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24226"/>
  <mc:AlternateContent xmlns:mc="http://schemas.openxmlformats.org/markup-compatibility/2006">
    <mc:Choice Requires="x15">
      <x15ac:absPath xmlns:x15ac="http://schemas.microsoft.com/office/spreadsheetml/2010/11/ac" url="\\MAYCHUDELL\PKT - Copy 2\06 VU\CHỊ HUỆ HÀ NỘI\2025\"/>
    </mc:Choice>
  </mc:AlternateContent>
  <xr:revisionPtr revIDLastSave="0" documentId="13_ncr:1_{7EA151AA-4114-4433-B4AF-95739181BF36}" xr6:coauthVersionLast="47" xr6:coauthVersionMax="47" xr10:uidLastSave="{00000000-0000-0000-0000-000000000000}"/>
  <bookViews>
    <workbookView xWindow="-120" yWindow="-120" windowWidth="20730" windowHeight="11040" tabRatio="886" activeTab="1" xr2:uid="{1677E97B-2281-4CEF-B739-176CD6C994D0}"/>
  </bookViews>
  <sheets>
    <sheet name="DDH_Xuyen" sheetId="1" r:id="rId1"/>
    <sheet name="DDH_Thư" sheetId="19" r:id="rId2"/>
    <sheet name="Hàng bán trả lại ST_Khac" sheetId="15" r:id="rId3"/>
    <sheet name="BC TONG SL" sheetId="16" r:id="rId4"/>
    <sheet name="Xuat_Tra_Doi" sheetId="7" r:id="rId5"/>
    <sheet name="Gia_MB" sheetId="2" r:id="rId6"/>
    <sheet name="MA_NVBH" sheetId="8" r:id="rId7"/>
    <sheet name="TONG_SL" sheetId="4" r:id="rId8"/>
    <sheet name="Ma_KH" sheetId="5" r:id="rId9"/>
    <sheet name="Chuyển Mã" sheetId="13" r:id="rId10"/>
    <sheet name="Gia_HD_XI_SPL" sheetId="17" r:id="rId11"/>
  </sheets>
  <definedNames>
    <definedName name="_xlnm._FilterDatabase" localSheetId="1" hidden="1">DDH_Thư!$A$2:$Z$885</definedName>
    <definedName name="_xlnm._FilterDatabase" localSheetId="0" hidden="1">DDH_Xuyen!$A$2:$Z$7501</definedName>
    <definedName name="_xlnm._FilterDatabase" localSheetId="5" hidden="1">Gia_MB!$G$4:$G$1192</definedName>
    <definedName name="_xlnm._FilterDatabase" localSheetId="2" hidden="1">'Hàng bán trả lại ST_Khac'!$A$1:$AU$242</definedName>
    <definedName name="_xlnm._FilterDatabase" localSheetId="4" hidden="1">Xuat_Tra_Doi!$A$2:$AY$2</definedName>
    <definedName name="Ma_HH">TONG_SL!$A$2:$A$85</definedName>
    <definedName name="Ma_KH">Ma_KH!$A$2:$A$2512</definedName>
    <definedName name="Ma_NV">MA_NVBH!$A$2:$A$14</definedName>
    <definedName name="MA_VTHH">TONG_SL!$A:$A</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9" i="7" l="1"/>
  <c r="B90" i="7"/>
  <c r="U89" i="7"/>
  <c r="U90" i="7"/>
  <c r="AC89" i="7"/>
  <c r="AC90" i="7"/>
  <c r="AE89" i="7"/>
  <c r="AE90" i="7"/>
  <c r="AG89" i="7"/>
  <c r="AG90" i="7"/>
  <c r="AH89" i="7"/>
  <c r="AH90" i="7"/>
  <c r="AI89" i="7"/>
  <c r="AI90" i="7"/>
  <c r="AK89" i="7"/>
  <c r="AL89" i="7" s="1"/>
  <c r="AK90" i="7"/>
  <c r="AL90" i="7"/>
  <c r="N3" i="13"/>
  <c r="N35" i="13"/>
  <c r="N36" i="13"/>
  <c r="N37" i="13"/>
  <c r="N38" i="13"/>
  <c r="N39" i="13"/>
  <c r="L35" i="13"/>
  <c r="L39" i="13"/>
  <c r="L36" i="13"/>
  <c r="L37" i="13"/>
  <c r="L38" i="13"/>
  <c r="M39" i="13"/>
  <c r="M35" i="13"/>
  <c r="M36" i="13"/>
  <c r="M37" i="13"/>
  <c r="M38" i="13"/>
  <c r="N15" i="13"/>
  <c r="N12" i="13"/>
  <c r="N18" i="13"/>
  <c r="N9" i="13"/>
  <c r="N28" i="13"/>
  <c r="N33" i="13"/>
  <c r="N20" i="13"/>
  <c r="N6" i="13"/>
  <c r="N4" i="13"/>
  <c r="N29" i="13"/>
  <c r="N13" i="13"/>
  <c r="N5" i="13"/>
  <c r="N14" i="13"/>
  <c r="N21" i="13"/>
  <c r="N22" i="13"/>
  <c r="N17" i="13"/>
  <c r="N7" i="13"/>
  <c r="N23" i="13"/>
  <c r="N25" i="13"/>
  <c r="N16" i="13"/>
  <c r="N19" i="13"/>
  <c r="N34" i="13"/>
  <c r="N11" i="13"/>
  <c r="N27" i="13"/>
  <c r="N26" i="13"/>
  <c r="N8" i="13"/>
  <c r="N24" i="13"/>
  <c r="N10" i="13"/>
  <c r="B88" i="7"/>
  <c r="U88" i="7"/>
  <c r="AC88" i="7"/>
  <c r="AE88" i="7"/>
  <c r="AG88" i="7"/>
  <c r="AH88" i="7"/>
  <c r="AI88" i="7"/>
  <c r="AK88" i="7"/>
  <c r="AL88" i="7" s="1"/>
  <c r="B86" i="7"/>
  <c r="B87" i="7"/>
  <c r="U86" i="7"/>
  <c r="U87" i="7"/>
  <c r="AC86" i="7"/>
  <c r="AC87" i="7"/>
  <c r="AE86" i="7"/>
  <c r="AE87" i="7"/>
  <c r="AG86" i="7"/>
  <c r="AG87" i="7"/>
  <c r="AH86" i="7"/>
  <c r="AH87" i="7"/>
  <c r="AI86" i="7"/>
  <c r="AI87" i="7"/>
  <c r="AK86" i="7"/>
  <c r="AL86" i="7"/>
  <c r="AK87" i="7"/>
  <c r="AL87" i="7"/>
  <c r="B85" i="7"/>
  <c r="U85" i="7"/>
  <c r="AC85" i="7"/>
  <c r="AE85" i="7"/>
  <c r="AG85" i="7"/>
  <c r="AH85" i="7"/>
  <c r="AI85" i="7"/>
  <c r="AK85" i="7"/>
  <c r="AL85" i="7"/>
  <c r="B84" i="7"/>
  <c r="U84" i="7"/>
  <c r="AC84" i="7"/>
  <c r="AE84" i="7"/>
  <c r="AG84" i="7"/>
  <c r="AH84" i="7"/>
  <c r="AI84" i="7"/>
  <c r="AK84" i="7"/>
  <c r="AL84" i="7" s="1"/>
  <c r="B83" i="7"/>
  <c r="U83" i="7"/>
  <c r="AC83" i="7"/>
  <c r="AE83" i="7"/>
  <c r="AG83" i="7"/>
  <c r="AH83" i="7"/>
  <c r="AI83" i="7"/>
  <c r="AK83" i="7"/>
  <c r="AL83" i="7"/>
  <c r="B82" i="7"/>
  <c r="U82" i="7"/>
  <c r="AC82" i="7"/>
  <c r="AE82" i="7"/>
  <c r="AG82" i="7"/>
  <c r="AH82" i="7"/>
  <c r="AI82" i="7"/>
  <c r="AK82" i="7"/>
  <c r="AL82" i="7"/>
  <c r="T7024" i="1"/>
  <c r="T7025" i="1"/>
  <c r="T7026" i="1"/>
  <c r="T7027" i="1"/>
  <c r="U7027" i="1" s="1"/>
  <c r="T7028" i="1"/>
  <c r="U7028" i="1" s="1"/>
  <c r="W7028" i="1" s="1"/>
  <c r="T7029" i="1"/>
  <c r="T7030" i="1"/>
  <c r="U7030" i="1" s="1"/>
  <c r="T7031" i="1"/>
  <c r="T7032" i="1"/>
  <c r="T7033" i="1"/>
  <c r="T7034" i="1"/>
  <c r="T7035" i="1"/>
  <c r="U7035" i="1" s="1"/>
  <c r="T7036" i="1"/>
  <c r="T7037" i="1"/>
  <c r="T7038" i="1"/>
  <c r="U7038" i="1" s="1"/>
  <c r="T7039" i="1"/>
  <c r="U7039" i="1" s="1"/>
  <c r="W7039" i="1" s="1"/>
  <c r="T7040" i="1"/>
  <c r="T7041" i="1"/>
  <c r="U7041" i="1" s="1"/>
  <c r="T7042" i="1"/>
  <c r="U7042" i="1" s="1"/>
  <c r="T7043" i="1"/>
  <c r="T7044" i="1"/>
  <c r="T7045" i="1"/>
  <c r="T7046" i="1"/>
  <c r="T7047" i="1"/>
  <c r="U7047" i="1" s="1"/>
  <c r="T7048" i="1"/>
  <c r="T7049" i="1"/>
  <c r="U7049" i="1" s="1"/>
  <c r="T7050" i="1"/>
  <c r="U7050" i="1" s="1"/>
  <c r="W7050" i="1" s="1"/>
  <c r="T7051" i="1"/>
  <c r="T7052" i="1"/>
  <c r="U7052" i="1" s="1"/>
  <c r="W7052" i="1" s="1"/>
  <c r="T7053" i="1"/>
  <c r="T7054" i="1"/>
  <c r="T7055" i="1"/>
  <c r="T7056" i="1"/>
  <c r="T7057" i="1"/>
  <c r="T7058" i="1"/>
  <c r="U7058" i="1" s="1"/>
  <c r="W7058" i="1" s="1"/>
  <c r="T7059" i="1"/>
  <c r="U7059" i="1" s="1"/>
  <c r="T7060" i="1"/>
  <c r="T7061" i="1"/>
  <c r="U7061" i="1" s="1"/>
  <c r="T7062" i="1"/>
  <c r="U7062" i="1" s="1"/>
  <c r="W7062" i="1" s="1"/>
  <c r="T7063" i="1"/>
  <c r="T7064" i="1"/>
  <c r="T7065" i="1"/>
  <c r="T7066" i="1"/>
  <c r="T7067" i="1"/>
  <c r="T7068" i="1"/>
  <c r="T7069" i="1"/>
  <c r="T7070" i="1"/>
  <c r="T7071" i="1"/>
  <c r="U7071" i="1" s="1"/>
  <c r="T7072" i="1"/>
  <c r="U7072" i="1" s="1"/>
  <c r="W7072" i="1" s="1"/>
  <c r="T7073" i="1"/>
  <c r="U7073" i="1" s="1"/>
  <c r="T7074" i="1"/>
  <c r="U7074" i="1" s="1"/>
  <c r="W7074" i="1" s="1"/>
  <c r="T7075" i="1"/>
  <c r="T7076" i="1"/>
  <c r="T7077" i="1"/>
  <c r="U7077" i="1" s="1"/>
  <c r="T7078" i="1"/>
  <c r="T7079" i="1"/>
  <c r="T7080" i="1"/>
  <c r="T7081" i="1"/>
  <c r="T7082" i="1"/>
  <c r="T7083" i="1"/>
  <c r="U7083" i="1" s="1"/>
  <c r="T7084" i="1"/>
  <c r="U7084" i="1" s="1"/>
  <c r="W7084" i="1" s="1"/>
  <c r="T7085" i="1"/>
  <c r="U7085" i="1" s="1"/>
  <c r="T7086" i="1"/>
  <c r="U7086" i="1" s="1"/>
  <c r="T7087" i="1"/>
  <c r="T7088" i="1"/>
  <c r="T7089" i="1"/>
  <c r="T7090" i="1"/>
  <c r="T7091" i="1"/>
  <c r="T7092" i="1"/>
  <c r="T7093" i="1"/>
  <c r="T7094" i="1"/>
  <c r="T7095" i="1"/>
  <c r="U7095" i="1" s="1"/>
  <c r="T7096" i="1"/>
  <c r="U7096" i="1" s="1"/>
  <c r="T7097" i="1"/>
  <c r="T7098" i="1"/>
  <c r="U7098" i="1" s="1"/>
  <c r="T7099" i="1"/>
  <c r="T7100" i="1"/>
  <c r="T7101" i="1"/>
  <c r="T7102" i="1"/>
  <c r="T7103" i="1"/>
  <c r="T7104" i="1"/>
  <c r="T7105" i="1"/>
  <c r="T7106" i="1"/>
  <c r="T7107" i="1"/>
  <c r="U7107" i="1" s="1"/>
  <c r="T7108" i="1"/>
  <c r="T7109" i="1"/>
  <c r="U7109" i="1" s="1"/>
  <c r="T7110" i="1"/>
  <c r="U7110" i="1" s="1"/>
  <c r="T7111" i="1"/>
  <c r="T7112" i="1"/>
  <c r="T7113" i="1"/>
  <c r="T7114" i="1"/>
  <c r="T7115" i="1"/>
  <c r="T7116" i="1"/>
  <c r="T7117" i="1"/>
  <c r="T7118" i="1"/>
  <c r="U7118" i="1" s="1"/>
  <c r="W7118" i="1" s="1"/>
  <c r="T7119" i="1"/>
  <c r="U7119" i="1" s="1"/>
  <c r="T7120" i="1"/>
  <c r="T7121" i="1"/>
  <c r="U7121" i="1" s="1"/>
  <c r="T7122" i="1"/>
  <c r="T7123" i="1"/>
  <c r="T7124" i="1"/>
  <c r="T7125" i="1"/>
  <c r="U7125" i="1" s="1"/>
  <c r="W7125" i="1" s="1"/>
  <c r="T7126" i="1"/>
  <c r="T7127" i="1"/>
  <c r="T7128" i="1"/>
  <c r="T7129" i="1"/>
  <c r="T7130" i="1"/>
  <c r="U7130" i="1" s="1"/>
  <c r="T7131" i="1"/>
  <c r="U7131" i="1" s="1"/>
  <c r="T7132" i="1"/>
  <c r="T7133" i="1"/>
  <c r="U7133" i="1" s="1"/>
  <c r="T7134" i="1"/>
  <c r="T7135" i="1"/>
  <c r="T7136" i="1"/>
  <c r="T7137" i="1"/>
  <c r="T7138" i="1"/>
  <c r="T7139" i="1"/>
  <c r="T7140" i="1"/>
  <c r="U7140" i="1" s="1"/>
  <c r="W7140" i="1" s="1"/>
  <c r="T7141" i="1"/>
  <c r="U7141" i="1" s="1"/>
  <c r="T7142" i="1"/>
  <c r="T7143" i="1"/>
  <c r="U7143" i="1" s="1"/>
  <c r="T7144" i="1"/>
  <c r="T7145" i="1"/>
  <c r="U7145" i="1" s="1"/>
  <c r="T7146" i="1"/>
  <c r="T7147" i="1"/>
  <c r="T7148" i="1"/>
  <c r="T7149" i="1"/>
  <c r="T7150" i="1"/>
  <c r="T7151" i="1"/>
  <c r="T7152" i="1"/>
  <c r="U7152" i="1" s="1"/>
  <c r="W7152" i="1" s="1"/>
  <c r="T7153" i="1"/>
  <c r="U7153" i="1" s="1"/>
  <c r="T7154" i="1"/>
  <c r="T7155" i="1"/>
  <c r="U7155" i="1" s="1"/>
  <c r="T7156" i="1"/>
  <c r="T7157" i="1"/>
  <c r="U7157" i="1" s="1"/>
  <c r="T7158" i="1"/>
  <c r="T7159" i="1"/>
  <c r="U7159" i="1" s="1"/>
  <c r="T7160" i="1"/>
  <c r="T7161" i="1"/>
  <c r="T7162" i="1"/>
  <c r="T7163" i="1"/>
  <c r="T7164" i="1"/>
  <c r="U7164" i="1" s="1"/>
  <c r="W7164" i="1" s="1"/>
  <c r="T7165" i="1"/>
  <c r="U7165" i="1" s="1"/>
  <c r="W7165" i="1" s="1"/>
  <c r="T7166" i="1"/>
  <c r="T7167" i="1"/>
  <c r="U7167" i="1" s="1"/>
  <c r="T7168" i="1"/>
  <c r="T7169" i="1"/>
  <c r="U7169" i="1" s="1"/>
  <c r="T7170" i="1"/>
  <c r="T7171" i="1"/>
  <c r="T7172" i="1"/>
  <c r="T7173" i="1"/>
  <c r="T7174" i="1"/>
  <c r="T7175" i="1"/>
  <c r="U7175" i="1" s="1"/>
  <c r="W7175" i="1" s="1"/>
  <c r="T7176" i="1"/>
  <c r="U7176" i="1" s="1"/>
  <c r="T7177" i="1"/>
  <c r="U7177" i="1" s="1"/>
  <c r="T7178" i="1"/>
  <c r="T7179" i="1"/>
  <c r="U7179" i="1" s="1"/>
  <c r="T7180" i="1"/>
  <c r="T7181" i="1"/>
  <c r="U7181" i="1" s="1"/>
  <c r="T7182" i="1"/>
  <c r="T7183" i="1"/>
  <c r="T7184" i="1"/>
  <c r="T7185" i="1"/>
  <c r="T7186" i="1"/>
  <c r="T7187" i="1"/>
  <c r="T7188" i="1"/>
  <c r="U7188" i="1" s="1"/>
  <c r="W7188" i="1" s="1"/>
  <c r="T7189" i="1"/>
  <c r="U7189" i="1" s="1"/>
  <c r="T7190" i="1"/>
  <c r="T7191" i="1"/>
  <c r="U7191" i="1" s="1"/>
  <c r="T7192" i="1"/>
  <c r="T7193" i="1"/>
  <c r="U7193" i="1" s="1"/>
  <c r="T7194" i="1"/>
  <c r="T7195" i="1"/>
  <c r="U7195" i="1" s="1"/>
  <c r="W7195" i="1" s="1"/>
  <c r="T7196" i="1"/>
  <c r="T7197" i="1"/>
  <c r="T7198" i="1"/>
  <c r="T7199" i="1"/>
  <c r="T7200" i="1"/>
  <c r="U7200" i="1" s="1"/>
  <c r="W7200" i="1" s="1"/>
  <c r="T7201" i="1"/>
  <c r="U7201" i="1" s="1"/>
  <c r="W7201" i="1" s="1"/>
  <c r="T7202" i="1"/>
  <c r="T7203" i="1"/>
  <c r="U7203" i="1" s="1"/>
  <c r="T7204" i="1"/>
  <c r="T7205" i="1"/>
  <c r="U7205" i="1" s="1"/>
  <c r="T7206" i="1"/>
  <c r="T7207" i="1"/>
  <c r="U7207" i="1" s="1"/>
  <c r="W7207" i="1" s="1"/>
  <c r="T7208" i="1"/>
  <c r="U7208" i="1" s="1"/>
  <c r="T7209" i="1"/>
  <c r="U7209" i="1" s="1"/>
  <c r="T7210" i="1"/>
  <c r="U7210" i="1" s="1"/>
  <c r="T7211" i="1"/>
  <c r="U7211" i="1" s="1"/>
  <c r="W7211" i="1" s="1"/>
  <c r="T7212" i="1"/>
  <c r="U7212" i="1" s="1"/>
  <c r="W7212" i="1" s="1"/>
  <c r="T7213" i="1"/>
  <c r="U7213" i="1" s="1"/>
  <c r="T7214" i="1"/>
  <c r="U7214" i="1" s="1"/>
  <c r="W7214" i="1" s="1"/>
  <c r="T7215" i="1"/>
  <c r="U7215" i="1" s="1"/>
  <c r="T7216" i="1"/>
  <c r="T7217" i="1"/>
  <c r="U7217" i="1" s="1"/>
  <c r="W7217" i="1" s="1"/>
  <c r="T7218" i="1"/>
  <c r="U7218" i="1" s="1"/>
  <c r="W7218" i="1" s="1"/>
  <c r="T7219" i="1"/>
  <c r="U7219" i="1" s="1"/>
  <c r="T7220" i="1"/>
  <c r="U7220" i="1" s="1"/>
  <c r="T7221" i="1"/>
  <c r="U7221" i="1" s="1"/>
  <c r="T7222" i="1"/>
  <c r="U7222" i="1" s="1"/>
  <c r="T7223" i="1"/>
  <c r="U7223" i="1" s="1"/>
  <c r="T7224" i="1"/>
  <c r="U7224" i="1" s="1"/>
  <c r="T7225" i="1"/>
  <c r="U7225" i="1" s="1"/>
  <c r="T7226" i="1"/>
  <c r="T7227" i="1"/>
  <c r="U7227" i="1" s="1"/>
  <c r="T7228" i="1"/>
  <c r="U7228" i="1" s="1"/>
  <c r="W7228" i="1" s="1"/>
  <c r="T7229" i="1"/>
  <c r="U7229" i="1" s="1"/>
  <c r="W7229" i="1" s="1"/>
  <c r="T7230" i="1"/>
  <c r="U7230" i="1" s="1"/>
  <c r="T7231" i="1"/>
  <c r="U7231" i="1" s="1"/>
  <c r="W7231" i="1" s="1"/>
  <c r="T7232" i="1"/>
  <c r="T7233" i="1"/>
  <c r="U7233" i="1" s="1"/>
  <c r="T7234" i="1"/>
  <c r="U7234" i="1" s="1"/>
  <c r="T7235" i="1"/>
  <c r="U7235" i="1" s="1"/>
  <c r="T7236" i="1"/>
  <c r="U7236" i="1" s="1"/>
  <c r="T7237" i="1"/>
  <c r="T7238" i="1"/>
  <c r="U7238" i="1" s="1"/>
  <c r="T7239" i="1"/>
  <c r="U7239" i="1" s="1"/>
  <c r="T7240" i="1"/>
  <c r="U7240" i="1" s="1"/>
  <c r="W7240" i="1" s="1"/>
  <c r="T7241" i="1"/>
  <c r="U7241" i="1" s="1"/>
  <c r="W7241" i="1" s="1"/>
  <c r="T7242" i="1"/>
  <c r="U7242" i="1" s="1"/>
  <c r="W7242" i="1" s="1"/>
  <c r="T7243" i="1"/>
  <c r="U7243" i="1" s="1"/>
  <c r="W7243" i="1" s="1"/>
  <c r="T7244" i="1"/>
  <c r="U7244" i="1" s="1"/>
  <c r="W7244" i="1" s="1"/>
  <c r="T7245" i="1"/>
  <c r="U7245" i="1" s="1"/>
  <c r="T7246" i="1"/>
  <c r="U7246" i="1" s="1"/>
  <c r="W7246" i="1" s="1"/>
  <c r="T7247" i="1"/>
  <c r="U7247" i="1" s="1"/>
  <c r="W7247" i="1" s="1"/>
  <c r="T7248" i="1"/>
  <c r="U7248" i="1" s="1"/>
  <c r="T7249" i="1"/>
  <c r="U7249" i="1" s="1"/>
  <c r="W7249" i="1" s="1"/>
  <c r="T7250" i="1"/>
  <c r="U7250" i="1" s="1"/>
  <c r="T7251" i="1"/>
  <c r="U7251" i="1" s="1"/>
  <c r="T7252" i="1"/>
  <c r="U7252" i="1" s="1"/>
  <c r="T7253" i="1"/>
  <c r="U7253" i="1" s="1"/>
  <c r="W7253" i="1" s="1"/>
  <c r="T7254" i="1"/>
  <c r="U7254" i="1" s="1"/>
  <c r="T7255" i="1"/>
  <c r="U7255" i="1" s="1"/>
  <c r="T7256" i="1"/>
  <c r="T7257" i="1"/>
  <c r="U7257" i="1" s="1"/>
  <c r="W7257" i="1" s="1"/>
  <c r="T7258" i="1"/>
  <c r="U7258" i="1" s="1"/>
  <c r="W7258" i="1" s="1"/>
  <c r="T7259" i="1"/>
  <c r="U7259" i="1" s="1"/>
  <c r="W7259" i="1" s="1"/>
  <c r="T7260" i="1"/>
  <c r="U7260" i="1" s="1"/>
  <c r="T7261" i="1"/>
  <c r="U7261" i="1" s="1"/>
  <c r="T7262" i="1"/>
  <c r="U7262" i="1" s="1"/>
  <c r="W7262" i="1" s="1"/>
  <c r="T7263" i="1"/>
  <c r="U7263" i="1" s="1"/>
  <c r="T7264" i="1"/>
  <c r="U7264" i="1" s="1"/>
  <c r="W7264" i="1" s="1"/>
  <c r="T7265" i="1"/>
  <c r="U7265" i="1" s="1"/>
  <c r="W7265" i="1" s="1"/>
  <c r="T7266" i="1"/>
  <c r="U7266" i="1" s="1"/>
  <c r="W7266" i="1" s="1"/>
  <c r="T7267" i="1"/>
  <c r="U7267" i="1" s="1"/>
  <c r="T7268" i="1"/>
  <c r="T7269" i="1"/>
  <c r="U7269" i="1" s="1"/>
  <c r="W7269" i="1" s="1"/>
  <c r="T7270" i="1"/>
  <c r="T7271" i="1"/>
  <c r="U7271" i="1" s="1"/>
  <c r="T7272" i="1"/>
  <c r="U7272" i="1" s="1"/>
  <c r="W7272" i="1" s="1"/>
  <c r="T7273" i="1"/>
  <c r="U7273" i="1" s="1"/>
  <c r="W7273" i="1" s="1"/>
  <c r="T7274" i="1"/>
  <c r="U7274" i="1" s="1"/>
  <c r="T7275" i="1"/>
  <c r="U7275" i="1" s="1"/>
  <c r="T7276" i="1"/>
  <c r="U7276" i="1" s="1"/>
  <c r="W7276" i="1" s="1"/>
  <c r="T7277" i="1"/>
  <c r="U7277" i="1" s="1"/>
  <c r="T7278" i="1"/>
  <c r="U7278" i="1" s="1"/>
  <c r="W7278" i="1" s="1"/>
  <c r="T7279" i="1"/>
  <c r="U7279" i="1" s="1"/>
  <c r="W7279" i="1" s="1"/>
  <c r="T7280" i="1"/>
  <c r="U7280" i="1" s="1"/>
  <c r="W7280" i="1" s="1"/>
  <c r="T7281" i="1"/>
  <c r="U7281" i="1" s="1"/>
  <c r="W7281" i="1" s="1"/>
  <c r="T7282" i="1"/>
  <c r="T7283" i="1"/>
  <c r="U7283" i="1" s="1"/>
  <c r="W7283" i="1" s="1"/>
  <c r="T7284" i="1"/>
  <c r="U7284" i="1" s="1"/>
  <c r="T7285" i="1"/>
  <c r="U7285" i="1" s="1"/>
  <c r="W7285" i="1" s="1"/>
  <c r="T7286" i="1"/>
  <c r="U7286" i="1" s="1"/>
  <c r="W7286" i="1" s="1"/>
  <c r="T7287" i="1"/>
  <c r="U7287" i="1" s="1"/>
  <c r="T7288" i="1"/>
  <c r="U7288" i="1" s="1"/>
  <c r="T7289" i="1"/>
  <c r="U7289" i="1" s="1"/>
  <c r="T7290" i="1"/>
  <c r="U7290" i="1" s="1"/>
  <c r="T7291" i="1"/>
  <c r="U7291" i="1" s="1"/>
  <c r="W7291" i="1" s="1"/>
  <c r="T7292" i="1"/>
  <c r="U7292" i="1" s="1"/>
  <c r="T7293" i="1"/>
  <c r="U7293" i="1" s="1"/>
  <c r="W7293" i="1" s="1"/>
  <c r="T7294" i="1"/>
  <c r="U7294" i="1" s="1"/>
  <c r="W7294" i="1" s="1"/>
  <c r="T7295" i="1"/>
  <c r="U7295" i="1" s="1"/>
  <c r="W7295" i="1" s="1"/>
  <c r="T7296" i="1"/>
  <c r="U7296" i="1" s="1"/>
  <c r="W7296" i="1" s="1"/>
  <c r="T7297" i="1"/>
  <c r="U7297" i="1" s="1"/>
  <c r="W7297" i="1" s="1"/>
  <c r="T7298" i="1"/>
  <c r="U7298" i="1" s="1"/>
  <c r="W7298" i="1" s="1"/>
  <c r="T7299" i="1"/>
  <c r="U7299" i="1" s="1"/>
  <c r="T7300" i="1"/>
  <c r="U7300" i="1" s="1"/>
  <c r="W7300" i="1" s="1"/>
  <c r="T7301" i="1"/>
  <c r="U7301" i="1" s="1"/>
  <c r="T7302" i="1"/>
  <c r="U7302" i="1" s="1"/>
  <c r="T7303" i="1"/>
  <c r="T7304" i="1"/>
  <c r="U7304" i="1" s="1"/>
  <c r="T7305" i="1"/>
  <c r="U7305" i="1" s="1"/>
  <c r="W7305" i="1" s="1"/>
  <c r="T7306" i="1"/>
  <c r="U7306" i="1" s="1"/>
  <c r="T7307" i="1"/>
  <c r="U7307" i="1" s="1"/>
  <c r="W7307" i="1" s="1"/>
  <c r="T7308" i="1"/>
  <c r="U7308" i="1" s="1"/>
  <c r="W7308" i="1" s="1"/>
  <c r="T7309" i="1"/>
  <c r="U7309" i="1" s="1"/>
  <c r="T7310" i="1"/>
  <c r="U7310" i="1" s="1"/>
  <c r="T7311" i="1"/>
  <c r="U7311" i="1" s="1"/>
  <c r="T7312" i="1"/>
  <c r="U7312" i="1" s="1"/>
  <c r="T7313" i="1"/>
  <c r="U7313" i="1" s="1"/>
  <c r="W7313" i="1" s="1"/>
  <c r="T7314" i="1"/>
  <c r="U7314" i="1" s="1"/>
  <c r="W7314" i="1" s="1"/>
  <c r="T7315" i="1"/>
  <c r="T7316" i="1"/>
  <c r="U7316" i="1" s="1"/>
  <c r="W7316" i="1" s="1"/>
  <c r="T7317" i="1"/>
  <c r="U7317" i="1" s="1"/>
  <c r="W7317" i="1" s="1"/>
  <c r="T7318" i="1"/>
  <c r="T7319" i="1"/>
  <c r="U7319" i="1" s="1"/>
  <c r="W7319" i="1" s="1"/>
  <c r="T7320" i="1"/>
  <c r="U7320" i="1" s="1"/>
  <c r="T7321" i="1"/>
  <c r="T7322" i="1"/>
  <c r="U7322" i="1" s="1"/>
  <c r="T7323" i="1"/>
  <c r="U7323" i="1" s="1"/>
  <c r="T7324" i="1"/>
  <c r="U7324" i="1" s="1"/>
  <c r="T7325" i="1"/>
  <c r="U7325" i="1" s="1"/>
  <c r="T7326" i="1"/>
  <c r="U7326" i="1" s="1"/>
  <c r="T7327" i="1"/>
  <c r="U7327" i="1" s="1"/>
  <c r="T7328" i="1"/>
  <c r="U7328" i="1" s="1"/>
  <c r="T7329" i="1"/>
  <c r="U7329" i="1" s="1"/>
  <c r="W7329" i="1" s="1"/>
  <c r="T7330" i="1"/>
  <c r="U7330" i="1" s="1"/>
  <c r="T7331" i="1"/>
  <c r="U7331" i="1" s="1"/>
  <c r="T7332" i="1"/>
  <c r="U7332" i="1" s="1"/>
  <c r="T7333" i="1"/>
  <c r="U7333" i="1" s="1"/>
  <c r="T7334" i="1"/>
  <c r="U7334" i="1" s="1"/>
  <c r="T7335" i="1"/>
  <c r="U7335" i="1" s="1"/>
  <c r="T7336" i="1"/>
  <c r="U7336" i="1" s="1"/>
  <c r="T7337" i="1"/>
  <c r="U7337" i="1" s="1"/>
  <c r="T7338" i="1"/>
  <c r="U7338" i="1" s="1"/>
  <c r="W7338" i="1" s="1"/>
  <c r="T7339" i="1"/>
  <c r="U7339" i="1" s="1"/>
  <c r="W7339" i="1" s="1"/>
  <c r="T7340" i="1"/>
  <c r="U7340" i="1" s="1"/>
  <c r="W7340" i="1" s="1"/>
  <c r="T7341" i="1"/>
  <c r="U7341" i="1" s="1"/>
  <c r="T7342" i="1"/>
  <c r="U7342" i="1" s="1"/>
  <c r="W7342" i="1" s="1"/>
  <c r="T7343" i="1"/>
  <c r="U7343" i="1" s="1"/>
  <c r="T7344" i="1"/>
  <c r="U7344" i="1" s="1"/>
  <c r="W7344" i="1" s="1"/>
  <c r="T7345" i="1"/>
  <c r="U7345" i="1" s="1"/>
  <c r="W7345" i="1" s="1"/>
  <c r="T7346" i="1"/>
  <c r="U7346" i="1" s="1"/>
  <c r="W7346" i="1" s="1"/>
  <c r="T7347" i="1"/>
  <c r="U7347" i="1" s="1"/>
  <c r="T7348" i="1"/>
  <c r="U7348" i="1" s="1"/>
  <c r="T7349" i="1"/>
  <c r="U7349" i="1" s="1"/>
  <c r="T7350" i="1"/>
  <c r="U7350" i="1" s="1"/>
  <c r="T7351" i="1"/>
  <c r="T7352" i="1"/>
  <c r="U7352" i="1" s="1"/>
  <c r="W7352" i="1" s="1"/>
  <c r="T7353" i="1"/>
  <c r="U7353" i="1" s="1"/>
  <c r="T7354" i="1"/>
  <c r="U7354" i="1" s="1"/>
  <c r="T7355" i="1"/>
  <c r="U7355" i="1" s="1"/>
  <c r="W7355" i="1" s="1"/>
  <c r="T7356" i="1"/>
  <c r="U7356" i="1" s="1"/>
  <c r="T7357" i="1"/>
  <c r="U7357" i="1" s="1"/>
  <c r="T7358" i="1"/>
  <c r="U7358" i="1" s="1"/>
  <c r="T7359" i="1"/>
  <c r="U7359" i="1" s="1"/>
  <c r="T7360" i="1"/>
  <c r="U7360" i="1" s="1"/>
  <c r="T7361" i="1"/>
  <c r="U7361" i="1" s="1"/>
  <c r="W7361" i="1" s="1"/>
  <c r="T7362" i="1"/>
  <c r="T7363" i="1"/>
  <c r="U7363" i="1" s="1"/>
  <c r="W7363" i="1" s="1"/>
  <c r="T7364" i="1"/>
  <c r="U7364" i="1" s="1"/>
  <c r="W7364" i="1" s="1"/>
  <c r="T7365" i="1"/>
  <c r="U7365" i="1" s="1"/>
  <c r="T7366" i="1"/>
  <c r="U7366" i="1" s="1"/>
  <c r="T7367" i="1"/>
  <c r="U7367" i="1" s="1"/>
  <c r="T7368" i="1"/>
  <c r="U7368" i="1" s="1"/>
  <c r="T7369" i="1"/>
  <c r="U7369" i="1" s="1"/>
  <c r="T7370" i="1"/>
  <c r="T7371" i="1"/>
  <c r="U7371" i="1" s="1"/>
  <c r="T7372" i="1"/>
  <c r="U7372" i="1" s="1"/>
  <c r="W7372" i="1" s="1"/>
  <c r="T7373" i="1"/>
  <c r="U7373" i="1" s="1"/>
  <c r="W7373" i="1" s="1"/>
  <c r="T7374" i="1"/>
  <c r="U7374" i="1" s="1"/>
  <c r="W7374" i="1" s="1"/>
  <c r="T7375" i="1"/>
  <c r="U7375" i="1" s="1"/>
  <c r="W7375" i="1" s="1"/>
  <c r="T7376" i="1"/>
  <c r="U7376" i="1" s="1"/>
  <c r="T7377" i="1"/>
  <c r="U7377" i="1" s="1"/>
  <c r="T7378" i="1"/>
  <c r="U7378" i="1" s="1"/>
  <c r="T7379" i="1"/>
  <c r="U7379" i="1" s="1"/>
  <c r="T7380" i="1"/>
  <c r="U7380" i="1" s="1"/>
  <c r="T7381" i="1"/>
  <c r="U7381" i="1" s="1"/>
  <c r="W7381" i="1" s="1"/>
  <c r="T7382" i="1"/>
  <c r="U7382" i="1" s="1"/>
  <c r="T7383" i="1"/>
  <c r="U7383" i="1" s="1"/>
  <c r="T7384" i="1"/>
  <c r="U7384" i="1" s="1"/>
  <c r="W7384" i="1" s="1"/>
  <c r="T7385" i="1"/>
  <c r="U7385" i="1" s="1"/>
  <c r="W7385" i="1" s="1"/>
  <c r="T7386" i="1"/>
  <c r="T7387" i="1"/>
  <c r="U7387" i="1" s="1"/>
  <c r="T7388" i="1"/>
  <c r="U7388" i="1" s="1"/>
  <c r="W7388" i="1" s="1"/>
  <c r="T7389" i="1"/>
  <c r="U7389" i="1" s="1"/>
  <c r="T7390" i="1"/>
  <c r="U7390" i="1" s="1"/>
  <c r="W7390" i="1" s="1"/>
  <c r="T7391" i="1"/>
  <c r="U7391" i="1" s="1"/>
  <c r="T7392" i="1"/>
  <c r="U7392" i="1" s="1"/>
  <c r="W7392" i="1" s="1"/>
  <c r="T7393" i="1"/>
  <c r="U7393" i="1" s="1"/>
  <c r="W7393" i="1" s="1"/>
  <c r="T7394" i="1"/>
  <c r="U7394" i="1" s="1"/>
  <c r="W7394" i="1" s="1"/>
  <c r="T7395" i="1"/>
  <c r="U7395" i="1" s="1"/>
  <c r="T7396" i="1"/>
  <c r="U7396" i="1" s="1"/>
  <c r="T7397" i="1"/>
  <c r="U7397" i="1" s="1"/>
  <c r="W7397" i="1" s="1"/>
  <c r="T7398" i="1"/>
  <c r="U7398" i="1" s="1"/>
  <c r="W7398" i="1" s="1"/>
  <c r="T7399" i="1"/>
  <c r="U7399" i="1" s="1"/>
  <c r="W7399" i="1" s="1"/>
  <c r="T7400" i="1"/>
  <c r="U7400" i="1" s="1"/>
  <c r="T7401" i="1"/>
  <c r="U7401" i="1" s="1"/>
  <c r="W7401" i="1" s="1"/>
  <c r="T7402" i="1"/>
  <c r="U7402" i="1" s="1"/>
  <c r="T7403" i="1"/>
  <c r="U7403" i="1" s="1"/>
  <c r="T7404" i="1"/>
  <c r="U7404" i="1" s="1"/>
  <c r="W7404" i="1" s="1"/>
  <c r="T7405" i="1"/>
  <c r="U7405" i="1" s="1"/>
  <c r="T7406" i="1"/>
  <c r="U7406" i="1" s="1"/>
  <c r="T7407" i="1"/>
  <c r="U7407" i="1" s="1"/>
  <c r="T7408" i="1"/>
  <c r="U7408" i="1" s="1"/>
  <c r="T7409" i="1"/>
  <c r="U7409" i="1" s="1"/>
  <c r="T7410" i="1"/>
  <c r="U7410" i="1" s="1"/>
  <c r="W7410" i="1" s="1"/>
  <c r="T7411" i="1"/>
  <c r="U7411" i="1" s="1"/>
  <c r="T7412" i="1"/>
  <c r="U7412" i="1" s="1"/>
  <c r="W7412" i="1" s="1"/>
  <c r="T7413" i="1"/>
  <c r="U7413" i="1" s="1"/>
  <c r="W7413" i="1" s="1"/>
  <c r="T7414" i="1"/>
  <c r="U7414" i="1" s="1"/>
  <c r="W7414" i="1" s="1"/>
  <c r="T7415" i="1"/>
  <c r="U7415" i="1" s="1"/>
  <c r="W7415" i="1" s="1"/>
  <c r="T7416" i="1"/>
  <c r="U7416" i="1" s="1"/>
  <c r="W7416" i="1" s="1"/>
  <c r="T7417" i="1"/>
  <c r="U7417" i="1" s="1"/>
  <c r="W7417" i="1" s="1"/>
  <c r="T7418" i="1"/>
  <c r="U7418" i="1" s="1"/>
  <c r="W7418" i="1" s="1"/>
  <c r="T7419" i="1"/>
  <c r="U7419" i="1" s="1"/>
  <c r="T7420" i="1"/>
  <c r="U7420" i="1" s="1"/>
  <c r="W7420" i="1" s="1"/>
  <c r="T7421" i="1"/>
  <c r="U7421" i="1" s="1"/>
  <c r="T7422" i="1"/>
  <c r="U7422" i="1" s="1"/>
  <c r="T7423" i="1"/>
  <c r="U7423" i="1" s="1"/>
  <c r="W7423" i="1" s="1"/>
  <c r="T7424" i="1"/>
  <c r="U7424" i="1" s="1"/>
  <c r="W7424" i="1" s="1"/>
  <c r="T7425" i="1"/>
  <c r="U7425" i="1" s="1"/>
  <c r="T7426" i="1"/>
  <c r="U7426" i="1" s="1"/>
  <c r="T7427" i="1"/>
  <c r="U7427" i="1" s="1"/>
  <c r="T7428" i="1"/>
  <c r="U7428" i="1" s="1"/>
  <c r="T7429" i="1"/>
  <c r="U7429" i="1" s="1"/>
  <c r="T7430" i="1"/>
  <c r="U7430" i="1" s="1"/>
  <c r="T7431" i="1"/>
  <c r="U7431" i="1" s="1"/>
  <c r="T7432" i="1"/>
  <c r="U7432" i="1" s="1"/>
  <c r="W7432" i="1" s="1"/>
  <c r="T7433" i="1"/>
  <c r="U7433" i="1" s="1"/>
  <c r="T7434" i="1"/>
  <c r="U7434" i="1" s="1"/>
  <c r="T7435" i="1"/>
  <c r="U7435" i="1" s="1"/>
  <c r="W7435" i="1" s="1"/>
  <c r="T7436" i="1"/>
  <c r="U7436" i="1" s="1"/>
  <c r="W7436" i="1" s="1"/>
  <c r="T7437" i="1"/>
  <c r="U7437" i="1" s="1"/>
  <c r="W7437" i="1" s="1"/>
  <c r="T7438" i="1"/>
  <c r="U7438" i="1" s="1"/>
  <c r="W7438" i="1" s="1"/>
  <c r="T7439" i="1"/>
  <c r="U7439" i="1" s="1"/>
  <c r="T7440" i="1"/>
  <c r="U7440" i="1" s="1"/>
  <c r="Z7440" i="1" s="1"/>
  <c r="T7441" i="1"/>
  <c r="T7442" i="1"/>
  <c r="U7442" i="1" s="1"/>
  <c r="W7442" i="1" s="1"/>
  <c r="T7443" i="1"/>
  <c r="U7443" i="1" s="1"/>
  <c r="T7444" i="1"/>
  <c r="U7444" i="1" s="1"/>
  <c r="T7445" i="1"/>
  <c r="U7445" i="1" s="1"/>
  <c r="T7446" i="1"/>
  <c r="U7446" i="1" s="1"/>
  <c r="T7447" i="1"/>
  <c r="U7447" i="1" s="1"/>
  <c r="T7448" i="1"/>
  <c r="T7449" i="1"/>
  <c r="U7449" i="1" s="1"/>
  <c r="W7449" i="1" s="1"/>
  <c r="T7450" i="1"/>
  <c r="U7450" i="1" s="1"/>
  <c r="W7450" i="1" s="1"/>
  <c r="T7451" i="1"/>
  <c r="U7451" i="1" s="1"/>
  <c r="W7451" i="1" s="1"/>
  <c r="T7452" i="1"/>
  <c r="U7452" i="1" s="1"/>
  <c r="W7452" i="1" s="1"/>
  <c r="T7453" i="1"/>
  <c r="U7453" i="1" s="1"/>
  <c r="T7454" i="1"/>
  <c r="U7454" i="1" s="1"/>
  <c r="T7455" i="1"/>
  <c r="U7455" i="1" s="1"/>
  <c r="T7456" i="1"/>
  <c r="U7456" i="1" s="1"/>
  <c r="W7456" i="1" s="1"/>
  <c r="T7457" i="1"/>
  <c r="U7457" i="1" s="1"/>
  <c r="W7457" i="1" s="1"/>
  <c r="T7458" i="1"/>
  <c r="U7458" i="1" s="1"/>
  <c r="T7459" i="1"/>
  <c r="U7459" i="1" s="1"/>
  <c r="W7459" i="1" s="1"/>
  <c r="T7460" i="1"/>
  <c r="U7460" i="1" s="1"/>
  <c r="T7461" i="1"/>
  <c r="U7461" i="1" s="1"/>
  <c r="W7461" i="1" s="1"/>
  <c r="T7462" i="1"/>
  <c r="U7462" i="1" s="1"/>
  <c r="T7463" i="1"/>
  <c r="U7463" i="1" s="1"/>
  <c r="T7464" i="1"/>
  <c r="U7464" i="1" s="1"/>
  <c r="T7465" i="1"/>
  <c r="U7465" i="1" s="1"/>
  <c r="W7465" i="1" s="1"/>
  <c r="T7466" i="1"/>
  <c r="U7466" i="1" s="1"/>
  <c r="W7466" i="1" s="1"/>
  <c r="T7467" i="1"/>
  <c r="U7467" i="1" s="1"/>
  <c r="T7468" i="1"/>
  <c r="U7468" i="1" s="1"/>
  <c r="W7468" i="1" s="1"/>
  <c r="T7469" i="1"/>
  <c r="U7469" i="1" s="1"/>
  <c r="W7469" i="1" s="1"/>
  <c r="T7470" i="1"/>
  <c r="U7470" i="1" s="1"/>
  <c r="W7470" i="1" s="1"/>
  <c r="T7471" i="1"/>
  <c r="U7471" i="1" s="1"/>
  <c r="T7472" i="1"/>
  <c r="U7472" i="1" s="1"/>
  <c r="W7472" i="1" s="1"/>
  <c r="T7473" i="1"/>
  <c r="U7473" i="1" s="1"/>
  <c r="W7473" i="1" s="1"/>
  <c r="T7474" i="1"/>
  <c r="U7474" i="1" s="1"/>
  <c r="W7474" i="1" s="1"/>
  <c r="T7475" i="1"/>
  <c r="U7475" i="1" s="1"/>
  <c r="W7475" i="1" s="1"/>
  <c r="T7476" i="1"/>
  <c r="U7476" i="1" s="1"/>
  <c r="T7477" i="1"/>
  <c r="U7477" i="1" s="1"/>
  <c r="W7477" i="1" s="1"/>
  <c r="T7478" i="1"/>
  <c r="U7478" i="1" s="1"/>
  <c r="T7479" i="1"/>
  <c r="U7479" i="1" s="1"/>
  <c r="T7480" i="1"/>
  <c r="U7480" i="1" s="1"/>
  <c r="T7481" i="1"/>
  <c r="U7481" i="1" s="1"/>
  <c r="T7482" i="1"/>
  <c r="U7482" i="1" s="1"/>
  <c r="T7483" i="1"/>
  <c r="U7483" i="1" s="1"/>
  <c r="T7484" i="1"/>
  <c r="U7484" i="1" s="1"/>
  <c r="T7485" i="1"/>
  <c r="U7485" i="1" s="1"/>
  <c r="T7486" i="1"/>
  <c r="U7486" i="1" s="1"/>
  <c r="T7487" i="1"/>
  <c r="U7487" i="1" s="1"/>
  <c r="W7487" i="1" s="1"/>
  <c r="T7488" i="1"/>
  <c r="U7488" i="1" s="1"/>
  <c r="W7488" i="1" s="1"/>
  <c r="T7489" i="1"/>
  <c r="U7489" i="1" s="1"/>
  <c r="W7489" i="1" s="1"/>
  <c r="T7490" i="1"/>
  <c r="U7490" i="1" s="1"/>
  <c r="W7490" i="1" s="1"/>
  <c r="T7491" i="1"/>
  <c r="U7491" i="1" s="1"/>
  <c r="T7492" i="1"/>
  <c r="U7492" i="1" s="1"/>
  <c r="T7493" i="1"/>
  <c r="U7493" i="1" s="1"/>
  <c r="T7494" i="1"/>
  <c r="U7494" i="1" s="1"/>
  <c r="W7494" i="1" s="1"/>
  <c r="T7495" i="1"/>
  <c r="U7495" i="1" s="1"/>
  <c r="T7496" i="1"/>
  <c r="U7496" i="1" s="1"/>
  <c r="W7496" i="1" s="1"/>
  <c r="T7497" i="1"/>
  <c r="U7497" i="1" s="1"/>
  <c r="W7497" i="1" s="1"/>
  <c r="T7498" i="1"/>
  <c r="U7498" i="1" s="1"/>
  <c r="W7498" i="1" s="1"/>
  <c r="T7499" i="1"/>
  <c r="U7499" i="1" s="1"/>
  <c r="T7500" i="1"/>
  <c r="U7500" i="1" s="1"/>
  <c r="T7501" i="1"/>
  <c r="U7501" i="1" s="1"/>
  <c r="W7501" i="1" s="1"/>
  <c r="U7024" i="1"/>
  <c r="W7024" i="1" s="1"/>
  <c r="U7025" i="1"/>
  <c r="U7026" i="1"/>
  <c r="U7029" i="1"/>
  <c r="U7031" i="1"/>
  <c r="W7031" i="1" s="1"/>
  <c r="U7032" i="1"/>
  <c r="W7032" i="1" s="1"/>
  <c r="U7033" i="1"/>
  <c r="W7033" i="1" s="1"/>
  <c r="U7034" i="1"/>
  <c r="W7034" i="1" s="1"/>
  <c r="U7036" i="1"/>
  <c r="U7037" i="1"/>
  <c r="U7040" i="1"/>
  <c r="U7043" i="1"/>
  <c r="U7044" i="1"/>
  <c r="W7044" i="1" s="1"/>
  <c r="U7045" i="1"/>
  <c r="W7045" i="1" s="1"/>
  <c r="U7046" i="1"/>
  <c r="W7046" i="1" s="1"/>
  <c r="U7048" i="1"/>
  <c r="W7048" i="1" s="1"/>
  <c r="U7051" i="1"/>
  <c r="W7051" i="1" s="1"/>
  <c r="U7053" i="1"/>
  <c r="W7053" i="1" s="1"/>
  <c r="U7054" i="1"/>
  <c r="U7055" i="1"/>
  <c r="U7056" i="1"/>
  <c r="W7056" i="1" s="1"/>
  <c r="U7057" i="1"/>
  <c r="W7057" i="1" s="1"/>
  <c r="U7060" i="1"/>
  <c r="U7063" i="1"/>
  <c r="W7063" i="1" s="1"/>
  <c r="U7064" i="1"/>
  <c r="W7064" i="1" s="1"/>
  <c r="U7065" i="1"/>
  <c r="U7066" i="1"/>
  <c r="U7067" i="1"/>
  <c r="U7068" i="1"/>
  <c r="W7068" i="1" s="1"/>
  <c r="U7069" i="1"/>
  <c r="W7069" i="1" s="1"/>
  <c r="U7070" i="1"/>
  <c r="U7075" i="1"/>
  <c r="W7075" i="1" s="1"/>
  <c r="U7076" i="1"/>
  <c r="W7076" i="1" s="1"/>
  <c r="U7078" i="1"/>
  <c r="U7079" i="1"/>
  <c r="W7079" i="1" s="1"/>
  <c r="U7080" i="1"/>
  <c r="U7081" i="1"/>
  <c r="W7081" i="1" s="1"/>
  <c r="U7082" i="1"/>
  <c r="W7082" i="1" s="1"/>
  <c r="U7087" i="1"/>
  <c r="U7088" i="1"/>
  <c r="W7088" i="1" s="1"/>
  <c r="U7089" i="1"/>
  <c r="U7090" i="1"/>
  <c r="U7091" i="1"/>
  <c r="U7092" i="1"/>
  <c r="W7092" i="1" s="1"/>
  <c r="U7093" i="1"/>
  <c r="W7093" i="1" s="1"/>
  <c r="U7094" i="1"/>
  <c r="W7094" i="1" s="1"/>
  <c r="U7097" i="1"/>
  <c r="U7099" i="1"/>
  <c r="W7099" i="1" s="1"/>
  <c r="U7100" i="1"/>
  <c r="W7100" i="1" s="1"/>
  <c r="U7101" i="1"/>
  <c r="W7101" i="1" s="1"/>
  <c r="U7102" i="1"/>
  <c r="W7102" i="1" s="1"/>
  <c r="U7103" i="1"/>
  <c r="U7104" i="1"/>
  <c r="U7105" i="1"/>
  <c r="W7105" i="1" s="1"/>
  <c r="U7106" i="1"/>
  <c r="W7106" i="1" s="1"/>
  <c r="U7108" i="1"/>
  <c r="W7108" i="1" s="1"/>
  <c r="U7111" i="1"/>
  <c r="U7112" i="1"/>
  <c r="U7113" i="1"/>
  <c r="W7113" i="1" s="1"/>
  <c r="U7114" i="1"/>
  <c r="W7114" i="1" s="1"/>
  <c r="U7115" i="1"/>
  <c r="W7115" i="1" s="1"/>
  <c r="U7116" i="1"/>
  <c r="U7117" i="1"/>
  <c r="W7117" i="1" s="1"/>
  <c r="U7120" i="1"/>
  <c r="W7120" i="1" s="1"/>
  <c r="U7122" i="1"/>
  <c r="W7122" i="1" s="1"/>
  <c r="U7123" i="1"/>
  <c r="W7123" i="1" s="1"/>
  <c r="U7124" i="1"/>
  <c r="W7124" i="1" s="1"/>
  <c r="U7126" i="1"/>
  <c r="W7126" i="1" s="1"/>
  <c r="U7127" i="1"/>
  <c r="W7127" i="1" s="1"/>
  <c r="U7128" i="1"/>
  <c r="W7128" i="1" s="1"/>
  <c r="U7129" i="1"/>
  <c r="W7129" i="1" s="1"/>
  <c r="U7132" i="1"/>
  <c r="W7132" i="1" s="1"/>
  <c r="U7134" i="1"/>
  <c r="W7134" i="1" s="1"/>
  <c r="U7135" i="1"/>
  <c r="W7135" i="1" s="1"/>
  <c r="U7136" i="1"/>
  <c r="W7136" i="1" s="1"/>
  <c r="U7137" i="1"/>
  <c r="W7137" i="1" s="1"/>
  <c r="U7138" i="1"/>
  <c r="W7138" i="1" s="1"/>
  <c r="U7139" i="1"/>
  <c r="W7139" i="1" s="1"/>
  <c r="U7142" i="1"/>
  <c r="W7142" i="1" s="1"/>
  <c r="U7144" i="1"/>
  <c r="U7146" i="1"/>
  <c r="W7146" i="1" s="1"/>
  <c r="U7147" i="1"/>
  <c r="W7147" i="1" s="1"/>
  <c r="U7148" i="1"/>
  <c r="W7148" i="1" s="1"/>
  <c r="U7149" i="1"/>
  <c r="W7149" i="1" s="1"/>
  <c r="U7150" i="1"/>
  <c r="W7150" i="1" s="1"/>
  <c r="U7151" i="1"/>
  <c r="W7151" i="1" s="1"/>
  <c r="U7154" i="1"/>
  <c r="U7156" i="1"/>
  <c r="U7158" i="1"/>
  <c r="W7158" i="1" s="1"/>
  <c r="U7160" i="1"/>
  <c r="W7160" i="1" s="1"/>
  <c r="U7161" i="1"/>
  <c r="W7161" i="1" s="1"/>
  <c r="U7162" i="1"/>
  <c r="W7162" i="1" s="1"/>
  <c r="U7163" i="1"/>
  <c r="W7163" i="1" s="1"/>
  <c r="U7166" i="1"/>
  <c r="W7166" i="1" s="1"/>
  <c r="U7168" i="1"/>
  <c r="W7168" i="1" s="1"/>
  <c r="U7170" i="1"/>
  <c r="W7170" i="1" s="1"/>
  <c r="U7171" i="1"/>
  <c r="U7172" i="1"/>
  <c r="W7172" i="1" s="1"/>
  <c r="U7173" i="1"/>
  <c r="W7173" i="1" s="1"/>
  <c r="U7174" i="1"/>
  <c r="W7174" i="1" s="1"/>
  <c r="U7178" i="1"/>
  <c r="U7180" i="1"/>
  <c r="W7180" i="1" s="1"/>
  <c r="U7182" i="1"/>
  <c r="W7182" i="1" s="1"/>
  <c r="U7183" i="1"/>
  <c r="W7183" i="1" s="1"/>
  <c r="U7184" i="1"/>
  <c r="W7184" i="1" s="1"/>
  <c r="U7185" i="1"/>
  <c r="W7185" i="1" s="1"/>
  <c r="U7186" i="1"/>
  <c r="W7186" i="1" s="1"/>
  <c r="U7187" i="1"/>
  <c r="W7187" i="1" s="1"/>
  <c r="U7190" i="1"/>
  <c r="U7192" i="1"/>
  <c r="U7194" i="1"/>
  <c r="W7194" i="1" s="1"/>
  <c r="U7196" i="1"/>
  <c r="W7196" i="1" s="1"/>
  <c r="U7197" i="1"/>
  <c r="W7197" i="1" s="1"/>
  <c r="U7198" i="1"/>
  <c r="W7198" i="1" s="1"/>
  <c r="U7199" i="1"/>
  <c r="W7199" i="1" s="1"/>
  <c r="U7202" i="1"/>
  <c r="U7204" i="1"/>
  <c r="W7204" i="1" s="1"/>
  <c r="U7206" i="1"/>
  <c r="W7206" i="1" s="1"/>
  <c r="U7216" i="1"/>
  <c r="U7226" i="1"/>
  <c r="W7226" i="1" s="1"/>
  <c r="U7232" i="1"/>
  <c r="W7232" i="1" s="1"/>
  <c r="U7237" i="1"/>
  <c r="U7256" i="1"/>
  <c r="W7256" i="1" s="1"/>
  <c r="U7268" i="1"/>
  <c r="U7270" i="1"/>
  <c r="W7270" i="1" s="1"/>
  <c r="U7282" i="1"/>
  <c r="W7282" i="1" s="1"/>
  <c r="U7303" i="1"/>
  <c r="W7303" i="1" s="1"/>
  <c r="U7315" i="1"/>
  <c r="W7315" i="1" s="1"/>
  <c r="U7318" i="1"/>
  <c r="W7318" i="1" s="1"/>
  <c r="U7321" i="1"/>
  <c r="W7321" i="1" s="1"/>
  <c r="U7351" i="1"/>
  <c r="W7351" i="1" s="1"/>
  <c r="U7362" i="1"/>
  <c r="W7362" i="1" s="1"/>
  <c r="U7370" i="1"/>
  <c r="W7370" i="1" s="1"/>
  <c r="U7386" i="1"/>
  <c r="W7386" i="1" s="1"/>
  <c r="U7441" i="1"/>
  <c r="W7441" i="1" s="1"/>
  <c r="U7448" i="1"/>
  <c r="W7448" i="1" s="1"/>
  <c r="W7070" i="1"/>
  <c r="W7171" i="1"/>
  <c r="W7176" i="1"/>
  <c r="W7325" i="1"/>
  <c r="X7024" i="1"/>
  <c r="X7025" i="1"/>
  <c r="X7026" i="1"/>
  <c r="X7027" i="1"/>
  <c r="X7028" i="1"/>
  <c r="X7029" i="1"/>
  <c r="X7030" i="1"/>
  <c r="X7031" i="1"/>
  <c r="X7032" i="1"/>
  <c r="X7033" i="1"/>
  <c r="X7034" i="1"/>
  <c r="X7035" i="1"/>
  <c r="X7036" i="1"/>
  <c r="X7037" i="1"/>
  <c r="X7038" i="1"/>
  <c r="X7039" i="1"/>
  <c r="X7040" i="1"/>
  <c r="X7041" i="1"/>
  <c r="X7042" i="1"/>
  <c r="X7043" i="1"/>
  <c r="X7044" i="1"/>
  <c r="X7045" i="1"/>
  <c r="X7046" i="1"/>
  <c r="X7047" i="1"/>
  <c r="X7048" i="1"/>
  <c r="X7049" i="1"/>
  <c r="X7050" i="1"/>
  <c r="X7051" i="1"/>
  <c r="X7052" i="1"/>
  <c r="X7053" i="1"/>
  <c r="X7054" i="1"/>
  <c r="X7055" i="1"/>
  <c r="X7056" i="1"/>
  <c r="X7057" i="1"/>
  <c r="X7058" i="1"/>
  <c r="X7059" i="1"/>
  <c r="X7060" i="1"/>
  <c r="X7061" i="1"/>
  <c r="X7062" i="1"/>
  <c r="X7063" i="1"/>
  <c r="X7064" i="1"/>
  <c r="X7065" i="1"/>
  <c r="X7066" i="1"/>
  <c r="X7067" i="1"/>
  <c r="X7068" i="1"/>
  <c r="X7069" i="1"/>
  <c r="X7070" i="1"/>
  <c r="X7071" i="1"/>
  <c r="X7072" i="1"/>
  <c r="Z7072" i="1" s="1"/>
  <c r="X7073" i="1"/>
  <c r="X7074" i="1"/>
  <c r="X7075" i="1"/>
  <c r="X7076" i="1"/>
  <c r="X7077" i="1"/>
  <c r="X7078" i="1"/>
  <c r="X7079" i="1"/>
  <c r="X7080" i="1"/>
  <c r="X7081" i="1"/>
  <c r="X7082" i="1"/>
  <c r="X7083" i="1"/>
  <c r="X7084" i="1"/>
  <c r="Z7084" i="1" s="1"/>
  <c r="X7085" i="1"/>
  <c r="X7086" i="1"/>
  <c r="X7087" i="1"/>
  <c r="X7088" i="1"/>
  <c r="X7089" i="1"/>
  <c r="X7090" i="1"/>
  <c r="X7091" i="1"/>
  <c r="X7092" i="1"/>
  <c r="X7093" i="1"/>
  <c r="X7094" i="1"/>
  <c r="X7095" i="1"/>
  <c r="X7096" i="1"/>
  <c r="X7097" i="1"/>
  <c r="X7098" i="1"/>
  <c r="X7099" i="1"/>
  <c r="X7100" i="1"/>
  <c r="X7101" i="1"/>
  <c r="X7102" i="1"/>
  <c r="X7103" i="1"/>
  <c r="X7104" i="1"/>
  <c r="X7105" i="1"/>
  <c r="X7106" i="1"/>
  <c r="X7107" i="1"/>
  <c r="X7108" i="1"/>
  <c r="X7109" i="1"/>
  <c r="X7110" i="1"/>
  <c r="X7111" i="1"/>
  <c r="X7112" i="1"/>
  <c r="X7113" i="1"/>
  <c r="X7114" i="1"/>
  <c r="X7115" i="1"/>
  <c r="X7116" i="1"/>
  <c r="X7117" i="1"/>
  <c r="X7118" i="1"/>
  <c r="Z7118" i="1" s="1"/>
  <c r="X7119" i="1"/>
  <c r="X7120" i="1"/>
  <c r="X7121" i="1"/>
  <c r="X7122" i="1"/>
  <c r="X7123" i="1"/>
  <c r="Z7123" i="1" s="1"/>
  <c r="X7124" i="1"/>
  <c r="X7125" i="1"/>
  <c r="X7126" i="1"/>
  <c r="X7127" i="1"/>
  <c r="X7128" i="1"/>
  <c r="X7129" i="1"/>
  <c r="X7130" i="1"/>
  <c r="X7131" i="1"/>
  <c r="X7132" i="1"/>
  <c r="X7133" i="1"/>
  <c r="X7134" i="1"/>
  <c r="X7135" i="1"/>
  <c r="X7136" i="1"/>
  <c r="X7137" i="1"/>
  <c r="X7138" i="1"/>
  <c r="Z7138" i="1" s="1"/>
  <c r="X7139" i="1"/>
  <c r="X7140" i="1"/>
  <c r="X7141" i="1"/>
  <c r="X7142" i="1"/>
  <c r="X7143" i="1"/>
  <c r="X7144" i="1"/>
  <c r="X7145" i="1"/>
  <c r="X7146" i="1"/>
  <c r="X7147" i="1"/>
  <c r="X7148" i="1"/>
  <c r="X7149" i="1"/>
  <c r="X7150" i="1"/>
  <c r="X7151" i="1"/>
  <c r="X7152" i="1"/>
  <c r="X7153" i="1"/>
  <c r="X7154" i="1"/>
  <c r="X7155" i="1"/>
  <c r="X7156" i="1"/>
  <c r="X7157" i="1"/>
  <c r="X7158" i="1"/>
  <c r="X7159" i="1"/>
  <c r="X7160" i="1"/>
  <c r="X7161" i="1"/>
  <c r="X7162" i="1"/>
  <c r="X7163" i="1"/>
  <c r="X7164" i="1"/>
  <c r="X7165" i="1"/>
  <c r="X7166" i="1"/>
  <c r="X7167" i="1"/>
  <c r="X7168" i="1"/>
  <c r="X7169" i="1"/>
  <c r="X7170" i="1"/>
  <c r="X7171" i="1"/>
  <c r="X7172" i="1"/>
  <c r="X7173" i="1"/>
  <c r="Z7173" i="1" s="1"/>
  <c r="X7174" i="1"/>
  <c r="X7175" i="1"/>
  <c r="X7176" i="1"/>
  <c r="X7177" i="1"/>
  <c r="X7178" i="1"/>
  <c r="X7179" i="1"/>
  <c r="X7180" i="1"/>
  <c r="X7181" i="1"/>
  <c r="X7182" i="1"/>
  <c r="X7183" i="1"/>
  <c r="X7184" i="1"/>
  <c r="X7185" i="1"/>
  <c r="X7186" i="1"/>
  <c r="X7187" i="1"/>
  <c r="X7188" i="1"/>
  <c r="X7189" i="1"/>
  <c r="X7190" i="1"/>
  <c r="X7191" i="1"/>
  <c r="X7192" i="1"/>
  <c r="X7193" i="1"/>
  <c r="X7194" i="1"/>
  <c r="X7195" i="1"/>
  <c r="X7196" i="1"/>
  <c r="X7197" i="1"/>
  <c r="X7198" i="1"/>
  <c r="X7199" i="1"/>
  <c r="X7200" i="1"/>
  <c r="X7201" i="1"/>
  <c r="X7202" i="1"/>
  <c r="X7203" i="1"/>
  <c r="X7204" i="1"/>
  <c r="X7205" i="1"/>
  <c r="X7206" i="1"/>
  <c r="X7207" i="1"/>
  <c r="X7208" i="1"/>
  <c r="X7209" i="1"/>
  <c r="X7210" i="1"/>
  <c r="X7211" i="1"/>
  <c r="X7212" i="1"/>
  <c r="X7213" i="1"/>
  <c r="X7214" i="1"/>
  <c r="X7215" i="1"/>
  <c r="X7216" i="1"/>
  <c r="X7217" i="1"/>
  <c r="X7218" i="1"/>
  <c r="X7219" i="1"/>
  <c r="X7220" i="1"/>
  <c r="X7221" i="1"/>
  <c r="X7222" i="1"/>
  <c r="X7223" i="1"/>
  <c r="X7224" i="1"/>
  <c r="X7225" i="1"/>
  <c r="X7226" i="1"/>
  <c r="X7227" i="1"/>
  <c r="X7228" i="1"/>
  <c r="X7229" i="1"/>
  <c r="X7230" i="1"/>
  <c r="X7231" i="1"/>
  <c r="X7232" i="1"/>
  <c r="X7233" i="1"/>
  <c r="X7234" i="1"/>
  <c r="X7235" i="1"/>
  <c r="X7236" i="1"/>
  <c r="X7237" i="1"/>
  <c r="X7238" i="1"/>
  <c r="X7239" i="1"/>
  <c r="X7240" i="1"/>
  <c r="X7241" i="1"/>
  <c r="X7242" i="1"/>
  <c r="X7243" i="1"/>
  <c r="X7244" i="1"/>
  <c r="X7245" i="1"/>
  <c r="X7246" i="1"/>
  <c r="X7247" i="1"/>
  <c r="X7248" i="1"/>
  <c r="X7249" i="1"/>
  <c r="X7250" i="1"/>
  <c r="X7251" i="1"/>
  <c r="X7252" i="1"/>
  <c r="X7253" i="1"/>
  <c r="X7254" i="1"/>
  <c r="X7255" i="1"/>
  <c r="X7256" i="1"/>
  <c r="X7257" i="1"/>
  <c r="X7258" i="1"/>
  <c r="Z7258" i="1" s="1"/>
  <c r="X7259" i="1"/>
  <c r="X7260" i="1"/>
  <c r="X7261" i="1"/>
  <c r="X7262" i="1"/>
  <c r="X7263" i="1"/>
  <c r="X7264" i="1"/>
  <c r="X7265" i="1"/>
  <c r="X7266" i="1"/>
  <c r="X7267" i="1"/>
  <c r="X7268" i="1"/>
  <c r="X7269" i="1"/>
  <c r="X7270" i="1"/>
  <c r="X7271" i="1"/>
  <c r="X7272" i="1"/>
  <c r="X7273" i="1"/>
  <c r="X7274" i="1"/>
  <c r="X7275" i="1"/>
  <c r="X7276" i="1"/>
  <c r="X7277" i="1"/>
  <c r="X7278" i="1"/>
  <c r="X7279" i="1"/>
  <c r="X7280" i="1"/>
  <c r="X7281" i="1"/>
  <c r="X7282" i="1"/>
  <c r="X7283" i="1"/>
  <c r="X7284" i="1"/>
  <c r="X7285" i="1"/>
  <c r="X7286" i="1"/>
  <c r="X7287" i="1"/>
  <c r="X7288" i="1"/>
  <c r="X7289" i="1"/>
  <c r="X7290" i="1"/>
  <c r="X7291" i="1"/>
  <c r="X7292" i="1"/>
  <c r="X7293" i="1"/>
  <c r="X7294" i="1"/>
  <c r="X7295" i="1"/>
  <c r="X7296" i="1"/>
  <c r="X7297" i="1"/>
  <c r="X7298" i="1"/>
  <c r="X7299" i="1"/>
  <c r="X7300" i="1"/>
  <c r="X7301" i="1"/>
  <c r="X7302" i="1"/>
  <c r="X7303" i="1"/>
  <c r="X7304" i="1"/>
  <c r="X7305" i="1"/>
  <c r="X7306" i="1"/>
  <c r="X7307" i="1"/>
  <c r="X7308" i="1"/>
  <c r="X7309" i="1"/>
  <c r="X7310" i="1"/>
  <c r="X7311" i="1"/>
  <c r="X7312" i="1"/>
  <c r="X7313" i="1"/>
  <c r="X7314" i="1"/>
  <c r="X7315" i="1"/>
  <c r="X7316" i="1"/>
  <c r="X7317" i="1"/>
  <c r="X7318" i="1"/>
  <c r="X7319" i="1"/>
  <c r="X7320" i="1"/>
  <c r="X7321" i="1"/>
  <c r="X7322" i="1"/>
  <c r="X7323" i="1"/>
  <c r="X7324" i="1"/>
  <c r="X7325" i="1"/>
  <c r="X7326" i="1"/>
  <c r="X7327" i="1"/>
  <c r="X7328" i="1"/>
  <c r="X7329" i="1"/>
  <c r="X7330" i="1"/>
  <c r="X7331" i="1"/>
  <c r="X7332" i="1"/>
  <c r="X7333" i="1"/>
  <c r="X7334" i="1"/>
  <c r="X7335" i="1"/>
  <c r="X7336" i="1"/>
  <c r="X7337" i="1"/>
  <c r="X7338" i="1"/>
  <c r="X7339" i="1"/>
  <c r="X7340" i="1"/>
  <c r="X7341" i="1"/>
  <c r="X7342" i="1"/>
  <c r="X7343" i="1"/>
  <c r="X7344" i="1"/>
  <c r="X7345" i="1"/>
  <c r="X7346" i="1"/>
  <c r="X7347" i="1"/>
  <c r="X7348" i="1"/>
  <c r="X7349" i="1"/>
  <c r="X7350" i="1"/>
  <c r="X7351" i="1"/>
  <c r="X7352" i="1"/>
  <c r="X7353" i="1"/>
  <c r="X7354" i="1"/>
  <c r="X7355" i="1"/>
  <c r="X7356" i="1"/>
  <c r="X7357" i="1"/>
  <c r="X7358" i="1"/>
  <c r="X7359" i="1"/>
  <c r="X7360" i="1"/>
  <c r="X7361" i="1"/>
  <c r="X7362" i="1"/>
  <c r="X7363" i="1"/>
  <c r="X7364" i="1"/>
  <c r="X7365" i="1"/>
  <c r="X7366" i="1"/>
  <c r="X7367" i="1"/>
  <c r="X7368" i="1"/>
  <c r="X7369" i="1"/>
  <c r="X7370" i="1"/>
  <c r="X7371" i="1"/>
  <c r="X7372" i="1"/>
  <c r="X7373" i="1"/>
  <c r="X7374" i="1"/>
  <c r="X7375" i="1"/>
  <c r="X7376" i="1"/>
  <c r="X7377" i="1"/>
  <c r="X7378" i="1"/>
  <c r="X7379" i="1"/>
  <c r="X7380" i="1"/>
  <c r="X7381" i="1"/>
  <c r="X7382" i="1"/>
  <c r="X7383" i="1"/>
  <c r="X7384" i="1"/>
  <c r="X7385" i="1"/>
  <c r="X7386" i="1"/>
  <c r="X7387" i="1"/>
  <c r="X7388" i="1"/>
  <c r="X7389" i="1"/>
  <c r="X7390" i="1"/>
  <c r="Z7390" i="1" s="1"/>
  <c r="X7391" i="1"/>
  <c r="X7392" i="1"/>
  <c r="X7393" i="1"/>
  <c r="X7394" i="1"/>
  <c r="X7395" i="1"/>
  <c r="X7396" i="1"/>
  <c r="X7397" i="1"/>
  <c r="X7398" i="1"/>
  <c r="X7399" i="1"/>
  <c r="X7400" i="1"/>
  <c r="X7401" i="1"/>
  <c r="X7402" i="1"/>
  <c r="X7403" i="1"/>
  <c r="X7404" i="1"/>
  <c r="X7405" i="1"/>
  <c r="X7406" i="1"/>
  <c r="X7407" i="1"/>
  <c r="X7408" i="1"/>
  <c r="X7409" i="1"/>
  <c r="X7410" i="1"/>
  <c r="X7411" i="1"/>
  <c r="X7412" i="1"/>
  <c r="X7413" i="1"/>
  <c r="X7414" i="1"/>
  <c r="X7415" i="1"/>
  <c r="X7416" i="1"/>
  <c r="X7417" i="1"/>
  <c r="X7418" i="1"/>
  <c r="Z7418" i="1" s="1"/>
  <c r="X7419" i="1"/>
  <c r="X7420" i="1"/>
  <c r="X7421" i="1"/>
  <c r="X7422" i="1"/>
  <c r="X7423" i="1"/>
  <c r="X7424" i="1"/>
  <c r="X7425" i="1"/>
  <c r="X7426" i="1"/>
  <c r="X7427" i="1"/>
  <c r="X7428" i="1"/>
  <c r="X7429" i="1"/>
  <c r="X7430" i="1"/>
  <c r="X7431" i="1"/>
  <c r="X7432" i="1"/>
  <c r="X7433" i="1"/>
  <c r="X7434" i="1"/>
  <c r="X7435" i="1"/>
  <c r="X7436" i="1"/>
  <c r="X7437" i="1"/>
  <c r="X7438" i="1"/>
  <c r="X7439" i="1"/>
  <c r="X7440" i="1"/>
  <c r="X7441" i="1"/>
  <c r="X7442" i="1"/>
  <c r="X7443" i="1"/>
  <c r="X7444" i="1"/>
  <c r="X7445" i="1"/>
  <c r="X7446" i="1"/>
  <c r="X7447" i="1"/>
  <c r="X7448" i="1"/>
  <c r="X7449" i="1"/>
  <c r="X7450" i="1"/>
  <c r="Z7450" i="1" s="1"/>
  <c r="X7451" i="1"/>
  <c r="X7452" i="1"/>
  <c r="X7453" i="1"/>
  <c r="X7454" i="1"/>
  <c r="X7455" i="1"/>
  <c r="X7456" i="1"/>
  <c r="X7457" i="1"/>
  <c r="X7458" i="1"/>
  <c r="X7459" i="1"/>
  <c r="X7460" i="1"/>
  <c r="X7461" i="1"/>
  <c r="X7462" i="1"/>
  <c r="X7463" i="1"/>
  <c r="X7464" i="1"/>
  <c r="X7465" i="1"/>
  <c r="X7466" i="1"/>
  <c r="X7467" i="1"/>
  <c r="X7468" i="1"/>
  <c r="X7469" i="1"/>
  <c r="X7470" i="1"/>
  <c r="X7471" i="1"/>
  <c r="X7472" i="1"/>
  <c r="X7473" i="1"/>
  <c r="X7474" i="1"/>
  <c r="X7475" i="1"/>
  <c r="X7476" i="1"/>
  <c r="X7477" i="1"/>
  <c r="X7478" i="1"/>
  <c r="X7479" i="1"/>
  <c r="X7480" i="1"/>
  <c r="X7481" i="1"/>
  <c r="X7482" i="1"/>
  <c r="X7483" i="1"/>
  <c r="X7484" i="1"/>
  <c r="X7485" i="1"/>
  <c r="X7486" i="1"/>
  <c r="X7487" i="1"/>
  <c r="X7488" i="1"/>
  <c r="X7489" i="1"/>
  <c r="X7490" i="1"/>
  <c r="X7491" i="1"/>
  <c r="X7492" i="1"/>
  <c r="X7493" i="1"/>
  <c r="X7494" i="1"/>
  <c r="X7495" i="1"/>
  <c r="X7496" i="1"/>
  <c r="X7497" i="1"/>
  <c r="X7498" i="1"/>
  <c r="X7499" i="1"/>
  <c r="X7500" i="1"/>
  <c r="X7501" i="1"/>
  <c r="Z7194" i="1"/>
  <c r="AA7024" i="1"/>
  <c r="AA7025" i="1"/>
  <c r="AA7026" i="1"/>
  <c r="AA7027" i="1"/>
  <c r="AA7028" i="1"/>
  <c r="AA7029" i="1"/>
  <c r="AA7030" i="1"/>
  <c r="AA7031" i="1"/>
  <c r="AA7032" i="1"/>
  <c r="AA7033" i="1"/>
  <c r="AA7034" i="1"/>
  <c r="AA7035" i="1"/>
  <c r="AA7036" i="1"/>
  <c r="AA7037" i="1"/>
  <c r="AA7038" i="1"/>
  <c r="AA7039" i="1"/>
  <c r="AA7040" i="1"/>
  <c r="AA7041" i="1"/>
  <c r="AA7042" i="1"/>
  <c r="AA7043" i="1"/>
  <c r="AA7044" i="1"/>
  <c r="AA7045" i="1"/>
  <c r="AA7046" i="1"/>
  <c r="AA7047" i="1"/>
  <c r="AA7048" i="1"/>
  <c r="AA7049" i="1"/>
  <c r="AA7050" i="1"/>
  <c r="AA7051" i="1"/>
  <c r="AA7052" i="1"/>
  <c r="AA7053" i="1"/>
  <c r="AA7054" i="1"/>
  <c r="AA7055" i="1"/>
  <c r="AA7056" i="1"/>
  <c r="AA7057" i="1"/>
  <c r="AA7058" i="1"/>
  <c r="AA7059" i="1"/>
  <c r="AA7060" i="1"/>
  <c r="AA7061" i="1"/>
  <c r="AA7062" i="1"/>
  <c r="AA7063" i="1"/>
  <c r="AA7064" i="1"/>
  <c r="AA7065" i="1"/>
  <c r="AA7066" i="1"/>
  <c r="AA7067" i="1"/>
  <c r="AA7068" i="1"/>
  <c r="AA7069" i="1"/>
  <c r="AA7070" i="1"/>
  <c r="AA7071" i="1"/>
  <c r="AA7072" i="1"/>
  <c r="AA7073" i="1"/>
  <c r="AA7074" i="1"/>
  <c r="AA7075" i="1"/>
  <c r="AA7076" i="1"/>
  <c r="AA7077" i="1"/>
  <c r="AA7078" i="1"/>
  <c r="AA7079" i="1"/>
  <c r="AA7080" i="1"/>
  <c r="AA7081" i="1"/>
  <c r="AA7082" i="1"/>
  <c r="AA7083" i="1"/>
  <c r="AA7084" i="1"/>
  <c r="AA7085" i="1"/>
  <c r="AA7086" i="1"/>
  <c r="AA7087" i="1"/>
  <c r="AA7088" i="1"/>
  <c r="AA7089" i="1"/>
  <c r="AA7090" i="1"/>
  <c r="AA7091" i="1"/>
  <c r="AA7092" i="1"/>
  <c r="AA7093" i="1"/>
  <c r="AA7094" i="1"/>
  <c r="AA7095" i="1"/>
  <c r="AA7096" i="1"/>
  <c r="AA7097" i="1"/>
  <c r="AA7098" i="1"/>
  <c r="AA7099" i="1"/>
  <c r="AA7100" i="1"/>
  <c r="AA7101" i="1"/>
  <c r="AA7102" i="1"/>
  <c r="AA7103" i="1"/>
  <c r="AA7104" i="1"/>
  <c r="AA7105" i="1"/>
  <c r="AA7106" i="1"/>
  <c r="AA7107" i="1"/>
  <c r="AA7108" i="1"/>
  <c r="AA7109" i="1"/>
  <c r="AA7110" i="1"/>
  <c r="AA7111" i="1"/>
  <c r="AA7112" i="1"/>
  <c r="AA7113" i="1"/>
  <c r="AA7114" i="1"/>
  <c r="AA7115" i="1"/>
  <c r="AA7116" i="1"/>
  <c r="AA7117" i="1"/>
  <c r="AA7118" i="1"/>
  <c r="AA7119" i="1"/>
  <c r="AA7120" i="1"/>
  <c r="AA7121" i="1"/>
  <c r="AA7122" i="1"/>
  <c r="AA7123" i="1"/>
  <c r="AA7124" i="1"/>
  <c r="AA7125" i="1"/>
  <c r="AA7126" i="1"/>
  <c r="AA7127" i="1"/>
  <c r="AA7128" i="1"/>
  <c r="AA7129" i="1"/>
  <c r="AA7130" i="1"/>
  <c r="AA7131" i="1"/>
  <c r="AA7132" i="1"/>
  <c r="AA7133" i="1"/>
  <c r="AA7134" i="1"/>
  <c r="AA7135" i="1"/>
  <c r="AA7136" i="1"/>
  <c r="AA7137" i="1"/>
  <c r="AA7138" i="1"/>
  <c r="AA7139" i="1"/>
  <c r="AA7140" i="1"/>
  <c r="AA7141" i="1"/>
  <c r="AA7142" i="1"/>
  <c r="AA7143" i="1"/>
  <c r="AA7144" i="1"/>
  <c r="AA7145" i="1"/>
  <c r="AA7146" i="1"/>
  <c r="AA7147" i="1"/>
  <c r="AA7148" i="1"/>
  <c r="AA7149" i="1"/>
  <c r="AA7150" i="1"/>
  <c r="AA7151" i="1"/>
  <c r="AA7152" i="1"/>
  <c r="AA7153" i="1"/>
  <c r="AA7154" i="1"/>
  <c r="AA7155" i="1"/>
  <c r="AA7156" i="1"/>
  <c r="AA7157" i="1"/>
  <c r="AA7158" i="1"/>
  <c r="AA7159" i="1"/>
  <c r="AA7160" i="1"/>
  <c r="AA7161" i="1"/>
  <c r="AA7162" i="1"/>
  <c r="AA7163" i="1"/>
  <c r="AA7164" i="1"/>
  <c r="AA7165" i="1"/>
  <c r="AA7166" i="1"/>
  <c r="AA7167" i="1"/>
  <c r="AA7168" i="1"/>
  <c r="AA7169" i="1"/>
  <c r="AA7170" i="1"/>
  <c r="AA7171" i="1"/>
  <c r="AA7172" i="1"/>
  <c r="AA7173" i="1"/>
  <c r="AA7174" i="1"/>
  <c r="AA7175" i="1"/>
  <c r="AA7176" i="1"/>
  <c r="AA7177" i="1"/>
  <c r="AA7178" i="1"/>
  <c r="AA7179" i="1"/>
  <c r="AA7180" i="1"/>
  <c r="AA7181" i="1"/>
  <c r="AA7182" i="1"/>
  <c r="AA7183" i="1"/>
  <c r="AA7184" i="1"/>
  <c r="AA7185" i="1"/>
  <c r="AA7186" i="1"/>
  <c r="AA7187" i="1"/>
  <c r="AA7188" i="1"/>
  <c r="AA7189" i="1"/>
  <c r="AA7190" i="1"/>
  <c r="AA7191" i="1"/>
  <c r="AA7192" i="1"/>
  <c r="AA7193" i="1"/>
  <c r="AA7194" i="1"/>
  <c r="AA7195" i="1"/>
  <c r="AA7196" i="1"/>
  <c r="AA7197" i="1"/>
  <c r="AA7198" i="1"/>
  <c r="AA7199" i="1"/>
  <c r="AA7200" i="1"/>
  <c r="AA7201" i="1"/>
  <c r="AA7202" i="1"/>
  <c r="AA7203" i="1"/>
  <c r="AA7204" i="1"/>
  <c r="AA7205" i="1"/>
  <c r="AA7206" i="1"/>
  <c r="AA7207" i="1"/>
  <c r="AA7208" i="1"/>
  <c r="AA7209" i="1"/>
  <c r="AA7210" i="1"/>
  <c r="AA7211" i="1"/>
  <c r="AA7212" i="1"/>
  <c r="AA7213" i="1"/>
  <c r="AA7214" i="1"/>
  <c r="AA7215" i="1"/>
  <c r="AA7216" i="1"/>
  <c r="AA7217" i="1"/>
  <c r="AA7218" i="1"/>
  <c r="AA7219" i="1"/>
  <c r="AA7220" i="1"/>
  <c r="AA7221" i="1"/>
  <c r="AA7222" i="1"/>
  <c r="AA7223" i="1"/>
  <c r="AA7224" i="1"/>
  <c r="AA7225" i="1"/>
  <c r="AA7226" i="1"/>
  <c r="AA7227" i="1"/>
  <c r="AA7228" i="1"/>
  <c r="AA7229" i="1"/>
  <c r="AA7230" i="1"/>
  <c r="AA7231" i="1"/>
  <c r="AA7232" i="1"/>
  <c r="AA7233" i="1"/>
  <c r="AA7234" i="1"/>
  <c r="AA7235" i="1"/>
  <c r="AA7236" i="1"/>
  <c r="AA7237" i="1"/>
  <c r="AA7238" i="1"/>
  <c r="AA7239" i="1"/>
  <c r="AA7240" i="1"/>
  <c r="AA7241" i="1"/>
  <c r="AA7242" i="1"/>
  <c r="AA7243" i="1"/>
  <c r="AA7244" i="1"/>
  <c r="AA7245" i="1"/>
  <c r="AA7246" i="1"/>
  <c r="AA7247" i="1"/>
  <c r="AA7248" i="1"/>
  <c r="AA7249" i="1"/>
  <c r="AA7250" i="1"/>
  <c r="AA7251" i="1"/>
  <c r="AA7252" i="1"/>
  <c r="AA7253" i="1"/>
  <c r="AA7254" i="1"/>
  <c r="AA7255" i="1"/>
  <c r="AA7256" i="1"/>
  <c r="AA7257" i="1"/>
  <c r="AA7258" i="1"/>
  <c r="AA7259" i="1"/>
  <c r="AA7260" i="1"/>
  <c r="AA7261" i="1"/>
  <c r="AA7262" i="1"/>
  <c r="AA7263" i="1"/>
  <c r="AA7264" i="1"/>
  <c r="AA7265" i="1"/>
  <c r="AA7266" i="1"/>
  <c r="AA7267" i="1"/>
  <c r="AA7268" i="1"/>
  <c r="AA7269" i="1"/>
  <c r="AA7270" i="1"/>
  <c r="AA7271" i="1"/>
  <c r="AA7272" i="1"/>
  <c r="AA7273" i="1"/>
  <c r="AA7274" i="1"/>
  <c r="AA7275" i="1"/>
  <c r="AA7276" i="1"/>
  <c r="AA7277" i="1"/>
  <c r="AA7278" i="1"/>
  <c r="AA7279" i="1"/>
  <c r="AA7280" i="1"/>
  <c r="AA7281" i="1"/>
  <c r="AA7282" i="1"/>
  <c r="AA7283" i="1"/>
  <c r="AA7284" i="1"/>
  <c r="AA7285" i="1"/>
  <c r="AA7286" i="1"/>
  <c r="AA7287" i="1"/>
  <c r="AA7288" i="1"/>
  <c r="AA7289" i="1"/>
  <c r="AA7290" i="1"/>
  <c r="AA7291" i="1"/>
  <c r="AA7292" i="1"/>
  <c r="AA7293" i="1"/>
  <c r="AA7294" i="1"/>
  <c r="AA7295" i="1"/>
  <c r="AA7296" i="1"/>
  <c r="AA7297" i="1"/>
  <c r="AA7298" i="1"/>
  <c r="AA7299" i="1"/>
  <c r="AA7300" i="1"/>
  <c r="AA7301" i="1"/>
  <c r="AA7302" i="1"/>
  <c r="AA7303" i="1"/>
  <c r="AA7304" i="1"/>
  <c r="AA7305" i="1"/>
  <c r="AA7306" i="1"/>
  <c r="AA7307" i="1"/>
  <c r="AA7308" i="1"/>
  <c r="AA7309" i="1"/>
  <c r="AA7310" i="1"/>
  <c r="AA7311" i="1"/>
  <c r="AA7312" i="1"/>
  <c r="AA7313" i="1"/>
  <c r="AA7314" i="1"/>
  <c r="AA7315" i="1"/>
  <c r="AA7316" i="1"/>
  <c r="AA7317" i="1"/>
  <c r="AA7318" i="1"/>
  <c r="AA7319" i="1"/>
  <c r="AA7320" i="1"/>
  <c r="AA7321" i="1"/>
  <c r="AA7322" i="1"/>
  <c r="AA7323" i="1"/>
  <c r="AA7324" i="1"/>
  <c r="AA7325" i="1"/>
  <c r="AA7326" i="1"/>
  <c r="AA7327" i="1"/>
  <c r="AA7328" i="1"/>
  <c r="AA7329" i="1"/>
  <c r="AA7330" i="1"/>
  <c r="AA7331" i="1"/>
  <c r="AA7332" i="1"/>
  <c r="AA7333" i="1"/>
  <c r="AA7334" i="1"/>
  <c r="AA7335" i="1"/>
  <c r="AA7336" i="1"/>
  <c r="AA7337" i="1"/>
  <c r="AA7338" i="1"/>
  <c r="AA7339" i="1"/>
  <c r="AA7340" i="1"/>
  <c r="AA7341" i="1"/>
  <c r="AA7342" i="1"/>
  <c r="AA7343" i="1"/>
  <c r="AA7344" i="1"/>
  <c r="AA7345" i="1"/>
  <c r="AA7346" i="1"/>
  <c r="AA7347" i="1"/>
  <c r="AA7348" i="1"/>
  <c r="AA7349" i="1"/>
  <c r="AA7350" i="1"/>
  <c r="AA7351" i="1"/>
  <c r="AA7352" i="1"/>
  <c r="AA7353" i="1"/>
  <c r="AA7354" i="1"/>
  <c r="AA7355" i="1"/>
  <c r="AA7356" i="1"/>
  <c r="AA7357" i="1"/>
  <c r="AA7358" i="1"/>
  <c r="AA7359" i="1"/>
  <c r="AA7360" i="1"/>
  <c r="AA7361" i="1"/>
  <c r="AA7362" i="1"/>
  <c r="AA7363" i="1"/>
  <c r="AA7364" i="1"/>
  <c r="AA7365" i="1"/>
  <c r="AA7366" i="1"/>
  <c r="AA7367" i="1"/>
  <c r="AA7368" i="1"/>
  <c r="AA7369" i="1"/>
  <c r="AA7370" i="1"/>
  <c r="AA7371" i="1"/>
  <c r="AA7372" i="1"/>
  <c r="AA7373" i="1"/>
  <c r="AA7374" i="1"/>
  <c r="AA7375" i="1"/>
  <c r="AA7376" i="1"/>
  <c r="AA7377" i="1"/>
  <c r="AA7378" i="1"/>
  <c r="AA7379" i="1"/>
  <c r="AA7380" i="1"/>
  <c r="AA7381" i="1"/>
  <c r="AA7382" i="1"/>
  <c r="AA7383" i="1"/>
  <c r="AA7384" i="1"/>
  <c r="AA7385" i="1"/>
  <c r="AA7386" i="1"/>
  <c r="AA7387" i="1"/>
  <c r="AA7388" i="1"/>
  <c r="AA7389" i="1"/>
  <c r="AA7390" i="1"/>
  <c r="AA7391" i="1"/>
  <c r="AA7392" i="1"/>
  <c r="AA7393" i="1"/>
  <c r="AA7394" i="1"/>
  <c r="AA7395" i="1"/>
  <c r="AA7396" i="1"/>
  <c r="AA7397" i="1"/>
  <c r="AA7398" i="1"/>
  <c r="AA7399" i="1"/>
  <c r="AA7400" i="1"/>
  <c r="AA7401" i="1"/>
  <c r="AA7402" i="1"/>
  <c r="AA7403" i="1"/>
  <c r="AA7404" i="1"/>
  <c r="AA7405" i="1"/>
  <c r="AA7406" i="1"/>
  <c r="AA7407" i="1"/>
  <c r="AA7408" i="1"/>
  <c r="AA7409" i="1"/>
  <c r="AA7410" i="1"/>
  <c r="AA7411" i="1"/>
  <c r="AA7412" i="1"/>
  <c r="AA7413" i="1"/>
  <c r="AA7414" i="1"/>
  <c r="AA7415" i="1"/>
  <c r="AA7416" i="1"/>
  <c r="AA7417" i="1"/>
  <c r="AA7418" i="1"/>
  <c r="AA7419" i="1"/>
  <c r="AA7420" i="1"/>
  <c r="AA7421" i="1"/>
  <c r="AA7422" i="1"/>
  <c r="AA7423" i="1"/>
  <c r="AA7424" i="1"/>
  <c r="AA7425" i="1"/>
  <c r="AA7426" i="1"/>
  <c r="AA7427" i="1"/>
  <c r="AA7428" i="1"/>
  <c r="AA7429" i="1"/>
  <c r="AA7430" i="1"/>
  <c r="AA7431" i="1"/>
  <c r="AA7432" i="1"/>
  <c r="AA7433" i="1"/>
  <c r="AA7434" i="1"/>
  <c r="AA7435" i="1"/>
  <c r="AA7436" i="1"/>
  <c r="AA7437" i="1"/>
  <c r="AA7438" i="1"/>
  <c r="AA7439" i="1"/>
  <c r="AA7440" i="1"/>
  <c r="AA7441" i="1"/>
  <c r="AA7442" i="1"/>
  <c r="AA7443" i="1"/>
  <c r="AA7444" i="1"/>
  <c r="AA7445" i="1"/>
  <c r="AA7446" i="1"/>
  <c r="AA7447" i="1"/>
  <c r="AA7448" i="1"/>
  <c r="AA7449" i="1"/>
  <c r="AA7450" i="1"/>
  <c r="AA7451" i="1"/>
  <c r="AA7452" i="1"/>
  <c r="AA7453" i="1"/>
  <c r="AA7454" i="1"/>
  <c r="AA7455" i="1"/>
  <c r="AA7456" i="1"/>
  <c r="AA7457" i="1"/>
  <c r="AA7458" i="1"/>
  <c r="AA7459" i="1"/>
  <c r="AA7460" i="1"/>
  <c r="AA7461" i="1"/>
  <c r="AA7462" i="1"/>
  <c r="AA7463" i="1"/>
  <c r="AA7464" i="1"/>
  <c r="AA7465" i="1"/>
  <c r="AA7466" i="1"/>
  <c r="AA7467" i="1"/>
  <c r="AA7468" i="1"/>
  <c r="AA7469" i="1"/>
  <c r="AA7470" i="1"/>
  <c r="AA7471" i="1"/>
  <c r="AA7472" i="1"/>
  <c r="AA7473" i="1"/>
  <c r="AA7474" i="1"/>
  <c r="AA7475" i="1"/>
  <c r="AA7476" i="1"/>
  <c r="AA7477" i="1"/>
  <c r="AA7478" i="1"/>
  <c r="AA7479" i="1"/>
  <c r="AA7480" i="1"/>
  <c r="AA7481" i="1"/>
  <c r="AA7482" i="1"/>
  <c r="AA7483" i="1"/>
  <c r="AA7484" i="1"/>
  <c r="AA7485" i="1"/>
  <c r="AA7486" i="1"/>
  <c r="AA7487" i="1"/>
  <c r="AA7488" i="1"/>
  <c r="AA7489" i="1"/>
  <c r="AA7490" i="1"/>
  <c r="AA7491" i="1"/>
  <c r="AA7492" i="1"/>
  <c r="AA7493" i="1"/>
  <c r="AA7494" i="1"/>
  <c r="AA7495" i="1"/>
  <c r="AA7496" i="1"/>
  <c r="AA7497" i="1"/>
  <c r="AA7498" i="1"/>
  <c r="AA7499" i="1"/>
  <c r="AA7500" i="1"/>
  <c r="AA7501" i="1"/>
  <c r="L7018" i="1"/>
  <c r="N7018" i="1"/>
  <c r="Q7018" i="1"/>
  <c r="L7019" i="1"/>
  <c r="N7019" i="1"/>
  <c r="Q7019" i="1"/>
  <c r="L7020" i="1"/>
  <c r="N7020" i="1"/>
  <c r="Q7020" i="1"/>
  <c r="L7021" i="1"/>
  <c r="N7021" i="1"/>
  <c r="Q7021" i="1"/>
  <c r="L7022" i="1"/>
  <c r="N7022" i="1"/>
  <c r="Q7022" i="1"/>
  <c r="L7023" i="1"/>
  <c r="N7023" i="1"/>
  <c r="Q7023" i="1"/>
  <c r="L7024" i="1"/>
  <c r="N7024" i="1"/>
  <c r="Q7024" i="1"/>
  <c r="L7025" i="1"/>
  <c r="N7025" i="1"/>
  <c r="Q7025" i="1"/>
  <c r="L7026" i="1"/>
  <c r="N7026" i="1"/>
  <c r="Q7026" i="1"/>
  <c r="L7027" i="1"/>
  <c r="N7027" i="1"/>
  <c r="Q7027" i="1"/>
  <c r="L7028" i="1"/>
  <c r="N7028" i="1"/>
  <c r="Q7028" i="1"/>
  <c r="L7029" i="1"/>
  <c r="N7029" i="1"/>
  <c r="Q7029" i="1"/>
  <c r="L7030" i="1"/>
  <c r="N7030" i="1"/>
  <c r="Q7030" i="1"/>
  <c r="L7031" i="1"/>
  <c r="N7031" i="1"/>
  <c r="Q7031" i="1"/>
  <c r="L7032" i="1"/>
  <c r="N7032" i="1"/>
  <c r="Q7032" i="1"/>
  <c r="L7033" i="1"/>
  <c r="N7033" i="1"/>
  <c r="Q7033" i="1"/>
  <c r="L7034" i="1"/>
  <c r="N7034" i="1"/>
  <c r="Q7034" i="1"/>
  <c r="L7035" i="1"/>
  <c r="N7035" i="1"/>
  <c r="Q7035" i="1"/>
  <c r="L7036" i="1"/>
  <c r="N7036" i="1"/>
  <c r="Q7036" i="1"/>
  <c r="L7037" i="1"/>
  <c r="N7037" i="1"/>
  <c r="Q7037" i="1"/>
  <c r="L7038" i="1"/>
  <c r="N7038" i="1"/>
  <c r="Q7038" i="1"/>
  <c r="L7039" i="1"/>
  <c r="N7039" i="1"/>
  <c r="Q7039" i="1"/>
  <c r="L7040" i="1"/>
  <c r="N7040" i="1"/>
  <c r="Q7040" i="1"/>
  <c r="L7041" i="1"/>
  <c r="N7041" i="1"/>
  <c r="Q7041" i="1"/>
  <c r="L7042" i="1"/>
  <c r="N7042" i="1"/>
  <c r="Q7042" i="1"/>
  <c r="L7043" i="1"/>
  <c r="N7043" i="1"/>
  <c r="Q7043" i="1"/>
  <c r="L7044" i="1"/>
  <c r="N7044" i="1"/>
  <c r="Q7044" i="1"/>
  <c r="L7045" i="1"/>
  <c r="N7045" i="1"/>
  <c r="Q7045" i="1"/>
  <c r="L7046" i="1"/>
  <c r="N7046" i="1"/>
  <c r="Q7046" i="1"/>
  <c r="L7047" i="1"/>
  <c r="N7047" i="1"/>
  <c r="Q7047" i="1"/>
  <c r="L7048" i="1"/>
  <c r="N7048" i="1"/>
  <c r="Q7048" i="1"/>
  <c r="L7049" i="1"/>
  <c r="N7049" i="1"/>
  <c r="Q7049" i="1"/>
  <c r="L7050" i="1"/>
  <c r="N7050" i="1"/>
  <c r="Q7050" i="1"/>
  <c r="L7051" i="1"/>
  <c r="N7051" i="1"/>
  <c r="Q7051" i="1"/>
  <c r="L7052" i="1"/>
  <c r="N7052" i="1"/>
  <c r="Q7052" i="1"/>
  <c r="L7053" i="1"/>
  <c r="N7053" i="1"/>
  <c r="Q7053" i="1"/>
  <c r="L7054" i="1"/>
  <c r="N7054" i="1"/>
  <c r="Q7054" i="1"/>
  <c r="L7055" i="1"/>
  <c r="N7055" i="1"/>
  <c r="Q7055" i="1"/>
  <c r="L7056" i="1"/>
  <c r="N7056" i="1"/>
  <c r="Q7056" i="1"/>
  <c r="L7057" i="1"/>
  <c r="N7057" i="1"/>
  <c r="Q7057" i="1"/>
  <c r="L7058" i="1"/>
  <c r="N7058" i="1"/>
  <c r="Q7058" i="1"/>
  <c r="L7059" i="1"/>
  <c r="N7059" i="1"/>
  <c r="Q7059" i="1"/>
  <c r="L7060" i="1"/>
  <c r="N7060" i="1"/>
  <c r="Q7060" i="1"/>
  <c r="L7061" i="1"/>
  <c r="N7061" i="1"/>
  <c r="Q7061" i="1"/>
  <c r="L7062" i="1"/>
  <c r="N7062" i="1"/>
  <c r="Q7062" i="1"/>
  <c r="L7063" i="1"/>
  <c r="N7063" i="1"/>
  <c r="Q7063" i="1"/>
  <c r="L7064" i="1"/>
  <c r="N7064" i="1"/>
  <c r="Q7064" i="1"/>
  <c r="L7065" i="1"/>
  <c r="N7065" i="1"/>
  <c r="Q7065" i="1"/>
  <c r="L7066" i="1"/>
  <c r="N7066" i="1"/>
  <c r="Q7066" i="1"/>
  <c r="L7067" i="1"/>
  <c r="N7067" i="1"/>
  <c r="Q7067" i="1"/>
  <c r="L7068" i="1"/>
  <c r="N7068" i="1"/>
  <c r="Q7068" i="1"/>
  <c r="L7069" i="1"/>
  <c r="N7069" i="1"/>
  <c r="Q7069" i="1"/>
  <c r="L7070" i="1"/>
  <c r="N7070" i="1"/>
  <c r="Q7070" i="1"/>
  <c r="L7071" i="1"/>
  <c r="N7071" i="1"/>
  <c r="Q7071" i="1"/>
  <c r="L7072" i="1"/>
  <c r="N7072" i="1"/>
  <c r="Q7072" i="1"/>
  <c r="L7073" i="1"/>
  <c r="N7073" i="1"/>
  <c r="Q7073" i="1"/>
  <c r="L7074" i="1"/>
  <c r="N7074" i="1"/>
  <c r="Q7074" i="1"/>
  <c r="L7075" i="1"/>
  <c r="N7075" i="1"/>
  <c r="Q7075" i="1"/>
  <c r="L7076" i="1"/>
  <c r="N7076" i="1"/>
  <c r="Q7076" i="1"/>
  <c r="L7077" i="1"/>
  <c r="N7077" i="1"/>
  <c r="Q7077" i="1"/>
  <c r="L7078" i="1"/>
  <c r="N7078" i="1"/>
  <c r="Q7078" i="1"/>
  <c r="L7079" i="1"/>
  <c r="N7079" i="1"/>
  <c r="Q7079" i="1"/>
  <c r="L7080" i="1"/>
  <c r="N7080" i="1"/>
  <c r="Q7080" i="1"/>
  <c r="L7081" i="1"/>
  <c r="N7081" i="1"/>
  <c r="Q7081" i="1"/>
  <c r="L7082" i="1"/>
  <c r="N7082" i="1"/>
  <c r="Q7082" i="1"/>
  <c r="L7083" i="1"/>
  <c r="N7083" i="1"/>
  <c r="Q7083" i="1"/>
  <c r="L7084" i="1"/>
  <c r="N7084" i="1"/>
  <c r="Q7084" i="1"/>
  <c r="L7085" i="1"/>
  <c r="N7085" i="1"/>
  <c r="Q7085" i="1"/>
  <c r="L7086" i="1"/>
  <c r="N7086" i="1"/>
  <c r="Q7086" i="1"/>
  <c r="L7087" i="1"/>
  <c r="N7087" i="1"/>
  <c r="Q7087" i="1"/>
  <c r="L7088" i="1"/>
  <c r="N7088" i="1"/>
  <c r="Q7088" i="1"/>
  <c r="L7089" i="1"/>
  <c r="N7089" i="1"/>
  <c r="Q7089" i="1"/>
  <c r="L7090" i="1"/>
  <c r="N7090" i="1"/>
  <c r="Q7090" i="1"/>
  <c r="L7091" i="1"/>
  <c r="N7091" i="1"/>
  <c r="Q7091" i="1"/>
  <c r="L7092" i="1"/>
  <c r="N7092" i="1"/>
  <c r="Q7092" i="1"/>
  <c r="L7093" i="1"/>
  <c r="N7093" i="1"/>
  <c r="Q7093" i="1"/>
  <c r="L7094" i="1"/>
  <c r="N7094" i="1"/>
  <c r="Q7094" i="1"/>
  <c r="L7095" i="1"/>
  <c r="N7095" i="1"/>
  <c r="Q7095" i="1"/>
  <c r="L7096" i="1"/>
  <c r="N7096" i="1"/>
  <c r="Q7096" i="1"/>
  <c r="L7097" i="1"/>
  <c r="N7097" i="1"/>
  <c r="Q7097" i="1"/>
  <c r="L7098" i="1"/>
  <c r="N7098" i="1"/>
  <c r="Q7098" i="1"/>
  <c r="L7099" i="1"/>
  <c r="N7099" i="1"/>
  <c r="Q7099" i="1"/>
  <c r="L7100" i="1"/>
  <c r="N7100" i="1"/>
  <c r="Q7100" i="1"/>
  <c r="L7101" i="1"/>
  <c r="N7101" i="1"/>
  <c r="Q7101" i="1"/>
  <c r="L7102" i="1"/>
  <c r="N7102" i="1"/>
  <c r="Q7102" i="1"/>
  <c r="L7103" i="1"/>
  <c r="N7103" i="1"/>
  <c r="Q7103" i="1"/>
  <c r="L7104" i="1"/>
  <c r="N7104" i="1"/>
  <c r="Q7104" i="1"/>
  <c r="L7105" i="1"/>
  <c r="N7105" i="1"/>
  <c r="Q7105" i="1"/>
  <c r="L7106" i="1"/>
  <c r="N7106" i="1"/>
  <c r="Q7106" i="1"/>
  <c r="L7107" i="1"/>
  <c r="N7107" i="1"/>
  <c r="Q7107" i="1"/>
  <c r="L7108" i="1"/>
  <c r="N7108" i="1"/>
  <c r="Q7108" i="1"/>
  <c r="L7109" i="1"/>
  <c r="N7109" i="1"/>
  <c r="Q7109" i="1"/>
  <c r="L7110" i="1"/>
  <c r="N7110" i="1"/>
  <c r="Q7110" i="1"/>
  <c r="L7111" i="1"/>
  <c r="N7111" i="1"/>
  <c r="Q7111" i="1"/>
  <c r="L7112" i="1"/>
  <c r="N7112" i="1"/>
  <c r="Q7112" i="1"/>
  <c r="L7113" i="1"/>
  <c r="N7113" i="1"/>
  <c r="Q7113" i="1"/>
  <c r="L7114" i="1"/>
  <c r="N7114" i="1"/>
  <c r="Q7114" i="1"/>
  <c r="L7115" i="1"/>
  <c r="N7115" i="1"/>
  <c r="Q7115" i="1"/>
  <c r="L7116" i="1"/>
  <c r="N7116" i="1"/>
  <c r="Q7116" i="1"/>
  <c r="L7117" i="1"/>
  <c r="N7117" i="1"/>
  <c r="Q7117" i="1"/>
  <c r="L7118" i="1"/>
  <c r="N7118" i="1"/>
  <c r="Q7118" i="1"/>
  <c r="L7119" i="1"/>
  <c r="N7119" i="1"/>
  <c r="Q7119" i="1"/>
  <c r="L7120" i="1"/>
  <c r="N7120" i="1"/>
  <c r="Q7120" i="1"/>
  <c r="L7121" i="1"/>
  <c r="N7121" i="1"/>
  <c r="Q7121" i="1"/>
  <c r="L7122" i="1"/>
  <c r="N7122" i="1"/>
  <c r="Q7122" i="1"/>
  <c r="L7123" i="1"/>
  <c r="N7123" i="1"/>
  <c r="Q7123" i="1"/>
  <c r="L7124" i="1"/>
  <c r="N7124" i="1"/>
  <c r="Q7124" i="1"/>
  <c r="L7125" i="1"/>
  <c r="N7125" i="1"/>
  <c r="Q7125" i="1"/>
  <c r="L7126" i="1"/>
  <c r="N7126" i="1"/>
  <c r="Q7126" i="1"/>
  <c r="L7127" i="1"/>
  <c r="N7127" i="1"/>
  <c r="Q7127" i="1"/>
  <c r="L7128" i="1"/>
  <c r="N7128" i="1"/>
  <c r="Q7128" i="1"/>
  <c r="L7129" i="1"/>
  <c r="N7129" i="1"/>
  <c r="Q7129" i="1"/>
  <c r="L7130" i="1"/>
  <c r="N7130" i="1"/>
  <c r="Q7130" i="1"/>
  <c r="L7131" i="1"/>
  <c r="N7131" i="1"/>
  <c r="Q7131" i="1"/>
  <c r="L7132" i="1"/>
  <c r="N7132" i="1"/>
  <c r="Q7132" i="1"/>
  <c r="L7133" i="1"/>
  <c r="N7133" i="1"/>
  <c r="Q7133" i="1"/>
  <c r="L7134" i="1"/>
  <c r="N7134" i="1"/>
  <c r="Q7134" i="1"/>
  <c r="L7135" i="1"/>
  <c r="N7135" i="1"/>
  <c r="Q7135" i="1"/>
  <c r="L7136" i="1"/>
  <c r="N7136" i="1"/>
  <c r="Q7136" i="1"/>
  <c r="L7137" i="1"/>
  <c r="N7137" i="1"/>
  <c r="Q7137" i="1"/>
  <c r="L7138" i="1"/>
  <c r="N7138" i="1"/>
  <c r="Q7138" i="1"/>
  <c r="L7139" i="1"/>
  <c r="N7139" i="1"/>
  <c r="Q7139" i="1"/>
  <c r="L7140" i="1"/>
  <c r="N7140" i="1"/>
  <c r="Q7140" i="1"/>
  <c r="L7141" i="1"/>
  <c r="N7141" i="1"/>
  <c r="Q7141" i="1"/>
  <c r="L7142" i="1"/>
  <c r="N7142" i="1"/>
  <c r="Q7142" i="1"/>
  <c r="L7143" i="1"/>
  <c r="N7143" i="1"/>
  <c r="Q7143" i="1"/>
  <c r="L7144" i="1"/>
  <c r="N7144" i="1"/>
  <c r="Q7144" i="1"/>
  <c r="L7145" i="1"/>
  <c r="N7145" i="1"/>
  <c r="Q7145" i="1"/>
  <c r="L7146" i="1"/>
  <c r="N7146" i="1"/>
  <c r="Q7146" i="1"/>
  <c r="L7147" i="1"/>
  <c r="N7147" i="1"/>
  <c r="Q7147" i="1"/>
  <c r="L7148" i="1"/>
  <c r="N7148" i="1"/>
  <c r="Q7148" i="1"/>
  <c r="L7149" i="1"/>
  <c r="N7149" i="1"/>
  <c r="Q7149" i="1"/>
  <c r="L7150" i="1"/>
  <c r="N7150" i="1"/>
  <c r="Q7150" i="1"/>
  <c r="L7151" i="1"/>
  <c r="N7151" i="1"/>
  <c r="Q7151" i="1"/>
  <c r="L7152" i="1"/>
  <c r="N7152" i="1"/>
  <c r="Q7152" i="1"/>
  <c r="L7153" i="1"/>
  <c r="N7153" i="1"/>
  <c r="Q7153" i="1"/>
  <c r="L7154" i="1"/>
  <c r="N7154" i="1"/>
  <c r="Q7154" i="1"/>
  <c r="L7155" i="1"/>
  <c r="N7155" i="1"/>
  <c r="Q7155" i="1"/>
  <c r="L7156" i="1"/>
  <c r="N7156" i="1"/>
  <c r="Q7156" i="1"/>
  <c r="L7157" i="1"/>
  <c r="N7157" i="1"/>
  <c r="Q7157" i="1"/>
  <c r="L7158" i="1"/>
  <c r="N7158" i="1"/>
  <c r="Q7158" i="1"/>
  <c r="L7159" i="1"/>
  <c r="N7159" i="1"/>
  <c r="Q7159" i="1"/>
  <c r="L7160" i="1"/>
  <c r="N7160" i="1"/>
  <c r="Q7160" i="1"/>
  <c r="L7161" i="1"/>
  <c r="N7161" i="1"/>
  <c r="Q7161" i="1"/>
  <c r="L7162" i="1"/>
  <c r="N7162" i="1"/>
  <c r="Q7162" i="1"/>
  <c r="L7163" i="1"/>
  <c r="N7163" i="1"/>
  <c r="Q7163" i="1"/>
  <c r="L7164" i="1"/>
  <c r="N7164" i="1"/>
  <c r="Q7164" i="1"/>
  <c r="L7165" i="1"/>
  <c r="N7165" i="1"/>
  <c r="Q7165" i="1"/>
  <c r="L7166" i="1"/>
  <c r="N7166" i="1"/>
  <c r="Q7166" i="1"/>
  <c r="L7167" i="1"/>
  <c r="N7167" i="1"/>
  <c r="Q7167" i="1"/>
  <c r="L7168" i="1"/>
  <c r="N7168" i="1"/>
  <c r="Q7168" i="1"/>
  <c r="L7169" i="1"/>
  <c r="N7169" i="1"/>
  <c r="Q7169" i="1"/>
  <c r="L7170" i="1"/>
  <c r="N7170" i="1"/>
  <c r="Q7170" i="1"/>
  <c r="L7171" i="1"/>
  <c r="N7171" i="1"/>
  <c r="Q7171" i="1"/>
  <c r="L7172" i="1"/>
  <c r="N7172" i="1"/>
  <c r="Q7172" i="1"/>
  <c r="L7173" i="1"/>
  <c r="N7173" i="1"/>
  <c r="Q7173" i="1"/>
  <c r="L7174" i="1"/>
  <c r="N7174" i="1"/>
  <c r="Q7174" i="1"/>
  <c r="L7175" i="1"/>
  <c r="N7175" i="1"/>
  <c r="Q7175" i="1"/>
  <c r="L7176" i="1"/>
  <c r="N7176" i="1"/>
  <c r="Q7176" i="1"/>
  <c r="L7177" i="1"/>
  <c r="N7177" i="1"/>
  <c r="Q7177" i="1"/>
  <c r="L7178" i="1"/>
  <c r="N7178" i="1"/>
  <c r="Q7178" i="1"/>
  <c r="L7179" i="1"/>
  <c r="N7179" i="1"/>
  <c r="Q7179" i="1"/>
  <c r="L7180" i="1"/>
  <c r="N7180" i="1"/>
  <c r="Q7180" i="1"/>
  <c r="L7181" i="1"/>
  <c r="N7181" i="1"/>
  <c r="Q7181" i="1"/>
  <c r="L7182" i="1"/>
  <c r="N7182" i="1"/>
  <c r="Q7182" i="1"/>
  <c r="L7183" i="1"/>
  <c r="N7183" i="1"/>
  <c r="Q7183" i="1"/>
  <c r="L7184" i="1"/>
  <c r="N7184" i="1"/>
  <c r="Q7184" i="1"/>
  <c r="L7185" i="1"/>
  <c r="N7185" i="1"/>
  <c r="Q7185" i="1"/>
  <c r="L7186" i="1"/>
  <c r="N7186" i="1"/>
  <c r="Q7186" i="1"/>
  <c r="L7187" i="1"/>
  <c r="N7187" i="1"/>
  <c r="Q7187" i="1"/>
  <c r="L7188" i="1"/>
  <c r="N7188" i="1"/>
  <c r="Q7188" i="1"/>
  <c r="L7189" i="1"/>
  <c r="N7189" i="1"/>
  <c r="Q7189" i="1"/>
  <c r="L7190" i="1"/>
  <c r="N7190" i="1"/>
  <c r="Q7190" i="1"/>
  <c r="L7191" i="1"/>
  <c r="N7191" i="1"/>
  <c r="Q7191" i="1"/>
  <c r="L7192" i="1"/>
  <c r="N7192" i="1"/>
  <c r="Q7192" i="1"/>
  <c r="L7193" i="1"/>
  <c r="N7193" i="1"/>
  <c r="Q7193" i="1"/>
  <c r="L7194" i="1"/>
  <c r="N7194" i="1"/>
  <c r="Q7194" i="1"/>
  <c r="L7195" i="1"/>
  <c r="N7195" i="1"/>
  <c r="Q7195" i="1"/>
  <c r="L7196" i="1"/>
  <c r="N7196" i="1"/>
  <c r="Q7196" i="1"/>
  <c r="L7197" i="1"/>
  <c r="N7197" i="1"/>
  <c r="Q7197" i="1"/>
  <c r="L7198" i="1"/>
  <c r="N7198" i="1"/>
  <c r="Q7198" i="1"/>
  <c r="L7199" i="1"/>
  <c r="N7199" i="1"/>
  <c r="Q7199" i="1"/>
  <c r="L7200" i="1"/>
  <c r="N7200" i="1"/>
  <c r="Q7200" i="1"/>
  <c r="L7201" i="1"/>
  <c r="N7201" i="1"/>
  <c r="Q7201" i="1"/>
  <c r="L7202" i="1"/>
  <c r="N7202" i="1"/>
  <c r="Q7202" i="1"/>
  <c r="L7203" i="1"/>
  <c r="N7203" i="1"/>
  <c r="Q7203" i="1"/>
  <c r="L7204" i="1"/>
  <c r="N7204" i="1"/>
  <c r="Q7204" i="1"/>
  <c r="L7205" i="1"/>
  <c r="N7205" i="1"/>
  <c r="Q7205" i="1"/>
  <c r="L7206" i="1"/>
  <c r="N7206" i="1"/>
  <c r="Q7206" i="1"/>
  <c r="L7207" i="1"/>
  <c r="N7207" i="1"/>
  <c r="Q7207" i="1"/>
  <c r="L7208" i="1"/>
  <c r="N7208" i="1"/>
  <c r="Q7208" i="1"/>
  <c r="L7209" i="1"/>
  <c r="N7209" i="1"/>
  <c r="Q7209" i="1"/>
  <c r="L7210" i="1"/>
  <c r="N7210" i="1"/>
  <c r="Q7210" i="1"/>
  <c r="L7211" i="1"/>
  <c r="N7211" i="1"/>
  <c r="Q7211" i="1"/>
  <c r="L7212" i="1"/>
  <c r="N7212" i="1"/>
  <c r="Q7212" i="1"/>
  <c r="L7213" i="1"/>
  <c r="N7213" i="1"/>
  <c r="Q7213" i="1"/>
  <c r="L7214" i="1"/>
  <c r="N7214" i="1"/>
  <c r="Q7214" i="1"/>
  <c r="L7215" i="1"/>
  <c r="N7215" i="1"/>
  <c r="Q7215" i="1"/>
  <c r="L7216" i="1"/>
  <c r="N7216" i="1"/>
  <c r="Q7216" i="1"/>
  <c r="L7217" i="1"/>
  <c r="N7217" i="1"/>
  <c r="Q7217" i="1"/>
  <c r="L7218" i="1"/>
  <c r="N7218" i="1"/>
  <c r="Q7218" i="1"/>
  <c r="L7219" i="1"/>
  <c r="N7219" i="1"/>
  <c r="Q7219" i="1"/>
  <c r="L7220" i="1"/>
  <c r="N7220" i="1"/>
  <c r="Q7220" i="1"/>
  <c r="L7221" i="1"/>
  <c r="N7221" i="1"/>
  <c r="Q7221" i="1"/>
  <c r="L7222" i="1"/>
  <c r="N7222" i="1"/>
  <c r="Q7222" i="1"/>
  <c r="L7223" i="1"/>
  <c r="N7223" i="1"/>
  <c r="Q7223" i="1"/>
  <c r="L7224" i="1"/>
  <c r="N7224" i="1"/>
  <c r="Q7224" i="1"/>
  <c r="L7225" i="1"/>
  <c r="N7225" i="1"/>
  <c r="Q7225" i="1"/>
  <c r="L7226" i="1"/>
  <c r="N7226" i="1"/>
  <c r="Q7226" i="1"/>
  <c r="L7227" i="1"/>
  <c r="N7227" i="1"/>
  <c r="Q7227" i="1"/>
  <c r="L7228" i="1"/>
  <c r="N7228" i="1"/>
  <c r="Q7228" i="1"/>
  <c r="L7229" i="1"/>
  <c r="N7229" i="1"/>
  <c r="Q7229" i="1"/>
  <c r="L7230" i="1"/>
  <c r="N7230" i="1"/>
  <c r="Q7230" i="1"/>
  <c r="L7231" i="1"/>
  <c r="N7231" i="1"/>
  <c r="Q7231" i="1"/>
  <c r="L7232" i="1"/>
  <c r="N7232" i="1"/>
  <c r="Q7232" i="1"/>
  <c r="L7233" i="1"/>
  <c r="N7233" i="1"/>
  <c r="Q7233" i="1"/>
  <c r="L7234" i="1"/>
  <c r="N7234" i="1"/>
  <c r="Q7234" i="1"/>
  <c r="L7235" i="1"/>
  <c r="N7235" i="1"/>
  <c r="Q7235" i="1"/>
  <c r="L7236" i="1"/>
  <c r="N7236" i="1"/>
  <c r="Q7236" i="1"/>
  <c r="L7237" i="1"/>
  <c r="N7237" i="1"/>
  <c r="Q7237" i="1"/>
  <c r="L7238" i="1"/>
  <c r="N7238" i="1"/>
  <c r="Q7238" i="1"/>
  <c r="L7239" i="1"/>
  <c r="N7239" i="1"/>
  <c r="Q7239" i="1"/>
  <c r="L7240" i="1"/>
  <c r="N7240" i="1"/>
  <c r="Q7240" i="1"/>
  <c r="L7241" i="1"/>
  <c r="N7241" i="1"/>
  <c r="Q7241" i="1"/>
  <c r="L7242" i="1"/>
  <c r="N7242" i="1"/>
  <c r="Q7242" i="1"/>
  <c r="L7243" i="1"/>
  <c r="N7243" i="1"/>
  <c r="Q7243" i="1"/>
  <c r="L7244" i="1"/>
  <c r="N7244" i="1"/>
  <c r="Q7244" i="1"/>
  <c r="L7245" i="1"/>
  <c r="N7245" i="1"/>
  <c r="Q7245" i="1"/>
  <c r="L7246" i="1"/>
  <c r="N7246" i="1"/>
  <c r="Q7246" i="1"/>
  <c r="L7247" i="1"/>
  <c r="N7247" i="1"/>
  <c r="Q7247" i="1"/>
  <c r="L7248" i="1"/>
  <c r="N7248" i="1"/>
  <c r="Q7248" i="1"/>
  <c r="L7249" i="1"/>
  <c r="N7249" i="1"/>
  <c r="Q7249" i="1"/>
  <c r="L7250" i="1"/>
  <c r="N7250" i="1"/>
  <c r="Q7250" i="1"/>
  <c r="L7251" i="1"/>
  <c r="N7251" i="1"/>
  <c r="Q7251" i="1"/>
  <c r="L7252" i="1"/>
  <c r="N7252" i="1"/>
  <c r="Q7252" i="1"/>
  <c r="L7253" i="1"/>
  <c r="N7253" i="1"/>
  <c r="Q7253" i="1"/>
  <c r="L7254" i="1"/>
  <c r="N7254" i="1"/>
  <c r="Q7254" i="1"/>
  <c r="L7255" i="1"/>
  <c r="N7255" i="1"/>
  <c r="Q7255" i="1"/>
  <c r="L7256" i="1"/>
  <c r="N7256" i="1"/>
  <c r="Q7256" i="1"/>
  <c r="L7257" i="1"/>
  <c r="N7257" i="1"/>
  <c r="Q7257" i="1"/>
  <c r="L7258" i="1"/>
  <c r="N7258" i="1"/>
  <c r="Q7258" i="1"/>
  <c r="L7259" i="1"/>
  <c r="N7259" i="1"/>
  <c r="Q7259" i="1"/>
  <c r="L7260" i="1"/>
  <c r="N7260" i="1"/>
  <c r="Q7260" i="1"/>
  <c r="L7261" i="1"/>
  <c r="N7261" i="1"/>
  <c r="Q7261" i="1"/>
  <c r="L7262" i="1"/>
  <c r="N7262" i="1"/>
  <c r="Q7262" i="1"/>
  <c r="L7263" i="1"/>
  <c r="N7263" i="1"/>
  <c r="Q7263" i="1"/>
  <c r="L7264" i="1"/>
  <c r="N7264" i="1"/>
  <c r="Q7264" i="1"/>
  <c r="L7265" i="1"/>
  <c r="N7265" i="1"/>
  <c r="Q7265" i="1"/>
  <c r="L7266" i="1"/>
  <c r="N7266" i="1"/>
  <c r="Q7266" i="1"/>
  <c r="L7267" i="1"/>
  <c r="N7267" i="1"/>
  <c r="Q7267" i="1"/>
  <c r="L7268" i="1"/>
  <c r="N7268" i="1"/>
  <c r="Q7268" i="1"/>
  <c r="L7269" i="1"/>
  <c r="N7269" i="1"/>
  <c r="Q7269" i="1"/>
  <c r="L7270" i="1"/>
  <c r="N7270" i="1"/>
  <c r="Q7270" i="1"/>
  <c r="L7271" i="1"/>
  <c r="N7271" i="1"/>
  <c r="Q7271" i="1"/>
  <c r="L7272" i="1"/>
  <c r="N7272" i="1"/>
  <c r="Q7272" i="1"/>
  <c r="L7273" i="1"/>
  <c r="N7273" i="1"/>
  <c r="Q7273" i="1"/>
  <c r="L7274" i="1"/>
  <c r="N7274" i="1"/>
  <c r="Q7274" i="1"/>
  <c r="L7275" i="1"/>
  <c r="N7275" i="1"/>
  <c r="Q7275" i="1"/>
  <c r="L7276" i="1"/>
  <c r="N7276" i="1"/>
  <c r="Q7276" i="1"/>
  <c r="L7277" i="1"/>
  <c r="N7277" i="1"/>
  <c r="Q7277" i="1"/>
  <c r="L7278" i="1"/>
  <c r="N7278" i="1"/>
  <c r="Q7278" i="1"/>
  <c r="L7279" i="1"/>
  <c r="N7279" i="1"/>
  <c r="Q7279" i="1"/>
  <c r="L7280" i="1"/>
  <c r="N7280" i="1"/>
  <c r="Q7280" i="1"/>
  <c r="L7281" i="1"/>
  <c r="N7281" i="1"/>
  <c r="Q7281" i="1"/>
  <c r="L7282" i="1"/>
  <c r="N7282" i="1"/>
  <c r="Q7282" i="1"/>
  <c r="L7283" i="1"/>
  <c r="N7283" i="1"/>
  <c r="Q7283" i="1"/>
  <c r="L7284" i="1"/>
  <c r="N7284" i="1"/>
  <c r="Q7284" i="1"/>
  <c r="L7285" i="1"/>
  <c r="N7285" i="1"/>
  <c r="Q7285" i="1"/>
  <c r="L7286" i="1"/>
  <c r="N7286" i="1"/>
  <c r="Q7286" i="1"/>
  <c r="L7287" i="1"/>
  <c r="N7287" i="1"/>
  <c r="Q7287" i="1"/>
  <c r="L7288" i="1"/>
  <c r="N7288" i="1"/>
  <c r="Q7288" i="1"/>
  <c r="L7289" i="1"/>
  <c r="N7289" i="1"/>
  <c r="Q7289" i="1"/>
  <c r="L7290" i="1"/>
  <c r="N7290" i="1"/>
  <c r="Q7290" i="1"/>
  <c r="L7291" i="1"/>
  <c r="N7291" i="1"/>
  <c r="Q7291" i="1"/>
  <c r="L7292" i="1"/>
  <c r="N7292" i="1"/>
  <c r="Q7292" i="1"/>
  <c r="L7293" i="1"/>
  <c r="N7293" i="1"/>
  <c r="Q7293" i="1"/>
  <c r="L7294" i="1"/>
  <c r="N7294" i="1"/>
  <c r="Q7294" i="1"/>
  <c r="L7295" i="1"/>
  <c r="N7295" i="1"/>
  <c r="Q7295" i="1"/>
  <c r="L7296" i="1"/>
  <c r="N7296" i="1"/>
  <c r="Q7296" i="1"/>
  <c r="L7297" i="1"/>
  <c r="N7297" i="1"/>
  <c r="Q7297" i="1"/>
  <c r="L7298" i="1"/>
  <c r="N7298" i="1"/>
  <c r="Q7298" i="1"/>
  <c r="L7299" i="1"/>
  <c r="N7299" i="1"/>
  <c r="Q7299" i="1"/>
  <c r="L7300" i="1"/>
  <c r="N7300" i="1"/>
  <c r="Q7300" i="1"/>
  <c r="L7301" i="1"/>
  <c r="N7301" i="1"/>
  <c r="Q7301" i="1"/>
  <c r="L7302" i="1"/>
  <c r="N7302" i="1"/>
  <c r="Q7302" i="1"/>
  <c r="L7303" i="1"/>
  <c r="N7303" i="1"/>
  <c r="Q7303" i="1"/>
  <c r="L7304" i="1"/>
  <c r="N7304" i="1"/>
  <c r="Q7304" i="1"/>
  <c r="L7305" i="1"/>
  <c r="N7305" i="1"/>
  <c r="Q7305" i="1"/>
  <c r="L7306" i="1"/>
  <c r="N7306" i="1"/>
  <c r="Q7306" i="1"/>
  <c r="L7307" i="1"/>
  <c r="N7307" i="1"/>
  <c r="Q7307" i="1"/>
  <c r="L7308" i="1"/>
  <c r="N7308" i="1"/>
  <c r="Q7308" i="1"/>
  <c r="L7309" i="1"/>
  <c r="N7309" i="1"/>
  <c r="Q7309" i="1"/>
  <c r="L7310" i="1"/>
  <c r="N7310" i="1"/>
  <c r="Q7310" i="1"/>
  <c r="L7311" i="1"/>
  <c r="N7311" i="1"/>
  <c r="Q7311" i="1"/>
  <c r="L7312" i="1"/>
  <c r="N7312" i="1"/>
  <c r="Q7312" i="1"/>
  <c r="L7313" i="1"/>
  <c r="N7313" i="1"/>
  <c r="Q7313" i="1"/>
  <c r="L7314" i="1"/>
  <c r="N7314" i="1"/>
  <c r="Q7314" i="1"/>
  <c r="L7315" i="1"/>
  <c r="N7315" i="1"/>
  <c r="Q7315" i="1"/>
  <c r="L7316" i="1"/>
  <c r="N7316" i="1"/>
  <c r="Q7316" i="1"/>
  <c r="L7317" i="1"/>
  <c r="N7317" i="1"/>
  <c r="Q7317" i="1"/>
  <c r="L7318" i="1"/>
  <c r="N7318" i="1"/>
  <c r="Q7318" i="1"/>
  <c r="L7319" i="1"/>
  <c r="N7319" i="1"/>
  <c r="Q7319" i="1"/>
  <c r="L7320" i="1"/>
  <c r="N7320" i="1"/>
  <c r="Q7320" i="1"/>
  <c r="L7321" i="1"/>
  <c r="N7321" i="1"/>
  <c r="Q7321" i="1"/>
  <c r="L7322" i="1"/>
  <c r="N7322" i="1"/>
  <c r="Q7322" i="1"/>
  <c r="L7323" i="1"/>
  <c r="N7323" i="1"/>
  <c r="Q7323" i="1"/>
  <c r="L7324" i="1"/>
  <c r="N7324" i="1"/>
  <c r="Q7324" i="1"/>
  <c r="L7325" i="1"/>
  <c r="N7325" i="1"/>
  <c r="Q7325" i="1"/>
  <c r="L7326" i="1"/>
  <c r="N7326" i="1"/>
  <c r="Q7326" i="1"/>
  <c r="L7327" i="1"/>
  <c r="N7327" i="1"/>
  <c r="Q7327" i="1"/>
  <c r="L7328" i="1"/>
  <c r="N7328" i="1"/>
  <c r="Q7328" i="1"/>
  <c r="L7329" i="1"/>
  <c r="N7329" i="1"/>
  <c r="Q7329" i="1"/>
  <c r="L7330" i="1"/>
  <c r="N7330" i="1"/>
  <c r="Q7330" i="1"/>
  <c r="L7331" i="1"/>
  <c r="N7331" i="1"/>
  <c r="Q7331" i="1"/>
  <c r="L7332" i="1"/>
  <c r="N7332" i="1"/>
  <c r="Q7332" i="1"/>
  <c r="L7333" i="1"/>
  <c r="N7333" i="1"/>
  <c r="Q7333" i="1"/>
  <c r="L7334" i="1"/>
  <c r="N7334" i="1"/>
  <c r="Q7334" i="1"/>
  <c r="L7335" i="1"/>
  <c r="N7335" i="1"/>
  <c r="Q7335" i="1"/>
  <c r="L7336" i="1"/>
  <c r="N7336" i="1"/>
  <c r="Q7336" i="1"/>
  <c r="L7337" i="1"/>
  <c r="N7337" i="1"/>
  <c r="Q7337" i="1"/>
  <c r="L7338" i="1"/>
  <c r="N7338" i="1"/>
  <c r="Q7338" i="1"/>
  <c r="L7339" i="1"/>
  <c r="N7339" i="1"/>
  <c r="Q7339" i="1"/>
  <c r="L7340" i="1"/>
  <c r="N7340" i="1"/>
  <c r="Q7340" i="1"/>
  <c r="L7341" i="1"/>
  <c r="N7341" i="1"/>
  <c r="Q7341" i="1"/>
  <c r="L7342" i="1"/>
  <c r="N7342" i="1"/>
  <c r="Q7342" i="1"/>
  <c r="L7343" i="1"/>
  <c r="N7343" i="1"/>
  <c r="Q7343" i="1"/>
  <c r="L7344" i="1"/>
  <c r="N7344" i="1"/>
  <c r="Q7344" i="1"/>
  <c r="L7345" i="1"/>
  <c r="N7345" i="1"/>
  <c r="Q7345" i="1"/>
  <c r="L7346" i="1"/>
  <c r="N7346" i="1"/>
  <c r="Q7346" i="1"/>
  <c r="L7347" i="1"/>
  <c r="N7347" i="1"/>
  <c r="Q7347" i="1"/>
  <c r="L7348" i="1"/>
  <c r="N7348" i="1"/>
  <c r="Q7348" i="1"/>
  <c r="L7349" i="1"/>
  <c r="N7349" i="1"/>
  <c r="Q7349" i="1"/>
  <c r="L7350" i="1"/>
  <c r="N7350" i="1"/>
  <c r="Q7350" i="1"/>
  <c r="L7351" i="1"/>
  <c r="N7351" i="1"/>
  <c r="Q7351" i="1"/>
  <c r="L7352" i="1"/>
  <c r="N7352" i="1"/>
  <c r="Q7352" i="1"/>
  <c r="L7353" i="1"/>
  <c r="N7353" i="1"/>
  <c r="Q7353" i="1"/>
  <c r="L7354" i="1"/>
  <c r="N7354" i="1"/>
  <c r="Q7354" i="1"/>
  <c r="L7355" i="1"/>
  <c r="N7355" i="1"/>
  <c r="Q7355" i="1"/>
  <c r="L7356" i="1"/>
  <c r="N7356" i="1"/>
  <c r="Q7356" i="1"/>
  <c r="L7357" i="1"/>
  <c r="N7357" i="1"/>
  <c r="Q7357" i="1"/>
  <c r="L7358" i="1"/>
  <c r="N7358" i="1"/>
  <c r="Q7358" i="1"/>
  <c r="L7359" i="1"/>
  <c r="N7359" i="1"/>
  <c r="Q7359" i="1"/>
  <c r="L7360" i="1"/>
  <c r="N7360" i="1"/>
  <c r="Q7360" i="1"/>
  <c r="L7361" i="1"/>
  <c r="N7361" i="1"/>
  <c r="Q7361" i="1"/>
  <c r="L7362" i="1"/>
  <c r="N7362" i="1"/>
  <c r="Q7362" i="1"/>
  <c r="L7363" i="1"/>
  <c r="N7363" i="1"/>
  <c r="Q7363" i="1"/>
  <c r="L7364" i="1"/>
  <c r="N7364" i="1"/>
  <c r="Q7364" i="1"/>
  <c r="L7365" i="1"/>
  <c r="N7365" i="1"/>
  <c r="Q7365" i="1"/>
  <c r="L7366" i="1"/>
  <c r="N7366" i="1"/>
  <c r="Q7366" i="1"/>
  <c r="L7367" i="1"/>
  <c r="N7367" i="1"/>
  <c r="Q7367" i="1"/>
  <c r="L7368" i="1"/>
  <c r="N7368" i="1"/>
  <c r="Q7368" i="1"/>
  <c r="L7369" i="1"/>
  <c r="N7369" i="1"/>
  <c r="Q7369" i="1"/>
  <c r="L7370" i="1"/>
  <c r="N7370" i="1"/>
  <c r="Q7370" i="1"/>
  <c r="L7371" i="1"/>
  <c r="N7371" i="1"/>
  <c r="Q7371" i="1"/>
  <c r="L7372" i="1"/>
  <c r="N7372" i="1"/>
  <c r="Q7372" i="1"/>
  <c r="L7373" i="1"/>
  <c r="N7373" i="1"/>
  <c r="Q7373" i="1"/>
  <c r="L7374" i="1"/>
  <c r="N7374" i="1"/>
  <c r="Q7374" i="1"/>
  <c r="L7375" i="1"/>
  <c r="N7375" i="1"/>
  <c r="Q7375" i="1"/>
  <c r="L7376" i="1"/>
  <c r="N7376" i="1"/>
  <c r="Q7376" i="1"/>
  <c r="L7377" i="1"/>
  <c r="N7377" i="1"/>
  <c r="Q7377" i="1"/>
  <c r="L7378" i="1"/>
  <c r="N7378" i="1"/>
  <c r="Q7378" i="1"/>
  <c r="L7379" i="1"/>
  <c r="N7379" i="1"/>
  <c r="Q7379" i="1"/>
  <c r="L7380" i="1"/>
  <c r="N7380" i="1"/>
  <c r="Q7380" i="1"/>
  <c r="L7381" i="1"/>
  <c r="N7381" i="1"/>
  <c r="Q7381" i="1"/>
  <c r="L7382" i="1"/>
  <c r="N7382" i="1"/>
  <c r="Q7382" i="1"/>
  <c r="L7383" i="1"/>
  <c r="N7383" i="1"/>
  <c r="Q7383" i="1"/>
  <c r="L7384" i="1"/>
  <c r="N7384" i="1"/>
  <c r="Q7384" i="1"/>
  <c r="L7385" i="1"/>
  <c r="N7385" i="1"/>
  <c r="Q7385" i="1"/>
  <c r="L7386" i="1"/>
  <c r="N7386" i="1"/>
  <c r="Q7386" i="1"/>
  <c r="L7387" i="1"/>
  <c r="N7387" i="1"/>
  <c r="Q7387" i="1"/>
  <c r="L7388" i="1"/>
  <c r="N7388" i="1"/>
  <c r="Q7388" i="1"/>
  <c r="L7389" i="1"/>
  <c r="N7389" i="1"/>
  <c r="Q7389" i="1"/>
  <c r="L7390" i="1"/>
  <c r="N7390" i="1"/>
  <c r="Q7390" i="1"/>
  <c r="L7391" i="1"/>
  <c r="N7391" i="1"/>
  <c r="Q7391" i="1"/>
  <c r="L7392" i="1"/>
  <c r="N7392" i="1"/>
  <c r="Q7392" i="1"/>
  <c r="L7393" i="1"/>
  <c r="N7393" i="1"/>
  <c r="Q7393" i="1"/>
  <c r="L7394" i="1"/>
  <c r="N7394" i="1"/>
  <c r="Q7394" i="1"/>
  <c r="L7395" i="1"/>
  <c r="N7395" i="1"/>
  <c r="Q7395" i="1"/>
  <c r="L7396" i="1"/>
  <c r="N7396" i="1"/>
  <c r="Q7396" i="1"/>
  <c r="L7397" i="1"/>
  <c r="N7397" i="1"/>
  <c r="Q7397" i="1"/>
  <c r="L7398" i="1"/>
  <c r="N7398" i="1"/>
  <c r="Q7398" i="1"/>
  <c r="L7399" i="1"/>
  <c r="N7399" i="1"/>
  <c r="Q7399" i="1"/>
  <c r="L7400" i="1"/>
  <c r="N7400" i="1"/>
  <c r="Q7400" i="1"/>
  <c r="L7401" i="1"/>
  <c r="N7401" i="1"/>
  <c r="Q7401" i="1"/>
  <c r="L7402" i="1"/>
  <c r="N7402" i="1"/>
  <c r="Q7402" i="1"/>
  <c r="L7403" i="1"/>
  <c r="N7403" i="1"/>
  <c r="Q7403" i="1"/>
  <c r="L7404" i="1"/>
  <c r="N7404" i="1"/>
  <c r="Q7404" i="1"/>
  <c r="L7405" i="1"/>
  <c r="N7405" i="1"/>
  <c r="Q7405" i="1"/>
  <c r="L7406" i="1"/>
  <c r="N7406" i="1"/>
  <c r="Q7406" i="1"/>
  <c r="L7407" i="1"/>
  <c r="N7407" i="1"/>
  <c r="Q7407" i="1"/>
  <c r="L7408" i="1"/>
  <c r="N7408" i="1"/>
  <c r="Q7408" i="1"/>
  <c r="L7409" i="1"/>
  <c r="N7409" i="1"/>
  <c r="Q7409" i="1"/>
  <c r="L7410" i="1"/>
  <c r="N7410" i="1"/>
  <c r="Q7410" i="1"/>
  <c r="L7411" i="1"/>
  <c r="N7411" i="1"/>
  <c r="Q7411" i="1"/>
  <c r="L7412" i="1"/>
  <c r="N7412" i="1"/>
  <c r="Q7412" i="1"/>
  <c r="L7413" i="1"/>
  <c r="N7413" i="1"/>
  <c r="Q7413" i="1"/>
  <c r="L7414" i="1"/>
  <c r="N7414" i="1"/>
  <c r="Q7414" i="1"/>
  <c r="L7415" i="1"/>
  <c r="N7415" i="1"/>
  <c r="Q7415" i="1"/>
  <c r="L7416" i="1"/>
  <c r="N7416" i="1"/>
  <c r="Q7416" i="1"/>
  <c r="L7417" i="1"/>
  <c r="N7417" i="1"/>
  <c r="Q7417" i="1"/>
  <c r="L7418" i="1"/>
  <c r="N7418" i="1"/>
  <c r="Q7418" i="1"/>
  <c r="L7419" i="1"/>
  <c r="N7419" i="1"/>
  <c r="Q7419" i="1"/>
  <c r="L7420" i="1"/>
  <c r="N7420" i="1"/>
  <c r="Q7420" i="1"/>
  <c r="L7421" i="1"/>
  <c r="N7421" i="1"/>
  <c r="Q7421" i="1"/>
  <c r="L7422" i="1"/>
  <c r="N7422" i="1"/>
  <c r="Q7422" i="1"/>
  <c r="L7423" i="1"/>
  <c r="N7423" i="1"/>
  <c r="Q7423" i="1"/>
  <c r="L7424" i="1"/>
  <c r="N7424" i="1"/>
  <c r="Q7424" i="1"/>
  <c r="L7425" i="1"/>
  <c r="N7425" i="1"/>
  <c r="Q7425" i="1"/>
  <c r="L7426" i="1"/>
  <c r="N7426" i="1"/>
  <c r="Q7426" i="1"/>
  <c r="L7427" i="1"/>
  <c r="N7427" i="1"/>
  <c r="Q7427" i="1"/>
  <c r="L7428" i="1"/>
  <c r="N7428" i="1"/>
  <c r="Q7428" i="1"/>
  <c r="L7429" i="1"/>
  <c r="N7429" i="1"/>
  <c r="Q7429" i="1"/>
  <c r="L7430" i="1"/>
  <c r="N7430" i="1"/>
  <c r="Q7430" i="1"/>
  <c r="L7431" i="1"/>
  <c r="N7431" i="1"/>
  <c r="Q7431" i="1"/>
  <c r="L7432" i="1"/>
  <c r="N7432" i="1"/>
  <c r="Q7432" i="1"/>
  <c r="L7433" i="1"/>
  <c r="N7433" i="1"/>
  <c r="Q7433" i="1"/>
  <c r="L7434" i="1"/>
  <c r="N7434" i="1"/>
  <c r="Q7434" i="1"/>
  <c r="L7435" i="1"/>
  <c r="N7435" i="1"/>
  <c r="Q7435" i="1"/>
  <c r="L7436" i="1"/>
  <c r="N7436" i="1"/>
  <c r="Q7436" i="1"/>
  <c r="L7437" i="1"/>
  <c r="N7437" i="1"/>
  <c r="Q7437" i="1"/>
  <c r="L7438" i="1"/>
  <c r="N7438" i="1"/>
  <c r="Q7438" i="1"/>
  <c r="L7439" i="1"/>
  <c r="N7439" i="1"/>
  <c r="Q7439" i="1"/>
  <c r="L7440" i="1"/>
  <c r="N7440" i="1"/>
  <c r="Q7440" i="1"/>
  <c r="L7441" i="1"/>
  <c r="N7441" i="1"/>
  <c r="Q7441" i="1"/>
  <c r="L7442" i="1"/>
  <c r="N7442" i="1"/>
  <c r="Q7442" i="1"/>
  <c r="L7443" i="1"/>
  <c r="N7443" i="1"/>
  <c r="Q7443" i="1"/>
  <c r="L7444" i="1"/>
  <c r="N7444" i="1"/>
  <c r="Q7444" i="1"/>
  <c r="L7445" i="1"/>
  <c r="N7445" i="1"/>
  <c r="Q7445" i="1"/>
  <c r="L7446" i="1"/>
  <c r="N7446" i="1"/>
  <c r="Q7446" i="1"/>
  <c r="L7447" i="1"/>
  <c r="N7447" i="1"/>
  <c r="Q7447" i="1"/>
  <c r="L7448" i="1"/>
  <c r="N7448" i="1"/>
  <c r="Q7448" i="1"/>
  <c r="L7449" i="1"/>
  <c r="N7449" i="1"/>
  <c r="Q7449" i="1"/>
  <c r="L7450" i="1"/>
  <c r="N7450" i="1"/>
  <c r="Q7450" i="1"/>
  <c r="L7451" i="1"/>
  <c r="N7451" i="1"/>
  <c r="Q7451" i="1"/>
  <c r="L7452" i="1"/>
  <c r="N7452" i="1"/>
  <c r="Q7452" i="1"/>
  <c r="L7453" i="1"/>
  <c r="N7453" i="1"/>
  <c r="Q7453" i="1"/>
  <c r="L7454" i="1"/>
  <c r="N7454" i="1"/>
  <c r="Q7454" i="1"/>
  <c r="L7455" i="1"/>
  <c r="N7455" i="1"/>
  <c r="Q7455" i="1"/>
  <c r="L7456" i="1"/>
  <c r="N7456" i="1"/>
  <c r="Q7456" i="1"/>
  <c r="L7457" i="1"/>
  <c r="N7457" i="1"/>
  <c r="Q7457" i="1"/>
  <c r="L7458" i="1"/>
  <c r="N7458" i="1"/>
  <c r="Q7458" i="1"/>
  <c r="L7459" i="1"/>
  <c r="N7459" i="1"/>
  <c r="Q7459" i="1"/>
  <c r="L7460" i="1"/>
  <c r="N7460" i="1"/>
  <c r="Q7460" i="1"/>
  <c r="L7461" i="1"/>
  <c r="N7461" i="1"/>
  <c r="Q7461" i="1"/>
  <c r="L7462" i="1"/>
  <c r="N7462" i="1"/>
  <c r="Q7462" i="1"/>
  <c r="L7463" i="1"/>
  <c r="N7463" i="1"/>
  <c r="Q7463" i="1"/>
  <c r="L7464" i="1"/>
  <c r="N7464" i="1"/>
  <c r="Q7464" i="1"/>
  <c r="L7465" i="1"/>
  <c r="N7465" i="1"/>
  <c r="Q7465" i="1"/>
  <c r="L7466" i="1"/>
  <c r="N7466" i="1"/>
  <c r="Q7466" i="1"/>
  <c r="L7467" i="1"/>
  <c r="N7467" i="1"/>
  <c r="Q7467" i="1"/>
  <c r="L7468" i="1"/>
  <c r="N7468" i="1"/>
  <c r="Q7468" i="1"/>
  <c r="L7469" i="1"/>
  <c r="N7469" i="1"/>
  <c r="Q7469" i="1"/>
  <c r="L7470" i="1"/>
  <c r="N7470" i="1"/>
  <c r="Q7470" i="1"/>
  <c r="L7471" i="1"/>
  <c r="N7471" i="1"/>
  <c r="Q7471" i="1"/>
  <c r="L7472" i="1"/>
  <c r="N7472" i="1"/>
  <c r="Q7472" i="1"/>
  <c r="L7473" i="1"/>
  <c r="N7473" i="1"/>
  <c r="Q7473" i="1"/>
  <c r="L7474" i="1"/>
  <c r="N7474" i="1"/>
  <c r="Q7474" i="1"/>
  <c r="L7475" i="1"/>
  <c r="N7475" i="1"/>
  <c r="Q7475" i="1"/>
  <c r="L7476" i="1"/>
  <c r="N7476" i="1"/>
  <c r="Q7476" i="1"/>
  <c r="L7477" i="1"/>
  <c r="N7477" i="1"/>
  <c r="Q7477" i="1"/>
  <c r="L7478" i="1"/>
  <c r="N7478" i="1"/>
  <c r="Q7478" i="1"/>
  <c r="L7479" i="1"/>
  <c r="N7479" i="1"/>
  <c r="Q7479" i="1"/>
  <c r="L7480" i="1"/>
  <c r="N7480" i="1"/>
  <c r="Q7480" i="1"/>
  <c r="L7481" i="1"/>
  <c r="N7481" i="1"/>
  <c r="Q7481" i="1"/>
  <c r="L7482" i="1"/>
  <c r="N7482" i="1"/>
  <c r="Q7482" i="1"/>
  <c r="L7483" i="1"/>
  <c r="N7483" i="1"/>
  <c r="Q7483" i="1"/>
  <c r="L7484" i="1"/>
  <c r="N7484" i="1"/>
  <c r="Q7484" i="1"/>
  <c r="L7485" i="1"/>
  <c r="N7485" i="1"/>
  <c r="Q7485" i="1"/>
  <c r="L7486" i="1"/>
  <c r="N7486" i="1"/>
  <c r="Q7486" i="1"/>
  <c r="L7487" i="1"/>
  <c r="N7487" i="1"/>
  <c r="Q7487" i="1"/>
  <c r="L7488" i="1"/>
  <c r="N7488" i="1"/>
  <c r="Q7488" i="1"/>
  <c r="L7489" i="1"/>
  <c r="N7489" i="1"/>
  <c r="Q7489" i="1"/>
  <c r="L7490" i="1"/>
  <c r="N7490" i="1"/>
  <c r="Q7490" i="1"/>
  <c r="L7491" i="1"/>
  <c r="N7491" i="1"/>
  <c r="Q7491" i="1"/>
  <c r="L7492" i="1"/>
  <c r="N7492" i="1"/>
  <c r="Q7492" i="1"/>
  <c r="L7493" i="1"/>
  <c r="N7493" i="1"/>
  <c r="Q7493" i="1"/>
  <c r="L7494" i="1"/>
  <c r="N7494" i="1"/>
  <c r="Q7494" i="1"/>
  <c r="L7495" i="1"/>
  <c r="N7495" i="1"/>
  <c r="Q7495" i="1"/>
  <c r="L7496" i="1"/>
  <c r="N7496" i="1"/>
  <c r="Q7496" i="1"/>
  <c r="L7497" i="1"/>
  <c r="N7497" i="1"/>
  <c r="Q7497" i="1"/>
  <c r="L7498" i="1"/>
  <c r="N7498" i="1"/>
  <c r="Q7498" i="1"/>
  <c r="L7499" i="1"/>
  <c r="N7499" i="1"/>
  <c r="Q7499" i="1"/>
  <c r="L7500" i="1"/>
  <c r="N7500" i="1"/>
  <c r="Q7500" i="1"/>
  <c r="L7501" i="1"/>
  <c r="N7501" i="1"/>
  <c r="Q7501" i="1"/>
  <c r="T7023" i="1"/>
  <c r="U7023" i="1" s="1"/>
  <c r="X7023" i="1"/>
  <c r="AA7023" i="1"/>
  <c r="X7022" i="1"/>
  <c r="AA7022" i="1"/>
  <c r="X7021" i="1"/>
  <c r="AA7021" i="1"/>
  <c r="X7020" i="1"/>
  <c r="AA7020" i="1"/>
  <c r="X7019" i="1"/>
  <c r="AA7019" i="1"/>
  <c r="X7018" i="1"/>
  <c r="AA7018" i="1"/>
  <c r="L6873" i="1"/>
  <c r="N6873" i="1"/>
  <c r="Q6873" i="1"/>
  <c r="L6874" i="1"/>
  <c r="N6874" i="1"/>
  <c r="Q6874" i="1"/>
  <c r="L6875" i="1"/>
  <c r="N6875" i="1"/>
  <c r="Q6875" i="1"/>
  <c r="L6876" i="1"/>
  <c r="N6876" i="1"/>
  <c r="Q6876" i="1"/>
  <c r="L6877" i="1"/>
  <c r="N6877" i="1"/>
  <c r="Q6877" i="1"/>
  <c r="L6878" i="1"/>
  <c r="N6878" i="1"/>
  <c r="Q6878" i="1"/>
  <c r="L6879" i="1"/>
  <c r="N6879" i="1"/>
  <c r="Q6879" i="1"/>
  <c r="L6880" i="1"/>
  <c r="N6880" i="1"/>
  <c r="Q6880" i="1"/>
  <c r="L6881" i="1"/>
  <c r="N6881" i="1"/>
  <c r="Q6881" i="1"/>
  <c r="L6882" i="1"/>
  <c r="N6882" i="1"/>
  <c r="Q6882" i="1"/>
  <c r="L6883" i="1"/>
  <c r="N6883" i="1"/>
  <c r="Q6883" i="1"/>
  <c r="L6884" i="1"/>
  <c r="N6884" i="1"/>
  <c r="Q6884" i="1"/>
  <c r="L6885" i="1"/>
  <c r="N6885" i="1"/>
  <c r="Q6885" i="1"/>
  <c r="L6886" i="1"/>
  <c r="N6886" i="1"/>
  <c r="Q6886" i="1"/>
  <c r="L6887" i="1"/>
  <c r="N6887" i="1"/>
  <c r="Q6887" i="1"/>
  <c r="L6888" i="1"/>
  <c r="N6888" i="1"/>
  <c r="Q6888" i="1"/>
  <c r="L6889" i="1"/>
  <c r="N6889" i="1"/>
  <c r="Q6889" i="1"/>
  <c r="L6890" i="1"/>
  <c r="N6890" i="1"/>
  <c r="Q6890" i="1"/>
  <c r="L6891" i="1"/>
  <c r="N6891" i="1"/>
  <c r="Q6891" i="1"/>
  <c r="L6892" i="1"/>
  <c r="N6892" i="1"/>
  <c r="Q6892" i="1"/>
  <c r="L6893" i="1"/>
  <c r="N6893" i="1"/>
  <c r="Q6893" i="1"/>
  <c r="L6894" i="1"/>
  <c r="N6894" i="1"/>
  <c r="Q6894" i="1"/>
  <c r="L6895" i="1"/>
  <c r="N6895" i="1"/>
  <c r="Q6895" i="1"/>
  <c r="L6896" i="1"/>
  <c r="N6896" i="1"/>
  <c r="Q6896" i="1"/>
  <c r="L6897" i="1"/>
  <c r="N6897" i="1"/>
  <c r="Q6897" i="1"/>
  <c r="L6898" i="1"/>
  <c r="N6898" i="1"/>
  <c r="Q6898" i="1"/>
  <c r="L6899" i="1"/>
  <c r="N6899" i="1"/>
  <c r="Q6899" i="1"/>
  <c r="L6900" i="1"/>
  <c r="N6900" i="1"/>
  <c r="Q6900" i="1"/>
  <c r="L6901" i="1"/>
  <c r="N6901" i="1"/>
  <c r="Q6901" i="1"/>
  <c r="L6902" i="1"/>
  <c r="N6902" i="1"/>
  <c r="Q6902" i="1"/>
  <c r="L6903" i="1"/>
  <c r="N6903" i="1"/>
  <c r="Q6903" i="1"/>
  <c r="L6904" i="1"/>
  <c r="N6904" i="1"/>
  <c r="Q6904" i="1"/>
  <c r="L6905" i="1"/>
  <c r="N6905" i="1"/>
  <c r="Q6905" i="1"/>
  <c r="L6906" i="1"/>
  <c r="N6906" i="1"/>
  <c r="Q6906" i="1"/>
  <c r="L6907" i="1"/>
  <c r="N6907" i="1"/>
  <c r="Q6907" i="1"/>
  <c r="L6908" i="1"/>
  <c r="N6908" i="1"/>
  <c r="Q6908" i="1"/>
  <c r="L6909" i="1"/>
  <c r="N6909" i="1"/>
  <c r="Q6909" i="1"/>
  <c r="L6910" i="1"/>
  <c r="N6910" i="1"/>
  <c r="Q6910" i="1"/>
  <c r="L6911" i="1"/>
  <c r="N6911" i="1"/>
  <c r="Q6911" i="1"/>
  <c r="L6912" i="1"/>
  <c r="N6912" i="1"/>
  <c r="Q6912" i="1"/>
  <c r="L6913" i="1"/>
  <c r="N6913" i="1"/>
  <c r="Q6913" i="1"/>
  <c r="L6914" i="1"/>
  <c r="N6914" i="1"/>
  <c r="Q6914" i="1"/>
  <c r="L6915" i="1"/>
  <c r="N6915" i="1"/>
  <c r="Q6915" i="1"/>
  <c r="L6916" i="1"/>
  <c r="N6916" i="1"/>
  <c r="Q6916" i="1"/>
  <c r="L6917" i="1"/>
  <c r="N6917" i="1"/>
  <c r="Q6917" i="1"/>
  <c r="L6918" i="1"/>
  <c r="N6918" i="1"/>
  <c r="Q6918" i="1"/>
  <c r="L6919" i="1"/>
  <c r="N6919" i="1"/>
  <c r="Q6919" i="1"/>
  <c r="L6920" i="1"/>
  <c r="N6920" i="1"/>
  <c r="Q6920" i="1"/>
  <c r="L6921" i="1"/>
  <c r="N6921" i="1"/>
  <c r="Q6921" i="1"/>
  <c r="L6922" i="1"/>
  <c r="N6922" i="1"/>
  <c r="Q6922" i="1"/>
  <c r="L6923" i="1"/>
  <c r="N6923" i="1"/>
  <c r="Q6923" i="1"/>
  <c r="L6924" i="1"/>
  <c r="N6924" i="1"/>
  <c r="Q6924" i="1"/>
  <c r="L6925" i="1"/>
  <c r="N6925" i="1"/>
  <c r="Q6925" i="1"/>
  <c r="L6926" i="1"/>
  <c r="N6926" i="1"/>
  <c r="Q6926" i="1"/>
  <c r="L6927" i="1"/>
  <c r="N6927" i="1"/>
  <c r="Q6927" i="1"/>
  <c r="L6928" i="1"/>
  <c r="N6928" i="1"/>
  <c r="Q6928" i="1"/>
  <c r="L6929" i="1"/>
  <c r="N6929" i="1"/>
  <c r="Q6929" i="1"/>
  <c r="L6930" i="1"/>
  <c r="N6930" i="1"/>
  <c r="Q6930" i="1"/>
  <c r="L6931" i="1"/>
  <c r="N6931" i="1"/>
  <c r="Q6931" i="1"/>
  <c r="L6932" i="1"/>
  <c r="N6932" i="1"/>
  <c r="Q6932" i="1"/>
  <c r="L6933" i="1"/>
  <c r="N6933" i="1"/>
  <c r="Q6933" i="1"/>
  <c r="L6934" i="1"/>
  <c r="N6934" i="1"/>
  <c r="Q6934" i="1"/>
  <c r="L6935" i="1"/>
  <c r="N6935" i="1"/>
  <c r="Q6935" i="1"/>
  <c r="L6936" i="1"/>
  <c r="N6936" i="1"/>
  <c r="Q6936" i="1"/>
  <c r="L6937" i="1"/>
  <c r="N6937" i="1"/>
  <c r="Q6937" i="1"/>
  <c r="L6938" i="1"/>
  <c r="N6938" i="1"/>
  <c r="Q6938" i="1"/>
  <c r="L6939" i="1"/>
  <c r="N6939" i="1"/>
  <c r="Q6939" i="1"/>
  <c r="L6940" i="1"/>
  <c r="N6940" i="1"/>
  <c r="Q6940" i="1"/>
  <c r="L6941" i="1"/>
  <c r="N6941" i="1"/>
  <c r="Q6941" i="1"/>
  <c r="L6942" i="1"/>
  <c r="N6942" i="1"/>
  <c r="Q6942" i="1"/>
  <c r="L6943" i="1"/>
  <c r="N6943" i="1"/>
  <c r="Q6943" i="1"/>
  <c r="L6944" i="1"/>
  <c r="N6944" i="1"/>
  <c r="Q6944" i="1"/>
  <c r="L6945" i="1"/>
  <c r="N6945" i="1"/>
  <c r="Q6945" i="1"/>
  <c r="L6946" i="1"/>
  <c r="N6946" i="1"/>
  <c r="Q6946" i="1"/>
  <c r="L6947" i="1"/>
  <c r="N6947" i="1"/>
  <c r="Q6947" i="1"/>
  <c r="L6948" i="1"/>
  <c r="N6948" i="1"/>
  <c r="Q6948" i="1"/>
  <c r="L6949" i="1"/>
  <c r="N6949" i="1"/>
  <c r="Q6949" i="1"/>
  <c r="L6950" i="1"/>
  <c r="N6950" i="1"/>
  <c r="Q6950" i="1"/>
  <c r="L6951" i="1"/>
  <c r="N6951" i="1"/>
  <c r="Q6951" i="1"/>
  <c r="L6952" i="1"/>
  <c r="N6952" i="1"/>
  <c r="Q6952" i="1"/>
  <c r="L6953" i="1"/>
  <c r="N6953" i="1"/>
  <c r="Q6953" i="1"/>
  <c r="L6954" i="1"/>
  <c r="N6954" i="1"/>
  <c r="Q6954" i="1"/>
  <c r="L6955" i="1"/>
  <c r="N6955" i="1"/>
  <c r="Q6955" i="1"/>
  <c r="L6956" i="1"/>
  <c r="N6956" i="1"/>
  <c r="Q6956" i="1"/>
  <c r="L6957" i="1"/>
  <c r="N6957" i="1"/>
  <c r="Q6957" i="1"/>
  <c r="L6958" i="1"/>
  <c r="N6958" i="1"/>
  <c r="Q6958" i="1"/>
  <c r="L6959" i="1"/>
  <c r="N6959" i="1"/>
  <c r="Q6959" i="1"/>
  <c r="L6960" i="1"/>
  <c r="N6960" i="1"/>
  <c r="Q6960" i="1"/>
  <c r="L6961" i="1"/>
  <c r="N6961" i="1"/>
  <c r="Q6961" i="1"/>
  <c r="L6962" i="1"/>
  <c r="N6962" i="1"/>
  <c r="Q6962" i="1"/>
  <c r="L6963" i="1"/>
  <c r="N6963" i="1"/>
  <c r="Q6963" i="1"/>
  <c r="L6964" i="1"/>
  <c r="N6964" i="1"/>
  <c r="Q6964" i="1"/>
  <c r="L6965" i="1"/>
  <c r="N6965" i="1"/>
  <c r="Q6965" i="1"/>
  <c r="L6966" i="1"/>
  <c r="N6966" i="1"/>
  <c r="Q6966" i="1"/>
  <c r="L6967" i="1"/>
  <c r="N6967" i="1"/>
  <c r="Q6967" i="1"/>
  <c r="L6968" i="1"/>
  <c r="N6968" i="1"/>
  <c r="Q6968" i="1"/>
  <c r="L6969" i="1"/>
  <c r="N6969" i="1"/>
  <c r="Q6969" i="1"/>
  <c r="L6970" i="1"/>
  <c r="N6970" i="1"/>
  <c r="Q6970" i="1"/>
  <c r="L6971" i="1"/>
  <c r="N6971" i="1"/>
  <c r="Q6971" i="1"/>
  <c r="L6972" i="1"/>
  <c r="N6972" i="1"/>
  <c r="Q6972" i="1"/>
  <c r="L6973" i="1"/>
  <c r="N6973" i="1"/>
  <c r="Q6973" i="1"/>
  <c r="L6974" i="1"/>
  <c r="N6974" i="1"/>
  <c r="Q6974" i="1"/>
  <c r="L6975" i="1"/>
  <c r="N6975" i="1"/>
  <c r="Q6975" i="1"/>
  <c r="L6976" i="1"/>
  <c r="N6976" i="1"/>
  <c r="Q6976" i="1"/>
  <c r="L6977" i="1"/>
  <c r="N6977" i="1"/>
  <c r="Q6977" i="1"/>
  <c r="L6978" i="1"/>
  <c r="N6978" i="1"/>
  <c r="Q6978" i="1"/>
  <c r="L6979" i="1"/>
  <c r="N6979" i="1"/>
  <c r="Q6979" i="1"/>
  <c r="L6980" i="1"/>
  <c r="N6980" i="1"/>
  <c r="Q6980" i="1"/>
  <c r="L6981" i="1"/>
  <c r="N6981" i="1"/>
  <c r="Q6981" i="1"/>
  <c r="L6982" i="1"/>
  <c r="N6982" i="1"/>
  <c r="Q6982" i="1"/>
  <c r="L6983" i="1"/>
  <c r="N6983" i="1"/>
  <c r="Q6983" i="1"/>
  <c r="L6984" i="1"/>
  <c r="N6984" i="1"/>
  <c r="Q6984" i="1"/>
  <c r="L6985" i="1"/>
  <c r="N6985" i="1"/>
  <c r="Q6985" i="1"/>
  <c r="L6986" i="1"/>
  <c r="N6986" i="1"/>
  <c r="Q6986" i="1"/>
  <c r="L6987" i="1"/>
  <c r="N6987" i="1"/>
  <c r="Q6987" i="1"/>
  <c r="L6988" i="1"/>
  <c r="N6988" i="1"/>
  <c r="Q6988" i="1"/>
  <c r="L6989" i="1"/>
  <c r="N6989" i="1"/>
  <c r="Q6989" i="1"/>
  <c r="L6990" i="1"/>
  <c r="N6990" i="1"/>
  <c r="Q6990" i="1"/>
  <c r="L6991" i="1"/>
  <c r="N6991" i="1"/>
  <c r="Q6991" i="1"/>
  <c r="L6992" i="1"/>
  <c r="N6992" i="1"/>
  <c r="Q6992" i="1"/>
  <c r="L6993" i="1"/>
  <c r="N6993" i="1"/>
  <c r="Q6993" i="1"/>
  <c r="L6994" i="1"/>
  <c r="N6994" i="1"/>
  <c r="Q6994" i="1"/>
  <c r="L6995" i="1"/>
  <c r="N6995" i="1"/>
  <c r="Q6995" i="1"/>
  <c r="L6996" i="1"/>
  <c r="N6996" i="1"/>
  <c r="Q6996" i="1"/>
  <c r="L6997" i="1"/>
  <c r="N6997" i="1"/>
  <c r="Q6997" i="1"/>
  <c r="L6998" i="1"/>
  <c r="N6998" i="1"/>
  <c r="Q6998" i="1"/>
  <c r="L6999" i="1"/>
  <c r="N6999" i="1"/>
  <c r="Q6999" i="1"/>
  <c r="L7000" i="1"/>
  <c r="N7000" i="1"/>
  <c r="Q7000" i="1"/>
  <c r="L7001" i="1"/>
  <c r="N7001" i="1"/>
  <c r="Q7001" i="1"/>
  <c r="L7002" i="1"/>
  <c r="N7002" i="1"/>
  <c r="Q7002" i="1"/>
  <c r="L7003" i="1"/>
  <c r="N7003" i="1"/>
  <c r="Q7003" i="1"/>
  <c r="L7004" i="1"/>
  <c r="N7004" i="1"/>
  <c r="Q7004" i="1"/>
  <c r="L7005" i="1"/>
  <c r="N7005" i="1"/>
  <c r="Q7005" i="1"/>
  <c r="L7006" i="1"/>
  <c r="N7006" i="1"/>
  <c r="Q7006" i="1"/>
  <c r="L7007" i="1"/>
  <c r="N7007" i="1"/>
  <c r="Q7007" i="1"/>
  <c r="L7008" i="1"/>
  <c r="N7008" i="1"/>
  <c r="Q7008" i="1"/>
  <c r="L7009" i="1"/>
  <c r="N7009" i="1"/>
  <c r="Q7009" i="1"/>
  <c r="L7010" i="1"/>
  <c r="N7010" i="1"/>
  <c r="Q7010" i="1"/>
  <c r="L7011" i="1"/>
  <c r="N7011" i="1"/>
  <c r="Q7011" i="1"/>
  <c r="L7012" i="1"/>
  <c r="N7012" i="1"/>
  <c r="Q7012" i="1"/>
  <c r="L7013" i="1"/>
  <c r="N7013" i="1"/>
  <c r="Q7013" i="1"/>
  <c r="L7014" i="1"/>
  <c r="N7014" i="1"/>
  <c r="Q7014" i="1"/>
  <c r="L7015" i="1"/>
  <c r="N7015" i="1"/>
  <c r="Q7015" i="1"/>
  <c r="L7016" i="1"/>
  <c r="N7016" i="1"/>
  <c r="Q7016" i="1"/>
  <c r="L7017" i="1"/>
  <c r="N7017" i="1"/>
  <c r="Q7017" i="1"/>
  <c r="X6873" i="1"/>
  <c r="X6874" i="1"/>
  <c r="X6875" i="1"/>
  <c r="X6876" i="1"/>
  <c r="X6877" i="1"/>
  <c r="X6878" i="1"/>
  <c r="X6879" i="1"/>
  <c r="X6880" i="1"/>
  <c r="X6881" i="1"/>
  <c r="X6882" i="1"/>
  <c r="X6883" i="1"/>
  <c r="X6884" i="1"/>
  <c r="X6885" i="1"/>
  <c r="X6886" i="1"/>
  <c r="X6887" i="1"/>
  <c r="X6888" i="1"/>
  <c r="X6889" i="1"/>
  <c r="X6890" i="1"/>
  <c r="X6891" i="1"/>
  <c r="X6892" i="1"/>
  <c r="X6893" i="1"/>
  <c r="X6894" i="1"/>
  <c r="X6895" i="1"/>
  <c r="X6896" i="1"/>
  <c r="X6897" i="1"/>
  <c r="X6898" i="1"/>
  <c r="X6899" i="1"/>
  <c r="X6900" i="1"/>
  <c r="X6901" i="1"/>
  <c r="X6902" i="1"/>
  <c r="X6903" i="1"/>
  <c r="X6904" i="1"/>
  <c r="X6905" i="1"/>
  <c r="X6906" i="1"/>
  <c r="X6907" i="1"/>
  <c r="X6908" i="1"/>
  <c r="X6909" i="1"/>
  <c r="X6910" i="1"/>
  <c r="X6911" i="1"/>
  <c r="X6912" i="1"/>
  <c r="X6913" i="1"/>
  <c r="X6914" i="1"/>
  <c r="X6915" i="1"/>
  <c r="X6916" i="1"/>
  <c r="X6917" i="1"/>
  <c r="X6918" i="1"/>
  <c r="X6919" i="1"/>
  <c r="X6920" i="1"/>
  <c r="X6921" i="1"/>
  <c r="X6922" i="1"/>
  <c r="X6923" i="1"/>
  <c r="X6924" i="1"/>
  <c r="X6925" i="1"/>
  <c r="X6926" i="1"/>
  <c r="X6927" i="1"/>
  <c r="X6928" i="1"/>
  <c r="X6929" i="1"/>
  <c r="X6930" i="1"/>
  <c r="X6931" i="1"/>
  <c r="X6932" i="1"/>
  <c r="X6933" i="1"/>
  <c r="X6934" i="1"/>
  <c r="X6935" i="1"/>
  <c r="X6936" i="1"/>
  <c r="X6937" i="1"/>
  <c r="X6938" i="1"/>
  <c r="X6939" i="1"/>
  <c r="X6940" i="1"/>
  <c r="X6941" i="1"/>
  <c r="X6942" i="1"/>
  <c r="X6943" i="1"/>
  <c r="X6944" i="1"/>
  <c r="X6945" i="1"/>
  <c r="X6946" i="1"/>
  <c r="X6947" i="1"/>
  <c r="X6948" i="1"/>
  <c r="X6949" i="1"/>
  <c r="X6950" i="1"/>
  <c r="X6951" i="1"/>
  <c r="X6952" i="1"/>
  <c r="X6953" i="1"/>
  <c r="X6954" i="1"/>
  <c r="X6955" i="1"/>
  <c r="X6956" i="1"/>
  <c r="X6957" i="1"/>
  <c r="X6958" i="1"/>
  <c r="X6959" i="1"/>
  <c r="X6960" i="1"/>
  <c r="X6961" i="1"/>
  <c r="X6962" i="1"/>
  <c r="X6963" i="1"/>
  <c r="X6964" i="1"/>
  <c r="X6965" i="1"/>
  <c r="X6966" i="1"/>
  <c r="X6967" i="1"/>
  <c r="X6968" i="1"/>
  <c r="X6969" i="1"/>
  <c r="X6970" i="1"/>
  <c r="X6971" i="1"/>
  <c r="X6972" i="1"/>
  <c r="X6973" i="1"/>
  <c r="X6974" i="1"/>
  <c r="X6975" i="1"/>
  <c r="X6976" i="1"/>
  <c r="X6977" i="1"/>
  <c r="X6978" i="1"/>
  <c r="X6979" i="1"/>
  <c r="X6980" i="1"/>
  <c r="X6981" i="1"/>
  <c r="X6982" i="1"/>
  <c r="X6983" i="1"/>
  <c r="X6984" i="1"/>
  <c r="X6985" i="1"/>
  <c r="X6986" i="1"/>
  <c r="X6987" i="1"/>
  <c r="X6988" i="1"/>
  <c r="X6989" i="1"/>
  <c r="X6990" i="1"/>
  <c r="X6991" i="1"/>
  <c r="X6992" i="1"/>
  <c r="X6993" i="1"/>
  <c r="X6994" i="1"/>
  <c r="X6995" i="1"/>
  <c r="X6996" i="1"/>
  <c r="X6997" i="1"/>
  <c r="X6998" i="1"/>
  <c r="X6999" i="1"/>
  <c r="X7000" i="1"/>
  <c r="X7001" i="1"/>
  <c r="X7002" i="1"/>
  <c r="X7003" i="1"/>
  <c r="X7004" i="1"/>
  <c r="X7005" i="1"/>
  <c r="X7006" i="1"/>
  <c r="X7007" i="1"/>
  <c r="X7008" i="1"/>
  <c r="X7009" i="1"/>
  <c r="X7010" i="1"/>
  <c r="X7011" i="1"/>
  <c r="X7012" i="1"/>
  <c r="X7013" i="1"/>
  <c r="X7014" i="1"/>
  <c r="X7015" i="1"/>
  <c r="X7016" i="1"/>
  <c r="X7017" i="1"/>
  <c r="AA6873" i="1"/>
  <c r="AA6874" i="1"/>
  <c r="AA6875" i="1"/>
  <c r="AA6876" i="1"/>
  <c r="AA6877" i="1"/>
  <c r="AA6878" i="1"/>
  <c r="AA6879" i="1"/>
  <c r="AA6880" i="1"/>
  <c r="AA6881" i="1"/>
  <c r="AA6882" i="1"/>
  <c r="AA6883" i="1"/>
  <c r="AA6884" i="1"/>
  <c r="AA6885" i="1"/>
  <c r="AA6886" i="1"/>
  <c r="AA6887" i="1"/>
  <c r="AA6888" i="1"/>
  <c r="AA6889" i="1"/>
  <c r="AA6890" i="1"/>
  <c r="AA6891" i="1"/>
  <c r="AA6892" i="1"/>
  <c r="AA6893" i="1"/>
  <c r="AA6894" i="1"/>
  <c r="AA6895" i="1"/>
  <c r="AA6896" i="1"/>
  <c r="AA6897" i="1"/>
  <c r="AA6898" i="1"/>
  <c r="AA6899" i="1"/>
  <c r="AA6900" i="1"/>
  <c r="AA6901" i="1"/>
  <c r="AA6902" i="1"/>
  <c r="AA6903" i="1"/>
  <c r="AA6904" i="1"/>
  <c r="AA6905" i="1"/>
  <c r="AA6906" i="1"/>
  <c r="AA6907" i="1"/>
  <c r="AA6908" i="1"/>
  <c r="AA6909" i="1"/>
  <c r="AA6910" i="1"/>
  <c r="AA6911" i="1"/>
  <c r="AA6912" i="1"/>
  <c r="AA6913" i="1"/>
  <c r="AA6914" i="1"/>
  <c r="AA6915" i="1"/>
  <c r="AA6916" i="1"/>
  <c r="AA6917" i="1"/>
  <c r="AA6918" i="1"/>
  <c r="AA6919" i="1"/>
  <c r="AA6920" i="1"/>
  <c r="AA6921" i="1"/>
  <c r="AA6922" i="1"/>
  <c r="AA6923" i="1"/>
  <c r="AA6924" i="1"/>
  <c r="AA6925" i="1"/>
  <c r="AA6926" i="1"/>
  <c r="AA6927" i="1"/>
  <c r="AA6928" i="1"/>
  <c r="AA6929" i="1"/>
  <c r="AA6930" i="1"/>
  <c r="AA6931" i="1"/>
  <c r="AA6932" i="1"/>
  <c r="AA6933" i="1"/>
  <c r="AA6934" i="1"/>
  <c r="AA6935" i="1"/>
  <c r="AA6936" i="1"/>
  <c r="AA6937" i="1"/>
  <c r="AA6938" i="1"/>
  <c r="AA6939" i="1"/>
  <c r="AA6940" i="1"/>
  <c r="AA6941" i="1"/>
  <c r="AA6942" i="1"/>
  <c r="AA6943" i="1"/>
  <c r="AA6944" i="1"/>
  <c r="AA6945" i="1"/>
  <c r="AA6946" i="1"/>
  <c r="AA6947" i="1"/>
  <c r="AA6948" i="1"/>
  <c r="AA6949" i="1"/>
  <c r="AA6950" i="1"/>
  <c r="AA6951" i="1"/>
  <c r="AA6952" i="1"/>
  <c r="AA6953" i="1"/>
  <c r="AA6954" i="1"/>
  <c r="AA6955" i="1"/>
  <c r="AA6956" i="1"/>
  <c r="AA6957" i="1"/>
  <c r="AA6958" i="1"/>
  <c r="AA6959" i="1"/>
  <c r="AA6960" i="1"/>
  <c r="AA6961" i="1"/>
  <c r="AA6962" i="1"/>
  <c r="AA6963" i="1"/>
  <c r="AA6964" i="1"/>
  <c r="AA6965" i="1"/>
  <c r="AA6966" i="1"/>
  <c r="AA6967" i="1"/>
  <c r="AA6968" i="1"/>
  <c r="AA6969" i="1"/>
  <c r="AA6970" i="1"/>
  <c r="AA6971" i="1"/>
  <c r="AA6972" i="1"/>
  <c r="AA6973" i="1"/>
  <c r="AA6974" i="1"/>
  <c r="AA6975" i="1"/>
  <c r="AA6976" i="1"/>
  <c r="AA6977" i="1"/>
  <c r="AA6978" i="1"/>
  <c r="AA6979" i="1"/>
  <c r="AA6980" i="1"/>
  <c r="AA6981" i="1"/>
  <c r="AA6982" i="1"/>
  <c r="AA6983" i="1"/>
  <c r="AA6984" i="1"/>
  <c r="AA6985" i="1"/>
  <c r="AA6986" i="1"/>
  <c r="AA6987" i="1"/>
  <c r="AA6988" i="1"/>
  <c r="AA6989" i="1"/>
  <c r="AA6990" i="1"/>
  <c r="AA6991" i="1"/>
  <c r="AA6992" i="1"/>
  <c r="AA6993" i="1"/>
  <c r="AA6994" i="1"/>
  <c r="AA6995" i="1"/>
  <c r="AA6996" i="1"/>
  <c r="AA6997" i="1"/>
  <c r="AA6998" i="1"/>
  <c r="AA6999" i="1"/>
  <c r="AA7000" i="1"/>
  <c r="AA7001" i="1"/>
  <c r="AA7002" i="1"/>
  <c r="AA7003" i="1"/>
  <c r="AA7004" i="1"/>
  <c r="AA7005" i="1"/>
  <c r="AA7006" i="1"/>
  <c r="AA7007" i="1"/>
  <c r="AA7008" i="1"/>
  <c r="AA7009" i="1"/>
  <c r="AA7010" i="1"/>
  <c r="AA7011" i="1"/>
  <c r="AA7012" i="1"/>
  <c r="AA7013" i="1"/>
  <c r="AA7014" i="1"/>
  <c r="AA7015" i="1"/>
  <c r="AA7016" i="1"/>
  <c r="AA7017" i="1"/>
  <c r="B81" i="7"/>
  <c r="U81" i="7"/>
  <c r="AC81" i="7"/>
  <c r="AE81" i="7"/>
  <c r="AG81" i="7"/>
  <c r="AH81" i="7"/>
  <c r="AI81" i="7"/>
  <c r="AK81" i="7"/>
  <c r="AL81" i="7"/>
  <c r="B80" i="7"/>
  <c r="U80" i="7"/>
  <c r="AC80" i="7"/>
  <c r="AE80" i="7"/>
  <c r="AG80" i="7"/>
  <c r="AH80" i="7"/>
  <c r="AI80" i="7"/>
  <c r="AK80" i="7"/>
  <c r="AL80" i="7"/>
  <c r="B79" i="7"/>
  <c r="U79" i="7"/>
  <c r="AC79" i="7"/>
  <c r="AE79" i="7"/>
  <c r="AG79" i="7"/>
  <c r="AH79" i="7"/>
  <c r="AI79" i="7"/>
  <c r="AK79" i="7"/>
  <c r="AL79" i="7" s="1"/>
  <c r="B78" i="7"/>
  <c r="U78" i="7"/>
  <c r="AC78" i="7"/>
  <c r="AE78" i="7"/>
  <c r="AG78" i="7"/>
  <c r="AH78" i="7"/>
  <c r="AI78" i="7"/>
  <c r="AK78" i="7"/>
  <c r="AL78" i="7"/>
  <c r="D242" i="15"/>
  <c r="H242" i="15"/>
  <c r="I242" i="15"/>
  <c r="O242" i="15"/>
  <c r="R242" i="15"/>
  <c r="U242" i="15"/>
  <c r="Y242" i="15"/>
  <c r="AA242" i="15"/>
  <c r="AB242" i="15"/>
  <c r="AC242" i="15"/>
  <c r="AK242" i="15"/>
  <c r="AN242" i="15"/>
  <c r="AP242" i="15"/>
  <c r="AQ242" i="15"/>
  <c r="AR242" i="15"/>
  <c r="D241" i="15"/>
  <c r="H241" i="15"/>
  <c r="I241" i="15"/>
  <c r="O241" i="15"/>
  <c r="R241" i="15"/>
  <c r="U241" i="15" s="1"/>
  <c r="Y241" i="15"/>
  <c r="AA241" i="15"/>
  <c r="AB241" i="15"/>
  <c r="AC241" i="15"/>
  <c r="AK241" i="15"/>
  <c r="AN241" i="15"/>
  <c r="AP241" i="15"/>
  <c r="AQ241" i="15"/>
  <c r="AR241" i="15"/>
  <c r="I240" i="15"/>
  <c r="H240" i="15"/>
  <c r="I239" i="15"/>
  <c r="H239" i="15"/>
  <c r="D240" i="15"/>
  <c r="O240" i="15"/>
  <c r="R240" i="15" s="1"/>
  <c r="U240" i="15" s="1"/>
  <c r="Y240" i="15"/>
  <c r="AA240" i="15"/>
  <c r="AB240" i="15"/>
  <c r="AC240" i="15"/>
  <c r="AK240" i="15"/>
  <c r="AN240" i="15"/>
  <c r="AP240" i="15"/>
  <c r="AQ240" i="15"/>
  <c r="AR240" i="15"/>
  <c r="D239" i="15"/>
  <c r="O239" i="15"/>
  <c r="R239" i="15" s="1"/>
  <c r="U239" i="15" s="1"/>
  <c r="Y239" i="15"/>
  <c r="AA239" i="15"/>
  <c r="AB239" i="15"/>
  <c r="AC239" i="15"/>
  <c r="AK239" i="15"/>
  <c r="AN239" i="15"/>
  <c r="AP239" i="15"/>
  <c r="AQ239" i="15"/>
  <c r="AR239" i="15"/>
  <c r="D238" i="15"/>
  <c r="H238" i="15"/>
  <c r="I238" i="15"/>
  <c r="O238" i="15"/>
  <c r="R238" i="15" s="1"/>
  <c r="U238" i="15" s="1"/>
  <c r="Y238" i="15"/>
  <c r="AA238" i="15"/>
  <c r="AB238" i="15"/>
  <c r="AC238" i="15"/>
  <c r="AK238" i="15"/>
  <c r="AN238" i="15"/>
  <c r="AP238" i="15"/>
  <c r="AQ238" i="15"/>
  <c r="AR238" i="15"/>
  <c r="D237" i="15"/>
  <c r="H237" i="15"/>
  <c r="I237" i="15"/>
  <c r="O237" i="15"/>
  <c r="R237" i="15"/>
  <c r="U237" i="15" s="1"/>
  <c r="Y237" i="15"/>
  <c r="AA237" i="15"/>
  <c r="AB237" i="15"/>
  <c r="AC237" i="15"/>
  <c r="AK237" i="15"/>
  <c r="AN237" i="15"/>
  <c r="AP237" i="15"/>
  <c r="AQ237" i="15"/>
  <c r="AR237" i="15"/>
  <c r="I236" i="15"/>
  <c r="H236" i="15"/>
  <c r="D236" i="15"/>
  <c r="O236" i="15"/>
  <c r="R236" i="15" s="1"/>
  <c r="U236" i="15"/>
  <c r="Y236" i="15"/>
  <c r="AA236" i="15"/>
  <c r="AB236" i="15"/>
  <c r="AC236" i="15"/>
  <c r="AK236" i="15"/>
  <c r="AN236" i="15"/>
  <c r="AP236" i="15"/>
  <c r="AQ236" i="15"/>
  <c r="AR236" i="15"/>
  <c r="D235" i="15"/>
  <c r="H235" i="15"/>
  <c r="I235" i="15"/>
  <c r="O235" i="15"/>
  <c r="R235" i="15" s="1"/>
  <c r="U235" i="15" s="1"/>
  <c r="Y235" i="15"/>
  <c r="AA235" i="15"/>
  <c r="AB235" i="15"/>
  <c r="AC235" i="15"/>
  <c r="AK235" i="15"/>
  <c r="AN235" i="15"/>
  <c r="AP235" i="15"/>
  <c r="AQ235" i="15"/>
  <c r="AR235" i="15"/>
  <c r="D234" i="15"/>
  <c r="H234" i="15"/>
  <c r="I234" i="15"/>
  <c r="O234" i="15"/>
  <c r="R234" i="15"/>
  <c r="U234" i="15" s="1"/>
  <c r="Y234" i="15"/>
  <c r="AA234" i="15"/>
  <c r="AB234" i="15"/>
  <c r="AC234" i="15"/>
  <c r="AK234" i="15"/>
  <c r="AN234" i="15"/>
  <c r="AP234" i="15"/>
  <c r="AQ234" i="15"/>
  <c r="AR234" i="15"/>
  <c r="X6617" i="1"/>
  <c r="X6618" i="1"/>
  <c r="X6619" i="1"/>
  <c r="X6620" i="1"/>
  <c r="X6621" i="1"/>
  <c r="X6622" i="1"/>
  <c r="X6623" i="1"/>
  <c r="X6624" i="1"/>
  <c r="X6625" i="1"/>
  <c r="X6626" i="1"/>
  <c r="X6627" i="1"/>
  <c r="X6628" i="1"/>
  <c r="X6629" i="1"/>
  <c r="X6630" i="1"/>
  <c r="X6631" i="1"/>
  <c r="X6632" i="1"/>
  <c r="X6633" i="1"/>
  <c r="X6634" i="1"/>
  <c r="X6635" i="1"/>
  <c r="X6636" i="1"/>
  <c r="X6637" i="1"/>
  <c r="X6638" i="1"/>
  <c r="X6639" i="1"/>
  <c r="X6640" i="1"/>
  <c r="X6641" i="1"/>
  <c r="X6642" i="1"/>
  <c r="X6643" i="1"/>
  <c r="X6644" i="1"/>
  <c r="X6645" i="1"/>
  <c r="X6646" i="1"/>
  <c r="X6647" i="1"/>
  <c r="X6648" i="1"/>
  <c r="X6649" i="1"/>
  <c r="X6650" i="1"/>
  <c r="X6651" i="1"/>
  <c r="X6652" i="1"/>
  <c r="X6653" i="1"/>
  <c r="X6654" i="1"/>
  <c r="X6655" i="1"/>
  <c r="X6656" i="1"/>
  <c r="X6657" i="1"/>
  <c r="X6658" i="1"/>
  <c r="X6659" i="1"/>
  <c r="X6660" i="1"/>
  <c r="X6661" i="1"/>
  <c r="X6662" i="1"/>
  <c r="X6663" i="1"/>
  <c r="X6664" i="1"/>
  <c r="X6665" i="1"/>
  <c r="X6666" i="1"/>
  <c r="X6667" i="1"/>
  <c r="X6668" i="1"/>
  <c r="X6669" i="1"/>
  <c r="X6670" i="1"/>
  <c r="X6671" i="1"/>
  <c r="X6672" i="1"/>
  <c r="X6673" i="1"/>
  <c r="X6674" i="1"/>
  <c r="X6675" i="1"/>
  <c r="X6676" i="1"/>
  <c r="X6677" i="1"/>
  <c r="X6678" i="1"/>
  <c r="X6679" i="1"/>
  <c r="X6680" i="1"/>
  <c r="X6681" i="1"/>
  <c r="X6682" i="1"/>
  <c r="X6683" i="1"/>
  <c r="X6684" i="1"/>
  <c r="X6685" i="1"/>
  <c r="X6686" i="1"/>
  <c r="X6687" i="1"/>
  <c r="X6688" i="1"/>
  <c r="X6689" i="1"/>
  <c r="X6690" i="1"/>
  <c r="X6691" i="1"/>
  <c r="X6692" i="1"/>
  <c r="X6693" i="1"/>
  <c r="X6694" i="1"/>
  <c r="X6695" i="1"/>
  <c r="X6696" i="1"/>
  <c r="X6697" i="1"/>
  <c r="X6698" i="1"/>
  <c r="X6699" i="1"/>
  <c r="X6700" i="1"/>
  <c r="X6701" i="1"/>
  <c r="X6702" i="1"/>
  <c r="X6703" i="1"/>
  <c r="X6704" i="1"/>
  <c r="X6705" i="1"/>
  <c r="X6706" i="1"/>
  <c r="X6707" i="1"/>
  <c r="X6708" i="1"/>
  <c r="X6709" i="1"/>
  <c r="X6710" i="1"/>
  <c r="X6711" i="1"/>
  <c r="X6712" i="1"/>
  <c r="X6713" i="1"/>
  <c r="X6714" i="1"/>
  <c r="X6715" i="1"/>
  <c r="X6716" i="1"/>
  <c r="X6717" i="1"/>
  <c r="X6718" i="1"/>
  <c r="X6719" i="1"/>
  <c r="X6720" i="1"/>
  <c r="X6721" i="1"/>
  <c r="X6722" i="1"/>
  <c r="X6723" i="1"/>
  <c r="X6724" i="1"/>
  <c r="X6725" i="1"/>
  <c r="X6726" i="1"/>
  <c r="X6727" i="1"/>
  <c r="X6728" i="1"/>
  <c r="X6729" i="1"/>
  <c r="X6730" i="1"/>
  <c r="X6731" i="1"/>
  <c r="X6732" i="1"/>
  <c r="X6733" i="1"/>
  <c r="X6734" i="1"/>
  <c r="X6735" i="1"/>
  <c r="X6736" i="1"/>
  <c r="X6737" i="1"/>
  <c r="X6738" i="1"/>
  <c r="X6739" i="1"/>
  <c r="X6740" i="1"/>
  <c r="X6741" i="1"/>
  <c r="X6742" i="1"/>
  <c r="X6743" i="1"/>
  <c r="X6744" i="1"/>
  <c r="X6745" i="1"/>
  <c r="X6746" i="1"/>
  <c r="X6747" i="1"/>
  <c r="X6748" i="1"/>
  <c r="X6749" i="1"/>
  <c r="X6750" i="1"/>
  <c r="X6751" i="1"/>
  <c r="X6752" i="1"/>
  <c r="X6753" i="1"/>
  <c r="X6754" i="1"/>
  <c r="X6755" i="1"/>
  <c r="X6756" i="1"/>
  <c r="X6757" i="1"/>
  <c r="X6758" i="1"/>
  <c r="X6759" i="1"/>
  <c r="X6760" i="1"/>
  <c r="X6761" i="1"/>
  <c r="X6762" i="1"/>
  <c r="X6763" i="1"/>
  <c r="X6764" i="1"/>
  <c r="X6765" i="1"/>
  <c r="X6766" i="1"/>
  <c r="X6767" i="1"/>
  <c r="X6768" i="1"/>
  <c r="X6769" i="1"/>
  <c r="X6770" i="1"/>
  <c r="X6771" i="1"/>
  <c r="X6772" i="1"/>
  <c r="X6773" i="1"/>
  <c r="X6774" i="1"/>
  <c r="X6775" i="1"/>
  <c r="X6776" i="1"/>
  <c r="X6777" i="1"/>
  <c r="X6778" i="1"/>
  <c r="X6779" i="1"/>
  <c r="X6780" i="1"/>
  <c r="X6781" i="1"/>
  <c r="X6782" i="1"/>
  <c r="X6783" i="1"/>
  <c r="X6784" i="1"/>
  <c r="X6785" i="1"/>
  <c r="X6786" i="1"/>
  <c r="X6787" i="1"/>
  <c r="X6788" i="1"/>
  <c r="X6789" i="1"/>
  <c r="X6790" i="1"/>
  <c r="X6791" i="1"/>
  <c r="X6792" i="1"/>
  <c r="X6793" i="1"/>
  <c r="X6794" i="1"/>
  <c r="X6795" i="1"/>
  <c r="X6796" i="1"/>
  <c r="X6797" i="1"/>
  <c r="X6798" i="1"/>
  <c r="X6799" i="1"/>
  <c r="X6800" i="1"/>
  <c r="X6801" i="1"/>
  <c r="X6802" i="1"/>
  <c r="X6803" i="1"/>
  <c r="X6804" i="1"/>
  <c r="X6805" i="1"/>
  <c r="X6806" i="1"/>
  <c r="X6807" i="1"/>
  <c r="X6808" i="1"/>
  <c r="X6809" i="1"/>
  <c r="X6810" i="1"/>
  <c r="X6811" i="1"/>
  <c r="X6812" i="1"/>
  <c r="X6813" i="1"/>
  <c r="X6814" i="1"/>
  <c r="X6815" i="1"/>
  <c r="X6816" i="1"/>
  <c r="X6817" i="1"/>
  <c r="X6818" i="1"/>
  <c r="X6819" i="1"/>
  <c r="X6820" i="1"/>
  <c r="X6821" i="1"/>
  <c r="X6822" i="1"/>
  <c r="X6823" i="1"/>
  <c r="X6824" i="1"/>
  <c r="X6825" i="1"/>
  <c r="X6826" i="1"/>
  <c r="X6827" i="1"/>
  <c r="X6828" i="1"/>
  <c r="X6829" i="1"/>
  <c r="X6830" i="1"/>
  <c r="X6831" i="1"/>
  <c r="X6832" i="1"/>
  <c r="X6833" i="1"/>
  <c r="X6834" i="1"/>
  <c r="X6835" i="1"/>
  <c r="X6836" i="1"/>
  <c r="X6837" i="1"/>
  <c r="X6838" i="1"/>
  <c r="X6839" i="1"/>
  <c r="X6840" i="1"/>
  <c r="X6841" i="1"/>
  <c r="X6842" i="1"/>
  <c r="X6843" i="1"/>
  <c r="X6844" i="1"/>
  <c r="X6845" i="1"/>
  <c r="X6846" i="1"/>
  <c r="X6847" i="1"/>
  <c r="X6848" i="1"/>
  <c r="X6849" i="1"/>
  <c r="X6850" i="1"/>
  <c r="X6851" i="1"/>
  <c r="X6852" i="1"/>
  <c r="X6853" i="1"/>
  <c r="X6854" i="1"/>
  <c r="X6855" i="1"/>
  <c r="X6856" i="1"/>
  <c r="X6857" i="1"/>
  <c r="X6858" i="1"/>
  <c r="X6859" i="1"/>
  <c r="X6860" i="1"/>
  <c r="X6861" i="1"/>
  <c r="X6862" i="1"/>
  <c r="X6863" i="1"/>
  <c r="X6864" i="1"/>
  <c r="X6865" i="1"/>
  <c r="X6866" i="1"/>
  <c r="X6867" i="1"/>
  <c r="X6868" i="1"/>
  <c r="X6869" i="1"/>
  <c r="X6870" i="1"/>
  <c r="X6871" i="1"/>
  <c r="X6872" i="1"/>
  <c r="AA6617" i="1"/>
  <c r="AA6618" i="1"/>
  <c r="AA6619" i="1"/>
  <c r="AA6620" i="1"/>
  <c r="AA6621" i="1"/>
  <c r="AA6622" i="1"/>
  <c r="AA6623" i="1"/>
  <c r="AA6624" i="1"/>
  <c r="AA6625" i="1"/>
  <c r="AA6626" i="1"/>
  <c r="AA6627" i="1"/>
  <c r="AA6628" i="1"/>
  <c r="AA6629" i="1"/>
  <c r="AA6630" i="1"/>
  <c r="AA6631" i="1"/>
  <c r="AA6632" i="1"/>
  <c r="AA6633" i="1"/>
  <c r="AA6634" i="1"/>
  <c r="AA6635" i="1"/>
  <c r="AA6636" i="1"/>
  <c r="AA6637" i="1"/>
  <c r="AA6638" i="1"/>
  <c r="AA6639" i="1"/>
  <c r="AA6640" i="1"/>
  <c r="AA6641" i="1"/>
  <c r="AA6642" i="1"/>
  <c r="AA6643" i="1"/>
  <c r="AA6644" i="1"/>
  <c r="AA6645" i="1"/>
  <c r="AA6646" i="1"/>
  <c r="AA6647" i="1"/>
  <c r="AA6648" i="1"/>
  <c r="AA6649" i="1"/>
  <c r="AA6650" i="1"/>
  <c r="AA6651" i="1"/>
  <c r="AA6652" i="1"/>
  <c r="AA6653" i="1"/>
  <c r="AA6654" i="1"/>
  <c r="AA6655" i="1"/>
  <c r="AA6656" i="1"/>
  <c r="AA6657" i="1"/>
  <c r="AA6658" i="1"/>
  <c r="AA6659" i="1"/>
  <c r="AA6660" i="1"/>
  <c r="AA6661" i="1"/>
  <c r="AA6662" i="1"/>
  <c r="AA6663" i="1"/>
  <c r="AA6664" i="1"/>
  <c r="AA6665" i="1"/>
  <c r="AA6666" i="1"/>
  <c r="AA6667" i="1"/>
  <c r="AA6668" i="1"/>
  <c r="AA6669" i="1"/>
  <c r="AA6670" i="1"/>
  <c r="AA6671" i="1"/>
  <c r="AA6672" i="1"/>
  <c r="AA6673" i="1"/>
  <c r="AA6674" i="1"/>
  <c r="AA6675" i="1"/>
  <c r="AA6676" i="1"/>
  <c r="AA6677" i="1"/>
  <c r="AA6678" i="1"/>
  <c r="AA6679" i="1"/>
  <c r="AA6680" i="1"/>
  <c r="AA6681" i="1"/>
  <c r="AA6682" i="1"/>
  <c r="AA6683" i="1"/>
  <c r="AA6684" i="1"/>
  <c r="AA6685" i="1"/>
  <c r="AA6686" i="1"/>
  <c r="AA6687" i="1"/>
  <c r="AA6688" i="1"/>
  <c r="AA6689" i="1"/>
  <c r="AA6690" i="1"/>
  <c r="AA6691" i="1"/>
  <c r="AA6692" i="1"/>
  <c r="AA6693" i="1"/>
  <c r="AA6694" i="1"/>
  <c r="AA6695" i="1"/>
  <c r="AA6696" i="1"/>
  <c r="AA6697" i="1"/>
  <c r="AA6698" i="1"/>
  <c r="AA6699" i="1"/>
  <c r="AA6700" i="1"/>
  <c r="AA6701" i="1"/>
  <c r="AA6702" i="1"/>
  <c r="AA6703" i="1"/>
  <c r="AA6704" i="1"/>
  <c r="AA6705" i="1"/>
  <c r="AA6706" i="1"/>
  <c r="AA6707" i="1"/>
  <c r="AA6708" i="1"/>
  <c r="AA6709" i="1"/>
  <c r="AA6710" i="1"/>
  <c r="AA6711" i="1"/>
  <c r="AA6712" i="1"/>
  <c r="AA6713" i="1"/>
  <c r="AA6714" i="1"/>
  <c r="AA6715" i="1"/>
  <c r="AA6716" i="1"/>
  <c r="AA6717" i="1"/>
  <c r="AA6718" i="1"/>
  <c r="AA6719" i="1"/>
  <c r="AA6720" i="1"/>
  <c r="AA6721" i="1"/>
  <c r="AA6722" i="1"/>
  <c r="AA6723" i="1"/>
  <c r="AA6724" i="1"/>
  <c r="AA6725" i="1"/>
  <c r="AA6726" i="1"/>
  <c r="AA6727" i="1"/>
  <c r="AA6728" i="1"/>
  <c r="AA6729" i="1"/>
  <c r="AA6730" i="1"/>
  <c r="AA6731" i="1"/>
  <c r="AA6732" i="1"/>
  <c r="AA6733" i="1"/>
  <c r="AA6734" i="1"/>
  <c r="AA6735" i="1"/>
  <c r="AA6736" i="1"/>
  <c r="AA6737" i="1"/>
  <c r="AA6738" i="1"/>
  <c r="AA6739" i="1"/>
  <c r="AA6740" i="1"/>
  <c r="AA6741" i="1"/>
  <c r="AA6742" i="1"/>
  <c r="AA6743" i="1"/>
  <c r="AA6744" i="1"/>
  <c r="AA6745" i="1"/>
  <c r="AA6746" i="1"/>
  <c r="AA6747" i="1"/>
  <c r="AA6748" i="1"/>
  <c r="AA6749" i="1"/>
  <c r="AA6750" i="1"/>
  <c r="AA6751" i="1"/>
  <c r="AA6752" i="1"/>
  <c r="AA6753" i="1"/>
  <c r="AA6754" i="1"/>
  <c r="AA6755" i="1"/>
  <c r="AA6756" i="1"/>
  <c r="AA6757" i="1"/>
  <c r="AA6758" i="1"/>
  <c r="AA6759" i="1"/>
  <c r="AA6760" i="1"/>
  <c r="AA6761" i="1"/>
  <c r="AA6762" i="1"/>
  <c r="AA6763" i="1"/>
  <c r="AA6764" i="1"/>
  <c r="AA6765" i="1"/>
  <c r="AA6766" i="1"/>
  <c r="AA6767" i="1"/>
  <c r="AA6768" i="1"/>
  <c r="AA6769" i="1"/>
  <c r="AA6770" i="1"/>
  <c r="AA6771" i="1"/>
  <c r="AA6772" i="1"/>
  <c r="AA6773" i="1"/>
  <c r="AA6774" i="1"/>
  <c r="AA6775" i="1"/>
  <c r="AA6776" i="1"/>
  <c r="AA6777" i="1"/>
  <c r="AA6778" i="1"/>
  <c r="AA6779" i="1"/>
  <c r="AA6780" i="1"/>
  <c r="AA6781" i="1"/>
  <c r="AA6782" i="1"/>
  <c r="AA6783" i="1"/>
  <c r="AA6784" i="1"/>
  <c r="AA6785" i="1"/>
  <c r="AA6786" i="1"/>
  <c r="AA6787" i="1"/>
  <c r="AA6788" i="1"/>
  <c r="AA6789" i="1"/>
  <c r="AA6790" i="1"/>
  <c r="AA6791" i="1"/>
  <c r="AA6792" i="1"/>
  <c r="AA6793" i="1"/>
  <c r="AA6794" i="1"/>
  <c r="AA6795" i="1"/>
  <c r="AA6796" i="1"/>
  <c r="AA6797" i="1"/>
  <c r="AA6798" i="1"/>
  <c r="AA6799" i="1"/>
  <c r="AA6800" i="1"/>
  <c r="AA6801" i="1"/>
  <c r="AA6802" i="1"/>
  <c r="AA6803" i="1"/>
  <c r="AA6804" i="1"/>
  <c r="AA6805" i="1"/>
  <c r="AA6806" i="1"/>
  <c r="AA6807" i="1"/>
  <c r="AA6808" i="1"/>
  <c r="AA6809" i="1"/>
  <c r="AA6810" i="1"/>
  <c r="AA6811" i="1"/>
  <c r="AA6812" i="1"/>
  <c r="AA6813" i="1"/>
  <c r="AA6814" i="1"/>
  <c r="AA6815" i="1"/>
  <c r="AA6816" i="1"/>
  <c r="AA6817" i="1"/>
  <c r="AA6818" i="1"/>
  <c r="AA6819" i="1"/>
  <c r="AA6820" i="1"/>
  <c r="AA6821" i="1"/>
  <c r="AA6822" i="1"/>
  <c r="AA6823" i="1"/>
  <c r="AA6824" i="1"/>
  <c r="AA6825" i="1"/>
  <c r="AA6826" i="1"/>
  <c r="AA6827" i="1"/>
  <c r="AA6828" i="1"/>
  <c r="AA6829" i="1"/>
  <c r="AA6830" i="1"/>
  <c r="AA6831" i="1"/>
  <c r="AA6832" i="1"/>
  <c r="AA6833" i="1"/>
  <c r="AA6834" i="1"/>
  <c r="AA6835" i="1"/>
  <c r="AA6836" i="1"/>
  <c r="AA6837" i="1"/>
  <c r="AA6838" i="1"/>
  <c r="AA6839" i="1"/>
  <c r="AA6840" i="1"/>
  <c r="AA6841" i="1"/>
  <c r="AA6842" i="1"/>
  <c r="AA6843" i="1"/>
  <c r="AA6844" i="1"/>
  <c r="AA6845" i="1"/>
  <c r="AA6846" i="1"/>
  <c r="AA6847" i="1"/>
  <c r="AA6848" i="1"/>
  <c r="AA6849" i="1"/>
  <c r="AA6850" i="1"/>
  <c r="AA6851" i="1"/>
  <c r="AA6852" i="1"/>
  <c r="AA6853" i="1"/>
  <c r="AA6854" i="1"/>
  <c r="AA6855" i="1"/>
  <c r="AA6856" i="1"/>
  <c r="AA6857" i="1"/>
  <c r="AA6858" i="1"/>
  <c r="AA6859" i="1"/>
  <c r="AA6860" i="1"/>
  <c r="AA6861" i="1"/>
  <c r="AA6862" i="1"/>
  <c r="AA6863" i="1"/>
  <c r="AA6864" i="1"/>
  <c r="AA6865" i="1"/>
  <c r="AA6866" i="1"/>
  <c r="AA6867" i="1"/>
  <c r="AA6868" i="1"/>
  <c r="AA6869" i="1"/>
  <c r="AA6870" i="1"/>
  <c r="AA6871" i="1"/>
  <c r="AA6872" i="1"/>
  <c r="L6615" i="1"/>
  <c r="N6615" i="1"/>
  <c r="Q6615" i="1"/>
  <c r="L6616" i="1"/>
  <c r="N6616" i="1"/>
  <c r="Q6616" i="1"/>
  <c r="L6617" i="1"/>
  <c r="N6617" i="1"/>
  <c r="Q6617" i="1"/>
  <c r="L6618" i="1"/>
  <c r="N6618" i="1"/>
  <c r="Q6618" i="1"/>
  <c r="L6619" i="1"/>
  <c r="N6619" i="1"/>
  <c r="Q6619" i="1"/>
  <c r="L6620" i="1"/>
  <c r="N6620" i="1"/>
  <c r="Q6620" i="1"/>
  <c r="L6621" i="1"/>
  <c r="N6621" i="1"/>
  <c r="Q6621" i="1"/>
  <c r="L6622" i="1"/>
  <c r="N6622" i="1"/>
  <c r="Q6622" i="1"/>
  <c r="L6623" i="1"/>
  <c r="N6623" i="1"/>
  <c r="Q6623" i="1"/>
  <c r="L6624" i="1"/>
  <c r="N6624" i="1"/>
  <c r="Q6624" i="1"/>
  <c r="L6625" i="1"/>
  <c r="N6625" i="1"/>
  <c r="Q6625" i="1"/>
  <c r="L6626" i="1"/>
  <c r="N6626" i="1"/>
  <c r="Q6626" i="1"/>
  <c r="L6627" i="1"/>
  <c r="N6627" i="1"/>
  <c r="Q6627" i="1"/>
  <c r="L6628" i="1"/>
  <c r="N6628" i="1"/>
  <c r="Q6628" i="1"/>
  <c r="L6629" i="1"/>
  <c r="N6629" i="1"/>
  <c r="Q6629" i="1"/>
  <c r="L6630" i="1"/>
  <c r="N6630" i="1"/>
  <c r="Q6630" i="1"/>
  <c r="L6631" i="1"/>
  <c r="N6631" i="1"/>
  <c r="Q6631" i="1"/>
  <c r="L6632" i="1"/>
  <c r="N6632" i="1"/>
  <c r="Q6632" i="1"/>
  <c r="L6633" i="1"/>
  <c r="N6633" i="1"/>
  <c r="Q6633" i="1"/>
  <c r="L6634" i="1"/>
  <c r="N6634" i="1"/>
  <c r="Q6634" i="1"/>
  <c r="L6635" i="1"/>
  <c r="N6635" i="1"/>
  <c r="Q6635" i="1"/>
  <c r="L6636" i="1"/>
  <c r="N6636" i="1"/>
  <c r="Q6636" i="1"/>
  <c r="L6637" i="1"/>
  <c r="N6637" i="1"/>
  <c r="Q6637" i="1"/>
  <c r="L6638" i="1"/>
  <c r="N6638" i="1"/>
  <c r="Q6638" i="1"/>
  <c r="L6639" i="1"/>
  <c r="N6639" i="1"/>
  <c r="Q6639" i="1"/>
  <c r="L6640" i="1"/>
  <c r="N6640" i="1"/>
  <c r="Q6640" i="1"/>
  <c r="L6641" i="1"/>
  <c r="N6641" i="1"/>
  <c r="Q6641" i="1"/>
  <c r="L6642" i="1"/>
  <c r="N6642" i="1"/>
  <c r="Q6642" i="1"/>
  <c r="L6643" i="1"/>
  <c r="N6643" i="1"/>
  <c r="Q6643" i="1"/>
  <c r="L6644" i="1"/>
  <c r="N6644" i="1"/>
  <c r="Q6644" i="1"/>
  <c r="L6645" i="1"/>
  <c r="N6645" i="1"/>
  <c r="Q6645" i="1"/>
  <c r="L6646" i="1"/>
  <c r="N6646" i="1"/>
  <c r="Q6646" i="1"/>
  <c r="L6647" i="1"/>
  <c r="N6647" i="1"/>
  <c r="Q6647" i="1"/>
  <c r="L6648" i="1"/>
  <c r="N6648" i="1"/>
  <c r="Q6648" i="1"/>
  <c r="L6649" i="1"/>
  <c r="N6649" i="1"/>
  <c r="Q6649" i="1"/>
  <c r="L6650" i="1"/>
  <c r="N6650" i="1"/>
  <c r="Q6650" i="1"/>
  <c r="L6651" i="1"/>
  <c r="N6651" i="1"/>
  <c r="Q6651" i="1"/>
  <c r="L6652" i="1"/>
  <c r="N6652" i="1"/>
  <c r="Q6652" i="1"/>
  <c r="L6653" i="1"/>
  <c r="N6653" i="1"/>
  <c r="Q6653" i="1"/>
  <c r="L6654" i="1"/>
  <c r="N6654" i="1"/>
  <c r="Q6654" i="1"/>
  <c r="L6655" i="1"/>
  <c r="N6655" i="1"/>
  <c r="Q6655" i="1"/>
  <c r="L6656" i="1"/>
  <c r="N6656" i="1"/>
  <c r="Q6656" i="1"/>
  <c r="L6657" i="1"/>
  <c r="N6657" i="1"/>
  <c r="Q6657" i="1"/>
  <c r="L6658" i="1"/>
  <c r="N6658" i="1"/>
  <c r="Q6658" i="1"/>
  <c r="L6659" i="1"/>
  <c r="N6659" i="1"/>
  <c r="Q6659" i="1"/>
  <c r="L6660" i="1"/>
  <c r="N6660" i="1"/>
  <c r="Q6660" i="1"/>
  <c r="L6661" i="1"/>
  <c r="N6661" i="1"/>
  <c r="Q6661" i="1"/>
  <c r="L6662" i="1"/>
  <c r="N6662" i="1"/>
  <c r="Q6662" i="1"/>
  <c r="L6663" i="1"/>
  <c r="N6663" i="1"/>
  <c r="Q6663" i="1"/>
  <c r="L6664" i="1"/>
  <c r="N6664" i="1"/>
  <c r="Q6664" i="1"/>
  <c r="L6665" i="1"/>
  <c r="N6665" i="1"/>
  <c r="Q6665" i="1"/>
  <c r="L6666" i="1"/>
  <c r="N6666" i="1"/>
  <c r="Q6666" i="1"/>
  <c r="L6667" i="1"/>
  <c r="N6667" i="1"/>
  <c r="Q6667" i="1"/>
  <c r="L6668" i="1"/>
  <c r="N6668" i="1"/>
  <c r="Q6668" i="1"/>
  <c r="L6669" i="1"/>
  <c r="N6669" i="1"/>
  <c r="Q6669" i="1"/>
  <c r="L6670" i="1"/>
  <c r="N6670" i="1"/>
  <c r="Q6670" i="1"/>
  <c r="L6671" i="1"/>
  <c r="N6671" i="1"/>
  <c r="Q6671" i="1"/>
  <c r="L6672" i="1"/>
  <c r="N6672" i="1"/>
  <c r="Q6672" i="1"/>
  <c r="L6673" i="1"/>
  <c r="N6673" i="1"/>
  <c r="Q6673" i="1"/>
  <c r="L6674" i="1"/>
  <c r="N6674" i="1"/>
  <c r="Q6674" i="1"/>
  <c r="L6675" i="1"/>
  <c r="N6675" i="1"/>
  <c r="Q6675" i="1"/>
  <c r="L6676" i="1"/>
  <c r="N6676" i="1"/>
  <c r="Q6676" i="1"/>
  <c r="L6677" i="1"/>
  <c r="N6677" i="1"/>
  <c r="Q6677" i="1"/>
  <c r="L6678" i="1"/>
  <c r="N6678" i="1"/>
  <c r="Q6678" i="1"/>
  <c r="L6679" i="1"/>
  <c r="N6679" i="1"/>
  <c r="Q6679" i="1"/>
  <c r="L6680" i="1"/>
  <c r="N6680" i="1"/>
  <c r="Q6680" i="1"/>
  <c r="L6681" i="1"/>
  <c r="N6681" i="1"/>
  <c r="Q6681" i="1"/>
  <c r="L6682" i="1"/>
  <c r="N6682" i="1"/>
  <c r="Q6682" i="1"/>
  <c r="L6683" i="1"/>
  <c r="N6683" i="1"/>
  <c r="Q6683" i="1"/>
  <c r="L6684" i="1"/>
  <c r="N6684" i="1"/>
  <c r="Q6684" i="1"/>
  <c r="L6685" i="1"/>
  <c r="N6685" i="1"/>
  <c r="Q6685" i="1"/>
  <c r="L6686" i="1"/>
  <c r="N6686" i="1"/>
  <c r="Q6686" i="1"/>
  <c r="L6687" i="1"/>
  <c r="N6687" i="1"/>
  <c r="Q6687" i="1"/>
  <c r="L6688" i="1"/>
  <c r="N6688" i="1"/>
  <c r="Q6688" i="1"/>
  <c r="L6689" i="1"/>
  <c r="N6689" i="1"/>
  <c r="Q6689" i="1"/>
  <c r="L6690" i="1"/>
  <c r="N6690" i="1"/>
  <c r="Q6690" i="1"/>
  <c r="L6691" i="1"/>
  <c r="N6691" i="1"/>
  <c r="Q6691" i="1"/>
  <c r="L6692" i="1"/>
  <c r="N6692" i="1"/>
  <c r="Q6692" i="1"/>
  <c r="L6693" i="1"/>
  <c r="N6693" i="1"/>
  <c r="Q6693" i="1"/>
  <c r="L6694" i="1"/>
  <c r="N6694" i="1"/>
  <c r="Q6694" i="1"/>
  <c r="L6695" i="1"/>
  <c r="N6695" i="1"/>
  <c r="Q6695" i="1"/>
  <c r="L6696" i="1"/>
  <c r="N6696" i="1"/>
  <c r="Q6696" i="1"/>
  <c r="L6697" i="1"/>
  <c r="N6697" i="1"/>
  <c r="Q6697" i="1"/>
  <c r="L6698" i="1"/>
  <c r="N6698" i="1"/>
  <c r="Q6698" i="1"/>
  <c r="L6699" i="1"/>
  <c r="N6699" i="1"/>
  <c r="Q6699" i="1"/>
  <c r="L6700" i="1"/>
  <c r="N6700" i="1"/>
  <c r="Q6700" i="1"/>
  <c r="L6701" i="1"/>
  <c r="N6701" i="1"/>
  <c r="Q6701" i="1"/>
  <c r="L6702" i="1"/>
  <c r="N6702" i="1"/>
  <c r="Q6702" i="1"/>
  <c r="L6703" i="1"/>
  <c r="N6703" i="1"/>
  <c r="Q6703" i="1"/>
  <c r="L6704" i="1"/>
  <c r="N6704" i="1"/>
  <c r="Q6704" i="1"/>
  <c r="L6705" i="1"/>
  <c r="N6705" i="1"/>
  <c r="Q6705" i="1"/>
  <c r="L6706" i="1"/>
  <c r="N6706" i="1"/>
  <c r="Q6706" i="1"/>
  <c r="L6707" i="1"/>
  <c r="N6707" i="1"/>
  <c r="Q6707" i="1"/>
  <c r="L6708" i="1"/>
  <c r="N6708" i="1"/>
  <c r="Q6708" i="1"/>
  <c r="L6709" i="1"/>
  <c r="N6709" i="1"/>
  <c r="Q6709" i="1"/>
  <c r="L6710" i="1"/>
  <c r="N6710" i="1"/>
  <c r="Q6710" i="1"/>
  <c r="L6711" i="1"/>
  <c r="N6711" i="1"/>
  <c r="Q6711" i="1"/>
  <c r="L6712" i="1"/>
  <c r="N6712" i="1"/>
  <c r="Q6712" i="1"/>
  <c r="L6713" i="1"/>
  <c r="N6713" i="1"/>
  <c r="Q6713" i="1"/>
  <c r="L6714" i="1"/>
  <c r="N6714" i="1"/>
  <c r="Q6714" i="1"/>
  <c r="L6715" i="1"/>
  <c r="N6715" i="1"/>
  <c r="Q6715" i="1"/>
  <c r="L6716" i="1"/>
  <c r="N6716" i="1"/>
  <c r="Q6716" i="1"/>
  <c r="L6717" i="1"/>
  <c r="N6717" i="1"/>
  <c r="Q6717" i="1"/>
  <c r="L6718" i="1"/>
  <c r="N6718" i="1"/>
  <c r="Q6718" i="1"/>
  <c r="L6719" i="1"/>
  <c r="N6719" i="1"/>
  <c r="Q6719" i="1"/>
  <c r="L6720" i="1"/>
  <c r="N6720" i="1"/>
  <c r="Q6720" i="1"/>
  <c r="L6721" i="1"/>
  <c r="N6721" i="1"/>
  <c r="Q6721" i="1"/>
  <c r="L6722" i="1"/>
  <c r="N6722" i="1"/>
  <c r="Q6722" i="1"/>
  <c r="L6723" i="1"/>
  <c r="N6723" i="1"/>
  <c r="Q6723" i="1"/>
  <c r="L6724" i="1"/>
  <c r="N6724" i="1"/>
  <c r="Q6724" i="1"/>
  <c r="L6725" i="1"/>
  <c r="N6725" i="1"/>
  <c r="Q6725" i="1"/>
  <c r="L6726" i="1"/>
  <c r="N6726" i="1"/>
  <c r="Q6726" i="1"/>
  <c r="L6727" i="1"/>
  <c r="N6727" i="1"/>
  <c r="Q6727" i="1"/>
  <c r="L6728" i="1"/>
  <c r="N6728" i="1"/>
  <c r="Q6728" i="1"/>
  <c r="L6729" i="1"/>
  <c r="N6729" i="1"/>
  <c r="Q6729" i="1"/>
  <c r="L6730" i="1"/>
  <c r="N6730" i="1"/>
  <c r="Q6730" i="1"/>
  <c r="L6731" i="1"/>
  <c r="N6731" i="1"/>
  <c r="Q6731" i="1"/>
  <c r="L6732" i="1"/>
  <c r="N6732" i="1"/>
  <c r="Q6732" i="1"/>
  <c r="L6733" i="1"/>
  <c r="N6733" i="1"/>
  <c r="Q6733" i="1"/>
  <c r="L6734" i="1"/>
  <c r="N6734" i="1"/>
  <c r="Q6734" i="1"/>
  <c r="L6735" i="1"/>
  <c r="N6735" i="1"/>
  <c r="Q6735" i="1"/>
  <c r="L6736" i="1"/>
  <c r="N6736" i="1"/>
  <c r="Q6736" i="1"/>
  <c r="L6737" i="1"/>
  <c r="N6737" i="1"/>
  <c r="Q6737" i="1"/>
  <c r="L6738" i="1"/>
  <c r="N6738" i="1"/>
  <c r="Q6738" i="1"/>
  <c r="L6739" i="1"/>
  <c r="N6739" i="1"/>
  <c r="Q6739" i="1"/>
  <c r="L6740" i="1"/>
  <c r="N6740" i="1"/>
  <c r="Q6740" i="1"/>
  <c r="L6741" i="1"/>
  <c r="N6741" i="1"/>
  <c r="Q6741" i="1"/>
  <c r="L6742" i="1"/>
  <c r="N6742" i="1"/>
  <c r="Q6742" i="1"/>
  <c r="L6743" i="1"/>
  <c r="N6743" i="1"/>
  <c r="Q6743" i="1"/>
  <c r="L6744" i="1"/>
  <c r="N6744" i="1"/>
  <c r="Q6744" i="1"/>
  <c r="L6745" i="1"/>
  <c r="N6745" i="1"/>
  <c r="Q6745" i="1"/>
  <c r="L6746" i="1"/>
  <c r="N6746" i="1"/>
  <c r="Q6746" i="1"/>
  <c r="L6747" i="1"/>
  <c r="N6747" i="1"/>
  <c r="Q6747" i="1"/>
  <c r="L6748" i="1"/>
  <c r="N6748" i="1"/>
  <c r="Q6748" i="1"/>
  <c r="L6749" i="1"/>
  <c r="N6749" i="1"/>
  <c r="Q6749" i="1"/>
  <c r="L6750" i="1"/>
  <c r="N6750" i="1"/>
  <c r="Q6750" i="1"/>
  <c r="L6751" i="1"/>
  <c r="N6751" i="1"/>
  <c r="Q6751" i="1"/>
  <c r="L6752" i="1"/>
  <c r="N6752" i="1"/>
  <c r="Q6752" i="1"/>
  <c r="L6753" i="1"/>
  <c r="N6753" i="1"/>
  <c r="Q6753" i="1"/>
  <c r="L6754" i="1"/>
  <c r="N6754" i="1"/>
  <c r="Q6754" i="1"/>
  <c r="L6755" i="1"/>
  <c r="N6755" i="1"/>
  <c r="Q6755" i="1"/>
  <c r="L6756" i="1"/>
  <c r="N6756" i="1"/>
  <c r="Q6756" i="1"/>
  <c r="L6757" i="1"/>
  <c r="N6757" i="1"/>
  <c r="Q6757" i="1"/>
  <c r="L6758" i="1"/>
  <c r="N6758" i="1"/>
  <c r="Q6758" i="1"/>
  <c r="L6759" i="1"/>
  <c r="N6759" i="1"/>
  <c r="Q6759" i="1"/>
  <c r="L6760" i="1"/>
  <c r="N6760" i="1"/>
  <c r="Q6760" i="1"/>
  <c r="L6761" i="1"/>
  <c r="N6761" i="1"/>
  <c r="Q6761" i="1"/>
  <c r="L6762" i="1"/>
  <c r="N6762" i="1"/>
  <c r="Q6762" i="1"/>
  <c r="L6763" i="1"/>
  <c r="N6763" i="1"/>
  <c r="Q6763" i="1"/>
  <c r="L6764" i="1"/>
  <c r="N6764" i="1"/>
  <c r="Q6764" i="1"/>
  <c r="L6765" i="1"/>
  <c r="N6765" i="1"/>
  <c r="Q6765" i="1"/>
  <c r="L6766" i="1"/>
  <c r="N6766" i="1"/>
  <c r="Q6766" i="1"/>
  <c r="L6767" i="1"/>
  <c r="N6767" i="1"/>
  <c r="Q6767" i="1"/>
  <c r="L6768" i="1"/>
  <c r="N6768" i="1"/>
  <c r="Q6768" i="1"/>
  <c r="L6769" i="1"/>
  <c r="N6769" i="1"/>
  <c r="Q6769" i="1"/>
  <c r="L6770" i="1"/>
  <c r="N6770" i="1"/>
  <c r="Q6770" i="1"/>
  <c r="L6771" i="1"/>
  <c r="N6771" i="1"/>
  <c r="Q6771" i="1"/>
  <c r="L6772" i="1"/>
  <c r="N6772" i="1"/>
  <c r="Q6772" i="1"/>
  <c r="L6773" i="1"/>
  <c r="N6773" i="1"/>
  <c r="Q6773" i="1"/>
  <c r="L6774" i="1"/>
  <c r="N6774" i="1"/>
  <c r="Q6774" i="1"/>
  <c r="L6775" i="1"/>
  <c r="N6775" i="1"/>
  <c r="Q6775" i="1"/>
  <c r="L6776" i="1"/>
  <c r="N6776" i="1"/>
  <c r="Q6776" i="1"/>
  <c r="L6777" i="1"/>
  <c r="N6777" i="1"/>
  <c r="Q6777" i="1"/>
  <c r="L6778" i="1"/>
  <c r="N6778" i="1"/>
  <c r="Q6778" i="1"/>
  <c r="L6779" i="1"/>
  <c r="N6779" i="1"/>
  <c r="Q6779" i="1"/>
  <c r="L6780" i="1"/>
  <c r="N6780" i="1"/>
  <c r="Q6780" i="1"/>
  <c r="L6781" i="1"/>
  <c r="N6781" i="1"/>
  <c r="Q6781" i="1"/>
  <c r="L6782" i="1"/>
  <c r="N6782" i="1"/>
  <c r="Q6782" i="1"/>
  <c r="L6783" i="1"/>
  <c r="N6783" i="1"/>
  <c r="Q6783" i="1"/>
  <c r="L6784" i="1"/>
  <c r="N6784" i="1"/>
  <c r="Q6784" i="1"/>
  <c r="L6785" i="1"/>
  <c r="N6785" i="1"/>
  <c r="Q6785" i="1"/>
  <c r="L6786" i="1"/>
  <c r="N6786" i="1"/>
  <c r="Q6786" i="1"/>
  <c r="L6787" i="1"/>
  <c r="N6787" i="1"/>
  <c r="Q6787" i="1"/>
  <c r="L6788" i="1"/>
  <c r="N6788" i="1"/>
  <c r="Q6788" i="1"/>
  <c r="L6789" i="1"/>
  <c r="N6789" i="1"/>
  <c r="Q6789" i="1"/>
  <c r="L6790" i="1"/>
  <c r="N6790" i="1"/>
  <c r="Q6790" i="1"/>
  <c r="L6791" i="1"/>
  <c r="N6791" i="1"/>
  <c r="Q6791" i="1"/>
  <c r="L6792" i="1"/>
  <c r="N6792" i="1"/>
  <c r="Q6792" i="1"/>
  <c r="L6793" i="1"/>
  <c r="N6793" i="1"/>
  <c r="Q6793" i="1"/>
  <c r="L6794" i="1"/>
  <c r="N6794" i="1"/>
  <c r="Q6794" i="1"/>
  <c r="L6795" i="1"/>
  <c r="N6795" i="1"/>
  <c r="Q6795" i="1"/>
  <c r="L6796" i="1"/>
  <c r="N6796" i="1"/>
  <c r="Q6796" i="1"/>
  <c r="L6797" i="1"/>
  <c r="N6797" i="1"/>
  <c r="Q6797" i="1"/>
  <c r="L6798" i="1"/>
  <c r="N6798" i="1"/>
  <c r="Q6798" i="1"/>
  <c r="L6799" i="1"/>
  <c r="N6799" i="1"/>
  <c r="Q6799" i="1"/>
  <c r="L6800" i="1"/>
  <c r="N6800" i="1"/>
  <c r="Q6800" i="1"/>
  <c r="L6801" i="1"/>
  <c r="N6801" i="1"/>
  <c r="Q6801" i="1"/>
  <c r="L6802" i="1"/>
  <c r="N6802" i="1"/>
  <c r="Q6802" i="1"/>
  <c r="L6803" i="1"/>
  <c r="N6803" i="1"/>
  <c r="Q6803" i="1"/>
  <c r="L6804" i="1"/>
  <c r="N6804" i="1"/>
  <c r="Q6804" i="1"/>
  <c r="L6805" i="1"/>
  <c r="N6805" i="1"/>
  <c r="Q6805" i="1"/>
  <c r="L6806" i="1"/>
  <c r="N6806" i="1"/>
  <c r="Q6806" i="1"/>
  <c r="L6807" i="1"/>
  <c r="N6807" i="1"/>
  <c r="Q6807" i="1"/>
  <c r="L6808" i="1"/>
  <c r="N6808" i="1"/>
  <c r="Q6808" i="1"/>
  <c r="L6809" i="1"/>
  <c r="N6809" i="1"/>
  <c r="Q6809" i="1"/>
  <c r="L6810" i="1"/>
  <c r="N6810" i="1"/>
  <c r="Q6810" i="1"/>
  <c r="L6811" i="1"/>
  <c r="N6811" i="1"/>
  <c r="Q6811" i="1"/>
  <c r="L6812" i="1"/>
  <c r="N6812" i="1"/>
  <c r="Q6812" i="1"/>
  <c r="L6813" i="1"/>
  <c r="N6813" i="1"/>
  <c r="Q6813" i="1"/>
  <c r="L6814" i="1"/>
  <c r="N6814" i="1"/>
  <c r="Q6814" i="1"/>
  <c r="L6815" i="1"/>
  <c r="N6815" i="1"/>
  <c r="Q6815" i="1"/>
  <c r="L6816" i="1"/>
  <c r="N6816" i="1"/>
  <c r="Q6816" i="1"/>
  <c r="L6817" i="1"/>
  <c r="N6817" i="1"/>
  <c r="Q6817" i="1"/>
  <c r="L6818" i="1"/>
  <c r="N6818" i="1"/>
  <c r="Q6818" i="1"/>
  <c r="L6819" i="1"/>
  <c r="N6819" i="1"/>
  <c r="Q6819" i="1"/>
  <c r="L6820" i="1"/>
  <c r="N6820" i="1"/>
  <c r="Q6820" i="1"/>
  <c r="L6821" i="1"/>
  <c r="N6821" i="1"/>
  <c r="Q6821" i="1"/>
  <c r="L6822" i="1"/>
  <c r="N6822" i="1"/>
  <c r="Q6822" i="1"/>
  <c r="L6823" i="1"/>
  <c r="N6823" i="1"/>
  <c r="Q6823" i="1"/>
  <c r="L6824" i="1"/>
  <c r="N6824" i="1"/>
  <c r="Q6824" i="1"/>
  <c r="L6825" i="1"/>
  <c r="N6825" i="1"/>
  <c r="Q6825" i="1"/>
  <c r="L6826" i="1"/>
  <c r="N6826" i="1"/>
  <c r="Q6826" i="1"/>
  <c r="L6827" i="1"/>
  <c r="N6827" i="1"/>
  <c r="Q6827" i="1"/>
  <c r="L6828" i="1"/>
  <c r="N6828" i="1"/>
  <c r="Q6828" i="1"/>
  <c r="L6829" i="1"/>
  <c r="N6829" i="1"/>
  <c r="Q6829" i="1"/>
  <c r="L6830" i="1"/>
  <c r="N6830" i="1"/>
  <c r="Q6830" i="1"/>
  <c r="L6831" i="1"/>
  <c r="N6831" i="1"/>
  <c r="Q6831" i="1"/>
  <c r="L6832" i="1"/>
  <c r="N6832" i="1"/>
  <c r="Q6832" i="1"/>
  <c r="L6833" i="1"/>
  <c r="N6833" i="1"/>
  <c r="Q6833" i="1"/>
  <c r="L6834" i="1"/>
  <c r="N6834" i="1"/>
  <c r="Q6834" i="1"/>
  <c r="L6835" i="1"/>
  <c r="N6835" i="1"/>
  <c r="Q6835" i="1"/>
  <c r="L6836" i="1"/>
  <c r="N6836" i="1"/>
  <c r="Q6836" i="1"/>
  <c r="L6837" i="1"/>
  <c r="N6837" i="1"/>
  <c r="Q6837" i="1"/>
  <c r="L6838" i="1"/>
  <c r="N6838" i="1"/>
  <c r="Q6838" i="1"/>
  <c r="L6839" i="1"/>
  <c r="N6839" i="1"/>
  <c r="Q6839" i="1"/>
  <c r="L6840" i="1"/>
  <c r="N6840" i="1"/>
  <c r="Q6840" i="1"/>
  <c r="L6841" i="1"/>
  <c r="N6841" i="1"/>
  <c r="Q6841" i="1"/>
  <c r="L6842" i="1"/>
  <c r="N6842" i="1"/>
  <c r="Q6842" i="1"/>
  <c r="L6843" i="1"/>
  <c r="N6843" i="1"/>
  <c r="Q6843" i="1"/>
  <c r="L6844" i="1"/>
  <c r="N6844" i="1"/>
  <c r="Q6844" i="1"/>
  <c r="L6845" i="1"/>
  <c r="N6845" i="1"/>
  <c r="Q6845" i="1"/>
  <c r="L6846" i="1"/>
  <c r="N6846" i="1"/>
  <c r="Q6846" i="1"/>
  <c r="L6847" i="1"/>
  <c r="N6847" i="1"/>
  <c r="Q6847" i="1"/>
  <c r="L6848" i="1"/>
  <c r="N6848" i="1"/>
  <c r="Q6848" i="1"/>
  <c r="L6849" i="1"/>
  <c r="N6849" i="1"/>
  <c r="Q6849" i="1"/>
  <c r="L6850" i="1"/>
  <c r="N6850" i="1"/>
  <c r="Q6850" i="1"/>
  <c r="L6851" i="1"/>
  <c r="N6851" i="1"/>
  <c r="Q6851" i="1"/>
  <c r="L6852" i="1"/>
  <c r="N6852" i="1"/>
  <c r="Q6852" i="1"/>
  <c r="L6853" i="1"/>
  <c r="N6853" i="1"/>
  <c r="Q6853" i="1"/>
  <c r="L6854" i="1"/>
  <c r="N6854" i="1"/>
  <c r="Q6854" i="1"/>
  <c r="L6855" i="1"/>
  <c r="N6855" i="1"/>
  <c r="Q6855" i="1"/>
  <c r="L6856" i="1"/>
  <c r="N6856" i="1"/>
  <c r="Q6856" i="1"/>
  <c r="L6857" i="1"/>
  <c r="N6857" i="1"/>
  <c r="Q6857" i="1"/>
  <c r="L6858" i="1"/>
  <c r="N6858" i="1"/>
  <c r="Q6858" i="1"/>
  <c r="L6859" i="1"/>
  <c r="N6859" i="1"/>
  <c r="Q6859" i="1"/>
  <c r="L6860" i="1"/>
  <c r="N6860" i="1"/>
  <c r="Q6860" i="1"/>
  <c r="L6861" i="1"/>
  <c r="N6861" i="1"/>
  <c r="Q6861" i="1"/>
  <c r="L6862" i="1"/>
  <c r="N6862" i="1"/>
  <c r="Q6862" i="1"/>
  <c r="L6863" i="1"/>
  <c r="N6863" i="1"/>
  <c r="Q6863" i="1"/>
  <c r="L6864" i="1"/>
  <c r="N6864" i="1"/>
  <c r="Q6864" i="1"/>
  <c r="L6865" i="1"/>
  <c r="N6865" i="1"/>
  <c r="Q6865" i="1"/>
  <c r="L6866" i="1"/>
  <c r="N6866" i="1"/>
  <c r="Q6866" i="1"/>
  <c r="L6867" i="1"/>
  <c r="N6867" i="1"/>
  <c r="Q6867" i="1"/>
  <c r="L6868" i="1"/>
  <c r="N6868" i="1"/>
  <c r="Q6868" i="1"/>
  <c r="L6869" i="1"/>
  <c r="N6869" i="1"/>
  <c r="Q6869" i="1"/>
  <c r="L6870" i="1"/>
  <c r="N6870" i="1"/>
  <c r="Q6870" i="1"/>
  <c r="L6871" i="1"/>
  <c r="N6871" i="1"/>
  <c r="Q6871" i="1"/>
  <c r="L6872" i="1"/>
  <c r="N6872" i="1"/>
  <c r="Q6872" i="1"/>
  <c r="X6616" i="1"/>
  <c r="AA6616" i="1"/>
  <c r="X6615" i="1"/>
  <c r="AA6615" i="1"/>
  <c r="L885" i="19"/>
  <c r="N885" i="19"/>
  <c r="Q885" i="19"/>
  <c r="T885" i="19"/>
  <c r="U885" i="19" s="1"/>
  <c r="X885" i="19"/>
  <c r="AA885" i="19"/>
  <c r="L884" i="19"/>
  <c r="N884" i="19"/>
  <c r="Q884" i="19"/>
  <c r="T884" i="19"/>
  <c r="U884" i="19" s="1"/>
  <c r="X884" i="19"/>
  <c r="AA884" i="19"/>
  <c r="L883" i="19"/>
  <c r="N883" i="19"/>
  <c r="Q883" i="19"/>
  <c r="T883" i="19"/>
  <c r="U883" i="19" s="1"/>
  <c r="X883" i="19"/>
  <c r="AA883" i="19"/>
  <c r="L882" i="19"/>
  <c r="N882" i="19"/>
  <c r="Q882" i="19"/>
  <c r="T882" i="19"/>
  <c r="U882" i="19" s="1"/>
  <c r="X882" i="19"/>
  <c r="AA882" i="19"/>
  <c r="L881" i="19"/>
  <c r="N881" i="19"/>
  <c r="Q881" i="19"/>
  <c r="T881" i="19"/>
  <c r="U881" i="19" s="1"/>
  <c r="X881" i="19"/>
  <c r="AA881" i="19"/>
  <c r="L880" i="19"/>
  <c r="N880" i="19"/>
  <c r="Q880" i="19"/>
  <c r="T880" i="19"/>
  <c r="U880" i="19" s="1"/>
  <c r="X880" i="19"/>
  <c r="AA880" i="19"/>
  <c r="L879" i="19"/>
  <c r="N879" i="19"/>
  <c r="Q879" i="19"/>
  <c r="T879" i="19"/>
  <c r="U879" i="19" s="1"/>
  <c r="X879" i="19"/>
  <c r="AA879" i="19"/>
  <c r="L878" i="19"/>
  <c r="N878" i="19"/>
  <c r="Q878" i="19"/>
  <c r="T878" i="19"/>
  <c r="U878" i="19" s="1"/>
  <c r="X878" i="19"/>
  <c r="AA878" i="19"/>
  <c r="L877" i="19"/>
  <c r="N877" i="19"/>
  <c r="Q877" i="19"/>
  <c r="T877" i="19"/>
  <c r="U877" i="19" s="1"/>
  <c r="X877" i="19"/>
  <c r="AA877" i="19"/>
  <c r="L876" i="19"/>
  <c r="N876" i="19"/>
  <c r="Q876" i="19"/>
  <c r="X876" i="19"/>
  <c r="AA876" i="19"/>
  <c r="L875" i="19"/>
  <c r="N875" i="19"/>
  <c r="Q875" i="19"/>
  <c r="X875" i="19"/>
  <c r="AA875" i="19"/>
  <c r="L874" i="19"/>
  <c r="N874" i="19"/>
  <c r="Q874" i="19"/>
  <c r="X874" i="19"/>
  <c r="AA874" i="19"/>
  <c r="L873" i="19"/>
  <c r="N873" i="19"/>
  <c r="Q873" i="19"/>
  <c r="X873" i="19"/>
  <c r="AA873" i="19"/>
  <c r="L872" i="19"/>
  <c r="N872" i="19"/>
  <c r="Q872" i="19"/>
  <c r="X872" i="19"/>
  <c r="AA872" i="19"/>
  <c r="L871" i="19"/>
  <c r="N871" i="19"/>
  <c r="Q871" i="19"/>
  <c r="X871" i="19"/>
  <c r="AA871" i="19"/>
  <c r="L870" i="19"/>
  <c r="N870" i="19"/>
  <c r="Q870" i="19"/>
  <c r="X870" i="19"/>
  <c r="AA870" i="19"/>
  <c r="L869" i="19"/>
  <c r="N869" i="19"/>
  <c r="Q869" i="19"/>
  <c r="X869" i="19"/>
  <c r="AA869" i="19"/>
  <c r="L868" i="19"/>
  <c r="N868" i="19"/>
  <c r="Q868" i="19"/>
  <c r="X868" i="19"/>
  <c r="AA868" i="19"/>
  <c r="L867" i="19"/>
  <c r="N867" i="19"/>
  <c r="Q867" i="19"/>
  <c r="X867" i="19"/>
  <c r="AA867" i="19"/>
  <c r="L866" i="19"/>
  <c r="N866" i="19"/>
  <c r="Q866" i="19"/>
  <c r="X866" i="19"/>
  <c r="AA866" i="19"/>
  <c r="L865" i="19"/>
  <c r="N865" i="19"/>
  <c r="Q865" i="19"/>
  <c r="X865" i="19"/>
  <c r="AA865" i="19"/>
  <c r="L864" i="19"/>
  <c r="N864" i="19"/>
  <c r="Q864" i="19"/>
  <c r="X864" i="19"/>
  <c r="AA864" i="19"/>
  <c r="L863" i="19"/>
  <c r="N863" i="19"/>
  <c r="Q863" i="19"/>
  <c r="X863" i="19"/>
  <c r="AA863" i="19"/>
  <c r="L862" i="19"/>
  <c r="N862" i="19"/>
  <c r="Q862" i="19"/>
  <c r="X862" i="19"/>
  <c r="AA862" i="19"/>
  <c r="L861" i="19"/>
  <c r="N861" i="19"/>
  <c r="Q861" i="19"/>
  <c r="X861" i="19"/>
  <c r="AA861" i="19"/>
  <c r="L860" i="19"/>
  <c r="N860" i="19"/>
  <c r="Q860" i="19"/>
  <c r="X860" i="19"/>
  <c r="AA860" i="19"/>
  <c r="L859" i="19"/>
  <c r="N859" i="19"/>
  <c r="Q859" i="19"/>
  <c r="X859" i="19"/>
  <c r="AA859" i="19"/>
  <c r="L858" i="19"/>
  <c r="N858" i="19"/>
  <c r="Q858" i="19"/>
  <c r="X858" i="19"/>
  <c r="AA858" i="19"/>
  <c r="L857" i="19"/>
  <c r="N857" i="19"/>
  <c r="Q857" i="19"/>
  <c r="X857" i="19"/>
  <c r="AA857" i="19"/>
  <c r="L856" i="19"/>
  <c r="N856" i="19"/>
  <c r="Q856" i="19"/>
  <c r="X856" i="19"/>
  <c r="AA856" i="19"/>
  <c r="L855" i="19"/>
  <c r="N855" i="19"/>
  <c r="Q855" i="19"/>
  <c r="X855" i="19"/>
  <c r="AA855" i="19"/>
  <c r="L854" i="19"/>
  <c r="N854" i="19"/>
  <c r="Q854" i="19"/>
  <c r="X854" i="19"/>
  <c r="AA854" i="19"/>
  <c r="L853" i="19"/>
  <c r="N853" i="19"/>
  <c r="Q853" i="19"/>
  <c r="X853" i="19"/>
  <c r="AA853" i="19"/>
  <c r="L852" i="19"/>
  <c r="N852" i="19"/>
  <c r="Q852" i="19"/>
  <c r="X852" i="19"/>
  <c r="AA852" i="19"/>
  <c r="L851" i="19"/>
  <c r="N851" i="19"/>
  <c r="Q851" i="19"/>
  <c r="X851" i="19"/>
  <c r="AA851" i="19"/>
  <c r="L850" i="19"/>
  <c r="N850" i="19"/>
  <c r="Q850" i="19"/>
  <c r="X850" i="19"/>
  <c r="AA850" i="19"/>
  <c r="L849" i="19"/>
  <c r="N849" i="19"/>
  <c r="Q849" i="19"/>
  <c r="X849" i="19"/>
  <c r="AA849" i="19"/>
  <c r="L848" i="19"/>
  <c r="N848" i="19"/>
  <c r="Q848" i="19"/>
  <c r="X848" i="19"/>
  <c r="AA848" i="19"/>
  <c r="L847" i="19"/>
  <c r="N847" i="19"/>
  <c r="Q847" i="19"/>
  <c r="X847" i="19"/>
  <c r="AA847" i="19"/>
  <c r="L846" i="19"/>
  <c r="N846" i="19"/>
  <c r="Q846" i="19"/>
  <c r="X846" i="19"/>
  <c r="AA846" i="19"/>
  <c r="L845" i="19"/>
  <c r="N845" i="19"/>
  <c r="Q845" i="19"/>
  <c r="X845" i="19"/>
  <c r="AA845" i="19"/>
  <c r="L844" i="19"/>
  <c r="N844" i="19"/>
  <c r="Q844" i="19"/>
  <c r="X844" i="19"/>
  <c r="AA844" i="19"/>
  <c r="L843" i="19"/>
  <c r="N843" i="19"/>
  <c r="Q843" i="19"/>
  <c r="X843" i="19"/>
  <c r="AA843" i="19"/>
  <c r="L842" i="19"/>
  <c r="N842" i="19"/>
  <c r="Q842" i="19"/>
  <c r="X842" i="19"/>
  <c r="AA842" i="19"/>
  <c r="L841" i="19"/>
  <c r="N841" i="19"/>
  <c r="Q841" i="19"/>
  <c r="X841" i="19"/>
  <c r="AA841" i="19"/>
  <c r="L840" i="19"/>
  <c r="N840" i="19"/>
  <c r="Q840" i="19"/>
  <c r="X840" i="19"/>
  <c r="AA840" i="19"/>
  <c r="L839" i="19"/>
  <c r="N839" i="19"/>
  <c r="Q839" i="19"/>
  <c r="X839" i="19"/>
  <c r="AA839" i="19"/>
  <c r="L838" i="19"/>
  <c r="N838" i="19"/>
  <c r="Q838" i="19"/>
  <c r="X838" i="19"/>
  <c r="AA838" i="19"/>
  <c r="L6520" i="1"/>
  <c r="N6520" i="1"/>
  <c r="Q6520" i="1"/>
  <c r="L6517" i="1"/>
  <c r="N6517" i="1"/>
  <c r="Q6517" i="1"/>
  <c r="L6518" i="1"/>
  <c r="N6518" i="1"/>
  <c r="Q6518" i="1"/>
  <c r="L6519" i="1"/>
  <c r="N6519" i="1"/>
  <c r="Q6519" i="1"/>
  <c r="X6517" i="1"/>
  <c r="X6518" i="1"/>
  <c r="X6519" i="1"/>
  <c r="X6520" i="1"/>
  <c r="AA6517" i="1"/>
  <c r="AA6518" i="1"/>
  <c r="AA6519" i="1"/>
  <c r="AA6520" i="1"/>
  <c r="L837" i="19"/>
  <c r="N837" i="19"/>
  <c r="Q837" i="19"/>
  <c r="X837" i="19"/>
  <c r="AA837" i="19"/>
  <c r="L836" i="19"/>
  <c r="N836" i="19"/>
  <c r="Q836" i="19"/>
  <c r="X836" i="19"/>
  <c r="AA836" i="19"/>
  <c r="L835" i="19"/>
  <c r="N835" i="19"/>
  <c r="Q835" i="19"/>
  <c r="X835" i="19"/>
  <c r="AA835" i="19"/>
  <c r="L834" i="19"/>
  <c r="N834" i="19"/>
  <c r="Q834" i="19"/>
  <c r="X834" i="19"/>
  <c r="AA834" i="19"/>
  <c r="L833" i="19"/>
  <c r="N833" i="19"/>
  <c r="Q833" i="19"/>
  <c r="X833" i="19"/>
  <c r="AA833" i="19"/>
  <c r="L832" i="19"/>
  <c r="N832" i="19"/>
  <c r="Q832" i="19"/>
  <c r="X832" i="19"/>
  <c r="AA832" i="19"/>
  <c r="L831" i="19"/>
  <c r="N831" i="19"/>
  <c r="Q831" i="19"/>
  <c r="X831" i="19"/>
  <c r="AA831" i="19"/>
  <c r="L830" i="19"/>
  <c r="N830" i="19"/>
  <c r="Q830" i="19"/>
  <c r="X830" i="19"/>
  <c r="AA830" i="19"/>
  <c r="L829" i="19"/>
  <c r="N829" i="19"/>
  <c r="Q829" i="19"/>
  <c r="X829" i="19"/>
  <c r="AA829" i="19"/>
  <c r="L828" i="19"/>
  <c r="N828" i="19"/>
  <c r="Q828" i="19"/>
  <c r="X828" i="19"/>
  <c r="AA828" i="19"/>
  <c r="L827" i="19"/>
  <c r="N827" i="19"/>
  <c r="Q827" i="19"/>
  <c r="X827" i="19"/>
  <c r="AA827" i="19"/>
  <c r="L826" i="19"/>
  <c r="N826" i="19"/>
  <c r="Q826" i="19"/>
  <c r="X826" i="19"/>
  <c r="AA826" i="19"/>
  <c r="L825" i="19"/>
  <c r="N825" i="19"/>
  <c r="Q825" i="19"/>
  <c r="X825" i="19"/>
  <c r="AA825" i="19"/>
  <c r="L824" i="19"/>
  <c r="N824" i="19"/>
  <c r="Q824" i="19"/>
  <c r="X824" i="19"/>
  <c r="AA824" i="19"/>
  <c r="L823" i="19"/>
  <c r="N823" i="19"/>
  <c r="Q823" i="19"/>
  <c r="X823" i="19"/>
  <c r="AA823" i="19"/>
  <c r="L822" i="19"/>
  <c r="N822" i="19"/>
  <c r="Q822" i="19"/>
  <c r="X822" i="19"/>
  <c r="AA822" i="19"/>
  <c r="L821" i="19"/>
  <c r="N821" i="19"/>
  <c r="Q821" i="19"/>
  <c r="X821" i="19"/>
  <c r="AA821" i="19"/>
  <c r="L820" i="19"/>
  <c r="N820" i="19"/>
  <c r="Q820" i="19"/>
  <c r="X820" i="19"/>
  <c r="AA820" i="19"/>
  <c r="L819" i="19"/>
  <c r="N819" i="19"/>
  <c r="Q819" i="19"/>
  <c r="X819" i="19"/>
  <c r="AA819" i="19"/>
  <c r="L818" i="19"/>
  <c r="N818" i="19"/>
  <c r="Q818" i="19"/>
  <c r="X818" i="19"/>
  <c r="AA818" i="19"/>
  <c r="L817" i="19"/>
  <c r="N817" i="19"/>
  <c r="Q817" i="19"/>
  <c r="X817" i="19"/>
  <c r="AA817" i="19"/>
  <c r="L816" i="19"/>
  <c r="N816" i="19"/>
  <c r="Q816" i="19"/>
  <c r="X816" i="19"/>
  <c r="AA816" i="19"/>
  <c r="L815" i="19"/>
  <c r="N815" i="19"/>
  <c r="Q815" i="19"/>
  <c r="X815" i="19"/>
  <c r="AA815" i="19"/>
  <c r="L814" i="19"/>
  <c r="N814" i="19"/>
  <c r="Q814" i="19"/>
  <c r="X814" i="19"/>
  <c r="AA814" i="19"/>
  <c r="L813" i="19"/>
  <c r="N813" i="19"/>
  <c r="Q813" i="19"/>
  <c r="X813" i="19"/>
  <c r="AA813" i="19"/>
  <c r="L812" i="19"/>
  <c r="N812" i="19"/>
  <c r="Q812" i="19"/>
  <c r="X812" i="19"/>
  <c r="AA812" i="19"/>
  <c r="L811" i="19"/>
  <c r="N811" i="19"/>
  <c r="Q811" i="19"/>
  <c r="X811" i="19"/>
  <c r="AA811" i="19"/>
  <c r="L810" i="19"/>
  <c r="N810" i="19"/>
  <c r="Q810" i="19"/>
  <c r="X810" i="19"/>
  <c r="AA810" i="19"/>
  <c r="L809" i="19"/>
  <c r="N809" i="19"/>
  <c r="Q809" i="19"/>
  <c r="X809" i="19"/>
  <c r="AA809" i="19"/>
  <c r="L808" i="19"/>
  <c r="N808" i="19"/>
  <c r="Q808" i="19"/>
  <c r="X808" i="19"/>
  <c r="AA808" i="19"/>
  <c r="L807" i="19"/>
  <c r="N807" i="19"/>
  <c r="Q807" i="19"/>
  <c r="X807" i="19"/>
  <c r="AA807" i="19"/>
  <c r="L806" i="19"/>
  <c r="N806" i="19"/>
  <c r="Q806" i="19"/>
  <c r="X806" i="19"/>
  <c r="AA806" i="19"/>
  <c r="L805" i="19"/>
  <c r="N805" i="19"/>
  <c r="Q805" i="19"/>
  <c r="X805" i="19"/>
  <c r="AA805" i="19"/>
  <c r="L804" i="19"/>
  <c r="N804" i="19"/>
  <c r="Q804" i="19"/>
  <c r="X804" i="19"/>
  <c r="AA804" i="19"/>
  <c r="L803" i="19"/>
  <c r="N803" i="19"/>
  <c r="Q803" i="19"/>
  <c r="X803" i="19"/>
  <c r="AA803" i="19"/>
  <c r="L802" i="19"/>
  <c r="N802" i="19"/>
  <c r="Q802" i="19"/>
  <c r="X802" i="19"/>
  <c r="AA802" i="19"/>
  <c r="L801" i="19"/>
  <c r="N801" i="19"/>
  <c r="Q801" i="19"/>
  <c r="X801" i="19"/>
  <c r="AA801" i="19"/>
  <c r="L800" i="19"/>
  <c r="N800" i="19"/>
  <c r="Q800" i="19"/>
  <c r="X800" i="19"/>
  <c r="AA800" i="19"/>
  <c r="L799" i="19"/>
  <c r="N799" i="19"/>
  <c r="Q799" i="19"/>
  <c r="X799" i="19"/>
  <c r="AA799" i="19"/>
  <c r="L798" i="19"/>
  <c r="N798" i="19"/>
  <c r="Q798" i="19"/>
  <c r="X798" i="19"/>
  <c r="AA798" i="19"/>
  <c r="L797" i="19"/>
  <c r="N797" i="19"/>
  <c r="Q797" i="19"/>
  <c r="X797" i="19"/>
  <c r="AA797" i="19"/>
  <c r="L796" i="19"/>
  <c r="N796" i="19"/>
  <c r="Q796" i="19"/>
  <c r="X796" i="19"/>
  <c r="AA796" i="19"/>
  <c r="L795" i="19"/>
  <c r="N795" i="19"/>
  <c r="Q795" i="19"/>
  <c r="X795" i="19"/>
  <c r="AA795" i="19"/>
  <c r="L794" i="19"/>
  <c r="N794" i="19"/>
  <c r="Q794" i="19"/>
  <c r="X794" i="19"/>
  <c r="AA794" i="19"/>
  <c r="X6469" i="1"/>
  <c r="X6470" i="1"/>
  <c r="X6471" i="1"/>
  <c r="X6472" i="1"/>
  <c r="X6473" i="1"/>
  <c r="X6474" i="1"/>
  <c r="X6475" i="1"/>
  <c r="X6476" i="1"/>
  <c r="X6477" i="1"/>
  <c r="X6478" i="1"/>
  <c r="X6479" i="1"/>
  <c r="X6480" i="1"/>
  <c r="X6481" i="1"/>
  <c r="X6482" i="1"/>
  <c r="X6483" i="1"/>
  <c r="X6484" i="1"/>
  <c r="X6485" i="1"/>
  <c r="X6486" i="1"/>
  <c r="X6487" i="1"/>
  <c r="X6488" i="1"/>
  <c r="X6489" i="1"/>
  <c r="X6490" i="1"/>
  <c r="X6491" i="1"/>
  <c r="X6492" i="1"/>
  <c r="X6493" i="1"/>
  <c r="X6494" i="1"/>
  <c r="X6495" i="1"/>
  <c r="X6496" i="1"/>
  <c r="X6497" i="1"/>
  <c r="X6498" i="1"/>
  <c r="X6499" i="1"/>
  <c r="X6500" i="1"/>
  <c r="X6501" i="1"/>
  <c r="X6502" i="1"/>
  <c r="X6503" i="1"/>
  <c r="X6504" i="1"/>
  <c r="X6505" i="1"/>
  <c r="X6506" i="1"/>
  <c r="X6507" i="1"/>
  <c r="X6508" i="1"/>
  <c r="X6509" i="1"/>
  <c r="X6510" i="1"/>
  <c r="X6511" i="1"/>
  <c r="X6512" i="1"/>
  <c r="X6513" i="1"/>
  <c r="X6514" i="1"/>
  <c r="X6515" i="1"/>
  <c r="X6516" i="1"/>
  <c r="X6521" i="1"/>
  <c r="X6522" i="1"/>
  <c r="X6523" i="1"/>
  <c r="X6524" i="1"/>
  <c r="X6525" i="1"/>
  <c r="X6526" i="1"/>
  <c r="X6527" i="1"/>
  <c r="X6528" i="1"/>
  <c r="X6529" i="1"/>
  <c r="X6530" i="1"/>
  <c r="X6531" i="1"/>
  <c r="X6532" i="1"/>
  <c r="X6533" i="1"/>
  <c r="X6534" i="1"/>
  <c r="X6535" i="1"/>
  <c r="X6536" i="1"/>
  <c r="X6537" i="1"/>
  <c r="X6538" i="1"/>
  <c r="X6539" i="1"/>
  <c r="X6540" i="1"/>
  <c r="X6541" i="1"/>
  <c r="X6542" i="1"/>
  <c r="X6543" i="1"/>
  <c r="X6544" i="1"/>
  <c r="X6545" i="1"/>
  <c r="X6546" i="1"/>
  <c r="X6547" i="1"/>
  <c r="X6548" i="1"/>
  <c r="X6549" i="1"/>
  <c r="X6550" i="1"/>
  <c r="X6551" i="1"/>
  <c r="X6552" i="1"/>
  <c r="X6553" i="1"/>
  <c r="X6554" i="1"/>
  <c r="X6555" i="1"/>
  <c r="X6556" i="1"/>
  <c r="X6557" i="1"/>
  <c r="X6558" i="1"/>
  <c r="X6559" i="1"/>
  <c r="X6560" i="1"/>
  <c r="X6561" i="1"/>
  <c r="X6562" i="1"/>
  <c r="X6563" i="1"/>
  <c r="X6564" i="1"/>
  <c r="X6565" i="1"/>
  <c r="X6566" i="1"/>
  <c r="X6567" i="1"/>
  <c r="X6568" i="1"/>
  <c r="X6569" i="1"/>
  <c r="X6570" i="1"/>
  <c r="X6571" i="1"/>
  <c r="X6572" i="1"/>
  <c r="X6573" i="1"/>
  <c r="X6574" i="1"/>
  <c r="X6575" i="1"/>
  <c r="X6576" i="1"/>
  <c r="X6577" i="1"/>
  <c r="X6578" i="1"/>
  <c r="X6579" i="1"/>
  <c r="X6580" i="1"/>
  <c r="X6581" i="1"/>
  <c r="X6582" i="1"/>
  <c r="X6583" i="1"/>
  <c r="X6584" i="1"/>
  <c r="X6585" i="1"/>
  <c r="X6586" i="1"/>
  <c r="X6587" i="1"/>
  <c r="X6588" i="1"/>
  <c r="X6589" i="1"/>
  <c r="X6590" i="1"/>
  <c r="X6591" i="1"/>
  <c r="X6592" i="1"/>
  <c r="X6593" i="1"/>
  <c r="X6594" i="1"/>
  <c r="X6595" i="1"/>
  <c r="X6596" i="1"/>
  <c r="X6597" i="1"/>
  <c r="X6598" i="1"/>
  <c r="X6599" i="1"/>
  <c r="X6600" i="1"/>
  <c r="X6601" i="1"/>
  <c r="X6602" i="1"/>
  <c r="X6603" i="1"/>
  <c r="X6604" i="1"/>
  <c r="X6605" i="1"/>
  <c r="X6606" i="1"/>
  <c r="X6607" i="1"/>
  <c r="X6608" i="1"/>
  <c r="X6609" i="1"/>
  <c r="X6610" i="1"/>
  <c r="X6611" i="1"/>
  <c r="X6612" i="1"/>
  <c r="X6613" i="1"/>
  <c r="X6614" i="1"/>
  <c r="AA6469" i="1"/>
  <c r="AA6470" i="1"/>
  <c r="AA6471" i="1"/>
  <c r="AA6472" i="1"/>
  <c r="AA6473" i="1"/>
  <c r="AA6474" i="1"/>
  <c r="AA6475" i="1"/>
  <c r="AA6476" i="1"/>
  <c r="AA6477" i="1"/>
  <c r="AA6478" i="1"/>
  <c r="AA6479" i="1"/>
  <c r="AA6480" i="1"/>
  <c r="AA6481" i="1"/>
  <c r="AA6482" i="1"/>
  <c r="AA6483" i="1"/>
  <c r="AA6484" i="1"/>
  <c r="AA6485" i="1"/>
  <c r="AA6486" i="1"/>
  <c r="AA6487" i="1"/>
  <c r="AA6488" i="1"/>
  <c r="AA6489" i="1"/>
  <c r="AA6490" i="1"/>
  <c r="AA6491" i="1"/>
  <c r="AA6492" i="1"/>
  <c r="AA6493" i="1"/>
  <c r="AA6494" i="1"/>
  <c r="AA6495" i="1"/>
  <c r="AA6496" i="1"/>
  <c r="AA6497" i="1"/>
  <c r="AA6498" i="1"/>
  <c r="AA6499" i="1"/>
  <c r="AA6500" i="1"/>
  <c r="AA6501" i="1"/>
  <c r="AA6502" i="1"/>
  <c r="AA6503" i="1"/>
  <c r="AA6504" i="1"/>
  <c r="AA6505" i="1"/>
  <c r="AA6506" i="1"/>
  <c r="AA6507" i="1"/>
  <c r="AA6508" i="1"/>
  <c r="AA6509" i="1"/>
  <c r="AA6510" i="1"/>
  <c r="AA6511" i="1"/>
  <c r="AA6512" i="1"/>
  <c r="AA6513" i="1"/>
  <c r="AA6514" i="1"/>
  <c r="AA6515" i="1"/>
  <c r="AA6516" i="1"/>
  <c r="AA6521" i="1"/>
  <c r="AA6522" i="1"/>
  <c r="AA6523" i="1"/>
  <c r="AA6524" i="1"/>
  <c r="AA6525" i="1"/>
  <c r="AA6526" i="1"/>
  <c r="AA6527" i="1"/>
  <c r="AA6528" i="1"/>
  <c r="AA6529" i="1"/>
  <c r="AA6530" i="1"/>
  <c r="AA6531" i="1"/>
  <c r="AA6532" i="1"/>
  <c r="AA6533" i="1"/>
  <c r="AA6534" i="1"/>
  <c r="AA6535" i="1"/>
  <c r="AA6536" i="1"/>
  <c r="AA6537" i="1"/>
  <c r="AA6538" i="1"/>
  <c r="AA6539" i="1"/>
  <c r="AA6540" i="1"/>
  <c r="AA6541" i="1"/>
  <c r="AA6542" i="1"/>
  <c r="AA6543" i="1"/>
  <c r="AA6544" i="1"/>
  <c r="AA6545" i="1"/>
  <c r="AA6546" i="1"/>
  <c r="AA6547" i="1"/>
  <c r="AA6548" i="1"/>
  <c r="AA6549" i="1"/>
  <c r="AA6550" i="1"/>
  <c r="AA6551" i="1"/>
  <c r="AA6552" i="1"/>
  <c r="AA6553" i="1"/>
  <c r="AA6554" i="1"/>
  <c r="AA6555" i="1"/>
  <c r="AA6556" i="1"/>
  <c r="AA6557" i="1"/>
  <c r="AA6558" i="1"/>
  <c r="AA6559" i="1"/>
  <c r="AA6560" i="1"/>
  <c r="AA6561" i="1"/>
  <c r="AA6562" i="1"/>
  <c r="AA6563" i="1"/>
  <c r="AA6564" i="1"/>
  <c r="AA6565" i="1"/>
  <c r="AA6566" i="1"/>
  <c r="AA6567" i="1"/>
  <c r="AA6568" i="1"/>
  <c r="AA6569" i="1"/>
  <c r="AA6570" i="1"/>
  <c r="AA6571" i="1"/>
  <c r="AA6572" i="1"/>
  <c r="AA6573" i="1"/>
  <c r="AA6574" i="1"/>
  <c r="AA6575" i="1"/>
  <c r="AA6576" i="1"/>
  <c r="AA6577" i="1"/>
  <c r="AA6578" i="1"/>
  <c r="AA6579" i="1"/>
  <c r="AA6580" i="1"/>
  <c r="AA6581" i="1"/>
  <c r="AA6582" i="1"/>
  <c r="AA6583" i="1"/>
  <c r="AA6584" i="1"/>
  <c r="AA6585" i="1"/>
  <c r="AA6586" i="1"/>
  <c r="AA6587" i="1"/>
  <c r="AA6588" i="1"/>
  <c r="AA6589" i="1"/>
  <c r="AA6590" i="1"/>
  <c r="AA6591" i="1"/>
  <c r="AA6592" i="1"/>
  <c r="AA6593" i="1"/>
  <c r="AA6594" i="1"/>
  <c r="AA6595" i="1"/>
  <c r="AA6596" i="1"/>
  <c r="AA6597" i="1"/>
  <c r="AA6598" i="1"/>
  <c r="AA6599" i="1"/>
  <c r="AA6600" i="1"/>
  <c r="AA6601" i="1"/>
  <c r="AA6602" i="1"/>
  <c r="AA6603" i="1"/>
  <c r="AA6604" i="1"/>
  <c r="AA6605" i="1"/>
  <c r="AA6606" i="1"/>
  <c r="AA6607" i="1"/>
  <c r="AA6608" i="1"/>
  <c r="AA6609" i="1"/>
  <c r="AA6610" i="1"/>
  <c r="AA6611" i="1"/>
  <c r="AA6612" i="1"/>
  <c r="AA6613" i="1"/>
  <c r="AA6614" i="1"/>
  <c r="L6467" i="1"/>
  <c r="N6467" i="1"/>
  <c r="Q6467" i="1"/>
  <c r="L6468" i="1"/>
  <c r="N6468" i="1"/>
  <c r="Q6468" i="1"/>
  <c r="L6469" i="1"/>
  <c r="N6469" i="1"/>
  <c r="Q6469" i="1"/>
  <c r="L6470" i="1"/>
  <c r="N6470" i="1"/>
  <c r="Q6470" i="1"/>
  <c r="L6471" i="1"/>
  <c r="N6471" i="1"/>
  <c r="Q6471" i="1"/>
  <c r="L6472" i="1"/>
  <c r="N6472" i="1"/>
  <c r="Q6472" i="1"/>
  <c r="L6473" i="1"/>
  <c r="N6473" i="1"/>
  <c r="Q6473" i="1"/>
  <c r="L6474" i="1"/>
  <c r="N6474" i="1"/>
  <c r="Q6474" i="1"/>
  <c r="L6475" i="1"/>
  <c r="N6475" i="1"/>
  <c r="Q6475" i="1"/>
  <c r="L6476" i="1"/>
  <c r="N6476" i="1"/>
  <c r="Q6476" i="1"/>
  <c r="L6477" i="1"/>
  <c r="N6477" i="1"/>
  <c r="Q6477" i="1"/>
  <c r="L6478" i="1"/>
  <c r="N6478" i="1"/>
  <c r="Q6478" i="1"/>
  <c r="L6479" i="1"/>
  <c r="N6479" i="1"/>
  <c r="Q6479" i="1"/>
  <c r="L6480" i="1"/>
  <c r="N6480" i="1"/>
  <c r="Q6480" i="1"/>
  <c r="L6481" i="1"/>
  <c r="N6481" i="1"/>
  <c r="Q6481" i="1"/>
  <c r="L6482" i="1"/>
  <c r="N6482" i="1"/>
  <c r="Q6482" i="1"/>
  <c r="L6483" i="1"/>
  <c r="N6483" i="1"/>
  <c r="Q6483" i="1"/>
  <c r="L6484" i="1"/>
  <c r="N6484" i="1"/>
  <c r="Q6484" i="1"/>
  <c r="L6485" i="1"/>
  <c r="N6485" i="1"/>
  <c r="Q6485" i="1"/>
  <c r="L6486" i="1"/>
  <c r="N6486" i="1"/>
  <c r="Q6486" i="1"/>
  <c r="L6487" i="1"/>
  <c r="N6487" i="1"/>
  <c r="Q6487" i="1"/>
  <c r="L6488" i="1"/>
  <c r="N6488" i="1"/>
  <c r="Q6488" i="1"/>
  <c r="L6489" i="1"/>
  <c r="N6489" i="1"/>
  <c r="Q6489" i="1"/>
  <c r="L6490" i="1"/>
  <c r="N6490" i="1"/>
  <c r="Q6490" i="1"/>
  <c r="L6491" i="1"/>
  <c r="N6491" i="1"/>
  <c r="Q6491" i="1"/>
  <c r="L6492" i="1"/>
  <c r="N6492" i="1"/>
  <c r="Q6492" i="1"/>
  <c r="L6493" i="1"/>
  <c r="N6493" i="1"/>
  <c r="Q6493" i="1"/>
  <c r="L6494" i="1"/>
  <c r="N6494" i="1"/>
  <c r="Q6494" i="1"/>
  <c r="L6495" i="1"/>
  <c r="N6495" i="1"/>
  <c r="Q6495" i="1"/>
  <c r="L6496" i="1"/>
  <c r="N6496" i="1"/>
  <c r="Q6496" i="1"/>
  <c r="L6497" i="1"/>
  <c r="N6497" i="1"/>
  <c r="Q6497" i="1"/>
  <c r="L6498" i="1"/>
  <c r="N6498" i="1"/>
  <c r="Q6498" i="1"/>
  <c r="L6499" i="1"/>
  <c r="N6499" i="1"/>
  <c r="Q6499" i="1"/>
  <c r="L6500" i="1"/>
  <c r="N6500" i="1"/>
  <c r="Q6500" i="1"/>
  <c r="L6501" i="1"/>
  <c r="N6501" i="1"/>
  <c r="Q6501" i="1"/>
  <c r="L6502" i="1"/>
  <c r="N6502" i="1"/>
  <c r="Q6502" i="1"/>
  <c r="L6503" i="1"/>
  <c r="N6503" i="1"/>
  <c r="Q6503" i="1"/>
  <c r="L6504" i="1"/>
  <c r="N6504" i="1"/>
  <c r="Q6504" i="1"/>
  <c r="L6505" i="1"/>
  <c r="N6505" i="1"/>
  <c r="Q6505" i="1"/>
  <c r="L6506" i="1"/>
  <c r="N6506" i="1"/>
  <c r="Q6506" i="1"/>
  <c r="L6507" i="1"/>
  <c r="N6507" i="1"/>
  <c r="Q6507" i="1"/>
  <c r="L6508" i="1"/>
  <c r="N6508" i="1"/>
  <c r="Q6508" i="1"/>
  <c r="L6509" i="1"/>
  <c r="N6509" i="1"/>
  <c r="Q6509" i="1"/>
  <c r="L6510" i="1"/>
  <c r="N6510" i="1"/>
  <c r="Q6510" i="1"/>
  <c r="L6511" i="1"/>
  <c r="N6511" i="1"/>
  <c r="Q6511" i="1"/>
  <c r="L6512" i="1"/>
  <c r="N6512" i="1"/>
  <c r="Q6512" i="1"/>
  <c r="L6513" i="1"/>
  <c r="N6513" i="1"/>
  <c r="Q6513" i="1"/>
  <c r="L6514" i="1"/>
  <c r="N6514" i="1"/>
  <c r="Q6514" i="1"/>
  <c r="L6515" i="1"/>
  <c r="N6515" i="1"/>
  <c r="Q6515" i="1"/>
  <c r="L6516" i="1"/>
  <c r="N6516" i="1"/>
  <c r="Q6516" i="1"/>
  <c r="L6521" i="1"/>
  <c r="N6521" i="1"/>
  <c r="Q6521" i="1"/>
  <c r="L6522" i="1"/>
  <c r="N6522" i="1"/>
  <c r="Q6522" i="1"/>
  <c r="L6523" i="1"/>
  <c r="N6523" i="1"/>
  <c r="Q6523" i="1"/>
  <c r="L6524" i="1"/>
  <c r="N6524" i="1"/>
  <c r="Q6524" i="1"/>
  <c r="L6525" i="1"/>
  <c r="N6525" i="1"/>
  <c r="Q6525" i="1"/>
  <c r="L6526" i="1"/>
  <c r="N6526" i="1"/>
  <c r="Q6526" i="1"/>
  <c r="L6527" i="1"/>
  <c r="N6527" i="1"/>
  <c r="Q6527" i="1"/>
  <c r="L6528" i="1"/>
  <c r="N6528" i="1"/>
  <c r="Q6528" i="1"/>
  <c r="L6529" i="1"/>
  <c r="N6529" i="1"/>
  <c r="Q6529" i="1"/>
  <c r="L6530" i="1"/>
  <c r="N6530" i="1"/>
  <c r="Q6530" i="1"/>
  <c r="L6531" i="1"/>
  <c r="N6531" i="1"/>
  <c r="Q6531" i="1"/>
  <c r="L6532" i="1"/>
  <c r="N6532" i="1"/>
  <c r="Q6532" i="1"/>
  <c r="L6533" i="1"/>
  <c r="N6533" i="1"/>
  <c r="Q6533" i="1"/>
  <c r="L6534" i="1"/>
  <c r="N6534" i="1"/>
  <c r="Q6534" i="1"/>
  <c r="L6535" i="1"/>
  <c r="N6535" i="1"/>
  <c r="Q6535" i="1"/>
  <c r="L6536" i="1"/>
  <c r="N6536" i="1"/>
  <c r="Q6536" i="1"/>
  <c r="L6537" i="1"/>
  <c r="N6537" i="1"/>
  <c r="Q6537" i="1"/>
  <c r="L6538" i="1"/>
  <c r="N6538" i="1"/>
  <c r="Q6538" i="1"/>
  <c r="L6539" i="1"/>
  <c r="N6539" i="1"/>
  <c r="Q6539" i="1"/>
  <c r="L6540" i="1"/>
  <c r="N6540" i="1"/>
  <c r="Q6540" i="1"/>
  <c r="L6541" i="1"/>
  <c r="N6541" i="1"/>
  <c r="Q6541" i="1"/>
  <c r="L6542" i="1"/>
  <c r="N6542" i="1"/>
  <c r="Q6542" i="1"/>
  <c r="L6543" i="1"/>
  <c r="N6543" i="1"/>
  <c r="Q6543" i="1"/>
  <c r="L6544" i="1"/>
  <c r="N6544" i="1"/>
  <c r="Q6544" i="1"/>
  <c r="L6545" i="1"/>
  <c r="N6545" i="1"/>
  <c r="Q6545" i="1"/>
  <c r="L6546" i="1"/>
  <c r="N6546" i="1"/>
  <c r="Q6546" i="1"/>
  <c r="L6547" i="1"/>
  <c r="N6547" i="1"/>
  <c r="Q6547" i="1"/>
  <c r="L6548" i="1"/>
  <c r="N6548" i="1"/>
  <c r="Q6548" i="1"/>
  <c r="L6549" i="1"/>
  <c r="N6549" i="1"/>
  <c r="Q6549" i="1"/>
  <c r="L6550" i="1"/>
  <c r="N6550" i="1"/>
  <c r="Q6550" i="1"/>
  <c r="L6551" i="1"/>
  <c r="N6551" i="1"/>
  <c r="Q6551" i="1"/>
  <c r="L6552" i="1"/>
  <c r="N6552" i="1"/>
  <c r="Q6552" i="1"/>
  <c r="L6553" i="1"/>
  <c r="N6553" i="1"/>
  <c r="Q6553" i="1"/>
  <c r="L6554" i="1"/>
  <c r="N6554" i="1"/>
  <c r="Q6554" i="1"/>
  <c r="L6555" i="1"/>
  <c r="N6555" i="1"/>
  <c r="Q6555" i="1"/>
  <c r="L6556" i="1"/>
  <c r="N6556" i="1"/>
  <c r="Q6556" i="1"/>
  <c r="L6557" i="1"/>
  <c r="N6557" i="1"/>
  <c r="Q6557" i="1"/>
  <c r="L6558" i="1"/>
  <c r="N6558" i="1"/>
  <c r="Q6558" i="1"/>
  <c r="L6559" i="1"/>
  <c r="N6559" i="1"/>
  <c r="Q6559" i="1"/>
  <c r="L6560" i="1"/>
  <c r="N6560" i="1"/>
  <c r="Q6560" i="1"/>
  <c r="L6561" i="1"/>
  <c r="N6561" i="1"/>
  <c r="Q6561" i="1"/>
  <c r="L6562" i="1"/>
  <c r="N6562" i="1"/>
  <c r="Q6562" i="1"/>
  <c r="L6563" i="1"/>
  <c r="N6563" i="1"/>
  <c r="Q6563" i="1"/>
  <c r="L6564" i="1"/>
  <c r="N6564" i="1"/>
  <c r="Q6564" i="1"/>
  <c r="L6565" i="1"/>
  <c r="N6565" i="1"/>
  <c r="Q6565" i="1"/>
  <c r="L6566" i="1"/>
  <c r="N6566" i="1"/>
  <c r="Q6566" i="1"/>
  <c r="L6567" i="1"/>
  <c r="N6567" i="1"/>
  <c r="Q6567" i="1"/>
  <c r="L6568" i="1"/>
  <c r="N6568" i="1"/>
  <c r="Q6568" i="1"/>
  <c r="L6569" i="1"/>
  <c r="N6569" i="1"/>
  <c r="Q6569" i="1"/>
  <c r="L6570" i="1"/>
  <c r="N6570" i="1"/>
  <c r="Q6570" i="1"/>
  <c r="L6571" i="1"/>
  <c r="N6571" i="1"/>
  <c r="Q6571" i="1"/>
  <c r="L6572" i="1"/>
  <c r="N6572" i="1"/>
  <c r="Q6572" i="1"/>
  <c r="L6573" i="1"/>
  <c r="N6573" i="1"/>
  <c r="Q6573" i="1"/>
  <c r="L6574" i="1"/>
  <c r="N6574" i="1"/>
  <c r="Q6574" i="1"/>
  <c r="L6575" i="1"/>
  <c r="N6575" i="1"/>
  <c r="Q6575" i="1"/>
  <c r="L6576" i="1"/>
  <c r="N6576" i="1"/>
  <c r="Q6576" i="1"/>
  <c r="L6577" i="1"/>
  <c r="N6577" i="1"/>
  <c r="Q6577" i="1"/>
  <c r="L6578" i="1"/>
  <c r="N6578" i="1"/>
  <c r="Q6578" i="1"/>
  <c r="L6579" i="1"/>
  <c r="N6579" i="1"/>
  <c r="Q6579" i="1"/>
  <c r="L6580" i="1"/>
  <c r="N6580" i="1"/>
  <c r="Q6580" i="1"/>
  <c r="L6581" i="1"/>
  <c r="N6581" i="1"/>
  <c r="Q6581" i="1"/>
  <c r="L6582" i="1"/>
  <c r="N6582" i="1"/>
  <c r="Q6582" i="1"/>
  <c r="L6583" i="1"/>
  <c r="N6583" i="1"/>
  <c r="Q6583" i="1"/>
  <c r="L6584" i="1"/>
  <c r="N6584" i="1"/>
  <c r="Q6584" i="1"/>
  <c r="L6585" i="1"/>
  <c r="N6585" i="1"/>
  <c r="Q6585" i="1"/>
  <c r="L6586" i="1"/>
  <c r="N6586" i="1"/>
  <c r="Q6586" i="1"/>
  <c r="L6587" i="1"/>
  <c r="N6587" i="1"/>
  <c r="Q6587" i="1"/>
  <c r="L6588" i="1"/>
  <c r="N6588" i="1"/>
  <c r="Q6588" i="1"/>
  <c r="L6589" i="1"/>
  <c r="N6589" i="1"/>
  <c r="Q6589" i="1"/>
  <c r="L6590" i="1"/>
  <c r="N6590" i="1"/>
  <c r="Q6590" i="1"/>
  <c r="L6591" i="1"/>
  <c r="N6591" i="1"/>
  <c r="Q6591" i="1"/>
  <c r="L6592" i="1"/>
  <c r="N6592" i="1"/>
  <c r="Q6592" i="1"/>
  <c r="L6593" i="1"/>
  <c r="N6593" i="1"/>
  <c r="Q6593" i="1"/>
  <c r="L6594" i="1"/>
  <c r="N6594" i="1"/>
  <c r="Q6594" i="1"/>
  <c r="L6595" i="1"/>
  <c r="N6595" i="1"/>
  <c r="Q6595" i="1"/>
  <c r="L6596" i="1"/>
  <c r="N6596" i="1"/>
  <c r="Q6596" i="1"/>
  <c r="L6597" i="1"/>
  <c r="N6597" i="1"/>
  <c r="Q6597" i="1"/>
  <c r="L6598" i="1"/>
  <c r="N6598" i="1"/>
  <c r="Q6598" i="1"/>
  <c r="L6599" i="1"/>
  <c r="N6599" i="1"/>
  <c r="Q6599" i="1"/>
  <c r="L6600" i="1"/>
  <c r="N6600" i="1"/>
  <c r="Q6600" i="1"/>
  <c r="L6601" i="1"/>
  <c r="N6601" i="1"/>
  <c r="Q6601" i="1"/>
  <c r="L6602" i="1"/>
  <c r="N6602" i="1"/>
  <c r="Q6602" i="1"/>
  <c r="L6603" i="1"/>
  <c r="N6603" i="1"/>
  <c r="Q6603" i="1"/>
  <c r="L6604" i="1"/>
  <c r="N6604" i="1"/>
  <c r="Q6604" i="1"/>
  <c r="L6605" i="1"/>
  <c r="N6605" i="1"/>
  <c r="Q6605" i="1"/>
  <c r="L6606" i="1"/>
  <c r="N6606" i="1"/>
  <c r="Q6606" i="1"/>
  <c r="L6607" i="1"/>
  <c r="N6607" i="1"/>
  <c r="Q6607" i="1"/>
  <c r="L6608" i="1"/>
  <c r="N6608" i="1"/>
  <c r="Q6608" i="1"/>
  <c r="L6609" i="1"/>
  <c r="N6609" i="1"/>
  <c r="Q6609" i="1"/>
  <c r="L6610" i="1"/>
  <c r="N6610" i="1"/>
  <c r="Q6610" i="1"/>
  <c r="L6611" i="1"/>
  <c r="N6611" i="1"/>
  <c r="Q6611" i="1"/>
  <c r="L6612" i="1"/>
  <c r="N6612" i="1"/>
  <c r="Q6612" i="1"/>
  <c r="L6613" i="1"/>
  <c r="N6613" i="1"/>
  <c r="Q6613" i="1"/>
  <c r="L6614" i="1"/>
  <c r="N6614" i="1"/>
  <c r="Q6614" i="1"/>
  <c r="X6468" i="1"/>
  <c r="AA6468" i="1"/>
  <c r="X6467" i="1"/>
  <c r="AA6467" i="1"/>
  <c r="A61" i="2"/>
  <c r="A62" i="2"/>
  <c r="A63" i="2"/>
  <c r="X6296" i="1"/>
  <c r="X6297" i="1"/>
  <c r="X6298" i="1"/>
  <c r="X6299" i="1"/>
  <c r="X6300" i="1"/>
  <c r="X6301" i="1"/>
  <c r="X6302" i="1"/>
  <c r="X6303" i="1"/>
  <c r="X6304" i="1"/>
  <c r="X6305" i="1"/>
  <c r="X6306" i="1"/>
  <c r="X6307" i="1"/>
  <c r="X6308" i="1"/>
  <c r="X6309" i="1"/>
  <c r="X6310" i="1"/>
  <c r="X6311" i="1"/>
  <c r="X6312" i="1"/>
  <c r="X6313" i="1"/>
  <c r="X6314" i="1"/>
  <c r="X6315" i="1"/>
  <c r="X6316" i="1"/>
  <c r="X6317" i="1"/>
  <c r="X6318" i="1"/>
  <c r="X6319" i="1"/>
  <c r="X6320" i="1"/>
  <c r="X6321" i="1"/>
  <c r="X6322" i="1"/>
  <c r="X6323" i="1"/>
  <c r="X6324" i="1"/>
  <c r="X6325" i="1"/>
  <c r="X6326" i="1"/>
  <c r="X6327" i="1"/>
  <c r="X6328" i="1"/>
  <c r="X6329" i="1"/>
  <c r="X6330" i="1"/>
  <c r="X6331" i="1"/>
  <c r="X6332" i="1"/>
  <c r="X6333" i="1"/>
  <c r="X6334" i="1"/>
  <c r="X6335" i="1"/>
  <c r="X6336" i="1"/>
  <c r="X6337" i="1"/>
  <c r="X6338" i="1"/>
  <c r="X6339" i="1"/>
  <c r="X6340" i="1"/>
  <c r="X6341" i="1"/>
  <c r="X6342" i="1"/>
  <c r="X6343" i="1"/>
  <c r="X6344" i="1"/>
  <c r="X6345" i="1"/>
  <c r="X6346" i="1"/>
  <c r="X6347" i="1"/>
  <c r="X6348" i="1"/>
  <c r="X6349" i="1"/>
  <c r="X6350" i="1"/>
  <c r="X6351" i="1"/>
  <c r="X6352" i="1"/>
  <c r="X6353" i="1"/>
  <c r="X6354" i="1"/>
  <c r="X6355" i="1"/>
  <c r="X6356" i="1"/>
  <c r="X6357" i="1"/>
  <c r="X6358" i="1"/>
  <c r="X6359" i="1"/>
  <c r="X6360" i="1"/>
  <c r="X6361" i="1"/>
  <c r="X6362" i="1"/>
  <c r="X6363" i="1"/>
  <c r="X6364" i="1"/>
  <c r="X6365" i="1"/>
  <c r="X6366" i="1"/>
  <c r="X6367" i="1"/>
  <c r="X6368" i="1"/>
  <c r="X6369" i="1"/>
  <c r="X6370" i="1"/>
  <c r="X6371" i="1"/>
  <c r="X6372" i="1"/>
  <c r="X6373" i="1"/>
  <c r="X6374" i="1"/>
  <c r="X6375" i="1"/>
  <c r="X6376" i="1"/>
  <c r="X6377" i="1"/>
  <c r="X6378" i="1"/>
  <c r="X6379" i="1"/>
  <c r="X6380" i="1"/>
  <c r="X6381" i="1"/>
  <c r="X6382" i="1"/>
  <c r="X6383" i="1"/>
  <c r="X6384" i="1"/>
  <c r="X6385" i="1"/>
  <c r="X6386" i="1"/>
  <c r="X6387" i="1"/>
  <c r="X6388" i="1"/>
  <c r="X6389" i="1"/>
  <c r="X6390" i="1"/>
  <c r="X6391" i="1"/>
  <c r="X6392" i="1"/>
  <c r="X6393" i="1"/>
  <c r="X6394" i="1"/>
  <c r="X6395" i="1"/>
  <c r="X6396" i="1"/>
  <c r="X6397" i="1"/>
  <c r="X6398" i="1"/>
  <c r="X6399" i="1"/>
  <c r="X6400" i="1"/>
  <c r="X6401" i="1"/>
  <c r="X6402" i="1"/>
  <c r="X6403" i="1"/>
  <c r="X6404" i="1"/>
  <c r="X6405" i="1"/>
  <c r="X6406" i="1"/>
  <c r="X6407" i="1"/>
  <c r="X6408" i="1"/>
  <c r="X6409" i="1"/>
  <c r="X6410" i="1"/>
  <c r="X6411" i="1"/>
  <c r="X6412" i="1"/>
  <c r="X6413" i="1"/>
  <c r="X6414" i="1"/>
  <c r="X6415" i="1"/>
  <c r="X6416" i="1"/>
  <c r="X6417" i="1"/>
  <c r="X6418" i="1"/>
  <c r="X6419" i="1"/>
  <c r="X6420" i="1"/>
  <c r="X6421" i="1"/>
  <c r="X6422" i="1"/>
  <c r="X6423" i="1"/>
  <c r="X6424" i="1"/>
  <c r="X6425" i="1"/>
  <c r="X6426" i="1"/>
  <c r="X6427" i="1"/>
  <c r="X6428" i="1"/>
  <c r="X6429" i="1"/>
  <c r="X6430" i="1"/>
  <c r="X6431" i="1"/>
  <c r="X6432" i="1"/>
  <c r="X6433" i="1"/>
  <c r="X6434" i="1"/>
  <c r="X6435" i="1"/>
  <c r="X6436" i="1"/>
  <c r="X6437" i="1"/>
  <c r="X6438" i="1"/>
  <c r="X6439" i="1"/>
  <c r="X6440" i="1"/>
  <c r="X6441" i="1"/>
  <c r="X6442" i="1"/>
  <c r="X6443" i="1"/>
  <c r="X6444" i="1"/>
  <c r="X6445" i="1"/>
  <c r="X6446" i="1"/>
  <c r="X6447" i="1"/>
  <c r="X6448" i="1"/>
  <c r="X6449" i="1"/>
  <c r="X6450" i="1"/>
  <c r="X6451" i="1"/>
  <c r="X6452" i="1"/>
  <c r="X6453" i="1"/>
  <c r="X6454" i="1"/>
  <c r="X6455" i="1"/>
  <c r="X6456" i="1"/>
  <c r="X6457" i="1"/>
  <c r="X6458" i="1"/>
  <c r="X6459" i="1"/>
  <c r="X6460" i="1"/>
  <c r="X6461" i="1"/>
  <c r="X6462" i="1"/>
  <c r="X6463" i="1"/>
  <c r="X6464" i="1"/>
  <c r="X6465" i="1"/>
  <c r="X6466" i="1"/>
  <c r="AA6296" i="1"/>
  <c r="AA6297" i="1"/>
  <c r="AA6298" i="1"/>
  <c r="AA6299" i="1"/>
  <c r="AA6300" i="1"/>
  <c r="AA6301" i="1"/>
  <c r="AA6302" i="1"/>
  <c r="AA6303" i="1"/>
  <c r="AA6304" i="1"/>
  <c r="AA6305" i="1"/>
  <c r="AA6306" i="1"/>
  <c r="AA6307" i="1"/>
  <c r="AA6308" i="1"/>
  <c r="AA6309" i="1"/>
  <c r="AA6310" i="1"/>
  <c r="AA6311" i="1"/>
  <c r="AA6312" i="1"/>
  <c r="AA6313" i="1"/>
  <c r="AA6314" i="1"/>
  <c r="AA6315" i="1"/>
  <c r="AA6316" i="1"/>
  <c r="AA6317" i="1"/>
  <c r="AA6318" i="1"/>
  <c r="AA6319" i="1"/>
  <c r="AA6320" i="1"/>
  <c r="AA6321" i="1"/>
  <c r="AA6322" i="1"/>
  <c r="AA6323" i="1"/>
  <c r="AA6324" i="1"/>
  <c r="AA6325" i="1"/>
  <c r="AA6326" i="1"/>
  <c r="AA6327" i="1"/>
  <c r="AA6328" i="1"/>
  <c r="AA6329" i="1"/>
  <c r="AA6330" i="1"/>
  <c r="AA6331" i="1"/>
  <c r="AA6332" i="1"/>
  <c r="AA6333" i="1"/>
  <c r="AA6334" i="1"/>
  <c r="AA6335" i="1"/>
  <c r="AA6336" i="1"/>
  <c r="AA6337" i="1"/>
  <c r="AA6338" i="1"/>
  <c r="AA6339" i="1"/>
  <c r="AA6340" i="1"/>
  <c r="AA6341" i="1"/>
  <c r="AA6342" i="1"/>
  <c r="AA6343" i="1"/>
  <c r="AA6344" i="1"/>
  <c r="AA6345" i="1"/>
  <c r="AA6346" i="1"/>
  <c r="AA6347" i="1"/>
  <c r="AA6348" i="1"/>
  <c r="AA6349" i="1"/>
  <c r="AA6350" i="1"/>
  <c r="AA6351" i="1"/>
  <c r="AA6352" i="1"/>
  <c r="AA6353" i="1"/>
  <c r="AA6354" i="1"/>
  <c r="AA6355" i="1"/>
  <c r="AA6356" i="1"/>
  <c r="AA6357" i="1"/>
  <c r="AA6358" i="1"/>
  <c r="AA6359" i="1"/>
  <c r="AA6360" i="1"/>
  <c r="AA6361" i="1"/>
  <c r="AA6362" i="1"/>
  <c r="AA6363" i="1"/>
  <c r="AA6364" i="1"/>
  <c r="AA6365" i="1"/>
  <c r="AA6366" i="1"/>
  <c r="AA6367" i="1"/>
  <c r="AA6368" i="1"/>
  <c r="AA6369" i="1"/>
  <c r="AA6370" i="1"/>
  <c r="AA6371" i="1"/>
  <c r="AA6372" i="1"/>
  <c r="AA6373" i="1"/>
  <c r="AA6374" i="1"/>
  <c r="AA6375" i="1"/>
  <c r="AA6376" i="1"/>
  <c r="AA6377" i="1"/>
  <c r="AA6378" i="1"/>
  <c r="AA6379" i="1"/>
  <c r="AA6380" i="1"/>
  <c r="AA6381" i="1"/>
  <c r="AA6382" i="1"/>
  <c r="AA6383" i="1"/>
  <c r="AA6384" i="1"/>
  <c r="AA6385" i="1"/>
  <c r="AA6386" i="1"/>
  <c r="AA6387" i="1"/>
  <c r="AA6388" i="1"/>
  <c r="AA6389" i="1"/>
  <c r="AA6390" i="1"/>
  <c r="AA6391" i="1"/>
  <c r="AA6392" i="1"/>
  <c r="AA6393" i="1"/>
  <c r="AA6394" i="1"/>
  <c r="AA6395" i="1"/>
  <c r="AA6396" i="1"/>
  <c r="AA6397" i="1"/>
  <c r="AA6398" i="1"/>
  <c r="AA6399" i="1"/>
  <c r="AA6400" i="1"/>
  <c r="AA6401" i="1"/>
  <c r="AA6402" i="1"/>
  <c r="AA6403" i="1"/>
  <c r="AA6404" i="1"/>
  <c r="AA6405" i="1"/>
  <c r="AA6406" i="1"/>
  <c r="AA6407" i="1"/>
  <c r="AA6408" i="1"/>
  <c r="AA6409" i="1"/>
  <c r="AA6410" i="1"/>
  <c r="AA6411" i="1"/>
  <c r="AA6412" i="1"/>
  <c r="AA6413" i="1"/>
  <c r="AA6414" i="1"/>
  <c r="AA6415" i="1"/>
  <c r="AA6416" i="1"/>
  <c r="AA6417" i="1"/>
  <c r="AA6418" i="1"/>
  <c r="AA6419" i="1"/>
  <c r="AA6420" i="1"/>
  <c r="AA6421" i="1"/>
  <c r="AA6422" i="1"/>
  <c r="AA6423" i="1"/>
  <c r="AA6424" i="1"/>
  <c r="AA6425" i="1"/>
  <c r="AA6426" i="1"/>
  <c r="AA6427" i="1"/>
  <c r="AA6428" i="1"/>
  <c r="AA6429" i="1"/>
  <c r="AA6430" i="1"/>
  <c r="AA6431" i="1"/>
  <c r="AA6432" i="1"/>
  <c r="AA6433" i="1"/>
  <c r="AA6434" i="1"/>
  <c r="AA6435" i="1"/>
  <c r="AA6436" i="1"/>
  <c r="AA6437" i="1"/>
  <c r="AA6438" i="1"/>
  <c r="AA6439" i="1"/>
  <c r="AA6440" i="1"/>
  <c r="AA6441" i="1"/>
  <c r="AA6442" i="1"/>
  <c r="AA6443" i="1"/>
  <c r="AA6444" i="1"/>
  <c r="AA6445" i="1"/>
  <c r="AA6446" i="1"/>
  <c r="AA6447" i="1"/>
  <c r="AA6448" i="1"/>
  <c r="AA6449" i="1"/>
  <c r="AA6450" i="1"/>
  <c r="AA6451" i="1"/>
  <c r="AA6452" i="1"/>
  <c r="AA6453" i="1"/>
  <c r="AA6454" i="1"/>
  <c r="AA6455" i="1"/>
  <c r="AA6456" i="1"/>
  <c r="AA6457" i="1"/>
  <c r="AA6458" i="1"/>
  <c r="AA6459" i="1"/>
  <c r="AA6460" i="1"/>
  <c r="AA6461" i="1"/>
  <c r="AA6462" i="1"/>
  <c r="AA6463" i="1"/>
  <c r="AA6464" i="1"/>
  <c r="AA6465" i="1"/>
  <c r="AA6466" i="1"/>
  <c r="L6291" i="1"/>
  <c r="N6291" i="1"/>
  <c r="Q6291" i="1"/>
  <c r="L6292" i="1"/>
  <c r="N6292" i="1"/>
  <c r="Q6292" i="1"/>
  <c r="L6293" i="1"/>
  <c r="N6293" i="1"/>
  <c r="Q6293" i="1"/>
  <c r="L6294" i="1"/>
  <c r="N6294" i="1"/>
  <c r="Q6294" i="1"/>
  <c r="L6295" i="1"/>
  <c r="N6295" i="1"/>
  <c r="Q6295" i="1"/>
  <c r="L6296" i="1"/>
  <c r="N6296" i="1"/>
  <c r="Q6296" i="1"/>
  <c r="L6297" i="1"/>
  <c r="N6297" i="1"/>
  <c r="Q6297" i="1"/>
  <c r="L6298" i="1"/>
  <c r="N6298" i="1"/>
  <c r="Q6298" i="1"/>
  <c r="L6299" i="1"/>
  <c r="N6299" i="1"/>
  <c r="Q6299" i="1"/>
  <c r="L6300" i="1"/>
  <c r="N6300" i="1"/>
  <c r="Q6300" i="1"/>
  <c r="L6301" i="1"/>
  <c r="N6301" i="1"/>
  <c r="Q6301" i="1"/>
  <c r="L6302" i="1"/>
  <c r="N6302" i="1"/>
  <c r="Q6302" i="1"/>
  <c r="L6303" i="1"/>
  <c r="N6303" i="1"/>
  <c r="Q6303" i="1"/>
  <c r="L6304" i="1"/>
  <c r="N6304" i="1"/>
  <c r="Q6304" i="1"/>
  <c r="L6305" i="1"/>
  <c r="N6305" i="1"/>
  <c r="Q6305" i="1"/>
  <c r="L6306" i="1"/>
  <c r="N6306" i="1"/>
  <c r="Q6306" i="1"/>
  <c r="L6307" i="1"/>
  <c r="N6307" i="1"/>
  <c r="Q6307" i="1"/>
  <c r="L6308" i="1"/>
  <c r="N6308" i="1"/>
  <c r="Q6308" i="1"/>
  <c r="L6309" i="1"/>
  <c r="N6309" i="1"/>
  <c r="Q6309" i="1"/>
  <c r="L6310" i="1"/>
  <c r="N6310" i="1"/>
  <c r="Q6310" i="1"/>
  <c r="L6311" i="1"/>
  <c r="N6311" i="1"/>
  <c r="Q6311" i="1"/>
  <c r="L6312" i="1"/>
  <c r="N6312" i="1"/>
  <c r="Q6312" i="1"/>
  <c r="L6313" i="1"/>
  <c r="N6313" i="1"/>
  <c r="Q6313" i="1"/>
  <c r="L6314" i="1"/>
  <c r="N6314" i="1"/>
  <c r="Q6314" i="1"/>
  <c r="L6315" i="1"/>
  <c r="N6315" i="1"/>
  <c r="Q6315" i="1"/>
  <c r="L6316" i="1"/>
  <c r="N6316" i="1"/>
  <c r="Q6316" i="1"/>
  <c r="L6317" i="1"/>
  <c r="N6317" i="1"/>
  <c r="Q6317" i="1"/>
  <c r="L6318" i="1"/>
  <c r="N6318" i="1"/>
  <c r="Q6318" i="1"/>
  <c r="L6319" i="1"/>
  <c r="N6319" i="1"/>
  <c r="Q6319" i="1"/>
  <c r="L6320" i="1"/>
  <c r="N6320" i="1"/>
  <c r="Q6320" i="1"/>
  <c r="L6321" i="1"/>
  <c r="N6321" i="1"/>
  <c r="Q6321" i="1"/>
  <c r="L6322" i="1"/>
  <c r="N6322" i="1"/>
  <c r="Q6322" i="1"/>
  <c r="L6323" i="1"/>
  <c r="N6323" i="1"/>
  <c r="Q6323" i="1"/>
  <c r="L6324" i="1"/>
  <c r="N6324" i="1"/>
  <c r="Q6324" i="1"/>
  <c r="L6325" i="1"/>
  <c r="N6325" i="1"/>
  <c r="Q6325" i="1"/>
  <c r="L6326" i="1"/>
  <c r="N6326" i="1"/>
  <c r="Q6326" i="1"/>
  <c r="L6327" i="1"/>
  <c r="N6327" i="1"/>
  <c r="Q6327" i="1"/>
  <c r="L6328" i="1"/>
  <c r="N6328" i="1"/>
  <c r="Q6328" i="1"/>
  <c r="L6329" i="1"/>
  <c r="N6329" i="1"/>
  <c r="Q6329" i="1"/>
  <c r="L6330" i="1"/>
  <c r="N6330" i="1"/>
  <c r="Q6330" i="1"/>
  <c r="L6331" i="1"/>
  <c r="N6331" i="1"/>
  <c r="Q6331" i="1"/>
  <c r="L6332" i="1"/>
  <c r="N6332" i="1"/>
  <c r="Q6332" i="1"/>
  <c r="L6333" i="1"/>
  <c r="N6333" i="1"/>
  <c r="Q6333" i="1"/>
  <c r="L6334" i="1"/>
  <c r="N6334" i="1"/>
  <c r="Q6334" i="1"/>
  <c r="L6335" i="1"/>
  <c r="N6335" i="1"/>
  <c r="Q6335" i="1"/>
  <c r="L6336" i="1"/>
  <c r="N6336" i="1"/>
  <c r="Q6336" i="1"/>
  <c r="L6337" i="1"/>
  <c r="N6337" i="1"/>
  <c r="Q6337" i="1"/>
  <c r="L6338" i="1"/>
  <c r="N6338" i="1"/>
  <c r="Q6338" i="1"/>
  <c r="L6339" i="1"/>
  <c r="N6339" i="1"/>
  <c r="Q6339" i="1"/>
  <c r="L6340" i="1"/>
  <c r="N6340" i="1"/>
  <c r="Q6340" i="1"/>
  <c r="L6341" i="1"/>
  <c r="N6341" i="1"/>
  <c r="Q6341" i="1"/>
  <c r="L6342" i="1"/>
  <c r="N6342" i="1"/>
  <c r="Q6342" i="1"/>
  <c r="L6343" i="1"/>
  <c r="N6343" i="1"/>
  <c r="Q6343" i="1"/>
  <c r="L6344" i="1"/>
  <c r="N6344" i="1"/>
  <c r="Q6344" i="1"/>
  <c r="L6345" i="1"/>
  <c r="N6345" i="1"/>
  <c r="Q6345" i="1"/>
  <c r="L6346" i="1"/>
  <c r="N6346" i="1"/>
  <c r="Q6346" i="1"/>
  <c r="L6347" i="1"/>
  <c r="N6347" i="1"/>
  <c r="Q6347" i="1"/>
  <c r="L6348" i="1"/>
  <c r="N6348" i="1"/>
  <c r="Q6348" i="1"/>
  <c r="L6349" i="1"/>
  <c r="N6349" i="1"/>
  <c r="Q6349" i="1"/>
  <c r="L6350" i="1"/>
  <c r="N6350" i="1"/>
  <c r="Q6350" i="1"/>
  <c r="L6351" i="1"/>
  <c r="N6351" i="1"/>
  <c r="Q6351" i="1"/>
  <c r="L6352" i="1"/>
  <c r="N6352" i="1"/>
  <c r="Q6352" i="1"/>
  <c r="L6353" i="1"/>
  <c r="N6353" i="1"/>
  <c r="Q6353" i="1"/>
  <c r="L6354" i="1"/>
  <c r="N6354" i="1"/>
  <c r="Q6354" i="1"/>
  <c r="L6355" i="1"/>
  <c r="N6355" i="1"/>
  <c r="Q6355" i="1"/>
  <c r="L6356" i="1"/>
  <c r="N6356" i="1"/>
  <c r="Q6356" i="1"/>
  <c r="L6357" i="1"/>
  <c r="N6357" i="1"/>
  <c r="Q6357" i="1"/>
  <c r="L6358" i="1"/>
  <c r="N6358" i="1"/>
  <c r="Q6358" i="1"/>
  <c r="L6359" i="1"/>
  <c r="N6359" i="1"/>
  <c r="Q6359" i="1"/>
  <c r="L6360" i="1"/>
  <c r="N6360" i="1"/>
  <c r="Q6360" i="1"/>
  <c r="L6361" i="1"/>
  <c r="N6361" i="1"/>
  <c r="Q6361" i="1"/>
  <c r="L6362" i="1"/>
  <c r="N6362" i="1"/>
  <c r="Q6362" i="1"/>
  <c r="L6363" i="1"/>
  <c r="N6363" i="1"/>
  <c r="Q6363" i="1"/>
  <c r="L6364" i="1"/>
  <c r="N6364" i="1"/>
  <c r="Q6364" i="1"/>
  <c r="L6365" i="1"/>
  <c r="N6365" i="1"/>
  <c r="Q6365" i="1"/>
  <c r="L6366" i="1"/>
  <c r="N6366" i="1"/>
  <c r="Q6366" i="1"/>
  <c r="L6367" i="1"/>
  <c r="N6367" i="1"/>
  <c r="Q6367" i="1"/>
  <c r="L6368" i="1"/>
  <c r="N6368" i="1"/>
  <c r="Q6368" i="1"/>
  <c r="L6369" i="1"/>
  <c r="N6369" i="1"/>
  <c r="Q6369" i="1"/>
  <c r="L6370" i="1"/>
  <c r="N6370" i="1"/>
  <c r="Q6370" i="1"/>
  <c r="L6371" i="1"/>
  <c r="N6371" i="1"/>
  <c r="Q6371" i="1"/>
  <c r="L6372" i="1"/>
  <c r="N6372" i="1"/>
  <c r="Q6372" i="1"/>
  <c r="L6373" i="1"/>
  <c r="N6373" i="1"/>
  <c r="Q6373" i="1"/>
  <c r="L6374" i="1"/>
  <c r="N6374" i="1"/>
  <c r="Q6374" i="1"/>
  <c r="L6375" i="1"/>
  <c r="N6375" i="1"/>
  <c r="Q6375" i="1"/>
  <c r="L6376" i="1"/>
  <c r="N6376" i="1"/>
  <c r="Q6376" i="1"/>
  <c r="L6377" i="1"/>
  <c r="N6377" i="1"/>
  <c r="Q6377" i="1"/>
  <c r="L6378" i="1"/>
  <c r="N6378" i="1"/>
  <c r="Q6378" i="1"/>
  <c r="L6379" i="1"/>
  <c r="N6379" i="1"/>
  <c r="Q6379" i="1"/>
  <c r="L6380" i="1"/>
  <c r="N6380" i="1"/>
  <c r="Q6380" i="1"/>
  <c r="L6381" i="1"/>
  <c r="N6381" i="1"/>
  <c r="Q6381" i="1"/>
  <c r="L6382" i="1"/>
  <c r="N6382" i="1"/>
  <c r="Q6382" i="1"/>
  <c r="L6383" i="1"/>
  <c r="N6383" i="1"/>
  <c r="Q6383" i="1"/>
  <c r="L6384" i="1"/>
  <c r="N6384" i="1"/>
  <c r="Q6384" i="1"/>
  <c r="L6385" i="1"/>
  <c r="N6385" i="1"/>
  <c r="Q6385" i="1"/>
  <c r="L6386" i="1"/>
  <c r="N6386" i="1"/>
  <c r="Q6386" i="1"/>
  <c r="L6387" i="1"/>
  <c r="N6387" i="1"/>
  <c r="Q6387" i="1"/>
  <c r="L6388" i="1"/>
  <c r="N6388" i="1"/>
  <c r="Q6388" i="1"/>
  <c r="L6389" i="1"/>
  <c r="N6389" i="1"/>
  <c r="Q6389" i="1"/>
  <c r="L6390" i="1"/>
  <c r="N6390" i="1"/>
  <c r="Q6390" i="1"/>
  <c r="L6391" i="1"/>
  <c r="N6391" i="1"/>
  <c r="Q6391" i="1"/>
  <c r="L6392" i="1"/>
  <c r="N6392" i="1"/>
  <c r="Q6392" i="1"/>
  <c r="L6393" i="1"/>
  <c r="N6393" i="1"/>
  <c r="Q6393" i="1"/>
  <c r="L6394" i="1"/>
  <c r="N6394" i="1"/>
  <c r="Q6394" i="1"/>
  <c r="L6395" i="1"/>
  <c r="N6395" i="1"/>
  <c r="Q6395" i="1"/>
  <c r="L6396" i="1"/>
  <c r="N6396" i="1"/>
  <c r="Q6396" i="1"/>
  <c r="L6397" i="1"/>
  <c r="N6397" i="1"/>
  <c r="Q6397" i="1"/>
  <c r="L6398" i="1"/>
  <c r="N6398" i="1"/>
  <c r="Q6398" i="1"/>
  <c r="L6399" i="1"/>
  <c r="N6399" i="1"/>
  <c r="Q6399" i="1"/>
  <c r="L6400" i="1"/>
  <c r="N6400" i="1"/>
  <c r="Q6400" i="1"/>
  <c r="L6401" i="1"/>
  <c r="N6401" i="1"/>
  <c r="Q6401" i="1"/>
  <c r="L6402" i="1"/>
  <c r="N6402" i="1"/>
  <c r="Q6402" i="1"/>
  <c r="L6403" i="1"/>
  <c r="N6403" i="1"/>
  <c r="Q6403" i="1"/>
  <c r="L6404" i="1"/>
  <c r="N6404" i="1"/>
  <c r="Q6404" i="1"/>
  <c r="L6405" i="1"/>
  <c r="N6405" i="1"/>
  <c r="Q6405" i="1"/>
  <c r="L6406" i="1"/>
  <c r="N6406" i="1"/>
  <c r="Q6406" i="1"/>
  <c r="L6407" i="1"/>
  <c r="N6407" i="1"/>
  <c r="Q6407" i="1"/>
  <c r="L6408" i="1"/>
  <c r="N6408" i="1"/>
  <c r="Q6408" i="1"/>
  <c r="L6409" i="1"/>
  <c r="N6409" i="1"/>
  <c r="Q6409" i="1"/>
  <c r="L6410" i="1"/>
  <c r="N6410" i="1"/>
  <c r="Q6410" i="1"/>
  <c r="L6411" i="1"/>
  <c r="N6411" i="1"/>
  <c r="Q6411" i="1"/>
  <c r="L6412" i="1"/>
  <c r="N6412" i="1"/>
  <c r="Q6412" i="1"/>
  <c r="L6413" i="1"/>
  <c r="N6413" i="1"/>
  <c r="Q6413" i="1"/>
  <c r="L6414" i="1"/>
  <c r="N6414" i="1"/>
  <c r="Q6414" i="1"/>
  <c r="L6415" i="1"/>
  <c r="N6415" i="1"/>
  <c r="Q6415" i="1"/>
  <c r="L6416" i="1"/>
  <c r="N6416" i="1"/>
  <c r="Q6416" i="1"/>
  <c r="L6417" i="1"/>
  <c r="N6417" i="1"/>
  <c r="Q6417" i="1"/>
  <c r="L6418" i="1"/>
  <c r="N6418" i="1"/>
  <c r="Q6418" i="1"/>
  <c r="L6419" i="1"/>
  <c r="N6419" i="1"/>
  <c r="Q6419" i="1"/>
  <c r="L6420" i="1"/>
  <c r="N6420" i="1"/>
  <c r="Q6420" i="1"/>
  <c r="L6421" i="1"/>
  <c r="N6421" i="1"/>
  <c r="Q6421" i="1"/>
  <c r="L6422" i="1"/>
  <c r="N6422" i="1"/>
  <c r="Q6422" i="1"/>
  <c r="L6423" i="1"/>
  <c r="N6423" i="1"/>
  <c r="Q6423" i="1"/>
  <c r="L6424" i="1"/>
  <c r="N6424" i="1"/>
  <c r="Q6424" i="1"/>
  <c r="L6425" i="1"/>
  <c r="N6425" i="1"/>
  <c r="Q6425" i="1"/>
  <c r="L6426" i="1"/>
  <c r="N6426" i="1"/>
  <c r="Q6426" i="1"/>
  <c r="L6427" i="1"/>
  <c r="N6427" i="1"/>
  <c r="Q6427" i="1"/>
  <c r="L6428" i="1"/>
  <c r="N6428" i="1"/>
  <c r="Q6428" i="1"/>
  <c r="L6429" i="1"/>
  <c r="N6429" i="1"/>
  <c r="Q6429" i="1"/>
  <c r="L6430" i="1"/>
  <c r="N6430" i="1"/>
  <c r="Q6430" i="1"/>
  <c r="L6431" i="1"/>
  <c r="N6431" i="1"/>
  <c r="Q6431" i="1"/>
  <c r="L6432" i="1"/>
  <c r="N6432" i="1"/>
  <c r="Q6432" i="1"/>
  <c r="L6433" i="1"/>
  <c r="N6433" i="1"/>
  <c r="Q6433" i="1"/>
  <c r="L6434" i="1"/>
  <c r="N6434" i="1"/>
  <c r="Q6434" i="1"/>
  <c r="L6435" i="1"/>
  <c r="N6435" i="1"/>
  <c r="Q6435" i="1"/>
  <c r="L6436" i="1"/>
  <c r="N6436" i="1"/>
  <c r="Q6436" i="1"/>
  <c r="L6437" i="1"/>
  <c r="N6437" i="1"/>
  <c r="Q6437" i="1"/>
  <c r="L6438" i="1"/>
  <c r="N6438" i="1"/>
  <c r="Q6438" i="1"/>
  <c r="L6439" i="1"/>
  <c r="N6439" i="1"/>
  <c r="Q6439" i="1"/>
  <c r="L6440" i="1"/>
  <c r="N6440" i="1"/>
  <c r="Q6440" i="1"/>
  <c r="L6441" i="1"/>
  <c r="N6441" i="1"/>
  <c r="Q6441" i="1"/>
  <c r="L6442" i="1"/>
  <c r="N6442" i="1"/>
  <c r="Q6442" i="1"/>
  <c r="L6443" i="1"/>
  <c r="N6443" i="1"/>
  <c r="Q6443" i="1"/>
  <c r="L6444" i="1"/>
  <c r="N6444" i="1"/>
  <c r="Q6444" i="1"/>
  <c r="L6445" i="1"/>
  <c r="N6445" i="1"/>
  <c r="Q6445" i="1"/>
  <c r="L6446" i="1"/>
  <c r="N6446" i="1"/>
  <c r="Q6446" i="1"/>
  <c r="L6447" i="1"/>
  <c r="N6447" i="1"/>
  <c r="Q6447" i="1"/>
  <c r="L6448" i="1"/>
  <c r="N6448" i="1"/>
  <c r="Q6448" i="1"/>
  <c r="L6449" i="1"/>
  <c r="N6449" i="1"/>
  <c r="Q6449" i="1"/>
  <c r="L6450" i="1"/>
  <c r="N6450" i="1"/>
  <c r="Q6450" i="1"/>
  <c r="L6451" i="1"/>
  <c r="N6451" i="1"/>
  <c r="Q6451" i="1"/>
  <c r="L6452" i="1"/>
  <c r="N6452" i="1"/>
  <c r="Q6452" i="1"/>
  <c r="L6453" i="1"/>
  <c r="N6453" i="1"/>
  <c r="Q6453" i="1"/>
  <c r="L6454" i="1"/>
  <c r="N6454" i="1"/>
  <c r="Q6454" i="1"/>
  <c r="L6455" i="1"/>
  <c r="N6455" i="1"/>
  <c r="Q6455" i="1"/>
  <c r="L6456" i="1"/>
  <c r="N6456" i="1"/>
  <c r="Q6456" i="1"/>
  <c r="L6457" i="1"/>
  <c r="N6457" i="1"/>
  <c r="Q6457" i="1"/>
  <c r="L6458" i="1"/>
  <c r="N6458" i="1"/>
  <c r="Q6458" i="1"/>
  <c r="L6459" i="1"/>
  <c r="N6459" i="1"/>
  <c r="Q6459" i="1"/>
  <c r="L6460" i="1"/>
  <c r="N6460" i="1"/>
  <c r="Q6460" i="1"/>
  <c r="L6461" i="1"/>
  <c r="N6461" i="1"/>
  <c r="Q6461" i="1"/>
  <c r="L6462" i="1"/>
  <c r="N6462" i="1"/>
  <c r="Q6462" i="1"/>
  <c r="L6463" i="1"/>
  <c r="N6463" i="1"/>
  <c r="Q6463" i="1"/>
  <c r="L6464" i="1"/>
  <c r="N6464" i="1"/>
  <c r="Q6464" i="1"/>
  <c r="L6465" i="1"/>
  <c r="N6465" i="1"/>
  <c r="Q6465" i="1"/>
  <c r="L6466" i="1"/>
  <c r="N6466" i="1"/>
  <c r="Q6466" i="1"/>
  <c r="X6295" i="1"/>
  <c r="AA6295" i="1"/>
  <c r="X6294" i="1"/>
  <c r="AA6294" i="1"/>
  <c r="X6293" i="1"/>
  <c r="AA6293" i="1"/>
  <c r="X6292" i="1"/>
  <c r="AA6292" i="1"/>
  <c r="X6291" i="1"/>
  <c r="AA6291" i="1"/>
  <c r="H233" i="15"/>
  <c r="H232" i="15"/>
  <c r="I232" i="15"/>
  <c r="I233" i="15"/>
  <c r="D233" i="15"/>
  <c r="O233" i="15"/>
  <c r="R233" i="15" s="1"/>
  <c r="U233" i="15" s="1"/>
  <c r="Y233" i="15"/>
  <c r="AA233" i="15"/>
  <c r="AB233" i="15"/>
  <c r="AC233" i="15"/>
  <c r="AK233" i="15"/>
  <c r="AN233" i="15"/>
  <c r="AP233" i="15"/>
  <c r="AQ233" i="15"/>
  <c r="AR233" i="15"/>
  <c r="D232" i="15"/>
  <c r="O232" i="15"/>
  <c r="R232" i="15"/>
  <c r="U232" i="15" s="1"/>
  <c r="Y232" i="15"/>
  <c r="AA232" i="15"/>
  <c r="AB232" i="15"/>
  <c r="AC232" i="15"/>
  <c r="AK232" i="15"/>
  <c r="AN232" i="15"/>
  <c r="AP232" i="15"/>
  <c r="AQ232" i="15"/>
  <c r="AR232" i="15"/>
  <c r="I231" i="15"/>
  <c r="H231" i="15"/>
  <c r="D231" i="15"/>
  <c r="O231" i="15"/>
  <c r="R231" i="15"/>
  <c r="U231" i="15"/>
  <c r="Y231" i="15"/>
  <c r="AA231" i="15"/>
  <c r="AB231" i="15"/>
  <c r="AC231" i="15"/>
  <c r="AK231" i="15"/>
  <c r="AN231" i="15"/>
  <c r="AP231" i="15"/>
  <c r="AQ231" i="15"/>
  <c r="AR231" i="15"/>
  <c r="D230" i="15"/>
  <c r="H230" i="15"/>
  <c r="I230" i="15"/>
  <c r="O230" i="15"/>
  <c r="R230" i="15"/>
  <c r="U230" i="15" s="1"/>
  <c r="Y230" i="15"/>
  <c r="AA230" i="15"/>
  <c r="AB230" i="15"/>
  <c r="AC230" i="15"/>
  <c r="AK230" i="15"/>
  <c r="AN230" i="15"/>
  <c r="AP230" i="15"/>
  <c r="AQ230" i="15"/>
  <c r="AR230" i="15"/>
  <c r="I229" i="15"/>
  <c r="H229" i="15"/>
  <c r="D229" i="15"/>
  <c r="O229" i="15"/>
  <c r="R229" i="15"/>
  <c r="U229" i="15"/>
  <c r="Y229" i="15"/>
  <c r="AA229" i="15"/>
  <c r="AB229" i="15"/>
  <c r="AC229" i="15"/>
  <c r="AK229" i="15"/>
  <c r="AN229" i="15"/>
  <c r="AP229" i="15"/>
  <c r="AQ229" i="15"/>
  <c r="AR229" i="15"/>
  <c r="D228" i="15"/>
  <c r="H228" i="15"/>
  <c r="I228" i="15"/>
  <c r="O228" i="15"/>
  <c r="R228" i="15"/>
  <c r="U228" i="15" s="1"/>
  <c r="Y228" i="15"/>
  <c r="AA228" i="15"/>
  <c r="AB228" i="15"/>
  <c r="AC228" i="15"/>
  <c r="AK228" i="15"/>
  <c r="AN228" i="15"/>
  <c r="AP228" i="15"/>
  <c r="AQ228" i="15"/>
  <c r="AR228" i="15"/>
  <c r="I227" i="15"/>
  <c r="H227" i="15"/>
  <c r="D227" i="15"/>
  <c r="O227" i="15"/>
  <c r="R227" i="15"/>
  <c r="U227" i="15"/>
  <c r="Y227" i="15"/>
  <c r="AA227" i="15"/>
  <c r="AB227" i="15"/>
  <c r="AC227" i="15"/>
  <c r="AK227" i="15"/>
  <c r="AN227" i="15"/>
  <c r="AP227" i="15"/>
  <c r="AQ227" i="15"/>
  <c r="AR227" i="15"/>
  <c r="D226" i="15"/>
  <c r="H226" i="15"/>
  <c r="I226" i="15"/>
  <c r="O226" i="15"/>
  <c r="R226" i="15"/>
  <c r="U226" i="15" s="1"/>
  <c r="Y226" i="15"/>
  <c r="AA226" i="15"/>
  <c r="AB226" i="15"/>
  <c r="AC226" i="15"/>
  <c r="AK226" i="15"/>
  <c r="AN226" i="15"/>
  <c r="AP226" i="15"/>
  <c r="AQ226" i="15"/>
  <c r="AR226" i="15"/>
  <c r="D225" i="15"/>
  <c r="H225" i="15"/>
  <c r="I225" i="15"/>
  <c r="O225" i="15"/>
  <c r="R225" i="15"/>
  <c r="U225" i="15"/>
  <c r="Y225" i="15"/>
  <c r="AA225" i="15"/>
  <c r="AB225" i="15"/>
  <c r="AC225" i="15"/>
  <c r="AK225" i="15"/>
  <c r="AN225" i="15"/>
  <c r="AP225" i="15"/>
  <c r="AQ225" i="15"/>
  <c r="AR225" i="15"/>
  <c r="D224" i="15"/>
  <c r="H224" i="15"/>
  <c r="I224" i="15"/>
  <c r="O224" i="15"/>
  <c r="R224" i="15"/>
  <c r="U224" i="15" s="1"/>
  <c r="Y224" i="15"/>
  <c r="AA224" i="15"/>
  <c r="AB224" i="15"/>
  <c r="AC224" i="15"/>
  <c r="AK224" i="15"/>
  <c r="AN224" i="15"/>
  <c r="AP224" i="15"/>
  <c r="AQ224" i="15"/>
  <c r="AR224" i="15"/>
  <c r="D223" i="15"/>
  <c r="H223" i="15"/>
  <c r="I223" i="15"/>
  <c r="O223" i="15"/>
  <c r="R223" i="15"/>
  <c r="U223" i="15"/>
  <c r="Y223" i="15"/>
  <c r="AA223" i="15"/>
  <c r="AB223" i="15"/>
  <c r="AC223" i="15"/>
  <c r="AK223" i="15"/>
  <c r="AN223" i="15"/>
  <c r="AP223" i="15"/>
  <c r="AQ223" i="15"/>
  <c r="AR223" i="15"/>
  <c r="D222" i="15"/>
  <c r="H222" i="15"/>
  <c r="I222" i="15"/>
  <c r="O222" i="15"/>
  <c r="R222" i="15"/>
  <c r="U222" i="15" s="1"/>
  <c r="Y222" i="15"/>
  <c r="AA222" i="15"/>
  <c r="AB222" i="15"/>
  <c r="AC222" i="15"/>
  <c r="AK222" i="15"/>
  <c r="AN222" i="15"/>
  <c r="AP222" i="15"/>
  <c r="AQ222" i="15"/>
  <c r="AR222" i="15"/>
  <c r="X6106" i="1"/>
  <c r="X6107" i="1"/>
  <c r="X6108" i="1"/>
  <c r="X6109" i="1"/>
  <c r="X6110" i="1"/>
  <c r="X6111" i="1"/>
  <c r="X6112" i="1"/>
  <c r="X6113" i="1"/>
  <c r="X6114" i="1"/>
  <c r="X6115" i="1"/>
  <c r="X6116" i="1"/>
  <c r="X6117" i="1"/>
  <c r="X6118" i="1"/>
  <c r="X6119" i="1"/>
  <c r="X6120" i="1"/>
  <c r="X6121" i="1"/>
  <c r="X6122" i="1"/>
  <c r="X6123" i="1"/>
  <c r="X6124" i="1"/>
  <c r="X6125" i="1"/>
  <c r="X6126" i="1"/>
  <c r="X6127" i="1"/>
  <c r="X6128" i="1"/>
  <c r="X6129" i="1"/>
  <c r="X6130" i="1"/>
  <c r="X6131" i="1"/>
  <c r="X6132" i="1"/>
  <c r="X6133" i="1"/>
  <c r="X6134" i="1"/>
  <c r="X6135" i="1"/>
  <c r="X6136" i="1"/>
  <c r="X6137" i="1"/>
  <c r="X6138" i="1"/>
  <c r="X6139" i="1"/>
  <c r="X6140" i="1"/>
  <c r="X6141" i="1"/>
  <c r="X6142" i="1"/>
  <c r="X6143" i="1"/>
  <c r="X6144" i="1"/>
  <c r="X6145" i="1"/>
  <c r="X6146" i="1"/>
  <c r="X6147" i="1"/>
  <c r="X6148" i="1"/>
  <c r="X6149" i="1"/>
  <c r="X6150" i="1"/>
  <c r="X6151" i="1"/>
  <c r="X6152" i="1"/>
  <c r="X6153" i="1"/>
  <c r="X6154" i="1"/>
  <c r="X6155" i="1"/>
  <c r="X6156" i="1"/>
  <c r="X6157" i="1"/>
  <c r="X6158" i="1"/>
  <c r="X6159" i="1"/>
  <c r="X6160" i="1"/>
  <c r="X6161" i="1"/>
  <c r="X6162" i="1"/>
  <c r="X6163" i="1"/>
  <c r="X6164" i="1"/>
  <c r="X6165" i="1"/>
  <c r="X6166" i="1"/>
  <c r="X6167" i="1"/>
  <c r="X6168" i="1"/>
  <c r="X6169" i="1"/>
  <c r="X6170" i="1"/>
  <c r="X6171" i="1"/>
  <c r="X6172" i="1"/>
  <c r="X6173" i="1"/>
  <c r="X6174" i="1"/>
  <c r="X6175" i="1"/>
  <c r="X6176" i="1"/>
  <c r="X6177" i="1"/>
  <c r="X6178" i="1"/>
  <c r="X6179" i="1"/>
  <c r="X6180" i="1"/>
  <c r="X6181" i="1"/>
  <c r="X6182" i="1"/>
  <c r="X6183" i="1"/>
  <c r="X6184" i="1"/>
  <c r="X6185" i="1"/>
  <c r="X6186" i="1"/>
  <c r="X6187" i="1"/>
  <c r="X6188" i="1"/>
  <c r="X6189" i="1"/>
  <c r="X6190" i="1"/>
  <c r="X6191" i="1"/>
  <c r="X6192" i="1"/>
  <c r="X6193" i="1"/>
  <c r="X6194" i="1"/>
  <c r="X6195" i="1"/>
  <c r="X6196" i="1"/>
  <c r="X6197" i="1"/>
  <c r="X6198" i="1"/>
  <c r="X6199" i="1"/>
  <c r="X6200" i="1"/>
  <c r="X6201" i="1"/>
  <c r="X6202" i="1"/>
  <c r="X6203" i="1"/>
  <c r="X6204" i="1"/>
  <c r="X6205" i="1"/>
  <c r="X6206" i="1"/>
  <c r="X6207" i="1"/>
  <c r="X6208" i="1"/>
  <c r="X6209" i="1"/>
  <c r="X6210" i="1"/>
  <c r="X6211" i="1"/>
  <c r="X6212" i="1"/>
  <c r="X6213" i="1"/>
  <c r="X6214" i="1"/>
  <c r="X6215" i="1"/>
  <c r="X6216" i="1"/>
  <c r="X6217" i="1"/>
  <c r="X6218" i="1"/>
  <c r="X6219" i="1"/>
  <c r="X6220" i="1"/>
  <c r="X6221" i="1"/>
  <c r="X6222" i="1"/>
  <c r="X6223" i="1"/>
  <c r="X6224" i="1"/>
  <c r="X6225" i="1"/>
  <c r="X6226" i="1"/>
  <c r="X6227" i="1"/>
  <c r="X6228" i="1"/>
  <c r="X6229" i="1"/>
  <c r="X6230" i="1"/>
  <c r="X6231" i="1"/>
  <c r="X6232" i="1"/>
  <c r="X6233" i="1"/>
  <c r="X6234" i="1"/>
  <c r="X6235" i="1"/>
  <c r="X6236" i="1"/>
  <c r="X6237" i="1"/>
  <c r="X6238" i="1"/>
  <c r="X6239" i="1"/>
  <c r="X6240" i="1"/>
  <c r="X6241" i="1"/>
  <c r="X6242" i="1"/>
  <c r="X6243" i="1"/>
  <c r="X6244" i="1"/>
  <c r="X6245" i="1"/>
  <c r="X6246" i="1"/>
  <c r="X6247" i="1"/>
  <c r="X6248" i="1"/>
  <c r="X6249" i="1"/>
  <c r="X6250" i="1"/>
  <c r="X6251" i="1"/>
  <c r="X6252" i="1"/>
  <c r="X6253" i="1"/>
  <c r="X6254" i="1"/>
  <c r="X6255" i="1"/>
  <c r="X6256" i="1"/>
  <c r="X6257" i="1"/>
  <c r="X6258" i="1"/>
  <c r="X6259" i="1"/>
  <c r="X6260" i="1"/>
  <c r="X6261" i="1"/>
  <c r="X6262" i="1"/>
  <c r="X6263" i="1"/>
  <c r="X6264" i="1"/>
  <c r="X6265" i="1"/>
  <c r="X6266" i="1"/>
  <c r="X6267" i="1"/>
  <c r="X6268" i="1"/>
  <c r="X6269" i="1"/>
  <c r="X6270" i="1"/>
  <c r="X6271" i="1"/>
  <c r="X6272" i="1"/>
  <c r="X6273" i="1"/>
  <c r="X6274" i="1"/>
  <c r="X6275" i="1"/>
  <c r="X6276" i="1"/>
  <c r="X6277" i="1"/>
  <c r="X6278" i="1"/>
  <c r="X6279" i="1"/>
  <c r="X6280" i="1"/>
  <c r="X6281" i="1"/>
  <c r="X6282" i="1"/>
  <c r="X6283" i="1"/>
  <c r="X6284" i="1"/>
  <c r="X6285" i="1"/>
  <c r="X6286" i="1"/>
  <c r="X6287" i="1"/>
  <c r="X6288" i="1"/>
  <c r="X6289" i="1"/>
  <c r="X6290" i="1"/>
  <c r="AA6106" i="1"/>
  <c r="AA6107" i="1"/>
  <c r="AA6108" i="1"/>
  <c r="AA6109" i="1"/>
  <c r="AA6110" i="1"/>
  <c r="AA6111" i="1"/>
  <c r="AA6112" i="1"/>
  <c r="AA6113" i="1"/>
  <c r="AA6114" i="1"/>
  <c r="AA6115" i="1"/>
  <c r="AA6116" i="1"/>
  <c r="AA6117" i="1"/>
  <c r="AA6118" i="1"/>
  <c r="AA6119" i="1"/>
  <c r="AA6120" i="1"/>
  <c r="AA6121" i="1"/>
  <c r="AA6122" i="1"/>
  <c r="AA6123" i="1"/>
  <c r="AA6124" i="1"/>
  <c r="AA6125" i="1"/>
  <c r="AA6126" i="1"/>
  <c r="AA6127" i="1"/>
  <c r="AA6128" i="1"/>
  <c r="AA6129" i="1"/>
  <c r="AA6130" i="1"/>
  <c r="AA6131" i="1"/>
  <c r="AA6132" i="1"/>
  <c r="AA6133" i="1"/>
  <c r="AA6134" i="1"/>
  <c r="AA6135" i="1"/>
  <c r="AA6136" i="1"/>
  <c r="AA6137" i="1"/>
  <c r="AA6138" i="1"/>
  <c r="AA6139" i="1"/>
  <c r="AA6140" i="1"/>
  <c r="AA6141" i="1"/>
  <c r="AA6142" i="1"/>
  <c r="AA6143" i="1"/>
  <c r="AA6144" i="1"/>
  <c r="AA6145" i="1"/>
  <c r="AA6146" i="1"/>
  <c r="AA6147" i="1"/>
  <c r="AA6148" i="1"/>
  <c r="AA6149" i="1"/>
  <c r="AA6150" i="1"/>
  <c r="AA6151" i="1"/>
  <c r="AA6152" i="1"/>
  <c r="AA6153" i="1"/>
  <c r="AA6154" i="1"/>
  <c r="AA6155" i="1"/>
  <c r="AA6156" i="1"/>
  <c r="AA6157" i="1"/>
  <c r="AA6158" i="1"/>
  <c r="AA6159" i="1"/>
  <c r="AA6160" i="1"/>
  <c r="AA6161" i="1"/>
  <c r="AA6162" i="1"/>
  <c r="AA6163" i="1"/>
  <c r="AA6164" i="1"/>
  <c r="AA6165" i="1"/>
  <c r="AA6166" i="1"/>
  <c r="AA6167" i="1"/>
  <c r="AA6168" i="1"/>
  <c r="AA6169" i="1"/>
  <c r="AA6170" i="1"/>
  <c r="AA6171" i="1"/>
  <c r="AA6172" i="1"/>
  <c r="AA6173" i="1"/>
  <c r="AA6174" i="1"/>
  <c r="AA6175" i="1"/>
  <c r="AA6176" i="1"/>
  <c r="AA6177" i="1"/>
  <c r="AA6178" i="1"/>
  <c r="AA6179" i="1"/>
  <c r="AA6180" i="1"/>
  <c r="AA6181" i="1"/>
  <c r="AA6182" i="1"/>
  <c r="AA6183" i="1"/>
  <c r="AA6184" i="1"/>
  <c r="AA6185" i="1"/>
  <c r="AA6186" i="1"/>
  <c r="AA6187" i="1"/>
  <c r="AA6188" i="1"/>
  <c r="AA6189" i="1"/>
  <c r="AA6190" i="1"/>
  <c r="AA6191" i="1"/>
  <c r="AA6192" i="1"/>
  <c r="AA6193" i="1"/>
  <c r="AA6194" i="1"/>
  <c r="AA6195" i="1"/>
  <c r="AA6196" i="1"/>
  <c r="AA6197" i="1"/>
  <c r="AA6198" i="1"/>
  <c r="AA6199" i="1"/>
  <c r="AA6200" i="1"/>
  <c r="AA6201" i="1"/>
  <c r="AA6202" i="1"/>
  <c r="AA6203" i="1"/>
  <c r="AA6204" i="1"/>
  <c r="AA6205" i="1"/>
  <c r="AA6206" i="1"/>
  <c r="AA6207" i="1"/>
  <c r="AA6208" i="1"/>
  <c r="AA6209" i="1"/>
  <c r="AA6210" i="1"/>
  <c r="AA6211" i="1"/>
  <c r="AA6212" i="1"/>
  <c r="AA6213" i="1"/>
  <c r="AA6214" i="1"/>
  <c r="AA6215" i="1"/>
  <c r="AA6216" i="1"/>
  <c r="AA6217" i="1"/>
  <c r="AA6218" i="1"/>
  <c r="AA6219" i="1"/>
  <c r="AA6220" i="1"/>
  <c r="AA6221" i="1"/>
  <c r="AA6222" i="1"/>
  <c r="AA6223" i="1"/>
  <c r="AA6224" i="1"/>
  <c r="AA6225" i="1"/>
  <c r="AA6226" i="1"/>
  <c r="AA6227" i="1"/>
  <c r="AA6228" i="1"/>
  <c r="AA6229" i="1"/>
  <c r="AA6230" i="1"/>
  <c r="AA6231" i="1"/>
  <c r="AA6232" i="1"/>
  <c r="AA6233" i="1"/>
  <c r="AA6234" i="1"/>
  <c r="AA6235" i="1"/>
  <c r="AA6236" i="1"/>
  <c r="AA6237" i="1"/>
  <c r="AA6238" i="1"/>
  <c r="AA6239" i="1"/>
  <c r="AA6240" i="1"/>
  <c r="AA6241" i="1"/>
  <c r="AA6242" i="1"/>
  <c r="AA6243" i="1"/>
  <c r="AA6244" i="1"/>
  <c r="AA6245" i="1"/>
  <c r="AA6246" i="1"/>
  <c r="AA6247" i="1"/>
  <c r="AA6248" i="1"/>
  <c r="AA6249" i="1"/>
  <c r="AA6250" i="1"/>
  <c r="AA6251" i="1"/>
  <c r="AA6252" i="1"/>
  <c r="AA6253" i="1"/>
  <c r="AA6254" i="1"/>
  <c r="AA6255" i="1"/>
  <c r="AA6256" i="1"/>
  <c r="AA6257" i="1"/>
  <c r="AA6258" i="1"/>
  <c r="AA6259" i="1"/>
  <c r="AA6260" i="1"/>
  <c r="AA6261" i="1"/>
  <c r="AA6262" i="1"/>
  <c r="AA6263" i="1"/>
  <c r="AA6264" i="1"/>
  <c r="AA6265" i="1"/>
  <c r="AA6266" i="1"/>
  <c r="AA6267" i="1"/>
  <c r="AA6268" i="1"/>
  <c r="AA6269" i="1"/>
  <c r="AA6270" i="1"/>
  <c r="AA6271" i="1"/>
  <c r="AA6272" i="1"/>
  <c r="AA6273" i="1"/>
  <c r="AA6274" i="1"/>
  <c r="AA6275" i="1"/>
  <c r="AA6276" i="1"/>
  <c r="AA6277" i="1"/>
  <c r="AA6278" i="1"/>
  <c r="AA6279" i="1"/>
  <c r="AA6280" i="1"/>
  <c r="AA6281" i="1"/>
  <c r="AA6282" i="1"/>
  <c r="AA6283" i="1"/>
  <c r="AA6284" i="1"/>
  <c r="AA6285" i="1"/>
  <c r="AA6286" i="1"/>
  <c r="AA6287" i="1"/>
  <c r="AA6288" i="1"/>
  <c r="AA6289" i="1"/>
  <c r="AA6290" i="1"/>
  <c r="L6104" i="1"/>
  <c r="N6104" i="1"/>
  <c r="Q6104" i="1"/>
  <c r="L6105" i="1"/>
  <c r="N6105" i="1"/>
  <c r="Q6105" i="1"/>
  <c r="L6106" i="1"/>
  <c r="N6106" i="1"/>
  <c r="Q6106" i="1"/>
  <c r="L6107" i="1"/>
  <c r="N6107" i="1"/>
  <c r="Q6107" i="1"/>
  <c r="L6108" i="1"/>
  <c r="N6108" i="1"/>
  <c r="Q6108" i="1"/>
  <c r="L6109" i="1"/>
  <c r="N6109" i="1"/>
  <c r="Q6109" i="1"/>
  <c r="L6110" i="1"/>
  <c r="N6110" i="1"/>
  <c r="Q6110" i="1"/>
  <c r="L6111" i="1"/>
  <c r="N6111" i="1"/>
  <c r="Q6111" i="1"/>
  <c r="L6112" i="1"/>
  <c r="N6112" i="1"/>
  <c r="Q6112" i="1"/>
  <c r="L6113" i="1"/>
  <c r="N6113" i="1"/>
  <c r="Q6113" i="1"/>
  <c r="L6114" i="1"/>
  <c r="N6114" i="1"/>
  <c r="Q6114" i="1"/>
  <c r="L6115" i="1"/>
  <c r="N6115" i="1"/>
  <c r="Q6115" i="1"/>
  <c r="L6116" i="1"/>
  <c r="N6116" i="1"/>
  <c r="Q6116" i="1"/>
  <c r="L6117" i="1"/>
  <c r="N6117" i="1"/>
  <c r="Q6117" i="1"/>
  <c r="L6118" i="1"/>
  <c r="N6118" i="1"/>
  <c r="Q6118" i="1"/>
  <c r="L6119" i="1"/>
  <c r="N6119" i="1"/>
  <c r="Q6119" i="1"/>
  <c r="L6120" i="1"/>
  <c r="N6120" i="1"/>
  <c r="Q6120" i="1"/>
  <c r="L6121" i="1"/>
  <c r="N6121" i="1"/>
  <c r="Q6121" i="1"/>
  <c r="L6122" i="1"/>
  <c r="N6122" i="1"/>
  <c r="Q6122" i="1"/>
  <c r="L6123" i="1"/>
  <c r="N6123" i="1"/>
  <c r="Q6123" i="1"/>
  <c r="L6124" i="1"/>
  <c r="N6124" i="1"/>
  <c r="Q6124" i="1"/>
  <c r="L6125" i="1"/>
  <c r="N6125" i="1"/>
  <c r="Q6125" i="1"/>
  <c r="L6126" i="1"/>
  <c r="N6126" i="1"/>
  <c r="Q6126" i="1"/>
  <c r="L6127" i="1"/>
  <c r="N6127" i="1"/>
  <c r="Q6127" i="1"/>
  <c r="L6128" i="1"/>
  <c r="N6128" i="1"/>
  <c r="Q6128" i="1"/>
  <c r="L6129" i="1"/>
  <c r="N6129" i="1"/>
  <c r="Q6129" i="1"/>
  <c r="L6130" i="1"/>
  <c r="N6130" i="1"/>
  <c r="Q6130" i="1"/>
  <c r="L6131" i="1"/>
  <c r="N6131" i="1"/>
  <c r="Q6131" i="1"/>
  <c r="L6132" i="1"/>
  <c r="N6132" i="1"/>
  <c r="Q6132" i="1"/>
  <c r="L6133" i="1"/>
  <c r="N6133" i="1"/>
  <c r="Q6133" i="1"/>
  <c r="L6134" i="1"/>
  <c r="N6134" i="1"/>
  <c r="Q6134" i="1"/>
  <c r="L6135" i="1"/>
  <c r="N6135" i="1"/>
  <c r="Q6135" i="1"/>
  <c r="L6136" i="1"/>
  <c r="N6136" i="1"/>
  <c r="Q6136" i="1"/>
  <c r="L6137" i="1"/>
  <c r="N6137" i="1"/>
  <c r="Q6137" i="1"/>
  <c r="L6138" i="1"/>
  <c r="N6138" i="1"/>
  <c r="Q6138" i="1"/>
  <c r="L6139" i="1"/>
  <c r="N6139" i="1"/>
  <c r="Q6139" i="1"/>
  <c r="L6140" i="1"/>
  <c r="N6140" i="1"/>
  <c r="Q6140" i="1"/>
  <c r="L6141" i="1"/>
  <c r="N6141" i="1"/>
  <c r="Q6141" i="1"/>
  <c r="L6142" i="1"/>
  <c r="N6142" i="1"/>
  <c r="Q6142" i="1"/>
  <c r="L6143" i="1"/>
  <c r="N6143" i="1"/>
  <c r="Q6143" i="1"/>
  <c r="L6144" i="1"/>
  <c r="N6144" i="1"/>
  <c r="Q6144" i="1"/>
  <c r="L6145" i="1"/>
  <c r="N6145" i="1"/>
  <c r="Q6145" i="1"/>
  <c r="L6146" i="1"/>
  <c r="N6146" i="1"/>
  <c r="Q6146" i="1"/>
  <c r="L6147" i="1"/>
  <c r="N6147" i="1"/>
  <c r="Q6147" i="1"/>
  <c r="L6148" i="1"/>
  <c r="N6148" i="1"/>
  <c r="Q6148" i="1"/>
  <c r="L6149" i="1"/>
  <c r="N6149" i="1"/>
  <c r="Q6149" i="1"/>
  <c r="L6150" i="1"/>
  <c r="N6150" i="1"/>
  <c r="Q6150" i="1"/>
  <c r="L6151" i="1"/>
  <c r="N6151" i="1"/>
  <c r="Q6151" i="1"/>
  <c r="L6152" i="1"/>
  <c r="N6152" i="1"/>
  <c r="Q6152" i="1"/>
  <c r="L6153" i="1"/>
  <c r="N6153" i="1"/>
  <c r="Q6153" i="1"/>
  <c r="L6154" i="1"/>
  <c r="N6154" i="1"/>
  <c r="Q6154" i="1"/>
  <c r="L6155" i="1"/>
  <c r="N6155" i="1"/>
  <c r="Q6155" i="1"/>
  <c r="L6156" i="1"/>
  <c r="N6156" i="1"/>
  <c r="Q6156" i="1"/>
  <c r="L6157" i="1"/>
  <c r="N6157" i="1"/>
  <c r="Q6157" i="1"/>
  <c r="L6158" i="1"/>
  <c r="N6158" i="1"/>
  <c r="Q6158" i="1"/>
  <c r="L6159" i="1"/>
  <c r="N6159" i="1"/>
  <c r="Q6159" i="1"/>
  <c r="L6160" i="1"/>
  <c r="N6160" i="1"/>
  <c r="Q6160" i="1"/>
  <c r="L6161" i="1"/>
  <c r="N6161" i="1"/>
  <c r="Q6161" i="1"/>
  <c r="L6162" i="1"/>
  <c r="N6162" i="1"/>
  <c r="Q6162" i="1"/>
  <c r="L6163" i="1"/>
  <c r="N6163" i="1"/>
  <c r="Q6163" i="1"/>
  <c r="L6164" i="1"/>
  <c r="N6164" i="1"/>
  <c r="Q6164" i="1"/>
  <c r="L6165" i="1"/>
  <c r="N6165" i="1"/>
  <c r="Q6165" i="1"/>
  <c r="L6166" i="1"/>
  <c r="N6166" i="1"/>
  <c r="Q6166" i="1"/>
  <c r="L6167" i="1"/>
  <c r="N6167" i="1"/>
  <c r="Q6167" i="1"/>
  <c r="L6168" i="1"/>
  <c r="N6168" i="1"/>
  <c r="Q6168" i="1"/>
  <c r="L6169" i="1"/>
  <c r="N6169" i="1"/>
  <c r="Q6169" i="1"/>
  <c r="L6170" i="1"/>
  <c r="N6170" i="1"/>
  <c r="Q6170" i="1"/>
  <c r="L6171" i="1"/>
  <c r="N6171" i="1"/>
  <c r="Q6171" i="1"/>
  <c r="L6172" i="1"/>
  <c r="N6172" i="1"/>
  <c r="Q6172" i="1"/>
  <c r="L6173" i="1"/>
  <c r="N6173" i="1"/>
  <c r="Q6173" i="1"/>
  <c r="L6174" i="1"/>
  <c r="N6174" i="1"/>
  <c r="Q6174" i="1"/>
  <c r="L6175" i="1"/>
  <c r="N6175" i="1"/>
  <c r="Q6175" i="1"/>
  <c r="L6176" i="1"/>
  <c r="N6176" i="1"/>
  <c r="Q6176" i="1"/>
  <c r="L6177" i="1"/>
  <c r="N6177" i="1"/>
  <c r="Q6177" i="1"/>
  <c r="L6178" i="1"/>
  <c r="N6178" i="1"/>
  <c r="Q6178" i="1"/>
  <c r="L6179" i="1"/>
  <c r="N6179" i="1"/>
  <c r="Q6179" i="1"/>
  <c r="L6180" i="1"/>
  <c r="N6180" i="1"/>
  <c r="Q6180" i="1"/>
  <c r="L6181" i="1"/>
  <c r="N6181" i="1"/>
  <c r="Q6181" i="1"/>
  <c r="L6182" i="1"/>
  <c r="N6182" i="1"/>
  <c r="Q6182" i="1"/>
  <c r="L6183" i="1"/>
  <c r="N6183" i="1"/>
  <c r="Q6183" i="1"/>
  <c r="L6184" i="1"/>
  <c r="N6184" i="1"/>
  <c r="Q6184" i="1"/>
  <c r="L6185" i="1"/>
  <c r="N6185" i="1"/>
  <c r="Q6185" i="1"/>
  <c r="L6186" i="1"/>
  <c r="N6186" i="1"/>
  <c r="Q6186" i="1"/>
  <c r="L6187" i="1"/>
  <c r="N6187" i="1"/>
  <c r="Q6187" i="1"/>
  <c r="L6188" i="1"/>
  <c r="N6188" i="1"/>
  <c r="Q6188" i="1"/>
  <c r="L6189" i="1"/>
  <c r="N6189" i="1"/>
  <c r="Q6189" i="1"/>
  <c r="L6190" i="1"/>
  <c r="N6190" i="1"/>
  <c r="Q6190" i="1"/>
  <c r="L6191" i="1"/>
  <c r="N6191" i="1"/>
  <c r="Q6191" i="1"/>
  <c r="L6192" i="1"/>
  <c r="N6192" i="1"/>
  <c r="Q6192" i="1"/>
  <c r="L6193" i="1"/>
  <c r="N6193" i="1"/>
  <c r="Q6193" i="1"/>
  <c r="L6194" i="1"/>
  <c r="N6194" i="1"/>
  <c r="Q6194" i="1"/>
  <c r="L6195" i="1"/>
  <c r="N6195" i="1"/>
  <c r="Q6195" i="1"/>
  <c r="L6196" i="1"/>
  <c r="N6196" i="1"/>
  <c r="Q6196" i="1"/>
  <c r="L6197" i="1"/>
  <c r="N6197" i="1"/>
  <c r="Q6197" i="1"/>
  <c r="L6198" i="1"/>
  <c r="N6198" i="1"/>
  <c r="Q6198" i="1"/>
  <c r="L6199" i="1"/>
  <c r="N6199" i="1"/>
  <c r="Q6199" i="1"/>
  <c r="L6200" i="1"/>
  <c r="N6200" i="1"/>
  <c r="Q6200" i="1"/>
  <c r="L6201" i="1"/>
  <c r="N6201" i="1"/>
  <c r="Q6201" i="1"/>
  <c r="L6202" i="1"/>
  <c r="N6202" i="1"/>
  <c r="Q6202" i="1"/>
  <c r="L6203" i="1"/>
  <c r="N6203" i="1"/>
  <c r="Q6203" i="1"/>
  <c r="L6204" i="1"/>
  <c r="N6204" i="1"/>
  <c r="Q6204" i="1"/>
  <c r="L6205" i="1"/>
  <c r="N6205" i="1"/>
  <c r="Q6205" i="1"/>
  <c r="L6206" i="1"/>
  <c r="N6206" i="1"/>
  <c r="Q6206" i="1"/>
  <c r="L6207" i="1"/>
  <c r="N6207" i="1"/>
  <c r="Q6207" i="1"/>
  <c r="L6208" i="1"/>
  <c r="N6208" i="1"/>
  <c r="Q6208" i="1"/>
  <c r="L6209" i="1"/>
  <c r="N6209" i="1"/>
  <c r="Q6209" i="1"/>
  <c r="L6210" i="1"/>
  <c r="N6210" i="1"/>
  <c r="Q6210" i="1"/>
  <c r="L6211" i="1"/>
  <c r="N6211" i="1"/>
  <c r="Q6211" i="1"/>
  <c r="L6212" i="1"/>
  <c r="N6212" i="1"/>
  <c r="Q6212" i="1"/>
  <c r="L6213" i="1"/>
  <c r="N6213" i="1"/>
  <c r="Q6213" i="1"/>
  <c r="L6214" i="1"/>
  <c r="N6214" i="1"/>
  <c r="Q6214" i="1"/>
  <c r="L6215" i="1"/>
  <c r="N6215" i="1"/>
  <c r="Q6215" i="1"/>
  <c r="L6216" i="1"/>
  <c r="N6216" i="1"/>
  <c r="Q6216" i="1"/>
  <c r="L6217" i="1"/>
  <c r="N6217" i="1"/>
  <c r="Q6217" i="1"/>
  <c r="L6218" i="1"/>
  <c r="N6218" i="1"/>
  <c r="Q6218" i="1"/>
  <c r="L6219" i="1"/>
  <c r="N6219" i="1"/>
  <c r="Q6219" i="1"/>
  <c r="L6220" i="1"/>
  <c r="N6220" i="1"/>
  <c r="Q6220" i="1"/>
  <c r="L6221" i="1"/>
  <c r="N6221" i="1"/>
  <c r="Q6221" i="1"/>
  <c r="L6222" i="1"/>
  <c r="N6222" i="1"/>
  <c r="Q6222" i="1"/>
  <c r="L6223" i="1"/>
  <c r="N6223" i="1"/>
  <c r="Q6223" i="1"/>
  <c r="L6224" i="1"/>
  <c r="N6224" i="1"/>
  <c r="Q6224" i="1"/>
  <c r="L6225" i="1"/>
  <c r="N6225" i="1"/>
  <c r="Q6225" i="1"/>
  <c r="L6226" i="1"/>
  <c r="N6226" i="1"/>
  <c r="Q6226" i="1"/>
  <c r="L6227" i="1"/>
  <c r="N6227" i="1"/>
  <c r="Q6227" i="1"/>
  <c r="L6228" i="1"/>
  <c r="N6228" i="1"/>
  <c r="Q6228" i="1"/>
  <c r="L6229" i="1"/>
  <c r="N6229" i="1"/>
  <c r="Q6229" i="1"/>
  <c r="L6230" i="1"/>
  <c r="N6230" i="1"/>
  <c r="Q6230" i="1"/>
  <c r="L6231" i="1"/>
  <c r="N6231" i="1"/>
  <c r="Q6231" i="1"/>
  <c r="L6232" i="1"/>
  <c r="N6232" i="1"/>
  <c r="Q6232" i="1"/>
  <c r="L6233" i="1"/>
  <c r="N6233" i="1"/>
  <c r="Q6233" i="1"/>
  <c r="L6234" i="1"/>
  <c r="N6234" i="1"/>
  <c r="Q6234" i="1"/>
  <c r="L6235" i="1"/>
  <c r="N6235" i="1"/>
  <c r="Q6235" i="1"/>
  <c r="L6236" i="1"/>
  <c r="N6236" i="1"/>
  <c r="Q6236" i="1"/>
  <c r="L6237" i="1"/>
  <c r="N6237" i="1"/>
  <c r="Q6237" i="1"/>
  <c r="L6238" i="1"/>
  <c r="N6238" i="1"/>
  <c r="Q6238" i="1"/>
  <c r="L6239" i="1"/>
  <c r="N6239" i="1"/>
  <c r="Q6239" i="1"/>
  <c r="L6240" i="1"/>
  <c r="N6240" i="1"/>
  <c r="Q6240" i="1"/>
  <c r="L6241" i="1"/>
  <c r="N6241" i="1"/>
  <c r="Q6241" i="1"/>
  <c r="L6242" i="1"/>
  <c r="N6242" i="1"/>
  <c r="Q6242" i="1"/>
  <c r="L6243" i="1"/>
  <c r="N6243" i="1"/>
  <c r="Q6243" i="1"/>
  <c r="L6244" i="1"/>
  <c r="N6244" i="1"/>
  <c r="Q6244" i="1"/>
  <c r="L6245" i="1"/>
  <c r="N6245" i="1"/>
  <c r="Q6245" i="1"/>
  <c r="L6246" i="1"/>
  <c r="N6246" i="1"/>
  <c r="Q6246" i="1"/>
  <c r="L6247" i="1"/>
  <c r="N6247" i="1"/>
  <c r="Q6247" i="1"/>
  <c r="L6248" i="1"/>
  <c r="N6248" i="1"/>
  <c r="Q6248" i="1"/>
  <c r="L6249" i="1"/>
  <c r="N6249" i="1"/>
  <c r="Q6249" i="1"/>
  <c r="L6250" i="1"/>
  <c r="N6250" i="1"/>
  <c r="Q6250" i="1"/>
  <c r="L6251" i="1"/>
  <c r="N6251" i="1"/>
  <c r="Q6251" i="1"/>
  <c r="L6252" i="1"/>
  <c r="N6252" i="1"/>
  <c r="Q6252" i="1"/>
  <c r="L6253" i="1"/>
  <c r="N6253" i="1"/>
  <c r="Q6253" i="1"/>
  <c r="L6254" i="1"/>
  <c r="N6254" i="1"/>
  <c r="Q6254" i="1"/>
  <c r="L6255" i="1"/>
  <c r="N6255" i="1"/>
  <c r="Q6255" i="1"/>
  <c r="L6256" i="1"/>
  <c r="N6256" i="1"/>
  <c r="Q6256" i="1"/>
  <c r="L6257" i="1"/>
  <c r="N6257" i="1"/>
  <c r="Q6257" i="1"/>
  <c r="L6258" i="1"/>
  <c r="N6258" i="1"/>
  <c r="Q6258" i="1"/>
  <c r="L6259" i="1"/>
  <c r="N6259" i="1"/>
  <c r="Q6259" i="1"/>
  <c r="L6260" i="1"/>
  <c r="N6260" i="1"/>
  <c r="Q6260" i="1"/>
  <c r="L6261" i="1"/>
  <c r="N6261" i="1"/>
  <c r="Q6261" i="1"/>
  <c r="L6262" i="1"/>
  <c r="N6262" i="1"/>
  <c r="Q6262" i="1"/>
  <c r="L6263" i="1"/>
  <c r="N6263" i="1"/>
  <c r="Q6263" i="1"/>
  <c r="L6264" i="1"/>
  <c r="N6264" i="1"/>
  <c r="Q6264" i="1"/>
  <c r="L6265" i="1"/>
  <c r="N6265" i="1"/>
  <c r="Q6265" i="1"/>
  <c r="L6266" i="1"/>
  <c r="N6266" i="1"/>
  <c r="Q6266" i="1"/>
  <c r="L6267" i="1"/>
  <c r="N6267" i="1"/>
  <c r="Q6267" i="1"/>
  <c r="L6268" i="1"/>
  <c r="N6268" i="1"/>
  <c r="Q6268" i="1"/>
  <c r="L6269" i="1"/>
  <c r="N6269" i="1"/>
  <c r="Q6269" i="1"/>
  <c r="L6270" i="1"/>
  <c r="N6270" i="1"/>
  <c r="Q6270" i="1"/>
  <c r="L6271" i="1"/>
  <c r="N6271" i="1"/>
  <c r="Q6271" i="1"/>
  <c r="L6272" i="1"/>
  <c r="N6272" i="1"/>
  <c r="Q6272" i="1"/>
  <c r="L6273" i="1"/>
  <c r="N6273" i="1"/>
  <c r="Q6273" i="1"/>
  <c r="L6274" i="1"/>
  <c r="N6274" i="1"/>
  <c r="Q6274" i="1"/>
  <c r="L6275" i="1"/>
  <c r="N6275" i="1"/>
  <c r="Q6275" i="1"/>
  <c r="L6276" i="1"/>
  <c r="N6276" i="1"/>
  <c r="Q6276" i="1"/>
  <c r="L6277" i="1"/>
  <c r="N6277" i="1"/>
  <c r="Q6277" i="1"/>
  <c r="L6278" i="1"/>
  <c r="N6278" i="1"/>
  <c r="Q6278" i="1"/>
  <c r="L6279" i="1"/>
  <c r="N6279" i="1"/>
  <c r="Q6279" i="1"/>
  <c r="L6280" i="1"/>
  <c r="N6280" i="1"/>
  <c r="Q6280" i="1"/>
  <c r="L6281" i="1"/>
  <c r="N6281" i="1"/>
  <c r="Q6281" i="1"/>
  <c r="L6282" i="1"/>
  <c r="N6282" i="1"/>
  <c r="Q6282" i="1"/>
  <c r="L6283" i="1"/>
  <c r="N6283" i="1"/>
  <c r="Q6283" i="1"/>
  <c r="L6284" i="1"/>
  <c r="N6284" i="1"/>
  <c r="Q6284" i="1"/>
  <c r="L6285" i="1"/>
  <c r="N6285" i="1"/>
  <c r="Q6285" i="1"/>
  <c r="L6286" i="1"/>
  <c r="N6286" i="1"/>
  <c r="Q6286" i="1"/>
  <c r="L6287" i="1"/>
  <c r="N6287" i="1"/>
  <c r="Q6287" i="1"/>
  <c r="L6288" i="1"/>
  <c r="N6288" i="1"/>
  <c r="Q6288" i="1"/>
  <c r="L6289" i="1"/>
  <c r="N6289" i="1"/>
  <c r="Q6289" i="1"/>
  <c r="L6290" i="1"/>
  <c r="N6290" i="1"/>
  <c r="Q6290" i="1"/>
  <c r="X6105" i="1"/>
  <c r="AA6105" i="1"/>
  <c r="X6104" i="1"/>
  <c r="AA6104" i="1"/>
  <c r="L793" i="19"/>
  <c r="N793" i="19"/>
  <c r="Q793" i="19"/>
  <c r="X793" i="19"/>
  <c r="AA793" i="19"/>
  <c r="L792" i="19"/>
  <c r="N792" i="19"/>
  <c r="Q792" i="19"/>
  <c r="X792" i="19"/>
  <c r="AA792" i="19"/>
  <c r="L791" i="19"/>
  <c r="N791" i="19"/>
  <c r="Q791" i="19"/>
  <c r="X791" i="19"/>
  <c r="AA791" i="19"/>
  <c r="L790" i="19"/>
  <c r="N790" i="19"/>
  <c r="Q790" i="19"/>
  <c r="X790" i="19"/>
  <c r="AA790" i="19"/>
  <c r="L789" i="19"/>
  <c r="N789" i="19"/>
  <c r="Q789" i="19"/>
  <c r="X789" i="19"/>
  <c r="AA789" i="19"/>
  <c r="L788" i="19"/>
  <c r="N788" i="19"/>
  <c r="Q788" i="19"/>
  <c r="X788" i="19"/>
  <c r="AA788" i="19"/>
  <c r="L787" i="19"/>
  <c r="N787" i="19"/>
  <c r="Q787" i="19"/>
  <c r="X787" i="19"/>
  <c r="AA787" i="19"/>
  <c r="L786" i="19"/>
  <c r="N786" i="19"/>
  <c r="Q786" i="19"/>
  <c r="X786" i="19"/>
  <c r="AA786" i="19"/>
  <c r="L785" i="19"/>
  <c r="N785" i="19"/>
  <c r="Q785" i="19"/>
  <c r="X785" i="19"/>
  <c r="AA785" i="19"/>
  <c r="L784" i="19"/>
  <c r="N784" i="19"/>
  <c r="Q784" i="19"/>
  <c r="X784" i="19"/>
  <c r="AA784" i="19"/>
  <c r="L783" i="19"/>
  <c r="N783" i="19"/>
  <c r="Q783" i="19"/>
  <c r="X783" i="19"/>
  <c r="AA783" i="19"/>
  <c r="L782" i="19"/>
  <c r="N782" i="19"/>
  <c r="Q782" i="19"/>
  <c r="X782" i="19"/>
  <c r="AA782" i="19"/>
  <c r="L781" i="19"/>
  <c r="N781" i="19"/>
  <c r="Q781" i="19"/>
  <c r="X781" i="19"/>
  <c r="AA781" i="19"/>
  <c r="D221" i="15"/>
  <c r="H221" i="15"/>
  <c r="I221" i="15"/>
  <c r="O221" i="15"/>
  <c r="R221" i="15" s="1"/>
  <c r="U221" i="15" s="1"/>
  <c r="Y221" i="15"/>
  <c r="AA221" i="15"/>
  <c r="AB221" i="15"/>
  <c r="AC221" i="15"/>
  <c r="AK221" i="15"/>
  <c r="AN221" i="15"/>
  <c r="AP221" i="15"/>
  <c r="AQ221" i="15"/>
  <c r="AR221" i="15"/>
  <c r="L780" i="19"/>
  <c r="N780" i="19"/>
  <c r="Q780" i="19"/>
  <c r="X780" i="19"/>
  <c r="AA780" i="19"/>
  <c r="L779" i="19"/>
  <c r="N779" i="19"/>
  <c r="Q779" i="19"/>
  <c r="X779" i="19"/>
  <c r="AA779" i="19"/>
  <c r="L778" i="19"/>
  <c r="N778" i="19"/>
  <c r="Q778" i="19"/>
  <c r="X778" i="19"/>
  <c r="AA778" i="19"/>
  <c r="L777" i="19"/>
  <c r="N777" i="19"/>
  <c r="Q777" i="19"/>
  <c r="X777" i="19"/>
  <c r="AA777" i="19"/>
  <c r="X6002" i="1"/>
  <c r="X6003" i="1"/>
  <c r="X6004" i="1"/>
  <c r="X6005" i="1"/>
  <c r="X6006" i="1"/>
  <c r="X6007" i="1"/>
  <c r="X6008" i="1"/>
  <c r="X6009" i="1"/>
  <c r="X6010" i="1"/>
  <c r="X6011" i="1"/>
  <c r="X6012" i="1"/>
  <c r="X6013" i="1"/>
  <c r="X6014" i="1"/>
  <c r="X6015" i="1"/>
  <c r="X6016" i="1"/>
  <c r="X6017" i="1"/>
  <c r="X6018" i="1"/>
  <c r="X6019" i="1"/>
  <c r="X6020" i="1"/>
  <c r="X6021" i="1"/>
  <c r="X6022" i="1"/>
  <c r="X6023" i="1"/>
  <c r="X6024" i="1"/>
  <c r="X6025" i="1"/>
  <c r="X6026" i="1"/>
  <c r="X6027" i="1"/>
  <c r="X6028" i="1"/>
  <c r="X6029" i="1"/>
  <c r="X6030" i="1"/>
  <c r="X6031" i="1"/>
  <c r="X6032" i="1"/>
  <c r="X6033" i="1"/>
  <c r="X6034" i="1"/>
  <c r="X6035" i="1"/>
  <c r="X6036" i="1"/>
  <c r="X6037" i="1"/>
  <c r="X6038" i="1"/>
  <c r="X6039" i="1"/>
  <c r="X6040" i="1"/>
  <c r="X6041" i="1"/>
  <c r="X6042" i="1"/>
  <c r="X6043" i="1"/>
  <c r="X6044" i="1"/>
  <c r="X6045" i="1"/>
  <c r="X6046" i="1"/>
  <c r="X6047" i="1"/>
  <c r="X6048" i="1"/>
  <c r="X6049" i="1"/>
  <c r="X6050" i="1"/>
  <c r="X6051" i="1"/>
  <c r="X6052" i="1"/>
  <c r="X6053" i="1"/>
  <c r="X6054" i="1"/>
  <c r="X6055" i="1"/>
  <c r="X6056" i="1"/>
  <c r="X6057" i="1"/>
  <c r="X6058" i="1"/>
  <c r="X6059" i="1"/>
  <c r="X6060" i="1"/>
  <c r="X6061" i="1"/>
  <c r="X6062" i="1"/>
  <c r="X6063" i="1"/>
  <c r="X6064" i="1"/>
  <c r="X6065" i="1"/>
  <c r="X6066" i="1"/>
  <c r="X6067" i="1"/>
  <c r="X6068" i="1"/>
  <c r="X6069" i="1"/>
  <c r="X6070" i="1"/>
  <c r="X6071" i="1"/>
  <c r="X6072" i="1"/>
  <c r="X6073" i="1"/>
  <c r="X6074" i="1"/>
  <c r="X6075" i="1"/>
  <c r="X6076" i="1"/>
  <c r="X6077" i="1"/>
  <c r="X6078" i="1"/>
  <c r="X6079" i="1"/>
  <c r="X6080" i="1"/>
  <c r="X6081" i="1"/>
  <c r="X6082" i="1"/>
  <c r="X6083" i="1"/>
  <c r="X6084" i="1"/>
  <c r="X6085" i="1"/>
  <c r="X6086" i="1"/>
  <c r="X6087" i="1"/>
  <c r="X6088" i="1"/>
  <c r="X6089" i="1"/>
  <c r="X6090" i="1"/>
  <c r="X6091" i="1"/>
  <c r="X6092" i="1"/>
  <c r="X6093" i="1"/>
  <c r="X6094" i="1"/>
  <c r="X6095" i="1"/>
  <c r="X6096" i="1"/>
  <c r="X6097" i="1"/>
  <c r="X6098" i="1"/>
  <c r="X6099" i="1"/>
  <c r="X6100" i="1"/>
  <c r="X6101" i="1"/>
  <c r="X6102" i="1"/>
  <c r="X6103" i="1"/>
  <c r="AA6002" i="1"/>
  <c r="AA6003" i="1"/>
  <c r="AA6004" i="1"/>
  <c r="AA6005" i="1"/>
  <c r="AA6006" i="1"/>
  <c r="AA6007" i="1"/>
  <c r="AA6008" i="1"/>
  <c r="AA6009" i="1"/>
  <c r="AA6010" i="1"/>
  <c r="AA6011" i="1"/>
  <c r="AA6012" i="1"/>
  <c r="AA6013" i="1"/>
  <c r="AA6014" i="1"/>
  <c r="AA6015" i="1"/>
  <c r="AA6016" i="1"/>
  <c r="AA6017" i="1"/>
  <c r="AA6018" i="1"/>
  <c r="AA6019" i="1"/>
  <c r="AA6020" i="1"/>
  <c r="AA6021" i="1"/>
  <c r="AA6022" i="1"/>
  <c r="AA6023" i="1"/>
  <c r="AA6024" i="1"/>
  <c r="AA6025" i="1"/>
  <c r="AA6026" i="1"/>
  <c r="AA6027" i="1"/>
  <c r="AA6028" i="1"/>
  <c r="AA6029" i="1"/>
  <c r="AA6030" i="1"/>
  <c r="AA6031" i="1"/>
  <c r="AA6032" i="1"/>
  <c r="AA6033" i="1"/>
  <c r="AA6034" i="1"/>
  <c r="AA6035" i="1"/>
  <c r="AA6036" i="1"/>
  <c r="AA6037" i="1"/>
  <c r="AA6038" i="1"/>
  <c r="AA6039" i="1"/>
  <c r="AA6040" i="1"/>
  <c r="AA6041" i="1"/>
  <c r="AA6042" i="1"/>
  <c r="AA6043" i="1"/>
  <c r="AA6044" i="1"/>
  <c r="AA6045" i="1"/>
  <c r="AA6046" i="1"/>
  <c r="AA6047" i="1"/>
  <c r="AA6048" i="1"/>
  <c r="AA6049" i="1"/>
  <c r="AA6050" i="1"/>
  <c r="AA6051" i="1"/>
  <c r="AA6052" i="1"/>
  <c r="AA6053" i="1"/>
  <c r="AA6054" i="1"/>
  <c r="AA6055" i="1"/>
  <c r="AA6056" i="1"/>
  <c r="AA6057" i="1"/>
  <c r="AA6058" i="1"/>
  <c r="AA6059" i="1"/>
  <c r="AA6060" i="1"/>
  <c r="AA6061" i="1"/>
  <c r="AA6062" i="1"/>
  <c r="AA6063" i="1"/>
  <c r="AA6064" i="1"/>
  <c r="AA6065" i="1"/>
  <c r="AA6066" i="1"/>
  <c r="AA6067" i="1"/>
  <c r="AA6068" i="1"/>
  <c r="AA6069" i="1"/>
  <c r="AA6070" i="1"/>
  <c r="AA6071" i="1"/>
  <c r="AA6072" i="1"/>
  <c r="AA6073" i="1"/>
  <c r="AA6074" i="1"/>
  <c r="AA6075" i="1"/>
  <c r="AA6076" i="1"/>
  <c r="AA6077" i="1"/>
  <c r="AA6078" i="1"/>
  <c r="AA6079" i="1"/>
  <c r="AA6080" i="1"/>
  <c r="AA6081" i="1"/>
  <c r="AA6082" i="1"/>
  <c r="AA6083" i="1"/>
  <c r="AA6084" i="1"/>
  <c r="AA6085" i="1"/>
  <c r="AA6086" i="1"/>
  <c r="AA6087" i="1"/>
  <c r="AA6088" i="1"/>
  <c r="AA6089" i="1"/>
  <c r="AA6090" i="1"/>
  <c r="AA6091" i="1"/>
  <c r="AA6092" i="1"/>
  <c r="AA6093" i="1"/>
  <c r="AA6094" i="1"/>
  <c r="AA6095" i="1"/>
  <c r="AA6096" i="1"/>
  <c r="AA6097" i="1"/>
  <c r="AA6098" i="1"/>
  <c r="AA6099" i="1"/>
  <c r="AA6100" i="1"/>
  <c r="AA6101" i="1"/>
  <c r="AA6102" i="1"/>
  <c r="AA6103" i="1"/>
  <c r="L6000" i="1"/>
  <c r="N6000" i="1"/>
  <c r="Q6000" i="1"/>
  <c r="L6001" i="1"/>
  <c r="N6001" i="1"/>
  <c r="Q6001" i="1"/>
  <c r="L6002" i="1"/>
  <c r="N6002" i="1"/>
  <c r="Q6002" i="1"/>
  <c r="L6003" i="1"/>
  <c r="N6003" i="1"/>
  <c r="Q6003" i="1"/>
  <c r="L6004" i="1"/>
  <c r="N6004" i="1"/>
  <c r="Q6004" i="1"/>
  <c r="L6005" i="1"/>
  <c r="N6005" i="1"/>
  <c r="Q6005" i="1"/>
  <c r="L6006" i="1"/>
  <c r="N6006" i="1"/>
  <c r="Q6006" i="1"/>
  <c r="L6007" i="1"/>
  <c r="N6007" i="1"/>
  <c r="Q6007" i="1"/>
  <c r="L6008" i="1"/>
  <c r="N6008" i="1"/>
  <c r="Q6008" i="1"/>
  <c r="L6009" i="1"/>
  <c r="N6009" i="1"/>
  <c r="Q6009" i="1"/>
  <c r="L6010" i="1"/>
  <c r="N6010" i="1"/>
  <c r="Q6010" i="1"/>
  <c r="L6011" i="1"/>
  <c r="N6011" i="1"/>
  <c r="Q6011" i="1"/>
  <c r="L6012" i="1"/>
  <c r="N6012" i="1"/>
  <c r="Q6012" i="1"/>
  <c r="L6013" i="1"/>
  <c r="N6013" i="1"/>
  <c r="Q6013" i="1"/>
  <c r="L6014" i="1"/>
  <c r="N6014" i="1"/>
  <c r="Q6014" i="1"/>
  <c r="L6015" i="1"/>
  <c r="N6015" i="1"/>
  <c r="Q6015" i="1"/>
  <c r="L6016" i="1"/>
  <c r="N6016" i="1"/>
  <c r="Q6016" i="1"/>
  <c r="L6017" i="1"/>
  <c r="N6017" i="1"/>
  <c r="Q6017" i="1"/>
  <c r="L6018" i="1"/>
  <c r="N6018" i="1"/>
  <c r="Q6018" i="1"/>
  <c r="L6019" i="1"/>
  <c r="N6019" i="1"/>
  <c r="Q6019" i="1"/>
  <c r="L6020" i="1"/>
  <c r="N6020" i="1"/>
  <c r="Q6020" i="1"/>
  <c r="L6021" i="1"/>
  <c r="N6021" i="1"/>
  <c r="Q6021" i="1"/>
  <c r="L6022" i="1"/>
  <c r="N6022" i="1"/>
  <c r="Q6022" i="1"/>
  <c r="L6023" i="1"/>
  <c r="N6023" i="1"/>
  <c r="Q6023" i="1"/>
  <c r="L6024" i="1"/>
  <c r="N6024" i="1"/>
  <c r="Q6024" i="1"/>
  <c r="L6025" i="1"/>
  <c r="N6025" i="1"/>
  <c r="Q6025" i="1"/>
  <c r="L6026" i="1"/>
  <c r="N6026" i="1"/>
  <c r="Q6026" i="1"/>
  <c r="L6027" i="1"/>
  <c r="N6027" i="1"/>
  <c r="Q6027" i="1"/>
  <c r="L6028" i="1"/>
  <c r="N6028" i="1"/>
  <c r="Q6028" i="1"/>
  <c r="L6029" i="1"/>
  <c r="N6029" i="1"/>
  <c r="Q6029" i="1"/>
  <c r="L6030" i="1"/>
  <c r="N6030" i="1"/>
  <c r="Q6030" i="1"/>
  <c r="L6031" i="1"/>
  <c r="N6031" i="1"/>
  <c r="Q6031" i="1"/>
  <c r="L6032" i="1"/>
  <c r="N6032" i="1"/>
  <c r="Q6032" i="1"/>
  <c r="L6033" i="1"/>
  <c r="N6033" i="1"/>
  <c r="Q6033" i="1"/>
  <c r="L6034" i="1"/>
  <c r="N6034" i="1"/>
  <c r="Q6034" i="1"/>
  <c r="L6035" i="1"/>
  <c r="N6035" i="1"/>
  <c r="Q6035" i="1"/>
  <c r="L6036" i="1"/>
  <c r="N6036" i="1"/>
  <c r="Q6036" i="1"/>
  <c r="L6037" i="1"/>
  <c r="N6037" i="1"/>
  <c r="Q6037" i="1"/>
  <c r="L6038" i="1"/>
  <c r="N6038" i="1"/>
  <c r="Q6038" i="1"/>
  <c r="L6039" i="1"/>
  <c r="N6039" i="1"/>
  <c r="Q6039" i="1"/>
  <c r="L6040" i="1"/>
  <c r="N6040" i="1"/>
  <c r="Q6040" i="1"/>
  <c r="L6041" i="1"/>
  <c r="N6041" i="1"/>
  <c r="Q6041" i="1"/>
  <c r="L6042" i="1"/>
  <c r="N6042" i="1"/>
  <c r="Q6042" i="1"/>
  <c r="L6043" i="1"/>
  <c r="N6043" i="1"/>
  <c r="Q6043" i="1"/>
  <c r="L6044" i="1"/>
  <c r="N6044" i="1"/>
  <c r="Q6044" i="1"/>
  <c r="L6045" i="1"/>
  <c r="N6045" i="1"/>
  <c r="Q6045" i="1"/>
  <c r="L6046" i="1"/>
  <c r="N6046" i="1"/>
  <c r="Q6046" i="1"/>
  <c r="L6047" i="1"/>
  <c r="N6047" i="1"/>
  <c r="Q6047" i="1"/>
  <c r="L6048" i="1"/>
  <c r="N6048" i="1"/>
  <c r="Q6048" i="1"/>
  <c r="L6049" i="1"/>
  <c r="N6049" i="1"/>
  <c r="Q6049" i="1"/>
  <c r="L6050" i="1"/>
  <c r="N6050" i="1"/>
  <c r="Q6050" i="1"/>
  <c r="L6051" i="1"/>
  <c r="N6051" i="1"/>
  <c r="Q6051" i="1"/>
  <c r="L6052" i="1"/>
  <c r="N6052" i="1"/>
  <c r="Q6052" i="1"/>
  <c r="L6053" i="1"/>
  <c r="N6053" i="1"/>
  <c r="Q6053" i="1"/>
  <c r="L6054" i="1"/>
  <c r="N6054" i="1"/>
  <c r="Q6054" i="1"/>
  <c r="L6055" i="1"/>
  <c r="N6055" i="1"/>
  <c r="Q6055" i="1"/>
  <c r="L6056" i="1"/>
  <c r="N6056" i="1"/>
  <c r="Q6056" i="1"/>
  <c r="L6057" i="1"/>
  <c r="N6057" i="1"/>
  <c r="Q6057" i="1"/>
  <c r="L6058" i="1"/>
  <c r="N6058" i="1"/>
  <c r="Q6058" i="1"/>
  <c r="L6059" i="1"/>
  <c r="N6059" i="1"/>
  <c r="Q6059" i="1"/>
  <c r="L6060" i="1"/>
  <c r="N6060" i="1"/>
  <c r="Q6060" i="1"/>
  <c r="L6061" i="1"/>
  <c r="N6061" i="1"/>
  <c r="Q6061" i="1"/>
  <c r="L6062" i="1"/>
  <c r="N6062" i="1"/>
  <c r="Q6062" i="1"/>
  <c r="L6063" i="1"/>
  <c r="N6063" i="1"/>
  <c r="Q6063" i="1"/>
  <c r="L6064" i="1"/>
  <c r="N6064" i="1"/>
  <c r="Q6064" i="1"/>
  <c r="L6065" i="1"/>
  <c r="N6065" i="1"/>
  <c r="Q6065" i="1"/>
  <c r="L6066" i="1"/>
  <c r="N6066" i="1"/>
  <c r="Q6066" i="1"/>
  <c r="L6067" i="1"/>
  <c r="N6067" i="1"/>
  <c r="Q6067" i="1"/>
  <c r="L6068" i="1"/>
  <c r="N6068" i="1"/>
  <c r="Q6068" i="1"/>
  <c r="L6069" i="1"/>
  <c r="N6069" i="1"/>
  <c r="Q6069" i="1"/>
  <c r="L6070" i="1"/>
  <c r="N6070" i="1"/>
  <c r="Q6070" i="1"/>
  <c r="L6071" i="1"/>
  <c r="N6071" i="1"/>
  <c r="Q6071" i="1"/>
  <c r="L6072" i="1"/>
  <c r="N6072" i="1"/>
  <c r="Q6072" i="1"/>
  <c r="L6073" i="1"/>
  <c r="N6073" i="1"/>
  <c r="Q6073" i="1"/>
  <c r="L6074" i="1"/>
  <c r="N6074" i="1"/>
  <c r="Q6074" i="1"/>
  <c r="L6075" i="1"/>
  <c r="N6075" i="1"/>
  <c r="Q6075" i="1"/>
  <c r="L6076" i="1"/>
  <c r="N6076" i="1"/>
  <c r="Q6076" i="1"/>
  <c r="L6077" i="1"/>
  <c r="N6077" i="1"/>
  <c r="Q6077" i="1"/>
  <c r="L6078" i="1"/>
  <c r="N6078" i="1"/>
  <c r="Q6078" i="1"/>
  <c r="L6079" i="1"/>
  <c r="N6079" i="1"/>
  <c r="Q6079" i="1"/>
  <c r="L6080" i="1"/>
  <c r="N6080" i="1"/>
  <c r="Q6080" i="1"/>
  <c r="L6081" i="1"/>
  <c r="N6081" i="1"/>
  <c r="Q6081" i="1"/>
  <c r="L6082" i="1"/>
  <c r="N6082" i="1"/>
  <c r="Q6082" i="1"/>
  <c r="L6083" i="1"/>
  <c r="N6083" i="1"/>
  <c r="Q6083" i="1"/>
  <c r="L6084" i="1"/>
  <c r="N6084" i="1"/>
  <c r="Q6084" i="1"/>
  <c r="L6085" i="1"/>
  <c r="N6085" i="1"/>
  <c r="Q6085" i="1"/>
  <c r="L6086" i="1"/>
  <c r="N6086" i="1"/>
  <c r="Q6086" i="1"/>
  <c r="L6087" i="1"/>
  <c r="N6087" i="1"/>
  <c r="Q6087" i="1"/>
  <c r="L6088" i="1"/>
  <c r="N6088" i="1"/>
  <c r="Q6088" i="1"/>
  <c r="L6089" i="1"/>
  <c r="N6089" i="1"/>
  <c r="Q6089" i="1"/>
  <c r="L6090" i="1"/>
  <c r="N6090" i="1"/>
  <c r="Q6090" i="1"/>
  <c r="L6091" i="1"/>
  <c r="N6091" i="1"/>
  <c r="Q6091" i="1"/>
  <c r="L6092" i="1"/>
  <c r="N6092" i="1"/>
  <c r="Q6092" i="1"/>
  <c r="L6093" i="1"/>
  <c r="N6093" i="1"/>
  <c r="Q6093" i="1"/>
  <c r="L6094" i="1"/>
  <c r="N6094" i="1"/>
  <c r="Q6094" i="1"/>
  <c r="L6095" i="1"/>
  <c r="N6095" i="1"/>
  <c r="Q6095" i="1"/>
  <c r="L6096" i="1"/>
  <c r="N6096" i="1"/>
  <c r="Q6096" i="1"/>
  <c r="L6097" i="1"/>
  <c r="N6097" i="1"/>
  <c r="Q6097" i="1"/>
  <c r="L6098" i="1"/>
  <c r="N6098" i="1"/>
  <c r="Q6098" i="1"/>
  <c r="L6099" i="1"/>
  <c r="N6099" i="1"/>
  <c r="Q6099" i="1"/>
  <c r="L6100" i="1"/>
  <c r="N6100" i="1"/>
  <c r="Q6100" i="1"/>
  <c r="L6101" i="1"/>
  <c r="N6101" i="1"/>
  <c r="Q6101" i="1"/>
  <c r="L6102" i="1"/>
  <c r="N6102" i="1"/>
  <c r="Q6102" i="1"/>
  <c r="L6103" i="1"/>
  <c r="N6103" i="1"/>
  <c r="Q6103" i="1"/>
  <c r="X6001" i="1"/>
  <c r="AA6001" i="1"/>
  <c r="X6000" i="1"/>
  <c r="AA6000" i="1"/>
  <c r="L776" i="19"/>
  <c r="N776" i="19"/>
  <c r="Q776" i="19"/>
  <c r="X776" i="19"/>
  <c r="AA776" i="19"/>
  <c r="L775" i="19"/>
  <c r="N775" i="19"/>
  <c r="Q775" i="19"/>
  <c r="X775" i="19"/>
  <c r="AA775" i="19"/>
  <c r="L774" i="19"/>
  <c r="N774" i="19"/>
  <c r="Q774" i="19"/>
  <c r="X774" i="19"/>
  <c r="AA774" i="19"/>
  <c r="L773" i="19"/>
  <c r="N773" i="19"/>
  <c r="Q773" i="19"/>
  <c r="X773" i="19"/>
  <c r="AA773" i="19"/>
  <c r="L772" i="19"/>
  <c r="N772" i="19"/>
  <c r="Q772" i="19"/>
  <c r="X772" i="19"/>
  <c r="AA772" i="19"/>
  <c r="L771" i="19"/>
  <c r="N771" i="19"/>
  <c r="Q771" i="19"/>
  <c r="X771" i="19"/>
  <c r="AA771" i="19"/>
  <c r="L770" i="19"/>
  <c r="N770" i="19"/>
  <c r="Q770" i="19"/>
  <c r="X770" i="19"/>
  <c r="AA770" i="19"/>
  <c r="L769" i="19"/>
  <c r="N769" i="19"/>
  <c r="Q769" i="19"/>
  <c r="X769" i="19"/>
  <c r="AA769" i="19"/>
  <c r="L768" i="19"/>
  <c r="N768" i="19"/>
  <c r="Q768" i="19"/>
  <c r="X768" i="19"/>
  <c r="AA768" i="19"/>
  <c r="L767" i="19"/>
  <c r="N767" i="19"/>
  <c r="Q767" i="19"/>
  <c r="X767" i="19"/>
  <c r="AA767" i="19"/>
  <c r="L766" i="19"/>
  <c r="N766" i="19"/>
  <c r="Q766" i="19"/>
  <c r="X766" i="19"/>
  <c r="AA766" i="19"/>
  <c r="L765" i="19"/>
  <c r="N765" i="19"/>
  <c r="Q765" i="19"/>
  <c r="X765" i="19"/>
  <c r="AA765" i="19"/>
  <c r="L764" i="19"/>
  <c r="N764" i="19"/>
  <c r="Q764" i="19"/>
  <c r="X764" i="19"/>
  <c r="AA764" i="19"/>
  <c r="L763" i="19"/>
  <c r="N763" i="19"/>
  <c r="Q763" i="19"/>
  <c r="X763" i="19"/>
  <c r="AA763" i="19"/>
  <c r="L762" i="19"/>
  <c r="N762" i="19"/>
  <c r="Q762" i="19"/>
  <c r="X762" i="19"/>
  <c r="AA762" i="19"/>
  <c r="L761" i="19"/>
  <c r="N761" i="19"/>
  <c r="Q761" i="19"/>
  <c r="X761" i="19"/>
  <c r="AA761" i="19"/>
  <c r="L760" i="19"/>
  <c r="N760" i="19"/>
  <c r="Q760" i="19"/>
  <c r="X760" i="19"/>
  <c r="AA760" i="19"/>
  <c r="L759" i="19"/>
  <c r="N759" i="19"/>
  <c r="Q759" i="19"/>
  <c r="X759" i="19"/>
  <c r="AA759" i="19"/>
  <c r="L758" i="19"/>
  <c r="N758" i="19"/>
  <c r="Q758" i="19"/>
  <c r="X758" i="19"/>
  <c r="AA758" i="19"/>
  <c r="L757" i="19"/>
  <c r="N757" i="19"/>
  <c r="Q757" i="19"/>
  <c r="X757" i="19"/>
  <c r="AA757" i="19"/>
  <c r="L756" i="19"/>
  <c r="N756" i="19"/>
  <c r="Q756" i="19"/>
  <c r="X756" i="19"/>
  <c r="AA756" i="19"/>
  <c r="L755" i="19"/>
  <c r="N755" i="19"/>
  <c r="Q755" i="19"/>
  <c r="X755" i="19"/>
  <c r="AA755" i="19"/>
  <c r="L754" i="19"/>
  <c r="N754" i="19"/>
  <c r="Q754" i="19"/>
  <c r="X754" i="19"/>
  <c r="AA754" i="19"/>
  <c r="L753" i="19"/>
  <c r="N753" i="19"/>
  <c r="Q753" i="19"/>
  <c r="X753" i="19"/>
  <c r="AA753" i="19"/>
  <c r="L752" i="19"/>
  <c r="N752" i="19"/>
  <c r="Q752" i="19"/>
  <c r="X752" i="19"/>
  <c r="AA752" i="19"/>
  <c r="L751" i="19"/>
  <c r="N751" i="19"/>
  <c r="Q751" i="19"/>
  <c r="X751" i="19"/>
  <c r="AA751" i="19"/>
  <c r="L750" i="19"/>
  <c r="N750" i="19"/>
  <c r="Q750" i="19"/>
  <c r="X750" i="19"/>
  <c r="AA750" i="19"/>
  <c r="L749" i="19"/>
  <c r="N749" i="19"/>
  <c r="Q749" i="19"/>
  <c r="X749" i="19"/>
  <c r="AA749" i="19"/>
  <c r="L748" i="19"/>
  <c r="N748" i="19"/>
  <c r="Q748" i="19"/>
  <c r="X748" i="19"/>
  <c r="AA748" i="19"/>
  <c r="L747" i="19"/>
  <c r="N747" i="19"/>
  <c r="Q747" i="19"/>
  <c r="X747" i="19"/>
  <c r="AA747" i="19"/>
  <c r="L746" i="19"/>
  <c r="N746" i="19"/>
  <c r="Q746" i="19"/>
  <c r="X746" i="19"/>
  <c r="AA746" i="19"/>
  <c r="L5828" i="1"/>
  <c r="L5829" i="1"/>
  <c r="L745" i="19"/>
  <c r="N745" i="19"/>
  <c r="Q745" i="19"/>
  <c r="X745" i="19"/>
  <c r="AA745" i="19"/>
  <c r="L744" i="19"/>
  <c r="N744" i="19"/>
  <c r="Q744" i="19"/>
  <c r="X744" i="19"/>
  <c r="AA744" i="19"/>
  <c r="L743" i="19"/>
  <c r="N743" i="19"/>
  <c r="Q743" i="19"/>
  <c r="X743" i="19"/>
  <c r="AA743" i="19"/>
  <c r="L742" i="19"/>
  <c r="N742" i="19"/>
  <c r="Q742" i="19"/>
  <c r="X742" i="19"/>
  <c r="AA742" i="19"/>
  <c r="L741" i="19"/>
  <c r="N741" i="19"/>
  <c r="Q741" i="19"/>
  <c r="X741" i="19"/>
  <c r="AA741" i="19"/>
  <c r="L740" i="19"/>
  <c r="N740" i="19"/>
  <c r="Q740" i="19"/>
  <c r="X740" i="19"/>
  <c r="AA740" i="19"/>
  <c r="L739" i="19"/>
  <c r="N739" i="19"/>
  <c r="Q739" i="19"/>
  <c r="X739" i="19"/>
  <c r="AA739" i="19"/>
  <c r="B77" i="7"/>
  <c r="U77" i="7"/>
  <c r="AC77" i="7"/>
  <c r="AE77" i="7"/>
  <c r="AG77" i="7"/>
  <c r="AH77" i="7"/>
  <c r="AI77" i="7"/>
  <c r="AK77" i="7"/>
  <c r="AL77" i="7"/>
  <c r="B76" i="7"/>
  <c r="U76" i="7"/>
  <c r="AC76" i="7"/>
  <c r="AE76" i="7"/>
  <c r="AG76" i="7"/>
  <c r="AH76" i="7"/>
  <c r="AI76" i="7"/>
  <c r="AK76" i="7"/>
  <c r="AL76" i="7" s="1"/>
  <c r="B75" i="7"/>
  <c r="U75" i="7"/>
  <c r="AC75" i="7"/>
  <c r="AE75" i="7"/>
  <c r="AG75" i="7"/>
  <c r="AH75" i="7"/>
  <c r="AI75" i="7"/>
  <c r="AK75" i="7"/>
  <c r="AL75" i="7" s="1"/>
  <c r="B74" i="7"/>
  <c r="U74" i="7"/>
  <c r="AC74" i="7"/>
  <c r="AE74" i="7"/>
  <c r="AG74" i="7"/>
  <c r="AH74" i="7"/>
  <c r="AI74" i="7"/>
  <c r="AK74" i="7"/>
  <c r="AL74" i="7"/>
  <c r="D220" i="15"/>
  <c r="H220" i="15"/>
  <c r="I220" i="15"/>
  <c r="O220" i="15"/>
  <c r="R220" i="15"/>
  <c r="U220" i="15" s="1"/>
  <c r="Y220" i="15"/>
  <c r="AA220" i="15"/>
  <c r="AB220" i="15"/>
  <c r="AC220" i="15"/>
  <c r="AK220" i="15"/>
  <c r="AN220" i="15"/>
  <c r="AP220" i="15"/>
  <c r="AQ220" i="15"/>
  <c r="AR220" i="15"/>
  <c r="D219" i="15"/>
  <c r="H219" i="15"/>
  <c r="I219" i="15"/>
  <c r="O219" i="15"/>
  <c r="R219" i="15" s="1"/>
  <c r="U219" i="15"/>
  <c r="Y219" i="15"/>
  <c r="AA219" i="15"/>
  <c r="AB219" i="15"/>
  <c r="AC219" i="15"/>
  <c r="AK219" i="15"/>
  <c r="AN219" i="15"/>
  <c r="AP219" i="15"/>
  <c r="AQ219" i="15"/>
  <c r="AR219" i="15"/>
  <c r="I218" i="15"/>
  <c r="H218" i="15"/>
  <c r="D218" i="15"/>
  <c r="O218" i="15"/>
  <c r="R218" i="15" s="1"/>
  <c r="U218" i="15" s="1"/>
  <c r="Y218" i="15"/>
  <c r="AA218" i="15"/>
  <c r="AB218" i="15"/>
  <c r="AC218" i="15"/>
  <c r="AK218" i="15"/>
  <c r="AN218" i="15"/>
  <c r="AP218" i="15"/>
  <c r="AQ218" i="15"/>
  <c r="AR218" i="15"/>
  <c r="D217" i="15"/>
  <c r="H217" i="15"/>
  <c r="I217" i="15"/>
  <c r="O217" i="15"/>
  <c r="R217" i="15"/>
  <c r="U217" i="15" s="1"/>
  <c r="Y217" i="15"/>
  <c r="AA217" i="15"/>
  <c r="AB217" i="15"/>
  <c r="AC217" i="15"/>
  <c r="AK217" i="15"/>
  <c r="AN217" i="15"/>
  <c r="AP217" i="15"/>
  <c r="AQ217" i="15"/>
  <c r="AR217" i="15"/>
  <c r="L732" i="19"/>
  <c r="L733" i="19"/>
  <c r="L734" i="19"/>
  <c r="L735" i="19"/>
  <c r="L736" i="19"/>
  <c r="L737" i="19"/>
  <c r="L738" i="19"/>
  <c r="N732" i="19"/>
  <c r="N733" i="19"/>
  <c r="N734" i="19"/>
  <c r="N735" i="19"/>
  <c r="N736" i="19"/>
  <c r="N737" i="19"/>
  <c r="N738" i="19"/>
  <c r="Q732" i="19"/>
  <c r="Q733" i="19"/>
  <c r="Q734" i="19"/>
  <c r="Q735" i="19"/>
  <c r="Q736" i="19"/>
  <c r="Q737" i="19"/>
  <c r="Q738" i="19"/>
  <c r="X732" i="19"/>
  <c r="X733" i="19"/>
  <c r="X734" i="19"/>
  <c r="X735" i="19"/>
  <c r="X736" i="19"/>
  <c r="X737" i="19"/>
  <c r="X738" i="19"/>
  <c r="AA732" i="19"/>
  <c r="AA733" i="19"/>
  <c r="AA734" i="19"/>
  <c r="AA735" i="19"/>
  <c r="AA736" i="19"/>
  <c r="AA737" i="19"/>
  <c r="AA738" i="19"/>
  <c r="B72" i="7"/>
  <c r="B73" i="7"/>
  <c r="U72" i="7"/>
  <c r="U73" i="7"/>
  <c r="AC72" i="7"/>
  <c r="AC73" i="7"/>
  <c r="AE72" i="7"/>
  <c r="AE73" i="7"/>
  <c r="AG72" i="7"/>
  <c r="AG73" i="7"/>
  <c r="AH72" i="7"/>
  <c r="AH73" i="7"/>
  <c r="AI72" i="7"/>
  <c r="AI73" i="7"/>
  <c r="AK72" i="7"/>
  <c r="AL72" i="7" s="1"/>
  <c r="AK73" i="7"/>
  <c r="AL73" i="7"/>
  <c r="B71" i="7"/>
  <c r="U71" i="7"/>
  <c r="AC71" i="7"/>
  <c r="AE71" i="7"/>
  <c r="AG71" i="7"/>
  <c r="AH71" i="7"/>
  <c r="AI71" i="7"/>
  <c r="AK71" i="7"/>
  <c r="AL71" i="7"/>
  <c r="B70" i="7"/>
  <c r="U70" i="7"/>
  <c r="AC70" i="7"/>
  <c r="AE70" i="7"/>
  <c r="AG70" i="7"/>
  <c r="AH70" i="7"/>
  <c r="AI70" i="7"/>
  <c r="AK70" i="7"/>
  <c r="AL70" i="7" s="1"/>
  <c r="B69" i="7"/>
  <c r="U69" i="7"/>
  <c r="AC69" i="7"/>
  <c r="AE69" i="7"/>
  <c r="AG69" i="7"/>
  <c r="AH69" i="7"/>
  <c r="AI69" i="7"/>
  <c r="AK69" i="7"/>
  <c r="AL69" i="7"/>
  <c r="B68" i="7"/>
  <c r="U68" i="7"/>
  <c r="AC68" i="7"/>
  <c r="AE68" i="7"/>
  <c r="AG68" i="7"/>
  <c r="AH68" i="7"/>
  <c r="AI68" i="7"/>
  <c r="AK68" i="7"/>
  <c r="AL68" i="7" s="1"/>
  <c r="X5763" i="1"/>
  <c r="X5764" i="1"/>
  <c r="X5765" i="1"/>
  <c r="X5766" i="1"/>
  <c r="X5767" i="1"/>
  <c r="X5768" i="1"/>
  <c r="X5769" i="1"/>
  <c r="X5770" i="1"/>
  <c r="X5771" i="1"/>
  <c r="X5772" i="1"/>
  <c r="X5773" i="1"/>
  <c r="X5774" i="1"/>
  <c r="X5775" i="1"/>
  <c r="X5776" i="1"/>
  <c r="X5777" i="1"/>
  <c r="X5778" i="1"/>
  <c r="X5779" i="1"/>
  <c r="X5780" i="1"/>
  <c r="X5781" i="1"/>
  <c r="X5782" i="1"/>
  <c r="X5783" i="1"/>
  <c r="X5784" i="1"/>
  <c r="X5785" i="1"/>
  <c r="X5786" i="1"/>
  <c r="X5787" i="1"/>
  <c r="X5788" i="1"/>
  <c r="X5789" i="1"/>
  <c r="X5790" i="1"/>
  <c r="X5791" i="1"/>
  <c r="X5792" i="1"/>
  <c r="X5793" i="1"/>
  <c r="X5794" i="1"/>
  <c r="X5795" i="1"/>
  <c r="X5796" i="1"/>
  <c r="X5797" i="1"/>
  <c r="X5798" i="1"/>
  <c r="X5799" i="1"/>
  <c r="X5800" i="1"/>
  <c r="X5801" i="1"/>
  <c r="X5802" i="1"/>
  <c r="X5803" i="1"/>
  <c r="X5804" i="1"/>
  <c r="X5805" i="1"/>
  <c r="X5806" i="1"/>
  <c r="X5807" i="1"/>
  <c r="X5808" i="1"/>
  <c r="X5809" i="1"/>
  <c r="X5810" i="1"/>
  <c r="X5811" i="1"/>
  <c r="X5812" i="1"/>
  <c r="X5813" i="1"/>
  <c r="X5814" i="1"/>
  <c r="X5815" i="1"/>
  <c r="X5816" i="1"/>
  <c r="X5817" i="1"/>
  <c r="X5818" i="1"/>
  <c r="X5819" i="1"/>
  <c r="X5820" i="1"/>
  <c r="X5821" i="1"/>
  <c r="X5822" i="1"/>
  <c r="X5823" i="1"/>
  <c r="X5824" i="1"/>
  <c r="X5825" i="1"/>
  <c r="X5826" i="1"/>
  <c r="X5827" i="1"/>
  <c r="X5828" i="1"/>
  <c r="X5829" i="1"/>
  <c r="X5830" i="1"/>
  <c r="X5831" i="1"/>
  <c r="X5832" i="1"/>
  <c r="X5833" i="1"/>
  <c r="X5834" i="1"/>
  <c r="X5835" i="1"/>
  <c r="X5836" i="1"/>
  <c r="X5837" i="1"/>
  <c r="X5838" i="1"/>
  <c r="X5839" i="1"/>
  <c r="X5840" i="1"/>
  <c r="X5841" i="1"/>
  <c r="X5842" i="1"/>
  <c r="X5843" i="1"/>
  <c r="X5844" i="1"/>
  <c r="X5845" i="1"/>
  <c r="X5846" i="1"/>
  <c r="X5847" i="1"/>
  <c r="X5848" i="1"/>
  <c r="X5849" i="1"/>
  <c r="X5850" i="1"/>
  <c r="X5851" i="1"/>
  <c r="X5852" i="1"/>
  <c r="X5853" i="1"/>
  <c r="X5854" i="1"/>
  <c r="X5855" i="1"/>
  <c r="X5856" i="1"/>
  <c r="X5857" i="1"/>
  <c r="X5858" i="1"/>
  <c r="X5859" i="1"/>
  <c r="X5860" i="1"/>
  <c r="X5861" i="1"/>
  <c r="X5862" i="1"/>
  <c r="X5863" i="1"/>
  <c r="X5864" i="1"/>
  <c r="X5865" i="1"/>
  <c r="X5866" i="1"/>
  <c r="X5867" i="1"/>
  <c r="X5868" i="1"/>
  <c r="X5869" i="1"/>
  <c r="X5870" i="1"/>
  <c r="X5871" i="1"/>
  <c r="X5872" i="1"/>
  <c r="X5873" i="1"/>
  <c r="X5874" i="1"/>
  <c r="X5875" i="1"/>
  <c r="X5876" i="1"/>
  <c r="X5877" i="1"/>
  <c r="X5878" i="1"/>
  <c r="X5879" i="1"/>
  <c r="X5880" i="1"/>
  <c r="X5881" i="1"/>
  <c r="X5882" i="1"/>
  <c r="X5883" i="1"/>
  <c r="X5884" i="1"/>
  <c r="X5885" i="1"/>
  <c r="X5886" i="1"/>
  <c r="X5887" i="1"/>
  <c r="X5888" i="1"/>
  <c r="X5889" i="1"/>
  <c r="X5890" i="1"/>
  <c r="X5891" i="1"/>
  <c r="X5892" i="1"/>
  <c r="X5893" i="1"/>
  <c r="X5894" i="1"/>
  <c r="X5895" i="1"/>
  <c r="X5896" i="1"/>
  <c r="X5897" i="1"/>
  <c r="X5898" i="1"/>
  <c r="X5899" i="1"/>
  <c r="X5900" i="1"/>
  <c r="X5901" i="1"/>
  <c r="X5902" i="1"/>
  <c r="X5903" i="1"/>
  <c r="X5904" i="1"/>
  <c r="X5905" i="1"/>
  <c r="X5906" i="1"/>
  <c r="X5907" i="1"/>
  <c r="X5908" i="1"/>
  <c r="X5909" i="1"/>
  <c r="X5910" i="1"/>
  <c r="X5911" i="1"/>
  <c r="X5912" i="1"/>
  <c r="X5913" i="1"/>
  <c r="X5914" i="1"/>
  <c r="X5915" i="1"/>
  <c r="X5916" i="1"/>
  <c r="X5917" i="1"/>
  <c r="X5918" i="1"/>
  <c r="X5919" i="1"/>
  <c r="X5920" i="1"/>
  <c r="X5921" i="1"/>
  <c r="X5922" i="1"/>
  <c r="X5923" i="1"/>
  <c r="X5924" i="1"/>
  <c r="X5925" i="1"/>
  <c r="X5926" i="1"/>
  <c r="X5927" i="1"/>
  <c r="X5928" i="1"/>
  <c r="X5929" i="1"/>
  <c r="X5930" i="1"/>
  <c r="X5931" i="1"/>
  <c r="X5932" i="1"/>
  <c r="X5933" i="1"/>
  <c r="X5934" i="1"/>
  <c r="X5935" i="1"/>
  <c r="X5936" i="1"/>
  <c r="X5937" i="1"/>
  <c r="X5938" i="1"/>
  <c r="X5939" i="1"/>
  <c r="X5940" i="1"/>
  <c r="X5941" i="1"/>
  <c r="X5942" i="1"/>
  <c r="X5943" i="1"/>
  <c r="X5944" i="1"/>
  <c r="X5945" i="1"/>
  <c r="X5946" i="1"/>
  <c r="X5947" i="1"/>
  <c r="X5948" i="1"/>
  <c r="X5949" i="1"/>
  <c r="X5950" i="1"/>
  <c r="X5951" i="1"/>
  <c r="X5952" i="1"/>
  <c r="X5953" i="1"/>
  <c r="X5954" i="1"/>
  <c r="X5955" i="1"/>
  <c r="X5956" i="1"/>
  <c r="X5957" i="1"/>
  <c r="X5958" i="1"/>
  <c r="X5959" i="1"/>
  <c r="X5960" i="1"/>
  <c r="X5961" i="1"/>
  <c r="X5962" i="1"/>
  <c r="X5963" i="1"/>
  <c r="X5964" i="1"/>
  <c r="X5965" i="1"/>
  <c r="X5966" i="1"/>
  <c r="X5967" i="1"/>
  <c r="X5968" i="1"/>
  <c r="X5969" i="1"/>
  <c r="X5970" i="1"/>
  <c r="X5971" i="1"/>
  <c r="X5972" i="1"/>
  <c r="X5973" i="1"/>
  <c r="X5974" i="1"/>
  <c r="X5975" i="1"/>
  <c r="X5976" i="1"/>
  <c r="X5977" i="1"/>
  <c r="X5978" i="1"/>
  <c r="X5979" i="1"/>
  <c r="X5980" i="1"/>
  <c r="X5981" i="1"/>
  <c r="X5982" i="1"/>
  <c r="X5983" i="1"/>
  <c r="X5984" i="1"/>
  <c r="X5985" i="1"/>
  <c r="X5986" i="1"/>
  <c r="X5987" i="1"/>
  <c r="X5988" i="1"/>
  <c r="X5989" i="1"/>
  <c r="X5990" i="1"/>
  <c r="X5991" i="1"/>
  <c r="X5992" i="1"/>
  <c r="X5993" i="1"/>
  <c r="X5994" i="1"/>
  <c r="X5995" i="1"/>
  <c r="X5996" i="1"/>
  <c r="X5997" i="1"/>
  <c r="X5998" i="1"/>
  <c r="X5999" i="1"/>
  <c r="AA5763" i="1"/>
  <c r="AA5764" i="1"/>
  <c r="AA5765" i="1"/>
  <c r="AA5766" i="1"/>
  <c r="AA5767" i="1"/>
  <c r="AA5768" i="1"/>
  <c r="AA5769" i="1"/>
  <c r="AA5770" i="1"/>
  <c r="AA5771" i="1"/>
  <c r="AA5772" i="1"/>
  <c r="AA5773" i="1"/>
  <c r="AA5774" i="1"/>
  <c r="AA5775" i="1"/>
  <c r="AA5776" i="1"/>
  <c r="AA5777" i="1"/>
  <c r="AA5778" i="1"/>
  <c r="AA5779" i="1"/>
  <c r="AA5780" i="1"/>
  <c r="AA5781" i="1"/>
  <c r="AA5782" i="1"/>
  <c r="AA5783" i="1"/>
  <c r="AA5784" i="1"/>
  <c r="AA5785" i="1"/>
  <c r="AA5786" i="1"/>
  <c r="AA5787" i="1"/>
  <c r="AA5788" i="1"/>
  <c r="AA5789" i="1"/>
  <c r="AA5790" i="1"/>
  <c r="AA5791" i="1"/>
  <c r="AA5792" i="1"/>
  <c r="AA5793" i="1"/>
  <c r="AA5794" i="1"/>
  <c r="AA5795" i="1"/>
  <c r="AA5796" i="1"/>
  <c r="AA5797" i="1"/>
  <c r="AA5798" i="1"/>
  <c r="AA5799" i="1"/>
  <c r="AA5800" i="1"/>
  <c r="AA5801" i="1"/>
  <c r="AA5802" i="1"/>
  <c r="AA5803" i="1"/>
  <c r="AA5804" i="1"/>
  <c r="AA5805" i="1"/>
  <c r="AA5806" i="1"/>
  <c r="AA5807" i="1"/>
  <c r="AA5808" i="1"/>
  <c r="AA5809" i="1"/>
  <c r="AA5810" i="1"/>
  <c r="AA5811" i="1"/>
  <c r="AA5812" i="1"/>
  <c r="AA5813" i="1"/>
  <c r="AA5814" i="1"/>
  <c r="AA5815" i="1"/>
  <c r="AA5816" i="1"/>
  <c r="AA5817" i="1"/>
  <c r="AA5818" i="1"/>
  <c r="AA5819" i="1"/>
  <c r="AA5820" i="1"/>
  <c r="AA5821" i="1"/>
  <c r="AA5822" i="1"/>
  <c r="AA5823" i="1"/>
  <c r="AA5824" i="1"/>
  <c r="AA5825" i="1"/>
  <c r="AA5826" i="1"/>
  <c r="AA5827" i="1"/>
  <c r="AA5828" i="1"/>
  <c r="AA5829" i="1"/>
  <c r="AA5830" i="1"/>
  <c r="AA5831" i="1"/>
  <c r="AA5832" i="1"/>
  <c r="AA5833" i="1"/>
  <c r="AA5834" i="1"/>
  <c r="AA5835" i="1"/>
  <c r="AA5836" i="1"/>
  <c r="AA5837" i="1"/>
  <c r="AA5838" i="1"/>
  <c r="AA5839" i="1"/>
  <c r="AA5840" i="1"/>
  <c r="AA5841" i="1"/>
  <c r="AA5842" i="1"/>
  <c r="AA5843" i="1"/>
  <c r="AA5844" i="1"/>
  <c r="AA5845" i="1"/>
  <c r="AA5846" i="1"/>
  <c r="AA5847" i="1"/>
  <c r="AA5848" i="1"/>
  <c r="AA5849" i="1"/>
  <c r="AA5850" i="1"/>
  <c r="AA5851" i="1"/>
  <c r="AA5852" i="1"/>
  <c r="AA5853" i="1"/>
  <c r="AA5854" i="1"/>
  <c r="AA5855" i="1"/>
  <c r="AA5856" i="1"/>
  <c r="AA5857" i="1"/>
  <c r="AA5858" i="1"/>
  <c r="AA5859" i="1"/>
  <c r="AA5860" i="1"/>
  <c r="AA5861" i="1"/>
  <c r="AA5862" i="1"/>
  <c r="AA5863" i="1"/>
  <c r="AA5864" i="1"/>
  <c r="AA5865" i="1"/>
  <c r="AA5866" i="1"/>
  <c r="AA5867" i="1"/>
  <c r="AA5868" i="1"/>
  <c r="AA5869" i="1"/>
  <c r="AA5870" i="1"/>
  <c r="AA5871" i="1"/>
  <c r="AA5872" i="1"/>
  <c r="AA5873" i="1"/>
  <c r="AA5874" i="1"/>
  <c r="AA5875" i="1"/>
  <c r="AA5876" i="1"/>
  <c r="AA5877" i="1"/>
  <c r="AA5878" i="1"/>
  <c r="AA5879" i="1"/>
  <c r="AA5880" i="1"/>
  <c r="AA5881" i="1"/>
  <c r="AA5882" i="1"/>
  <c r="AA5883" i="1"/>
  <c r="AA5884" i="1"/>
  <c r="AA5885" i="1"/>
  <c r="AA5886" i="1"/>
  <c r="AA5887" i="1"/>
  <c r="AA5888" i="1"/>
  <c r="AA5889" i="1"/>
  <c r="AA5890" i="1"/>
  <c r="AA5891" i="1"/>
  <c r="AA5892" i="1"/>
  <c r="AA5893" i="1"/>
  <c r="AA5894" i="1"/>
  <c r="AA5895" i="1"/>
  <c r="AA5896" i="1"/>
  <c r="AA5897" i="1"/>
  <c r="AA5898" i="1"/>
  <c r="AA5899" i="1"/>
  <c r="AA5900" i="1"/>
  <c r="AA5901" i="1"/>
  <c r="AA5902" i="1"/>
  <c r="AA5903" i="1"/>
  <c r="AA5904" i="1"/>
  <c r="AA5905" i="1"/>
  <c r="AA5906" i="1"/>
  <c r="AA5907" i="1"/>
  <c r="AA5908" i="1"/>
  <c r="AA5909" i="1"/>
  <c r="AA5910" i="1"/>
  <c r="AA5911" i="1"/>
  <c r="AA5912" i="1"/>
  <c r="AA5913" i="1"/>
  <c r="AA5914" i="1"/>
  <c r="AA5915" i="1"/>
  <c r="AA5916" i="1"/>
  <c r="AA5917" i="1"/>
  <c r="AA5918" i="1"/>
  <c r="AA5919" i="1"/>
  <c r="AA5920" i="1"/>
  <c r="AA5921" i="1"/>
  <c r="AA5922" i="1"/>
  <c r="AA5923" i="1"/>
  <c r="AA5924" i="1"/>
  <c r="AA5925" i="1"/>
  <c r="AA5926" i="1"/>
  <c r="AA5927" i="1"/>
  <c r="AA5928" i="1"/>
  <c r="AA5929" i="1"/>
  <c r="AA5930" i="1"/>
  <c r="AA5931" i="1"/>
  <c r="AA5932" i="1"/>
  <c r="AA5933" i="1"/>
  <c r="AA5934" i="1"/>
  <c r="AA5935" i="1"/>
  <c r="AA5936" i="1"/>
  <c r="AA5937" i="1"/>
  <c r="AA5938" i="1"/>
  <c r="AA5939" i="1"/>
  <c r="AA5940" i="1"/>
  <c r="AA5941" i="1"/>
  <c r="AA5942" i="1"/>
  <c r="AA5943" i="1"/>
  <c r="AA5944" i="1"/>
  <c r="AA5945" i="1"/>
  <c r="AA5946" i="1"/>
  <c r="AA5947" i="1"/>
  <c r="AA5948" i="1"/>
  <c r="AA5949" i="1"/>
  <c r="AA5950" i="1"/>
  <c r="AA5951" i="1"/>
  <c r="AA5952" i="1"/>
  <c r="AA5953" i="1"/>
  <c r="AA5954" i="1"/>
  <c r="AA5955" i="1"/>
  <c r="AA5956" i="1"/>
  <c r="AA5957" i="1"/>
  <c r="AA5958" i="1"/>
  <c r="AA5959" i="1"/>
  <c r="AA5960" i="1"/>
  <c r="AA5961" i="1"/>
  <c r="AA5962" i="1"/>
  <c r="AA5963" i="1"/>
  <c r="AA5964" i="1"/>
  <c r="AA5965" i="1"/>
  <c r="AA5966" i="1"/>
  <c r="AA5967" i="1"/>
  <c r="AA5968" i="1"/>
  <c r="AA5969" i="1"/>
  <c r="AA5970" i="1"/>
  <c r="AA5971" i="1"/>
  <c r="AA5972" i="1"/>
  <c r="AA5973" i="1"/>
  <c r="AA5974" i="1"/>
  <c r="AA5975" i="1"/>
  <c r="AA5976" i="1"/>
  <c r="AA5977" i="1"/>
  <c r="AA5978" i="1"/>
  <c r="AA5979" i="1"/>
  <c r="AA5980" i="1"/>
  <c r="AA5981" i="1"/>
  <c r="AA5982" i="1"/>
  <c r="AA5983" i="1"/>
  <c r="AA5984" i="1"/>
  <c r="AA5985" i="1"/>
  <c r="AA5986" i="1"/>
  <c r="AA5987" i="1"/>
  <c r="AA5988" i="1"/>
  <c r="AA5989" i="1"/>
  <c r="AA5990" i="1"/>
  <c r="AA5991" i="1"/>
  <c r="AA5992" i="1"/>
  <c r="AA5993" i="1"/>
  <c r="AA5994" i="1"/>
  <c r="AA5995" i="1"/>
  <c r="AA5996" i="1"/>
  <c r="AA5997" i="1"/>
  <c r="AA5998" i="1"/>
  <c r="AA5999" i="1"/>
  <c r="L5595" i="1"/>
  <c r="N5595" i="1"/>
  <c r="Q5595" i="1"/>
  <c r="L5596" i="1"/>
  <c r="N5596" i="1"/>
  <c r="Q5596" i="1"/>
  <c r="L5597" i="1"/>
  <c r="N5597" i="1"/>
  <c r="Q5597" i="1"/>
  <c r="L5598" i="1"/>
  <c r="N5598" i="1"/>
  <c r="Q5598" i="1"/>
  <c r="L5599" i="1"/>
  <c r="N5599" i="1"/>
  <c r="Q5599" i="1"/>
  <c r="L5600" i="1"/>
  <c r="N5600" i="1"/>
  <c r="Q5600" i="1"/>
  <c r="L5601" i="1"/>
  <c r="N5601" i="1"/>
  <c r="Q5601" i="1"/>
  <c r="L5602" i="1"/>
  <c r="N5602" i="1"/>
  <c r="Q5602" i="1"/>
  <c r="L5603" i="1"/>
  <c r="N5603" i="1"/>
  <c r="Q5603" i="1"/>
  <c r="L5604" i="1"/>
  <c r="N5604" i="1"/>
  <c r="Q5604" i="1"/>
  <c r="L5605" i="1"/>
  <c r="N5605" i="1"/>
  <c r="Q5605" i="1"/>
  <c r="L5606" i="1"/>
  <c r="N5606" i="1"/>
  <c r="Q5606" i="1"/>
  <c r="L5607" i="1"/>
  <c r="N5607" i="1"/>
  <c r="Q5607" i="1"/>
  <c r="L5608" i="1"/>
  <c r="N5608" i="1"/>
  <c r="Q5608" i="1"/>
  <c r="L5609" i="1"/>
  <c r="N5609" i="1"/>
  <c r="Q5609" i="1"/>
  <c r="L5610" i="1"/>
  <c r="N5610" i="1"/>
  <c r="Q5610" i="1"/>
  <c r="L5611" i="1"/>
  <c r="N5611" i="1"/>
  <c r="Q5611" i="1"/>
  <c r="L5612" i="1"/>
  <c r="N5612" i="1"/>
  <c r="Q5612" i="1"/>
  <c r="L5613" i="1"/>
  <c r="N5613" i="1"/>
  <c r="Q5613" i="1"/>
  <c r="L5614" i="1"/>
  <c r="N5614" i="1"/>
  <c r="Q5614" i="1"/>
  <c r="L5615" i="1"/>
  <c r="N5615" i="1"/>
  <c r="Q5615" i="1"/>
  <c r="L5616" i="1"/>
  <c r="N5616" i="1"/>
  <c r="Q5616" i="1"/>
  <c r="L5617" i="1"/>
  <c r="N5617" i="1"/>
  <c r="Q5617" i="1"/>
  <c r="L5618" i="1"/>
  <c r="N5618" i="1"/>
  <c r="Q5618" i="1"/>
  <c r="L5619" i="1"/>
  <c r="N5619" i="1"/>
  <c r="Q5619" i="1"/>
  <c r="L5620" i="1"/>
  <c r="N5620" i="1"/>
  <c r="Q5620" i="1"/>
  <c r="L5621" i="1"/>
  <c r="N5621" i="1"/>
  <c r="Q5621" i="1"/>
  <c r="L5622" i="1"/>
  <c r="N5622" i="1"/>
  <c r="Q5622" i="1"/>
  <c r="L5623" i="1"/>
  <c r="N5623" i="1"/>
  <c r="Q5623" i="1"/>
  <c r="L5624" i="1"/>
  <c r="N5624" i="1"/>
  <c r="Q5624" i="1"/>
  <c r="L5625" i="1"/>
  <c r="N5625" i="1"/>
  <c r="Q5625" i="1"/>
  <c r="L5626" i="1"/>
  <c r="N5626" i="1"/>
  <c r="Q5626" i="1"/>
  <c r="L5627" i="1"/>
  <c r="N5627" i="1"/>
  <c r="Q5627" i="1"/>
  <c r="L5628" i="1"/>
  <c r="N5628" i="1"/>
  <c r="Q5628" i="1"/>
  <c r="L5629" i="1"/>
  <c r="N5629" i="1"/>
  <c r="Q5629" i="1"/>
  <c r="L5630" i="1"/>
  <c r="N5630" i="1"/>
  <c r="Q5630" i="1"/>
  <c r="L5631" i="1"/>
  <c r="N5631" i="1"/>
  <c r="Q5631" i="1"/>
  <c r="L5632" i="1"/>
  <c r="N5632" i="1"/>
  <c r="Q5632" i="1"/>
  <c r="L5633" i="1"/>
  <c r="N5633" i="1"/>
  <c r="Q5633" i="1"/>
  <c r="L5634" i="1"/>
  <c r="N5634" i="1"/>
  <c r="Q5634" i="1"/>
  <c r="L5635" i="1"/>
  <c r="N5635" i="1"/>
  <c r="Q5635" i="1"/>
  <c r="L5636" i="1"/>
  <c r="N5636" i="1"/>
  <c r="Q5636" i="1"/>
  <c r="L5637" i="1"/>
  <c r="N5637" i="1"/>
  <c r="Q5637" i="1"/>
  <c r="L5638" i="1"/>
  <c r="N5638" i="1"/>
  <c r="Q5638" i="1"/>
  <c r="L5639" i="1"/>
  <c r="N5639" i="1"/>
  <c r="Q5639" i="1"/>
  <c r="L5640" i="1"/>
  <c r="N5640" i="1"/>
  <c r="Q5640" i="1"/>
  <c r="L5641" i="1"/>
  <c r="N5641" i="1"/>
  <c r="Q5641" i="1"/>
  <c r="L5642" i="1"/>
  <c r="N5642" i="1"/>
  <c r="Q5642" i="1"/>
  <c r="L5643" i="1"/>
  <c r="N5643" i="1"/>
  <c r="Q5643" i="1"/>
  <c r="L5644" i="1"/>
  <c r="N5644" i="1"/>
  <c r="Q5644" i="1"/>
  <c r="L5645" i="1"/>
  <c r="N5645" i="1"/>
  <c r="Q5645" i="1"/>
  <c r="L5646" i="1"/>
  <c r="N5646" i="1"/>
  <c r="Q5646" i="1"/>
  <c r="L5647" i="1"/>
  <c r="N5647" i="1"/>
  <c r="Q5647" i="1"/>
  <c r="L5648" i="1"/>
  <c r="N5648" i="1"/>
  <c r="Q5648" i="1"/>
  <c r="L5649" i="1"/>
  <c r="N5649" i="1"/>
  <c r="Q5649" i="1"/>
  <c r="L5650" i="1"/>
  <c r="N5650" i="1"/>
  <c r="Q5650" i="1"/>
  <c r="L5651" i="1"/>
  <c r="N5651" i="1"/>
  <c r="Q5651" i="1"/>
  <c r="L5652" i="1"/>
  <c r="N5652" i="1"/>
  <c r="Q5652" i="1"/>
  <c r="L5653" i="1"/>
  <c r="N5653" i="1"/>
  <c r="Q5653" i="1"/>
  <c r="L5654" i="1"/>
  <c r="N5654" i="1"/>
  <c r="Q5654" i="1"/>
  <c r="L5655" i="1"/>
  <c r="N5655" i="1"/>
  <c r="Q5655" i="1"/>
  <c r="L5656" i="1"/>
  <c r="N5656" i="1"/>
  <c r="Q5656" i="1"/>
  <c r="L5657" i="1"/>
  <c r="N5657" i="1"/>
  <c r="Q5657" i="1"/>
  <c r="L5658" i="1"/>
  <c r="N5658" i="1"/>
  <c r="Q5658" i="1"/>
  <c r="L5659" i="1"/>
  <c r="N5659" i="1"/>
  <c r="Q5659" i="1"/>
  <c r="L5660" i="1"/>
  <c r="N5660" i="1"/>
  <c r="Q5660" i="1"/>
  <c r="L5661" i="1"/>
  <c r="N5661" i="1"/>
  <c r="Q5661" i="1"/>
  <c r="L5662" i="1"/>
  <c r="N5662" i="1"/>
  <c r="Q5662" i="1"/>
  <c r="L5663" i="1"/>
  <c r="N5663" i="1"/>
  <c r="Q5663" i="1"/>
  <c r="L5664" i="1"/>
  <c r="N5664" i="1"/>
  <c r="Q5664" i="1"/>
  <c r="L5665" i="1"/>
  <c r="N5665" i="1"/>
  <c r="Q5665" i="1"/>
  <c r="L5666" i="1"/>
  <c r="N5666" i="1"/>
  <c r="Q5666" i="1"/>
  <c r="L5667" i="1"/>
  <c r="N5667" i="1"/>
  <c r="Q5667" i="1"/>
  <c r="L5668" i="1"/>
  <c r="N5668" i="1"/>
  <c r="Q5668" i="1"/>
  <c r="L5669" i="1"/>
  <c r="N5669" i="1"/>
  <c r="Q5669" i="1"/>
  <c r="L5670" i="1"/>
  <c r="N5670" i="1"/>
  <c r="Q5670" i="1"/>
  <c r="L5671" i="1"/>
  <c r="N5671" i="1"/>
  <c r="Q5671" i="1"/>
  <c r="L5672" i="1"/>
  <c r="N5672" i="1"/>
  <c r="Q5672" i="1"/>
  <c r="L5673" i="1"/>
  <c r="N5673" i="1"/>
  <c r="Q5673" i="1"/>
  <c r="L5674" i="1"/>
  <c r="N5674" i="1"/>
  <c r="Q5674" i="1"/>
  <c r="L5675" i="1"/>
  <c r="N5675" i="1"/>
  <c r="Q5675" i="1"/>
  <c r="L5676" i="1"/>
  <c r="N5676" i="1"/>
  <c r="Q5676" i="1"/>
  <c r="L5677" i="1"/>
  <c r="N5677" i="1"/>
  <c r="Q5677" i="1"/>
  <c r="L5678" i="1"/>
  <c r="N5678" i="1"/>
  <c r="Q5678" i="1"/>
  <c r="L5679" i="1"/>
  <c r="N5679" i="1"/>
  <c r="Q5679" i="1"/>
  <c r="L5680" i="1"/>
  <c r="N5680" i="1"/>
  <c r="Q5680" i="1"/>
  <c r="L5681" i="1"/>
  <c r="N5681" i="1"/>
  <c r="Q5681" i="1"/>
  <c r="L5682" i="1"/>
  <c r="N5682" i="1"/>
  <c r="Q5682" i="1"/>
  <c r="L5683" i="1"/>
  <c r="N5683" i="1"/>
  <c r="Q5683" i="1"/>
  <c r="L5684" i="1"/>
  <c r="N5684" i="1"/>
  <c r="Q5684" i="1"/>
  <c r="L5685" i="1"/>
  <c r="N5685" i="1"/>
  <c r="Q5685" i="1"/>
  <c r="L5686" i="1"/>
  <c r="N5686" i="1"/>
  <c r="Q5686" i="1"/>
  <c r="L5687" i="1"/>
  <c r="N5687" i="1"/>
  <c r="Q5687" i="1"/>
  <c r="L5688" i="1"/>
  <c r="N5688" i="1"/>
  <c r="Q5688" i="1"/>
  <c r="L5689" i="1"/>
  <c r="N5689" i="1"/>
  <c r="Q5689" i="1"/>
  <c r="L5690" i="1"/>
  <c r="N5690" i="1"/>
  <c r="Q5690" i="1"/>
  <c r="L5691" i="1"/>
  <c r="N5691" i="1"/>
  <c r="Q5691" i="1"/>
  <c r="L5692" i="1"/>
  <c r="N5692" i="1"/>
  <c r="Q5692" i="1"/>
  <c r="L5693" i="1"/>
  <c r="N5693" i="1"/>
  <c r="Q5693" i="1"/>
  <c r="L5694" i="1"/>
  <c r="N5694" i="1"/>
  <c r="Q5694" i="1"/>
  <c r="L5695" i="1"/>
  <c r="N5695" i="1"/>
  <c r="Q5695" i="1"/>
  <c r="L5696" i="1"/>
  <c r="N5696" i="1"/>
  <c r="Q5696" i="1"/>
  <c r="L5697" i="1"/>
  <c r="N5697" i="1"/>
  <c r="Q5697" i="1"/>
  <c r="L5698" i="1"/>
  <c r="N5698" i="1"/>
  <c r="Q5698" i="1"/>
  <c r="L5699" i="1"/>
  <c r="N5699" i="1"/>
  <c r="Q5699" i="1"/>
  <c r="L5700" i="1"/>
  <c r="N5700" i="1"/>
  <c r="Q5700" i="1"/>
  <c r="L5701" i="1"/>
  <c r="N5701" i="1"/>
  <c r="Q5701" i="1"/>
  <c r="L5702" i="1"/>
  <c r="N5702" i="1"/>
  <c r="Q5702" i="1"/>
  <c r="L5703" i="1"/>
  <c r="N5703" i="1"/>
  <c r="Q5703" i="1"/>
  <c r="L5704" i="1"/>
  <c r="N5704" i="1"/>
  <c r="Q5704" i="1"/>
  <c r="L5705" i="1"/>
  <c r="N5705" i="1"/>
  <c r="Q5705" i="1"/>
  <c r="L5706" i="1"/>
  <c r="N5706" i="1"/>
  <c r="Q5706" i="1"/>
  <c r="L5707" i="1"/>
  <c r="N5707" i="1"/>
  <c r="Q5707" i="1"/>
  <c r="L5708" i="1"/>
  <c r="N5708" i="1"/>
  <c r="Q5708" i="1"/>
  <c r="L5709" i="1"/>
  <c r="N5709" i="1"/>
  <c r="Q5709" i="1"/>
  <c r="L5710" i="1"/>
  <c r="N5710" i="1"/>
  <c r="Q5710" i="1"/>
  <c r="L5711" i="1"/>
  <c r="N5711" i="1"/>
  <c r="Q5711" i="1"/>
  <c r="L5712" i="1"/>
  <c r="N5712" i="1"/>
  <c r="Q5712" i="1"/>
  <c r="L5713" i="1"/>
  <c r="N5713" i="1"/>
  <c r="Q5713" i="1"/>
  <c r="L5714" i="1"/>
  <c r="N5714" i="1"/>
  <c r="Q5714" i="1"/>
  <c r="L5715" i="1"/>
  <c r="N5715" i="1"/>
  <c r="Q5715" i="1"/>
  <c r="L5716" i="1"/>
  <c r="N5716" i="1"/>
  <c r="Q5716" i="1"/>
  <c r="L5717" i="1"/>
  <c r="N5717" i="1"/>
  <c r="Q5717" i="1"/>
  <c r="L5718" i="1"/>
  <c r="N5718" i="1"/>
  <c r="Q5718" i="1"/>
  <c r="L5719" i="1"/>
  <c r="N5719" i="1"/>
  <c r="Q5719" i="1"/>
  <c r="L5720" i="1"/>
  <c r="N5720" i="1"/>
  <c r="Q5720" i="1"/>
  <c r="L5721" i="1"/>
  <c r="N5721" i="1"/>
  <c r="Q5721" i="1"/>
  <c r="L5722" i="1"/>
  <c r="N5722" i="1"/>
  <c r="Q5722" i="1"/>
  <c r="L5723" i="1"/>
  <c r="N5723" i="1"/>
  <c r="Q5723" i="1"/>
  <c r="L5724" i="1"/>
  <c r="N5724" i="1"/>
  <c r="Q5724" i="1"/>
  <c r="L5725" i="1"/>
  <c r="N5725" i="1"/>
  <c r="Q5725" i="1"/>
  <c r="L5726" i="1"/>
  <c r="N5726" i="1"/>
  <c r="Q5726" i="1"/>
  <c r="L5727" i="1"/>
  <c r="N5727" i="1"/>
  <c r="Q5727" i="1"/>
  <c r="L5728" i="1"/>
  <c r="N5728" i="1"/>
  <c r="Q5728" i="1"/>
  <c r="L5729" i="1"/>
  <c r="N5729" i="1"/>
  <c r="Q5729" i="1"/>
  <c r="L5730" i="1"/>
  <c r="N5730" i="1"/>
  <c r="Q5730" i="1"/>
  <c r="L5731" i="1"/>
  <c r="N5731" i="1"/>
  <c r="Q5731" i="1"/>
  <c r="L5732" i="1"/>
  <c r="N5732" i="1"/>
  <c r="Q5732" i="1"/>
  <c r="L5733" i="1"/>
  <c r="N5733" i="1"/>
  <c r="Q5733" i="1"/>
  <c r="L5734" i="1"/>
  <c r="N5734" i="1"/>
  <c r="Q5734" i="1"/>
  <c r="L5735" i="1"/>
  <c r="N5735" i="1"/>
  <c r="Q5735" i="1"/>
  <c r="L5736" i="1"/>
  <c r="N5736" i="1"/>
  <c r="Q5736" i="1"/>
  <c r="L5737" i="1"/>
  <c r="N5737" i="1"/>
  <c r="Q5737" i="1"/>
  <c r="L5738" i="1"/>
  <c r="N5738" i="1"/>
  <c r="Q5738" i="1"/>
  <c r="L5739" i="1"/>
  <c r="N5739" i="1"/>
  <c r="Q5739" i="1"/>
  <c r="L5740" i="1"/>
  <c r="N5740" i="1"/>
  <c r="Q5740" i="1"/>
  <c r="L5741" i="1"/>
  <c r="N5741" i="1"/>
  <c r="Q5741" i="1"/>
  <c r="L5742" i="1"/>
  <c r="N5742" i="1"/>
  <c r="Q5742" i="1"/>
  <c r="L5743" i="1"/>
  <c r="N5743" i="1"/>
  <c r="Q5743" i="1"/>
  <c r="L5744" i="1"/>
  <c r="N5744" i="1"/>
  <c r="Q5744" i="1"/>
  <c r="L5745" i="1"/>
  <c r="N5745" i="1"/>
  <c r="Q5745" i="1"/>
  <c r="L5746" i="1"/>
  <c r="N5746" i="1"/>
  <c r="Q5746" i="1"/>
  <c r="L5747" i="1"/>
  <c r="N5747" i="1"/>
  <c r="Q5747" i="1"/>
  <c r="L5748" i="1"/>
  <c r="N5748" i="1"/>
  <c r="Q5748" i="1"/>
  <c r="L5749" i="1"/>
  <c r="N5749" i="1"/>
  <c r="Q5749" i="1"/>
  <c r="L5750" i="1"/>
  <c r="N5750" i="1"/>
  <c r="Q5750" i="1"/>
  <c r="L5751" i="1"/>
  <c r="N5751" i="1"/>
  <c r="Q5751" i="1"/>
  <c r="L5752" i="1"/>
  <c r="N5752" i="1"/>
  <c r="Q5752" i="1"/>
  <c r="L5753" i="1"/>
  <c r="N5753" i="1"/>
  <c r="Q5753" i="1"/>
  <c r="L5754" i="1"/>
  <c r="N5754" i="1"/>
  <c r="Q5754" i="1"/>
  <c r="L5755" i="1"/>
  <c r="N5755" i="1"/>
  <c r="Q5755" i="1"/>
  <c r="L5756" i="1"/>
  <c r="N5756" i="1"/>
  <c r="Q5756" i="1"/>
  <c r="L5757" i="1"/>
  <c r="N5757" i="1"/>
  <c r="Q5757" i="1"/>
  <c r="L5758" i="1"/>
  <c r="N5758" i="1"/>
  <c r="Q5758" i="1"/>
  <c r="L5759" i="1"/>
  <c r="N5759" i="1"/>
  <c r="Q5759" i="1"/>
  <c r="L5760" i="1"/>
  <c r="N5760" i="1"/>
  <c r="Q5760" i="1"/>
  <c r="L5761" i="1"/>
  <c r="N5761" i="1"/>
  <c r="Q5761" i="1"/>
  <c r="L5762" i="1"/>
  <c r="N5762" i="1"/>
  <c r="Q5762" i="1"/>
  <c r="L5763" i="1"/>
  <c r="N5763" i="1"/>
  <c r="Q5763" i="1"/>
  <c r="L5764" i="1"/>
  <c r="N5764" i="1"/>
  <c r="Q5764" i="1"/>
  <c r="L5765" i="1"/>
  <c r="N5765" i="1"/>
  <c r="Q5765" i="1"/>
  <c r="L5766" i="1"/>
  <c r="N5766" i="1"/>
  <c r="Q5766" i="1"/>
  <c r="L5767" i="1"/>
  <c r="N5767" i="1"/>
  <c r="Q5767" i="1"/>
  <c r="L5768" i="1"/>
  <c r="N5768" i="1"/>
  <c r="Q5768" i="1"/>
  <c r="L5769" i="1"/>
  <c r="N5769" i="1"/>
  <c r="Q5769" i="1"/>
  <c r="L5770" i="1"/>
  <c r="N5770" i="1"/>
  <c r="Q5770" i="1"/>
  <c r="L5771" i="1"/>
  <c r="N5771" i="1"/>
  <c r="Q5771" i="1"/>
  <c r="L5772" i="1"/>
  <c r="N5772" i="1"/>
  <c r="Q5772" i="1"/>
  <c r="L5773" i="1"/>
  <c r="N5773" i="1"/>
  <c r="Q5773" i="1"/>
  <c r="L5774" i="1"/>
  <c r="N5774" i="1"/>
  <c r="Q5774" i="1"/>
  <c r="L5775" i="1"/>
  <c r="N5775" i="1"/>
  <c r="Q5775" i="1"/>
  <c r="L5776" i="1"/>
  <c r="N5776" i="1"/>
  <c r="Q5776" i="1"/>
  <c r="L5777" i="1"/>
  <c r="N5777" i="1"/>
  <c r="Q5777" i="1"/>
  <c r="L5778" i="1"/>
  <c r="N5778" i="1"/>
  <c r="Q5778" i="1"/>
  <c r="L5779" i="1"/>
  <c r="N5779" i="1"/>
  <c r="Q5779" i="1"/>
  <c r="L5780" i="1"/>
  <c r="N5780" i="1"/>
  <c r="Q5780" i="1"/>
  <c r="L5781" i="1"/>
  <c r="N5781" i="1"/>
  <c r="Q5781" i="1"/>
  <c r="L5782" i="1"/>
  <c r="N5782" i="1"/>
  <c r="Q5782" i="1"/>
  <c r="L5783" i="1"/>
  <c r="N5783" i="1"/>
  <c r="Q5783" i="1"/>
  <c r="L5784" i="1"/>
  <c r="N5784" i="1"/>
  <c r="Q5784" i="1"/>
  <c r="L5785" i="1"/>
  <c r="N5785" i="1"/>
  <c r="Q5785" i="1"/>
  <c r="L5786" i="1"/>
  <c r="N5786" i="1"/>
  <c r="Q5786" i="1"/>
  <c r="L5787" i="1"/>
  <c r="N5787" i="1"/>
  <c r="Q5787" i="1"/>
  <c r="L5788" i="1"/>
  <c r="N5788" i="1"/>
  <c r="Q5788" i="1"/>
  <c r="L5789" i="1"/>
  <c r="N5789" i="1"/>
  <c r="Q5789" i="1"/>
  <c r="L5790" i="1"/>
  <c r="N5790" i="1"/>
  <c r="Q5790" i="1"/>
  <c r="L5791" i="1"/>
  <c r="N5791" i="1"/>
  <c r="Q5791" i="1"/>
  <c r="L5792" i="1"/>
  <c r="N5792" i="1"/>
  <c r="Q5792" i="1"/>
  <c r="L5793" i="1"/>
  <c r="N5793" i="1"/>
  <c r="Q5793" i="1"/>
  <c r="L5794" i="1"/>
  <c r="N5794" i="1"/>
  <c r="Q5794" i="1"/>
  <c r="L5795" i="1"/>
  <c r="N5795" i="1"/>
  <c r="Q5795" i="1"/>
  <c r="L5796" i="1"/>
  <c r="N5796" i="1"/>
  <c r="Q5796" i="1"/>
  <c r="L5797" i="1"/>
  <c r="N5797" i="1"/>
  <c r="Q5797" i="1"/>
  <c r="L5798" i="1"/>
  <c r="N5798" i="1"/>
  <c r="Q5798" i="1"/>
  <c r="L5799" i="1"/>
  <c r="N5799" i="1"/>
  <c r="Q5799" i="1"/>
  <c r="L5800" i="1"/>
  <c r="N5800" i="1"/>
  <c r="Q5800" i="1"/>
  <c r="L5801" i="1"/>
  <c r="N5801" i="1"/>
  <c r="Q5801" i="1"/>
  <c r="L5802" i="1"/>
  <c r="N5802" i="1"/>
  <c r="Q5802" i="1"/>
  <c r="L5803" i="1"/>
  <c r="N5803" i="1"/>
  <c r="Q5803" i="1"/>
  <c r="L5804" i="1"/>
  <c r="N5804" i="1"/>
  <c r="Q5804" i="1"/>
  <c r="L5805" i="1"/>
  <c r="N5805" i="1"/>
  <c r="Q5805" i="1"/>
  <c r="L5806" i="1"/>
  <c r="N5806" i="1"/>
  <c r="Q5806" i="1"/>
  <c r="L5807" i="1"/>
  <c r="N5807" i="1"/>
  <c r="Q5807" i="1"/>
  <c r="L5808" i="1"/>
  <c r="N5808" i="1"/>
  <c r="Q5808" i="1"/>
  <c r="L5809" i="1"/>
  <c r="N5809" i="1"/>
  <c r="Q5809" i="1"/>
  <c r="L5810" i="1"/>
  <c r="N5810" i="1"/>
  <c r="Q5810" i="1"/>
  <c r="L5811" i="1"/>
  <c r="N5811" i="1"/>
  <c r="Q5811" i="1"/>
  <c r="L5812" i="1"/>
  <c r="N5812" i="1"/>
  <c r="Q5812" i="1"/>
  <c r="L5813" i="1"/>
  <c r="N5813" i="1"/>
  <c r="Q5813" i="1"/>
  <c r="L5814" i="1"/>
  <c r="N5814" i="1"/>
  <c r="Q5814" i="1"/>
  <c r="L5815" i="1"/>
  <c r="N5815" i="1"/>
  <c r="Q5815" i="1"/>
  <c r="L5816" i="1"/>
  <c r="N5816" i="1"/>
  <c r="Q5816" i="1"/>
  <c r="L5817" i="1"/>
  <c r="N5817" i="1"/>
  <c r="Q5817" i="1"/>
  <c r="L5818" i="1"/>
  <c r="N5818" i="1"/>
  <c r="Q5818" i="1"/>
  <c r="L5819" i="1"/>
  <c r="N5819" i="1"/>
  <c r="Q5819" i="1"/>
  <c r="L5820" i="1"/>
  <c r="N5820" i="1"/>
  <c r="Q5820" i="1"/>
  <c r="L5821" i="1"/>
  <c r="N5821" i="1"/>
  <c r="Q5821" i="1"/>
  <c r="L5822" i="1"/>
  <c r="N5822" i="1"/>
  <c r="Q5822" i="1"/>
  <c r="L5823" i="1"/>
  <c r="N5823" i="1"/>
  <c r="Q5823" i="1"/>
  <c r="L5824" i="1"/>
  <c r="N5824" i="1"/>
  <c r="Q5824" i="1"/>
  <c r="L5825" i="1"/>
  <c r="N5825" i="1"/>
  <c r="Q5825" i="1"/>
  <c r="L5826" i="1"/>
  <c r="N5826" i="1"/>
  <c r="Q5826" i="1"/>
  <c r="L5827" i="1"/>
  <c r="N5827" i="1"/>
  <c r="Q5827" i="1"/>
  <c r="N5828" i="1"/>
  <c r="Q5828" i="1"/>
  <c r="N5829" i="1"/>
  <c r="Q5829" i="1"/>
  <c r="L5830" i="1"/>
  <c r="N5830" i="1"/>
  <c r="Q5830" i="1"/>
  <c r="L5831" i="1"/>
  <c r="N5831" i="1"/>
  <c r="Q5831" i="1"/>
  <c r="L5832" i="1"/>
  <c r="N5832" i="1"/>
  <c r="Q5832" i="1"/>
  <c r="L5833" i="1"/>
  <c r="N5833" i="1"/>
  <c r="Q5833" i="1"/>
  <c r="L5834" i="1"/>
  <c r="N5834" i="1"/>
  <c r="Q5834" i="1"/>
  <c r="L5835" i="1"/>
  <c r="N5835" i="1"/>
  <c r="Q5835" i="1"/>
  <c r="L5836" i="1"/>
  <c r="N5836" i="1"/>
  <c r="Q5836" i="1"/>
  <c r="L5837" i="1"/>
  <c r="N5837" i="1"/>
  <c r="Q5837" i="1"/>
  <c r="L5838" i="1"/>
  <c r="N5838" i="1"/>
  <c r="Q5838" i="1"/>
  <c r="L5839" i="1"/>
  <c r="N5839" i="1"/>
  <c r="Q5839" i="1"/>
  <c r="L5840" i="1"/>
  <c r="N5840" i="1"/>
  <c r="Q5840" i="1"/>
  <c r="L5841" i="1"/>
  <c r="N5841" i="1"/>
  <c r="Q5841" i="1"/>
  <c r="L5842" i="1"/>
  <c r="N5842" i="1"/>
  <c r="Q5842" i="1"/>
  <c r="L5843" i="1"/>
  <c r="N5843" i="1"/>
  <c r="Q5843" i="1"/>
  <c r="L5844" i="1"/>
  <c r="N5844" i="1"/>
  <c r="Q5844" i="1"/>
  <c r="L5845" i="1"/>
  <c r="N5845" i="1"/>
  <c r="Q5845" i="1"/>
  <c r="L5846" i="1"/>
  <c r="N5846" i="1"/>
  <c r="Q5846" i="1"/>
  <c r="L5847" i="1"/>
  <c r="N5847" i="1"/>
  <c r="Q5847" i="1"/>
  <c r="L5848" i="1"/>
  <c r="N5848" i="1"/>
  <c r="Q5848" i="1"/>
  <c r="L5849" i="1"/>
  <c r="N5849" i="1"/>
  <c r="Q5849" i="1"/>
  <c r="L5850" i="1"/>
  <c r="N5850" i="1"/>
  <c r="Q5850" i="1"/>
  <c r="L5851" i="1"/>
  <c r="N5851" i="1"/>
  <c r="Q5851" i="1"/>
  <c r="L5852" i="1"/>
  <c r="N5852" i="1"/>
  <c r="Q5852" i="1"/>
  <c r="L5853" i="1"/>
  <c r="N5853" i="1"/>
  <c r="Q5853" i="1"/>
  <c r="L5854" i="1"/>
  <c r="N5854" i="1"/>
  <c r="Q5854" i="1"/>
  <c r="L5855" i="1"/>
  <c r="N5855" i="1"/>
  <c r="Q5855" i="1"/>
  <c r="L5856" i="1"/>
  <c r="N5856" i="1"/>
  <c r="Q5856" i="1"/>
  <c r="L5857" i="1"/>
  <c r="N5857" i="1"/>
  <c r="Q5857" i="1"/>
  <c r="L5858" i="1"/>
  <c r="N5858" i="1"/>
  <c r="Q5858" i="1"/>
  <c r="L5859" i="1"/>
  <c r="N5859" i="1"/>
  <c r="Q5859" i="1"/>
  <c r="L5860" i="1"/>
  <c r="N5860" i="1"/>
  <c r="Q5860" i="1"/>
  <c r="L5861" i="1"/>
  <c r="N5861" i="1"/>
  <c r="Q5861" i="1"/>
  <c r="L5862" i="1"/>
  <c r="N5862" i="1"/>
  <c r="Q5862" i="1"/>
  <c r="L5863" i="1"/>
  <c r="N5863" i="1"/>
  <c r="Q5863" i="1"/>
  <c r="L5864" i="1"/>
  <c r="N5864" i="1"/>
  <c r="Q5864" i="1"/>
  <c r="L5865" i="1"/>
  <c r="N5865" i="1"/>
  <c r="Q5865" i="1"/>
  <c r="L5866" i="1"/>
  <c r="N5866" i="1"/>
  <c r="Q5866" i="1"/>
  <c r="L5867" i="1"/>
  <c r="N5867" i="1"/>
  <c r="Q5867" i="1"/>
  <c r="L5868" i="1"/>
  <c r="N5868" i="1"/>
  <c r="Q5868" i="1"/>
  <c r="L5869" i="1"/>
  <c r="N5869" i="1"/>
  <c r="Q5869" i="1"/>
  <c r="L5870" i="1"/>
  <c r="N5870" i="1"/>
  <c r="Q5870" i="1"/>
  <c r="L5871" i="1"/>
  <c r="N5871" i="1"/>
  <c r="Q5871" i="1"/>
  <c r="L5872" i="1"/>
  <c r="N5872" i="1"/>
  <c r="Q5872" i="1"/>
  <c r="L5873" i="1"/>
  <c r="N5873" i="1"/>
  <c r="Q5873" i="1"/>
  <c r="L5874" i="1"/>
  <c r="N5874" i="1"/>
  <c r="Q5874" i="1"/>
  <c r="L5875" i="1"/>
  <c r="N5875" i="1"/>
  <c r="Q5875" i="1"/>
  <c r="L5876" i="1"/>
  <c r="N5876" i="1"/>
  <c r="Q5876" i="1"/>
  <c r="L5877" i="1"/>
  <c r="N5877" i="1"/>
  <c r="Q5877" i="1"/>
  <c r="L5878" i="1"/>
  <c r="N5878" i="1"/>
  <c r="Q5878" i="1"/>
  <c r="L5879" i="1"/>
  <c r="N5879" i="1"/>
  <c r="Q5879" i="1"/>
  <c r="L5880" i="1"/>
  <c r="N5880" i="1"/>
  <c r="Q5880" i="1"/>
  <c r="L5881" i="1"/>
  <c r="N5881" i="1"/>
  <c r="Q5881" i="1"/>
  <c r="L5882" i="1"/>
  <c r="N5882" i="1"/>
  <c r="Q5882" i="1"/>
  <c r="L5883" i="1"/>
  <c r="N5883" i="1"/>
  <c r="Q5883" i="1"/>
  <c r="L5884" i="1"/>
  <c r="N5884" i="1"/>
  <c r="Q5884" i="1"/>
  <c r="L5885" i="1"/>
  <c r="N5885" i="1"/>
  <c r="Q5885" i="1"/>
  <c r="L5886" i="1"/>
  <c r="N5886" i="1"/>
  <c r="Q5886" i="1"/>
  <c r="L5887" i="1"/>
  <c r="N5887" i="1"/>
  <c r="Q5887" i="1"/>
  <c r="L5888" i="1"/>
  <c r="N5888" i="1"/>
  <c r="Q5888" i="1"/>
  <c r="L5889" i="1"/>
  <c r="N5889" i="1"/>
  <c r="Q5889" i="1"/>
  <c r="L5890" i="1"/>
  <c r="N5890" i="1"/>
  <c r="Q5890" i="1"/>
  <c r="L5891" i="1"/>
  <c r="N5891" i="1"/>
  <c r="Q5891" i="1"/>
  <c r="L5892" i="1"/>
  <c r="N5892" i="1"/>
  <c r="Q5892" i="1"/>
  <c r="L5893" i="1"/>
  <c r="N5893" i="1"/>
  <c r="Q5893" i="1"/>
  <c r="L5894" i="1"/>
  <c r="N5894" i="1"/>
  <c r="Q5894" i="1"/>
  <c r="L5895" i="1"/>
  <c r="N5895" i="1"/>
  <c r="Q5895" i="1"/>
  <c r="L5896" i="1"/>
  <c r="N5896" i="1"/>
  <c r="Q5896" i="1"/>
  <c r="L5897" i="1"/>
  <c r="N5897" i="1"/>
  <c r="Q5897" i="1"/>
  <c r="L5898" i="1"/>
  <c r="N5898" i="1"/>
  <c r="Q5898" i="1"/>
  <c r="L5899" i="1"/>
  <c r="N5899" i="1"/>
  <c r="Q5899" i="1"/>
  <c r="L5900" i="1"/>
  <c r="N5900" i="1"/>
  <c r="Q5900" i="1"/>
  <c r="L5901" i="1"/>
  <c r="N5901" i="1"/>
  <c r="Q5901" i="1"/>
  <c r="L5902" i="1"/>
  <c r="N5902" i="1"/>
  <c r="Q5902" i="1"/>
  <c r="L5903" i="1"/>
  <c r="N5903" i="1"/>
  <c r="Q5903" i="1"/>
  <c r="L5904" i="1"/>
  <c r="N5904" i="1"/>
  <c r="Q5904" i="1"/>
  <c r="L5905" i="1"/>
  <c r="N5905" i="1"/>
  <c r="Q5905" i="1"/>
  <c r="L5906" i="1"/>
  <c r="N5906" i="1"/>
  <c r="Q5906" i="1"/>
  <c r="L5907" i="1"/>
  <c r="N5907" i="1"/>
  <c r="Q5907" i="1"/>
  <c r="L5908" i="1"/>
  <c r="N5908" i="1"/>
  <c r="Q5908" i="1"/>
  <c r="L5909" i="1"/>
  <c r="N5909" i="1"/>
  <c r="Q5909" i="1"/>
  <c r="L5910" i="1"/>
  <c r="N5910" i="1"/>
  <c r="Q5910" i="1"/>
  <c r="L5911" i="1"/>
  <c r="N5911" i="1"/>
  <c r="Q5911" i="1"/>
  <c r="L5912" i="1"/>
  <c r="N5912" i="1"/>
  <c r="Q5912" i="1"/>
  <c r="L5913" i="1"/>
  <c r="N5913" i="1"/>
  <c r="Q5913" i="1"/>
  <c r="L5914" i="1"/>
  <c r="N5914" i="1"/>
  <c r="Q5914" i="1"/>
  <c r="L5915" i="1"/>
  <c r="N5915" i="1"/>
  <c r="Q5915" i="1"/>
  <c r="L5916" i="1"/>
  <c r="N5916" i="1"/>
  <c r="Q5916" i="1"/>
  <c r="L5917" i="1"/>
  <c r="N5917" i="1"/>
  <c r="Q5917" i="1"/>
  <c r="L5918" i="1"/>
  <c r="N5918" i="1"/>
  <c r="Q5918" i="1"/>
  <c r="L5919" i="1"/>
  <c r="N5919" i="1"/>
  <c r="Q5919" i="1"/>
  <c r="L5920" i="1"/>
  <c r="N5920" i="1"/>
  <c r="Q5920" i="1"/>
  <c r="L5921" i="1"/>
  <c r="N5921" i="1"/>
  <c r="Q5921" i="1"/>
  <c r="L5922" i="1"/>
  <c r="N5922" i="1"/>
  <c r="Q5922" i="1"/>
  <c r="L5923" i="1"/>
  <c r="N5923" i="1"/>
  <c r="Q5923" i="1"/>
  <c r="L5924" i="1"/>
  <c r="N5924" i="1"/>
  <c r="Q5924" i="1"/>
  <c r="L5925" i="1"/>
  <c r="N5925" i="1"/>
  <c r="Q5925" i="1"/>
  <c r="L5926" i="1"/>
  <c r="N5926" i="1"/>
  <c r="Q5926" i="1"/>
  <c r="L5927" i="1"/>
  <c r="N5927" i="1"/>
  <c r="Q5927" i="1"/>
  <c r="L5928" i="1"/>
  <c r="N5928" i="1"/>
  <c r="Q5928" i="1"/>
  <c r="L5929" i="1"/>
  <c r="N5929" i="1"/>
  <c r="Q5929" i="1"/>
  <c r="L5930" i="1"/>
  <c r="N5930" i="1"/>
  <c r="Q5930" i="1"/>
  <c r="L5931" i="1"/>
  <c r="N5931" i="1"/>
  <c r="Q5931" i="1"/>
  <c r="L5932" i="1"/>
  <c r="N5932" i="1"/>
  <c r="Q5932" i="1"/>
  <c r="L5933" i="1"/>
  <c r="N5933" i="1"/>
  <c r="Q5933" i="1"/>
  <c r="L5934" i="1"/>
  <c r="N5934" i="1"/>
  <c r="Q5934" i="1"/>
  <c r="L5935" i="1"/>
  <c r="N5935" i="1"/>
  <c r="Q5935" i="1"/>
  <c r="L5936" i="1"/>
  <c r="N5936" i="1"/>
  <c r="Q5936" i="1"/>
  <c r="L5937" i="1"/>
  <c r="N5937" i="1"/>
  <c r="Q5937" i="1"/>
  <c r="L5938" i="1"/>
  <c r="N5938" i="1"/>
  <c r="Q5938" i="1"/>
  <c r="L5939" i="1"/>
  <c r="N5939" i="1"/>
  <c r="Q5939" i="1"/>
  <c r="L5940" i="1"/>
  <c r="N5940" i="1"/>
  <c r="Q5940" i="1"/>
  <c r="L5941" i="1"/>
  <c r="N5941" i="1"/>
  <c r="Q5941" i="1"/>
  <c r="L5942" i="1"/>
  <c r="N5942" i="1"/>
  <c r="Q5942" i="1"/>
  <c r="L5943" i="1"/>
  <c r="N5943" i="1"/>
  <c r="Q5943" i="1"/>
  <c r="L5944" i="1"/>
  <c r="N5944" i="1"/>
  <c r="Q5944" i="1"/>
  <c r="L5945" i="1"/>
  <c r="N5945" i="1"/>
  <c r="Q5945" i="1"/>
  <c r="L5946" i="1"/>
  <c r="N5946" i="1"/>
  <c r="Q5946" i="1"/>
  <c r="L5947" i="1"/>
  <c r="N5947" i="1"/>
  <c r="Q5947" i="1"/>
  <c r="L5948" i="1"/>
  <c r="N5948" i="1"/>
  <c r="Q5948" i="1"/>
  <c r="L5949" i="1"/>
  <c r="N5949" i="1"/>
  <c r="Q5949" i="1"/>
  <c r="L5950" i="1"/>
  <c r="N5950" i="1"/>
  <c r="Q5950" i="1"/>
  <c r="L5951" i="1"/>
  <c r="N5951" i="1"/>
  <c r="Q5951" i="1"/>
  <c r="L5952" i="1"/>
  <c r="N5952" i="1"/>
  <c r="Q5952" i="1"/>
  <c r="L5953" i="1"/>
  <c r="N5953" i="1"/>
  <c r="Q5953" i="1"/>
  <c r="L5954" i="1"/>
  <c r="N5954" i="1"/>
  <c r="Q5954" i="1"/>
  <c r="L5955" i="1"/>
  <c r="N5955" i="1"/>
  <c r="Q5955" i="1"/>
  <c r="L5956" i="1"/>
  <c r="N5956" i="1"/>
  <c r="Q5956" i="1"/>
  <c r="L5957" i="1"/>
  <c r="N5957" i="1"/>
  <c r="Q5957" i="1"/>
  <c r="L5958" i="1"/>
  <c r="N5958" i="1"/>
  <c r="Q5958" i="1"/>
  <c r="L5959" i="1"/>
  <c r="N5959" i="1"/>
  <c r="Q5959" i="1"/>
  <c r="L5960" i="1"/>
  <c r="N5960" i="1"/>
  <c r="Q5960" i="1"/>
  <c r="L5961" i="1"/>
  <c r="N5961" i="1"/>
  <c r="Q5961" i="1"/>
  <c r="L5962" i="1"/>
  <c r="N5962" i="1"/>
  <c r="Q5962" i="1"/>
  <c r="L5963" i="1"/>
  <c r="N5963" i="1"/>
  <c r="Q5963" i="1"/>
  <c r="L5964" i="1"/>
  <c r="N5964" i="1"/>
  <c r="Q5964" i="1"/>
  <c r="L5965" i="1"/>
  <c r="N5965" i="1"/>
  <c r="Q5965" i="1"/>
  <c r="L5966" i="1"/>
  <c r="N5966" i="1"/>
  <c r="Q5966" i="1"/>
  <c r="L5967" i="1"/>
  <c r="N5967" i="1"/>
  <c r="Q5967" i="1"/>
  <c r="L5968" i="1"/>
  <c r="N5968" i="1"/>
  <c r="Q5968" i="1"/>
  <c r="L5969" i="1"/>
  <c r="N5969" i="1"/>
  <c r="Q5969" i="1"/>
  <c r="L5970" i="1"/>
  <c r="N5970" i="1"/>
  <c r="Q5970" i="1"/>
  <c r="L5971" i="1"/>
  <c r="N5971" i="1"/>
  <c r="Q5971" i="1"/>
  <c r="L5972" i="1"/>
  <c r="N5972" i="1"/>
  <c r="Q5972" i="1"/>
  <c r="L5973" i="1"/>
  <c r="N5973" i="1"/>
  <c r="Q5973" i="1"/>
  <c r="L5974" i="1"/>
  <c r="N5974" i="1"/>
  <c r="Q5974" i="1"/>
  <c r="L5975" i="1"/>
  <c r="N5975" i="1"/>
  <c r="Q5975" i="1"/>
  <c r="L5976" i="1"/>
  <c r="N5976" i="1"/>
  <c r="Q5976" i="1"/>
  <c r="L5977" i="1"/>
  <c r="N5977" i="1"/>
  <c r="Q5977" i="1"/>
  <c r="L5978" i="1"/>
  <c r="N5978" i="1"/>
  <c r="Q5978" i="1"/>
  <c r="L5979" i="1"/>
  <c r="N5979" i="1"/>
  <c r="Q5979" i="1"/>
  <c r="L5980" i="1"/>
  <c r="N5980" i="1"/>
  <c r="Q5980" i="1"/>
  <c r="L5981" i="1"/>
  <c r="N5981" i="1"/>
  <c r="Q5981" i="1"/>
  <c r="L5982" i="1"/>
  <c r="N5982" i="1"/>
  <c r="Q5982" i="1"/>
  <c r="L5983" i="1"/>
  <c r="N5983" i="1"/>
  <c r="Q5983" i="1"/>
  <c r="L5984" i="1"/>
  <c r="N5984" i="1"/>
  <c r="Q5984" i="1"/>
  <c r="L5985" i="1"/>
  <c r="N5985" i="1"/>
  <c r="Q5985" i="1"/>
  <c r="L5986" i="1"/>
  <c r="N5986" i="1"/>
  <c r="Q5986" i="1"/>
  <c r="L5987" i="1"/>
  <c r="N5987" i="1"/>
  <c r="Q5987" i="1"/>
  <c r="L5988" i="1"/>
  <c r="N5988" i="1"/>
  <c r="Q5988" i="1"/>
  <c r="L5989" i="1"/>
  <c r="N5989" i="1"/>
  <c r="Q5989" i="1"/>
  <c r="L5990" i="1"/>
  <c r="N5990" i="1"/>
  <c r="Q5990" i="1"/>
  <c r="L5991" i="1"/>
  <c r="N5991" i="1"/>
  <c r="Q5991" i="1"/>
  <c r="L5992" i="1"/>
  <c r="N5992" i="1"/>
  <c r="Q5992" i="1"/>
  <c r="L5993" i="1"/>
  <c r="N5993" i="1"/>
  <c r="Q5993" i="1"/>
  <c r="L5994" i="1"/>
  <c r="N5994" i="1"/>
  <c r="Q5994" i="1"/>
  <c r="L5995" i="1"/>
  <c r="N5995" i="1"/>
  <c r="Q5995" i="1"/>
  <c r="L5996" i="1"/>
  <c r="N5996" i="1"/>
  <c r="Q5996" i="1"/>
  <c r="L5997" i="1"/>
  <c r="N5997" i="1"/>
  <c r="Q5997" i="1"/>
  <c r="L5998" i="1"/>
  <c r="N5998" i="1"/>
  <c r="Q5998" i="1"/>
  <c r="L5999" i="1"/>
  <c r="N5999" i="1"/>
  <c r="Q5999" i="1"/>
  <c r="X5595" i="1"/>
  <c r="X5596" i="1"/>
  <c r="X5597" i="1"/>
  <c r="X5598" i="1"/>
  <c r="X5599" i="1"/>
  <c r="X5600" i="1"/>
  <c r="X5601" i="1"/>
  <c r="X5602" i="1"/>
  <c r="X5603" i="1"/>
  <c r="X5604" i="1"/>
  <c r="X5605" i="1"/>
  <c r="X5606" i="1"/>
  <c r="X5607" i="1"/>
  <c r="X5608" i="1"/>
  <c r="X5609" i="1"/>
  <c r="X5610" i="1"/>
  <c r="X5611" i="1"/>
  <c r="X5612" i="1"/>
  <c r="X5613" i="1"/>
  <c r="X5614" i="1"/>
  <c r="X5615" i="1"/>
  <c r="X5616" i="1"/>
  <c r="X5617" i="1"/>
  <c r="X5618" i="1"/>
  <c r="X5619" i="1"/>
  <c r="X5620" i="1"/>
  <c r="X5621" i="1"/>
  <c r="X5622" i="1"/>
  <c r="X5623" i="1"/>
  <c r="X5624" i="1"/>
  <c r="X5625" i="1"/>
  <c r="X5626" i="1"/>
  <c r="X5627" i="1"/>
  <c r="X5628" i="1"/>
  <c r="X5629" i="1"/>
  <c r="X5630" i="1"/>
  <c r="X5631" i="1"/>
  <c r="X5632" i="1"/>
  <c r="X5633" i="1"/>
  <c r="X5634" i="1"/>
  <c r="X5635" i="1"/>
  <c r="X5636" i="1"/>
  <c r="X5637" i="1"/>
  <c r="X5638" i="1"/>
  <c r="X5639" i="1"/>
  <c r="X5640" i="1"/>
  <c r="X5641" i="1"/>
  <c r="X5642" i="1"/>
  <c r="X5643" i="1"/>
  <c r="X5644" i="1"/>
  <c r="X5645" i="1"/>
  <c r="X5646" i="1"/>
  <c r="X5647" i="1"/>
  <c r="X5648" i="1"/>
  <c r="X5649" i="1"/>
  <c r="X5650" i="1"/>
  <c r="X5651" i="1"/>
  <c r="X5652" i="1"/>
  <c r="X5653" i="1"/>
  <c r="X5654" i="1"/>
  <c r="X5655" i="1"/>
  <c r="X5656" i="1"/>
  <c r="X5657" i="1"/>
  <c r="X5658" i="1"/>
  <c r="X5659" i="1"/>
  <c r="X5660" i="1"/>
  <c r="X5661" i="1"/>
  <c r="X5662" i="1"/>
  <c r="X5663" i="1"/>
  <c r="X5664" i="1"/>
  <c r="X5665" i="1"/>
  <c r="X5666" i="1"/>
  <c r="X5667" i="1"/>
  <c r="X5668" i="1"/>
  <c r="X5669" i="1"/>
  <c r="X5670" i="1"/>
  <c r="X5671" i="1"/>
  <c r="X5672" i="1"/>
  <c r="X5673" i="1"/>
  <c r="X5674" i="1"/>
  <c r="X5675" i="1"/>
  <c r="X5676" i="1"/>
  <c r="X5677" i="1"/>
  <c r="X5678" i="1"/>
  <c r="X5679" i="1"/>
  <c r="X5680" i="1"/>
  <c r="X5681" i="1"/>
  <c r="X5682" i="1"/>
  <c r="X5683" i="1"/>
  <c r="X5684" i="1"/>
  <c r="X5685" i="1"/>
  <c r="X5686" i="1"/>
  <c r="X5687" i="1"/>
  <c r="X5688" i="1"/>
  <c r="X5689" i="1"/>
  <c r="X5690" i="1"/>
  <c r="X5691" i="1"/>
  <c r="X5692" i="1"/>
  <c r="X5693" i="1"/>
  <c r="X5694" i="1"/>
  <c r="X5695" i="1"/>
  <c r="X5696" i="1"/>
  <c r="X5697" i="1"/>
  <c r="X5698" i="1"/>
  <c r="X5699" i="1"/>
  <c r="X5700" i="1"/>
  <c r="X5701" i="1"/>
  <c r="X5702" i="1"/>
  <c r="X5703" i="1"/>
  <c r="X5704" i="1"/>
  <c r="X5705" i="1"/>
  <c r="X5706" i="1"/>
  <c r="X5707" i="1"/>
  <c r="X5708" i="1"/>
  <c r="X5709" i="1"/>
  <c r="X5710" i="1"/>
  <c r="X5711" i="1"/>
  <c r="X5712" i="1"/>
  <c r="X5713" i="1"/>
  <c r="X5714" i="1"/>
  <c r="X5715" i="1"/>
  <c r="X5716" i="1"/>
  <c r="X5717" i="1"/>
  <c r="X5718" i="1"/>
  <c r="X5719" i="1"/>
  <c r="X5720" i="1"/>
  <c r="X5721" i="1"/>
  <c r="X5722" i="1"/>
  <c r="X5723" i="1"/>
  <c r="X5724" i="1"/>
  <c r="X5725" i="1"/>
  <c r="X5726" i="1"/>
  <c r="X5727" i="1"/>
  <c r="X5728" i="1"/>
  <c r="X5729" i="1"/>
  <c r="X5730" i="1"/>
  <c r="X5731" i="1"/>
  <c r="X5732" i="1"/>
  <c r="X5733" i="1"/>
  <c r="X5734" i="1"/>
  <c r="X5735" i="1"/>
  <c r="X5736" i="1"/>
  <c r="X5737" i="1"/>
  <c r="X5738" i="1"/>
  <c r="X5739" i="1"/>
  <c r="X5740" i="1"/>
  <c r="X5741" i="1"/>
  <c r="X5742" i="1"/>
  <c r="X5743" i="1"/>
  <c r="X5744" i="1"/>
  <c r="X5745" i="1"/>
  <c r="X5746" i="1"/>
  <c r="X5747" i="1"/>
  <c r="X5748" i="1"/>
  <c r="X5749" i="1"/>
  <c r="X5750" i="1"/>
  <c r="X5751" i="1"/>
  <c r="X5752" i="1"/>
  <c r="X5753" i="1"/>
  <c r="X5754" i="1"/>
  <c r="X5755" i="1"/>
  <c r="X5756" i="1"/>
  <c r="X5757" i="1"/>
  <c r="X5758" i="1"/>
  <c r="X5759" i="1"/>
  <c r="X5760" i="1"/>
  <c r="X5761" i="1"/>
  <c r="X5762" i="1"/>
  <c r="AA5595" i="1"/>
  <c r="AA5596" i="1"/>
  <c r="AA5597" i="1"/>
  <c r="AA5598" i="1"/>
  <c r="AA5599" i="1"/>
  <c r="AA5600" i="1"/>
  <c r="AA5601" i="1"/>
  <c r="AA5602" i="1"/>
  <c r="AA5603" i="1"/>
  <c r="AA5604" i="1"/>
  <c r="AA5605" i="1"/>
  <c r="AA5606" i="1"/>
  <c r="AA5607" i="1"/>
  <c r="AA5608" i="1"/>
  <c r="AA5609" i="1"/>
  <c r="AA5610" i="1"/>
  <c r="AA5611" i="1"/>
  <c r="AA5612" i="1"/>
  <c r="AA5613" i="1"/>
  <c r="AA5614" i="1"/>
  <c r="AA5615" i="1"/>
  <c r="AA5616" i="1"/>
  <c r="AA5617" i="1"/>
  <c r="AA5618" i="1"/>
  <c r="AA5619" i="1"/>
  <c r="AA5620" i="1"/>
  <c r="AA5621" i="1"/>
  <c r="AA5622" i="1"/>
  <c r="AA5623" i="1"/>
  <c r="AA5624" i="1"/>
  <c r="AA5625" i="1"/>
  <c r="AA5626" i="1"/>
  <c r="AA5627" i="1"/>
  <c r="AA5628" i="1"/>
  <c r="AA5629" i="1"/>
  <c r="AA5630" i="1"/>
  <c r="AA5631" i="1"/>
  <c r="AA5632" i="1"/>
  <c r="AA5633" i="1"/>
  <c r="AA5634" i="1"/>
  <c r="AA5635" i="1"/>
  <c r="AA5636" i="1"/>
  <c r="AA5637" i="1"/>
  <c r="AA5638" i="1"/>
  <c r="AA5639" i="1"/>
  <c r="AA5640" i="1"/>
  <c r="AA5641" i="1"/>
  <c r="AA5642" i="1"/>
  <c r="AA5643" i="1"/>
  <c r="AA5644" i="1"/>
  <c r="AA5645" i="1"/>
  <c r="AA5646" i="1"/>
  <c r="AA5647" i="1"/>
  <c r="AA5648" i="1"/>
  <c r="AA5649" i="1"/>
  <c r="AA5650" i="1"/>
  <c r="AA5651" i="1"/>
  <c r="AA5652" i="1"/>
  <c r="AA5653" i="1"/>
  <c r="AA5654" i="1"/>
  <c r="AA5655" i="1"/>
  <c r="AA5656" i="1"/>
  <c r="AA5657" i="1"/>
  <c r="AA5658" i="1"/>
  <c r="AA5659" i="1"/>
  <c r="AA5660" i="1"/>
  <c r="AA5661" i="1"/>
  <c r="AA5662" i="1"/>
  <c r="AA5663" i="1"/>
  <c r="AA5664" i="1"/>
  <c r="AA5665" i="1"/>
  <c r="AA5666" i="1"/>
  <c r="AA5667" i="1"/>
  <c r="AA5668" i="1"/>
  <c r="AA5669" i="1"/>
  <c r="AA5670" i="1"/>
  <c r="AA5671" i="1"/>
  <c r="AA5672" i="1"/>
  <c r="AA5673" i="1"/>
  <c r="AA5674" i="1"/>
  <c r="AA5675" i="1"/>
  <c r="AA5676" i="1"/>
  <c r="AA5677" i="1"/>
  <c r="AA5678" i="1"/>
  <c r="AA5679" i="1"/>
  <c r="AA5680" i="1"/>
  <c r="AA5681" i="1"/>
  <c r="AA5682" i="1"/>
  <c r="AA5683" i="1"/>
  <c r="AA5684" i="1"/>
  <c r="AA5685" i="1"/>
  <c r="AA5686" i="1"/>
  <c r="AA5687" i="1"/>
  <c r="AA5688" i="1"/>
  <c r="AA5689" i="1"/>
  <c r="AA5690" i="1"/>
  <c r="AA5691" i="1"/>
  <c r="AA5692" i="1"/>
  <c r="AA5693" i="1"/>
  <c r="AA5694" i="1"/>
  <c r="AA5695" i="1"/>
  <c r="AA5696" i="1"/>
  <c r="AA5697" i="1"/>
  <c r="AA5698" i="1"/>
  <c r="AA5699" i="1"/>
  <c r="AA5700" i="1"/>
  <c r="AA5701" i="1"/>
  <c r="AA5702" i="1"/>
  <c r="AA5703" i="1"/>
  <c r="AA5704" i="1"/>
  <c r="AA5705" i="1"/>
  <c r="AA5706" i="1"/>
  <c r="AA5707" i="1"/>
  <c r="AA5708" i="1"/>
  <c r="AA5709" i="1"/>
  <c r="AA5710" i="1"/>
  <c r="AA5711" i="1"/>
  <c r="AA5712" i="1"/>
  <c r="AA5713" i="1"/>
  <c r="AA5714" i="1"/>
  <c r="AA5715" i="1"/>
  <c r="AA5716" i="1"/>
  <c r="AA5717" i="1"/>
  <c r="AA5718" i="1"/>
  <c r="AA5719" i="1"/>
  <c r="AA5720" i="1"/>
  <c r="AA5721" i="1"/>
  <c r="AA5722" i="1"/>
  <c r="AA5723" i="1"/>
  <c r="AA5724" i="1"/>
  <c r="AA5725" i="1"/>
  <c r="AA5726" i="1"/>
  <c r="AA5727" i="1"/>
  <c r="AA5728" i="1"/>
  <c r="AA5729" i="1"/>
  <c r="AA5730" i="1"/>
  <c r="AA5731" i="1"/>
  <c r="AA5732" i="1"/>
  <c r="AA5733" i="1"/>
  <c r="AA5734" i="1"/>
  <c r="AA5735" i="1"/>
  <c r="AA5736" i="1"/>
  <c r="AA5737" i="1"/>
  <c r="AA5738" i="1"/>
  <c r="AA5739" i="1"/>
  <c r="AA5740" i="1"/>
  <c r="AA5741" i="1"/>
  <c r="AA5742" i="1"/>
  <c r="AA5743" i="1"/>
  <c r="AA5744" i="1"/>
  <c r="AA5745" i="1"/>
  <c r="AA5746" i="1"/>
  <c r="AA5747" i="1"/>
  <c r="AA5748" i="1"/>
  <c r="AA5749" i="1"/>
  <c r="AA5750" i="1"/>
  <c r="AA5751" i="1"/>
  <c r="AA5752" i="1"/>
  <c r="AA5753" i="1"/>
  <c r="AA5754" i="1"/>
  <c r="AA5755" i="1"/>
  <c r="AA5756" i="1"/>
  <c r="AA5757" i="1"/>
  <c r="AA5758" i="1"/>
  <c r="AA5759" i="1"/>
  <c r="AA5760" i="1"/>
  <c r="AA5761" i="1"/>
  <c r="AA5762" i="1"/>
  <c r="D216" i="15"/>
  <c r="H216" i="15"/>
  <c r="I216" i="15"/>
  <c r="O216" i="15"/>
  <c r="R216" i="15" s="1"/>
  <c r="U216" i="15" s="1"/>
  <c r="Y216" i="15"/>
  <c r="AA216" i="15"/>
  <c r="AB216" i="15"/>
  <c r="AC216" i="15"/>
  <c r="AK216" i="15"/>
  <c r="AN216" i="15"/>
  <c r="AP216" i="15"/>
  <c r="AQ216" i="15"/>
  <c r="AR216" i="15"/>
  <c r="D215" i="15"/>
  <c r="H215" i="15"/>
  <c r="I215" i="15"/>
  <c r="O215" i="15"/>
  <c r="R215" i="15"/>
  <c r="U215" i="15"/>
  <c r="Y215" i="15"/>
  <c r="AA215" i="15"/>
  <c r="AB215" i="15"/>
  <c r="AC215" i="15"/>
  <c r="AK215" i="15"/>
  <c r="AN215" i="15"/>
  <c r="AP215" i="15"/>
  <c r="AQ215" i="15"/>
  <c r="AR215" i="15"/>
  <c r="D214" i="15"/>
  <c r="H214" i="15"/>
  <c r="I214" i="15"/>
  <c r="O214" i="15"/>
  <c r="R214" i="15" s="1"/>
  <c r="U214" i="15" s="1"/>
  <c r="Y214" i="15"/>
  <c r="AA214" i="15"/>
  <c r="AB214" i="15"/>
  <c r="AC214" i="15"/>
  <c r="AK214" i="15"/>
  <c r="AN214" i="15"/>
  <c r="AP214" i="15"/>
  <c r="AQ214" i="15"/>
  <c r="AR214" i="15"/>
  <c r="D213" i="15"/>
  <c r="H213" i="15"/>
  <c r="I213" i="15"/>
  <c r="O213" i="15"/>
  <c r="R213" i="15"/>
  <c r="U213" i="15"/>
  <c r="Y213" i="15"/>
  <c r="AA213" i="15"/>
  <c r="AB213" i="15"/>
  <c r="AC213" i="15"/>
  <c r="AK213" i="15"/>
  <c r="AN213" i="15"/>
  <c r="AP213" i="15"/>
  <c r="AQ213" i="15"/>
  <c r="AR213" i="15"/>
  <c r="D212" i="15"/>
  <c r="H212" i="15"/>
  <c r="I212" i="15"/>
  <c r="O212" i="15"/>
  <c r="R212" i="15"/>
  <c r="U212" i="15" s="1"/>
  <c r="Y212" i="15"/>
  <c r="AA212" i="15"/>
  <c r="AB212" i="15"/>
  <c r="AC212" i="15"/>
  <c r="AK212" i="15"/>
  <c r="AN212" i="15"/>
  <c r="AP212" i="15"/>
  <c r="AQ212" i="15"/>
  <c r="AR212" i="15"/>
  <c r="I211" i="15"/>
  <c r="H211" i="15"/>
  <c r="D211" i="15"/>
  <c r="O211" i="15"/>
  <c r="R211" i="15" s="1"/>
  <c r="U211" i="15" s="1"/>
  <c r="Y211" i="15"/>
  <c r="AA211" i="15"/>
  <c r="AB211" i="15"/>
  <c r="AC211" i="15"/>
  <c r="AK211" i="15"/>
  <c r="AN211" i="15"/>
  <c r="AP211" i="15"/>
  <c r="AQ211" i="15"/>
  <c r="AR211" i="15"/>
  <c r="D210" i="15"/>
  <c r="H210" i="15"/>
  <c r="I210" i="15"/>
  <c r="O210" i="15"/>
  <c r="R210" i="15"/>
  <c r="U210" i="15" s="1"/>
  <c r="Y210" i="15"/>
  <c r="AA210" i="15"/>
  <c r="AB210" i="15"/>
  <c r="AC210" i="15"/>
  <c r="AK210" i="15"/>
  <c r="AN210" i="15"/>
  <c r="AP210" i="15"/>
  <c r="AQ210" i="15"/>
  <c r="AR210" i="15"/>
  <c r="I209" i="15"/>
  <c r="H209" i="15"/>
  <c r="I208" i="15"/>
  <c r="H208" i="15"/>
  <c r="D209" i="15"/>
  <c r="O209" i="15"/>
  <c r="R209" i="15"/>
  <c r="U209" i="15" s="1"/>
  <c r="Y209" i="15"/>
  <c r="AA209" i="15"/>
  <c r="AB209" i="15"/>
  <c r="AC209" i="15"/>
  <c r="AK209" i="15"/>
  <c r="AN209" i="15"/>
  <c r="AP209" i="15"/>
  <c r="AQ209" i="15"/>
  <c r="AR209" i="15"/>
  <c r="D208" i="15"/>
  <c r="O208" i="15"/>
  <c r="R208" i="15" s="1"/>
  <c r="U208" i="15" s="1"/>
  <c r="Y208" i="15"/>
  <c r="AA208" i="15"/>
  <c r="AB208" i="15"/>
  <c r="AC208" i="15"/>
  <c r="AK208" i="15"/>
  <c r="AN208" i="15"/>
  <c r="AP208" i="15"/>
  <c r="AQ208" i="15"/>
  <c r="AR208" i="15"/>
  <c r="D207" i="15"/>
  <c r="H207" i="15"/>
  <c r="I207" i="15"/>
  <c r="O207" i="15"/>
  <c r="R207" i="15" s="1"/>
  <c r="U207" i="15" s="1"/>
  <c r="Y207" i="15"/>
  <c r="AA207" i="15"/>
  <c r="AB207" i="15"/>
  <c r="AC207" i="15"/>
  <c r="AK207" i="15"/>
  <c r="AN207" i="15"/>
  <c r="AP207" i="15"/>
  <c r="AQ207" i="15"/>
  <c r="AR207" i="15"/>
  <c r="I206" i="15"/>
  <c r="H206" i="15"/>
  <c r="D206" i="15"/>
  <c r="O206" i="15"/>
  <c r="R206" i="15"/>
  <c r="U206" i="15"/>
  <c r="Y206" i="15"/>
  <c r="AA206" i="15"/>
  <c r="AB206" i="15"/>
  <c r="AC206" i="15"/>
  <c r="AK206" i="15"/>
  <c r="AN206" i="15"/>
  <c r="AP206" i="15"/>
  <c r="AQ206" i="15"/>
  <c r="AR206" i="15"/>
  <c r="D205" i="15"/>
  <c r="H205" i="15"/>
  <c r="I205" i="15"/>
  <c r="O205" i="15"/>
  <c r="R205" i="15" s="1"/>
  <c r="U205" i="15" s="1"/>
  <c r="Y205" i="15"/>
  <c r="AA205" i="15"/>
  <c r="AB205" i="15"/>
  <c r="AC205" i="15"/>
  <c r="AK205" i="15"/>
  <c r="AN205" i="15"/>
  <c r="AP205" i="15"/>
  <c r="AQ205" i="15"/>
  <c r="AR205" i="15"/>
  <c r="I204" i="15"/>
  <c r="H204" i="15"/>
  <c r="I203" i="15"/>
  <c r="H203" i="15"/>
  <c r="I202" i="15"/>
  <c r="H202" i="15"/>
  <c r="D204" i="15"/>
  <c r="O204" i="15"/>
  <c r="R204" i="15" s="1"/>
  <c r="U204" i="15" s="1"/>
  <c r="Y204" i="15"/>
  <c r="AA204" i="15"/>
  <c r="AB204" i="15"/>
  <c r="AC204" i="15"/>
  <c r="AK204" i="15"/>
  <c r="AN204" i="15"/>
  <c r="AP204" i="15"/>
  <c r="AQ204" i="15"/>
  <c r="AR204" i="15"/>
  <c r="D203" i="15"/>
  <c r="O203" i="15"/>
  <c r="R203" i="15"/>
  <c r="U203" i="15"/>
  <c r="Y203" i="15"/>
  <c r="AA203" i="15"/>
  <c r="AB203" i="15"/>
  <c r="AC203" i="15"/>
  <c r="AK203" i="15"/>
  <c r="AN203" i="15"/>
  <c r="AP203" i="15"/>
  <c r="AQ203" i="15"/>
  <c r="AR203" i="15"/>
  <c r="D202" i="15"/>
  <c r="O202" i="15"/>
  <c r="R202" i="15"/>
  <c r="U202" i="15"/>
  <c r="Y202" i="15"/>
  <c r="AA202" i="15"/>
  <c r="AB202" i="15"/>
  <c r="AC202" i="15"/>
  <c r="AK202" i="15"/>
  <c r="AN202" i="15"/>
  <c r="AP202" i="15"/>
  <c r="AQ202" i="15"/>
  <c r="AR202" i="15"/>
  <c r="D201" i="15"/>
  <c r="H201" i="15"/>
  <c r="I201" i="15"/>
  <c r="O201" i="15"/>
  <c r="R201" i="15" s="1"/>
  <c r="U201" i="15" s="1"/>
  <c r="Y201" i="15"/>
  <c r="AA201" i="15"/>
  <c r="AB201" i="15"/>
  <c r="AC201" i="15"/>
  <c r="AK201" i="15"/>
  <c r="AN201" i="15"/>
  <c r="AP201" i="15"/>
  <c r="AQ201" i="15"/>
  <c r="AR201" i="15"/>
  <c r="I200" i="15"/>
  <c r="H200" i="15"/>
  <c r="I199" i="15"/>
  <c r="H199" i="15"/>
  <c r="I198" i="15"/>
  <c r="H198" i="15"/>
  <c r="D200" i="15"/>
  <c r="O200" i="15"/>
  <c r="R200" i="15" s="1"/>
  <c r="U200" i="15" s="1"/>
  <c r="Y200" i="15"/>
  <c r="AA200" i="15"/>
  <c r="AB200" i="15"/>
  <c r="AC200" i="15"/>
  <c r="AK200" i="15"/>
  <c r="AN200" i="15"/>
  <c r="AP200" i="15"/>
  <c r="AQ200" i="15"/>
  <c r="AR200" i="15"/>
  <c r="D199" i="15"/>
  <c r="O199" i="15"/>
  <c r="R199" i="15"/>
  <c r="U199" i="15"/>
  <c r="Y199" i="15"/>
  <c r="AA199" i="15"/>
  <c r="AB199" i="15"/>
  <c r="AC199" i="15"/>
  <c r="AK199" i="15"/>
  <c r="AN199" i="15"/>
  <c r="AP199" i="15"/>
  <c r="AQ199" i="15"/>
  <c r="AR199" i="15"/>
  <c r="D198" i="15"/>
  <c r="O198" i="15"/>
  <c r="R198" i="15"/>
  <c r="U198" i="15"/>
  <c r="Y198" i="15"/>
  <c r="AA198" i="15"/>
  <c r="AB198" i="15"/>
  <c r="AC198" i="15"/>
  <c r="AK198" i="15"/>
  <c r="AN198" i="15"/>
  <c r="AP198" i="15"/>
  <c r="AQ198" i="15"/>
  <c r="AR198" i="15"/>
  <c r="D197" i="15"/>
  <c r="H197" i="15"/>
  <c r="I197" i="15"/>
  <c r="O197" i="15"/>
  <c r="R197" i="15" s="1"/>
  <c r="U197" i="15" s="1"/>
  <c r="Y197" i="15"/>
  <c r="AA197" i="15"/>
  <c r="AB197" i="15"/>
  <c r="AC197" i="15"/>
  <c r="AK197" i="15"/>
  <c r="AN197" i="15"/>
  <c r="AP197" i="15"/>
  <c r="AQ197" i="15"/>
  <c r="AR197" i="15"/>
  <c r="I196" i="15"/>
  <c r="H196" i="15"/>
  <c r="I195" i="15"/>
  <c r="H195" i="15"/>
  <c r="D196" i="15"/>
  <c r="O196" i="15"/>
  <c r="R196" i="15"/>
  <c r="U196" i="15" s="1"/>
  <c r="Y196" i="15"/>
  <c r="AA196" i="15"/>
  <c r="AB196" i="15"/>
  <c r="AC196" i="15"/>
  <c r="AK196" i="15"/>
  <c r="AN196" i="15"/>
  <c r="AP196" i="15"/>
  <c r="AQ196" i="15"/>
  <c r="AR196" i="15"/>
  <c r="D195" i="15"/>
  <c r="O195" i="15"/>
  <c r="R195" i="15" s="1"/>
  <c r="U195" i="15" s="1"/>
  <c r="Y195" i="15"/>
  <c r="AA195" i="15"/>
  <c r="AB195" i="15"/>
  <c r="AC195" i="15"/>
  <c r="AK195" i="15"/>
  <c r="AN195" i="15"/>
  <c r="AP195" i="15"/>
  <c r="AQ195" i="15"/>
  <c r="AR195" i="15"/>
  <c r="D194" i="15"/>
  <c r="H194" i="15"/>
  <c r="I194" i="15"/>
  <c r="O194" i="15"/>
  <c r="R194" i="15"/>
  <c r="U194" i="15"/>
  <c r="Y194" i="15"/>
  <c r="AA194" i="15"/>
  <c r="AB194" i="15"/>
  <c r="AC194" i="15"/>
  <c r="AK194" i="15"/>
  <c r="AN194" i="15"/>
  <c r="AP194" i="15"/>
  <c r="AQ194" i="15"/>
  <c r="AR194" i="15"/>
  <c r="D193" i="15"/>
  <c r="H193" i="15"/>
  <c r="I193" i="15"/>
  <c r="O193" i="15"/>
  <c r="R193" i="15" s="1"/>
  <c r="U193" i="15" s="1"/>
  <c r="Y193" i="15"/>
  <c r="AA193" i="15"/>
  <c r="AB193" i="15"/>
  <c r="AC193" i="15"/>
  <c r="AK193" i="15"/>
  <c r="AN193" i="15"/>
  <c r="AP193" i="15"/>
  <c r="AQ193" i="15"/>
  <c r="AR193" i="15"/>
  <c r="H192" i="15"/>
  <c r="D192" i="15"/>
  <c r="I192" i="15"/>
  <c r="O192" i="15"/>
  <c r="R192" i="15"/>
  <c r="U192" i="15" s="1"/>
  <c r="Y192" i="15"/>
  <c r="AA192" i="15"/>
  <c r="AB192" i="15"/>
  <c r="AC192" i="15"/>
  <c r="AK192" i="15"/>
  <c r="AN192" i="15"/>
  <c r="AP192" i="15"/>
  <c r="AQ192" i="15"/>
  <c r="AR192" i="15"/>
  <c r="D191" i="15"/>
  <c r="H191" i="15"/>
  <c r="I191" i="15"/>
  <c r="O191" i="15"/>
  <c r="R191" i="15"/>
  <c r="U191" i="15" s="1"/>
  <c r="Y191" i="15"/>
  <c r="AA191" i="15"/>
  <c r="AB191" i="15"/>
  <c r="AC191" i="15"/>
  <c r="AK191" i="15"/>
  <c r="AN191" i="15"/>
  <c r="AP191" i="15"/>
  <c r="AQ191" i="15"/>
  <c r="AR191" i="15"/>
  <c r="I190" i="15"/>
  <c r="H190" i="15"/>
  <c r="I189" i="15"/>
  <c r="H189" i="15"/>
  <c r="I188" i="15"/>
  <c r="H188" i="15"/>
  <c r="D190" i="15"/>
  <c r="O190" i="15"/>
  <c r="R190" i="15" s="1"/>
  <c r="U190" i="15" s="1"/>
  <c r="Y190" i="15"/>
  <c r="AA190" i="15"/>
  <c r="AB190" i="15"/>
  <c r="AC190" i="15"/>
  <c r="AK190" i="15"/>
  <c r="AN190" i="15"/>
  <c r="AP190" i="15"/>
  <c r="AQ190" i="15"/>
  <c r="AR190" i="15"/>
  <c r="D189" i="15"/>
  <c r="O189" i="15"/>
  <c r="R189" i="15"/>
  <c r="U189" i="15"/>
  <c r="Y189" i="15"/>
  <c r="AA189" i="15"/>
  <c r="AB189" i="15"/>
  <c r="AC189" i="15"/>
  <c r="AK189" i="15"/>
  <c r="AN189" i="15"/>
  <c r="AP189" i="15"/>
  <c r="AQ189" i="15"/>
  <c r="AR189" i="15"/>
  <c r="D188" i="15"/>
  <c r="O188" i="15"/>
  <c r="R188" i="15"/>
  <c r="U188" i="15" s="1"/>
  <c r="Y188" i="15"/>
  <c r="AA188" i="15"/>
  <c r="AB188" i="15"/>
  <c r="AC188" i="15"/>
  <c r="AK188" i="15"/>
  <c r="AN188" i="15"/>
  <c r="AP188" i="15"/>
  <c r="AQ188" i="15"/>
  <c r="AR188" i="15"/>
  <c r="D187" i="15"/>
  <c r="H187" i="15"/>
  <c r="I187" i="15"/>
  <c r="O187" i="15"/>
  <c r="R187" i="15" s="1"/>
  <c r="U187" i="15" s="1"/>
  <c r="Y187" i="15"/>
  <c r="AA187" i="15"/>
  <c r="AB187" i="15"/>
  <c r="AC187" i="15"/>
  <c r="AK187" i="15"/>
  <c r="AN187" i="15"/>
  <c r="AP187" i="15"/>
  <c r="AQ187" i="15"/>
  <c r="AR187" i="15"/>
  <c r="I186" i="15"/>
  <c r="H186" i="15"/>
  <c r="D186" i="15"/>
  <c r="O186" i="15"/>
  <c r="R186" i="15" s="1"/>
  <c r="U186" i="15" s="1"/>
  <c r="Y186" i="15"/>
  <c r="AA186" i="15"/>
  <c r="AB186" i="15"/>
  <c r="AC186" i="15"/>
  <c r="AK186" i="15"/>
  <c r="AN186" i="15"/>
  <c r="AP186" i="15"/>
  <c r="AQ186" i="15"/>
  <c r="AR186" i="15"/>
  <c r="D185" i="15"/>
  <c r="H185" i="15"/>
  <c r="I185" i="15"/>
  <c r="O185" i="15"/>
  <c r="R185" i="15"/>
  <c r="U185" i="15" s="1"/>
  <c r="Y185" i="15"/>
  <c r="AA185" i="15"/>
  <c r="AB185" i="15"/>
  <c r="AC185" i="15"/>
  <c r="AK185" i="15"/>
  <c r="AN185" i="15"/>
  <c r="AP185" i="15"/>
  <c r="AQ185" i="15"/>
  <c r="AR185" i="15"/>
  <c r="D184" i="15"/>
  <c r="H184" i="15"/>
  <c r="I184" i="15"/>
  <c r="O184" i="15"/>
  <c r="R184" i="15"/>
  <c r="U184" i="15" s="1"/>
  <c r="Y184" i="15"/>
  <c r="AA184" i="15"/>
  <c r="AB184" i="15"/>
  <c r="AC184" i="15"/>
  <c r="AK184" i="15"/>
  <c r="AN184" i="15"/>
  <c r="AP184" i="15"/>
  <c r="AQ184" i="15"/>
  <c r="AR184" i="15"/>
  <c r="D183" i="15"/>
  <c r="H183" i="15"/>
  <c r="I183" i="15"/>
  <c r="O183" i="15"/>
  <c r="R183" i="15"/>
  <c r="U183" i="15" s="1"/>
  <c r="Y183" i="15"/>
  <c r="AA183" i="15"/>
  <c r="AB183" i="15"/>
  <c r="AC183" i="15"/>
  <c r="AK183" i="15"/>
  <c r="AN183" i="15"/>
  <c r="AP183" i="15"/>
  <c r="AQ183" i="15"/>
  <c r="AR183" i="15"/>
  <c r="I182" i="15"/>
  <c r="H182" i="15"/>
  <c r="D182" i="15"/>
  <c r="O182" i="15"/>
  <c r="R182" i="15" s="1"/>
  <c r="U182" i="15" s="1"/>
  <c r="Y182" i="15"/>
  <c r="AA182" i="15"/>
  <c r="AB182" i="15"/>
  <c r="AC182" i="15"/>
  <c r="AK182" i="15"/>
  <c r="AN182" i="15"/>
  <c r="AP182" i="15"/>
  <c r="AQ182" i="15"/>
  <c r="AR182" i="15"/>
  <c r="D181" i="15"/>
  <c r="H181" i="15"/>
  <c r="I181" i="15"/>
  <c r="O181" i="15"/>
  <c r="R181" i="15"/>
  <c r="U181" i="15"/>
  <c r="Y181" i="15"/>
  <c r="AA181" i="15"/>
  <c r="AB181" i="15"/>
  <c r="AC181" i="15"/>
  <c r="AK181" i="15"/>
  <c r="AN181" i="15"/>
  <c r="AP181" i="15"/>
  <c r="AQ181" i="15"/>
  <c r="AR181" i="15"/>
  <c r="L731" i="19"/>
  <c r="N731" i="19"/>
  <c r="Q731" i="19"/>
  <c r="X731" i="19"/>
  <c r="AA731" i="19"/>
  <c r="L730" i="19"/>
  <c r="N730" i="19"/>
  <c r="Q730" i="19"/>
  <c r="X730" i="19"/>
  <c r="AA730" i="19"/>
  <c r="L729" i="19"/>
  <c r="N729" i="19"/>
  <c r="Q729" i="19"/>
  <c r="X729" i="19"/>
  <c r="AA729" i="19"/>
  <c r="L728" i="19"/>
  <c r="N728" i="19"/>
  <c r="Q728" i="19"/>
  <c r="X728" i="19"/>
  <c r="AA728" i="19"/>
  <c r="L727" i="19"/>
  <c r="N727" i="19"/>
  <c r="Q727" i="19"/>
  <c r="X727" i="19"/>
  <c r="AA727" i="19"/>
  <c r="L726" i="19"/>
  <c r="N726" i="19"/>
  <c r="Q726" i="19"/>
  <c r="X726" i="19"/>
  <c r="AA726" i="19"/>
  <c r="L725" i="19"/>
  <c r="N725" i="19"/>
  <c r="Q725" i="19"/>
  <c r="X725" i="19"/>
  <c r="AA725" i="19"/>
  <c r="L724" i="19"/>
  <c r="N724" i="19"/>
  <c r="Q724" i="19"/>
  <c r="X724" i="19"/>
  <c r="AA724" i="19"/>
  <c r="L722" i="19"/>
  <c r="L723" i="19"/>
  <c r="N722" i="19"/>
  <c r="N723" i="19"/>
  <c r="Q722" i="19"/>
  <c r="Q723" i="19"/>
  <c r="X722" i="19"/>
  <c r="X723" i="19"/>
  <c r="AA722" i="19"/>
  <c r="AA723" i="19"/>
  <c r="L721" i="19"/>
  <c r="N721" i="19"/>
  <c r="Q721" i="19"/>
  <c r="X721" i="19"/>
  <c r="AA721" i="19"/>
  <c r="L720" i="19"/>
  <c r="N720" i="19"/>
  <c r="Q720" i="19"/>
  <c r="X720" i="19"/>
  <c r="AA720" i="19"/>
  <c r="L719" i="19"/>
  <c r="N719" i="19"/>
  <c r="Q719" i="19"/>
  <c r="X719" i="19"/>
  <c r="AA719" i="19"/>
  <c r="L718" i="19"/>
  <c r="N718" i="19"/>
  <c r="Q718" i="19"/>
  <c r="X718" i="19"/>
  <c r="AA718" i="19"/>
  <c r="L717" i="19"/>
  <c r="N717" i="19"/>
  <c r="Q717" i="19"/>
  <c r="X717" i="19"/>
  <c r="AA717" i="19"/>
  <c r="L716" i="19"/>
  <c r="N716" i="19"/>
  <c r="Q716" i="19"/>
  <c r="X716" i="19"/>
  <c r="AA716" i="19"/>
  <c r="L715" i="19"/>
  <c r="N715" i="19"/>
  <c r="Q715" i="19"/>
  <c r="X715" i="19"/>
  <c r="AA715" i="19"/>
  <c r="L714" i="19"/>
  <c r="N714" i="19"/>
  <c r="Q714" i="19"/>
  <c r="X714" i="19"/>
  <c r="AA714" i="19"/>
  <c r="L713" i="19"/>
  <c r="N713" i="19"/>
  <c r="Q713" i="19"/>
  <c r="X713" i="19"/>
  <c r="AA713" i="19"/>
  <c r="L712" i="19"/>
  <c r="N712" i="19"/>
  <c r="Q712" i="19"/>
  <c r="X712" i="19"/>
  <c r="AA712" i="19"/>
  <c r="L711" i="19"/>
  <c r="N711" i="19"/>
  <c r="Q711" i="19"/>
  <c r="X711" i="19"/>
  <c r="AA711" i="19"/>
  <c r="L710" i="19"/>
  <c r="N710" i="19"/>
  <c r="Q710" i="19"/>
  <c r="X710" i="19"/>
  <c r="AA710" i="19"/>
  <c r="L709" i="19"/>
  <c r="N709" i="19"/>
  <c r="Q709" i="19"/>
  <c r="X709" i="19"/>
  <c r="AA709" i="19"/>
  <c r="L708" i="19"/>
  <c r="N708" i="19"/>
  <c r="Q708" i="19"/>
  <c r="X708" i="19"/>
  <c r="AA708" i="19"/>
  <c r="L707" i="19"/>
  <c r="N707" i="19"/>
  <c r="Q707" i="19"/>
  <c r="X707" i="19"/>
  <c r="AA707" i="19"/>
  <c r="L706" i="19"/>
  <c r="N706" i="19"/>
  <c r="Q706" i="19"/>
  <c r="X706" i="19"/>
  <c r="AA706" i="19"/>
  <c r="L705" i="19"/>
  <c r="N705" i="19"/>
  <c r="Q705" i="19"/>
  <c r="X705" i="19"/>
  <c r="AA705" i="19"/>
  <c r="L704" i="19"/>
  <c r="N704" i="19"/>
  <c r="Q704" i="19"/>
  <c r="X704" i="19"/>
  <c r="AA704" i="19"/>
  <c r="L703" i="19"/>
  <c r="N703" i="19"/>
  <c r="Q703" i="19"/>
  <c r="X703" i="19"/>
  <c r="AA703" i="19"/>
  <c r="L702" i="19"/>
  <c r="N702" i="19"/>
  <c r="Q702" i="19"/>
  <c r="X702" i="19"/>
  <c r="AA702" i="19"/>
  <c r="L701" i="19"/>
  <c r="N701" i="19"/>
  <c r="Q701" i="19"/>
  <c r="X701" i="19"/>
  <c r="AA701" i="19"/>
  <c r="L700" i="19"/>
  <c r="N700" i="19"/>
  <c r="Q700" i="19"/>
  <c r="X700" i="19"/>
  <c r="AA700" i="19"/>
  <c r="L699" i="19"/>
  <c r="N699" i="19"/>
  <c r="Q699" i="19"/>
  <c r="X699" i="19"/>
  <c r="AA699" i="19"/>
  <c r="L698" i="19"/>
  <c r="N698" i="19"/>
  <c r="Q698" i="19"/>
  <c r="X698" i="19"/>
  <c r="AA698" i="19"/>
  <c r="L697" i="19"/>
  <c r="N697" i="19"/>
  <c r="Q697" i="19"/>
  <c r="X697" i="19"/>
  <c r="AA697" i="19"/>
  <c r="L696" i="19"/>
  <c r="N696" i="19"/>
  <c r="Q696" i="19"/>
  <c r="X696" i="19"/>
  <c r="AA696" i="19"/>
  <c r="L695" i="19"/>
  <c r="N695" i="19"/>
  <c r="Q695" i="19"/>
  <c r="X695" i="19"/>
  <c r="AA695" i="19"/>
  <c r="L694" i="19"/>
  <c r="N694" i="19"/>
  <c r="Q694" i="19"/>
  <c r="X694" i="19"/>
  <c r="AA694" i="19"/>
  <c r="L693" i="19"/>
  <c r="N693" i="19"/>
  <c r="Q693" i="19"/>
  <c r="X693" i="19"/>
  <c r="AA693" i="19"/>
  <c r="L692" i="19"/>
  <c r="N692" i="19"/>
  <c r="Q692" i="19"/>
  <c r="X692" i="19"/>
  <c r="AA692" i="19"/>
  <c r="L691" i="19"/>
  <c r="N691" i="19"/>
  <c r="Q691" i="19"/>
  <c r="X691" i="19"/>
  <c r="AA691" i="19"/>
  <c r="L690" i="19"/>
  <c r="N690" i="19"/>
  <c r="Q690" i="19"/>
  <c r="X690" i="19"/>
  <c r="AA690" i="19"/>
  <c r="L689" i="19"/>
  <c r="N689" i="19"/>
  <c r="Q689" i="19"/>
  <c r="X689" i="19"/>
  <c r="AA689" i="19"/>
  <c r="L688" i="19"/>
  <c r="N688" i="19"/>
  <c r="Q688" i="19"/>
  <c r="X688" i="19"/>
  <c r="AA688" i="19"/>
  <c r="L687" i="19"/>
  <c r="N687" i="19"/>
  <c r="Q687" i="19"/>
  <c r="X687" i="19"/>
  <c r="AA687" i="19"/>
  <c r="L686" i="19"/>
  <c r="N686" i="19"/>
  <c r="Q686" i="19"/>
  <c r="X686" i="19"/>
  <c r="AA686" i="19"/>
  <c r="L685" i="19"/>
  <c r="N685" i="19"/>
  <c r="Q685" i="19"/>
  <c r="X685" i="19"/>
  <c r="AA685" i="19"/>
  <c r="L684" i="19"/>
  <c r="N684" i="19"/>
  <c r="Q684" i="19"/>
  <c r="X684" i="19"/>
  <c r="AA684" i="19"/>
  <c r="L683" i="19"/>
  <c r="N683" i="19"/>
  <c r="Q683" i="19"/>
  <c r="X683" i="19"/>
  <c r="AA683" i="19"/>
  <c r="L682" i="19"/>
  <c r="N682" i="19"/>
  <c r="Q682" i="19"/>
  <c r="X682" i="19"/>
  <c r="AA682" i="19"/>
  <c r="L681" i="19"/>
  <c r="N681" i="19"/>
  <c r="Q681" i="19"/>
  <c r="X681" i="19"/>
  <c r="AA681" i="19"/>
  <c r="L680" i="19"/>
  <c r="N680" i="19"/>
  <c r="Q680" i="19"/>
  <c r="X680" i="19"/>
  <c r="AA680" i="19"/>
  <c r="L679" i="19"/>
  <c r="N679" i="19"/>
  <c r="Q679" i="19"/>
  <c r="X679" i="19"/>
  <c r="AA679" i="19"/>
  <c r="L678" i="19"/>
  <c r="N678" i="19"/>
  <c r="Q678" i="19"/>
  <c r="X678" i="19"/>
  <c r="AA678" i="19"/>
  <c r="L677" i="19"/>
  <c r="N677" i="19"/>
  <c r="Q677" i="19"/>
  <c r="X677" i="19"/>
  <c r="AA677" i="19"/>
  <c r="L676" i="19"/>
  <c r="N676" i="19"/>
  <c r="Q676" i="19"/>
  <c r="X676" i="19"/>
  <c r="AA676" i="19"/>
  <c r="I180" i="15"/>
  <c r="H180" i="15"/>
  <c r="I179" i="15"/>
  <c r="H179" i="15"/>
  <c r="I178" i="15"/>
  <c r="H178" i="15"/>
  <c r="I177" i="15"/>
  <c r="H177" i="15"/>
  <c r="D180" i="15"/>
  <c r="O180" i="15"/>
  <c r="R180" i="15"/>
  <c r="U180" i="15" s="1"/>
  <c r="Y180" i="15"/>
  <c r="AA180" i="15"/>
  <c r="AB180" i="15"/>
  <c r="AC180" i="15"/>
  <c r="AK180" i="15"/>
  <c r="AN180" i="15"/>
  <c r="AP180" i="15"/>
  <c r="AQ180" i="15"/>
  <c r="AR180" i="15"/>
  <c r="D179" i="15"/>
  <c r="O179" i="15"/>
  <c r="R179" i="15" s="1"/>
  <c r="U179" i="15" s="1"/>
  <c r="Y179" i="15"/>
  <c r="AA179" i="15"/>
  <c r="AB179" i="15"/>
  <c r="AC179" i="15"/>
  <c r="AK179" i="15"/>
  <c r="AN179" i="15"/>
  <c r="AP179" i="15"/>
  <c r="AQ179" i="15"/>
  <c r="AR179" i="15"/>
  <c r="D178" i="15"/>
  <c r="O178" i="15"/>
  <c r="R178" i="15" s="1"/>
  <c r="U178" i="15" s="1"/>
  <c r="Y178" i="15"/>
  <c r="AA178" i="15"/>
  <c r="AB178" i="15"/>
  <c r="AC178" i="15"/>
  <c r="AK178" i="15"/>
  <c r="AN178" i="15"/>
  <c r="AP178" i="15"/>
  <c r="AQ178" i="15"/>
  <c r="AR178" i="15"/>
  <c r="D177" i="15"/>
  <c r="O177" i="15"/>
  <c r="R177" i="15" s="1"/>
  <c r="U177" i="15" s="1"/>
  <c r="Y177" i="15"/>
  <c r="AA177" i="15"/>
  <c r="AB177" i="15"/>
  <c r="AC177" i="15"/>
  <c r="AK177" i="15"/>
  <c r="AN177" i="15"/>
  <c r="AP177" i="15"/>
  <c r="AQ177" i="15"/>
  <c r="AR177" i="15"/>
  <c r="D176" i="15"/>
  <c r="H176" i="15"/>
  <c r="I176" i="15"/>
  <c r="O176" i="15"/>
  <c r="R176" i="15"/>
  <c r="U176" i="15"/>
  <c r="Y176" i="15"/>
  <c r="AA176" i="15"/>
  <c r="AB176" i="15"/>
  <c r="AC176" i="15"/>
  <c r="AK176" i="15"/>
  <c r="AN176" i="15"/>
  <c r="AP176" i="15"/>
  <c r="AQ176" i="15"/>
  <c r="AR176" i="15"/>
  <c r="X5324" i="1"/>
  <c r="X5325" i="1"/>
  <c r="X5326" i="1"/>
  <c r="X5327" i="1"/>
  <c r="X5328" i="1"/>
  <c r="X5329" i="1"/>
  <c r="X5330" i="1"/>
  <c r="X5331" i="1"/>
  <c r="X5332" i="1"/>
  <c r="X5333" i="1"/>
  <c r="X5334" i="1"/>
  <c r="X5335" i="1"/>
  <c r="X5336" i="1"/>
  <c r="X5337" i="1"/>
  <c r="X5338" i="1"/>
  <c r="X5339" i="1"/>
  <c r="X5340" i="1"/>
  <c r="X5341" i="1"/>
  <c r="X5342" i="1"/>
  <c r="X5343" i="1"/>
  <c r="X5344" i="1"/>
  <c r="X5345" i="1"/>
  <c r="X5346" i="1"/>
  <c r="X5347" i="1"/>
  <c r="X5348" i="1"/>
  <c r="X5349" i="1"/>
  <c r="X5350" i="1"/>
  <c r="X5351" i="1"/>
  <c r="X5352" i="1"/>
  <c r="X5353" i="1"/>
  <c r="X5354" i="1"/>
  <c r="X5355" i="1"/>
  <c r="X5356" i="1"/>
  <c r="X5357" i="1"/>
  <c r="X5358" i="1"/>
  <c r="X5359" i="1"/>
  <c r="X5360" i="1"/>
  <c r="X5361" i="1"/>
  <c r="X5362" i="1"/>
  <c r="X5363" i="1"/>
  <c r="X5364" i="1"/>
  <c r="X5365" i="1"/>
  <c r="X5366" i="1"/>
  <c r="X5367" i="1"/>
  <c r="X5368" i="1"/>
  <c r="X5369" i="1"/>
  <c r="X5370" i="1"/>
  <c r="X5371" i="1"/>
  <c r="X5372" i="1"/>
  <c r="X5373" i="1"/>
  <c r="X5374" i="1"/>
  <c r="X5375" i="1"/>
  <c r="X5376" i="1"/>
  <c r="X5377" i="1"/>
  <c r="X5378" i="1"/>
  <c r="X5379" i="1"/>
  <c r="X5380" i="1"/>
  <c r="X5381" i="1"/>
  <c r="X5382" i="1"/>
  <c r="X5383" i="1"/>
  <c r="X5384" i="1"/>
  <c r="X5385" i="1"/>
  <c r="X5386" i="1"/>
  <c r="X5387" i="1"/>
  <c r="X5388" i="1"/>
  <c r="X5389" i="1"/>
  <c r="X5390" i="1"/>
  <c r="X5391" i="1"/>
  <c r="X5392" i="1"/>
  <c r="X5393" i="1"/>
  <c r="X5394" i="1"/>
  <c r="X5395" i="1"/>
  <c r="X5396" i="1"/>
  <c r="X5397" i="1"/>
  <c r="X5398" i="1"/>
  <c r="X5399" i="1"/>
  <c r="X5400" i="1"/>
  <c r="X5401" i="1"/>
  <c r="X5402" i="1"/>
  <c r="X5403" i="1"/>
  <c r="X5404" i="1"/>
  <c r="X5405" i="1"/>
  <c r="X5406" i="1"/>
  <c r="X5407" i="1"/>
  <c r="X5408" i="1"/>
  <c r="X5409" i="1"/>
  <c r="X5410" i="1"/>
  <c r="X5411" i="1"/>
  <c r="X5412" i="1"/>
  <c r="X5413" i="1"/>
  <c r="X5414" i="1"/>
  <c r="X5415" i="1"/>
  <c r="X5416" i="1"/>
  <c r="X5417" i="1"/>
  <c r="X5418" i="1"/>
  <c r="X5419" i="1"/>
  <c r="X5420" i="1"/>
  <c r="X5421" i="1"/>
  <c r="X5422" i="1"/>
  <c r="X5423" i="1"/>
  <c r="X5424" i="1"/>
  <c r="X5425" i="1"/>
  <c r="X5426" i="1"/>
  <c r="X5427" i="1"/>
  <c r="X5428" i="1"/>
  <c r="X5429" i="1"/>
  <c r="X5430" i="1"/>
  <c r="X5431" i="1"/>
  <c r="X5432" i="1"/>
  <c r="X5433" i="1"/>
  <c r="X5434" i="1"/>
  <c r="X5435" i="1"/>
  <c r="X5436" i="1"/>
  <c r="X5437" i="1"/>
  <c r="X5438" i="1"/>
  <c r="X5439" i="1"/>
  <c r="X5440" i="1"/>
  <c r="X5441" i="1"/>
  <c r="X5442" i="1"/>
  <c r="X5443" i="1"/>
  <c r="X5444" i="1"/>
  <c r="X5445" i="1"/>
  <c r="X5446" i="1"/>
  <c r="X5447" i="1"/>
  <c r="X5448" i="1"/>
  <c r="X5449" i="1"/>
  <c r="X5450" i="1"/>
  <c r="X5451" i="1"/>
  <c r="X5452" i="1"/>
  <c r="X5453" i="1"/>
  <c r="X5454" i="1"/>
  <c r="X5455" i="1"/>
  <c r="X5456" i="1"/>
  <c r="X5457" i="1"/>
  <c r="X5458" i="1"/>
  <c r="X5459" i="1"/>
  <c r="X5460" i="1"/>
  <c r="X5461" i="1"/>
  <c r="X5462" i="1"/>
  <c r="X5463" i="1"/>
  <c r="X5464" i="1"/>
  <c r="X5465" i="1"/>
  <c r="X5466" i="1"/>
  <c r="X5467" i="1"/>
  <c r="X5468" i="1"/>
  <c r="X5469" i="1"/>
  <c r="X5470" i="1"/>
  <c r="X5471" i="1"/>
  <c r="X5472" i="1"/>
  <c r="X5473" i="1"/>
  <c r="X5474" i="1"/>
  <c r="X5475" i="1"/>
  <c r="X5476" i="1"/>
  <c r="X5477" i="1"/>
  <c r="X5478" i="1"/>
  <c r="X5479" i="1"/>
  <c r="X5480" i="1"/>
  <c r="X5481" i="1"/>
  <c r="X5482" i="1"/>
  <c r="X5483" i="1"/>
  <c r="X5484" i="1"/>
  <c r="X5485" i="1"/>
  <c r="X5486" i="1"/>
  <c r="X5487" i="1"/>
  <c r="X5488" i="1"/>
  <c r="X5489" i="1"/>
  <c r="X5490" i="1"/>
  <c r="X5491" i="1"/>
  <c r="X5492" i="1"/>
  <c r="X5493" i="1"/>
  <c r="X5494" i="1"/>
  <c r="X5495" i="1"/>
  <c r="X5496" i="1"/>
  <c r="X5497" i="1"/>
  <c r="X5498" i="1"/>
  <c r="X5499" i="1"/>
  <c r="X5500" i="1"/>
  <c r="X5501" i="1"/>
  <c r="X5502" i="1"/>
  <c r="X5503" i="1"/>
  <c r="X5504" i="1"/>
  <c r="X5505" i="1"/>
  <c r="X5506" i="1"/>
  <c r="X5507" i="1"/>
  <c r="X5508" i="1"/>
  <c r="X5509" i="1"/>
  <c r="X5510" i="1"/>
  <c r="X5511" i="1"/>
  <c r="X5512" i="1"/>
  <c r="X5513" i="1"/>
  <c r="X5514" i="1"/>
  <c r="X5515" i="1"/>
  <c r="X5516" i="1"/>
  <c r="X5517" i="1"/>
  <c r="X5518" i="1"/>
  <c r="X5519" i="1"/>
  <c r="X5520" i="1"/>
  <c r="X5521" i="1"/>
  <c r="X5522" i="1"/>
  <c r="X5523" i="1"/>
  <c r="X5524" i="1"/>
  <c r="X5525" i="1"/>
  <c r="X5526" i="1"/>
  <c r="X5527" i="1"/>
  <c r="X5528" i="1"/>
  <c r="X5529" i="1"/>
  <c r="X5530" i="1"/>
  <c r="X5531" i="1"/>
  <c r="X5532" i="1"/>
  <c r="X5533" i="1"/>
  <c r="X5534" i="1"/>
  <c r="X5535" i="1"/>
  <c r="X5536" i="1"/>
  <c r="X5537" i="1"/>
  <c r="X5538" i="1"/>
  <c r="X5539" i="1"/>
  <c r="X5540" i="1"/>
  <c r="X5541" i="1"/>
  <c r="X5542" i="1"/>
  <c r="X5543" i="1"/>
  <c r="X5544" i="1"/>
  <c r="X5545" i="1"/>
  <c r="X5546" i="1"/>
  <c r="X5547" i="1"/>
  <c r="X5548" i="1"/>
  <c r="X5549" i="1"/>
  <c r="X5550" i="1"/>
  <c r="X5551" i="1"/>
  <c r="X5552" i="1"/>
  <c r="X5553" i="1"/>
  <c r="X5554" i="1"/>
  <c r="X5555" i="1"/>
  <c r="X5556" i="1"/>
  <c r="X5557" i="1"/>
  <c r="X5558" i="1"/>
  <c r="X5559" i="1"/>
  <c r="X5560" i="1"/>
  <c r="X5561" i="1"/>
  <c r="X5562" i="1"/>
  <c r="X5563" i="1"/>
  <c r="X5564" i="1"/>
  <c r="X5565" i="1"/>
  <c r="X5566" i="1"/>
  <c r="X5567" i="1"/>
  <c r="X5568" i="1"/>
  <c r="X5569" i="1"/>
  <c r="X5570" i="1"/>
  <c r="X5571" i="1"/>
  <c r="X5572" i="1"/>
  <c r="X5573" i="1"/>
  <c r="X5574" i="1"/>
  <c r="X5575" i="1"/>
  <c r="X5576" i="1"/>
  <c r="X5577" i="1"/>
  <c r="X5578" i="1"/>
  <c r="X5579" i="1"/>
  <c r="X5580" i="1"/>
  <c r="X5581" i="1"/>
  <c r="X5582" i="1"/>
  <c r="X5583" i="1"/>
  <c r="X5584" i="1"/>
  <c r="X5585" i="1"/>
  <c r="X5586" i="1"/>
  <c r="X5587" i="1"/>
  <c r="X5588" i="1"/>
  <c r="X5589" i="1"/>
  <c r="X5590" i="1"/>
  <c r="X5591" i="1"/>
  <c r="X5592" i="1"/>
  <c r="X5593" i="1"/>
  <c r="X5594" i="1"/>
  <c r="AA5324" i="1"/>
  <c r="AA5325" i="1"/>
  <c r="AA5326" i="1"/>
  <c r="AA5327" i="1"/>
  <c r="AA5328" i="1"/>
  <c r="AA5329" i="1"/>
  <c r="AA5330" i="1"/>
  <c r="AA5331" i="1"/>
  <c r="AA5332" i="1"/>
  <c r="AA5333" i="1"/>
  <c r="AA5334" i="1"/>
  <c r="AA5335" i="1"/>
  <c r="AA5336" i="1"/>
  <c r="AA5337" i="1"/>
  <c r="AA5338" i="1"/>
  <c r="AA5339" i="1"/>
  <c r="AA5340" i="1"/>
  <c r="AA5341" i="1"/>
  <c r="AA5342" i="1"/>
  <c r="AA5343" i="1"/>
  <c r="AA5344" i="1"/>
  <c r="AA5345" i="1"/>
  <c r="AA5346" i="1"/>
  <c r="AA5347" i="1"/>
  <c r="AA5348" i="1"/>
  <c r="AA5349" i="1"/>
  <c r="AA5350" i="1"/>
  <c r="AA5351" i="1"/>
  <c r="AA5352" i="1"/>
  <c r="AA5353" i="1"/>
  <c r="AA5354" i="1"/>
  <c r="AA5355" i="1"/>
  <c r="AA5356" i="1"/>
  <c r="AA5357" i="1"/>
  <c r="AA5358" i="1"/>
  <c r="AA5359" i="1"/>
  <c r="AA5360" i="1"/>
  <c r="AA5361" i="1"/>
  <c r="AA5362" i="1"/>
  <c r="AA5363" i="1"/>
  <c r="AA5364" i="1"/>
  <c r="AA5365" i="1"/>
  <c r="AA5366" i="1"/>
  <c r="AA5367" i="1"/>
  <c r="AA5368" i="1"/>
  <c r="AA5369" i="1"/>
  <c r="AA5370" i="1"/>
  <c r="AA5371" i="1"/>
  <c r="AA5372" i="1"/>
  <c r="AA5373" i="1"/>
  <c r="AA5374" i="1"/>
  <c r="AA5375" i="1"/>
  <c r="AA5376" i="1"/>
  <c r="AA5377" i="1"/>
  <c r="AA5378" i="1"/>
  <c r="AA5379" i="1"/>
  <c r="AA5380" i="1"/>
  <c r="AA5381" i="1"/>
  <c r="AA5382" i="1"/>
  <c r="AA5383" i="1"/>
  <c r="AA5384" i="1"/>
  <c r="AA5385" i="1"/>
  <c r="AA5386" i="1"/>
  <c r="AA5387" i="1"/>
  <c r="AA5388" i="1"/>
  <c r="AA5389" i="1"/>
  <c r="AA5390" i="1"/>
  <c r="AA5391" i="1"/>
  <c r="AA5392" i="1"/>
  <c r="AA5393" i="1"/>
  <c r="AA5394" i="1"/>
  <c r="AA5395" i="1"/>
  <c r="AA5396" i="1"/>
  <c r="AA5397" i="1"/>
  <c r="AA5398" i="1"/>
  <c r="AA5399" i="1"/>
  <c r="AA5400" i="1"/>
  <c r="AA5401" i="1"/>
  <c r="AA5402" i="1"/>
  <c r="AA5403" i="1"/>
  <c r="AA5404" i="1"/>
  <c r="AA5405" i="1"/>
  <c r="AA5406" i="1"/>
  <c r="AA5407" i="1"/>
  <c r="AA5408" i="1"/>
  <c r="AA5409" i="1"/>
  <c r="AA5410" i="1"/>
  <c r="AA5411" i="1"/>
  <c r="AA5412" i="1"/>
  <c r="AA5413" i="1"/>
  <c r="AA5414" i="1"/>
  <c r="AA5415" i="1"/>
  <c r="AA5416" i="1"/>
  <c r="AA5417" i="1"/>
  <c r="AA5418" i="1"/>
  <c r="AA5419" i="1"/>
  <c r="AA5420" i="1"/>
  <c r="AA5421" i="1"/>
  <c r="AA5422" i="1"/>
  <c r="AA5423" i="1"/>
  <c r="AA5424" i="1"/>
  <c r="AA5425" i="1"/>
  <c r="AA5426" i="1"/>
  <c r="AA5427" i="1"/>
  <c r="AA5428" i="1"/>
  <c r="AA5429" i="1"/>
  <c r="AA5430" i="1"/>
  <c r="AA5431" i="1"/>
  <c r="AA5432" i="1"/>
  <c r="AA5433" i="1"/>
  <c r="AA5434" i="1"/>
  <c r="AA5435" i="1"/>
  <c r="AA5436" i="1"/>
  <c r="AA5437" i="1"/>
  <c r="AA5438" i="1"/>
  <c r="AA5439" i="1"/>
  <c r="AA5440" i="1"/>
  <c r="AA5441" i="1"/>
  <c r="AA5442" i="1"/>
  <c r="AA5443" i="1"/>
  <c r="AA5444" i="1"/>
  <c r="AA5445" i="1"/>
  <c r="AA5446" i="1"/>
  <c r="AA5447" i="1"/>
  <c r="AA5448" i="1"/>
  <c r="AA5449" i="1"/>
  <c r="AA5450" i="1"/>
  <c r="AA5451" i="1"/>
  <c r="AA5452" i="1"/>
  <c r="AA5453" i="1"/>
  <c r="AA5454" i="1"/>
  <c r="AA5455" i="1"/>
  <c r="AA5456" i="1"/>
  <c r="AA5457" i="1"/>
  <c r="AA5458" i="1"/>
  <c r="AA5459" i="1"/>
  <c r="AA5460" i="1"/>
  <c r="AA5461" i="1"/>
  <c r="AA5462" i="1"/>
  <c r="AA5463" i="1"/>
  <c r="AA5464" i="1"/>
  <c r="AA5465" i="1"/>
  <c r="AA5466" i="1"/>
  <c r="AA5467" i="1"/>
  <c r="AA5468" i="1"/>
  <c r="AA5469" i="1"/>
  <c r="AA5470" i="1"/>
  <c r="AA5471" i="1"/>
  <c r="AA5472" i="1"/>
  <c r="AA5473" i="1"/>
  <c r="AA5474" i="1"/>
  <c r="AA5475" i="1"/>
  <c r="AA5476" i="1"/>
  <c r="AA5477" i="1"/>
  <c r="AA5478" i="1"/>
  <c r="AA5479" i="1"/>
  <c r="AA5480" i="1"/>
  <c r="AA5481" i="1"/>
  <c r="AA5482" i="1"/>
  <c r="AA5483" i="1"/>
  <c r="AA5484" i="1"/>
  <c r="AA5485" i="1"/>
  <c r="AA5486" i="1"/>
  <c r="AA5487" i="1"/>
  <c r="AA5488" i="1"/>
  <c r="AA5489" i="1"/>
  <c r="AA5490" i="1"/>
  <c r="AA5491" i="1"/>
  <c r="AA5492" i="1"/>
  <c r="AA5493" i="1"/>
  <c r="AA5494" i="1"/>
  <c r="AA5495" i="1"/>
  <c r="AA5496" i="1"/>
  <c r="AA5497" i="1"/>
  <c r="AA5498" i="1"/>
  <c r="AA5499" i="1"/>
  <c r="AA5500" i="1"/>
  <c r="AA5501" i="1"/>
  <c r="AA5502" i="1"/>
  <c r="AA5503" i="1"/>
  <c r="AA5504" i="1"/>
  <c r="AA5505" i="1"/>
  <c r="AA5506" i="1"/>
  <c r="AA5507" i="1"/>
  <c r="AA5508" i="1"/>
  <c r="AA5509" i="1"/>
  <c r="AA5510" i="1"/>
  <c r="AA5511" i="1"/>
  <c r="AA5512" i="1"/>
  <c r="AA5513" i="1"/>
  <c r="AA5514" i="1"/>
  <c r="AA5515" i="1"/>
  <c r="AA5516" i="1"/>
  <c r="AA5517" i="1"/>
  <c r="AA5518" i="1"/>
  <c r="AA5519" i="1"/>
  <c r="AA5520" i="1"/>
  <c r="AA5521" i="1"/>
  <c r="AA5522" i="1"/>
  <c r="AA5523" i="1"/>
  <c r="AA5524" i="1"/>
  <c r="AA5525" i="1"/>
  <c r="AA5526" i="1"/>
  <c r="AA5527" i="1"/>
  <c r="AA5528" i="1"/>
  <c r="AA5529" i="1"/>
  <c r="AA5530" i="1"/>
  <c r="AA5531" i="1"/>
  <c r="AA5532" i="1"/>
  <c r="AA5533" i="1"/>
  <c r="AA5534" i="1"/>
  <c r="AA5535" i="1"/>
  <c r="AA5536" i="1"/>
  <c r="AA5537" i="1"/>
  <c r="AA5538" i="1"/>
  <c r="AA5539" i="1"/>
  <c r="AA5540" i="1"/>
  <c r="AA5541" i="1"/>
  <c r="AA5542" i="1"/>
  <c r="AA5543" i="1"/>
  <c r="AA5544" i="1"/>
  <c r="AA5545" i="1"/>
  <c r="AA5546" i="1"/>
  <c r="AA5547" i="1"/>
  <c r="AA5548" i="1"/>
  <c r="AA5549" i="1"/>
  <c r="AA5550" i="1"/>
  <c r="AA5551" i="1"/>
  <c r="AA5552" i="1"/>
  <c r="AA5553" i="1"/>
  <c r="AA5554" i="1"/>
  <c r="AA5555" i="1"/>
  <c r="AA5556" i="1"/>
  <c r="AA5557" i="1"/>
  <c r="AA5558" i="1"/>
  <c r="AA5559" i="1"/>
  <c r="AA5560" i="1"/>
  <c r="AA5561" i="1"/>
  <c r="AA5562" i="1"/>
  <c r="AA5563" i="1"/>
  <c r="AA5564" i="1"/>
  <c r="AA5565" i="1"/>
  <c r="AA5566" i="1"/>
  <c r="AA5567" i="1"/>
  <c r="AA5568" i="1"/>
  <c r="AA5569" i="1"/>
  <c r="AA5570" i="1"/>
  <c r="AA5571" i="1"/>
  <c r="AA5572" i="1"/>
  <c r="AA5573" i="1"/>
  <c r="AA5574" i="1"/>
  <c r="AA5575" i="1"/>
  <c r="AA5576" i="1"/>
  <c r="AA5577" i="1"/>
  <c r="AA5578" i="1"/>
  <c r="AA5579" i="1"/>
  <c r="AA5580" i="1"/>
  <c r="AA5581" i="1"/>
  <c r="AA5582" i="1"/>
  <c r="AA5583" i="1"/>
  <c r="AA5584" i="1"/>
  <c r="AA5585" i="1"/>
  <c r="AA5586" i="1"/>
  <c r="AA5587" i="1"/>
  <c r="AA5588" i="1"/>
  <c r="AA5589" i="1"/>
  <c r="AA5590" i="1"/>
  <c r="AA5591" i="1"/>
  <c r="AA5592" i="1"/>
  <c r="AA5593" i="1"/>
  <c r="AA5594" i="1"/>
  <c r="L5321" i="1"/>
  <c r="N5321" i="1"/>
  <c r="Q5321" i="1"/>
  <c r="L5322" i="1"/>
  <c r="N5322" i="1"/>
  <c r="Q5322" i="1"/>
  <c r="L5323" i="1"/>
  <c r="N5323" i="1"/>
  <c r="Q5323" i="1"/>
  <c r="L5324" i="1"/>
  <c r="N5324" i="1"/>
  <c r="Q5324" i="1"/>
  <c r="L5325" i="1"/>
  <c r="N5325" i="1"/>
  <c r="Q5325" i="1"/>
  <c r="L5326" i="1"/>
  <c r="N5326" i="1"/>
  <c r="Q5326" i="1"/>
  <c r="L5327" i="1"/>
  <c r="N5327" i="1"/>
  <c r="Q5327" i="1"/>
  <c r="L5328" i="1"/>
  <c r="N5328" i="1"/>
  <c r="Q5328" i="1"/>
  <c r="L5329" i="1"/>
  <c r="N5329" i="1"/>
  <c r="Q5329" i="1"/>
  <c r="L5330" i="1"/>
  <c r="N5330" i="1"/>
  <c r="Q5330" i="1"/>
  <c r="L5331" i="1"/>
  <c r="N5331" i="1"/>
  <c r="Q5331" i="1"/>
  <c r="L5332" i="1"/>
  <c r="N5332" i="1"/>
  <c r="Q5332" i="1"/>
  <c r="L5333" i="1"/>
  <c r="N5333" i="1"/>
  <c r="Q5333" i="1"/>
  <c r="L5334" i="1"/>
  <c r="N5334" i="1"/>
  <c r="Q5334" i="1"/>
  <c r="L5335" i="1"/>
  <c r="N5335" i="1"/>
  <c r="Q5335" i="1"/>
  <c r="L5336" i="1"/>
  <c r="N5336" i="1"/>
  <c r="Q5336" i="1"/>
  <c r="L5337" i="1"/>
  <c r="N5337" i="1"/>
  <c r="Q5337" i="1"/>
  <c r="L5338" i="1"/>
  <c r="N5338" i="1"/>
  <c r="Q5338" i="1"/>
  <c r="L5339" i="1"/>
  <c r="N5339" i="1"/>
  <c r="Q5339" i="1"/>
  <c r="L5340" i="1"/>
  <c r="N5340" i="1"/>
  <c r="Q5340" i="1"/>
  <c r="L5341" i="1"/>
  <c r="N5341" i="1"/>
  <c r="Q5341" i="1"/>
  <c r="L5342" i="1"/>
  <c r="N5342" i="1"/>
  <c r="Q5342" i="1"/>
  <c r="L5343" i="1"/>
  <c r="N5343" i="1"/>
  <c r="Q5343" i="1"/>
  <c r="L5344" i="1"/>
  <c r="N5344" i="1"/>
  <c r="Q5344" i="1"/>
  <c r="L5345" i="1"/>
  <c r="N5345" i="1"/>
  <c r="Q5345" i="1"/>
  <c r="L5346" i="1"/>
  <c r="N5346" i="1"/>
  <c r="Q5346" i="1"/>
  <c r="L5347" i="1"/>
  <c r="N5347" i="1"/>
  <c r="Q5347" i="1"/>
  <c r="L5348" i="1"/>
  <c r="N5348" i="1"/>
  <c r="Q5348" i="1"/>
  <c r="L5349" i="1"/>
  <c r="N5349" i="1"/>
  <c r="Q5349" i="1"/>
  <c r="L5350" i="1"/>
  <c r="N5350" i="1"/>
  <c r="Q5350" i="1"/>
  <c r="L5351" i="1"/>
  <c r="N5351" i="1"/>
  <c r="Q5351" i="1"/>
  <c r="L5352" i="1"/>
  <c r="N5352" i="1"/>
  <c r="Q5352" i="1"/>
  <c r="L5353" i="1"/>
  <c r="N5353" i="1"/>
  <c r="Q5353" i="1"/>
  <c r="L5354" i="1"/>
  <c r="N5354" i="1"/>
  <c r="Q5354" i="1"/>
  <c r="L5355" i="1"/>
  <c r="N5355" i="1"/>
  <c r="Q5355" i="1"/>
  <c r="L5356" i="1"/>
  <c r="N5356" i="1"/>
  <c r="Q5356" i="1"/>
  <c r="L5357" i="1"/>
  <c r="N5357" i="1"/>
  <c r="Q5357" i="1"/>
  <c r="L5358" i="1"/>
  <c r="N5358" i="1"/>
  <c r="Q5358" i="1"/>
  <c r="L5359" i="1"/>
  <c r="N5359" i="1"/>
  <c r="Q5359" i="1"/>
  <c r="L5360" i="1"/>
  <c r="N5360" i="1"/>
  <c r="Q5360" i="1"/>
  <c r="L5361" i="1"/>
  <c r="N5361" i="1"/>
  <c r="Q5361" i="1"/>
  <c r="L5362" i="1"/>
  <c r="N5362" i="1"/>
  <c r="Q5362" i="1"/>
  <c r="L5363" i="1"/>
  <c r="N5363" i="1"/>
  <c r="Q5363" i="1"/>
  <c r="L5364" i="1"/>
  <c r="N5364" i="1"/>
  <c r="Q5364" i="1"/>
  <c r="L5365" i="1"/>
  <c r="N5365" i="1"/>
  <c r="Q5365" i="1"/>
  <c r="L5366" i="1"/>
  <c r="N5366" i="1"/>
  <c r="Q5366" i="1"/>
  <c r="L5367" i="1"/>
  <c r="N5367" i="1"/>
  <c r="Q5367" i="1"/>
  <c r="L5368" i="1"/>
  <c r="N5368" i="1"/>
  <c r="Q5368" i="1"/>
  <c r="L5369" i="1"/>
  <c r="N5369" i="1"/>
  <c r="Q5369" i="1"/>
  <c r="L5370" i="1"/>
  <c r="N5370" i="1"/>
  <c r="Q5370" i="1"/>
  <c r="L5371" i="1"/>
  <c r="N5371" i="1"/>
  <c r="Q5371" i="1"/>
  <c r="L5372" i="1"/>
  <c r="N5372" i="1"/>
  <c r="Q5372" i="1"/>
  <c r="L5373" i="1"/>
  <c r="N5373" i="1"/>
  <c r="Q5373" i="1"/>
  <c r="L5374" i="1"/>
  <c r="N5374" i="1"/>
  <c r="Q5374" i="1"/>
  <c r="L5375" i="1"/>
  <c r="N5375" i="1"/>
  <c r="Q5375" i="1"/>
  <c r="L5376" i="1"/>
  <c r="N5376" i="1"/>
  <c r="Q5376" i="1"/>
  <c r="L5377" i="1"/>
  <c r="N5377" i="1"/>
  <c r="Q5377" i="1"/>
  <c r="L5378" i="1"/>
  <c r="N5378" i="1"/>
  <c r="Q5378" i="1"/>
  <c r="L5379" i="1"/>
  <c r="N5379" i="1"/>
  <c r="Q5379" i="1"/>
  <c r="L5380" i="1"/>
  <c r="N5380" i="1"/>
  <c r="Q5380" i="1"/>
  <c r="L5381" i="1"/>
  <c r="N5381" i="1"/>
  <c r="Q5381" i="1"/>
  <c r="L5382" i="1"/>
  <c r="N5382" i="1"/>
  <c r="Q5382" i="1"/>
  <c r="L5383" i="1"/>
  <c r="N5383" i="1"/>
  <c r="Q5383" i="1"/>
  <c r="L5384" i="1"/>
  <c r="N5384" i="1"/>
  <c r="Q5384" i="1"/>
  <c r="L5385" i="1"/>
  <c r="N5385" i="1"/>
  <c r="Q5385" i="1"/>
  <c r="L5386" i="1"/>
  <c r="N5386" i="1"/>
  <c r="Q5386" i="1"/>
  <c r="L5387" i="1"/>
  <c r="N5387" i="1"/>
  <c r="Q5387" i="1"/>
  <c r="L5388" i="1"/>
  <c r="N5388" i="1"/>
  <c r="Q5388" i="1"/>
  <c r="L5389" i="1"/>
  <c r="N5389" i="1"/>
  <c r="Q5389" i="1"/>
  <c r="L5390" i="1"/>
  <c r="N5390" i="1"/>
  <c r="Q5390" i="1"/>
  <c r="L5391" i="1"/>
  <c r="N5391" i="1"/>
  <c r="Q5391" i="1"/>
  <c r="L5392" i="1"/>
  <c r="N5392" i="1"/>
  <c r="Q5392" i="1"/>
  <c r="L5393" i="1"/>
  <c r="N5393" i="1"/>
  <c r="Q5393" i="1"/>
  <c r="L5394" i="1"/>
  <c r="N5394" i="1"/>
  <c r="Q5394" i="1"/>
  <c r="L5395" i="1"/>
  <c r="N5395" i="1"/>
  <c r="Q5395" i="1"/>
  <c r="L5396" i="1"/>
  <c r="N5396" i="1"/>
  <c r="Q5396" i="1"/>
  <c r="L5397" i="1"/>
  <c r="N5397" i="1"/>
  <c r="Q5397" i="1"/>
  <c r="L5398" i="1"/>
  <c r="N5398" i="1"/>
  <c r="Q5398" i="1"/>
  <c r="L5399" i="1"/>
  <c r="N5399" i="1"/>
  <c r="Q5399" i="1"/>
  <c r="L5400" i="1"/>
  <c r="N5400" i="1"/>
  <c r="Q5400" i="1"/>
  <c r="L5401" i="1"/>
  <c r="N5401" i="1"/>
  <c r="Q5401" i="1"/>
  <c r="L5402" i="1"/>
  <c r="N5402" i="1"/>
  <c r="Q5402" i="1"/>
  <c r="L5403" i="1"/>
  <c r="N5403" i="1"/>
  <c r="Q5403" i="1"/>
  <c r="L5404" i="1"/>
  <c r="N5404" i="1"/>
  <c r="Q5404" i="1"/>
  <c r="L5405" i="1"/>
  <c r="N5405" i="1"/>
  <c r="Q5405" i="1"/>
  <c r="L5406" i="1"/>
  <c r="N5406" i="1"/>
  <c r="Q5406" i="1"/>
  <c r="L5407" i="1"/>
  <c r="N5407" i="1"/>
  <c r="Q5407" i="1"/>
  <c r="L5408" i="1"/>
  <c r="N5408" i="1"/>
  <c r="Q5408" i="1"/>
  <c r="L5409" i="1"/>
  <c r="N5409" i="1"/>
  <c r="Q5409" i="1"/>
  <c r="L5410" i="1"/>
  <c r="N5410" i="1"/>
  <c r="Q5410" i="1"/>
  <c r="L5411" i="1"/>
  <c r="N5411" i="1"/>
  <c r="Q5411" i="1"/>
  <c r="L5412" i="1"/>
  <c r="N5412" i="1"/>
  <c r="Q5412" i="1"/>
  <c r="L5413" i="1"/>
  <c r="N5413" i="1"/>
  <c r="Q5413" i="1"/>
  <c r="L5414" i="1"/>
  <c r="N5414" i="1"/>
  <c r="Q5414" i="1"/>
  <c r="L5415" i="1"/>
  <c r="N5415" i="1"/>
  <c r="Q5415" i="1"/>
  <c r="L5416" i="1"/>
  <c r="N5416" i="1"/>
  <c r="Q5416" i="1"/>
  <c r="L5417" i="1"/>
  <c r="N5417" i="1"/>
  <c r="Q5417" i="1"/>
  <c r="L5418" i="1"/>
  <c r="N5418" i="1"/>
  <c r="Q5418" i="1"/>
  <c r="L5419" i="1"/>
  <c r="N5419" i="1"/>
  <c r="Q5419" i="1"/>
  <c r="L5420" i="1"/>
  <c r="N5420" i="1"/>
  <c r="Q5420" i="1"/>
  <c r="L5421" i="1"/>
  <c r="N5421" i="1"/>
  <c r="Q5421" i="1"/>
  <c r="L5422" i="1"/>
  <c r="N5422" i="1"/>
  <c r="Q5422" i="1"/>
  <c r="L5423" i="1"/>
  <c r="N5423" i="1"/>
  <c r="Q5423" i="1"/>
  <c r="L5424" i="1"/>
  <c r="N5424" i="1"/>
  <c r="Q5424" i="1"/>
  <c r="L5425" i="1"/>
  <c r="N5425" i="1"/>
  <c r="Q5425" i="1"/>
  <c r="L5426" i="1"/>
  <c r="N5426" i="1"/>
  <c r="Q5426" i="1"/>
  <c r="L5427" i="1"/>
  <c r="N5427" i="1"/>
  <c r="Q5427" i="1"/>
  <c r="L5428" i="1"/>
  <c r="N5428" i="1"/>
  <c r="Q5428" i="1"/>
  <c r="L5429" i="1"/>
  <c r="N5429" i="1"/>
  <c r="Q5429" i="1"/>
  <c r="L5430" i="1"/>
  <c r="N5430" i="1"/>
  <c r="Q5430" i="1"/>
  <c r="L5431" i="1"/>
  <c r="N5431" i="1"/>
  <c r="Q5431" i="1"/>
  <c r="L5432" i="1"/>
  <c r="N5432" i="1"/>
  <c r="Q5432" i="1"/>
  <c r="L5433" i="1"/>
  <c r="N5433" i="1"/>
  <c r="Q5433" i="1"/>
  <c r="L5434" i="1"/>
  <c r="N5434" i="1"/>
  <c r="Q5434" i="1"/>
  <c r="L5435" i="1"/>
  <c r="N5435" i="1"/>
  <c r="Q5435" i="1"/>
  <c r="L5436" i="1"/>
  <c r="N5436" i="1"/>
  <c r="Q5436" i="1"/>
  <c r="L5437" i="1"/>
  <c r="N5437" i="1"/>
  <c r="Q5437" i="1"/>
  <c r="L5438" i="1"/>
  <c r="N5438" i="1"/>
  <c r="Q5438" i="1"/>
  <c r="L5439" i="1"/>
  <c r="N5439" i="1"/>
  <c r="Q5439" i="1"/>
  <c r="L5440" i="1"/>
  <c r="N5440" i="1"/>
  <c r="Q5440" i="1"/>
  <c r="L5441" i="1"/>
  <c r="N5441" i="1"/>
  <c r="Q5441" i="1"/>
  <c r="L5442" i="1"/>
  <c r="N5442" i="1"/>
  <c r="Q5442" i="1"/>
  <c r="L5443" i="1"/>
  <c r="N5443" i="1"/>
  <c r="Q5443" i="1"/>
  <c r="L5444" i="1"/>
  <c r="N5444" i="1"/>
  <c r="Q5444" i="1"/>
  <c r="L5445" i="1"/>
  <c r="N5445" i="1"/>
  <c r="Q5445" i="1"/>
  <c r="L5446" i="1"/>
  <c r="N5446" i="1"/>
  <c r="Q5446" i="1"/>
  <c r="L5447" i="1"/>
  <c r="N5447" i="1"/>
  <c r="Q5447" i="1"/>
  <c r="L5448" i="1"/>
  <c r="N5448" i="1"/>
  <c r="Q5448" i="1"/>
  <c r="L5449" i="1"/>
  <c r="N5449" i="1"/>
  <c r="Q5449" i="1"/>
  <c r="L5450" i="1"/>
  <c r="N5450" i="1"/>
  <c r="Q5450" i="1"/>
  <c r="L5451" i="1"/>
  <c r="N5451" i="1"/>
  <c r="Q5451" i="1"/>
  <c r="L5452" i="1"/>
  <c r="N5452" i="1"/>
  <c r="Q5452" i="1"/>
  <c r="L5453" i="1"/>
  <c r="N5453" i="1"/>
  <c r="Q5453" i="1"/>
  <c r="L5454" i="1"/>
  <c r="N5454" i="1"/>
  <c r="Q5454" i="1"/>
  <c r="L5455" i="1"/>
  <c r="N5455" i="1"/>
  <c r="Q5455" i="1"/>
  <c r="L5456" i="1"/>
  <c r="N5456" i="1"/>
  <c r="Q5456" i="1"/>
  <c r="L5457" i="1"/>
  <c r="N5457" i="1"/>
  <c r="Q5457" i="1"/>
  <c r="L5458" i="1"/>
  <c r="N5458" i="1"/>
  <c r="Q5458" i="1"/>
  <c r="L5459" i="1"/>
  <c r="N5459" i="1"/>
  <c r="Q5459" i="1"/>
  <c r="L5460" i="1"/>
  <c r="N5460" i="1"/>
  <c r="Q5460" i="1"/>
  <c r="L5461" i="1"/>
  <c r="N5461" i="1"/>
  <c r="Q5461" i="1"/>
  <c r="L5462" i="1"/>
  <c r="N5462" i="1"/>
  <c r="Q5462" i="1"/>
  <c r="L5463" i="1"/>
  <c r="N5463" i="1"/>
  <c r="Q5463" i="1"/>
  <c r="L5464" i="1"/>
  <c r="N5464" i="1"/>
  <c r="Q5464" i="1"/>
  <c r="L5465" i="1"/>
  <c r="N5465" i="1"/>
  <c r="Q5465" i="1"/>
  <c r="L5466" i="1"/>
  <c r="N5466" i="1"/>
  <c r="Q5466" i="1"/>
  <c r="L5467" i="1"/>
  <c r="N5467" i="1"/>
  <c r="Q5467" i="1"/>
  <c r="L5468" i="1"/>
  <c r="N5468" i="1"/>
  <c r="Q5468" i="1"/>
  <c r="L5469" i="1"/>
  <c r="N5469" i="1"/>
  <c r="Q5469" i="1"/>
  <c r="L5470" i="1"/>
  <c r="N5470" i="1"/>
  <c r="Q5470" i="1"/>
  <c r="L5471" i="1"/>
  <c r="N5471" i="1"/>
  <c r="Q5471" i="1"/>
  <c r="L5472" i="1"/>
  <c r="N5472" i="1"/>
  <c r="Q5472" i="1"/>
  <c r="L5473" i="1"/>
  <c r="N5473" i="1"/>
  <c r="Q5473" i="1"/>
  <c r="L5474" i="1"/>
  <c r="N5474" i="1"/>
  <c r="Q5474" i="1"/>
  <c r="L5475" i="1"/>
  <c r="N5475" i="1"/>
  <c r="Q5475" i="1"/>
  <c r="L5476" i="1"/>
  <c r="N5476" i="1"/>
  <c r="Q5476" i="1"/>
  <c r="L5477" i="1"/>
  <c r="N5477" i="1"/>
  <c r="Q5477" i="1"/>
  <c r="L5478" i="1"/>
  <c r="N5478" i="1"/>
  <c r="Q5478" i="1"/>
  <c r="L5479" i="1"/>
  <c r="N5479" i="1"/>
  <c r="Q5479" i="1"/>
  <c r="L5480" i="1"/>
  <c r="N5480" i="1"/>
  <c r="Q5480" i="1"/>
  <c r="L5481" i="1"/>
  <c r="N5481" i="1"/>
  <c r="Q5481" i="1"/>
  <c r="L5482" i="1"/>
  <c r="N5482" i="1"/>
  <c r="Q5482" i="1"/>
  <c r="L5483" i="1"/>
  <c r="N5483" i="1"/>
  <c r="Q5483" i="1"/>
  <c r="L5484" i="1"/>
  <c r="N5484" i="1"/>
  <c r="Q5484" i="1"/>
  <c r="L5485" i="1"/>
  <c r="N5485" i="1"/>
  <c r="Q5485" i="1"/>
  <c r="L5486" i="1"/>
  <c r="N5486" i="1"/>
  <c r="Q5486" i="1"/>
  <c r="L5487" i="1"/>
  <c r="N5487" i="1"/>
  <c r="Q5487" i="1"/>
  <c r="L5488" i="1"/>
  <c r="N5488" i="1"/>
  <c r="Q5488" i="1"/>
  <c r="L5489" i="1"/>
  <c r="N5489" i="1"/>
  <c r="Q5489" i="1"/>
  <c r="L5490" i="1"/>
  <c r="N5490" i="1"/>
  <c r="Q5490" i="1"/>
  <c r="L5491" i="1"/>
  <c r="N5491" i="1"/>
  <c r="Q5491" i="1"/>
  <c r="L5492" i="1"/>
  <c r="N5492" i="1"/>
  <c r="Q5492" i="1"/>
  <c r="L5493" i="1"/>
  <c r="N5493" i="1"/>
  <c r="Q5493" i="1"/>
  <c r="L5494" i="1"/>
  <c r="N5494" i="1"/>
  <c r="Q5494" i="1"/>
  <c r="L5495" i="1"/>
  <c r="N5495" i="1"/>
  <c r="Q5495" i="1"/>
  <c r="L5496" i="1"/>
  <c r="N5496" i="1"/>
  <c r="Q5496" i="1"/>
  <c r="L5497" i="1"/>
  <c r="N5497" i="1"/>
  <c r="Q5497" i="1"/>
  <c r="L5498" i="1"/>
  <c r="N5498" i="1"/>
  <c r="Q5498" i="1"/>
  <c r="L5499" i="1"/>
  <c r="N5499" i="1"/>
  <c r="Q5499" i="1"/>
  <c r="L5500" i="1"/>
  <c r="N5500" i="1"/>
  <c r="Q5500" i="1"/>
  <c r="L5501" i="1"/>
  <c r="N5501" i="1"/>
  <c r="Q5501" i="1"/>
  <c r="L5502" i="1"/>
  <c r="N5502" i="1"/>
  <c r="Q5502" i="1"/>
  <c r="L5503" i="1"/>
  <c r="N5503" i="1"/>
  <c r="Q5503" i="1"/>
  <c r="L5504" i="1"/>
  <c r="N5504" i="1"/>
  <c r="Q5504" i="1"/>
  <c r="L5505" i="1"/>
  <c r="N5505" i="1"/>
  <c r="Q5505" i="1"/>
  <c r="L5506" i="1"/>
  <c r="N5506" i="1"/>
  <c r="Q5506" i="1"/>
  <c r="L5507" i="1"/>
  <c r="N5507" i="1"/>
  <c r="Q5507" i="1"/>
  <c r="L5508" i="1"/>
  <c r="N5508" i="1"/>
  <c r="Q5508" i="1"/>
  <c r="L5509" i="1"/>
  <c r="N5509" i="1"/>
  <c r="Q5509" i="1"/>
  <c r="L5510" i="1"/>
  <c r="N5510" i="1"/>
  <c r="Q5510" i="1"/>
  <c r="L5511" i="1"/>
  <c r="N5511" i="1"/>
  <c r="Q5511" i="1"/>
  <c r="L5512" i="1"/>
  <c r="N5512" i="1"/>
  <c r="Q5512" i="1"/>
  <c r="L5513" i="1"/>
  <c r="N5513" i="1"/>
  <c r="Q5513" i="1"/>
  <c r="L5514" i="1"/>
  <c r="N5514" i="1"/>
  <c r="Q5514" i="1"/>
  <c r="L5515" i="1"/>
  <c r="N5515" i="1"/>
  <c r="Q5515" i="1"/>
  <c r="L5516" i="1"/>
  <c r="N5516" i="1"/>
  <c r="Q5516" i="1"/>
  <c r="L5517" i="1"/>
  <c r="N5517" i="1"/>
  <c r="Q5517" i="1"/>
  <c r="L5518" i="1"/>
  <c r="N5518" i="1"/>
  <c r="Q5518" i="1"/>
  <c r="L5519" i="1"/>
  <c r="N5519" i="1"/>
  <c r="Q5519" i="1"/>
  <c r="L5520" i="1"/>
  <c r="N5520" i="1"/>
  <c r="Q5520" i="1"/>
  <c r="L5521" i="1"/>
  <c r="N5521" i="1"/>
  <c r="Q5521" i="1"/>
  <c r="L5522" i="1"/>
  <c r="N5522" i="1"/>
  <c r="Q5522" i="1"/>
  <c r="L5523" i="1"/>
  <c r="N5523" i="1"/>
  <c r="Q5523" i="1"/>
  <c r="L5524" i="1"/>
  <c r="N5524" i="1"/>
  <c r="Q5524" i="1"/>
  <c r="L5525" i="1"/>
  <c r="N5525" i="1"/>
  <c r="Q5525" i="1"/>
  <c r="L5526" i="1"/>
  <c r="N5526" i="1"/>
  <c r="Q5526" i="1"/>
  <c r="L5527" i="1"/>
  <c r="N5527" i="1"/>
  <c r="Q5527" i="1"/>
  <c r="L5528" i="1"/>
  <c r="N5528" i="1"/>
  <c r="Q5528" i="1"/>
  <c r="L5529" i="1"/>
  <c r="N5529" i="1"/>
  <c r="Q5529" i="1"/>
  <c r="L5530" i="1"/>
  <c r="N5530" i="1"/>
  <c r="Q5530" i="1"/>
  <c r="L5531" i="1"/>
  <c r="N5531" i="1"/>
  <c r="Q5531" i="1"/>
  <c r="L5532" i="1"/>
  <c r="N5532" i="1"/>
  <c r="Q5532" i="1"/>
  <c r="L5533" i="1"/>
  <c r="N5533" i="1"/>
  <c r="Q5533" i="1"/>
  <c r="L5534" i="1"/>
  <c r="N5534" i="1"/>
  <c r="Q5534" i="1"/>
  <c r="L5535" i="1"/>
  <c r="N5535" i="1"/>
  <c r="Q5535" i="1"/>
  <c r="L5536" i="1"/>
  <c r="N5536" i="1"/>
  <c r="Q5536" i="1"/>
  <c r="L5537" i="1"/>
  <c r="N5537" i="1"/>
  <c r="Q5537" i="1"/>
  <c r="L5538" i="1"/>
  <c r="N5538" i="1"/>
  <c r="Q5538" i="1"/>
  <c r="L5539" i="1"/>
  <c r="N5539" i="1"/>
  <c r="Q5539" i="1"/>
  <c r="L5540" i="1"/>
  <c r="N5540" i="1"/>
  <c r="Q5540" i="1"/>
  <c r="L5541" i="1"/>
  <c r="N5541" i="1"/>
  <c r="Q5541" i="1"/>
  <c r="L5542" i="1"/>
  <c r="N5542" i="1"/>
  <c r="Q5542" i="1"/>
  <c r="L5543" i="1"/>
  <c r="N5543" i="1"/>
  <c r="Q5543" i="1"/>
  <c r="L5544" i="1"/>
  <c r="N5544" i="1"/>
  <c r="Q5544" i="1"/>
  <c r="L5545" i="1"/>
  <c r="N5545" i="1"/>
  <c r="Q5545" i="1"/>
  <c r="L5546" i="1"/>
  <c r="N5546" i="1"/>
  <c r="Q5546" i="1"/>
  <c r="L5547" i="1"/>
  <c r="N5547" i="1"/>
  <c r="Q5547" i="1"/>
  <c r="L5548" i="1"/>
  <c r="N5548" i="1"/>
  <c r="Q5548" i="1"/>
  <c r="L5549" i="1"/>
  <c r="N5549" i="1"/>
  <c r="Q5549" i="1"/>
  <c r="L5550" i="1"/>
  <c r="N5550" i="1"/>
  <c r="Q5550" i="1"/>
  <c r="L5551" i="1"/>
  <c r="N5551" i="1"/>
  <c r="Q5551" i="1"/>
  <c r="L5552" i="1"/>
  <c r="N5552" i="1"/>
  <c r="Q5552" i="1"/>
  <c r="L5553" i="1"/>
  <c r="N5553" i="1"/>
  <c r="Q5553" i="1"/>
  <c r="L5554" i="1"/>
  <c r="N5554" i="1"/>
  <c r="Q5554" i="1"/>
  <c r="L5555" i="1"/>
  <c r="N5555" i="1"/>
  <c r="Q5555" i="1"/>
  <c r="L5556" i="1"/>
  <c r="N5556" i="1"/>
  <c r="Q5556" i="1"/>
  <c r="L5557" i="1"/>
  <c r="N5557" i="1"/>
  <c r="Q5557" i="1"/>
  <c r="L5558" i="1"/>
  <c r="N5558" i="1"/>
  <c r="Q5558" i="1"/>
  <c r="L5559" i="1"/>
  <c r="N5559" i="1"/>
  <c r="Q5559" i="1"/>
  <c r="L5560" i="1"/>
  <c r="N5560" i="1"/>
  <c r="Q5560" i="1"/>
  <c r="L5561" i="1"/>
  <c r="N5561" i="1"/>
  <c r="Q5561" i="1"/>
  <c r="L5562" i="1"/>
  <c r="N5562" i="1"/>
  <c r="Q5562" i="1"/>
  <c r="L5563" i="1"/>
  <c r="N5563" i="1"/>
  <c r="Q5563" i="1"/>
  <c r="L5564" i="1"/>
  <c r="N5564" i="1"/>
  <c r="Q5564" i="1"/>
  <c r="L5565" i="1"/>
  <c r="N5565" i="1"/>
  <c r="Q5565" i="1"/>
  <c r="L5566" i="1"/>
  <c r="N5566" i="1"/>
  <c r="Q5566" i="1"/>
  <c r="L5567" i="1"/>
  <c r="N5567" i="1"/>
  <c r="Q5567" i="1"/>
  <c r="L5568" i="1"/>
  <c r="N5568" i="1"/>
  <c r="Q5568" i="1"/>
  <c r="L5569" i="1"/>
  <c r="N5569" i="1"/>
  <c r="Q5569" i="1"/>
  <c r="L5570" i="1"/>
  <c r="N5570" i="1"/>
  <c r="Q5570" i="1"/>
  <c r="L5571" i="1"/>
  <c r="N5571" i="1"/>
  <c r="Q5571" i="1"/>
  <c r="L5572" i="1"/>
  <c r="N5572" i="1"/>
  <c r="Q5572" i="1"/>
  <c r="L5573" i="1"/>
  <c r="N5573" i="1"/>
  <c r="Q5573" i="1"/>
  <c r="L5574" i="1"/>
  <c r="N5574" i="1"/>
  <c r="Q5574" i="1"/>
  <c r="L5575" i="1"/>
  <c r="N5575" i="1"/>
  <c r="Q5575" i="1"/>
  <c r="L5576" i="1"/>
  <c r="N5576" i="1"/>
  <c r="Q5576" i="1"/>
  <c r="L5577" i="1"/>
  <c r="N5577" i="1"/>
  <c r="Q5577" i="1"/>
  <c r="L5578" i="1"/>
  <c r="N5578" i="1"/>
  <c r="Q5578" i="1"/>
  <c r="L5579" i="1"/>
  <c r="N5579" i="1"/>
  <c r="Q5579" i="1"/>
  <c r="L5580" i="1"/>
  <c r="N5580" i="1"/>
  <c r="Q5580" i="1"/>
  <c r="L5581" i="1"/>
  <c r="N5581" i="1"/>
  <c r="Q5581" i="1"/>
  <c r="L5582" i="1"/>
  <c r="N5582" i="1"/>
  <c r="Q5582" i="1"/>
  <c r="L5583" i="1"/>
  <c r="N5583" i="1"/>
  <c r="Q5583" i="1"/>
  <c r="L5584" i="1"/>
  <c r="N5584" i="1"/>
  <c r="Q5584" i="1"/>
  <c r="L5585" i="1"/>
  <c r="N5585" i="1"/>
  <c r="Q5585" i="1"/>
  <c r="L5586" i="1"/>
  <c r="N5586" i="1"/>
  <c r="Q5586" i="1"/>
  <c r="L5587" i="1"/>
  <c r="N5587" i="1"/>
  <c r="Q5587" i="1"/>
  <c r="L5588" i="1"/>
  <c r="N5588" i="1"/>
  <c r="Q5588" i="1"/>
  <c r="L5589" i="1"/>
  <c r="N5589" i="1"/>
  <c r="Q5589" i="1"/>
  <c r="L5590" i="1"/>
  <c r="N5590" i="1"/>
  <c r="Q5590" i="1"/>
  <c r="L5591" i="1"/>
  <c r="N5591" i="1"/>
  <c r="Q5591" i="1"/>
  <c r="L5592" i="1"/>
  <c r="N5592" i="1"/>
  <c r="Q5592" i="1"/>
  <c r="L5593" i="1"/>
  <c r="N5593" i="1"/>
  <c r="Q5593" i="1"/>
  <c r="L5594" i="1"/>
  <c r="N5594" i="1"/>
  <c r="Q5594" i="1"/>
  <c r="X5323" i="1"/>
  <c r="AA5323" i="1"/>
  <c r="X5322" i="1"/>
  <c r="AA5322" i="1"/>
  <c r="X5321" i="1"/>
  <c r="AA5321" i="1"/>
  <c r="L675" i="19"/>
  <c r="N675" i="19"/>
  <c r="Q675" i="19"/>
  <c r="X675" i="19"/>
  <c r="AA675" i="19"/>
  <c r="L674" i="19"/>
  <c r="N674" i="19"/>
  <c r="Q674" i="19"/>
  <c r="X674" i="19"/>
  <c r="AA674" i="19"/>
  <c r="L673" i="19"/>
  <c r="N673" i="19"/>
  <c r="Q673" i="19"/>
  <c r="X673" i="19"/>
  <c r="AA673" i="19"/>
  <c r="L672" i="19"/>
  <c r="N672" i="19"/>
  <c r="Q672" i="19"/>
  <c r="X672" i="19"/>
  <c r="AA672" i="19"/>
  <c r="L671" i="19"/>
  <c r="N671" i="19"/>
  <c r="Q671" i="19"/>
  <c r="X671" i="19"/>
  <c r="AA671" i="19"/>
  <c r="L670" i="19"/>
  <c r="N670" i="19"/>
  <c r="Q670" i="19"/>
  <c r="X670" i="19"/>
  <c r="AA670" i="19"/>
  <c r="L669" i="19"/>
  <c r="N669" i="19"/>
  <c r="Q669" i="19"/>
  <c r="X669" i="19"/>
  <c r="AA669" i="19"/>
  <c r="L668" i="19"/>
  <c r="N668" i="19"/>
  <c r="Q668" i="19"/>
  <c r="X668" i="19"/>
  <c r="AA668" i="19"/>
  <c r="L667" i="19"/>
  <c r="N667" i="19"/>
  <c r="Q667" i="19"/>
  <c r="X667" i="19"/>
  <c r="AA667" i="19"/>
  <c r="L666" i="19"/>
  <c r="N666" i="19"/>
  <c r="Q666" i="19"/>
  <c r="X666" i="19"/>
  <c r="AA666" i="19"/>
  <c r="L665" i="19"/>
  <c r="N665" i="19"/>
  <c r="Q665" i="19"/>
  <c r="X665" i="19"/>
  <c r="AA665" i="19"/>
  <c r="L664" i="19"/>
  <c r="N664" i="19"/>
  <c r="Q664" i="19"/>
  <c r="X664" i="19"/>
  <c r="AA664" i="19"/>
  <c r="L663" i="19"/>
  <c r="N663" i="19"/>
  <c r="Q663" i="19"/>
  <c r="X663" i="19"/>
  <c r="AA663" i="19"/>
  <c r="L662" i="19"/>
  <c r="N662" i="19"/>
  <c r="Q662" i="19"/>
  <c r="X662" i="19"/>
  <c r="AA662" i="19"/>
  <c r="L661" i="19"/>
  <c r="N661" i="19"/>
  <c r="Q661" i="19"/>
  <c r="X661" i="19"/>
  <c r="AA661" i="19"/>
  <c r="L660" i="19"/>
  <c r="N660" i="19"/>
  <c r="Q660" i="19"/>
  <c r="X660" i="19"/>
  <c r="AA660" i="19"/>
  <c r="L659" i="19"/>
  <c r="N659" i="19"/>
  <c r="Q659" i="19"/>
  <c r="X659" i="19"/>
  <c r="AA659" i="19"/>
  <c r="L658" i="19"/>
  <c r="N658" i="19"/>
  <c r="Q658" i="19"/>
  <c r="X658" i="19"/>
  <c r="AA658" i="19"/>
  <c r="L657" i="19"/>
  <c r="N657" i="19"/>
  <c r="Q657" i="19"/>
  <c r="X657" i="19"/>
  <c r="AA657" i="19"/>
  <c r="L5239" i="1"/>
  <c r="X5128" i="1"/>
  <c r="X5129" i="1"/>
  <c r="X5130" i="1"/>
  <c r="X5131" i="1"/>
  <c r="X5132" i="1"/>
  <c r="X5133" i="1"/>
  <c r="X5134" i="1"/>
  <c r="X5135" i="1"/>
  <c r="X5136" i="1"/>
  <c r="X5137" i="1"/>
  <c r="X5138" i="1"/>
  <c r="X5139" i="1"/>
  <c r="X5140" i="1"/>
  <c r="X5141" i="1"/>
  <c r="X5142" i="1"/>
  <c r="X5143" i="1"/>
  <c r="X5144" i="1"/>
  <c r="X5145" i="1"/>
  <c r="X5146" i="1"/>
  <c r="X5147" i="1"/>
  <c r="X5148" i="1"/>
  <c r="X5149" i="1"/>
  <c r="X5150" i="1"/>
  <c r="X5151" i="1"/>
  <c r="X5152" i="1"/>
  <c r="X5153" i="1"/>
  <c r="X5154" i="1"/>
  <c r="X5155" i="1"/>
  <c r="X5156" i="1"/>
  <c r="X5157" i="1"/>
  <c r="X5158" i="1"/>
  <c r="X5159" i="1"/>
  <c r="X5160" i="1"/>
  <c r="X5161" i="1"/>
  <c r="X5162" i="1"/>
  <c r="X5163" i="1"/>
  <c r="X5164" i="1"/>
  <c r="X5165" i="1"/>
  <c r="X5166" i="1"/>
  <c r="X5167" i="1"/>
  <c r="X5168" i="1"/>
  <c r="X5169" i="1"/>
  <c r="X5170" i="1"/>
  <c r="X5171" i="1"/>
  <c r="X5172" i="1"/>
  <c r="X5173" i="1"/>
  <c r="X5174" i="1"/>
  <c r="X5175" i="1"/>
  <c r="X5176" i="1"/>
  <c r="X5177" i="1"/>
  <c r="X5178" i="1"/>
  <c r="X5179" i="1"/>
  <c r="X5180" i="1"/>
  <c r="X5181" i="1"/>
  <c r="X5182" i="1"/>
  <c r="X5183" i="1"/>
  <c r="X5184" i="1"/>
  <c r="X5185" i="1"/>
  <c r="X5186" i="1"/>
  <c r="X5187" i="1"/>
  <c r="X5188" i="1"/>
  <c r="X5189" i="1"/>
  <c r="X5190" i="1"/>
  <c r="X5191" i="1"/>
  <c r="X5192" i="1"/>
  <c r="X5193" i="1"/>
  <c r="X5194" i="1"/>
  <c r="X5195" i="1"/>
  <c r="X5196" i="1"/>
  <c r="X5197" i="1"/>
  <c r="X5198" i="1"/>
  <c r="X5199" i="1"/>
  <c r="X5200" i="1"/>
  <c r="X5201" i="1"/>
  <c r="X5202" i="1"/>
  <c r="X5203" i="1"/>
  <c r="X5204" i="1"/>
  <c r="X5205" i="1"/>
  <c r="X5206" i="1"/>
  <c r="X5207" i="1"/>
  <c r="X5208" i="1"/>
  <c r="X5209" i="1"/>
  <c r="X5210" i="1"/>
  <c r="X5211" i="1"/>
  <c r="X5212" i="1"/>
  <c r="X5213" i="1"/>
  <c r="X5214" i="1"/>
  <c r="X5215" i="1"/>
  <c r="X5216" i="1"/>
  <c r="X5217" i="1"/>
  <c r="X5218" i="1"/>
  <c r="X5219" i="1"/>
  <c r="X5220" i="1"/>
  <c r="X5221" i="1"/>
  <c r="X5222" i="1"/>
  <c r="X5223" i="1"/>
  <c r="X5224" i="1"/>
  <c r="X5225" i="1"/>
  <c r="X5226" i="1"/>
  <c r="X5227" i="1"/>
  <c r="X5228" i="1"/>
  <c r="X5229" i="1"/>
  <c r="X5230" i="1"/>
  <c r="X5231" i="1"/>
  <c r="X5232" i="1"/>
  <c r="X5233" i="1"/>
  <c r="X5234" i="1"/>
  <c r="X5235" i="1"/>
  <c r="X5236" i="1"/>
  <c r="X5237" i="1"/>
  <c r="X5238" i="1"/>
  <c r="X5239" i="1"/>
  <c r="X5240" i="1"/>
  <c r="X5241" i="1"/>
  <c r="X5242" i="1"/>
  <c r="X5243" i="1"/>
  <c r="X5244" i="1"/>
  <c r="X5245" i="1"/>
  <c r="X5246" i="1"/>
  <c r="X5247" i="1"/>
  <c r="X5248" i="1"/>
  <c r="X5249" i="1"/>
  <c r="X5250" i="1"/>
  <c r="X5251" i="1"/>
  <c r="X5252" i="1"/>
  <c r="X5253" i="1"/>
  <c r="X5254" i="1"/>
  <c r="X5255" i="1"/>
  <c r="X5256" i="1"/>
  <c r="X5257" i="1"/>
  <c r="X5258" i="1"/>
  <c r="X5259" i="1"/>
  <c r="X5260" i="1"/>
  <c r="X5261" i="1"/>
  <c r="X5262" i="1"/>
  <c r="X5263" i="1"/>
  <c r="X5264" i="1"/>
  <c r="X5265" i="1"/>
  <c r="X5266" i="1"/>
  <c r="X5267" i="1"/>
  <c r="X5268" i="1"/>
  <c r="X5269" i="1"/>
  <c r="X5270" i="1"/>
  <c r="X5271" i="1"/>
  <c r="X5272" i="1"/>
  <c r="X5273" i="1"/>
  <c r="X5274" i="1"/>
  <c r="X5275" i="1"/>
  <c r="X5276" i="1"/>
  <c r="X5277" i="1"/>
  <c r="X5278" i="1"/>
  <c r="X5279" i="1"/>
  <c r="X5280" i="1"/>
  <c r="X5281" i="1"/>
  <c r="X5282" i="1"/>
  <c r="X5283" i="1"/>
  <c r="X5284" i="1"/>
  <c r="X5285" i="1"/>
  <c r="X5286" i="1"/>
  <c r="X5287" i="1"/>
  <c r="X5288" i="1"/>
  <c r="X5289" i="1"/>
  <c r="X5290" i="1"/>
  <c r="X5291" i="1"/>
  <c r="X5292" i="1"/>
  <c r="X5293" i="1"/>
  <c r="X5294" i="1"/>
  <c r="X5295" i="1"/>
  <c r="X5296" i="1"/>
  <c r="X5297" i="1"/>
  <c r="X5298" i="1"/>
  <c r="X5299" i="1"/>
  <c r="X5300" i="1"/>
  <c r="X5301" i="1"/>
  <c r="X5302" i="1"/>
  <c r="X5303" i="1"/>
  <c r="X5304" i="1"/>
  <c r="X5305" i="1"/>
  <c r="X5306" i="1"/>
  <c r="X5307" i="1"/>
  <c r="X5308" i="1"/>
  <c r="X5309" i="1"/>
  <c r="X5310" i="1"/>
  <c r="X5311" i="1"/>
  <c r="X5312" i="1"/>
  <c r="X5313" i="1"/>
  <c r="X5314" i="1"/>
  <c r="X5315" i="1"/>
  <c r="X5316" i="1"/>
  <c r="X5317" i="1"/>
  <c r="X5318" i="1"/>
  <c r="X5319" i="1"/>
  <c r="X5320" i="1"/>
  <c r="AA5128" i="1"/>
  <c r="AA5129" i="1"/>
  <c r="AA5130" i="1"/>
  <c r="AA5131" i="1"/>
  <c r="AA5132" i="1"/>
  <c r="AA5133" i="1"/>
  <c r="AA5134" i="1"/>
  <c r="AA5135" i="1"/>
  <c r="AA5136" i="1"/>
  <c r="AA5137" i="1"/>
  <c r="AA5138" i="1"/>
  <c r="AA5139" i="1"/>
  <c r="AA5140" i="1"/>
  <c r="AA5141" i="1"/>
  <c r="AA5142" i="1"/>
  <c r="AA5143" i="1"/>
  <c r="AA5144" i="1"/>
  <c r="AA5145" i="1"/>
  <c r="AA5146" i="1"/>
  <c r="AA5147" i="1"/>
  <c r="AA5148" i="1"/>
  <c r="AA5149" i="1"/>
  <c r="AA5150" i="1"/>
  <c r="AA5151" i="1"/>
  <c r="AA5152" i="1"/>
  <c r="AA5153" i="1"/>
  <c r="AA5154" i="1"/>
  <c r="AA5155" i="1"/>
  <c r="AA5156" i="1"/>
  <c r="AA5157" i="1"/>
  <c r="AA5158" i="1"/>
  <c r="AA5159" i="1"/>
  <c r="AA5160" i="1"/>
  <c r="AA5161" i="1"/>
  <c r="AA5162" i="1"/>
  <c r="AA5163" i="1"/>
  <c r="AA5164" i="1"/>
  <c r="AA5165" i="1"/>
  <c r="AA5166" i="1"/>
  <c r="AA5167" i="1"/>
  <c r="AA5168" i="1"/>
  <c r="AA5169" i="1"/>
  <c r="AA5170" i="1"/>
  <c r="AA5171" i="1"/>
  <c r="AA5172" i="1"/>
  <c r="AA5173" i="1"/>
  <c r="AA5174" i="1"/>
  <c r="AA5175" i="1"/>
  <c r="AA5176" i="1"/>
  <c r="AA5177" i="1"/>
  <c r="AA5178" i="1"/>
  <c r="AA5179" i="1"/>
  <c r="AA5180" i="1"/>
  <c r="AA5181" i="1"/>
  <c r="AA5182" i="1"/>
  <c r="AA5183" i="1"/>
  <c r="AA5184" i="1"/>
  <c r="AA5185" i="1"/>
  <c r="AA5186" i="1"/>
  <c r="AA5187" i="1"/>
  <c r="AA5188" i="1"/>
  <c r="AA5189" i="1"/>
  <c r="AA5190" i="1"/>
  <c r="AA5191" i="1"/>
  <c r="AA5192" i="1"/>
  <c r="AA5193" i="1"/>
  <c r="AA5194" i="1"/>
  <c r="AA5195" i="1"/>
  <c r="AA5196" i="1"/>
  <c r="AA5197" i="1"/>
  <c r="AA5198" i="1"/>
  <c r="AA5199" i="1"/>
  <c r="AA5200" i="1"/>
  <c r="AA5201" i="1"/>
  <c r="AA5202" i="1"/>
  <c r="AA5203" i="1"/>
  <c r="AA5204" i="1"/>
  <c r="AA5205" i="1"/>
  <c r="AA5206" i="1"/>
  <c r="AA5207" i="1"/>
  <c r="AA5208" i="1"/>
  <c r="AA5209" i="1"/>
  <c r="AA5210" i="1"/>
  <c r="AA5211" i="1"/>
  <c r="AA5212" i="1"/>
  <c r="AA5213" i="1"/>
  <c r="AA5214" i="1"/>
  <c r="AA5215" i="1"/>
  <c r="AA5216" i="1"/>
  <c r="AA5217" i="1"/>
  <c r="AA5218" i="1"/>
  <c r="AA5219" i="1"/>
  <c r="AA5220" i="1"/>
  <c r="AA5221" i="1"/>
  <c r="AA5222" i="1"/>
  <c r="AA5223" i="1"/>
  <c r="AA5224" i="1"/>
  <c r="AA5225" i="1"/>
  <c r="AA5226" i="1"/>
  <c r="AA5227" i="1"/>
  <c r="AA5228" i="1"/>
  <c r="AA5229" i="1"/>
  <c r="AA5230" i="1"/>
  <c r="AA5231" i="1"/>
  <c r="AA5232" i="1"/>
  <c r="AA5233" i="1"/>
  <c r="AA5234" i="1"/>
  <c r="AA5235" i="1"/>
  <c r="AA5236" i="1"/>
  <c r="AA5237" i="1"/>
  <c r="AA5238" i="1"/>
  <c r="AA5239" i="1"/>
  <c r="AA5240" i="1"/>
  <c r="AA5241" i="1"/>
  <c r="AA5242" i="1"/>
  <c r="AA5243" i="1"/>
  <c r="AA5244" i="1"/>
  <c r="AA5245" i="1"/>
  <c r="AA5246" i="1"/>
  <c r="AA5247" i="1"/>
  <c r="AA5248" i="1"/>
  <c r="AA5249" i="1"/>
  <c r="AA5250" i="1"/>
  <c r="AA5251" i="1"/>
  <c r="AA5252" i="1"/>
  <c r="AA5253" i="1"/>
  <c r="AA5254" i="1"/>
  <c r="AA5255" i="1"/>
  <c r="AA5256" i="1"/>
  <c r="AA5257" i="1"/>
  <c r="AA5258" i="1"/>
  <c r="AA5259" i="1"/>
  <c r="AA5260" i="1"/>
  <c r="AA5261" i="1"/>
  <c r="AA5262" i="1"/>
  <c r="AA5263" i="1"/>
  <c r="AA5264" i="1"/>
  <c r="AA5265" i="1"/>
  <c r="AA5266" i="1"/>
  <c r="AA5267" i="1"/>
  <c r="AA5268" i="1"/>
  <c r="AA5269" i="1"/>
  <c r="AA5270" i="1"/>
  <c r="AA5271" i="1"/>
  <c r="AA5272" i="1"/>
  <c r="AA5273" i="1"/>
  <c r="AA5274" i="1"/>
  <c r="AA5275" i="1"/>
  <c r="AA5276" i="1"/>
  <c r="AA5277" i="1"/>
  <c r="AA5278" i="1"/>
  <c r="AA5279" i="1"/>
  <c r="AA5280" i="1"/>
  <c r="AA5281" i="1"/>
  <c r="AA5282" i="1"/>
  <c r="AA5283" i="1"/>
  <c r="AA5284" i="1"/>
  <c r="AA5285" i="1"/>
  <c r="AA5286" i="1"/>
  <c r="AA5287" i="1"/>
  <c r="AA5288" i="1"/>
  <c r="AA5289" i="1"/>
  <c r="AA5290" i="1"/>
  <c r="AA5291" i="1"/>
  <c r="AA5292" i="1"/>
  <c r="AA5293" i="1"/>
  <c r="AA5294" i="1"/>
  <c r="AA5295" i="1"/>
  <c r="AA5296" i="1"/>
  <c r="AA5297" i="1"/>
  <c r="AA5298" i="1"/>
  <c r="AA5299" i="1"/>
  <c r="AA5300" i="1"/>
  <c r="AA5301" i="1"/>
  <c r="AA5302" i="1"/>
  <c r="AA5303" i="1"/>
  <c r="AA5304" i="1"/>
  <c r="AA5305" i="1"/>
  <c r="AA5306" i="1"/>
  <c r="AA5307" i="1"/>
  <c r="AA5308" i="1"/>
  <c r="AA5309" i="1"/>
  <c r="AA5310" i="1"/>
  <c r="AA5311" i="1"/>
  <c r="AA5312" i="1"/>
  <c r="AA5313" i="1"/>
  <c r="AA5314" i="1"/>
  <c r="AA5315" i="1"/>
  <c r="AA5316" i="1"/>
  <c r="AA5317" i="1"/>
  <c r="AA5318" i="1"/>
  <c r="AA5319" i="1"/>
  <c r="AA5320" i="1"/>
  <c r="L5128" i="1"/>
  <c r="N5128" i="1"/>
  <c r="Q5128" i="1"/>
  <c r="L5129" i="1"/>
  <c r="N5129" i="1"/>
  <c r="Q5129" i="1"/>
  <c r="L5130" i="1"/>
  <c r="N5130" i="1"/>
  <c r="Q5130" i="1"/>
  <c r="L5131" i="1"/>
  <c r="N5131" i="1"/>
  <c r="Q5131" i="1"/>
  <c r="L5132" i="1"/>
  <c r="N5132" i="1"/>
  <c r="Q5132" i="1"/>
  <c r="L5133" i="1"/>
  <c r="N5133" i="1"/>
  <c r="Q5133" i="1"/>
  <c r="L5134" i="1"/>
  <c r="N5134" i="1"/>
  <c r="Q5134" i="1"/>
  <c r="L5135" i="1"/>
  <c r="N5135" i="1"/>
  <c r="Q5135" i="1"/>
  <c r="L5136" i="1"/>
  <c r="N5136" i="1"/>
  <c r="Q5136" i="1"/>
  <c r="L5137" i="1"/>
  <c r="N5137" i="1"/>
  <c r="Q5137" i="1"/>
  <c r="L5138" i="1"/>
  <c r="N5138" i="1"/>
  <c r="Q5138" i="1"/>
  <c r="L5139" i="1"/>
  <c r="N5139" i="1"/>
  <c r="Q5139" i="1"/>
  <c r="L5140" i="1"/>
  <c r="N5140" i="1"/>
  <c r="Q5140" i="1"/>
  <c r="L5141" i="1"/>
  <c r="N5141" i="1"/>
  <c r="Q5141" i="1"/>
  <c r="L5142" i="1"/>
  <c r="N5142" i="1"/>
  <c r="Q5142" i="1"/>
  <c r="L5143" i="1"/>
  <c r="N5143" i="1"/>
  <c r="Q5143" i="1"/>
  <c r="L5144" i="1"/>
  <c r="N5144" i="1"/>
  <c r="Q5144" i="1"/>
  <c r="L5145" i="1"/>
  <c r="N5145" i="1"/>
  <c r="Q5145" i="1"/>
  <c r="L5146" i="1"/>
  <c r="N5146" i="1"/>
  <c r="Q5146" i="1"/>
  <c r="L5147" i="1"/>
  <c r="N5147" i="1"/>
  <c r="Q5147" i="1"/>
  <c r="L5148" i="1"/>
  <c r="N5148" i="1"/>
  <c r="Q5148" i="1"/>
  <c r="L5149" i="1"/>
  <c r="N5149" i="1"/>
  <c r="Q5149" i="1"/>
  <c r="L5150" i="1"/>
  <c r="N5150" i="1"/>
  <c r="Q5150" i="1"/>
  <c r="L5151" i="1"/>
  <c r="N5151" i="1"/>
  <c r="Q5151" i="1"/>
  <c r="L5152" i="1"/>
  <c r="N5152" i="1"/>
  <c r="Q5152" i="1"/>
  <c r="L5153" i="1"/>
  <c r="N5153" i="1"/>
  <c r="Q5153" i="1"/>
  <c r="L5154" i="1"/>
  <c r="N5154" i="1"/>
  <c r="Q5154" i="1"/>
  <c r="L5155" i="1"/>
  <c r="N5155" i="1"/>
  <c r="Q5155" i="1"/>
  <c r="L5156" i="1"/>
  <c r="N5156" i="1"/>
  <c r="Q5156" i="1"/>
  <c r="L5157" i="1"/>
  <c r="N5157" i="1"/>
  <c r="Q5157" i="1"/>
  <c r="L5158" i="1"/>
  <c r="N5158" i="1"/>
  <c r="Q5158" i="1"/>
  <c r="L5159" i="1"/>
  <c r="N5159" i="1"/>
  <c r="Q5159" i="1"/>
  <c r="L5160" i="1"/>
  <c r="N5160" i="1"/>
  <c r="Q5160" i="1"/>
  <c r="L5161" i="1"/>
  <c r="N5161" i="1"/>
  <c r="Q5161" i="1"/>
  <c r="L5162" i="1"/>
  <c r="N5162" i="1"/>
  <c r="Q5162" i="1"/>
  <c r="L5163" i="1"/>
  <c r="N5163" i="1"/>
  <c r="Q5163" i="1"/>
  <c r="L5164" i="1"/>
  <c r="N5164" i="1"/>
  <c r="Q5164" i="1"/>
  <c r="L5165" i="1"/>
  <c r="N5165" i="1"/>
  <c r="Q5165" i="1"/>
  <c r="L5166" i="1"/>
  <c r="N5166" i="1"/>
  <c r="Q5166" i="1"/>
  <c r="L5167" i="1"/>
  <c r="N5167" i="1"/>
  <c r="Q5167" i="1"/>
  <c r="L5168" i="1"/>
  <c r="N5168" i="1"/>
  <c r="Q5168" i="1"/>
  <c r="L5169" i="1"/>
  <c r="N5169" i="1"/>
  <c r="Q5169" i="1"/>
  <c r="L5170" i="1"/>
  <c r="N5170" i="1"/>
  <c r="Q5170" i="1"/>
  <c r="L5171" i="1"/>
  <c r="N5171" i="1"/>
  <c r="Q5171" i="1"/>
  <c r="L5172" i="1"/>
  <c r="N5172" i="1"/>
  <c r="Q5172" i="1"/>
  <c r="L5173" i="1"/>
  <c r="N5173" i="1"/>
  <c r="Q5173" i="1"/>
  <c r="L5174" i="1"/>
  <c r="N5174" i="1"/>
  <c r="Q5174" i="1"/>
  <c r="L5175" i="1"/>
  <c r="N5175" i="1"/>
  <c r="Q5175" i="1"/>
  <c r="L5176" i="1"/>
  <c r="N5176" i="1"/>
  <c r="Q5176" i="1"/>
  <c r="L5177" i="1"/>
  <c r="N5177" i="1"/>
  <c r="Q5177" i="1"/>
  <c r="L5178" i="1"/>
  <c r="N5178" i="1"/>
  <c r="Q5178" i="1"/>
  <c r="L5179" i="1"/>
  <c r="N5179" i="1"/>
  <c r="Q5179" i="1"/>
  <c r="L5180" i="1"/>
  <c r="N5180" i="1"/>
  <c r="Q5180" i="1"/>
  <c r="L5181" i="1"/>
  <c r="N5181" i="1"/>
  <c r="Q5181" i="1"/>
  <c r="L5182" i="1"/>
  <c r="N5182" i="1"/>
  <c r="Q5182" i="1"/>
  <c r="L5183" i="1"/>
  <c r="N5183" i="1"/>
  <c r="Q5183" i="1"/>
  <c r="L5184" i="1"/>
  <c r="N5184" i="1"/>
  <c r="Q5184" i="1"/>
  <c r="L5185" i="1"/>
  <c r="N5185" i="1"/>
  <c r="Q5185" i="1"/>
  <c r="L5186" i="1"/>
  <c r="N5186" i="1"/>
  <c r="Q5186" i="1"/>
  <c r="L5187" i="1"/>
  <c r="N5187" i="1"/>
  <c r="Q5187" i="1"/>
  <c r="L5188" i="1"/>
  <c r="N5188" i="1"/>
  <c r="Q5188" i="1"/>
  <c r="L5189" i="1"/>
  <c r="N5189" i="1"/>
  <c r="Q5189" i="1"/>
  <c r="L5190" i="1"/>
  <c r="N5190" i="1"/>
  <c r="Q5190" i="1"/>
  <c r="L5191" i="1"/>
  <c r="N5191" i="1"/>
  <c r="Q5191" i="1"/>
  <c r="L5192" i="1"/>
  <c r="N5192" i="1"/>
  <c r="Q5192" i="1"/>
  <c r="L5193" i="1"/>
  <c r="N5193" i="1"/>
  <c r="Q5193" i="1"/>
  <c r="L5194" i="1"/>
  <c r="N5194" i="1"/>
  <c r="Q5194" i="1"/>
  <c r="L5195" i="1"/>
  <c r="N5195" i="1"/>
  <c r="Q5195" i="1"/>
  <c r="L5196" i="1"/>
  <c r="N5196" i="1"/>
  <c r="Q5196" i="1"/>
  <c r="L5197" i="1"/>
  <c r="N5197" i="1"/>
  <c r="Q5197" i="1"/>
  <c r="L5198" i="1"/>
  <c r="N5198" i="1"/>
  <c r="Q5198" i="1"/>
  <c r="L5199" i="1"/>
  <c r="N5199" i="1"/>
  <c r="Q5199" i="1"/>
  <c r="L5200" i="1"/>
  <c r="N5200" i="1"/>
  <c r="Q5200" i="1"/>
  <c r="L5201" i="1"/>
  <c r="N5201" i="1"/>
  <c r="Q5201" i="1"/>
  <c r="L5202" i="1"/>
  <c r="N5202" i="1"/>
  <c r="Q5202" i="1"/>
  <c r="L5203" i="1"/>
  <c r="N5203" i="1"/>
  <c r="Q5203" i="1"/>
  <c r="L5204" i="1"/>
  <c r="N5204" i="1"/>
  <c r="Q5204" i="1"/>
  <c r="L5205" i="1"/>
  <c r="N5205" i="1"/>
  <c r="Q5205" i="1"/>
  <c r="L5206" i="1"/>
  <c r="N5206" i="1"/>
  <c r="Q5206" i="1"/>
  <c r="L5207" i="1"/>
  <c r="N5207" i="1"/>
  <c r="Q5207" i="1"/>
  <c r="L5208" i="1"/>
  <c r="N5208" i="1"/>
  <c r="Q5208" i="1"/>
  <c r="L5209" i="1"/>
  <c r="N5209" i="1"/>
  <c r="Q5209" i="1"/>
  <c r="L5210" i="1"/>
  <c r="N5210" i="1"/>
  <c r="Q5210" i="1"/>
  <c r="L5211" i="1"/>
  <c r="N5211" i="1"/>
  <c r="Q5211" i="1"/>
  <c r="L5212" i="1"/>
  <c r="N5212" i="1"/>
  <c r="Q5212" i="1"/>
  <c r="L5213" i="1"/>
  <c r="N5213" i="1"/>
  <c r="Q5213" i="1"/>
  <c r="L5214" i="1"/>
  <c r="N5214" i="1"/>
  <c r="Q5214" i="1"/>
  <c r="L5215" i="1"/>
  <c r="N5215" i="1"/>
  <c r="Q5215" i="1"/>
  <c r="L5216" i="1"/>
  <c r="N5216" i="1"/>
  <c r="Q5216" i="1"/>
  <c r="L5217" i="1"/>
  <c r="N5217" i="1"/>
  <c r="Q5217" i="1"/>
  <c r="L5218" i="1"/>
  <c r="N5218" i="1"/>
  <c r="Q5218" i="1"/>
  <c r="L5219" i="1"/>
  <c r="N5219" i="1"/>
  <c r="Q5219" i="1"/>
  <c r="L5220" i="1"/>
  <c r="N5220" i="1"/>
  <c r="Q5220" i="1"/>
  <c r="L5221" i="1"/>
  <c r="N5221" i="1"/>
  <c r="Q5221" i="1"/>
  <c r="L5222" i="1"/>
  <c r="N5222" i="1"/>
  <c r="Q5222" i="1"/>
  <c r="L5223" i="1"/>
  <c r="N5223" i="1"/>
  <c r="Q5223" i="1"/>
  <c r="L5224" i="1"/>
  <c r="N5224" i="1"/>
  <c r="Q5224" i="1"/>
  <c r="L5225" i="1"/>
  <c r="N5225" i="1"/>
  <c r="Q5225" i="1"/>
  <c r="L5226" i="1"/>
  <c r="N5226" i="1"/>
  <c r="Q5226" i="1"/>
  <c r="L5227" i="1"/>
  <c r="N5227" i="1"/>
  <c r="Q5227" i="1"/>
  <c r="L5228" i="1"/>
  <c r="N5228" i="1"/>
  <c r="Q5228" i="1"/>
  <c r="L5229" i="1"/>
  <c r="N5229" i="1"/>
  <c r="Q5229" i="1"/>
  <c r="L5230" i="1"/>
  <c r="N5230" i="1"/>
  <c r="Q5230" i="1"/>
  <c r="L5231" i="1"/>
  <c r="N5231" i="1"/>
  <c r="Q5231" i="1"/>
  <c r="L5232" i="1"/>
  <c r="N5232" i="1"/>
  <c r="Q5232" i="1"/>
  <c r="L5233" i="1"/>
  <c r="N5233" i="1"/>
  <c r="Q5233" i="1"/>
  <c r="L5234" i="1"/>
  <c r="N5234" i="1"/>
  <c r="Q5234" i="1"/>
  <c r="L5235" i="1"/>
  <c r="N5235" i="1"/>
  <c r="Q5235" i="1"/>
  <c r="L5236" i="1"/>
  <c r="N5236" i="1"/>
  <c r="Q5236" i="1"/>
  <c r="L5237" i="1"/>
  <c r="N5237" i="1"/>
  <c r="Q5237" i="1"/>
  <c r="L5238" i="1"/>
  <c r="N5238" i="1"/>
  <c r="Q5238" i="1"/>
  <c r="N5239" i="1"/>
  <c r="Q5239" i="1"/>
  <c r="L5240" i="1"/>
  <c r="N5240" i="1"/>
  <c r="Q5240" i="1"/>
  <c r="L5241" i="1"/>
  <c r="N5241" i="1"/>
  <c r="Q5241" i="1"/>
  <c r="L5242" i="1"/>
  <c r="N5242" i="1"/>
  <c r="Q5242" i="1"/>
  <c r="L5243" i="1"/>
  <c r="N5243" i="1"/>
  <c r="Q5243" i="1"/>
  <c r="L5244" i="1"/>
  <c r="N5244" i="1"/>
  <c r="Q5244" i="1"/>
  <c r="L5245" i="1"/>
  <c r="N5245" i="1"/>
  <c r="Q5245" i="1"/>
  <c r="L5246" i="1"/>
  <c r="N5246" i="1"/>
  <c r="Q5246" i="1"/>
  <c r="L5247" i="1"/>
  <c r="N5247" i="1"/>
  <c r="Q5247" i="1"/>
  <c r="L5248" i="1"/>
  <c r="N5248" i="1"/>
  <c r="Q5248" i="1"/>
  <c r="L5249" i="1"/>
  <c r="N5249" i="1"/>
  <c r="Q5249" i="1"/>
  <c r="L5250" i="1"/>
  <c r="N5250" i="1"/>
  <c r="Q5250" i="1"/>
  <c r="L5251" i="1"/>
  <c r="N5251" i="1"/>
  <c r="Q5251" i="1"/>
  <c r="L5252" i="1"/>
  <c r="N5252" i="1"/>
  <c r="Q5252" i="1"/>
  <c r="L5253" i="1"/>
  <c r="N5253" i="1"/>
  <c r="Q5253" i="1"/>
  <c r="L5254" i="1"/>
  <c r="N5254" i="1"/>
  <c r="Q5254" i="1"/>
  <c r="L5255" i="1"/>
  <c r="N5255" i="1"/>
  <c r="Q5255" i="1"/>
  <c r="L5256" i="1"/>
  <c r="N5256" i="1"/>
  <c r="Q5256" i="1"/>
  <c r="L5257" i="1"/>
  <c r="N5257" i="1"/>
  <c r="Q5257" i="1"/>
  <c r="L5258" i="1"/>
  <c r="N5258" i="1"/>
  <c r="Q5258" i="1"/>
  <c r="L5259" i="1"/>
  <c r="N5259" i="1"/>
  <c r="Q5259" i="1"/>
  <c r="L5260" i="1"/>
  <c r="N5260" i="1"/>
  <c r="Q5260" i="1"/>
  <c r="L5261" i="1"/>
  <c r="N5261" i="1"/>
  <c r="Q5261" i="1"/>
  <c r="L5262" i="1"/>
  <c r="N5262" i="1"/>
  <c r="Q5262" i="1"/>
  <c r="L5263" i="1"/>
  <c r="N5263" i="1"/>
  <c r="Q5263" i="1"/>
  <c r="L5264" i="1"/>
  <c r="N5264" i="1"/>
  <c r="Q5264" i="1"/>
  <c r="L5265" i="1"/>
  <c r="N5265" i="1"/>
  <c r="Q5265" i="1"/>
  <c r="L5266" i="1"/>
  <c r="N5266" i="1"/>
  <c r="Q5266" i="1"/>
  <c r="L5267" i="1"/>
  <c r="N5267" i="1"/>
  <c r="Q5267" i="1"/>
  <c r="L5268" i="1"/>
  <c r="N5268" i="1"/>
  <c r="Q5268" i="1"/>
  <c r="L5269" i="1"/>
  <c r="N5269" i="1"/>
  <c r="Q5269" i="1"/>
  <c r="L5270" i="1"/>
  <c r="N5270" i="1"/>
  <c r="Q5270" i="1"/>
  <c r="L5271" i="1"/>
  <c r="N5271" i="1"/>
  <c r="Q5271" i="1"/>
  <c r="L5272" i="1"/>
  <c r="N5272" i="1"/>
  <c r="Q5272" i="1"/>
  <c r="L5273" i="1"/>
  <c r="N5273" i="1"/>
  <c r="Q5273" i="1"/>
  <c r="L5274" i="1"/>
  <c r="N5274" i="1"/>
  <c r="Q5274" i="1"/>
  <c r="L5275" i="1"/>
  <c r="N5275" i="1"/>
  <c r="Q5275" i="1"/>
  <c r="L5276" i="1"/>
  <c r="N5276" i="1"/>
  <c r="Q5276" i="1"/>
  <c r="L5277" i="1"/>
  <c r="N5277" i="1"/>
  <c r="Q5277" i="1"/>
  <c r="L5278" i="1"/>
  <c r="N5278" i="1"/>
  <c r="Q5278" i="1"/>
  <c r="L5279" i="1"/>
  <c r="N5279" i="1"/>
  <c r="Q5279" i="1"/>
  <c r="L5280" i="1"/>
  <c r="N5280" i="1"/>
  <c r="Q5280" i="1"/>
  <c r="L5281" i="1"/>
  <c r="N5281" i="1"/>
  <c r="Q5281" i="1"/>
  <c r="L5282" i="1"/>
  <c r="N5282" i="1"/>
  <c r="Q5282" i="1"/>
  <c r="L5283" i="1"/>
  <c r="N5283" i="1"/>
  <c r="Q5283" i="1"/>
  <c r="L5284" i="1"/>
  <c r="N5284" i="1"/>
  <c r="Q5284" i="1"/>
  <c r="L5285" i="1"/>
  <c r="N5285" i="1"/>
  <c r="Q5285" i="1"/>
  <c r="L5286" i="1"/>
  <c r="N5286" i="1"/>
  <c r="Q5286" i="1"/>
  <c r="L5287" i="1"/>
  <c r="N5287" i="1"/>
  <c r="Q5287" i="1"/>
  <c r="L5288" i="1"/>
  <c r="N5288" i="1"/>
  <c r="Q5288" i="1"/>
  <c r="L5289" i="1"/>
  <c r="N5289" i="1"/>
  <c r="Q5289" i="1"/>
  <c r="L5290" i="1"/>
  <c r="N5290" i="1"/>
  <c r="Q5290" i="1"/>
  <c r="L5291" i="1"/>
  <c r="N5291" i="1"/>
  <c r="Q5291" i="1"/>
  <c r="L5292" i="1"/>
  <c r="N5292" i="1"/>
  <c r="Q5292" i="1"/>
  <c r="L5293" i="1"/>
  <c r="N5293" i="1"/>
  <c r="Q5293" i="1"/>
  <c r="L5294" i="1"/>
  <c r="N5294" i="1"/>
  <c r="Q5294" i="1"/>
  <c r="L5295" i="1"/>
  <c r="N5295" i="1"/>
  <c r="Q5295" i="1"/>
  <c r="L5296" i="1"/>
  <c r="N5296" i="1"/>
  <c r="Q5296" i="1"/>
  <c r="L5297" i="1"/>
  <c r="N5297" i="1"/>
  <c r="Q5297" i="1"/>
  <c r="L5298" i="1"/>
  <c r="N5298" i="1"/>
  <c r="Q5298" i="1"/>
  <c r="L5299" i="1"/>
  <c r="N5299" i="1"/>
  <c r="Q5299" i="1"/>
  <c r="L5300" i="1"/>
  <c r="N5300" i="1"/>
  <c r="Q5300" i="1"/>
  <c r="L5301" i="1"/>
  <c r="N5301" i="1"/>
  <c r="Q5301" i="1"/>
  <c r="L5302" i="1"/>
  <c r="N5302" i="1"/>
  <c r="Q5302" i="1"/>
  <c r="L5303" i="1"/>
  <c r="N5303" i="1"/>
  <c r="Q5303" i="1"/>
  <c r="L5304" i="1"/>
  <c r="N5304" i="1"/>
  <c r="Q5304" i="1"/>
  <c r="L5305" i="1"/>
  <c r="N5305" i="1"/>
  <c r="Q5305" i="1"/>
  <c r="L5306" i="1"/>
  <c r="N5306" i="1"/>
  <c r="Q5306" i="1"/>
  <c r="L5307" i="1"/>
  <c r="N5307" i="1"/>
  <c r="Q5307" i="1"/>
  <c r="L5308" i="1"/>
  <c r="N5308" i="1"/>
  <c r="Q5308" i="1"/>
  <c r="L5309" i="1"/>
  <c r="N5309" i="1"/>
  <c r="Q5309" i="1"/>
  <c r="L5310" i="1"/>
  <c r="N5310" i="1"/>
  <c r="Q5310" i="1"/>
  <c r="L5311" i="1"/>
  <c r="N5311" i="1"/>
  <c r="Q5311" i="1"/>
  <c r="L5312" i="1"/>
  <c r="N5312" i="1"/>
  <c r="Q5312" i="1"/>
  <c r="L5313" i="1"/>
  <c r="N5313" i="1"/>
  <c r="Q5313" i="1"/>
  <c r="L5314" i="1"/>
  <c r="N5314" i="1"/>
  <c r="Q5314" i="1"/>
  <c r="L5315" i="1"/>
  <c r="N5315" i="1"/>
  <c r="Q5315" i="1"/>
  <c r="L5316" i="1"/>
  <c r="N5316" i="1"/>
  <c r="Q5316" i="1"/>
  <c r="L5317" i="1"/>
  <c r="N5317" i="1"/>
  <c r="Q5317" i="1"/>
  <c r="L5318" i="1"/>
  <c r="N5318" i="1"/>
  <c r="Q5318" i="1"/>
  <c r="L5319" i="1"/>
  <c r="N5319" i="1"/>
  <c r="Q5319" i="1"/>
  <c r="L5320" i="1"/>
  <c r="N5320" i="1"/>
  <c r="Q5320" i="1"/>
  <c r="B66" i="7"/>
  <c r="B67" i="7"/>
  <c r="U66" i="7"/>
  <c r="U67" i="7"/>
  <c r="AC66" i="7"/>
  <c r="AC67" i="7"/>
  <c r="AE66" i="7"/>
  <c r="AE67" i="7"/>
  <c r="AG66" i="7"/>
  <c r="AG67" i="7"/>
  <c r="AH66" i="7"/>
  <c r="AH67" i="7"/>
  <c r="AI66" i="7"/>
  <c r="AI67" i="7"/>
  <c r="AK66" i="7"/>
  <c r="AL66" i="7" s="1"/>
  <c r="AK67" i="7"/>
  <c r="AL67" i="7" s="1"/>
  <c r="L636" i="19"/>
  <c r="L637" i="19"/>
  <c r="L638" i="19"/>
  <c r="L639" i="19"/>
  <c r="L640" i="19"/>
  <c r="L641" i="19"/>
  <c r="L642" i="19"/>
  <c r="L643" i="19"/>
  <c r="L644" i="19"/>
  <c r="L645" i="19"/>
  <c r="L646" i="19"/>
  <c r="L647" i="19"/>
  <c r="L648" i="19"/>
  <c r="L649" i="19"/>
  <c r="L650" i="19"/>
  <c r="L651" i="19"/>
  <c r="L652" i="19"/>
  <c r="L653" i="19"/>
  <c r="L654" i="19"/>
  <c r="L655" i="19"/>
  <c r="L656" i="19"/>
  <c r="N636" i="19"/>
  <c r="N637" i="19"/>
  <c r="N638" i="19"/>
  <c r="N639" i="19"/>
  <c r="N640" i="19"/>
  <c r="N641" i="19"/>
  <c r="N642" i="19"/>
  <c r="N643" i="19"/>
  <c r="N644" i="19"/>
  <c r="N645" i="19"/>
  <c r="N646" i="19"/>
  <c r="N647" i="19"/>
  <c r="N648" i="19"/>
  <c r="N649" i="19"/>
  <c r="N650" i="19"/>
  <c r="N651" i="19"/>
  <c r="N652" i="19"/>
  <c r="N653" i="19"/>
  <c r="N654" i="19"/>
  <c r="N655" i="19"/>
  <c r="N656" i="19"/>
  <c r="Q636" i="19"/>
  <c r="Q637" i="19"/>
  <c r="Q638" i="19"/>
  <c r="Q639" i="19"/>
  <c r="Q640" i="19"/>
  <c r="Q641" i="19"/>
  <c r="Q642" i="19"/>
  <c r="Q643" i="19"/>
  <c r="Q644" i="19"/>
  <c r="Q645" i="19"/>
  <c r="Q646" i="19"/>
  <c r="Q647" i="19"/>
  <c r="Q648" i="19"/>
  <c r="Q649" i="19"/>
  <c r="Q650" i="19"/>
  <c r="Q651" i="19"/>
  <c r="Q652" i="19"/>
  <c r="Q653" i="19"/>
  <c r="Q654" i="19"/>
  <c r="Q655" i="19"/>
  <c r="Q656" i="19"/>
  <c r="X636" i="19"/>
  <c r="X637" i="19"/>
  <c r="X638" i="19"/>
  <c r="X639" i="19"/>
  <c r="X640" i="19"/>
  <c r="X641" i="19"/>
  <c r="X642" i="19"/>
  <c r="X643" i="19"/>
  <c r="X644" i="19"/>
  <c r="X645" i="19"/>
  <c r="X646" i="19"/>
  <c r="X647" i="19"/>
  <c r="X648" i="19"/>
  <c r="X649" i="19"/>
  <c r="X650" i="19"/>
  <c r="X651" i="19"/>
  <c r="X652" i="19"/>
  <c r="X653" i="19"/>
  <c r="X654" i="19"/>
  <c r="X655" i="19"/>
  <c r="X656" i="19"/>
  <c r="AA636" i="19"/>
  <c r="AA637" i="19"/>
  <c r="AA638" i="19"/>
  <c r="AA639" i="19"/>
  <c r="AA640" i="19"/>
  <c r="AA641" i="19"/>
  <c r="AA642" i="19"/>
  <c r="AA643" i="19"/>
  <c r="AA644" i="19"/>
  <c r="AA645" i="19"/>
  <c r="AA646" i="19"/>
  <c r="AA647" i="19"/>
  <c r="AA648" i="19"/>
  <c r="AA649" i="19"/>
  <c r="AA650" i="19"/>
  <c r="AA651" i="19"/>
  <c r="AA652" i="19"/>
  <c r="AA653" i="19"/>
  <c r="AA654" i="19"/>
  <c r="AA655" i="19"/>
  <c r="AA656" i="19"/>
  <c r="L4899" i="1"/>
  <c r="N4899" i="1"/>
  <c r="Q4899" i="1"/>
  <c r="L4900" i="1"/>
  <c r="N4900" i="1"/>
  <c r="Q4900" i="1"/>
  <c r="L4901" i="1"/>
  <c r="N4901" i="1"/>
  <c r="Q4901" i="1"/>
  <c r="L4902" i="1"/>
  <c r="N4902" i="1"/>
  <c r="Q4902" i="1"/>
  <c r="L4903" i="1"/>
  <c r="N4903" i="1"/>
  <c r="Q4903" i="1"/>
  <c r="L4904" i="1"/>
  <c r="N4904" i="1"/>
  <c r="Q4904" i="1"/>
  <c r="L4905" i="1"/>
  <c r="N4905" i="1"/>
  <c r="Q4905" i="1"/>
  <c r="L4906" i="1"/>
  <c r="N4906" i="1"/>
  <c r="Q4906" i="1"/>
  <c r="L4907" i="1"/>
  <c r="N4907" i="1"/>
  <c r="Q4907" i="1"/>
  <c r="L4908" i="1"/>
  <c r="N4908" i="1"/>
  <c r="Q4908" i="1"/>
  <c r="L4909" i="1"/>
  <c r="N4909" i="1"/>
  <c r="Q4909" i="1"/>
  <c r="L4910" i="1"/>
  <c r="N4910" i="1"/>
  <c r="Q4910" i="1"/>
  <c r="L4911" i="1"/>
  <c r="N4911" i="1"/>
  <c r="Q4911" i="1"/>
  <c r="L4912" i="1"/>
  <c r="N4912" i="1"/>
  <c r="Q4912" i="1"/>
  <c r="L4913" i="1"/>
  <c r="N4913" i="1"/>
  <c r="Q4913" i="1"/>
  <c r="L4914" i="1"/>
  <c r="N4914" i="1"/>
  <c r="Q4914" i="1"/>
  <c r="L4915" i="1"/>
  <c r="N4915" i="1"/>
  <c r="Q4915" i="1"/>
  <c r="L4916" i="1"/>
  <c r="N4916" i="1"/>
  <c r="Q4916" i="1"/>
  <c r="L4917" i="1"/>
  <c r="N4917" i="1"/>
  <c r="Q4917" i="1"/>
  <c r="L4918" i="1"/>
  <c r="N4918" i="1"/>
  <c r="Q4918" i="1"/>
  <c r="L4919" i="1"/>
  <c r="N4919" i="1"/>
  <c r="Q4919" i="1"/>
  <c r="L4920" i="1"/>
  <c r="N4920" i="1"/>
  <c r="Q4920" i="1"/>
  <c r="L4921" i="1"/>
  <c r="N4921" i="1"/>
  <c r="Q4921" i="1"/>
  <c r="L4922" i="1"/>
  <c r="N4922" i="1"/>
  <c r="Q4922" i="1"/>
  <c r="L4923" i="1"/>
  <c r="N4923" i="1"/>
  <c r="Q4923" i="1"/>
  <c r="L4924" i="1"/>
  <c r="N4924" i="1"/>
  <c r="Q4924" i="1"/>
  <c r="L4925" i="1"/>
  <c r="N4925" i="1"/>
  <c r="Q4925" i="1"/>
  <c r="L4926" i="1"/>
  <c r="N4926" i="1"/>
  <c r="Q4926" i="1"/>
  <c r="L4927" i="1"/>
  <c r="N4927" i="1"/>
  <c r="Q4927" i="1"/>
  <c r="L4928" i="1"/>
  <c r="N4928" i="1"/>
  <c r="Q4928" i="1"/>
  <c r="L4929" i="1"/>
  <c r="N4929" i="1"/>
  <c r="Q4929" i="1"/>
  <c r="L4930" i="1"/>
  <c r="N4930" i="1"/>
  <c r="Q4930" i="1"/>
  <c r="L4931" i="1"/>
  <c r="N4931" i="1"/>
  <c r="Q4931" i="1"/>
  <c r="L4932" i="1"/>
  <c r="N4932" i="1"/>
  <c r="Q4932" i="1"/>
  <c r="L4933" i="1"/>
  <c r="N4933" i="1"/>
  <c r="Q4933" i="1"/>
  <c r="L4934" i="1"/>
  <c r="N4934" i="1"/>
  <c r="Q4934" i="1"/>
  <c r="L4935" i="1"/>
  <c r="N4935" i="1"/>
  <c r="Q4935" i="1"/>
  <c r="L4936" i="1"/>
  <c r="N4936" i="1"/>
  <c r="Q4936" i="1"/>
  <c r="L4937" i="1"/>
  <c r="N4937" i="1"/>
  <c r="Q4937" i="1"/>
  <c r="L4938" i="1"/>
  <c r="N4938" i="1"/>
  <c r="Q4938" i="1"/>
  <c r="L4939" i="1"/>
  <c r="N4939" i="1"/>
  <c r="Q4939" i="1"/>
  <c r="L4940" i="1"/>
  <c r="N4940" i="1"/>
  <c r="Q4940" i="1"/>
  <c r="L4941" i="1"/>
  <c r="N4941" i="1"/>
  <c r="Q4941" i="1"/>
  <c r="L4942" i="1"/>
  <c r="N4942" i="1"/>
  <c r="Q4942" i="1"/>
  <c r="L4943" i="1"/>
  <c r="N4943" i="1"/>
  <c r="Q4943" i="1"/>
  <c r="L4944" i="1"/>
  <c r="N4944" i="1"/>
  <c r="Q4944" i="1"/>
  <c r="L4945" i="1"/>
  <c r="N4945" i="1"/>
  <c r="Q4945" i="1"/>
  <c r="L4946" i="1"/>
  <c r="N4946" i="1"/>
  <c r="Q4946" i="1"/>
  <c r="L4947" i="1"/>
  <c r="N4947" i="1"/>
  <c r="Q4947" i="1"/>
  <c r="L4948" i="1"/>
  <c r="N4948" i="1"/>
  <c r="Q4948" i="1"/>
  <c r="L4949" i="1"/>
  <c r="N4949" i="1"/>
  <c r="Q4949" i="1"/>
  <c r="L4950" i="1"/>
  <c r="N4950" i="1"/>
  <c r="Q4950" i="1"/>
  <c r="L4951" i="1"/>
  <c r="N4951" i="1"/>
  <c r="Q4951" i="1"/>
  <c r="L4952" i="1"/>
  <c r="N4952" i="1"/>
  <c r="Q4952" i="1"/>
  <c r="L4953" i="1"/>
  <c r="N4953" i="1"/>
  <c r="Q4953" i="1"/>
  <c r="L4954" i="1"/>
  <c r="N4954" i="1"/>
  <c r="Q4954" i="1"/>
  <c r="L4955" i="1"/>
  <c r="N4955" i="1"/>
  <c r="Q4955" i="1"/>
  <c r="L4956" i="1"/>
  <c r="N4956" i="1"/>
  <c r="Q4956" i="1"/>
  <c r="L4957" i="1"/>
  <c r="N4957" i="1"/>
  <c r="Q4957" i="1"/>
  <c r="L4958" i="1"/>
  <c r="N4958" i="1"/>
  <c r="Q4958" i="1"/>
  <c r="L4959" i="1"/>
  <c r="N4959" i="1"/>
  <c r="Q4959" i="1"/>
  <c r="L4960" i="1"/>
  <c r="N4960" i="1"/>
  <c r="Q4960" i="1"/>
  <c r="L4961" i="1"/>
  <c r="N4961" i="1"/>
  <c r="Q4961" i="1"/>
  <c r="L4962" i="1"/>
  <c r="N4962" i="1"/>
  <c r="Q4962" i="1"/>
  <c r="L4963" i="1"/>
  <c r="N4963" i="1"/>
  <c r="Q4963" i="1"/>
  <c r="L4964" i="1"/>
  <c r="N4964" i="1"/>
  <c r="Q4964" i="1"/>
  <c r="L4965" i="1"/>
  <c r="N4965" i="1"/>
  <c r="Q4965" i="1"/>
  <c r="L4966" i="1"/>
  <c r="N4966" i="1"/>
  <c r="Q4966" i="1"/>
  <c r="L4967" i="1"/>
  <c r="N4967" i="1"/>
  <c r="Q4967" i="1"/>
  <c r="L4968" i="1"/>
  <c r="N4968" i="1"/>
  <c r="Q4968" i="1"/>
  <c r="L4969" i="1"/>
  <c r="N4969" i="1"/>
  <c r="Q4969" i="1"/>
  <c r="L4970" i="1"/>
  <c r="N4970" i="1"/>
  <c r="Q4970" i="1"/>
  <c r="L4971" i="1"/>
  <c r="N4971" i="1"/>
  <c r="Q4971" i="1"/>
  <c r="L4972" i="1"/>
  <c r="N4972" i="1"/>
  <c r="Q4972" i="1"/>
  <c r="L4973" i="1"/>
  <c r="N4973" i="1"/>
  <c r="Q4973" i="1"/>
  <c r="L4974" i="1"/>
  <c r="N4974" i="1"/>
  <c r="Q4974" i="1"/>
  <c r="L4975" i="1"/>
  <c r="N4975" i="1"/>
  <c r="Q4975" i="1"/>
  <c r="L4976" i="1"/>
  <c r="N4976" i="1"/>
  <c r="Q4976" i="1"/>
  <c r="L4977" i="1"/>
  <c r="N4977" i="1"/>
  <c r="Q4977" i="1"/>
  <c r="L4978" i="1"/>
  <c r="N4978" i="1"/>
  <c r="Q4978" i="1"/>
  <c r="L4979" i="1"/>
  <c r="N4979" i="1"/>
  <c r="Q4979" i="1"/>
  <c r="L4980" i="1"/>
  <c r="N4980" i="1"/>
  <c r="Q4980" i="1"/>
  <c r="L4981" i="1"/>
  <c r="N4981" i="1"/>
  <c r="Q4981" i="1"/>
  <c r="L4982" i="1"/>
  <c r="N4982" i="1"/>
  <c r="Q4982" i="1"/>
  <c r="L4983" i="1"/>
  <c r="N4983" i="1"/>
  <c r="Q4983" i="1"/>
  <c r="L4984" i="1"/>
  <c r="N4984" i="1"/>
  <c r="Q4984" i="1"/>
  <c r="L4985" i="1"/>
  <c r="N4985" i="1"/>
  <c r="Q4985" i="1"/>
  <c r="L4986" i="1"/>
  <c r="N4986" i="1"/>
  <c r="Q4986" i="1"/>
  <c r="L4987" i="1"/>
  <c r="N4987" i="1"/>
  <c r="Q4987" i="1"/>
  <c r="L4988" i="1"/>
  <c r="N4988" i="1"/>
  <c r="Q4988" i="1"/>
  <c r="L4989" i="1"/>
  <c r="N4989" i="1"/>
  <c r="Q4989" i="1"/>
  <c r="L4990" i="1"/>
  <c r="N4990" i="1"/>
  <c r="Q4990" i="1"/>
  <c r="L4991" i="1"/>
  <c r="N4991" i="1"/>
  <c r="Q4991" i="1"/>
  <c r="L4992" i="1"/>
  <c r="N4992" i="1"/>
  <c r="Q4992" i="1"/>
  <c r="L4993" i="1"/>
  <c r="N4993" i="1"/>
  <c r="Q4993" i="1"/>
  <c r="L4994" i="1"/>
  <c r="N4994" i="1"/>
  <c r="Q4994" i="1"/>
  <c r="L4995" i="1"/>
  <c r="N4995" i="1"/>
  <c r="Q4995" i="1"/>
  <c r="L4996" i="1"/>
  <c r="N4996" i="1"/>
  <c r="Q4996" i="1"/>
  <c r="L4997" i="1"/>
  <c r="N4997" i="1"/>
  <c r="Q4997" i="1"/>
  <c r="L4998" i="1"/>
  <c r="N4998" i="1"/>
  <c r="Q4998" i="1"/>
  <c r="L4999" i="1"/>
  <c r="N4999" i="1"/>
  <c r="Q4999" i="1"/>
  <c r="L5000" i="1"/>
  <c r="N5000" i="1"/>
  <c r="Q5000" i="1"/>
  <c r="L5001" i="1"/>
  <c r="N5001" i="1"/>
  <c r="Q5001" i="1"/>
  <c r="L5002" i="1"/>
  <c r="N5002" i="1"/>
  <c r="Q5002" i="1"/>
  <c r="L5003" i="1"/>
  <c r="N5003" i="1"/>
  <c r="Q5003" i="1"/>
  <c r="L5004" i="1"/>
  <c r="N5004" i="1"/>
  <c r="Q5004" i="1"/>
  <c r="L5005" i="1"/>
  <c r="N5005" i="1"/>
  <c r="Q5005" i="1"/>
  <c r="L5006" i="1"/>
  <c r="N5006" i="1"/>
  <c r="Q5006" i="1"/>
  <c r="L5007" i="1"/>
  <c r="N5007" i="1"/>
  <c r="Q5007" i="1"/>
  <c r="L5008" i="1"/>
  <c r="N5008" i="1"/>
  <c r="Q5008" i="1"/>
  <c r="L5009" i="1"/>
  <c r="N5009" i="1"/>
  <c r="Q5009" i="1"/>
  <c r="L5010" i="1"/>
  <c r="N5010" i="1"/>
  <c r="Q5010" i="1"/>
  <c r="L5011" i="1"/>
  <c r="N5011" i="1"/>
  <c r="Q5011" i="1"/>
  <c r="L5012" i="1"/>
  <c r="N5012" i="1"/>
  <c r="Q5012" i="1"/>
  <c r="L5013" i="1"/>
  <c r="N5013" i="1"/>
  <c r="Q5013" i="1"/>
  <c r="L5014" i="1"/>
  <c r="N5014" i="1"/>
  <c r="Q5014" i="1"/>
  <c r="L5015" i="1"/>
  <c r="N5015" i="1"/>
  <c r="Q5015" i="1"/>
  <c r="L5016" i="1"/>
  <c r="N5016" i="1"/>
  <c r="Q5016" i="1"/>
  <c r="L5017" i="1"/>
  <c r="N5017" i="1"/>
  <c r="Q5017" i="1"/>
  <c r="L5018" i="1"/>
  <c r="N5018" i="1"/>
  <c r="Q5018" i="1"/>
  <c r="L5019" i="1"/>
  <c r="N5019" i="1"/>
  <c r="Q5019" i="1"/>
  <c r="L5020" i="1"/>
  <c r="N5020" i="1"/>
  <c r="Q5020" i="1"/>
  <c r="L5021" i="1"/>
  <c r="N5021" i="1"/>
  <c r="Q5021" i="1"/>
  <c r="L5022" i="1"/>
  <c r="N5022" i="1"/>
  <c r="Q5022" i="1"/>
  <c r="L5023" i="1"/>
  <c r="N5023" i="1"/>
  <c r="Q5023" i="1"/>
  <c r="L5024" i="1"/>
  <c r="N5024" i="1"/>
  <c r="Q5024" i="1"/>
  <c r="L5025" i="1"/>
  <c r="N5025" i="1"/>
  <c r="Q5025" i="1"/>
  <c r="L5026" i="1"/>
  <c r="N5026" i="1"/>
  <c r="Q5026" i="1"/>
  <c r="L5027" i="1"/>
  <c r="N5027" i="1"/>
  <c r="Q5027" i="1"/>
  <c r="L5028" i="1"/>
  <c r="N5028" i="1"/>
  <c r="Q5028" i="1"/>
  <c r="L5029" i="1"/>
  <c r="N5029" i="1"/>
  <c r="Q5029" i="1"/>
  <c r="L5030" i="1"/>
  <c r="N5030" i="1"/>
  <c r="Q5030" i="1"/>
  <c r="L5031" i="1"/>
  <c r="N5031" i="1"/>
  <c r="Q5031" i="1"/>
  <c r="L5032" i="1"/>
  <c r="N5032" i="1"/>
  <c r="Q5032" i="1"/>
  <c r="L5033" i="1"/>
  <c r="N5033" i="1"/>
  <c r="Q5033" i="1"/>
  <c r="L5034" i="1"/>
  <c r="N5034" i="1"/>
  <c r="Q5034" i="1"/>
  <c r="L5035" i="1"/>
  <c r="N5035" i="1"/>
  <c r="Q5035" i="1"/>
  <c r="L5036" i="1"/>
  <c r="N5036" i="1"/>
  <c r="Q5036" i="1"/>
  <c r="L5037" i="1"/>
  <c r="N5037" i="1"/>
  <c r="Q5037" i="1"/>
  <c r="L5038" i="1"/>
  <c r="N5038" i="1"/>
  <c r="Q5038" i="1"/>
  <c r="L5039" i="1"/>
  <c r="N5039" i="1"/>
  <c r="Q5039" i="1"/>
  <c r="L5040" i="1"/>
  <c r="N5040" i="1"/>
  <c r="Q5040" i="1"/>
  <c r="L5041" i="1"/>
  <c r="N5041" i="1"/>
  <c r="Q5041" i="1"/>
  <c r="L5042" i="1"/>
  <c r="N5042" i="1"/>
  <c r="Q5042" i="1"/>
  <c r="L5043" i="1"/>
  <c r="N5043" i="1"/>
  <c r="Q5043" i="1"/>
  <c r="L5044" i="1"/>
  <c r="N5044" i="1"/>
  <c r="Q5044" i="1"/>
  <c r="L5045" i="1"/>
  <c r="N5045" i="1"/>
  <c r="Q5045" i="1"/>
  <c r="L5046" i="1"/>
  <c r="N5046" i="1"/>
  <c r="Q5046" i="1"/>
  <c r="L5047" i="1"/>
  <c r="N5047" i="1"/>
  <c r="Q5047" i="1"/>
  <c r="L5048" i="1"/>
  <c r="N5048" i="1"/>
  <c r="Q5048" i="1"/>
  <c r="L5049" i="1"/>
  <c r="N5049" i="1"/>
  <c r="Q5049" i="1"/>
  <c r="L5050" i="1"/>
  <c r="N5050" i="1"/>
  <c r="Q5050" i="1"/>
  <c r="L5051" i="1"/>
  <c r="N5051" i="1"/>
  <c r="Q5051" i="1"/>
  <c r="L5052" i="1"/>
  <c r="N5052" i="1"/>
  <c r="Q5052" i="1"/>
  <c r="L5053" i="1"/>
  <c r="N5053" i="1"/>
  <c r="Q5053" i="1"/>
  <c r="L5054" i="1"/>
  <c r="N5054" i="1"/>
  <c r="Q5054" i="1"/>
  <c r="L5055" i="1"/>
  <c r="N5055" i="1"/>
  <c r="Q5055" i="1"/>
  <c r="L5056" i="1"/>
  <c r="N5056" i="1"/>
  <c r="Q5056" i="1"/>
  <c r="L5057" i="1"/>
  <c r="N5057" i="1"/>
  <c r="Q5057" i="1"/>
  <c r="L5058" i="1"/>
  <c r="N5058" i="1"/>
  <c r="Q5058" i="1"/>
  <c r="L5059" i="1"/>
  <c r="N5059" i="1"/>
  <c r="Q5059" i="1"/>
  <c r="L5060" i="1"/>
  <c r="N5060" i="1"/>
  <c r="Q5060" i="1"/>
  <c r="L5061" i="1"/>
  <c r="N5061" i="1"/>
  <c r="Q5061" i="1"/>
  <c r="L5062" i="1"/>
  <c r="N5062" i="1"/>
  <c r="Q5062" i="1"/>
  <c r="L5063" i="1"/>
  <c r="N5063" i="1"/>
  <c r="Q5063" i="1"/>
  <c r="L5064" i="1"/>
  <c r="N5064" i="1"/>
  <c r="Q5064" i="1"/>
  <c r="L5065" i="1"/>
  <c r="N5065" i="1"/>
  <c r="Q5065" i="1"/>
  <c r="L5066" i="1"/>
  <c r="N5066" i="1"/>
  <c r="Q5066" i="1"/>
  <c r="L5067" i="1"/>
  <c r="N5067" i="1"/>
  <c r="Q5067" i="1"/>
  <c r="L5068" i="1"/>
  <c r="N5068" i="1"/>
  <c r="Q5068" i="1"/>
  <c r="L5069" i="1"/>
  <c r="N5069" i="1"/>
  <c r="Q5069" i="1"/>
  <c r="L5070" i="1"/>
  <c r="N5070" i="1"/>
  <c r="Q5070" i="1"/>
  <c r="L5071" i="1"/>
  <c r="N5071" i="1"/>
  <c r="Q5071" i="1"/>
  <c r="L5072" i="1"/>
  <c r="N5072" i="1"/>
  <c r="Q5072" i="1"/>
  <c r="L5073" i="1"/>
  <c r="N5073" i="1"/>
  <c r="Q5073" i="1"/>
  <c r="L5074" i="1"/>
  <c r="N5074" i="1"/>
  <c r="Q5074" i="1"/>
  <c r="L5075" i="1"/>
  <c r="N5075" i="1"/>
  <c r="Q5075" i="1"/>
  <c r="L5076" i="1"/>
  <c r="N5076" i="1"/>
  <c r="Q5076" i="1"/>
  <c r="L5077" i="1"/>
  <c r="N5077" i="1"/>
  <c r="Q5077" i="1"/>
  <c r="L5078" i="1"/>
  <c r="N5078" i="1"/>
  <c r="Q5078" i="1"/>
  <c r="L5079" i="1"/>
  <c r="N5079" i="1"/>
  <c r="Q5079" i="1"/>
  <c r="L5080" i="1"/>
  <c r="N5080" i="1"/>
  <c r="Q5080" i="1"/>
  <c r="L5081" i="1"/>
  <c r="N5081" i="1"/>
  <c r="Q5081" i="1"/>
  <c r="L5082" i="1"/>
  <c r="N5082" i="1"/>
  <c r="Q5082" i="1"/>
  <c r="L5083" i="1"/>
  <c r="N5083" i="1"/>
  <c r="Q5083" i="1"/>
  <c r="L5084" i="1"/>
  <c r="N5084" i="1"/>
  <c r="Q5084" i="1"/>
  <c r="L5085" i="1"/>
  <c r="N5085" i="1"/>
  <c r="Q5085" i="1"/>
  <c r="L5086" i="1"/>
  <c r="N5086" i="1"/>
  <c r="Q5086" i="1"/>
  <c r="L5087" i="1"/>
  <c r="N5087" i="1"/>
  <c r="Q5087" i="1"/>
  <c r="L5088" i="1"/>
  <c r="N5088" i="1"/>
  <c r="Q5088" i="1"/>
  <c r="L5089" i="1"/>
  <c r="N5089" i="1"/>
  <c r="Q5089" i="1"/>
  <c r="L5090" i="1"/>
  <c r="N5090" i="1"/>
  <c r="Q5090" i="1"/>
  <c r="L5091" i="1"/>
  <c r="N5091" i="1"/>
  <c r="Q5091" i="1"/>
  <c r="L5092" i="1"/>
  <c r="N5092" i="1"/>
  <c r="Q5092" i="1"/>
  <c r="L5093" i="1"/>
  <c r="N5093" i="1"/>
  <c r="Q5093" i="1"/>
  <c r="L5094" i="1"/>
  <c r="N5094" i="1"/>
  <c r="Q5094" i="1"/>
  <c r="L5095" i="1"/>
  <c r="N5095" i="1"/>
  <c r="Q5095" i="1"/>
  <c r="L5096" i="1"/>
  <c r="N5096" i="1"/>
  <c r="Q5096" i="1"/>
  <c r="L5097" i="1"/>
  <c r="N5097" i="1"/>
  <c r="Q5097" i="1"/>
  <c r="L5098" i="1"/>
  <c r="N5098" i="1"/>
  <c r="Q5098" i="1"/>
  <c r="L5099" i="1"/>
  <c r="N5099" i="1"/>
  <c r="Q5099" i="1"/>
  <c r="L5100" i="1"/>
  <c r="N5100" i="1"/>
  <c r="Q5100" i="1"/>
  <c r="L5101" i="1"/>
  <c r="N5101" i="1"/>
  <c r="Q5101" i="1"/>
  <c r="L5102" i="1"/>
  <c r="N5102" i="1"/>
  <c r="Q5102" i="1"/>
  <c r="L5103" i="1"/>
  <c r="N5103" i="1"/>
  <c r="Q5103" i="1"/>
  <c r="L5104" i="1"/>
  <c r="N5104" i="1"/>
  <c r="Q5104" i="1"/>
  <c r="L5105" i="1"/>
  <c r="N5105" i="1"/>
  <c r="Q5105" i="1"/>
  <c r="L5106" i="1"/>
  <c r="N5106" i="1"/>
  <c r="Q5106" i="1"/>
  <c r="L5107" i="1"/>
  <c r="N5107" i="1"/>
  <c r="Q5107" i="1"/>
  <c r="L5108" i="1"/>
  <c r="N5108" i="1"/>
  <c r="Q5108" i="1"/>
  <c r="L5109" i="1"/>
  <c r="N5109" i="1"/>
  <c r="Q5109" i="1"/>
  <c r="L5110" i="1"/>
  <c r="N5110" i="1"/>
  <c r="Q5110" i="1"/>
  <c r="L5111" i="1"/>
  <c r="N5111" i="1"/>
  <c r="Q5111" i="1"/>
  <c r="L5112" i="1"/>
  <c r="N5112" i="1"/>
  <c r="Q5112" i="1"/>
  <c r="L5113" i="1"/>
  <c r="N5113" i="1"/>
  <c r="Q5113" i="1"/>
  <c r="L5114" i="1"/>
  <c r="N5114" i="1"/>
  <c r="Q5114" i="1"/>
  <c r="L5115" i="1"/>
  <c r="N5115" i="1"/>
  <c r="Q5115" i="1"/>
  <c r="L5116" i="1"/>
  <c r="N5116" i="1"/>
  <c r="Q5116" i="1"/>
  <c r="L5117" i="1"/>
  <c r="N5117" i="1"/>
  <c r="Q5117" i="1"/>
  <c r="L5118" i="1"/>
  <c r="N5118" i="1"/>
  <c r="Q5118" i="1"/>
  <c r="L5119" i="1"/>
  <c r="N5119" i="1"/>
  <c r="Q5119" i="1"/>
  <c r="L5120" i="1"/>
  <c r="N5120" i="1"/>
  <c r="Q5120" i="1"/>
  <c r="L5121" i="1"/>
  <c r="N5121" i="1"/>
  <c r="Q5121" i="1"/>
  <c r="L5122" i="1"/>
  <c r="N5122" i="1"/>
  <c r="Q5122" i="1"/>
  <c r="L5123" i="1"/>
  <c r="N5123" i="1"/>
  <c r="Q5123" i="1"/>
  <c r="L5124" i="1"/>
  <c r="N5124" i="1"/>
  <c r="Q5124" i="1"/>
  <c r="L5125" i="1"/>
  <c r="N5125" i="1"/>
  <c r="Q5125" i="1"/>
  <c r="L5126" i="1"/>
  <c r="N5126" i="1"/>
  <c r="Q5126" i="1"/>
  <c r="L5127" i="1"/>
  <c r="N5127" i="1"/>
  <c r="Q5127" i="1"/>
  <c r="X4899" i="1"/>
  <c r="X4900" i="1"/>
  <c r="X4901" i="1"/>
  <c r="X4902" i="1"/>
  <c r="X4903" i="1"/>
  <c r="X4904" i="1"/>
  <c r="X4905" i="1"/>
  <c r="X4906" i="1"/>
  <c r="X4907" i="1"/>
  <c r="X4908" i="1"/>
  <c r="X4909" i="1"/>
  <c r="X4910" i="1"/>
  <c r="X4911" i="1"/>
  <c r="X4912" i="1"/>
  <c r="X4913" i="1"/>
  <c r="X4914" i="1"/>
  <c r="X4915" i="1"/>
  <c r="X4916" i="1"/>
  <c r="X4917" i="1"/>
  <c r="X4918" i="1"/>
  <c r="X4919" i="1"/>
  <c r="X4920" i="1"/>
  <c r="X4921" i="1"/>
  <c r="X4922" i="1"/>
  <c r="X4923" i="1"/>
  <c r="X4924" i="1"/>
  <c r="X4925" i="1"/>
  <c r="X4926" i="1"/>
  <c r="X4927" i="1"/>
  <c r="X4928" i="1"/>
  <c r="X4929" i="1"/>
  <c r="X4930" i="1"/>
  <c r="X4931" i="1"/>
  <c r="X4932" i="1"/>
  <c r="X4933" i="1"/>
  <c r="X4934" i="1"/>
  <c r="X4935" i="1"/>
  <c r="X4936" i="1"/>
  <c r="X4937" i="1"/>
  <c r="X4938" i="1"/>
  <c r="X4939" i="1"/>
  <c r="X4940" i="1"/>
  <c r="X4941" i="1"/>
  <c r="X4942" i="1"/>
  <c r="X4943" i="1"/>
  <c r="X4944" i="1"/>
  <c r="X4945" i="1"/>
  <c r="X4946" i="1"/>
  <c r="X4947" i="1"/>
  <c r="X4948" i="1"/>
  <c r="X4949" i="1"/>
  <c r="X4950" i="1"/>
  <c r="X4951" i="1"/>
  <c r="X4952" i="1"/>
  <c r="X4953" i="1"/>
  <c r="X4954" i="1"/>
  <c r="X4955" i="1"/>
  <c r="X4956" i="1"/>
  <c r="X4957" i="1"/>
  <c r="X4958" i="1"/>
  <c r="X4959" i="1"/>
  <c r="X4960" i="1"/>
  <c r="X4961" i="1"/>
  <c r="X4962" i="1"/>
  <c r="X4963" i="1"/>
  <c r="X4964" i="1"/>
  <c r="X4965" i="1"/>
  <c r="X4966" i="1"/>
  <c r="X4967" i="1"/>
  <c r="X4968" i="1"/>
  <c r="X4969" i="1"/>
  <c r="X4970" i="1"/>
  <c r="X4971" i="1"/>
  <c r="X4972" i="1"/>
  <c r="X4973" i="1"/>
  <c r="X4974" i="1"/>
  <c r="X4975" i="1"/>
  <c r="X4976" i="1"/>
  <c r="X4977" i="1"/>
  <c r="X4978" i="1"/>
  <c r="X4979" i="1"/>
  <c r="X4980" i="1"/>
  <c r="X4981" i="1"/>
  <c r="X4982" i="1"/>
  <c r="X4983" i="1"/>
  <c r="X4984" i="1"/>
  <c r="X4985" i="1"/>
  <c r="X4986" i="1"/>
  <c r="X4987" i="1"/>
  <c r="X4988" i="1"/>
  <c r="X4989" i="1"/>
  <c r="X4990" i="1"/>
  <c r="X4991" i="1"/>
  <c r="X4992" i="1"/>
  <c r="X4993" i="1"/>
  <c r="X4994" i="1"/>
  <c r="X4995" i="1"/>
  <c r="X4996" i="1"/>
  <c r="X4997" i="1"/>
  <c r="X4998" i="1"/>
  <c r="X4999" i="1"/>
  <c r="X5000" i="1"/>
  <c r="X5001" i="1"/>
  <c r="X5002" i="1"/>
  <c r="X5003" i="1"/>
  <c r="X5004" i="1"/>
  <c r="X5005" i="1"/>
  <c r="X5006" i="1"/>
  <c r="X5007" i="1"/>
  <c r="X5008" i="1"/>
  <c r="X5009" i="1"/>
  <c r="X5010" i="1"/>
  <c r="X5011" i="1"/>
  <c r="X5012" i="1"/>
  <c r="X5013" i="1"/>
  <c r="X5014" i="1"/>
  <c r="X5015" i="1"/>
  <c r="X5016" i="1"/>
  <c r="X5017" i="1"/>
  <c r="X5018" i="1"/>
  <c r="X5019" i="1"/>
  <c r="X5020" i="1"/>
  <c r="X5021" i="1"/>
  <c r="X5022" i="1"/>
  <c r="X5023" i="1"/>
  <c r="X5024" i="1"/>
  <c r="X5025" i="1"/>
  <c r="X5026" i="1"/>
  <c r="X5027" i="1"/>
  <c r="X5028" i="1"/>
  <c r="X5029" i="1"/>
  <c r="X5030" i="1"/>
  <c r="X5031" i="1"/>
  <c r="X5032" i="1"/>
  <c r="X5033" i="1"/>
  <c r="X5034" i="1"/>
  <c r="X5035" i="1"/>
  <c r="X5036" i="1"/>
  <c r="X5037" i="1"/>
  <c r="X5038" i="1"/>
  <c r="X5039" i="1"/>
  <c r="X5040" i="1"/>
  <c r="X5041" i="1"/>
  <c r="X5042" i="1"/>
  <c r="X5043" i="1"/>
  <c r="X5044" i="1"/>
  <c r="X5045" i="1"/>
  <c r="X5046" i="1"/>
  <c r="X5047" i="1"/>
  <c r="X5048" i="1"/>
  <c r="X5049" i="1"/>
  <c r="X5050" i="1"/>
  <c r="X5051" i="1"/>
  <c r="X5052" i="1"/>
  <c r="X5053" i="1"/>
  <c r="X5054" i="1"/>
  <c r="X5055" i="1"/>
  <c r="X5056" i="1"/>
  <c r="X5057" i="1"/>
  <c r="X5058" i="1"/>
  <c r="X5059" i="1"/>
  <c r="X5060" i="1"/>
  <c r="X5061" i="1"/>
  <c r="X5062" i="1"/>
  <c r="X5063" i="1"/>
  <c r="X5064" i="1"/>
  <c r="X5065" i="1"/>
  <c r="X5066" i="1"/>
  <c r="X5067" i="1"/>
  <c r="X5068" i="1"/>
  <c r="X5069" i="1"/>
  <c r="X5070" i="1"/>
  <c r="X5071" i="1"/>
  <c r="X5072" i="1"/>
  <c r="X5073" i="1"/>
  <c r="X5074" i="1"/>
  <c r="X5075" i="1"/>
  <c r="X5076" i="1"/>
  <c r="X5077" i="1"/>
  <c r="X5078" i="1"/>
  <c r="X5079" i="1"/>
  <c r="X5080" i="1"/>
  <c r="X5081" i="1"/>
  <c r="X5082" i="1"/>
  <c r="X5083" i="1"/>
  <c r="X5084" i="1"/>
  <c r="X5085" i="1"/>
  <c r="X5086" i="1"/>
  <c r="X5087" i="1"/>
  <c r="X5088" i="1"/>
  <c r="X5089" i="1"/>
  <c r="X5090" i="1"/>
  <c r="X5091" i="1"/>
  <c r="X5092" i="1"/>
  <c r="X5093" i="1"/>
  <c r="X5094" i="1"/>
  <c r="X5095" i="1"/>
  <c r="X5096" i="1"/>
  <c r="X5097" i="1"/>
  <c r="X5098" i="1"/>
  <c r="X5099" i="1"/>
  <c r="X5100" i="1"/>
  <c r="X5101" i="1"/>
  <c r="X5102" i="1"/>
  <c r="X5103" i="1"/>
  <c r="X5104" i="1"/>
  <c r="X5105" i="1"/>
  <c r="X5106" i="1"/>
  <c r="X5107" i="1"/>
  <c r="X5108" i="1"/>
  <c r="X5109" i="1"/>
  <c r="X5110" i="1"/>
  <c r="X5111" i="1"/>
  <c r="X5112" i="1"/>
  <c r="X5113" i="1"/>
  <c r="X5114" i="1"/>
  <c r="X5115" i="1"/>
  <c r="X5116" i="1"/>
  <c r="X5117" i="1"/>
  <c r="X5118" i="1"/>
  <c r="X5119" i="1"/>
  <c r="X5120" i="1"/>
  <c r="X5121" i="1"/>
  <c r="X5122" i="1"/>
  <c r="X5123" i="1"/>
  <c r="X5124" i="1"/>
  <c r="X5125" i="1"/>
  <c r="X5126" i="1"/>
  <c r="X5127" i="1"/>
  <c r="AA4899" i="1"/>
  <c r="AA4900" i="1"/>
  <c r="AA4901" i="1"/>
  <c r="AA4902" i="1"/>
  <c r="AA4903" i="1"/>
  <c r="AA4904" i="1"/>
  <c r="AA4905" i="1"/>
  <c r="AA4906" i="1"/>
  <c r="AA4907" i="1"/>
  <c r="AA4908" i="1"/>
  <c r="AA4909" i="1"/>
  <c r="AA4910" i="1"/>
  <c r="AA4911" i="1"/>
  <c r="AA4912" i="1"/>
  <c r="AA4913" i="1"/>
  <c r="AA4914" i="1"/>
  <c r="AA4915" i="1"/>
  <c r="AA4916" i="1"/>
  <c r="AA4917" i="1"/>
  <c r="AA4918" i="1"/>
  <c r="AA4919" i="1"/>
  <c r="AA4920" i="1"/>
  <c r="AA4921" i="1"/>
  <c r="AA4922" i="1"/>
  <c r="AA4923" i="1"/>
  <c r="AA4924" i="1"/>
  <c r="AA4925" i="1"/>
  <c r="AA4926" i="1"/>
  <c r="AA4927" i="1"/>
  <c r="AA4928" i="1"/>
  <c r="AA4929" i="1"/>
  <c r="AA4930" i="1"/>
  <c r="AA4931" i="1"/>
  <c r="AA4932" i="1"/>
  <c r="AA4933" i="1"/>
  <c r="AA4934" i="1"/>
  <c r="AA4935" i="1"/>
  <c r="AA4936" i="1"/>
  <c r="AA4937" i="1"/>
  <c r="AA4938" i="1"/>
  <c r="AA4939" i="1"/>
  <c r="AA4940" i="1"/>
  <c r="AA4941" i="1"/>
  <c r="AA4942" i="1"/>
  <c r="AA4943" i="1"/>
  <c r="AA4944" i="1"/>
  <c r="AA4945" i="1"/>
  <c r="AA4946" i="1"/>
  <c r="AA4947" i="1"/>
  <c r="AA4948" i="1"/>
  <c r="AA4949" i="1"/>
  <c r="AA4950" i="1"/>
  <c r="AA4951" i="1"/>
  <c r="AA4952" i="1"/>
  <c r="AA4953" i="1"/>
  <c r="AA4954" i="1"/>
  <c r="AA4955" i="1"/>
  <c r="AA4956" i="1"/>
  <c r="AA4957" i="1"/>
  <c r="AA4958" i="1"/>
  <c r="AA4959" i="1"/>
  <c r="AA4960" i="1"/>
  <c r="AA4961" i="1"/>
  <c r="AA4962" i="1"/>
  <c r="AA4963" i="1"/>
  <c r="AA4964" i="1"/>
  <c r="AA4965" i="1"/>
  <c r="AA4966" i="1"/>
  <c r="AA4967" i="1"/>
  <c r="AA4968" i="1"/>
  <c r="AA4969" i="1"/>
  <c r="AA4970" i="1"/>
  <c r="AA4971" i="1"/>
  <c r="AA4972" i="1"/>
  <c r="AA4973" i="1"/>
  <c r="AA4974" i="1"/>
  <c r="AA4975" i="1"/>
  <c r="AA4976" i="1"/>
  <c r="AA4977" i="1"/>
  <c r="AA4978" i="1"/>
  <c r="AA4979" i="1"/>
  <c r="AA4980" i="1"/>
  <c r="AA4981" i="1"/>
  <c r="AA4982" i="1"/>
  <c r="AA4983" i="1"/>
  <c r="AA4984" i="1"/>
  <c r="AA4985" i="1"/>
  <c r="AA4986" i="1"/>
  <c r="AA4987" i="1"/>
  <c r="AA4988" i="1"/>
  <c r="AA4989" i="1"/>
  <c r="AA4990" i="1"/>
  <c r="AA4991" i="1"/>
  <c r="AA4992" i="1"/>
  <c r="AA4993" i="1"/>
  <c r="AA4994" i="1"/>
  <c r="AA4995" i="1"/>
  <c r="AA4996" i="1"/>
  <c r="AA4997" i="1"/>
  <c r="AA4998" i="1"/>
  <c r="AA4999" i="1"/>
  <c r="AA5000" i="1"/>
  <c r="AA5001" i="1"/>
  <c r="AA5002" i="1"/>
  <c r="AA5003" i="1"/>
  <c r="AA5004" i="1"/>
  <c r="AA5005" i="1"/>
  <c r="AA5006" i="1"/>
  <c r="AA5007" i="1"/>
  <c r="AA5008" i="1"/>
  <c r="AA5009" i="1"/>
  <c r="AA5010" i="1"/>
  <c r="AA5011" i="1"/>
  <c r="AA5012" i="1"/>
  <c r="AA5013" i="1"/>
  <c r="AA5014" i="1"/>
  <c r="AA5015" i="1"/>
  <c r="AA5016" i="1"/>
  <c r="AA5017" i="1"/>
  <c r="AA5018" i="1"/>
  <c r="AA5019" i="1"/>
  <c r="AA5020" i="1"/>
  <c r="AA5021" i="1"/>
  <c r="AA5022" i="1"/>
  <c r="AA5023" i="1"/>
  <c r="AA5024" i="1"/>
  <c r="AA5025" i="1"/>
  <c r="AA5026" i="1"/>
  <c r="AA5027" i="1"/>
  <c r="AA5028" i="1"/>
  <c r="AA5029" i="1"/>
  <c r="AA5030" i="1"/>
  <c r="AA5031" i="1"/>
  <c r="AA5032" i="1"/>
  <c r="AA5033" i="1"/>
  <c r="AA5034" i="1"/>
  <c r="AA5035" i="1"/>
  <c r="AA5036" i="1"/>
  <c r="AA5037" i="1"/>
  <c r="AA5038" i="1"/>
  <c r="AA5039" i="1"/>
  <c r="AA5040" i="1"/>
  <c r="AA5041" i="1"/>
  <c r="AA5042" i="1"/>
  <c r="AA5043" i="1"/>
  <c r="AA5044" i="1"/>
  <c r="AA5045" i="1"/>
  <c r="AA5046" i="1"/>
  <c r="AA5047" i="1"/>
  <c r="AA5048" i="1"/>
  <c r="AA5049" i="1"/>
  <c r="AA5050" i="1"/>
  <c r="AA5051" i="1"/>
  <c r="AA5052" i="1"/>
  <c r="AA5053" i="1"/>
  <c r="AA5054" i="1"/>
  <c r="AA5055" i="1"/>
  <c r="AA5056" i="1"/>
  <c r="AA5057" i="1"/>
  <c r="AA5058" i="1"/>
  <c r="AA5059" i="1"/>
  <c r="AA5060" i="1"/>
  <c r="AA5061" i="1"/>
  <c r="AA5062" i="1"/>
  <c r="AA5063" i="1"/>
  <c r="AA5064" i="1"/>
  <c r="AA5065" i="1"/>
  <c r="AA5066" i="1"/>
  <c r="AA5067" i="1"/>
  <c r="AA5068" i="1"/>
  <c r="AA5069" i="1"/>
  <c r="AA5070" i="1"/>
  <c r="AA5071" i="1"/>
  <c r="AA5072" i="1"/>
  <c r="AA5073" i="1"/>
  <c r="AA5074" i="1"/>
  <c r="AA5075" i="1"/>
  <c r="AA5076" i="1"/>
  <c r="AA5077" i="1"/>
  <c r="AA5078" i="1"/>
  <c r="AA5079" i="1"/>
  <c r="AA5080" i="1"/>
  <c r="AA5081" i="1"/>
  <c r="AA5082" i="1"/>
  <c r="AA5083" i="1"/>
  <c r="AA5084" i="1"/>
  <c r="AA5085" i="1"/>
  <c r="AA5086" i="1"/>
  <c r="AA5087" i="1"/>
  <c r="AA5088" i="1"/>
  <c r="AA5089" i="1"/>
  <c r="AA5090" i="1"/>
  <c r="AA5091" i="1"/>
  <c r="AA5092" i="1"/>
  <c r="AA5093" i="1"/>
  <c r="AA5094" i="1"/>
  <c r="AA5095" i="1"/>
  <c r="AA5096" i="1"/>
  <c r="AA5097" i="1"/>
  <c r="AA5098" i="1"/>
  <c r="AA5099" i="1"/>
  <c r="AA5100" i="1"/>
  <c r="AA5101" i="1"/>
  <c r="AA5102" i="1"/>
  <c r="AA5103" i="1"/>
  <c r="AA5104" i="1"/>
  <c r="AA5105" i="1"/>
  <c r="AA5106" i="1"/>
  <c r="AA5107" i="1"/>
  <c r="AA5108" i="1"/>
  <c r="AA5109" i="1"/>
  <c r="AA5110" i="1"/>
  <c r="AA5111" i="1"/>
  <c r="AA5112" i="1"/>
  <c r="AA5113" i="1"/>
  <c r="AA5114" i="1"/>
  <c r="AA5115" i="1"/>
  <c r="AA5116" i="1"/>
  <c r="AA5117" i="1"/>
  <c r="AA5118" i="1"/>
  <c r="AA5119" i="1"/>
  <c r="AA5120" i="1"/>
  <c r="AA5121" i="1"/>
  <c r="AA5122" i="1"/>
  <c r="AA5123" i="1"/>
  <c r="AA5124" i="1"/>
  <c r="AA5125" i="1"/>
  <c r="AA5126" i="1"/>
  <c r="AA5127" i="1"/>
  <c r="B65" i="7"/>
  <c r="U65" i="7"/>
  <c r="AC65" i="7"/>
  <c r="AE65" i="7"/>
  <c r="AG65" i="7"/>
  <c r="AH65" i="7"/>
  <c r="AI65" i="7"/>
  <c r="AK65" i="7"/>
  <c r="AL65" i="7" s="1"/>
  <c r="B64" i="7"/>
  <c r="U64" i="7"/>
  <c r="AC64" i="7"/>
  <c r="AE64" i="7"/>
  <c r="AG64" i="7"/>
  <c r="AH64" i="7"/>
  <c r="AI64" i="7"/>
  <c r="AK64" i="7"/>
  <c r="AL64" i="7" s="1"/>
  <c r="B63" i="7"/>
  <c r="U63" i="7"/>
  <c r="AC63" i="7"/>
  <c r="AE63" i="7"/>
  <c r="AG63" i="7"/>
  <c r="AH63" i="7"/>
  <c r="AI63" i="7"/>
  <c r="AK63" i="7"/>
  <c r="AL63" i="7"/>
  <c r="L4732" i="1"/>
  <c r="N4732" i="1"/>
  <c r="Q4732" i="1"/>
  <c r="X4732" i="1"/>
  <c r="AA4732" i="1"/>
  <c r="L624" i="19"/>
  <c r="N624" i="19"/>
  <c r="Q624" i="19"/>
  <c r="X624" i="19"/>
  <c r="AA624" i="19"/>
  <c r="I175" i="15"/>
  <c r="H175" i="15"/>
  <c r="D175" i="15"/>
  <c r="O175" i="15"/>
  <c r="R175" i="15" s="1"/>
  <c r="U175" i="15" s="1"/>
  <c r="Y175" i="15"/>
  <c r="AA175" i="15"/>
  <c r="AB175" i="15"/>
  <c r="AC175" i="15"/>
  <c r="AK175" i="15"/>
  <c r="AN175" i="15"/>
  <c r="AP175" i="15"/>
  <c r="AQ175" i="15"/>
  <c r="AR175" i="15"/>
  <c r="D174" i="15"/>
  <c r="H174" i="15"/>
  <c r="I174" i="15"/>
  <c r="O174" i="15"/>
  <c r="R174" i="15" s="1"/>
  <c r="U174" i="15"/>
  <c r="Y174" i="15"/>
  <c r="AA174" i="15"/>
  <c r="AB174" i="15"/>
  <c r="AC174" i="15"/>
  <c r="AK174" i="15"/>
  <c r="AN174" i="15"/>
  <c r="AP174" i="15"/>
  <c r="AQ174" i="15"/>
  <c r="AR174" i="15"/>
  <c r="L635" i="19"/>
  <c r="N635" i="19"/>
  <c r="Q635" i="19"/>
  <c r="X635" i="19"/>
  <c r="AA635" i="19"/>
  <c r="L634" i="19"/>
  <c r="N634" i="19"/>
  <c r="Q634" i="19"/>
  <c r="X634" i="19"/>
  <c r="AA634" i="19"/>
  <c r="L633" i="19"/>
  <c r="N633" i="19"/>
  <c r="Q633" i="19"/>
  <c r="X633" i="19"/>
  <c r="AA633" i="19"/>
  <c r="L632" i="19"/>
  <c r="N632" i="19"/>
  <c r="Q632" i="19"/>
  <c r="X632" i="19"/>
  <c r="AA632" i="19"/>
  <c r="L631" i="19"/>
  <c r="N631" i="19"/>
  <c r="Q631" i="19"/>
  <c r="X631" i="19"/>
  <c r="AA631" i="19"/>
  <c r="L628" i="19"/>
  <c r="L629" i="19"/>
  <c r="L630" i="19"/>
  <c r="N628" i="19"/>
  <c r="N629" i="19"/>
  <c r="N630" i="19"/>
  <c r="Q628" i="19"/>
  <c r="Q629" i="19"/>
  <c r="Q630" i="19"/>
  <c r="X628" i="19"/>
  <c r="X629" i="19"/>
  <c r="X630" i="19"/>
  <c r="AA628" i="19"/>
  <c r="AA629" i="19"/>
  <c r="AA630" i="19"/>
  <c r="L627" i="19"/>
  <c r="N627" i="19"/>
  <c r="Q627" i="19"/>
  <c r="X627" i="19"/>
  <c r="AA627" i="19"/>
  <c r="L626" i="19"/>
  <c r="N626" i="19"/>
  <c r="Q626" i="19"/>
  <c r="X626" i="19"/>
  <c r="AA626" i="19"/>
  <c r="L625" i="19"/>
  <c r="N625" i="19"/>
  <c r="Q625" i="19"/>
  <c r="X625" i="19"/>
  <c r="AA625" i="19"/>
  <c r="L623" i="19"/>
  <c r="N623" i="19"/>
  <c r="Q623" i="19"/>
  <c r="X623" i="19"/>
  <c r="AA623" i="19"/>
  <c r="L622" i="19"/>
  <c r="N622" i="19"/>
  <c r="Q622" i="19"/>
  <c r="X622" i="19"/>
  <c r="AA622" i="19"/>
  <c r="L621" i="19"/>
  <c r="N621" i="19"/>
  <c r="Q621" i="19"/>
  <c r="X621" i="19"/>
  <c r="AA621" i="19"/>
  <c r="L620" i="19"/>
  <c r="N620" i="19"/>
  <c r="Q620" i="19"/>
  <c r="X620" i="19"/>
  <c r="AA620" i="19"/>
  <c r="L619" i="19"/>
  <c r="N619" i="19"/>
  <c r="Q619" i="19"/>
  <c r="X619" i="19"/>
  <c r="AA619" i="19"/>
  <c r="L618" i="19"/>
  <c r="N618" i="19"/>
  <c r="Q618" i="19"/>
  <c r="X618" i="19"/>
  <c r="AA618" i="19"/>
  <c r="L617" i="19"/>
  <c r="N617" i="19"/>
  <c r="Q617" i="19"/>
  <c r="X617" i="19"/>
  <c r="AA617" i="19"/>
  <c r="L616" i="19"/>
  <c r="N616" i="19"/>
  <c r="Q616" i="19"/>
  <c r="X616" i="19"/>
  <c r="AA616" i="19"/>
  <c r="L615" i="19"/>
  <c r="N615" i="19"/>
  <c r="Q615" i="19"/>
  <c r="X615" i="19"/>
  <c r="AA615" i="19"/>
  <c r="L614" i="19"/>
  <c r="N614" i="19"/>
  <c r="Q614" i="19"/>
  <c r="X614" i="19"/>
  <c r="AA614" i="19"/>
  <c r="L613" i="19"/>
  <c r="N613" i="19"/>
  <c r="Q613" i="19"/>
  <c r="X613" i="19"/>
  <c r="AA613" i="19"/>
  <c r="L612" i="19"/>
  <c r="N612" i="19"/>
  <c r="Q612" i="19"/>
  <c r="X612" i="19"/>
  <c r="AA612" i="19"/>
  <c r="L611" i="19"/>
  <c r="N611" i="19"/>
  <c r="Q611" i="19"/>
  <c r="X611" i="19"/>
  <c r="AA611" i="19"/>
  <c r="L610" i="19"/>
  <c r="N610" i="19"/>
  <c r="Q610" i="19"/>
  <c r="X610" i="19"/>
  <c r="AA610" i="19"/>
  <c r="L609" i="19"/>
  <c r="N609" i="19"/>
  <c r="Q609" i="19"/>
  <c r="X609" i="19"/>
  <c r="AA609" i="19"/>
  <c r="L608" i="19"/>
  <c r="N608" i="19"/>
  <c r="Q608" i="19"/>
  <c r="X608" i="19"/>
  <c r="AA608" i="19"/>
  <c r="L607" i="19"/>
  <c r="N607" i="19"/>
  <c r="Q607" i="19"/>
  <c r="X607" i="19"/>
  <c r="AA607" i="19"/>
  <c r="L606" i="19"/>
  <c r="N606" i="19"/>
  <c r="Q606" i="19"/>
  <c r="X606" i="19"/>
  <c r="AA606" i="19"/>
  <c r="X4684" i="1"/>
  <c r="X4685" i="1"/>
  <c r="X4686" i="1"/>
  <c r="X4687" i="1"/>
  <c r="X4688" i="1"/>
  <c r="X4689" i="1"/>
  <c r="X4690" i="1"/>
  <c r="X4691" i="1"/>
  <c r="X4692" i="1"/>
  <c r="X4693" i="1"/>
  <c r="X4694" i="1"/>
  <c r="X4695" i="1"/>
  <c r="X4696" i="1"/>
  <c r="X4697" i="1"/>
  <c r="X4698" i="1"/>
  <c r="X4699" i="1"/>
  <c r="X4700" i="1"/>
  <c r="X4701" i="1"/>
  <c r="X4702" i="1"/>
  <c r="X4703" i="1"/>
  <c r="X4704" i="1"/>
  <c r="X4705" i="1"/>
  <c r="X4706" i="1"/>
  <c r="X4707" i="1"/>
  <c r="X4708" i="1"/>
  <c r="X4709" i="1"/>
  <c r="X4710" i="1"/>
  <c r="X4711" i="1"/>
  <c r="X4712" i="1"/>
  <c r="X4713" i="1"/>
  <c r="X4714" i="1"/>
  <c r="X4715" i="1"/>
  <c r="X4716" i="1"/>
  <c r="X4717" i="1"/>
  <c r="X4718" i="1"/>
  <c r="X4719" i="1"/>
  <c r="X4720" i="1"/>
  <c r="X4721" i="1"/>
  <c r="X4722" i="1"/>
  <c r="X4723" i="1"/>
  <c r="X4724" i="1"/>
  <c r="X4725" i="1"/>
  <c r="X4726" i="1"/>
  <c r="X4727" i="1"/>
  <c r="X4728" i="1"/>
  <c r="X4729" i="1"/>
  <c r="X4730" i="1"/>
  <c r="X4731" i="1"/>
  <c r="X4733" i="1"/>
  <c r="X4734" i="1"/>
  <c r="X4735" i="1"/>
  <c r="X4736" i="1"/>
  <c r="X4737" i="1"/>
  <c r="X4738" i="1"/>
  <c r="X4739" i="1"/>
  <c r="X4740" i="1"/>
  <c r="X4741" i="1"/>
  <c r="X4742" i="1"/>
  <c r="X4743" i="1"/>
  <c r="X4744" i="1"/>
  <c r="X4745" i="1"/>
  <c r="X4746" i="1"/>
  <c r="X4747" i="1"/>
  <c r="X4748" i="1"/>
  <c r="X4749" i="1"/>
  <c r="X4750" i="1"/>
  <c r="X4751" i="1"/>
  <c r="X4752" i="1"/>
  <c r="X4753" i="1"/>
  <c r="X4754" i="1"/>
  <c r="X4755" i="1"/>
  <c r="X4756" i="1"/>
  <c r="X4757" i="1"/>
  <c r="X4758" i="1"/>
  <c r="X4759" i="1"/>
  <c r="X4760" i="1"/>
  <c r="X4761" i="1"/>
  <c r="X4762" i="1"/>
  <c r="X4763" i="1"/>
  <c r="X4764" i="1"/>
  <c r="X4765" i="1"/>
  <c r="X4766" i="1"/>
  <c r="X4767" i="1"/>
  <c r="X4768" i="1"/>
  <c r="X4769" i="1"/>
  <c r="X4770" i="1"/>
  <c r="X4771" i="1"/>
  <c r="X4772" i="1"/>
  <c r="X4773" i="1"/>
  <c r="X4774" i="1"/>
  <c r="X4775" i="1"/>
  <c r="X4776" i="1"/>
  <c r="X4777" i="1"/>
  <c r="X4778" i="1"/>
  <c r="X4779" i="1"/>
  <c r="X4780" i="1"/>
  <c r="X4781" i="1"/>
  <c r="X4782" i="1"/>
  <c r="X4783" i="1"/>
  <c r="X4784" i="1"/>
  <c r="X4785" i="1"/>
  <c r="X4786" i="1"/>
  <c r="X4787" i="1"/>
  <c r="X4788" i="1"/>
  <c r="X4789" i="1"/>
  <c r="X4790" i="1"/>
  <c r="X4791" i="1"/>
  <c r="X4792" i="1"/>
  <c r="X4793" i="1"/>
  <c r="X4794" i="1"/>
  <c r="X4795" i="1"/>
  <c r="X4796" i="1"/>
  <c r="X4797" i="1"/>
  <c r="X4798" i="1"/>
  <c r="X4799" i="1"/>
  <c r="X4800" i="1"/>
  <c r="X4801" i="1"/>
  <c r="X4802" i="1"/>
  <c r="X4803" i="1"/>
  <c r="X4804" i="1"/>
  <c r="X4805" i="1"/>
  <c r="X4806" i="1"/>
  <c r="X4807" i="1"/>
  <c r="X4808" i="1"/>
  <c r="X4809" i="1"/>
  <c r="X4810" i="1"/>
  <c r="X4811" i="1"/>
  <c r="X4812" i="1"/>
  <c r="X4813" i="1"/>
  <c r="X4814" i="1"/>
  <c r="X4815" i="1"/>
  <c r="X4816" i="1"/>
  <c r="X4817" i="1"/>
  <c r="X4818" i="1"/>
  <c r="X4819" i="1"/>
  <c r="X4820" i="1"/>
  <c r="X4821" i="1"/>
  <c r="X4822" i="1"/>
  <c r="X4823" i="1"/>
  <c r="X4824" i="1"/>
  <c r="X4825" i="1"/>
  <c r="X4826" i="1"/>
  <c r="X4827" i="1"/>
  <c r="X4828" i="1"/>
  <c r="X4829" i="1"/>
  <c r="X4830" i="1"/>
  <c r="X4831" i="1"/>
  <c r="X4832" i="1"/>
  <c r="X4833" i="1"/>
  <c r="X4834" i="1"/>
  <c r="X4835" i="1"/>
  <c r="X4836" i="1"/>
  <c r="X4837" i="1"/>
  <c r="X4838" i="1"/>
  <c r="X4839" i="1"/>
  <c r="X4840" i="1"/>
  <c r="X4841" i="1"/>
  <c r="X4842" i="1"/>
  <c r="X4843" i="1"/>
  <c r="X4844" i="1"/>
  <c r="X4845" i="1"/>
  <c r="X4846" i="1"/>
  <c r="X4847" i="1"/>
  <c r="X4848" i="1"/>
  <c r="X4849" i="1"/>
  <c r="X4850" i="1"/>
  <c r="X4851" i="1"/>
  <c r="X4852" i="1"/>
  <c r="X4853" i="1"/>
  <c r="X4854" i="1"/>
  <c r="X4855" i="1"/>
  <c r="X4856" i="1"/>
  <c r="X4857" i="1"/>
  <c r="X4858" i="1"/>
  <c r="X4859" i="1"/>
  <c r="X4860" i="1"/>
  <c r="X4861" i="1"/>
  <c r="X4862" i="1"/>
  <c r="X4863" i="1"/>
  <c r="X4864" i="1"/>
  <c r="X4865" i="1"/>
  <c r="X4866" i="1"/>
  <c r="X4867" i="1"/>
  <c r="X4868" i="1"/>
  <c r="X4869" i="1"/>
  <c r="X4870" i="1"/>
  <c r="X4871" i="1"/>
  <c r="X4872" i="1"/>
  <c r="X4873" i="1"/>
  <c r="X4874" i="1"/>
  <c r="X4875" i="1"/>
  <c r="X4876" i="1"/>
  <c r="X4877" i="1"/>
  <c r="X4878" i="1"/>
  <c r="X4879" i="1"/>
  <c r="X4880" i="1"/>
  <c r="X4881" i="1"/>
  <c r="X4882" i="1"/>
  <c r="X4883" i="1"/>
  <c r="X4884" i="1"/>
  <c r="X4885" i="1"/>
  <c r="X4886" i="1"/>
  <c r="X4887" i="1"/>
  <c r="X4888" i="1"/>
  <c r="X4889" i="1"/>
  <c r="X4890" i="1"/>
  <c r="X4891" i="1"/>
  <c r="X4892" i="1"/>
  <c r="X4893" i="1"/>
  <c r="X4894" i="1"/>
  <c r="X4895" i="1"/>
  <c r="X4896" i="1"/>
  <c r="X4897" i="1"/>
  <c r="X4898" i="1"/>
  <c r="AA4684" i="1"/>
  <c r="AA4685" i="1"/>
  <c r="AA4686" i="1"/>
  <c r="AA4687" i="1"/>
  <c r="AA4688" i="1"/>
  <c r="AA4689" i="1"/>
  <c r="AA4690" i="1"/>
  <c r="AA4691" i="1"/>
  <c r="AA4692" i="1"/>
  <c r="AA4693" i="1"/>
  <c r="AA4694" i="1"/>
  <c r="AA4695" i="1"/>
  <c r="AA4696" i="1"/>
  <c r="AA4697" i="1"/>
  <c r="AA4698" i="1"/>
  <c r="AA4699" i="1"/>
  <c r="AA4700" i="1"/>
  <c r="AA4701" i="1"/>
  <c r="AA4702" i="1"/>
  <c r="AA4703" i="1"/>
  <c r="AA4704" i="1"/>
  <c r="AA4705" i="1"/>
  <c r="AA4706" i="1"/>
  <c r="AA4707" i="1"/>
  <c r="AA4708" i="1"/>
  <c r="AA4709" i="1"/>
  <c r="AA4710" i="1"/>
  <c r="AA4711" i="1"/>
  <c r="AA4712" i="1"/>
  <c r="AA4713" i="1"/>
  <c r="AA4714" i="1"/>
  <c r="AA4715" i="1"/>
  <c r="AA4716" i="1"/>
  <c r="AA4717" i="1"/>
  <c r="AA4718" i="1"/>
  <c r="AA4719" i="1"/>
  <c r="AA4720" i="1"/>
  <c r="AA4721" i="1"/>
  <c r="AA4722" i="1"/>
  <c r="AA4723" i="1"/>
  <c r="AA4724" i="1"/>
  <c r="AA4725" i="1"/>
  <c r="AA4726" i="1"/>
  <c r="AA4727" i="1"/>
  <c r="AA4728" i="1"/>
  <c r="AA4729" i="1"/>
  <c r="AA4730" i="1"/>
  <c r="AA4731" i="1"/>
  <c r="AA4733" i="1"/>
  <c r="AA4734" i="1"/>
  <c r="AA4735" i="1"/>
  <c r="AA4736" i="1"/>
  <c r="AA4737" i="1"/>
  <c r="AA4738" i="1"/>
  <c r="AA4739" i="1"/>
  <c r="AA4740" i="1"/>
  <c r="AA4741" i="1"/>
  <c r="AA4742" i="1"/>
  <c r="AA4743" i="1"/>
  <c r="AA4744" i="1"/>
  <c r="AA4745" i="1"/>
  <c r="AA4746" i="1"/>
  <c r="AA4747" i="1"/>
  <c r="AA4748" i="1"/>
  <c r="AA4749" i="1"/>
  <c r="AA4750" i="1"/>
  <c r="AA4751" i="1"/>
  <c r="AA4752" i="1"/>
  <c r="AA4753" i="1"/>
  <c r="AA4754" i="1"/>
  <c r="AA4755" i="1"/>
  <c r="AA4756" i="1"/>
  <c r="AA4757" i="1"/>
  <c r="AA4758" i="1"/>
  <c r="AA4759" i="1"/>
  <c r="AA4760" i="1"/>
  <c r="AA4761" i="1"/>
  <c r="AA4762" i="1"/>
  <c r="AA4763" i="1"/>
  <c r="AA4764" i="1"/>
  <c r="AA4765" i="1"/>
  <c r="AA4766" i="1"/>
  <c r="AA4767" i="1"/>
  <c r="AA4768" i="1"/>
  <c r="AA4769" i="1"/>
  <c r="AA4770" i="1"/>
  <c r="AA4771" i="1"/>
  <c r="AA4772" i="1"/>
  <c r="AA4773" i="1"/>
  <c r="AA4774" i="1"/>
  <c r="AA4775" i="1"/>
  <c r="AA4776" i="1"/>
  <c r="AA4777" i="1"/>
  <c r="AA4778" i="1"/>
  <c r="AA4779" i="1"/>
  <c r="AA4780" i="1"/>
  <c r="AA4781" i="1"/>
  <c r="AA4782" i="1"/>
  <c r="AA4783" i="1"/>
  <c r="AA4784" i="1"/>
  <c r="AA4785" i="1"/>
  <c r="AA4786" i="1"/>
  <c r="AA4787" i="1"/>
  <c r="AA4788" i="1"/>
  <c r="AA4789" i="1"/>
  <c r="AA4790" i="1"/>
  <c r="AA4791" i="1"/>
  <c r="AA4792" i="1"/>
  <c r="AA4793" i="1"/>
  <c r="AA4794" i="1"/>
  <c r="AA4795" i="1"/>
  <c r="AA4796" i="1"/>
  <c r="AA4797" i="1"/>
  <c r="AA4798" i="1"/>
  <c r="AA4799" i="1"/>
  <c r="AA4800" i="1"/>
  <c r="AA4801" i="1"/>
  <c r="AA4802" i="1"/>
  <c r="AA4803" i="1"/>
  <c r="AA4804" i="1"/>
  <c r="AA4805" i="1"/>
  <c r="AA4806" i="1"/>
  <c r="AA4807" i="1"/>
  <c r="AA4808" i="1"/>
  <c r="AA4809" i="1"/>
  <c r="AA4810" i="1"/>
  <c r="AA4811" i="1"/>
  <c r="AA4812" i="1"/>
  <c r="AA4813" i="1"/>
  <c r="AA4814" i="1"/>
  <c r="AA4815" i="1"/>
  <c r="AA4816" i="1"/>
  <c r="AA4817" i="1"/>
  <c r="AA4818" i="1"/>
  <c r="AA4819" i="1"/>
  <c r="AA4820" i="1"/>
  <c r="AA4821" i="1"/>
  <c r="AA4822" i="1"/>
  <c r="AA4823" i="1"/>
  <c r="AA4824" i="1"/>
  <c r="AA4825" i="1"/>
  <c r="AA4826" i="1"/>
  <c r="AA4827" i="1"/>
  <c r="AA4828" i="1"/>
  <c r="AA4829" i="1"/>
  <c r="AA4830" i="1"/>
  <c r="AA4831" i="1"/>
  <c r="AA4832" i="1"/>
  <c r="AA4833" i="1"/>
  <c r="AA4834" i="1"/>
  <c r="AA4835" i="1"/>
  <c r="AA4836" i="1"/>
  <c r="AA4837" i="1"/>
  <c r="AA4838" i="1"/>
  <c r="AA4839" i="1"/>
  <c r="AA4840" i="1"/>
  <c r="AA4841" i="1"/>
  <c r="AA4842" i="1"/>
  <c r="AA4843" i="1"/>
  <c r="AA4844" i="1"/>
  <c r="AA4845" i="1"/>
  <c r="AA4846" i="1"/>
  <c r="AA4847" i="1"/>
  <c r="AA4848" i="1"/>
  <c r="AA4849" i="1"/>
  <c r="AA4850" i="1"/>
  <c r="AA4851" i="1"/>
  <c r="AA4852" i="1"/>
  <c r="AA4853" i="1"/>
  <c r="AA4854" i="1"/>
  <c r="AA4855" i="1"/>
  <c r="AA4856" i="1"/>
  <c r="AA4857" i="1"/>
  <c r="AA4858" i="1"/>
  <c r="AA4859" i="1"/>
  <c r="AA4860" i="1"/>
  <c r="AA4861" i="1"/>
  <c r="AA4862" i="1"/>
  <c r="AA4863" i="1"/>
  <c r="AA4864" i="1"/>
  <c r="AA4865" i="1"/>
  <c r="AA4866" i="1"/>
  <c r="AA4867" i="1"/>
  <c r="AA4868" i="1"/>
  <c r="AA4869" i="1"/>
  <c r="AA4870" i="1"/>
  <c r="AA4871" i="1"/>
  <c r="AA4872" i="1"/>
  <c r="AA4873" i="1"/>
  <c r="AA4874" i="1"/>
  <c r="AA4875" i="1"/>
  <c r="AA4876" i="1"/>
  <c r="AA4877" i="1"/>
  <c r="AA4878" i="1"/>
  <c r="AA4879" i="1"/>
  <c r="AA4880" i="1"/>
  <c r="AA4881" i="1"/>
  <c r="AA4882" i="1"/>
  <c r="AA4883" i="1"/>
  <c r="AA4884" i="1"/>
  <c r="AA4885" i="1"/>
  <c r="AA4886" i="1"/>
  <c r="AA4887" i="1"/>
  <c r="AA4888" i="1"/>
  <c r="AA4889" i="1"/>
  <c r="AA4890" i="1"/>
  <c r="AA4891" i="1"/>
  <c r="AA4892" i="1"/>
  <c r="AA4893" i="1"/>
  <c r="AA4894" i="1"/>
  <c r="AA4895" i="1"/>
  <c r="AA4896" i="1"/>
  <c r="AA4897" i="1"/>
  <c r="AA4898" i="1"/>
  <c r="L4681" i="1"/>
  <c r="N4681" i="1"/>
  <c r="Q4681" i="1"/>
  <c r="L4682" i="1"/>
  <c r="N4682" i="1"/>
  <c r="Q4682" i="1"/>
  <c r="L4683" i="1"/>
  <c r="N4683" i="1"/>
  <c r="Q4683" i="1"/>
  <c r="L4684" i="1"/>
  <c r="N4684" i="1"/>
  <c r="Q4684" i="1"/>
  <c r="L4685" i="1"/>
  <c r="N4685" i="1"/>
  <c r="Q4685" i="1"/>
  <c r="L4686" i="1"/>
  <c r="N4686" i="1"/>
  <c r="Q4686" i="1"/>
  <c r="L4687" i="1"/>
  <c r="N4687" i="1"/>
  <c r="Q4687" i="1"/>
  <c r="L4688" i="1"/>
  <c r="N4688" i="1"/>
  <c r="Q4688" i="1"/>
  <c r="L4689" i="1"/>
  <c r="N4689" i="1"/>
  <c r="Q4689" i="1"/>
  <c r="L4690" i="1"/>
  <c r="N4690" i="1"/>
  <c r="Q4690" i="1"/>
  <c r="L4691" i="1"/>
  <c r="N4691" i="1"/>
  <c r="Q4691" i="1"/>
  <c r="L4692" i="1"/>
  <c r="N4692" i="1"/>
  <c r="Q4692" i="1"/>
  <c r="L4693" i="1"/>
  <c r="N4693" i="1"/>
  <c r="Q4693" i="1"/>
  <c r="L4694" i="1"/>
  <c r="N4694" i="1"/>
  <c r="Q4694" i="1"/>
  <c r="L4695" i="1"/>
  <c r="N4695" i="1"/>
  <c r="Q4695" i="1"/>
  <c r="L4696" i="1"/>
  <c r="N4696" i="1"/>
  <c r="Q4696" i="1"/>
  <c r="L4697" i="1"/>
  <c r="N4697" i="1"/>
  <c r="Q4697" i="1"/>
  <c r="L4698" i="1"/>
  <c r="N4698" i="1"/>
  <c r="Q4698" i="1"/>
  <c r="L4699" i="1"/>
  <c r="N4699" i="1"/>
  <c r="Q4699" i="1"/>
  <c r="L4700" i="1"/>
  <c r="N4700" i="1"/>
  <c r="Q4700" i="1"/>
  <c r="L4701" i="1"/>
  <c r="N4701" i="1"/>
  <c r="Q4701" i="1"/>
  <c r="L4702" i="1"/>
  <c r="N4702" i="1"/>
  <c r="Q4702" i="1"/>
  <c r="L4703" i="1"/>
  <c r="N4703" i="1"/>
  <c r="Q4703" i="1"/>
  <c r="L4704" i="1"/>
  <c r="N4704" i="1"/>
  <c r="Q4704" i="1"/>
  <c r="L4705" i="1"/>
  <c r="N4705" i="1"/>
  <c r="Q4705" i="1"/>
  <c r="L4706" i="1"/>
  <c r="N4706" i="1"/>
  <c r="Q4706" i="1"/>
  <c r="L4707" i="1"/>
  <c r="N4707" i="1"/>
  <c r="Q4707" i="1"/>
  <c r="L4708" i="1"/>
  <c r="N4708" i="1"/>
  <c r="Q4708" i="1"/>
  <c r="L4709" i="1"/>
  <c r="N4709" i="1"/>
  <c r="Q4709" i="1"/>
  <c r="L4710" i="1"/>
  <c r="N4710" i="1"/>
  <c r="Q4710" i="1"/>
  <c r="L4711" i="1"/>
  <c r="N4711" i="1"/>
  <c r="Q4711" i="1"/>
  <c r="L4712" i="1"/>
  <c r="N4712" i="1"/>
  <c r="Q4712" i="1"/>
  <c r="L4713" i="1"/>
  <c r="N4713" i="1"/>
  <c r="Q4713" i="1"/>
  <c r="L4714" i="1"/>
  <c r="N4714" i="1"/>
  <c r="Q4714" i="1"/>
  <c r="L4715" i="1"/>
  <c r="N4715" i="1"/>
  <c r="Q4715" i="1"/>
  <c r="L4716" i="1"/>
  <c r="N4716" i="1"/>
  <c r="Q4716" i="1"/>
  <c r="L4717" i="1"/>
  <c r="N4717" i="1"/>
  <c r="Q4717" i="1"/>
  <c r="L4718" i="1"/>
  <c r="N4718" i="1"/>
  <c r="Q4718" i="1"/>
  <c r="L4719" i="1"/>
  <c r="N4719" i="1"/>
  <c r="Q4719" i="1"/>
  <c r="L4720" i="1"/>
  <c r="N4720" i="1"/>
  <c r="Q4720" i="1"/>
  <c r="L4721" i="1"/>
  <c r="N4721" i="1"/>
  <c r="Q4721" i="1"/>
  <c r="L4722" i="1"/>
  <c r="N4722" i="1"/>
  <c r="Q4722" i="1"/>
  <c r="L4723" i="1"/>
  <c r="N4723" i="1"/>
  <c r="Q4723" i="1"/>
  <c r="L4724" i="1"/>
  <c r="N4724" i="1"/>
  <c r="Q4724" i="1"/>
  <c r="L4725" i="1"/>
  <c r="N4725" i="1"/>
  <c r="Q4725" i="1"/>
  <c r="L4726" i="1"/>
  <c r="N4726" i="1"/>
  <c r="Q4726" i="1"/>
  <c r="L4727" i="1"/>
  <c r="N4727" i="1"/>
  <c r="Q4727" i="1"/>
  <c r="L4728" i="1"/>
  <c r="N4728" i="1"/>
  <c r="Q4728" i="1"/>
  <c r="L4729" i="1"/>
  <c r="N4729" i="1"/>
  <c r="Q4729" i="1"/>
  <c r="L4730" i="1"/>
  <c r="N4730" i="1"/>
  <c r="Q4730" i="1"/>
  <c r="L4731" i="1"/>
  <c r="N4731" i="1"/>
  <c r="Q4731" i="1"/>
  <c r="L4733" i="1"/>
  <c r="N4733" i="1"/>
  <c r="Q4733" i="1"/>
  <c r="L4734" i="1"/>
  <c r="N4734" i="1"/>
  <c r="Q4734" i="1"/>
  <c r="L4735" i="1"/>
  <c r="N4735" i="1"/>
  <c r="Q4735" i="1"/>
  <c r="L4736" i="1"/>
  <c r="N4736" i="1"/>
  <c r="Q4736" i="1"/>
  <c r="L4737" i="1"/>
  <c r="N4737" i="1"/>
  <c r="Q4737" i="1"/>
  <c r="L4738" i="1"/>
  <c r="N4738" i="1"/>
  <c r="Q4738" i="1"/>
  <c r="L4739" i="1"/>
  <c r="N4739" i="1"/>
  <c r="Q4739" i="1"/>
  <c r="L4740" i="1"/>
  <c r="N4740" i="1"/>
  <c r="Q4740" i="1"/>
  <c r="L4741" i="1"/>
  <c r="N4741" i="1"/>
  <c r="Q4741" i="1"/>
  <c r="L4742" i="1"/>
  <c r="N4742" i="1"/>
  <c r="Q4742" i="1"/>
  <c r="L4743" i="1"/>
  <c r="N4743" i="1"/>
  <c r="Q4743" i="1"/>
  <c r="L4744" i="1"/>
  <c r="N4744" i="1"/>
  <c r="Q4744" i="1"/>
  <c r="L4745" i="1"/>
  <c r="N4745" i="1"/>
  <c r="Q4745" i="1"/>
  <c r="L4746" i="1"/>
  <c r="N4746" i="1"/>
  <c r="Q4746" i="1"/>
  <c r="L4747" i="1"/>
  <c r="N4747" i="1"/>
  <c r="Q4747" i="1"/>
  <c r="L4748" i="1"/>
  <c r="N4748" i="1"/>
  <c r="Q4748" i="1"/>
  <c r="L4749" i="1"/>
  <c r="N4749" i="1"/>
  <c r="Q4749" i="1"/>
  <c r="L4750" i="1"/>
  <c r="N4750" i="1"/>
  <c r="Q4750" i="1"/>
  <c r="L4751" i="1"/>
  <c r="N4751" i="1"/>
  <c r="Q4751" i="1"/>
  <c r="L4752" i="1"/>
  <c r="N4752" i="1"/>
  <c r="Q4752" i="1"/>
  <c r="L4753" i="1"/>
  <c r="N4753" i="1"/>
  <c r="Q4753" i="1"/>
  <c r="L4754" i="1"/>
  <c r="N4754" i="1"/>
  <c r="Q4754" i="1"/>
  <c r="L4755" i="1"/>
  <c r="N4755" i="1"/>
  <c r="Q4755" i="1"/>
  <c r="L4756" i="1"/>
  <c r="N4756" i="1"/>
  <c r="Q4756" i="1"/>
  <c r="L4757" i="1"/>
  <c r="N4757" i="1"/>
  <c r="Q4757" i="1"/>
  <c r="L4758" i="1"/>
  <c r="N4758" i="1"/>
  <c r="Q4758" i="1"/>
  <c r="L4759" i="1"/>
  <c r="N4759" i="1"/>
  <c r="Q4759" i="1"/>
  <c r="L4760" i="1"/>
  <c r="N4760" i="1"/>
  <c r="Q4760" i="1"/>
  <c r="L4761" i="1"/>
  <c r="N4761" i="1"/>
  <c r="Q4761" i="1"/>
  <c r="L4762" i="1"/>
  <c r="N4762" i="1"/>
  <c r="Q4762" i="1"/>
  <c r="L4763" i="1"/>
  <c r="N4763" i="1"/>
  <c r="Q4763" i="1"/>
  <c r="L4764" i="1"/>
  <c r="N4764" i="1"/>
  <c r="Q4764" i="1"/>
  <c r="L4765" i="1"/>
  <c r="N4765" i="1"/>
  <c r="Q4765" i="1"/>
  <c r="L4766" i="1"/>
  <c r="N4766" i="1"/>
  <c r="Q4766" i="1"/>
  <c r="L4767" i="1"/>
  <c r="N4767" i="1"/>
  <c r="Q4767" i="1"/>
  <c r="L4768" i="1"/>
  <c r="N4768" i="1"/>
  <c r="Q4768" i="1"/>
  <c r="L4769" i="1"/>
  <c r="N4769" i="1"/>
  <c r="Q4769" i="1"/>
  <c r="L4770" i="1"/>
  <c r="N4770" i="1"/>
  <c r="Q4770" i="1"/>
  <c r="L4771" i="1"/>
  <c r="N4771" i="1"/>
  <c r="Q4771" i="1"/>
  <c r="L4772" i="1"/>
  <c r="N4772" i="1"/>
  <c r="Q4772" i="1"/>
  <c r="L4773" i="1"/>
  <c r="N4773" i="1"/>
  <c r="Q4773" i="1"/>
  <c r="L4774" i="1"/>
  <c r="N4774" i="1"/>
  <c r="Q4774" i="1"/>
  <c r="L4775" i="1"/>
  <c r="N4775" i="1"/>
  <c r="Q4775" i="1"/>
  <c r="L4776" i="1"/>
  <c r="N4776" i="1"/>
  <c r="Q4776" i="1"/>
  <c r="L4777" i="1"/>
  <c r="N4777" i="1"/>
  <c r="Q4777" i="1"/>
  <c r="L4778" i="1"/>
  <c r="N4778" i="1"/>
  <c r="Q4778" i="1"/>
  <c r="L4779" i="1"/>
  <c r="N4779" i="1"/>
  <c r="Q4779" i="1"/>
  <c r="L4780" i="1"/>
  <c r="N4780" i="1"/>
  <c r="Q4780" i="1"/>
  <c r="L4781" i="1"/>
  <c r="N4781" i="1"/>
  <c r="Q4781" i="1"/>
  <c r="L4782" i="1"/>
  <c r="N4782" i="1"/>
  <c r="Q4782" i="1"/>
  <c r="L4783" i="1"/>
  <c r="N4783" i="1"/>
  <c r="Q4783" i="1"/>
  <c r="L4784" i="1"/>
  <c r="N4784" i="1"/>
  <c r="Q4784" i="1"/>
  <c r="L4785" i="1"/>
  <c r="N4785" i="1"/>
  <c r="Q4785" i="1"/>
  <c r="L4786" i="1"/>
  <c r="N4786" i="1"/>
  <c r="Q4786" i="1"/>
  <c r="L4787" i="1"/>
  <c r="N4787" i="1"/>
  <c r="Q4787" i="1"/>
  <c r="L4788" i="1"/>
  <c r="N4788" i="1"/>
  <c r="Q4788" i="1"/>
  <c r="L4789" i="1"/>
  <c r="N4789" i="1"/>
  <c r="Q4789" i="1"/>
  <c r="L4790" i="1"/>
  <c r="N4790" i="1"/>
  <c r="Q4790" i="1"/>
  <c r="L4791" i="1"/>
  <c r="N4791" i="1"/>
  <c r="Q4791" i="1"/>
  <c r="L4792" i="1"/>
  <c r="N4792" i="1"/>
  <c r="Q4792" i="1"/>
  <c r="L4793" i="1"/>
  <c r="N4793" i="1"/>
  <c r="Q4793" i="1"/>
  <c r="L4794" i="1"/>
  <c r="N4794" i="1"/>
  <c r="Q4794" i="1"/>
  <c r="L4795" i="1"/>
  <c r="N4795" i="1"/>
  <c r="Q4795" i="1"/>
  <c r="L4796" i="1"/>
  <c r="N4796" i="1"/>
  <c r="Q4796" i="1"/>
  <c r="L4797" i="1"/>
  <c r="N4797" i="1"/>
  <c r="Q4797" i="1"/>
  <c r="L4798" i="1"/>
  <c r="N4798" i="1"/>
  <c r="Q4798" i="1"/>
  <c r="L4799" i="1"/>
  <c r="N4799" i="1"/>
  <c r="Q4799" i="1"/>
  <c r="L4800" i="1"/>
  <c r="N4800" i="1"/>
  <c r="Q4800" i="1"/>
  <c r="L4801" i="1"/>
  <c r="N4801" i="1"/>
  <c r="Q4801" i="1"/>
  <c r="L4802" i="1"/>
  <c r="N4802" i="1"/>
  <c r="Q4802" i="1"/>
  <c r="L4803" i="1"/>
  <c r="N4803" i="1"/>
  <c r="Q4803" i="1"/>
  <c r="L4804" i="1"/>
  <c r="N4804" i="1"/>
  <c r="Q4804" i="1"/>
  <c r="L4805" i="1"/>
  <c r="N4805" i="1"/>
  <c r="Q4805" i="1"/>
  <c r="L4806" i="1"/>
  <c r="N4806" i="1"/>
  <c r="Q4806" i="1"/>
  <c r="L4807" i="1"/>
  <c r="N4807" i="1"/>
  <c r="Q4807" i="1"/>
  <c r="L4808" i="1"/>
  <c r="N4808" i="1"/>
  <c r="Q4808" i="1"/>
  <c r="L4809" i="1"/>
  <c r="N4809" i="1"/>
  <c r="Q4809" i="1"/>
  <c r="L4810" i="1"/>
  <c r="N4810" i="1"/>
  <c r="Q4810" i="1"/>
  <c r="L4811" i="1"/>
  <c r="N4811" i="1"/>
  <c r="Q4811" i="1"/>
  <c r="L4812" i="1"/>
  <c r="N4812" i="1"/>
  <c r="Q4812" i="1"/>
  <c r="L4813" i="1"/>
  <c r="N4813" i="1"/>
  <c r="Q4813" i="1"/>
  <c r="L4814" i="1"/>
  <c r="N4814" i="1"/>
  <c r="Q4814" i="1"/>
  <c r="L4815" i="1"/>
  <c r="N4815" i="1"/>
  <c r="Q4815" i="1"/>
  <c r="L4816" i="1"/>
  <c r="N4816" i="1"/>
  <c r="Q4816" i="1"/>
  <c r="L4817" i="1"/>
  <c r="N4817" i="1"/>
  <c r="Q4817" i="1"/>
  <c r="L4818" i="1"/>
  <c r="N4818" i="1"/>
  <c r="Q4818" i="1"/>
  <c r="L4819" i="1"/>
  <c r="N4819" i="1"/>
  <c r="Q4819" i="1"/>
  <c r="L4820" i="1"/>
  <c r="N4820" i="1"/>
  <c r="Q4820" i="1"/>
  <c r="L4821" i="1"/>
  <c r="N4821" i="1"/>
  <c r="Q4821" i="1"/>
  <c r="L4822" i="1"/>
  <c r="N4822" i="1"/>
  <c r="Q4822" i="1"/>
  <c r="L4823" i="1"/>
  <c r="N4823" i="1"/>
  <c r="Q4823" i="1"/>
  <c r="L4824" i="1"/>
  <c r="N4824" i="1"/>
  <c r="Q4824" i="1"/>
  <c r="L4825" i="1"/>
  <c r="N4825" i="1"/>
  <c r="Q4825" i="1"/>
  <c r="L4826" i="1"/>
  <c r="N4826" i="1"/>
  <c r="Q4826" i="1"/>
  <c r="L4827" i="1"/>
  <c r="N4827" i="1"/>
  <c r="Q4827" i="1"/>
  <c r="L4828" i="1"/>
  <c r="N4828" i="1"/>
  <c r="Q4828" i="1"/>
  <c r="L4829" i="1"/>
  <c r="N4829" i="1"/>
  <c r="Q4829" i="1"/>
  <c r="L4830" i="1"/>
  <c r="N4830" i="1"/>
  <c r="Q4830" i="1"/>
  <c r="L4831" i="1"/>
  <c r="N4831" i="1"/>
  <c r="Q4831" i="1"/>
  <c r="L4832" i="1"/>
  <c r="N4832" i="1"/>
  <c r="Q4832" i="1"/>
  <c r="L4833" i="1"/>
  <c r="N4833" i="1"/>
  <c r="Q4833" i="1"/>
  <c r="L4834" i="1"/>
  <c r="N4834" i="1"/>
  <c r="Q4834" i="1"/>
  <c r="L4835" i="1"/>
  <c r="N4835" i="1"/>
  <c r="Q4835" i="1"/>
  <c r="L4836" i="1"/>
  <c r="N4836" i="1"/>
  <c r="Q4836" i="1"/>
  <c r="L4837" i="1"/>
  <c r="N4837" i="1"/>
  <c r="Q4837" i="1"/>
  <c r="L4838" i="1"/>
  <c r="N4838" i="1"/>
  <c r="Q4838" i="1"/>
  <c r="L4839" i="1"/>
  <c r="N4839" i="1"/>
  <c r="Q4839" i="1"/>
  <c r="L4840" i="1"/>
  <c r="N4840" i="1"/>
  <c r="Q4840" i="1"/>
  <c r="L4841" i="1"/>
  <c r="N4841" i="1"/>
  <c r="Q4841" i="1"/>
  <c r="L4842" i="1"/>
  <c r="N4842" i="1"/>
  <c r="Q4842" i="1"/>
  <c r="L4843" i="1"/>
  <c r="N4843" i="1"/>
  <c r="Q4843" i="1"/>
  <c r="L4844" i="1"/>
  <c r="N4844" i="1"/>
  <c r="Q4844" i="1"/>
  <c r="L4845" i="1"/>
  <c r="N4845" i="1"/>
  <c r="Q4845" i="1"/>
  <c r="L4846" i="1"/>
  <c r="N4846" i="1"/>
  <c r="Q4846" i="1"/>
  <c r="L4847" i="1"/>
  <c r="N4847" i="1"/>
  <c r="Q4847" i="1"/>
  <c r="L4848" i="1"/>
  <c r="N4848" i="1"/>
  <c r="Q4848" i="1"/>
  <c r="L4849" i="1"/>
  <c r="N4849" i="1"/>
  <c r="Q4849" i="1"/>
  <c r="L4850" i="1"/>
  <c r="N4850" i="1"/>
  <c r="Q4850" i="1"/>
  <c r="L4851" i="1"/>
  <c r="N4851" i="1"/>
  <c r="Q4851" i="1"/>
  <c r="L4852" i="1"/>
  <c r="N4852" i="1"/>
  <c r="Q4852" i="1"/>
  <c r="L4853" i="1"/>
  <c r="N4853" i="1"/>
  <c r="Q4853" i="1"/>
  <c r="L4854" i="1"/>
  <c r="N4854" i="1"/>
  <c r="Q4854" i="1"/>
  <c r="L4855" i="1"/>
  <c r="N4855" i="1"/>
  <c r="Q4855" i="1"/>
  <c r="L4856" i="1"/>
  <c r="N4856" i="1"/>
  <c r="Q4856" i="1"/>
  <c r="L4857" i="1"/>
  <c r="N4857" i="1"/>
  <c r="Q4857" i="1"/>
  <c r="L4858" i="1"/>
  <c r="N4858" i="1"/>
  <c r="Q4858" i="1"/>
  <c r="L4859" i="1"/>
  <c r="N4859" i="1"/>
  <c r="Q4859" i="1"/>
  <c r="L4860" i="1"/>
  <c r="N4860" i="1"/>
  <c r="Q4860" i="1"/>
  <c r="L4861" i="1"/>
  <c r="N4861" i="1"/>
  <c r="Q4861" i="1"/>
  <c r="L4862" i="1"/>
  <c r="N4862" i="1"/>
  <c r="Q4862" i="1"/>
  <c r="L4863" i="1"/>
  <c r="N4863" i="1"/>
  <c r="Q4863" i="1"/>
  <c r="L4864" i="1"/>
  <c r="N4864" i="1"/>
  <c r="Q4864" i="1"/>
  <c r="L4865" i="1"/>
  <c r="N4865" i="1"/>
  <c r="Q4865" i="1"/>
  <c r="L4866" i="1"/>
  <c r="N4866" i="1"/>
  <c r="Q4866" i="1"/>
  <c r="L4867" i="1"/>
  <c r="N4867" i="1"/>
  <c r="Q4867" i="1"/>
  <c r="L4868" i="1"/>
  <c r="N4868" i="1"/>
  <c r="Q4868" i="1"/>
  <c r="L4869" i="1"/>
  <c r="N4869" i="1"/>
  <c r="Q4869" i="1"/>
  <c r="L4870" i="1"/>
  <c r="N4870" i="1"/>
  <c r="Q4870" i="1"/>
  <c r="L4871" i="1"/>
  <c r="N4871" i="1"/>
  <c r="Q4871" i="1"/>
  <c r="L4872" i="1"/>
  <c r="N4872" i="1"/>
  <c r="Q4872" i="1"/>
  <c r="L4873" i="1"/>
  <c r="N4873" i="1"/>
  <c r="Q4873" i="1"/>
  <c r="L4874" i="1"/>
  <c r="N4874" i="1"/>
  <c r="Q4874" i="1"/>
  <c r="L4875" i="1"/>
  <c r="N4875" i="1"/>
  <c r="Q4875" i="1"/>
  <c r="L4876" i="1"/>
  <c r="N4876" i="1"/>
  <c r="Q4876" i="1"/>
  <c r="L4877" i="1"/>
  <c r="N4877" i="1"/>
  <c r="Q4877" i="1"/>
  <c r="L4878" i="1"/>
  <c r="N4878" i="1"/>
  <c r="Q4878" i="1"/>
  <c r="L4879" i="1"/>
  <c r="N4879" i="1"/>
  <c r="Q4879" i="1"/>
  <c r="L4880" i="1"/>
  <c r="N4880" i="1"/>
  <c r="Q4880" i="1"/>
  <c r="L4881" i="1"/>
  <c r="N4881" i="1"/>
  <c r="Q4881" i="1"/>
  <c r="L4882" i="1"/>
  <c r="N4882" i="1"/>
  <c r="Q4882" i="1"/>
  <c r="L4883" i="1"/>
  <c r="N4883" i="1"/>
  <c r="Q4883" i="1"/>
  <c r="L4884" i="1"/>
  <c r="N4884" i="1"/>
  <c r="Q4884" i="1"/>
  <c r="L4885" i="1"/>
  <c r="N4885" i="1"/>
  <c r="Q4885" i="1"/>
  <c r="L4886" i="1"/>
  <c r="N4886" i="1"/>
  <c r="Q4886" i="1"/>
  <c r="L4887" i="1"/>
  <c r="N4887" i="1"/>
  <c r="Q4887" i="1"/>
  <c r="L4888" i="1"/>
  <c r="N4888" i="1"/>
  <c r="Q4888" i="1"/>
  <c r="L4889" i="1"/>
  <c r="N4889" i="1"/>
  <c r="Q4889" i="1"/>
  <c r="L4890" i="1"/>
  <c r="N4890" i="1"/>
  <c r="Q4890" i="1"/>
  <c r="L4891" i="1"/>
  <c r="N4891" i="1"/>
  <c r="Q4891" i="1"/>
  <c r="L4892" i="1"/>
  <c r="N4892" i="1"/>
  <c r="Q4892" i="1"/>
  <c r="L4893" i="1"/>
  <c r="N4893" i="1"/>
  <c r="Q4893" i="1"/>
  <c r="L4894" i="1"/>
  <c r="N4894" i="1"/>
  <c r="Q4894" i="1"/>
  <c r="L4895" i="1"/>
  <c r="N4895" i="1"/>
  <c r="Q4895" i="1"/>
  <c r="L4896" i="1"/>
  <c r="N4896" i="1"/>
  <c r="Q4896" i="1"/>
  <c r="L4897" i="1"/>
  <c r="N4897" i="1"/>
  <c r="Q4897" i="1"/>
  <c r="L4898" i="1"/>
  <c r="N4898" i="1"/>
  <c r="Q4898" i="1"/>
  <c r="X4683" i="1"/>
  <c r="AA4683" i="1"/>
  <c r="X4682" i="1"/>
  <c r="AA4682" i="1"/>
  <c r="X4681" i="1"/>
  <c r="AA4681" i="1"/>
  <c r="L605" i="19"/>
  <c r="N605" i="19"/>
  <c r="Q605" i="19"/>
  <c r="X605" i="19"/>
  <c r="AA605" i="19"/>
  <c r="L604" i="19"/>
  <c r="N604" i="19"/>
  <c r="Q604" i="19"/>
  <c r="X604" i="19"/>
  <c r="AA604" i="19"/>
  <c r="L603" i="19"/>
  <c r="N603" i="19"/>
  <c r="Q603" i="19"/>
  <c r="X603" i="19"/>
  <c r="AA603" i="19"/>
  <c r="L602" i="19"/>
  <c r="N602" i="19"/>
  <c r="Q602" i="19"/>
  <c r="X602" i="19"/>
  <c r="AA602" i="19"/>
  <c r="L601" i="19"/>
  <c r="N601" i="19"/>
  <c r="Q601" i="19"/>
  <c r="X601" i="19"/>
  <c r="AA601" i="19"/>
  <c r="L600" i="19"/>
  <c r="N600" i="19"/>
  <c r="Q600" i="19"/>
  <c r="X600" i="19"/>
  <c r="AA600" i="19"/>
  <c r="L599" i="19"/>
  <c r="N599" i="19"/>
  <c r="Q599" i="19"/>
  <c r="X599" i="19"/>
  <c r="AA599" i="19"/>
  <c r="L598" i="19"/>
  <c r="N598" i="19"/>
  <c r="Q598" i="19"/>
  <c r="X598" i="19"/>
  <c r="AA598" i="19"/>
  <c r="L597" i="19"/>
  <c r="N597" i="19"/>
  <c r="Q597" i="19"/>
  <c r="X597" i="19"/>
  <c r="AA597" i="19"/>
  <c r="L596" i="19"/>
  <c r="N596" i="19"/>
  <c r="Q596" i="19"/>
  <c r="X596" i="19"/>
  <c r="AA596" i="19"/>
  <c r="L595" i="19"/>
  <c r="N595" i="19"/>
  <c r="Q595" i="19"/>
  <c r="X595" i="19"/>
  <c r="AA595" i="19"/>
  <c r="L594" i="19"/>
  <c r="N594" i="19"/>
  <c r="Q594" i="19"/>
  <c r="X594" i="19"/>
  <c r="AA594" i="19"/>
  <c r="L593" i="19"/>
  <c r="N593" i="19"/>
  <c r="Q593" i="19"/>
  <c r="X593" i="19"/>
  <c r="AA593" i="19"/>
  <c r="L592" i="19"/>
  <c r="N592" i="19"/>
  <c r="Q592" i="19"/>
  <c r="X592" i="19"/>
  <c r="AA592" i="19"/>
  <c r="L591" i="19"/>
  <c r="N591" i="19"/>
  <c r="Q591" i="19"/>
  <c r="X591" i="19"/>
  <c r="AA591" i="19"/>
  <c r="L590" i="19"/>
  <c r="N590" i="19"/>
  <c r="Q590" i="19"/>
  <c r="X590" i="19"/>
  <c r="AA590" i="19"/>
  <c r="L589" i="19"/>
  <c r="N589" i="19"/>
  <c r="Q589" i="19"/>
  <c r="X589" i="19"/>
  <c r="AA589" i="19"/>
  <c r="L588" i="19"/>
  <c r="N588" i="19"/>
  <c r="Q588" i="19"/>
  <c r="X588" i="19"/>
  <c r="AA588" i="19"/>
  <c r="L587" i="19"/>
  <c r="N587" i="19"/>
  <c r="Q587" i="19"/>
  <c r="X587" i="19"/>
  <c r="AA587" i="19"/>
  <c r="L586" i="19"/>
  <c r="N586" i="19"/>
  <c r="Q586" i="19"/>
  <c r="X586" i="19"/>
  <c r="AA586" i="19"/>
  <c r="L585" i="19"/>
  <c r="N585" i="19"/>
  <c r="Q585" i="19"/>
  <c r="X585" i="19"/>
  <c r="AA585" i="19"/>
  <c r="L584" i="19"/>
  <c r="N584" i="19"/>
  <c r="Q584" i="19"/>
  <c r="X584" i="19"/>
  <c r="AA584" i="19"/>
  <c r="L583" i="19"/>
  <c r="N583" i="19"/>
  <c r="Q583" i="19"/>
  <c r="X583" i="19"/>
  <c r="AA583" i="19"/>
  <c r="L582" i="19"/>
  <c r="N582" i="19"/>
  <c r="Q582" i="19"/>
  <c r="X582" i="19"/>
  <c r="AA582" i="19"/>
  <c r="L581" i="19"/>
  <c r="N581" i="19"/>
  <c r="Q581" i="19"/>
  <c r="X581" i="19"/>
  <c r="AA581" i="19"/>
  <c r="L580" i="19"/>
  <c r="N580" i="19"/>
  <c r="Q580" i="19"/>
  <c r="X580" i="19"/>
  <c r="AA580" i="19"/>
  <c r="L579" i="19"/>
  <c r="N579" i="19"/>
  <c r="Q579" i="19"/>
  <c r="X579" i="19"/>
  <c r="AA579" i="19"/>
  <c r="I173" i="15"/>
  <c r="H173" i="15"/>
  <c r="D173" i="15"/>
  <c r="O173" i="15"/>
  <c r="R173" i="15" s="1"/>
  <c r="U173" i="15"/>
  <c r="Y173" i="15"/>
  <c r="AA173" i="15"/>
  <c r="AB173" i="15"/>
  <c r="AC173" i="15"/>
  <c r="AK173" i="15"/>
  <c r="AN173" i="15"/>
  <c r="AP173" i="15"/>
  <c r="AQ173" i="15"/>
  <c r="AR173" i="15"/>
  <c r="D172" i="15"/>
  <c r="H172" i="15"/>
  <c r="I172" i="15"/>
  <c r="O172" i="15"/>
  <c r="R172" i="15"/>
  <c r="U172" i="15" s="1"/>
  <c r="Y172" i="15"/>
  <c r="AA172" i="15"/>
  <c r="AB172" i="15"/>
  <c r="AC172" i="15"/>
  <c r="AK172" i="15"/>
  <c r="AN172" i="15"/>
  <c r="AP172" i="15"/>
  <c r="AQ172" i="15"/>
  <c r="AR172" i="15"/>
  <c r="L578" i="19"/>
  <c r="N578" i="19"/>
  <c r="Q578" i="19"/>
  <c r="X578" i="19"/>
  <c r="AA578" i="19"/>
  <c r="L577" i="19"/>
  <c r="N577" i="19"/>
  <c r="Q577" i="19"/>
  <c r="X577" i="19"/>
  <c r="AA577" i="19"/>
  <c r="L576" i="19"/>
  <c r="N576" i="19"/>
  <c r="Q576" i="19"/>
  <c r="X576" i="19"/>
  <c r="AA576" i="19"/>
  <c r="L575" i="19"/>
  <c r="N575" i="19"/>
  <c r="Q575" i="19"/>
  <c r="X575" i="19"/>
  <c r="AA575" i="19"/>
  <c r="L574" i="19"/>
  <c r="N574" i="19"/>
  <c r="Q574" i="19"/>
  <c r="X574" i="19"/>
  <c r="AA574" i="19"/>
  <c r="L573" i="19"/>
  <c r="N573" i="19"/>
  <c r="Q573" i="19"/>
  <c r="X573" i="19"/>
  <c r="AA573" i="19"/>
  <c r="L572" i="19"/>
  <c r="N572" i="19"/>
  <c r="Q572" i="19"/>
  <c r="X572" i="19"/>
  <c r="AA572" i="19"/>
  <c r="L571" i="19"/>
  <c r="N571" i="19"/>
  <c r="Q571" i="19"/>
  <c r="X571" i="19"/>
  <c r="AA571" i="19"/>
  <c r="L570" i="19"/>
  <c r="N570" i="19"/>
  <c r="Q570" i="19"/>
  <c r="X570" i="19"/>
  <c r="AA570" i="19"/>
  <c r="L569" i="19"/>
  <c r="N569" i="19"/>
  <c r="Q569" i="19"/>
  <c r="X569" i="19"/>
  <c r="AA569" i="19"/>
  <c r="L568" i="19"/>
  <c r="N568" i="19"/>
  <c r="Q568" i="19"/>
  <c r="X568" i="19"/>
  <c r="AA568" i="19"/>
  <c r="L567" i="19"/>
  <c r="N567" i="19"/>
  <c r="Q567" i="19"/>
  <c r="X567" i="19"/>
  <c r="AA567" i="19"/>
  <c r="L566" i="19"/>
  <c r="N566" i="19"/>
  <c r="Q566" i="19"/>
  <c r="X566" i="19"/>
  <c r="AA566" i="19"/>
  <c r="L565" i="19"/>
  <c r="N565" i="19"/>
  <c r="Q565" i="19"/>
  <c r="X565" i="19"/>
  <c r="AA565" i="19"/>
  <c r="L564" i="19"/>
  <c r="N564" i="19"/>
  <c r="Q564" i="19"/>
  <c r="X564" i="19"/>
  <c r="AA564" i="19"/>
  <c r="L563" i="19"/>
  <c r="N563" i="19"/>
  <c r="Q563" i="19"/>
  <c r="X563" i="19"/>
  <c r="AA563" i="19"/>
  <c r="L562" i="19"/>
  <c r="N562" i="19"/>
  <c r="Q562" i="19"/>
  <c r="X562" i="19"/>
  <c r="AA562" i="19"/>
  <c r="L561" i="19"/>
  <c r="N561" i="19"/>
  <c r="Q561" i="19"/>
  <c r="X561" i="19"/>
  <c r="AA561" i="19"/>
  <c r="L560" i="19"/>
  <c r="N560" i="19"/>
  <c r="Q560" i="19"/>
  <c r="X560" i="19"/>
  <c r="AA560" i="19"/>
  <c r="L559" i="19"/>
  <c r="N559" i="19"/>
  <c r="Q559" i="19"/>
  <c r="X559" i="19"/>
  <c r="AA559" i="19"/>
  <c r="L558" i="19"/>
  <c r="N558" i="19"/>
  <c r="Q558" i="19"/>
  <c r="X558" i="19"/>
  <c r="AA558" i="19"/>
  <c r="L557" i="19"/>
  <c r="N557" i="19"/>
  <c r="Q557" i="19"/>
  <c r="X557" i="19"/>
  <c r="AA557" i="19"/>
  <c r="L556" i="19"/>
  <c r="N556" i="19"/>
  <c r="Q556" i="19"/>
  <c r="X556" i="19"/>
  <c r="AA556" i="19"/>
  <c r="L555" i="19"/>
  <c r="N555" i="19"/>
  <c r="Q555" i="19"/>
  <c r="X555" i="19"/>
  <c r="AA555" i="19"/>
  <c r="L554" i="19"/>
  <c r="N554" i="19"/>
  <c r="Q554" i="19"/>
  <c r="X554" i="19"/>
  <c r="AA554" i="19"/>
  <c r="L553" i="19"/>
  <c r="N553" i="19"/>
  <c r="Q553" i="19"/>
  <c r="X553" i="19"/>
  <c r="AA553" i="19"/>
  <c r="L552" i="19"/>
  <c r="N552" i="19"/>
  <c r="Q552" i="19"/>
  <c r="X552" i="19"/>
  <c r="AA552" i="19"/>
  <c r="L551" i="19"/>
  <c r="N551" i="19"/>
  <c r="Q551" i="19"/>
  <c r="X551" i="19"/>
  <c r="AA551" i="19"/>
  <c r="L550" i="19"/>
  <c r="N550" i="19"/>
  <c r="Q550" i="19"/>
  <c r="X550" i="19"/>
  <c r="AA550" i="19"/>
  <c r="L549" i="19"/>
  <c r="N549" i="19"/>
  <c r="Q549" i="19"/>
  <c r="X549" i="19"/>
  <c r="AA549" i="19"/>
  <c r="L548" i="19"/>
  <c r="N548" i="19"/>
  <c r="Q548" i="19"/>
  <c r="X548" i="19"/>
  <c r="AA548" i="19"/>
  <c r="L4576" i="1"/>
  <c r="D171" i="15"/>
  <c r="H171" i="15"/>
  <c r="I171" i="15"/>
  <c r="O171" i="15"/>
  <c r="R171" i="15" s="1"/>
  <c r="U171" i="15" s="1"/>
  <c r="Y171" i="15"/>
  <c r="AA171" i="15"/>
  <c r="AB171" i="15"/>
  <c r="AC171" i="15"/>
  <c r="AK171" i="15"/>
  <c r="AN171" i="15"/>
  <c r="AP171" i="15"/>
  <c r="AQ171" i="15"/>
  <c r="AR171" i="15"/>
  <c r="O141" i="15"/>
  <c r="R141" i="15" s="1"/>
  <c r="U141" i="15" s="1"/>
  <c r="O142" i="15"/>
  <c r="R142" i="15" s="1"/>
  <c r="U142" i="15" s="1"/>
  <c r="O143" i="15"/>
  <c r="R143" i="15" s="1"/>
  <c r="U143" i="15" s="1"/>
  <c r="O144" i="15"/>
  <c r="R144" i="15"/>
  <c r="U144" i="15"/>
  <c r="O145" i="15"/>
  <c r="R145" i="15"/>
  <c r="U145" i="15" s="1"/>
  <c r="O146" i="15"/>
  <c r="R146" i="15"/>
  <c r="U146" i="15" s="1"/>
  <c r="O147" i="15"/>
  <c r="R147" i="15" s="1"/>
  <c r="U147" i="15" s="1"/>
  <c r="O148" i="15"/>
  <c r="R148" i="15"/>
  <c r="U148" i="15"/>
  <c r="O149" i="15"/>
  <c r="R149" i="15"/>
  <c r="U149" i="15" s="1"/>
  <c r="O150" i="15"/>
  <c r="R150" i="15"/>
  <c r="U150" i="15" s="1"/>
  <c r="O151" i="15"/>
  <c r="R151" i="15" s="1"/>
  <c r="U151" i="15" s="1"/>
  <c r="O152" i="15"/>
  <c r="R152" i="15"/>
  <c r="U152" i="15"/>
  <c r="O153" i="15"/>
  <c r="R153" i="15"/>
  <c r="U153" i="15" s="1"/>
  <c r="O154" i="15"/>
  <c r="R154" i="15"/>
  <c r="U154" i="15" s="1"/>
  <c r="O155" i="15"/>
  <c r="R155" i="15" s="1"/>
  <c r="U155" i="15" s="1"/>
  <c r="O156" i="15"/>
  <c r="R156" i="15"/>
  <c r="U156" i="15"/>
  <c r="O157" i="15"/>
  <c r="R157" i="15"/>
  <c r="U157" i="15" s="1"/>
  <c r="O158" i="15"/>
  <c r="R158" i="15"/>
  <c r="U158" i="15" s="1"/>
  <c r="O159" i="15"/>
  <c r="R159" i="15" s="1"/>
  <c r="U159" i="15" s="1"/>
  <c r="O160" i="15"/>
  <c r="R160" i="15"/>
  <c r="U160" i="15"/>
  <c r="O161" i="15"/>
  <c r="R161" i="15"/>
  <c r="U161" i="15" s="1"/>
  <c r="O162" i="15"/>
  <c r="R162" i="15"/>
  <c r="U162" i="15" s="1"/>
  <c r="O163" i="15"/>
  <c r="R163" i="15" s="1"/>
  <c r="U163" i="15" s="1"/>
  <c r="O164" i="15"/>
  <c r="R164" i="15"/>
  <c r="U164" i="15"/>
  <c r="O165" i="15"/>
  <c r="R165" i="15"/>
  <c r="U165" i="15" s="1"/>
  <c r="O166" i="15"/>
  <c r="R166" i="15"/>
  <c r="U166" i="15" s="1"/>
  <c r="O167" i="15"/>
  <c r="R167" i="15" s="1"/>
  <c r="U167" i="15" s="1"/>
  <c r="O168" i="15"/>
  <c r="R168" i="15"/>
  <c r="U168" i="15"/>
  <c r="O169" i="15"/>
  <c r="R169" i="15"/>
  <c r="U169" i="15" s="1"/>
  <c r="O170" i="15"/>
  <c r="R170" i="15"/>
  <c r="U170" i="15" s="1"/>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Y168" i="15"/>
  <c r="Y169" i="15"/>
  <c r="Y170" i="15"/>
  <c r="AA141" i="15"/>
  <c r="AA142" i="15"/>
  <c r="AA143" i="15"/>
  <c r="AA144" i="15"/>
  <c r="AA145" i="15"/>
  <c r="AA146" i="15"/>
  <c r="AA147" i="15"/>
  <c r="AA148" i="15"/>
  <c r="AA149" i="15"/>
  <c r="AA150" i="15"/>
  <c r="AA151" i="15"/>
  <c r="AA152" i="15"/>
  <c r="AA153" i="15"/>
  <c r="AA154" i="15"/>
  <c r="AA155" i="15"/>
  <c r="AA156" i="15"/>
  <c r="AA157" i="15"/>
  <c r="AA158" i="15"/>
  <c r="AA159" i="15"/>
  <c r="AA160" i="15"/>
  <c r="AA161" i="15"/>
  <c r="AA162" i="15"/>
  <c r="AA163" i="15"/>
  <c r="AA164" i="15"/>
  <c r="AA165" i="15"/>
  <c r="AA166" i="15"/>
  <c r="AA167" i="15"/>
  <c r="AA168" i="15"/>
  <c r="AA169" i="15"/>
  <c r="AA170" i="15"/>
  <c r="AB141" i="15"/>
  <c r="AB142" i="15"/>
  <c r="AB143" i="15"/>
  <c r="AB144" i="15"/>
  <c r="AB145" i="15"/>
  <c r="AB146" i="15"/>
  <c r="AB147" i="15"/>
  <c r="AB148" i="15"/>
  <c r="AB149" i="15"/>
  <c r="AB150" i="15"/>
  <c r="AB151" i="15"/>
  <c r="AB152" i="15"/>
  <c r="AB153" i="15"/>
  <c r="AB154" i="15"/>
  <c r="AB155" i="15"/>
  <c r="AB156" i="15"/>
  <c r="AB157" i="15"/>
  <c r="AB158" i="15"/>
  <c r="AB159" i="15"/>
  <c r="AB160" i="15"/>
  <c r="AB161" i="15"/>
  <c r="AB162" i="15"/>
  <c r="AB163" i="15"/>
  <c r="AB164" i="15"/>
  <c r="AB165" i="15"/>
  <c r="AB166" i="15"/>
  <c r="AB167" i="15"/>
  <c r="AB168" i="15"/>
  <c r="AB169" i="15"/>
  <c r="AB170" i="15"/>
  <c r="AC141" i="15"/>
  <c r="AC142" i="15"/>
  <c r="AC143" i="15"/>
  <c r="AC144" i="15"/>
  <c r="AC145" i="15"/>
  <c r="AC146" i="15"/>
  <c r="AC147" i="15"/>
  <c r="AC148" i="15"/>
  <c r="AC149" i="15"/>
  <c r="AC150" i="15"/>
  <c r="AC151" i="15"/>
  <c r="AC152" i="15"/>
  <c r="AC153" i="15"/>
  <c r="AC154" i="15"/>
  <c r="AC155" i="15"/>
  <c r="AC156" i="15"/>
  <c r="AC157" i="15"/>
  <c r="AC158" i="15"/>
  <c r="AC159" i="15"/>
  <c r="AC160" i="15"/>
  <c r="AC161" i="15"/>
  <c r="AC162" i="15"/>
  <c r="AC163" i="15"/>
  <c r="AC164" i="15"/>
  <c r="AC165" i="15"/>
  <c r="AC166" i="15"/>
  <c r="AC167" i="15"/>
  <c r="AC168" i="15"/>
  <c r="AC169" i="15"/>
  <c r="AC170" i="15"/>
  <c r="AK141" i="15"/>
  <c r="AK142" i="15"/>
  <c r="AK143" i="15"/>
  <c r="AK144" i="15"/>
  <c r="AK145" i="15"/>
  <c r="AK146" i="15"/>
  <c r="AK147" i="15"/>
  <c r="AK148" i="15"/>
  <c r="AK149" i="15"/>
  <c r="AK150" i="15"/>
  <c r="AK151" i="15"/>
  <c r="AK152" i="15"/>
  <c r="AK153" i="15"/>
  <c r="AK154" i="15"/>
  <c r="AK155" i="15"/>
  <c r="AK156" i="15"/>
  <c r="AK157" i="15"/>
  <c r="AK158" i="15"/>
  <c r="AK159" i="15"/>
  <c r="AK160" i="15"/>
  <c r="AK161" i="15"/>
  <c r="AK162" i="15"/>
  <c r="AK163" i="15"/>
  <c r="AK164" i="15"/>
  <c r="AK165" i="15"/>
  <c r="AK166" i="15"/>
  <c r="AK167" i="15"/>
  <c r="AK168" i="15"/>
  <c r="AK169" i="15"/>
  <c r="AK170" i="15"/>
  <c r="AN141" i="15"/>
  <c r="AN142" i="15"/>
  <c r="AN143" i="15"/>
  <c r="AN144" i="15"/>
  <c r="AN145" i="15"/>
  <c r="AN146" i="15"/>
  <c r="AN147" i="15"/>
  <c r="AN148" i="15"/>
  <c r="AN149" i="15"/>
  <c r="AN150" i="15"/>
  <c r="AN151" i="15"/>
  <c r="AN152" i="15"/>
  <c r="AN153" i="15"/>
  <c r="AN154" i="15"/>
  <c r="AN155" i="15"/>
  <c r="AN156" i="15"/>
  <c r="AN157" i="15"/>
  <c r="AN158" i="15"/>
  <c r="AN159" i="15"/>
  <c r="AN160" i="15"/>
  <c r="AN161" i="15"/>
  <c r="AN162" i="15"/>
  <c r="AN163" i="15"/>
  <c r="AN164" i="15"/>
  <c r="AN165" i="15"/>
  <c r="AN166" i="15"/>
  <c r="AN167" i="15"/>
  <c r="AN168" i="15"/>
  <c r="AN169" i="15"/>
  <c r="AN170" i="15"/>
  <c r="AP141" i="15"/>
  <c r="AP142" i="15"/>
  <c r="AP143" i="15"/>
  <c r="AP144" i="15"/>
  <c r="AP145" i="15"/>
  <c r="AP146" i="15"/>
  <c r="AP147" i="15"/>
  <c r="AP148" i="15"/>
  <c r="AP149" i="15"/>
  <c r="AP150" i="15"/>
  <c r="AP151" i="15"/>
  <c r="AP152" i="15"/>
  <c r="AP153" i="15"/>
  <c r="AP154" i="15"/>
  <c r="AP155" i="15"/>
  <c r="AP156" i="15"/>
  <c r="AP157" i="15"/>
  <c r="AP158" i="15"/>
  <c r="AP159" i="15"/>
  <c r="AP160" i="15"/>
  <c r="AP161" i="15"/>
  <c r="AP162" i="15"/>
  <c r="AP163" i="15"/>
  <c r="AP164" i="15"/>
  <c r="AP165" i="15"/>
  <c r="AP166" i="15"/>
  <c r="AP167" i="15"/>
  <c r="AP168" i="15"/>
  <c r="AP169" i="15"/>
  <c r="AP170" i="15"/>
  <c r="AQ141" i="15"/>
  <c r="AQ142" i="15"/>
  <c r="AQ143" i="15"/>
  <c r="AQ144" i="15"/>
  <c r="AQ145" i="15"/>
  <c r="AQ146" i="15"/>
  <c r="AQ147" i="15"/>
  <c r="AQ148" i="15"/>
  <c r="AQ149" i="15"/>
  <c r="AQ150" i="15"/>
  <c r="AQ151" i="15"/>
  <c r="AQ152" i="15"/>
  <c r="AQ153" i="15"/>
  <c r="AQ154" i="15"/>
  <c r="AQ155" i="15"/>
  <c r="AQ156" i="15"/>
  <c r="AQ157" i="15"/>
  <c r="AQ158" i="15"/>
  <c r="AQ159" i="15"/>
  <c r="AQ160" i="15"/>
  <c r="AQ161" i="15"/>
  <c r="AQ162" i="15"/>
  <c r="AQ163" i="15"/>
  <c r="AQ164" i="15"/>
  <c r="AQ165" i="15"/>
  <c r="AQ166" i="15"/>
  <c r="AQ167" i="15"/>
  <c r="AQ168" i="15"/>
  <c r="AQ169" i="15"/>
  <c r="AQ170" i="15"/>
  <c r="AR141" i="15"/>
  <c r="AR142" i="15"/>
  <c r="AR143" i="15"/>
  <c r="AR144" i="15"/>
  <c r="AR145" i="15"/>
  <c r="AR146" i="15"/>
  <c r="AR147" i="15"/>
  <c r="AR148" i="15"/>
  <c r="AR149" i="15"/>
  <c r="AR150" i="15"/>
  <c r="AR151" i="15"/>
  <c r="AR152" i="15"/>
  <c r="AR153" i="15"/>
  <c r="AR154" i="15"/>
  <c r="AR155" i="15"/>
  <c r="AR156" i="15"/>
  <c r="AR157" i="15"/>
  <c r="AR158" i="15"/>
  <c r="AR159" i="15"/>
  <c r="AR160" i="15"/>
  <c r="AR161" i="15"/>
  <c r="AR162" i="15"/>
  <c r="AR163" i="15"/>
  <c r="AR164" i="15"/>
  <c r="AR165" i="15"/>
  <c r="AR166" i="15"/>
  <c r="AR167" i="15"/>
  <c r="AR168" i="15"/>
  <c r="AR169" i="15"/>
  <c r="AR170" i="15"/>
  <c r="I170" i="15"/>
  <c r="H170" i="15"/>
  <c r="D170" i="15"/>
  <c r="I169" i="15"/>
  <c r="H169" i="15"/>
  <c r="D169" i="15"/>
  <c r="I168" i="15"/>
  <c r="H168" i="15"/>
  <c r="D168" i="15"/>
  <c r="I167" i="15"/>
  <c r="H167" i="15"/>
  <c r="D167" i="15"/>
  <c r="I166" i="15"/>
  <c r="H166" i="15"/>
  <c r="D166" i="15"/>
  <c r="I165" i="15"/>
  <c r="H165" i="15"/>
  <c r="D165" i="15"/>
  <c r="I164" i="15"/>
  <c r="H164" i="15"/>
  <c r="D164" i="15"/>
  <c r="I163" i="15"/>
  <c r="H163" i="15"/>
  <c r="D163" i="15"/>
  <c r="I162" i="15"/>
  <c r="H162" i="15"/>
  <c r="D162" i="15"/>
  <c r="I161" i="15"/>
  <c r="H161" i="15"/>
  <c r="D161" i="15"/>
  <c r="I160" i="15"/>
  <c r="H160" i="15"/>
  <c r="D160" i="15"/>
  <c r="I159" i="15"/>
  <c r="H159" i="15"/>
  <c r="D159" i="15"/>
  <c r="I158" i="15"/>
  <c r="H158" i="15"/>
  <c r="D158" i="15"/>
  <c r="I157" i="15"/>
  <c r="H157" i="15"/>
  <c r="D157" i="15"/>
  <c r="I156" i="15"/>
  <c r="H156" i="15"/>
  <c r="D156" i="15"/>
  <c r="I155" i="15"/>
  <c r="H155" i="15"/>
  <c r="D155" i="15"/>
  <c r="I154" i="15"/>
  <c r="H154" i="15"/>
  <c r="D154" i="15"/>
  <c r="I153" i="15"/>
  <c r="H153" i="15"/>
  <c r="D153" i="15"/>
  <c r="I152" i="15"/>
  <c r="H152" i="15"/>
  <c r="D152" i="15"/>
  <c r="I151" i="15"/>
  <c r="H151" i="15"/>
  <c r="D151" i="15"/>
  <c r="I150" i="15"/>
  <c r="H150" i="15"/>
  <c r="D150" i="15"/>
  <c r="I149" i="15"/>
  <c r="H149" i="15"/>
  <c r="D149" i="15"/>
  <c r="I148" i="15"/>
  <c r="H148" i="15"/>
  <c r="D148" i="15"/>
  <c r="I147" i="15"/>
  <c r="H147" i="15"/>
  <c r="D147" i="15"/>
  <c r="I146" i="15"/>
  <c r="H146" i="15"/>
  <c r="D146" i="15"/>
  <c r="I145" i="15"/>
  <c r="H145" i="15"/>
  <c r="D145" i="15"/>
  <c r="I144" i="15"/>
  <c r="H144" i="15"/>
  <c r="D144" i="15"/>
  <c r="I143" i="15"/>
  <c r="H143" i="15"/>
  <c r="D143" i="15"/>
  <c r="I142" i="15"/>
  <c r="H142" i="15"/>
  <c r="D142" i="15"/>
  <c r="I141" i="15"/>
  <c r="H141" i="15"/>
  <c r="D141" i="15"/>
  <c r="B62" i="7"/>
  <c r="U62" i="7"/>
  <c r="AC62" i="7"/>
  <c r="AE62" i="7"/>
  <c r="AG62" i="7"/>
  <c r="AH62" i="7"/>
  <c r="AI62" i="7"/>
  <c r="AK62" i="7"/>
  <c r="AL62" i="7" s="1"/>
  <c r="B60" i="7"/>
  <c r="B61" i="7"/>
  <c r="U60" i="7"/>
  <c r="U61" i="7"/>
  <c r="AC60" i="7"/>
  <c r="AC61" i="7"/>
  <c r="AE60" i="7"/>
  <c r="AE61" i="7"/>
  <c r="AG60" i="7"/>
  <c r="AG61" i="7"/>
  <c r="AH60" i="7"/>
  <c r="AH61" i="7"/>
  <c r="AI60" i="7"/>
  <c r="AI61" i="7"/>
  <c r="AK60" i="7"/>
  <c r="AL60" i="7"/>
  <c r="AK61" i="7"/>
  <c r="AL61" i="7" s="1"/>
  <c r="L546" i="19"/>
  <c r="L547" i="19"/>
  <c r="N546" i="19"/>
  <c r="N547" i="19"/>
  <c r="Q546" i="19"/>
  <c r="Q547" i="19"/>
  <c r="X546" i="19"/>
  <c r="X547" i="19"/>
  <c r="AA546" i="19"/>
  <c r="AA547" i="19"/>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X4591" i="1"/>
  <c r="X4592" i="1"/>
  <c r="X4593" i="1"/>
  <c r="X4594" i="1"/>
  <c r="X4595" i="1"/>
  <c r="X4596" i="1"/>
  <c r="X4597" i="1"/>
  <c r="X4598" i="1"/>
  <c r="X4599" i="1"/>
  <c r="X4600" i="1"/>
  <c r="X4601" i="1"/>
  <c r="X4602" i="1"/>
  <c r="X4603" i="1"/>
  <c r="X4604" i="1"/>
  <c r="X4605" i="1"/>
  <c r="X4606" i="1"/>
  <c r="X4607" i="1"/>
  <c r="X4608" i="1"/>
  <c r="X4609" i="1"/>
  <c r="X4610" i="1"/>
  <c r="X4611" i="1"/>
  <c r="X4612" i="1"/>
  <c r="X4613" i="1"/>
  <c r="X4614" i="1"/>
  <c r="X4615" i="1"/>
  <c r="X4616" i="1"/>
  <c r="X4617" i="1"/>
  <c r="X4618" i="1"/>
  <c r="X4619" i="1"/>
  <c r="X4620" i="1"/>
  <c r="X4621" i="1"/>
  <c r="X4622" i="1"/>
  <c r="X4623" i="1"/>
  <c r="X4624" i="1"/>
  <c r="X4625" i="1"/>
  <c r="X4626" i="1"/>
  <c r="X4627" i="1"/>
  <c r="X4628" i="1"/>
  <c r="X4629" i="1"/>
  <c r="X4630" i="1"/>
  <c r="X4631" i="1"/>
  <c r="X4632" i="1"/>
  <c r="X4633" i="1"/>
  <c r="X4634" i="1"/>
  <c r="X4635" i="1"/>
  <c r="X4636" i="1"/>
  <c r="X4637" i="1"/>
  <c r="X4638" i="1"/>
  <c r="X4639" i="1"/>
  <c r="X4640" i="1"/>
  <c r="X4641" i="1"/>
  <c r="X4642" i="1"/>
  <c r="X4643" i="1"/>
  <c r="X4644" i="1"/>
  <c r="X4645" i="1"/>
  <c r="X4646" i="1"/>
  <c r="X4647" i="1"/>
  <c r="X4648" i="1"/>
  <c r="X4649" i="1"/>
  <c r="X4650" i="1"/>
  <c r="X4651" i="1"/>
  <c r="X4652" i="1"/>
  <c r="X4653" i="1"/>
  <c r="X4654" i="1"/>
  <c r="X4655" i="1"/>
  <c r="X4656" i="1"/>
  <c r="X4657" i="1"/>
  <c r="X4658" i="1"/>
  <c r="X4659" i="1"/>
  <c r="X4660" i="1"/>
  <c r="X4661" i="1"/>
  <c r="X4662" i="1"/>
  <c r="X4663" i="1"/>
  <c r="X4664" i="1"/>
  <c r="X4665" i="1"/>
  <c r="X4666" i="1"/>
  <c r="X4667" i="1"/>
  <c r="X4668" i="1"/>
  <c r="X4669" i="1"/>
  <c r="X4670" i="1"/>
  <c r="X4671" i="1"/>
  <c r="X4672" i="1"/>
  <c r="X4673" i="1"/>
  <c r="X4674" i="1"/>
  <c r="X4675" i="1"/>
  <c r="X4676" i="1"/>
  <c r="X4677" i="1"/>
  <c r="X4678" i="1"/>
  <c r="X4679" i="1"/>
  <c r="X4680" i="1"/>
  <c r="AA4510" i="1"/>
  <c r="AA4511" i="1"/>
  <c r="AA4512" i="1"/>
  <c r="AA4513" i="1"/>
  <c r="AA4514" i="1"/>
  <c r="AA4515" i="1"/>
  <c r="AA4516" i="1"/>
  <c r="AA4517" i="1"/>
  <c r="AA4518" i="1"/>
  <c r="AA4519" i="1"/>
  <c r="AA4520" i="1"/>
  <c r="AA4521" i="1"/>
  <c r="AA4522" i="1"/>
  <c r="AA4523" i="1"/>
  <c r="AA4524" i="1"/>
  <c r="AA4525" i="1"/>
  <c r="AA4526" i="1"/>
  <c r="AA4527" i="1"/>
  <c r="AA4528" i="1"/>
  <c r="AA4529" i="1"/>
  <c r="AA4530" i="1"/>
  <c r="AA4531" i="1"/>
  <c r="AA4532" i="1"/>
  <c r="AA4533" i="1"/>
  <c r="AA4534" i="1"/>
  <c r="AA4535" i="1"/>
  <c r="AA4536" i="1"/>
  <c r="AA4537" i="1"/>
  <c r="AA4538" i="1"/>
  <c r="AA4539" i="1"/>
  <c r="AA4540" i="1"/>
  <c r="AA4541" i="1"/>
  <c r="AA4542" i="1"/>
  <c r="AA4543" i="1"/>
  <c r="AA4544" i="1"/>
  <c r="AA4545" i="1"/>
  <c r="AA4546" i="1"/>
  <c r="AA4547" i="1"/>
  <c r="AA4548" i="1"/>
  <c r="AA4549" i="1"/>
  <c r="AA4550" i="1"/>
  <c r="AA4551" i="1"/>
  <c r="AA4552" i="1"/>
  <c r="AA4553" i="1"/>
  <c r="AA4554" i="1"/>
  <c r="AA4555" i="1"/>
  <c r="AA4556" i="1"/>
  <c r="AA4557" i="1"/>
  <c r="AA4558" i="1"/>
  <c r="AA4559" i="1"/>
  <c r="AA4560" i="1"/>
  <c r="AA4561" i="1"/>
  <c r="AA4562" i="1"/>
  <c r="AA4563" i="1"/>
  <c r="AA4564" i="1"/>
  <c r="AA4565" i="1"/>
  <c r="AA4566" i="1"/>
  <c r="AA4567" i="1"/>
  <c r="AA4568" i="1"/>
  <c r="AA4569" i="1"/>
  <c r="AA4570" i="1"/>
  <c r="AA4571" i="1"/>
  <c r="AA4572" i="1"/>
  <c r="AA4573" i="1"/>
  <c r="AA4574" i="1"/>
  <c r="AA4575" i="1"/>
  <c r="AA4576" i="1"/>
  <c r="AA4577" i="1"/>
  <c r="AA4578" i="1"/>
  <c r="AA4579" i="1"/>
  <c r="AA4580" i="1"/>
  <c r="AA4581" i="1"/>
  <c r="AA4582" i="1"/>
  <c r="AA4583" i="1"/>
  <c r="AA4584" i="1"/>
  <c r="AA4585" i="1"/>
  <c r="AA4586" i="1"/>
  <c r="AA4587" i="1"/>
  <c r="AA4588" i="1"/>
  <c r="AA4589" i="1"/>
  <c r="AA4590" i="1"/>
  <c r="AA4591" i="1"/>
  <c r="AA4592" i="1"/>
  <c r="AA4593" i="1"/>
  <c r="AA4594" i="1"/>
  <c r="AA4595" i="1"/>
  <c r="AA4596" i="1"/>
  <c r="AA4597" i="1"/>
  <c r="AA4598" i="1"/>
  <c r="AA4599" i="1"/>
  <c r="AA4600" i="1"/>
  <c r="AA4601" i="1"/>
  <c r="AA4602" i="1"/>
  <c r="AA4603" i="1"/>
  <c r="AA4604" i="1"/>
  <c r="AA4605" i="1"/>
  <c r="AA4606" i="1"/>
  <c r="AA4607" i="1"/>
  <c r="AA4608" i="1"/>
  <c r="AA4609" i="1"/>
  <c r="AA4610" i="1"/>
  <c r="AA4611" i="1"/>
  <c r="AA4612" i="1"/>
  <c r="AA4613" i="1"/>
  <c r="AA4614" i="1"/>
  <c r="AA4615" i="1"/>
  <c r="AA4616" i="1"/>
  <c r="AA4617" i="1"/>
  <c r="AA4618" i="1"/>
  <c r="AA4619" i="1"/>
  <c r="AA4620" i="1"/>
  <c r="AA4621" i="1"/>
  <c r="AA4622" i="1"/>
  <c r="AA4623" i="1"/>
  <c r="AA4624" i="1"/>
  <c r="AA4625" i="1"/>
  <c r="AA4626" i="1"/>
  <c r="AA4627" i="1"/>
  <c r="AA4628" i="1"/>
  <c r="AA4629" i="1"/>
  <c r="AA4630" i="1"/>
  <c r="AA4631" i="1"/>
  <c r="AA4632" i="1"/>
  <c r="AA4633" i="1"/>
  <c r="AA4634" i="1"/>
  <c r="AA4635" i="1"/>
  <c r="AA4636" i="1"/>
  <c r="AA4637" i="1"/>
  <c r="AA4638" i="1"/>
  <c r="AA4639" i="1"/>
  <c r="AA4640" i="1"/>
  <c r="AA4641" i="1"/>
  <c r="AA4642" i="1"/>
  <c r="AA4643" i="1"/>
  <c r="AA4644" i="1"/>
  <c r="AA4645" i="1"/>
  <c r="AA4646" i="1"/>
  <c r="AA4647" i="1"/>
  <c r="AA4648" i="1"/>
  <c r="AA4649" i="1"/>
  <c r="AA4650" i="1"/>
  <c r="AA4651" i="1"/>
  <c r="AA4652" i="1"/>
  <c r="AA4653" i="1"/>
  <c r="AA4654" i="1"/>
  <c r="AA4655" i="1"/>
  <c r="AA4656" i="1"/>
  <c r="AA4657" i="1"/>
  <c r="AA4658" i="1"/>
  <c r="AA4659" i="1"/>
  <c r="AA4660" i="1"/>
  <c r="AA4661" i="1"/>
  <c r="AA4662" i="1"/>
  <c r="AA4663" i="1"/>
  <c r="AA4664" i="1"/>
  <c r="AA4665" i="1"/>
  <c r="AA4666" i="1"/>
  <c r="AA4667" i="1"/>
  <c r="AA4668" i="1"/>
  <c r="AA4669" i="1"/>
  <c r="AA4670" i="1"/>
  <c r="AA4671" i="1"/>
  <c r="AA4672" i="1"/>
  <c r="AA4673" i="1"/>
  <c r="AA4674" i="1"/>
  <c r="AA4675" i="1"/>
  <c r="AA4676" i="1"/>
  <c r="AA4677" i="1"/>
  <c r="AA4678" i="1"/>
  <c r="AA4679" i="1"/>
  <c r="AA4680" i="1"/>
  <c r="L4406" i="1"/>
  <c r="N4406" i="1"/>
  <c r="Q4406" i="1"/>
  <c r="L4407" i="1"/>
  <c r="N4407" i="1"/>
  <c r="Q4407" i="1"/>
  <c r="L4408" i="1"/>
  <c r="N4408" i="1"/>
  <c r="Q4408" i="1"/>
  <c r="L4409" i="1"/>
  <c r="N4409" i="1"/>
  <c r="Q4409" i="1"/>
  <c r="L4410" i="1"/>
  <c r="N4410" i="1"/>
  <c r="Q4410" i="1"/>
  <c r="L4411" i="1"/>
  <c r="N4411" i="1"/>
  <c r="Q4411" i="1"/>
  <c r="L4412" i="1"/>
  <c r="N4412" i="1"/>
  <c r="Q4412" i="1"/>
  <c r="L4413" i="1"/>
  <c r="N4413" i="1"/>
  <c r="Q4413" i="1"/>
  <c r="L4414" i="1"/>
  <c r="N4414" i="1"/>
  <c r="Q4414" i="1"/>
  <c r="L4415" i="1"/>
  <c r="N4415" i="1"/>
  <c r="Q4415" i="1"/>
  <c r="L4416" i="1"/>
  <c r="N4416" i="1"/>
  <c r="Q4416" i="1"/>
  <c r="L4417" i="1"/>
  <c r="N4417" i="1"/>
  <c r="Q4417" i="1"/>
  <c r="L4418" i="1"/>
  <c r="N4418" i="1"/>
  <c r="Q4418" i="1"/>
  <c r="L4419" i="1"/>
  <c r="N4419" i="1"/>
  <c r="Q4419" i="1"/>
  <c r="L4420" i="1"/>
  <c r="N4420" i="1"/>
  <c r="Q4420" i="1"/>
  <c r="L4421" i="1"/>
  <c r="N4421" i="1"/>
  <c r="Q4421" i="1"/>
  <c r="L4422" i="1"/>
  <c r="N4422" i="1"/>
  <c r="Q4422" i="1"/>
  <c r="L4423" i="1"/>
  <c r="N4423" i="1"/>
  <c r="Q4423" i="1"/>
  <c r="L4424" i="1"/>
  <c r="N4424" i="1"/>
  <c r="Q4424" i="1"/>
  <c r="L4425" i="1"/>
  <c r="N4425" i="1"/>
  <c r="Q4425" i="1"/>
  <c r="L4426" i="1"/>
  <c r="N4426" i="1"/>
  <c r="Q4426" i="1"/>
  <c r="L4427" i="1"/>
  <c r="N4427" i="1"/>
  <c r="Q4427" i="1"/>
  <c r="L4428" i="1"/>
  <c r="N4428" i="1"/>
  <c r="Q4428" i="1"/>
  <c r="L4429" i="1"/>
  <c r="N4429" i="1"/>
  <c r="Q4429" i="1"/>
  <c r="L4430" i="1"/>
  <c r="N4430" i="1"/>
  <c r="Q4430" i="1"/>
  <c r="L4431" i="1"/>
  <c r="N4431" i="1"/>
  <c r="Q4431" i="1"/>
  <c r="L4432" i="1"/>
  <c r="N4432" i="1"/>
  <c r="Q4432" i="1"/>
  <c r="L4433" i="1"/>
  <c r="N4433" i="1"/>
  <c r="Q4433" i="1"/>
  <c r="L4434" i="1"/>
  <c r="N4434" i="1"/>
  <c r="Q4434" i="1"/>
  <c r="L4435" i="1"/>
  <c r="N4435" i="1"/>
  <c r="Q4435" i="1"/>
  <c r="L4436" i="1"/>
  <c r="N4436" i="1"/>
  <c r="Q4436" i="1"/>
  <c r="L4437" i="1"/>
  <c r="N4437" i="1"/>
  <c r="Q4437" i="1"/>
  <c r="L4438" i="1"/>
  <c r="N4438" i="1"/>
  <c r="Q4438" i="1"/>
  <c r="L4439" i="1"/>
  <c r="N4439" i="1"/>
  <c r="Q4439" i="1"/>
  <c r="L4440" i="1"/>
  <c r="N4440" i="1"/>
  <c r="Q4440" i="1"/>
  <c r="L4441" i="1"/>
  <c r="N4441" i="1"/>
  <c r="Q4441" i="1"/>
  <c r="L4442" i="1"/>
  <c r="N4442" i="1"/>
  <c r="Q4442" i="1"/>
  <c r="L4443" i="1"/>
  <c r="N4443" i="1"/>
  <c r="Q4443" i="1"/>
  <c r="L4444" i="1"/>
  <c r="N4444" i="1"/>
  <c r="Q4444" i="1"/>
  <c r="L4445" i="1"/>
  <c r="N4445" i="1"/>
  <c r="Q4445" i="1"/>
  <c r="L4446" i="1"/>
  <c r="N4446" i="1"/>
  <c r="Q4446" i="1"/>
  <c r="L4447" i="1"/>
  <c r="N4447" i="1"/>
  <c r="Q4447" i="1"/>
  <c r="L4448" i="1"/>
  <c r="N4448" i="1"/>
  <c r="Q4448" i="1"/>
  <c r="L4449" i="1"/>
  <c r="N4449" i="1"/>
  <c r="Q4449" i="1"/>
  <c r="L4450" i="1"/>
  <c r="N4450" i="1"/>
  <c r="Q4450" i="1"/>
  <c r="L4451" i="1"/>
  <c r="N4451" i="1"/>
  <c r="Q4451" i="1"/>
  <c r="L4452" i="1"/>
  <c r="N4452" i="1"/>
  <c r="Q4452" i="1"/>
  <c r="L4453" i="1"/>
  <c r="N4453" i="1"/>
  <c r="Q4453" i="1"/>
  <c r="L4454" i="1"/>
  <c r="N4454" i="1"/>
  <c r="Q4454" i="1"/>
  <c r="L4455" i="1"/>
  <c r="N4455" i="1"/>
  <c r="Q4455" i="1"/>
  <c r="L4456" i="1"/>
  <c r="N4456" i="1"/>
  <c r="Q4456" i="1"/>
  <c r="L4457" i="1"/>
  <c r="N4457" i="1"/>
  <c r="Q4457" i="1"/>
  <c r="L4458" i="1"/>
  <c r="N4458" i="1"/>
  <c r="Q4458" i="1"/>
  <c r="L4459" i="1"/>
  <c r="N4459" i="1"/>
  <c r="Q4459" i="1"/>
  <c r="L4460" i="1"/>
  <c r="N4460" i="1"/>
  <c r="Q4460" i="1"/>
  <c r="L4461" i="1"/>
  <c r="N4461" i="1"/>
  <c r="Q4461" i="1"/>
  <c r="L4462" i="1"/>
  <c r="N4462" i="1"/>
  <c r="Q4462" i="1"/>
  <c r="L4463" i="1"/>
  <c r="N4463" i="1"/>
  <c r="Q4463" i="1"/>
  <c r="L4464" i="1"/>
  <c r="N4464" i="1"/>
  <c r="Q4464" i="1"/>
  <c r="L4465" i="1"/>
  <c r="N4465" i="1"/>
  <c r="Q4465" i="1"/>
  <c r="L4466" i="1"/>
  <c r="N4466" i="1"/>
  <c r="Q4466" i="1"/>
  <c r="L4467" i="1"/>
  <c r="N4467" i="1"/>
  <c r="Q4467" i="1"/>
  <c r="L4468" i="1"/>
  <c r="N4468" i="1"/>
  <c r="Q4468" i="1"/>
  <c r="L4469" i="1"/>
  <c r="N4469" i="1"/>
  <c r="Q4469" i="1"/>
  <c r="L4470" i="1"/>
  <c r="N4470" i="1"/>
  <c r="Q4470" i="1"/>
  <c r="L4471" i="1"/>
  <c r="N4471" i="1"/>
  <c r="Q4471" i="1"/>
  <c r="L4472" i="1"/>
  <c r="N4472" i="1"/>
  <c r="Q4472" i="1"/>
  <c r="L4473" i="1"/>
  <c r="N4473" i="1"/>
  <c r="Q4473" i="1"/>
  <c r="L4474" i="1"/>
  <c r="N4474" i="1"/>
  <c r="Q4474" i="1"/>
  <c r="L4475" i="1"/>
  <c r="N4475" i="1"/>
  <c r="Q4475" i="1"/>
  <c r="L4476" i="1"/>
  <c r="N4476" i="1"/>
  <c r="Q4476" i="1"/>
  <c r="L4477" i="1"/>
  <c r="N4477" i="1"/>
  <c r="Q4477" i="1"/>
  <c r="L4478" i="1"/>
  <c r="N4478" i="1"/>
  <c r="Q4478" i="1"/>
  <c r="L4479" i="1"/>
  <c r="N4479" i="1"/>
  <c r="Q4479" i="1"/>
  <c r="L4480" i="1"/>
  <c r="N4480" i="1"/>
  <c r="Q4480" i="1"/>
  <c r="L4481" i="1"/>
  <c r="N4481" i="1"/>
  <c r="Q4481" i="1"/>
  <c r="L4482" i="1"/>
  <c r="N4482" i="1"/>
  <c r="Q4482" i="1"/>
  <c r="L4483" i="1"/>
  <c r="N4483" i="1"/>
  <c r="Q4483" i="1"/>
  <c r="L4484" i="1"/>
  <c r="N4484" i="1"/>
  <c r="Q4484" i="1"/>
  <c r="L4485" i="1"/>
  <c r="N4485" i="1"/>
  <c r="Q4485" i="1"/>
  <c r="L4486" i="1"/>
  <c r="N4486" i="1"/>
  <c r="Q4486" i="1"/>
  <c r="L4487" i="1"/>
  <c r="N4487" i="1"/>
  <c r="Q4487" i="1"/>
  <c r="L4488" i="1"/>
  <c r="N4488" i="1"/>
  <c r="Q4488" i="1"/>
  <c r="L4489" i="1"/>
  <c r="N4489" i="1"/>
  <c r="Q4489" i="1"/>
  <c r="L4490" i="1"/>
  <c r="N4490" i="1"/>
  <c r="Q4490" i="1"/>
  <c r="L4491" i="1"/>
  <c r="N4491" i="1"/>
  <c r="Q4491" i="1"/>
  <c r="L4492" i="1"/>
  <c r="N4492" i="1"/>
  <c r="Q4492" i="1"/>
  <c r="L4493" i="1"/>
  <c r="N4493" i="1"/>
  <c r="Q4493" i="1"/>
  <c r="L4494" i="1"/>
  <c r="N4494" i="1"/>
  <c r="Q4494" i="1"/>
  <c r="L4495" i="1"/>
  <c r="N4495" i="1"/>
  <c r="Q4495" i="1"/>
  <c r="L4496" i="1"/>
  <c r="N4496" i="1"/>
  <c r="Q4496" i="1"/>
  <c r="L4497" i="1"/>
  <c r="N4497" i="1"/>
  <c r="Q4497" i="1"/>
  <c r="L4498" i="1"/>
  <c r="N4498" i="1"/>
  <c r="Q4498" i="1"/>
  <c r="L4499" i="1"/>
  <c r="N4499" i="1"/>
  <c r="Q4499" i="1"/>
  <c r="L4500" i="1"/>
  <c r="N4500" i="1"/>
  <c r="Q4500" i="1"/>
  <c r="L4501" i="1"/>
  <c r="N4501" i="1"/>
  <c r="Q4501" i="1"/>
  <c r="L4502" i="1"/>
  <c r="N4502" i="1"/>
  <c r="Q4502" i="1"/>
  <c r="L4503" i="1"/>
  <c r="N4503" i="1"/>
  <c r="Q4503" i="1"/>
  <c r="L4504" i="1"/>
  <c r="N4504" i="1"/>
  <c r="Q4504" i="1"/>
  <c r="L4505" i="1"/>
  <c r="N4505" i="1"/>
  <c r="Q4505" i="1"/>
  <c r="L4506" i="1"/>
  <c r="N4506" i="1"/>
  <c r="Q4506" i="1"/>
  <c r="L4507" i="1"/>
  <c r="N4507" i="1"/>
  <c r="Q4507" i="1"/>
  <c r="L4508" i="1"/>
  <c r="N4508" i="1"/>
  <c r="Q4508" i="1"/>
  <c r="L4509" i="1"/>
  <c r="N4509" i="1"/>
  <c r="Q4509" i="1"/>
  <c r="L4510" i="1"/>
  <c r="N4510" i="1"/>
  <c r="Q4510" i="1"/>
  <c r="L4511" i="1"/>
  <c r="N4511" i="1"/>
  <c r="Q4511" i="1"/>
  <c r="L4512" i="1"/>
  <c r="N4512" i="1"/>
  <c r="Q4512" i="1"/>
  <c r="L4513" i="1"/>
  <c r="N4513" i="1"/>
  <c r="Q4513" i="1"/>
  <c r="L4514" i="1"/>
  <c r="N4514" i="1"/>
  <c r="Q4514" i="1"/>
  <c r="L4515" i="1"/>
  <c r="N4515" i="1"/>
  <c r="Q4515" i="1"/>
  <c r="L4516" i="1"/>
  <c r="N4516" i="1"/>
  <c r="Q4516" i="1"/>
  <c r="L4517" i="1"/>
  <c r="N4517" i="1"/>
  <c r="Q4517" i="1"/>
  <c r="L4518" i="1"/>
  <c r="N4518" i="1"/>
  <c r="Q4518" i="1"/>
  <c r="L4519" i="1"/>
  <c r="N4519" i="1"/>
  <c r="Q4519" i="1"/>
  <c r="L4520" i="1"/>
  <c r="N4520" i="1"/>
  <c r="Q4520" i="1"/>
  <c r="L4521" i="1"/>
  <c r="N4521" i="1"/>
  <c r="Q4521" i="1"/>
  <c r="L4522" i="1"/>
  <c r="N4522" i="1"/>
  <c r="Q4522" i="1"/>
  <c r="L4523" i="1"/>
  <c r="N4523" i="1"/>
  <c r="Q4523" i="1"/>
  <c r="L4524" i="1"/>
  <c r="N4524" i="1"/>
  <c r="Q4524" i="1"/>
  <c r="L4525" i="1"/>
  <c r="N4525" i="1"/>
  <c r="Q4525" i="1"/>
  <c r="L4526" i="1"/>
  <c r="N4526" i="1"/>
  <c r="Q4526" i="1"/>
  <c r="L4527" i="1"/>
  <c r="N4527" i="1"/>
  <c r="Q4527" i="1"/>
  <c r="L4528" i="1"/>
  <c r="N4528" i="1"/>
  <c r="Q4528" i="1"/>
  <c r="L4529" i="1"/>
  <c r="N4529" i="1"/>
  <c r="Q4529" i="1"/>
  <c r="L4530" i="1"/>
  <c r="N4530" i="1"/>
  <c r="Q4530" i="1"/>
  <c r="L4531" i="1"/>
  <c r="N4531" i="1"/>
  <c r="Q4531" i="1"/>
  <c r="L4532" i="1"/>
  <c r="N4532" i="1"/>
  <c r="Q4532" i="1"/>
  <c r="L4533" i="1"/>
  <c r="N4533" i="1"/>
  <c r="Q4533" i="1"/>
  <c r="L4534" i="1"/>
  <c r="N4534" i="1"/>
  <c r="Q4534" i="1"/>
  <c r="L4535" i="1"/>
  <c r="N4535" i="1"/>
  <c r="Q4535" i="1"/>
  <c r="L4536" i="1"/>
  <c r="N4536" i="1"/>
  <c r="Q4536" i="1"/>
  <c r="L4537" i="1"/>
  <c r="N4537" i="1"/>
  <c r="Q4537" i="1"/>
  <c r="L4538" i="1"/>
  <c r="N4538" i="1"/>
  <c r="Q4538" i="1"/>
  <c r="L4539" i="1"/>
  <c r="N4539" i="1"/>
  <c r="Q4539" i="1"/>
  <c r="L4540" i="1"/>
  <c r="N4540" i="1"/>
  <c r="Q4540" i="1"/>
  <c r="L4541" i="1"/>
  <c r="N4541" i="1"/>
  <c r="Q4541" i="1"/>
  <c r="L4542" i="1"/>
  <c r="N4542" i="1"/>
  <c r="Q4542" i="1"/>
  <c r="L4543" i="1"/>
  <c r="N4543" i="1"/>
  <c r="Q4543" i="1"/>
  <c r="L4544" i="1"/>
  <c r="N4544" i="1"/>
  <c r="Q4544" i="1"/>
  <c r="L4545" i="1"/>
  <c r="N4545" i="1"/>
  <c r="Q4545" i="1"/>
  <c r="L4546" i="1"/>
  <c r="N4546" i="1"/>
  <c r="Q4546" i="1"/>
  <c r="L4547" i="1"/>
  <c r="N4547" i="1"/>
  <c r="Q4547" i="1"/>
  <c r="L4548" i="1"/>
  <c r="N4548" i="1"/>
  <c r="Q4548" i="1"/>
  <c r="L4549" i="1"/>
  <c r="N4549" i="1"/>
  <c r="Q4549" i="1"/>
  <c r="L4550" i="1"/>
  <c r="N4550" i="1"/>
  <c r="Q4550" i="1"/>
  <c r="L4551" i="1"/>
  <c r="N4551" i="1"/>
  <c r="Q4551" i="1"/>
  <c r="L4552" i="1"/>
  <c r="N4552" i="1"/>
  <c r="Q4552" i="1"/>
  <c r="L4553" i="1"/>
  <c r="N4553" i="1"/>
  <c r="Q4553" i="1"/>
  <c r="L4554" i="1"/>
  <c r="N4554" i="1"/>
  <c r="Q4554" i="1"/>
  <c r="L4555" i="1"/>
  <c r="N4555" i="1"/>
  <c r="Q4555" i="1"/>
  <c r="L4556" i="1"/>
  <c r="N4556" i="1"/>
  <c r="Q4556" i="1"/>
  <c r="L4557" i="1"/>
  <c r="N4557" i="1"/>
  <c r="Q4557" i="1"/>
  <c r="L4558" i="1"/>
  <c r="N4558" i="1"/>
  <c r="Q4558" i="1"/>
  <c r="L4559" i="1"/>
  <c r="N4559" i="1"/>
  <c r="Q4559" i="1"/>
  <c r="L4560" i="1"/>
  <c r="N4560" i="1"/>
  <c r="Q4560" i="1"/>
  <c r="L4561" i="1"/>
  <c r="N4561" i="1"/>
  <c r="Q4561" i="1"/>
  <c r="L4562" i="1"/>
  <c r="N4562" i="1"/>
  <c r="Q4562" i="1"/>
  <c r="L4563" i="1"/>
  <c r="N4563" i="1"/>
  <c r="Q4563" i="1"/>
  <c r="L4564" i="1"/>
  <c r="N4564" i="1"/>
  <c r="Q4564" i="1"/>
  <c r="L4565" i="1"/>
  <c r="N4565" i="1"/>
  <c r="Q4565" i="1"/>
  <c r="L4566" i="1"/>
  <c r="N4566" i="1"/>
  <c r="Q4566" i="1"/>
  <c r="L4567" i="1"/>
  <c r="N4567" i="1"/>
  <c r="Q4567" i="1"/>
  <c r="L4568" i="1"/>
  <c r="N4568" i="1"/>
  <c r="Q4568" i="1"/>
  <c r="L4569" i="1"/>
  <c r="N4569" i="1"/>
  <c r="Q4569" i="1"/>
  <c r="L4570" i="1"/>
  <c r="N4570" i="1"/>
  <c r="Q4570" i="1"/>
  <c r="L4571" i="1"/>
  <c r="N4571" i="1"/>
  <c r="Q4571" i="1"/>
  <c r="L4572" i="1"/>
  <c r="N4572" i="1"/>
  <c r="Q4572" i="1"/>
  <c r="L4573" i="1"/>
  <c r="N4573" i="1"/>
  <c r="Q4573" i="1"/>
  <c r="L4574" i="1"/>
  <c r="N4574" i="1"/>
  <c r="Q4574" i="1"/>
  <c r="L4575" i="1"/>
  <c r="N4575" i="1"/>
  <c r="Q4575" i="1"/>
  <c r="N4576" i="1"/>
  <c r="Q4576" i="1"/>
  <c r="L4577" i="1"/>
  <c r="N4577" i="1"/>
  <c r="Q4577" i="1"/>
  <c r="L4578" i="1"/>
  <c r="N4578" i="1"/>
  <c r="Q4578" i="1"/>
  <c r="L4579" i="1"/>
  <c r="N4579" i="1"/>
  <c r="Q4579" i="1"/>
  <c r="L4580" i="1"/>
  <c r="N4580" i="1"/>
  <c r="Q4580" i="1"/>
  <c r="L4581" i="1"/>
  <c r="N4581" i="1"/>
  <c r="Q4581" i="1"/>
  <c r="L4582" i="1"/>
  <c r="N4582" i="1"/>
  <c r="Q4582" i="1"/>
  <c r="L4583" i="1"/>
  <c r="N4583" i="1"/>
  <c r="Q4583" i="1"/>
  <c r="L4584" i="1"/>
  <c r="N4584" i="1"/>
  <c r="Q4584" i="1"/>
  <c r="L4585" i="1"/>
  <c r="N4585" i="1"/>
  <c r="Q4585" i="1"/>
  <c r="L4586" i="1"/>
  <c r="N4586" i="1"/>
  <c r="Q4586" i="1"/>
  <c r="L4587" i="1"/>
  <c r="N4587" i="1"/>
  <c r="Q4587" i="1"/>
  <c r="L4588" i="1"/>
  <c r="N4588" i="1"/>
  <c r="Q4588" i="1"/>
  <c r="L4589" i="1"/>
  <c r="N4589" i="1"/>
  <c r="Q4589" i="1"/>
  <c r="L4590" i="1"/>
  <c r="N4590" i="1"/>
  <c r="Q4590" i="1"/>
  <c r="L4591" i="1"/>
  <c r="N4591" i="1"/>
  <c r="Q4591" i="1"/>
  <c r="L4592" i="1"/>
  <c r="N4592" i="1"/>
  <c r="Q4592" i="1"/>
  <c r="L4593" i="1"/>
  <c r="N4593" i="1"/>
  <c r="Q4593" i="1"/>
  <c r="L4594" i="1"/>
  <c r="N4594" i="1"/>
  <c r="Q4594" i="1"/>
  <c r="L4595" i="1"/>
  <c r="N4595" i="1"/>
  <c r="Q4595" i="1"/>
  <c r="L4596" i="1"/>
  <c r="N4596" i="1"/>
  <c r="Q4596" i="1"/>
  <c r="L4597" i="1"/>
  <c r="N4597" i="1"/>
  <c r="Q4597" i="1"/>
  <c r="L4598" i="1"/>
  <c r="N4598" i="1"/>
  <c r="Q4598" i="1"/>
  <c r="L4599" i="1"/>
  <c r="N4599" i="1"/>
  <c r="Q4599" i="1"/>
  <c r="L4600" i="1"/>
  <c r="N4600" i="1"/>
  <c r="Q4600" i="1"/>
  <c r="L4601" i="1"/>
  <c r="N4601" i="1"/>
  <c r="Q4601" i="1"/>
  <c r="L4602" i="1"/>
  <c r="N4602" i="1"/>
  <c r="Q4602" i="1"/>
  <c r="L4603" i="1"/>
  <c r="N4603" i="1"/>
  <c r="Q4603" i="1"/>
  <c r="L4604" i="1"/>
  <c r="N4604" i="1"/>
  <c r="Q4604" i="1"/>
  <c r="L4605" i="1"/>
  <c r="N4605" i="1"/>
  <c r="Q4605" i="1"/>
  <c r="L4606" i="1"/>
  <c r="N4606" i="1"/>
  <c r="Q4606" i="1"/>
  <c r="L4607" i="1"/>
  <c r="N4607" i="1"/>
  <c r="Q4607" i="1"/>
  <c r="L4608" i="1"/>
  <c r="N4608" i="1"/>
  <c r="Q4608" i="1"/>
  <c r="L4609" i="1"/>
  <c r="N4609" i="1"/>
  <c r="Q4609" i="1"/>
  <c r="L4610" i="1"/>
  <c r="N4610" i="1"/>
  <c r="Q4610" i="1"/>
  <c r="L4611" i="1"/>
  <c r="N4611" i="1"/>
  <c r="Q4611" i="1"/>
  <c r="L4612" i="1"/>
  <c r="N4612" i="1"/>
  <c r="Q4612" i="1"/>
  <c r="L4613" i="1"/>
  <c r="N4613" i="1"/>
  <c r="Q4613" i="1"/>
  <c r="L4614" i="1"/>
  <c r="N4614" i="1"/>
  <c r="Q4614" i="1"/>
  <c r="L4615" i="1"/>
  <c r="N4615" i="1"/>
  <c r="Q4615" i="1"/>
  <c r="L4616" i="1"/>
  <c r="N4616" i="1"/>
  <c r="Q4616" i="1"/>
  <c r="L4617" i="1"/>
  <c r="N4617" i="1"/>
  <c r="Q4617" i="1"/>
  <c r="L4618" i="1"/>
  <c r="N4618" i="1"/>
  <c r="Q4618" i="1"/>
  <c r="L4619" i="1"/>
  <c r="N4619" i="1"/>
  <c r="Q4619" i="1"/>
  <c r="L4620" i="1"/>
  <c r="N4620" i="1"/>
  <c r="Q4620" i="1"/>
  <c r="L4621" i="1"/>
  <c r="N4621" i="1"/>
  <c r="Q4621" i="1"/>
  <c r="L4622" i="1"/>
  <c r="N4622" i="1"/>
  <c r="Q4622" i="1"/>
  <c r="L4623" i="1"/>
  <c r="N4623" i="1"/>
  <c r="Q4623" i="1"/>
  <c r="L4624" i="1"/>
  <c r="N4624" i="1"/>
  <c r="Q4624" i="1"/>
  <c r="L4625" i="1"/>
  <c r="N4625" i="1"/>
  <c r="Q4625" i="1"/>
  <c r="L4626" i="1"/>
  <c r="N4626" i="1"/>
  <c r="Q4626" i="1"/>
  <c r="L4627" i="1"/>
  <c r="N4627" i="1"/>
  <c r="Q4627" i="1"/>
  <c r="L4628" i="1"/>
  <c r="N4628" i="1"/>
  <c r="Q4628" i="1"/>
  <c r="L4629" i="1"/>
  <c r="N4629" i="1"/>
  <c r="Q4629" i="1"/>
  <c r="L4630" i="1"/>
  <c r="N4630" i="1"/>
  <c r="Q4630" i="1"/>
  <c r="L4631" i="1"/>
  <c r="N4631" i="1"/>
  <c r="Q4631" i="1"/>
  <c r="L4632" i="1"/>
  <c r="N4632" i="1"/>
  <c r="Q4632" i="1"/>
  <c r="L4633" i="1"/>
  <c r="N4633" i="1"/>
  <c r="Q4633" i="1"/>
  <c r="L4634" i="1"/>
  <c r="N4634" i="1"/>
  <c r="Q4634" i="1"/>
  <c r="L4635" i="1"/>
  <c r="N4635" i="1"/>
  <c r="Q4635" i="1"/>
  <c r="L4636" i="1"/>
  <c r="N4636" i="1"/>
  <c r="Q4636" i="1"/>
  <c r="L4637" i="1"/>
  <c r="N4637" i="1"/>
  <c r="Q4637" i="1"/>
  <c r="L4638" i="1"/>
  <c r="N4638" i="1"/>
  <c r="Q4638" i="1"/>
  <c r="L4639" i="1"/>
  <c r="N4639" i="1"/>
  <c r="Q4639" i="1"/>
  <c r="L4640" i="1"/>
  <c r="N4640" i="1"/>
  <c r="Q4640" i="1"/>
  <c r="L4641" i="1"/>
  <c r="N4641" i="1"/>
  <c r="Q4641" i="1"/>
  <c r="L4642" i="1"/>
  <c r="N4642" i="1"/>
  <c r="Q4642" i="1"/>
  <c r="L4643" i="1"/>
  <c r="N4643" i="1"/>
  <c r="Q4643" i="1"/>
  <c r="L4644" i="1"/>
  <c r="N4644" i="1"/>
  <c r="Q4644" i="1"/>
  <c r="L4645" i="1"/>
  <c r="N4645" i="1"/>
  <c r="Q4645" i="1"/>
  <c r="L4646" i="1"/>
  <c r="N4646" i="1"/>
  <c r="Q4646" i="1"/>
  <c r="L4647" i="1"/>
  <c r="N4647" i="1"/>
  <c r="Q4647" i="1"/>
  <c r="L4648" i="1"/>
  <c r="N4648" i="1"/>
  <c r="Q4648" i="1"/>
  <c r="L4649" i="1"/>
  <c r="N4649" i="1"/>
  <c r="Q4649" i="1"/>
  <c r="L4650" i="1"/>
  <c r="N4650" i="1"/>
  <c r="Q4650" i="1"/>
  <c r="L4651" i="1"/>
  <c r="N4651" i="1"/>
  <c r="Q4651" i="1"/>
  <c r="L4652" i="1"/>
  <c r="N4652" i="1"/>
  <c r="Q4652" i="1"/>
  <c r="L4653" i="1"/>
  <c r="N4653" i="1"/>
  <c r="Q4653" i="1"/>
  <c r="L4654" i="1"/>
  <c r="N4654" i="1"/>
  <c r="Q4654" i="1"/>
  <c r="L4655" i="1"/>
  <c r="N4655" i="1"/>
  <c r="Q4655" i="1"/>
  <c r="L4656" i="1"/>
  <c r="N4656" i="1"/>
  <c r="Q4656" i="1"/>
  <c r="L4657" i="1"/>
  <c r="N4657" i="1"/>
  <c r="Q4657" i="1"/>
  <c r="L4658" i="1"/>
  <c r="N4658" i="1"/>
  <c r="Q4658" i="1"/>
  <c r="L4659" i="1"/>
  <c r="N4659" i="1"/>
  <c r="Q4659" i="1"/>
  <c r="L4660" i="1"/>
  <c r="N4660" i="1"/>
  <c r="Q4660" i="1"/>
  <c r="L4661" i="1"/>
  <c r="N4661" i="1"/>
  <c r="Q4661" i="1"/>
  <c r="L4662" i="1"/>
  <c r="N4662" i="1"/>
  <c r="Q4662" i="1"/>
  <c r="L4663" i="1"/>
  <c r="N4663" i="1"/>
  <c r="Q4663" i="1"/>
  <c r="L4664" i="1"/>
  <c r="N4664" i="1"/>
  <c r="Q4664" i="1"/>
  <c r="L4665" i="1"/>
  <c r="N4665" i="1"/>
  <c r="Q4665" i="1"/>
  <c r="L4666" i="1"/>
  <c r="N4666" i="1"/>
  <c r="Q4666" i="1"/>
  <c r="L4667" i="1"/>
  <c r="N4667" i="1"/>
  <c r="Q4667" i="1"/>
  <c r="L4668" i="1"/>
  <c r="N4668" i="1"/>
  <c r="Q4668" i="1"/>
  <c r="L4669" i="1"/>
  <c r="N4669" i="1"/>
  <c r="Q4669" i="1"/>
  <c r="L4670" i="1"/>
  <c r="N4670" i="1"/>
  <c r="Q4670" i="1"/>
  <c r="L4671" i="1"/>
  <c r="N4671" i="1"/>
  <c r="Q4671" i="1"/>
  <c r="L4672" i="1"/>
  <c r="N4672" i="1"/>
  <c r="Q4672" i="1"/>
  <c r="L4673" i="1"/>
  <c r="N4673" i="1"/>
  <c r="Q4673" i="1"/>
  <c r="L4674" i="1"/>
  <c r="N4674" i="1"/>
  <c r="Q4674" i="1"/>
  <c r="L4675" i="1"/>
  <c r="N4675" i="1"/>
  <c r="Q4675" i="1"/>
  <c r="L4676" i="1"/>
  <c r="N4676" i="1"/>
  <c r="Q4676" i="1"/>
  <c r="L4677" i="1"/>
  <c r="N4677" i="1"/>
  <c r="Q4677" i="1"/>
  <c r="L4678" i="1"/>
  <c r="N4678" i="1"/>
  <c r="Q4678" i="1"/>
  <c r="L4679" i="1"/>
  <c r="N4679" i="1"/>
  <c r="Q4679" i="1"/>
  <c r="L4680" i="1"/>
  <c r="N4680" i="1"/>
  <c r="Q4680"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AA4406" i="1"/>
  <c r="AA4407" i="1"/>
  <c r="AA4408" i="1"/>
  <c r="AA4409" i="1"/>
  <c r="AA4410" i="1"/>
  <c r="AA4411" i="1"/>
  <c r="AA4412" i="1"/>
  <c r="AA4413" i="1"/>
  <c r="AA4414" i="1"/>
  <c r="AA4415" i="1"/>
  <c r="AA4416" i="1"/>
  <c r="AA4417" i="1"/>
  <c r="AA4418" i="1"/>
  <c r="AA4419" i="1"/>
  <c r="AA4420" i="1"/>
  <c r="AA4421" i="1"/>
  <c r="AA4422" i="1"/>
  <c r="AA4423" i="1"/>
  <c r="AA4424" i="1"/>
  <c r="AA4425" i="1"/>
  <c r="AA4426" i="1"/>
  <c r="AA4427" i="1"/>
  <c r="AA4428" i="1"/>
  <c r="AA4429" i="1"/>
  <c r="AA4430" i="1"/>
  <c r="AA4431" i="1"/>
  <c r="AA4432" i="1"/>
  <c r="AA4433" i="1"/>
  <c r="AA4434" i="1"/>
  <c r="AA4435" i="1"/>
  <c r="AA4436" i="1"/>
  <c r="AA4437" i="1"/>
  <c r="AA4438" i="1"/>
  <c r="AA4439" i="1"/>
  <c r="AA4440" i="1"/>
  <c r="AA4441" i="1"/>
  <c r="AA4442" i="1"/>
  <c r="AA4443" i="1"/>
  <c r="AA4444" i="1"/>
  <c r="AA4445" i="1"/>
  <c r="AA4446" i="1"/>
  <c r="AA4447" i="1"/>
  <c r="AA4448" i="1"/>
  <c r="AA4449" i="1"/>
  <c r="AA4450" i="1"/>
  <c r="AA4451" i="1"/>
  <c r="AA4452" i="1"/>
  <c r="AA4453" i="1"/>
  <c r="AA4454" i="1"/>
  <c r="AA4455" i="1"/>
  <c r="AA4456" i="1"/>
  <c r="AA4457" i="1"/>
  <c r="AA4458" i="1"/>
  <c r="AA4459" i="1"/>
  <c r="AA4460" i="1"/>
  <c r="AA4461" i="1"/>
  <c r="AA4462"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L545" i="19"/>
  <c r="N545" i="19"/>
  <c r="Q545" i="19"/>
  <c r="X545" i="19"/>
  <c r="AA545" i="19"/>
  <c r="B55" i="7"/>
  <c r="B56" i="7"/>
  <c r="B57" i="7"/>
  <c r="B58" i="7"/>
  <c r="B59" i="7"/>
  <c r="U55" i="7"/>
  <c r="U56" i="7"/>
  <c r="U57" i="7"/>
  <c r="U58" i="7"/>
  <c r="U59" i="7"/>
  <c r="AC55" i="7"/>
  <c r="AC56" i="7"/>
  <c r="AC57" i="7"/>
  <c r="AC58" i="7"/>
  <c r="AC59" i="7"/>
  <c r="AE55" i="7"/>
  <c r="AE56" i="7"/>
  <c r="AE57" i="7"/>
  <c r="AE58" i="7"/>
  <c r="AE59" i="7"/>
  <c r="AG55" i="7"/>
  <c r="AG56" i="7"/>
  <c r="AG57" i="7"/>
  <c r="AG58" i="7"/>
  <c r="AG59" i="7"/>
  <c r="AH55" i="7"/>
  <c r="AH56" i="7"/>
  <c r="AH57" i="7"/>
  <c r="AH58" i="7"/>
  <c r="AH59" i="7"/>
  <c r="AI55" i="7"/>
  <c r="AI56" i="7"/>
  <c r="AI57" i="7"/>
  <c r="AI58" i="7"/>
  <c r="AI59" i="7"/>
  <c r="AK55" i="7"/>
  <c r="AL55" i="7"/>
  <c r="AK56" i="7"/>
  <c r="AL56" i="7" s="1"/>
  <c r="AK57" i="7"/>
  <c r="AL57" i="7"/>
  <c r="AK58" i="7"/>
  <c r="AL58" i="7" s="1"/>
  <c r="AK59" i="7"/>
  <c r="AL59" i="7" s="1"/>
  <c r="L504" i="19"/>
  <c r="L505" i="19"/>
  <c r="L506" i="19"/>
  <c r="L507" i="19"/>
  <c r="L508" i="19"/>
  <c r="L509" i="19"/>
  <c r="L510" i="19"/>
  <c r="L511" i="19"/>
  <c r="L512" i="19"/>
  <c r="L513" i="19"/>
  <c r="L514" i="19"/>
  <c r="L515" i="19"/>
  <c r="L516" i="19"/>
  <c r="L517" i="19"/>
  <c r="L518" i="19"/>
  <c r="L519" i="19"/>
  <c r="L520" i="19"/>
  <c r="L521" i="19"/>
  <c r="L522" i="19"/>
  <c r="L523" i="19"/>
  <c r="L524" i="19"/>
  <c r="L525" i="19"/>
  <c r="L526" i="19"/>
  <c r="L527" i="19"/>
  <c r="L528" i="19"/>
  <c r="L529" i="19"/>
  <c r="L530" i="19"/>
  <c r="L531" i="19"/>
  <c r="L532" i="19"/>
  <c r="L533" i="19"/>
  <c r="L534" i="19"/>
  <c r="L535" i="19"/>
  <c r="L536" i="19"/>
  <c r="L537" i="19"/>
  <c r="L538" i="19"/>
  <c r="L539" i="19"/>
  <c r="L540" i="19"/>
  <c r="L541" i="19"/>
  <c r="L542" i="19"/>
  <c r="L543" i="19"/>
  <c r="L544"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X504" i="19"/>
  <c r="X505" i="19"/>
  <c r="X506" i="19"/>
  <c r="X507" i="19"/>
  <c r="X508" i="19"/>
  <c r="X509" i="19"/>
  <c r="X510" i="19"/>
  <c r="X511" i="19"/>
  <c r="X512" i="19"/>
  <c r="X513" i="19"/>
  <c r="X514" i="19"/>
  <c r="X515" i="19"/>
  <c r="X516" i="19"/>
  <c r="X517" i="19"/>
  <c r="X518" i="19"/>
  <c r="X519" i="19"/>
  <c r="X520" i="19"/>
  <c r="X521" i="19"/>
  <c r="X522" i="19"/>
  <c r="X523" i="19"/>
  <c r="X524" i="19"/>
  <c r="X525" i="19"/>
  <c r="X526" i="19"/>
  <c r="X527" i="19"/>
  <c r="X528" i="19"/>
  <c r="X529" i="19"/>
  <c r="X530" i="19"/>
  <c r="X531" i="19"/>
  <c r="X532" i="19"/>
  <c r="X533" i="19"/>
  <c r="X534" i="19"/>
  <c r="X535" i="19"/>
  <c r="X536" i="19"/>
  <c r="X537" i="19"/>
  <c r="X538" i="19"/>
  <c r="X539" i="19"/>
  <c r="X540" i="19"/>
  <c r="X541" i="19"/>
  <c r="X542" i="19"/>
  <c r="X543" i="19"/>
  <c r="X544" i="19"/>
  <c r="AA504" i="19"/>
  <c r="AA505" i="19"/>
  <c r="AA506" i="19"/>
  <c r="AA507" i="19"/>
  <c r="AA508" i="19"/>
  <c r="AA509" i="19"/>
  <c r="AA510" i="19"/>
  <c r="AA511" i="19"/>
  <c r="AA512" i="19"/>
  <c r="AA513" i="19"/>
  <c r="AA514" i="19"/>
  <c r="AA515" i="19"/>
  <c r="AA516" i="19"/>
  <c r="AA517" i="19"/>
  <c r="AA518" i="19"/>
  <c r="AA519" i="19"/>
  <c r="AA520" i="19"/>
  <c r="AA521" i="19"/>
  <c r="AA522" i="19"/>
  <c r="AA523" i="19"/>
  <c r="AA524" i="19"/>
  <c r="AA525" i="19"/>
  <c r="AA526" i="19"/>
  <c r="AA527" i="19"/>
  <c r="AA528" i="19"/>
  <c r="AA529" i="19"/>
  <c r="AA530" i="19"/>
  <c r="AA531" i="19"/>
  <c r="AA532" i="19"/>
  <c r="AA533" i="19"/>
  <c r="AA534" i="19"/>
  <c r="AA535" i="19"/>
  <c r="AA536" i="19"/>
  <c r="AA537" i="19"/>
  <c r="AA538" i="19"/>
  <c r="AA539" i="19"/>
  <c r="AA540" i="19"/>
  <c r="AA541" i="19"/>
  <c r="AA542" i="19"/>
  <c r="AA543" i="19"/>
  <c r="AA544" i="19"/>
  <c r="L499" i="19"/>
  <c r="L500" i="19"/>
  <c r="L501" i="19"/>
  <c r="L502" i="19"/>
  <c r="L503" i="19"/>
  <c r="N499" i="19"/>
  <c r="N500" i="19"/>
  <c r="N501" i="19"/>
  <c r="N502" i="19"/>
  <c r="N503" i="19"/>
  <c r="Q499" i="19"/>
  <c r="Q500" i="19"/>
  <c r="Q501" i="19"/>
  <c r="Q502" i="19"/>
  <c r="Q503" i="19"/>
  <c r="X499" i="19"/>
  <c r="X500" i="19"/>
  <c r="X501" i="19"/>
  <c r="X502" i="19"/>
  <c r="X503" i="19"/>
  <c r="AA499" i="19"/>
  <c r="AA500" i="19"/>
  <c r="AA501" i="19"/>
  <c r="AA502" i="19"/>
  <c r="AA503" i="19"/>
  <c r="L459" i="19"/>
  <c r="L460" i="19"/>
  <c r="L461" i="19"/>
  <c r="L462" i="19"/>
  <c r="L463" i="19"/>
  <c r="L464" i="19"/>
  <c r="L465" i="19"/>
  <c r="L466" i="19"/>
  <c r="L467" i="19"/>
  <c r="L468" i="19"/>
  <c r="L469" i="19"/>
  <c r="L470" i="19"/>
  <c r="L471" i="19"/>
  <c r="L472" i="19"/>
  <c r="L473" i="19"/>
  <c r="L474" i="19"/>
  <c r="L475" i="19"/>
  <c r="L476" i="19"/>
  <c r="L477" i="19"/>
  <c r="L478" i="19"/>
  <c r="L479" i="19"/>
  <c r="L480" i="19"/>
  <c r="L481" i="19"/>
  <c r="L482" i="19"/>
  <c r="L483" i="19"/>
  <c r="L484" i="19"/>
  <c r="L485" i="19"/>
  <c r="L486" i="19"/>
  <c r="L487" i="19"/>
  <c r="L488" i="19"/>
  <c r="L489" i="19"/>
  <c r="L490" i="19"/>
  <c r="L491" i="19"/>
  <c r="L492" i="19"/>
  <c r="L493" i="19"/>
  <c r="L494" i="19"/>
  <c r="L495" i="19"/>
  <c r="L496" i="19"/>
  <c r="L497" i="19"/>
  <c r="L49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X459" i="19"/>
  <c r="X460" i="19"/>
  <c r="X461" i="19"/>
  <c r="X462" i="19"/>
  <c r="X463" i="19"/>
  <c r="X464" i="19"/>
  <c r="X465" i="19"/>
  <c r="X466" i="19"/>
  <c r="X467" i="19"/>
  <c r="X468" i="19"/>
  <c r="X469" i="19"/>
  <c r="X470" i="19"/>
  <c r="X471" i="19"/>
  <c r="X472" i="19"/>
  <c r="X473" i="19"/>
  <c r="X474" i="19"/>
  <c r="X475" i="19"/>
  <c r="X476" i="19"/>
  <c r="X477" i="19"/>
  <c r="X478" i="19"/>
  <c r="X479" i="19"/>
  <c r="X480" i="19"/>
  <c r="X481" i="19"/>
  <c r="X482" i="19"/>
  <c r="X483" i="19"/>
  <c r="X484" i="19"/>
  <c r="X485" i="19"/>
  <c r="X486" i="19"/>
  <c r="X487" i="19"/>
  <c r="X488" i="19"/>
  <c r="X489" i="19"/>
  <c r="X490" i="19"/>
  <c r="X491" i="19"/>
  <c r="X492" i="19"/>
  <c r="X493" i="19"/>
  <c r="X494" i="19"/>
  <c r="X495" i="19"/>
  <c r="X496" i="19"/>
  <c r="X497" i="19"/>
  <c r="X498" i="19"/>
  <c r="AA459" i="19"/>
  <c r="AA460" i="19"/>
  <c r="AA461" i="19"/>
  <c r="AA462" i="19"/>
  <c r="AA463" i="19"/>
  <c r="AA464" i="19"/>
  <c r="AA465" i="19"/>
  <c r="AA466" i="19"/>
  <c r="AA467" i="19"/>
  <c r="AA468" i="19"/>
  <c r="AA469" i="19"/>
  <c r="AA470" i="19"/>
  <c r="AA471" i="19"/>
  <c r="AA472" i="19"/>
  <c r="AA473" i="19"/>
  <c r="AA474" i="19"/>
  <c r="AA475" i="19"/>
  <c r="AA476" i="19"/>
  <c r="AA477" i="19"/>
  <c r="AA478" i="19"/>
  <c r="AA479" i="19"/>
  <c r="AA480" i="19"/>
  <c r="AA481" i="19"/>
  <c r="AA482" i="19"/>
  <c r="AA483" i="19"/>
  <c r="AA484" i="19"/>
  <c r="AA485" i="19"/>
  <c r="AA486" i="19"/>
  <c r="AA487" i="19"/>
  <c r="AA488" i="19"/>
  <c r="AA489" i="19"/>
  <c r="AA490" i="19"/>
  <c r="AA491" i="19"/>
  <c r="AA492" i="19"/>
  <c r="AA493" i="19"/>
  <c r="AA494" i="19"/>
  <c r="AA495" i="19"/>
  <c r="AA496" i="19"/>
  <c r="AA497" i="19"/>
  <c r="AA498" i="19"/>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081" i="1"/>
  <c r="AA4082" i="1"/>
  <c r="AA4083" i="1"/>
  <c r="AA4084" i="1"/>
  <c r="AA4085" i="1"/>
  <c r="AA4086" i="1"/>
  <c r="AA4087" i="1"/>
  <c r="AA4088" i="1"/>
  <c r="AA4089" i="1"/>
  <c r="AA4090" i="1"/>
  <c r="AA4091"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165" i="1"/>
  <c r="AA4166" i="1"/>
  <c r="AA4167" i="1"/>
  <c r="AA4168" i="1"/>
  <c r="AA4169" i="1"/>
  <c r="AA4170" i="1"/>
  <c r="AA4171" i="1"/>
  <c r="AA4172" i="1"/>
  <c r="AA4173" i="1"/>
  <c r="AA4174" i="1"/>
  <c r="AA4175" i="1"/>
  <c r="AA4176" i="1"/>
  <c r="AA4177" i="1"/>
  <c r="AA4178" i="1"/>
  <c r="AA4179" i="1"/>
  <c r="AA4180" i="1"/>
  <c r="AA4181" i="1"/>
  <c r="AA4182" i="1"/>
  <c r="AA4183" i="1"/>
  <c r="AA4184" i="1"/>
  <c r="AA4185" i="1"/>
  <c r="AA4186" i="1"/>
  <c r="AA4187" i="1"/>
  <c r="AA4188" i="1"/>
  <c r="AA4189" i="1"/>
  <c r="AA4190" i="1"/>
  <c r="AA4191" i="1"/>
  <c r="AA4192" i="1"/>
  <c r="AA4193" i="1"/>
  <c r="AA4194" i="1"/>
  <c r="AA4195" i="1"/>
  <c r="AA4196" i="1"/>
  <c r="AA4197" i="1"/>
  <c r="AA4198" i="1"/>
  <c r="AA4199" i="1"/>
  <c r="AA4200" i="1"/>
  <c r="AA4201" i="1"/>
  <c r="AA4202" i="1"/>
  <c r="AA4203" i="1"/>
  <c r="AA4204" i="1"/>
  <c r="AA4205" i="1"/>
  <c r="AA4206" i="1"/>
  <c r="AA4207" i="1"/>
  <c r="AA4208" i="1"/>
  <c r="AA4209" i="1"/>
  <c r="AA4210" i="1"/>
  <c r="AA4211" i="1"/>
  <c r="AA4212" i="1"/>
  <c r="AA4213" i="1"/>
  <c r="AA4214" i="1"/>
  <c r="AA4215" i="1"/>
  <c r="AA4216" i="1"/>
  <c r="AA4217" i="1"/>
  <c r="AA4218" i="1"/>
  <c r="AA4219" i="1"/>
  <c r="AA4220" i="1"/>
  <c r="AA4221" i="1"/>
  <c r="AA4222" i="1"/>
  <c r="AA4223" i="1"/>
  <c r="AA4224" i="1"/>
  <c r="AA4225" i="1"/>
  <c r="AA4226" i="1"/>
  <c r="AA4227" i="1"/>
  <c r="AA4228" i="1"/>
  <c r="AA4229" i="1"/>
  <c r="AA4230" i="1"/>
  <c r="AA4231" i="1"/>
  <c r="AA4232" i="1"/>
  <c r="AA4233" i="1"/>
  <c r="AA4234" i="1"/>
  <c r="AA4235" i="1"/>
  <c r="AA4236" i="1"/>
  <c r="AA4237" i="1"/>
  <c r="AA4238" i="1"/>
  <c r="AA4239" i="1"/>
  <c r="AA4240" i="1"/>
  <c r="AA4241" i="1"/>
  <c r="AA4242" i="1"/>
  <c r="AA4243" i="1"/>
  <c r="AA4244" i="1"/>
  <c r="AA4245" i="1"/>
  <c r="AA4246" i="1"/>
  <c r="AA4247" i="1"/>
  <c r="AA4248" i="1"/>
  <c r="AA4249" i="1"/>
  <c r="AA4250" i="1"/>
  <c r="AA4251" i="1"/>
  <c r="AA4252" i="1"/>
  <c r="AA4253" i="1"/>
  <c r="AA4254" i="1"/>
  <c r="AA4255" i="1"/>
  <c r="AA4256" i="1"/>
  <c r="AA4257" i="1"/>
  <c r="AA4258" i="1"/>
  <c r="AA4259" i="1"/>
  <c r="AA4260" i="1"/>
  <c r="AA4261" i="1"/>
  <c r="AA4262" i="1"/>
  <c r="AA4263" i="1"/>
  <c r="AA4264" i="1"/>
  <c r="AA4265" i="1"/>
  <c r="AA4266" i="1"/>
  <c r="AA4267" i="1"/>
  <c r="AA4268" i="1"/>
  <c r="AA4269" i="1"/>
  <c r="AA4270" i="1"/>
  <c r="AA4271" i="1"/>
  <c r="AA4272" i="1"/>
  <c r="AA4273" i="1"/>
  <c r="AA4274" i="1"/>
  <c r="AA4275" i="1"/>
  <c r="AA4276" i="1"/>
  <c r="AA4277" i="1"/>
  <c r="AA4278" i="1"/>
  <c r="AA4279" i="1"/>
  <c r="AA4280" i="1"/>
  <c r="AA4281" i="1"/>
  <c r="AA4282" i="1"/>
  <c r="AA4283" i="1"/>
  <c r="AA4284" i="1"/>
  <c r="AA4285" i="1"/>
  <c r="AA4286" i="1"/>
  <c r="AA4287" i="1"/>
  <c r="AA4288" i="1"/>
  <c r="AA4289" i="1"/>
  <c r="AA4290" i="1"/>
  <c r="AA4291" i="1"/>
  <c r="AA4292" i="1"/>
  <c r="AA4293" i="1"/>
  <c r="AA4294" i="1"/>
  <c r="AA4295" i="1"/>
  <c r="AA4296" i="1"/>
  <c r="AA4297" i="1"/>
  <c r="AA4298" i="1"/>
  <c r="AA4299" i="1"/>
  <c r="AA4300" i="1"/>
  <c r="AA4301" i="1"/>
  <c r="AA4302" i="1"/>
  <c r="AA4303" i="1"/>
  <c r="AA4304" i="1"/>
  <c r="AA4305" i="1"/>
  <c r="AA4306" i="1"/>
  <c r="AA4307" i="1"/>
  <c r="AA4308" i="1"/>
  <c r="AA4309" i="1"/>
  <c r="AA4310" i="1"/>
  <c r="AA4311" i="1"/>
  <c r="AA4312" i="1"/>
  <c r="AA4313" i="1"/>
  <c r="AA4314" i="1"/>
  <c r="AA4315" i="1"/>
  <c r="AA4316" i="1"/>
  <c r="AA4317" i="1"/>
  <c r="AA4318" i="1"/>
  <c r="AA4319" i="1"/>
  <c r="AA4320" i="1"/>
  <c r="AA4321" i="1"/>
  <c r="AA4322" i="1"/>
  <c r="AA4323" i="1"/>
  <c r="AA4324" i="1"/>
  <c r="AA4325" i="1"/>
  <c r="AA4326" i="1"/>
  <c r="AA4327" i="1"/>
  <c r="AA4328" i="1"/>
  <c r="AA4329" i="1"/>
  <c r="AA4330" i="1"/>
  <c r="AA4331" i="1"/>
  <c r="AA4332" i="1"/>
  <c r="AA4333" i="1"/>
  <c r="AA4334" i="1"/>
  <c r="AA4335" i="1"/>
  <c r="AA4336" i="1"/>
  <c r="AA4337" i="1"/>
  <c r="AA4338" i="1"/>
  <c r="AA4339" i="1"/>
  <c r="AA4340" i="1"/>
  <c r="AA4341" i="1"/>
  <c r="AA4342" i="1"/>
  <c r="AA4343" i="1"/>
  <c r="AA4344" i="1"/>
  <c r="AA4345" i="1"/>
  <c r="AA4346" i="1"/>
  <c r="AA4347" i="1"/>
  <c r="AA4348" i="1"/>
  <c r="AA4349" i="1"/>
  <c r="AA4350" i="1"/>
  <c r="AA4351" i="1"/>
  <c r="AA4352" i="1"/>
  <c r="AA4353" i="1"/>
  <c r="AA4354" i="1"/>
  <c r="AA4355" i="1"/>
  <c r="AA4356" i="1"/>
  <c r="AA4357" i="1"/>
  <c r="AA4358" i="1"/>
  <c r="AA4359" i="1"/>
  <c r="AA4360" i="1"/>
  <c r="AA4361" i="1"/>
  <c r="AA4362" i="1"/>
  <c r="AA4363" i="1"/>
  <c r="AA4364" i="1"/>
  <c r="AA4365" i="1"/>
  <c r="AA4366" i="1"/>
  <c r="AA4367" i="1"/>
  <c r="AA4368" i="1"/>
  <c r="AA4369" i="1"/>
  <c r="AA4370" i="1"/>
  <c r="AA4371" i="1"/>
  <c r="AA4372" i="1"/>
  <c r="AA4373" i="1"/>
  <c r="AA4374" i="1"/>
  <c r="AA4375" i="1"/>
  <c r="AA4376" i="1"/>
  <c r="AA4377" i="1"/>
  <c r="AA4378" i="1"/>
  <c r="AA4379" i="1"/>
  <c r="AA4380" i="1"/>
  <c r="AA4381" i="1"/>
  <c r="AA4382" i="1"/>
  <c r="AA4383" i="1"/>
  <c r="AA4384" i="1"/>
  <c r="AA4385" i="1"/>
  <c r="AA4386" i="1"/>
  <c r="AA4387" i="1"/>
  <c r="AA4388" i="1"/>
  <c r="AA4389" i="1"/>
  <c r="AA4390" i="1"/>
  <c r="AA4391" i="1"/>
  <c r="AA4392" i="1"/>
  <c r="AA4393" i="1"/>
  <c r="AA4394" i="1"/>
  <c r="AA4395" i="1"/>
  <c r="AA4396" i="1"/>
  <c r="AA4397" i="1"/>
  <c r="AA4398" i="1"/>
  <c r="AA4399" i="1"/>
  <c r="AA4400" i="1"/>
  <c r="AA4401" i="1"/>
  <c r="AA4402" i="1"/>
  <c r="AA4403" i="1"/>
  <c r="AA4404" i="1"/>
  <c r="AA4405" i="1"/>
  <c r="L3833" i="1"/>
  <c r="N3833" i="1"/>
  <c r="Q3833" i="1"/>
  <c r="L3834" i="1"/>
  <c r="N3834" i="1"/>
  <c r="Q3834" i="1"/>
  <c r="L3835" i="1"/>
  <c r="N3835" i="1"/>
  <c r="Q3835" i="1"/>
  <c r="L3836" i="1"/>
  <c r="N3836" i="1"/>
  <c r="Q3836" i="1"/>
  <c r="L3837" i="1"/>
  <c r="N3837" i="1"/>
  <c r="Q3837" i="1"/>
  <c r="L3838" i="1"/>
  <c r="N3838" i="1"/>
  <c r="Q3838" i="1"/>
  <c r="L3839" i="1"/>
  <c r="N3839" i="1"/>
  <c r="Q3839" i="1"/>
  <c r="L3840" i="1"/>
  <c r="N3840" i="1"/>
  <c r="Q3840" i="1"/>
  <c r="L3841" i="1"/>
  <c r="N3841" i="1"/>
  <c r="Q3841" i="1"/>
  <c r="L3842" i="1"/>
  <c r="N3842" i="1"/>
  <c r="Q3842" i="1"/>
  <c r="L3843" i="1"/>
  <c r="N3843" i="1"/>
  <c r="Q3843" i="1"/>
  <c r="L3844" i="1"/>
  <c r="N3844" i="1"/>
  <c r="Q3844" i="1"/>
  <c r="L3845" i="1"/>
  <c r="N3845" i="1"/>
  <c r="Q3845" i="1"/>
  <c r="L3846" i="1"/>
  <c r="N3846" i="1"/>
  <c r="Q3846" i="1"/>
  <c r="L3847" i="1"/>
  <c r="N3847" i="1"/>
  <c r="Q3847" i="1"/>
  <c r="L3848" i="1"/>
  <c r="N3848" i="1"/>
  <c r="Q3848" i="1"/>
  <c r="L3849" i="1"/>
  <c r="N3849" i="1"/>
  <c r="Q3849" i="1"/>
  <c r="L3850" i="1"/>
  <c r="N3850" i="1"/>
  <c r="Q3850" i="1"/>
  <c r="L3851" i="1"/>
  <c r="N3851" i="1"/>
  <c r="Q3851" i="1"/>
  <c r="L3852" i="1"/>
  <c r="N3852" i="1"/>
  <c r="Q3852" i="1"/>
  <c r="L3853" i="1"/>
  <c r="N3853" i="1"/>
  <c r="Q3853" i="1"/>
  <c r="L3854" i="1"/>
  <c r="N3854" i="1"/>
  <c r="Q3854" i="1"/>
  <c r="L3855" i="1"/>
  <c r="N3855" i="1"/>
  <c r="Q3855" i="1"/>
  <c r="L3856" i="1"/>
  <c r="N3856" i="1"/>
  <c r="Q3856" i="1"/>
  <c r="L3857" i="1"/>
  <c r="N3857" i="1"/>
  <c r="Q3857" i="1"/>
  <c r="L3858" i="1"/>
  <c r="N3858" i="1"/>
  <c r="Q3858" i="1"/>
  <c r="L3859" i="1"/>
  <c r="N3859" i="1"/>
  <c r="Q3859" i="1"/>
  <c r="L3860" i="1"/>
  <c r="N3860" i="1"/>
  <c r="Q3860" i="1"/>
  <c r="L3861" i="1"/>
  <c r="N3861" i="1"/>
  <c r="Q3861" i="1"/>
  <c r="L3862" i="1"/>
  <c r="N3862" i="1"/>
  <c r="Q3862" i="1"/>
  <c r="L3863" i="1"/>
  <c r="N3863" i="1"/>
  <c r="Q3863" i="1"/>
  <c r="L3864" i="1"/>
  <c r="N3864" i="1"/>
  <c r="Q3864" i="1"/>
  <c r="L3865" i="1"/>
  <c r="N3865" i="1"/>
  <c r="Q3865" i="1"/>
  <c r="L3866" i="1"/>
  <c r="N3866" i="1"/>
  <c r="Q3866" i="1"/>
  <c r="L3867" i="1"/>
  <c r="N3867" i="1"/>
  <c r="Q3867" i="1"/>
  <c r="L3868" i="1"/>
  <c r="N3868" i="1"/>
  <c r="Q3868" i="1"/>
  <c r="L3869" i="1"/>
  <c r="N3869" i="1"/>
  <c r="Q3869" i="1"/>
  <c r="L3870" i="1"/>
  <c r="N3870" i="1"/>
  <c r="Q3870" i="1"/>
  <c r="L3871" i="1"/>
  <c r="N3871" i="1"/>
  <c r="Q3871" i="1"/>
  <c r="L3872" i="1"/>
  <c r="N3872" i="1"/>
  <c r="Q3872" i="1"/>
  <c r="L3873" i="1"/>
  <c r="N3873" i="1"/>
  <c r="Q3873" i="1"/>
  <c r="L3874" i="1"/>
  <c r="N3874" i="1"/>
  <c r="Q3874" i="1"/>
  <c r="L3875" i="1"/>
  <c r="N3875" i="1"/>
  <c r="Q3875" i="1"/>
  <c r="L3876" i="1"/>
  <c r="N3876" i="1"/>
  <c r="Q3876" i="1"/>
  <c r="L3877" i="1"/>
  <c r="N3877" i="1"/>
  <c r="Q3877" i="1"/>
  <c r="L3878" i="1"/>
  <c r="N3878" i="1"/>
  <c r="Q3878" i="1"/>
  <c r="L3879" i="1"/>
  <c r="N3879" i="1"/>
  <c r="Q3879" i="1"/>
  <c r="L3880" i="1"/>
  <c r="N3880" i="1"/>
  <c r="Q3880" i="1"/>
  <c r="L3881" i="1"/>
  <c r="N3881" i="1"/>
  <c r="Q3881" i="1"/>
  <c r="L3882" i="1"/>
  <c r="N3882" i="1"/>
  <c r="Q3882" i="1"/>
  <c r="L3883" i="1"/>
  <c r="N3883" i="1"/>
  <c r="Q3883" i="1"/>
  <c r="L3884" i="1"/>
  <c r="N3884" i="1"/>
  <c r="Q3884" i="1"/>
  <c r="L3885" i="1"/>
  <c r="N3885" i="1"/>
  <c r="Q3885" i="1"/>
  <c r="L3886" i="1"/>
  <c r="N3886" i="1"/>
  <c r="Q3886" i="1"/>
  <c r="L3887" i="1"/>
  <c r="N3887" i="1"/>
  <c r="Q3887" i="1"/>
  <c r="L3888" i="1"/>
  <c r="N3888" i="1"/>
  <c r="Q3888" i="1"/>
  <c r="L3889" i="1"/>
  <c r="N3889" i="1"/>
  <c r="Q3889" i="1"/>
  <c r="L3890" i="1"/>
  <c r="N3890" i="1"/>
  <c r="Q3890" i="1"/>
  <c r="L3891" i="1"/>
  <c r="N3891" i="1"/>
  <c r="Q3891" i="1"/>
  <c r="L3892" i="1"/>
  <c r="N3892" i="1"/>
  <c r="Q3892" i="1"/>
  <c r="L3893" i="1"/>
  <c r="N3893" i="1"/>
  <c r="Q3893" i="1"/>
  <c r="L3894" i="1"/>
  <c r="N3894" i="1"/>
  <c r="Q3894" i="1"/>
  <c r="L3895" i="1"/>
  <c r="N3895" i="1"/>
  <c r="Q3895" i="1"/>
  <c r="L3896" i="1"/>
  <c r="N3896" i="1"/>
  <c r="Q3896" i="1"/>
  <c r="L3897" i="1"/>
  <c r="N3897" i="1"/>
  <c r="Q3897" i="1"/>
  <c r="L3898" i="1"/>
  <c r="N3898" i="1"/>
  <c r="Q3898" i="1"/>
  <c r="L3899" i="1"/>
  <c r="N3899" i="1"/>
  <c r="Q3899" i="1"/>
  <c r="L3900" i="1"/>
  <c r="N3900" i="1"/>
  <c r="Q3900" i="1"/>
  <c r="L3901" i="1"/>
  <c r="N3901" i="1"/>
  <c r="Q3901" i="1"/>
  <c r="L3902" i="1"/>
  <c r="N3902" i="1"/>
  <c r="Q3902" i="1"/>
  <c r="L3903" i="1"/>
  <c r="N3903" i="1"/>
  <c r="Q3903" i="1"/>
  <c r="L3904" i="1"/>
  <c r="N3904" i="1"/>
  <c r="Q3904" i="1"/>
  <c r="L3905" i="1"/>
  <c r="N3905" i="1"/>
  <c r="Q3905" i="1"/>
  <c r="L3906" i="1"/>
  <c r="N3906" i="1"/>
  <c r="Q3906" i="1"/>
  <c r="L3907" i="1"/>
  <c r="N3907" i="1"/>
  <c r="Q3907" i="1"/>
  <c r="L3908" i="1"/>
  <c r="N3908" i="1"/>
  <c r="Q3908" i="1"/>
  <c r="L3909" i="1"/>
  <c r="N3909" i="1"/>
  <c r="Q3909" i="1"/>
  <c r="L3910" i="1"/>
  <c r="N3910" i="1"/>
  <c r="Q3910" i="1"/>
  <c r="L3911" i="1"/>
  <c r="N3911" i="1"/>
  <c r="Q3911" i="1"/>
  <c r="L3912" i="1"/>
  <c r="N3912" i="1"/>
  <c r="Q3912" i="1"/>
  <c r="L3913" i="1"/>
  <c r="N3913" i="1"/>
  <c r="Q3913" i="1"/>
  <c r="L3914" i="1"/>
  <c r="N3914" i="1"/>
  <c r="Q3914" i="1"/>
  <c r="L3915" i="1"/>
  <c r="N3915" i="1"/>
  <c r="Q3915" i="1"/>
  <c r="L3916" i="1"/>
  <c r="N3916" i="1"/>
  <c r="Q3916" i="1"/>
  <c r="L3917" i="1"/>
  <c r="N3917" i="1"/>
  <c r="Q3917" i="1"/>
  <c r="L3918" i="1"/>
  <c r="N3918" i="1"/>
  <c r="Q3918" i="1"/>
  <c r="L3919" i="1"/>
  <c r="N3919" i="1"/>
  <c r="Q3919" i="1"/>
  <c r="L3920" i="1"/>
  <c r="N3920" i="1"/>
  <c r="Q3920" i="1"/>
  <c r="L3921" i="1"/>
  <c r="N3921" i="1"/>
  <c r="Q3921" i="1"/>
  <c r="L3922" i="1"/>
  <c r="N3922" i="1"/>
  <c r="Q3922" i="1"/>
  <c r="L3923" i="1"/>
  <c r="N3923" i="1"/>
  <c r="Q3923" i="1"/>
  <c r="L3924" i="1"/>
  <c r="N3924" i="1"/>
  <c r="Q3924" i="1"/>
  <c r="L3925" i="1"/>
  <c r="N3925" i="1"/>
  <c r="Q3925" i="1"/>
  <c r="L3926" i="1"/>
  <c r="N3926" i="1"/>
  <c r="Q3926" i="1"/>
  <c r="L3927" i="1"/>
  <c r="N3927" i="1"/>
  <c r="Q3927" i="1"/>
  <c r="L3928" i="1"/>
  <c r="N3928" i="1"/>
  <c r="Q3928" i="1"/>
  <c r="L3929" i="1"/>
  <c r="N3929" i="1"/>
  <c r="Q3929" i="1"/>
  <c r="L3930" i="1"/>
  <c r="N3930" i="1"/>
  <c r="Q3930" i="1"/>
  <c r="L3931" i="1"/>
  <c r="N3931" i="1"/>
  <c r="Q3931" i="1"/>
  <c r="L3932" i="1"/>
  <c r="N3932" i="1"/>
  <c r="Q3932" i="1"/>
  <c r="L3933" i="1"/>
  <c r="N3933" i="1"/>
  <c r="Q3933" i="1"/>
  <c r="L3934" i="1"/>
  <c r="N3934" i="1"/>
  <c r="Q3934" i="1"/>
  <c r="L3935" i="1"/>
  <c r="N3935" i="1"/>
  <c r="Q3935" i="1"/>
  <c r="L3936" i="1"/>
  <c r="N3936" i="1"/>
  <c r="Q3936" i="1"/>
  <c r="L3937" i="1"/>
  <c r="N3937" i="1"/>
  <c r="Q3937" i="1"/>
  <c r="L3938" i="1"/>
  <c r="N3938" i="1"/>
  <c r="Q3938" i="1"/>
  <c r="L3939" i="1"/>
  <c r="N3939" i="1"/>
  <c r="Q3939" i="1"/>
  <c r="L3940" i="1"/>
  <c r="N3940" i="1"/>
  <c r="Q3940" i="1"/>
  <c r="L3941" i="1"/>
  <c r="N3941" i="1"/>
  <c r="Q3941" i="1"/>
  <c r="L3942" i="1"/>
  <c r="N3942" i="1"/>
  <c r="Q3942" i="1"/>
  <c r="L3943" i="1"/>
  <c r="N3943" i="1"/>
  <c r="Q3943" i="1"/>
  <c r="L3944" i="1"/>
  <c r="N3944" i="1"/>
  <c r="Q3944" i="1"/>
  <c r="L3945" i="1"/>
  <c r="N3945" i="1"/>
  <c r="Q3945" i="1"/>
  <c r="L3946" i="1"/>
  <c r="N3946" i="1"/>
  <c r="Q3946" i="1"/>
  <c r="L3947" i="1"/>
  <c r="N3947" i="1"/>
  <c r="Q3947" i="1"/>
  <c r="L3948" i="1"/>
  <c r="N3948" i="1"/>
  <c r="Q3948" i="1"/>
  <c r="L3949" i="1"/>
  <c r="N3949" i="1"/>
  <c r="Q3949" i="1"/>
  <c r="L3950" i="1"/>
  <c r="N3950" i="1"/>
  <c r="Q3950" i="1"/>
  <c r="L3951" i="1"/>
  <c r="N3951" i="1"/>
  <c r="Q3951" i="1"/>
  <c r="L3952" i="1"/>
  <c r="N3952" i="1"/>
  <c r="Q3952" i="1"/>
  <c r="L3953" i="1"/>
  <c r="N3953" i="1"/>
  <c r="Q3953" i="1"/>
  <c r="L3954" i="1"/>
  <c r="N3954" i="1"/>
  <c r="Q3954" i="1"/>
  <c r="L3955" i="1"/>
  <c r="N3955" i="1"/>
  <c r="Q3955" i="1"/>
  <c r="L3956" i="1"/>
  <c r="N3956" i="1"/>
  <c r="Q3956" i="1"/>
  <c r="L3957" i="1"/>
  <c r="N3957" i="1"/>
  <c r="Q3957" i="1"/>
  <c r="L3958" i="1"/>
  <c r="N3958" i="1"/>
  <c r="Q3958" i="1"/>
  <c r="L3959" i="1"/>
  <c r="N3959" i="1"/>
  <c r="Q3959" i="1"/>
  <c r="L3960" i="1"/>
  <c r="N3960" i="1"/>
  <c r="Q3960" i="1"/>
  <c r="L3961" i="1"/>
  <c r="N3961" i="1"/>
  <c r="Q3961" i="1"/>
  <c r="L3962" i="1"/>
  <c r="N3962" i="1"/>
  <c r="Q3962" i="1"/>
  <c r="L3963" i="1"/>
  <c r="N3963" i="1"/>
  <c r="Q3963" i="1"/>
  <c r="L3964" i="1"/>
  <c r="N3964" i="1"/>
  <c r="Q3964" i="1"/>
  <c r="L3965" i="1"/>
  <c r="N3965" i="1"/>
  <c r="Q3965" i="1"/>
  <c r="L3966" i="1"/>
  <c r="N3966" i="1"/>
  <c r="Q3966" i="1"/>
  <c r="L3967" i="1"/>
  <c r="N3967" i="1"/>
  <c r="Q3967" i="1"/>
  <c r="L3968" i="1"/>
  <c r="N3968" i="1"/>
  <c r="Q3968" i="1"/>
  <c r="L3969" i="1"/>
  <c r="N3969" i="1"/>
  <c r="Q3969" i="1"/>
  <c r="L3970" i="1"/>
  <c r="N3970" i="1"/>
  <c r="Q3970" i="1"/>
  <c r="L3971" i="1"/>
  <c r="N3971" i="1"/>
  <c r="Q3971" i="1"/>
  <c r="L3972" i="1"/>
  <c r="N3972" i="1"/>
  <c r="Q3972" i="1"/>
  <c r="L3973" i="1"/>
  <c r="N3973" i="1"/>
  <c r="Q3973" i="1"/>
  <c r="L3974" i="1"/>
  <c r="N3974" i="1"/>
  <c r="Q3974" i="1"/>
  <c r="L3975" i="1"/>
  <c r="N3975" i="1"/>
  <c r="Q3975" i="1"/>
  <c r="L3976" i="1"/>
  <c r="N3976" i="1"/>
  <c r="Q3976" i="1"/>
  <c r="L3977" i="1"/>
  <c r="N3977" i="1"/>
  <c r="Q3977" i="1"/>
  <c r="L3978" i="1"/>
  <c r="N3978" i="1"/>
  <c r="Q3978" i="1"/>
  <c r="L3979" i="1"/>
  <c r="N3979" i="1"/>
  <c r="Q3979" i="1"/>
  <c r="L3980" i="1"/>
  <c r="N3980" i="1"/>
  <c r="Q3980" i="1"/>
  <c r="L3981" i="1"/>
  <c r="N3981" i="1"/>
  <c r="Q3981" i="1"/>
  <c r="L3982" i="1"/>
  <c r="N3982" i="1"/>
  <c r="Q3982" i="1"/>
  <c r="L3983" i="1"/>
  <c r="N3983" i="1"/>
  <c r="Q3983" i="1"/>
  <c r="L3984" i="1"/>
  <c r="N3984" i="1"/>
  <c r="Q3984" i="1"/>
  <c r="L3985" i="1"/>
  <c r="N3985" i="1"/>
  <c r="Q3985" i="1"/>
  <c r="L3986" i="1"/>
  <c r="N3986" i="1"/>
  <c r="Q3986" i="1"/>
  <c r="L3987" i="1"/>
  <c r="N3987" i="1"/>
  <c r="Q3987" i="1"/>
  <c r="L3988" i="1"/>
  <c r="N3988" i="1"/>
  <c r="Q3988" i="1"/>
  <c r="L3989" i="1"/>
  <c r="N3989" i="1"/>
  <c r="Q3989" i="1"/>
  <c r="L3990" i="1"/>
  <c r="N3990" i="1"/>
  <c r="Q3990" i="1"/>
  <c r="L3991" i="1"/>
  <c r="N3991" i="1"/>
  <c r="Q3991" i="1"/>
  <c r="L3992" i="1"/>
  <c r="N3992" i="1"/>
  <c r="Q3992" i="1"/>
  <c r="L3993" i="1"/>
  <c r="N3993" i="1"/>
  <c r="Q3993" i="1"/>
  <c r="L3994" i="1"/>
  <c r="N3994" i="1"/>
  <c r="Q3994" i="1"/>
  <c r="L3995" i="1"/>
  <c r="N3995" i="1"/>
  <c r="Q3995" i="1"/>
  <c r="L3996" i="1"/>
  <c r="N3996" i="1"/>
  <c r="Q3996" i="1"/>
  <c r="L3997" i="1"/>
  <c r="N3997" i="1"/>
  <c r="Q3997" i="1"/>
  <c r="L3998" i="1"/>
  <c r="N3998" i="1"/>
  <c r="Q3998" i="1"/>
  <c r="L3999" i="1"/>
  <c r="N3999" i="1"/>
  <c r="Q3999" i="1"/>
  <c r="L4000" i="1"/>
  <c r="N4000" i="1"/>
  <c r="Q4000" i="1"/>
  <c r="L4001" i="1"/>
  <c r="N4001" i="1"/>
  <c r="Q4001" i="1"/>
  <c r="L4002" i="1"/>
  <c r="N4002" i="1"/>
  <c r="Q4002" i="1"/>
  <c r="L4003" i="1"/>
  <c r="N4003" i="1"/>
  <c r="Q4003" i="1"/>
  <c r="L4004" i="1"/>
  <c r="N4004" i="1"/>
  <c r="Q4004" i="1"/>
  <c r="L4005" i="1"/>
  <c r="N4005" i="1"/>
  <c r="Q4005" i="1"/>
  <c r="L4006" i="1"/>
  <c r="N4006" i="1"/>
  <c r="Q4006" i="1"/>
  <c r="L4007" i="1"/>
  <c r="N4007" i="1"/>
  <c r="Q4007" i="1"/>
  <c r="L4008" i="1"/>
  <c r="N4008" i="1"/>
  <c r="Q4008" i="1"/>
  <c r="L4009" i="1"/>
  <c r="N4009" i="1"/>
  <c r="Q4009" i="1"/>
  <c r="L4010" i="1"/>
  <c r="N4010" i="1"/>
  <c r="Q4010" i="1"/>
  <c r="L4011" i="1"/>
  <c r="N4011" i="1"/>
  <c r="Q4011" i="1"/>
  <c r="L4012" i="1"/>
  <c r="N4012" i="1"/>
  <c r="Q4012" i="1"/>
  <c r="L4013" i="1"/>
  <c r="N4013" i="1"/>
  <c r="Q4013" i="1"/>
  <c r="L4014" i="1"/>
  <c r="N4014" i="1"/>
  <c r="Q4014" i="1"/>
  <c r="L4015" i="1"/>
  <c r="N4015" i="1"/>
  <c r="Q4015" i="1"/>
  <c r="L4016" i="1"/>
  <c r="N4016" i="1"/>
  <c r="Q4016" i="1"/>
  <c r="L4017" i="1"/>
  <c r="N4017" i="1"/>
  <c r="Q4017" i="1"/>
  <c r="L4018" i="1"/>
  <c r="N4018" i="1"/>
  <c r="Q4018" i="1"/>
  <c r="L4019" i="1"/>
  <c r="N4019" i="1"/>
  <c r="Q4019" i="1"/>
  <c r="L4020" i="1"/>
  <c r="N4020" i="1"/>
  <c r="Q4020" i="1"/>
  <c r="L4021" i="1"/>
  <c r="N4021" i="1"/>
  <c r="Q4021" i="1"/>
  <c r="L4022" i="1"/>
  <c r="N4022" i="1"/>
  <c r="Q4022" i="1"/>
  <c r="L4023" i="1"/>
  <c r="N4023" i="1"/>
  <c r="Q4023" i="1"/>
  <c r="L4024" i="1"/>
  <c r="N4024" i="1"/>
  <c r="Q4024" i="1"/>
  <c r="L4025" i="1"/>
  <c r="N4025" i="1"/>
  <c r="Q4025" i="1"/>
  <c r="L4026" i="1"/>
  <c r="N4026" i="1"/>
  <c r="Q4026" i="1"/>
  <c r="L4027" i="1"/>
  <c r="N4027" i="1"/>
  <c r="Q4027" i="1"/>
  <c r="L4028" i="1"/>
  <c r="N4028" i="1"/>
  <c r="Q4028" i="1"/>
  <c r="L4029" i="1"/>
  <c r="N4029" i="1"/>
  <c r="Q4029" i="1"/>
  <c r="L4030" i="1"/>
  <c r="N4030" i="1"/>
  <c r="Q4030" i="1"/>
  <c r="L4031" i="1"/>
  <c r="N4031" i="1"/>
  <c r="Q4031" i="1"/>
  <c r="L4032" i="1"/>
  <c r="N4032" i="1"/>
  <c r="Q4032" i="1"/>
  <c r="L4033" i="1"/>
  <c r="N4033" i="1"/>
  <c r="Q4033" i="1"/>
  <c r="L4034" i="1"/>
  <c r="N4034" i="1"/>
  <c r="Q4034" i="1"/>
  <c r="L4035" i="1"/>
  <c r="N4035" i="1"/>
  <c r="Q4035" i="1"/>
  <c r="L4036" i="1"/>
  <c r="N4036" i="1"/>
  <c r="Q4036" i="1"/>
  <c r="L4037" i="1"/>
  <c r="N4037" i="1"/>
  <c r="Q4037" i="1"/>
  <c r="L4038" i="1"/>
  <c r="N4038" i="1"/>
  <c r="Q4038" i="1"/>
  <c r="L4039" i="1"/>
  <c r="N4039" i="1"/>
  <c r="Q4039" i="1"/>
  <c r="L4040" i="1"/>
  <c r="N4040" i="1"/>
  <c r="Q4040" i="1"/>
  <c r="L4041" i="1"/>
  <c r="N4041" i="1"/>
  <c r="Q4041" i="1"/>
  <c r="L4042" i="1"/>
  <c r="N4042" i="1"/>
  <c r="Q4042" i="1"/>
  <c r="L4043" i="1"/>
  <c r="N4043" i="1"/>
  <c r="Q4043" i="1"/>
  <c r="L4044" i="1"/>
  <c r="N4044" i="1"/>
  <c r="Q4044" i="1"/>
  <c r="L4045" i="1"/>
  <c r="N4045" i="1"/>
  <c r="Q4045" i="1"/>
  <c r="L4046" i="1"/>
  <c r="N4046" i="1"/>
  <c r="Q4046" i="1"/>
  <c r="L4047" i="1"/>
  <c r="N4047" i="1"/>
  <c r="Q4047" i="1"/>
  <c r="L4048" i="1"/>
  <c r="N4048" i="1"/>
  <c r="Q4048" i="1"/>
  <c r="L4049" i="1"/>
  <c r="N4049" i="1"/>
  <c r="Q4049" i="1"/>
  <c r="L4050" i="1"/>
  <c r="N4050" i="1"/>
  <c r="Q4050" i="1"/>
  <c r="L4051" i="1"/>
  <c r="N4051" i="1"/>
  <c r="Q4051" i="1"/>
  <c r="L4052" i="1"/>
  <c r="N4052" i="1"/>
  <c r="Q4052" i="1"/>
  <c r="L4053" i="1"/>
  <c r="N4053" i="1"/>
  <c r="Q4053" i="1"/>
  <c r="L4054" i="1"/>
  <c r="N4054" i="1"/>
  <c r="Q4054" i="1"/>
  <c r="L4055" i="1"/>
  <c r="N4055" i="1"/>
  <c r="Q4055" i="1"/>
  <c r="L4056" i="1"/>
  <c r="N4056" i="1"/>
  <c r="Q4056" i="1"/>
  <c r="L4057" i="1"/>
  <c r="N4057" i="1"/>
  <c r="Q4057" i="1"/>
  <c r="L4058" i="1"/>
  <c r="N4058" i="1"/>
  <c r="Q4058" i="1"/>
  <c r="L4059" i="1"/>
  <c r="N4059" i="1"/>
  <c r="Q4059" i="1"/>
  <c r="L4060" i="1"/>
  <c r="N4060" i="1"/>
  <c r="Q4060" i="1"/>
  <c r="L4061" i="1"/>
  <c r="N4061" i="1"/>
  <c r="Q4061" i="1"/>
  <c r="L4062" i="1"/>
  <c r="N4062" i="1"/>
  <c r="Q4062" i="1"/>
  <c r="L4063" i="1"/>
  <c r="N4063" i="1"/>
  <c r="Q4063" i="1"/>
  <c r="L4064" i="1"/>
  <c r="N4064" i="1"/>
  <c r="Q4064" i="1"/>
  <c r="L4065" i="1"/>
  <c r="N4065" i="1"/>
  <c r="Q4065" i="1"/>
  <c r="L4066" i="1"/>
  <c r="N4066" i="1"/>
  <c r="Q4066" i="1"/>
  <c r="L4067" i="1"/>
  <c r="N4067" i="1"/>
  <c r="Q4067" i="1"/>
  <c r="L4068" i="1"/>
  <c r="N4068" i="1"/>
  <c r="Q4068" i="1"/>
  <c r="L4069" i="1"/>
  <c r="N4069" i="1"/>
  <c r="Q4069" i="1"/>
  <c r="L4070" i="1"/>
  <c r="N4070" i="1"/>
  <c r="Q4070" i="1"/>
  <c r="L4071" i="1"/>
  <c r="N4071" i="1"/>
  <c r="Q4071" i="1"/>
  <c r="L4072" i="1"/>
  <c r="N4072" i="1"/>
  <c r="Q4072" i="1"/>
  <c r="L4073" i="1"/>
  <c r="N4073" i="1"/>
  <c r="Q4073" i="1"/>
  <c r="L4074" i="1"/>
  <c r="N4074" i="1"/>
  <c r="Q4074" i="1"/>
  <c r="L4075" i="1"/>
  <c r="N4075" i="1"/>
  <c r="Q4075" i="1"/>
  <c r="L4076" i="1"/>
  <c r="N4076" i="1"/>
  <c r="Q4076" i="1"/>
  <c r="L4077" i="1"/>
  <c r="N4077" i="1"/>
  <c r="Q4077" i="1"/>
  <c r="L4078" i="1"/>
  <c r="N4078" i="1"/>
  <c r="Q4078" i="1"/>
  <c r="L4079" i="1"/>
  <c r="N4079" i="1"/>
  <c r="Q4079" i="1"/>
  <c r="L4080" i="1"/>
  <c r="N4080" i="1"/>
  <c r="Q4080" i="1"/>
  <c r="L4081" i="1"/>
  <c r="N4081" i="1"/>
  <c r="Q4081" i="1"/>
  <c r="L4082" i="1"/>
  <c r="N4082" i="1"/>
  <c r="Q4082" i="1"/>
  <c r="L4083" i="1"/>
  <c r="N4083" i="1"/>
  <c r="Q4083" i="1"/>
  <c r="L4084" i="1"/>
  <c r="N4084" i="1"/>
  <c r="Q4084" i="1"/>
  <c r="L4085" i="1"/>
  <c r="N4085" i="1"/>
  <c r="Q4085" i="1"/>
  <c r="L4086" i="1"/>
  <c r="N4086" i="1"/>
  <c r="Q4086" i="1"/>
  <c r="L4087" i="1"/>
  <c r="N4087" i="1"/>
  <c r="Q4087" i="1"/>
  <c r="L4088" i="1"/>
  <c r="N4088" i="1"/>
  <c r="Q4088" i="1"/>
  <c r="L4089" i="1"/>
  <c r="N4089" i="1"/>
  <c r="Q4089" i="1"/>
  <c r="L4090" i="1"/>
  <c r="N4090" i="1"/>
  <c r="Q4090" i="1"/>
  <c r="L4091" i="1"/>
  <c r="N4091" i="1"/>
  <c r="Q4091" i="1"/>
  <c r="L4092" i="1"/>
  <c r="N4092" i="1"/>
  <c r="Q4092" i="1"/>
  <c r="L4093" i="1"/>
  <c r="N4093" i="1"/>
  <c r="Q4093" i="1"/>
  <c r="L4094" i="1"/>
  <c r="N4094" i="1"/>
  <c r="Q4094" i="1"/>
  <c r="L4095" i="1"/>
  <c r="N4095" i="1"/>
  <c r="Q4095" i="1"/>
  <c r="L4096" i="1"/>
  <c r="N4096" i="1"/>
  <c r="Q4096" i="1"/>
  <c r="L4097" i="1"/>
  <c r="N4097" i="1"/>
  <c r="Q4097" i="1"/>
  <c r="L4098" i="1"/>
  <c r="N4098" i="1"/>
  <c r="Q4098" i="1"/>
  <c r="L4099" i="1"/>
  <c r="N4099" i="1"/>
  <c r="Q4099" i="1"/>
  <c r="L4100" i="1"/>
  <c r="N4100" i="1"/>
  <c r="Q4100" i="1"/>
  <c r="L4101" i="1"/>
  <c r="N4101" i="1"/>
  <c r="Q4101" i="1"/>
  <c r="L4102" i="1"/>
  <c r="N4102" i="1"/>
  <c r="Q4102" i="1"/>
  <c r="L4103" i="1"/>
  <c r="N4103" i="1"/>
  <c r="Q4103" i="1"/>
  <c r="L4104" i="1"/>
  <c r="N4104" i="1"/>
  <c r="Q4104" i="1"/>
  <c r="L4105" i="1"/>
  <c r="N4105" i="1"/>
  <c r="Q4105" i="1"/>
  <c r="L4106" i="1"/>
  <c r="N4106" i="1"/>
  <c r="Q4106" i="1"/>
  <c r="L4107" i="1"/>
  <c r="N4107" i="1"/>
  <c r="Q4107" i="1"/>
  <c r="L4108" i="1"/>
  <c r="N4108" i="1"/>
  <c r="Q4108" i="1"/>
  <c r="L4109" i="1"/>
  <c r="N4109" i="1"/>
  <c r="Q4109" i="1"/>
  <c r="L4110" i="1"/>
  <c r="N4110" i="1"/>
  <c r="Q4110" i="1"/>
  <c r="L4111" i="1"/>
  <c r="N4111" i="1"/>
  <c r="Q4111" i="1"/>
  <c r="L4112" i="1"/>
  <c r="N4112" i="1"/>
  <c r="Q4112" i="1"/>
  <c r="L4113" i="1"/>
  <c r="N4113" i="1"/>
  <c r="Q4113" i="1"/>
  <c r="L4114" i="1"/>
  <c r="N4114" i="1"/>
  <c r="Q4114" i="1"/>
  <c r="L4115" i="1"/>
  <c r="N4115" i="1"/>
  <c r="Q4115" i="1"/>
  <c r="L4116" i="1"/>
  <c r="N4116" i="1"/>
  <c r="Q4116" i="1"/>
  <c r="L4117" i="1"/>
  <c r="N4117" i="1"/>
  <c r="Q4117" i="1"/>
  <c r="L4118" i="1"/>
  <c r="N4118" i="1"/>
  <c r="Q4118" i="1"/>
  <c r="L4119" i="1"/>
  <c r="N4119" i="1"/>
  <c r="Q4119" i="1"/>
  <c r="L4120" i="1"/>
  <c r="N4120" i="1"/>
  <c r="Q4120" i="1"/>
  <c r="L4121" i="1"/>
  <c r="N4121" i="1"/>
  <c r="Q4121" i="1"/>
  <c r="L4122" i="1"/>
  <c r="N4122" i="1"/>
  <c r="Q4122" i="1"/>
  <c r="L4123" i="1"/>
  <c r="N4123" i="1"/>
  <c r="Q4123" i="1"/>
  <c r="L4124" i="1"/>
  <c r="N4124" i="1"/>
  <c r="Q4124" i="1"/>
  <c r="L4125" i="1"/>
  <c r="N4125" i="1"/>
  <c r="Q4125" i="1"/>
  <c r="L4126" i="1"/>
  <c r="N4126" i="1"/>
  <c r="Q4126" i="1"/>
  <c r="L4127" i="1"/>
  <c r="N4127" i="1"/>
  <c r="Q4127" i="1"/>
  <c r="L4128" i="1"/>
  <c r="N4128" i="1"/>
  <c r="Q4128" i="1"/>
  <c r="L4129" i="1"/>
  <c r="N4129" i="1"/>
  <c r="Q4129" i="1"/>
  <c r="L4130" i="1"/>
  <c r="N4130" i="1"/>
  <c r="Q4130" i="1"/>
  <c r="L4131" i="1"/>
  <c r="N4131" i="1"/>
  <c r="Q4131" i="1"/>
  <c r="L4132" i="1"/>
  <c r="N4132" i="1"/>
  <c r="Q4132" i="1"/>
  <c r="L4133" i="1"/>
  <c r="N4133" i="1"/>
  <c r="Q4133" i="1"/>
  <c r="L4134" i="1"/>
  <c r="N4134" i="1"/>
  <c r="Q4134" i="1"/>
  <c r="L4135" i="1"/>
  <c r="N4135" i="1"/>
  <c r="Q4135" i="1"/>
  <c r="L4136" i="1"/>
  <c r="N4136" i="1"/>
  <c r="Q4136" i="1"/>
  <c r="L4137" i="1"/>
  <c r="N4137" i="1"/>
  <c r="Q4137" i="1"/>
  <c r="L4138" i="1"/>
  <c r="N4138" i="1"/>
  <c r="Q4138" i="1"/>
  <c r="L4139" i="1"/>
  <c r="N4139" i="1"/>
  <c r="Q4139" i="1"/>
  <c r="L4140" i="1"/>
  <c r="N4140" i="1"/>
  <c r="Q4140" i="1"/>
  <c r="L4141" i="1"/>
  <c r="N4141" i="1"/>
  <c r="Q4141" i="1"/>
  <c r="L4142" i="1"/>
  <c r="N4142" i="1"/>
  <c r="Q4142" i="1"/>
  <c r="L4143" i="1"/>
  <c r="N4143" i="1"/>
  <c r="Q4143" i="1"/>
  <c r="L4144" i="1"/>
  <c r="N4144" i="1"/>
  <c r="Q4144" i="1"/>
  <c r="L4145" i="1"/>
  <c r="N4145" i="1"/>
  <c r="Q4145" i="1"/>
  <c r="L4146" i="1"/>
  <c r="N4146" i="1"/>
  <c r="Q4146" i="1"/>
  <c r="L4147" i="1"/>
  <c r="N4147" i="1"/>
  <c r="Q4147" i="1"/>
  <c r="L4148" i="1"/>
  <c r="N4148" i="1"/>
  <c r="Q4148" i="1"/>
  <c r="L4149" i="1"/>
  <c r="N4149" i="1"/>
  <c r="Q4149" i="1"/>
  <c r="L4150" i="1"/>
  <c r="N4150" i="1"/>
  <c r="Q4150" i="1"/>
  <c r="L4151" i="1"/>
  <c r="N4151" i="1"/>
  <c r="Q4151" i="1"/>
  <c r="L4152" i="1"/>
  <c r="N4152" i="1"/>
  <c r="Q4152" i="1"/>
  <c r="L4153" i="1"/>
  <c r="N4153" i="1"/>
  <c r="Q4153" i="1"/>
  <c r="L4154" i="1"/>
  <c r="N4154" i="1"/>
  <c r="Q4154" i="1"/>
  <c r="L4155" i="1"/>
  <c r="N4155" i="1"/>
  <c r="Q4155" i="1"/>
  <c r="L4156" i="1"/>
  <c r="N4156" i="1"/>
  <c r="Q4156" i="1"/>
  <c r="L4157" i="1"/>
  <c r="N4157" i="1"/>
  <c r="Q4157" i="1"/>
  <c r="L4158" i="1"/>
  <c r="N4158" i="1"/>
  <c r="Q4158" i="1"/>
  <c r="L4159" i="1"/>
  <c r="N4159" i="1"/>
  <c r="Q4159" i="1"/>
  <c r="L4160" i="1"/>
  <c r="N4160" i="1"/>
  <c r="Q4160" i="1"/>
  <c r="L4161" i="1"/>
  <c r="N4161" i="1"/>
  <c r="Q4161" i="1"/>
  <c r="L4162" i="1"/>
  <c r="N4162" i="1"/>
  <c r="Q4162" i="1"/>
  <c r="L4163" i="1"/>
  <c r="N4163" i="1"/>
  <c r="Q4163" i="1"/>
  <c r="L4164" i="1"/>
  <c r="N4164" i="1"/>
  <c r="Q4164" i="1"/>
  <c r="L4165" i="1"/>
  <c r="N4165" i="1"/>
  <c r="Q4165" i="1"/>
  <c r="L4166" i="1"/>
  <c r="N4166" i="1"/>
  <c r="Q4166" i="1"/>
  <c r="L4167" i="1"/>
  <c r="N4167" i="1"/>
  <c r="Q4167" i="1"/>
  <c r="L4168" i="1"/>
  <c r="N4168" i="1"/>
  <c r="Q4168" i="1"/>
  <c r="L4169" i="1"/>
  <c r="N4169" i="1"/>
  <c r="Q4169" i="1"/>
  <c r="L4170" i="1"/>
  <c r="N4170" i="1"/>
  <c r="Q4170" i="1"/>
  <c r="L4171" i="1"/>
  <c r="N4171" i="1"/>
  <c r="Q4171" i="1"/>
  <c r="L4172" i="1"/>
  <c r="N4172" i="1"/>
  <c r="Q4172" i="1"/>
  <c r="L4173" i="1"/>
  <c r="N4173" i="1"/>
  <c r="Q4173" i="1"/>
  <c r="L4174" i="1"/>
  <c r="N4174" i="1"/>
  <c r="Q4174" i="1"/>
  <c r="L4175" i="1"/>
  <c r="N4175" i="1"/>
  <c r="Q4175" i="1"/>
  <c r="L4176" i="1"/>
  <c r="N4176" i="1"/>
  <c r="Q4176" i="1"/>
  <c r="L4177" i="1"/>
  <c r="N4177" i="1"/>
  <c r="Q4177" i="1"/>
  <c r="L4178" i="1"/>
  <c r="N4178" i="1"/>
  <c r="Q4178" i="1"/>
  <c r="L4179" i="1"/>
  <c r="N4179" i="1"/>
  <c r="Q4179" i="1"/>
  <c r="L4180" i="1"/>
  <c r="N4180" i="1"/>
  <c r="Q4180" i="1"/>
  <c r="L4181" i="1"/>
  <c r="N4181" i="1"/>
  <c r="Q4181" i="1"/>
  <c r="L4182" i="1"/>
  <c r="N4182" i="1"/>
  <c r="Q4182" i="1"/>
  <c r="L4183" i="1"/>
  <c r="N4183" i="1"/>
  <c r="Q4183" i="1"/>
  <c r="L4184" i="1"/>
  <c r="N4184" i="1"/>
  <c r="Q4184" i="1"/>
  <c r="L4185" i="1"/>
  <c r="N4185" i="1"/>
  <c r="Q4185" i="1"/>
  <c r="L4186" i="1"/>
  <c r="N4186" i="1"/>
  <c r="Q4186" i="1"/>
  <c r="L4187" i="1"/>
  <c r="N4187" i="1"/>
  <c r="Q4187" i="1"/>
  <c r="L4188" i="1"/>
  <c r="N4188" i="1"/>
  <c r="Q4188" i="1"/>
  <c r="L4189" i="1"/>
  <c r="N4189" i="1"/>
  <c r="Q4189" i="1"/>
  <c r="L4190" i="1"/>
  <c r="N4190" i="1"/>
  <c r="Q4190" i="1"/>
  <c r="L4191" i="1"/>
  <c r="N4191" i="1"/>
  <c r="Q4191" i="1"/>
  <c r="L4192" i="1"/>
  <c r="N4192" i="1"/>
  <c r="Q4192" i="1"/>
  <c r="L4193" i="1"/>
  <c r="N4193" i="1"/>
  <c r="Q4193" i="1"/>
  <c r="L4194" i="1"/>
  <c r="N4194" i="1"/>
  <c r="Q4194" i="1"/>
  <c r="L4195" i="1"/>
  <c r="N4195" i="1"/>
  <c r="Q4195" i="1"/>
  <c r="L4196" i="1"/>
  <c r="N4196" i="1"/>
  <c r="Q4196" i="1"/>
  <c r="L4197" i="1"/>
  <c r="N4197" i="1"/>
  <c r="Q4197" i="1"/>
  <c r="L4198" i="1"/>
  <c r="N4198" i="1"/>
  <c r="Q4198" i="1"/>
  <c r="L4199" i="1"/>
  <c r="N4199" i="1"/>
  <c r="Q4199" i="1"/>
  <c r="L4200" i="1"/>
  <c r="N4200" i="1"/>
  <c r="Q4200" i="1"/>
  <c r="L4201" i="1"/>
  <c r="N4201" i="1"/>
  <c r="Q4201" i="1"/>
  <c r="L4202" i="1"/>
  <c r="N4202" i="1"/>
  <c r="Q4202" i="1"/>
  <c r="L4203" i="1"/>
  <c r="N4203" i="1"/>
  <c r="Q4203" i="1"/>
  <c r="L4204" i="1"/>
  <c r="N4204" i="1"/>
  <c r="Q4204" i="1"/>
  <c r="L4205" i="1"/>
  <c r="N4205" i="1"/>
  <c r="Q4205" i="1"/>
  <c r="L4206" i="1"/>
  <c r="N4206" i="1"/>
  <c r="Q4206" i="1"/>
  <c r="L4207" i="1"/>
  <c r="N4207" i="1"/>
  <c r="Q4207" i="1"/>
  <c r="L4208" i="1"/>
  <c r="N4208" i="1"/>
  <c r="Q4208" i="1"/>
  <c r="L4209" i="1"/>
  <c r="N4209" i="1"/>
  <c r="Q4209" i="1"/>
  <c r="L4210" i="1"/>
  <c r="N4210" i="1"/>
  <c r="Q4210" i="1"/>
  <c r="L4211" i="1"/>
  <c r="N4211" i="1"/>
  <c r="Q4211" i="1"/>
  <c r="L4212" i="1"/>
  <c r="N4212" i="1"/>
  <c r="Q4212" i="1"/>
  <c r="L4213" i="1"/>
  <c r="N4213" i="1"/>
  <c r="Q4213" i="1"/>
  <c r="L4214" i="1"/>
  <c r="N4214" i="1"/>
  <c r="Q4214" i="1"/>
  <c r="L4215" i="1"/>
  <c r="N4215" i="1"/>
  <c r="Q4215" i="1"/>
  <c r="L4216" i="1"/>
  <c r="N4216" i="1"/>
  <c r="Q4216" i="1"/>
  <c r="L4217" i="1"/>
  <c r="N4217" i="1"/>
  <c r="Q4217" i="1"/>
  <c r="L4218" i="1"/>
  <c r="N4218" i="1"/>
  <c r="Q4218" i="1"/>
  <c r="L4219" i="1"/>
  <c r="N4219" i="1"/>
  <c r="Q4219" i="1"/>
  <c r="L4220" i="1"/>
  <c r="N4220" i="1"/>
  <c r="Q4220" i="1"/>
  <c r="L4221" i="1"/>
  <c r="N4221" i="1"/>
  <c r="Q4221" i="1"/>
  <c r="L4222" i="1"/>
  <c r="N4222" i="1"/>
  <c r="Q4222" i="1"/>
  <c r="L4223" i="1"/>
  <c r="N4223" i="1"/>
  <c r="Q4223" i="1"/>
  <c r="L4224" i="1"/>
  <c r="N4224" i="1"/>
  <c r="Q4224" i="1"/>
  <c r="L4225" i="1"/>
  <c r="N4225" i="1"/>
  <c r="Q4225" i="1"/>
  <c r="L4226" i="1"/>
  <c r="N4226" i="1"/>
  <c r="Q4226" i="1"/>
  <c r="L4227" i="1"/>
  <c r="N4227" i="1"/>
  <c r="Q4227" i="1"/>
  <c r="L4228" i="1"/>
  <c r="N4228" i="1"/>
  <c r="Q4228" i="1"/>
  <c r="L4229" i="1"/>
  <c r="N4229" i="1"/>
  <c r="Q4229" i="1"/>
  <c r="L4230" i="1"/>
  <c r="N4230" i="1"/>
  <c r="Q4230" i="1"/>
  <c r="L4231" i="1"/>
  <c r="N4231" i="1"/>
  <c r="Q4231" i="1"/>
  <c r="L4232" i="1"/>
  <c r="N4232" i="1"/>
  <c r="Q4232" i="1"/>
  <c r="L4233" i="1"/>
  <c r="N4233" i="1"/>
  <c r="Q4233" i="1"/>
  <c r="L4234" i="1"/>
  <c r="N4234" i="1"/>
  <c r="Q4234" i="1"/>
  <c r="L4235" i="1"/>
  <c r="N4235" i="1"/>
  <c r="Q4235" i="1"/>
  <c r="L4236" i="1"/>
  <c r="N4236" i="1"/>
  <c r="Q4236" i="1"/>
  <c r="L4237" i="1"/>
  <c r="N4237" i="1"/>
  <c r="Q4237" i="1"/>
  <c r="L4238" i="1"/>
  <c r="N4238" i="1"/>
  <c r="Q4238" i="1"/>
  <c r="L4239" i="1"/>
  <c r="N4239" i="1"/>
  <c r="Q4239" i="1"/>
  <c r="L4240" i="1"/>
  <c r="N4240" i="1"/>
  <c r="Q4240" i="1"/>
  <c r="L4241" i="1"/>
  <c r="N4241" i="1"/>
  <c r="Q4241" i="1"/>
  <c r="L4242" i="1"/>
  <c r="N4242" i="1"/>
  <c r="Q4242" i="1"/>
  <c r="L4243" i="1"/>
  <c r="N4243" i="1"/>
  <c r="Q4243" i="1"/>
  <c r="L4244" i="1"/>
  <c r="N4244" i="1"/>
  <c r="Q4244" i="1"/>
  <c r="L4245" i="1"/>
  <c r="N4245" i="1"/>
  <c r="Q4245" i="1"/>
  <c r="L4246" i="1"/>
  <c r="N4246" i="1"/>
  <c r="Q4246" i="1"/>
  <c r="L4247" i="1"/>
  <c r="N4247" i="1"/>
  <c r="Q4247" i="1"/>
  <c r="L4248" i="1"/>
  <c r="N4248" i="1"/>
  <c r="Q4248" i="1"/>
  <c r="L4249" i="1"/>
  <c r="N4249" i="1"/>
  <c r="Q4249" i="1"/>
  <c r="L4250" i="1"/>
  <c r="N4250" i="1"/>
  <c r="Q4250" i="1"/>
  <c r="L4251" i="1"/>
  <c r="N4251" i="1"/>
  <c r="Q4251" i="1"/>
  <c r="L4252" i="1"/>
  <c r="N4252" i="1"/>
  <c r="Q4252" i="1"/>
  <c r="L4253" i="1"/>
  <c r="N4253" i="1"/>
  <c r="Q4253" i="1"/>
  <c r="L4254" i="1"/>
  <c r="N4254" i="1"/>
  <c r="Q4254" i="1"/>
  <c r="L4255" i="1"/>
  <c r="N4255" i="1"/>
  <c r="Q4255" i="1"/>
  <c r="L4256" i="1"/>
  <c r="N4256" i="1"/>
  <c r="Q4256" i="1"/>
  <c r="L4257" i="1"/>
  <c r="N4257" i="1"/>
  <c r="Q4257" i="1"/>
  <c r="L4258" i="1"/>
  <c r="N4258" i="1"/>
  <c r="Q4258" i="1"/>
  <c r="L4259" i="1"/>
  <c r="N4259" i="1"/>
  <c r="Q4259" i="1"/>
  <c r="L4260" i="1"/>
  <c r="N4260" i="1"/>
  <c r="Q4260" i="1"/>
  <c r="L4261" i="1"/>
  <c r="N4261" i="1"/>
  <c r="Q4261" i="1"/>
  <c r="L4262" i="1"/>
  <c r="N4262" i="1"/>
  <c r="Q4262" i="1"/>
  <c r="L4263" i="1"/>
  <c r="N4263" i="1"/>
  <c r="Q4263" i="1"/>
  <c r="L4264" i="1"/>
  <c r="N4264" i="1"/>
  <c r="Q4264" i="1"/>
  <c r="L4265" i="1"/>
  <c r="N4265" i="1"/>
  <c r="Q4265" i="1"/>
  <c r="L4266" i="1"/>
  <c r="N4266" i="1"/>
  <c r="Q4266" i="1"/>
  <c r="L4267" i="1"/>
  <c r="N4267" i="1"/>
  <c r="Q4267" i="1"/>
  <c r="L4268" i="1"/>
  <c r="N4268" i="1"/>
  <c r="Q4268" i="1"/>
  <c r="L4269" i="1"/>
  <c r="N4269" i="1"/>
  <c r="Q4269" i="1"/>
  <c r="L4270" i="1"/>
  <c r="N4270" i="1"/>
  <c r="Q4270" i="1"/>
  <c r="L4271" i="1"/>
  <c r="N4271" i="1"/>
  <c r="Q4271" i="1"/>
  <c r="L4272" i="1"/>
  <c r="N4272" i="1"/>
  <c r="Q4272" i="1"/>
  <c r="L4273" i="1"/>
  <c r="N4273" i="1"/>
  <c r="Q4273" i="1"/>
  <c r="L4274" i="1"/>
  <c r="N4274" i="1"/>
  <c r="Q4274" i="1"/>
  <c r="L4275" i="1"/>
  <c r="N4275" i="1"/>
  <c r="Q4275" i="1"/>
  <c r="L4276" i="1"/>
  <c r="N4276" i="1"/>
  <c r="Q4276" i="1"/>
  <c r="L4277" i="1"/>
  <c r="N4277" i="1"/>
  <c r="Q4277" i="1"/>
  <c r="L4278" i="1"/>
  <c r="N4278" i="1"/>
  <c r="Q4278" i="1"/>
  <c r="L4279" i="1"/>
  <c r="N4279" i="1"/>
  <c r="Q4279" i="1"/>
  <c r="L4280" i="1"/>
  <c r="N4280" i="1"/>
  <c r="Q4280" i="1"/>
  <c r="L4281" i="1"/>
  <c r="N4281" i="1"/>
  <c r="Q4281" i="1"/>
  <c r="L4282" i="1"/>
  <c r="N4282" i="1"/>
  <c r="Q4282" i="1"/>
  <c r="L4283" i="1"/>
  <c r="N4283" i="1"/>
  <c r="Q4283" i="1"/>
  <c r="L4284" i="1"/>
  <c r="N4284" i="1"/>
  <c r="Q4284" i="1"/>
  <c r="L4285" i="1"/>
  <c r="N4285" i="1"/>
  <c r="Q4285" i="1"/>
  <c r="L4286" i="1"/>
  <c r="N4286" i="1"/>
  <c r="Q4286" i="1"/>
  <c r="L4287" i="1"/>
  <c r="N4287" i="1"/>
  <c r="Q4287" i="1"/>
  <c r="L4288" i="1"/>
  <c r="N4288" i="1"/>
  <c r="Q4288" i="1"/>
  <c r="L4289" i="1"/>
  <c r="N4289" i="1"/>
  <c r="Q4289" i="1"/>
  <c r="L4290" i="1"/>
  <c r="N4290" i="1"/>
  <c r="Q4290" i="1"/>
  <c r="L4291" i="1"/>
  <c r="N4291" i="1"/>
  <c r="Q4291" i="1"/>
  <c r="L4292" i="1"/>
  <c r="N4292" i="1"/>
  <c r="Q4292" i="1"/>
  <c r="L4293" i="1"/>
  <c r="N4293" i="1"/>
  <c r="Q4293" i="1"/>
  <c r="L4294" i="1"/>
  <c r="N4294" i="1"/>
  <c r="Q4294" i="1"/>
  <c r="L4295" i="1"/>
  <c r="N4295" i="1"/>
  <c r="Q4295" i="1"/>
  <c r="L4296" i="1"/>
  <c r="N4296" i="1"/>
  <c r="Q4296" i="1"/>
  <c r="L4297" i="1"/>
  <c r="N4297" i="1"/>
  <c r="Q4297" i="1"/>
  <c r="L4298" i="1"/>
  <c r="N4298" i="1"/>
  <c r="Q4298" i="1"/>
  <c r="L4299" i="1"/>
  <c r="N4299" i="1"/>
  <c r="Q4299" i="1"/>
  <c r="L4300" i="1"/>
  <c r="N4300" i="1"/>
  <c r="Q4300" i="1"/>
  <c r="L4301" i="1"/>
  <c r="N4301" i="1"/>
  <c r="Q4301" i="1"/>
  <c r="L4302" i="1"/>
  <c r="N4302" i="1"/>
  <c r="Q4302" i="1"/>
  <c r="L4303" i="1"/>
  <c r="N4303" i="1"/>
  <c r="Q4303" i="1"/>
  <c r="L4304" i="1"/>
  <c r="N4304" i="1"/>
  <c r="Q4304" i="1"/>
  <c r="L4305" i="1"/>
  <c r="N4305" i="1"/>
  <c r="Q4305" i="1"/>
  <c r="L4306" i="1"/>
  <c r="N4306" i="1"/>
  <c r="Q4306" i="1"/>
  <c r="L4307" i="1"/>
  <c r="N4307" i="1"/>
  <c r="Q4307" i="1"/>
  <c r="L4308" i="1"/>
  <c r="N4308" i="1"/>
  <c r="Q4308" i="1"/>
  <c r="L4309" i="1"/>
  <c r="N4309" i="1"/>
  <c r="Q4309" i="1"/>
  <c r="L4310" i="1"/>
  <c r="N4310" i="1"/>
  <c r="Q4310" i="1"/>
  <c r="L4311" i="1"/>
  <c r="N4311" i="1"/>
  <c r="Q4311" i="1"/>
  <c r="L4312" i="1"/>
  <c r="N4312" i="1"/>
  <c r="Q4312" i="1"/>
  <c r="L4313" i="1"/>
  <c r="N4313" i="1"/>
  <c r="Q4313" i="1"/>
  <c r="L4314" i="1"/>
  <c r="N4314" i="1"/>
  <c r="Q4314" i="1"/>
  <c r="L4315" i="1"/>
  <c r="N4315" i="1"/>
  <c r="Q4315" i="1"/>
  <c r="L4316" i="1"/>
  <c r="N4316" i="1"/>
  <c r="Q4316" i="1"/>
  <c r="L4317" i="1"/>
  <c r="N4317" i="1"/>
  <c r="Q4317" i="1"/>
  <c r="L4318" i="1"/>
  <c r="N4318" i="1"/>
  <c r="Q4318" i="1"/>
  <c r="L4319" i="1"/>
  <c r="N4319" i="1"/>
  <c r="Q4319" i="1"/>
  <c r="L4320" i="1"/>
  <c r="N4320" i="1"/>
  <c r="Q4320" i="1"/>
  <c r="L4321" i="1"/>
  <c r="N4321" i="1"/>
  <c r="Q4321" i="1"/>
  <c r="L4322" i="1"/>
  <c r="N4322" i="1"/>
  <c r="Q4322" i="1"/>
  <c r="L4323" i="1"/>
  <c r="N4323" i="1"/>
  <c r="Q4323" i="1"/>
  <c r="L4324" i="1"/>
  <c r="N4324" i="1"/>
  <c r="Q4324" i="1"/>
  <c r="L4325" i="1"/>
  <c r="N4325" i="1"/>
  <c r="Q4325" i="1"/>
  <c r="L4326" i="1"/>
  <c r="N4326" i="1"/>
  <c r="Q4326" i="1"/>
  <c r="L4327" i="1"/>
  <c r="N4327" i="1"/>
  <c r="Q4327" i="1"/>
  <c r="L4328" i="1"/>
  <c r="N4328" i="1"/>
  <c r="Q4328" i="1"/>
  <c r="L4329" i="1"/>
  <c r="N4329" i="1"/>
  <c r="Q4329" i="1"/>
  <c r="L4330" i="1"/>
  <c r="N4330" i="1"/>
  <c r="Q4330" i="1"/>
  <c r="L4331" i="1"/>
  <c r="N4331" i="1"/>
  <c r="Q4331" i="1"/>
  <c r="L4332" i="1"/>
  <c r="N4332" i="1"/>
  <c r="Q4332" i="1"/>
  <c r="L4333" i="1"/>
  <c r="N4333" i="1"/>
  <c r="Q4333" i="1"/>
  <c r="L4334" i="1"/>
  <c r="N4334" i="1"/>
  <c r="Q4334" i="1"/>
  <c r="L4335" i="1"/>
  <c r="N4335" i="1"/>
  <c r="Q4335" i="1"/>
  <c r="L4336" i="1"/>
  <c r="N4336" i="1"/>
  <c r="Q4336" i="1"/>
  <c r="L4337" i="1"/>
  <c r="N4337" i="1"/>
  <c r="Q4337" i="1"/>
  <c r="L4338" i="1"/>
  <c r="N4338" i="1"/>
  <c r="Q4338" i="1"/>
  <c r="L4339" i="1"/>
  <c r="N4339" i="1"/>
  <c r="Q4339" i="1"/>
  <c r="L4340" i="1"/>
  <c r="N4340" i="1"/>
  <c r="Q4340" i="1"/>
  <c r="L4341" i="1"/>
  <c r="N4341" i="1"/>
  <c r="Q4341" i="1"/>
  <c r="L4342" i="1"/>
  <c r="N4342" i="1"/>
  <c r="Q4342" i="1"/>
  <c r="L4343" i="1"/>
  <c r="N4343" i="1"/>
  <c r="Q4343" i="1"/>
  <c r="L4344" i="1"/>
  <c r="N4344" i="1"/>
  <c r="Q4344" i="1"/>
  <c r="L4345" i="1"/>
  <c r="N4345" i="1"/>
  <c r="Q4345" i="1"/>
  <c r="L4346" i="1"/>
  <c r="N4346" i="1"/>
  <c r="Q4346" i="1"/>
  <c r="L4347" i="1"/>
  <c r="N4347" i="1"/>
  <c r="Q4347" i="1"/>
  <c r="L4348" i="1"/>
  <c r="N4348" i="1"/>
  <c r="Q4348" i="1"/>
  <c r="L4349" i="1"/>
  <c r="N4349" i="1"/>
  <c r="Q4349" i="1"/>
  <c r="L4350" i="1"/>
  <c r="N4350" i="1"/>
  <c r="Q4350" i="1"/>
  <c r="L4351" i="1"/>
  <c r="N4351" i="1"/>
  <c r="Q4351" i="1"/>
  <c r="L4352" i="1"/>
  <c r="N4352" i="1"/>
  <c r="Q4352" i="1"/>
  <c r="L4353" i="1"/>
  <c r="N4353" i="1"/>
  <c r="Q4353" i="1"/>
  <c r="L4354" i="1"/>
  <c r="N4354" i="1"/>
  <c r="Q4354" i="1"/>
  <c r="L4355" i="1"/>
  <c r="N4355" i="1"/>
  <c r="Q4355" i="1"/>
  <c r="L4356" i="1"/>
  <c r="N4356" i="1"/>
  <c r="Q4356" i="1"/>
  <c r="L4357" i="1"/>
  <c r="N4357" i="1"/>
  <c r="Q4357" i="1"/>
  <c r="L4358" i="1"/>
  <c r="N4358" i="1"/>
  <c r="Q4358" i="1"/>
  <c r="L4359" i="1"/>
  <c r="N4359" i="1"/>
  <c r="Q4359" i="1"/>
  <c r="L4360" i="1"/>
  <c r="N4360" i="1"/>
  <c r="Q4360" i="1"/>
  <c r="L4361" i="1"/>
  <c r="N4361" i="1"/>
  <c r="Q4361" i="1"/>
  <c r="L4362" i="1"/>
  <c r="N4362" i="1"/>
  <c r="Q4362" i="1"/>
  <c r="L4363" i="1"/>
  <c r="N4363" i="1"/>
  <c r="Q4363" i="1"/>
  <c r="L4364" i="1"/>
  <c r="N4364" i="1"/>
  <c r="Q4364" i="1"/>
  <c r="L4365" i="1"/>
  <c r="N4365" i="1"/>
  <c r="Q4365" i="1"/>
  <c r="L4366" i="1"/>
  <c r="N4366" i="1"/>
  <c r="Q4366" i="1"/>
  <c r="L4367" i="1"/>
  <c r="N4367" i="1"/>
  <c r="Q4367" i="1"/>
  <c r="L4368" i="1"/>
  <c r="N4368" i="1"/>
  <c r="Q4368" i="1"/>
  <c r="L4369" i="1"/>
  <c r="N4369" i="1"/>
  <c r="Q4369" i="1"/>
  <c r="L4370" i="1"/>
  <c r="N4370" i="1"/>
  <c r="Q4370" i="1"/>
  <c r="L4371" i="1"/>
  <c r="N4371" i="1"/>
  <c r="Q4371" i="1"/>
  <c r="L4372" i="1"/>
  <c r="N4372" i="1"/>
  <c r="Q4372" i="1"/>
  <c r="L4373" i="1"/>
  <c r="N4373" i="1"/>
  <c r="Q4373" i="1"/>
  <c r="L4374" i="1"/>
  <c r="N4374" i="1"/>
  <c r="Q4374" i="1"/>
  <c r="L4375" i="1"/>
  <c r="N4375" i="1"/>
  <c r="Q4375" i="1"/>
  <c r="L4376" i="1"/>
  <c r="N4376" i="1"/>
  <c r="Q4376" i="1"/>
  <c r="L4377" i="1"/>
  <c r="N4377" i="1"/>
  <c r="Q4377" i="1"/>
  <c r="L4378" i="1"/>
  <c r="N4378" i="1"/>
  <c r="Q4378" i="1"/>
  <c r="L4379" i="1"/>
  <c r="N4379" i="1"/>
  <c r="Q4379" i="1"/>
  <c r="L4380" i="1"/>
  <c r="N4380" i="1"/>
  <c r="Q4380" i="1"/>
  <c r="L4381" i="1"/>
  <c r="N4381" i="1"/>
  <c r="Q4381" i="1"/>
  <c r="L4382" i="1"/>
  <c r="N4382" i="1"/>
  <c r="Q4382" i="1"/>
  <c r="L4383" i="1"/>
  <c r="N4383" i="1"/>
  <c r="Q4383" i="1"/>
  <c r="L4384" i="1"/>
  <c r="N4384" i="1"/>
  <c r="Q4384" i="1"/>
  <c r="L4385" i="1"/>
  <c r="N4385" i="1"/>
  <c r="Q4385" i="1"/>
  <c r="L4386" i="1"/>
  <c r="N4386" i="1"/>
  <c r="Q4386" i="1"/>
  <c r="L4387" i="1"/>
  <c r="N4387" i="1"/>
  <c r="Q4387" i="1"/>
  <c r="L4388" i="1"/>
  <c r="N4388" i="1"/>
  <c r="Q4388" i="1"/>
  <c r="L4389" i="1"/>
  <c r="N4389" i="1"/>
  <c r="Q4389" i="1"/>
  <c r="L4390" i="1"/>
  <c r="N4390" i="1"/>
  <c r="Q4390" i="1"/>
  <c r="L4391" i="1"/>
  <c r="N4391" i="1"/>
  <c r="Q4391" i="1"/>
  <c r="L4392" i="1"/>
  <c r="N4392" i="1"/>
  <c r="Q4392" i="1"/>
  <c r="L4393" i="1"/>
  <c r="N4393" i="1"/>
  <c r="Q4393" i="1"/>
  <c r="L4394" i="1"/>
  <c r="N4394" i="1"/>
  <c r="Q4394" i="1"/>
  <c r="L4395" i="1"/>
  <c r="N4395" i="1"/>
  <c r="Q4395" i="1"/>
  <c r="L4396" i="1"/>
  <c r="N4396" i="1"/>
  <c r="Q4396" i="1"/>
  <c r="L4397" i="1"/>
  <c r="N4397" i="1"/>
  <c r="Q4397" i="1"/>
  <c r="L4398" i="1"/>
  <c r="N4398" i="1"/>
  <c r="Q4398" i="1"/>
  <c r="L4399" i="1"/>
  <c r="N4399" i="1"/>
  <c r="Q4399" i="1"/>
  <c r="L4400" i="1"/>
  <c r="N4400" i="1"/>
  <c r="Q4400" i="1"/>
  <c r="L4401" i="1"/>
  <c r="N4401" i="1"/>
  <c r="Q4401" i="1"/>
  <c r="L4402" i="1"/>
  <c r="N4402" i="1"/>
  <c r="Q4402" i="1"/>
  <c r="L4403" i="1"/>
  <c r="N4403" i="1"/>
  <c r="Q4403" i="1"/>
  <c r="L4404" i="1"/>
  <c r="N4404" i="1"/>
  <c r="Q4404" i="1"/>
  <c r="L4405" i="1"/>
  <c r="N4405" i="1"/>
  <c r="Q4405"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D63" i="13"/>
  <c r="D64" i="13"/>
  <c r="D65" i="13"/>
  <c r="D66" i="13"/>
  <c r="D67" i="13"/>
  <c r="D68" i="13"/>
  <c r="D69" i="13"/>
  <c r="D70" i="13"/>
  <c r="D71" i="13"/>
  <c r="D72" i="13"/>
  <c r="D105" i="13"/>
  <c r="D138" i="13"/>
  <c r="D171" i="13"/>
  <c r="D204" i="13"/>
  <c r="D41" i="13"/>
  <c r="D42" i="13"/>
  <c r="D43" i="13"/>
  <c r="D44" i="13"/>
  <c r="D45" i="13"/>
  <c r="D46" i="13"/>
  <c r="D47" i="13"/>
  <c r="D48" i="13"/>
  <c r="D49" i="13"/>
  <c r="D50" i="13"/>
  <c r="D51" i="13"/>
  <c r="D52" i="13"/>
  <c r="D53" i="13"/>
  <c r="D54" i="13"/>
  <c r="D55" i="13"/>
  <c r="D56" i="13"/>
  <c r="D57" i="13"/>
  <c r="D58" i="13"/>
  <c r="D59" i="13"/>
  <c r="D60" i="13"/>
  <c r="D61" i="13"/>
  <c r="D62" i="13"/>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2" i="4"/>
  <c r="D40" i="13"/>
  <c r="AA458" i="19"/>
  <c r="X458" i="19"/>
  <c r="Q458" i="19"/>
  <c r="N458" i="19"/>
  <c r="L458" i="19"/>
  <c r="AA457" i="19"/>
  <c r="X457" i="19"/>
  <c r="Q457" i="19"/>
  <c r="N457" i="19"/>
  <c r="L457" i="19"/>
  <c r="AA456" i="19"/>
  <c r="X456" i="19"/>
  <c r="Q456" i="19"/>
  <c r="N456" i="19"/>
  <c r="L456" i="19"/>
  <c r="AA455" i="19"/>
  <c r="X455" i="19"/>
  <c r="Q455" i="19"/>
  <c r="N455" i="19"/>
  <c r="L455" i="19"/>
  <c r="AA454" i="19"/>
  <c r="X454" i="19"/>
  <c r="Q454" i="19"/>
  <c r="N454" i="19"/>
  <c r="L454" i="19"/>
  <c r="AA453" i="19"/>
  <c r="X453" i="19"/>
  <c r="Q453" i="19"/>
  <c r="N453" i="19"/>
  <c r="L453" i="19"/>
  <c r="AA452" i="19"/>
  <c r="X452" i="19"/>
  <c r="Q452" i="19"/>
  <c r="N452" i="19"/>
  <c r="L452" i="19"/>
  <c r="AA451" i="19"/>
  <c r="X451" i="19"/>
  <c r="Q451" i="19"/>
  <c r="N451" i="19"/>
  <c r="L451" i="19"/>
  <c r="AA450" i="19"/>
  <c r="X450" i="19"/>
  <c r="Q450" i="19"/>
  <c r="N450" i="19"/>
  <c r="L450" i="19"/>
  <c r="AA449" i="19"/>
  <c r="X449" i="19"/>
  <c r="Q449" i="19"/>
  <c r="N449" i="19"/>
  <c r="L449" i="19"/>
  <c r="AA448" i="19"/>
  <c r="X448" i="19"/>
  <c r="Q448" i="19"/>
  <c r="N448" i="19"/>
  <c r="L448" i="19"/>
  <c r="AA447" i="19"/>
  <c r="X447" i="19"/>
  <c r="Q447" i="19"/>
  <c r="N447" i="19"/>
  <c r="L447" i="19"/>
  <c r="AA446" i="19"/>
  <c r="X446" i="19"/>
  <c r="Q446" i="19"/>
  <c r="N446" i="19"/>
  <c r="L446" i="19"/>
  <c r="AA445" i="19"/>
  <c r="X445" i="19"/>
  <c r="Q445" i="19"/>
  <c r="N445" i="19"/>
  <c r="L445" i="19"/>
  <c r="AA444" i="19"/>
  <c r="X444" i="19"/>
  <c r="Q444" i="19"/>
  <c r="N444" i="19"/>
  <c r="L444" i="19"/>
  <c r="AA443" i="19"/>
  <c r="X443" i="19"/>
  <c r="Q443" i="19"/>
  <c r="N443" i="19"/>
  <c r="L443" i="19"/>
  <c r="AA442" i="19"/>
  <c r="X442" i="19"/>
  <c r="Q442" i="19"/>
  <c r="N442" i="19"/>
  <c r="L442" i="19"/>
  <c r="AA441" i="19"/>
  <c r="X441" i="19"/>
  <c r="Q441" i="19"/>
  <c r="N441" i="19"/>
  <c r="L441" i="19"/>
  <c r="AA440" i="19"/>
  <c r="X440" i="19"/>
  <c r="Q440" i="19"/>
  <c r="N440" i="19"/>
  <c r="L440" i="19"/>
  <c r="AA439" i="19"/>
  <c r="X439" i="19"/>
  <c r="Q439" i="19"/>
  <c r="N439" i="19"/>
  <c r="L439" i="19"/>
  <c r="AA438" i="19"/>
  <c r="X438" i="19"/>
  <c r="Q438" i="19"/>
  <c r="N438" i="19"/>
  <c r="L438" i="19"/>
  <c r="AA437" i="19"/>
  <c r="X437" i="19"/>
  <c r="Q437" i="19"/>
  <c r="N437" i="19"/>
  <c r="L437" i="19"/>
  <c r="AA436" i="19"/>
  <c r="X436" i="19"/>
  <c r="Q436" i="19"/>
  <c r="N436" i="19"/>
  <c r="L436" i="19"/>
  <c r="AA435" i="19"/>
  <c r="X435" i="19"/>
  <c r="Q435" i="19"/>
  <c r="N435" i="19"/>
  <c r="L435" i="19"/>
  <c r="AA434" i="19"/>
  <c r="X434" i="19"/>
  <c r="Q434" i="19"/>
  <c r="N434" i="19"/>
  <c r="L434" i="19"/>
  <c r="AA433" i="19"/>
  <c r="X433" i="19"/>
  <c r="Q433" i="19"/>
  <c r="N433" i="19"/>
  <c r="L433" i="19"/>
  <c r="AA432" i="19"/>
  <c r="X432" i="19"/>
  <c r="Q432" i="19"/>
  <c r="N432" i="19"/>
  <c r="L432" i="19"/>
  <c r="AA431" i="19"/>
  <c r="X431" i="19"/>
  <c r="Q431" i="19"/>
  <c r="N431" i="19"/>
  <c r="L431" i="19"/>
  <c r="AA430" i="19"/>
  <c r="X430" i="19"/>
  <c r="Q430" i="19"/>
  <c r="N430" i="19"/>
  <c r="L430" i="19"/>
  <c r="AA429" i="19"/>
  <c r="X429" i="19"/>
  <c r="Q429" i="19"/>
  <c r="N429" i="19"/>
  <c r="L429" i="19"/>
  <c r="AA428" i="19"/>
  <c r="X428" i="19"/>
  <c r="Q428" i="19"/>
  <c r="N428" i="19"/>
  <c r="L428" i="19"/>
  <c r="AA427" i="19"/>
  <c r="X427" i="19"/>
  <c r="Q427" i="19"/>
  <c r="N427" i="19"/>
  <c r="L427" i="19"/>
  <c r="AA426" i="19"/>
  <c r="X426" i="19"/>
  <c r="Q426" i="19"/>
  <c r="N426" i="19"/>
  <c r="L426" i="19"/>
  <c r="AA425" i="19"/>
  <c r="X425" i="19"/>
  <c r="Q425" i="19"/>
  <c r="N425" i="19"/>
  <c r="L425" i="19"/>
  <c r="AA424" i="19"/>
  <c r="X424" i="19"/>
  <c r="Q424" i="19"/>
  <c r="N424" i="19"/>
  <c r="L424" i="19"/>
  <c r="AA423" i="19"/>
  <c r="X423" i="19"/>
  <c r="Q423" i="19"/>
  <c r="N423" i="19"/>
  <c r="L423" i="19"/>
  <c r="AA422" i="19"/>
  <c r="X422" i="19"/>
  <c r="Q422" i="19"/>
  <c r="N422" i="19"/>
  <c r="L422" i="19"/>
  <c r="AA421" i="19"/>
  <c r="X421" i="19"/>
  <c r="Q421" i="19"/>
  <c r="N421" i="19"/>
  <c r="L421" i="19"/>
  <c r="AA420" i="19"/>
  <c r="X420" i="19"/>
  <c r="Q420" i="19"/>
  <c r="N420" i="19"/>
  <c r="L420" i="19"/>
  <c r="AA419" i="19"/>
  <c r="X419" i="19"/>
  <c r="Q419" i="19"/>
  <c r="N419" i="19"/>
  <c r="L419" i="19"/>
  <c r="AA418" i="19"/>
  <c r="X418" i="19"/>
  <c r="Q418" i="19"/>
  <c r="N418" i="19"/>
  <c r="L418" i="19"/>
  <c r="AA417" i="19"/>
  <c r="X417" i="19"/>
  <c r="Q417" i="19"/>
  <c r="N417" i="19"/>
  <c r="L417" i="19"/>
  <c r="AA416" i="19"/>
  <c r="X416" i="19"/>
  <c r="Q416" i="19"/>
  <c r="N416" i="19"/>
  <c r="L416" i="19"/>
  <c r="AA415" i="19"/>
  <c r="X415" i="19"/>
  <c r="Q415" i="19"/>
  <c r="N415" i="19"/>
  <c r="L415" i="19"/>
  <c r="AA414" i="19"/>
  <c r="X414" i="19"/>
  <c r="Q414" i="19"/>
  <c r="N414" i="19"/>
  <c r="L414" i="19"/>
  <c r="AA413" i="19"/>
  <c r="X413" i="19"/>
  <c r="Q413" i="19"/>
  <c r="N413" i="19"/>
  <c r="L413" i="19"/>
  <c r="AA412" i="19"/>
  <c r="X412" i="19"/>
  <c r="Q412" i="19"/>
  <c r="N412" i="19"/>
  <c r="L412" i="19"/>
  <c r="AA411" i="19"/>
  <c r="X411" i="19"/>
  <c r="Q411" i="19"/>
  <c r="N411" i="19"/>
  <c r="L411" i="19"/>
  <c r="AA410" i="19"/>
  <c r="X410" i="19"/>
  <c r="Q410" i="19"/>
  <c r="N410" i="19"/>
  <c r="L410" i="19"/>
  <c r="AA409" i="19"/>
  <c r="X409" i="19"/>
  <c r="Q409" i="19"/>
  <c r="N409" i="19"/>
  <c r="L409" i="19"/>
  <c r="AA408" i="19"/>
  <c r="X408" i="19"/>
  <c r="Q408" i="19"/>
  <c r="N408" i="19"/>
  <c r="L408" i="19"/>
  <c r="AA407" i="19"/>
  <c r="X407" i="19"/>
  <c r="Q407" i="19"/>
  <c r="N407" i="19"/>
  <c r="L407" i="19"/>
  <c r="AA406" i="19"/>
  <c r="X406" i="19"/>
  <c r="Q406" i="19"/>
  <c r="N406" i="19"/>
  <c r="L406" i="19"/>
  <c r="AA405" i="19"/>
  <c r="X405" i="19"/>
  <c r="Q405" i="19"/>
  <c r="N405" i="19"/>
  <c r="L405" i="19"/>
  <c r="AA404" i="19"/>
  <c r="X404" i="19"/>
  <c r="Q404" i="19"/>
  <c r="N404" i="19"/>
  <c r="L404" i="19"/>
  <c r="AA403" i="19"/>
  <c r="X403" i="19"/>
  <c r="Q403" i="19"/>
  <c r="N403" i="19"/>
  <c r="L403" i="19"/>
  <c r="AA402" i="19"/>
  <c r="X402" i="19"/>
  <c r="Q402" i="19"/>
  <c r="N402" i="19"/>
  <c r="L402" i="19"/>
  <c r="AA401" i="19"/>
  <c r="X401" i="19"/>
  <c r="Q401" i="19"/>
  <c r="N401" i="19"/>
  <c r="L401" i="19"/>
  <c r="AA400" i="19"/>
  <c r="X400" i="19"/>
  <c r="Q400" i="19"/>
  <c r="N400" i="19"/>
  <c r="L400" i="19"/>
  <c r="AA399" i="19"/>
  <c r="X399" i="19"/>
  <c r="Q399" i="19"/>
  <c r="N399" i="19"/>
  <c r="L399" i="19"/>
  <c r="AA398" i="19"/>
  <c r="X398" i="19"/>
  <c r="Q398" i="19"/>
  <c r="N398" i="19"/>
  <c r="L398" i="19"/>
  <c r="AA397" i="19"/>
  <c r="X397" i="19"/>
  <c r="Q397" i="19"/>
  <c r="N397" i="19"/>
  <c r="L397" i="19"/>
  <c r="AA396" i="19"/>
  <c r="X396" i="19"/>
  <c r="Q396" i="19"/>
  <c r="N396" i="19"/>
  <c r="L396" i="19"/>
  <c r="AA395" i="19"/>
  <c r="X395" i="19"/>
  <c r="Q395" i="19"/>
  <c r="N395" i="19"/>
  <c r="L395" i="19"/>
  <c r="AA394" i="19"/>
  <c r="X394" i="19"/>
  <c r="Q394" i="19"/>
  <c r="N394" i="19"/>
  <c r="L394" i="19"/>
  <c r="AA393" i="19"/>
  <c r="X393" i="19"/>
  <c r="Q393" i="19"/>
  <c r="N393" i="19"/>
  <c r="L393" i="19"/>
  <c r="AA392" i="19"/>
  <c r="X392" i="19"/>
  <c r="Q392" i="19"/>
  <c r="N392" i="19"/>
  <c r="L392" i="19"/>
  <c r="AA391" i="19"/>
  <c r="X391" i="19"/>
  <c r="Q391" i="19"/>
  <c r="N391" i="19"/>
  <c r="L391" i="19"/>
  <c r="AA390" i="19"/>
  <c r="X390" i="19"/>
  <c r="Q390" i="19"/>
  <c r="N390" i="19"/>
  <c r="L390" i="19"/>
  <c r="AA389" i="19"/>
  <c r="X389" i="19"/>
  <c r="Q389" i="19"/>
  <c r="N389" i="19"/>
  <c r="L389" i="19"/>
  <c r="AA388" i="19"/>
  <c r="X388" i="19"/>
  <c r="Q388" i="19"/>
  <c r="N388" i="19"/>
  <c r="L388" i="19"/>
  <c r="AA387" i="19"/>
  <c r="X387" i="19"/>
  <c r="Q387" i="19"/>
  <c r="N387" i="19"/>
  <c r="L387" i="19"/>
  <c r="AA386" i="19"/>
  <c r="X386" i="19"/>
  <c r="Q386" i="19"/>
  <c r="N386" i="19"/>
  <c r="L386" i="19"/>
  <c r="AA385" i="19"/>
  <c r="X385" i="19"/>
  <c r="Q385" i="19"/>
  <c r="N385" i="19"/>
  <c r="L385" i="19"/>
  <c r="AA384" i="19"/>
  <c r="X384" i="19"/>
  <c r="Q384" i="19"/>
  <c r="N384" i="19"/>
  <c r="L384" i="19"/>
  <c r="AA383" i="19"/>
  <c r="X383" i="19"/>
  <c r="Q383" i="19"/>
  <c r="N383" i="19"/>
  <c r="L383" i="19"/>
  <c r="AA382" i="19"/>
  <c r="X382" i="19"/>
  <c r="Q382" i="19"/>
  <c r="N382" i="19"/>
  <c r="L382" i="19"/>
  <c r="AA381" i="19"/>
  <c r="X381" i="19"/>
  <c r="Q381" i="19"/>
  <c r="N381" i="19"/>
  <c r="L381" i="19"/>
  <c r="AA380" i="19"/>
  <c r="X380" i="19"/>
  <c r="Q380" i="19"/>
  <c r="N380" i="19"/>
  <c r="L380" i="19"/>
  <c r="AA379" i="19"/>
  <c r="X379" i="19"/>
  <c r="Q379" i="19"/>
  <c r="N379" i="19"/>
  <c r="L379" i="19"/>
  <c r="AA378" i="19"/>
  <c r="X378" i="19"/>
  <c r="Q378" i="19"/>
  <c r="N378" i="19"/>
  <c r="L378" i="19"/>
  <c r="AA377" i="19"/>
  <c r="X377" i="19"/>
  <c r="Q377" i="19"/>
  <c r="N377" i="19"/>
  <c r="L377" i="19"/>
  <c r="AA376" i="19"/>
  <c r="X376" i="19"/>
  <c r="Q376" i="19"/>
  <c r="N376" i="19"/>
  <c r="L376" i="19"/>
  <c r="AA375" i="19"/>
  <c r="X375" i="19"/>
  <c r="Q375" i="19"/>
  <c r="N375" i="19"/>
  <c r="L375" i="19"/>
  <c r="AA374" i="19"/>
  <c r="X374" i="19"/>
  <c r="Q374" i="19"/>
  <c r="N374" i="19"/>
  <c r="L374" i="19"/>
  <c r="AA373" i="19"/>
  <c r="X373" i="19"/>
  <c r="Q373" i="19"/>
  <c r="N373" i="19"/>
  <c r="L373" i="19"/>
  <c r="AA372" i="19"/>
  <c r="X372" i="19"/>
  <c r="Q372" i="19"/>
  <c r="N372" i="19"/>
  <c r="L372" i="19"/>
  <c r="AA371" i="19"/>
  <c r="X371" i="19"/>
  <c r="Q371" i="19"/>
  <c r="N371" i="19"/>
  <c r="L371" i="19"/>
  <c r="AA370" i="19"/>
  <c r="X370" i="19"/>
  <c r="Q370" i="19"/>
  <c r="N370" i="19"/>
  <c r="L370" i="19"/>
  <c r="AA369" i="19"/>
  <c r="X369" i="19"/>
  <c r="Q369" i="19"/>
  <c r="N369" i="19"/>
  <c r="L369" i="19"/>
  <c r="AA368" i="19"/>
  <c r="X368" i="19"/>
  <c r="Q368" i="19"/>
  <c r="N368" i="19"/>
  <c r="L368" i="19"/>
  <c r="AA367" i="19"/>
  <c r="X367" i="19"/>
  <c r="Q367" i="19"/>
  <c r="N367" i="19"/>
  <c r="L367" i="19"/>
  <c r="AA366" i="19"/>
  <c r="X366" i="19"/>
  <c r="Q366" i="19"/>
  <c r="N366" i="19"/>
  <c r="L366" i="19"/>
  <c r="AA365" i="19"/>
  <c r="X365" i="19"/>
  <c r="Q365" i="19"/>
  <c r="N365" i="19"/>
  <c r="L365" i="19"/>
  <c r="AA364" i="19"/>
  <c r="X364" i="19"/>
  <c r="Q364" i="19"/>
  <c r="N364" i="19"/>
  <c r="L364" i="19"/>
  <c r="AA363" i="19"/>
  <c r="X363" i="19"/>
  <c r="Q363" i="19"/>
  <c r="N363" i="19"/>
  <c r="L363" i="19"/>
  <c r="AA362" i="19"/>
  <c r="X362" i="19"/>
  <c r="Q362" i="19"/>
  <c r="N362" i="19"/>
  <c r="L362" i="19"/>
  <c r="AA361" i="19"/>
  <c r="X361" i="19"/>
  <c r="Q361" i="19"/>
  <c r="N361" i="19"/>
  <c r="L361" i="19"/>
  <c r="AA360" i="19"/>
  <c r="X360" i="19"/>
  <c r="Q360" i="19"/>
  <c r="N360" i="19"/>
  <c r="L360" i="19"/>
  <c r="AA359" i="19"/>
  <c r="X359" i="19"/>
  <c r="Q359" i="19"/>
  <c r="N359" i="19"/>
  <c r="L359" i="19"/>
  <c r="AA358" i="19"/>
  <c r="X358" i="19"/>
  <c r="Q358" i="19"/>
  <c r="N358" i="19"/>
  <c r="L358" i="19"/>
  <c r="AA357" i="19"/>
  <c r="X357" i="19"/>
  <c r="Q357" i="19"/>
  <c r="N357" i="19"/>
  <c r="L357" i="19"/>
  <c r="AA356" i="19"/>
  <c r="X356" i="19"/>
  <c r="Q356" i="19"/>
  <c r="N356" i="19"/>
  <c r="L356" i="19"/>
  <c r="AA355" i="19"/>
  <c r="X355" i="19"/>
  <c r="Q355" i="19"/>
  <c r="N355" i="19"/>
  <c r="L355" i="19"/>
  <c r="AA354" i="19"/>
  <c r="X354" i="19"/>
  <c r="Q354" i="19"/>
  <c r="N354" i="19"/>
  <c r="L354" i="19"/>
  <c r="AA353" i="19"/>
  <c r="X353" i="19"/>
  <c r="Q353" i="19"/>
  <c r="N353" i="19"/>
  <c r="L353" i="19"/>
  <c r="AA352" i="19"/>
  <c r="X352" i="19"/>
  <c r="Q352" i="19"/>
  <c r="N352" i="19"/>
  <c r="L352" i="19"/>
  <c r="AA351" i="19"/>
  <c r="X351" i="19"/>
  <c r="Q351" i="19"/>
  <c r="N351" i="19"/>
  <c r="L351" i="19"/>
  <c r="AA350" i="19"/>
  <c r="X350" i="19"/>
  <c r="Q350" i="19"/>
  <c r="N350" i="19"/>
  <c r="L350" i="19"/>
  <c r="AA349" i="19"/>
  <c r="X349" i="19"/>
  <c r="Q349" i="19"/>
  <c r="N349" i="19"/>
  <c r="L349" i="19"/>
  <c r="AA348" i="19"/>
  <c r="X348" i="19"/>
  <c r="Q348" i="19"/>
  <c r="N348" i="19"/>
  <c r="L348" i="19"/>
  <c r="AA347" i="19"/>
  <c r="X347" i="19"/>
  <c r="Q347" i="19"/>
  <c r="N347" i="19"/>
  <c r="L347" i="19"/>
  <c r="AA346" i="19"/>
  <c r="X346" i="19"/>
  <c r="Q346" i="19"/>
  <c r="N346" i="19"/>
  <c r="L346" i="19"/>
  <c r="AA345" i="19"/>
  <c r="X345" i="19"/>
  <c r="Q345" i="19"/>
  <c r="N345" i="19"/>
  <c r="L345" i="19"/>
  <c r="AA344" i="19"/>
  <c r="X344" i="19"/>
  <c r="Q344" i="19"/>
  <c r="N344" i="19"/>
  <c r="L344" i="19"/>
  <c r="AA343" i="19"/>
  <c r="X343" i="19"/>
  <c r="Q343" i="19"/>
  <c r="N343" i="19"/>
  <c r="L343" i="19"/>
  <c r="AA342" i="19"/>
  <c r="X342" i="19"/>
  <c r="Q342" i="19"/>
  <c r="N342" i="19"/>
  <c r="L342" i="19"/>
  <c r="AA341" i="19"/>
  <c r="X341" i="19"/>
  <c r="Q341" i="19"/>
  <c r="N341" i="19"/>
  <c r="L341" i="19"/>
  <c r="AA340" i="19"/>
  <c r="X340" i="19"/>
  <c r="Q340" i="19"/>
  <c r="N340" i="19"/>
  <c r="L340" i="19"/>
  <c r="AA339" i="19"/>
  <c r="X339" i="19"/>
  <c r="Q339" i="19"/>
  <c r="N339" i="19"/>
  <c r="L339" i="19"/>
  <c r="AA338" i="19"/>
  <c r="X338" i="19"/>
  <c r="Q338" i="19"/>
  <c r="N338" i="19"/>
  <c r="L338" i="19"/>
  <c r="AA337" i="19"/>
  <c r="X337" i="19"/>
  <c r="Q337" i="19"/>
  <c r="N337" i="19"/>
  <c r="L337" i="19"/>
  <c r="AA336" i="19"/>
  <c r="X336" i="19"/>
  <c r="Q336" i="19"/>
  <c r="N336" i="19"/>
  <c r="L336" i="19"/>
  <c r="AA335" i="19"/>
  <c r="X335" i="19"/>
  <c r="Q335" i="19"/>
  <c r="N335" i="19"/>
  <c r="L335" i="19"/>
  <c r="AA334" i="19"/>
  <c r="X334" i="19"/>
  <c r="Q334" i="19"/>
  <c r="N334" i="19"/>
  <c r="L334" i="19"/>
  <c r="AA333" i="19"/>
  <c r="X333" i="19"/>
  <c r="Q333" i="19"/>
  <c r="N333" i="19"/>
  <c r="L333" i="19"/>
  <c r="AA332" i="19"/>
  <c r="X332" i="19"/>
  <c r="Q332" i="19"/>
  <c r="N332" i="19"/>
  <c r="L332" i="19"/>
  <c r="AA331" i="19"/>
  <c r="X331" i="19"/>
  <c r="Q331" i="19"/>
  <c r="N331" i="19"/>
  <c r="L331" i="19"/>
  <c r="AA330" i="19"/>
  <c r="X330" i="19"/>
  <c r="Q330" i="19"/>
  <c r="N330" i="19"/>
  <c r="L330" i="19"/>
  <c r="AA329" i="19"/>
  <c r="X329" i="19"/>
  <c r="Q329" i="19"/>
  <c r="N329" i="19"/>
  <c r="L329" i="19"/>
  <c r="AA328" i="19"/>
  <c r="X328" i="19"/>
  <c r="Q328" i="19"/>
  <c r="N328" i="19"/>
  <c r="L328" i="19"/>
  <c r="AA327" i="19"/>
  <c r="X327" i="19"/>
  <c r="Q327" i="19"/>
  <c r="N327" i="19"/>
  <c r="L327" i="19"/>
  <c r="AA326" i="19"/>
  <c r="X326" i="19"/>
  <c r="Q326" i="19"/>
  <c r="N326" i="19"/>
  <c r="L326" i="19"/>
  <c r="AA325" i="19"/>
  <c r="X325" i="19"/>
  <c r="Q325" i="19"/>
  <c r="N325" i="19"/>
  <c r="L325" i="19"/>
  <c r="AA324" i="19"/>
  <c r="X324" i="19"/>
  <c r="Q324" i="19"/>
  <c r="N324" i="19"/>
  <c r="L324" i="19"/>
  <c r="AA323" i="19"/>
  <c r="X323" i="19"/>
  <c r="Q323" i="19"/>
  <c r="N323" i="19"/>
  <c r="L323" i="19"/>
  <c r="AA322" i="19"/>
  <c r="X322" i="19"/>
  <c r="Q322" i="19"/>
  <c r="N322" i="19"/>
  <c r="L322" i="19"/>
  <c r="AA321" i="19"/>
  <c r="X321" i="19"/>
  <c r="Q321" i="19"/>
  <c r="N321" i="19"/>
  <c r="L321" i="19"/>
  <c r="AA320" i="19"/>
  <c r="X320" i="19"/>
  <c r="Q320" i="19"/>
  <c r="N320" i="19"/>
  <c r="L320" i="19"/>
  <c r="AA319" i="19"/>
  <c r="X319" i="19"/>
  <c r="Q319" i="19"/>
  <c r="N319" i="19"/>
  <c r="L319" i="19"/>
  <c r="AA318" i="19"/>
  <c r="X318" i="19"/>
  <c r="Q318" i="19"/>
  <c r="N318" i="19"/>
  <c r="L318" i="19"/>
  <c r="AA317" i="19"/>
  <c r="X317" i="19"/>
  <c r="Q317" i="19"/>
  <c r="N317" i="19"/>
  <c r="L317" i="19"/>
  <c r="AA316" i="19"/>
  <c r="X316" i="19"/>
  <c r="Q316" i="19"/>
  <c r="N316" i="19"/>
  <c r="L316" i="19"/>
  <c r="AA315" i="19"/>
  <c r="X315" i="19"/>
  <c r="Q315" i="19"/>
  <c r="N315" i="19"/>
  <c r="L315" i="19"/>
  <c r="AA314" i="19"/>
  <c r="X314" i="19"/>
  <c r="Q314" i="19"/>
  <c r="N314" i="19"/>
  <c r="L314" i="19"/>
  <c r="AA313" i="19"/>
  <c r="X313" i="19"/>
  <c r="Q313" i="19"/>
  <c r="N313" i="19"/>
  <c r="L313" i="19"/>
  <c r="AA312" i="19"/>
  <c r="X312" i="19"/>
  <c r="Q312" i="19"/>
  <c r="N312" i="19"/>
  <c r="L312" i="19"/>
  <c r="AA311" i="19"/>
  <c r="X311" i="19"/>
  <c r="Q311" i="19"/>
  <c r="N311" i="19"/>
  <c r="L311" i="19"/>
  <c r="AA310" i="19"/>
  <c r="X310" i="19"/>
  <c r="Q310" i="19"/>
  <c r="N310" i="19"/>
  <c r="L310" i="19"/>
  <c r="AA309" i="19"/>
  <c r="X309" i="19"/>
  <c r="Q309" i="19"/>
  <c r="N309" i="19"/>
  <c r="L309" i="19"/>
  <c r="AA308" i="19"/>
  <c r="X308" i="19"/>
  <c r="Q308" i="19"/>
  <c r="N308" i="19"/>
  <c r="L308" i="19"/>
  <c r="AA307" i="19"/>
  <c r="X307" i="19"/>
  <c r="Q307" i="19"/>
  <c r="N307" i="19"/>
  <c r="L307" i="19"/>
  <c r="AA306" i="19"/>
  <c r="X306" i="19"/>
  <c r="Q306" i="19"/>
  <c r="N306" i="19"/>
  <c r="L306" i="19"/>
  <c r="AA305" i="19"/>
  <c r="X305" i="19"/>
  <c r="Q305" i="19"/>
  <c r="N305" i="19"/>
  <c r="L305" i="19"/>
  <c r="AA304" i="19"/>
  <c r="X304" i="19"/>
  <c r="Q304" i="19"/>
  <c r="N304" i="19"/>
  <c r="L304" i="19"/>
  <c r="AA303" i="19"/>
  <c r="X303" i="19"/>
  <c r="Q303" i="19"/>
  <c r="N303" i="19"/>
  <c r="L303" i="19"/>
  <c r="AA302" i="19"/>
  <c r="X302" i="19"/>
  <c r="Q302" i="19"/>
  <c r="N302" i="19"/>
  <c r="L302" i="19"/>
  <c r="AA301" i="19"/>
  <c r="X301" i="19"/>
  <c r="Q301" i="19"/>
  <c r="N301" i="19"/>
  <c r="L301" i="19"/>
  <c r="AA300" i="19"/>
  <c r="X300" i="19"/>
  <c r="Q300" i="19"/>
  <c r="N300" i="19"/>
  <c r="L300" i="19"/>
  <c r="AA299" i="19"/>
  <c r="X299" i="19"/>
  <c r="Q299" i="19"/>
  <c r="N299" i="19"/>
  <c r="L299" i="19"/>
  <c r="AA298" i="19"/>
  <c r="X298" i="19"/>
  <c r="Q298" i="19"/>
  <c r="N298" i="19"/>
  <c r="L298" i="19"/>
  <c r="AA297" i="19"/>
  <c r="X297" i="19"/>
  <c r="Q297" i="19"/>
  <c r="N297" i="19"/>
  <c r="L297" i="19"/>
  <c r="AA296" i="19"/>
  <c r="X296" i="19"/>
  <c r="Q296" i="19"/>
  <c r="N296" i="19"/>
  <c r="L296" i="19"/>
  <c r="AA295" i="19"/>
  <c r="X295" i="19"/>
  <c r="Q295" i="19"/>
  <c r="N295" i="19"/>
  <c r="L295" i="19"/>
  <c r="AA294" i="19"/>
  <c r="X294" i="19"/>
  <c r="Q294" i="19"/>
  <c r="N294" i="19"/>
  <c r="L294" i="19"/>
  <c r="AA293" i="19"/>
  <c r="X293" i="19"/>
  <c r="Q293" i="19"/>
  <c r="N293" i="19"/>
  <c r="L293" i="19"/>
  <c r="AA292" i="19"/>
  <c r="X292" i="19"/>
  <c r="Q292" i="19"/>
  <c r="N292" i="19"/>
  <c r="L292" i="19"/>
  <c r="AA291" i="19"/>
  <c r="X291" i="19"/>
  <c r="Q291" i="19"/>
  <c r="N291" i="19"/>
  <c r="L291" i="19"/>
  <c r="AA290" i="19"/>
  <c r="X290" i="19"/>
  <c r="Q290" i="19"/>
  <c r="N290" i="19"/>
  <c r="L290" i="19"/>
  <c r="AA289" i="19"/>
  <c r="X289" i="19"/>
  <c r="Q289" i="19"/>
  <c r="N289" i="19"/>
  <c r="L289" i="19"/>
  <c r="AA288" i="19"/>
  <c r="X288" i="19"/>
  <c r="Q288" i="19"/>
  <c r="N288" i="19"/>
  <c r="L288" i="19"/>
  <c r="AA287" i="19"/>
  <c r="X287" i="19"/>
  <c r="Q287" i="19"/>
  <c r="N287" i="19"/>
  <c r="L287" i="19"/>
  <c r="AA286" i="19"/>
  <c r="X286" i="19"/>
  <c r="Q286" i="19"/>
  <c r="N286" i="19"/>
  <c r="L286" i="19"/>
  <c r="AA285" i="19"/>
  <c r="X285" i="19"/>
  <c r="Q285" i="19"/>
  <c r="N285" i="19"/>
  <c r="L285" i="19"/>
  <c r="AA284" i="19"/>
  <c r="X284" i="19"/>
  <c r="Q284" i="19"/>
  <c r="N284" i="19"/>
  <c r="L284" i="19"/>
  <c r="AA283" i="19"/>
  <c r="X283" i="19"/>
  <c r="Q283" i="19"/>
  <c r="N283" i="19"/>
  <c r="L283" i="19"/>
  <c r="AA282" i="19"/>
  <c r="X282" i="19"/>
  <c r="Q282" i="19"/>
  <c r="N282" i="19"/>
  <c r="L282" i="19"/>
  <c r="AA281" i="19"/>
  <c r="X281" i="19"/>
  <c r="Q281" i="19"/>
  <c r="N281" i="19"/>
  <c r="L281" i="19"/>
  <c r="AA280" i="19"/>
  <c r="X280" i="19"/>
  <c r="Q280" i="19"/>
  <c r="N280" i="19"/>
  <c r="L280" i="19"/>
  <c r="AA279" i="19"/>
  <c r="X279" i="19"/>
  <c r="Q279" i="19"/>
  <c r="N279" i="19"/>
  <c r="L279" i="19"/>
  <c r="AA278" i="19"/>
  <c r="X278" i="19"/>
  <c r="Q278" i="19"/>
  <c r="N278" i="19"/>
  <c r="L278" i="19"/>
  <c r="AA277" i="19"/>
  <c r="X277" i="19"/>
  <c r="Q277" i="19"/>
  <c r="N277" i="19"/>
  <c r="L277" i="19"/>
  <c r="AA276" i="19"/>
  <c r="X276" i="19"/>
  <c r="Q276" i="19"/>
  <c r="N276" i="19"/>
  <c r="L276" i="19"/>
  <c r="AA275" i="19"/>
  <c r="X275" i="19"/>
  <c r="Q275" i="19"/>
  <c r="N275" i="19"/>
  <c r="L275" i="19"/>
  <c r="AA274" i="19"/>
  <c r="X274" i="19"/>
  <c r="Q274" i="19"/>
  <c r="N274" i="19"/>
  <c r="L274" i="19"/>
  <c r="AA273" i="19"/>
  <c r="X273" i="19"/>
  <c r="Q273" i="19"/>
  <c r="N273" i="19"/>
  <c r="L273" i="19"/>
  <c r="AA272" i="19"/>
  <c r="X272" i="19"/>
  <c r="Q272" i="19"/>
  <c r="N272" i="19"/>
  <c r="L272" i="19"/>
  <c r="AA271" i="19"/>
  <c r="X271" i="19"/>
  <c r="Q271" i="19"/>
  <c r="N271" i="19"/>
  <c r="L271" i="19"/>
  <c r="AA270" i="19"/>
  <c r="X270" i="19"/>
  <c r="Q270" i="19"/>
  <c r="N270" i="19"/>
  <c r="L270" i="19"/>
  <c r="AA269" i="19"/>
  <c r="X269" i="19"/>
  <c r="Q269" i="19"/>
  <c r="N269" i="19"/>
  <c r="L269" i="19"/>
  <c r="AA268" i="19"/>
  <c r="X268" i="19"/>
  <c r="Q268" i="19"/>
  <c r="N268" i="19"/>
  <c r="L268" i="19"/>
  <c r="AA267" i="19"/>
  <c r="X267" i="19"/>
  <c r="Q267" i="19"/>
  <c r="N267" i="19"/>
  <c r="L267" i="19"/>
  <c r="AA266" i="19"/>
  <c r="X266" i="19"/>
  <c r="Q266" i="19"/>
  <c r="N266" i="19"/>
  <c r="L266" i="19"/>
  <c r="AA265" i="19"/>
  <c r="X265" i="19"/>
  <c r="Q265" i="19"/>
  <c r="N265" i="19"/>
  <c r="L265" i="19"/>
  <c r="AA264" i="19"/>
  <c r="X264" i="19"/>
  <c r="Q264" i="19"/>
  <c r="N264" i="19"/>
  <c r="L264" i="19"/>
  <c r="AA263" i="19"/>
  <c r="X263" i="19"/>
  <c r="Q263" i="19"/>
  <c r="N263" i="19"/>
  <c r="L263" i="19"/>
  <c r="AA262" i="19"/>
  <c r="X262" i="19"/>
  <c r="Q262" i="19"/>
  <c r="N262" i="19"/>
  <c r="L262" i="19"/>
  <c r="AA261" i="19"/>
  <c r="X261" i="19"/>
  <c r="Q261" i="19"/>
  <c r="N261" i="19"/>
  <c r="L261" i="19"/>
  <c r="AA260" i="19"/>
  <c r="X260" i="19"/>
  <c r="Q260" i="19"/>
  <c r="N260" i="19"/>
  <c r="L260" i="19"/>
  <c r="AA259" i="19"/>
  <c r="X259" i="19"/>
  <c r="Q259" i="19"/>
  <c r="N259" i="19"/>
  <c r="L259" i="19"/>
  <c r="AA258" i="19"/>
  <c r="X258" i="19"/>
  <c r="Q258" i="19"/>
  <c r="N258" i="19"/>
  <c r="L258" i="19"/>
  <c r="AA257" i="19"/>
  <c r="X257" i="19"/>
  <c r="Q257" i="19"/>
  <c r="N257" i="19"/>
  <c r="L257" i="19"/>
  <c r="AA256" i="19"/>
  <c r="X256" i="19"/>
  <c r="Q256" i="19"/>
  <c r="N256" i="19"/>
  <c r="L256" i="19"/>
  <c r="AA255" i="19"/>
  <c r="X255" i="19"/>
  <c r="Q255" i="19"/>
  <c r="N255" i="19"/>
  <c r="L255" i="19"/>
  <c r="AA254" i="19"/>
  <c r="X254" i="19"/>
  <c r="Q254" i="19"/>
  <c r="N254" i="19"/>
  <c r="L254" i="19"/>
  <c r="AA253" i="19"/>
  <c r="X253" i="19"/>
  <c r="Q253" i="19"/>
  <c r="N253" i="19"/>
  <c r="L253" i="19"/>
  <c r="AA252" i="19"/>
  <c r="X252" i="19"/>
  <c r="Q252" i="19"/>
  <c r="N252" i="19"/>
  <c r="L252" i="19"/>
  <c r="AA251" i="19"/>
  <c r="X251" i="19"/>
  <c r="Q251" i="19"/>
  <c r="N251" i="19"/>
  <c r="L251" i="19"/>
  <c r="AA250" i="19"/>
  <c r="X250" i="19"/>
  <c r="Q250" i="19"/>
  <c r="N250" i="19"/>
  <c r="L250" i="19"/>
  <c r="AA249" i="19"/>
  <c r="X249" i="19"/>
  <c r="Q249" i="19"/>
  <c r="N249" i="19"/>
  <c r="L249" i="19"/>
  <c r="AA248" i="19"/>
  <c r="X248" i="19"/>
  <c r="Q248" i="19"/>
  <c r="N248" i="19"/>
  <c r="L248" i="19"/>
  <c r="AA247" i="19"/>
  <c r="X247" i="19"/>
  <c r="Q247" i="19"/>
  <c r="N247" i="19"/>
  <c r="L247" i="19"/>
  <c r="AA246" i="19"/>
  <c r="X246" i="19"/>
  <c r="Q246" i="19"/>
  <c r="N246" i="19"/>
  <c r="L246" i="19"/>
  <c r="AA245" i="19"/>
  <c r="X245" i="19"/>
  <c r="Q245" i="19"/>
  <c r="N245" i="19"/>
  <c r="L245" i="19"/>
  <c r="AA244" i="19"/>
  <c r="X244" i="19"/>
  <c r="Q244" i="19"/>
  <c r="N244" i="19"/>
  <c r="L244" i="19"/>
  <c r="AA243" i="19"/>
  <c r="X243" i="19"/>
  <c r="Q243" i="19"/>
  <c r="N243" i="19"/>
  <c r="L243" i="19"/>
  <c r="AA242" i="19"/>
  <c r="X242" i="19"/>
  <c r="Q242" i="19"/>
  <c r="N242" i="19"/>
  <c r="L242" i="19"/>
  <c r="AA241" i="19"/>
  <c r="X241" i="19"/>
  <c r="Q241" i="19"/>
  <c r="N241" i="19"/>
  <c r="L241" i="19"/>
  <c r="AA240" i="19"/>
  <c r="X240" i="19"/>
  <c r="Q240" i="19"/>
  <c r="N240" i="19"/>
  <c r="L240" i="19"/>
  <c r="AA239" i="19"/>
  <c r="X239" i="19"/>
  <c r="Q239" i="19"/>
  <c r="N239" i="19"/>
  <c r="L239" i="19"/>
  <c r="AA238" i="19"/>
  <c r="X238" i="19"/>
  <c r="Q238" i="19"/>
  <c r="N238" i="19"/>
  <c r="L238" i="19"/>
  <c r="AA237" i="19"/>
  <c r="X237" i="19"/>
  <c r="Q237" i="19"/>
  <c r="N237" i="19"/>
  <c r="L237" i="19"/>
  <c r="AA236" i="19"/>
  <c r="X236" i="19"/>
  <c r="Q236" i="19"/>
  <c r="N236" i="19"/>
  <c r="L236" i="19"/>
  <c r="AA235" i="19"/>
  <c r="X235" i="19"/>
  <c r="Q235" i="19"/>
  <c r="N235" i="19"/>
  <c r="L235" i="19"/>
  <c r="AA234" i="19"/>
  <c r="X234" i="19"/>
  <c r="Q234" i="19"/>
  <c r="N234" i="19"/>
  <c r="L234" i="19"/>
  <c r="AA233" i="19"/>
  <c r="X233" i="19"/>
  <c r="Q233" i="19"/>
  <c r="N233" i="19"/>
  <c r="L233" i="19"/>
  <c r="AA232" i="19"/>
  <c r="X232" i="19"/>
  <c r="Q232" i="19"/>
  <c r="N232" i="19"/>
  <c r="L232" i="19"/>
  <c r="AA231" i="19"/>
  <c r="X231" i="19"/>
  <c r="Q231" i="19"/>
  <c r="N231" i="19"/>
  <c r="L231" i="19"/>
  <c r="AA230" i="19"/>
  <c r="X230" i="19"/>
  <c r="Q230" i="19"/>
  <c r="N230" i="19"/>
  <c r="L230" i="19"/>
  <c r="AA229" i="19"/>
  <c r="X229" i="19"/>
  <c r="Q229" i="19"/>
  <c r="N229" i="19"/>
  <c r="L229" i="19"/>
  <c r="AA228" i="19"/>
  <c r="X228" i="19"/>
  <c r="Q228" i="19"/>
  <c r="N228" i="19"/>
  <c r="L228" i="19"/>
  <c r="AA227" i="19"/>
  <c r="X227" i="19"/>
  <c r="Q227" i="19"/>
  <c r="N227" i="19"/>
  <c r="L227" i="19"/>
  <c r="AA226" i="19"/>
  <c r="X226" i="19"/>
  <c r="Q226" i="19"/>
  <c r="N226" i="19"/>
  <c r="L226" i="19"/>
  <c r="AA225" i="19"/>
  <c r="X225" i="19"/>
  <c r="Q225" i="19"/>
  <c r="N225" i="19"/>
  <c r="L225" i="19"/>
  <c r="AA224" i="19"/>
  <c r="X224" i="19"/>
  <c r="Q224" i="19"/>
  <c r="N224" i="19"/>
  <c r="L224" i="19"/>
  <c r="AA223" i="19"/>
  <c r="X223" i="19"/>
  <c r="Q223" i="19"/>
  <c r="N223" i="19"/>
  <c r="L223" i="19"/>
  <c r="AA222" i="19"/>
  <c r="X222" i="19"/>
  <c r="Q222" i="19"/>
  <c r="N222" i="19"/>
  <c r="L222" i="19"/>
  <c r="AA221" i="19"/>
  <c r="X221" i="19"/>
  <c r="Q221" i="19"/>
  <c r="N221" i="19"/>
  <c r="L221" i="19"/>
  <c r="AA220" i="19"/>
  <c r="X220" i="19"/>
  <c r="Q220" i="19"/>
  <c r="N220" i="19"/>
  <c r="L220" i="19"/>
  <c r="AA219" i="19"/>
  <c r="X219" i="19"/>
  <c r="Q219" i="19"/>
  <c r="N219" i="19"/>
  <c r="L219" i="19"/>
  <c r="AA218" i="19"/>
  <c r="X218" i="19"/>
  <c r="Q218" i="19"/>
  <c r="N218" i="19"/>
  <c r="L218" i="19"/>
  <c r="AA217" i="19"/>
  <c r="X217" i="19"/>
  <c r="Q217" i="19"/>
  <c r="N217" i="19"/>
  <c r="L217" i="19"/>
  <c r="AA216" i="19"/>
  <c r="X216" i="19"/>
  <c r="Q216" i="19"/>
  <c r="N216" i="19"/>
  <c r="L216" i="19"/>
  <c r="AA215" i="19"/>
  <c r="X215" i="19"/>
  <c r="Q215" i="19"/>
  <c r="N215" i="19"/>
  <c r="L215" i="19"/>
  <c r="AA214" i="19"/>
  <c r="X214" i="19"/>
  <c r="Q214" i="19"/>
  <c r="N214" i="19"/>
  <c r="L214" i="19"/>
  <c r="AA213" i="19"/>
  <c r="X213" i="19"/>
  <c r="Q213" i="19"/>
  <c r="N213" i="19"/>
  <c r="L213" i="19"/>
  <c r="AA212" i="19"/>
  <c r="X212" i="19"/>
  <c r="Q212" i="19"/>
  <c r="N212" i="19"/>
  <c r="L212" i="19"/>
  <c r="AA211" i="19"/>
  <c r="X211" i="19"/>
  <c r="Q211" i="19"/>
  <c r="N211" i="19"/>
  <c r="L211" i="19"/>
  <c r="AA210" i="19"/>
  <c r="X210" i="19"/>
  <c r="Q210" i="19"/>
  <c r="N210" i="19"/>
  <c r="L210" i="19"/>
  <c r="AA209" i="19"/>
  <c r="X209" i="19"/>
  <c r="Q209" i="19"/>
  <c r="N209" i="19"/>
  <c r="L209" i="19"/>
  <c r="AA208" i="19"/>
  <c r="X208" i="19"/>
  <c r="Q208" i="19"/>
  <c r="N208" i="19"/>
  <c r="L208" i="19"/>
  <c r="AA207" i="19"/>
  <c r="X207" i="19"/>
  <c r="Q207" i="19"/>
  <c r="N207" i="19"/>
  <c r="L207" i="19"/>
  <c r="AA206" i="19"/>
  <c r="X206" i="19"/>
  <c r="Q206" i="19"/>
  <c r="N206" i="19"/>
  <c r="L206" i="19"/>
  <c r="AA205" i="19"/>
  <c r="X205" i="19"/>
  <c r="Q205" i="19"/>
  <c r="N205" i="19"/>
  <c r="L205" i="19"/>
  <c r="AA204" i="19"/>
  <c r="X204" i="19"/>
  <c r="Q204" i="19"/>
  <c r="N204" i="19"/>
  <c r="L204" i="19"/>
  <c r="AA203" i="19"/>
  <c r="X203" i="19"/>
  <c r="Q203" i="19"/>
  <c r="N203" i="19"/>
  <c r="L203" i="19"/>
  <c r="AA202" i="19"/>
  <c r="X202" i="19"/>
  <c r="Q202" i="19"/>
  <c r="N202" i="19"/>
  <c r="L202" i="19"/>
  <c r="AA201" i="19"/>
  <c r="X201" i="19"/>
  <c r="Q201" i="19"/>
  <c r="N201" i="19"/>
  <c r="L201" i="19"/>
  <c r="AA200" i="19"/>
  <c r="X200" i="19"/>
  <c r="Q200" i="19"/>
  <c r="N200" i="19"/>
  <c r="L200" i="19"/>
  <c r="AA199" i="19"/>
  <c r="X199" i="19"/>
  <c r="Q199" i="19"/>
  <c r="N199" i="19"/>
  <c r="L199" i="19"/>
  <c r="AA198" i="19"/>
  <c r="X198" i="19"/>
  <c r="Q198" i="19"/>
  <c r="N198" i="19"/>
  <c r="L198" i="19"/>
  <c r="AA197" i="19"/>
  <c r="X197" i="19"/>
  <c r="Q197" i="19"/>
  <c r="N197" i="19"/>
  <c r="L197" i="19"/>
  <c r="AA196" i="19"/>
  <c r="X196" i="19"/>
  <c r="Q196" i="19"/>
  <c r="N196" i="19"/>
  <c r="L196" i="19"/>
  <c r="AA195" i="19"/>
  <c r="X195" i="19"/>
  <c r="Q195" i="19"/>
  <c r="N195" i="19"/>
  <c r="L195" i="19"/>
  <c r="AA194" i="19"/>
  <c r="X194" i="19"/>
  <c r="Q194" i="19"/>
  <c r="N194" i="19"/>
  <c r="L194" i="19"/>
  <c r="AA193" i="19"/>
  <c r="X193" i="19"/>
  <c r="Q193" i="19"/>
  <c r="N193" i="19"/>
  <c r="L193" i="19"/>
  <c r="AA192" i="19"/>
  <c r="X192" i="19"/>
  <c r="Q192" i="19"/>
  <c r="N192" i="19"/>
  <c r="L192" i="19"/>
  <c r="AA191" i="19"/>
  <c r="X191" i="19"/>
  <c r="Q191" i="19"/>
  <c r="N191" i="19"/>
  <c r="L191" i="19"/>
  <c r="AA190" i="19"/>
  <c r="X190" i="19"/>
  <c r="Q190" i="19"/>
  <c r="N190" i="19"/>
  <c r="L190" i="19"/>
  <c r="AA189" i="19"/>
  <c r="X189" i="19"/>
  <c r="Q189" i="19"/>
  <c r="N189" i="19"/>
  <c r="L189" i="19"/>
  <c r="AA188" i="19"/>
  <c r="X188" i="19"/>
  <c r="Q188" i="19"/>
  <c r="N188" i="19"/>
  <c r="L188" i="19"/>
  <c r="AA187" i="19"/>
  <c r="X187" i="19"/>
  <c r="Q187" i="19"/>
  <c r="N187" i="19"/>
  <c r="L187" i="19"/>
  <c r="AA186" i="19"/>
  <c r="X186" i="19"/>
  <c r="Q186" i="19"/>
  <c r="N186" i="19"/>
  <c r="L186" i="19"/>
  <c r="AA185" i="19"/>
  <c r="X185" i="19"/>
  <c r="Q185" i="19"/>
  <c r="N185" i="19"/>
  <c r="L185" i="19"/>
  <c r="AA184" i="19"/>
  <c r="X184" i="19"/>
  <c r="Q184" i="19"/>
  <c r="N184" i="19"/>
  <c r="L184" i="19"/>
  <c r="AA183" i="19"/>
  <c r="X183" i="19"/>
  <c r="Q183" i="19"/>
  <c r="N183" i="19"/>
  <c r="L183" i="19"/>
  <c r="AA182" i="19"/>
  <c r="X182" i="19"/>
  <c r="Q182" i="19"/>
  <c r="N182" i="19"/>
  <c r="L182" i="19"/>
  <c r="AA181" i="19"/>
  <c r="X181" i="19"/>
  <c r="Q181" i="19"/>
  <c r="N181" i="19"/>
  <c r="L181" i="19"/>
  <c r="AA180" i="19"/>
  <c r="X180" i="19"/>
  <c r="Q180" i="19"/>
  <c r="N180" i="19"/>
  <c r="L180" i="19"/>
  <c r="AA179" i="19"/>
  <c r="X179" i="19"/>
  <c r="Q179" i="19"/>
  <c r="N179" i="19"/>
  <c r="L179" i="19"/>
  <c r="AA178" i="19"/>
  <c r="X178" i="19"/>
  <c r="Q178" i="19"/>
  <c r="N178" i="19"/>
  <c r="L178" i="19"/>
  <c r="AA177" i="19"/>
  <c r="X177" i="19"/>
  <c r="Q177" i="19"/>
  <c r="N177" i="19"/>
  <c r="L177" i="19"/>
  <c r="AA176" i="19"/>
  <c r="X176" i="19"/>
  <c r="Q176" i="19"/>
  <c r="N176" i="19"/>
  <c r="L176" i="19"/>
  <c r="AA175" i="19"/>
  <c r="X175" i="19"/>
  <c r="Q175" i="19"/>
  <c r="N175" i="19"/>
  <c r="L175" i="19"/>
  <c r="AA174" i="19"/>
  <c r="X174" i="19"/>
  <c r="Q174" i="19"/>
  <c r="N174" i="19"/>
  <c r="L174" i="19"/>
  <c r="AA173" i="19"/>
  <c r="X173" i="19"/>
  <c r="Q173" i="19"/>
  <c r="N173" i="19"/>
  <c r="L173" i="19"/>
  <c r="AA172" i="19"/>
  <c r="X172" i="19"/>
  <c r="Q172" i="19"/>
  <c r="N172" i="19"/>
  <c r="L172" i="19"/>
  <c r="AA171" i="19"/>
  <c r="X171" i="19"/>
  <c r="Q171" i="19"/>
  <c r="N171" i="19"/>
  <c r="L171" i="19"/>
  <c r="AA170" i="19"/>
  <c r="X170" i="19"/>
  <c r="Q170" i="19"/>
  <c r="N170" i="19"/>
  <c r="L170" i="19"/>
  <c r="AA169" i="19"/>
  <c r="X169" i="19"/>
  <c r="Q169" i="19"/>
  <c r="N169" i="19"/>
  <c r="L169" i="19"/>
  <c r="AA168" i="19"/>
  <c r="X168" i="19"/>
  <c r="Q168" i="19"/>
  <c r="N168" i="19"/>
  <c r="L168" i="19"/>
  <c r="AA167" i="19"/>
  <c r="X167" i="19"/>
  <c r="Q167" i="19"/>
  <c r="N167" i="19"/>
  <c r="L167" i="19"/>
  <c r="AA166" i="19"/>
  <c r="X166" i="19"/>
  <c r="Q166" i="19"/>
  <c r="N166" i="19"/>
  <c r="L166" i="19"/>
  <c r="AA165" i="19"/>
  <c r="X165" i="19"/>
  <c r="Q165" i="19"/>
  <c r="N165" i="19"/>
  <c r="L165" i="19"/>
  <c r="AA164" i="19"/>
  <c r="X164" i="19"/>
  <c r="Q164" i="19"/>
  <c r="N164" i="19"/>
  <c r="L164" i="19"/>
  <c r="AA163" i="19"/>
  <c r="X163" i="19"/>
  <c r="Q163" i="19"/>
  <c r="N163" i="19"/>
  <c r="L163" i="19"/>
  <c r="AA162" i="19"/>
  <c r="X162" i="19"/>
  <c r="Q162" i="19"/>
  <c r="N162" i="19"/>
  <c r="L162" i="19"/>
  <c r="AA161" i="19"/>
  <c r="X161" i="19"/>
  <c r="Q161" i="19"/>
  <c r="N161" i="19"/>
  <c r="L161" i="19"/>
  <c r="AA160" i="19"/>
  <c r="X160" i="19"/>
  <c r="Q160" i="19"/>
  <c r="N160" i="19"/>
  <c r="L160" i="19"/>
  <c r="AA159" i="19"/>
  <c r="X159" i="19"/>
  <c r="Q159" i="19"/>
  <c r="N159" i="19"/>
  <c r="L159" i="19"/>
  <c r="AA158" i="19"/>
  <c r="X158" i="19"/>
  <c r="Q158" i="19"/>
  <c r="N158" i="19"/>
  <c r="L158" i="19"/>
  <c r="AA157" i="19"/>
  <c r="X157" i="19"/>
  <c r="Q157" i="19"/>
  <c r="N157" i="19"/>
  <c r="L157" i="19"/>
  <c r="AA156" i="19"/>
  <c r="X156" i="19"/>
  <c r="Q156" i="19"/>
  <c r="N156" i="19"/>
  <c r="L156" i="19"/>
  <c r="AA155" i="19"/>
  <c r="X155" i="19"/>
  <c r="Q155" i="19"/>
  <c r="N155" i="19"/>
  <c r="L155" i="19"/>
  <c r="AA154" i="19"/>
  <c r="X154" i="19"/>
  <c r="Q154" i="19"/>
  <c r="N154" i="19"/>
  <c r="L154" i="19"/>
  <c r="AA153" i="19"/>
  <c r="X153" i="19"/>
  <c r="Q153" i="19"/>
  <c r="N153" i="19"/>
  <c r="L153" i="19"/>
  <c r="AA152" i="19"/>
  <c r="X152" i="19"/>
  <c r="Q152" i="19"/>
  <c r="N152" i="19"/>
  <c r="L152" i="19"/>
  <c r="AA151" i="19"/>
  <c r="X151" i="19"/>
  <c r="Q151" i="19"/>
  <c r="N151" i="19"/>
  <c r="L151" i="19"/>
  <c r="AA150" i="19"/>
  <c r="X150" i="19"/>
  <c r="Q150" i="19"/>
  <c r="N150" i="19"/>
  <c r="L150" i="19"/>
  <c r="AA149" i="19"/>
  <c r="X149" i="19"/>
  <c r="Q149" i="19"/>
  <c r="N149" i="19"/>
  <c r="L149" i="19"/>
  <c r="AA148" i="19"/>
  <c r="X148" i="19"/>
  <c r="Q148" i="19"/>
  <c r="N148" i="19"/>
  <c r="L148" i="19"/>
  <c r="AA147" i="19"/>
  <c r="X147" i="19"/>
  <c r="Q147" i="19"/>
  <c r="N147" i="19"/>
  <c r="L147" i="19"/>
  <c r="AA146" i="19"/>
  <c r="X146" i="19"/>
  <c r="Q146" i="19"/>
  <c r="N146" i="19"/>
  <c r="L146" i="19"/>
  <c r="AA145" i="19"/>
  <c r="X145" i="19"/>
  <c r="Q145" i="19"/>
  <c r="N145" i="19"/>
  <c r="L145" i="19"/>
  <c r="AA144" i="19"/>
  <c r="X144" i="19"/>
  <c r="Q144" i="19"/>
  <c r="N144" i="19"/>
  <c r="L144" i="19"/>
  <c r="AA143" i="19"/>
  <c r="X143" i="19"/>
  <c r="Q143" i="19"/>
  <c r="N143" i="19"/>
  <c r="L143" i="19"/>
  <c r="AA142" i="19"/>
  <c r="X142" i="19"/>
  <c r="Q142" i="19"/>
  <c r="N142" i="19"/>
  <c r="L142" i="19"/>
  <c r="AA141" i="19"/>
  <c r="X141" i="19"/>
  <c r="Q141" i="19"/>
  <c r="N141" i="19"/>
  <c r="L141" i="19"/>
  <c r="AA140" i="19"/>
  <c r="X140" i="19"/>
  <c r="Q140" i="19"/>
  <c r="N140" i="19"/>
  <c r="L140" i="19"/>
  <c r="AA139" i="19"/>
  <c r="X139" i="19"/>
  <c r="Q139" i="19"/>
  <c r="N139" i="19"/>
  <c r="L139" i="19"/>
  <c r="AA138" i="19"/>
  <c r="X138" i="19"/>
  <c r="Q138" i="19"/>
  <c r="N138" i="19"/>
  <c r="L138" i="19"/>
  <c r="AA137" i="19"/>
  <c r="X137" i="19"/>
  <c r="Q137" i="19"/>
  <c r="N137" i="19"/>
  <c r="L137" i="19"/>
  <c r="AA136" i="19"/>
  <c r="X136" i="19"/>
  <c r="Q136" i="19"/>
  <c r="N136" i="19"/>
  <c r="L136" i="19"/>
  <c r="AA135" i="19"/>
  <c r="X135" i="19"/>
  <c r="Q135" i="19"/>
  <c r="N135" i="19"/>
  <c r="L135" i="19"/>
  <c r="AA134" i="19"/>
  <c r="X134" i="19"/>
  <c r="Q134" i="19"/>
  <c r="N134" i="19"/>
  <c r="L134" i="19"/>
  <c r="AA133" i="19"/>
  <c r="X133" i="19"/>
  <c r="Q133" i="19"/>
  <c r="N133" i="19"/>
  <c r="L133" i="19"/>
  <c r="AA132" i="19"/>
  <c r="X132" i="19"/>
  <c r="Q132" i="19"/>
  <c r="N132" i="19"/>
  <c r="L132" i="19"/>
  <c r="AA131" i="19"/>
  <c r="X131" i="19"/>
  <c r="Q131" i="19"/>
  <c r="N131" i="19"/>
  <c r="L131" i="19"/>
  <c r="AA130" i="19"/>
  <c r="X130" i="19"/>
  <c r="Q130" i="19"/>
  <c r="N130" i="19"/>
  <c r="L130" i="19"/>
  <c r="AA129" i="19"/>
  <c r="X129" i="19"/>
  <c r="Q129" i="19"/>
  <c r="N129" i="19"/>
  <c r="L129" i="19"/>
  <c r="AA128" i="19"/>
  <c r="X128" i="19"/>
  <c r="Q128" i="19"/>
  <c r="N128" i="19"/>
  <c r="L128" i="19"/>
  <c r="AA127" i="19"/>
  <c r="X127" i="19"/>
  <c r="Q127" i="19"/>
  <c r="N127" i="19"/>
  <c r="L127" i="19"/>
  <c r="AA126" i="19"/>
  <c r="X126" i="19"/>
  <c r="Q126" i="19"/>
  <c r="N126" i="19"/>
  <c r="L126" i="19"/>
  <c r="AA125" i="19"/>
  <c r="X125" i="19"/>
  <c r="Q125" i="19"/>
  <c r="N125" i="19"/>
  <c r="L125" i="19"/>
  <c r="AA124" i="19"/>
  <c r="X124" i="19"/>
  <c r="Q124" i="19"/>
  <c r="N124" i="19"/>
  <c r="L124" i="19"/>
  <c r="AA123" i="19"/>
  <c r="X123" i="19"/>
  <c r="Q123" i="19"/>
  <c r="N123" i="19"/>
  <c r="L123" i="19"/>
  <c r="AA122" i="19"/>
  <c r="X122" i="19"/>
  <c r="Q122" i="19"/>
  <c r="N122" i="19"/>
  <c r="L122" i="19"/>
  <c r="AA121" i="19"/>
  <c r="X121" i="19"/>
  <c r="Q121" i="19"/>
  <c r="N121" i="19"/>
  <c r="L121" i="19"/>
  <c r="AA120" i="19"/>
  <c r="X120" i="19"/>
  <c r="Q120" i="19"/>
  <c r="N120" i="19"/>
  <c r="L120" i="19"/>
  <c r="AA119" i="19"/>
  <c r="X119" i="19"/>
  <c r="Q119" i="19"/>
  <c r="N119" i="19"/>
  <c r="L119" i="19"/>
  <c r="AA118" i="19"/>
  <c r="X118" i="19"/>
  <c r="Q118" i="19"/>
  <c r="N118" i="19"/>
  <c r="L118" i="19"/>
  <c r="AA117" i="19"/>
  <c r="X117" i="19"/>
  <c r="Q117" i="19"/>
  <c r="N117" i="19"/>
  <c r="L117" i="19"/>
  <c r="AA116" i="19"/>
  <c r="X116" i="19"/>
  <c r="Q116" i="19"/>
  <c r="N116" i="19"/>
  <c r="L116" i="19"/>
  <c r="AA115" i="19"/>
  <c r="X115" i="19"/>
  <c r="Q115" i="19"/>
  <c r="N115" i="19"/>
  <c r="L115" i="19"/>
  <c r="AA114" i="19"/>
  <c r="X114" i="19"/>
  <c r="Q114" i="19"/>
  <c r="N114" i="19"/>
  <c r="L114" i="19"/>
  <c r="AA113" i="19"/>
  <c r="X113" i="19"/>
  <c r="Q113" i="19"/>
  <c r="N113" i="19"/>
  <c r="L113" i="19"/>
  <c r="AA112" i="19"/>
  <c r="X112" i="19"/>
  <c r="Q112" i="19"/>
  <c r="N112" i="19"/>
  <c r="L112" i="19"/>
  <c r="AA111" i="19"/>
  <c r="X111" i="19"/>
  <c r="Q111" i="19"/>
  <c r="N111" i="19"/>
  <c r="L111" i="19"/>
  <c r="AA110" i="19"/>
  <c r="X110" i="19"/>
  <c r="Q110" i="19"/>
  <c r="N110" i="19"/>
  <c r="L110" i="19"/>
  <c r="AA109" i="19"/>
  <c r="X109" i="19"/>
  <c r="Q109" i="19"/>
  <c r="N109" i="19"/>
  <c r="L109" i="19"/>
  <c r="AA108" i="19"/>
  <c r="X108" i="19"/>
  <c r="Q108" i="19"/>
  <c r="N108" i="19"/>
  <c r="L108" i="19"/>
  <c r="AA107" i="19"/>
  <c r="X107" i="19"/>
  <c r="Q107" i="19"/>
  <c r="N107" i="19"/>
  <c r="L107" i="19"/>
  <c r="AA106" i="19"/>
  <c r="X106" i="19"/>
  <c r="Q106" i="19"/>
  <c r="N106" i="19"/>
  <c r="L106" i="19"/>
  <c r="AA105" i="19"/>
  <c r="X105" i="19"/>
  <c r="Q105" i="19"/>
  <c r="N105" i="19"/>
  <c r="L105" i="19"/>
  <c r="AA104" i="19"/>
  <c r="X104" i="19"/>
  <c r="Q104" i="19"/>
  <c r="N104" i="19"/>
  <c r="L104" i="19"/>
  <c r="AA103" i="19"/>
  <c r="X103" i="19"/>
  <c r="Q103" i="19"/>
  <c r="N103" i="19"/>
  <c r="L103" i="19"/>
  <c r="AA102" i="19"/>
  <c r="X102" i="19"/>
  <c r="Q102" i="19"/>
  <c r="N102" i="19"/>
  <c r="L102" i="19"/>
  <c r="AA101" i="19"/>
  <c r="X101" i="19"/>
  <c r="Q101" i="19"/>
  <c r="N101" i="19"/>
  <c r="L101" i="19"/>
  <c r="AA100" i="19"/>
  <c r="X100" i="19"/>
  <c r="Q100" i="19"/>
  <c r="N100" i="19"/>
  <c r="L100" i="19"/>
  <c r="AA99" i="19"/>
  <c r="X99" i="19"/>
  <c r="Q99" i="19"/>
  <c r="N99" i="19"/>
  <c r="L99" i="19"/>
  <c r="AA98" i="19"/>
  <c r="X98" i="19"/>
  <c r="Q98" i="19"/>
  <c r="N98" i="19"/>
  <c r="L98" i="19"/>
  <c r="AA97" i="19"/>
  <c r="X97" i="19"/>
  <c r="Q97" i="19"/>
  <c r="N97" i="19"/>
  <c r="L97" i="19"/>
  <c r="AA96" i="19"/>
  <c r="X96" i="19"/>
  <c r="Q96" i="19"/>
  <c r="N96" i="19"/>
  <c r="L96" i="19"/>
  <c r="AA95" i="19"/>
  <c r="X95" i="19"/>
  <c r="Q95" i="19"/>
  <c r="N95" i="19"/>
  <c r="L95" i="19"/>
  <c r="AA94" i="19"/>
  <c r="X94" i="19"/>
  <c r="Q94" i="19"/>
  <c r="N94" i="19"/>
  <c r="L94" i="19"/>
  <c r="AA93" i="19"/>
  <c r="X93" i="19"/>
  <c r="Q93" i="19"/>
  <c r="N93" i="19"/>
  <c r="L93" i="19"/>
  <c r="AA92" i="19"/>
  <c r="X92" i="19"/>
  <c r="Q92" i="19"/>
  <c r="N92" i="19"/>
  <c r="L92" i="19"/>
  <c r="AA91" i="19"/>
  <c r="X91" i="19"/>
  <c r="Q91" i="19"/>
  <c r="N91" i="19"/>
  <c r="L91" i="19"/>
  <c r="AA90" i="19"/>
  <c r="X90" i="19"/>
  <c r="Q90" i="19"/>
  <c r="N90" i="19"/>
  <c r="L90" i="19"/>
  <c r="AA89" i="19"/>
  <c r="X89" i="19"/>
  <c r="Q89" i="19"/>
  <c r="N89" i="19"/>
  <c r="L89" i="19"/>
  <c r="AA88" i="19"/>
  <c r="X88" i="19"/>
  <c r="Q88" i="19"/>
  <c r="N88" i="19"/>
  <c r="L88" i="19"/>
  <c r="AA87" i="19"/>
  <c r="X87" i="19"/>
  <c r="Q87" i="19"/>
  <c r="N87" i="19"/>
  <c r="L87" i="19"/>
  <c r="AA86" i="19"/>
  <c r="X86" i="19"/>
  <c r="Q86" i="19"/>
  <c r="N86" i="19"/>
  <c r="L86" i="19"/>
  <c r="AA85" i="19"/>
  <c r="X85" i="19"/>
  <c r="Q85" i="19"/>
  <c r="N85" i="19"/>
  <c r="L85" i="19"/>
  <c r="AA84" i="19"/>
  <c r="X84" i="19"/>
  <c r="Q84" i="19"/>
  <c r="N84" i="19"/>
  <c r="L84" i="19"/>
  <c r="AA83" i="19"/>
  <c r="X83" i="19"/>
  <c r="Q83" i="19"/>
  <c r="N83" i="19"/>
  <c r="L83" i="19"/>
  <c r="AA82" i="19"/>
  <c r="X82" i="19"/>
  <c r="Q82" i="19"/>
  <c r="N82" i="19"/>
  <c r="L82" i="19"/>
  <c r="AA81" i="19"/>
  <c r="X81" i="19"/>
  <c r="Q81" i="19"/>
  <c r="N81" i="19"/>
  <c r="L81" i="19"/>
  <c r="AA80" i="19"/>
  <c r="X80" i="19"/>
  <c r="Q80" i="19"/>
  <c r="N80" i="19"/>
  <c r="L80" i="19"/>
  <c r="AA79" i="19"/>
  <c r="X79" i="19"/>
  <c r="Q79" i="19"/>
  <c r="N79" i="19"/>
  <c r="L79" i="19"/>
  <c r="AA78" i="19"/>
  <c r="X78" i="19"/>
  <c r="Q78" i="19"/>
  <c r="N78" i="19"/>
  <c r="L78" i="19"/>
  <c r="AA77" i="19"/>
  <c r="X77" i="19"/>
  <c r="Q77" i="19"/>
  <c r="N77" i="19"/>
  <c r="L77" i="19"/>
  <c r="AA76" i="19"/>
  <c r="X76" i="19"/>
  <c r="Q76" i="19"/>
  <c r="N76" i="19"/>
  <c r="L76" i="19"/>
  <c r="AA75" i="19"/>
  <c r="X75" i="19"/>
  <c r="Q75" i="19"/>
  <c r="N75" i="19"/>
  <c r="L75" i="19"/>
  <c r="AA74" i="19"/>
  <c r="X74" i="19"/>
  <c r="Q74" i="19"/>
  <c r="N74" i="19"/>
  <c r="L74" i="19"/>
  <c r="AA73" i="19"/>
  <c r="X73" i="19"/>
  <c r="Q73" i="19"/>
  <c r="N73" i="19"/>
  <c r="L73" i="19"/>
  <c r="AA72" i="19"/>
  <c r="X72" i="19"/>
  <c r="Q72" i="19"/>
  <c r="N72" i="19"/>
  <c r="L72" i="19"/>
  <c r="AA71" i="19"/>
  <c r="X71" i="19"/>
  <c r="Q71" i="19"/>
  <c r="N71" i="19"/>
  <c r="L71" i="19"/>
  <c r="AA70" i="19"/>
  <c r="X70" i="19"/>
  <c r="Q70" i="19"/>
  <c r="N70" i="19"/>
  <c r="L70" i="19"/>
  <c r="AA69" i="19"/>
  <c r="X69" i="19"/>
  <c r="Q69" i="19"/>
  <c r="N69" i="19"/>
  <c r="L69" i="19"/>
  <c r="AA68" i="19"/>
  <c r="X68" i="19"/>
  <c r="Q68" i="19"/>
  <c r="N68" i="19"/>
  <c r="L68" i="19"/>
  <c r="AA67" i="19"/>
  <c r="X67" i="19"/>
  <c r="Q67" i="19"/>
  <c r="N67" i="19"/>
  <c r="L67" i="19"/>
  <c r="AA66" i="19"/>
  <c r="X66" i="19"/>
  <c r="Q66" i="19"/>
  <c r="N66" i="19"/>
  <c r="L66" i="19"/>
  <c r="AA65" i="19"/>
  <c r="X65" i="19"/>
  <c r="Q65" i="19"/>
  <c r="N65" i="19"/>
  <c r="L65" i="19"/>
  <c r="AA64" i="19"/>
  <c r="X64" i="19"/>
  <c r="Q64" i="19"/>
  <c r="N64" i="19"/>
  <c r="L64" i="19"/>
  <c r="AA63" i="19"/>
  <c r="X63" i="19"/>
  <c r="Q63" i="19"/>
  <c r="N63" i="19"/>
  <c r="L63" i="19"/>
  <c r="AA62" i="19"/>
  <c r="X62" i="19"/>
  <c r="Q62" i="19"/>
  <c r="N62" i="19"/>
  <c r="L62" i="19"/>
  <c r="AA61" i="19"/>
  <c r="X61" i="19"/>
  <c r="Q61" i="19"/>
  <c r="N61" i="19"/>
  <c r="L61" i="19"/>
  <c r="AA60" i="19"/>
  <c r="X60" i="19"/>
  <c r="Q60" i="19"/>
  <c r="N60" i="19"/>
  <c r="L60" i="19"/>
  <c r="AA59" i="19"/>
  <c r="X59" i="19"/>
  <c r="Q59" i="19"/>
  <c r="N59" i="19"/>
  <c r="L59" i="19"/>
  <c r="AA58" i="19"/>
  <c r="X58" i="19"/>
  <c r="Q58" i="19"/>
  <c r="N58" i="19"/>
  <c r="L58" i="19"/>
  <c r="AA57" i="19"/>
  <c r="X57" i="19"/>
  <c r="Q57" i="19"/>
  <c r="N57" i="19"/>
  <c r="L57" i="19"/>
  <c r="AA56" i="19"/>
  <c r="X56" i="19"/>
  <c r="Q56" i="19"/>
  <c r="N56" i="19"/>
  <c r="L56" i="19"/>
  <c r="AA55" i="19"/>
  <c r="X55" i="19"/>
  <c r="Q55" i="19"/>
  <c r="N55" i="19"/>
  <c r="L55" i="19"/>
  <c r="AA54" i="19"/>
  <c r="X54" i="19"/>
  <c r="Q54" i="19"/>
  <c r="N54" i="19"/>
  <c r="L54" i="19"/>
  <c r="AA53" i="19"/>
  <c r="X53" i="19"/>
  <c r="Q53" i="19"/>
  <c r="N53" i="19"/>
  <c r="L53" i="19"/>
  <c r="AA52" i="19"/>
  <c r="X52" i="19"/>
  <c r="Q52" i="19"/>
  <c r="N52" i="19"/>
  <c r="L52" i="19"/>
  <c r="AA51" i="19"/>
  <c r="X51" i="19"/>
  <c r="Q51" i="19"/>
  <c r="N51" i="19"/>
  <c r="L51" i="19"/>
  <c r="AA50" i="19"/>
  <c r="X50" i="19"/>
  <c r="Q50" i="19"/>
  <c r="N50" i="19"/>
  <c r="L50" i="19"/>
  <c r="AA49" i="19"/>
  <c r="X49" i="19"/>
  <c r="Q49" i="19"/>
  <c r="N49" i="19"/>
  <c r="L49" i="19"/>
  <c r="AA48" i="19"/>
  <c r="X48" i="19"/>
  <c r="Q48" i="19"/>
  <c r="N48" i="19"/>
  <c r="L48" i="19"/>
  <c r="AA47" i="19"/>
  <c r="X47" i="19"/>
  <c r="Q47" i="19"/>
  <c r="N47" i="19"/>
  <c r="L47" i="19"/>
  <c r="AA46" i="19"/>
  <c r="X46" i="19"/>
  <c r="Q46" i="19"/>
  <c r="N46" i="19"/>
  <c r="L46" i="19"/>
  <c r="AA45" i="19"/>
  <c r="X45" i="19"/>
  <c r="Q45" i="19"/>
  <c r="N45" i="19"/>
  <c r="L45" i="19"/>
  <c r="AA44" i="19"/>
  <c r="X44" i="19"/>
  <c r="Q44" i="19"/>
  <c r="N44" i="19"/>
  <c r="L44" i="19"/>
  <c r="AA43" i="19"/>
  <c r="X43" i="19"/>
  <c r="Q43" i="19"/>
  <c r="N43" i="19"/>
  <c r="L43" i="19"/>
  <c r="AA42" i="19"/>
  <c r="X42" i="19"/>
  <c r="Q42" i="19"/>
  <c r="N42" i="19"/>
  <c r="L42" i="19"/>
  <c r="AA41" i="19"/>
  <c r="X41" i="19"/>
  <c r="Q41" i="19"/>
  <c r="N41" i="19"/>
  <c r="L41" i="19"/>
  <c r="AA40" i="19"/>
  <c r="X40" i="19"/>
  <c r="Q40" i="19"/>
  <c r="N40" i="19"/>
  <c r="L40" i="19"/>
  <c r="AA39" i="19"/>
  <c r="X39" i="19"/>
  <c r="Q39" i="19"/>
  <c r="N39" i="19"/>
  <c r="L39" i="19"/>
  <c r="AA38" i="19"/>
  <c r="X38" i="19"/>
  <c r="Q38" i="19"/>
  <c r="N38" i="19"/>
  <c r="L38" i="19"/>
  <c r="AA37" i="19"/>
  <c r="X37" i="19"/>
  <c r="Q37" i="19"/>
  <c r="N37" i="19"/>
  <c r="L37" i="19"/>
  <c r="AA36" i="19"/>
  <c r="X36" i="19"/>
  <c r="Q36" i="19"/>
  <c r="N36" i="19"/>
  <c r="L36" i="19"/>
  <c r="AA35" i="19"/>
  <c r="X35" i="19"/>
  <c r="Q35" i="19"/>
  <c r="N35" i="19"/>
  <c r="L35" i="19"/>
  <c r="AA34" i="19"/>
  <c r="X34" i="19"/>
  <c r="Q34" i="19"/>
  <c r="N34" i="19"/>
  <c r="L34" i="19"/>
  <c r="AA33" i="19"/>
  <c r="X33" i="19"/>
  <c r="Q33" i="19"/>
  <c r="N33" i="19"/>
  <c r="L33" i="19"/>
  <c r="AA32" i="19"/>
  <c r="X32" i="19"/>
  <c r="Q32" i="19"/>
  <c r="N32" i="19"/>
  <c r="L32" i="19"/>
  <c r="AA31" i="19"/>
  <c r="X31" i="19"/>
  <c r="Q31" i="19"/>
  <c r="N31" i="19"/>
  <c r="L31" i="19"/>
  <c r="AA30" i="19"/>
  <c r="X30" i="19"/>
  <c r="Q30" i="19"/>
  <c r="N30" i="19"/>
  <c r="L30" i="19"/>
  <c r="AA29" i="19"/>
  <c r="X29" i="19"/>
  <c r="Q29" i="19"/>
  <c r="N29" i="19"/>
  <c r="L29" i="19"/>
  <c r="AA28" i="19"/>
  <c r="X28" i="19"/>
  <c r="Q28" i="19"/>
  <c r="N28" i="19"/>
  <c r="L28" i="19"/>
  <c r="AA27" i="19"/>
  <c r="X27" i="19"/>
  <c r="Q27" i="19"/>
  <c r="N27" i="19"/>
  <c r="L27" i="19"/>
  <c r="AA26" i="19"/>
  <c r="X26" i="19"/>
  <c r="Q26" i="19"/>
  <c r="N26" i="19"/>
  <c r="L26" i="19"/>
  <c r="AA25" i="19"/>
  <c r="X25" i="19"/>
  <c r="Q25" i="19"/>
  <c r="N25" i="19"/>
  <c r="L25" i="19"/>
  <c r="AA24" i="19"/>
  <c r="X24" i="19"/>
  <c r="Q24" i="19"/>
  <c r="N24" i="19"/>
  <c r="L24" i="19"/>
  <c r="AA23" i="19"/>
  <c r="X23" i="19"/>
  <c r="Q23" i="19"/>
  <c r="N23" i="19"/>
  <c r="L23" i="19"/>
  <c r="AA22" i="19"/>
  <c r="X22" i="19"/>
  <c r="Q22" i="19"/>
  <c r="N22" i="19"/>
  <c r="L22" i="19"/>
  <c r="AA21" i="19"/>
  <c r="X21" i="19"/>
  <c r="Q21" i="19"/>
  <c r="N21" i="19"/>
  <c r="L21" i="19"/>
  <c r="AA20" i="19"/>
  <c r="X20" i="19"/>
  <c r="Q20" i="19"/>
  <c r="N20" i="19"/>
  <c r="L20" i="19"/>
  <c r="AA19" i="19"/>
  <c r="X19" i="19"/>
  <c r="Q19" i="19"/>
  <c r="N19" i="19"/>
  <c r="L19" i="19"/>
  <c r="AA18" i="19"/>
  <c r="X18" i="19"/>
  <c r="Q18" i="19"/>
  <c r="N18" i="19"/>
  <c r="L18" i="19"/>
  <c r="AA17" i="19"/>
  <c r="X17" i="19"/>
  <c r="Q17" i="19"/>
  <c r="N17" i="19"/>
  <c r="L17" i="19"/>
  <c r="AA16" i="19"/>
  <c r="X16" i="19"/>
  <c r="Q16" i="19"/>
  <c r="N16" i="19"/>
  <c r="L16" i="19"/>
  <c r="AA15" i="19"/>
  <c r="X15" i="19"/>
  <c r="Q15" i="19"/>
  <c r="N15" i="19"/>
  <c r="L15" i="19"/>
  <c r="AA14" i="19"/>
  <c r="X14" i="19"/>
  <c r="Q14" i="19"/>
  <c r="N14" i="19"/>
  <c r="L14" i="19"/>
  <c r="AA13" i="19"/>
  <c r="X13" i="19"/>
  <c r="Q13" i="19"/>
  <c r="N13" i="19"/>
  <c r="L13" i="19"/>
  <c r="AA12" i="19"/>
  <c r="X12" i="19"/>
  <c r="Q12" i="19"/>
  <c r="N12" i="19"/>
  <c r="L12" i="19"/>
  <c r="AA11" i="19"/>
  <c r="X11" i="19"/>
  <c r="Q11" i="19"/>
  <c r="N11" i="19"/>
  <c r="L11" i="19"/>
  <c r="AA10" i="19"/>
  <c r="X10" i="19"/>
  <c r="Q10" i="19"/>
  <c r="N10" i="19"/>
  <c r="L10" i="19"/>
  <c r="AA9" i="19"/>
  <c r="X9" i="19"/>
  <c r="Q9" i="19"/>
  <c r="N9" i="19"/>
  <c r="L9" i="19"/>
  <c r="AA8" i="19"/>
  <c r="X8" i="19"/>
  <c r="Q8" i="19"/>
  <c r="N8" i="19"/>
  <c r="L8" i="19"/>
  <c r="AA7" i="19"/>
  <c r="X7" i="19"/>
  <c r="Q7" i="19"/>
  <c r="N7" i="19"/>
  <c r="L7" i="19"/>
  <c r="AA6" i="19"/>
  <c r="X6" i="19"/>
  <c r="Q6" i="19"/>
  <c r="N6" i="19"/>
  <c r="L6" i="19"/>
  <c r="AA5" i="19"/>
  <c r="X5" i="19"/>
  <c r="Q5" i="19"/>
  <c r="N5" i="19"/>
  <c r="L5" i="19"/>
  <c r="AA4" i="19"/>
  <c r="X4" i="19"/>
  <c r="Q4" i="19"/>
  <c r="N4" i="19"/>
  <c r="L4" i="19"/>
  <c r="AA3" i="19"/>
  <c r="X3" i="19"/>
  <c r="Q3" i="19"/>
  <c r="N3" i="19"/>
  <c r="L3" i="19"/>
  <c r="U1" i="19"/>
  <c r="T1" i="19"/>
  <c r="S1" i="19"/>
  <c r="R1" i="19"/>
  <c r="O2" i="15"/>
  <c r="R2" i="15"/>
  <c r="U2" i="15" s="1"/>
  <c r="O3" i="15"/>
  <c r="R3" i="15"/>
  <c r="U3" i="15"/>
  <c r="O4" i="15"/>
  <c r="R4" i="15"/>
  <c r="U4" i="15" s="1"/>
  <c r="O5" i="15"/>
  <c r="R5" i="15"/>
  <c r="U5" i="15" s="1"/>
  <c r="O6" i="15"/>
  <c r="R6" i="15"/>
  <c r="U6" i="15" s="1"/>
  <c r="O7" i="15"/>
  <c r="R7" i="15"/>
  <c r="U7" i="15"/>
  <c r="O8" i="15"/>
  <c r="R8" i="15"/>
  <c r="U8" i="15" s="1"/>
  <c r="O9" i="15"/>
  <c r="R9" i="15"/>
  <c r="U9" i="15" s="1"/>
  <c r="O10" i="15"/>
  <c r="R10" i="15"/>
  <c r="U10" i="15" s="1"/>
  <c r="O11" i="15"/>
  <c r="R11" i="15"/>
  <c r="U11" i="15"/>
  <c r="O12" i="15"/>
  <c r="R12" i="15"/>
  <c r="U12" i="15" s="1"/>
  <c r="O13" i="15"/>
  <c r="R13" i="15"/>
  <c r="U13" i="15" s="1"/>
  <c r="O14" i="15"/>
  <c r="R14" i="15"/>
  <c r="U14" i="15" s="1"/>
  <c r="O15" i="15"/>
  <c r="R15" i="15"/>
  <c r="U15" i="15"/>
  <c r="O16" i="15"/>
  <c r="R16" i="15"/>
  <c r="U16" i="15" s="1"/>
  <c r="O17" i="15"/>
  <c r="R17" i="15"/>
  <c r="U17" i="15" s="1"/>
  <c r="O18" i="15"/>
  <c r="R18" i="15"/>
  <c r="U18" i="15" s="1"/>
  <c r="O19" i="15"/>
  <c r="R19" i="15"/>
  <c r="U19" i="15"/>
  <c r="O20" i="15"/>
  <c r="R20" i="15"/>
  <c r="U20" i="15" s="1"/>
  <c r="O21" i="15"/>
  <c r="R21" i="15"/>
  <c r="U21" i="15" s="1"/>
  <c r="O22" i="15"/>
  <c r="R22" i="15"/>
  <c r="U22" i="15" s="1"/>
  <c r="O23" i="15"/>
  <c r="R23" i="15"/>
  <c r="U23" i="15"/>
  <c r="O24" i="15"/>
  <c r="R24" i="15"/>
  <c r="U24" i="15" s="1"/>
  <c r="O25" i="15"/>
  <c r="R25" i="15"/>
  <c r="U25" i="15" s="1"/>
  <c r="O26" i="15"/>
  <c r="R26" i="15"/>
  <c r="U26" i="15" s="1"/>
  <c r="O27" i="15"/>
  <c r="R27" i="15"/>
  <c r="U27" i="15"/>
  <c r="O28" i="15"/>
  <c r="R28" i="15"/>
  <c r="U28" i="15" s="1"/>
  <c r="O29" i="15"/>
  <c r="R29" i="15"/>
  <c r="U29" i="15" s="1"/>
  <c r="O30" i="15"/>
  <c r="R30" i="15"/>
  <c r="U30" i="15" s="1"/>
  <c r="O31" i="15"/>
  <c r="R31" i="15"/>
  <c r="U31" i="15"/>
  <c r="O32" i="15"/>
  <c r="R32" i="15"/>
  <c r="U32" i="15" s="1"/>
  <c r="O33" i="15"/>
  <c r="R33" i="15"/>
  <c r="U33" i="15" s="1"/>
  <c r="O34" i="15"/>
  <c r="R34" i="15"/>
  <c r="U34" i="15" s="1"/>
  <c r="O35" i="15"/>
  <c r="R35" i="15"/>
  <c r="U35" i="15"/>
  <c r="O36" i="15"/>
  <c r="R36" i="15"/>
  <c r="U36" i="15" s="1"/>
  <c r="O37" i="15"/>
  <c r="R37" i="15"/>
  <c r="U37" i="15" s="1"/>
  <c r="O38" i="15"/>
  <c r="R38" i="15"/>
  <c r="U38" i="15" s="1"/>
  <c r="O39" i="15"/>
  <c r="R39" i="15"/>
  <c r="U39" i="15"/>
  <c r="O40" i="15"/>
  <c r="R40" i="15"/>
  <c r="U40" i="15" s="1"/>
  <c r="O41" i="15"/>
  <c r="R41" i="15"/>
  <c r="U41" i="15" s="1"/>
  <c r="O42" i="15"/>
  <c r="R42" i="15"/>
  <c r="U42" i="15" s="1"/>
  <c r="O43" i="15"/>
  <c r="R43" i="15"/>
  <c r="U43" i="15"/>
  <c r="O44" i="15"/>
  <c r="R44" i="15"/>
  <c r="U44" i="15" s="1"/>
  <c r="O45" i="15"/>
  <c r="R45" i="15"/>
  <c r="U45" i="15" s="1"/>
  <c r="O46" i="15"/>
  <c r="R46" i="15"/>
  <c r="U46" i="15" s="1"/>
  <c r="O47" i="15"/>
  <c r="R47" i="15"/>
  <c r="U47" i="15"/>
  <c r="O48" i="15"/>
  <c r="R48" i="15"/>
  <c r="U48" i="15" s="1"/>
  <c r="O49" i="15"/>
  <c r="R49" i="15"/>
  <c r="U49" i="15" s="1"/>
  <c r="O50" i="15"/>
  <c r="R50" i="15"/>
  <c r="U50" i="15" s="1"/>
  <c r="O51" i="15"/>
  <c r="R51" i="15"/>
  <c r="U51" i="15"/>
  <c r="O52" i="15"/>
  <c r="R52" i="15"/>
  <c r="U52" i="15" s="1"/>
  <c r="O53" i="15"/>
  <c r="R53" i="15"/>
  <c r="U53" i="15" s="1"/>
  <c r="O54" i="15"/>
  <c r="R54" i="15"/>
  <c r="U54" i="15" s="1"/>
  <c r="O55" i="15"/>
  <c r="R55" i="15"/>
  <c r="U55" i="15"/>
  <c r="O56" i="15"/>
  <c r="R56" i="15"/>
  <c r="U56" i="15" s="1"/>
  <c r="O57" i="15"/>
  <c r="R57" i="15"/>
  <c r="U57" i="15" s="1"/>
  <c r="O58" i="15"/>
  <c r="R58" i="15"/>
  <c r="U58" i="15" s="1"/>
  <c r="O59" i="15"/>
  <c r="R59" i="15"/>
  <c r="U59" i="15"/>
  <c r="O60" i="15"/>
  <c r="R60" i="15"/>
  <c r="U60" i="15" s="1"/>
  <c r="O61" i="15"/>
  <c r="R61" i="15"/>
  <c r="U61" i="15" s="1"/>
  <c r="O62" i="15"/>
  <c r="R62" i="15"/>
  <c r="U62" i="15" s="1"/>
  <c r="O63" i="15"/>
  <c r="R63" i="15"/>
  <c r="U63" i="15"/>
  <c r="O64" i="15"/>
  <c r="R64" i="15"/>
  <c r="U64" i="15" s="1"/>
  <c r="O65" i="15"/>
  <c r="R65" i="15"/>
  <c r="U65" i="15" s="1"/>
  <c r="O66" i="15"/>
  <c r="R66" i="15"/>
  <c r="U66" i="15" s="1"/>
  <c r="O67" i="15"/>
  <c r="R67" i="15"/>
  <c r="U67" i="15"/>
  <c r="O68" i="15"/>
  <c r="R68" i="15"/>
  <c r="U68" i="15" s="1"/>
  <c r="O69" i="15"/>
  <c r="R69" i="15"/>
  <c r="U69" i="15" s="1"/>
  <c r="O70" i="15"/>
  <c r="R70" i="15"/>
  <c r="U70" i="15" s="1"/>
  <c r="O71" i="15"/>
  <c r="R71" i="15"/>
  <c r="U71" i="15"/>
  <c r="O72" i="15"/>
  <c r="R72" i="15"/>
  <c r="U72" i="15" s="1"/>
  <c r="O73" i="15"/>
  <c r="R73" i="15"/>
  <c r="U73" i="15" s="1"/>
  <c r="O74" i="15"/>
  <c r="R74" i="15"/>
  <c r="U74" i="15" s="1"/>
  <c r="O75" i="15"/>
  <c r="R75" i="15"/>
  <c r="U75" i="15"/>
  <c r="O76" i="15"/>
  <c r="R76" i="15"/>
  <c r="U76" i="15" s="1"/>
  <c r="O77" i="15"/>
  <c r="R77" i="15"/>
  <c r="U77" i="15" s="1"/>
  <c r="O78" i="15"/>
  <c r="R78" i="15"/>
  <c r="U78" i="15" s="1"/>
  <c r="O79" i="15"/>
  <c r="R79" i="15"/>
  <c r="U79" i="15"/>
  <c r="O80" i="15"/>
  <c r="R80" i="15"/>
  <c r="U80" i="15" s="1"/>
  <c r="O81" i="15"/>
  <c r="R81" i="15"/>
  <c r="U81" i="15" s="1"/>
  <c r="O82" i="15"/>
  <c r="R82" i="15"/>
  <c r="U82" i="15" s="1"/>
  <c r="O83" i="15"/>
  <c r="R83" i="15"/>
  <c r="U83" i="15"/>
  <c r="O84" i="15"/>
  <c r="R84" i="15"/>
  <c r="U84" i="15" s="1"/>
  <c r="O85" i="15"/>
  <c r="R85" i="15"/>
  <c r="U85" i="15" s="1"/>
  <c r="O86" i="15"/>
  <c r="R86" i="15"/>
  <c r="U86" i="15" s="1"/>
  <c r="O87" i="15"/>
  <c r="R87" i="15"/>
  <c r="U87" i="15"/>
  <c r="O88" i="15"/>
  <c r="R88" i="15"/>
  <c r="U88" i="15" s="1"/>
  <c r="O89" i="15"/>
  <c r="R89" i="15"/>
  <c r="U89" i="15" s="1"/>
  <c r="O90" i="15"/>
  <c r="R90" i="15"/>
  <c r="U90" i="15" s="1"/>
  <c r="O91" i="15"/>
  <c r="R91" i="15"/>
  <c r="U91" i="15"/>
  <c r="O92" i="15"/>
  <c r="R92" i="15"/>
  <c r="U92" i="15" s="1"/>
  <c r="O93" i="15"/>
  <c r="R93" i="15"/>
  <c r="U93" i="15" s="1"/>
  <c r="O94" i="15"/>
  <c r="R94" i="15"/>
  <c r="U94" i="15" s="1"/>
  <c r="O95" i="15"/>
  <c r="R95" i="15"/>
  <c r="U95" i="15"/>
  <c r="O96" i="15"/>
  <c r="R96" i="15"/>
  <c r="U96" i="15" s="1"/>
  <c r="O97" i="15"/>
  <c r="R97" i="15"/>
  <c r="U97" i="15" s="1"/>
  <c r="O98" i="15"/>
  <c r="R98" i="15"/>
  <c r="U98" i="15" s="1"/>
  <c r="O99" i="15"/>
  <c r="R99" i="15"/>
  <c r="U99" i="15"/>
  <c r="O100" i="15"/>
  <c r="R100" i="15"/>
  <c r="U100" i="15" s="1"/>
  <c r="O101" i="15"/>
  <c r="R101" i="15"/>
  <c r="U101" i="15" s="1"/>
  <c r="O102" i="15"/>
  <c r="R102" i="15"/>
  <c r="U102" i="15" s="1"/>
  <c r="O103" i="15"/>
  <c r="R103" i="15"/>
  <c r="U103" i="15"/>
  <c r="O104" i="15"/>
  <c r="R104" i="15"/>
  <c r="U104" i="15" s="1"/>
  <c r="O105" i="15"/>
  <c r="R105" i="15"/>
  <c r="U105" i="15" s="1"/>
  <c r="O106" i="15"/>
  <c r="R106" i="15"/>
  <c r="U106" i="15" s="1"/>
  <c r="O107" i="15"/>
  <c r="R107" i="15"/>
  <c r="U107" i="15"/>
  <c r="O108" i="15"/>
  <c r="R108" i="15"/>
  <c r="U108" i="15" s="1"/>
  <c r="O109" i="15"/>
  <c r="R109" i="15"/>
  <c r="U109" i="15" s="1"/>
  <c r="O110" i="15"/>
  <c r="R110" i="15"/>
  <c r="U110" i="15" s="1"/>
  <c r="O111" i="15"/>
  <c r="R111" i="15"/>
  <c r="U111" i="15"/>
  <c r="O112" i="15"/>
  <c r="R112" i="15"/>
  <c r="U112" i="15" s="1"/>
  <c r="O113" i="15"/>
  <c r="R113" i="15"/>
  <c r="U113" i="15" s="1"/>
  <c r="O114" i="15"/>
  <c r="R114" i="15"/>
  <c r="U114" i="15" s="1"/>
  <c r="O115" i="15"/>
  <c r="R115" i="15"/>
  <c r="U115" i="15"/>
  <c r="O116" i="15"/>
  <c r="R116" i="15"/>
  <c r="U116" i="15" s="1"/>
  <c r="O117" i="15"/>
  <c r="R117" i="15"/>
  <c r="U117" i="15" s="1"/>
  <c r="O118" i="15"/>
  <c r="R118" i="15"/>
  <c r="U118" i="15" s="1"/>
  <c r="O119" i="15"/>
  <c r="R119" i="15"/>
  <c r="U119" i="15"/>
  <c r="O120" i="15"/>
  <c r="R120" i="15"/>
  <c r="U120" i="15" s="1"/>
  <c r="O121" i="15"/>
  <c r="R121" i="15"/>
  <c r="U121" i="15" s="1"/>
  <c r="O122" i="15"/>
  <c r="R122" i="15"/>
  <c r="U122" i="15" s="1"/>
  <c r="O123" i="15"/>
  <c r="R123" i="15"/>
  <c r="U123" i="15"/>
  <c r="O124" i="15"/>
  <c r="R124" i="15"/>
  <c r="U124" i="15" s="1"/>
  <c r="O125" i="15"/>
  <c r="R125" i="15"/>
  <c r="U125" i="15" s="1"/>
  <c r="O126" i="15"/>
  <c r="R126" i="15"/>
  <c r="U126" i="15" s="1"/>
  <c r="O127" i="15"/>
  <c r="R127" i="15"/>
  <c r="U127" i="15"/>
  <c r="O128" i="15"/>
  <c r="R128" i="15"/>
  <c r="U128" i="15" s="1"/>
  <c r="O129" i="15"/>
  <c r="R129" i="15"/>
  <c r="U129" i="15" s="1"/>
  <c r="O130" i="15"/>
  <c r="R130" i="15"/>
  <c r="U130" i="15" s="1"/>
  <c r="O131" i="15"/>
  <c r="R131" i="15"/>
  <c r="U131" i="15"/>
  <c r="O132" i="15"/>
  <c r="R132" i="15"/>
  <c r="U132" i="15" s="1"/>
  <c r="O133" i="15"/>
  <c r="R133" i="15"/>
  <c r="U133" i="15" s="1"/>
  <c r="O134" i="15"/>
  <c r="R134" i="15"/>
  <c r="U134" i="15" s="1"/>
  <c r="O135" i="15"/>
  <c r="R135" i="15"/>
  <c r="U135" i="15"/>
  <c r="O136" i="15"/>
  <c r="R136" i="15"/>
  <c r="U136" i="15" s="1"/>
  <c r="O137" i="15"/>
  <c r="R137" i="15"/>
  <c r="U137" i="15" s="1"/>
  <c r="O138" i="15"/>
  <c r="R138" i="15"/>
  <c r="U138" i="15" s="1"/>
  <c r="O139" i="15"/>
  <c r="R139" i="15"/>
  <c r="U139" i="15"/>
  <c r="O140" i="15"/>
  <c r="R140" i="15"/>
  <c r="U140" i="15" s="1"/>
  <c r="L3683" i="1"/>
  <c r="N3683" i="1"/>
  <c r="Q3683" i="1"/>
  <c r="L3684" i="1"/>
  <c r="N3684" i="1"/>
  <c r="Q3684" i="1"/>
  <c r="L3685" i="1"/>
  <c r="N3685" i="1"/>
  <c r="Q3685" i="1"/>
  <c r="L3686" i="1"/>
  <c r="N3686" i="1"/>
  <c r="Q3686" i="1"/>
  <c r="L3687" i="1"/>
  <c r="N3687" i="1"/>
  <c r="Q3687" i="1"/>
  <c r="L3688" i="1"/>
  <c r="N3688" i="1"/>
  <c r="Q3688" i="1"/>
  <c r="L3689" i="1"/>
  <c r="N3689" i="1"/>
  <c r="Q3689" i="1"/>
  <c r="L3690" i="1"/>
  <c r="N3690" i="1"/>
  <c r="Q3690" i="1"/>
  <c r="L3691" i="1"/>
  <c r="N3691" i="1"/>
  <c r="Q3691" i="1"/>
  <c r="L3692" i="1"/>
  <c r="N3692" i="1"/>
  <c r="Q3692" i="1"/>
  <c r="L3693" i="1"/>
  <c r="N3693" i="1"/>
  <c r="Q3693" i="1"/>
  <c r="L3694" i="1"/>
  <c r="N3694" i="1"/>
  <c r="Q3694" i="1"/>
  <c r="L3695" i="1"/>
  <c r="N3695" i="1"/>
  <c r="Q3695" i="1"/>
  <c r="L3696" i="1"/>
  <c r="N3696" i="1"/>
  <c r="Q3696" i="1"/>
  <c r="L3697" i="1"/>
  <c r="N3697" i="1"/>
  <c r="Q3697" i="1"/>
  <c r="L3698" i="1"/>
  <c r="N3698" i="1"/>
  <c r="Q3698" i="1"/>
  <c r="L3699" i="1"/>
  <c r="N3699" i="1"/>
  <c r="Q3699" i="1"/>
  <c r="L3700" i="1"/>
  <c r="N3700" i="1"/>
  <c r="Q3700" i="1"/>
  <c r="L3701" i="1"/>
  <c r="N3701" i="1"/>
  <c r="Q3701" i="1"/>
  <c r="L3702" i="1"/>
  <c r="N3702" i="1"/>
  <c r="Q3702" i="1"/>
  <c r="L3703" i="1"/>
  <c r="N3703" i="1"/>
  <c r="Q3703" i="1"/>
  <c r="L3704" i="1"/>
  <c r="N3704" i="1"/>
  <c r="Q3704" i="1"/>
  <c r="L3705" i="1"/>
  <c r="N3705" i="1"/>
  <c r="Q3705" i="1"/>
  <c r="L3706" i="1"/>
  <c r="N3706" i="1"/>
  <c r="Q3706" i="1"/>
  <c r="L3707" i="1"/>
  <c r="N3707" i="1"/>
  <c r="Q3707" i="1"/>
  <c r="L3708" i="1"/>
  <c r="N3708" i="1"/>
  <c r="Q3708" i="1"/>
  <c r="L3709" i="1"/>
  <c r="N3709" i="1"/>
  <c r="Q3709" i="1"/>
  <c r="L3710" i="1"/>
  <c r="N3710" i="1"/>
  <c r="Q3710" i="1"/>
  <c r="L3711" i="1"/>
  <c r="N3711" i="1"/>
  <c r="Q3711" i="1"/>
  <c r="L3712" i="1"/>
  <c r="N3712" i="1"/>
  <c r="Q3712" i="1"/>
  <c r="L3713" i="1"/>
  <c r="N3713" i="1"/>
  <c r="Q3713" i="1"/>
  <c r="L3714" i="1"/>
  <c r="N3714" i="1"/>
  <c r="Q3714" i="1"/>
  <c r="L3715" i="1"/>
  <c r="N3715" i="1"/>
  <c r="Q3715" i="1"/>
  <c r="L3716" i="1"/>
  <c r="N3716" i="1"/>
  <c r="Q3716" i="1"/>
  <c r="L3717" i="1"/>
  <c r="N3717" i="1"/>
  <c r="Q3717" i="1"/>
  <c r="L3718" i="1"/>
  <c r="N3718" i="1"/>
  <c r="Q3718" i="1"/>
  <c r="L3719" i="1"/>
  <c r="N3719" i="1"/>
  <c r="Q3719" i="1"/>
  <c r="L3720" i="1"/>
  <c r="N3720" i="1"/>
  <c r="Q3720" i="1"/>
  <c r="L3721" i="1"/>
  <c r="N3721" i="1"/>
  <c r="Q3721" i="1"/>
  <c r="L3722" i="1"/>
  <c r="N3722" i="1"/>
  <c r="Q3722" i="1"/>
  <c r="L3723" i="1"/>
  <c r="N3723" i="1"/>
  <c r="Q3723" i="1"/>
  <c r="L3724" i="1"/>
  <c r="N3724" i="1"/>
  <c r="Q3724" i="1"/>
  <c r="L3725" i="1"/>
  <c r="N3725" i="1"/>
  <c r="Q3725" i="1"/>
  <c r="L3726" i="1"/>
  <c r="N3726" i="1"/>
  <c r="Q3726" i="1"/>
  <c r="L3727" i="1"/>
  <c r="N3727" i="1"/>
  <c r="Q3727" i="1"/>
  <c r="L3728" i="1"/>
  <c r="N3728" i="1"/>
  <c r="Q3728" i="1"/>
  <c r="L3729" i="1"/>
  <c r="N3729" i="1"/>
  <c r="Q3729" i="1"/>
  <c r="L3730" i="1"/>
  <c r="N3730" i="1"/>
  <c r="Q3730" i="1"/>
  <c r="L3731" i="1"/>
  <c r="N3731" i="1"/>
  <c r="Q3731" i="1"/>
  <c r="L3732" i="1"/>
  <c r="N3732" i="1"/>
  <c r="Q3732" i="1"/>
  <c r="L3733" i="1"/>
  <c r="N3733" i="1"/>
  <c r="Q3733" i="1"/>
  <c r="L3734" i="1"/>
  <c r="N3734" i="1"/>
  <c r="Q3734" i="1"/>
  <c r="L3735" i="1"/>
  <c r="N3735" i="1"/>
  <c r="Q3735" i="1"/>
  <c r="L3736" i="1"/>
  <c r="N3736" i="1"/>
  <c r="Q3736" i="1"/>
  <c r="L3737" i="1"/>
  <c r="N3737" i="1"/>
  <c r="Q3737" i="1"/>
  <c r="L3738" i="1"/>
  <c r="N3738" i="1"/>
  <c r="Q3738" i="1"/>
  <c r="L3739" i="1"/>
  <c r="N3739" i="1"/>
  <c r="Q3739" i="1"/>
  <c r="L3740" i="1"/>
  <c r="N3740" i="1"/>
  <c r="Q3740" i="1"/>
  <c r="L3741" i="1"/>
  <c r="N3741" i="1"/>
  <c r="Q3741" i="1"/>
  <c r="L3742" i="1"/>
  <c r="N3742" i="1"/>
  <c r="Q3742" i="1"/>
  <c r="L3743" i="1"/>
  <c r="N3743" i="1"/>
  <c r="Q3743" i="1"/>
  <c r="L3744" i="1"/>
  <c r="N3744" i="1"/>
  <c r="Q3744" i="1"/>
  <c r="L3745" i="1"/>
  <c r="N3745" i="1"/>
  <c r="Q3745" i="1"/>
  <c r="L3746" i="1"/>
  <c r="N3746" i="1"/>
  <c r="Q3746" i="1"/>
  <c r="L3747" i="1"/>
  <c r="N3747" i="1"/>
  <c r="Q3747" i="1"/>
  <c r="L3748" i="1"/>
  <c r="N3748" i="1"/>
  <c r="Q3748" i="1"/>
  <c r="L3749" i="1"/>
  <c r="N3749" i="1"/>
  <c r="Q3749" i="1"/>
  <c r="L3750" i="1"/>
  <c r="N3750" i="1"/>
  <c r="Q3750" i="1"/>
  <c r="L3751" i="1"/>
  <c r="N3751" i="1"/>
  <c r="Q3751" i="1"/>
  <c r="L3752" i="1"/>
  <c r="N3752" i="1"/>
  <c r="Q3752" i="1"/>
  <c r="L3753" i="1"/>
  <c r="N3753" i="1"/>
  <c r="Q3753" i="1"/>
  <c r="L3754" i="1"/>
  <c r="N3754" i="1"/>
  <c r="Q3754" i="1"/>
  <c r="L3755" i="1"/>
  <c r="N3755" i="1"/>
  <c r="Q3755" i="1"/>
  <c r="L3756" i="1"/>
  <c r="N3756" i="1"/>
  <c r="Q3756" i="1"/>
  <c r="L3757" i="1"/>
  <c r="N3757" i="1"/>
  <c r="Q3757" i="1"/>
  <c r="L3758" i="1"/>
  <c r="N3758" i="1"/>
  <c r="Q3758" i="1"/>
  <c r="L3759" i="1"/>
  <c r="N3759" i="1"/>
  <c r="Q3759" i="1"/>
  <c r="L3760" i="1"/>
  <c r="N3760" i="1"/>
  <c r="Q3760" i="1"/>
  <c r="L3761" i="1"/>
  <c r="N3761" i="1"/>
  <c r="Q3761" i="1"/>
  <c r="L3762" i="1"/>
  <c r="N3762" i="1"/>
  <c r="Q3762" i="1"/>
  <c r="L3763" i="1"/>
  <c r="N3763" i="1"/>
  <c r="Q3763" i="1"/>
  <c r="L3764" i="1"/>
  <c r="N3764" i="1"/>
  <c r="Q3764" i="1"/>
  <c r="L3765" i="1"/>
  <c r="N3765" i="1"/>
  <c r="Q3765" i="1"/>
  <c r="L3766" i="1"/>
  <c r="N3766" i="1"/>
  <c r="Q3766" i="1"/>
  <c r="L3767" i="1"/>
  <c r="N3767" i="1"/>
  <c r="Q3767" i="1"/>
  <c r="L3768" i="1"/>
  <c r="N3768" i="1"/>
  <c r="Q3768" i="1"/>
  <c r="L3769" i="1"/>
  <c r="N3769" i="1"/>
  <c r="Q3769" i="1"/>
  <c r="L3770" i="1"/>
  <c r="N3770" i="1"/>
  <c r="Q3770" i="1"/>
  <c r="L3771" i="1"/>
  <c r="N3771" i="1"/>
  <c r="Q3771" i="1"/>
  <c r="L3772" i="1"/>
  <c r="N3772" i="1"/>
  <c r="Q3772" i="1"/>
  <c r="L3773" i="1"/>
  <c r="N3773" i="1"/>
  <c r="Q3773" i="1"/>
  <c r="L3774" i="1"/>
  <c r="N3774" i="1"/>
  <c r="Q3774" i="1"/>
  <c r="L3775" i="1"/>
  <c r="N3775" i="1"/>
  <c r="Q3775" i="1"/>
  <c r="L3776" i="1"/>
  <c r="N3776" i="1"/>
  <c r="Q3776" i="1"/>
  <c r="L3777" i="1"/>
  <c r="N3777" i="1"/>
  <c r="Q3777" i="1"/>
  <c r="L3778" i="1"/>
  <c r="N3778" i="1"/>
  <c r="Q3778" i="1"/>
  <c r="L3779" i="1"/>
  <c r="N3779" i="1"/>
  <c r="Q3779" i="1"/>
  <c r="L3780" i="1"/>
  <c r="N3780" i="1"/>
  <c r="Q3780" i="1"/>
  <c r="L3781" i="1"/>
  <c r="N3781" i="1"/>
  <c r="Q3781" i="1"/>
  <c r="L3782" i="1"/>
  <c r="N3782" i="1"/>
  <c r="Q3782" i="1"/>
  <c r="L3783" i="1"/>
  <c r="N3783" i="1"/>
  <c r="Q3783" i="1"/>
  <c r="L3784" i="1"/>
  <c r="N3784" i="1"/>
  <c r="Q3784" i="1"/>
  <c r="L3785" i="1"/>
  <c r="N3785" i="1"/>
  <c r="Q3785" i="1"/>
  <c r="L3786" i="1"/>
  <c r="N3786" i="1"/>
  <c r="Q3786" i="1"/>
  <c r="L3787" i="1"/>
  <c r="N3787" i="1"/>
  <c r="Q3787" i="1"/>
  <c r="L3788" i="1"/>
  <c r="N3788" i="1"/>
  <c r="Q3788" i="1"/>
  <c r="L3789" i="1"/>
  <c r="N3789" i="1"/>
  <c r="Q3789" i="1"/>
  <c r="L3790" i="1"/>
  <c r="N3790" i="1"/>
  <c r="Q3790" i="1"/>
  <c r="L3791" i="1"/>
  <c r="N3791" i="1"/>
  <c r="Q3791" i="1"/>
  <c r="L3792" i="1"/>
  <c r="N3792" i="1"/>
  <c r="Q3792" i="1"/>
  <c r="L3793" i="1"/>
  <c r="N3793" i="1"/>
  <c r="Q3793" i="1"/>
  <c r="L3794" i="1"/>
  <c r="N3794" i="1"/>
  <c r="Q3794" i="1"/>
  <c r="L3795" i="1"/>
  <c r="N3795" i="1"/>
  <c r="Q3795" i="1"/>
  <c r="L3796" i="1"/>
  <c r="N3796" i="1"/>
  <c r="Q3796" i="1"/>
  <c r="L3797" i="1"/>
  <c r="N3797" i="1"/>
  <c r="Q3797" i="1"/>
  <c r="L3798" i="1"/>
  <c r="N3798" i="1"/>
  <c r="Q3798" i="1"/>
  <c r="L3799" i="1"/>
  <c r="N3799" i="1"/>
  <c r="Q3799" i="1"/>
  <c r="L3800" i="1"/>
  <c r="N3800" i="1"/>
  <c r="Q3800" i="1"/>
  <c r="L3801" i="1"/>
  <c r="N3801" i="1"/>
  <c r="Q3801" i="1"/>
  <c r="L3802" i="1"/>
  <c r="N3802" i="1"/>
  <c r="Q3802" i="1"/>
  <c r="L3803" i="1"/>
  <c r="N3803" i="1"/>
  <c r="Q3803" i="1"/>
  <c r="L3804" i="1"/>
  <c r="N3804" i="1"/>
  <c r="Q3804" i="1"/>
  <c r="L3805" i="1"/>
  <c r="N3805" i="1"/>
  <c r="Q3805" i="1"/>
  <c r="L3806" i="1"/>
  <c r="N3806" i="1"/>
  <c r="Q3806" i="1"/>
  <c r="L3807" i="1"/>
  <c r="N3807" i="1"/>
  <c r="Q3807" i="1"/>
  <c r="L3808" i="1"/>
  <c r="N3808" i="1"/>
  <c r="Q3808" i="1"/>
  <c r="L3809" i="1"/>
  <c r="N3809" i="1"/>
  <c r="Q3809" i="1"/>
  <c r="L3810" i="1"/>
  <c r="N3810" i="1"/>
  <c r="Q3810" i="1"/>
  <c r="L3811" i="1"/>
  <c r="N3811" i="1"/>
  <c r="Q3811" i="1"/>
  <c r="L3812" i="1"/>
  <c r="N3812" i="1"/>
  <c r="Q3812" i="1"/>
  <c r="L3813" i="1"/>
  <c r="N3813" i="1"/>
  <c r="Q3813" i="1"/>
  <c r="L3814" i="1"/>
  <c r="N3814" i="1"/>
  <c r="Q3814" i="1"/>
  <c r="L3815" i="1"/>
  <c r="N3815" i="1"/>
  <c r="Q3815" i="1"/>
  <c r="L3816" i="1"/>
  <c r="N3816" i="1"/>
  <c r="Q3816" i="1"/>
  <c r="L3817" i="1"/>
  <c r="N3817" i="1"/>
  <c r="Q3817" i="1"/>
  <c r="L3818" i="1"/>
  <c r="N3818" i="1"/>
  <c r="Q3818" i="1"/>
  <c r="L3819" i="1"/>
  <c r="N3819" i="1"/>
  <c r="Q3819" i="1"/>
  <c r="L3820" i="1"/>
  <c r="N3820" i="1"/>
  <c r="Q3820" i="1"/>
  <c r="L3821" i="1"/>
  <c r="N3821" i="1"/>
  <c r="Q3821" i="1"/>
  <c r="L3822" i="1"/>
  <c r="N3822" i="1"/>
  <c r="Q3822" i="1"/>
  <c r="L3823" i="1"/>
  <c r="N3823" i="1"/>
  <c r="Q3823" i="1"/>
  <c r="L3824" i="1"/>
  <c r="N3824" i="1"/>
  <c r="Q3824" i="1"/>
  <c r="L3825" i="1"/>
  <c r="N3825" i="1"/>
  <c r="Q3825" i="1"/>
  <c r="L3826" i="1"/>
  <c r="N3826" i="1"/>
  <c r="Q3826" i="1"/>
  <c r="L3827" i="1"/>
  <c r="N3827" i="1"/>
  <c r="Q3827" i="1"/>
  <c r="L3828" i="1"/>
  <c r="N3828" i="1"/>
  <c r="Q3828" i="1"/>
  <c r="L3829" i="1"/>
  <c r="N3829" i="1"/>
  <c r="Q3829" i="1"/>
  <c r="L3830" i="1"/>
  <c r="N3830" i="1"/>
  <c r="Q3830" i="1"/>
  <c r="L3831" i="1"/>
  <c r="N3831" i="1"/>
  <c r="Q3831" i="1"/>
  <c r="L3832" i="1"/>
  <c r="N3832" i="1"/>
  <c r="Q383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B45" i="7"/>
  <c r="B46" i="7"/>
  <c r="B47" i="7"/>
  <c r="B48" i="7"/>
  <c r="B49" i="7"/>
  <c r="B50" i="7"/>
  <c r="B51" i="7"/>
  <c r="B52" i="7"/>
  <c r="B53" i="7"/>
  <c r="B54" i="7"/>
  <c r="AC45" i="7"/>
  <c r="AC46" i="7"/>
  <c r="AC47" i="7"/>
  <c r="AC48" i="7"/>
  <c r="AC49" i="7"/>
  <c r="AC50" i="7"/>
  <c r="AC51" i="7"/>
  <c r="AC52" i="7"/>
  <c r="AC53" i="7"/>
  <c r="AC54" i="7"/>
  <c r="AE45" i="7"/>
  <c r="AE46" i="7"/>
  <c r="AE47" i="7"/>
  <c r="AE48" i="7"/>
  <c r="AE49" i="7"/>
  <c r="AE50" i="7"/>
  <c r="AE51" i="7"/>
  <c r="AE52" i="7"/>
  <c r="AE53" i="7"/>
  <c r="AE54" i="7"/>
  <c r="AG45" i="7"/>
  <c r="AG46" i="7"/>
  <c r="AG47" i="7"/>
  <c r="AG48" i="7"/>
  <c r="AG49" i="7"/>
  <c r="AG50" i="7"/>
  <c r="AG51" i="7"/>
  <c r="AG52" i="7"/>
  <c r="AG53" i="7"/>
  <c r="AG54" i="7"/>
  <c r="AH45" i="7"/>
  <c r="AH46" i="7"/>
  <c r="AH47" i="7"/>
  <c r="AH48" i="7"/>
  <c r="AH49" i="7"/>
  <c r="AH50" i="7"/>
  <c r="AH51" i="7"/>
  <c r="AH52" i="7"/>
  <c r="AH53" i="7"/>
  <c r="AH54" i="7"/>
  <c r="AI45" i="7"/>
  <c r="AI46" i="7"/>
  <c r="AI47" i="7"/>
  <c r="AI48" i="7"/>
  <c r="AI49" i="7"/>
  <c r="AI50" i="7"/>
  <c r="AI51" i="7"/>
  <c r="AI52" i="7"/>
  <c r="AI53" i="7"/>
  <c r="AI54" i="7"/>
  <c r="AK45" i="7"/>
  <c r="AL45" i="7"/>
  <c r="AK46" i="7"/>
  <c r="AL46" i="7" s="1"/>
  <c r="AK47" i="7"/>
  <c r="AL47" i="7" s="1"/>
  <c r="AK48" i="7"/>
  <c r="AL48" i="7"/>
  <c r="AK49" i="7"/>
  <c r="AL49" i="7"/>
  <c r="AK50" i="7"/>
  <c r="AL50" i="7" s="1"/>
  <c r="AK51" i="7"/>
  <c r="AL51" i="7"/>
  <c r="AK52" i="7"/>
  <c r="AL52" i="7" s="1"/>
  <c r="AK53" i="7"/>
  <c r="AL53" i="7" s="1"/>
  <c r="AK54" i="7"/>
  <c r="AL54" i="7"/>
  <c r="U54" i="7"/>
  <c r="U53" i="7"/>
  <c r="U52" i="7"/>
  <c r="U51" i="7"/>
  <c r="U50" i="7"/>
  <c r="U49" i="7"/>
  <c r="U48" i="7"/>
  <c r="U47" i="7"/>
  <c r="U46" i="7"/>
  <c r="U45" i="7"/>
  <c r="L3127" i="1"/>
  <c r="N3127" i="1"/>
  <c r="Q3127" i="1"/>
  <c r="L3128" i="1"/>
  <c r="N3128" i="1"/>
  <c r="Q3128" i="1"/>
  <c r="L3129" i="1"/>
  <c r="N3129" i="1"/>
  <c r="Q3129" i="1"/>
  <c r="L3130" i="1"/>
  <c r="N3130" i="1"/>
  <c r="Q3130" i="1"/>
  <c r="L3131" i="1"/>
  <c r="N3131" i="1"/>
  <c r="Q3131" i="1"/>
  <c r="L3132" i="1"/>
  <c r="N3132" i="1"/>
  <c r="Q3132" i="1"/>
  <c r="L3133" i="1"/>
  <c r="N3133" i="1"/>
  <c r="Q3133" i="1"/>
  <c r="L3134" i="1"/>
  <c r="N3134" i="1"/>
  <c r="Q3134" i="1"/>
  <c r="L3135" i="1"/>
  <c r="N3135" i="1"/>
  <c r="Q3135" i="1"/>
  <c r="L3136" i="1"/>
  <c r="N3136" i="1"/>
  <c r="Q3136" i="1"/>
  <c r="L3137" i="1"/>
  <c r="N3137" i="1"/>
  <c r="Q3137" i="1"/>
  <c r="L3138" i="1"/>
  <c r="N3138" i="1"/>
  <c r="Q3138" i="1"/>
  <c r="L3139" i="1"/>
  <c r="N3139" i="1"/>
  <c r="Q3139" i="1"/>
  <c r="L3140" i="1"/>
  <c r="N3140" i="1"/>
  <c r="Q3140" i="1"/>
  <c r="L3141" i="1"/>
  <c r="N3141" i="1"/>
  <c r="Q3141" i="1"/>
  <c r="L3142" i="1"/>
  <c r="N3142" i="1"/>
  <c r="Q3142" i="1"/>
  <c r="L3143" i="1"/>
  <c r="N3143" i="1"/>
  <c r="Q3143" i="1"/>
  <c r="L3144" i="1"/>
  <c r="N3144" i="1"/>
  <c r="Q3144" i="1"/>
  <c r="L3145" i="1"/>
  <c r="N3145" i="1"/>
  <c r="Q3145" i="1"/>
  <c r="L3146" i="1"/>
  <c r="N3146" i="1"/>
  <c r="Q3146" i="1"/>
  <c r="L3147" i="1"/>
  <c r="N3147" i="1"/>
  <c r="Q3147" i="1"/>
  <c r="L3148" i="1"/>
  <c r="N3148" i="1"/>
  <c r="Q3148" i="1"/>
  <c r="L3149" i="1"/>
  <c r="N3149" i="1"/>
  <c r="Q3149" i="1"/>
  <c r="L3150" i="1"/>
  <c r="N3150" i="1"/>
  <c r="Q3150" i="1"/>
  <c r="L3151" i="1"/>
  <c r="N3151" i="1"/>
  <c r="Q3151" i="1"/>
  <c r="L3152" i="1"/>
  <c r="N3152" i="1"/>
  <c r="Q3152" i="1"/>
  <c r="L3153" i="1"/>
  <c r="N3153" i="1"/>
  <c r="Q3153" i="1"/>
  <c r="L3154" i="1"/>
  <c r="N3154" i="1"/>
  <c r="Q3154" i="1"/>
  <c r="L3155" i="1"/>
  <c r="N3155" i="1"/>
  <c r="Q3155" i="1"/>
  <c r="L3156" i="1"/>
  <c r="N3156" i="1"/>
  <c r="Q3156" i="1"/>
  <c r="L3157" i="1"/>
  <c r="N3157" i="1"/>
  <c r="Q3157" i="1"/>
  <c r="L3158" i="1"/>
  <c r="N3158" i="1"/>
  <c r="Q3158" i="1"/>
  <c r="L3159" i="1"/>
  <c r="N3159" i="1"/>
  <c r="Q3159" i="1"/>
  <c r="L3160" i="1"/>
  <c r="N3160" i="1"/>
  <c r="Q3160" i="1"/>
  <c r="L3161" i="1"/>
  <c r="N3161" i="1"/>
  <c r="Q3161" i="1"/>
  <c r="L3162" i="1"/>
  <c r="N3162" i="1"/>
  <c r="Q3162" i="1"/>
  <c r="L3163" i="1"/>
  <c r="N3163" i="1"/>
  <c r="Q3163" i="1"/>
  <c r="L3164" i="1"/>
  <c r="N3164" i="1"/>
  <c r="Q3164" i="1"/>
  <c r="L3165" i="1"/>
  <c r="N3165" i="1"/>
  <c r="Q3165" i="1"/>
  <c r="L3166" i="1"/>
  <c r="N3166" i="1"/>
  <c r="Q3166" i="1"/>
  <c r="L3167" i="1"/>
  <c r="N3167" i="1"/>
  <c r="Q3167" i="1"/>
  <c r="L3168" i="1"/>
  <c r="N3168" i="1"/>
  <c r="Q3168" i="1"/>
  <c r="L3169" i="1"/>
  <c r="N3169" i="1"/>
  <c r="Q3169" i="1"/>
  <c r="L3170" i="1"/>
  <c r="N3170" i="1"/>
  <c r="Q3170" i="1"/>
  <c r="L3171" i="1"/>
  <c r="N3171" i="1"/>
  <c r="Q3171" i="1"/>
  <c r="L3172" i="1"/>
  <c r="N3172" i="1"/>
  <c r="Q3172" i="1"/>
  <c r="L3173" i="1"/>
  <c r="N3173" i="1"/>
  <c r="Q3173" i="1"/>
  <c r="L3174" i="1"/>
  <c r="N3174" i="1"/>
  <c r="Q3174" i="1"/>
  <c r="L3175" i="1"/>
  <c r="N3175" i="1"/>
  <c r="Q3175" i="1"/>
  <c r="L3176" i="1"/>
  <c r="N3176" i="1"/>
  <c r="Q3176" i="1"/>
  <c r="L3177" i="1"/>
  <c r="N3177" i="1"/>
  <c r="Q3177" i="1"/>
  <c r="L3178" i="1"/>
  <c r="N3178" i="1"/>
  <c r="Q3178" i="1"/>
  <c r="L3179" i="1"/>
  <c r="N3179" i="1"/>
  <c r="Q3179" i="1"/>
  <c r="L3180" i="1"/>
  <c r="N3180" i="1"/>
  <c r="Q3180" i="1"/>
  <c r="L3181" i="1"/>
  <c r="N3181" i="1"/>
  <c r="Q3181" i="1"/>
  <c r="L3182" i="1"/>
  <c r="N3182" i="1"/>
  <c r="Q3182" i="1"/>
  <c r="L3183" i="1"/>
  <c r="N3183" i="1"/>
  <c r="Q3183" i="1"/>
  <c r="L3184" i="1"/>
  <c r="N3184" i="1"/>
  <c r="Q3184" i="1"/>
  <c r="L3185" i="1"/>
  <c r="N3185" i="1"/>
  <c r="Q3185" i="1"/>
  <c r="L3186" i="1"/>
  <c r="N3186" i="1"/>
  <c r="Q3186" i="1"/>
  <c r="L3187" i="1"/>
  <c r="N3187" i="1"/>
  <c r="Q3187" i="1"/>
  <c r="L3188" i="1"/>
  <c r="N3188" i="1"/>
  <c r="Q3188" i="1"/>
  <c r="L3189" i="1"/>
  <c r="N3189" i="1"/>
  <c r="Q3189" i="1"/>
  <c r="L3190" i="1"/>
  <c r="N3190" i="1"/>
  <c r="Q3190" i="1"/>
  <c r="L3191" i="1"/>
  <c r="N3191" i="1"/>
  <c r="Q3191" i="1"/>
  <c r="L3192" i="1"/>
  <c r="N3192" i="1"/>
  <c r="Q3192" i="1"/>
  <c r="L3193" i="1"/>
  <c r="N3193" i="1"/>
  <c r="Q3193" i="1"/>
  <c r="L3194" i="1"/>
  <c r="N3194" i="1"/>
  <c r="Q3194" i="1"/>
  <c r="L3195" i="1"/>
  <c r="N3195" i="1"/>
  <c r="Q3195" i="1"/>
  <c r="L3196" i="1"/>
  <c r="N3196" i="1"/>
  <c r="Q3196" i="1"/>
  <c r="L3197" i="1"/>
  <c r="N3197" i="1"/>
  <c r="Q3197" i="1"/>
  <c r="L3198" i="1"/>
  <c r="N3198" i="1"/>
  <c r="Q3198" i="1"/>
  <c r="L3199" i="1"/>
  <c r="N3199" i="1"/>
  <c r="Q3199" i="1"/>
  <c r="L3200" i="1"/>
  <c r="N3200" i="1"/>
  <c r="Q3200" i="1"/>
  <c r="L3201" i="1"/>
  <c r="N3201" i="1"/>
  <c r="Q3201" i="1"/>
  <c r="L3202" i="1"/>
  <c r="N3202" i="1"/>
  <c r="Q3202" i="1"/>
  <c r="L3203" i="1"/>
  <c r="N3203" i="1"/>
  <c r="Q3203" i="1"/>
  <c r="L3204" i="1"/>
  <c r="N3204" i="1"/>
  <c r="Q3204" i="1"/>
  <c r="L3205" i="1"/>
  <c r="N3205" i="1"/>
  <c r="Q3205" i="1"/>
  <c r="L3206" i="1"/>
  <c r="N3206" i="1"/>
  <c r="Q3206" i="1"/>
  <c r="L3207" i="1"/>
  <c r="N3207" i="1"/>
  <c r="Q3207" i="1"/>
  <c r="L3208" i="1"/>
  <c r="N3208" i="1"/>
  <c r="Q3208" i="1"/>
  <c r="L3209" i="1"/>
  <c r="N3209" i="1"/>
  <c r="Q3209" i="1"/>
  <c r="L3210" i="1"/>
  <c r="N3210" i="1"/>
  <c r="Q3210" i="1"/>
  <c r="L3211" i="1"/>
  <c r="N3211" i="1"/>
  <c r="Q3211" i="1"/>
  <c r="L3212" i="1"/>
  <c r="N3212" i="1"/>
  <c r="Q3212" i="1"/>
  <c r="L3213" i="1"/>
  <c r="N3213" i="1"/>
  <c r="Q3213" i="1"/>
  <c r="L3214" i="1"/>
  <c r="N3214" i="1"/>
  <c r="Q3214" i="1"/>
  <c r="L3215" i="1"/>
  <c r="N3215" i="1"/>
  <c r="Q3215" i="1"/>
  <c r="L3216" i="1"/>
  <c r="N3216" i="1"/>
  <c r="Q3216" i="1"/>
  <c r="L3217" i="1"/>
  <c r="N3217" i="1"/>
  <c r="Q3217" i="1"/>
  <c r="L3218" i="1"/>
  <c r="N3218" i="1"/>
  <c r="Q3218" i="1"/>
  <c r="L3219" i="1"/>
  <c r="N3219" i="1"/>
  <c r="Q3219" i="1"/>
  <c r="L3220" i="1"/>
  <c r="N3220" i="1"/>
  <c r="Q3220" i="1"/>
  <c r="L3221" i="1"/>
  <c r="N3221" i="1"/>
  <c r="Q3221" i="1"/>
  <c r="L3222" i="1"/>
  <c r="N3222" i="1"/>
  <c r="Q3222" i="1"/>
  <c r="L3223" i="1"/>
  <c r="N3223" i="1"/>
  <c r="Q3223" i="1"/>
  <c r="L3224" i="1"/>
  <c r="N3224" i="1"/>
  <c r="Q3224" i="1"/>
  <c r="L3225" i="1"/>
  <c r="N3225" i="1"/>
  <c r="Q3225" i="1"/>
  <c r="L3226" i="1"/>
  <c r="N3226" i="1"/>
  <c r="Q3226" i="1"/>
  <c r="L3227" i="1"/>
  <c r="N3227" i="1"/>
  <c r="Q3227" i="1"/>
  <c r="L3228" i="1"/>
  <c r="N3228" i="1"/>
  <c r="Q3228" i="1"/>
  <c r="L3229" i="1"/>
  <c r="N3229" i="1"/>
  <c r="Q3229" i="1"/>
  <c r="L3230" i="1"/>
  <c r="N3230" i="1"/>
  <c r="Q3230" i="1"/>
  <c r="L3231" i="1"/>
  <c r="N3231" i="1"/>
  <c r="Q3231" i="1"/>
  <c r="L3232" i="1"/>
  <c r="N3232" i="1"/>
  <c r="Q3232" i="1"/>
  <c r="L3233" i="1"/>
  <c r="N3233" i="1"/>
  <c r="Q3233" i="1"/>
  <c r="L3234" i="1"/>
  <c r="N3234" i="1"/>
  <c r="Q3234" i="1"/>
  <c r="L3235" i="1"/>
  <c r="N3235" i="1"/>
  <c r="Q3235" i="1"/>
  <c r="L3236" i="1"/>
  <c r="N3236" i="1"/>
  <c r="Q3236" i="1"/>
  <c r="L3237" i="1"/>
  <c r="N3237" i="1"/>
  <c r="Q3237" i="1"/>
  <c r="L3238" i="1"/>
  <c r="N3238" i="1"/>
  <c r="Q3238" i="1"/>
  <c r="L3239" i="1"/>
  <c r="N3239" i="1"/>
  <c r="Q3239" i="1"/>
  <c r="L3240" i="1"/>
  <c r="N3240" i="1"/>
  <c r="Q3240" i="1"/>
  <c r="L3241" i="1"/>
  <c r="N3241" i="1"/>
  <c r="Q3241" i="1"/>
  <c r="L3242" i="1"/>
  <c r="N3242" i="1"/>
  <c r="Q3242" i="1"/>
  <c r="L3243" i="1"/>
  <c r="N3243" i="1"/>
  <c r="Q3243" i="1"/>
  <c r="L3244" i="1"/>
  <c r="N3244" i="1"/>
  <c r="Q3244" i="1"/>
  <c r="L3245" i="1"/>
  <c r="N3245" i="1"/>
  <c r="Q3245" i="1"/>
  <c r="L3246" i="1"/>
  <c r="N3246" i="1"/>
  <c r="Q3246" i="1"/>
  <c r="L3247" i="1"/>
  <c r="N3247" i="1"/>
  <c r="Q3247" i="1"/>
  <c r="L3248" i="1"/>
  <c r="N3248" i="1"/>
  <c r="Q3248" i="1"/>
  <c r="L3249" i="1"/>
  <c r="N3249" i="1"/>
  <c r="Q3249" i="1"/>
  <c r="L3250" i="1"/>
  <c r="N3250" i="1"/>
  <c r="Q3250" i="1"/>
  <c r="L3251" i="1"/>
  <c r="N3251" i="1"/>
  <c r="Q3251" i="1"/>
  <c r="L3252" i="1"/>
  <c r="N3252" i="1"/>
  <c r="Q3252" i="1"/>
  <c r="L3253" i="1"/>
  <c r="N3253" i="1"/>
  <c r="Q3253" i="1"/>
  <c r="L3254" i="1"/>
  <c r="N3254" i="1"/>
  <c r="Q3254" i="1"/>
  <c r="L3255" i="1"/>
  <c r="N3255" i="1"/>
  <c r="Q3255" i="1"/>
  <c r="L3256" i="1"/>
  <c r="N3256" i="1"/>
  <c r="Q3256" i="1"/>
  <c r="L3257" i="1"/>
  <c r="N3257" i="1"/>
  <c r="Q3257" i="1"/>
  <c r="L3258" i="1"/>
  <c r="N3258" i="1"/>
  <c r="Q3258" i="1"/>
  <c r="L3259" i="1"/>
  <c r="N3259" i="1"/>
  <c r="Q3259" i="1"/>
  <c r="L3260" i="1"/>
  <c r="N3260" i="1"/>
  <c r="Q3260" i="1"/>
  <c r="L3261" i="1"/>
  <c r="N3261" i="1"/>
  <c r="Q3261" i="1"/>
  <c r="L3262" i="1"/>
  <c r="N3262" i="1"/>
  <c r="Q3262" i="1"/>
  <c r="L3263" i="1"/>
  <c r="N3263" i="1"/>
  <c r="Q3263" i="1"/>
  <c r="L3264" i="1"/>
  <c r="N3264" i="1"/>
  <c r="Q3264" i="1"/>
  <c r="L3265" i="1"/>
  <c r="N3265" i="1"/>
  <c r="Q3265" i="1"/>
  <c r="L3266" i="1"/>
  <c r="N3266" i="1"/>
  <c r="Q3266" i="1"/>
  <c r="L3267" i="1"/>
  <c r="N3267" i="1"/>
  <c r="Q3267" i="1"/>
  <c r="L3268" i="1"/>
  <c r="N3268" i="1"/>
  <c r="Q3268" i="1"/>
  <c r="L3269" i="1"/>
  <c r="N3269" i="1"/>
  <c r="Q3269" i="1"/>
  <c r="L3270" i="1"/>
  <c r="N3270" i="1"/>
  <c r="Q3270" i="1"/>
  <c r="L3271" i="1"/>
  <c r="N3271" i="1"/>
  <c r="Q3271" i="1"/>
  <c r="L3272" i="1"/>
  <c r="N3272" i="1"/>
  <c r="Q3272" i="1"/>
  <c r="L3273" i="1"/>
  <c r="N3273" i="1"/>
  <c r="Q3273" i="1"/>
  <c r="L3274" i="1"/>
  <c r="N3274" i="1"/>
  <c r="Q3274" i="1"/>
  <c r="L3275" i="1"/>
  <c r="N3275" i="1"/>
  <c r="Q3275" i="1"/>
  <c r="L3276" i="1"/>
  <c r="N3276" i="1"/>
  <c r="Q3276" i="1"/>
  <c r="L3277" i="1"/>
  <c r="N3277" i="1"/>
  <c r="Q3277" i="1"/>
  <c r="L3278" i="1"/>
  <c r="N3278" i="1"/>
  <c r="Q3278" i="1"/>
  <c r="L3279" i="1"/>
  <c r="N3279" i="1"/>
  <c r="Q3279" i="1"/>
  <c r="L3280" i="1"/>
  <c r="N3280" i="1"/>
  <c r="Q3280" i="1"/>
  <c r="L3281" i="1"/>
  <c r="N3281" i="1"/>
  <c r="Q3281" i="1"/>
  <c r="L3282" i="1"/>
  <c r="N3282" i="1"/>
  <c r="Q3282" i="1"/>
  <c r="L3283" i="1"/>
  <c r="N3283" i="1"/>
  <c r="Q3283" i="1"/>
  <c r="L3284" i="1"/>
  <c r="N3284" i="1"/>
  <c r="Q3284" i="1"/>
  <c r="L3285" i="1"/>
  <c r="N3285" i="1"/>
  <c r="Q3285" i="1"/>
  <c r="L3286" i="1"/>
  <c r="N3286" i="1"/>
  <c r="Q3286" i="1"/>
  <c r="L3287" i="1"/>
  <c r="N3287" i="1"/>
  <c r="Q3287" i="1"/>
  <c r="L3288" i="1"/>
  <c r="N3288" i="1"/>
  <c r="Q3288" i="1"/>
  <c r="L3289" i="1"/>
  <c r="N3289" i="1"/>
  <c r="Q3289" i="1"/>
  <c r="L3290" i="1"/>
  <c r="N3290" i="1"/>
  <c r="Q3290" i="1"/>
  <c r="L3291" i="1"/>
  <c r="N3291" i="1"/>
  <c r="Q3291" i="1"/>
  <c r="L3292" i="1"/>
  <c r="N3292" i="1"/>
  <c r="Q3292" i="1"/>
  <c r="L3293" i="1"/>
  <c r="N3293" i="1"/>
  <c r="Q3293" i="1"/>
  <c r="L3294" i="1"/>
  <c r="N3294" i="1"/>
  <c r="Q3294" i="1"/>
  <c r="L3295" i="1"/>
  <c r="N3295" i="1"/>
  <c r="Q3295" i="1"/>
  <c r="L3296" i="1"/>
  <c r="N3296" i="1"/>
  <c r="Q3296" i="1"/>
  <c r="L3297" i="1"/>
  <c r="N3297" i="1"/>
  <c r="Q3297" i="1"/>
  <c r="L3298" i="1"/>
  <c r="N3298" i="1"/>
  <c r="Q3298" i="1"/>
  <c r="L3299" i="1"/>
  <c r="N3299" i="1"/>
  <c r="Q3299" i="1"/>
  <c r="L3300" i="1"/>
  <c r="N3300" i="1"/>
  <c r="Q3300" i="1"/>
  <c r="L3301" i="1"/>
  <c r="N3301" i="1"/>
  <c r="Q3301" i="1"/>
  <c r="L3302" i="1"/>
  <c r="N3302" i="1"/>
  <c r="Q3302" i="1"/>
  <c r="L3303" i="1"/>
  <c r="N3303" i="1"/>
  <c r="Q3303" i="1"/>
  <c r="L3304" i="1"/>
  <c r="N3304" i="1"/>
  <c r="Q3304" i="1"/>
  <c r="L3305" i="1"/>
  <c r="N3305" i="1"/>
  <c r="Q3305" i="1"/>
  <c r="L3306" i="1"/>
  <c r="N3306" i="1"/>
  <c r="Q3306" i="1"/>
  <c r="L3307" i="1"/>
  <c r="N3307" i="1"/>
  <c r="Q3307" i="1"/>
  <c r="L3308" i="1"/>
  <c r="N3308" i="1"/>
  <c r="Q3308" i="1"/>
  <c r="L3309" i="1"/>
  <c r="N3309" i="1"/>
  <c r="Q3309" i="1"/>
  <c r="L3310" i="1"/>
  <c r="N3310" i="1"/>
  <c r="Q3310" i="1"/>
  <c r="L3311" i="1"/>
  <c r="N3311" i="1"/>
  <c r="Q3311" i="1"/>
  <c r="L3312" i="1"/>
  <c r="N3312" i="1"/>
  <c r="Q3312" i="1"/>
  <c r="L3313" i="1"/>
  <c r="N3313" i="1"/>
  <c r="Q3313" i="1"/>
  <c r="L3314" i="1"/>
  <c r="N3314" i="1"/>
  <c r="Q3314" i="1"/>
  <c r="L3315" i="1"/>
  <c r="N3315" i="1"/>
  <c r="Q3315" i="1"/>
  <c r="L3316" i="1"/>
  <c r="N3316" i="1"/>
  <c r="Q3316" i="1"/>
  <c r="L3317" i="1"/>
  <c r="N3317" i="1"/>
  <c r="Q3317" i="1"/>
  <c r="L3318" i="1"/>
  <c r="N3318" i="1"/>
  <c r="Q3318" i="1"/>
  <c r="L3319" i="1"/>
  <c r="N3319" i="1"/>
  <c r="Q3319" i="1"/>
  <c r="L3320" i="1"/>
  <c r="N3320" i="1"/>
  <c r="Q3320" i="1"/>
  <c r="L3321" i="1"/>
  <c r="N3321" i="1"/>
  <c r="Q3321" i="1"/>
  <c r="L3322" i="1"/>
  <c r="N3322" i="1"/>
  <c r="Q3322" i="1"/>
  <c r="L3323" i="1"/>
  <c r="N3323" i="1"/>
  <c r="Q3323" i="1"/>
  <c r="L3324" i="1"/>
  <c r="N3324" i="1"/>
  <c r="Q3324" i="1"/>
  <c r="L3325" i="1"/>
  <c r="N3325" i="1"/>
  <c r="Q3325" i="1"/>
  <c r="L3326" i="1"/>
  <c r="N3326" i="1"/>
  <c r="Q3326" i="1"/>
  <c r="L3327" i="1"/>
  <c r="N3327" i="1"/>
  <c r="Q3327" i="1"/>
  <c r="L3328" i="1"/>
  <c r="N3328" i="1"/>
  <c r="Q3328" i="1"/>
  <c r="L3329" i="1"/>
  <c r="N3329" i="1"/>
  <c r="Q3329" i="1"/>
  <c r="L3330" i="1"/>
  <c r="N3330" i="1"/>
  <c r="Q3330" i="1"/>
  <c r="L3331" i="1"/>
  <c r="N3331" i="1"/>
  <c r="Q3331" i="1"/>
  <c r="L3332" i="1"/>
  <c r="N3332" i="1"/>
  <c r="Q3332" i="1"/>
  <c r="L3333" i="1"/>
  <c r="N3333" i="1"/>
  <c r="Q3333" i="1"/>
  <c r="L3334" i="1"/>
  <c r="N3334" i="1"/>
  <c r="Q3334" i="1"/>
  <c r="L3335" i="1"/>
  <c r="N3335" i="1"/>
  <c r="Q3335" i="1"/>
  <c r="L3336" i="1"/>
  <c r="N3336" i="1"/>
  <c r="Q3336" i="1"/>
  <c r="L3337" i="1"/>
  <c r="N3337" i="1"/>
  <c r="Q3337" i="1"/>
  <c r="L3338" i="1"/>
  <c r="N3338" i="1"/>
  <c r="Q3338" i="1"/>
  <c r="L3339" i="1"/>
  <c r="N3339" i="1"/>
  <c r="Q3339" i="1"/>
  <c r="L3340" i="1"/>
  <c r="N3340" i="1"/>
  <c r="Q3340" i="1"/>
  <c r="L3341" i="1"/>
  <c r="N3341" i="1"/>
  <c r="Q3341" i="1"/>
  <c r="L3342" i="1"/>
  <c r="N3342" i="1"/>
  <c r="Q3342" i="1"/>
  <c r="L3343" i="1"/>
  <c r="N3343" i="1"/>
  <c r="Q3343" i="1"/>
  <c r="L3344" i="1"/>
  <c r="N3344" i="1"/>
  <c r="Q3344" i="1"/>
  <c r="L3345" i="1"/>
  <c r="N3345" i="1"/>
  <c r="Q3345" i="1"/>
  <c r="L3346" i="1"/>
  <c r="N3346" i="1"/>
  <c r="Q3346" i="1"/>
  <c r="L3347" i="1"/>
  <c r="N3347" i="1"/>
  <c r="Q3347" i="1"/>
  <c r="L3348" i="1"/>
  <c r="N3348" i="1"/>
  <c r="Q3348" i="1"/>
  <c r="L3349" i="1"/>
  <c r="N3349" i="1"/>
  <c r="Q3349" i="1"/>
  <c r="L3350" i="1"/>
  <c r="N3350" i="1"/>
  <c r="Q3350" i="1"/>
  <c r="L3351" i="1"/>
  <c r="N3351" i="1"/>
  <c r="Q3351" i="1"/>
  <c r="L3352" i="1"/>
  <c r="N3352" i="1"/>
  <c r="Q3352" i="1"/>
  <c r="L3353" i="1"/>
  <c r="N3353" i="1"/>
  <c r="Q3353" i="1"/>
  <c r="L3354" i="1"/>
  <c r="N3354" i="1"/>
  <c r="Q3354" i="1"/>
  <c r="L3355" i="1"/>
  <c r="N3355" i="1"/>
  <c r="Q3355" i="1"/>
  <c r="L3356" i="1"/>
  <c r="N3356" i="1"/>
  <c r="Q3356" i="1"/>
  <c r="L3357" i="1"/>
  <c r="N3357" i="1"/>
  <c r="Q3357" i="1"/>
  <c r="L3358" i="1"/>
  <c r="N3358" i="1"/>
  <c r="Q3358" i="1"/>
  <c r="L3359" i="1"/>
  <c r="N3359" i="1"/>
  <c r="Q3359" i="1"/>
  <c r="L3360" i="1"/>
  <c r="N3360" i="1"/>
  <c r="Q3360" i="1"/>
  <c r="L3361" i="1"/>
  <c r="N3361" i="1"/>
  <c r="Q3361" i="1"/>
  <c r="L3362" i="1"/>
  <c r="N3362" i="1"/>
  <c r="Q3362" i="1"/>
  <c r="L3363" i="1"/>
  <c r="N3363" i="1"/>
  <c r="Q3363" i="1"/>
  <c r="L3364" i="1"/>
  <c r="N3364" i="1"/>
  <c r="Q3364" i="1"/>
  <c r="L3365" i="1"/>
  <c r="N3365" i="1"/>
  <c r="Q3365" i="1"/>
  <c r="L3366" i="1"/>
  <c r="N3366" i="1"/>
  <c r="Q3366" i="1"/>
  <c r="L3367" i="1"/>
  <c r="N3367" i="1"/>
  <c r="Q3367" i="1"/>
  <c r="L3368" i="1"/>
  <c r="N3368" i="1"/>
  <c r="Q3368" i="1"/>
  <c r="L3369" i="1"/>
  <c r="N3369" i="1"/>
  <c r="Q3369" i="1"/>
  <c r="L3370" i="1"/>
  <c r="N3370" i="1"/>
  <c r="Q3370" i="1"/>
  <c r="L3371" i="1"/>
  <c r="N3371" i="1"/>
  <c r="Q3371" i="1"/>
  <c r="L3372" i="1"/>
  <c r="N3372" i="1"/>
  <c r="Q3372" i="1"/>
  <c r="L3373" i="1"/>
  <c r="N3373" i="1"/>
  <c r="Q3373" i="1"/>
  <c r="L3374" i="1"/>
  <c r="N3374" i="1"/>
  <c r="Q3374" i="1"/>
  <c r="L3375" i="1"/>
  <c r="N3375" i="1"/>
  <c r="Q3375" i="1"/>
  <c r="L3376" i="1"/>
  <c r="N3376" i="1"/>
  <c r="Q3376" i="1"/>
  <c r="L3377" i="1"/>
  <c r="N3377" i="1"/>
  <c r="Q3377" i="1"/>
  <c r="L3378" i="1"/>
  <c r="N3378" i="1"/>
  <c r="Q3378" i="1"/>
  <c r="L3379" i="1"/>
  <c r="N3379" i="1"/>
  <c r="Q3379" i="1"/>
  <c r="L3380" i="1"/>
  <c r="N3380" i="1"/>
  <c r="Q3380" i="1"/>
  <c r="L3381" i="1"/>
  <c r="N3381" i="1"/>
  <c r="Q3381" i="1"/>
  <c r="L3382" i="1"/>
  <c r="N3382" i="1"/>
  <c r="Q3382" i="1"/>
  <c r="L3383" i="1"/>
  <c r="N3383" i="1"/>
  <c r="Q3383" i="1"/>
  <c r="L3384" i="1"/>
  <c r="N3384" i="1"/>
  <c r="Q3384" i="1"/>
  <c r="L3385" i="1"/>
  <c r="N3385" i="1"/>
  <c r="Q3385" i="1"/>
  <c r="L3386" i="1"/>
  <c r="N3386" i="1"/>
  <c r="Q3386" i="1"/>
  <c r="L3387" i="1"/>
  <c r="N3387" i="1"/>
  <c r="Q3387" i="1"/>
  <c r="L3388" i="1"/>
  <c r="N3388" i="1"/>
  <c r="Q3388" i="1"/>
  <c r="L3389" i="1"/>
  <c r="N3389" i="1"/>
  <c r="Q3389" i="1"/>
  <c r="L3390" i="1"/>
  <c r="N3390" i="1"/>
  <c r="Q3390" i="1"/>
  <c r="L3391" i="1"/>
  <c r="N3391" i="1"/>
  <c r="Q3391" i="1"/>
  <c r="L3392" i="1"/>
  <c r="N3392" i="1"/>
  <c r="Q3392" i="1"/>
  <c r="L3393" i="1"/>
  <c r="N3393" i="1"/>
  <c r="Q3393" i="1"/>
  <c r="L3394" i="1"/>
  <c r="N3394" i="1"/>
  <c r="Q3394" i="1"/>
  <c r="L3395" i="1"/>
  <c r="N3395" i="1"/>
  <c r="Q3395" i="1"/>
  <c r="L3396" i="1"/>
  <c r="N3396" i="1"/>
  <c r="Q3396" i="1"/>
  <c r="L3397" i="1"/>
  <c r="N3397" i="1"/>
  <c r="Q3397" i="1"/>
  <c r="L3398" i="1"/>
  <c r="N3398" i="1"/>
  <c r="Q3398" i="1"/>
  <c r="L3399" i="1"/>
  <c r="N3399" i="1"/>
  <c r="Q3399" i="1"/>
  <c r="L3400" i="1"/>
  <c r="N3400" i="1"/>
  <c r="Q3400" i="1"/>
  <c r="L3401" i="1"/>
  <c r="N3401" i="1"/>
  <c r="Q3401" i="1"/>
  <c r="L3402" i="1"/>
  <c r="N3402" i="1"/>
  <c r="Q3402" i="1"/>
  <c r="L3403" i="1"/>
  <c r="N3403" i="1"/>
  <c r="Q3403" i="1"/>
  <c r="L3404" i="1"/>
  <c r="N3404" i="1"/>
  <c r="Q3404" i="1"/>
  <c r="L3405" i="1"/>
  <c r="N3405" i="1"/>
  <c r="Q3405" i="1"/>
  <c r="L3406" i="1"/>
  <c r="N3406" i="1"/>
  <c r="Q3406" i="1"/>
  <c r="L3407" i="1"/>
  <c r="N3407" i="1"/>
  <c r="Q3407" i="1"/>
  <c r="L3408" i="1"/>
  <c r="N3408" i="1"/>
  <c r="Q3408" i="1"/>
  <c r="L3409" i="1"/>
  <c r="N3409" i="1"/>
  <c r="Q3409" i="1"/>
  <c r="L3410" i="1"/>
  <c r="N3410" i="1"/>
  <c r="Q3410" i="1"/>
  <c r="L3411" i="1"/>
  <c r="N3411" i="1"/>
  <c r="Q3411" i="1"/>
  <c r="L3412" i="1"/>
  <c r="N3412" i="1"/>
  <c r="Q3412" i="1"/>
  <c r="L3413" i="1"/>
  <c r="N3413" i="1"/>
  <c r="Q3413" i="1"/>
  <c r="L3414" i="1"/>
  <c r="N3414" i="1"/>
  <c r="Q3414" i="1"/>
  <c r="L3415" i="1"/>
  <c r="N3415" i="1"/>
  <c r="Q3415" i="1"/>
  <c r="L3416" i="1"/>
  <c r="N3416" i="1"/>
  <c r="Q3416" i="1"/>
  <c r="L3417" i="1"/>
  <c r="N3417" i="1"/>
  <c r="Q3417" i="1"/>
  <c r="L3418" i="1"/>
  <c r="N3418" i="1"/>
  <c r="Q3418" i="1"/>
  <c r="L3419" i="1"/>
  <c r="N3419" i="1"/>
  <c r="Q3419" i="1"/>
  <c r="L3420" i="1"/>
  <c r="N3420" i="1"/>
  <c r="Q3420" i="1"/>
  <c r="L3421" i="1"/>
  <c r="N3421" i="1"/>
  <c r="Q3421" i="1"/>
  <c r="L3422" i="1"/>
  <c r="N3422" i="1"/>
  <c r="Q3422" i="1"/>
  <c r="L3423" i="1"/>
  <c r="N3423" i="1"/>
  <c r="Q3423" i="1"/>
  <c r="L3424" i="1"/>
  <c r="N3424" i="1"/>
  <c r="Q3424" i="1"/>
  <c r="L3425" i="1"/>
  <c r="N3425" i="1"/>
  <c r="Q3425" i="1"/>
  <c r="L3426" i="1"/>
  <c r="N3426" i="1"/>
  <c r="Q3426" i="1"/>
  <c r="L3427" i="1"/>
  <c r="N3427" i="1"/>
  <c r="Q3427" i="1"/>
  <c r="L3428" i="1"/>
  <c r="N3428" i="1"/>
  <c r="Q3428" i="1"/>
  <c r="L3429" i="1"/>
  <c r="N3429" i="1"/>
  <c r="Q3429" i="1"/>
  <c r="L3430" i="1"/>
  <c r="N3430" i="1"/>
  <c r="Q3430" i="1"/>
  <c r="L3431" i="1"/>
  <c r="N3431" i="1"/>
  <c r="Q3431" i="1"/>
  <c r="L3432" i="1"/>
  <c r="N3432" i="1"/>
  <c r="Q3432" i="1"/>
  <c r="L3433" i="1"/>
  <c r="N3433" i="1"/>
  <c r="Q3433" i="1"/>
  <c r="L3434" i="1"/>
  <c r="N3434" i="1"/>
  <c r="Q3434" i="1"/>
  <c r="L3435" i="1"/>
  <c r="N3435" i="1"/>
  <c r="Q3435" i="1"/>
  <c r="L3436" i="1"/>
  <c r="N3436" i="1"/>
  <c r="Q3436" i="1"/>
  <c r="L3437" i="1"/>
  <c r="N3437" i="1"/>
  <c r="Q3437" i="1"/>
  <c r="L3438" i="1"/>
  <c r="N3438" i="1"/>
  <c r="Q3438" i="1"/>
  <c r="L3439" i="1"/>
  <c r="N3439" i="1"/>
  <c r="Q3439" i="1"/>
  <c r="L3440" i="1"/>
  <c r="N3440" i="1"/>
  <c r="Q3440" i="1"/>
  <c r="L3441" i="1"/>
  <c r="N3441" i="1"/>
  <c r="Q3441" i="1"/>
  <c r="L3442" i="1"/>
  <c r="N3442" i="1"/>
  <c r="Q3442" i="1"/>
  <c r="L3443" i="1"/>
  <c r="N3443" i="1"/>
  <c r="Q3443" i="1"/>
  <c r="L3444" i="1"/>
  <c r="N3444" i="1"/>
  <c r="Q3444" i="1"/>
  <c r="L3445" i="1"/>
  <c r="N3445" i="1"/>
  <c r="Q3445" i="1"/>
  <c r="L3446" i="1"/>
  <c r="N3446" i="1"/>
  <c r="Q3446" i="1"/>
  <c r="L3447" i="1"/>
  <c r="N3447" i="1"/>
  <c r="Q3447" i="1"/>
  <c r="L3448" i="1"/>
  <c r="N3448" i="1"/>
  <c r="Q3448" i="1"/>
  <c r="L3449" i="1"/>
  <c r="N3449" i="1"/>
  <c r="Q3449" i="1"/>
  <c r="L3450" i="1"/>
  <c r="N3450" i="1"/>
  <c r="Q3450" i="1"/>
  <c r="L3451" i="1"/>
  <c r="N3451" i="1"/>
  <c r="Q3451" i="1"/>
  <c r="L3452" i="1"/>
  <c r="N3452" i="1"/>
  <c r="Q3452" i="1"/>
  <c r="L3453" i="1"/>
  <c r="N3453" i="1"/>
  <c r="Q3453" i="1"/>
  <c r="L3454" i="1"/>
  <c r="N3454" i="1"/>
  <c r="Q3454" i="1"/>
  <c r="L3455" i="1"/>
  <c r="N3455" i="1"/>
  <c r="Q3455" i="1"/>
  <c r="L3456" i="1"/>
  <c r="N3456" i="1"/>
  <c r="Q3456" i="1"/>
  <c r="L3457" i="1"/>
  <c r="N3457" i="1"/>
  <c r="Q3457" i="1"/>
  <c r="L3458" i="1"/>
  <c r="N3458" i="1"/>
  <c r="Q3458" i="1"/>
  <c r="L3459" i="1"/>
  <c r="N3459" i="1"/>
  <c r="Q3459" i="1"/>
  <c r="L3460" i="1"/>
  <c r="N3460" i="1"/>
  <c r="Q3460" i="1"/>
  <c r="L3461" i="1"/>
  <c r="N3461" i="1"/>
  <c r="Q3461" i="1"/>
  <c r="L3462" i="1"/>
  <c r="N3462" i="1"/>
  <c r="Q3462" i="1"/>
  <c r="L3463" i="1"/>
  <c r="N3463" i="1"/>
  <c r="Q3463" i="1"/>
  <c r="L3464" i="1"/>
  <c r="N3464" i="1"/>
  <c r="Q3464" i="1"/>
  <c r="L3465" i="1"/>
  <c r="N3465" i="1"/>
  <c r="Q3465" i="1"/>
  <c r="L3466" i="1"/>
  <c r="N3466" i="1"/>
  <c r="Q3466" i="1"/>
  <c r="L3467" i="1"/>
  <c r="N3467" i="1"/>
  <c r="Q3467" i="1"/>
  <c r="L3468" i="1"/>
  <c r="N3468" i="1"/>
  <c r="Q3468" i="1"/>
  <c r="L3469" i="1"/>
  <c r="N3469" i="1"/>
  <c r="Q3469" i="1"/>
  <c r="L3470" i="1"/>
  <c r="N3470" i="1"/>
  <c r="Q3470" i="1"/>
  <c r="L3471" i="1"/>
  <c r="N3471" i="1"/>
  <c r="Q3471" i="1"/>
  <c r="L3472" i="1"/>
  <c r="N3472" i="1"/>
  <c r="Q3472" i="1"/>
  <c r="L3473" i="1"/>
  <c r="N3473" i="1"/>
  <c r="Q3473" i="1"/>
  <c r="L3474" i="1"/>
  <c r="N3474" i="1"/>
  <c r="Q3474" i="1"/>
  <c r="L3475" i="1"/>
  <c r="N3475" i="1"/>
  <c r="Q3475" i="1"/>
  <c r="L3476" i="1"/>
  <c r="N3476" i="1"/>
  <c r="Q3476" i="1"/>
  <c r="L3477" i="1"/>
  <c r="N3477" i="1"/>
  <c r="Q3477" i="1"/>
  <c r="L3478" i="1"/>
  <c r="N3478" i="1"/>
  <c r="Q3478" i="1"/>
  <c r="L3479" i="1"/>
  <c r="N3479" i="1"/>
  <c r="Q3479" i="1"/>
  <c r="L3480" i="1"/>
  <c r="N3480" i="1"/>
  <c r="Q3480" i="1"/>
  <c r="L3481" i="1"/>
  <c r="N3481" i="1"/>
  <c r="Q3481" i="1"/>
  <c r="L3482" i="1"/>
  <c r="N3482" i="1"/>
  <c r="Q3482" i="1"/>
  <c r="L3483" i="1"/>
  <c r="N3483" i="1"/>
  <c r="Q3483" i="1"/>
  <c r="L3484" i="1"/>
  <c r="N3484" i="1"/>
  <c r="Q3484" i="1"/>
  <c r="L3485" i="1"/>
  <c r="N3485" i="1"/>
  <c r="Q3485" i="1"/>
  <c r="L3486" i="1"/>
  <c r="N3486" i="1"/>
  <c r="Q3486" i="1"/>
  <c r="L3487" i="1"/>
  <c r="N3487" i="1"/>
  <c r="Q3487" i="1"/>
  <c r="L3488" i="1"/>
  <c r="N3488" i="1"/>
  <c r="Q3488" i="1"/>
  <c r="L3489" i="1"/>
  <c r="N3489" i="1"/>
  <c r="Q3489" i="1"/>
  <c r="L3490" i="1"/>
  <c r="N3490" i="1"/>
  <c r="Q3490" i="1"/>
  <c r="L3491" i="1"/>
  <c r="N3491" i="1"/>
  <c r="Q3491" i="1"/>
  <c r="L3492" i="1"/>
  <c r="N3492" i="1"/>
  <c r="Q3492" i="1"/>
  <c r="L3493" i="1"/>
  <c r="N3493" i="1"/>
  <c r="Q3493" i="1"/>
  <c r="L3494" i="1"/>
  <c r="N3494" i="1"/>
  <c r="Q3494" i="1"/>
  <c r="L3495" i="1"/>
  <c r="N3495" i="1"/>
  <c r="Q3495" i="1"/>
  <c r="L3496" i="1"/>
  <c r="N3496" i="1"/>
  <c r="Q3496" i="1"/>
  <c r="L3497" i="1"/>
  <c r="N3497" i="1"/>
  <c r="Q3497" i="1"/>
  <c r="L3498" i="1"/>
  <c r="N3498" i="1"/>
  <c r="Q3498" i="1"/>
  <c r="L3499" i="1"/>
  <c r="N3499" i="1"/>
  <c r="Q3499" i="1"/>
  <c r="L3500" i="1"/>
  <c r="N3500" i="1"/>
  <c r="Q3500" i="1"/>
  <c r="L3501" i="1"/>
  <c r="N3501" i="1"/>
  <c r="Q3501" i="1"/>
  <c r="L3502" i="1"/>
  <c r="N3502" i="1"/>
  <c r="Q3502" i="1"/>
  <c r="L3503" i="1"/>
  <c r="N3503" i="1"/>
  <c r="Q3503" i="1"/>
  <c r="L3504" i="1"/>
  <c r="N3504" i="1"/>
  <c r="Q3504" i="1"/>
  <c r="L3505" i="1"/>
  <c r="N3505" i="1"/>
  <c r="Q3505" i="1"/>
  <c r="L3506" i="1"/>
  <c r="N3506" i="1"/>
  <c r="Q3506" i="1"/>
  <c r="L3507" i="1"/>
  <c r="N3507" i="1"/>
  <c r="Q3507" i="1"/>
  <c r="L3508" i="1"/>
  <c r="N3508" i="1"/>
  <c r="Q3508" i="1"/>
  <c r="L3509" i="1"/>
  <c r="N3509" i="1"/>
  <c r="Q3509" i="1"/>
  <c r="L3510" i="1"/>
  <c r="N3510" i="1"/>
  <c r="Q3510" i="1"/>
  <c r="L3511" i="1"/>
  <c r="N3511" i="1"/>
  <c r="Q3511" i="1"/>
  <c r="L3512" i="1"/>
  <c r="N3512" i="1"/>
  <c r="Q3512" i="1"/>
  <c r="L3513" i="1"/>
  <c r="N3513" i="1"/>
  <c r="Q3513" i="1"/>
  <c r="L3514" i="1"/>
  <c r="N3514" i="1"/>
  <c r="Q3514" i="1"/>
  <c r="L3515" i="1"/>
  <c r="N3515" i="1"/>
  <c r="Q3515" i="1"/>
  <c r="L3516" i="1"/>
  <c r="N3516" i="1"/>
  <c r="Q3516" i="1"/>
  <c r="L3517" i="1"/>
  <c r="N3517" i="1"/>
  <c r="Q3517" i="1"/>
  <c r="L3518" i="1"/>
  <c r="N3518" i="1"/>
  <c r="Q3518" i="1"/>
  <c r="L3519" i="1"/>
  <c r="N3519" i="1"/>
  <c r="Q3519" i="1"/>
  <c r="L3520" i="1"/>
  <c r="N3520" i="1"/>
  <c r="Q3520" i="1"/>
  <c r="L3521" i="1"/>
  <c r="N3521" i="1"/>
  <c r="Q3521" i="1"/>
  <c r="L3522" i="1"/>
  <c r="N3522" i="1"/>
  <c r="Q3522" i="1"/>
  <c r="L3523" i="1"/>
  <c r="N3523" i="1"/>
  <c r="Q3523" i="1"/>
  <c r="L3524" i="1"/>
  <c r="N3524" i="1"/>
  <c r="Q3524" i="1"/>
  <c r="L3525" i="1"/>
  <c r="N3525" i="1"/>
  <c r="Q3525" i="1"/>
  <c r="L3526" i="1"/>
  <c r="N3526" i="1"/>
  <c r="Q3526" i="1"/>
  <c r="L3527" i="1"/>
  <c r="N3527" i="1"/>
  <c r="Q3527" i="1"/>
  <c r="L3528" i="1"/>
  <c r="N3528" i="1"/>
  <c r="Q3528" i="1"/>
  <c r="L3529" i="1"/>
  <c r="N3529" i="1"/>
  <c r="Q3529" i="1"/>
  <c r="L3530" i="1"/>
  <c r="N3530" i="1"/>
  <c r="Q3530" i="1"/>
  <c r="L3531" i="1"/>
  <c r="N3531" i="1"/>
  <c r="Q3531" i="1"/>
  <c r="L3532" i="1"/>
  <c r="N3532" i="1"/>
  <c r="Q3532" i="1"/>
  <c r="L3533" i="1"/>
  <c r="N3533" i="1"/>
  <c r="Q3533" i="1"/>
  <c r="L3534" i="1"/>
  <c r="N3534" i="1"/>
  <c r="Q3534" i="1"/>
  <c r="L3535" i="1"/>
  <c r="N3535" i="1"/>
  <c r="Q3535" i="1"/>
  <c r="L3536" i="1"/>
  <c r="N3536" i="1"/>
  <c r="Q3536" i="1"/>
  <c r="L3537" i="1"/>
  <c r="N3537" i="1"/>
  <c r="Q3537" i="1"/>
  <c r="L3538" i="1"/>
  <c r="N3538" i="1"/>
  <c r="Q3538" i="1"/>
  <c r="L3539" i="1"/>
  <c r="N3539" i="1"/>
  <c r="Q3539" i="1"/>
  <c r="L3540" i="1"/>
  <c r="N3540" i="1"/>
  <c r="Q3540" i="1"/>
  <c r="L3541" i="1"/>
  <c r="N3541" i="1"/>
  <c r="Q3541" i="1"/>
  <c r="L3542" i="1"/>
  <c r="N3542" i="1"/>
  <c r="Q3542" i="1"/>
  <c r="L3543" i="1"/>
  <c r="N3543" i="1"/>
  <c r="Q3543" i="1"/>
  <c r="L3544" i="1"/>
  <c r="N3544" i="1"/>
  <c r="Q3544" i="1"/>
  <c r="L3545" i="1"/>
  <c r="N3545" i="1"/>
  <c r="Q3545" i="1"/>
  <c r="L3546" i="1"/>
  <c r="N3546" i="1"/>
  <c r="Q3546" i="1"/>
  <c r="L3547" i="1"/>
  <c r="N3547" i="1"/>
  <c r="Q3547" i="1"/>
  <c r="L3548" i="1"/>
  <c r="N3548" i="1"/>
  <c r="Q3548" i="1"/>
  <c r="L3549" i="1"/>
  <c r="N3549" i="1"/>
  <c r="Q3549" i="1"/>
  <c r="L3550" i="1"/>
  <c r="N3550" i="1"/>
  <c r="Q3550" i="1"/>
  <c r="L3551" i="1"/>
  <c r="N3551" i="1"/>
  <c r="Q3551" i="1"/>
  <c r="L3552" i="1"/>
  <c r="N3552" i="1"/>
  <c r="Q3552" i="1"/>
  <c r="L3553" i="1"/>
  <c r="N3553" i="1"/>
  <c r="Q3553" i="1"/>
  <c r="L3554" i="1"/>
  <c r="N3554" i="1"/>
  <c r="Q3554" i="1"/>
  <c r="L3555" i="1"/>
  <c r="N3555" i="1"/>
  <c r="Q3555" i="1"/>
  <c r="L3556" i="1"/>
  <c r="N3556" i="1"/>
  <c r="Q3556" i="1"/>
  <c r="L3557" i="1"/>
  <c r="N3557" i="1"/>
  <c r="Q3557" i="1"/>
  <c r="L3558" i="1"/>
  <c r="N3558" i="1"/>
  <c r="Q3558" i="1"/>
  <c r="L3559" i="1"/>
  <c r="N3559" i="1"/>
  <c r="Q3559" i="1"/>
  <c r="L3560" i="1"/>
  <c r="N3560" i="1"/>
  <c r="Q3560" i="1"/>
  <c r="L3561" i="1"/>
  <c r="N3561" i="1"/>
  <c r="Q3561" i="1"/>
  <c r="L3562" i="1"/>
  <c r="N3562" i="1"/>
  <c r="Q3562" i="1"/>
  <c r="L3563" i="1"/>
  <c r="N3563" i="1"/>
  <c r="Q3563" i="1"/>
  <c r="L3564" i="1"/>
  <c r="N3564" i="1"/>
  <c r="Q3564" i="1"/>
  <c r="L3565" i="1"/>
  <c r="N3565" i="1"/>
  <c r="Q3565" i="1"/>
  <c r="L3566" i="1"/>
  <c r="N3566" i="1"/>
  <c r="Q3566" i="1"/>
  <c r="L3567" i="1"/>
  <c r="N3567" i="1"/>
  <c r="Q3567" i="1"/>
  <c r="L3568" i="1"/>
  <c r="N3568" i="1"/>
  <c r="Q3568" i="1"/>
  <c r="L3569" i="1"/>
  <c r="N3569" i="1"/>
  <c r="Q3569" i="1"/>
  <c r="L3570" i="1"/>
  <c r="N3570" i="1"/>
  <c r="Q3570" i="1"/>
  <c r="L3571" i="1"/>
  <c r="N3571" i="1"/>
  <c r="Q3571" i="1"/>
  <c r="L3572" i="1"/>
  <c r="N3572" i="1"/>
  <c r="Q3572" i="1"/>
  <c r="L3573" i="1"/>
  <c r="N3573" i="1"/>
  <c r="Q3573" i="1"/>
  <c r="L3574" i="1"/>
  <c r="N3574" i="1"/>
  <c r="Q3574" i="1"/>
  <c r="L3575" i="1"/>
  <c r="N3575" i="1"/>
  <c r="Q3575" i="1"/>
  <c r="L3576" i="1"/>
  <c r="N3576" i="1"/>
  <c r="Q3576" i="1"/>
  <c r="L3577" i="1"/>
  <c r="N3577" i="1"/>
  <c r="Q3577" i="1"/>
  <c r="L3578" i="1"/>
  <c r="N3578" i="1"/>
  <c r="Q3578" i="1"/>
  <c r="L3579" i="1"/>
  <c r="N3579" i="1"/>
  <c r="Q3579" i="1"/>
  <c r="L3580" i="1"/>
  <c r="N3580" i="1"/>
  <c r="Q3580" i="1"/>
  <c r="L3581" i="1"/>
  <c r="N3581" i="1"/>
  <c r="Q3581" i="1"/>
  <c r="L3582" i="1"/>
  <c r="N3582" i="1"/>
  <c r="Q3582" i="1"/>
  <c r="L3583" i="1"/>
  <c r="N3583" i="1"/>
  <c r="Q3583" i="1"/>
  <c r="L3584" i="1"/>
  <c r="N3584" i="1"/>
  <c r="Q3584" i="1"/>
  <c r="L3585" i="1"/>
  <c r="N3585" i="1"/>
  <c r="Q3585" i="1"/>
  <c r="L3586" i="1"/>
  <c r="N3586" i="1"/>
  <c r="Q3586" i="1"/>
  <c r="L3587" i="1"/>
  <c r="N3587" i="1"/>
  <c r="Q3587" i="1"/>
  <c r="L3588" i="1"/>
  <c r="N3588" i="1"/>
  <c r="Q3588" i="1"/>
  <c r="L3589" i="1"/>
  <c r="N3589" i="1"/>
  <c r="Q3589" i="1"/>
  <c r="L3590" i="1"/>
  <c r="N3590" i="1"/>
  <c r="Q3590" i="1"/>
  <c r="L3591" i="1"/>
  <c r="N3591" i="1"/>
  <c r="Q3591" i="1"/>
  <c r="L3592" i="1"/>
  <c r="N3592" i="1"/>
  <c r="Q3592" i="1"/>
  <c r="L3593" i="1"/>
  <c r="N3593" i="1"/>
  <c r="Q3593" i="1"/>
  <c r="L3594" i="1"/>
  <c r="N3594" i="1"/>
  <c r="Q3594" i="1"/>
  <c r="L3595" i="1"/>
  <c r="N3595" i="1"/>
  <c r="Q3595" i="1"/>
  <c r="L3596" i="1"/>
  <c r="N3596" i="1"/>
  <c r="Q3596" i="1"/>
  <c r="L3597" i="1"/>
  <c r="N3597" i="1"/>
  <c r="Q3597" i="1"/>
  <c r="L3598" i="1"/>
  <c r="N3598" i="1"/>
  <c r="Q3598" i="1"/>
  <c r="L3599" i="1"/>
  <c r="N3599" i="1"/>
  <c r="Q3599" i="1"/>
  <c r="L3600" i="1"/>
  <c r="N3600" i="1"/>
  <c r="Q3600" i="1"/>
  <c r="L3601" i="1"/>
  <c r="N3601" i="1"/>
  <c r="Q3601" i="1"/>
  <c r="L3602" i="1"/>
  <c r="N3602" i="1"/>
  <c r="Q3602" i="1"/>
  <c r="L3603" i="1"/>
  <c r="N3603" i="1"/>
  <c r="Q3603" i="1"/>
  <c r="L3604" i="1"/>
  <c r="N3604" i="1"/>
  <c r="Q3604" i="1"/>
  <c r="L3605" i="1"/>
  <c r="N3605" i="1"/>
  <c r="Q3605" i="1"/>
  <c r="L3606" i="1"/>
  <c r="N3606" i="1"/>
  <c r="Q3606" i="1"/>
  <c r="L3607" i="1"/>
  <c r="N3607" i="1"/>
  <c r="Q3607" i="1"/>
  <c r="L3608" i="1"/>
  <c r="N3608" i="1"/>
  <c r="Q3608" i="1"/>
  <c r="L3609" i="1"/>
  <c r="N3609" i="1"/>
  <c r="Q3609" i="1"/>
  <c r="L3610" i="1"/>
  <c r="N3610" i="1"/>
  <c r="Q3610" i="1"/>
  <c r="L3611" i="1"/>
  <c r="N3611" i="1"/>
  <c r="Q3611" i="1"/>
  <c r="L3612" i="1"/>
  <c r="N3612" i="1"/>
  <c r="Q3612" i="1"/>
  <c r="L3613" i="1"/>
  <c r="N3613" i="1"/>
  <c r="Q3613" i="1"/>
  <c r="L3614" i="1"/>
  <c r="N3614" i="1"/>
  <c r="Q3614" i="1"/>
  <c r="L3615" i="1"/>
  <c r="N3615" i="1"/>
  <c r="Q3615" i="1"/>
  <c r="L3616" i="1"/>
  <c r="N3616" i="1"/>
  <c r="Q3616" i="1"/>
  <c r="L3617" i="1"/>
  <c r="N3617" i="1"/>
  <c r="Q3617" i="1"/>
  <c r="L3618" i="1"/>
  <c r="N3618" i="1"/>
  <c r="Q3618" i="1"/>
  <c r="L3619" i="1"/>
  <c r="N3619" i="1"/>
  <c r="Q3619" i="1"/>
  <c r="L3620" i="1"/>
  <c r="N3620" i="1"/>
  <c r="Q3620" i="1"/>
  <c r="L3621" i="1"/>
  <c r="N3621" i="1"/>
  <c r="Q3621" i="1"/>
  <c r="L3622" i="1"/>
  <c r="N3622" i="1"/>
  <c r="Q3622" i="1"/>
  <c r="L3623" i="1"/>
  <c r="N3623" i="1"/>
  <c r="Q3623" i="1"/>
  <c r="L3624" i="1"/>
  <c r="N3624" i="1"/>
  <c r="Q3624" i="1"/>
  <c r="L3625" i="1"/>
  <c r="N3625" i="1"/>
  <c r="Q3625" i="1"/>
  <c r="L3626" i="1"/>
  <c r="N3626" i="1"/>
  <c r="Q3626" i="1"/>
  <c r="L3627" i="1"/>
  <c r="N3627" i="1"/>
  <c r="Q3627" i="1"/>
  <c r="L3628" i="1"/>
  <c r="N3628" i="1"/>
  <c r="Q3628" i="1"/>
  <c r="L3629" i="1"/>
  <c r="N3629" i="1"/>
  <c r="Q3629" i="1"/>
  <c r="L3630" i="1"/>
  <c r="N3630" i="1"/>
  <c r="Q3630" i="1"/>
  <c r="L3631" i="1"/>
  <c r="N3631" i="1"/>
  <c r="Q3631" i="1"/>
  <c r="L3632" i="1"/>
  <c r="N3632" i="1"/>
  <c r="Q3632" i="1"/>
  <c r="L3633" i="1"/>
  <c r="N3633" i="1"/>
  <c r="Q3633" i="1"/>
  <c r="L3634" i="1"/>
  <c r="N3634" i="1"/>
  <c r="Q3634" i="1"/>
  <c r="L3635" i="1"/>
  <c r="N3635" i="1"/>
  <c r="Q3635" i="1"/>
  <c r="L3636" i="1"/>
  <c r="N3636" i="1"/>
  <c r="Q3636" i="1"/>
  <c r="L3637" i="1"/>
  <c r="N3637" i="1"/>
  <c r="Q3637" i="1"/>
  <c r="L3638" i="1"/>
  <c r="N3638" i="1"/>
  <c r="Q3638" i="1"/>
  <c r="L3639" i="1"/>
  <c r="N3639" i="1"/>
  <c r="Q3639" i="1"/>
  <c r="L3640" i="1"/>
  <c r="N3640" i="1"/>
  <c r="Q3640" i="1"/>
  <c r="L3641" i="1"/>
  <c r="N3641" i="1"/>
  <c r="Q3641" i="1"/>
  <c r="L3642" i="1"/>
  <c r="N3642" i="1"/>
  <c r="Q3642" i="1"/>
  <c r="L3643" i="1"/>
  <c r="N3643" i="1"/>
  <c r="Q3643" i="1"/>
  <c r="L3644" i="1"/>
  <c r="N3644" i="1"/>
  <c r="Q3644" i="1"/>
  <c r="L3645" i="1"/>
  <c r="N3645" i="1"/>
  <c r="Q3645" i="1"/>
  <c r="L3646" i="1"/>
  <c r="N3646" i="1"/>
  <c r="Q3646" i="1"/>
  <c r="L3647" i="1"/>
  <c r="N3647" i="1"/>
  <c r="Q3647" i="1"/>
  <c r="L3648" i="1"/>
  <c r="N3648" i="1"/>
  <c r="Q3648" i="1"/>
  <c r="L3649" i="1"/>
  <c r="N3649" i="1"/>
  <c r="Q3649" i="1"/>
  <c r="L3650" i="1"/>
  <c r="N3650" i="1"/>
  <c r="Q3650" i="1"/>
  <c r="L3651" i="1"/>
  <c r="N3651" i="1"/>
  <c r="Q3651" i="1"/>
  <c r="L3652" i="1"/>
  <c r="N3652" i="1"/>
  <c r="Q3652" i="1"/>
  <c r="L3653" i="1"/>
  <c r="N3653" i="1"/>
  <c r="Q3653" i="1"/>
  <c r="L3654" i="1"/>
  <c r="N3654" i="1"/>
  <c r="Q3654" i="1"/>
  <c r="L3655" i="1"/>
  <c r="N3655" i="1"/>
  <c r="Q3655" i="1"/>
  <c r="L3656" i="1"/>
  <c r="N3656" i="1"/>
  <c r="Q3656" i="1"/>
  <c r="L3657" i="1"/>
  <c r="N3657" i="1"/>
  <c r="Q3657" i="1"/>
  <c r="L3658" i="1"/>
  <c r="N3658" i="1"/>
  <c r="Q3658" i="1"/>
  <c r="L3659" i="1"/>
  <c r="N3659" i="1"/>
  <c r="Q3659" i="1"/>
  <c r="L3660" i="1"/>
  <c r="N3660" i="1"/>
  <c r="Q3660" i="1"/>
  <c r="L3661" i="1"/>
  <c r="N3661" i="1"/>
  <c r="Q3661" i="1"/>
  <c r="L3662" i="1"/>
  <c r="N3662" i="1"/>
  <c r="Q3662" i="1"/>
  <c r="L3663" i="1"/>
  <c r="N3663" i="1"/>
  <c r="Q3663" i="1"/>
  <c r="L3664" i="1"/>
  <c r="N3664" i="1"/>
  <c r="Q3664" i="1"/>
  <c r="L3665" i="1"/>
  <c r="N3665" i="1"/>
  <c r="Q3665" i="1"/>
  <c r="L3666" i="1"/>
  <c r="N3666" i="1"/>
  <c r="Q3666" i="1"/>
  <c r="L3667" i="1"/>
  <c r="N3667" i="1"/>
  <c r="Q3667" i="1"/>
  <c r="L3668" i="1"/>
  <c r="N3668" i="1"/>
  <c r="Q3668" i="1"/>
  <c r="L3669" i="1"/>
  <c r="N3669" i="1"/>
  <c r="Q3669" i="1"/>
  <c r="L3670" i="1"/>
  <c r="N3670" i="1"/>
  <c r="Q3670" i="1"/>
  <c r="L3671" i="1"/>
  <c r="N3671" i="1"/>
  <c r="Q3671" i="1"/>
  <c r="L3672" i="1"/>
  <c r="N3672" i="1"/>
  <c r="Q3672" i="1"/>
  <c r="L3673" i="1"/>
  <c r="N3673" i="1"/>
  <c r="Q3673" i="1"/>
  <c r="L3674" i="1"/>
  <c r="N3674" i="1"/>
  <c r="Q3674" i="1"/>
  <c r="L3675" i="1"/>
  <c r="N3675" i="1"/>
  <c r="Q3675" i="1"/>
  <c r="L3676" i="1"/>
  <c r="N3676" i="1"/>
  <c r="Q3676" i="1"/>
  <c r="L3677" i="1"/>
  <c r="N3677" i="1"/>
  <c r="Q3677" i="1"/>
  <c r="L3678" i="1"/>
  <c r="N3678" i="1"/>
  <c r="Q3678" i="1"/>
  <c r="L3679" i="1"/>
  <c r="N3679" i="1"/>
  <c r="Q3679" i="1"/>
  <c r="L3680" i="1"/>
  <c r="N3680" i="1"/>
  <c r="Q3680" i="1"/>
  <c r="L3681" i="1"/>
  <c r="N3681" i="1"/>
  <c r="Q3681" i="1"/>
  <c r="L3682" i="1"/>
  <c r="N3682" i="1"/>
  <c r="Q3682"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AA88" i="15"/>
  <c r="AA89" i="15"/>
  <c r="AA90" i="15"/>
  <c r="AA91" i="15"/>
  <c r="AA92" i="15"/>
  <c r="AA93" i="15"/>
  <c r="AA94" i="15"/>
  <c r="AA95" i="15"/>
  <c r="AA96" i="15"/>
  <c r="AA97" i="15"/>
  <c r="AA98" i="15"/>
  <c r="AA99" i="15"/>
  <c r="AA100" i="15"/>
  <c r="AA101" i="15"/>
  <c r="AA102" i="15"/>
  <c r="AA103" i="15"/>
  <c r="AA104" i="15"/>
  <c r="AA105" i="15"/>
  <c r="AA106" i="15"/>
  <c r="AA107" i="15"/>
  <c r="AA108" i="15"/>
  <c r="AA109" i="15"/>
  <c r="AA110" i="15"/>
  <c r="AA111" i="15"/>
  <c r="AA112" i="15"/>
  <c r="AA113" i="15"/>
  <c r="AA114" i="15"/>
  <c r="AA115" i="15"/>
  <c r="AA116" i="15"/>
  <c r="AA117" i="15"/>
  <c r="AA118" i="15"/>
  <c r="AA119" i="15"/>
  <c r="AA120" i="15"/>
  <c r="AA121" i="15"/>
  <c r="AA122" i="15"/>
  <c r="AA123" i="15"/>
  <c r="AA124" i="15"/>
  <c r="AA125" i="15"/>
  <c r="AA126" i="15"/>
  <c r="AA127" i="15"/>
  <c r="AA128" i="15"/>
  <c r="AA129" i="15"/>
  <c r="AA130" i="15"/>
  <c r="AA131" i="15"/>
  <c r="AA132" i="15"/>
  <c r="AA133" i="15"/>
  <c r="AA134" i="15"/>
  <c r="AA135" i="15"/>
  <c r="AA136" i="15"/>
  <c r="AA137" i="15"/>
  <c r="AA138" i="15"/>
  <c r="AA139" i="15"/>
  <c r="AA140" i="15"/>
  <c r="AB88" i="15"/>
  <c r="AB89" i="15"/>
  <c r="AB90" i="15"/>
  <c r="AB91" i="15"/>
  <c r="AB92" i="15"/>
  <c r="AB93" i="15"/>
  <c r="AB94" i="15"/>
  <c r="AB95" i="15"/>
  <c r="AB96" i="15"/>
  <c r="AB97" i="15"/>
  <c r="AB98" i="15"/>
  <c r="AB99" i="15"/>
  <c r="AB100" i="15"/>
  <c r="AB101" i="15"/>
  <c r="AB102" i="15"/>
  <c r="AB103" i="15"/>
  <c r="AB104" i="15"/>
  <c r="AB105" i="15"/>
  <c r="AB106" i="15"/>
  <c r="AB107" i="15"/>
  <c r="AB108" i="15"/>
  <c r="AB109" i="15"/>
  <c r="AB110" i="15"/>
  <c r="AB111" i="15"/>
  <c r="AB112" i="15"/>
  <c r="AB113" i="15"/>
  <c r="AB114" i="15"/>
  <c r="AB115" i="15"/>
  <c r="AB116" i="15"/>
  <c r="AB117" i="15"/>
  <c r="AB118" i="15"/>
  <c r="AB119" i="15"/>
  <c r="AB120" i="15"/>
  <c r="AB121" i="15"/>
  <c r="AB122" i="15"/>
  <c r="AB123" i="15"/>
  <c r="AB124" i="15"/>
  <c r="AB125" i="15"/>
  <c r="AB126" i="15"/>
  <c r="AB127" i="15"/>
  <c r="AB128" i="15"/>
  <c r="AB129" i="15"/>
  <c r="AB130" i="15"/>
  <c r="AB131" i="15"/>
  <c r="AB132" i="15"/>
  <c r="AB133" i="15"/>
  <c r="AB134" i="15"/>
  <c r="AB135" i="15"/>
  <c r="AB136" i="15"/>
  <c r="AB137" i="15"/>
  <c r="AB138" i="15"/>
  <c r="AB139" i="15"/>
  <c r="AB140" i="15"/>
  <c r="AC88" i="15"/>
  <c r="AC89" i="15"/>
  <c r="AC90" i="15"/>
  <c r="AC91" i="15"/>
  <c r="AC92" i="15"/>
  <c r="AC93" i="15"/>
  <c r="AC94" i="15"/>
  <c r="AC95" i="15"/>
  <c r="AC96" i="15"/>
  <c r="AC97" i="15"/>
  <c r="AC98" i="15"/>
  <c r="AC99" i="15"/>
  <c r="AC100" i="15"/>
  <c r="AC101" i="15"/>
  <c r="AC102" i="15"/>
  <c r="AC103" i="15"/>
  <c r="AC104" i="15"/>
  <c r="AC105" i="15"/>
  <c r="AC106" i="15"/>
  <c r="AC107" i="15"/>
  <c r="AC108" i="15"/>
  <c r="AC109" i="15"/>
  <c r="AC110" i="15"/>
  <c r="AC111" i="15"/>
  <c r="AC112" i="15"/>
  <c r="AC113" i="15"/>
  <c r="AC114" i="15"/>
  <c r="AC115" i="15"/>
  <c r="AC116" i="15"/>
  <c r="AC117" i="15"/>
  <c r="AC118" i="15"/>
  <c r="AC119" i="15"/>
  <c r="AC120" i="15"/>
  <c r="AC121" i="15"/>
  <c r="AC122" i="15"/>
  <c r="AC123" i="15"/>
  <c r="AC124" i="15"/>
  <c r="AC125" i="15"/>
  <c r="AC126" i="15"/>
  <c r="AC127" i="15"/>
  <c r="AC128" i="15"/>
  <c r="AC129" i="15"/>
  <c r="AC130" i="15"/>
  <c r="AC131" i="15"/>
  <c r="AC132" i="15"/>
  <c r="AC133" i="15"/>
  <c r="AC134" i="15"/>
  <c r="AC135" i="15"/>
  <c r="AC136" i="15"/>
  <c r="AC137" i="15"/>
  <c r="AC138" i="15"/>
  <c r="AC139" i="15"/>
  <c r="AC140" i="15"/>
  <c r="AK88" i="15"/>
  <c r="AK89" i="15"/>
  <c r="AK90" i="15"/>
  <c r="AK91" i="15"/>
  <c r="AK92" i="15"/>
  <c r="AK93" i="15"/>
  <c r="AK94" i="15"/>
  <c r="AK95" i="15"/>
  <c r="AK96" i="15"/>
  <c r="AK97" i="15"/>
  <c r="AK98" i="15"/>
  <c r="AK99" i="15"/>
  <c r="AK100" i="15"/>
  <c r="AK101" i="15"/>
  <c r="AK102" i="15"/>
  <c r="AK103" i="15"/>
  <c r="AK104" i="15"/>
  <c r="AK105" i="15"/>
  <c r="AK106" i="15"/>
  <c r="AK107" i="15"/>
  <c r="AK108" i="15"/>
  <c r="AK109" i="15"/>
  <c r="AK110" i="15"/>
  <c r="AK111" i="15"/>
  <c r="AK112" i="15"/>
  <c r="AK113" i="15"/>
  <c r="AK114" i="15"/>
  <c r="AK115" i="15"/>
  <c r="AK116" i="15"/>
  <c r="AK117" i="15"/>
  <c r="AK118" i="15"/>
  <c r="AK119" i="15"/>
  <c r="AK120" i="15"/>
  <c r="AK121" i="15"/>
  <c r="AK122" i="15"/>
  <c r="AK123" i="15"/>
  <c r="AK124" i="15"/>
  <c r="AK125" i="15"/>
  <c r="AK126" i="15"/>
  <c r="AK127" i="15"/>
  <c r="AK128" i="15"/>
  <c r="AK129" i="15"/>
  <c r="AK130" i="15"/>
  <c r="AK131" i="15"/>
  <c r="AK132" i="15"/>
  <c r="AK133" i="15"/>
  <c r="AK134" i="15"/>
  <c r="AK135" i="15"/>
  <c r="AK136" i="15"/>
  <c r="AK137" i="15"/>
  <c r="AK138" i="15"/>
  <c r="AK139" i="15"/>
  <c r="AK140" i="15"/>
  <c r="AN88" i="15"/>
  <c r="AN89" i="15"/>
  <c r="AN90" i="15"/>
  <c r="AN91" i="15"/>
  <c r="AN92" i="15"/>
  <c r="AN93" i="15"/>
  <c r="AN94" i="15"/>
  <c r="AN95" i="15"/>
  <c r="AN96" i="15"/>
  <c r="AN97" i="15"/>
  <c r="AN98" i="15"/>
  <c r="AN99" i="15"/>
  <c r="AN100" i="15"/>
  <c r="AN101" i="15"/>
  <c r="AN102" i="15"/>
  <c r="AN103" i="15"/>
  <c r="AN104" i="15"/>
  <c r="AN105" i="15"/>
  <c r="AN106" i="15"/>
  <c r="AN107" i="15"/>
  <c r="AN108" i="15"/>
  <c r="AN109" i="15"/>
  <c r="AN110" i="15"/>
  <c r="AN111" i="15"/>
  <c r="AN112" i="15"/>
  <c r="AN113" i="15"/>
  <c r="AN114" i="15"/>
  <c r="AN115" i="15"/>
  <c r="AN116" i="15"/>
  <c r="AN117" i="15"/>
  <c r="AN118" i="15"/>
  <c r="AN119" i="15"/>
  <c r="AN120" i="15"/>
  <c r="AN121" i="15"/>
  <c r="AN122" i="15"/>
  <c r="AN123" i="15"/>
  <c r="AN124" i="15"/>
  <c r="AN125" i="15"/>
  <c r="AN126" i="15"/>
  <c r="AN127" i="15"/>
  <c r="AN128" i="15"/>
  <c r="AN129" i="15"/>
  <c r="AN130" i="15"/>
  <c r="AN131" i="15"/>
  <c r="AN132" i="15"/>
  <c r="AN133" i="15"/>
  <c r="AN134" i="15"/>
  <c r="AN135" i="15"/>
  <c r="AN136" i="15"/>
  <c r="AN137" i="15"/>
  <c r="AN138" i="15"/>
  <c r="AN139" i="15"/>
  <c r="AN140" i="15"/>
  <c r="AP88" i="15"/>
  <c r="AP89" i="15"/>
  <c r="AP90" i="15"/>
  <c r="AP91" i="15"/>
  <c r="AP92" i="15"/>
  <c r="AP93" i="15"/>
  <c r="AP94" i="15"/>
  <c r="AP95" i="15"/>
  <c r="AP96" i="15"/>
  <c r="AP97" i="15"/>
  <c r="AP98" i="15"/>
  <c r="AP99" i="15"/>
  <c r="AP100" i="15"/>
  <c r="AP101" i="15"/>
  <c r="AP102" i="15"/>
  <c r="AP103" i="15"/>
  <c r="AP104" i="15"/>
  <c r="AP105" i="15"/>
  <c r="AP106" i="15"/>
  <c r="AP107" i="15"/>
  <c r="AP108" i="15"/>
  <c r="AP109" i="15"/>
  <c r="AP110" i="15"/>
  <c r="AP111" i="15"/>
  <c r="AP112" i="15"/>
  <c r="AP113" i="15"/>
  <c r="AP114" i="15"/>
  <c r="AP115" i="15"/>
  <c r="AP116" i="15"/>
  <c r="AP117" i="15"/>
  <c r="AP118" i="15"/>
  <c r="AP119" i="15"/>
  <c r="AP120" i="15"/>
  <c r="AP121" i="15"/>
  <c r="AP122" i="15"/>
  <c r="AP123" i="15"/>
  <c r="AP124" i="15"/>
  <c r="AP125" i="15"/>
  <c r="AP126" i="15"/>
  <c r="AP127" i="15"/>
  <c r="AP128" i="15"/>
  <c r="AP129" i="15"/>
  <c r="AP130" i="15"/>
  <c r="AP131" i="15"/>
  <c r="AP132" i="15"/>
  <c r="AP133" i="15"/>
  <c r="AP134" i="15"/>
  <c r="AP135" i="15"/>
  <c r="AP136" i="15"/>
  <c r="AP137" i="15"/>
  <c r="AP138" i="15"/>
  <c r="AP139" i="15"/>
  <c r="AP140" i="15"/>
  <c r="AQ88" i="15"/>
  <c r="AQ89" i="15"/>
  <c r="AQ90" i="15"/>
  <c r="AQ91" i="15"/>
  <c r="AQ92" i="15"/>
  <c r="AQ93" i="15"/>
  <c r="AQ94" i="15"/>
  <c r="AQ95" i="15"/>
  <c r="AQ96" i="15"/>
  <c r="AQ97" i="15"/>
  <c r="AQ98" i="15"/>
  <c r="AQ99" i="15"/>
  <c r="AQ100" i="15"/>
  <c r="AQ101" i="15"/>
  <c r="AQ102" i="15"/>
  <c r="AQ103" i="15"/>
  <c r="AQ104" i="15"/>
  <c r="AQ105" i="15"/>
  <c r="AQ106" i="15"/>
  <c r="AQ107" i="15"/>
  <c r="AQ108" i="15"/>
  <c r="AQ109" i="15"/>
  <c r="AQ110" i="15"/>
  <c r="AQ111" i="15"/>
  <c r="AQ112" i="15"/>
  <c r="AQ113" i="15"/>
  <c r="AQ114" i="15"/>
  <c r="AQ115" i="15"/>
  <c r="AQ116" i="15"/>
  <c r="AQ117" i="15"/>
  <c r="AQ118" i="15"/>
  <c r="AQ119" i="15"/>
  <c r="AQ120" i="15"/>
  <c r="AQ121" i="15"/>
  <c r="AQ122" i="15"/>
  <c r="AQ123" i="15"/>
  <c r="AQ124" i="15"/>
  <c r="AQ125" i="15"/>
  <c r="AQ126" i="15"/>
  <c r="AQ127" i="15"/>
  <c r="AQ128" i="15"/>
  <c r="AQ129" i="15"/>
  <c r="AQ130" i="15"/>
  <c r="AQ131" i="15"/>
  <c r="AQ132" i="15"/>
  <c r="AQ133" i="15"/>
  <c r="AQ134" i="15"/>
  <c r="AQ135" i="15"/>
  <c r="AQ136" i="15"/>
  <c r="AQ137" i="15"/>
  <c r="AQ138" i="15"/>
  <c r="AQ139" i="15"/>
  <c r="AQ140" i="15"/>
  <c r="AR88" i="15"/>
  <c r="AR89" i="15"/>
  <c r="AR90" i="15"/>
  <c r="AR91" i="15"/>
  <c r="AR92" i="15"/>
  <c r="AR93" i="15"/>
  <c r="AR94" i="15"/>
  <c r="AR95" i="15"/>
  <c r="AR96" i="15"/>
  <c r="AR97" i="15"/>
  <c r="AR98" i="15"/>
  <c r="AR99" i="15"/>
  <c r="AR100" i="15"/>
  <c r="AR101" i="15"/>
  <c r="AR102" i="15"/>
  <c r="AR103" i="15"/>
  <c r="AR104" i="15"/>
  <c r="AR105" i="15"/>
  <c r="AR106" i="15"/>
  <c r="AR107" i="15"/>
  <c r="AR108" i="15"/>
  <c r="AR109" i="15"/>
  <c r="AR110" i="15"/>
  <c r="AR111" i="15"/>
  <c r="AR112" i="15"/>
  <c r="AR113" i="15"/>
  <c r="AR114" i="15"/>
  <c r="AR115" i="15"/>
  <c r="AR116" i="15"/>
  <c r="AR117" i="15"/>
  <c r="AR118" i="15"/>
  <c r="AR119" i="15"/>
  <c r="AR120" i="15"/>
  <c r="AR121" i="15"/>
  <c r="AR122" i="15"/>
  <c r="AR123" i="15"/>
  <c r="AR124" i="15"/>
  <c r="AR125" i="15"/>
  <c r="AR126" i="15"/>
  <c r="AR127" i="15"/>
  <c r="AR128" i="15"/>
  <c r="AR129" i="15"/>
  <c r="AR130" i="15"/>
  <c r="AR131" i="15"/>
  <c r="AR132" i="15"/>
  <c r="AR133" i="15"/>
  <c r="AR134" i="15"/>
  <c r="AR135" i="15"/>
  <c r="AR136" i="15"/>
  <c r="AR137" i="15"/>
  <c r="AR138" i="15"/>
  <c r="AR139" i="15"/>
  <c r="AR140" i="15"/>
  <c r="I140" i="15"/>
  <c r="H140" i="15"/>
  <c r="I139" i="15"/>
  <c r="H139" i="15"/>
  <c r="I138" i="15"/>
  <c r="H138" i="15"/>
  <c r="I137" i="15"/>
  <c r="H137" i="15"/>
  <c r="I136" i="15"/>
  <c r="H136" i="15"/>
  <c r="I135" i="15"/>
  <c r="H135" i="15"/>
  <c r="I134" i="15"/>
  <c r="H134" i="15"/>
  <c r="I133" i="15"/>
  <c r="H133" i="15"/>
  <c r="I132" i="15"/>
  <c r="H132" i="15"/>
  <c r="I131" i="15"/>
  <c r="H131" i="15"/>
  <c r="I130" i="15"/>
  <c r="H130" i="15"/>
  <c r="I129" i="15"/>
  <c r="H129" i="15"/>
  <c r="I128" i="15"/>
  <c r="H128" i="15"/>
  <c r="I127" i="15"/>
  <c r="H127" i="15"/>
  <c r="I126" i="15"/>
  <c r="H126" i="15"/>
  <c r="I125" i="15"/>
  <c r="H125" i="15"/>
  <c r="I124" i="15"/>
  <c r="H124" i="15"/>
  <c r="I123" i="15"/>
  <c r="H123" i="15"/>
  <c r="I122" i="15"/>
  <c r="H122" i="15"/>
  <c r="I121" i="15"/>
  <c r="H121" i="15"/>
  <c r="I120" i="15"/>
  <c r="H120" i="15"/>
  <c r="I119" i="15"/>
  <c r="H119" i="15"/>
  <c r="I118" i="15"/>
  <c r="H118" i="15"/>
  <c r="I117" i="15"/>
  <c r="H117" i="15"/>
  <c r="I116" i="15"/>
  <c r="H116" i="15"/>
  <c r="I115" i="15"/>
  <c r="H115" i="15"/>
  <c r="I114" i="15"/>
  <c r="H114" i="15"/>
  <c r="I113" i="15"/>
  <c r="H113" i="15"/>
  <c r="I112" i="15"/>
  <c r="H112" i="15"/>
  <c r="I111" i="15"/>
  <c r="H111" i="15"/>
  <c r="I110" i="15"/>
  <c r="H110" i="15"/>
  <c r="I109" i="15"/>
  <c r="H109" i="15"/>
  <c r="I108" i="15"/>
  <c r="H108" i="15"/>
  <c r="I107" i="15"/>
  <c r="H107" i="15"/>
  <c r="I106" i="15"/>
  <c r="H106" i="15"/>
  <c r="I105" i="15"/>
  <c r="H105" i="15"/>
  <c r="I104" i="15"/>
  <c r="H104" i="15"/>
  <c r="I103" i="15"/>
  <c r="H103" i="15"/>
  <c r="I102" i="15"/>
  <c r="H102" i="15"/>
  <c r="I101" i="15"/>
  <c r="H101" i="15"/>
  <c r="I100" i="15"/>
  <c r="H100" i="15"/>
  <c r="I99" i="15"/>
  <c r="H99" i="15"/>
  <c r="I98" i="15"/>
  <c r="H98" i="15"/>
  <c r="I97" i="15"/>
  <c r="H97" i="15"/>
  <c r="I96" i="15"/>
  <c r="H96" i="15"/>
  <c r="I95" i="15"/>
  <c r="H95" i="15"/>
  <c r="I94" i="15"/>
  <c r="H94" i="15"/>
  <c r="I93" i="15"/>
  <c r="H93" i="15"/>
  <c r="I92" i="15"/>
  <c r="H92" i="15"/>
  <c r="I91" i="15"/>
  <c r="H91" i="15"/>
  <c r="I90" i="15"/>
  <c r="H90" i="15"/>
  <c r="I89" i="15"/>
  <c r="H89" i="15"/>
  <c r="I88" i="15"/>
  <c r="H88" i="15"/>
  <c r="I87" i="15"/>
  <c r="H87" i="15"/>
  <c r="I86" i="15"/>
  <c r="H86" i="15"/>
  <c r="I85" i="15"/>
  <c r="H85" i="15"/>
  <c r="I84" i="15"/>
  <c r="H84" i="15"/>
  <c r="I83" i="15"/>
  <c r="H83" i="15"/>
  <c r="I82" i="15"/>
  <c r="H82" i="15"/>
  <c r="I81" i="15"/>
  <c r="H81" i="15"/>
  <c r="I80" i="15"/>
  <c r="H80" i="15"/>
  <c r="I79" i="15"/>
  <c r="H79" i="15"/>
  <c r="I78" i="15"/>
  <c r="H78" i="15"/>
  <c r="I77" i="15"/>
  <c r="H77" i="15"/>
  <c r="I76" i="15"/>
  <c r="H76" i="15"/>
  <c r="I75" i="15"/>
  <c r="H75" i="15"/>
  <c r="I74" i="15"/>
  <c r="H74" i="15"/>
  <c r="I73" i="15"/>
  <c r="H73" i="15"/>
  <c r="I72" i="15"/>
  <c r="H72" i="15"/>
  <c r="I71" i="15"/>
  <c r="H71" i="15"/>
  <c r="I70" i="15"/>
  <c r="H70" i="15"/>
  <c r="I69" i="15"/>
  <c r="H69" i="15"/>
  <c r="I68" i="15"/>
  <c r="H68" i="15"/>
  <c r="I67" i="15"/>
  <c r="H67" i="15"/>
  <c r="I66" i="15"/>
  <c r="H66" i="15"/>
  <c r="I65" i="15"/>
  <c r="H65" i="15"/>
  <c r="I64" i="15"/>
  <c r="H64" i="15"/>
  <c r="I63" i="15"/>
  <c r="H63" i="15"/>
  <c r="I62" i="15"/>
  <c r="H62" i="15"/>
  <c r="I61" i="15"/>
  <c r="H61" i="15"/>
  <c r="I60" i="15"/>
  <c r="H60" i="15"/>
  <c r="I59" i="15"/>
  <c r="H59" i="15"/>
  <c r="I58" i="15"/>
  <c r="H58" i="15"/>
  <c r="I57" i="15"/>
  <c r="H57" i="15"/>
  <c r="I56" i="15"/>
  <c r="H56" i="15"/>
  <c r="I55" i="15"/>
  <c r="H55" i="15"/>
  <c r="I54" i="15"/>
  <c r="H54" i="15"/>
  <c r="I53" i="15"/>
  <c r="H53" i="15"/>
  <c r="I52" i="15"/>
  <c r="H52" i="15"/>
  <c r="I51" i="15"/>
  <c r="H51" i="15"/>
  <c r="I50" i="15"/>
  <c r="H50" i="15"/>
  <c r="I49" i="15"/>
  <c r="H49" i="15"/>
  <c r="I48" i="15"/>
  <c r="H48" i="15"/>
  <c r="I47" i="15"/>
  <c r="H47" i="15"/>
  <c r="I46" i="15"/>
  <c r="H46" i="15"/>
  <c r="I45" i="15"/>
  <c r="H45" i="15"/>
  <c r="I44" i="15"/>
  <c r="H44" i="15"/>
  <c r="I43" i="15"/>
  <c r="H43" i="15"/>
  <c r="I42" i="15"/>
  <c r="H42" i="15"/>
  <c r="I41" i="15"/>
  <c r="H41" i="15"/>
  <c r="I40" i="15"/>
  <c r="H40" i="15"/>
  <c r="I39" i="15"/>
  <c r="H39" i="15"/>
  <c r="I38" i="15"/>
  <c r="H38" i="15"/>
  <c r="I37" i="15"/>
  <c r="H37" i="15"/>
  <c r="I36" i="15"/>
  <c r="H36" i="15"/>
  <c r="I35" i="15"/>
  <c r="H35" i="15"/>
  <c r="I34" i="15"/>
  <c r="H34" i="15"/>
  <c r="I33" i="15"/>
  <c r="H33" i="15"/>
  <c r="I32" i="15"/>
  <c r="H32" i="15"/>
  <c r="I31" i="15"/>
  <c r="H31" i="15"/>
  <c r="I30" i="15"/>
  <c r="H30" i="15"/>
  <c r="I29" i="15"/>
  <c r="H29" i="15"/>
  <c r="I28" i="15"/>
  <c r="H28" i="15"/>
  <c r="I27" i="15"/>
  <c r="H27" i="15"/>
  <c r="I26" i="15"/>
  <c r="H26" i="15"/>
  <c r="I25" i="15"/>
  <c r="H25" i="15"/>
  <c r="I24" i="15"/>
  <c r="H24" i="15"/>
  <c r="I23" i="15"/>
  <c r="H23" i="15"/>
  <c r="I22" i="15"/>
  <c r="H22" i="15"/>
  <c r="I21" i="15"/>
  <c r="H21" i="15"/>
  <c r="I20" i="15"/>
  <c r="H20" i="15"/>
  <c r="I19" i="15"/>
  <c r="H19" i="15"/>
  <c r="I18" i="15"/>
  <c r="H18" i="15"/>
  <c r="I17" i="15"/>
  <c r="H17" i="15"/>
  <c r="I16" i="15"/>
  <c r="H16" i="15"/>
  <c r="I15" i="15"/>
  <c r="H15" i="15"/>
  <c r="I14" i="15"/>
  <c r="H14" i="15"/>
  <c r="I13" i="15"/>
  <c r="H13" i="15"/>
  <c r="I12" i="15"/>
  <c r="H12" i="15"/>
  <c r="I11" i="15"/>
  <c r="H11" i="15"/>
  <c r="I10" i="15"/>
  <c r="H10" i="15"/>
  <c r="I9" i="15"/>
  <c r="H9" i="15"/>
  <c r="I8" i="15"/>
  <c r="H8" i="15"/>
  <c r="I7" i="15"/>
  <c r="H7" i="15"/>
  <c r="I6" i="15"/>
  <c r="H6" i="15"/>
  <c r="I5" i="15"/>
  <c r="H5" i="15"/>
  <c r="I4" i="15"/>
  <c r="H4" i="15"/>
  <c r="I3" i="15"/>
  <c r="H3" i="15"/>
  <c r="I2" i="15"/>
  <c r="H2" i="15"/>
  <c r="B33" i="7"/>
  <c r="B34" i="7"/>
  <c r="B35" i="7"/>
  <c r="B36" i="7"/>
  <c r="B37" i="7"/>
  <c r="B38" i="7"/>
  <c r="B39" i="7"/>
  <c r="B40" i="7"/>
  <c r="B41" i="7"/>
  <c r="B42" i="7"/>
  <c r="B43" i="7"/>
  <c r="B44" i="7"/>
  <c r="AC33" i="7"/>
  <c r="AC34" i="7"/>
  <c r="AC35" i="7"/>
  <c r="AC36" i="7"/>
  <c r="AC37" i="7"/>
  <c r="AC38" i="7"/>
  <c r="AC39" i="7"/>
  <c r="AC40" i="7"/>
  <c r="AC41" i="7"/>
  <c r="AC42" i="7"/>
  <c r="AC43" i="7"/>
  <c r="AC44" i="7"/>
  <c r="AE33" i="7"/>
  <c r="AE34" i="7"/>
  <c r="AE35" i="7"/>
  <c r="AE36" i="7"/>
  <c r="AE37" i="7"/>
  <c r="AE38" i="7"/>
  <c r="AE39" i="7"/>
  <c r="AE40" i="7"/>
  <c r="AE41" i="7"/>
  <c r="AE42" i="7"/>
  <c r="AE43" i="7"/>
  <c r="AE44" i="7"/>
  <c r="AG33" i="7"/>
  <c r="AG34" i="7"/>
  <c r="AG35" i="7"/>
  <c r="AG36" i="7"/>
  <c r="AG37" i="7"/>
  <c r="AG38" i="7"/>
  <c r="AG39" i="7"/>
  <c r="AG40" i="7"/>
  <c r="AG41" i="7"/>
  <c r="AG42" i="7"/>
  <c r="AG43" i="7"/>
  <c r="AG44" i="7"/>
  <c r="AH33" i="7"/>
  <c r="AH34" i="7"/>
  <c r="AH35" i="7"/>
  <c r="AH36" i="7"/>
  <c r="AH37" i="7"/>
  <c r="AH38" i="7"/>
  <c r="AH39" i="7"/>
  <c r="AH40" i="7"/>
  <c r="AH41" i="7"/>
  <c r="AH42" i="7"/>
  <c r="AH43" i="7"/>
  <c r="AH44" i="7"/>
  <c r="AI33" i="7"/>
  <c r="AI34" i="7"/>
  <c r="AI35" i="7"/>
  <c r="AI36" i="7"/>
  <c r="AI37" i="7"/>
  <c r="AI38" i="7"/>
  <c r="AI39" i="7"/>
  <c r="AI40" i="7"/>
  <c r="AI41" i="7"/>
  <c r="AI42" i="7"/>
  <c r="AI43" i="7"/>
  <c r="AI44" i="7"/>
  <c r="AK33" i="7"/>
  <c r="AL33" i="7"/>
  <c r="AK34" i="7"/>
  <c r="AL34" i="7"/>
  <c r="AK35" i="7"/>
  <c r="AL35" i="7" s="1"/>
  <c r="AK36" i="7"/>
  <c r="AL36" i="7"/>
  <c r="AK37" i="7"/>
  <c r="AL37" i="7" s="1"/>
  <c r="AK38" i="7"/>
  <c r="AL38" i="7" s="1"/>
  <c r="AK39" i="7"/>
  <c r="AL39" i="7"/>
  <c r="AK40" i="7"/>
  <c r="AL40" i="7"/>
  <c r="AK41" i="7"/>
  <c r="AL41" i="7" s="1"/>
  <c r="AK42" i="7"/>
  <c r="AL42" i="7"/>
  <c r="AK43" i="7"/>
  <c r="AL43" i="7" s="1"/>
  <c r="AK44" i="7"/>
  <c r="AL44" i="7" s="1"/>
  <c r="U44" i="7"/>
  <c r="U43" i="7"/>
  <c r="U42" i="7"/>
  <c r="U41" i="7"/>
  <c r="U40" i="7"/>
  <c r="U39" i="7"/>
  <c r="U38" i="7"/>
  <c r="U37" i="7"/>
  <c r="U36" i="7"/>
  <c r="U35" i="7"/>
  <c r="U34" i="7"/>
  <c r="U33" i="7"/>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L2740" i="1"/>
  <c r="N2740" i="1"/>
  <c r="Q2740" i="1"/>
  <c r="L2741" i="1"/>
  <c r="N2741" i="1"/>
  <c r="Q2741" i="1"/>
  <c r="L2742" i="1"/>
  <c r="N2742" i="1"/>
  <c r="Q2742" i="1"/>
  <c r="L2743" i="1"/>
  <c r="N2743" i="1"/>
  <c r="Q2743" i="1"/>
  <c r="L2744" i="1"/>
  <c r="N2744" i="1"/>
  <c r="Q2744" i="1"/>
  <c r="L2745" i="1"/>
  <c r="N2745" i="1"/>
  <c r="Q2745" i="1"/>
  <c r="L2746" i="1"/>
  <c r="N2746" i="1"/>
  <c r="Q2746" i="1"/>
  <c r="L2747" i="1"/>
  <c r="N2747" i="1"/>
  <c r="Q2747" i="1"/>
  <c r="L2748" i="1"/>
  <c r="N2748" i="1"/>
  <c r="Q2748" i="1"/>
  <c r="L2749" i="1"/>
  <c r="N2749" i="1"/>
  <c r="Q2749" i="1"/>
  <c r="L2750" i="1"/>
  <c r="N2750" i="1"/>
  <c r="Q2750" i="1"/>
  <c r="L2751" i="1"/>
  <c r="N2751" i="1"/>
  <c r="Q2751" i="1"/>
  <c r="L2752" i="1"/>
  <c r="N2752" i="1"/>
  <c r="Q2752" i="1"/>
  <c r="L2753" i="1"/>
  <c r="N2753" i="1"/>
  <c r="Q2753" i="1"/>
  <c r="L2754" i="1"/>
  <c r="N2754" i="1"/>
  <c r="Q2754" i="1"/>
  <c r="L2755" i="1"/>
  <c r="N2755" i="1"/>
  <c r="Q2755" i="1"/>
  <c r="L2756" i="1"/>
  <c r="N2756" i="1"/>
  <c r="Q2756" i="1"/>
  <c r="L2757" i="1"/>
  <c r="N2757" i="1"/>
  <c r="Q2757" i="1"/>
  <c r="L2758" i="1"/>
  <c r="N2758" i="1"/>
  <c r="Q2758" i="1"/>
  <c r="L2759" i="1"/>
  <c r="N2759" i="1"/>
  <c r="Q2759" i="1"/>
  <c r="L2760" i="1"/>
  <c r="N2760" i="1"/>
  <c r="Q2760" i="1"/>
  <c r="L2761" i="1"/>
  <c r="N2761" i="1"/>
  <c r="Q2761" i="1"/>
  <c r="L2762" i="1"/>
  <c r="N2762" i="1"/>
  <c r="Q2762" i="1"/>
  <c r="L2763" i="1"/>
  <c r="N2763" i="1"/>
  <c r="Q2763" i="1"/>
  <c r="L2764" i="1"/>
  <c r="N2764" i="1"/>
  <c r="Q2764" i="1"/>
  <c r="L2765" i="1"/>
  <c r="N2765" i="1"/>
  <c r="Q2765" i="1"/>
  <c r="L2766" i="1"/>
  <c r="N2766" i="1"/>
  <c r="Q2766" i="1"/>
  <c r="L2767" i="1"/>
  <c r="N2767" i="1"/>
  <c r="Q2767" i="1"/>
  <c r="L2768" i="1"/>
  <c r="N2768" i="1"/>
  <c r="Q2768" i="1"/>
  <c r="L2769" i="1"/>
  <c r="N2769" i="1"/>
  <c r="Q2769" i="1"/>
  <c r="L2770" i="1"/>
  <c r="N2770" i="1"/>
  <c r="Q2770" i="1"/>
  <c r="L2771" i="1"/>
  <c r="N2771" i="1"/>
  <c r="Q2771" i="1"/>
  <c r="L2772" i="1"/>
  <c r="N2772" i="1"/>
  <c r="Q2772" i="1"/>
  <c r="L2773" i="1"/>
  <c r="N2773" i="1"/>
  <c r="Q2773" i="1"/>
  <c r="L2774" i="1"/>
  <c r="N2774" i="1"/>
  <c r="Q2774" i="1"/>
  <c r="L2775" i="1"/>
  <c r="N2775" i="1"/>
  <c r="Q2775" i="1"/>
  <c r="L2776" i="1"/>
  <c r="N2776" i="1"/>
  <c r="Q2776" i="1"/>
  <c r="L2777" i="1"/>
  <c r="N2777" i="1"/>
  <c r="Q2777" i="1"/>
  <c r="L2778" i="1"/>
  <c r="N2778" i="1"/>
  <c r="Q2778" i="1"/>
  <c r="L2779" i="1"/>
  <c r="N2779" i="1"/>
  <c r="Q2779" i="1"/>
  <c r="L2780" i="1"/>
  <c r="N2780" i="1"/>
  <c r="Q2780" i="1"/>
  <c r="L2781" i="1"/>
  <c r="N2781" i="1"/>
  <c r="Q2781" i="1"/>
  <c r="L2782" i="1"/>
  <c r="N2782" i="1"/>
  <c r="Q2782" i="1"/>
  <c r="L2783" i="1"/>
  <c r="N2783" i="1"/>
  <c r="Q2783" i="1"/>
  <c r="L2784" i="1"/>
  <c r="N2784" i="1"/>
  <c r="Q2784" i="1"/>
  <c r="L2785" i="1"/>
  <c r="N2785" i="1"/>
  <c r="Q2785" i="1"/>
  <c r="L2786" i="1"/>
  <c r="N2786" i="1"/>
  <c r="Q2786" i="1"/>
  <c r="L2787" i="1"/>
  <c r="N2787" i="1"/>
  <c r="Q2787" i="1"/>
  <c r="L2788" i="1"/>
  <c r="N2788" i="1"/>
  <c r="Q2788" i="1"/>
  <c r="L2789" i="1"/>
  <c r="N2789" i="1"/>
  <c r="Q2789" i="1"/>
  <c r="L2790" i="1"/>
  <c r="N2790" i="1"/>
  <c r="Q2790" i="1"/>
  <c r="L2791" i="1"/>
  <c r="N2791" i="1"/>
  <c r="Q2791" i="1"/>
  <c r="L2792" i="1"/>
  <c r="N2792" i="1"/>
  <c r="Q2792" i="1"/>
  <c r="L2793" i="1"/>
  <c r="N2793" i="1"/>
  <c r="Q2793" i="1"/>
  <c r="L2794" i="1"/>
  <c r="N2794" i="1"/>
  <c r="Q2794" i="1"/>
  <c r="L2795" i="1"/>
  <c r="N2795" i="1"/>
  <c r="Q2795" i="1"/>
  <c r="L2796" i="1"/>
  <c r="N2796" i="1"/>
  <c r="Q2796" i="1"/>
  <c r="L2797" i="1"/>
  <c r="N2797" i="1"/>
  <c r="Q2797" i="1"/>
  <c r="L2798" i="1"/>
  <c r="N2798" i="1"/>
  <c r="Q2798" i="1"/>
  <c r="L2799" i="1"/>
  <c r="N2799" i="1"/>
  <c r="Q2799" i="1"/>
  <c r="L2800" i="1"/>
  <c r="N2800" i="1"/>
  <c r="Q2800" i="1"/>
  <c r="L2801" i="1"/>
  <c r="N2801" i="1"/>
  <c r="Q2801" i="1"/>
  <c r="L2802" i="1"/>
  <c r="N2802" i="1"/>
  <c r="Q2802" i="1"/>
  <c r="L2803" i="1"/>
  <c r="N2803" i="1"/>
  <c r="Q2803" i="1"/>
  <c r="L2804" i="1"/>
  <c r="N2804" i="1"/>
  <c r="Q2804" i="1"/>
  <c r="L2805" i="1"/>
  <c r="N2805" i="1"/>
  <c r="Q2805" i="1"/>
  <c r="L2806" i="1"/>
  <c r="N2806" i="1"/>
  <c r="Q2806" i="1"/>
  <c r="L2807" i="1"/>
  <c r="N2807" i="1"/>
  <c r="Q2807" i="1"/>
  <c r="L2808" i="1"/>
  <c r="N2808" i="1"/>
  <c r="Q2808" i="1"/>
  <c r="L2809" i="1"/>
  <c r="N2809" i="1"/>
  <c r="Q2809" i="1"/>
  <c r="L2810" i="1"/>
  <c r="N2810" i="1"/>
  <c r="Q2810" i="1"/>
  <c r="L2811" i="1"/>
  <c r="N2811" i="1"/>
  <c r="Q2811" i="1"/>
  <c r="L2812" i="1"/>
  <c r="N2812" i="1"/>
  <c r="Q2812" i="1"/>
  <c r="L2813" i="1"/>
  <c r="N2813" i="1"/>
  <c r="Q2813" i="1"/>
  <c r="L2814" i="1"/>
  <c r="N2814" i="1"/>
  <c r="Q2814" i="1"/>
  <c r="L2815" i="1"/>
  <c r="N2815" i="1"/>
  <c r="Q2815" i="1"/>
  <c r="L2816" i="1"/>
  <c r="N2816" i="1"/>
  <c r="Q2816" i="1"/>
  <c r="L2817" i="1"/>
  <c r="N2817" i="1"/>
  <c r="Q2817" i="1"/>
  <c r="L2818" i="1"/>
  <c r="N2818" i="1"/>
  <c r="Q2818" i="1"/>
  <c r="L2819" i="1"/>
  <c r="N2819" i="1"/>
  <c r="Q2819" i="1"/>
  <c r="L2820" i="1"/>
  <c r="N2820" i="1"/>
  <c r="Q2820" i="1"/>
  <c r="L2821" i="1"/>
  <c r="N2821" i="1"/>
  <c r="Q2821" i="1"/>
  <c r="L2822" i="1"/>
  <c r="N2822" i="1"/>
  <c r="Q2822" i="1"/>
  <c r="L2823" i="1"/>
  <c r="N2823" i="1"/>
  <c r="Q2823" i="1"/>
  <c r="L2824" i="1"/>
  <c r="N2824" i="1"/>
  <c r="Q2824" i="1"/>
  <c r="L2825" i="1"/>
  <c r="N2825" i="1"/>
  <c r="Q2825" i="1"/>
  <c r="L2826" i="1"/>
  <c r="N2826" i="1"/>
  <c r="Q2826" i="1"/>
  <c r="L2827" i="1"/>
  <c r="N2827" i="1"/>
  <c r="Q2827" i="1"/>
  <c r="L2828" i="1"/>
  <c r="N2828" i="1"/>
  <c r="Q2828" i="1"/>
  <c r="L2829" i="1"/>
  <c r="N2829" i="1"/>
  <c r="Q2829" i="1"/>
  <c r="L2830" i="1"/>
  <c r="N2830" i="1"/>
  <c r="Q2830" i="1"/>
  <c r="L2831" i="1"/>
  <c r="N2831" i="1"/>
  <c r="Q2831" i="1"/>
  <c r="L2832" i="1"/>
  <c r="N2832" i="1"/>
  <c r="Q2832" i="1"/>
  <c r="L2833" i="1"/>
  <c r="N2833" i="1"/>
  <c r="Q2833" i="1"/>
  <c r="L2834" i="1"/>
  <c r="N2834" i="1"/>
  <c r="Q2834" i="1"/>
  <c r="L2835" i="1"/>
  <c r="N2835" i="1"/>
  <c r="Q2835" i="1"/>
  <c r="L2836" i="1"/>
  <c r="N2836" i="1"/>
  <c r="Q2836" i="1"/>
  <c r="L2837" i="1"/>
  <c r="N2837" i="1"/>
  <c r="Q2837" i="1"/>
  <c r="L2838" i="1"/>
  <c r="N2838" i="1"/>
  <c r="Q2838" i="1"/>
  <c r="L2839" i="1"/>
  <c r="N2839" i="1"/>
  <c r="Q2839" i="1"/>
  <c r="L2840" i="1"/>
  <c r="N2840" i="1"/>
  <c r="Q2840" i="1"/>
  <c r="L2841" i="1"/>
  <c r="N2841" i="1"/>
  <c r="Q2841" i="1"/>
  <c r="L2842" i="1"/>
  <c r="N2842" i="1"/>
  <c r="Q2842" i="1"/>
  <c r="L2843" i="1"/>
  <c r="N2843" i="1"/>
  <c r="Q2843" i="1"/>
  <c r="L2844" i="1"/>
  <c r="N2844" i="1"/>
  <c r="Q2844" i="1"/>
  <c r="L2845" i="1"/>
  <c r="N2845" i="1"/>
  <c r="Q2845" i="1"/>
  <c r="L2846" i="1"/>
  <c r="N2846" i="1"/>
  <c r="Q2846" i="1"/>
  <c r="L2847" i="1"/>
  <c r="N2847" i="1"/>
  <c r="Q2847" i="1"/>
  <c r="L2848" i="1"/>
  <c r="N2848" i="1"/>
  <c r="Q2848" i="1"/>
  <c r="L2849" i="1"/>
  <c r="N2849" i="1"/>
  <c r="Q2849" i="1"/>
  <c r="L2850" i="1"/>
  <c r="N2850" i="1"/>
  <c r="Q2850" i="1"/>
  <c r="L2851" i="1"/>
  <c r="N2851" i="1"/>
  <c r="Q2851" i="1"/>
  <c r="L2852" i="1"/>
  <c r="N2852" i="1"/>
  <c r="Q2852" i="1"/>
  <c r="L2853" i="1"/>
  <c r="N2853" i="1"/>
  <c r="Q2853" i="1"/>
  <c r="L2854" i="1"/>
  <c r="N2854" i="1"/>
  <c r="Q2854" i="1"/>
  <c r="L2855" i="1"/>
  <c r="N2855" i="1"/>
  <c r="Q2855" i="1"/>
  <c r="L2856" i="1"/>
  <c r="N2856" i="1"/>
  <c r="Q2856" i="1"/>
  <c r="L2857" i="1"/>
  <c r="N2857" i="1"/>
  <c r="Q2857" i="1"/>
  <c r="L2858" i="1"/>
  <c r="N2858" i="1"/>
  <c r="Q2858" i="1"/>
  <c r="L2859" i="1"/>
  <c r="N2859" i="1"/>
  <c r="Q2859" i="1"/>
  <c r="L2860" i="1"/>
  <c r="N2860" i="1"/>
  <c r="Q2860" i="1"/>
  <c r="L2861" i="1"/>
  <c r="N2861" i="1"/>
  <c r="Q2861" i="1"/>
  <c r="L2862" i="1"/>
  <c r="N2862" i="1"/>
  <c r="Q2862" i="1"/>
  <c r="L2863" i="1"/>
  <c r="N2863" i="1"/>
  <c r="Q2863" i="1"/>
  <c r="L2864" i="1"/>
  <c r="N2864" i="1"/>
  <c r="Q2864" i="1"/>
  <c r="L2865" i="1"/>
  <c r="N2865" i="1"/>
  <c r="Q2865" i="1"/>
  <c r="L2866" i="1"/>
  <c r="N2866" i="1"/>
  <c r="Q2866" i="1"/>
  <c r="L2867" i="1"/>
  <c r="N2867" i="1"/>
  <c r="Q2867" i="1"/>
  <c r="L2868" i="1"/>
  <c r="N2868" i="1"/>
  <c r="Q2868" i="1"/>
  <c r="L2869" i="1"/>
  <c r="N2869" i="1"/>
  <c r="Q2869" i="1"/>
  <c r="L2870" i="1"/>
  <c r="N2870" i="1"/>
  <c r="Q2870" i="1"/>
  <c r="L2871" i="1"/>
  <c r="N2871" i="1"/>
  <c r="Q2871" i="1"/>
  <c r="L2872" i="1"/>
  <c r="N2872" i="1"/>
  <c r="Q2872" i="1"/>
  <c r="L2873" i="1"/>
  <c r="N2873" i="1"/>
  <c r="Q2873" i="1"/>
  <c r="L2874" i="1"/>
  <c r="N2874" i="1"/>
  <c r="Q2874" i="1"/>
  <c r="L2875" i="1"/>
  <c r="N2875" i="1"/>
  <c r="Q2875" i="1"/>
  <c r="L2876" i="1"/>
  <c r="N2876" i="1"/>
  <c r="Q2876" i="1"/>
  <c r="L2877" i="1"/>
  <c r="N2877" i="1"/>
  <c r="Q2877" i="1"/>
  <c r="L2878" i="1"/>
  <c r="N2878" i="1"/>
  <c r="Q2878" i="1"/>
  <c r="L2879" i="1"/>
  <c r="N2879" i="1"/>
  <c r="Q2879" i="1"/>
  <c r="L2880" i="1"/>
  <c r="N2880" i="1"/>
  <c r="Q2880" i="1"/>
  <c r="L2881" i="1"/>
  <c r="N2881" i="1"/>
  <c r="Q2881" i="1"/>
  <c r="L2882" i="1"/>
  <c r="N2882" i="1"/>
  <c r="Q2882" i="1"/>
  <c r="L2883" i="1"/>
  <c r="N2883" i="1"/>
  <c r="Q2883" i="1"/>
  <c r="L2884" i="1"/>
  <c r="N2884" i="1"/>
  <c r="Q2884" i="1"/>
  <c r="L2885" i="1"/>
  <c r="N2885" i="1"/>
  <c r="Q2885" i="1"/>
  <c r="L2886" i="1"/>
  <c r="N2886" i="1"/>
  <c r="Q2886" i="1"/>
  <c r="L2887" i="1"/>
  <c r="N2887" i="1"/>
  <c r="Q2887" i="1"/>
  <c r="L2888" i="1"/>
  <c r="N2888" i="1"/>
  <c r="Q2888" i="1"/>
  <c r="L2889" i="1"/>
  <c r="N2889" i="1"/>
  <c r="Q2889" i="1"/>
  <c r="L2890" i="1"/>
  <c r="N2890" i="1"/>
  <c r="Q2890" i="1"/>
  <c r="L2891" i="1"/>
  <c r="N2891" i="1"/>
  <c r="Q2891" i="1"/>
  <c r="L2892" i="1"/>
  <c r="N2892" i="1"/>
  <c r="Q2892" i="1"/>
  <c r="L2893" i="1"/>
  <c r="N2893" i="1"/>
  <c r="Q2893" i="1"/>
  <c r="L2894" i="1"/>
  <c r="N2894" i="1"/>
  <c r="Q2894" i="1"/>
  <c r="L2895" i="1"/>
  <c r="N2895" i="1"/>
  <c r="Q2895" i="1"/>
  <c r="L2896" i="1"/>
  <c r="N2896" i="1"/>
  <c r="Q2896" i="1"/>
  <c r="L2897" i="1"/>
  <c r="N2897" i="1"/>
  <c r="Q2897" i="1"/>
  <c r="L2898" i="1"/>
  <c r="N2898" i="1"/>
  <c r="Q2898" i="1"/>
  <c r="L2899" i="1"/>
  <c r="N2899" i="1"/>
  <c r="Q2899" i="1"/>
  <c r="L2900" i="1"/>
  <c r="N2900" i="1"/>
  <c r="Q2900" i="1"/>
  <c r="L2901" i="1"/>
  <c r="N2901" i="1"/>
  <c r="Q2901" i="1"/>
  <c r="L2902" i="1"/>
  <c r="N2902" i="1"/>
  <c r="Q2902" i="1"/>
  <c r="L2903" i="1"/>
  <c r="N2903" i="1"/>
  <c r="Q2903" i="1"/>
  <c r="L2904" i="1"/>
  <c r="N2904" i="1"/>
  <c r="Q2904" i="1"/>
  <c r="L2905" i="1"/>
  <c r="N2905" i="1"/>
  <c r="Q2905" i="1"/>
  <c r="L2906" i="1"/>
  <c r="N2906" i="1"/>
  <c r="Q2906" i="1"/>
  <c r="L2907" i="1"/>
  <c r="N2907" i="1"/>
  <c r="Q2907" i="1"/>
  <c r="L2908" i="1"/>
  <c r="N2908" i="1"/>
  <c r="Q2908" i="1"/>
  <c r="L2909" i="1"/>
  <c r="N2909" i="1"/>
  <c r="Q2909" i="1"/>
  <c r="L2910" i="1"/>
  <c r="N2910" i="1"/>
  <c r="Q2910" i="1"/>
  <c r="L2911" i="1"/>
  <c r="N2911" i="1"/>
  <c r="Q2911" i="1"/>
  <c r="L2912" i="1"/>
  <c r="N2912" i="1"/>
  <c r="Q2912" i="1"/>
  <c r="L2913" i="1"/>
  <c r="N2913" i="1"/>
  <c r="Q2913" i="1"/>
  <c r="L2914" i="1"/>
  <c r="N2914" i="1"/>
  <c r="Q2914" i="1"/>
  <c r="L2915" i="1"/>
  <c r="N2915" i="1"/>
  <c r="Q2915" i="1"/>
  <c r="L2916" i="1"/>
  <c r="N2916" i="1"/>
  <c r="Q2916" i="1"/>
  <c r="L2917" i="1"/>
  <c r="N2917" i="1"/>
  <c r="Q2917" i="1"/>
  <c r="L2918" i="1"/>
  <c r="N2918" i="1"/>
  <c r="Q2918" i="1"/>
  <c r="L2919" i="1"/>
  <c r="N2919" i="1"/>
  <c r="Q2919" i="1"/>
  <c r="L2920" i="1"/>
  <c r="N2920" i="1"/>
  <c r="Q2920" i="1"/>
  <c r="L2921" i="1"/>
  <c r="N2921" i="1"/>
  <c r="Q2921" i="1"/>
  <c r="L2922" i="1"/>
  <c r="N2922" i="1"/>
  <c r="Q2922" i="1"/>
  <c r="L2923" i="1"/>
  <c r="N2923" i="1"/>
  <c r="Q2923" i="1"/>
  <c r="L2924" i="1"/>
  <c r="N2924" i="1"/>
  <c r="Q2924" i="1"/>
  <c r="L2925" i="1"/>
  <c r="N2925" i="1"/>
  <c r="Q2925" i="1"/>
  <c r="L2926" i="1"/>
  <c r="N2926" i="1"/>
  <c r="Q2926" i="1"/>
  <c r="L2927" i="1"/>
  <c r="N2927" i="1"/>
  <c r="Q2927" i="1"/>
  <c r="L2928" i="1"/>
  <c r="N2928" i="1"/>
  <c r="Q2928" i="1"/>
  <c r="L2929" i="1"/>
  <c r="N2929" i="1"/>
  <c r="Q2929" i="1"/>
  <c r="L2930" i="1"/>
  <c r="N2930" i="1"/>
  <c r="Q2930" i="1"/>
  <c r="L2931" i="1"/>
  <c r="N2931" i="1"/>
  <c r="Q2931" i="1"/>
  <c r="L2932" i="1"/>
  <c r="N2932" i="1"/>
  <c r="Q2932" i="1"/>
  <c r="L2933" i="1"/>
  <c r="N2933" i="1"/>
  <c r="Q2933" i="1"/>
  <c r="L2934" i="1"/>
  <c r="N2934" i="1"/>
  <c r="Q2934" i="1"/>
  <c r="L2935" i="1"/>
  <c r="N2935" i="1"/>
  <c r="Q2935" i="1"/>
  <c r="L2936" i="1"/>
  <c r="N2936" i="1"/>
  <c r="Q2936" i="1"/>
  <c r="L2937" i="1"/>
  <c r="N2937" i="1"/>
  <c r="Q2937" i="1"/>
  <c r="L2938" i="1"/>
  <c r="N2938" i="1"/>
  <c r="Q2938" i="1"/>
  <c r="L2939" i="1"/>
  <c r="N2939" i="1"/>
  <c r="Q2939" i="1"/>
  <c r="L2940" i="1"/>
  <c r="N2940" i="1"/>
  <c r="Q2940" i="1"/>
  <c r="L2941" i="1"/>
  <c r="N2941" i="1"/>
  <c r="Q2941" i="1"/>
  <c r="L2942" i="1"/>
  <c r="N2942" i="1"/>
  <c r="Q2942" i="1"/>
  <c r="L2943" i="1"/>
  <c r="N2943" i="1"/>
  <c r="Q2943" i="1"/>
  <c r="L2944" i="1"/>
  <c r="N2944" i="1"/>
  <c r="Q2944" i="1"/>
  <c r="L2945" i="1"/>
  <c r="N2945" i="1"/>
  <c r="Q2945" i="1"/>
  <c r="L2946" i="1"/>
  <c r="N2946" i="1"/>
  <c r="Q2946" i="1"/>
  <c r="L2947" i="1"/>
  <c r="N2947" i="1"/>
  <c r="Q2947" i="1"/>
  <c r="L2948" i="1"/>
  <c r="N2948" i="1"/>
  <c r="Q2948" i="1"/>
  <c r="L2949" i="1"/>
  <c r="N2949" i="1"/>
  <c r="Q2949" i="1"/>
  <c r="L2950" i="1"/>
  <c r="N2950" i="1"/>
  <c r="Q2950" i="1"/>
  <c r="L2951" i="1"/>
  <c r="N2951" i="1"/>
  <c r="Q2951" i="1"/>
  <c r="L2952" i="1"/>
  <c r="N2952" i="1"/>
  <c r="Q2952" i="1"/>
  <c r="L2953" i="1"/>
  <c r="N2953" i="1"/>
  <c r="Q2953" i="1"/>
  <c r="L2954" i="1"/>
  <c r="N2954" i="1"/>
  <c r="Q2954" i="1"/>
  <c r="L2955" i="1"/>
  <c r="N2955" i="1"/>
  <c r="Q2955" i="1"/>
  <c r="L2956" i="1"/>
  <c r="N2956" i="1"/>
  <c r="Q2956" i="1"/>
  <c r="L2957" i="1"/>
  <c r="N2957" i="1"/>
  <c r="Q2957" i="1"/>
  <c r="L2958" i="1"/>
  <c r="N2958" i="1"/>
  <c r="Q2958" i="1"/>
  <c r="L2959" i="1"/>
  <c r="N2959" i="1"/>
  <c r="Q2959" i="1"/>
  <c r="L2960" i="1"/>
  <c r="N2960" i="1"/>
  <c r="Q2960" i="1"/>
  <c r="L2961" i="1"/>
  <c r="N2961" i="1"/>
  <c r="Q2961" i="1"/>
  <c r="L2962" i="1"/>
  <c r="N2962" i="1"/>
  <c r="Q2962" i="1"/>
  <c r="L2963" i="1"/>
  <c r="N2963" i="1"/>
  <c r="Q2963" i="1"/>
  <c r="L2964" i="1"/>
  <c r="N2964" i="1"/>
  <c r="Q2964" i="1"/>
  <c r="L2965" i="1"/>
  <c r="N2965" i="1"/>
  <c r="Q2965" i="1"/>
  <c r="L2966" i="1"/>
  <c r="N2966" i="1"/>
  <c r="Q2966" i="1"/>
  <c r="L2967" i="1"/>
  <c r="N2967" i="1"/>
  <c r="Q2967" i="1"/>
  <c r="L2968" i="1"/>
  <c r="N2968" i="1"/>
  <c r="Q2968" i="1"/>
  <c r="L2969" i="1"/>
  <c r="N2969" i="1"/>
  <c r="Q2969" i="1"/>
  <c r="L2970" i="1"/>
  <c r="N2970" i="1"/>
  <c r="Q2970" i="1"/>
  <c r="L2971" i="1"/>
  <c r="N2971" i="1"/>
  <c r="Q2971" i="1"/>
  <c r="L2972" i="1"/>
  <c r="N2972" i="1"/>
  <c r="Q2972" i="1"/>
  <c r="L2973" i="1"/>
  <c r="N2973" i="1"/>
  <c r="Q2973" i="1"/>
  <c r="L2974" i="1"/>
  <c r="N2974" i="1"/>
  <c r="Q2974" i="1"/>
  <c r="L2975" i="1"/>
  <c r="N2975" i="1"/>
  <c r="Q2975" i="1"/>
  <c r="L2976" i="1"/>
  <c r="N2976" i="1"/>
  <c r="Q2976" i="1"/>
  <c r="L2977" i="1"/>
  <c r="N2977" i="1"/>
  <c r="Q2977" i="1"/>
  <c r="L2978" i="1"/>
  <c r="N2978" i="1"/>
  <c r="Q2978" i="1"/>
  <c r="L2979" i="1"/>
  <c r="N2979" i="1"/>
  <c r="Q2979" i="1"/>
  <c r="L2980" i="1"/>
  <c r="N2980" i="1"/>
  <c r="Q2980" i="1"/>
  <c r="L2981" i="1"/>
  <c r="N2981" i="1"/>
  <c r="Q2981" i="1"/>
  <c r="L2982" i="1"/>
  <c r="N2982" i="1"/>
  <c r="Q2982" i="1"/>
  <c r="L2983" i="1"/>
  <c r="N2983" i="1"/>
  <c r="Q2983" i="1"/>
  <c r="L2984" i="1"/>
  <c r="N2984" i="1"/>
  <c r="Q2984" i="1"/>
  <c r="L2985" i="1"/>
  <c r="N2985" i="1"/>
  <c r="Q2985" i="1"/>
  <c r="L2986" i="1"/>
  <c r="N2986" i="1"/>
  <c r="Q2986" i="1"/>
  <c r="L2987" i="1"/>
  <c r="N2987" i="1"/>
  <c r="Q2987" i="1"/>
  <c r="L2988" i="1"/>
  <c r="N2988" i="1"/>
  <c r="Q2988" i="1"/>
  <c r="L2989" i="1"/>
  <c r="N2989" i="1"/>
  <c r="Q2989" i="1"/>
  <c r="L2990" i="1"/>
  <c r="N2990" i="1"/>
  <c r="Q2990" i="1"/>
  <c r="L2991" i="1"/>
  <c r="N2991" i="1"/>
  <c r="Q2991" i="1"/>
  <c r="L2992" i="1"/>
  <c r="N2992" i="1"/>
  <c r="Q2992" i="1"/>
  <c r="L2993" i="1"/>
  <c r="N2993" i="1"/>
  <c r="Q2993" i="1"/>
  <c r="L2994" i="1"/>
  <c r="N2994" i="1"/>
  <c r="Q2994" i="1"/>
  <c r="L2995" i="1"/>
  <c r="N2995" i="1"/>
  <c r="Q2995" i="1"/>
  <c r="L2996" i="1"/>
  <c r="N2996" i="1"/>
  <c r="Q2996" i="1"/>
  <c r="L2997" i="1"/>
  <c r="N2997" i="1"/>
  <c r="Q2997" i="1"/>
  <c r="L2998" i="1"/>
  <c r="N2998" i="1"/>
  <c r="Q2998" i="1"/>
  <c r="L2999" i="1"/>
  <c r="N2999" i="1"/>
  <c r="Q2999" i="1"/>
  <c r="L3000" i="1"/>
  <c r="N3000" i="1"/>
  <c r="Q3000" i="1"/>
  <c r="L3001" i="1"/>
  <c r="N3001" i="1"/>
  <c r="Q3001" i="1"/>
  <c r="L3002" i="1"/>
  <c r="N3002" i="1"/>
  <c r="Q3002" i="1"/>
  <c r="L3003" i="1"/>
  <c r="N3003" i="1"/>
  <c r="Q3003" i="1"/>
  <c r="L3004" i="1"/>
  <c r="N3004" i="1"/>
  <c r="Q3004" i="1"/>
  <c r="L3005" i="1"/>
  <c r="N3005" i="1"/>
  <c r="Q3005" i="1"/>
  <c r="L3006" i="1"/>
  <c r="N3006" i="1"/>
  <c r="Q3006" i="1"/>
  <c r="L3007" i="1"/>
  <c r="N3007" i="1"/>
  <c r="Q3007" i="1"/>
  <c r="L3008" i="1"/>
  <c r="N3008" i="1"/>
  <c r="Q3008" i="1"/>
  <c r="L3009" i="1"/>
  <c r="N3009" i="1"/>
  <c r="Q3009" i="1"/>
  <c r="L3010" i="1"/>
  <c r="N3010" i="1"/>
  <c r="Q3010" i="1"/>
  <c r="L3011" i="1"/>
  <c r="N3011" i="1"/>
  <c r="Q3011" i="1"/>
  <c r="L3012" i="1"/>
  <c r="N3012" i="1"/>
  <c r="Q3012" i="1"/>
  <c r="L3013" i="1"/>
  <c r="N3013" i="1"/>
  <c r="Q3013" i="1"/>
  <c r="L3014" i="1"/>
  <c r="N3014" i="1"/>
  <c r="Q3014" i="1"/>
  <c r="L3015" i="1"/>
  <c r="N3015" i="1"/>
  <c r="Q3015" i="1"/>
  <c r="L3016" i="1"/>
  <c r="N3016" i="1"/>
  <c r="Q3016" i="1"/>
  <c r="L3017" i="1"/>
  <c r="N3017" i="1"/>
  <c r="Q3017" i="1"/>
  <c r="L3018" i="1"/>
  <c r="N3018" i="1"/>
  <c r="Q3018" i="1"/>
  <c r="L3019" i="1"/>
  <c r="N3019" i="1"/>
  <c r="Q3019" i="1"/>
  <c r="L3020" i="1"/>
  <c r="N3020" i="1"/>
  <c r="Q3020" i="1"/>
  <c r="L3021" i="1"/>
  <c r="N3021" i="1"/>
  <c r="Q3021" i="1"/>
  <c r="L3022" i="1"/>
  <c r="N3022" i="1"/>
  <c r="Q3022" i="1"/>
  <c r="L3023" i="1"/>
  <c r="N3023" i="1"/>
  <c r="Q3023" i="1"/>
  <c r="L3024" i="1"/>
  <c r="N3024" i="1"/>
  <c r="Q3024" i="1"/>
  <c r="L3025" i="1"/>
  <c r="N3025" i="1"/>
  <c r="Q3025" i="1"/>
  <c r="L3026" i="1"/>
  <c r="N3026" i="1"/>
  <c r="Q3026" i="1"/>
  <c r="L3027" i="1"/>
  <c r="N3027" i="1"/>
  <c r="Q3027" i="1"/>
  <c r="L3028" i="1"/>
  <c r="N3028" i="1"/>
  <c r="Q3028" i="1"/>
  <c r="L3029" i="1"/>
  <c r="N3029" i="1"/>
  <c r="Q3029" i="1"/>
  <c r="L3030" i="1"/>
  <c r="N3030" i="1"/>
  <c r="Q3030" i="1"/>
  <c r="L3031" i="1"/>
  <c r="N3031" i="1"/>
  <c r="Q3031" i="1"/>
  <c r="L3032" i="1"/>
  <c r="N3032" i="1"/>
  <c r="Q3032" i="1"/>
  <c r="L3033" i="1"/>
  <c r="N3033" i="1"/>
  <c r="Q3033" i="1"/>
  <c r="L3034" i="1"/>
  <c r="N3034" i="1"/>
  <c r="Q3034" i="1"/>
  <c r="L3035" i="1"/>
  <c r="N3035" i="1"/>
  <c r="Q3035" i="1"/>
  <c r="L3036" i="1"/>
  <c r="N3036" i="1"/>
  <c r="Q3036" i="1"/>
  <c r="L3037" i="1"/>
  <c r="N3037" i="1"/>
  <c r="Q3037" i="1"/>
  <c r="L3038" i="1"/>
  <c r="N3038" i="1"/>
  <c r="Q3038" i="1"/>
  <c r="L3039" i="1"/>
  <c r="N3039" i="1"/>
  <c r="Q3039" i="1"/>
  <c r="L3040" i="1"/>
  <c r="N3040" i="1"/>
  <c r="Q3040" i="1"/>
  <c r="L3041" i="1"/>
  <c r="N3041" i="1"/>
  <c r="Q3041" i="1"/>
  <c r="L3042" i="1"/>
  <c r="N3042" i="1"/>
  <c r="Q3042" i="1"/>
  <c r="L3043" i="1"/>
  <c r="N3043" i="1"/>
  <c r="Q3043" i="1"/>
  <c r="L3044" i="1"/>
  <c r="N3044" i="1"/>
  <c r="Q3044" i="1"/>
  <c r="L3045" i="1"/>
  <c r="N3045" i="1"/>
  <c r="Q3045" i="1"/>
  <c r="L3046" i="1"/>
  <c r="N3046" i="1"/>
  <c r="Q3046" i="1"/>
  <c r="L3047" i="1"/>
  <c r="N3047" i="1"/>
  <c r="Q3047" i="1"/>
  <c r="L3048" i="1"/>
  <c r="N3048" i="1"/>
  <c r="Q3048" i="1"/>
  <c r="L3049" i="1"/>
  <c r="N3049" i="1"/>
  <c r="Q3049" i="1"/>
  <c r="L3050" i="1"/>
  <c r="N3050" i="1"/>
  <c r="Q3050" i="1"/>
  <c r="L3051" i="1"/>
  <c r="N3051" i="1"/>
  <c r="Q3051" i="1"/>
  <c r="L3052" i="1"/>
  <c r="N3052" i="1"/>
  <c r="Q3052" i="1"/>
  <c r="L3053" i="1"/>
  <c r="N3053" i="1"/>
  <c r="Q3053" i="1"/>
  <c r="L3054" i="1"/>
  <c r="N3054" i="1"/>
  <c r="Q3054" i="1"/>
  <c r="L3055" i="1"/>
  <c r="N3055" i="1"/>
  <c r="Q3055" i="1"/>
  <c r="L3056" i="1"/>
  <c r="N3056" i="1"/>
  <c r="Q3056" i="1"/>
  <c r="L3057" i="1"/>
  <c r="N3057" i="1"/>
  <c r="Q3057" i="1"/>
  <c r="L3058" i="1"/>
  <c r="N3058" i="1"/>
  <c r="Q3058" i="1"/>
  <c r="L3059" i="1"/>
  <c r="N3059" i="1"/>
  <c r="Q3059" i="1"/>
  <c r="L3060" i="1"/>
  <c r="N3060" i="1"/>
  <c r="Q3060" i="1"/>
  <c r="L3061" i="1"/>
  <c r="N3061" i="1"/>
  <c r="Q3061" i="1"/>
  <c r="L3062" i="1"/>
  <c r="N3062" i="1"/>
  <c r="Q3062" i="1"/>
  <c r="L3063" i="1"/>
  <c r="N3063" i="1"/>
  <c r="Q3063" i="1"/>
  <c r="L3064" i="1"/>
  <c r="N3064" i="1"/>
  <c r="Q3064" i="1"/>
  <c r="L3065" i="1"/>
  <c r="N3065" i="1"/>
  <c r="Q3065" i="1"/>
  <c r="L3066" i="1"/>
  <c r="N3066" i="1"/>
  <c r="Q3066" i="1"/>
  <c r="L3067" i="1"/>
  <c r="N3067" i="1"/>
  <c r="Q3067" i="1"/>
  <c r="L3068" i="1"/>
  <c r="N3068" i="1"/>
  <c r="Q3068" i="1"/>
  <c r="L3069" i="1"/>
  <c r="N3069" i="1"/>
  <c r="Q3069" i="1"/>
  <c r="L3070" i="1"/>
  <c r="N3070" i="1"/>
  <c r="Q3070" i="1"/>
  <c r="L3071" i="1"/>
  <c r="N3071" i="1"/>
  <c r="Q3071" i="1"/>
  <c r="L3072" i="1"/>
  <c r="N3072" i="1"/>
  <c r="Q3072" i="1"/>
  <c r="L3073" i="1"/>
  <c r="N3073" i="1"/>
  <c r="Q3073" i="1"/>
  <c r="L3074" i="1"/>
  <c r="N3074" i="1"/>
  <c r="Q3074" i="1"/>
  <c r="L3075" i="1"/>
  <c r="N3075" i="1"/>
  <c r="Q3075" i="1"/>
  <c r="L3076" i="1"/>
  <c r="N3076" i="1"/>
  <c r="Q3076" i="1"/>
  <c r="L3077" i="1"/>
  <c r="N3077" i="1"/>
  <c r="Q3077" i="1"/>
  <c r="L3078" i="1"/>
  <c r="N3078" i="1"/>
  <c r="Q3078" i="1"/>
  <c r="L3079" i="1"/>
  <c r="N3079" i="1"/>
  <c r="Q3079" i="1"/>
  <c r="L3080" i="1"/>
  <c r="N3080" i="1"/>
  <c r="Q3080" i="1"/>
  <c r="L3081" i="1"/>
  <c r="N3081" i="1"/>
  <c r="Q3081" i="1"/>
  <c r="L3082" i="1"/>
  <c r="N3082" i="1"/>
  <c r="Q3082" i="1"/>
  <c r="L3083" i="1"/>
  <c r="N3083" i="1"/>
  <c r="Q3083" i="1"/>
  <c r="L3084" i="1"/>
  <c r="N3084" i="1"/>
  <c r="Q3084" i="1"/>
  <c r="L3085" i="1"/>
  <c r="N3085" i="1"/>
  <c r="Q3085" i="1"/>
  <c r="L3086" i="1"/>
  <c r="N3086" i="1"/>
  <c r="Q3086" i="1"/>
  <c r="L3087" i="1"/>
  <c r="N3087" i="1"/>
  <c r="Q3087" i="1"/>
  <c r="L3088" i="1"/>
  <c r="N3088" i="1"/>
  <c r="Q3088" i="1"/>
  <c r="L3089" i="1"/>
  <c r="N3089" i="1"/>
  <c r="Q3089" i="1"/>
  <c r="L3090" i="1"/>
  <c r="N3090" i="1"/>
  <c r="Q3090" i="1"/>
  <c r="L3091" i="1"/>
  <c r="N3091" i="1"/>
  <c r="Q3091" i="1"/>
  <c r="L3092" i="1"/>
  <c r="N3092" i="1"/>
  <c r="Q3092" i="1"/>
  <c r="L3093" i="1"/>
  <c r="N3093" i="1"/>
  <c r="Q3093" i="1"/>
  <c r="L3094" i="1"/>
  <c r="N3094" i="1"/>
  <c r="Q3094" i="1"/>
  <c r="L3095" i="1"/>
  <c r="N3095" i="1"/>
  <c r="Q3095" i="1"/>
  <c r="L3096" i="1"/>
  <c r="N3096" i="1"/>
  <c r="Q3096" i="1"/>
  <c r="L3097" i="1"/>
  <c r="N3097" i="1"/>
  <c r="Q3097" i="1"/>
  <c r="L3098" i="1"/>
  <c r="N3098" i="1"/>
  <c r="Q3098" i="1"/>
  <c r="L3099" i="1"/>
  <c r="N3099" i="1"/>
  <c r="Q3099" i="1"/>
  <c r="L3100" i="1"/>
  <c r="N3100" i="1"/>
  <c r="Q3100" i="1"/>
  <c r="L3101" i="1"/>
  <c r="N3101" i="1"/>
  <c r="Q3101" i="1"/>
  <c r="L3102" i="1"/>
  <c r="N3102" i="1"/>
  <c r="Q3102" i="1"/>
  <c r="L3103" i="1"/>
  <c r="N3103" i="1"/>
  <c r="Q3103" i="1"/>
  <c r="L3104" i="1"/>
  <c r="N3104" i="1"/>
  <c r="Q3104" i="1"/>
  <c r="L3105" i="1"/>
  <c r="N3105" i="1"/>
  <c r="Q3105" i="1"/>
  <c r="L3106" i="1"/>
  <c r="N3106" i="1"/>
  <c r="Q3106" i="1"/>
  <c r="L3107" i="1"/>
  <c r="N3107" i="1"/>
  <c r="Q3107" i="1"/>
  <c r="L3108" i="1"/>
  <c r="N3108" i="1"/>
  <c r="Q3108" i="1"/>
  <c r="L3109" i="1"/>
  <c r="N3109" i="1"/>
  <c r="Q3109" i="1"/>
  <c r="L3110" i="1"/>
  <c r="N3110" i="1"/>
  <c r="Q3110" i="1"/>
  <c r="L3111" i="1"/>
  <c r="N3111" i="1"/>
  <c r="Q3111" i="1"/>
  <c r="L3112" i="1"/>
  <c r="N3112" i="1"/>
  <c r="Q3112" i="1"/>
  <c r="L3113" i="1"/>
  <c r="N3113" i="1"/>
  <c r="Q3113" i="1"/>
  <c r="L3114" i="1"/>
  <c r="N3114" i="1"/>
  <c r="Q3114" i="1"/>
  <c r="L3115" i="1"/>
  <c r="N3115" i="1"/>
  <c r="Q3115" i="1"/>
  <c r="L3116" i="1"/>
  <c r="N3116" i="1"/>
  <c r="Q3116" i="1"/>
  <c r="L3117" i="1"/>
  <c r="N3117" i="1"/>
  <c r="Q3117" i="1"/>
  <c r="L3118" i="1"/>
  <c r="N3118" i="1"/>
  <c r="Q3118" i="1"/>
  <c r="L3119" i="1"/>
  <c r="N3119" i="1"/>
  <c r="Q3119" i="1"/>
  <c r="L3120" i="1"/>
  <c r="N3120" i="1"/>
  <c r="Q3120" i="1"/>
  <c r="L3121" i="1"/>
  <c r="N3121" i="1"/>
  <c r="Q3121" i="1"/>
  <c r="L3122" i="1"/>
  <c r="N3122" i="1"/>
  <c r="Q3122" i="1"/>
  <c r="L3123" i="1"/>
  <c r="N3123" i="1"/>
  <c r="Q3123" i="1"/>
  <c r="L3124" i="1"/>
  <c r="N3124" i="1"/>
  <c r="Q3124" i="1"/>
  <c r="L3125" i="1"/>
  <c r="N3125" i="1"/>
  <c r="Q3125" i="1"/>
  <c r="L3126" i="1"/>
  <c r="N3126" i="1"/>
  <c r="Q3126"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B25" i="7"/>
  <c r="B26" i="7"/>
  <c r="B27" i="7"/>
  <c r="B28" i="7"/>
  <c r="B29" i="7"/>
  <c r="B30" i="7"/>
  <c r="B31" i="7"/>
  <c r="B32" i="7"/>
  <c r="AC25" i="7"/>
  <c r="AC26" i="7"/>
  <c r="AC27" i="7"/>
  <c r="AC28" i="7"/>
  <c r="AC29" i="7"/>
  <c r="AC30" i="7"/>
  <c r="AC31" i="7"/>
  <c r="AC32" i="7"/>
  <c r="AE25" i="7"/>
  <c r="AE26" i="7"/>
  <c r="AE27" i="7"/>
  <c r="AE28" i="7"/>
  <c r="AE29" i="7"/>
  <c r="AE30" i="7"/>
  <c r="AE31" i="7"/>
  <c r="AE32" i="7"/>
  <c r="AG25" i="7"/>
  <c r="AG26" i="7"/>
  <c r="AG27" i="7"/>
  <c r="AG28" i="7"/>
  <c r="AG29" i="7"/>
  <c r="AG30" i="7"/>
  <c r="AG31" i="7"/>
  <c r="AG32" i="7"/>
  <c r="AH25" i="7"/>
  <c r="AH26" i="7"/>
  <c r="AH27" i="7"/>
  <c r="AH28" i="7"/>
  <c r="AH29" i="7"/>
  <c r="AH30" i="7"/>
  <c r="AH31" i="7"/>
  <c r="AH32" i="7"/>
  <c r="AI25" i="7"/>
  <c r="AI26" i="7"/>
  <c r="AI27" i="7"/>
  <c r="AI28" i="7"/>
  <c r="AI29" i="7"/>
  <c r="AI30" i="7"/>
  <c r="AI31" i="7"/>
  <c r="AI32" i="7"/>
  <c r="AK25" i="7"/>
  <c r="AL25" i="7" s="1"/>
  <c r="AK26" i="7"/>
  <c r="AL26" i="7" s="1"/>
  <c r="AK27" i="7"/>
  <c r="AL27" i="7"/>
  <c r="AK28" i="7"/>
  <c r="AL28" i="7" s="1"/>
  <c r="AK29" i="7"/>
  <c r="AL29" i="7" s="1"/>
  <c r="AK30" i="7"/>
  <c r="AL30" i="7" s="1"/>
  <c r="AK31" i="7"/>
  <c r="AL31" i="7" s="1"/>
  <c r="AK32" i="7"/>
  <c r="AL32" i="7" s="1"/>
  <c r="U32" i="7"/>
  <c r="U31" i="7"/>
  <c r="U30" i="7"/>
  <c r="U29" i="7"/>
  <c r="U28" i="7"/>
  <c r="U27" i="7"/>
  <c r="U26" i="7"/>
  <c r="U25" i="7"/>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59" i="1"/>
  <c r="N2559" i="1"/>
  <c r="Q2559"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B11" i="7"/>
  <c r="B12" i="7"/>
  <c r="B13" i="7"/>
  <c r="B14" i="7"/>
  <c r="B15" i="7"/>
  <c r="B16" i="7"/>
  <c r="B17" i="7"/>
  <c r="B18" i="7"/>
  <c r="B19" i="7"/>
  <c r="B20" i="7"/>
  <c r="B21" i="7"/>
  <c r="B22" i="7"/>
  <c r="B23" i="7"/>
  <c r="B24" i="7"/>
  <c r="AC11" i="7"/>
  <c r="L24" i="13" s="1"/>
  <c r="AC12" i="7"/>
  <c r="L27" i="13" s="1"/>
  <c r="AC13" i="7"/>
  <c r="AC14" i="7"/>
  <c r="AC15" i="7"/>
  <c r="AC16" i="7"/>
  <c r="AC17" i="7"/>
  <c r="AC18" i="7"/>
  <c r="AC19" i="7"/>
  <c r="AC20" i="7"/>
  <c r="AC21" i="7"/>
  <c r="AC22" i="7"/>
  <c r="AC23" i="7"/>
  <c r="AC24" i="7"/>
  <c r="AE11" i="7"/>
  <c r="AE12" i="7"/>
  <c r="AE13" i="7"/>
  <c r="AE14" i="7"/>
  <c r="AE15" i="7"/>
  <c r="AE16" i="7"/>
  <c r="AE17" i="7"/>
  <c r="AE18" i="7"/>
  <c r="AE19" i="7"/>
  <c r="AE20" i="7"/>
  <c r="AE21" i="7"/>
  <c r="AE22" i="7"/>
  <c r="AE23" i="7"/>
  <c r="AE24" i="7"/>
  <c r="AG11" i="7"/>
  <c r="AG12" i="7"/>
  <c r="AG13" i="7"/>
  <c r="AG14" i="7"/>
  <c r="AG15" i="7"/>
  <c r="AG16" i="7"/>
  <c r="AG17" i="7"/>
  <c r="AG18" i="7"/>
  <c r="AG19" i="7"/>
  <c r="AG20" i="7"/>
  <c r="AG21" i="7"/>
  <c r="AG22" i="7"/>
  <c r="AG23" i="7"/>
  <c r="AG24" i="7"/>
  <c r="AH11" i="7"/>
  <c r="AH12" i="7"/>
  <c r="AH13" i="7"/>
  <c r="AH14" i="7"/>
  <c r="AH15" i="7"/>
  <c r="AH16" i="7"/>
  <c r="AH17" i="7"/>
  <c r="AH18" i="7"/>
  <c r="AH19" i="7"/>
  <c r="AH20" i="7"/>
  <c r="AH21" i="7"/>
  <c r="AH22" i="7"/>
  <c r="AH23" i="7"/>
  <c r="AH24" i="7"/>
  <c r="AI11" i="7"/>
  <c r="AI12" i="7"/>
  <c r="AI13" i="7"/>
  <c r="AI14" i="7"/>
  <c r="AI15" i="7"/>
  <c r="AI16" i="7"/>
  <c r="AI17" i="7"/>
  <c r="AI18" i="7"/>
  <c r="AI19" i="7"/>
  <c r="AI20" i="7"/>
  <c r="AI21" i="7"/>
  <c r="AI22" i="7"/>
  <c r="AI23" i="7"/>
  <c r="AI24" i="7"/>
  <c r="AK11" i="7"/>
  <c r="AK12" i="7"/>
  <c r="AL12" i="7" s="1"/>
  <c r="AK13" i="7"/>
  <c r="AL13" i="7"/>
  <c r="AK14" i="7"/>
  <c r="AL14" i="7" s="1"/>
  <c r="AK15" i="7"/>
  <c r="AL15" i="7" s="1"/>
  <c r="AK16" i="7"/>
  <c r="AL16" i="7"/>
  <c r="AK17" i="7"/>
  <c r="AL17" i="7" s="1"/>
  <c r="AK18" i="7"/>
  <c r="AL18" i="7" s="1"/>
  <c r="AK19" i="7"/>
  <c r="AL19" i="7"/>
  <c r="AK20" i="7"/>
  <c r="AL20" i="7" s="1"/>
  <c r="AK21" i="7"/>
  <c r="AL21" i="7" s="1"/>
  <c r="AK22" i="7"/>
  <c r="AL22" i="7"/>
  <c r="AK23" i="7"/>
  <c r="AL23" i="7" s="1"/>
  <c r="AK24" i="7"/>
  <c r="AL24" i="7" s="1"/>
  <c r="AL11" i="7"/>
  <c r="U24" i="7"/>
  <c r="U23" i="7"/>
  <c r="U22" i="7"/>
  <c r="U21" i="7"/>
  <c r="U20" i="7"/>
  <c r="U19" i="7"/>
  <c r="U18" i="7"/>
  <c r="U17" i="7"/>
  <c r="U16" i="7"/>
  <c r="U15" i="7"/>
  <c r="U14" i="7"/>
  <c r="U13" i="7"/>
  <c r="U12" i="7"/>
  <c r="U11" i="7"/>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AA87" i="15"/>
  <c r="AB44" i="15"/>
  <c r="AB45" i="15"/>
  <c r="AB46" i="15"/>
  <c r="AB47" i="15"/>
  <c r="AB48"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B81" i="15"/>
  <c r="AB82" i="15"/>
  <c r="AB83" i="15"/>
  <c r="AB84" i="15"/>
  <c r="AB85" i="15"/>
  <c r="AB86" i="15"/>
  <c r="AB87" i="15"/>
  <c r="AC44" i="15"/>
  <c r="AC45" i="15"/>
  <c r="AC46" i="15"/>
  <c r="AC47" i="15"/>
  <c r="AC48" i="15"/>
  <c r="AC49" i="15"/>
  <c r="AC50" i="15"/>
  <c r="AC51" i="15"/>
  <c r="AC52" i="15"/>
  <c r="AC53" i="15"/>
  <c r="AC54" i="15"/>
  <c r="AC55" i="15"/>
  <c r="AC56" i="15"/>
  <c r="AC57" i="15"/>
  <c r="AC58" i="15"/>
  <c r="AC59" i="15"/>
  <c r="AC60" i="15"/>
  <c r="AC61" i="15"/>
  <c r="AC62" i="15"/>
  <c r="AC63" i="15"/>
  <c r="AC64" i="15"/>
  <c r="AC65" i="15"/>
  <c r="AC66" i="15"/>
  <c r="AC67" i="15"/>
  <c r="AC68" i="15"/>
  <c r="AC69" i="15"/>
  <c r="AC70" i="15"/>
  <c r="AC71" i="15"/>
  <c r="AC72" i="15"/>
  <c r="AC73" i="15"/>
  <c r="AC74" i="15"/>
  <c r="AC75" i="15"/>
  <c r="AC76" i="15"/>
  <c r="AC77" i="15"/>
  <c r="AC78" i="15"/>
  <c r="AC79" i="15"/>
  <c r="AC80" i="15"/>
  <c r="AC81" i="15"/>
  <c r="AC82" i="15"/>
  <c r="AC83" i="15"/>
  <c r="AC84" i="15"/>
  <c r="AC85" i="15"/>
  <c r="AC86" i="15"/>
  <c r="AC87" i="15"/>
  <c r="AK44" i="15"/>
  <c r="AK45" i="15"/>
  <c r="AK46" i="15"/>
  <c r="AK47" i="15"/>
  <c r="AK48" i="15"/>
  <c r="AK49" i="15"/>
  <c r="AK50" i="15"/>
  <c r="AK51" i="15"/>
  <c r="AK52" i="15"/>
  <c r="AK53" i="15"/>
  <c r="AK54" i="15"/>
  <c r="AK55" i="15"/>
  <c r="AK56" i="15"/>
  <c r="AK57" i="15"/>
  <c r="AK58" i="15"/>
  <c r="AK59" i="15"/>
  <c r="AK60" i="15"/>
  <c r="AK61" i="15"/>
  <c r="AK62" i="15"/>
  <c r="AK63" i="15"/>
  <c r="AK64" i="15"/>
  <c r="AK65" i="15"/>
  <c r="AK66" i="15"/>
  <c r="AK67" i="15"/>
  <c r="AK68" i="15"/>
  <c r="AK69" i="15"/>
  <c r="AK70" i="15"/>
  <c r="AK71" i="15"/>
  <c r="AK72" i="15"/>
  <c r="AK73" i="15"/>
  <c r="AK74" i="15"/>
  <c r="AK75" i="15"/>
  <c r="AK76" i="15"/>
  <c r="AK77" i="15"/>
  <c r="AK78" i="15"/>
  <c r="AK79" i="15"/>
  <c r="AK80" i="15"/>
  <c r="AK81" i="15"/>
  <c r="AK82" i="15"/>
  <c r="AK83" i="15"/>
  <c r="AK84" i="15"/>
  <c r="AK85" i="15"/>
  <c r="AK86" i="15"/>
  <c r="AK87" i="15"/>
  <c r="AN44" i="15"/>
  <c r="AN45" i="15"/>
  <c r="AN46" i="15"/>
  <c r="AN47" i="15"/>
  <c r="AN48"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N81" i="15"/>
  <c r="AN82" i="15"/>
  <c r="AN83" i="15"/>
  <c r="AN84" i="15"/>
  <c r="AN85" i="15"/>
  <c r="AN86" i="15"/>
  <c r="AN87"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P69" i="15"/>
  <c r="AP70" i="15"/>
  <c r="AP71" i="15"/>
  <c r="AP72" i="15"/>
  <c r="AP73" i="15"/>
  <c r="AP74" i="15"/>
  <c r="AP75" i="15"/>
  <c r="AP76" i="15"/>
  <c r="AP77" i="15"/>
  <c r="AP78" i="15"/>
  <c r="AP79" i="15"/>
  <c r="AP80" i="15"/>
  <c r="AP81" i="15"/>
  <c r="AP82" i="15"/>
  <c r="AP83" i="15"/>
  <c r="AP84" i="15"/>
  <c r="AP85" i="15"/>
  <c r="AP86" i="15"/>
  <c r="AP87" i="15"/>
  <c r="AQ44" i="15"/>
  <c r="AQ45" i="15"/>
  <c r="AQ46" i="15"/>
  <c r="AQ47" i="15"/>
  <c r="AQ48" i="15"/>
  <c r="AQ49" i="15"/>
  <c r="AQ50" i="15"/>
  <c r="AQ51" i="15"/>
  <c r="AQ52" i="15"/>
  <c r="AQ53" i="15"/>
  <c r="AQ54" i="15"/>
  <c r="AQ55" i="15"/>
  <c r="AQ56" i="15"/>
  <c r="AQ57" i="15"/>
  <c r="AQ58" i="15"/>
  <c r="AQ59" i="15"/>
  <c r="AQ60" i="15"/>
  <c r="AQ61" i="15"/>
  <c r="AQ62" i="15"/>
  <c r="AQ63" i="15"/>
  <c r="AQ64" i="15"/>
  <c r="AQ65" i="15"/>
  <c r="AQ66" i="15"/>
  <c r="AQ67" i="15"/>
  <c r="AQ68" i="15"/>
  <c r="AQ69" i="15"/>
  <c r="AQ70" i="15"/>
  <c r="AQ71" i="15"/>
  <c r="AQ72" i="15"/>
  <c r="AQ73" i="15"/>
  <c r="AQ74" i="15"/>
  <c r="AQ75" i="15"/>
  <c r="AQ76" i="15"/>
  <c r="AQ77" i="15"/>
  <c r="AQ78" i="15"/>
  <c r="AQ79" i="15"/>
  <c r="AQ80" i="15"/>
  <c r="AQ81" i="15"/>
  <c r="AQ82" i="15"/>
  <c r="AQ83" i="15"/>
  <c r="AQ84" i="15"/>
  <c r="AQ85" i="15"/>
  <c r="AQ86" i="15"/>
  <c r="AQ87" i="15"/>
  <c r="AR44" i="15"/>
  <c r="AR45" i="15"/>
  <c r="AR46" i="15"/>
  <c r="AR47" i="15"/>
  <c r="AR48" i="15"/>
  <c r="AR49" i="15"/>
  <c r="AR50" i="15"/>
  <c r="AR51" i="15"/>
  <c r="AR52" i="15"/>
  <c r="AR53" i="15"/>
  <c r="AR54" i="15"/>
  <c r="AR55" i="15"/>
  <c r="AR56" i="15"/>
  <c r="AR57" i="15"/>
  <c r="AR58" i="15"/>
  <c r="AR59" i="15"/>
  <c r="AR60" i="15"/>
  <c r="AR61" i="15"/>
  <c r="AR62" i="15"/>
  <c r="AR63" i="15"/>
  <c r="AR64" i="15"/>
  <c r="AR65" i="15"/>
  <c r="AR66" i="15"/>
  <c r="AR67" i="15"/>
  <c r="AR68" i="15"/>
  <c r="AR69" i="15"/>
  <c r="AR70" i="15"/>
  <c r="AR71" i="15"/>
  <c r="AR72" i="15"/>
  <c r="AR73" i="15"/>
  <c r="AR74" i="15"/>
  <c r="AR75" i="15"/>
  <c r="AR76" i="15"/>
  <c r="AR77" i="15"/>
  <c r="AR78" i="15"/>
  <c r="AR79" i="15"/>
  <c r="AR80" i="15"/>
  <c r="AR81" i="15"/>
  <c r="AR82" i="15"/>
  <c r="AR83" i="15"/>
  <c r="AR84" i="15"/>
  <c r="AR85" i="15"/>
  <c r="AR86" i="15"/>
  <c r="AR87" i="15"/>
  <c r="L1142" i="1"/>
  <c r="N1142" i="1"/>
  <c r="Q1142" i="1"/>
  <c r="L1143" i="1"/>
  <c r="N1143" i="1"/>
  <c r="Q1143" i="1"/>
  <c r="L1144" i="1"/>
  <c r="N1144" i="1"/>
  <c r="Q1144" i="1"/>
  <c r="L1145" i="1"/>
  <c r="N1145" i="1"/>
  <c r="Q1145" i="1"/>
  <c r="L1146" i="1"/>
  <c r="N1146" i="1"/>
  <c r="Q1146"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L1189" i="1"/>
  <c r="N1189" i="1"/>
  <c r="Q1189" i="1"/>
  <c r="L1190" i="1"/>
  <c r="N1190" i="1"/>
  <c r="Q119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L1642" i="1"/>
  <c r="N1642" i="1"/>
  <c r="Q1642" i="1"/>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X1898" i="1"/>
  <c r="AA1898"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D37" i="15"/>
  <c r="D38" i="15"/>
  <c r="D39" i="15"/>
  <c r="D40" i="15"/>
  <c r="D41" i="15"/>
  <c r="D42" i="15"/>
  <c r="D43" i="15"/>
  <c r="Y37" i="15"/>
  <c r="Y38" i="15"/>
  <c r="Y39" i="15"/>
  <c r="Y40" i="15"/>
  <c r="Y41" i="15"/>
  <c r="Y42" i="15"/>
  <c r="Y43" i="15"/>
  <c r="AA37" i="15"/>
  <c r="AA38" i="15"/>
  <c r="AA39" i="15"/>
  <c r="AA40" i="15"/>
  <c r="AA41" i="15"/>
  <c r="AA42" i="15"/>
  <c r="AA43" i="15"/>
  <c r="AB37" i="15"/>
  <c r="AB38" i="15"/>
  <c r="AB39" i="15"/>
  <c r="AB40" i="15"/>
  <c r="AB41" i="15"/>
  <c r="AB42" i="15"/>
  <c r="AB43" i="15"/>
  <c r="AC37" i="15"/>
  <c r="AC38" i="15"/>
  <c r="AC39" i="15"/>
  <c r="AC40" i="15"/>
  <c r="AC41" i="15"/>
  <c r="AC42" i="15"/>
  <c r="AC43" i="15"/>
  <c r="AK37" i="15"/>
  <c r="AK38" i="15"/>
  <c r="AK39" i="15"/>
  <c r="AK40" i="15"/>
  <c r="AK41" i="15"/>
  <c r="AK42" i="15"/>
  <c r="AK43" i="15"/>
  <c r="AN37" i="15"/>
  <c r="AN38" i="15"/>
  <c r="AN39" i="15"/>
  <c r="AN40" i="15"/>
  <c r="AN41" i="15"/>
  <c r="AN42" i="15"/>
  <c r="AN43" i="15"/>
  <c r="AP37" i="15"/>
  <c r="AP38" i="15"/>
  <c r="AP39" i="15"/>
  <c r="AP40" i="15"/>
  <c r="AP41" i="15"/>
  <c r="AP42" i="15"/>
  <c r="AP43" i="15"/>
  <c r="AQ37" i="15"/>
  <c r="AQ38" i="15"/>
  <c r="AQ39" i="15"/>
  <c r="AQ40" i="15"/>
  <c r="AQ41" i="15"/>
  <c r="AQ42" i="15"/>
  <c r="AQ43" i="15"/>
  <c r="AR37" i="15"/>
  <c r="AR38" i="15"/>
  <c r="AR39" i="15"/>
  <c r="AR40" i="15"/>
  <c r="AR41" i="15"/>
  <c r="AR42" i="15"/>
  <c r="AR43" i="15"/>
  <c r="B9" i="7"/>
  <c r="B10" i="7"/>
  <c r="AC9" i="7"/>
  <c r="AC10" i="7"/>
  <c r="AE9" i="7"/>
  <c r="AE10" i="7"/>
  <c r="AG9" i="7"/>
  <c r="AG10" i="7"/>
  <c r="AH9" i="7"/>
  <c r="AH10" i="7"/>
  <c r="AI9" i="7"/>
  <c r="AI10" i="7"/>
  <c r="AK9" i="7"/>
  <c r="AL9" i="7" s="1"/>
  <c r="AK10" i="7"/>
  <c r="AL10" i="7"/>
  <c r="U10" i="7"/>
  <c r="U9" i="7"/>
  <c r="L727" i="1"/>
  <c r="N727" i="1"/>
  <c r="Q727" i="1"/>
  <c r="L728" i="1"/>
  <c r="N728" i="1"/>
  <c r="Q728" i="1"/>
  <c r="L729" i="1"/>
  <c r="N729" i="1"/>
  <c r="Q729" i="1"/>
  <c r="L730" i="1"/>
  <c r="N730" i="1"/>
  <c r="Q730" i="1"/>
  <c r="L731" i="1"/>
  <c r="N731" i="1"/>
  <c r="Q731" i="1"/>
  <c r="L732" i="1"/>
  <c r="N732" i="1"/>
  <c r="Q732" i="1"/>
  <c r="L733" i="1"/>
  <c r="N733" i="1"/>
  <c r="Q733" i="1"/>
  <c r="L734" i="1"/>
  <c r="N734" i="1"/>
  <c r="Q734" i="1"/>
  <c r="L735" i="1"/>
  <c r="N735" i="1"/>
  <c r="Q735" i="1"/>
  <c r="L736" i="1"/>
  <c r="N736" i="1"/>
  <c r="Q736" i="1"/>
  <c r="L737" i="1"/>
  <c r="N737" i="1"/>
  <c r="Q737" i="1"/>
  <c r="L738" i="1"/>
  <c r="N738" i="1"/>
  <c r="Q738" i="1"/>
  <c r="L739" i="1"/>
  <c r="N739" i="1"/>
  <c r="Q739" i="1"/>
  <c r="L740" i="1"/>
  <c r="N740" i="1"/>
  <c r="Q740" i="1"/>
  <c r="L741" i="1"/>
  <c r="N741" i="1"/>
  <c r="Q741" i="1"/>
  <c r="L742" i="1"/>
  <c r="N742" i="1"/>
  <c r="Q742" i="1"/>
  <c r="L743" i="1"/>
  <c r="N743" i="1"/>
  <c r="Q743" i="1"/>
  <c r="L744" i="1"/>
  <c r="N744" i="1"/>
  <c r="Q744" i="1"/>
  <c r="L745" i="1"/>
  <c r="N745" i="1"/>
  <c r="Q745" i="1"/>
  <c r="L746" i="1"/>
  <c r="N746" i="1"/>
  <c r="Q746" i="1"/>
  <c r="L747" i="1"/>
  <c r="N747" i="1"/>
  <c r="Q747" i="1"/>
  <c r="L748" i="1"/>
  <c r="N748" i="1"/>
  <c r="Q748" i="1"/>
  <c r="L749" i="1"/>
  <c r="N749" i="1"/>
  <c r="Q749" i="1"/>
  <c r="L750" i="1"/>
  <c r="N750" i="1"/>
  <c r="Q750" i="1"/>
  <c r="L751" i="1"/>
  <c r="N751" i="1"/>
  <c r="Q751" i="1"/>
  <c r="L752" i="1"/>
  <c r="N752" i="1"/>
  <c r="Q752" i="1"/>
  <c r="L753" i="1"/>
  <c r="N753" i="1"/>
  <c r="Q753" i="1"/>
  <c r="L754" i="1"/>
  <c r="N754" i="1"/>
  <c r="Q754" i="1"/>
  <c r="L755" i="1"/>
  <c r="N755" i="1"/>
  <c r="Q755" i="1"/>
  <c r="L756" i="1"/>
  <c r="N756" i="1"/>
  <c r="Q756" i="1"/>
  <c r="L757" i="1"/>
  <c r="N757" i="1"/>
  <c r="Q757" i="1"/>
  <c r="L758" i="1"/>
  <c r="N758" i="1"/>
  <c r="Q758" i="1"/>
  <c r="L759" i="1"/>
  <c r="N759" i="1"/>
  <c r="Q759" i="1"/>
  <c r="L760" i="1"/>
  <c r="N760" i="1"/>
  <c r="Q760" i="1"/>
  <c r="L761" i="1"/>
  <c r="N761" i="1"/>
  <c r="Q761" i="1"/>
  <c r="L762" i="1"/>
  <c r="N762" i="1"/>
  <c r="Q762" i="1"/>
  <c r="L763" i="1"/>
  <c r="N763" i="1"/>
  <c r="Q763" i="1"/>
  <c r="L764" i="1"/>
  <c r="N764" i="1"/>
  <c r="Q764" i="1"/>
  <c r="L765" i="1"/>
  <c r="N765" i="1"/>
  <c r="Q765" i="1"/>
  <c r="L766" i="1"/>
  <c r="N766" i="1"/>
  <c r="Q766" i="1"/>
  <c r="L767" i="1"/>
  <c r="N767" i="1"/>
  <c r="Q767" i="1"/>
  <c r="L768" i="1"/>
  <c r="N768" i="1"/>
  <c r="Q768" i="1"/>
  <c r="L769" i="1"/>
  <c r="N769" i="1"/>
  <c r="Q769" i="1"/>
  <c r="L770" i="1"/>
  <c r="N770" i="1"/>
  <c r="Q770" i="1"/>
  <c r="L771" i="1"/>
  <c r="N771" i="1"/>
  <c r="Q771" i="1"/>
  <c r="L772" i="1"/>
  <c r="N772" i="1"/>
  <c r="Q772" i="1"/>
  <c r="L773" i="1"/>
  <c r="N773" i="1"/>
  <c r="Q773" i="1"/>
  <c r="L774" i="1"/>
  <c r="N774" i="1"/>
  <c r="Q774" i="1"/>
  <c r="L775" i="1"/>
  <c r="N775" i="1"/>
  <c r="Q775" i="1"/>
  <c r="L776" i="1"/>
  <c r="N776" i="1"/>
  <c r="Q776" i="1"/>
  <c r="L777" i="1"/>
  <c r="N777" i="1"/>
  <c r="Q777" i="1"/>
  <c r="L778" i="1"/>
  <c r="N778" i="1"/>
  <c r="Q778" i="1"/>
  <c r="L779" i="1"/>
  <c r="N779" i="1"/>
  <c r="Q779" i="1"/>
  <c r="L780" i="1"/>
  <c r="N780" i="1"/>
  <c r="Q780" i="1"/>
  <c r="L781" i="1"/>
  <c r="N781" i="1"/>
  <c r="Q781" i="1"/>
  <c r="L782" i="1"/>
  <c r="N782" i="1"/>
  <c r="Q782" i="1"/>
  <c r="L783" i="1"/>
  <c r="N783" i="1"/>
  <c r="Q783" i="1"/>
  <c r="L784" i="1"/>
  <c r="N784" i="1"/>
  <c r="Q784" i="1"/>
  <c r="L785" i="1"/>
  <c r="N785" i="1"/>
  <c r="Q785" i="1"/>
  <c r="L786" i="1"/>
  <c r="N786" i="1"/>
  <c r="Q786" i="1"/>
  <c r="L787" i="1"/>
  <c r="N787" i="1"/>
  <c r="Q787" i="1"/>
  <c r="L788" i="1"/>
  <c r="N788" i="1"/>
  <c r="Q788" i="1"/>
  <c r="L789" i="1"/>
  <c r="N789" i="1"/>
  <c r="Q789" i="1"/>
  <c r="L790" i="1"/>
  <c r="N790" i="1"/>
  <c r="Q790" i="1"/>
  <c r="L791" i="1"/>
  <c r="N791" i="1"/>
  <c r="Q791" i="1"/>
  <c r="L792" i="1"/>
  <c r="N792" i="1"/>
  <c r="Q792" i="1"/>
  <c r="L793" i="1"/>
  <c r="N793" i="1"/>
  <c r="Q793" i="1"/>
  <c r="L794" i="1"/>
  <c r="N794" i="1"/>
  <c r="Q794" i="1"/>
  <c r="L795" i="1"/>
  <c r="N795" i="1"/>
  <c r="Q795" i="1"/>
  <c r="L796" i="1"/>
  <c r="N796" i="1"/>
  <c r="Q796" i="1"/>
  <c r="L797" i="1"/>
  <c r="N797" i="1"/>
  <c r="Q797" i="1"/>
  <c r="L798" i="1"/>
  <c r="N798" i="1"/>
  <c r="Q798" i="1"/>
  <c r="L799" i="1"/>
  <c r="N799" i="1"/>
  <c r="Q799" i="1"/>
  <c r="L800" i="1"/>
  <c r="N800" i="1"/>
  <c r="Q800" i="1"/>
  <c r="L801" i="1"/>
  <c r="N801" i="1"/>
  <c r="Q801" i="1"/>
  <c r="L802" i="1"/>
  <c r="N802" i="1"/>
  <c r="Q802" i="1"/>
  <c r="L803" i="1"/>
  <c r="N803" i="1"/>
  <c r="Q803" i="1"/>
  <c r="L804" i="1"/>
  <c r="N804" i="1"/>
  <c r="Q804" i="1"/>
  <c r="L805" i="1"/>
  <c r="N805" i="1"/>
  <c r="Q805" i="1"/>
  <c r="L806" i="1"/>
  <c r="N806" i="1"/>
  <c r="Q806" i="1"/>
  <c r="L807" i="1"/>
  <c r="N807" i="1"/>
  <c r="Q807" i="1"/>
  <c r="L808" i="1"/>
  <c r="N808" i="1"/>
  <c r="Q808" i="1"/>
  <c r="L809" i="1"/>
  <c r="N809" i="1"/>
  <c r="Q809" i="1"/>
  <c r="L810" i="1"/>
  <c r="N810" i="1"/>
  <c r="Q810" i="1"/>
  <c r="L811" i="1"/>
  <c r="N811" i="1"/>
  <c r="Q811" i="1"/>
  <c r="L812" i="1"/>
  <c r="N812" i="1"/>
  <c r="Q812" i="1"/>
  <c r="L813" i="1"/>
  <c r="N813" i="1"/>
  <c r="Q813" i="1"/>
  <c r="L814" i="1"/>
  <c r="N814" i="1"/>
  <c r="Q814" i="1"/>
  <c r="L815" i="1"/>
  <c r="N815" i="1"/>
  <c r="Q815" i="1"/>
  <c r="L816" i="1"/>
  <c r="N816" i="1"/>
  <c r="Q816" i="1"/>
  <c r="L817" i="1"/>
  <c r="N817" i="1"/>
  <c r="Q817" i="1"/>
  <c r="L818" i="1"/>
  <c r="N818" i="1"/>
  <c r="Q818" i="1"/>
  <c r="L819" i="1"/>
  <c r="N819" i="1"/>
  <c r="Q819" i="1"/>
  <c r="L820" i="1"/>
  <c r="N820" i="1"/>
  <c r="Q820" i="1"/>
  <c r="L821" i="1"/>
  <c r="N821" i="1"/>
  <c r="Q821" i="1"/>
  <c r="L822" i="1"/>
  <c r="N822" i="1"/>
  <c r="Q822" i="1"/>
  <c r="L823" i="1"/>
  <c r="N823" i="1"/>
  <c r="Q823" i="1"/>
  <c r="L824" i="1"/>
  <c r="N824" i="1"/>
  <c r="Q824" i="1"/>
  <c r="L825" i="1"/>
  <c r="N825" i="1"/>
  <c r="Q825" i="1"/>
  <c r="L826" i="1"/>
  <c r="N826" i="1"/>
  <c r="Q826" i="1"/>
  <c r="L827" i="1"/>
  <c r="N827" i="1"/>
  <c r="Q827" i="1"/>
  <c r="L828" i="1"/>
  <c r="N828" i="1"/>
  <c r="Q828" i="1"/>
  <c r="L829" i="1"/>
  <c r="N829" i="1"/>
  <c r="Q829" i="1"/>
  <c r="L830" i="1"/>
  <c r="N830" i="1"/>
  <c r="Q830" i="1"/>
  <c r="L831" i="1"/>
  <c r="N831" i="1"/>
  <c r="Q831" i="1"/>
  <c r="L832" i="1"/>
  <c r="N832" i="1"/>
  <c r="Q832" i="1"/>
  <c r="L833" i="1"/>
  <c r="N833" i="1"/>
  <c r="Q833" i="1"/>
  <c r="L834" i="1"/>
  <c r="N834" i="1"/>
  <c r="Q834" i="1"/>
  <c r="L835" i="1"/>
  <c r="N835" i="1"/>
  <c r="Q835" i="1"/>
  <c r="L836" i="1"/>
  <c r="N836" i="1"/>
  <c r="Q836" i="1"/>
  <c r="L837" i="1"/>
  <c r="N837" i="1"/>
  <c r="Q837" i="1"/>
  <c r="L838" i="1"/>
  <c r="N838" i="1"/>
  <c r="Q838" i="1"/>
  <c r="L839" i="1"/>
  <c r="N839" i="1"/>
  <c r="Q839" i="1"/>
  <c r="L840" i="1"/>
  <c r="N840" i="1"/>
  <c r="Q840" i="1"/>
  <c r="L841" i="1"/>
  <c r="N841" i="1"/>
  <c r="Q841" i="1"/>
  <c r="L842" i="1"/>
  <c r="N842" i="1"/>
  <c r="Q842" i="1"/>
  <c r="L843" i="1"/>
  <c r="N843" i="1"/>
  <c r="Q843" i="1"/>
  <c r="L844" i="1"/>
  <c r="N844" i="1"/>
  <c r="Q844" i="1"/>
  <c r="L845" i="1"/>
  <c r="N845" i="1"/>
  <c r="Q845" i="1"/>
  <c r="L846" i="1"/>
  <c r="N846" i="1"/>
  <c r="Q846" i="1"/>
  <c r="L847" i="1"/>
  <c r="N847" i="1"/>
  <c r="Q847" i="1"/>
  <c r="L848" i="1"/>
  <c r="N848" i="1"/>
  <c r="Q848" i="1"/>
  <c r="L849" i="1"/>
  <c r="N849" i="1"/>
  <c r="Q849" i="1"/>
  <c r="L850" i="1"/>
  <c r="N850" i="1"/>
  <c r="Q850" i="1"/>
  <c r="L851" i="1"/>
  <c r="N851" i="1"/>
  <c r="Q851" i="1"/>
  <c r="L852" i="1"/>
  <c r="N852" i="1"/>
  <c r="Q852" i="1"/>
  <c r="L853" i="1"/>
  <c r="N853" i="1"/>
  <c r="Q853" i="1"/>
  <c r="L854" i="1"/>
  <c r="N854" i="1"/>
  <c r="Q854" i="1"/>
  <c r="L855" i="1"/>
  <c r="N855" i="1"/>
  <c r="Q855" i="1"/>
  <c r="L856" i="1"/>
  <c r="N856" i="1"/>
  <c r="Q856" i="1"/>
  <c r="L857" i="1"/>
  <c r="N857" i="1"/>
  <c r="Q857" i="1"/>
  <c r="L858" i="1"/>
  <c r="N858" i="1"/>
  <c r="Q858" i="1"/>
  <c r="L859" i="1"/>
  <c r="N859" i="1"/>
  <c r="Q859" i="1"/>
  <c r="L860" i="1"/>
  <c r="N860" i="1"/>
  <c r="Q860" i="1"/>
  <c r="L861" i="1"/>
  <c r="N861" i="1"/>
  <c r="Q861" i="1"/>
  <c r="L862" i="1"/>
  <c r="N862" i="1"/>
  <c r="Q862" i="1"/>
  <c r="L863" i="1"/>
  <c r="N863" i="1"/>
  <c r="Q863" i="1"/>
  <c r="L864" i="1"/>
  <c r="N864" i="1"/>
  <c r="Q864" i="1"/>
  <c r="L865" i="1"/>
  <c r="N865" i="1"/>
  <c r="Q865" i="1"/>
  <c r="L866" i="1"/>
  <c r="N866" i="1"/>
  <c r="Q866" i="1"/>
  <c r="L867" i="1"/>
  <c r="N867" i="1"/>
  <c r="Q867" i="1"/>
  <c r="L868" i="1"/>
  <c r="N868" i="1"/>
  <c r="Q868" i="1"/>
  <c r="L869" i="1"/>
  <c r="N869" i="1"/>
  <c r="Q869" i="1"/>
  <c r="L870" i="1"/>
  <c r="N870" i="1"/>
  <c r="Q870" i="1"/>
  <c r="L871" i="1"/>
  <c r="N871" i="1"/>
  <c r="Q871" i="1"/>
  <c r="L872" i="1"/>
  <c r="N872" i="1"/>
  <c r="Q872" i="1"/>
  <c r="L873" i="1"/>
  <c r="N873" i="1"/>
  <c r="Q873" i="1"/>
  <c r="L874" i="1"/>
  <c r="N874" i="1"/>
  <c r="Q874" i="1"/>
  <c r="L875" i="1"/>
  <c r="N875" i="1"/>
  <c r="Q875" i="1"/>
  <c r="L876" i="1"/>
  <c r="N876" i="1"/>
  <c r="Q876" i="1"/>
  <c r="L877" i="1"/>
  <c r="N877" i="1"/>
  <c r="Q877" i="1"/>
  <c r="L878" i="1"/>
  <c r="N878" i="1"/>
  <c r="Q878" i="1"/>
  <c r="L879" i="1"/>
  <c r="N879" i="1"/>
  <c r="Q879" i="1"/>
  <c r="L880" i="1"/>
  <c r="N880" i="1"/>
  <c r="Q880" i="1"/>
  <c r="L881" i="1"/>
  <c r="N881" i="1"/>
  <c r="Q881" i="1"/>
  <c r="L882" i="1"/>
  <c r="N882" i="1"/>
  <c r="Q882" i="1"/>
  <c r="L883" i="1"/>
  <c r="N883" i="1"/>
  <c r="Q883" i="1"/>
  <c r="L884" i="1"/>
  <c r="N884" i="1"/>
  <c r="Q884" i="1"/>
  <c r="L885" i="1"/>
  <c r="N885" i="1"/>
  <c r="Q885" i="1"/>
  <c r="L886" i="1"/>
  <c r="N886" i="1"/>
  <c r="Q886" i="1"/>
  <c r="L887" i="1"/>
  <c r="N887" i="1"/>
  <c r="Q887" i="1"/>
  <c r="L888" i="1"/>
  <c r="N888" i="1"/>
  <c r="Q888" i="1"/>
  <c r="L889" i="1"/>
  <c r="N889" i="1"/>
  <c r="Q889" i="1"/>
  <c r="L890" i="1"/>
  <c r="N890" i="1"/>
  <c r="Q890" i="1"/>
  <c r="L891" i="1"/>
  <c r="N891" i="1"/>
  <c r="Q891" i="1"/>
  <c r="L892" i="1"/>
  <c r="N892" i="1"/>
  <c r="Q892" i="1"/>
  <c r="L893" i="1"/>
  <c r="N893" i="1"/>
  <c r="Q893" i="1"/>
  <c r="L894" i="1"/>
  <c r="N894" i="1"/>
  <c r="Q894" i="1"/>
  <c r="L895" i="1"/>
  <c r="N895" i="1"/>
  <c r="Q895" i="1"/>
  <c r="L896" i="1"/>
  <c r="N896" i="1"/>
  <c r="Q896" i="1"/>
  <c r="L897" i="1"/>
  <c r="N897" i="1"/>
  <c r="Q897" i="1"/>
  <c r="L898" i="1"/>
  <c r="N898" i="1"/>
  <c r="Q898" i="1"/>
  <c r="L899" i="1"/>
  <c r="N899" i="1"/>
  <c r="Q899" i="1"/>
  <c r="L900" i="1"/>
  <c r="N900" i="1"/>
  <c r="Q900" i="1"/>
  <c r="L901" i="1"/>
  <c r="N901" i="1"/>
  <c r="Q901" i="1"/>
  <c r="L902" i="1"/>
  <c r="N902" i="1"/>
  <c r="Q902" i="1"/>
  <c r="L903" i="1"/>
  <c r="N903" i="1"/>
  <c r="Q903" i="1"/>
  <c r="L904" i="1"/>
  <c r="N904" i="1"/>
  <c r="Q904" i="1"/>
  <c r="L905" i="1"/>
  <c r="N905" i="1"/>
  <c r="Q905" i="1"/>
  <c r="L906" i="1"/>
  <c r="N906" i="1"/>
  <c r="Q906" i="1"/>
  <c r="L907" i="1"/>
  <c r="N907" i="1"/>
  <c r="Q907" i="1"/>
  <c r="L908" i="1"/>
  <c r="N908" i="1"/>
  <c r="Q908" i="1"/>
  <c r="L909" i="1"/>
  <c r="N909" i="1"/>
  <c r="Q909" i="1"/>
  <c r="L910" i="1"/>
  <c r="N910" i="1"/>
  <c r="Q910" i="1"/>
  <c r="L911" i="1"/>
  <c r="N911" i="1"/>
  <c r="Q911" i="1"/>
  <c r="L912" i="1"/>
  <c r="N912" i="1"/>
  <c r="Q912" i="1"/>
  <c r="L913" i="1"/>
  <c r="N913" i="1"/>
  <c r="Q913" i="1"/>
  <c r="L914" i="1"/>
  <c r="N914" i="1"/>
  <c r="Q914" i="1"/>
  <c r="L915" i="1"/>
  <c r="N915" i="1"/>
  <c r="Q915" i="1"/>
  <c r="L916" i="1"/>
  <c r="N916" i="1"/>
  <c r="Q916" i="1"/>
  <c r="L917" i="1"/>
  <c r="N917" i="1"/>
  <c r="Q917" i="1"/>
  <c r="L918" i="1"/>
  <c r="N918" i="1"/>
  <c r="Q918" i="1"/>
  <c r="L919" i="1"/>
  <c r="N919" i="1"/>
  <c r="Q919" i="1"/>
  <c r="L920" i="1"/>
  <c r="N920" i="1"/>
  <c r="Q920" i="1"/>
  <c r="L921" i="1"/>
  <c r="N921" i="1"/>
  <c r="Q921" i="1"/>
  <c r="L922" i="1"/>
  <c r="N922" i="1"/>
  <c r="Q922" i="1"/>
  <c r="L923" i="1"/>
  <c r="N923" i="1"/>
  <c r="Q923" i="1"/>
  <c r="L924" i="1"/>
  <c r="N924" i="1"/>
  <c r="Q924" i="1"/>
  <c r="L925" i="1"/>
  <c r="N925" i="1"/>
  <c r="Q925" i="1"/>
  <c r="L926" i="1"/>
  <c r="N926" i="1"/>
  <c r="Q926" i="1"/>
  <c r="L927" i="1"/>
  <c r="N927" i="1"/>
  <c r="Q927" i="1"/>
  <c r="L928" i="1"/>
  <c r="N928" i="1"/>
  <c r="Q928" i="1"/>
  <c r="L929" i="1"/>
  <c r="N929" i="1"/>
  <c r="Q929" i="1"/>
  <c r="L930" i="1"/>
  <c r="N930" i="1"/>
  <c r="Q930" i="1"/>
  <c r="L931" i="1"/>
  <c r="N931" i="1"/>
  <c r="Q931" i="1"/>
  <c r="L932" i="1"/>
  <c r="N932" i="1"/>
  <c r="Q932" i="1"/>
  <c r="L933" i="1"/>
  <c r="N933" i="1"/>
  <c r="Q933" i="1"/>
  <c r="L934" i="1"/>
  <c r="N934" i="1"/>
  <c r="Q934" i="1"/>
  <c r="L935" i="1"/>
  <c r="N935" i="1"/>
  <c r="Q935" i="1"/>
  <c r="L936" i="1"/>
  <c r="N936" i="1"/>
  <c r="Q936" i="1"/>
  <c r="L937" i="1"/>
  <c r="N937" i="1"/>
  <c r="Q937" i="1"/>
  <c r="L938" i="1"/>
  <c r="N938" i="1"/>
  <c r="Q938" i="1"/>
  <c r="L939" i="1"/>
  <c r="N939" i="1"/>
  <c r="Q939" i="1"/>
  <c r="L940" i="1"/>
  <c r="N940" i="1"/>
  <c r="Q940" i="1"/>
  <c r="L941" i="1"/>
  <c r="N941" i="1"/>
  <c r="Q941" i="1"/>
  <c r="L942" i="1"/>
  <c r="N942" i="1"/>
  <c r="Q942" i="1"/>
  <c r="L943" i="1"/>
  <c r="N943" i="1"/>
  <c r="Q943" i="1"/>
  <c r="L944" i="1"/>
  <c r="N944" i="1"/>
  <c r="Q944" i="1"/>
  <c r="L945" i="1"/>
  <c r="N945" i="1"/>
  <c r="Q945" i="1"/>
  <c r="L946" i="1"/>
  <c r="N946" i="1"/>
  <c r="Q946" i="1"/>
  <c r="L947" i="1"/>
  <c r="N947" i="1"/>
  <c r="Q947" i="1"/>
  <c r="L948" i="1"/>
  <c r="N948" i="1"/>
  <c r="Q948" i="1"/>
  <c r="L949" i="1"/>
  <c r="N949" i="1"/>
  <c r="Q949" i="1"/>
  <c r="L950" i="1"/>
  <c r="N950" i="1"/>
  <c r="Q950" i="1"/>
  <c r="L951" i="1"/>
  <c r="N951" i="1"/>
  <c r="Q951" i="1"/>
  <c r="L952" i="1"/>
  <c r="N952" i="1"/>
  <c r="Q952" i="1"/>
  <c r="L953" i="1"/>
  <c r="N953" i="1"/>
  <c r="Q953" i="1"/>
  <c r="L954" i="1"/>
  <c r="N954" i="1"/>
  <c r="Q954" i="1"/>
  <c r="L955" i="1"/>
  <c r="N955" i="1"/>
  <c r="Q955" i="1"/>
  <c r="L956" i="1"/>
  <c r="N956" i="1"/>
  <c r="Q956" i="1"/>
  <c r="L957" i="1"/>
  <c r="N957" i="1"/>
  <c r="Q957" i="1"/>
  <c r="L958" i="1"/>
  <c r="N958" i="1"/>
  <c r="Q958" i="1"/>
  <c r="L959" i="1"/>
  <c r="N959" i="1"/>
  <c r="Q959" i="1"/>
  <c r="L960" i="1"/>
  <c r="N960" i="1"/>
  <c r="Q960" i="1"/>
  <c r="L961" i="1"/>
  <c r="N961" i="1"/>
  <c r="Q961" i="1"/>
  <c r="L962" i="1"/>
  <c r="N962" i="1"/>
  <c r="Q962" i="1"/>
  <c r="L963" i="1"/>
  <c r="N963" i="1"/>
  <c r="Q963" i="1"/>
  <c r="L964" i="1"/>
  <c r="N964" i="1"/>
  <c r="Q964" i="1"/>
  <c r="L965" i="1"/>
  <c r="N965" i="1"/>
  <c r="Q965" i="1"/>
  <c r="L966" i="1"/>
  <c r="N966" i="1"/>
  <c r="Q966" i="1"/>
  <c r="L967" i="1"/>
  <c r="N967" i="1"/>
  <c r="Q967" i="1"/>
  <c r="L968" i="1"/>
  <c r="N968" i="1"/>
  <c r="Q968" i="1"/>
  <c r="L969" i="1"/>
  <c r="N969" i="1"/>
  <c r="Q969" i="1"/>
  <c r="L970" i="1"/>
  <c r="N970" i="1"/>
  <c r="Q970" i="1"/>
  <c r="L971" i="1"/>
  <c r="N971" i="1"/>
  <c r="Q971" i="1"/>
  <c r="L972" i="1"/>
  <c r="N972" i="1"/>
  <c r="Q972" i="1"/>
  <c r="L973" i="1"/>
  <c r="N973" i="1"/>
  <c r="Q973" i="1"/>
  <c r="L974" i="1"/>
  <c r="N974" i="1"/>
  <c r="Q974" i="1"/>
  <c r="L975" i="1"/>
  <c r="N975" i="1"/>
  <c r="Q975" i="1"/>
  <c r="L976" i="1"/>
  <c r="N976" i="1"/>
  <c r="Q976" i="1"/>
  <c r="L977" i="1"/>
  <c r="N977" i="1"/>
  <c r="Q977" i="1"/>
  <c r="L978" i="1"/>
  <c r="N978" i="1"/>
  <c r="Q978" i="1"/>
  <c r="L979" i="1"/>
  <c r="N979" i="1"/>
  <c r="Q979" i="1"/>
  <c r="L980" i="1"/>
  <c r="N980" i="1"/>
  <c r="Q980" i="1"/>
  <c r="L981" i="1"/>
  <c r="N981" i="1"/>
  <c r="Q981" i="1"/>
  <c r="L982" i="1"/>
  <c r="N982" i="1"/>
  <c r="Q982" i="1"/>
  <c r="L983" i="1"/>
  <c r="N983" i="1"/>
  <c r="Q983" i="1"/>
  <c r="L984" i="1"/>
  <c r="N984" i="1"/>
  <c r="Q984" i="1"/>
  <c r="L985" i="1"/>
  <c r="N985" i="1"/>
  <c r="Q985" i="1"/>
  <c r="L986" i="1"/>
  <c r="N986" i="1"/>
  <c r="Q986" i="1"/>
  <c r="L987" i="1"/>
  <c r="N987" i="1"/>
  <c r="Q987" i="1"/>
  <c r="L988" i="1"/>
  <c r="N988" i="1"/>
  <c r="Q988" i="1"/>
  <c r="L989" i="1"/>
  <c r="N989" i="1"/>
  <c r="Q989" i="1"/>
  <c r="L990" i="1"/>
  <c r="N990" i="1"/>
  <c r="Q990" i="1"/>
  <c r="L991" i="1"/>
  <c r="N991" i="1"/>
  <c r="Q991" i="1"/>
  <c r="L992" i="1"/>
  <c r="N992" i="1"/>
  <c r="Q992" i="1"/>
  <c r="L993" i="1"/>
  <c r="N993" i="1"/>
  <c r="Q993" i="1"/>
  <c r="L994" i="1"/>
  <c r="N994" i="1"/>
  <c r="Q994" i="1"/>
  <c r="L995" i="1"/>
  <c r="N995" i="1"/>
  <c r="Q995" i="1"/>
  <c r="L996" i="1"/>
  <c r="N996" i="1"/>
  <c r="Q996" i="1"/>
  <c r="L997" i="1"/>
  <c r="N997" i="1"/>
  <c r="Q997" i="1"/>
  <c r="L998" i="1"/>
  <c r="N998" i="1"/>
  <c r="Q998" i="1"/>
  <c r="L999" i="1"/>
  <c r="N999" i="1"/>
  <c r="Q999" i="1"/>
  <c r="L1000" i="1"/>
  <c r="N1000" i="1"/>
  <c r="Q1000" i="1"/>
  <c r="L1001" i="1"/>
  <c r="N1001" i="1"/>
  <c r="Q1001" i="1"/>
  <c r="L1002" i="1"/>
  <c r="N1002" i="1"/>
  <c r="Q1002" i="1"/>
  <c r="L1003" i="1"/>
  <c r="N1003" i="1"/>
  <c r="Q1003" i="1"/>
  <c r="L1004" i="1"/>
  <c r="N1004" i="1"/>
  <c r="Q1004" i="1"/>
  <c r="L1005" i="1"/>
  <c r="N1005" i="1"/>
  <c r="Q1005" i="1"/>
  <c r="L1006" i="1"/>
  <c r="N1006" i="1"/>
  <c r="Q1006" i="1"/>
  <c r="L1007" i="1"/>
  <c r="N1007" i="1"/>
  <c r="Q1007" i="1"/>
  <c r="L1008" i="1"/>
  <c r="N1008" i="1"/>
  <c r="Q1008" i="1"/>
  <c r="L1009" i="1"/>
  <c r="N1009" i="1"/>
  <c r="Q1009" i="1"/>
  <c r="L1010" i="1"/>
  <c r="N1010" i="1"/>
  <c r="Q1010" i="1"/>
  <c r="L1011" i="1"/>
  <c r="N1011" i="1"/>
  <c r="Q1011" i="1"/>
  <c r="L1012" i="1"/>
  <c r="N1012" i="1"/>
  <c r="Q1012" i="1"/>
  <c r="L1013" i="1"/>
  <c r="N1013" i="1"/>
  <c r="Q1013" i="1"/>
  <c r="L1014" i="1"/>
  <c r="N1014" i="1"/>
  <c r="Q1014" i="1"/>
  <c r="L1015" i="1"/>
  <c r="N1015" i="1"/>
  <c r="Q1015" i="1"/>
  <c r="L1016" i="1"/>
  <c r="N1016" i="1"/>
  <c r="Q1016" i="1"/>
  <c r="L1017" i="1"/>
  <c r="N1017" i="1"/>
  <c r="Q1017" i="1"/>
  <c r="L1018" i="1"/>
  <c r="N1018" i="1"/>
  <c r="Q1018" i="1"/>
  <c r="L1019" i="1"/>
  <c r="N1019" i="1"/>
  <c r="Q1019" i="1"/>
  <c r="L1020" i="1"/>
  <c r="N1020" i="1"/>
  <c r="Q1020" i="1"/>
  <c r="L1021" i="1"/>
  <c r="N1021" i="1"/>
  <c r="Q1021" i="1"/>
  <c r="L1022" i="1"/>
  <c r="N1022" i="1"/>
  <c r="Q1022" i="1"/>
  <c r="L1023" i="1"/>
  <c r="N1023" i="1"/>
  <c r="Q1023" i="1"/>
  <c r="L1024" i="1"/>
  <c r="N1024" i="1"/>
  <c r="Q1024" i="1"/>
  <c r="L1025" i="1"/>
  <c r="N1025" i="1"/>
  <c r="Q1025" i="1"/>
  <c r="L1026" i="1"/>
  <c r="N1026" i="1"/>
  <c r="Q1026" i="1"/>
  <c r="L1027" i="1"/>
  <c r="N1027" i="1"/>
  <c r="Q1027" i="1"/>
  <c r="L1028" i="1"/>
  <c r="N1028" i="1"/>
  <c r="Q1028" i="1"/>
  <c r="L1029" i="1"/>
  <c r="N1029" i="1"/>
  <c r="Q1029" i="1"/>
  <c r="L1030" i="1"/>
  <c r="N1030" i="1"/>
  <c r="Q1030" i="1"/>
  <c r="L1031" i="1"/>
  <c r="N1031" i="1"/>
  <c r="Q1031" i="1"/>
  <c r="L1032" i="1"/>
  <c r="N1032" i="1"/>
  <c r="Q1032" i="1"/>
  <c r="L1033" i="1"/>
  <c r="N1033" i="1"/>
  <c r="Q1033" i="1"/>
  <c r="L1034" i="1"/>
  <c r="N1034" i="1"/>
  <c r="Q1034" i="1"/>
  <c r="L1035" i="1"/>
  <c r="N1035" i="1"/>
  <c r="Q1035" i="1"/>
  <c r="L1036" i="1"/>
  <c r="N1036" i="1"/>
  <c r="Q1036" i="1"/>
  <c r="L1037" i="1"/>
  <c r="N1037" i="1"/>
  <c r="Q1037" i="1"/>
  <c r="L1038" i="1"/>
  <c r="N1038" i="1"/>
  <c r="Q1038" i="1"/>
  <c r="L1039" i="1"/>
  <c r="N1039" i="1"/>
  <c r="Q1039" i="1"/>
  <c r="L1040" i="1"/>
  <c r="N1040" i="1"/>
  <c r="Q1040" i="1"/>
  <c r="L1041" i="1"/>
  <c r="N1041" i="1"/>
  <c r="Q1041" i="1"/>
  <c r="L1042" i="1"/>
  <c r="N1042" i="1"/>
  <c r="Q1042" i="1"/>
  <c r="L1043" i="1"/>
  <c r="N1043" i="1"/>
  <c r="Q1043" i="1"/>
  <c r="L1044" i="1"/>
  <c r="N1044" i="1"/>
  <c r="Q1044" i="1"/>
  <c r="L1045" i="1"/>
  <c r="N1045" i="1"/>
  <c r="Q1045" i="1"/>
  <c r="L1046" i="1"/>
  <c r="N1046" i="1"/>
  <c r="Q1046" i="1"/>
  <c r="L1047" i="1"/>
  <c r="N1047" i="1"/>
  <c r="Q1047" i="1"/>
  <c r="L1048" i="1"/>
  <c r="N1048" i="1"/>
  <c r="Q1048" i="1"/>
  <c r="L1049" i="1"/>
  <c r="N1049" i="1"/>
  <c r="Q1049" i="1"/>
  <c r="L1050" i="1"/>
  <c r="N1050" i="1"/>
  <c r="Q1050" i="1"/>
  <c r="L1051" i="1"/>
  <c r="N1051" i="1"/>
  <c r="Q1051" i="1"/>
  <c r="L1052" i="1"/>
  <c r="N1052" i="1"/>
  <c r="Q1052" i="1"/>
  <c r="L1053" i="1"/>
  <c r="N1053" i="1"/>
  <c r="Q1053" i="1"/>
  <c r="L1054" i="1"/>
  <c r="N1054" i="1"/>
  <c r="Q1054" i="1"/>
  <c r="L1055" i="1"/>
  <c r="N1055" i="1"/>
  <c r="Q1055" i="1"/>
  <c r="L1056" i="1"/>
  <c r="N1056" i="1"/>
  <c r="Q1056" i="1"/>
  <c r="L1057" i="1"/>
  <c r="N1057" i="1"/>
  <c r="Q1057" i="1"/>
  <c r="L1058" i="1"/>
  <c r="N1058" i="1"/>
  <c r="Q1058" i="1"/>
  <c r="L1059" i="1"/>
  <c r="N1059" i="1"/>
  <c r="Q1059" i="1"/>
  <c r="L1060" i="1"/>
  <c r="N1060" i="1"/>
  <c r="Q1060" i="1"/>
  <c r="L1061" i="1"/>
  <c r="N1061" i="1"/>
  <c r="Q1061" i="1"/>
  <c r="L1062" i="1"/>
  <c r="N1062" i="1"/>
  <c r="Q1062" i="1"/>
  <c r="L1063" i="1"/>
  <c r="N1063" i="1"/>
  <c r="Q1063" i="1"/>
  <c r="L1064" i="1"/>
  <c r="N1064" i="1"/>
  <c r="Q1064" i="1"/>
  <c r="L1065" i="1"/>
  <c r="N1065" i="1"/>
  <c r="Q1065" i="1"/>
  <c r="L1066" i="1"/>
  <c r="N1066" i="1"/>
  <c r="Q1066" i="1"/>
  <c r="L1067" i="1"/>
  <c r="N1067" i="1"/>
  <c r="Q1067" i="1"/>
  <c r="L1068" i="1"/>
  <c r="N1068" i="1"/>
  <c r="Q1068" i="1"/>
  <c r="L1069" i="1"/>
  <c r="N1069" i="1"/>
  <c r="Q1069" i="1"/>
  <c r="L1070" i="1"/>
  <c r="N1070" i="1"/>
  <c r="Q1070" i="1"/>
  <c r="L1071" i="1"/>
  <c r="N1071" i="1"/>
  <c r="Q1071" i="1"/>
  <c r="L1072" i="1"/>
  <c r="N1072" i="1"/>
  <c r="Q1072" i="1"/>
  <c r="L1073" i="1"/>
  <c r="N1073" i="1"/>
  <c r="Q1073" i="1"/>
  <c r="L1074" i="1"/>
  <c r="N1074" i="1"/>
  <c r="Q1074" i="1"/>
  <c r="L1075" i="1"/>
  <c r="N1075" i="1"/>
  <c r="Q1075" i="1"/>
  <c r="L1076" i="1"/>
  <c r="N1076" i="1"/>
  <c r="Q1076" i="1"/>
  <c r="L1077" i="1"/>
  <c r="N1077" i="1"/>
  <c r="Q1077" i="1"/>
  <c r="L1078" i="1"/>
  <c r="N1078" i="1"/>
  <c r="Q1078" i="1"/>
  <c r="L1079" i="1"/>
  <c r="N1079" i="1"/>
  <c r="Q1079" i="1"/>
  <c r="L1080" i="1"/>
  <c r="N1080" i="1"/>
  <c r="Q1080" i="1"/>
  <c r="L1081" i="1"/>
  <c r="N1081" i="1"/>
  <c r="Q1081" i="1"/>
  <c r="L1082" i="1"/>
  <c r="N1082" i="1"/>
  <c r="Q1082" i="1"/>
  <c r="L1083" i="1"/>
  <c r="N1083" i="1"/>
  <c r="Q1083" i="1"/>
  <c r="L1084" i="1"/>
  <c r="N1084" i="1"/>
  <c r="Q1084" i="1"/>
  <c r="L1085" i="1"/>
  <c r="N1085" i="1"/>
  <c r="Q1085" i="1"/>
  <c r="L1086" i="1"/>
  <c r="N1086" i="1"/>
  <c r="Q1086" i="1"/>
  <c r="L1087" i="1"/>
  <c r="N1087" i="1"/>
  <c r="Q1087" i="1"/>
  <c r="L1088" i="1"/>
  <c r="N1088" i="1"/>
  <c r="Q1088" i="1"/>
  <c r="L1089" i="1"/>
  <c r="N1089" i="1"/>
  <c r="Q1089" i="1"/>
  <c r="L1090" i="1"/>
  <c r="N1090" i="1"/>
  <c r="Q1090" i="1"/>
  <c r="L1091" i="1"/>
  <c r="N1091" i="1"/>
  <c r="Q1091" i="1"/>
  <c r="L1092" i="1"/>
  <c r="N1092" i="1"/>
  <c r="Q1092" i="1"/>
  <c r="L1093" i="1"/>
  <c r="N1093" i="1"/>
  <c r="Q1093" i="1"/>
  <c r="L1094" i="1"/>
  <c r="N1094" i="1"/>
  <c r="Q1094" i="1"/>
  <c r="L1095" i="1"/>
  <c r="N1095" i="1"/>
  <c r="Q1095" i="1"/>
  <c r="L1096" i="1"/>
  <c r="N1096" i="1"/>
  <c r="Q1096" i="1"/>
  <c r="L1097" i="1"/>
  <c r="N1097" i="1"/>
  <c r="Q1097" i="1"/>
  <c r="L1098" i="1"/>
  <c r="N1098" i="1"/>
  <c r="Q1098" i="1"/>
  <c r="L1099" i="1"/>
  <c r="N1099" i="1"/>
  <c r="Q1099" i="1"/>
  <c r="L1100" i="1"/>
  <c r="N1100" i="1"/>
  <c r="Q1100" i="1"/>
  <c r="L1101" i="1"/>
  <c r="N1101" i="1"/>
  <c r="Q1101" i="1"/>
  <c r="L1102" i="1"/>
  <c r="N1102" i="1"/>
  <c r="Q1102" i="1"/>
  <c r="L1103" i="1"/>
  <c r="N1103" i="1"/>
  <c r="Q1103" i="1"/>
  <c r="L1104" i="1"/>
  <c r="N1104" i="1"/>
  <c r="Q1104" i="1"/>
  <c r="L1105" i="1"/>
  <c r="N1105" i="1"/>
  <c r="Q1105" i="1"/>
  <c r="L1106" i="1"/>
  <c r="N1106" i="1"/>
  <c r="Q1106" i="1"/>
  <c r="L1107" i="1"/>
  <c r="N1107" i="1"/>
  <c r="Q1107" i="1"/>
  <c r="L1108" i="1"/>
  <c r="N1108" i="1"/>
  <c r="Q1108" i="1"/>
  <c r="L1109" i="1"/>
  <c r="N1109" i="1"/>
  <c r="Q1109" i="1"/>
  <c r="L1110" i="1"/>
  <c r="N1110" i="1"/>
  <c r="Q1110" i="1"/>
  <c r="L1111" i="1"/>
  <c r="N1111" i="1"/>
  <c r="Q1111" i="1"/>
  <c r="L1112" i="1"/>
  <c r="N1112" i="1"/>
  <c r="Q1112" i="1"/>
  <c r="L1113" i="1"/>
  <c r="N1113" i="1"/>
  <c r="Q1113" i="1"/>
  <c r="L1114" i="1"/>
  <c r="N1114" i="1"/>
  <c r="Q1114" i="1"/>
  <c r="L1115" i="1"/>
  <c r="N1115" i="1"/>
  <c r="Q1115" i="1"/>
  <c r="L1116" i="1"/>
  <c r="N1116" i="1"/>
  <c r="Q1116" i="1"/>
  <c r="L1117" i="1"/>
  <c r="N1117" i="1"/>
  <c r="Q1117" i="1"/>
  <c r="L1118" i="1"/>
  <c r="N1118" i="1"/>
  <c r="Q1118" i="1"/>
  <c r="L1119" i="1"/>
  <c r="N1119" i="1"/>
  <c r="Q1119" i="1"/>
  <c r="L1120" i="1"/>
  <c r="N1120" i="1"/>
  <c r="Q1120" i="1"/>
  <c r="L1121" i="1"/>
  <c r="N1121" i="1"/>
  <c r="Q1121" i="1"/>
  <c r="L1122" i="1"/>
  <c r="N1122" i="1"/>
  <c r="Q1122" i="1"/>
  <c r="L1123" i="1"/>
  <c r="N1123" i="1"/>
  <c r="Q1123" i="1"/>
  <c r="L1124" i="1"/>
  <c r="N1124" i="1"/>
  <c r="Q1124" i="1"/>
  <c r="L1125" i="1"/>
  <c r="N1125" i="1"/>
  <c r="Q1125" i="1"/>
  <c r="L1126" i="1"/>
  <c r="N1126" i="1"/>
  <c r="Q1126" i="1"/>
  <c r="L1127" i="1"/>
  <c r="N1127" i="1"/>
  <c r="Q1127" i="1"/>
  <c r="L1128" i="1"/>
  <c r="N1128" i="1"/>
  <c r="Q1128" i="1"/>
  <c r="L1129" i="1"/>
  <c r="N1129" i="1"/>
  <c r="Q1129" i="1"/>
  <c r="L1130" i="1"/>
  <c r="N1130" i="1"/>
  <c r="Q1130" i="1"/>
  <c r="L1131" i="1"/>
  <c r="N1131" i="1"/>
  <c r="Q1131" i="1"/>
  <c r="L1132" i="1"/>
  <c r="N1132" i="1"/>
  <c r="Q1132" i="1"/>
  <c r="L1133" i="1"/>
  <c r="N1133" i="1"/>
  <c r="Q1133" i="1"/>
  <c r="L1134" i="1"/>
  <c r="N1134" i="1"/>
  <c r="Q1134" i="1"/>
  <c r="L1135" i="1"/>
  <c r="N1135" i="1"/>
  <c r="Q1135" i="1"/>
  <c r="L1136" i="1"/>
  <c r="N1136" i="1"/>
  <c r="Q1136" i="1"/>
  <c r="L1137" i="1"/>
  <c r="N1137" i="1"/>
  <c r="Q1137" i="1"/>
  <c r="L1138" i="1"/>
  <c r="N1138" i="1"/>
  <c r="Q1138" i="1"/>
  <c r="L1139" i="1"/>
  <c r="N1139" i="1"/>
  <c r="Q1139" i="1"/>
  <c r="L1140" i="1"/>
  <c r="N1140" i="1"/>
  <c r="Q1140" i="1"/>
  <c r="L1141" i="1"/>
  <c r="N1141" i="1"/>
  <c r="Q1141"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L608" i="1"/>
  <c r="N608" i="1"/>
  <c r="Q608" i="1"/>
  <c r="L609" i="1"/>
  <c r="N609" i="1"/>
  <c r="Q609" i="1"/>
  <c r="L610" i="1"/>
  <c r="N610" i="1"/>
  <c r="Q610" i="1"/>
  <c r="L611" i="1"/>
  <c r="N611" i="1"/>
  <c r="Q611" i="1"/>
  <c r="L612" i="1"/>
  <c r="N612" i="1"/>
  <c r="Q612"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L678" i="1"/>
  <c r="N678" i="1"/>
  <c r="Q678" i="1"/>
  <c r="L679" i="1"/>
  <c r="N679" i="1"/>
  <c r="Q679" i="1"/>
  <c r="L680" i="1"/>
  <c r="N680" i="1"/>
  <c r="Q680" i="1"/>
  <c r="L681" i="1"/>
  <c r="N681" i="1"/>
  <c r="Q681" i="1"/>
  <c r="L682" i="1"/>
  <c r="N682" i="1"/>
  <c r="Q682" i="1"/>
  <c r="L683" i="1"/>
  <c r="N683" i="1"/>
  <c r="Q683" i="1"/>
  <c r="L684" i="1"/>
  <c r="N684" i="1"/>
  <c r="Q684" i="1"/>
  <c r="L685" i="1"/>
  <c r="N685" i="1"/>
  <c r="Q685" i="1"/>
  <c r="L686" i="1"/>
  <c r="N686" i="1"/>
  <c r="Q686" i="1"/>
  <c r="L687" i="1"/>
  <c r="N687" i="1"/>
  <c r="Q687" i="1"/>
  <c r="L688" i="1"/>
  <c r="N688" i="1"/>
  <c r="Q688" i="1"/>
  <c r="L689" i="1"/>
  <c r="N689" i="1"/>
  <c r="Q689" i="1"/>
  <c r="L690" i="1"/>
  <c r="N690" i="1"/>
  <c r="Q690" i="1"/>
  <c r="L691" i="1"/>
  <c r="N691" i="1"/>
  <c r="Q691" i="1"/>
  <c r="L692" i="1"/>
  <c r="N692" i="1"/>
  <c r="Q692" i="1"/>
  <c r="L693" i="1"/>
  <c r="N693" i="1"/>
  <c r="Q693" i="1"/>
  <c r="L694" i="1"/>
  <c r="N694" i="1"/>
  <c r="Q694" i="1"/>
  <c r="L695" i="1"/>
  <c r="N695" i="1"/>
  <c r="Q695" i="1"/>
  <c r="L696" i="1"/>
  <c r="N696" i="1"/>
  <c r="Q696" i="1"/>
  <c r="L697" i="1"/>
  <c r="N697" i="1"/>
  <c r="Q697" i="1"/>
  <c r="L698" i="1"/>
  <c r="N698" i="1"/>
  <c r="Q698" i="1"/>
  <c r="L699" i="1"/>
  <c r="N699" i="1"/>
  <c r="Q699" i="1"/>
  <c r="L700" i="1"/>
  <c r="N700" i="1"/>
  <c r="Q700" i="1"/>
  <c r="L701" i="1"/>
  <c r="N701" i="1"/>
  <c r="Q701" i="1"/>
  <c r="L702" i="1"/>
  <c r="N702" i="1"/>
  <c r="Q702" i="1"/>
  <c r="L703" i="1"/>
  <c r="N703" i="1"/>
  <c r="Q703" i="1"/>
  <c r="L704" i="1"/>
  <c r="N704" i="1"/>
  <c r="Q704" i="1"/>
  <c r="L705" i="1"/>
  <c r="N705" i="1"/>
  <c r="Q705" i="1"/>
  <c r="L706" i="1"/>
  <c r="N706" i="1"/>
  <c r="Q706" i="1"/>
  <c r="L707" i="1"/>
  <c r="N707" i="1"/>
  <c r="Q707" i="1"/>
  <c r="L708" i="1"/>
  <c r="N708" i="1"/>
  <c r="Q708" i="1"/>
  <c r="L709" i="1"/>
  <c r="N709" i="1"/>
  <c r="Q709" i="1"/>
  <c r="L710" i="1"/>
  <c r="N710" i="1"/>
  <c r="Q710" i="1"/>
  <c r="L711" i="1"/>
  <c r="N711" i="1"/>
  <c r="Q711" i="1"/>
  <c r="L712" i="1"/>
  <c r="N712" i="1"/>
  <c r="Q712" i="1"/>
  <c r="L713" i="1"/>
  <c r="N713" i="1"/>
  <c r="Q713" i="1"/>
  <c r="L714" i="1"/>
  <c r="N714" i="1"/>
  <c r="Q714" i="1"/>
  <c r="L715" i="1"/>
  <c r="N715" i="1"/>
  <c r="Q715" i="1"/>
  <c r="L716" i="1"/>
  <c r="N716" i="1"/>
  <c r="Q716" i="1"/>
  <c r="L717" i="1"/>
  <c r="N717" i="1"/>
  <c r="Q717" i="1"/>
  <c r="L718" i="1"/>
  <c r="N718" i="1"/>
  <c r="Q718" i="1"/>
  <c r="L719" i="1"/>
  <c r="N719" i="1"/>
  <c r="Q719" i="1"/>
  <c r="L720" i="1"/>
  <c r="N720" i="1"/>
  <c r="Q720" i="1"/>
  <c r="L721" i="1"/>
  <c r="N721" i="1"/>
  <c r="Q721" i="1"/>
  <c r="L722" i="1"/>
  <c r="N722" i="1"/>
  <c r="Q722" i="1"/>
  <c r="L723" i="1"/>
  <c r="N723" i="1"/>
  <c r="Q723" i="1"/>
  <c r="L724" i="1"/>
  <c r="N724" i="1"/>
  <c r="Q724" i="1"/>
  <c r="L725" i="1"/>
  <c r="N725" i="1"/>
  <c r="Q725" i="1"/>
  <c r="L726" i="1"/>
  <c r="N726" i="1"/>
  <c r="Q726"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W34" i="13"/>
  <c r="W33" i="13"/>
  <c r="W32" i="13"/>
  <c r="W31" i="13"/>
  <c r="W30" i="13"/>
  <c r="E101" i="4"/>
  <c r="E102" i="4"/>
  <c r="S8" i="13"/>
  <c r="T8" i="13" s="1"/>
  <c r="E119" i="4"/>
  <c r="E118" i="4"/>
  <c r="E117" i="4"/>
  <c r="E116" i="4"/>
  <c r="E115" i="4"/>
  <c r="E114" i="4"/>
  <c r="E113" i="4"/>
  <c r="S27" i="13" s="1"/>
  <c r="T27" i="13" s="1"/>
  <c r="E112" i="4"/>
  <c r="S26" i="13" s="1"/>
  <c r="E111" i="4"/>
  <c r="E110" i="4"/>
  <c r="S20" i="13" s="1"/>
  <c r="T20" i="13" s="1"/>
  <c r="E109" i="4"/>
  <c r="E108" i="4"/>
  <c r="S21" i="13" s="1"/>
  <c r="E107" i="4"/>
  <c r="S5" i="13"/>
  <c r="T5" i="13"/>
  <c r="E106" i="4"/>
  <c r="E105" i="4"/>
  <c r="E104" i="4"/>
  <c r="S13" i="13" s="1"/>
  <c r="T13" i="13" s="1"/>
  <c r="E103" i="4"/>
  <c r="S10" i="13" s="1"/>
  <c r="E100" i="4"/>
  <c r="E99" i="4"/>
  <c r="E98" i="4"/>
  <c r="S18" i="13" s="1"/>
  <c r="T18" i="13" s="1"/>
  <c r="E97" i="4"/>
  <c r="E96" i="4"/>
  <c r="E95" i="4"/>
  <c r="S24" i="13" s="1"/>
  <c r="T24" i="13" s="1"/>
  <c r="E94" i="4"/>
  <c r="S17" i="13"/>
  <c r="T17" i="13"/>
  <c r="E93" i="4"/>
  <c r="E92" i="4"/>
  <c r="E91" i="4"/>
  <c r="S4" i="13" s="1"/>
  <c r="E90" i="4"/>
  <c r="E89" i="4"/>
  <c r="E88" i="4"/>
  <c r="S25" i="13" s="1"/>
  <c r="T25" i="13" s="1"/>
  <c r="I33" i="13"/>
  <c r="E32" i="13"/>
  <c r="E31" i="13"/>
  <c r="E30" i="13"/>
  <c r="T36" i="13"/>
  <c r="R1" i="1"/>
  <c r="D36" i="15"/>
  <c r="Y36" i="15"/>
  <c r="AA36" i="15"/>
  <c r="AB36" i="15"/>
  <c r="AC36" i="15"/>
  <c r="AK36" i="15"/>
  <c r="AN36" i="15"/>
  <c r="AP36" i="15"/>
  <c r="AQ36" i="15"/>
  <c r="AR36" i="15"/>
  <c r="D35" i="15"/>
  <c r="Y35" i="15"/>
  <c r="AA35" i="15"/>
  <c r="AB35" i="15"/>
  <c r="AC35" i="15"/>
  <c r="AK35" i="15"/>
  <c r="AN35" i="15"/>
  <c r="AP35" i="15"/>
  <c r="AQ35" i="15"/>
  <c r="AR35" i="15"/>
  <c r="D34" i="15"/>
  <c r="Y34" i="15"/>
  <c r="AA34" i="15"/>
  <c r="AB34" i="15"/>
  <c r="AC34" i="15"/>
  <c r="AK34" i="15"/>
  <c r="AN34" i="15"/>
  <c r="AP34" i="15"/>
  <c r="AQ34" i="15"/>
  <c r="AR34" i="15"/>
  <c r="D33" i="15"/>
  <c r="Y33" i="15"/>
  <c r="AA33" i="15"/>
  <c r="AB33" i="15"/>
  <c r="AC33" i="15"/>
  <c r="AK33" i="15"/>
  <c r="AN33" i="15"/>
  <c r="AP33" i="15"/>
  <c r="AQ33" i="15"/>
  <c r="AR33" i="15"/>
  <c r="D32" i="15"/>
  <c r="Y32" i="15"/>
  <c r="AA32" i="15"/>
  <c r="AB32" i="15"/>
  <c r="AC32" i="15"/>
  <c r="AK32" i="15"/>
  <c r="AN32" i="15"/>
  <c r="AP32" i="15"/>
  <c r="AQ32" i="15"/>
  <c r="AR32" i="15"/>
  <c r="D31" i="15"/>
  <c r="Y31" i="15"/>
  <c r="AA31" i="15"/>
  <c r="AB31" i="15"/>
  <c r="AC31" i="15"/>
  <c r="AK31" i="15"/>
  <c r="AN31" i="15"/>
  <c r="AP31" i="15"/>
  <c r="AQ31" i="15"/>
  <c r="AR31" i="15"/>
  <c r="D30" i="15"/>
  <c r="Y30" i="15"/>
  <c r="AA30" i="15"/>
  <c r="AB30" i="15"/>
  <c r="AC30" i="15"/>
  <c r="AK30" i="15"/>
  <c r="AN30" i="15"/>
  <c r="AP30" i="15"/>
  <c r="AQ30" i="15"/>
  <c r="AR30" i="15"/>
  <c r="D29" i="15"/>
  <c r="Y29" i="15"/>
  <c r="AA29" i="15"/>
  <c r="AB29" i="15"/>
  <c r="AC29" i="15"/>
  <c r="AK29" i="15"/>
  <c r="AN29" i="15"/>
  <c r="AP29" i="15"/>
  <c r="AQ29" i="15"/>
  <c r="AR29" i="15"/>
  <c r="D28" i="15"/>
  <c r="Y28" i="15"/>
  <c r="AA28" i="15"/>
  <c r="AB28" i="15"/>
  <c r="AC28" i="15"/>
  <c r="AK28" i="15"/>
  <c r="AN28" i="15"/>
  <c r="AP28" i="15"/>
  <c r="AQ28" i="15"/>
  <c r="AR28" i="15"/>
  <c r="D27" i="15"/>
  <c r="Y27" i="15"/>
  <c r="AA27" i="15"/>
  <c r="AB27" i="15"/>
  <c r="AC27" i="15"/>
  <c r="AK27" i="15"/>
  <c r="AN27" i="15"/>
  <c r="AP27" i="15"/>
  <c r="AQ27" i="15"/>
  <c r="AR27" i="15"/>
  <c r="D26" i="15"/>
  <c r="Y26" i="15"/>
  <c r="AA26" i="15"/>
  <c r="AB26" i="15"/>
  <c r="AC26" i="15"/>
  <c r="AK26" i="15"/>
  <c r="AN26" i="15"/>
  <c r="AP26" i="15"/>
  <c r="AQ26" i="15"/>
  <c r="AR26" i="15"/>
  <c r="D25" i="15"/>
  <c r="Y25" i="15"/>
  <c r="AA25" i="15"/>
  <c r="AB25" i="15"/>
  <c r="AC25" i="15"/>
  <c r="AK25" i="15"/>
  <c r="AN25" i="15"/>
  <c r="AP25" i="15"/>
  <c r="AQ25" i="15"/>
  <c r="AR25" i="15"/>
  <c r="D24" i="15"/>
  <c r="Y24" i="15"/>
  <c r="AA24" i="15"/>
  <c r="AB24" i="15"/>
  <c r="AC24" i="15"/>
  <c r="AK24" i="15"/>
  <c r="AN24" i="15"/>
  <c r="AP24" i="15"/>
  <c r="AQ24" i="15"/>
  <c r="AR24" i="15"/>
  <c r="D23" i="15"/>
  <c r="Y23" i="15"/>
  <c r="AA23" i="15"/>
  <c r="AB23" i="15"/>
  <c r="AC23" i="15"/>
  <c r="AK23" i="15"/>
  <c r="AN23" i="15"/>
  <c r="AP23" i="15"/>
  <c r="AQ23" i="15"/>
  <c r="AR23" i="15"/>
  <c r="D22" i="15"/>
  <c r="Y22" i="15"/>
  <c r="AA22" i="15"/>
  <c r="AB22" i="15"/>
  <c r="AC22" i="15"/>
  <c r="AK22" i="15"/>
  <c r="AN22" i="15"/>
  <c r="AP22" i="15"/>
  <c r="AQ22" i="15"/>
  <c r="AR22" i="15"/>
  <c r="D21" i="15"/>
  <c r="Y21" i="15"/>
  <c r="AA21" i="15"/>
  <c r="AB21" i="15"/>
  <c r="AC21" i="15"/>
  <c r="AK21" i="15"/>
  <c r="AN21" i="15"/>
  <c r="AP21" i="15"/>
  <c r="AQ21" i="15"/>
  <c r="AR21" i="15"/>
  <c r="D20" i="15"/>
  <c r="Y20" i="15"/>
  <c r="AA20" i="15"/>
  <c r="AB20" i="15"/>
  <c r="AC20" i="15"/>
  <c r="AK20" i="15"/>
  <c r="AN20" i="15"/>
  <c r="AP20" i="15"/>
  <c r="AQ20" i="15"/>
  <c r="AR20" i="15"/>
  <c r="D19" i="15"/>
  <c r="Y19" i="15"/>
  <c r="AA19" i="15"/>
  <c r="AB19" i="15"/>
  <c r="AC19" i="15"/>
  <c r="AK19" i="15"/>
  <c r="AN19" i="15"/>
  <c r="AP19" i="15"/>
  <c r="AQ19" i="15"/>
  <c r="AR19" i="15"/>
  <c r="D18" i="15"/>
  <c r="Y18" i="15"/>
  <c r="AA18" i="15"/>
  <c r="AB18" i="15"/>
  <c r="AC18" i="15"/>
  <c r="AK18" i="15"/>
  <c r="AN18" i="15"/>
  <c r="AP18" i="15"/>
  <c r="AQ18" i="15"/>
  <c r="AR18" i="15"/>
  <c r="D17" i="15"/>
  <c r="Y17" i="15"/>
  <c r="AA17" i="15"/>
  <c r="AB17" i="15"/>
  <c r="AC17" i="15"/>
  <c r="AK17" i="15"/>
  <c r="AN17" i="15"/>
  <c r="AP17" i="15"/>
  <c r="AQ17" i="15"/>
  <c r="AR17" i="15"/>
  <c r="D16" i="15"/>
  <c r="Y16" i="15"/>
  <c r="AA16" i="15"/>
  <c r="AB16" i="15"/>
  <c r="AC16" i="15"/>
  <c r="AK16" i="15"/>
  <c r="AN16" i="15"/>
  <c r="AP16" i="15"/>
  <c r="AQ16" i="15"/>
  <c r="AR16" i="15"/>
  <c r="D15" i="15"/>
  <c r="Y15" i="15"/>
  <c r="AA15" i="15"/>
  <c r="AB15" i="15"/>
  <c r="AC15" i="15"/>
  <c r="AK15" i="15"/>
  <c r="AN15" i="15"/>
  <c r="AP15" i="15"/>
  <c r="AQ15" i="15"/>
  <c r="AR15" i="15"/>
  <c r="D14" i="15"/>
  <c r="Y14" i="15"/>
  <c r="AA14" i="15"/>
  <c r="AB14" i="15"/>
  <c r="AC14" i="15"/>
  <c r="AK14" i="15"/>
  <c r="AN14" i="15"/>
  <c r="AP14" i="15"/>
  <c r="AQ14" i="15"/>
  <c r="AR14" i="15"/>
  <c r="D13" i="15"/>
  <c r="Y13" i="15"/>
  <c r="AA13" i="15"/>
  <c r="AB13" i="15"/>
  <c r="AC13" i="15"/>
  <c r="AK13" i="15"/>
  <c r="AN13" i="15"/>
  <c r="AP13" i="15"/>
  <c r="AQ13" i="15"/>
  <c r="AR13" i="15"/>
  <c r="D12" i="15"/>
  <c r="Y12" i="15"/>
  <c r="AA12" i="15"/>
  <c r="AB12" i="15"/>
  <c r="AC12" i="15"/>
  <c r="AK12" i="15"/>
  <c r="AN12" i="15"/>
  <c r="AP12" i="15"/>
  <c r="AQ12" i="15"/>
  <c r="AR12" i="15"/>
  <c r="D11" i="15"/>
  <c r="Y11" i="15"/>
  <c r="AA11" i="15"/>
  <c r="AB11" i="15"/>
  <c r="AC11" i="15"/>
  <c r="AK11" i="15"/>
  <c r="AN11" i="15"/>
  <c r="AP11" i="15"/>
  <c r="AQ11" i="15"/>
  <c r="AR11" i="15"/>
  <c r="D10" i="15"/>
  <c r="Y10" i="15"/>
  <c r="AA10" i="15"/>
  <c r="AB10" i="15"/>
  <c r="AC10" i="15"/>
  <c r="AK10" i="15"/>
  <c r="AN10" i="15"/>
  <c r="AP10" i="15"/>
  <c r="AQ10" i="15"/>
  <c r="AR10" i="15"/>
  <c r="D9" i="15"/>
  <c r="Y9" i="15"/>
  <c r="AA9" i="15"/>
  <c r="AB9" i="15"/>
  <c r="AC9" i="15"/>
  <c r="AK9" i="15"/>
  <c r="AN9" i="15"/>
  <c r="AP9" i="15"/>
  <c r="AQ9" i="15"/>
  <c r="AR9" i="15"/>
  <c r="D8" i="15"/>
  <c r="Y8" i="15"/>
  <c r="AA8" i="15"/>
  <c r="AB8" i="15"/>
  <c r="AC8" i="15"/>
  <c r="AK8" i="15"/>
  <c r="AN8" i="15"/>
  <c r="AP8" i="15"/>
  <c r="AQ8" i="15"/>
  <c r="AR8" i="15"/>
  <c r="D7" i="15"/>
  <c r="Y7" i="15"/>
  <c r="AA7" i="15"/>
  <c r="AB7" i="15"/>
  <c r="AC7" i="15"/>
  <c r="AK7" i="15"/>
  <c r="AN7" i="15"/>
  <c r="AP7" i="15"/>
  <c r="AQ7" i="15"/>
  <c r="AR7" i="15"/>
  <c r="D6" i="15"/>
  <c r="Y6" i="15"/>
  <c r="AA6" i="15"/>
  <c r="AB6" i="15"/>
  <c r="AC6" i="15"/>
  <c r="AK6" i="15"/>
  <c r="AN6" i="15"/>
  <c r="AP6" i="15"/>
  <c r="AQ6" i="15"/>
  <c r="AR6" i="15"/>
  <c r="D5" i="15"/>
  <c r="Y5" i="15"/>
  <c r="AA5" i="15"/>
  <c r="AB5" i="15"/>
  <c r="AC5" i="15"/>
  <c r="AK5" i="15"/>
  <c r="AN5" i="15"/>
  <c r="AP5" i="15"/>
  <c r="AQ5" i="15"/>
  <c r="AR5" i="15"/>
  <c r="D4" i="15"/>
  <c r="Y4" i="15"/>
  <c r="AA4" i="15"/>
  <c r="AB4" i="15"/>
  <c r="AC4" i="15"/>
  <c r="AK4" i="15"/>
  <c r="AN4" i="15"/>
  <c r="AP4" i="15"/>
  <c r="AQ4" i="15"/>
  <c r="AR4" i="15"/>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L255" i="1"/>
  <c r="N255" i="1"/>
  <c r="Q255"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5" i="1"/>
  <c r="N505" i="1"/>
  <c r="Q505" i="1"/>
  <c r="L506" i="1"/>
  <c r="N506" i="1"/>
  <c r="Q506" i="1"/>
  <c r="L507" i="1"/>
  <c r="N507" i="1"/>
  <c r="Q507" i="1"/>
  <c r="L508" i="1"/>
  <c r="N508" i="1"/>
  <c r="Q508" i="1"/>
  <c r="L509" i="1"/>
  <c r="N509" i="1"/>
  <c r="Q509" i="1"/>
  <c r="L510" i="1"/>
  <c r="N510" i="1"/>
  <c r="Q510" i="1"/>
  <c r="L511" i="1"/>
  <c r="N511" i="1"/>
  <c r="Q51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L50" i="1"/>
  <c r="N50" i="1"/>
  <c r="Q50" i="1"/>
  <c r="L51" i="1"/>
  <c r="N51" i="1"/>
  <c r="Q51" i="1"/>
  <c r="L52" i="1"/>
  <c r="N52" i="1"/>
  <c r="Q52" i="1"/>
  <c r="L53" i="1"/>
  <c r="N53" i="1"/>
  <c r="Q53" i="1"/>
  <c r="L54" i="1"/>
  <c r="N54" i="1"/>
  <c r="Q54" i="1"/>
  <c r="L55" i="1"/>
  <c r="N55" i="1"/>
  <c r="Q55" i="1"/>
  <c r="L56" i="1"/>
  <c r="N56" i="1"/>
  <c r="Q56" i="1"/>
  <c r="L57" i="1"/>
  <c r="N57" i="1"/>
  <c r="Q57" i="1"/>
  <c r="L58" i="1"/>
  <c r="N58" i="1"/>
  <c r="Q58" i="1"/>
  <c r="L59" i="1"/>
  <c r="N59" i="1"/>
  <c r="Q59" i="1"/>
  <c r="L60" i="1"/>
  <c r="N60" i="1"/>
  <c r="Q60" i="1"/>
  <c r="L61" i="1"/>
  <c r="N61" i="1"/>
  <c r="Q61" i="1"/>
  <c r="L62" i="1"/>
  <c r="N62" i="1"/>
  <c r="Q62" i="1"/>
  <c r="L63" i="1"/>
  <c r="N63" i="1"/>
  <c r="Q63" i="1"/>
  <c r="L64" i="1"/>
  <c r="N64" i="1"/>
  <c r="Q64" i="1"/>
  <c r="L65" i="1"/>
  <c r="N65" i="1"/>
  <c r="Q65" i="1"/>
  <c r="L66" i="1"/>
  <c r="N66" i="1"/>
  <c r="Q66" i="1"/>
  <c r="L67" i="1"/>
  <c r="N67" i="1"/>
  <c r="Q67" i="1"/>
  <c r="L68" i="1"/>
  <c r="N68" i="1"/>
  <c r="Q68" i="1"/>
  <c r="L69" i="1"/>
  <c r="N69" i="1"/>
  <c r="Q69" i="1"/>
  <c r="L70" i="1"/>
  <c r="N70" i="1"/>
  <c r="Q70" i="1"/>
  <c r="L71" i="1"/>
  <c r="N71" i="1"/>
  <c r="Q71" i="1"/>
  <c r="L72" i="1"/>
  <c r="N72" i="1"/>
  <c r="Q72" i="1"/>
  <c r="L73" i="1"/>
  <c r="N73" i="1"/>
  <c r="Q73" i="1"/>
  <c r="L74" i="1"/>
  <c r="N74" i="1"/>
  <c r="Q74" i="1"/>
  <c r="L75" i="1"/>
  <c r="N75" i="1"/>
  <c r="Q75" i="1"/>
  <c r="L76" i="1"/>
  <c r="N76" i="1"/>
  <c r="Q76" i="1"/>
  <c r="L77" i="1"/>
  <c r="N77" i="1"/>
  <c r="Q77" i="1"/>
  <c r="L78" i="1"/>
  <c r="N78" i="1"/>
  <c r="Q78" i="1"/>
  <c r="L79" i="1"/>
  <c r="N79" i="1"/>
  <c r="Q79" i="1"/>
  <c r="L80" i="1"/>
  <c r="N80" i="1"/>
  <c r="Q80" i="1"/>
  <c r="L81" i="1"/>
  <c r="N81" i="1"/>
  <c r="Q81" i="1"/>
  <c r="L82" i="1"/>
  <c r="N82" i="1"/>
  <c r="Q82" i="1"/>
  <c r="L83" i="1"/>
  <c r="N83" i="1"/>
  <c r="Q83" i="1"/>
  <c r="L84" i="1"/>
  <c r="N84" i="1"/>
  <c r="Q84" i="1"/>
  <c r="L85" i="1"/>
  <c r="N85" i="1"/>
  <c r="Q85" i="1"/>
  <c r="L86" i="1"/>
  <c r="N86" i="1"/>
  <c r="Q86" i="1"/>
  <c r="L87" i="1"/>
  <c r="N87" i="1"/>
  <c r="Q87" i="1"/>
  <c r="L88" i="1"/>
  <c r="N88" i="1"/>
  <c r="Q88" i="1"/>
  <c r="L89" i="1"/>
  <c r="N89" i="1"/>
  <c r="Q89" i="1"/>
  <c r="L90" i="1"/>
  <c r="N90" i="1"/>
  <c r="Q90" i="1"/>
  <c r="L91" i="1"/>
  <c r="N91" i="1"/>
  <c r="Q91" i="1"/>
  <c r="L92" i="1"/>
  <c r="N92" i="1"/>
  <c r="Q92" i="1"/>
  <c r="L93" i="1"/>
  <c r="N93" i="1"/>
  <c r="Q93" i="1"/>
  <c r="L94" i="1"/>
  <c r="N94" i="1"/>
  <c r="Q94" i="1"/>
  <c r="L95" i="1"/>
  <c r="N95" i="1"/>
  <c r="Q95" i="1"/>
  <c r="L96" i="1"/>
  <c r="N96" i="1"/>
  <c r="Q96" i="1"/>
  <c r="L97" i="1"/>
  <c r="N97" i="1"/>
  <c r="Q97" i="1"/>
  <c r="L98" i="1"/>
  <c r="N98" i="1"/>
  <c r="Q98" i="1"/>
  <c r="L99" i="1"/>
  <c r="N99" i="1"/>
  <c r="Q99" i="1"/>
  <c r="L100" i="1"/>
  <c r="N100" i="1"/>
  <c r="Q100" i="1"/>
  <c r="L101" i="1"/>
  <c r="N101" i="1"/>
  <c r="Q101" i="1"/>
  <c r="L102" i="1"/>
  <c r="N102" i="1"/>
  <c r="Q102" i="1"/>
  <c r="L103" i="1"/>
  <c r="N103" i="1"/>
  <c r="Q103" i="1"/>
  <c r="L104" i="1"/>
  <c r="N104" i="1"/>
  <c r="Q104" i="1"/>
  <c r="L105" i="1"/>
  <c r="N105" i="1"/>
  <c r="Q105" i="1"/>
  <c r="L106" i="1"/>
  <c r="N106" i="1"/>
  <c r="Q106" i="1"/>
  <c r="L107" i="1"/>
  <c r="N107" i="1"/>
  <c r="Q107" i="1"/>
  <c r="L108" i="1"/>
  <c r="N108" i="1"/>
  <c r="Q108" i="1"/>
  <c r="L109" i="1"/>
  <c r="N109" i="1"/>
  <c r="Q109" i="1"/>
  <c r="L110" i="1"/>
  <c r="N110" i="1"/>
  <c r="Q110" i="1"/>
  <c r="L111" i="1"/>
  <c r="N111" i="1"/>
  <c r="Q111" i="1"/>
  <c r="L112" i="1"/>
  <c r="N112" i="1"/>
  <c r="Q112" i="1"/>
  <c r="L113" i="1"/>
  <c r="N113" i="1"/>
  <c r="Q113" i="1"/>
  <c r="L114" i="1"/>
  <c r="N114" i="1"/>
  <c r="Q114" i="1"/>
  <c r="L115" i="1"/>
  <c r="N115" i="1"/>
  <c r="Q115" i="1"/>
  <c r="L116" i="1"/>
  <c r="N116" i="1"/>
  <c r="Q116" i="1"/>
  <c r="L117" i="1"/>
  <c r="N117" i="1"/>
  <c r="Q117" i="1"/>
  <c r="L118" i="1"/>
  <c r="N118" i="1"/>
  <c r="Q118" i="1"/>
  <c r="L119" i="1"/>
  <c r="N119" i="1"/>
  <c r="Q119" i="1"/>
  <c r="L120" i="1"/>
  <c r="N120" i="1"/>
  <c r="Q120" i="1"/>
  <c r="L121" i="1"/>
  <c r="N121" i="1"/>
  <c r="Q121" i="1"/>
  <c r="L122" i="1"/>
  <c r="N122" i="1"/>
  <c r="Q122" i="1"/>
  <c r="L123" i="1"/>
  <c r="N123" i="1"/>
  <c r="Q123" i="1"/>
  <c r="L124" i="1"/>
  <c r="N124" i="1"/>
  <c r="Q124" i="1"/>
  <c r="L125" i="1"/>
  <c r="N125" i="1"/>
  <c r="Q125" i="1"/>
  <c r="L126" i="1"/>
  <c r="N126" i="1"/>
  <c r="Q126" i="1"/>
  <c r="L127" i="1"/>
  <c r="N127" i="1"/>
  <c r="Q127" i="1"/>
  <c r="L128" i="1"/>
  <c r="N128" i="1"/>
  <c r="Q128" i="1"/>
  <c r="L129" i="1"/>
  <c r="N129" i="1"/>
  <c r="Q129" i="1"/>
  <c r="L130" i="1"/>
  <c r="N130" i="1"/>
  <c r="Q130" i="1"/>
  <c r="L131" i="1"/>
  <c r="N131" i="1"/>
  <c r="Q131" i="1"/>
  <c r="L132" i="1"/>
  <c r="N132" i="1"/>
  <c r="Q132" i="1"/>
  <c r="L133" i="1"/>
  <c r="N133" i="1"/>
  <c r="Q133" i="1"/>
  <c r="L134" i="1"/>
  <c r="N134" i="1"/>
  <c r="Q134" i="1"/>
  <c r="L135" i="1"/>
  <c r="N135" i="1"/>
  <c r="Q135" i="1"/>
  <c r="L136" i="1"/>
  <c r="N136" i="1"/>
  <c r="Q136" i="1"/>
  <c r="L137" i="1"/>
  <c r="N137" i="1"/>
  <c r="Q137" i="1"/>
  <c r="L138" i="1"/>
  <c r="N138" i="1"/>
  <c r="Q138" i="1"/>
  <c r="L139" i="1"/>
  <c r="N139" i="1"/>
  <c r="Q139" i="1"/>
  <c r="L140" i="1"/>
  <c r="N140" i="1"/>
  <c r="Q140" i="1"/>
  <c r="L141" i="1"/>
  <c r="N141" i="1"/>
  <c r="Q141" i="1"/>
  <c r="L142" i="1"/>
  <c r="N142" i="1"/>
  <c r="Q142" i="1"/>
  <c r="L143" i="1"/>
  <c r="N143" i="1"/>
  <c r="Q143" i="1"/>
  <c r="L144" i="1"/>
  <c r="N144" i="1"/>
  <c r="Q144" i="1"/>
  <c r="L145" i="1"/>
  <c r="N145" i="1"/>
  <c r="Q145" i="1"/>
  <c r="L146" i="1"/>
  <c r="N146" i="1"/>
  <c r="Q146" i="1"/>
  <c r="L147" i="1"/>
  <c r="N147" i="1"/>
  <c r="Q147" i="1"/>
  <c r="L148" i="1"/>
  <c r="N148" i="1"/>
  <c r="Q148"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X55" i="1"/>
  <c r="AA55" i="1"/>
  <c r="X54" i="1"/>
  <c r="AA54" i="1"/>
  <c r="X53" i="1"/>
  <c r="AA53" i="1"/>
  <c r="X52" i="1"/>
  <c r="AA52" i="1"/>
  <c r="X51" i="1"/>
  <c r="AA51" i="1"/>
  <c r="X50" i="1"/>
  <c r="AA50" i="1"/>
  <c r="D3" i="15"/>
  <c r="Y3" i="15"/>
  <c r="AA3" i="15"/>
  <c r="AB3" i="15"/>
  <c r="AC3" i="15"/>
  <c r="AK3" i="15"/>
  <c r="AN3" i="15"/>
  <c r="AP3" i="15"/>
  <c r="AQ3" i="15"/>
  <c r="AR3" i="15"/>
  <c r="B8" i="7"/>
  <c r="U8" i="7"/>
  <c r="AC8" i="7"/>
  <c r="AE8" i="7"/>
  <c r="AG8" i="7"/>
  <c r="AH8" i="7"/>
  <c r="AI8" i="7"/>
  <c r="AK8" i="7"/>
  <c r="AL8" i="7"/>
  <c r="B7" i="7"/>
  <c r="U7" i="7"/>
  <c r="AC7" i="7"/>
  <c r="AE7" i="7"/>
  <c r="AG7" i="7"/>
  <c r="AH7" i="7"/>
  <c r="AI7" i="7"/>
  <c r="AK7" i="7"/>
  <c r="AL7" i="7"/>
  <c r="B6" i="7"/>
  <c r="U6" i="7"/>
  <c r="AC6" i="7"/>
  <c r="AE6" i="7"/>
  <c r="AG6" i="7"/>
  <c r="AH6" i="7"/>
  <c r="AI6" i="7"/>
  <c r="AK6" i="7"/>
  <c r="AL6" i="7"/>
  <c r="B5" i="7"/>
  <c r="U5" i="7"/>
  <c r="AC5" i="7"/>
  <c r="AE5" i="7"/>
  <c r="AG5" i="7"/>
  <c r="AH5" i="7"/>
  <c r="AI5" i="7"/>
  <c r="AK5" i="7"/>
  <c r="AL5" i="7"/>
  <c r="B4" i="7"/>
  <c r="U4" i="7"/>
  <c r="AC4" i="7"/>
  <c r="M19" i="13" s="1"/>
  <c r="AE4" i="7"/>
  <c r="AG4" i="7"/>
  <c r="AH4" i="7"/>
  <c r="AI4" i="7"/>
  <c r="AK4" i="7"/>
  <c r="AL4" i="7"/>
  <c r="B3" i="7"/>
  <c r="U3" i="7"/>
  <c r="AC3" i="7"/>
  <c r="M8" i="13"/>
  <c r="AE3" i="7"/>
  <c r="AG3" i="7"/>
  <c r="AH3" i="7"/>
  <c r="AI3" i="7"/>
  <c r="AK3" i="7"/>
  <c r="AL3" i="7"/>
  <c r="D2" i="15"/>
  <c r="Y2" i="15"/>
  <c r="AA2" i="15"/>
  <c r="AB2" i="15"/>
  <c r="AC2" i="15"/>
  <c r="AK2" i="15"/>
  <c r="AN2" i="15"/>
  <c r="AP2" i="15"/>
  <c r="AQ2" i="15"/>
  <c r="AR2" i="15"/>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L3" i="1"/>
  <c r="N3" i="1"/>
  <c r="Q3" i="1"/>
  <c r="L4" i="1"/>
  <c r="N4" i="1"/>
  <c r="Q4" i="1"/>
  <c r="L5" i="1"/>
  <c r="N5" i="1"/>
  <c r="Q5" i="1"/>
  <c r="L6" i="1"/>
  <c r="N6" i="1"/>
  <c r="Q6" i="1"/>
  <c r="L7" i="1"/>
  <c r="N7" i="1"/>
  <c r="Q7" i="1"/>
  <c r="L8" i="1"/>
  <c r="N8" i="1"/>
  <c r="Q8" i="1"/>
  <c r="L9" i="1"/>
  <c r="N9" i="1"/>
  <c r="Q9" i="1"/>
  <c r="L10" i="1"/>
  <c r="N10" i="1"/>
  <c r="Q10" i="1"/>
  <c r="L11" i="1"/>
  <c r="N11" i="1"/>
  <c r="Q11" i="1"/>
  <c r="L12" i="1"/>
  <c r="N12" i="1"/>
  <c r="Q12" i="1"/>
  <c r="L13" i="1"/>
  <c r="N13" i="1"/>
  <c r="Q13" i="1"/>
  <c r="L14" i="1"/>
  <c r="N14" i="1"/>
  <c r="Q14" i="1"/>
  <c r="L15" i="1"/>
  <c r="N15" i="1"/>
  <c r="Q15" i="1"/>
  <c r="L16" i="1"/>
  <c r="N16" i="1"/>
  <c r="Q16" i="1"/>
  <c r="L17" i="1"/>
  <c r="N17" i="1"/>
  <c r="Q17" i="1"/>
  <c r="L18" i="1"/>
  <c r="N18" i="1"/>
  <c r="Q18" i="1"/>
  <c r="L19" i="1"/>
  <c r="N19" i="1"/>
  <c r="Q19" i="1"/>
  <c r="L20" i="1"/>
  <c r="N20" i="1"/>
  <c r="Q20" i="1"/>
  <c r="L21" i="1"/>
  <c r="N21" i="1"/>
  <c r="Q21" i="1"/>
  <c r="L22" i="1"/>
  <c r="N22" i="1"/>
  <c r="Q22" i="1"/>
  <c r="L23" i="1"/>
  <c r="N23" i="1"/>
  <c r="Q23" i="1"/>
  <c r="L24" i="1"/>
  <c r="N24" i="1"/>
  <c r="Q24" i="1"/>
  <c r="L25" i="1"/>
  <c r="N25" i="1"/>
  <c r="Q25" i="1"/>
  <c r="L26" i="1"/>
  <c r="N26" i="1"/>
  <c r="Q26" i="1"/>
  <c r="L27" i="1"/>
  <c r="N27" i="1"/>
  <c r="Q27" i="1"/>
  <c r="L28" i="1"/>
  <c r="N28" i="1"/>
  <c r="Q28" i="1"/>
  <c r="L29" i="1"/>
  <c r="N29" i="1"/>
  <c r="Q29" i="1"/>
  <c r="L30" i="1"/>
  <c r="N30" i="1"/>
  <c r="Q30" i="1"/>
  <c r="L31" i="1"/>
  <c r="N31" i="1"/>
  <c r="Q31" i="1"/>
  <c r="L32" i="1"/>
  <c r="N32" i="1"/>
  <c r="Q32" i="1"/>
  <c r="L33" i="1"/>
  <c r="N33" i="1"/>
  <c r="Q33" i="1"/>
  <c r="L34" i="1"/>
  <c r="N34" i="1"/>
  <c r="Q34" i="1"/>
  <c r="L35" i="1"/>
  <c r="N35" i="1"/>
  <c r="Q35" i="1"/>
  <c r="L36" i="1"/>
  <c r="N36" i="1"/>
  <c r="Q36" i="1"/>
  <c r="L37" i="1"/>
  <c r="N37" i="1"/>
  <c r="Q37" i="1"/>
  <c r="L38" i="1"/>
  <c r="N38" i="1"/>
  <c r="Q38" i="1"/>
  <c r="L39" i="1"/>
  <c r="N39" i="1"/>
  <c r="Q39" i="1"/>
  <c r="L40" i="1"/>
  <c r="N40" i="1"/>
  <c r="Q40" i="1"/>
  <c r="L41" i="1"/>
  <c r="N41" i="1"/>
  <c r="Q41" i="1"/>
  <c r="L42" i="1"/>
  <c r="N42" i="1"/>
  <c r="Q42" i="1"/>
  <c r="L43" i="1"/>
  <c r="N43" i="1"/>
  <c r="Q43" i="1"/>
  <c r="L44" i="1"/>
  <c r="N44" i="1"/>
  <c r="Q44" i="1"/>
  <c r="L45" i="1"/>
  <c r="N45" i="1"/>
  <c r="Q45" i="1"/>
  <c r="L46" i="1"/>
  <c r="N46" i="1"/>
  <c r="Q46" i="1"/>
  <c r="L47" i="1"/>
  <c r="N47" i="1"/>
  <c r="Q47" i="1"/>
  <c r="L48" i="1"/>
  <c r="N48" i="1"/>
  <c r="Q48" i="1"/>
  <c r="L49" i="1"/>
  <c r="N49" i="1"/>
  <c r="Q49" i="1"/>
  <c r="A396" i="2"/>
  <c r="T920" i="1" s="1"/>
  <c r="U920" i="1" s="1"/>
  <c r="A403" i="2"/>
  <c r="A402" i="2"/>
  <c r="A362" i="2"/>
  <c r="A361" i="2"/>
  <c r="A1200" i="2"/>
  <c r="A1199" i="2"/>
  <c r="A1198" i="2"/>
  <c r="A1197" i="2"/>
  <c r="A1196" i="2"/>
  <c r="A1195" i="2"/>
  <c r="A1194" i="2"/>
  <c r="A1193" i="2"/>
  <c r="F1200" i="2"/>
  <c r="F1199" i="2"/>
  <c r="F1198" i="2"/>
  <c r="F1197" i="2"/>
  <c r="F1196" i="2"/>
  <c r="F1195" i="2"/>
  <c r="F1194" i="2"/>
  <c r="F1193" i="2"/>
  <c r="A1192" i="2"/>
  <c r="A1191" i="2"/>
  <c r="A1190" i="2"/>
  <c r="A1189" i="2"/>
  <c r="A753" i="2"/>
  <c r="A655" i="2"/>
  <c r="A656" i="2"/>
  <c r="A622" i="2"/>
  <c r="A623" i="2"/>
  <c r="A761" i="2"/>
  <c r="A762" i="2"/>
  <c r="A624" i="2"/>
  <c r="A736" i="2"/>
  <c r="A707" i="2"/>
  <c r="A965" i="2"/>
  <c r="A966" i="2"/>
  <c r="A967" i="2"/>
  <c r="A804" i="2"/>
  <c r="A803" i="2"/>
  <c r="S1" i="1"/>
  <c r="H1" i="4"/>
  <c r="H50" i="4" s="1"/>
  <c r="S7" i="13"/>
  <c r="T7" i="13" s="1"/>
  <c r="S16" i="13"/>
  <c r="T16" i="13"/>
  <c r="T4" i="13"/>
  <c r="S12" i="13"/>
  <c r="T12" i="13" s="1"/>
  <c r="S23" i="13"/>
  <c r="S15" i="13"/>
  <c r="T15" i="13"/>
  <c r="S11" i="13"/>
  <c r="T11" i="13"/>
  <c r="S9" i="13"/>
  <c r="T9" i="13" s="1"/>
  <c r="S6" i="13"/>
  <c r="T6" i="13" s="1"/>
  <c r="T10" i="13"/>
  <c r="S3" i="13"/>
  <c r="T3" i="13" s="1"/>
  <c r="S22" i="13"/>
  <c r="T22" i="13"/>
  <c r="T21" i="13"/>
  <c r="S19" i="13"/>
  <c r="T19" i="13" s="1"/>
  <c r="S14" i="13"/>
  <c r="T14" i="13" s="1"/>
  <c r="S28" i="13"/>
  <c r="S29" i="13"/>
  <c r="S34" i="13"/>
  <c r="T34" i="13" s="1"/>
  <c r="S33" i="13"/>
  <c r="A1007" i="2"/>
  <c r="A1008" i="2"/>
  <c r="A1009" i="2"/>
  <c r="A1010" i="2"/>
  <c r="A1011" i="2"/>
  <c r="H1176" i="2"/>
  <c r="H1177" i="2"/>
  <c r="H1178" i="2"/>
  <c r="H1179" i="2"/>
  <c r="H1180" i="2"/>
  <c r="H1181" i="2"/>
  <c r="H1182" i="2"/>
  <c r="H1183" i="2"/>
  <c r="H1184" i="2"/>
  <c r="H1185" i="2"/>
  <c r="H1186" i="2"/>
  <c r="H1187" i="2"/>
  <c r="H1188" i="2"/>
  <c r="A1176" i="2"/>
  <c r="A1177" i="2"/>
  <c r="A1178" i="2"/>
  <c r="A1179" i="2"/>
  <c r="A1180" i="2"/>
  <c r="A1181" i="2"/>
  <c r="A1182" i="2"/>
  <c r="A1183" i="2"/>
  <c r="A1184" i="2"/>
  <c r="A1185" i="2"/>
  <c r="A1186" i="2"/>
  <c r="A1187" i="2"/>
  <c r="A1188"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0" i="2"/>
  <c r="A759" i="2"/>
  <c r="A758" i="2"/>
  <c r="A757" i="2"/>
  <c r="A756" i="2"/>
  <c r="A755" i="2"/>
  <c r="A754" i="2"/>
  <c r="A752" i="2"/>
  <c r="A751" i="2"/>
  <c r="A750" i="2"/>
  <c r="A749" i="2"/>
  <c r="A748" i="2"/>
  <c r="A747" i="2"/>
  <c r="A746" i="2"/>
  <c r="A745" i="2"/>
  <c r="A744" i="2"/>
  <c r="A743" i="2"/>
  <c r="A742" i="2"/>
  <c r="A741" i="2"/>
  <c r="A740" i="2"/>
  <c r="A739" i="2"/>
  <c r="A738" i="2"/>
  <c r="A737"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1" i="2"/>
  <c r="A400" i="2"/>
  <c r="A399" i="2"/>
  <c r="A398" i="2"/>
  <c r="A397"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T2840" i="1" s="1"/>
  <c r="U2840" i="1" s="1"/>
  <c r="W2840" i="1" s="1"/>
  <c r="AJ1" i="7"/>
  <c r="H643" i="2"/>
  <c r="H644" i="2"/>
  <c r="H532" i="2"/>
  <c r="H691" i="2"/>
  <c r="H608" i="2"/>
  <c r="H102"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7" i="2"/>
  <c r="H398" i="2"/>
  <c r="H399" i="2"/>
  <c r="H400" i="2"/>
  <c r="H401"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4" i="2"/>
  <c r="H535" i="2"/>
  <c r="H536" i="2"/>
  <c r="H537" i="2"/>
  <c r="H538" i="2"/>
  <c r="H539" i="2"/>
  <c r="H540" i="2"/>
  <c r="H541" i="2"/>
  <c r="H542"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9" i="2"/>
  <c r="H610" i="2"/>
  <c r="H611" i="2"/>
  <c r="H612" i="2"/>
  <c r="H613" i="2"/>
  <c r="H614" i="2"/>
  <c r="H615" i="2"/>
  <c r="H616" i="2"/>
  <c r="H617" i="2"/>
  <c r="H618" i="2"/>
  <c r="H619" i="2"/>
  <c r="H620" i="2"/>
  <c r="H621" i="2"/>
  <c r="H622" i="2"/>
  <c r="H625" i="2"/>
  <c r="H626" i="2"/>
  <c r="H627" i="2"/>
  <c r="H628" i="2"/>
  <c r="H629" i="2"/>
  <c r="H630" i="2"/>
  <c r="H631" i="2"/>
  <c r="H632" i="2"/>
  <c r="H633" i="2"/>
  <c r="H634" i="2"/>
  <c r="H635" i="2"/>
  <c r="H636" i="2"/>
  <c r="H637" i="2"/>
  <c r="H638" i="2"/>
  <c r="H639" i="2"/>
  <c r="H640" i="2"/>
  <c r="H641" i="2"/>
  <c r="H642" i="2"/>
  <c r="H645" i="2"/>
  <c r="H646" i="2"/>
  <c r="H647" i="2"/>
  <c r="H648" i="2"/>
  <c r="H649" i="2"/>
  <c r="H650" i="2"/>
  <c r="H651" i="2"/>
  <c r="H652" i="2"/>
  <c r="H653" i="2"/>
  <c r="H654" i="2"/>
  <c r="H655"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2" i="2"/>
  <c r="H693" i="2"/>
  <c r="H694" i="2"/>
  <c r="H695" i="2"/>
  <c r="H696" i="2"/>
  <c r="H697" i="2"/>
  <c r="H698" i="2"/>
  <c r="H699" i="2"/>
  <c r="H700" i="2"/>
  <c r="H701" i="2"/>
  <c r="H702" i="2"/>
  <c r="H703" i="2"/>
  <c r="H704"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7" i="2"/>
  <c r="H738" i="2"/>
  <c r="H739" i="2"/>
  <c r="H740" i="2"/>
  <c r="H741" i="2"/>
  <c r="H742" i="2"/>
  <c r="H743" i="2"/>
  <c r="H744" i="2"/>
  <c r="H745" i="2"/>
  <c r="H746" i="2"/>
  <c r="H747" i="2"/>
  <c r="H748" i="2"/>
  <c r="H749" i="2"/>
  <c r="H750" i="2"/>
  <c r="H751" i="2"/>
  <c r="H752" i="2"/>
  <c r="H754" i="2"/>
  <c r="H755" i="2"/>
  <c r="H756" i="2"/>
  <c r="H757" i="2"/>
  <c r="H758" i="2"/>
  <c r="H759" i="2"/>
  <c r="H760" i="2"/>
  <c r="H761" i="2"/>
  <c r="H763" i="2"/>
  <c r="H764" i="2"/>
  <c r="H765" i="2"/>
  <c r="H766" i="2"/>
  <c r="H767" i="2"/>
  <c r="H768" i="2"/>
  <c r="H769" i="2"/>
  <c r="H770" i="2"/>
  <c r="H771" i="2"/>
  <c r="H772" i="2"/>
  <c r="H773" i="2"/>
  <c r="H774" i="2"/>
  <c r="H775" i="2"/>
  <c r="H776" i="2"/>
  <c r="H777" i="2"/>
  <c r="H778" i="2"/>
  <c r="H779" i="2"/>
  <c r="H780" i="2"/>
  <c r="H781" i="2"/>
  <c r="H782" i="2"/>
  <c r="H783" i="2"/>
  <c r="H784" i="2"/>
  <c r="H795" i="2"/>
  <c r="H796" i="2"/>
  <c r="H797" i="2"/>
  <c r="H798" i="2"/>
  <c r="H799" i="2"/>
  <c r="H800" i="2"/>
  <c r="H801" i="2"/>
  <c r="H802"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6" i="2"/>
  <c r="H847" i="2"/>
  <c r="H848" i="2"/>
  <c r="H849" i="2"/>
  <c r="H850" i="2"/>
  <c r="H851" i="2"/>
  <c r="H852" i="2"/>
  <c r="H853"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8" i="2"/>
  <c r="H969" i="2"/>
  <c r="H970" i="2"/>
  <c r="H971" i="2"/>
  <c r="H972" i="2"/>
  <c r="H973" i="2"/>
  <c r="H974" i="2"/>
  <c r="H1001" i="2"/>
  <c r="H1002" i="2"/>
  <c r="H1003" i="2"/>
  <c r="H1004" i="2"/>
  <c r="H1005" i="2"/>
  <c r="H1006"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5" i="2"/>
  <c r="J5" i="2" s="1"/>
  <c r="T1" i="1"/>
  <c r="U1" i="1"/>
  <c r="I1" i="4"/>
  <c r="AF131" i="15"/>
  <c r="AG131" i="15" s="1"/>
  <c r="T3091" i="1"/>
  <c r="U3091" i="1" s="1"/>
  <c r="W3091" i="1" s="1"/>
  <c r="T3070" i="1"/>
  <c r="U3070" i="1" s="1"/>
  <c r="T1937" i="1"/>
  <c r="U1937" i="1" s="1"/>
  <c r="W1937" i="1" s="1"/>
  <c r="T2620" i="1"/>
  <c r="U2620" i="1" s="1"/>
  <c r="Z2620" i="1" s="1"/>
  <c r="T2166" i="1"/>
  <c r="U2166" i="1" s="1"/>
  <c r="T2610" i="1"/>
  <c r="U2610" i="1" s="1"/>
  <c r="Z2610" i="1" s="1"/>
  <c r="T3087" i="1"/>
  <c r="U3087" i="1" s="1"/>
  <c r="Z3087" i="1" s="1"/>
  <c r="T2169" i="1"/>
  <c r="U2169" i="1" s="1"/>
  <c r="W2169" i="1" s="1"/>
  <c r="T2130" i="1"/>
  <c r="U2130" i="1" s="1"/>
  <c r="W2130" i="1" s="1"/>
  <c r="T2479" i="1"/>
  <c r="U2479" i="1" s="1"/>
  <c r="T1982" i="1"/>
  <c r="U1982" i="1" s="1"/>
  <c r="W1982" i="1" s="1"/>
  <c r="T2482" i="1"/>
  <c r="U2482" i="1" s="1"/>
  <c r="T2499" i="1"/>
  <c r="U2499" i="1" s="1"/>
  <c r="W2499" i="1" s="1"/>
  <c r="T1913" i="1"/>
  <c r="U1913" i="1" s="1"/>
  <c r="T2392" i="1"/>
  <c r="U2392" i="1" s="1"/>
  <c r="W2392" i="1" s="1"/>
  <c r="T2428" i="1"/>
  <c r="U2428" i="1" s="1"/>
  <c r="T2508" i="1"/>
  <c r="U2508" i="1" s="1"/>
  <c r="W2508" i="1" s="1"/>
  <c r="T1995" i="1"/>
  <c r="U1995" i="1" s="1"/>
  <c r="W1995" i="1" s="1"/>
  <c r="T2439" i="1"/>
  <c r="U2439" i="1" s="1"/>
  <c r="T2444" i="1"/>
  <c r="U2444" i="1" s="1"/>
  <c r="T2486" i="1"/>
  <c r="U2486" i="1" s="1"/>
  <c r="W2486" i="1" s="1"/>
  <c r="T2253" i="1"/>
  <c r="U2253" i="1" s="1"/>
  <c r="W2253" i="1" s="1"/>
  <c r="T2455" i="1"/>
  <c r="U2455" i="1" s="1"/>
  <c r="W2455" i="1" s="1"/>
  <c r="T2159" i="1"/>
  <c r="U2159" i="1" s="1"/>
  <c r="T2389" i="1"/>
  <c r="U2389" i="1" s="1"/>
  <c r="W2389" i="1" s="1"/>
  <c r="T1212" i="1"/>
  <c r="U1212" i="1" s="1"/>
  <c r="W1212" i="1" s="1"/>
  <c r="T1335" i="1"/>
  <c r="U1335" i="1" s="1"/>
  <c r="T1200" i="1"/>
  <c r="U1200" i="1" s="1"/>
  <c r="T1419" i="1"/>
  <c r="U1419" i="1" s="1"/>
  <c r="W1419" i="1" s="1"/>
  <c r="T1340" i="1"/>
  <c r="U1340" i="1" s="1"/>
  <c r="T1468" i="1"/>
  <c r="U1468" i="1" s="1"/>
  <c r="W1468" i="1" s="1"/>
  <c r="T1657" i="1"/>
  <c r="U1657" i="1" s="1"/>
  <c r="AF44" i="15"/>
  <c r="AG44" i="15" s="1"/>
  <c r="AM44" i="15" s="1"/>
  <c r="T1186" i="1"/>
  <c r="U1186" i="1" s="1"/>
  <c r="W1186" i="1" s="1"/>
  <c r="T1341" i="1"/>
  <c r="U1341" i="1" s="1"/>
  <c r="W1341" i="1" s="1"/>
  <c r="T1373" i="1"/>
  <c r="U1373" i="1" s="1"/>
  <c r="T1155" i="1"/>
  <c r="U1155" i="1" s="1"/>
  <c r="W1155" i="1" s="1"/>
  <c r="T1326" i="1"/>
  <c r="U1326" i="1" s="1"/>
  <c r="T1579" i="1"/>
  <c r="U1579" i="1" s="1"/>
  <c r="T1707" i="1"/>
  <c r="U1707" i="1" s="1"/>
  <c r="T1803" i="1"/>
  <c r="U1803" i="1" s="1"/>
  <c r="W1803" i="1" s="1"/>
  <c r="AF84" i="15"/>
  <c r="AG84" i="15" s="1"/>
  <c r="AM84" i="15" s="1"/>
  <c r="T1391" i="1"/>
  <c r="U1391" i="1" s="1"/>
  <c r="Z1391" i="1" s="1"/>
  <c r="T1173" i="1"/>
  <c r="U1173" i="1" s="1"/>
  <c r="Z1173" i="1" s="1"/>
  <c r="T1328" i="1"/>
  <c r="U1328" i="1" s="1"/>
  <c r="Z1328" i="1" s="1"/>
  <c r="T1392" i="1"/>
  <c r="U1392" i="1" s="1"/>
  <c r="W1392" i="1" s="1"/>
  <c r="T1222" i="1"/>
  <c r="U1222" i="1" s="1"/>
  <c r="W1222" i="1" s="1"/>
  <c r="T1409" i="1"/>
  <c r="U1409" i="1" s="1"/>
  <c r="T1239" i="1"/>
  <c r="U1239" i="1" s="1"/>
  <c r="T1287" i="1"/>
  <c r="U1287" i="1" s="1"/>
  <c r="T1192" i="1"/>
  <c r="U1192" i="1" s="1"/>
  <c r="T1331" i="1"/>
  <c r="U1331" i="1" s="1"/>
  <c r="Z1331" i="1" s="1"/>
  <c r="T1459" i="1"/>
  <c r="U1459" i="1" s="1"/>
  <c r="T1552" i="1"/>
  <c r="U1552" i="1" s="1"/>
  <c r="T1177" i="1"/>
  <c r="U1177" i="1" s="1"/>
  <c r="W1177" i="1" s="1"/>
  <c r="T1300" i="1"/>
  <c r="U1300" i="1" s="1"/>
  <c r="W1300" i="1" s="1"/>
  <c r="T1476" i="1"/>
  <c r="U1476" i="1" s="1"/>
  <c r="T1617" i="1"/>
  <c r="U1617" i="1" s="1"/>
  <c r="T1729" i="1"/>
  <c r="U1729" i="1" s="1"/>
  <c r="T1745" i="1"/>
  <c r="U1745" i="1" s="1"/>
  <c r="T1576" i="1"/>
  <c r="U1576" i="1" s="1"/>
  <c r="W1576" i="1" s="1"/>
  <c r="T1716" i="1"/>
  <c r="U1716" i="1" s="1"/>
  <c r="W1716" i="1" s="1"/>
  <c r="T1880" i="1"/>
  <c r="U1880" i="1" s="1"/>
  <c r="T1445" i="1"/>
  <c r="U1445" i="1" s="1"/>
  <c r="T1515" i="1"/>
  <c r="U1515" i="1" s="1"/>
  <c r="W1515" i="1" s="1"/>
  <c r="T1638" i="1"/>
  <c r="U1638" i="1" s="1"/>
  <c r="T1829" i="1"/>
  <c r="U1829" i="1" s="1"/>
  <c r="T1415" i="1"/>
  <c r="U1415" i="1" s="1"/>
  <c r="Z1415" i="1" s="1"/>
  <c r="T1541" i="1"/>
  <c r="U1541" i="1" s="1"/>
  <c r="T1580" i="1"/>
  <c r="U1580" i="1" s="1"/>
  <c r="T1830" i="1"/>
  <c r="U1830" i="1" s="1"/>
  <c r="T1416" i="1"/>
  <c r="U1416" i="1" s="1"/>
  <c r="W1416" i="1" s="1"/>
  <c r="T1520" i="1"/>
  <c r="U1520" i="1" s="1"/>
  <c r="T1581" i="1"/>
  <c r="U1581" i="1" s="1"/>
  <c r="W1581" i="1" s="1"/>
  <c r="T1740" i="1"/>
  <c r="U1740" i="1" s="1"/>
  <c r="T1831" i="1"/>
  <c r="U1831" i="1" s="1"/>
  <c r="T1543" i="1"/>
  <c r="U1543" i="1" s="1"/>
  <c r="T1622" i="1"/>
  <c r="U1622" i="1" s="1"/>
  <c r="T1741" i="1"/>
  <c r="U1741" i="1" s="1"/>
  <c r="T1302" i="1"/>
  <c r="U1302" i="1" s="1"/>
  <c r="W1302" i="1" s="1"/>
  <c r="T1562" i="1"/>
  <c r="U1562" i="1" s="1"/>
  <c r="T1663" i="1"/>
  <c r="U1663" i="1" s="1"/>
  <c r="W1663" i="1" s="1"/>
  <c r="T1683" i="1"/>
  <c r="U1683" i="1" s="1"/>
  <c r="W1683" i="1" s="1"/>
  <c r="T1479" i="1"/>
  <c r="U1479" i="1" s="1"/>
  <c r="T1646" i="1"/>
  <c r="U1646" i="1" s="1"/>
  <c r="T1799" i="1"/>
  <c r="U1799" i="1" s="1"/>
  <c r="Z1799" i="1" s="1"/>
  <c r="T1210" i="1"/>
  <c r="U1210" i="1" s="1"/>
  <c r="T1397" i="1"/>
  <c r="U1397" i="1" s="1"/>
  <c r="W1397" i="1" s="1"/>
  <c r="T1544" i="1"/>
  <c r="U1544" i="1" s="1"/>
  <c r="W1544" i="1" s="1"/>
  <c r="T1726" i="1"/>
  <c r="U1726" i="1" s="1"/>
  <c r="T1838" i="1"/>
  <c r="U1838" i="1" s="1"/>
  <c r="T1430" i="1"/>
  <c r="U1430" i="1" s="1"/>
  <c r="T1481" i="1"/>
  <c r="U1481" i="1" s="1"/>
  <c r="Z1481" i="1" s="1"/>
  <c r="T1629" i="1"/>
  <c r="U1629" i="1" s="1"/>
  <c r="W1629" i="1" s="1"/>
  <c r="T1747" i="1"/>
  <c r="U1747" i="1" s="1"/>
  <c r="T1213" i="1"/>
  <c r="U1213" i="1" s="1"/>
  <c r="Z1213" i="1" s="1"/>
  <c r="T1399" i="1"/>
  <c r="U1399" i="1" s="1"/>
  <c r="T1482" i="1"/>
  <c r="U1482" i="1" s="1"/>
  <c r="W1482" i="1" s="1"/>
  <c r="T1650" i="1"/>
  <c r="U1650" i="1" s="1"/>
  <c r="T1784" i="1"/>
  <c r="U1784" i="1" s="1"/>
  <c r="T1891" i="1"/>
  <c r="U1891" i="1" s="1"/>
  <c r="W1891" i="1" s="1"/>
  <c r="T1461" i="1"/>
  <c r="U1461" i="1" s="1"/>
  <c r="T1530" i="1"/>
  <c r="U1530" i="1" s="1"/>
  <c r="T1651" i="1"/>
  <c r="U1651" i="1" s="1"/>
  <c r="W1651" i="1" s="1"/>
  <c r="T1805" i="1"/>
  <c r="U1805" i="1" s="1"/>
  <c r="T1322" i="1"/>
  <c r="U1322" i="1" s="1"/>
  <c r="T1487" i="1"/>
  <c r="U1487" i="1" s="1"/>
  <c r="Z1487" i="1" s="1"/>
  <c r="T1510" i="1"/>
  <c r="U1510" i="1" s="1"/>
  <c r="W1510" i="1" s="1"/>
  <c r="T1692" i="1"/>
  <c r="U1692" i="1" s="1"/>
  <c r="W1692" i="1" s="1"/>
  <c r="T1806" i="1"/>
  <c r="U1806" i="1" s="1"/>
  <c r="T1402" i="1"/>
  <c r="U1402" i="1" s="1"/>
  <c r="W1402" i="1" s="1"/>
  <c r="T1488" i="1"/>
  <c r="U1488" i="1" s="1"/>
  <c r="T1614" i="1"/>
  <c r="U1614" i="1" s="1"/>
  <c r="T1789" i="1"/>
  <c r="U1789" i="1" s="1"/>
  <c r="AF67" i="15"/>
  <c r="AG67" i="15" s="1"/>
  <c r="AM67" i="15" s="1"/>
  <c r="T1439" i="1"/>
  <c r="U1439" i="1" s="1"/>
  <c r="Z1439" i="1" s="1"/>
  <c r="T1596" i="1"/>
  <c r="U1596" i="1" s="1"/>
  <c r="T1714" i="1"/>
  <c r="U1714" i="1" s="1"/>
  <c r="T1878" i="1"/>
  <c r="U1878" i="1" s="1"/>
  <c r="W1878" i="1" s="1"/>
  <c r="T1586" i="1"/>
  <c r="U1586" i="1" s="1"/>
  <c r="Z1586" i="1" s="1"/>
  <c r="T1886" i="1"/>
  <c r="U1886" i="1" s="1"/>
  <c r="T1754" i="1"/>
  <c r="U1754" i="1" s="1"/>
  <c r="T1889" i="1"/>
  <c r="U1889" i="1" s="1"/>
  <c r="T1465" i="1"/>
  <c r="U1465" i="1" s="1"/>
  <c r="T1645" i="1"/>
  <c r="U1645" i="1" s="1"/>
  <c r="T1490" i="1"/>
  <c r="U1490" i="1" s="1"/>
  <c r="T1664" i="1"/>
  <c r="U1664" i="1" s="1"/>
  <c r="T1676" i="1"/>
  <c r="U1676" i="1" s="1"/>
  <c r="T1871" i="1"/>
  <c r="U1871" i="1" s="1"/>
  <c r="T1304" i="1"/>
  <c r="U1304" i="1" s="1"/>
  <c r="Z1304" i="1" s="1"/>
  <c r="T1703" i="1"/>
  <c r="U1703" i="1" s="1"/>
  <c r="T728" i="1"/>
  <c r="U728" i="1" s="1"/>
  <c r="T824" i="1"/>
  <c r="U824" i="1" s="1"/>
  <c r="T932" i="1"/>
  <c r="U932" i="1" s="1"/>
  <c r="T1009" i="1"/>
  <c r="U1009" i="1" s="1"/>
  <c r="W1009" i="1" s="1"/>
  <c r="T1025" i="1"/>
  <c r="U1025" i="1" s="1"/>
  <c r="T1137" i="1"/>
  <c r="U1137" i="1" s="1"/>
  <c r="W1137" i="1" s="1"/>
  <c r="T745" i="1"/>
  <c r="U745" i="1" s="1"/>
  <c r="T853" i="1"/>
  <c r="U853" i="1" s="1"/>
  <c r="T901" i="1"/>
  <c r="U901" i="1" s="1"/>
  <c r="W901" i="1" s="1"/>
  <c r="T917" i="1"/>
  <c r="U917" i="1" s="1"/>
  <c r="T1042" i="1"/>
  <c r="U1042" i="1" s="1"/>
  <c r="T1106" i="1"/>
  <c r="U1106" i="1" s="1"/>
  <c r="W1106" i="1" s="1"/>
  <c r="T778" i="1"/>
  <c r="U778" i="1" s="1"/>
  <c r="W778" i="1" s="1"/>
  <c r="T810" i="1"/>
  <c r="U810" i="1" s="1"/>
  <c r="W810" i="1" s="1"/>
  <c r="T826" i="1"/>
  <c r="U826" i="1" s="1"/>
  <c r="T886" i="1"/>
  <c r="U886" i="1" s="1"/>
  <c r="T934" i="1"/>
  <c r="U934" i="1" s="1"/>
  <c r="T979" i="1"/>
  <c r="U979" i="1" s="1"/>
  <c r="T1011" i="1"/>
  <c r="U1011" i="1" s="1"/>
  <c r="T1027" i="1"/>
  <c r="U1027" i="1" s="1"/>
  <c r="Z1027" i="1" s="1"/>
  <c r="T1075" i="1"/>
  <c r="U1075" i="1" s="1"/>
  <c r="T1123" i="1"/>
  <c r="U1123" i="1" s="1"/>
  <c r="AF39" i="15"/>
  <c r="AG39" i="15"/>
  <c r="AM39" i="15" s="1"/>
  <c r="T731" i="1"/>
  <c r="U731" i="1" s="1"/>
  <c r="W731" i="1" s="1"/>
  <c r="T747" i="1"/>
  <c r="U747" i="1" s="1"/>
  <c r="W747" i="1" s="1"/>
  <c r="T795" i="1"/>
  <c r="U795" i="1" s="1"/>
  <c r="Z795" i="1" s="1"/>
  <c r="T843" i="1"/>
  <c r="U843" i="1" s="1"/>
  <c r="T887" i="1"/>
  <c r="U887" i="1" s="1"/>
  <c r="T919" i="1"/>
  <c r="U919" i="1" s="1"/>
  <c r="T935" i="1"/>
  <c r="U935" i="1" s="1"/>
  <c r="Z935" i="1" s="1"/>
  <c r="T948" i="1"/>
  <c r="U948" i="1" s="1"/>
  <c r="T980" i="1"/>
  <c r="U980" i="1" s="1"/>
  <c r="W980" i="1" s="1"/>
  <c r="T1028" i="1"/>
  <c r="U1028" i="1" s="1"/>
  <c r="T1076" i="1"/>
  <c r="U1076" i="1" s="1"/>
  <c r="T1108" i="1"/>
  <c r="U1108" i="1" s="1"/>
  <c r="T1124" i="1"/>
  <c r="U1124" i="1" s="1"/>
  <c r="T1140" i="1"/>
  <c r="U1140" i="1" s="1"/>
  <c r="T748" i="1"/>
  <c r="U748" i="1" s="1"/>
  <c r="W748" i="1" s="1"/>
  <c r="T796" i="1"/>
  <c r="U796" i="1" s="1"/>
  <c r="T844" i="1"/>
  <c r="U844" i="1" s="1"/>
  <c r="T872" i="1"/>
  <c r="U872" i="1" s="1"/>
  <c r="T888" i="1"/>
  <c r="U888" i="1" s="1"/>
  <c r="W888" i="1" s="1"/>
  <c r="T904" i="1"/>
  <c r="U904" i="1" s="1"/>
  <c r="T936" i="1"/>
  <c r="U936" i="1" s="1"/>
  <c r="T981" i="1"/>
  <c r="U981" i="1" s="1"/>
  <c r="T1029" i="1"/>
  <c r="U1029" i="1" s="1"/>
  <c r="T1061" i="1"/>
  <c r="U1061" i="1" s="1"/>
  <c r="T1077" i="1"/>
  <c r="U1077" i="1" s="1"/>
  <c r="W1077" i="1" s="1"/>
  <c r="T1093" i="1"/>
  <c r="U1093" i="1" s="1"/>
  <c r="T1125" i="1"/>
  <c r="U1125" i="1" s="1"/>
  <c r="T644" i="1"/>
  <c r="U644" i="1" s="1"/>
  <c r="T720" i="1"/>
  <c r="U720" i="1" s="1"/>
  <c r="T733" i="1"/>
  <c r="U733" i="1" s="1"/>
  <c r="T765" i="1"/>
  <c r="U765" i="1" s="1"/>
  <c r="W765" i="1" s="1"/>
  <c r="T813" i="1"/>
  <c r="U813" i="1" s="1"/>
  <c r="T857" i="1"/>
  <c r="U857" i="1" s="1"/>
  <c r="Z857" i="1" s="1"/>
  <c r="T889" i="1"/>
  <c r="U889" i="1" s="1"/>
  <c r="T905" i="1"/>
  <c r="U905" i="1" s="1"/>
  <c r="Z905" i="1" s="1"/>
  <c r="T921" i="1"/>
  <c r="U921" i="1" s="1"/>
  <c r="W921" i="1" s="1"/>
  <c r="T950" i="1"/>
  <c r="U950" i="1" s="1"/>
  <c r="T998" i="1"/>
  <c r="U998" i="1" s="1"/>
  <c r="W998" i="1" s="1"/>
  <c r="T1046" i="1"/>
  <c r="U1046" i="1" s="1"/>
  <c r="W1046" i="1" s="1"/>
  <c r="T1078" i="1"/>
  <c r="U1078" i="1" s="1"/>
  <c r="W1078" i="1" s="1"/>
  <c r="T1094" i="1"/>
  <c r="U1094" i="1" s="1"/>
  <c r="T1110" i="1"/>
  <c r="U1110" i="1" s="1"/>
  <c r="T1352" i="1"/>
  <c r="U1352" i="1" s="1"/>
  <c r="Z1352" i="1" s="1"/>
  <c r="T766" i="1"/>
  <c r="U766" i="1" s="1"/>
  <c r="T798" i="1"/>
  <c r="U798" i="1" s="1"/>
  <c r="Z798" i="1" s="1"/>
  <c r="T814" i="1"/>
  <c r="U814" i="1" s="1"/>
  <c r="W814" i="1" s="1"/>
  <c r="T830" i="1"/>
  <c r="U830" i="1" s="1"/>
  <c r="W830" i="1" s="1"/>
  <c r="T858" i="1"/>
  <c r="U858" i="1" s="1"/>
  <c r="W858" i="1" s="1"/>
  <c r="T890" i="1"/>
  <c r="U890" i="1" s="1"/>
  <c r="W890" i="1" s="1"/>
  <c r="T922" i="1"/>
  <c r="U922" i="1" s="1"/>
  <c r="T938" i="1"/>
  <c r="U938" i="1" s="1"/>
  <c r="W938" i="1" s="1"/>
  <c r="T967" i="1"/>
  <c r="U967" i="1" s="1"/>
  <c r="W967" i="1" s="1"/>
  <c r="T983" i="1"/>
  <c r="U983" i="1" s="1"/>
  <c r="T999" i="1"/>
  <c r="U999" i="1" s="1"/>
  <c r="T1031" i="1"/>
  <c r="U1031" i="1" s="1"/>
  <c r="T1063" i="1"/>
  <c r="U1063" i="1" s="1"/>
  <c r="T1095" i="1"/>
  <c r="U1095" i="1" s="1"/>
  <c r="T1111" i="1"/>
  <c r="U1111" i="1" s="1"/>
  <c r="T1564" i="1"/>
  <c r="U1564" i="1" s="1"/>
  <c r="T735" i="1"/>
  <c r="U735" i="1" s="1"/>
  <c r="Z735" i="1" s="1"/>
  <c r="T751" i="1"/>
  <c r="U751" i="1" s="1"/>
  <c r="W751" i="1" s="1"/>
  <c r="T783" i="1"/>
  <c r="U783" i="1" s="1"/>
  <c r="Z783" i="1" s="1"/>
  <c r="T831" i="1"/>
  <c r="U831" i="1" s="1"/>
  <c r="T859" i="1"/>
  <c r="U859" i="1" s="1"/>
  <c r="T875" i="1"/>
  <c r="U875" i="1" s="1"/>
  <c r="T907" i="1"/>
  <c r="U907" i="1" s="1"/>
  <c r="W907" i="1" s="1"/>
  <c r="T923" i="1"/>
  <c r="U923" i="1" s="1"/>
  <c r="T939" i="1"/>
  <c r="U939" i="1" s="1"/>
  <c r="W939" i="1" s="1"/>
  <c r="T952" i="1"/>
  <c r="U952" i="1" s="1"/>
  <c r="T968" i="1"/>
  <c r="U968" i="1" s="1"/>
  <c r="T1000" i="1"/>
  <c r="U1000" i="1" s="1"/>
  <c r="T1032" i="1"/>
  <c r="U1032" i="1" s="1"/>
  <c r="T1048" i="1"/>
  <c r="U1048" i="1" s="1"/>
  <c r="T1080" i="1"/>
  <c r="U1080" i="1" s="1"/>
  <c r="Z1080" i="1" s="1"/>
  <c r="T1096" i="1"/>
  <c r="U1096" i="1" s="1"/>
  <c r="T1112" i="1"/>
  <c r="U1112" i="1" s="1"/>
  <c r="T1128" i="1"/>
  <c r="U1128" i="1" s="1"/>
  <c r="W1128" i="1" s="1"/>
  <c r="T1575" i="1"/>
  <c r="U1575" i="1" s="1"/>
  <c r="T752" i="1"/>
  <c r="U752" i="1" s="1"/>
  <c r="T768" i="1"/>
  <c r="U768" i="1" s="1"/>
  <c r="T800" i="1"/>
  <c r="U800" i="1" s="1"/>
  <c r="T816" i="1"/>
  <c r="U816" i="1" s="1"/>
  <c r="T832" i="1"/>
  <c r="U832" i="1" s="1"/>
  <c r="W832" i="1" s="1"/>
  <c r="T860" i="1"/>
  <c r="U860" i="1" s="1"/>
  <c r="W860" i="1" s="1"/>
  <c r="T876" i="1"/>
  <c r="U876" i="1" s="1"/>
  <c r="T908" i="1"/>
  <c r="U908" i="1" s="1"/>
  <c r="W908" i="1" s="1"/>
  <c r="T924" i="1"/>
  <c r="U924" i="1" s="1"/>
  <c r="Z924" i="1" s="1"/>
  <c r="T953" i="1"/>
  <c r="U953" i="1" s="1"/>
  <c r="T969" i="1"/>
  <c r="U969" i="1" s="1"/>
  <c r="T1001" i="1"/>
  <c r="U1001" i="1" s="1"/>
  <c r="T1017" i="1"/>
  <c r="U1017" i="1" s="1"/>
  <c r="T1033" i="1"/>
  <c r="U1033" i="1" s="1"/>
  <c r="Z1033" i="1" s="1"/>
  <c r="T1049" i="1"/>
  <c r="U1049" i="1" s="1"/>
  <c r="W1049" i="1" s="1"/>
  <c r="T1065" i="1"/>
  <c r="U1065" i="1" s="1"/>
  <c r="T1097" i="1"/>
  <c r="U1097" i="1" s="1"/>
  <c r="T1113" i="1"/>
  <c r="U1113" i="1" s="1"/>
  <c r="T1724" i="1"/>
  <c r="U1724" i="1" s="1"/>
  <c r="T737" i="1"/>
  <c r="U737" i="1" s="1"/>
  <c r="Z737" i="1" s="1"/>
  <c r="T769" i="1"/>
  <c r="U769" i="1" s="1"/>
  <c r="T785" i="1"/>
  <c r="U785" i="1" s="1"/>
  <c r="Z785" i="1" s="1"/>
  <c r="T801" i="1"/>
  <c r="U801" i="1" s="1"/>
  <c r="Z801" i="1" s="1"/>
  <c r="T817" i="1"/>
  <c r="U817" i="1" s="1"/>
  <c r="T833" i="1"/>
  <c r="U833" i="1" s="1"/>
  <c r="W833" i="1" s="1"/>
  <c r="T877" i="1"/>
  <c r="U877" i="1" s="1"/>
  <c r="W877" i="1" s="1"/>
  <c r="T893" i="1"/>
  <c r="U893" i="1" s="1"/>
  <c r="Z893" i="1" s="1"/>
  <c r="T925" i="1"/>
  <c r="U925" i="1" s="1"/>
  <c r="T941" i="1"/>
  <c r="U941" i="1" s="1"/>
  <c r="T970" i="1"/>
  <c r="U970" i="1" s="1"/>
  <c r="T986" i="1"/>
  <c r="U986" i="1" s="1"/>
  <c r="W986" i="1" s="1"/>
  <c r="T1002" i="1"/>
  <c r="U1002" i="1" s="1"/>
  <c r="T1018" i="1"/>
  <c r="U1018" i="1" s="1"/>
  <c r="W1018" i="1" s="1"/>
  <c r="T1050" i="1"/>
  <c r="U1050" i="1" s="1"/>
  <c r="T1066" i="1"/>
  <c r="U1066" i="1" s="1"/>
  <c r="T1082" i="1"/>
  <c r="U1082" i="1" s="1"/>
  <c r="T1098" i="1"/>
  <c r="U1098" i="1" s="1"/>
  <c r="T1114" i="1"/>
  <c r="U1114" i="1" s="1"/>
  <c r="W1114" i="1" s="1"/>
  <c r="T1734" i="1"/>
  <c r="U1734" i="1" s="1"/>
  <c r="W1734" i="1" s="1"/>
  <c r="AF43" i="15"/>
  <c r="AG43" i="15" s="1"/>
  <c r="AM43" i="15" s="1"/>
  <c r="T738" i="1"/>
  <c r="U738" i="1" s="1"/>
  <c r="W738" i="1" s="1"/>
  <c r="T770" i="1"/>
  <c r="U770" i="1" s="1"/>
  <c r="W770" i="1" s="1"/>
  <c r="T786" i="1"/>
  <c r="U786" i="1" s="1"/>
  <c r="T802" i="1"/>
  <c r="U802" i="1" s="1"/>
  <c r="T818" i="1"/>
  <c r="U818" i="1" s="1"/>
  <c r="W818" i="1" s="1"/>
  <c r="T834" i="1"/>
  <c r="U834" i="1" s="1"/>
  <c r="T878" i="1"/>
  <c r="U878" i="1" s="1"/>
  <c r="W878" i="1" s="1"/>
  <c r="T894" i="1"/>
  <c r="U894" i="1" s="1"/>
  <c r="Z894" i="1" s="1"/>
  <c r="T910" i="1"/>
  <c r="U910" i="1" s="1"/>
  <c r="T926" i="1"/>
  <c r="U926" i="1" s="1"/>
  <c r="W926" i="1" s="1"/>
  <c r="T942" i="1"/>
  <c r="U942" i="1" s="1"/>
  <c r="T971" i="1"/>
  <c r="U971" i="1" s="1"/>
  <c r="T987" i="1"/>
  <c r="U987" i="1" s="1"/>
  <c r="T1003" i="1"/>
  <c r="U1003" i="1" s="1"/>
  <c r="T1019" i="1"/>
  <c r="U1019" i="1" s="1"/>
  <c r="Z1019" i="1" s="1"/>
  <c r="T1035" i="1"/>
  <c r="U1035" i="1" s="1"/>
  <c r="W1035" i="1" s="1"/>
  <c r="T1067" i="1"/>
  <c r="U1067" i="1" s="1"/>
  <c r="Z1067" i="1" s="1"/>
  <c r="T1083" i="1"/>
  <c r="U1083" i="1" s="1"/>
  <c r="T1099" i="1"/>
  <c r="U1099" i="1" s="1"/>
  <c r="W1099" i="1" s="1"/>
  <c r="T1115" i="1"/>
  <c r="U1115" i="1" s="1"/>
  <c r="T1131" i="1"/>
  <c r="U1131" i="1" s="1"/>
  <c r="Z1131" i="1" s="1"/>
  <c r="T1834" i="1"/>
  <c r="U1834" i="1" s="1"/>
  <c r="W1834" i="1" s="1"/>
  <c r="T1884" i="1"/>
  <c r="U1884" i="1" s="1"/>
  <c r="T741" i="1"/>
  <c r="U741" i="1" s="1"/>
  <c r="Z741" i="1" s="1"/>
  <c r="T757" i="1"/>
  <c r="U757" i="1" s="1"/>
  <c r="W757" i="1" s="1"/>
  <c r="T773" i="1"/>
  <c r="U773" i="1" s="1"/>
  <c r="Z773" i="1" s="1"/>
  <c r="T789" i="1"/>
  <c r="U789" i="1" s="1"/>
  <c r="W789" i="1" s="1"/>
  <c r="T805" i="1"/>
  <c r="U805" i="1" s="1"/>
  <c r="T821" i="1"/>
  <c r="U821" i="1" s="1"/>
  <c r="T837" i="1"/>
  <c r="U837" i="1" s="1"/>
  <c r="T849" i="1"/>
  <c r="U849" i="1" s="1"/>
  <c r="W849" i="1" s="1"/>
  <c r="T865" i="1"/>
  <c r="U865" i="1" s="1"/>
  <c r="T897" i="1"/>
  <c r="U897" i="1" s="1"/>
  <c r="T913" i="1"/>
  <c r="U913" i="1" s="1"/>
  <c r="W913" i="1" s="1"/>
  <c r="T929" i="1"/>
  <c r="U929" i="1" s="1"/>
  <c r="W929" i="1" s="1"/>
  <c r="T945" i="1"/>
  <c r="U945" i="1" s="1"/>
  <c r="T958" i="1"/>
  <c r="U958" i="1" s="1"/>
  <c r="T974" i="1"/>
  <c r="U974" i="1" s="1"/>
  <c r="W974" i="1" s="1"/>
  <c r="T990" i="1"/>
  <c r="U990" i="1" s="1"/>
  <c r="T1006" i="1"/>
  <c r="U1006" i="1" s="1"/>
  <c r="W1006" i="1" s="1"/>
  <c r="T1022" i="1"/>
  <c r="U1022" i="1" s="1"/>
  <c r="W1022" i="1" s="1"/>
  <c r="T1038" i="1"/>
  <c r="U1038" i="1" s="1"/>
  <c r="W1038" i="1" s="1"/>
  <c r="T1054" i="1"/>
  <c r="U1054" i="1" s="1"/>
  <c r="T1086" i="1"/>
  <c r="U1086" i="1" s="1"/>
  <c r="Z1086" i="1" s="1"/>
  <c r="T1102" i="1"/>
  <c r="U1102" i="1" s="1"/>
  <c r="T1118" i="1"/>
  <c r="U1118" i="1" s="1"/>
  <c r="W1118" i="1" s="1"/>
  <c r="T1134" i="1"/>
  <c r="U1134" i="1" s="1"/>
  <c r="W1134" i="1" s="1"/>
  <c r="T1885" i="1"/>
  <c r="U1885" i="1" s="1"/>
  <c r="T742" i="1"/>
  <c r="U742" i="1" s="1"/>
  <c r="T758" i="1"/>
  <c r="U758" i="1" s="1"/>
  <c r="W758" i="1" s="1"/>
  <c r="T774" i="1"/>
  <c r="U774" i="1" s="1"/>
  <c r="W774" i="1" s="1"/>
  <c r="T790" i="1"/>
  <c r="U790" i="1" s="1"/>
  <c r="W790" i="1" s="1"/>
  <c r="T806" i="1"/>
  <c r="U806" i="1" s="1"/>
  <c r="W806" i="1" s="1"/>
  <c r="T822" i="1"/>
  <c r="U822" i="1" s="1"/>
  <c r="T838" i="1"/>
  <c r="U838" i="1" s="1"/>
  <c r="T850" i="1"/>
  <c r="U850" i="1" s="1"/>
  <c r="T866" i="1"/>
  <c r="U866" i="1" s="1"/>
  <c r="W866" i="1" s="1"/>
  <c r="T882" i="1"/>
  <c r="U882" i="1" s="1"/>
  <c r="T898" i="1"/>
  <c r="U898" i="1" s="1"/>
  <c r="T914" i="1"/>
  <c r="U914" i="1" s="1"/>
  <c r="W914" i="1" s="1"/>
  <c r="T930" i="1"/>
  <c r="U930" i="1" s="1"/>
  <c r="W930" i="1" s="1"/>
  <c r="T946" i="1"/>
  <c r="U946" i="1" s="1"/>
  <c r="T959" i="1"/>
  <c r="U959" i="1" s="1"/>
  <c r="T975" i="1"/>
  <c r="U975" i="1" s="1"/>
  <c r="Z975" i="1" s="1"/>
  <c r="T991" i="1"/>
  <c r="U991" i="1" s="1"/>
  <c r="Z991" i="1" s="1"/>
  <c r="T1007" i="1"/>
  <c r="U1007" i="1" s="1"/>
  <c r="Z1007" i="1" s="1"/>
  <c r="T1023" i="1"/>
  <c r="U1023" i="1" s="1"/>
  <c r="Z1023" i="1" s="1"/>
  <c r="T1039" i="1"/>
  <c r="U1039" i="1" s="1"/>
  <c r="T1055" i="1"/>
  <c r="U1055" i="1" s="1"/>
  <c r="T1071" i="1"/>
  <c r="U1071" i="1" s="1"/>
  <c r="T1087" i="1"/>
  <c r="U1087" i="1" s="1"/>
  <c r="W1087" i="1" s="1"/>
  <c r="T1103" i="1"/>
  <c r="U1103" i="1" s="1"/>
  <c r="T1119" i="1"/>
  <c r="U1119" i="1" s="1"/>
  <c r="Z1119" i="1" s="1"/>
  <c r="T1135" i="1"/>
  <c r="U1135" i="1"/>
  <c r="W1135" i="1" s="1"/>
  <c r="T740" i="1"/>
  <c r="U740" i="1" s="1"/>
  <c r="T823" i="1"/>
  <c r="U823" i="1" s="1"/>
  <c r="T911" i="1"/>
  <c r="U911" i="1" s="1"/>
  <c r="T989" i="1"/>
  <c r="U989" i="1" s="1"/>
  <c r="T1072" i="1"/>
  <c r="U1072" i="1" s="1"/>
  <c r="T614" i="1"/>
  <c r="U614" i="1" s="1"/>
  <c r="T624" i="1"/>
  <c r="U624" i="1" s="1"/>
  <c r="T633" i="1"/>
  <c r="U633" i="1" s="1"/>
  <c r="Z633" i="1" s="1"/>
  <c r="T641" i="1"/>
  <c r="U641" i="1" s="1"/>
  <c r="T651" i="1"/>
  <c r="U651" i="1" s="1"/>
  <c r="T665" i="1"/>
  <c r="U665" i="1" s="1"/>
  <c r="T688" i="1"/>
  <c r="U688" i="1" s="1"/>
  <c r="W688" i="1" s="1"/>
  <c r="T743" i="1"/>
  <c r="U743" i="1" s="1"/>
  <c r="W743" i="1" s="1"/>
  <c r="T835" i="1"/>
  <c r="U835" i="1" s="1"/>
  <c r="Z835" i="1" s="1"/>
  <c r="T912" i="1"/>
  <c r="U912" i="1" s="1"/>
  <c r="Z912" i="1" s="1"/>
  <c r="T992" i="1"/>
  <c r="U992" i="1" s="1"/>
  <c r="W992" i="1" s="1"/>
  <c r="T1084" i="1"/>
  <c r="U1084" i="1" s="1"/>
  <c r="T615" i="1"/>
  <c r="U615" i="1" s="1"/>
  <c r="T673" i="1"/>
  <c r="U673" i="1" s="1"/>
  <c r="T680" i="1"/>
  <c r="U680" i="1" s="1"/>
  <c r="T689" i="1"/>
  <c r="U689" i="1" s="1"/>
  <c r="T696" i="1"/>
  <c r="U696" i="1" s="1"/>
  <c r="T709" i="1"/>
  <c r="U709" i="1" s="1"/>
  <c r="T723" i="1"/>
  <c r="U723" i="1" s="1"/>
  <c r="AF30" i="15"/>
  <c r="AG30" i="15"/>
  <c r="AM30" i="15" s="1"/>
  <c r="AF21" i="15"/>
  <c r="AG21" i="15"/>
  <c r="AM21" i="15" s="1"/>
  <c r="T278" i="1"/>
  <c r="U278" i="1" s="1"/>
  <c r="Z278" i="1" s="1"/>
  <c r="T285" i="1"/>
  <c r="U285" i="1" s="1"/>
  <c r="T312" i="1"/>
  <c r="U312" i="1" s="1"/>
  <c r="W312" i="1" s="1"/>
  <c r="T343" i="1"/>
  <c r="U343" i="1" s="1"/>
  <c r="T349" i="1"/>
  <c r="U349" i="1" s="1"/>
  <c r="W349" i="1" s="1"/>
  <c r="T364" i="1"/>
  <c r="U364" i="1" s="1"/>
  <c r="Z364" i="1" s="1"/>
  <c r="T377" i="1"/>
  <c r="U377" i="1"/>
  <c r="T391" i="1"/>
  <c r="U391" i="1" s="1"/>
  <c r="T403" i="1"/>
  <c r="U403" i="1" s="1"/>
  <c r="T416" i="1"/>
  <c r="U416" i="1" s="1"/>
  <c r="T429" i="1"/>
  <c r="U429" i="1" s="1"/>
  <c r="W429" i="1" s="1"/>
  <c r="T449" i="1"/>
  <c r="U449" i="1" s="1"/>
  <c r="T458" i="1"/>
  <c r="U458" i="1" s="1"/>
  <c r="Z458" i="1" s="1"/>
  <c r="T481" i="1"/>
  <c r="U481" i="1" s="1"/>
  <c r="Z481" i="1" s="1"/>
  <c r="T490" i="1"/>
  <c r="U490" i="1" s="1"/>
  <c r="Z490" i="1" s="1"/>
  <c r="T497" i="1"/>
  <c r="U497" i="1" s="1"/>
  <c r="T513" i="1"/>
  <c r="U513" i="1" s="1"/>
  <c r="W513" i="1" s="1"/>
  <c r="T521" i="1"/>
  <c r="U521" i="1" s="1"/>
  <c r="T531" i="1"/>
  <c r="U531" i="1" s="1"/>
  <c r="T540" i="1"/>
  <c r="U540" i="1" s="1"/>
  <c r="T555" i="1"/>
  <c r="U555" i="1" s="1"/>
  <c r="T563" i="1"/>
  <c r="U563" i="1" s="1"/>
  <c r="W563" i="1" s="1"/>
  <c r="T60" i="1"/>
  <c r="U60" i="1" s="1"/>
  <c r="T70" i="1"/>
  <c r="U70" i="1" s="1"/>
  <c r="T124" i="1"/>
  <c r="U124" i="1" s="1"/>
  <c r="T162" i="1"/>
  <c r="U162" i="1" s="1"/>
  <c r="W162" i="1" s="1"/>
  <c r="T170" i="1"/>
  <c r="U170" i="1" s="1"/>
  <c r="T179" i="1"/>
  <c r="U179" i="1" s="1"/>
  <c r="T187" i="1"/>
  <c r="U187" i="1" s="1"/>
  <c r="Z187" i="1" s="1"/>
  <c r="T196" i="1"/>
  <c r="U196" i="1" s="1"/>
  <c r="W196" i="1" s="1"/>
  <c r="T204" i="1"/>
  <c r="U204" i="1" s="1"/>
  <c r="T221" i="1"/>
  <c r="U221" i="1" s="1"/>
  <c r="T229" i="1"/>
  <c r="U229" i="1" s="1"/>
  <c r="T237" i="1"/>
  <c r="U237" i="1" s="1"/>
  <c r="W237" i="1" s="1"/>
  <c r="T245" i="1"/>
  <c r="U245" i="1" s="1"/>
  <c r="T253" i="1"/>
  <c r="U253" i="1" s="1"/>
  <c r="Z253" i="1" s="1"/>
  <c r="T36" i="1"/>
  <c r="U36" i="1" s="1"/>
  <c r="T43" i="1"/>
  <c r="U43" i="1" s="1"/>
  <c r="T755" i="1"/>
  <c r="U755" i="1" s="1"/>
  <c r="Z755" i="1" s="1"/>
  <c r="T836" i="1"/>
  <c r="U836" i="1" s="1"/>
  <c r="T915" i="1"/>
  <c r="U915" i="1" s="1"/>
  <c r="T1004" i="1"/>
  <c r="U1004" i="1" s="1"/>
  <c r="T1085" i="1"/>
  <c r="U1085" i="1" s="1"/>
  <c r="T634" i="1"/>
  <c r="U634" i="1" s="1"/>
  <c r="T642" i="1"/>
  <c r="U642" i="1" s="1"/>
  <c r="W642" i="1" s="1"/>
  <c r="T652" i="1"/>
  <c r="U652" i="1" s="1"/>
  <c r="W652" i="1" s="1"/>
  <c r="T659" i="1"/>
  <c r="U659" i="1" s="1"/>
  <c r="T666" i="1"/>
  <c r="U666" i="1" s="1"/>
  <c r="T681" i="1"/>
  <c r="U681" i="1" s="1"/>
  <c r="T697" i="1"/>
  <c r="U697" i="1" s="1"/>
  <c r="T703" i="1"/>
  <c r="U703" i="1" s="1"/>
  <c r="T710" i="1"/>
  <c r="U710" i="1" s="1"/>
  <c r="T717" i="1"/>
  <c r="U717" i="1" s="1"/>
  <c r="AF35" i="15"/>
  <c r="AG35" i="15"/>
  <c r="AM35" i="15" s="1"/>
  <c r="AF12" i="15"/>
  <c r="AG12" i="15"/>
  <c r="AM12" i="15" s="1"/>
  <c r="AF7" i="15"/>
  <c r="AG7" i="15"/>
  <c r="AM7" i="15" s="1"/>
  <c r="T257" i="1"/>
  <c r="U257" i="1" s="1"/>
  <c r="W257" i="1" s="1"/>
  <c r="T263" i="1"/>
  <c r="U263" i="1" s="1"/>
  <c r="T270" i="1"/>
  <c r="U270" i="1" s="1"/>
  <c r="T299" i="1"/>
  <c r="U299" i="1" s="1"/>
  <c r="T306" i="1"/>
  <c r="U306" i="1" s="1"/>
  <c r="T320" i="1"/>
  <c r="U320" i="1" s="1"/>
  <c r="Z320" i="1" s="1"/>
  <c r="T327" i="1"/>
  <c r="U327" i="1" s="1"/>
  <c r="W327" i="1" s="1"/>
  <c r="T365" i="1"/>
  <c r="U365" i="1" s="1"/>
  <c r="W365" i="1" s="1"/>
  <c r="T378" i="1"/>
  <c r="U378" i="1" s="1"/>
  <c r="T392" i="1"/>
  <c r="U392" i="1" s="1"/>
  <c r="T404" i="1"/>
  <c r="U404" i="1" s="1"/>
  <c r="T417" i="1"/>
  <c r="U417" i="1" s="1"/>
  <c r="T430" i="1"/>
  <c r="U430" i="1" s="1"/>
  <c r="T440" i="1"/>
  <c r="U440" i="1" s="1"/>
  <c r="T466" i="1"/>
  <c r="U466" i="1" s="1"/>
  <c r="T473" i="1"/>
  <c r="U473" i="1" s="1"/>
  <c r="T498" i="1"/>
  <c r="U498" i="1" s="1"/>
  <c r="W498" i="1" s="1"/>
  <c r="T528" i="1"/>
  <c r="U528" i="1" s="1"/>
  <c r="W528" i="1" s="1"/>
  <c r="T548" i="1"/>
  <c r="U548" i="1" s="1"/>
  <c r="T571" i="1"/>
  <c r="U571" i="1" s="1"/>
  <c r="W571" i="1" s="1"/>
  <c r="T579" i="1"/>
  <c r="U579" i="1" s="1"/>
  <c r="W579" i="1" s="1"/>
  <c r="T587" i="1"/>
  <c r="U587" i="1" s="1"/>
  <c r="T595" i="1"/>
  <c r="U595" i="1" s="1"/>
  <c r="T603" i="1"/>
  <c r="U603" i="1" s="1"/>
  <c r="T61" i="1"/>
  <c r="U61" i="1" s="1"/>
  <c r="T71" i="1"/>
  <c r="U71" i="1" s="1"/>
  <c r="T81" i="1"/>
  <c r="U81" i="1" s="1"/>
  <c r="T88" i="1"/>
  <c r="U88" i="1" s="1"/>
  <c r="W88" i="1" s="1"/>
  <c r="T103" i="1"/>
  <c r="U103" i="1" s="1"/>
  <c r="T110" i="1"/>
  <c r="U110" i="1" s="1"/>
  <c r="T117" i="1"/>
  <c r="U117" i="1" s="1"/>
  <c r="W117" i="1" s="1"/>
  <c r="T132" i="1"/>
  <c r="U132" i="1" s="1"/>
  <c r="Z132" i="1" s="1"/>
  <c r="T140" i="1"/>
  <c r="U140" i="1" s="1"/>
  <c r="T155" i="1"/>
  <c r="U155" i="1" s="1"/>
  <c r="T213" i="1"/>
  <c r="U213" i="1" s="1"/>
  <c r="W213" i="1" s="1"/>
  <c r="T5" i="1"/>
  <c r="U5" i="1" s="1"/>
  <c r="T13" i="1"/>
  <c r="U13" i="1" s="1"/>
  <c r="W13" i="1" s="1"/>
  <c r="T21" i="1"/>
  <c r="U21" i="1" s="1"/>
  <c r="Z21" i="1" s="1"/>
  <c r="T29" i="1"/>
  <c r="U29" i="1" s="1"/>
  <c r="Z29" i="1" s="1"/>
  <c r="T756" i="1"/>
  <c r="U756" i="1" s="1"/>
  <c r="T839" i="1"/>
  <c r="U839" i="1" s="1"/>
  <c r="W839" i="1" s="1"/>
  <c r="T927" i="1"/>
  <c r="U927" i="1" s="1"/>
  <c r="T1005" i="1"/>
  <c r="U1005" i="1" s="1"/>
  <c r="T1088" i="1"/>
  <c r="U1088" i="1" s="1"/>
  <c r="T625" i="1"/>
  <c r="U625" i="1" s="1"/>
  <c r="T643" i="1"/>
  <c r="U643" i="1" s="1"/>
  <c r="W643" i="1" s="1"/>
  <c r="T660" i="1"/>
  <c r="U660" i="1" s="1"/>
  <c r="T674" i="1"/>
  <c r="U674" i="1" s="1"/>
  <c r="T682" i="1"/>
  <c r="U682" i="1" s="1"/>
  <c r="T711" i="1"/>
  <c r="U711" i="1" s="1"/>
  <c r="W711" i="1" s="1"/>
  <c r="AF26" i="15"/>
  <c r="AG26" i="15" s="1"/>
  <c r="AM26" i="15" s="1"/>
  <c r="T279" i="1"/>
  <c r="U279" i="1" s="1"/>
  <c r="T293" i="1"/>
  <c r="U293" i="1" s="1"/>
  <c r="W293" i="1" s="1"/>
  <c r="T313" i="1"/>
  <c r="U313" i="1" s="1"/>
  <c r="T336" i="1"/>
  <c r="U336" i="1" s="1"/>
  <c r="T344" i="1"/>
  <c r="U344" i="1" s="1"/>
  <c r="T350" i="1"/>
  <c r="U350" i="1" s="1"/>
  <c r="T357" i="1"/>
  <c r="U357" i="1" s="1"/>
  <c r="T366" i="1"/>
  <c r="U366" i="1" s="1"/>
  <c r="T379" i="1"/>
  <c r="U379" i="1" s="1"/>
  <c r="T393" i="1"/>
  <c r="U393" i="1" s="1"/>
  <c r="T405" i="1"/>
  <c r="U405" i="1" s="1"/>
  <c r="T418" i="1"/>
  <c r="U418" i="1" s="1"/>
  <c r="T431" i="1"/>
  <c r="U431" i="1" s="1"/>
  <c r="W431" i="1" s="1"/>
  <c r="T441" i="1"/>
  <c r="U441" i="1" s="1"/>
  <c r="T450" i="1"/>
  <c r="U450" i="1" s="1"/>
  <c r="W450" i="1" s="1"/>
  <c r="T459" i="1"/>
  <c r="U459" i="1" s="1"/>
  <c r="T482" i="1"/>
  <c r="U482" i="1" s="1"/>
  <c r="Z482" i="1" s="1"/>
  <c r="T491" i="1"/>
  <c r="U491" i="1" s="1"/>
  <c r="T506" i="1"/>
  <c r="U506" i="1" s="1"/>
  <c r="Z506" i="1" s="1"/>
  <c r="T514" i="1"/>
  <c r="U514" i="1" s="1"/>
  <c r="T522" i="1"/>
  <c r="U522" i="1" s="1"/>
  <c r="T532" i="1"/>
  <c r="U532" i="1" s="1"/>
  <c r="Z532" i="1" s="1"/>
  <c r="T556" i="1"/>
  <c r="U556" i="1" s="1"/>
  <c r="W556" i="1" s="1"/>
  <c r="T564" i="1"/>
  <c r="U564" i="1" s="1"/>
  <c r="T72" i="1"/>
  <c r="U72" i="1" s="1"/>
  <c r="T96" i="1"/>
  <c r="U96" i="1" s="1"/>
  <c r="Z96" i="1" s="1"/>
  <c r="T125" i="1"/>
  <c r="U125" i="1" s="1"/>
  <c r="T148" i="1"/>
  <c r="U148" i="1" s="1"/>
  <c r="W148" i="1" s="1"/>
  <c r="T163" i="1"/>
  <c r="U163" i="1" s="1"/>
  <c r="Z163" i="1" s="1"/>
  <c r="T171" i="1"/>
  <c r="U171" i="1" s="1"/>
  <c r="T180" i="1"/>
  <c r="U180" i="1" s="1"/>
  <c r="T188" i="1"/>
  <c r="U188" i="1" s="1"/>
  <c r="T205" i="1"/>
  <c r="U205" i="1" s="1"/>
  <c r="W205" i="1" s="1"/>
  <c r="T222" i="1"/>
  <c r="U222" i="1" s="1"/>
  <c r="W222" i="1" s="1"/>
  <c r="T230" i="1"/>
  <c r="U230" i="1" s="1"/>
  <c r="W230" i="1" s="1"/>
  <c r="T238" i="1"/>
  <c r="U238" i="1" s="1"/>
  <c r="W238" i="1" s="1"/>
  <c r="T246" i="1"/>
  <c r="U246" i="1" s="1"/>
  <c r="W246" i="1" s="1"/>
  <c r="T254" i="1"/>
  <c r="U254" i="1" s="1"/>
  <c r="W254" i="1" s="1"/>
  <c r="T37" i="1"/>
  <c r="U37" i="1" s="1"/>
  <c r="T44" i="1"/>
  <c r="U44" i="1" s="1"/>
  <c r="T759" i="1"/>
  <c r="U759" i="1" s="1"/>
  <c r="T928" i="1"/>
  <c r="U928" i="1" s="1"/>
  <c r="W928" i="1" s="1"/>
  <c r="T1008" i="1"/>
  <c r="U1008" i="1" s="1"/>
  <c r="T1100" i="1"/>
  <c r="U1100" i="1" s="1"/>
  <c r="T616" i="1"/>
  <c r="U616" i="1" s="1"/>
  <c r="W616" i="1" s="1"/>
  <c r="T653" i="1"/>
  <c r="U653" i="1" s="1"/>
  <c r="T690" i="1"/>
  <c r="U690" i="1" s="1"/>
  <c r="T704" i="1"/>
  <c r="U704" i="1" s="1"/>
  <c r="T718" i="1"/>
  <c r="U718" i="1" s="1"/>
  <c r="T724" i="1"/>
  <c r="U724" i="1" s="1"/>
  <c r="W724" i="1" s="1"/>
  <c r="AF31" i="15"/>
  <c r="AG31" i="15" s="1"/>
  <c r="AM31" i="15" s="1"/>
  <c r="AF17" i="15"/>
  <c r="AG17" i="15" s="1"/>
  <c r="AM17" i="15" s="1"/>
  <c r="T264" i="1"/>
  <c r="U264" i="1" s="1"/>
  <c r="W264" i="1" s="1"/>
  <c r="T271" i="1"/>
  <c r="U271" i="1" s="1"/>
  <c r="T286" i="1"/>
  <c r="U286" i="1" s="1"/>
  <c r="T300" i="1"/>
  <c r="U300" i="1" s="1"/>
  <c r="W300" i="1" s="1"/>
  <c r="T307" i="1"/>
  <c r="U307" i="1" s="1"/>
  <c r="T321" i="1"/>
  <c r="U321" i="1" s="1"/>
  <c r="T328" i="1"/>
  <c r="U328" i="1" s="1"/>
  <c r="T367" i="1"/>
  <c r="U367" i="1" s="1"/>
  <c r="T380" i="1"/>
  <c r="U380" i="1" s="1"/>
  <c r="W380" i="1" s="1"/>
  <c r="T394" i="1"/>
  <c r="U394" i="1" s="1"/>
  <c r="T406" i="1"/>
  <c r="U406" i="1" s="1"/>
  <c r="Z406" i="1" s="1"/>
  <c r="T419" i="1"/>
  <c r="U419" i="1" s="1"/>
  <c r="W419" i="1" s="1"/>
  <c r="T432" i="1"/>
  <c r="U432" i="1" s="1"/>
  <c r="W432" i="1" s="1"/>
  <c r="T442" i="1"/>
  <c r="U442" i="1" s="1"/>
  <c r="Z442" i="1" s="1"/>
  <c r="T451" i="1"/>
  <c r="U451" i="1" s="1"/>
  <c r="T460" i="1"/>
  <c r="U460" i="1" s="1"/>
  <c r="T467" i="1"/>
  <c r="U467" i="1" s="1"/>
  <c r="T499" i="1"/>
  <c r="U499" i="1" s="1"/>
  <c r="W499" i="1" s="1"/>
  <c r="T533" i="1"/>
  <c r="U533" i="1" s="1"/>
  <c r="W533" i="1" s="1"/>
  <c r="T541" i="1"/>
  <c r="U541" i="1" s="1"/>
  <c r="T557" i="1"/>
  <c r="U557" i="1" s="1"/>
  <c r="T572" i="1"/>
  <c r="U572" i="1" s="1"/>
  <c r="W572" i="1" s="1"/>
  <c r="T580" i="1"/>
  <c r="U580" i="1" s="1"/>
  <c r="Z580" i="1" s="1"/>
  <c r="T588" i="1"/>
  <c r="U588" i="1" s="1"/>
  <c r="T596" i="1"/>
  <c r="U596" i="1" s="1"/>
  <c r="T604" i="1"/>
  <c r="U604" i="1" s="1"/>
  <c r="Z604" i="1" s="1"/>
  <c r="T73" i="1"/>
  <c r="U73" i="1" s="1"/>
  <c r="T82" i="1"/>
  <c r="U82" i="1" s="1"/>
  <c r="W82" i="1" s="1"/>
  <c r="T89" i="1"/>
  <c r="U89" i="1" s="1"/>
  <c r="W89" i="1" s="1"/>
  <c r="T104" i="1"/>
  <c r="U104" i="1" s="1"/>
  <c r="W104" i="1" s="1"/>
  <c r="T111" i="1"/>
  <c r="U111" i="1" s="1"/>
  <c r="T118" i="1"/>
  <c r="U118" i="1" s="1"/>
  <c r="T133" i="1"/>
  <c r="U133" i="1" s="1"/>
  <c r="T141" i="1"/>
  <c r="U141" i="1" s="1"/>
  <c r="Z141" i="1" s="1"/>
  <c r="T156" i="1"/>
  <c r="U156" i="1" s="1"/>
  <c r="T189" i="1"/>
  <c r="U189" i="1" s="1"/>
  <c r="W189" i="1" s="1"/>
  <c r="T197" i="1"/>
  <c r="U197" i="1" s="1"/>
  <c r="T214" i="1"/>
  <c r="U214" i="1" s="1"/>
  <c r="AF2" i="15"/>
  <c r="AG2" i="15"/>
  <c r="AM2" i="15" s="1"/>
  <c r="T6" i="1"/>
  <c r="U6" i="1" s="1"/>
  <c r="T14" i="1"/>
  <c r="U14" i="1" s="1"/>
  <c r="T22" i="1"/>
  <c r="U22" i="1" s="1"/>
  <c r="T30" i="1"/>
  <c r="U30" i="1" s="1"/>
  <c r="T771" i="1"/>
  <c r="U771" i="1" s="1"/>
  <c r="T848" i="1"/>
  <c r="U848" i="1" s="1"/>
  <c r="T931" i="1"/>
  <c r="U931" i="1" s="1"/>
  <c r="W931" i="1" s="1"/>
  <c r="T1020" i="1"/>
  <c r="U1020" i="1" s="1"/>
  <c r="W1020" i="1" s="1"/>
  <c r="T1101" i="1"/>
  <c r="U1101" i="1" s="1"/>
  <c r="W1101" i="1" s="1"/>
  <c r="T617" i="1"/>
  <c r="U617" i="1" s="1"/>
  <c r="Z617" i="1" s="1"/>
  <c r="T626" i="1"/>
  <c r="U626" i="1" s="1"/>
  <c r="T635" i="1"/>
  <c r="U635" i="1" s="1"/>
  <c r="Z635" i="1" s="1"/>
  <c r="T661" i="1"/>
  <c r="U661" i="1" s="1"/>
  <c r="T667" i="1"/>
  <c r="U667" i="1" s="1"/>
  <c r="T698" i="1"/>
  <c r="U698" i="1" s="1"/>
  <c r="AF22" i="15"/>
  <c r="AG22" i="15" s="1"/>
  <c r="AM22" i="15" s="1"/>
  <c r="AF8" i="15"/>
  <c r="AG8" i="15"/>
  <c r="AM8" i="15" s="1"/>
  <c r="T258" i="1"/>
  <c r="U258" i="1" s="1"/>
  <c r="W258" i="1" s="1"/>
  <c r="T265" i="1"/>
  <c r="U265" i="1" s="1"/>
  <c r="W265" i="1" s="1"/>
  <c r="T280" i="1"/>
  <c r="U280" i="1" s="1"/>
  <c r="T294" i="1"/>
  <c r="U294" i="1" s="1"/>
  <c r="T337" i="1"/>
  <c r="U337" i="1" s="1"/>
  <c r="W337" i="1" s="1"/>
  <c r="T351" i="1"/>
  <c r="U351" i="1" s="1"/>
  <c r="W351" i="1" s="1"/>
  <c r="T358" i="1"/>
  <c r="U358" i="1" s="1"/>
  <c r="T368" i="1"/>
  <c r="U368" i="1" s="1"/>
  <c r="W368" i="1" s="1"/>
  <c r="T381" i="1"/>
  <c r="U381" i="1" s="1"/>
  <c r="T395" i="1"/>
  <c r="U395" i="1" s="1"/>
  <c r="T407" i="1"/>
  <c r="U407" i="1" s="1"/>
  <c r="T420" i="1"/>
  <c r="U420" i="1" s="1"/>
  <c r="W420" i="1" s="1"/>
  <c r="T433" i="1"/>
  <c r="U433" i="1" s="1"/>
  <c r="W433" i="1" s="1"/>
  <c r="T474" i="1"/>
  <c r="U474" i="1" s="1"/>
  <c r="T483" i="1"/>
  <c r="U483" i="1" s="1"/>
  <c r="T492" i="1"/>
  <c r="U492" i="1" s="1"/>
  <c r="T507" i="1"/>
  <c r="U507" i="1" s="1"/>
  <c r="T515" i="1"/>
  <c r="U515" i="1" s="1"/>
  <c r="T549" i="1"/>
  <c r="U549" i="1" s="1"/>
  <c r="T558" i="1"/>
  <c r="U558" i="1" s="1"/>
  <c r="T565" i="1"/>
  <c r="U565" i="1" s="1"/>
  <c r="T62" i="1"/>
  <c r="U62" i="1" s="1"/>
  <c r="T74" i="1"/>
  <c r="U74" i="1" s="1"/>
  <c r="T97" i="1"/>
  <c r="U97" i="1" s="1"/>
  <c r="W97" i="1" s="1"/>
  <c r="T126" i="1"/>
  <c r="U126" i="1" s="1"/>
  <c r="T149" i="1"/>
  <c r="U149" i="1" s="1"/>
  <c r="W149" i="1" s="1"/>
  <c r="T164" i="1"/>
  <c r="U164" i="1" s="1"/>
  <c r="W164" i="1" s="1"/>
  <c r="T181" i="1"/>
  <c r="U181" i="1" s="1"/>
  <c r="T198" i="1"/>
  <c r="U198" i="1" s="1"/>
  <c r="W198" i="1" s="1"/>
  <c r="T206" i="1"/>
  <c r="U206" i="1" s="1"/>
  <c r="T223" i="1"/>
  <c r="U223" i="1" s="1"/>
  <c r="T231" i="1"/>
  <c r="U231" i="1" s="1"/>
  <c r="T239" i="1"/>
  <c r="U239" i="1" s="1"/>
  <c r="T247" i="1"/>
  <c r="U247" i="1" s="1"/>
  <c r="T255" i="1"/>
  <c r="U255" i="1" s="1"/>
  <c r="T52" i="1"/>
  <c r="U52" i="1" s="1"/>
  <c r="W52" i="1" s="1"/>
  <c r="T38" i="1"/>
  <c r="U38" i="1" s="1"/>
  <c r="W38" i="1" s="1"/>
  <c r="T45" i="1"/>
  <c r="U45" i="1" s="1"/>
  <c r="T772" i="1"/>
  <c r="U772" i="1" s="1"/>
  <c r="T851" i="1"/>
  <c r="U851" i="1" s="1"/>
  <c r="T943" i="1"/>
  <c r="U943" i="1" s="1"/>
  <c r="T1021" i="1"/>
  <c r="U1021" i="1" s="1"/>
  <c r="T1104" i="1"/>
  <c r="U1104" i="1" s="1"/>
  <c r="T608" i="1"/>
  <c r="U608" i="1" s="1"/>
  <c r="T618" i="1"/>
  <c r="U618" i="1" s="1"/>
  <c r="T627" i="1"/>
  <c r="U627" i="1" s="1"/>
  <c r="T636" i="1"/>
  <c r="U636" i="1" s="1"/>
  <c r="T654" i="1"/>
  <c r="U654" i="1" s="1"/>
  <c r="T675" i="1"/>
  <c r="U675" i="1" s="1"/>
  <c r="W675" i="1" s="1"/>
  <c r="T683" i="1"/>
  <c r="U683" i="1" s="1"/>
  <c r="W683" i="1" s="1"/>
  <c r="T705" i="1"/>
  <c r="U705" i="1" s="1"/>
  <c r="T712" i="1"/>
  <c r="U712" i="1" s="1"/>
  <c r="W712" i="1" s="1"/>
  <c r="T725" i="1"/>
  <c r="U725" i="1" s="1"/>
  <c r="AF36" i="15"/>
  <c r="AG36" i="15"/>
  <c r="AM36" i="15" s="1"/>
  <c r="AF27" i="15"/>
  <c r="AG27" i="15"/>
  <c r="AM27" i="15"/>
  <c r="AF13" i="15"/>
  <c r="AG13" i="15"/>
  <c r="AM13" i="15" s="1"/>
  <c r="T287" i="1"/>
  <c r="U287" i="1" s="1"/>
  <c r="T301" i="1"/>
  <c r="U301" i="1" s="1"/>
  <c r="T314" i="1"/>
  <c r="U314" i="1" s="1"/>
  <c r="Z314" i="1" s="1"/>
  <c r="T329" i="1"/>
  <c r="U329" i="1" s="1"/>
  <c r="W329" i="1" s="1"/>
  <c r="T345" i="1"/>
  <c r="U345" i="1" s="1"/>
  <c r="W345" i="1" s="1"/>
  <c r="T369" i="1"/>
  <c r="U369" i="1" s="1"/>
  <c r="T382" i="1"/>
  <c r="U382" i="1" s="1"/>
  <c r="Z382" i="1" s="1"/>
  <c r="T396" i="1"/>
  <c r="U396" i="1" s="1"/>
  <c r="T408" i="1"/>
  <c r="U408" i="1" s="1"/>
  <c r="W408" i="1" s="1"/>
  <c r="T421" i="1"/>
  <c r="U421" i="1" s="1"/>
  <c r="T443" i="1"/>
  <c r="U443" i="1" s="1"/>
  <c r="T452" i="1"/>
  <c r="U452" i="1" s="1"/>
  <c r="T475" i="1"/>
  <c r="U475" i="1" s="1"/>
  <c r="T484" i="1"/>
  <c r="U484" i="1" s="1"/>
  <c r="Z484" i="1" s="1"/>
  <c r="T523" i="1"/>
  <c r="U523" i="1" s="1"/>
  <c r="T534" i="1"/>
  <c r="U534" i="1" s="1"/>
  <c r="T573" i="1"/>
  <c r="U573" i="1" s="1"/>
  <c r="T581" i="1"/>
  <c r="U581" i="1" s="1"/>
  <c r="T589" i="1"/>
  <c r="U589" i="1" s="1"/>
  <c r="T597" i="1"/>
  <c r="U597" i="1"/>
  <c r="T605" i="1"/>
  <c r="U605" i="1" s="1"/>
  <c r="T75" i="1"/>
  <c r="U75" i="1" s="1"/>
  <c r="T90" i="1"/>
  <c r="U90" i="1" s="1"/>
  <c r="T105" i="1"/>
  <c r="U105" i="1" s="1"/>
  <c r="T134" i="1"/>
  <c r="U134" i="1" s="1"/>
  <c r="T142" i="1"/>
  <c r="U142" i="1" s="1"/>
  <c r="T172" i="1"/>
  <c r="U172" i="1" s="1"/>
  <c r="T190" i="1"/>
  <c r="U190" i="1" s="1"/>
  <c r="T215" i="1"/>
  <c r="U215" i="1" s="1"/>
  <c r="T55" i="1"/>
  <c r="U55" i="1" s="1"/>
  <c r="AF3" i="15"/>
  <c r="AG3" i="15"/>
  <c r="AM3" i="15" s="1"/>
  <c r="T7" i="1"/>
  <c r="U7" i="1" s="1"/>
  <c r="T15" i="1"/>
  <c r="U15" i="1" s="1"/>
  <c r="T23" i="1"/>
  <c r="U23" i="1" s="1"/>
  <c r="T31" i="1"/>
  <c r="U31" i="1" s="1"/>
  <c r="T775" i="1"/>
  <c r="U775" i="1" s="1"/>
  <c r="T863" i="1"/>
  <c r="U863" i="1" s="1"/>
  <c r="T944" i="1"/>
  <c r="U944" i="1" s="1"/>
  <c r="T1024" i="1"/>
  <c r="U1024" i="1" s="1"/>
  <c r="W1024" i="1" s="1"/>
  <c r="T1116" i="1"/>
  <c r="U1116" i="1" s="1"/>
  <c r="T609" i="1"/>
  <c r="U609" i="1" s="1"/>
  <c r="T619" i="1"/>
  <c r="U619" i="1" s="1"/>
  <c r="T628" i="1"/>
  <c r="U628" i="1" s="1"/>
  <c r="W628" i="1" s="1"/>
  <c r="T645" i="1"/>
  <c r="U645" i="1" s="1"/>
  <c r="T662" i="1"/>
  <c r="U662" i="1" s="1"/>
  <c r="Z662" i="1" s="1"/>
  <c r="T691" i="1"/>
  <c r="U691" i="1" s="1"/>
  <c r="T719" i="1"/>
  <c r="U719" i="1" s="1"/>
  <c r="T726" i="1"/>
  <c r="U726" i="1" s="1"/>
  <c r="W726" i="1" s="1"/>
  <c r="AF18" i="15"/>
  <c r="AG18" i="15"/>
  <c r="AM18" i="15" s="1"/>
  <c r="AF4" i="15"/>
  <c r="AG4" i="15" s="1"/>
  <c r="AM4" i="15" s="1"/>
  <c r="T259" i="1"/>
  <c r="U259" i="1" s="1"/>
  <c r="T266" i="1"/>
  <c r="U266" i="1" s="1"/>
  <c r="W266" i="1" s="1"/>
  <c r="T272" i="1"/>
  <c r="U272" i="1" s="1"/>
  <c r="T308" i="1"/>
  <c r="U308" i="1" s="1"/>
  <c r="T322" i="1"/>
  <c r="U322" i="1" s="1"/>
  <c r="W322" i="1" s="1"/>
  <c r="T330" i="1"/>
  <c r="U330" i="1" s="1"/>
  <c r="T338" i="1"/>
  <c r="U338" i="1" s="1"/>
  <c r="T352" i="1"/>
  <c r="U352" i="1" s="1"/>
  <c r="W352" i="1" s="1"/>
  <c r="T370" i="1"/>
  <c r="U370" i="1" s="1"/>
  <c r="T383" i="1"/>
  <c r="U383" i="1" s="1"/>
  <c r="Z383" i="1" s="1"/>
  <c r="T397" i="1"/>
  <c r="U397" i="1" s="1"/>
  <c r="T409" i="1"/>
  <c r="U409" i="1" s="1"/>
  <c r="W409" i="1" s="1"/>
  <c r="T434" i="1"/>
  <c r="U434" i="1" s="1"/>
  <c r="T453" i="1"/>
  <c r="U453" i="1" s="1"/>
  <c r="T461" i="1"/>
  <c r="U461" i="1" s="1"/>
  <c r="W461" i="1" s="1"/>
  <c r="T468" i="1"/>
  <c r="U468" i="1" s="1"/>
  <c r="W468" i="1" s="1"/>
  <c r="T500" i="1"/>
  <c r="U500" i="1" s="1"/>
  <c r="T508" i="1"/>
  <c r="U508" i="1" s="1"/>
  <c r="T542" i="1"/>
  <c r="U542" i="1" s="1"/>
  <c r="T566" i="1"/>
  <c r="U566" i="1" s="1"/>
  <c r="Z566" i="1" s="1"/>
  <c r="T76" i="1"/>
  <c r="U76" i="1" s="1"/>
  <c r="T83" i="1"/>
  <c r="U83" i="1" s="1"/>
  <c r="T98" i="1"/>
  <c r="U98" i="1" s="1"/>
  <c r="T112" i="1"/>
  <c r="U112" i="1" s="1"/>
  <c r="W112" i="1" s="1"/>
  <c r="T119" i="1"/>
  <c r="U119" i="1" s="1"/>
  <c r="T127" i="1"/>
  <c r="U127" i="1" s="1"/>
  <c r="Z127" i="1" s="1"/>
  <c r="T150" i="1"/>
  <c r="U150" i="1" s="1"/>
  <c r="T157" i="1"/>
  <c r="U157" i="1" s="1"/>
  <c r="T165" i="1"/>
  <c r="U165" i="1" s="1"/>
  <c r="T182" i="1"/>
  <c r="U182" i="1" s="1"/>
  <c r="T199" i="1"/>
  <c r="U199" i="1" s="1"/>
  <c r="W199" i="1" s="1"/>
  <c r="T207" i="1"/>
  <c r="U207" i="1" s="1"/>
  <c r="T216" i="1"/>
  <c r="U216" i="1" s="1"/>
  <c r="T224" i="1"/>
  <c r="U224" i="1" s="1"/>
  <c r="T232" i="1"/>
  <c r="U232" i="1" s="1"/>
  <c r="T240" i="1"/>
  <c r="U240" i="1" s="1"/>
  <c r="T248" i="1"/>
  <c r="U248" i="1" s="1"/>
  <c r="T39" i="1"/>
  <c r="U39" i="1" s="1"/>
  <c r="W39" i="1" s="1"/>
  <c r="T46" i="1"/>
  <c r="U46" i="1" s="1"/>
  <c r="W46" i="1" s="1"/>
  <c r="T787" i="1"/>
  <c r="U787" i="1" s="1"/>
  <c r="T864" i="1"/>
  <c r="U864" i="1" s="1"/>
  <c r="W864" i="1" s="1"/>
  <c r="T1036" i="1"/>
  <c r="U1036" i="1" s="1"/>
  <c r="T1117" i="1"/>
  <c r="U1117" i="1" s="1"/>
  <c r="W1117" i="1" s="1"/>
  <c r="T620" i="1"/>
  <c r="U620" i="1" s="1"/>
  <c r="T646" i="1"/>
  <c r="U646" i="1" s="1"/>
  <c r="T668" i="1"/>
  <c r="U668" i="1" s="1"/>
  <c r="T699" i="1"/>
  <c r="U699" i="1" s="1"/>
  <c r="W699" i="1" s="1"/>
  <c r="AF32" i="15"/>
  <c r="AG32" i="15"/>
  <c r="AM32" i="15" s="1"/>
  <c r="T273" i="1"/>
  <c r="U273" i="1" s="1"/>
  <c r="W273" i="1" s="1"/>
  <c r="T281" i="1"/>
  <c r="U281" i="1" s="1"/>
  <c r="T288" i="1"/>
  <c r="U288" i="1" s="1"/>
  <c r="W288" i="1" s="1"/>
  <c r="T295" i="1"/>
  <c r="U295" i="1" s="1"/>
  <c r="T302" i="1"/>
  <c r="U302" i="1" s="1"/>
  <c r="T315" i="1"/>
  <c r="U315" i="1" s="1"/>
  <c r="T331" i="1"/>
  <c r="U331" i="1" s="1"/>
  <c r="T359" i="1"/>
  <c r="U359" i="1" s="1"/>
  <c r="T371" i="1"/>
  <c r="U371" i="1" s="1"/>
  <c r="W371" i="1" s="1"/>
  <c r="T384" i="1"/>
  <c r="U384" i="1"/>
  <c r="W384" i="1" s="1"/>
  <c r="T444" i="1"/>
  <c r="U444" i="1" s="1"/>
  <c r="T454" i="1"/>
  <c r="U454" i="1" s="1"/>
  <c r="W454" i="1" s="1"/>
  <c r="T476" i="1"/>
  <c r="U476" i="1" s="1"/>
  <c r="T485" i="1"/>
  <c r="U485" i="1" s="1"/>
  <c r="T493" i="1"/>
  <c r="U493" i="1" s="1"/>
  <c r="T501" i="1"/>
  <c r="U501" i="1" s="1"/>
  <c r="T516" i="1"/>
  <c r="U516" i="1" s="1"/>
  <c r="T524" i="1"/>
  <c r="U524" i="1" s="1"/>
  <c r="T535" i="1"/>
  <c r="U535" i="1" s="1"/>
  <c r="T550" i="1"/>
  <c r="U550" i="1" s="1"/>
  <c r="T559" i="1"/>
  <c r="U559" i="1" s="1"/>
  <c r="T574" i="1"/>
  <c r="U574" i="1" s="1"/>
  <c r="T582" i="1"/>
  <c r="U582" i="1" s="1"/>
  <c r="T590" i="1"/>
  <c r="U590" i="1" s="1"/>
  <c r="W590" i="1" s="1"/>
  <c r="T598" i="1"/>
  <c r="U598" i="1" s="1"/>
  <c r="T606" i="1"/>
  <c r="U606" i="1" s="1"/>
  <c r="T56" i="1"/>
  <c r="U56" i="1" s="1"/>
  <c r="T63" i="1"/>
  <c r="U63" i="1" s="1"/>
  <c r="T91" i="1"/>
  <c r="U91" i="1" s="1"/>
  <c r="Z91" i="1" s="1"/>
  <c r="T106" i="1"/>
  <c r="U106" i="1" s="1"/>
  <c r="T135" i="1"/>
  <c r="U135" i="1" s="1"/>
  <c r="T143" i="1"/>
  <c r="U143" i="1" s="1"/>
  <c r="W143" i="1" s="1"/>
  <c r="T173" i="1"/>
  <c r="U173" i="1"/>
  <c r="T191" i="1"/>
  <c r="U191" i="1" s="1"/>
  <c r="T8" i="1"/>
  <c r="U8" i="1" s="1"/>
  <c r="T16" i="1"/>
  <c r="U16" i="1" s="1"/>
  <c r="W16" i="1" s="1"/>
  <c r="T24" i="1"/>
  <c r="U24" i="1" s="1"/>
  <c r="T32" i="1"/>
  <c r="U32" i="1" s="1"/>
  <c r="T788" i="1"/>
  <c r="U788" i="1" s="1"/>
  <c r="T867" i="1"/>
  <c r="U867" i="1" s="1"/>
  <c r="W867" i="1" s="1"/>
  <c r="T956" i="1"/>
  <c r="U956" i="1" s="1"/>
  <c r="T1037" i="1"/>
  <c r="U1037" i="1" s="1"/>
  <c r="Z1037" i="1" s="1"/>
  <c r="T1120" i="1"/>
  <c r="U1120" i="1" s="1"/>
  <c r="T621" i="1"/>
  <c r="U621" i="1" s="1"/>
  <c r="W621" i="1" s="1"/>
  <c r="T637" i="1"/>
  <c r="U637" i="1" s="1"/>
  <c r="T647" i="1"/>
  <c r="U647" i="1" s="1"/>
  <c r="Z647" i="1" s="1"/>
  <c r="T655" i="1"/>
  <c r="U655" i="1" s="1"/>
  <c r="W655" i="1" s="1"/>
  <c r="T676" i="1"/>
  <c r="U676" i="1" s="1"/>
  <c r="W676" i="1" s="1"/>
  <c r="T684" i="1"/>
  <c r="U684" i="1" s="1"/>
  <c r="T706" i="1"/>
  <c r="U706" i="1"/>
  <c r="W706" i="1" s="1"/>
  <c r="T713" i="1"/>
  <c r="U713" i="1" s="1"/>
  <c r="W713" i="1" s="1"/>
  <c r="AF23" i="15"/>
  <c r="AG23" i="15" s="1"/>
  <c r="AM23" i="15" s="1"/>
  <c r="AF14" i="15"/>
  <c r="AG14" i="15"/>
  <c r="AM14" i="15" s="1"/>
  <c r="AF9" i="15"/>
  <c r="AG9" i="15"/>
  <c r="AM9" i="15" s="1"/>
  <c r="T267" i="1"/>
  <c r="U267" i="1"/>
  <c r="T274" i="1"/>
  <c r="U274" i="1" s="1"/>
  <c r="T309" i="1"/>
  <c r="U309" i="1" s="1"/>
  <c r="T323" i="1"/>
  <c r="U323" i="1" s="1"/>
  <c r="T332" i="1"/>
  <c r="U332" i="1" s="1"/>
  <c r="T339" i="1"/>
  <c r="U339" i="1" s="1"/>
  <c r="T346" i="1"/>
  <c r="U346" i="1" s="1"/>
  <c r="W346" i="1" s="1"/>
  <c r="T353" i="1"/>
  <c r="U353" i="1" s="1"/>
  <c r="W353" i="1" s="1"/>
  <c r="T372" i="1"/>
  <c r="U372" i="1" s="1"/>
  <c r="T385" i="1"/>
  <c r="U385" i="1" s="1"/>
  <c r="T410" i="1"/>
  <c r="U410" i="1" s="1"/>
  <c r="T422" i="1"/>
  <c r="U422" i="1" s="1"/>
  <c r="T445" i="1"/>
  <c r="U445" i="1" s="1"/>
  <c r="T462" i="1"/>
  <c r="U462" i="1" s="1"/>
  <c r="T469" i="1"/>
  <c r="U469" i="1" s="1"/>
  <c r="T477" i="1"/>
  <c r="U477" i="1" s="1"/>
  <c r="T543" i="1"/>
  <c r="U543" i="1" s="1"/>
  <c r="T567" i="1"/>
  <c r="U567" i="1" s="1"/>
  <c r="T64" i="1"/>
  <c r="U64" i="1" s="1"/>
  <c r="T77" i="1"/>
  <c r="U77" i="1" s="1"/>
  <c r="T84" i="1"/>
  <c r="U84" i="1" s="1"/>
  <c r="T113" i="1"/>
  <c r="U113" i="1" s="1"/>
  <c r="T120" i="1"/>
  <c r="U120" i="1" s="1"/>
  <c r="T128" i="1"/>
  <c r="U128" i="1" s="1"/>
  <c r="W128" i="1" s="1"/>
  <c r="T151" i="1"/>
  <c r="U151" i="1" s="1"/>
  <c r="Z151" i="1" s="1"/>
  <c r="T158" i="1"/>
  <c r="U158" i="1" s="1"/>
  <c r="T166" i="1"/>
  <c r="U166" i="1" s="1"/>
  <c r="T174" i="1"/>
  <c r="U174" i="1" s="1"/>
  <c r="Z174" i="1" s="1"/>
  <c r="T183" i="1"/>
  <c r="U183" i="1" s="1"/>
  <c r="T192" i="1"/>
  <c r="U192" i="1" s="1"/>
  <c r="T200" i="1"/>
  <c r="U200" i="1" s="1"/>
  <c r="T208" i="1"/>
  <c r="U208" i="1" s="1"/>
  <c r="W208" i="1" s="1"/>
  <c r="T217" i="1"/>
  <c r="U217" i="1" s="1"/>
  <c r="T225" i="1"/>
  <c r="U225" i="1" s="1"/>
  <c r="Z225" i="1" s="1"/>
  <c r="T233" i="1"/>
  <c r="U233" i="1" s="1"/>
  <c r="T241" i="1"/>
  <c r="U241" i="1" s="1"/>
  <c r="T249" i="1"/>
  <c r="U249" i="1" s="1"/>
  <c r="W249" i="1" s="1"/>
  <c r="T51" i="1"/>
  <c r="U51" i="1" s="1"/>
  <c r="T47" i="1"/>
  <c r="U47" i="1" s="1"/>
  <c r="T791" i="1"/>
  <c r="U791" i="1" s="1"/>
  <c r="T879" i="1"/>
  <c r="U879" i="1" s="1"/>
  <c r="Z879" i="1" s="1"/>
  <c r="T957" i="1"/>
  <c r="U957" i="1" s="1"/>
  <c r="T1040" i="1"/>
  <c r="U1040" i="1" s="1"/>
  <c r="T1132" i="1"/>
  <c r="U1132" i="1" s="1"/>
  <c r="T622" i="1"/>
  <c r="U622" i="1" s="1"/>
  <c r="T629" i="1"/>
  <c r="U629" i="1" s="1"/>
  <c r="W629" i="1" s="1"/>
  <c r="T663" i="1"/>
  <c r="U663" i="1" s="1"/>
  <c r="T669" i="1"/>
  <c r="U669" i="1" s="1"/>
  <c r="T685" i="1"/>
  <c r="U685" i="1" s="1"/>
  <c r="T692" i="1"/>
  <c r="U692" i="1" s="1"/>
  <c r="W692" i="1" s="1"/>
  <c r="AF28" i="15"/>
  <c r="AG28" i="15" s="1"/>
  <c r="AM28" i="15" s="1"/>
  <c r="AF19" i="15"/>
  <c r="AG19" i="15"/>
  <c r="AM19" i="15" s="1"/>
  <c r="T260" i="1"/>
  <c r="U260" i="1" s="1"/>
  <c r="T282" i="1"/>
  <c r="U282" i="1" s="1"/>
  <c r="T289" i="1"/>
  <c r="U289" i="1" s="1"/>
  <c r="T296" i="1"/>
  <c r="U296" i="1" s="1"/>
  <c r="T316" i="1"/>
  <c r="U316" i="1" s="1"/>
  <c r="T360" i="1"/>
  <c r="U360" i="1" s="1"/>
  <c r="W360" i="1" s="1"/>
  <c r="T373" i="1"/>
  <c r="U373" i="1" s="1"/>
  <c r="W373" i="1" s="1"/>
  <c r="T398" i="1"/>
  <c r="U398" i="1" s="1"/>
  <c r="T435" i="1"/>
  <c r="U435" i="1" s="1"/>
  <c r="T486" i="1"/>
  <c r="U486" i="1" s="1"/>
  <c r="Z486" i="1" s="1"/>
  <c r="T494" i="1"/>
  <c r="U494" i="1" s="1"/>
  <c r="Z494" i="1" s="1"/>
  <c r="T502" i="1"/>
  <c r="U502" i="1" s="1"/>
  <c r="T509" i="1"/>
  <c r="U509" i="1" s="1"/>
  <c r="T517" i="1"/>
  <c r="U517" i="1" s="1"/>
  <c r="T536" i="1"/>
  <c r="U536" i="1" s="1"/>
  <c r="T551" i="1"/>
  <c r="U551" i="1" s="1"/>
  <c r="T560" i="1"/>
  <c r="U560" i="1" s="1"/>
  <c r="T575" i="1"/>
  <c r="U575" i="1" s="1"/>
  <c r="T583" i="1"/>
  <c r="U583" i="1" s="1"/>
  <c r="W583" i="1" s="1"/>
  <c r="T591" i="1"/>
  <c r="U591" i="1" s="1"/>
  <c r="T599" i="1"/>
  <c r="U599" i="1" s="1"/>
  <c r="T607" i="1"/>
  <c r="U607" i="1" s="1"/>
  <c r="W607" i="1" s="1"/>
  <c r="T57" i="1"/>
  <c r="U57" i="1" s="1"/>
  <c r="T92" i="1"/>
  <c r="U92" i="1" s="1"/>
  <c r="T99" i="1"/>
  <c r="U99" i="1" s="1"/>
  <c r="T107" i="1"/>
  <c r="U107" i="1" s="1"/>
  <c r="T136" i="1"/>
  <c r="U136" i="1" s="1"/>
  <c r="T144" i="1"/>
  <c r="U144" i="1" s="1"/>
  <c r="Z144" i="1" s="1"/>
  <c r="T193" i="1"/>
  <c r="U193" i="1" s="1"/>
  <c r="T9" i="1"/>
  <c r="U9" i="1" s="1"/>
  <c r="T17" i="1"/>
  <c r="U17" i="1" s="1"/>
  <c r="W17" i="1" s="1"/>
  <c r="T25" i="1"/>
  <c r="U25" i="1" s="1"/>
  <c r="T33" i="1"/>
  <c r="U33" i="1" s="1"/>
  <c r="T40" i="1"/>
  <c r="U40" i="1" s="1"/>
  <c r="T803" i="1"/>
  <c r="U803" i="1" s="1"/>
  <c r="T880" i="1"/>
  <c r="U880" i="1" s="1"/>
  <c r="T960" i="1"/>
  <c r="U960" i="1" s="1"/>
  <c r="T1052" i="1"/>
  <c r="U1052" i="1" s="1"/>
  <c r="T1133" i="1"/>
  <c r="U1133" i="1" s="1"/>
  <c r="T611" i="1"/>
  <c r="U611" i="1" s="1"/>
  <c r="T630" i="1"/>
  <c r="U630" i="1" s="1"/>
  <c r="T638" i="1"/>
  <c r="U638" i="1" s="1"/>
  <c r="Z638" i="1" s="1"/>
  <c r="T677" i="1"/>
  <c r="U677" i="1" s="1"/>
  <c r="Z677" i="1" s="1"/>
  <c r="T686" i="1"/>
  <c r="U686" i="1" s="1"/>
  <c r="T700" i="1"/>
  <c r="U700" i="1" s="1"/>
  <c r="T721" i="1"/>
  <c r="U721" i="1" s="1"/>
  <c r="AF33" i="15"/>
  <c r="AG33" i="15" s="1"/>
  <c r="AM33" i="15" s="1"/>
  <c r="AF5" i="15"/>
  <c r="AG5" i="15" s="1"/>
  <c r="AM5" i="15" s="1"/>
  <c r="T275" i="1"/>
  <c r="U275" i="1" s="1"/>
  <c r="T303" i="1"/>
  <c r="U303" i="1" s="1"/>
  <c r="T317" i="1"/>
  <c r="U317" i="1" s="1"/>
  <c r="T333" i="1"/>
  <c r="U333" i="1" s="1"/>
  <c r="T340" i="1"/>
  <c r="U340" i="1" s="1"/>
  <c r="T347" i="1"/>
  <c r="U347" i="1" s="1"/>
  <c r="T361" i="1"/>
  <c r="U361" i="1" s="1"/>
  <c r="T386" i="1"/>
  <c r="U386" i="1" s="1"/>
  <c r="Z386" i="1" s="1"/>
  <c r="T423" i="1"/>
  <c r="U423" i="1" s="1"/>
  <c r="T436" i="1"/>
  <c r="U436" i="1" s="1"/>
  <c r="T455" i="1"/>
  <c r="U455" i="1" s="1"/>
  <c r="T463" i="1"/>
  <c r="U463" i="1" s="1"/>
  <c r="T478" i="1"/>
  <c r="U478" i="1" s="1"/>
  <c r="T525" i="1"/>
  <c r="U525" i="1" s="1"/>
  <c r="T544" i="1"/>
  <c r="U544" i="1" s="1"/>
  <c r="T65" i="1"/>
  <c r="U65" i="1" s="1"/>
  <c r="T85" i="1"/>
  <c r="U85" i="1" s="1"/>
  <c r="Z85" i="1" s="1"/>
  <c r="T121" i="1"/>
  <c r="U121" i="1" s="1"/>
  <c r="T129" i="1"/>
  <c r="U129" i="1" s="1"/>
  <c r="T152" i="1"/>
  <c r="U152" i="1" s="1"/>
  <c r="T159" i="1"/>
  <c r="U159" i="1" s="1"/>
  <c r="Z159" i="1" s="1"/>
  <c r="T167" i="1"/>
  <c r="U167" i="1" s="1"/>
  <c r="T175" i="1"/>
  <c r="U175" i="1" s="1"/>
  <c r="T184" i="1"/>
  <c r="U184" i="1" s="1"/>
  <c r="T201" i="1"/>
  <c r="U201" i="1" s="1"/>
  <c r="T209" i="1"/>
  <c r="U209" i="1" s="1"/>
  <c r="T218" i="1"/>
  <c r="U218" i="1" s="1"/>
  <c r="T226" i="1"/>
  <c r="U226" i="1" s="1"/>
  <c r="T234" i="1"/>
  <c r="U234" i="1" s="1"/>
  <c r="T242" i="1"/>
  <c r="U242" i="1" s="1"/>
  <c r="T250" i="1"/>
  <c r="U250" i="1" s="1"/>
  <c r="T54" i="1"/>
  <c r="U54" i="1" s="1"/>
  <c r="T48" i="1"/>
  <c r="U48" i="1" s="1"/>
  <c r="T804" i="1"/>
  <c r="U804" i="1" s="1"/>
  <c r="T883" i="1"/>
  <c r="U883" i="1" s="1"/>
  <c r="T972" i="1"/>
  <c r="U972" i="1" s="1"/>
  <c r="T1053" i="1"/>
  <c r="U1053" i="1" s="1"/>
  <c r="T1136" i="1"/>
  <c r="U1136" i="1" s="1"/>
  <c r="T631" i="1"/>
  <c r="U631" i="1" s="1"/>
  <c r="Z631" i="1" s="1"/>
  <c r="T639" i="1"/>
  <c r="U639" i="1" s="1"/>
  <c r="T648" i="1"/>
  <c r="U648" i="1" s="1"/>
  <c r="T656" i="1"/>
  <c r="U656" i="1" s="1"/>
  <c r="T670" i="1"/>
  <c r="U670" i="1" s="1"/>
  <c r="T678" i="1"/>
  <c r="U678" i="1" s="1"/>
  <c r="T693" i="1"/>
  <c r="U693" i="1" s="1"/>
  <c r="T807" i="1"/>
  <c r="U807" i="1" s="1"/>
  <c r="Z807" i="1" s="1"/>
  <c r="T895" i="1"/>
  <c r="U895" i="1" s="1"/>
  <c r="W895" i="1" s="1"/>
  <c r="T973" i="1"/>
  <c r="U973" i="1" s="1"/>
  <c r="T1056" i="1"/>
  <c r="U1056" i="1" s="1"/>
  <c r="T612" i="1"/>
  <c r="U612" i="1" s="1"/>
  <c r="T623" i="1"/>
  <c r="U623" i="1" s="1"/>
  <c r="T649" i="1"/>
  <c r="U649" i="1" s="1"/>
  <c r="T657" i="1"/>
  <c r="U657" i="1" s="1"/>
  <c r="T664" i="1"/>
  <c r="U664" i="1" s="1"/>
  <c r="T671" i="1"/>
  <c r="U671" i="1" s="1"/>
  <c r="T694" i="1"/>
  <c r="U694" i="1" s="1"/>
  <c r="T701" i="1"/>
  <c r="U701" i="1" s="1"/>
  <c r="Z701" i="1" s="1"/>
  <c r="T715" i="1"/>
  <c r="U715" i="1" s="1"/>
  <c r="AF29" i="15"/>
  <c r="AG29" i="15" s="1"/>
  <c r="AM29" i="15" s="1"/>
  <c r="AF20" i="15"/>
  <c r="AG20" i="15"/>
  <c r="AM20" i="15" s="1"/>
  <c r="AF15" i="15"/>
  <c r="AG15" i="15" s="1"/>
  <c r="AM15" i="15" s="1"/>
  <c r="T261" i="1"/>
  <c r="U261" i="1" s="1"/>
  <c r="T276" i="1"/>
  <c r="U276" i="1" s="1"/>
  <c r="W276" i="1" s="1"/>
  <c r="T341" i="1"/>
  <c r="U341" i="1" s="1"/>
  <c r="T387" i="1"/>
  <c r="U387" i="1" s="1"/>
  <c r="T399" i="1"/>
  <c r="U399" i="1" s="1"/>
  <c r="T412" i="1"/>
  <c r="U412" i="1" s="1"/>
  <c r="T425" i="1"/>
  <c r="U425" i="1" s="1"/>
  <c r="T456" i="1"/>
  <c r="U456" i="1" s="1"/>
  <c r="T510" i="1"/>
  <c r="U510" i="1" s="1"/>
  <c r="T526" i="1"/>
  <c r="U526" i="1" s="1"/>
  <c r="T529" i="1"/>
  <c r="U529" i="1" s="1"/>
  <c r="T553" i="1"/>
  <c r="U553" i="1" s="1"/>
  <c r="T561" i="1"/>
  <c r="U561" i="1" s="1"/>
  <c r="T86" i="1"/>
  <c r="U86" i="1" s="1"/>
  <c r="T108" i="1"/>
  <c r="U108" i="1" s="1"/>
  <c r="T122" i="1"/>
  <c r="U122" i="1" s="1"/>
  <c r="T130" i="1"/>
  <c r="U130" i="1" s="1"/>
  <c r="T153" i="1"/>
  <c r="U153" i="1" s="1"/>
  <c r="T160" i="1"/>
  <c r="U160" i="1" s="1"/>
  <c r="T168" i="1"/>
  <c r="U168" i="1" s="1"/>
  <c r="T177" i="1"/>
  <c r="U177" i="1" s="1"/>
  <c r="T185" i="1"/>
  <c r="U185" i="1" s="1"/>
  <c r="T202" i="1"/>
  <c r="U202" i="1" s="1"/>
  <c r="T210" i="1"/>
  <c r="U210" i="1" s="1"/>
  <c r="T219" i="1"/>
  <c r="U219" i="1" s="1"/>
  <c r="T227" i="1"/>
  <c r="U227" i="1" s="1"/>
  <c r="T235" i="1"/>
  <c r="U235" i="1" s="1"/>
  <c r="Z235" i="1" s="1"/>
  <c r="T243" i="1"/>
  <c r="U243" i="1" s="1"/>
  <c r="T251" i="1"/>
  <c r="U251" i="1" s="1"/>
  <c r="T50" i="1"/>
  <c r="U50" i="1" s="1"/>
  <c r="T49" i="1"/>
  <c r="U49" i="1" s="1"/>
  <c r="AF37" i="15"/>
  <c r="AG37" i="15" s="1"/>
  <c r="AM37" i="15" s="1"/>
  <c r="T727" i="1"/>
  <c r="U727" i="1" s="1"/>
  <c r="T819" i="1"/>
  <c r="U819" i="1" s="1"/>
  <c r="Z819" i="1" s="1"/>
  <c r="T896" i="1"/>
  <c r="U896" i="1" s="1"/>
  <c r="T976" i="1"/>
  <c r="U976" i="1" s="1"/>
  <c r="T1068" i="1"/>
  <c r="U1068" i="1" s="1"/>
  <c r="T613" i="1"/>
  <c r="U613" i="1" s="1"/>
  <c r="T687" i="1"/>
  <c r="U687" i="1" s="1"/>
  <c r="T695" i="1"/>
  <c r="U695" i="1" s="1"/>
  <c r="T708" i="1"/>
  <c r="U708" i="1" s="1"/>
  <c r="T722" i="1"/>
  <c r="U722" i="1" s="1"/>
  <c r="AF6" i="15"/>
  <c r="AG6" i="15"/>
  <c r="AM6" i="15" s="1"/>
  <c r="T284" i="1"/>
  <c r="U284" i="1" s="1"/>
  <c r="T291" i="1"/>
  <c r="U291" i="1" s="1"/>
  <c r="T311" i="1"/>
  <c r="U311" i="1" s="1"/>
  <c r="T318" i="1"/>
  <c r="U318" i="1" s="1"/>
  <c r="T325" i="1"/>
  <c r="U325" i="1" s="1"/>
  <c r="T334" i="1"/>
  <c r="U334" i="1" s="1"/>
  <c r="T348" i="1"/>
  <c r="U348" i="1" s="1"/>
  <c r="T355" i="1"/>
  <c r="U355" i="1" s="1"/>
  <c r="T362" i="1"/>
  <c r="U362" i="1" s="1"/>
  <c r="T388" i="1"/>
  <c r="U388" i="1" s="1"/>
  <c r="T400" i="1"/>
  <c r="U400" i="1" s="1"/>
  <c r="T413" i="1"/>
  <c r="U413" i="1" s="1"/>
  <c r="T426" i="1"/>
  <c r="U426" i="1" s="1"/>
  <c r="W426" i="1" s="1"/>
  <c r="T437" i="1"/>
  <c r="U437" i="1" s="1"/>
  <c r="T447" i="1"/>
  <c r="U447" i="1" s="1"/>
  <c r="T464" i="1"/>
  <c r="U464" i="1" s="1"/>
  <c r="T471" i="1"/>
  <c r="U471" i="1" s="1"/>
  <c r="T479" i="1"/>
  <c r="U479" i="1" s="1"/>
  <c r="T504" i="1"/>
  <c r="U504" i="1" s="1"/>
  <c r="T511" i="1"/>
  <c r="U511" i="1" s="1"/>
  <c r="T519" i="1"/>
  <c r="U519" i="1" s="1"/>
  <c r="T538" i="1"/>
  <c r="U538" i="1" s="1"/>
  <c r="T546" i="1"/>
  <c r="U546" i="1" s="1"/>
  <c r="T569" i="1"/>
  <c r="U569" i="1" s="1"/>
  <c r="T577" i="1"/>
  <c r="U577" i="1" s="1"/>
  <c r="W577" i="1" s="1"/>
  <c r="T585" i="1"/>
  <c r="U585" i="1" s="1"/>
  <c r="W585" i="1" s="1"/>
  <c r="T593" i="1"/>
  <c r="U593" i="1" s="1"/>
  <c r="T601" i="1"/>
  <c r="U601" i="1" s="1"/>
  <c r="T59" i="1"/>
  <c r="U59" i="1" s="1"/>
  <c r="T67" i="1"/>
  <c r="U67" i="1" s="1"/>
  <c r="Z67" i="1" s="1"/>
  <c r="T79" i="1"/>
  <c r="U79" i="1" s="1"/>
  <c r="Z79" i="1" s="1"/>
  <c r="T94" i="1"/>
  <c r="U94" i="1" s="1"/>
  <c r="T101" i="1"/>
  <c r="U101" i="1" s="1"/>
  <c r="T115" i="1"/>
  <c r="U115" i="1" s="1"/>
  <c r="Z115" i="1" s="1"/>
  <c r="T138" i="1"/>
  <c r="U138" i="1" s="1"/>
  <c r="T146" i="1"/>
  <c r="U146" i="1" s="1"/>
  <c r="W146" i="1" s="1"/>
  <c r="T195" i="1"/>
  <c r="U195" i="1" s="1"/>
  <c r="T3" i="1"/>
  <c r="U3" i="1" s="1"/>
  <c r="T11" i="1"/>
  <c r="U11" i="1" s="1"/>
  <c r="W11" i="1" s="1"/>
  <c r="T19" i="1"/>
  <c r="U19" i="1" s="1"/>
  <c r="T27" i="1"/>
  <c r="U27" i="1" s="1"/>
  <c r="T35" i="1"/>
  <c r="U35" i="1" s="1"/>
  <c r="T739" i="1"/>
  <c r="U739" i="1" s="1"/>
  <c r="T820" i="1"/>
  <c r="U820" i="1" s="1"/>
  <c r="T899" i="1"/>
  <c r="U899" i="1" s="1"/>
  <c r="T988" i="1"/>
  <c r="U988" i="1" s="1"/>
  <c r="T1069" i="1"/>
  <c r="U1069" i="1" s="1"/>
  <c r="W1069" i="1" s="1"/>
  <c r="T632" i="1"/>
  <c r="U632" i="1" s="1"/>
  <c r="T640" i="1"/>
  <c r="U640" i="1" s="1"/>
  <c r="T650" i="1"/>
  <c r="U650" i="1" s="1"/>
  <c r="T658" i="1"/>
  <c r="U658" i="1" s="1"/>
  <c r="T672" i="1"/>
  <c r="U672" i="1" s="1"/>
  <c r="W672" i="1" s="1"/>
  <c r="T679" i="1"/>
  <c r="U679" i="1" s="1"/>
  <c r="T702" i="1"/>
  <c r="U702" i="1" s="1"/>
  <c r="W702" i="1" s="1"/>
  <c r="T716" i="1"/>
  <c r="U716" i="1" s="1"/>
  <c r="AF34" i="15"/>
  <c r="AG34" i="15"/>
  <c r="AM34" i="15" s="1"/>
  <c r="AF25" i="15"/>
  <c r="AG25" i="15" s="1"/>
  <c r="AM25" i="15" s="1"/>
  <c r="AF11" i="15"/>
  <c r="AG11" i="15" s="1"/>
  <c r="AM11" i="15" s="1"/>
  <c r="T256" i="1"/>
  <c r="U256" i="1" s="1"/>
  <c r="T262" i="1"/>
  <c r="U262" i="1" s="1"/>
  <c r="T269" i="1"/>
  <c r="U269" i="1" s="1"/>
  <c r="T277" i="1"/>
  <c r="U277" i="1" s="1"/>
  <c r="T298" i="1"/>
  <c r="U298" i="1" s="1"/>
  <c r="T305" i="1"/>
  <c r="U305" i="1" s="1"/>
  <c r="T342" i="1"/>
  <c r="U342" i="1" s="1"/>
  <c r="T375" i="1"/>
  <c r="U375" i="1" s="1"/>
  <c r="T389" i="1"/>
  <c r="U389" i="1" s="1"/>
  <c r="T401" i="1"/>
  <c r="U401" i="1" s="1"/>
  <c r="W401" i="1" s="1"/>
  <c r="T414" i="1"/>
  <c r="U414" i="1" s="1"/>
  <c r="T427" i="1"/>
  <c r="U427" i="1" s="1"/>
  <c r="T438" i="1"/>
  <c r="U438" i="1" s="1"/>
  <c r="T448" i="1"/>
  <c r="U448" i="1" s="1"/>
  <c r="T457" i="1"/>
  <c r="U457" i="1" s="1"/>
  <c r="T465" i="1"/>
  <c r="U465" i="1" s="1"/>
  <c r="T488" i="1"/>
  <c r="U488" i="1" s="1"/>
  <c r="T496" i="1"/>
  <c r="U496" i="1" s="1"/>
  <c r="T520" i="1"/>
  <c r="U520" i="1" s="1"/>
  <c r="T530" i="1"/>
  <c r="U530" i="1" s="1"/>
  <c r="T4" i="1"/>
  <c r="U4" i="1" s="1"/>
  <c r="T53" i="1"/>
  <c r="U53" i="1" s="1"/>
  <c r="T178" i="1"/>
  <c r="U178" i="1" s="1"/>
  <c r="W178" i="1" s="1"/>
  <c r="T137" i="1"/>
  <c r="U137" i="1" s="1"/>
  <c r="T95" i="1"/>
  <c r="U95" i="1" s="1"/>
  <c r="T576" i="1"/>
  <c r="U576" i="1" s="1"/>
  <c r="T472" i="1"/>
  <c r="U472" i="1" s="1"/>
  <c r="T390" i="1"/>
  <c r="U390" i="1" s="1"/>
  <c r="T319" i="1"/>
  <c r="U319" i="1" s="1"/>
  <c r="T220" i="1"/>
  <c r="U220" i="1" s="1"/>
  <c r="T176" i="1"/>
  <c r="U176" i="1" s="1"/>
  <c r="T570" i="1"/>
  <c r="U570" i="1" s="1"/>
  <c r="T470" i="1"/>
  <c r="U470" i="1" s="1"/>
  <c r="T42" i="1"/>
  <c r="U42" i="1" s="1"/>
  <c r="T131" i="1"/>
  <c r="U131" i="1" s="1"/>
  <c r="T93" i="1"/>
  <c r="U93" i="1" s="1"/>
  <c r="T527" i="1"/>
  <c r="U527" i="1" s="1"/>
  <c r="T376" i="1"/>
  <c r="U376" i="1" s="1"/>
  <c r="T41" i="1"/>
  <c r="U41" i="1" s="1"/>
  <c r="T212" i="1"/>
  <c r="U212" i="1" s="1"/>
  <c r="T169" i="1"/>
  <c r="U169" i="1" s="1"/>
  <c r="T568" i="1"/>
  <c r="U568" i="1" s="1"/>
  <c r="T374" i="1"/>
  <c r="U374" i="1" s="1"/>
  <c r="Z374" i="1" s="1"/>
  <c r="T310" i="1"/>
  <c r="U310" i="1"/>
  <c r="J1" i="4"/>
  <c r="W2482" i="1"/>
  <c r="W1638" i="1"/>
  <c r="W1439" i="1"/>
  <c r="W1028" i="1"/>
  <c r="W2166" i="1"/>
  <c r="W912" i="1"/>
  <c r="Z1576" i="1"/>
  <c r="Z765" i="1"/>
  <c r="W1657" i="1"/>
  <c r="W2428" i="1"/>
  <c r="W813" i="1"/>
  <c r="W904" i="1"/>
  <c r="Z2169" i="1"/>
  <c r="W430" i="1"/>
  <c r="Z2455" i="1"/>
  <c r="Z3070" i="1"/>
  <c r="W3070" i="1"/>
  <c r="W741" i="1"/>
  <c r="W853" i="1"/>
  <c r="W817" i="1"/>
  <c r="W96" i="1"/>
  <c r="W1094" i="1"/>
  <c r="W179" i="1"/>
  <c r="W876" i="1"/>
  <c r="Z921" i="1"/>
  <c r="Z621" i="1"/>
  <c r="Z117" i="1"/>
  <c r="W490" i="1"/>
  <c r="W492" i="1"/>
  <c r="Z860" i="1"/>
  <c r="W755" i="1"/>
  <c r="W1093" i="1"/>
  <c r="W531" i="1"/>
  <c r="W506" i="1"/>
  <c r="W696" i="1"/>
  <c r="AM131" i="15"/>
  <c r="W924" i="1"/>
  <c r="W1111" i="1"/>
  <c r="Z1878" i="1"/>
  <c r="W1119" i="1"/>
  <c r="W1461" i="1"/>
  <c r="Z1114" i="1"/>
  <c r="W1304" i="1"/>
  <c r="Z196" i="1"/>
  <c r="W1113" i="1"/>
  <c r="Z1113" i="1"/>
  <c r="W1352" i="1"/>
  <c r="W1465" i="1"/>
  <c r="W343" i="1"/>
  <c r="W1002" i="1"/>
  <c r="W859" i="1"/>
  <c r="W1019" i="1"/>
  <c r="W1726" i="1"/>
  <c r="Z97" i="1"/>
  <c r="W1487" i="1"/>
  <c r="Z1135" i="1"/>
  <c r="W927" i="1"/>
  <c r="W783" i="1"/>
  <c r="Z774" i="1"/>
  <c r="W564" i="1"/>
  <c r="Z1155" i="1"/>
  <c r="W1747" i="1"/>
  <c r="Z1937" i="1"/>
  <c r="W785" i="1"/>
  <c r="W942" i="1"/>
  <c r="Z1137" i="1"/>
  <c r="W922" i="1"/>
  <c r="Z738" i="1"/>
  <c r="W1125" i="1"/>
  <c r="W21" i="1"/>
  <c r="W950" i="1"/>
  <c r="W1192" i="1"/>
  <c r="Z1192" i="1"/>
  <c r="W759" i="1"/>
  <c r="W1415" i="1"/>
  <c r="W295" i="1"/>
  <c r="W752" i="1"/>
  <c r="W1740" i="1"/>
  <c r="Z1300" i="1"/>
  <c r="W1328" i="1"/>
  <c r="Z751" i="1"/>
  <c r="W999" i="1"/>
  <c r="Z683" i="1"/>
  <c r="Z1397" i="1"/>
  <c r="W369" i="1"/>
  <c r="W403" i="1"/>
  <c r="W2610" i="1"/>
  <c r="Z380" i="1"/>
  <c r="W1213" i="1"/>
  <c r="Z822" i="1"/>
  <c r="W822" i="1"/>
  <c r="W1173" i="1"/>
  <c r="W1042" i="1"/>
  <c r="Z789" i="1"/>
  <c r="W1714" i="1"/>
  <c r="W1048" i="1"/>
  <c r="W1082" i="1"/>
  <c r="W1806" i="1"/>
  <c r="Z2508" i="1"/>
  <c r="W893" i="1"/>
  <c r="W1479" i="1"/>
  <c r="Z1479" i="1"/>
  <c r="Z371" i="1"/>
  <c r="W674" i="1"/>
  <c r="Z1087" i="1"/>
  <c r="W802" i="1"/>
  <c r="W379" i="1"/>
  <c r="W766" i="1"/>
  <c r="W2620" i="1"/>
  <c r="W1076" i="1"/>
  <c r="T3731" i="1"/>
  <c r="U3731" i="1" s="1"/>
  <c r="W3731" i="1" s="1"/>
  <c r="T3187" i="1"/>
  <c r="U3187" i="1" s="1"/>
  <c r="T3581" i="1"/>
  <c r="U3581" i="1" s="1"/>
  <c r="T3471" i="1"/>
  <c r="U3471" i="1" s="1"/>
  <c r="T3453" i="1"/>
  <c r="U3453" i="1" s="1"/>
  <c r="Z3453" i="1" s="1"/>
  <c r="T3370" i="1"/>
  <c r="U3370" i="1" s="1"/>
  <c r="T3594" i="1"/>
  <c r="U3594" i="1" s="1"/>
  <c r="W3594" i="1" s="1"/>
  <c r="T3350" i="1"/>
  <c r="U3350" i="1" s="1"/>
  <c r="T3439" i="1"/>
  <c r="U3439" i="1" s="1"/>
  <c r="T3378" i="1"/>
  <c r="U3378" i="1" s="1"/>
  <c r="T3505" i="1"/>
  <c r="U3505" i="1" s="1"/>
  <c r="T3288" i="1"/>
  <c r="U3288" i="1" s="1"/>
  <c r="T3383" i="1"/>
  <c r="U3383" i="1" s="1"/>
  <c r="Z3383" i="1" s="1"/>
  <c r="T3394" i="1"/>
  <c r="U3394" i="1" s="1"/>
  <c r="T3571" i="1"/>
  <c r="U3571" i="1" s="1"/>
  <c r="W3571" i="1" s="1"/>
  <c r="T3610" i="1"/>
  <c r="U3610" i="1" s="1"/>
  <c r="T3557" i="1"/>
  <c r="U3557" i="1" s="1"/>
  <c r="W3557" i="1" s="1"/>
  <c r="T3489" i="1"/>
  <c r="U3489" i="1" s="1"/>
  <c r="T3443" i="1"/>
  <c r="U3443" i="1" s="1"/>
  <c r="Z3443" i="1" s="1"/>
  <c r="T3679" i="1"/>
  <c r="U3679" i="1" s="1"/>
  <c r="T3286" i="1"/>
  <c r="U3286" i="1" s="1"/>
  <c r="T3628" i="1"/>
  <c r="U3628" i="1" s="1"/>
  <c r="T3673" i="1"/>
  <c r="U3673" i="1" s="1"/>
  <c r="T3590" i="1"/>
  <c r="U3590" i="1" s="1"/>
  <c r="W3590" i="1" s="1"/>
  <c r="T3678" i="1"/>
  <c r="U3678" i="1" s="1"/>
  <c r="T3373" i="1"/>
  <c r="U3373" i="1" s="1"/>
  <c r="T2744" i="1"/>
  <c r="U2744" i="1" s="1"/>
  <c r="W2744" i="1" s="1"/>
  <c r="AF135" i="15"/>
  <c r="AG135" i="15"/>
  <c r="AM135" i="15" s="1"/>
  <c r="AF136" i="15"/>
  <c r="AG136" i="15" s="1"/>
  <c r="AM136" i="15" s="1"/>
  <c r="T2796" i="1"/>
  <c r="U2796" i="1" s="1"/>
  <c r="Z2796" i="1" s="1"/>
  <c r="T2908" i="1"/>
  <c r="U2908" i="1" s="1"/>
  <c r="Z2908" i="1" s="1"/>
  <c r="T3036" i="1"/>
  <c r="U3036" i="1" s="1"/>
  <c r="T2709" i="1"/>
  <c r="U2709" i="1" s="1"/>
  <c r="T2833" i="1"/>
  <c r="U2833" i="1" s="1"/>
  <c r="T2925" i="1"/>
  <c r="U2925" i="1" s="1"/>
  <c r="T3069" i="1"/>
  <c r="U3069" i="1" s="1"/>
  <c r="AF102" i="15"/>
  <c r="AG102" i="15"/>
  <c r="AM102" i="15" s="1"/>
  <c r="T2753" i="1"/>
  <c r="U2753" i="1" s="1"/>
  <c r="Z2753" i="1" s="1"/>
  <c r="T2914" i="1"/>
  <c r="U2914" i="1" s="1"/>
  <c r="T3010" i="1"/>
  <c r="U3010" i="1" s="1"/>
  <c r="W3010" i="1" s="1"/>
  <c r="AF109" i="15"/>
  <c r="AG109" i="15"/>
  <c r="AM109" i="15" s="1"/>
  <c r="AF111" i="15"/>
  <c r="AG111" i="15" s="1"/>
  <c r="AM111" i="15" s="1"/>
  <c r="T2758" i="1"/>
  <c r="U2758" i="1" s="1"/>
  <c r="W2758" i="1" s="1"/>
  <c r="T2903" i="1"/>
  <c r="U2903" i="1" s="1"/>
  <c r="T3119" i="1"/>
  <c r="U3119" i="1" s="1"/>
  <c r="T2852" i="1"/>
  <c r="U2852" i="1" s="1"/>
  <c r="T3805" i="1"/>
  <c r="U3805" i="1" s="1"/>
  <c r="Z3805" i="1" s="1"/>
  <c r="T3190" i="1"/>
  <c r="U3190" i="1" s="1"/>
  <c r="T3632" i="1"/>
  <c r="U3632" i="1" s="1"/>
  <c r="T3473" i="1"/>
  <c r="U3473" i="1" s="1"/>
  <c r="T3411" i="1"/>
  <c r="U3411" i="1" s="1"/>
  <c r="T3633" i="1"/>
  <c r="U3633" i="1" s="1"/>
  <c r="T3372" i="1"/>
  <c r="U3372" i="1" s="1"/>
  <c r="Z3372" i="1" s="1"/>
  <c r="T3155" i="1"/>
  <c r="U3155" i="1" s="1"/>
  <c r="W3155" i="1" s="1"/>
  <c r="T3374" i="1"/>
  <c r="U3374" i="1" s="1"/>
  <c r="T3285" i="1"/>
  <c r="U3285" i="1" s="1"/>
  <c r="Z3285" i="1" s="1"/>
  <c r="T3600" i="1"/>
  <c r="U3600" i="1"/>
  <c r="T3524" i="1"/>
  <c r="U3524" i="1" s="1"/>
  <c r="W3524" i="1" s="1"/>
  <c r="T3311" i="1"/>
  <c r="U3311" i="1" s="1"/>
  <c r="T3246" i="1"/>
  <c r="U3246" i="1" s="1"/>
  <c r="W3246" i="1" s="1"/>
  <c r="T3455" i="1"/>
  <c r="U3455" i="1" s="1"/>
  <c r="T3457" i="1"/>
  <c r="U3457" i="1" s="1"/>
  <c r="T3339" i="1"/>
  <c r="U3339" i="1" s="1"/>
  <c r="T3649" i="1"/>
  <c r="U3649" i="1" s="1"/>
  <c r="T3587" i="1"/>
  <c r="U3587" i="1" s="1"/>
  <c r="Z3587" i="1" s="1"/>
  <c r="T3437" i="1"/>
  <c r="U3437" i="1" s="1"/>
  <c r="T3638" i="1"/>
  <c r="U3638" i="1" s="1"/>
  <c r="T3567" i="1"/>
  <c r="U3567" i="1" s="1"/>
  <c r="W3567" i="1" s="1"/>
  <c r="T3655" i="1"/>
  <c r="U3655" i="1" s="1"/>
  <c r="T3333" i="1"/>
  <c r="U3333" i="1" s="1"/>
  <c r="W3333" i="1" s="1"/>
  <c r="T3639" i="1"/>
  <c r="U3639" i="1" s="1"/>
  <c r="T3488" i="1"/>
  <c r="U3488" i="1" s="1"/>
  <c r="T3667" i="1"/>
  <c r="U3667" i="1" s="1"/>
  <c r="T2733" i="1"/>
  <c r="U2733" i="1" s="1"/>
  <c r="AF112" i="15"/>
  <c r="AG112" i="15"/>
  <c r="AM112" i="15" s="1"/>
  <c r="AF89" i="15"/>
  <c r="AG89" i="15" s="1"/>
  <c r="AM89" i="15" s="1"/>
  <c r="AF116" i="15"/>
  <c r="AG116" i="15" s="1"/>
  <c r="AM116" i="15" s="1"/>
  <c r="T3440" i="1"/>
  <c r="U3440" i="1" s="1"/>
  <c r="AF139" i="15"/>
  <c r="AG139" i="15"/>
  <c r="AM139" i="15" s="1"/>
  <c r="T3800" i="1"/>
  <c r="U3800" i="1" s="1"/>
  <c r="T3299" i="1"/>
  <c r="U3299" i="1" s="1"/>
  <c r="T3493" i="1"/>
  <c r="U3493" i="1" s="1"/>
  <c r="T3432" i="1"/>
  <c r="U3432" i="1"/>
  <c r="W3432" i="1" s="1"/>
  <c r="T3650" i="1"/>
  <c r="U3650" i="1" s="1"/>
  <c r="T3203" i="1"/>
  <c r="U3203" i="1" s="1"/>
  <c r="T3395" i="1"/>
  <c r="U3395" i="1" s="1"/>
  <c r="Z3395" i="1" s="1"/>
  <c r="T3540" i="1"/>
  <c r="U3540" i="1" s="1"/>
  <c r="Z3540" i="1" s="1"/>
  <c r="T3459" i="1"/>
  <c r="U3459" i="1" s="1"/>
  <c r="T3400" i="1"/>
  <c r="U3400" i="1" s="1"/>
  <c r="T3543" i="1"/>
  <c r="U3543" i="1"/>
  <c r="T3335" i="1"/>
  <c r="U3335" i="1" s="1"/>
  <c r="Z3335" i="1" s="1"/>
  <c r="T3404" i="1"/>
  <c r="U3404" i="1" s="1"/>
  <c r="T3327" i="1"/>
  <c r="U3327" i="1" s="1"/>
  <c r="T3601" i="1"/>
  <c r="U3601" i="1" s="1"/>
  <c r="T3682" i="1"/>
  <c r="U3682" i="1" s="1"/>
  <c r="T3412" i="1"/>
  <c r="U3412" i="1" s="1"/>
  <c r="T3211" i="1"/>
  <c r="U3211" i="1" s="1"/>
  <c r="T3355" i="1"/>
  <c r="U3355" i="1" s="1"/>
  <c r="W3355" i="1" s="1"/>
  <c r="T3528" i="1"/>
  <c r="U3528" i="1" s="1"/>
  <c r="Z3528" i="1" s="1"/>
  <c r="T3491" i="1"/>
  <c r="U3491" i="1" s="1"/>
  <c r="T3463" i="1"/>
  <c r="U3463" i="1" s="1"/>
  <c r="T3496" i="1"/>
  <c r="U3496" i="1" s="1"/>
  <c r="T3672" i="1"/>
  <c r="U3672" i="1" s="1"/>
  <c r="T3634" i="1"/>
  <c r="U3634" i="1" s="1"/>
  <c r="T3676" i="1"/>
  <c r="U3676" i="1" s="1"/>
  <c r="Z3676" i="1" s="1"/>
  <c r="T3405" i="1"/>
  <c r="U3405" i="1" s="1"/>
  <c r="Z3405" i="1" s="1"/>
  <c r="T3659" i="1"/>
  <c r="U3659" i="1" s="1"/>
  <c r="T3576" i="1"/>
  <c r="U3576" i="1" s="1"/>
  <c r="T3681" i="1"/>
  <c r="U3681" i="1" s="1"/>
  <c r="T3644" i="1"/>
  <c r="U3644" i="1" s="1"/>
  <c r="AF114" i="15"/>
  <c r="AG114" i="15" s="1"/>
  <c r="AM114" i="15" s="1"/>
  <c r="AF126" i="15"/>
  <c r="AG126" i="15"/>
  <c r="AM126" i="15" s="1"/>
  <c r="T3549" i="1"/>
  <c r="U3549" i="1" s="1"/>
  <c r="W3549" i="1" s="1"/>
  <c r="AF96" i="15"/>
  <c r="AG96" i="15" s="1"/>
  <c r="AM96" i="15" s="1"/>
  <c r="T2691" i="1"/>
  <c r="U2691" i="1" s="1"/>
  <c r="W2691" i="1" s="1"/>
  <c r="T2816" i="1"/>
  <c r="U2816" i="1" s="1"/>
  <c r="T2924" i="1"/>
  <c r="U2924" i="1" s="1"/>
  <c r="T3052" i="1"/>
  <c r="U3052" i="1" s="1"/>
  <c r="T2729" i="1"/>
  <c r="U2729" i="1" s="1"/>
  <c r="Z2729" i="1" s="1"/>
  <c r="T2957" i="1"/>
  <c r="U2957" i="1" s="1"/>
  <c r="T3100" i="1"/>
  <c r="U3100" i="1" s="1"/>
  <c r="W3100" i="1" s="1"/>
  <c r="AF106" i="15"/>
  <c r="AG106" i="15"/>
  <c r="AM106" i="15"/>
  <c r="T2786" i="1"/>
  <c r="U2786" i="1" s="1"/>
  <c r="T3026" i="1"/>
  <c r="U3026" i="1" s="1"/>
  <c r="T2791" i="1"/>
  <c r="U2791" i="1" s="1"/>
  <c r="T3031" i="1"/>
  <c r="U3031" i="1" s="1"/>
  <c r="T2732" i="1"/>
  <c r="U2732" i="1" s="1"/>
  <c r="W2732" i="1" s="1"/>
  <c r="T2874" i="1"/>
  <c r="U2874" i="1" s="1"/>
  <c r="T2810" i="1"/>
  <c r="U2810" i="1" s="1"/>
  <c r="T2961" i="1"/>
  <c r="U2961" i="1" s="1"/>
  <c r="T3104" i="1"/>
  <c r="U3104" i="1" s="1"/>
  <c r="T2835" i="1"/>
  <c r="U2835" i="1" s="1"/>
  <c r="T3028" i="1"/>
  <c r="U3028" i="1" s="1"/>
  <c r="T2815" i="1"/>
  <c r="U2815" i="1" s="1"/>
  <c r="T2966" i="1"/>
  <c r="U2966" i="1" s="1"/>
  <c r="T2719" i="1"/>
  <c r="U2719" i="1" s="1"/>
  <c r="Z2719" i="1" s="1"/>
  <c r="T3561" i="1"/>
  <c r="U3561" i="1" s="1"/>
  <c r="Z3561" i="1" s="1"/>
  <c r="T3197" i="1"/>
  <c r="U3197" i="1" s="1"/>
  <c r="T3175" i="1"/>
  <c r="U3175" i="1" s="1"/>
  <c r="T3452" i="1"/>
  <c r="U3452" i="1" s="1"/>
  <c r="T3535" i="1"/>
  <c r="U3535" i="1" s="1"/>
  <c r="T3454" i="1"/>
  <c r="U3454" i="1" s="1"/>
  <c r="T3196" i="1"/>
  <c r="U3196" i="1" s="1"/>
  <c r="T3392" i="1"/>
  <c r="U3392" i="1" s="1"/>
  <c r="W3392" i="1" s="1"/>
  <c r="T3235" i="1"/>
  <c r="U3235" i="1" s="1"/>
  <c r="T3418" i="1"/>
  <c r="U3418" i="1" s="1"/>
  <c r="T3307" i="1"/>
  <c r="U3307" i="1" s="1"/>
  <c r="T3480" i="1"/>
  <c r="U3480" i="1" s="1"/>
  <c r="T3269" i="1"/>
  <c r="U3269" i="1" s="1"/>
  <c r="T3424" i="1"/>
  <c r="U3424" i="1" s="1"/>
  <c r="T3499" i="1"/>
  <c r="U3499" i="1" s="1"/>
  <c r="T3256" i="1"/>
  <c r="U3256" i="1" s="1"/>
  <c r="T3467" i="1"/>
  <c r="U3467" i="1" s="1"/>
  <c r="W3467" i="1" s="1"/>
  <c r="T3674" i="1"/>
  <c r="U3674" i="1" s="1"/>
  <c r="T3423" i="1"/>
  <c r="U3423" i="1" s="1"/>
  <c r="T3290" i="1"/>
  <c r="U3290" i="1" s="1"/>
  <c r="W3290" i="1" s="1"/>
  <c r="T3612" i="1"/>
  <c r="U3612" i="1" s="1"/>
  <c r="T3487" i="1"/>
  <c r="U3487" i="1" s="1"/>
  <c r="T3677" i="1"/>
  <c r="U3677" i="1" s="1"/>
  <c r="T3621" i="1"/>
  <c r="U3621" i="1" s="1"/>
  <c r="T3579" i="1"/>
  <c r="U3579" i="1" s="1"/>
  <c r="T3315" i="1"/>
  <c r="U3315" i="1" s="1"/>
  <c r="T3518" i="1"/>
  <c r="U3518" i="1" s="1"/>
  <c r="W3518" i="1" s="1"/>
  <c r="T3546" i="1"/>
  <c r="U3546" i="1" s="1"/>
  <c r="T2749" i="1"/>
  <c r="U2749" i="1" s="1"/>
  <c r="AF140" i="15"/>
  <c r="AG140" i="15" s="1"/>
  <c r="AM140" i="15" s="1"/>
  <c r="AF91" i="15"/>
  <c r="AG91" i="15" s="1"/>
  <c r="AM91" i="15" s="1"/>
  <c r="T2707" i="1"/>
  <c r="U2707" i="1" s="1"/>
  <c r="T2832" i="1"/>
  <c r="U2832" i="1" s="1"/>
  <c r="Z2832" i="1" s="1"/>
  <c r="T3068" i="1"/>
  <c r="U3068" i="1" s="1"/>
  <c r="T2747" i="1"/>
  <c r="U2747" i="1" s="1"/>
  <c r="T2849" i="1"/>
  <c r="U2849" i="1" s="1"/>
  <c r="Z2849" i="1" s="1"/>
  <c r="T2806" i="1"/>
  <c r="U2806" i="1" s="1"/>
  <c r="AF88" i="15"/>
  <c r="AG88" i="15" s="1"/>
  <c r="AM88" i="15" s="1"/>
  <c r="T2935" i="1"/>
  <c r="U2935" i="1" s="1"/>
  <c r="W2935" i="1" s="1"/>
  <c r="T3047" i="1"/>
  <c r="U3047" i="1" s="1"/>
  <c r="T3114" i="1"/>
  <c r="U3114" i="1" s="1"/>
  <c r="Z3114" i="1" s="1"/>
  <c r="T2856" i="1"/>
  <c r="U2856" i="1" s="1"/>
  <c r="T2837" i="1"/>
  <c r="U2837" i="1" s="1"/>
  <c r="Z2837" i="1" s="1"/>
  <c r="T2987" i="1"/>
  <c r="U2987" i="1" s="1"/>
  <c r="Z2987" i="1" s="1"/>
  <c r="T3691" i="1"/>
  <c r="U3691" i="1" s="1"/>
  <c r="Z3691" i="1" s="1"/>
  <c r="T3200" i="1"/>
  <c r="U3200" i="1" s="1"/>
  <c r="T3271" i="1"/>
  <c r="U3271" i="1" s="1"/>
  <c r="W3271" i="1" s="1"/>
  <c r="T3553" i="1"/>
  <c r="U3553" i="1" s="1"/>
  <c r="T3554" i="1"/>
  <c r="U3554" i="1" s="1"/>
  <c r="T3198" i="1"/>
  <c r="U3198" i="1" s="1"/>
  <c r="T3559" i="1"/>
  <c r="U3559" i="1" s="1"/>
  <c r="T3332" i="1"/>
  <c r="U3332" i="1" s="1"/>
  <c r="Z3332" i="1" s="1"/>
  <c r="T3503" i="1"/>
  <c r="U3503" i="1" s="1"/>
  <c r="Z3503" i="1" s="1"/>
  <c r="T3620" i="1"/>
  <c r="U3620" i="1" s="1"/>
  <c r="T3421" i="1"/>
  <c r="U3421" i="1" s="1"/>
  <c r="T3563" i="1"/>
  <c r="U3563" i="1" s="1"/>
  <c r="T3357" i="1"/>
  <c r="U3357" i="1" s="1"/>
  <c r="Z3357" i="1" s="1"/>
  <c r="T3538" i="1"/>
  <c r="U3538" i="1" s="1"/>
  <c r="T3504" i="1"/>
  <c r="U3504" i="1" s="1"/>
  <c r="T3398" i="1"/>
  <c r="U3398" i="1" s="1"/>
  <c r="T3626" i="1"/>
  <c r="U3626" i="1" s="1"/>
  <c r="T3509" i="1"/>
  <c r="U3509" i="1" s="1"/>
  <c r="Z3509" i="1" s="1"/>
  <c r="T3202" i="1"/>
  <c r="U3202" i="1" s="1"/>
  <c r="T3281" i="1"/>
  <c r="U3281" i="1" s="1"/>
  <c r="T3637" i="1"/>
  <c r="U3637" i="1" s="1"/>
  <c r="Z3637" i="1" s="1"/>
  <c r="T3565" i="1"/>
  <c r="U3565" i="1" s="1"/>
  <c r="T3532" i="1"/>
  <c r="U3532" i="1" s="1"/>
  <c r="Z3532" i="1" s="1"/>
  <c r="T3562" i="1"/>
  <c r="U3562" i="1" s="1"/>
  <c r="T3651" i="1"/>
  <c r="U3651" i="1" s="1"/>
  <c r="W3651" i="1" s="1"/>
  <c r="T3508" i="1"/>
  <c r="U3508" i="1" s="1"/>
  <c r="T3589" i="1"/>
  <c r="U3589" i="1" s="1"/>
  <c r="T3658" i="1"/>
  <c r="U3658" i="1" s="1"/>
  <c r="T3403" i="1"/>
  <c r="U3403" i="1" s="1"/>
  <c r="T3253" i="1"/>
  <c r="U3253" i="1" s="1"/>
  <c r="AF94" i="15"/>
  <c r="AG94" i="15" s="1"/>
  <c r="AM94" i="15" s="1"/>
  <c r="T3611" i="1"/>
  <c r="U3611" i="1" s="1"/>
  <c r="AF120" i="15"/>
  <c r="AG120" i="15"/>
  <c r="AM120" i="15" s="1"/>
  <c r="T2940" i="1"/>
  <c r="U2940" i="1" s="1"/>
  <c r="Z2940" i="1" s="1"/>
  <c r="T2865" i="1"/>
  <c r="U2865" i="1" s="1"/>
  <c r="T2973" i="1"/>
  <c r="U2973" i="1" s="1"/>
  <c r="T3108" i="1"/>
  <c r="U3108" i="1" s="1"/>
  <c r="AF128" i="15"/>
  <c r="AG128" i="15"/>
  <c r="AM128" i="15" s="1"/>
  <c r="T2822" i="1"/>
  <c r="U2822" i="1" s="1"/>
  <c r="T2946" i="1"/>
  <c r="U2946" i="1" s="1"/>
  <c r="Z2946" i="1" s="1"/>
  <c r="T3042" i="1"/>
  <c r="U3042" i="1" s="1"/>
  <c r="Z3042" i="1" s="1"/>
  <c r="T2700" i="1"/>
  <c r="U2700" i="1" s="1"/>
  <c r="Z2700" i="1" s="1"/>
  <c r="T2811" i="1"/>
  <c r="U2811" i="1" s="1"/>
  <c r="T2951" i="1"/>
  <c r="U2951" i="1" s="1"/>
  <c r="T3063" i="1"/>
  <c r="U3063" i="1" s="1"/>
  <c r="T3045" i="1"/>
  <c r="U3045" i="1" s="1"/>
  <c r="T2831" i="1"/>
  <c r="U2831" i="1" s="1"/>
  <c r="W2831" i="1" s="1"/>
  <c r="T2982" i="1"/>
  <c r="U2982" i="1" s="1"/>
  <c r="T2879" i="1"/>
  <c r="U2879" i="1" s="1"/>
  <c r="T3049" i="1"/>
  <c r="U3049" i="1" s="1"/>
  <c r="T3009" i="1"/>
  <c r="U3009" i="1" s="1"/>
  <c r="T3138" i="1"/>
  <c r="U3138" i="1" s="1"/>
  <c r="T3220" i="1"/>
  <c r="U3220" i="1" s="1"/>
  <c r="T3386" i="1"/>
  <c r="U3386" i="1" s="1"/>
  <c r="T3591" i="1"/>
  <c r="U3591" i="1" s="1"/>
  <c r="W3591" i="1" s="1"/>
  <c r="T3573" i="1"/>
  <c r="U3573" i="1" s="1"/>
  <c r="T3474" i="1"/>
  <c r="U3474" i="1" s="1"/>
  <c r="T3413" i="1"/>
  <c r="U3413" i="1" s="1"/>
  <c r="T3257" i="1"/>
  <c r="U3257" i="1" s="1"/>
  <c r="Z3257" i="1" s="1"/>
  <c r="T3438" i="1"/>
  <c r="U3438" i="1" s="1"/>
  <c r="T3354" i="1"/>
  <c r="U3354" i="1" s="1"/>
  <c r="T3239" i="1"/>
  <c r="U3239" i="1" s="1"/>
  <c r="T3583" i="1"/>
  <c r="U3583" i="1"/>
  <c r="T3379" i="1"/>
  <c r="U3379" i="1" s="1"/>
  <c r="T3445" i="1"/>
  <c r="U3445" i="1" s="1"/>
  <c r="T3569" i="1"/>
  <c r="U3569" i="1" s="1"/>
  <c r="T3265" i="1"/>
  <c r="U3265" i="1" s="1"/>
  <c r="T3361" i="1"/>
  <c r="U3361" i="1" s="1"/>
  <c r="Z3361" i="1" s="1"/>
  <c r="T3222" i="1"/>
  <c r="U3222" i="1" s="1"/>
  <c r="W3222" i="1" s="1"/>
  <c r="T3482" i="1"/>
  <c r="U3482" i="1" s="1"/>
  <c r="T3627" i="1"/>
  <c r="U3627" i="1" s="1"/>
  <c r="T3631" i="1"/>
  <c r="U3631" i="1" s="1"/>
  <c r="T3384" i="1"/>
  <c r="U3384" i="1" s="1"/>
  <c r="T3607" i="1"/>
  <c r="U3607" i="1" s="1"/>
  <c r="T3527" i="1"/>
  <c r="U3527" i="1" s="1"/>
  <c r="W3527" i="1" s="1"/>
  <c r="T3670" i="1"/>
  <c r="U3670" i="1" s="1"/>
  <c r="T2765" i="1"/>
  <c r="U2765" i="1" s="1"/>
  <c r="AF100" i="15"/>
  <c r="AG100" i="15"/>
  <c r="AM100" i="15" s="1"/>
  <c r="AF125" i="15"/>
  <c r="AG125" i="15" s="1"/>
  <c r="AM125" i="15" s="1"/>
  <c r="AF134" i="15"/>
  <c r="AG134" i="15" s="1"/>
  <c r="AM134" i="15" s="1"/>
  <c r="AF104" i="15"/>
  <c r="AG104" i="15" s="1"/>
  <c r="AM104" i="15" s="1"/>
  <c r="AF93" i="15"/>
  <c r="AG93" i="15"/>
  <c r="AM93" i="15" s="1"/>
  <c r="T2727" i="1"/>
  <c r="U2727" i="1" s="1"/>
  <c r="T2848" i="1"/>
  <c r="U2848" i="1" s="1"/>
  <c r="W2848" i="1" s="1"/>
  <c r="T3084" i="1"/>
  <c r="U3084" i="1" s="1"/>
  <c r="Z3084" i="1" s="1"/>
  <c r="T2764" i="1"/>
  <c r="U2764" i="1" s="1"/>
  <c r="T2877" i="1"/>
  <c r="U2877" i="1" s="1"/>
  <c r="W2877" i="1" s="1"/>
  <c r="T2989" i="1"/>
  <c r="U2989" i="1" s="1"/>
  <c r="AF98" i="15"/>
  <c r="AG98" i="15" s="1"/>
  <c r="AM98" i="15" s="1"/>
  <c r="T2838" i="1"/>
  <c r="U2838" i="1" s="1"/>
  <c r="Z2838" i="1" s="1"/>
  <c r="AF132" i="15"/>
  <c r="AG132" i="15" s="1"/>
  <c r="AM132" i="15" s="1"/>
  <c r="T2827" i="1"/>
  <c r="U2827" i="1" s="1"/>
  <c r="T2756" i="1"/>
  <c r="U2756" i="1" s="1"/>
  <c r="T2896" i="1"/>
  <c r="U2896" i="1" s="1"/>
  <c r="T3172" i="1"/>
  <c r="U3172" i="1" s="1"/>
  <c r="Z3172" i="1" s="1"/>
  <c r="T3274" i="1"/>
  <c r="U3274" i="1" s="1"/>
  <c r="T3447" i="1"/>
  <c r="U3447" i="1" s="1"/>
  <c r="W3447" i="1" s="1"/>
  <c r="T3251" i="1"/>
  <c r="U3251" i="1" s="1"/>
  <c r="T3592" i="1"/>
  <c r="U3592" i="1" s="1"/>
  <c r="T3233" i="1"/>
  <c r="U3233" i="1" s="1"/>
  <c r="T3284" i="1"/>
  <c r="U3284" i="1" s="1"/>
  <c r="Z3284" i="1" s="1"/>
  <c r="T3458" i="1"/>
  <c r="U3458" i="1" s="1"/>
  <c r="T3522" i="1"/>
  <c r="U3522" i="1" s="1"/>
  <c r="T3266" i="1"/>
  <c r="U3266" i="1"/>
  <c r="T3441" i="1"/>
  <c r="U3441" i="1" s="1"/>
  <c r="Z3441" i="1" s="1"/>
  <c r="T3603" i="1"/>
  <c r="U3603" i="1" s="1"/>
  <c r="T3292" i="1"/>
  <c r="U3292" i="1" s="1"/>
  <c r="T3238" i="1"/>
  <c r="U3238" i="1" s="1"/>
  <c r="W3238" i="1" s="1"/>
  <c r="T3539" i="1"/>
  <c r="U3539" i="1" s="1"/>
  <c r="T3646" i="1"/>
  <c r="U3646" i="1" s="1"/>
  <c r="T3548" i="1"/>
  <c r="U3548" i="1" s="1"/>
  <c r="T3270" i="1"/>
  <c r="U3270" i="1" s="1"/>
  <c r="T3351" i="1"/>
  <c r="U3351" i="1" s="1"/>
  <c r="T3477" i="1"/>
  <c r="U3477" i="1" s="1"/>
  <c r="W3477" i="1" s="1"/>
  <c r="T3654" i="1"/>
  <c r="U3654" i="1" s="1"/>
  <c r="T3526" i="1"/>
  <c r="U3526" i="1" s="1"/>
  <c r="Z3526" i="1" s="1"/>
  <c r="T3232" i="1"/>
  <c r="U3232" i="1" s="1"/>
  <c r="T3566" i="1"/>
  <c r="U3566" i="1" s="1"/>
  <c r="W3566" i="1" s="1"/>
  <c r="T3575" i="1"/>
  <c r="U3575" i="1" s="1"/>
  <c r="T3653" i="1"/>
  <c r="U3653" i="1" s="1"/>
  <c r="W3653" i="1" s="1"/>
  <c r="T3586" i="1"/>
  <c r="U3586" i="1" s="1"/>
  <c r="W3586" i="1" s="1"/>
  <c r="T3544" i="1"/>
  <c r="U3544" i="1" s="1"/>
  <c r="T3643" i="1"/>
  <c r="U3643" i="1" s="1"/>
  <c r="T3664" i="1"/>
  <c r="U3664" i="1" s="1"/>
  <c r="T3596" i="1"/>
  <c r="U3596" i="1" s="1"/>
  <c r="T3624" i="1"/>
  <c r="U3624" i="1" s="1"/>
  <c r="W3624" i="1" s="1"/>
  <c r="AF95" i="15"/>
  <c r="AG95" i="15"/>
  <c r="AM95" i="15"/>
  <c r="AF113" i="15"/>
  <c r="AG113" i="15" s="1"/>
  <c r="AM113" i="15" s="1"/>
  <c r="AF133" i="15"/>
  <c r="AG133" i="15"/>
  <c r="AM133" i="15" s="1"/>
  <c r="AF118" i="15"/>
  <c r="AG118" i="15" s="1"/>
  <c r="AM118" i="15" s="1"/>
  <c r="AF138" i="15"/>
  <c r="AG138" i="15"/>
  <c r="AM138" i="15"/>
  <c r="T2864" i="1"/>
  <c r="U2864" i="1" s="1"/>
  <c r="T2956" i="1"/>
  <c r="U2956" i="1" s="1"/>
  <c r="W2956" i="1" s="1"/>
  <c r="T3122" i="1"/>
  <c r="U3122" i="1" s="1"/>
  <c r="W3122" i="1" s="1"/>
  <c r="T3005" i="1"/>
  <c r="U3005" i="1" s="1"/>
  <c r="T2698" i="1"/>
  <c r="U2698" i="1" s="1"/>
  <c r="T2962" i="1"/>
  <c r="U2962" i="1" s="1"/>
  <c r="T3058" i="1"/>
  <c r="U3058" i="1" s="1"/>
  <c r="T3645" i="1"/>
  <c r="U3645" i="1" s="1"/>
  <c r="T2843" i="1"/>
  <c r="U2843" i="1" s="1"/>
  <c r="T3079" i="1"/>
  <c r="U3079" i="1" s="1"/>
  <c r="W3079" i="1" s="1"/>
  <c r="T2778" i="1"/>
  <c r="U2778" i="1" s="1"/>
  <c r="T2917" i="1"/>
  <c r="U2917" i="1" s="1"/>
  <c r="T2853" i="1"/>
  <c r="U2853" i="1" s="1"/>
  <c r="W2853" i="1" s="1"/>
  <c r="T2711" i="1"/>
  <c r="U2711" i="1" s="1"/>
  <c r="W2711" i="1" s="1"/>
  <c r="T2900" i="1"/>
  <c r="U2900" i="1" s="1"/>
  <c r="T3092" i="1"/>
  <c r="U3092" i="1" s="1"/>
  <c r="T3030" i="1"/>
  <c r="U3030" i="1" s="1"/>
  <c r="T3568" i="1"/>
  <c r="U3568" i="1" s="1"/>
  <c r="T3325" i="1"/>
  <c r="U3325" i="1" s="1"/>
  <c r="Z3325" i="1" s="1"/>
  <c r="T3510" i="1"/>
  <c r="U3510" i="1" s="1"/>
  <c r="T3300" i="1"/>
  <c r="U3300" i="1" s="1"/>
  <c r="T3231" i="1"/>
  <c r="U3231" i="1" s="1"/>
  <c r="T3516" i="1"/>
  <c r="U3516" i="1" s="1"/>
  <c r="T3436" i="1"/>
  <c r="U3436" i="1" s="1"/>
  <c r="Z3436" i="1" s="1"/>
  <c r="T3306" i="1"/>
  <c r="U3306" i="1" s="1"/>
  <c r="T3479" i="1"/>
  <c r="U3479" i="1" s="1"/>
  <c r="T3156" i="1"/>
  <c r="U3156" i="1" s="1"/>
  <c r="T3375" i="1"/>
  <c r="U3375" i="1" s="1"/>
  <c r="T3541" i="1"/>
  <c r="U3541" i="1" s="1"/>
  <c r="Z3541" i="1" s="1"/>
  <c r="T3287" i="1"/>
  <c r="U3287" i="1" s="1"/>
  <c r="Z3287" i="1" s="1"/>
  <c r="T3316" i="1"/>
  <c r="U3316" i="1" s="1"/>
  <c r="T3597" i="1"/>
  <c r="U3597" i="1" s="1"/>
  <c r="T3460" i="1"/>
  <c r="U3460" i="1" s="1"/>
  <c r="T3336" i="1"/>
  <c r="U3336" i="1" s="1"/>
  <c r="T3349" i="1"/>
  <c r="U3349" i="1" s="1"/>
  <c r="W3349" i="1" s="1"/>
  <c r="T3420" i="1"/>
  <c r="U3420" i="1" s="1"/>
  <c r="T3520" i="1"/>
  <c r="U3520" i="1" s="1"/>
  <c r="Z3520" i="1" s="1"/>
  <c r="T3435" i="1"/>
  <c r="U3435" i="1" s="1"/>
  <c r="T3617" i="1"/>
  <c r="U3617" i="1" s="1"/>
  <c r="T3623" i="1"/>
  <c r="U3623" i="1" s="1"/>
  <c r="T3657" i="1"/>
  <c r="U3657" i="1" s="1"/>
  <c r="Z3657" i="1" s="1"/>
  <c r="T3605" i="1"/>
  <c r="U3605" i="1" s="1"/>
  <c r="AF107" i="15"/>
  <c r="AG107" i="15"/>
  <c r="AM107" i="15" s="1"/>
  <c r="T2695" i="1"/>
  <c r="U2695" i="1" s="1"/>
  <c r="T2699" i="1"/>
  <c r="U2699" i="1" s="1"/>
  <c r="AF117" i="15"/>
  <c r="AG117" i="15" s="1"/>
  <c r="AM117" i="15" s="1"/>
  <c r="AF92" i="15"/>
  <c r="AG92" i="15"/>
  <c r="AM92" i="15" s="1"/>
  <c r="T2746" i="1"/>
  <c r="U2746" i="1" s="1"/>
  <c r="W2746" i="1" s="1"/>
  <c r="T2972" i="1"/>
  <c r="U2972" i="1" s="1"/>
  <c r="Z2972" i="1" s="1"/>
  <c r="AF122" i="15"/>
  <c r="AG122" i="15" s="1"/>
  <c r="AM122" i="15" s="1"/>
  <c r="T2781" i="1"/>
  <c r="U2781" i="1" s="1"/>
  <c r="T2893" i="1"/>
  <c r="U2893" i="1" s="1"/>
  <c r="W2893" i="1" s="1"/>
  <c r="T2854" i="1"/>
  <c r="U2854" i="1" s="1"/>
  <c r="T2705" i="1"/>
  <c r="U2705" i="1" s="1"/>
  <c r="Z2705" i="1" s="1"/>
  <c r="T2859" i="1"/>
  <c r="U2859" i="1" s="1"/>
  <c r="T2967" i="1"/>
  <c r="U2967" i="1" s="1"/>
  <c r="W2967" i="1" s="1"/>
  <c r="T3088" i="1"/>
  <c r="U3088" i="1" s="1"/>
  <c r="T3025" i="1"/>
  <c r="U3025" i="1" s="1"/>
  <c r="T2737" i="1"/>
  <c r="U2737" i="1" s="1"/>
  <c r="Z2737" i="1" s="1"/>
  <c r="T2921" i="1"/>
  <c r="U2921" i="1" s="1"/>
  <c r="Z2921" i="1" s="1"/>
  <c r="T2714" i="1"/>
  <c r="U2714" i="1" s="1"/>
  <c r="W2714" i="1" s="1"/>
  <c r="T2881" i="1"/>
  <c r="U2881" i="1" s="1"/>
  <c r="T3051" i="1"/>
  <c r="U3051" i="1" s="1"/>
  <c r="T3261" i="1"/>
  <c r="U3261" i="1" s="1"/>
  <c r="Z3261" i="1" s="1"/>
  <c r="T3272" i="1"/>
  <c r="U3272" i="1" s="1"/>
  <c r="W3272" i="1" s="1"/>
  <c r="T3344" i="1"/>
  <c r="U3344" i="1" s="1"/>
  <c r="T3252" i="1"/>
  <c r="U3252" i="1" s="1"/>
  <c r="T3536" i="1"/>
  <c r="U3536" i="1" s="1"/>
  <c r="T3262" i="1"/>
  <c r="U3262" i="1" s="1"/>
  <c r="W3262" i="1" s="1"/>
  <c r="T3476" i="1"/>
  <c r="U3476" i="1" s="1"/>
  <c r="T3205" i="1"/>
  <c r="U3205" i="1" s="1"/>
  <c r="T3396" i="1"/>
  <c r="U3396" i="1" s="1"/>
  <c r="T3560" i="1"/>
  <c r="U3560" i="1" s="1"/>
  <c r="Z3560" i="1" s="1"/>
  <c r="T3310" i="1"/>
  <c r="U3310" i="1" s="1"/>
  <c r="T3462" i="1"/>
  <c r="U3462" i="1" s="1"/>
  <c r="W3462" i="1" s="1"/>
  <c r="T3622" i="1"/>
  <c r="U3622" i="1" s="1"/>
  <c r="Z3622" i="1" s="1"/>
  <c r="T3402" i="1"/>
  <c r="U3402" i="1" s="1"/>
  <c r="T3317" i="1"/>
  <c r="U3317" i="1" s="1"/>
  <c r="T3245" i="1"/>
  <c r="U3245" i="1" s="1"/>
  <c r="T3570" i="1"/>
  <c r="U3570" i="1" s="1"/>
  <c r="T3506" i="1"/>
  <c r="U3506" i="1" s="1"/>
  <c r="W3506" i="1" s="1"/>
  <c r="T3578" i="1"/>
  <c r="U3578" i="1" s="1"/>
  <c r="T3415" i="1"/>
  <c r="U3415" i="1" s="1"/>
  <c r="T3552" i="1"/>
  <c r="U3552" i="1" s="1"/>
  <c r="W3552" i="1" s="1"/>
  <c r="T3666" i="1"/>
  <c r="U3666" i="1" s="1"/>
  <c r="T3558" i="1"/>
  <c r="U3558" i="1" s="1"/>
  <c r="T3304" i="1"/>
  <c r="U3304" i="1" s="1"/>
  <c r="W3304" i="1" s="1"/>
  <c r="T3309" i="1"/>
  <c r="U3309" i="1" s="1"/>
  <c r="Z3309" i="1" s="1"/>
  <c r="T3595" i="1"/>
  <c r="U3595" i="1"/>
  <c r="T3648" i="1"/>
  <c r="U3648" i="1" s="1"/>
  <c r="Z3648" i="1" s="1"/>
  <c r="T3302" i="1"/>
  <c r="U3302" i="1" s="1"/>
  <c r="T3630" i="1"/>
  <c r="U3630" i="1" s="1"/>
  <c r="T3537" i="1"/>
  <c r="U3537" i="1" s="1"/>
  <c r="T3263" i="1"/>
  <c r="U3263" i="1" s="1"/>
  <c r="W3263" i="1" s="1"/>
  <c r="AF137" i="15"/>
  <c r="AG137" i="15" s="1"/>
  <c r="AM137" i="15" s="1"/>
  <c r="AF108" i="15"/>
  <c r="AG108" i="15" s="1"/>
  <c r="AM108" i="15" s="1"/>
  <c r="T2876" i="1"/>
  <c r="U2876" i="1" s="1"/>
  <c r="T2988" i="1"/>
  <c r="U2988" i="1" s="1"/>
  <c r="T2797" i="1"/>
  <c r="U2797" i="1" s="1"/>
  <c r="T3021" i="1"/>
  <c r="U3021" i="1" s="1"/>
  <c r="AF101" i="15"/>
  <c r="AG101" i="15" s="1"/>
  <c r="AM101" i="15" s="1"/>
  <c r="T2715" i="1"/>
  <c r="U2715" i="1" s="1"/>
  <c r="T2978" i="1"/>
  <c r="U2978" i="1" s="1"/>
  <c r="T3074" i="1"/>
  <c r="U3074" i="1" s="1"/>
  <c r="AF110" i="15"/>
  <c r="AG110" i="15" s="1"/>
  <c r="AM110" i="15" s="1"/>
  <c r="T2721" i="1"/>
  <c r="U2721" i="1" s="1"/>
  <c r="T2871" i="1"/>
  <c r="U2871" i="1" s="1"/>
  <c r="T2983" i="1"/>
  <c r="U2983" i="1" s="1"/>
  <c r="T3095" i="1"/>
  <c r="U3095" i="1" s="1"/>
  <c r="W3095" i="1" s="1"/>
  <c r="T2800" i="1"/>
  <c r="U2800" i="1"/>
  <c r="T2875" i="1"/>
  <c r="U2875" i="1" s="1"/>
  <c r="T2760" i="1"/>
  <c r="U2760" i="1" s="1"/>
  <c r="Z2760" i="1" s="1"/>
  <c r="T2943" i="1"/>
  <c r="U2943" i="1" s="1"/>
  <c r="T2902" i="1"/>
  <c r="U2902" i="1" s="1"/>
  <c r="T2766" i="1"/>
  <c r="U2766" i="1" s="1"/>
  <c r="W2766" i="1" s="1"/>
  <c r="T3280" i="1"/>
  <c r="U3280" i="1" s="1"/>
  <c r="Z3280" i="1" s="1"/>
  <c r="T3427" i="1"/>
  <c r="U3427" i="1" s="1"/>
  <c r="W3427" i="1" s="1"/>
  <c r="T3389" i="1"/>
  <c r="U3389" i="1" s="1"/>
  <c r="T3301" i="1"/>
  <c r="U3301" i="1" s="1"/>
  <c r="T3555" i="1"/>
  <c r="U3555" i="1" s="1"/>
  <c r="T3498" i="1"/>
  <c r="U3498" i="1" s="1"/>
  <c r="T3328" i="1"/>
  <c r="U3328" i="1" s="1"/>
  <c r="T3501" i="1"/>
  <c r="U3501" i="1" s="1"/>
  <c r="T3236" i="1"/>
  <c r="U3236" i="1" s="1"/>
  <c r="T3484" i="1"/>
  <c r="U3484" i="1" s="1"/>
  <c r="Z3484" i="1" s="1"/>
  <c r="T3642" i="1"/>
  <c r="U3642" i="1" s="1"/>
  <c r="W3642" i="1" s="1"/>
  <c r="T3422" i="1"/>
  <c r="U3422" i="1" s="1"/>
  <c r="T3599" i="1"/>
  <c r="U3599" i="1" s="1"/>
  <c r="T3660" i="1"/>
  <c r="U3660" i="1" s="1"/>
  <c r="T3173" i="1"/>
  <c r="U3173" i="1" s="1"/>
  <c r="T3486" i="1"/>
  <c r="U3486" i="1" s="1"/>
  <c r="W3486" i="1" s="1"/>
  <c r="T3377" i="1"/>
  <c r="U3377" i="1" s="1"/>
  <c r="W3377" i="1" s="1"/>
  <c r="T3652" i="1"/>
  <c r="U3652" i="1" s="1"/>
  <c r="T3507" i="1"/>
  <c r="U3507" i="1" s="1"/>
  <c r="W3507" i="1" s="1"/>
  <c r="T3358" i="1"/>
  <c r="U3358" i="1" s="1"/>
  <c r="T3640" i="1"/>
  <c r="U3640" i="1" s="1"/>
  <c r="Z3640" i="1" s="1"/>
  <c r="T3663" i="1"/>
  <c r="U3663" i="1" s="1"/>
  <c r="W3663" i="1" s="1"/>
  <c r="T3550" i="1"/>
  <c r="U3550" i="1" s="1"/>
  <c r="T3675" i="1"/>
  <c r="U3675" i="1" s="1"/>
  <c r="T2708" i="1"/>
  <c r="U2708" i="1" s="1"/>
  <c r="T3425" i="1"/>
  <c r="U3425" i="1" s="1"/>
  <c r="T2712" i="1"/>
  <c r="U2712" i="1" s="1"/>
  <c r="Z2712" i="1" s="1"/>
  <c r="AF127" i="15"/>
  <c r="AG127" i="15" s="1"/>
  <c r="AM127" i="15" s="1"/>
  <c r="AF119" i="15"/>
  <c r="AG119" i="15"/>
  <c r="AM119" i="15"/>
  <c r="AF97" i="15"/>
  <c r="AG97" i="15" s="1"/>
  <c r="AM97" i="15" s="1"/>
  <c r="T2763" i="1"/>
  <c r="U2763" i="1" s="1"/>
  <c r="T2909" i="1"/>
  <c r="U2909" i="1" s="1"/>
  <c r="Z2909" i="1" s="1"/>
  <c r="T3037" i="1"/>
  <c r="U3037" i="1" s="1"/>
  <c r="AF124" i="15"/>
  <c r="AG124" i="15" s="1"/>
  <c r="AM124" i="15" s="1"/>
  <c r="T2735" i="1"/>
  <c r="U2735" i="1" s="1"/>
  <c r="T236" i="1"/>
  <c r="U236" i="1" s="1"/>
  <c r="Z236" i="1" s="1"/>
  <c r="T3485" i="1"/>
  <c r="U3485" i="1" s="1"/>
  <c r="T3530" i="1"/>
  <c r="U3530" i="1" s="1"/>
  <c r="T3428" i="1"/>
  <c r="U3428" i="1" s="1"/>
  <c r="T3430" i="1"/>
  <c r="U3430" i="1" s="1"/>
  <c r="T3345" i="1"/>
  <c r="U3345" i="1" s="1"/>
  <c r="T3574" i="1"/>
  <c r="U3574" i="1" s="1"/>
  <c r="T3326" i="1"/>
  <c r="U3326" i="1" s="1"/>
  <c r="T3519" i="1"/>
  <c r="U3519" i="1" s="1"/>
  <c r="W3519" i="1" s="1"/>
  <c r="T3521" i="1"/>
  <c r="U3521" i="1" s="1"/>
  <c r="Z3521" i="1" s="1"/>
  <c r="T3264" i="1"/>
  <c r="U3264" i="1" s="1"/>
  <c r="W3264" i="1" s="1"/>
  <c r="T3419" i="1"/>
  <c r="U3419" i="1" s="1"/>
  <c r="T3580" i="1"/>
  <c r="U3580" i="1" s="1"/>
  <c r="Z3580" i="1" s="1"/>
  <c r="T3267" i="1"/>
  <c r="U3267" i="1" s="1"/>
  <c r="T3360" i="1"/>
  <c r="U3360" i="1" s="1"/>
  <c r="Z3360" i="1" s="1"/>
  <c r="T3391" i="1"/>
  <c r="U3391" i="1" s="1"/>
  <c r="T3324" i="1"/>
  <c r="U3324" i="1" s="1"/>
  <c r="T3247" i="1"/>
  <c r="U3247" i="1" s="1"/>
  <c r="T3671" i="1"/>
  <c r="U3671" i="1" s="1"/>
  <c r="T3268" i="1"/>
  <c r="U3268" i="1" s="1"/>
  <c r="T3629" i="1"/>
  <c r="U3629" i="1" s="1"/>
  <c r="W3629" i="1" s="1"/>
  <c r="T3511" i="1"/>
  <c r="U3511" i="1"/>
  <c r="T3283" i="1"/>
  <c r="U3283" i="1" s="1"/>
  <c r="T3371" i="1"/>
  <c r="U3371" i="1" s="1"/>
  <c r="T3614" i="1"/>
  <c r="U3614" i="1" s="1"/>
  <c r="T3381" i="1"/>
  <c r="U3381" i="1" s="1"/>
  <c r="T3464" i="1"/>
  <c r="U3464" i="1" s="1"/>
  <c r="T3656" i="1"/>
  <c r="U3656" i="1" s="1"/>
  <c r="T3523" i="1"/>
  <c r="U3523" i="1" s="1"/>
  <c r="T3446" i="1"/>
  <c r="U3446" i="1" s="1"/>
  <c r="T3556" i="1"/>
  <c r="U3556" i="1" s="1"/>
  <c r="T3616" i="1"/>
  <c r="U3616" i="1" s="1"/>
  <c r="T2717" i="1"/>
  <c r="U2717" i="1" s="1"/>
  <c r="Z2717" i="1" s="1"/>
  <c r="T2724" i="1"/>
  <c r="U2724" i="1" s="1"/>
  <c r="AF103" i="15"/>
  <c r="AG103" i="15"/>
  <c r="AM103" i="15"/>
  <c r="AF121" i="15"/>
  <c r="AG121" i="15" s="1"/>
  <c r="AM121" i="15" s="1"/>
  <c r="T3020" i="1"/>
  <c r="U3020" i="1" s="1"/>
  <c r="T2817" i="1"/>
  <c r="U2817" i="1" s="1"/>
  <c r="W2817" i="1" s="1"/>
  <c r="T2898" i="1"/>
  <c r="U2898" i="1" s="1"/>
  <c r="T3117" i="1"/>
  <c r="U3117" i="1" s="1"/>
  <c r="W3117" i="1" s="1"/>
  <c r="T3015" i="1"/>
  <c r="U3015" i="1" s="1"/>
  <c r="T3112" i="1"/>
  <c r="U3112" i="1" s="1"/>
  <c r="W3112" i="1" s="1"/>
  <c r="T2830" i="1"/>
  <c r="U2830" i="1" s="1"/>
  <c r="T2981" i="1"/>
  <c r="U2981" i="1" s="1"/>
  <c r="Z2981" i="1" s="1"/>
  <c r="T2779" i="1"/>
  <c r="U2779" i="1" s="1"/>
  <c r="T3067" i="1"/>
  <c r="U3067" i="1" s="1"/>
  <c r="Z3067" i="1" s="1"/>
  <c r="T2783" i="1"/>
  <c r="U2783" i="1" s="1"/>
  <c r="T2985" i="1"/>
  <c r="U2985" i="1" s="1"/>
  <c r="T3094" i="1"/>
  <c r="U3094" i="1" s="1"/>
  <c r="W3094" i="1" s="1"/>
  <c r="T2787" i="1"/>
  <c r="U2787" i="1" s="1"/>
  <c r="T2701" i="1"/>
  <c r="U2701" i="1" s="1"/>
  <c r="T119" i="19"/>
  <c r="U119" i="19" s="1"/>
  <c r="T2789" i="1"/>
  <c r="U2789" i="1" s="1"/>
  <c r="Z2789" i="1" s="1"/>
  <c r="T2762" i="1"/>
  <c r="U2762" i="1" s="1"/>
  <c r="T3124" i="1"/>
  <c r="U3124" i="1" s="1"/>
  <c r="T3105" i="1"/>
  <c r="U3105" i="1" s="1"/>
  <c r="T3004" i="1"/>
  <c r="U3004" i="1" s="1"/>
  <c r="T2704" i="1"/>
  <c r="U2704" i="1" s="1"/>
  <c r="W2704" i="1" s="1"/>
  <c r="T3618" i="1"/>
  <c r="U3618" i="1" s="1"/>
  <c r="W3618" i="1" s="1"/>
  <c r="T3542" i="1"/>
  <c r="U3542" i="1" s="1"/>
  <c r="T2768" i="1"/>
  <c r="U2768" i="1" s="1"/>
  <c r="T3116" i="1"/>
  <c r="U3116" i="1" s="1"/>
  <c r="T2739" i="1"/>
  <c r="U2739" i="1" s="1"/>
  <c r="W2739" i="1" s="1"/>
  <c r="T3089" i="1"/>
  <c r="U3089" i="1" s="1"/>
  <c r="Z3089" i="1" s="1"/>
  <c r="T2757" i="1"/>
  <c r="U2757" i="1" s="1"/>
  <c r="AF130" i="15"/>
  <c r="AG130" i="15" s="1"/>
  <c r="AM130" i="15" s="1"/>
  <c r="AF105" i="15"/>
  <c r="AG105" i="15" s="1"/>
  <c r="AM105" i="15" s="1"/>
  <c r="T3635" i="1"/>
  <c r="U3635" i="1" s="1"/>
  <c r="Z3635" i="1" s="1"/>
  <c r="T3352" i="1"/>
  <c r="U3352" i="1" s="1"/>
  <c r="W3352" i="1" s="1"/>
  <c r="T2926" i="1"/>
  <c r="U2926" i="1" s="1"/>
  <c r="T3081" i="1"/>
  <c r="U3081" i="1" s="1"/>
  <c r="T2953" i="1"/>
  <c r="U2953" i="1" s="1"/>
  <c r="T3071" i="1"/>
  <c r="U3071" i="1" s="1"/>
  <c r="T2734" i="1"/>
  <c r="U2734" i="1" s="1"/>
  <c r="AF129" i="15"/>
  <c r="AG129" i="15"/>
  <c r="AM129" i="15"/>
  <c r="T2892" i="1"/>
  <c r="U2892" i="1" s="1"/>
  <c r="Z2892" i="1" s="1"/>
  <c r="T3608" i="1"/>
  <c r="U3608" i="1" s="1"/>
  <c r="T3442" i="1"/>
  <c r="U3442" i="1" s="1"/>
  <c r="W3442" i="1" s="1"/>
  <c r="T2743" i="1"/>
  <c r="U2743" i="1" s="1"/>
  <c r="T3073" i="1"/>
  <c r="U3073" i="1" s="1"/>
  <c r="W3073" i="1" s="1"/>
  <c r="T3066" i="1"/>
  <c r="U3066" i="1" s="1"/>
  <c r="Z3066" i="1" s="1"/>
  <c r="T2999" i="1"/>
  <c r="U2999" i="1" s="1"/>
  <c r="Z2999" i="1" s="1"/>
  <c r="T3090" i="1"/>
  <c r="U3090" i="1" s="1"/>
  <c r="W3090" i="1" s="1"/>
  <c r="T3085" i="1"/>
  <c r="U3085" i="1" s="1"/>
  <c r="T3665" i="1"/>
  <c r="U3665" i="1" s="1"/>
  <c r="T3588" i="1"/>
  <c r="U3588" i="1" s="1"/>
  <c r="Z3588" i="1" s="1"/>
  <c r="T3282" i="1"/>
  <c r="U3282" i="1" s="1"/>
  <c r="T3060" i="1"/>
  <c r="U3060" i="1" s="1"/>
  <c r="T2932" i="1"/>
  <c r="U2932" i="1" s="1"/>
  <c r="T3007" i="1"/>
  <c r="U3007" i="1" s="1"/>
  <c r="W3007" i="1" s="1"/>
  <c r="T3046" i="1"/>
  <c r="U3046" i="1" s="1"/>
  <c r="W3046" i="1" s="1"/>
  <c r="T3024" i="1"/>
  <c r="U3024" i="1" s="1"/>
  <c r="Z3024" i="1" s="1"/>
  <c r="T3053" i="1"/>
  <c r="U3053" i="1"/>
  <c r="Z3053" i="1" s="1"/>
  <c r="T2780" i="1"/>
  <c r="U2780" i="1" s="1"/>
  <c r="T3234" i="1"/>
  <c r="U3234" i="1" s="1"/>
  <c r="T3293" i="1"/>
  <c r="U3293" i="1" s="1"/>
  <c r="T3338" i="1"/>
  <c r="U3338" i="1" s="1"/>
  <c r="T2964" i="1"/>
  <c r="U2964" i="1" s="1"/>
  <c r="T3003" i="1"/>
  <c r="U3003" i="1" s="1"/>
  <c r="T3002" i="1"/>
  <c r="U3002" i="1" s="1"/>
  <c r="T2919" i="1"/>
  <c r="U2919" i="1" s="1"/>
  <c r="T2941" i="1"/>
  <c r="U2941" i="1" s="1"/>
  <c r="T3662" i="1"/>
  <c r="U3662" i="1" s="1"/>
  <c r="T3525" i="1"/>
  <c r="U3525" i="1" s="1"/>
  <c r="T3221" i="1"/>
  <c r="U3221" i="1" s="1"/>
  <c r="T3323" i="1"/>
  <c r="U3323" i="1" s="1"/>
  <c r="T3039" i="1"/>
  <c r="U3039" i="1" s="1"/>
  <c r="W3039" i="1" s="1"/>
  <c r="T2911" i="1"/>
  <c r="U2911" i="1" s="1"/>
  <c r="T2772" i="1"/>
  <c r="U2772" i="1" s="1"/>
  <c r="Z2772" i="1" s="1"/>
  <c r="T2945" i="1"/>
  <c r="U2945" i="1" s="1"/>
  <c r="T2960" i="1"/>
  <c r="U2960" i="1" s="1"/>
  <c r="T2887" i="1"/>
  <c r="U2887" i="1" s="1"/>
  <c r="W2887" i="1" s="1"/>
  <c r="T2994" i="1"/>
  <c r="U2994" i="1" s="1"/>
  <c r="T3604" i="1"/>
  <c r="U3604" i="1" s="1"/>
  <c r="Z3604" i="1" s="1"/>
  <c r="T3584" i="1"/>
  <c r="U3584" i="1" s="1"/>
  <c r="T3240" i="1"/>
  <c r="U3240" i="1" s="1"/>
  <c r="T2819" i="1"/>
  <c r="U2819" i="1" s="1"/>
  <c r="T2754" i="1"/>
  <c r="U2754" i="1" s="1"/>
  <c r="Z2754" i="1" s="1"/>
  <c r="T2923" i="1"/>
  <c r="U2923" i="1" s="1"/>
  <c r="T2939" i="1"/>
  <c r="U2939" i="1" s="1"/>
  <c r="Z2939" i="1" s="1"/>
  <c r="T2938" i="1"/>
  <c r="U2938" i="1" s="1"/>
  <c r="T3475" i="1"/>
  <c r="U3475" i="1" s="1"/>
  <c r="T3387" i="1"/>
  <c r="U3387" i="1" s="1"/>
  <c r="W3387" i="1" s="1"/>
  <c r="T2889" i="1"/>
  <c r="U2889" i="1" s="1"/>
  <c r="T2750" i="1"/>
  <c r="U2750" i="1" s="1"/>
  <c r="T2741" i="1"/>
  <c r="U2741" i="1" s="1"/>
  <c r="Z2741" i="1" s="1"/>
  <c r="T2918" i="1"/>
  <c r="U2918" i="1" s="1"/>
  <c r="T2775" i="1"/>
  <c r="U2775" i="1" s="1"/>
  <c r="T2930" i="1"/>
  <c r="U2930" i="1" s="1"/>
  <c r="W2930" i="1" s="1"/>
  <c r="T2728" i="1"/>
  <c r="U2728" i="1" s="1"/>
  <c r="W2728" i="1" s="1"/>
  <c r="T3469" i="1"/>
  <c r="U3469" i="1" s="1"/>
  <c r="T3356" i="1"/>
  <c r="U3356" i="1" s="1"/>
  <c r="T2858" i="1"/>
  <c r="U2858" i="1" s="1"/>
  <c r="W2858" i="1" s="1"/>
  <c r="T2813" i="1"/>
  <c r="U2813" i="1" s="1"/>
  <c r="W2813" i="1" s="1"/>
  <c r="T2897" i="1"/>
  <c r="U2897" i="1" s="1"/>
  <c r="Z2897" i="1" s="1"/>
  <c r="T2809" i="1"/>
  <c r="U2809" i="1" s="1"/>
  <c r="T2740" i="1"/>
  <c r="U2740" i="1" s="1"/>
  <c r="W2740" i="1" s="1"/>
  <c r="AF90" i="15"/>
  <c r="AG90" i="15" s="1"/>
  <c r="AM90" i="15" s="1"/>
  <c r="T3582" i="1"/>
  <c r="U3582" i="1" s="1"/>
  <c r="W3582" i="1" s="1"/>
  <c r="T3606" i="1"/>
  <c r="U3606" i="1" s="1"/>
  <c r="T3468" i="1"/>
  <c r="U3468" i="1" s="1"/>
  <c r="T313" i="19"/>
  <c r="U313" i="19" s="1"/>
  <c r="T4128" i="1"/>
  <c r="U4128" i="1" s="1"/>
  <c r="W4128" i="1" s="1"/>
  <c r="T4328" i="1"/>
  <c r="U4328" i="1" s="1"/>
  <c r="Z4328" i="1" s="1"/>
  <c r="T149" i="19"/>
  <c r="U149" i="19" s="1"/>
  <c r="T3982" i="1"/>
  <c r="U3982" i="1" s="1"/>
  <c r="T18" i="19"/>
  <c r="U18" i="19" s="1"/>
  <c r="T82" i="19"/>
  <c r="U82" i="19" s="1"/>
  <c r="W82" i="19" s="1"/>
  <c r="T5025" i="1"/>
  <c r="U5025" i="1" s="1"/>
  <c r="T3613" i="1"/>
  <c r="U3613" i="1" s="1"/>
  <c r="T3494" i="1"/>
  <c r="U3494" i="1" s="1"/>
  <c r="T3390" i="1"/>
  <c r="U3390" i="1" s="1"/>
  <c r="W3390" i="1" s="1"/>
  <c r="T3277" i="1"/>
  <c r="U3277" i="1" s="1"/>
  <c r="T3492" i="1"/>
  <c r="U3492" i="1" s="1"/>
  <c r="T3388" i="1"/>
  <c r="U3388" i="1" s="1"/>
  <c r="T3366" i="1"/>
  <c r="U3366" i="1" s="1"/>
  <c r="T3490" i="1"/>
  <c r="U3490" i="1" s="1"/>
  <c r="T3362" i="1"/>
  <c r="U3362" i="1" s="1"/>
  <c r="W3362" i="1" s="1"/>
  <c r="T3512" i="1"/>
  <c r="U3512" i="1" s="1"/>
  <c r="T3195" i="1"/>
  <c r="U3195" i="1" s="1"/>
  <c r="T3711" i="1"/>
  <c r="U3711" i="1" s="1"/>
  <c r="T3213" i="1"/>
  <c r="U3213" i="1" s="1"/>
  <c r="Z3213" i="1" s="1"/>
  <c r="T66" i="19"/>
  <c r="U66" i="19" s="1"/>
  <c r="T138" i="19"/>
  <c r="U138" i="19" s="1"/>
  <c r="T3334" i="1"/>
  <c r="U3334" i="1" s="1"/>
  <c r="T3158" i="1"/>
  <c r="U3158" i="1" s="1"/>
  <c r="T3303" i="1"/>
  <c r="U3303" i="1" s="1"/>
  <c r="T3275" i="1"/>
  <c r="U3275" i="1" s="1"/>
  <c r="T3249" i="1"/>
  <c r="U3249" i="1" s="1"/>
  <c r="T3248" i="1"/>
  <c r="U3248" i="1" s="1"/>
  <c r="T3615" i="1"/>
  <c r="U3615" i="1" s="1"/>
  <c r="T3308" i="1"/>
  <c r="U3308" i="1" s="1"/>
  <c r="T3177" i="1"/>
  <c r="U3177" i="1" s="1"/>
  <c r="T41" i="19"/>
  <c r="U41" i="19" s="1"/>
  <c r="W41" i="19" s="1"/>
  <c r="T198" i="19"/>
  <c r="U198" i="19" s="1"/>
  <c r="W198" i="19" s="1"/>
  <c r="T4152" i="1"/>
  <c r="U4152" i="1" s="1"/>
  <c r="T3368" i="1"/>
  <c r="U3368" i="1" s="1"/>
  <c r="T3276" i="1"/>
  <c r="U3276" i="1" s="1"/>
  <c r="T3572" i="1"/>
  <c r="U3572" i="1" s="1"/>
  <c r="T3472" i="1"/>
  <c r="U3472" i="1"/>
  <c r="T3450" i="1"/>
  <c r="U3450" i="1" s="1"/>
  <c r="T3470" i="1"/>
  <c r="U3470" i="1" s="1"/>
  <c r="T3598" i="1"/>
  <c r="U3598" i="1" s="1"/>
  <c r="T3393" i="1"/>
  <c r="U3393" i="1" s="1"/>
  <c r="T3434" i="1"/>
  <c r="U3434" i="1" s="1"/>
  <c r="T3397" i="1"/>
  <c r="U3397" i="1" s="1"/>
  <c r="T3694" i="1"/>
  <c r="U3694" i="1" s="1"/>
  <c r="T3750" i="1"/>
  <c r="U3750" i="1" s="1"/>
  <c r="Z3750" i="1" s="1"/>
  <c r="T3367" i="1"/>
  <c r="U3367" i="1" s="1"/>
  <c r="T3250" i="1"/>
  <c r="U3250" i="1" s="1"/>
  <c r="T3341" i="1"/>
  <c r="U3341" i="1" s="1"/>
  <c r="T3228" i="1"/>
  <c r="U3228" i="1" s="1"/>
  <c r="T3340" i="1"/>
  <c r="U3340" i="1" s="1"/>
  <c r="T3223" i="1"/>
  <c r="U3223" i="1" s="1"/>
  <c r="T3495" i="1"/>
  <c r="U3495" i="1" s="1"/>
  <c r="Z3495" i="1" s="1"/>
  <c r="T3291" i="1"/>
  <c r="U3291" i="1" s="1"/>
  <c r="T3148" i="1"/>
  <c r="U3148" i="1" s="1"/>
  <c r="T3193" i="1"/>
  <c r="U3193" i="1" s="1"/>
  <c r="T3363" i="1"/>
  <c r="U3363" i="1" s="1"/>
  <c r="T3757" i="1"/>
  <c r="U3757" i="1" s="1"/>
  <c r="T21" i="19"/>
  <c r="U21" i="19" s="1"/>
  <c r="W21" i="19" s="1"/>
  <c r="T55" i="19"/>
  <c r="U55" i="19" s="1"/>
  <c r="W55" i="19" s="1"/>
  <c r="T127" i="19"/>
  <c r="U127" i="19" s="1"/>
  <c r="W127" i="19" s="1"/>
  <c r="T3318" i="1"/>
  <c r="U3318" i="1" s="1"/>
  <c r="T3478" i="1"/>
  <c r="U3478" i="1" s="1"/>
  <c r="T3142" i="1"/>
  <c r="U3142" i="1" s="1"/>
  <c r="T3313" i="1"/>
  <c r="U3313" i="1" s="1"/>
  <c r="Z3313" i="1" s="1"/>
  <c r="T3312" i="1"/>
  <c r="U3312" i="1" s="1"/>
  <c r="T3167" i="1"/>
  <c r="U3167" i="1" s="1"/>
  <c r="T3818" i="1"/>
  <c r="U3818" i="1" s="1"/>
  <c r="T80" i="1"/>
  <c r="U80" i="1" s="1"/>
  <c r="T111" i="19"/>
  <c r="U111" i="19" s="1"/>
  <c r="W111" i="19" s="1"/>
  <c r="T512" i="1"/>
  <c r="U512" i="1" s="1"/>
  <c r="T116" i="1"/>
  <c r="U116" i="1" s="1"/>
  <c r="W116" i="1" s="1"/>
  <c r="T69" i="1"/>
  <c r="U69" i="1" s="1"/>
  <c r="T194" i="1"/>
  <c r="U194" i="1" s="1"/>
  <c r="T3745" i="1"/>
  <c r="U3745" i="1" s="1"/>
  <c r="T3129" i="1"/>
  <c r="U3129" i="1" s="1"/>
  <c r="T3208" i="1"/>
  <c r="U3208" i="1" s="1"/>
  <c r="T3806" i="1"/>
  <c r="U3806" i="1" s="1"/>
  <c r="T3827" i="1"/>
  <c r="U3827" i="1" s="1"/>
  <c r="Z3827" i="1" s="1"/>
  <c r="T3766" i="1"/>
  <c r="U3766" i="1" s="1"/>
  <c r="T3784" i="1"/>
  <c r="U3784" i="1" s="1"/>
  <c r="T3689" i="1"/>
  <c r="U3689" i="1" s="1"/>
  <c r="W3689" i="1" s="1"/>
  <c r="T3135" i="1"/>
  <c r="U3135" i="1" s="1"/>
  <c r="T3722" i="1"/>
  <c r="U3722" i="1" s="1"/>
  <c r="T3183" i="1"/>
  <c r="U3183" i="1" s="1"/>
  <c r="T3433" i="1"/>
  <c r="U3433" i="1" s="1"/>
  <c r="T3577" i="1"/>
  <c r="U3577" i="1" s="1"/>
  <c r="T3707" i="1"/>
  <c r="U3707" i="1" s="1"/>
  <c r="T3153" i="1"/>
  <c r="U3153" i="1" s="1"/>
  <c r="W3153" i="1" s="1"/>
  <c r="T3801" i="1"/>
  <c r="U3801" i="1" s="1"/>
  <c r="Z3801" i="1" s="1"/>
  <c r="T3154" i="1"/>
  <c r="U3154" i="1" s="1"/>
  <c r="W3154" i="1" s="1"/>
  <c r="T3773" i="1"/>
  <c r="U3773" i="1" s="1"/>
  <c r="T3710" i="1"/>
  <c r="U3710" i="1" s="1"/>
  <c r="W3710" i="1" s="1"/>
  <c r="T3727" i="1"/>
  <c r="U3727" i="1" s="1"/>
  <c r="T3813" i="1"/>
  <c r="U3813" i="1" s="1"/>
  <c r="T3744" i="1"/>
  <c r="U3744" i="1" s="1"/>
  <c r="T3241" i="1"/>
  <c r="U3241" i="1" s="1"/>
  <c r="T3329" i="1"/>
  <c r="U3329" i="1" s="1"/>
  <c r="T3483" i="1"/>
  <c r="U3483" i="1" s="1"/>
  <c r="T3585" i="1"/>
  <c r="U3585" i="1" s="1"/>
  <c r="T3330" i="1"/>
  <c r="U3330" i="1" s="1"/>
  <c r="T3314" i="1"/>
  <c r="U3314" i="1" s="1"/>
  <c r="T3382" i="1"/>
  <c r="U3382" i="1" s="1"/>
  <c r="T211" i="1"/>
  <c r="U211" i="1" s="1"/>
  <c r="Z211" i="1" s="1"/>
  <c r="T123" i="1"/>
  <c r="U123" i="1" s="1"/>
  <c r="T244" i="1"/>
  <c r="U244" i="1" s="1"/>
  <c r="W244" i="1" s="1"/>
  <c r="T292" i="1"/>
  <c r="U292" i="1" s="1"/>
  <c r="T68" i="1"/>
  <c r="U68" i="1" s="1"/>
  <c r="T415" i="1"/>
  <c r="U415" i="1" s="1"/>
  <c r="W415" i="1" s="1"/>
  <c r="T102" i="1"/>
  <c r="U102" i="1" s="1"/>
  <c r="T228" i="1"/>
  <c r="U228" i="1" s="1"/>
  <c r="T324" i="1"/>
  <c r="U324" i="1" s="1"/>
  <c r="T3143" i="1"/>
  <c r="U3143" i="1" s="1"/>
  <c r="T3778" i="1"/>
  <c r="U3778" i="1" s="1"/>
  <c r="T3144" i="1"/>
  <c r="U3144" i="1" s="1"/>
  <c r="T3747" i="1"/>
  <c r="U3747" i="1"/>
  <c r="T3748" i="1"/>
  <c r="U3748" i="1" s="1"/>
  <c r="T3701" i="1"/>
  <c r="U3701" i="1" s="1"/>
  <c r="T3703" i="1"/>
  <c r="U3703" i="1" s="1"/>
  <c r="Z3703" i="1" s="1"/>
  <c r="T3704" i="1"/>
  <c r="U3704" i="1" s="1"/>
  <c r="T3810" i="1"/>
  <c r="U3810" i="1" s="1"/>
  <c r="T3369" i="1"/>
  <c r="U3369" i="1" s="1"/>
  <c r="T3787" i="1"/>
  <c r="U3787" i="1" s="1"/>
  <c r="T3188" i="1"/>
  <c r="U3188" i="1" s="1"/>
  <c r="T3814" i="1"/>
  <c r="U3814" i="1" s="1"/>
  <c r="W3814" i="1" s="1"/>
  <c r="T3414" i="1"/>
  <c r="U3414" i="1" s="1"/>
  <c r="T3680" i="1"/>
  <c r="U3680" i="1" s="1"/>
  <c r="T3242" i="1"/>
  <c r="U3242" i="1" s="1"/>
  <c r="T3226" i="1"/>
  <c r="U3226" i="1" s="1"/>
  <c r="T3210" i="1"/>
  <c r="U3210" i="1" s="1"/>
  <c r="T3342" i="1"/>
  <c r="U3342" i="1" s="1"/>
  <c r="T3410" i="1"/>
  <c r="U3410" i="1" s="1"/>
  <c r="T3564" i="1"/>
  <c r="U3564" i="1" s="1"/>
  <c r="T3647" i="1"/>
  <c r="U3647" i="1" s="1"/>
  <c r="AF24" i="15"/>
  <c r="AG24" i="15" s="1"/>
  <c r="AM24" i="15" s="1"/>
  <c r="T356" i="1"/>
  <c r="U356" i="1" s="1"/>
  <c r="T600" i="1"/>
  <c r="U600" i="1" s="1"/>
  <c r="T147" i="1"/>
  <c r="U147" i="1" s="1"/>
  <c r="T424" i="1"/>
  <c r="U424" i="1" s="1"/>
  <c r="T402" i="1"/>
  <c r="U402" i="1" s="1"/>
  <c r="Z402" i="1" s="1"/>
  <c r="T3684" i="1"/>
  <c r="U3684" i="1" s="1"/>
  <c r="T3817" i="1"/>
  <c r="U3817" i="1" s="1"/>
  <c r="T3781" i="1"/>
  <c r="U3781" i="1" s="1"/>
  <c r="T3686" i="1"/>
  <c r="U3686" i="1" s="1"/>
  <c r="Z3686" i="1" s="1"/>
  <c r="T3782" i="1"/>
  <c r="U3782" i="1" s="1"/>
  <c r="T3783" i="1"/>
  <c r="U3783" i="1" s="1"/>
  <c r="T3798" i="1"/>
  <c r="U3798" i="1" s="1"/>
  <c r="W3798" i="1" s="1"/>
  <c r="T3705" i="1"/>
  <c r="U3705" i="1" s="1"/>
  <c r="T3785" i="1"/>
  <c r="U3785" i="1" s="1"/>
  <c r="T3738" i="1"/>
  <c r="U3738" i="1" s="1"/>
  <c r="T3199" i="1"/>
  <c r="U3199" i="1" s="1"/>
  <c r="W3199" i="1" s="1"/>
  <c r="T3289" i="1"/>
  <c r="U3289" i="1" s="1"/>
  <c r="T3513" i="1"/>
  <c r="U3513" i="1" s="1"/>
  <c r="T3593" i="1"/>
  <c r="U3593" i="1" s="1"/>
  <c r="T3692" i="1"/>
  <c r="U3692" i="1" s="1"/>
  <c r="W3692" i="1" s="1"/>
  <c r="T3756" i="1"/>
  <c r="U3756" i="1" s="1"/>
  <c r="T3709" i="1"/>
  <c r="U3709" i="1" s="1"/>
  <c r="T3789" i="1"/>
  <c r="U3789" i="1" s="1"/>
  <c r="W3789" i="1" s="1"/>
  <c r="T3726" i="1"/>
  <c r="U3726" i="1" s="1"/>
  <c r="T3803" i="1"/>
  <c r="U3803" i="1" s="1"/>
  <c r="T3760" i="1"/>
  <c r="U3760" i="1" s="1"/>
  <c r="T3346" i="1"/>
  <c r="U3346" i="1" s="1"/>
  <c r="T3500" i="1"/>
  <c r="U3500" i="1"/>
  <c r="T3602" i="1"/>
  <c r="U3602" i="1" s="1"/>
  <c r="T3399" i="1"/>
  <c r="U3399" i="1" s="1"/>
  <c r="T87" i="1"/>
  <c r="U87" i="1" s="1"/>
  <c r="W87" i="1" s="1"/>
  <c r="T78" i="1"/>
  <c r="U78" i="1" s="1"/>
  <c r="T552" i="1"/>
  <c r="U552" i="1" s="1"/>
  <c r="Z552" i="1" s="1"/>
  <c r="T592" i="1"/>
  <c r="U592" i="1" s="1"/>
  <c r="T335" i="1"/>
  <c r="U335" i="1" s="1"/>
  <c r="T584" i="1"/>
  <c r="U584" i="1" s="1"/>
  <c r="T3697" i="1"/>
  <c r="U3697" i="1" s="1"/>
  <c r="T3761" i="1"/>
  <c r="U3761" i="1" s="1"/>
  <c r="W3761" i="1" s="1"/>
  <c r="T3698" i="1"/>
  <c r="U3698" i="1" s="1"/>
  <c r="T3683" i="1"/>
  <c r="U3683" i="1" s="1"/>
  <c r="W3683" i="1" s="1"/>
  <c r="T3763" i="1"/>
  <c r="U3763" i="1" s="1"/>
  <c r="T3145" i="1"/>
  <c r="U3145" i="1" s="1"/>
  <c r="T3717" i="1"/>
  <c r="U3717" i="1" s="1"/>
  <c r="T3131" i="1"/>
  <c r="U3131" i="1" s="1"/>
  <c r="T3720" i="1"/>
  <c r="U3720" i="1" s="1"/>
  <c r="T3151" i="1"/>
  <c r="U3151" i="1" s="1"/>
  <c r="T3830" i="1"/>
  <c r="U3830" i="1" s="1"/>
  <c r="T3385" i="1"/>
  <c r="U3385" i="1" s="1"/>
  <c r="T3449" i="1"/>
  <c r="U3449" i="1" s="1"/>
  <c r="T3723" i="1"/>
  <c r="U3723" i="1" s="1"/>
  <c r="Z3723" i="1" s="1"/>
  <c r="T3811" i="1"/>
  <c r="U3811" i="1" s="1"/>
  <c r="T3812" i="1"/>
  <c r="U3812" i="1" s="1"/>
  <c r="T3169" i="1"/>
  <c r="U3169" i="1" s="1"/>
  <c r="T3743" i="1"/>
  <c r="U3743" i="1" s="1"/>
  <c r="T3824" i="1"/>
  <c r="U3824" i="1" s="1"/>
  <c r="T3159" i="1"/>
  <c r="U3159" i="1" s="1"/>
  <c r="T3258" i="1"/>
  <c r="U3258" i="1" s="1"/>
  <c r="T3431" i="1"/>
  <c r="U3431" i="1" s="1"/>
  <c r="T3347" i="1"/>
  <c r="U3347" i="1" s="1"/>
  <c r="W3347" i="1" s="1"/>
  <c r="T3244" i="1"/>
  <c r="U3244" i="1" s="1"/>
  <c r="T3331" i="1"/>
  <c r="U3331" i="1" s="1"/>
  <c r="T602" i="1"/>
  <c r="U602" i="1" s="1"/>
  <c r="Z602" i="1" s="1"/>
  <c r="AF10" i="15"/>
  <c r="AG10" i="15" s="1"/>
  <c r="AM10" i="15" s="1"/>
  <c r="T26" i="1"/>
  <c r="U26" i="1" s="1"/>
  <c r="T109" i="1"/>
  <c r="U109" i="1" s="1"/>
  <c r="T139" i="1"/>
  <c r="U139" i="1" s="1"/>
  <c r="T3793" i="1"/>
  <c r="U3793" i="1" s="1"/>
  <c r="T3764" i="1"/>
  <c r="U3764" i="1" s="1"/>
  <c r="Z3764" i="1" s="1"/>
  <c r="T3826" i="1"/>
  <c r="U3826" i="1" s="1"/>
  <c r="T3796" i="1"/>
  <c r="U3796" i="1" s="1"/>
  <c r="T3702" i="1"/>
  <c r="U3702" i="1" s="1"/>
  <c r="T3808" i="1"/>
  <c r="U3808" i="1" s="1"/>
  <c r="T3719" i="1"/>
  <c r="U3719" i="1" s="1"/>
  <c r="T3820" i="1"/>
  <c r="U3820" i="1" s="1"/>
  <c r="T3799" i="1"/>
  <c r="U3799" i="1"/>
  <c r="T3754" i="1"/>
  <c r="U3754" i="1" s="1"/>
  <c r="T3227" i="1"/>
  <c r="U3227" i="1" s="1"/>
  <c r="T3305" i="1"/>
  <c r="U3305" i="1" s="1"/>
  <c r="T3609" i="1"/>
  <c r="U3609" i="1" s="1"/>
  <c r="T3725" i="1"/>
  <c r="U3725" i="1" s="1"/>
  <c r="T3802" i="1"/>
  <c r="U3802" i="1" s="1"/>
  <c r="T3742" i="1"/>
  <c r="U3742" i="1" s="1"/>
  <c r="T3204" i="1"/>
  <c r="U3204" i="1" s="1"/>
  <c r="T3776" i="1"/>
  <c r="U3776" i="1" s="1"/>
  <c r="T3517" i="1"/>
  <c r="U3517" i="1" s="1"/>
  <c r="Z3517" i="1" s="1"/>
  <c r="T3160" i="1"/>
  <c r="U3160" i="1"/>
  <c r="T3260" i="1"/>
  <c r="U3260" i="1" s="1"/>
  <c r="T3416" i="1"/>
  <c r="U3416" i="1" s="1"/>
  <c r="T3164" i="1"/>
  <c r="U3164" i="1" s="1"/>
  <c r="W3164" i="1" s="1"/>
  <c r="T3191" i="1"/>
  <c r="U3191" i="1" s="1"/>
  <c r="T34" i="1"/>
  <c r="U34" i="1" s="1"/>
  <c r="T446" i="1"/>
  <c r="U446" i="1" s="1"/>
  <c r="Z446" i="1" s="1"/>
  <c r="T594" i="1"/>
  <c r="U594" i="1" s="1"/>
  <c r="T503" i="1"/>
  <c r="U503" i="1" s="1"/>
  <c r="T547" i="1"/>
  <c r="U547" i="1" s="1"/>
  <c r="T283" i="1"/>
  <c r="U283" i="1" s="1"/>
  <c r="T12" i="1"/>
  <c r="U12" i="1" s="1"/>
  <c r="T539" i="1"/>
  <c r="U539" i="1" s="1"/>
  <c r="W539" i="1" s="1"/>
  <c r="T3777" i="1"/>
  <c r="U3777" i="1" s="1"/>
  <c r="T3714" i="1"/>
  <c r="U3714" i="1" s="1"/>
  <c r="T3779" i="1"/>
  <c r="U3779" i="1" s="1"/>
  <c r="T3161" i="1"/>
  <c r="U3161" i="1" s="1"/>
  <c r="T3700" i="1"/>
  <c r="U3700" i="1" s="1"/>
  <c r="T3147" i="1"/>
  <c r="U3147" i="1" s="1"/>
  <c r="T3797" i="1"/>
  <c r="U3797" i="1" s="1"/>
  <c r="T3736" i="1"/>
  <c r="U3736" i="1" s="1"/>
  <c r="T3721" i="1"/>
  <c r="U3721" i="1" s="1"/>
  <c r="T3166" i="1"/>
  <c r="U3166" i="1" s="1"/>
  <c r="T3136" i="1"/>
  <c r="U3136" i="1" s="1"/>
  <c r="T3529" i="1"/>
  <c r="U3529" i="1" s="1"/>
  <c r="W3529" i="1" s="1"/>
  <c r="T3739" i="1"/>
  <c r="U3739" i="1" s="1"/>
  <c r="T3821" i="1"/>
  <c r="U3821" i="1" s="1"/>
  <c r="T3708" i="1"/>
  <c r="U3708" i="1" s="1"/>
  <c r="T3185" i="1"/>
  <c r="U3185" i="1" s="1"/>
  <c r="T3140" i="1"/>
  <c r="U3140" i="1" s="1"/>
  <c r="T3759" i="1"/>
  <c r="U3759" i="1" s="1"/>
  <c r="W3759" i="1" s="1"/>
  <c r="T3141" i="1"/>
  <c r="U3141" i="1" s="1"/>
  <c r="T363" i="1"/>
  <c r="U363" i="1" s="1"/>
  <c r="T562" i="1"/>
  <c r="U562" i="1" s="1"/>
  <c r="W562" i="1" s="1"/>
  <c r="T154" i="1"/>
  <c r="U154" i="1" s="1"/>
  <c r="T66" i="1"/>
  <c r="U66" i="1" s="1"/>
  <c r="T58" i="1"/>
  <c r="U58" i="1" s="1"/>
  <c r="T326" i="1"/>
  <c r="U326" i="1" s="1"/>
  <c r="Z326" i="1" s="1"/>
  <c r="T3713" i="1"/>
  <c r="U3713" i="1" s="1"/>
  <c r="T3699" i="1"/>
  <c r="U3699" i="1" s="1"/>
  <c r="T3780" i="1"/>
  <c r="U3780" i="1" s="1"/>
  <c r="W3780" i="1" s="1"/>
  <c r="T3130" i="1"/>
  <c r="U3130" i="1" s="1"/>
  <c r="Z3130" i="1" s="1"/>
  <c r="T3733" i="1"/>
  <c r="U3733" i="1" s="1"/>
  <c r="T3718" i="1"/>
  <c r="U3718" i="1" s="1"/>
  <c r="T3819" i="1"/>
  <c r="U3819" i="1" s="1"/>
  <c r="T3809" i="1"/>
  <c r="U3809" i="1" s="1"/>
  <c r="W3809" i="1" s="1"/>
  <c r="T3770" i="1"/>
  <c r="U3770" i="1" s="1"/>
  <c r="T3243" i="1"/>
  <c r="U3243" i="1"/>
  <c r="Z3243" i="1" s="1"/>
  <c r="T3401" i="1"/>
  <c r="U3401" i="1" s="1"/>
  <c r="T3465" i="1"/>
  <c r="U3465" i="1" s="1"/>
  <c r="T3625" i="1"/>
  <c r="U3625" i="1" s="1"/>
  <c r="W3625" i="1" s="1"/>
  <c r="T3772" i="1"/>
  <c r="U3772" i="1" s="1"/>
  <c r="T3822" i="1"/>
  <c r="U3822" i="1" s="1"/>
  <c r="T3823" i="1"/>
  <c r="U3823" i="1" s="1"/>
  <c r="T3696" i="1"/>
  <c r="U3696" i="1" s="1"/>
  <c r="T3792" i="1"/>
  <c r="U3792" i="1" s="1"/>
  <c r="W3792" i="1" s="1"/>
  <c r="T3182" i="1"/>
  <c r="U3182" i="1" s="1"/>
  <c r="T3278" i="1"/>
  <c r="U3278" i="1"/>
  <c r="W3278" i="1" s="1"/>
  <c r="T3448" i="1"/>
  <c r="U3448" i="1" s="1"/>
  <c r="W3448" i="1" s="1"/>
  <c r="T3534" i="1"/>
  <c r="U3534" i="1" s="1"/>
  <c r="W3534" i="1" s="1"/>
  <c r="T3184" i="1"/>
  <c r="U3184" i="1" s="1"/>
  <c r="T3279" i="1"/>
  <c r="U3279" i="1" s="1"/>
  <c r="T3364" i="1"/>
  <c r="U3364" i="1" s="1"/>
  <c r="Z3364" i="1" s="1"/>
  <c r="T161" i="1"/>
  <c r="U161" i="1" s="1"/>
  <c r="Z161" i="1" s="1"/>
  <c r="T28" i="1"/>
  <c r="U28" i="1" s="1"/>
  <c r="W28" i="1" s="1"/>
  <c r="T554" i="1"/>
  <c r="U554" i="1" s="1"/>
  <c r="Z554" i="1" s="1"/>
  <c r="T18" i="1"/>
  <c r="U18" i="1" s="1"/>
  <c r="W18" i="1" s="1"/>
  <c r="T3815" i="1"/>
  <c r="U3815" i="1" s="1"/>
  <c r="T3730" i="1"/>
  <c r="U3730" i="1" s="1"/>
  <c r="T3816" i="1"/>
  <c r="U3816" i="1" s="1"/>
  <c r="T3807" i="1"/>
  <c r="U3807" i="1" s="1"/>
  <c r="W3807" i="1" s="1"/>
  <c r="T3162" i="1"/>
  <c r="U3162" i="1" s="1"/>
  <c r="T3735" i="1"/>
  <c r="U3735" i="1" s="1"/>
  <c r="T3133" i="1"/>
  <c r="U3133" i="1" s="1"/>
  <c r="W3133" i="1" s="1"/>
  <c r="T3752" i="1"/>
  <c r="U3752" i="1" s="1"/>
  <c r="T3134" i="1"/>
  <c r="U3134" i="1" s="1"/>
  <c r="T3737" i="1"/>
  <c r="U3737" i="1" s="1"/>
  <c r="T3690" i="1"/>
  <c r="U3690" i="1" s="1"/>
  <c r="T3152" i="1"/>
  <c r="U3152" i="1" s="1"/>
  <c r="T3321" i="1"/>
  <c r="U3321" i="1" s="1"/>
  <c r="Z3321" i="1" s="1"/>
  <c r="T3545" i="1"/>
  <c r="U3545" i="1" s="1"/>
  <c r="W3545" i="1" s="1"/>
  <c r="T3741" i="1"/>
  <c r="U3741" i="1" s="1"/>
  <c r="T3758" i="1"/>
  <c r="U3758" i="1" s="1"/>
  <c r="T3695" i="1"/>
  <c r="U3695" i="1" s="1"/>
  <c r="T3775" i="1"/>
  <c r="U3775" i="1" s="1"/>
  <c r="W3775" i="1" s="1"/>
  <c r="T3157" i="1"/>
  <c r="U3157" i="1" s="1"/>
  <c r="T3165" i="1"/>
  <c r="U3165" i="1" s="1"/>
  <c r="Z3165" i="1" s="1"/>
  <c r="T3170" i="1"/>
  <c r="U3170" i="1" s="1"/>
  <c r="T3174" i="1"/>
  <c r="U3174" i="1" s="1"/>
  <c r="W3174" i="1" s="1"/>
  <c r="T3376" i="1"/>
  <c r="U3376" i="1" s="1"/>
  <c r="T3294" i="1"/>
  <c r="U3294" i="1" s="1"/>
  <c r="T3406" i="1"/>
  <c r="U3406" i="1" s="1"/>
  <c r="T268" i="1"/>
  <c r="U268" i="1" s="1"/>
  <c r="W268" i="1" s="1"/>
  <c r="AF16" i="15"/>
  <c r="AG16" i="15"/>
  <c r="AM16" i="15" s="1"/>
  <c r="T354" i="1"/>
  <c r="U354" i="1" s="1"/>
  <c r="T290" i="1"/>
  <c r="U290" i="1" s="1"/>
  <c r="Z290" i="1" s="1"/>
  <c r="T428" i="1"/>
  <c r="U428" i="1" s="1"/>
  <c r="W428" i="1" s="1"/>
  <c r="T586" i="1"/>
  <c r="U586" i="1" s="1"/>
  <c r="T186" i="1"/>
  <c r="U186" i="1" s="1"/>
  <c r="W186" i="1" s="1"/>
  <c r="T487" i="1"/>
  <c r="U487" i="1" s="1"/>
  <c r="T578" i="1"/>
  <c r="U578" i="1" s="1"/>
  <c r="T3715" i="1"/>
  <c r="U3715" i="1" s="1"/>
  <c r="T3794" i="1"/>
  <c r="U3794" i="1" s="1"/>
  <c r="T3176" i="1"/>
  <c r="U3176" i="1" s="1"/>
  <c r="T3716" i="1"/>
  <c r="U3716" i="1" s="1"/>
  <c r="T3146" i="1"/>
  <c r="U3146" i="1" s="1"/>
  <c r="T3734" i="1"/>
  <c r="U3734" i="1" s="1"/>
  <c r="T3828" i="1"/>
  <c r="U3828" i="1" s="1"/>
  <c r="T3786" i="1"/>
  <c r="U3786" i="1" s="1"/>
  <c r="T3259" i="1"/>
  <c r="U3259" i="1" s="1"/>
  <c r="T3481" i="1"/>
  <c r="U3481" i="1" s="1"/>
  <c r="W3481" i="1" s="1"/>
  <c r="T3641" i="1"/>
  <c r="U3641" i="1" s="1"/>
  <c r="T3755" i="1"/>
  <c r="U3755" i="1" s="1"/>
  <c r="Z3755" i="1" s="1"/>
  <c r="T3831" i="1"/>
  <c r="U3831" i="1" s="1"/>
  <c r="T3724" i="1"/>
  <c r="U3724" i="1" s="1"/>
  <c r="T3832" i="1"/>
  <c r="U3832" i="1" s="1"/>
  <c r="T3201" i="1"/>
  <c r="U3201" i="1" s="1"/>
  <c r="T3139" i="1"/>
  <c r="U3139" i="1" s="1"/>
  <c r="T3712" i="1"/>
  <c r="U3712" i="1" s="1"/>
  <c r="W3712" i="1" s="1"/>
  <c r="T3206" i="1"/>
  <c r="U3206" i="1" s="1"/>
  <c r="T3295" i="1"/>
  <c r="U3295" i="1" s="1"/>
  <c r="T3380" i="1"/>
  <c r="U3380" i="1" s="1"/>
  <c r="T3551" i="1"/>
  <c r="U3551" i="1"/>
  <c r="T3636" i="1"/>
  <c r="U3636" i="1" s="1"/>
  <c r="T3207" i="1"/>
  <c r="U3207" i="1" s="1"/>
  <c r="W3207" i="1" s="1"/>
  <c r="T3296" i="1"/>
  <c r="U3296" i="1" s="1"/>
  <c r="T518" i="1"/>
  <c r="U518" i="1" s="1"/>
  <c r="T203" i="1"/>
  <c r="U203" i="1" s="1"/>
  <c r="W203" i="1" s="1"/>
  <c r="T505" i="1"/>
  <c r="U505" i="1" s="1"/>
  <c r="T114" i="1"/>
  <c r="U114" i="1" s="1"/>
  <c r="T545" i="1"/>
  <c r="U545" i="1" s="1"/>
  <c r="T10" i="1"/>
  <c r="U10" i="1" s="1"/>
  <c r="T3729" i="1"/>
  <c r="U3729" i="1" s="1"/>
  <c r="W3729" i="1" s="1"/>
  <c r="T3127" i="1"/>
  <c r="U3127" i="1" s="1"/>
  <c r="W3127" i="1" s="1"/>
  <c r="T3746" i="1"/>
  <c r="U3746" i="1" s="1"/>
  <c r="T3825" i="1"/>
  <c r="U3825" i="1" s="1"/>
  <c r="T3795" i="1"/>
  <c r="U3795" i="1" s="1"/>
  <c r="T3749" i="1"/>
  <c r="U3749" i="1" s="1"/>
  <c r="T3178" i="1"/>
  <c r="U3178" i="1" s="1"/>
  <c r="T3751" i="1"/>
  <c r="U3751" i="1" s="1"/>
  <c r="T3149" i="1"/>
  <c r="U3149" i="1" s="1"/>
  <c r="T3768" i="1"/>
  <c r="U3768" i="1" s="1"/>
  <c r="T3150" i="1"/>
  <c r="U3150" i="1" s="1"/>
  <c r="T3753" i="1"/>
  <c r="U3753" i="1" s="1"/>
  <c r="T3829" i="1"/>
  <c r="U3829" i="1" s="1"/>
  <c r="T3706" i="1"/>
  <c r="U3706" i="1" s="1"/>
  <c r="T3337" i="1"/>
  <c r="U3337" i="1" s="1"/>
  <c r="T3417" i="1"/>
  <c r="U3417" i="1" s="1"/>
  <c r="T3788" i="1"/>
  <c r="U3788" i="1" s="1"/>
  <c r="T3774" i="1"/>
  <c r="U3774" i="1" s="1"/>
  <c r="T3791" i="1"/>
  <c r="U3791" i="1" s="1"/>
  <c r="T3804" i="1"/>
  <c r="U3804" i="1" s="1"/>
  <c r="T3466" i="1"/>
  <c r="U3466" i="1" s="1"/>
  <c r="T3186" i="1"/>
  <c r="U3186" i="1" s="1"/>
  <c r="Z3186" i="1" s="1"/>
  <c r="T3365" i="1"/>
  <c r="U3365" i="1" s="1"/>
  <c r="T3451" i="1"/>
  <c r="U3451" i="1" s="1"/>
  <c r="T252" i="1"/>
  <c r="U252" i="1" s="1"/>
  <c r="T304" i="1"/>
  <c r="U304" i="1" s="1"/>
  <c r="T297" i="1"/>
  <c r="U297" i="1" s="1"/>
  <c r="T439" i="1"/>
  <c r="U439" i="1" s="1"/>
  <c r="T495" i="1"/>
  <c r="U495" i="1" s="1"/>
  <c r="T489" i="1"/>
  <c r="U489" i="1" s="1"/>
  <c r="Z489" i="1" s="1"/>
  <c r="T480" i="1"/>
  <c r="U480" i="1" s="1"/>
  <c r="T537" i="1"/>
  <c r="U537" i="1" s="1"/>
  <c r="T3762" i="1"/>
  <c r="U3762" i="1" s="1"/>
  <c r="T3128" i="1"/>
  <c r="U3128" i="1" s="1"/>
  <c r="T3732" i="1"/>
  <c r="U3732" i="1" s="1"/>
  <c r="T3685" i="1"/>
  <c r="U3685" i="1" s="1"/>
  <c r="T3765" i="1"/>
  <c r="U3765" i="1" s="1"/>
  <c r="T3194" i="1"/>
  <c r="U3194" i="1" s="1"/>
  <c r="T3687" i="1"/>
  <c r="U3687" i="1" s="1"/>
  <c r="T3767" i="1"/>
  <c r="U3767" i="1" s="1"/>
  <c r="T3688" i="1"/>
  <c r="U3688" i="1" s="1"/>
  <c r="W3688" i="1" s="1"/>
  <c r="T3769" i="1"/>
  <c r="U3769" i="1" s="1"/>
  <c r="T3273" i="1"/>
  <c r="U3273" i="1" s="1"/>
  <c r="T3353" i="1"/>
  <c r="U3353" i="1" s="1"/>
  <c r="T3497" i="1"/>
  <c r="U3497" i="1" s="1"/>
  <c r="T3771" i="1"/>
  <c r="U3771" i="1" s="1"/>
  <c r="T3740" i="1"/>
  <c r="U3740" i="1" s="1"/>
  <c r="T3693" i="1"/>
  <c r="U3693" i="1" s="1"/>
  <c r="T3790" i="1"/>
  <c r="U3790" i="1" s="1"/>
  <c r="T3661" i="1"/>
  <c r="U3661" i="1" s="1"/>
  <c r="W3661" i="1" s="1"/>
  <c r="T3209" i="1"/>
  <c r="U3209" i="1" s="1"/>
  <c r="T3212" i="1"/>
  <c r="U3212" i="1" s="1"/>
  <c r="T3171" i="1"/>
  <c r="U3171" i="1" s="1"/>
  <c r="T185" i="19"/>
  <c r="U185" i="19" s="1"/>
  <c r="W185" i="19" s="1"/>
  <c r="T231" i="19"/>
  <c r="U231" i="19" s="1"/>
  <c r="W231" i="19" s="1"/>
  <c r="T256" i="19"/>
  <c r="U256" i="19" s="1"/>
  <c r="W256" i="19" s="1"/>
  <c r="T3189" i="1"/>
  <c r="U3189" i="1" s="1"/>
  <c r="T3515" i="1"/>
  <c r="U3515" i="1" s="1"/>
  <c r="T3230" i="1"/>
  <c r="U3230" i="1" s="1"/>
  <c r="T3343" i="1"/>
  <c r="U3343" i="1" s="1"/>
  <c r="T3229" i="1"/>
  <c r="U3229" i="1" s="1"/>
  <c r="T3319" i="1"/>
  <c r="U3319" i="1" s="1"/>
  <c r="T3179" i="1"/>
  <c r="U3179" i="1" s="1"/>
  <c r="Z3179" i="1" s="1"/>
  <c r="T3461" i="1"/>
  <c r="U3461" i="1" s="1"/>
  <c r="W3461" i="1" s="1"/>
  <c r="T3225" i="1"/>
  <c r="U3225" i="1" s="1"/>
  <c r="T3224" i="1"/>
  <c r="U3224" i="1" s="1"/>
  <c r="T411" i="1"/>
  <c r="U411" i="1" s="1"/>
  <c r="T215" i="19"/>
  <c r="U215" i="19" s="1"/>
  <c r="W215" i="19" s="1"/>
  <c r="T3456" i="1"/>
  <c r="U3456" i="1" s="1"/>
  <c r="T3533" i="1"/>
  <c r="U3533" i="1" s="1"/>
  <c r="W3533" i="1" s="1"/>
  <c r="T3429" i="1"/>
  <c r="U3429" i="1" s="1"/>
  <c r="T3407" i="1"/>
  <c r="U3407" i="1" s="1"/>
  <c r="Z3407" i="1" s="1"/>
  <c r="T3426" i="1"/>
  <c r="U3426" i="1" s="1"/>
  <c r="T3668" i="1"/>
  <c r="U3668" i="1" s="1"/>
  <c r="T3359" i="1"/>
  <c r="U3359" i="1" s="1"/>
  <c r="W3359" i="1" s="1"/>
  <c r="T3254" i="1"/>
  <c r="U3254" i="1" s="1"/>
  <c r="T3163" i="1"/>
  <c r="U3163" i="1" s="1"/>
  <c r="T3348" i="1"/>
  <c r="U3348" i="1" s="1"/>
  <c r="T145" i="1"/>
  <c r="U145" i="1" s="1"/>
  <c r="T245" i="19"/>
  <c r="U245" i="19" s="1"/>
  <c r="W245" i="19" s="1"/>
  <c r="T3409" i="1"/>
  <c r="U3409" i="1" s="1"/>
  <c r="T3322" i="1"/>
  <c r="U3322" i="1" s="1"/>
  <c r="Z3322" i="1" s="1"/>
  <c r="T3320" i="1"/>
  <c r="U3320" i="1" s="1"/>
  <c r="T3298" i="1"/>
  <c r="U3298" i="1" s="1"/>
  <c r="T3531" i="1"/>
  <c r="U3531" i="1" s="1"/>
  <c r="W3531" i="1" s="1"/>
  <c r="T3547" i="1"/>
  <c r="U3547" i="1" s="1"/>
  <c r="W3547" i="1" s="1"/>
  <c r="T3444" i="1"/>
  <c r="U3444" i="1" s="1"/>
  <c r="T3237" i="1"/>
  <c r="U3237" i="1" s="1"/>
  <c r="T3168" i="1"/>
  <c r="U3168" i="1" s="1"/>
  <c r="T3502" i="1"/>
  <c r="U3502" i="1" s="1"/>
  <c r="T3137" i="1"/>
  <c r="U3137" i="1" s="1"/>
  <c r="T100" i="1"/>
  <c r="U100" i="1" s="1"/>
  <c r="T114" i="19"/>
  <c r="U114" i="19" s="1"/>
  <c r="W114" i="19" s="1"/>
  <c r="T282" i="19"/>
  <c r="U282" i="19" s="1"/>
  <c r="W282" i="19" s="1"/>
  <c r="T3255" i="1"/>
  <c r="U3255" i="1" s="1"/>
  <c r="T3181" i="1"/>
  <c r="U3181" i="1" s="1"/>
  <c r="T3514" i="1"/>
  <c r="U3514" i="1" s="1"/>
  <c r="T3408" i="1"/>
  <c r="U3408" i="1" s="1"/>
  <c r="W3408" i="1" s="1"/>
  <c r="T3180" i="1"/>
  <c r="U3180" i="1" s="1"/>
  <c r="T3132" i="1"/>
  <c r="U3132" i="1" s="1"/>
  <c r="T3297" i="1"/>
  <c r="U3297" i="1" s="1"/>
  <c r="W3297" i="1" s="1"/>
  <c r="T3619" i="1"/>
  <c r="U3619" i="1" s="1"/>
  <c r="T3728" i="1"/>
  <c r="U3728" i="1" s="1"/>
  <c r="T3192" i="1"/>
  <c r="U3192" i="1" s="1"/>
  <c r="T38" i="19"/>
  <c r="U38" i="19" s="1"/>
  <c r="W38" i="19" s="1"/>
  <c r="T3219" i="1"/>
  <c r="U3219" i="1" s="1"/>
  <c r="T5" i="19"/>
  <c r="U5" i="19" s="1"/>
  <c r="W5" i="19" s="1"/>
  <c r="T10" i="19"/>
  <c r="U10" i="19" s="1"/>
  <c r="W10" i="19" s="1"/>
  <c r="T24" i="19"/>
  <c r="U24" i="19" s="1"/>
  <c r="W24" i="19" s="1"/>
  <c r="T58" i="19"/>
  <c r="U58" i="19" s="1"/>
  <c r="W58" i="19" s="1"/>
  <c r="T77" i="19"/>
  <c r="U77" i="19" s="1"/>
  <c r="W77" i="19" s="1"/>
  <c r="T85" i="19"/>
  <c r="U85" i="19" s="1"/>
  <c r="W85" i="19" s="1"/>
  <c r="T88" i="19"/>
  <c r="U88" i="19" s="1"/>
  <c r="W88" i="19" s="1"/>
  <c r="T91" i="19"/>
  <c r="U91" i="19" s="1"/>
  <c r="W91" i="19" s="1"/>
  <c r="T94" i="19"/>
  <c r="U94" i="19" s="1"/>
  <c r="W94" i="19" s="1"/>
  <c r="T97" i="19"/>
  <c r="U97" i="19" s="1"/>
  <c r="T100" i="19"/>
  <c r="U100" i="19" s="1"/>
  <c r="T122" i="19"/>
  <c r="U122" i="19" s="1"/>
  <c r="W122" i="19" s="1"/>
  <c r="T130" i="19"/>
  <c r="U130" i="19" s="1"/>
  <c r="W130" i="19" s="1"/>
  <c r="T155" i="19"/>
  <c r="U155" i="19" s="1"/>
  <c r="W155" i="19" s="1"/>
  <c r="T158" i="19"/>
  <c r="U158" i="19" s="1"/>
  <c r="W158" i="19" s="1"/>
  <c r="T169" i="19"/>
  <c r="U169" i="19" s="1"/>
  <c r="Z169" i="19" s="1"/>
  <c r="T172" i="19"/>
  <c r="U172" i="19" s="1"/>
  <c r="T175" i="19"/>
  <c r="U175" i="19" s="1"/>
  <c r="W175" i="19" s="1"/>
  <c r="T180" i="19"/>
  <c r="U180" i="19" s="1"/>
  <c r="W180" i="19" s="1"/>
  <c r="T193" i="19"/>
  <c r="U193" i="19" s="1"/>
  <c r="T201" i="19"/>
  <c r="U201" i="19" s="1"/>
  <c r="T209" i="19"/>
  <c r="U209" i="19" s="1"/>
  <c r="W209" i="19" s="1"/>
  <c r="T212" i="19"/>
  <c r="U212" i="19" s="1"/>
  <c r="T218" i="19"/>
  <c r="U218" i="19" s="1"/>
  <c r="T226" i="19"/>
  <c r="U226" i="19" s="1"/>
  <c r="W226" i="19" s="1"/>
  <c r="T251" i="19"/>
  <c r="U251" i="19" s="1"/>
  <c r="W251" i="19" s="1"/>
  <c r="T269" i="19"/>
  <c r="U269" i="19" s="1"/>
  <c r="W269" i="19" s="1"/>
  <c r="T272" i="19"/>
  <c r="U272" i="19" s="1"/>
  <c r="T277" i="19"/>
  <c r="U277" i="19" s="1"/>
  <c r="T285" i="19"/>
  <c r="U285" i="19" s="1"/>
  <c r="W285" i="19" s="1"/>
  <c r="T290" i="19"/>
  <c r="U290" i="19" s="1"/>
  <c r="W290" i="19" s="1"/>
  <c r="T295" i="19"/>
  <c r="U295" i="19" s="1"/>
  <c r="W295" i="19" s="1"/>
  <c r="T300" i="19"/>
  <c r="U300" i="19" s="1"/>
  <c r="W300" i="19" s="1"/>
  <c r="T383" i="19"/>
  <c r="U383" i="19" s="1"/>
  <c r="W383" i="19" s="1"/>
  <c r="T4396" i="1"/>
  <c r="U4396" i="1" s="1"/>
  <c r="T4334" i="1"/>
  <c r="U4334" i="1" s="1"/>
  <c r="T4273" i="1"/>
  <c r="U4273" i="1" s="1"/>
  <c r="T4217" i="1"/>
  <c r="U4217" i="1" s="1"/>
  <c r="W4217" i="1" s="1"/>
  <c r="T4099" i="1"/>
  <c r="U4099" i="1" s="1"/>
  <c r="T3218" i="1"/>
  <c r="U3218" i="1" s="1"/>
  <c r="T7" i="19"/>
  <c r="U7" i="19" s="1"/>
  <c r="W7" i="19" s="1"/>
  <c r="T26" i="19"/>
  <c r="U26" i="19" s="1"/>
  <c r="T32" i="19"/>
  <c r="U32" i="19" s="1"/>
  <c r="Z32" i="19" s="1"/>
  <c r="T35" i="19"/>
  <c r="U35" i="19" s="1"/>
  <c r="T46" i="19"/>
  <c r="U46" i="19" s="1"/>
  <c r="W46" i="19" s="1"/>
  <c r="T49" i="19"/>
  <c r="U49" i="19" s="1"/>
  <c r="W49" i="19" s="1"/>
  <c r="T52" i="19"/>
  <c r="U52" i="19" s="1"/>
  <c r="T63" i="19"/>
  <c r="U63" i="19" s="1"/>
  <c r="W63" i="19" s="1"/>
  <c r="T74" i="19"/>
  <c r="U74" i="19" s="1"/>
  <c r="W74" i="19" s="1"/>
  <c r="T108" i="19"/>
  <c r="U108" i="19" s="1"/>
  <c r="W108" i="19" s="1"/>
  <c r="T135" i="19"/>
  <c r="U135" i="19" s="1"/>
  <c r="W135" i="19" s="1"/>
  <c r="T143" i="19"/>
  <c r="U143" i="19" s="1"/>
  <c r="T146" i="19"/>
  <c r="U146" i="19" s="1"/>
  <c r="W146" i="19" s="1"/>
  <c r="T152" i="19"/>
  <c r="U152" i="19" s="1"/>
  <c r="W152" i="19" s="1"/>
  <c r="T166" i="19"/>
  <c r="U166" i="19" s="1"/>
  <c r="W166" i="19" s="1"/>
  <c r="T206" i="19"/>
  <c r="U206" i="19" s="1"/>
  <c r="W206" i="19" s="1"/>
  <c r="T220" i="19"/>
  <c r="U220" i="19" s="1"/>
  <c r="W220" i="19" s="1"/>
  <c r="T223" i="19"/>
  <c r="U223" i="19" s="1"/>
  <c r="W223" i="19" s="1"/>
  <c r="T242" i="19"/>
  <c r="U242" i="19" s="1"/>
  <c r="W242" i="19" s="1"/>
  <c r="T248" i="19"/>
  <c r="U248" i="19" s="1"/>
  <c r="W248" i="19" s="1"/>
  <c r="T253" i="19"/>
  <c r="U253" i="19" s="1"/>
  <c r="T261" i="19"/>
  <c r="U261" i="19" s="1"/>
  <c r="W261" i="19" s="1"/>
  <c r="T266" i="19"/>
  <c r="U266" i="19" s="1"/>
  <c r="T274" i="19"/>
  <c r="U274" i="19" s="1"/>
  <c r="W274" i="19" s="1"/>
  <c r="T279" i="19"/>
  <c r="U279" i="19" s="1"/>
  <c r="W279" i="19" s="1"/>
  <c r="T322" i="19"/>
  <c r="U322" i="19" s="1"/>
  <c r="T418" i="19"/>
  <c r="U418" i="19" s="1"/>
  <c r="W418" i="19" s="1"/>
  <c r="T3924" i="1"/>
  <c r="U3924" i="1" s="1"/>
  <c r="T4323" i="1"/>
  <c r="U4323" i="1" s="1"/>
  <c r="W4323" i="1" s="1"/>
  <c r="T4263" i="1"/>
  <c r="U4263" i="1" s="1"/>
  <c r="T4207" i="1"/>
  <c r="U4207" i="1" s="1"/>
  <c r="T4147" i="1"/>
  <c r="U4147" i="1" s="1"/>
  <c r="T4090" i="1"/>
  <c r="U4090" i="1" s="1"/>
  <c r="T4032" i="1"/>
  <c r="U4032" i="1" s="1"/>
  <c r="W4032" i="1" s="1"/>
  <c r="T3977" i="1"/>
  <c r="U3977" i="1"/>
  <c r="T12" i="19"/>
  <c r="U12" i="19" s="1"/>
  <c r="W12" i="19" s="1"/>
  <c r="T15" i="19"/>
  <c r="U15" i="19" s="1"/>
  <c r="W15" i="19" s="1"/>
  <c r="T29" i="19"/>
  <c r="U29" i="19" s="1"/>
  <c r="W29" i="19" s="1"/>
  <c r="T60" i="19"/>
  <c r="U60" i="19" s="1"/>
  <c r="W60" i="19" s="1"/>
  <c r="T68" i="19"/>
  <c r="U68" i="19" s="1"/>
  <c r="T71" i="19"/>
  <c r="U71" i="19" s="1"/>
  <c r="T79" i="19"/>
  <c r="U79" i="19" s="1"/>
  <c r="W79" i="19" s="1"/>
  <c r="T96" i="19"/>
  <c r="U96" i="19" s="1"/>
  <c r="W96" i="19" s="1"/>
  <c r="T102" i="19"/>
  <c r="U102" i="19" s="1"/>
  <c r="W102" i="19" s="1"/>
  <c r="T105" i="19"/>
  <c r="U105" i="19" s="1"/>
  <c r="W105" i="19" s="1"/>
  <c r="T124" i="19"/>
  <c r="U124" i="19" s="1"/>
  <c r="T132" i="19"/>
  <c r="U132" i="19" s="1"/>
  <c r="W132" i="19" s="1"/>
  <c r="T140" i="19"/>
  <c r="U140" i="19" s="1"/>
  <c r="Z140" i="19" s="1"/>
  <c r="T160" i="19"/>
  <c r="U160" i="19" s="1"/>
  <c r="T163" i="19"/>
  <c r="U163" i="19" s="1"/>
  <c r="W163" i="19" s="1"/>
  <c r="T177" i="19"/>
  <c r="U177" i="19" s="1"/>
  <c r="T190" i="19"/>
  <c r="U190" i="19" s="1"/>
  <c r="W190" i="19" s="1"/>
  <c r="T195" i="19"/>
  <c r="U195" i="19" s="1"/>
  <c r="W195" i="19" s="1"/>
  <c r="T203" i="19"/>
  <c r="U203" i="19" s="1"/>
  <c r="T228" i="19"/>
  <c r="U228" i="19" s="1"/>
  <c r="W228" i="19" s="1"/>
  <c r="T236" i="19"/>
  <c r="U236" i="19" s="1"/>
  <c r="T239" i="19"/>
  <c r="U239" i="19" s="1"/>
  <c r="T292" i="19"/>
  <c r="U292" i="19" s="1"/>
  <c r="T297" i="19"/>
  <c r="U297" i="19" s="1"/>
  <c r="T304" i="19"/>
  <c r="U304" i="19" s="1"/>
  <c r="T3919" i="1"/>
  <c r="U3919" i="1" s="1"/>
  <c r="T3864" i="1"/>
  <c r="U3864" i="1" s="1"/>
  <c r="Z3864" i="1" s="1"/>
  <c r="T4381" i="1"/>
  <c r="U4381" i="1" s="1"/>
  <c r="T4259" i="1"/>
  <c r="U4259" i="1" s="1"/>
  <c r="T493" i="19"/>
  <c r="U493" i="19" s="1"/>
  <c r="T3217" i="1"/>
  <c r="U3217" i="1" s="1"/>
  <c r="T4" i="19"/>
  <c r="U4" i="19" s="1"/>
  <c r="W4" i="19" s="1"/>
  <c r="T23" i="19"/>
  <c r="U23" i="19" s="1"/>
  <c r="W23" i="19" s="1"/>
  <c r="T43" i="19"/>
  <c r="U43" i="19" s="1"/>
  <c r="W43" i="19" s="1"/>
  <c r="T57" i="19"/>
  <c r="U57" i="19" s="1"/>
  <c r="T84" i="19"/>
  <c r="U84" i="19" s="1"/>
  <c r="W84" i="19" s="1"/>
  <c r="T87" i="19"/>
  <c r="U87" i="19" s="1"/>
  <c r="W87" i="19" s="1"/>
  <c r="T90" i="19"/>
  <c r="U90" i="19" s="1"/>
  <c r="T93" i="19"/>
  <c r="U93" i="19" s="1"/>
  <c r="T99" i="19"/>
  <c r="U99" i="19" s="1"/>
  <c r="W99" i="19" s="1"/>
  <c r="T116" i="19"/>
  <c r="U116" i="19" s="1"/>
  <c r="T121" i="19"/>
  <c r="U121" i="19" s="1"/>
  <c r="W121" i="19" s="1"/>
  <c r="T157" i="19"/>
  <c r="U157" i="19" s="1"/>
  <c r="W157" i="19" s="1"/>
  <c r="T171" i="19"/>
  <c r="U171" i="19" s="1"/>
  <c r="W171" i="19" s="1"/>
  <c r="T174" i="19"/>
  <c r="U174" i="19" s="1"/>
  <c r="T182" i="19"/>
  <c r="U182" i="19" s="1"/>
  <c r="T187" i="19"/>
  <c r="U187" i="19" s="1"/>
  <c r="W187" i="19" s="1"/>
  <c r="T211" i="19"/>
  <c r="U211" i="19" s="1"/>
  <c r="W211" i="19" s="1"/>
  <c r="T225" i="19"/>
  <c r="U225" i="19" s="1"/>
  <c r="W225" i="19" s="1"/>
  <c r="T233" i="19"/>
  <c r="U233" i="19" s="1"/>
  <c r="W233" i="19" s="1"/>
  <c r="T258" i="19"/>
  <c r="U258" i="19" s="1"/>
  <c r="T263" i="19"/>
  <c r="U263" i="19" s="1"/>
  <c r="W263" i="19" s="1"/>
  <c r="T271" i="19"/>
  <c r="U271" i="19" s="1"/>
  <c r="W271" i="19" s="1"/>
  <c r="T284" i="19"/>
  <c r="U284" i="19" s="1"/>
  <c r="T308" i="19"/>
  <c r="U308" i="19" s="1"/>
  <c r="W308" i="19" s="1"/>
  <c r="T310" i="19"/>
  <c r="U310" i="19" s="1"/>
  <c r="W310" i="19" s="1"/>
  <c r="T423" i="19"/>
  <c r="U423" i="19" s="1"/>
  <c r="W423" i="19" s="1"/>
  <c r="T4376" i="1"/>
  <c r="U4376" i="1"/>
  <c r="W4376" i="1" s="1"/>
  <c r="T4081" i="1"/>
  <c r="U4081" i="1" s="1"/>
  <c r="T4023" i="1"/>
  <c r="U4023" i="1" s="1"/>
  <c r="T9" i="19"/>
  <c r="U9" i="19" s="1"/>
  <c r="W9" i="19" s="1"/>
  <c r="T37" i="19"/>
  <c r="U37" i="19" s="1"/>
  <c r="T40" i="19"/>
  <c r="U40" i="19" s="1"/>
  <c r="W40" i="19" s="1"/>
  <c r="T48" i="19"/>
  <c r="U48" i="19" s="1"/>
  <c r="W48" i="19" s="1"/>
  <c r="T54" i="19"/>
  <c r="U54" i="19" s="1"/>
  <c r="W54" i="19" s="1"/>
  <c r="T65" i="19"/>
  <c r="U65" i="19" s="1"/>
  <c r="T76" i="19"/>
  <c r="U76" i="19" s="1"/>
  <c r="W76" i="19" s="1"/>
  <c r="T110" i="19"/>
  <c r="U110" i="19" s="1"/>
  <c r="W110" i="19" s="1"/>
  <c r="T113" i="19"/>
  <c r="U113" i="19" s="1"/>
  <c r="W113" i="19" s="1"/>
  <c r="T129" i="19"/>
  <c r="U129" i="19" s="1"/>
  <c r="T137" i="19"/>
  <c r="U137" i="19" s="1"/>
  <c r="W137" i="19" s="1"/>
  <c r="T148" i="19"/>
  <c r="U148" i="19" s="1"/>
  <c r="T154" i="19"/>
  <c r="U154" i="19" s="1"/>
  <c r="W154" i="19" s="1"/>
  <c r="T168" i="19"/>
  <c r="U168" i="19" s="1"/>
  <c r="T179" i="19"/>
  <c r="U179" i="19" s="1"/>
  <c r="W179" i="19" s="1"/>
  <c r="T192" i="19"/>
  <c r="U192" i="19" s="1"/>
  <c r="W192" i="19" s="1"/>
  <c r="T197" i="19"/>
  <c r="U197" i="19" s="1"/>
  <c r="W197" i="19" s="1"/>
  <c r="T200" i="19"/>
  <c r="U200" i="19" s="1"/>
  <c r="W200" i="19" s="1"/>
  <c r="T208" i="19"/>
  <c r="U208" i="19" s="1"/>
  <c r="W208" i="19" s="1"/>
  <c r="T214" i="19"/>
  <c r="U214" i="19" s="1"/>
  <c r="W214" i="19" s="1"/>
  <c r="T217" i="19"/>
  <c r="U217" i="19" s="1"/>
  <c r="T250" i="19"/>
  <c r="U250" i="19" s="1"/>
  <c r="W250" i="19" s="1"/>
  <c r="T268" i="19"/>
  <c r="U268" i="19" s="1"/>
  <c r="T276" i="19"/>
  <c r="U276" i="19" s="1"/>
  <c r="T281" i="19"/>
  <c r="U281" i="19" s="1"/>
  <c r="W281" i="19" s="1"/>
  <c r="T289" i="19"/>
  <c r="U289" i="19" s="1"/>
  <c r="Z289" i="19" s="1"/>
  <c r="T299" i="19"/>
  <c r="U299" i="19" s="1"/>
  <c r="T329" i="19"/>
  <c r="U329" i="19" s="1"/>
  <c r="W329" i="19" s="1"/>
  <c r="T391" i="19"/>
  <c r="U391" i="19" s="1"/>
  <c r="W391" i="19" s="1"/>
  <c r="T444" i="19"/>
  <c r="U444" i="19" s="1"/>
  <c r="T3855" i="1"/>
  <c r="U3855" i="1" s="1"/>
  <c r="W3855" i="1" s="1"/>
  <c r="T4370" i="1"/>
  <c r="U4370" i="1" s="1"/>
  <c r="W4370" i="1" s="1"/>
  <c r="T483" i="19"/>
  <c r="U483" i="19" s="1"/>
  <c r="T17" i="19"/>
  <c r="U17" i="19" s="1"/>
  <c r="W17" i="19" s="1"/>
  <c r="T20" i="19"/>
  <c r="U20" i="19" s="1"/>
  <c r="T31" i="19"/>
  <c r="U31" i="19" s="1"/>
  <c r="W31" i="19" s="1"/>
  <c r="T34" i="19"/>
  <c r="U34" i="19" s="1"/>
  <c r="W34" i="19" s="1"/>
  <c r="T51" i="19"/>
  <c r="U51" i="19" s="1"/>
  <c r="T81" i="19"/>
  <c r="U81" i="19" s="1"/>
  <c r="W81" i="19" s="1"/>
  <c r="T104" i="19"/>
  <c r="U104" i="19" s="1"/>
  <c r="W104" i="19" s="1"/>
  <c r="T107" i="19"/>
  <c r="U107" i="19" s="1"/>
  <c r="T118" i="19"/>
  <c r="U118" i="19" s="1"/>
  <c r="W118" i="19" s="1"/>
  <c r="T126" i="19"/>
  <c r="U126" i="19" s="1"/>
  <c r="W126" i="19" s="1"/>
  <c r="T134" i="19"/>
  <c r="U134" i="19" s="1"/>
  <c r="W134" i="19" s="1"/>
  <c r="T142" i="19"/>
  <c r="U142" i="19" s="1"/>
  <c r="W142" i="19" s="1"/>
  <c r="T145" i="19"/>
  <c r="U145" i="19" s="1"/>
  <c r="W145" i="19" s="1"/>
  <c r="T151" i="19"/>
  <c r="U151" i="19" s="1"/>
  <c r="T165" i="19"/>
  <c r="U165" i="19" s="1"/>
  <c r="T184" i="19"/>
  <c r="U184" i="19" s="1"/>
  <c r="T189" i="19"/>
  <c r="U189" i="19" s="1"/>
  <c r="T205" i="19"/>
  <c r="U205" i="19" s="1"/>
  <c r="T222" i="19"/>
  <c r="U222" i="19" s="1"/>
  <c r="W222" i="19" s="1"/>
  <c r="T230" i="19"/>
  <c r="U230" i="19" s="1"/>
  <c r="T241" i="19"/>
  <c r="U241" i="19" s="1"/>
  <c r="T244" i="19"/>
  <c r="U244" i="19" s="1"/>
  <c r="T247" i="19"/>
  <c r="U247" i="19" s="1"/>
  <c r="W247" i="19" s="1"/>
  <c r="T255" i="19"/>
  <c r="U255" i="19" s="1"/>
  <c r="W255" i="19" s="1"/>
  <c r="T312" i="19"/>
  <c r="U312" i="19" s="1"/>
  <c r="W312" i="19" s="1"/>
  <c r="T361" i="19"/>
  <c r="U361" i="19" s="1"/>
  <c r="W361" i="19" s="1"/>
  <c r="T3906" i="1"/>
  <c r="U3906" i="1" s="1"/>
  <c r="T4365" i="1"/>
  <c r="U4365" i="1" s="1"/>
  <c r="T4302" i="1"/>
  <c r="U4302" i="1" s="1"/>
  <c r="T4245" i="1"/>
  <c r="U4245" i="1" s="1"/>
  <c r="T6296" i="1"/>
  <c r="U6296" i="1" s="1"/>
  <c r="Z6296" i="1" s="1"/>
  <c r="T6303" i="1"/>
  <c r="U6303" i="1" s="1"/>
  <c r="T6314" i="1"/>
  <c r="U6314" i="1" s="1"/>
  <c r="T6321" i="1"/>
  <c r="U6321" i="1"/>
  <c r="T6331" i="1"/>
  <c r="U6331" i="1" s="1"/>
  <c r="T6352" i="1"/>
  <c r="U6352" i="1" s="1"/>
  <c r="T6357" i="1"/>
  <c r="U6357" i="1" s="1"/>
  <c r="T6370" i="1"/>
  <c r="U6370" i="1" s="1"/>
  <c r="T6389" i="1"/>
  <c r="U6389" i="1" s="1"/>
  <c r="T6399" i="1"/>
  <c r="U6399" i="1" s="1"/>
  <c r="T6405" i="1"/>
  <c r="U6405" i="1" s="1"/>
  <c r="T6409" i="1"/>
  <c r="U6409" i="1" s="1"/>
  <c r="T6416" i="1"/>
  <c r="U6416" i="1" s="1"/>
  <c r="T6304" i="1"/>
  <c r="U6304" i="1" s="1"/>
  <c r="T6310" i="1"/>
  <c r="U6310" i="1" s="1"/>
  <c r="T6322" i="1"/>
  <c r="U6322" i="1" s="1"/>
  <c r="Z6322" i="1" s="1"/>
  <c r="T6336" i="1"/>
  <c r="U6336" i="1" s="1"/>
  <c r="T6340" i="1"/>
  <c r="U6340" i="1" s="1"/>
  <c r="T6347" i="1"/>
  <c r="U6347" i="1" s="1"/>
  <c r="T6366" i="1"/>
  <c r="U6366" i="1" s="1"/>
  <c r="T6385" i="1"/>
  <c r="U6385" i="1" s="1"/>
  <c r="T6400" i="1"/>
  <c r="U6400" i="1" s="1"/>
  <c r="T6410" i="1"/>
  <c r="U6410" i="1" s="1"/>
  <c r="T6417" i="1"/>
  <c r="U6417" i="1" s="1"/>
  <c r="T6427" i="1"/>
  <c r="U6427" i="1" s="1"/>
  <c r="T6294" i="1"/>
  <c r="U6294" i="1" s="1"/>
  <c r="T6305" i="1"/>
  <c r="U6305" i="1" s="1"/>
  <c r="T6323" i="1"/>
  <c r="U6323" i="1" s="1"/>
  <c r="T6348" i="1"/>
  <c r="U6348" i="1" s="1"/>
  <c r="T6297" i="1"/>
  <c r="U6297" i="1" s="1"/>
  <c r="Z6297" i="1" s="1"/>
  <c r="T6311" i="1"/>
  <c r="U6311" i="1" s="1"/>
  <c r="T6315" i="1"/>
  <c r="U6315" i="1" s="1"/>
  <c r="T6324" i="1"/>
  <c r="U6324" i="1" s="1"/>
  <c r="T6332" i="1"/>
  <c r="U6332" i="1" s="1"/>
  <c r="T6341" i="1"/>
  <c r="U6341" i="1" s="1"/>
  <c r="T6358" i="1"/>
  <c r="U6358" i="1" s="1"/>
  <c r="Z6358" i="1" s="1"/>
  <c r="T6367" i="1"/>
  <c r="U6367" i="1" s="1"/>
  <c r="T6406" i="1"/>
  <c r="U6406" i="1" s="1"/>
  <c r="Z6406" i="1" s="1"/>
  <c r="T6419" i="1"/>
  <c r="U6419" i="1" s="1"/>
  <c r="T6114" i="1"/>
  <c r="U6114" i="1" s="1"/>
  <c r="W6114" i="1" s="1"/>
  <c r="T6119" i="1"/>
  <c r="U6119" i="1" s="1"/>
  <c r="T6128" i="1"/>
  <c r="U6128" i="1" s="1"/>
  <c r="T6139" i="1"/>
  <c r="U6139" i="1" s="1"/>
  <c r="T6306" i="1"/>
  <c r="U6306" i="1" s="1"/>
  <c r="T6316" i="1"/>
  <c r="U6316" i="1" s="1"/>
  <c r="T6325" i="1"/>
  <c r="U6325" i="1" s="1"/>
  <c r="T6337" i="1"/>
  <c r="U6337" i="1" s="1"/>
  <c r="T6354" i="1"/>
  <c r="U6354" i="1" s="1"/>
  <c r="W6354" i="1" s="1"/>
  <c r="T6386" i="1"/>
  <c r="U6386" i="1" s="1"/>
  <c r="T6391" i="1"/>
  <c r="U6391" i="1" s="1"/>
  <c r="W6391" i="1" s="1"/>
  <c r="T6402" i="1"/>
  <c r="U6402" i="1" s="1"/>
  <c r="W6402" i="1" s="1"/>
  <c r="T6420" i="1"/>
  <c r="U6420" i="1" s="1"/>
  <c r="W6420" i="1" s="1"/>
  <c r="T6428" i="1"/>
  <c r="U6428" i="1" s="1"/>
  <c r="AF226" i="15"/>
  <c r="AG226" i="15" s="1"/>
  <c r="AM226" i="15" s="1"/>
  <c r="T6109" i="1"/>
  <c r="U6109" i="1" s="1"/>
  <c r="T6124" i="1"/>
  <c r="U6124" i="1" s="1"/>
  <c r="Z6124" i="1" s="1"/>
  <c r="T6134" i="1"/>
  <c r="U6134" i="1" s="1"/>
  <c r="T6144" i="1"/>
  <c r="U6144" i="1" s="1"/>
  <c r="T6149" i="1"/>
  <c r="U6149" i="1" s="1"/>
  <c r="T6164" i="1"/>
  <c r="U6164" i="1" s="1"/>
  <c r="T6171" i="1"/>
  <c r="U6171" i="1" s="1"/>
  <c r="T6179" i="1"/>
  <c r="U6179" i="1" s="1"/>
  <c r="Z6179" i="1" s="1"/>
  <c r="T6184" i="1"/>
  <c r="U6184" i="1" s="1"/>
  <c r="Z6184" i="1" s="1"/>
  <c r="T6200" i="1"/>
  <c r="U6200" i="1" s="1"/>
  <c r="T6210" i="1"/>
  <c r="U6210" i="1" s="1"/>
  <c r="T6224" i="1"/>
  <c r="U6224" i="1" s="1"/>
  <c r="W6224" i="1" s="1"/>
  <c r="T6242" i="1"/>
  <c r="U6242" i="1" s="1"/>
  <c r="T6249" i="1"/>
  <c r="U6249" i="1" s="1"/>
  <c r="Z6249" i="1" s="1"/>
  <c r="T6254" i="1"/>
  <c r="U6254" i="1" s="1"/>
  <c r="T6259" i="1"/>
  <c r="U6259" i="1" s="1"/>
  <c r="T6265" i="1"/>
  <c r="U6265" i="1" s="1"/>
  <c r="T6276" i="1"/>
  <c r="U6276" i="1" s="1"/>
  <c r="T6282" i="1"/>
  <c r="U6282" i="1" s="1"/>
  <c r="W6282" i="1" s="1"/>
  <c r="T6104" i="1"/>
  <c r="U6104" i="1" s="1"/>
  <c r="T782" i="19"/>
  <c r="U782" i="19" s="1"/>
  <c r="W782" i="19" s="1"/>
  <c r="T6326" i="1"/>
  <c r="U6326" i="1" s="1"/>
  <c r="T6342" i="1"/>
  <c r="U6342" i="1" s="1"/>
  <c r="T6349" i="1"/>
  <c r="U6349" i="1" s="1"/>
  <c r="W6349" i="1" s="1"/>
  <c r="T6359" i="1"/>
  <c r="U6359" i="1" s="1"/>
  <c r="W6359" i="1" s="1"/>
  <c r="T6372" i="1"/>
  <c r="U6372" i="1" s="1"/>
  <c r="T6376" i="1"/>
  <c r="U6376" i="1" s="1"/>
  <c r="T6382" i="1"/>
  <c r="U6382" i="1" s="1"/>
  <c r="W6382" i="1" s="1"/>
  <c r="T6392" i="1"/>
  <c r="U6392" i="1" s="1"/>
  <c r="T6412" i="1"/>
  <c r="U6412" i="1" s="1"/>
  <c r="T6421" i="1"/>
  <c r="U6421" i="1" s="1"/>
  <c r="T6429" i="1"/>
  <c r="U6429" i="1" s="1"/>
  <c r="T6293" i="1"/>
  <c r="U6293" i="1" s="1"/>
  <c r="Z6293" i="1" s="1"/>
  <c r="AF233" i="15"/>
  <c r="AG233" i="15" s="1"/>
  <c r="AM233" i="15" s="1"/>
  <c r="T6129" i="1"/>
  <c r="U6129" i="1" s="1"/>
  <c r="T6154" i="1"/>
  <c r="U6154" i="1" s="1"/>
  <c r="T6298" i="1"/>
  <c r="U6298" i="1" s="1"/>
  <c r="T6307" i="1"/>
  <c r="U6307" i="1" s="1"/>
  <c r="T6312" i="1"/>
  <c r="U6312" i="1" s="1"/>
  <c r="T6317" i="1"/>
  <c r="U6317" i="1" s="1"/>
  <c r="T6327" i="1"/>
  <c r="U6327" i="1" s="1"/>
  <c r="T6333" i="1"/>
  <c r="U6333" i="1" s="1"/>
  <c r="T6350" i="1"/>
  <c r="U6350" i="1" s="1"/>
  <c r="T6355" i="1"/>
  <c r="U6355" i="1" s="1"/>
  <c r="T6360" i="1"/>
  <c r="U6360" i="1" s="1"/>
  <c r="T6368" i="1"/>
  <c r="U6368" i="1" s="1"/>
  <c r="T6377" i="1"/>
  <c r="U6377" i="1" s="1"/>
  <c r="W6377" i="1" s="1"/>
  <c r="T6393" i="1"/>
  <c r="U6393" i="1" s="1"/>
  <c r="T6403" i="1"/>
  <c r="U6403" i="1" s="1"/>
  <c r="T6407" i="1"/>
  <c r="U6407" i="1" s="1"/>
  <c r="T6422" i="1"/>
  <c r="U6422" i="1" s="1"/>
  <c r="T6328" i="1"/>
  <c r="U6328" i="1" s="1"/>
  <c r="T6334" i="1"/>
  <c r="U6334" i="1" s="1"/>
  <c r="Z6334" i="1" s="1"/>
  <c r="T6338" i="1"/>
  <c r="U6338" i="1" s="1"/>
  <c r="T6343" i="1"/>
  <c r="U6343" i="1" s="1"/>
  <c r="T6361" i="1"/>
  <c r="U6361" i="1" s="1"/>
  <c r="W6361" i="1" s="1"/>
  <c r="T6383" i="1"/>
  <c r="U6383" i="1" s="1"/>
  <c r="T6387" i="1"/>
  <c r="U6387" i="1" s="1"/>
  <c r="W6387" i="1" s="1"/>
  <c r="T6394" i="1"/>
  <c r="U6394" i="1" s="1"/>
  <c r="T6413" i="1"/>
  <c r="U6413" i="1" s="1"/>
  <c r="T6423" i="1"/>
  <c r="U6423" i="1" s="1"/>
  <c r="AF230" i="15"/>
  <c r="AG230" i="15" s="1"/>
  <c r="AM230" i="15" s="1"/>
  <c r="AF223" i="15"/>
  <c r="AG223" i="15"/>
  <c r="AM223" i="15" s="1"/>
  <c r="T6299" i="1"/>
  <c r="U6299" i="1" s="1"/>
  <c r="Z6299" i="1" s="1"/>
  <c r="T6318" i="1"/>
  <c r="U6318" i="1" s="1"/>
  <c r="T6329" i="1"/>
  <c r="U6329" i="1" s="1"/>
  <c r="T6344" i="1"/>
  <c r="U6344" i="1" s="1"/>
  <c r="T6362" i="1"/>
  <c r="U6362" i="1" s="1"/>
  <c r="T6373" i="1"/>
  <c r="U6373" i="1" s="1"/>
  <c r="T6378" i="1"/>
  <c r="U6378" i="1" s="1"/>
  <c r="T6395" i="1"/>
  <c r="U6395" i="1" s="1"/>
  <c r="T6424" i="1"/>
  <c r="U6424" i="1" s="1"/>
  <c r="Z6424" i="1" s="1"/>
  <c r="AF232" i="15"/>
  <c r="AG232" i="15"/>
  <c r="AM232" i="15" s="1"/>
  <c r="T6111" i="1"/>
  <c r="U6111" i="1" s="1"/>
  <c r="W6111" i="1" s="1"/>
  <c r="T6116" i="1"/>
  <c r="U6116" i="1" s="1"/>
  <c r="T6121" i="1"/>
  <c r="U6121" i="1" s="1"/>
  <c r="T6300" i="1"/>
  <c r="U6300" i="1" s="1"/>
  <c r="T6308" i="1"/>
  <c r="U6308" i="1" s="1"/>
  <c r="T6313" i="1"/>
  <c r="U6313" i="1" s="1"/>
  <c r="T6345" i="1"/>
  <c r="U6345" i="1" s="1"/>
  <c r="T6351" i="1"/>
  <c r="U6351" i="1" s="1"/>
  <c r="Z6351" i="1" s="1"/>
  <c r="T6356" i="1"/>
  <c r="U6356" i="1" s="1"/>
  <c r="W6356" i="1" s="1"/>
  <c r="T6363" i="1"/>
  <c r="U6363" i="1" s="1"/>
  <c r="T6369" i="1"/>
  <c r="U6369" i="1" s="1"/>
  <c r="W6369" i="1" s="1"/>
  <c r="T6396" i="1"/>
  <c r="U6396" i="1" s="1"/>
  <c r="W6396" i="1" s="1"/>
  <c r="T6404" i="1"/>
  <c r="U6404" i="1" s="1"/>
  <c r="T6408" i="1"/>
  <c r="U6408" i="1" s="1"/>
  <c r="T6414" i="1"/>
  <c r="U6414" i="1" s="1"/>
  <c r="T6425" i="1"/>
  <c r="U6425" i="1" s="1"/>
  <c r="Z6425" i="1" s="1"/>
  <c r="T6302" i="1"/>
  <c r="U6302" i="1" s="1"/>
  <c r="T6320" i="1"/>
  <c r="U6320" i="1" s="1"/>
  <c r="T6365" i="1"/>
  <c r="U6365" i="1" s="1"/>
  <c r="T6374" i="1"/>
  <c r="U6374" i="1" s="1"/>
  <c r="T6380" i="1"/>
  <c r="U6380" i="1" s="1"/>
  <c r="T6398" i="1"/>
  <c r="U6398" i="1" s="1"/>
  <c r="W6398" i="1" s="1"/>
  <c r="T6415" i="1"/>
  <c r="U6415" i="1" s="1"/>
  <c r="W6415" i="1" s="1"/>
  <c r="T6426" i="1"/>
  <c r="U6426" i="1" s="1"/>
  <c r="W6426" i="1" s="1"/>
  <c r="AF227" i="15"/>
  <c r="AG227" i="15" s="1"/>
  <c r="AM227" i="15" s="1"/>
  <c r="T6112" i="1"/>
  <c r="U6112" i="1" s="1"/>
  <c r="T6137" i="1"/>
  <c r="U6137" i="1" s="1"/>
  <c r="T6147" i="1"/>
  <c r="U6147" i="1" s="1"/>
  <c r="T6167" i="1"/>
  <c r="U6167" i="1" s="1"/>
  <c r="T6301" i="1"/>
  <c r="U6301" i="1" s="1"/>
  <c r="T6364" i="1"/>
  <c r="U6364" i="1" s="1"/>
  <c r="Z6364" i="1" s="1"/>
  <c r="T6397" i="1"/>
  <c r="U6397" i="1" s="1"/>
  <c r="T6291" i="1"/>
  <c r="U6291" i="1" s="1"/>
  <c r="AF228" i="15"/>
  <c r="AG228" i="15" s="1"/>
  <c r="AM228" i="15" s="1"/>
  <c r="T6110" i="1"/>
  <c r="U6110" i="1" s="1"/>
  <c r="T6118" i="1"/>
  <c r="U6118" i="1" s="1"/>
  <c r="T6133" i="1"/>
  <c r="U6133" i="1" s="1"/>
  <c r="W6133" i="1" s="1"/>
  <c r="T6177" i="1"/>
  <c r="U6177" i="1" s="1"/>
  <c r="T6183" i="1"/>
  <c r="U6183" i="1" s="1"/>
  <c r="T6192" i="1"/>
  <c r="U6192" i="1" s="1"/>
  <c r="W6192" i="1" s="1"/>
  <c r="T6218" i="1"/>
  <c r="U6218" i="1" s="1"/>
  <c r="Z6218" i="1" s="1"/>
  <c r="T6233" i="1"/>
  <c r="U6233" i="1" s="1"/>
  <c r="Z6233" i="1" s="1"/>
  <c r="T6239" i="1"/>
  <c r="U6239" i="1" s="1"/>
  <c r="T6258" i="1"/>
  <c r="U6258" i="1" s="1"/>
  <c r="T6264" i="1"/>
  <c r="U6264" i="1" s="1"/>
  <c r="T789" i="19"/>
  <c r="U789" i="19" s="1"/>
  <c r="T779" i="19"/>
  <c r="U779" i="19" s="1"/>
  <c r="T6018" i="1"/>
  <c r="U6018" i="1" s="1"/>
  <c r="T6023" i="1"/>
  <c r="U6023" i="1" s="1"/>
  <c r="T6042" i="1"/>
  <c r="U6042" i="1" s="1"/>
  <c r="T6048" i="1"/>
  <c r="U6048" i="1" s="1"/>
  <c r="T6068" i="1"/>
  <c r="U6068" i="1" s="1"/>
  <c r="T6073" i="1"/>
  <c r="U6073" i="1" s="1"/>
  <c r="W6073" i="1" s="1"/>
  <c r="T6087" i="1"/>
  <c r="U6087" i="1" s="1"/>
  <c r="W6087" i="1" s="1"/>
  <c r="T771" i="19"/>
  <c r="U771" i="19" s="1"/>
  <c r="Z771" i="19" s="1"/>
  <c r="T759" i="19"/>
  <c r="U759" i="19" s="1"/>
  <c r="T6309" i="1"/>
  <c r="U6309" i="1" s="1"/>
  <c r="T6401" i="1"/>
  <c r="U6401" i="1" s="1"/>
  <c r="T6126" i="1"/>
  <c r="U6126" i="1" s="1"/>
  <c r="W6126" i="1" s="1"/>
  <c r="T6135" i="1"/>
  <c r="U6135" i="1" s="1"/>
  <c r="W6135" i="1" s="1"/>
  <c r="T6142" i="1"/>
  <c r="U6142" i="1" s="1"/>
  <c r="T6148" i="1"/>
  <c r="U6148" i="1" s="1"/>
  <c r="T6155" i="1"/>
  <c r="U6155" i="1" s="1"/>
  <c r="T6168" i="1"/>
  <c r="U6168" i="1" s="1"/>
  <c r="T6178" i="1"/>
  <c r="U6178" i="1" s="1"/>
  <c r="W6178" i="1" s="1"/>
  <c r="T6193" i="1"/>
  <c r="U6193" i="1" s="1"/>
  <c r="T6206" i="1"/>
  <c r="U6206" i="1" s="1"/>
  <c r="T6212" i="1"/>
  <c r="U6212" i="1" s="1"/>
  <c r="T6227" i="1"/>
  <c r="U6227" i="1" s="1"/>
  <c r="Z6227" i="1" s="1"/>
  <c r="T6245" i="1"/>
  <c r="U6245" i="1" s="1"/>
  <c r="T6270" i="1"/>
  <c r="U6270" i="1" s="1"/>
  <c r="T6277" i="1"/>
  <c r="U6277" i="1" s="1"/>
  <c r="T6283" i="1"/>
  <c r="U6283" i="1" s="1"/>
  <c r="T6289" i="1"/>
  <c r="U6289" i="1" s="1"/>
  <c r="T787" i="19"/>
  <c r="U787" i="19" s="1"/>
  <c r="T6005" i="1"/>
  <c r="U6005" i="1" s="1"/>
  <c r="T6028" i="1"/>
  <c r="U6028" i="1" s="1"/>
  <c r="T6037" i="1"/>
  <c r="U6037" i="1" s="1"/>
  <c r="T6054" i="1"/>
  <c r="U6054" i="1" s="1"/>
  <c r="W6054" i="1" s="1"/>
  <c r="T6058" i="1"/>
  <c r="U6058" i="1" s="1"/>
  <c r="T6092" i="1"/>
  <c r="U6092" i="1" s="1"/>
  <c r="Z6092" i="1" s="1"/>
  <c r="T6097" i="1"/>
  <c r="U6097" i="1" s="1"/>
  <c r="T6102" i="1"/>
  <c r="U6102" i="1" s="1"/>
  <c r="W6102" i="1" s="1"/>
  <c r="T776" i="19"/>
  <c r="U776" i="19" s="1"/>
  <c r="W776" i="19" s="1"/>
  <c r="T6120" i="1"/>
  <c r="U6120" i="1" s="1"/>
  <c r="T6319" i="1"/>
  <c r="U6319" i="1" s="1"/>
  <c r="T6371" i="1"/>
  <c r="U6371" i="1" s="1"/>
  <c r="T6136" i="1"/>
  <c r="U6136" i="1" s="1"/>
  <c r="Z6136" i="1" s="1"/>
  <c r="T6143" i="1"/>
  <c r="U6143" i="1" s="1"/>
  <c r="T6150" i="1"/>
  <c r="U6150" i="1" s="1"/>
  <c r="T6156" i="1"/>
  <c r="U6156" i="1" s="1"/>
  <c r="T6162" i="1"/>
  <c r="U6162" i="1" s="1"/>
  <c r="T6185" i="1"/>
  <c r="U6185" i="1" s="1"/>
  <c r="T6195" i="1"/>
  <c r="U6195" i="1" s="1"/>
  <c r="T6213" i="1"/>
  <c r="U6213" i="1" s="1"/>
  <c r="T6228" i="1"/>
  <c r="U6228" i="1" s="1"/>
  <c r="T6247" i="1"/>
  <c r="U6247" i="1" s="1"/>
  <c r="T6272" i="1"/>
  <c r="U6272" i="1" s="1"/>
  <c r="T6278" i="1"/>
  <c r="U6278" i="1" s="1"/>
  <c r="T6284" i="1"/>
  <c r="U6284" i="1" s="1"/>
  <c r="Z6284" i="1" s="1"/>
  <c r="T792" i="19"/>
  <c r="U792" i="19" s="1"/>
  <c r="T785" i="19"/>
  <c r="U785" i="19" s="1"/>
  <c r="T6006" i="1"/>
  <c r="U6006" i="1" s="1"/>
  <c r="T6024" i="1"/>
  <c r="U6024" i="1" s="1"/>
  <c r="W6024" i="1" s="1"/>
  <c r="T6098" i="1"/>
  <c r="U6098" i="1" s="1"/>
  <c r="T774" i="19"/>
  <c r="U774" i="19" s="1"/>
  <c r="Z774" i="19" s="1"/>
  <c r="T762" i="19"/>
  <c r="U762" i="19" s="1"/>
  <c r="W762" i="19" s="1"/>
  <c r="T6330" i="1"/>
  <c r="U6330" i="1" s="1"/>
  <c r="AF224" i="15"/>
  <c r="AG224" i="15"/>
  <c r="AM224" i="15" s="1"/>
  <c r="T6170" i="1"/>
  <c r="U6170" i="1" s="1"/>
  <c r="W6170" i="1" s="1"/>
  <c r="T6186" i="1"/>
  <c r="U6186" i="1" s="1"/>
  <c r="T6202" i="1"/>
  <c r="U6202" i="1" s="1"/>
  <c r="T6207" i="1"/>
  <c r="U6207" i="1" s="1"/>
  <c r="T6220" i="1"/>
  <c r="U6220" i="1" s="1"/>
  <c r="T6229" i="1"/>
  <c r="U6229" i="1" s="1"/>
  <c r="T6235" i="1"/>
  <c r="U6235" i="1" s="1"/>
  <c r="T6241" i="1"/>
  <c r="U6241" i="1" s="1"/>
  <c r="T6248" i="1"/>
  <c r="U6248" i="1" s="1"/>
  <c r="T6260" i="1"/>
  <c r="U6260" i="1" s="1"/>
  <c r="T6266" i="1"/>
  <c r="U6266" i="1" s="1"/>
  <c r="T6273" i="1"/>
  <c r="U6273" i="1" s="1"/>
  <c r="T6290" i="1"/>
  <c r="U6290" i="1" s="1"/>
  <c r="W6290" i="1" s="1"/>
  <c r="T6019" i="1"/>
  <c r="U6019" i="1" s="1"/>
  <c r="T6029" i="1"/>
  <c r="U6029" i="1" s="1"/>
  <c r="Z6029" i="1" s="1"/>
  <c r="T6034" i="1"/>
  <c r="U6034" i="1" s="1"/>
  <c r="W6034" i="1" s="1"/>
  <c r="T6038" i="1"/>
  <c r="U6038" i="1" s="1"/>
  <c r="W6038" i="1" s="1"/>
  <c r="T6044" i="1"/>
  <c r="U6044" i="1" s="1"/>
  <c r="T6055" i="1"/>
  <c r="U6055" i="1" s="1"/>
  <c r="T6059" i="1"/>
  <c r="U6059" i="1" s="1"/>
  <c r="T6064" i="1"/>
  <c r="U6064" i="1" s="1"/>
  <c r="T6070" i="1"/>
  <c r="U6070" i="1" s="1"/>
  <c r="T6075" i="1"/>
  <c r="U6075" i="1" s="1"/>
  <c r="W6075" i="1" s="1"/>
  <c r="T6080" i="1"/>
  <c r="U6080" i="1" s="1"/>
  <c r="T6093" i="1"/>
  <c r="U6093" i="1" s="1"/>
  <c r="W6093" i="1" s="1"/>
  <c r="T6335" i="1"/>
  <c r="U6335" i="1" s="1"/>
  <c r="Z6335" i="1" s="1"/>
  <c r="T6375" i="1"/>
  <c r="U6375" i="1" s="1"/>
  <c r="T6411" i="1"/>
  <c r="U6411" i="1" s="1"/>
  <c r="T6113" i="1"/>
  <c r="U6113" i="1" s="1"/>
  <c r="T6122" i="1"/>
  <c r="U6122" i="1" s="1"/>
  <c r="T6157" i="1"/>
  <c r="U6157" i="1" s="1"/>
  <c r="T6163" i="1"/>
  <c r="U6163" i="1" s="1"/>
  <c r="T6172" i="1"/>
  <c r="U6172" i="1" s="1"/>
  <c r="Z6172" i="1" s="1"/>
  <c r="T6187" i="1"/>
  <c r="U6187" i="1" s="1"/>
  <c r="T6196" i="1"/>
  <c r="U6196" i="1" s="1"/>
  <c r="T6214" i="1"/>
  <c r="U6214" i="1" s="1"/>
  <c r="T6250" i="1"/>
  <c r="U6250" i="1" s="1"/>
  <c r="T6255" i="1"/>
  <c r="U6255" i="1" s="1"/>
  <c r="T6279" i="1"/>
  <c r="U6279" i="1" s="1"/>
  <c r="T6285" i="1"/>
  <c r="U6285" i="1" s="1"/>
  <c r="T790" i="19"/>
  <c r="U790" i="19" s="1"/>
  <c r="Z790" i="19" s="1"/>
  <c r="T783" i="19"/>
  <c r="U783" i="19" s="1"/>
  <c r="W783" i="19" s="1"/>
  <c r="T780" i="19"/>
  <c r="U780" i="19" s="1"/>
  <c r="W780" i="19" s="1"/>
  <c r="T6011" i="1"/>
  <c r="U6011" i="1" s="1"/>
  <c r="T6015" i="1"/>
  <c r="U6015" i="1" s="1"/>
  <c r="T6050" i="1"/>
  <c r="U6050" i="1" s="1"/>
  <c r="T6084" i="1"/>
  <c r="U6084" i="1" s="1"/>
  <c r="T772" i="19"/>
  <c r="U772" i="19" s="1"/>
  <c r="T6339" i="1"/>
  <c r="U6339" i="1" s="1"/>
  <c r="T6379" i="1"/>
  <c r="U6379" i="1" s="1"/>
  <c r="W6379" i="1" s="1"/>
  <c r="T6106" i="1"/>
  <c r="U6106" i="1" s="1"/>
  <c r="T6130" i="1"/>
  <c r="U6130" i="1" s="1"/>
  <c r="T6151" i="1"/>
  <c r="U6151" i="1" s="1"/>
  <c r="T6180" i="1"/>
  <c r="U6180" i="1" s="1"/>
  <c r="T6188" i="1"/>
  <c r="U6188" i="1" s="1"/>
  <c r="T6197" i="1"/>
  <c r="U6197" i="1" s="1"/>
  <c r="Z6197" i="1" s="1"/>
  <c r="T6203" i="1"/>
  <c r="U6203" i="1" s="1"/>
  <c r="Z6203" i="1" s="1"/>
  <c r="T6221" i="1"/>
  <c r="U6221" i="1" s="1"/>
  <c r="W6221" i="1" s="1"/>
  <c r="T6236" i="1"/>
  <c r="U6236" i="1" s="1"/>
  <c r="T6261" i="1"/>
  <c r="U6261" i="1" s="1"/>
  <c r="T6274" i="1"/>
  <c r="U6274" i="1" s="1"/>
  <c r="T6286" i="1"/>
  <c r="U6286" i="1" s="1"/>
  <c r="T788" i="19"/>
  <c r="U788" i="19" s="1"/>
  <c r="T781" i="19"/>
  <c r="U781" i="19" s="1"/>
  <c r="T6002" i="1"/>
  <c r="U6002" i="1" s="1"/>
  <c r="T6007" i="1"/>
  <c r="U6007" i="1" s="1"/>
  <c r="T6020" i="1"/>
  <c r="U6020" i="1" s="1"/>
  <c r="W6020" i="1" s="1"/>
  <c r="T6025" i="1"/>
  <c r="U6025" i="1" s="1"/>
  <c r="Z6025" i="1" s="1"/>
  <c r="T6030" i="1"/>
  <c r="U6030" i="1" s="1"/>
  <c r="T6035" i="1"/>
  <c r="U6035" i="1" s="1"/>
  <c r="T6039" i="1"/>
  <c r="U6039" i="1" s="1"/>
  <c r="Z6039" i="1" s="1"/>
  <c r="T6060" i="1"/>
  <c r="U6060" i="1" s="1"/>
  <c r="Z6060" i="1" s="1"/>
  <c r="T6065" i="1"/>
  <c r="U6065" i="1" s="1"/>
  <c r="Z6065" i="1" s="1"/>
  <c r="T6076" i="1"/>
  <c r="U6076" i="1" s="1"/>
  <c r="T6089" i="1"/>
  <c r="U6089" i="1" s="1"/>
  <c r="T6346" i="1"/>
  <c r="U6346" i="1" s="1"/>
  <c r="T6381" i="1"/>
  <c r="U6381" i="1" s="1"/>
  <c r="T6418" i="1"/>
  <c r="U6418" i="1" s="1"/>
  <c r="Z6418" i="1" s="1"/>
  <c r="AF229" i="15"/>
  <c r="AG229" i="15"/>
  <c r="AM229" i="15" s="1"/>
  <c r="T6115" i="1"/>
  <c r="U6115" i="1" s="1"/>
  <c r="T6123" i="1"/>
  <c r="U6123" i="1" s="1"/>
  <c r="T6138" i="1"/>
  <c r="U6138" i="1" s="1"/>
  <c r="W6138" i="1" s="1"/>
  <c r="T6145" i="1"/>
  <c r="U6145" i="1" s="1"/>
  <c r="W6145" i="1" s="1"/>
  <c r="T6158" i="1"/>
  <c r="U6158" i="1" s="1"/>
  <c r="T6189" i="1"/>
  <c r="U6189" i="1" s="1"/>
  <c r="Z6189" i="1" s="1"/>
  <c r="T6208" i="1"/>
  <c r="U6208" i="1" s="1"/>
  <c r="T6215" i="1"/>
  <c r="U6215" i="1" s="1"/>
  <c r="W6215" i="1" s="1"/>
  <c r="T6222" i="1"/>
  <c r="U6222" i="1" s="1"/>
  <c r="T6230" i="1"/>
  <c r="U6230" i="1" s="1"/>
  <c r="T6237" i="1"/>
  <c r="U6237" i="1" s="1"/>
  <c r="T6243" i="1"/>
  <c r="U6243" i="1" s="1"/>
  <c r="T6256" i="1"/>
  <c r="U6256" i="1" s="1"/>
  <c r="T6267" i="1"/>
  <c r="U6267" i="1" s="1"/>
  <c r="T6280" i="1"/>
  <c r="U6280" i="1" s="1"/>
  <c r="T778" i="19"/>
  <c r="U778" i="19" s="1"/>
  <c r="T6012" i="1"/>
  <c r="U6012" i="1" s="1"/>
  <c r="T6045" i="1"/>
  <c r="U6045" i="1" s="1"/>
  <c r="T6051" i="1"/>
  <c r="U6051" i="1" s="1"/>
  <c r="W6051" i="1" s="1"/>
  <c r="T6056" i="1"/>
  <c r="U6056" i="1" s="1"/>
  <c r="T6071" i="1"/>
  <c r="U6071" i="1" s="1"/>
  <c r="T6081" i="1"/>
  <c r="U6081" i="1"/>
  <c r="T770" i="19"/>
  <c r="U770" i="19" s="1"/>
  <c r="T758" i="19"/>
  <c r="U758" i="19" s="1"/>
  <c r="Z758" i="19" s="1"/>
  <c r="AF231" i="15"/>
  <c r="AG231" i="15" s="1"/>
  <c r="AM231" i="15" s="1"/>
  <c r="T6107" i="1"/>
  <c r="U6107" i="1" s="1"/>
  <c r="T6127" i="1"/>
  <c r="U6127" i="1" s="1"/>
  <c r="T6146" i="1"/>
  <c r="U6146" i="1" s="1"/>
  <c r="T6160" i="1"/>
  <c r="U6160" i="1" s="1"/>
  <c r="T6181" i="1"/>
  <c r="U6181" i="1" s="1"/>
  <c r="T6199" i="1"/>
  <c r="U6199" i="1" s="1"/>
  <c r="T6262" i="1"/>
  <c r="U6262" i="1" s="1"/>
  <c r="T6105" i="1"/>
  <c r="U6105" i="1" s="1"/>
  <c r="Z6105" i="1" s="1"/>
  <c r="T6009" i="1"/>
  <c r="U6009" i="1" s="1"/>
  <c r="T6043" i="1"/>
  <c r="U6043" i="1" s="1"/>
  <c r="W6043" i="1" s="1"/>
  <c r="T769" i="19"/>
  <c r="U769" i="19" s="1"/>
  <c r="T756" i="19"/>
  <c r="U756" i="19" s="1"/>
  <c r="W756" i="19" s="1"/>
  <c r="AF217" i="15"/>
  <c r="AG217" i="15" s="1"/>
  <c r="AM217" i="15" s="1"/>
  <c r="T735" i="19"/>
  <c r="U735" i="19" s="1"/>
  <c r="T5767" i="1"/>
  <c r="U5767" i="1" s="1"/>
  <c r="T5773" i="1"/>
  <c r="U5773" i="1" s="1"/>
  <c r="T5778" i="1"/>
  <c r="U5778" i="1" s="1"/>
  <c r="Z5778" i="1" s="1"/>
  <c r="T5784" i="1"/>
  <c r="U5784" i="1" s="1"/>
  <c r="W5784" i="1" s="1"/>
  <c r="T5796" i="1"/>
  <c r="U5796" i="1" s="1"/>
  <c r="T5813" i="1"/>
  <c r="U5813" i="1" s="1"/>
  <c r="T5859" i="1"/>
  <c r="U5859" i="1" s="1"/>
  <c r="T5887" i="1"/>
  <c r="U5887" i="1" s="1"/>
  <c r="W5887" i="1" s="1"/>
  <c r="T5899" i="1"/>
  <c r="U5899" i="1" s="1"/>
  <c r="T5905" i="1"/>
  <c r="U5905" i="1" s="1"/>
  <c r="T5916" i="1"/>
  <c r="U5916" i="1" s="1"/>
  <c r="T5928" i="1"/>
  <c r="U5928" i="1"/>
  <c r="T5934" i="1"/>
  <c r="U5934" i="1" s="1"/>
  <c r="T5939" i="1"/>
  <c r="U5939" i="1" s="1"/>
  <c r="T5949" i="1"/>
  <c r="U5949" i="1" s="1"/>
  <c r="T5971" i="1"/>
  <c r="U5971" i="1" s="1"/>
  <c r="T5982" i="1"/>
  <c r="U5982" i="1" s="1"/>
  <c r="T5987" i="1"/>
  <c r="U5987" i="1" s="1"/>
  <c r="Z5987" i="1" s="1"/>
  <c r="T6353" i="1"/>
  <c r="U6353" i="1" s="1"/>
  <c r="T6131" i="1"/>
  <c r="U6131" i="1" s="1"/>
  <c r="W6131" i="1" s="1"/>
  <c r="T6161" i="1"/>
  <c r="U6161" i="1" s="1"/>
  <c r="W6161" i="1" s="1"/>
  <c r="T6246" i="1"/>
  <c r="U6246" i="1" s="1"/>
  <c r="T777" i="19"/>
  <c r="U777" i="19" s="1"/>
  <c r="T6010" i="1"/>
  <c r="U6010" i="1" s="1"/>
  <c r="T6021" i="1"/>
  <c r="U6021" i="1" s="1"/>
  <c r="T6032" i="1"/>
  <c r="U6032" i="1" s="1"/>
  <c r="T6069" i="1"/>
  <c r="U6069" i="1" s="1"/>
  <c r="W6069" i="1" s="1"/>
  <c r="T6091" i="1"/>
  <c r="U6091" i="1" s="1"/>
  <c r="Z6091" i="1" s="1"/>
  <c r="T6101" i="1"/>
  <c r="U6101" i="1" s="1"/>
  <c r="T767" i="19"/>
  <c r="U767" i="19" s="1"/>
  <c r="T765" i="19"/>
  <c r="U765" i="19" s="1"/>
  <c r="Z765" i="19" s="1"/>
  <c r="T749" i="19"/>
  <c r="U749" i="19" s="1"/>
  <c r="Z749" i="19" s="1"/>
  <c r="T739" i="19"/>
  <c r="U739" i="19" s="1"/>
  <c r="Z739" i="19" s="1"/>
  <c r="AF219" i="15"/>
  <c r="AG219" i="15" s="1"/>
  <c r="AM219" i="15" s="1"/>
  <c r="T5791" i="1"/>
  <c r="U5791" i="1" s="1"/>
  <c r="T5802" i="1"/>
  <c r="U5802" i="1" s="1"/>
  <c r="Z5802" i="1" s="1"/>
  <c r="T5808" i="1"/>
  <c r="U5808" i="1" s="1"/>
  <c r="Z5808" i="1" s="1"/>
  <c r="T5819" i="1"/>
  <c r="U5819" i="1" s="1"/>
  <c r="T5825" i="1"/>
  <c r="U5825" i="1" s="1"/>
  <c r="W5825" i="1" s="1"/>
  <c r="T5831" i="1"/>
  <c r="U5831" i="1" s="1"/>
  <c r="T5837" i="1"/>
  <c r="U5837" i="1" s="1"/>
  <c r="T5843" i="1"/>
  <c r="U5843" i="1" s="1"/>
  <c r="T5853" i="1"/>
  <c r="U5853" i="1" s="1"/>
  <c r="T5865" i="1"/>
  <c r="U5865" i="1" s="1"/>
  <c r="T5876" i="1"/>
  <c r="U5876" i="1" s="1"/>
  <c r="W5876" i="1" s="1"/>
  <c r="T5882" i="1"/>
  <c r="U5882" i="1" s="1"/>
  <c r="T5894" i="1"/>
  <c r="U5894" i="1" s="1"/>
  <c r="T5911" i="1"/>
  <c r="U5911" i="1" s="1"/>
  <c r="Z5911" i="1" s="1"/>
  <c r="T5917" i="1"/>
  <c r="U5917" i="1" s="1"/>
  <c r="T5923" i="1"/>
  <c r="U5923" i="1" s="1"/>
  <c r="T5944" i="1"/>
  <c r="U5944" i="1" s="1"/>
  <c r="T5950" i="1"/>
  <c r="U5950" i="1" s="1"/>
  <c r="T5966" i="1"/>
  <c r="U5966" i="1" s="1"/>
  <c r="T5977" i="1"/>
  <c r="U5977" i="1" s="1"/>
  <c r="T5992" i="1"/>
  <c r="U5992" i="1" s="1"/>
  <c r="W5992" i="1" s="1"/>
  <c r="T6292" i="1"/>
  <c r="U6292" i="1" s="1"/>
  <c r="T6108" i="1"/>
  <c r="U6108" i="1" s="1"/>
  <c r="T6201" i="1"/>
  <c r="U6201" i="1" s="1"/>
  <c r="W6201" i="1" s="1"/>
  <c r="T6216" i="1"/>
  <c r="U6216" i="1" s="1"/>
  <c r="T6132" i="1"/>
  <c r="U6132" i="1" s="1"/>
  <c r="T6165" i="1"/>
  <c r="U6165" i="1" s="1"/>
  <c r="T6182" i="1"/>
  <c r="U6182" i="1" s="1"/>
  <c r="W6182" i="1" s="1"/>
  <c r="T6217" i="1"/>
  <c r="U6217" i="1" s="1"/>
  <c r="T6234" i="1"/>
  <c r="U6234" i="1" s="1"/>
  <c r="Z6234" i="1" s="1"/>
  <c r="T786" i="19"/>
  <c r="U786" i="19" s="1"/>
  <c r="Z786" i="19" s="1"/>
  <c r="T784" i="19"/>
  <c r="U784" i="19" s="1"/>
  <c r="T6022" i="1"/>
  <c r="U6022" i="1" s="1"/>
  <c r="T6047" i="1"/>
  <c r="U6047" i="1" s="1"/>
  <c r="T6094" i="1"/>
  <c r="U6094" i="1" s="1"/>
  <c r="T761" i="19"/>
  <c r="U761" i="19" s="1"/>
  <c r="T747" i="19"/>
  <c r="U747" i="19" s="1"/>
  <c r="T5769" i="1"/>
  <c r="U5769" i="1" s="1"/>
  <c r="Z5769" i="1" s="1"/>
  <c r="T5792" i="1"/>
  <c r="U5792" i="1" s="1"/>
  <c r="T5797" i="1"/>
  <c r="U5797" i="1" s="1"/>
  <c r="T5803" i="1"/>
  <c r="U5803" i="1" s="1"/>
  <c r="T5820" i="1"/>
  <c r="U5820" i="1" s="1"/>
  <c r="T5826" i="1"/>
  <c r="U5826" i="1" s="1"/>
  <c r="T5832" i="1"/>
  <c r="U5832" i="1" s="1"/>
  <c r="W5832" i="1" s="1"/>
  <c r="T5838" i="1"/>
  <c r="U5838" i="1" s="1"/>
  <c r="T5854" i="1"/>
  <c r="U5854" i="1" s="1"/>
  <c r="Z5854" i="1" s="1"/>
  <c r="T5866" i="1"/>
  <c r="U5866" i="1" s="1"/>
  <c r="T5877" i="1"/>
  <c r="U5877" i="1" s="1"/>
  <c r="T5883" i="1"/>
  <c r="U5883" i="1" s="1"/>
  <c r="W5883" i="1" s="1"/>
  <c r="T5906" i="1"/>
  <c r="U5906" i="1" s="1"/>
  <c r="T5912" i="1"/>
  <c r="U5912" i="1" s="1"/>
  <c r="T5918" i="1"/>
  <c r="U5918" i="1" s="1"/>
  <c r="T5924" i="1"/>
  <c r="U5924" i="1" s="1"/>
  <c r="T5935" i="1"/>
  <c r="U5935" i="1" s="1"/>
  <c r="Z5935" i="1" s="1"/>
  <c r="T5940" i="1"/>
  <c r="U5940" i="1" s="1"/>
  <c r="T5945" i="1"/>
  <c r="U5945" i="1" s="1"/>
  <c r="T5951" i="1"/>
  <c r="U5951" i="1" s="1"/>
  <c r="T5972" i="1"/>
  <c r="U5972" i="1" s="1"/>
  <c r="T5978" i="1"/>
  <c r="U5978" i="1" s="1"/>
  <c r="W5978" i="1" s="1"/>
  <c r="T5988" i="1"/>
  <c r="U5988" i="1" s="1"/>
  <c r="T6384" i="1"/>
  <c r="U6384" i="1" s="1"/>
  <c r="T6152" i="1"/>
  <c r="U6152" i="1" s="1"/>
  <c r="W6152" i="1" s="1"/>
  <c r="T6204" i="1"/>
  <c r="U6204" i="1" s="1"/>
  <c r="T6281" i="1"/>
  <c r="U6281" i="1" s="1"/>
  <c r="T6003" i="1"/>
  <c r="U6003" i="1" s="1"/>
  <c r="T6013" i="1"/>
  <c r="U6013" i="1" s="1"/>
  <c r="T6061" i="1"/>
  <c r="U6061" i="1" s="1"/>
  <c r="Z6061" i="1" s="1"/>
  <c r="T6072" i="1"/>
  <c r="U6072" i="1" s="1"/>
  <c r="T6083" i="1"/>
  <c r="U6083" i="1" s="1"/>
  <c r="W6083" i="1" s="1"/>
  <c r="T6095" i="1"/>
  <c r="U6095" i="1" s="1"/>
  <c r="T6103" i="1"/>
  <c r="U6103" i="1" s="1"/>
  <c r="W6103" i="1" s="1"/>
  <c r="T752" i="19"/>
  <c r="U752" i="19" s="1"/>
  <c r="Z752" i="19" s="1"/>
  <c r="T742" i="19"/>
  <c r="U742" i="19" s="1"/>
  <c r="T737" i="19"/>
  <c r="U737" i="19" s="1"/>
  <c r="T5780" i="1"/>
  <c r="U5780" i="1" s="1"/>
  <c r="T5786" i="1"/>
  <c r="U5786" i="1" s="1"/>
  <c r="T5809" i="1"/>
  <c r="U5809" i="1" s="1"/>
  <c r="Z5809" i="1" s="1"/>
  <c r="T5815" i="1"/>
  <c r="U5815" i="1" s="1"/>
  <c r="T5833" i="1"/>
  <c r="U5833" i="1" s="1"/>
  <c r="T5844" i="1"/>
  <c r="U5844" i="1" s="1"/>
  <c r="T5849" i="1"/>
  <c r="U5849" i="1" s="1"/>
  <c r="Z5849" i="1" s="1"/>
  <c r="T5861" i="1"/>
  <c r="U5861" i="1" s="1"/>
  <c r="T5872" i="1"/>
  <c r="U5872" i="1" s="1"/>
  <c r="T5889" i="1"/>
  <c r="U5889" i="1" s="1"/>
  <c r="W5889" i="1" s="1"/>
  <c r="T5895" i="1"/>
  <c r="U5895" i="1" s="1"/>
  <c r="T5901" i="1"/>
  <c r="U5901" i="1" s="1"/>
  <c r="T5930" i="1"/>
  <c r="U5930" i="1" s="1"/>
  <c r="T5957" i="1"/>
  <c r="U5957" i="1" s="1"/>
  <c r="W5957" i="1" s="1"/>
  <c r="T5962" i="1"/>
  <c r="U5962" i="1" s="1"/>
  <c r="T5967" i="1"/>
  <c r="U5967" i="1" s="1"/>
  <c r="T5993" i="1"/>
  <c r="U5993" i="1" s="1"/>
  <c r="T5998" i="1"/>
  <c r="U5998" i="1" s="1"/>
  <c r="W5998" i="1" s="1"/>
  <c r="T6390" i="1"/>
  <c r="U6390" i="1" s="1"/>
  <c r="T6140" i="1"/>
  <c r="U6140" i="1" s="1"/>
  <c r="W6140" i="1" s="1"/>
  <c r="T6173" i="1"/>
  <c r="U6173" i="1" s="1"/>
  <c r="T6225" i="1"/>
  <c r="U6225" i="1" s="1"/>
  <c r="T6016" i="1"/>
  <c r="U6016" i="1" s="1"/>
  <c r="Z6016" i="1" s="1"/>
  <c r="T6052" i="1"/>
  <c r="U6052" i="1" s="1"/>
  <c r="T6062" i="1"/>
  <c r="U6062" i="1" s="1"/>
  <c r="T6086" i="1"/>
  <c r="U6086" i="1" s="1"/>
  <c r="T766" i="19"/>
  <c r="U766" i="19" s="1"/>
  <c r="T764" i="19"/>
  <c r="U764" i="19" s="1"/>
  <c r="W764" i="19" s="1"/>
  <c r="T755" i="19"/>
  <c r="U755" i="19" s="1"/>
  <c r="Z755" i="19" s="1"/>
  <c r="T745" i="19"/>
  <c r="U745" i="19" s="1"/>
  <c r="W745" i="19" s="1"/>
  <c r="AF220" i="15"/>
  <c r="AG220" i="15" s="1"/>
  <c r="AM220" i="15" s="1"/>
  <c r="AF218" i="15"/>
  <c r="AG218" i="15" s="1"/>
  <c r="AM218" i="15" s="1"/>
  <c r="T5771" i="1"/>
  <c r="U5771" i="1" s="1"/>
  <c r="T5776" i="1"/>
  <c r="U5776" i="1" s="1"/>
  <c r="T5781" i="1"/>
  <c r="U5781" i="1" s="1"/>
  <c r="T5788" i="1"/>
  <c r="U5788" i="1" s="1"/>
  <c r="T5805" i="1"/>
  <c r="U5805" i="1" s="1"/>
  <c r="W5805" i="1" s="1"/>
  <c r="T5811" i="1"/>
  <c r="U5811" i="1" s="1"/>
  <c r="W5811" i="1" s="1"/>
  <c r="T5822" i="1"/>
  <c r="U5822" i="1" s="1"/>
  <c r="W5822" i="1" s="1"/>
  <c r="T5828" i="1"/>
  <c r="U5828" i="1" s="1"/>
  <c r="T5840" i="1"/>
  <c r="U5840" i="1" s="1"/>
  <c r="T5845" i="1"/>
  <c r="U5845" i="1" s="1"/>
  <c r="T5862" i="1"/>
  <c r="U5862" i="1" s="1"/>
  <c r="T5868" i="1"/>
  <c r="U5868" i="1" s="1"/>
  <c r="T5879" i="1"/>
  <c r="U5879" i="1" s="1"/>
  <c r="T5885" i="1"/>
  <c r="U5885" i="1" s="1"/>
  <c r="T5908" i="1"/>
  <c r="U5908" i="1" s="1"/>
  <c r="T5914" i="1"/>
  <c r="U5914" i="1" s="1"/>
  <c r="T5920" i="1"/>
  <c r="U5920" i="1" s="1"/>
  <c r="Z5920" i="1" s="1"/>
  <c r="T5937" i="1"/>
  <c r="U5937" i="1" s="1"/>
  <c r="T5942" i="1"/>
  <c r="U5942" i="1" s="1"/>
  <c r="T5947" i="1"/>
  <c r="U5947" i="1" s="1"/>
  <c r="W5947" i="1" s="1"/>
  <c r="T5953" i="1"/>
  <c r="U5953" i="1" s="1"/>
  <c r="T5958" i="1"/>
  <c r="U5958" i="1" s="1"/>
  <c r="AF225" i="15"/>
  <c r="AG225" i="15"/>
  <c r="AM225" i="15" s="1"/>
  <c r="T6174" i="1"/>
  <c r="U6174" i="1" s="1"/>
  <c r="T6226" i="1"/>
  <c r="U6226" i="1" s="1"/>
  <c r="T6240" i="1"/>
  <c r="U6240" i="1" s="1"/>
  <c r="T6269" i="1"/>
  <c r="U6269" i="1" s="1"/>
  <c r="W6269" i="1" s="1"/>
  <c r="T6287" i="1"/>
  <c r="U6287" i="1" s="1"/>
  <c r="Z6287" i="1" s="1"/>
  <c r="AF221" i="15"/>
  <c r="AG221" i="15" s="1"/>
  <c r="AM221" i="15" s="1"/>
  <c r="T6027" i="1"/>
  <c r="U6027" i="1" s="1"/>
  <c r="T6040" i="1"/>
  <c r="U6040" i="1" s="1"/>
  <c r="T6063" i="1"/>
  <c r="U6063" i="1" s="1"/>
  <c r="W6063" i="1" s="1"/>
  <c r="T6077" i="1"/>
  <c r="U6077" i="1" s="1"/>
  <c r="T748" i="19"/>
  <c r="U748" i="19" s="1"/>
  <c r="W748" i="19" s="1"/>
  <c r="T733" i="19"/>
  <c r="U733" i="19" s="1"/>
  <c r="T5764" i="1"/>
  <c r="U5764" i="1" s="1"/>
  <c r="T5794" i="1"/>
  <c r="U5794" i="1" s="1"/>
  <c r="T5800" i="1"/>
  <c r="U5800" i="1" s="1"/>
  <c r="Z5800" i="1" s="1"/>
  <c r="T5817" i="1"/>
  <c r="U5817" i="1" s="1"/>
  <c r="T5835" i="1"/>
  <c r="U5835" i="1" s="1"/>
  <c r="T5851" i="1"/>
  <c r="U5851" i="1" s="1"/>
  <c r="T5857" i="1"/>
  <c r="U5857" i="1" s="1"/>
  <c r="Z5857" i="1" s="1"/>
  <c r="T5874" i="1"/>
  <c r="U5874" i="1" s="1"/>
  <c r="T5891" i="1"/>
  <c r="U5891" i="1" s="1"/>
  <c r="Z5891" i="1" s="1"/>
  <c r="T5897" i="1"/>
  <c r="U5897" i="1" s="1"/>
  <c r="T5926" i="1"/>
  <c r="U5926" i="1" s="1"/>
  <c r="Z5926" i="1" s="1"/>
  <c r="T5932" i="1"/>
  <c r="U5932" i="1" s="1"/>
  <c r="T5969" i="1"/>
  <c r="U5969" i="1" s="1"/>
  <c r="T5980" i="1"/>
  <c r="U5980" i="1" s="1"/>
  <c r="T5990" i="1"/>
  <c r="U5990" i="1" s="1"/>
  <c r="Z5990" i="1" s="1"/>
  <c r="T6191" i="1"/>
  <c r="U6191" i="1" s="1"/>
  <c r="T6288" i="1"/>
  <c r="U6288" i="1" s="1"/>
  <c r="W6288" i="1" s="1"/>
  <c r="T6031" i="1"/>
  <c r="U6031" i="1" s="1"/>
  <c r="T6079" i="1"/>
  <c r="U6079" i="1" s="1"/>
  <c r="Z6079" i="1" s="1"/>
  <c r="T6100" i="1"/>
  <c r="U6100" i="1" s="1"/>
  <c r="T6000" i="1"/>
  <c r="U6000" i="1" s="1"/>
  <c r="W6000" i="1" s="1"/>
  <c r="T763" i="19"/>
  <c r="U763" i="19" s="1"/>
  <c r="T757" i="19"/>
  <c r="U757" i="19" s="1"/>
  <c r="T751" i="19"/>
  <c r="U751" i="19" s="1"/>
  <c r="T734" i="19"/>
  <c r="U734" i="19" s="1"/>
  <c r="W734" i="19" s="1"/>
  <c r="T5774" i="1"/>
  <c r="U5774" i="1" s="1"/>
  <c r="T5785" i="1"/>
  <c r="U5785" i="1" s="1"/>
  <c r="Z5785" i="1" s="1"/>
  <c r="T5888" i="1"/>
  <c r="U5888" i="1" s="1"/>
  <c r="T5900" i="1"/>
  <c r="U5900" i="1" s="1"/>
  <c r="T5956" i="1"/>
  <c r="U5956" i="1" s="1"/>
  <c r="T5965" i="1"/>
  <c r="U5965" i="1" s="1"/>
  <c r="T5975" i="1"/>
  <c r="U5975" i="1" s="1"/>
  <c r="Z5975" i="1" s="1"/>
  <c r="T5600" i="1"/>
  <c r="U5600" i="1" s="1"/>
  <c r="T5606" i="1"/>
  <c r="U5606" i="1" s="1"/>
  <c r="Z5606" i="1" s="1"/>
  <c r="T5613" i="1"/>
  <c r="U5613" i="1" s="1"/>
  <c r="T5638" i="1"/>
  <c r="U5638" i="1" s="1"/>
  <c r="Z5638" i="1" s="1"/>
  <c r="T5644" i="1"/>
  <c r="U5644" i="1" s="1"/>
  <c r="W5644" i="1" s="1"/>
  <c r="T5656" i="1"/>
  <c r="U5656" i="1" s="1"/>
  <c r="Z5656" i="1" s="1"/>
  <c r="T6388" i="1"/>
  <c r="U6388" i="1" s="1"/>
  <c r="Z6388" i="1" s="1"/>
  <c r="T6194" i="1"/>
  <c r="U6194" i="1" s="1"/>
  <c r="T6231" i="1"/>
  <c r="U6231" i="1" s="1"/>
  <c r="W6231" i="1" s="1"/>
  <c r="T6033" i="1"/>
  <c r="U6033" i="1" s="1"/>
  <c r="T6057" i="1"/>
  <c r="U6057" i="1" s="1"/>
  <c r="Z6057" i="1" s="1"/>
  <c r="T6082" i="1"/>
  <c r="U6082" i="1" s="1"/>
  <c r="T743" i="19"/>
  <c r="U743" i="19" s="1"/>
  <c r="T5763" i="1"/>
  <c r="U5763" i="1" s="1"/>
  <c r="T5775" i="1"/>
  <c r="U5775" i="1" s="1"/>
  <c r="T5787" i="1"/>
  <c r="U5787" i="1" s="1"/>
  <c r="T5798" i="1"/>
  <c r="U5798" i="1" s="1"/>
  <c r="T5821" i="1"/>
  <c r="U5821" i="1" s="1"/>
  <c r="Z5821" i="1" s="1"/>
  <c r="T5855" i="1"/>
  <c r="U5855" i="1" s="1"/>
  <c r="T5878" i="1"/>
  <c r="U5878" i="1" s="1"/>
  <c r="T5913" i="1"/>
  <c r="U5913" i="1" s="1"/>
  <c r="T5936" i="1"/>
  <c r="U5936" i="1" s="1"/>
  <c r="T5946" i="1"/>
  <c r="U5946" i="1" s="1"/>
  <c r="T5985" i="1"/>
  <c r="U5985" i="1" s="1"/>
  <c r="T5601" i="1"/>
  <c r="U5601" i="1" s="1"/>
  <c r="T5614" i="1"/>
  <c r="U5614" i="1" s="1"/>
  <c r="W5614" i="1" s="1"/>
  <c r="T5619" i="1"/>
  <c r="U5619" i="1" s="1"/>
  <c r="T5626" i="1"/>
  <c r="U5626" i="1" s="1"/>
  <c r="T5631" i="1"/>
  <c r="U5631" i="1" s="1"/>
  <c r="T5645" i="1"/>
  <c r="U5645" i="1" s="1"/>
  <c r="W5645" i="1" s="1"/>
  <c r="T5670" i="1"/>
  <c r="U5670" i="1" s="1"/>
  <c r="T5680" i="1"/>
  <c r="U5680" i="1" s="1"/>
  <c r="T5693" i="1"/>
  <c r="U5693" i="1" s="1"/>
  <c r="T5700" i="1"/>
  <c r="U5700" i="1" s="1"/>
  <c r="W5700" i="1" s="1"/>
  <c r="T5706" i="1"/>
  <c r="U5706" i="1" s="1"/>
  <c r="T5727" i="1"/>
  <c r="U5727" i="1" s="1"/>
  <c r="T5739" i="1"/>
  <c r="U5739" i="1" s="1"/>
  <c r="Z5739" i="1" s="1"/>
  <c r="T5761" i="1"/>
  <c r="U5761" i="1" s="1"/>
  <c r="Z5761" i="1" s="1"/>
  <c r="T6153" i="1"/>
  <c r="U6153" i="1" s="1"/>
  <c r="T6198" i="1"/>
  <c r="U6198" i="1" s="1"/>
  <c r="T6232" i="1"/>
  <c r="U6232" i="1" s="1"/>
  <c r="W6232" i="1" s="1"/>
  <c r="T6263" i="1"/>
  <c r="U6263" i="1" s="1"/>
  <c r="Z6263" i="1" s="1"/>
  <c r="T6295" i="1"/>
  <c r="U6295" i="1" s="1"/>
  <c r="T6268" i="1"/>
  <c r="U6268" i="1" s="1"/>
  <c r="T6014" i="1"/>
  <c r="U6014" i="1" s="1"/>
  <c r="T738" i="19"/>
  <c r="U738" i="19" s="1"/>
  <c r="W738" i="19" s="1"/>
  <c r="T5777" i="1"/>
  <c r="U5777" i="1"/>
  <c r="T5823" i="1"/>
  <c r="U5823" i="1" s="1"/>
  <c r="T5846" i="1"/>
  <c r="U5846" i="1" s="1"/>
  <c r="T5869" i="1"/>
  <c r="U5869" i="1" s="1"/>
  <c r="T5880" i="1"/>
  <c r="U5880" i="1" s="1"/>
  <c r="T5903" i="1"/>
  <c r="U5903" i="1" s="1"/>
  <c r="T5915" i="1"/>
  <c r="U5915" i="1" s="1"/>
  <c r="Z5915" i="1" s="1"/>
  <c r="T5938" i="1"/>
  <c r="U5938" i="1" s="1"/>
  <c r="T5948" i="1"/>
  <c r="U5948" i="1" s="1"/>
  <c r="T5959" i="1"/>
  <c r="U5959" i="1" s="1"/>
  <c r="T5968" i="1"/>
  <c r="U5968" i="1" s="1"/>
  <c r="W5968" i="1" s="1"/>
  <c r="T5602" i="1"/>
  <c r="U5602" i="1" s="1"/>
  <c r="T5608" i="1"/>
  <c r="U5608" i="1" s="1"/>
  <c r="T5633" i="1"/>
  <c r="U5633" i="1" s="1"/>
  <c r="W5633" i="1" s="1"/>
  <c r="T5639" i="1"/>
  <c r="U5639" i="1" s="1"/>
  <c r="T5646" i="1"/>
  <c r="U5646" i="1"/>
  <c r="T5664" i="1"/>
  <c r="U5664" i="1" s="1"/>
  <c r="W5664" i="1" s="1"/>
  <c r="T5671" i="1"/>
  <c r="U5671" i="1" s="1"/>
  <c r="T5682" i="1"/>
  <c r="U5682" i="1" s="1"/>
  <c r="W5682" i="1" s="1"/>
  <c r="T5695" i="1"/>
  <c r="U5695" i="1" s="1"/>
  <c r="W5695" i="1" s="1"/>
  <c r="T5707" i="1"/>
  <c r="U5707" i="1" s="1"/>
  <c r="T5718" i="1"/>
  <c r="U5718" i="1" s="1"/>
  <c r="W5718" i="1" s="1"/>
  <c r="T5723" i="1"/>
  <c r="U5723" i="1" s="1"/>
  <c r="T5729" i="1"/>
  <c r="U5729" i="1" s="1"/>
  <c r="T5735" i="1"/>
  <c r="U5735" i="1" s="1"/>
  <c r="T5741" i="1"/>
  <c r="U5741" i="1" s="1"/>
  <c r="T5751" i="1"/>
  <c r="U5751" i="1"/>
  <c r="W5751" i="1" s="1"/>
  <c r="T6117" i="1"/>
  <c r="U6117" i="1" s="1"/>
  <c r="Z6117" i="1" s="1"/>
  <c r="T6159" i="1"/>
  <c r="U6159" i="1" s="1"/>
  <c r="T6238" i="1"/>
  <c r="U6238" i="1" s="1"/>
  <c r="W6238" i="1" s="1"/>
  <c r="T6017" i="1"/>
  <c r="U6017" i="1" s="1"/>
  <c r="Z6017" i="1" s="1"/>
  <c r="T6066" i="1"/>
  <c r="U6066" i="1" s="1"/>
  <c r="T6088" i="1"/>
  <c r="U6088" i="1" s="1"/>
  <c r="Z6088" i="1" s="1"/>
  <c r="T5765" i="1"/>
  <c r="U5765" i="1" s="1"/>
  <c r="T5789" i="1"/>
  <c r="U5789" i="1" s="1"/>
  <c r="T5812" i="1"/>
  <c r="U5812" i="1" s="1"/>
  <c r="T5836" i="1"/>
  <c r="U5836" i="1" s="1"/>
  <c r="T5858" i="1"/>
  <c r="U5858" i="1" s="1"/>
  <c r="T5892" i="1"/>
  <c r="U5892" i="1" s="1"/>
  <c r="W5892" i="1" s="1"/>
  <c r="T5927" i="1"/>
  <c r="U5927" i="1" s="1"/>
  <c r="T5979" i="1"/>
  <c r="U5979" i="1" s="1"/>
  <c r="T5595" i="1"/>
  <c r="U5595" i="1" s="1"/>
  <c r="T5615" i="1"/>
  <c r="U5615" i="1" s="1"/>
  <c r="W5615" i="1" s="1"/>
  <c r="T5621" i="1"/>
  <c r="U5621" i="1"/>
  <c r="T5627" i="1"/>
  <c r="U5627" i="1" s="1"/>
  <c r="T5647" i="1"/>
  <c r="U5647" i="1" s="1"/>
  <c r="T5658" i="1"/>
  <c r="U5658" i="1" s="1"/>
  <c r="T5683" i="1"/>
  <c r="U5683" i="1" s="1"/>
  <c r="T5696" i="1"/>
  <c r="U5696" i="1" s="1"/>
  <c r="T5701" i="1"/>
  <c r="U5701" i="1" s="1"/>
  <c r="T5708" i="1"/>
  <c r="U5708" i="1" s="1"/>
  <c r="T5713" i="1"/>
  <c r="U5713" i="1" s="1"/>
  <c r="T5762" i="1"/>
  <c r="U5762" i="1" s="1"/>
  <c r="Z5762" i="1" s="1"/>
  <c r="AF210" i="15"/>
  <c r="AG210" i="15" s="1"/>
  <c r="AM210" i="15" s="1"/>
  <c r="T6205" i="1"/>
  <c r="U6205" i="1" s="1"/>
  <c r="T6271" i="1"/>
  <c r="U6271" i="1" s="1"/>
  <c r="T6041" i="1"/>
  <c r="U6041" i="1" s="1"/>
  <c r="Z6041" i="1" s="1"/>
  <c r="T6090" i="1"/>
  <c r="U6090" i="1" s="1"/>
  <c r="W6090" i="1" s="1"/>
  <c r="T775" i="19"/>
  <c r="U775" i="19" s="1"/>
  <c r="W775" i="19" s="1"/>
  <c r="T760" i="19"/>
  <c r="U760" i="19" s="1"/>
  <c r="W760" i="19" s="1"/>
  <c r="T754" i="19"/>
  <c r="U754" i="19" s="1"/>
  <c r="T746" i="19"/>
  <c r="U746" i="19" s="1"/>
  <c r="W746" i="19" s="1"/>
  <c r="T5766" i="1"/>
  <c r="U5766" i="1" s="1"/>
  <c r="T5790" i="1"/>
  <c r="U5790" i="1" s="1"/>
  <c r="T5801" i="1"/>
  <c r="U5801" i="1" s="1"/>
  <c r="T5824" i="1"/>
  <c r="U5824" i="1" s="1"/>
  <c r="T5847" i="1"/>
  <c r="U5847" i="1" s="1"/>
  <c r="T5870" i="1"/>
  <c r="U5870" i="1" s="1"/>
  <c r="T5881" i="1"/>
  <c r="U5881" i="1" s="1"/>
  <c r="T5893" i="1"/>
  <c r="U5893" i="1" s="1"/>
  <c r="Z5893" i="1" s="1"/>
  <c r="T5904" i="1"/>
  <c r="U5904" i="1"/>
  <c r="T5960" i="1"/>
  <c r="U5960" i="1" s="1"/>
  <c r="T5994" i="1"/>
  <c r="U5994" i="1" s="1"/>
  <c r="T5609" i="1"/>
  <c r="U5609" i="1" s="1"/>
  <c r="W5609" i="1" s="1"/>
  <c r="T5652" i="1"/>
  <c r="U5652" i="1" s="1"/>
  <c r="T5659" i="1"/>
  <c r="U5659" i="1" s="1"/>
  <c r="T5672" i="1"/>
  <c r="U5672" i="1" s="1"/>
  <c r="T5676" i="1"/>
  <c r="U5676" i="1" s="1"/>
  <c r="T5684" i="1"/>
  <c r="U5684" i="1" s="1"/>
  <c r="T5688" i="1"/>
  <c r="U5688" i="1" s="1"/>
  <c r="T5697" i="1"/>
  <c r="U5697" i="1" s="1"/>
  <c r="T5709" i="1"/>
  <c r="U5709" i="1" s="1"/>
  <c r="T5747" i="1"/>
  <c r="U5747" i="1" s="1"/>
  <c r="Z5747" i="1" s="1"/>
  <c r="T5752" i="1"/>
  <c r="U5752" i="1" s="1"/>
  <c r="W5752" i="1" s="1"/>
  <c r="T5758" i="1"/>
  <c r="U5758" i="1" s="1"/>
  <c r="W5758" i="1" s="1"/>
  <c r="AF214" i="15"/>
  <c r="AG214" i="15"/>
  <c r="AM214" i="15" s="1"/>
  <c r="AF212" i="15"/>
  <c r="AG212" i="15" s="1"/>
  <c r="AM212" i="15" s="1"/>
  <c r="T6125" i="1"/>
  <c r="U6125" i="1" s="1"/>
  <c r="T6169" i="1"/>
  <c r="U6169" i="1" s="1"/>
  <c r="Z6169" i="1" s="1"/>
  <c r="T6209" i="1"/>
  <c r="U6209" i="1" s="1"/>
  <c r="T6244" i="1"/>
  <c r="U6244" i="1" s="1"/>
  <c r="Z6244" i="1" s="1"/>
  <c r="T6275" i="1"/>
  <c r="U6275" i="1" s="1"/>
  <c r="T791" i="19"/>
  <c r="U791" i="19" s="1"/>
  <c r="T6046" i="1"/>
  <c r="U6046" i="1" s="1"/>
  <c r="Z6046" i="1" s="1"/>
  <c r="T744" i="19"/>
  <c r="U744" i="19" s="1"/>
  <c r="T5804" i="1"/>
  <c r="U5804" i="1" s="1"/>
  <c r="T5827" i="1"/>
  <c r="U5827" i="1" s="1"/>
  <c r="T5839" i="1"/>
  <c r="U5839" i="1" s="1"/>
  <c r="T5884" i="1"/>
  <c r="U5884" i="1" s="1"/>
  <c r="T5907" i="1"/>
  <c r="U5907" i="1" s="1"/>
  <c r="T5919" i="1"/>
  <c r="U5919" i="1" s="1"/>
  <c r="T5941" i="1"/>
  <c r="U5941" i="1" s="1"/>
  <c r="T5952" i="1"/>
  <c r="U5952" i="1" s="1"/>
  <c r="T5989" i="1"/>
  <c r="U5989" i="1" s="1"/>
  <c r="W5989" i="1" s="1"/>
  <c r="T5596" i="1"/>
  <c r="U5596" i="1" s="1"/>
  <c r="T5616" i="1"/>
  <c r="U5616" i="1" s="1"/>
  <c r="W5616" i="1" s="1"/>
  <c r="T5622" i="1"/>
  <c r="U5622" i="1" s="1"/>
  <c r="W5622" i="1" s="1"/>
  <c r="T5628" i="1"/>
  <c r="U5628" i="1" s="1"/>
  <c r="T5648" i="1"/>
  <c r="U5648" i="1" s="1"/>
  <c r="T5660" i="1"/>
  <c r="U5660" i="1" s="1"/>
  <c r="T5666" i="1"/>
  <c r="U5666" i="1" s="1"/>
  <c r="T5689" i="1"/>
  <c r="U5689" i="1" s="1"/>
  <c r="W5689" i="1" s="1"/>
  <c r="T5698" i="1"/>
  <c r="U5698" i="1" s="1"/>
  <c r="W5698" i="1" s="1"/>
  <c r="T5731" i="1"/>
  <c r="U5731" i="1" s="1"/>
  <c r="T5743" i="1"/>
  <c r="U5743" i="1" s="1"/>
  <c r="W5743" i="1" s="1"/>
  <c r="T5753" i="1"/>
  <c r="U5753" i="1" s="1"/>
  <c r="W5753" i="1" s="1"/>
  <c r="T5759" i="1"/>
  <c r="U5759" i="1" s="1"/>
  <c r="W5759" i="1" s="1"/>
  <c r="AF207" i="15"/>
  <c r="AG207" i="15" s="1"/>
  <c r="AM207" i="15" s="1"/>
  <c r="T6190" i="1"/>
  <c r="U6190" i="1" s="1"/>
  <c r="T6257" i="1"/>
  <c r="U6257" i="1" s="1"/>
  <c r="W6257" i="1" s="1"/>
  <c r="T6166" i="1"/>
  <c r="U6166" i="1" s="1"/>
  <c r="T5768" i="1"/>
  <c r="U5768" i="1" s="1"/>
  <c r="T5814" i="1"/>
  <c r="U5814" i="1" s="1"/>
  <c r="T5860" i="1"/>
  <c r="U5860" i="1" s="1"/>
  <c r="T5929" i="1"/>
  <c r="U5929" i="1" s="1"/>
  <c r="T5970" i="1"/>
  <c r="U5970" i="1" s="1"/>
  <c r="T5598" i="1"/>
  <c r="U5598" i="1" s="1"/>
  <c r="T5625" i="1"/>
  <c r="U5625" i="1" s="1"/>
  <c r="T5636" i="1"/>
  <c r="U5636" i="1" s="1"/>
  <c r="T5649" i="1"/>
  <c r="U5649" i="1" s="1"/>
  <c r="T5673" i="1"/>
  <c r="U5673" i="1" s="1"/>
  <c r="T5681" i="1"/>
  <c r="U5681" i="1" s="1"/>
  <c r="T5692" i="1"/>
  <c r="U5692" i="1" s="1"/>
  <c r="Z5692" i="1" s="1"/>
  <c r="T5704" i="1"/>
  <c r="U5704" i="1" s="1"/>
  <c r="T5714" i="1"/>
  <c r="U5714" i="1" s="1"/>
  <c r="Z5714" i="1" s="1"/>
  <c r="T5722" i="1"/>
  <c r="U5722" i="1" s="1"/>
  <c r="AF192" i="15"/>
  <c r="AG192" i="15" s="1"/>
  <c r="AM192" i="15" s="1"/>
  <c r="T727" i="19"/>
  <c r="U727" i="19" s="1"/>
  <c r="T717" i="19"/>
  <c r="U717" i="19" s="1"/>
  <c r="T707" i="19"/>
  <c r="U707" i="19" s="1"/>
  <c r="T697" i="19"/>
  <c r="U697" i="19" s="1"/>
  <c r="Z697" i="19" s="1"/>
  <c r="T692" i="19"/>
  <c r="U692" i="19" s="1"/>
  <c r="W692" i="19" s="1"/>
  <c r="T5325" i="1"/>
  <c r="U5325" i="1" s="1"/>
  <c r="Z5325" i="1" s="1"/>
  <c r="T5330" i="1"/>
  <c r="U5330" i="1" s="1"/>
  <c r="T5341" i="1"/>
  <c r="U5341" i="1" s="1"/>
  <c r="T5356" i="1"/>
  <c r="U5356" i="1" s="1"/>
  <c r="T5366" i="1"/>
  <c r="U5366" i="1" s="1"/>
  <c r="T5371" i="1"/>
  <c r="U5371" i="1" s="1"/>
  <c r="W5371" i="1" s="1"/>
  <c r="T5380" i="1"/>
  <c r="U5380" i="1" s="1"/>
  <c r="Z5380" i="1" s="1"/>
  <c r="T5395" i="1"/>
  <c r="U5395" i="1" s="1"/>
  <c r="T5411" i="1"/>
  <c r="U5411" i="1" s="1"/>
  <c r="T5433" i="1"/>
  <c r="U5433" i="1" s="1"/>
  <c r="T6175" i="1"/>
  <c r="U6175" i="1" s="1"/>
  <c r="T6026" i="1"/>
  <c r="U6026" i="1" s="1"/>
  <c r="T6074" i="1"/>
  <c r="U6074" i="1" s="1"/>
  <c r="T768" i="19"/>
  <c r="U768" i="19" s="1"/>
  <c r="W768" i="19" s="1"/>
  <c r="T750" i="19"/>
  <c r="U750" i="19" s="1"/>
  <c r="T5770" i="1"/>
  <c r="U5770" i="1" s="1"/>
  <c r="T5793" i="1"/>
  <c r="U5793" i="1" s="1"/>
  <c r="T5816" i="1"/>
  <c r="U5816" i="1" s="1"/>
  <c r="T5931" i="1"/>
  <c r="U5931" i="1" s="1"/>
  <c r="T5599" i="1"/>
  <c r="U5599" i="1" s="1"/>
  <c r="T5612" i="1"/>
  <c r="U5612" i="1" s="1"/>
  <c r="T5637" i="1"/>
  <c r="U5637" i="1" s="1"/>
  <c r="T5650" i="1"/>
  <c r="U5650" i="1" s="1"/>
  <c r="Z5650" i="1" s="1"/>
  <c r="T5662" i="1"/>
  <c r="U5662" i="1" s="1"/>
  <c r="T5705" i="1"/>
  <c r="U5705" i="1" s="1"/>
  <c r="W5705" i="1" s="1"/>
  <c r="T5715" i="1"/>
  <c r="U5715" i="1" s="1"/>
  <c r="T5744" i="1"/>
  <c r="U5744" i="1" s="1"/>
  <c r="AF202" i="15"/>
  <c r="AG202" i="15" s="1"/>
  <c r="AM202" i="15" s="1"/>
  <c r="AF198" i="15"/>
  <c r="AG198" i="15"/>
  <c r="AM198" i="15" s="1"/>
  <c r="T6176" i="1"/>
  <c r="U6176" i="1" s="1"/>
  <c r="T6001" i="1"/>
  <c r="U6001" i="1" s="1"/>
  <c r="Z6001" i="1" s="1"/>
  <c r="T736" i="19"/>
  <c r="U736" i="19" s="1"/>
  <c r="AF222" i="15"/>
  <c r="AG222" i="15" s="1"/>
  <c r="AM222" i="15" s="1"/>
  <c r="T6078" i="1"/>
  <c r="U6078" i="1" s="1"/>
  <c r="T5795" i="1"/>
  <c r="U5795" i="1" s="1"/>
  <c r="T5886" i="1"/>
  <c r="U5886" i="1" s="1"/>
  <c r="T5933" i="1"/>
  <c r="U5933" i="1" s="1"/>
  <c r="T5991" i="1"/>
  <c r="U5991" i="1" s="1"/>
  <c r="W5991" i="1" s="1"/>
  <c r="T5603" i="1"/>
  <c r="U5603" i="1" s="1"/>
  <c r="T5640" i="1"/>
  <c r="U5640" i="1" s="1"/>
  <c r="W5640" i="1" s="1"/>
  <c r="T5663" i="1"/>
  <c r="U5663" i="1" s="1"/>
  <c r="T5674" i="1"/>
  <c r="U5674" i="1" s="1"/>
  <c r="AF209" i="15"/>
  <c r="AG209" i="15" s="1"/>
  <c r="AM209" i="15" s="1"/>
  <c r="AF196" i="15"/>
  <c r="AG196" i="15" s="1"/>
  <c r="AM196" i="15" s="1"/>
  <c r="T730" i="19"/>
  <c r="U730" i="19" s="1"/>
  <c r="T720" i="19"/>
  <c r="U720" i="19" s="1"/>
  <c r="Z720" i="19" s="1"/>
  <c r="T710" i="19"/>
  <c r="U710" i="19" s="1"/>
  <c r="W710" i="19" s="1"/>
  <c r="T685" i="19"/>
  <c r="U685" i="19" s="1"/>
  <c r="T677" i="19"/>
  <c r="U677" i="19" s="1"/>
  <c r="AF178" i="15"/>
  <c r="AG178" i="15" s="1"/>
  <c r="AM178" i="15" s="1"/>
  <c r="T5337" i="1"/>
  <c r="U5337" i="1" s="1"/>
  <c r="T5347" i="1"/>
  <c r="U5347" i="1" s="1"/>
  <c r="W5347" i="1" s="1"/>
  <c r="T5352" i="1"/>
  <c r="U5352" i="1" s="1"/>
  <c r="Z5352" i="1" s="1"/>
  <c r="T5362" i="1"/>
  <c r="U5362" i="1" s="1"/>
  <c r="T5372" i="1"/>
  <c r="U5372" i="1" s="1"/>
  <c r="T5381" i="1"/>
  <c r="U5381" i="1" s="1"/>
  <c r="T5402" i="1"/>
  <c r="U5402" i="1" s="1"/>
  <c r="T5417" i="1"/>
  <c r="U5417" i="1" s="1"/>
  <c r="T5423" i="1"/>
  <c r="U5423" i="1" s="1"/>
  <c r="T5429" i="1"/>
  <c r="U5429" i="1" s="1"/>
  <c r="T793" i="19"/>
  <c r="U793" i="19" s="1"/>
  <c r="W793" i="19" s="1"/>
  <c r="T6036" i="1"/>
  <c r="U6036" i="1" s="1"/>
  <c r="W6036" i="1" s="1"/>
  <c r="T6085" i="1"/>
  <c r="U6085" i="1" s="1"/>
  <c r="T5818" i="1"/>
  <c r="U5818" i="1" s="1"/>
  <c r="T5842" i="1"/>
  <c r="U5842" i="1" s="1"/>
  <c r="T5864" i="1"/>
  <c r="U5864" i="1" s="1"/>
  <c r="Z5864" i="1" s="1"/>
  <c r="T5910" i="1"/>
  <c r="U5910" i="1" s="1"/>
  <c r="T5955" i="1"/>
  <c r="U5955" i="1" s="1"/>
  <c r="T5974" i="1"/>
  <c r="U5974" i="1" s="1"/>
  <c r="T6211" i="1"/>
  <c r="U6211" i="1" s="1"/>
  <c r="W6211" i="1" s="1"/>
  <c r="T741" i="19"/>
  <c r="U741" i="19" s="1"/>
  <c r="T5799" i="1"/>
  <c r="U5799" i="1" s="1"/>
  <c r="T5867" i="1"/>
  <c r="U5867" i="1" s="1"/>
  <c r="T5890" i="1"/>
  <c r="U5890" i="1" s="1"/>
  <c r="T5976" i="1"/>
  <c r="U5976" i="1" s="1"/>
  <c r="T5604" i="1"/>
  <c r="U5604" i="1" s="1"/>
  <c r="Z5604" i="1" s="1"/>
  <c r="T5642" i="1"/>
  <c r="U5642" i="1" s="1"/>
  <c r="T5654" i="1"/>
  <c r="U5654" i="1" s="1"/>
  <c r="T5675" i="1"/>
  <c r="U5675" i="1" s="1"/>
  <c r="T5686" i="1"/>
  <c r="U5686" i="1" s="1"/>
  <c r="Z5686" i="1" s="1"/>
  <c r="T5717" i="1"/>
  <c r="U5717" i="1" s="1"/>
  <c r="T5746" i="1"/>
  <c r="U5746" i="1" s="1"/>
  <c r="AF204" i="15"/>
  <c r="AG204" i="15"/>
  <c r="AM204" i="15" s="1"/>
  <c r="AF200" i="15"/>
  <c r="AG200" i="15"/>
  <c r="AM200" i="15"/>
  <c r="AF191" i="15"/>
  <c r="AG191" i="15" s="1"/>
  <c r="AM191" i="15" s="1"/>
  <c r="AF189" i="15"/>
  <c r="AG189" i="15" s="1"/>
  <c r="AM189" i="15" s="1"/>
  <c r="AF182" i="15"/>
  <c r="AG182" i="15"/>
  <c r="AM182" i="15" s="1"/>
  <c r="T728" i="19"/>
  <c r="U728" i="19" s="1"/>
  <c r="T718" i="19"/>
  <c r="U718" i="19" s="1"/>
  <c r="T708" i="19"/>
  <c r="U708" i="19" s="1"/>
  <c r="T698" i="19"/>
  <c r="U698" i="19" s="1"/>
  <c r="Z698" i="19" s="1"/>
  <c r="T693" i="19"/>
  <c r="U693" i="19" s="1"/>
  <c r="W693" i="19" s="1"/>
  <c r="T688" i="19"/>
  <c r="U688" i="19" s="1"/>
  <c r="Z688" i="19" s="1"/>
  <c r="T680" i="19"/>
  <c r="U680" i="19" s="1"/>
  <c r="T5338" i="1"/>
  <c r="U5338" i="1" s="1"/>
  <c r="T5343" i="1"/>
  <c r="U5343" i="1" s="1"/>
  <c r="T5353" i="1"/>
  <c r="U5353" i="1" s="1"/>
  <c r="T5358" i="1"/>
  <c r="U5358" i="1" s="1"/>
  <c r="W5358" i="1" s="1"/>
  <c r="T5363" i="1"/>
  <c r="U5363" i="1" s="1"/>
  <c r="T5368" i="1"/>
  <c r="U5368" i="1" s="1"/>
  <c r="T5373" i="1"/>
  <c r="U5373" i="1" s="1"/>
  <c r="T5382" i="1"/>
  <c r="U5382" i="1" s="1"/>
  <c r="Z5382" i="1" s="1"/>
  <c r="T5392" i="1"/>
  <c r="U5392" i="1" s="1"/>
  <c r="T5403" i="1"/>
  <c r="U5403" i="1" s="1"/>
  <c r="T5408" i="1"/>
  <c r="U5408" i="1" s="1"/>
  <c r="T5418" i="1"/>
  <c r="U5418" i="1" s="1"/>
  <c r="T6223" i="1"/>
  <c r="U6223" i="1" s="1"/>
  <c r="W6223" i="1" s="1"/>
  <c r="T6004" i="1"/>
  <c r="U6004" i="1" s="1"/>
  <c r="Z6004" i="1" s="1"/>
  <c r="T6096" i="1"/>
  <c r="U6096" i="1" s="1"/>
  <c r="Z6096" i="1" s="1"/>
  <c r="T5850" i="1"/>
  <c r="U5850" i="1" s="1"/>
  <c r="W5850" i="1" s="1"/>
  <c r="T5873" i="1"/>
  <c r="U5873" i="1" s="1"/>
  <c r="T5896" i="1"/>
  <c r="U5896" i="1" s="1"/>
  <c r="T5981" i="1"/>
  <c r="U5981" i="1" s="1"/>
  <c r="T5996" i="1"/>
  <c r="U5996" i="1" s="1"/>
  <c r="W5996" i="1" s="1"/>
  <c r="T5605" i="1"/>
  <c r="U5605" i="1" s="1"/>
  <c r="T5618" i="1"/>
  <c r="U5618" i="1" s="1"/>
  <c r="Z5618" i="1" s="1"/>
  <c r="T5630" i="1"/>
  <c r="U5630" i="1" s="1"/>
  <c r="Z5630" i="1" s="1"/>
  <c r="T5643" i="1"/>
  <c r="U5643" i="1" s="1"/>
  <c r="T5655" i="1"/>
  <c r="U5655" i="1" s="1"/>
  <c r="Z5655" i="1" s="1"/>
  <c r="T5677" i="1"/>
  <c r="U5677" i="1" s="1"/>
  <c r="T5687" i="1"/>
  <c r="U5687" i="1" s="1"/>
  <c r="T5719" i="1"/>
  <c r="U5719" i="1" s="1"/>
  <c r="T5748" i="1"/>
  <c r="U5748" i="1" s="1"/>
  <c r="T5757" i="1"/>
  <c r="U5757" i="1" s="1"/>
  <c r="AF213" i="15"/>
  <c r="AG213" i="15"/>
  <c r="AM213" i="15" s="1"/>
  <c r="AF205" i="15"/>
  <c r="AG205" i="15" s="1"/>
  <c r="AM205" i="15" s="1"/>
  <c r="AF201" i="15"/>
  <c r="AG201" i="15"/>
  <c r="AM201" i="15" s="1"/>
  <c r="AF197" i="15"/>
  <c r="AG197" i="15" s="1"/>
  <c r="AM197" i="15" s="1"/>
  <c r="AF195" i="15"/>
  <c r="AG195" i="15"/>
  <c r="AM195" i="15" s="1"/>
  <c r="AF193" i="15"/>
  <c r="AG193" i="15" s="1"/>
  <c r="AM193" i="15" s="1"/>
  <c r="T726" i="19"/>
  <c r="U726" i="19" s="1"/>
  <c r="T716" i="19"/>
  <c r="U716" i="19" s="1"/>
  <c r="W716" i="19" s="1"/>
  <c r="T711" i="19"/>
  <c r="U711" i="19" s="1"/>
  <c r="T706" i="19"/>
  <c r="U706" i="19" s="1"/>
  <c r="W706" i="19" s="1"/>
  <c r="T696" i="19"/>
  <c r="U696" i="19" s="1"/>
  <c r="W696" i="19" s="1"/>
  <c r="T691" i="19"/>
  <c r="U691" i="19" s="1"/>
  <c r="AF180" i="15"/>
  <c r="AG180" i="15"/>
  <c r="AM180" i="15" s="1"/>
  <c r="AF177" i="15"/>
  <c r="AG177" i="15" s="1"/>
  <c r="AM177" i="15" s="1"/>
  <c r="T5328" i="1"/>
  <c r="U5328" i="1" s="1"/>
  <c r="T5339" i="1"/>
  <c r="U5339" i="1" s="1"/>
  <c r="W5339" i="1" s="1"/>
  <c r="T5344" i="1"/>
  <c r="U5344" i="1" s="1"/>
  <c r="T5354" i="1"/>
  <c r="U5354" i="1" s="1"/>
  <c r="T5364" i="1"/>
  <c r="U5364" i="1" s="1"/>
  <c r="T5369" i="1"/>
  <c r="U5369" i="1" s="1"/>
  <c r="T5374" i="1"/>
  <c r="U5374" i="1" s="1"/>
  <c r="T5383" i="1"/>
  <c r="U5383" i="1" s="1"/>
  <c r="W5383" i="1" s="1"/>
  <c r="T6008" i="1"/>
  <c r="U6008" i="1" s="1"/>
  <c r="T6053" i="1"/>
  <c r="U6053" i="1" s="1"/>
  <c r="T753" i="19"/>
  <c r="U753" i="19" s="1"/>
  <c r="T5782" i="1"/>
  <c r="U5782" i="1" s="1"/>
  <c r="T5806" i="1"/>
  <c r="U5806" i="1" s="1"/>
  <c r="T5829" i="1"/>
  <c r="U5829" i="1" s="1"/>
  <c r="T5921" i="1"/>
  <c r="U5921" i="1" s="1"/>
  <c r="Z5921" i="1" s="1"/>
  <c r="T5963" i="1"/>
  <c r="U5963" i="1" s="1"/>
  <c r="T5607" i="1"/>
  <c r="U5607" i="1" s="1"/>
  <c r="T5620" i="1"/>
  <c r="U5620" i="1" s="1"/>
  <c r="T5632" i="1"/>
  <c r="U5632" i="1" s="1"/>
  <c r="Z5632" i="1" s="1"/>
  <c r="T5657" i="1"/>
  <c r="U5657" i="1" s="1"/>
  <c r="T5668" i="1"/>
  <c r="U5668" i="1" s="1"/>
  <c r="T5720" i="1"/>
  <c r="U5720" i="1" s="1"/>
  <c r="T5728" i="1"/>
  <c r="U5728" i="1" s="1"/>
  <c r="Z5728" i="1" s="1"/>
  <c r="T5738" i="1"/>
  <c r="U5738" i="1" s="1"/>
  <c r="AF188" i="15"/>
  <c r="AG188" i="15"/>
  <c r="AM188" i="15" s="1"/>
  <c r="AF186" i="15"/>
  <c r="AG186" i="15" s="1"/>
  <c r="AM186" i="15" s="1"/>
  <c r="T731" i="19"/>
  <c r="U731" i="19" s="1"/>
  <c r="W731" i="19" s="1"/>
  <c r="T722" i="19"/>
  <c r="U722" i="19" s="1"/>
  <c r="T721" i="19"/>
  <c r="U721" i="19" s="1"/>
  <c r="T686" i="19"/>
  <c r="U686" i="19" s="1"/>
  <c r="W686" i="19" s="1"/>
  <c r="T678" i="19"/>
  <c r="U678" i="19" s="1"/>
  <c r="Z678" i="19" s="1"/>
  <c r="T5349" i="1"/>
  <c r="U5349" i="1" s="1"/>
  <c r="T5359" i="1"/>
  <c r="U5359" i="1" s="1"/>
  <c r="T5409" i="1"/>
  <c r="U5409" i="1" s="1"/>
  <c r="Z5409" i="1" s="1"/>
  <c r="T5431" i="1"/>
  <c r="U5431" i="1"/>
  <c r="T5442" i="1"/>
  <c r="U5442" i="1" s="1"/>
  <c r="T5447" i="1"/>
  <c r="U5447" i="1" s="1"/>
  <c r="T5462" i="1"/>
  <c r="U5462" i="1" s="1"/>
  <c r="T6251" i="1"/>
  <c r="U6251" i="1" s="1"/>
  <c r="W6251" i="1" s="1"/>
  <c r="T6099" i="1"/>
  <c r="U6099" i="1" s="1"/>
  <c r="T5783" i="1"/>
  <c r="U5783" i="1" s="1"/>
  <c r="T5852" i="1"/>
  <c r="U5852" i="1" s="1"/>
  <c r="T5898" i="1"/>
  <c r="U5898" i="1" s="1"/>
  <c r="T5943" i="1"/>
  <c r="U5943" i="1" s="1"/>
  <c r="W5943" i="1" s="1"/>
  <c r="T5964" i="1"/>
  <c r="U5964" i="1" s="1"/>
  <c r="T5983" i="1"/>
  <c r="U5983" i="1" s="1"/>
  <c r="Z5983" i="1" s="1"/>
  <c r="T5834" i="1"/>
  <c r="U5834" i="1" s="1"/>
  <c r="W5834" i="1" s="1"/>
  <c r="T5902" i="1"/>
  <c r="U5902" i="1" s="1"/>
  <c r="T5624" i="1"/>
  <c r="U5624" i="1" s="1"/>
  <c r="W5624" i="1" s="1"/>
  <c r="T5691" i="1"/>
  <c r="U5691" i="1" s="1"/>
  <c r="W5691" i="1" s="1"/>
  <c r="T5712" i="1"/>
  <c r="U5712" i="1" s="1"/>
  <c r="T5733" i="1"/>
  <c r="U5733" i="1" s="1"/>
  <c r="T5750" i="1"/>
  <c r="U5750" i="1" s="1"/>
  <c r="T714" i="19"/>
  <c r="U714" i="19" s="1"/>
  <c r="Z714" i="19" s="1"/>
  <c r="T689" i="19"/>
  <c r="U689" i="19" s="1"/>
  <c r="T5340" i="1"/>
  <c r="U5340" i="1" s="1"/>
  <c r="T5365" i="1"/>
  <c r="U5365" i="1" s="1"/>
  <c r="Z5365" i="1" s="1"/>
  <c r="T5397" i="1"/>
  <c r="U5397" i="1" s="1"/>
  <c r="T5413" i="1"/>
  <c r="U5413" i="1" s="1"/>
  <c r="W5413" i="1" s="1"/>
  <c r="T5453" i="1"/>
  <c r="U5453" i="1" s="1"/>
  <c r="T5458" i="1"/>
  <c r="U5458" i="1" s="1"/>
  <c r="W5458" i="1" s="1"/>
  <c r="T5474" i="1"/>
  <c r="U5474" i="1" s="1"/>
  <c r="T5479" i="1"/>
  <c r="U5479" i="1" s="1"/>
  <c r="T5504" i="1"/>
  <c r="U5504" i="1" s="1"/>
  <c r="W5504" i="1" s="1"/>
  <c r="T5510" i="1"/>
  <c r="U5510" i="1" s="1"/>
  <c r="T5515" i="1"/>
  <c r="U5515" i="1" s="1"/>
  <c r="T5525" i="1"/>
  <c r="U5525" i="1" s="1"/>
  <c r="T5530" i="1"/>
  <c r="U5530" i="1" s="1"/>
  <c r="T5550" i="1"/>
  <c r="U5550" i="1" s="1"/>
  <c r="Z5550" i="1" s="1"/>
  <c r="T5560" i="1"/>
  <c r="U5560" i="1" s="1"/>
  <c r="W5560" i="1" s="1"/>
  <c r="T5565" i="1"/>
  <c r="U5565" i="1" s="1"/>
  <c r="T5570" i="1"/>
  <c r="U5570" i="1" s="1"/>
  <c r="W5570" i="1" s="1"/>
  <c r="T670" i="19"/>
  <c r="U670" i="19" s="1"/>
  <c r="Z670" i="19" s="1"/>
  <c r="T657" i="19"/>
  <c r="U657" i="19" s="1"/>
  <c r="W657" i="19" s="1"/>
  <c r="T5772" i="1"/>
  <c r="U5772" i="1" s="1"/>
  <c r="T5841" i="1"/>
  <c r="U5841" i="1" s="1"/>
  <c r="T5909" i="1"/>
  <c r="U5909" i="1" s="1"/>
  <c r="T5973" i="1"/>
  <c r="U5973" i="1" s="1"/>
  <c r="T5651" i="1"/>
  <c r="U5651" i="1" s="1"/>
  <c r="T5694" i="1"/>
  <c r="U5694" i="1" s="1"/>
  <c r="W5694" i="1" s="1"/>
  <c r="T5734" i="1"/>
  <c r="U5734" i="1" s="1"/>
  <c r="T5754" i="1"/>
  <c r="U5754" i="1" s="1"/>
  <c r="AF199" i="15"/>
  <c r="AG199" i="15" s="1"/>
  <c r="AM199" i="15" s="1"/>
  <c r="T712" i="19"/>
  <c r="U712" i="19" s="1"/>
  <c r="T676" i="19"/>
  <c r="U676" i="19" s="1"/>
  <c r="W676" i="19" s="1"/>
  <c r="T5348" i="1"/>
  <c r="U5348" i="1" s="1"/>
  <c r="W5348" i="1" s="1"/>
  <c r="T5357" i="1"/>
  <c r="U5357" i="1" s="1"/>
  <c r="T5390" i="1"/>
  <c r="U5390" i="1" s="1"/>
  <c r="Z5390" i="1" s="1"/>
  <c r="T5398" i="1"/>
  <c r="U5398" i="1" s="1"/>
  <c r="W5398" i="1" s="1"/>
  <c r="T5406" i="1"/>
  <c r="U5406" i="1" s="1"/>
  <c r="T5421" i="1"/>
  <c r="U5421" i="1" s="1"/>
  <c r="T5436" i="1"/>
  <c r="U5436" i="1" s="1"/>
  <c r="T5448" i="1"/>
  <c r="U5448" i="1" s="1"/>
  <c r="T5464" i="1"/>
  <c r="U5464" i="1" s="1"/>
  <c r="T5469" i="1"/>
  <c r="U5469" i="1" s="1"/>
  <c r="T5485" i="1"/>
  <c r="U5485" i="1" s="1"/>
  <c r="T5490" i="1"/>
  <c r="U5490" i="1" s="1"/>
  <c r="T5495" i="1"/>
  <c r="U5495" i="1" s="1"/>
  <c r="T5520" i="1"/>
  <c r="U5520" i="1" s="1"/>
  <c r="Z5520" i="1" s="1"/>
  <c r="T5535" i="1"/>
  <c r="U5535" i="1" s="1"/>
  <c r="T5540" i="1"/>
  <c r="U5540" i="1" s="1"/>
  <c r="Z5540" i="1" s="1"/>
  <c r="T5556" i="1"/>
  <c r="U5556" i="1" s="1"/>
  <c r="T5575" i="1"/>
  <c r="U5575" i="1" s="1"/>
  <c r="T5580" i="1"/>
  <c r="U5580" i="1" s="1"/>
  <c r="W5580" i="1" s="1"/>
  <c r="T5590" i="1"/>
  <c r="U5590" i="1" s="1"/>
  <c r="W5590" i="1" s="1"/>
  <c r="T673" i="19"/>
  <c r="U673" i="19" s="1"/>
  <c r="Z673" i="19" s="1"/>
  <c r="T665" i="19"/>
  <c r="U665" i="19" s="1"/>
  <c r="W665" i="19" s="1"/>
  <c r="T5779" i="1"/>
  <c r="U5779" i="1" s="1"/>
  <c r="T5848" i="1"/>
  <c r="U5848" i="1" s="1"/>
  <c r="T5653" i="1"/>
  <c r="U5653" i="1" s="1"/>
  <c r="T5716" i="1"/>
  <c r="U5716" i="1" s="1"/>
  <c r="W5716" i="1" s="1"/>
  <c r="T5736" i="1"/>
  <c r="U5736" i="1" s="1"/>
  <c r="W5736" i="1" s="1"/>
  <c r="T5755" i="1"/>
  <c r="U5755" i="1" s="1"/>
  <c r="AF187" i="15"/>
  <c r="AG187" i="15"/>
  <c r="AM187" i="15" s="1"/>
  <c r="T704" i="19"/>
  <c r="U704" i="19" s="1"/>
  <c r="W704" i="19" s="1"/>
  <c r="T687" i="19"/>
  <c r="U687" i="19" s="1"/>
  <c r="Z687" i="19" s="1"/>
  <c r="T5331" i="1"/>
  <c r="U5331" i="1" s="1"/>
  <c r="T5375" i="1"/>
  <c r="U5375" i="1" s="1"/>
  <c r="T5414" i="1"/>
  <c r="U5414" i="1" s="1"/>
  <c r="W5414" i="1" s="1"/>
  <c r="T5422" i="1"/>
  <c r="U5422" i="1" s="1"/>
  <c r="T5430" i="1"/>
  <c r="U5430" i="1" s="1"/>
  <c r="T5437" i="1"/>
  <c r="U5437" i="1" s="1"/>
  <c r="T5443" i="1"/>
  <c r="U5443" i="1" s="1"/>
  <c r="W5443" i="1" s="1"/>
  <c r="T5459" i="1"/>
  <c r="U5459" i="1" s="1"/>
  <c r="T5475" i="1"/>
  <c r="U5475" i="1" s="1"/>
  <c r="T5480" i="1"/>
  <c r="U5480" i="1" s="1"/>
  <c r="Z5480" i="1" s="1"/>
  <c r="T5500" i="1"/>
  <c r="U5500" i="1" s="1"/>
  <c r="W5500" i="1" s="1"/>
  <c r="T5505" i="1"/>
  <c r="U5505" i="1"/>
  <c r="T5511" i="1"/>
  <c r="U5511" i="1" s="1"/>
  <c r="T5531" i="1"/>
  <c r="U5531" i="1" s="1"/>
  <c r="W5531" i="1" s="1"/>
  <c r="T5545" i="1"/>
  <c r="U5545" i="1" s="1"/>
  <c r="T5566" i="1"/>
  <c r="U5566" i="1" s="1"/>
  <c r="Z5566" i="1" s="1"/>
  <c r="T5585" i="1"/>
  <c r="U5585" i="1" s="1"/>
  <c r="T5321" i="1"/>
  <c r="U5321" i="1" s="1"/>
  <c r="W5321" i="1" s="1"/>
  <c r="T668" i="19"/>
  <c r="U668" i="19" s="1"/>
  <c r="W668" i="19" s="1"/>
  <c r="T660" i="19"/>
  <c r="U660" i="19" s="1"/>
  <c r="W660" i="19" s="1"/>
  <c r="T773" i="19"/>
  <c r="U773" i="19" s="1"/>
  <c r="Z773" i="19" s="1"/>
  <c r="T732" i="19"/>
  <c r="U732" i="19" s="1"/>
  <c r="W732" i="19" s="1"/>
  <c r="T5922" i="1"/>
  <c r="U5922" i="1" s="1"/>
  <c r="T5984" i="1"/>
  <c r="U5984" i="1" s="1"/>
  <c r="T5629" i="1"/>
  <c r="U5629" i="1" s="1"/>
  <c r="T5699" i="1"/>
  <c r="U5699" i="1" s="1"/>
  <c r="T5737" i="1"/>
  <c r="U5737" i="1" s="1"/>
  <c r="Z5737" i="1" s="1"/>
  <c r="T5756" i="1"/>
  <c r="U5756" i="1" s="1"/>
  <c r="W5756" i="1" s="1"/>
  <c r="AF216" i="15"/>
  <c r="AG216" i="15"/>
  <c r="AM216" i="15" s="1"/>
  <c r="T729" i="19"/>
  <c r="U729" i="19" s="1"/>
  <c r="T725" i="19"/>
  <c r="U725" i="19" s="1"/>
  <c r="T702" i="19"/>
  <c r="U702" i="19" s="1"/>
  <c r="W702" i="19" s="1"/>
  <c r="T700" i="19"/>
  <c r="U700" i="19" s="1"/>
  <c r="T5324" i="1"/>
  <c r="U5324" i="1" s="1"/>
  <c r="T5332" i="1"/>
  <c r="U5332" i="1" s="1"/>
  <c r="T5367" i="1"/>
  <c r="U5367" i="1" s="1"/>
  <c r="T5384" i="1"/>
  <c r="U5384" i="1" s="1"/>
  <c r="T5391" i="1"/>
  <c r="U5391" i="1" s="1"/>
  <c r="T5399" i="1"/>
  <c r="U5399" i="1" s="1"/>
  <c r="W5399" i="1" s="1"/>
  <c r="T5407" i="1"/>
  <c r="U5407" i="1" s="1"/>
  <c r="W5407" i="1" s="1"/>
  <c r="T5438" i="1"/>
  <c r="U5438" i="1" s="1"/>
  <c r="T5449" i="1"/>
  <c r="U5449" i="1" s="1"/>
  <c r="T5454" i="1"/>
  <c r="U5454" i="1" s="1"/>
  <c r="T5470" i="1"/>
  <c r="U5470" i="1" s="1"/>
  <c r="T5491" i="1"/>
  <c r="U5491" i="1" s="1"/>
  <c r="T5516" i="1"/>
  <c r="U5516" i="1" s="1"/>
  <c r="W5516" i="1" s="1"/>
  <c r="T5521" i="1"/>
  <c r="U5521" i="1" s="1"/>
  <c r="T5526" i="1"/>
  <c r="U5526" i="1" s="1"/>
  <c r="T5551" i="1"/>
  <c r="U5551" i="1" s="1"/>
  <c r="T5557" i="1"/>
  <c r="U5557" i="1" s="1"/>
  <c r="T5561" i="1"/>
  <c r="U5561" i="1" s="1"/>
  <c r="T5571" i="1"/>
  <c r="U5571" i="1" s="1"/>
  <c r="W5571" i="1" s="1"/>
  <c r="T5576" i="1"/>
  <c r="U5576" i="1" s="1"/>
  <c r="W5576" i="1" s="1"/>
  <c r="T5591" i="1"/>
  <c r="U5591" i="1" s="1"/>
  <c r="W5591" i="1" s="1"/>
  <c r="T5856" i="1"/>
  <c r="U5856" i="1" s="1"/>
  <c r="Z5856" i="1" s="1"/>
  <c r="T5925" i="1"/>
  <c r="U5925" i="1" s="1"/>
  <c r="T5986" i="1"/>
  <c r="U5986" i="1" s="1"/>
  <c r="T5634" i="1"/>
  <c r="U5634" i="1" s="1"/>
  <c r="T5678" i="1"/>
  <c r="U5678" i="1" s="1"/>
  <c r="T5721" i="1"/>
  <c r="U5721" i="1" s="1"/>
  <c r="W5721" i="1" s="1"/>
  <c r="AF184" i="15"/>
  <c r="AG184" i="15" s="1"/>
  <c r="AM184" i="15" s="1"/>
  <c r="T683" i="19"/>
  <c r="U683" i="19" s="1"/>
  <c r="T5333" i="1"/>
  <c r="U5333" i="1" s="1"/>
  <c r="T5342" i="1"/>
  <c r="U5342" i="1" s="1"/>
  <c r="W5342" i="1" s="1"/>
  <c r="T5350" i="1"/>
  <c r="U5350" i="1" s="1"/>
  <c r="T5376" i="1"/>
  <c r="U5376" i="1" s="1"/>
  <c r="W5376" i="1" s="1"/>
  <c r="T5415" i="1"/>
  <c r="U5415" i="1" s="1"/>
  <c r="T5444" i="1"/>
  <c r="U5444" i="1" s="1"/>
  <c r="Z5444" i="1" s="1"/>
  <c r="T5465" i="1"/>
  <c r="U5465" i="1" s="1"/>
  <c r="Z5465" i="1" s="1"/>
  <c r="T5481" i="1"/>
  <c r="U5481" i="1" s="1"/>
  <c r="T5486" i="1"/>
  <c r="U5486" i="1" s="1"/>
  <c r="T5496" i="1"/>
  <c r="U5496" i="1" s="1"/>
  <c r="Z5496" i="1" s="1"/>
  <c r="T5501" i="1"/>
  <c r="U5501" i="1" s="1"/>
  <c r="T5506" i="1"/>
  <c r="U5506" i="1" s="1"/>
  <c r="T5532" i="1"/>
  <c r="U5532" i="1" s="1"/>
  <c r="W5532" i="1" s="1"/>
  <c r="T5536" i="1"/>
  <c r="U5536" i="1" s="1"/>
  <c r="T5541" i="1"/>
  <c r="U5541" i="1" s="1"/>
  <c r="T5546" i="1"/>
  <c r="U5546" i="1" s="1"/>
  <c r="T5581" i="1"/>
  <c r="U5581" i="1" s="1"/>
  <c r="T5586" i="1"/>
  <c r="U5586" i="1" s="1"/>
  <c r="Z5586" i="1" s="1"/>
  <c r="T671" i="19"/>
  <c r="U671" i="19" s="1"/>
  <c r="W671" i="19" s="1"/>
  <c r="T663" i="19"/>
  <c r="U663" i="19" s="1"/>
  <c r="T5863" i="1"/>
  <c r="U5863" i="1" s="1"/>
  <c r="T5610" i="1"/>
  <c r="U5610" i="1" s="1"/>
  <c r="T5661" i="1"/>
  <c r="U5661" i="1" s="1"/>
  <c r="W5661" i="1" s="1"/>
  <c r="T5702" i="1"/>
  <c r="U5702" i="1" s="1"/>
  <c r="T5740" i="1"/>
  <c r="U5740" i="1" s="1"/>
  <c r="Z5740" i="1" s="1"/>
  <c r="AF206" i="15"/>
  <c r="AG206" i="15" s="1"/>
  <c r="AM206" i="15" s="1"/>
  <c r="AF190" i="15"/>
  <c r="AG190" i="15"/>
  <c r="AM190" i="15"/>
  <c r="AF181" i="15"/>
  <c r="AG181" i="15" s="1"/>
  <c r="AM181" i="15" s="1"/>
  <c r="T694" i="19"/>
  <c r="U694" i="19" s="1"/>
  <c r="T681" i="19"/>
  <c r="U681" i="19" s="1"/>
  <c r="T5334" i="1"/>
  <c r="U5334" i="1" s="1"/>
  <c r="W5334" i="1" s="1"/>
  <c r="T5351" i="1"/>
  <c r="U5351" i="1" s="1"/>
  <c r="T5360" i="1"/>
  <c r="U5360" i="1" s="1"/>
  <c r="T5385" i="1"/>
  <c r="U5385" i="1" s="1"/>
  <c r="T5400" i="1"/>
  <c r="U5400" i="1" s="1"/>
  <c r="T5424" i="1"/>
  <c r="U5424" i="1" s="1"/>
  <c r="T5460" i="1"/>
  <c r="U5460" i="1" s="1"/>
  <c r="T5471" i="1"/>
  <c r="U5471" i="1" s="1"/>
  <c r="T5476" i="1"/>
  <c r="U5476" i="1" s="1"/>
  <c r="T5492" i="1"/>
  <c r="U5492" i="1" s="1"/>
  <c r="Z5492" i="1" s="1"/>
  <c r="T5512" i="1"/>
  <c r="U5512" i="1" s="1"/>
  <c r="T5517" i="1"/>
  <c r="U5517" i="1" s="1"/>
  <c r="T5522" i="1"/>
  <c r="U5522" i="1" s="1"/>
  <c r="W5522" i="1" s="1"/>
  <c r="T5527" i="1"/>
  <c r="U5527" i="1" s="1"/>
  <c r="T5552" i="1"/>
  <c r="U5552" i="1" s="1"/>
  <c r="Z5552" i="1" s="1"/>
  <c r="T5562" i="1"/>
  <c r="U5562" i="1" s="1"/>
  <c r="T5567" i="1"/>
  <c r="U5567" i="1" s="1"/>
  <c r="T5592" i="1"/>
  <c r="U5592" i="1" s="1"/>
  <c r="T6141" i="1"/>
  <c r="U6141" i="1" s="1"/>
  <c r="T740" i="19"/>
  <c r="U740" i="19" s="1"/>
  <c r="T5871" i="1"/>
  <c r="U5871" i="1" s="1"/>
  <c r="W5871" i="1" s="1"/>
  <c r="T5995" i="1"/>
  <c r="U5995" i="1" s="1"/>
  <c r="T5611" i="1"/>
  <c r="U5611" i="1" s="1"/>
  <c r="Z5611" i="1" s="1"/>
  <c r="T5635" i="1"/>
  <c r="U5635" i="1" s="1"/>
  <c r="T5679" i="1"/>
  <c r="U5679" i="1" s="1"/>
  <c r="Z5679" i="1" s="1"/>
  <c r="T5703" i="1"/>
  <c r="U5703" i="1" s="1"/>
  <c r="T5742" i="1"/>
  <c r="U5742" i="1" s="1"/>
  <c r="T5760" i="1"/>
  <c r="U5760" i="1" s="1"/>
  <c r="W5760" i="1" s="1"/>
  <c r="T719" i="19"/>
  <c r="U719" i="19" s="1"/>
  <c r="T715" i="19"/>
  <c r="U715" i="19" s="1"/>
  <c r="T690" i="19"/>
  <c r="U690" i="19" s="1"/>
  <c r="Z690" i="19" s="1"/>
  <c r="T679" i="19"/>
  <c r="U679" i="19" s="1"/>
  <c r="Z679" i="19" s="1"/>
  <c r="T5370" i="1"/>
  <c r="U5370" i="1" s="1"/>
  <c r="Z5370" i="1" s="1"/>
  <c r="T5377" i="1"/>
  <c r="U5377" i="1" s="1"/>
  <c r="T5393" i="1"/>
  <c r="U5393" i="1" s="1"/>
  <c r="T5401" i="1"/>
  <c r="U5401" i="1" s="1"/>
  <c r="T5416" i="1"/>
  <c r="U5416" i="1" s="1"/>
  <c r="W5416" i="1" s="1"/>
  <c r="T5432" i="1"/>
  <c r="U5432" i="1" s="1"/>
  <c r="T5439" i="1"/>
  <c r="U5439" i="1" s="1"/>
  <c r="T5450" i="1"/>
  <c r="U5450" i="1" s="1"/>
  <c r="T5455" i="1"/>
  <c r="U5455" i="1" s="1"/>
  <c r="T5466" i="1"/>
  <c r="U5466" i="1" s="1"/>
  <c r="T5482" i="1"/>
  <c r="U5482" i="1"/>
  <c r="W5482" i="1" s="1"/>
  <c r="T5487" i="1"/>
  <c r="U5487" i="1" s="1"/>
  <c r="T5502" i="1"/>
  <c r="U5502" i="1" s="1"/>
  <c r="T5507" i="1"/>
  <c r="U5507" i="1" s="1"/>
  <c r="T5537" i="1"/>
  <c r="U5537" i="1" s="1"/>
  <c r="T5542" i="1"/>
  <c r="U5542" i="1" s="1"/>
  <c r="W5542" i="1" s="1"/>
  <c r="T5547" i="1"/>
  <c r="U5547" i="1" s="1"/>
  <c r="T5558" i="1"/>
  <c r="U5558" i="1" s="1"/>
  <c r="T5572" i="1"/>
  <c r="U5572" i="1" s="1"/>
  <c r="T5577" i="1"/>
  <c r="U5577" i="1" s="1"/>
  <c r="T5582" i="1"/>
  <c r="U5582" i="1" s="1"/>
  <c r="T5587" i="1"/>
  <c r="U5587" i="1" s="1"/>
  <c r="W5587" i="1" s="1"/>
  <c r="T6219" i="1"/>
  <c r="U6219" i="1" s="1"/>
  <c r="T5807" i="1"/>
  <c r="U5807" i="1" s="1"/>
  <c r="T5875" i="1"/>
  <c r="U5875" i="1" s="1"/>
  <c r="T5685" i="1"/>
  <c r="U5685" i="1" s="1"/>
  <c r="T5724" i="1"/>
  <c r="U5724" i="1" s="1"/>
  <c r="AF215" i="15"/>
  <c r="AG215" i="15"/>
  <c r="AM215" i="15" s="1"/>
  <c r="AF203" i="15"/>
  <c r="AG203" i="15" s="1"/>
  <c r="AM203" i="15" s="1"/>
  <c r="T713" i="19"/>
  <c r="U713" i="19" s="1"/>
  <c r="W713" i="19" s="1"/>
  <c r="T5326" i="1"/>
  <c r="U5326" i="1" s="1"/>
  <c r="W5326" i="1" s="1"/>
  <c r="T5335" i="1"/>
  <c r="U5335" i="1" s="1"/>
  <c r="T5361" i="1"/>
  <c r="U5361" i="1" s="1"/>
  <c r="T5378" i="1"/>
  <c r="U5378" i="1" s="1"/>
  <c r="T5386" i="1"/>
  <c r="U5386" i="1" s="1"/>
  <c r="W5386" i="1" s="1"/>
  <c r="T5394" i="1"/>
  <c r="U5394" i="1" s="1"/>
  <c r="Z5394" i="1" s="1"/>
  <c r="T5425" i="1"/>
  <c r="U5425" i="1" s="1"/>
  <c r="W5425" i="1" s="1"/>
  <c r="T5445" i="1"/>
  <c r="U5445" i="1" s="1"/>
  <c r="T5461" i="1"/>
  <c r="U5461" i="1" s="1"/>
  <c r="W5461" i="1" s="1"/>
  <c r="T5472" i="1"/>
  <c r="U5472" i="1" s="1"/>
  <c r="T5477" i="1"/>
  <c r="U5477" i="1" s="1"/>
  <c r="T5493" i="1"/>
  <c r="U5493" i="1" s="1"/>
  <c r="Z5493" i="1" s="1"/>
  <c r="T5497" i="1"/>
  <c r="U5497" i="1" s="1"/>
  <c r="T5513" i="1"/>
  <c r="U5513" i="1" s="1"/>
  <c r="T5523" i="1"/>
  <c r="U5523" i="1" s="1"/>
  <c r="T5528" i="1"/>
  <c r="U5528" i="1" s="1"/>
  <c r="T5533" i="1"/>
  <c r="U5533" i="1" s="1"/>
  <c r="T5548" i="1"/>
  <c r="U5548" i="1" s="1"/>
  <c r="T5553" i="1"/>
  <c r="U5553" i="1" s="1"/>
  <c r="W5553" i="1" s="1"/>
  <c r="T5563" i="1"/>
  <c r="U5563" i="1" s="1"/>
  <c r="T5568" i="1"/>
  <c r="U5568" i="1" s="1"/>
  <c r="T669" i="19"/>
  <c r="U669" i="19" s="1"/>
  <c r="T6253" i="1"/>
  <c r="U6253" i="1" s="1"/>
  <c r="T6049" i="1"/>
  <c r="U6049" i="1" s="1"/>
  <c r="T5954" i="1"/>
  <c r="U5954" i="1" s="1"/>
  <c r="Z5954" i="1" s="1"/>
  <c r="T5999" i="1"/>
  <c r="U5999" i="1" s="1"/>
  <c r="Z5999" i="1" s="1"/>
  <c r="T5617" i="1"/>
  <c r="U5617" i="1" s="1"/>
  <c r="W5617" i="1" s="1"/>
  <c r="T5667" i="1"/>
  <c r="U5667" i="1" s="1"/>
  <c r="T5710" i="1"/>
  <c r="U5710" i="1" s="1"/>
  <c r="W5710" i="1" s="1"/>
  <c r="T5726" i="1"/>
  <c r="U5726" i="1" s="1"/>
  <c r="W5726" i="1" s="1"/>
  <c r="AF211" i="15"/>
  <c r="AG211" i="15" s="1"/>
  <c r="AM211" i="15" s="1"/>
  <c r="AF208" i="15"/>
  <c r="AG208" i="15"/>
  <c r="AM208" i="15"/>
  <c r="AF194" i="15"/>
  <c r="AG194" i="15" s="1"/>
  <c r="AM194" i="15" s="1"/>
  <c r="T724" i="19"/>
  <c r="U724" i="19" s="1"/>
  <c r="W724" i="19" s="1"/>
  <c r="T723" i="19"/>
  <c r="U723" i="19" s="1"/>
  <c r="Z723" i="19" s="1"/>
  <c r="T703" i="19"/>
  <c r="U703" i="19" s="1"/>
  <c r="W703" i="19" s="1"/>
  <c r="T701" i="19"/>
  <c r="U701" i="19" s="1"/>
  <c r="T684" i="19"/>
  <c r="U684" i="19" s="1"/>
  <c r="W684" i="19" s="1"/>
  <c r="T5388" i="1"/>
  <c r="U5388" i="1" s="1"/>
  <c r="T5434" i="1"/>
  <c r="U5434" i="1" s="1"/>
  <c r="T5446" i="1"/>
  <c r="U5446" i="1" s="1"/>
  <c r="W5446" i="1" s="1"/>
  <c r="T5473" i="1"/>
  <c r="U5473" i="1" s="1"/>
  <c r="Z5473" i="1" s="1"/>
  <c r="T5478" i="1"/>
  <c r="U5478" i="1" s="1"/>
  <c r="W5478" i="1" s="1"/>
  <c r="T6067" i="1"/>
  <c r="U6067" i="1" s="1"/>
  <c r="T5830" i="1"/>
  <c r="U5830" i="1" s="1"/>
  <c r="T5597" i="1"/>
  <c r="U5597" i="1" s="1"/>
  <c r="W5597" i="1" s="1"/>
  <c r="T5623" i="1"/>
  <c r="U5623" i="1" s="1"/>
  <c r="W5623" i="1" s="1"/>
  <c r="T5732" i="1"/>
  <c r="U5732" i="1" s="1"/>
  <c r="W5732" i="1" s="1"/>
  <c r="AF185" i="15"/>
  <c r="AG185" i="15" s="1"/>
  <c r="AM185" i="15" s="1"/>
  <c r="T695" i="19"/>
  <c r="U695" i="19" s="1"/>
  <c r="AF179" i="15"/>
  <c r="AG179" i="15"/>
  <c r="AM179" i="15"/>
  <c r="T5329" i="1"/>
  <c r="U5329" i="1" s="1"/>
  <c r="W5329" i="1" s="1"/>
  <c r="T5389" i="1"/>
  <c r="U5389" i="1" s="1"/>
  <c r="T5396" i="1"/>
  <c r="U5396" i="1" s="1"/>
  <c r="Z5396" i="1" s="1"/>
  <c r="T5405" i="1"/>
  <c r="U5405" i="1" s="1"/>
  <c r="W5405" i="1" s="1"/>
  <c r="T5412" i="1"/>
  <c r="U5412" i="1" s="1"/>
  <c r="W5412" i="1" s="1"/>
  <c r="T5420" i="1"/>
  <c r="U5420" i="1" s="1"/>
  <c r="T5428" i="1"/>
  <c r="U5428" i="1" s="1"/>
  <c r="T5435" i="1"/>
  <c r="U5435" i="1" s="1"/>
  <c r="T5463" i="1"/>
  <c r="U5463" i="1" s="1"/>
  <c r="T5484" i="1"/>
  <c r="U5484" i="1"/>
  <c r="T5499" i="1"/>
  <c r="U5499" i="1" s="1"/>
  <c r="W5499" i="1" s="1"/>
  <c r="T5519" i="1"/>
  <c r="U5519" i="1" s="1"/>
  <c r="W5519" i="1" s="1"/>
  <c r="T5539" i="1"/>
  <c r="U5539" i="1" s="1"/>
  <c r="Z5539" i="1" s="1"/>
  <c r="T5544" i="1"/>
  <c r="U5544" i="1" s="1"/>
  <c r="W5544" i="1" s="1"/>
  <c r="T5555" i="1"/>
  <c r="U5555" i="1" s="1"/>
  <c r="T5574" i="1"/>
  <c r="U5574" i="1" s="1"/>
  <c r="T5584" i="1"/>
  <c r="U5584" i="1" s="1"/>
  <c r="T5594" i="1"/>
  <c r="U5594" i="1" s="1"/>
  <c r="T662" i="19"/>
  <c r="U662" i="19" s="1"/>
  <c r="W662" i="19" s="1"/>
  <c r="T5669" i="1"/>
  <c r="U5669" i="1" s="1"/>
  <c r="T5410" i="1"/>
  <c r="U5410" i="1" s="1"/>
  <c r="T5451" i="1"/>
  <c r="U5451" i="1" s="1"/>
  <c r="W5451" i="1" s="1"/>
  <c r="T5483" i="1"/>
  <c r="U5483" i="1" s="1"/>
  <c r="T5543" i="1"/>
  <c r="U5543" i="1" s="1"/>
  <c r="T5137" i="1"/>
  <c r="U5137" i="1" s="1"/>
  <c r="T5143" i="1"/>
  <c r="U5143" i="1" s="1"/>
  <c r="T5154" i="1"/>
  <c r="U5154" i="1" s="1"/>
  <c r="T5159" i="1"/>
  <c r="U5159" i="1" s="1"/>
  <c r="T5169" i="1"/>
  <c r="U5169" i="1" s="1"/>
  <c r="T5174" i="1"/>
  <c r="U5174" i="1" s="1"/>
  <c r="T5185" i="1"/>
  <c r="U5185" i="1" s="1"/>
  <c r="T5190" i="1"/>
  <c r="U5190" i="1" s="1"/>
  <c r="Z5190" i="1" s="1"/>
  <c r="T5214" i="1"/>
  <c r="U5214" i="1" s="1"/>
  <c r="T5220" i="1"/>
  <c r="U5220" i="1" s="1"/>
  <c r="W5220" i="1" s="1"/>
  <c r="T5225" i="1"/>
  <c r="U5225" i="1" s="1"/>
  <c r="W5225" i="1" s="1"/>
  <c r="T5231" i="1"/>
  <c r="U5231" i="1" s="1"/>
  <c r="T5241" i="1"/>
  <c r="U5241" i="1" s="1"/>
  <c r="T5246" i="1"/>
  <c r="U5246" i="1" s="1"/>
  <c r="W5246" i="1" s="1"/>
  <c r="T5252" i="1"/>
  <c r="U5252" i="1" s="1"/>
  <c r="T5280" i="1"/>
  <c r="U5280" i="1" s="1"/>
  <c r="T5313" i="1"/>
  <c r="U5313" i="1" s="1"/>
  <c r="T5319" i="1"/>
  <c r="U5319" i="1" s="1"/>
  <c r="T645" i="19"/>
  <c r="U645" i="19" s="1"/>
  <c r="Z645" i="19" s="1"/>
  <c r="T4900" i="1"/>
  <c r="U4900" i="1" s="1"/>
  <c r="T4910" i="1"/>
  <c r="U4910" i="1" s="1"/>
  <c r="T4925" i="1"/>
  <c r="U4925" i="1" s="1"/>
  <c r="T4940" i="1"/>
  <c r="U4940" i="1" s="1"/>
  <c r="W4940" i="1" s="1"/>
  <c r="T4946" i="1"/>
  <c r="U4946" i="1" s="1"/>
  <c r="W4946" i="1" s="1"/>
  <c r="T4951" i="1"/>
  <c r="U4951" i="1" s="1"/>
  <c r="W4951" i="1" s="1"/>
  <c r="T4957" i="1"/>
  <c r="U4957" i="1" s="1"/>
  <c r="T4962" i="1"/>
  <c r="U4962" i="1" s="1"/>
  <c r="T4967" i="1"/>
  <c r="U4967" i="1" s="1"/>
  <c r="T4983" i="1"/>
  <c r="U4983" i="1" s="1"/>
  <c r="W4983" i="1" s="1"/>
  <c r="T4989" i="1"/>
  <c r="U4989" i="1" s="1"/>
  <c r="T4995" i="1"/>
  <c r="U4995" i="1" s="1"/>
  <c r="T5452" i="1"/>
  <c r="U5452" i="1" s="1"/>
  <c r="T5503" i="1"/>
  <c r="U5503" i="1" s="1"/>
  <c r="T5564" i="1"/>
  <c r="U5564" i="1" s="1"/>
  <c r="W5564" i="1" s="1"/>
  <c r="T5583" i="1"/>
  <c r="U5583" i="1" s="1"/>
  <c r="T667" i="19"/>
  <c r="U667" i="19" s="1"/>
  <c r="W667" i="19" s="1"/>
  <c r="T661" i="19"/>
  <c r="U661" i="19" s="1"/>
  <c r="T5131" i="1"/>
  <c r="U5131" i="1" s="1"/>
  <c r="T5165" i="1"/>
  <c r="U5165" i="1" s="1"/>
  <c r="Z5165" i="1" s="1"/>
  <c r="T5180" i="1"/>
  <c r="U5180" i="1" s="1"/>
  <c r="T5202" i="1"/>
  <c r="U5202" i="1" s="1"/>
  <c r="T5208" i="1"/>
  <c r="U5208" i="1" s="1"/>
  <c r="T5236" i="1"/>
  <c r="U5236" i="1" s="1"/>
  <c r="W5236" i="1" s="1"/>
  <c r="T5258" i="1"/>
  <c r="U5258" i="1" s="1"/>
  <c r="W5258" i="1" s="1"/>
  <c r="T5263" i="1"/>
  <c r="U5263" i="1" s="1"/>
  <c r="T5269" i="1"/>
  <c r="U5269" i="1" s="1"/>
  <c r="W5269" i="1" s="1"/>
  <c r="T5275" i="1"/>
  <c r="U5275" i="1" s="1"/>
  <c r="Z5275" i="1" s="1"/>
  <c r="T5286" i="1"/>
  <c r="U5286" i="1" s="1"/>
  <c r="W5286" i="1" s="1"/>
  <c r="T5292" i="1"/>
  <c r="U5292" i="1" s="1"/>
  <c r="T5297" i="1"/>
  <c r="U5297" i="1" s="1"/>
  <c r="Z5297" i="1" s="1"/>
  <c r="T5303" i="1"/>
  <c r="U5303" i="1" s="1"/>
  <c r="T5308" i="1"/>
  <c r="U5308" i="1" s="1"/>
  <c r="T640" i="19"/>
  <c r="U640" i="19" s="1"/>
  <c r="T651" i="19"/>
  <c r="U651" i="19" s="1"/>
  <c r="T4915" i="1"/>
  <c r="U4915" i="1" s="1"/>
  <c r="W4915" i="1" s="1"/>
  <c r="T4920" i="1"/>
  <c r="U4920" i="1" s="1"/>
  <c r="T4941" i="1"/>
  <c r="U4941" i="1" s="1"/>
  <c r="T4978" i="1"/>
  <c r="U4978" i="1" s="1"/>
  <c r="T4984" i="1"/>
  <c r="U4984" i="1" s="1"/>
  <c r="T4990" i="1"/>
  <c r="U4990" i="1" s="1"/>
  <c r="W4990" i="1" s="1"/>
  <c r="T5001" i="1"/>
  <c r="U5001" i="1" s="1"/>
  <c r="T5006" i="1"/>
  <c r="U5006" i="1" s="1"/>
  <c r="Z5006" i="1" s="1"/>
  <c r="T5012" i="1"/>
  <c r="U5012" i="1" s="1"/>
  <c r="T5690" i="1"/>
  <c r="U5690" i="1" s="1"/>
  <c r="T5456" i="1"/>
  <c r="U5456" i="1" s="1"/>
  <c r="W5456" i="1" s="1"/>
  <c r="T5524" i="1"/>
  <c r="U5524" i="1" s="1"/>
  <c r="T5322" i="1"/>
  <c r="U5322" i="1" s="1"/>
  <c r="T659" i="19"/>
  <c r="U659" i="19" s="1"/>
  <c r="T5138" i="1"/>
  <c r="U5138" i="1" s="1"/>
  <c r="T5144" i="1"/>
  <c r="U5144" i="1" s="1"/>
  <c r="T5149" i="1"/>
  <c r="U5149" i="1" s="1"/>
  <c r="Z5149" i="1" s="1"/>
  <c r="T5160" i="1"/>
  <c r="U5160" i="1" s="1"/>
  <c r="T5170" i="1"/>
  <c r="U5170" i="1" s="1"/>
  <c r="W5170" i="1" s="1"/>
  <c r="T5175" i="1"/>
  <c r="U5175" i="1" s="1"/>
  <c r="T5186" i="1"/>
  <c r="U5186" i="1" s="1"/>
  <c r="T5191" i="1"/>
  <c r="U5191" i="1" s="1"/>
  <c r="T5196" i="1"/>
  <c r="U5196" i="1" s="1"/>
  <c r="Z5196" i="1" s="1"/>
  <c r="T5215" i="1"/>
  <c r="U5215" i="1" s="1"/>
  <c r="T5226" i="1"/>
  <c r="U5226" i="1" s="1"/>
  <c r="T5232" i="1"/>
  <c r="U5232" i="1" s="1"/>
  <c r="T5242" i="1"/>
  <c r="U5242" i="1" s="1"/>
  <c r="Z5242" i="1" s="1"/>
  <c r="T5247" i="1"/>
  <c r="U5247" i="1" s="1"/>
  <c r="Z5247" i="1" s="1"/>
  <c r="T5253" i="1"/>
  <c r="U5253" i="1" s="1"/>
  <c r="T5314" i="1"/>
  <c r="U5314" i="1" s="1"/>
  <c r="T5320" i="1"/>
  <c r="U5320" i="1" s="1"/>
  <c r="T646" i="19"/>
  <c r="U646" i="19" s="1"/>
  <c r="T4901" i="1"/>
  <c r="U4901" i="1" s="1"/>
  <c r="T4905" i="1"/>
  <c r="U4905" i="1" s="1"/>
  <c r="W4905" i="1" s="1"/>
  <c r="T4911" i="1"/>
  <c r="U4911" i="1" s="1"/>
  <c r="T4926" i="1"/>
  <c r="U4926" i="1" s="1"/>
  <c r="W4926" i="1" s="1"/>
  <c r="T4931" i="1"/>
  <c r="U4931" i="1" s="1"/>
  <c r="Z4931" i="1" s="1"/>
  <c r="T4936" i="1"/>
  <c r="U4936" i="1" s="1"/>
  <c r="Z4936" i="1" s="1"/>
  <c r="T4947" i="1"/>
  <c r="U4947" i="1" s="1"/>
  <c r="W4947" i="1" s="1"/>
  <c r="T4952" i="1"/>
  <c r="U4952" i="1" s="1"/>
  <c r="W4952" i="1" s="1"/>
  <c r="T4958" i="1"/>
  <c r="U4958" i="1" s="1"/>
  <c r="Z4958" i="1" s="1"/>
  <c r="T4963" i="1"/>
  <c r="U4963" i="1" s="1"/>
  <c r="W4963" i="1" s="1"/>
  <c r="T4968" i="1"/>
  <c r="U4968" i="1" s="1"/>
  <c r="T4973" i="1"/>
  <c r="U4973" i="1" s="1"/>
  <c r="W4973" i="1" s="1"/>
  <c r="T5810" i="1"/>
  <c r="U5810" i="1" s="1"/>
  <c r="T682" i="19"/>
  <c r="U682" i="19" s="1"/>
  <c r="W682" i="19" s="1"/>
  <c r="T5419" i="1"/>
  <c r="U5419" i="1" s="1"/>
  <c r="T5457" i="1"/>
  <c r="U5457" i="1" s="1"/>
  <c r="T5488" i="1"/>
  <c r="U5488" i="1" s="1"/>
  <c r="T5508" i="1"/>
  <c r="U5508" i="1" s="1"/>
  <c r="T5588" i="1"/>
  <c r="U5588" i="1" s="1"/>
  <c r="W5588" i="1" s="1"/>
  <c r="T5132" i="1"/>
  <c r="U5132" i="1" s="1"/>
  <c r="Z5132" i="1" s="1"/>
  <c r="T5155" i="1"/>
  <c r="U5155" i="1" s="1"/>
  <c r="Z5155" i="1" s="1"/>
  <c r="T5166" i="1"/>
  <c r="U5166" i="1" s="1"/>
  <c r="Z5166" i="1" s="1"/>
  <c r="T5181" i="1"/>
  <c r="U5181" i="1" s="1"/>
  <c r="T5203" i="1"/>
  <c r="U5203" i="1" s="1"/>
  <c r="T5209" i="1"/>
  <c r="U5209" i="1" s="1"/>
  <c r="T5221" i="1"/>
  <c r="U5221" i="1" s="1"/>
  <c r="T5237" i="1"/>
  <c r="U5237" i="1" s="1"/>
  <c r="T5259" i="1"/>
  <c r="U5259" i="1" s="1"/>
  <c r="T5264" i="1"/>
  <c r="U5264" i="1" s="1"/>
  <c r="W5264" i="1" s="1"/>
  <c r="T5270" i="1"/>
  <c r="U5270" i="1" s="1"/>
  <c r="Z5270" i="1" s="1"/>
  <c r="T5276" i="1"/>
  <c r="U5276" i="1" s="1"/>
  <c r="Z5276" i="1" s="1"/>
  <c r="T5281" i="1"/>
  <c r="U5281" i="1" s="1"/>
  <c r="T5287" i="1"/>
  <c r="U5287" i="1" s="1"/>
  <c r="T5298" i="1"/>
  <c r="U5298" i="1" s="1"/>
  <c r="Z5298" i="1" s="1"/>
  <c r="T5304" i="1"/>
  <c r="U5304" i="1" s="1"/>
  <c r="T5309" i="1"/>
  <c r="U5309" i="1" s="1"/>
  <c r="T641" i="19"/>
  <c r="U641" i="19" s="1"/>
  <c r="W641" i="19" s="1"/>
  <c r="T652" i="19"/>
  <c r="U652" i="19" s="1"/>
  <c r="T4921" i="1"/>
  <c r="U4921" i="1" s="1"/>
  <c r="T4942" i="1"/>
  <c r="U4942" i="1" s="1"/>
  <c r="W4942" i="1" s="1"/>
  <c r="T4953" i="1"/>
  <c r="U4953" i="1" s="1"/>
  <c r="W4953" i="1" s="1"/>
  <c r="T4985" i="1"/>
  <c r="U4985" i="1" s="1"/>
  <c r="T4996" i="1"/>
  <c r="U4996" i="1" s="1"/>
  <c r="W4996" i="1" s="1"/>
  <c r="T5002" i="1"/>
  <c r="U5002" i="1" s="1"/>
  <c r="T5007" i="1"/>
  <c r="U5007" i="1" s="1"/>
  <c r="T5019" i="1"/>
  <c r="U5019" i="1" s="1"/>
  <c r="W5019" i="1" s="1"/>
  <c r="T5030" i="1"/>
  <c r="U5030" i="1" s="1"/>
  <c r="W5030" i="1" s="1"/>
  <c r="T5035" i="1"/>
  <c r="U5035" i="1" s="1"/>
  <c r="W5035" i="1" s="1"/>
  <c r="T6252" i="1"/>
  <c r="U6252" i="1" s="1"/>
  <c r="T5711" i="1"/>
  <c r="U5711" i="1" s="1"/>
  <c r="T705" i="19"/>
  <c r="U705" i="19" s="1"/>
  <c r="W705" i="19" s="1"/>
  <c r="T5327" i="1"/>
  <c r="U5327" i="1" s="1"/>
  <c r="Z5327" i="1" s="1"/>
  <c r="T5379" i="1"/>
  <c r="U5379" i="1" s="1"/>
  <c r="T5426" i="1"/>
  <c r="U5426" i="1" s="1"/>
  <c r="W5426" i="1" s="1"/>
  <c r="T5549" i="1"/>
  <c r="U5549" i="1" s="1"/>
  <c r="W5549" i="1" s="1"/>
  <c r="T5569" i="1"/>
  <c r="U5569" i="1" s="1"/>
  <c r="T5139" i="1"/>
  <c r="U5139" i="1" s="1"/>
  <c r="T5145" i="1"/>
  <c r="U5145" i="1" s="1"/>
  <c r="T5150" i="1"/>
  <c r="U5150" i="1" s="1"/>
  <c r="T5171" i="1"/>
  <c r="U5171" i="1" s="1"/>
  <c r="T5187" i="1"/>
  <c r="U5187" i="1" s="1"/>
  <c r="T5192" i="1"/>
  <c r="U5192" i="1" s="1"/>
  <c r="W5192" i="1" s="1"/>
  <c r="T5197" i="1"/>
  <c r="U5197" i="1" s="1"/>
  <c r="T5216" i="1"/>
  <c r="U5216" i="1" s="1"/>
  <c r="Z5216" i="1" s="1"/>
  <c r="T5227" i="1"/>
  <c r="U5227" i="1" s="1"/>
  <c r="T5243" i="1"/>
  <c r="U5243" i="1" s="1"/>
  <c r="T5248" i="1"/>
  <c r="U5248" i="1" s="1"/>
  <c r="T5254" i="1"/>
  <c r="U5254" i="1" s="1"/>
  <c r="T5293" i="1"/>
  <c r="U5293" i="1" s="1"/>
  <c r="T5315" i="1"/>
  <c r="U5315" i="1" s="1"/>
  <c r="Z5315" i="1" s="1"/>
  <c r="T4906" i="1"/>
  <c r="U4906" i="1" s="1"/>
  <c r="W4906" i="1" s="1"/>
  <c r="T4916" i="1"/>
  <c r="U4916" i="1" s="1"/>
  <c r="T4927" i="1"/>
  <c r="U4927" i="1" s="1"/>
  <c r="W4927" i="1" s="1"/>
  <c r="T4932" i="1"/>
  <c r="U4932" i="1" s="1"/>
  <c r="Z4932" i="1" s="1"/>
  <c r="T4959" i="1"/>
  <c r="U4959" i="1" s="1"/>
  <c r="Z4959" i="1" s="1"/>
  <c r="T4969" i="1"/>
  <c r="U4969" i="1" s="1"/>
  <c r="Z4969" i="1" s="1"/>
  <c r="T4974" i="1"/>
  <c r="U4974" i="1" s="1"/>
  <c r="T4979" i="1"/>
  <c r="U4979" i="1" s="1"/>
  <c r="T4991" i="1"/>
  <c r="U4991" i="1" s="1"/>
  <c r="T5008" i="1"/>
  <c r="U5008" i="1" s="1"/>
  <c r="T5725" i="1"/>
  <c r="U5725" i="1" s="1"/>
  <c r="Z5725" i="1" s="1"/>
  <c r="T5427" i="1"/>
  <c r="U5427" i="1" s="1"/>
  <c r="Z5427" i="1" s="1"/>
  <c r="T5489" i="1"/>
  <c r="U5489" i="1" s="1"/>
  <c r="T5509" i="1"/>
  <c r="U5509" i="1" s="1"/>
  <c r="Z5509" i="1" s="1"/>
  <c r="T5529" i="1"/>
  <c r="U5529" i="1" s="1"/>
  <c r="T5589" i="1"/>
  <c r="U5589" i="1" s="1"/>
  <c r="Z5589" i="1" s="1"/>
  <c r="T674" i="19"/>
  <c r="U674" i="19" s="1"/>
  <c r="T5156" i="1"/>
  <c r="U5156" i="1" s="1"/>
  <c r="Z5156" i="1" s="1"/>
  <c r="T5161" i="1"/>
  <c r="U5161" i="1" s="1"/>
  <c r="W5161" i="1" s="1"/>
  <c r="T5176" i="1"/>
  <c r="U5176" i="1" s="1"/>
  <c r="T5182" i="1"/>
  <c r="U5182" i="1" s="1"/>
  <c r="T5204" i="1"/>
  <c r="U5204" i="1" s="1"/>
  <c r="T5210" i="1"/>
  <c r="U5210" i="1" s="1"/>
  <c r="T5222" i="1"/>
  <c r="U5222" i="1" s="1"/>
  <c r="Z5222" i="1" s="1"/>
  <c r="T5233" i="1"/>
  <c r="U5233" i="1" s="1"/>
  <c r="Z5233" i="1" s="1"/>
  <c r="T5238" i="1"/>
  <c r="U5238" i="1" s="1"/>
  <c r="T5260" i="1"/>
  <c r="U5260" i="1" s="1"/>
  <c r="T5265" i="1"/>
  <c r="U5265" i="1" s="1"/>
  <c r="T5271" i="1"/>
  <c r="U5271" i="1" s="1"/>
  <c r="Z5271" i="1" s="1"/>
  <c r="T5277" i="1"/>
  <c r="U5277" i="1" s="1"/>
  <c r="T5282" i="1"/>
  <c r="U5282" i="1" s="1"/>
  <c r="W5282" i="1" s="1"/>
  <c r="T5288" i="1"/>
  <c r="U5288" i="1" s="1"/>
  <c r="T5299" i="1"/>
  <c r="U5299" i="1" s="1"/>
  <c r="T5305" i="1"/>
  <c r="U5305" i="1" s="1"/>
  <c r="T5310" i="1"/>
  <c r="U5310" i="1" s="1"/>
  <c r="T636" i="19"/>
  <c r="U636" i="19" s="1"/>
  <c r="Z636" i="19" s="1"/>
  <c r="T642" i="19"/>
  <c r="U642" i="19" s="1"/>
  <c r="W642" i="19" s="1"/>
  <c r="T647" i="19"/>
  <c r="U647" i="19" s="1"/>
  <c r="Z647" i="19" s="1"/>
  <c r="T653" i="19"/>
  <c r="U653" i="19" s="1"/>
  <c r="T4902" i="1"/>
  <c r="U4902" i="1" s="1"/>
  <c r="W4902" i="1" s="1"/>
  <c r="T4912" i="1"/>
  <c r="U4912" i="1" s="1"/>
  <c r="Z4912" i="1" s="1"/>
  <c r="T4937" i="1"/>
  <c r="U4937" i="1" s="1"/>
  <c r="Z4937" i="1" s="1"/>
  <c r="T5730" i="1"/>
  <c r="U5730" i="1" s="1"/>
  <c r="T5336" i="1"/>
  <c r="U5336" i="1" s="1"/>
  <c r="T5387" i="1"/>
  <c r="U5387" i="1" s="1"/>
  <c r="T5467" i="1"/>
  <c r="U5467" i="1" s="1"/>
  <c r="T5573" i="1"/>
  <c r="U5573" i="1" s="1"/>
  <c r="Z5573" i="1" s="1"/>
  <c r="T672" i="19"/>
  <c r="U672" i="19" s="1"/>
  <c r="T5133" i="1"/>
  <c r="U5133" i="1" s="1"/>
  <c r="W5133" i="1" s="1"/>
  <c r="T5140" i="1"/>
  <c r="U5140" i="1" s="1"/>
  <c r="T5146" i="1"/>
  <c r="U5146" i="1" s="1"/>
  <c r="T5151" i="1"/>
  <c r="U5151" i="1" s="1"/>
  <c r="Z5151" i="1" s="1"/>
  <c r="T5167" i="1"/>
  <c r="U5167" i="1" s="1"/>
  <c r="T5198" i="1"/>
  <c r="U5198" i="1" s="1"/>
  <c r="T5217" i="1"/>
  <c r="U5217" i="1" s="1"/>
  <c r="T5228" i="1"/>
  <c r="U5228" i="1" s="1"/>
  <c r="W5228" i="1" s="1"/>
  <c r="T5244" i="1"/>
  <c r="U5244" i="1" s="1"/>
  <c r="W5244" i="1" s="1"/>
  <c r="T5249" i="1"/>
  <c r="U5249" i="1" s="1"/>
  <c r="T5255" i="1"/>
  <c r="U5255" i="1" s="1"/>
  <c r="Z5255" i="1" s="1"/>
  <c r="T5294" i="1"/>
  <c r="U5294" i="1" s="1"/>
  <c r="T5316" i="1"/>
  <c r="U5316" i="1" s="1"/>
  <c r="T4907" i="1"/>
  <c r="U4907" i="1" s="1"/>
  <c r="W4907" i="1" s="1"/>
  <c r="T4917" i="1"/>
  <c r="U4917" i="1" s="1"/>
  <c r="W4917" i="1" s="1"/>
  <c r="T4922" i="1"/>
  <c r="U4922" i="1" s="1"/>
  <c r="T4928" i="1"/>
  <c r="U4928" i="1" s="1"/>
  <c r="T4933" i="1"/>
  <c r="U4933" i="1" s="1"/>
  <c r="T4943" i="1"/>
  <c r="U4943" i="1" s="1"/>
  <c r="T4954" i="1"/>
  <c r="U4954" i="1" s="1"/>
  <c r="T4970" i="1"/>
  <c r="U4970" i="1" s="1"/>
  <c r="W4970" i="1" s="1"/>
  <c r="T4975" i="1"/>
  <c r="U4975" i="1" s="1"/>
  <c r="W4975" i="1" s="1"/>
  <c r="T4980" i="1"/>
  <c r="U4980" i="1" s="1"/>
  <c r="T4986" i="1"/>
  <c r="U4986" i="1" s="1"/>
  <c r="T4992" i="1"/>
  <c r="U4992" i="1" s="1"/>
  <c r="Z4992" i="1" s="1"/>
  <c r="T5745" i="1"/>
  <c r="U5745" i="1" s="1"/>
  <c r="Z5745" i="1" s="1"/>
  <c r="T709" i="19"/>
  <c r="U709" i="19" s="1"/>
  <c r="T5468" i="1"/>
  <c r="U5468" i="1" s="1"/>
  <c r="T5554" i="1"/>
  <c r="U5554" i="1" s="1"/>
  <c r="T5593" i="1"/>
  <c r="U5593" i="1" s="1"/>
  <c r="Z5593" i="1" s="1"/>
  <c r="T666" i="19"/>
  <c r="U666" i="19" s="1"/>
  <c r="W666" i="19" s="1"/>
  <c r="T664" i="19"/>
  <c r="U664" i="19" s="1"/>
  <c r="W664" i="19" s="1"/>
  <c r="T5128" i="1"/>
  <c r="U5128" i="1" s="1"/>
  <c r="W5128" i="1" s="1"/>
  <c r="T5134" i="1"/>
  <c r="U5134" i="1" s="1"/>
  <c r="T5157" i="1"/>
  <c r="U5157" i="1" s="1"/>
  <c r="T5162" i="1"/>
  <c r="U5162" i="1" s="1"/>
  <c r="T5172" i="1"/>
  <c r="U5172" i="1" s="1"/>
  <c r="T5177" i="1"/>
  <c r="U5177" i="1" s="1"/>
  <c r="T5183" i="1"/>
  <c r="U5183" i="1" s="1"/>
  <c r="W5183" i="1" s="1"/>
  <c r="T5188" i="1"/>
  <c r="U5188" i="1" s="1"/>
  <c r="W5188" i="1" s="1"/>
  <c r="T5193" i="1"/>
  <c r="U5193" i="1" s="1"/>
  <c r="Z5193" i="1" s="1"/>
  <c r="T5205" i="1"/>
  <c r="U5205" i="1" s="1"/>
  <c r="Z5205" i="1" s="1"/>
  <c r="T5211" i="1"/>
  <c r="U5211" i="1" s="1"/>
  <c r="W5211" i="1" s="1"/>
  <c r="T5223" i="1"/>
  <c r="U5223" i="1" s="1"/>
  <c r="T5234" i="1"/>
  <c r="U5234" i="1" s="1"/>
  <c r="T5239" i="1"/>
  <c r="U5239" i="1" s="1"/>
  <c r="T5266" i="1"/>
  <c r="U5266" i="1" s="1"/>
  <c r="T5272" i="1"/>
  <c r="U5272" i="1" s="1"/>
  <c r="W5272" i="1" s="1"/>
  <c r="T5283" i="1"/>
  <c r="U5283" i="1" s="1"/>
  <c r="W5283" i="1" s="1"/>
  <c r="T5289" i="1"/>
  <c r="U5289" i="1" s="1"/>
  <c r="T5300" i="1"/>
  <c r="U5300" i="1" s="1"/>
  <c r="W5300" i="1" s="1"/>
  <c r="T5311" i="1"/>
  <c r="U5311" i="1" s="1"/>
  <c r="W5311" i="1" s="1"/>
  <c r="T637" i="19"/>
  <c r="U637" i="19" s="1"/>
  <c r="T643" i="19"/>
  <c r="U643" i="19" s="1"/>
  <c r="T648" i="19"/>
  <c r="U648" i="19" s="1"/>
  <c r="Z648" i="19" s="1"/>
  <c r="T654" i="19"/>
  <c r="U654" i="19" s="1"/>
  <c r="T4938" i="1"/>
  <c r="U4938" i="1" s="1"/>
  <c r="W4938" i="1" s="1"/>
  <c r="T4949" i="1"/>
  <c r="U4949" i="1" s="1"/>
  <c r="T4960" i="1"/>
  <c r="U4960" i="1" s="1"/>
  <c r="T4965" i="1"/>
  <c r="U4965" i="1" s="1"/>
  <c r="T4993" i="1"/>
  <c r="U4993" i="1" s="1"/>
  <c r="Z4993" i="1" s="1"/>
  <c r="T5015" i="1"/>
  <c r="U5015" i="1" s="1"/>
  <c r="T5021" i="1"/>
  <c r="U5021" i="1" s="1"/>
  <c r="Z5021" i="1" s="1"/>
  <c r="T5032" i="1"/>
  <c r="U5032" i="1" s="1"/>
  <c r="W5032" i="1" s="1"/>
  <c r="T5961" i="1"/>
  <c r="U5961" i="1" s="1"/>
  <c r="T5749" i="1"/>
  <c r="U5749" i="1" s="1"/>
  <c r="T5345" i="1"/>
  <c r="U5345" i="1" s="1"/>
  <c r="T5440" i="1"/>
  <c r="U5440" i="1" s="1"/>
  <c r="W5440" i="1" s="1"/>
  <c r="T5494" i="1"/>
  <c r="U5494" i="1" s="1"/>
  <c r="T5514" i="1"/>
  <c r="U5514" i="1" s="1"/>
  <c r="Z5514" i="1" s="1"/>
  <c r="T5534" i="1"/>
  <c r="U5534" i="1" s="1"/>
  <c r="T5129" i="1"/>
  <c r="U5129" i="1" s="1"/>
  <c r="W5129" i="1" s="1"/>
  <c r="T5135" i="1"/>
  <c r="U5135" i="1" s="1"/>
  <c r="T5141" i="1"/>
  <c r="U5141" i="1" s="1"/>
  <c r="W5141" i="1" s="1"/>
  <c r="T5152" i="1"/>
  <c r="U5152" i="1" s="1"/>
  <c r="T5199" i="1"/>
  <c r="U5199" i="1" s="1"/>
  <c r="W5199" i="1" s="1"/>
  <c r="T5212" i="1"/>
  <c r="U5212" i="1" s="1"/>
  <c r="T5218" i="1"/>
  <c r="U5218" i="1" s="1"/>
  <c r="Z5218" i="1" s="1"/>
  <c r="T5229" i="1"/>
  <c r="U5229" i="1" s="1"/>
  <c r="T5250" i="1"/>
  <c r="U5250" i="1" s="1"/>
  <c r="Z5250" i="1" s="1"/>
  <c r="T5256" i="1"/>
  <c r="U5256" i="1" s="1"/>
  <c r="T5261" i="1"/>
  <c r="U5261" i="1" s="1"/>
  <c r="T5278" i="1"/>
  <c r="U5278" i="1" s="1"/>
  <c r="W5278" i="1" s="1"/>
  <c r="T5284" i="1"/>
  <c r="U5284" i="1" s="1"/>
  <c r="T5295" i="1"/>
  <c r="U5295" i="1" s="1"/>
  <c r="T5306" i="1"/>
  <c r="U5306" i="1" s="1"/>
  <c r="W5306" i="1" s="1"/>
  <c r="T5317" i="1"/>
  <c r="U5317" i="1" s="1"/>
  <c r="T4903" i="1"/>
  <c r="U4903" i="1" s="1"/>
  <c r="T4908" i="1"/>
  <c r="U4908" i="1" s="1"/>
  <c r="T4913" i="1"/>
  <c r="U4913" i="1" s="1"/>
  <c r="Z4913" i="1" s="1"/>
  <c r="T4923" i="1"/>
  <c r="U4923" i="1" s="1"/>
  <c r="Z4923" i="1" s="1"/>
  <c r="T4944" i="1"/>
  <c r="U4944" i="1" s="1"/>
  <c r="T4971" i="1"/>
  <c r="U4971" i="1" s="1"/>
  <c r="T4987" i="1"/>
  <c r="U4987" i="1" s="1"/>
  <c r="T5004" i="1"/>
  <c r="U5004" i="1" s="1"/>
  <c r="Z5004" i="1" s="1"/>
  <c r="T5010" i="1"/>
  <c r="U5010" i="1" s="1"/>
  <c r="Z5010" i="1" s="1"/>
  <c r="T5043" i="1"/>
  <c r="U5043" i="1" s="1"/>
  <c r="T5997" i="1"/>
  <c r="U5997" i="1" s="1"/>
  <c r="T5641" i="1"/>
  <c r="U5641" i="1" s="1"/>
  <c r="Z5641" i="1" s="1"/>
  <c r="AF183" i="15"/>
  <c r="AG183" i="15"/>
  <c r="AM183" i="15" s="1"/>
  <c r="T5346" i="1"/>
  <c r="U5346" i="1" s="1"/>
  <c r="W5346" i="1" s="1"/>
  <c r="T5441" i="1"/>
  <c r="U5441" i="1" s="1"/>
  <c r="Z5441" i="1" s="1"/>
  <c r="T5518" i="1"/>
  <c r="U5518" i="1" s="1"/>
  <c r="T5578" i="1"/>
  <c r="U5578" i="1" s="1"/>
  <c r="T658" i="19"/>
  <c r="U658" i="19" s="1"/>
  <c r="T5136" i="1"/>
  <c r="U5136" i="1" s="1"/>
  <c r="W5136" i="1" s="1"/>
  <c r="T5147" i="1"/>
  <c r="U5147" i="1" s="1"/>
  <c r="W5147" i="1" s="1"/>
  <c r="T5158" i="1"/>
  <c r="U5158" i="1" s="1"/>
  <c r="Z5158" i="1" s="1"/>
  <c r="T5163" i="1"/>
  <c r="U5163" i="1" s="1"/>
  <c r="T5168" i="1"/>
  <c r="U5168" i="1" s="1"/>
  <c r="Z5168" i="1" s="1"/>
  <c r="T5173" i="1"/>
  <c r="U5173" i="1" s="1"/>
  <c r="W5173" i="1" s="1"/>
  <c r="T5178" i="1"/>
  <c r="U5178" i="1" s="1"/>
  <c r="Z5178" i="1" s="1"/>
  <c r="T5184" i="1"/>
  <c r="U5184" i="1" s="1"/>
  <c r="W5184" i="1" s="1"/>
  <c r="T5194" i="1"/>
  <c r="U5194" i="1" s="1"/>
  <c r="W5194" i="1" s="1"/>
  <c r="T5200" i="1"/>
  <c r="U5200" i="1" s="1"/>
  <c r="T5206" i="1"/>
  <c r="U5206" i="1" s="1"/>
  <c r="T5245" i="1"/>
  <c r="U5245" i="1" s="1"/>
  <c r="W5245" i="1" s="1"/>
  <c r="T5267" i="1"/>
  <c r="U5267" i="1" s="1"/>
  <c r="W5267" i="1" s="1"/>
  <c r="T5273" i="1"/>
  <c r="U5273" i="1" s="1"/>
  <c r="T5290" i="1"/>
  <c r="U5290" i="1" s="1"/>
  <c r="W5290" i="1" s="1"/>
  <c r="T5301" i="1"/>
  <c r="U5301" i="1" s="1"/>
  <c r="T638" i="19"/>
  <c r="U638" i="19" s="1"/>
  <c r="W638" i="19" s="1"/>
  <c r="T644" i="19"/>
  <c r="U644" i="19" s="1"/>
  <c r="W644" i="19" s="1"/>
  <c r="T649" i="19"/>
  <c r="U649" i="19" s="1"/>
  <c r="Z649" i="19" s="1"/>
  <c r="T655" i="19"/>
  <c r="U655" i="19" s="1"/>
  <c r="T4918" i="1"/>
  <c r="U4918" i="1" s="1"/>
  <c r="T4929" i="1"/>
  <c r="U4929" i="1" s="1"/>
  <c r="Z4929" i="1" s="1"/>
  <c r="T4934" i="1"/>
  <c r="U4934" i="1" s="1"/>
  <c r="Z4934" i="1" s="1"/>
  <c r="T4939" i="1"/>
  <c r="U4939" i="1" s="1"/>
  <c r="T4950" i="1"/>
  <c r="U4950" i="1" s="1"/>
  <c r="T4955" i="1"/>
  <c r="U4955" i="1" s="1"/>
  <c r="W4955" i="1" s="1"/>
  <c r="T4966" i="1"/>
  <c r="U4966" i="1" s="1"/>
  <c r="T4976" i="1"/>
  <c r="U4976" i="1" s="1"/>
  <c r="W4976" i="1" s="1"/>
  <c r="T4981" i="1"/>
  <c r="U4981" i="1" s="1"/>
  <c r="W4981" i="1" s="1"/>
  <c r="T4999" i="1"/>
  <c r="U4999" i="1" s="1"/>
  <c r="T5665" i="1"/>
  <c r="U5665" i="1" s="1"/>
  <c r="Z5665" i="1" s="1"/>
  <c r="T699" i="19"/>
  <c r="U699" i="19" s="1"/>
  <c r="T5355" i="1"/>
  <c r="U5355" i="1" s="1"/>
  <c r="T5404" i="1"/>
  <c r="U5404" i="1" s="1"/>
  <c r="T5579" i="1"/>
  <c r="U5579" i="1" s="1"/>
  <c r="T675" i="19"/>
  <c r="U675" i="19" s="1"/>
  <c r="W675" i="19" s="1"/>
  <c r="T5130" i="1"/>
  <c r="U5130" i="1" s="1"/>
  <c r="Z5130" i="1" s="1"/>
  <c r="T5148" i="1"/>
  <c r="U5148" i="1" s="1"/>
  <c r="T5164" i="1"/>
  <c r="U5164" i="1" s="1"/>
  <c r="T5179" i="1"/>
  <c r="U5179" i="1" s="1"/>
  <c r="Z5179" i="1" s="1"/>
  <c r="T5195" i="1"/>
  <c r="U5195" i="1" s="1"/>
  <c r="Z5195" i="1" s="1"/>
  <c r="T5201" i="1"/>
  <c r="U5201" i="1" s="1"/>
  <c r="T5207" i="1"/>
  <c r="U5207" i="1" s="1"/>
  <c r="W5207" i="1" s="1"/>
  <c r="T5262" i="1"/>
  <c r="U5262" i="1" s="1"/>
  <c r="Z5262" i="1" s="1"/>
  <c r="T5268" i="1"/>
  <c r="U5268" i="1" s="1"/>
  <c r="Z5268" i="1" s="1"/>
  <c r="T5274" i="1"/>
  <c r="U5274" i="1" s="1"/>
  <c r="W5274" i="1" s="1"/>
  <c r="T5285" i="1"/>
  <c r="U5285" i="1" s="1"/>
  <c r="W5285" i="1" s="1"/>
  <c r="T5291" i="1"/>
  <c r="U5291" i="1" s="1"/>
  <c r="W5291" i="1" s="1"/>
  <c r="T5302" i="1"/>
  <c r="U5302" i="1" s="1"/>
  <c r="Z5302" i="1" s="1"/>
  <c r="T639" i="19"/>
  <c r="U639" i="19" s="1"/>
  <c r="T650" i="19"/>
  <c r="U650" i="19" s="1"/>
  <c r="Z650" i="19" s="1"/>
  <c r="T656" i="19"/>
  <c r="U656" i="19" s="1"/>
  <c r="Z656" i="19" s="1"/>
  <c r="T4904" i="1"/>
  <c r="U4904" i="1" s="1"/>
  <c r="Z4904" i="1" s="1"/>
  <c r="T4919" i="1"/>
  <c r="U4919" i="1" s="1"/>
  <c r="Z4919" i="1" s="1"/>
  <c r="T4930" i="1"/>
  <c r="U4930" i="1" s="1"/>
  <c r="W4930" i="1" s="1"/>
  <c r="T4935" i="1"/>
  <c r="U4935" i="1" s="1"/>
  <c r="W4935" i="1" s="1"/>
  <c r="T4945" i="1"/>
  <c r="U4945" i="1" s="1"/>
  <c r="Z4945" i="1" s="1"/>
  <c r="T4956" i="1"/>
  <c r="U4956" i="1" s="1"/>
  <c r="Z4956" i="1" s="1"/>
  <c r="T4972" i="1"/>
  <c r="U4972" i="1" s="1"/>
  <c r="Z4972" i="1" s="1"/>
  <c r="T4977" i="1"/>
  <c r="U4977" i="1" s="1"/>
  <c r="T5011" i="1"/>
  <c r="U5011" i="1" s="1"/>
  <c r="Z5011" i="1" s="1"/>
  <c r="T5017" i="1"/>
  <c r="U5017" i="1" s="1"/>
  <c r="Z5017" i="1" s="1"/>
  <c r="T5235" i="1"/>
  <c r="U5235" i="1" s="1"/>
  <c r="W5235" i="1" s="1"/>
  <c r="T4924" i="1"/>
  <c r="U4924" i="1" s="1"/>
  <c r="Z4924" i="1" s="1"/>
  <c r="T4964" i="1"/>
  <c r="U4964" i="1" s="1"/>
  <c r="T5018" i="1"/>
  <c r="U5018" i="1" s="1"/>
  <c r="T5026" i="1"/>
  <c r="U5026" i="1" s="1"/>
  <c r="Z5026" i="1" s="1"/>
  <c r="T5051" i="1"/>
  <c r="U5051" i="1" s="1"/>
  <c r="T5072" i="1"/>
  <c r="U5072" i="1" s="1"/>
  <c r="Z5072" i="1" s="1"/>
  <c r="T5083" i="1"/>
  <c r="U5083" i="1" s="1"/>
  <c r="W5083" i="1" s="1"/>
  <c r="T5111" i="1"/>
  <c r="U5111" i="1" s="1"/>
  <c r="T5122" i="1"/>
  <c r="U5122" i="1" s="1"/>
  <c r="W5122" i="1" s="1"/>
  <c r="T628" i="19"/>
  <c r="U628" i="19" s="1"/>
  <c r="W628" i="19" s="1"/>
  <c r="T626" i="19"/>
  <c r="U626" i="19" s="1"/>
  <c r="Z626" i="19" s="1"/>
  <c r="T615" i="19"/>
  <c r="U615" i="19" s="1"/>
  <c r="W615" i="19" s="1"/>
  <c r="T4684" i="1"/>
  <c r="U4684" i="1" s="1"/>
  <c r="T4693" i="1"/>
  <c r="U4693" i="1" s="1"/>
  <c r="T4698" i="1"/>
  <c r="U4698" i="1" s="1"/>
  <c r="T4703" i="1"/>
  <c r="U4703" i="1" s="1"/>
  <c r="W4703" i="1" s="1"/>
  <c r="T4724" i="1"/>
  <c r="U4724" i="1" s="1"/>
  <c r="W4724" i="1" s="1"/>
  <c r="T4729" i="1"/>
  <c r="U4729" i="1" s="1"/>
  <c r="W4729" i="1" s="1"/>
  <c r="T4745" i="1"/>
  <c r="U4745" i="1" s="1"/>
  <c r="T4754" i="1"/>
  <c r="U4754" i="1" s="1"/>
  <c r="Z4754" i="1" s="1"/>
  <c r="T4779" i="1"/>
  <c r="U4779" i="1" s="1"/>
  <c r="T4784" i="1"/>
  <c r="U4784" i="1" s="1"/>
  <c r="T4793" i="1"/>
  <c r="U4793" i="1" s="1"/>
  <c r="W4793" i="1" s="1"/>
  <c r="T4798" i="1"/>
  <c r="U4798" i="1" s="1"/>
  <c r="W4798" i="1" s="1"/>
  <c r="T4808" i="1"/>
  <c r="U4808" i="1" s="1"/>
  <c r="T4845" i="1"/>
  <c r="U4845" i="1" s="1"/>
  <c r="W4845" i="1" s="1"/>
  <c r="T4859" i="1"/>
  <c r="U4859" i="1" s="1"/>
  <c r="Z4859" i="1" s="1"/>
  <c r="T4879" i="1"/>
  <c r="U4879" i="1" s="1"/>
  <c r="W4879" i="1" s="1"/>
  <c r="T4888" i="1"/>
  <c r="U4888" i="1" s="1"/>
  <c r="T4683" i="1"/>
  <c r="U4683" i="1"/>
  <c r="T602" i="19"/>
  <c r="U602" i="19" s="1"/>
  <c r="Z602" i="19" s="1"/>
  <c r="T5240" i="1"/>
  <c r="U5240" i="1" s="1"/>
  <c r="T5307" i="1"/>
  <c r="U5307" i="1" s="1"/>
  <c r="T4997" i="1"/>
  <c r="U4997" i="1" s="1"/>
  <c r="T5009" i="1"/>
  <c r="U5009" i="1" s="1"/>
  <c r="T5027" i="1"/>
  <c r="U5027" i="1" s="1"/>
  <c r="Z5027" i="1" s="1"/>
  <c r="T5040" i="1"/>
  <c r="U5040" i="1" s="1"/>
  <c r="T5046" i="1"/>
  <c r="U5046" i="1" s="1"/>
  <c r="W5046" i="1" s="1"/>
  <c r="T5057" i="1"/>
  <c r="U5057" i="1" s="1"/>
  <c r="W5057" i="1" s="1"/>
  <c r="T5067" i="1"/>
  <c r="U5067" i="1" s="1"/>
  <c r="Z5067" i="1" s="1"/>
  <c r="T5078" i="1"/>
  <c r="U5078" i="1" s="1"/>
  <c r="T5089" i="1"/>
  <c r="U5089" i="1" s="1"/>
  <c r="T5095" i="1"/>
  <c r="U5095" i="1" s="1"/>
  <c r="T5100" i="1"/>
  <c r="U5100" i="1" s="1"/>
  <c r="T5106" i="1"/>
  <c r="U5106" i="1" s="1"/>
  <c r="T5117" i="1"/>
  <c r="U5117" i="1" s="1"/>
  <c r="Z5117" i="1" s="1"/>
  <c r="T624" i="19"/>
  <c r="U624" i="19" s="1"/>
  <c r="T634" i="19"/>
  <c r="U634" i="19" s="1"/>
  <c r="Z634" i="19" s="1"/>
  <c r="T620" i="19"/>
  <c r="U620" i="19" s="1"/>
  <c r="W620" i="19" s="1"/>
  <c r="T607" i="19"/>
  <c r="U607" i="19" s="1"/>
  <c r="T4689" i="1"/>
  <c r="U4689" i="1" s="1"/>
  <c r="T4709" i="1"/>
  <c r="U4709" i="1" s="1"/>
  <c r="W4709" i="1" s="1"/>
  <c r="T4714" i="1"/>
  <c r="U4714" i="1" s="1"/>
  <c r="W4714" i="1" s="1"/>
  <c r="T4719" i="1"/>
  <c r="U4719" i="1" s="1"/>
  <c r="Z4719" i="1" s="1"/>
  <c r="T4736" i="1"/>
  <c r="U4736" i="1" s="1"/>
  <c r="T4750" i="1"/>
  <c r="U4750" i="1" s="1"/>
  <c r="W4750" i="1" s="1"/>
  <c r="T4760" i="1"/>
  <c r="U4760" i="1" s="1"/>
  <c r="T4765" i="1"/>
  <c r="U4765" i="1" s="1"/>
  <c r="T4770" i="1"/>
  <c r="U4770" i="1" s="1"/>
  <c r="Z4770" i="1" s="1"/>
  <c r="T4789" i="1"/>
  <c r="U4789" i="1" s="1"/>
  <c r="W4789" i="1" s="1"/>
  <c r="T4803" i="1"/>
  <c r="U4803" i="1" s="1"/>
  <c r="Z4803" i="1" s="1"/>
  <c r="T4813" i="1"/>
  <c r="U4813" i="1" s="1"/>
  <c r="T4817" i="1"/>
  <c r="U4817" i="1" s="1"/>
  <c r="T4822" i="1"/>
  <c r="U4822" i="1" s="1"/>
  <c r="W4822" i="1" s="1"/>
  <c r="T4826" i="1"/>
  <c r="U4826" i="1" s="1"/>
  <c r="W4826" i="1" s="1"/>
  <c r="T4831" i="1"/>
  <c r="U4831" i="1" s="1"/>
  <c r="W4831" i="1" s="1"/>
  <c r="T4840" i="1"/>
  <c r="U4840" i="1" s="1"/>
  <c r="T4850" i="1"/>
  <c r="U4850" i="1" s="1"/>
  <c r="T4855" i="1"/>
  <c r="U4855" i="1" s="1"/>
  <c r="W4855" i="1" s="1"/>
  <c r="T4864" i="1"/>
  <c r="U4864" i="1" s="1"/>
  <c r="T4869" i="1"/>
  <c r="U4869" i="1" s="1"/>
  <c r="W4869" i="1" s="1"/>
  <c r="T5323" i="1"/>
  <c r="U5323" i="1" s="1"/>
  <c r="T5312" i="1"/>
  <c r="U5312" i="1" s="1"/>
  <c r="Z5312" i="1" s="1"/>
  <c r="T4998" i="1"/>
  <c r="U4998" i="1" s="1"/>
  <c r="W4998" i="1" s="1"/>
  <c r="T5034" i="1"/>
  <c r="U5034" i="1" s="1"/>
  <c r="T5052" i="1"/>
  <c r="U5052" i="1" s="1"/>
  <c r="W5052" i="1" s="1"/>
  <c r="T5063" i="1"/>
  <c r="U5063" i="1" s="1"/>
  <c r="T5073" i="1"/>
  <c r="U5073" i="1" s="1"/>
  <c r="W5073" i="1" s="1"/>
  <c r="T5084" i="1"/>
  <c r="U5084" i="1" s="1"/>
  <c r="T5112" i="1"/>
  <c r="U5112" i="1" s="1"/>
  <c r="T5123" i="1"/>
  <c r="U5123" i="1" s="1"/>
  <c r="T629" i="19"/>
  <c r="U629" i="19" s="1"/>
  <c r="W629" i="19" s="1"/>
  <c r="T623" i="19"/>
  <c r="U623" i="19" s="1"/>
  <c r="T610" i="19"/>
  <c r="U610" i="19" s="1"/>
  <c r="T4685" i="1"/>
  <c r="U4685" i="1" s="1"/>
  <c r="W4685" i="1" s="1"/>
  <c r="T4694" i="1"/>
  <c r="U4694" i="1" s="1"/>
  <c r="Z4694" i="1" s="1"/>
  <c r="T4699" i="1"/>
  <c r="U4699" i="1" s="1"/>
  <c r="Z4699" i="1" s="1"/>
  <c r="T4704" i="1"/>
  <c r="U4704" i="1" s="1"/>
  <c r="T4730" i="1"/>
  <c r="U4730" i="1" s="1"/>
  <c r="Z4730" i="1" s="1"/>
  <c r="T4741" i="1"/>
  <c r="U4741" i="1" s="1"/>
  <c r="T4755" i="1"/>
  <c r="U4755" i="1" s="1"/>
  <c r="W4755" i="1" s="1"/>
  <c r="T4775" i="1"/>
  <c r="U4775" i="1" s="1"/>
  <c r="T4785" i="1"/>
  <c r="U4785" i="1" s="1"/>
  <c r="T4794" i="1"/>
  <c r="U4794" i="1" s="1"/>
  <c r="T4809" i="1"/>
  <c r="U4809" i="1" s="1"/>
  <c r="W4809" i="1" s="1"/>
  <c r="T4836" i="1"/>
  <c r="U4836" i="1" s="1"/>
  <c r="T4880" i="1"/>
  <c r="U4880" i="1" s="1"/>
  <c r="T4889" i="1"/>
  <c r="U4889" i="1" s="1"/>
  <c r="Z4889" i="1" s="1"/>
  <c r="T600" i="19"/>
  <c r="U600" i="19" s="1"/>
  <c r="W600" i="19" s="1"/>
  <c r="T587" i="19"/>
  <c r="U587" i="19" s="1"/>
  <c r="Z587" i="19" s="1"/>
  <c r="T5251" i="1"/>
  <c r="U5251" i="1" s="1"/>
  <c r="T5318" i="1"/>
  <c r="U5318" i="1" s="1"/>
  <c r="T5020" i="1"/>
  <c r="U5020" i="1" s="1"/>
  <c r="T5028" i="1"/>
  <c r="U5028" i="1" s="1"/>
  <c r="W5028" i="1" s="1"/>
  <c r="T5041" i="1"/>
  <c r="U5041" i="1" s="1"/>
  <c r="Z5041" i="1" s="1"/>
  <c r="T5047" i="1"/>
  <c r="U5047" i="1" s="1"/>
  <c r="W5047" i="1" s="1"/>
  <c r="T5058" i="1"/>
  <c r="U5058" i="1" s="1"/>
  <c r="T5068" i="1"/>
  <c r="U5068" i="1" s="1"/>
  <c r="T5079" i="1"/>
  <c r="U5079" i="1" s="1"/>
  <c r="T5090" i="1"/>
  <c r="U5090" i="1" s="1"/>
  <c r="Z5090" i="1" s="1"/>
  <c r="T5101" i="1"/>
  <c r="U5101" i="1" s="1"/>
  <c r="T5118" i="1"/>
  <c r="U5118" i="1" s="1"/>
  <c r="W5118" i="1" s="1"/>
  <c r="AF175" i="15"/>
  <c r="AG175" i="15"/>
  <c r="AM175" i="15" s="1"/>
  <c r="T618" i="19"/>
  <c r="U618" i="19" s="1"/>
  <c r="T613" i="19"/>
  <c r="U613" i="19" s="1"/>
  <c r="W613" i="19" s="1"/>
  <c r="T4690" i="1"/>
  <c r="U4690" i="1" s="1"/>
  <c r="T4720" i="1"/>
  <c r="U4720" i="1" s="1"/>
  <c r="T4725" i="1"/>
  <c r="U4725" i="1" s="1"/>
  <c r="T4746" i="1"/>
  <c r="U4746" i="1" s="1"/>
  <c r="T4761" i="1"/>
  <c r="U4761" i="1" s="1"/>
  <c r="Z4761" i="1" s="1"/>
  <c r="T4771" i="1"/>
  <c r="U4771" i="1" s="1"/>
  <c r="T4780" i="1"/>
  <c r="U4780" i="1" s="1"/>
  <c r="T4799" i="1"/>
  <c r="U4799" i="1" s="1"/>
  <c r="W4799" i="1" s="1"/>
  <c r="T4804" i="1"/>
  <c r="U4804" i="1" s="1"/>
  <c r="T4827" i="1"/>
  <c r="U4827" i="1" s="1"/>
  <c r="T4832" i="1"/>
  <c r="U4832" i="1" s="1"/>
  <c r="W4832" i="1" s="1"/>
  <c r="T4841" i="1"/>
  <c r="U4841" i="1" s="1"/>
  <c r="T4846" i="1"/>
  <c r="U4846" i="1" s="1"/>
  <c r="T4851" i="1"/>
  <c r="U4851" i="1" s="1"/>
  <c r="W4851" i="1" s="1"/>
  <c r="T4860" i="1"/>
  <c r="U4860" i="1" s="1"/>
  <c r="T4865" i="1"/>
  <c r="U4865" i="1" s="1"/>
  <c r="T4875" i="1"/>
  <c r="U4875" i="1" s="1"/>
  <c r="Z4875" i="1" s="1"/>
  <c r="T4895" i="1"/>
  <c r="U4895" i="1" s="1"/>
  <c r="W4895" i="1" s="1"/>
  <c r="T5189" i="1"/>
  <c r="U5189" i="1" s="1"/>
  <c r="W5189" i="1" s="1"/>
  <c r="T5257" i="1"/>
  <c r="U5257" i="1" s="1"/>
  <c r="W5257" i="1" s="1"/>
  <c r="T5000" i="1"/>
  <c r="U5000" i="1" s="1"/>
  <c r="T5074" i="1"/>
  <c r="U5074" i="1" s="1"/>
  <c r="T5085" i="1"/>
  <c r="U5085" i="1" s="1"/>
  <c r="T5096" i="1"/>
  <c r="U5096" i="1" s="1"/>
  <c r="W5096" i="1" s="1"/>
  <c r="T5107" i="1"/>
  <c r="U5107" i="1" s="1"/>
  <c r="Z5107" i="1" s="1"/>
  <c r="T5113" i="1"/>
  <c r="U5113" i="1" s="1"/>
  <c r="T5124" i="1"/>
  <c r="U5124" i="1" s="1"/>
  <c r="Z5124" i="1" s="1"/>
  <c r="T632" i="19"/>
  <c r="U632" i="19" s="1"/>
  <c r="T4705" i="1"/>
  <c r="U4705" i="1" s="1"/>
  <c r="W4705" i="1" s="1"/>
  <c r="T4710" i="1"/>
  <c r="U4710" i="1" s="1"/>
  <c r="T4715" i="1"/>
  <c r="U4715" i="1" s="1"/>
  <c r="T4737" i="1"/>
  <c r="U4737" i="1" s="1"/>
  <c r="T4751" i="1"/>
  <c r="U4751" i="1" s="1"/>
  <c r="T4766" i="1"/>
  <c r="U4766" i="1" s="1"/>
  <c r="T4790" i="1"/>
  <c r="U4790" i="1" s="1"/>
  <c r="T4795" i="1"/>
  <c r="U4795" i="1" s="1"/>
  <c r="T4814" i="1"/>
  <c r="U4814" i="1" s="1"/>
  <c r="T4818" i="1"/>
  <c r="U4818" i="1" s="1"/>
  <c r="W4818" i="1" s="1"/>
  <c r="T4823" i="1"/>
  <c r="U4823" i="1" s="1"/>
  <c r="W4823" i="1" s="1"/>
  <c r="T4856" i="1"/>
  <c r="U4856" i="1" s="1"/>
  <c r="W4856" i="1" s="1"/>
  <c r="T4870" i="1"/>
  <c r="U4870" i="1" s="1"/>
  <c r="W4870" i="1" s="1"/>
  <c r="T4885" i="1"/>
  <c r="U4885" i="1" s="1"/>
  <c r="W4885" i="1" s="1"/>
  <c r="T4890" i="1"/>
  <c r="U4890" i="1" s="1"/>
  <c r="Z4890" i="1" s="1"/>
  <c r="T4682" i="1"/>
  <c r="U4682" i="1" s="1"/>
  <c r="T590" i="19"/>
  <c r="U590" i="19" s="1"/>
  <c r="W590" i="19" s="1"/>
  <c r="T5013" i="1"/>
  <c r="U5013" i="1" s="1"/>
  <c r="Z5013" i="1" s="1"/>
  <c r="T5029" i="1"/>
  <c r="U5029" i="1" s="1"/>
  <c r="T5036" i="1"/>
  <c r="U5036" i="1" s="1"/>
  <c r="T5042" i="1"/>
  <c r="U5042" i="1" s="1"/>
  <c r="W5042" i="1" s="1"/>
  <c r="T5053" i="1"/>
  <c r="U5053" i="1" s="1"/>
  <c r="T5059" i="1"/>
  <c r="U5059" i="1" s="1"/>
  <c r="Z5059" i="1" s="1"/>
  <c r="T5064" i="1"/>
  <c r="U5064" i="1" s="1"/>
  <c r="W5064" i="1" s="1"/>
  <c r="T5069" i="1"/>
  <c r="U5069" i="1" s="1"/>
  <c r="T5091" i="1"/>
  <c r="U5091" i="1" s="1"/>
  <c r="T5102" i="1"/>
  <c r="U5102" i="1" s="1"/>
  <c r="Z5102" i="1" s="1"/>
  <c r="T5119" i="1"/>
  <c r="U5119" i="1" s="1"/>
  <c r="Z5119" i="1" s="1"/>
  <c r="T630" i="19"/>
  <c r="U630" i="19" s="1"/>
  <c r="T627" i="19"/>
  <c r="U627" i="19" s="1"/>
  <c r="T621" i="19"/>
  <c r="U621" i="19" s="1"/>
  <c r="W621" i="19" s="1"/>
  <c r="T616" i="19"/>
  <c r="U616" i="19" s="1"/>
  <c r="W616" i="19" s="1"/>
  <c r="T608" i="19"/>
  <c r="U608" i="19" s="1"/>
  <c r="Z608" i="19" s="1"/>
  <c r="T4686" i="1"/>
  <c r="U4686" i="1" s="1"/>
  <c r="Z4686" i="1" s="1"/>
  <c r="T4695" i="1"/>
  <c r="U4695" i="1" s="1"/>
  <c r="T4700" i="1"/>
  <c r="U4700" i="1" s="1"/>
  <c r="Z4700" i="1" s="1"/>
  <c r="T4721" i="1"/>
  <c r="U4721" i="1" s="1"/>
  <c r="W4721" i="1" s="1"/>
  <c r="T4726" i="1"/>
  <c r="U4726" i="1" s="1"/>
  <c r="W4726" i="1" s="1"/>
  <c r="T4731" i="1"/>
  <c r="U4731" i="1" s="1"/>
  <c r="W4731" i="1" s="1"/>
  <c r="T4742" i="1"/>
  <c r="U4742" i="1" s="1"/>
  <c r="T4747" i="1"/>
  <c r="U4747" i="1" s="1"/>
  <c r="T4756" i="1"/>
  <c r="U4756" i="1" s="1"/>
  <c r="Z4756" i="1" s="1"/>
  <c r="T4776" i="1"/>
  <c r="U4776" i="1" s="1"/>
  <c r="Z4776" i="1" s="1"/>
  <c r="T4786" i="1"/>
  <c r="U4786" i="1" s="1"/>
  <c r="W4786" i="1" s="1"/>
  <c r="T4805" i="1"/>
  <c r="U4805" i="1" s="1"/>
  <c r="T4810" i="1"/>
  <c r="U4810" i="1" s="1"/>
  <c r="T4837" i="1"/>
  <c r="U4837" i="1" s="1"/>
  <c r="W4837" i="1" s="1"/>
  <c r="T4842" i="1"/>
  <c r="U4842" i="1" s="1"/>
  <c r="T4948" i="1"/>
  <c r="U4948" i="1" s="1"/>
  <c r="T5022" i="1"/>
  <c r="U5022" i="1" s="1"/>
  <c r="W5022" i="1" s="1"/>
  <c r="T5048" i="1"/>
  <c r="U5048" i="1" s="1"/>
  <c r="T5080" i="1"/>
  <c r="U5080" i="1" s="1"/>
  <c r="W5080" i="1" s="1"/>
  <c r="T5086" i="1"/>
  <c r="U5086" i="1" s="1"/>
  <c r="Z5086" i="1" s="1"/>
  <c r="T5097" i="1"/>
  <c r="U5097" i="1" s="1"/>
  <c r="T5108" i="1"/>
  <c r="U5108" i="1" s="1"/>
  <c r="T5114" i="1"/>
  <c r="U5114" i="1" s="1"/>
  <c r="W5114" i="1" s="1"/>
  <c r="T5125" i="1"/>
  <c r="U5125" i="1" s="1"/>
  <c r="T4732" i="1"/>
  <c r="U4732" i="1" s="1"/>
  <c r="T635" i="19"/>
  <c r="U635" i="19" s="1"/>
  <c r="T4691" i="1"/>
  <c r="U4691" i="1" s="1"/>
  <c r="W4691" i="1" s="1"/>
  <c r="T4706" i="1"/>
  <c r="U4706" i="1" s="1"/>
  <c r="Z4706" i="1" s="1"/>
  <c r="T4711" i="1"/>
  <c r="U4711" i="1" s="1"/>
  <c r="T4716" i="1"/>
  <c r="U4716" i="1" s="1"/>
  <c r="W4716" i="1" s="1"/>
  <c r="T4738" i="1"/>
  <c r="U4738" i="1" s="1"/>
  <c r="Z4738" i="1" s="1"/>
  <c r="T4762" i="1"/>
  <c r="U4762" i="1" s="1"/>
  <c r="Z4762" i="1" s="1"/>
  <c r="T4772" i="1"/>
  <c r="U4772" i="1" s="1"/>
  <c r="T4781" i="1"/>
  <c r="U4781" i="1" s="1"/>
  <c r="W4781" i="1" s="1"/>
  <c r="T4800" i="1"/>
  <c r="U4800" i="1" s="1"/>
  <c r="W4800" i="1" s="1"/>
  <c r="T4828" i="1"/>
  <c r="U4828" i="1" s="1"/>
  <c r="W4828" i="1" s="1"/>
  <c r="T4833" i="1"/>
  <c r="U4833" i="1" s="1"/>
  <c r="T4871" i="1"/>
  <c r="U4871" i="1" s="1"/>
  <c r="T4891" i="1"/>
  <c r="U4891" i="1" s="1"/>
  <c r="T598" i="19"/>
  <c r="U598" i="19" s="1"/>
  <c r="W598" i="19" s="1"/>
  <c r="T593" i="19"/>
  <c r="U593" i="19" s="1"/>
  <c r="Z593" i="19" s="1"/>
  <c r="T5142" i="1"/>
  <c r="U5142" i="1" s="1"/>
  <c r="T4899" i="1"/>
  <c r="U4899" i="1" s="1"/>
  <c r="T4982" i="1"/>
  <c r="U4982" i="1" s="1"/>
  <c r="W4982" i="1" s="1"/>
  <c r="T5003" i="1"/>
  <c r="U5003" i="1" s="1"/>
  <c r="T5014" i="1"/>
  <c r="U5014" i="1" s="1"/>
  <c r="T5023" i="1"/>
  <c r="U5023" i="1" s="1"/>
  <c r="Z5023" i="1" s="1"/>
  <c r="T5037" i="1"/>
  <c r="U5037" i="1" s="1"/>
  <c r="T5054" i="1"/>
  <c r="U5054" i="1" s="1"/>
  <c r="T5060" i="1"/>
  <c r="U5060" i="1" s="1"/>
  <c r="T5065" i="1"/>
  <c r="U5065" i="1" s="1"/>
  <c r="W5065" i="1" s="1"/>
  <c r="T5075" i="1"/>
  <c r="U5075" i="1" s="1"/>
  <c r="T5092" i="1"/>
  <c r="U5092" i="1" s="1"/>
  <c r="T5103" i="1"/>
  <c r="U5103" i="1" s="1"/>
  <c r="Z5103" i="1" s="1"/>
  <c r="T5120" i="1"/>
  <c r="U5120" i="1" s="1"/>
  <c r="Z5120" i="1" s="1"/>
  <c r="T625" i="19"/>
  <c r="U625" i="19" s="1"/>
  <c r="Z625" i="19" s="1"/>
  <c r="T614" i="19"/>
  <c r="U614" i="19" s="1"/>
  <c r="Z614" i="19" s="1"/>
  <c r="T611" i="19"/>
  <c r="U611" i="19" s="1"/>
  <c r="Z611" i="19" s="1"/>
  <c r="T4696" i="1"/>
  <c r="U4696" i="1" s="1"/>
  <c r="T4701" i="1"/>
  <c r="U4701" i="1" s="1"/>
  <c r="Z4701" i="1" s="1"/>
  <c r="T4722" i="1"/>
  <c r="U4722" i="1" s="1"/>
  <c r="T4727" i="1"/>
  <c r="U4727" i="1" s="1"/>
  <c r="T4733" i="1"/>
  <c r="U4733" i="1" s="1"/>
  <c r="Z4733" i="1" s="1"/>
  <c r="T4743" i="1"/>
  <c r="U4743" i="1" s="1"/>
  <c r="Z4743" i="1" s="1"/>
  <c r="T4752" i="1"/>
  <c r="U4752" i="1" s="1"/>
  <c r="W4752" i="1" s="1"/>
  <c r="T4757" i="1"/>
  <c r="U4757" i="1" s="1"/>
  <c r="Z4757" i="1" s="1"/>
  <c r="T4767" i="1"/>
  <c r="U4767" i="1" s="1"/>
  <c r="W4767" i="1" s="1"/>
  <c r="T4791" i="1"/>
  <c r="U4791" i="1" s="1"/>
  <c r="T4796" i="1"/>
  <c r="U4796" i="1" s="1"/>
  <c r="T4806" i="1"/>
  <c r="U4806" i="1" s="1"/>
  <c r="Z4806" i="1" s="1"/>
  <c r="T4815" i="1"/>
  <c r="U4815" i="1" s="1"/>
  <c r="W4815" i="1" s="1"/>
  <c r="T4819" i="1"/>
  <c r="U4819" i="1" s="1"/>
  <c r="T4824" i="1"/>
  <c r="U4824" i="1" s="1"/>
  <c r="W4824" i="1" s="1"/>
  <c r="T4843" i="1"/>
  <c r="U4843" i="1" s="1"/>
  <c r="W4843" i="1" s="1"/>
  <c r="T4848" i="1"/>
  <c r="U4848" i="1" s="1"/>
  <c r="T4853" i="1"/>
  <c r="U4853" i="1" s="1"/>
  <c r="T4857" i="1"/>
  <c r="U4857" i="1" s="1"/>
  <c r="Z4857" i="1" s="1"/>
  <c r="T4862" i="1"/>
  <c r="U4862" i="1" s="1"/>
  <c r="T4877" i="1"/>
  <c r="U4877" i="1" s="1"/>
  <c r="T4882" i="1"/>
  <c r="U4882" i="1" s="1"/>
  <c r="T4886" i="1"/>
  <c r="U4886" i="1" s="1"/>
  <c r="T5498" i="1"/>
  <c r="U5498" i="1" s="1"/>
  <c r="Z5498" i="1" s="1"/>
  <c r="T5213" i="1"/>
  <c r="U5213" i="1" s="1"/>
  <c r="W5213" i="1" s="1"/>
  <c r="T5279" i="1"/>
  <c r="U5279" i="1" s="1"/>
  <c r="W5279" i="1" s="1"/>
  <c r="T5031" i="1"/>
  <c r="U5031" i="1" s="1"/>
  <c r="T5038" i="1"/>
  <c r="U5038" i="1" s="1"/>
  <c r="T5049" i="1"/>
  <c r="U5049" i="1" s="1"/>
  <c r="Z5049" i="1" s="1"/>
  <c r="T5070" i="1"/>
  <c r="U5070" i="1" s="1"/>
  <c r="T5081" i="1"/>
  <c r="U5081" i="1" s="1"/>
  <c r="W5081" i="1" s="1"/>
  <c r="T5087" i="1"/>
  <c r="U5087" i="1" s="1"/>
  <c r="W5087" i="1" s="1"/>
  <c r="T5109" i="1"/>
  <c r="U5109" i="1" s="1"/>
  <c r="T5126" i="1"/>
  <c r="U5126" i="1" s="1"/>
  <c r="AF174" i="15"/>
  <c r="AG174" i="15" s="1"/>
  <c r="AM174" i="15" s="1"/>
  <c r="T619" i="19"/>
  <c r="U619" i="19" s="1"/>
  <c r="T606" i="19"/>
  <c r="U606" i="19" s="1"/>
  <c r="T4687" i="1"/>
  <c r="U4687" i="1" s="1"/>
  <c r="T4717" i="1"/>
  <c r="U4717" i="1" s="1"/>
  <c r="T4739" i="1"/>
  <c r="U4739" i="1" s="1"/>
  <c r="T4748" i="1"/>
  <c r="U4748" i="1" s="1"/>
  <c r="T4777" i="1"/>
  <c r="U4777" i="1" s="1"/>
  <c r="T4782" i="1"/>
  <c r="U4782" i="1" s="1"/>
  <c r="T4787" i="1"/>
  <c r="U4787" i="1" s="1"/>
  <c r="W4787" i="1" s="1"/>
  <c r="T4801" i="1"/>
  <c r="U4801" i="1" s="1"/>
  <c r="T4811" i="1"/>
  <c r="U4811" i="1" s="1"/>
  <c r="T4834" i="1"/>
  <c r="U4834" i="1" s="1"/>
  <c r="W4834" i="1" s="1"/>
  <c r="T4838" i="1"/>
  <c r="U4838" i="1" s="1"/>
  <c r="W4838" i="1" s="1"/>
  <c r="T4867" i="1"/>
  <c r="U4867" i="1" s="1"/>
  <c r="T4681" i="1"/>
  <c r="U4681" i="1" s="1"/>
  <c r="T596" i="19"/>
  <c r="U596" i="19" s="1"/>
  <c r="Z596" i="19" s="1"/>
  <c r="T583" i="19"/>
  <c r="U583" i="19" s="1"/>
  <c r="W583" i="19" s="1"/>
  <c r="T5153" i="1"/>
  <c r="U5153" i="1" s="1"/>
  <c r="T5219" i="1"/>
  <c r="U5219" i="1" s="1"/>
  <c r="T4909" i="1"/>
  <c r="U4909" i="1" s="1"/>
  <c r="Z4909" i="1" s="1"/>
  <c r="T4988" i="1"/>
  <c r="U4988" i="1" s="1"/>
  <c r="T5005" i="1"/>
  <c r="U5005" i="1" s="1"/>
  <c r="T5016" i="1"/>
  <c r="U5016" i="1" s="1"/>
  <c r="W5016" i="1" s="1"/>
  <c r="T5024" i="1"/>
  <c r="U5024" i="1" s="1"/>
  <c r="T5044" i="1"/>
  <c r="U5044" i="1" s="1"/>
  <c r="W5044" i="1" s="1"/>
  <c r="T5055" i="1"/>
  <c r="U5055" i="1" s="1"/>
  <c r="Z5055" i="1" s="1"/>
  <c r="T5061" i="1"/>
  <c r="U5061" i="1" s="1"/>
  <c r="Z5061" i="1" s="1"/>
  <c r="T5076" i="1"/>
  <c r="U5076" i="1" s="1"/>
  <c r="T5093" i="1"/>
  <c r="U5093" i="1" s="1"/>
  <c r="T5098" i="1"/>
  <c r="U5098" i="1" s="1"/>
  <c r="T5104" i="1"/>
  <c r="U5104" i="1" s="1"/>
  <c r="T5115" i="1"/>
  <c r="U5115" i="1" s="1"/>
  <c r="T633" i="19"/>
  <c r="U633" i="19" s="1"/>
  <c r="W633" i="19" s="1"/>
  <c r="T622" i="19"/>
  <c r="U622" i="19" s="1"/>
  <c r="T4692" i="1"/>
  <c r="U4692" i="1" s="1"/>
  <c r="W4692" i="1" s="1"/>
  <c r="T4697" i="1"/>
  <c r="U4697" i="1" s="1"/>
  <c r="W4697" i="1" s="1"/>
  <c r="T4702" i="1"/>
  <c r="U4702" i="1" s="1"/>
  <c r="W4702" i="1" s="1"/>
  <c r="T4707" i="1"/>
  <c r="U4707" i="1" s="1"/>
  <c r="T4712" i="1"/>
  <c r="U4712" i="1" s="1"/>
  <c r="T4728" i="1"/>
  <c r="U4728" i="1" s="1"/>
  <c r="W4728" i="1" s="1"/>
  <c r="T4734" i="1"/>
  <c r="U4734" i="1" s="1"/>
  <c r="Z4734" i="1" s="1"/>
  <c r="T4744" i="1"/>
  <c r="U4744" i="1" s="1"/>
  <c r="T4753" i="1"/>
  <c r="U4753" i="1" s="1"/>
  <c r="W4753" i="1" s="1"/>
  <c r="T4758" i="1"/>
  <c r="U4758" i="1" s="1"/>
  <c r="Z4758" i="1" s="1"/>
  <c r="T4763" i="1"/>
  <c r="U4763" i="1" s="1"/>
  <c r="Z4763" i="1" s="1"/>
  <c r="T4768" i="1"/>
  <c r="U4768" i="1" s="1"/>
  <c r="W4768" i="1" s="1"/>
  <c r="T4773" i="1"/>
  <c r="U4773" i="1" s="1"/>
  <c r="W4773" i="1" s="1"/>
  <c r="T4797" i="1"/>
  <c r="U4797" i="1" s="1"/>
  <c r="W4797" i="1" s="1"/>
  <c r="T4807" i="1"/>
  <c r="U4807" i="1" s="1"/>
  <c r="T4820" i="1"/>
  <c r="U4820" i="1" s="1"/>
  <c r="W4820" i="1" s="1"/>
  <c r="T4829" i="1"/>
  <c r="U4829" i="1" s="1"/>
  <c r="T4858" i="1"/>
  <c r="U4858" i="1" s="1"/>
  <c r="T4872" i="1"/>
  <c r="U4872" i="1" s="1"/>
  <c r="Z4872" i="1" s="1"/>
  <c r="T5559" i="1"/>
  <c r="U5559" i="1" s="1"/>
  <c r="T5230" i="1"/>
  <c r="U5230" i="1" s="1"/>
  <c r="W5230" i="1" s="1"/>
  <c r="T5296" i="1"/>
  <c r="U5296" i="1" s="1"/>
  <c r="T4961" i="1"/>
  <c r="U4961" i="1" s="1"/>
  <c r="Z4961" i="1" s="1"/>
  <c r="T4994" i="1"/>
  <c r="U4994" i="1" s="1"/>
  <c r="T5033" i="1"/>
  <c r="U5033" i="1" s="1"/>
  <c r="Z5033" i="1" s="1"/>
  <c r="T5045" i="1"/>
  <c r="U5045" i="1" s="1"/>
  <c r="W5045" i="1" s="1"/>
  <c r="T5056" i="1"/>
  <c r="U5056" i="1" s="1"/>
  <c r="W5056" i="1" s="1"/>
  <c r="T5062" i="1"/>
  <c r="U5062" i="1" s="1"/>
  <c r="W5062" i="1" s="1"/>
  <c r="T5077" i="1"/>
  <c r="U5077" i="1" s="1"/>
  <c r="W5077" i="1" s="1"/>
  <c r="T5094" i="1"/>
  <c r="U5094" i="1" s="1"/>
  <c r="T5099" i="1"/>
  <c r="U5099" i="1" s="1"/>
  <c r="Z5099" i="1" s="1"/>
  <c r="T5105" i="1"/>
  <c r="U5105" i="1" s="1"/>
  <c r="T5116" i="1"/>
  <c r="U5116" i="1" s="1"/>
  <c r="Z5116" i="1" s="1"/>
  <c r="T631" i="19"/>
  <c r="U631" i="19" s="1"/>
  <c r="Z631" i="19" s="1"/>
  <c r="T612" i="19"/>
  <c r="U612" i="19" s="1"/>
  <c r="T4708" i="1"/>
  <c r="U4708" i="1" s="1"/>
  <c r="T4713" i="1"/>
  <c r="U4713" i="1" s="1"/>
  <c r="Z4713" i="1" s="1"/>
  <c r="T4735" i="1"/>
  <c r="U4735" i="1" s="1"/>
  <c r="T4740" i="1"/>
  <c r="U4740" i="1" s="1"/>
  <c r="T4759" i="1"/>
  <c r="U4759" i="1" s="1"/>
  <c r="T4764" i="1"/>
  <c r="U4764" i="1" s="1"/>
  <c r="T4769" i="1"/>
  <c r="U4769" i="1" s="1"/>
  <c r="T4774" i="1"/>
  <c r="U4774" i="1" s="1"/>
  <c r="Z4774" i="1" s="1"/>
  <c r="T4812" i="1"/>
  <c r="U4812" i="1" s="1"/>
  <c r="Z4812" i="1" s="1"/>
  <c r="T4821" i="1"/>
  <c r="U4821" i="1" s="1"/>
  <c r="Z4821" i="1" s="1"/>
  <c r="T4830" i="1"/>
  <c r="U4830" i="1" s="1"/>
  <c r="T4835" i="1"/>
  <c r="U4835" i="1" s="1"/>
  <c r="W4835" i="1" s="1"/>
  <c r="T4873" i="1"/>
  <c r="U4873" i="1" s="1"/>
  <c r="W4873" i="1" s="1"/>
  <c r="T4893" i="1"/>
  <c r="U4893" i="1" s="1"/>
  <c r="Z4893" i="1" s="1"/>
  <c r="T589" i="19"/>
  <c r="U589" i="19" s="1"/>
  <c r="T581" i="19"/>
  <c r="U581" i="19" s="1"/>
  <c r="Z581" i="19" s="1"/>
  <c r="T5538" i="1"/>
  <c r="U5538" i="1" s="1"/>
  <c r="Z5538" i="1" s="1"/>
  <c r="T5039" i="1"/>
  <c r="U5039" i="1" s="1"/>
  <c r="W5039" i="1" s="1"/>
  <c r="T4816" i="1"/>
  <c r="U4816" i="1" s="1"/>
  <c r="T4881" i="1"/>
  <c r="U4881" i="1" s="1"/>
  <c r="T4894" i="1"/>
  <c r="U4894" i="1" s="1"/>
  <c r="W4894" i="1" s="1"/>
  <c r="T592" i="19"/>
  <c r="U592" i="19" s="1"/>
  <c r="Z592" i="19" s="1"/>
  <c r="T566" i="19"/>
  <c r="U566" i="19" s="1"/>
  <c r="AF144" i="15"/>
  <c r="AG144" i="15" s="1"/>
  <c r="AM144" i="15" s="1"/>
  <c r="AF149" i="15"/>
  <c r="AG149" i="15" s="1"/>
  <c r="AM149" i="15" s="1"/>
  <c r="AF154" i="15"/>
  <c r="AG154" i="15"/>
  <c r="AM154" i="15" s="1"/>
  <c r="AF159" i="15"/>
  <c r="AG159" i="15"/>
  <c r="AM159" i="15" s="1"/>
  <c r="AF168" i="15"/>
  <c r="AG168" i="15" s="1"/>
  <c r="AM168" i="15" s="1"/>
  <c r="T4514" i="1"/>
  <c r="U4514" i="1" s="1"/>
  <c r="T4530" i="1"/>
  <c r="U4530" i="1" s="1"/>
  <c r="T4541" i="1"/>
  <c r="U4541" i="1" s="1"/>
  <c r="W4541" i="1" s="1"/>
  <c r="T4552" i="1"/>
  <c r="U4552" i="1" s="1"/>
  <c r="W4552" i="1" s="1"/>
  <c r="T4557" i="1"/>
  <c r="U4557" i="1" s="1"/>
  <c r="W4557" i="1" s="1"/>
  <c r="T4578" i="1"/>
  <c r="U4578" i="1" s="1"/>
  <c r="Z4578" i="1" s="1"/>
  <c r="T4583" i="1"/>
  <c r="U4583" i="1" s="1"/>
  <c r="T4594" i="1"/>
  <c r="U4594" i="1" s="1"/>
  <c r="W4594" i="1" s="1"/>
  <c r="T4600" i="1"/>
  <c r="U4600" i="1" s="1"/>
  <c r="T4611" i="1"/>
  <c r="U4611" i="1" s="1"/>
  <c r="W4611" i="1" s="1"/>
  <c r="T4616" i="1"/>
  <c r="U4616" i="1" s="1"/>
  <c r="Z4616" i="1" s="1"/>
  <c r="T4622" i="1"/>
  <c r="U4622" i="1" s="1"/>
  <c r="Z4622" i="1" s="1"/>
  <c r="T4628" i="1"/>
  <c r="U4628" i="1" s="1"/>
  <c r="W4628" i="1" s="1"/>
  <c r="T4634" i="1"/>
  <c r="U4634" i="1" s="1"/>
  <c r="T4640" i="1"/>
  <c r="U4640" i="1" s="1"/>
  <c r="T4655" i="1"/>
  <c r="U4655" i="1" s="1"/>
  <c r="T4666" i="1"/>
  <c r="U4666" i="1" s="1"/>
  <c r="Z4666" i="1" s="1"/>
  <c r="T4672" i="1"/>
  <c r="U4672" i="1" s="1"/>
  <c r="W4672" i="1" s="1"/>
  <c r="T4407" i="1"/>
  <c r="U4407" i="1" s="1"/>
  <c r="T4421" i="1"/>
  <c r="U4421" i="1" s="1"/>
  <c r="T4455" i="1"/>
  <c r="U4455" i="1" s="1"/>
  <c r="T4460" i="1"/>
  <c r="U4460" i="1" s="1"/>
  <c r="W4460" i="1" s="1"/>
  <c r="T4474" i="1"/>
  <c r="U4474" i="1" s="1"/>
  <c r="T4490" i="1"/>
  <c r="U4490" i="1" s="1"/>
  <c r="T511" i="19"/>
  <c r="U511" i="19" s="1"/>
  <c r="T522" i="19"/>
  <c r="U522" i="19" s="1"/>
  <c r="T501" i="19"/>
  <c r="U501" i="19" s="1"/>
  <c r="T471" i="19"/>
  <c r="U471" i="19" s="1"/>
  <c r="T5110" i="1"/>
  <c r="U5110" i="1" s="1"/>
  <c r="Z5110" i="1" s="1"/>
  <c r="T4861" i="1"/>
  <c r="U4861" i="1" s="1"/>
  <c r="W4861" i="1" s="1"/>
  <c r="T4896" i="1"/>
  <c r="U4896" i="1" s="1"/>
  <c r="Z4896" i="1" s="1"/>
  <c r="AF172" i="15"/>
  <c r="AG172" i="15"/>
  <c r="AM172" i="15" s="1"/>
  <c r="T571" i="19"/>
  <c r="U571" i="19" s="1"/>
  <c r="T561" i="19"/>
  <c r="U561" i="19" s="1"/>
  <c r="T551" i="19"/>
  <c r="U551" i="19" s="1"/>
  <c r="W551" i="19" s="1"/>
  <c r="AF164" i="15"/>
  <c r="AG164" i="15"/>
  <c r="AM164" i="15" s="1"/>
  <c r="T4519" i="1"/>
  <c r="U4519" i="1" s="1"/>
  <c r="T4525" i="1"/>
  <c r="U4525" i="1" s="1"/>
  <c r="Z4525" i="1" s="1"/>
  <c r="T4536" i="1"/>
  <c r="U4536" i="1" s="1"/>
  <c r="T4547" i="1"/>
  <c r="U4547" i="1" s="1"/>
  <c r="W4547" i="1" s="1"/>
  <c r="T4563" i="1"/>
  <c r="U4563" i="1" s="1"/>
  <c r="Z4563" i="1" s="1"/>
  <c r="T4573" i="1"/>
  <c r="U4573" i="1" s="1"/>
  <c r="Z4573" i="1" s="1"/>
  <c r="T4589" i="1"/>
  <c r="U4589" i="1" s="1"/>
  <c r="Z4589" i="1" s="1"/>
  <c r="T4606" i="1"/>
  <c r="U4606" i="1" s="1"/>
  <c r="W4606" i="1" s="1"/>
  <c r="T4645" i="1"/>
  <c r="U4645" i="1" s="1"/>
  <c r="T4650" i="1"/>
  <c r="U4650" i="1" s="1"/>
  <c r="T4661" i="1"/>
  <c r="U4661" i="1" s="1"/>
  <c r="Z4661" i="1" s="1"/>
  <c r="T4678" i="1"/>
  <c r="U4678" i="1" s="1"/>
  <c r="T4412" i="1"/>
  <c r="U4412" i="1" s="1"/>
  <c r="T4416" i="1"/>
  <c r="U4416" i="1" s="1"/>
  <c r="Z4416" i="1" s="1"/>
  <c r="T4431" i="1"/>
  <c r="U4431" i="1" s="1"/>
  <c r="W4431" i="1" s="1"/>
  <c r="T4436" i="1"/>
  <c r="U4436" i="1" s="1"/>
  <c r="T4441" i="1"/>
  <c r="U4441" i="1" s="1"/>
  <c r="T4470" i="1"/>
  <c r="U4470" i="1" s="1"/>
  <c r="Z4470" i="1" s="1"/>
  <c r="T4480" i="1"/>
  <c r="U4480" i="1" s="1"/>
  <c r="W4480" i="1" s="1"/>
  <c r="T4485" i="1"/>
  <c r="U4485" i="1" s="1"/>
  <c r="T4496" i="1"/>
  <c r="U4496" i="1" s="1"/>
  <c r="T4501" i="1"/>
  <c r="U4501" i="1" s="1"/>
  <c r="T4506" i="1"/>
  <c r="U4506" i="1" s="1"/>
  <c r="T506" i="19"/>
  <c r="U506" i="19" s="1"/>
  <c r="W506" i="19" s="1"/>
  <c r="T517" i="19"/>
  <c r="U517" i="19" s="1"/>
  <c r="T528" i="19"/>
  <c r="U528" i="19" s="1"/>
  <c r="Z528" i="19" s="1"/>
  <c r="T533" i="19"/>
  <c r="U533" i="19" s="1"/>
  <c r="T538" i="19"/>
  <c r="U538" i="19" s="1"/>
  <c r="T5050" i="1"/>
  <c r="U5050" i="1" s="1"/>
  <c r="T4825" i="1"/>
  <c r="U4825" i="1" s="1"/>
  <c r="Z4825" i="1" s="1"/>
  <c r="T4863" i="1"/>
  <c r="U4863" i="1" s="1"/>
  <c r="W4863" i="1" s="1"/>
  <c r="T4883" i="1"/>
  <c r="U4883" i="1" s="1"/>
  <c r="Z4883" i="1" s="1"/>
  <c r="T4897" i="1"/>
  <c r="U4897" i="1" s="1"/>
  <c r="T588" i="19"/>
  <c r="U588" i="19" s="1"/>
  <c r="T576" i="19"/>
  <c r="U576" i="19" s="1"/>
  <c r="T556" i="19"/>
  <c r="U556" i="19" s="1"/>
  <c r="Z556" i="19" s="1"/>
  <c r="AF171" i="15"/>
  <c r="AG171" i="15" s="1"/>
  <c r="AM171" i="15" s="1"/>
  <c r="AF145" i="15"/>
  <c r="AG145" i="15" s="1"/>
  <c r="AM145" i="15" s="1"/>
  <c r="AF150" i="15"/>
  <c r="AG150" i="15" s="1"/>
  <c r="AM150" i="15" s="1"/>
  <c r="AF160" i="15"/>
  <c r="AG160" i="15"/>
  <c r="AM160" i="15" s="1"/>
  <c r="T4568" i="1"/>
  <c r="U4568" i="1" s="1"/>
  <c r="T4584" i="1"/>
  <c r="U4584" i="1" s="1"/>
  <c r="T4595" i="1"/>
  <c r="U4595" i="1" s="1"/>
  <c r="W4595" i="1" s="1"/>
  <c r="T4601" i="1"/>
  <c r="U4601" i="1" s="1"/>
  <c r="Z4601" i="1" s="1"/>
  <c r="T4612" i="1"/>
  <c r="U4612" i="1" s="1"/>
  <c r="W4612" i="1" s="1"/>
  <c r="T4617" i="1"/>
  <c r="U4617" i="1" s="1"/>
  <c r="Z4617" i="1" s="1"/>
  <c r="T4623" i="1"/>
  <c r="U4623" i="1" s="1"/>
  <c r="Z4623" i="1" s="1"/>
  <c r="T4629" i="1"/>
  <c r="U4629" i="1" s="1"/>
  <c r="T4635" i="1"/>
  <c r="U4635" i="1" s="1"/>
  <c r="T4656" i="1"/>
  <c r="U4656" i="1" s="1"/>
  <c r="T4667" i="1"/>
  <c r="U4667" i="1" s="1"/>
  <c r="Z4667" i="1" s="1"/>
  <c r="T4673" i="1"/>
  <c r="U4673" i="1" s="1"/>
  <c r="Z4673" i="1" s="1"/>
  <c r="T4422" i="1"/>
  <c r="U4422" i="1" s="1"/>
  <c r="Z4422" i="1" s="1"/>
  <c r="T4427" i="1"/>
  <c r="U4427" i="1" s="1"/>
  <c r="W4427" i="1" s="1"/>
  <c r="T4446" i="1"/>
  <c r="U4446" i="1" s="1"/>
  <c r="T4451" i="1"/>
  <c r="U4451" i="1" s="1"/>
  <c r="T4461" i="1"/>
  <c r="U4461" i="1" s="1"/>
  <c r="T4465" i="1"/>
  <c r="U4465" i="1" s="1"/>
  <c r="W4465" i="1" s="1"/>
  <c r="T4475" i="1"/>
  <c r="U4475" i="1" s="1"/>
  <c r="W4475" i="1" s="1"/>
  <c r="T4491" i="1"/>
  <c r="U4491" i="1" s="1"/>
  <c r="Z4491" i="1" s="1"/>
  <c r="T512" i="19"/>
  <c r="U512" i="19" s="1"/>
  <c r="T523" i="19"/>
  <c r="U523" i="19" s="1"/>
  <c r="W523" i="19" s="1"/>
  <c r="T543" i="19"/>
  <c r="U543" i="19" s="1"/>
  <c r="Z543" i="19" s="1"/>
  <c r="T472" i="19"/>
  <c r="U472" i="19" s="1"/>
  <c r="T477" i="19"/>
  <c r="U477" i="19" s="1"/>
  <c r="T5121" i="1"/>
  <c r="U5121" i="1" s="1"/>
  <c r="T4866" i="1"/>
  <c r="U4866" i="1" s="1"/>
  <c r="T4884" i="1"/>
  <c r="U4884" i="1" s="1"/>
  <c r="T586" i="19"/>
  <c r="U586" i="19" s="1"/>
  <c r="Z586" i="19" s="1"/>
  <c r="T569" i="19"/>
  <c r="U569" i="19" s="1"/>
  <c r="T564" i="19"/>
  <c r="U564" i="19" s="1"/>
  <c r="T559" i="19"/>
  <c r="U559" i="19" s="1"/>
  <c r="AF155" i="15"/>
  <c r="AG155" i="15" s="1"/>
  <c r="AM155" i="15" s="1"/>
  <c r="AF169" i="15"/>
  <c r="AG169" i="15"/>
  <c r="AM169" i="15" s="1"/>
  <c r="T4510" i="1"/>
  <c r="U4510" i="1" s="1"/>
  <c r="T4515" i="1"/>
  <c r="U4515" i="1" s="1"/>
  <c r="T4520" i="1"/>
  <c r="U4520" i="1" s="1"/>
  <c r="W4520" i="1" s="1"/>
  <c r="T4526" i="1"/>
  <c r="U4526" i="1" s="1"/>
  <c r="Z4526" i="1" s="1"/>
  <c r="T4531" i="1"/>
  <c r="U4531" i="1" s="1"/>
  <c r="Z4531" i="1" s="1"/>
  <c r="T4537" i="1"/>
  <c r="U4537" i="1" s="1"/>
  <c r="T4542" i="1"/>
  <c r="U4542" i="1" s="1"/>
  <c r="Z4542" i="1" s="1"/>
  <c r="T4548" i="1"/>
  <c r="U4548" i="1" s="1"/>
  <c r="T4553" i="1"/>
  <c r="U4553" i="1" s="1"/>
  <c r="W4553" i="1" s="1"/>
  <c r="T4558" i="1"/>
  <c r="U4558" i="1" s="1"/>
  <c r="T4574" i="1"/>
  <c r="U4574" i="1" s="1"/>
  <c r="T4579" i="1"/>
  <c r="U4579" i="1" s="1"/>
  <c r="T4590" i="1"/>
  <c r="U4590" i="1" s="1"/>
  <c r="W4590" i="1" s="1"/>
  <c r="T4607" i="1"/>
  <c r="U4607" i="1" s="1"/>
  <c r="Z4607" i="1" s="1"/>
  <c r="T4641" i="1"/>
  <c r="U4641" i="1" s="1"/>
  <c r="T4646" i="1"/>
  <c r="U4646" i="1" s="1"/>
  <c r="W4646" i="1" s="1"/>
  <c r="T4651" i="1"/>
  <c r="U4651" i="1" s="1"/>
  <c r="T4662" i="1"/>
  <c r="U4662" i="1" s="1"/>
  <c r="T4679" i="1"/>
  <c r="U4679" i="1" s="1"/>
  <c r="T4408" i="1"/>
  <c r="U4408" i="1" s="1"/>
  <c r="T4417" i="1"/>
  <c r="U4417" i="1" s="1"/>
  <c r="Z4417" i="1" s="1"/>
  <c r="T4432" i="1"/>
  <c r="U4432" i="1" s="1"/>
  <c r="T4442" i="1"/>
  <c r="U4442" i="1" s="1"/>
  <c r="Z4442" i="1" s="1"/>
  <c r="T4456" i="1"/>
  <c r="U4456" i="1" s="1"/>
  <c r="Z4456" i="1" s="1"/>
  <c r="T4471" i="1"/>
  <c r="U4471" i="1" s="1"/>
  <c r="W4471" i="1" s="1"/>
  <c r="T4481" i="1"/>
  <c r="U4481" i="1" s="1"/>
  <c r="T4486" i="1"/>
  <c r="U4486" i="1" s="1"/>
  <c r="T4507" i="1"/>
  <c r="U4507" i="1" s="1"/>
  <c r="Z4507" i="1" s="1"/>
  <c r="T507" i="19"/>
  <c r="U507" i="19" s="1"/>
  <c r="W507" i="19" s="1"/>
  <c r="T518" i="19"/>
  <c r="U518" i="19" s="1"/>
  <c r="Z518" i="19" s="1"/>
  <c r="T529" i="19"/>
  <c r="U529" i="19" s="1"/>
  <c r="T539" i="19"/>
  <c r="U539" i="19" s="1"/>
  <c r="W539" i="19" s="1"/>
  <c r="T502" i="19"/>
  <c r="U502" i="19" s="1"/>
  <c r="T5127" i="1"/>
  <c r="U5127" i="1" s="1"/>
  <c r="T609" i="19"/>
  <c r="U609" i="19" s="1"/>
  <c r="T4718" i="1"/>
  <c r="U4718" i="1" s="1"/>
  <c r="W4718" i="1" s="1"/>
  <c r="T4778" i="1"/>
  <c r="U4778" i="1" s="1"/>
  <c r="W4778" i="1" s="1"/>
  <c r="T4868" i="1"/>
  <c r="U4868" i="1" s="1"/>
  <c r="T4898" i="1"/>
  <c r="U4898" i="1" s="1"/>
  <c r="T605" i="19"/>
  <c r="U605" i="19" s="1"/>
  <c r="T603" i="19"/>
  <c r="U603" i="19" s="1"/>
  <c r="W603" i="19" s="1"/>
  <c r="T601" i="19"/>
  <c r="U601" i="19" s="1"/>
  <c r="W601" i="19" s="1"/>
  <c r="T599" i="19"/>
  <c r="U599" i="19" s="1"/>
  <c r="W599" i="19" s="1"/>
  <c r="T579" i="19"/>
  <c r="U579" i="19" s="1"/>
  <c r="T574" i="19"/>
  <c r="U574" i="19" s="1"/>
  <c r="Z574" i="19" s="1"/>
  <c r="T554" i="19"/>
  <c r="U554" i="19" s="1"/>
  <c r="T549" i="19"/>
  <c r="U549" i="19" s="1"/>
  <c r="W549" i="19" s="1"/>
  <c r="AF141" i="15"/>
  <c r="AG141" i="15" s="1"/>
  <c r="AM141" i="15" s="1"/>
  <c r="AF151" i="15"/>
  <c r="AG151" i="15" s="1"/>
  <c r="AM151" i="15" s="1"/>
  <c r="AF161" i="15"/>
  <c r="AG161" i="15"/>
  <c r="AM161" i="15" s="1"/>
  <c r="AF165" i="15"/>
  <c r="AG165" i="15" s="1"/>
  <c r="AM165" i="15" s="1"/>
  <c r="T4564" i="1"/>
  <c r="U4564" i="1" s="1"/>
  <c r="W4564" i="1" s="1"/>
  <c r="T4569" i="1"/>
  <c r="U4569" i="1" s="1"/>
  <c r="Z4569" i="1" s="1"/>
  <c r="T4585" i="1"/>
  <c r="U4585" i="1" s="1"/>
  <c r="Z4585" i="1" s="1"/>
  <c r="T4596" i="1"/>
  <c r="U4596" i="1" s="1"/>
  <c r="Z4596" i="1" s="1"/>
  <c r="T4602" i="1"/>
  <c r="U4602" i="1" s="1"/>
  <c r="W4602" i="1" s="1"/>
  <c r="T4613" i="1"/>
  <c r="U4613" i="1" s="1"/>
  <c r="Z4613" i="1" s="1"/>
  <c r="T4618" i="1"/>
  <c r="U4618" i="1" s="1"/>
  <c r="T4624" i="1"/>
  <c r="U4624" i="1" s="1"/>
  <c r="W4624" i="1" s="1"/>
  <c r="T4630" i="1"/>
  <c r="U4630" i="1" s="1"/>
  <c r="T4636" i="1"/>
  <c r="U4636" i="1" s="1"/>
  <c r="T4657" i="1"/>
  <c r="U4657" i="1" s="1"/>
  <c r="T4668" i="1"/>
  <c r="U4668" i="1" s="1"/>
  <c r="Z4668" i="1" s="1"/>
  <c r="T4674" i="1"/>
  <c r="U4674" i="1" s="1"/>
  <c r="W4674" i="1" s="1"/>
  <c r="T4413" i="1"/>
  <c r="U4413" i="1" s="1"/>
  <c r="W4413" i="1" s="1"/>
  <c r="T4423" i="1"/>
  <c r="U4423" i="1" s="1"/>
  <c r="Z4423" i="1" s="1"/>
  <c r="T4437" i="1"/>
  <c r="U4437" i="1" s="1"/>
  <c r="T4447" i="1"/>
  <c r="U4447" i="1" s="1"/>
  <c r="T4452" i="1"/>
  <c r="U4452" i="1" s="1"/>
  <c r="Z4452" i="1" s="1"/>
  <c r="T4466" i="1"/>
  <c r="U4466" i="1" s="1"/>
  <c r="T4492" i="1"/>
  <c r="U4492" i="1" s="1"/>
  <c r="Z4492" i="1" s="1"/>
  <c r="T4497" i="1"/>
  <c r="U4497" i="1" s="1"/>
  <c r="T4502" i="1"/>
  <c r="U4502" i="1" s="1"/>
  <c r="T545" i="19"/>
  <c r="U545" i="19" s="1"/>
  <c r="W545" i="19" s="1"/>
  <c r="T524" i="19"/>
  <c r="U524" i="19" s="1"/>
  <c r="T534" i="19"/>
  <c r="U534" i="19" s="1"/>
  <c r="T544" i="19"/>
  <c r="U544" i="19" s="1"/>
  <c r="T463" i="19"/>
  <c r="U463" i="19" s="1"/>
  <c r="Z463" i="19" s="1"/>
  <c r="T5224" i="1"/>
  <c r="U5224" i="1" s="1"/>
  <c r="W5224" i="1" s="1"/>
  <c r="T4914" i="1"/>
  <c r="U4914" i="1" s="1"/>
  <c r="T5066" i="1"/>
  <c r="U5066" i="1" s="1"/>
  <c r="T4723" i="1"/>
  <c r="U4723" i="1" s="1"/>
  <c r="W4723" i="1" s="1"/>
  <c r="T4783" i="1"/>
  <c r="U4783" i="1" s="1"/>
  <c r="T4839" i="1"/>
  <c r="U4839" i="1" s="1"/>
  <c r="T597" i="19"/>
  <c r="U597" i="19" s="1"/>
  <c r="T595" i="19"/>
  <c r="U595" i="19" s="1"/>
  <c r="Z595" i="19" s="1"/>
  <c r="T584" i="19"/>
  <c r="U584" i="19" s="1"/>
  <c r="T567" i="19"/>
  <c r="U567" i="19" s="1"/>
  <c r="Z567" i="19" s="1"/>
  <c r="AF146" i="15"/>
  <c r="AG146" i="15" s="1"/>
  <c r="AM146" i="15" s="1"/>
  <c r="AF156" i="15"/>
  <c r="AG156" i="15"/>
  <c r="AM156" i="15" s="1"/>
  <c r="T4516" i="1"/>
  <c r="U4516" i="1" s="1"/>
  <c r="T4521" i="1"/>
  <c r="U4521" i="1" s="1"/>
  <c r="Z4521" i="1" s="1"/>
  <c r="T4527" i="1"/>
  <c r="U4527" i="1" s="1"/>
  <c r="T4532" i="1"/>
  <c r="U4532" i="1" s="1"/>
  <c r="Z4532" i="1" s="1"/>
  <c r="T4538" i="1"/>
  <c r="U4538" i="1" s="1"/>
  <c r="T4543" i="1"/>
  <c r="U4543" i="1" s="1"/>
  <c r="T4559" i="1"/>
  <c r="U4559" i="1" s="1"/>
  <c r="W4559" i="1" s="1"/>
  <c r="T4575" i="1"/>
  <c r="U4575" i="1" s="1"/>
  <c r="Z4575" i="1" s="1"/>
  <c r="T4580" i="1"/>
  <c r="U4580" i="1" s="1"/>
  <c r="W4580" i="1" s="1"/>
  <c r="T4591" i="1"/>
  <c r="U4591" i="1" s="1"/>
  <c r="T4608" i="1"/>
  <c r="U4608" i="1" s="1"/>
  <c r="Z4608" i="1" s="1"/>
  <c r="T4647" i="1"/>
  <c r="U4647" i="1" s="1"/>
  <c r="T4652" i="1"/>
  <c r="U4652" i="1" s="1"/>
  <c r="T4409" i="1"/>
  <c r="U4409" i="1" s="1"/>
  <c r="T4418" i="1"/>
  <c r="U4418" i="1" s="1"/>
  <c r="W4418" i="1" s="1"/>
  <c r="T4428" i="1"/>
  <c r="U4428" i="1" s="1"/>
  <c r="Z4428" i="1" s="1"/>
  <c r="T4433" i="1"/>
  <c r="U4433" i="1" s="1"/>
  <c r="Z4433" i="1" s="1"/>
  <c r="T4457" i="1"/>
  <c r="U4457" i="1" s="1"/>
  <c r="Z4457" i="1" s="1"/>
  <c r="T4462" i="1"/>
  <c r="U4462" i="1" s="1"/>
  <c r="T4476" i="1"/>
  <c r="U4476" i="1" s="1"/>
  <c r="T4508" i="1"/>
  <c r="U4508" i="1" s="1"/>
  <c r="T508" i="19"/>
  <c r="U508" i="19" s="1"/>
  <c r="W508" i="19" s="1"/>
  <c r="T513" i="19"/>
  <c r="U513" i="19" s="1"/>
  <c r="W513" i="19" s="1"/>
  <c r="T519" i="19"/>
  <c r="U519" i="19" s="1"/>
  <c r="W519" i="19" s="1"/>
  <c r="T530" i="19"/>
  <c r="U530" i="19" s="1"/>
  <c r="W530" i="19" s="1"/>
  <c r="AF176" i="15"/>
  <c r="AG176" i="15" s="1"/>
  <c r="AM176" i="15" s="1"/>
  <c r="T5071" i="1"/>
  <c r="U5071" i="1" s="1"/>
  <c r="T4788" i="1"/>
  <c r="U4788" i="1" s="1"/>
  <c r="T4844" i="1"/>
  <c r="U4844" i="1" s="1"/>
  <c r="T4887" i="1"/>
  <c r="U4887" i="1" s="1"/>
  <c r="T577" i="19"/>
  <c r="U577" i="19" s="1"/>
  <c r="W577" i="19" s="1"/>
  <c r="T572" i="19"/>
  <c r="U572" i="19" s="1"/>
  <c r="Z572" i="19" s="1"/>
  <c r="T562" i="19"/>
  <c r="U562" i="19" s="1"/>
  <c r="Z562" i="19" s="1"/>
  <c r="T557" i="19"/>
  <c r="U557" i="19" s="1"/>
  <c r="Z557" i="19" s="1"/>
  <c r="T552" i="19"/>
  <c r="U552" i="19" s="1"/>
  <c r="AF142" i="15"/>
  <c r="AG142" i="15" s="1"/>
  <c r="AM142" i="15" s="1"/>
  <c r="AF170" i="15"/>
  <c r="AG170" i="15"/>
  <c r="AM170" i="15"/>
  <c r="T4511" i="1"/>
  <c r="U4511" i="1" s="1"/>
  <c r="T4549" i="1"/>
  <c r="U4549" i="1" s="1"/>
  <c r="Z4549" i="1" s="1"/>
  <c r="T4554" i="1"/>
  <c r="U4554" i="1" s="1"/>
  <c r="T4565" i="1"/>
  <c r="U4565" i="1" s="1"/>
  <c r="T4570" i="1"/>
  <c r="U4570" i="1" s="1"/>
  <c r="T4586" i="1"/>
  <c r="U4586" i="1" s="1"/>
  <c r="Z4586" i="1" s="1"/>
  <c r="T4597" i="1"/>
  <c r="U4597" i="1" s="1"/>
  <c r="T4603" i="1"/>
  <c r="U4603" i="1" s="1"/>
  <c r="Z4603" i="1" s="1"/>
  <c r="T4614" i="1"/>
  <c r="U4614" i="1" s="1"/>
  <c r="W4614" i="1" s="1"/>
  <c r="T4619" i="1"/>
  <c r="U4619" i="1" s="1"/>
  <c r="Z4619" i="1" s="1"/>
  <c r="T4625" i="1"/>
  <c r="U4625" i="1"/>
  <c r="T4631" i="1"/>
  <c r="U4631" i="1" s="1"/>
  <c r="T4637" i="1"/>
  <c r="U4637" i="1" s="1"/>
  <c r="T4642" i="1"/>
  <c r="U4642" i="1" s="1"/>
  <c r="W4642" i="1" s="1"/>
  <c r="T4658" i="1"/>
  <c r="U4658" i="1" s="1"/>
  <c r="W4658" i="1" s="1"/>
  <c r="T4663" i="1"/>
  <c r="U4663" i="1" s="1"/>
  <c r="W4663" i="1" s="1"/>
  <c r="T4669" i="1"/>
  <c r="U4669" i="1" s="1"/>
  <c r="T4680" i="1"/>
  <c r="U4680" i="1" s="1"/>
  <c r="T4438" i="1"/>
  <c r="U4438" i="1" s="1"/>
  <c r="T4443" i="1"/>
  <c r="U4443" i="1" s="1"/>
  <c r="W4443" i="1" s="1"/>
  <c r="T4448" i="1"/>
  <c r="U4448" i="1" s="1"/>
  <c r="T4453" i="1"/>
  <c r="U4453" i="1" s="1"/>
  <c r="T4472" i="1"/>
  <c r="U4472" i="1" s="1"/>
  <c r="W4472" i="1" s="1"/>
  <c r="T4482" i="1"/>
  <c r="U4482" i="1" s="1"/>
  <c r="T4487" i="1"/>
  <c r="U4487" i="1" s="1"/>
  <c r="Z4487" i="1" s="1"/>
  <c r="T4493" i="1"/>
  <c r="U4493" i="1" s="1"/>
  <c r="T4498" i="1"/>
  <c r="U4498" i="1" s="1"/>
  <c r="Z4498" i="1" s="1"/>
  <c r="T4503" i="1"/>
  <c r="U4503" i="1" s="1"/>
  <c r="T525" i="19"/>
  <c r="U525" i="19" s="1"/>
  <c r="Z525" i="19" s="1"/>
  <c r="T535" i="19"/>
  <c r="U535" i="19" s="1"/>
  <c r="T503" i="19"/>
  <c r="U503" i="19" s="1"/>
  <c r="W503" i="19" s="1"/>
  <c r="T459" i="19"/>
  <c r="U459" i="19" s="1"/>
  <c r="W459" i="19" s="1"/>
  <c r="T4792" i="1"/>
  <c r="U4792" i="1" s="1"/>
  <c r="W4792" i="1" s="1"/>
  <c r="T4847" i="1"/>
  <c r="U4847" i="1" s="1"/>
  <c r="T4874" i="1"/>
  <c r="U4874" i="1" s="1"/>
  <c r="W4874" i="1" s="1"/>
  <c r="T591" i="19"/>
  <c r="U591" i="19" s="1"/>
  <c r="T582" i="19"/>
  <c r="U582" i="19" s="1"/>
  <c r="Z582" i="19" s="1"/>
  <c r="AF173" i="15"/>
  <c r="AG173" i="15" s="1"/>
  <c r="AM173" i="15" s="1"/>
  <c r="AF152" i="15"/>
  <c r="AG152" i="15"/>
  <c r="AM152" i="15" s="1"/>
  <c r="AF157" i="15"/>
  <c r="AG157" i="15"/>
  <c r="AM157" i="15"/>
  <c r="AF162" i="15"/>
  <c r="AG162" i="15" s="1"/>
  <c r="AM162" i="15" s="1"/>
  <c r="AF166" i="15"/>
  <c r="AG166" i="15" s="1"/>
  <c r="AM166" i="15" s="1"/>
  <c r="T546" i="19"/>
  <c r="U546" i="19" s="1"/>
  <c r="T4522" i="1"/>
  <c r="U4522" i="1" s="1"/>
  <c r="T4528" i="1"/>
  <c r="U4528" i="1" s="1"/>
  <c r="T4533" i="1"/>
  <c r="U4533" i="1" s="1"/>
  <c r="W4533" i="1" s="1"/>
  <c r="T4544" i="1"/>
  <c r="U4544" i="1" s="1"/>
  <c r="W4544" i="1" s="1"/>
  <c r="T4560" i="1"/>
  <c r="U4560" i="1" s="1"/>
  <c r="T4576" i="1"/>
  <c r="U4576" i="1" s="1"/>
  <c r="Z4576" i="1" s="1"/>
  <c r="T4581" i="1"/>
  <c r="U4581" i="1" s="1"/>
  <c r="T4592" i="1"/>
  <c r="U4592" i="1" s="1"/>
  <c r="W4592" i="1" s="1"/>
  <c r="T4675" i="1"/>
  <c r="U4675" i="1" s="1"/>
  <c r="Z4675" i="1" s="1"/>
  <c r="T4414" i="1"/>
  <c r="U4414" i="1" s="1"/>
  <c r="T4424" i="1"/>
  <c r="U4424" i="1" s="1"/>
  <c r="W4424" i="1" s="1"/>
  <c r="T4434" i="1"/>
  <c r="U4434" i="1" s="1"/>
  <c r="W4434" i="1" s="1"/>
  <c r="T4458" i="1"/>
  <c r="U4458" i="1" s="1"/>
  <c r="T4467" i="1"/>
  <c r="U4467" i="1" s="1"/>
  <c r="T4477" i="1"/>
  <c r="U4477" i="1" s="1"/>
  <c r="W4477" i="1" s="1"/>
  <c r="T4509" i="1"/>
  <c r="U4509" i="1" s="1"/>
  <c r="Z4509" i="1" s="1"/>
  <c r="T509" i="19"/>
  <c r="U509" i="19" s="1"/>
  <c r="W509" i="19" s="1"/>
  <c r="T514" i="19"/>
  <c r="U514" i="19" s="1"/>
  <c r="Z514" i="19" s="1"/>
  <c r="T531" i="19"/>
  <c r="U531" i="19" s="1"/>
  <c r="Z531" i="19" s="1"/>
  <c r="T499" i="19"/>
  <c r="U499" i="19" s="1"/>
  <c r="T464" i="19"/>
  <c r="U464" i="19" s="1"/>
  <c r="W464" i="19" s="1"/>
  <c r="T474" i="19"/>
  <c r="U474" i="19" s="1"/>
  <c r="T5082" i="1"/>
  <c r="U5082" i="1" s="1"/>
  <c r="T4849" i="1"/>
  <c r="U4849" i="1" s="1"/>
  <c r="T4876" i="1"/>
  <c r="U4876" i="1" s="1"/>
  <c r="T570" i="19"/>
  <c r="U570" i="19" s="1"/>
  <c r="T565" i="19"/>
  <c r="U565" i="19" s="1"/>
  <c r="T560" i="19"/>
  <c r="U560" i="19" s="1"/>
  <c r="W560" i="19" s="1"/>
  <c r="T550" i="19"/>
  <c r="U550" i="19" s="1"/>
  <c r="Z550" i="19" s="1"/>
  <c r="AF147" i="15"/>
  <c r="AG147" i="15" s="1"/>
  <c r="AM147" i="15" s="1"/>
  <c r="T4512" i="1"/>
  <c r="U4512" i="1" s="1"/>
  <c r="T4517" i="1"/>
  <c r="U4517" i="1" s="1"/>
  <c r="T4539" i="1"/>
  <c r="U4539" i="1" s="1"/>
  <c r="W4539" i="1" s="1"/>
  <c r="T4550" i="1"/>
  <c r="U4550" i="1" s="1"/>
  <c r="Z4550" i="1" s="1"/>
  <c r="T4555" i="1"/>
  <c r="U4555" i="1" s="1"/>
  <c r="T4571" i="1"/>
  <c r="U4571" i="1" s="1"/>
  <c r="T4587" i="1"/>
  <c r="U4587" i="1" s="1"/>
  <c r="Z4587" i="1" s="1"/>
  <c r="T4598" i="1"/>
  <c r="U4598" i="1" s="1"/>
  <c r="T4609" i="1"/>
  <c r="U4609" i="1" s="1"/>
  <c r="W4609" i="1" s="1"/>
  <c r="T4620" i="1"/>
  <c r="U4620" i="1" s="1"/>
  <c r="Z4620" i="1" s="1"/>
  <c r="T4626" i="1"/>
  <c r="U4626" i="1" s="1"/>
  <c r="W4626" i="1" s="1"/>
  <c r="T4632" i="1"/>
  <c r="U4632" i="1" s="1"/>
  <c r="T4638" i="1"/>
  <c r="U4638" i="1" s="1"/>
  <c r="T4643" i="1"/>
  <c r="U4643" i="1" s="1"/>
  <c r="W4643" i="1" s="1"/>
  <c r="T4648" i="1"/>
  <c r="U4648" i="1" s="1"/>
  <c r="T4653" i="1"/>
  <c r="U4653" i="1" s="1"/>
  <c r="T4659" i="1"/>
  <c r="U4659" i="1" s="1"/>
  <c r="T4664" i="1"/>
  <c r="U4664" i="1" s="1"/>
  <c r="T4670" i="1"/>
  <c r="U4670" i="1" s="1"/>
  <c r="Z4670" i="1" s="1"/>
  <c r="T4410" i="1"/>
  <c r="U4410" i="1" s="1"/>
  <c r="T4419" i="1"/>
  <c r="U4419" i="1" s="1"/>
  <c r="W4419" i="1" s="1"/>
  <c r="T4429" i="1"/>
  <c r="U4429" i="1" s="1"/>
  <c r="Z4429" i="1" s="1"/>
  <c r="T4439" i="1"/>
  <c r="U4439" i="1" s="1"/>
  <c r="Z4439" i="1" s="1"/>
  <c r="T4463" i="1"/>
  <c r="U4463" i="1" s="1"/>
  <c r="W4463" i="1" s="1"/>
  <c r="T4488" i="1"/>
  <c r="U4488" i="1" s="1"/>
  <c r="T4504" i="1"/>
  <c r="U4504" i="1" s="1"/>
  <c r="T520" i="19"/>
  <c r="U520" i="19" s="1"/>
  <c r="T536" i="19"/>
  <c r="U536" i="19" s="1"/>
  <c r="Z536" i="19" s="1"/>
  <c r="T541" i="19"/>
  <c r="U541" i="19" s="1"/>
  <c r="T460" i="19"/>
  <c r="U460" i="19" s="1"/>
  <c r="T469" i="19"/>
  <c r="U469" i="19" s="1"/>
  <c r="Z469" i="19" s="1"/>
  <c r="T5088" i="1"/>
  <c r="U5088" i="1" s="1"/>
  <c r="T4802" i="1"/>
  <c r="U4802" i="1" s="1"/>
  <c r="W4802" i="1" s="1"/>
  <c r="T4852" i="1"/>
  <c r="U4852" i="1" s="1"/>
  <c r="Z4852" i="1" s="1"/>
  <c r="T4878" i="1"/>
  <c r="U4878" i="1" s="1"/>
  <c r="T585" i="19"/>
  <c r="U585" i="19" s="1"/>
  <c r="W585" i="19" s="1"/>
  <c r="T580" i="19"/>
  <c r="U580" i="19" s="1"/>
  <c r="T575" i="19"/>
  <c r="U575" i="19" s="1"/>
  <c r="W575" i="19" s="1"/>
  <c r="T555" i="19"/>
  <c r="U555" i="19" s="1"/>
  <c r="W555" i="19" s="1"/>
  <c r="AF143" i="15"/>
  <c r="AG143" i="15" s="1"/>
  <c r="AM143" i="15" s="1"/>
  <c r="T547" i="19"/>
  <c r="U547" i="19" s="1"/>
  <c r="T4523" i="1"/>
  <c r="U4523" i="1" s="1"/>
  <c r="W4523" i="1" s="1"/>
  <c r="T4529" i="1"/>
  <c r="U4529" i="1" s="1"/>
  <c r="W4529" i="1" s="1"/>
  <c r="T4534" i="1"/>
  <c r="U4534" i="1" s="1"/>
  <c r="W4534" i="1" s="1"/>
  <c r="T4545" i="1"/>
  <c r="U4545" i="1" s="1"/>
  <c r="Z4545" i="1" s="1"/>
  <c r="T4561" i="1"/>
  <c r="U4561" i="1" s="1"/>
  <c r="W4561" i="1" s="1"/>
  <c r="T4566" i="1"/>
  <c r="U4566" i="1" s="1"/>
  <c r="T4593" i="1"/>
  <c r="U4593" i="1" s="1"/>
  <c r="T4604" i="1"/>
  <c r="U4604" i="1" s="1"/>
  <c r="T4615" i="1"/>
  <c r="U4615" i="1" s="1"/>
  <c r="Z4615" i="1" s="1"/>
  <c r="T4676" i="1"/>
  <c r="U4676" i="1" s="1"/>
  <c r="T4425" i="1"/>
  <c r="U4425" i="1" s="1"/>
  <c r="Z4425" i="1" s="1"/>
  <c r="T4444" i="1"/>
  <c r="U4444" i="1" s="1"/>
  <c r="Z4444" i="1" s="1"/>
  <c r="T4449" i="1"/>
  <c r="U4449" i="1" s="1"/>
  <c r="T4454" i="1"/>
  <c r="U4454" i="1" s="1"/>
  <c r="Z4454" i="1" s="1"/>
  <c r="T4459" i="1"/>
  <c r="U4459" i="1" s="1"/>
  <c r="W4459" i="1" s="1"/>
  <c r="T4468" i="1"/>
  <c r="U4468" i="1" s="1"/>
  <c r="Z4468" i="1" s="1"/>
  <c r="T4473" i="1"/>
  <c r="U4473" i="1" s="1"/>
  <c r="T4478" i="1"/>
  <c r="U4478" i="1" s="1"/>
  <c r="W4478" i="1" s="1"/>
  <c r="T4483" i="1"/>
  <c r="U4483" i="1" s="1"/>
  <c r="Z4483" i="1" s="1"/>
  <c r="T4494" i="1"/>
  <c r="U4494" i="1" s="1"/>
  <c r="T4499" i="1"/>
  <c r="U4499" i="1" s="1"/>
  <c r="T504" i="19"/>
  <c r="U504" i="19" s="1"/>
  <c r="Z504" i="19" s="1"/>
  <c r="T510" i="19"/>
  <c r="U510" i="19" s="1"/>
  <c r="T515" i="19"/>
  <c r="U515" i="19" s="1"/>
  <c r="T526" i="19"/>
  <c r="U526" i="19" s="1"/>
  <c r="T617" i="19"/>
  <c r="U617" i="19" s="1"/>
  <c r="T594" i="19"/>
  <c r="U594" i="19" s="1"/>
  <c r="W594" i="19" s="1"/>
  <c r="T578" i="19"/>
  <c r="U578" i="19" s="1"/>
  <c r="W578" i="19" s="1"/>
  <c r="T573" i="19"/>
  <c r="U573" i="19" s="1"/>
  <c r="T563" i="19"/>
  <c r="U563" i="19" s="1"/>
  <c r="T553" i="19"/>
  <c r="U553" i="19" s="1"/>
  <c r="T548" i="19"/>
  <c r="U548" i="19" s="1"/>
  <c r="T4518" i="1"/>
  <c r="U4518" i="1" s="1"/>
  <c r="W4518" i="1" s="1"/>
  <c r="T4524" i="1"/>
  <c r="U4524" i="1" s="1"/>
  <c r="Z4524" i="1" s="1"/>
  <c r="T4535" i="1"/>
  <c r="U4535" i="1" s="1"/>
  <c r="T4546" i="1"/>
  <c r="U4546" i="1" s="1"/>
  <c r="W4546" i="1" s="1"/>
  <c r="T4562" i="1"/>
  <c r="U4562" i="1" s="1"/>
  <c r="T4567" i="1"/>
  <c r="U4567" i="1" s="1"/>
  <c r="T4605" i="1"/>
  <c r="U4605" i="1" s="1"/>
  <c r="T4649" i="1"/>
  <c r="U4649" i="1" s="1"/>
  <c r="Z4649" i="1" s="1"/>
  <c r="T4660" i="1"/>
  <c r="U4660" i="1" s="1"/>
  <c r="Z4660" i="1" s="1"/>
  <c r="T4677" i="1"/>
  <c r="U4677" i="1" s="1"/>
  <c r="T4411" i="1"/>
  <c r="U4411" i="1" s="1"/>
  <c r="W4411" i="1" s="1"/>
  <c r="T4426" i="1"/>
  <c r="U4426" i="1" s="1"/>
  <c r="T4430" i="1"/>
  <c r="U4430" i="1" s="1"/>
  <c r="Z4430" i="1" s="1"/>
  <c r="T4445" i="1"/>
  <c r="U4445" i="1" s="1"/>
  <c r="W4445" i="1" s="1"/>
  <c r="T4450" i="1"/>
  <c r="U4450" i="1" s="1"/>
  <c r="W4450" i="1" s="1"/>
  <c r="T4464" i="1"/>
  <c r="U4464" i="1" s="1"/>
  <c r="W4464" i="1" s="1"/>
  <c r="T4469" i="1"/>
  <c r="U4469" i="1" s="1"/>
  <c r="T4479" i="1"/>
  <c r="U4479" i="1" s="1"/>
  <c r="Z4479" i="1" s="1"/>
  <c r="T4484" i="1"/>
  <c r="U4484" i="1" s="1"/>
  <c r="T4495" i="1"/>
  <c r="U4495" i="1" s="1"/>
  <c r="W4495" i="1" s="1"/>
  <c r="T4500" i="1"/>
  <c r="U4500" i="1" s="1"/>
  <c r="T505" i="19"/>
  <c r="U505" i="19" s="1"/>
  <c r="T516" i="19"/>
  <c r="U516" i="19" s="1"/>
  <c r="T527" i="19"/>
  <c r="U527" i="19" s="1"/>
  <c r="T537" i="19"/>
  <c r="U537" i="19" s="1"/>
  <c r="T542" i="19"/>
  <c r="U542" i="19" s="1"/>
  <c r="T4688" i="1"/>
  <c r="U4688" i="1" s="1"/>
  <c r="W4688" i="1" s="1"/>
  <c r="T4513" i="1"/>
  <c r="U4513" i="1" s="1"/>
  <c r="Z4513" i="1" s="1"/>
  <c r="T4577" i="1"/>
  <c r="U4577" i="1" s="1"/>
  <c r="W4577" i="1" s="1"/>
  <c r="T4644" i="1"/>
  <c r="U4644" i="1" s="1"/>
  <c r="T4420" i="1"/>
  <c r="U4420" i="1" s="1"/>
  <c r="Z4420" i="1" s="1"/>
  <c r="T484" i="19"/>
  <c r="U484" i="19" s="1"/>
  <c r="Z484" i="19" s="1"/>
  <c r="T489" i="19"/>
  <c r="U489" i="19" s="1"/>
  <c r="Z489" i="19" s="1"/>
  <c r="T494" i="19"/>
  <c r="U494" i="19" s="1"/>
  <c r="T3964" i="1"/>
  <c r="U3964" i="1" s="1"/>
  <c r="T3969" i="1"/>
  <c r="U3969" i="1" s="1"/>
  <c r="Z3969" i="1" s="1"/>
  <c r="T3973" i="1"/>
  <c r="U3973" i="1" s="1"/>
  <c r="T4014" i="1"/>
  <c r="U4014" i="1" s="1"/>
  <c r="W4014" i="1" s="1"/>
  <c r="T4052" i="1"/>
  <c r="U4052" i="1" s="1"/>
  <c r="Z4052" i="1" s="1"/>
  <c r="T4057" i="1"/>
  <c r="U4057" i="1" s="1"/>
  <c r="T4062" i="1"/>
  <c r="U4062" i="1" s="1"/>
  <c r="T4077" i="1"/>
  <c r="U4077" i="1" s="1"/>
  <c r="Z4077" i="1" s="1"/>
  <c r="T4086" i="1"/>
  <c r="U4086" i="1" s="1"/>
  <c r="Z4086" i="1" s="1"/>
  <c r="T4100" i="1"/>
  <c r="U4100" i="1" s="1"/>
  <c r="T4110" i="1"/>
  <c r="U4110" i="1" s="1"/>
  <c r="T4124" i="1"/>
  <c r="U4124" i="1" s="1"/>
  <c r="T4129" i="1"/>
  <c r="U4129" i="1" s="1"/>
  <c r="T4134" i="1"/>
  <c r="U4134" i="1" s="1"/>
  <c r="T4143" i="1"/>
  <c r="U4143" i="1" s="1"/>
  <c r="Z4143" i="1" s="1"/>
  <c r="T4148" i="1"/>
  <c r="U4148" i="1" s="1"/>
  <c r="T4162" i="1"/>
  <c r="U4162" i="1" s="1"/>
  <c r="T4168" i="1"/>
  <c r="U4168" i="1" s="1"/>
  <c r="W4168" i="1" s="1"/>
  <c r="T4173" i="1"/>
  <c r="U4173" i="1" s="1"/>
  <c r="T4178" i="1"/>
  <c r="U4178" i="1" s="1"/>
  <c r="T4183" i="1"/>
  <c r="U4183" i="1" s="1"/>
  <c r="T4188" i="1"/>
  <c r="U4188" i="1" s="1"/>
  <c r="T4203" i="1"/>
  <c r="U4203" i="1" s="1"/>
  <c r="Z4203" i="1" s="1"/>
  <c r="T4250" i="1"/>
  <c r="U4250" i="1" s="1"/>
  <c r="T4255" i="1"/>
  <c r="U4255" i="1" s="1"/>
  <c r="Z4255" i="1" s="1"/>
  <c r="T4264" i="1"/>
  <c r="U4264" i="1" s="1"/>
  <c r="W4264" i="1" s="1"/>
  <c r="T4269" i="1"/>
  <c r="U4269" i="1" s="1"/>
  <c r="Z4269" i="1" s="1"/>
  <c r="T4284" i="1"/>
  <c r="U4284" i="1" s="1"/>
  <c r="T4294" i="1"/>
  <c r="U4294" i="1" s="1"/>
  <c r="T4298" i="1"/>
  <c r="U4298" i="1" s="1"/>
  <c r="T4313" i="1"/>
  <c r="U4313" i="1" s="1"/>
  <c r="W4313" i="1" s="1"/>
  <c r="T4329" i="1"/>
  <c r="U4329" i="1" s="1"/>
  <c r="Z4329" i="1" s="1"/>
  <c r="T4335" i="1"/>
  <c r="U4335" i="1" s="1"/>
  <c r="T4360" i="1"/>
  <c r="U4360" i="1" s="1"/>
  <c r="W4360" i="1" s="1"/>
  <c r="T4371" i="1"/>
  <c r="U4371" i="1" s="1"/>
  <c r="T4392" i="1"/>
  <c r="U4392" i="1" s="1"/>
  <c r="W4392" i="1" s="1"/>
  <c r="T4397" i="1"/>
  <c r="U4397" i="1" s="1"/>
  <c r="T3842" i="1"/>
  <c r="U3842" i="1" s="1"/>
  <c r="Z3842" i="1" s="1"/>
  <c r="T3847" i="1"/>
  <c r="U3847" i="1" s="1"/>
  <c r="W3847" i="1" s="1"/>
  <c r="T3856" i="1"/>
  <c r="U3856" i="1" s="1"/>
  <c r="T3860" i="1"/>
  <c r="U3860" i="1" s="1"/>
  <c r="T3865" i="1"/>
  <c r="U3865" i="1" s="1"/>
  <c r="Z3865" i="1" s="1"/>
  <c r="T3884" i="1"/>
  <c r="U3884" i="1" s="1"/>
  <c r="T3893" i="1"/>
  <c r="U3893" i="1" s="1"/>
  <c r="W3893" i="1" s="1"/>
  <c r="T3911" i="1"/>
  <c r="U3911" i="1" s="1"/>
  <c r="T3938" i="1"/>
  <c r="U3938" i="1" s="1"/>
  <c r="Z3938" i="1" s="1"/>
  <c r="T450" i="19"/>
  <c r="U450" i="19" s="1"/>
  <c r="W450" i="19" s="1"/>
  <c r="T447" i="19"/>
  <c r="U447" i="19" s="1"/>
  <c r="W447" i="19" s="1"/>
  <c r="T439" i="19"/>
  <c r="U439" i="19" s="1"/>
  <c r="W439" i="19" s="1"/>
  <c r="T434" i="19"/>
  <c r="U434" i="19" s="1"/>
  <c r="T429" i="19"/>
  <c r="U429" i="19" s="1"/>
  <c r="T421" i="19"/>
  <c r="U421" i="19" s="1"/>
  <c r="W421" i="19" s="1"/>
  <c r="T400" i="19"/>
  <c r="U400" i="19" s="1"/>
  <c r="W400" i="19" s="1"/>
  <c r="T381" i="19"/>
  <c r="U381" i="19" s="1"/>
  <c r="W381" i="19" s="1"/>
  <c r="T367" i="19"/>
  <c r="U367" i="19" s="1"/>
  <c r="T359" i="19"/>
  <c r="U359" i="19" s="1"/>
  <c r="T348" i="19"/>
  <c r="U348" i="19" s="1"/>
  <c r="W348" i="19" s="1"/>
  <c r="T345" i="19"/>
  <c r="U345" i="19" s="1"/>
  <c r="T342" i="19"/>
  <c r="U342" i="19" s="1"/>
  <c r="W342" i="19" s="1"/>
  <c r="T334" i="19"/>
  <c r="U334" i="19" s="1"/>
  <c r="W334" i="19" s="1"/>
  <c r="T331" i="19"/>
  <c r="U331" i="19" s="1"/>
  <c r="W331" i="19" s="1"/>
  <c r="T314" i="19"/>
  <c r="U314" i="19" s="1"/>
  <c r="T4749" i="1"/>
  <c r="U4749" i="1" s="1"/>
  <c r="W4749" i="1" s="1"/>
  <c r="T4582" i="1"/>
  <c r="U4582" i="1" s="1"/>
  <c r="T479" i="19"/>
  <c r="U479" i="19" s="1"/>
  <c r="W479" i="19" s="1"/>
  <c r="T3978" i="1"/>
  <c r="U3978" i="1" s="1"/>
  <c r="W3978" i="1" s="1"/>
  <c r="T3983" i="1"/>
  <c r="U3983" i="1" s="1"/>
  <c r="T3997" i="1"/>
  <c r="U3997" i="1" s="1"/>
  <c r="T4001" i="1"/>
  <c r="U4001" i="1" s="1"/>
  <c r="T4010" i="1"/>
  <c r="U4010" i="1" s="1"/>
  <c r="T4024" i="1"/>
  <c r="U4024" i="1" s="1"/>
  <c r="T4033" i="1"/>
  <c r="U4033" i="1" s="1"/>
  <c r="Z4033" i="1" s="1"/>
  <c r="T4043" i="1"/>
  <c r="U4043" i="1" s="1"/>
  <c r="T4073" i="1"/>
  <c r="U4073" i="1" s="1"/>
  <c r="W4073" i="1" s="1"/>
  <c r="T4082" i="1"/>
  <c r="U4082" i="1" s="1"/>
  <c r="W4082" i="1" s="1"/>
  <c r="T4091" i="1"/>
  <c r="U4091" i="1" s="1"/>
  <c r="T4115" i="1"/>
  <c r="U4115" i="1" s="1"/>
  <c r="W4115" i="1" s="1"/>
  <c r="T4153" i="1"/>
  <c r="U4153" i="1" s="1"/>
  <c r="Z4153" i="1" s="1"/>
  <c r="T4194" i="1"/>
  <c r="U4194" i="1" s="1"/>
  <c r="T4199" i="1"/>
  <c r="U4199" i="1" s="1"/>
  <c r="W4199" i="1" s="1"/>
  <c r="T4208" i="1"/>
  <c r="U4208" i="1" s="1"/>
  <c r="W4208" i="1" s="1"/>
  <c r="T4213" i="1"/>
  <c r="U4213" i="1" s="1"/>
  <c r="Z4213" i="1" s="1"/>
  <c r="T4218" i="1"/>
  <c r="U4218" i="1" s="1"/>
  <c r="Z4218" i="1" s="1"/>
  <c r="T4223" i="1"/>
  <c r="U4223" i="1" s="1"/>
  <c r="T4227" i="1"/>
  <c r="U4227" i="1" s="1"/>
  <c r="T4232" i="1"/>
  <c r="U4232" i="1" s="1"/>
  <c r="Z4232" i="1" s="1"/>
  <c r="T4236" i="1"/>
  <c r="U4236" i="1" s="1"/>
  <c r="T4241" i="1"/>
  <c r="U4241" i="1" s="1"/>
  <c r="Z4241" i="1" s="1"/>
  <c r="T4246" i="1"/>
  <c r="U4246" i="1" s="1"/>
  <c r="W4246" i="1" s="1"/>
  <c r="T4260" i="1"/>
  <c r="U4260" i="1" s="1"/>
  <c r="T4274" i="1"/>
  <c r="U4274" i="1" s="1"/>
  <c r="T4279" i="1"/>
  <c r="U4279" i="1" s="1"/>
  <c r="T4289" i="1"/>
  <c r="U4289" i="1" s="1"/>
  <c r="T4303" i="1"/>
  <c r="U4303" i="1" s="1"/>
  <c r="T4324" i="1"/>
  <c r="U4324" i="1" s="1"/>
  <c r="T4340" i="1"/>
  <c r="U4340" i="1" s="1"/>
  <c r="T4350" i="1"/>
  <c r="U4350" i="1" s="1"/>
  <c r="W4350" i="1" s="1"/>
  <c r="T4366" i="1"/>
  <c r="U4366" i="1" s="1"/>
  <c r="W4366" i="1" s="1"/>
  <c r="T4377" i="1"/>
  <c r="U4377" i="1" s="1"/>
  <c r="T4382" i="1"/>
  <c r="U4382" i="1" s="1"/>
  <c r="W4382" i="1" s="1"/>
  <c r="T4388" i="1"/>
  <c r="U4388" i="1" s="1"/>
  <c r="W4388" i="1" s="1"/>
  <c r="T4403" i="1"/>
  <c r="U4403" i="1" s="1"/>
  <c r="W4403" i="1" s="1"/>
  <c r="T3852" i="1"/>
  <c r="U3852" i="1" s="1"/>
  <c r="W3852" i="1" s="1"/>
  <c r="T3880" i="1"/>
  <c r="U3880" i="1" s="1"/>
  <c r="W3880" i="1" s="1"/>
  <c r="T3889" i="1"/>
  <c r="U3889" i="1" s="1"/>
  <c r="T3907" i="1"/>
  <c r="U3907" i="1" s="1"/>
  <c r="Z3907" i="1" s="1"/>
  <c r="T3916" i="1"/>
  <c r="U3916" i="1" s="1"/>
  <c r="T3920" i="1"/>
  <c r="U3920" i="1" s="1"/>
  <c r="W3920" i="1" s="1"/>
  <c r="T3925" i="1"/>
  <c r="U3925" i="1" s="1"/>
  <c r="T3934" i="1"/>
  <c r="U3934" i="1" s="1"/>
  <c r="W3934" i="1" s="1"/>
  <c r="T3948" i="1"/>
  <c r="U3948" i="1" s="1"/>
  <c r="W3948" i="1" s="1"/>
  <c r="T3953" i="1"/>
  <c r="U3953" i="1" s="1"/>
  <c r="T453" i="19"/>
  <c r="U453" i="19" s="1"/>
  <c r="W453" i="19" s="1"/>
  <c r="T442" i="19"/>
  <c r="U442" i="19" s="1"/>
  <c r="W442" i="19" s="1"/>
  <c r="T416" i="19"/>
  <c r="U416" i="19" s="1"/>
  <c r="T411" i="19"/>
  <c r="U411" i="19" s="1"/>
  <c r="W411" i="19" s="1"/>
  <c r="T406" i="19"/>
  <c r="U406" i="19" s="1"/>
  <c r="W406" i="19" s="1"/>
  <c r="T403" i="19"/>
  <c r="U403" i="19" s="1"/>
  <c r="W403" i="19" s="1"/>
  <c r="T389" i="19"/>
  <c r="U389" i="19" s="1"/>
  <c r="T364" i="19"/>
  <c r="U364" i="19" s="1"/>
  <c r="T317" i="19"/>
  <c r="U317" i="19" s="1"/>
  <c r="W317" i="19" s="1"/>
  <c r="T306" i="19"/>
  <c r="U306" i="19" s="1"/>
  <c r="T287" i="19"/>
  <c r="U287" i="19" s="1"/>
  <c r="T4588" i="1"/>
  <c r="U4588" i="1" s="1"/>
  <c r="T4654" i="1"/>
  <c r="U4654" i="1" s="1"/>
  <c r="Z4654" i="1" s="1"/>
  <c r="T4489" i="1"/>
  <c r="U4489" i="1" s="1"/>
  <c r="T465" i="19"/>
  <c r="U465" i="19" s="1"/>
  <c r="T485" i="19"/>
  <c r="U485" i="19" s="1"/>
  <c r="T495" i="19"/>
  <c r="U495" i="19" s="1"/>
  <c r="T3960" i="1"/>
  <c r="U3960" i="1" s="1"/>
  <c r="T3965" i="1"/>
  <c r="U3965" i="1" s="1"/>
  <c r="W3965" i="1" s="1"/>
  <c r="T3988" i="1"/>
  <c r="U3988" i="1" s="1"/>
  <c r="T3993" i="1"/>
  <c r="U3993" i="1" s="1"/>
  <c r="W3993" i="1" s="1"/>
  <c r="T4006" i="1"/>
  <c r="U4006" i="1" s="1"/>
  <c r="Z4006" i="1" s="1"/>
  <c r="T4015" i="1"/>
  <c r="U4015" i="1" s="1"/>
  <c r="W4015" i="1" s="1"/>
  <c r="T4020" i="1"/>
  <c r="U4020" i="1" s="1"/>
  <c r="W4020" i="1" s="1"/>
  <c r="T4029" i="1"/>
  <c r="U4029" i="1" s="1"/>
  <c r="T4038" i="1"/>
  <c r="U4038" i="1" s="1"/>
  <c r="W4038" i="1" s="1"/>
  <c r="T4048" i="1"/>
  <c r="U4048" i="1" s="1"/>
  <c r="T4058" i="1"/>
  <c r="U4058" i="1" s="1"/>
  <c r="T4063" i="1"/>
  <c r="U4063" i="1" s="1"/>
  <c r="T4068" i="1"/>
  <c r="U4068" i="1" s="1"/>
  <c r="Z4068" i="1" s="1"/>
  <c r="T4078" i="1"/>
  <c r="U4078" i="1" s="1"/>
  <c r="Z4078" i="1" s="1"/>
  <c r="T4096" i="1"/>
  <c r="U4096" i="1" s="1"/>
  <c r="Z4096" i="1" s="1"/>
  <c r="T4106" i="1"/>
  <c r="U4106" i="1" s="1"/>
  <c r="W4106" i="1" s="1"/>
  <c r="T4120" i="1"/>
  <c r="U4120" i="1" s="1"/>
  <c r="T4130" i="1"/>
  <c r="U4130" i="1" s="1"/>
  <c r="Z4130" i="1" s="1"/>
  <c r="T4139" i="1"/>
  <c r="U4139" i="1" s="1"/>
  <c r="T4149" i="1"/>
  <c r="U4149" i="1" s="1"/>
  <c r="T4158" i="1"/>
  <c r="U4158" i="1" s="1"/>
  <c r="T4163" i="1"/>
  <c r="U4163" i="1" s="1"/>
  <c r="T4184" i="1"/>
  <c r="U4184" i="1" s="1"/>
  <c r="Z4184" i="1" s="1"/>
  <c r="T4189" i="1"/>
  <c r="U4189" i="1" s="1"/>
  <c r="W4189" i="1" s="1"/>
  <c r="T4204" i="1"/>
  <c r="U4204" i="1" s="1"/>
  <c r="Z4204" i="1" s="1"/>
  <c r="T4251" i="1"/>
  <c r="U4251" i="1" s="1"/>
  <c r="T4256" i="1"/>
  <c r="U4256" i="1" s="1"/>
  <c r="Z4256" i="1" s="1"/>
  <c r="T4265" i="1"/>
  <c r="U4265" i="1" s="1"/>
  <c r="W4265" i="1" s="1"/>
  <c r="T4270" i="1"/>
  <c r="U4270" i="1" s="1"/>
  <c r="T4309" i="1"/>
  <c r="U4309" i="1" s="1"/>
  <c r="T4314" i="1"/>
  <c r="U4314" i="1" s="1"/>
  <c r="W4314" i="1" s="1"/>
  <c r="T4319" i="1"/>
  <c r="U4319" i="1" s="1"/>
  <c r="T4330" i="1"/>
  <c r="U4330" i="1" s="1"/>
  <c r="T4345" i="1"/>
  <c r="U4345" i="1" s="1"/>
  <c r="T4355" i="1"/>
  <c r="U4355" i="1" s="1"/>
  <c r="Z4355" i="1" s="1"/>
  <c r="T4361" i="1"/>
  <c r="U4361" i="1" s="1"/>
  <c r="Z4361" i="1" s="1"/>
  <c r="T4372" i="1"/>
  <c r="U4372" i="1" s="1"/>
  <c r="T4398" i="1"/>
  <c r="U4398" i="1" s="1"/>
  <c r="Z4398" i="1" s="1"/>
  <c r="T3834" i="1"/>
  <c r="U3834" i="1" s="1"/>
  <c r="Z3834" i="1" s="1"/>
  <c r="T3838" i="1"/>
  <c r="U3838" i="1" s="1"/>
  <c r="Z3838" i="1" s="1"/>
  <c r="T3843" i="1"/>
  <c r="U3843" i="1" s="1"/>
  <c r="Z3843" i="1" s="1"/>
  <c r="T3866" i="1"/>
  <c r="U3866" i="1" s="1"/>
  <c r="T3871" i="1"/>
  <c r="U3871" i="1" s="1"/>
  <c r="W3871" i="1" s="1"/>
  <c r="T3875" i="1"/>
  <c r="U3875" i="1" s="1"/>
  <c r="T3894" i="1"/>
  <c r="U3894" i="1" s="1"/>
  <c r="T3898" i="1"/>
  <c r="U3898" i="1" s="1"/>
  <c r="W3898" i="1" s="1"/>
  <c r="T3903" i="1"/>
  <c r="U3903" i="1" s="1"/>
  <c r="T3930" i="1"/>
  <c r="U3930" i="1" s="1"/>
  <c r="Z3930" i="1" s="1"/>
  <c r="T3943" i="1"/>
  <c r="U3943" i="1" s="1"/>
  <c r="W3943" i="1" s="1"/>
  <c r="T456" i="19"/>
  <c r="U456" i="19" s="1"/>
  <c r="W456" i="19" s="1"/>
  <c r="T445" i="19"/>
  <c r="U445" i="19" s="1"/>
  <c r="W445" i="19" s="1"/>
  <c r="T437" i="19"/>
  <c r="U437" i="19" s="1"/>
  <c r="W437" i="19" s="1"/>
  <c r="T419" i="19"/>
  <c r="U419" i="19" s="1"/>
  <c r="W419" i="19" s="1"/>
  <c r="T392" i="19"/>
  <c r="U392" i="19" s="1"/>
  <c r="T379" i="19"/>
  <c r="U379" i="19" s="1"/>
  <c r="W379" i="19" s="1"/>
  <c r="T370" i="19"/>
  <c r="U370" i="19" s="1"/>
  <c r="W370" i="19" s="1"/>
  <c r="T351" i="19"/>
  <c r="U351" i="19" s="1"/>
  <c r="W351" i="19" s="1"/>
  <c r="T337" i="19"/>
  <c r="U337" i="19" s="1"/>
  <c r="T326" i="19"/>
  <c r="U326" i="19" s="1"/>
  <c r="T323" i="19"/>
  <c r="U323" i="19" s="1"/>
  <c r="T320" i="19"/>
  <c r="U320" i="19" s="1"/>
  <c r="W320" i="19" s="1"/>
  <c r="T4854" i="1"/>
  <c r="U4854" i="1" s="1"/>
  <c r="T4435" i="1"/>
  <c r="U4435" i="1" s="1"/>
  <c r="T473" i="19"/>
  <c r="U473" i="19" s="1"/>
  <c r="Z473" i="19" s="1"/>
  <c r="T490" i="19"/>
  <c r="U490" i="19" s="1"/>
  <c r="T3970" i="1"/>
  <c r="U3970" i="1" s="1"/>
  <c r="Z3970" i="1" s="1"/>
  <c r="T3974" i="1"/>
  <c r="U3974" i="1" s="1"/>
  <c r="Z3974" i="1" s="1"/>
  <c r="T4011" i="1"/>
  <c r="U4011" i="1" s="1"/>
  <c r="W4011" i="1" s="1"/>
  <c r="T4053" i="1"/>
  <c r="U4053" i="1" s="1"/>
  <c r="T4083" i="1"/>
  <c r="U4083" i="1" s="1"/>
  <c r="W4083" i="1" s="1"/>
  <c r="T4087" i="1"/>
  <c r="U4087" i="1" s="1"/>
  <c r="T4101" i="1"/>
  <c r="U4101" i="1" s="1"/>
  <c r="T4111" i="1"/>
  <c r="U4111" i="1" s="1"/>
  <c r="W4111" i="1" s="1"/>
  <c r="T4125" i="1"/>
  <c r="U4125" i="1" s="1"/>
  <c r="Z4125" i="1" s="1"/>
  <c r="T4135" i="1"/>
  <c r="U4135" i="1" s="1"/>
  <c r="T4144" i="1"/>
  <c r="U4144" i="1" s="1"/>
  <c r="T4154" i="1"/>
  <c r="U4154" i="1" s="1"/>
  <c r="T4169" i="1"/>
  <c r="U4169" i="1" s="1"/>
  <c r="Z4169" i="1" s="1"/>
  <c r="T4174" i="1"/>
  <c r="U4174" i="1" s="1"/>
  <c r="T4179" i="1"/>
  <c r="U4179" i="1" s="1"/>
  <c r="T4200" i="1"/>
  <c r="U4200" i="1" s="1"/>
  <c r="W4200" i="1" s="1"/>
  <c r="T4209" i="1"/>
  <c r="U4209" i="1" s="1"/>
  <c r="W4209" i="1" s="1"/>
  <c r="T4219" i="1"/>
  <c r="U4219" i="1" s="1"/>
  <c r="W4219" i="1" s="1"/>
  <c r="T4237" i="1"/>
  <c r="U4237" i="1" s="1"/>
  <c r="W4237" i="1" s="1"/>
  <c r="T4275" i="1"/>
  <c r="U4275" i="1" s="1"/>
  <c r="T4280" i="1"/>
  <c r="U4280" i="1" s="1"/>
  <c r="T4285" i="1"/>
  <c r="U4285" i="1" s="1"/>
  <c r="W4285" i="1" s="1"/>
  <c r="T4290" i="1"/>
  <c r="U4290" i="1" s="1"/>
  <c r="W4290" i="1" s="1"/>
  <c r="T4295" i="1"/>
  <c r="U4295" i="1" s="1"/>
  <c r="T4299" i="1"/>
  <c r="U4299" i="1" s="1"/>
  <c r="Z4299" i="1" s="1"/>
  <c r="T4304" i="1"/>
  <c r="U4304" i="1" s="1"/>
  <c r="T4325" i="1"/>
  <c r="U4325" i="1" s="1"/>
  <c r="T4336" i="1"/>
  <c r="U4336" i="1" s="1"/>
  <c r="T4341" i="1"/>
  <c r="U4341" i="1" s="1"/>
  <c r="T4378" i="1"/>
  <c r="U4378" i="1" s="1"/>
  <c r="T4383" i="1"/>
  <c r="U4383" i="1" s="1"/>
  <c r="Z4383" i="1" s="1"/>
  <c r="T4389" i="1"/>
  <c r="U4389" i="1" s="1"/>
  <c r="Z4389" i="1" s="1"/>
  <c r="T4393" i="1"/>
  <c r="U4393" i="1" s="1"/>
  <c r="T3848" i="1"/>
  <c r="U3848" i="1" s="1"/>
  <c r="Z3848" i="1" s="1"/>
  <c r="T3857" i="1"/>
  <c r="U3857" i="1" s="1"/>
  <c r="W3857" i="1" s="1"/>
  <c r="T3861" i="1"/>
  <c r="U3861" i="1" s="1"/>
  <c r="W3861" i="1" s="1"/>
  <c r="T3881" i="1"/>
  <c r="U3881" i="1" s="1"/>
  <c r="W3881" i="1" s="1"/>
  <c r="T3885" i="1"/>
  <c r="U3885" i="1" s="1"/>
  <c r="T3912" i="1"/>
  <c r="U3912" i="1" s="1"/>
  <c r="T3935" i="1"/>
  <c r="U3935" i="1" s="1"/>
  <c r="W3935" i="1" s="1"/>
  <c r="T3939" i="1"/>
  <c r="U3939" i="1" s="1"/>
  <c r="Z3939" i="1" s="1"/>
  <c r="T3949" i="1"/>
  <c r="U3949" i="1" s="1"/>
  <c r="Z3949" i="1" s="1"/>
  <c r="T432" i="19"/>
  <c r="U432" i="19" s="1"/>
  <c r="W432" i="19" s="1"/>
  <c r="T427" i="19"/>
  <c r="U427" i="19" s="1"/>
  <c r="T424" i="19"/>
  <c r="U424" i="19" s="1"/>
  <c r="W424" i="19" s="1"/>
  <c r="T395" i="19"/>
  <c r="U395" i="19" s="1"/>
  <c r="T387" i="19"/>
  <c r="U387" i="19" s="1"/>
  <c r="W387" i="19" s="1"/>
  <c r="T384" i="19"/>
  <c r="U384" i="19" s="1"/>
  <c r="W384" i="19" s="1"/>
  <c r="T376" i="19"/>
  <c r="U376" i="19" s="1"/>
  <c r="T373" i="19"/>
  <c r="U373" i="19" s="1"/>
  <c r="T362" i="19"/>
  <c r="U362" i="19" s="1"/>
  <c r="T354" i="19"/>
  <c r="U354" i="19" s="1"/>
  <c r="T340" i="19"/>
  <c r="U340" i="19" s="1"/>
  <c r="T309" i="19"/>
  <c r="U309" i="19" s="1"/>
  <c r="T301" i="19"/>
  <c r="U301" i="19" s="1"/>
  <c r="T4599" i="1"/>
  <c r="U4599" i="1" s="1"/>
  <c r="W4599" i="1" s="1"/>
  <c r="T4665" i="1"/>
  <c r="U4665" i="1" s="1"/>
  <c r="Z4665" i="1" s="1"/>
  <c r="T4440" i="1"/>
  <c r="U4440" i="1" s="1"/>
  <c r="W4440" i="1" s="1"/>
  <c r="T500" i="19"/>
  <c r="U500" i="19" s="1"/>
  <c r="T466" i="19"/>
  <c r="U466" i="19" s="1"/>
  <c r="T480" i="19"/>
  <c r="U480" i="19" s="1"/>
  <c r="W480" i="19" s="1"/>
  <c r="T486" i="19"/>
  <c r="U486" i="19" s="1"/>
  <c r="Z486" i="19" s="1"/>
  <c r="T496" i="19"/>
  <c r="U496" i="19" s="1"/>
  <c r="W496" i="19" s="1"/>
  <c r="T3961" i="1"/>
  <c r="U3961" i="1" s="1"/>
  <c r="T3979" i="1"/>
  <c r="U3979" i="1" s="1"/>
  <c r="W3979" i="1" s="1"/>
  <c r="T3984" i="1"/>
  <c r="U3984" i="1" s="1"/>
  <c r="T3989" i="1"/>
  <c r="U3989" i="1" s="1"/>
  <c r="T3998" i="1"/>
  <c r="U3998" i="1" s="1"/>
  <c r="T4002" i="1"/>
  <c r="U4002" i="1" s="1"/>
  <c r="Z4002" i="1" s="1"/>
  <c r="T4007" i="1"/>
  <c r="U4007" i="1" s="1"/>
  <c r="T4016" i="1"/>
  <c r="U4016" i="1" s="1"/>
  <c r="W4016" i="1" s="1"/>
  <c r="T4021" i="1"/>
  <c r="U4021" i="1" s="1"/>
  <c r="T4025" i="1"/>
  <c r="U4025" i="1" s="1"/>
  <c r="Z4025" i="1" s="1"/>
  <c r="T4034" i="1"/>
  <c r="U4034" i="1" s="1"/>
  <c r="T4039" i="1"/>
  <c r="U4039" i="1" s="1"/>
  <c r="Z4039" i="1" s="1"/>
  <c r="T4044" i="1"/>
  <c r="U4044" i="1" s="1"/>
  <c r="W4044" i="1" s="1"/>
  <c r="T4059" i="1"/>
  <c r="U4059" i="1" s="1"/>
  <c r="T4064" i="1"/>
  <c r="U4064" i="1" s="1"/>
  <c r="Z4064" i="1" s="1"/>
  <c r="T4069" i="1"/>
  <c r="U4069" i="1" s="1"/>
  <c r="W4069" i="1" s="1"/>
  <c r="T4074" i="1"/>
  <c r="U4074" i="1" s="1"/>
  <c r="Z4074" i="1" s="1"/>
  <c r="T4092" i="1"/>
  <c r="U4092" i="1" s="1"/>
  <c r="T4097" i="1"/>
  <c r="U4097" i="1" s="1"/>
  <c r="T4107" i="1"/>
  <c r="U4107" i="1" s="1"/>
  <c r="T4116" i="1"/>
  <c r="U4116" i="1" s="1"/>
  <c r="T4121" i="1"/>
  <c r="U4121" i="1" s="1"/>
  <c r="T4131" i="1"/>
  <c r="U4131" i="1" s="1"/>
  <c r="W4131" i="1" s="1"/>
  <c r="T4140" i="1"/>
  <c r="U4140" i="1" s="1"/>
  <c r="Z4140" i="1" s="1"/>
  <c r="T4150" i="1"/>
  <c r="U4150" i="1" s="1"/>
  <c r="W4150" i="1" s="1"/>
  <c r="T4164" i="1"/>
  <c r="U4164" i="1" s="1"/>
  <c r="Z4164" i="1" s="1"/>
  <c r="T4185" i="1"/>
  <c r="U4185" i="1" s="1"/>
  <c r="Z4185" i="1" s="1"/>
  <c r="T4190" i="1"/>
  <c r="U4190" i="1" s="1"/>
  <c r="T4195" i="1"/>
  <c r="U4195" i="1" s="1"/>
  <c r="Z4195" i="1" s="1"/>
  <c r="T4205" i="1"/>
  <c r="U4205" i="1" s="1"/>
  <c r="T4214" i="1"/>
  <c r="U4214" i="1" s="1"/>
  <c r="T4224" i="1"/>
  <c r="U4224" i="1" s="1"/>
  <c r="Z4224" i="1" s="1"/>
  <c r="T4228" i="1"/>
  <c r="U4228" i="1" s="1"/>
  <c r="T4233" i="1"/>
  <c r="U4233" i="1" s="1"/>
  <c r="Z4233" i="1" s="1"/>
  <c r="T4242" i="1"/>
  <c r="U4242" i="1" s="1"/>
  <c r="T4247" i="1"/>
  <c r="U4247" i="1" s="1"/>
  <c r="W4247" i="1" s="1"/>
  <c r="T4252" i="1"/>
  <c r="U4252" i="1" s="1"/>
  <c r="T4257" i="1"/>
  <c r="U4257" i="1" s="1"/>
  <c r="T4261" i="1"/>
  <c r="U4261" i="1" s="1"/>
  <c r="W4261" i="1" s="1"/>
  <c r="T4310" i="1"/>
  <c r="U4310" i="1" s="1"/>
  <c r="T4315" i="1"/>
  <c r="U4315" i="1" s="1"/>
  <c r="Z4315" i="1" s="1"/>
  <c r="T4320" i="1"/>
  <c r="U4320" i="1" s="1"/>
  <c r="T4331" i="1"/>
  <c r="U4331" i="1" s="1"/>
  <c r="Z4331" i="1" s="1"/>
  <c r="T4346" i="1"/>
  <c r="U4346" i="1" s="1"/>
  <c r="W4346" i="1" s="1"/>
  <c r="T4351" i="1"/>
  <c r="U4351" i="1" s="1"/>
  <c r="Z4351" i="1" s="1"/>
  <c r="T4356" i="1"/>
  <c r="U4356" i="1" s="1"/>
  <c r="T4362" i="1"/>
  <c r="U4362" i="1" s="1"/>
  <c r="W4362" i="1" s="1"/>
  <c r="T4367" i="1"/>
  <c r="U4367" i="1" s="1"/>
  <c r="T4373" i="1"/>
  <c r="U4373" i="1" s="1"/>
  <c r="Z4373" i="1" s="1"/>
  <c r="T4399" i="1"/>
  <c r="U4399" i="1" s="1"/>
  <c r="T4404" i="1"/>
  <c r="U4404" i="1" s="1"/>
  <c r="T3844" i="1"/>
  <c r="U3844" i="1" s="1"/>
  <c r="W3844" i="1" s="1"/>
  <c r="T3853" i="1"/>
  <c r="U3853" i="1" s="1"/>
  <c r="Z3853" i="1" s="1"/>
  <c r="T3867" i="1"/>
  <c r="U3867" i="1" s="1"/>
  <c r="Z3867" i="1" s="1"/>
  <c r="T3876" i="1"/>
  <c r="U3876" i="1" s="1"/>
  <c r="T3890" i="1"/>
  <c r="U3890" i="1" s="1"/>
  <c r="Z3890" i="1" s="1"/>
  <c r="T3904" i="1"/>
  <c r="U3904" i="1" s="1"/>
  <c r="T3908" i="1"/>
  <c r="U3908" i="1" s="1"/>
  <c r="W3908" i="1" s="1"/>
  <c r="T3917" i="1"/>
  <c r="U3917" i="1" s="1"/>
  <c r="T3921" i="1"/>
  <c r="U3921" i="1" s="1"/>
  <c r="T3926" i="1"/>
  <c r="U3926" i="1" s="1"/>
  <c r="Z3926" i="1" s="1"/>
  <c r="T3944" i="1"/>
  <c r="U3944" i="1" s="1"/>
  <c r="T3954" i="1"/>
  <c r="U3954" i="1" s="1"/>
  <c r="W3954" i="1" s="1"/>
  <c r="T448" i="19"/>
  <c r="U448" i="19" s="1"/>
  <c r="T440" i="19"/>
  <c r="U440" i="19" s="1"/>
  <c r="T435" i="19"/>
  <c r="U435" i="19" s="1"/>
  <c r="T414" i="19"/>
  <c r="U414" i="19" s="1"/>
  <c r="W414" i="19" s="1"/>
  <c r="T409" i="19"/>
  <c r="U409" i="19" s="1"/>
  <c r="T404" i="19"/>
  <c r="U404" i="19" s="1"/>
  <c r="T401" i="19"/>
  <c r="U401" i="19" s="1"/>
  <c r="W401" i="19" s="1"/>
  <c r="T398" i="19"/>
  <c r="U398" i="19" s="1"/>
  <c r="W398" i="19" s="1"/>
  <c r="T357" i="19"/>
  <c r="U357" i="19" s="1"/>
  <c r="T346" i="19"/>
  <c r="U346" i="19" s="1"/>
  <c r="T343" i="19"/>
  <c r="U343" i="19" s="1"/>
  <c r="W343" i="19" s="1"/>
  <c r="T335" i="19"/>
  <c r="U335" i="19" s="1"/>
  <c r="W335" i="19" s="1"/>
  <c r="T4892" i="1"/>
  <c r="U4892" i="1" s="1"/>
  <c r="AF148" i="15"/>
  <c r="AG148" i="15" s="1"/>
  <c r="AM148" i="15" s="1"/>
  <c r="T4540" i="1"/>
  <c r="U4540" i="1" s="1"/>
  <c r="W4540" i="1" s="1"/>
  <c r="T4671" i="1"/>
  <c r="U4671" i="1" s="1"/>
  <c r="T4505" i="1"/>
  <c r="U4505" i="1" s="1"/>
  <c r="T467" i="19"/>
  <c r="U467" i="19" s="1"/>
  <c r="T3966" i="1"/>
  <c r="U3966" i="1" s="1"/>
  <c r="T3975" i="1"/>
  <c r="U3975" i="1" s="1"/>
  <c r="Z3975" i="1" s="1"/>
  <c r="T3994" i="1"/>
  <c r="U3994" i="1" s="1"/>
  <c r="W3994" i="1" s="1"/>
  <c r="T4030" i="1"/>
  <c r="U4030" i="1" s="1"/>
  <c r="W4030" i="1" s="1"/>
  <c r="T4049" i="1"/>
  <c r="U4049" i="1" s="1"/>
  <c r="T4079" i="1"/>
  <c r="U4079" i="1" s="1"/>
  <c r="Z4079" i="1" s="1"/>
  <c r="T4088" i="1"/>
  <c r="U4088" i="1" s="1"/>
  <c r="W4088" i="1" s="1"/>
  <c r="T4102" i="1"/>
  <c r="U4102" i="1" s="1"/>
  <c r="T4112" i="1"/>
  <c r="U4112" i="1" s="1"/>
  <c r="T4136" i="1"/>
  <c r="U4136" i="1" s="1"/>
  <c r="W4136" i="1" s="1"/>
  <c r="T4145" i="1"/>
  <c r="U4145" i="1" s="1"/>
  <c r="Z4145" i="1" s="1"/>
  <c r="T4159" i="1"/>
  <c r="U4159" i="1" s="1"/>
  <c r="W4159" i="1" s="1"/>
  <c r="T4180" i="1"/>
  <c r="U4180" i="1" s="1"/>
  <c r="T4220" i="1"/>
  <c r="U4220" i="1" s="1"/>
  <c r="Z4220" i="1" s="1"/>
  <c r="T4266" i="1"/>
  <c r="U4266" i="1" s="1"/>
  <c r="T4271" i="1"/>
  <c r="U4271" i="1" s="1"/>
  <c r="T4276" i="1"/>
  <c r="U4276" i="1" s="1"/>
  <c r="T4281" i="1"/>
  <c r="U4281" i="1" s="1"/>
  <c r="W4281" i="1" s="1"/>
  <c r="T4291" i="1"/>
  <c r="U4291" i="1" s="1"/>
  <c r="T4305" i="1"/>
  <c r="U4305" i="1" s="1"/>
  <c r="T4342" i="1"/>
  <c r="U4342" i="1"/>
  <c r="T4384" i="1"/>
  <c r="U4384" i="1" s="1"/>
  <c r="Z4384" i="1" s="1"/>
  <c r="T3835" i="1"/>
  <c r="U3835" i="1" s="1"/>
  <c r="W3835" i="1" s="1"/>
  <c r="T3839" i="1"/>
  <c r="U3839" i="1" s="1"/>
  <c r="T3849" i="1"/>
  <c r="U3849" i="1" s="1"/>
  <c r="Z3849" i="1" s="1"/>
  <c r="T3862" i="1"/>
  <c r="U3862" i="1" s="1"/>
  <c r="T3872" i="1"/>
  <c r="U3872" i="1" s="1"/>
  <c r="W3872" i="1" s="1"/>
  <c r="T3895" i="1"/>
  <c r="U3895" i="1" s="1"/>
  <c r="W3895" i="1" s="1"/>
  <c r="T3899" i="1"/>
  <c r="U3899" i="1" s="1"/>
  <c r="Z3899" i="1" s="1"/>
  <c r="T3913" i="1"/>
  <c r="U3913" i="1" s="1"/>
  <c r="W3913" i="1" s="1"/>
  <c r="T3931" i="1"/>
  <c r="U3931" i="1" s="1"/>
  <c r="W3931" i="1" s="1"/>
  <c r="T3940" i="1"/>
  <c r="U3940" i="1" s="1"/>
  <c r="T454" i="19"/>
  <c r="U454" i="19" s="1"/>
  <c r="W454" i="19" s="1"/>
  <c r="T451" i="19"/>
  <c r="U451" i="19" s="1"/>
  <c r="W451" i="19" s="1"/>
  <c r="T443" i="19"/>
  <c r="U443" i="19" s="1"/>
  <c r="T430" i="19"/>
  <c r="U430" i="19" s="1"/>
  <c r="W430" i="19" s="1"/>
  <c r="T422" i="19"/>
  <c r="U422" i="19" s="1"/>
  <c r="T417" i="19"/>
  <c r="U417" i="19" s="1"/>
  <c r="T382" i="19"/>
  <c r="U382" i="19" s="1"/>
  <c r="W382" i="19" s="1"/>
  <c r="T368" i="19"/>
  <c r="U368" i="19" s="1"/>
  <c r="T365" i="19"/>
  <c r="U365" i="19" s="1"/>
  <c r="W365" i="19" s="1"/>
  <c r="T360" i="19"/>
  <c r="U360" i="19" s="1"/>
  <c r="W360" i="19" s="1"/>
  <c r="T349" i="19"/>
  <c r="U349" i="19" s="1"/>
  <c r="T318" i="19"/>
  <c r="U318" i="19" s="1"/>
  <c r="W318" i="19" s="1"/>
  <c r="T315" i="19"/>
  <c r="U315" i="19" s="1"/>
  <c r="W315" i="19" s="1"/>
  <c r="AF153" i="15"/>
  <c r="AG153" i="15" s="1"/>
  <c r="AM153" i="15" s="1"/>
  <c r="T4610" i="1"/>
  <c r="U4610" i="1" s="1"/>
  <c r="T521" i="19"/>
  <c r="U521" i="19" s="1"/>
  <c r="Z521" i="19" s="1"/>
  <c r="T475" i="19"/>
  <c r="U475" i="19" s="1"/>
  <c r="Z475" i="19" s="1"/>
  <c r="T481" i="19"/>
  <c r="U481" i="19" s="1"/>
  <c r="T491" i="19"/>
  <c r="U491" i="19" s="1"/>
  <c r="T497" i="19"/>
  <c r="U497" i="19" s="1"/>
  <c r="W497" i="19" s="1"/>
  <c r="T3957" i="1"/>
  <c r="U3957" i="1" s="1"/>
  <c r="T3971" i="1"/>
  <c r="U3971" i="1" s="1"/>
  <c r="W3971" i="1" s="1"/>
  <c r="T3980" i="1"/>
  <c r="U3980" i="1" s="1"/>
  <c r="W3980" i="1" s="1"/>
  <c r="T3985" i="1"/>
  <c r="U3985" i="1" s="1"/>
  <c r="Z3985" i="1" s="1"/>
  <c r="T4003" i="1"/>
  <c r="U4003" i="1" s="1"/>
  <c r="T4012" i="1"/>
  <c r="U4012" i="1" s="1"/>
  <c r="Z4012" i="1" s="1"/>
  <c r="T4017" i="1"/>
  <c r="U4017" i="1" s="1"/>
  <c r="W4017" i="1" s="1"/>
  <c r="T4035" i="1"/>
  <c r="U4035" i="1" s="1"/>
  <c r="T4040" i="1"/>
  <c r="U4040" i="1" s="1"/>
  <c r="Z4040" i="1" s="1"/>
  <c r="T4054" i="1"/>
  <c r="U4054" i="1" s="1"/>
  <c r="T4065" i="1"/>
  <c r="U4065" i="1" s="1"/>
  <c r="T4070" i="1"/>
  <c r="U4070" i="1" s="1"/>
  <c r="T4084" i="1"/>
  <c r="U4084" i="1" s="1"/>
  <c r="W4084" i="1" s="1"/>
  <c r="T4093" i="1"/>
  <c r="U4093" i="1" s="1"/>
  <c r="Z4093" i="1" s="1"/>
  <c r="T4117" i="1"/>
  <c r="U4117" i="1" s="1"/>
  <c r="T4126" i="1"/>
  <c r="U4126" i="1" s="1"/>
  <c r="W4126" i="1" s="1"/>
  <c r="T4155" i="1"/>
  <c r="U4155" i="1" s="1"/>
  <c r="Z4155" i="1" s="1"/>
  <c r="T4165" i="1"/>
  <c r="U4165" i="1" s="1"/>
  <c r="W4165" i="1" s="1"/>
  <c r="T4170" i="1"/>
  <c r="U4170" i="1" s="1"/>
  <c r="W4170" i="1" s="1"/>
  <c r="T4175" i="1"/>
  <c r="U4175" i="1" s="1"/>
  <c r="W4175" i="1" s="1"/>
  <c r="T4191" i="1"/>
  <c r="U4191" i="1" s="1"/>
  <c r="T4196" i="1"/>
  <c r="U4196" i="1" s="1"/>
  <c r="T4201" i="1"/>
  <c r="U4201" i="1" s="1"/>
  <c r="T4210" i="1"/>
  <c r="U4210" i="1" s="1"/>
  <c r="T4215" i="1"/>
  <c r="U4215" i="1" s="1"/>
  <c r="Z4215" i="1" s="1"/>
  <c r="T4229" i="1"/>
  <c r="U4229" i="1" s="1"/>
  <c r="T4238" i="1"/>
  <c r="U4238" i="1" s="1"/>
  <c r="Z4238" i="1" s="1"/>
  <c r="T4243" i="1"/>
  <c r="U4243" i="1" s="1"/>
  <c r="T4286" i="1"/>
  <c r="U4286" i="1" s="1"/>
  <c r="T4296" i="1"/>
  <c r="U4296" i="1" s="1"/>
  <c r="Z4296" i="1" s="1"/>
  <c r="T4300" i="1"/>
  <c r="U4300" i="1" s="1"/>
  <c r="Z4300" i="1" s="1"/>
  <c r="T4316" i="1"/>
  <c r="U4316" i="1" s="1"/>
  <c r="T4321" i="1"/>
  <c r="U4321" i="1" s="1"/>
  <c r="T4326" i="1"/>
  <c r="U4326" i="1" s="1"/>
  <c r="T4332" i="1"/>
  <c r="U4332" i="1" s="1"/>
  <c r="T4337" i="1"/>
  <c r="U4337" i="1" s="1"/>
  <c r="Z4337" i="1" s="1"/>
  <c r="T4347" i="1"/>
  <c r="U4347" i="1" s="1"/>
  <c r="T4357" i="1"/>
  <c r="U4357" i="1" s="1"/>
  <c r="T4363" i="1"/>
  <c r="U4363" i="1" s="1"/>
  <c r="T4368" i="1"/>
  <c r="U4368" i="1" s="1"/>
  <c r="T4374" i="1"/>
  <c r="U4374" i="1" s="1"/>
  <c r="W4374" i="1" s="1"/>
  <c r="T4379" i="1"/>
  <c r="U4379" i="1" s="1"/>
  <c r="W4379" i="1" s="1"/>
  <c r="T4390" i="1"/>
  <c r="U4390" i="1" s="1"/>
  <c r="T4394" i="1"/>
  <c r="U4394" i="1" s="1"/>
  <c r="T4400" i="1"/>
  <c r="U4400" i="1" s="1"/>
  <c r="T3845" i="1"/>
  <c r="U3845" i="1" s="1"/>
  <c r="Z3845" i="1" s="1"/>
  <c r="T3858" i="1"/>
  <c r="U3858" i="1" s="1"/>
  <c r="T3868" i="1"/>
  <c r="U3868" i="1" s="1"/>
  <c r="T3877" i="1"/>
  <c r="U3877" i="1" s="1"/>
  <c r="T3882" i="1"/>
  <c r="U3882" i="1" s="1"/>
  <c r="T3886" i="1"/>
  <c r="U3886" i="1" s="1"/>
  <c r="W3886" i="1" s="1"/>
  <c r="T3922" i="1"/>
  <c r="U3922" i="1" s="1"/>
  <c r="Z3922" i="1" s="1"/>
  <c r="T3936" i="1"/>
  <c r="U3936" i="1" s="1"/>
  <c r="W3936" i="1" s="1"/>
  <c r="T3945" i="1"/>
  <c r="U3945" i="1" s="1"/>
  <c r="T3950" i="1"/>
  <c r="U3950" i="1" s="1"/>
  <c r="T3955" i="1"/>
  <c r="U3955" i="1" s="1"/>
  <c r="T457" i="19"/>
  <c r="U457" i="19" s="1"/>
  <c r="T425" i="19"/>
  <c r="U425" i="19" s="1"/>
  <c r="T412" i="19"/>
  <c r="U412" i="19" s="1"/>
  <c r="T407" i="19"/>
  <c r="U407" i="19" s="1"/>
  <c r="T393" i="19"/>
  <c r="U393" i="19" s="1"/>
  <c r="T390" i="19"/>
  <c r="U390" i="19" s="1"/>
  <c r="W390" i="19" s="1"/>
  <c r="T377" i="19"/>
  <c r="U377" i="19" s="1"/>
  <c r="W377" i="19" s="1"/>
  <c r="T371" i="19"/>
  <c r="U371" i="19" s="1"/>
  <c r="T338" i="19"/>
  <c r="U338" i="19" s="1"/>
  <c r="T324" i="19"/>
  <c r="U324" i="19" s="1"/>
  <c r="W324" i="19" s="1"/>
  <c r="T321" i="19"/>
  <c r="U321" i="19" s="1"/>
  <c r="AF158" i="15"/>
  <c r="AG158" i="15"/>
  <c r="AM158" i="15" s="1"/>
  <c r="T4551" i="1"/>
  <c r="U4551" i="1" s="1"/>
  <c r="T468" i="19"/>
  <c r="U468" i="19" s="1"/>
  <c r="T487" i="19"/>
  <c r="U487" i="19" s="1"/>
  <c r="T3962" i="1"/>
  <c r="U3962" i="1" s="1"/>
  <c r="T3967" i="1"/>
  <c r="U3967" i="1" s="1"/>
  <c r="W3967" i="1" s="1"/>
  <c r="T3990" i="1"/>
  <c r="U3990" i="1" s="1"/>
  <c r="T3999" i="1"/>
  <c r="U3999" i="1" s="1"/>
  <c r="T4008" i="1"/>
  <c r="U4008" i="1" s="1"/>
  <c r="Z4008" i="1" s="1"/>
  <c r="T4022" i="1"/>
  <c r="U4022" i="1" s="1"/>
  <c r="T4026" i="1"/>
  <c r="U4026" i="1" s="1"/>
  <c r="W4026" i="1" s="1"/>
  <c r="T4031" i="1"/>
  <c r="U4031" i="1" s="1"/>
  <c r="Z4031" i="1" s="1"/>
  <c r="T4045" i="1"/>
  <c r="U4045" i="1" s="1"/>
  <c r="W4045" i="1" s="1"/>
  <c r="T4060" i="1"/>
  <c r="U4060" i="1" s="1"/>
  <c r="Z4060" i="1" s="1"/>
  <c r="T4075" i="1"/>
  <c r="U4075" i="1" s="1"/>
  <c r="W4075" i="1" s="1"/>
  <c r="T4089" i="1"/>
  <c r="U4089" i="1" s="1"/>
  <c r="W4089" i="1" s="1"/>
  <c r="T4098" i="1"/>
  <c r="U4098" i="1" s="1"/>
  <c r="Z4098" i="1" s="1"/>
  <c r="T4103" i="1"/>
  <c r="U4103" i="1" s="1"/>
  <c r="W4103" i="1" s="1"/>
  <c r="T4108" i="1"/>
  <c r="U4108" i="1" s="1"/>
  <c r="Z4108" i="1" s="1"/>
  <c r="T4122" i="1"/>
  <c r="U4122" i="1" s="1"/>
  <c r="W4122" i="1" s="1"/>
  <c r="T4132" i="1"/>
  <c r="U4132" i="1"/>
  <c r="W4132" i="1" s="1"/>
  <c r="T4141" i="1"/>
  <c r="U4141" i="1" s="1"/>
  <c r="W4141" i="1" s="1"/>
  <c r="T4151" i="1"/>
  <c r="U4151" i="1" s="1"/>
  <c r="Z4151" i="1" s="1"/>
  <c r="T4160" i="1"/>
  <c r="U4160" i="1" s="1"/>
  <c r="T4181" i="1"/>
  <c r="U4181" i="1" s="1"/>
  <c r="T4186" i="1"/>
  <c r="U4186" i="1" s="1"/>
  <c r="T4206" i="1"/>
  <c r="U4206" i="1" s="1"/>
  <c r="T4221" i="1"/>
  <c r="U4221" i="1" s="1"/>
  <c r="T4225" i="1"/>
  <c r="U4225" i="1" s="1"/>
  <c r="Z4225" i="1" s="1"/>
  <c r="T4234" i="1"/>
  <c r="U4234" i="1" s="1"/>
  <c r="T4248" i="1"/>
  <c r="U4248" i="1" s="1"/>
  <c r="Z4248" i="1" s="1"/>
  <c r="T4253" i="1"/>
  <c r="U4253" i="1" s="1"/>
  <c r="Z4253" i="1" s="1"/>
  <c r="T4258" i="1"/>
  <c r="U4258" i="1" s="1"/>
  <c r="T4262" i="1"/>
  <c r="U4262" i="1" s="1"/>
  <c r="T4267" i="1"/>
  <c r="U4267" i="1" s="1"/>
  <c r="Z4267" i="1" s="1"/>
  <c r="T4277" i="1"/>
  <c r="U4277" i="1" s="1"/>
  <c r="T4282" i="1"/>
  <c r="U4282" i="1" s="1"/>
  <c r="T4292" i="1"/>
  <c r="U4292" i="1" s="1"/>
  <c r="W4292" i="1" s="1"/>
  <c r="T4306" i="1"/>
  <c r="U4306" i="1" s="1"/>
  <c r="T4311" i="1"/>
  <c r="U4311" i="1" s="1"/>
  <c r="Z4311" i="1" s="1"/>
  <c r="T4352" i="1"/>
  <c r="U4352" i="1" s="1"/>
  <c r="W4352" i="1" s="1"/>
  <c r="T4385" i="1"/>
  <c r="U4385" i="1" s="1"/>
  <c r="T4405" i="1"/>
  <c r="U4405" i="1" s="1"/>
  <c r="T3840" i="1"/>
  <c r="U3840" i="1" s="1"/>
  <c r="T3854" i="1"/>
  <c r="U3854" i="1" s="1"/>
  <c r="W3854" i="1" s="1"/>
  <c r="T3891" i="1"/>
  <c r="U3891" i="1" s="1"/>
  <c r="T3900" i="1"/>
  <c r="U3900" i="1" s="1"/>
  <c r="T3905" i="1"/>
  <c r="U3905" i="1" s="1"/>
  <c r="T3909" i="1"/>
  <c r="U3909" i="1" s="1"/>
  <c r="T3918" i="1"/>
  <c r="U3918" i="1" s="1"/>
  <c r="T3927" i="1"/>
  <c r="U3927" i="1" s="1"/>
  <c r="T446" i="19"/>
  <c r="U446" i="19" s="1"/>
  <c r="T438" i="19"/>
  <c r="U438" i="19" s="1"/>
  <c r="W438" i="19" s="1"/>
  <c r="T433" i="19"/>
  <c r="U433" i="19" s="1"/>
  <c r="T420" i="19"/>
  <c r="U420" i="19" s="1"/>
  <c r="W420" i="19" s="1"/>
  <c r="T396" i="19"/>
  <c r="U396" i="19" s="1"/>
  <c r="W396" i="19" s="1"/>
  <c r="T385" i="19"/>
  <c r="U385" i="19" s="1"/>
  <c r="T380" i="19"/>
  <c r="U380" i="19" s="1"/>
  <c r="T374" i="19"/>
  <c r="U374" i="19" s="1"/>
  <c r="T355" i="19"/>
  <c r="U355" i="19" s="1"/>
  <c r="W355" i="19" s="1"/>
  <c r="T352" i="19"/>
  <c r="U352" i="19" s="1"/>
  <c r="W352" i="19" s="1"/>
  <c r="T327" i="19"/>
  <c r="U327" i="19" s="1"/>
  <c r="W327" i="19" s="1"/>
  <c r="T302" i="19"/>
  <c r="U302" i="19" s="1"/>
  <c r="T294" i="19"/>
  <c r="U294" i="19" s="1"/>
  <c r="T604" i="19"/>
  <c r="U604" i="19" s="1"/>
  <c r="T568" i="19"/>
  <c r="U568" i="19" s="1"/>
  <c r="AF163" i="15"/>
  <c r="AG163" i="15" s="1"/>
  <c r="AM163" i="15" s="1"/>
  <c r="T4556" i="1"/>
  <c r="U4556" i="1" s="1"/>
  <c r="T4621" i="1"/>
  <c r="U4621" i="1" s="1"/>
  <c r="T532" i="19"/>
  <c r="U532" i="19" s="1"/>
  <c r="W532" i="19" s="1"/>
  <c r="T461" i="19"/>
  <c r="U461" i="19" s="1"/>
  <c r="T476" i="19"/>
  <c r="U476" i="19" s="1"/>
  <c r="T482" i="19"/>
  <c r="U482" i="19" s="1"/>
  <c r="T492" i="19"/>
  <c r="U492" i="19" s="1"/>
  <c r="T498" i="19"/>
  <c r="U498" i="19" s="1"/>
  <c r="T3958" i="1"/>
  <c r="U3958" i="1" s="1"/>
  <c r="T3976" i="1"/>
  <c r="U3976" i="1" s="1"/>
  <c r="Z3976" i="1" s="1"/>
  <c r="T3981" i="1"/>
  <c r="U3981" i="1" s="1"/>
  <c r="W3981" i="1" s="1"/>
  <c r="T3995" i="1"/>
  <c r="U3995" i="1" s="1"/>
  <c r="T4004" i="1"/>
  <c r="U4004" i="1" s="1"/>
  <c r="T4050" i="1"/>
  <c r="U4050" i="1" s="1"/>
  <c r="T4055" i="1"/>
  <c r="U4055" i="1" s="1"/>
  <c r="T4071" i="1"/>
  <c r="U4071" i="1"/>
  <c r="W4071" i="1" s="1"/>
  <c r="T4080" i="1"/>
  <c r="U4080" i="1" s="1"/>
  <c r="T4113" i="1"/>
  <c r="U4113" i="1" s="1"/>
  <c r="T4127" i="1"/>
  <c r="U4127" i="1" s="1"/>
  <c r="T4137" i="1"/>
  <c r="U4137" i="1" s="1"/>
  <c r="W4137" i="1" s="1"/>
  <c r="T4146" i="1"/>
  <c r="U4146" i="1" s="1"/>
  <c r="T4166" i="1"/>
  <c r="U4166" i="1" s="1"/>
  <c r="T4171" i="1"/>
  <c r="U4171" i="1" s="1"/>
  <c r="T4176" i="1"/>
  <c r="U4176" i="1" s="1"/>
  <c r="W4176" i="1" s="1"/>
  <c r="T4197" i="1"/>
  <c r="U4197" i="1" s="1"/>
  <c r="Z4197" i="1" s="1"/>
  <c r="T4216" i="1"/>
  <c r="U4216" i="1" s="1"/>
  <c r="T4244" i="1"/>
  <c r="U4244" i="1" s="1"/>
  <c r="W4244" i="1" s="1"/>
  <c r="T4272" i="1"/>
  <c r="U4272" i="1" s="1"/>
  <c r="W4272" i="1" s="1"/>
  <c r="T4287" i="1"/>
  <c r="U4287" i="1" s="1"/>
  <c r="T4301" i="1"/>
  <c r="U4301" i="1" s="1"/>
  <c r="W4301" i="1" s="1"/>
  <c r="T4317" i="1"/>
  <c r="U4317" i="1" s="1"/>
  <c r="T4322" i="1"/>
  <c r="U4322" i="1" s="1"/>
  <c r="T4327" i="1"/>
  <c r="U4327" i="1" s="1"/>
  <c r="T4333" i="1"/>
  <c r="U4333" i="1" s="1"/>
  <c r="T4338" i="1"/>
  <c r="U4338" i="1" s="1"/>
  <c r="W4338" i="1" s="1"/>
  <c r="T4343" i="1"/>
  <c r="U4343" i="1" s="1"/>
  <c r="Z4343" i="1" s="1"/>
  <c r="T4358" i="1"/>
  <c r="U4358" i="1" s="1"/>
  <c r="T4364" i="1"/>
  <c r="U4364" i="1" s="1"/>
  <c r="T4369" i="1"/>
  <c r="U4369" i="1" s="1"/>
  <c r="W4369" i="1" s="1"/>
  <c r="T4375" i="1"/>
  <c r="U4375" i="1" s="1"/>
  <c r="T4380" i="1"/>
  <c r="U4380" i="1" s="1"/>
  <c r="W4380" i="1" s="1"/>
  <c r="T4395" i="1"/>
  <c r="U4395" i="1" s="1"/>
  <c r="T4401" i="1"/>
  <c r="U4401" i="1" s="1"/>
  <c r="T3836" i="1"/>
  <c r="U3836" i="1" s="1"/>
  <c r="T3850" i="1"/>
  <c r="U3850" i="1" s="1"/>
  <c r="T3863" i="1"/>
  <c r="U3863" i="1" s="1"/>
  <c r="T3869" i="1"/>
  <c r="U3869" i="1" s="1"/>
  <c r="W3869" i="1" s="1"/>
  <c r="T3873" i="1"/>
  <c r="U3873" i="1" s="1"/>
  <c r="T3896" i="1"/>
  <c r="U3896" i="1" s="1"/>
  <c r="T3914" i="1"/>
  <c r="U3914" i="1" s="1"/>
  <c r="Z3914" i="1" s="1"/>
  <c r="T3923" i="1"/>
  <c r="U3923" i="1" s="1"/>
  <c r="T3932" i="1"/>
  <c r="U3932" i="1" s="1"/>
  <c r="T3941" i="1"/>
  <c r="U3941" i="1" s="1"/>
  <c r="W3941" i="1" s="1"/>
  <c r="T3946" i="1"/>
  <c r="U3946" i="1" s="1"/>
  <c r="T3956" i="1"/>
  <c r="U3956" i="1" s="1"/>
  <c r="T449" i="19"/>
  <c r="U449" i="19" s="1"/>
  <c r="W449" i="19" s="1"/>
  <c r="T441" i="19"/>
  <c r="U441" i="19" s="1"/>
  <c r="T428" i="19"/>
  <c r="U428" i="19" s="1"/>
  <c r="W428" i="19" s="1"/>
  <c r="T405" i="19"/>
  <c r="U405" i="19" s="1"/>
  <c r="W405" i="19" s="1"/>
  <c r="T402" i="19"/>
  <c r="U402" i="19" s="1"/>
  <c r="W402" i="19" s="1"/>
  <c r="T399" i="19"/>
  <c r="U399" i="19" s="1"/>
  <c r="W399" i="19" s="1"/>
  <c r="T388" i="19"/>
  <c r="U388" i="19" s="1"/>
  <c r="T363" i="19"/>
  <c r="U363" i="19" s="1"/>
  <c r="W363" i="19" s="1"/>
  <c r="T358" i="19"/>
  <c r="U358" i="19" s="1"/>
  <c r="W358" i="19" s="1"/>
  <c r="T347" i="19"/>
  <c r="U347" i="19" s="1"/>
  <c r="T344" i="19"/>
  <c r="U344" i="19" s="1"/>
  <c r="T341" i="19"/>
  <c r="U341" i="19" s="1"/>
  <c r="T333" i="19"/>
  <c r="U333" i="19" s="1"/>
  <c r="T330" i="19"/>
  <c r="U330" i="19" s="1"/>
  <c r="AF167" i="15"/>
  <c r="AG167" i="15" s="1"/>
  <c r="AM167" i="15" s="1"/>
  <c r="T4627" i="1"/>
  <c r="U4627" i="1" s="1"/>
  <c r="W4627" i="1" s="1"/>
  <c r="T4406" i="1"/>
  <c r="U4406" i="1" s="1"/>
  <c r="T462" i="19"/>
  <c r="U462" i="19" s="1"/>
  <c r="Z462" i="19" s="1"/>
  <c r="T488" i="19"/>
  <c r="U488" i="19" s="1"/>
  <c r="T3963" i="1"/>
  <c r="U3963" i="1" s="1"/>
  <c r="T3968" i="1"/>
  <c r="U3968" i="1" s="1"/>
  <c r="T3972" i="1"/>
  <c r="U3972" i="1" s="1"/>
  <c r="T3986" i="1"/>
  <c r="U3986" i="1" s="1"/>
  <c r="T3991" i="1"/>
  <c r="U3991" i="1" s="1"/>
  <c r="T4013" i="1"/>
  <c r="U4013" i="1" s="1"/>
  <c r="T4018" i="1"/>
  <c r="U4018" i="1" s="1"/>
  <c r="T4027" i="1"/>
  <c r="U4027" i="1" s="1"/>
  <c r="T4036" i="1"/>
  <c r="U4036" i="1" s="1"/>
  <c r="T4041" i="1"/>
  <c r="U4041" i="1" s="1"/>
  <c r="T4046" i="1"/>
  <c r="U4046" i="1" s="1"/>
  <c r="T4061" i="1"/>
  <c r="U4061" i="1" s="1"/>
  <c r="T4066" i="1"/>
  <c r="U4066" i="1" s="1"/>
  <c r="T4076" i="1"/>
  <c r="U4076" i="1" s="1"/>
  <c r="T4085" i="1"/>
  <c r="U4085" i="1" s="1"/>
  <c r="T4094" i="1"/>
  <c r="U4094" i="1" s="1"/>
  <c r="T4104" i="1"/>
  <c r="U4104" i="1" s="1"/>
  <c r="T4109" i="1"/>
  <c r="U4109" i="1" s="1"/>
  <c r="T4118" i="1"/>
  <c r="U4118" i="1" s="1"/>
  <c r="W4118" i="1" s="1"/>
  <c r="T4133" i="1"/>
  <c r="U4133" i="1" s="1"/>
  <c r="T4142" i="1"/>
  <c r="U4142" i="1" s="1"/>
  <c r="W4142" i="1" s="1"/>
  <c r="T4156" i="1"/>
  <c r="U4156" i="1" s="1"/>
  <c r="Z4156" i="1" s="1"/>
  <c r="T4161" i="1"/>
  <c r="U4161" i="1" s="1"/>
  <c r="Z4161" i="1" s="1"/>
  <c r="T4182" i="1"/>
  <c r="U4182" i="1" s="1"/>
  <c r="T4187" i="1"/>
  <c r="U4187" i="1" s="1"/>
  <c r="T4192" i="1"/>
  <c r="U4192" i="1"/>
  <c r="W4192" i="1" s="1"/>
  <c r="T4202" i="1"/>
  <c r="U4202" i="1" s="1"/>
  <c r="W4202" i="1" s="1"/>
  <c r="T4211" i="1"/>
  <c r="U4211" i="1" s="1"/>
  <c r="T4230" i="1"/>
  <c r="U4230" i="1" s="1"/>
  <c r="T4239" i="1"/>
  <c r="U4239" i="1" s="1"/>
  <c r="T4249" i="1"/>
  <c r="U4249" i="1" s="1"/>
  <c r="T4254" i="1"/>
  <c r="U4254" i="1" s="1"/>
  <c r="T4268" i="1"/>
  <c r="U4268" i="1" s="1"/>
  <c r="T4283" i="1"/>
  <c r="U4283" i="1" s="1"/>
  <c r="T4297" i="1"/>
  <c r="U4297" i="1" s="1"/>
  <c r="T4307" i="1"/>
  <c r="U4307" i="1" s="1"/>
  <c r="T4312" i="1"/>
  <c r="U4312" i="1" s="1"/>
  <c r="T4348" i="1"/>
  <c r="U4348" i="1" s="1"/>
  <c r="T4353" i="1"/>
  <c r="U4353" i="1" s="1"/>
  <c r="T4386" i="1"/>
  <c r="U4386" i="1" s="1"/>
  <c r="T4391" i="1"/>
  <c r="U4391" i="1" s="1"/>
  <c r="T3841" i="1"/>
  <c r="U3841" i="1" s="1"/>
  <c r="T3846" i="1"/>
  <c r="U3846" i="1" s="1"/>
  <c r="T3859" i="1"/>
  <c r="U3859" i="1" s="1"/>
  <c r="T3878" i="1"/>
  <c r="U3878" i="1" s="1"/>
  <c r="T3883" i="1"/>
  <c r="U3883" i="1" s="1"/>
  <c r="T3887" i="1"/>
  <c r="U3887" i="1" s="1"/>
  <c r="T3892" i="1"/>
  <c r="U3892" i="1" s="1"/>
  <c r="T3901" i="1"/>
  <c r="U3901" i="1" s="1"/>
  <c r="T3910" i="1"/>
  <c r="U3910" i="1" s="1"/>
  <c r="T3928" i="1"/>
  <c r="U3928" i="1" s="1"/>
  <c r="T3937" i="1"/>
  <c r="U3937" i="1" s="1"/>
  <c r="Z3937" i="1" s="1"/>
  <c r="T3951" i="1"/>
  <c r="U3951" i="1" s="1"/>
  <c r="T455" i="19"/>
  <c r="U455" i="19" s="1"/>
  <c r="W455" i="19" s="1"/>
  <c r="T452" i="19"/>
  <c r="U452" i="19" s="1"/>
  <c r="T436" i="19"/>
  <c r="U436" i="19" s="1"/>
  <c r="T415" i="19"/>
  <c r="U415" i="19" s="1"/>
  <c r="T410" i="19"/>
  <c r="U410" i="19" s="1"/>
  <c r="T369" i="19"/>
  <c r="U369" i="19" s="1"/>
  <c r="T366" i="19"/>
  <c r="U366" i="19" s="1"/>
  <c r="T350" i="19"/>
  <c r="U350" i="19" s="1"/>
  <c r="T336" i="19"/>
  <c r="U336" i="19" s="1"/>
  <c r="W336" i="19" s="1"/>
  <c r="T319" i="19"/>
  <c r="U319" i="19" s="1"/>
  <c r="T316" i="19"/>
  <c r="U316" i="19" s="1"/>
  <c r="T305" i="19"/>
  <c r="U305" i="19" s="1"/>
  <c r="T558" i="19"/>
  <c r="U558" i="19" s="1"/>
  <c r="T4572" i="1"/>
  <c r="U4572" i="1" s="1"/>
  <c r="T4639" i="1"/>
  <c r="U4639" i="1" s="1"/>
  <c r="T4415" i="1"/>
  <c r="U4415" i="1" s="1"/>
  <c r="T540" i="19"/>
  <c r="U540" i="19" s="1"/>
  <c r="W540" i="19" s="1"/>
  <c r="T478" i="19"/>
  <c r="U478" i="19" s="1"/>
  <c r="W478" i="19" s="1"/>
  <c r="T3959" i="1"/>
  <c r="U3959" i="1" s="1"/>
  <c r="T3987" i="1"/>
  <c r="U3987" i="1"/>
  <c r="W3987" i="1" s="1"/>
  <c r="T3992" i="1"/>
  <c r="U3992" i="1" s="1"/>
  <c r="T4005" i="1"/>
  <c r="U4005" i="1" s="1"/>
  <c r="T4019" i="1"/>
  <c r="U4019" i="1" s="1"/>
  <c r="T4028" i="1"/>
  <c r="U4028" i="1" s="1"/>
  <c r="T4037" i="1"/>
  <c r="U4037" i="1" s="1"/>
  <c r="T4042" i="1"/>
  <c r="U4042" i="1" s="1"/>
  <c r="T4047" i="1"/>
  <c r="U4047" i="1" s="1"/>
  <c r="T4067" i="1"/>
  <c r="U4067" i="1" s="1"/>
  <c r="T4072" i="1"/>
  <c r="U4072" i="1" s="1"/>
  <c r="T4095" i="1"/>
  <c r="U4095" i="1" s="1"/>
  <c r="T4105" i="1"/>
  <c r="U4105" i="1" s="1"/>
  <c r="T4119" i="1"/>
  <c r="U4119" i="1" s="1"/>
  <c r="T4138" i="1"/>
  <c r="U4138" i="1" s="1"/>
  <c r="W4138" i="1" s="1"/>
  <c r="T4157" i="1"/>
  <c r="U4157" i="1" s="1"/>
  <c r="T4193" i="1"/>
  <c r="U4193" i="1" s="1"/>
  <c r="T4198" i="1"/>
  <c r="U4198" i="1" s="1"/>
  <c r="T4212" i="1"/>
  <c r="U4212" i="1" s="1"/>
  <c r="T4231" i="1"/>
  <c r="U4231" i="1" s="1"/>
  <c r="T4240" i="1"/>
  <c r="U4240" i="1" s="1"/>
  <c r="T4288" i="1"/>
  <c r="U4288" i="1" s="1"/>
  <c r="T4308" i="1"/>
  <c r="U4308" i="1" s="1"/>
  <c r="T4318" i="1"/>
  <c r="U4318" i="1" s="1"/>
  <c r="W4318" i="1" s="1"/>
  <c r="T4339" i="1"/>
  <c r="U4339" i="1" s="1"/>
  <c r="T4344" i="1"/>
  <c r="U4344" i="1" s="1"/>
  <c r="T4349" i="1"/>
  <c r="U4349" i="1" s="1"/>
  <c r="T4354" i="1"/>
  <c r="U4354" i="1" s="1"/>
  <c r="T4387" i="1"/>
  <c r="U4387" i="1" s="1"/>
  <c r="T4402" i="1"/>
  <c r="U4402" i="1" s="1"/>
  <c r="T3833" i="1"/>
  <c r="U3833" i="1" s="1"/>
  <c r="T3837" i="1"/>
  <c r="U3837" i="1" s="1"/>
  <c r="T3851" i="1"/>
  <c r="U3851" i="1" s="1"/>
  <c r="T3870" i="1"/>
  <c r="U3870" i="1" s="1"/>
  <c r="T3874" i="1"/>
  <c r="U3874" i="1" s="1"/>
  <c r="W3874" i="1" s="1"/>
  <c r="T3879" i="1"/>
  <c r="U3879" i="1" s="1"/>
  <c r="T3888" i="1"/>
  <c r="U3888" i="1" s="1"/>
  <c r="T3897" i="1"/>
  <c r="U3897" i="1" s="1"/>
  <c r="T3902" i="1"/>
  <c r="U3902" i="1" s="1"/>
  <c r="T3915" i="1"/>
  <c r="U3915" i="1"/>
  <c r="W3915" i="1" s="1"/>
  <c r="T3929" i="1"/>
  <c r="U3929" i="1" s="1"/>
  <c r="Z3929" i="1" s="1"/>
  <c r="T3933" i="1"/>
  <c r="U3933" i="1" s="1"/>
  <c r="T3942" i="1"/>
  <c r="U3942" i="1" s="1"/>
  <c r="T3952" i="1"/>
  <c r="U3952" i="1" s="1"/>
  <c r="T426" i="19"/>
  <c r="U426" i="19" s="1"/>
  <c r="W426" i="19" s="1"/>
  <c r="T413" i="19"/>
  <c r="U413" i="19" s="1"/>
  <c r="T408" i="19"/>
  <c r="U408" i="19" s="1"/>
  <c r="T397" i="19"/>
  <c r="U397" i="19" s="1"/>
  <c r="T394" i="19"/>
  <c r="U394" i="19" s="1"/>
  <c r="W394" i="19" s="1"/>
  <c r="T386" i="19"/>
  <c r="U386" i="19" s="1"/>
  <c r="T375" i="19"/>
  <c r="U375" i="19" s="1"/>
  <c r="W375" i="19" s="1"/>
  <c r="T372" i="19"/>
  <c r="U372" i="19" s="1"/>
  <c r="W372" i="19" s="1"/>
  <c r="T356" i="19"/>
  <c r="U356" i="19" s="1"/>
  <c r="T353" i="19"/>
  <c r="U353" i="19" s="1"/>
  <c r="T328" i="19"/>
  <c r="U328" i="19" s="1"/>
  <c r="T3216" i="1"/>
  <c r="U3216" i="1" s="1"/>
  <c r="W3216" i="1" s="1"/>
  <c r="T6" i="19"/>
  <c r="U6" i="19" s="1"/>
  <c r="W6" i="19" s="1"/>
  <c r="T11" i="19"/>
  <c r="U11" i="19" s="1"/>
  <c r="T14" i="19"/>
  <c r="U14" i="19" s="1"/>
  <c r="T25" i="19"/>
  <c r="U25" i="19" s="1"/>
  <c r="T28" i="19"/>
  <c r="U28" i="19" s="1"/>
  <c r="T45" i="19"/>
  <c r="U45" i="19" s="1"/>
  <c r="W45" i="19" s="1"/>
  <c r="T59" i="19"/>
  <c r="U59" i="19" s="1"/>
  <c r="W59" i="19" s="1"/>
  <c r="T62" i="19"/>
  <c r="U62" i="19" s="1"/>
  <c r="T70" i="19"/>
  <c r="U70" i="19" s="1"/>
  <c r="W70" i="19" s="1"/>
  <c r="T73" i="19"/>
  <c r="U73" i="19" s="1"/>
  <c r="T92" i="19"/>
  <c r="U92" i="19" s="1"/>
  <c r="T101" i="19"/>
  <c r="U101" i="19" s="1"/>
  <c r="W101" i="19" s="1"/>
  <c r="T159" i="19"/>
  <c r="U159" i="19" s="1"/>
  <c r="W159" i="19" s="1"/>
  <c r="T162" i="19"/>
  <c r="U162" i="19" s="1"/>
  <c r="T170" i="19"/>
  <c r="U170" i="19" s="1"/>
  <c r="T176" i="19"/>
  <c r="U176" i="19" s="1"/>
  <c r="T194" i="19"/>
  <c r="U194" i="19" s="1"/>
  <c r="T202" i="19"/>
  <c r="U202" i="19" s="1"/>
  <c r="W202" i="19" s="1"/>
  <c r="T219" i="19"/>
  <c r="U219" i="19" s="1"/>
  <c r="T235" i="19"/>
  <c r="U235" i="19" s="1"/>
  <c r="W235" i="19" s="1"/>
  <c r="T238" i="19"/>
  <c r="U238" i="19" s="1"/>
  <c r="T252" i="19"/>
  <c r="U252" i="19" s="1"/>
  <c r="W252" i="19" s="1"/>
  <c r="T260" i="19"/>
  <c r="U260" i="19" s="1"/>
  <c r="T265" i="19"/>
  <c r="U265" i="19" s="1"/>
  <c r="W265" i="19" s="1"/>
  <c r="T273" i="19"/>
  <c r="U273" i="19" s="1"/>
  <c r="W273" i="19" s="1"/>
  <c r="T278" i="19"/>
  <c r="U278" i="19" s="1"/>
  <c r="T286" i="19"/>
  <c r="U286" i="19" s="1"/>
  <c r="T303" i="19"/>
  <c r="U303" i="19" s="1"/>
  <c r="T325" i="19"/>
  <c r="U325" i="19" s="1"/>
  <c r="W325" i="19" s="1"/>
  <c r="T458" i="19"/>
  <c r="U458" i="19" s="1"/>
  <c r="T4359" i="1"/>
  <c r="U4359" i="1" s="1"/>
  <c r="T4123" i="1"/>
  <c r="U4123" i="1" s="1"/>
  <c r="T4009" i="1"/>
  <c r="U4009" i="1" s="1"/>
  <c r="T470" i="19"/>
  <c r="U470" i="19" s="1"/>
  <c r="T3" i="19"/>
  <c r="U3" i="19" s="1"/>
  <c r="W3" i="19" s="1"/>
  <c r="T22" i="19"/>
  <c r="U22" i="19" s="1"/>
  <c r="W22" i="19" s="1"/>
  <c r="T67" i="19"/>
  <c r="U67" i="19" s="1"/>
  <c r="W67" i="19" s="1"/>
  <c r="T78" i="19"/>
  <c r="U78" i="19" s="1"/>
  <c r="T89" i="19"/>
  <c r="U89" i="19" s="1"/>
  <c r="W89" i="19" s="1"/>
  <c r="T95" i="19"/>
  <c r="U95" i="19" s="1"/>
  <c r="T98" i="19"/>
  <c r="U98" i="19" s="1"/>
  <c r="T120" i="19"/>
  <c r="U120" i="19" s="1"/>
  <c r="W120" i="19" s="1"/>
  <c r="T123" i="19"/>
  <c r="U123" i="19" s="1"/>
  <c r="W123" i="19" s="1"/>
  <c r="T131" i="19"/>
  <c r="U131" i="19" s="1"/>
  <c r="T139" i="19"/>
  <c r="U139" i="19" s="1"/>
  <c r="W139" i="19" s="1"/>
  <c r="T156" i="19"/>
  <c r="U156" i="19" s="1"/>
  <c r="T173" i="19"/>
  <c r="U173" i="19" s="1"/>
  <c r="W173" i="19" s="1"/>
  <c r="T181" i="19"/>
  <c r="U181" i="19" s="1"/>
  <c r="T210" i="19"/>
  <c r="U210" i="19" s="1"/>
  <c r="T216" i="19"/>
  <c r="U216" i="19" s="1"/>
  <c r="W216" i="19" s="1"/>
  <c r="T227" i="19"/>
  <c r="U227" i="19" s="1"/>
  <c r="T232" i="19"/>
  <c r="U232" i="19" s="1"/>
  <c r="T270" i="19"/>
  <c r="U270" i="19" s="1"/>
  <c r="W270" i="19" s="1"/>
  <c r="T291" i="19"/>
  <c r="U291" i="19" s="1"/>
  <c r="W291" i="19" s="1"/>
  <c r="T296" i="19"/>
  <c r="U296" i="19" s="1"/>
  <c r="T4293" i="1"/>
  <c r="U4293" i="1" s="1"/>
  <c r="Z4293" i="1" s="1"/>
  <c r="T4235" i="1"/>
  <c r="U4235" i="1" s="1"/>
  <c r="T4177" i="1"/>
  <c r="U4177" i="1" s="1"/>
  <c r="T3215" i="1"/>
  <c r="U3215" i="1" s="1"/>
  <c r="T8" i="19"/>
  <c r="U8" i="19" s="1"/>
  <c r="T39" i="19"/>
  <c r="U39" i="19" s="1"/>
  <c r="W39" i="19" s="1"/>
  <c r="T42" i="19"/>
  <c r="U42" i="19" s="1"/>
  <c r="T47" i="19"/>
  <c r="U47" i="19" s="1"/>
  <c r="T56" i="19"/>
  <c r="U56" i="19" s="1"/>
  <c r="T75" i="19"/>
  <c r="U75" i="19" s="1"/>
  <c r="W75" i="19" s="1"/>
  <c r="T83" i="19"/>
  <c r="U83" i="19" s="1"/>
  <c r="T86" i="19"/>
  <c r="U86" i="19" s="1"/>
  <c r="T112" i="19"/>
  <c r="U112" i="19" s="1"/>
  <c r="T115" i="19"/>
  <c r="U115" i="19" s="1"/>
  <c r="T128" i="19"/>
  <c r="U128" i="19" s="1"/>
  <c r="T136" i="19"/>
  <c r="U136" i="19" s="1"/>
  <c r="T147" i="19"/>
  <c r="U147" i="19" s="1"/>
  <c r="T150" i="19"/>
  <c r="U150" i="19" s="1"/>
  <c r="T153" i="19"/>
  <c r="U153" i="19" s="1"/>
  <c r="T167" i="19"/>
  <c r="U167" i="19" s="1"/>
  <c r="T186" i="19"/>
  <c r="U186" i="19" s="1"/>
  <c r="T199" i="19"/>
  <c r="U199" i="19" s="1"/>
  <c r="W199" i="19" s="1"/>
  <c r="T213" i="19"/>
  <c r="U213" i="19" s="1"/>
  <c r="T221" i="19"/>
  <c r="U221" i="19" s="1"/>
  <c r="W221" i="19" s="1"/>
  <c r="T224" i="19"/>
  <c r="U224" i="19" s="1"/>
  <c r="T246" i="19"/>
  <c r="U246" i="19" s="1"/>
  <c r="T254" i="19"/>
  <c r="U254" i="19" s="1"/>
  <c r="T257" i="19"/>
  <c r="U257" i="19" s="1"/>
  <c r="W257" i="19" s="1"/>
  <c r="T262" i="19"/>
  <c r="U262" i="19" s="1"/>
  <c r="W262" i="19" s="1"/>
  <c r="T267" i="19"/>
  <c r="U267" i="19" s="1"/>
  <c r="W267" i="19" s="1"/>
  <c r="T283" i="19"/>
  <c r="U283" i="19" s="1"/>
  <c r="W283" i="19" s="1"/>
  <c r="T288" i="19"/>
  <c r="U288" i="19" s="1"/>
  <c r="T307" i="19"/>
  <c r="U307" i="19" s="1"/>
  <c r="W307" i="19" s="1"/>
  <c r="T332" i="19"/>
  <c r="U332" i="19" s="1"/>
  <c r="T431" i="19"/>
  <c r="U431" i="19" s="1"/>
  <c r="T3947" i="1"/>
  <c r="U3947" i="1" s="1"/>
  <c r="T4172" i="1"/>
  <c r="U4172" i="1" s="1"/>
  <c r="T4114" i="1"/>
  <c r="U4114" i="1" s="1"/>
  <c r="T4056" i="1"/>
  <c r="U4056" i="1" s="1"/>
  <c r="T4000" i="1"/>
  <c r="U4000" i="1" s="1"/>
  <c r="T19" i="19"/>
  <c r="U19" i="19" s="1"/>
  <c r="W19" i="19" s="1"/>
  <c r="T33" i="19"/>
  <c r="U33" i="19" s="1"/>
  <c r="T36" i="19"/>
  <c r="U36" i="19" s="1"/>
  <c r="T50" i="19"/>
  <c r="U50" i="19" s="1"/>
  <c r="W50" i="19" s="1"/>
  <c r="T53" i="19"/>
  <c r="U53" i="19" s="1"/>
  <c r="T64" i="19"/>
  <c r="U64" i="19" s="1"/>
  <c r="W64" i="19" s="1"/>
  <c r="T106" i="19"/>
  <c r="U106" i="19" s="1"/>
  <c r="W106" i="19" s="1"/>
  <c r="T109" i="19"/>
  <c r="U109" i="19" s="1"/>
  <c r="W109" i="19" s="1"/>
  <c r="T125" i="19"/>
  <c r="U125" i="19" s="1"/>
  <c r="W125" i="19" s="1"/>
  <c r="T144" i="19"/>
  <c r="U144" i="19" s="1"/>
  <c r="W144" i="19" s="1"/>
  <c r="T164" i="19"/>
  <c r="U164" i="19" s="1"/>
  <c r="W164" i="19" s="1"/>
  <c r="T178" i="19"/>
  <c r="U178" i="19" s="1"/>
  <c r="W178" i="19" s="1"/>
  <c r="T191" i="19"/>
  <c r="U191" i="19" s="1"/>
  <c r="T196" i="19"/>
  <c r="U196" i="19" s="1"/>
  <c r="T204" i="19"/>
  <c r="U204" i="19" s="1"/>
  <c r="T207" i="19"/>
  <c r="U207" i="19" s="1"/>
  <c r="W207" i="19" s="1"/>
  <c r="T229" i="19"/>
  <c r="U229" i="19" s="1"/>
  <c r="T240" i="19"/>
  <c r="U240" i="19" s="1"/>
  <c r="W240" i="19" s="1"/>
  <c r="T243" i="19"/>
  <c r="U243" i="19" s="1"/>
  <c r="W243" i="19" s="1"/>
  <c r="T249" i="19"/>
  <c r="U249" i="19" s="1"/>
  <c r="T275" i="19"/>
  <c r="U275" i="19" s="1"/>
  <c r="T280" i="19"/>
  <c r="U280" i="19" s="1"/>
  <c r="W280" i="19" s="1"/>
  <c r="T298" i="19"/>
  <c r="U298" i="19" s="1"/>
  <c r="W298" i="19" s="1"/>
  <c r="T378" i="19"/>
  <c r="U378" i="19" s="1"/>
  <c r="W378" i="19" s="1"/>
  <c r="T4226" i="1"/>
  <c r="U4226" i="1" s="1"/>
  <c r="T4167" i="1"/>
  <c r="U4167" i="1" s="1"/>
  <c r="T4051" i="1"/>
  <c r="U4051" i="1" s="1"/>
  <c r="T3996" i="1"/>
  <c r="U3996" i="1" s="1"/>
  <c r="T4633" i="1"/>
  <c r="U4633" i="1" s="1"/>
  <c r="T3214" i="1"/>
  <c r="U3214" i="1" s="1"/>
  <c r="T13" i="19"/>
  <c r="U13" i="19" s="1"/>
  <c r="T16" i="19"/>
  <c r="U16" i="19" s="1"/>
  <c r="T27" i="19"/>
  <c r="U27" i="19" s="1"/>
  <c r="T30" i="19"/>
  <c r="U30" i="19" s="1"/>
  <c r="T44" i="19"/>
  <c r="U44" i="19" s="1"/>
  <c r="T61" i="19"/>
  <c r="U61" i="19" s="1"/>
  <c r="T69" i="19"/>
  <c r="U69" i="19" s="1"/>
  <c r="T72" i="19"/>
  <c r="U72" i="19" s="1"/>
  <c r="W72" i="19" s="1"/>
  <c r="T80" i="19"/>
  <c r="U80" i="19" s="1"/>
  <c r="W80" i="19" s="1"/>
  <c r="T103" i="19"/>
  <c r="U103" i="19" s="1"/>
  <c r="W103" i="19" s="1"/>
  <c r="T117" i="19"/>
  <c r="U117" i="19" s="1"/>
  <c r="W117" i="19" s="1"/>
  <c r="T133" i="19"/>
  <c r="U133" i="19" s="1"/>
  <c r="T141" i="19"/>
  <c r="U141" i="19" s="1"/>
  <c r="T161" i="19"/>
  <c r="U161" i="19" s="1"/>
  <c r="W161" i="19" s="1"/>
  <c r="T183" i="19"/>
  <c r="U183" i="19" s="1"/>
  <c r="T188" i="19"/>
  <c r="U188" i="19" s="1"/>
  <c r="T234" i="19"/>
  <c r="U234" i="19" s="1"/>
  <c r="T237" i="19"/>
  <c r="U237" i="19" s="1"/>
  <c r="T259" i="19"/>
  <c r="U259" i="19" s="1"/>
  <c r="T264" i="19"/>
  <c r="U264" i="19" s="1"/>
  <c r="W264" i="19" s="1"/>
  <c r="T293" i="19"/>
  <c r="U293" i="19" s="1"/>
  <c r="T311" i="19"/>
  <c r="U311" i="19" s="1"/>
  <c r="T339" i="19"/>
  <c r="U339" i="19" s="1"/>
  <c r="W339" i="19" s="1"/>
  <c r="T4278" i="1"/>
  <c r="U4278" i="1" s="1"/>
  <c r="T4222" i="1"/>
  <c r="U4222" i="1" s="1"/>
  <c r="Z4128" i="1"/>
  <c r="W3469" i="1"/>
  <c r="Z3469" i="1"/>
  <c r="Z2923" i="1"/>
  <c r="W2923" i="1"/>
  <c r="Z3039" i="1"/>
  <c r="W3234" i="1"/>
  <c r="W3085" i="1"/>
  <c r="Z3085" i="1"/>
  <c r="Z2953" i="1"/>
  <c r="W2953" i="1"/>
  <c r="W3542" i="1"/>
  <c r="Z2985" i="1"/>
  <c r="W2985" i="1"/>
  <c r="W3371" i="1"/>
  <c r="Z3371" i="1"/>
  <c r="W3419" i="1"/>
  <c r="Z3419" i="1"/>
  <c r="W3550" i="1"/>
  <c r="Z3550" i="1"/>
  <c r="W2902" i="1"/>
  <c r="Z2902" i="1"/>
  <c r="W2715" i="1"/>
  <c r="W3648" i="1"/>
  <c r="W3317" i="1"/>
  <c r="Z3317" i="1"/>
  <c r="Z3344" i="1"/>
  <c r="W3344" i="1"/>
  <c r="W2705" i="1"/>
  <c r="W3605" i="1"/>
  <c r="Z3605" i="1"/>
  <c r="W3568" i="1"/>
  <c r="Z3568" i="1"/>
  <c r="W2962" i="1"/>
  <c r="Z2962" i="1"/>
  <c r="W3596" i="1"/>
  <c r="Z3596" i="1"/>
  <c r="W3351" i="1"/>
  <c r="Z3351" i="1"/>
  <c r="W3284" i="1"/>
  <c r="W3445" i="1"/>
  <c r="Z3445" i="1"/>
  <c r="W3220" i="1"/>
  <c r="W3403" i="1"/>
  <c r="W3626" i="1"/>
  <c r="W3554" i="1"/>
  <c r="W2806" i="1"/>
  <c r="Z2806" i="1"/>
  <c r="Z3579" i="1"/>
  <c r="W3579" i="1"/>
  <c r="W3561" i="1"/>
  <c r="W2791" i="1"/>
  <c r="Z2791" i="1"/>
  <c r="Z3549" i="1"/>
  <c r="W3463" i="1"/>
  <c r="Z3400" i="1"/>
  <c r="W3400" i="1"/>
  <c r="W3587" i="1"/>
  <c r="W3372" i="1"/>
  <c r="Z3557" i="1"/>
  <c r="W3453" i="1"/>
  <c r="Z2728" i="1"/>
  <c r="W2754" i="1"/>
  <c r="Z3323" i="1"/>
  <c r="W3323" i="1"/>
  <c r="Z3090" i="1"/>
  <c r="W3081" i="1"/>
  <c r="Z3081" i="1"/>
  <c r="W3283" i="1"/>
  <c r="Z3264" i="1"/>
  <c r="Z3663" i="1"/>
  <c r="W3484" i="1"/>
  <c r="Z2943" i="1"/>
  <c r="W2943" i="1"/>
  <c r="W3595" i="1"/>
  <c r="W3402" i="1"/>
  <c r="Z3272" i="1"/>
  <c r="W3541" i="1"/>
  <c r="Z3030" i="1"/>
  <c r="W3030" i="1"/>
  <c r="W2698" i="1"/>
  <c r="W3270" i="1"/>
  <c r="Z3233" i="1"/>
  <c r="W3233" i="1"/>
  <c r="Z2989" i="1"/>
  <c r="W2989" i="1"/>
  <c r="W3670" i="1"/>
  <c r="Z3670" i="1"/>
  <c r="W3379" i="1"/>
  <c r="W3138" i="1"/>
  <c r="W2946" i="1"/>
  <c r="W3658" i="1"/>
  <c r="Z3658" i="1"/>
  <c r="W3553" i="1"/>
  <c r="Z3553" i="1"/>
  <c r="W2849" i="1"/>
  <c r="W3621" i="1"/>
  <c r="Z3621" i="1"/>
  <c r="W3480" i="1"/>
  <c r="Z3480" i="1"/>
  <c r="W3026" i="1"/>
  <c r="Z3491" i="1"/>
  <c r="W3491" i="1"/>
  <c r="Z3459" i="1"/>
  <c r="W3459" i="1"/>
  <c r="W3649" i="1"/>
  <c r="Z3649" i="1"/>
  <c r="Z3633" i="1"/>
  <c r="W3633" i="1"/>
  <c r="Z3010" i="1"/>
  <c r="W3610" i="1"/>
  <c r="Z3610" i="1"/>
  <c r="Z3471" i="1"/>
  <c r="W3471" i="1"/>
  <c r="Z3468" i="1"/>
  <c r="W3468" i="1"/>
  <c r="W2819" i="1"/>
  <c r="Z2819" i="1"/>
  <c r="Z3221" i="1"/>
  <c r="W3221" i="1"/>
  <c r="W3053" i="1"/>
  <c r="W2999" i="1"/>
  <c r="W2926" i="1"/>
  <c r="Z2926" i="1"/>
  <c r="Z2704" i="1"/>
  <c r="W3067" i="1"/>
  <c r="W2724" i="1"/>
  <c r="W3521" i="1"/>
  <c r="W3037" i="1"/>
  <c r="Z3037" i="1"/>
  <c r="W3640" i="1"/>
  <c r="W2760" i="1"/>
  <c r="Z3021" i="1"/>
  <c r="W3021" i="1"/>
  <c r="W3309" i="1"/>
  <c r="W3622" i="1"/>
  <c r="W3261" i="1"/>
  <c r="Z2893" i="1"/>
  <c r="W3623" i="1"/>
  <c r="Z3623" i="1"/>
  <c r="W3005" i="1"/>
  <c r="Z3548" i="1"/>
  <c r="W3548" i="1"/>
  <c r="Z3592" i="1"/>
  <c r="W3592" i="1"/>
  <c r="Z2877" i="1"/>
  <c r="Z3527" i="1"/>
  <c r="W2822" i="1"/>
  <c r="W3589" i="1"/>
  <c r="Z3589" i="1"/>
  <c r="Z3504" i="1"/>
  <c r="W3504" i="1"/>
  <c r="W3677" i="1"/>
  <c r="Z3677" i="1"/>
  <c r="W3307" i="1"/>
  <c r="W2966" i="1"/>
  <c r="W2786" i="1"/>
  <c r="W3528" i="1"/>
  <c r="W3540" i="1"/>
  <c r="W3339" i="1"/>
  <c r="Z3339" i="1"/>
  <c r="W3411" i="1"/>
  <c r="Z3411" i="1"/>
  <c r="W2914" i="1"/>
  <c r="Z2914" i="1"/>
  <c r="Z2744" i="1"/>
  <c r="W3581" i="1"/>
  <c r="Z3581" i="1"/>
  <c r="W3606" i="1"/>
  <c r="Z2775" i="1"/>
  <c r="W2775" i="1"/>
  <c r="W3240" i="1"/>
  <c r="Z3240" i="1"/>
  <c r="W3525" i="1"/>
  <c r="Z3525" i="1"/>
  <c r="W3024" i="1"/>
  <c r="W3066" i="1"/>
  <c r="Z3352" i="1"/>
  <c r="Z3004" i="1"/>
  <c r="W3004" i="1"/>
  <c r="W2717" i="1"/>
  <c r="Z3629" i="1"/>
  <c r="W2909" i="1"/>
  <c r="W3358" i="1"/>
  <c r="Z3358" i="1"/>
  <c r="W3501" i="1"/>
  <c r="Z3501" i="1"/>
  <c r="W2875" i="1"/>
  <c r="Z2875" i="1"/>
  <c r="Z2797" i="1"/>
  <c r="W2797" i="1"/>
  <c r="Z3304" i="1"/>
  <c r="W3051" i="1"/>
  <c r="Z3051" i="1"/>
  <c r="W3617" i="1"/>
  <c r="Z3617" i="1"/>
  <c r="W2900" i="1"/>
  <c r="Z2900" i="1"/>
  <c r="W3544" i="1"/>
  <c r="Z3544" i="1"/>
  <c r="W3646" i="1"/>
  <c r="Z3646" i="1"/>
  <c r="W3251" i="1"/>
  <c r="Z3251" i="1"/>
  <c r="W2764" i="1"/>
  <c r="Z2764" i="1"/>
  <c r="W3607" i="1"/>
  <c r="W3239" i="1"/>
  <c r="Z3239" i="1"/>
  <c r="Z3049" i="1"/>
  <c r="W3049" i="1"/>
  <c r="W3538" i="1"/>
  <c r="Z3538" i="1"/>
  <c r="W3200" i="1"/>
  <c r="Z3200" i="1"/>
  <c r="W3068" i="1"/>
  <c r="Z3068" i="1"/>
  <c r="W3487" i="1"/>
  <c r="W3418" i="1"/>
  <c r="Z3418" i="1"/>
  <c r="Z2815" i="1"/>
  <c r="W2815" i="1"/>
  <c r="W3395" i="1"/>
  <c r="W2733" i="1"/>
  <c r="Z2733" i="1"/>
  <c r="W3457" i="1"/>
  <c r="Z3457" i="1"/>
  <c r="W3473" i="1"/>
  <c r="Z3473" i="1"/>
  <c r="W2753" i="1"/>
  <c r="Z3373" i="1"/>
  <c r="W3373" i="1"/>
  <c r="W3394" i="1"/>
  <c r="Z3394" i="1"/>
  <c r="W3187" i="1"/>
  <c r="W2918" i="1"/>
  <c r="Z3584" i="1"/>
  <c r="W3584" i="1"/>
  <c r="Z3073" i="1"/>
  <c r="W3635" i="1"/>
  <c r="W3105" i="1"/>
  <c r="Z3105" i="1"/>
  <c r="W2981" i="1"/>
  <c r="Z3268" i="1"/>
  <c r="W3268" i="1"/>
  <c r="W3326" i="1"/>
  <c r="W2763" i="1"/>
  <c r="Z3507" i="1"/>
  <c r="Z3328" i="1"/>
  <c r="W3328" i="1"/>
  <c r="W3558" i="1"/>
  <c r="Z3310" i="1"/>
  <c r="W3310" i="1"/>
  <c r="Z2881" i="1"/>
  <c r="W2881" i="1"/>
  <c r="Z3479" i="1"/>
  <c r="W3479" i="1"/>
  <c r="Z2711" i="1"/>
  <c r="Z2956" i="1"/>
  <c r="Z3586" i="1"/>
  <c r="Z3447" i="1"/>
  <c r="W3084" i="1"/>
  <c r="Z3384" i="1"/>
  <c r="W3384" i="1"/>
  <c r="W3354" i="1"/>
  <c r="W2879" i="1"/>
  <c r="Z2879" i="1"/>
  <c r="Z3651" i="1"/>
  <c r="W3357" i="1"/>
  <c r="W3691" i="1"/>
  <c r="W2832" i="1"/>
  <c r="W3612" i="1"/>
  <c r="Z3612" i="1"/>
  <c r="W3235" i="1"/>
  <c r="Z3028" i="1"/>
  <c r="W3028" i="1"/>
  <c r="Z3100" i="1"/>
  <c r="Z3681" i="1"/>
  <c r="W3681" i="1"/>
  <c r="W3211" i="1"/>
  <c r="W3203" i="1"/>
  <c r="Z3203" i="1"/>
  <c r="W3667" i="1"/>
  <c r="W3455" i="1"/>
  <c r="Z3455" i="1"/>
  <c r="W3632" i="1"/>
  <c r="Z3632" i="1"/>
  <c r="W3678" i="1"/>
  <c r="W3383" i="1"/>
  <c r="Z3731" i="1"/>
  <c r="W2741" i="1"/>
  <c r="W3604" i="1"/>
  <c r="W2941" i="1"/>
  <c r="Z2941" i="1"/>
  <c r="Z3007" i="1"/>
  <c r="Z2743" i="1"/>
  <c r="W2743" i="1"/>
  <c r="W3124" i="1"/>
  <c r="Z3124" i="1"/>
  <c r="W2830" i="1"/>
  <c r="Z2830" i="1"/>
  <c r="W3671" i="1"/>
  <c r="Z3671" i="1"/>
  <c r="Z3574" i="1"/>
  <c r="W3574" i="1"/>
  <c r="Z3652" i="1"/>
  <c r="W3652" i="1"/>
  <c r="W3498" i="1"/>
  <c r="W3666" i="1"/>
  <c r="W3560" i="1"/>
  <c r="W2972" i="1"/>
  <c r="W3520" i="1"/>
  <c r="W3306" i="1"/>
  <c r="Z2853" i="1"/>
  <c r="Z3653" i="1"/>
  <c r="Z3238" i="1"/>
  <c r="W3274" i="1"/>
  <c r="Z3274" i="1"/>
  <c r="Z2848" i="1"/>
  <c r="W3631" i="1"/>
  <c r="W3438" i="1"/>
  <c r="W2973" i="1"/>
  <c r="Z2973" i="1"/>
  <c r="W3562" i="1"/>
  <c r="Z3562" i="1"/>
  <c r="Z3563" i="1"/>
  <c r="W3563" i="1"/>
  <c r="W2987" i="1"/>
  <c r="W2707" i="1"/>
  <c r="Z2707" i="1"/>
  <c r="Z3392" i="1"/>
  <c r="Z2835" i="1"/>
  <c r="W2835" i="1"/>
  <c r="Z3412" i="1"/>
  <c r="W3412" i="1"/>
  <c r="W3650" i="1"/>
  <c r="Z3488" i="1"/>
  <c r="W3488" i="1"/>
  <c r="W3190" i="1"/>
  <c r="Z3190" i="1"/>
  <c r="W3069" i="1"/>
  <c r="Z3069" i="1"/>
  <c r="W3288" i="1"/>
  <c r="Z3288" i="1"/>
  <c r="Z2740" i="1"/>
  <c r="W2750" i="1"/>
  <c r="Z2994" i="1"/>
  <c r="W2994" i="1"/>
  <c r="Z2932" i="1"/>
  <c r="W2932" i="1"/>
  <c r="Z3442" i="1"/>
  <c r="W2762" i="1"/>
  <c r="Z3112" i="1"/>
  <c r="W3446" i="1"/>
  <c r="W3247" i="1"/>
  <c r="W3345" i="1"/>
  <c r="Z3345" i="1"/>
  <c r="Z3377" i="1"/>
  <c r="Z3555" i="1"/>
  <c r="W3555" i="1"/>
  <c r="Z2983" i="1"/>
  <c r="W2983" i="1"/>
  <c r="Z3552" i="1"/>
  <c r="W3436" i="1"/>
  <c r="W2917" i="1"/>
  <c r="Z2917" i="1"/>
  <c r="Z3575" i="1"/>
  <c r="W3575" i="1"/>
  <c r="W3292" i="1"/>
  <c r="Z3292" i="1"/>
  <c r="W3172" i="1"/>
  <c r="W2727" i="1"/>
  <c r="W3627" i="1"/>
  <c r="Z2831" i="1"/>
  <c r="W2865" i="1"/>
  <c r="Z2865" i="1"/>
  <c r="W3532" i="1"/>
  <c r="W3421" i="1"/>
  <c r="Z3421" i="1"/>
  <c r="W2837" i="1"/>
  <c r="W3423" i="1"/>
  <c r="Z3423" i="1"/>
  <c r="Z3196" i="1"/>
  <c r="W3196" i="1"/>
  <c r="W3104" i="1"/>
  <c r="Z3104" i="1"/>
  <c r="Z3659" i="1"/>
  <c r="W3659" i="1"/>
  <c r="W3682" i="1"/>
  <c r="Z3682" i="1"/>
  <c r="Z3639" i="1"/>
  <c r="W3639" i="1"/>
  <c r="W3311" i="1"/>
  <c r="Z3311" i="1"/>
  <c r="W3805" i="1"/>
  <c r="W2925" i="1"/>
  <c r="Z2925" i="1"/>
  <c r="W3673" i="1"/>
  <c r="Z3673" i="1"/>
  <c r="W3505" i="1"/>
  <c r="Z3505" i="1"/>
  <c r="Z2809" i="1"/>
  <c r="W2809" i="1"/>
  <c r="W2889" i="1"/>
  <c r="Z2889" i="1"/>
  <c r="Z2887" i="1"/>
  <c r="W3002" i="1"/>
  <c r="Z3608" i="1"/>
  <c r="W3608" i="1"/>
  <c r="W2757" i="1"/>
  <c r="Z2757" i="1"/>
  <c r="Z3015" i="1"/>
  <c r="W3015" i="1"/>
  <c r="W3523" i="1"/>
  <c r="W3324" i="1"/>
  <c r="Z3324" i="1"/>
  <c r="W3430" i="1"/>
  <c r="Z3430" i="1"/>
  <c r="W3301" i="1"/>
  <c r="Z3301" i="1"/>
  <c r="Z2871" i="1"/>
  <c r="W2871" i="1"/>
  <c r="W3415" i="1"/>
  <c r="W3205" i="1"/>
  <c r="Z3205" i="1"/>
  <c r="W2737" i="1"/>
  <c r="Z3516" i="1"/>
  <c r="W3516" i="1"/>
  <c r="Z2778" i="1"/>
  <c r="W2778" i="1"/>
  <c r="Z3603" i="1"/>
  <c r="W3603" i="1"/>
  <c r="W2896" i="1"/>
  <c r="Z2896" i="1"/>
  <c r="W3482" i="1"/>
  <c r="W3413" i="1"/>
  <c r="Z3413" i="1"/>
  <c r="W3045" i="1"/>
  <c r="Z3045" i="1"/>
  <c r="Z2856" i="1"/>
  <c r="W2856" i="1"/>
  <c r="W3674" i="1"/>
  <c r="Z3454" i="1"/>
  <c r="W3454" i="1"/>
  <c r="W2961" i="1"/>
  <c r="Z2961" i="1"/>
  <c r="Z3052" i="1"/>
  <c r="W3052" i="1"/>
  <c r="W3405" i="1"/>
  <c r="W3601" i="1"/>
  <c r="Z3601" i="1"/>
  <c r="W3493" i="1"/>
  <c r="Z3493" i="1"/>
  <c r="Z3333" i="1"/>
  <c r="Z3524" i="1"/>
  <c r="Z2852" i="1"/>
  <c r="W2852" i="1"/>
  <c r="W2833" i="1"/>
  <c r="Z2833" i="1"/>
  <c r="Z3628" i="1"/>
  <c r="W3628" i="1"/>
  <c r="W3982" i="1"/>
  <c r="Z3982" i="1"/>
  <c r="W2897" i="1"/>
  <c r="Z3003" i="1"/>
  <c r="W3003" i="1"/>
  <c r="W2892" i="1"/>
  <c r="W3089" i="1"/>
  <c r="Z3117" i="1"/>
  <c r="W3656" i="1"/>
  <c r="Z3656" i="1"/>
  <c r="W3391" i="1"/>
  <c r="Z3428" i="1"/>
  <c r="W3428" i="1"/>
  <c r="W2712" i="1"/>
  <c r="Z3173" i="1"/>
  <c r="W3173" i="1"/>
  <c r="W3389" i="1"/>
  <c r="Z3389" i="1"/>
  <c r="W2721" i="1"/>
  <c r="Z2721" i="1"/>
  <c r="Z3263" i="1"/>
  <c r="W3578" i="1"/>
  <c r="W3476" i="1"/>
  <c r="Z3476" i="1"/>
  <c r="W3025" i="1"/>
  <c r="Z3025" i="1"/>
  <c r="Z3079" i="1"/>
  <c r="Z3232" i="1"/>
  <c r="W3232" i="1"/>
  <c r="W3441" i="1"/>
  <c r="W2756" i="1"/>
  <c r="Z2756" i="1"/>
  <c r="W3474" i="1"/>
  <c r="W3637" i="1"/>
  <c r="W3114" i="1"/>
  <c r="Z2749" i="1"/>
  <c r="W2749" i="1"/>
  <c r="W3535" i="1"/>
  <c r="W2810" i="1"/>
  <c r="W2924" i="1"/>
  <c r="Z2924" i="1"/>
  <c r="W3327" i="1"/>
  <c r="W3655" i="1"/>
  <c r="Z3600" i="1"/>
  <c r="W3600" i="1"/>
  <c r="Z3119" i="1"/>
  <c r="W3119" i="1"/>
  <c r="Z2709" i="1"/>
  <c r="W2709" i="1"/>
  <c r="W3286" i="1"/>
  <c r="Z3286" i="1"/>
  <c r="W3439" i="1"/>
  <c r="Z2813" i="1"/>
  <c r="W3475" i="1"/>
  <c r="W3282" i="1"/>
  <c r="Z2701" i="1"/>
  <c r="W2701" i="1"/>
  <c r="Z2898" i="1"/>
  <c r="W2898" i="1"/>
  <c r="W3464" i="1"/>
  <c r="Z3464" i="1"/>
  <c r="W3360" i="1"/>
  <c r="W3530" i="1"/>
  <c r="W3425" i="1"/>
  <c r="Z3425" i="1"/>
  <c r="Z3660" i="1"/>
  <c r="W3660" i="1"/>
  <c r="Z3537" i="1"/>
  <c r="W3537" i="1"/>
  <c r="Z3262" i="1"/>
  <c r="Z3460" i="1"/>
  <c r="W3460" i="1"/>
  <c r="Z3300" i="1"/>
  <c r="W3300" i="1"/>
  <c r="W2843" i="1"/>
  <c r="Z2843" i="1"/>
  <c r="W3526" i="1"/>
  <c r="W3266" i="1"/>
  <c r="Z2827" i="1"/>
  <c r="W2827" i="1"/>
  <c r="W3361" i="1"/>
  <c r="W3573" i="1"/>
  <c r="Z3573" i="1"/>
  <c r="Z2951" i="1"/>
  <c r="W2951" i="1"/>
  <c r="W3611" i="1"/>
  <c r="Z3611" i="1"/>
  <c r="W3281" i="1"/>
  <c r="Z3281" i="1"/>
  <c r="W3332" i="1"/>
  <c r="Z3047" i="1"/>
  <c r="W3047" i="1"/>
  <c r="W3546" i="1"/>
  <c r="Z3256" i="1"/>
  <c r="W3256" i="1"/>
  <c r="W3452" i="1"/>
  <c r="Z3452" i="1"/>
  <c r="Z2874" i="1"/>
  <c r="W2874" i="1"/>
  <c r="W2816" i="1"/>
  <c r="W3634" i="1"/>
  <c r="Z3634" i="1"/>
  <c r="W3404" i="1"/>
  <c r="Z3404" i="1"/>
  <c r="W3800" i="1"/>
  <c r="Z3800" i="1"/>
  <c r="W3285" i="1"/>
  <c r="W2903" i="1"/>
  <c r="Z2903" i="1"/>
  <c r="W3679" i="1"/>
  <c r="W4328" i="1"/>
  <c r="W2938" i="1"/>
  <c r="Z2938" i="1"/>
  <c r="W2772" i="1"/>
  <c r="W3338" i="1"/>
  <c r="W3588" i="1"/>
  <c r="W2734" i="1"/>
  <c r="Z2734" i="1"/>
  <c r="W3116" i="1"/>
  <c r="Z3116" i="1"/>
  <c r="Z2787" i="1"/>
  <c r="W2787" i="1"/>
  <c r="Z2817" i="1"/>
  <c r="Z3267" i="1"/>
  <c r="W3267" i="1"/>
  <c r="Z3485" i="1"/>
  <c r="W3485" i="1"/>
  <c r="Z2708" i="1"/>
  <c r="W2708" i="1"/>
  <c r="W3280" i="1"/>
  <c r="W3074" i="1"/>
  <c r="W3630" i="1"/>
  <c r="W3570" i="1"/>
  <c r="Z3536" i="1"/>
  <c r="W3536" i="1"/>
  <c r="Z2967" i="1"/>
  <c r="W3645" i="1"/>
  <c r="Z3645" i="1"/>
  <c r="W3654" i="1"/>
  <c r="W3522" i="1"/>
  <c r="W3265" i="1"/>
  <c r="Z3265" i="1"/>
  <c r="Z3591" i="1"/>
  <c r="W3202" i="1"/>
  <c r="Z3202" i="1"/>
  <c r="W3559" i="1"/>
  <c r="W3499" i="1"/>
  <c r="W3175" i="1"/>
  <c r="Z2732" i="1"/>
  <c r="Z3672" i="1"/>
  <c r="W3672" i="1"/>
  <c r="W3335" i="1"/>
  <c r="W3638" i="1"/>
  <c r="W3374" i="1"/>
  <c r="Z2758" i="1"/>
  <c r="W2908" i="1"/>
  <c r="W3443" i="1"/>
  <c r="Z3356" i="1"/>
  <c r="W3356" i="1"/>
  <c r="W2939" i="1"/>
  <c r="W2911" i="1"/>
  <c r="Z2911" i="1"/>
  <c r="W3293" i="1"/>
  <c r="Z3293" i="1"/>
  <c r="Z3071" i="1"/>
  <c r="W3071" i="1"/>
  <c r="W3020" i="1"/>
  <c r="Z3020" i="1"/>
  <c r="W3614" i="1"/>
  <c r="W3422" i="1"/>
  <c r="Z2766" i="1"/>
  <c r="W2978" i="1"/>
  <c r="W3302" i="1"/>
  <c r="Z3245" i="1"/>
  <c r="W3245" i="1"/>
  <c r="W3252" i="1"/>
  <c r="Z3252" i="1"/>
  <c r="Z2859" i="1"/>
  <c r="W2859" i="1"/>
  <c r="W3316" i="1"/>
  <c r="Z3316" i="1"/>
  <c r="W3325" i="1"/>
  <c r="Z3058" i="1"/>
  <c r="W3058" i="1"/>
  <c r="Z3477" i="1"/>
  <c r="W2838" i="1"/>
  <c r="W3569" i="1"/>
  <c r="Z3569" i="1"/>
  <c r="W3386" i="1"/>
  <c r="W2700" i="1"/>
  <c r="W3253" i="1"/>
  <c r="Z3253" i="1"/>
  <c r="W3198" i="1"/>
  <c r="W3315" i="1"/>
  <c r="Z3315" i="1"/>
  <c r="Z3424" i="1"/>
  <c r="W3424" i="1"/>
  <c r="Z3197" i="1"/>
  <c r="W3197" i="1"/>
  <c r="Z3031" i="1"/>
  <c r="W3031" i="1"/>
  <c r="W3496" i="1"/>
  <c r="Z3496" i="1"/>
  <c r="W3543" i="1"/>
  <c r="Z3543" i="1"/>
  <c r="W3440" i="1"/>
  <c r="Z3440" i="1"/>
  <c r="W2796" i="1"/>
  <c r="W3370" i="1"/>
  <c r="Z3370" i="1"/>
  <c r="W4550" i="1"/>
  <c r="Z4718" i="1"/>
  <c r="W4416" i="1"/>
  <c r="Z5077" i="1"/>
  <c r="Z5279" i="1"/>
  <c r="W4701" i="1"/>
  <c r="W4814" i="1"/>
  <c r="Z4814" i="1"/>
  <c r="Z4846" i="1"/>
  <c r="W4846" i="1"/>
  <c r="Z5028" i="1"/>
  <c r="Z4750" i="1"/>
  <c r="W4754" i="1"/>
  <c r="W5223" i="1"/>
  <c r="Z5223" i="1"/>
  <c r="Z5228" i="1"/>
  <c r="Z5176" i="1"/>
  <c r="W5176" i="1"/>
  <c r="W5243" i="1"/>
  <c r="Z5243" i="1"/>
  <c r="Z5426" i="1"/>
  <c r="W4985" i="1"/>
  <c r="Z4985" i="1"/>
  <c r="W5270" i="1"/>
  <c r="W5669" i="1"/>
  <c r="Z5669" i="1"/>
  <c r="W5435" i="1"/>
  <c r="Z5435" i="1"/>
  <c r="Z5547" i="1"/>
  <c r="W5547" i="1"/>
  <c r="W5465" i="1"/>
  <c r="W5986" i="1"/>
  <c r="Z5986" i="1"/>
  <c r="W5540" i="1"/>
  <c r="W5909" i="1"/>
  <c r="Z5909" i="1"/>
  <c r="W5510" i="1"/>
  <c r="Z5510" i="1"/>
  <c r="Z5750" i="1"/>
  <c r="W5750" i="1"/>
  <c r="W5783" i="1"/>
  <c r="Z5783" i="1"/>
  <c r="W5655" i="1"/>
  <c r="Z5338" i="1"/>
  <c r="W5338" i="1"/>
  <c r="W5795" i="1"/>
  <c r="Z5795" i="1"/>
  <c r="Z5596" i="1"/>
  <c r="W5596" i="1"/>
  <c r="W5881" i="1"/>
  <c r="Z5881" i="1"/>
  <c r="W6088" i="1"/>
  <c r="Z5707" i="1"/>
  <c r="W5707" i="1"/>
  <c r="W5948" i="1"/>
  <c r="Z5948" i="1"/>
  <c r="W6295" i="1"/>
  <c r="Z6295" i="1"/>
  <c r="Z5670" i="1"/>
  <c r="W5670" i="1"/>
  <c r="W5855" i="1"/>
  <c r="Z5855" i="1"/>
  <c r="W6388" i="1"/>
  <c r="W5800" i="1"/>
  <c r="W5885" i="1"/>
  <c r="Z5885" i="1"/>
  <c r="W5776" i="1"/>
  <c r="Z5776" i="1"/>
  <c r="W6225" i="1"/>
  <c r="Z6225" i="1"/>
  <c r="Z5889" i="1"/>
  <c r="W5988" i="1"/>
  <c r="Z5988" i="1"/>
  <c r="Z6201" i="1"/>
  <c r="W5882" i="1"/>
  <c r="Z5882" i="1"/>
  <c r="Z6246" i="1"/>
  <c r="W6246" i="1"/>
  <c r="Z6115" i="1"/>
  <c r="W6115" i="1"/>
  <c r="W6197" i="1"/>
  <c r="W6011" i="1"/>
  <c r="Z6011" i="1"/>
  <c r="W6059" i="1"/>
  <c r="Z6059" i="1"/>
  <c r="Z6241" i="1"/>
  <c r="W6241" i="1"/>
  <c r="W6098" i="1"/>
  <c r="Z6098" i="1"/>
  <c r="W6185" i="1"/>
  <c r="Z6185" i="1"/>
  <c r="W6092" i="1"/>
  <c r="W6227" i="1"/>
  <c r="W6309" i="1"/>
  <c r="Z6309" i="1"/>
  <c r="Z6264" i="1"/>
  <c r="W6264" i="1"/>
  <c r="W6291" i="1"/>
  <c r="Z6291" i="1"/>
  <c r="W6380" i="1"/>
  <c r="Z6380" i="1"/>
  <c r="W6378" i="1"/>
  <c r="Z6378" i="1"/>
  <c r="W6326" i="1"/>
  <c r="Z6326" i="1"/>
  <c r="W6200" i="1"/>
  <c r="Z6200" i="1"/>
  <c r="Z6420" i="1"/>
  <c r="W6323" i="1"/>
  <c r="Z6323" i="1"/>
  <c r="Z3855" i="1"/>
  <c r="W3217" i="1"/>
  <c r="Z3217" i="1"/>
  <c r="W4263" i="1"/>
  <c r="Z4263" i="1"/>
  <c r="W3192" i="1"/>
  <c r="Z3192" i="1"/>
  <c r="W3353" i="1"/>
  <c r="Z3353" i="1"/>
  <c r="W537" i="1"/>
  <c r="Z537" i="1"/>
  <c r="W3804" i="1"/>
  <c r="W3751" i="1"/>
  <c r="Z3751" i="1"/>
  <c r="Z203" i="1"/>
  <c r="W3832" i="1"/>
  <c r="Z3176" i="1"/>
  <c r="W3176" i="1"/>
  <c r="W3406" i="1"/>
  <c r="Z3406" i="1"/>
  <c r="W3321" i="1"/>
  <c r="W3815" i="1"/>
  <c r="Z3815" i="1"/>
  <c r="W3718" i="1"/>
  <c r="Z3718" i="1"/>
  <c r="W3141" i="1"/>
  <c r="Z3141" i="1"/>
  <c r="W3797" i="1"/>
  <c r="W594" i="1"/>
  <c r="Z594" i="1"/>
  <c r="Z3802" i="1"/>
  <c r="W3802" i="1"/>
  <c r="W3826" i="1"/>
  <c r="Z3826" i="1"/>
  <c r="W3258" i="1"/>
  <c r="W3720" i="1"/>
  <c r="W3756" i="1"/>
  <c r="W3686" i="1"/>
  <c r="W3410" i="1"/>
  <c r="Z3704" i="1"/>
  <c r="W3704" i="1"/>
  <c r="W3744" i="1"/>
  <c r="Z3722" i="1"/>
  <c r="W3722" i="1"/>
  <c r="Z3250" i="1"/>
  <c r="W3250" i="1"/>
  <c r="W3276" i="1"/>
  <c r="Z3276" i="1"/>
  <c r="Z3158" i="1"/>
  <c r="W3158" i="1"/>
  <c r="W3492" i="1"/>
  <c r="Z3492" i="1"/>
  <c r="W4456" i="1"/>
  <c r="W4525" i="1"/>
  <c r="Z5037" i="1"/>
  <c r="W5037" i="1"/>
  <c r="Z4828" i="1"/>
  <c r="W5107" i="1"/>
  <c r="W4690" i="1"/>
  <c r="Z4690" i="1"/>
  <c r="W4433" i="1"/>
  <c r="Z5062" i="1"/>
  <c r="W5055" i="1"/>
  <c r="Z4867" i="1"/>
  <c r="W4867" i="1"/>
  <c r="Z5213" i="1"/>
  <c r="W5023" i="1"/>
  <c r="Z4786" i="1"/>
  <c r="Z5096" i="1"/>
  <c r="Z4755" i="1"/>
  <c r="Z5084" i="1"/>
  <c r="W5084" i="1"/>
  <c r="W4745" i="1"/>
  <c r="Z4745" i="1"/>
  <c r="W4929" i="1"/>
  <c r="W5229" i="1"/>
  <c r="Z5229" i="1"/>
  <c r="Z5211" i="1"/>
  <c r="W5730" i="1"/>
  <c r="Z5730" i="1"/>
  <c r="Z5282" i="1"/>
  <c r="Z5161" i="1"/>
  <c r="W4974" i="1"/>
  <c r="Z4974" i="1"/>
  <c r="Z5227" i="1"/>
  <c r="W5227" i="1"/>
  <c r="W5379" i="1"/>
  <c r="Z5379" i="1"/>
  <c r="Z4953" i="1"/>
  <c r="Z5264" i="1"/>
  <c r="Z5488" i="1"/>
  <c r="W5488" i="1"/>
  <c r="W4931" i="1"/>
  <c r="Z5322" i="1"/>
  <c r="W5322" i="1"/>
  <c r="W4995" i="1"/>
  <c r="Z4995" i="1"/>
  <c r="Z5428" i="1"/>
  <c r="W5428" i="1"/>
  <c r="Z5597" i="1"/>
  <c r="W5517" i="1"/>
  <c r="Z5517" i="1"/>
  <c r="W5586" i="1"/>
  <c r="W5444" i="1"/>
  <c r="W5470" i="1"/>
  <c r="Z5470" i="1"/>
  <c r="Z5459" i="1"/>
  <c r="W5459" i="1"/>
  <c r="W5535" i="1"/>
  <c r="Z5535" i="1"/>
  <c r="W5390" i="1"/>
  <c r="Z5504" i="1"/>
  <c r="W5733" i="1"/>
  <c r="Z5733" i="1"/>
  <c r="W6099" i="1"/>
  <c r="Z6099" i="1"/>
  <c r="W5418" i="1"/>
  <c r="Z5418" i="1"/>
  <c r="W5746" i="1"/>
  <c r="Z5746" i="1"/>
  <c r="Z6211" i="1"/>
  <c r="W5417" i="1"/>
  <c r="Z5417" i="1"/>
  <c r="W6078" i="1"/>
  <c r="Z6078" i="1"/>
  <c r="W5637" i="1"/>
  <c r="Z5637" i="1"/>
  <c r="Z5433" i="1"/>
  <c r="W5433" i="1"/>
  <c r="Z5989" i="1"/>
  <c r="W6275" i="1"/>
  <c r="Z6275" i="1"/>
  <c r="W5870" i="1"/>
  <c r="Z5870" i="1"/>
  <c r="W6271" i="1"/>
  <c r="Z6271" i="1"/>
  <c r="W5621" i="1"/>
  <c r="Z5621" i="1"/>
  <c r="W6066" i="1"/>
  <c r="Z6066" i="1"/>
  <c r="Z5695" i="1"/>
  <c r="W6263" i="1"/>
  <c r="W5656" i="1"/>
  <c r="Z5980" i="1"/>
  <c r="W5980" i="1"/>
  <c r="W5794" i="1"/>
  <c r="Z5794" i="1"/>
  <c r="W6226" i="1"/>
  <c r="Z6226" i="1"/>
  <c r="W5879" i="1"/>
  <c r="Z5879" i="1"/>
  <c r="W5771" i="1"/>
  <c r="Z5771" i="1"/>
  <c r="W6173" i="1"/>
  <c r="Z6173" i="1"/>
  <c r="W5872" i="1"/>
  <c r="Z5872" i="1"/>
  <c r="W6094" i="1"/>
  <c r="Z6094" i="1"/>
  <c r="Z5876" i="1"/>
  <c r="Z6161" i="1"/>
  <c r="Z5899" i="1"/>
  <c r="W5899" i="1"/>
  <c r="W6243" i="1"/>
  <c r="Z6243" i="1"/>
  <c r="Z6188" i="1"/>
  <c r="W6188" i="1"/>
  <c r="W6157" i="1"/>
  <c r="Z6157" i="1"/>
  <c r="Z6055" i="1"/>
  <c r="W6055" i="1"/>
  <c r="Z6235" i="1"/>
  <c r="W6235" i="1"/>
  <c r="Z6024" i="1"/>
  <c r="W6162" i="1"/>
  <c r="Z6162" i="1"/>
  <c r="W6058" i="1"/>
  <c r="Z6058" i="1"/>
  <c r="Z6212" i="1"/>
  <c r="W6212" i="1"/>
  <c r="W6397" i="1"/>
  <c r="Z6397" i="1"/>
  <c r="W6374" i="1"/>
  <c r="Z6374" i="1"/>
  <c r="W6351" i="1"/>
  <c r="W6383" i="1"/>
  <c r="Z6383" i="1"/>
  <c r="W6360" i="1"/>
  <c r="Z6360" i="1"/>
  <c r="W6184" i="1"/>
  <c r="W6419" i="1"/>
  <c r="Z6419" i="1"/>
  <c r="W6305" i="1"/>
  <c r="Z6305" i="1"/>
  <c r="Z6310" i="1"/>
  <c r="W6310" i="1"/>
  <c r="W6314" i="1"/>
  <c r="Z6314" i="1"/>
  <c r="Z4323" i="1"/>
  <c r="W3728" i="1"/>
  <c r="Z3728" i="1"/>
  <c r="W3137" i="1"/>
  <c r="Z3137" i="1"/>
  <c r="W145" i="1"/>
  <c r="Z145" i="1"/>
  <c r="W411" i="1"/>
  <c r="Z411" i="1"/>
  <c r="W3273" i="1"/>
  <c r="Z3273" i="1"/>
  <c r="W3791" i="1"/>
  <c r="Z3791" i="1"/>
  <c r="W518" i="1"/>
  <c r="W3724" i="1"/>
  <c r="W3794" i="1"/>
  <c r="Z3794" i="1"/>
  <c r="W3294" i="1"/>
  <c r="W3152" i="1"/>
  <c r="Z3152" i="1"/>
  <c r="W3696" i="1"/>
  <c r="Z3733" i="1"/>
  <c r="W3733" i="1"/>
  <c r="Z3147" i="1"/>
  <c r="W3147" i="1"/>
  <c r="W446" i="1"/>
  <c r="W3725" i="1"/>
  <c r="W3764" i="1"/>
  <c r="W3159" i="1"/>
  <c r="Z3159" i="1"/>
  <c r="W3131" i="1"/>
  <c r="Z3131" i="1"/>
  <c r="W78" i="1"/>
  <c r="Z3692" i="1"/>
  <c r="W3781" i="1"/>
  <c r="Z3781" i="1"/>
  <c r="W3703" i="1"/>
  <c r="W292" i="1"/>
  <c r="Z292" i="1"/>
  <c r="W3813" i="1"/>
  <c r="Z3813" i="1"/>
  <c r="Z3135" i="1"/>
  <c r="W3135" i="1"/>
  <c r="W512" i="1"/>
  <c r="Z512" i="1"/>
  <c r="W3367" i="1"/>
  <c r="Z3368" i="1"/>
  <c r="W3368" i="1"/>
  <c r="W3334" i="1"/>
  <c r="Z3334" i="1"/>
  <c r="W3277" i="1"/>
  <c r="Z3277" i="1"/>
  <c r="W4060" i="1"/>
  <c r="W4025" i="1"/>
  <c r="Z4554" i="1"/>
  <c r="W4554" i="1"/>
  <c r="Z4723" i="1"/>
  <c r="W4807" i="1"/>
  <c r="Z4807" i="1"/>
  <c r="Z4702" i="1"/>
  <c r="Z4838" i="1"/>
  <c r="W5014" i="1"/>
  <c r="Z5014" i="1"/>
  <c r="W4776" i="1"/>
  <c r="Z5029" i="1"/>
  <c r="W5029" i="1"/>
  <c r="W4719" i="1"/>
  <c r="Z4729" i="1"/>
  <c r="W5072" i="1"/>
  <c r="W4945" i="1"/>
  <c r="Z5194" i="1"/>
  <c r="W5441" i="1"/>
  <c r="W4913" i="1"/>
  <c r="W5218" i="1"/>
  <c r="W5205" i="1"/>
  <c r="W5593" i="1"/>
  <c r="W4933" i="1"/>
  <c r="Z4933" i="1"/>
  <c r="W4937" i="1"/>
  <c r="W5277" i="1"/>
  <c r="Z5277" i="1"/>
  <c r="W5156" i="1"/>
  <c r="W5216" i="1"/>
  <c r="W5327" i="1"/>
  <c r="W5457" i="1"/>
  <c r="Z5457" i="1"/>
  <c r="Z4926" i="1"/>
  <c r="Z5215" i="1"/>
  <c r="W5215" i="1"/>
  <c r="Z5524" i="1"/>
  <c r="W5524" i="1"/>
  <c r="W5319" i="1"/>
  <c r="Z5319" i="1"/>
  <c r="W5174" i="1"/>
  <c r="Z5174" i="1"/>
  <c r="W5594" i="1"/>
  <c r="Z5594" i="1"/>
  <c r="W5830" i="1"/>
  <c r="Z5830" i="1"/>
  <c r="W5568" i="1"/>
  <c r="Z5568" i="1"/>
  <c r="W5724" i="1"/>
  <c r="Z5724" i="1"/>
  <c r="W5393" i="1"/>
  <c r="Z5393" i="1"/>
  <c r="W5611" i="1"/>
  <c r="W5512" i="1"/>
  <c r="Z5512" i="1"/>
  <c r="W5856" i="1"/>
  <c r="Z5443" i="1"/>
  <c r="W5520" i="1"/>
  <c r="W5357" i="1"/>
  <c r="Z5357" i="1"/>
  <c r="W5479" i="1"/>
  <c r="Z5479" i="1"/>
  <c r="W5712" i="1"/>
  <c r="Z5712" i="1"/>
  <c r="Z6251" i="1"/>
  <c r="W5344" i="1"/>
  <c r="Z5344" i="1"/>
  <c r="W5630" i="1"/>
  <c r="Z5408" i="1"/>
  <c r="W5408" i="1"/>
  <c r="W5612" i="1"/>
  <c r="Z5612" i="1"/>
  <c r="Z5411" i="1"/>
  <c r="W5411" i="1"/>
  <c r="Z5598" i="1"/>
  <c r="W5598" i="1"/>
  <c r="Z5743" i="1"/>
  <c r="Z5952" i="1"/>
  <c r="W5952" i="1"/>
  <c r="W6244" i="1"/>
  <c r="W5684" i="1"/>
  <c r="Z5684" i="1"/>
  <c r="W5847" i="1"/>
  <c r="Z5847" i="1"/>
  <c r="W6205" i="1"/>
  <c r="Z6205" i="1"/>
  <c r="Z5615" i="1"/>
  <c r="W5915" i="1"/>
  <c r="W5631" i="1"/>
  <c r="Z5631" i="1"/>
  <c r="W5798" i="1"/>
  <c r="Z5798" i="1"/>
  <c r="Z5644" i="1"/>
  <c r="Z5969" i="1"/>
  <c r="W5969" i="1"/>
  <c r="W6174" i="1"/>
  <c r="Z6174" i="1"/>
  <c r="Z5868" i="1"/>
  <c r="W5868" i="1"/>
  <c r="Z6140" i="1"/>
  <c r="W5861" i="1"/>
  <c r="Z5861" i="1"/>
  <c r="Z6095" i="1"/>
  <c r="W6095" i="1"/>
  <c r="W5972" i="1"/>
  <c r="Z5972" i="1"/>
  <c r="W5854" i="1"/>
  <c r="W6047" i="1"/>
  <c r="Z6047" i="1"/>
  <c r="W6292" i="1"/>
  <c r="Z6292" i="1"/>
  <c r="W5865" i="1"/>
  <c r="Z5865" i="1"/>
  <c r="Z6131" i="1"/>
  <c r="Z6043" i="1"/>
  <c r="W6237" i="1"/>
  <c r="Z6237" i="1"/>
  <c r="W6418" i="1"/>
  <c r="W6007" i="1"/>
  <c r="Z6007" i="1"/>
  <c r="Z6180" i="1"/>
  <c r="W6180" i="1"/>
  <c r="Z6122" i="1"/>
  <c r="W6122" i="1"/>
  <c r="Z6044" i="1"/>
  <c r="W6044" i="1"/>
  <c r="Z6229" i="1"/>
  <c r="W6229" i="1"/>
  <c r="W6006" i="1"/>
  <c r="Z6006" i="1"/>
  <c r="W6156" i="1"/>
  <c r="Z6156" i="1"/>
  <c r="Z6054" i="1"/>
  <c r="W6206" i="1"/>
  <c r="Z6206" i="1"/>
  <c r="Z6239" i="1"/>
  <c r="W6239" i="1"/>
  <c r="W6365" i="1"/>
  <c r="Z6365" i="1"/>
  <c r="W6345" i="1"/>
  <c r="Z6345" i="1"/>
  <c r="W6362" i="1"/>
  <c r="Z6362" i="1"/>
  <c r="Z6361" i="1"/>
  <c r="W6355" i="1"/>
  <c r="Z6355" i="1"/>
  <c r="Z6429" i="1"/>
  <c r="W6429" i="1"/>
  <c r="W6104" i="1"/>
  <c r="Z6104" i="1"/>
  <c r="W6179" i="1"/>
  <c r="W6406" i="1"/>
  <c r="W6294" i="1"/>
  <c r="Z6294" i="1"/>
  <c r="Z6304" i="1"/>
  <c r="W6304" i="1"/>
  <c r="W6303" i="1"/>
  <c r="Z6303" i="1"/>
  <c r="W4259" i="1"/>
  <c r="Z4259" i="1"/>
  <c r="W3924" i="1"/>
  <c r="Z3924" i="1"/>
  <c r="Z3619" i="1"/>
  <c r="W3619" i="1"/>
  <c r="W3348" i="1"/>
  <c r="Z3348" i="1"/>
  <c r="W3224" i="1"/>
  <c r="Z3224" i="1"/>
  <c r="Z3769" i="1"/>
  <c r="W3769" i="1"/>
  <c r="W489" i="1"/>
  <c r="Z3774" i="1"/>
  <c r="W3774" i="1"/>
  <c r="W3749" i="1"/>
  <c r="Z3296" i="1"/>
  <c r="W3296" i="1"/>
  <c r="W3831" i="1"/>
  <c r="Z3831" i="1"/>
  <c r="W3715" i="1"/>
  <c r="Z3715" i="1"/>
  <c r="W3376" i="1"/>
  <c r="Z3376" i="1"/>
  <c r="W3690" i="1"/>
  <c r="Z3690" i="1"/>
  <c r="W554" i="1"/>
  <c r="W3823" i="1"/>
  <c r="Z3823" i="1"/>
  <c r="Z3140" i="1"/>
  <c r="W3140" i="1"/>
  <c r="W3700" i="1"/>
  <c r="Z34" i="1"/>
  <c r="W34" i="1"/>
  <c r="W3609" i="1"/>
  <c r="Z3609" i="1"/>
  <c r="W3793" i="1"/>
  <c r="Z3793" i="1"/>
  <c r="W3824" i="1"/>
  <c r="Z3824" i="1"/>
  <c r="W3717" i="1"/>
  <c r="Z3717" i="1"/>
  <c r="Z87" i="1"/>
  <c r="W3593" i="1"/>
  <c r="Z3593" i="1"/>
  <c r="Z3817" i="1"/>
  <c r="W3817" i="1"/>
  <c r="W3210" i="1"/>
  <c r="W3701" i="1"/>
  <c r="Z244" i="1"/>
  <c r="W3727" i="1"/>
  <c r="Z3727" i="1"/>
  <c r="W3757" i="1"/>
  <c r="Z3757" i="1"/>
  <c r="W3750" i="1"/>
  <c r="W4006" i="1"/>
  <c r="W4488" i="1"/>
  <c r="Z4488" i="1"/>
  <c r="Z4642" i="1"/>
  <c r="W4549" i="1"/>
  <c r="W4417" i="1"/>
  <c r="W4623" i="1"/>
  <c r="Z4735" i="1"/>
  <c r="W4735" i="1"/>
  <c r="W4796" i="1"/>
  <c r="Z4796" i="1"/>
  <c r="W4756" i="1"/>
  <c r="W5251" i="1"/>
  <c r="Z5251" i="1"/>
  <c r="W4888" i="1"/>
  <c r="Z4888" i="1"/>
  <c r="Z4724" i="1"/>
  <c r="Z4935" i="1"/>
  <c r="Z4908" i="1"/>
  <c r="W4908" i="1"/>
  <c r="Z5212" i="1"/>
  <c r="W5212" i="1"/>
  <c r="Z5961" i="1"/>
  <c r="W5961" i="1"/>
  <c r="W5193" i="1"/>
  <c r="W4928" i="1"/>
  <c r="Z4928" i="1"/>
  <c r="W5167" i="1"/>
  <c r="Z5167" i="1"/>
  <c r="W4912" i="1"/>
  <c r="W5271" i="1"/>
  <c r="W4959" i="1"/>
  <c r="W4921" i="1"/>
  <c r="Z4921" i="1"/>
  <c r="W5237" i="1"/>
  <c r="Z5237" i="1"/>
  <c r="W5202" i="1"/>
  <c r="Z5202" i="1"/>
  <c r="Z4983" i="1"/>
  <c r="W5169" i="1"/>
  <c r="Z5169" i="1"/>
  <c r="Z5584" i="1"/>
  <c r="W5584" i="1"/>
  <c r="Z5445" i="1"/>
  <c r="W5445" i="1"/>
  <c r="W5685" i="1"/>
  <c r="Z5685" i="1"/>
  <c r="W5507" i="1"/>
  <c r="Z5507" i="1"/>
  <c r="W5377" i="1"/>
  <c r="Z5377" i="1"/>
  <c r="W5995" i="1"/>
  <c r="Z5995" i="1"/>
  <c r="W5492" i="1"/>
  <c r="Z5546" i="1"/>
  <c r="W5546" i="1"/>
  <c r="Z5376" i="1"/>
  <c r="Z5591" i="1"/>
  <c r="Z5449" i="1"/>
  <c r="W5449" i="1"/>
  <c r="Z5321" i="1"/>
  <c r="W5437" i="1"/>
  <c r="Z5437" i="1"/>
  <c r="Z5653" i="1"/>
  <c r="W5653" i="1"/>
  <c r="Z5348" i="1"/>
  <c r="W5474" i="1"/>
  <c r="Z5474" i="1"/>
  <c r="Z5691" i="1"/>
  <c r="W5462" i="1"/>
  <c r="Z5462" i="1"/>
  <c r="W5829" i="1"/>
  <c r="Z5829" i="1"/>
  <c r="Z5339" i="1"/>
  <c r="W5403" i="1"/>
  <c r="Z5403" i="1"/>
  <c r="W5686" i="1"/>
  <c r="W5955" i="1"/>
  <c r="Z5955" i="1"/>
  <c r="W5599" i="1"/>
  <c r="Z5599" i="1"/>
  <c r="W5731" i="1"/>
  <c r="Z5731" i="1"/>
  <c r="W6209" i="1"/>
  <c r="Z6209" i="1"/>
  <c r="W5676" i="1"/>
  <c r="Z5676" i="1"/>
  <c r="Z5824" i="1"/>
  <c r="W5824" i="1"/>
  <c r="Z5595" i="1"/>
  <c r="W5595" i="1"/>
  <c r="Z6238" i="1"/>
  <c r="Z5671" i="1"/>
  <c r="W5671" i="1"/>
  <c r="Z5903" i="1"/>
  <c r="W5903" i="1"/>
  <c r="W5626" i="1"/>
  <c r="Z5626" i="1"/>
  <c r="Z5787" i="1"/>
  <c r="W5787" i="1"/>
  <c r="W5638" i="1"/>
  <c r="Z5932" i="1"/>
  <c r="W5932" i="1"/>
  <c r="W5862" i="1"/>
  <c r="Z5862" i="1"/>
  <c r="W6390" i="1"/>
  <c r="Z6390" i="1"/>
  <c r="Z5951" i="1"/>
  <c r="W5951" i="1"/>
  <c r="Z5838" i="1"/>
  <c r="W5838" i="1"/>
  <c r="W6022" i="1"/>
  <c r="Z6022" i="1"/>
  <c r="Z5853" i="1"/>
  <c r="W5853" i="1"/>
  <c r="Z6353" i="1"/>
  <c r="W6353" i="1"/>
  <c r="W5859" i="1"/>
  <c r="Z5859" i="1"/>
  <c r="W6009" i="1"/>
  <c r="Z6009" i="1"/>
  <c r="Z6081" i="1"/>
  <c r="W6081" i="1"/>
  <c r="Z6230" i="1"/>
  <c r="W6230" i="1"/>
  <c r="W6002" i="1"/>
  <c r="Z6002" i="1"/>
  <c r="W6113" i="1"/>
  <c r="Z6113" i="1"/>
  <c r="Z6038" i="1"/>
  <c r="Z6220" i="1"/>
  <c r="W6220" i="1"/>
  <c r="W6150" i="1"/>
  <c r="Z6150" i="1"/>
  <c r="W6037" i="1"/>
  <c r="Z6037" i="1"/>
  <c r="W6193" i="1"/>
  <c r="Z6193" i="1"/>
  <c r="Z6087" i="1"/>
  <c r="W6233" i="1"/>
  <c r="W6320" i="1"/>
  <c r="Z6320" i="1"/>
  <c r="W6344" i="1"/>
  <c r="Z6344" i="1"/>
  <c r="W6343" i="1"/>
  <c r="Z6343" i="1"/>
  <c r="W6350" i="1"/>
  <c r="Z6350" i="1"/>
  <c r="W6421" i="1"/>
  <c r="Z6421" i="1"/>
  <c r="Z6171" i="1"/>
  <c r="W6171" i="1"/>
  <c r="W6386" i="1"/>
  <c r="Z6386" i="1"/>
  <c r="W6367" i="1"/>
  <c r="Z6367" i="1"/>
  <c r="W6427" i="1"/>
  <c r="Z6427" i="1"/>
  <c r="W6416" i="1"/>
  <c r="Z6416" i="1"/>
  <c r="W6296" i="1"/>
  <c r="Z3297" i="1"/>
  <c r="Z3168" i="1"/>
  <c r="W3168" i="1"/>
  <c r="W3163" i="1"/>
  <c r="W3171" i="1"/>
  <c r="Z3171" i="1"/>
  <c r="W495" i="1"/>
  <c r="Z495" i="1"/>
  <c r="W3788" i="1"/>
  <c r="Z3788" i="1"/>
  <c r="W3795" i="1"/>
  <c r="Z3795" i="1"/>
  <c r="W3755" i="1"/>
  <c r="W3737" i="1"/>
  <c r="Z3737" i="1"/>
  <c r="W3822" i="1"/>
  <c r="Z3822" i="1"/>
  <c r="Z3185" i="1"/>
  <c r="W3185" i="1"/>
  <c r="W3161" i="1"/>
  <c r="Z3161" i="1"/>
  <c r="W3191" i="1"/>
  <c r="Z3191" i="1"/>
  <c r="W3743" i="1"/>
  <c r="Z3743" i="1"/>
  <c r="W3145" i="1"/>
  <c r="Z3145" i="1"/>
  <c r="W3399" i="1"/>
  <c r="Z3399" i="1"/>
  <c r="W3513" i="1"/>
  <c r="Z3513" i="1"/>
  <c r="W3226" i="1"/>
  <c r="Z3226" i="1"/>
  <c r="W3748" i="1"/>
  <c r="W123" i="1"/>
  <c r="Z123" i="1"/>
  <c r="Z3710" i="1"/>
  <c r="W3784" i="1"/>
  <c r="W80" i="1"/>
  <c r="Z80" i="1"/>
  <c r="W3363" i="1"/>
  <c r="Z3363" i="1"/>
  <c r="W3494" i="1"/>
  <c r="W4255" i="1"/>
  <c r="W4483" i="1"/>
  <c r="Z4463" i="1"/>
  <c r="W4632" i="1"/>
  <c r="Z4632" i="1"/>
  <c r="W4576" i="1"/>
  <c r="W4408" i="1"/>
  <c r="Z4408" i="1"/>
  <c r="W4501" i="1"/>
  <c r="Z4501" i="1"/>
  <c r="W4713" i="1"/>
  <c r="Z4773" i="1"/>
  <c r="Z4692" i="1"/>
  <c r="Z5016" i="1"/>
  <c r="W5126" i="1"/>
  <c r="Z5126" i="1"/>
  <c r="W4791" i="1"/>
  <c r="Z4791" i="1"/>
  <c r="Z4982" i="1"/>
  <c r="W4762" i="1"/>
  <c r="W5086" i="1"/>
  <c r="W4747" i="1"/>
  <c r="Z4747" i="1"/>
  <c r="W5000" i="1"/>
  <c r="Z5000" i="1"/>
  <c r="Z5118" i="1"/>
  <c r="W5067" i="1"/>
  <c r="Z4879" i="1"/>
  <c r="W5026" i="1"/>
  <c r="W4903" i="1"/>
  <c r="Z4903" i="1"/>
  <c r="Z5199" i="1"/>
  <c r="Z5311" i="1"/>
  <c r="Z5188" i="1"/>
  <c r="W5468" i="1"/>
  <c r="Z5468" i="1"/>
  <c r="W4922" i="1"/>
  <c r="Z4922" i="1"/>
  <c r="Z4902" i="1"/>
  <c r="W5265" i="1"/>
  <c r="Z5265" i="1"/>
  <c r="W5589" i="1"/>
  <c r="W4932" i="1"/>
  <c r="Z5192" i="1"/>
  <c r="Z5221" i="1"/>
  <c r="W5221" i="1"/>
  <c r="Z4905" i="1"/>
  <c r="Z5191" i="1"/>
  <c r="W5191" i="1"/>
  <c r="Z5308" i="1"/>
  <c r="W5308" i="1"/>
  <c r="Z4967" i="1"/>
  <c r="W4967" i="1"/>
  <c r="W5280" i="1"/>
  <c r="Z5280" i="1"/>
  <c r="Z5159" i="1"/>
  <c r="W5159" i="1"/>
  <c r="Z5405" i="1"/>
  <c r="Z5553" i="1"/>
  <c r="Z5875" i="1"/>
  <c r="W5875" i="1"/>
  <c r="W5502" i="1"/>
  <c r="Z5502" i="1"/>
  <c r="W5370" i="1"/>
  <c r="W5541" i="1"/>
  <c r="Z5541" i="1"/>
  <c r="Z5350" i="1"/>
  <c r="W5350" i="1"/>
  <c r="W5438" i="1"/>
  <c r="Z5438" i="1"/>
  <c r="W5585" i="1"/>
  <c r="Z5585" i="1"/>
  <c r="W5430" i="1"/>
  <c r="Z5430" i="1"/>
  <c r="W5848" i="1"/>
  <c r="Z5848" i="1"/>
  <c r="Z5806" i="1"/>
  <c r="W5806" i="1"/>
  <c r="Z5328" i="1"/>
  <c r="W5328" i="1"/>
  <c r="Z5605" i="1"/>
  <c r="W5605" i="1"/>
  <c r="Z5392" i="1"/>
  <c r="W5392" i="1"/>
  <c r="Z5372" i="1"/>
  <c r="W5372" i="1"/>
  <c r="W6001" i="1"/>
  <c r="W5931" i="1"/>
  <c r="Z5931" i="1"/>
  <c r="Z5919" i="1"/>
  <c r="W5919" i="1"/>
  <c r="W6169" i="1"/>
  <c r="W5672" i="1"/>
  <c r="Z5672" i="1"/>
  <c r="W6159" i="1"/>
  <c r="Z6159" i="1"/>
  <c r="Z5664" i="1"/>
  <c r="W5880" i="1"/>
  <c r="Z5880" i="1"/>
  <c r="Z6153" i="1"/>
  <c r="W6153" i="1"/>
  <c r="Z5619" i="1"/>
  <c r="W5619" i="1"/>
  <c r="W5775" i="1"/>
  <c r="Z5775" i="1"/>
  <c r="W5613" i="1"/>
  <c r="Z5613" i="1"/>
  <c r="Z5958" i="1"/>
  <c r="W5958" i="1"/>
  <c r="Z5845" i="1"/>
  <c r="W5845" i="1"/>
  <c r="Z5998" i="1"/>
  <c r="W5844" i="1"/>
  <c r="Z5844" i="1"/>
  <c r="Z6072" i="1"/>
  <c r="W6072" i="1"/>
  <c r="Z5945" i="1"/>
  <c r="W5945" i="1"/>
  <c r="Z5977" i="1"/>
  <c r="W5977" i="1"/>
  <c r="W5843" i="1"/>
  <c r="Z5843" i="1"/>
  <c r="Z5813" i="1"/>
  <c r="W5813" i="1"/>
  <c r="Z6222" i="1"/>
  <c r="W6222" i="1"/>
  <c r="W6346" i="1"/>
  <c r="Z6346" i="1"/>
  <c r="Z6130" i="1"/>
  <c r="W6130" i="1"/>
  <c r="Z6285" i="1"/>
  <c r="W6285" i="1"/>
  <c r="W6411" i="1"/>
  <c r="Z6411" i="1"/>
  <c r="Z6034" i="1"/>
  <c r="W6207" i="1"/>
  <c r="Z6207" i="1"/>
  <c r="W6143" i="1"/>
  <c r="Z6143" i="1"/>
  <c r="W6028" i="1"/>
  <c r="Z6028" i="1"/>
  <c r="W6218" i="1"/>
  <c r="W6308" i="1"/>
  <c r="Z6308" i="1"/>
  <c r="W6329" i="1"/>
  <c r="Z6329" i="1"/>
  <c r="W6338" i="1"/>
  <c r="Z6338" i="1"/>
  <c r="W6333" i="1"/>
  <c r="Z6333" i="1"/>
  <c r="Z6412" i="1"/>
  <c r="W6412" i="1"/>
  <c r="Z6276" i="1"/>
  <c r="W6276" i="1"/>
  <c r="W6164" i="1"/>
  <c r="Z6164" i="1"/>
  <c r="W6417" i="1"/>
  <c r="Z6417" i="1"/>
  <c r="W4245" i="1"/>
  <c r="Z4245" i="1"/>
  <c r="W3864" i="1"/>
  <c r="W3132" i="1"/>
  <c r="Z3132" i="1"/>
  <c r="W3237" i="1"/>
  <c r="Z3237" i="1"/>
  <c r="W3254" i="1"/>
  <c r="Z3461" i="1"/>
  <c r="Z3212" i="1"/>
  <c r="W3212" i="1"/>
  <c r="W439" i="1"/>
  <c r="Z439" i="1"/>
  <c r="W3417" i="1"/>
  <c r="Z3417" i="1"/>
  <c r="W3825" i="1"/>
  <c r="Z3825" i="1"/>
  <c r="W3636" i="1"/>
  <c r="Z3636" i="1"/>
  <c r="Z487" i="1"/>
  <c r="W487" i="1"/>
  <c r="W3170" i="1"/>
  <c r="W3134" i="1"/>
  <c r="W161" i="1"/>
  <c r="W3772" i="1"/>
  <c r="W3699" i="1"/>
  <c r="Z3699" i="1"/>
  <c r="W3708" i="1"/>
  <c r="Z3227" i="1"/>
  <c r="W3227" i="1"/>
  <c r="W109" i="1"/>
  <c r="Z109" i="1"/>
  <c r="W3169" i="1"/>
  <c r="Z3169" i="1"/>
  <c r="W3602" i="1"/>
  <c r="W3289" i="1"/>
  <c r="Z3289" i="1"/>
  <c r="W402" i="1"/>
  <c r="W3242" i="1"/>
  <c r="W3747" i="1"/>
  <c r="Z3747" i="1"/>
  <c r="W211" i="1"/>
  <c r="W3773" i="1"/>
  <c r="Z3773" i="1"/>
  <c r="Z3766" i="1"/>
  <c r="W3766" i="1"/>
  <c r="W3818" i="1"/>
  <c r="Z3193" i="1"/>
  <c r="W3193" i="1"/>
  <c r="W3397" i="1"/>
  <c r="Z3397" i="1"/>
  <c r="W4033" i="1"/>
  <c r="W4439" i="1"/>
  <c r="Z4626" i="1"/>
  <c r="W4482" i="1"/>
  <c r="Z4482" i="1"/>
  <c r="Z4631" i="1"/>
  <c r="W4631" i="1"/>
  <c r="W4596" i="1"/>
  <c r="W4542" i="1"/>
  <c r="Z4612" i="1"/>
  <c r="W4645" i="1"/>
  <c r="Z4645" i="1"/>
  <c r="Z4600" i="1"/>
  <c r="W4600" i="1"/>
  <c r="Z4767" i="1"/>
  <c r="W5119" i="1"/>
  <c r="Z5101" i="1"/>
  <c r="W5101" i="1"/>
  <c r="W4699" i="1"/>
  <c r="W4689" i="1"/>
  <c r="Z4689" i="1"/>
  <c r="W5018" i="1"/>
  <c r="Z5018" i="1"/>
  <c r="W4999" i="1"/>
  <c r="Z4999" i="1"/>
  <c r="Z5173" i="1"/>
  <c r="W5641" i="1"/>
  <c r="Z5317" i="1"/>
  <c r="W5317" i="1"/>
  <c r="W5152" i="1"/>
  <c r="Z5152" i="1"/>
  <c r="Z5300" i="1"/>
  <c r="W5260" i="1"/>
  <c r="Z5260" i="1"/>
  <c r="Z5529" i="1"/>
  <c r="W5529" i="1"/>
  <c r="W5187" i="1"/>
  <c r="Z5187" i="1"/>
  <c r="Z5209" i="1"/>
  <c r="W5209" i="1"/>
  <c r="W5810" i="1"/>
  <c r="Z5810" i="1"/>
  <c r="W4901" i="1"/>
  <c r="Z4901" i="1"/>
  <c r="W5186" i="1"/>
  <c r="Z5186" i="1"/>
  <c r="W5012" i="1"/>
  <c r="Z5012" i="1"/>
  <c r="W5303" i="1"/>
  <c r="Z5303" i="1"/>
  <c r="W5165" i="1"/>
  <c r="W4962" i="1"/>
  <c r="Z4962" i="1"/>
  <c r="W5252" i="1"/>
  <c r="Z5252" i="1"/>
  <c r="W5154" i="1"/>
  <c r="Z5154" i="1"/>
  <c r="W5555" i="1"/>
  <c r="Z5555" i="1"/>
  <c r="W5396" i="1"/>
  <c r="W5473" i="1"/>
  <c r="Z5726" i="1"/>
  <c r="W5394" i="1"/>
  <c r="W5807" i="1"/>
  <c r="Z5807" i="1"/>
  <c r="Z5471" i="1"/>
  <c r="W5471" i="1"/>
  <c r="Z5536" i="1"/>
  <c r="W5536" i="1"/>
  <c r="Z5342" i="1"/>
  <c r="Z5571" i="1"/>
  <c r="Z5407" i="1"/>
  <c r="Z5756" i="1"/>
  <c r="W5566" i="1"/>
  <c r="W5422" i="1"/>
  <c r="Z5422" i="1"/>
  <c r="Z5570" i="1"/>
  <c r="W5453" i="1"/>
  <c r="Z5453" i="1"/>
  <c r="W5902" i="1"/>
  <c r="Z5902" i="1"/>
  <c r="Z5654" i="1"/>
  <c r="W5654" i="1"/>
  <c r="W5674" i="1"/>
  <c r="Z5674" i="1"/>
  <c r="Z5816" i="1"/>
  <c r="W5816" i="1"/>
  <c r="Z5371" i="1"/>
  <c r="W5722" i="1"/>
  <c r="Z5722" i="1"/>
  <c r="Z5860" i="1"/>
  <c r="W5860" i="1"/>
  <c r="Z5689" i="1"/>
  <c r="Z6125" i="1"/>
  <c r="W6125" i="1"/>
  <c r="Z5790" i="1"/>
  <c r="W5790" i="1"/>
  <c r="Z5713" i="1"/>
  <c r="W5713" i="1"/>
  <c r="W5927" i="1"/>
  <c r="Z5927" i="1"/>
  <c r="W6117" i="1"/>
  <c r="W5646" i="1"/>
  <c r="Z5646" i="1"/>
  <c r="Z5614" i="1"/>
  <c r="W5763" i="1"/>
  <c r="Z5763" i="1"/>
  <c r="Z5897" i="1"/>
  <c r="W5897" i="1"/>
  <c r="Z6077" i="1"/>
  <c r="W6077" i="1"/>
  <c r="Z5953" i="1"/>
  <c r="W5953" i="1"/>
  <c r="W5840" i="1"/>
  <c r="Z5840" i="1"/>
  <c r="W5993" i="1"/>
  <c r="Z5993" i="1"/>
  <c r="W6061" i="1"/>
  <c r="W5826" i="1"/>
  <c r="Z5826" i="1"/>
  <c r="W5966" i="1"/>
  <c r="Z5966" i="1"/>
  <c r="W5837" i="1"/>
  <c r="Z5837" i="1"/>
  <c r="Z6101" i="1"/>
  <c r="W6101" i="1"/>
  <c r="W5982" i="1"/>
  <c r="Z5982" i="1"/>
  <c r="W6262" i="1"/>
  <c r="Z6262" i="1"/>
  <c r="Z6056" i="1"/>
  <c r="W6056" i="1"/>
  <c r="Z6089" i="1"/>
  <c r="W6089" i="1"/>
  <c r="Z6106" i="1"/>
  <c r="W6106" i="1"/>
  <c r="Z6279" i="1"/>
  <c r="W6279" i="1"/>
  <c r="W6375" i="1"/>
  <c r="Z6375" i="1"/>
  <c r="Z6202" i="1"/>
  <c r="W6202" i="1"/>
  <c r="W6284" i="1"/>
  <c r="Z6005" i="1"/>
  <c r="W6005" i="1"/>
  <c r="W6168" i="1"/>
  <c r="Z6168" i="1"/>
  <c r="Z6068" i="1"/>
  <c r="W6068" i="1"/>
  <c r="W6147" i="1"/>
  <c r="Z6147" i="1"/>
  <c r="W6318" i="1"/>
  <c r="Z6318" i="1"/>
  <c r="W6334" i="1"/>
  <c r="W6327" i="1"/>
  <c r="Z6327" i="1"/>
  <c r="W6392" i="1"/>
  <c r="Z6392" i="1"/>
  <c r="Z6265" i="1"/>
  <c r="W6265" i="1"/>
  <c r="W6149" i="1"/>
  <c r="Z6149" i="1"/>
  <c r="W6337" i="1"/>
  <c r="Z6337" i="1"/>
  <c r="W6341" i="1"/>
  <c r="Z6341" i="1"/>
  <c r="W6410" i="1"/>
  <c r="Z6410" i="1"/>
  <c r="W6405" i="1"/>
  <c r="Z6405" i="1"/>
  <c r="W3919" i="1"/>
  <c r="Z3919" i="1"/>
  <c r="W3444" i="1"/>
  <c r="Z3444" i="1"/>
  <c r="W3179" i="1"/>
  <c r="Z3209" i="1"/>
  <c r="W3209" i="1"/>
  <c r="Z3687" i="1"/>
  <c r="W3687" i="1"/>
  <c r="W297" i="1"/>
  <c r="Z297" i="1"/>
  <c r="W3337" i="1"/>
  <c r="Z3337" i="1"/>
  <c r="W3746" i="1"/>
  <c r="Z3746" i="1"/>
  <c r="Z3551" i="1"/>
  <c r="W3551" i="1"/>
  <c r="Z3481" i="1"/>
  <c r="W3165" i="1"/>
  <c r="Z3625" i="1"/>
  <c r="W3713" i="1"/>
  <c r="W3821" i="1"/>
  <c r="Z3714" i="1"/>
  <c r="W3714" i="1"/>
  <c r="Z3416" i="1"/>
  <c r="W3416" i="1"/>
  <c r="W3754" i="1"/>
  <c r="Z3754" i="1"/>
  <c r="W3812" i="1"/>
  <c r="Z3812" i="1"/>
  <c r="Z3683" i="1"/>
  <c r="W3500" i="1"/>
  <c r="Z3500" i="1"/>
  <c r="W424" i="1"/>
  <c r="Z424" i="1"/>
  <c r="W3144" i="1"/>
  <c r="Z3144" i="1"/>
  <c r="Z3382" i="1"/>
  <c r="W3382" i="1"/>
  <c r="Z3167" i="1"/>
  <c r="W3167" i="1"/>
  <c r="W3434" i="1"/>
  <c r="W3177" i="1"/>
  <c r="Z3177" i="1"/>
  <c r="W3711" i="1"/>
  <c r="Z3711" i="1"/>
  <c r="W4509" i="1"/>
  <c r="Z4874" i="1"/>
  <c r="W4625" i="1"/>
  <c r="Z4625" i="1"/>
  <c r="W4585" i="1"/>
  <c r="Z4485" i="1"/>
  <c r="W4485" i="1"/>
  <c r="Z4606" i="1"/>
  <c r="Z4594" i="1"/>
  <c r="Z4787" i="1"/>
  <c r="Z5087" i="1"/>
  <c r="W4862" i="1"/>
  <c r="Z4862" i="1"/>
  <c r="W5103" i="1"/>
  <c r="W5102" i="1"/>
  <c r="W5090" i="1"/>
  <c r="W4694" i="1"/>
  <c r="Z4998" i="1"/>
  <c r="W4813" i="1"/>
  <c r="Z4813" i="1"/>
  <c r="W4904" i="1"/>
  <c r="W5195" i="1"/>
  <c r="W5168" i="1"/>
  <c r="W5997" i="1"/>
  <c r="Z5997" i="1"/>
  <c r="W5140" i="1"/>
  <c r="Z5140" i="1"/>
  <c r="W5509" i="1"/>
  <c r="Z5203" i="1"/>
  <c r="W5203" i="1"/>
  <c r="Z4973" i="1"/>
  <c r="W5297" i="1"/>
  <c r="Z5131" i="1"/>
  <c r="W5131" i="1"/>
  <c r="W4957" i="1"/>
  <c r="Z4957" i="1"/>
  <c r="Z5246" i="1"/>
  <c r="Z5143" i="1"/>
  <c r="W5143" i="1"/>
  <c r="Z5544" i="1"/>
  <c r="Z5389" i="1"/>
  <c r="W5389" i="1"/>
  <c r="Z5710" i="1"/>
  <c r="W5533" i="1"/>
  <c r="Z5533" i="1"/>
  <c r="Z5386" i="1"/>
  <c r="W6219" i="1"/>
  <c r="Z6219" i="1"/>
  <c r="Z6141" i="1"/>
  <c r="W6141" i="1"/>
  <c r="W5460" i="1"/>
  <c r="Z5460" i="1"/>
  <c r="Z5532" i="1"/>
  <c r="W5333" i="1"/>
  <c r="Z5333" i="1"/>
  <c r="Z5561" i="1"/>
  <c r="W5561" i="1"/>
  <c r="Z5399" i="1"/>
  <c r="W5737" i="1"/>
  <c r="Z5545" i="1"/>
  <c r="W5545" i="1"/>
  <c r="Z5414" i="1"/>
  <c r="W5469" i="1"/>
  <c r="Z5469" i="1"/>
  <c r="W5565" i="1"/>
  <c r="Z5565" i="1"/>
  <c r="Z5413" i="1"/>
  <c r="Z5834" i="1"/>
  <c r="Z5431" i="1"/>
  <c r="W5431" i="1"/>
  <c r="Z5981" i="1"/>
  <c r="W5981" i="1"/>
  <c r="W5373" i="1"/>
  <c r="Z5373" i="1"/>
  <c r="W5842" i="1"/>
  <c r="Z5842" i="1"/>
  <c r="W5352" i="1"/>
  <c r="W5663" i="1"/>
  <c r="Z5663" i="1"/>
  <c r="W5366" i="1"/>
  <c r="Z5366" i="1"/>
  <c r="W5714" i="1"/>
  <c r="Z5814" i="1"/>
  <c r="W5814" i="1"/>
  <c r="Z5666" i="1"/>
  <c r="W5666" i="1"/>
  <c r="W5652" i="1"/>
  <c r="Z5652" i="1"/>
  <c r="W5766" i="1"/>
  <c r="Z5766" i="1"/>
  <c r="W5708" i="1"/>
  <c r="Z5708" i="1"/>
  <c r="Z5751" i="1"/>
  <c r="W5639" i="1"/>
  <c r="Z5639" i="1"/>
  <c r="W5846" i="1"/>
  <c r="Z5846" i="1"/>
  <c r="W5739" i="1"/>
  <c r="Z5601" i="1"/>
  <c r="W5601" i="1"/>
  <c r="Z5600" i="1"/>
  <c r="W5600" i="1"/>
  <c r="W5891" i="1"/>
  <c r="Z5947" i="1"/>
  <c r="Z5828" i="1"/>
  <c r="W5828" i="1"/>
  <c r="Z5967" i="1"/>
  <c r="W5967" i="1"/>
  <c r="W5815" i="1"/>
  <c r="Z5815" i="1"/>
  <c r="Z6013" i="1"/>
  <c r="W6013" i="1"/>
  <c r="W5820" i="1"/>
  <c r="Z5820" i="1"/>
  <c r="W5950" i="1"/>
  <c r="Z5950" i="1"/>
  <c r="W5831" i="1"/>
  <c r="Z5831" i="1"/>
  <c r="W5971" i="1"/>
  <c r="Z5971" i="1"/>
  <c r="W6199" i="1"/>
  <c r="Z6199" i="1"/>
  <c r="Z6051" i="1"/>
  <c r="W6076" i="1"/>
  <c r="Z6076" i="1"/>
  <c r="W6255" i="1"/>
  <c r="Z6255" i="1"/>
  <c r="W6335" i="1"/>
  <c r="W6019" i="1"/>
  <c r="Z6019" i="1"/>
  <c r="W6186" i="1"/>
  <c r="Z6186" i="1"/>
  <c r="W6278" i="1"/>
  <c r="Z6278" i="1"/>
  <c r="W6371" i="1"/>
  <c r="Z6371" i="1"/>
  <c r="W6048" i="1"/>
  <c r="Z6048" i="1"/>
  <c r="W6183" i="1"/>
  <c r="Z6183" i="1"/>
  <c r="Z6414" i="1"/>
  <c r="W6414" i="1"/>
  <c r="W6121" i="1"/>
  <c r="Z6121" i="1"/>
  <c r="W6299" i="1"/>
  <c r="Z6328" i="1"/>
  <c r="W6328" i="1"/>
  <c r="Z6382" i="1"/>
  <c r="W6259" i="1"/>
  <c r="Z6259" i="1"/>
  <c r="Z6144" i="1"/>
  <c r="W6144" i="1"/>
  <c r="W6325" i="1"/>
  <c r="Z6325" i="1"/>
  <c r="W6332" i="1"/>
  <c r="Z6332" i="1"/>
  <c r="W6400" i="1"/>
  <c r="Z6400" i="1"/>
  <c r="W6399" i="1"/>
  <c r="Z6399" i="1"/>
  <c r="W4365" i="1"/>
  <c r="Z4365" i="1"/>
  <c r="Z3408" i="1"/>
  <c r="W3319" i="1"/>
  <c r="Z3661" i="1"/>
  <c r="W3194" i="1"/>
  <c r="W304" i="1"/>
  <c r="Z304" i="1"/>
  <c r="W3706" i="1"/>
  <c r="Z3706" i="1"/>
  <c r="Z3127" i="1"/>
  <c r="W3380" i="1"/>
  <c r="Z3380" i="1"/>
  <c r="W586" i="1"/>
  <c r="Z586" i="1"/>
  <c r="W3157" i="1"/>
  <c r="Z3157" i="1"/>
  <c r="Z3133" i="1"/>
  <c r="W3279" i="1"/>
  <c r="Z3279" i="1"/>
  <c r="Z3739" i="1"/>
  <c r="W3739" i="1"/>
  <c r="W3777" i="1"/>
  <c r="Z3777" i="1"/>
  <c r="Z3260" i="1"/>
  <c r="W3260" i="1"/>
  <c r="Z3799" i="1"/>
  <c r="W3799" i="1"/>
  <c r="W3811" i="1"/>
  <c r="Z3811" i="1"/>
  <c r="W3698" i="1"/>
  <c r="Z3698" i="1"/>
  <c r="W3346" i="1"/>
  <c r="Z3346" i="1"/>
  <c r="Z3738" i="1"/>
  <c r="W3738" i="1"/>
  <c r="W147" i="1"/>
  <c r="Z147" i="1"/>
  <c r="W3414" i="1"/>
  <c r="W3778" i="1"/>
  <c r="Z3778" i="1"/>
  <c r="W3314" i="1"/>
  <c r="W3806" i="1"/>
  <c r="Z3806" i="1"/>
  <c r="Z3312" i="1"/>
  <c r="W3312" i="1"/>
  <c r="W3291" i="1"/>
  <c r="Z3291" i="1"/>
  <c r="W3393" i="1"/>
  <c r="Z3393" i="1"/>
  <c r="Z3308" i="1"/>
  <c r="W3308" i="1"/>
  <c r="Z3195" i="1"/>
  <c r="W3195" i="1"/>
  <c r="Z5025" i="1"/>
  <c r="W5025" i="1"/>
  <c r="W3914" i="1"/>
  <c r="W4195" i="1"/>
  <c r="W4074" i="1"/>
  <c r="Z4599" i="1"/>
  <c r="W4468" i="1"/>
  <c r="W4531" i="1"/>
  <c r="Z4480" i="1"/>
  <c r="Z5115" i="1"/>
  <c r="W5115" i="1"/>
  <c r="W4782" i="1"/>
  <c r="Z4782" i="1"/>
  <c r="Z5081" i="1"/>
  <c r="Z4752" i="1"/>
  <c r="W5092" i="1"/>
  <c r="Z5092" i="1"/>
  <c r="W4711" i="1"/>
  <c r="Z4711" i="1"/>
  <c r="Z5022" i="1"/>
  <c r="Z4726" i="1"/>
  <c r="W5091" i="1"/>
  <c r="Z5091" i="1"/>
  <c r="Z4885" i="1"/>
  <c r="Z4895" i="1"/>
  <c r="W5079" i="1"/>
  <c r="Z5079" i="1"/>
  <c r="Z4685" i="1"/>
  <c r="W4803" i="1"/>
  <c r="Z5040" i="1"/>
  <c r="W5040" i="1"/>
  <c r="W4808" i="1"/>
  <c r="Z4808" i="1"/>
  <c r="W4684" i="1"/>
  <c r="Z4684" i="1"/>
  <c r="W4924" i="1"/>
  <c r="Z4976" i="1"/>
  <c r="W5295" i="1"/>
  <c r="Z5295" i="1"/>
  <c r="W5135" i="1"/>
  <c r="Z5135" i="1"/>
  <c r="W4993" i="1"/>
  <c r="Z5283" i="1"/>
  <c r="Z5172" i="1"/>
  <c r="W5172" i="1"/>
  <c r="Z5316" i="1"/>
  <c r="W5316" i="1"/>
  <c r="W5233" i="1"/>
  <c r="W5489" i="1"/>
  <c r="Z5489" i="1"/>
  <c r="Z4906" i="1"/>
  <c r="W5150" i="1"/>
  <c r="Z5150" i="1"/>
  <c r="W5181" i="1"/>
  <c r="Z5181" i="1"/>
  <c r="Z4968" i="1"/>
  <c r="W4968" i="1"/>
  <c r="Z5320" i="1"/>
  <c r="W5320" i="1"/>
  <c r="Z5170" i="1"/>
  <c r="Z5001" i="1"/>
  <c r="W5001" i="1"/>
  <c r="Z5241" i="1"/>
  <c r="W5241" i="1"/>
  <c r="W5137" i="1"/>
  <c r="Z5137" i="1"/>
  <c r="W5539" i="1"/>
  <c r="Z5329" i="1"/>
  <c r="W5667" i="1"/>
  <c r="Z5667" i="1"/>
  <c r="Z5528" i="1"/>
  <c r="W5528" i="1"/>
  <c r="W5378" i="1"/>
  <c r="Z5378" i="1"/>
  <c r="Z5587" i="1"/>
  <c r="W5466" i="1"/>
  <c r="Z5466" i="1"/>
  <c r="Z5424" i="1"/>
  <c r="W5424" i="1"/>
  <c r="Z5702" i="1"/>
  <c r="W5702" i="1"/>
  <c r="W5506" i="1"/>
  <c r="Z5506" i="1"/>
  <c r="W5699" i="1"/>
  <c r="Z5699" i="1"/>
  <c r="Z5531" i="1"/>
  <c r="W5375" i="1"/>
  <c r="Z5375" i="1"/>
  <c r="W5464" i="1"/>
  <c r="Z5464" i="1"/>
  <c r="W5754" i="1"/>
  <c r="Z5754" i="1"/>
  <c r="W5397" i="1"/>
  <c r="Z5397" i="1"/>
  <c r="W5983" i="1"/>
  <c r="W5720" i="1"/>
  <c r="Z5720" i="1"/>
  <c r="Z6053" i="1"/>
  <c r="W6053" i="1"/>
  <c r="W5757" i="1"/>
  <c r="Z5757" i="1"/>
  <c r="W5896" i="1"/>
  <c r="Z5896" i="1"/>
  <c r="Z5368" i="1"/>
  <c r="W5368" i="1"/>
  <c r="Z5818" i="1"/>
  <c r="W5818" i="1"/>
  <c r="Z5347" i="1"/>
  <c r="Z5640" i="1"/>
  <c r="Z5770" i="1"/>
  <c r="W5770" i="1"/>
  <c r="W5356" i="1"/>
  <c r="Z5356" i="1"/>
  <c r="Z5704" i="1"/>
  <c r="W5704" i="1"/>
  <c r="W5768" i="1"/>
  <c r="Z5768" i="1"/>
  <c r="W5660" i="1"/>
  <c r="Z5660" i="1"/>
  <c r="W5839" i="1"/>
  <c r="Z5839" i="1"/>
  <c r="Z5701" i="1"/>
  <c r="W5701" i="1"/>
  <c r="W5741" i="1"/>
  <c r="Z5741" i="1"/>
  <c r="Z5823" i="1"/>
  <c r="W5823" i="1"/>
  <c r="Z5727" i="1"/>
  <c r="W5727" i="1"/>
  <c r="Z5985" i="1"/>
  <c r="W5985" i="1"/>
  <c r="Z6082" i="1"/>
  <c r="W6082" i="1"/>
  <c r="Z6100" i="1"/>
  <c r="W6100" i="1"/>
  <c r="W5874" i="1"/>
  <c r="Z5874" i="1"/>
  <c r="W6040" i="1"/>
  <c r="Z6040" i="1"/>
  <c r="W5942" i="1"/>
  <c r="Z5942" i="1"/>
  <c r="W5962" i="1"/>
  <c r="Z5962" i="1"/>
  <c r="W6003" i="1"/>
  <c r="Z6003" i="1"/>
  <c r="W5924" i="1"/>
  <c r="Z5924" i="1"/>
  <c r="W5803" i="1"/>
  <c r="Z5803" i="1"/>
  <c r="W6217" i="1"/>
  <c r="Z6217" i="1"/>
  <c r="Z5944" i="1"/>
  <c r="W5944" i="1"/>
  <c r="W5949" i="1"/>
  <c r="Z5949" i="1"/>
  <c r="W6181" i="1"/>
  <c r="Z6181" i="1"/>
  <c r="Z6045" i="1"/>
  <c r="W6045" i="1"/>
  <c r="W6339" i="1"/>
  <c r="Z6339" i="1"/>
  <c r="W6250" i="1"/>
  <c r="Z6250" i="1"/>
  <c r="Z6170" i="1"/>
  <c r="W6272" i="1"/>
  <c r="Z6272" i="1"/>
  <c r="W6319" i="1"/>
  <c r="Z6319" i="1"/>
  <c r="W6289" i="1"/>
  <c r="Z6289" i="1"/>
  <c r="Z6148" i="1"/>
  <c r="W6148" i="1"/>
  <c r="Z6042" i="1"/>
  <c r="W6042" i="1"/>
  <c r="W6177" i="1"/>
  <c r="Z6177" i="1"/>
  <c r="W6112" i="1"/>
  <c r="Z6112" i="1"/>
  <c r="W6408" i="1"/>
  <c r="Z6408" i="1"/>
  <c r="W6116" i="1"/>
  <c r="Z6116" i="1"/>
  <c r="W6422" i="1"/>
  <c r="Z6422" i="1"/>
  <c r="W6312" i="1"/>
  <c r="Z6312" i="1"/>
  <c r="W6376" i="1"/>
  <c r="Z6376" i="1"/>
  <c r="Z6254" i="1"/>
  <c r="W6254" i="1"/>
  <c r="Z6134" i="1"/>
  <c r="W6134" i="1"/>
  <c r="W6316" i="1"/>
  <c r="Z6316" i="1"/>
  <c r="W6324" i="1"/>
  <c r="Z6324" i="1"/>
  <c r="W6385" i="1"/>
  <c r="Z6385" i="1"/>
  <c r="W6389" i="1"/>
  <c r="Z6389" i="1"/>
  <c r="W3906" i="1"/>
  <c r="Z3906" i="1"/>
  <c r="W4023" i="1"/>
  <c r="Z4023" i="1"/>
  <c r="W3977" i="1"/>
  <c r="Z3977" i="1"/>
  <c r="Z4099" i="1"/>
  <c r="W4099" i="1"/>
  <c r="W3514" i="1"/>
  <c r="Z3514" i="1"/>
  <c r="Z3531" i="1"/>
  <c r="W3426" i="1"/>
  <c r="W3229" i="1"/>
  <c r="Z3229" i="1"/>
  <c r="W3790" i="1"/>
  <c r="Z3790" i="1"/>
  <c r="W3765" i="1"/>
  <c r="Z3765" i="1"/>
  <c r="W3829" i="1"/>
  <c r="Z3829" i="1"/>
  <c r="W3295" i="1"/>
  <c r="W3786" i="1"/>
  <c r="Z3786" i="1"/>
  <c r="Z428" i="1"/>
  <c r="W3735" i="1"/>
  <c r="Z3735" i="1"/>
  <c r="W3184" i="1"/>
  <c r="Z3401" i="1"/>
  <c r="W3401" i="1"/>
  <c r="W58" i="1"/>
  <c r="Z3160" i="1"/>
  <c r="W3160" i="1"/>
  <c r="W3820" i="1"/>
  <c r="W602" i="1"/>
  <c r="W3723" i="1"/>
  <c r="W3760" i="1"/>
  <c r="W3785" i="1"/>
  <c r="W600" i="1"/>
  <c r="Z3143" i="1"/>
  <c r="W3143" i="1"/>
  <c r="W3330" i="1"/>
  <c r="W3313" i="1"/>
  <c r="W3615" i="1"/>
  <c r="Z3615" i="1"/>
  <c r="Z4132" i="1"/>
  <c r="W4315" i="1"/>
  <c r="W4068" i="1"/>
  <c r="W3907" i="1"/>
  <c r="W4213" i="1"/>
  <c r="Z4360" i="1"/>
  <c r="Z4495" i="1"/>
  <c r="W4545" i="1"/>
  <c r="Z4419" i="1"/>
  <c r="W4446" i="1"/>
  <c r="Z4446" i="1"/>
  <c r="W4589" i="1"/>
  <c r="W4407" i="1"/>
  <c r="Z4407" i="1"/>
  <c r="Z4122" i="1"/>
  <c r="W4238" i="1"/>
  <c r="Z4088" i="1"/>
  <c r="W4383" i="1"/>
  <c r="Z4237" i="1"/>
  <c r="Z4101" i="1"/>
  <c r="W4101" i="1"/>
  <c r="Z4289" i="1"/>
  <c r="W4289" i="1"/>
  <c r="Z4459" i="1"/>
  <c r="W5088" i="1"/>
  <c r="Z5088" i="1"/>
  <c r="Z4598" i="1"/>
  <c r="W4598" i="1"/>
  <c r="W4528" i="1"/>
  <c r="Z4528" i="1"/>
  <c r="Z4792" i="1"/>
  <c r="Z4591" i="1"/>
  <c r="W4591" i="1"/>
  <c r="Z4674" i="1"/>
  <c r="W4507" i="1"/>
  <c r="Z5121" i="1"/>
  <c r="W5121" i="1"/>
  <c r="Z4584" i="1"/>
  <c r="W4584" i="1"/>
  <c r="W4470" i="1"/>
  <c r="Z4861" i="1"/>
  <c r="Z4672" i="1"/>
  <c r="W4578" i="1"/>
  <c r="Z5230" i="1"/>
  <c r="Z5104" i="1"/>
  <c r="W5104" i="1"/>
  <c r="Z4777" i="1"/>
  <c r="W4777" i="1"/>
  <c r="Z5070" i="1"/>
  <c r="W5070" i="1"/>
  <c r="W4853" i="1"/>
  <c r="Z4853" i="1"/>
  <c r="W4743" i="1"/>
  <c r="Z5075" i="1"/>
  <c r="W5075" i="1"/>
  <c r="W4706" i="1"/>
  <c r="W4948" i="1"/>
  <c r="Z4948" i="1"/>
  <c r="Z4721" i="1"/>
  <c r="W5069" i="1"/>
  <c r="Z5069" i="1"/>
  <c r="W5323" i="1"/>
  <c r="Z5323" i="1"/>
  <c r="W5027" i="1"/>
  <c r="Z4798" i="1"/>
  <c r="W5164" i="1"/>
  <c r="Z5164" i="1"/>
  <c r="W4966" i="1"/>
  <c r="Z4966" i="1"/>
  <c r="W5010" i="1"/>
  <c r="W4965" i="1"/>
  <c r="Z4965" i="1"/>
  <c r="Z5272" i="1"/>
  <c r="W5162" i="1"/>
  <c r="Z5162" i="1"/>
  <c r="W4986" i="1"/>
  <c r="Z4986" i="1"/>
  <c r="W5294" i="1"/>
  <c r="Z5294" i="1"/>
  <c r="W5222" i="1"/>
  <c r="W5427" i="1"/>
  <c r="W5315" i="1"/>
  <c r="Z5145" i="1"/>
  <c r="W5145" i="1"/>
  <c r="W5298" i="1"/>
  <c r="W5314" i="1"/>
  <c r="Z5314" i="1"/>
  <c r="W5160" i="1"/>
  <c r="Z5160" i="1"/>
  <c r="Z4946" i="1"/>
  <c r="W5231" i="1"/>
  <c r="Z5231" i="1"/>
  <c r="W5543" i="1"/>
  <c r="Z5543" i="1"/>
  <c r="Z5519" i="1"/>
  <c r="W5388" i="1"/>
  <c r="Z5388" i="1"/>
  <c r="Z5617" i="1"/>
  <c r="W5523" i="1"/>
  <c r="Z5523" i="1"/>
  <c r="W5582" i="1"/>
  <c r="Z5582" i="1"/>
  <c r="W5455" i="1"/>
  <c r="Z5455" i="1"/>
  <c r="Z5567" i="1"/>
  <c r="W5567" i="1"/>
  <c r="Z5400" i="1"/>
  <c r="W5400" i="1"/>
  <c r="Z5661" i="1"/>
  <c r="W5501" i="1"/>
  <c r="Z5501" i="1"/>
  <c r="Z5551" i="1"/>
  <c r="W5551" i="1"/>
  <c r="W5384" i="1"/>
  <c r="Z5384" i="1"/>
  <c r="Z5629" i="1"/>
  <c r="W5629" i="1"/>
  <c r="Z5511" i="1"/>
  <c r="W5511" i="1"/>
  <c r="W5331" i="1"/>
  <c r="Z5331" i="1"/>
  <c r="Z5590" i="1"/>
  <c r="W5448" i="1"/>
  <c r="Z5448" i="1"/>
  <c r="W5734" i="1"/>
  <c r="Z5734" i="1"/>
  <c r="W5550" i="1"/>
  <c r="Z5964" i="1"/>
  <c r="W5964" i="1"/>
  <c r="W5359" i="1"/>
  <c r="Z5359" i="1"/>
  <c r="Z5668" i="1"/>
  <c r="W5668" i="1"/>
  <c r="Z6008" i="1"/>
  <c r="W6008" i="1"/>
  <c r="W5748" i="1"/>
  <c r="Z5748" i="1"/>
  <c r="W5873" i="1"/>
  <c r="Z5873" i="1"/>
  <c r="W5363" i="1"/>
  <c r="Z5363" i="1"/>
  <c r="Z5976" i="1"/>
  <c r="W5976" i="1"/>
  <c r="Z6085" i="1"/>
  <c r="W6085" i="1"/>
  <c r="W5337" i="1"/>
  <c r="Z5337" i="1"/>
  <c r="W5603" i="1"/>
  <c r="Z5603" i="1"/>
  <c r="W5744" i="1"/>
  <c r="Z5744" i="1"/>
  <c r="W5341" i="1"/>
  <c r="Z5341" i="1"/>
  <c r="W5692" i="1"/>
  <c r="Z6166" i="1"/>
  <c r="W6166" i="1"/>
  <c r="W5648" i="1"/>
  <c r="Z5648" i="1"/>
  <c r="W5827" i="1"/>
  <c r="Z5827" i="1"/>
  <c r="Z5758" i="1"/>
  <c r="W5994" i="1"/>
  <c r="Z5994" i="1"/>
  <c r="W5696" i="1"/>
  <c r="Z5696" i="1"/>
  <c r="W5836" i="1"/>
  <c r="Z5836" i="1"/>
  <c r="W5735" i="1"/>
  <c r="Z5735" i="1"/>
  <c r="Z5608" i="1"/>
  <c r="W5608" i="1"/>
  <c r="W5777" i="1"/>
  <c r="Z5777" i="1"/>
  <c r="W5706" i="1"/>
  <c r="Z5706" i="1"/>
  <c r="W5946" i="1"/>
  <c r="Z5946" i="1"/>
  <c r="Z5965" i="1"/>
  <c r="W5965" i="1"/>
  <c r="Z6027" i="1"/>
  <c r="W6027" i="1"/>
  <c r="W5937" i="1"/>
  <c r="Z5937" i="1"/>
  <c r="W6086" i="1"/>
  <c r="Z6086" i="1"/>
  <c r="W5786" i="1"/>
  <c r="Z5786" i="1"/>
  <c r="Z5918" i="1"/>
  <c r="W5918" i="1"/>
  <c r="W5797" i="1"/>
  <c r="Z5797" i="1"/>
  <c r="Z6182" i="1"/>
  <c r="Z5923" i="1"/>
  <c r="W5923" i="1"/>
  <c r="W5819" i="1"/>
  <c r="Z5819" i="1"/>
  <c r="W6032" i="1"/>
  <c r="Z6032" i="1"/>
  <c r="W5939" i="1"/>
  <c r="Z5939" i="1"/>
  <c r="Z5773" i="1"/>
  <c r="W5773" i="1"/>
  <c r="W6160" i="1"/>
  <c r="Z6160" i="1"/>
  <c r="W6012" i="1"/>
  <c r="Z6012" i="1"/>
  <c r="W6158" i="1"/>
  <c r="Z6158" i="1"/>
  <c r="Z6214" i="1"/>
  <c r="W6214" i="1"/>
  <c r="W6080" i="1"/>
  <c r="Z6080" i="1"/>
  <c r="Z6273" i="1"/>
  <c r="W6273" i="1"/>
  <c r="Z6247" i="1"/>
  <c r="W6247" i="1"/>
  <c r="W6120" i="1"/>
  <c r="Z6120" i="1"/>
  <c r="W6142" i="1"/>
  <c r="Z6142" i="1"/>
  <c r="Z6023" i="1"/>
  <c r="W6023" i="1"/>
  <c r="W6404" i="1"/>
  <c r="Z6404" i="1"/>
  <c r="W6407" i="1"/>
  <c r="Z6407" i="1"/>
  <c r="W6307" i="1"/>
  <c r="Z6307" i="1"/>
  <c r="W6372" i="1"/>
  <c r="Z6372" i="1"/>
  <c r="W6249" i="1"/>
  <c r="W6306" i="1"/>
  <c r="Z6306" i="1"/>
  <c r="W6315" i="1"/>
  <c r="Z6315" i="1"/>
  <c r="W6370" i="1"/>
  <c r="Z6370" i="1"/>
  <c r="W4081" i="1"/>
  <c r="Z4081" i="1"/>
  <c r="Z4032" i="1"/>
  <c r="W3181" i="1"/>
  <c r="Z3181" i="1"/>
  <c r="W3298" i="1"/>
  <c r="Z3298" i="1"/>
  <c r="W3407" i="1"/>
  <c r="W3343" i="1"/>
  <c r="W3693" i="1"/>
  <c r="Z3693" i="1"/>
  <c r="Z3685" i="1"/>
  <c r="W3685" i="1"/>
  <c r="W3451" i="1"/>
  <c r="W3753" i="1"/>
  <c r="Z3753" i="1"/>
  <c r="W10" i="1"/>
  <c r="Z10" i="1"/>
  <c r="W3206" i="1"/>
  <c r="W3828" i="1"/>
  <c r="W290" i="1"/>
  <c r="W3695" i="1"/>
  <c r="Z3695" i="1"/>
  <c r="W3162" i="1"/>
  <c r="W3243" i="1"/>
  <c r="W66" i="1"/>
  <c r="Z3136" i="1"/>
  <c r="W3136" i="1"/>
  <c r="W12" i="1"/>
  <c r="Z12" i="1"/>
  <c r="W3719" i="1"/>
  <c r="Z3719" i="1"/>
  <c r="W3331" i="1"/>
  <c r="W3697" i="1"/>
  <c r="Z3697" i="1"/>
  <c r="W3803" i="1"/>
  <c r="Z3803" i="1"/>
  <c r="W3705" i="1"/>
  <c r="Z3705" i="1"/>
  <c r="W356" i="1"/>
  <c r="Z356" i="1"/>
  <c r="W3188" i="1"/>
  <c r="Z3188" i="1"/>
  <c r="W3707" i="1"/>
  <c r="Z3707" i="1"/>
  <c r="W3129" i="1"/>
  <c r="Z3129" i="1"/>
  <c r="W3142" i="1"/>
  <c r="Z3142" i="1"/>
  <c r="W3223" i="1"/>
  <c r="W3470" i="1"/>
  <c r="W3873" i="1"/>
  <c r="Z3873" i="1"/>
  <c r="W4229" i="1"/>
  <c r="Z4229" i="1"/>
  <c r="Z4281" i="1"/>
  <c r="W4404" i="1"/>
  <c r="Z4404" i="1"/>
  <c r="W4064" i="1"/>
  <c r="W3949" i="1"/>
  <c r="W4378" i="1"/>
  <c r="Z4378" i="1"/>
  <c r="W4087" i="1"/>
  <c r="Z4087" i="1"/>
  <c r="Z3903" i="1"/>
  <c r="W3903" i="1"/>
  <c r="W4355" i="1"/>
  <c r="W4184" i="1"/>
  <c r="W4178" i="1"/>
  <c r="Z4178" i="1"/>
  <c r="W4644" i="1"/>
  <c r="Z4644" i="1"/>
  <c r="W4479" i="1"/>
  <c r="W4454" i="1"/>
  <c r="Z4529" i="1"/>
  <c r="Z4876" i="1"/>
  <c r="W4876" i="1"/>
  <c r="Z4522" i="1"/>
  <c r="W4522" i="1"/>
  <c r="W4508" i="1"/>
  <c r="Z4508" i="1"/>
  <c r="Z4580" i="1"/>
  <c r="W4668" i="1"/>
  <c r="W4486" i="1"/>
  <c r="Z4486" i="1"/>
  <c r="W4641" i="1"/>
  <c r="Z4641" i="1"/>
  <c r="W4422" i="1"/>
  <c r="W4568" i="1"/>
  <c r="Z4568" i="1"/>
  <c r="W4441" i="1"/>
  <c r="Z4441" i="1"/>
  <c r="W5110" i="1"/>
  <c r="Z4557" i="1"/>
  <c r="W4812" i="1"/>
  <c r="W5105" i="1"/>
  <c r="Z5105" i="1"/>
  <c r="W4744" i="1"/>
  <c r="Z4744" i="1"/>
  <c r="Z5098" i="1"/>
  <c r="W5098" i="1"/>
  <c r="Z5153" i="1"/>
  <c r="W5153" i="1"/>
  <c r="W4748" i="1"/>
  <c r="Z4748" i="1"/>
  <c r="W4848" i="1"/>
  <c r="Z4848" i="1"/>
  <c r="W4891" i="1"/>
  <c r="Z4891" i="1"/>
  <c r="W4842" i="1"/>
  <c r="Z4842" i="1"/>
  <c r="W4700" i="1"/>
  <c r="Z4856" i="1"/>
  <c r="W4865" i="1"/>
  <c r="Z4865" i="1"/>
  <c r="Z4869" i="1"/>
  <c r="W5009" i="1"/>
  <c r="Z5009" i="1"/>
  <c r="Z4793" i="1"/>
  <c r="W5148" i="1"/>
  <c r="Z5148" i="1"/>
  <c r="Z5278" i="1"/>
  <c r="W5534" i="1"/>
  <c r="Z5534" i="1"/>
  <c r="W4960" i="1"/>
  <c r="Z4960" i="1"/>
  <c r="Z5157" i="1"/>
  <c r="W5157" i="1"/>
  <c r="W4980" i="1"/>
  <c r="Z4980" i="1"/>
  <c r="Z5310" i="1"/>
  <c r="W5310" i="1"/>
  <c r="W5210" i="1"/>
  <c r="Z5210" i="1"/>
  <c r="W5725" i="1"/>
  <c r="W5293" i="1"/>
  <c r="Z5293" i="1"/>
  <c r="Z5139" i="1"/>
  <c r="W5139" i="1"/>
  <c r="W5007" i="1"/>
  <c r="Z5007" i="1"/>
  <c r="Z5287" i="1"/>
  <c r="W5287" i="1"/>
  <c r="W5155" i="1"/>
  <c r="W4958" i="1"/>
  <c r="W5253" i="1"/>
  <c r="Z5253" i="1"/>
  <c r="W4984" i="1"/>
  <c r="Z4984" i="1"/>
  <c r="W5583" i="1"/>
  <c r="Z5583" i="1"/>
  <c r="Z5225" i="1"/>
  <c r="W5483" i="1"/>
  <c r="Z5483" i="1"/>
  <c r="Z5499" i="1"/>
  <c r="W5513" i="1"/>
  <c r="Z5513" i="1"/>
  <c r="W5335" i="1"/>
  <c r="Z5335" i="1"/>
  <c r="W5577" i="1"/>
  <c r="Z5577" i="1"/>
  <c r="W5450" i="1"/>
  <c r="Z5450" i="1"/>
  <c r="Z5760" i="1"/>
  <c r="Z5562" i="1"/>
  <c r="W5562" i="1"/>
  <c r="W5385" i="1"/>
  <c r="Z5385" i="1"/>
  <c r="Z5610" i="1"/>
  <c r="W5610" i="1"/>
  <c r="W5496" i="1"/>
  <c r="Z5721" i="1"/>
  <c r="Z5526" i="1"/>
  <c r="W5526" i="1"/>
  <c r="W5367" i="1"/>
  <c r="Z5367" i="1"/>
  <c r="W5984" i="1"/>
  <c r="Z5984" i="1"/>
  <c r="Z5505" i="1"/>
  <c r="W5505" i="1"/>
  <c r="W5436" i="1"/>
  <c r="Z5436" i="1"/>
  <c r="Z5694" i="1"/>
  <c r="W5530" i="1"/>
  <c r="Z5530" i="1"/>
  <c r="W5340" i="1"/>
  <c r="Z5340" i="1"/>
  <c r="Z5943" i="1"/>
  <c r="W5349" i="1"/>
  <c r="Z5349" i="1"/>
  <c r="W5657" i="1"/>
  <c r="Z5657" i="1"/>
  <c r="Z5719" i="1"/>
  <c r="W5719" i="1"/>
  <c r="Z5850" i="1"/>
  <c r="Z5358" i="1"/>
  <c r="Z5890" i="1"/>
  <c r="W5890" i="1"/>
  <c r="Z6036" i="1"/>
  <c r="Z5991" i="1"/>
  <c r="W5715" i="1"/>
  <c r="Z5715" i="1"/>
  <c r="Z5330" i="1"/>
  <c r="W5330" i="1"/>
  <c r="W5681" i="1"/>
  <c r="Z5681" i="1"/>
  <c r="W5628" i="1"/>
  <c r="Z5628" i="1"/>
  <c r="Z5804" i="1"/>
  <c r="W5804" i="1"/>
  <c r="W5960" i="1"/>
  <c r="Z5960" i="1"/>
  <c r="W5683" i="1"/>
  <c r="Z5683" i="1"/>
  <c r="W5812" i="1"/>
  <c r="Z5812" i="1"/>
  <c r="W5729" i="1"/>
  <c r="Z5729" i="1"/>
  <c r="W5602" i="1"/>
  <c r="Z5602" i="1"/>
  <c r="Z5700" i="1"/>
  <c r="W5936" i="1"/>
  <c r="Z5936" i="1"/>
  <c r="W6033" i="1"/>
  <c r="Z6033" i="1"/>
  <c r="Z5956" i="1"/>
  <c r="W5956" i="1"/>
  <c r="W6031" i="1"/>
  <c r="Z6031" i="1"/>
  <c r="W5851" i="1"/>
  <c r="Z5851" i="1"/>
  <c r="Z5805" i="1"/>
  <c r="W6062" i="1"/>
  <c r="Z6062" i="1"/>
  <c r="W5930" i="1"/>
  <c r="Z5930" i="1"/>
  <c r="W5780" i="1"/>
  <c r="Z5780" i="1"/>
  <c r="W6204" i="1"/>
  <c r="Z6204" i="1"/>
  <c r="W5912" i="1"/>
  <c r="Z5912" i="1"/>
  <c r="W5792" i="1"/>
  <c r="Z5792" i="1"/>
  <c r="W6165" i="1"/>
  <c r="Z6165" i="1"/>
  <c r="W5917" i="1"/>
  <c r="Z5917" i="1"/>
  <c r="Z6021" i="1"/>
  <c r="W6021" i="1"/>
  <c r="W5934" i="1"/>
  <c r="Z5934" i="1"/>
  <c r="Z5767" i="1"/>
  <c r="W5767" i="1"/>
  <c r="Z6146" i="1"/>
  <c r="W6146" i="1"/>
  <c r="W6039" i="1"/>
  <c r="Z6236" i="1"/>
  <c r="W6236" i="1"/>
  <c r="W6084" i="1"/>
  <c r="Z6084" i="1"/>
  <c r="Z6196" i="1"/>
  <c r="W6196" i="1"/>
  <c r="Z6266" i="1"/>
  <c r="W6266" i="1"/>
  <c r="Z6330" i="1"/>
  <c r="W6330" i="1"/>
  <c r="Z6228" i="1"/>
  <c r="W6228" i="1"/>
  <c r="Z6277" i="1"/>
  <c r="W6277" i="1"/>
  <c r="Z6135" i="1"/>
  <c r="W6018" i="1"/>
  <c r="Z6018" i="1"/>
  <c r="W6118" i="1"/>
  <c r="Z6118" i="1"/>
  <c r="W6423" i="1"/>
  <c r="Z6423" i="1"/>
  <c r="W6403" i="1"/>
  <c r="Z6403" i="1"/>
  <c r="Z6298" i="1"/>
  <c r="W6298" i="1"/>
  <c r="Z6242" i="1"/>
  <c r="W6242" i="1"/>
  <c r="Z6109" i="1"/>
  <c r="W6109" i="1"/>
  <c r="Z6139" i="1"/>
  <c r="W6139" i="1"/>
  <c r="W6311" i="1"/>
  <c r="Z6311" i="1"/>
  <c r="W6347" i="1"/>
  <c r="Z6347" i="1"/>
  <c r="W6357" i="1"/>
  <c r="Z6357" i="1"/>
  <c r="W4090" i="1"/>
  <c r="Z4090" i="1"/>
  <c r="W4273" i="1"/>
  <c r="Z4273" i="1"/>
  <c r="W3255" i="1"/>
  <c r="Z3255" i="1"/>
  <c r="Z3320" i="1"/>
  <c r="W3320" i="1"/>
  <c r="W3429" i="1"/>
  <c r="Z3429" i="1"/>
  <c r="W3230" i="1"/>
  <c r="W3740" i="1"/>
  <c r="Z3740" i="1"/>
  <c r="W3732" i="1"/>
  <c r="W3365" i="1"/>
  <c r="Z3365" i="1"/>
  <c r="W3150" i="1"/>
  <c r="Z3150" i="1"/>
  <c r="W3734" i="1"/>
  <c r="Z3734" i="1"/>
  <c r="Z354" i="1"/>
  <c r="W354" i="1"/>
  <c r="W3758" i="1"/>
  <c r="Z3758" i="1"/>
  <c r="W3770" i="1"/>
  <c r="Z3770" i="1"/>
  <c r="W154" i="1"/>
  <c r="W3166" i="1"/>
  <c r="Z3166" i="1"/>
  <c r="W283" i="1"/>
  <c r="Z283" i="1"/>
  <c r="W3776" i="1"/>
  <c r="Z3776" i="1"/>
  <c r="W3808" i="1"/>
  <c r="Z3244" i="1"/>
  <c r="W3244" i="1"/>
  <c r="W3385" i="1"/>
  <c r="Z3385" i="1"/>
  <c r="W584" i="1"/>
  <c r="Z584" i="1"/>
  <c r="Z3726" i="1"/>
  <c r="W3726" i="1"/>
  <c r="W3787" i="1"/>
  <c r="Z3787" i="1"/>
  <c r="W228" i="1"/>
  <c r="Z228" i="1"/>
  <c r="Z3483" i="1"/>
  <c r="W3483" i="1"/>
  <c r="W3577" i="1"/>
  <c r="Z3577" i="1"/>
  <c r="W3745" i="1"/>
  <c r="Z3745" i="1"/>
  <c r="W3478" i="1"/>
  <c r="Z3478" i="1"/>
  <c r="Z3340" i="1"/>
  <c r="W3340" i="1"/>
  <c r="W3450" i="1"/>
  <c r="W3249" i="1"/>
  <c r="Z3249" i="1"/>
  <c r="W3490" i="1"/>
  <c r="Z3490" i="1"/>
  <c r="Z3967" i="1"/>
  <c r="W4347" i="1"/>
  <c r="Z4347" i="1"/>
  <c r="W4215" i="1"/>
  <c r="W3899" i="1"/>
  <c r="W4049" i="1"/>
  <c r="Z4049" i="1"/>
  <c r="Z4399" i="1"/>
  <c r="W4399" i="1"/>
  <c r="W4257" i="1"/>
  <c r="Z4257" i="1"/>
  <c r="W4164" i="1"/>
  <c r="W4345" i="1"/>
  <c r="Z4345" i="1"/>
  <c r="W4163" i="1"/>
  <c r="Z4163" i="1"/>
  <c r="W4048" i="1"/>
  <c r="Z4048" i="1"/>
  <c r="Z3852" i="1"/>
  <c r="W4274" i="1"/>
  <c r="Z4274" i="1"/>
  <c r="W4194" i="1"/>
  <c r="Z4194" i="1"/>
  <c r="W3983" i="1"/>
  <c r="Z3983" i="1"/>
  <c r="Z4313" i="1"/>
  <c r="W4173" i="1"/>
  <c r="Z4173" i="1"/>
  <c r="Z4062" i="1"/>
  <c r="W4062" i="1"/>
  <c r="Z4577" i="1"/>
  <c r="Z4469" i="1"/>
  <c r="W4469" i="1"/>
  <c r="W4562" i="1"/>
  <c r="Z4562" i="1"/>
  <c r="Z4449" i="1"/>
  <c r="W4449" i="1"/>
  <c r="Z4523" i="1"/>
  <c r="Z4664" i="1"/>
  <c r="W4664" i="1"/>
  <c r="W4571" i="1"/>
  <c r="Z4571" i="1"/>
  <c r="W4849" i="1"/>
  <c r="Z4849" i="1"/>
  <c r="Z4438" i="1"/>
  <c r="W4438" i="1"/>
  <c r="W4597" i="1"/>
  <c r="Z4597" i="1"/>
  <c r="W4476" i="1"/>
  <c r="Z4476" i="1"/>
  <c r="W4575" i="1"/>
  <c r="W4868" i="1"/>
  <c r="Z4868" i="1"/>
  <c r="W4481" i="1"/>
  <c r="Z4481" i="1"/>
  <c r="W4515" i="1"/>
  <c r="Z4515" i="1"/>
  <c r="W4436" i="1"/>
  <c r="Z4436" i="1"/>
  <c r="Z4547" i="1"/>
  <c r="Z4655" i="1"/>
  <c r="W4655" i="1"/>
  <c r="W4881" i="1"/>
  <c r="Z4881" i="1"/>
  <c r="W4774" i="1"/>
  <c r="W4872" i="1"/>
  <c r="Z5093" i="1"/>
  <c r="W5093" i="1"/>
  <c r="W4739" i="1"/>
  <c r="Z4739" i="1"/>
  <c r="Z4843" i="1"/>
  <c r="W4727" i="1"/>
  <c r="Z4727" i="1"/>
  <c r="Z5060" i="1"/>
  <c r="W5060" i="1"/>
  <c r="W4871" i="1"/>
  <c r="Z4871" i="1"/>
  <c r="W4695" i="1"/>
  <c r="Z4695" i="1"/>
  <c r="W5059" i="1"/>
  <c r="Z4823" i="1"/>
  <c r="W4725" i="1"/>
  <c r="Z4725" i="1"/>
  <c r="W4794" i="1"/>
  <c r="Z4794" i="1"/>
  <c r="W4864" i="1"/>
  <c r="Z4864" i="1"/>
  <c r="W4765" i="1"/>
  <c r="Z4765" i="1"/>
  <c r="W4997" i="1"/>
  <c r="Z4997" i="1"/>
  <c r="Z4784" i="1"/>
  <c r="W4784" i="1"/>
  <c r="W5302" i="1"/>
  <c r="W5130" i="1"/>
  <c r="W4950" i="1"/>
  <c r="Z4950" i="1"/>
  <c r="Z5267" i="1"/>
  <c r="Z5136" i="1"/>
  <c r="Z4987" i="1"/>
  <c r="W4987" i="1"/>
  <c r="W5261" i="1"/>
  <c r="Z5261" i="1"/>
  <c r="W5514" i="1"/>
  <c r="W5239" i="1"/>
  <c r="Z5239" i="1"/>
  <c r="Z4975" i="1"/>
  <c r="W5249" i="1"/>
  <c r="Z5249" i="1"/>
  <c r="W5467" i="1"/>
  <c r="Z5467" i="1"/>
  <c r="W5305" i="1"/>
  <c r="Z5305" i="1"/>
  <c r="W5204" i="1"/>
  <c r="Z5204" i="1"/>
  <c r="W5008" i="1"/>
  <c r="Z5008" i="1"/>
  <c r="Z5254" i="1"/>
  <c r="W5254" i="1"/>
  <c r="W5569" i="1"/>
  <c r="Z5569" i="1"/>
  <c r="W5002" i="1"/>
  <c r="Z5002" i="1"/>
  <c r="W5281" i="1"/>
  <c r="Z5281" i="1"/>
  <c r="W5132" i="1"/>
  <c r="W5247" i="1"/>
  <c r="W5144" i="1"/>
  <c r="Z5144" i="1"/>
  <c r="W4978" i="1"/>
  <c r="Z4978" i="1"/>
  <c r="Z5269" i="1"/>
  <c r="Z4925" i="1"/>
  <c r="W4925" i="1"/>
  <c r="Z5220" i="1"/>
  <c r="Z5484" i="1"/>
  <c r="W5484" i="1"/>
  <c r="Z5497" i="1"/>
  <c r="W5497" i="1"/>
  <c r="Z5572" i="1"/>
  <c r="W5572" i="1"/>
  <c r="Z5439" i="1"/>
  <c r="W5439" i="1"/>
  <c r="W5742" i="1"/>
  <c r="Z5742" i="1"/>
  <c r="W5360" i="1"/>
  <c r="Z5360" i="1"/>
  <c r="Z5863" i="1"/>
  <c r="W5863" i="1"/>
  <c r="W5486" i="1"/>
  <c r="Z5486" i="1"/>
  <c r="Z5678" i="1"/>
  <c r="W5678" i="1"/>
  <c r="W5521" i="1"/>
  <c r="Z5521" i="1"/>
  <c r="W5332" i="1"/>
  <c r="Z5332" i="1"/>
  <c r="W5922" i="1"/>
  <c r="Z5922" i="1"/>
  <c r="W5575" i="1"/>
  <c r="Z5575" i="1"/>
  <c r="Z5421" i="1"/>
  <c r="W5421" i="1"/>
  <c r="W5651" i="1"/>
  <c r="Z5651" i="1"/>
  <c r="W5525" i="1"/>
  <c r="Z5525" i="1"/>
  <c r="W5898" i="1"/>
  <c r="Z5898" i="1"/>
  <c r="W5374" i="1"/>
  <c r="Z5374" i="1"/>
  <c r="W5687" i="1"/>
  <c r="Z5687" i="1"/>
  <c r="W6096" i="1"/>
  <c r="Z5353" i="1"/>
  <c r="W5353" i="1"/>
  <c r="W5867" i="1"/>
  <c r="Z5867" i="1"/>
  <c r="Z5933" i="1"/>
  <c r="W5933" i="1"/>
  <c r="Z5705" i="1"/>
  <c r="Z6074" i="1"/>
  <c r="W6074" i="1"/>
  <c r="W5325" i="1"/>
  <c r="W5673" i="1"/>
  <c r="Z5673" i="1"/>
  <c r="W6190" i="1"/>
  <c r="Z6190" i="1"/>
  <c r="W5747" i="1"/>
  <c r="W5904" i="1"/>
  <c r="Z5904" i="1"/>
  <c r="Z5658" i="1"/>
  <c r="W5658" i="1"/>
  <c r="W5789" i="1"/>
  <c r="Z5789" i="1"/>
  <c r="W5723" i="1"/>
  <c r="Z5723" i="1"/>
  <c r="W6014" i="1"/>
  <c r="Z6014" i="1"/>
  <c r="W5693" i="1"/>
  <c r="Z5693" i="1"/>
  <c r="W5913" i="1"/>
  <c r="Z5913" i="1"/>
  <c r="Z6231" i="1"/>
  <c r="W5900" i="1"/>
  <c r="Z5900" i="1"/>
  <c r="Z5835" i="1"/>
  <c r="W5835" i="1"/>
  <c r="Z5914" i="1"/>
  <c r="W5914" i="1"/>
  <c r="W5788" i="1"/>
  <c r="Z5788" i="1"/>
  <c r="Z6052" i="1"/>
  <c r="W6052" i="1"/>
  <c r="Z5901" i="1"/>
  <c r="W5901" i="1"/>
  <c r="Z6152" i="1"/>
  <c r="W5906" i="1"/>
  <c r="Z5906" i="1"/>
  <c r="W5769" i="1"/>
  <c r="W6132" i="1"/>
  <c r="Z6132" i="1"/>
  <c r="W5802" i="1"/>
  <c r="W6010" i="1"/>
  <c r="Z6010" i="1"/>
  <c r="W5928" i="1"/>
  <c r="Z5928" i="1"/>
  <c r="Z6127" i="1"/>
  <c r="W6127" i="1"/>
  <c r="W6280" i="1"/>
  <c r="Z6280" i="1"/>
  <c r="Z6138" i="1"/>
  <c r="Z6035" i="1"/>
  <c r="W6035" i="1"/>
  <c r="W6050" i="1"/>
  <c r="Z6050" i="1"/>
  <c r="W6187" i="1"/>
  <c r="Z6187" i="1"/>
  <c r="Z6070" i="1"/>
  <c r="W6070" i="1"/>
  <c r="Z6260" i="1"/>
  <c r="W6260" i="1"/>
  <c r="Z6213" i="1"/>
  <c r="W6213" i="1"/>
  <c r="W6270" i="1"/>
  <c r="Z6270" i="1"/>
  <c r="Z6110" i="1"/>
  <c r="W6110" i="1"/>
  <c r="W6413" i="1"/>
  <c r="Z6413" i="1"/>
  <c r="W6393" i="1"/>
  <c r="Z6393" i="1"/>
  <c r="Z6154" i="1"/>
  <c r="W6154" i="1"/>
  <c r="W6128" i="1"/>
  <c r="Z6128" i="1"/>
  <c r="Z6340" i="1"/>
  <c r="W6340" i="1"/>
  <c r="Z6352" i="1"/>
  <c r="W6352" i="1"/>
  <c r="Z4147" i="1"/>
  <c r="W4147" i="1"/>
  <c r="Z4334" i="1"/>
  <c r="W4334" i="1"/>
  <c r="W3219" i="1"/>
  <c r="Z3219" i="1"/>
  <c r="W3322" i="1"/>
  <c r="Z3533" i="1"/>
  <c r="W3515" i="1"/>
  <c r="Z3515" i="1"/>
  <c r="W3771" i="1"/>
  <c r="Z3771" i="1"/>
  <c r="W3128" i="1"/>
  <c r="Z3128" i="1"/>
  <c r="W114" i="1"/>
  <c r="Z114" i="1"/>
  <c r="W3139" i="1"/>
  <c r="W3146" i="1"/>
  <c r="W3741" i="1"/>
  <c r="Z3741" i="1"/>
  <c r="W3816" i="1"/>
  <c r="W3721" i="1"/>
  <c r="Z3721" i="1"/>
  <c r="W547" i="1"/>
  <c r="Z547" i="1"/>
  <c r="Z3204" i="1"/>
  <c r="W3204" i="1"/>
  <c r="W3702" i="1"/>
  <c r="Z3702" i="1"/>
  <c r="Z3347" i="1"/>
  <c r="Z3830" i="1"/>
  <c r="W3830" i="1"/>
  <c r="W335" i="1"/>
  <c r="Z335" i="1"/>
  <c r="W3783" i="1"/>
  <c r="Z3783" i="1"/>
  <c r="Z3647" i="1"/>
  <c r="W3647" i="1"/>
  <c r="W3369" i="1"/>
  <c r="Z3369" i="1"/>
  <c r="W102" i="1"/>
  <c r="W3329" i="1"/>
  <c r="Z3329" i="1"/>
  <c r="W3433" i="1"/>
  <c r="Z3433" i="1"/>
  <c r="W194" i="1"/>
  <c r="Z194" i="1"/>
  <c r="W3318" i="1"/>
  <c r="W3228" i="1"/>
  <c r="Z3228" i="1"/>
  <c r="Z3472" i="1"/>
  <c r="W3472" i="1"/>
  <c r="Z3275" i="1"/>
  <c r="W3275" i="1"/>
  <c r="W3366" i="1"/>
  <c r="Z3962" i="1"/>
  <c r="W3962" i="1"/>
  <c r="W3868" i="1"/>
  <c r="Z3868" i="1"/>
  <c r="Z4070" i="1"/>
  <c r="W4070" i="1"/>
  <c r="W4271" i="1"/>
  <c r="Z4271" i="1"/>
  <c r="W3926" i="1"/>
  <c r="W3961" i="1"/>
  <c r="Z3961" i="1"/>
  <c r="W4336" i="1"/>
  <c r="Z4336" i="1"/>
  <c r="Z4200" i="1"/>
  <c r="W4053" i="1"/>
  <c r="Z4053" i="1"/>
  <c r="W4330" i="1"/>
  <c r="Z4330" i="1"/>
  <c r="Z4489" i="1"/>
  <c r="W4489" i="1"/>
  <c r="W4260" i="1"/>
  <c r="Z4260" i="1"/>
  <c r="W4298" i="1"/>
  <c r="Z4298" i="1"/>
  <c r="W4057" i="1"/>
  <c r="Z4057" i="1"/>
  <c r="W4659" i="1"/>
  <c r="Z4659" i="1"/>
  <c r="W5082" i="1"/>
  <c r="Z5082" i="1"/>
  <c r="Z4424" i="1"/>
  <c r="Z4680" i="1"/>
  <c r="W4680" i="1"/>
  <c r="W4586" i="1"/>
  <c r="W4462" i="1"/>
  <c r="Z4462" i="1"/>
  <c r="Z4559" i="1"/>
  <c r="W4502" i="1"/>
  <c r="Z4502" i="1"/>
  <c r="W4636" i="1"/>
  <c r="Z4636" i="1"/>
  <c r="W4510" i="1"/>
  <c r="Z4510" i="1"/>
  <c r="Z4536" i="1"/>
  <c r="W4536" i="1"/>
  <c r="W4640" i="1"/>
  <c r="Z4640" i="1"/>
  <c r="W4816" i="1"/>
  <c r="Z4816" i="1"/>
  <c r="W5094" i="1"/>
  <c r="Z5094" i="1"/>
  <c r="W4858" i="1"/>
  <c r="Z4858" i="1"/>
  <c r="Z4728" i="1"/>
  <c r="W4717" i="1"/>
  <c r="Z4717" i="1"/>
  <c r="Z5031" i="1"/>
  <c r="W5031" i="1"/>
  <c r="W4722" i="1"/>
  <c r="Z4722" i="1"/>
  <c r="Z5054" i="1"/>
  <c r="W5054" i="1"/>
  <c r="W4833" i="1"/>
  <c r="Z4833" i="1"/>
  <c r="W4732" i="1"/>
  <c r="Z4732" i="1"/>
  <c r="W4810" i="1"/>
  <c r="Z4810" i="1"/>
  <c r="W4686" i="1"/>
  <c r="W5053" i="1"/>
  <c r="Z5053" i="1"/>
  <c r="Z5113" i="1"/>
  <c r="W5113" i="1"/>
  <c r="W4720" i="1"/>
  <c r="Z4720" i="1"/>
  <c r="W5041" i="1"/>
  <c r="W4785" i="1"/>
  <c r="Z4785" i="1"/>
  <c r="Z5123" i="1"/>
  <c r="W5123" i="1"/>
  <c r="W4760" i="1"/>
  <c r="Z4760" i="1"/>
  <c r="W5106" i="1"/>
  <c r="Z5106" i="1"/>
  <c r="W4977" i="1"/>
  <c r="Z4977" i="1"/>
  <c r="Z5291" i="1"/>
  <c r="W4939" i="1"/>
  <c r="Z4939" i="1"/>
  <c r="Z5245" i="1"/>
  <c r="W4971" i="1"/>
  <c r="Z4971" i="1"/>
  <c r="W5256" i="1"/>
  <c r="Z5256" i="1"/>
  <c r="W5494" i="1"/>
  <c r="Z5494" i="1"/>
  <c r="W5234" i="1"/>
  <c r="Z5234" i="1"/>
  <c r="Z4970" i="1"/>
  <c r="W5387" i="1"/>
  <c r="Z5387" i="1"/>
  <c r="W5299" i="1"/>
  <c r="Z5299" i="1"/>
  <c r="W5182" i="1"/>
  <c r="Z5182" i="1"/>
  <c r="W4991" i="1"/>
  <c r="Z4991" i="1"/>
  <c r="W5248" i="1"/>
  <c r="Z5248" i="1"/>
  <c r="W5276" i="1"/>
  <c r="W5242" i="1"/>
  <c r="W5138" i="1"/>
  <c r="Z5138" i="1"/>
  <c r="Z4941" i="1"/>
  <c r="W4941" i="1"/>
  <c r="Z5263" i="1"/>
  <c r="W5263" i="1"/>
  <c r="Z5503" i="1"/>
  <c r="W5503" i="1"/>
  <c r="W4910" i="1"/>
  <c r="Z4910" i="1"/>
  <c r="Z5214" i="1"/>
  <c r="W5214" i="1"/>
  <c r="Z5410" i="1"/>
  <c r="W5410" i="1"/>
  <c r="Z5463" i="1"/>
  <c r="W5463" i="1"/>
  <c r="W6049" i="1"/>
  <c r="Z6049" i="1"/>
  <c r="W5493" i="1"/>
  <c r="Z5558" i="1"/>
  <c r="W5558" i="1"/>
  <c r="W5432" i="1"/>
  <c r="Z5432" i="1"/>
  <c r="W5703" i="1"/>
  <c r="Z5703" i="1"/>
  <c r="W5527" i="1"/>
  <c r="Z5527" i="1"/>
  <c r="W5351" i="1"/>
  <c r="Z5351" i="1"/>
  <c r="Z5481" i="1"/>
  <c r="W5481" i="1"/>
  <c r="W5634" i="1"/>
  <c r="Z5634" i="1"/>
  <c r="W5324" i="1"/>
  <c r="Z5324" i="1"/>
  <c r="Z5556" i="1"/>
  <c r="W5556" i="1"/>
  <c r="W5406" i="1"/>
  <c r="Z5406" i="1"/>
  <c r="W5973" i="1"/>
  <c r="Z5973" i="1"/>
  <c r="W5515" i="1"/>
  <c r="Z5515" i="1"/>
  <c r="W5852" i="1"/>
  <c r="Z5852" i="1"/>
  <c r="Z5620" i="1"/>
  <c r="W5620" i="1"/>
  <c r="W5369" i="1"/>
  <c r="Z5369" i="1"/>
  <c r="Z5677" i="1"/>
  <c r="W5677" i="1"/>
  <c r="W5343" i="1"/>
  <c r="Z5343" i="1"/>
  <c r="Z5799" i="1"/>
  <c r="W5799" i="1"/>
  <c r="Z5429" i="1"/>
  <c r="W5429" i="1"/>
  <c r="W5886" i="1"/>
  <c r="Z5886" i="1"/>
  <c r="W5662" i="1"/>
  <c r="Z5662" i="1"/>
  <c r="W6026" i="1"/>
  <c r="Z6026" i="1"/>
  <c r="W5649" i="1"/>
  <c r="Z5649" i="1"/>
  <c r="W5709" i="1"/>
  <c r="Z5709" i="1"/>
  <c r="W5647" i="1"/>
  <c r="Z5647" i="1"/>
  <c r="Z5765" i="1"/>
  <c r="W5765" i="1"/>
  <c r="Z5959" i="1"/>
  <c r="W5959" i="1"/>
  <c r="W6268" i="1"/>
  <c r="Z6268" i="1"/>
  <c r="Z5680" i="1"/>
  <c r="W5680" i="1"/>
  <c r="W5878" i="1"/>
  <c r="Z5878" i="1"/>
  <c r="W6194" i="1"/>
  <c r="Z6194" i="1"/>
  <c r="Z5888" i="1"/>
  <c r="W5888" i="1"/>
  <c r="W6191" i="1"/>
  <c r="Z6191" i="1"/>
  <c r="W5817" i="1"/>
  <c r="Z5817" i="1"/>
  <c r="Z6269" i="1"/>
  <c r="Z5908" i="1"/>
  <c r="W5908" i="1"/>
  <c r="Z5781" i="1"/>
  <c r="W5781" i="1"/>
  <c r="Z5895" i="1"/>
  <c r="W5895" i="1"/>
  <c r="W6384" i="1"/>
  <c r="Z6384" i="1"/>
  <c r="W6216" i="1"/>
  <c r="Z6216" i="1"/>
  <c r="W5894" i="1"/>
  <c r="Z5894" i="1"/>
  <c r="W5791" i="1"/>
  <c r="Z5791" i="1"/>
  <c r="W5916" i="1"/>
  <c r="Z5916" i="1"/>
  <c r="Z6107" i="1"/>
  <c r="W6107" i="1"/>
  <c r="W6267" i="1"/>
  <c r="Z6267" i="1"/>
  <c r="Z6123" i="1"/>
  <c r="W6123" i="1"/>
  <c r="W6030" i="1"/>
  <c r="Z6030" i="1"/>
  <c r="W6203" i="1"/>
  <c r="W6015" i="1"/>
  <c r="Z6015" i="1"/>
  <c r="W6064" i="1"/>
  <c r="Z6064" i="1"/>
  <c r="W6248" i="1"/>
  <c r="Z6248" i="1"/>
  <c r="Z6195" i="1"/>
  <c r="W6195" i="1"/>
  <c r="Z6097" i="1"/>
  <c r="W6097" i="1"/>
  <c r="W6245" i="1"/>
  <c r="Z6245" i="1"/>
  <c r="W6401" i="1"/>
  <c r="Z6401" i="1"/>
  <c r="W6363" i="1"/>
  <c r="Z6363" i="1"/>
  <c r="W6395" i="1"/>
  <c r="Z6395" i="1"/>
  <c r="W6394" i="1"/>
  <c r="Z6394" i="1"/>
  <c r="Z6129" i="1"/>
  <c r="W6129" i="1"/>
  <c r="W6342" i="1"/>
  <c r="Z6342" i="1"/>
  <c r="W6210" i="1"/>
  <c r="Z6210" i="1"/>
  <c r="W6428" i="1"/>
  <c r="Z6428" i="1"/>
  <c r="Z6119" i="1"/>
  <c r="W6119" i="1"/>
  <c r="W6348" i="1"/>
  <c r="Z6348" i="1"/>
  <c r="W6336" i="1"/>
  <c r="Z6336" i="1"/>
  <c r="W6331" i="1"/>
  <c r="Z6331" i="1"/>
  <c r="W4207" i="1"/>
  <c r="Z4207" i="1"/>
  <c r="W4396" i="1"/>
  <c r="Z4396" i="1"/>
  <c r="W3409" i="1"/>
  <c r="Z3409" i="1"/>
  <c r="W3456" i="1"/>
  <c r="Z3456" i="1"/>
  <c r="W3189" i="1"/>
  <c r="Z3189" i="1"/>
  <c r="Z3497" i="1"/>
  <c r="W3497" i="1"/>
  <c r="Z3762" i="1"/>
  <c r="W3762" i="1"/>
  <c r="W3466" i="1"/>
  <c r="Z3466" i="1"/>
  <c r="W3149" i="1"/>
  <c r="Z3149" i="1"/>
  <c r="W505" i="1"/>
  <c r="Z505" i="1"/>
  <c r="W3201" i="1"/>
  <c r="Z3201" i="1"/>
  <c r="W3716" i="1"/>
  <c r="Z3716" i="1"/>
  <c r="Z3730" i="1"/>
  <c r="W3730" i="1"/>
  <c r="W3182" i="1"/>
  <c r="W3819" i="1"/>
  <c r="Z3819" i="1"/>
  <c r="Z363" i="1"/>
  <c r="W363" i="1"/>
  <c r="W3736" i="1"/>
  <c r="Z3736" i="1"/>
  <c r="W503" i="1"/>
  <c r="Z503" i="1"/>
  <c r="W3742" i="1"/>
  <c r="Z3742" i="1"/>
  <c r="W3796" i="1"/>
  <c r="Z3431" i="1"/>
  <c r="W3431" i="1"/>
  <c r="W3151" i="1"/>
  <c r="W592" i="1"/>
  <c r="Z592" i="1"/>
  <c r="W3709" i="1"/>
  <c r="Z3709" i="1"/>
  <c r="W3782" i="1"/>
  <c r="Z3782" i="1"/>
  <c r="W3564" i="1"/>
  <c r="Z3564" i="1"/>
  <c r="Z3810" i="1"/>
  <c r="W3810" i="1"/>
  <c r="W3241" i="1"/>
  <c r="Z3241" i="1"/>
  <c r="W3183" i="1"/>
  <c r="Z3183" i="1"/>
  <c r="W69" i="1"/>
  <c r="Z69" i="1"/>
  <c r="W3341" i="1"/>
  <c r="Z3341" i="1"/>
  <c r="Z3572" i="1"/>
  <c r="W3572" i="1"/>
  <c r="Z3303" i="1"/>
  <c r="W3303" i="1"/>
  <c r="Z3388" i="1"/>
  <c r="W3388" i="1"/>
  <c r="W4788" i="1"/>
  <c r="Z4788" i="1"/>
  <c r="W105" i="1"/>
  <c r="Z105" i="1"/>
  <c r="Z3092" i="1"/>
  <c r="W3092" i="1"/>
  <c r="W896" i="1"/>
  <c r="Z896" i="1"/>
  <c r="Z6359" i="1"/>
  <c r="Z4789" i="1"/>
  <c r="W4619" i="1"/>
  <c r="Z6063" i="1"/>
  <c r="Z4845" i="1"/>
  <c r="Z5080" i="1"/>
  <c r="Z5112" i="1"/>
  <c r="W5112" i="1"/>
  <c r="W2781" i="1"/>
  <c r="Z2781" i="1"/>
  <c r="Z2699" i="1"/>
  <c r="W2699" i="1"/>
  <c r="W3565" i="1"/>
  <c r="Z3565" i="1"/>
  <c r="W2747" i="1"/>
  <c r="Z2747" i="1"/>
  <c r="W387" i="1"/>
  <c r="Z387" i="1"/>
  <c r="Z2479" i="1"/>
  <c r="W2479" i="1"/>
  <c r="W599" i="1"/>
  <c r="Z599" i="1"/>
  <c r="Z3545" i="1"/>
  <c r="W3939" i="1"/>
  <c r="Z3153" i="1"/>
  <c r="Z4826" i="1"/>
  <c r="Z5887" i="1"/>
  <c r="Z5056" i="1"/>
  <c r="Z6114" i="1"/>
  <c r="Z3624" i="1"/>
  <c r="W242" i="1"/>
  <c r="Z242" i="1"/>
  <c r="Z898" i="1"/>
  <c r="W898" i="1"/>
  <c r="Z3807" i="1"/>
  <c r="Z5752" i="1"/>
  <c r="Z4199" i="1"/>
  <c r="W5857" i="1"/>
  <c r="Z4477" i="1"/>
  <c r="W6065" i="1"/>
  <c r="Z5609" i="1"/>
  <c r="Z5030" i="1"/>
  <c r="W5178" i="1"/>
  <c r="Z6282" i="1"/>
  <c r="W5821" i="1"/>
  <c r="Z5274" i="1"/>
  <c r="W3287" i="1"/>
  <c r="Z3005" i="1"/>
  <c r="W3665" i="1"/>
  <c r="Z3665" i="1"/>
  <c r="Z4981" i="1"/>
  <c r="W3662" i="1"/>
  <c r="Z2724" i="1"/>
  <c r="W3511" i="1"/>
  <c r="W2800" i="1"/>
  <c r="Z2800" i="1"/>
  <c r="W3231" i="1"/>
  <c r="Z3231" i="1"/>
  <c r="W416" i="1"/>
  <c r="Z416" i="1"/>
  <c r="W6079" i="1"/>
  <c r="Z4609" i="1"/>
  <c r="W4956" i="1"/>
  <c r="W5785" i="1"/>
  <c r="Z3184" i="1"/>
  <c r="W3539" i="1"/>
  <c r="Z3539" i="1"/>
  <c r="W807" i="1"/>
  <c r="W372" i="1"/>
  <c r="Z372" i="1"/>
  <c r="W500" i="1"/>
  <c r="Z500" i="1"/>
  <c r="W330" i="1"/>
  <c r="Z330" i="1"/>
  <c r="Z944" i="1"/>
  <c r="W944" i="1"/>
  <c r="W654" i="1"/>
  <c r="Z654" i="1"/>
  <c r="Z626" i="1"/>
  <c r="W626" i="1"/>
  <c r="W392" i="1"/>
  <c r="Z392" i="1"/>
  <c r="Z838" i="1"/>
  <c r="W838" i="1"/>
  <c r="W3420" i="1"/>
  <c r="Z3420" i="1"/>
  <c r="Z33" i="1"/>
  <c r="W33" i="1"/>
  <c r="W61" i="1"/>
  <c r="Z61" i="1"/>
  <c r="W2729" i="1"/>
  <c r="W3657" i="1"/>
  <c r="W3063" i="1"/>
  <c r="Z3063" i="1"/>
  <c r="W3644" i="1"/>
  <c r="Z3644" i="1"/>
  <c r="W484" i="1"/>
  <c r="Z643" i="1"/>
  <c r="W5954" i="1"/>
  <c r="Z4083" i="1"/>
  <c r="Z3362" i="1"/>
  <c r="Z3775" i="1"/>
  <c r="Z5871" i="1"/>
  <c r="Z5682" i="1"/>
  <c r="Z4942" i="1"/>
  <c r="Z5044" i="1"/>
  <c r="Z5623" i="1"/>
  <c r="Z5258" i="1"/>
  <c r="W3257" i="1"/>
  <c r="Z2864" i="1"/>
  <c r="W2864" i="1"/>
  <c r="W3583" i="1"/>
  <c r="Z3220" i="1"/>
  <c r="W2444" i="1"/>
  <c r="Z2444" i="1"/>
  <c r="Z6396" i="1"/>
  <c r="Z4951" i="1"/>
  <c r="Z6402" i="1"/>
  <c r="Z5542" i="1"/>
  <c r="W3398" i="1"/>
  <c r="Z1069" i="1"/>
  <c r="Z4209" i="1"/>
  <c r="Z4797" i="1"/>
  <c r="W6017" i="1"/>
  <c r="W3458" i="1"/>
  <c r="Z2854" i="1"/>
  <c r="W2854" i="1"/>
  <c r="Z872" i="1"/>
  <c r="W872" i="1"/>
  <c r="Z1108" i="1"/>
  <c r="W1108" i="1"/>
  <c r="Z277" i="1"/>
  <c r="W277" i="1"/>
  <c r="W2783" i="1"/>
  <c r="Z2783" i="1"/>
  <c r="W2957" i="1"/>
  <c r="Z2957" i="1"/>
  <c r="W4" i="1"/>
  <c r="W971" i="1"/>
  <c r="Z971" i="1"/>
  <c r="Z160" i="1"/>
  <c r="W160" i="1"/>
  <c r="Z510" i="1"/>
  <c r="W510" i="1"/>
  <c r="Z1052" i="1"/>
  <c r="W1052" i="1"/>
  <c r="W136" i="1"/>
  <c r="Z136" i="1"/>
  <c r="Z551" i="1"/>
  <c r="W551" i="1"/>
  <c r="Z77" i="1"/>
  <c r="W77" i="1"/>
  <c r="Z468" i="1"/>
  <c r="W617" i="1"/>
  <c r="Z171" i="1"/>
  <c r="W171" i="1"/>
  <c r="Z936" i="1"/>
  <c r="W936" i="1"/>
  <c r="W1676" i="1"/>
  <c r="Z1676" i="1"/>
  <c r="W1391" i="1"/>
  <c r="Z456" i="1"/>
  <c r="W456" i="1"/>
  <c r="Z960" i="1"/>
  <c r="W960" i="1"/>
  <c r="Z756" i="1"/>
  <c r="W756" i="1"/>
  <c r="Z1579" i="1"/>
  <c r="W1579" i="1"/>
  <c r="Z571" i="1"/>
  <c r="Z311" i="1"/>
  <c r="W311" i="1"/>
  <c r="Z525" i="1"/>
  <c r="W525" i="1"/>
  <c r="Z347" i="1"/>
  <c r="W347" i="1"/>
  <c r="Z517" i="1"/>
  <c r="W517" i="1"/>
  <c r="Z618" i="1"/>
  <c r="W618" i="1"/>
  <c r="W239" i="1"/>
  <c r="Z239" i="1"/>
  <c r="Z565" i="1"/>
  <c r="W565" i="1"/>
  <c r="W366" i="1"/>
  <c r="Z366" i="1"/>
  <c r="W735" i="1"/>
  <c r="W414" i="1"/>
  <c r="Z414" i="1"/>
  <c r="W232" i="1"/>
  <c r="Z232" i="1"/>
  <c r="Z608" i="1"/>
  <c r="W608" i="1"/>
  <c r="W245" i="1"/>
  <c r="Z245" i="1"/>
  <c r="Z124" i="1"/>
  <c r="W124" i="1"/>
  <c r="W673" i="1"/>
  <c r="Z673" i="1"/>
  <c r="Z1032" i="1"/>
  <c r="W1032" i="1"/>
  <c r="W1784" i="1"/>
  <c r="Z1784" i="1"/>
  <c r="W169" i="1"/>
  <c r="Z169" i="1"/>
  <c r="Z463" i="1"/>
  <c r="W463" i="1"/>
  <c r="W983" i="1"/>
  <c r="Z983" i="1"/>
  <c r="Z934" i="1"/>
  <c r="W934" i="1"/>
  <c r="Z1340" i="1"/>
  <c r="W1340" i="1"/>
  <c r="Z1077" i="1"/>
  <c r="W319" i="1"/>
  <c r="Z319" i="1"/>
  <c r="Z469" i="1"/>
  <c r="W469" i="1"/>
  <c r="W397" i="1"/>
  <c r="Z397" i="1"/>
  <c r="W523" i="1"/>
  <c r="Z523" i="1"/>
  <c r="Z73" i="1"/>
  <c r="W73" i="1"/>
  <c r="Z466" i="1"/>
  <c r="W466" i="1"/>
  <c r="W299" i="1"/>
  <c r="Z299" i="1"/>
  <c r="Z1017" i="1"/>
  <c r="W1017" i="1"/>
  <c r="Z876" i="1"/>
  <c r="W948" i="1"/>
  <c r="Z948" i="1"/>
  <c r="Z1335" i="1"/>
  <c r="W1335" i="1"/>
  <c r="Z408" i="1"/>
  <c r="Z7" i="1"/>
  <c r="W7" i="1"/>
  <c r="W313" i="1"/>
  <c r="Z263" i="1"/>
  <c r="W263" i="1"/>
  <c r="Z1326" i="1"/>
  <c r="W1326" i="1"/>
  <c r="Z342" i="1"/>
  <c r="W342" i="1"/>
  <c r="Z483" i="1"/>
  <c r="W483" i="1"/>
  <c r="Z564" i="1"/>
  <c r="W1110" i="1"/>
  <c r="Z1110" i="1"/>
  <c r="Z3818" i="1"/>
  <c r="W740" i="1"/>
  <c r="Z708" i="1"/>
  <c r="W708" i="1"/>
  <c r="W185" i="1"/>
  <c r="Z185" i="1"/>
  <c r="Z694" i="1"/>
  <c r="W694" i="1"/>
  <c r="W435" i="1"/>
  <c r="Z435" i="1"/>
  <c r="Z787" i="1"/>
  <c r="W787" i="1"/>
  <c r="W182" i="1"/>
  <c r="Z182" i="1"/>
  <c r="Z149" i="1"/>
  <c r="W188" i="1"/>
  <c r="Z188" i="1"/>
  <c r="W1799" i="1"/>
  <c r="W1053" i="1"/>
  <c r="Z1053" i="1"/>
  <c r="Z126" i="1"/>
  <c r="W126" i="1"/>
  <c r="Z300" i="1"/>
  <c r="W418" i="1"/>
  <c r="Z418" i="1"/>
  <c r="W952" i="1"/>
  <c r="Z952" i="1"/>
  <c r="Z1614" i="1"/>
  <c r="W1614" i="1"/>
  <c r="W1541" i="1"/>
  <c r="Z1541" i="1"/>
  <c r="Z112" i="1"/>
  <c r="Z208" i="1"/>
  <c r="Z1020" i="1"/>
  <c r="Z710" i="1"/>
  <c r="Z1128" i="1"/>
  <c r="Z148" i="1"/>
  <c r="Z1544" i="1"/>
  <c r="Z39" i="1"/>
  <c r="Z674" i="1"/>
  <c r="Z420" i="1"/>
  <c r="Z432" i="1"/>
  <c r="Z743" i="1"/>
  <c r="Z864" i="1"/>
  <c r="Z88" i="1"/>
  <c r="Z17" i="1"/>
  <c r="Z518" i="1"/>
  <c r="Z266" i="1"/>
  <c r="Z676" i="1"/>
  <c r="Z652" i="1"/>
  <c r="Z950" i="1"/>
  <c r="Z938" i="1"/>
  <c r="Z818" i="1"/>
  <c r="Z758" i="1"/>
  <c r="Z588" i="1"/>
  <c r="Z491" i="1"/>
  <c r="Z888" i="1"/>
  <c r="Z2482" i="1"/>
  <c r="Z1726" i="1"/>
  <c r="Z3122" i="1"/>
  <c r="Z3074" i="1"/>
  <c r="Z3026" i="1"/>
  <c r="Z3002" i="1"/>
  <c r="Z2978" i="1"/>
  <c r="Z2966" i="1"/>
  <c r="Z2930" i="1"/>
  <c r="Z2918" i="1"/>
  <c r="Z2858" i="1"/>
  <c r="Z2822" i="1"/>
  <c r="Z2810" i="1"/>
  <c r="Z2786" i="1"/>
  <c r="Z2762" i="1"/>
  <c r="Z2750" i="1"/>
  <c r="Z3678" i="1"/>
  <c r="Z3666" i="1"/>
  <c r="Z3654" i="1"/>
  <c r="Z3642" i="1"/>
  <c r="Z3630" i="1"/>
  <c r="Z3618" i="1"/>
  <c r="Z3606" i="1"/>
  <c r="Z3594" i="1"/>
  <c r="Z3582" i="1"/>
  <c r="Z3570" i="1"/>
  <c r="Z3558" i="1"/>
  <c r="Z3546" i="1"/>
  <c r="Z3522" i="1"/>
  <c r="Z3498" i="1"/>
  <c r="Z3486" i="1"/>
  <c r="Z3474" i="1"/>
  <c r="Z3462" i="1"/>
  <c r="Z3450" i="1"/>
  <c r="Z3438" i="1"/>
  <c r="Z3426" i="1"/>
  <c r="Z3414" i="1"/>
  <c r="Z3402" i="1"/>
  <c r="Z3390" i="1"/>
  <c r="Z3366" i="1"/>
  <c r="Z3354" i="1"/>
  <c r="Z3330" i="1"/>
  <c r="Z3318" i="1"/>
  <c r="Z3306" i="1"/>
  <c r="Z3294" i="1"/>
  <c r="Z3282" i="1"/>
  <c r="Z3270" i="1"/>
  <c r="Z3258" i="1"/>
  <c r="Z3246" i="1"/>
  <c r="Z3234" i="1"/>
  <c r="Z3222" i="1"/>
  <c r="Z3210" i="1"/>
  <c r="Z3198" i="1"/>
  <c r="Z3174" i="1"/>
  <c r="Z3162" i="1"/>
  <c r="Z3138" i="1"/>
  <c r="Z3832" i="1"/>
  <c r="Z3820" i="1"/>
  <c r="Z3808" i="1"/>
  <c r="Z3796" i="1"/>
  <c r="Z3784" i="1"/>
  <c r="Z3772" i="1"/>
  <c r="Z3760" i="1"/>
  <c r="Z3748" i="1"/>
  <c r="Z3724" i="1"/>
  <c r="Z3700" i="1"/>
  <c r="Z3688" i="1"/>
  <c r="W885" i="19"/>
  <c r="Z885" i="19"/>
  <c r="W884" i="19"/>
  <c r="Z884" i="19"/>
  <c r="W883" i="19"/>
  <c r="Z883" i="19"/>
  <c r="W882" i="19"/>
  <c r="Z882" i="19"/>
  <c r="W881" i="19"/>
  <c r="Z881" i="19"/>
  <c r="W879" i="19"/>
  <c r="Z879" i="19"/>
  <c r="W878" i="19"/>
  <c r="Z878" i="19"/>
  <c r="W877" i="19"/>
  <c r="Z877" i="19"/>
  <c r="W5017" i="1"/>
  <c r="Z5019" i="1"/>
  <c r="W3186" i="1"/>
  <c r="W6287" i="1"/>
  <c r="W5552" i="1"/>
  <c r="Z3448" i="1"/>
  <c r="W545" i="1"/>
  <c r="Z5147" i="1"/>
  <c r="W4875" i="1"/>
  <c r="W4155" i="1"/>
  <c r="W4206" i="1"/>
  <c r="Z4206" i="1"/>
  <c r="W4473" i="1"/>
  <c r="Z4473" i="1"/>
  <c r="W4504" i="1"/>
  <c r="Z4504" i="1"/>
  <c r="W4560" i="1"/>
  <c r="Z4560" i="1"/>
  <c r="W4570" i="1"/>
  <c r="Z4570" i="1"/>
  <c r="Z5755" i="1"/>
  <c r="W5755" i="1"/>
  <c r="W6167" i="1"/>
  <c r="Z6167" i="1"/>
  <c r="W6317" i="1"/>
  <c r="Z6317" i="1"/>
  <c r="Z26" i="1"/>
  <c r="W26" i="1"/>
  <c r="Z3009" i="1"/>
  <c r="W3009" i="1"/>
  <c r="W897" i="1"/>
  <c r="Z897" i="1"/>
  <c r="W875" i="1"/>
  <c r="Z875" i="1"/>
  <c r="W4063" i="1"/>
  <c r="Z4063" i="1"/>
  <c r="Z4742" i="1"/>
  <c r="W4742" i="1"/>
  <c r="W4730" i="1"/>
  <c r="Z5477" i="1"/>
  <c r="W5477" i="1"/>
  <c r="W5537" i="1"/>
  <c r="Z5537" i="1"/>
  <c r="W5581" i="1"/>
  <c r="Z5581" i="1"/>
  <c r="W5557" i="1"/>
  <c r="Z5557" i="1"/>
  <c r="Z5381" i="1"/>
  <c r="W5381" i="1"/>
  <c r="W68" i="1"/>
  <c r="Z68" i="1"/>
  <c r="W3694" i="1"/>
  <c r="Z3694" i="1"/>
  <c r="W540" i="1"/>
  <c r="Z540" i="1"/>
  <c r="Z796" i="1"/>
  <c r="W796" i="1"/>
  <c r="Z745" i="1"/>
  <c r="W745" i="1"/>
  <c r="Z1754" i="1"/>
  <c r="W1754" i="1"/>
  <c r="Z1880" i="1"/>
  <c r="W1880" i="1"/>
  <c r="W4615" i="1"/>
  <c r="Z6020" i="1"/>
  <c r="Z5083" i="1"/>
  <c r="W4094" i="1"/>
  <c r="Z4094" i="1"/>
  <c r="W3862" i="1"/>
  <c r="Z3862" i="1"/>
  <c r="W4214" i="1"/>
  <c r="Z4214" i="1"/>
  <c r="W4097" i="1"/>
  <c r="Z4097" i="1"/>
  <c r="Z4007" i="1"/>
  <c r="W4007" i="1"/>
  <c r="W3911" i="1"/>
  <c r="Z3911" i="1"/>
  <c r="Z4605" i="1"/>
  <c r="W4605" i="1"/>
  <c r="W4880" i="1"/>
  <c r="Z4880" i="1"/>
  <c r="W4736" i="1"/>
  <c r="Z4736" i="1"/>
  <c r="W4683" i="1"/>
  <c r="Z4683" i="1"/>
  <c r="Z5200" i="1"/>
  <c r="W5200" i="1"/>
  <c r="W5415" i="1"/>
  <c r="Z5415" i="1"/>
  <c r="Z5970" i="1"/>
  <c r="W5970" i="1"/>
  <c r="Z5905" i="1"/>
  <c r="W5905" i="1"/>
  <c r="W6208" i="1"/>
  <c r="Z6208" i="1"/>
  <c r="W6155" i="1"/>
  <c r="Z6155" i="1"/>
  <c r="W3342" i="1"/>
  <c r="Z3342" i="1"/>
  <c r="Z4820" i="1"/>
  <c r="Z4192" i="1"/>
  <c r="Z4085" i="1"/>
  <c r="W4085" i="1"/>
  <c r="Z4266" i="1"/>
  <c r="W4266" i="1"/>
  <c r="Z4503" i="1"/>
  <c r="W4503" i="1"/>
  <c r="W4432" i="1"/>
  <c r="Z4432" i="1"/>
  <c r="Z4412" i="1"/>
  <c r="W4412" i="1"/>
  <c r="Z5616" i="1"/>
  <c r="W5312" i="1"/>
  <c r="W6293" i="1"/>
  <c r="Z5416" i="1"/>
  <c r="W4293" i="1"/>
  <c r="Z4892" i="1"/>
  <c r="W4892" i="1"/>
  <c r="W4310" i="1"/>
  <c r="Z4310" i="1"/>
  <c r="W4190" i="1"/>
  <c r="Z4190" i="1"/>
  <c r="W3970" i="1"/>
  <c r="Z4643" i="1"/>
  <c r="W4740" i="1"/>
  <c r="Z4740" i="1"/>
  <c r="Z4506" i="1"/>
  <c r="W4506" i="1"/>
  <c r="Z3874" i="1"/>
  <c r="Z4822" i="1"/>
  <c r="Z4359" i="1"/>
  <c r="W4359" i="1"/>
  <c r="W4161" i="1"/>
  <c r="W3900" i="1"/>
  <c r="Z3900" i="1"/>
  <c r="W4151" i="1"/>
  <c r="W4830" i="1"/>
  <c r="Z4830" i="1"/>
  <c r="W4339" i="1"/>
  <c r="Z4339" i="1"/>
  <c r="Z4847" i="1"/>
  <c r="W4847" i="1"/>
  <c r="Z4490" i="1"/>
  <c r="W4490" i="1"/>
  <c r="Z6369" i="1"/>
  <c r="Z6102" i="1"/>
  <c r="Z5326" i="1"/>
  <c r="Z4691" i="1"/>
  <c r="Z5046" i="1"/>
  <c r="Z5753" i="1"/>
  <c r="W3955" i="1"/>
  <c r="Z3955" i="1"/>
  <c r="W3940" i="1"/>
  <c r="Z3940" i="1"/>
  <c r="Z4638" i="1"/>
  <c r="W4638" i="1"/>
  <c r="Z4038" i="1"/>
  <c r="Z4534" i="1"/>
  <c r="Z5398" i="1"/>
  <c r="Z4046" i="1"/>
  <c r="W4046" i="1"/>
  <c r="W4145" i="1"/>
  <c r="Z3966" i="1"/>
  <c r="W3966" i="1"/>
  <c r="Z4499" i="1"/>
  <c r="W4499" i="1"/>
  <c r="W4675" i="1"/>
  <c r="Z4418" i="1"/>
  <c r="Z4527" i="1"/>
  <c r="W4527" i="1"/>
  <c r="W4466" i="1"/>
  <c r="Z4466" i="1"/>
  <c r="Z5127" i="1"/>
  <c r="W5127" i="1"/>
  <c r="W4866" i="1"/>
  <c r="Z4866" i="1"/>
  <c r="W4656" i="1"/>
  <c r="Z4656" i="1"/>
  <c r="Z5024" i="1"/>
  <c r="W5024" i="1"/>
  <c r="Z6090" i="1"/>
  <c r="W3768" i="1"/>
  <c r="Z6349" i="1"/>
  <c r="Z3712" i="1"/>
  <c r="W4282" i="1"/>
  <c r="Z4282" i="1"/>
  <c r="Z4045" i="1"/>
  <c r="Z4305" i="1"/>
  <c r="W4305" i="1"/>
  <c r="Z4136" i="1"/>
  <c r="W4410" i="1"/>
  <c r="Z4410" i="1"/>
  <c r="Z4512" i="1"/>
  <c r="W4512" i="1"/>
  <c r="W4887" i="1"/>
  <c r="Z4887" i="1"/>
  <c r="W4537" i="1"/>
  <c r="Z4537" i="1"/>
  <c r="W1530" i="1"/>
  <c r="Z1530" i="1"/>
  <c r="Z4377" i="1"/>
  <c r="W4377" i="1"/>
  <c r="W4715" i="1"/>
  <c r="Z4715" i="1"/>
  <c r="W5034" i="1"/>
  <c r="Z5034" i="1"/>
  <c r="W5078" i="1"/>
  <c r="Z5078" i="1"/>
  <c r="W5404" i="1"/>
  <c r="Z5404" i="1"/>
  <c r="Z5163" i="1"/>
  <c r="W5163" i="1"/>
  <c r="W6252" i="1"/>
  <c r="Z6252" i="1"/>
  <c r="Z6067" i="1"/>
  <c r="W6067" i="1"/>
  <c r="Z6253" i="1"/>
  <c r="W6253" i="1"/>
  <c r="W5454" i="1"/>
  <c r="Z5454" i="1"/>
  <c r="Z5495" i="1"/>
  <c r="W5495" i="1"/>
  <c r="Z6176" i="1"/>
  <c r="W6176" i="1"/>
  <c r="W5650" i="1"/>
  <c r="W5884" i="1"/>
  <c r="Z5884" i="1"/>
  <c r="Z5659" i="1"/>
  <c r="W5659" i="1"/>
  <c r="Z5940" i="1"/>
  <c r="W5940" i="1"/>
  <c r="W6108" i="1"/>
  <c r="Z6108" i="1"/>
  <c r="W6274" i="1"/>
  <c r="Z6274" i="1"/>
  <c r="W6300" i="1"/>
  <c r="Z6300" i="1"/>
  <c r="W6373" i="1"/>
  <c r="Z6373" i="1"/>
  <c r="W252" i="1"/>
  <c r="Z252" i="1"/>
  <c r="W3259" i="1"/>
  <c r="W326" i="1"/>
  <c r="Z3208" i="1"/>
  <c r="W3208" i="1"/>
  <c r="W3512" i="1"/>
  <c r="Z3512" i="1"/>
  <c r="W3435" i="1"/>
  <c r="Z3435" i="1"/>
  <c r="W3375" i="1"/>
  <c r="Z3375" i="1"/>
  <c r="Z3510" i="1"/>
  <c r="W3510" i="1"/>
  <c r="W3643" i="1"/>
  <c r="W3378" i="1"/>
  <c r="Z3378" i="1"/>
  <c r="W5006" i="1"/>
  <c r="Z4291" i="1"/>
  <c r="W4291" i="1"/>
  <c r="W4102" i="1"/>
  <c r="Z4102" i="1"/>
  <c r="W4505" i="1"/>
  <c r="Z4505" i="1"/>
  <c r="Z4437" i="1"/>
  <c r="W4437" i="1"/>
  <c r="W4583" i="1"/>
  <c r="Z4583" i="1"/>
  <c r="Z4988" i="1"/>
  <c r="W4988" i="1"/>
  <c r="W566" i="1"/>
  <c r="W62" i="1"/>
  <c r="Z62" i="1"/>
  <c r="Z22" i="1"/>
  <c r="W22" i="1"/>
  <c r="W163" i="1"/>
  <c r="Z625" i="1"/>
  <c r="W625" i="1"/>
  <c r="W548" i="1"/>
  <c r="Z548" i="1"/>
  <c r="Z378" i="1"/>
  <c r="W378" i="1"/>
  <c r="Z176" i="1"/>
  <c r="W176" i="1"/>
  <c r="Z438" i="1"/>
  <c r="W438" i="1"/>
  <c r="W632" i="1"/>
  <c r="Z632" i="1"/>
  <c r="W67" i="1"/>
  <c r="W511" i="1"/>
  <c r="Z511" i="1"/>
  <c r="W1133" i="1"/>
  <c r="Z1133" i="1"/>
  <c r="W1488" i="1"/>
  <c r="Z1488" i="1"/>
  <c r="W879" i="1"/>
  <c r="Z332" i="1"/>
  <c r="W332" i="1"/>
  <c r="Z606" i="1"/>
  <c r="W606" i="1"/>
  <c r="Z370" i="1"/>
  <c r="W370" i="1"/>
  <c r="Z597" i="1"/>
  <c r="W597" i="1"/>
  <c r="Z443" i="1"/>
  <c r="W443" i="1"/>
  <c r="W287" i="1"/>
  <c r="Z287" i="1"/>
  <c r="Z279" i="1"/>
  <c r="W279" i="1"/>
  <c r="W666" i="1"/>
  <c r="Z666" i="1"/>
  <c r="Z43" i="1"/>
  <c r="W43" i="1"/>
  <c r="W1575" i="1"/>
  <c r="Z1575" i="1"/>
  <c r="W640" i="1"/>
  <c r="W544" i="1"/>
  <c r="Z544" i="1"/>
  <c r="W685" i="1"/>
  <c r="Z685" i="1"/>
  <c r="Z8" i="1"/>
  <c r="W8" i="1"/>
  <c r="Z582" i="1"/>
  <c r="W582" i="1"/>
  <c r="W485" i="1"/>
  <c r="W142" i="1"/>
  <c r="Z181" i="1"/>
  <c r="W181" i="1"/>
  <c r="W1005" i="1"/>
  <c r="Z1005" i="1"/>
  <c r="Z306" i="1"/>
  <c r="W306" i="1"/>
  <c r="W497" i="1"/>
  <c r="Z1102" i="1"/>
  <c r="W1102" i="1"/>
  <c r="Z699" i="1"/>
  <c r="W262" i="1"/>
  <c r="Z262" i="1"/>
  <c r="Z988" i="1"/>
  <c r="W988" i="1"/>
  <c r="W3" i="1"/>
  <c r="Z3" i="1"/>
  <c r="W819" i="1"/>
  <c r="Z1134" i="1"/>
  <c r="Z1476" i="1"/>
  <c r="W1476" i="1"/>
  <c r="Z15" i="1"/>
  <c r="W15" i="1"/>
  <c r="Z238" i="1"/>
  <c r="W1065" i="1"/>
  <c r="Z1065" i="1"/>
  <c r="W307" i="1"/>
  <c r="Z307" i="1"/>
  <c r="Z728" i="1"/>
  <c r="W728" i="1"/>
  <c r="W1520" i="1"/>
  <c r="Z1520" i="1"/>
  <c r="W899" i="1"/>
  <c r="Z899" i="1"/>
  <c r="Z308" i="1"/>
  <c r="W308" i="1"/>
  <c r="Z441" i="1"/>
  <c r="W441" i="1"/>
  <c r="Z95" i="1"/>
  <c r="W95" i="1"/>
  <c r="W658" i="1"/>
  <c r="Z658" i="1"/>
  <c r="Z655" i="1"/>
  <c r="Z535" i="1"/>
  <c r="W535" i="1"/>
  <c r="W660" i="1"/>
  <c r="Z660" i="1"/>
  <c r="Z929" i="1"/>
  <c r="Z1115" i="1"/>
  <c r="W1115" i="1"/>
  <c r="Z65" i="1"/>
  <c r="W65" i="1"/>
  <c r="W314" i="1"/>
  <c r="W680" i="1"/>
  <c r="Z680" i="1"/>
  <c r="Z339" i="1"/>
  <c r="W339" i="1"/>
  <c r="W231" i="1"/>
  <c r="Z231" i="1"/>
  <c r="W1562" i="1"/>
  <c r="Z1562" i="1"/>
  <c r="Z257" i="1"/>
  <c r="W560" i="1"/>
  <c r="Z560" i="1"/>
  <c r="Z590" i="1"/>
  <c r="Z616" i="1"/>
  <c r="Z1049" i="1"/>
  <c r="Z1402" i="1"/>
  <c r="Z577" i="1"/>
  <c r="W85" i="1"/>
  <c r="Z1657" i="1"/>
  <c r="Z833" i="1"/>
  <c r="Z401" i="1"/>
  <c r="Z199" i="1"/>
  <c r="Z1097" i="1"/>
  <c r="Z1465" i="1"/>
  <c r="Z1106" i="1"/>
  <c r="Z3091" i="1"/>
  <c r="W4201" i="1"/>
  <c r="Z4201" i="1"/>
  <c r="Z4356" i="1"/>
  <c r="W4356" i="1"/>
  <c r="W4854" i="1"/>
  <c r="Z4854" i="1"/>
  <c r="W4078" i="1"/>
  <c r="Z4688" i="1"/>
  <c r="Z4494" i="1"/>
  <c r="W4494" i="1"/>
  <c r="Z4539" i="1"/>
  <c r="W4409" i="1"/>
  <c r="Z4409" i="1"/>
  <c r="W4497" i="1"/>
  <c r="Z4497" i="1"/>
  <c r="W4897" i="1"/>
  <c r="Z4897" i="1"/>
  <c r="Z4196" i="1"/>
  <c r="W4196" i="1"/>
  <c r="W3904" i="1"/>
  <c r="Z3904" i="1"/>
  <c r="Z4228" i="1"/>
  <c r="W4228" i="1"/>
  <c r="W3860" i="1"/>
  <c r="Z3860" i="1"/>
  <c r="W4676" i="1"/>
  <c r="Z4676" i="1"/>
  <c r="W4653" i="1"/>
  <c r="Z4653" i="1"/>
  <c r="W4652" i="1"/>
  <c r="Z4652" i="1"/>
  <c r="W4492" i="1"/>
  <c r="Z5003" i="1"/>
  <c r="W5003" i="1"/>
  <c r="Z4400" i="1"/>
  <c r="W4400" i="1"/>
  <c r="W4040" i="1"/>
  <c r="W4107" i="1"/>
  <c r="Z4107" i="1"/>
  <c r="W3856" i="1"/>
  <c r="Z3856" i="1"/>
  <c r="Z4478" i="1"/>
  <c r="W4648" i="1"/>
  <c r="Z4648" i="1"/>
  <c r="W4884" i="1"/>
  <c r="Z4884" i="1"/>
  <c r="Z4175" i="1"/>
  <c r="W4035" i="1"/>
  <c r="Z4035" i="1"/>
  <c r="W3876" i="1"/>
  <c r="Z3876" i="1"/>
  <c r="W3925" i="1"/>
  <c r="Z3925" i="1"/>
  <c r="W4241" i="1"/>
  <c r="W4294" i="1"/>
  <c r="Z4294" i="1"/>
  <c r="W4414" i="1"/>
  <c r="Z4414" i="1"/>
  <c r="Z5071" i="1"/>
  <c r="W5071" i="1"/>
  <c r="W4516" i="1"/>
  <c r="Z4516" i="1"/>
  <c r="Z4899" i="1"/>
  <c r="W4899" i="1"/>
  <c r="Z3912" i="1"/>
  <c r="W3912" i="1"/>
  <c r="W4179" i="1"/>
  <c r="Z4179" i="1"/>
  <c r="Z4708" i="1"/>
  <c r="W4708" i="1"/>
  <c r="Z5109" i="1"/>
  <c r="W5109" i="1"/>
  <c r="W4012" i="1"/>
  <c r="W3885" i="1"/>
  <c r="Z3885" i="1"/>
  <c r="Z4304" i="1"/>
  <c r="W4304" i="1"/>
  <c r="W4091" i="1"/>
  <c r="Z4091" i="1"/>
  <c r="W4593" i="1"/>
  <c r="Z4593" i="1"/>
  <c r="W4678" i="1"/>
  <c r="Z4678" i="1"/>
  <c r="W4519" i="1"/>
  <c r="Z4519" i="1"/>
  <c r="W4772" i="1"/>
  <c r="Z4772" i="1"/>
  <c r="Z3881" i="1"/>
  <c r="W4299" i="1"/>
  <c r="W3875" i="1"/>
  <c r="Z3875" i="1"/>
  <c r="W4149" i="1"/>
  <c r="Z4149" i="1"/>
  <c r="W4397" i="1"/>
  <c r="Z4397" i="1"/>
  <c r="Z4148" i="1"/>
  <c r="W4148" i="1"/>
  <c r="Z4450" i="1"/>
  <c r="Z4637" i="1"/>
  <c r="W4637" i="1"/>
  <c r="W4839" i="1"/>
  <c r="Z4839" i="1"/>
  <c r="Z4801" i="1"/>
  <c r="W4801" i="1"/>
  <c r="W4295" i="1"/>
  <c r="Z4295" i="1"/>
  <c r="W4139" i="1"/>
  <c r="Z4139" i="1"/>
  <c r="W4029" i="1"/>
  <c r="Z4029" i="1"/>
  <c r="W4227" i="1"/>
  <c r="Z4227" i="1"/>
  <c r="W4493" i="1"/>
  <c r="Z4493" i="1"/>
  <c r="W4783" i="1"/>
  <c r="Z4783" i="1"/>
  <c r="Z4465" i="1"/>
  <c r="Z4635" i="1"/>
  <c r="W4635" i="1"/>
  <c r="W5005" i="1"/>
  <c r="Z5005" i="1"/>
  <c r="W5097" i="1"/>
  <c r="Z5097" i="1"/>
  <c r="Z4144" i="1"/>
  <c r="W4144" i="1"/>
  <c r="Z3866" i="1"/>
  <c r="W3866" i="1"/>
  <c r="W4309" i="1"/>
  <c r="Z4309" i="1"/>
  <c r="W4223" i="1"/>
  <c r="Z4223" i="1"/>
  <c r="W4582" i="1"/>
  <c r="Z4582" i="1"/>
  <c r="W4535" i="1"/>
  <c r="Z4535" i="1"/>
  <c r="W4679" i="1"/>
  <c r="Z4679" i="1"/>
  <c r="Z4574" i="1"/>
  <c r="W4574" i="1"/>
  <c r="Z4873" i="1"/>
  <c r="W4766" i="1"/>
  <c r="Z4766" i="1"/>
  <c r="W3843" i="1"/>
  <c r="W4120" i="1"/>
  <c r="Z4120" i="1"/>
  <c r="W4250" i="1"/>
  <c r="Z4250" i="1"/>
  <c r="W4428" i="1"/>
  <c r="W4543" i="1"/>
  <c r="Z4543" i="1"/>
  <c r="W4741" i="1"/>
  <c r="Z4741" i="1"/>
  <c r="W4327" i="1"/>
  <c r="Z4327" i="1"/>
  <c r="Z3921" i="1"/>
  <c r="W3921" i="1"/>
  <c r="W4367" i="1"/>
  <c r="Z4367" i="1"/>
  <c r="W4280" i="1"/>
  <c r="Z4280" i="1"/>
  <c r="W4426" i="1"/>
  <c r="Z4426" i="1"/>
  <c r="W4538" i="1"/>
  <c r="Z4538" i="1"/>
  <c r="Z4421" i="1"/>
  <c r="W4421" i="1"/>
  <c r="W5074" i="1"/>
  <c r="Z5074" i="1"/>
  <c r="W4827" i="1"/>
  <c r="Z4827" i="1"/>
  <c r="W4242" i="1"/>
  <c r="Z4242" i="1"/>
  <c r="W4654" i="1"/>
  <c r="W4124" i="1"/>
  <c r="Z4124" i="1"/>
  <c r="W3969" i="1"/>
  <c r="Z4411" i="1"/>
  <c r="W4914" i="1"/>
  <c r="Z4914" i="1"/>
  <c r="Z4553" i="1"/>
  <c r="W4514" i="1"/>
  <c r="Z4514" i="1"/>
  <c r="W5033" i="1"/>
  <c r="Z5318" i="1"/>
  <c r="W5318" i="1"/>
  <c r="Z568" i="1"/>
  <c r="W568" i="1"/>
  <c r="Z390" i="1"/>
  <c r="W390" i="1"/>
  <c r="Z457" i="1"/>
  <c r="W457" i="1"/>
  <c r="W138" i="1"/>
  <c r="Z138" i="1"/>
  <c r="W593" i="1"/>
  <c r="Z593" i="1"/>
  <c r="W519" i="1"/>
  <c r="Z519" i="1"/>
  <c r="Z1068" i="1"/>
  <c r="W1068" i="1"/>
  <c r="Z86" i="1"/>
  <c r="W86" i="1"/>
  <c r="W425" i="1"/>
  <c r="Z671" i="1"/>
  <c r="W671" i="1"/>
  <c r="W639" i="1"/>
  <c r="Z639" i="1"/>
  <c r="Z54" i="1"/>
  <c r="W54" i="1"/>
  <c r="Z803" i="1"/>
  <c r="W803" i="1"/>
  <c r="W289" i="1"/>
  <c r="W453" i="1"/>
  <c r="Z453" i="1"/>
  <c r="W661" i="1"/>
  <c r="Z661" i="1"/>
  <c r="Z716" i="1"/>
  <c r="W716" i="1"/>
  <c r="W27" i="1"/>
  <c r="Z27" i="1"/>
  <c r="Z585" i="1"/>
  <c r="W49" i="1"/>
  <c r="Z49" i="1"/>
  <c r="W412" i="1"/>
  <c r="Z412" i="1"/>
  <c r="W664" i="1"/>
  <c r="W250" i="1"/>
  <c r="Z630" i="1"/>
  <c r="W630" i="1"/>
  <c r="Z669" i="1"/>
  <c r="W669" i="1"/>
  <c r="Z248" i="1"/>
  <c r="W248" i="1"/>
  <c r="W131" i="1"/>
  <c r="Z131" i="1"/>
  <c r="Z256" i="1"/>
  <c r="W256" i="1"/>
  <c r="Z19" i="1"/>
  <c r="W19" i="1"/>
  <c r="W50" i="1"/>
  <c r="Z50" i="1"/>
  <c r="Z561" i="1"/>
  <c r="W561" i="1"/>
  <c r="Z399" i="1"/>
  <c r="W399" i="1"/>
  <c r="W657" i="1"/>
  <c r="Z657" i="1"/>
  <c r="Z184" i="1"/>
  <c r="W184" i="1"/>
  <c r="W663" i="1"/>
  <c r="Z663" i="1"/>
  <c r="W281" i="1"/>
  <c r="Z74" i="1"/>
  <c r="W74" i="1"/>
  <c r="W42" i="1"/>
  <c r="Z251" i="1"/>
  <c r="W251" i="1"/>
  <c r="Z177" i="1"/>
  <c r="W177" i="1"/>
  <c r="Z553" i="1"/>
  <c r="W553" i="1"/>
  <c r="W509" i="1"/>
  <c r="Z45" i="1"/>
  <c r="W45" i="1"/>
  <c r="W206" i="1"/>
  <c r="Z206" i="1"/>
  <c r="W212" i="1"/>
  <c r="Z212" i="1"/>
  <c r="W305" i="1"/>
  <c r="W94" i="1"/>
  <c r="Z722" i="1"/>
  <c r="W722" i="1"/>
  <c r="Z243" i="1"/>
  <c r="W243" i="1"/>
  <c r="Z167" i="1"/>
  <c r="W167" i="1"/>
  <c r="W107" i="1"/>
  <c r="Z107" i="1"/>
  <c r="Z516" i="1"/>
  <c r="W516" i="1"/>
  <c r="Z298" i="1"/>
  <c r="W298" i="1"/>
  <c r="W79" i="1"/>
  <c r="W413" i="1"/>
  <c r="Z526" i="1"/>
  <c r="W526" i="1"/>
  <c r="W159" i="1"/>
  <c r="Z333" i="1"/>
  <c r="W333" i="1"/>
  <c r="W721" i="1"/>
  <c r="Z721" i="1"/>
  <c r="W400" i="1"/>
  <c r="Z400" i="1"/>
  <c r="W235" i="1"/>
  <c r="W423" i="1"/>
  <c r="Z423" i="1"/>
  <c r="W700" i="1"/>
  <c r="Z267" i="1"/>
  <c r="W267" i="1"/>
  <c r="W32" i="1"/>
  <c r="Z32" i="1"/>
  <c r="W135" i="1"/>
  <c r="Z135" i="1"/>
  <c r="Z301" i="1"/>
  <c r="W301" i="1"/>
  <c r="Z376" i="1"/>
  <c r="W376" i="1"/>
  <c r="Z227" i="1"/>
  <c r="W227" i="1"/>
  <c r="W153" i="1"/>
  <c r="Z153" i="1"/>
  <c r="W678" i="1"/>
  <c r="Z678" i="1"/>
  <c r="Z972" i="1"/>
  <c r="W972" i="1"/>
  <c r="Z686" i="1"/>
  <c r="W686" i="1"/>
  <c r="W573" i="1"/>
  <c r="Z573" i="1"/>
  <c r="Z1088" i="1"/>
  <c r="W1088" i="1"/>
  <c r="Z471" i="1"/>
  <c r="W471" i="1"/>
  <c r="W388" i="1"/>
  <c r="Z388" i="1"/>
  <c r="Z219" i="1"/>
  <c r="W219" i="1"/>
  <c r="W130" i="1"/>
  <c r="Z612" i="1"/>
  <c r="W612" i="1"/>
  <c r="W670" i="1"/>
  <c r="Z670" i="1"/>
  <c r="W883" i="1"/>
  <c r="Z883" i="1"/>
  <c r="W677" i="1"/>
  <c r="Z462" i="1"/>
  <c r="W462" i="1"/>
  <c r="Z134" i="1"/>
  <c r="W134" i="1"/>
  <c r="W467" i="1"/>
  <c r="Z467" i="1"/>
  <c r="W271" i="1"/>
  <c r="Z271" i="1"/>
  <c r="W704" i="1"/>
  <c r="Z704" i="1"/>
  <c r="W44" i="1"/>
  <c r="Z44" i="1"/>
  <c r="W344" i="1"/>
  <c r="Z344" i="1"/>
  <c r="Z310" i="1"/>
  <c r="W310" i="1"/>
  <c r="Z137" i="1"/>
  <c r="W137" i="1"/>
  <c r="Z650" i="1"/>
  <c r="W650" i="1"/>
  <c r="Z464" i="1"/>
  <c r="W464" i="1"/>
  <c r="W687" i="1"/>
  <c r="Z687" i="1"/>
  <c r="Z727" i="1"/>
  <c r="W727" i="1"/>
  <c r="Z210" i="1"/>
  <c r="W210" i="1"/>
  <c r="Z122" i="1"/>
  <c r="W122" i="1"/>
  <c r="W261" i="1"/>
  <c r="Z261" i="1"/>
  <c r="Z1056" i="1"/>
  <c r="W1056" i="1"/>
  <c r="W804" i="1"/>
  <c r="Z804" i="1"/>
  <c r="Z303" i="1"/>
  <c r="W303" i="1"/>
  <c r="Z84" i="1"/>
  <c r="W84" i="1"/>
  <c r="Z259" i="1"/>
  <c r="W259" i="1"/>
  <c r="W374" i="1"/>
  <c r="W220" i="1"/>
  <c r="Z220" i="1"/>
  <c r="W488" i="1"/>
  <c r="Z488" i="1"/>
  <c r="W59" i="1"/>
  <c r="Z59" i="1"/>
  <c r="W538" i="1"/>
  <c r="Z538" i="1"/>
  <c r="Z355" i="1"/>
  <c r="W355" i="1"/>
  <c r="W291" i="1"/>
  <c r="Z291" i="1"/>
  <c r="W973" i="1"/>
  <c r="Z973" i="1"/>
  <c r="W656" i="1"/>
  <c r="Z656" i="1"/>
  <c r="Z209" i="1"/>
  <c r="W209" i="1"/>
  <c r="W129" i="1"/>
  <c r="Z129" i="1"/>
  <c r="W275" i="1"/>
  <c r="Z275" i="1"/>
  <c r="W193" i="1"/>
  <c r="Z193" i="1"/>
  <c r="Z465" i="1"/>
  <c r="W465" i="1"/>
  <c r="W739" i="1"/>
  <c r="Z739" i="1"/>
  <c r="W601" i="1"/>
  <c r="Z601" i="1"/>
  <c r="Z348" i="1"/>
  <c r="W348" i="1"/>
  <c r="Z648" i="1"/>
  <c r="W648" i="1"/>
  <c r="Z48" i="1"/>
  <c r="W48" i="1"/>
  <c r="W121" i="1"/>
  <c r="Z121" i="1"/>
  <c r="Z1099" i="1"/>
  <c r="Z104" i="1"/>
  <c r="Z312" i="1"/>
  <c r="Z1117" i="1"/>
  <c r="W253" i="1"/>
  <c r="W132" i="1"/>
  <c r="Z757" i="1"/>
  <c r="W1086" i="1"/>
  <c r="Z198" i="1"/>
  <c r="W725" i="1"/>
  <c r="W710" i="1"/>
  <c r="W225" i="1"/>
  <c r="Z322" i="1"/>
  <c r="W588" i="1"/>
  <c r="W458" i="1"/>
  <c r="W144" i="1"/>
  <c r="Z901" i="1"/>
  <c r="Z237" i="1"/>
  <c r="W1210" i="1"/>
  <c r="Z810" i="1"/>
  <c r="W486" i="1"/>
  <c r="W1096" i="1"/>
  <c r="Z642" i="1"/>
  <c r="W473" i="1"/>
  <c r="Z1006" i="1"/>
  <c r="W1097" i="1"/>
  <c r="Z409" i="1"/>
  <c r="Z254" i="1"/>
  <c r="W491" i="1"/>
  <c r="W150" i="1"/>
  <c r="W775" i="1"/>
  <c r="W844" i="1"/>
  <c r="Z264" i="1"/>
  <c r="Z607" i="1"/>
  <c r="W1000" i="1"/>
  <c r="W1838" i="1"/>
  <c r="Z748" i="1"/>
  <c r="W635" i="1"/>
  <c r="W197" i="1"/>
  <c r="Z4362" i="1"/>
  <c r="W4300" i="1"/>
  <c r="W4267" i="1"/>
  <c r="W5920" i="1"/>
  <c r="W3918" i="1"/>
  <c r="Z3918" i="1"/>
  <c r="Z4106" i="1"/>
  <c r="Z4110" i="1"/>
  <c r="W4110" i="1"/>
  <c r="W5774" i="1"/>
  <c r="Z5774" i="1"/>
  <c r="Z6221" i="1"/>
  <c r="Z5822" i="1"/>
  <c r="Z3941" i="1"/>
  <c r="Z5869" i="1"/>
  <c r="W5869" i="1"/>
  <c r="W6071" i="1"/>
  <c r="Z6071" i="1"/>
  <c r="W6381" i="1"/>
  <c r="Z6381" i="1"/>
  <c r="W6301" i="1"/>
  <c r="Z6301" i="1"/>
  <c r="Z455" i="1"/>
  <c r="W455" i="1"/>
  <c r="Z216" i="1"/>
  <c r="W216" i="1"/>
  <c r="Z958" i="1"/>
  <c r="W958" i="1"/>
  <c r="W865" i="1"/>
  <c r="Z865" i="1"/>
  <c r="Z4264" i="1"/>
  <c r="W4660" i="1"/>
  <c r="Z6398" i="1"/>
  <c r="Z4338" i="1"/>
  <c r="Z5784" i="1"/>
  <c r="W6425" i="1"/>
  <c r="Z5832" i="1"/>
  <c r="W4393" i="1"/>
  <c r="Z4393" i="1"/>
  <c r="Z4043" i="1"/>
  <c r="W4043" i="1"/>
  <c r="W3973" i="1"/>
  <c r="Z3973" i="1"/>
  <c r="W5395" i="1"/>
  <c r="Z5395" i="1"/>
  <c r="Z5929" i="1"/>
  <c r="W5929" i="1"/>
  <c r="Z5697" i="1"/>
  <c r="W5697" i="1"/>
  <c r="Z5801" i="1"/>
  <c r="W5801" i="1"/>
  <c r="Z5833" i="1"/>
  <c r="W5833" i="1"/>
  <c r="W224" i="1"/>
  <c r="Z224" i="1"/>
  <c r="Z6415" i="1"/>
  <c r="W5778" i="1"/>
  <c r="W3938" i="1"/>
  <c r="W4160" i="1"/>
  <c r="Z4160" i="1"/>
  <c r="W4610" i="1"/>
  <c r="Z4610" i="1"/>
  <c r="W4398" i="1"/>
  <c r="W5447" i="1"/>
  <c r="Z5447" i="1"/>
  <c r="W5717" i="1"/>
  <c r="Z5717" i="1"/>
  <c r="Z6198" i="1"/>
  <c r="W6198" i="1"/>
  <c r="Z4392" i="1"/>
  <c r="W4002" i="1"/>
  <c r="Z4388" i="1"/>
  <c r="Z5825" i="1"/>
  <c r="Z6145" i="1"/>
  <c r="W6060" i="1"/>
  <c r="W5935" i="1"/>
  <c r="Z4246" i="1"/>
  <c r="Z4918" i="1"/>
  <c r="W4918" i="1"/>
  <c r="Z5518" i="1"/>
  <c r="W5518" i="1"/>
  <c r="Z5749" i="1"/>
  <c r="W5749" i="1"/>
  <c r="W5198" i="1"/>
  <c r="Z5198" i="1"/>
  <c r="W5259" i="1"/>
  <c r="Z5259" i="1"/>
  <c r="W5574" i="1"/>
  <c r="Z5574" i="1"/>
  <c r="W5472" i="1"/>
  <c r="Z5472" i="1"/>
  <c r="W5688" i="1"/>
  <c r="Z5688" i="1"/>
  <c r="W771" i="1"/>
  <c r="Z4374" i="1"/>
  <c r="W5911" i="1"/>
  <c r="W3930" i="1"/>
  <c r="W4270" i="1"/>
  <c r="Z4270" i="1"/>
  <c r="W4203" i="1"/>
  <c r="W5675" i="1"/>
  <c r="Z5675" i="1"/>
  <c r="W6302" i="1"/>
  <c r="Z6302" i="1"/>
  <c r="W4140" i="1"/>
  <c r="Z3920" i="1"/>
  <c r="W6016" i="1"/>
  <c r="Z6075" i="1"/>
  <c r="Z6133" i="1"/>
  <c r="W4218" i="1"/>
  <c r="Z6232" i="1"/>
  <c r="Z4306" i="1"/>
  <c r="W4306" i="1"/>
  <c r="Z4285" i="1"/>
  <c r="Z4764" i="1"/>
  <c r="W4764" i="1"/>
  <c r="W4994" i="1"/>
  <c r="Z4994" i="1"/>
  <c r="Z5142" i="1"/>
  <c r="W5142" i="1"/>
  <c r="W4780" i="1"/>
  <c r="Z4780" i="1"/>
  <c r="W4859" i="1"/>
  <c r="W5201" i="1"/>
  <c r="Z5201" i="1"/>
  <c r="W5508" i="1"/>
  <c r="Z5508" i="1"/>
  <c r="W5226" i="1"/>
  <c r="Z5226" i="1"/>
  <c r="Z5690" i="1"/>
  <c r="W5690" i="1"/>
  <c r="Z4920" i="1"/>
  <c r="W4920" i="1"/>
  <c r="W5208" i="1"/>
  <c r="Z5208" i="1"/>
  <c r="W5313" i="1"/>
  <c r="Z5313" i="1"/>
  <c r="Z5420" i="1"/>
  <c r="W5420" i="1"/>
  <c r="Z5548" i="1"/>
  <c r="W5548" i="1"/>
  <c r="W1098" i="1"/>
  <c r="Z1098" i="1"/>
  <c r="Z1650" i="1"/>
  <c r="W1650" i="1"/>
  <c r="Z4189" i="1"/>
  <c r="Z4168" i="1"/>
  <c r="W5809" i="1"/>
  <c r="W6029" i="1"/>
  <c r="Z4092" i="1"/>
  <c r="W4092" i="1"/>
  <c r="Z4435" i="1"/>
  <c r="W4435" i="1"/>
  <c r="Z3871" i="1"/>
  <c r="Z4073" i="1"/>
  <c r="W3974" i="1"/>
  <c r="W6172" i="1"/>
  <c r="Z4627" i="1"/>
  <c r="Z4219" i="1"/>
  <c r="Z5957" i="1"/>
  <c r="W6057" i="1"/>
  <c r="Z4126" i="1"/>
  <c r="Z4671" i="1"/>
  <c r="W4671" i="1"/>
  <c r="Z4154" i="1"/>
  <c r="W4154" i="1"/>
  <c r="W4324" i="1"/>
  <c r="Z4324" i="1"/>
  <c r="W4548" i="1"/>
  <c r="Z4548" i="1"/>
  <c r="W4530" i="1"/>
  <c r="Z4530" i="1"/>
  <c r="W5089" i="1"/>
  <c r="Z5089" i="1"/>
  <c r="Z5051" i="1"/>
  <c r="W5051" i="1"/>
  <c r="W4420" i="1"/>
  <c r="Z4403" i="1"/>
  <c r="Z6126" i="1"/>
  <c r="Z4261" i="1"/>
  <c r="Z3913" i="1"/>
  <c r="W6189" i="1"/>
  <c r="Z3861" i="1"/>
  <c r="Z3988" i="1"/>
  <c r="W3988" i="1"/>
  <c r="Z4581" i="1"/>
  <c r="W4581" i="1"/>
  <c r="Z4379" i="1"/>
  <c r="W4384" i="1"/>
  <c r="W4135" i="1"/>
  <c r="Z4135" i="1"/>
  <c r="Z3965" i="1"/>
  <c r="W4284" i="1"/>
  <c r="Z4284" i="1"/>
  <c r="Z4669" i="1"/>
  <c r="W4669" i="1"/>
  <c r="Z3108" i="1"/>
  <c r="W3108" i="1"/>
  <c r="Z113" i="1"/>
  <c r="W113" i="1"/>
  <c r="Z191" i="1"/>
  <c r="W191" i="1"/>
  <c r="Z56" i="1"/>
  <c r="W56" i="1"/>
  <c r="W536" i="1"/>
  <c r="Z536" i="1"/>
  <c r="Z323" i="1"/>
  <c r="W323" i="1"/>
  <c r="W2921" i="1"/>
  <c r="Z2811" i="1"/>
  <c r="W2811" i="1"/>
  <c r="W693" i="1"/>
  <c r="Z693" i="1"/>
  <c r="W202" i="1"/>
  <c r="W218" i="1"/>
  <c r="Z218" i="1"/>
  <c r="Z576" i="1"/>
  <c r="W576" i="1"/>
  <c r="W520" i="1"/>
  <c r="Z520" i="1"/>
  <c r="Z2964" i="1"/>
  <c r="W2964" i="1"/>
  <c r="Z496" i="1"/>
  <c r="W496" i="1"/>
  <c r="W375" i="1"/>
  <c r="Z375" i="1"/>
  <c r="Z2765" i="1"/>
  <c r="W2765" i="1"/>
  <c r="W389" i="1"/>
  <c r="Z195" i="1"/>
  <c r="W195" i="1"/>
  <c r="Z976" i="1"/>
  <c r="W976" i="1"/>
  <c r="W226" i="1"/>
  <c r="W436" i="1"/>
  <c r="Z436" i="1"/>
  <c r="W742" i="1"/>
  <c r="Z742" i="1"/>
  <c r="Z733" i="1"/>
  <c r="W733" i="1"/>
  <c r="Z1029" i="1"/>
  <c r="W1029" i="1"/>
  <c r="W1586" i="1"/>
  <c r="W570" i="1"/>
  <c r="Z570" i="1"/>
  <c r="Z217" i="1"/>
  <c r="W217" i="1"/>
  <c r="Z46" i="1"/>
  <c r="Z207" i="1"/>
  <c r="W207" i="1"/>
  <c r="Z396" i="1"/>
  <c r="W396" i="1"/>
  <c r="Z426" i="1"/>
  <c r="W334" i="1"/>
  <c r="Z334" i="1"/>
  <c r="W168" i="1"/>
  <c r="Z168" i="1"/>
  <c r="W622" i="1"/>
  <c r="Z622" i="1"/>
  <c r="W51" i="1"/>
  <c r="Z51" i="1"/>
  <c r="Z309" i="1"/>
  <c r="W309" i="1"/>
  <c r="Z336" i="1"/>
  <c r="W336" i="1"/>
  <c r="W2789" i="1"/>
  <c r="W35" i="1"/>
  <c r="Z35" i="1"/>
  <c r="Z316" i="1"/>
  <c r="W316" i="1"/>
  <c r="W158" i="1"/>
  <c r="Z158" i="1"/>
  <c r="Z522" i="1"/>
  <c r="W522" i="1"/>
  <c r="W709" i="1"/>
  <c r="Z709" i="1"/>
  <c r="W1063" i="1"/>
  <c r="Z1063" i="1"/>
  <c r="W529" i="1"/>
  <c r="Z529" i="1"/>
  <c r="Z361" i="1"/>
  <c r="W361" i="1"/>
  <c r="W502" i="1"/>
  <c r="Z502" i="1"/>
  <c r="Z296" i="1"/>
  <c r="W296" i="1"/>
  <c r="W567" i="1"/>
  <c r="Z567" i="1"/>
  <c r="W385" i="1"/>
  <c r="Z620" i="1"/>
  <c r="W620" i="1"/>
  <c r="W697" i="1"/>
  <c r="Z697" i="1"/>
  <c r="Z1085" i="1"/>
  <c r="W1085" i="1"/>
  <c r="W1564" i="1"/>
  <c r="Z1564" i="1"/>
  <c r="W448" i="1"/>
  <c r="Z448" i="1"/>
  <c r="Z479" i="1"/>
  <c r="W479" i="1"/>
  <c r="W695" i="1"/>
  <c r="Z695" i="1"/>
  <c r="Z715" i="1"/>
  <c r="W715" i="1"/>
  <c r="W591" i="1"/>
  <c r="Z591" i="1"/>
  <c r="Z1040" i="1"/>
  <c r="W1040" i="1"/>
  <c r="Z543" i="1"/>
  <c r="W543" i="1"/>
  <c r="Z24" i="1"/>
  <c r="W24" i="1"/>
  <c r="Z501" i="1"/>
  <c r="W501" i="1"/>
  <c r="W863" i="1"/>
  <c r="Z863" i="1"/>
  <c r="W690" i="1"/>
  <c r="Z690" i="1"/>
  <c r="W93" i="1"/>
  <c r="Z93" i="1"/>
  <c r="W269" i="1"/>
  <c r="W701" i="1"/>
  <c r="Z895" i="1"/>
  <c r="Z583" i="1"/>
  <c r="Z957" i="1"/>
  <c r="W957" i="1"/>
  <c r="Z1120" i="1"/>
  <c r="W1120" i="1"/>
  <c r="Z328" i="1"/>
  <c r="W328" i="1"/>
  <c r="Z427" i="1"/>
  <c r="W427" i="1"/>
  <c r="W318" i="1"/>
  <c r="Z318" i="1"/>
  <c r="Z684" i="1"/>
  <c r="W684" i="1"/>
  <c r="W574" i="1"/>
  <c r="Z574" i="1"/>
  <c r="Z331" i="1"/>
  <c r="W331" i="1"/>
  <c r="Z125" i="1"/>
  <c r="W125" i="1"/>
  <c r="W795" i="1"/>
  <c r="Z101" i="1"/>
  <c r="W101" i="1"/>
  <c r="W569" i="1"/>
  <c r="W1136" i="1"/>
  <c r="Z1136" i="1"/>
  <c r="W340" i="1"/>
  <c r="Z340" i="1"/>
  <c r="W25" i="1"/>
  <c r="Z25" i="1"/>
  <c r="Z120" i="1"/>
  <c r="W120" i="1"/>
  <c r="W63" i="1"/>
  <c r="Z63" i="1"/>
  <c r="W407" i="1"/>
  <c r="Z407" i="1"/>
  <c r="Z698" i="1"/>
  <c r="W698" i="1"/>
  <c r="W92" i="1"/>
  <c r="Z92" i="1"/>
  <c r="Z627" i="1"/>
  <c r="W627" i="1"/>
  <c r="Z557" i="1"/>
  <c r="W557" i="1"/>
  <c r="W887" i="1"/>
  <c r="Z887" i="1"/>
  <c r="W521" i="1"/>
  <c r="Z816" i="1"/>
  <c r="W816" i="1"/>
  <c r="W638" i="1"/>
  <c r="W190" i="1"/>
  <c r="W1025" i="1"/>
  <c r="Z11" i="1"/>
  <c r="Z619" i="1"/>
  <c r="W619" i="1"/>
  <c r="Z1104" i="1"/>
  <c r="W1104" i="1"/>
  <c r="Z221" i="1"/>
  <c r="W221" i="1"/>
  <c r="W857" i="1"/>
  <c r="W341" i="1"/>
  <c r="W631" i="1"/>
  <c r="W70" i="1"/>
  <c r="Z614" i="1"/>
  <c r="W614" i="1"/>
  <c r="Z941" i="1"/>
  <c r="W941" i="1"/>
  <c r="W106" i="1"/>
  <c r="Z14" i="1"/>
  <c r="W14" i="1"/>
  <c r="Z1001" i="1"/>
  <c r="W1001" i="1"/>
  <c r="Z821" i="1"/>
  <c r="W821" i="1"/>
  <c r="W118" i="1"/>
  <c r="Z1116" i="1"/>
  <c r="W1116" i="1"/>
  <c r="W581" i="1"/>
  <c r="W111" i="1"/>
  <c r="W449" i="1"/>
  <c r="Z989" i="1"/>
  <c r="W989" i="1"/>
  <c r="W905" i="1"/>
  <c r="W737" i="1"/>
  <c r="W1061" i="1"/>
  <c r="W1140" i="1"/>
  <c r="W917" i="1"/>
  <c r="T35" i="13"/>
  <c r="O6" i="13"/>
  <c r="M29" i="13"/>
  <c r="O21" i="13"/>
  <c r="O27" i="13"/>
  <c r="O4" i="13"/>
  <c r="L4" i="13"/>
  <c r="M5" i="13"/>
  <c r="O13" i="13"/>
  <c r="M7" i="13"/>
  <c r="L19" i="13"/>
  <c r="M28" i="13"/>
  <c r="O37" i="13"/>
  <c r="P37" i="13" s="1"/>
  <c r="M15" i="13"/>
  <c r="O35" i="13"/>
  <c r="L25" i="13"/>
  <c r="M3" i="13"/>
  <c r="M9" i="13"/>
  <c r="M10" i="13"/>
  <c r="L14" i="13"/>
  <c r="L17" i="13"/>
  <c r="M4" i="13"/>
  <c r="L34" i="13"/>
  <c r="O28" i="13"/>
  <c r="O17" i="13"/>
  <c r="L33" i="13"/>
  <c r="O23" i="13"/>
  <c r="M26" i="13"/>
  <c r="L29" i="13"/>
  <c r="O16" i="13"/>
  <c r="L7" i="13"/>
  <c r="M34" i="13"/>
  <c r="O5" i="13"/>
  <c r="L6" i="13"/>
  <c r="L15" i="13"/>
  <c r="O8" i="13"/>
  <c r="O11" i="13"/>
  <c r="M12" i="13"/>
  <c r="O26" i="13"/>
  <c r="O20" i="13"/>
  <c r="O19" i="13"/>
  <c r="M24" i="13"/>
  <c r="L13" i="13"/>
  <c r="L3" i="13"/>
  <c r="L18" i="13"/>
  <c r="M23" i="13"/>
  <c r="L11" i="13"/>
  <c r="M14" i="13"/>
  <c r="L23" i="13"/>
  <c r="M6" i="13"/>
  <c r="O9" i="13"/>
  <c r="L22" i="13"/>
  <c r="M33" i="13"/>
  <c r="O15" i="13"/>
  <c r="L8" i="13"/>
  <c r="O34" i="13"/>
  <c r="L16" i="13"/>
  <c r="O25" i="13"/>
  <c r="L9" i="13"/>
  <c r="L21" i="13"/>
  <c r="M18" i="13"/>
  <c r="O33" i="13"/>
  <c r="O22" i="13"/>
  <c r="O12" i="13"/>
  <c r="O24" i="13"/>
  <c r="O29" i="13"/>
  <c r="L20" i="13"/>
  <c r="M25" i="13"/>
  <c r="M21" i="13"/>
  <c r="M22" i="13"/>
  <c r="O3" i="13"/>
  <c r="L12" i="13"/>
  <c r="M20" i="13"/>
  <c r="O36" i="13"/>
  <c r="P36" i="13" s="1"/>
  <c r="M13" i="13"/>
  <c r="L10" i="13"/>
  <c r="L26" i="13"/>
  <c r="M27" i="13"/>
  <c r="O10" i="13"/>
  <c r="M11" i="13"/>
  <c r="L28" i="13"/>
  <c r="M17" i="13"/>
  <c r="L5" i="13"/>
  <c r="M16" i="13"/>
  <c r="O18" i="13"/>
  <c r="P35" i="13"/>
  <c r="Z7479" i="1"/>
  <c r="W7479" i="1"/>
  <c r="Z7443" i="1"/>
  <c r="W7443" i="1"/>
  <c r="Z7407" i="1"/>
  <c r="W7407" i="1"/>
  <c r="W7371" i="1"/>
  <c r="Z7371" i="1"/>
  <c r="Z7335" i="1"/>
  <c r="W7335" i="1"/>
  <c r="Z7287" i="1"/>
  <c r="W7287" i="1"/>
  <c r="Z7251" i="1"/>
  <c r="W7251" i="1"/>
  <c r="W7215" i="1"/>
  <c r="Z7215" i="1"/>
  <c r="W7179" i="1"/>
  <c r="Z7179" i="1"/>
  <c r="Z7143" i="1"/>
  <c r="W7143" i="1"/>
  <c r="Z7107" i="1"/>
  <c r="W7107" i="1"/>
  <c r="W7059" i="1"/>
  <c r="Z7059" i="1"/>
  <c r="Z7382" i="1"/>
  <c r="W7382" i="1"/>
  <c r="Z7491" i="1"/>
  <c r="W7491" i="1"/>
  <c r="Z7431" i="1"/>
  <c r="W7431" i="1"/>
  <c r="Z7395" i="1"/>
  <c r="W7395" i="1"/>
  <c r="W7359" i="1"/>
  <c r="Z7359" i="1"/>
  <c r="Z7311" i="1"/>
  <c r="W7311" i="1"/>
  <c r="Z7263" i="1"/>
  <c r="W7263" i="1"/>
  <c r="W7227" i="1"/>
  <c r="Z7227" i="1"/>
  <c r="W7191" i="1"/>
  <c r="Z7191" i="1"/>
  <c r="W7155" i="1"/>
  <c r="Z7155" i="1"/>
  <c r="Z7119" i="1"/>
  <c r="W7119" i="1"/>
  <c r="W7083" i="1"/>
  <c r="Z7083" i="1"/>
  <c r="W7035" i="1"/>
  <c r="Z7035" i="1"/>
  <c r="W7369" i="1"/>
  <c r="Z7369" i="1"/>
  <c r="Z7455" i="1"/>
  <c r="W7455" i="1"/>
  <c r="Z7419" i="1"/>
  <c r="W7419" i="1"/>
  <c r="W7383" i="1"/>
  <c r="Z7383" i="1"/>
  <c r="Z7347" i="1"/>
  <c r="W7347" i="1"/>
  <c r="Z7299" i="1"/>
  <c r="W7299" i="1"/>
  <c r="Z7275" i="1"/>
  <c r="W7275" i="1"/>
  <c r="W7239" i="1"/>
  <c r="Z7239" i="1"/>
  <c r="W7203" i="1"/>
  <c r="Z7203" i="1"/>
  <c r="W7167" i="1"/>
  <c r="Z7167" i="1"/>
  <c r="Z7131" i="1"/>
  <c r="W7131" i="1"/>
  <c r="W7095" i="1"/>
  <c r="Z7095" i="1"/>
  <c r="W7047" i="1"/>
  <c r="Z7047" i="1"/>
  <c r="W7500" i="1"/>
  <c r="Z7500" i="1"/>
  <c r="W7071" i="1"/>
  <c r="Z7071" i="1"/>
  <c r="Z7486" i="1"/>
  <c r="W7486" i="1"/>
  <c r="Z7460" i="1"/>
  <c r="W7460" i="1"/>
  <c r="Z7447" i="1"/>
  <c r="W7447" i="1"/>
  <c r="Z7434" i="1"/>
  <c r="W7434" i="1"/>
  <c r="Z7421" i="1"/>
  <c r="W7421" i="1"/>
  <c r="Z7277" i="1"/>
  <c r="W7277" i="1"/>
  <c r="Z7408" i="1"/>
  <c r="W7408" i="1"/>
  <c r="W7145" i="1"/>
  <c r="Z7217" i="1"/>
  <c r="Z7414" i="1"/>
  <c r="Z7270" i="1"/>
  <c r="W7157" i="1"/>
  <c r="Z7229" i="1"/>
  <c r="Z7401" i="1"/>
  <c r="Z7257" i="1"/>
  <c r="Z7244" i="1"/>
  <c r="Z7231" i="1"/>
  <c r="Z7218" i="1"/>
  <c r="W7169" i="1"/>
  <c r="W7025" i="1"/>
  <c r="Z7241" i="1"/>
  <c r="Z7388" i="1"/>
  <c r="W7181" i="1"/>
  <c r="W7037" i="1"/>
  <c r="Z7253" i="1"/>
  <c r="Z7375" i="1"/>
  <c r="W7193" i="1"/>
  <c r="W7049" i="1"/>
  <c r="Z7362" i="1"/>
  <c r="W7493" i="1"/>
  <c r="W7480" i="1"/>
  <c r="W7467" i="1"/>
  <c r="W7454" i="1"/>
  <c r="W7349" i="1"/>
  <c r="W7336" i="1"/>
  <c r="W7323" i="1"/>
  <c r="W7310" i="1"/>
  <c r="W7205" i="1"/>
  <c r="W7061" i="1"/>
  <c r="W7073" i="1"/>
  <c r="W7085" i="1"/>
  <c r="W7097" i="1"/>
  <c r="W7109" i="1"/>
  <c r="Z7441" i="1"/>
  <c r="Z7297" i="1"/>
  <c r="W7121" i="1"/>
  <c r="W4065" i="1"/>
  <c r="Z4065" i="1"/>
  <c r="W3950" i="1"/>
  <c r="Z3950" i="1"/>
  <c r="W3984" i="1"/>
  <c r="Z3984" i="1"/>
  <c r="Z4021" i="1"/>
  <c r="W4021" i="1"/>
  <c r="W4197" i="1"/>
  <c r="Z5451" i="1"/>
  <c r="W5166" i="1"/>
  <c r="Z3943" i="1"/>
  <c r="W2719" i="1"/>
  <c r="W4898" i="1"/>
  <c r="Z4898" i="1"/>
  <c r="Z4882" i="1"/>
  <c r="W4882" i="1"/>
  <c r="Z5036" i="1"/>
  <c r="W5036" i="1"/>
  <c r="W5095" i="1"/>
  <c r="Z5095" i="1"/>
  <c r="W5362" i="1"/>
  <c r="Z5362" i="1"/>
  <c r="Z5941" i="1"/>
  <c r="W5941" i="1"/>
  <c r="Z6137" i="1"/>
  <c r="W6137" i="1"/>
  <c r="W4302" i="1"/>
  <c r="Z4302" i="1"/>
  <c r="W3502" i="1"/>
  <c r="Z3502" i="1"/>
  <c r="W3449" i="1"/>
  <c r="Z3449" i="1"/>
  <c r="W3585" i="1"/>
  <c r="Z3585" i="1"/>
  <c r="W2876" i="1"/>
  <c r="Z2876" i="1"/>
  <c r="Z3620" i="1"/>
  <c r="W3620" i="1"/>
  <c r="Z4011" i="1"/>
  <c r="Z4350" i="1"/>
  <c r="W4233" i="1"/>
  <c r="W5893" i="1"/>
  <c r="W4670" i="1"/>
  <c r="W5268" i="1"/>
  <c r="Z4915" i="1"/>
  <c r="Z4815" i="1"/>
  <c r="W3889" i="1"/>
  <c r="Z3889" i="1"/>
  <c r="Z4010" i="1"/>
  <c r="W4010" i="1"/>
  <c r="Z4183" i="1"/>
  <c r="W4183" i="1"/>
  <c r="W4687" i="1"/>
  <c r="Z4687" i="1"/>
  <c r="W5015" i="1"/>
  <c r="Z5015" i="1"/>
  <c r="W5793" i="1"/>
  <c r="Z5793" i="1"/>
  <c r="Z6283" i="1"/>
  <c r="W6283" i="1"/>
  <c r="W6368" i="1"/>
  <c r="Z6368" i="1"/>
  <c r="Z3508" i="1"/>
  <c r="W3508" i="1"/>
  <c r="W3299" i="1"/>
  <c r="Z3299" i="1"/>
  <c r="Z3437" i="1"/>
  <c r="W3437" i="1"/>
  <c r="Z3036" i="1"/>
  <c r="W3036" i="1"/>
  <c r="Z3396" i="1"/>
  <c r="W3396" i="1"/>
  <c r="Z4014" i="1"/>
  <c r="Z4464" i="1"/>
  <c r="Z4646" i="1"/>
  <c r="W4276" i="1"/>
  <c r="Z4276" i="1"/>
  <c r="Z4303" i="1"/>
  <c r="W4303" i="1"/>
  <c r="Z3964" i="1"/>
  <c r="W3964" i="1"/>
  <c r="W4453" i="1"/>
  <c r="Z4453" i="1"/>
  <c r="W4795" i="1"/>
  <c r="Z4795" i="1"/>
  <c r="W4771" i="1"/>
  <c r="Z4771" i="1"/>
  <c r="W4698" i="1"/>
  <c r="Z4698" i="1"/>
  <c r="W4911" i="1"/>
  <c r="Z4911" i="1"/>
  <c r="W5907" i="1"/>
  <c r="Z5907" i="1"/>
  <c r="W5796" i="1"/>
  <c r="Z5796" i="1"/>
  <c r="W6256" i="1"/>
  <c r="Z6256" i="1"/>
  <c r="Z3616" i="1"/>
  <c r="W3616" i="1"/>
  <c r="Z691" i="1"/>
  <c r="W691" i="1"/>
  <c r="W286" i="1"/>
  <c r="Z286" i="1"/>
  <c r="W718" i="1"/>
  <c r="Z718" i="1"/>
  <c r="W37" i="1"/>
  <c r="Z37" i="1"/>
  <c r="Z140" i="1"/>
  <c r="W140" i="1"/>
  <c r="Z391" i="1"/>
  <c r="W391" i="1"/>
  <c r="W665" i="1"/>
  <c r="Z665" i="1"/>
  <c r="Z805" i="1"/>
  <c r="W805" i="1"/>
  <c r="W4604" i="1"/>
  <c r="Z4604" i="1"/>
  <c r="W5391" i="1"/>
  <c r="Z5391" i="1"/>
  <c r="W3684" i="1"/>
  <c r="Z3489" i="1"/>
  <c r="W3489" i="1"/>
  <c r="W5190" i="1"/>
  <c r="Z3789" i="1"/>
  <c r="Z3814" i="1"/>
  <c r="W3509" i="1"/>
  <c r="Z3917" i="1"/>
  <c r="W3917" i="1"/>
  <c r="W3997" i="1"/>
  <c r="Z3997" i="1"/>
  <c r="W4647" i="1"/>
  <c r="Z4647" i="1"/>
  <c r="W5108" i="1"/>
  <c r="Z5108" i="1"/>
  <c r="Z5301" i="1"/>
  <c r="W5301" i="1"/>
  <c r="Z5304" i="1"/>
  <c r="W5304" i="1"/>
  <c r="W5354" i="1"/>
  <c r="Z5354" i="1"/>
  <c r="W5643" i="1"/>
  <c r="Z5643" i="1"/>
  <c r="W6258" i="1"/>
  <c r="Z6258" i="1"/>
  <c r="W6313" i="1"/>
  <c r="Z6313" i="1"/>
  <c r="Z3465" i="1"/>
  <c r="W3465" i="1"/>
  <c r="W3613" i="1"/>
  <c r="Z3613" i="1"/>
  <c r="W2780" i="1"/>
  <c r="Z2780" i="1"/>
  <c r="W3675" i="1"/>
  <c r="Z3675" i="1"/>
  <c r="Z3088" i="1"/>
  <c r="W3088" i="1"/>
  <c r="Z3597" i="1"/>
  <c r="W3597" i="1"/>
  <c r="Z4804" i="1"/>
  <c r="W4804" i="1"/>
  <c r="Z6377" i="1"/>
  <c r="W4563" i="1"/>
  <c r="Z5425" i="1"/>
  <c r="Z4709" i="1"/>
  <c r="Z4100" i="1"/>
  <c r="W4100" i="1"/>
  <c r="W4850" i="1"/>
  <c r="Z4850" i="1"/>
  <c r="W4693" i="1"/>
  <c r="Z4693" i="1"/>
  <c r="W5284" i="1"/>
  <c r="Z5284" i="1"/>
  <c r="Z4916" i="1"/>
  <c r="W4916" i="1"/>
  <c r="Z5197" i="1"/>
  <c r="W5197" i="1"/>
  <c r="Z5738" i="1"/>
  <c r="W5738" i="1"/>
  <c r="W5877" i="1"/>
  <c r="Z5877" i="1"/>
  <c r="Z6286" i="1"/>
  <c r="W6286" i="1"/>
  <c r="Z6151" i="1"/>
  <c r="W6151" i="1"/>
  <c r="Z3556" i="1"/>
  <c r="W3556" i="1"/>
  <c r="Z5645" i="1"/>
  <c r="W3853" i="1"/>
  <c r="Z3998" i="1"/>
  <c r="W3998" i="1"/>
  <c r="W4657" i="1"/>
  <c r="Z4657" i="1"/>
  <c r="W4451" i="1"/>
  <c r="Z4451" i="1"/>
  <c r="Z4840" i="1"/>
  <c r="W4840" i="1"/>
  <c r="Z4944" i="1"/>
  <c r="W4944" i="1"/>
  <c r="W5779" i="1"/>
  <c r="Z5779" i="1"/>
  <c r="Z5782" i="1"/>
  <c r="W5782" i="1"/>
  <c r="W5974" i="1"/>
  <c r="Z5974" i="1"/>
  <c r="W5423" i="1"/>
  <c r="Z5423" i="1"/>
  <c r="W5979" i="1"/>
  <c r="Z5979" i="1"/>
  <c r="W3641" i="1"/>
  <c r="Z3641" i="1"/>
  <c r="Z3752" i="1"/>
  <c r="W3752" i="1"/>
  <c r="W3779" i="1"/>
  <c r="Z3779" i="1"/>
  <c r="Z2945" i="1"/>
  <c r="W2945" i="1"/>
  <c r="Z2919" i="1"/>
  <c r="W2919" i="1"/>
  <c r="Z3599" i="1"/>
  <c r="W3599" i="1"/>
  <c r="W5043" i="1"/>
  <c r="Z5043" i="1"/>
  <c r="W3350" i="1"/>
  <c r="W4613" i="1"/>
  <c r="Z5257" i="1"/>
  <c r="Z5732" i="1"/>
  <c r="W6297" i="1"/>
  <c r="Z6257" i="1"/>
  <c r="W4603" i="1"/>
  <c r="Z4753" i="1"/>
  <c r="W4311" i="1"/>
  <c r="Z4117" i="1"/>
  <c r="W4117" i="1"/>
  <c r="Z4251" i="1"/>
  <c r="W4251" i="1"/>
  <c r="W4558" i="1"/>
  <c r="Z4558" i="1"/>
  <c r="Z5219" i="1"/>
  <c r="W5219" i="1"/>
  <c r="W5063" i="1"/>
  <c r="Z5063" i="1"/>
  <c r="W5764" i="1"/>
  <c r="Z5764" i="1"/>
  <c r="W5866" i="1"/>
  <c r="Z5866" i="1"/>
  <c r="W6261" i="1"/>
  <c r="Z6261" i="1"/>
  <c r="Z6163" i="1"/>
  <c r="W6163" i="1"/>
  <c r="Z6290" i="1"/>
  <c r="W3598" i="1"/>
  <c r="Z3598" i="1"/>
  <c r="Z3248" i="1"/>
  <c r="W3248" i="1"/>
  <c r="W2768" i="1"/>
  <c r="Z2768" i="1"/>
  <c r="W2779" i="1"/>
  <c r="Z2779" i="1"/>
  <c r="W4878" i="1"/>
  <c r="Z4878" i="1"/>
  <c r="Z5032" i="1"/>
  <c r="Z4440" i="1"/>
  <c r="Z4314" i="1"/>
  <c r="Z4955" i="1"/>
  <c r="W6124" i="1"/>
  <c r="W4677" i="1"/>
  <c r="Z4677" i="1"/>
  <c r="W4517" i="1"/>
  <c r="Z4517" i="1"/>
  <c r="Z4634" i="1"/>
  <c r="W4634" i="1"/>
  <c r="Z5289" i="1"/>
  <c r="W5289" i="1"/>
  <c r="W5711" i="1"/>
  <c r="Z5711" i="1"/>
  <c r="W5442" i="1"/>
  <c r="Z5442" i="1"/>
  <c r="W6321" i="1"/>
  <c r="Z6321" i="1"/>
  <c r="W3668" i="1"/>
  <c r="Z3668" i="1"/>
  <c r="W3225" i="1"/>
  <c r="Z3225" i="1"/>
  <c r="W3178" i="1"/>
  <c r="Z3178" i="1"/>
  <c r="W324" i="1"/>
  <c r="Z324" i="1"/>
  <c r="W4152" i="1"/>
  <c r="Z4152" i="1"/>
  <c r="W5625" i="1"/>
  <c r="Z5625" i="1"/>
  <c r="W2940" i="1"/>
  <c r="W4487" i="1"/>
  <c r="W3865" i="1"/>
  <c r="Z3895" i="1"/>
  <c r="Z5047" i="1"/>
  <c r="W5275" i="1"/>
  <c r="Z3980" i="1"/>
  <c r="W5987" i="1"/>
  <c r="W3042" i="1"/>
  <c r="Z4371" i="1"/>
  <c r="W4371" i="1"/>
  <c r="Z4484" i="1"/>
  <c r="W4484" i="1"/>
  <c r="Z4474" i="1"/>
  <c r="W4474" i="1"/>
  <c r="W5296" i="1"/>
  <c r="Z5296" i="1"/>
  <c r="Z5487" i="1"/>
  <c r="W5487" i="1"/>
  <c r="W5476" i="1"/>
  <c r="Z5476" i="1"/>
  <c r="W5858" i="1"/>
  <c r="Z5858" i="1"/>
  <c r="Z6281" i="1"/>
  <c r="W6281" i="1"/>
  <c r="W100" i="1"/>
  <c r="Z100" i="1"/>
  <c r="W3767" i="1"/>
  <c r="Z3767" i="1"/>
  <c r="Z6366" i="1"/>
  <c r="W6366" i="1"/>
  <c r="Z4069" i="1"/>
  <c r="Z2714" i="1"/>
  <c r="Z4103" i="1"/>
  <c r="Z6224" i="1"/>
  <c r="Z6288" i="1"/>
  <c r="Z5698" i="1"/>
  <c r="W4363" i="1"/>
  <c r="Z4363" i="1"/>
  <c r="W4662" i="1"/>
  <c r="Z4662" i="1"/>
  <c r="Z4710" i="1"/>
  <c r="W4710" i="1"/>
  <c r="W5068" i="1"/>
  <c r="Z5068" i="1"/>
  <c r="W5177" i="1"/>
  <c r="Z5177" i="1"/>
  <c r="W5554" i="1"/>
  <c r="Z5554" i="1"/>
  <c r="W5292" i="1"/>
  <c r="Z5292" i="1"/>
  <c r="W5180" i="1"/>
  <c r="Z5180" i="1"/>
  <c r="W4989" i="1"/>
  <c r="Z4989" i="1"/>
  <c r="W4900" i="1"/>
  <c r="Z4900" i="1"/>
  <c r="W5434" i="1"/>
  <c r="Z5434" i="1"/>
  <c r="W5485" i="1"/>
  <c r="Z5485" i="1"/>
  <c r="W6409" i="1"/>
  <c r="Z6409" i="1"/>
  <c r="W3680" i="1"/>
  <c r="Z3680" i="1"/>
  <c r="W3269" i="1"/>
  <c r="Z3269" i="1"/>
  <c r="Z2695" i="1"/>
  <c r="W2695" i="1"/>
  <c r="W4008" i="1"/>
  <c r="Z5129" i="1"/>
  <c r="W3495" i="1"/>
  <c r="Z6354" i="1"/>
  <c r="W4618" i="1"/>
  <c r="Z4618" i="1"/>
  <c r="W4651" i="1"/>
  <c r="Z4651" i="1"/>
  <c r="W4455" i="1"/>
  <c r="Z4455" i="1"/>
  <c r="Z4886" i="1"/>
  <c r="W4886" i="1"/>
  <c r="W5419" i="1"/>
  <c r="Z5419" i="1"/>
  <c r="W5175" i="1"/>
  <c r="Z5175" i="1"/>
  <c r="W4381" i="1"/>
  <c r="Z4381" i="1"/>
  <c r="W3218" i="1"/>
  <c r="Z3180" i="1"/>
  <c r="W3180" i="1"/>
  <c r="W3305" i="1"/>
  <c r="Z3305" i="1"/>
  <c r="W3763" i="1"/>
  <c r="Z3763" i="1"/>
  <c r="W3156" i="1"/>
  <c r="Z3156" i="1"/>
  <c r="W31" i="1"/>
  <c r="Z31" i="1"/>
  <c r="Z970" i="1"/>
  <c r="W970" i="1"/>
  <c r="W1805" i="1"/>
  <c r="Z1805" i="1"/>
  <c r="Z430" i="1"/>
  <c r="W377" i="1"/>
  <c r="Z1084" i="1"/>
  <c r="W1084" i="1"/>
  <c r="Z791" i="1"/>
  <c r="W791" i="1"/>
  <c r="Z294" i="1"/>
  <c r="W294" i="1"/>
  <c r="W214" i="1"/>
  <c r="W634" i="1"/>
  <c r="Z634" i="1"/>
  <c r="Z480" i="1"/>
  <c r="W280" i="1"/>
  <c r="Z280" i="1"/>
  <c r="Z1889" i="1"/>
  <c r="W1889" i="1"/>
  <c r="Z165" i="1"/>
  <c r="W165" i="1"/>
  <c r="W452" i="1"/>
  <c r="Z452" i="1"/>
  <c r="W549" i="1"/>
  <c r="Z549" i="1"/>
  <c r="Z1580" i="1"/>
  <c r="W1580" i="1"/>
  <c r="W3842" i="1"/>
  <c r="Z99" i="1"/>
  <c r="W99" i="1"/>
  <c r="W1646" i="1"/>
  <c r="Z1646" i="1"/>
  <c r="Z882" i="1"/>
  <c r="W882" i="1"/>
  <c r="W826" i="1"/>
  <c r="Z826" i="1"/>
  <c r="Z1039" i="1"/>
  <c r="W1039" i="1"/>
  <c r="W1112" i="1"/>
  <c r="Z1112" i="1"/>
  <c r="W968" i="1"/>
  <c r="Z968" i="1"/>
  <c r="W611" i="1"/>
  <c r="Z611" i="1"/>
  <c r="W987" i="1"/>
  <c r="Z987" i="1"/>
  <c r="W800" i="1"/>
  <c r="Z800" i="1"/>
  <c r="Z260" i="1"/>
  <c r="W260" i="1"/>
  <c r="Z927" i="1"/>
  <c r="Z183" i="1"/>
  <c r="W558" i="1"/>
  <c r="Z558" i="1"/>
  <c r="Z357" i="1"/>
  <c r="W357" i="1"/>
  <c r="Z839" i="1"/>
  <c r="Z598" i="1"/>
  <c r="W598" i="1"/>
  <c r="W255" i="1"/>
  <c r="Z255" i="1"/>
  <c r="Z459" i="1"/>
  <c r="W459" i="1"/>
  <c r="W1083" i="1"/>
  <c r="Z1083" i="1"/>
  <c r="Z1078" i="1"/>
  <c r="Z600" i="1"/>
  <c r="W9" i="1"/>
  <c r="Z9" i="1"/>
  <c r="Z867" i="1"/>
  <c r="W508" i="1"/>
  <c r="Z508" i="1"/>
  <c r="W421" i="1"/>
  <c r="Z421" i="1"/>
  <c r="W229" i="1"/>
  <c r="Z229" i="1"/>
  <c r="Z910" i="1"/>
  <c r="W910" i="1"/>
  <c r="Z1075" i="1"/>
  <c r="W1075" i="1"/>
  <c r="Z1461" i="1"/>
  <c r="Z649" i="1"/>
  <c r="W315" i="1"/>
  <c r="Z315" i="1"/>
  <c r="W240" i="1"/>
  <c r="Z240" i="1"/>
  <c r="W215" i="1"/>
  <c r="Z215" i="1"/>
  <c r="W1031" i="1"/>
  <c r="Z1031" i="1"/>
  <c r="Z1645" i="1"/>
  <c r="W1645" i="1"/>
  <c r="Z681" i="1"/>
  <c r="W681" i="1"/>
  <c r="Z790" i="1"/>
  <c r="Z913" i="1"/>
  <c r="W1745" i="1"/>
  <c r="Z1745" i="1"/>
  <c r="Z1287" i="1"/>
  <c r="W1287" i="1"/>
  <c r="Z3627" i="1"/>
  <c r="Z437" i="1"/>
  <c r="W437" i="1"/>
  <c r="W623" i="1"/>
  <c r="Z623" i="1"/>
  <c r="W477" i="1"/>
  <c r="Z477" i="1"/>
  <c r="Z646" i="1"/>
  <c r="W646" i="1"/>
  <c r="W172" i="1"/>
  <c r="Z172" i="1"/>
  <c r="Z81" i="1"/>
  <c r="W81" i="1"/>
  <c r="Z999" i="1"/>
  <c r="W6" i="1"/>
  <c r="Z759" i="1"/>
  <c r="W180" i="1"/>
  <c r="Z180" i="1"/>
  <c r="W71" i="1"/>
  <c r="Z71" i="1"/>
  <c r="W1055" i="1"/>
  <c r="Z1055" i="1"/>
  <c r="W969" i="1"/>
  <c r="Z969" i="1"/>
  <c r="Z711" i="1"/>
  <c r="Z802" i="1"/>
  <c r="Z629" i="1"/>
  <c r="Z346" i="1"/>
  <c r="Z725" i="1"/>
  <c r="Z111" i="1"/>
  <c r="Z1482" i="1"/>
  <c r="Z1302" i="1"/>
  <c r="Z284" i="1"/>
  <c r="W284" i="1"/>
  <c r="Z637" i="1"/>
  <c r="Z771" i="1"/>
  <c r="Z1885" i="1"/>
  <c r="W1885" i="1"/>
  <c r="Z814" i="1"/>
  <c r="Z1663" i="1"/>
  <c r="Z419" i="1"/>
  <c r="Z384" i="1"/>
  <c r="Z288" i="1"/>
  <c r="Z369" i="1"/>
  <c r="W1050" i="1"/>
  <c r="Z1050" i="1"/>
  <c r="Z939" i="1"/>
  <c r="Z778" i="1"/>
  <c r="Z3327" i="1"/>
  <c r="Z352" i="1"/>
  <c r="Z274" i="1"/>
  <c r="Z345" i="1"/>
  <c r="Z675" i="1"/>
  <c r="Z492" i="1"/>
  <c r="Z13" i="1"/>
  <c r="W637" i="1"/>
  <c r="Z273" i="1"/>
  <c r="Z766" i="1"/>
  <c r="Z747" i="1"/>
  <c r="Z146" i="1"/>
  <c r="Z205" i="1"/>
  <c r="Z922" i="1"/>
  <c r="Z1806" i="1"/>
  <c r="Z1747" i="1"/>
  <c r="Z1638" i="1"/>
  <c r="Z2486" i="1"/>
  <c r="W383" i="1"/>
  <c r="Z38" i="1"/>
  <c r="Z731" i="1"/>
  <c r="Z1651" i="1"/>
  <c r="Z653" i="1"/>
  <c r="Z1035" i="1"/>
  <c r="Z1629" i="1"/>
  <c r="Z1581" i="1"/>
  <c r="Z368" i="1"/>
  <c r="Z563" i="1"/>
  <c r="Z713" i="1"/>
  <c r="Z197" i="1"/>
  <c r="Z230" i="1"/>
  <c r="Z2763" i="1"/>
  <c r="Z2739" i="1"/>
  <c r="Z2727" i="1"/>
  <c r="Z2715" i="1"/>
  <c r="Z2691" i="1"/>
  <c r="Z3679" i="1"/>
  <c r="Z3667" i="1"/>
  <c r="Z3655" i="1"/>
  <c r="Z3643" i="1"/>
  <c r="Z3631" i="1"/>
  <c r="Z3607" i="1"/>
  <c r="Z3595" i="1"/>
  <c r="Z3583" i="1"/>
  <c r="Z3559" i="1"/>
  <c r="Z3547" i="1"/>
  <c r="Z3535" i="1"/>
  <c r="Z1061" i="1"/>
  <c r="Z1891" i="1"/>
  <c r="Z2428" i="1"/>
  <c r="Z1664" i="1"/>
  <c r="Z917" i="1"/>
  <c r="Z1018" i="1"/>
  <c r="Z1982" i="1"/>
  <c r="Z813" i="1"/>
  <c r="Z1125" i="1"/>
  <c r="Z1025" i="1"/>
  <c r="Z16" i="1"/>
  <c r="Z246" i="1"/>
  <c r="Z222" i="1"/>
  <c r="Z186" i="1"/>
  <c r="Z162" i="1"/>
  <c r="Z150" i="1"/>
  <c r="Z102" i="1"/>
  <c r="Z78" i="1"/>
  <c r="Z66" i="1"/>
  <c r="Z385" i="1"/>
  <c r="Z349" i="1"/>
  <c r="Z313" i="1"/>
  <c r="Z289" i="1"/>
  <c r="Z265" i="1"/>
  <c r="Z724" i="1"/>
  <c r="Z712" i="1"/>
  <c r="Z700" i="1"/>
  <c r="Z664" i="1"/>
  <c r="Z640" i="1"/>
  <c r="Z628" i="1"/>
  <c r="Z1118" i="1"/>
  <c r="Z1094" i="1"/>
  <c r="Z1082" i="1"/>
  <c r="Z1046" i="1"/>
  <c r="Z1022" i="1"/>
  <c r="Z998" i="1"/>
  <c r="Z986" i="1"/>
  <c r="Z974" i="1"/>
  <c r="Z926" i="1"/>
  <c r="Z890" i="1"/>
  <c r="Z878" i="1"/>
  <c r="Z866" i="1"/>
  <c r="Z830" i="1"/>
  <c r="Z2392" i="1"/>
  <c r="Z1177" i="1"/>
  <c r="Z806" i="1"/>
  <c r="Z770" i="1"/>
  <c r="Z1834" i="1"/>
  <c r="Z1714" i="1"/>
  <c r="Z1510" i="1"/>
  <c r="Z1222" i="1"/>
  <c r="Z1210" i="1"/>
  <c r="Z1186" i="1"/>
  <c r="Z2389" i="1"/>
  <c r="Z3523" i="1"/>
  <c r="Z3511" i="1"/>
  <c r="Z3499" i="1"/>
  <c r="Z3487" i="1"/>
  <c r="Z3463" i="1"/>
  <c r="Z3451" i="1"/>
  <c r="Z3439" i="1"/>
  <c r="Z3427" i="1"/>
  <c r="Z3415" i="1"/>
  <c r="Z3403" i="1"/>
  <c r="Z3391" i="1"/>
  <c r="Z3379" i="1"/>
  <c r="Z3367" i="1"/>
  <c r="Z3355" i="1"/>
  <c r="Z3343" i="1"/>
  <c r="Z3331" i="1"/>
  <c r="Z3319" i="1"/>
  <c r="Z3307" i="1"/>
  <c r="Z3295" i="1"/>
  <c r="Z3283" i="1"/>
  <c r="Z3259" i="1"/>
  <c r="Z3247" i="1"/>
  <c r="Z3235" i="1"/>
  <c r="Z3223" i="1"/>
  <c r="Z3211" i="1"/>
  <c r="Z3199" i="1"/>
  <c r="Z3187" i="1"/>
  <c r="Z3163" i="1"/>
  <c r="Z3151" i="1"/>
  <c r="Z3139" i="1"/>
  <c r="Z3821" i="1"/>
  <c r="Z3797" i="1"/>
  <c r="Z3785" i="1"/>
  <c r="Z3761" i="1"/>
  <c r="Z3749" i="1"/>
  <c r="Z3725" i="1"/>
  <c r="Z3713" i="1"/>
  <c r="Z3701" i="1"/>
  <c r="Z4320" i="1"/>
  <c r="W4320" i="1"/>
  <c r="Z4769" i="1"/>
  <c r="W4769" i="1"/>
  <c r="Z5288" i="1"/>
  <c r="W5288" i="1"/>
  <c r="W4737" i="1"/>
  <c r="Z4737" i="1"/>
  <c r="W4779" i="1"/>
  <c r="Z4779" i="1"/>
  <c r="W4321" i="1"/>
  <c r="Z4321" i="1"/>
  <c r="Z4460" i="1"/>
  <c r="W4805" i="1"/>
  <c r="Z4805" i="1"/>
  <c r="W4860" i="1"/>
  <c r="Z4860" i="1"/>
  <c r="W5579" i="1"/>
  <c r="Z5579" i="1"/>
  <c r="Z5134" i="1"/>
  <c r="W5134" i="1"/>
  <c r="Z4556" i="1"/>
  <c r="W4556" i="1"/>
  <c r="Z4704" i="1"/>
  <c r="W4704" i="1"/>
  <c r="W4335" i="1"/>
  <c r="Z4335" i="1"/>
  <c r="Z5206" i="1"/>
  <c r="W5206" i="1"/>
  <c r="Z4118" i="1"/>
  <c r="Z4746" i="1"/>
  <c r="W4746" i="1"/>
  <c r="W4964" i="1"/>
  <c r="Z4964" i="1"/>
  <c r="Z5146" i="1"/>
  <c r="W5146" i="1"/>
  <c r="Z4252" i="1"/>
  <c r="W4252" i="1"/>
  <c r="W4630" i="1"/>
  <c r="Z4630" i="1"/>
  <c r="W5048" i="1"/>
  <c r="Z5048" i="1"/>
  <c r="W5171" i="1"/>
  <c r="Z5171" i="1"/>
  <c r="W4342" i="1"/>
  <c r="Z4342" i="1"/>
  <c r="W4058" i="1"/>
  <c r="Z4058" i="1"/>
  <c r="Z4279" i="1"/>
  <c r="W4279" i="1"/>
  <c r="W4681" i="1"/>
  <c r="Z4681" i="1"/>
  <c r="Z5307" i="1"/>
  <c r="W5307" i="1"/>
  <c r="Z3891" i="1"/>
  <c r="W3891" i="1"/>
  <c r="W4319" i="1"/>
  <c r="Z4319" i="1"/>
  <c r="W4024" i="1"/>
  <c r="Z4024" i="1"/>
  <c r="W5066" i="1"/>
  <c r="Z5066" i="1"/>
  <c r="Z4682" i="1"/>
  <c r="W4682" i="1"/>
  <c r="W5361" i="1"/>
  <c r="Z5361" i="1"/>
  <c r="W3953" i="1"/>
  <c r="Z3953" i="1"/>
  <c r="W4588" i="1"/>
  <c r="Z4588" i="1"/>
  <c r="Z4555" i="1"/>
  <c r="W4555" i="1"/>
  <c r="Z4467" i="1"/>
  <c r="W4467" i="1"/>
  <c r="Z4461" i="1"/>
  <c r="W4461" i="1"/>
  <c r="W5058" i="1"/>
  <c r="Z5058" i="1"/>
  <c r="W4943" i="1"/>
  <c r="Z4943" i="1"/>
  <c r="W5238" i="1"/>
  <c r="Z5238" i="1"/>
  <c r="Z4277" i="1"/>
  <c r="W4277" i="1"/>
  <c r="W4186" i="1"/>
  <c r="Z4186" i="1"/>
  <c r="Z3960" i="1"/>
  <c r="W3960" i="1"/>
  <c r="W3884" i="1"/>
  <c r="Z3884" i="1"/>
  <c r="Z5559" i="1"/>
  <c r="W5559" i="1"/>
  <c r="W5938" i="1"/>
  <c r="Z5938" i="1"/>
  <c r="Z4697" i="1"/>
  <c r="W4893" i="1"/>
  <c r="Z4855" i="1"/>
  <c r="Z5065" i="1"/>
  <c r="W4992" i="1"/>
  <c r="Z4472" i="1"/>
  <c r="Z4445" i="1"/>
  <c r="Z4592" i="1"/>
  <c r="Z3994" i="1"/>
  <c r="Z5285" i="1"/>
  <c r="Z4544" i="1"/>
  <c r="Z4541" i="1"/>
  <c r="W4667" i="1"/>
  <c r="W5124" i="1"/>
  <c r="Z5580" i="1"/>
  <c r="Z4443" i="1"/>
  <c r="W5158" i="1"/>
  <c r="W4821" i="1"/>
  <c r="Z3529" i="1"/>
  <c r="Z4595" i="1"/>
  <c r="Z4533" i="1"/>
  <c r="Z5141" i="1"/>
  <c r="W4889" i="1"/>
  <c r="W4763" i="1"/>
  <c r="W4883" i="1"/>
  <c r="Z3207" i="1"/>
  <c r="Z4834" i="1"/>
  <c r="Z5716" i="1"/>
  <c r="W480" i="1"/>
  <c r="W4936" i="1"/>
  <c r="Z3155" i="1"/>
  <c r="Z3095" i="1"/>
  <c r="Z4316" i="1"/>
  <c r="W4316" i="1"/>
  <c r="W4134" i="1"/>
  <c r="Z4134" i="1"/>
  <c r="W5475" i="1"/>
  <c r="Z5475" i="1"/>
  <c r="W559" i="1"/>
  <c r="W1037" i="1"/>
  <c r="Z4602" i="1"/>
  <c r="Z4017" i="1"/>
  <c r="Z4346" i="1"/>
  <c r="Z4518" i="1"/>
  <c r="Z5039" i="1"/>
  <c r="Z4540" i="1"/>
  <c r="Z5128" i="1"/>
  <c r="Z5122" i="1"/>
  <c r="W4733" i="1"/>
  <c r="W4666" i="1"/>
  <c r="W4077" i="1"/>
  <c r="W4156" i="1"/>
  <c r="W3517" i="1"/>
  <c r="Z5290" i="1"/>
  <c r="Z4863" i="1"/>
  <c r="Z5482" i="1"/>
  <c r="Z5035" i="1"/>
  <c r="W4601" i="1"/>
  <c r="Z4561" i="1"/>
  <c r="Z4917" i="1"/>
  <c r="Z5057" i="1"/>
  <c r="Z5576" i="1"/>
  <c r="Z4703" i="1"/>
  <c r="Z6083" i="1"/>
  <c r="W5262" i="1"/>
  <c r="W4806" i="1"/>
  <c r="Z3519" i="1"/>
  <c r="Z5578" i="1"/>
  <c r="W5578" i="1"/>
  <c r="W5679" i="1"/>
  <c r="W4098" i="1"/>
  <c r="W3130" i="1"/>
  <c r="W5627" i="1"/>
  <c r="Z5627" i="1"/>
  <c r="W4052" i="1"/>
  <c r="W4852" i="1"/>
  <c r="Z3908" i="1"/>
  <c r="W4890" i="1"/>
  <c r="W4086" i="1"/>
  <c r="W4513" i="1"/>
  <c r="Z4552" i="1"/>
  <c r="W4673" i="1"/>
  <c r="W5255" i="1"/>
  <c r="Z3880" i="1"/>
  <c r="Z4564" i="1"/>
  <c r="Z3729" i="1"/>
  <c r="Z5306" i="1"/>
  <c r="Z3154" i="1"/>
  <c r="Z5412" i="1"/>
  <c r="W5013" i="1"/>
  <c r="Z5045" i="1"/>
  <c r="W5061" i="1"/>
  <c r="Z4712" i="1"/>
  <c r="W4712" i="1"/>
  <c r="W5151" i="1"/>
  <c r="W4972" i="1"/>
  <c r="Z4137" i="1"/>
  <c r="Z4115" i="1"/>
  <c r="Z3872" i="1"/>
  <c r="W4919" i="1"/>
  <c r="W4423" i="1"/>
  <c r="W5365" i="1"/>
  <c r="W4758" i="1"/>
  <c r="W5728" i="1"/>
  <c r="W4757" i="1"/>
  <c r="W5864" i="1"/>
  <c r="W5498" i="1"/>
  <c r="Z4800" i="1"/>
  <c r="Z4707" i="1"/>
  <c r="W4707" i="1"/>
  <c r="W4775" i="1"/>
  <c r="Z4775" i="1"/>
  <c r="W5635" i="1"/>
  <c r="Z5635" i="1"/>
  <c r="W6004" i="1"/>
  <c r="W4844" i="1"/>
  <c r="Z4844" i="1"/>
  <c r="W4979" i="1"/>
  <c r="Z4979" i="1"/>
  <c r="W4661" i="1"/>
  <c r="Z4015" i="1"/>
  <c r="Z4089" i="1"/>
  <c r="Z572" i="1"/>
  <c r="Z5564" i="1"/>
  <c r="W5004" i="1"/>
  <c r="Z4176" i="1"/>
  <c r="Z4614" i="1"/>
  <c r="Z4208" i="1"/>
  <c r="W3985" i="1"/>
  <c r="W5179" i="1"/>
  <c r="Z4111" i="1"/>
  <c r="Z4369" i="1"/>
  <c r="W4521" i="1"/>
  <c r="Z28" i="1"/>
  <c r="W5618" i="1"/>
  <c r="W5196" i="1"/>
  <c r="Z4475" i="1"/>
  <c r="Z4831" i="1"/>
  <c r="Z2935" i="1"/>
  <c r="Z3467" i="1"/>
  <c r="Z3336" i="1"/>
  <c r="W3336" i="1"/>
  <c r="W3576" i="1"/>
  <c r="Z3576" i="1"/>
  <c r="Z4159" i="1"/>
  <c r="W3929" i="1"/>
  <c r="Z5461" i="1"/>
  <c r="W4909" i="1"/>
  <c r="W6175" i="1"/>
  <c r="Z6175" i="1"/>
  <c r="Z2982" i="1"/>
  <c r="W2982" i="1"/>
  <c r="Z3236" i="1"/>
  <c r="W3236" i="1"/>
  <c r="W4608" i="1"/>
  <c r="Z2735" i="1"/>
  <c r="W2735" i="1"/>
  <c r="W4579" i="1"/>
  <c r="Z4579" i="1"/>
  <c r="W451" i="1"/>
  <c r="Z451" i="1"/>
  <c r="W4457" i="1"/>
  <c r="Z3844" i="1"/>
  <c r="Z4832" i="1"/>
  <c r="Z4431" i="1"/>
  <c r="W5117" i="1"/>
  <c r="Z4837" i="1"/>
  <c r="W5099" i="1"/>
  <c r="Z5383" i="1"/>
  <c r="Z4940" i="1"/>
  <c r="W4587" i="1"/>
  <c r="Z4217" i="1"/>
  <c r="W4253" i="1"/>
  <c r="Z4731" i="1"/>
  <c r="W5021" i="1"/>
  <c r="Z4714" i="1"/>
  <c r="W4616" i="1"/>
  <c r="Z4781" i="1"/>
  <c r="Z4658" i="1"/>
  <c r="Z4829" i="1"/>
  <c r="W4829" i="1"/>
  <c r="Z5111" i="1"/>
  <c r="W5111" i="1"/>
  <c r="W5452" i="1"/>
  <c r="Z5452" i="1"/>
  <c r="Z5336" i="1"/>
  <c r="W5336" i="1"/>
  <c r="Z83" i="1"/>
  <c r="W83" i="1"/>
  <c r="W3890" i="1"/>
  <c r="W5250" i="1"/>
  <c r="Z4016" i="1"/>
  <c r="Z3931" i="1"/>
  <c r="W4425" i="1"/>
  <c r="Z89" i="1"/>
  <c r="Z6215" i="1"/>
  <c r="Z268" i="1"/>
  <c r="Z4851" i="1"/>
  <c r="Z3935" i="1"/>
  <c r="W4373" i="1"/>
  <c r="Z3981" i="1"/>
  <c r="Z4894" i="1"/>
  <c r="Z3954" i="1"/>
  <c r="W4093" i="1"/>
  <c r="Z5235" i="1"/>
  <c r="W4896" i="1"/>
  <c r="Z5052" i="1"/>
  <c r="W4491" i="1"/>
  <c r="Z4663" i="1"/>
  <c r="Z4075" i="1"/>
  <c r="W5125" i="1"/>
  <c r="Z5125" i="1"/>
  <c r="W5020" i="1"/>
  <c r="Z5020" i="1"/>
  <c r="Z5100" i="1"/>
  <c r="W5100" i="1"/>
  <c r="W4761" i="1"/>
  <c r="W5921" i="1"/>
  <c r="Z5440" i="1"/>
  <c r="W3503" i="1"/>
  <c r="Z3046" i="1"/>
  <c r="Z5114" i="1"/>
  <c r="W5491" i="1"/>
  <c r="Z5491" i="1"/>
  <c r="W472" i="1"/>
  <c r="Z472" i="1"/>
  <c r="W36" i="1"/>
  <c r="Z36" i="1"/>
  <c r="Z90" i="1"/>
  <c r="W90" i="1"/>
  <c r="W40" i="1"/>
  <c r="Z40" i="1"/>
  <c r="W445" i="1"/>
  <c r="Z445" i="1"/>
  <c r="W173" i="1"/>
  <c r="Z173" i="1"/>
  <c r="Z981" i="1"/>
  <c r="W981" i="1"/>
  <c r="W613" i="1"/>
  <c r="Z613" i="1"/>
  <c r="W644" i="1"/>
  <c r="Z644" i="1"/>
  <c r="Z317" i="1"/>
  <c r="W317" i="1"/>
  <c r="Z3271" i="1"/>
  <c r="Z3175" i="1"/>
  <c r="W64" i="1"/>
  <c r="Z64" i="1"/>
  <c r="Z3475" i="1"/>
  <c r="W325" i="1"/>
  <c r="Z325" i="1"/>
  <c r="Z234" i="1"/>
  <c r="W234" i="1"/>
  <c r="Z57" i="1"/>
  <c r="W57" i="1"/>
  <c r="Z55" i="1"/>
  <c r="W55" i="1"/>
  <c r="W75" i="1"/>
  <c r="Z75" i="1"/>
  <c r="Z645" i="1"/>
  <c r="W645" i="1"/>
  <c r="Z959" i="1"/>
  <c r="W959" i="1"/>
  <c r="Z128" i="1"/>
  <c r="W183" i="1"/>
  <c r="Z282" i="1"/>
  <c r="W282" i="1"/>
  <c r="W200" i="1"/>
  <c r="Z200" i="1"/>
  <c r="W274" i="1"/>
  <c r="Z719" i="1"/>
  <c r="W719" i="1"/>
  <c r="W405" i="1"/>
  <c r="Z405" i="1"/>
  <c r="W1004" i="1"/>
  <c r="Z1004" i="1"/>
  <c r="W108" i="1"/>
  <c r="Z108" i="1"/>
  <c r="Z241" i="1"/>
  <c r="W241" i="1"/>
  <c r="Z192" i="1"/>
  <c r="W192" i="1"/>
  <c r="Z524" i="1"/>
  <c r="W524" i="1"/>
  <c r="Z444" i="1"/>
  <c r="W444" i="1"/>
  <c r="Z393" i="1"/>
  <c r="W393" i="1"/>
  <c r="W834" i="1"/>
  <c r="Z834" i="1"/>
  <c r="Z932" i="1"/>
  <c r="W932" i="1"/>
  <c r="W679" i="1"/>
  <c r="Z679" i="1"/>
  <c r="W76" i="1"/>
  <c r="Z76" i="1"/>
  <c r="Z850" i="1"/>
  <c r="W850" i="1"/>
  <c r="W1884" i="1"/>
  <c r="Z1884" i="1"/>
  <c r="Z3571" i="1"/>
  <c r="W201" i="1"/>
  <c r="Z201" i="1"/>
  <c r="Z373" i="1"/>
  <c r="W662" i="1"/>
  <c r="Z705" i="1"/>
  <c r="W705" i="1"/>
  <c r="Z52" i="1"/>
  <c r="Z672" i="1"/>
  <c r="Z546" i="1"/>
  <c r="W546" i="1"/>
  <c r="W493" i="1"/>
  <c r="Z659" i="1"/>
  <c r="W659" i="1"/>
  <c r="W1021" i="1"/>
  <c r="Z1021" i="1"/>
  <c r="Z429" i="1"/>
  <c r="W823" i="1"/>
  <c r="Z823" i="1"/>
  <c r="W647" i="1"/>
  <c r="W653" i="1"/>
  <c r="W358" i="1"/>
  <c r="Z358" i="1"/>
  <c r="W204" i="1"/>
  <c r="Z204" i="1"/>
  <c r="W723" i="1"/>
  <c r="Z723" i="1"/>
  <c r="Z276" i="1"/>
  <c r="W682" i="1"/>
  <c r="Z682" i="1"/>
  <c r="Z587" i="1"/>
  <c r="W587" i="1"/>
  <c r="Z703" i="1"/>
  <c r="W703" i="1"/>
  <c r="Z249" i="1"/>
  <c r="Z504" i="1"/>
  <c r="W504" i="1"/>
  <c r="W155" i="1"/>
  <c r="Z155" i="1"/>
  <c r="Z923" i="1"/>
  <c r="W923" i="1"/>
  <c r="W649" i="1"/>
  <c r="Z667" i="1"/>
  <c r="W667" i="1"/>
  <c r="Z454" i="1"/>
  <c r="Z337" i="1"/>
  <c r="W1664" i="1"/>
  <c r="Z1729" i="1"/>
  <c r="W1729" i="1"/>
  <c r="W7023" i="1"/>
  <c r="Z7023" i="1"/>
  <c r="P25" i="13"/>
  <c r="P15" i="13"/>
  <c r="P17" i="13"/>
  <c r="P10" i="13"/>
  <c r="P4" i="13"/>
  <c r="P9" i="13"/>
  <c r="P18" i="13"/>
  <c r="P29" i="13"/>
  <c r="P12" i="13"/>
  <c r="P11" i="13"/>
  <c r="P23" i="13"/>
  <c r="P8" i="13"/>
  <c r="P21" i="13"/>
  <c r="P16" i="13"/>
  <c r="P34" i="13"/>
  <c r="P5" i="13"/>
  <c r="P6" i="13"/>
  <c r="P20" i="13"/>
  <c r="P13" i="13"/>
  <c r="P3" i="13"/>
  <c r="P27" i="13"/>
  <c r="P28" i="13"/>
  <c r="P22" i="13"/>
  <c r="P26" i="13"/>
  <c r="P24" i="13"/>
  <c r="P19" i="13"/>
  <c r="C2" i="16"/>
  <c r="P33" i="13" l="1"/>
  <c r="W3894" i="1"/>
  <c r="Z3894" i="1"/>
  <c r="J2" i="4"/>
  <c r="J14" i="4"/>
  <c r="J7" i="4"/>
  <c r="J16" i="4"/>
  <c r="J20" i="4"/>
  <c r="J32" i="4"/>
  <c r="J12" i="4"/>
  <c r="J8" i="4"/>
  <c r="J23" i="4"/>
  <c r="J35" i="4"/>
  <c r="J46" i="4"/>
  <c r="J58" i="4"/>
  <c r="J70" i="4"/>
  <c r="J10" i="4"/>
  <c r="J24" i="4"/>
  <c r="J36" i="4"/>
  <c r="J45" i="4"/>
  <c r="J3" i="4"/>
  <c r="J4" i="4"/>
  <c r="J19" i="4"/>
  <c r="J39" i="4"/>
  <c r="J17" i="4"/>
  <c r="J27" i="4"/>
  <c r="J43" i="4"/>
  <c r="J59" i="4"/>
  <c r="J6" i="4"/>
  <c r="J31" i="4"/>
  <c r="J33" i="4"/>
  <c r="J18" i="4"/>
  <c r="J48" i="4"/>
  <c r="J51" i="4"/>
  <c r="J60" i="4"/>
  <c r="J74" i="4"/>
  <c r="J26" i="4"/>
  <c r="J37" i="4"/>
  <c r="J61" i="4"/>
  <c r="J75" i="4"/>
  <c r="J11" i="4"/>
  <c r="J15" i="4"/>
  <c r="J28" i="4"/>
  <c r="J40" i="4"/>
  <c r="J52" i="4"/>
  <c r="J66" i="4"/>
  <c r="J80" i="4"/>
  <c r="J83" i="4"/>
  <c r="J41" i="4"/>
  <c r="J54" i="4"/>
  <c r="J57" i="4"/>
  <c r="J5" i="4"/>
  <c r="J22" i="4"/>
  <c r="J34" i="4"/>
  <c r="J72" i="4"/>
  <c r="J79" i="4"/>
  <c r="J13" i="4"/>
  <c r="J25" i="4"/>
  <c r="J38" i="4"/>
  <c r="J55" i="4"/>
  <c r="J69" i="4"/>
  <c r="J29" i="4"/>
  <c r="J62" i="4"/>
  <c r="J64" i="4"/>
  <c r="J56" i="4"/>
  <c r="J68" i="4"/>
  <c r="J49" i="4"/>
  <c r="J53" i="4"/>
  <c r="J50" i="4"/>
  <c r="J76" i="4"/>
  <c r="J42" i="4"/>
  <c r="J63" i="4"/>
  <c r="J65" i="4"/>
  <c r="J67" i="4"/>
  <c r="J73" i="4"/>
  <c r="J81" i="4"/>
  <c r="J82" i="4"/>
  <c r="J84" i="4"/>
  <c r="J85" i="4"/>
  <c r="J44" i="4"/>
  <c r="J30" i="4"/>
  <c r="J71" i="4"/>
  <c r="J21" i="4"/>
  <c r="J47" i="4"/>
  <c r="J77" i="4"/>
  <c r="J78" i="4"/>
  <c r="J9" i="4"/>
  <c r="T763" i="1"/>
  <c r="U763" i="1" s="1"/>
  <c r="Z763" i="1" s="1"/>
  <c r="T1043" i="1"/>
  <c r="U1043" i="1" s="1"/>
  <c r="T854" i="1"/>
  <c r="U854" i="1" s="1"/>
  <c r="T962" i="1"/>
  <c r="U962" i="1" s="1"/>
  <c r="T1057" i="1"/>
  <c r="U1057" i="1" s="1"/>
  <c r="T1334" i="1"/>
  <c r="U1334" i="1" s="1"/>
  <c r="T1780" i="1"/>
  <c r="U1780" i="1" s="1"/>
  <c r="T1743" i="1"/>
  <c r="U1743" i="1" s="1"/>
  <c r="T1464" i="1"/>
  <c r="U1464" i="1" s="1"/>
  <c r="T1551" i="1"/>
  <c r="U1551" i="1" s="1"/>
  <c r="T1572" i="1"/>
  <c r="U1572" i="1" s="1"/>
  <c r="T1571" i="1"/>
  <c r="U1571" i="1" s="1"/>
  <c r="Z1571" i="1" s="1"/>
  <c r="T1548" i="1"/>
  <c r="U1548" i="1" s="1"/>
  <c r="W1548" i="1" s="1"/>
  <c r="T1505" i="1"/>
  <c r="U1505" i="1" s="1"/>
  <c r="T1480" i="1"/>
  <c r="U1480" i="1" s="1"/>
  <c r="T1197" i="1"/>
  <c r="U1197" i="1" s="1"/>
  <c r="Z1197" i="1" s="1"/>
  <c r="T1662" i="1"/>
  <c r="U1662" i="1" s="1"/>
  <c r="T1640" i="1"/>
  <c r="U1640" i="1" s="1"/>
  <c r="T1620" i="1"/>
  <c r="U1620" i="1" s="1"/>
  <c r="W1620" i="1" s="1"/>
  <c r="T1578" i="1"/>
  <c r="U1578" i="1" s="1"/>
  <c r="T1378" i="1"/>
  <c r="U1378" i="1" s="1"/>
  <c r="T1209" i="1"/>
  <c r="U1209" i="1" s="1"/>
  <c r="AF87" i="15"/>
  <c r="AG87" i="15" s="1"/>
  <c r="AM87" i="15" s="1"/>
  <c r="AF61" i="15"/>
  <c r="AG61" i="15" s="1"/>
  <c r="AM61" i="15" s="1"/>
  <c r="T1469" i="1"/>
  <c r="U1469" i="1" s="1"/>
  <c r="T1532" i="1"/>
  <c r="U1532" i="1" s="1"/>
  <c r="T1166" i="1"/>
  <c r="U1166" i="1" s="1"/>
  <c r="T2301" i="1"/>
  <c r="U2301" i="1" s="1"/>
  <c r="Z2301" i="1" s="1"/>
  <c r="T2327" i="1"/>
  <c r="U2327" i="1" s="1"/>
  <c r="T2568" i="1"/>
  <c r="U2568" i="1" s="1"/>
  <c r="T2420" i="1"/>
  <c r="U2420" i="1" s="1"/>
  <c r="T2290" i="1"/>
  <c r="U2290" i="1" s="1"/>
  <c r="Z2290" i="1" s="1"/>
  <c r="T2096" i="1"/>
  <c r="U2096" i="1" s="1"/>
  <c r="T2522" i="1"/>
  <c r="U2522" i="1" s="1"/>
  <c r="T2594" i="1"/>
  <c r="U2594" i="1" s="1"/>
  <c r="T2619" i="1"/>
  <c r="U2619" i="1" s="1"/>
  <c r="T2456" i="1"/>
  <c r="U2456" i="1" s="1"/>
  <c r="T2292" i="1"/>
  <c r="U2292" i="1" s="1"/>
  <c r="T2120" i="1"/>
  <c r="U2120" i="1" s="1"/>
  <c r="T2005" i="1"/>
  <c r="U2005" i="1" s="1"/>
  <c r="T2362" i="1"/>
  <c r="U2362" i="1" s="1"/>
  <c r="T2655" i="1"/>
  <c r="U2655" i="1" s="1"/>
  <c r="T2651" i="1"/>
  <c r="U2651" i="1" s="1"/>
  <c r="Z2651" i="1" s="1"/>
  <c r="T3001" i="1"/>
  <c r="U3001" i="1" s="1"/>
  <c r="K1" i="4"/>
  <c r="T2178" i="1"/>
  <c r="U2178" i="1" s="1"/>
  <c r="W2178" i="1" s="1"/>
  <c r="T1960" i="1"/>
  <c r="U1960" i="1" s="1"/>
  <c r="T2478" i="1"/>
  <c r="U2478" i="1" s="1"/>
  <c r="W2478" i="1" s="1"/>
  <c r="T2069" i="1"/>
  <c r="U2069" i="1" s="1"/>
  <c r="T3075" i="1"/>
  <c r="U3075" i="1" s="1"/>
  <c r="T2034" i="1"/>
  <c r="U2034" i="1" s="1"/>
  <c r="W2034" i="1" s="1"/>
  <c r="T3125" i="1"/>
  <c r="U3125" i="1" s="1"/>
  <c r="W3125" i="1" s="1"/>
  <c r="T6874" i="1"/>
  <c r="U6874" i="1" s="1"/>
  <c r="W6874" i="1" s="1"/>
  <c r="T6886" i="1"/>
  <c r="U6886" i="1" s="1"/>
  <c r="T6898" i="1"/>
  <c r="U6898" i="1" s="1"/>
  <c r="T6910" i="1"/>
  <c r="U6910" i="1" s="1"/>
  <c r="W6910" i="1" s="1"/>
  <c r="T6922" i="1"/>
  <c r="U6922" i="1" s="1"/>
  <c r="T6934" i="1"/>
  <c r="U6934" i="1" s="1"/>
  <c r="T6946" i="1"/>
  <c r="U6946" i="1" s="1"/>
  <c r="T6958" i="1"/>
  <c r="U6958" i="1" s="1"/>
  <c r="T6970" i="1"/>
  <c r="U6970" i="1" s="1"/>
  <c r="T6981" i="1"/>
  <c r="U6981" i="1" s="1"/>
  <c r="T6993" i="1"/>
  <c r="U6993" i="1" s="1"/>
  <c r="T7005" i="1"/>
  <c r="U7005" i="1" s="1"/>
  <c r="T7017" i="1"/>
  <c r="U7017" i="1" s="1"/>
  <c r="AF236" i="15"/>
  <c r="AG236" i="15" s="1"/>
  <c r="AM236" i="15" s="1"/>
  <c r="AF234" i="15"/>
  <c r="AG234" i="15" s="1"/>
  <c r="AM234" i="15" s="1"/>
  <c r="T6621" i="1"/>
  <c r="U6621" i="1" s="1"/>
  <c r="T6633" i="1"/>
  <c r="U6633" i="1" s="1"/>
  <c r="T6645" i="1"/>
  <c r="U6645" i="1" s="1"/>
  <c r="T6657" i="1"/>
  <c r="U6657" i="1" s="1"/>
  <c r="T6669" i="1"/>
  <c r="U6669" i="1" s="1"/>
  <c r="T6681" i="1"/>
  <c r="U6681" i="1" s="1"/>
  <c r="T6692" i="1"/>
  <c r="U6692" i="1" s="1"/>
  <c r="T6704" i="1"/>
  <c r="U6704" i="1" s="1"/>
  <c r="T6716" i="1"/>
  <c r="U6716" i="1" s="1"/>
  <c r="T6728" i="1"/>
  <c r="U6728" i="1" s="1"/>
  <c r="T6762" i="1"/>
  <c r="U6762" i="1" s="1"/>
  <c r="T6774" i="1"/>
  <c r="U6774" i="1" s="1"/>
  <c r="W6774" i="1" s="1"/>
  <c r="T6786" i="1"/>
  <c r="U6786" i="1" s="1"/>
  <c r="T6797" i="1"/>
  <c r="U6797" i="1" s="1"/>
  <c r="T6809" i="1"/>
  <c r="U6809" i="1" s="1"/>
  <c r="W6809" i="1" s="1"/>
  <c r="T6821" i="1"/>
  <c r="U6821" i="1" s="1"/>
  <c r="T6832" i="1"/>
  <c r="U6832" i="1" s="1"/>
  <c r="T6844" i="1"/>
  <c r="U6844" i="1" s="1"/>
  <c r="T6855" i="1"/>
  <c r="U6855" i="1" s="1"/>
  <c r="T6867" i="1"/>
  <c r="U6867" i="1" s="1"/>
  <c r="T6477" i="1"/>
  <c r="U6477" i="1" s="1"/>
  <c r="T6489" i="1"/>
  <c r="U6489" i="1" s="1"/>
  <c r="W6489" i="1" s="1"/>
  <c r="T6501" i="1"/>
  <c r="U6501" i="1" s="1"/>
  <c r="T6513" i="1"/>
  <c r="U6513" i="1" s="1"/>
  <c r="T6529" i="1"/>
  <c r="U6529" i="1" s="1"/>
  <c r="T6541" i="1"/>
  <c r="U6541" i="1" s="1"/>
  <c r="T6553" i="1"/>
  <c r="U6553" i="1" s="1"/>
  <c r="T6565" i="1"/>
  <c r="U6565" i="1" s="1"/>
  <c r="T6577" i="1"/>
  <c r="U6577" i="1" s="1"/>
  <c r="T6589" i="1"/>
  <c r="U6589" i="1" s="1"/>
  <c r="T6601" i="1"/>
  <c r="U6601" i="1" s="1"/>
  <c r="T6613" i="1"/>
  <c r="U6613" i="1" s="1"/>
  <c r="T6435" i="1"/>
  <c r="U6435" i="1" s="1"/>
  <c r="T6447" i="1"/>
  <c r="U6447" i="1" s="1"/>
  <c r="T6459" i="1"/>
  <c r="U6459" i="1" s="1"/>
  <c r="T6875" i="1"/>
  <c r="U6875" i="1" s="1"/>
  <c r="T6888" i="1"/>
  <c r="U6888" i="1" s="1"/>
  <c r="W6888" i="1" s="1"/>
  <c r="T6901" i="1"/>
  <c r="U6901" i="1" s="1"/>
  <c r="T6914" i="1"/>
  <c r="U6914" i="1" s="1"/>
  <c r="T6927" i="1"/>
  <c r="U6927" i="1" s="1"/>
  <c r="T6940" i="1"/>
  <c r="U6940" i="1" s="1"/>
  <c r="T6953" i="1"/>
  <c r="U6953" i="1" s="1"/>
  <c r="T6966" i="1"/>
  <c r="U6966" i="1" s="1"/>
  <c r="T6991" i="1"/>
  <c r="U6991" i="1" s="1"/>
  <c r="T7004" i="1"/>
  <c r="U7004" i="1" s="1"/>
  <c r="T6628" i="1"/>
  <c r="U6628" i="1" s="1"/>
  <c r="T6641" i="1"/>
  <c r="U6641" i="1" s="1"/>
  <c r="T6654" i="1"/>
  <c r="U6654" i="1" s="1"/>
  <c r="T6667" i="1"/>
  <c r="U6667" i="1" s="1"/>
  <c r="T6680" i="1"/>
  <c r="U6680" i="1" s="1"/>
  <c r="T6693" i="1"/>
  <c r="U6693" i="1" s="1"/>
  <c r="T6706" i="1"/>
  <c r="U6706" i="1" s="1"/>
  <c r="T6719" i="1"/>
  <c r="U6719" i="1" s="1"/>
  <c r="T6732" i="1"/>
  <c r="U6732" i="1" s="1"/>
  <c r="T6744" i="1"/>
  <c r="U6744" i="1" s="1"/>
  <c r="T6756" i="1"/>
  <c r="U6756" i="1" s="1"/>
  <c r="T6769" i="1"/>
  <c r="U6769" i="1" s="1"/>
  <c r="T6782" i="1"/>
  <c r="U6782" i="1" s="1"/>
  <c r="T6794" i="1"/>
  <c r="U6794" i="1" s="1"/>
  <c r="T6807" i="1"/>
  <c r="U6807" i="1" s="1"/>
  <c r="T6820" i="1"/>
  <c r="U6820" i="1" s="1"/>
  <c r="T6833" i="1"/>
  <c r="U6833" i="1" s="1"/>
  <c r="T6845" i="1"/>
  <c r="U6845" i="1" s="1"/>
  <c r="T6858" i="1"/>
  <c r="U6858" i="1" s="1"/>
  <c r="T6871" i="1"/>
  <c r="U6871" i="1" s="1"/>
  <c r="T6878" i="1"/>
  <c r="U6878" i="1" s="1"/>
  <c r="T6891" i="1"/>
  <c r="U6891" i="1" s="1"/>
  <c r="T6904" i="1"/>
  <c r="U6904" i="1" s="1"/>
  <c r="T6917" i="1"/>
  <c r="U6917" i="1" s="1"/>
  <c r="T6930" i="1"/>
  <c r="U6930" i="1" s="1"/>
  <c r="T6943" i="1"/>
  <c r="U6943" i="1" s="1"/>
  <c r="T6956" i="1"/>
  <c r="U6956" i="1" s="1"/>
  <c r="T6969" i="1"/>
  <c r="U6969" i="1" s="1"/>
  <c r="T6982" i="1"/>
  <c r="U6982" i="1" s="1"/>
  <c r="W6982" i="1" s="1"/>
  <c r="T6995" i="1"/>
  <c r="U6995" i="1" s="1"/>
  <c r="T7008" i="1"/>
  <c r="U7008" i="1" s="1"/>
  <c r="T6618" i="1"/>
  <c r="U6618" i="1" s="1"/>
  <c r="T6631" i="1"/>
  <c r="U6631" i="1" s="1"/>
  <c r="T6644" i="1"/>
  <c r="U6644" i="1" s="1"/>
  <c r="T6658" i="1"/>
  <c r="U6658" i="1" s="1"/>
  <c r="T6671" i="1"/>
  <c r="U6671" i="1" s="1"/>
  <c r="W6671" i="1" s="1"/>
  <c r="T6684" i="1"/>
  <c r="U6684" i="1" s="1"/>
  <c r="T6696" i="1"/>
  <c r="U6696" i="1" s="1"/>
  <c r="T6709" i="1"/>
  <c r="U6709" i="1" s="1"/>
  <c r="T6722" i="1"/>
  <c r="U6722" i="1" s="1"/>
  <c r="T6735" i="1"/>
  <c r="U6735" i="1" s="1"/>
  <c r="T6747" i="1"/>
  <c r="U6747" i="1" s="1"/>
  <c r="T6759" i="1"/>
  <c r="U6759" i="1" s="1"/>
  <c r="T6772" i="1"/>
  <c r="U6772" i="1" s="1"/>
  <c r="W6772" i="1" s="1"/>
  <c r="T6785" i="1"/>
  <c r="U6785" i="1" s="1"/>
  <c r="T6798" i="1"/>
  <c r="U6798" i="1" s="1"/>
  <c r="W6798" i="1" s="1"/>
  <c r="T6811" i="1"/>
  <c r="U6811" i="1" s="1"/>
  <c r="T6824" i="1"/>
  <c r="U6824" i="1" s="1"/>
  <c r="T6836" i="1"/>
  <c r="U6836" i="1" s="1"/>
  <c r="T6848" i="1"/>
  <c r="U6848" i="1" s="1"/>
  <c r="T6861" i="1"/>
  <c r="U6861" i="1" s="1"/>
  <c r="T875" i="19"/>
  <c r="U875" i="19" s="1"/>
  <c r="T873" i="19"/>
  <c r="U873" i="19" s="1"/>
  <c r="T871" i="19"/>
  <c r="U871" i="19" s="1"/>
  <c r="T869" i="19"/>
  <c r="U869" i="19" s="1"/>
  <c r="T867" i="19"/>
  <c r="U867" i="19" s="1"/>
  <c r="T865" i="19"/>
  <c r="U865" i="19" s="1"/>
  <c r="T863" i="19"/>
  <c r="U863" i="19" s="1"/>
  <c r="T861" i="19"/>
  <c r="U861" i="19" s="1"/>
  <c r="T859" i="19"/>
  <c r="U859" i="19" s="1"/>
  <c r="T857" i="19"/>
  <c r="U857" i="19" s="1"/>
  <c r="T855" i="19"/>
  <c r="U855" i="19" s="1"/>
  <c r="T853" i="19"/>
  <c r="U853" i="19" s="1"/>
  <c r="T851" i="19"/>
  <c r="U851" i="19" s="1"/>
  <c r="T849" i="19"/>
  <c r="U849" i="19" s="1"/>
  <c r="T847" i="19"/>
  <c r="U847" i="19" s="1"/>
  <c r="T845" i="19"/>
  <c r="U845" i="19" s="1"/>
  <c r="T843" i="19"/>
  <c r="U843" i="19" s="1"/>
  <c r="T841" i="19"/>
  <c r="U841" i="19" s="1"/>
  <c r="T839" i="19"/>
  <c r="U839" i="19" s="1"/>
  <c r="T6520" i="1"/>
  <c r="U6520" i="1" s="1"/>
  <c r="T837" i="19"/>
  <c r="U837" i="19" s="1"/>
  <c r="T835" i="19"/>
  <c r="U835" i="19" s="1"/>
  <c r="T833" i="19"/>
  <c r="U833" i="19" s="1"/>
  <c r="T831" i="19"/>
  <c r="U831" i="19" s="1"/>
  <c r="T829" i="19"/>
  <c r="U829" i="19" s="1"/>
  <c r="T827" i="19"/>
  <c r="U827" i="19" s="1"/>
  <c r="T825" i="19"/>
  <c r="U825" i="19" s="1"/>
  <c r="T823" i="19"/>
  <c r="U823" i="19" s="1"/>
  <c r="T821" i="19"/>
  <c r="U821" i="19" s="1"/>
  <c r="T819" i="19"/>
  <c r="U819" i="19" s="1"/>
  <c r="T817" i="19"/>
  <c r="U817" i="19" s="1"/>
  <c r="T815" i="19"/>
  <c r="U815" i="19" s="1"/>
  <c r="T813" i="19"/>
  <c r="U813" i="19" s="1"/>
  <c r="T811" i="19"/>
  <c r="U811" i="19" s="1"/>
  <c r="T809" i="19"/>
  <c r="U809" i="19" s="1"/>
  <c r="T807" i="19"/>
  <c r="U807" i="19" s="1"/>
  <c r="T805" i="19"/>
  <c r="U805" i="19" s="1"/>
  <c r="T803" i="19"/>
  <c r="U803" i="19" s="1"/>
  <c r="T801" i="19"/>
  <c r="U801" i="19" s="1"/>
  <c r="T799" i="19"/>
  <c r="U799" i="19" s="1"/>
  <c r="T797" i="19"/>
  <c r="U797" i="19" s="1"/>
  <c r="T795" i="19"/>
  <c r="U795" i="19" s="1"/>
  <c r="T6472" i="1"/>
  <c r="U6472" i="1" s="1"/>
  <c r="T7022" i="1"/>
  <c r="U7022" i="1" s="1"/>
  <c r="T7018" i="1"/>
  <c r="U7018" i="1" s="1"/>
  <c r="T6880" i="1"/>
  <c r="U6880" i="1" s="1"/>
  <c r="T6893" i="1"/>
  <c r="U6893" i="1" s="1"/>
  <c r="T6906" i="1"/>
  <c r="U6906" i="1" s="1"/>
  <c r="T6919" i="1"/>
  <c r="U6919" i="1" s="1"/>
  <c r="T6932" i="1"/>
  <c r="U6932" i="1" s="1"/>
  <c r="T6945" i="1"/>
  <c r="U6945" i="1" s="1"/>
  <c r="T6959" i="1"/>
  <c r="U6959" i="1" s="1"/>
  <c r="T6972" i="1"/>
  <c r="U6972" i="1" s="1"/>
  <c r="T6984" i="1"/>
  <c r="U6984" i="1" s="1"/>
  <c r="T6997" i="1"/>
  <c r="U6997" i="1" s="1"/>
  <c r="T7010" i="1"/>
  <c r="U7010" i="1" s="1"/>
  <c r="AF239" i="15"/>
  <c r="AG239" i="15" s="1"/>
  <c r="AM239" i="15" s="1"/>
  <c r="T6620" i="1"/>
  <c r="U6620" i="1" s="1"/>
  <c r="T6634" i="1"/>
  <c r="U6634" i="1" s="1"/>
  <c r="T6647" i="1"/>
  <c r="U6647" i="1" s="1"/>
  <c r="T6660" i="1"/>
  <c r="U6660" i="1" s="1"/>
  <c r="T6673" i="1"/>
  <c r="U6673" i="1" s="1"/>
  <c r="T6686" i="1"/>
  <c r="U6686" i="1" s="1"/>
  <c r="T6698" i="1"/>
  <c r="U6698" i="1" s="1"/>
  <c r="T6711" i="1"/>
  <c r="U6711" i="1" s="1"/>
  <c r="T6724" i="1"/>
  <c r="U6724" i="1" s="1"/>
  <c r="T6737" i="1"/>
  <c r="U6737" i="1" s="1"/>
  <c r="T6749" i="1"/>
  <c r="U6749" i="1" s="1"/>
  <c r="T6761" i="1"/>
  <c r="U6761" i="1" s="1"/>
  <c r="T6775" i="1"/>
  <c r="U6775" i="1" s="1"/>
  <c r="T6788" i="1"/>
  <c r="U6788" i="1" s="1"/>
  <c r="T6800" i="1"/>
  <c r="U6800" i="1" s="1"/>
  <c r="T6813" i="1"/>
  <c r="U6813" i="1" s="1"/>
  <c r="T6838" i="1"/>
  <c r="U6838" i="1" s="1"/>
  <c r="T6850" i="1"/>
  <c r="U6850" i="1" s="1"/>
  <c r="T6863" i="1"/>
  <c r="U6863" i="1" s="1"/>
  <c r="T6474" i="1"/>
  <c r="U6474" i="1" s="1"/>
  <c r="T6487" i="1"/>
  <c r="U6487" i="1" s="1"/>
  <c r="T6500" i="1"/>
  <c r="U6500" i="1" s="1"/>
  <c r="T6514" i="1"/>
  <c r="U6514" i="1" s="1"/>
  <c r="T6531" i="1"/>
  <c r="U6531" i="1" s="1"/>
  <c r="T6544" i="1"/>
  <c r="U6544" i="1" s="1"/>
  <c r="W6544" i="1" s="1"/>
  <c r="T6557" i="1"/>
  <c r="U6557" i="1" s="1"/>
  <c r="T6570" i="1"/>
  <c r="U6570" i="1" s="1"/>
  <c r="T6583" i="1"/>
  <c r="U6583" i="1" s="1"/>
  <c r="T6596" i="1"/>
  <c r="U6596" i="1" s="1"/>
  <c r="T6609" i="1"/>
  <c r="U6609" i="1" s="1"/>
  <c r="T6432" i="1"/>
  <c r="U6432" i="1" s="1"/>
  <c r="T6445" i="1"/>
  <c r="U6445" i="1" s="1"/>
  <c r="T6458" i="1"/>
  <c r="U6458" i="1" s="1"/>
  <c r="T6881" i="1"/>
  <c r="U6881" i="1" s="1"/>
  <c r="T6894" i="1"/>
  <c r="U6894" i="1" s="1"/>
  <c r="T6907" i="1"/>
  <c r="U6907" i="1" s="1"/>
  <c r="T6920" i="1"/>
  <c r="U6920" i="1" s="1"/>
  <c r="T6933" i="1"/>
  <c r="U6933" i="1" s="1"/>
  <c r="T6947" i="1"/>
  <c r="U6947" i="1" s="1"/>
  <c r="W6947" i="1" s="1"/>
  <c r="T6960" i="1"/>
  <c r="U6960" i="1" s="1"/>
  <c r="T6973" i="1"/>
  <c r="U6973" i="1" s="1"/>
  <c r="T6985" i="1"/>
  <c r="U6985" i="1" s="1"/>
  <c r="T6998" i="1"/>
  <c r="U6998" i="1" s="1"/>
  <c r="T7011" i="1"/>
  <c r="U7011" i="1" s="1"/>
  <c r="T6622" i="1"/>
  <c r="U6622" i="1" s="1"/>
  <c r="T6635" i="1"/>
  <c r="U6635" i="1" s="1"/>
  <c r="T6648" i="1"/>
  <c r="U6648" i="1" s="1"/>
  <c r="T6661" i="1"/>
  <c r="U6661" i="1" s="1"/>
  <c r="T6674" i="1"/>
  <c r="U6674" i="1" s="1"/>
  <c r="T6699" i="1"/>
  <c r="U6699" i="1" s="1"/>
  <c r="T6712" i="1"/>
  <c r="U6712" i="1" s="1"/>
  <c r="T6725" i="1"/>
  <c r="U6725" i="1" s="1"/>
  <c r="W6725" i="1" s="1"/>
  <c r="T6738" i="1"/>
  <c r="U6738" i="1" s="1"/>
  <c r="T6750" i="1"/>
  <c r="U6750" i="1" s="1"/>
  <c r="T6763" i="1"/>
  <c r="U6763" i="1" s="1"/>
  <c r="T6776" i="1"/>
  <c r="U6776" i="1" s="1"/>
  <c r="T6789" i="1"/>
  <c r="U6789" i="1" s="1"/>
  <c r="T6801" i="1"/>
  <c r="U6801" i="1" s="1"/>
  <c r="T6814" i="1"/>
  <c r="U6814" i="1" s="1"/>
  <c r="T6826" i="1"/>
  <c r="U6826" i="1" s="1"/>
  <c r="T6839" i="1"/>
  <c r="U6839" i="1" s="1"/>
  <c r="T6851" i="1"/>
  <c r="U6851" i="1" s="1"/>
  <c r="T6864" i="1"/>
  <c r="U6864" i="1" s="1"/>
  <c r="T6616" i="1"/>
  <c r="U6616" i="1" s="1"/>
  <c r="T6884" i="1"/>
  <c r="U6884" i="1" s="1"/>
  <c r="T6897" i="1"/>
  <c r="U6897" i="1" s="1"/>
  <c r="T6911" i="1"/>
  <c r="U6911" i="1" s="1"/>
  <c r="T6924" i="1"/>
  <c r="U6924" i="1" s="1"/>
  <c r="W6924" i="1" s="1"/>
  <c r="T6937" i="1"/>
  <c r="U6937" i="1" s="1"/>
  <c r="T6950" i="1"/>
  <c r="U6950" i="1" s="1"/>
  <c r="T6963" i="1"/>
  <c r="U6963" i="1" s="1"/>
  <c r="T6976" i="1"/>
  <c r="U6976" i="1" s="1"/>
  <c r="W6976" i="1" s="1"/>
  <c r="T6988" i="1"/>
  <c r="U6988" i="1" s="1"/>
  <c r="T7001" i="1"/>
  <c r="U7001" i="1" s="1"/>
  <c r="T7014" i="1"/>
  <c r="U7014" i="1" s="1"/>
  <c r="T6625" i="1"/>
  <c r="U6625" i="1" s="1"/>
  <c r="T6638" i="1"/>
  <c r="U6638" i="1" s="1"/>
  <c r="T6651" i="1"/>
  <c r="U6651" i="1" s="1"/>
  <c r="T6664" i="1"/>
  <c r="U6664" i="1" s="1"/>
  <c r="T6677" i="1"/>
  <c r="U6677" i="1" s="1"/>
  <c r="T6689" i="1"/>
  <c r="U6689" i="1" s="1"/>
  <c r="T6702" i="1"/>
  <c r="U6702" i="1" s="1"/>
  <c r="T6715" i="1"/>
  <c r="U6715" i="1" s="1"/>
  <c r="T6729" i="1"/>
  <c r="U6729" i="1" s="1"/>
  <c r="T6741" i="1"/>
  <c r="U6741" i="1" s="1"/>
  <c r="T6753" i="1"/>
  <c r="U6753" i="1" s="1"/>
  <c r="T6766" i="1"/>
  <c r="U6766" i="1" s="1"/>
  <c r="T6779" i="1"/>
  <c r="U6779" i="1" s="1"/>
  <c r="T6792" i="1"/>
  <c r="U6792" i="1" s="1"/>
  <c r="T6804" i="1"/>
  <c r="U6804" i="1" s="1"/>
  <c r="W6804" i="1" s="1"/>
  <c r="T6817" i="1"/>
  <c r="U6817" i="1" s="1"/>
  <c r="T6829" i="1"/>
  <c r="U6829" i="1" s="1"/>
  <c r="T6842" i="1"/>
  <c r="U6842" i="1" s="1"/>
  <c r="T6854" i="1"/>
  <c r="U6854" i="1" s="1"/>
  <c r="T6868" i="1"/>
  <c r="U6868" i="1" s="1"/>
  <c r="T6615" i="1"/>
  <c r="U6615" i="1" s="1"/>
  <c r="T876" i="19"/>
  <c r="U876" i="19" s="1"/>
  <c r="T874" i="19"/>
  <c r="U874" i="19" s="1"/>
  <c r="T872" i="19"/>
  <c r="U872" i="19" s="1"/>
  <c r="T870" i="19"/>
  <c r="U870" i="19" s="1"/>
  <c r="T868" i="19"/>
  <c r="U868" i="19" s="1"/>
  <c r="T866" i="19"/>
  <c r="U866" i="19" s="1"/>
  <c r="T864" i="19"/>
  <c r="U864" i="19" s="1"/>
  <c r="T862" i="19"/>
  <c r="U862" i="19" s="1"/>
  <c r="T860" i="19"/>
  <c r="U860" i="19" s="1"/>
  <c r="T858" i="19"/>
  <c r="U858" i="19" s="1"/>
  <c r="T856" i="19"/>
  <c r="U856" i="19" s="1"/>
  <c r="T854" i="19"/>
  <c r="U854" i="19" s="1"/>
  <c r="T852" i="19"/>
  <c r="U852" i="19" s="1"/>
  <c r="T850" i="19"/>
  <c r="U850" i="19" s="1"/>
  <c r="T848" i="19"/>
  <c r="U848" i="19" s="1"/>
  <c r="T846" i="19"/>
  <c r="U846" i="19" s="1"/>
  <c r="T844" i="19"/>
  <c r="U844" i="19" s="1"/>
  <c r="T842" i="19"/>
  <c r="U842" i="19" s="1"/>
  <c r="T840" i="19"/>
  <c r="U840" i="19" s="1"/>
  <c r="T838" i="19"/>
  <c r="U838" i="19" s="1"/>
  <c r="T836" i="19"/>
  <c r="U836" i="19" s="1"/>
  <c r="T834" i="19"/>
  <c r="U834" i="19" s="1"/>
  <c r="T832" i="19"/>
  <c r="U832" i="19" s="1"/>
  <c r="T830" i="19"/>
  <c r="U830" i="19" s="1"/>
  <c r="T828" i="19"/>
  <c r="U828" i="19" s="1"/>
  <c r="T826" i="19"/>
  <c r="U826" i="19" s="1"/>
  <c r="T824" i="19"/>
  <c r="U824" i="19" s="1"/>
  <c r="T822" i="19"/>
  <c r="U822" i="19" s="1"/>
  <c r="T820" i="19"/>
  <c r="U820" i="19" s="1"/>
  <c r="T818" i="19"/>
  <c r="U818" i="19" s="1"/>
  <c r="T816" i="19"/>
  <c r="U816" i="19" s="1"/>
  <c r="T814" i="19"/>
  <c r="U814" i="19" s="1"/>
  <c r="T812" i="19"/>
  <c r="U812" i="19" s="1"/>
  <c r="Z812" i="19" s="1"/>
  <c r="T810" i="19"/>
  <c r="U810" i="19" s="1"/>
  <c r="T808" i="19"/>
  <c r="U808" i="19" s="1"/>
  <c r="T806" i="19"/>
  <c r="U806" i="19" s="1"/>
  <c r="T804" i="19"/>
  <c r="U804" i="19" s="1"/>
  <c r="T802" i="19"/>
  <c r="U802" i="19" s="1"/>
  <c r="T800" i="19"/>
  <c r="U800" i="19" s="1"/>
  <c r="T798" i="19"/>
  <c r="U798" i="19" s="1"/>
  <c r="T796" i="19"/>
  <c r="U796" i="19" s="1"/>
  <c r="T794" i="19"/>
  <c r="U794" i="19" s="1"/>
  <c r="T6479" i="1"/>
  <c r="U6479" i="1" s="1"/>
  <c r="T6492" i="1"/>
  <c r="U6492" i="1" s="1"/>
  <c r="T6505" i="1"/>
  <c r="U6505" i="1" s="1"/>
  <c r="T6522" i="1"/>
  <c r="U6522" i="1" s="1"/>
  <c r="T6535" i="1"/>
  <c r="U6535" i="1" s="1"/>
  <c r="T6548" i="1"/>
  <c r="U6548" i="1" s="1"/>
  <c r="T6873" i="1"/>
  <c r="U6873" i="1" s="1"/>
  <c r="T6896" i="1"/>
  <c r="U6896" i="1" s="1"/>
  <c r="T6918" i="1"/>
  <c r="U6918" i="1" s="1"/>
  <c r="T6941" i="1"/>
  <c r="U6941" i="1" s="1"/>
  <c r="T6964" i="1"/>
  <c r="U6964" i="1" s="1"/>
  <c r="T6986" i="1"/>
  <c r="U6986" i="1" s="1"/>
  <c r="T7007" i="1"/>
  <c r="U7007" i="1" s="1"/>
  <c r="AF242" i="15"/>
  <c r="AG242" i="15" s="1"/>
  <c r="AM242" i="15" s="1"/>
  <c r="T6619" i="1"/>
  <c r="U6619" i="1" s="1"/>
  <c r="T6642" i="1"/>
  <c r="U6642" i="1" s="1"/>
  <c r="T6665" i="1"/>
  <c r="U6665" i="1" s="1"/>
  <c r="T6687" i="1"/>
  <c r="U6687" i="1" s="1"/>
  <c r="T6708" i="1"/>
  <c r="U6708" i="1" s="1"/>
  <c r="T6731" i="1"/>
  <c r="U6731" i="1" s="1"/>
  <c r="T6752" i="1"/>
  <c r="U6752" i="1" s="1"/>
  <c r="T6773" i="1"/>
  <c r="U6773" i="1" s="1"/>
  <c r="T6795" i="1"/>
  <c r="U6795" i="1" s="1"/>
  <c r="T6818" i="1"/>
  <c r="U6818" i="1" s="1"/>
  <c r="T6840" i="1"/>
  <c r="U6840" i="1" s="1"/>
  <c r="T6860" i="1"/>
  <c r="U6860" i="1" s="1"/>
  <c r="T6518" i="1"/>
  <c r="U6518" i="1" s="1"/>
  <c r="T6483" i="1"/>
  <c r="U6483" i="1" s="1"/>
  <c r="T6498" i="1"/>
  <c r="U6498" i="1" s="1"/>
  <c r="T6515" i="1"/>
  <c r="U6515" i="1" s="1"/>
  <c r="T6534" i="1"/>
  <c r="U6534" i="1" s="1"/>
  <c r="T6550" i="1"/>
  <c r="U6550" i="1" s="1"/>
  <c r="T6564" i="1"/>
  <c r="U6564" i="1" s="1"/>
  <c r="T6579" i="1"/>
  <c r="U6579" i="1" s="1"/>
  <c r="T6593" i="1"/>
  <c r="U6593" i="1" s="1"/>
  <c r="T6607" i="1"/>
  <c r="U6607" i="1" s="1"/>
  <c r="T6431" i="1"/>
  <c r="U6431" i="1" s="1"/>
  <c r="T6446" i="1"/>
  <c r="U6446" i="1" s="1"/>
  <c r="T6461" i="1"/>
  <c r="U6461" i="1" s="1"/>
  <c r="T7020" i="1"/>
  <c r="U7020" i="1" s="1"/>
  <c r="T6876" i="1"/>
  <c r="U6876" i="1" s="1"/>
  <c r="W6876" i="1" s="1"/>
  <c r="T6899" i="1"/>
  <c r="U6899" i="1" s="1"/>
  <c r="W6899" i="1" s="1"/>
  <c r="T6921" i="1"/>
  <c r="U6921" i="1" s="1"/>
  <c r="W6921" i="1" s="1"/>
  <c r="T6942" i="1"/>
  <c r="U6942" i="1" s="1"/>
  <c r="W6942" i="1" s="1"/>
  <c r="T6965" i="1"/>
  <c r="U6965" i="1" s="1"/>
  <c r="T6987" i="1"/>
  <c r="U6987" i="1" s="1"/>
  <c r="T7009" i="1"/>
  <c r="U7009" i="1" s="1"/>
  <c r="AF238" i="15"/>
  <c r="AG238" i="15" s="1"/>
  <c r="AM238" i="15" s="1"/>
  <c r="T6623" i="1"/>
  <c r="U6623" i="1" s="1"/>
  <c r="T6643" i="1"/>
  <c r="U6643" i="1" s="1"/>
  <c r="T6666" i="1"/>
  <c r="U6666" i="1" s="1"/>
  <c r="T6688" i="1"/>
  <c r="U6688" i="1" s="1"/>
  <c r="T6710" i="1"/>
  <c r="U6710" i="1" s="1"/>
  <c r="T6733" i="1"/>
  <c r="U6733" i="1" s="1"/>
  <c r="T6754" i="1"/>
  <c r="U6754" i="1" s="1"/>
  <c r="T6777" i="1"/>
  <c r="U6777" i="1" s="1"/>
  <c r="T6796" i="1"/>
  <c r="U6796" i="1" s="1"/>
  <c r="T6819" i="1"/>
  <c r="U6819" i="1" s="1"/>
  <c r="T6841" i="1"/>
  <c r="U6841" i="1" s="1"/>
  <c r="T6862" i="1"/>
  <c r="U6862" i="1" s="1"/>
  <c r="T6519" i="1"/>
  <c r="U6519" i="1" s="1"/>
  <c r="T6484" i="1"/>
  <c r="U6484" i="1" s="1"/>
  <c r="T6499" i="1"/>
  <c r="U6499" i="1" s="1"/>
  <c r="T6516" i="1"/>
  <c r="U6516" i="1" s="1"/>
  <c r="T6536" i="1"/>
  <c r="U6536" i="1" s="1"/>
  <c r="T6551" i="1"/>
  <c r="U6551" i="1" s="1"/>
  <c r="T6566" i="1"/>
  <c r="U6566" i="1" s="1"/>
  <c r="T6580" i="1"/>
  <c r="U6580" i="1" s="1"/>
  <c r="T6594" i="1"/>
  <c r="U6594" i="1" s="1"/>
  <c r="T6608" i="1"/>
  <c r="U6608" i="1" s="1"/>
  <c r="T6433" i="1"/>
  <c r="U6433" i="1" s="1"/>
  <c r="T6448" i="1"/>
  <c r="U6448" i="1" s="1"/>
  <c r="T6462" i="1"/>
  <c r="U6462" i="1" s="1"/>
  <c r="T6877" i="1"/>
  <c r="U6877" i="1" s="1"/>
  <c r="T6900" i="1"/>
  <c r="U6900" i="1" s="1"/>
  <c r="W6900" i="1" s="1"/>
  <c r="T6923" i="1"/>
  <c r="U6923" i="1" s="1"/>
  <c r="T6944" i="1"/>
  <c r="U6944" i="1" s="1"/>
  <c r="T6967" i="1"/>
  <c r="U6967" i="1" s="1"/>
  <c r="T6989" i="1"/>
  <c r="U6989" i="1" s="1"/>
  <c r="T7012" i="1"/>
  <c r="U7012" i="1" s="1"/>
  <c r="T6624" i="1"/>
  <c r="U6624" i="1" s="1"/>
  <c r="W6624" i="1" s="1"/>
  <c r="T6646" i="1"/>
  <c r="U6646" i="1" s="1"/>
  <c r="T6668" i="1"/>
  <c r="U6668" i="1" s="1"/>
  <c r="T6690" i="1"/>
  <c r="U6690" i="1" s="1"/>
  <c r="T6713" i="1"/>
  <c r="U6713" i="1" s="1"/>
  <c r="T6734" i="1"/>
  <c r="U6734" i="1" s="1"/>
  <c r="T6755" i="1"/>
  <c r="U6755" i="1" s="1"/>
  <c r="T6778" i="1"/>
  <c r="U6778" i="1" s="1"/>
  <c r="T6799" i="1"/>
  <c r="U6799" i="1" s="1"/>
  <c r="T6822" i="1"/>
  <c r="U6822" i="1" s="1"/>
  <c r="T6843" i="1"/>
  <c r="U6843" i="1" s="1"/>
  <c r="T6865" i="1"/>
  <c r="U6865" i="1" s="1"/>
  <c r="T6469" i="1"/>
  <c r="U6469" i="1" s="1"/>
  <c r="T6485" i="1"/>
  <c r="U6485" i="1" s="1"/>
  <c r="T6502" i="1"/>
  <c r="U6502" i="1" s="1"/>
  <c r="T6521" i="1"/>
  <c r="U6521" i="1" s="1"/>
  <c r="T6537" i="1"/>
  <c r="U6537" i="1" s="1"/>
  <c r="T6552" i="1"/>
  <c r="U6552" i="1" s="1"/>
  <c r="T6567" i="1"/>
  <c r="U6567" i="1" s="1"/>
  <c r="T6581" i="1"/>
  <c r="U6581" i="1" s="1"/>
  <c r="T6595" i="1"/>
  <c r="U6595" i="1" s="1"/>
  <c r="T6610" i="1"/>
  <c r="U6610" i="1" s="1"/>
  <c r="T6468" i="1"/>
  <c r="U6468" i="1" s="1"/>
  <c r="T6434" i="1"/>
  <c r="U6434" i="1" s="1"/>
  <c r="T6449" i="1"/>
  <c r="U6449" i="1" s="1"/>
  <c r="T6463" i="1"/>
  <c r="U6463" i="1" s="1"/>
  <c r="T6879" i="1"/>
  <c r="U6879" i="1" s="1"/>
  <c r="T6902" i="1"/>
  <c r="U6902" i="1" s="1"/>
  <c r="W6902" i="1" s="1"/>
  <c r="T6925" i="1"/>
  <c r="U6925" i="1" s="1"/>
  <c r="T6948" i="1"/>
  <c r="U6948" i="1" s="1"/>
  <c r="T6968" i="1"/>
  <c r="U6968" i="1" s="1"/>
  <c r="T6990" i="1"/>
  <c r="U6990" i="1" s="1"/>
  <c r="T7013" i="1"/>
  <c r="U7013" i="1" s="1"/>
  <c r="T6626" i="1"/>
  <c r="U6626" i="1" s="1"/>
  <c r="T6649" i="1"/>
  <c r="U6649" i="1" s="1"/>
  <c r="T6670" i="1"/>
  <c r="U6670" i="1" s="1"/>
  <c r="T6691" i="1"/>
  <c r="U6691" i="1" s="1"/>
  <c r="T6714" i="1"/>
  <c r="U6714" i="1" s="1"/>
  <c r="T6736" i="1"/>
  <c r="U6736" i="1" s="1"/>
  <c r="T6757" i="1"/>
  <c r="U6757" i="1" s="1"/>
  <c r="T6780" i="1"/>
  <c r="U6780" i="1" s="1"/>
  <c r="T6802" i="1"/>
  <c r="U6802" i="1" s="1"/>
  <c r="T6823" i="1"/>
  <c r="U6823" i="1" s="1"/>
  <c r="T6866" i="1"/>
  <c r="U6866" i="1" s="1"/>
  <c r="W6866" i="1" s="1"/>
  <c r="T6470" i="1"/>
  <c r="U6470" i="1" s="1"/>
  <c r="T6486" i="1"/>
  <c r="U6486" i="1" s="1"/>
  <c r="T6503" i="1"/>
  <c r="U6503" i="1" s="1"/>
  <c r="T6523" i="1"/>
  <c r="U6523" i="1" s="1"/>
  <c r="T6538" i="1"/>
  <c r="U6538" i="1" s="1"/>
  <c r="T6554" i="1"/>
  <c r="U6554" i="1" s="1"/>
  <c r="T6568" i="1"/>
  <c r="U6568" i="1" s="1"/>
  <c r="T6582" i="1"/>
  <c r="U6582" i="1" s="1"/>
  <c r="T6597" i="1"/>
  <c r="U6597" i="1" s="1"/>
  <c r="T6611" i="1"/>
  <c r="U6611" i="1" s="1"/>
  <c r="T6436" i="1"/>
  <c r="U6436" i="1" s="1"/>
  <c r="T6450" i="1"/>
  <c r="U6450" i="1" s="1"/>
  <c r="T6464" i="1"/>
  <c r="U6464" i="1" s="1"/>
  <c r="T7019" i="1"/>
  <c r="U7019" i="1" s="1"/>
  <c r="T6882" i="1"/>
  <c r="U6882" i="1" s="1"/>
  <c r="W6882" i="1" s="1"/>
  <c r="T6903" i="1"/>
  <c r="U6903" i="1" s="1"/>
  <c r="W6903" i="1" s="1"/>
  <c r="T6926" i="1"/>
  <c r="U6926" i="1" s="1"/>
  <c r="W6926" i="1" s="1"/>
  <c r="T6949" i="1"/>
  <c r="U6949" i="1" s="1"/>
  <c r="W6949" i="1" s="1"/>
  <c r="T6971" i="1"/>
  <c r="U6971" i="1" s="1"/>
  <c r="T6992" i="1"/>
  <c r="U6992" i="1" s="1"/>
  <c r="T7015" i="1"/>
  <c r="U7015" i="1" s="1"/>
  <c r="T6627" i="1"/>
  <c r="U6627" i="1" s="1"/>
  <c r="T6650" i="1"/>
  <c r="U6650" i="1" s="1"/>
  <c r="T6672" i="1"/>
  <c r="U6672" i="1" s="1"/>
  <c r="T6694" i="1"/>
  <c r="U6694" i="1" s="1"/>
  <c r="T6717" i="1"/>
  <c r="U6717" i="1" s="1"/>
  <c r="T6739" i="1"/>
  <c r="U6739" i="1" s="1"/>
  <c r="T6758" i="1"/>
  <c r="U6758" i="1" s="1"/>
  <c r="T6781" i="1"/>
  <c r="U6781" i="1" s="1"/>
  <c r="T6803" i="1"/>
  <c r="U6803" i="1" s="1"/>
  <c r="W6803" i="1" s="1"/>
  <c r="T6825" i="1"/>
  <c r="U6825" i="1" s="1"/>
  <c r="T6846" i="1"/>
  <c r="U6846" i="1" s="1"/>
  <c r="T6869" i="1"/>
  <c r="U6869" i="1" s="1"/>
  <c r="W6869" i="1" s="1"/>
  <c r="T6471" i="1"/>
  <c r="U6471" i="1" s="1"/>
  <c r="T6488" i="1"/>
  <c r="U6488" i="1" s="1"/>
  <c r="T6504" i="1"/>
  <c r="U6504" i="1" s="1"/>
  <c r="T6524" i="1"/>
  <c r="U6524" i="1" s="1"/>
  <c r="T6539" i="1"/>
  <c r="U6539" i="1" s="1"/>
  <c r="T6555" i="1"/>
  <c r="U6555" i="1" s="1"/>
  <c r="T6569" i="1"/>
  <c r="U6569" i="1" s="1"/>
  <c r="T6584" i="1"/>
  <c r="U6584" i="1" s="1"/>
  <c r="T6598" i="1"/>
  <c r="U6598" i="1" s="1"/>
  <c r="T6612" i="1"/>
  <c r="U6612" i="1" s="1"/>
  <c r="T6437" i="1"/>
  <c r="U6437" i="1" s="1"/>
  <c r="T6451" i="1"/>
  <c r="U6451" i="1" s="1"/>
  <c r="T6465" i="1"/>
  <c r="U6465" i="1" s="1"/>
  <c r="T6883" i="1"/>
  <c r="U6883" i="1" s="1"/>
  <c r="T6905" i="1"/>
  <c r="U6905" i="1" s="1"/>
  <c r="W6905" i="1" s="1"/>
  <c r="T6928" i="1"/>
  <c r="U6928" i="1" s="1"/>
  <c r="T6951" i="1"/>
  <c r="U6951" i="1" s="1"/>
  <c r="W6951" i="1" s="1"/>
  <c r="T6974" i="1"/>
  <c r="U6974" i="1" s="1"/>
  <c r="W6974" i="1" s="1"/>
  <c r="T6994" i="1"/>
  <c r="U6994" i="1" s="1"/>
  <c r="T7016" i="1"/>
  <c r="U7016" i="1" s="1"/>
  <c r="AF241" i="15"/>
  <c r="AG241" i="15" s="1"/>
  <c r="AM241" i="15" s="1"/>
  <c r="AF237" i="15"/>
  <c r="AG237" i="15" s="1"/>
  <c r="AM237" i="15" s="1"/>
  <c r="T6629" i="1"/>
  <c r="U6629" i="1" s="1"/>
  <c r="T6652" i="1"/>
  <c r="U6652" i="1" s="1"/>
  <c r="T6675" i="1"/>
  <c r="U6675" i="1" s="1"/>
  <c r="T6695" i="1"/>
  <c r="U6695" i="1" s="1"/>
  <c r="T6718" i="1"/>
  <c r="U6718" i="1" s="1"/>
  <c r="T6740" i="1"/>
  <c r="U6740" i="1" s="1"/>
  <c r="T6760" i="1"/>
  <c r="U6760" i="1" s="1"/>
  <c r="W6760" i="1" s="1"/>
  <c r="T6783" i="1"/>
  <c r="U6783" i="1" s="1"/>
  <c r="T6805" i="1"/>
  <c r="U6805" i="1" s="1"/>
  <c r="T6827" i="1"/>
  <c r="U6827" i="1" s="1"/>
  <c r="T6847" i="1"/>
  <c r="U6847" i="1" s="1"/>
  <c r="T6870" i="1"/>
  <c r="U6870" i="1" s="1"/>
  <c r="T6473" i="1"/>
  <c r="U6473" i="1" s="1"/>
  <c r="T6490" i="1"/>
  <c r="U6490" i="1" s="1"/>
  <c r="T6506" i="1"/>
  <c r="U6506" i="1" s="1"/>
  <c r="T6525" i="1"/>
  <c r="U6525" i="1" s="1"/>
  <c r="T6540" i="1"/>
  <c r="U6540" i="1" s="1"/>
  <c r="T6556" i="1"/>
  <c r="U6556" i="1" s="1"/>
  <c r="T6571" i="1"/>
  <c r="U6571" i="1" s="1"/>
  <c r="T6585" i="1"/>
  <c r="U6585" i="1" s="1"/>
  <c r="T6599" i="1"/>
  <c r="U6599" i="1" s="1"/>
  <c r="T6614" i="1"/>
  <c r="U6614" i="1" s="1"/>
  <c r="T6467" i="1"/>
  <c r="U6467" i="1" s="1"/>
  <c r="T6438" i="1"/>
  <c r="U6438" i="1" s="1"/>
  <c r="T6452" i="1"/>
  <c r="U6452" i="1" s="1"/>
  <c r="T6466" i="1"/>
  <c r="U6466" i="1" s="1"/>
  <c r="T6885" i="1"/>
  <c r="U6885" i="1" s="1"/>
  <c r="T6908" i="1"/>
  <c r="U6908" i="1" s="1"/>
  <c r="T6929" i="1"/>
  <c r="U6929" i="1" s="1"/>
  <c r="W6929" i="1" s="1"/>
  <c r="T6952" i="1"/>
  <c r="U6952" i="1" s="1"/>
  <c r="T6975" i="1"/>
  <c r="U6975" i="1" s="1"/>
  <c r="T6996" i="1"/>
  <c r="U6996" i="1" s="1"/>
  <c r="T6630" i="1"/>
  <c r="U6630" i="1" s="1"/>
  <c r="T6653" i="1"/>
  <c r="U6653" i="1" s="1"/>
  <c r="T6676" i="1"/>
  <c r="U6676" i="1" s="1"/>
  <c r="T6697" i="1"/>
  <c r="U6697" i="1" s="1"/>
  <c r="T6720" i="1"/>
  <c r="U6720" i="1" s="1"/>
  <c r="T6742" i="1"/>
  <c r="U6742" i="1" s="1"/>
  <c r="T6764" i="1"/>
  <c r="U6764" i="1" s="1"/>
  <c r="T6784" i="1"/>
  <c r="U6784" i="1" s="1"/>
  <c r="T6806" i="1"/>
  <c r="U6806" i="1" s="1"/>
  <c r="T6828" i="1"/>
  <c r="U6828" i="1" s="1"/>
  <c r="W6828" i="1" s="1"/>
  <c r="T6849" i="1"/>
  <c r="U6849" i="1" s="1"/>
  <c r="W6849" i="1" s="1"/>
  <c r="T6872" i="1"/>
  <c r="U6872" i="1" s="1"/>
  <c r="T6475" i="1"/>
  <c r="U6475" i="1" s="1"/>
  <c r="T6491" i="1"/>
  <c r="U6491" i="1" s="1"/>
  <c r="T6507" i="1"/>
  <c r="U6507" i="1" s="1"/>
  <c r="T6526" i="1"/>
  <c r="U6526" i="1" s="1"/>
  <c r="T6542" i="1"/>
  <c r="U6542" i="1" s="1"/>
  <c r="T6558" i="1"/>
  <c r="U6558" i="1" s="1"/>
  <c r="T6572" i="1"/>
  <c r="U6572" i="1" s="1"/>
  <c r="T6586" i="1"/>
  <c r="U6586" i="1" s="1"/>
  <c r="T6600" i="1"/>
  <c r="U6600" i="1" s="1"/>
  <c r="T6439" i="1"/>
  <c r="U6439" i="1" s="1"/>
  <c r="T6453" i="1"/>
  <c r="U6453" i="1" s="1"/>
  <c r="T6887" i="1"/>
  <c r="U6887" i="1" s="1"/>
  <c r="T6909" i="1"/>
  <c r="U6909" i="1" s="1"/>
  <c r="T6931" i="1"/>
  <c r="U6931" i="1" s="1"/>
  <c r="T6954" i="1"/>
  <c r="U6954" i="1" s="1"/>
  <c r="W6954" i="1" s="1"/>
  <c r="T6977" i="1"/>
  <c r="U6977" i="1" s="1"/>
  <c r="T6999" i="1"/>
  <c r="U6999" i="1" s="1"/>
  <c r="W6999" i="1" s="1"/>
  <c r="T6632" i="1"/>
  <c r="U6632" i="1" s="1"/>
  <c r="T6655" i="1"/>
  <c r="U6655" i="1" s="1"/>
  <c r="T6678" i="1"/>
  <c r="U6678" i="1" s="1"/>
  <c r="T6700" i="1"/>
  <c r="U6700" i="1" s="1"/>
  <c r="T6721" i="1"/>
  <c r="U6721" i="1" s="1"/>
  <c r="T6743" i="1"/>
  <c r="U6743" i="1" s="1"/>
  <c r="T6765" i="1"/>
  <c r="U6765" i="1" s="1"/>
  <c r="T6787" i="1"/>
  <c r="U6787" i="1" s="1"/>
  <c r="T6808" i="1"/>
  <c r="U6808" i="1" s="1"/>
  <c r="T6830" i="1"/>
  <c r="U6830" i="1" s="1"/>
  <c r="W6830" i="1" s="1"/>
  <c r="T6852" i="1"/>
  <c r="U6852" i="1" s="1"/>
  <c r="T6476" i="1"/>
  <c r="U6476" i="1" s="1"/>
  <c r="T6493" i="1"/>
  <c r="U6493" i="1" s="1"/>
  <c r="T6508" i="1"/>
  <c r="U6508" i="1" s="1"/>
  <c r="T6527" i="1"/>
  <c r="U6527" i="1" s="1"/>
  <c r="T6543" i="1"/>
  <c r="U6543" i="1" s="1"/>
  <c r="T6559" i="1"/>
  <c r="U6559" i="1" s="1"/>
  <c r="T6573" i="1"/>
  <c r="U6573" i="1" s="1"/>
  <c r="T6587" i="1"/>
  <c r="U6587" i="1" s="1"/>
  <c r="T6602" i="1"/>
  <c r="U6602" i="1" s="1"/>
  <c r="T6440" i="1"/>
  <c r="U6440" i="1" s="1"/>
  <c r="T6454" i="1"/>
  <c r="U6454" i="1" s="1"/>
  <c r="T6889" i="1"/>
  <c r="U6889" i="1" s="1"/>
  <c r="T6912" i="1"/>
  <c r="U6912" i="1" s="1"/>
  <c r="T6935" i="1"/>
  <c r="U6935" i="1" s="1"/>
  <c r="T6955" i="1"/>
  <c r="U6955" i="1" s="1"/>
  <c r="T6978" i="1"/>
  <c r="U6978" i="1" s="1"/>
  <c r="T7000" i="1"/>
  <c r="U7000" i="1" s="1"/>
  <c r="T6636" i="1"/>
  <c r="U6636" i="1" s="1"/>
  <c r="T6656" i="1"/>
  <c r="U6656" i="1" s="1"/>
  <c r="T6679" i="1"/>
  <c r="U6679" i="1" s="1"/>
  <c r="T6701" i="1"/>
  <c r="U6701" i="1" s="1"/>
  <c r="T6723" i="1"/>
  <c r="U6723" i="1" s="1"/>
  <c r="T6745" i="1"/>
  <c r="U6745" i="1" s="1"/>
  <c r="W6745" i="1" s="1"/>
  <c r="T6767" i="1"/>
  <c r="U6767" i="1" s="1"/>
  <c r="T6790" i="1"/>
  <c r="U6790" i="1" s="1"/>
  <c r="T6810" i="1"/>
  <c r="U6810" i="1" s="1"/>
  <c r="T6831" i="1"/>
  <c r="U6831" i="1" s="1"/>
  <c r="T6853" i="1"/>
  <c r="U6853" i="1" s="1"/>
  <c r="T6478" i="1"/>
  <c r="U6478" i="1" s="1"/>
  <c r="T6494" i="1"/>
  <c r="U6494" i="1" s="1"/>
  <c r="T6509" i="1"/>
  <c r="U6509" i="1" s="1"/>
  <c r="T6528" i="1"/>
  <c r="U6528" i="1" s="1"/>
  <c r="T6545" i="1"/>
  <c r="U6545" i="1" s="1"/>
  <c r="T6560" i="1"/>
  <c r="U6560" i="1" s="1"/>
  <c r="T6574" i="1"/>
  <c r="U6574" i="1" s="1"/>
  <c r="T6588" i="1"/>
  <c r="U6588" i="1" s="1"/>
  <c r="T6603" i="1"/>
  <c r="U6603" i="1" s="1"/>
  <c r="T6441" i="1"/>
  <c r="U6441" i="1" s="1"/>
  <c r="T6455" i="1"/>
  <c r="U6455" i="1" s="1"/>
  <c r="T6890" i="1"/>
  <c r="U6890" i="1" s="1"/>
  <c r="T6913" i="1"/>
  <c r="U6913" i="1" s="1"/>
  <c r="T6936" i="1"/>
  <c r="U6936" i="1" s="1"/>
  <c r="T6957" i="1"/>
  <c r="U6957" i="1" s="1"/>
  <c r="T6979" i="1"/>
  <c r="U6979" i="1" s="1"/>
  <c r="T7002" i="1"/>
  <c r="U7002" i="1" s="1"/>
  <c r="W7002" i="1" s="1"/>
  <c r="T6637" i="1"/>
  <c r="U6637" i="1" s="1"/>
  <c r="T6659" i="1"/>
  <c r="U6659" i="1" s="1"/>
  <c r="T6682" i="1"/>
  <c r="U6682" i="1" s="1"/>
  <c r="T6703" i="1"/>
  <c r="U6703" i="1" s="1"/>
  <c r="T6726" i="1"/>
  <c r="U6726" i="1" s="1"/>
  <c r="T6746" i="1"/>
  <c r="U6746" i="1" s="1"/>
  <c r="T6768" i="1"/>
  <c r="U6768" i="1" s="1"/>
  <c r="T6791" i="1"/>
  <c r="U6791" i="1" s="1"/>
  <c r="T6812" i="1"/>
  <c r="U6812" i="1" s="1"/>
  <c r="T6834" i="1"/>
  <c r="U6834" i="1" s="1"/>
  <c r="T6856" i="1"/>
  <c r="U6856" i="1" s="1"/>
  <c r="T6480" i="1"/>
  <c r="U6480" i="1" s="1"/>
  <c r="T6495" i="1"/>
  <c r="U6495" i="1" s="1"/>
  <c r="T6510" i="1"/>
  <c r="U6510" i="1" s="1"/>
  <c r="T6530" i="1"/>
  <c r="U6530" i="1" s="1"/>
  <c r="T6546" i="1"/>
  <c r="U6546" i="1" s="1"/>
  <c r="T6561" i="1"/>
  <c r="U6561" i="1" s="1"/>
  <c r="T6575" i="1"/>
  <c r="U6575" i="1" s="1"/>
  <c r="T6590" i="1"/>
  <c r="U6590" i="1" s="1"/>
  <c r="T6604" i="1"/>
  <c r="U6604" i="1" s="1"/>
  <c r="T6442" i="1"/>
  <c r="U6442" i="1" s="1"/>
  <c r="T6456" i="1"/>
  <c r="U6456" i="1" s="1"/>
  <c r="T7021" i="1"/>
  <c r="U7021" i="1" s="1"/>
  <c r="T6892" i="1"/>
  <c r="U6892" i="1" s="1"/>
  <c r="W6892" i="1" s="1"/>
  <c r="T6915" i="1"/>
  <c r="U6915" i="1" s="1"/>
  <c r="T6938" i="1"/>
  <c r="U6938" i="1" s="1"/>
  <c r="T6961" i="1"/>
  <c r="U6961" i="1" s="1"/>
  <c r="T6980" i="1"/>
  <c r="U6980" i="1" s="1"/>
  <c r="T7003" i="1"/>
  <c r="U7003" i="1" s="1"/>
  <c r="AF240" i="15"/>
  <c r="AG240" i="15" s="1"/>
  <c r="AM240" i="15" s="1"/>
  <c r="T6639" i="1"/>
  <c r="U6639" i="1" s="1"/>
  <c r="T6662" i="1"/>
  <c r="U6662" i="1" s="1"/>
  <c r="T6683" i="1"/>
  <c r="U6683" i="1" s="1"/>
  <c r="T6705" i="1"/>
  <c r="U6705" i="1" s="1"/>
  <c r="T6727" i="1"/>
  <c r="U6727" i="1" s="1"/>
  <c r="T6748" i="1"/>
  <c r="U6748" i="1" s="1"/>
  <c r="T6770" i="1"/>
  <c r="U6770" i="1" s="1"/>
  <c r="T6793" i="1"/>
  <c r="U6793" i="1" s="1"/>
  <c r="T6815" i="1"/>
  <c r="U6815" i="1" s="1"/>
  <c r="T6835" i="1"/>
  <c r="U6835" i="1" s="1"/>
  <c r="T6857" i="1"/>
  <c r="U6857" i="1" s="1"/>
  <c r="T6481" i="1"/>
  <c r="U6481" i="1" s="1"/>
  <c r="T6496" i="1"/>
  <c r="U6496" i="1" s="1"/>
  <c r="T6511" i="1"/>
  <c r="U6511" i="1" s="1"/>
  <c r="T6532" i="1"/>
  <c r="U6532" i="1" s="1"/>
  <c r="T6547" i="1"/>
  <c r="U6547" i="1" s="1"/>
  <c r="T6562" i="1"/>
  <c r="U6562" i="1" s="1"/>
  <c r="T6576" i="1"/>
  <c r="U6576" i="1" s="1"/>
  <c r="T6591" i="1"/>
  <c r="U6591" i="1" s="1"/>
  <c r="T6605" i="1"/>
  <c r="U6605" i="1" s="1"/>
  <c r="T6443" i="1"/>
  <c r="U6443" i="1" s="1"/>
  <c r="T6457" i="1"/>
  <c r="U6457" i="1" s="1"/>
  <c r="T6895" i="1"/>
  <c r="U6895" i="1" s="1"/>
  <c r="T6916" i="1"/>
  <c r="U6916" i="1" s="1"/>
  <c r="T6939" i="1"/>
  <c r="U6939" i="1" s="1"/>
  <c r="T6962" i="1"/>
  <c r="U6962" i="1" s="1"/>
  <c r="T6983" i="1"/>
  <c r="U6983" i="1" s="1"/>
  <c r="T7006" i="1"/>
  <c r="U7006" i="1" s="1"/>
  <c r="W7006" i="1" s="1"/>
  <c r="AF235" i="15"/>
  <c r="AG235" i="15" s="1"/>
  <c r="AM235" i="15" s="1"/>
  <c r="T6617" i="1"/>
  <c r="U6617" i="1" s="1"/>
  <c r="T6640" i="1"/>
  <c r="U6640" i="1" s="1"/>
  <c r="T6663" i="1"/>
  <c r="U6663" i="1" s="1"/>
  <c r="T6685" i="1"/>
  <c r="U6685" i="1" s="1"/>
  <c r="T6707" i="1"/>
  <c r="U6707" i="1" s="1"/>
  <c r="T6730" i="1"/>
  <c r="U6730" i="1" s="1"/>
  <c r="T6751" i="1"/>
  <c r="U6751" i="1" s="1"/>
  <c r="T6771" i="1"/>
  <c r="U6771" i="1" s="1"/>
  <c r="T6816" i="1"/>
  <c r="U6816" i="1" s="1"/>
  <c r="W6816" i="1" s="1"/>
  <c r="T6837" i="1"/>
  <c r="U6837" i="1" s="1"/>
  <c r="T6859" i="1"/>
  <c r="U6859" i="1" s="1"/>
  <c r="T6517" i="1"/>
  <c r="U6517" i="1" s="1"/>
  <c r="T6482" i="1"/>
  <c r="U6482" i="1" s="1"/>
  <c r="T6497" i="1"/>
  <c r="U6497" i="1" s="1"/>
  <c r="T6512" i="1"/>
  <c r="U6512" i="1" s="1"/>
  <c r="T6533" i="1"/>
  <c r="U6533" i="1" s="1"/>
  <c r="T6549" i="1"/>
  <c r="U6549" i="1" s="1"/>
  <c r="T6563" i="1"/>
  <c r="U6563" i="1" s="1"/>
  <c r="T6578" i="1"/>
  <c r="U6578" i="1" s="1"/>
  <c r="T6592" i="1"/>
  <c r="U6592" i="1" s="1"/>
  <c r="T6606" i="1"/>
  <c r="U6606" i="1" s="1"/>
  <c r="T6430" i="1"/>
  <c r="U6430" i="1" s="1"/>
  <c r="T6444" i="1"/>
  <c r="U6444" i="1" s="1"/>
  <c r="T6460" i="1"/>
  <c r="U6460" i="1" s="1"/>
  <c r="T2770" i="1"/>
  <c r="U2770" i="1" s="1"/>
  <c r="W2770" i="1" s="1"/>
  <c r="T2820" i="1"/>
  <c r="U2820" i="1" s="1"/>
  <c r="T2986" i="1"/>
  <c r="U2986" i="1" s="1"/>
  <c r="T2955" i="1"/>
  <c r="U2955" i="1" s="1"/>
  <c r="T2872" i="1"/>
  <c r="U2872" i="1" s="1"/>
  <c r="T2834" i="1"/>
  <c r="U2834" i="1" s="1"/>
  <c r="T2696" i="1"/>
  <c r="U2696" i="1" s="1"/>
  <c r="W2696" i="1" s="1"/>
  <c r="T3064" i="1"/>
  <c r="U3064" i="1" s="1"/>
  <c r="T2805" i="1"/>
  <c r="U2805" i="1" s="1"/>
  <c r="T2745" i="1"/>
  <c r="U2745" i="1" s="1"/>
  <c r="T2703" i="1"/>
  <c r="U2703" i="1" s="1"/>
  <c r="T3101" i="1"/>
  <c r="U3101" i="1" s="1"/>
  <c r="T3096" i="1"/>
  <c r="U3096" i="1" s="1"/>
  <c r="T2000" i="1"/>
  <c r="U2000" i="1" s="1"/>
  <c r="T2633" i="1"/>
  <c r="U2633" i="1" s="1"/>
  <c r="T2920" i="1"/>
  <c r="U2920" i="1" s="1"/>
  <c r="T1906" i="1"/>
  <c r="U1906" i="1" s="1"/>
  <c r="W1906" i="1" s="1"/>
  <c r="T3044" i="1"/>
  <c r="U3044" i="1" s="1"/>
  <c r="W3044" i="1" s="1"/>
  <c r="T2928" i="1"/>
  <c r="U2928" i="1" s="1"/>
  <c r="W2928" i="1" s="1"/>
  <c r="T2682" i="1"/>
  <c r="U2682" i="1" s="1"/>
  <c r="T2653" i="1"/>
  <c r="U2653" i="1" s="1"/>
  <c r="T2638" i="1"/>
  <c r="U2638" i="1" s="1"/>
  <c r="T2086" i="1"/>
  <c r="U2086" i="1" s="1"/>
  <c r="T2933" i="1"/>
  <c r="U2933" i="1" s="1"/>
  <c r="T1927" i="1"/>
  <c r="U1927" i="1" s="1"/>
  <c r="W1927" i="1" s="1"/>
  <c r="T2119" i="1"/>
  <c r="U2119" i="1" s="1"/>
  <c r="T3062" i="1"/>
  <c r="U3062" i="1" s="1"/>
  <c r="T3012" i="1"/>
  <c r="U3012" i="1" s="1"/>
  <c r="Z3012" i="1" s="1"/>
  <c r="T2888" i="1"/>
  <c r="U2888" i="1" s="1"/>
  <c r="T2677" i="1"/>
  <c r="U2677" i="1" s="1"/>
  <c r="Z2677" i="1" s="1"/>
  <c r="T2767" i="1"/>
  <c r="U2767" i="1" s="1"/>
  <c r="T2678" i="1"/>
  <c r="U2678" i="1" s="1"/>
  <c r="T1997" i="1"/>
  <c r="U1997" i="1" s="1"/>
  <c r="T2963" i="1"/>
  <c r="U2963" i="1" s="1"/>
  <c r="T2679" i="1"/>
  <c r="U2679" i="1" s="1"/>
  <c r="T2648" i="1"/>
  <c r="U2648" i="1" s="1"/>
  <c r="W2648" i="1" s="1"/>
  <c r="T2090" i="1"/>
  <c r="U2090" i="1" s="1"/>
  <c r="W2090" i="1" s="1"/>
  <c r="T2298" i="1"/>
  <c r="U2298" i="1" s="1"/>
  <c r="T2490" i="1"/>
  <c r="U2490" i="1" s="1"/>
  <c r="T2091" i="1"/>
  <c r="U2091" i="1" s="1"/>
  <c r="W2091" i="1" s="1"/>
  <c r="T2283" i="1"/>
  <c r="U2283" i="1" s="1"/>
  <c r="T2475" i="1"/>
  <c r="U2475" i="1" s="1"/>
  <c r="W2475" i="1" s="1"/>
  <c r="T2073" i="1"/>
  <c r="U2073" i="1" s="1"/>
  <c r="T1925" i="1"/>
  <c r="U1925" i="1" s="1"/>
  <c r="T1900" i="1"/>
  <c r="U1900" i="1" s="1"/>
  <c r="W1900" i="1" s="1"/>
  <c r="T2803" i="1"/>
  <c r="U2803" i="1" s="1"/>
  <c r="T2794" i="1"/>
  <c r="U2794" i="1" s="1"/>
  <c r="T3078" i="1"/>
  <c r="U3078" i="1" s="1"/>
  <c r="T3050" i="1"/>
  <c r="U3050" i="1" s="1"/>
  <c r="T2968" i="1"/>
  <c r="U2968" i="1" s="1"/>
  <c r="T2804" i="1"/>
  <c r="U2804" i="1" s="1"/>
  <c r="T2585" i="1"/>
  <c r="U2585" i="1" s="1"/>
  <c r="T2912" i="1"/>
  <c r="U2912" i="1" s="1"/>
  <c r="W2912" i="1" s="1"/>
  <c r="T2841" i="1"/>
  <c r="U2841" i="1" s="1"/>
  <c r="T2808" i="1"/>
  <c r="U2808" i="1" s="1"/>
  <c r="T2751" i="1"/>
  <c r="U2751" i="1" s="1"/>
  <c r="T2632" i="1"/>
  <c r="U2632" i="1" s="1"/>
  <c r="T2048" i="1"/>
  <c r="U2048" i="1" s="1"/>
  <c r="T1905" i="1"/>
  <c r="U1905" i="1" s="1"/>
  <c r="T3043" i="1"/>
  <c r="U3043" i="1" s="1"/>
  <c r="T1954" i="1"/>
  <c r="U1954" i="1" s="1"/>
  <c r="T2589" i="1"/>
  <c r="U2589" i="1" s="1"/>
  <c r="T3107" i="1"/>
  <c r="U3107" i="1" s="1"/>
  <c r="T2867" i="1"/>
  <c r="U2867" i="1" s="1"/>
  <c r="T2683" i="1"/>
  <c r="U2683" i="1" s="1"/>
  <c r="T1942" i="1"/>
  <c r="U1942" i="1" s="1"/>
  <c r="W1942" i="1" s="1"/>
  <c r="T2118" i="1"/>
  <c r="U2118" i="1" s="1"/>
  <c r="W2118" i="1" s="1"/>
  <c r="T2579" i="1"/>
  <c r="U2579" i="1" s="1"/>
  <c r="Z2579" i="1" s="1"/>
  <c r="T1975" i="1"/>
  <c r="U1975" i="1" s="1"/>
  <c r="T2164" i="1"/>
  <c r="U2164" i="1" s="1"/>
  <c r="T2606" i="1"/>
  <c r="U2606" i="1" s="1"/>
  <c r="T2593" i="1"/>
  <c r="U2593" i="1" s="1"/>
  <c r="T3076" i="1"/>
  <c r="U3076" i="1" s="1"/>
  <c r="T2890" i="1"/>
  <c r="U2890" i="1" s="1"/>
  <c r="W2890" i="1" s="1"/>
  <c r="T2958" i="1"/>
  <c r="U2958" i="1" s="1"/>
  <c r="T2899" i="1"/>
  <c r="U2899" i="1" s="1"/>
  <c r="T2659" i="1"/>
  <c r="U2659" i="1" s="1"/>
  <c r="T2045" i="1"/>
  <c r="U2045" i="1" s="1"/>
  <c r="T3121" i="1"/>
  <c r="U3121" i="1" s="1"/>
  <c r="T2688" i="1"/>
  <c r="U2688" i="1" s="1"/>
  <c r="T2162" i="1"/>
  <c r="U2162" i="1" s="1"/>
  <c r="T2346" i="1"/>
  <c r="U2346" i="1" s="1"/>
  <c r="W2346" i="1" s="1"/>
  <c r="T2538" i="1"/>
  <c r="U2538" i="1" s="1"/>
  <c r="W2538" i="1" s="1"/>
  <c r="T2145" i="1"/>
  <c r="U2145" i="1" s="1"/>
  <c r="T2331" i="1"/>
  <c r="U2331" i="1" s="1"/>
  <c r="W2331" i="1" s="1"/>
  <c r="T2523" i="1"/>
  <c r="U2523" i="1" s="1"/>
  <c r="T2128" i="1"/>
  <c r="U2128" i="1" s="1"/>
  <c r="W2128" i="1" s="1"/>
  <c r="T2003" i="1"/>
  <c r="U2003" i="1" s="1"/>
  <c r="T1978" i="1"/>
  <c r="U1978" i="1" s="1"/>
  <c r="W1978" i="1" s="1"/>
  <c r="T2222" i="1"/>
  <c r="U2222" i="1" s="1"/>
  <c r="T2414" i="1"/>
  <c r="U2414" i="1" s="1"/>
  <c r="T1979" i="1"/>
  <c r="U1979" i="1" s="1"/>
  <c r="T2223" i="1"/>
  <c r="U2223" i="1" s="1"/>
  <c r="W2223" i="1" s="1"/>
  <c r="T2415" i="1"/>
  <c r="U2415" i="1" s="1"/>
  <c r="T20" i="1"/>
  <c r="U20" i="1" s="1"/>
  <c r="T2868" i="1"/>
  <c r="U2868" i="1" s="1"/>
  <c r="T2713" i="1"/>
  <c r="U2713" i="1" s="1"/>
  <c r="T2759" i="1"/>
  <c r="U2759" i="1" s="1"/>
  <c r="T2726" i="1"/>
  <c r="U2726" i="1" s="1"/>
  <c r="T3059" i="1"/>
  <c r="U3059" i="1" s="1"/>
  <c r="T2969" i="1"/>
  <c r="U2969" i="1" s="1"/>
  <c r="T2880" i="1"/>
  <c r="U2880" i="1" s="1"/>
  <c r="T2627" i="1"/>
  <c r="U2627" i="1" s="1"/>
  <c r="T3006" i="1"/>
  <c r="U3006" i="1" s="1"/>
  <c r="T2947" i="1"/>
  <c r="U2947" i="1" s="1"/>
  <c r="T2915" i="1"/>
  <c r="U2915" i="1" s="1"/>
  <c r="T2752" i="1"/>
  <c r="U2752" i="1" s="1"/>
  <c r="T1904" i="1"/>
  <c r="U1904" i="1" s="1"/>
  <c r="T2916" i="1"/>
  <c r="U2916" i="1" s="1"/>
  <c r="T1953" i="1"/>
  <c r="U1953" i="1" s="1"/>
  <c r="T2588" i="1"/>
  <c r="U2588" i="1" s="1"/>
  <c r="T2002" i="1"/>
  <c r="U2002" i="1" s="1"/>
  <c r="T2635" i="1"/>
  <c r="U2635" i="1" s="1"/>
  <c r="T2602" i="1"/>
  <c r="U2602" i="1" s="1"/>
  <c r="T3055" i="1"/>
  <c r="U3055" i="1" s="1"/>
  <c r="W3055" i="1" s="1"/>
  <c r="T2869" i="1"/>
  <c r="U2869" i="1" s="1"/>
  <c r="T1990" i="1"/>
  <c r="U1990" i="1" s="1"/>
  <c r="T2163" i="1"/>
  <c r="U2163" i="1" s="1"/>
  <c r="T2622" i="1"/>
  <c r="U2622" i="1" s="1"/>
  <c r="T2023" i="1"/>
  <c r="U2023" i="1" s="1"/>
  <c r="T2722" i="1"/>
  <c r="U2722" i="1" s="1"/>
  <c r="W2722" i="1" s="1"/>
  <c r="T2654" i="1"/>
  <c r="U2654" i="1" s="1"/>
  <c r="T2641" i="1"/>
  <c r="U2641" i="1" s="1"/>
  <c r="T2608" i="1"/>
  <c r="U2608" i="1" s="1"/>
  <c r="T3077" i="1"/>
  <c r="U3077" i="1" s="1"/>
  <c r="T2570" i="1"/>
  <c r="U2570" i="1" s="1"/>
  <c r="T1901" i="1"/>
  <c r="U1901" i="1" s="1"/>
  <c r="T2093" i="1"/>
  <c r="U2093" i="1" s="1"/>
  <c r="T3027" i="1"/>
  <c r="U3027" i="1" s="1"/>
  <c r="T1972" i="1"/>
  <c r="U1972" i="1" s="1"/>
  <c r="Z1972" i="1" s="1"/>
  <c r="T2202" i="1"/>
  <c r="U2202" i="1" s="1"/>
  <c r="W2202" i="1" s="1"/>
  <c r="T2394" i="1"/>
  <c r="U2394" i="1" s="1"/>
  <c r="T1947" i="1"/>
  <c r="U1947" i="1" s="1"/>
  <c r="T2187" i="1"/>
  <c r="U2187" i="1" s="1"/>
  <c r="W2187" i="1" s="1"/>
  <c r="T2379" i="1"/>
  <c r="U2379" i="1" s="1"/>
  <c r="T1924" i="1"/>
  <c r="U1924" i="1" s="1"/>
  <c r="T2188" i="1"/>
  <c r="U2188" i="1" s="1"/>
  <c r="W2188" i="1" s="1"/>
  <c r="T2074" i="1"/>
  <c r="U2074" i="1" s="1"/>
  <c r="T2053" i="1"/>
  <c r="U2053" i="1" s="1"/>
  <c r="T2270" i="1"/>
  <c r="U2270" i="1" s="1"/>
  <c r="T2462" i="1"/>
  <c r="U2462" i="1" s="1"/>
  <c r="T2056" i="1"/>
  <c r="U2056" i="1" s="1"/>
  <c r="T2271" i="1"/>
  <c r="U2271" i="1" s="1"/>
  <c r="T2463" i="1"/>
  <c r="U2463" i="1" s="1"/>
  <c r="T3126" i="1"/>
  <c r="U3126" i="1" s="1"/>
  <c r="T3017" i="1"/>
  <c r="U3017" i="1" s="1"/>
  <c r="Z3017" i="1" s="1"/>
  <c r="T2850" i="1"/>
  <c r="U2850" i="1" s="1"/>
  <c r="T2851" i="1"/>
  <c r="U2851" i="1" s="1"/>
  <c r="T2773" i="1"/>
  <c r="U2773" i="1" s="1"/>
  <c r="T3123" i="1"/>
  <c r="U3123" i="1" s="1"/>
  <c r="T3061" i="1"/>
  <c r="U3061" i="1" s="1"/>
  <c r="T2971" i="1"/>
  <c r="U2971" i="1" s="1"/>
  <c r="T2697" i="1"/>
  <c r="U2697" i="1" s="1"/>
  <c r="W2697" i="1" s="1"/>
  <c r="T3098" i="1"/>
  <c r="U3098" i="1" s="1"/>
  <c r="T3038" i="1"/>
  <c r="U3038" i="1" s="1"/>
  <c r="T3011" i="1"/>
  <c r="U3011" i="1" s="1"/>
  <c r="T2907" i="1"/>
  <c r="U2907" i="1" s="1"/>
  <c r="T1952" i="1"/>
  <c r="U1952" i="1" s="1"/>
  <c r="T2587" i="1"/>
  <c r="U2587" i="1" s="1"/>
  <c r="T2001" i="1"/>
  <c r="U2001" i="1" s="1"/>
  <c r="T2634" i="1"/>
  <c r="U2634" i="1" s="1"/>
  <c r="T2050" i="1"/>
  <c r="U2050" i="1" s="1"/>
  <c r="T2673" i="1"/>
  <c r="U2673" i="1" s="1"/>
  <c r="T2652" i="1"/>
  <c r="U2652" i="1" s="1"/>
  <c r="T2603" i="1"/>
  <c r="U2603" i="1" s="1"/>
  <c r="T3056" i="1"/>
  <c r="U3056" i="1" s="1"/>
  <c r="W3056" i="1" s="1"/>
  <c r="T2038" i="1"/>
  <c r="U2038" i="1" s="1"/>
  <c r="T2720" i="1"/>
  <c r="U2720" i="1" s="1"/>
  <c r="W2720" i="1" s="1"/>
  <c r="T2675" i="1"/>
  <c r="U2675" i="1" s="1"/>
  <c r="T2071" i="1"/>
  <c r="U2071" i="1" s="1"/>
  <c r="T2878" i="1"/>
  <c r="U2878" i="1" s="1"/>
  <c r="T2828" i="1"/>
  <c r="U2828" i="1" s="1"/>
  <c r="T2685" i="1"/>
  <c r="U2685" i="1" s="1"/>
  <c r="T2644" i="1"/>
  <c r="U2644" i="1" s="1"/>
  <c r="T2628" i="1"/>
  <c r="U2628" i="1" s="1"/>
  <c r="T2583" i="1"/>
  <c r="U2583" i="1" s="1"/>
  <c r="T1949" i="1"/>
  <c r="U1949" i="1" s="1"/>
  <c r="Z1949" i="1" s="1"/>
  <c r="T2776" i="1"/>
  <c r="U2776" i="1" s="1"/>
  <c r="T2630" i="1"/>
  <c r="U2630" i="1" s="1"/>
  <c r="T2586" i="1"/>
  <c r="U2586" i="1" s="1"/>
  <c r="T2024" i="1"/>
  <c r="U2024" i="1" s="1"/>
  <c r="T2250" i="1"/>
  <c r="U2250" i="1" s="1"/>
  <c r="W2250" i="1" s="1"/>
  <c r="T2442" i="1"/>
  <c r="U2442" i="1" s="1"/>
  <c r="W2442" i="1" s="1"/>
  <c r="T2025" i="1"/>
  <c r="U2025" i="1" s="1"/>
  <c r="W2025" i="1" s="1"/>
  <c r="T2235" i="1"/>
  <c r="U2235" i="1" s="1"/>
  <c r="T2427" i="1"/>
  <c r="U2427" i="1" s="1"/>
  <c r="T1999" i="1"/>
  <c r="U1999" i="1" s="1"/>
  <c r="T2236" i="1"/>
  <c r="U2236" i="1" s="1"/>
  <c r="T2129" i="1"/>
  <c r="U2129" i="1" s="1"/>
  <c r="T2114" i="1"/>
  <c r="U2114" i="1" s="1"/>
  <c r="T2318" i="1"/>
  <c r="U2318" i="1" s="1"/>
  <c r="T2510" i="1"/>
  <c r="U2510" i="1" s="1"/>
  <c r="T2115" i="1"/>
  <c r="U2115" i="1" s="1"/>
  <c r="T2319" i="1"/>
  <c r="U2319" i="1" s="1"/>
  <c r="T2692" i="1"/>
  <c r="U2692" i="1" s="1"/>
  <c r="W2692" i="1" s="1"/>
  <c r="T2845" i="1"/>
  <c r="U2845" i="1" s="1"/>
  <c r="T2954" i="1"/>
  <c r="U2954" i="1" s="1"/>
  <c r="T3106" i="1"/>
  <c r="U3106" i="1" s="1"/>
  <c r="W3106" i="1" s="1"/>
  <c r="T2774" i="1"/>
  <c r="U2774" i="1" s="1"/>
  <c r="T2782" i="1"/>
  <c r="U2782" i="1" s="1"/>
  <c r="W2782" i="1" s="1"/>
  <c r="T2913" i="1"/>
  <c r="U2913" i="1" s="1"/>
  <c r="T3072" i="1"/>
  <c r="U3072" i="1" s="1"/>
  <c r="T2672" i="1"/>
  <c r="U2672" i="1" s="1"/>
  <c r="T2616" i="1"/>
  <c r="U2616" i="1" s="1"/>
  <c r="W2616" i="1" s="1"/>
  <c r="T2575" i="1"/>
  <c r="U2575" i="1" s="1"/>
  <c r="Z2575" i="1" s="1"/>
  <c r="T2984" i="1"/>
  <c r="U2984" i="1" s="1"/>
  <c r="T2590" i="1"/>
  <c r="U2590" i="1" s="1"/>
  <c r="T2637" i="1"/>
  <c r="U2637" i="1" s="1"/>
  <c r="T1974" i="1"/>
  <c r="U1974" i="1" s="1"/>
  <c r="W1974" i="1" s="1"/>
  <c r="T2870" i="1"/>
  <c r="U2870" i="1" s="1"/>
  <c r="T2007" i="1"/>
  <c r="U2007" i="1" s="1"/>
  <c r="T3000" i="1"/>
  <c r="U3000" i="1" s="1"/>
  <c r="T2624" i="1"/>
  <c r="U2624" i="1" s="1"/>
  <c r="T2668" i="1"/>
  <c r="U2668" i="1" s="1"/>
  <c r="T3082" i="1"/>
  <c r="U3082" i="1" s="1"/>
  <c r="T2612" i="1"/>
  <c r="U2612" i="1" s="1"/>
  <c r="T2077" i="1"/>
  <c r="U2077" i="1" s="1"/>
  <c r="T2660" i="1"/>
  <c r="U2660" i="1" s="1"/>
  <c r="W2660" i="1" s="1"/>
  <c r="T1946" i="1"/>
  <c r="U1946" i="1" s="1"/>
  <c r="T2282" i="1"/>
  <c r="U2282" i="1" s="1"/>
  <c r="W2282" i="1" s="1"/>
  <c r="T1923" i="1"/>
  <c r="U1923" i="1" s="1"/>
  <c r="T2267" i="1"/>
  <c r="U2267" i="1" s="1"/>
  <c r="T2555" i="1"/>
  <c r="U2555" i="1" s="1"/>
  <c r="Z2555" i="1" s="1"/>
  <c r="T1899" i="1"/>
  <c r="U1899" i="1" s="1"/>
  <c r="T2028" i="1"/>
  <c r="U2028" i="1" s="1"/>
  <c r="T2334" i="1"/>
  <c r="U2334" i="1" s="1"/>
  <c r="W2334" i="1" s="1"/>
  <c r="T1955" i="1"/>
  <c r="U1955" i="1" s="1"/>
  <c r="T2255" i="1"/>
  <c r="U2255" i="1" s="1"/>
  <c r="T2511" i="1"/>
  <c r="U2511" i="1" s="1"/>
  <c r="T2097" i="1"/>
  <c r="U2097" i="1" s="1"/>
  <c r="T2304" i="1"/>
  <c r="U2304" i="1" s="1"/>
  <c r="T2480" i="1"/>
  <c r="U2480" i="1" s="1"/>
  <c r="T1908" i="1"/>
  <c r="U1908" i="1" s="1"/>
  <c r="T2176" i="1"/>
  <c r="U2176" i="1" s="1"/>
  <c r="T2354" i="1"/>
  <c r="U2354" i="1" s="1"/>
  <c r="T2514" i="1"/>
  <c r="U2514" i="1" s="1"/>
  <c r="T2137" i="1"/>
  <c r="U2137" i="1" s="1"/>
  <c r="T2339" i="1"/>
  <c r="U2339" i="1" s="1"/>
  <c r="T2531" i="1"/>
  <c r="U2531" i="1" s="1"/>
  <c r="T2122" i="1"/>
  <c r="U2122" i="1" s="1"/>
  <c r="T2308" i="1"/>
  <c r="U2308" i="1" s="1"/>
  <c r="T2500" i="1"/>
  <c r="U2500" i="1" s="1"/>
  <c r="W2500" i="1" s="1"/>
  <c r="T1964" i="1"/>
  <c r="U1964" i="1" s="1"/>
  <c r="T2214" i="1"/>
  <c r="U2214" i="1" s="1"/>
  <c r="W2214" i="1" s="1"/>
  <c r="T1966" i="1"/>
  <c r="U1966" i="1" s="1"/>
  <c r="T2160" i="1"/>
  <c r="U2160" i="1" s="1"/>
  <c r="T2344" i="1"/>
  <c r="U2344" i="1" s="1"/>
  <c r="T2536" i="1"/>
  <c r="U2536" i="1" s="1"/>
  <c r="T2533" i="1"/>
  <c r="U2533" i="1" s="1"/>
  <c r="T2560" i="1"/>
  <c r="U2560" i="1" s="1"/>
  <c r="T1918" i="1"/>
  <c r="U1918" i="1" s="1"/>
  <c r="T2562" i="1"/>
  <c r="U2562" i="1" s="1"/>
  <c r="W2562" i="1" s="1"/>
  <c r="T1971" i="1"/>
  <c r="U1971" i="1" s="1"/>
  <c r="T2566" i="1"/>
  <c r="U2566" i="1" s="1"/>
  <c r="T2019" i="1"/>
  <c r="U2019" i="1" s="1"/>
  <c r="T2329" i="1"/>
  <c r="U2329" i="1" s="1"/>
  <c r="T2332" i="1"/>
  <c r="U2332" i="1" s="1"/>
  <c r="W2332" i="1" s="1"/>
  <c r="T2333" i="1"/>
  <c r="U2333" i="1" s="1"/>
  <c r="T2337" i="1"/>
  <c r="U2337" i="1" s="1"/>
  <c r="T2341" i="1"/>
  <c r="U2341" i="1" s="1"/>
  <c r="T2343" i="1"/>
  <c r="U2343" i="1" s="1"/>
  <c r="Z2343" i="1" s="1"/>
  <c r="T2345" i="1"/>
  <c r="U2345" i="1" s="1"/>
  <c r="AF66" i="15"/>
  <c r="AG66" i="15" s="1"/>
  <c r="AM66" i="15" s="1"/>
  <c r="T2161" i="1"/>
  <c r="U2161" i="1" s="1"/>
  <c r="T2441" i="1"/>
  <c r="U2441" i="1" s="1"/>
  <c r="AF54" i="15"/>
  <c r="AG54" i="15" s="1"/>
  <c r="AM54" i="15" s="1"/>
  <c r="T1196" i="1"/>
  <c r="U1196" i="1" s="1"/>
  <c r="T1321" i="1"/>
  <c r="U1321" i="1" s="1"/>
  <c r="T1263" i="1"/>
  <c r="U1263" i="1" s="1"/>
  <c r="T1184" i="1"/>
  <c r="U1184" i="1" s="1"/>
  <c r="T1355" i="1"/>
  <c r="U1355" i="1" s="1"/>
  <c r="T1201" i="1"/>
  <c r="U1201" i="1" s="1"/>
  <c r="T2785" i="1"/>
  <c r="U2785" i="1" s="1"/>
  <c r="T2710" i="1"/>
  <c r="U2710" i="1" s="1"/>
  <c r="W2710" i="1" s="1"/>
  <c r="T2821" i="1"/>
  <c r="U2821" i="1" s="1"/>
  <c r="T2934" i="1"/>
  <c r="U2934" i="1" s="1"/>
  <c r="T3032" i="1"/>
  <c r="U3032" i="1" s="1"/>
  <c r="T2573" i="1"/>
  <c r="U2573" i="1" s="1"/>
  <c r="T3065" i="1"/>
  <c r="U3065" i="1" s="1"/>
  <c r="T2788" i="1"/>
  <c r="U2788" i="1" s="1"/>
  <c r="T2861" i="1"/>
  <c r="U2861" i="1" s="1"/>
  <c r="T2032" i="1"/>
  <c r="U2032" i="1" s="1"/>
  <c r="W2032" i="1" s="1"/>
  <c r="T1985" i="1"/>
  <c r="U1985" i="1" s="1"/>
  <c r="T1938" i="1"/>
  <c r="U1938" i="1" s="1"/>
  <c r="W1938" i="1" s="1"/>
  <c r="T2663" i="1"/>
  <c r="U2663" i="1" s="1"/>
  <c r="T2814" i="1"/>
  <c r="U2814" i="1" s="1"/>
  <c r="T2993" i="1"/>
  <c r="U2993" i="1" s="1"/>
  <c r="T2102" i="1"/>
  <c r="U2102" i="1" s="1"/>
  <c r="Z2102" i="1" s="1"/>
  <c r="T2666" i="1"/>
  <c r="U2666" i="1" s="1"/>
  <c r="T2148" i="1"/>
  <c r="U2148" i="1" s="1"/>
  <c r="T2725" i="1"/>
  <c r="U2725" i="1" s="1"/>
  <c r="T3013" i="1"/>
  <c r="U3013" i="1" s="1"/>
  <c r="T2626" i="1"/>
  <c r="U2626" i="1" s="1"/>
  <c r="T2855" i="1"/>
  <c r="U2855" i="1" s="1"/>
  <c r="Z2855" i="1" s="1"/>
  <c r="T1933" i="1"/>
  <c r="U1933" i="1" s="1"/>
  <c r="T3086" i="1"/>
  <c r="U3086" i="1" s="1"/>
  <c r="T2572" i="1"/>
  <c r="U2572" i="1" s="1"/>
  <c r="T2144" i="1"/>
  <c r="U2144" i="1" s="1"/>
  <c r="T2426" i="1"/>
  <c r="U2426" i="1" s="1"/>
  <c r="T2127" i="1"/>
  <c r="U2127" i="1" s="1"/>
  <c r="T2411" i="1"/>
  <c r="U2411" i="1" s="1"/>
  <c r="T2112" i="1"/>
  <c r="U2112" i="1" s="1"/>
  <c r="Z2112" i="1" s="1"/>
  <c r="T2113" i="1"/>
  <c r="U2113" i="1" s="1"/>
  <c r="T2190" i="1"/>
  <c r="U2190" i="1" s="1"/>
  <c r="T2446" i="1"/>
  <c r="U2446" i="1" s="1"/>
  <c r="W2446" i="1" s="1"/>
  <c r="T2133" i="1"/>
  <c r="U2133" i="1" s="1"/>
  <c r="T2383" i="1"/>
  <c r="U2383" i="1" s="1"/>
  <c r="T1956" i="1"/>
  <c r="U1956" i="1" s="1"/>
  <c r="Z1956" i="1" s="1"/>
  <c r="T2208" i="1"/>
  <c r="U2208" i="1" s="1"/>
  <c r="T2384" i="1"/>
  <c r="U2384" i="1" s="1"/>
  <c r="T2009" i="1"/>
  <c r="U2009" i="1" s="1"/>
  <c r="T2059" i="1"/>
  <c r="U2059" i="1" s="1"/>
  <c r="T2258" i="1"/>
  <c r="U2258" i="1" s="1"/>
  <c r="T2450" i="1"/>
  <c r="U2450" i="1" s="1"/>
  <c r="W2450" i="1" s="1"/>
  <c r="T2011" i="1"/>
  <c r="U2011" i="1" s="1"/>
  <c r="T2243" i="1"/>
  <c r="U2243" i="1" s="1"/>
  <c r="T2435" i="1"/>
  <c r="U2435" i="1" s="1"/>
  <c r="T1988" i="1"/>
  <c r="U1988" i="1" s="1"/>
  <c r="T2212" i="1"/>
  <c r="U2212" i="1" s="1"/>
  <c r="T2404" i="1"/>
  <c r="U2404" i="1" s="1"/>
  <c r="T1939" i="1"/>
  <c r="U1939" i="1" s="1"/>
  <c r="T2105" i="1"/>
  <c r="U2105" i="1" s="1"/>
  <c r="T2310" i="1"/>
  <c r="U2310" i="1" s="1"/>
  <c r="W2310" i="1" s="1"/>
  <c r="T2020" i="1"/>
  <c r="U2020" i="1" s="1"/>
  <c r="W2020" i="1" s="1"/>
  <c r="T2248" i="1"/>
  <c r="U2248" i="1" s="1"/>
  <c r="T2440" i="1"/>
  <c r="U2440" i="1" s="1"/>
  <c r="T2309" i="1"/>
  <c r="U2309" i="1" s="1"/>
  <c r="T2353" i="1"/>
  <c r="U2353" i="1" s="1"/>
  <c r="T2393" i="1"/>
  <c r="U2393" i="1" s="1"/>
  <c r="T2359" i="1"/>
  <c r="U2359" i="1" s="1"/>
  <c r="T2317" i="1"/>
  <c r="U2317" i="1" s="1"/>
  <c r="T2364" i="1"/>
  <c r="U2364" i="1" s="1"/>
  <c r="T2325" i="1"/>
  <c r="U2325" i="1" s="1"/>
  <c r="T2406" i="1"/>
  <c r="U2406" i="1" s="1"/>
  <c r="W2406" i="1" s="1"/>
  <c r="T2545" i="1"/>
  <c r="U2545" i="1" s="1"/>
  <c r="T2546" i="1"/>
  <c r="U2546" i="1" s="1"/>
  <c r="T2549" i="1"/>
  <c r="U2549" i="1" s="1"/>
  <c r="T2550" i="1"/>
  <c r="U2550" i="1" s="1"/>
  <c r="W2550" i="1" s="1"/>
  <c r="T2551" i="1"/>
  <c r="U2551" i="1" s="1"/>
  <c r="T2553" i="1"/>
  <c r="U2553" i="1" s="1"/>
  <c r="Z2553" i="1" s="1"/>
  <c r="T2556" i="1"/>
  <c r="U2556" i="1" s="1"/>
  <c r="AF85" i="15"/>
  <c r="AG85" i="15" s="1"/>
  <c r="AM85" i="15" s="1"/>
  <c r="T2567" i="1"/>
  <c r="U2567" i="1" s="1"/>
  <c r="AF79" i="15"/>
  <c r="AG79" i="15" s="1"/>
  <c r="AM79" i="15" s="1"/>
  <c r="T1303" i="1"/>
  <c r="U1303" i="1" s="1"/>
  <c r="T1230" i="1"/>
  <c r="U1230" i="1" s="1"/>
  <c r="T1167" i="1"/>
  <c r="U1167" i="1" s="1"/>
  <c r="T1280" i="1"/>
  <c r="U1280" i="1" s="1"/>
  <c r="AF58" i="15"/>
  <c r="AG58" i="15" s="1"/>
  <c r="AM58" i="15" s="1"/>
  <c r="AF123" i="15"/>
  <c r="AG123" i="15" s="1"/>
  <c r="AM123" i="15" s="1"/>
  <c r="T2927" i="1"/>
  <c r="U2927" i="1" s="1"/>
  <c r="T3110" i="1"/>
  <c r="U3110" i="1" s="1"/>
  <c r="T2910" i="1"/>
  <c r="U2910" i="1" s="1"/>
  <c r="T2944" i="1"/>
  <c r="U2944" i="1" s="1"/>
  <c r="T2748" i="1"/>
  <c r="U2748" i="1" s="1"/>
  <c r="W2748" i="1" s="1"/>
  <c r="T3033" i="1"/>
  <c r="U3033" i="1" s="1"/>
  <c r="T3041" i="1"/>
  <c r="U3041" i="1" s="1"/>
  <c r="T2600" i="1"/>
  <c r="U2600" i="1" s="1"/>
  <c r="W2600" i="1" s="1"/>
  <c r="T2601" i="1"/>
  <c r="U2601" i="1" s="1"/>
  <c r="T2690" i="1"/>
  <c r="U2690" i="1" s="1"/>
  <c r="T2621" i="1"/>
  <c r="U2621" i="1" s="1"/>
  <c r="T2181" i="1"/>
  <c r="U2181" i="1" s="1"/>
  <c r="T2039" i="1"/>
  <c r="U2039" i="1" s="1"/>
  <c r="Z2039" i="1" s="1"/>
  <c r="T2623" i="1"/>
  <c r="U2623" i="1" s="1"/>
  <c r="T2950" i="1"/>
  <c r="U2950" i="1" s="1"/>
  <c r="T2686" i="1"/>
  <c r="U2686" i="1" s="1"/>
  <c r="W2686" i="1" s="1"/>
  <c r="T3120" i="1"/>
  <c r="U3120" i="1" s="1"/>
  <c r="Z3120" i="1" s="1"/>
  <c r="T2109" i="1"/>
  <c r="U2109" i="1" s="1"/>
  <c r="T2904" i="1"/>
  <c r="U2904" i="1" s="1"/>
  <c r="W2904" i="1" s="1"/>
  <c r="T2110" i="1"/>
  <c r="U2110" i="1" s="1"/>
  <c r="T2474" i="1"/>
  <c r="U2474" i="1" s="1"/>
  <c r="T2219" i="1"/>
  <c r="U2219" i="1" s="1"/>
  <c r="T1948" i="1"/>
  <c r="U1948" i="1" s="1"/>
  <c r="T2027" i="1"/>
  <c r="U2027" i="1" s="1"/>
  <c r="T2172" i="1"/>
  <c r="U2172" i="1" s="1"/>
  <c r="T2494" i="1"/>
  <c r="U2494" i="1" s="1"/>
  <c r="T2207" i="1"/>
  <c r="U2207" i="1" s="1"/>
  <c r="T2527" i="1"/>
  <c r="U2527" i="1" s="1"/>
  <c r="Z2527" i="1" s="1"/>
  <c r="T2152" i="1"/>
  <c r="U2152" i="1" s="1"/>
  <c r="T2368" i="1"/>
  <c r="U2368" i="1" s="1"/>
  <c r="T2058" i="1"/>
  <c r="U2058" i="1" s="1"/>
  <c r="W2058" i="1" s="1"/>
  <c r="T2136" i="1"/>
  <c r="U2136" i="1" s="1"/>
  <c r="T2370" i="1"/>
  <c r="U2370" i="1" s="1"/>
  <c r="T1934" i="1"/>
  <c r="U1934" i="1" s="1"/>
  <c r="W1934" i="1" s="1"/>
  <c r="T2227" i="1"/>
  <c r="U2227" i="1" s="1"/>
  <c r="W2227" i="1" s="1"/>
  <c r="T2467" i="1"/>
  <c r="U2467" i="1" s="1"/>
  <c r="T2082" i="1"/>
  <c r="U2082" i="1" s="1"/>
  <c r="W2082" i="1" s="1"/>
  <c r="T2324" i="1"/>
  <c r="U2324" i="1" s="1"/>
  <c r="T2548" i="1"/>
  <c r="U2548" i="1" s="1"/>
  <c r="T2084" i="1"/>
  <c r="U2084" i="1" s="1"/>
  <c r="T2342" i="1"/>
  <c r="U2342" i="1" s="1"/>
  <c r="T2107" i="1"/>
  <c r="U2107" i="1" s="1"/>
  <c r="T2360" i="1"/>
  <c r="U2360" i="1" s="1"/>
  <c r="T2085" i="1"/>
  <c r="U2085" i="1" s="1"/>
  <c r="T2311" i="1"/>
  <c r="U2311" i="1" s="1"/>
  <c r="T2469" i="1"/>
  <c r="U2469" i="1" s="1"/>
  <c r="T2505" i="1"/>
  <c r="U2505" i="1" s="1"/>
  <c r="T2123" i="1"/>
  <c r="U2123" i="1" s="1"/>
  <c r="T2183" i="1"/>
  <c r="U2183" i="1" s="1"/>
  <c r="T2369" i="1"/>
  <c r="U2369" i="1" s="1"/>
  <c r="T2139" i="1"/>
  <c r="U2139" i="1" s="1"/>
  <c r="T2247" i="1"/>
  <c r="U2247" i="1" s="1"/>
  <c r="T2377" i="1"/>
  <c r="U2377" i="1" s="1"/>
  <c r="T2454" i="1"/>
  <c r="U2454" i="1" s="1"/>
  <c r="W2454" i="1" s="1"/>
  <c r="T2525" i="1"/>
  <c r="U2525" i="1" s="1"/>
  <c r="T2540" i="1"/>
  <c r="U2540" i="1" s="1"/>
  <c r="W2540" i="1" s="1"/>
  <c r="T2083" i="1"/>
  <c r="U2083" i="1" s="1"/>
  <c r="T2460" i="1"/>
  <c r="U2460" i="1" s="1"/>
  <c r="AF69" i="15"/>
  <c r="AG69" i="15" s="1"/>
  <c r="AM69" i="15" s="1"/>
  <c r="T1276" i="1"/>
  <c r="U1276" i="1" s="1"/>
  <c r="T1289" i="1"/>
  <c r="U1289" i="1" s="1"/>
  <c r="AF57" i="15"/>
  <c r="AG57" i="15" s="1"/>
  <c r="AM57" i="15" s="1"/>
  <c r="T1232" i="1"/>
  <c r="U1232" i="1" s="1"/>
  <c r="Z1232" i="1" s="1"/>
  <c r="T1435" i="1"/>
  <c r="U1435" i="1" s="1"/>
  <c r="T1308" i="1"/>
  <c r="U1308" i="1" s="1"/>
  <c r="W1308" i="1" s="1"/>
  <c r="T1500" i="1"/>
  <c r="U1500" i="1" s="1"/>
  <c r="T1689" i="1"/>
  <c r="U1689" i="1" s="1"/>
  <c r="W1689" i="1" s="1"/>
  <c r="T1881" i="1"/>
  <c r="U1881" i="1" s="1"/>
  <c r="T1309" i="1"/>
  <c r="U1309" i="1" s="1"/>
  <c r="T1501" i="1"/>
  <c r="U1501" i="1" s="1"/>
  <c r="T1187" i="1"/>
  <c r="U1187" i="1" s="1"/>
  <c r="T1358" i="1"/>
  <c r="U1358" i="1" s="1"/>
  <c r="W1358" i="1" s="1"/>
  <c r="T1547" i="1"/>
  <c r="U1547" i="1" s="1"/>
  <c r="T1739" i="1"/>
  <c r="U1739" i="1" s="1"/>
  <c r="T1236" i="1"/>
  <c r="U1236" i="1" s="1"/>
  <c r="T1423" i="1"/>
  <c r="U1423" i="1" s="1"/>
  <c r="T1189" i="1"/>
  <c r="U1189" i="1" s="1"/>
  <c r="T1360" i="1"/>
  <c r="U1360" i="1" s="1"/>
  <c r="W1360" i="1" s="1"/>
  <c r="T1158" i="1"/>
  <c r="U1158" i="1" s="1"/>
  <c r="T1345" i="1"/>
  <c r="U1345" i="1" s="1"/>
  <c r="T1298" i="1"/>
  <c r="U1298" i="1" s="1"/>
  <c r="W1298" i="1" s="1"/>
  <c r="T1144" i="1"/>
  <c r="U1144" i="1" s="1"/>
  <c r="Z1144" i="1" s="1"/>
  <c r="T1315" i="1"/>
  <c r="U1315" i="1" s="1"/>
  <c r="T1225" i="1"/>
  <c r="U1225" i="1" s="1"/>
  <c r="T1428" i="1"/>
  <c r="U1428" i="1" s="1"/>
  <c r="W1428" i="1" s="1"/>
  <c r="T1601" i="1"/>
  <c r="U1601" i="1" s="1"/>
  <c r="T1336" i="1"/>
  <c r="U1336" i="1" s="1"/>
  <c r="Z1336" i="1" s="1"/>
  <c r="T1637" i="1"/>
  <c r="U1637" i="1" s="1"/>
  <c r="T2818" i="1"/>
  <c r="U2818" i="1" s="1"/>
  <c r="W2818" i="1" s="1"/>
  <c r="T2990" i="1"/>
  <c r="U2990" i="1" s="1"/>
  <c r="T2731" i="1"/>
  <c r="U2731" i="1" s="1"/>
  <c r="T2942" i="1"/>
  <c r="U2942" i="1" s="1"/>
  <c r="T2974" i="1"/>
  <c r="U2974" i="1" s="1"/>
  <c r="T2842" i="1"/>
  <c r="U2842" i="1" s="1"/>
  <c r="T2574" i="1"/>
  <c r="U2574" i="1" s="1"/>
  <c r="T2599" i="1"/>
  <c r="U2599" i="1" s="1"/>
  <c r="T2617" i="1"/>
  <c r="U2617" i="1" s="1"/>
  <c r="T2618" i="1"/>
  <c r="U2618" i="1" s="1"/>
  <c r="T2929" i="1"/>
  <c r="U2929" i="1" s="1"/>
  <c r="T1910" i="1"/>
  <c r="U1910" i="1" s="1"/>
  <c r="T2825" i="1"/>
  <c r="U2825" i="1" s="1"/>
  <c r="T2055" i="1"/>
  <c r="U2055" i="1" s="1"/>
  <c r="T2640" i="1"/>
  <c r="U2640" i="1" s="1"/>
  <c r="T2582" i="1"/>
  <c r="U2582" i="1" s="1"/>
  <c r="T2846" i="1"/>
  <c r="U2846" i="1" s="1"/>
  <c r="T2596" i="1"/>
  <c r="U2596" i="1" s="1"/>
  <c r="T2125" i="1"/>
  <c r="U2125" i="1" s="1"/>
  <c r="T2965" i="1"/>
  <c r="U2965" i="1" s="1"/>
  <c r="T2168" i="1"/>
  <c r="U2168" i="1" s="1"/>
  <c r="T2506" i="1"/>
  <c r="U2506" i="1" s="1"/>
  <c r="Z2506" i="1" s="1"/>
  <c r="T2251" i="1"/>
  <c r="U2251" i="1" s="1"/>
  <c r="T1976" i="1"/>
  <c r="U1976" i="1" s="1"/>
  <c r="W1976" i="1" s="1"/>
  <c r="T2052" i="1"/>
  <c r="U2052" i="1" s="1"/>
  <c r="T2206" i="1"/>
  <c r="U2206" i="1" s="1"/>
  <c r="T2526" i="1"/>
  <c r="U2526" i="1" s="1"/>
  <c r="W2526" i="1" s="1"/>
  <c r="T2239" i="1"/>
  <c r="U2239" i="1" s="1"/>
  <c r="T2543" i="1"/>
  <c r="U2543" i="1" s="1"/>
  <c r="T2174" i="1"/>
  <c r="U2174" i="1" s="1"/>
  <c r="T2400" i="1"/>
  <c r="U2400" i="1" s="1"/>
  <c r="T2079" i="1"/>
  <c r="U2079" i="1" s="1"/>
  <c r="W2079" i="1" s="1"/>
  <c r="T2154" i="1"/>
  <c r="U2154" i="1" s="1"/>
  <c r="W2154" i="1" s="1"/>
  <c r="T2386" i="1"/>
  <c r="U2386" i="1" s="1"/>
  <c r="W2386" i="1" s="1"/>
  <c r="T1961" i="1"/>
  <c r="U1961" i="1" s="1"/>
  <c r="T2259" i="1"/>
  <c r="U2259" i="1" s="1"/>
  <c r="W2259" i="1" s="1"/>
  <c r="T2483" i="1"/>
  <c r="U2483" i="1" s="1"/>
  <c r="T2101" i="1"/>
  <c r="U2101" i="1" s="1"/>
  <c r="T2340" i="1"/>
  <c r="U2340" i="1" s="1"/>
  <c r="Z2340" i="1" s="1"/>
  <c r="T2564" i="1"/>
  <c r="U2564" i="1" s="1"/>
  <c r="W2564" i="1" s="1"/>
  <c r="T2124" i="1"/>
  <c r="U2124" i="1" s="1"/>
  <c r="T2358" i="1"/>
  <c r="U2358" i="1" s="1"/>
  <c r="W2358" i="1" s="1"/>
  <c r="T2142" i="1"/>
  <c r="U2142" i="1" s="1"/>
  <c r="W2142" i="1" s="1"/>
  <c r="T2376" i="1"/>
  <c r="U2376" i="1" s="1"/>
  <c r="T2215" i="1"/>
  <c r="U2215" i="1" s="1"/>
  <c r="T2391" i="1"/>
  <c r="U2391" i="1" s="1"/>
  <c r="T2503" i="1"/>
  <c r="U2503" i="1" s="1"/>
  <c r="T2537" i="1"/>
  <c r="U2537" i="1" s="1"/>
  <c r="Z2537" i="1" s="1"/>
  <c r="T2179" i="1"/>
  <c r="U2179" i="1" s="1"/>
  <c r="W2179" i="1" s="1"/>
  <c r="T2233" i="1"/>
  <c r="U2233" i="1" s="1"/>
  <c r="T2021" i="1"/>
  <c r="U2021" i="1" s="1"/>
  <c r="T2193" i="1"/>
  <c r="U2193" i="1" s="1"/>
  <c r="T2293" i="1"/>
  <c r="U2293" i="1" s="1"/>
  <c r="T2413" i="1"/>
  <c r="U2413" i="1" s="1"/>
  <c r="T2489" i="1"/>
  <c r="U2489" i="1" s="1"/>
  <c r="T2068" i="1"/>
  <c r="U2068" i="1" s="1"/>
  <c r="AF53" i="15"/>
  <c r="AG53" i="15" s="1"/>
  <c r="AM53" i="15" s="1"/>
  <c r="T2544" i="1"/>
  <c r="U2544" i="1" s="1"/>
  <c r="T2477" i="1"/>
  <c r="U2477" i="1" s="1"/>
  <c r="T1319" i="1"/>
  <c r="U1319" i="1" s="1"/>
  <c r="Z1319" i="1" s="1"/>
  <c r="T1305" i="1"/>
  <c r="U1305" i="1" s="1"/>
  <c r="T1248" i="1"/>
  <c r="U1248" i="1" s="1"/>
  <c r="T1324" i="1"/>
  <c r="U1324" i="1" s="1"/>
  <c r="W1324" i="1" s="1"/>
  <c r="T1516" i="1"/>
  <c r="U1516" i="1" s="1"/>
  <c r="W1516" i="1" s="1"/>
  <c r="T1705" i="1"/>
  <c r="U1705" i="1" s="1"/>
  <c r="T1897" i="1"/>
  <c r="U1897" i="1" s="1"/>
  <c r="T1898" i="1"/>
  <c r="U1898" i="1" s="1"/>
  <c r="W1898" i="1" s="1"/>
  <c r="T1325" i="1"/>
  <c r="U1325" i="1" s="1"/>
  <c r="T1517" i="1"/>
  <c r="U1517" i="1" s="1"/>
  <c r="T1203" i="1"/>
  <c r="U1203" i="1" s="1"/>
  <c r="T1374" i="1"/>
  <c r="U1374" i="1" s="1"/>
  <c r="T1563" i="1"/>
  <c r="U1563" i="1" s="1"/>
  <c r="W1563" i="1" s="1"/>
  <c r="T1755" i="1"/>
  <c r="U1755" i="1" s="1"/>
  <c r="AF74" i="15"/>
  <c r="AG74" i="15" s="1"/>
  <c r="AM74" i="15" s="1"/>
  <c r="T1252" i="1"/>
  <c r="U1252" i="1" s="1"/>
  <c r="W1252" i="1" s="1"/>
  <c r="AF47" i="15"/>
  <c r="AG47" i="15" s="1"/>
  <c r="AM47" i="15" s="1"/>
  <c r="T1205" i="1"/>
  <c r="U1205" i="1" s="1"/>
  <c r="T1376" i="1"/>
  <c r="U1376" i="1" s="1"/>
  <c r="T1174" i="1"/>
  <c r="U1174" i="1" s="1"/>
  <c r="T1361" i="1"/>
  <c r="U1361" i="1" s="1"/>
  <c r="T2716" i="1"/>
  <c r="U2716" i="1" s="1"/>
  <c r="T2755" i="1"/>
  <c r="U2755" i="1" s="1"/>
  <c r="T3080" i="1"/>
  <c r="U3080" i="1" s="1"/>
  <c r="W3080" i="1" s="1"/>
  <c r="T2873" i="1"/>
  <c r="U2873" i="1" s="1"/>
  <c r="T3034" i="1"/>
  <c r="U3034" i="1" s="1"/>
  <c r="T3113" i="1"/>
  <c r="U3113" i="1" s="1"/>
  <c r="T2948" i="1"/>
  <c r="U2948" i="1" s="1"/>
  <c r="W2948" i="1" s="1"/>
  <c r="T2649" i="1"/>
  <c r="U2649" i="1" s="1"/>
  <c r="T2689" i="1"/>
  <c r="U2689" i="1" s="1"/>
  <c r="Z2689" i="1" s="1"/>
  <c r="T2662" i="1"/>
  <c r="U2662" i="1" s="1"/>
  <c r="T2681" i="1"/>
  <c r="U2681" i="1" s="1"/>
  <c r="T3109" i="1"/>
  <c r="U3109" i="1" s="1"/>
  <c r="T1958" i="1"/>
  <c r="U1958" i="1" s="1"/>
  <c r="T3057" i="1"/>
  <c r="U3057" i="1" s="1"/>
  <c r="T2103" i="1"/>
  <c r="U2103" i="1" s="1"/>
  <c r="T2886" i="1"/>
  <c r="U2886" i="1" s="1"/>
  <c r="T2625" i="1"/>
  <c r="U2625" i="1" s="1"/>
  <c r="Z2625" i="1" s="1"/>
  <c r="T3019" i="1"/>
  <c r="U3019" i="1" s="1"/>
  <c r="T2646" i="1"/>
  <c r="U2646" i="1" s="1"/>
  <c r="T2901" i="1"/>
  <c r="U2901" i="1" s="1"/>
  <c r="T2614" i="1"/>
  <c r="U2614" i="1" s="1"/>
  <c r="T2218" i="1"/>
  <c r="U2218" i="1" s="1"/>
  <c r="Z2218" i="1" s="1"/>
  <c r="T2554" i="1"/>
  <c r="U2554" i="1" s="1"/>
  <c r="T2315" i="1"/>
  <c r="U2315" i="1" s="1"/>
  <c r="Z2315" i="1" s="1"/>
  <c r="T2051" i="1"/>
  <c r="U2051" i="1" s="1"/>
  <c r="T2149" i="1"/>
  <c r="U2149" i="1" s="1"/>
  <c r="T2254" i="1"/>
  <c r="U2254" i="1" s="1"/>
  <c r="T1929" i="1"/>
  <c r="U1929" i="1" s="1"/>
  <c r="T2303" i="1"/>
  <c r="U2303" i="1" s="1"/>
  <c r="T1903" i="1"/>
  <c r="U1903" i="1" s="1"/>
  <c r="T2224" i="1"/>
  <c r="U2224" i="1" s="1"/>
  <c r="T2432" i="1"/>
  <c r="U2432" i="1" s="1"/>
  <c r="T2117" i="1"/>
  <c r="U2117" i="1" s="1"/>
  <c r="T2210" i="1"/>
  <c r="U2210" i="1" s="1"/>
  <c r="Z2210" i="1" s="1"/>
  <c r="T2418" i="1"/>
  <c r="U2418" i="1" s="1"/>
  <c r="W2418" i="1" s="1"/>
  <c r="T2037" i="1"/>
  <c r="U2037" i="1" s="1"/>
  <c r="T2291" i="1"/>
  <c r="U2291" i="1" s="1"/>
  <c r="T2515" i="1"/>
  <c r="U2515" i="1" s="1"/>
  <c r="T2372" i="1"/>
  <c r="U2372" i="1" s="1"/>
  <c r="W2372" i="1" s="1"/>
  <c r="T1963" i="1"/>
  <c r="U1963" i="1" s="1"/>
  <c r="T2158" i="1"/>
  <c r="U2158" i="1" s="1"/>
  <c r="T1941" i="1"/>
  <c r="U1941" i="1" s="1"/>
  <c r="T2184" i="1"/>
  <c r="U2184" i="1" s="1"/>
  <c r="T2408" i="1"/>
  <c r="U2408" i="1" s="1"/>
  <c r="T2349" i="1"/>
  <c r="U2349" i="1" s="1"/>
  <c r="T2465" i="1"/>
  <c r="U2465" i="1" s="1"/>
  <c r="T2561" i="1"/>
  <c r="U2561" i="1" s="1"/>
  <c r="T2108" i="1"/>
  <c r="U2108" i="1" s="1"/>
  <c r="T2279" i="1"/>
  <c r="U2279" i="1" s="1"/>
  <c r="Z2279" i="1" s="1"/>
  <c r="T2365" i="1"/>
  <c r="U2365" i="1" s="1"/>
  <c r="T2189" i="1"/>
  <c r="U2189" i="1" s="1"/>
  <c r="T2289" i="1"/>
  <c r="U2289" i="1" s="1"/>
  <c r="Z2289" i="1" s="1"/>
  <c r="T2412" i="1"/>
  <c r="U2412" i="1" s="1"/>
  <c r="T2487" i="1"/>
  <c r="U2487" i="1" s="1"/>
  <c r="T2066" i="1"/>
  <c r="U2066" i="1" s="1"/>
  <c r="Z2066" i="1" s="1"/>
  <c r="T2209" i="1"/>
  <c r="U2209" i="1" s="1"/>
  <c r="T2557" i="1"/>
  <c r="U2557" i="1" s="1"/>
  <c r="AF52" i="15"/>
  <c r="AG52" i="15" s="1"/>
  <c r="AM52" i="15" s="1"/>
  <c r="T1351" i="1"/>
  <c r="U1351" i="1" s="1"/>
  <c r="AF71" i="15"/>
  <c r="AG71" i="15" s="1"/>
  <c r="AM71" i="15" s="1"/>
  <c r="AF72" i="15"/>
  <c r="AG72" i="15" s="1"/>
  <c r="AM72" i="15" s="1"/>
  <c r="T1291" i="1"/>
  <c r="U1291" i="1" s="1"/>
  <c r="T1153" i="1"/>
  <c r="U1153" i="1" s="1"/>
  <c r="T1356" i="1"/>
  <c r="U1356" i="1" s="1"/>
  <c r="T1545" i="1"/>
  <c r="U1545" i="1" s="1"/>
  <c r="T1737" i="1"/>
  <c r="U1737" i="1" s="1"/>
  <c r="T1170" i="1"/>
  <c r="U1170" i="1" s="1"/>
  <c r="T1357" i="1"/>
  <c r="U1357" i="1" s="1"/>
  <c r="T1235" i="1"/>
  <c r="U1235" i="1" s="1"/>
  <c r="T1406" i="1"/>
  <c r="U1406" i="1" s="1"/>
  <c r="T1595" i="1"/>
  <c r="U1595" i="1" s="1"/>
  <c r="T1787" i="1"/>
  <c r="U1787" i="1" s="1"/>
  <c r="Z1787" i="1" s="1"/>
  <c r="T1284" i="1"/>
  <c r="U1284" i="1" s="1"/>
  <c r="W1284" i="1" s="1"/>
  <c r="T1237" i="1"/>
  <c r="U1237" i="1" s="1"/>
  <c r="AF48" i="15"/>
  <c r="AG48" i="15" s="1"/>
  <c r="AM48" i="15" s="1"/>
  <c r="T1206" i="1"/>
  <c r="U1206" i="1" s="1"/>
  <c r="T1393" i="1"/>
  <c r="U1393" i="1" s="1"/>
  <c r="T1159" i="1"/>
  <c r="U1159" i="1" s="1"/>
  <c r="AF65" i="15"/>
  <c r="AG65" i="15" s="1"/>
  <c r="AM65" i="15" s="1"/>
  <c r="T2694" i="1"/>
  <c r="U2694" i="1" s="1"/>
  <c r="T2795" i="1"/>
  <c r="U2795" i="1" s="1"/>
  <c r="W2795" i="1" s="1"/>
  <c r="T2771" i="1"/>
  <c r="U2771" i="1" s="1"/>
  <c r="T2906" i="1"/>
  <c r="U2906" i="1" s="1"/>
  <c r="T3097" i="1"/>
  <c r="U3097" i="1" s="1"/>
  <c r="T2702" i="1"/>
  <c r="U2702" i="1" s="1"/>
  <c r="T2977" i="1"/>
  <c r="U2977" i="1" s="1"/>
  <c r="T1920" i="1"/>
  <c r="U1920" i="1" s="1"/>
  <c r="T1921" i="1"/>
  <c r="U1921" i="1" s="1"/>
  <c r="T1922" i="1"/>
  <c r="U1922" i="1" s="1"/>
  <c r="T2802" i="1"/>
  <c r="U2802" i="1" s="1"/>
  <c r="T2578" i="1"/>
  <c r="U2578" i="1" s="1"/>
  <c r="T2006" i="1"/>
  <c r="U2006" i="1" s="1"/>
  <c r="T2591" i="1"/>
  <c r="U2591" i="1" s="1"/>
  <c r="T2132" i="1"/>
  <c r="U2132" i="1" s="1"/>
  <c r="T2949" i="1"/>
  <c r="U2949" i="1" s="1"/>
  <c r="T2642" i="1"/>
  <c r="U2642" i="1" s="1"/>
  <c r="T2595" i="1"/>
  <c r="U2595" i="1" s="1"/>
  <c r="Z2595" i="1" s="1"/>
  <c r="T2670" i="1"/>
  <c r="U2670" i="1" s="1"/>
  <c r="T3023" i="1"/>
  <c r="U3023" i="1" s="1"/>
  <c r="T2631" i="1"/>
  <c r="U2631" i="1" s="1"/>
  <c r="T2234" i="1"/>
  <c r="U2234" i="1" s="1"/>
  <c r="T1973" i="1"/>
  <c r="U1973" i="1" s="1"/>
  <c r="T2347" i="1"/>
  <c r="U2347" i="1" s="1"/>
  <c r="T2092" i="1"/>
  <c r="U2092" i="1" s="1"/>
  <c r="T2171" i="1"/>
  <c r="U2171" i="1" s="1"/>
  <c r="T2286" i="1"/>
  <c r="U2286" i="1" s="1"/>
  <c r="W2286" i="1" s="1"/>
  <c r="T2335" i="1"/>
  <c r="U2335" i="1" s="1"/>
  <c r="T1930" i="1"/>
  <c r="U1930" i="1" s="1"/>
  <c r="T2240" i="1"/>
  <c r="U2240" i="1" s="1"/>
  <c r="T2448" i="1"/>
  <c r="U2448" i="1" s="1"/>
  <c r="T1932" i="1"/>
  <c r="U1932" i="1" s="1"/>
  <c r="T2226" i="1"/>
  <c r="U2226" i="1" s="1"/>
  <c r="W2226" i="1" s="1"/>
  <c r="T2434" i="1"/>
  <c r="U2434" i="1" s="1"/>
  <c r="T2060" i="1"/>
  <c r="U2060" i="1" s="1"/>
  <c r="T2307" i="1"/>
  <c r="U2307" i="1" s="1"/>
  <c r="T2547" i="1"/>
  <c r="U2547" i="1" s="1"/>
  <c r="T2156" i="1"/>
  <c r="U2156" i="1" s="1"/>
  <c r="T2388" i="1"/>
  <c r="U2388" i="1" s="1"/>
  <c r="T1989" i="1"/>
  <c r="U1989" i="1" s="1"/>
  <c r="T2180" i="1"/>
  <c r="U2180" i="1" s="1"/>
  <c r="T1993" i="1"/>
  <c r="U1993" i="1" s="1"/>
  <c r="T2200" i="1"/>
  <c r="U2200" i="1" s="1"/>
  <c r="T2424" i="1"/>
  <c r="U2424" i="1" s="1"/>
  <c r="T2390" i="1"/>
  <c r="U2390" i="1" s="1"/>
  <c r="T2502" i="1"/>
  <c r="U2502" i="1" s="1"/>
  <c r="W2502" i="1" s="1"/>
  <c r="T2106" i="1"/>
  <c r="U2106" i="1" s="1"/>
  <c r="W2106" i="1" s="1"/>
  <c r="T2175" i="1"/>
  <c r="U2175" i="1" s="1"/>
  <c r="W2175" i="1" s="1"/>
  <c r="T2321" i="1"/>
  <c r="U2321" i="1" s="1"/>
  <c r="T2405" i="1"/>
  <c r="U2405" i="1" s="1"/>
  <c r="T2241" i="1"/>
  <c r="U2241" i="1" s="1"/>
  <c r="T2374" i="1"/>
  <c r="U2374" i="1" s="1"/>
  <c r="T2449" i="1"/>
  <c r="U2449" i="1" s="1"/>
  <c r="T2521" i="1"/>
  <c r="U2521" i="1" s="1"/>
  <c r="T2157" i="1"/>
  <c r="U2157" i="1" s="1"/>
  <c r="T2261" i="1"/>
  <c r="U2261" i="1" s="1"/>
  <c r="T2213" i="1"/>
  <c r="U2213" i="1" s="1"/>
  <c r="W2213" i="1" s="1"/>
  <c r="AF55" i="15"/>
  <c r="AG55" i="15" s="1"/>
  <c r="AM55" i="15" s="1"/>
  <c r="T1150" i="1"/>
  <c r="U1150" i="1" s="1"/>
  <c r="T1307" i="1"/>
  <c r="U1307" i="1" s="1"/>
  <c r="T1169" i="1"/>
  <c r="U1169" i="1" s="1"/>
  <c r="T1372" i="1"/>
  <c r="U1372" i="1" s="1"/>
  <c r="T2793" i="1"/>
  <c r="U2793" i="1" s="1"/>
  <c r="T3016" i="1"/>
  <c r="U3016" i="1" s="1"/>
  <c r="T2829" i="1"/>
  <c r="U2829" i="1" s="1"/>
  <c r="T2998" i="1"/>
  <c r="U2998" i="1" s="1"/>
  <c r="T2611" i="1"/>
  <c r="U2611" i="1" s="1"/>
  <c r="T2807" i="1"/>
  <c r="U2807" i="1" s="1"/>
  <c r="T3115" i="1"/>
  <c r="U3115" i="1" s="1"/>
  <c r="T1968" i="1"/>
  <c r="U1968" i="1" s="1"/>
  <c r="T1969" i="1"/>
  <c r="U1969" i="1" s="1"/>
  <c r="T1986" i="1"/>
  <c r="U1986" i="1" s="1"/>
  <c r="W1986" i="1" s="1"/>
  <c r="T3054" i="1"/>
  <c r="U3054" i="1" s="1"/>
  <c r="T2665" i="1"/>
  <c r="U2665" i="1" s="1"/>
  <c r="T2054" i="1"/>
  <c r="U2054" i="1" s="1"/>
  <c r="T2639" i="1"/>
  <c r="U2639" i="1" s="1"/>
  <c r="T2182" i="1"/>
  <c r="U2182" i="1" s="1"/>
  <c r="W2182" i="1" s="1"/>
  <c r="T2581" i="1"/>
  <c r="U2581" i="1" s="1"/>
  <c r="T2761" i="1"/>
  <c r="U2761" i="1" s="1"/>
  <c r="T2645" i="1"/>
  <c r="U2645" i="1" s="1"/>
  <c r="Z2645" i="1" s="1"/>
  <c r="T1917" i="1"/>
  <c r="U1917" i="1" s="1"/>
  <c r="T2584" i="1"/>
  <c r="U2584" i="1" s="1"/>
  <c r="T2671" i="1"/>
  <c r="U2671" i="1" s="1"/>
  <c r="T2314" i="1"/>
  <c r="U2314" i="1" s="1"/>
  <c r="T2049" i="1"/>
  <c r="U2049" i="1" s="1"/>
  <c r="T2395" i="1"/>
  <c r="U2395" i="1" s="1"/>
  <c r="T2170" i="1"/>
  <c r="U2170" i="1" s="1"/>
  <c r="T1951" i="1"/>
  <c r="U1951" i="1" s="1"/>
  <c r="T2350" i="1"/>
  <c r="U2350" i="1" s="1"/>
  <c r="T2030" i="1"/>
  <c r="U2030" i="1" s="1"/>
  <c r="T2367" i="1"/>
  <c r="U2367" i="1" s="1"/>
  <c r="T2008" i="1"/>
  <c r="U2008" i="1" s="1"/>
  <c r="T2272" i="1"/>
  <c r="U2272" i="1" s="1"/>
  <c r="W2272" i="1" s="1"/>
  <c r="T2496" i="1"/>
  <c r="U2496" i="1" s="1"/>
  <c r="W2496" i="1" s="1"/>
  <c r="T1983" i="1"/>
  <c r="U1983" i="1" s="1"/>
  <c r="T2242" i="1"/>
  <c r="U2242" i="1" s="1"/>
  <c r="T2466" i="1"/>
  <c r="U2466" i="1" s="1"/>
  <c r="T2100" i="1"/>
  <c r="U2100" i="1" s="1"/>
  <c r="T2355" i="1"/>
  <c r="U2355" i="1" s="1"/>
  <c r="T1912" i="1"/>
  <c r="U1912" i="1" s="1"/>
  <c r="T2196" i="1"/>
  <c r="U2196" i="1" s="1"/>
  <c r="T2436" i="1"/>
  <c r="U2436" i="1" s="1"/>
  <c r="T1914" i="1"/>
  <c r="U1914" i="1" s="1"/>
  <c r="T2230" i="1"/>
  <c r="U2230" i="1" s="1"/>
  <c r="T1944" i="1"/>
  <c r="U1944" i="1" s="1"/>
  <c r="W1944" i="1" s="1"/>
  <c r="T2232" i="1"/>
  <c r="U2232" i="1" s="1"/>
  <c r="T2472" i="1"/>
  <c r="U2472" i="1" s="1"/>
  <c r="T2461" i="1"/>
  <c r="U2461" i="1" s="1"/>
  <c r="T2104" i="1"/>
  <c r="U2104" i="1" s="1"/>
  <c r="T2225" i="1"/>
  <c r="U2225" i="1" s="1"/>
  <c r="T2277" i="1"/>
  <c r="U2277" i="1" s="1"/>
  <c r="T2438" i="1"/>
  <c r="U2438" i="1" s="1"/>
  <c r="T2476" i="1"/>
  <c r="U2476" i="1" s="1"/>
  <c r="T2373" i="1"/>
  <c r="U2373" i="1" s="1"/>
  <c r="T2445" i="1"/>
  <c r="U2445" i="1" s="1"/>
  <c r="T2519" i="1"/>
  <c r="U2519" i="1" s="1"/>
  <c r="T2153" i="1"/>
  <c r="U2153" i="1" s="1"/>
  <c r="T2257" i="1"/>
  <c r="U2257" i="1" s="1"/>
  <c r="T2385" i="1"/>
  <c r="U2385" i="1" s="1"/>
  <c r="AF76" i="15"/>
  <c r="AG76" i="15" s="1"/>
  <c r="AM76" i="15" s="1"/>
  <c r="T2263" i="1"/>
  <c r="U2263" i="1" s="1"/>
  <c r="T1164" i="1"/>
  <c r="U1164" i="1" s="1"/>
  <c r="W1164" i="1" s="1"/>
  <c r="T1149" i="1"/>
  <c r="U1149" i="1" s="1"/>
  <c r="T1182" i="1"/>
  <c r="U1182" i="1" s="1"/>
  <c r="T1151" i="1"/>
  <c r="U1151" i="1" s="1"/>
  <c r="T1217" i="1"/>
  <c r="U1217" i="1" s="1"/>
  <c r="T1404" i="1"/>
  <c r="U1404" i="1" s="1"/>
  <c r="W1404" i="1" s="1"/>
  <c r="T1593" i="1"/>
  <c r="U1593" i="1" s="1"/>
  <c r="T1785" i="1"/>
  <c r="U1785" i="1" s="1"/>
  <c r="T1218" i="1"/>
  <c r="U1218" i="1" s="1"/>
  <c r="T1405" i="1"/>
  <c r="U1405" i="1" s="1"/>
  <c r="T1267" i="1"/>
  <c r="U1267" i="1" s="1"/>
  <c r="T1454" i="1"/>
  <c r="U1454" i="1" s="1"/>
  <c r="T1643" i="1"/>
  <c r="U1643" i="1" s="1"/>
  <c r="T1835" i="1"/>
  <c r="U1835" i="1" s="1"/>
  <c r="T1327" i="1"/>
  <c r="U1327" i="1" s="1"/>
  <c r="AF75" i="15"/>
  <c r="AG75" i="15" s="1"/>
  <c r="AM75" i="15" s="1"/>
  <c r="T1269" i="1"/>
  <c r="U1269" i="1" s="1"/>
  <c r="AF63" i="15"/>
  <c r="AG63" i="15" s="1"/>
  <c r="AM63" i="15" s="1"/>
  <c r="T1254" i="1"/>
  <c r="U1254" i="1" s="1"/>
  <c r="T1441" i="1"/>
  <c r="U1441" i="1" s="1"/>
  <c r="T1207" i="1"/>
  <c r="U1207" i="1" s="1"/>
  <c r="AF77" i="15"/>
  <c r="AG77" i="15" s="1"/>
  <c r="AM77" i="15" s="1"/>
  <c r="T1411" i="1"/>
  <c r="U1411" i="1" s="1"/>
  <c r="W1411" i="1" s="1"/>
  <c r="T1584" i="1"/>
  <c r="U1584" i="1" s="1"/>
  <c r="W1584" i="1" s="1"/>
  <c r="T1332" i="1"/>
  <c r="U1332" i="1" s="1"/>
  <c r="W1332" i="1" s="1"/>
  <c r="T1697" i="1"/>
  <c r="U1697" i="1" s="1"/>
  <c r="T1514" i="1"/>
  <c r="U1514" i="1" s="1"/>
  <c r="W1514" i="1" s="1"/>
  <c r="T1381" i="1"/>
  <c r="U1381" i="1" s="1"/>
  <c r="Z1381" i="1" s="1"/>
  <c r="T3669" i="1"/>
  <c r="U3669" i="1" s="1"/>
  <c r="T2824" i="1"/>
  <c r="U2824" i="1" s="1"/>
  <c r="W2824" i="1" s="1"/>
  <c r="T3048" i="1"/>
  <c r="U3048" i="1" s="1"/>
  <c r="T2862" i="1"/>
  <c r="U2862" i="1" s="1"/>
  <c r="T3093" i="1"/>
  <c r="U3093" i="1" s="1"/>
  <c r="T2643" i="1"/>
  <c r="U2643" i="1" s="1"/>
  <c r="T2884" i="1"/>
  <c r="U2884" i="1" s="1"/>
  <c r="T2706" i="1"/>
  <c r="U2706" i="1" s="1"/>
  <c r="T1984" i="1"/>
  <c r="U1984" i="1" s="1"/>
  <c r="T2017" i="1"/>
  <c r="U2017" i="1" s="1"/>
  <c r="T2018" i="1"/>
  <c r="U2018" i="1" s="1"/>
  <c r="T2577" i="1"/>
  <c r="U2577" i="1" s="1"/>
  <c r="T2674" i="1"/>
  <c r="U2674" i="1" s="1"/>
  <c r="T2070" i="1"/>
  <c r="U2070" i="1" s="1"/>
  <c r="W2070" i="1" s="1"/>
  <c r="T2684" i="1"/>
  <c r="U2684" i="1" s="1"/>
  <c r="W2684" i="1" s="1"/>
  <c r="T2607" i="1"/>
  <c r="U2607" i="1" s="1"/>
  <c r="T2844" i="1"/>
  <c r="U2844" i="1" s="1"/>
  <c r="T2658" i="1"/>
  <c r="U2658" i="1" s="1"/>
  <c r="W2658" i="1" s="1"/>
  <c r="T1965" i="1"/>
  <c r="U1965" i="1" s="1"/>
  <c r="T2598" i="1"/>
  <c r="U2598" i="1" s="1"/>
  <c r="W2598" i="1" s="1"/>
  <c r="T1919" i="1"/>
  <c r="U1919" i="1" s="1"/>
  <c r="T2330" i="1"/>
  <c r="U2330" i="1" s="1"/>
  <c r="T2072" i="1"/>
  <c r="U2072" i="1" s="1"/>
  <c r="T2443" i="1"/>
  <c r="U2443" i="1" s="1"/>
  <c r="T2204" i="1"/>
  <c r="U2204" i="1" s="1"/>
  <c r="T2004" i="1"/>
  <c r="U2004" i="1" s="1"/>
  <c r="T2366" i="1"/>
  <c r="U2366" i="1" s="1"/>
  <c r="T2076" i="1"/>
  <c r="U2076" i="1" s="1"/>
  <c r="T2399" i="1"/>
  <c r="U2399" i="1" s="1"/>
  <c r="T2031" i="1"/>
  <c r="U2031" i="1" s="1"/>
  <c r="T2288" i="1"/>
  <c r="U2288" i="1" s="1"/>
  <c r="T1907" i="1"/>
  <c r="U1907" i="1" s="1"/>
  <c r="T2010" i="1"/>
  <c r="U2010" i="1" s="1"/>
  <c r="W2010" i="1" s="1"/>
  <c r="T2274" i="1"/>
  <c r="U2274" i="1" s="1"/>
  <c r="W2274" i="1" s="1"/>
  <c r="T2121" i="1"/>
  <c r="U2121" i="1" s="1"/>
  <c r="T2371" i="1"/>
  <c r="U2371" i="1" s="1"/>
  <c r="T1935" i="1"/>
  <c r="U1935" i="1" s="1"/>
  <c r="T2228" i="1"/>
  <c r="U2228" i="1" s="1"/>
  <c r="T2452" i="1"/>
  <c r="U2452" i="1" s="1"/>
  <c r="T1940" i="1"/>
  <c r="U1940" i="1" s="1"/>
  <c r="Z1940" i="1" s="1"/>
  <c r="T2246" i="1"/>
  <c r="U2246" i="1" s="1"/>
  <c r="T1967" i="1"/>
  <c r="U1967" i="1" s="1"/>
  <c r="T2264" i="1"/>
  <c r="U2264" i="1" s="1"/>
  <c r="T2488" i="1"/>
  <c r="U2488" i="1" s="1"/>
  <c r="T2501" i="1"/>
  <c r="U2501" i="1" s="1"/>
  <c r="T2221" i="1"/>
  <c r="U2221" i="1" s="1"/>
  <c r="T2273" i="1"/>
  <c r="U2273" i="1" s="1"/>
  <c r="T2361" i="1"/>
  <c r="U2361" i="1" s="1"/>
  <c r="T2473" i="1"/>
  <c r="U2473" i="1" s="1"/>
  <c r="T2512" i="1"/>
  <c r="U2512" i="1" s="1"/>
  <c r="W2512" i="1" s="1"/>
  <c r="T2407" i="1"/>
  <c r="U2407" i="1" s="1"/>
  <c r="Z2407" i="1" s="1"/>
  <c r="T2485" i="1"/>
  <c r="U2485" i="1" s="1"/>
  <c r="T2046" i="1"/>
  <c r="U2046" i="1" s="1"/>
  <c r="T2201" i="1"/>
  <c r="U2201" i="1" s="1"/>
  <c r="T2300" i="1"/>
  <c r="U2300" i="1" s="1"/>
  <c r="Z2300" i="1" s="1"/>
  <c r="T2422" i="1"/>
  <c r="U2422" i="1" s="1"/>
  <c r="T2305" i="1"/>
  <c r="U2305" i="1" s="1"/>
  <c r="T1180" i="1"/>
  <c r="U1180" i="1" s="1"/>
  <c r="W1180" i="1" s="1"/>
  <c r="T1165" i="1"/>
  <c r="U1165" i="1" s="1"/>
  <c r="T1198" i="1"/>
  <c r="U1198" i="1" s="1"/>
  <c r="T1183" i="1"/>
  <c r="U1183" i="1" s="1"/>
  <c r="T1339" i="1"/>
  <c r="U1339" i="1" s="1"/>
  <c r="T1233" i="1"/>
  <c r="U1233" i="1" s="1"/>
  <c r="T1420" i="1"/>
  <c r="U1420" i="1" s="1"/>
  <c r="T1609" i="1"/>
  <c r="U1609" i="1" s="1"/>
  <c r="T1801" i="1"/>
  <c r="U1801" i="1" s="1"/>
  <c r="AF73" i="15"/>
  <c r="AG73" i="15" s="1"/>
  <c r="AM73" i="15" s="1"/>
  <c r="T1234" i="1"/>
  <c r="U1234" i="1" s="1"/>
  <c r="T1421" i="1"/>
  <c r="U1421" i="1" s="1"/>
  <c r="AF83" i="15"/>
  <c r="AG83" i="15" s="1"/>
  <c r="AM83" i="15" s="1"/>
  <c r="T1283" i="1"/>
  <c r="U1283" i="1" s="1"/>
  <c r="T1470" i="1"/>
  <c r="U1470" i="1" s="1"/>
  <c r="T1659" i="1"/>
  <c r="U1659" i="1" s="1"/>
  <c r="AF46" i="15"/>
  <c r="AG46" i="15" s="1"/>
  <c r="AM46" i="15" s="1"/>
  <c r="T1156" i="1"/>
  <c r="U1156" i="1" s="1"/>
  <c r="T1343" i="1"/>
  <c r="U1343" i="1" s="1"/>
  <c r="T1285" i="1"/>
  <c r="U1285" i="1" s="1"/>
  <c r="T1270" i="1"/>
  <c r="U1270" i="1" s="1"/>
  <c r="T1457" i="1"/>
  <c r="U1457" i="1" s="1"/>
  <c r="T1223" i="1"/>
  <c r="U1223" i="1" s="1"/>
  <c r="T1240" i="1"/>
  <c r="U1240" i="1" s="1"/>
  <c r="T1427" i="1"/>
  <c r="U1427" i="1" s="1"/>
  <c r="T1145" i="1"/>
  <c r="U1145" i="1" s="1"/>
  <c r="T1348" i="1"/>
  <c r="U1348" i="1" s="1"/>
  <c r="T1524" i="1"/>
  <c r="U1524" i="1" s="1"/>
  <c r="W1524" i="1" s="1"/>
  <c r="T1713" i="1"/>
  <c r="U1713" i="1" s="1"/>
  <c r="T1537" i="1"/>
  <c r="U1537" i="1" s="1"/>
  <c r="T1756" i="1"/>
  <c r="U1756" i="1" s="1"/>
  <c r="T1414" i="1"/>
  <c r="U1414" i="1" s="1"/>
  <c r="T1678" i="1"/>
  <c r="U1678" i="1" s="1"/>
  <c r="T1259" i="1"/>
  <c r="U1259" i="1" s="1"/>
  <c r="T1600" i="1"/>
  <c r="U1600" i="1" s="1"/>
  <c r="W1600" i="1" s="1"/>
  <c r="T1794" i="1"/>
  <c r="U1794" i="1" s="1"/>
  <c r="T1447" i="1"/>
  <c r="U1447" i="1" s="1"/>
  <c r="T1700" i="1"/>
  <c r="U1700" i="1" s="1"/>
  <c r="T1181" i="1"/>
  <c r="U1181" i="1" s="1"/>
  <c r="T1560" i="1"/>
  <c r="U1560" i="1" s="1"/>
  <c r="T1796" i="1"/>
  <c r="U1796" i="1" s="1"/>
  <c r="T1498" i="1"/>
  <c r="U1498" i="1" s="1"/>
  <c r="T1279" i="1"/>
  <c r="U1279" i="1" s="1"/>
  <c r="T1626" i="1"/>
  <c r="U1626" i="1" s="1"/>
  <c r="W1626" i="1" s="1"/>
  <c r="T2996" i="1"/>
  <c r="U2996" i="1" s="1"/>
  <c r="T2718" i="1"/>
  <c r="U2718" i="1" s="1"/>
  <c r="T2997" i="1"/>
  <c r="U2997" i="1" s="1"/>
  <c r="T2738" i="1"/>
  <c r="U2738" i="1" s="1"/>
  <c r="T2742" i="1"/>
  <c r="U2742" i="1" s="1"/>
  <c r="T3008" i="1"/>
  <c r="U3008" i="1" s="1"/>
  <c r="T2812" i="1"/>
  <c r="U2812" i="1" s="1"/>
  <c r="T2064" i="1"/>
  <c r="U2064" i="1" s="1"/>
  <c r="T2980" i="1"/>
  <c r="U2980" i="1" s="1"/>
  <c r="T2922" i="1"/>
  <c r="U2922" i="1" s="1"/>
  <c r="T2636" i="1"/>
  <c r="U2636" i="1" s="1"/>
  <c r="T2823" i="1"/>
  <c r="U2823" i="1" s="1"/>
  <c r="Z2823" i="1" s="1"/>
  <c r="T2131" i="1"/>
  <c r="U2131" i="1" s="1"/>
  <c r="T1943" i="1"/>
  <c r="U1943" i="1" s="1"/>
  <c r="T2937" i="1"/>
  <c r="U2937" i="1" s="1"/>
  <c r="T2667" i="1"/>
  <c r="U2667" i="1" s="1"/>
  <c r="T3014" i="1"/>
  <c r="U3014" i="1" s="1"/>
  <c r="T2959" i="1"/>
  <c r="U2959" i="1" s="1"/>
  <c r="T2013" i="1"/>
  <c r="U2013" i="1" s="1"/>
  <c r="T2647" i="1"/>
  <c r="U2647" i="1" s="1"/>
  <c r="T1996" i="1"/>
  <c r="U1996" i="1" s="1"/>
  <c r="W1996" i="1" s="1"/>
  <c r="T2378" i="1"/>
  <c r="U2378" i="1" s="1"/>
  <c r="T2165" i="1"/>
  <c r="U2165" i="1" s="1"/>
  <c r="W2165" i="1" s="1"/>
  <c r="T2491" i="1"/>
  <c r="U2491" i="1" s="1"/>
  <c r="W2491" i="1" s="1"/>
  <c r="T2252" i="1"/>
  <c r="U2252" i="1" s="1"/>
  <c r="T2095" i="1"/>
  <c r="U2095" i="1" s="1"/>
  <c r="T2398" i="1"/>
  <c r="U2398" i="1" s="1"/>
  <c r="T2151" i="1"/>
  <c r="U2151" i="1" s="1"/>
  <c r="W2151" i="1" s="1"/>
  <c r="T2447" i="1"/>
  <c r="U2447" i="1" s="1"/>
  <c r="T2078" i="1"/>
  <c r="U2078" i="1" s="1"/>
  <c r="T2336" i="1"/>
  <c r="U2336" i="1" s="1"/>
  <c r="W2336" i="1" s="1"/>
  <c r="T1957" i="1"/>
  <c r="U1957" i="1" s="1"/>
  <c r="T2080" i="1"/>
  <c r="U2080" i="1" s="1"/>
  <c r="T2306" i="1"/>
  <c r="U2306" i="1" s="1"/>
  <c r="T2498" i="1"/>
  <c r="U2498" i="1" s="1"/>
  <c r="T2177" i="1"/>
  <c r="U2177" i="1" s="1"/>
  <c r="T2403" i="1"/>
  <c r="U2403" i="1" s="1"/>
  <c r="T2012" i="1"/>
  <c r="U2012" i="1" s="1"/>
  <c r="T2260" i="1"/>
  <c r="U2260" i="1" s="1"/>
  <c r="T2484" i="1"/>
  <c r="U2484" i="1" s="1"/>
  <c r="T2015" i="1"/>
  <c r="U2015" i="1" s="1"/>
  <c r="T2278" i="1"/>
  <c r="U2278" i="1" s="1"/>
  <c r="T2044" i="1"/>
  <c r="U2044" i="1" s="1"/>
  <c r="T2296" i="1"/>
  <c r="U2296" i="1" s="1"/>
  <c r="T2520" i="1"/>
  <c r="U2520" i="1" s="1"/>
  <c r="T2089" i="1"/>
  <c r="U2089" i="1" s="1"/>
  <c r="T2313" i="1"/>
  <c r="U2313" i="1" s="1"/>
  <c r="T2396" i="1"/>
  <c r="U2396" i="1" s="1"/>
  <c r="T2437" i="1"/>
  <c r="U2437" i="1" s="1"/>
  <c r="W2437" i="1" s="1"/>
  <c r="T2541" i="1"/>
  <c r="U2541" i="1" s="1"/>
  <c r="T2237" i="1"/>
  <c r="U2237" i="1" s="1"/>
  <c r="T2481" i="1"/>
  <c r="U2481" i="1" s="1"/>
  <c r="T2043" i="1"/>
  <c r="U2043" i="1" s="1"/>
  <c r="W2043" i="1" s="1"/>
  <c r="T2199" i="1"/>
  <c r="U2199" i="1" s="1"/>
  <c r="T2297" i="1"/>
  <c r="U2297" i="1" s="1"/>
  <c r="T2421" i="1"/>
  <c r="U2421" i="1" s="1"/>
  <c r="T2493" i="1"/>
  <c r="U2493" i="1" s="1"/>
  <c r="T2348" i="1"/>
  <c r="U2348" i="1" s="1"/>
  <c r="W2348" i="1" s="1"/>
  <c r="T1163" i="1"/>
  <c r="U1163" i="1" s="1"/>
  <c r="T1228" i="1"/>
  <c r="U1228" i="1" s="1"/>
  <c r="W1228" i="1" s="1"/>
  <c r="AF56" i="15"/>
  <c r="AG56" i="15" s="1"/>
  <c r="AM56" i="15" s="1"/>
  <c r="T1246" i="1"/>
  <c r="U1246" i="1" s="1"/>
  <c r="T1215" i="1"/>
  <c r="U1215" i="1" s="1"/>
  <c r="W1215" i="1" s="1"/>
  <c r="T1168" i="1"/>
  <c r="U1168" i="1" s="1"/>
  <c r="T1387" i="1"/>
  <c r="U1387" i="1" s="1"/>
  <c r="Z1387" i="1" s="1"/>
  <c r="T1265" i="1"/>
  <c r="U1265" i="1" s="1"/>
  <c r="T1452" i="1"/>
  <c r="U1452" i="1" s="1"/>
  <c r="W1452" i="1" s="1"/>
  <c r="T1641" i="1"/>
  <c r="U1641" i="1" s="1"/>
  <c r="Z1641" i="1" s="1"/>
  <c r="T1833" i="1"/>
  <c r="U1833" i="1" s="1"/>
  <c r="T1266" i="1"/>
  <c r="U1266" i="1" s="1"/>
  <c r="T1453" i="1"/>
  <c r="U1453" i="1" s="1"/>
  <c r="T1310" i="1"/>
  <c r="U1310" i="1" s="1"/>
  <c r="T1502" i="1"/>
  <c r="U1502" i="1" s="1"/>
  <c r="T1691" i="1"/>
  <c r="U1691" i="1" s="1"/>
  <c r="Z1691" i="1" s="1"/>
  <c r="T1188" i="1"/>
  <c r="U1188" i="1" s="1"/>
  <c r="W1188" i="1" s="1"/>
  <c r="T1375" i="1"/>
  <c r="U1375" i="1" s="1"/>
  <c r="T1157" i="1"/>
  <c r="U1157" i="1" s="1"/>
  <c r="T1312" i="1"/>
  <c r="U1312" i="1" s="1"/>
  <c r="AF86" i="15"/>
  <c r="AG86" i="15" s="1"/>
  <c r="AM86" i="15" s="1"/>
  <c r="T1297" i="1"/>
  <c r="U1297" i="1" s="1"/>
  <c r="AF49" i="15"/>
  <c r="AG49" i="15" s="1"/>
  <c r="AM49" i="15" s="1"/>
  <c r="T2891" i="1"/>
  <c r="U2891" i="1" s="1"/>
  <c r="T2777" i="1"/>
  <c r="U2777" i="1" s="1"/>
  <c r="T2885" i="1"/>
  <c r="U2885" i="1" s="1"/>
  <c r="T2033" i="1"/>
  <c r="U2033" i="1" s="1"/>
  <c r="W2033" i="1" s="1"/>
  <c r="T2664" i="1"/>
  <c r="U2664" i="1" s="1"/>
  <c r="T2605" i="1"/>
  <c r="U2605" i="1" s="1"/>
  <c r="Z2605" i="1" s="1"/>
  <c r="T2736" i="1"/>
  <c r="U2736" i="1" s="1"/>
  <c r="T2629" i="1"/>
  <c r="U2629" i="1" s="1"/>
  <c r="T2203" i="1"/>
  <c r="U2203" i="1" s="1"/>
  <c r="T1928" i="1"/>
  <c r="U1928" i="1" s="1"/>
  <c r="T2173" i="1"/>
  <c r="U2173" i="1" s="1"/>
  <c r="T2192" i="1"/>
  <c r="U2192" i="1" s="1"/>
  <c r="W2192" i="1" s="1"/>
  <c r="T2036" i="1"/>
  <c r="U2036" i="1" s="1"/>
  <c r="T1909" i="1"/>
  <c r="U1909" i="1" s="1"/>
  <c r="T2563" i="1"/>
  <c r="U2563" i="1" s="1"/>
  <c r="T2516" i="1"/>
  <c r="U2516" i="1" s="1"/>
  <c r="T1915" i="1"/>
  <c r="U1915" i="1" s="1"/>
  <c r="T2504" i="1"/>
  <c r="U2504" i="1" s="1"/>
  <c r="T2429" i="1"/>
  <c r="U2429" i="1" s="1"/>
  <c r="T2401" i="1"/>
  <c r="U2401" i="1" s="1"/>
  <c r="T2517" i="1"/>
  <c r="U2517" i="1" s="1"/>
  <c r="T2453" i="1"/>
  <c r="U2453" i="1" s="1"/>
  <c r="T2457" i="1"/>
  <c r="U2457" i="1" s="1"/>
  <c r="Z2457" i="1" s="1"/>
  <c r="T2423" i="1"/>
  <c r="U2423" i="1" s="1"/>
  <c r="T1231" i="1"/>
  <c r="U1231" i="1" s="1"/>
  <c r="T1577" i="1"/>
  <c r="U1577" i="1" s="1"/>
  <c r="AF59" i="15"/>
  <c r="AG59" i="15" s="1"/>
  <c r="AM59" i="15" s="1"/>
  <c r="T1389" i="1"/>
  <c r="U1389" i="1" s="1"/>
  <c r="T1627" i="1"/>
  <c r="U1627" i="1" s="1"/>
  <c r="T1425" i="1"/>
  <c r="U1425" i="1" s="1"/>
  <c r="AF50" i="15"/>
  <c r="AG50" i="15" s="1"/>
  <c r="AM50" i="15" s="1"/>
  <c r="T1224" i="1"/>
  <c r="U1224" i="1" s="1"/>
  <c r="W1224" i="1" s="1"/>
  <c r="T1475" i="1"/>
  <c r="U1475" i="1" s="1"/>
  <c r="T1257" i="1"/>
  <c r="U1257" i="1" s="1"/>
  <c r="T1508" i="1"/>
  <c r="U1508" i="1" s="1"/>
  <c r="T1146" i="1"/>
  <c r="U1146" i="1" s="1"/>
  <c r="T1677" i="1"/>
  <c r="U1677" i="1" s="1"/>
  <c r="T1258" i="1"/>
  <c r="U1258" i="1" s="1"/>
  <c r="T1658" i="1"/>
  <c r="U1658" i="1" s="1"/>
  <c r="T1338" i="1"/>
  <c r="U1338" i="1" s="1"/>
  <c r="T1639" i="1"/>
  <c r="U1639" i="1" s="1"/>
  <c r="T1848" i="1"/>
  <c r="U1848" i="1" s="1"/>
  <c r="W1848" i="1" s="1"/>
  <c r="T1542" i="1"/>
  <c r="U1542" i="1" s="1"/>
  <c r="T1777" i="1"/>
  <c r="U1777" i="1" s="1"/>
  <c r="T1417" i="1"/>
  <c r="U1417" i="1" s="1"/>
  <c r="T1701" i="1"/>
  <c r="U1701" i="1" s="1"/>
  <c r="T1385" i="1"/>
  <c r="U1385" i="1" s="1"/>
  <c r="Z1385" i="1" s="1"/>
  <c r="T1702" i="1"/>
  <c r="U1702" i="1" s="1"/>
  <c r="T1587" i="1"/>
  <c r="U1587" i="1" s="1"/>
  <c r="T1837" i="1"/>
  <c r="U1837" i="1" s="1"/>
  <c r="T1566" i="1"/>
  <c r="U1566" i="1" s="1"/>
  <c r="T1800" i="1"/>
  <c r="U1800" i="1" s="1"/>
  <c r="T1528" i="1"/>
  <c r="U1528" i="1" s="1"/>
  <c r="T1765" i="1"/>
  <c r="U1765" i="1" s="1"/>
  <c r="T1431" i="1"/>
  <c r="U1431" i="1" s="1"/>
  <c r="T1688" i="1"/>
  <c r="U1688" i="1" s="1"/>
  <c r="T1226" i="1"/>
  <c r="U1226" i="1" s="1"/>
  <c r="T1612" i="1"/>
  <c r="U1612" i="1" s="1"/>
  <c r="T1841" i="1"/>
  <c r="U1841" i="1" s="1"/>
  <c r="W1841" i="1" s="1"/>
  <c r="T1531" i="1"/>
  <c r="U1531" i="1" s="1"/>
  <c r="T1768" i="1"/>
  <c r="U1768" i="1" s="1"/>
  <c r="T1330" i="1"/>
  <c r="U1330" i="1" s="1"/>
  <c r="T1634" i="1"/>
  <c r="U1634" i="1" s="1"/>
  <c r="T1860" i="1"/>
  <c r="U1860" i="1" s="1"/>
  <c r="W1860" i="1" s="1"/>
  <c r="T1489" i="1"/>
  <c r="U1489" i="1" s="1"/>
  <c r="T1733" i="1"/>
  <c r="U1733" i="1" s="1"/>
  <c r="T1742" i="1"/>
  <c r="U1742" i="1" s="1"/>
  <c r="T1888" i="1"/>
  <c r="U1888" i="1" s="1"/>
  <c r="T1636" i="1"/>
  <c r="U1636" i="1" s="1"/>
  <c r="T1195" i="1"/>
  <c r="U1195" i="1" s="1"/>
  <c r="T1870" i="1"/>
  <c r="U1870" i="1" s="1"/>
  <c r="T1815" i="1"/>
  <c r="U1815" i="1" s="1"/>
  <c r="T792" i="1"/>
  <c r="U792" i="1" s="1"/>
  <c r="T977" i="1"/>
  <c r="U977" i="1" s="1"/>
  <c r="T1074" i="1"/>
  <c r="U1074" i="1" s="1"/>
  <c r="T842" i="1"/>
  <c r="U842" i="1" s="1"/>
  <c r="T3118" i="1"/>
  <c r="U3118" i="1" s="1"/>
  <c r="W3118" i="1" s="1"/>
  <c r="T2839" i="1"/>
  <c r="U2839" i="1" s="1"/>
  <c r="T3040" i="1"/>
  <c r="U3040" i="1" s="1"/>
  <c r="T2992" i="1"/>
  <c r="U2992" i="1" s="1"/>
  <c r="T1911" i="1"/>
  <c r="U1911" i="1" s="1"/>
  <c r="W1911" i="1" s="1"/>
  <c r="T2836" i="1"/>
  <c r="U2836" i="1" s="1"/>
  <c r="T2687" i="1"/>
  <c r="U2687" i="1" s="1"/>
  <c r="T2047" i="1"/>
  <c r="U2047" i="1" s="1"/>
  <c r="T2299" i="1"/>
  <c r="U2299" i="1" s="1"/>
  <c r="T2075" i="1"/>
  <c r="U2075" i="1" s="1"/>
  <c r="T2191" i="1"/>
  <c r="U2191" i="1" s="1"/>
  <c r="T2256" i="1"/>
  <c r="U2256" i="1" s="1"/>
  <c r="T2099" i="1"/>
  <c r="U2099" i="1" s="1"/>
  <c r="T1987" i="1"/>
  <c r="U1987" i="1" s="1"/>
  <c r="T1962" i="1"/>
  <c r="U1962" i="1" s="1"/>
  <c r="W1962" i="1" s="1"/>
  <c r="T2532" i="1"/>
  <c r="U2532" i="1" s="1"/>
  <c r="T1916" i="1"/>
  <c r="U1916" i="1" s="1"/>
  <c r="T2552" i="1"/>
  <c r="U2552" i="1" s="1"/>
  <c r="T2535" i="1"/>
  <c r="U2535" i="1" s="1"/>
  <c r="T2509" i="1"/>
  <c r="U2509" i="1" s="1"/>
  <c r="T2041" i="1"/>
  <c r="U2041" i="1" s="1"/>
  <c r="T2063" i="1"/>
  <c r="U2063" i="1" s="1"/>
  <c r="T2528" i="1"/>
  <c r="U2528" i="1" s="1"/>
  <c r="T2497" i="1"/>
  <c r="U2497" i="1" s="1"/>
  <c r="T2513" i="1"/>
  <c r="U2513" i="1" s="1"/>
  <c r="W2513" i="1" s="1"/>
  <c r="T1247" i="1"/>
  <c r="U1247" i="1" s="1"/>
  <c r="T1185" i="1"/>
  <c r="U1185" i="1" s="1"/>
  <c r="T1625" i="1"/>
  <c r="U1625" i="1" s="1"/>
  <c r="T1437" i="1"/>
  <c r="U1437" i="1" s="1"/>
  <c r="T1294" i="1"/>
  <c r="U1294" i="1" s="1"/>
  <c r="T1675" i="1"/>
  <c r="U1675" i="1" s="1"/>
  <c r="Z1675" i="1" s="1"/>
  <c r="T1172" i="1"/>
  <c r="U1172" i="1" s="1"/>
  <c r="T1473" i="1"/>
  <c r="U1473" i="1" s="1"/>
  <c r="T1256" i="1"/>
  <c r="U1256" i="1" s="1"/>
  <c r="T1491" i="1"/>
  <c r="U1491" i="1" s="1"/>
  <c r="T1273" i="1"/>
  <c r="U1273" i="1" s="1"/>
  <c r="T1540" i="1"/>
  <c r="U1540" i="1" s="1"/>
  <c r="T1245" i="1"/>
  <c r="U1245" i="1" s="1"/>
  <c r="T1696" i="1"/>
  <c r="U1696" i="1" s="1"/>
  <c r="T1337" i="1"/>
  <c r="U1337" i="1" s="1"/>
  <c r="T1698" i="1"/>
  <c r="U1698" i="1" s="1"/>
  <c r="Z1698" i="1" s="1"/>
  <c r="T1382" i="1"/>
  <c r="U1382" i="1" s="1"/>
  <c r="T1660" i="1"/>
  <c r="U1660" i="1" s="1"/>
  <c r="T1866" i="1"/>
  <c r="U1866" i="1" s="1"/>
  <c r="T1559" i="1"/>
  <c r="U1559" i="1" s="1"/>
  <c r="T1795" i="1"/>
  <c r="U1795" i="1" s="1"/>
  <c r="T1448" i="1"/>
  <c r="U1448" i="1" s="1"/>
  <c r="T1720" i="1"/>
  <c r="U1720" i="1" s="1"/>
  <c r="T1418" i="1"/>
  <c r="U1418" i="1" s="1"/>
  <c r="T1722" i="1"/>
  <c r="U1722" i="1" s="1"/>
  <c r="T1606" i="1"/>
  <c r="U1606" i="1" s="1"/>
  <c r="T1854" i="1"/>
  <c r="U1854" i="1" s="1"/>
  <c r="T1588" i="1"/>
  <c r="U1588" i="1" s="1"/>
  <c r="T1820" i="1"/>
  <c r="U1820" i="1" s="1"/>
  <c r="Z1820" i="1" s="1"/>
  <c r="T1546" i="1"/>
  <c r="U1546" i="1" s="1"/>
  <c r="T1783" i="1"/>
  <c r="U1783" i="1" s="1"/>
  <c r="T1458" i="1"/>
  <c r="U1458" i="1" s="1"/>
  <c r="T1709" i="1"/>
  <c r="U1709" i="1" s="1"/>
  <c r="W1709" i="1" s="1"/>
  <c r="T1320" i="1"/>
  <c r="U1320" i="1" s="1"/>
  <c r="W1320" i="1" s="1"/>
  <c r="T1631" i="1"/>
  <c r="U1631" i="1" s="1"/>
  <c r="T1858" i="1"/>
  <c r="U1858" i="1" s="1"/>
  <c r="T1550" i="1"/>
  <c r="U1550" i="1" s="1"/>
  <c r="T1788" i="1"/>
  <c r="U1788" i="1" s="1"/>
  <c r="T1368" i="1"/>
  <c r="U1368" i="1" s="1"/>
  <c r="W1368" i="1" s="1"/>
  <c r="T1653" i="1"/>
  <c r="U1653" i="1" s="1"/>
  <c r="T1877" i="1"/>
  <c r="U1877" i="1" s="1"/>
  <c r="T1512" i="1"/>
  <c r="U1512" i="1" s="1"/>
  <c r="W1512" i="1" s="1"/>
  <c r="T1752" i="1"/>
  <c r="U1752" i="1" s="1"/>
  <c r="T1836" i="1"/>
  <c r="U1836" i="1" s="1"/>
  <c r="T1440" i="1"/>
  <c r="U1440" i="1" s="1"/>
  <c r="T1773" i="1"/>
  <c r="U1773" i="1" s="1"/>
  <c r="W1773" i="1" s="1"/>
  <c r="T1499" i="1"/>
  <c r="U1499" i="1" s="1"/>
  <c r="T1277" i="1"/>
  <c r="U1277" i="1" s="1"/>
  <c r="W1277" i="1" s="1"/>
  <c r="T1879" i="1"/>
  <c r="U1879" i="1" s="1"/>
  <c r="T808" i="1"/>
  <c r="U808" i="1" s="1"/>
  <c r="T993" i="1"/>
  <c r="U993" i="1" s="1"/>
  <c r="T885" i="1"/>
  <c r="U885" i="1" s="1"/>
  <c r="AF99" i="15"/>
  <c r="AG99" i="15" s="1"/>
  <c r="AM99" i="15" s="1"/>
  <c r="T2894" i="1"/>
  <c r="U2894" i="1" s="1"/>
  <c r="T2597" i="1"/>
  <c r="U2597" i="1" s="1"/>
  <c r="T2799" i="1"/>
  <c r="U2799" i="1" s="1"/>
  <c r="W2799" i="1" s="1"/>
  <c r="T2650" i="1"/>
  <c r="U2650" i="1" s="1"/>
  <c r="T2693" i="1"/>
  <c r="U2693" i="1" s="1"/>
  <c r="T1991" i="1"/>
  <c r="U1991" i="1" s="1"/>
  <c r="T2657" i="1"/>
  <c r="U2657" i="1" s="1"/>
  <c r="T2029" i="1"/>
  <c r="U2029" i="1" s="1"/>
  <c r="T2186" i="1"/>
  <c r="U2186" i="1" s="1"/>
  <c r="Z2186" i="1" s="1"/>
  <c r="T2459" i="1"/>
  <c r="U2459" i="1" s="1"/>
  <c r="T2150" i="1"/>
  <c r="U2150" i="1" s="1"/>
  <c r="T2351" i="1"/>
  <c r="U2351" i="1" s="1"/>
  <c r="T2352" i="1"/>
  <c r="U2352" i="1" s="1"/>
  <c r="T2194" i="1"/>
  <c r="U2194" i="1" s="1"/>
  <c r="W2194" i="1" s="1"/>
  <c r="T2155" i="1"/>
  <c r="U2155" i="1" s="1"/>
  <c r="T2062" i="1"/>
  <c r="U2062" i="1" s="1"/>
  <c r="T2014" i="1"/>
  <c r="U2014" i="1" s="1"/>
  <c r="T2067" i="1"/>
  <c r="U2067" i="1" s="1"/>
  <c r="T2265" i="1"/>
  <c r="U2265" i="1" s="1"/>
  <c r="T2316" i="1"/>
  <c r="U2316" i="1" s="1"/>
  <c r="T2126" i="1"/>
  <c r="U2126" i="1" s="1"/>
  <c r="T2409" i="1"/>
  <c r="U2409" i="1" s="1"/>
  <c r="T2380" i="1"/>
  <c r="U2380" i="1" s="1"/>
  <c r="T1147" i="1"/>
  <c r="U1147" i="1" s="1"/>
  <c r="AF70" i="15"/>
  <c r="AG70" i="15" s="1"/>
  <c r="AM70" i="15" s="1"/>
  <c r="AF81" i="15"/>
  <c r="AG81" i="15" s="1"/>
  <c r="AM81" i="15" s="1"/>
  <c r="T1281" i="1"/>
  <c r="U1281" i="1" s="1"/>
  <c r="T1673" i="1"/>
  <c r="U1673" i="1" s="1"/>
  <c r="W1673" i="1" s="1"/>
  <c r="T1485" i="1"/>
  <c r="U1485" i="1" s="1"/>
  <c r="T1342" i="1"/>
  <c r="U1342" i="1" s="1"/>
  <c r="T1723" i="1"/>
  <c r="U1723" i="1" s="1"/>
  <c r="T1220" i="1"/>
  <c r="U1220" i="1" s="1"/>
  <c r="T1142" i="1"/>
  <c r="U1142" i="1" s="1"/>
  <c r="AF64" i="15"/>
  <c r="AG64" i="15" s="1"/>
  <c r="AM64" i="15" s="1"/>
  <c r="T1288" i="1"/>
  <c r="U1288" i="1" s="1"/>
  <c r="T1523" i="1"/>
  <c r="U1523" i="1" s="1"/>
  <c r="T1316" i="1"/>
  <c r="U1316" i="1" s="1"/>
  <c r="T1569" i="1"/>
  <c r="U1569" i="1" s="1"/>
  <c r="W1569" i="1" s="1"/>
  <c r="T1413" i="1"/>
  <c r="U1413" i="1" s="1"/>
  <c r="T1735" i="1"/>
  <c r="U1735" i="1" s="1"/>
  <c r="T1467" i="1"/>
  <c r="U1467" i="1" s="1"/>
  <c r="W1467" i="1" s="1"/>
  <c r="T1736" i="1"/>
  <c r="U1736" i="1" s="1"/>
  <c r="T1446" i="1"/>
  <c r="U1446" i="1" s="1"/>
  <c r="W1446" i="1" s="1"/>
  <c r="T1699" i="1"/>
  <c r="U1699" i="1" s="1"/>
  <c r="T1179" i="1"/>
  <c r="U1179" i="1" s="1"/>
  <c r="T1602" i="1"/>
  <c r="U1602" i="1" s="1"/>
  <c r="T1813" i="1"/>
  <c r="U1813" i="1" s="1"/>
  <c r="T1497" i="1"/>
  <c r="U1497" i="1" s="1"/>
  <c r="T1760" i="1"/>
  <c r="U1760" i="1" s="1"/>
  <c r="T1477" i="1"/>
  <c r="U1477" i="1" s="1"/>
  <c r="T1306" i="1"/>
  <c r="U1306" i="1" s="1"/>
  <c r="T1666" i="1"/>
  <c r="U1666" i="1" s="1"/>
  <c r="T1314" i="1"/>
  <c r="U1314" i="1" s="1"/>
  <c r="Z1314" i="1" s="1"/>
  <c r="T1628" i="1"/>
  <c r="U1628" i="1" s="1"/>
  <c r="T1855" i="1"/>
  <c r="U1855" i="1" s="1"/>
  <c r="T1589" i="1"/>
  <c r="U1589" i="1" s="1"/>
  <c r="T1821" i="1"/>
  <c r="U1821" i="1" s="1"/>
  <c r="T1506" i="1"/>
  <c r="U1506" i="1" s="1"/>
  <c r="T1748" i="1"/>
  <c r="U1748" i="1" s="1"/>
  <c r="T1400" i="1"/>
  <c r="U1400" i="1" s="1"/>
  <c r="T1670" i="1"/>
  <c r="U1670" i="1" s="1"/>
  <c r="T1892" i="1"/>
  <c r="U1892" i="1" s="1"/>
  <c r="T1592" i="1"/>
  <c r="U1592" i="1" s="1"/>
  <c r="T1824" i="1"/>
  <c r="U1824" i="1" s="1"/>
  <c r="T1434" i="1"/>
  <c r="U1434" i="1" s="1"/>
  <c r="T1693" i="1"/>
  <c r="U1693" i="1" s="1"/>
  <c r="T1554" i="1"/>
  <c r="U1554" i="1" s="1"/>
  <c r="W1554" i="1" s="1"/>
  <c r="T1790" i="1"/>
  <c r="U1790" i="1" s="1"/>
  <c r="T1410" i="1"/>
  <c r="U1410" i="1" s="1"/>
  <c r="T1761" i="1"/>
  <c r="U1761" i="1" s="1"/>
  <c r="T1896" i="1"/>
  <c r="U1896" i="1" s="1"/>
  <c r="T1791" i="1"/>
  <c r="U1791" i="1" s="1"/>
  <c r="Z1791" i="1" s="1"/>
  <c r="T1684" i="1"/>
  <c r="U1684" i="1" s="1"/>
  <c r="T1555" i="1"/>
  <c r="U1555" i="1" s="1"/>
  <c r="T840" i="1"/>
  <c r="U840" i="1" s="1"/>
  <c r="T2882" i="1"/>
  <c r="U2882" i="1" s="1"/>
  <c r="T3018" i="1"/>
  <c r="U3018" i="1" s="1"/>
  <c r="T2656" i="1"/>
  <c r="U2656" i="1" s="1"/>
  <c r="T2970" i="1"/>
  <c r="U2970" i="1" s="1"/>
  <c r="T1970" i="1"/>
  <c r="U1970" i="1" s="1"/>
  <c r="T2931" i="1"/>
  <c r="U2931" i="1" s="1"/>
  <c r="T2087" i="1"/>
  <c r="U2087" i="1" s="1"/>
  <c r="T2952" i="1"/>
  <c r="U2952" i="1" s="1"/>
  <c r="T2061" i="1"/>
  <c r="U2061" i="1" s="1"/>
  <c r="T2266" i="1"/>
  <c r="U2266" i="1" s="1"/>
  <c r="Z2266" i="1" s="1"/>
  <c r="T2507" i="1"/>
  <c r="U2507" i="1" s="1"/>
  <c r="T2238" i="1"/>
  <c r="U2238" i="1" s="1"/>
  <c r="T2431" i="1"/>
  <c r="U2431" i="1" s="1"/>
  <c r="W2431" i="1" s="1"/>
  <c r="T2195" i="1"/>
  <c r="U2195" i="1" s="1"/>
  <c r="T2138" i="1"/>
  <c r="U2138" i="1" s="1"/>
  <c r="T1992" i="1"/>
  <c r="U1992" i="1" s="1"/>
  <c r="T2088" i="1"/>
  <c r="U2088" i="1" s="1"/>
  <c r="T2425" i="1"/>
  <c r="U2425" i="1" s="1"/>
  <c r="T2433" i="1"/>
  <c r="U2433" i="1" s="1"/>
  <c r="T2281" i="1"/>
  <c r="U2281" i="1" s="1"/>
  <c r="T2518" i="1"/>
  <c r="U2518" i="1" s="1"/>
  <c r="W2518" i="1" s="1"/>
  <c r="T2417" i="1"/>
  <c r="U2417" i="1" s="1"/>
  <c r="AF80" i="15"/>
  <c r="AG80" i="15" s="1"/>
  <c r="AM80" i="15" s="1"/>
  <c r="T1152" i="1"/>
  <c r="U1152" i="1" s="1"/>
  <c r="W1152" i="1" s="1"/>
  <c r="T1292" i="1"/>
  <c r="U1292" i="1" s="1"/>
  <c r="T1721" i="1"/>
  <c r="U1721" i="1" s="1"/>
  <c r="T1154" i="1"/>
  <c r="U1154" i="1" s="1"/>
  <c r="AF45" i="15"/>
  <c r="AG45" i="15" s="1"/>
  <c r="AM45" i="15" s="1"/>
  <c r="T1390" i="1"/>
  <c r="U1390" i="1" s="1"/>
  <c r="T1771" i="1"/>
  <c r="U1771" i="1" s="1"/>
  <c r="T1268" i="1"/>
  <c r="U1268" i="1" s="1"/>
  <c r="T1221" i="1"/>
  <c r="U1221" i="1" s="1"/>
  <c r="T1190" i="1"/>
  <c r="U1190" i="1" s="1"/>
  <c r="W1190" i="1" s="1"/>
  <c r="T1299" i="1"/>
  <c r="U1299" i="1" s="1"/>
  <c r="T1539" i="1"/>
  <c r="U1539" i="1" s="1"/>
  <c r="T1364" i="1"/>
  <c r="U1364" i="1" s="1"/>
  <c r="T1585" i="1"/>
  <c r="U1585" i="1" s="1"/>
  <c r="T1442" i="1"/>
  <c r="U1442" i="1" s="1"/>
  <c r="T1774" i="1"/>
  <c r="U1774" i="1" s="1"/>
  <c r="T1494" i="1"/>
  <c r="U1494" i="1" s="1"/>
  <c r="W1494" i="1" s="1"/>
  <c r="T1757" i="1"/>
  <c r="U1757" i="1" s="1"/>
  <c r="T1471" i="1"/>
  <c r="U1471" i="1" s="1"/>
  <c r="T1718" i="1"/>
  <c r="U1718" i="1" s="1"/>
  <c r="T1261" i="1"/>
  <c r="U1261" i="1" s="1"/>
  <c r="T1621" i="1"/>
  <c r="U1621" i="1" s="1"/>
  <c r="T1521" i="1"/>
  <c r="U1521" i="1" s="1"/>
  <c r="T1778" i="1"/>
  <c r="U1778" i="1" s="1"/>
  <c r="W1778" i="1" s="1"/>
  <c r="T1522" i="1"/>
  <c r="U1522" i="1" s="1"/>
  <c r="T1353" i="1"/>
  <c r="U1353" i="1" s="1"/>
  <c r="T1685" i="1"/>
  <c r="U1685" i="1" s="1"/>
  <c r="T1354" i="1"/>
  <c r="U1354" i="1" s="1"/>
  <c r="T1647" i="1"/>
  <c r="U1647" i="1" s="1"/>
  <c r="W1647" i="1" s="1"/>
  <c r="T1211" i="1"/>
  <c r="U1211" i="1" s="1"/>
  <c r="T1608" i="1"/>
  <c r="U1608" i="1" s="1"/>
  <c r="T1839" i="1"/>
  <c r="U1839" i="1" s="1"/>
  <c r="T1529" i="1"/>
  <c r="U1529" i="1" s="1"/>
  <c r="W1529" i="1" s="1"/>
  <c r="T1766" i="1"/>
  <c r="U1766" i="1" s="1"/>
  <c r="T1432" i="1"/>
  <c r="U1432" i="1" s="1"/>
  <c r="W1432" i="1" s="1"/>
  <c r="T1690" i="1"/>
  <c r="U1690" i="1" s="1"/>
  <c r="T1227" i="1"/>
  <c r="U1227" i="1" s="1"/>
  <c r="T1613" i="1"/>
  <c r="U1613" i="1" s="1"/>
  <c r="T1842" i="1"/>
  <c r="U1842" i="1" s="1"/>
  <c r="T1463" i="1"/>
  <c r="U1463" i="1" s="1"/>
  <c r="T1712" i="1"/>
  <c r="U1712" i="1" s="1"/>
  <c r="T1574" i="1"/>
  <c r="U1574" i="1" s="1"/>
  <c r="T1808" i="1"/>
  <c r="U1808" i="1" s="1"/>
  <c r="T1597" i="1"/>
  <c r="U1597" i="1" s="1"/>
  <c r="T1853" i="1"/>
  <c r="U1853" i="1" s="1"/>
  <c r="T1478" i="1"/>
  <c r="U1478" i="1" s="1"/>
  <c r="T1869" i="1"/>
  <c r="U1869" i="1" s="1"/>
  <c r="T1798" i="1"/>
  <c r="U1798" i="1" s="1"/>
  <c r="T1715" i="1"/>
  <c r="U1715" i="1" s="1"/>
  <c r="T852" i="1"/>
  <c r="U852" i="1" s="1"/>
  <c r="T1041" i="1"/>
  <c r="U1041" i="1" s="1"/>
  <c r="T761" i="1"/>
  <c r="U761" i="1" s="1"/>
  <c r="T933" i="1"/>
  <c r="U933" i="1" s="1"/>
  <c r="T1138" i="1"/>
  <c r="U1138" i="1" s="1"/>
  <c r="T2801" i="1"/>
  <c r="U2801" i="1" s="1"/>
  <c r="T2905" i="1"/>
  <c r="U2905" i="1" s="1"/>
  <c r="T2883" i="1"/>
  <c r="U2883" i="1" s="1"/>
  <c r="T1936" i="1"/>
  <c r="U1936" i="1" s="1"/>
  <c r="T3103" i="1"/>
  <c r="U3103" i="1" s="1"/>
  <c r="T1926" i="1"/>
  <c r="U1926" i="1" s="1"/>
  <c r="T2826" i="1"/>
  <c r="U2826" i="1" s="1"/>
  <c r="T2669" i="1"/>
  <c r="U2669" i="1" s="1"/>
  <c r="W2669" i="1" s="1"/>
  <c r="T2571" i="1"/>
  <c r="U2571" i="1" s="1"/>
  <c r="T2410" i="1"/>
  <c r="U2410" i="1" s="1"/>
  <c r="Z2410" i="1" s="1"/>
  <c r="T2026" i="1"/>
  <c r="U2026" i="1" s="1"/>
  <c r="T2382" i="1"/>
  <c r="U2382" i="1" s="1"/>
  <c r="W2382" i="1" s="1"/>
  <c r="T2495" i="1"/>
  <c r="U2495" i="1" s="1"/>
  <c r="T2464" i="1"/>
  <c r="U2464" i="1" s="1"/>
  <c r="T2322" i="1"/>
  <c r="U2322" i="1" s="1"/>
  <c r="W2322" i="1" s="1"/>
  <c r="T2275" i="1"/>
  <c r="U2275" i="1" s="1"/>
  <c r="T2244" i="1"/>
  <c r="U2244" i="1" s="1"/>
  <c r="T2065" i="1"/>
  <c r="U2065" i="1" s="1"/>
  <c r="T2216" i="1"/>
  <c r="U2216" i="1" s="1"/>
  <c r="T2217" i="1"/>
  <c r="U2217" i="1" s="1"/>
  <c r="Z2217" i="1" s="1"/>
  <c r="T1945" i="1"/>
  <c r="U1945" i="1" s="1"/>
  <c r="T2185" i="1"/>
  <c r="U2185" i="1" s="1"/>
  <c r="T2197" i="1"/>
  <c r="U2197" i="1" s="1"/>
  <c r="T2205" i="1"/>
  <c r="U2205" i="1" s="1"/>
  <c r="T1214" i="1"/>
  <c r="U1214" i="1" s="1"/>
  <c r="T1216" i="1"/>
  <c r="U1216" i="1" s="1"/>
  <c r="W1216" i="1" s="1"/>
  <c r="T1388" i="1"/>
  <c r="U1388" i="1" s="1"/>
  <c r="T1769" i="1"/>
  <c r="U1769" i="1" s="1"/>
  <c r="Z1769" i="1" s="1"/>
  <c r="T1202" i="1"/>
  <c r="U1202" i="1" s="1"/>
  <c r="Z1202" i="1" s="1"/>
  <c r="T1438" i="1"/>
  <c r="U1438" i="1" s="1"/>
  <c r="T1819" i="1"/>
  <c r="U1819" i="1" s="1"/>
  <c r="T1311" i="1"/>
  <c r="U1311" i="1" s="1"/>
  <c r="W1311" i="1" s="1"/>
  <c r="T1238" i="1"/>
  <c r="U1238" i="1" s="1"/>
  <c r="T1175" i="1"/>
  <c r="U1175" i="1" s="1"/>
  <c r="T1347" i="1"/>
  <c r="U1347" i="1" s="1"/>
  <c r="T1568" i="1"/>
  <c r="U1568" i="1" s="1"/>
  <c r="T1396" i="1"/>
  <c r="U1396" i="1" s="1"/>
  <c r="T1633" i="1"/>
  <c r="U1633" i="1" s="1"/>
  <c r="T1493" i="1"/>
  <c r="U1493" i="1" s="1"/>
  <c r="T1810" i="1"/>
  <c r="U1810" i="1" s="1"/>
  <c r="T1538" i="1"/>
  <c r="U1538" i="1" s="1"/>
  <c r="T1793" i="1"/>
  <c r="U1793" i="1" s="1"/>
  <c r="T1738" i="1"/>
  <c r="U1738" i="1" s="1"/>
  <c r="T1346" i="1"/>
  <c r="U1346" i="1" s="1"/>
  <c r="W1346" i="1" s="1"/>
  <c r="T1661" i="1"/>
  <c r="U1661" i="1" s="1"/>
  <c r="T1850" i="1"/>
  <c r="U1850" i="1" s="1"/>
  <c r="T1582" i="1"/>
  <c r="U1582" i="1" s="1"/>
  <c r="T1832" i="1"/>
  <c r="U1832" i="1" s="1"/>
  <c r="T1583" i="1"/>
  <c r="U1583" i="1" s="1"/>
  <c r="Z1583" i="1" s="1"/>
  <c r="T1426" i="1"/>
  <c r="U1426" i="1" s="1"/>
  <c r="T1725" i="1"/>
  <c r="U1725" i="1" s="1"/>
  <c r="T1429" i="1"/>
  <c r="U1429" i="1" s="1"/>
  <c r="T1686" i="1"/>
  <c r="U1686" i="1" s="1"/>
  <c r="T1362" i="1"/>
  <c r="U1362" i="1" s="1"/>
  <c r="T1648" i="1"/>
  <c r="U1648" i="1" s="1"/>
  <c r="W1648" i="1" s="1"/>
  <c r="T1873" i="1"/>
  <c r="U1873" i="1" s="1"/>
  <c r="T1570" i="1"/>
  <c r="U1570" i="1" s="1"/>
  <c r="T1804" i="1"/>
  <c r="U1804" i="1" s="1"/>
  <c r="T1483" i="1"/>
  <c r="U1483" i="1" s="1"/>
  <c r="T1730" i="1"/>
  <c r="U1730" i="1" s="1"/>
  <c r="T1367" i="1"/>
  <c r="U1367" i="1" s="1"/>
  <c r="T1652" i="1"/>
  <c r="U1652" i="1" s="1"/>
  <c r="T1876" i="1"/>
  <c r="U1876" i="1" s="1"/>
  <c r="T1511" i="1"/>
  <c r="U1511" i="1" s="1"/>
  <c r="T1751" i="1"/>
  <c r="U1751" i="1" s="1"/>
  <c r="Z1751" i="1" s="1"/>
  <c r="T1333" i="1"/>
  <c r="U1333" i="1" s="1"/>
  <c r="Z1333" i="1" s="1"/>
  <c r="T1615" i="1"/>
  <c r="U1615" i="1" s="1"/>
  <c r="T1844" i="1"/>
  <c r="U1844" i="1" s="1"/>
  <c r="T1845" i="1"/>
  <c r="U1845" i="1" s="1"/>
  <c r="Z1845" i="1" s="1"/>
  <c r="T1450" i="1"/>
  <c r="U1450" i="1" s="1"/>
  <c r="T1779" i="1"/>
  <c r="U1779" i="1" s="1"/>
  <c r="T1536" i="1"/>
  <c r="U1536" i="1" s="1"/>
  <c r="T1882" i="1"/>
  <c r="U1882" i="1" s="1"/>
  <c r="T884" i="1"/>
  <c r="U884" i="1" s="1"/>
  <c r="Z884" i="1" s="1"/>
  <c r="T1073" i="1"/>
  <c r="U1073" i="1" s="1"/>
  <c r="T793" i="1"/>
  <c r="U793" i="1" s="1"/>
  <c r="T978" i="1"/>
  <c r="U978" i="1" s="1"/>
  <c r="T746" i="1"/>
  <c r="U746" i="1" s="1"/>
  <c r="T2723" i="1"/>
  <c r="U2723" i="1" s="1"/>
  <c r="T3029" i="1"/>
  <c r="U3029" i="1" s="1"/>
  <c r="T3035" i="1"/>
  <c r="U3035" i="1" s="1"/>
  <c r="T2016" i="1"/>
  <c r="U2016" i="1" s="1"/>
  <c r="T2576" i="1"/>
  <c r="U2576" i="1" s="1"/>
  <c r="T2022" i="1"/>
  <c r="U2022" i="1" s="1"/>
  <c r="W2022" i="1" s="1"/>
  <c r="T2580" i="1"/>
  <c r="U2580" i="1" s="1"/>
  <c r="T2895" i="1"/>
  <c r="U2895" i="1" s="1"/>
  <c r="T2613" i="1"/>
  <c r="U2613" i="1" s="1"/>
  <c r="T2458" i="1"/>
  <c r="U2458" i="1" s="1"/>
  <c r="W2458" i="1" s="1"/>
  <c r="T2146" i="1"/>
  <c r="U2146" i="1" s="1"/>
  <c r="T2430" i="1"/>
  <c r="U2430" i="1" s="1"/>
  <c r="W2430" i="1" s="1"/>
  <c r="T2559" i="1"/>
  <c r="U2559" i="1" s="1"/>
  <c r="T1931" i="1"/>
  <c r="U1931" i="1" s="1"/>
  <c r="T2338" i="1"/>
  <c r="U2338" i="1" s="1"/>
  <c r="T2323" i="1"/>
  <c r="U2323" i="1" s="1"/>
  <c r="T2276" i="1"/>
  <c r="U2276" i="1" s="1"/>
  <c r="T2140" i="1"/>
  <c r="U2140" i="1" s="1"/>
  <c r="W2140" i="1" s="1"/>
  <c r="T2280" i="1"/>
  <c r="U2280" i="1" s="1"/>
  <c r="T2268" i="1"/>
  <c r="U2268" i="1" s="1"/>
  <c r="T2229" i="1"/>
  <c r="U2229" i="1" s="1"/>
  <c r="T2284" i="1"/>
  <c r="U2284" i="1" s="1"/>
  <c r="T2375" i="1"/>
  <c r="U2375" i="1" s="1"/>
  <c r="Z2375" i="1" s="1"/>
  <c r="T2381" i="1"/>
  <c r="U2381" i="1" s="1"/>
  <c r="T2542" i="1"/>
  <c r="U2542" i="1" s="1"/>
  <c r="T1148" i="1"/>
  <c r="U1148" i="1" s="1"/>
  <c r="T1262" i="1"/>
  <c r="U1262" i="1" s="1"/>
  <c r="T1264" i="1"/>
  <c r="U1264" i="1" s="1"/>
  <c r="T1436" i="1"/>
  <c r="U1436" i="1" s="1"/>
  <c r="T1817" i="1"/>
  <c r="U1817" i="1" s="1"/>
  <c r="T1250" i="1"/>
  <c r="U1250" i="1" s="1"/>
  <c r="T1486" i="1"/>
  <c r="U1486" i="1" s="1"/>
  <c r="T1359" i="1"/>
  <c r="U1359" i="1" s="1"/>
  <c r="T1296" i="1"/>
  <c r="U1296" i="1" s="1"/>
  <c r="T1286" i="1"/>
  <c r="U1286" i="1" s="1"/>
  <c r="W1286" i="1" s="1"/>
  <c r="T1191" i="1"/>
  <c r="U1191" i="1" s="1"/>
  <c r="T1363" i="1"/>
  <c r="U1363" i="1" s="1"/>
  <c r="T1161" i="1"/>
  <c r="U1161" i="1" s="1"/>
  <c r="T1412" i="1"/>
  <c r="U1412" i="1" s="1"/>
  <c r="T1649" i="1"/>
  <c r="U1649" i="1" s="1"/>
  <c r="T1556" i="1"/>
  <c r="U1556" i="1" s="1"/>
  <c r="T1828" i="1"/>
  <c r="U1828" i="1" s="1"/>
  <c r="W1828" i="1" s="1"/>
  <c r="T1557" i="1"/>
  <c r="U1557" i="1" s="1"/>
  <c r="T1811" i="1"/>
  <c r="U1811" i="1" s="1"/>
  <c r="T1519" i="1"/>
  <c r="U1519" i="1" s="1"/>
  <c r="T1383" i="1"/>
  <c r="U1383" i="1" s="1"/>
  <c r="W1383" i="1" s="1"/>
  <c r="T1680" i="1"/>
  <c r="U1680" i="1" s="1"/>
  <c r="W1680" i="1" s="1"/>
  <c r="T1274" i="1"/>
  <c r="U1274" i="1" s="1"/>
  <c r="T1603" i="1"/>
  <c r="U1603" i="1" s="1"/>
  <c r="T1851" i="1"/>
  <c r="U1851" i="1" s="1"/>
  <c r="T1604" i="1"/>
  <c r="U1604" i="1" s="1"/>
  <c r="T1451" i="1"/>
  <c r="U1451" i="1" s="1"/>
  <c r="T1744" i="1"/>
  <c r="U1744" i="1" s="1"/>
  <c r="T1455" i="1"/>
  <c r="U1455" i="1" s="1"/>
  <c r="T1706" i="1"/>
  <c r="U1706" i="1" s="1"/>
  <c r="W1706" i="1" s="1"/>
  <c r="T1398" i="1"/>
  <c r="U1398" i="1" s="1"/>
  <c r="T1668" i="1"/>
  <c r="U1668" i="1" s="1"/>
  <c r="T1890" i="1"/>
  <c r="U1890" i="1" s="1"/>
  <c r="T1590" i="1"/>
  <c r="U1590" i="1" s="1"/>
  <c r="T1822" i="1"/>
  <c r="U1822" i="1" s="1"/>
  <c r="T1509" i="1"/>
  <c r="U1509" i="1" s="1"/>
  <c r="T1749" i="1"/>
  <c r="U1749" i="1" s="1"/>
  <c r="T1401" i="1"/>
  <c r="U1401" i="1" s="1"/>
  <c r="W1401" i="1" s="1"/>
  <c r="T1671" i="1"/>
  <c r="U1671" i="1" s="1"/>
  <c r="T1893" i="1"/>
  <c r="U1893" i="1" s="1"/>
  <c r="T1533" i="1"/>
  <c r="U1533" i="1" s="1"/>
  <c r="W1533" i="1" s="1"/>
  <c r="T1770" i="1"/>
  <c r="U1770" i="1" s="1"/>
  <c r="T1369" i="1"/>
  <c r="U1369" i="1" s="1"/>
  <c r="T1635" i="1"/>
  <c r="U1635" i="1" s="1"/>
  <c r="T1861" i="1"/>
  <c r="U1861" i="1" s="1"/>
  <c r="T1887" i="1"/>
  <c r="U1887" i="1" s="1"/>
  <c r="W1887" i="1" s="1"/>
  <c r="T1624" i="1"/>
  <c r="U1624" i="1" s="1"/>
  <c r="W1624" i="1" s="1"/>
  <c r="T1867" i="1"/>
  <c r="U1867" i="1" s="1"/>
  <c r="T1695" i="1"/>
  <c r="U1695" i="1" s="1"/>
  <c r="W1695" i="1" s="1"/>
  <c r="T1370" i="1"/>
  <c r="U1370" i="1" s="1"/>
  <c r="Z1370" i="1" s="1"/>
  <c r="T1089" i="1"/>
  <c r="U1089" i="1" s="1"/>
  <c r="T809" i="1"/>
  <c r="U809" i="1" s="1"/>
  <c r="T994" i="1"/>
  <c r="U994" i="1" s="1"/>
  <c r="W994" i="1" s="1"/>
  <c r="T762" i="1"/>
  <c r="U762" i="1" s="1"/>
  <c r="T3111" i="1"/>
  <c r="U3111" i="1" s="1"/>
  <c r="T2863" i="1"/>
  <c r="U2863" i="1" s="1"/>
  <c r="T2976" i="1"/>
  <c r="U2976" i="1" s="1"/>
  <c r="T2979" i="1"/>
  <c r="U2979" i="1" s="1"/>
  <c r="T2991" i="1"/>
  <c r="U2991" i="1" s="1"/>
  <c r="T2147" i="1"/>
  <c r="U2147" i="1" s="1"/>
  <c r="T2676" i="1"/>
  <c r="U2676" i="1" s="1"/>
  <c r="T2769" i="1"/>
  <c r="U2769" i="1" s="1"/>
  <c r="W2769" i="1" s="1"/>
  <c r="T2860" i="1"/>
  <c r="U2860" i="1" s="1"/>
  <c r="T1998" i="1"/>
  <c r="U1998" i="1" s="1"/>
  <c r="W1998" i="1" s="1"/>
  <c r="T1950" i="1"/>
  <c r="U1950" i="1" s="1"/>
  <c r="W1950" i="1" s="1"/>
  <c r="T1902" i="1"/>
  <c r="U1902" i="1" s="1"/>
  <c r="W1902" i="1" s="1"/>
  <c r="T2057" i="1"/>
  <c r="U2057" i="1" s="1"/>
  <c r="Z2057" i="1" s="1"/>
  <c r="T2035" i="1"/>
  <c r="U2035" i="1" s="1"/>
  <c r="T2419" i="1"/>
  <c r="U2419" i="1" s="1"/>
  <c r="T2356" i="1"/>
  <c r="U2356" i="1" s="1"/>
  <c r="T2262" i="1"/>
  <c r="U2262" i="1" s="1"/>
  <c r="W2262" i="1" s="1"/>
  <c r="T2328" i="1"/>
  <c r="U2328" i="1" s="1"/>
  <c r="T2534" i="1"/>
  <c r="U2534" i="1" s="1"/>
  <c r="T2471" i="1"/>
  <c r="U2471" i="1" s="1"/>
  <c r="T2135" i="1"/>
  <c r="U2135" i="1" s="1"/>
  <c r="T2143" i="1"/>
  <c r="U2143" i="1" s="1"/>
  <c r="T2492" i="1"/>
  <c r="U2492" i="1" s="1"/>
  <c r="T2565" i="1"/>
  <c r="U2565" i="1" s="1"/>
  <c r="T1244" i="1"/>
  <c r="U1244" i="1" s="1"/>
  <c r="Z1244" i="1" s="1"/>
  <c r="T1371" i="1"/>
  <c r="U1371" i="1" s="1"/>
  <c r="W1371" i="1" s="1"/>
  <c r="T1484" i="1"/>
  <c r="U1484" i="1" s="1"/>
  <c r="T1865" i="1"/>
  <c r="U1865" i="1" s="1"/>
  <c r="W1865" i="1" s="1"/>
  <c r="T1293" i="1"/>
  <c r="U1293" i="1" s="1"/>
  <c r="T1171" i="1"/>
  <c r="U1171" i="1" s="1"/>
  <c r="T1534" i="1"/>
  <c r="U1534" i="1" s="1"/>
  <c r="T1407" i="1"/>
  <c r="U1407" i="1" s="1"/>
  <c r="T1344" i="1"/>
  <c r="U1344" i="1" s="1"/>
  <c r="W1344" i="1" s="1"/>
  <c r="T1329" i="1"/>
  <c r="U1329" i="1" s="1"/>
  <c r="T1255" i="1"/>
  <c r="U1255" i="1" s="1"/>
  <c r="W1255" i="1" s="1"/>
  <c r="T1176" i="1"/>
  <c r="U1176" i="1" s="1"/>
  <c r="T1395" i="1"/>
  <c r="U1395" i="1" s="1"/>
  <c r="T1193" i="1"/>
  <c r="U1193" i="1" s="1"/>
  <c r="T1460" i="1"/>
  <c r="U1460" i="1" s="1"/>
  <c r="Z1460" i="1" s="1"/>
  <c r="T1681" i="1"/>
  <c r="U1681" i="1" s="1"/>
  <c r="T1598" i="1"/>
  <c r="U1598" i="1" s="1"/>
  <c r="T1863" i="1"/>
  <c r="U1863" i="1" s="1"/>
  <c r="T1599" i="1"/>
  <c r="U1599" i="1" s="1"/>
  <c r="T1558" i="1"/>
  <c r="U1558" i="1" s="1"/>
  <c r="T1776" i="1"/>
  <c r="U1776" i="1" s="1"/>
  <c r="W1776" i="1" s="1"/>
  <c r="T1472" i="1"/>
  <c r="U1472" i="1" s="1"/>
  <c r="T1719" i="1"/>
  <c r="U1719" i="1" s="1"/>
  <c r="T1349" i="1"/>
  <c r="U1349" i="1" s="1"/>
  <c r="T1642" i="1"/>
  <c r="U1642" i="1" s="1"/>
  <c r="T1275" i="1"/>
  <c r="U1275" i="1" s="1"/>
  <c r="T1644" i="1"/>
  <c r="U1644" i="1" s="1"/>
  <c r="T1503" i="1"/>
  <c r="U1503" i="1" s="1"/>
  <c r="W1503" i="1" s="1"/>
  <c r="T1781" i="1"/>
  <c r="U1781" i="1" s="1"/>
  <c r="T1504" i="1"/>
  <c r="U1504" i="1" s="1"/>
  <c r="T1746" i="1"/>
  <c r="U1746" i="1" s="1"/>
  <c r="T1456" i="1"/>
  <c r="U1456" i="1" s="1"/>
  <c r="T1708" i="1"/>
  <c r="U1708" i="1" s="1"/>
  <c r="W1708" i="1" s="1"/>
  <c r="T1318" i="1"/>
  <c r="U1318" i="1" s="1"/>
  <c r="T1630" i="1"/>
  <c r="U1630" i="1" s="1"/>
  <c r="T1857" i="1"/>
  <c r="U1857" i="1" s="1"/>
  <c r="T1549" i="1"/>
  <c r="U1549" i="1" s="1"/>
  <c r="T1786" i="1"/>
  <c r="U1786" i="1" s="1"/>
  <c r="T1462" i="1"/>
  <c r="U1462" i="1" s="1"/>
  <c r="T1711" i="1"/>
  <c r="U1711" i="1" s="1"/>
  <c r="T1573" i="1"/>
  <c r="U1573" i="1" s="1"/>
  <c r="T1807" i="1"/>
  <c r="U1807" i="1" s="1"/>
  <c r="T1408" i="1"/>
  <c r="U1408" i="1" s="1"/>
  <c r="W1408" i="1" s="1"/>
  <c r="T1674" i="1"/>
  <c r="U1674" i="1" s="1"/>
  <c r="W1674" i="1" s="1"/>
  <c r="T1895" i="1"/>
  <c r="U1895" i="1" s="1"/>
  <c r="Z1895" i="1" s="1"/>
  <c r="T1605" i="1"/>
  <c r="U1605" i="1" s="1"/>
  <c r="W1605" i="1" s="1"/>
  <c r="T1862" i="1"/>
  <c r="U1862" i="1" s="1"/>
  <c r="W1862" i="1" s="1"/>
  <c r="T1655" i="1"/>
  <c r="U1655" i="1" s="1"/>
  <c r="T1513" i="1"/>
  <c r="U1513" i="1" s="1"/>
  <c r="T1872" i="1"/>
  <c r="U1872" i="1" s="1"/>
  <c r="T744" i="1"/>
  <c r="U744" i="1" s="1"/>
  <c r="T916" i="1"/>
  <c r="U916" i="1" s="1"/>
  <c r="T1121" i="1"/>
  <c r="U1121" i="1" s="1"/>
  <c r="T841" i="1"/>
  <c r="U841" i="1" s="1"/>
  <c r="Z841" i="1" s="1"/>
  <c r="T1026" i="1"/>
  <c r="U1026" i="1" s="1"/>
  <c r="T1051" i="1"/>
  <c r="U1051" i="1" s="1"/>
  <c r="T862" i="1"/>
  <c r="U862" i="1" s="1"/>
  <c r="T1130" i="1"/>
  <c r="U1130" i="1" s="1"/>
  <c r="T954" i="1"/>
  <c r="U954" i="1" s="1"/>
  <c r="W954" i="1" s="1"/>
  <c r="T753" i="1"/>
  <c r="U753" i="1" s="1"/>
  <c r="T985" i="1"/>
  <c r="U985" i="1" s="1"/>
  <c r="W985" i="1" s="1"/>
  <c r="T784" i="1"/>
  <c r="U784" i="1" s="1"/>
  <c r="T1064" i="1"/>
  <c r="U1064" i="1" s="1"/>
  <c r="T891" i="1"/>
  <c r="U891" i="1" s="1"/>
  <c r="Z891" i="1" s="1"/>
  <c r="T1127" i="1"/>
  <c r="U1127" i="1" s="1"/>
  <c r="T951" i="1"/>
  <c r="U951" i="1" s="1"/>
  <c r="T782" i="1"/>
  <c r="U782" i="1" s="1"/>
  <c r="T1062" i="1"/>
  <c r="U1062" i="1" s="1"/>
  <c r="T873" i="1"/>
  <c r="U873" i="1" s="1"/>
  <c r="AF40" i="15"/>
  <c r="AG40" i="15" s="1"/>
  <c r="AM40" i="15" s="1"/>
  <c r="T1045" i="1"/>
  <c r="U1045" i="1" s="1"/>
  <c r="T856" i="1"/>
  <c r="U856" i="1" s="1"/>
  <c r="W856" i="1" s="1"/>
  <c r="T1092" i="1"/>
  <c r="U1092" i="1" s="1"/>
  <c r="T903" i="1"/>
  <c r="U903" i="1" s="1"/>
  <c r="T995" i="1"/>
  <c r="U995" i="1" s="1"/>
  <c r="T794" i="1"/>
  <c r="U794" i="1" s="1"/>
  <c r="T869" i="1"/>
  <c r="U869" i="1" s="1"/>
  <c r="T961" i="1"/>
  <c r="U961" i="1" s="1"/>
  <c r="T1809" i="1"/>
  <c r="U1809" i="1" s="1"/>
  <c r="T1864" i="1"/>
  <c r="U1864" i="1" s="1"/>
  <c r="T1386" i="1"/>
  <c r="U1386" i="1" s="1"/>
  <c r="Z1386" i="1" s="1"/>
  <c r="T1242" i="1"/>
  <c r="U1242" i="1" s="1"/>
  <c r="T1229" i="1"/>
  <c r="U1229" i="1" s="1"/>
  <c r="T1433" i="1"/>
  <c r="U1433" i="1" s="1"/>
  <c r="T1366" i="1"/>
  <c r="U1366" i="1" s="1"/>
  <c r="T1365" i="1"/>
  <c r="U1365" i="1" s="1"/>
  <c r="T1317" i="1"/>
  <c r="U1317" i="1" s="1"/>
  <c r="T1818" i="1"/>
  <c r="U1818" i="1" s="1"/>
  <c r="T1623" i="1"/>
  <c r="U1623" i="1" s="1"/>
  <c r="Z1623" i="1" s="1"/>
  <c r="T1474" i="1"/>
  <c r="U1474" i="1" s="1"/>
  <c r="T1496" i="1"/>
  <c r="U1496" i="1" s="1"/>
  <c r="T1495" i="1"/>
  <c r="U1495" i="1" s="1"/>
  <c r="T1162" i="1"/>
  <c r="U1162" i="1" s="1"/>
  <c r="T1665" i="1"/>
  <c r="U1665" i="1" s="1"/>
  <c r="W1665" i="1" s="1"/>
  <c r="T1507" i="1"/>
  <c r="U1507" i="1" s="1"/>
  <c r="T1271" i="1"/>
  <c r="U1271" i="1" s="1"/>
  <c r="T1253" i="1"/>
  <c r="U1253" i="1" s="1"/>
  <c r="T1611" i="1"/>
  <c r="U1611" i="1" s="1"/>
  <c r="T1282" i="1"/>
  <c r="U1282" i="1" s="1"/>
  <c r="T1249" i="1"/>
  <c r="U1249" i="1" s="1"/>
  <c r="T1260" i="1"/>
  <c r="U1260" i="1" s="1"/>
  <c r="T2524" i="1"/>
  <c r="U2524" i="1" s="1"/>
  <c r="W2524" i="1" s="1"/>
  <c r="T2231" i="1"/>
  <c r="U2231" i="1" s="1"/>
  <c r="T2312" i="1"/>
  <c r="U2312" i="1" s="1"/>
  <c r="T2040" i="1"/>
  <c r="U2040" i="1" s="1"/>
  <c r="T2098" i="1"/>
  <c r="U2098" i="1" s="1"/>
  <c r="Z2098" i="1" s="1"/>
  <c r="T2302" i="1"/>
  <c r="U2302" i="1" s="1"/>
  <c r="W2302" i="1" s="1"/>
  <c r="T2661" i="1"/>
  <c r="U2661" i="1" s="1"/>
  <c r="T2592" i="1"/>
  <c r="U2592" i="1" s="1"/>
  <c r="T3102" i="1"/>
  <c r="U3102" i="1" s="1"/>
  <c r="T2936" i="1"/>
  <c r="U2936" i="1" s="1"/>
  <c r="W2936" i="1" s="1"/>
  <c r="W115" i="1"/>
  <c r="T750" i="1"/>
  <c r="U750" i="1" s="1"/>
  <c r="W750" i="1" s="1"/>
  <c r="T1030" i="1"/>
  <c r="U1030" i="1" s="1"/>
  <c r="T845" i="1"/>
  <c r="U845" i="1" s="1"/>
  <c r="T714" i="1"/>
  <c r="U714" i="1" s="1"/>
  <c r="T1013" i="1"/>
  <c r="U1013" i="1" s="1"/>
  <c r="T828" i="1"/>
  <c r="U828" i="1" s="1"/>
  <c r="T1060" i="1"/>
  <c r="U1060" i="1" s="1"/>
  <c r="T871" i="1"/>
  <c r="U871" i="1" s="1"/>
  <c r="T963" i="1"/>
  <c r="U963" i="1" s="1"/>
  <c r="T730" i="1"/>
  <c r="U730" i="1" s="1"/>
  <c r="W730" i="1" s="1"/>
  <c r="T825" i="1"/>
  <c r="U825" i="1" s="1"/>
  <c r="T900" i="1"/>
  <c r="U900" i="1" s="1"/>
  <c r="T1525" i="1"/>
  <c r="U1525" i="1" s="1"/>
  <c r="T1894" i="1"/>
  <c r="U1894" i="1" s="1"/>
  <c r="T1826" i="1"/>
  <c r="U1826" i="1" s="1"/>
  <c r="T1843" i="1"/>
  <c r="U1843" i="1" s="1"/>
  <c r="AF51" i="15"/>
  <c r="AG51" i="15" s="1"/>
  <c r="AM51" i="15" s="1"/>
  <c r="T1875" i="1"/>
  <c r="U1875" i="1" s="1"/>
  <c r="T1874" i="1"/>
  <c r="U1874" i="1" s="1"/>
  <c r="Z1874" i="1" s="1"/>
  <c r="T1856" i="1"/>
  <c r="U1856" i="1" s="1"/>
  <c r="T1782" i="1"/>
  <c r="U1782" i="1" s="1"/>
  <c r="T1763" i="1"/>
  <c r="U1763" i="1" s="1"/>
  <c r="T1449" i="1"/>
  <c r="U1449" i="1" s="1"/>
  <c r="W1449" i="1" s="1"/>
  <c r="T1384" i="1"/>
  <c r="U1384" i="1" s="1"/>
  <c r="T1290" i="1"/>
  <c r="U1290" i="1" s="1"/>
  <c r="T1178" i="1"/>
  <c r="U1178" i="1" s="1"/>
  <c r="T1846" i="1"/>
  <c r="U1846" i="1" s="1"/>
  <c r="T1553" i="1"/>
  <c r="U1553" i="1" s="1"/>
  <c r="Z1553" i="1" s="1"/>
  <c r="T1443" i="1"/>
  <c r="U1443" i="1" s="1"/>
  <c r="T1143" i="1"/>
  <c r="U1143" i="1" s="1"/>
  <c r="AF62" i="15"/>
  <c r="AG62" i="15" s="1"/>
  <c r="AM62" i="15" s="1"/>
  <c r="T1518" i="1"/>
  <c r="U1518" i="1" s="1"/>
  <c r="AF82" i="15"/>
  <c r="AG82" i="15" s="1"/>
  <c r="AM82" i="15" s="1"/>
  <c r="T1403" i="1"/>
  <c r="U1403" i="1" s="1"/>
  <c r="T2295" i="1"/>
  <c r="U2295" i="1" s="1"/>
  <c r="Z2295" i="1" s="1"/>
  <c r="T2397" i="1"/>
  <c r="U2397" i="1" s="1"/>
  <c r="T1994" i="1"/>
  <c r="U1994" i="1" s="1"/>
  <c r="Z1994" i="1" s="1"/>
  <c r="T2451" i="1"/>
  <c r="U2451" i="1" s="1"/>
  <c r="T2416" i="1"/>
  <c r="U2416" i="1" s="1"/>
  <c r="T2094" i="1"/>
  <c r="U2094" i="1" s="1"/>
  <c r="W2094" i="1" s="1"/>
  <c r="T2792" i="1"/>
  <c r="U2792" i="1" s="1"/>
  <c r="T1959" i="1"/>
  <c r="U1959" i="1" s="1"/>
  <c r="T2680" i="1"/>
  <c r="U2680" i="1" s="1"/>
  <c r="T2730" i="1"/>
  <c r="U2730" i="1" s="1"/>
  <c r="Z1101" i="1"/>
  <c r="T909" i="1"/>
  <c r="U909" i="1" s="1"/>
  <c r="T1129" i="1"/>
  <c r="U1129" i="1" s="1"/>
  <c r="T940" i="1"/>
  <c r="U940" i="1" s="1"/>
  <c r="T736" i="1"/>
  <c r="U736" i="1" s="1"/>
  <c r="W736" i="1" s="1"/>
  <c r="T1016" i="1"/>
  <c r="U1016" i="1" s="1"/>
  <c r="T847" i="1"/>
  <c r="U847" i="1" s="1"/>
  <c r="T1079" i="1"/>
  <c r="U1079" i="1" s="1"/>
  <c r="T906" i="1"/>
  <c r="U906" i="1" s="1"/>
  <c r="T734" i="1"/>
  <c r="U734" i="1" s="1"/>
  <c r="T1014" i="1"/>
  <c r="U1014" i="1" s="1"/>
  <c r="W1014" i="1" s="1"/>
  <c r="T829" i="1"/>
  <c r="U829" i="1" s="1"/>
  <c r="W829" i="1" s="1"/>
  <c r="T707" i="1"/>
  <c r="U707" i="1" s="1"/>
  <c r="T997" i="1"/>
  <c r="U997" i="1" s="1"/>
  <c r="T812" i="1"/>
  <c r="U812" i="1" s="1"/>
  <c r="T1044" i="1"/>
  <c r="U1044" i="1" s="1"/>
  <c r="T855" i="1"/>
  <c r="U855" i="1" s="1"/>
  <c r="Z855" i="1" s="1"/>
  <c r="T1139" i="1"/>
  <c r="U1139" i="1" s="1"/>
  <c r="T947" i="1"/>
  <c r="U947" i="1" s="1"/>
  <c r="T1122" i="1"/>
  <c r="U1122" i="1" s="1"/>
  <c r="T777" i="1"/>
  <c r="U777" i="1" s="1"/>
  <c r="W777" i="1" s="1"/>
  <c r="T868" i="1"/>
  <c r="U868" i="1" s="1"/>
  <c r="W868" i="1" s="1"/>
  <c r="T1797" i="1"/>
  <c r="U1797" i="1" s="1"/>
  <c r="T1762" i="1"/>
  <c r="U1762" i="1" s="1"/>
  <c r="T1772" i="1"/>
  <c r="U1772" i="1" s="1"/>
  <c r="T1825" i="1"/>
  <c r="U1825" i="1" s="1"/>
  <c r="T1859" i="1"/>
  <c r="U1859" i="1" s="1"/>
  <c r="T1823" i="1"/>
  <c r="U1823" i="1" s="1"/>
  <c r="T1840" i="1"/>
  <c r="U1840" i="1" s="1"/>
  <c r="T1802" i="1"/>
  <c r="U1802" i="1" s="1"/>
  <c r="T1764" i="1"/>
  <c r="U1764" i="1" s="1"/>
  <c r="W1764" i="1" s="1"/>
  <c r="T1704" i="1"/>
  <c r="U1704" i="1" s="1"/>
  <c r="W1704" i="1" s="1"/>
  <c r="T1350" i="1"/>
  <c r="U1350" i="1" s="1"/>
  <c r="T1301" i="1"/>
  <c r="U1301" i="1" s="1"/>
  <c r="T1883" i="1"/>
  <c r="U1883" i="1" s="1"/>
  <c r="T1847" i="1"/>
  <c r="U1847" i="1" s="1"/>
  <c r="T1792" i="1"/>
  <c r="U1792" i="1" s="1"/>
  <c r="T1492" i="1"/>
  <c r="U1492" i="1" s="1"/>
  <c r="T1379" i="1"/>
  <c r="U1379" i="1" s="1"/>
  <c r="T1422" i="1"/>
  <c r="U1422" i="1" s="1"/>
  <c r="T1323" i="1"/>
  <c r="U1323" i="1" s="1"/>
  <c r="AF68" i="15"/>
  <c r="AG68" i="15" s="1"/>
  <c r="AM68" i="15" s="1"/>
  <c r="T2249" i="1"/>
  <c r="U2249" i="1" s="1"/>
  <c r="T2470" i="1"/>
  <c r="U2470" i="1" s="1"/>
  <c r="W2470" i="1" s="1"/>
  <c r="T2326" i="1"/>
  <c r="U2326" i="1" s="1"/>
  <c r="T2387" i="1"/>
  <c r="U2387" i="1" s="1"/>
  <c r="T2320" i="1"/>
  <c r="U2320" i="1" s="1"/>
  <c r="T1977" i="1"/>
  <c r="U1977" i="1" s="1"/>
  <c r="W1977" i="1" s="1"/>
  <c r="T2857" i="1"/>
  <c r="U2857" i="1" s="1"/>
  <c r="T2995" i="1"/>
  <c r="U2995" i="1" s="1"/>
  <c r="T2866" i="1"/>
  <c r="U2866" i="1" s="1"/>
  <c r="T2798" i="1"/>
  <c r="U2798" i="1" s="1"/>
  <c r="T2167" i="1"/>
  <c r="U2167" i="1" s="1"/>
  <c r="Z2167" i="1" s="1"/>
  <c r="T2294" i="1"/>
  <c r="U2294" i="1" s="1"/>
  <c r="T2211" i="1"/>
  <c r="U2211" i="1" s="1"/>
  <c r="Z2211" i="1" s="1"/>
  <c r="T2134" i="1"/>
  <c r="U2134" i="1" s="1"/>
  <c r="T2220" i="1"/>
  <c r="U2220" i="1" s="1"/>
  <c r="T1981" i="1"/>
  <c r="U1981" i="1" s="1"/>
  <c r="T2615" i="1"/>
  <c r="U2615" i="1" s="1"/>
  <c r="T2847" i="1"/>
  <c r="U2847" i="1" s="1"/>
  <c r="W604" i="1"/>
  <c r="T984" i="1"/>
  <c r="U984" i="1" s="1"/>
  <c r="T815" i="1"/>
  <c r="U815" i="1" s="1"/>
  <c r="T1047" i="1"/>
  <c r="U1047" i="1" s="1"/>
  <c r="Z1047" i="1" s="1"/>
  <c r="T874" i="1"/>
  <c r="U874" i="1" s="1"/>
  <c r="T982" i="1"/>
  <c r="U982" i="1" s="1"/>
  <c r="W982" i="1" s="1"/>
  <c r="T797" i="1"/>
  <c r="U797" i="1" s="1"/>
  <c r="T610" i="1"/>
  <c r="U610" i="1" s="1"/>
  <c r="W610" i="1" s="1"/>
  <c r="T965" i="1"/>
  <c r="U965" i="1" s="1"/>
  <c r="T780" i="1"/>
  <c r="U780" i="1" s="1"/>
  <c r="T1012" i="1"/>
  <c r="U1012" i="1" s="1"/>
  <c r="T827" i="1"/>
  <c r="U827" i="1" s="1"/>
  <c r="T1107" i="1"/>
  <c r="U1107" i="1" s="1"/>
  <c r="Z1107" i="1" s="1"/>
  <c r="T918" i="1"/>
  <c r="U918" i="1" s="1"/>
  <c r="W918" i="1" s="1"/>
  <c r="T1090" i="1"/>
  <c r="U1090" i="1" s="1"/>
  <c r="T729" i="1"/>
  <c r="U729" i="1" s="1"/>
  <c r="T776" i="1"/>
  <c r="U776" i="1" s="1"/>
  <c r="T1243" i="1"/>
  <c r="U1243" i="1" s="1"/>
  <c r="T1616" i="1"/>
  <c r="U1616" i="1" s="1"/>
  <c r="T1694" i="1"/>
  <c r="U1694" i="1" s="1"/>
  <c r="W1694" i="1" s="1"/>
  <c r="T1732" i="1"/>
  <c r="U1732" i="1" s="1"/>
  <c r="T1750" i="1"/>
  <c r="U1750" i="1" s="1"/>
  <c r="T1767" i="1"/>
  <c r="U1767" i="1" s="1"/>
  <c r="T1728" i="1"/>
  <c r="U1728" i="1" s="1"/>
  <c r="W1728" i="1" s="1"/>
  <c r="T1727" i="1"/>
  <c r="U1727" i="1" s="1"/>
  <c r="T1667" i="1"/>
  <c r="U1667" i="1" s="1"/>
  <c r="T1565" i="1"/>
  <c r="U1565" i="1" s="1"/>
  <c r="T1194" i="1"/>
  <c r="U1194" i="1" s="1"/>
  <c r="T1812" i="1"/>
  <c r="U1812" i="1" s="1"/>
  <c r="T1775" i="1"/>
  <c r="U1775" i="1" s="1"/>
  <c r="T1656" i="1"/>
  <c r="U1656" i="1" s="1"/>
  <c r="W1656" i="1" s="1"/>
  <c r="T1444" i="1"/>
  <c r="U1444" i="1" s="1"/>
  <c r="T1272" i="1"/>
  <c r="U1272" i="1" s="1"/>
  <c r="W1272" i="1" s="1"/>
  <c r="T1377" i="1"/>
  <c r="U1377" i="1" s="1"/>
  <c r="T1295" i="1"/>
  <c r="U1295" i="1" s="1"/>
  <c r="T1251" i="1"/>
  <c r="U1251" i="1" s="1"/>
  <c r="Z1251" i="1" s="1"/>
  <c r="T1849" i="1"/>
  <c r="U1849" i="1" s="1"/>
  <c r="T2569" i="1"/>
  <c r="U2569" i="1" s="1"/>
  <c r="T2141" i="1"/>
  <c r="U2141" i="1" s="1"/>
  <c r="T2357" i="1"/>
  <c r="U2357" i="1" s="1"/>
  <c r="W2357" i="1" s="1"/>
  <c r="T2198" i="1"/>
  <c r="U2198" i="1" s="1"/>
  <c r="T2081" i="1"/>
  <c r="U2081" i="1" s="1"/>
  <c r="Z2081" i="1" s="1"/>
  <c r="T2116" i="1"/>
  <c r="U2116" i="1" s="1"/>
  <c r="W2116" i="1" s="1"/>
  <c r="T2539" i="1"/>
  <c r="U2539" i="1" s="1"/>
  <c r="T3083" i="1"/>
  <c r="U3083" i="1" s="1"/>
  <c r="T2790" i="1"/>
  <c r="U2790" i="1" s="1"/>
  <c r="AF115" i="15"/>
  <c r="AG115" i="15" s="1"/>
  <c r="AM115" i="15" s="1"/>
  <c r="Z258" i="1"/>
  <c r="W187" i="1"/>
  <c r="W991" i="1"/>
  <c r="T1070" i="1"/>
  <c r="U1070" i="1" s="1"/>
  <c r="T881" i="1"/>
  <c r="U881" i="1" s="1"/>
  <c r="T1827" i="1"/>
  <c r="U1827" i="1" s="1"/>
  <c r="T955" i="1"/>
  <c r="U955" i="1" s="1"/>
  <c r="T754" i="1"/>
  <c r="U754" i="1" s="1"/>
  <c r="T1034" i="1"/>
  <c r="U1034" i="1" s="1"/>
  <c r="T861" i="1"/>
  <c r="U861" i="1" s="1"/>
  <c r="T1081" i="1"/>
  <c r="U1081" i="1" s="1"/>
  <c r="T892" i="1"/>
  <c r="U892" i="1" s="1"/>
  <c r="W892" i="1" s="1"/>
  <c r="AF42" i="15"/>
  <c r="AG42" i="15" s="1"/>
  <c r="AM42" i="15" s="1"/>
  <c r="T799" i="1"/>
  <c r="U799" i="1" s="1"/>
  <c r="AF41" i="15"/>
  <c r="AG41" i="15" s="1"/>
  <c r="AM41" i="15" s="1"/>
  <c r="T966" i="1"/>
  <c r="U966" i="1" s="1"/>
  <c r="T781" i="1"/>
  <c r="U781" i="1" s="1"/>
  <c r="W781" i="1" s="1"/>
  <c r="T1141" i="1"/>
  <c r="U1141" i="1" s="1"/>
  <c r="T949" i="1"/>
  <c r="U949" i="1" s="1"/>
  <c r="W949" i="1" s="1"/>
  <c r="T764" i="1"/>
  <c r="U764" i="1" s="1"/>
  <c r="W764" i="1" s="1"/>
  <c r="T996" i="1"/>
  <c r="U996" i="1" s="1"/>
  <c r="Z996" i="1" s="1"/>
  <c r="T811" i="1"/>
  <c r="U811" i="1" s="1"/>
  <c r="W811" i="1" s="1"/>
  <c r="T1091" i="1"/>
  <c r="U1091" i="1" s="1"/>
  <c r="T902" i="1"/>
  <c r="U902" i="1" s="1"/>
  <c r="T1058" i="1"/>
  <c r="U1058" i="1" s="1"/>
  <c r="AF38" i="15"/>
  <c r="AG38" i="15" s="1"/>
  <c r="AM38" i="15" s="1"/>
  <c r="T760" i="1"/>
  <c r="U760" i="1" s="1"/>
  <c r="W760" i="1" s="1"/>
  <c r="AF78" i="15"/>
  <c r="AG78" i="15" s="1"/>
  <c r="AM78" i="15" s="1"/>
  <c r="T1852" i="1"/>
  <c r="U1852" i="1" s="1"/>
  <c r="Z1852" i="1" s="1"/>
  <c r="T1654" i="1"/>
  <c r="U1654" i="1" s="1"/>
  <c r="T1672" i="1"/>
  <c r="U1672" i="1" s="1"/>
  <c r="T1731" i="1"/>
  <c r="U1731" i="1" s="1"/>
  <c r="W1731" i="1" s="1"/>
  <c r="T1710" i="1"/>
  <c r="U1710" i="1" s="1"/>
  <c r="T1669" i="1"/>
  <c r="U1669" i="1" s="1"/>
  <c r="T1687" i="1"/>
  <c r="U1687" i="1" s="1"/>
  <c r="T1607" i="1"/>
  <c r="U1607" i="1" s="1"/>
  <c r="Z1607" i="1" s="1"/>
  <c r="T1526" i="1"/>
  <c r="U1526" i="1" s="1"/>
  <c r="T1814" i="1"/>
  <c r="U1814" i="1" s="1"/>
  <c r="T1759" i="1"/>
  <c r="U1759" i="1" s="1"/>
  <c r="T1758" i="1"/>
  <c r="U1758" i="1" s="1"/>
  <c r="T1717" i="1"/>
  <c r="U1717" i="1" s="1"/>
  <c r="T1618" i="1"/>
  <c r="U1618" i="1" s="1"/>
  <c r="T1380" i="1"/>
  <c r="U1380" i="1" s="1"/>
  <c r="T1208" i="1"/>
  <c r="U1208" i="1" s="1"/>
  <c r="T1313" i="1"/>
  <c r="U1313" i="1" s="1"/>
  <c r="T1204" i="1"/>
  <c r="U1204" i="1" s="1"/>
  <c r="W1204" i="1" s="1"/>
  <c r="T1219" i="1"/>
  <c r="U1219" i="1" s="1"/>
  <c r="Z1219" i="1" s="1"/>
  <c r="T1753" i="1"/>
  <c r="U1753" i="1" s="1"/>
  <c r="T1199" i="1"/>
  <c r="U1199" i="1" s="1"/>
  <c r="T2245" i="1"/>
  <c r="U2245" i="1" s="1"/>
  <c r="T2269" i="1"/>
  <c r="U2269" i="1" s="1"/>
  <c r="T2042" i="1"/>
  <c r="U2042" i="1" s="1"/>
  <c r="Z2042" i="1" s="1"/>
  <c r="T2530" i="1"/>
  <c r="U2530" i="1" s="1"/>
  <c r="T1980" i="1"/>
  <c r="U1980" i="1" s="1"/>
  <c r="W1980" i="1" s="1"/>
  <c r="T2363" i="1"/>
  <c r="U2363" i="1" s="1"/>
  <c r="T3022" i="1"/>
  <c r="U3022" i="1" s="1"/>
  <c r="Z3022" i="1" s="1"/>
  <c r="T2604" i="1"/>
  <c r="U2604" i="1" s="1"/>
  <c r="T3099" i="1"/>
  <c r="U3099" i="1" s="1"/>
  <c r="T2975" i="1"/>
  <c r="U2975" i="1" s="1"/>
  <c r="W835" i="1"/>
  <c r="T767" i="1"/>
  <c r="U767" i="1" s="1"/>
  <c r="T1015" i="1"/>
  <c r="U1015" i="1" s="1"/>
  <c r="T846" i="1"/>
  <c r="U846" i="1" s="1"/>
  <c r="T1126" i="1"/>
  <c r="U1126" i="1" s="1"/>
  <c r="T937" i="1"/>
  <c r="U937" i="1" s="1"/>
  <c r="T749" i="1"/>
  <c r="U749" i="1" s="1"/>
  <c r="T1109" i="1"/>
  <c r="U1109" i="1" s="1"/>
  <c r="T732" i="1"/>
  <c r="U732" i="1" s="1"/>
  <c r="T964" i="1"/>
  <c r="U964" i="1" s="1"/>
  <c r="W964" i="1" s="1"/>
  <c r="T779" i="1"/>
  <c r="U779" i="1" s="1"/>
  <c r="T1059" i="1"/>
  <c r="U1059" i="1" s="1"/>
  <c r="T870" i="1"/>
  <c r="U870" i="1" s="1"/>
  <c r="T1010" i="1"/>
  <c r="U1010" i="1" s="1"/>
  <c r="T1105" i="1"/>
  <c r="U1105" i="1" s="1"/>
  <c r="T1816" i="1"/>
  <c r="U1816" i="1" s="1"/>
  <c r="T1868" i="1"/>
  <c r="U1868" i="1" s="1"/>
  <c r="T1424" i="1"/>
  <c r="U1424" i="1" s="1"/>
  <c r="T1535" i="1"/>
  <c r="U1535" i="1" s="1"/>
  <c r="T1594" i="1"/>
  <c r="U1594" i="1" s="1"/>
  <c r="T1632" i="1"/>
  <c r="U1632" i="1" s="1"/>
  <c r="W1632" i="1" s="1"/>
  <c r="T1591" i="1"/>
  <c r="U1591" i="1" s="1"/>
  <c r="W1591" i="1" s="1"/>
  <c r="T1610" i="1"/>
  <c r="U1610" i="1" s="1"/>
  <c r="T1567" i="1"/>
  <c r="U1567" i="1" s="1"/>
  <c r="T1527" i="1"/>
  <c r="U1527" i="1" s="1"/>
  <c r="T1394" i="1"/>
  <c r="U1394" i="1" s="1"/>
  <c r="T1682" i="1"/>
  <c r="U1682" i="1" s="1"/>
  <c r="W1682" i="1" s="1"/>
  <c r="T1679" i="1"/>
  <c r="U1679" i="1" s="1"/>
  <c r="T1619" i="1"/>
  <c r="U1619" i="1" s="1"/>
  <c r="T1466" i="1"/>
  <c r="U1466" i="1" s="1"/>
  <c r="T1241" i="1"/>
  <c r="U1241" i="1" s="1"/>
  <c r="T1160" i="1"/>
  <c r="U1160" i="1" s="1"/>
  <c r="Z1160" i="1" s="1"/>
  <c r="AF60" i="15"/>
  <c r="AG60" i="15" s="1"/>
  <c r="AM60" i="15" s="1"/>
  <c r="T1561" i="1"/>
  <c r="U1561" i="1" s="1"/>
  <c r="T1278" i="1"/>
  <c r="U1278" i="1" s="1"/>
  <c r="T2529" i="1"/>
  <c r="U2529" i="1" s="1"/>
  <c r="T2285" i="1"/>
  <c r="U2285" i="1" s="1"/>
  <c r="T2558" i="1"/>
  <c r="U2558" i="1" s="1"/>
  <c r="T2468" i="1"/>
  <c r="U2468" i="1" s="1"/>
  <c r="T2402" i="1"/>
  <c r="U2402" i="1" s="1"/>
  <c r="Z2402" i="1" s="1"/>
  <c r="T2287" i="1"/>
  <c r="U2287" i="1" s="1"/>
  <c r="T2111" i="1"/>
  <c r="U2111" i="1" s="1"/>
  <c r="T2609" i="1"/>
  <c r="U2609" i="1" s="1"/>
  <c r="T2784" i="1"/>
  <c r="U2784" i="1" s="1"/>
  <c r="W2784" i="1" s="1"/>
  <c r="I7" i="4"/>
  <c r="I19" i="4"/>
  <c r="I12" i="4"/>
  <c r="I25" i="4"/>
  <c r="I37" i="4"/>
  <c r="I3" i="4"/>
  <c r="I17" i="4"/>
  <c r="I13" i="4"/>
  <c r="I28" i="4"/>
  <c r="I18" i="4"/>
  <c r="I39" i="4"/>
  <c r="I51" i="4"/>
  <c r="I63" i="4"/>
  <c r="I75" i="4"/>
  <c r="I14" i="4"/>
  <c r="I29" i="4"/>
  <c r="I5" i="4"/>
  <c r="I23" i="4"/>
  <c r="I34" i="4"/>
  <c r="I42" i="4"/>
  <c r="I8" i="4"/>
  <c r="I30" i="4"/>
  <c r="I49" i="4"/>
  <c r="I50" i="4"/>
  <c r="I64" i="4"/>
  <c r="I10" i="4"/>
  <c r="I21" i="4"/>
  <c r="I35" i="4"/>
  <c r="I41" i="4"/>
  <c r="I47" i="4"/>
  <c r="I56" i="4"/>
  <c r="I65" i="4"/>
  <c r="I79" i="4"/>
  <c r="I85" i="4"/>
  <c r="I11" i="4"/>
  <c r="I15" i="4"/>
  <c r="I40" i="4"/>
  <c r="I52" i="4"/>
  <c r="I66" i="4"/>
  <c r="I4" i="4"/>
  <c r="I24" i="4"/>
  <c r="I46" i="4"/>
  <c r="I57" i="4"/>
  <c r="I71" i="4"/>
  <c r="I26" i="4"/>
  <c r="I59" i="4"/>
  <c r="I80" i="4"/>
  <c r="I72" i="4"/>
  <c r="I16" i="4"/>
  <c r="I38" i="4"/>
  <c r="I55" i="4"/>
  <c r="I69" i="4"/>
  <c r="I62" i="4"/>
  <c r="I2" i="4"/>
  <c r="I33" i="4"/>
  <c r="I32" i="4"/>
  <c r="I45" i="4"/>
  <c r="I48" i="4"/>
  <c r="I53" i="4"/>
  <c r="I9" i="4"/>
  <c r="I44" i="4"/>
  <c r="I20" i="4"/>
  <c r="I27" i="4"/>
  <c r="I43" i="4"/>
  <c r="I67" i="4"/>
  <c r="I73" i="4"/>
  <c r="I81" i="4"/>
  <c r="I6" i="4"/>
  <c r="I31" i="4"/>
  <c r="I54" i="4"/>
  <c r="I61" i="4"/>
  <c r="I70" i="4"/>
  <c r="I76" i="4"/>
  <c r="I58" i="4"/>
  <c r="I36" i="4"/>
  <c r="I84" i="4"/>
  <c r="I22" i="4"/>
  <c r="I77" i="4"/>
  <c r="I83" i="4"/>
  <c r="I78" i="4"/>
  <c r="I60" i="4"/>
  <c r="I68" i="4"/>
  <c r="I74" i="4"/>
  <c r="I82" i="4"/>
  <c r="H83" i="4"/>
  <c r="H67" i="4"/>
  <c r="O7" i="13"/>
  <c r="P7" i="13" s="1"/>
  <c r="Z312" i="19"/>
  <c r="H12" i="4"/>
  <c r="H3" i="4"/>
  <c r="H17" i="4"/>
  <c r="H30" i="4"/>
  <c r="H8" i="4"/>
  <c r="H23" i="4"/>
  <c r="H4" i="4"/>
  <c r="H18" i="4"/>
  <c r="H21" i="4"/>
  <c r="H33" i="4"/>
  <c r="H9" i="4"/>
  <c r="H15" i="4"/>
  <c r="H44" i="4"/>
  <c r="H56" i="4"/>
  <c r="H68" i="4"/>
  <c r="H80" i="4"/>
  <c r="H35" i="4"/>
  <c r="H41" i="4"/>
  <c r="H20" i="4"/>
  <c r="H27" i="4"/>
  <c r="H47" i="4"/>
  <c r="H22" i="4"/>
  <c r="H32" i="4"/>
  <c r="H45" i="4"/>
  <c r="H53" i="4"/>
  <c r="H2" i="4"/>
  <c r="H6" i="4"/>
  <c r="H29" i="4"/>
  <c r="H31" i="4"/>
  <c r="H42" i="4"/>
  <c r="H55" i="4"/>
  <c r="H14" i="4"/>
  <c r="H26" i="4"/>
  <c r="H61" i="4"/>
  <c r="H70" i="4"/>
  <c r="H24" i="4"/>
  <c r="H28" i="4"/>
  <c r="H46" i="4"/>
  <c r="H57" i="4"/>
  <c r="H71" i="4"/>
  <c r="H19" i="4"/>
  <c r="H39" i="4"/>
  <c r="H62" i="4"/>
  <c r="H76" i="4"/>
  <c r="H11" i="4"/>
  <c r="H40" i="4"/>
  <c r="H16" i="4"/>
  <c r="H38" i="4"/>
  <c r="H69" i="4"/>
  <c r="H75" i="4"/>
  <c r="H13" i="4"/>
  <c r="H25" i="4"/>
  <c r="H66" i="4"/>
  <c r="H78" i="4"/>
  <c r="H52" i="4"/>
  <c r="H64" i="4"/>
  <c r="H10" i="4"/>
  <c r="H58" i="4"/>
  <c r="H60" i="4"/>
  <c r="H77" i="4"/>
  <c r="H49" i="4"/>
  <c r="H36" i="4"/>
  <c r="H54" i="4"/>
  <c r="H63" i="4"/>
  <c r="H65" i="4"/>
  <c r="H59" i="4"/>
  <c r="H7" i="4"/>
  <c r="H84" i="4"/>
  <c r="H73" i="4"/>
  <c r="H37" i="4"/>
  <c r="H81" i="4"/>
  <c r="H43" i="4"/>
  <c r="H72" i="4"/>
  <c r="H5" i="4"/>
  <c r="H34" i="4"/>
  <c r="H51" i="4"/>
  <c r="H74" i="4"/>
  <c r="H82" i="4"/>
  <c r="H48" i="4"/>
  <c r="H79" i="4"/>
  <c r="H85" i="4"/>
  <c r="O14" i="13"/>
  <c r="P14" i="13" s="1"/>
  <c r="Z7" i="19"/>
  <c r="Z163" i="19"/>
  <c r="Z175" i="19"/>
  <c r="Z211" i="19"/>
  <c r="Z1516" i="1"/>
  <c r="Z1324" i="1"/>
  <c r="Z17" i="19"/>
  <c r="Z137" i="19"/>
  <c r="Z233" i="19"/>
  <c r="Z269" i="19"/>
  <c r="O39" i="13"/>
  <c r="P39" i="13" s="1"/>
  <c r="O38" i="13"/>
  <c r="P38" i="13" s="1"/>
  <c r="Z7186" i="1"/>
  <c r="Z7247" i="1"/>
  <c r="Z7211" i="1"/>
  <c r="Z7350" i="1"/>
  <c r="Z7110" i="1"/>
  <c r="Z6760" i="1"/>
  <c r="Z7205" i="1"/>
  <c r="Z7098" i="1"/>
  <c r="Z7212" i="1"/>
  <c r="Z7188" i="1"/>
  <c r="Z7164" i="1"/>
  <c r="Z7032" i="1"/>
  <c r="Z491" i="19"/>
  <c r="Z391" i="19"/>
  <c r="Z191" i="19"/>
  <c r="Z41" i="19"/>
  <c r="Z343" i="19"/>
  <c r="W4325" i="1"/>
  <c r="Z4325" i="1"/>
  <c r="W4174" i="1"/>
  <c r="Z4174" i="1"/>
  <c r="W5085" i="1"/>
  <c r="Z5085" i="1"/>
  <c r="W5266" i="1"/>
  <c r="Z5266" i="1"/>
  <c r="W4949" i="1"/>
  <c r="Z4949" i="1"/>
  <c r="Z5076" i="1"/>
  <c r="W5076" i="1"/>
  <c r="Z5038" i="1"/>
  <c r="W5038" i="1"/>
  <c r="Z3060" i="1"/>
  <c r="W3060" i="1"/>
  <c r="Z3381" i="1"/>
  <c r="W3381" i="1"/>
  <c r="W4185" i="1"/>
  <c r="W7348" i="1"/>
  <c r="Z7348" i="1"/>
  <c r="W157" i="1"/>
  <c r="Z157" i="1"/>
  <c r="Z1826" i="1"/>
  <c r="W1826" i="1"/>
  <c r="W1193" i="1"/>
  <c r="Z1193" i="1"/>
  <c r="W1312" i="1"/>
  <c r="Z1312" i="1"/>
  <c r="W2745" i="1"/>
  <c r="Z2745" i="1"/>
  <c r="Z3664" i="1"/>
  <c r="W3664" i="1"/>
  <c r="Z2237" i="1"/>
  <c r="W2237" i="1"/>
  <c r="W3976" i="1"/>
  <c r="W4343" i="1"/>
  <c r="W3111" i="1"/>
  <c r="Z3111" i="1"/>
  <c r="Z641" i="1"/>
  <c r="W641" i="1"/>
  <c r="Z2484" i="1"/>
  <c r="W2484" i="1"/>
  <c r="W406" i="1"/>
  <c r="Z1862" i="1"/>
  <c r="Z2151" i="1"/>
  <c r="W2039" i="1"/>
  <c r="W773" i="1"/>
  <c r="Z1038" i="1"/>
  <c r="Z777" i="1"/>
  <c r="Z967" i="1"/>
  <c r="W798" i="1"/>
  <c r="W1949" i="1"/>
  <c r="Z1938" i="1"/>
  <c r="W2689" i="1"/>
  <c r="W1769" i="1"/>
  <c r="W2595" i="1"/>
  <c r="W2315" i="1"/>
  <c r="Z72" i="1"/>
  <c r="Z1396" i="1"/>
  <c r="Z1360" i="1"/>
  <c r="Z1252" i="1"/>
  <c r="Z1014" i="1"/>
  <c r="Z1002" i="1"/>
  <c r="Z954" i="1"/>
  <c r="Z858" i="1"/>
  <c r="Z750" i="1"/>
  <c r="Z1346" i="1"/>
  <c r="W1027" i="1"/>
  <c r="Z1734" i="1"/>
  <c r="W1080" i="1"/>
  <c r="Z736" i="1"/>
  <c r="W2625" i="1"/>
  <c r="Z2043" i="1"/>
  <c r="W1956" i="1"/>
  <c r="Z907" i="1"/>
  <c r="Z7062" i="1"/>
  <c r="Z7358" i="1"/>
  <c r="W1131" i="1"/>
  <c r="W1787" i="1"/>
  <c r="Z1695" i="1"/>
  <c r="Z1515" i="1"/>
  <c r="W2167" i="1"/>
  <c r="W855" i="1"/>
  <c r="W364" i="1"/>
  <c r="Z2769" i="1"/>
  <c r="Z2499" i="1"/>
  <c r="Z2192" i="1"/>
  <c r="W1481" i="1"/>
  <c r="Z1383" i="1"/>
  <c r="Z1028" i="1"/>
  <c r="Z1942" i="1"/>
  <c r="Z7184" i="1"/>
  <c r="Z7361" i="1"/>
  <c r="Z7349" i="1"/>
  <c r="Z7097" i="1"/>
  <c r="Z7025" i="1"/>
  <c r="Z433" i="1"/>
  <c r="W2300" i="1"/>
  <c r="Z1277" i="1"/>
  <c r="W1007" i="1"/>
  <c r="W1386" i="1"/>
  <c r="Z7063" i="1"/>
  <c r="W1160" i="1"/>
  <c r="Z2223" i="1"/>
  <c r="Z1978" i="1"/>
  <c r="Z7057" i="1"/>
  <c r="W1691" i="1"/>
  <c r="W1331" i="1"/>
  <c r="Z1180" i="1"/>
  <c r="W2081" i="1"/>
  <c r="Z1552" i="1"/>
  <c r="Z2748" i="1"/>
  <c r="Z7087" i="1"/>
  <c r="Z696" i="1"/>
  <c r="Z1446" i="1"/>
  <c r="Z7068" i="1"/>
  <c r="W1336" i="1"/>
  <c r="Z7283" i="1"/>
  <c r="Z499" i="1"/>
  <c r="Z343" i="1"/>
  <c r="Z992" i="1"/>
  <c r="Z980" i="1"/>
  <c r="Z752" i="1"/>
  <c r="Z1708" i="1"/>
  <c r="Z1468" i="1"/>
  <c r="W7440" i="1"/>
  <c r="Z7326" i="1"/>
  <c r="Z2598" i="1"/>
  <c r="W801" i="1"/>
  <c r="W1381" i="1"/>
  <c r="Z7302" i="1"/>
  <c r="W4395" i="1"/>
  <c r="Z4395" i="1"/>
  <c r="W4288" i="1"/>
  <c r="Z4288" i="1"/>
  <c r="W4205" i="1"/>
  <c r="Z4205" i="1"/>
  <c r="W4009" i="1"/>
  <c r="Z4009" i="1"/>
  <c r="W4394" i="1"/>
  <c r="Z4394" i="1"/>
  <c r="Z4162" i="1"/>
  <c r="W4162" i="1"/>
  <c r="W3922" i="1"/>
  <c r="W4617" i="1"/>
  <c r="Z4044" i="1"/>
  <c r="W4225" i="1"/>
  <c r="W6424" i="1"/>
  <c r="W5604" i="1"/>
  <c r="Z3359" i="1"/>
  <c r="W5382" i="1"/>
  <c r="W4096" i="1"/>
  <c r="Z6073" i="1"/>
  <c r="W4923" i="1"/>
  <c r="W1205" i="1"/>
  <c r="Z1205" i="1"/>
  <c r="Z2201" i="1"/>
  <c r="W2201" i="1"/>
  <c r="Z2199" i="1"/>
  <c r="W2199" i="1"/>
  <c r="Z3934" i="1"/>
  <c r="W5665" i="1"/>
  <c r="Z4247" i="1"/>
  <c r="Z4301" i="1"/>
  <c r="W5149" i="1"/>
  <c r="Z4202" i="1"/>
  <c r="Z4292" i="1"/>
  <c r="Z4352" i="1"/>
  <c r="W4526" i="1"/>
  <c r="Z3886" i="1"/>
  <c r="Z539" i="1"/>
  <c r="Z5996" i="1"/>
  <c r="W4296" i="1"/>
  <c r="Z3387" i="1"/>
  <c r="Z1288" i="1"/>
  <c r="W1288" i="1"/>
  <c r="Z2670" i="1"/>
  <c r="W2670" i="1"/>
  <c r="Z2959" i="1"/>
  <c r="W2959" i="1"/>
  <c r="Z3019" i="1"/>
  <c r="W3019" i="1"/>
  <c r="Z1991" i="1"/>
  <c r="W1991" i="1"/>
  <c r="Z2591" i="1"/>
  <c r="W2591" i="1"/>
  <c r="W2823" i="1"/>
  <c r="Z5624" i="1"/>
  <c r="Z5334" i="1"/>
  <c r="Z5622" i="1"/>
  <c r="W4607" i="1"/>
  <c r="W3213" i="1"/>
  <c r="Z6178" i="1"/>
  <c r="W5926" i="1"/>
  <c r="Z5759" i="1"/>
  <c r="Z1364" i="1"/>
  <c r="W1364" i="1"/>
  <c r="Z2068" i="1"/>
  <c r="W2068" i="1"/>
  <c r="W2014" i="1"/>
  <c r="Z2014" i="1"/>
  <c r="W2860" i="1"/>
  <c r="Z2860" i="1"/>
  <c r="W4269" i="1"/>
  <c r="Z4366" i="1"/>
  <c r="Z3847" i="1"/>
  <c r="Z4546" i="1"/>
  <c r="W4569" i="1"/>
  <c r="Z1371" i="1"/>
  <c r="Z2491" i="1"/>
  <c r="Z4749" i="1"/>
  <c r="Z4768" i="1"/>
  <c r="Z3216" i="1"/>
  <c r="W4825" i="1"/>
  <c r="W4079" i="1"/>
  <c r="Z4705" i="1"/>
  <c r="W4125" i="1"/>
  <c r="W3838" i="1"/>
  <c r="W552" i="1"/>
  <c r="Z1648" i="1"/>
  <c r="Z2824" i="1"/>
  <c r="W1310" i="1"/>
  <c r="Z1310" i="1"/>
  <c r="Z1281" i="1"/>
  <c r="W1281" i="1"/>
  <c r="Z2510" i="1"/>
  <c r="W2510" i="1"/>
  <c r="W2129" i="1"/>
  <c r="Z2129" i="1"/>
  <c r="W2998" i="1"/>
  <c r="Z2998" i="1"/>
  <c r="Z4611" i="1"/>
  <c r="Z5207" i="1"/>
  <c r="Z4082" i="1"/>
  <c r="Z5064" i="1"/>
  <c r="W4573" i="1"/>
  <c r="W5975" i="1"/>
  <c r="Z6000" i="1"/>
  <c r="Z4835" i="1"/>
  <c r="W6322" i="1"/>
  <c r="Z6356" i="1"/>
  <c r="W440" i="1"/>
  <c r="Z440" i="1"/>
  <c r="Z1789" i="1"/>
  <c r="W1789" i="1"/>
  <c r="W2120" i="1"/>
  <c r="Z2120" i="1"/>
  <c r="Z4471" i="1"/>
  <c r="Z6093" i="1"/>
  <c r="Z4380" i="1"/>
  <c r="Z4870" i="1"/>
  <c r="Z1871" i="1"/>
  <c r="W1871" i="1"/>
  <c r="W1421" i="1"/>
  <c r="Z1421" i="1"/>
  <c r="Z5588" i="1"/>
  <c r="W846" i="1"/>
  <c r="Z846" i="1"/>
  <c r="Z920" i="1"/>
  <c r="W920" i="1"/>
  <c r="Z933" i="1"/>
  <c r="W933" i="1"/>
  <c r="Z1835" i="1"/>
  <c r="W1835" i="1"/>
  <c r="Z2080" i="1"/>
  <c r="W2080" i="1"/>
  <c r="W3115" i="1"/>
  <c r="Z3115" i="1"/>
  <c r="Z1409" i="1"/>
  <c r="W1409" i="1"/>
  <c r="Z1253" i="1"/>
  <c r="W1253" i="1"/>
  <c r="Z2381" i="1"/>
  <c r="W2381" i="1"/>
  <c r="Z2434" i="1"/>
  <c r="W2434" i="1"/>
  <c r="Z2258" i="1"/>
  <c r="W2258" i="1"/>
  <c r="Z4165" i="1"/>
  <c r="Z5549" i="1"/>
  <c r="Z5500" i="1"/>
  <c r="Z4952" i="1"/>
  <c r="W4108" i="1"/>
  <c r="W5740" i="1"/>
  <c r="Z5522" i="1"/>
  <c r="W367" i="1"/>
  <c r="Z367" i="1"/>
  <c r="W1574" i="1"/>
  <c r="Z1574" i="1"/>
  <c r="W1766" i="1"/>
  <c r="Z1766" i="1"/>
  <c r="W1373" i="1"/>
  <c r="Z1373" i="1"/>
  <c r="W1577" i="1"/>
  <c r="Z1577" i="1"/>
  <c r="Z2387" i="1"/>
  <c r="W2387" i="1"/>
  <c r="W4232" i="1"/>
  <c r="Z5244" i="1"/>
  <c r="Z5286" i="1"/>
  <c r="Z4930" i="1"/>
  <c r="Z5718" i="1"/>
  <c r="Z5184" i="1"/>
  <c r="Z4150" i="1"/>
  <c r="W4256" i="1"/>
  <c r="W3849" i="1"/>
  <c r="Z4778" i="1"/>
  <c r="Z4990" i="1"/>
  <c r="Z4413" i="1"/>
  <c r="W6364" i="1"/>
  <c r="W1601" i="1"/>
  <c r="Z1601" i="1"/>
  <c r="W2552" i="1"/>
  <c r="Z2552" i="1"/>
  <c r="Z1985" i="1"/>
  <c r="W1985" i="1"/>
  <c r="Z5458" i="1"/>
  <c r="W272" i="1"/>
  <c r="Z272" i="1"/>
  <c r="Z873" i="1"/>
  <c r="W873" i="1"/>
  <c r="W1074" i="1"/>
  <c r="Z1074" i="1"/>
  <c r="W3109" i="1"/>
  <c r="Z3109" i="1"/>
  <c r="Z2018" i="1"/>
  <c r="W2018" i="1"/>
  <c r="W2204" i="1"/>
  <c r="Z2204" i="1"/>
  <c r="Z2091" i="1"/>
  <c r="W1571" i="1"/>
  <c r="W2186" i="1"/>
  <c r="Z2187" i="1"/>
  <c r="W1314" i="1"/>
  <c r="W2537" i="1"/>
  <c r="W1144" i="1"/>
  <c r="Z1976" i="1"/>
  <c r="Z1298" i="1"/>
  <c r="W2402" i="1"/>
  <c r="W2506" i="1"/>
  <c r="W1552" i="1"/>
  <c r="W3022" i="1"/>
  <c r="Z513" i="1"/>
  <c r="Z740" i="1"/>
  <c r="Z720" i="1"/>
  <c r="Z1076" i="1"/>
  <c r="Z1554" i="1"/>
  <c r="Z1706" i="1"/>
  <c r="Z1758" i="1"/>
  <c r="Z1374" i="1"/>
  <c r="Z2140" i="1"/>
  <c r="Z2194" i="1"/>
  <c r="Z2458" i="1"/>
  <c r="Z2658" i="1"/>
  <c r="Z2686" i="1"/>
  <c r="Z3000" i="1"/>
  <c r="W3000" i="1"/>
  <c r="W2279" i="1"/>
  <c r="W1232" i="1"/>
  <c r="Z2372" i="1"/>
  <c r="Z2033" i="1"/>
  <c r="Z431" i="1"/>
  <c r="Z556" i="1"/>
  <c r="W2407" i="1"/>
  <c r="W1698" i="1"/>
  <c r="W1319" i="1"/>
  <c r="W2290" i="1"/>
  <c r="W2575" i="1"/>
  <c r="W2289" i="1"/>
  <c r="Z2540" i="1"/>
  <c r="W2218" i="1"/>
  <c r="Z295" i="1"/>
  <c r="Z636" i="1"/>
  <c r="Z170" i="1"/>
  <c r="W170" i="1"/>
  <c r="Z1042" i="1"/>
  <c r="Z1514" i="1"/>
  <c r="W2456" i="1"/>
  <c r="Z2456" i="1"/>
  <c r="Z2336" i="1"/>
  <c r="Z2188" i="1"/>
  <c r="Z2851" i="1"/>
  <c r="W2851" i="1"/>
  <c r="Z4" i="1"/>
  <c r="W1333" i="1"/>
  <c r="W1396" i="1"/>
  <c r="Z1467" i="1"/>
  <c r="W1820" i="1"/>
  <c r="Z949" i="1"/>
  <c r="Z1569" i="1"/>
  <c r="W2217" i="1"/>
  <c r="Z2431" i="1"/>
  <c r="W2555" i="1"/>
  <c r="W1940" i="1"/>
  <c r="W2677" i="1"/>
  <c r="Z269" i="1"/>
  <c r="Z946" i="1"/>
  <c r="Z942" i="1"/>
  <c r="Z1240" i="1"/>
  <c r="W1240" i="1"/>
  <c r="Z2440" i="1"/>
  <c r="Z2020" i="1"/>
  <c r="W2420" i="1"/>
  <c r="Z2420" i="1"/>
  <c r="Z1996" i="1"/>
  <c r="Z2928" i="1"/>
  <c r="Z1906" i="1"/>
  <c r="Z2032" i="1"/>
  <c r="W320" i="1"/>
  <c r="W633" i="1"/>
  <c r="Z2348" i="1"/>
  <c r="Z1673" i="1"/>
  <c r="W1972" i="1"/>
  <c r="W1994" i="1"/>
  <c r="Z2697" i="1"/>
  <c r="W2527" i="1"/>
  <c r="Z2513" i="1"/>
  <c r="W2066" i="1"/>
  <c r="W1791" i="1"/>
  <c r="Z1665" i="1"/>
  <c r="Z285" i="1"/>
  <c r="Z874" i="1"/>
  <c r="Z982" i="1"/>
  <c r="Z994" i="1"/>
  <c r="Z1838" i="1"/>
  <c r="Z1682" i="1"/>
  <c r="Z2332" i="1"/>
  <c r="Z1900" i="1"/>
  <c r="Z2676" i="1"/>
  <c r="Z2616" i="1"/>
  <c r="W966" i="1"/>
  <c r="Z966" i="1"/>
  <c r="Z1291" i="1"/>
  <c r="W1291" i="1"/>
  <c r="W2807" i="1"/>
  <c r="Z2807" i="1"/>
  <c r="W1623" i="1"/>
  <c r="W72" i="1"/>
  <c r="W2410" i="1"/>
  <c r="Z930" i="1"/>
  <c r="W3087" i="1"/>
  <c r="W1251" i="1"/>
  <c r="W2057" i="1"/>
  <c r="Z559" i="1"/>
  <c r="Z624" i="1"/>
  <c r="Z918" i="1"/>
  <c r="Z730" i="1"/>
  <c r="Z1624" i="1"/>
  <c r="Z1408" i="1"/>
  <c r="Z1539" i="1"/>
  <c r="W1539" i="1"/>
  <c r="Z2904" i="1"/>
  <c r="Z2182" i="1"/>
  <c r="Z3118" i="1"/>
  <c r="W1895" i="1"/>
  <c r="W2042" i="1"/>
  <c r="Z1411" i="1"/>
  <c r="W1460" i="1"/>
  <c r="Z2227" i="1"/>
  <c r="Z2213" i="1"/>
  <c r="Z3106" i="1"/>
  <c r="W2112" i="1"/>
  <c r="Z1731" i="1"/>
  <c r="W2295" i="1"/>
  <c r="Z379" i="1"/>
  <c r="Z403" i="1"/>
  <c r="Z1140" i="1"/>
  <c r="Z1494" i="1"/>
  <c r="Z1828" i="1"/>
  <c r="W2553" i="1"/>
  <c r="W2153" i="1"/>
  <c r="Z2153" i="1"/>
  <c r="Z2302" i="1"/>
  <c r="Z2890" i="1"/>
  <c r="W2439" i="1"/>
  <c r="Z2439" i="1"/>
  <c r="W3012" i="1"/>
  <c r="Z1944" i="1"/>
  <c r="Z877" i="1"/>
  <c r="Z2179" i="1"/>
  <c r="Z2165" i="1"/>
  <c r="W1197" i="1"/>
  <c r="W3120" i="1"/>
  <c r="Z1430" i="1"/>
  <c r="W1430" i="1"/>
  <c r="Z1778" i="1"/>
  <c r="Z1600" i="1"/>
  <c r="Z1216" i="1"/>
  <c r="Z1228" i="1"/>
  <c r="Z2155" i="1"/>
  <c r="W2155" i="1"/>
  <c r="Z2386" i="1"/>
  <c r="Z7170" i="1"/>
  <c r="Z7498" i="1"/>
  <c r="Z7187" i="1"/>
  <c r="W7302" i="1"/>
  <c r="W7087" i="1"/>
  <c r="Z7036" i="1"/>
  <c r="Z493" i="1"/>
  <c r="Z321" i="1"/>
  <c r="Z417" i="1"/>
  <c r="Z1204" i="1"/>
  <c r="Z1358" i="1"/>
  <c r="Z1170" i="1"/>
  <c r="Z2524" i="1"/>
  <c r="Z2518" i="1"/>
  <c r="Z2500" i="1"/>
  <c r="Z2450" i="1"/>
  <c r="Z2282" i="1"/>
  <c r="Z2090" i="1"/>
  <c r="Z6926" i="1"/>
  <c r="Z7124" i="1"/>
  <c r="Z7197" i="1"/>
  <c r="Z7185" i="1"/>
  <c r="Z7149" i="1"/>
  <c r="Z7250" i="1"/>
  <c r="Z7088" i="1"/>
  <c r="Z7202" i="1"/>
  <c r="Z7154" i="1"/>
  <c r="Z1934" i="1"/>
  <c r="Z1980" i="1"/>
  <c r="Z2128" i="1"/>
  <c r="Z6942" i="1"/>
  <c r="Z7075" i="1"/>
  <c r="Z7303" i="1"/>
  <c r="Z7279" i="1"/>
  <c r="Z7147" i="1"/>
  <c r="W7036" i="1"/>
  <c r="Z7366" i="1"/>
  <c r="Z7354" i="1"/>
  <c r="Z6982" i="1"/>
  <c r="Z7392" i="1"/>
  <c r="Z7182" i="1"/>
  <c r="Z7046" i="1"/>
  <c r="Z7037" i="1"/>
  <c r="Z7384" i="1"/>
  <c r="Z7372" i="1"/>
  <c r="Z2784" i="1"/>
  <c r="Z164" i="1"/>
  <c r="Z579" i="1"/>
  <c r="Z351" i="1"/>
  <c r="Z327" i="1"/>
  <c r="Z726" i="1"/>
  <c r="Z1048" i="1"/>
  <c r="Z1024" i="1"/>
  <c r="Z928" i="1"/>
  <c r="Z892" i="1"/>
  <c r="Z760" i="1"/>
  <c r="Z1776" i="1"/>
  <c r="Z1764" i="1"/>
  <c r="Z1728" i="1"/>
  <c r="Z1716" i="1"/>
  <c r="Z1704" i="1"/>
  <c r="Z1692" i="1"/>
  <c r="Z1656" i="1"/>
  <c r="Z1632" i="1"/>
  <c r="Z1584" i="1"/>
  <c r="Z1524" i="1"/>
  <c r="Z1392" i="1"/>
  <c r="Z1332" i="1"/>
  <c r="Z1224" i="1"/>
  <c r="Z1188" i="1"/>
  <c r="Z1164" i="1"/>
  <c r="Z1152" i="1"/>
  <c r="Z1898" i="1"/>
  <c r="Z2562" i="1"/>
  <c r="Z2550" i="1"/>
  <c r="Z2526" i="1"/>
  <c r="Z2502" i="1"/>
  <c r="Z2478" i="1"/>
  <c r="Z2454" i="1"/>
  <c r="Z2442" i="1"/>
  <c r="Z2430" i="1"/>
  <c r="Z2358" i="1"/>
  <c r="Z2346" i="1"/>
  <c r="Z2322" i="1"/>
  <c r="Z2274" i="1"/>
  <c r="Z2250" i="1"/>
  <c r="Z2226" i="1"/>
  <c r="Z2214" i="1"/>
  <c r="Z2202" i="1"/>
  <c r="Z2166" i="1"/>
  <c r="Z2154" i="1"/>
  <c r="Z2142" i="1"/>
  <c r="Z2118" i="1"/>
  <c r="Z2106" i="1"/>
  <c r="Z2070" i="1"/>
  <c r="Z2022" i="1"/>
  <c r="Z2010" i="1"/>
  <c r="Z1998" i="1"/>
  <c r="Z1986" i="1"/>
  <c r="Z1974" i="1"/>
  <c r="Z1962" i="1"/>
  <c r="Z1950" i="1"/>
  <c r="Z2684" i="1"/>
  <c r="Z2660" i="1"/>
  <c r="Z2648" i="1"/>
  <c r="Z2600" i="1"/>
  <c r="Z3080" i="1"/>
  <c r="Z2936" i="1"/>
  <c r="Z2912" i="1"/>
  <c r="Z2840" i="1"/>
  <c r="Z2720" i="1"/>
  <c r="Z2696" i="1"/>
  <c r="Z7178" i="1"/>
  <c r="Z2512" i="1"/>
  <c r="Z2564" i="1"/>
  <c r="Z2496" i="1"/>
  <c r="Z2116" i="1"/>
  <c r="Z2446" i="1"/>
  <c r="Z6798" i="1"/>
  <c r="Z31" i="19"/>
  <c r="Z252" i="19"/>
  <c r="W880" i="19"/>
  <c r="Z880" i="19"/>
  <c r="Z439" i="19"/>
  <c r="Z96" i="19"/>
  <c r="Z338" i="19"/>
  <c r="Z228" i="19"/>
  <c r="Z29" i="19"/>
  <c r="Z148" i="19"/>
  <c r="Z388" i="19"/>
  <c r="Z176" i="19"/>
  <c r="Z380" i="19"/>
  <c r="Z295" i="19"/>
  <c r="Z431" i="19"/>
  <c r="Z407" i="19"/>
  <c r="Z316" i="19"/>
  <c r="Z374" i="19"/>
  <c r="Z434" i="19"/>
  <c r="Z62" i="19"/>
  <c r="Z446" i="19"/>
  <c r="Z26" i="19"/>
  <c r="Z194" i="19"/>
  <c r="Z98" i="19"/>
  <c r="Z299" i="19"/>
  <c r="Z376" i="19"/>
  <c r="Z621" i="19"/>
  <c r="Z349" i="19"/>
  <c r="Z128" i="19"/>
  <c r="Z52" i="19"/>
  <c r="W752" i="19"/>
  <c r="Z124" i="19"/>
  <c r="Z72" i="19"/>
  <c r="Z392" i="19"/>
  <c r="Z200" i="19"/>
  <c r="Z236" i="19"/>
  <c r="Z89" i="19"/>
  <c r="Z186" i="19"/>
  <c r="Z284" i="19"/>
  <c r="Z355" i="19"/>
  <c r="Z451" i="19"/>
  <c r="Z260" i="19"/>
  <c r="Z368" i="19"/>
  <c r="Z455" i="19"/>
  <c r="W636" i="19"/>
  <c r="Z230" i="19"/>
  <c r="Z103" i="19"/>
  <c r="Z199" i="19"/>
  <c r="Z405" i="19"/>
  <c r="Z523" i="19"/>
  <c r="Z182" i="19"/>
  <c r="Z57" i="19"/>
  <c r="W550" i="19"/>
  <c r="Z369" i="19"/>
  <c r="W758" i="19"/>
  <c r="Z88" i="19"/>
  <c r="W484" i="19"/>
  <c r="Z503" i="19"/>
  <c r="Z748" i="19"/>
  <c r="W446" i="19"/>
  <c r="Z127" i="19"/>
  <c r="W755" i="19"/>
  <c r="Z212" i="19"/>
  <c r="Z15" i="19"/>
  <c r="Z745" i="19"/>
  <c r="Z360" i="19"/>
  <c r="Z365" i="19"/>
  <c r="W670" i="19"/>
  <c r="Z207" i="19"/>
  <c r="Z699" i="19"/>
  <c r="W699" i="19"/>
  <c r="Z709" i="19"/>
  <c r="W709" i="19"/>
  <c r="Z384" i="19"/>
  <c r="Z290" i="19"/>
  <c r="Z716" i="19"/>
  <c r="Z756" i="19"/>
  <c r="Z793" i="19"/>
  <c r="W592" i="19"/>
  <c r="W525" i="19"/>
  <c r="Z354" i="19"/>
  <c r="Z453" i="19"/>
  <c r="Z91" i="19"/>
  <c r="Z187" i="19"/>
  <c r="W182" i="19"/>
  <c r="Z575" i="19"/>
  <c r="W124" i="19"/>
  <c r="W475" i="19"/>
  <c r="Z702" i="19"/>
  <c r="Z464" i="19"/>
  <c r="W194" i="19"/>
  <c r="W489" i="19"/>
  <c r="Z509" i="19"/>
  <c r="Z676" i="19"/>
  <c r="Z398" i="19"/>
  <c r="Z400" i="19"/>
  <c r="Z84" i="19"/>
  <c r="Z113" i="19"/>
  <c r="Z180" i="19"/>
  <c r="Z245" i="19"/>
  <c r="Z171" i="19"/>
  <c r="Z423" i="19"/>
  <c r="Z519" i="19"/>
  <c r="Z222" i="19"/>
  <c r="Z664" i="19"/>
  <c r="Z158" i="19"/>
  <c r="Z223" i="19"/>
  <c r="Z327" i="19"/>
  <c r="W57" i="19"/>
  <c r="W388" i="19"/>
  <c r="W786" i="19"/>
  <c r="Z55" i="19"/>
  <c r="Z372" i="19"/>
  <c r="Z214" i="19"/>
  <c r="Z256" i="19"/>
  <c r="W853" i="19"/>
  <c r="Z853" i="19"/>
  <c r="W818" i="19"/>
  <c r="Z818" i="19"/>
  <c r="W868" i="19"/>
  <c r="Z868" i="19"/>
  <c r="W170" i="19"/>
  <c r="Z170" i="19"/>
  <c r="Z722" i="19"/>
  <c r="W722" i="19"/>
  <c r="W792" i="19"/>
  <c r="Z792" i="19"/>
  <c r="Z48" i="19"/>
  <c r="Z77" i="19"/>
  <c r="Z144" i="19"/>
  <c r="W52" i="19"/>
  <c r="W774" i="19"/>
  <c r="Z270" i="19"/>
  <c r="Z530" i="19"/>
  <c r="W611" i="19"/>
  <c r="Z79" i="19"/>
  <c r="W169" i="19"/>
  <c r="Z190" i="19"/>
  <c r="W434" i="19"/>
  <c r="Z242" i="19"/>
  <c r="W595" i="19"/>
  <c r="Z342" i="19"/>
  <c r="Z641" i="19"/>
  <c r="Z403" i="19"/>
  <c r="W698" i="19"/>
  <c r="Z281" i="19"/>
  <c r="Z585" i="19"/>
  <c r="Z577" i="19"/>
  <c r="Z682" i="19"/>
  <c r="W608" i="19"/>
  <c r="Z59" i="19"/>
  <c r="Z615" i="19"/>
  <c r="Z58" i="19"/>
  <c r="Z63" i="19"/>
  <c r="Z594" i="19"/>
  <c r="Z705" i="19"/>
  <c r="Z783" i="19"/>
  <c r="Z161" i="19"/>
  <c r="W491" i="19"/>
  <c r="W521" i="19"/>
  <c r="Z251" i="19"/>
  <c r="Z485" i="19"/>
  <c r="W485" i="19"/>
  <c r="W499" i="19"/>
  <c r="Z499" i="19"/>
  <c r="W796" i="19"/>
  <c r="Z796" i="19"/>
  <c r="W806" i="19"/>
  <c r="Z806" i="19"/>
  <c r="W654" i="19"/>
  <c r="Z654" i="19"/>
  <c r="Z826" i="19"/>
  <c r="W826" i="19"/>
  <c r="W832" i="19"/>
  <c r="Z832" i="19"/>
  <c r="W566" i="19"/>
  <c r="Z566" i="19"/>
  <c r="Z858" i="19"/>
  <c r="W858" i="19"/>
  <c r="Z371" i="19"/>
  <c r="W371" i="19"/>
  <c r="Z870" i="19"/>
  <c r="W870" i="19"/>
  <c r="Z30" i="19"/>
  <c r="W30" i="19"/>
  <c r="W569" i="19"/>
  <c r="Z569" i="19"/>
  <c r="Z841" i="19"/>
  <c r="W841" i="19"/>
  <c r="Z157" i="19"/>
  <c r="Z108" i="19"/>
  <c r="Z665" i="19"/>
  <c r="Z221" i="19"/>
  <c r="Z445" i="19"/>
  <c r="Z782" i="19"/>
  <c r="Z300" i="19"/>
  <c r="Z456" i="19"/>
  <c r="W562" i="19"/>
  <c r="Z660" i="19"/>
  <c r="Z308" i="19"/>
  <c r="Z449" i="19"/>
  <c r="Z426" i="19"/>
  <c r="Z152" i="19"/>
  <c r="Z130" i="19"/>
  <c r="W574" i="19"/>
  <c r="Z197" i="19"/>
  <c r="Z105" i="19"/>
  <c r="W586" i="19"/>
  <c r="Z178" i="19"/>
  <c r="W376" i="19"/>
  <c r="W720" i="19"/>
  <c r="Z513" i="19"/>
  <c r="W374" i="19"/>
  <c r="Z261" i="19"/>
  <c r="Z179" i="19"/>
  <c r="W514" i="19"/>
  <c r="W614" i="19"/>
  <c r="Z613" i="19"/>
  <c r="Z555" i="19"/>
  <c r="Z710" i="19"/>
  <c r="Z4" i="19"/>
  <c r="Z545" i="19"/>
  <c r="Z667" i="19"/>
  <c r="W176" i="19"/>
  <c r="Z642" i="19"/>
  <c r="W289" i="19"/>
  <c r="Z590" i="19"/>
  <c r="Z206" i="19"/>
  <c r="W581" i="19"/>
  <c r="W648" i="19"/>
  <c r="W504" i="19"/>
  <c r="W773" i="19"/>
  <c r="Z419" i="19"/>
  <c r="Z215" i="19"/>
  <c r="Z21" i="19"/>
  <c r="Z713" i="19"/>
  <c r="Z382" i="19"/>
  <c r="Z442" i="19"/>
  <c r="Z508" i="19"/>
  <c r="W407" i="19"/>
  <c r="Z762" i="19"/>
  <c r="Z629" i="19"/>
  <c r="Z155" i="19"/>
  <c r="W32" i="19"/>
  <c r="W723" i="19"/>
  <c r="W462" i="19"/>
  <c r="W284" i="19"/>
  <c r="Z478" i="19"/>
  <c r="Z686" i="19"/>
  <c r="W631" i="19"/>
  <c r="Z578" i="19"/>
  <c r="W98" i="19"/>
  <c r="W656" i="19"/>
  <c r="W62" i="19"/>
  <c r="Z657" i="19"/>
  <c r="Z616" i="19"/>
  <c r="Z379" i="19"/>
  <c r="Z43" i="19"/>
  <c r="Z247" i="19"/>
  <c r="Z192" i="19"/>
  <c r="Z377" i="19"/>
  <c r="Z348" i="19"/>
  <c r="Z231" i="19"/>
  <c r="Z329" i="19"/>
  <c r="Z675" i="19"/>
  <c r="W679" i="19"/>
  <c r="Z352" i="19"/>
  <c r="Z255" i="19"/>
  <c r="Z6" i="19"/>
  <c r="W572" i="19"/>
  <c r="Z706" i="19"/>
  <c r="Z361" i="19"/>
  <c r="Z603" i="19"/>
  <c r="Z320" i="19"/>
  <c r="Z532" i="19"/>
  <c r="W316" i="19"/>
  <c r="Z599" i="19"/>
  <c r="W625" i="19"/>
  <c r="W230" i="19"/>
  <c r="W749" i="19"/>
  <c r="W392" i="19"/>
  <c r="W602" i="19"/>
  <c r="Z496" i="19"/>
  <c r="Z145" i="19"/>
  <c r="Z193" i="19"/>
  <c r="Z274" i="19"/>
  <c r="Z243" i="19"/>
  <c r="Z24" i="19"/>
  <c r="Z132" i="19"/>
  <c r="Z336" i="19"/>
  <c r="Z34" i="19"/>
  <c r="Z46" i="19"/>
  <c r="W128" i="19"/>
  <c r="W236" i="19"/>
  <c r="Z121" i="19"/>
  <c r="Z598" i="19"/>
  <c r="Z225" i="19"/>
  <c r="W690" i="19"/>
  <c r="Z40" i="19"/>
  <c r="W582" i="19"/>
  <c r="Z780" i="19"/>
  <c r="Z383" i="19"/>
  <c r="Z217" i="19"/>
  <c r="Z4191" i="1"/>
  <c r="W4191" i="1"/>
  <c r="W4340" i="1"/>
  <c r="Z4340" i="1"/>
  <c r="W4566" i="1"/>
  <c r="Z4566" i="1"/>
  <c r="Z3916" i="1"/>
  <c r="W3916" i="1"/>
  <c r="Z4034" i="1"/>
  <c r="W4034" i="1"/>
  <c r="W4341" i="1"/>
  <c r="Z4341" i="1"/>
  <c r="W4158" i="1"/>
  <c r="Z4158" i="1"/>
  <c r="Z3927" i="1"/>
  <c r="W3927" i="1"/>
  <c r="W4121" i="1"/>
  <c r="Z4121" i="1"/>
  <c r="Z4216" i="1"/>
  <c r="W4216" i="1"/>
  <c r="Z4055" i="1"/>
  <c r="W4055" i="1"/>
  <c r="Z4116" i="1"/>
  <c r="W4116" i="1"/>
  <c r="Z4129" i="1"/>
  <c r="W4129" i="1"/>
  <c r="W3836" i="1"/>
  <c r="Z3836" i="1"/>
  <c r="W4188" i="1"/>
  <c r="Z4188" i="1"/>
  <c r="Z4511" i="1"/>
  <c r="W4511" i="1"/>
  <c r="W4180" i="1"/>
  <c r="Z4180" i="1"/>
  <c r="W4047" i="1"/>
  <c r="Z4047" i="1"/>
  <c r="Z4177" i="1"/>
  <c r="W4177" i="1"/>
  <c r="Z4322" i="1"/>
  <c r="W4322" i="1"/>
  <c r="W3944" i="1"/>
  <c r="Z3944" i="1"/>
  <c r="W3989" i="1"/>
  <c r="Z3989" i="1"/>
  <c r="W4448" i="1"/>
  <c r="Z4448" i="1"/>
  <c r="Z4112" i="1"/>
  <c r="W4112" i="1"/>
  <c r="W4059" i="1"/>
  <c r="Z4059" i="1"/>
  <c r="W4458" i="1"/>
  <c r="Z4458" i="1"/>
  <c r="W4031" i="1"/>
  <c r="Z360" i="1"/>
  <c r="W4169" i="1"/>
  <c r="W4331" i="1"/>
  <c r="W3975" i="1"/>
  <c r="Z3898" i="1"/>
  <c r="Z5133" i="1"/>
  <c r="Z6379" i="1"/>
  <c r="W5606" i="1"/>
  <c r="Z6103" i="1"/>
  <c r="Z717" i="1"/>
  <c r="W717" i="1"/>
  <c r="W1072" i="1"/>
  <c r="Z1072" i="1"/>
  <c r="Z1490" i="1"/>
  <c r="W1490" i="1"/>
  <c r="W2139" i="1"/>
  <c r="Z2139" i="1"/>
  <c r="W2189" i="1"/>
  <c r="Z2189" i="1"/>
  <c r="W1918" i="1"/>
  <c r="Z1918" i="1"/>
  <c r="W2060" i="1"/>
  <c r="Z2060" i="1"/>
  <c r="Z1979" i="1"/>
  <c r="W1979" i="1"/>
  <c r="W2866" i="1"/>
  <c r="Z2866" i="1"/>
  <c r="Z3809" i="1"/>
  <c r="Z2795" i="1"/>
  <c r="Z3978" i="1"/>
  <c r="W4430" i="1"/>
  <c r="Z4084" i="1"/>
  <c r="W5049" i="1"/>
  <c r="W236" i="1"/>
  <c r="Z3349" i="1"/>
  <c r="W5309" i="1"/>
  <c r="Z5309" i="1"/>
  <c r="W3017" i="1"/>
  <c r="W474" i="1"/>
  <c r="Z474" i="1"/>
  <c r="W1200" i="1"/>
  <c r="Z1200" i="1"/>
  <c r="Z2046" i="1"/>
  <c r="W2046" i="1"/>
  <c r="W4224" i="1"/>
  <c r="W4524" i="1"/>
  <c r="Z3987" i="1"/>
  <c r="Z2692" i="1"/>
  <c r="Z3971" i="1"/>
  <c r="Z1124" i="1"/>
  <c r="W1124" i="1"/>
  <c r="Z2441" i="1"/>
  <c r="W2441" i="1"/>
  <c r="Z2411" i="1"/>
  <c r="W2411" i="1"/>
  <c r="W2490" i="1"/>
  <c r="Z2490" i="1"/>
  <c r="W2298" i="1"/>
  <c r="Z2298" i="1"/>
  <c r="W2055" i="1"/>
  <c r="Z2055" i="1"/>
  <c r="W2637" i="1"/>
  <c r="Z2637" i="1"/>
  <c r="Z4272" i="1"/>
  <c r="Z4802" i="1"/>
  <c r="Z3854" i="1"/>
  <c r="W4498" i="1"/>
  <c r="W3580" i="1"/>
  <c r="W3676" i="1"/>
  <c r="Z768" i="1"/>
  <c r="W768" i="1"/>
  <c r="Z1064" i="1"/>
  <c r="W1064" i="1"/>
  <c r="W1517" i="1"/>
  <c r="Z1517" i="1"/>
  <c r="W1545" i="1"/>
  <c r="Z1545" i="1"/>
  <c r="W1356" i="1"/>
  <c r="Z1356" i="1"/>
  <c r="W2190" i="1"/>
  <c r="Z2190" i="1"/>
  <c r="Z1928" i="1"/>
  <c r="W1928" i="1"/>
  <c r="Z2632" i="1"/>
  <c r="W2632" i="1"/>
  <c r="Z3835" i="1"/>
  <c r="Z4370" i="1"/>
  <c r="W4153" i="1"/>
  <c r="W4961" i="1"/>
  <c r="Z4290" i="1"/>
  <c r="Z3432" i="1"/>
  <c r="W3148" i="1"/>
  <c r="Z3148" i="1"/>
  <c r="W152" i="1"/>
  <c r="Z152" i="1"/>
  <c r="Z1036" i="1"/>
  <c r="W1036" i="1"/>
  <c r="Z1724" i="1"/>
  <c r="W1724" i="1"/>
  <c r="W1707" i="1"/>
  <c r="Z1707" i="1"/>
  <c r="Z2416" i="1"/>
  <c r="W2416" i="1"/>
  <c r="W4039" i="1"/>
  <c r="Z1011" i="1"/>
  <c r="W1011" i="1"/>
  <c r="Z1347" i="1"/>
  <c r="W1347" i="1"/>
  <c r="Z2035" i="1"/>
  <c r="W2035" i="1"/>
  <c r="Z692" i="1"/>
  <c r="Z562" i="1"/>
  <c r="W4204" i="1"/>
  <c r="Z4382" i="1"/>
  <c r="Z4318" i="1"/>
  <c r="W141" i="1"/>
  <c r="W4329" i="1"/>
  <c r="Z6069" i="1"/>
  <c r="Z4927" i="1"/>
  <c r="Z5736" i="1"/>
  <c r="W4620" i="1"/>
  <c r="Z2253" i="1"/>
  <c r="W3867" i="1"/>
  <c r="W174" i="1"/>
  <c r="W624" i="1"/>
  <c r="Z3993" i="1"/>
  <c r="W6046" i="1"/>
  <c r="Z4376" i="1"/>
  <c r="W4857" i="1"/>
  <c r="W5120" i="1"/>
  <c r="Z3948" i="1"/>
  <c r="Z116" i="1"/>
  <c r="W990" i="1"/>
  <c r="Z990" i="1"/>
  <c r="Z1445" i="1"/>
  <c r="W1445" i="1"/>
  <c r="W1553" i="1"/>
  <c r="Z2880" i="1"/>
  <c r="W2880" i="1"/>
  <c r="W3845" i="1"/>
  <c r="Z1272" i="1"/>
  <c r="Z4141" i="1"/>
  <c r="W4429" i="1"/>
  <c r="Z5516" i="1"/>
  <c r="Z3869" i="1"/>
  <c r="Z3893" i="1"/>
  <c r="W596" i="1"/>
  <c r="Z596" i="1"/>
  <c r="W1103" i="1"/>
  <c r="Z1103" i="1"/>
  <c r="W1839" i="1"/>
  <c r="Z1839" i="1"/>
  <c r="Z1741" i="1"/>
  <c r="W1741" i="1"/>
  <c r="W1661" i="1"/>
  <c r="Z1661" i="1"/>
  <c r="W4444" i="1"/>
  <c r="Z3936" i="1"/>
  <c r="Z578" i="1"/>
  <c r="W578" i="1"/>
  <c r="Z515" i="1"/>
  <c r="W515" i="1"/>
  <c r="Z2062" i="1"/>
  <c r="W2062" i="1"/>
  <c r="Z47" i="1"/>
  <c r="W47" i="1"/>
  <c r="Z60" i="1"/>
  <c r="W60" i="1"/>
  <c r="W1733" i="1"/>
  <c r="Z1733" i="1"/>
  <c r="Z2929" i="1"/>
  <c r="W2929" i="1"/>
  <c r="W2804" i="1"/>
  <c r="Z2804" i="1"/>
  <c r="W2694" i="1"/>
  <c r="Z2694" i="1"/>
  <c r="W4337" i="1"/>
  <c r="W3937" i="1"/>
  <c r="W4361" i="1"/>
  <c r="W4389" i="1"/>
  <c r="Z4565" i="1"/>
  <c r="W4565" i="1"/>
  <c r="W4817" i="1"/>
  <c r="Z4817" i="1"/>
  <c r="W2568" i="1"/>
  <c r="Z2568" i="1"/>
  <c r="Z2200" i="1"/>
  <c r="W2200" i="1"/>
  <c r="Z1967" i="1"/>
  <c r="W1967" i="1"/>
  <c r="Z2388" i="1"/>
  <c r="W2388" i="1"/>
  <c r="W2228" i="1"/>
  <c r="Z2228" i="1"/>
  <c r="W1583" i="1"/>
  <c r="W481" i="1"/>
  <c r="Z189" i="1"/>
  <c r="W532" i="1"/>
  <c r="W417" i="1"/>
  <c r="Z868" i="1"/>
  <c r="Z2560" i="1"/>
  <c r="W2560" i="1"/>
  <c r="Z3044" i="1"/>
  <c r="Z844" i="1"/>
  <c r="Z1308" i="1"/>
  <c r="W2160" i="1"/>
  <c r="Z2160" i="1"/>
  <c r="Z2816" i="1"/>
  <c r="Z531" i="1"/>
  <c r="Z1000" i="1"/>
  <c r="Z2114" i="1"/>
  <c r="W2114" i="1"/>
  <c r="Z2888" i="1"/>
  <c r="W2888" i="1"/>
  <c r="Z2580" i="1"/>
  <c r="W2580" i="1"/>
  <c r="W3057" i="1"/>
  <c r="Z3057" i="1"/>
  <c r="Z832" i="1"/>
  <c r="Z1848" i="1"/>
  <c r="Z1596" i="1"/>
  <c r="W2393" i="1"/>
  <c r="Z2393" i="1"/>
  <c r="Z1428" i="1"/>
  <c r="Z1236" i="1"/>
  <c r="W1901" i="1"/>
  <c r="Z1901" i="1"/>
  <c r="Z1620" i="1"/>
  <c r="Z2418" i="1"/>
  <c r="Z702" i="1"/>
  <c r="Z904" i="1"/>
  <c r="Z1872" i="1"/>
  <c r="Z1824" i="1"/>
  <c r="Z1416" i="1"/>
  <c r="W1598" i="1"/>
  <c r="Z1598" i="1"/>
  <c r="W1372" i="1"/>
  <c r="Z1372" i="1"/>
  <c r="Z1321" i="1"/>
  <c r="W1321" i="1"/>
  <c r="W1913" i="1"/>
  <c r="Z1913" i="1"/>
  <c r="Z1902" i="1"/>
  <c r="Z2474" i="1"/>
  <c r="W2474" i="1"/>
  <c r="W2752" i="1"/>
  <c r="Z2752" i="1"/>
  <c r="Z7380" i="1"/>
  <c r="Z7332" i="1"/>
  <c r="Z7183" i="1"/>
  <c r="Z7065" i="1"/>
  <c r="Z7252" i="1"/>
  <c r="Z7038" i="1"/>
  <c r="Z7027" i="1"/>
  <c r="Z1800" i="1"/>
  <c r="Z2334" i="1"/>
  <c r="Z6866" i="1"/>
  <c r="Z6951" i="1"/>
  <c r="Z7029" i="1"/>
  <c r="Z7085" i="1"/>
  <c r="Z7073" i="1"/>
  <c r="Z7049" i="1"/>
  <c r="Z550" i="1"/>
  <c r="Z213" i="1"/>
  <c r="Z1255" i="1"/>
  <c r="Z2058" i="1"/>
  <c r="Z2130" i="1"/>
  <c r="Z3056" i="1"/>
  <c r="Z6974" i="1"/>
  <c r="Z7120" i="1"/>
  <c r="Z7108" i="1"/>
  <c r="Z7267" i="1"/>
  <c r="Z7133" i="1"/>
  <c r="Z2259" i="1"/>
  <c r="Z7480" i="1"/>
  <c r="Z1368" i="1"/>
  <c r="Z1548" i="1"/>
  <c r="Z1344" i="1"/>
  <c r="Z2178" i="1"/>
  <c r="Z2286" i="1"/>
  <c r="Z7285" i="1"/>
  <c r="Z7135" i="1"/>
  <c r="Z7489" i="1"/>
  <c r="Z7106" i="1"/>
  <c r="Z7094" i="1"/>
  <c r="Z7145" i="1"/>
  <c r="Z7089" i="1"/>
  <c r="Z7411" i="1"/>
  <c r="Z7132" i="1"/>
  <c r="Z7417" i="1"/>
  <c r="Z7117" i="1"/>
  <c r="Z7070" i="1"/>
  <c r="Z7433" i="1"/>
  <c r="Z7260" i="1"/>
  <c r="Z7444" i="1"/>
  <c r="Z7416" i="1"/>
  <c r="Z7296" i="1"/>
  <c r="Z1740" i="1"/>
  <c r="Z2310" i="1"/>
  <c r="Z7272" i="1"/>
  <c r="Z7122" i="1"/>
  <c r="Z7151" i="1"/>
  <c r="Z7056" i="1"/>
  <c r="Z7033" i="1"/>
  <c r="W7110" i="1"/>
  <c r="Z7100" i="1"/>
  <c r="Z1591" i="1"/>
  <c r="Z1315" i="1"/>
  <c r="Z2406" i="1"/>
  <c r="Z2799" i="1"/>
  <c r="Z7206" i="1"/>
  <c r="Z7198" i="1"/>
  <c r="Z7126" i="1"/>
  <c r="W7354" i="1"/>
  <c r="Z7111" i="1"/>
  <c r="Z7086" i="1"/>
  <c r="Z179" i="1"/>
  <c r="Z859" i="1"/>
  <c r="Z811" i="1"/>
  <c r="Z6803" i="1"/>
  <c r="Z6725" i="1"/>
  <c r="Z7329" i="1"/>
  <c r="Z2262" i="1"/>
  <c r="Z2082" i="1"/>
  <c r="Z2382" i="1"/>
  <c r="Z2034" i="1"/>
  <c r="Z2948" i="1"/>
  <c r="Z6999" i="1"/>
  <c r="Z7196" i="1"/>
  <c r="W7326" i="1"/>
  <c r="Z7169" i="1"/>
  <c r="W3952" i="1"/>
  <c r="Z3952" i="1"/>
  <c r="Z3214" i="1"/>
  <c r="W3214" i="1"/>
  <c r="W3850" i="1"/>
  <c r="Z3850" i="1"/>
  <c r="Z3957" i="1"/>
  <c r="W3957" i="1"/>
  <c r="W3963" i="1"/>
  <c r="Z3963" i="1"/>
  <c r="Z4333" i="1"/>
  <c r="W4333" i="1"/>
  <c r="W4222" i="1"/>
  <c r="Z4222" i="1"/>
  <c r="W4401" i="1"/>
  <c r="Z4401" i="1"/>
  <c r="W4278" i="1"/>
  <c r="Z4278" i="1"/>
  <c r="W3990" i="1"/>
  <c r="Z3990" i="1"/>
  <c r="W4406" i="1"/>
  <c r="Z4406" i="1"/>
  <c r="Z4239" i="1"/>
  <c r="W4239" i="1"/>
  <c r="Z4119" i="1"/>
  <c r="W4119" i="1"/>
  <c r="Z5236" i="1"/>
  <c r="Z5042" i="1"/>
  <c r="W4770" i="1"/>
  <c r="Z5456" i="1"/>
  <c r="Z4427" i="1"/>
  <c r="Z5633" i="1"/>
  <c r="Z3094" i="1"/>
  <c r="W5480" i="1"/>
  <c r="Z5811" i="1"/>
  <c r="Z4907" i="1"/>
  <c r="Z6223" i="1"/>
  <c r="W4734" i="1"/>
  <c r="W4532" i="1"/>
  <c r="Z4131" i="1"/>
  <c r="Z3857" i="1"/>
  <c r="Z4799" i="1"/>
  <c r="W4220" i="1"/>
  <c r="W5745" i="1"/>
  <c r="W4248" i="1"/>
  <c r="Z4244" i="1"/>
  <c r="Z4071" i="1"/>
  <c r="Z6426" i="1"/>
  <c r="Z5189" i="1"/>
  <c r="W3364" i="1"/>
  <c r="Z5478" i="1"/>
  <c r="Z3759" i="1"/>
  <c r="W4622" i="1"/>
  <c r="W5632" i="1"/>
  <c r="Z4818" i="1"/>
  <c r="Z4026" i="1"/>
  <c r="Z4824" i="1"/>
  <c r="W5011" i="1"/>
  <c r="W5849" i="1"/>
  <c r="W5355" i="1"/>
  <c r="Z5355" i="1"/>
  <c r="Z5563" i="1"/>
  <c r="W5563" i="1"/>
  <c r="Z4996" i="1"/>
  <c r="Z2988" i="1"/>
  <c r="W2988" i="1"/>
  <c r="Z4138" i="1"/>
  <c r="Z4020" i="1"/>
  <c r="Z4142" i="1"/>
  <c r="W4665" i="1"/>
  <c r="Z6391" i="1"/>
  <c r="Z4716" i="1"/>
  <c r="Z5346" i="1"/>
  <c r="W5999" i="1"/>
  <c r="Z4963" i="1"/>
  <c r="W5762" i="1"/>
  <c r="Z3689" i="1"/>
  <c r="Z1626" i="1"/>
  <c r="Z849" i="1"/>
  <c r="Z908" i="1"/>
  <c r="W763" i="1"/>
  <c r="Z1327" i="1"/>
  <c r="W1327" i="1"/>
  <c r="W1387" i="1"/>
  <c r="W1824" i="1"/>
  <c r="Z233" i="1"/>
  <c r="W609" i="1"/>
  <c r="Z609" i="1"/>
  <c r="W885" i="1"/>
  <c r="Z885" i="1"/>
  <c r="W2343" i="1"/>
  <c r="Z764" i="1"/>
  <c r="W2211" i="1"/>
  <c r="Z2844" i="1"/>
  <c r="W2844" i="1"/>
  <c r="Z1404" i="1"/>
  <c r="W2645" i="1"/>
  <c r="W824" i="1"/>
  <c r="Z824" i="1"/>
  <c r="Z1672" i="1"/>
  <c r="W1672" i="1"/>
  <c r="Z615" i="1"/>
  <c r="W615" i="1"/>
  <c r="Z706" i="1"/>
  <c r="W1611" i="1"/>
  <c r="Z1611" i="1"/>
  <c r="W2905" i="1"/>
  <c r="Z2905" i="1"/>
  <c r="W1023" i="1"/>
  <c r="Z1860" i="1"/>
  <c r="Z1121" i="1"/>
  <c r="W1121" i="1"/>
  <c r="Z1223" i="1"/>
  <c r="W1223" i="1"/>
  <c r="Z2435" i="1"/>
  <c r="W2435" i="1"/>
  <c r="Z534" i="1"/>
  <c r="W534" i="1"/>
  <c r="W1874" i="1"/>
  <c r="Z1703" i="1"/>
  <c r="W1703" i="1"/>
  <c r="Z1722" i="1"/>
  <c r="W1722" i="1"/>
  <c r="W527" i="1"/>
  <c r="Z527" i="1"/>
  <c r="Z1301" i="1"/>
  <c r="W1301" i="1"/>
  <c r="Z1930" i="1"/>
  <c r="W1930" i="1"/>
  <c r="W720" i="1"/>
  <c r="W884" i="1"/>
  <c r="W1872" i="1"/>
  <c r="W580" i="1"/>
  <c r="W1596" i="1"/>
  <c r="W2210" i="1"/>
  <c r="Z3055" i="1"/>
  <c r="Z831" i="1"/>
  <c r="W831" i="1"/>
  <c r="W919" i="1"/>
  <c r="Z919" i="1"/>
  <c r="Z1830" i="1"/>
  <c r="W1830" i="1"/>
  <c r="W1947" i="1"/>
  <c r="Z1947" i="1"/>
  <c r="Z1683" i="1"/>
  <c r="Z2331" i="1"/>
  <c r="Z498" i="1"/>
  <c r="Z1111" i="1"/>
  <c r="Z1009" i="1"/>
  <c r="Z1713" i="1"/>
  <c r="Z1689" i="1"/>
  <c r="W494" i="1"/>
  <c r="Z450" i="1"/>
  <c r="W1758" i="1"/>
  <c r="W1315" i="1"/>
  <c r="Z1419" i="1"/>
  <c r="Z2592" i="1"/>
  <c r="W2592" i="1"/>
  <c r="W7471" i="1"/>
  <c r="Z7471" i="1"/>
  <c r="Z775" i="1"/>
  <c r="Z1093" i="1"/>
  <c r="Z2079" i="1"/>
  <c r="W7328" i="1"/>
  <c r="Z7328" i="1"/>
  <c r="W7261" i="1"/>
  <c r="Z7261" i="1"/>
  <c r="Z931" i="1"/>
  <c r="Z985" i="1"/>
  <c r="Z1605" i="1"/>
  <c r="Z1341" i="1"/>
  <c r="Z1701" i="1"/>
  <c r="Z1563" i="1"/>
  <c r="Z2050" i="1"/>
  <c r="W2050" i="1"/>
  <c r="Z829" i="1"/>
  <c r="Z1773" i="1"/>
  <c r="W7499" i="1"/>
  <c r="Z7499" i="1"/>
  <c r="Z7221" i="1"/>
  <c r="W7221" i="1"/>
  <c r="Z143" i="1"/>
  <c r="Z817" i="1"/>
  <c r="Z853" i="1"/>
  <c r="Z1533" i="1"/>
  <c r="Z1647" i="1"/>
  <c r="Z528" i="1"/>
  <c r="Z1449" i="1"/>
  <c r="Z42" i="1"/>
  <c r="Z6" i="1"/>
  <c r="Z250" i="1"/>
  <c r="Z226" i="1"/>
  <c r="Z7465" i="1"/>
  <c r="Z7355" i="1"/>
  <c r="Z7278" i="1"/>
  <c r="Z7180" i="1"/>
  <c r="Z7282" i="1"/>
  <c r="Z7162" i="1"/>
  <c r="Z7092" i="1"/>
  <c r="W7358" i="1"/>
  <c r="W7267" i="1"/>
  <c r="W7098" i="1"/>
  <c r="Z7157" i="1"/>
  <c r="Z7112" i="1"/>
  <c r="Z7400" i="1"/>
  <c r="Z7050" i="1"/>
  <c r="Z2025" i="1"/>
  <c r="Z7317" i="1"/>
  <c r="Z6774" i="1"/>
  <c r="Z6745" i="1"/>
  <c r="Z6929" i="1"/>
  <c r="Z7448" i="1"/>
  <c r="Z7266" i="1"/>
  <c r="Z7459" i="1"/>
  <c r="Z7364" i="1"/>
  <c r="Z7365" i="1"/>
  <c r="Z7161" i="1"/>
  <c r="Z7105" i="1"/>
  <c r="Z7045" i="1"/>
  <c r="Z7470" i="1"/>
  <c r="Z7363" i="1"/>
  <c r="Z7339" i="1"/>
  <c r="Z7195" i="1"/>
  <c r="W7260" i="1"/>
  <c r="W7133" i="1"/>
  <c r="Z7189" i="1"/>
  <c r="Z7177" i="1"/>
  <c r="Z1311" i="1"/>
  <c r="Z1215" i="1"/>
  <c r="Z2175" i="1"/>
  <c r="Z1911" i="1"/>
  <c r="Z3125" i="1"/>
  <c r="Z6849" i="1"/>
  <c r="Z7437" i="1"/>
  <c r="Z7319" i="1"/>
  <c r="Z7246" i="1"/>
  <c r="Z7160" i="1"/>
  <c r="Z7493" i="1"/>
  <c r="Z7469" i="1"/>
  <c r="Z7374" i="1"/>
  <c r="Z7338" i="1"/>
  <c r="Z7099" i="1"/>
  <c r="W7086" i="1"/>
  <c r="Z7150" i="1"/>
  <c r="Z6809" i="1"/>
  <c r="Z6671" i="1"/>
  <c r="Z6624" i="1"/>
  <c r="Z6949" i="1"/>
  <c r="Z7436" i="1"/>
  <c r="Z7307" i="1"/>
  <c r="Z7232" i="1"/>
  <c r="Z7158" i="1"/>
  <c r="Z7468" i="1"/>
  <c r="Z7397" i="1"/>
  <c r="Z7166" i="1"/>
  <c r="Z2669" i="1"/>
  <c r="Z7428" i="1"/>
  <c r="Z7323" i="1"/>
  <c r="Z6828" i="1"/>
  <c r="Z7024" i="1"/>
  <c r="Z7490" i="1"/>
  <c r="Z7248" i="1"/>
  <c r="Z7216" i="1"/>
  <c r="Z7044" i="1"/>
  <c r="Z7300" i="1"/>
  <c r="Z7501" i="1"/>
  <c r="Z7404" i="1"/>
  <c r="W7202" i="1"/>
  <c r="Z7426" i="1"/>
  <c r="Z7357" i="1"/>
  <c r="Z7310" i="1"/>
  <c r="Z214" i="1"/>
  <c r="Z202" i="1"/>
  <c r="Z178" i="1"/>
  <c r="Z142" i="1"/>
  <c r="Z130" i="1"/>
  <c r="Z118" i="1"/>
  <c r="Z94" i="1"/>
  <c r="Z82" i="1"/>
  <c r="Z70" i="1"/>
  <c r="Z569" i="1"/>
  <c r="Z545" i="1"/>
  <c r="Z521" i="1"/>
  <c r="Z509" i="1"/>
  <c r="Z497" i="1"/>
  <c r="Z485" i="1"/>
  <c r="Z473" i="1"/>
  <c r="Z461" i="1"/>
  <c r="Z449" i="1"/>
  <c r="Z425" i="1"/>
  <c r="Z413" i="1"/>
  <c r="Z389" i="1"/>
  <c r="Z377" i="1"/>
  <c r="Z365" i="1"/>
  <c r="Z353" i="1"/>
  <c r="Z329" i="1"/>
  <c r="Z305" i="1"/>
  <c r="Z293" i="1"/>
  <c r="Z281" i="1"/>
  <c r="Z3674" i="1"/>
  <c r="Z3662" i="1"/>
  <c r="Z3650" i="1"/>
  <c r="Z3638" i="1"/>
  <c r="Z3626" i="1"/>
  <c r="Z3614" i="1"/>
  <c r="Z3602" i="1"/>
  <c r="Z3590" i="1"/>
  <c r="Z3578" i="1"/>
  <c r="Z3566" i="1"/>
  <c r="Z3554" i="1"/>
  <c r="Z3542" i="1"/>
  <c r="Z3530" i="1"/>
  <c r="Z3518" i="1"/>
  <c r="Z3506" i="1"/>
  <c r="Z3494" i="1"/>
  <c r="Z3482" i="1"/>
  <c r="Z3470" i="1"/>
  <c r="Z3446" i="1"/>
  <c r="Z3434" i="1"/>
  <c r="Z3410" i="1"/>
  <c r="Z3386" i="1"/>
  <c r="Z3374" i="1"/>
  <c r="Z3350" i="1"/>
  <c r="Z3338" i="1"/>
  <c r="Z3326" i="1"/>
  <c r="Z3314" i="1"/>
  <c r="Z3302" i="1"/>
  <c r="Z3290" i="1"/>
  <c r="Z3278" i="1"/>
  <c r="Z3266" i="1"/>
  <c r="Z3254" i="1"/>
  <c r="Z3242" i="1"/>
  <c r="Z3230" i="1"/>
  <c r="Z3218" i="1"/>
  <c r="Z3206" i="1"/>
  <c r="Z3194" i="1"/>
  <c r="Z3182" i="1"/>
  <c r="Z3170" i="1"/>
  <c r="Z3134" i="1"/>
  <c r="Z3828" i="1"/>
  <c r="Z3816" i="1"/>
  <c r="Z3804" i="1"/>
  <c r="Z3792" i="1"/>
  <c r="Z3780" i="1"/>
  <c r="Z3756" i="1"/>
  <c r="Z3744" i="1"/>
  <c r="Z3732" i="1"/>
  <c r="Z3720" i="1"/>
  <c r="Z3708" i="1"/>
  <c r="Z3696" i="1"/>
  <c r="Z3684" i="1"/>
  <c r="Z7393" i="1"/>
  <c r="Z7213" i="1"/>
  <c r="Z2475" i="1"/>
  <c r="Z6924" i="1"/>
  <c r="Z7125" i="1"/>
  <c r="Z7058" i="1"/>
  <c r="W7380" i="1"/>
  <c r="Z7264" i="1"/>
  <c r="Z7128" i="1"/>
  <c r="Z6489" i="1"/>
  <c r="Z7163" i="1"/>
  <c r="Z7069" i="1"/>
  <c r="Z7172" i="1"/>
  <c r="Z7127" i="1"/>
  <c r="Z7074" i="1"/>
  <c r="Z7413" i="1"/>
  <c r="Z7228" i="1"/>
  <c r="W605" i="1"/>
  <c r="Z605" i="1"/>
  <c r="Z4434" i="1"/>
  <c r="W5538" i="1"/>
  <c r="Z914" i="1"/>
  <c r="Z5183" i="1"/>
  <c r="Z4265" i="1"/>
  <c r="W4442" i="1"/>
  <c r="W6025" i="1"/>
  <c r="W6358" i="1"/>
  <c r="W5380" i="1"/>
  <c r="W5990" i="1"/>
  <c r="W5232" i="1"/>
  <c r="Z5232" i="1"/>
  <c r="Z6240" i="1"/>
  <c r="W6240" i="1"/>
  <c r="W772" i="1"/>
  <c r="Z772" i="1"/>
  <c r="Z769" i="1"/>
  <c r="W769" i="1"/>
  <c r="W812" i="1"/>
  <c r="Z812" i="1"/>
  <c r="Z2716" i="1"/>
  <c r="W2716" i="1"/>
  <c r="Z4809" i="1"/>
  <c r="Z3534" i="1"/>
  <c r="Z4938" i="1"/>
  <c r="W4496" i="1"/>
  <c r="Z4496" i="1"/>
  <c r="Z4759" i="1"/>
  <c r="W4759" i="1"/>
  <c r="Z4877" i="1"/>
  <c r="W4877" i="1"/>
  <c r="Z2599" i="1"/>
  <c r="W2599" i="1"/>
  <c r="W4351" i="1"/>
  <c r="W894" i="1"/>
  <c r="W4130" i="1"/>
  <c r="W4738" i="1"/>
  <c r="Z4624" i="1"/>
  <c r="Z5883" i="1"/>
  <c r="Z4947" i="1"/>
  <c r="Z3798" i="1"/>
  <c r="Z5560" i="1"/>
  <c r="W6091" i="1"/>
  <c r="Z5446" i="1"/>
  <c r="Z5978" i="1"/>
  <c r="W6041" i="1"/>
  <c r="Z5592" i="1"/>
  <c r="W5592" i="1"/>
  <c r="Z5841" i="1"/>
  <c r="W5841" i="1"/>
  <c r="Z4819" i="1"/>
  <c r="W4819" i="1"/>
  <c r="Z4790" i="1"/>
  <c r="W4790" i="1"/>
  <c r="Z460" i="1"/>
  <c r="W460" i="1"/>
  <c r="Z1418" i="1"/>
  <c r="W1418" i="1"/>
  <c r="W4143" i="1"/>
  <c r="Z2272" i="1"/>
  <c r="Z2437" i="1"/>
  <c r="W5573" i="1"/>
  <c r="Z4520" i="1"/>
  <c r="Z6111" i="1"/>
  <c r="W3801" i="1"/>
  <c r="W6105" i="1"/>
  <c r="Z4275" i="1"/>
  <c r="W4275" i="1"/>
  <c r="Z4500" i="1"/>
  <c r="W4500" i="1"/>
  <c r="W4650" i="1"/>
  <c r="Z4650" i="1"/>
  <c r="Z5772" i="1"/>
  <c r="W5772" i="1"/>
  <c r="W395" i="1"/>
  <c r="Z395" i="1"/>
  <c r="Z1588" i="1"/>
  <c r="W1588" i="1"/>
  <c r="W3834" i="1"/>
  <c r="Z4590" i="1"/>
  <c r="W3827" i="1"/>
  <c r="Z6192" i="1"/>
  <c r="Z3951" i="1"/>
  <c r="W3951" i="1"/>
  <c r="W4841" i="1"/>
  <c r="Z4841" i="1"/>
  <c r="Z5607" i="1"/>
  <c r="W5607" i="1"/>
  <c r="Z6387" i="1"/>
  <c r="Z5073" i="1"/>
  <c r="Z5224" i="1"/>
  <c r="W3848" i="1"/>
  <c r="Z4170" i="1"/>
  <c r="Z3915" i="1"/>
  <c r="Z5968" i="1"/>
  <c r="W4969" i="1"/>
  <c r="Z4001" i="1"/>
  <c r="W4001" i="1"/>
  <c r="Z5050" i="1"/>
  <c r="W5050" i="1"/>
  <c r="W4811" i="1"/>
  <c r="Z4811" i="1"/>
  <c r="Z688" i="1"/>
  <c r="Z4628" i="1"/>
  <c r="Z415" i="1"/>
  <c r="Z3979" i="1"/>
  <c r="W5761" i="1"/>
  <c r="W4934" i="1"/>
  <c r="Z4954" i="1"/>
  <c r="W4954" i="1"/>
  <c r="Z5185" i="1"/>
  <c r="W5185" i="1"/>
  <c r="W5925" i="1"/>
  <c r="Z5925" i="1"/>
  <c r="W5642" i="1"/>
  <c r="Z5642" i="1"/>
  <c r="Z2960" i="1"/>
  <c r="W2960" i="1"/>
  <c r="Z1464" i="1"/>
  <c r="W1464" i="1"/>
  <c r="Z2432" i="1"/>
  <c r="W2432" i="1"/>
  <c r="Z1995" i="1"/>
  <c r="Z2538" i="1"/>
  <c r="Z5892" i="1"/>
  <c r="Z3164" i="1"/>
  <c r="W5273" i="1"/>
  <c r="Z5273" i="1"/>
  <c r="Z5345" i="1"/>
  <c r="W5345" i="1"/>
  <c r="Z5401" i="1"/>
  <c r="W5401" i="1"/>
  <c r="Z1100" i="1"/>
  <c r="W1100" i="1"/>
  <c r="W6234" i="1"/>
  <c r="Z4836" i="1"/>
  <c r="W4836" i="1"/>
  <c r="Z5240" i="1"/>
  <c r="W5240" i="1"/>
  <c r="W2072" i="1"/>
  <c r="Z2072" i="1"/>
  <c r="W2440" i="1"/>
  <c r="W5808" i="1"/>
  <c r="W5116" i="1"/>
  <c r="W5409" i="1"/>
  <c r="Z5992" i="1"/>
  <c r="W4452" i="1"/>
  <c r="Z4567" i="1"/>
  <c r="W4567" i="1"/>
  <c r="Z4447" i="1"/>
  <c r="W4447" i="1"/>
  <c r="W5217" i="1"/>
  <c r="Z5217" i="1"/>
  <c r="W5963" i="1"/>
  <c r="Z5963" i="1"/>
  <c r="W5364" i="1"/>
  <c r="Z5364" i="1"/>
  <c r="Z5910" i="1"/>
  <c r="W5910" i="1"/>
  <c r="Z5636" i="1"/>
  <c r="W5636" i="1"/>
  <c r="Z4030" i="1"/>
  <c r="W6136" i="1"/>
  <c r="W4243" i="1"/>
  <c r="Z4243" i="1"/>
  <c r="Z4372" i="1"/>
  <c r="W4372" i="1"/>
  <c r="W4629" i="1"/>
  <c r="Z4629" i="1"/>
  <c r="W4696" i="1"/>
  <c r="Z4696" i="1"/>
  <c r="W4751" i="1"/>
  <c r="Z4751" i="1"/>
  <c r="W5490" i="1"/>
  <c r="Z5490" i="1"/>
  <c r="W5402" i="1"/>
  <c r="Z5402" i="1"/>
  <c r="Z18" i="1"/>
  <c r="Z154" i="1"/>
  <c r="Z359" i="1"/>
  <c r="W359" i="1"/>
  <c r="Z3768" i="1"/>
  <c r="Z589" i="1"/>
  <c r="W589" i="1"/>
  <c r="W925" i="1"/>
  <c r="Z925" i="1"/>
  <c r="Z906" i="1"/>
  <c r="W906" i="1"/>
  <c r="Z977" i="1"/>
  <c r="W977" i="1"/>
  <c r="Z1401" i="1"/>
  <c r="Z1746" i="1"/>
  <c r="W1746" i="1"/>
  <c r="Z2698" i="1"/>
  <c r="Z23" i="1"/>
  <c r="W23" i="1"/>
  <c r="W837" i="1"/>
  <c r="Z837" i="1"/>
  <c r="Z1555" i="1"/>
  <c r="W1555" i="1"/>
  <c r="Z1499" i="1"/>
  <c r="W1499" i="1"/>
  <c r="W1767" i="1"/>
  <c r="Z1767" i="1"/>
  <c r="Z476" i="1"/>
  <c r="W476" i="1"/>
  <c r="W595" i="1"/>
  <c r="Z595" i="1"/>
  <c r="W836" i="1"/>
  <c r="Z836" i="1"/>
  <c r="W555" i="1"/>
  <c r="Z555" i="1"/>
  <c r="W1089" i="1"/>
  <c r="Z1089" i="1"/>
  <c r="Z808" i="1"/>
  <c r="W808" i="1"/>
  <c r="Z1322" i="1"/>
  <c r="W1322" i="1"/>
  <c r="W1637" i="1"/>
  <c r="Z1637" i="1"/>
  <c r="Z1260" i="1"/>
  <c r="W1260" i="1"/>
  <c r="W575" i="1"/>
  <c r="Z575" i="1"/>
  <c r="Z1132" i="1"/>
  <c r="W1132" i="1"/>
  <c r="Z338" i="1"/>
  <c r="W338" i="1"/>
  <c r="Z848" i="1"/>
  <c r="W848" i="1"/>
  <c r="W156" i="1"/>
  <c r="Z156" i="1"/>
  <c r="W1454" i="1"/>
  <c r="Z1454" i="1"/>
  <c r="Z1500" i="1"/>
  <c r="W1500" i="1"/>
  <c r="W880" i="1"/>
  <c r="Z880" i="1"/>
  <c r="Z541" i="1"/>
  <c r="W541" i="1"/>
  <c r="Z953" i="1"/>
  <c r="W953" i="1"/>
  <c r="W979" i="1"/>
  <c r="Z979" i="1"/>
  <c r="W1768" i="1"/>
  <c r="Z1768" i="1"/>
  <c r="Z1829" i="1"/>
  <c r="W1829" i="1"/>
  <c r="Z1658" i="1"/>
  <c r="W1658" i="1"/>
  <c r="Z1792" i="1"/>
  <c r="W1792" i="1"/>
  <c r="Z478" i="1"/>
  <c r="W478" i="1"/>
  <c r="W119" i="1"/>
  <c r="Z119" i="1"/>
  <c r="Z394" i="1"/>
  <c r="W394" i="1"/>
  <c r="W1123" i="1"/>
  <c r="Z1123" i="1"/>
  <c r="Z58" i="1"/>
  <c r="Z956" i="1"/>
  <c r="W956" i="1"/>
  <c r="Z475" i="1"/>
  <c r="W475" i="1"/>
  <c r="Z223" i="1"/>
  <c r="W223" i="1"/>
  <c r="Z404" i="1"/>
  <c r="W404" i="1"/>
  <c r="Z964" i="1"/>
  <c r="Z1655" i="1"/>
  <c r="W1655" i="1"/>
  <c r="Z1325" i="1"/>
  <c r="W1325" i="1"/>
  <c r="Z2159" i="1"/>
  <c r="W2159" i="1"/>
  <c r="Z3458" i="1"/>
  <c r="Z106" i="1"/>
  <c r="Z943" i="1"/>
  <c r="W943" i="1"/>
  <c r="W133" i="1"/>
  <c r="Z133" i="1"/>
  <c r="W786" i="1"/>
  <c r="Z786" i="1"/>
  <c r="Z1832" i="1"/>
  <c r="W1832" i="1"/>
  <c r="Z1831" i="1"/>
  <c r="W1831" i="1"/>
  <c r="W1337" i="1"/>
  <c r="Z1337" i="1"/>
  <c r="W1406" i="1"/>
  <c r="Z1406" i="1"/>
  <c r="W788" i="1"/>
  <c r="Z788" i="1"/>
  <c r="Z1071" i="1"/>
  <c r="W1071" i="1"/>
  <c r="W1877" i="1"/>
  <c r="Z1877" i="1"/>
  <c r="W1505" i="1"/>
  <c r="Z1505" i="1"/>
  <c r="Z166" i="1"/>
  <c r="W166" i="1"/>
  <c r="Z190" i="1"/>
  <c r="Z507" i="1"/>
  <c r="W507" i="1"/>
  <c r="Z1779" i="1"/>
  <c r="W1779" i="1"/>
  <c r="W1886" i="1"/>
  <c r="Z1886" i="1"/>
  <c r="W1635" i="1"/>
  <c r="Z1635" i="1"/>
  <c r="W1876" i="1"/>
  <c r="Z1876" i="1"/>
  <c r="Z2544" i="1"/>
  <c r="W2544" i="1"/>
  <c r="Z3146" i="1"/>
  <c r="Z1008" i="1"/>
  <c r="W1008" i="1"/>
  <c r="Z651" i="1"/>
  <c r="W651" i="1"/>
  <c r="Z911" i="1"/>
  <c r="W911" i="1"/>
  <c r="Z1827" i="1"/>
  <c r="W1827" i="1"/>
  <c r="W1003" i="1"/>
  <c r="Z1003" i="1"/>
  <c r="Z886" i="1"/>
  <c r="W886" i="1"/>
  <c r="Z1790" i="1"/>
  <c r="W1790" i="1"/>
  <c r="Z1568" i="1"/>
  <c r="W1568" i="1"/>
  <c r="W1033" i="1"/>
  <c r="Z1627" i="1"/>
  <c r="W1627" i="1"/>
  <c r="W1800" i="1"/>
  <c r="Z533" i="1"/>
  <c r="Z3422" i="1"/>
  <c r="Z1470" i="1"/>
  <c r="W1470" i="1"/>
  <c r="Z3398" i="1"/>
  <c r="W1170" i="1"/>
  <c r="Z1709" i="1"/>
  <c r="W1244" i="1"/>
  <c r="Z1190" i="1"/>
  <c r="W2340" i="1"/>
  <c r="Z341" i="1"/>
  <c r="Z581" i="1"/>
  <c r="Z1254" i="1"/>
  <c r="W1254" i="1"/>
  <c r="W1607" i="1"/>
  <c r="W1236" i="1"/>
  <c r="W2605" i="1"/>
  <c r="Z1423" i="1"/>
  <c r="W1423" i="1"/>
  <c r="Z1529" i="1"/>
  <c r="Z1662" i="1"/>
  <c r="W1662" i="1"/>
  <c r="Z2234" i="1"/>
  <c r="W2234" i="1"/>
  <c r="Z1803" i="1"/>
  <c r="Z1977" i="1"/>
  <c r="Z2522" i="1"/>
  <c r="W2522" i="1"/>
  <c r="Z856" i="1"/>
  <c r="Z2350" i="1"/>
  <c r="W2350" i="1"/>
  <c r="Z2710" i="1"/>
  <c r="Z6928" i="1"/>
  <c r="W6928" i="1"/>
  <c r="Z1212" i="1"/>
  <c r="Z2505" i="1"/>
  <c r="W2505" i="1"/>
  <c r="W6961" i="1"/>
  <c r="Z6961" i="1"/>
  <c r="Z1096" i="1"/>
  <c r="W6626" i="1"/>
  <c r="Z6626" i="1"/>
  <c r="Z6913" i="1"/>
  <c r="W6913" i="1"/>
  <c r="Z1284" i="1"/>
  <c r="W2301" i="1"/>
  <c r="Z1147" i="1"/>
  <c r="W1147" i="1"/>
  <c r="Z6975" i="1"/>
  <c r="W6975" i="1"/>
  <c r="W7402" i="1"/>
  <c r="Z7402" i="1"/>
  <c r="Z2782" i="1"/>
  <c r="Z2770" i="1"/>
  <c r="Z2746" i="1"/>
  <c r="Z2722" i="1"/>
  <c r="Z6900" i="1"/>
  <c r="Z7305" i="1"/>
  <c r="W7411" i="1"/>
  <c r="Z7254" i="1"/>
  <c r="W7254" i="1"/>
  <c r="W7389" i="1"/>
  <c r="Z7389" i="1"/>
  <c r="W7353" i="1"/>
  <c r="Z7353" i="1"/>
  <c r="W7341" i="1"/>
  <c r="Z7341" i="1"/>
  <c r="Z6830" i="1"/>
  <c r="Z6876" i="1"/>
  <c r="W6930" i="1"/>
  <c r="Z6930" i="1"/>
  <c r="W7458" i="1"/>
  <c r="Z7458" i="1"/>
  <c r="W7422" i="1"/>
  <c r="Z7422" i="1"/>
  <c r="W7387" i="1"/>
  <c r="Z7387" i="1"/>
  <c r="W7334" i="1"/>
  <c r="Z7334" i="1"/>
  <c r="Z7220" i="1"/>
  <c r="W7220" i="1"/>
  <c r="Z7067" i="1"/>
  <c r="W7067" i="1"/>
  <c r="Z7165" i="1"/>
  <c r="Z7330" i="1"/>
  <c r="Z7219" i="1"/>
  <c r="W7219" i="1"/>
  <c r="Z7066" i="1"/>
  <c r="W7066" i="1"/>
  <c r="Z7453" i="1"/>
  <c r="W7453" i="1"/>
  <c r="Z6954" i="1"/>
  <c r="W7485" i="1"/>
  <c r="Z7485" i="1"/>
  <c r="W7463" i="1"/>
  <c r="Z7463" i="1"/>
  <c r="W7409" i="1"/>
  <c r="Z7409" i="1"/>
  <c r="W7225" i="1"/>
  <c r="Z7225" i="1"/>
  <c r="Z7153" i="1"/>
  <c r="W7153" i="1"/>
  <c r="W7141" i="1"/>
  <c r="Z7141" i="1"/>
  <c r="Z1452" i="1"/>
  <c r="Z6947" i="1"/>
  <c r="Z7340" i="1"/>
  <c r="W7268" i="1"/>
  <c r="Z7268" i="1"/>
  <c r="W7078" i="1"/>
  <c r="Z7078" i="1"/>
  <c r="W7484" i="1"/>
  <c r="Z7484" i="1"/>
  <c r="W7430" i="1"/>
  <c r="Z7430" i="1"/>
  <c r="Z7176" i="1"/>
  <c r="Z7039" i="1"/>
  <c r="W7154" i="1"/>
  <c r="W7177" i="1"/>
  <c r="W7104" i="1"/>
  <c r="Z7104" i="1"/>
  <c r="Z7091" i="1"/>
  <c r="W7091" i="1"/>
  <c r="W7077" i="1"/>
  <c r="Z7077" i="1"/>
  <c r="W7483" i="1"/>
  <c r="Z7483" i="1"/>
  <c r="W7462" i="1"/>
  <c r="Z7462" i="1"/>
  <c r="Z7429" i="1"/>
  <c r="W7429" i="1"/>
  <c r="W7324" i="1"/>
  <c r="Z7324" i="1"/>
  <c r="Z7292" i="1"/>
  <c r="W7292" i="1"/>
  <c r="W7234" i="1"/>
  <c r="Z7234" i="1"/>
  <c r="Z6905" i="1"/>
  <c r="Z6882" i="1"/>
  <c r="Z6892" i="1"/>
  <c r="Z6903" i="1"/>
  <c r="W7237" i="1"/>
  <c r="Z7237" i="1"/>
  <c r="W7192" i="1"/>
  <c r="Z7192" i="1"/>
  <c r="Z7116" i="1"/>
  <c r="W7116" i="1"/>
  <c r="W7103" i="1"/>
  <c r="Z7103" i="1"/>
  <c r="W7090" i="1"/>
  <c r="Z7090" i="1"/>
  <c r="Z7043" i="1"/>
  <c r="W7043" i="1"/>
  <c r="W7482" i="1"/>
  <c r="Z7482" i="1"/>
  <c r="W7312" i="1"/>
  <c r="Z7312" i="1"/>
  <c r="W7301" i="1"/>
  <c r="Z7301" i="1"/>
  <c r="W7222" i="1"/>
  <c r="Z7222" i="1"/>
  <c r="W7210" i="1"/>
  <c r="Z7210" i="1"/>
  <c r="Z7289" i="1"/>
  <c r="W7289" i="1"/>
  <c r="W7236" i="1"/>
  <c r="Z7236" i="1"/>
  <c r="Z7190" i="1"/>
  <c r="W7190" i="1"/>
  <c r="Z7042" i="1"/>
  <c r="W7042" i="1"/>
  <c r="W7481" i="1"/>
  <c r="Z7481" i="1"/>
  <c r="Z7427" i="1"/>
  <c r="W7427" i="1"/>
  <c r="W7405" i="1"/>
  <c r="Z7405" i="1"/>
  <c r="Z7322" i="1"/>
  <c r="W7322" i="1"/>
  <c r="W7290" i="1"/>
  <c r="Z7290" i="1"/>
  <c r="W7209" i="1"/>
  <c r="Z7209" i="1"/>
  <c r="Z7288" i="1"/>
  <c r="W7288" i="1"/>
  <c r="Z7144" i="1"/>
  <c r="W7144" i="1"/>
  <c r="Z7333" i="1"/>
  <c r="W7333" i="1"/>
  <c r="W7208" i="1"/>
  <c r="Z7208" i="1"/>
  <c r="Z1927" i="1"/>
  <c r="Z6544" i="1"/>
  <c r="Z6772" i="1"/>
  <c r="Z6976" i="1"/>
  <c r="Z7028" i="1"/>
  <c r="W7368" i="1"/>
  <c r="Z7368" i="1"/>
  <c r="Z7403" i="1"/>
  <c r="W7403" i="1"/>
  <c r="Z7309" i="1"/>
  <c r="W7309" i="1"/>
  <c r="Z6869" i="1"/>
  <c r="Z6902" i="1"/>
  <c r="Z6921" i="1"/>
  <c r="Z7061" i="1"/>
  <c r="W7055" i="1"/>
  <c r="Z7055" i="1"/>
  <c r="Z7391" i="1"/>
  <c r="W7391" i="1"/>
  <c r="Z7331" i="1"/>
  <c r="W7331" i="1"/>
  <c r="Z6901" i="1"/>
  <c r="W6901" i="1"/>
  <c r="Z6910" i="1"/>
  <c r="Z7420" i="1"/>
  <c r="Z7199" i="1"/>
  <c r="W7156" i="1"/>
  <c r="Z7156" i="1"/>
  <c r="W7054" i="1"/>
  <c r="Z7054" i="1"/>
  <c r="Z7378" i="1"/>
  <c r="W7378" i="1"/>
  <c r="Z7432" i="1"/>
  <c r="Z7410" i="1"/>
  <c r="Z7351" i="1"/>
  <c r="Z7129" i="1"/>
  <c r="Z7040" i="1"/>
  <c r="Z7438" i="1"/>
  <c r="Z7140" i="1"/>
  <c r="W7350" i="1"/>
  <c r="Z7454" i="1"/>
  <c r="Z7026" i="1"/>
  <c r="Z7385" i="1"/>
  <c r="Z7318" i="1"/>
  <c r="Z7102" i="1"/>
  <c r="Z7076" i="1"/>
  <c r="Z7442" i="1"/>
  <c r="Z7115" i="1"/>
  <c r="W7089" i="1"/>
  <c r="Z7477" i="1"/>
  <c r="W7433" i="1"/>
  <c r="W7400" i="1"/>
  <c r="W7065" i="1"/>
  <c r="Z7230" i="1"/>
  <c r="Z6874" i="1"/>
  <c r="Z7435" i="1"/>
  <c r="Z7316" i="1"/>
  <c r="Z7265" i="1"/>
  <c r="Z7053" i="1"/>
  <c r="Z7488" i="1"/>
  <c r="Z7452" i="1"/>
  <c r="Z7394" i="1"/>
  <c r="Z7370" i="1"/>
  <c r="Z7171" i="1"/>
  <c r="Z7137" i="1"/>
  <c r="Z7034" i="1"/>
  <c r="W7366" i="1"/>
  <c r="W7250" i="1"/>
  <c r="W7216" i="1"/>
  <c r="Z7315" i="1"/>
  <c r="Z7051" i="1"/>
  <c r="Z7381" i="1"/>
  <c r="W7365" i="1"/>
  <c r="W7248" i="1"/>
  <c r="W7111" i="1"/>
  <c r="Z7360" i="1"/>
  <c r="Z7060" i="1"/>
  <c r="Z7313" i="1"/>
  <c r="Z7175" i="1"/>
  <c r="Z7298" i="1"/>
  <c r="Z7286" i="1"/>
  <c r="Z7262" i="1"/>
  <c r="Z7204" i="1"/>
  <c r="Z7456" i="1"/>
  <c r="Z7424" i="1"/>
  <c r="Z7497" i="1"/>
  <c r="Z7461" i="1"/>
  <c r="Z7449" i="1"/>
  <c r="Z7273" i="1"/>
  <c r="Z7226" i="1"/>
  <c r="Z7467" i="1"/>
  <c r="Z7474" i="1"/>
  <c r="Z7423" i="1"/>
  <c r="Z7249" i="1"/>
  <c r="Z7472" i="1"/>
  <c r="Z7214" i="1"/>
  <c r="Z7121" i="1"/>
  <c r="W7360" i="1"/>
  <c r="W7330" i="1"/>
  <c r="Z7181" i="1"/>
  <c r="Z7080" i="1"/>
  <c r="Z7466" i="1"/>
  <c r="Z7325" i="1"/>
  <c r="Z7473" i="1"/>
  <c r="Z7451" i="1"/>
  <c r="Z7399" i="1"/>
  <c r="Z7139" i="1"/>
  <c r="Z7342" i="1"/>
  <c r="Z4167" i="1"/>
  <c r="W4167" i="1"/>
  <c r="W4056" i="1"/>
  <c r="Z4056" i="1"/>
  <c r="W4019" i="1"/>
  <c r="Z4019" i="1"/>
  <c r="W3878" i="1"/>
  <c r="Z3878" i="1"/>
  <c r="W4268" i="1"/>
  <c r="Z4268" i="1"/>
  <c r="Z4182" i="1"/>
  <c r="W4182" i="1"/>
  <c r="W4104" i="1"/>
  <c r="Z4104" i="1"/>
  <c r="Z4027" i="1"/>
  <c r="W4027" i="1"/>
  <c r="W4364" i="1"/>
  <c r="Z4364" i="1"/>
  <c r="Z4332" i="1"/>
  <c r="W4332" i="1"/>
  <c r="W4226" i="1"/>
  <c r="Z4226" i="1"/>
  <c r="Z4114" i="1"/>
  <c r="W4114" i="1"/>
  <c r="Z3942" i="1"/>
  <c r="W3942" i="1"/>
  <c r="W3870" i="1"/>
  <c r="Z3870" i="1"/>
  <c r="W4005" i="1"/>
  <c r="Z4005" i="1"/>
  <c r="W3859" i="1"/>
  <c r="Z3859" i="1"/>
  <c r="W4254" i="1"/>
  <c r="Z4254" i="1"/>
  <c r="W4018" i="1"/>
  <c r="Z4018" i="1"/>
  <c r="W4358" i="1"/>
  <c r="Z4358" i="1"/>
  <c r="Z4050" i="1"/>
  <c r="W4050" i="1"/>
  <c r="Z4621" i="1"/>
  <c r="W4621" i="1"/>
  <c r="Z4390" i="1"/>
  <c r="W4390" i="1"/>
  <c r="Z4326" i="1"/>
  <c r="W4326" i="1"/>
  <c r="W4172" i="1"/>
  <c r="Z4172" i="1"/>
  <c r="W3933" i="1"/>
  <c r="Z3933" i="1"/>
  <c r="W3851" i="1"/>
  <c r="Z3851" i="1"/>
  <c r="W4308" i="1"/>
  <c r="Z4308" i="1"/>
  <c r="Z3992" i="1"/>
  <c r="W3992" i="1"/>
  <c r="Z3846" i="1"/>
  <c r="W3846" i="1"/>
  <c r="W4249" i="1"/>
  <c r="Z4249" i="1"/>
  <c r="Z4013" i="1"/>
  <c r="W4013" i="1"/>
  <c r="Z3932" i="1"/>
  <c r="W3932" i="1"/>
  <c r="W4287" i="1"/>
  <c r="Z4287" i="1"/>
  <c r="W4171" i="1"/>
  <c r="Z4171" i="1"/>
  <c r="Z4004" i="1"/>
  <c r="W4004" i="1"/>
  <c r="W3909" i="1"/>
  <c r="Z3909" i="1"/>
  <c r="W4551" i="1"/>
  <c r="Z4551" i="1"/>
  <c r="Z4210" i="1"/>
  <c r="W4210" i="1"/>
  <c r="W3839" i="1"/>
  <c r="Z3839" i="1"/>
  <c r="W3947" i="1"/>
  <c r="Z3947" i="1"/>
  <c r="Z3837" i="1"/>
  <c r="W3837" i="1"/>
  <c r="W4105" i="1"/>
  <c r="Z4105" i="1"/>
  <c r="W3841" i="1"/>
  <c r="Z3841" i="1"/>
  <c r="Z3991" i="1"/>
  <c r="W3991" i="1"/>
  <c r="Z3923" i="1"/>
  <c r="W3923" i="1"/>
  <c r="W4166" i="1"/>
  <c r="Z4166" i="1"/>
  <c r="Z3995" i="1"/>
  <c r="W3995" i="1"/>
  <c r="Z3905" i="1"/>
  <c r="W3905" i="1"/>
  <c r="W4234" i="1"/>
  <c r="Z4234" i="1"/>
  <c r="W4022" i="1"/>
  <c r="Z4022" i="1"/>
  <c r="W3882" i="1"/>
  <c r="Z3882" i="1"/>
  <c r="Z3833" i="1"/>
  <c r="W3833" i="1"/>
  <c r="Z4095" i="1"/>
  <c r="W4095" i="1"/>
  <c r="Z4391" i="1"/>
  <c r="W4391" i="1"/>
  <c r="W3986" i="1"/>
  <c r="Z3986" i="1"/>
  <c r="W4146" i="1"/>
  <c r="Z4146" i="1"/>
  <c r="Z3877" i="1"/>
  <c r="W3877" i="1"/>
  <c r="W4402" i="1"/>
  <c r="Z4402" i="1"/>
  <c r="W4240" i="1"/>
  <c r="Z4240" i="1"/>
  <c r="W4072" i="1"/>
  <c r="Z4072" i="1"/>
  <c r="Z3959" i="1"/>
  <c r="W3959" i="1"/>
  <c r="W4386" i="1"/>
  <c r="Z4386" i="1"/>
  <c r="Z4230" i="1"/>
  <c r="W4230" i="1"/>
  <c r="W4076" i="1"/>
  <c r="Z4076" i="1"/>
  <c r="Z3972" i="1"/>
  <c r="W3972" i="1"/>
  <c r="W3896" i="1"/>
  <c r="Z3896" i="1"/>
  <c r="Z4368" i="1"/>
  <c r="W4368" i="1"/>
  <c r="Z4003" i="1"/>
  <c r="W4003" i="1"/>
  <c r="W4387" i="1"/>
  <c r="Z4387" i="1"/>
  <c r="Z4231" i="1"/>
  <c r="W4231" i="1"/>
  <c r="W4067" i="1"/>
  <c r="Z4067" i="1"/>
  <c r="Z3928" i="1"/>
  <c r="W3928" i="1"/>
  <c r="W4353" i="1"/>
  <c r="Z4353" i="1"/>
  <c r="W4211" i="1"/>
  <c r="Z4211" i="1"/>
  <c r="W4066" i="1"/>
  <c r="Z4066" i="1"/>
  <c r="Z3968" i="1"/>
  <c r="W3968" i="1"/>
  <c r="Z4127" i="1"/>
  <c r="W4127" i="1"/>
  <c r="W3958" i="1"/>
  <c r="Z3958" i="1"/>
  <c r="W4221" i="1"/>
  <c r="Z4221" i="1"/>
  <c r="W3999" i="1"/>
  <c r="Z3999" i="1"/>
  <c r="W3902" i="1"/>
  <c r="Z3902" i="1"/>
  <c r="Z4354" i="1"/>
  <c r="W4354" i="1"/>
  <c r="W4212" i="1"/>
  <c r="Z4212" i="1"/>
  <c r="W3910" i="1"/>
  <c r="Z3910" i="1"/>
  <c r="W4348" i="1"/>
  <c r="Z4348" i="1"/>
  <c r="W4061" i="1"/>
  <c r="Z4061" i="1"/>
  <c r="W4113" i="1"/>
  <c r="Z4113" i="1"/>
  <c r="Z3858" i="1"/>
  <c r="W3858" i="1"/>
  <c r="Z4286" i="1"/>
  <c r="W4286" i="1"/>
  <c r="Z3215" i="1"/>
  <c r="W3215" i="1"/>
  <c r="W3897" i="1"/>
  <c r="Z3897" i="1"/>
  <c r="W4349" i="1"/>
  <c r="Z4349" i="1"/>
  <c r="W4198" i="1"/>
  <c r="Z4198" i="1"/>
  <c r="W3901" i="1"/>
  <c r="Z3901" i="1"/>
  <c r="Z4312" i="1"/>
  <c r="W4312" i="1"/>
  <c r="Z4133" i="1"/>
  <c r="W4133" i="1"/>
  <c r="Z4080" i="1"/>
  <c r="W4080" i="1"/>
  <c r="Z4357" i="1"/>
  <c r="W4357" i="1"/>
  <c r="Z4633" i="1"/>
  <c r="W4633" i="1"/>
  <c r="W4123" i="1"/>
  <c r="Z4123" i="1"/>
  <c r="W3888" i="1"/>
  <c r="Z3888" i="1"/>
  <c r="Z4344" i="1"/>
  <c r="W4344" i="1"/>
  <c r="Z4193" i="1"/>
  <c r="W4193" i="1"/>
  <c r="Z4042" i="1"/>
  <c r="W4042" i="1"/>
  <c r="Z4415" i="1"/>
  <c r="W4415" i="1"/>
  <c r="W3892" i="1"/>
  <c r="Z3892" i="1"/>
  <c r="Z4307" i="1"/>
  <c r="W4307" i="1"/>
  <c r="Z4375" i="1"/>
  <c r="W4375" i="1"/>
  <c r="W3840" i="1"/>
  <c r="Z3840" i="1"/>
  <c r="Z3945" i="1"/>
  <c r="W3945" i="1"/>
  <c r="Z3996" i="1"/>
  <c r="W3996" i="1"/>
  <c r="W3879" i="1"/>
  <c r="Z3879" i="1"/>
  <c r="W4157" i="1"/>
  <c r="Z4157" i="1"/>
  <c r="Z4037" i="1"/>
  <c r="W4037" i="1"/>
  <c r="Z4639" i="1"/>
  <c r="W4639" i="1"/>
  <c r="Z3887" i="1"/>
  <c r="W3887" i="1"/>
  <c r="Z4297" i="1"/>
  <c r="W4297" i="1"/>
  <c r="Z4041" i="1"/>
  <c r="W4041" i="1"/>
  <c r="W3956" i="1"/>
  <c r="Z3956" i="1"/>
  <c r="Z3863" i="1"/>
  <c r="W3863" i="1"/>
  <c r="Z4405" i="1"/>
  <c r="W4405" i="1"/>
  <c r="Z4262" i="1"/>
  <c r="W4262" i="1"/>
  <c r="W4181" i="1"/>
  <c r="Z4181" i="1"/>
  <c r="W4051" i="1"/>
  <c r="Z4051" i="1"/>
  <c r="W4000" i="1"/>
  <c r="Z4000" i="1"/>
  <c r="W4235" i="1"/>
  <c r="Z4235" i="1"/>
  <c r="W4028" i="1"/>
  <c r="Z4028" i="1"/>
  <c r="Z4572" i="1"/>
  <c r="W4572" i="1"/>
  <c r="W3883" i="1"/>
  <c r="Z3883" i="1"/>
  <c r="Z4283" i="1"/>
  <c r="W4283" i="1"/>
  <c r="W4187" i="1"/>
  <c r="Z4187" i="1"/>
  <c r="W4109" i="1"/>
  <c r="Z4109" i="1"/>
  <c r="W4036" i="1"/>
  <c r="Z4036" i="1"/>
  <c r="W3946" i="1"/>
  <c r="Z3946" i="1"/>
  <c r="W4317" i="1"/>
  <c r="Z4317" i="1"/>
  <c r="Z4385" i="1"/>
  <c r="W4385" i="1"/>
  <c r="Z4258" i="1"/>
  <c r="W4258" i="1"/>
  <c r="W4054" i="1"/>
  <c r="Z4054" i="1"/>
  <c r="Z4236" i="1"/>
  <c r="W4236" i="1"/>
  <c r="W4649" i="1"/>
  <c r="Z139" i="1"/>
  <c r="W139" i="1"/>
  <c r="Z689" i="1"/>
  <c r="W689" i="1"/>
  <c r="Z945" i="1"/>
  <c r="W945" i="1"/>
  <c r="W1816" i="1"/>
  <c r="Z1816" i="1"/>
  <c r="W1896" i="1"/>
  <c r="Z1896" i="1"/>
  <c r="Z1434" i="1"/>
  <c r="W1434" i="1"/>
  <c r="W1572" i="1"/>
  <c r="Z1572" i="1"/>
  <c r="Z1367" i="1"/>
  <c r="W1367" i="1"/>
  <c r="W1528" i="1"/>
  <c r="Z1528" i="1"/>
  <c r="W1353" i="1"/>
  <c r="Z1353" i="1"/>
  <c r="W1622" i="1"/>
  <c r="Z1622" i="1"/>
  <c r="W1178" i="1"/>
  <c r="Z1178" i="1"/>
  <c r="W1239" i="1"/>
  <c r="Z1239" i="1"/>
  <c r="Z1187" i="1"/>
  <c r="W1187" i="1"/>
  <c r="Z603" i="1"/>
  <c r="W603" i="1"/>
  <c r="Z3567" i="1"/>
  <c r="Z41" i="1"/>
  <c r="W41" i="1"/>
  <c r="Z53" i="1"/>
  <c r="W53" i="1"/>
  <c r="Z820" i="1"/>
  <c r="W820" i="1"/>
  <c r="Z302" i="1"/>
  <c r="W302" i="1"/>
  <c r="W668" i="1"/>
  <c r="Z668" i="1"/>
  <c r="Z98" i="1"/>
  <c r="W98" i="1"/>
  <c r="W30" i="1"/>
  <c r="Z30" i="1"/>
  <c r="Z530" i="1"/>
  <c r="W530" i="1"/>
  <c r="Z362" i="1"/>
  <c r="W362" i="1"/>
  <c r="Z470" i="1"/>
  <c r="W470" i="1"/>
  <c r="W447" i="1"/>
  <c r="Z447" i="1"/>
  <c r="Z270" i="1"/>
  <c r="W270" i="1"/>
  <c r="Z915" i="1"/>
  <c r="W915" i="1"/>
  <c r="Z410" i="1"/>
  <c r="W410" i="1"/>
  <c r="Z434" i="1"/>
  <c r="W434" i="1"/>
  <c r="Z247" i="1"/>
  <c r="W247" i="1"/>
  <c r="Z350" i="1"/>
  <c r="W350" i="1"/>
  <c r="Z398" i="1"/>
  <c r="W398" i="1"/>
  <c r="Z110" i="1"/>
  <c r="W110" i="1"/>
  <c r="Z754" i="1"/>
  <c r="W754" i="1"/>
  <c r="Z997" i="1"/>
  <c r="W997" i="1"/>
  <c r="Z175" i="1"/>
  <c r="W175" i="1"/>
  <c r="Z542" i="1"/>
  <c r="W542" i="1"/>
  <c r="Z103" i="1"/>
  <c r="W103" i="1"/>
  <c r="W386" i="1"/>
  <c r="Z851" i="1"/>
  <c r="W851" i="1"/>
  <c r="Z514" i="1"/>
  <c r="W514" i="1"/>
  <c r="Z5" i="1"/>
  <c r="W5" i="1"/>
  <c r="Z381" i="1"/>
  <c r="W381" i="1"/>
  <c r="Z422" i="1"/>
  <c r="W422" i="1"/>
  <c r="Z1303" i="1"/>
  <c r="W1303" i="1"/>
  <c r="Z2422" i="1"/>
  <c r="W2422" i="1"/>
  <c r="W2049" i="1"/>
  <c r="Z2049" i="1"/>
  <c r="Z1459" i="1"/>
  <c r="W1459" i="1"/>
  <c r="W233" i="1"/>
  <c r="W151" i="1"/>
  <c r="W91" i="1"/>
  <c r="W127" i="1"/>
  <c r="W636" i="1"/>
  <c r="W442" i="1"/>
  <c r="W285" i="1"/>
  <c r="Z1129" i="1"/>
  <c r="W1129" i="1"/>
  <c r="W874" i="1"/>
  <c r="Z1399" i="1"/>
  <c r="W1399" i="1"/>
  <c r="Z1054" i="1"/>
  <c r="W1054" i="1"/>
  <c r="Z843" i="1"/>
  <c r="W843" i="1"/>
  <c r="W29" i="1"/>
  <c r="W278" i="1"/>
  <c r="Z1045" i="1"/>
  <c r="W1045" i="1"/>
  <c r="Z1195" i="1"/>
  <c r="W1195" i="1"/>
  <c r="W975" i="1"/>
  <c r="W1067" i="1"/>
  <c r="Z1095" i="1"/>
  <c r="W1095" i="1"/>
  <c r="Z889" i="1"/>
  <c r="W889" i="1"/>
  <c r="W841" i="1"/>
  <c r="Z1483" i="1"/>
  <c r="W1483" i="1"/>
  <c r="Z1677" i="1"/>
  <c r="W1677" i="1"/>
  <c r="Z767" i="1"/>
  <c r="W767" i="1"/>
  <c r="Z951" i="1"/>
  <c r="W951" i="1"/>
  <c r="Z1013" i="1"/>
  <c r="W1013" i="1"/>
  <c r="W550" i="1"/>
  <c r="W382" i="1"/>
  <c r="W321" i="1"/>
  <c r="W482" i="1"/>
  <c r="W946" i="1"/>
  <c r="Z1066" i="1"/>
  <c r="W1066" i="1"/>
  <c r="W891" i="1"/>
  <c r="Z1141" i="1"/>
  <c r="W1141" i="1"/>
  <c r="W1107" i="1"/>
  <c r="Z1617" i="1"/>
  <c r="W1617" i="1"/>
  <c r="Z1473" i="1"/>
  <c r="W1473" i="1"/>
  <c r="Z2277" i="1"/>
  <c r="W2277" i="1"/>
  <c r="Z2206" i="1"/>
  <c r="W2206" i="1"/>
  <c r="W1701" i="1"/>
  <c r="W1713" i="1"/>
  <c r="Z2193" i="1"/>
  <c r="W2193" i="1"/>
  <c r="Z2818" i="1"/>
  <c r="Z1763" i="1"/>
  <c r="W1763" i="1"/>
  <c r="W1219" i="1"/>
  <c r="Z1305" i="1"/>
  <c r="W1305" i="1"/>
  <c r="Z1221" i="1"/>
  <c r="W1221" i="1"/>
  <c r="Z1199" i="1"/>
  <c r="W1199" i="1"/>
  <c r="Z1351" i="1"/>
  <c r="W1351" i="1"/>
  <c r="Z1271" i="1"/>
  <c r="W1271" i="1"/>
  <c r="Z1425" i="1"/>
  <c r="W1425" i="1"/>
  <c r="Z2566" i="1"/>
  <c r="W2566" i="1"/>
  <c r="Z1543" i="1"/>
  <c r="W1543" i="1"/>
  <c r="Z2158" i="1"/>
  <c r="W2158" i="1"/>
  <c r="W935" i="1"/>
  <c r="Z1471" i="1"/>
  <c r="W1471" i="1"/>
  <c r="Z1966" i="1"/>
  <c r="W1966" i="1"/>
  <c r="Z2639" i="1"/>
  <c r="W2639" i="1"/>
  <c r="Z1958" i="1"/>
  <c r="W1958" i="1"/>
  <c r="Z2927" i="1"/>
  <c r="W2927" i="1"/>
  <c r="H18" i="13"/>
  <c r="I18" i="13" s="1"/>
  <c r="Z2229" i="1"/>
  <c r="W2229" i="1"/>
  <c r="Z2170" i="1"/>
  <c r="W2170" i="1"/>
  <c r="W2098" i="1"/>
  <c r="W1931" i="1"/>
  <c r="Z1931" i="1"/>
  <c r="Z2038" i="1"/>
  <c r="W2038" i="1"/>
  <c r="W1374" i="1"/>
  <c r="Z2134" i="1"/>
  <c r="W2134" i="1"/>
  <c r="W2676" i="1"/>
  <c r="Z1990" i="1"/>
  <c r="W1990" i="1"/>
  <c r="W2855" i="1"/>
  <c r="W2579" i="1"/>
  <c r="W2102" i="1"/>
  <c r="W2651" i="1"/>
  <c r="W3059" i="1"/>
  <c r="Z3059" i="1"/>
  <c r="H27" i="13"/>
  <c r="I27" i="13" s="1"/>
  <c r="D113" i="13"/>
  <c r="D79" i="13"/>
  <c r="W7464" i="1"/>
  <c r="Z7464" i="1"/>
  <c r="Z7356" i="1"/>
  <c r="W7356" i="1"/>
  <c r="W7235" i="1"/>
  <c r="Z7235" i="1"/>
  <c r="W7224" i="1"/>
  <c r="Z7224" i="1"/>
  <c r="Z7096" i="1"/>
  <c r="W7096" i="1"/>
  <c r="Z7002" i="1"/>
  <c r="W6958" i="1"/>
  <c r="Z6958" i="1"/>
  <c r="W7495" i="1"/>
  <c r="Z7495" i="1"/>
  <c r="W7379" i="1"/>
  <c r="Z7379" i="1"/>
  <c r="Z7367" i="1"/>
  <c r="W7367" i="1"/>
  <c r="Z7223" i="1"/>
  <c r="W7223" i="1"/>
  <c r="W7130" i="1"/>
  <c r="Z7130" i="1"/>
  <c r="W6957" i="1"/>
  <c r="Z6957" i="1"/>
  <c r="W7343" i="1"/>
  <c r="Z7343" i="1"/>
  <c r="W7245" i="1"/>
  <c r="Z7245" i="1"/>
  <c r="Z7233" i="1"/>
  <c r="W7233" i="1"/>
  <c r="Z6964" i="1"/>
  <c r="W6964" i="1"/>
  <c r="Z7284" i="1"/>
  <c r="W7377" i="1"/>
  <c r="Z7377" i="1"/>
  <c r="Z6816" i="1"/>
  <c r="W6946" i="1"/>
  <c r="Z6946" i="1"/>
  <c r="W7492" i="1"/>
  <c r="Z7492" i="1"/>
  <c r="Z7439" i="1"/>
  <c r="W7439" i="1"/>
  <c r="W7376" i="1"/>
  <c r="Z7376" i="1"/>
  <c r="W7255" i="1"/>
  <c r="Z7255" i="1"/>
  <c r="Z6945" i="1"/>
  <c r="W6945" i="1"/>
  <c r="Z6899" i="1"/>
  <c r="W6898" i="1"/>
  <c r="Z6898" i="1"/>
  <c r="Z6890" i="1"/>
  <c r="W6890" i="1"/>
  <c r="Z7052" i="1"/>
  <c r="W7396" i="1"/>
  <c r="Z7396" i="1"/>
  <c r="D140" i="13"/>
  <c r="D214" i="13"/>
  <c r="Z7006" i="1"/>
  <c r="W6927" i="1"/>
  <c r="Z6927" i="1"/>
  <c r="W7012" i="1"/>
  <c r="Z7012" i="1"/>
  <c r="Z7406" i="1"/>
  <c r="W7406" i="1"/>
  <c r="Z7274" i="1"/>
  <c r="W7274" i="1"/>
  <c r="Z6973" i="1"/>
  <c r="W6973" i="1"/>
  <c r="Z6888" i="1"/>
  <c r="Z7337" i="1"/>
  <c r="W7337" i="1"/>
  <c r="W7327" i="1"/>
  <c r="Z7327" i="1"/>
  <c r="W6879" i="1"/>
  <c r="Z6879" i="1"/>
  <c r="Z7478" i="1"/>
  <c r="W7478" i="1"/>
  <c r="Z7446" i="1"/>
  <c r="W7446" i="1"/>
  <c r="Z7425" i="1"/>
  <c r="W7425" i="1"/>
  <c r="Z7304" i="1"/>
  <c r="W7304" i="1"/>
  <c r="Z6804" i="1"/>
  <c r="Z7373" i="1"/>
  <c r="Z7445" i="1"/>
  <c r="W7445" i="1"/>
  <c r="W7271" i="1"/>
  <c r="Z7271" i="1"/>
  <c r="Z7041" i="1"/>
  <c r="W7041" i="1"/>
  <c r="Z7030" i="1"/>
  <c r="W7030" i="1"/>
  <c r="W7000" i="1"/>
  <c r="Z7000" i="1"/>
  <c r="Z6948" i="1"/>
  <c r="W6948" i="1"/>
  <c r="W7476" i="1"/>
  <c r="Z7476" i="1"/>
  <c r="W7252" i="1"/>
  <c r="W7428" i="1"/>
  <c r="W7357" i="1"/>
  <c r="W7332" i="1"/>
  <c r="W7213" i="1"/>
  <c r="W7189" i="1"/>
  <c r="W7320" i="1"/>
  <c r="Z7320" i="1"/>
  <c r="Z7306" i="1"/>
  <c r="Z7238" i="1"/>
  <c r="Z7415" i="1"/>
  <c r="Z7398" i="1"/>
  <c r="Z7345" i="1"/>
  <c r="Z7314" i="1"/>
  <c r="Z7281" i="1"/>
  <c r="Z7152" i="1"/>
  <c r="W7426" i="1"/>
  <c r="W7178" i="1"/>
  <c r="W7029" i="1"/>
  <c r="Z7079" i="1"/>
  <c r="Z7048" i="1"/>
  <c r="Z7496" i="1"/>
  <c r="Z7344" i="1"/>
  <c r="Z7295" i="1"/>
  <c r="Z7280" i="1"/>
  <c r="Z7243" i="1"/>
  <c r="Z7136" i="1"/>
  <c r="Z7101" i="1"/>
  <c r="W7230" i="1"/>
  <c r="Z7291" i="1"/>
  <c r="Z7276" i="1"/>
  <c r="Z7412" i="1"/>
  <c r="Z7294" i="1"/>
  <c r="Z7240" i="1"/>
  <c r="Z7201" i="1"/>
  <c r="Z7168" i="1"/>
  <c r="Z7081" i="1"/>
  <c r="W7444" i="1"/>
  <c r="W7080" i="1"/>
  <c r="W7027" i="1"/>
  <c r="Z7142" i="1"/>
  <c r="Z7109" i="1"/>
  <c r="Z7494" i="1"/>
  <c r="Z7475" i="1"/>
  <c r="Z7293" i="1"/>
  <c r="Z7200" i="1"/>
  <c r="Z7134" i="1"/>
  <c r="Z7346" i="1"/>
  <c r="W7026" i="1"/>
  <c r="Z7352" i="1"/>
  <c r="Z7174" i="1"/>
  <c r="Z7259" i="1"/>
  <c r="Z7308" i="1"/>
  <c r="Z7256" i="1"/>
  <c r="Z7148" i="1"/>
  <c r="Z7114" i="1"/>
  <c r="W7060" i="1"/>
  <c r="Z7207" i="1"/>
  <c r="Z7113" i="1"/>
  <c r="Z7093" i="1"/>
  <c r="W7040" i="1"/>
  <c r="Z7064" i="1"/>
  <c r="Z7457" i="1"/>
  <c r="Z7321" i="1"/>
  <c r="Z7146" i="1"/>
  <c r="W7038" i="1"/>
  <c r="Z7336" i="1"/>
  <c r="Z7193" i="1"/>
  <c r="Z7031" i="1"/>
  <c r="Z7487" i="1"/>
  <c r="Z7269" i="1"/>
  <c r="W7238" i="1"/>
  <c r="W7112" i="1"/>
  <c r="W7284" i="1"/>
  <c r="W7159" i="1"/>
  <c r="Z7159" i="1"/>
  <c r="Z7082" i="1"/>
  <c r="Z7386" i="1"/>
  <c r="W7306" i="1"/>
  <c r="Z7242" i="1"/>
  <c r="Z78" i="19"/>
  <c r="W78" i="19"/>
  <c r="W337" i="19"/>
  <c r="Z337" i="19"/>
  <c r="W410" i="19"/>
  <c r="Z410" i="19"/>
  <c r="Z655" i="19"/>
  <c r="W655" i="19"/>
  <c r="W56" i="19"/>
  <c r="Z56" i="19"/>
  <c r="W143" i="19"/>
  <c r="Z143" i="19"/>
  <c r="Z74" i="19"/>
  <c r="W364" i="19"/>
  <c r="Z364" i="19"/>
  <c r="Z544" i="19"/>
  <c r="W544" i="19"/>
  <c r="Z209" i="19"/>
  <c r="W162" i="19"/>
  <c r="Z162" i="19"/>
  <c r="Z134" i="19"/>
  <c r="W678" i="19"/>
  <c r="W148" i="19"/>
  <c r="W536" i="19"/>
  <c r="W605" i="19"/>
  <c r="Z605" i="19"/>
  <c r="W635" i="19"/>
  <c r="Z635" i="19"/>
  <c r="Z766" i="19"/>
  <c r="W766" i="19"/>
  <c r="Z772" i="19"/>
  <c r="W772" i="19"/>
  <c r="W20" i="19"/>
  <c r="Z20" i="19"/>
  <c r="W177" i="19"/>
  <c r="Z177" i="19"/>
  <c r="Z23" i="19"/>
  <c r="W431" i="19"/>
  <c r="W306" i="19"/>
  <c r="Z306" i="19"/>
  <c r="Z314" i="19"/>
  <c r="W314" i="19"/>
  <c r="W502" i="19"/>
  <c r="Z502" i="19"/>
  <c r="W659" i="19"/>
  <c r="Z659" i="19"/>
  <c r="W727" i="19"/>
  <c r="Z727" i="19"/>
  <c r="W754" i="19"/>
  <c r="Z754" i="19"/>
  <c r="Z67" i="19"/>
  <c r="Z139" i="19"/>
  <c r="Z680" i="19"/>
  <c r="W680" i="19"/>
  <c r="W483" i="19"/>
  <c r="Z483" i="19"/>
  <c r="Z432" i="19"/>
  <c r="W501" i="19"/>
  <c r="Z501" i="19"/>
  <c r="Z60" i="19"/>
  <c r="Z691" i="19"/>
  <c r="W691" i="19"/>
  <c r="Z10" i="19"/>
  <c r="W524" i="19"/>
  <c r="Z524" i="19"/>
  <c r="W784" i="19"/>
  <c r="Z784" i="19"/>
  <c r="Z539" i="19"/>
  <c r="Z220" i="19"/>
  <c r="Z534" i="19"/>
  <c r="W534" i="19"/>
  <c r="Z154" i="19"/>
  <c r="Z226" i="19"/>
  <c r="W97" i="19"/>
  <c r="Z97" i="19"/>
  <c r="Z114" i="19"/>
  <c r="Z110" i="19"/>
  <c r="Z775" i="19"/>
  <c r="Z540" i="19"/>
  <c r="W557" i="19"/>
  <c r="W369" i="19"/>
  <c r="W473" i="19"/>
  <c r="Z263" i="19"/>
  <c r="W739" i="19"/>
  <c r="Z724" i="19"/>
  <c r="Z443" i="19"/>
  <c r="W443" i="19"/>
  <c r="Z637" i="19"/>
  <c r="W637" i="19"/>
  <c r="Z266" i="19"/>
  <c r="W266" i="19"/>
  <c r="Z116" i="19"/>
  <c r="W116" i="19"/>
  <c r="Z271" i="19"/>
  <c r="W258" i="19"/>
  <c r="Z258" i="19"/>
  <c r="Z185" i="19"/>
  <c r="Z250" i="19"/>
  <c r="Z279" i="19"/>
  <c r="Z64" i="19"/>
  <c r="Z285" i="19"/>
  <c r="Z277" i="19"/>
  <c r="W277" i="19"/>
  <c r="Z122" i="19"/>
  <c r="W239" i="19"/>
  <c r="Z239" i="19"/>
  <c r="Z49" i="19"/>
  <c r="Z738" i="19"/>
  <c r="Z684" i="19"/>
  <c r="Z459" i="19"/>
  <c r="Z696" i="19"/>
  <c r="W650" i="19"/>
  <c r="Z9" i="19"/>
  <c r="Z693" i="19"/>
  <c r="W688" i="19"/>
  <c r="Z506" i="19"/>
  <c r="Z86" i="19"/>
  <c r="W86" i="19"/>
  <c r="Z397" i="19"/>
  <c r="W612" i="19"/>
  <c r="Z612" i="19"/>
  <c r="W639" i="19"/>
  <c r="Z639" i="19"/>
  <c r="W184" i="19"/>
  <c r="Z184" i="19"/>
  <c r="W172" i="19"/>
  <c r="Z172" i="19"/>
  <c r="Z19" i="19"/>
  <c r="W268" i="19"/>
  <c r="Z268" i="19"/>
  <c r="D146" i="13"/>
  <c r="W472" i="19"/>
  <c r="Z472" i="19"/>
  <c r="W201" i="19"/>
  <c r="Z201" i="19"/>
  <c r="Z70" i="19"/>
  <c r="Z334" i="19"/>
  <c r="Z785" i="19"/>
  <c r="W785" i="19"/>
  <c r="Z99" i="19"/>
  <c r="Z291" i="19"/>
  <c r="Z399" i="19"/>
  <c r="Z743" i="19"/>
  <c r="W743" i="19"/>
  <c r="Z733" i="19"/>
  <c r="W733" i="19"/>
  <c r="Z85" i="19"/>
  <c r="Z351" i="19"/>
  <c r="Z359" i="19"/>
  <c r="W359" i="19"/>
  <c r="Z119" i="19"/>
  <c r="W119" i="19"/>
  <c r="Z414" i="19"/>
  <c r="Z480" i="19"/>
  <c r="Z83" i="19"/>
  <c r="W83" i="19"/>
  <c r="Z146" i="19"/>
  <c r="W765" i="19"/>
  <c r="W193" i="19"/>
  <c r="W260" i="19"/>
  <c r="W16" i="19"/>
  <c r="Z16" i="19"/>
  <c r="W153" i="19"/>
  <c r="Z153" i="19"/>
  <c r="Z131" i="19"/>
  <c r="W131" i="19"/>
  <c r="Z325" i="19"/>
  <c r="Z73" i="19"/>
  <c r="W73" i="19"/>
  <c r="Z433" i="19"/>
  <c r="W433" i="19"/>
  <c r="W737" i="19"/>
  <c r="Z737" i="19"/>
  <c r="Z102" i="19"/>
  <c r="Z198" i="19"/>
  <c r="Z318" i="19"/>
  <c r="Z313" i="19"/>
  <c r="Z117" i="19"/>
  <c r="Z273" i="19"/>
  <c r="Z381" i="19"/>
  <c r="Z181" i="19"/>
  <c r="Z205" i="19"/>
  <c r="Z164" i="19"/>
  <c r="Z662" i="19"/>
  <c r="W301" i="19"/>
  <c r="Z301" i="19"/>
  <c r="W548" i="19"/>
  <c r="Z548" i="19"/>
  <c r="Z681" i="19"/>
  <c r="W681" i="19"/>
  <c r="W189" i="19"/>
  <c r="Z189" i="19"/>
  <c r="D185" i="13"/>
  <c r="D205" i="13"/>
  <c r="W272" i="19"/>
  <c r="Z272" i="19"/>
  <c r="H8" i="13"/>
  <c r="I8" i="13" s="1"/>
  <c r="Z674" i="19"/>
  <c r="W674" i="19"/>
  <c r="W129" i="19"/>
  <c r="Z129" i="19"/>
  <c r="Z93" i="19"/>
  <c r="W93" i="19"/>
  <c r="Z493" i="19"/>
  <c r="W493" i="19"/>
  <c r="Z292" i="19"/>
  <c r="W292" i="19"/>
  <c r="Z235" i="19"/>
  <c r="D168" i="13"/>
  <c r="W136" i="19"/>
  <c r="Z136" i="19"/>
  <c r="Z210" i="19"/>
  <c r="W210" i="19"/>
  <c r="W661" i="19"/>
  <c r="Z661" i="19"/>
  <c r="W347" i="19"/>
  <c r="Z347" i="19"/>
  <c r="Z373" i="19"/>
  <c r="W373" i="19"/>
  <c r="W429" i="19"/>
  <c r="Z429" i="19"/>
  <c r="Z542" i="19"/>
  <c r="W542" i="19"/>
  <c r="W477" i="19"/>
  <c r="Z477" i="19"/>
  <c r="W588" i="19"/>
  <c r="Z588" i="19"/>
  <c r="Z571" i="19"/>
  <c r="W571" i="19"/>
  <c r="W471" i="19"/>
  <c r="Z471" i="19"/>
  <c r="Z330" i="19"/>
  <c r="W330" i="19"/>
  <c r="W541" i="19"/>
  <c r="Z541" i="19"/>
  <c r="W253" i="19"/>
  <c r="Z253" i="19"/>
  <c r="Z396" i="19"/>
  <c r="W213" i="19"/>
  <c r="Z213" i="19"/>
  <c r="Z640" i="19"/>
  <c r="W640" i="19"/>
  <c r="D193" i="13"/>
  <c r="W606" i="19"/>
  <c r="Z606" i="19"/>
  <c r="W652" i="19"/>
  <c r="Z652" i="19"/>
  <c r="W695" i="19"/>
  <c r="Z695" i="19"/>
  <c r="W669" i="19"/>
  <c r="Z669" i="19"/>
  <c r="Z561" i="19"/>
  <c r="W561" i="19"/>
  <c r="W632" i="19"/>
  <c r="Z632" i="19"/>
  <c r="Z620" i="19"/>
  <c r="W463" i="19"/>
  <c r="Z671" i="19"/>
  <c r="W537" i="19"/>
  <c r="Z537" i="19"/>
  <c r="W564" i="19"/>
  <c r="Z564" i="19"/>
  <c r="W71" i="19"/>
  <c r="Z71" i="19"/>
  <c r="Z35" i="19"/>
  <c r="W35" i="19"/>
  <c r="Z216" i="19"/>
  <c r="Z646" i="19"/>
  <c r="W646" i="19"/>
  <c r="Z297" i="19"/>
  <c r="W297" i="19"/>
  <c r="Z452" i="19"/>
  <c r="W452" i="19"/>
  <c r="W576" i="19"/>
  <c r="Z576" i="19"/>
  <c r="Z428" i="19"/>
  <c r="Z280" i="19"/>
  <c r="W350" i="19"/>
  <c r="Z350" i="19"/>
  <c r="W416" i="19"/>
  <c r="Z416" i="19"/>
  <c r="W345" i="19"/>
  <c r="Z345" i="19"/>
  <c r="Z527" i="19"/>
  <c r="W527" i="19"/>
  <c r="Z554" i="19"/>
  <c r="W554" i="19"/>
  <c r="W747" i="19"/>
  <c r="Z747" i="19"/>
  <c r="W787" i="19"/>
  <c r="Z787" i="19"/>
  <c r="W789" i="19"/>
  <c r="Z789" i="19"/>
  <c r="W241" i="19"/>
  <c r="Z241" i="19"/>
  <c r="W492" i="19"/>
  <c r="Z492" i="19"/>
  <c r="Z100" i="19"/>
  <c r="W100" i="19"/>
  <c r="W552" i="19"/>
  <c r="Z552" i="19"/>
  <c r="W68" i="19"/>
  <c r="Z68" i="19"/>
  <c r="Z437" i="19"/>
  <c r="Z441" i="19"/>
  <c r="W441" i="19"/>
  <c r="Z607" i="19"/>
  <c r="W607" i="19"/>
  <c r="W311" i="19"/>
  <c r="Z311" i="19"/>
  <c r="Z366" i="19"/>
  <c r="W366" i="19"/>
  <c r="W326" i="19"/>
  <c r="Z326" i="19"/>
  <c r="W761" i="19"/>
  <c r="Z761" i="19"/>
  <c r="Z788" i="19"/>
  <c r="W788" i="19"/>
  <c r="W385" i="19"/>
  <c r="Z385" i="19"/>
  <c r="Z495" i="19"/>
  <c r="W495" i="19"/>
  <c r="W725" i="19"/>
  <c r="Z725" i="19"/>
  <c r="W694" i="19"/>
  <c r="Z694" i="19"/>
  <c r="Z604" i="19"/>
  <c r="W604" i="19"/>
  <c r="W617" i="19"/>
  <c r="Z617" i="19"/>
  <c r="W44" i="19"/>
  <c r="Z44" i="19"/>
  <c r="Z254" i="19"/>
  <c r="W254" i="19"/>
  <c r="Z404" i="19"/>
  <c r="W404" i="19"/>
  <c r="W570" i="19"/>
  <c r="Z570" i="19"/>
  <c r="Z584" i="19"/>
  <c r="W584" i="19"/>
  <c r="W753" i="19"/>
  <c r="Z753" i="19"/>
  <c r="Z726" i="19"/>
  <c r="W726" i="19"/>
  <c r="Z728" i="19"/>
  <c r="W728" i="19"/>
  <c r="Z730" i="19"/>
  <c r="W730" i="19"/>
  <c r="Z174" i="19"/>
  <c r="W174" i="19"/>
  <c r="W719" i="19"/>
  <c r="Z719" i="19"/>
  <c r="W568" i="19"/>
  <c r="Z568" i="19"/>
  <c r="D186" i="13"/>
  <c r="D149" i="13"/>
  <c r="D158" i="13"/>
  <c r="Z120" i="19"/>
  <c r="Z482" i="19"/>
  <c r="W482" i="19"/>
  <c r="D123" i="13"/>
  <c r="D136" i="13"/>
  <c r="D111" i="13"/>
  <c r="D127" i="13"/>
  <c r="Z36" i="19"/>
  <c r="W622" i="19"/>
  <c r="Z622" i="19"/>
  <c r="W649" i="19"/>
  <c r="Z14" i="19"/>
  <c r="W14" i="19"/>
  <c r="Z386" i="19"/>
  <c r="W386" i="19"/>
  <c r="Z466" i="19"/>
  <c r="W466" i="19"/>
  <c r="W591" i="19"/>
  <c r="Z591" i="19"/>
  <c r="Z729" i="19"/>
  <c r="W729" i="19"/>
  <c r="D87" i="13"/>
  <c r="Z5" i="19"/>
  <c r="W224" i="19"/>
  <c r="Z224" i="19"/>
  <c r="W458" i="19"/>
  <c r="Z458" i="19"/>
  <c r="Z11" i="19"/>
  <c r="W11" i="19"/>
  <c r="Z321" i="19"/>
  <c r="W321" i="19"/>
  <c r="Z457" i="19"/>
  <c r="W457" i="19"/>
  <c r="W467" i="19"/>
  <c r="Z467" i="19"/>
  <c r="Z500" i="19"/>
  <c r="W500" i="19"/>
  <c r="W597" i="19"/>
  <c r="Z597" i="19"/>
  <c r="W715" i="19"/>
  <c r="Z715" i="19"/>
  <c r="Z712" i="19"/>
  <c r="W712" i="19"/>
  <c r="Z262" i="19"/>
  <c r="Z90" i="19"/>
  <c r="W90" i="19"/>
  <c r="Z310" i="19"/>
  <c r="Z358" i="19"/>
  <c r="Z3" i="19"/>
  <c r="Z39" i="19"/>
  <c r="Z111" i="19"/>
  <c r="Z315" i="19"/>
  <c r="Z363" i="19"/>
  <c r="W653" i="19"/>
  <c r="Z653" i="19"/>
  <c r="Z418" i="19"/>
  <c r="Z430" i="19"/>
  <c r="Z135" i="19"/>
  <c r="Z195" i="19"/>
  <c r="Z447" i="19"/>
  <c r="Z38" i="19"/>
  <c r="W543" i="19"/>
  <c r="Z776" i="19"/>
  <c r="W469" i="19"/>
  <c r="Z335" i="19"/>
  <c r="Z390" i="19"/>
  <c r="W634" i="19"/>
  <c r="W186" i="19"/>
  <c r="Z424" i="19"/>
  <c r="W299" i="19"/>
  <c r="Z731" i="19"/>
  <c r="Z668" i="19"/>
  <c r="W556" i="19"/>
  <c r="Z257" i="19"/>
  <c r="W528" i="19"/>
  <c r="Z8" i="19"/>
  <c r="W8" i="19"/>
  <c r="Z296" i="19"/>
  <c r="W296" i="19"/>
  <c r="W287" i="19"/>
  <c r="Z287" i="19"/>
  <c r="Z450" i="19"/>
  <c r="Z490" i="19"/>
  <c r="W490" i="19"/>
  <c r="W26" i="19"/>
  <c r="Z741" i="19"/>
  <c r="W741" i="19"/>
  <c r="Z75" i="19"/>
  <c r="Z123" i="19"/>
  <c r="Z159" i="19"/>
  <c r="Z267" i="19"/>
  <c r="Z375" i="19"/>
  <c r="Z411" i="19"/>
  <c r="W368" i="19"/>
  <c r="Z760" i="19"/>
  <c r="Z768" i="19"/>
  <c r="W593" i="19"/>
  <c r="W647" i="19"/>
  <c r="W587" i="19"/>
  <c r="Z551" i="19"/>
  <c r="W531" i="19"/>
  <c r="W771" i="19"/>
  <c r="Z734" i="19"/>
  <c r="Z421" i="19"/>
  <c r="Z265" i="19"/>
  <c r="W313" i="19"/>
  <c r="Z558" i="19"/>
  <c r="W558" i="19"/>
  <c r="Z573" i="19"/>
  <c r="W573" i="19"/>
  <c r="Z54" i="19"/>
  <c r="Z94" i="19"/>
  <c r="Z370" i="19"/>
  <c r="Z406" i="19"/>
  <c r="H30" i="13"/>
  <c r="I30" i="13" s="1"/>
  <c r="Z692" i="19"/>
  <c r="Z600" i="19"/>
  <c r="Z378" i="19"/>
  <c r="Z580" i="19"/>
  <c r="W580" i="19"/>
  <c r="Z763" i="19"/>
  <c r="W763" i="19"/>
  <c r="W714" i="19"/>
  <c r="W217" i="19"/>
  <c r="W687" i="19"/>
  <c r="Z50" i="19"/>
  <c r="W349" i="19"/>
  <c r="Z764" i="19"/>
  <c r="Z560" i="19"/>
  <c r="W697" i="19"/>
  <c r="W150" i="19"/>
  <c r="Z150" i="19"/>
  <c r="Z402" i="19"/>
  <c r="Z448" i="19"/>
  <c r="W448" i="19"/>
  <c r="Z81" i="19"/>
  <c r="W609" i="19"/>
  <c r="Z609" i="19"/>
  <c r="Z142" i="19"/>
  <c r="W673" i="19"/>
  <c r="Z126" i="19"/>
  <c r="W510" i="19"/>
  <c r="Z510" i="19"/>
  <c r="Z202" i="19"/>
  <c r="W380" i="19"/>
  <c r="W205" i="19"/>
  <c r="W181" i="19"/>
  <c r="W627" i="19"/>
  <c r="Z627" i="19"/>
  <c r="W212" i="19"/>
  <c r="Z704" i="19"/>
  <c r="W567" i="19"/>
  <c r="Z746" i="19"/>
  <c r="W140" i="19"/>
  <c r="Z104" i="19"/>
  <c r="W645" i="19"/>
  <c r="W486" i="19"/>
  <c r="Z80" i="19"/>
  <c r="W188" i="19"/>
  <c r="Z188" i="19"/>
  <c r="Z45" i="19"/>
  <c r="Z589" i="19"/>
  <c r="W589" i="19"/>
  <c r="W37" i="19"/>
  <c r="Z37" i="19"/>
  <c r="Z479" i="19"/>
  <c r="Z651" i="19"/>
  <c r="W651" i="19"/>
  <c r="W791" i="19"/>
  <c r="Z791" i="19"/>
  <c r="W769" i="19"/>
  <c r="Z769" i="19"/>
  <c r="Z601" i="19"/>
  <c r="W790" i="19"/>
  <c r="Z549" i="19"/>
  <c r="Z183" i="19"/>
  <c r="W333" i="19"/>
  <c r="Z333" i="19"/>
  <c r="Z208" i="19"/>
  <c r="Z438" i="19"/>
  <c r="W204" i="19"/>
  <c r="Z204" i="19"/>
  <c r="Z95" i="19"/>
  <c r="W95" i="19"/>
  <c r="Z707" i="19"/>
  <c r="W707" i="19"/>
  <c r="Z156" i="19"/>
  <c r="W156" i="19"/>
  <c r="W579" i="19"/>
  <c r="Z579" i="19"/>
  <c r="W736" i="19"/>
  <c r="Z736" i="19"/>
  <c r="Z232" i="19"/>
  <c r="W232" i="19"/>
  <c r="W708" i="19"/>
  <c r="Z708" i="19"/>
  <c r="Z47" i="19"/>
  <c r="W47" i="19"/>
  <c r="W460" i="19"/>
  <c r="Z460" i="19"/>
  <c r="Z711" i="19"/>
  <c r="W711" i="19"/>
  <c r="Z115" i="19"/>
  <c r="W115" i="19"/>
  <c r="Z167" i="19"/>
  <c r="W167" i="19"/>
  <c r="Z516" i="19"/>
  <c r="W516" i="19"/>
  <c r="Z246" i="19"/>
  <c r="W246" i="19"/>
  <c r="Z165" i="19"/>
  <c r="W165" i="19"/>
  <c r="W133" i="19"/>
  <c r="Z133" i="19"/>
  <c r="Z288" i="19"/>
  <c r="W288" i="19"/>
  <c r="Z353" i="19"/>
  <c r="W353" i="19"/>
  <c r="Z323" i="19"/>
  <c r="W323" i="19"/>
  <c r="Z28" i="19"/>
  <c r="W28" i="19"/>
  <c r="W781" i="19"/>
  <c r="Z781" i="19"/>
  <c r="Z33" i="19"/>
  <c r="W33" i="19"/>
  <c r="W470" i="19"/>
  <c r="Z470" i="19"/>
  <c r="Z286" i="19"/>
  <c r="W286" i="19"/>
  <c r="Z778" i="19"/>
  <c r="W778" i="19"/>
  <c r="Z344" i="19"/>
  <c r="W344" i="19"/>
  <c r="D110" i="13"/>
  <c r="Z357" i="19"/>
  <c r="W357" i="19"/>
  <c r="W672" i="19"/>
  <c r="Z672" i="19"/>
  <c r="H3" i="13"/>
  <c r="W13" i="19"/>
  <c r="Z13" i="19"/>
  <c r="W417" i="19"/>
  <c r="Z417" i="19"/>
  <c r="D218" i="13"/>
  <c r="Z249" i="19"/>
  <c r="W249" i="19"/>
  <c r="W742" i="19"/>
  <c r="Z742" i="19"/>
  <c r="W160" i="19"/>
  <c r="Z160" i="19"/>
  <c r="D115" i="13"/>
  <c r="W512" i="19"/>
  <c r="Z512" i="19"/>
  <c r="H32" i="13"/>
  <c r="I32" i="13" s="1"/>
  <c r="Z583" i="19"/>
  <c r="D230" i="13"/>
  <c r="W66" i="19"/>
  <c r="Z66" i="19"/>
  <c r="D201" i="13"/>
  <c r="D176" i="13"/>
  <c r="D183" i="13"/>
  <c r="D173" i="13"/>
  <c r="D175" i="13"/>
  <c r="D199" i="13"/>
  <c r="D189" i="13"/>
  <c r="D172" i="13"/>
  <c r="D187" i="13"/>
  <c r="D203" i="13"/>
  <c r="D197" i="13"/>
  <c r="D178" i="13"/>
  <c r="D190" i="13"/>
  <c r="D195" i="13"/>
  <c r="H21" i="13"/>
  <c r="H34" i="13"/>
  <c r="H6" i="13"/>
  <c r="H23" i="13"/>
  <c r="H12" i="13"/>
  <c r="H24" i="13"/>
  <c r="H26" i="13"/>
  <c r="H13" i="13"/>
  <c r="H4" i="13"/>
  <c r="H7" i="13"/>
  <c r="H15" i="13"/>
  <c r="H14" i="13"/>
  <c r="H20" i="13"/>
  <c r="W259" i="19"/>
  <c r="Z259" i="19"/>
  <c r="W517" i="19"/>
  <c r="Z517" i="19"/>
  <c r="W275" i="19"/>
  <c r="Z275" i="19"/>
  <c r="W427" i="19"/>
  <c r="Z427" i="19"/>
  <c r="W511" i="19"/>
  <c r="Z511" i="19"/>
  <c r="Z529" i="19"/>
  <c r="W529" i="19"/>
  <c r="W689" i="19"/>
  <c r="Z689" i="19"/>
  <c r="H11" i="13"/>
  <c r="Z264" i="19"/>
  <c r="W422" i="19"/>
  <c r="Z422" i="19"/>
  <c r="H33" i="13"/>
  <c r="W487" i="19"/>
  <c r="Z487" i="19"/>
  <c r="W740" i="19"/>
  <c r="Z740" i="19"/>
  <c r="D236" i="13"/>
  <c r="H31" i="13"/>
  <c r="I31" i="13" s="1"/>
  <c r="Z610" i="19"/>
  <c r="W610" i="19"/>
  <c r="D210" i="13"/>
  <c r="D135" i="13"/>
  <c r="D130" i="13"/>
  <c r="D213" i="13"/>
  <c r="D90" i="13"/>
  <c r="H25" i="13"/>
  <c r="D98" i="13"/>
  <c r="D196" i="13"/>
  <c r="D181" i="13"/>
  <c r="W354" i="19"/>
  <c r="Z497" i="19"/>
  <c r="Z628" i="19"/>
  <c r="W626" i="19"/>
  <c r="Z109" i="19"/>
  <c r="Z666" i="19"/>
  <c r="W332" i="19"/>
  <c r="Z332" i="19"/>
  <c r="Z408" i="19"/>
  <c r="W408" i="19"/>
  <c r="Z468" i="19"/>
  <c r="W468" i="19"/>
  <c r="W65" i="19"/>
  <c r="Z65" i="19"/>
  <c r="W701" i="19"/>
  <c r="Z701" i="19"/>
  <c r="D144" i="13"/>
  <c r="D150" i="13"/>
  <c r="D139" i="13"/>
  <c r="D156" i="13"/>
  <c r="D141" i="13"/>
  <c r="D147" i="13"/>
  <c r="D151" i="13"/>
  <c r="D163" i="13"/>
  <c r="D153" i="13"/>
  <c r="D170" i="13"/>
  <c r="D159" i="13"/>
  <c r="D161" i="13"/>
  <c r="Z420" i="19"/>
  <c r="D122" i="13"/>
  <c r="W461" i="19"/>
  <c r="Z461" i="19"/>
  <c r="D154" i="13"/>
  <c r="D86" i="13"/>
  <c r="W302" i="19"/>
  <c r="Z302" i="19"/>
  <c r="Z474" i="19"/>
  <c r="W474" i="19"/>
  <c r="Z107" i="19"/>
  <c r="W107" i="19"/>
  <c r="W322" i="19"/>
  <c r="Z322" i="19"/>
  <c r="D129" i="13"/>
  <c r="H17" i="13"/>
  <c r="D80" i="13"/>
  <c r="D97" i="13"/>
  <c r="D88" i="13"/>
  <c r="D165" i="13"/>
  <c r="D166" i="13"/>
  <c r="D160" i="13"/>
  <c r="H10" i="13"/>
  <c r="W596" i="19"/>
  <c r="W518" i="19"/>
  <c r="Z644" i="19"/>
  <c r="Z237" i="19"/>
  <c r="W237" i="19"/>
  <c r="Z53" i="19"/>
  <c r="W53" i="19"/>
  <c r="W328" i="19"/>
  <c r="Z328" i="19"/>
  <c r="Z413" i="19"/>
  <c r="W413" i="19"/>
  <c r="W305" i="19"/>
  <c r="Z305" i="19"/>
  <c r="W415" i="19"/>
  <c r="Z415" i="19"/>
  <c r="W481" i="19"/>
  <c r="Z481" i="19"/>
  <c r="W565" i="19"/>
  <c r="Z565" i="19"/>
  <c r="W546" i="19"/>
  <c r="Z546" i="19"/>
  <c r="W618" i="19"/>
  <c r="Z618" i="19"/>
  <c r="W623" i="19"/>
  <c r="Z623" i="19"/>
  <c r="Z700" i="19"/>
  <c r="W700" i="19"/>
  <c r="W767" i="19"/>
  <c r="Z767" i="19"/>
  <c r="Z770" i="19"/>
  <c r="W770" i="19"/>
  <c r="W276" i="19"/>
  <c r="Z276" i="19"/>
  <c r="W168" i="19"/>
  <c r="Z168" i="19"/>
  <c r="W440" i="19"/>
  <c r="Z440" i="19"/>
  <c r="D76" i="13"/>
  <c r="D73" i="13"/>
  <c r="D92" i="13"/>
  <c r="D101" i="13"/>
  <c r="D94" i="13"/>
  <c r="D77" i="13"/>
  <c r="D103" i="13"/>
  <c r="D85" i="13"/>
  <c r="D99" i="13"/>
  <c r="D95" i="13"/>
  <c r="D78" i="13"/>
  <c r="D81" i="13"/>
  <c r="D100" i="13"/>
  <c r="D83" i="13"/>
  <c r="D84" i="13"/>
  <c r="D75" i="13"/>
  <c r="D74" i="13"/>
  <c r="D96" i="13"/>
  <c r="D91" i="13"/>
  <c r="D233" i="13"/>
  <c r="D207" i="13"/>
  <c r="D223" i="13"/>
  <c r="D215" i="13"/>
  <c r="D220" i="13"/>
  <c r="D209" i="13"/>
  <c r="D121" i="13"/>
  <c r="D227" i="13"/>
  <c r="Z624" i="19"/>
  <c r="W624" i="19"/>
  <c r="D224" i="13"/>
  <c r="D155" i="13"/>
  <c r="H28" i="13"/>
  <c r="D194" i="13"/>
  <c r="H29" i="13"/>
  <c r="D182" i="13"/>
  <c r="D177" i="13"/>
  <c r="D82" i="13"/>
  <c r="D145" i="13"/>
  <c r="D179" i="13"/>
  <c r="D114" i="13"/>
  <c r="D235" i="13"/>
  <c r="Z633" i="19"/>
  <c r="Z324" i="19"/>
  <c r="Z283" i="19"/>
  <c r="Z303" i="19"/>
  <c r="W303" i="19"/>
  <c r="W238" i="19"/>
  <c r="Z238" i="19"/>
  <c r="W367" i="19"/>
  <c r="Z367" i="19"/>
  <c r="Z553" i="19"/>
  <c r="W553" i="19"/>
  <c r="W526" i="19"/>
  <c r="Z526" i="19"/>
  <c r="W630" i="19"/>
  <c r="Z630" i="19"/>
  <c r="W677" i="19"/>
  <c r="Z677" i="19"/>
  <c r="W777" i="19"/>
  <c r="Z777" i="19"/>
  <c r="W151" i="19"/>
  <c r="Z151" i="19"/>
  <c r="Z304" i="19"/>
  <c r="W304" i="19"/>
  <c r="D231" i="13"/>
  <c r="W138" i="19"/>
  <c r="Z138" i="19"/>
  <c r="D192" i="13"/>
  <c r="Z218" i="19"/>
  <c r="W218" i="19"/>
  <c r="D167" i="13"/>
  <c r="W61" i="19"/>
  <c r="Z61" i="19"/>
  <c r="W559" i="19"/>
  <c r="Z559" i="19"/>
  <c r="D216" i="13"/>
  <c r="D164" i="13"/>
  <c r="D174" i="13"/>
  <c r="D162" i="13"/>
  <c r="D89" i="13"/>
  <c r="D222" i="13"/>
  <c r="H5" i="13"/>
  <c r="D128" i="13"/>
  <c r="D104" i="13"/>
  <c r="D226" i="13"/>
  <c r="D125" i="13"/>
  <c r="Z732" i="19"/>
  <c r="Z248" i="19"/>
  <c r="Z82" i="19"/>
  <c r="Z507" i="19"/>
  <c r="W229" i="19"/>
  <c r="Z229" i="19"/>
  <c r="Z319" i="19"/>
  <c r="W319" i="19"/>
  <c r="Z436" i="19"/>
  <c r="W436" i="19"/>
  <c r="Z387" i="19"/>
  <c r="W465" i="19"/>
  <c r="Z465" i="19"/>
  <c r="W389" i="19"/>
  <c r="Z389" i="19"/>
  <c r="Z547" i="19"/>
  <c r="W547" i="19"/>
  <c r="Z663" i="19"/>
  <c r="W663" i="19"/>
  <c r="W751" i="19"/>
  <c r="Z751" i="19"/>
  <c r="W779" i="19"/>
  <c r="Z779" i="19"/>
  <c r="W244" i="19"/>
  <c r="Z244" i="19"/>
  <c r="W51" i="19"/>
  <c r="Z51" i="19"/>
  <c r="W435" i="19"/>
  <c r="Z435" i="19"/>
  <c r="W533" i="19"/>
  <c r="Z533" i="19"/>
  <c r="Z149" i="19"/>
  <c r="W149" i="19"/>
  <c r="W476" i="19"/>
  <c r="Z476" i="19"/>
  <c r="W18" i="19"/>
  <c r="Z18" i="19"/>
  <c r="D228" i="13"/>
  <c r="W294" i="19"/>
  <c r="Z294" i="19"/>
  <c r="D221" i="13"/>
  <c r="D93" i="13"/>
  <c r="D211" i="13"/>
  <c r="D202" i="13"/>
  <c r="D157" i="13"/>
  <c r="D142" i="13"/>
  <c r="H9" i="13"/>
  <c r="D148" i="13"/>
  <c r="D137" i="13"/>
  <c r="D206" i="13"/>
  <c r="W397" i="19"/>
  <c r="W338" i="19"/>
  <c r="Z638" i="19"/>
  <c r="Z298" i="19"/>
  <c r="Z101" i="19"/>
  <c r="Z25" i="19"/>
  <c r="W25" i="19"/>
  <c r="W356" i="19"/>
  <c r="Z356" i="19"/>
  <c r="W488" i="19"/>
  <c r="Z488" i="19"/>
  <c r="W393" i="19"/>
  <c r="Z393" i="19"/>
  <c r="W395" i="19"/>
  <c r="Z395" i="19"/>
  <c r="Z505" i="19"/>
  <c r="W505" i="19"/>
  <c r="W563" i="19"/>
  <c r="Z563" i="19"/>
  <c r="W515" i="19"/>
  <c r="Z515" i="19"/>
  <c r="W658" i="19"/>
  <c r="Z658" i="19"/>
  <c r="W685" i="19"/>
  <c r="Z685" i="19"/>
  <c r="W750" i="19"/>
  <c r="Z750" i="19"/>
  <c r="W744" i="19"/>
  <c r="Z744" i="19"/>
  <c r="W757" i="19"/>
  <c r="Z757" i="19"/>
  <c r="W735" i="19"/>
  <c r="Z735" i="19"/>
  <c r="Z87" i="19"/>
  <c r="W346" i="19"/>
  <c r="Z346" i="19"/>
  <c r="W293" i="19"/>
  <c r="Z293" i="19"/>
  <c r="W683" i="19"/>
  <c r="Z683" i="19"/>
  <c r="W69" i="19"/>
  <c r="Z69" i="19"/>
  <c r="D217" i="13"/>
  <c r="W141" i="19"/>
  <c r="Z141" i="19"/>
  <c r="D143" i="13"/>
  <c r="D200" i="13"/>
  <c r="D232" i="13"/>
  <c r="D117" i="13"/>
  <c r="H16" i="13"/>
  <c r="H22" i="13"/>
  <c r="D212" i="13"/>
  <c r="D184" i="13"/>
  <c r="D229" i="13"/>
  <c r="Z703" i="19"/>
  <c r="Z282" i="19"/>
  <c r="W36" i="19"/>
  <c r="Z27" i="19"/>
  <c r="W27" i="19"/>
  <c r="Z125" i="19"/>
  <c r="Z112" i="19"/>
  <c r="W112" i="19"/>
  <c r="W42" i="19"/>
  <c r="Z42" i="19"/>
  <c r="W227" i="19"/>
  <c r="Z227" i="19"/>
  <c r="Z498" i="19"/>
  <c r="W498" i="19"/>
  <c r="Z309" i="19"/>
  <c r="W309" i="19"/>
  <c r="Z331" i="19"/>
  <c r="W494" i="19"/>
  <c r="Z494" i="19"/>
  <c r="W718" i="19"/>
  <c r="Z718" i="19"/>
  <c r="Z717" i="19"/>
  <c r="W717" i="19"/>
  <c r="W425" i="19"/>
  <c r="Z425" i="19"/>
  <c r="Z196" i="19"/>
  <c r="W196" i="19"/>
  <c r="D131" i="13"/>
  <c r="D106" i="13"/>
  <c r="D134" i="13"/>
  <c r="D126" i="13"/>
  <c r="D108" i="13"/>
  <c r="D109" i="13"/>
  <c r="D118" i="13"/>
  <c r="D116" i="13"/>
  <c r="D112" i="13"/>
  <c r="D119" i="13"/>
  <c r="D120" i="13"/>
  <c r="D107" i="13"/>
  <c r="D132" i="13"/>
  <c r="D124" i="13"/>
  <c r="D234" i="13"/>
  <c r="D208" i="13"/>
  <c r="D133" i="13"/>
  <c r="Z203" i="19"/>
  <c r="W203" i="19"/>
  <c r="D180" i="13"/>
  <c r="D191" i="13"/>
  <c r="H19" i="13"/>
  <c r="D198" i="13"/>
  <c r="D169" i="13"/>
  <c r="D225" i="13"/>
  <c r="D219" i="13"/>
  <c r="D152" i="13"/>
  <c r="D102" i="13"/>
  <c r="D188" i="13"/>
  <c r="W183" i="19"/>
  <c r="Z76" i="19"/>
  <c r="Z278" i="19"/>
  <c r="W278" i="19"/>
  <c r="W219" i="19"/>
  <c r="Z219" i="19"/>
  <c r="W92" i="19"/>
  <c r="Z92" i="19"/>
  <c r="Z341" i="19"/>
  <c r="W341" i="19"/>
  <c r="W412" i="19"/>
  <c r="Z412" i="19"/>
  <c r="Z340" i="19"/>
  <c r="W340" i="19"/>
  <c r="Z535" i="19"/>
  <c r="W535" i="19"/>
  <c r="W538" i="19"/>
  <c r="Z538" i="19"/>
  <c r="Z522" i="19"/>
  <c r="W522" i="19"/>
  <c r="W619" i="19"/>
  <c r="Z619" i="19"/>
  <c r="W444" i="19"/>
  <c r="Z444" i="19"/>
  <c r="Z339" i="19"/>
  <c r="W234" i="19"/>
  <c r="Z234" i="19"/>
  <c r="Z106" i="19"/>
  <c r="Z362" i="19"/>
  <c r="W362" i="19"/>
  <c r="Z401" i="19"/>
  <c r="W520" i="19"/>
  <c r="Z520" i="19"/>
  <c r="Z240" i="19"/>
  <c r="W147" i="19"/>
  <c r="Z147" i="19"/>
  <c r="W191" i="19"/>
  <c r="Z394" i="19"/>
  <c r="Z759" i="19"/>
  <c r="W759" i="19"/>
  <c r="Z12" i="19"/>
  <c r="Z22" i="19"/>
  <c r="W643" i="19"/>
  <c r="Z643" i="19"/>
  <c r="Z118" i="19"/>
  <c r="Z409" i="19"/>
  <c r="W409" i="19"/>
  <c r="Z307" i="19"/>
  <c r="Z173" i="19"/>
  <c r="Z454" i="19"/>
  <c r="Z721" i="19"/>
  <c r="W721" i="19"/>
  <c r="Z166" i="19"/>
  <c r="Z317" i="19"/>
  <c r="W812" i="19" l="1"/>
  <c r="Z2470" i="1"/>
  <c r="Z1841" i="1"/>
  <c r="Z610" i="1"/>
  <c r="W2609" i="1"/>
  <c r="Z2609" i="1"/>
  <c r="Z1241" i="1"/>
  <c r="W1241" i="1"/>
  <c r="Z1535" i="1"/>
  <c r="W1535" i="1"/>
  <c r="Z749" i="1"/>
  <c r="W749" i="1"/>
  <c r="W1618" i="1"/>
  <c r="Z1618" i="1"/>
  <c r="W1654" i="1"/>
  <c r="Z1654" i="1"/>
  <c r="Z2198" i="1"/>
  <c r="W2198" i="1"/>
  <c r="W1812" i="1"/>
  <c r="Z1812" i="1"/>
  <c r="Z776" i="1"/>
  <c r="W776" i="1"/>
  <c r="W1323" i="1"/>
  <c r="Z1323" i="1"/>
  <c r="Z1840" i="1"/>
  <c r="W1840" i="1"/>
  <c r="W1290" i="1"/>
  <c r="Z1290" i="1"/>
  <c r="Z1525" i="1"/>
  <c r="W1525" i="1"/>
  <c r="W869" i="1"/>
  <c r="Z869" i="1"/>
  <c r="Z1127" i="1"/>
  <c r="W1127" i="1"/>
  <c r="W1573" i="1"/>
  <c r="Z1573" i="1"/>
  <c r="Z1781" i="1"/>
  <c r="W1781" i="1"/>
  <c r="Z1293" i="1"/>
  <c r="W1293" i="1"/>
  <c r="Z2991" i="1"/>
  <c r="W2991" i="1"/>
  <c r="W1822" i="1"/>
  <c r="Z1822" i="1"/>
  <c r="W1274" i="1"/>
  <c r="Z1274" i="1"/>
  <c r="W1191" i="1"/>
  <c r="Z1191" i="1"/>
  <c r="W746" i="1"/>
  <c r="Z746" i="1"/>
  <c r="W1362" i="1"/>
  <c r="Z1362" i="1"/>
  <c r="Z1793" i="1"/>
  <c r="W1793" i="1"/>
  <c r="W1438" i="1"/>
  <c r="Z1438" i="1"/>
  <c r="W2065" i="1"/>
  <c r="Z2065" i="1"/>
  <c r="W1926" i="1"/>
  <c r="Z1926" i="1"/>
  <c r="W1798" i="1"/>
  <c r="Z1798" i="1"/>
  <c r="W1690" i="1"/>
  <c r="Z1690" i="1"/>
  <c r="Z2507" i="1"/>
  <c r="W2507" i="1"/>
  <c r="W1892" i="1"/>
  <c r="Z1892" i="1"/>
  <c r="Z1477" i="1"/>
  <c r="W1477" i="1"/>
  <c r="W2597" i="1"/>
  <c r="Z2597" i="1"/>
  <c r="Z1752" i="1"/>
  <c r="W1752" i="1"/>
  <c r="W1783" i="1"/>
  <c r="Z1783" i="1"/>
  <c r="W1866" i="1"/>
  <c r="Z1866" i="1"/>
  <c r="Z1172" i="1"/>
  <c r="W1172" i="1"/>
  <c r="W2509" i="1"/>
  <c r="Z2509" i="1"/>
  <c r="W2047" i="1"/>
  <c r="Z2047" i="1"/>
  <c r="W1815" i="1"/>
  <c r="Z1815" i="1"/>
  <c r="W1531" i="1"/>
  <c r="Z1531" i="1"/>
  <c r="W1702" i="1"/>
  <c r="Z1702" i="1"/>
  <c r="Z1146" i="1"/>
  <c r="W1146" i="1"/>
  <c r="W2423" i="1"/>
  <c r="Z2423" i="1"/>
  <c r="W1833" i="1"/>
  <c r="Z1833" i="1"/>
  <c r="W2493" i="1"/>
  <c r="Z2493" i="1"/>
  <c r="Z2520" i="1"/>
  <c r="W2520" i="1"/>
  <c r="W2980" i="1"/>
  <c r="Z2980" i="1"/>
  <c r="W1796" i="1"/>
  <c r="Z1796" i="1"/>
  <c r="Z1339" i="1"/>
  <c r="W1339" i="1"/>
  <c r="W2004" i="1"/>
  <c r="Z2004" i="1"/>
  <c r="Z2445" i="1"/>
  <c r="W2445" i="1"/>
  <c r="Z1914" i="1"/>
  <c r="W1914" i="1"/>
  <c r="W2367" i="1"/>
  <c r="Z2367" i="1"/>
  <c r="W2761" i="1"/>
  <c r="Z2761" i="1"/>
  <c r="Z2611" i="1"/>
  <c r="W2611" i="1"/>
  <c r="W2157" i="1"/>
  <c r="Z2157" i="1"/>
  <c r="Z2448" i="1"/>
  <c r="W2448" i="1"/>
  <c r="W2977" i="1"/>
  <c r="Z2977" i="1"/>
  <c r="W1237" i="1"/>
  <c r="Z1237" i="1"/>
  <c r="W2365" i="1"/>
  <c r="Z2365" i="1"/>
  <c r="W2515" i="1"/>
  <c r="Z2515" i="1"/>
  <c r="W2149" i="1"/>
  <c r="Z2149" i="1"/>
  <c r="W2755" i="1"/>
  <c r="Z2755" i="1"/>
  <c r="Z1203" i="1"/>
  <c r="W1203" i="1"/>
  <c r="Z2391" i="1"/>
  <c r="W2391" i="1"/>
  <c r="W2618" i="1"/>
  <c r="Z2618" i="1"/>
  <c r="Z1739" i="1"/>
  <c r="W1739" i="1"/>
  <c r="Z2369" i="1"/>
  <c r="W2369" i="1"/>
  <c r="W2324" i="1"/>
  <c r="Z2324" i="1"/>
  <c r="Z2494" i="1"/>
  <c r="W2494" i="1"/>
  <c r="W2623" i="1"/>
  <c r="Z2623" i="1"/>
  <c r="W3110" i="1"/>
  <c r="Z3110" i="1"/>
  <c r="W2353" i="1"/>
  <c r="Z2353" i="1"/>
  <c r="Z2243" i="1"/>
  <c r="W2243" i="1"/>
  <c r="Z3013" i="1"/>
  <c r="W3013" i="1"/>
  <c r="Z2788" i="1"/>
  <c r="W2788" i="1"/>
  <c r="W2329" i="1"/>
  <c r="Z2329" i="1"/>
  <c r="W2480" i="1"/>
  <c r="Z2480" i="1"/>
  <c r="Z2845" i="1"/>
  <c r="W2845" i="1"/>
  <c r="W2828" i="1"/>
  <c r="Z2828" i="1"/>
  <c r="W2001" i="1"/>
  <c r="Z2001" i="1"/>
  <c r="Z1924" i="1"/>
  <c r="W1924" i="1"/>
  <c r="Z2608" i="1"/>
  <c r="W2608" i="1"/>
  <c r="W2002" i="1"/>
  <c r="Z2002" i="1"/>
  <c r="Z2003" i="1"/>
  <c r="W2003" i="1"/>
  <c r="W2899" i="1"/>
  <c r="Z2899" i="1"/>
  <c r="Z2867" i="1"/>
  <c r="W2867" i="1"/>
  <c r="Z2585" i="1"/>
  <c r="W2585" i="1"/>
  <c r="Z2920" i="1"/>
  <c r="W2920" i="1"/>
  <c r="Z2955" i="1"/>
  <c r="W2955" i="1"/>
  <c r="Z6533" i="1"/>
  <c r="W6533" i="1"/>
  <c r="W6685" i="1"/>
  <c r="Z6685" i="1"/>
  <c r="Z6443" i="1"/>
  <c r="W6443" i="1"/>
  <c r="W6815" i="1"/>
  <c r="Z6815" i="1"/>
  <c r="W6530" i="1"/>
  <c r="Z6530" i="1"/>
  <c r="W6682" i="1"/>
  <c r="Z6682" i="1"/>
  <c r="Z6588" i="1"/>
  <c r="W6588" i="1"/>
  <c r="Z6767" i="1"/>
  <c r="W6767" i="1"/>
  <c r="Z6889" i="1"/>
  <c r="W6889" i="1"/>
  <c r="W6852" i="1"/>
  <c r="Z6852" i="1"/>
  <c r="W6977" i="1"/>
  <c r="Z6977" i="1"/>
  <c r="Z6526" i="1"/>
  <c r="W6526" i="1"/>
  <c r="W6697" i="1"/>
  <c r="Z6697" i="1"/>
  <c r="W6438" i="1"/>
  <c r="Z6438" i="1"/>
  <c r="Z6870" i="1"/>
  <c r="W6870" i="1"/>
  <c r="Z6612" i="1"/>
  <c r="W6612" i="1"/>
  <c r="Z6825" i="1"/>
  <c r="W6825" i="1"/>
  <c r="W6971" i="1"/>
  <c r="Z6971" i="1"/>
  <c r="W6568" i="1"/>
  <c r="Z6568" i="1"/>
  <c r="W6736" i="1"/>
  <c r="Z6736" i="1"/>
  <c r="W6502" i="1"/>
  <c r="Z6502" i="1"/>
  <c r="W6668" i="1"/>
  <c r="Z6668" i="1"/>
  <c r="W6433" i="1"/>
  <c r="Z6433" i="1"/>
  <c r="Z6841" i="1"/>
  <c r="W6841" i="1"/>
  <c r="W7009" i="1"/>
  <c r="Z7009" i="1"/>
  <c r="W6593" i="1"/>
  <c r="Z6593" i="1"/>
  <c r="Z6795" i="1"/>
  <c r="W6795" i="1"/>
  <c r="W820" i="19"/>
  <c r="Z820" i="19"/>
  <c r="W844" i="19"/>
  <c r="Z844" i="19"/>
  <c r="W6792" i="1"/>
  <c r="Z6792" i="1"/>
  <c r="W6638" i="1"/>
  <c r="Z6638" i="1"/>
  <c r="W6884" i="1"/>
  <c r="Z6884" i="1"/>
  <c r="W6738" i="1"/>
  <c r="Z6738" i="1"/>
  <c r="W6596" i="1"/>
  <c r="Z6596" i="1"/>
  <c r="W6838" i="1"/>
  <c r="Z6838" i="1"/>
  <c r="W6673" i="1"/>
  <c r="Z6673" i="1"/>
  <c r="Z6932" i="1"/>
  <c r="W6932" i="1"/>
  <c r="W803" i="19"/>
  <c r="Z803" i="19"/>
  <c r="W827" i="19"/>
  <c r="Z827" i="19"/>
  <c r="W849" i="19"/>
  <c r="Z849" i="19"/>
  <c r="W873" i="19"/>
  <c r="Z873" i="19"/>
  <c r="Z6735" i="1"/>
  <c r="W6735" i="1"/>
  <c r="W6833" i="1"/>
  <c r="Z6833" i="1"/>
  <c r="W6680" i="1"/>
  <c r="Z6680" i="1"/>
  <c r="W6541" i="1"/>
  <c r="Z6541" i="1"/>
  <c r="Z6797" i="1"/>
  <c r="W6797" i="1"/>
  <c r="W6633" i="1"/>
  <c r="Z6633" i="1"/>
  <c r="W6922" i="1"/>
  <c r="Z6922" i="1"/>
  <c r="K9" i="4"/>
  <c r="K2" i="4"/>
  <c r="K11" i="4"/>
  <c r="K27" i="4"/>
  <c r="K7" i="4"/>
  <c r="K16" i="4"/>
  <c r="K20" i="4"/>
  <c r="K3" i="4"/>
  <c r="K17" i="4"/>
  <c r="K30" i="4"/>
  <c r="K23" i="4"/>
  <c r="K41" i="4"/>
  <c r="K53" i="4"/>
  <c r="K65" i="4"/>
  <c r="K77" i="4"/>
  <c r="K6" i="4"/>
  <c r="K12" i="4"/>
  <c r="K21" i="4"/>
  <c r="K40" i="4"/>
  <c r="K28" i="4"/>
  <c r="K46" i="4"/>
  <c r="K15" i="4"/>
  <c r="K24" i="4"/>
  <c r="K52" i="4"/>
  <c r="K13" i="4"/>
  <c r="K25" i="4"/>
  <c r="K38" i="4"/>
  <c r="K54" i="4"/>
  <c r="K29" i="4"/>
  <c r="K42" i="4"/>
  <c r="K10" i="4"/>
  <c r="K14" i="4"/>
  <c r="K31" i="4"/>
  <c r="K33" i="4"/>
  <c r="K55" i="4"/>
  <c r="K69" i="4"/>
  <c r="K47" i="4"/>
  <c r="K56" i="4"/>
  <c r="K70" i="4"/>
  <c r="K26" i="4"/>
  <c r="K37" i="4"/>
  <c r="K61" i="4"/>
  <c r="K75" i="4"/>
  <c r="K35" i="4"/>
  <c r="K63" i="4"/>
  <c r="K67" i="4"/>
  <c r="K73" i="4"/>
  <c r="K81" i="4"/>
  <c r="K82" i="4"/>
  <c r="K84" i="4"/>
  <c r="K85" i="4"/>
  <c r="K51" i="4"/>
  <c r="K5" i="4"/>
  <c r="K22" i="4"/>
  <c r="K34" i="4"/>
  <c r="K66" i="4"/>
  <c r="K72" i="4"/>
  <c r="K4" i="4"/>
  <c r="K58" i="4"/>
  <c r="K60" i="4"/>
  <c r="K32" i="4"/>
  <c r="K45" i="4"/>
  <c r="K48" i="4"/>
  <c r="K68" i="4"/>
  <c r="K74" i="4"/>
  <c r="K36" i="4"/>
  <c r="K44" i="4"/>
  <c r="K43" i="4"/>
  <c r="K50" i="4"/>
  <c r="K76" i="4"/>
  <c r="K83" i="4"/>
  <c r="K79" i="4"/>
  <c r="K19" i="4"/>
  <c r="K80" i="4"/>
  <c r="K49" i="4"/>
  <c r="K71" i="4"/>
  <c r="K8" i="4"/>
  <c r="K64" i="4"/>
  <c r="K59" i="4"/>
  <c r="K62" i="4"/>
  <c r="K39" i="4"/>
  <c r="K57" i="4"/>
  <c r="K78" i="4"/>
  <c r="K18" i="4"/>
  <c r="L1" i="4"/>
  <c r="W2096" i="1"/>
  <c r="Z2096" i="1"/>
  <c r="W1378" i="1"/>
  <c r="Z1378" i="1"/>
  <c r="Z2111" i="1"/>
  <c r="W2111" i="1"/>
  <c r="W1466" i="1"/>
  <c r="Z1466" i="1"/>
  <c r="Z1424" i="1"/>
  <c r="W1424" i="1"/>
  <c r="W937" i="1"/>
  <c r="Z937" i="1"/>
  <c r="W2530" i="1"/>
  <c r="Z2530" i="1"/>
  <c r="W1717" i="1"/>
  <c r="Z1717" i="1"/>
  <c r="Z881" i="1"/>
  <c r="W881" i="1"/>
  <c r="W1194" i="1"/>
  <c r="Z1194" i="1"/>
  <c r="W729" i="1"/>
  <c r="Z729" i="1"/>
  <c r="W2798" i="1"/>
  <c r="Z2798" i="1"/>
  <c r="W1422" i="1"/>
  <c r="Z1422" i="1"/>
  <c r="W1823" i="1"/>
  <c r="Z1823" i="1"/>
  <c r="W1044" i="1"/>
  <c r="Z1044" i="1"/>
  <c r="Z940" i="1"/>
  <c r="W940" i="1"/>
  <c r="Z2397" i="1"/>
  <c r="W2397" i="1"/>
  <c r="Z1384" i="1"/>
  <c r="W1384" i="1"/>
  <c r="W900" i="1"/>
  <c r="Z900" i="1"/>
  <c r="W1249" i="1"/>
  <c r="Z1249" i="1"/>
  <c r="W1818" i="1"/>
  <c r="Z1818" i="1"/>
  <c r="W794" i="1"/>
  <c r="Z794" i="1"/>
  <c r="W916" i="1"/>
  <c r="Z916" i="1"/>
  <c r="W1711" i="1"/>
  <c r="Z1711" i="1"/>
  <c r="Z1681" i="1"/>
  <c r="W1681" i="1"/>
  <c r="Z2356" i="1"/>
  <c r="W2356" i="1"/>
  <c r="Z2979" i="1"/>
  <c r="W2979" i="1"/>
  <c r="W1590" i="1"/>
  <c r="Z1590" i="1"/>
  <c r="Z2146" i="1"/>
  <c r="W2146" i="1"/>
  <c r="W978" i="1"/>
  <c r="Z978" i="1"/>
  <c r="Z1686" i="1"/>
  <c r="W1686" i="1"/>
  <c r="W1538" i="1"/>
  <c r="Z1538" i="1"/>
  <c r="W2244" i="1"/>
  <c r="Z2244" i="1"/>
  <c r="Z3103" i="1"/>
  <c r="W3103" i="1"/>
  <c r="W1869" i="1"/>
  <c r="Z1869" i="1"/>
  <c r="W1521" i="1"/>
  <c r="Z1521" i="1"/>
  <c r="Z1299" i="1"/>
  <c r="W1299" i="1"/>
  <c r="W2417" i="1"/>
  <c r="Z2417" i="1"/>
  <c r="W1684" i="1"/>
  <c r="Z1684" i="1"/>
  <c r="W1670" i="1"/>
  <c r="Z1670" i="1"/>
  <c r="Z1760" i="1"/>
  <c r="W1760" i="1"/>
  <c r="Z1316" i="1"/>
  <c r="W1316" i="1"/>
  <c r="W2352" i="1"/>
  <c r="Z2352" i="1"/>
  <c r="W2894" i="1"/>
  <c r="Z2894" i="1"/>
  <c r="W1546" i="1"/>
  <c r="Z1546" i="1"/>
  <c r="Z1660" i="1"/>
  <c r="W1660" i="1"/>
  <c r="W2535" i="1"/>
  <c r="Z2535" i="1"/>
  <c r="W2687" i="1"/>
  <c r="Z2687" i="1"/>
  <c r="W1870" i="1"/>
  <c r="Z1870" i="1"/>
  <c r="Z1508" i="1"/>
  <c r="W1508" i="1"/>
  <c r="W2173" i="1"/>
  <c r="Z2173" i="1"/>
  <c r="Z1297" i="1"/>
  <c r="W1297" i="1"/>
  <c r="W2421" i="1"/>
  <c r="Z2421" i="1"/>
  <c r="W2296" i="1"/>
  <c r="Z2296" i="1"/>
  <c r="W1957" i="1"/>
  <c r="Z1957" i="1"/>
  <c r="W2647" i="1"/>
  <c r="Z2647" i="1"/>
  <c r="W2064" i="1"/>
  <c r="Z2064" i="1"/>
  <c r="W1560" i="1"/>
  <c r="Z1560" i="1"/>
  <c r="W1659" i="1"/>
  <c r="Z1659" i="1"/>
  <c r="W1183" i="1"/>
  <c r="Z1183" i="1"/>
  <c r="W2473" i="1"/>
  <c r="Z2473" i="1"/>
  <c r="Z1935" i="1"/>
  <c r="W1935" i="1"/>
  <c r="W2674" i="1"/>
  <c r="Z2674" i="1"/>
  <c r="Z3669" i="1"/>
  <c r="W3669" i="1"/>
  <c r="W1269" i="1"/>
  <c r="Z1269" i="1"/>
  <c r="W1217" i="1"/>
  <c r="Z1217" i="1"/>
  <c r="W2373" i="1"/>
  <c r="Z2373" i="1"/>
  <c r="Z2436" i="1"/>
  <c r="W2436" i="1"/>
  <c r="Z2030" i="1"/>
  <c r="W2030" i="1"/>
  <c r="W2581" i="1"/>
  <c r="Z2581" i="1"/>
  <c r="W2521" i="1"/>
  <c r="Z2521" i="1"/>
  <c r="W1993" i="1"/>
  <c r="Z1993" i="1"/>
  <c r="Z2240" i="1"/>
  <c r="W2240" i="1"/>
  <c r="W2702" i="1"/>
  <c r="Z2702" i="1"/>
  <c r="Z2291" i="1"/>
  <c r="W2291" i="1"/>
  <c r="Z2051" i="1"/>
  <c r="W2051" i="1"/>
  <c r="W2215" i="1"/>
  <c r="Z2215" i="1"/>
  <c r="W2168" i="1"/>
  <c r="Z2168" i="1"/>
  <c r="Z2617" i="1"/>
  <c r="W2617" i="1"/>
  <c r="W1547" i="1"/>
  <c r="Z1547" i="1"/>
  <c r="W1289" i="1"/>
  <c r="Z1289" i="1"/>
  <c r="W2183" i="1"/>
  <c r="Z2183" i="1"/>
  <c r="W2172" i="1"/>
  <c r="Z2172" i="1"/>
  <c r="Z2551" i="1"/>
  <c r="W2551" i="1"/>
  <c r="W2309" i="1"/>
  <c r="Z2309" i="1"/>
  <c r="W2011" i="1"/>
  <c r="Z2011" i="1"/>
  <c r="W2113" i="1"/>
  <c r="Z2113" i="1"/>
  <c r="W2725" i="1"/>
  <c r="Z2725" i="1"/>
  <c r="Z3065" i="1"/>
  <c r="W3065" i="1"/>
  <c r="W1196" i="1"/>
  <c r="Z1196" i="1"/>
  <c r="W2019" i="1"/>
  <c r="Z2019" i="1"/>
  <c r="W1964" i="1"/>
  <c r="Z1964" i="1"/>
  <c r="W2304" i="1"/>
  <c r="Z2304" i="1"/>
  <c r="W1946" i="1"/>
  <c r="Z1946" i="1"/>
  <c r="W2590" i="1"/>
  <c r="Z2590" i="1"/>
  <c r="W2878" i="1"/>
  <c r="Z2878" i="1"/>
  <c r="Z2587" i="1"/>
  <c r="W2587" i="1"/>
  <c r="Z2850" i="1"/>
  <c r="W2850" i="1"/>
  <c r="Z2379" i="1"/>
  <c r="W2379" i="1"/>
  <c r="W2641" i="1"/>
  <c r="Z2641" i="1"/>
  <c r="W2588" i="1"/>
  <c r="Z2588" i="1"/>
  <c r="W2726" i="1"/>
  <c r="Z2726" i="1"/>
  <c r="Z2958" i="1"/>
  <c r="W2958" i="1"/>
  <c r="Z3107" i="1"/>
  <c r="W3107" i="1"/>
  <c r="W3062" i="1"/>
  <c r="Z3062" i="1"/>
  <c r="W2633" i="1"/>
  <c r="Z2633" i="1"/>
  <c r="W2986" i="1"/>
  <c r="Z2986" i="1"/>
  <c r="Z6512" i="1"/>
  <c r="W6512" i="1"/>
  <c r="Z6663" i="1"/>
  <c r="W6663" i="1"/>
  <c r="W6605" i="1"/>
  <c r="Z6605" i="1"/>
  <c r="W6793" i="1"/>
  <c r="Z6793" i="1"/>
  <c r="Z6938" i="1"/>
  <c r="W6938" i="1"/>
  <c r="W6510" i="1"/>
  <c r="Z6510" i="1"/>
  <c r="W6659" i="1"/>
  <c r="Z6659" i="1"/>
  <c r="W6574" i="1"/>
  <c r="Z6574" i="1"/>
  <c r="Z6454" i="1"/>
  <c r="W6454" i="1"/>
  <c r="W6507" i="1"/>
  <c r="Z6507" i="1"/>
  <c r="W6676" i="1"/>
  <c r="Z6676" i="1"/>
  <c r="W6467" i="1"/>
  <c r="Z6467" i="1"/>
  <c r="W6847" i="1"/>
  <c r="Z6847" i="1"/>
  <c r="W6598" i="1"/>
  <c r="Z6598" i="1"/>
  <c r="Z6554" i="1"/>
  <c r="W6554" i="1"/>
  <c r="W6714" i="1"/>
  <c r="Z6714" i="1"/>
  <c r="Z6463" i="1"/>
  <c r="W6463" i="1"/>
  <c r="W6485" i="1"/>
  <c r="Z6485" i="1"/>
  <c r="W6646" i="1"/>
  <c r="Z6646" i="1"/>
  <c r="W6608" i="1"/>
  <c r="Z6608" i="1"/>
  <c r="Z6819" i="1"/>
  <c r="W6819" i="1"/>
  <c r="Z6987" i="1"/>
  <c r="W6987" i="1"/>
  <c r="Z6579" i="1"/>
  <c r="W6579" i="1"/>
  <c r="W6773" i="1"/>
  <c r="Z6773" i="1"/>
  <c r="W6941" i="1"/>
  <c r="Z6941" i="1"/>
  <c r="Z798" i="19"/>
  <c r="W798" i="19"/>
  <c r="W822" i="19"/>
  <c r="Z822" i="19"/>
  <c r="Z846" i="19"/>
  <c r="W846" i="19"/>
  <c r="W6779" i="1"/>
  <c r="Z6779" i="1"/>
  <c r="W6625" i="1"/>
  <c r="Z6625" i="1"/>
  <c r="W6616" i="1"/>
  <c r="Z6616" i="1"/>
  <c r="W6960" i="1"/>
  <c r="Z6960" i="1"/>
  <c r="W6583" i="1"/>
  <c r="Z6583" i="1"/>
  <c r="W6813" i="1"/>
  <c r="Z6813" i="1"/>
  <c r="Z6660" i="1"/>
  <c r="W6660" i="1"/>
  <c r="W6919" i="1"/>
  <c r="Z6919" i="1"/>
  <c r="W805" i="19"/>
  <c r="Z805" i="19"/>
  <c r="W829" i="19"/>
  <c r="Z829" i="19"/>
  <c r="W851" i="19"/>
  <c r="Z851" i="19"/>
  <c r="W875" i="19"/>
  <c r="Z875" i="19"/>
  <c r="W6722" i="1"/>
  <c r="Z6722" i="1"/>
  <c r="W6969" i="1"/>
  <c r="Z6969" i="1"/>
  <c r="W6820" i="1"/>
  <c r="Z6820" i="1"/>
  <c r="W6667" i="1"/>
  <c r="Z6667" i="1"/>
  <c r="Z6529" i="1"/>
  <c r="W6529" i="1"/>
  <c r="Z6786" i="1"/>
  <c r="W6786" i="1"/>
  <c r="W6621" i="1"/>
  <c r="Z6621" i="1"/>
  <c r="Z3001" i="1"/>
  <c r="W3001" i="1"/>
  <c r="Z1578" i="1"/>
  <c r="W1578" i="1"/>
  <c r="Z1743" i="1"/>
  <c r="W1743" i="1"/>
  <c r="Z1432" i="1"/>
  <c r="Z2094" i="1"/>
  <c r="W2287" i="1"/>
  <c r="Z2287" i="1"/>
  <c r="W1619" i="1"/>
  <c r="Z1619" i="1"/>
  <c r="Z1868" i="1"/>
  <c r="W1868" i="1"/>
  <c r="W1126" i="1"/>
  <c r="Z1126" i="1"/>
  <c r="W1070" i="1"/>
  <c r="Z1070" i="1"/>
  <c r="Z2141" i="1"/>
  <c r="W2141" i="1"/>
  <c r="W1565" i="1"/>
  <c r="Z1565" i="1"/>
  <c r="Z1090" i="1"/>
  <c r="W1090" i="1"/>
  <c r="W815" i="1"/>
  <c r="Z815" i="1"/>
  <c r="W1379" i="1"/>
  <c r="Z1379" i="1"/>
  <c r="Z1859" i="1"/>
  <c r="W1859" i="1"/>
  <c r="Z825" i="1"/>
  <c r="W825" i="1"/>
  <c r="W1282" i="1"/>
  <c r="Z1282" i="1"/>
  <c r="W1317" i="1"/>
  <c r="Z1317" i="1"/>
  <c r="W995" i="1"/>
  <c r="Z995" i="1"/>
  <c r="W744" i="1"/>
  <c r="Z744" i="1"/>
  <c r="W1462" i="1"/>
  <c r="Z1462" i="1"/>
  <c r="W1644" i="1"/>
  <c r="Z1644" i="1"/>
  <c r="W1484" i="1"/>
  <c r="Z1484" i="1"/>
  <c r="W2419" i="1"/>
  <c r="Z2419" i="1"/>
  <c r="W2976" i="1"/>
  <c r="Z2976" i="1"/>
  <c r="W1861" i="1"/>
  <c r="Z1861" i="1"/>
  <c r="W1890" i="1"/>
  <c r="Z1890" i="1"/>
  <c r="Z1296" i="1"/>
  <c r="W1296" i="1"/>
  <c r="Z2284" i="1"/>
  <c r="W2284" i="1"/>
  <c r="Z793" i="1"/>
  <c r="W793" i="1"/>
  <c r="Z1511" i="1"/>
  <c r="W1511" i="1"/>
  <c r="Z1429" i="1"/>
  <c r="W1429" i="1"/>
  <c r="W1810" i="1"/>
  <c r="Z1810" i="1"/>
  <c r="Z2275" i="1"/>
  <c r="W2275" i="1"/>
  <c r="W1936" i="1"/>
  <c r="Z1936" i="1"/>
  <c r="W1478" i="1"/>
  <c r="Z1478" i="1"/>
  <c r="W1621" i="1"/>
  <c r="Z1621" i="1"/>
  <c r="W2061" i="1"/>
  <c r="Z2061" i="1"/>
  <c r="Z1400" i="1"/>
  <c r="W1400" i="1"/>
  <c r="W1497" i="1"/>
  <c r="Z1497" i="1"/>
  <c r="W1523" i="1"/>
  <c r="Z1523" i="1"/>
  <c r="Z2351" i="1"/>
  <c r="W2351" i="1"/>
  <c r="Z1382" i="1"/>
  <c r="W1382" i="1"/>
  <c r="W1294" i="1"/>
  <c r="Z1294" i="1"/>
  <c r="W2836" i="1"/>
  <c r="Z2836" i="1"/>
  <c r="W1612" i="1"/>
  <c r="Z1612" i="1"/>
  <c r="Z1257" i="1"/>
  <c r="W1257" i="1"/>
  <c r="W2453" i="1"/>
  <c r="Z2453" i="1"/>
  <c r="W2297" i="1"/>
  <c r="Z2297" i="1"/>
  <c r="Z2044" i="1"/>
  <c r="W2044" i="1"/>
  <c r="W2013" i="1"/>
  <c r="Z2013" i="1"/>
  <c r="Z2812" i="1"/>
  <c r="W2812" i="1"/>
  <c r="W1181" i="1"/>
  <c r="Z1181" i="1"/>
  <c r="W1348" i="1"/>
  <c r="Z1348" i="1"/>
  <c r="W1198" i="1"/>
  <c r="Z1198" i="1"/>
  <c r="W2361" i="1"/>
  <c r="Z2361" i="1"/>
  <c r="Z2371" i="1"/>
  <c r="W2371" i="1"/>
  <c r="W2443" i="1"/>
  <c r="Z2443" i="1"/>
  <c r="Z2577" i="1"/>
  <c r="W2577" i="1"/>
  <c r="Z1151" i="1"/>
  <c r="W1151" i="1"/>
  <c r="W2476" i="1"/>
  <c r="Z2476" i="1"/>
  <c r="W2196" i="1"/>
  <c r="Z2196" i="1"/>
  <c r="Z2829" i="1"/>
  <c r="W2829" i="1"/>
  <c r="W2449" i="1"/>
  <c r="Z2449" i="1"/>
  <c r="Z2180" i="1"/>
  <c r="W2180" i="1"/>
  <c r="W2642" i="1"/>
  <c r="Z2642" i="1"/>
  <c r="Z3097" i="1"/>
  <c r="W3097" i="1"/>
  <c r="W2108" i="1"/>
  <c r="Z2108" i="1"/>
  <c r="W2037" i="1"/>
  <c r="Z2037" i="1"/>
  <c r="W1361" i="1"/>
  <c r="Z1361" i="1"/>
  <c r="Z2376" i="1"/>
  <c r="W2376" i="1"/>
  <c r="W2965" i="1"/>
  <c r="Z2965" i="1"/>
  <c r="W1225" i="1"/>
  <c r="Z1225" i="1"/>
  <c r="Z1276" i="1"/>
  <c r="W1276" i="1"/>
  <c r="W2123" i="1"/>
  <c r="Z2123" i="1"/>
  <c r="W2467" i="1"/>
  <c r="Z2467" i="1"/>
  <c r="Z2027" i="1"/>
  <c r="W2027" i="1"/>
  <c r="W2181" i="1"/>
  <c r="Z2181" i="1"/>
  <c r="Z2148" i="1"/>
  <c r="W2148" i="1"/>
  <c r="Z2573" i="1"/>
  <c r="W2573" i="1"/>
  <c r="W2097" i="1"/>
  <c r="Z2097" i="1"/>
  <c r="Z2984" i="1"/>
  <c r="W2984" i="1"/>
  <c r="W2319" i="1"/>
  <c r="Z2319" i="1"/>
  <c r="Z2071" i="1"/>
  <c r="W2071" i="1"/>
  <c r="W1952" i="1"/>
  <c r="Z1952" i="1"/>
  <c r="W2654" i="1"/>
  <c r="Z2654" i="1"/>
  <c r="W1953" i="1"/>
  <c r="Z1953" i="1"/>
  <c r="W2759" i="1"/>
  <c r="Z2759" i="1"/>
  <c r="W2523" i="1"/>
  <c r="Z2523" i="1"/>
  <c r="W2589" i="1"/>
  <c r="Z2589" i="1"/>
  <c r="Z2968" i="1"/>
  <c r="W2968" i="1"/>
  <c r="Z2119" i="1"/>
  <c r="W2119" i="1"/>
  <c r="Z2000" i="1"/>
  <c r="W2000" i="1"/>
  <c r="W2820" i="1"/>
  <c r="Z2820" i="1"/>
  <c r="W6497" i="1"/>
  <c r="Z6497" i="1"/>
  <c r="W6640" i="1"/>
  <c r="Z6640" i="1"/>
  <c r="Z6591" i="1"/>
  <c r="W6591" i="1"/>
  <c r="Z6770" i="1"/>
  <c r="W6770" i="1"/>
  <c r="Z6915" i="1"/>
  <c r="W6915" i="1"/>
  <c r="W6495" i="1"/>
  <c r="Z6495" i="1"/>
  <c r="W6637" i="1"/>
  <c r="Z6637" i="1"/>
  <c r="W6560" i="1"/>
  <c r="Z6560" i="1"/>
  <c r="W6723" i="1"/>
  <c r="Z6723" i="1"/>
  <c r="Z6440" i="1"/>
  <c r="W6440" i="1"/>
  <c r="Z6808" i="1"/>
  <c r="W6808" i="1"/>
  <c r="Z6931" i="1"/>
  <c r="W6931" i="1"/>
  <c r="Z6491" i="1"/>
  <c r="W6491" i="1"/>
  <c r="Z6653" i="1"/>
  <c r="W6653" i="1"/>
  <c r="Z6614" i="1"/>
  <c r="W6614" i="1"/>
  <c r="W6827" i="1"/>
  <c r="Z6827" i="1"/>
  <c r="Z7016" i="1"/>
  <c r="W7016" i="1"/>
  <c r="W6584" i="1"/>
  <c r="Z6584" i="1"/>
  <c r="W6781" i="1"/>
  <c r="Z6781" i="1"/>
  <c r="W6538" i="1"/>
  <c r="Z6538" i="1"/>
  <c r="W6691" i="1"/>
  <c r="Z6691" i="1"/>
  <c r="Z6449" i="1"/>
  <c r="W6449" i="1"/>
  <c r="W6469" i="1"/>
  <c r="Z6469" i="1"/>
  <c r="W6594" i="1"/>
  <c r="Z6594" i="1"/>
  <c r="Z6796" i="1"/>
  <c r="W6796" i="1"/>
  <c r="W6965" i="1"/>
  <c r="Z6965" i="1"/>
  <c r="W6564" i="1"/>
  <c r="Z6564" i="1"/>
  <c r="Z6752" i="1"/>
  <c r="W6752" i="1"/>
  <c r="Z6918" i="1"/>
  <c r="W6918" i="1"/>
  <c r="W800" i="19"/>
  <c r="Z800" i="19"/>
  <c r="W824" i="19"/>
  <c r="Z824" i="19"/>
  <c r="W848" i="19"/>
  <c r="Z848" i="19"/>
  <c r="W872" i="19"/>
  <c r="Z872" i="19"/>
  <c r="W6766" i="1"/>
  <c r="Z6766" i="1"/>
  <c r="W7014" i="1"/>
  <c r="Z7014" i="1"/>
  <c r="W6864" i="1"/>
  <c r="Z6864" i="1"/>
  <c r="W6712" i="1"/>
  <c r="Z6712" i="1"/>
  <c r="W6570" i="1"/>
  <c r="Z6570" i="1"/>
  <c r="Z6800" i="1"/>
  <c r="W6800" i="1"/>
  <c r="W6647" i="1"/>
  <c r="Z6647" i="1"/>
  <c r="Z6906" i="1"/>
  <c r="W6906" i="1"/>
  <c r="W807" i="19"/>
  <c r="Z807" i="19"/>
  <c r="W831" i="19"/>
  <c r="Z831" i="19"/>
  <c r="Z6861" i="1"/>
  <c r="W6861" i="1"/>
  <c r="W6709" i="1"/>
  <c r="Z6709" i="1"/>
  <c r="Z6956" i="1"/>
  <c r="W6956" i="1"/>
  <c r="Z6807" i="1"/>
  <c r="W6807" i="1"/>
  <c r="W6654" i="1"/>
  <c r="Z6654" i="1"/>
  <c r="Z6875" i="1"/>
  <c r="W6875" i="1"/>
  <c r="W6513" i="1"/>
  <c r="Z6513" i="1"/>
  <c r="Z1780" i="1"/>
  <c r="W1780" i="1"/>
  <c r="Z1680" i="1"/>
  <c r="W1679" i="1"/>
  <c r="Z1679" i="1"/>
  <c r="W2269" i="1"/>
  <c r="Z2269" i="1"/>
  <c r="W1759" i="1"/>
  <c r="Z1759" i="1"/>
  <c r="W2569" i="1"/>
  <c r="Z2569" i="1"/>
  <c r="W1667" i="1"/>
  <c r="Z1667" i="1"/>
  <c r="Z984" i="1"/>
  <c r="W984" i="1"/>
  <c r="Z2995" i="1"/>
  <c r="W2995" i="1"/>
  <c r="Z1492" i="1"/>
  <c r="W1492" i="1"/>
  <c r="Z1825" i="1"/>
  <c r="W1825" i="1"/>
  <c r="Z909" i="1"/>
  <c r="W909" i="1"/>
  <c r="W1403" i="1"/>
  <c r="Z1403" i="1"/>
  <c r="W3102" i="1"/>
  <c r="Z3102" i="1"/>
  <c r="W1365" i="1"/>
  <c r="Z1365" i="1"/>
  <c r="W903" i="1"/>
  <c r="Z903" i="1"/>
  <c r="W784" i="1"/>
  <c r="Z784" i="1"/>
  <c r="W1786" i="1"/>
  <c r="Z1786" i="1"/>
  <c r="Z1275" i="1"/>
  <c r="W1275" i="1"/>
  <c r="W2863" i="1"/>
  <c r="Z2863" i="1"/>
  <c r="W1668" i="1"/>
  <c r="Z1668" i="1"/>
  <c r="W1519" i="1"/>
  <c r="Z1519" i="1"/>
  <c r="W1359" i="1"/>
  <c r="Z1359" i="1"/>
  <c r="W2613" i="1"/>
  <c r="Z2613" i="1"/>
  <c r="Z1073" i="1"/>
  <c r="W1073" i="1"/>
  <c r="W1725" i="1"/>
  <c r="Z1725" i="1"/>
  <c r="W1493" i="1"/>
  <c r="Z1493" i="1"/>
  <c r="W1388" i="1"/>
  <c r="Z1388" i="1"/>
  <c r="W2883" i="1"/>
  <c r="Z2883" i="1"/>
  <c r="W1853" i="1"/>
  <c r="Z1853" i="1"/>
  <c r="Z1261" i="1"/>
  <c r="W1261" i="1"/>
  <c r="W2281" i="1"/>
  <c r="Z2281" i="1"/>
  <c r="Z2952" i="1"/>
  <c r="W2952" i="1"/>
  <c r="Z1748" i="1"/>
  <c r="W1748" i="1"/>
  <c r="Z1813" i="1"/>
  <c r="W1813" i="1"/>
  <c r="Z2380" i="1"/>
  <c r="W2380" i="1"/>
  <c r="W2150" i="1"/>
  <c r="Z2150" i="1"/>
  <c r="Z1653" i="1"/>
  <c r="W1653" i="1"/>
  <c r="Z1437" i="1"/>
  <c r="W1437" i="1"/>
  <c r="W1916" i="1"/>
  <c r="Z1916" i="1"/>
  <c r="W1636" i="1"/>
  <c r="Z1636" i="1"/>
  <c r="Z1226" i="1"/>
  <c r="W1226" i="1"/>
  <c r="W1417" i="1"/>
  <c r="Z1417" i="1"/>
  <c r="W1475" i="1"/>
  <c r="Z1475" i="1"/>
  <c r="Z2517" i="1"/>
  <c r="W2517" i="1"/>
  <c r="W2203" i="1"/>
  <c r="Z2203" i="1"/>
  <c r="Z1265" i="1"/>
  <c r="W1265" i="1"/>
  <c r="W2278" i="1"/>
  <c r="Z2278" i="1"/>
  <c r="Z2078" i="1"/>
  <c r="W2078" i="1"/>
  <c r="Z3008" i="1"/>
  <c r="W3008" i="1"/>
  <c r="W1700" i="1"/>
  <c r="Z1700" i="1"/>
  <c r="Z1145" i="1"/>
  <c r="W1145" i="1"/>
  <c r="W1283" i="1"/>
  <c r="Z1283" i="1"/>
  <c r="Z1165" i="1"/>
  <c r="W1165" i="1"/>
  <c r="Z2273" i="1"/>
  <c r="W2273" i="1"/>
  <c r="Z2121" i="1"/>
  <c r="W2121" i="1"/>
  <c r="Z1182" i="1"/>
  <c r="W1182" i="1"/>
  <c r="W2438" i="1"/>
  <c r="Z2438" i="1"/>
  <c r="Z1912" i="1"/>
  <c r="W1912" i="1"/>
  <c r="Z1951" i="1"/>
  <c r="W1951" i="1"/>
  <c r="Z3016" i="1"/>
  <c r="W3016" i="1"/>
  <c r="W2374" i="1"/>
  <c r="Z2374" i="1"/>
  <c r="Z1989" i="1"/>
  <c r="W1989" i="1"/>
  <c r="Z2335" i="1"/>
  <c r="W2335" i="1"/>
  <c r="Z2949" i="1"/>
  <c r="W2949" i="1"/>
  <c r="W2906" i="1"/>
  <c r="Z2906" i="1"/>
  <c r="W1595" i="1"/>
  <c r="Z1595" i="1"/>
  <c r="Z2561" i="1"/>
  <c r="W2561" i="1"/>
  <c r="W2554" i="1"/>
  <c r="Z2554" i="1"/>
  <c r="W2681" i="1"/>
  <c r="Z2681" i="1"/>
  <c r="W1174" i="1"/>
  <c r="Z1174" i="1"/>
  <c r="W2489" i="1"/>
  <c r="Z2489" i="1"/>
  <c r="W2400" i="1"/>
  <c r="Z2400" i="1"/>
  <c r="W2125" i="1"/>
  <c r="Z2125" i="1"/>
  <c r="Z2574" i="1"/>
  <c r="W2574" i="1"/>
  <c r="W1948" i="1"/>
  <c r="Z1948" i="1"/>
  <c r="Z2621" i="1"/>
  <c r="W2621" i="1"/>
  <c r="W2549" i="1"/>
  <c r="Z2549" i="1"/>
  <c r="Z2248" i="1"/>
  <c r="W2248" i="1"/>
  <c r="W2666" i="1"/>
  <c r="Z2666" i="1"/>
  <c r="Z3032" i="1"/>
  <c r="W3032" i="1"/>
  <c r="Z1971" i="1"/>
  <c r="W1971" i="1"/>
  <c r="W2308" i="1"/>
  <c r="Z2308" i="1"/>
  <c r="W2511" i="1"/>
  <c r="Z2511" i="1"/>
  <c r="W2077" i="1"/>
  <c r="Z2077" i="1"/>
  <c r="W2115" i="1"/>
  <c r="Z2115" i="1"/>
  <c r="W2024" i="1"/>
  <c r="Z2024" i="1"/>
  <c r="W2675" i="1"/>
  <c r="Z2675" i="1"/>
  <c r="Z2907" i="1"/>
  <c r="W2907" i="1"/>
  <c r="W3126" i="1"/>
  <c r="Z3126" i="1"/>
  <c r="Z2916" i="1"/>
  <c r="W2916" i="1"/>
  <c r="Z2713" i="1"/>
  <c r="W2713" i="1"/>
  <c r="Z3076" i="1"/>
  <c r="W3076" i="1"/>
  <c r="W1954" i="1"/>
  <c r="Z1954" i="1"/>
  <c r="W3050" i="1"/>
  <c r="Z3050" i="1"/>
  <c r="W3096" i="1"/>
  <c r="Z3096" i="1"/>
  <c r="W6482" i="1"/>
  <c r="Z6482" i="1"/>
  <c r="Z6617" i="1"/>
  <c r="W6617" i="1"/>
  <c r="Z6576" i="1"/>
  <c r="W6576" i="1"/>
  <c r="Z6748" i="1"/>
  <c r="W6748" i="1"/>
  <c r="W6480" i="1"/>
  <c r="Z6480" i="1"/>
  <c r="W6545" i="1"/>
  <c r="Z6545" i="1"/>
  <c r="W6701" i="1"/>
  <c r="Z6701" i="1"/>
  <c r="Z6602" i="1"/>
  <c r="W6602" i="1"/>
  <c r="W6787" i="1"/>
  <c r="Z6787" i="1"/>
  <c r="W6909" i="1"/>
  <c r="Z6909" i="1"/>
  <c r="W6475" i="1"/>
  <c r="Z6475" i="1"/>
  <c r="W6630" i="1"/>
  <c r="Z6630" i="1"/>
  <c r="W6599" i="1"/>
  <c r="Z6599" i="1"/>
  <c r="W6805" i="1"/>
  <c r="Z6805" i="1"/>
  <c r="W6994" i="1"/>
  <c r="Z6994" i="1"/>
  <c r="W6569" i="1"/>
  <c r="Z6569" i="1"/>
  <c r="Z6758" i="1"/>
  <c r="W6758" i="1"/>
  <c r="Z6523" i="1"/>
  <c r="W6523" i="1"/>
  <c r="W6670" i="1"/>
  <c r="Z6670" i="1"/>
  <c r="W6434" i="1"/>
  <c r="Z6434" i="1"/>
  <c r="W6865" i="1"/>
  <c r="Z6865" i="1"/>
  <c r="Z6580" i="1"/>
  <c r="W6580" i="1"/>
  <c r="W6777" i="1"/>
  <c r="Z6777" i="1"/>
  <c r="W6550" i="1"/>
  <c r="Z6550" i="1"/>
  <c r="W6731" i="1"/>
  <c r="Z6731" i="1"/>
  <c r="W6896" i="1"/>
  <c r="Z6896" i="1"/>
  <c r="W802" i="19"/>
  <c r="Z802" i="19"/>
  <c r="W850" i="19"/>
  <c r="Z850" i="19"/>
  <c r="W874" i="19"/>
  <c r="Z874" i="19"/>
  <c r="W6753" i="1"/>
  <c r="Z6753" i="1"/>
  <c r="W7001" i="1"/>
  <c r="Z7001" i="1"/>
  <c r="W6851" i="1"/>
  <c r="Z6851" i="1"/>
  <c r="Z6699" i="1"/>
  <c r="W6699" i="1"/>
  <c r="W6933" i="1"/>
  <c r="Z6933" i="1"/>
  <c r="Z6557" i="1"/>
  <c r="W6557" i="1"/>
  <c r="Z6788" i="1"/>
  <c r="W6788" i="1"/>
  <c r="W6634" i="1"/>
  <c r="Z6634" i="1"/>
  <c r="W6893" i="1"/>
  <c r="Z6893" i="1"/>
  <c r="W809" i="19"/>
  <c r="Z809" i="19"/>
  <c r="W833" i="19"/>
  <c r="Z833" i="19"/>
  <c r="W855" i="19"/>
  <c r="Z855" i="19"/>
  <c r="Z6848" i="1"/>
  <c r="W6848" i="1"/>
  <c r="W6696" i="1"/>
  <c r="Z6696" i="1"/>
  <c r="Z6943" i="1"/>
  <c r="W6943" i="1"/>
  <c r="W6794" i="1"/>
  <c r="Z6794" i="1"/>
  <c r="W6641" i="1"/>
  <c r="Z6641" i="1"/>
  <c r="W6459" i="1"/>
  <c r="Z6459" i="1"/>
  <c r="Z6501" i="1"/>
  <c r="W6501" i="1"/>
  <c r="W6762" i="1"/>
  <c r="Z6762" i="1"/>
  <c r="W6886" i="1"/>
  <c r="Z6886" i="1"/>
  <c r="Z2655" i="1"/>
  <c r="W2655" i="1"/>
  <c r="Z1640" i="1"/>
  <c r="W1640" i="1"/>
  <c r="W1334" i="1"/>
  <c r="Z1334" i="1"/>
  <c r="Z1512" i="1"/>
  <c r="W1385" i="1"/>
  <c r="Z1694" i="1"/>
  <c r="W2468" i="1"/>
  <c r="Z2468" i="1"/>
  <c r="W1105" i="1"/>
  <c r="Z1105" i="1"/>
  <c r="W1015" i="1"/>
  <c r="Z1015" i="1"/>
  <c r="W2245" i="1"/>
  <c r="Z2245" i="1"/>
  <c r="W1814" i="1"/>
  <c r="Z1814" i="1"/>
  <c r="W799" i="1"/>
  <c r="Z799" i="1"/>
  <c r="Z1849" i="1"/>
  <c r="W1849" i="1"/>
  <c r="Z1727" i="1"/>
  <c r="W1727" i="1"/>
  <c r="Z2857" i="1"/>
  <c r="W2857" i="1"/>
  <c r="W1772" i="1"/>
  <c r="Z1772" i="1"/>
  <c r="W707" i="1"/>
  <c r="Z707" i="1"/>
  <c r="W1782" i="1"/>
  <c r="Z1782" i="1"/>
  <c r="W963" i="1"/>
  <c r="Z963" i="1"/>
  <c r="W1366" i="1"/>
  <c r="Z1366" i="1"/>
  <c r="W1092" i="1"/>
  <c r="Z1092" i="1"/>
  <c r="Z1513" i="1"/>
  <c r="W1513" i="1"/>
  <c r="W1549" i="1"/>
  <c r="Z1549" i="1"/>
  <c r="W1642" i="1"/>
  <c r="Z1642" i="1"/>
  <c r="Z1395" i="1"/>
  <c r="W1395" i="1"/>
  <c r="Z1369" i="1"/>
  <c r="W1369" i="1"/>
  <c r="W1398" i="1"/>
  <c r="Z1398" i="1"/>
  <c r="W1811" i="1"/>
  <c r="Z1811" i="1"/>
  <c r="W1486" i="1"/>
  <c r="Z1486" i="1"/>
  <c r="Z2268" i="1"/>
  <c r="W2268" i="1"/>
  <c r="Z2895" i="1"/>
  <c r="W2895" i="1"/>
  <c r="Z1652" i="1"/>
  <c r="W1652" i="1"/>
  <c r="W1426" i="1"/>
  <c r="Z1426" i="1"/>
  <c r="W1633" i="1"/>
  <c r="Z1633" i="1"/>
  <c r="W2464" i="1"/>
  <c r="Z2464" i="1"/>
  <c r="W1597" i="1"/>
  <c r="Z1597" i="1"/>
  <c r="Z1718" i="1"/>
  <c r="W1718" i="1"/>
  <c r="W1268" i="1"/>
  <c r="Z1268" i="1"/>
  <c r="W2433" i="1"/>
  <c r="Z2433" i="1"/>
  <c r="Z2087" i="1"/>
  <c r="W2087" i="1"/>
  <c r="W1761" i="1"/>
  <c r="Z1761" i="1"/>
  <c r="Z1506" i="1"/>
  <c r="W1506" i="1"/>
  <c r="W1602" i="1"/>
  <c r="Z1602" i="1"/>
  <c r="Z2409" i="1"/>
  <c r="W2409" i="1"/>
  <c r="Z2459" i="1"/>
  <c r="W2459" i="1"/>
  <c r="Z993" i="1"/>
  <c r="W993" i="1"/>
  <c r="W1854" i="1"/>
  <c r="Z1854" i="1"/>
  <c r="W1625" i="1"/>
  <c r="Z1625" i="1"/>
  <c r="W2532" i="1"/>
  <c r="Z2532" i="1"/>
  <c r="Z2992" i="1"/>
  <c r="W2992" i="1"/>
  <c r="W1888" i="1"/>
  <c r="Z1888" i="1"/>
  <c r="Z1688" i="1"/>
  <c r="W1688" i="1"/>
  <c r="W1777" i="1"/>
  <c r="Z1777" i="1"/>
  <c r="W2401" i="1"/>
  <c r="Z2401" i="1"/>
  <c r="Z2629" i="1"/>
  <c r="W2629" i="1"/>
  <c r="W1157" i="1"/>
  <c r="Z1157" i="1"/>
  <c r="Z2015" i="1"/>
  <c r="W2015" i="1"/>
  <c r="W2447" i="1"/>
  <c r="Z2447" i="1"/>
  <c r="W3014" i="1"/>
  <c r="Z3014" i="1"/>
  <c r="W2742" i="1"/>
  <c r="Z2742" i="1"/>
  <c r="Z1447" i="1"/>
  <c r="W1447" i="1"/>
  <c r="W1427" i="1"/>
  <c r="Z1427" i="1"/>
  <c r="W2221" i="1"/>
  <c r="Z2221" i="1"/>
  <c r="W2330" i="1"/>
  <c r="Z2330" i="1"/>
  <c r="W2017" i="1"/>
  <c r="Z2017" i="1"/>
  <c r="W1697" i="1"/>
  <c r="Z1697" i="1"/>
  <c r="W1149" i="1"/>
  <c r="Z1149" i="1"/>
  <c r="W2355" i="1"/>
  <c r="Z2355" i="1"/>
  <c r="W2054" i="1"/>
  <c r="Z2054" i="1"/>
  <c r="Z2793" i="1"/>
  <c r="W2793" i="1"/>
  <c r="Z2241" i="1"/>
  <c r="W2241" i="1"/>
  <c r="W2132" i="1"/>
  <c r="Z2132" i="1"/>
  <c r="W2771" i="1"/>
  <c r="Z2771" i="1"/>
  <c r="W2465" i="1"/>
  <c r="Z2465" i="1"/>
  <c r="W2662" i="1"/>
  <c r="Z2662" i="1"/>
  <c r="Z1376" i="1"/>
  <c r="W1376" i="1"/>
  <c r="Z1897" i="1"/>
  <c r="W1897" i="1"/>
  <c r="W2413" i="1"/>
  <c r="Z2413" i="1"/>
  <c r="W2174" i="1"/>
  <c r="Z2174" i="1"/>
  <c r="W2596" i="1"/>
  <c r="Z2596" i="1"/>
  <c r="Z2842" i="1"/>
  <c r="W2842" i="1"/>
  <c r="Z1501" i="1"/>
  <c r="W1501" i="1"/>
  <c r="W2460" i="1"/>
  <c r="Z2460" i="1"/>
  <c r="Z2469" i="1"/>
  <c r="W2469" i="1"/>
  <c r="Z2219" i="1"/>
  <c r="W2219" i="1"/>
  <c r="W2690" i="1"/>
  <c r="Z2690" i="1"/>
  <c r="Z1280" i="1"/>
  <c r="W1280" i="1"/>
  <c r="W2546" i="1"/>
  <c r="Z2546" i="1"/>
  <c r="W2059" i="1"/>
  <c r="Z2059" i="1"/>
  <c r="W2127" i="1"/>
  <c r="Z2127" i="1"/>
  <c r="W2934" i="1"/>
  <c r="Z2934" i="1"/>
  <c r="W2161" i="1"/>
  <c r="Z2161" i="1"/>
  <c r="W2122" i="1"/>
  <c r="Z2122" i="1"/>
  <c r="Z2255" i="1"/>
  <c r="W2255" i="1"/>
  <c r="W2612" i="1"/>
  <c r="Z2612" i="1"/>
  <c r="W2586" i="1"/>
  <c r="Z2586" i="1"/>
  <c r="Z3011" i="1"/>
  <c r="W3011" i="1"/>
  <c r="Z2463" i="1"/>
  <c r="W2463" i="1"/>
  <c r="Z2394" i="1"/>
  <c r="W2394" i="1"/>
  <c r="W2023" i="1"/>
  <c r="Z2023" i="1"/>
  <c r="Z1904" i="1"/>
  <c r="W1904" i="1"/>
  <c r="Z2868" i="1"/>
  <c r="W2868" i="1"/>
  <c r="Z2145" i="1"/>
  <c r="W2145" i="1"/>
  <c r="Z2593" i="1"/>
  <c r="W2593" i="1"/>
  <c r="W3043" i="1"/>
  <c r="Z3043" i="1"/>
  <c r="W3078" i="1"/>
  <c r="Z3078" i="1"/>
  <c r="Z2933" i="1"/>
  <c r="W2933" i="1"/>
  <c r="W3101" i="1"/>
  <c r="Z3101" i="1"/>
  <c r="W6460" i="1"/>
  <c r="Z6460" i="1"/>
  <c r="Z6517" i="1"/>
  <c r="W6517" i="1"/>
  <c r="W6562" i="1"/>
  <c r="Z6562" i="1"/>
  <c r="W6727" i="1"/>
  <c r="Z6727" i="1"/>
  <c r="W7021" i="1"/>
  <c r="Z7021" i="1"/>
  <c r="W6856" i="1"/>
  <c r="Z6856" i="1"/>
  <c r="W6979" i="1"/>
  <c r="Z6979" i="1"/>
  <c r="W6528" i="1"/>
  <c r="Z6528" i="1"/>
  <c r="W6679" i="1"/>
  <c r="Z6679" i="1"/>
  <c r="W6587" i="1"/>
  <c r="Z6587" i="1"/>
  <c r="W6765" i="1"/>
  <c r="Z6765" i="1"/>
  <c r="W6887" i="1"/>
  <c r="Z6887" i="1"/>
  <c r="Z6872" i="1"/>
  <c r="W6872" i="1"/>
  <c r="W6996" i="1"/>
  <c r="Z6996" i="1"/>
  <c r="W6585" i="1"/>
  <c r="Z6585" i="1"/>
  <c r="Z6783" i="1"/>
  <c r="W6783" i="1"/>
  <c r="W6555" i="1"/>
  <c r="Z6555" i="1"/>
  <c r="W6739" i="1"/>
  <c r="Z6739" i="1"/>
  <c r="Z6503" i="1"/>
  <c r="W6503" i="1"/>
  <c r="W6649" i="1"/>
  <c r="Z6649" i="1"/>
  <c r="W6468" i="1"/>
  <c r="Z6468" i="1"/>
  <c r="W6843" i="1"/>
  <c r="Z6843" i="1"/>
  <c r="W6989" i="1"/>
  <c r="Z6989" i="1"/>
  <c r="W6566" i="1"/>
  <c r="Z6566" i="1"/>
  <c r="W6754" i="1"/>
  <c r="Z6754" i="1"/>
  <c r="W6534" i="1"/>
  <c r="Z6534" i="1"/>
  <c r="Z6708" i="1"/>
  <c r="W6708" i="1"/>
  <c r="W6873" i="1"/>
  <c r="Z6873" i="1"/>
  <c r="Z804" i="19"/>
  <c r="W804" i="19"/>
  <c r="W828" i="19"/>
  <c r="Z828" i="19"/>
  <c r="W852" i="19"/>
  <c r="Z852" i="19"/>
  <c r="W876" i="19"/>
  <c r="Z876" i="19"/>
  <c r="W6741" i="1"/>
  <c r="Z6741" i="1"/>
  <c r="W6988" i="1"/>
  <c r="Z6988" i="1"/>
  <c r="W6839" i="1"/>
  <c r="Z6839" i="1"/>
  <c r="W6674" i="1"/>
  <c r="Z6674" i="1"/>
  <c r="W6920" i="1"/>
  <c r="Z6920" i="1"/>
  <c r="W6775" i="1"/>
  <c r="Z6775" i="1"/>
  <c r="W6620" i="1"/>
  <c r="Z6620" i="1"/>
  <c r="W6880" i="1"/>
  <c r="Z6880" i="1"/>
  <c r="Z811" i="19"/>
  <c r="W811" i="19"/>
  <c r="W835" i="19"/>
  <c r="Z835" i="19"/>
  <c r="W857" i="19"/>
  <c r="Z857" i="19"/>
  <c r="Z6836" i="1"/>
  <c r="W6836" i="1"/>
  <c r="Z6684" i="1"/>
  <c r="W6684" i="1"/>
  <c r="W6782" i="1"/>
  <c r="Z6782" i="1"/>
  <c r="W6628" i="1"/>
  <c r="Z6628" i="1"/>
  <c r="Z6447" i="1"/>
  <c r="W6447" i="1"/>
  <c r="W6728" i="1"/>
  <c r="Z6728" i="1"/>
  <c r="Z7017" i="1"/>
  <c r="W7017" i="1"/>
  <c r="W2362" i="1"/>
  <c r="Z2362" i="1"/>
  <c r="Z2327" i="1"/>
  <c r="W2327" i="1"/>
  <c r="W1057" i="1"/>
  <c r="Z1057" i="1"/>
  <c r="Z781" i="1"/>
  <c r="Z1320" i="1"/>
  <c r="W1370" i="1"/>
  <c r="Z1887" i="1"/>
  <c r="W2558" i="1"/>
  <c r="Z2558" i="1"/>
  <c r="W1394" i="1"/>
  <c r="Z1394" i="1"/>
  <c r="W1010" i="1"/>
  <c r="Z1010" i="1"/>
  <c r="W1526" i="1"/>
  <c r="Z1526" i="1"/>
  <c r="W1058" i="1"/>
  <c r="Z1058" i="1"/>
  <c r="W827" i="1"/>
  <c r="Z827" i="1"/>
  <c r="Z2847" i="1"/>
  <c r="W2847" i="1"/>
  <c r="Z1847" i="1"/>
  <c r="W1847" i="1"/>
  <c r="W1762" i="1"/>
  <c r="Z1762" i="1"/>
  <c r="Z2730" i="1"/>
  <c r="W2730" i="1"/>
  <c r="W1518" i="1"/>
  <c r="Z1518" i="1"/>
  <c r="W1856" i="1"/>
  <c r="Z1856" i="1"/>
  <c r="W871" i="1"/>
  <c r="Z871" i="1"/>
  <c r="Z2661" i="1"/>
  <c r="W2661" i="1"/>
  <c r="W1433" i="1"/>
  <c r="Z1433" i="1"/>
  <c r="W753" i="1"/>
  <c r="Z753" i="1"/>
  <c r="Z1857" i="1"/>
  <c r="W1857" i="1"/>
  <c r="W1349" i="1"/>
  <c r="Z1349" i="1"/>
  <c r="W1176" i="1"/>
  <c r="Z1176" i="1"/>
  <c r="Z2565" i="1"/>
  <c r="W2565" i="1"/>
  <c r="Z762" i="1"/>
  <c r="W762" i="1"/>
  <c r="W1770" i="1"/>
  <c r="Z1770" i="1"/>
  <c r="Z1557" i="1"/>
  <c r="W1557" i="1"/>
  <c r="Z1250" i="1"/>
  <c r="W1250" i="1"/>
  <c r="Z2280" i="1"/>
  <c r="W2280" i="1"/>
  <c r="W1882" i="1"/>
  <c r="Z1882" i="1"/>
  <c r="Z1214" i="1"/>
  <c r="W1214" i="1"/>
  <c r="Z2495" i="1"/>
  <c r="W2495" i="1"/>
  <c r="W2801" i="1"/>
  <c r="Z2801" i="1"/>
  <c r="Z1808" i="1"/>
  <c r="W1808" i="1"/>
  <c r="Z1608" i="1"/>
  <c r="W1608" i="1"/>
  <c r="Z1771" i="1"/>
  <c r="W1771" i="1"/>
  <c r="W2425" i="1"/>
  <c r="Z2425" i="1"/>
  <c r="W2931" i="1"/>
  <c r="Z2931" i="1"/>
  <c r="W1410" i="1"/>
  <c r="Z1410" i="1"/>
  <c r="W1821" i="1"/>
  <c r="Z1821" i="1"/>
  <c r="W1179" i="1"/>
  <c r="Z1179" i="1"/>
  <c r="W1142" i="1"/>
  <c r="Z1142" i="1"/>
  <c r="W2126" i="1"/>
  <c r="Z2126" i="1"/>
  <c r="W1788" i="1"/>
  <c r="Z1788" i="1"/>
  <c r="W1606" i="1"/>
  <c r="Z1606" i="1"/>
  <c r="Z1696" i="1"/>
  <c r="W1696" i="1"/>
  <c r="W1185" i="1"/>
  <c r="Z1185" i="1"/>
  <c r="W3040" i="1"/>
  <c r="Z3040" i="1"/>
  <c r="W1742" i="1"/>
  <c r="Z1742" i="1"/>
  <c r="Z1431" i="1"/>
  <c r="W1431" i="1"/>
  <c r="W1542" i="1"/>
  <c r="Z1542" i="1"/>
  <c r="W2429" i="1"/>
  <c r="Z2429" i="1"/>
  <c r="Z2736" i="1"/>
  <c r="W2736" i="1"/>
  <c r="W1375" i="1"/>
  <c r="Z1375" i="1"/>
  <c r="W1168" i="1"/>
  <c r="Z1168" i="1"/>
  <c r="Z2481" i="1"/>
  <c r="W2481" i="1"/>
  <c r="Z2667" i="1"/>
  <c r="W2667" i="1"/>
  <c r="Z2738" i="1"/>
  <c r="W2738" i="1"/>
  <c r="Z1794" i="1"/>
  <c r="W1794" i="1"/>
  <c r="W2305" i="1"/>
  <c r="Z2305" i="1"/>
  <c r="Z2501" i="1"/>
  <c r="W2501" i="1"/>
  <c r="W1919" i="1"/>
  <c r="Z1919" i="1"/>
  <c r="W1984" i="1"/>
  <c r="Z1984" i="1"/>
  <c r="W1643" i="1"/>
  <c r="Z1643" i="1"/>
  <c r="W2225" i="1"/>
  <c r="Z2225" i="1"/>
  <c r="Z2100" i="1"/>
  <c r="W2100" i="1"/>
  <c r="W2395" i="1"/>
  <c r="Z2395" i="1"/>
  <c r="W2665" i="1"/>
  <c r="Z2665" i="1"/>
  <c r="W2405" i="1"/>
  <c r="Z2405" i="1"/>
  <c r="W2156" i="1"/>
  <c r="Z2156" i="1"/>
  <c r="W2171" i="1"/>
  <c r="Z2171" i="1"/>
  <c r="W1235" i="1"/>
  <c r="Z1235" i="1"/>
  <c r="W2557" i="1"/>
  <c r="Z2557" i="1"/>
  <c r="W2349" i="1"/>
  <c r="Z2349" i="1"/>
  <c r="W2117" i="1"/>
  <c r="Z2117" i="1"/>
  <c r="Z2614" i="1"/>
  <c r="W2614" i="1"/>
  <c r="Z1705" i="1"/>
  <c r="W1705" i="1"/>
  <c r="W2293" i="1"/>
  <c r="Z2293" i="1"/>
  <c r="Z2124" i="1"/>
  <c r="W2124" i="1"/>
  <c r="W2543" i="1"/>
  <c r="Z2543" i="1"/>
  <c r="W2846" i="1"/>
  <c r="Z2846" i="1"/>
  <c r="W2974" i="1"/>
  <c r="Z2974" i="1"/>
  <c r="Z1309" i="1"/>
  <c r="W1309" i="1"/>
  <c r="W2083" i="1"/>
  <c r="Z2083" i="1"/>
  <c r="Z2311" i="1"/>
  <c r="W2311" i="1"/>
  <c r="W2370" i="1"/>
  <c r="Z2370" i="1"/>
  <c r="Z2601" i="1"/>
  <c r="W2601" i="1"/>
  <c r="W1167" i="1"/>
  <c r="Z1167" i="1"/>
  <c r="W2545" i="1"/>
  <c r="Z2545" i="1"/>
  <c r="Z2009" i="1"/>
  <c r="W2009" i="1"/>
  <c r="Z2426" i="1"/>
  <c r="W2426" i="1"/>
  <c r="W2993" i="1"/>
  <c r="Z2993" i="1"/>
  <c r="Z2821" i="1"/>
  <c r="W2821" i="1"/>
  <c r="W2531" i="1"/>
  <c r="Z2531" i="1"/>
  <c r="Z1955" i="1"/>
  <c r="W1955" i="1"/>
  <c r="W3082" i="1"/>
  <c r="Z3082" i="1"/>
  <c r="W2672" i="1"/>
  <c r="Z2672" i="1"/>
  <c r="W2318" i="1"/>
  <c r="Z2318" i="1"/>
  <c r="W2630" i="1"/>
  <c r="Z2630" i="1"/>
  <c r="W3038" i="1"/>
  <c r="Z3038" i="1"/>
  <c r="W2271" i="1"/>
  <c r="Z2271" i="1"/>
  <c r="W2622" i="1"/>
  <c r="Z2622" i="1"/>
  <c r="W20" i="1"/>
  <c r="Z20" i="1"/>
  <c r="W2606" i="1"/>
  <c r="Z2606" i="1"/>
  <c r="W1905" i="1"/>
  <c r="Z1905" i="1"/>
  <c r="W2794" i="1"/>
  <c r="Z2794" i="1"/>
  <c r="W2679" i="1"/>
  <c r="Z2679" i="1"/>
  <c r="W2086" i="1"/>
  <c r="Z2086" i="1"/>
  <c r="W2703" i="1"/>
  <c r="Z2703" i="1"/>
  <c r="W6444" i="1"/>
  <c r="Z6444" i="1"/>
  <c r="Z6859" i="1"/>
  <c r="W6859" i="1"/>
  <c r="W6547" i="1"/>
  <c r="Z6547" i="1"/>
  <c r="W6705" i="1"/>
  <c r="Z6705" i="1"/>
  <c r="W6456" i="1"/>
  <c r="Z6456" i="1"/>
  <c r="Z6834" i="1"/>
  <c r="W6834" i="1"/>
  <c r="W6509" i="1"/>
  <c r="Z6509" i="1"/>
  <c r="W6656" i="1"/>
  <c r="Z6656" i="1"/>
  <c r="W6573" i="1"/>
  <c r="Z6573" i="1"/>
  <c r="W6743" i="1"/>
  <c r="Z6743" i="1"/>
  <c r="Z6453" i="1"/>
  <c r="W6453" i="1"/>
  <c r="W6571" i="1"/>
  <c r="Z6571" i="1"/>
  <c r="Z6539" i="1"/>
  <c r="W6539" i="1"/>
  <c r="Z6717" i="1"/>
  <c r="W6717" i="1"/>
  <c r="W7019" i="1"/>
  <c r="Z7019" i="1"/>
  <c r="W6486" i="1"/>
  <c r="Z6486" i="1"/>
  <c r="Z6610" i="1"/>
  <c r="W6610" i="1"/>
  <c r="Z6822" i="1"/>
  <c r="W6822" i="1"/>
  <c r="W6967" i="1"/>
  <c r="Z6967" i="1"/>
  <c r="W6551" i="1"/>
  <c r="Z6551" i="1"/>
  <c r="W6733" i="1"/>
  <c r="Z6733" i="1"/>
  <c r="Z6515" i="1"/>
  <c r="W6515" i="1"/>
  <c r="W6687" i="1"/>
  <c r="Z6687" i="1"/>
  <c r="W6548" i="1"/>
  <c r="Z6548" i="1"/>
  <c r="W830" i="19"/>
  <c r="Z830" i="19"/>
  <c r="W854" i="19"/>
  <c r="Z854" i="19"/>
  <c r="W6615" i="1"/>
  <c r="Z6615" i="1"/>
  <c r="Z6729" i="1"/>
  <c r="W6729" i="1"/>
  <c r="W6826" i="1"/>
  <c r="Z6826" i="1"/>
  <c r="W6661" i="1"/>
  <c r="Z6661" i="1"/>
  <c r="W6907" i="1"/>
  <c r="Z6907" i="1"/>
  <c r="W6531" i="1"/>
  <c r="Z6531" i="1"/>
  <c r="Z6761" i="1"/>
  <c r="W6761" i="1"/>
  <c r="W7018" i="1"/>
  <c r="Z7018" i="1"/>
  <c r="W813" i="19"/>
  <c r="Z813" i="19"/>
  <c r="W837" i="19"/>
  <c r="Z837" i="19"/>
  <c r="W859" i="19"/>
  <c r="Z859" i="19"/>
  <c r="W6824" i="1"/>
  <c r="Z6824" i="1"/>
  <c r="W6917" i="1"/>
  <c r="Z6917" i="1"/>
  <c r="Z6769" i="1"/>
  <c r="W6769" i="1"/>
  <c r="W7004" i="1"/>
  <c r="Z7004" i="1"/>
  <c r="Z6435" i="1"/>
  <c r="W6435" i="1"/>
  <c r="W6477" i="1"/>
  <c r="Z6477" i="1"/>
  <c r="W6716" i="1"/>
  <c r="Z6716" i="1"/>
  <c r="W7005" i="1"/>
  <c r="Z7005" i="1"/>
  <c r="W2005" i="1"/>
  <c r="Z2005" i="1"/>
  <c r="W962" i="1"/>
  <c r="Z962" i="1"/>
  <c r="W1641" i="1"/>
  <c r="W1675" i="1"/>
  <c r="W1845" i="1"/>
  <c r="Z1503" i="1"/>
  <c r="W2375" i="1"/>
  <c r="W2285" i="1"/>
  <c r="Z2285" i="1"/>
  <c r="W1527" i="1"/>
  <c r="Z1527" i="1"/>
  <c r="Z870" i="1"/>
  <c r="W870" i="1"/>
  <c r="Z1753" i="1"/>
  <c r="W1753" i="1"/>
  <c r="Z902" i="1"/>
  <c r="W902" i="1"/>
  <c r="Z1295" i="1"/>
  <c r="W1295" i="1"/>
  <c r="W1012" i="1"/>
  <c r="Z1012" i="1"/>
  <c r="W2615" i="1"/>
  <c r="Z2615" i="1"/>
  <c r="W2320" i="1"/>
  <c r="Z2320" i="1"/>
  <c r="W1883" i="1"/>
  <c r="Z1883" i="1"/>
  <c r="Z1797" i="1"/>
  <c r="W1797" i="1"/>
  <c r="Z2680" i="1"/>
  <c r="W2680" i="1"/>
  <c r="W1060" i="1"/>
  <c r="Z1060" i="1"/>
  <c r="W1507" i="1"/>
  <c r="Z1507" i="1"/>
  <c r="W1229" i="1"/>
  <c r="Z1229" i="1"/>
  <c r="W1630" i="1"/>
  <c r="Z1630" i="1"/>
  <c r="Z1719" i="1"/>
  <c r="W1719" i="1"/>
  <c r="W2492" i="1"/>
  <c r="Z2492" i="1"/>
  <c r="W1455" i="1"/>
  <c r="Z1455" i="1"/>
  <c r="W1817" i="1"/>
  <c r="Z1817" i="1"/>
  <c r="W1536" i="1"/>
  <c r="Z1536" i="1"/>
  <c r="W1730" i="1"/>
  <c r="Z1730" i="1"/>
  <c r="W2205" i="1"/>
  <c r="Z2205" i="1"/>
  <c r="Z1138" i="1"/>
  <c r="W1138" i="1"/>
  <c r="Z1211" i="1"/>
  <c r="W1211" i="1"/>
  <c r="W1757" i="1"/>
  <c r="Z1757" i="1"/>
  <c r="W1390" i="1"/>
  <c r="Z1390" i="1"/>
  <c r="Z2088" i="1"/>
  <c r="W2088" i="1"/>
  <c r="Z1970" i="1"/>
  <c r="W1970" i="1"/>
  <c r="W1589" i="1"/>
  <c r="Z1589" i="1"/>
  <c r="W1699" i="1"/>
  <c r="Z1699" i="1"/>
  <c r="Z1220" i="1"/>
  <c r="W1220" i="1"/>
  <c r="W2316" i="1"/>
  <c r="Z2316" i="1"/>
  <c r="W2029" i="1"/>
  <c r="Z2029" i="1"/>
  <c r="Z1879" i="1"/>
  <c r="W1879" i="1"/>
  <c r="W1550" i="1"/>
  <c r="Z1550" i="1"/>
  <c r="W1245" i="1"/>
  <c r="Z1245" i="1"/>
  <c r="Z1247" i="1"/>
  <c r="W1247" i="1"/>
  <c r="Z1987" i="1"/>
  <c r="W1987" i="1"/>
  <c r="Z2839" i="1"/>
  <c r="W2839" i="1"/>
  <c r="W1765" i="1"/>
  <c r="Z1765" i="1"/>
  <c r="W2504" i="1"/>
  <c r="Z2504" i="1"/>
  <c r="Z2260" i="1"/>
  <c r="W2260" i="1"/>
  <c r="W2398" i="1"/>
  <c r="Z2398" i="1"/>
  <c r="Z2937" i="1"/>
  <c r="W2937" i="1"/>
  <c r="W2997" i="1"/>
  <c r="Z2997" i="1"/>
  <c r="W1234" i="1"/>
  <c r="Z1234" i="1"/>
  <c r="W2488" i="1"/>
  <c r="Z2488" i="1"/>
  <c r="Z1907" i="1"/>
  <c r="W1907" i="1"/>
  <c r="W2706" i="1"/>
  <c r="Z2706" i="1"/>
  <c r="W2263" i="1"/>
  <c r="Z2263" i="1"/>
  <c r="W2104" i="1"/>
  <c r="Z2104" i="1"/>
  <c r="W2466" i="1"/>
  <c r="Z2466" i="1"/>
  <c r="W3054" i="1"/>
  <c r="Z3054" i="1"/>
  <c r="W1169" i="1"/>
  <c r="Z1169" i="1"/>
  <c r="Z2321" i="1"/>
  <c r="W2321" i="1"/>
  <c r="Z2547" i="1"/>
  <c r="W2547" i="1"/>
  <c r="W2092" i="1"/>
  <c r="Z2092" i="1"/>
  <c r="Z2006" i="1"/>
  <c r="W2006" i="1"/>
  <c r="Z1357" i="1"/>
  <c r="W1357" i="1"/>
  <c r="Z2209" i="1"/>
  <c r="W2209" i="1"/>
  <c r="Z2408" i="1"/>
  <c r="W2408" i="1"/>
  <c r="Z2901" i="1"/>
  <c r="W2901" i="1"/>
  <c r="Z2649" i="1"/>
  <c r="W2649" i="1"/>
  <c r="W2239" i="1"/>
  <c r="Z2239" i="1"/>
  <c r="W2582" i="1"/>
  <c r="Z2582" i="1"/>
  <c r="W2942" i="1"/>
  <c r="Z2942" i="1"/>
  <c r="W1345" i="1"/>
  <c r="Z1345" i="1"/>
  <c r="W1881" i="1"/>
  <c r="Z1881" i="1"/>
  <c r="Z2085" i="1"/>
  <c r="W2085" i="1"/>
  <c r="W2136" i="1"/>
  <c r="Z2136" i="1"/>
  <c r="W2110" i="1"/>
  <c r="Z2110" i="1"/>
  <c r="W1230" i="1"/>
  <c r="Z1230" i="1"/>
  <c r="W2105" i="1"/>
  <c r="Z2105" i="1"/>
  <c r="W2384" i="1"/>
  <c r="Z2384" i="1"/>
  <c r="W2144" i="1"/>
  <c r="Z2144" i="1"/>
  <c r="W2814" i="1"/>
  <c r="Z2814" i="1"/>
  <c r="Z2345" i="1"/>
  <c r="W2345" i="1"/>
  <c r="Z2339" i="1"/>
  <c r="W2339" i="1"/>
  <c r="W2668" i="1"/>
  <c r="Z2668" i="1"/>
  <c r="Z3072" i="1"/>
  <c r="W3072" i="1"/>
  <c r="W2776" i="1"/>
  <c r="Z2776" i="1"/>
  <c r="W3098" i="1"/>
  <c r="Z3098" i="1"/>
  <c r="W2056" i="1"/>
  <c r="Z2056" i="1"/>
  <c r="Z2163" i="1"/>
  <c r="W2163" i="1"/>
  <c r="Z2915" i="1"/>
  <c r="W2915" i="1"/>
  <c r="Z2415" i="1"/>
  <c r="W2415" i="1"/>
  <c r="Z2164" i="1"/>
  <c r="W2164" i="1"/>
  <c r="W2048" i="1"/>
  <c r="Z2048" i="1"/>
  <c r="W2803" i="1"/>
  <c r="Z2803" i="1"/>
  <c r="W2963" i="1"/>
  <c r="Z2963" i="1"/>
  <c r="W2638" i="1"/>
  <c r="Z2638" i="1"/>
  <c r="W6430" i="1"/>
  <c r="Z6430" i="1"/>
  <c r="W6837" i="1"/>
  <c r="Z6837" i="1"/>
  <c r="Z6983" i="1"/>
  <c r="W6983" i="1"/>
  <c r="Z6532" i="1"/>
  <c r="W6532" i="1"/>
  <c r="W6683" i="1"/>
  <c r="Z6683" i="1"/>
  <c r="W6442" i="1"/>
  <c r="Z6442" i="1"/>
  <c r="Z6812" i="1"/>
  <c r="W6812" i="1"/>
  <c r="W6936" i="1"/>
  <c r="Z6936" i="1"/>
  <c r="Z6494" i="1"/>
  <c r="W6494" i="1"/>
  <c r="Z6636" i="1"/>
  <c r="W6636" i="1"/>
  <c r="W6559" i="1"/>
  <c r="Z6559" i="1"/>
  <c r="W6721" i="1"/>
  <c r="Z6721" i="1"/>
  <c r="W6439" i="1"/>
  <c r="Z6439" i="1"/>
  <c r="W6952" i="1"/>
  <c r="Z6952" i="1"/>
  <c r="W6556" i="1"/>
  <c r="Z6556" i="1"/>
  <c r="W6740" i="1"/>
  <c r="Z6740" i="1"/>
  <c r="Z6524" i="1"/>
  <c r="W6524" i="1"/>
  <c r="W6694" i="1"/>
  <c r="Z6694" i="1"/>
  <c r="Z6464" i="1"/>
  <c r="W6464" i="1"/>
  <c r="Z6470" i="1"/>
  <c r="W6470" i="1"/>
  <c r="W7013" i="1"/>
  <c r="Z7013" i="1"/>
  <c r="W6595" i="1"/>
  <c r="Z6595" i="1"/>
  <c r="Z6799" i="1"/>
  <c r="W6799" i="1"/>
  <c r="Z6944" i="1"/>
  <c r="W6944" i="1"/>
  <c r="W6536" i="1"/>
  <c r="Z6536" i="1"/>
  <c r="Z6710" i="1"/>
  <c r="W6710" i="1"/>
  <c r="W6498" i="1"/>
  <c r="Z6498" i="1"/>
  <c r="W6665" i="1"/>
  <c r="Z6665" i="1"/>
  <c r="W6535" i="1"/>
  <c r="Z6535" i="1"/>
  <c r="W808" i="19"/>
  <c r="Z808" i="19"/>
  <c r="W856" i="19"/>
  <c r="Z856" i="19"/>
  <c r="Z6868" i="1"/>
  <c r="W6868" i="1"/>
  <c r="W6715" i="1"/>
  <c r="Z6715" i="1"/>
  <c r="Z6963" i="1"/>
  <c r="W6963" i="1"/>
  <c r="W6814" i="1"/>
  <c r="Z6814" i="1"/>
  <c r="W6648" i="1"/>
  <c r="Z6648" i="1"/>
  <c r="Z6894" i="1"/>
  <c r="W6894" i="1"/>
  <c r="W6514" i="1"/>
  <c r="Z6514" i="1"/>
  <c r="W6749" i="1"/>
  <c r="Z6749" i="1"/>
  <c r="Z7010" i="1"/>
  <c r="W7010" i="1"/>
  <c r="W7022" i="1"/>
  <c r="Z7022" i="1"/>
  <c r="W815" i="19"/>
  <c r="Z815" i="19"/>
  <c r="Z6520" i="1"/>
  <c r="W6520" i="1"/>
  <c r="W861" i="19"/>
  <c r="Z861" i="19"/>
  <c r="Z6811" i="1"/>
  <c r="W6811" i="1"/>
  <c r="W6658" i="1"/>
  <c r="Z6658" i="1"/>
  <c r="Z6904" i="1"/>
  <c r="W6904" i="1"/>
  <c r="Z6756" i="1"/>
  <c r="W6756" i="1"/>
  <c r="W6991" i="1"/>
  <c r="Z6991" i="1"/>
  <c r="W6613" i="1"/>
  <c r="Z6613" i="1"/>
  <c r="Z6867" i="1"/>
  <c r="W6867" i="1"/>
  <c r="W6704" i="1"/>
  <c r="Z6704" i="1"/>
  <c r="W6993" i="1"/>
  <c r="Z6993" i="1"/>
  <c r="W1166" i="1"/>
  <c r="Z1166" i="1"/>
  <c r="W1480" i="1"/>
  <c r="Z1480" i="1"/>
  <c r="W854" i="1"/>
  <c r="Z854" i="1"/>
  <c r="W2457" i="1"/>
  <c r="Z2357" i="1"/>
  <c r="Z1674" i="1"/>
  <c r="Z1286" i="1"/>
  <c r="Z2529" i="1"/>
  <c r="W2529" i="1"/>
  <c r="W1567" i="1"/>
  <c r="Z1567" i="1"/>
  <c r="Z1059" i="1"/>
  <c r="W1059" i="1"/>
  <c r="W2975" i="1"/>
  <c r="Z2975" i="1"/>
  <c r="Z1687" i="1"/>
  <c r="W1687" i="1"/>
  <c r="Z1091" i="1"/>
  <c r="W1091" i="1"/>
  <c r="W1081" i="1"/>
  <c r="Z1081" i="1"/>
  <c r="W2790" i="1"/>
  <c r="Z2790" i="1"/>
  <c r="W1377" i="1"/>
  <c r="Z1377" i="1"/>
  <c r="W1750" i="1"/>
  <c r="Z1750" i="1"/>
  <c r="Z780" i="1"/>
  <c r="W780" i="1"/>
  <c r="W1981" i="1"/>
  <c r="Z1981" i="1"/>
  <c r="W734" i="1"/>
  <c r="Z734" i="1"/>
  <c r="W1959" i="1"/>
  <c r="Z1959" i="1"/>
  <c r="W1143" i="1"/>
  <c r="Z1143" i="1"/>
  <c r="Z1875" i="1"/>
  <c r="W1875" i="1"/>
  <c r="Z828" i="1"/>
  <c r="W828" i="1"/>
  <c r="W1242" i="1"/>
  <c r="Z1242" i="1"/>
  <c r="W1130" i="1"/>
  <c r="Z1130" i="1"/>
  <c r="W1318" i="1"/>
  <c r="Z1318" i="1"/>
  <c r="W1472" i="1"/>
  <c r="Z1472" i="1"/>
  <c r="W1329" i="1"/>
  <c r="Z1329" i="1"/>
  <c r="Z2143" i="1"/>
  <c r="W2143" i="1"/>
  <c r="Z809" i="1"/>
  <c r="W809" i="1"/>
  <c r="W1893" i="1"/>
  <c r="Z1893" i="1"/>
  <c r="Z1744" i="1"/>
  <c r="W1744" i="1"/>
  <c r="Z1556" i="1"/>
  <c r="W1556" i="1"/>
  <c r="Z1436" i="1"/>
  <c r="W1436" i="1"/>
  <c r="W2276" i="1"/>
  <c r="Z2276" i="1"/>
  <c r="W2576" i="1"/>
  <c r="Z2576" i="1"/>
  <c r="W1582" i="1"/>
  <c r="Z1582" i="1"/>
  <c r="W2197" i="1"/>
  <c r="Z2197" i="1"/>
  <c r="W2026" i="1"/>
  <c r="Z2026" i="1"/>
  <c r="Z1712" i="1"/>
  <c r="W1712" i="1"/>
  <c r="W1992" i="1"/>
  <c r="Z1992" i="1"/>
  <c r="W2970" i="1"/>
  <c r="Z2970" i="1"/>
  <c r="W1855" i="1"/>
  <c r="Z1855" i="1"/>
  <c r="W1723" i="1"/>
  <c r="Z1723" i="1"/>
  <c r="W2265" i="1"/>
  <c r="Z2265" i="1"/>
  <c r="Z2657" i="1"/>
  <c r="W2657" i="1"/>
  <c r="W1858" i="1"/>
  <c r="Z1858" i="1"/>
  <c r="W1540" i="1"/>
  <c r="Z1540" i="1"/>
  <c r="W2099" i="1"/>
  <c r="Z2099" i="1"/>
  <c r="Z1489" i="1"/>
  <c r="W1489" i="1"/>
  <c r="Z1639" i="1"/>
  <c r="W1639" i="1"/>
  <c r="W1915" i="1"/>
  <c r="Z1915" i="1"/>
  <c r="W2664" i="1"/>
  <c r="Z2664" i="1"/>
  <c r="W1246" i="1"/>
  <c r="Z1246" i="1"/>
  <c r="Z2541" i="1"/>
  <c r="W2541" i="1"/>
  <c r="W2012" i="1"/>
  <c r="Z2012" i="1"/>
  <c r="Z2095" i="1"/>
  <c r="W2095" i="1"/>
  <c r="Z1943" i="1"/>
  <c r="W1943" i="1"/>
  <c r="W2718" i="1"/>
  <c r="Z2718" i="1"/>
  <c r="Z1259" i="1"/>
  <c r="W1259" i="1"/>
  <c r="Z1457" i="1"/>
  <c r="W1457" i="1"/>
  <c r="Z2264" i="1"/>
  <c r="W2264" i="1"/>
  <c r="W2288" i="1"/>
  <c r="Z2288" i="1"/>
  <c r="Z1965" i="1"/>
  <c r="W1965" i="1"/>
  <c r="Z2884" i="1"/>
  <c r="W2884" i="1"/>
  <c r="W1267" i="1"/>
  <c r="Z1267" i="1"/>
  <c r="W2461" i="1"/>
  <c r="Z2461" i="1"/>
  <c r="W2242" i="1"/>
  <c r="Z2242" i="1"/>
  <c r="Z2314" i="1"/>
  <c r="W2314" i="1"/>
  <c r="Z1307" i="1"/>
  <c r="W1307" i="1"/>
  <c r="Z2307" i="1"/>
  <c r="W2307" i="1"/>
  <c r="Z2347" i="1"/>
  <c r="W2347" i="1"/>
  <c r="W2578" i="1"/>
  <c r="Z2578" i="1"/>
  <c r="Z2184" i="1"/>
  <c r="W2184" i="1"/>
  <c r="W2224" i="1"/>
  <c r="Z2224" i="1"/>
  <c r="W2646" i="1"/>
  <c r="Z2646" i="1"/>
  <c r="Z2021" i="1"/>
  <c r="W2021" i="1"/>
  <c r="Z2640" i="1"/>
  <c r="W2640" i="1"/>
  <c r="Z2731" i="1"/>
  <c r="W2731" i="1"/>
  <c r="Z1158" i="1"/>
  <c r="W1158" i="1"/>
  <c r="Z2525" i="1"/>
  <c r="W2525" i="1"/>
  <c r="W2360" i="1"/>
  <c r="Z2360" i="1"/>
  <c r="W3041" i="1"/>
  <c r="Z3041" i="1"/>
  <c r="Z2325" i="1"/>
  <c r="W2325" i="1"/>
  <c r="W1939" i="1"/>
  <c r="Z1939" i="1"/>
  <c r="Z2208" i="1"/>
  <c r="W2208" i="1"/>
  <c r="Z2572" i="1"/>
  <c r="W2572" i="1"/>
  <c r="W2663" i="1"/>
  <c r="Z2663" i="1"/>
  <c r="Z2785" i="1"/>
  <c r="W2785" i="1"/>
  <c r="W2533" i="1"/>
  <c r="Z2533" i="1"/>
  <c r="W2137" i="1"/>
  <c r="Z2137" i="1"/>
  <c r="W2028" i="1"/>
  <c r="Z2028" i="1"/>
  <c r="W2624" i="1"/>
  <c r="Z2624" i="1"/>
  <c r="W2913" i="1"/>
  <c r="Z2913" i="1"/>
  <c r="W2603" i="1"/>
  <c r="Z2603" i="1"/>
  <c r="Z2462" i="1"/>
  <c r="W2462" i="1"/>
  <c r="Z3027" i="1"/>
  <c r="W3027" i="1"/>
  <c r="W2947" i="1"/>
  <c r="Z2947" i="1"/>
  <c r="W2162" i="1"/>
  <c r="Z2162" i="1"/>
  <c r="W1975" i="1"/>
  <c r="Z1975" i="1"/>
  <c r="Z1997" i="1"/>
  <c r="W1997" i="1"/>
  <c r="Z2653" i="1"/>
  <c r="W2653" i="1"/>
  <c r="Z2805" i="1"/>
  <c r="W2805" i="1"/>
  <c r="Z6606" i="1"/>
  <c r="W6606" i="1"/>
  <c r="W6962" i="1"/>
  <c r="Z6962" i="1"/>
  <c r="W6511" i="1"/>
  <c r="Z6511" i="1"/>
  <c r="W6662" i="1"/>
  <c r="Z6662" i="1"/>
  <c r="Z6604" i="1"/>
  <c r="W6604" i="1"/>
  <c r="W6791" i="1"/>
  <c r="Z6791" i="1"/>
  <c r="Z6478" i="1"/>
  <c r="W6478" i="1"/>
  <c r="Z6543" i="1"/>
  <c r="W6543" i="1"/>
  <c r="W6700" i="1"/>
  <c r="Z6700" i="1"/>
  <c r="W6600" i="1"/>
  <c r="Z6600" i="1"/>
  <c r="W6806" i="1"/>
  <c r="Z6806" i="1"/>
  <c r="W6540" i="1"/>
  <c r="Z6540" i="1"/>
  <c r="W6718" i="1"/>
  <c r="Z6718" i="1"/>
  <c r="W6504" i="1"/>
  <c r="Z6504" i="1"/>
  <c r="W6672" i="1"/>
  <c r="Z6672" i="1"/>
  <c r="W6450" i="1"/>
  <c r="Z6450" i="1"/>
  <c r="W6990" i="1"/>
  <c r="Z6990" i="1"/>
  <c r="W6581" i="1"/>
  <c r="Z6581" i="1"/>
  <c r="W6778" i="1"/>
  <c r="Z6778" i="1"/>
  <c r="W6923" i="1"/>
  <c r="Z6923" i="1"/>
  <c r="W6516" i="1"/>
  <c r="Z6516" i="1"/>
  <c r="W6688" i="1"/>
  <c r="Z6688" i="1"/>
  <c r="W7020" i="1"/>
  <c r="Z7020" i="1"/>
  <c r="W6483" i="1"/>
  <c r="Z6483" i="1"/>
  <c r="W6642" i="1"/>
  <c r="Z6642" i="1"/>
  <c r="W6522" i="1"/>
  <c r="Z6522" i="1"/>
  <c r="W810" i="19"/>
  <c r="Z810" i="19"/>
  <c r="Z834" i="19"/>
  <c r="W834" i="19"/>
  <c r="W6854" i="1"/>
  <c r="Z6854" i="1"/>
  <c r="W6702" i="1"/>
  <c r="Z6702" i="1"/>
  <c r="W6950" i="1"/>
  <c r="Z6950" i="1"/>
  <c r="W6801" i="1"/>
  <c r="Z6801" i="1"/>
  <c r="W6635" i="1"/>
  <c r="Z6635" i="1"/>
  <c r="W6881" i="1"/>
  <c r="Z6881" i="1"/>
  <c r="Z6500" i="1"/>
  <c r="W6500" i="1"/>
  <c r="W6737" i="1"/>
  <c r="Z6737" i="1"/>
  <c r="Z6997" i="1"/>
  <c r="W6997" i="1"/>
  <c r="W6472" i="1"/>
  <c r="Z6472" i="1"/>
  <c r="W817" i="19"/>
  <c r="Z817" i="19"/>
  <c r="W839" i="19"/>
  <c r="Z839" i="19"/>
  <c r="W863" i="19"/>
  <c r="Z863" i="19"/>
  <c r="W6644" i="1"/>
  <c r="Z6644" i="1"/>
  <c r="W6891" i="1"/>
  <c r="Z6891" i="1"/>
  <c r="W6744" i="1"/>
  <c r="Z6744" i="1"/>
  <c r="W6966" i="1"/>
  <c r="Z6966" i="1"/>
  <c r="Z6601" i="1"/>
  <c r="W6601" i="1"/>
  <c r="Z6855" i="1"/>
  <c r="W6855" i="1"/>
  <c r="W6692" i="1"/>
  <c r="Z6692" i="1"/>
  <c r="Z6981" i="1"/>
  <c r="W6981" i="1"/>
  <c r="Z3075" i="1"/>
  <c r="W3075" i="1"/>
  <c r="W2292" i="1"/>
  <c r="Z2292" i="1"/>
  <c r="Z1532" i="1"/>
  <c r="W1532" i="1"/>
  <c r="Z1043" i="1"/>
  <c r="W1043" i="1"/>
  <c r="W2266" i="1"/>
  <c r="W1202" i="1"/>
  <c r="W1852" i="1"/>
  <c r="W1278" i="1"/>
  <c r="Z1278" i="1"/>
  <c r="Z1610" i="1"/>
  <c r="W1610" i="1"/>
  <c r="W779" i="1"/>
  <c r="Z779" i="1"/>
  <c r="Z3099" i="1"/>
  <c r="W3099" i="1"/>
  <c r="W1669" i="1"/>
  <c r="Z1669" i="1"/>
  <c r="Z861" i="1"/>
  <c r="W861" i="1"/>
  <c r="W3083" i="1"/>
  <c r="Z3083" i="1"/>
  <c r="W1732" i="1"/>
  <c r="Z1732" i="1"/>
  <c r="Z965" i="1"/>
  <c r="W965" i="1"/>
  <c r="W2220" i="1"/>
  <c r="Z2220" i="1"/>
  <c r="W2326" i="1"/>
  <c r="Z2326" i="1"/>
  <c r="W1350" i="1"/>
  <c r="Z1350" i="1"/>
  <c r="Z2792" i="1"/>
  <c r="W2792" i="1"/>
  <c r="W1443" i="1"/>
  <c r="Z1443" i="1"/>
  <c r="W2040" i="1"/>
  <c r="Z2040" i="1"/>
  <c r="W1162" i="1"/>
  <c r="Z1162" i="1"/>
  <c r="W862" i="1"/>
  <c r="Z862" i="1"/>
  <c r="W2135" i="1"/>
  <c r="Z2135" i="1"/>
  <c r="Z1671" i="1"/>
  <c r="W1671" i="1"/>
  <c r="W1451" i="1"/>
  <c r="Z1451" i="1"/>
  <c r="W1649" i="1"/>
  <c r="Z1649" i="1"/>
  <c r="W1264" i="1"/>
  <c r="Z1264" i="1"/>
  <c r="Z2323" i="1"/>
  <c r="W2323" i="1"/>
  <c r="W2016" i="1"/>
  <c r="Z2016" i="1"/>
  <c r="W1450" i="1"/>
  <c r="Z1450" i="1"/>
  <c r="W1804" i="1"/>
  <c r="Z1804" i="1"/>
  <c r="W1850" i="1"/>
  <c r="Z1850" i="1"/>
  <c r="Z1175" i="1"/>
  <c r="W1175" i="1"/>
  <c r="W2185" i="1"/>
  <c r="Z2185" i="1"/>
  <c r="Z761" i="1"/>
  <c r="W761" i="1"/>
  <c r="Z1463" i="1"/>
  <c r="W1463" i="1"/>
  <c r="W1354" i="1"/>
  <c r="Z1354" i="1"/>
  <c r="W1774" i="1"/>
  <c r="Z1774" i="1"/>
  <c r="Z1154" i="1"/>
  <c r="W1154" i="1"/>
  <c r="Z2138" i="1"/>
  <c r="W2138" i="1"/>
  <c r="Z2656" i="1"/>
  <c r="W2656" i="1"/>
  <c r="Z1693" i="1"/>
  <c r="W1693" i="1"/>
  <c r="W1628" i="1"/>
  <c r="Z1628" i="1"/>
  <c r="W1736" i="1"/>
  <c r="Z1736" i="1"/>
  <c r="W1342" i="1"/>
  <c r="Z1342" i="1"/>
  <c r="Z2067" i="1"/>
  <c r="W2067" i="1"/>
  <c r="Z1631" i="1"/>
  <c r="W1631" i="1"/>
  <c r="W1720" i="1"/>
  <c r="Z1720" i="1"/>
  <c r="Z1273" i="1"/>
  <c r="W1273" i="1"/>
  <c r="W2497" i="1"/>
  <c r="Z2497" i="1"/>
  <c r="Z2256" i="1"/>
  <c r="W2256" i="1"/>
  <c r="W842" i="1"/>
  <c r="Z842" i="1"/>
  <c r="W1338" i="1"/>
  <c r="Z1338" i="1"/>
  <c r="W1389" i="1"/>
  <c r="Z1389" i="1"/>
  <c r="W2516" i="1"/>
  <c r="Z2516" i="1"/>
  <c r="W1502" i="1"/>
  <c r="Z1502" i="1"/>
  <c r="W2403" i="1"/>
  <c r="Z2403" i="1"/>
  <c r="Z2252" i="1"/>
  <c r="W2252" i="1"/>
  <c r="Z2131" i="1"/>
  <c r="W2131" i="1"/>
  <c r="W2996" i="1"/>
  <c r="Z2996" i="1"/>
  <c r="W1678" i="1"/>
  <c r="Z1678" i="1"/>
  <c r="W1270" i="1"/>
  <c r="Z1270" i="1"/>
  <c r="W1801" i="1"/>
  <c r="Z1801" i="1"/>
  <c r="W2031" i="1"/>
  <c r="Z2031" i="1"/>
  <c r="W2643" i="1"/>
  <c r="Z2643" i="1"/>
  <c r="Z1405" i="1"/>
  <c r="W1405" i="1"/>
  <c r="Z2385" i="1"/>
  <c r="W2385" i="1"/>
  <c r="Z2472" i="1"/>
  <c r="W2472" i="1"/>
  <c r="W1983" i="1"/>
  <c r="Z1983" i="1"/>
  <c r="Z2671" i="1"/>
  <c r="W2671" i="1"/>
  <c r="W1969" i="1"/>
  <c r="Z1969" i="1"/>
  <c r="W1150" i="1"/>
  <c r="Z1150" i="1"/>
  <c r="W1973" i="1"/>
  <c r="Z1973" i="1"/>
  <c r="W2802" i="1"/>
  <c r="Z2802" i="1"/>
  <c r="W1159" i="1"/>
  <c r="Z1159" i="1"/>
  <c r="Z1737" i="1"/>
  <c r="W1737" i="1"/>
  <c r="W2487" i="1"/>
  <c r="Z2487" i="1"/>
  <c r="Z1941" i="1"/>
  <c r="W1941" i="1"/>
  <c r="Z1903" i="1"/>
  <c r="W1903" i="1"/>
  <c r="Z3113" i="1"/>
  <c r="W3113" i="1"/>
  <c r="W1248" i="1"/>
  <c r="Z1248" i="1"/>
  <c r="W2233" i="1"/>
  <c r="Z2233" i="1"/>
  <c r="W2101" i="1"/>
  <c r="Z2101" i="1"/>
  <c r="W2990" i="1"/>
  <c r="Z2990" i="1"/>
  <c r="W2107" i="1"/>
  <c r="Z2107" i="1"/>
  <c r="Z2368" i="1"/>
  <c r="W2368" i="1"/>
  <c r="W2109" i="1"/>
  <c r="Z2109" i="1"/>
  <c r="Z3033" i="1"/>
  <c r="W3033" i="1"/>
  <c r="Z2364" i="1"/>
  <c r="W2364" i="1"/>
  <c r="Z2404" i="1"/>
  <c r="W2404" i="1"/>
  <c r="W3086" i="1"/>
  <c r="Z3086" i="1"/>
  <c r="Z1201" i="1"/>
  <c r="W1201" i="1"/>
  <c r="W2341" i="1"/>
  <c r="Z2341" i="1"/>
  <c r="Z2536" i="1"/>
  <c r="W2536" i="1"/>
  <c r="W2514" i="1"/>
  <c r="Z2514" i="1"/>
  <c r="W1899" i="1"/>
  <c r="Z1899" i="1"/>
  <c r="Z2236" i="1"/>
  <c r="W2236" i="1"/>
  <c r="W2583" i="1"/>
  <c r="Z2583" i="1"/>
  <c r="Z2652" i="1"/>
  <c r="W2652" i="1"/>
  <c r="W2971" i="1"/>
  <c r="Z2971" i="1"/>
  <c r="Z2270" i="1"/>
  <c r="W2270" i="1"/>
  <c r="Z2093" i="1"/>
  <c r="W2093" i="1"/>
  <c r="Z2869" i="1"/>
  <c r="W2869" i="1"/>
  <c r="W3006" i="1"/>
  <c r="Z3006" i="1"/>
  <c r="W2688" i="1"/>
  <c r="Z2688" i="1"/>
  <c r="W2751" i="1"/>
  <c r="Z2751" i="1"/>
  <c r="Z1925" i="1"/>
  <c r="W1925" i="1"/>
  <c r="W2678" i="1"/>
  <c r="Z2678" i="1"/>
  <c r="W2682" i="1"/>
  <c r="Z2682" i="1"/>
  <c r="Z3064" i="1"/>
  <c r="W3064" i="1"/>
  <c r="W6592" i="1"/>
  <c r="Z6592" i="1"/>
  <c r="W6771" i="1"/>
  <c r="Z6771" i="1"/>
  <c r="W6939" i="1"/>
  <c r="Z6939" i="1"/>
  <c r="W6496" i="1"/>
  <c r="Z6496" i="1"/>
  <c r="Z6639" i="1"/>
  <c r="W6639" i="1"/>
  <c r="W6590" i="1"/>
  <c r="Z6590" i="1"/>
  <c r="Z6768" i="1"/>
  <c r="W6768" i="1"/>
  <c r="Z6853" i="1"/>
  <c r="W6853" i="1"/>
  <c r="W6978" i="1"/>
  <c r="Z6978" i="1"/>
  <c r="W6527" i="1"/>
  <c r="Z6527" i="1"/>
  <c r="W6678" i="1"/>
  <c r="Z6678" i="1"/>
  <c r="W6586" i="1"/>
  <c r="Z6586" i="1"/>
  <c r="W6784" i="1"/>
  <c r="Z6784" i="1"/>
  <c r="Z6908" i="1"/>
  <c r="W6908" i="1"/>
  <c r="W6525" i="1"/>
  <c r="Z6525" i="1"/>
  <c r="W6695" i="1"/>
  <c r="Z6695" i="1"/>
  <c r="Z6883" i="1"/>
  <c r="W6883" i="1"/>
  <c r="W6488" i="1"/>
  <c r="Z6488" i="1"/>
  <c r="W6650" i="1"/>
  <c r="Z6650" i="1"/>
  <c r="W6436" i="1"/>
  <c r="Z6436" i="1"/>
  <c r="Z6823" i="1"/>
  <c r="W6823" i="1"/>
  <c r="Z6968" i="1"/>
  <c r="W6968" i="1"/>
  <c r="W6567" i="1"/>
  <c r="Z6567" i="1"/>
  <c r="W6755" i="1"/>
  <c r="Z6755" i="1"/>
  <c r="W6499" i="1"/>
  <c r="Z6499" i="1"/>
  <c r="W6666" i="1"/>
  <c r="Z6666" i="1"/>
  <c r="W6461" i="1"/>
  <c r="Z6461" i="1"/>
  <c r="W6518" i="1"/>
  <c r="Z6518" i="1"/>
  <c r="W6619" i="1"/>
  <c r="Z6619" i="1"/>
  <c r="Z6505" i="1"/>
  <c r="W6505" i="1"/>
  <c r="W836" i="19"/>
  <c r="Z836" i="19"/>
  <c r="W860" i="19"/>
  <c r="Z860" i="19"/>
  <c r="W6842" i="1"/>
  <c r="Z6842" i="1"/>
  <c r="W6689" i="1"/>
  <c r="Z6689" i="1"/>
  <c r="W6937" i="1"/>
  <c r="Z6937" i="1"/>
  <c r="W6789" i="1"/>
  <c r="Z6789" i="1"/>
  <c r="W6622" i="1"/>
  <c r="Z6622" i="1"/>
  <c r="Z6458" i="1"/>
  <c r="W6458" i="1"/>
  <c r="W6487" i="1"/>
  <c r="Z6487" i="1"/>
  <c r="W6724" i="1"/>
  <c r="Z6724" i="1"/>
  <c r="Z6984" i="1"/>
  <c r="W6984" i="1"/>
  <c r="W795" i="19"/>
  <c r="Z795" i="19"/>
  <c r="W819" i="19"/>
  <c r="Z819" i="19"/>
  <c r="W865" i="19"/>
  <c r="Z865" i="19"/>
  <c r="W6785" i="1"/>
  <c r="Z6785" i="1"/>
  <c r="W6631" i="1"/>
  <c r="Z6631" i="1"/>
  <c r="Z6878" i="1"/>
  <c r="W6878" i="1"/>
  <c r="W6732" i="1"/>
  <c r="Z6732" i="1"/>
  <c r="W6953" i="1"/>
  <c r="Z6953" i="1"/>
  <c r="W6589" i="1"/>
  <c r="Z6589" i="1"/>
  <c r="W6844" i="1"/>
  <c r="Z6844" i="1"/>
  <c r="W6681" i="1"/>
  <c r="Z6681" i="1"/>
  <c r="W6970" i="1"/>
  <c r="Z6970" i="1"/>
  <c r="W2069" i="1"/>
  <c r="Z2069" i="1"/>
  <c r="W1469" i="1"/>
  <c r="Z1469" i="1"/>
  <c r="W1751" i="1"/>
  <c r="Z1865" i="1"/>
  <c r="Z1561" i="1"/>
  <c r="W1561" i="1"/>
  <c r="Z2604" i="1"/>
  <c r="W2604" i="1"/>
  <c r="W1313" i="1"/>
  <c r="Z1313" i="1"/>
  <c r="W1710" i="1"/>
  <c r="Z1710" i="1"/>
  <c r="W1034" i="1"/>
  <c r="Z1034" i="1"/>
  <c r="W2539" i="1"/>
  <c r="Z2539" i="1"/>
  <c r="W1444" i="1"/>
  <c r="Z1444" i="1"/>
  <c r="Z1122" i="1"/>
  <c r="W1122" i="1"/>
  <c r="Z1079" i="1"/>
  <c r="W1079" i="1"/>
  <c r="W1843" i="1"/>
  <c r="Z1843" i="1"/>
  <c r="Z714" i="1"/>
  <c r="W714" i="1"/>
  <c r="Z2312" i="1"/>
  <c r="W2312" i="1"/>
  <c r="Z1495" i="1"/>
  <c r="W1495" i="1"/>
  <c r="Z1864" i="1"/>
  <c r="W1864" i="1"/>
  <c r="W1062" i="1"/>
  <c r="Z1062" i="1"/>
  <c r="W1051" i="1"/>
  <c r="Z1051" i="1"/>
  <c r="W1456" i="1"/>
  <c r="Z1456" i="1"/>
  <c r="W1558" i="1"/>
  <c r="Z1558" i="1"/>
  <c r="Z1407" i="1"/>
  <c r="W1407" i="1"/>
  <c r="Z2471" i="1"/>
  <c r="W2471" i="1"/>
  <c r="Z1604" i="1"/>
  <c r="W1604" i="1"/>
  <c r="W1412" i="1"/>
  <c r="Z1412" i="1"/>
  <c r="W1262" i="1"/>
  <c r="Z1262" i="1"/>
  <c r="Z2338" i="1"/>
  <c r="W2338" i="1"/>
  <c r="Z3035" i="1"/>
  <c r="W3035" i="1"/>
  <c r="W1570" i="1"/>
  <c r="Z1570" i="1"/>
  <c r="Z1238" i="1"/>
  <c r="W1238" i="1"/>
  <c r="W1945" i="1"/>
  <c r="Z1945" i="1"/>
  <c r="W2571" i="1"/>
  <c r="Z2571" i="1"/>
  <c r="W1041" i="1"/>
  <c r="Z1041" i="1"/>
  <c r="W1842" i="1"/>
  <c r="Z1842" i="1"/>
  <c r="W1685" i="1"/>
  <c r="Z1685" i="1"/>
  <c r="W1442" i="1"/>
  <c r="Z1442" i="1"/>
  <c r="W1721" i="1"/>
  <c r="Z1721" i="1"/>
  <c r="W2195" i="1"/>
  <c r="Z2195" i="1"/>
  <c r="Z3018" i="1"/>
  <c r="W3018" i="1"/>
  <c r="W1485" i="1"/>
  <c r="Z1485" i="1"/>
  <c r="Z2693" i="1"/>
  <c r="W2693" i="1"/>
  <c r="W1448" i="1"/>
  <c r="Z1448" i="1"/>
  <c r="Z1491" i="1"/>
  <c r="W1491" i="1"/>
  <c r="W2528" i="1"/>
  <c r="Z2528" i="1"/>
  <c r="W2191" i="1"/>
  <c r="Z2191" i="1"/>
  <c r="W1634" i="1"/>
  <c r="Z1634" i="1"/>
  <c r="W1566" i="1"/>
  <c r="Z1566" i="1"/>
  <c r="W2563" i="1"/>
  <c r="Z2563" i="1"/>
  <c r="Z2885" i="1"/>
  <c r="W2885" i="1"/>
  <c r="W2396" i="1"/>
  <c r="Z2396" i="1"/>
  <c r="W2177" i="1"/>
  <c r="Z2177" i="1"/>
  <c r="W1414" i="1"/>
  <c r="Z1414" i="1"/>
  <c r="Z1285" i="1"/>
  <c r="W1285" i="1"/>
  <c r="W1609" i="1"/>
  <c r="Z1609" i="1"/>
  <c r="Z2246" i="1"/>
  <c r="W2246" i="1"/>
  <c r="Z2399" i="1"/>
  <c r="W2399" i="1"/>
  <c r="W3093" i="1"/>
  <c r="Z3093" i="1"/>
  <c r="W1207" i="1"/>
  <c r="Z1207" i="1"/>
  <c r="W1218" i="1"/>
  <c r="Z1218" i="1"/>
  <c r="W2257" i="1"/>
  <c r="Z2257" i="1"/>
  <c r="W2232" i="1"/>
  <c r="Z2232" i="1"/>
  <c r="W2584" i="1"/>
  <c r="Z2584" i="1"/>
  <c r="W1968" i="1"/>
  <c r="Z1968" i="1"/>
  <c r="Z1922" i="1"/>
  <c r="W1922" i="1"/>
  <c r="Z1393" i="1"/>
  <c r="W1393" i="1"/>
  <c r="Z2412" i="1"/>
  <c r="W2412" i="1"/>
  <c r="Z2303" i="1"/>
  <c r="W2303" i="1"/>
  <c r="W3034" i="1"/>
  <c r="Z3034" i="1"/>
  <c r="W1755" i="1"/>
  <c r="Z1755" i="1"/>
  <c r="Z2483" i="1"/>
  <c r="W2483" i="1"/>
  <c r="W2052" i="1"/>
  <c r="Z2052" i="1"/>
  <c r="Z2825" i="1"/>
  <c r="W2825" i="1"/>
  <c r="W1189" i="1"/>
  <c r="Z1189" i="1"/>
  <c r="W2377" i="1"/>
  <c r="Z2377" i="1"/>
  <c r="Z2342" i="1"/>
  <c r="W2342" i="1"/>
  <c r="W2152" i="1"/>
  <c r="Z2152" i="1"/>
  <c r="W2567" i="1"/>
  <c r="Z2567" i="1"/>
  <c r="W2317" i="1"/>
  <c r="Z2317" i="1"/>
  <c r="W2212" i="1"/>
  <c r="Z2212" i="1"/>
  <c r="W2383" i="1"/>
  <c r="Z2383" i="1"/>
  <c r="W1933" i="1"/>
  <c r="Z1933" i="1"/>
  <c r="W1355" i="1"/>
  <c r="Z1355" i="1"/>
  <c r="Z2337" i="1"/>
  <c r="W2337" i="1"/>
  <c r="Z2344" i="1"/>
  <c r="W2344" i="1"/>
  <c r="W2354" i="1"/>
  <c r="Z2354" i="1"/>
  <c r="Z2007" i="1"/>
  <c r="W2007" i="1"/>
  <c r="W2774" i="1"/>
  <c r="Z2774" i="1"/>
  <c r="Z1999" i="1"/>
  <c r="W1999" i="1"/>
  <c r="Z2628" i="1"/>
  <c r="W2628" i="1"/>
  <c r="W2673" i="1"/>
  <c r="Z2673" i="1"/>
  <c r="Z3061" i="1"/>
  <c r="W3061" i="1"/>
  <c r="W2053" i="1"/>
  <c r="Z2053" i="1"/>
  <c r="W2627" i="1"/>
  <c r="Z2627" i="1"/>
  <c r="W2414" i="1"/>
  <c r="Z2414" i="1"/>
  <c r="Z3121" i="1"/>
  <c r="W3121" i="1"/>
  <c r="Z2808" i="1"/>
  <c r="W2808" i="1"/>
  <c r="W2073" i="1"/>
  <c r="Z2073" i="1"/>
  <c r="W2767" i="1"/>
  <c r="Z2767" i="1"/>
  <c r="W6578" i="1"/>
  <c r="Z6578" i="1"/>
  <c r="W6751" i="1"/>
  <c r="Z6751" i="1"/>
  <c r="Z6916" i="1"/>
  <c r="W6916" i="1"/>
  <c r="Z6481" i="1"/>
  <c r="W6481" i="1"/>
  <c r="W6575" i="1"/>
  <c r="Z6575" i="1"/>
  <c r="Z6746" i="1"/>
  <c r="W6746" i="1"/>
  <c r="W6455" i="1"/>
  <c r="Z6455" i="1"/>
  <c r="Z6831" i="1"/>
  <c r="W6831" i="1"/>
  <c r="Z6955" i="1"/>
  <c r="W6955" i="1"/>
  <c r="W6508" i="1"/>
  <c r="Z6508" i="1"/>
  <c r="W6655" i="1"/>
  <c r="Z6655" i="1"/>
  <c r="W6572" i="1"/>
  <c r="Z6572" i="1"/>
  <c r="W6764" i="1"/>
  <c r="Z6764" i="1"/>
  <c r="Z6885" i="1"/>
  <c r="W6885" i="1"/>
  <c r="W6506" i="1"/>
  <c r="Z6506" i="1"/>
  <c r="Z6675" i="1"/>
  <c r="W6675" i="1"/>
  <c r="W6465" i="1"/>
  <c r="Z6465" i="1"/>
  <c r="Z6471" i="1"/>
  <c r="W6471" i="1"/>
  <c r="Z6627" i="1"/>
  <c r="W6627" i="1"/>
  <c r="W6611" i="1"/>
  <c r="Z6611" i="1"/>
  <c r="Z6802" i="1"/>
  <c r="W6802" i="1"/>
  <c r="W6552" i="1"/>
  <c r="Z6552" i="1"/>
  <c r="W6734" i="1"/>
  <c r="Z6734" i="1"/>
  <c r="W6877" i="1"/>
  <c r="Z6877" i="1"/>
  <c r="W6484" i="1"/>
  <c r="Z6484" i="1"/>
  <c r="W6643" i="1"/>
  <c r="Z6643" i="1"/>
  <c r="W6446" i="1"/>
  <c r="Z6446" i="1"/>
  <c r="Z6860" i="1"/>
  <c r="W6860" i="1"/>
  <c r="Z6492" i="1"/>
  <c r="W6492" i="1"/>
  <c r="W814" i="19"/>
  <c r="Z814" i="19"/>
  <c r="W838" i="19"/>
  <c r="Z838" i="19"/>
  <c r="W862" i="19"/>
  <c r="Z862" i="19"/>
  <c r="Z6829" i="1"/>
  <c r="W6829" i="1"/>
  <c r="W6677" i="1"/>
  <c r="Z6677" i="1"/>
  <c r="Z6776" i="1"/>
  <c r="W6776" i="1"/>
  <c r="W7011" i="1"/>
  <c r="Z7011" i="1"/>
  <c r="Z6445" i="1"/>
  <c r="W6445" i="1"/>
  <c r="Z6474" i="1"/>
  <c r="W6474" i="1"/>
  <c r="Z6711" i="1"/>
  <c r="W6711" i="1"/>
  <c r="W6972" i="1"/>
  <c r="Z6972" i="1"/>
  <c r="W797" i="19"/>
  <c r="Z797" i="19"/>
  <c r="W821" i="19"/>
  <c r="Z821" i="19"/>
  <c r="W843" i="19"/>
  <c r="Z843" i="19"/>
  <c r="W867" i="19"/>
  <c r="Z867" i="19"/>
  <c r="W6618" i="1"/>
  <c r="Z6618" i="1"/>
  <c r="Z6871" i="1"/>
  <c r="W6871" i="1"/>
  <c r="W6719" i="1"/>
  <c r="Z6719" i="1"/>
  <c r="W6940" i="1"/>
  <c r="Z6940" i="1"/>
  <c r="W6577" i="1"/>
  <c r="Z6577" i="1"/>
  <c r="W6832" i="1"/>
  <c r="Z6832" i="1"/>
  <c r="W6669" i="1"/>
  <c r="Z6669" i="1"/>
  <c r="Z2619" i="1"/>
  <c r="W2619" i="1"/>
  <c r="W1047" i="1"/>
  <c r="W996" i="1"/>
  <c r="Z732" i="1"/>
  <c r="W732" i="1"/>
  <c r="W1208" i="1"/>
  <c r="Z1208" i="1"/>
  <c r="W1616" i="1"/>
  <c r="Z1616" i="1"/>
  <c r="W797" i="1"/>
  <c r="Z797" i="1"/>
  <c r="W2249" i="1"/>
  <c r="Z2249" i="1"/>
  <c r="W947" i="1"/>
  <c r="Z947" i="1"/>
  <c r="Z847" i="1"/>
  <c r="W847" i="1"/>
  <c r="W1846" i="1"/>
  <c r="Z1846" i="1"/>
  <c r="Z845" i="1"/>
  <c r="W845" i="1"/>
  <c r="Z2231" i="1"/>
  <c r="W2231" i="1"/>
  <c r="W1496" i="1"/>
  <c r="Z1496" i="1"/>
  <c r="Z1809" i="1"/>
  <c r="W1809" i="1"/>
  <c r="W782" i="1"/>
  <c r="Z782" i="1"/>
  <c r="W1026" i="1"/>
  <c r="Z1026" i="1"/>
  <c r="Z1599" i="1"/>
  <c r="W1599" i="1"/>
  <c r="W1534" i="1"/>
  <c r="Z1534" i="1"/>
  <c r="Z2534" i="1"/>
  <c r="W2534" i="1"/>
  <c r="W1749" i="1"/>
  <c r="Z1749" i="1"/>
  <c r="W1851" i="1"/>
  <c r="Z1851" i="1"/>
  <c r="W1161" i="1"/>
  <c r="Z1161" i="1"/>
  <c r="W1148" i="1"/>
  <c r="Z1148" i="1"/>
  <c r="Z3029" i="1"/>
  <c r="W3029" i="1"/>
  <c r="Z1844" i="1"/>
  <c r="W1844" i="1"/>
  <c r="Z1873" i="1"/>
  <c r="W1873" i="1"/>
  <c r="Z852" i="1"/>
  <c r="W852" i="1"/>
  <c r="W1613" i="1"/>
  <c r="Z1613" i="1"/>
  <c r="Z1585" i="1"/>
  <c r="W1585" i="1"/>
  <c r="Z1292" i="1"/>
  <c r="W1292" i="1"/>
  <c r="W2882" i="1"/>
  <c r="Z2882" i="1"/>
  <c r="W1666" i="1"/>
  <c r="Z1666" i="1"/>
  <c r="Z1735" i="1"/>
  <c r="W1735" i="1"/>
  <c r="W2650" i="1"/>
  <c r="Z2650" i="1"/>
  <c r="W1440" i="1"/>
  <c r="Z1440" i="1"/>
  <c r="W1795" i="1"/>
  <c r="Z1795" i="1"/>
  <c r="W1256" i="1"/>
  <c r="Z1256" i="1"/>
  <c r="W2063" i="1"/>
  <c r="Z2063" i="1"/>
  <c r="Z2075" i="1"/>
  <c r="W2075" i="1"/>
  <c r="W1330" i="1"/>
  <c r="Z1330" i="1"/>
  <c r="Z1837" i="1"/>
  <c r="W1837" i="1"/>
  <c r="W1258" i="1"/>
  <c r="Z1258" i="1"/>
  <c r="W1909" i="1"/>
  <c r="Z1909" i="1"/>
  <c r="Z2777" i="1"/>
  <c r="W2777" i="1"/>
  <c r="W1453" i="1"/>
  <c r="Z1453" i="1"/>
  <c r="Z1163" i="1"/>
  <c r="W1163" i="1"/>
  <c r="Z2313" i="1"/>
  <c r="W2313" i="1"/>
  <c r="W2498" i="1"/>
  <c r="Z2498" i="1"/>
  <c r="W2636" i="1"/>
  <c r="Z2636" i="1"/>
  <c r="Z1279" i="1"/>
  <c r="W1279" i="1"/>
  <c r="Z1756" i="1"/>
  <c r="W1756" i="1"/>
  <c r="W1343" i="1"/>
  <c r="Z1343" i="1"/>
  <c r="Z1420" i="1"/>
  <c r="W1420" i="1"/>
  <c r="W2485" i="1"/>
  <c r="Z2485" i="1"/>
  <c r="W2076" i="1"/>
  <c r="Z2076" i="1"/>
  <c r="W2607" i="1"/>
  <c r="Z2607" i="1"/>
  <c r="W2862" i="1"/>
  <c r="Z2862" i="1"/>
  <c r="W1441" i="1"/>
  <c r="Z1441" i="1"/>
  <c r="W1785" i="1"/>
  <c r="Z1785" i="1"/>
  <c r="W1917" i="1"/>
  <c r="Z1917" i="1"/>
  <c r="Z2390" i="1"/>
  <c r="W2390" i="1"/>
  <c r="W2631" i="1"/>
  <c r="Z2631" i="1"/>
  <c r="W1921" i="1"/>
  <c r="Z1921" i="1"/>
  <c r="Z1206" i="1"/>
  <c r="W1206" i="1"/>
  <c r="W1963" i="1"/>
  <c r="Z1963" i="1"/>
  <c r="W1929" i="1"/>
  <c r="Z1929" i="1"/>
  <c r="W2886" i="1"/>
  <c r="Z2886" i="1"/>
  <c r="Z2873" i="1"/>
  <c r="W2873" i="1"/>
  <c r="Z1910" i="1"/>
  <c r="W1910" i="1"/>
  <c r="W1435" i="1"/>
  <c r="Z1435" i="1"/>
  <c r="W2247" i="1"/>
  <c r="Z2247" i="1"/>
  <c r="W2084" i="1"/>
  <c r="Z2084" i="1"/>
  <c r="W2944" i="1"/>
  <c r="Z2944" i="1"/>
  <c r="W2359" i="1"/>
  <c r="Z2359" i="1"/>
  <c r="W1988" i="1"/>
  <c r="Z1988" i="1"/>
  <c r="W2133" i="1"/>
  <c r="Z2133" i="1"/>
  <c r="W1184" i="1"/>
  <c r="Z1184" i="1"/>
  <c r="W2333" i="1"/>
  <c r="Z2333" i="1"/>
  <c r="W2176" i="1"/>
  <c r="Z2176" i="1"/>
  <c r="Z2267" i="1"/>
  <c r="W2267" i="1"/>
  <c r="W2870" i="1"/>
  <c r="Z2870" i="1"/>
  <c r="W2427" i="1"/>
  <c r="Z2427" i="1"/>
  <c r="Z2644" i="1"/>
  <c r="W2644" i="1"/>
  <c r="Z3123" i="1"/>
  <c r="W3123" i="1"/>
  <c r="W2074" i="1"/>
  <c r="Z2074" i="1"/>
  <c r="W2570" i="1"/>
  <c r="Z2570" i="1"/>
  <c r="W2602" i="1"/>
  <c r="Z2602" i="1"/>
  <c r="W2222" i="1"/>
  <c r="Z2222" i="1"/>
  <c r="W2045" i="1"/>
  <c r="Z2045" i="1"/>
  <c r="Z2841" i="1"/>
  <c r="W2841" i="1"/>
  <c r="W2834" i="1"/>
  <c r="Z2834" i="1"/>
  <c r="W6563" i="1"/>
  <c r="Z6563" i="1"/>
  <c r="W6730" i="1"/>
  <c r="Z6730" i="1"/>
  <c r="Z6895" i="1"/>
  <c r="W6895" i="1"/>
  <c r="Z6857" i="1"/>
  <c r="W6857" i="1"/>
  <c r="Z7003" i="1"/>
  <c r="W7003" i="1"/>
  <c r="W6561" i="1"/>
  <c r="Z6561" i="1"/>
  <c r="W6726" i="1"/>
  <c r="Z6726" i="1"/>
  <c r="W6441" i="1"/>
  <c r="Z6441" i="1"/>
  <c r="Z6810" i="1"/>
  <c r="W6810" i="1"/>
  <c r="W6935" i="1"/>
  <c r="Z6935" i="1"/>
  <c r="Z6493" i="1"/>
  <c r="W6493" i="1"/>
  <c r="W6632" i="1"/>
  <c r="Z6632" i="1"/>
  <c r="W6558" i="1"/>
  <c r="Z6558" i="1"/>
  <c r="W6742" i="1"/>
  <c r="Z6742" i="1"/>
  <c r="Z6466" i="1"/>
  <c r="W6466" i="1"/>
  <c r="Z6490" i="1"/>
  <c r="W6490" i="1"/>
  <c r="W6652" i="1"/>
  <c r="Z6652" i="1"/>
  <c r="W6451" i="1"/>
  <c r="Z6451" i="1"/>
  <c r="W7015" i="1"/>
  <c r="Z7015" i="1"/>
  <c r="W6597" i="1"/>
  <c r="Z6597" i="1"/>
  <c r="Z6780" i="1"/>
  <c r="W6780" i="1"/>
  <c r="W6925" i="1"/>
  <c r="Z6925" i="1"/>
  <c r="W6537" i="1"/>
  <c r="Z6537" i="1"/>
  <c r="W6713" i="1"/>
  <c r="Z6713" i="1"/>
  <c r="W6462" i="1"/>
  <c r="Z6462" i="1"/>
  <c r="Z6519" i="1"/>
  <c r="W6519" i="1"/>
  <c r="W6623" i="1"/>
  <c r="Z6623" i="1"/>
  <c r="Z6431" i="1"/>
  <c r="W6431" i="1"/>
  <c r="Z6840" i="1"/>
  <c r="W6840" i="1"/>
  <c r="W7007" i="1"/>
  <c r="Z7007" i="1"/>
  <c r="Z6479" i="1"/>
  <c r="W6479" i="1"/>
  <c r="W816" i="19"/>
  <c r="Z816" i="19"/>
  <c r="W840" i="19"/>
  <c r="Z840" i="19"/>
  <c r="W864" i="19"/>
  <c r="Z864" i="19"/>
  <c r="Z6817" i="1"/>
  <c r="W6817" i="1"/>
  <c r="W6664" i="1"/>
  <c r="Z6664" i="1"/>
  <c r="Z6911" i="1"/>
  <c r="W6911" i="1"/>
  <c r="Z6763" i="1"/>
  <c r="W6763" i="1"/>
  <c r="Z6998" i="1"/>
  <c r="W6998" i="1"/>
  <c r="Z6432" i="1"/>
  <c r="W6432" i="1"/>
  <c r="W6863" i="1"/>
  <c r="Z6863" i="1"/>
  <c r="W6698" i="1"/>
  <c r="Z6698" i="1"/>
  <c r="W6959" i="1"/>
  <c r="Z6959" i="1"/>
  <c r="W799" i="19"/>
  <c r="Z799" i="19"/>
  <c r="W823" i="19"/>
  <c r="Z823" i="19"/>
  <c r="W845" i="19"/>
  <c r="Z845" i="19"/>
  <c r="W869" i="19"/>
  <c r="Z869" i="19"/>
  <c r="Z6759" i="1"/>
  <c r="W6759" i="1"/>
  <c r="W7008" i="1"/>
  <c r="Z7008" i="1"/>
  <c r="Z6858" i="1"/>
  <c r="W6858" i="1"/>
  <c r="W6706" i="1"/>
  <c r="Z6706" i="1"/>
  <c r="W6565" i="1"/>
  <c r="Z6565" i="1"/>
  <c r="W6821" i="1"/>
  <c r="Z6821" i="1"/>
  <c r="W6657" i="1"/>
  <c r="Z6657" i="1"/>
  <c r="W1960" i="1"/>
  <c r="Z1960" i="1"/>
  <c r="W2594" i="1"/>
  <c r="Z2594" i="1"/>
  <c r="W1594" i="1"/>
  <c r="Z1594" i="1"/>
  <c r="Z1109" i="1"/>
  <c r="W1109" i="1"/>
  <c r="Z2363" i="1"/>
  <c r="W2363" i="1"/>
  <c r="W1380" i="1"/>
  <c r="Z1380" i="1"/>
  <c r="W955" i="1"/>
  <c r="Z955" i="1"/>
  <c r="Z1775" i="1"/>
  <c r="W1775" i="1"/>
  <c r="W1243" i="1"/>
  <c r="Z1243" i="1"/>
  <c r="W2294" i="1"/>
  <c r="Z2294" i="1"/>
  <c r="Z1802" i="1"/>
  <c r="W1802" i="1"/>
  <c r="W1139" i="1"/>
  <c r="Z1139" i="1"/>
  <c r="W1016" i="1"/>
  <c r="Z1016" i="1"/>
  <c r="W2451" i="1"/>
  <c r="Z2451" i="1"/>
  <c r="W1894" i="1"/>
  <c r="Z1894" i="1"/>
  <c r="Z1030" i="1"/>
  <c r="W1030" i="1"/>
  <c r="W1474" i="1"/>
  <c r="Z1474" i="1"/>
  <c r="W961" i="1"/>
  <c r="Z961" i="1"/>
  <c r="Z1807" i="1"/>
  <c r="W1807" i="1"/>
  <c r="W1504" i="1"/>
  <c r="Z1504" i="1"/>
  <c r="W1863" i="1"/>
  <c r="Z1863" i="1"/>
  <c r="W1171" i="1"/>
  <c r="Z1171" i="1"/>
  <c r="W2328" i="1"/>
  <c r="Z2328" i="1"/>
  <c r="Z2147" i="1"/>
  <c r="W2147" i="1"/>
  <c r="W1867" i="1"/>
  <c r="Z1867" i="1"/>
  <c r="Z1509" i="1"/>
  <c r="W1509" i="1"/>
  <c r="W1603" i="1"/>
  <c r="Z1603" i="1"/>
  <c r="W1363" i="1"/>
  <c r="Z1363" i="1"/>
  <c r="W2542" i="1"/>
  <c r="Z2542" i="1"/>
  <c r="W2559" i="1"/>
  <c r="Z2559" i="1"/>
  <c r="W2723" i="1"/>
  <c r="Z2723" i="1"/>
  <c r="W1615" i="1"/>
  <c r="Z1615" i="1"/>
  <c r="W1738" i="1"/>
  <c r="Z1738" i="1"/>
  <c r="Z1819" i="1"/>
  <c r="W1819" i="1"/>
  <c r="W2216" i="1"/>
  <c r="Z2216" i="1"/>
  <c r="W2826" i="1"/>
  <c r="Z2826" i="1"/>
  <c r="W1715" i="1"/>
  <c r="Z1715" i="1"/>
  <c r="W1227" i="1"/>
  <c r="Z1227" i="1"/>
  <c r="W1522" i="1"/>
  <c r="Z1522" i="1"/>
  <c r="W2238" i="1"/>
  <c r="Z2238" i="1"/>
  <c r="W840" i="1"/>
  <c r="Z840" i="1"/>
  <c r="W1592" i="1"/>
  <c r="Z1592" i="1"/>
  <c r="W1306" i="1"/>
  <c r="Z1306" i="1"/>
  <c r="W1413" i="1"/>
  <c r="Z1413" i="1"/>
  <c r="Z1836" i="1"/>
  <c r="W1836" i="1"/>
  <c r="W1458" i="1"/>
  <c r="Z1458" i="1"/>
  <c r="W1559" i="1"/>
  <c r="Z1559" i="1"/>
  <c r="W2041" i="1"/>
  <c r="Z2041" i="1"/>
  <c r="W2299" i="1"/>
  <c r="Z2299" i="1"/>
  <c r="W792" i="1"/>
  <c r="Z792" i="1"/>
  <c r="W1587" i="1"/>
  <c r="Z1587" i="1"/>
  <c r="Z1231" i="1"/>
  <c r="W1231" i="1"/>
  <c r="Z2036" i="1"/>
  <c r="W2036" i="1"/>
  <c r="Z2891" i="1"/>
  <c r="W2891" i="1"/>
  <c r="Z1266" i="1"/>
  <c r="W1266" i="1"/>
  <c r="W2089" i="1"/>
  <c r="Z2089" i="1"/>
  <c r="Z2306" i="1"/>
  <c r="W2306" i="1"/>
  <c r="Z2378" i="1"/>
  <c r="W2378" i="1"/>
  <c r="Z2922" i="1"/>
  <c r="W2922" i="1"/>
  <c r="W1498" i="1"/>
  <c r="Z1498" i="1"/>
  <c r="W1537" i="1"/>
  <c r="Z1537" i="1"/>
  <c r="W1156" i="1"/>
  <c r="Z1156" i="1"/>
  <c r="W1233" i="1"/>
  <c r="Z1233" i="1"/>
  <c r="W2452" i="1"/>
  <c r="Z2452" i="1"/>
  <c r="W2366" i="1"/>
  <c r="Z2366" i="1"/>
  <c r="Z3048" i="1"/>
  <c r="W3048" i="1"/>
  <c r="W1593" i="1"/>
  <c r="Z1593" i="1"/>
  <c r="Z2519" i="1"/>
  <c r="W2519" i="1"/>
  <c r="W2230" i="1"/>
  <c r="Z2230" i="1"/>
  <c r="Z2008" i="1"/>
  <c r="W2008" i="1"/>
  <c r="W2261" i="1"/>
  <c r="Z2261" i="1"/>
  <c r="Z2424" i="1"/>
  <c r="W2424" i="1"/>
  <c r="W1932" i="1"/>
  <c r="Z1932" i="1"/>
  <c r="Z3023" i="1"/>
  <c r="W3023" i="1"/>
  <c r="Z1920" i="1"/>
  <c r="W1920" i="1"/>
  <c r="W1153" i="1"/>
  <c r="Z1153" i="1"/>
  <c r="W2254" i="1"/>
  <c r="Z2254" i="1"/>
  <c r="W2103" i="1"/>
  <c r="Z2103" i="1"/>
  <c r="W2477" i="1"/>
  <c r="Z2477" i="1"/>
  <c r="W2503" i="1"/>
  <c r="Z2503" i="1"/>
  <c r="W1961" i="1"/>
  <c r="Z1961" i="1"/>
  <c r="W2251" i="1"/>
  <c r="Z2251" i="1"/>
  <c r="Z2548" i="1"/>
  <c r="W2548" i="1"/>
  <c r="W2207" i="1"/>
  <c r="Z2207" i="1"/>
  <c r="W2950" i="1"/>
  <c r="Z2950" i="1"/>
  <c r="W2910" i="1"/>
  <c r="Z2910" i="1"/>
  <c r="Z2556" i="1"/>
  <c r="W2556" i="1"/>
  <c r="W2626" i="1"/>
  <c r="Z2626" i="1"/>
  <c r="W2861" i="1"/>
  <c r="Z2861" i="1"/>
  <c r="W1263" i="1"/>
  <c r="Z1263" i="1"/>
  <c r="Z1908" i="1"/>
  <c r="W1908" i="1"/>
  <c r="W1923" i="1"/>
  <c r="Z1923" i="1"/>
  <c r="W2954" i="1"/>
  <c r="Z2954" i="1"/>
  <c r="Z2235" i="1"/>
  <c r="W2235" i="1"/>
  <c r="W2685" i="1"/>
  <c r="Z2685" i="1"/>
  <c r="W2634" i="1"/>
  <c r="Z2634" i="1"/>
  <c r="W2773" i="1"/>
  <c r="Z2773" i="1"/>
  <c r="W3077" i="1"/>
  <c r="Z3077" i="1"/>
  <c r="Z2635" i="1"/>
  <c r="W2635" i="1"/>
  <c r="Z2969" i="1"/>
  <c r="W2969" i="1"/>
  <c r="Z2659" i="1"/>
  <c r="W2659" i="1"/>
  <c r="W2683" i="1"/>
  <c r="Z2683" i="1"/>
  <c r="Z2283" i="1"/>
  <c r="W2283" i="1"/>
  <c r="W2872" i="1"/>
  <c r="Z2872" i="1"/>
  <c r="W6549" i="1"/>
  <c r="Z6549" i="1"/>
  <c r="W6707" i="1"/>
  <c r="Z6707" i="1"/>
  <c r="W6457" i="1"/>
  <c r="Z6457" i="1"/>
  <c r="Z6835" i="1"/>
  <c r="W6835" i="1"/>
  <c r="W6980" i="1"/>
  <c r="Z6980" i="1"/>
  <c r="Z6546" i="1"/>
  <c r="W6546" i="1"/>
  <c r="W6703" i="1"/>
  <c r="Z6703" i="1"/>
  <c r="Z6603" i="1"/>
  <c r="W6603" i="1"/>
  <c r="W6790" i="1"/>
  <c r="Z6790" i="1"/>
  <c r="Z6912" i="1"/>
  <c r="W6912" i="1"/>
  <c r="W6476" i="1"/>
  <c r="Z6476" i="1"/>
  <c r="W6542" i="1"/>
  <c r="Z6542" i="1"/>
  <c r="Z6720" i="1"/>
  <c r="W6720" i="1"/>
  <c r="Z6452" i="1"/>
  <c r="W6452" i="1"/>
  <c r="W6473" i="1"/>
  <c r="Z6473" i="1"/>
  <c r="Z6629" i="1"/>
  <c r="W6629" i="1"/>
  <c r="W6437" i="1"/>
  <c r="Z6437" i="1"/>
  <c r="W6846" i="1"/>
  <c r="Z6846" i="1"/>
  <c r="Z6992" i="1"/>
  <c r="W6992" i="1"/>
  <c r="W6582" i="1"/>
  <c r="Z6582" i="1"/>
  <c r="Z6757" i="1"/>
  <c r="W6757" i="1"/>
  <c r="Z6521" i="1"/>
  <c r="W6521" i="1"/>
  <c r="W6690" i="1"/>
  <c r="Z6690" i="1"/>
  <c r="W6448" i="1"/>
  <c r="Z6448" i="1"/>
  <c r="W6862" i="1"/>
  <c r="Z6862" i="1"/>
  <c r="Z6607" i="1"/>
  <c r="W6607" i="1"/>
  <c r="W6818" i="1"/>
  <c r="Z6818" i="1"/>
  <c r="W6986" i="1"/>
  <c r="Z6986" i="1"/>
  <c r="W794" i="19"/>
  <c r="Z794" i="19"/>
  <c r="Z842" i="19"/>
  <c r="W842" i="19"/>
  <c r="W866" i="19"/>
  <c r="Z866" i="19"/>
  <c r="Z6651" i="1"/>
  <c r="W6651" i="1"/>
  <c r="W6897" i="1"/>
  <c r="Z6897" i="1"/>
  <c r="W6750" i="1"/>
  <c r="Z6750" i="1"/>
  <c r="W6985" i="1"/>
  <c r="Z6985" i="1"/>
  <c r="W6609" i="1"/>
  <c r="Z6609" i="1"/>
  <c r="W6850" i="1"/>
  <c r="Z6850" i="1"/>
  <c r="W6686" i="1"/>
  <c r="Z6686" i="1"/>
  <c r="W801" i="19"/>
  <c r="Z801" i="19"/>
  <c r="W825" i="19"/>
  <c r="Z825" i="19"/>
  <c r="W847" i="19"/>
  <c r="Z847" i="19"/>
  <c r="W871" i="19"/>
  <c r="Z871" i="19"/>
  <c r="Z6747" i="1"/>
  <c r="W6747" i="1"/>
  <c r="W6995" i="1"/>
  <c r="Z6995" i="1"/>
  <c r="Z6845" i="1"/>
  <c r="W6845" i="1"/>
  <c r="W6693" i="1"/>
  <c r="Z6693" i="1"/>
  <c r="W6914" i="1"/>
  <c r="Z6914" i="1"/>
  <c r="W6553" i="1"/>
  <c r="Z6553" i="1"/>
  <c r="W6645" i="1"/>
  <c r="Z6645" i="1"/>
  <c r="W6934" i="1"/>
  <c r="Z6934" i="1"/>
  <c r="W1209" i="1"/>
  <c r="Z1209" i="1"/>
  <c r="Z1551" i="1"/>
  <c r="W1551" i="1"/>
  <c r="D9" i="13"/>
  <c r="E9" i="13" s="1"/>
  <c r="D12" i="13"/>
  <c r="E12" i="13" s="1"/>
  <c r="D3" i="13"/>
  <c r="E3" i="13" s="1"/>
  <c r="D34" i="13"/>
  <c r="E34" i="13" s="1"/>
  <c r="D17" i="13"/>
  <c r="E17" i="13" s="1"/>
  <c r="D4" i="13"/>
  <c r="E4" i="13" s="1"/>
  <c r="D24" i="13"/>
  <c r="E24" i="13" s="1"/>
  <c r="I19" i="13"/>
  <c r="D25" i="13"/>
  <c r="E25" i="13" s="1"/>
  <c r="I6" i="13"/>
  <c r="D29" i="13"/>
  <c r="E29" i="13" s="1"/>
  <c r="I34" i="13"/>
  <c r="D15" i="13"/>
  <c r="E15" i="13" s="1"/>
  <c r="I20" i="13"/>
  <c r="I21" i="13"/>
  <c r="I9" i="13"/>
  <c r="D21" i="13"/>
  <c r="E21" i="13" s="1"/>
  <c r="D33" i="13"/>
  <c r="E33" i="13" s="1"/>
  <c r="D18" i="13"/>
  <c r="I14" i="13"/>
  <c r="H1" i="13"/>
  <c r="I3" i="13"/>
  <c r="D26" i="13"/>
  <c r="E26" i="13" s="1"/>
  <c r="D7" i="13"/>
  <c r="E7" i="13" s="1"/>
  <c r="D27" i="13"/>
  <c r="I15" i="13"/>
  <c r="D10" i="13"/>
  <c r="E10" i="13" s="1"/>
  <c r="D16" i="13"/>
  <c r="E16" i="13" s="1"/>
  <c r="I11" i="13"/>
  <c r="I7" i="13"/>
  <c r="I22" i="13"/>
  <c r="D5" i="13"/>
  <c r="E5" i="13" s="1"/>
  <c r="I17" i="13"/>
  <c r="D28" i="13"/>
  <c r="E28" i="13" s="1"/>
  <c r="I4" i="13"/>
  <c r="I5" i="13"/>
  <c r="D14" i="13"/>
  <c r="E14" i="13" s="1"/>
  <c r="D22" i="13"/>
  <c r="E22" i="13" s="1"/>
  <c r="I25" i="13"/>
  <c r="I13" i="13"/>
  <c r="I16" i="13"/>
  <c r="D13" i="13"/>
  <c r="E13" i="13" s="1"/>
  <c r="D20" i="13"/>
  <c r="E20" i="13" s="1"/>
  <c r="I26" i="13"/>
  <c r="D23" i="13"/>
  <c r="E23" i="13" s="1"/>
  <c r="D19" i="13"/>
  <c r="E19" i="13" s="1"/>
  <c r="I29" i="13"/>
  <c r="D6" i="13"/>
  <c r="E6" i="13" s="1"/>
  <c r="I24" i="13"/>
  <c r="D11" i="13"/>
  <c r="E11" i="13" s="1"/>
  <c r="I12" i="13"/>
  <c r="I28" i="13"/>
  <c r="D8" i="13"/>
  <c r="I10" i="13"/>
  <c r="I23" i="13"/>
  <c r="L4" i="4" l="1"/>
  <c r="L16" i="4"/>
  <c r="L6" i="4"/>
  <c r="L22" i="4"/>
  <c r="L34" i="4"/>
  <c r="L2" i="4"/>
  <c r="L11" i="4"/>
  <c r="L12" i="4"/>
  <c r="L25" i="4"/>
  <c r="L37" i="4"/>
  <c r="L10" i="4"/>
  <c r="L24" i="4"/>
  <c r="L36" i="4"/>
  <c r="L38" i="4"/>
  <c r="L48" i="4"/>
  <c r="L60" i="4"/>
  <c r="L72" i="4"/>
  <c r="L8" i="4"/>
  <c r="L30" i="4"/>
  <c r="L49" i="4"/>
  <c r="L18" i="4"/>
  <c r="L29" i="4"/>
  <c r="L35" i="4"/>
  <c r="L41" i="4"/>
  <c r="L26" i="4"/>
  <c r="L28" i="4"/>
  <c r="L40" i="4"/>
  <c r="L46" i="4"/>
  <c r="L20" i="4"/>
  <c r="L44" i="4"/>
  <c r="L63" i="4"/>
  <c r="L43" i="4"/>
  <c r="L3" i="4"/>
  <c r="L42" i="4"/>
  <c r="L50" i="4"/>
  <c r="L64" i="4"/>
  <c r="L78" i="4"/>
  <c r="L82" i="4"/>
  <c r="L7" i="4"/>
  <c r="L21" i="4"/>
  <c r="L51" i="4"/>
  <c r="L65" i="4"/>
  <c r="L74" i="4"/>
  <c r="L47" i="4"/>
  <c r="L56" i="4"/>
  <c r="L70" i="4"/>
  <c r="L79" i="4"/>
  <c r="L85" i="4"/>
  <c r="L14" i="4"/>
  <c r="L31" i="4"/>
  <c r="L61" i="4"/>
  <c r="L76" i="4"/>
  <c r="L83" i="4"/>
  <c r="L19" i="4"/>
  <c r="L39" i="4"/>
  <c r="L57" i="4"/>
  <c r="L59" i="4"/>
  <c r="L75" i="4"/>
  <c r="L5" i="4"/>
  <c r="L13" i="4"/>
  <c r="L52" i="4"/>
  <c r="L55" i="4"/>
  <c r="L66" i="4"/>
  <c r="L69" i="4"/>
  <c r="L15" i="4"/>
  <c r="L62" i="4"/>
  <c r="L58" i="4"/>
  <c r="L71" i="4"/>
  <c r="L77" i="4"/>
  <c r="L9" i="4"/>
  <c r="L17" i="4"/>
  <c r="L23" i="4"/>
  <c r="L27" i="4"/>
  <c r="L68" i="4"/>
  <c r="L45" i="4"/>
  <c r="L80" i="4"/>
  <c r="L84" i="4"/>
  <c r="L73" i="4"/>
  <c r="L67" i="4"/>
  <c r="L33" i="4"/>
  <c r="L54" i="4"/>
  <c r="L53" i="4"/>
  <c r="L81" i="4"/>
  <c r="L32" i="4"/>
  <c r="M1" i="4"/>
  <c r="V9" i="13"/>
  <c r="W9" i="13" s="1"/>
  <c r="V4" i="13"/>
  <c r="W4" i="13" s="1"/>
  <c r="V12" i="13"/>
  <c r="W12" i="13" s="1"/>
  <c r="V34" i="13"/>
  <c r="V3" i="13"/>
  <c r="W3" i="13" s="1"/>
  <c r="V23" i="13"/>
  <c r="W23" i="13" s="1"/>
  <c r="V17" i="13"/>
  <c r="W17" i="13" s="1"/>
  <c r="V24" i="13"/>
  <c r="W24" i="13" s="1"/>
  <c r="E8" i="13"/>
  <c r="V8" i="13"/>
  <c r="W8" i="13" s="1"/>
  <c r="V26" i="13"/>
  <c r="W26" i="13" s="1"/>
  <c r="V5" i="13"/>
  <c r="W5" i="13" s="1"/>
  <c r="V11" i="13"/>
  <c r="W11" i="13" s="1"/>
  <c r="V28" i="13"/>
  <c r="W28" i="13" s="1"/>
  <c r="V14" i="13"/>
  <c r="W14" i="13" s="1"/>
  <c r="E18" i="13"/>
  <c r="V18" i="13"/>
  <c r="W18" i="13" s="1"/>
  <c r="V33" i="13"/>
  <c r="V6" i="13"/>
  <c r="W6" i="13" s="1"/>
  <c r="V15" i="13"/>
  <c r="W15" i="13" s="1"/>
  <c r="V16" i="13"/>
  <c r="W16" i="13" s="1"/>
  <c r="E27" i="13"/>
  <c r="V27" i="13"/>
  <c r="W27" i="13" s="1"/>
  <c r="V13" i="13"/>
  <c r="W13" i="13" s="1"/>
  <c r="V21" i="13"/>
  <c r="W21" i="13" s="1"/>
  <c r="V19" i="13"/>
  <c r="W19" i="13" s="1"/>
  <c r="V29" i="13"/>
  <c r="W29" i="13" s="1"/>
  <c r="V10" i="13"/>
  <c r="W10" i="13" s="1"/>
  <c r="V25" i="13"/>
  <c r="W25" i="13" s="1"/>
  <c r="V22" i="13"/>
  <c r="W22" i="13" s="1"/>
  <c r="I35" i="13"/>
  <c r="V7" i="13"/>
  <c r="W7" i="13" s="1"/>
  <c r="V20" i="13"/>
  <c r="W20" i="13" s="1"/>
  <c r="D1" i="13"/>
  <c r="I1" i="13" s="1"/>
  <c r="M11" i="4" l="1"/>
  <c r="M15" i="4"/>
  <c r="M29" i="4"/>
  <c r="M6" i="4"/>
  <c r="M22" i="4"/>
  <c r="M7" i="4"/>
  <c r="M20" i="4"/>
  <c r="M32" i="4"/>
  <c r="M4" i="4"/>
  <c r="M13" i="4"/>
  <c r="M19" i="4"/>
  <c r="M31" i="4"/>
  <c r="M33" i="4"/>
  <c r="M34" i="4"/>
  <c r="M35" i="4"/>
  <c r="M37" i="4"/>
  <c r="M43" i="4"/>
  <c r="M55" i="4"/>
  <c r="M67" i="4"/>
  <c r="M79" i="4"/>
  <c r="M44" i="4"/>
  <c r="M14" i="4"/>
  <c r="M16" i="4"/>
  <c r="M45" i="4"/>
  <c r="M47" i="4"/>
  <c r="M5" i="4"/>
  <c r="M9" i="4"/>
  <c r="M36" i="4"/>
  <c r="M58" i="4"/>
  <c r="M2" i="4"/>
  <c r="M17" i="4"/>
  <c r="M23" i="4"/>
  <c r="M27" i="4"/>
  <c r="M49" i="4"/>
  <c r="M59" i="4"/>
  <c r="M73" i="4"/>
  <c r="M18" i="4"/>
  <c r="M41" i="4"/>
  <c r="M48" i="4"/>
  <c r="M60" i="4"/>
  <c r="M69" i="4"/>
  <c r="M21" i="4"/>
  <c r="M51" i="4"/>
  <c r="M65" i="4"/>
  <c r="M74" i="4"/>
  <c r="M3" i="4"/>
  <c r="M42" i="4"/>
  <c r="M50" i="4"/>
  <c r="M70" i="4"/>
  <c r="M8" i="4"/>
  <c r="M30" i="4"/>
  <c r="M54" i="4"/>
  <c r="M39" i="4"/>
  <c r="M57" i="4"/>
  <c r="M80" i="4"/>
  <c r="M75" i="4"/>
  <c r="M25" i="4"/>
  <c r="M38" i="4"/>
  <c r="M72" i="4"/>
  <c r="M24" i="4"/>
  <c r="M28" i="4"/>
  <c r="M46" i="4"/>
  <c r="M64" i="4"/>
  <c r="M12" i="4"/>
  <c r="M56" i="4"/>
  <c r="M62" i="4"/>
  <c r="M53" i="4"/>
  <c r="M68" i="4"/>
  <c r="M82" i="4"/>
  <c r="M85" i="4"/>
  <c r="M40" i="4"/>
  <c r="M63" i="4"/>
  <c r="M76" i="4"/>
  <c r="M52" i="4"/>
  <c r="M66" i="4"/>
  <c r="M26" i="4"/>
  <c r="M61" i="4"/>
  <c r="M71" i="4"/>
  <c r="M84" i="4"/>
  <c r="M81" i="4"/>
  <c r="M10" i="4"/>
  <c r="M83" i="4"/>
  <c r="M77" i="4"/>
  <c r="M78" i="4"/>
  <c r="N1" i="4"/>
  <c r="W35" i="13"/>
  <c r="E35" i="13"/>
  <c r="I37" i="13" s="1"/>
  <c r="N6" i="4" l="1"/>
  <c r="N18" i="4"/>
  <c r="N10" i="4"/>
  <c r="N24" i="4"/>
  <c r="N36" i="4"/>
  <c r="N15" i="4"/>
  <c r="N2" i="4"/>
  <c r="N16" i="4"/>
  <c r="N27" i="4"/>
  <c r="N7" i="4"/>
  <c r="N26" i="4"/>
  <c r="N28" i="4"/>
  <c r="N29" i="4"/>
  <c r="N30" i="4"/>
  <c r="N32" i="4"/>
  <c r="N50" i="4"/>
  <c r="N62" i="4"/>
  <c r="N74" i="4"/>
  <c r="N4" i="4"/>
  <c r="N31" i="4"/>
  <c r="N37" i="4"/>
  <c r="N39" i="4"/>
  <c r="N21" i="4"/>
  <c r="N40" i="4"/>
  <c r="N11" i="4"/>
  <c r="N51" i="4"/>
  <c r="N53" i="4"/>
  <c r="N13" i="4"/>
  <c r="N25" i="4"/>
  <c r="N38" i="4"/>
  <c r="N17" i="4"/>
  <c r="N23" i="4"/>
  <c r="N43" i="4"/>
  <c r="N54" i="4"/>
  <c r="N68" i="4"/>
  <c r="N84" i="4"/>
  <c r="N3" i="4"/>
  <c r="N14" i="4"/>
  <c r="N33" i="4"/>
  <c r="N35" i="4"/>
  <c r="N42" i="4"/>
  <c r="N55" i="4"/>
  <c r="N64" i="4"/>
  <c r="N41" i="4"/>
  <c r="N48" i="4"/>
  <c r="N60" i="4"/>
  <c r="N69" i="4"/>
  <c r="N65" i="4"/>
  <c r="N61" i="4"/>
  <c r="N63" i="4"/>
  <c r="N67" i="4"/>
  <c r="N73" i="4"/>
  <c r="N76" i="4"/>
  <c r="N8" i="4"/>
  <c r="N19" i="4"/>
  <c r="N59" i="4"/>
  <c r="N81" i="4"/>
  <c r="N22" i="4"/>
  <c r="N34" i="4"/>
  <c r="N57" i="4"/>
  <c r="N5" i="4"/>
  <c r="N75" i="4"/>
  <c r="N47" i="4"/>
  <c r="N52" i="4"/>
  <c r="N66" i="4"/>
  <c r="N46" i="4"/>
  <c r="N45" i="4"/>
  <c r="N49" i="4"/>
  <c r="N71" i="4"/>
  <c r="N77" i="4"/>
  <c r="N9" i="4"/>
  <c r="N20" i="4"/>
  <c r="N44" i="4"/>
  <c r="N12" i="4"/>
  <c r="N78" i="4"/>
  <c r="N79" i="4"/>
  <c r="N82" i="4"/>
  <c r="N85" i="4"/>
  <c r="N58" i="4"/>
  <c r="N80" i="4"/>
  <c r="N83" i="4"/>
  <c r="N70" i="4"/>
  <c r="N72" i="4"/>
  <c r="N56" i="4"/>
  <c r="O1" i="4"/>
  <c r="O13" i="4" l="1"/>
  <c r="O5" i="4"/>
  <c r="O19" i="4"/>
  <c r="O31" i="4"/>
  <c r="O10" i="4"/>
  <c r="O24" i="4"/>
  <c r="O11" i="4"/>
  <c r="O22" i="4"/>
  <c r="O34" i="4"/>
  <c r="O16" i="4"/>
  <c r="O25" i="4"/>
  <c r="O27" i="4"/>
  <c r="O45" i="4"/>
  <c r="O57" i="4"/>
  <c r="O69" i="4"/>
  <c r="O81" i="4"/>
  <c r="O2" i="4"/>
  <c r="O38" i="4"/>
  <c r="O48" i="4"/>
  <c r="O8" i="4"/>
  <c r="O12" i="4"/>
  <c r="O36" i="4"/>
  <c r="O49" i="4"/>
  <c r="O21" i="4"/>
  <c r="O37" i="4"/>
  <c r="O41" i="4"/>
  <c r="O62" i="4"/>
  <c r="O9" i="4"/>
  <c r="O20" i="4"/>
  <c r="O44" i="4"/>
  <c r="O6" i="4"/>
  <c r="O29" i="4"/>
  <c r="O63" i="4"/>
  <c r="O77" i="4"/>
  <c r="O50" i="4"/>
  <c r="O59" i="4"/>
  <c r="O73" i="4"/>
  <c r="O3" i="4"/>
  <c r="O7" i="4"/>
  <c r="O14" i="4"/>
  <c r="O18" i="4"/>
  <c r="O33" i="4"/>
  <c r="O35" i="4"/>
  <c r="O42" i="4"/>
  <c r="O55" i="4"/>
  <c r="O64" i="4"/>
  <c r="O78" i="4"/>
  <c r="O82" i="4"/>
  <c r="O17" i="4"/>
  <c r="O23" i="4"/>
  <c r="O43" i="4"/>
  <c r="O26" i="4"/>
  <c r="O40" i="4"/>
  <c r="O70" i="4"/>
  <c r="O30" i="4"/>
  <c r="O51" i="4"/>
  <c r="O54" i="4"/>
  <c r="O61" i="4"/>
  <c r="O67" i="4"/>
  <c r="O76" i="4"/>
  <c r="O39" i="4"/>
  <c r="O4" i="4"/>
  <c r="O15" i="4"/>
  <c r="O28" i="4"/>
  <c r="O47" i="4"/>
  <c r="O52" i="4"/>
  <c r="O60" i="4"/>
  <c r="O66" i="4"/>
  <c r="O32" i="4"/>
  <c r="O56" i="4"/>
  <c r="O58" i="4"/>
  <c r="O53" i="4"/>
  <c r="O68" i="4"/>
  <c r="O71" i="4"/>
  <c r="O74" i="4"/>
  <c r="O79" i="4"/>
  <c r="O85" i="4"/>
  <c r="O80" i="4"/>
  <c r="O65" i="4"/>
  <c r="O83" i="4"/>
  <c r="O72" i="4"/>
  <c r="O75" i="4"/>
  <c r="O46" i="4"/>
  <c r="O84" i="4"/>
  <c r="P1" i="4"/>
  <c r="P8" i="4" l="1"/>
  <c r="P14" i="4"/>
  <c r="P26" i="4"/>
  <c r="P38" i="4"/>
  <c r="P5" i="4"/>
  <c r="P19" i="4"/>
  <c r="P6" i="4"/>
  <c r="P15" i="4"/>
  <c r="P29" i="4"/>
  <c r="P40" i="4"/>
  <c r="P52" i="4"/>
  <c r="P64" i="4"/>
  <c r="P76" i="4"/>
  <c r="P17" i="4"/>
  <c r="P25" i="4"/>
  <c r="P43" i="4"/>
  <c r="P10" i="4"/>
  <c r="P24" i="4"/>
  <c r="P30" i="4"/>
  <c r="P44" i="4"/>
  <c r="P3" i="4"/>
  <c r="P7" i="4"/>
  <c r="P18" i="4"/>
  <c r="P33" i="4"/>
  <c r="P35" i="4"/>
  <c r="P42" i="4"/>
  <c r="P48" i="4"/>
  <c r="P55" i="4"/>
  <c r="P22" i="4"/>
  <c r="P32" i="4"/>
  <c r="P34" i="4"/>
  <c r="P39" i="4"/>
  <c r="P45" i="4"/>
  <c r="P57" i="4"/>
  <c r="P66" i="4"/>
  <c r="P2" i="4"/>
  <c r="P9" i="4"/>
  <c r="P13" i="4"/>
  <c r="P20" i="4"/>
  <c r="P27" i="4"/>
  <c r="P58" i="4"/>
  <c r="P72" i="4"/>
  <c r="P23" i="4"/>
  <c r="P31" i="4"/>
  <c r="P49" i="4"/>
  <c r="P54" i="4"/>
  <c r="P68" i="4"/>
  <c r="P50" i="4"/>
  <c r="P59" i="4"/>
  <c r="P73" i="4"/>
  <c r="P53" i="4"/>
  <c r="P71" i="4"/>
  <c r="P65" i="4"/>
  <c r="P63" i="4"/>
  <c r="P70" i="4"/>
  <c r="P16" i="4"/>
  <c r="P51" i="4"/>
  <c r="P61" i="4"/>
  <c r="P67" i="4"/>
  <c r="P21" i="4"/>
  <c r="P37" i="4"/>
  <c r="P12" i="4"/>
  <c r="P46" i="4"/>
  <c r="P74" i="4"/>
  <c r="P36" i="4"/>
  <c r="P56" i="4"/>
  <c r="P77" i="4"/>
  <c r="P60" i="4"/>
  <c r="P78" i="4"/>
  <c r="P82" i="4"/>
  <c r="P79" i="4"/>
  <c r="P85" i="4"/>
  <c r="P41" i="4"/>
  <c r="P69" i="4"/>
  <c r="P75" i="4"/>
  <c r="P84" i="4"/>
  <c r="P81" i="4"/>
  <c r="P4" i="4"/>
  <c r="P28" i="4"/>
  <c r="P47" i="4"/>
  <c r="P62" i="4"/>
  <c r="P11" i="4"/>
  <c r="P83" i="4"/>
  <c r="P80" i="4"/>
  <c r="Q1" i="4"/>
  <c r="Q3" i="4" l="1"/>
  <c r="Q15" i="4"/>
  <c r="Q9" i="4"/>
  <c r="Q21" i="4"/>
  <c r="Q33" i="4"/>
  <c r="Q14" i="4"/>
  <c r="Q10" i="4"/>
  <c r="Q24" i="4"/>
  <c r="Q36" i="4"/>
  <c r="Q20" i="4"/>
  <c r="Q47" i="4"/>
  <c r="Q59" i="4"/>
  <c r="Q71" i="4"/>
  <c r="Q19" i="4"/>
  <c r="Q22" i="4"/>
  <c r="Q32" i="4"/>
  <c r="Q4" i="4"/>
  <c r="Q37" i="4"/>
  <c r="Q39" i="4"/>
  <c r="Q50" i="4"/>
  <c r="Q12" i="4"/>
  <c r="Q16" i="4"/>
  <c r="Q46" i="4"/>
  <c r="Q52" i="4"/>
  <c r="Q61" i="4"/>
  <c r="Q5" i="4"/>
  <c r="Q25" i="4"/>
  <c r="Q38" i="4"/>
  <c r="Q44" i="4"/>
  <c r="Q53" i="4"/>
  <c r="Q67" i="4"/>
  <c r="Q81" i="4"/>
  <c r="Q17" i="4"/>
  <c r="Q43" i="4"/>
  <c r="Q63" i="4"/>
  <c r="Q23" i="4"/>
  <c r="Q31" i="4"/>
  <c r="Q49" i="4"/>
  <c r="Q54" i="4"/>
  <c r="Q68" i="4"/>
  <c r="Q84" i="4"/>
  <c r="Q6" i="4"/>
  <c r="Q27" i="4"/>
  <c r="Q56" i="4"/>
  <c r="Q77" i="4"/>
  <c r="Q11" i="4"/>
  <c r="Q41" i="4"/>
  <c r="Q26" i="4"/>
  <c r="Q40" i="4"/>
  <c r="Q65" i="4"/>
  <c r="Q73" i="4"/>
  <c r="Q8" i="4"/>
  <c r="Q30" i="4"/>
  <c r="Q70" i="4"/>
  <c r="Q76" i="4"/>
  <c r="Q34" i="4"/>
  <c r="Q51" i="4"/>
  <c r="Q57" i="4"/>
  <c r="Q7" i="4"/>
  <c r="Q18" i="4"/>
  <c r="Q69" i="4"/>
  <c r="Q64" i="4"/>
  <c r="Q72" i="4"/>
  <c r="Q75" i="4"/>
  <c r="Q28" i="4"/>
  <c r="Q60" i="4"/>
  <c r="Q62" i="4"/>
  <c r="Q78" i="4"/>
  <c r="Q45" i="4"/>
  <c r="Q58" i="4"/>
  <c r="Q74" i="4"/>
  <c r="Q48" i="4"/>
  <c r="Q83" i="4"/>
  <c r="Q35" i="4"/>
  <c r="Q13" i="4"/>
  <c r="Q55" i="4"/>
  <c r="Q66" i="4"/>
  <c r="Q82" i="4"/>
  <c r="Q79" i="4"/>
  <c r="Q85" i="4"/>
  <c r="Q2" i="4"/>
  <c r="Q42" i="4"/>
  <c r="Q80" i="4"/>
  <c r="Q29" i="4"/>
  <c r="R1" i="4"/>
  <c r="R10" i="4" l="1"/>
  <c r="R4" i="4"/>
  <c r="R18" i="4"/>
  <c r="R28" i="4"/>
  <c r="R9" i="4"/>
  <c r="R21" i="4"/>
  <c r="R5" i="4"/>
  <c r="R19" i="4"/>
  <c r="R31" i="4"/>
  <c r="R2" i="4"/>
  <c r="R8" i="4"/>
  <c r="R17" i="4"/>
  <c r="R42" i="4"/>
  <c r="R54" i="4"/>
  <c r="R66" i="4"/>
  <c r="R78" i="4"/>
  <c r="R13" i="4"/>
  <c r="R26" i="4"/>
  <c r="R47" i="4"/>
  <c r="R6" i="4"/>
  <c r="R48" i="4"/>
  <c r="R14" i="4"/>
  <c r="R23" i="4"/>
  <c r="R49" i="4"/>
  <c r="R30" i="4"/>
  <c r="R56" i="4"/>
  <c r="R34" i="4"/>
  <c r="R36" i="4"/>
  <c r="R45" i="4"/>
  <c r="R62" i="4"/>
  <c r="R76" i="4"/>
  <c r="R27" i="4"/>
  <c r="R29" i="4"/>
  <c r="R58" i="4"/>
  <c r="R72" i="4"/>
  <c r="R43" i="4"/>
  <c r="R63" i="4"/>
  <c r="R77" i="4"/>
  <c r="R20" i="4"/>
  <c r="R44" i="4"/>
  <c r="R68" i="4"/>
  <c r="R74" i="4"/>
  <c r="R35" i="4"/>
  <c r="R11" i="4"/>
  <c r="R41" i="4"/>
  <c r="R40" i="4"/>
  <c r="R59" i="4"/>
  <c r="R65" i="4"/>
  <c r="R73" i="4"/>
  <c r="R16" i="4"/>
  <c r="R22" i="4"/>
  <c r="R39" i="4"/>
  <c r="R61" i="4"/>
  <c r="R67" i="4"/>
  <c r="R70" i="4"/>
  <c r="R33" i="4"/>
  <c r="R55" i="4"/>
  <c r="R7" i="4"/>
  <c r="R24" i="4"/>
  <c r="R37" i="4"/>
  <c r="R69" i="4"/>
  <c r="R12" i="4"/>
  <c r="R32" i="4"/>
  <c r="R46" i="4"/>
  <c r="R60" i="4"/>
  <c r="R83" i="4"/>
  <c r="R25" i="4"/>
  <c r="R52" i="4"/>
  <c r="R82" i="4"/>
  <c r="R71" i="4"/>
  <c r="R79" i="4"/>
  <c r="R85" i="4"/>
  <c r="R3" i="4"/>
  <c r="R50" i="4"/>
  <c r="R53" i="4"/>
  <c r="R38" i="4"/>
  <c r="R75" i="4"/>
  <c r="R80" i="4"/>
  <c r="R84" i="4"/>
  <c r="R81" i="4"/>
  <c r="R51" i="4"/>
  <c r="R57" i="4"/>
  <c r="R15" i="4"/>
  <c r="R64" i="4"/>
  <c r="S1" i="4"/>
  <c r="S5" i="4" l="1"/>
  <c r="S17" i="4"/>
  <c r="S13" i="4"/>
  <c r="S23" i="4"/>
  <c r="S35" i="4"/>
  <c r="S4" i="4"/>
  <c r="S18" i="4"/>
  <c r="S14" i="4"/>
  <c r="S26" i="4"/>
  <c r="S38" i="4"/>
  <c r="S11" i="4"/>
  <c r="S49" i="4"/>
  <c r="S61" i="4"/>
  <c r="S73" i="4"/>
  <c r="S15" i="4"/>
  <c r="S33" i="4"/>
  <c r="S42" i="4"/>
  <c r="S2" i="4"/>
  <c r="S25" i="4"/>
  <c r="S31" i="4"/>
  <c r="S43" i="4"/>
  <c r="S54" i="4"/>
  <c r="S8" i="4"/>
  <c r="S28" i="4"/>
  <c r="S40" i="4"/>
  <c r="S51" i="4"/>
  <c r="S65" i="4"/>
  <c r="S12" i="4"/>
  <c r="S16" i="4"/>
  <c r="S22" i="4"/>
  <c r="S32" i="4"/>
  <c r="S39" i="4"/>
  <c r="S46" i="4"/>
  <c r="S34" i="4"/>
  <c r="S36" i="4"/>
  <c r="S45" i="4"/>
  <c r="S57" i="4"/>
  <c r="S71" i="4"/>
  <c r="S80" i="4"/>
  <c r="S83" i="4"/>
  <c r="S6" i="4"/>
  <c r="S10" i="4"/>
  <c r="S20" i="4"/>
  <c r="S44" i="4"/>
  <c r="S53" i="4"/>
  <c r="S67" i="4"/>
  <c r="S27" i="4"/>
  <c r="S29" i="4"/>
  <c r="S58" i="4"/>
  <c r="S72" i="4"/>
  <c r="S9" i="4"/>
  <c r="S60" i="4"/>
  <c r="S3" i="4"/>
  <c r="S50" i="4"/>
  <c r="S19" i="4"/>
  <c r="S41" i="4"/>
  <c r="S63" i="4"/>
  <c r="S30" i="4"/>
  <c r="S59" i="4"/>
  <c r="S76" i="4"/>
  <c r="S21" i="4"/>
  <c r="S55" i="4"/>
  <c r="S47" i="4"/>
  <c r="S48" i="4"/>
  <c r="S52" i="4"/>
  <c r="S64" i="4"/>
  <c r="S66" i="4"/>
  <c r="S75" i="4"/>
  <c r="S79" i="4"/>
  <c r="S62" i="4"/>
  <c r="S78" i="4"/>
  <c r="S24" i="4"/>
  <c r="S68" i="4"/>
  <c r="S74" i="4"/>
  <c r="S7" i="4"/>
  <c r="S82" i="4"/>
  <c r="S56" i="4"/>
  <c r="S84" i="4"/>
  <c r="S77" i="4"/>
  <c r="S81" i="4"/>
  <c r="S70" i="4"/>
  <c r="S85" i="4"/>
  <c r="S69" i="4"/>
  <c r="S37" i="4"/>
  <c r="T1" i="4"/>
  <c r="T12" i="4" l="1"/>
  <c r="T8" i="4"/>
  <c r="T30" i="4"/>
  <c r="T13" i="4"/>
  <c r="T23" i="4"/>
  <c r="T9" i="4"/>
  <c r="T21" i="4"/>
  <c r="T33" i="4"/>
  <c r="T5" i="4"/>
  <c r="T14" i="4"/>
  <c r="T44" i="4"/>
  <c r="T56" i="4"/>
  <c r="T68" i="4"/>
  <c r="T80" i="4"/>
  <c r="T7" i="4"/>
  <c r="T11" i="4"/>
  <c r="T27" i="4"/>
  <c r="T46" i="4"/>
  <c r="T22" i="4"/>
  <c r="T32" i="4"/>
  <c r="T38" i="4"/>
  <c r="T29" i="4"/>
  <c r="T31" i="4"/>
  <c r="T43" i="4"/>
  <c r="T19" i="4"/>
  <c r="T41" i="4"/>
  <c r="T47" i="4"/>
  <c r="T60" i="4"/>
  <c r="T16" i="4"/>
  <c r="T39" i="4"/>
  <c r="T52" i="4"/>
  <c r="T66" i="4"/>
  <c r="T75" i="4"/>
  <c r="T2" i="4"/>
  <c r="T25" i="4"/>
  <c r="T62" i="4"/>
  <c r="T76" i="4"/>
  <c r="T6" i="4"/>
  <c r="T10" i="4"/>
  <c r="T17" i="4"/>
  <c r="T20" i="4"/>
  <c r="T53" i="4"/>
  <c r="T67" i="4"/>
  <c r="T81" i="4"/>
  <c r="T36" i="4"/>
  <c r="T45" i="4"/>
  <c r="T58" i="4"/>
  <c r="T78" i="4"/>
  <c r="T42" i="4"/>
  <c r="T71" i="4"/>
  <c r="T74" i="4"/>
  <c r="T3" i="4"/>
  <c r="T35" i="4"/>
  <c r="T50" i="4"/>
  <c r="T26" i="4"/>
  <c r="T54" i="4"/>
  <c r="T40" i="4"/>
  <c r="T63" i="4"/>
  <c r="T65" i="4"/>
  <c r="T73" i="4"/>
  <c r="T51" i="4"/>
  <c r="T57" i="4"/>
  <c r="T70" i="4"/>
  <c r="T18" i="4"/>
  <c r="T4" i="4"/>
  <c r="T15" i="4"/>
  <c r="T24" i="4"/>
  <c r="T37" i="4"/>
  <c r="T69" i="4"/>
  <c r="T28" i="4"/>
  <c r="T48" i="4"/>
  <c r="T49" i="4"/>
  <c r="T64" i="4"/>
  <c r="T79" i="4"/>
  <c r="T72" i="4"/>
  <c r="T83" i="4"/>
  <c r="T55" i="4"/>
  <c r="T61" i="4"/>
  <c r="T85" i="4"/>
  <c r="T59" i="4"/>
  <c r="T84" i="4"/>
  <c r="T34" i="4"/>
  <c r="T77" i="4"/>
  <c r="T82" i="4"/>
  <c r="U1" i="4"/>
  <c r="U7" i="4" l="1"/>
  <c r="U3" i="4"/>
  <c r="U17" i="4"/>
  <c r="U25" i="4"/>
  <c r="U37" i="4"/>
  <c r="U8" i="4"/>
  <c r="U4" i="4"/>
  <c r="U18" i="4"/>
  <c r="U28" i="4"/>
  <c r="U21" i="4"/>
  <c r="U39" i="4"/>
  <c r="U51" i="4"/>
  <c r="U63" i="4"/>
  <c r="U75" i="4"/>
  <c r="U9" i="4"/>
  <c r="U20" i="4"/>
  <c r="U34" i="4"/>
  <c r="U41" i="4"/>
  <c r="U19" i="4"/>
  <c r="U47" i="4"/>
  <c r="U6" i="4"/>
  <c r="U10" i="4"/>
  <c r="U27" i="4"/>
  <c r="U53" i="4"/>
  <c r="U15" i="4"/>
  <c r="U24" i="4"/>
  <c r="U26" i="4"/>
  <c r="U55" i="4"/>
  <c r="U30" i="4"/>
  <c r="U40" i="4"/>
  <c r="U5" i="4"/>
  <c r="U12" i="4"/>
  <c r="U22" i="4"/>
  <c r="U32" i="4"/>
  <c r="U46" i="4"/>
  <c r="U61" i="4"/>
  <c r="U70" i="4"/>
  <c r="U85" i="4"/>
  <c r="U13" i="4"/>
  <c r="U36" i="4"/>
  <c r="U38" i="4"/>
  <c r="U45" i="4"/>
  <c r="U57" i="4"/>
  <c r="U71" i="4"/>
  <c r="U2" i="4"/>
  <c r="U44" i="4"/>
  <c r="U62" i="4"/>
  <c r="U76" i="4"/>
  <c r="U48" i="4"/>
  <c r="U49" i="4"/>
  <c r="U64" i="4"/>
  <c r="U79" i="4"/>
  <c r="U56" i="4"/>
  <c r="U68" i="4"/>
  <c r="U42" i="4"/>
  <c r="U74" i="4"/>
  <c r="U77" i="4"/>
  <c r="U11" i="4"/>
  <c r="U35" i="4"/>
  <c r="U50" i="4"/>
  <c r="U54" i="4"/>
  <c r="U29" i="4"/>
  <c r="U59" i="4"/>
  <c r="U33" i="4"/>
  <c r="U72" i="4"/>
  <c r="U52" i="4"/>
  <c r="U66" i="4"/>
  <c r="U69" i="4"/>
  <c r="U60" i="4"/>
  <c r="U78" i="4"/>
  <c r="U83" i="4"/>
  <c r="U14" i="4"/>
  <c r="U31" i="4"/>
  <c r="U58" i="4"/>
  <c r="U82" i="4"/>
  <c r="U16" i="4"/>
  <c r="U67" i="4"/>
  <c r="U80" i="4"/>
  <c r="U23" i="4"/>
  <c r="U43" i="4"/>
  <c r="U65" i="4"/>
  <c r="U81" i="4"/>
  <c r="U84" i="4"/>
  <c r="U73" i="4"/>
  <c r="V1" i="4"/>
  <c r="V2" i="4" l="1"/>
  <c r="V14" i="4"/>
  <c r="V12" i="4"/>
  <c r="V20" i="4"/>
  <c r="V32" i="4"/>
  <c r="V3" i="4"/>
  <c r="V17" i="4"/>
  <c r="V13" i="4"/>
  <c r="V23" i="4"/>
  <c r="V35" i="4"/>
  <c r="V22" i="4"/>
  <c r="V46" i="4"/>
  <c r="V58" i="4"/>
  <c r="V70" i="4"/>
  <c r="V15" i="4"/>
  <c r="V26" i="4"/>
  <c r="V42" i="4"/>
  <c r="V44" i="4"/>
  <c r="V4" i="4"/>
  <c r="V11" i="4"/>
  <c r="V37" i="4"/>
  <c r="V48" i="4"/>
  <c r="V50" i="4"/>
  <c r="V64" i="4"/>
  <c r="V28" i="4"/>
  <c r="V30" i="4"/>
  <c r="V40" i="4"/>
  <c r="V56" i="4"/>
  <c r="V65" i="4"/>
  <c r="V79" i="4"/>
  <c r="V9" i="4"/>
  <c r="V16" i="4"/>
  <c r="V34" i="4"/>
  <c r="V52" i="4"/>
  <c r="V66" i="4"/>
  <c r="V25" i="4"/>
  <c r="V36" i="4"/>
  <c r="V38" i="4"/>
  <c r="V45" i="4"/>
  <c r="V57" i="4"/>
  <c r="V71" i="4"/>
  <c r="V83" i="4"/>
  <c r="V62" i="4"/>
  <c r="V69" i="4"/>
  <c r="V31" i="4"/>
  <c r="V43" i="4"/>
  <c r="V53" i="4"/>
  <c r="V60" i="4"/>
  <c r="V68" i="4"/>
  <c r="V74" i="4"/>
  <c r="V8" i="4"/>
  <c r="V19" i="4"/>
  <c r="V41" i="4"/>
  <c r="V10" i="4"/>
  <c r="V61" i="4"/>
  <c r="V67" i="4"/>
  <c r="V29" i="4"/>
  <c r="V51" i="4"/>
  <c r="V59" i="4"/>
  <c r="V7" i="4"/>
  <c r="V55" i="4"/>
  <c r="V80" i="4"/>
  <c r="V24" i="4"/>
  <c r="V47" i="4"/>
  <c r="V72" i="4"/>
  <c r="V75" i="4"/>
  <c r="V18" i="4"/>
  <c r="V77" i="4"/>
  <c r="V81" i="4"/>
  <c r="V84" i="4"/>
  <c r="V6" i="4"/>
  <c r="V63" i="4"/>
  <c r="V76" i="4"/>
  <c r="V78" i="4"/>
  <c r="V49" i="4"/>
  <c r="V27" i="4"/>
  <c r="V73" i="4"/>
  <c r="V82" i="4"/>
  <c r="V85" i="4"/>
  <c r="V33" i="4"/>
  <c r="V5" i="4"/>
  <c r="V39" i="4"/>
  <c r="V54" i="4"/>
  <c r="V21" i="4"/>
  <c r="W1" i="4"/>
  <c r="W9" i="4" l="1"/>
  <c r="W7" i="4"/>
  <c r="W16" i="4"/>
  <c r="W27" i="4"/>
  <c r="W12" i="4"/>
  <c r="W20" i="4"/>
  <c r="W8" i="4"/>
  <c r="W30" i="4"/>
  <c r="W6" i="4"/>
  <c r="W41" i="4"/>
  <c r="W53" i="4"/>
  <c r="W65" i="4"/>
  <c r="W77" i="4"/>
  <c r="W3" i="4"/>
  <c r="W5" i="4"/>
  <c r="W23" i="4"/>
  <c r="W28" i="4"/>
  <c r="W45" i="4"/>
  <c r="W11" i="4"/>
  <c r="W17" i="4"/>
  <c r="W33" i="4"/>
  <c r="W2" i="4"/>
  <c r="W25" i="4"/>
  <c r="W36" i="4"/>
  <c r="W38" i="4"/>
  <c r="W35" i="4"/>
  <c r="W59" i="4"/>
  <c r="W19" i="4"/>
  <c r="W24" i="4"/>
  <c r="W51" i="4"/>
  <c r="W60" i="4"/>
  <c r="W74" i="4"/>
  <c r="W39" i="4"/>
  <c r="W61" i="4"/>
  <c r="W75" i="4"/>
  <c r="W13" i="4"/>
  <c r="W34" i="4"/>
  <c r="W52" i="4"/>
  <c r="W66" i="4"/>
  <c r="W80" i="4"/>
  <c r="W32" i="4"/>
  <c r="W46" i="4"/>
  <c r="W47" i="4"/>
  <c r="W72" i="4"/>
  <c r="W14" i="4"/>
  <c r="W49" i="4"/>
  <c r="W58" i="4"/>
  <c r="W31" i="4"/>
  <c r="W43" i="4"/>
  <c r="W56" i="4"/>
  <c r="W71" i="4"/>
  <c r="W78" i="4"/>
  <c r="W42" i="4"/>
  <c r="W68" i="4"/>
  <c r="W26" i="4"/>
  <c r="W50" i="4"/>
  <c r="W54" i="4"/>
  <c r="W63" i="4"/>
  <c r="W10" i="4"/>
  <c r="W57" i="4"/>
  <c r="W67" i="4"/>
  <c r="W70" i="4"/>
  <c r="W73" i="4"/>
  <c r="W18" i="4"/>
  <c r="W21" i="4"/>
  <c r="W4" i="4"/>
  <c r="W15" i="4"/>
  <c r="W37" i="4"/>
  <c r="W55" i="4"/>
  <c r="W29" i="4"/>
  <c r="W44" i="4"/>
  <c r="W48" i="4"/>
  <c r="W81" i="4"/>
  <c r="W84" i="4"/>
  <c r="W40" i="4"/>
  <c r="W76" i="4"/>
  <c r="W83" i="4"/>
  <c r="W64" i="4"/>
  <c r="W69" i="4"/>
  <c r="W22" i="4"/>
  <c r="W82" i="4"/>
  <c r="W85" i="4"/>
  <c r="W62" i="4"/>
  <c r="W79" i="4"/>
  <c r="X1" i="4"/>
  <c r="X4" i="4" l="1"/>
  <c r="X16" i="4"/>
  <c r="X2" i="4"/>
  <c r="X11" i="4"/>
  <c r="X22" i="4"/>
  <c r="X34" i="4"/>
  <c r="X7" i="4"/>
  <c r="X3" i="4"/>
  <c r="X17" i="4"/>
  <c r="X25" i="4"/>
  <c r="X37" i="4"/>
  <c r="X15" i="4"/>
  <c r="X48" i="4"/>
  <c r="X60" i="4"/>
  <c r="X72" i="4"/>
  <c r="X29" i="4"/>
  <c r="X35" i="4"/>
  <c r="X40" i="4"/>
  <c r="X13" i="4"/>
  <c r="X27" i="4"/>
  <c r="X46" i="4"/>
  <c r="X20" i="4"/>
  <c r="X45" i="4"/>
  <c r="X52" i="4"/>
  <c r="X18" i="4"/>
  <c r="X21" i="4"/>
  <c r="X42" i="4"/>
  <c r="X49" i="4"/>
  <c r="X54" i="4"/>
  <c r="X8" i="4"/>
  <c r="X26" i="4"/>
  <c r="X41" i="4"/>
  <c r="X19" i="4"/>
  <c r="X24" i="4"/>
  <c r="X28" i="4"/>
  <c r="X47" i="4"/>
  <c r="X55" i="4"/>
  <c r="X69" i="4"/>
  <c r="X82" i="4"/>
  <c r="X5" i="4"/>
  <c r="X32" i="4"/>
  <c r="X56" i="4"/>
  <c r="X70" i="4"/>
  <c r="X9" i="4"/>
  <c r="X39" i="4"/>
  <c r="X61" i="4"/>
  <c r="X75" i="4"/>
  <c r="X85" i="4"/>
  <c r="X12" i="4"/>
  <c r="X66" i="4"/>
  <c r="X6" i="4"/>
  <c r="X23" i="4"/>
  <c r="X44" i="4"/>
  <c r="X62" i="4"/>
  <c r="X64" i="4"/>
  <c r="X14" i="4"/>
  <c r="X53" i="4"/>
  <c r="X58" i="4"/>
  <c r="X31" i="4"/>
  <c r="X43" i="4"/>
  <c r="X71" i="4"/>
  <c r="X68" i="4"/>
  <c r="X74" i="4"/>
  <c r="X38" i="4"/>
  <c r="X65" i="4"/>
  <c r="X63" i="4"/>
  <c r="X76" i="4"/>
  <c r="X33" i="4"/>
  <c r="X81" i="4"/>
  <c r="X80" i="4"/>
  <c r="X84" i="4"/>
  <c r="X51" i="4"/>
  <c r="X57" i="4"/>
  <c r="X77" i="4"/>
  <c r="X30" i="4"/>
  <c r="X36" i="4"/>
  <c r="X78" i="4"/>
  <c r="X83" i="4"/>
  <c r="X79" i="4"/>
  <c r="X50" i="4"/>
  <c r="X73" i="4"/>
  <c r="X10" i="4"/>
  <c r="X59" i="4"/>
  <c r="X67" i="4"/>
  <c r="Y1" i="4"/>
  <c r="Y11" i="4" l="1"/>
  <c r="Y6" i="4"/>
  <c r="Y29" i="4"/>
  <c r="Y2" i="4"/>
  <c r="Y16" i="4"/>
  <c r="Y22" i="4"/>
  <c r="Y12" i="4"/>
  <c r="Y20" i="4"/>
  <c r="Y32" i="4"/>
  <c r="Y3" i="4"/>
  <c r="Y9" i="4"/>
  <c r="Y18" i="4"/>
  <c r="Y43" i="4"/>
  <c r="Y55" i="4"/>
  <c r="Y67" i="4"/>
  <c r="Y79" i="4"/>
  <c r="Y36" i="4"/>
  <c r="Y34" i="4"/>
  <c r="Y41" i="4"/>
  <c r="Y13" i="4"/>
  <c r="Y17" i="4"/>
  <c r="Y39" i="4"/>
  <c r="Y7" i="4"/>
  <c r="Y31" i="4"/>
  <c r="Y33" i="4"/>
  <c r="Y63" i="4"/>
  <c r="Y4" i="4"/>
  <c r="Y15" i="4"/>
  <c r="Y37" i="4"/>
  <c r="Y8" i="4"/>
  <c r="Y26" i="4"/>
  <c r="Y50" i="4"/>
  <c r="Y64" i="4"/>
  <c r="Y78" i="4"/>
  <c r="Y30" i="4"/>
  <c r="Y40" i="4"/>
  <c r="Y46" i="4"/>
  <c r="Y51" i="4"/>
  <c r="Y65" i="4"/>
  <c r="Y74" i="4"/>
  <c r="Y5" i="4"/>
  <c r="Y56" i="4"/>
  <c r="Y70" i="4"/>
  <c r="Y24" i="4"/>
  <c r="Y28" i="4"/>
  <c r="Y52" i="4"/>
  <c r="Y75" i="4"/>
  <c r="Y80" i="4"/>
  <c r="Y84" i="4"/>
  <c r="Y27" i="4"/>
  <c r="Y48" i="4"/>
  <c r="Y69" i="4"/>
  <c r="Y23" i="4"/>
  <c r="Y44" i="4"/>
  <c r="Y49" i="4"/>
  <c r="Y60" i="4"/>
  <c r="Y62" i="4"/>
  <c r="Y14" i="4"/>
  <c r="Y53" i="4"/>
  <c r="Y58" i="4"/>
  <c r="Y35" i="4"/>
  <c r="Y42" i="4"/>
  <c r="Y71" i="4"/>
  <c r="Y25" i="4"/>
  <c r="Y38" i="4"/>
  <c r="Y54" i="4"/>
  <c r="Y61" i="4"/>
  <c r="Y10" i="4"/>
  <c r="Y57" i="4"/>
  <c r="Y59" i="4"/>
  <c r="Y73" i="4"/>
  <c r="Y21" i="4"/>
  <c r="Y81" i="4"/>
  <c r="Y82" i="4"/>
  <c r="Y83" i="4"/>
  <c r="Y85" i="4"/>
  <c r="Y72" i="4"/>
  <c r="Y19" i="4"/>
  <c r="Y68" i="4"/>
  <c r="Y77" i="4"/>
  <c r="Y45" i="4"/>
  <c r="Y66" i="4"/>
  <c r="Y76" i="4"/>
  <c r="Y47" i="4"/>
  <c r="Z1" i="4"/>
  <c r="Z6" i="4" l="1"/>
  <c r="Z18" i="4"/>
  <c r="Z15" i="4"/>
  <c r="Z24" i="4"/>
  <c r="Z36" i="4"/>
  <c r="Z11" i="4"/>
  <c r="Z7" i="4"/>
  <c r="Z27" i="4"/>
  <c r="Z12" i="4"/>
  <c r="Z23" i="4"/>
  <c r="Z38" i="4"/>
  <c r="Z50" i="4"/>
  <c r="Z62" i="4"/>
  <c r="Z74" i="4"/>
  <c r="Z44" i="4"/>
  <c r="Z5" i="4"/>
  <c r="Z9" i="4"/>
  <c r="Z28" i="4"/>
  <c r="Z45" i="4"/>
  <c r="Z34" i="4"/>
  <c r="Z10" i="4"/>
  <c r="Z14" i="4"/>
  <c r="Z43" i="4"/>
  <c r="Z58" i="4"/>
  <c r="Z21" i="4"/>
  <c r="Z35" i="4"/>
  <c r="Z42" i="4"/>
  <c r="Z4" i="4"/>
  <c r="Z37" i="4"/>
  <c r="Z41" i="4"/>
  <c r="Z48" i="4"/>
  <c r="Z59" i="4"/>
  <c r="Z73" i="4"/>
  <c r="Z84" i="4"/>
  <c r="Z19" i="4"/>
  <c r="Z22" i="4"/>
  <c r="Z47" i="4"/>
  <c r="Z60" i="4"/>
  <c r="Z69" i="4"/>
  <c r="Z16" i="4"/>
  <c r="Z30" i="4"/>
  <c r="Z32" i="4"/>
  <c r="Z40" i="4"/>
  <c r="Z46" i="4"/>
  <c r="Z51" i="4"/>
  <c r="Z65" i="4"/>
  <c r="Z79" i="4"/>
  <c r="Z55" i="4"/>
  <c r="Z81" i="4"/>
  <c r="Z82" i="4"/>
  <c r="Z83" i="4"/>
  <c r="Z85" i="4"/>
  <c r="Z66" i="4"/>
  <c r="Z72" i="4"/>
  <c r="Z64" i="4"/>
  <c r="Z3" i="4"/>
  <c r="Z49" i="4"/>
  <c r="Z56" i="4"/>
  <c r="Z31" i="4"/>
  <c r="Z53" i="4"/>
  <c r="Z2" i="4"/>
  <c r="Z13" i="4"/>
  <c r="Z39" i="4"/>
  <c r="Z68" i="4"/>
  <c r="Z25" i="4"/>
  <c r="Z29" i="4"/>
  <c r="Z67" i="4"/>
  <c r="Z76" i="4"/>
  <c r="Z33" i="4"/>
  <c r="Z57" i="4"/>
  <c r="Z54" i="4"/>
  <c r="Z70" i="4"/>
  <c r="Z63" i="4"/>
  <c r="Z77" i="4"/>
  <c r="Z20" i="4"/>
  <c r="Z52" i="4"/>
  <c r="Z8" i="4"/>
  <c r="Z26" i="4"/>
  <c r="Z78" i="4"/>
  <c r="Z75" i="4"/>
  <c r="Z17" i="4"/>
  <c r="Z80" i="4"/>
  <c r="Z61" i="4"/>
  <c r="Z71" i="4"/>
  <c r="AA1" i="4"/>
  <c r="AA13" i="4" l="1"/>
  <c r="AA10" i="4"/>
  <c r="AA19" i="4"/>
  <c r="AA31" i="4"/>
  <c r="AA6" i="4"/>
  <c r="AA15" i="4"/>
  <c r="AA24" i="4"/>
  <c r="AA2" i="4"/>
  <c r="AA16" i="4"/>
  <c r="AA22" i="4"/>
  <c r="AA34" i="4"/>
  <c r="AA33" i="4"/>
  <c r="AA35" i="4"/>
  <c r="AA36" i="4"/>
  <c r="AA37" i="4"/>
  <c r="AA45" i="4"/>
  <c r="AA57" i="4"/>
  <c r="AA69" i="4"/>
  <c r="AA14" i="4"/>
  <c r="AA18" i="4"/>
  <c r="AA21" i="4"/>
  <c r="AA30" i="4"/>
  <c r="AA39" i="4"/>
  <c r="AA7" i="4"/>
  <c r="AA20" i="4"/>
  <c r="AA23" i="4"/>
  <c r="AA40" i="4"/>
  <c r="AA5" i="4"/>
  <c r="AA9" i="4"/>
  <c r="AA32" i="4"/>
  <c r="AA46" i="4"/>
  <c r="AA51" i="4"/>
  <c r="AA3" i="4"/>
  <c r="AA29" i="4"/>
  <c r="AA53" i="4"/>
  <c r="AA42" i="4"/>
  <c r="AA49" i="4"/>
  <c r="AA54" i="4"/>
  <c r="AA68" i="4"/>
  <c r="AA8" i="4"/>
  <c r="AA12" i="4"/>
  <c r="AA26" i="4"/>
  <c r="AA28" i="4"/>
  <c r="AA55" i="4"/>
  <c r="AA64" i="4"/>
  <c r="AA47" i="4"/>
  <c r="AA60" i="4"/>
  <c r="AA74" i="4"/>
  <c r="AA82" i="4"/>
  <c r="AA4" i="4"/>
  <c r="AA17" i="4"/>
  <c r="AA52" i="4"/>
  <c r="AA75" i="4"/>
  <c r="AA27" i="4"/>
  <c r="AA48" i="4"/>
  <c r="AA66" i="4"/>
  <c r="AA72" i="4"/>
  <c r="AA79" i="4"/>
  <c r="AA44" i="4"/>
  <c r="AA62" i="4"/>
  <c r="AA11" i="4"/>
  <c r="AA43" i="4"/>
  <c r="AA56" i="4"/>
  <c r="AA58" i="4"/>
  <c r="AA50" i="4"/>
  <c r="AA65" i="4"/>
  <c r="AA61" i="4"/>
  <c r="AA63" i="4"/>
  <c r="AA70" i="4"/>
  <c r="AA59" i="4"/>
  <c r="AA67" i="4"/>
  <c r="AA73" i="4"/>
  <c r="AA76" i="4"/>
  <c r="AA81" i="4"/>
  <c r="AA84" i="4"/>
  <c r="AA25" i="4"/>
  <c r="AA77" i="4"/>
  <c r="AA41" i="4"/>
  <c r="AA71" i="4"/>
  <c r="AA38" i="4"/>
  <c r="AA85" i="4"/>
  <c r="AA80" i="4"/>
  <c r="AA78" i="4"/>
  <c r="AA83" i="4"/>
  <c r="AB1" i="4"/>
  <c r="AB8" i="4" l="1"/>
  <c r="AB5" i="4"/>
  <c r="AB26" i="4"/>
  <c r="AB10" i="4"/>
  <c r="AB19" i="4"/>
  <c r="AB11" i="4"/>
  <c r="AB29" i="4"/>
  <c r="AB28" i="4"/>
  <c r="AB30" i="4"/>
  <c r="AB31" i="4"/>
  <c r="AB32" i="4"/>
  <c r="AB34" i="4"/>
  <c r="AB40" i="4"/>
  <c r="AB52" i="4"/>
  <c r="AB64" i="4"/>
  <c r="AB76" i="4"/>
  <c r="AB16" i="4"/>
  <c r="AB24" i="4"/>
  <c r="AB48" i="4"/>
  <c r="AB3" i="4"/>
  <c r="AB35" i="4"/>
  <c r="AB49" i="4"/>
  <c r="AB47" i="4"/>
  <c r="AB44" i="4"/>
  <c r="AB62" i="4"/>
  <c r="AB33" i="4"/>
  <c r="AB43" i="4"/>
  <c r="AB15" i="4"/>
  <c r="AB21" i="4"/>
  <c r="AB63" i="4"/>
  <c r="AB77" i="4"/>
  <c r="AB4" i="4"/>
  <c r="AB41" i="4"/>
  <c r="AB50" i="4"/>
  <c r="AB59" i="4"/>
  <c r="AB73" i="4"/>
  <c r="AB12" i="4"/>
  <c r="AB22" i="4"/>
  <c r="AB55" i="4"/>
  <c r="AB69" i="4"/>
  <c r="AB78" i="4"/>
  <c r="AB37" i="4"/>
  <c r="AB57" i="4"/>
  <c r="AB67" i="4"/>
  <c r="AB20" i="4"/>
  <c r="AB36" i="4"/>
  <c r="AB45" i="4"/>
  <c r="AB6" i="4"/>
  <c r="AB17" i="4"/>
  <c r="AB75" i="4"/>
  <c r="AB80" i="4"/>
  <c r="AB23" i="4"/>
  <c r="AB27" i="4"/>
  <c r="AB60" i="4"/>
  <c r="AB66" i="4"/>
  <c r="AB72" i="4"/>
  <c r="AB14" i="4"/>
  <c r="AB2" i="4"/>
  <c r="AB13" i="4"/>
  <c r="AB39" i="4"/>
  <c r="AB68" i="4"/>
  <c r="AB71" i="4"/>
  <c r="AB25" i="4"/>
  <c r="AB38" i="4"/>
  <c r="AB51" i="4"/>
  <c r="AB54" i="4"/>
  <c r="AB7" i="4"/>
  <c r="AB18" i="4"/>
  <c r="AB61" i="4"/>
  <c r="AB70" i="4"/>
  <c r="AB65" i="4"/>
  <c r="AB74" i="4"/>
  <c r="AB81" i="4"/>
  <c r="AB84" i="4"/>
  <c r="AB58" i="4"/>
  <c r="AB9" i="4"/>
  <c r="AB46" i="4"/>
  <c r="AB83" i="4"/>
  <c r="AB42" i="4"/>
  <c r="AB53" i="4"/>
  <c r="AB56" i="4"/>
  <c r="AB79" i="4"/>
  <c r="AB82" i="4"/>
  <c r="AB85" i="4"/>
  <c r="AC1" i="4"/>
  <c r="AC3" i="4" l="1"/>
  <c r="AC15" i="4"/>
  <c r="AC14" i="4"/>
  <c r="AC21" i="4"/>
  <c r="AC33" i="4"/>
  <c r="AC5" i="4"/>
  <c r="AC6" i="4"/>
  <c r="AC24" i="4"/>
  <c r="AC36" i="4"/>
  <c r="AC4" i="4"/>
  <c r="AC25" i="4"/>
  <c r="AC26" i="4"/>
  <c r="AC27" i="4"/>
  <c r="AC29" i="4"/>
  <c r="AC47" i="4"/>
  <c r="AC59" i="4"/>
  <c r="AC71" i="4"/>
  <c r="AC10" i="4"/>
  <c r="AC12" i="4"/>
  <c r="AC37" i="4"/>
  <c r="AC43" i="4"/>
  <c r="AC44" i="4"/>
  <c r="AC16" i="4"/>
  <c r="AC22" i="4"/>
  <c r="AC30" i="4"/>
  <c r="AC40" i="4"/>
  <c r="AC55" i="4"/>
  <c r="AC23" i="4"/>
  <c r="AC38" i="4"/>
  <c r="AC57" i="4"/>
  <c r="AC7" i="4"/>
  <c r="AC11" i="4"/>
  <c r="AC18" i="4"/>
  <c r="AC31" i="4"/>
  <c r="AC35" i="4"/>
  <c r="AC58" i="4"/>
  <c r="AC72" i="4"/>
  <c r="AC81" i="4"/>
  <c r="AC42" i="4"/>
  <c r="AC48" i="4"/>
  <c r="AC54" i="4"/>
  <c r="AC68" i="4"/>
  <c r="AC8" i="4"/>
  <c r="AC19" i="4"/>
  <c r="AC28" i="4"/>
  <c r="AC41" i="4"/>
  <c r="AC50" i="4"/>
  <c r="AC64" i="4"/>
  <c r="AC73" i="4"/>
  <c r="AC84" i="4"/>
  <c r="AC61" i="4"/>
  <c r="AC70" i="4"/>
  <c r="AC76" i="4"/>
  <c r="AC9" i="4"/>
  <c r="AC46" i="4"/>
  <c r="AC20" i="4"/>
  <c r="AC45" i="4"/>
  <c r="AC52" i="4"/>
  <c r="AC69" i="4"/>
  <c r="AC17" i="4"/>
  <c r="AC75" i="4"/>
  <c r="AC49" i="4"/>
  <c r="AC60" i="4"/>
  <c r="AC62" i="4"/>
  <c r="AC66" i="4"/>
  <c r="AC34" i="4"/>
  <c r="AC53" i="4"/>
  <c r="AC56" i="4"/>
  <c r="AC65" i="4"/>
  <c r="AC51" i="4"/>
  <c r="AC63" i="4"/>
  <c r="AC39" i="4"/>
  <c r="AC80" i="4"/>
  <c r="AC85" i="4"/>
  <c r="AC13" i="4"/>
  <c r="AC74" i="4"/>
  <c r="AC77" i="4"/>
  <c r="AC32" i="4"/>
  <c r="AC78" i="4"/>
  <c r="AC83" i="4"/>
  <c r="AC79" i="4"/>
  <c r="AC67" i="4"/>
  <c r="AC82" i="4"/>
  <c r="AC2" i="4"/>
  <c r="AD1" i="4"/>
  <c r="AD10" i="4" l="1"/>
  <c r="AD9" i="4"/>
  <c r="AD28" i="4"/>
  <c r="AD14" i="4"/>
  <c r="AD21" i="4"/>
  <c r="AD15" i="4"/>
  <c r="AD19" i="4"/>
  <c r="AD31" i="4"/>
  <c r="AD7" i="4"/>
  <c r="AD13" i="4"/>
  <c r="AD24" i="4"/>
  <c r="AD42" i="4"/>
  <c r="AD54" i="4"/>
  <c r="AD66" i="4"/>
  <c r="AD78" i="4"/>
  <c r="AD8" i="4"/>
  <c r="AD38" i="4"/>
  <c r="AD18" i="4"/>
  <c r="AD29" i="4"/>
  <c r="AD39" i="4"/>
  <c r="AD12" i="4"/>
  <c r="AD41" i="4"/>
  <c r="AD50" i="4"/>
  <c r="AD17" i="4"/>
  <c r="AD25" i="4"/>
  <c r="AD27" i="4"/>
  <c r="AD52" i="4"/>
  <c r="AD61" i="4"/>
  <c r="AD11" i="4"/>
  <c r="AD33" i="4"/>
  <c r="AD43" i="4"/>
  <c r="AD53" i="4"/>
  <c r="AD67" i="4"/>
  <c r="AD37" i="4"/>
  <c r="AD49" i="4"/>
  <c r="AD63" i="4"/>
  <c r="AD4" i="4"/>
  <c r="AD26" i="4"/>
  <c r="AD48" i="4"/>
  <c r="AD59" i="4"/>
  <c r="AD68" i="4"/>
  <c r="AD51" i="4"/>
  <c r="AD73" i="4"/>
  <c r="AD32" i="4"/>
  <c r="AD47" i="4"/>
  <c r="AD36" i="4"/>
  <c r="AD46" i="4"/>
  <c r="AD6" i="4"/>
  <c r="AD20" i="4"/>
  <c r="AD45" i="4"/>
  <c r="AD64" i="4"/>
  <c r="AD69" i="4"/>
  <c r="AD3" i="4"/>
  <c r="AD23" i="4"/>
  <c r="AD44" i="4"/>
  <c r="AD72" i="4"/>
  <c r="AD75" i="4"/>
  <c r="AD5" i="4"/>
  <c r="AD16" i="4"/>
  <c r="AD22" i="4"/>
  <c r="AD30" i="4"/>
  <c r="AD40" i="4"/>
  <c r="AD58" i="4"/>
  <c r="AD34" i="4"/>
  <c r="AD56" i="4"/>
  <c r="AD74" i="4"/>
  <c r="AD2" i="4"/>
  <c r="AD77" i="4"/>
  <c r="AD65" i="4"/>
  <c r="AD82" i="4"/>
  <c r="AD57" i="4"/>
  <c r="AD70" i="4"/>
  <c r="AD80" i="4"/>
  <c r="AD85" i="4"/>
  <c r="AD35" i="4"/>
  <c r="AD60" i="4"/>
  <c r="AD55" i="4"/>
  <c r="AD81" i="4"/>
  <c r="AD84" i="4"/>
  <c r="AD76" i="4"/>
  <c r="AD71" i="4"/>
  <c r="AD83" i="4"/>
  <c r="AD79" i="4"/>
  <c r="AD62" i="4"/>
  <c r="AE1" i="4"/>
  <c r="AE5" i="4" l="1"/>
  <c r="AE17" i="4"/>
  <c r="AE4" i="4"/>
  <c r="AE18" i="4"/>
  <c r="AE23" i="4"/>
  <c r="AE35" i="4"/>
  <c r="AE9" i="4"/>
  <c r="AE10" i="4"/>
  <c r="AE26" i="4"/>
  <c r="AE16" i="4"/>
  <c r="AE19" i="4"/>
  <c r="AE49" i="4"/>
  <c r="AE61" i="4"/>
  <c r="AE73" i="4"/>
  <c r="AE25" i="4"/>
  <c r="AE31" i="4"/>
  <c r="AE47" i="4"/>
  <c r="AE30" i="4"/>
  <c r="AE36" i="4"/>
  <c r="AE48" i="4"/>
  <c r="AE8" i="4"/>
  <c r="AE28" i="4"/>
  <c r="AE2" i="4"/>
  <c r="AE6" i="4"/>
  <c r="AE20" i="4"/>
  <c r="AE45" i="4"/>
  <c r="AE56" i="4"/>
  <c r="AE3" i="4"/>
  <c r="AE14" i="4"/>
  <c r="AE44" i="4"/>
  <c r="AE7" i="4"/>
  <c r="AE62" i="4"/>
  <c r="AE76" i="4"/>
  <c r="AE83" i="4"/>
  <c r="AE24" i="4"/>
  <c r="AE58" i="4"/>
  <c r="AE72" i="4"/>
  <c r="AE37" i="4"/>
  <c r="AE42" i="4"/>
  <c r="AE54" i="4"/>
  <c r="AE63" i="4"/>
  <c r="AE77" i="4"/>
  <c r="AE15" i="4"/>
  <c r="AE21" i="4"/>
  <c r="AE33" i="4"/>
  <c r="AE59" i="4"/>
  <c r="AE65" i="4"/>
  <c r="AE55" i="4"/>
  <c r="AE57" i="4"/>
  <c r="AE67" i="4"/>
  <c r="AE70" i="4"/>
  <c r="AE32" i="4"/>
  <c r="AE46" i="4"/>
  <c r="AE52" i="4"/>
  <c r="AE27" i="4"/>
  <c r="AE64" i="4"/>
  <c r="AE69" i="4"/>
  <c r="AE41" i="4"/>
  <c r="AE60" i="4"/>
  <c r="AE22" i="4"/>
  <c r="AE40" i="4"/>
  <c r="AE50" i="4"/>
  <c r="AE53" i="4"/>
  <c r="AE13" i="4"/>
  <c r="AE39" i="4"/>
  <c r="AE71" i="4"/>
  <c r="AE29" i="4"/>
  <c r="AE38" i="4"/>
  <c r="AE34" i="4"/>
  <c r="AE12" i="4"/>
  <c r="AE51" i="4"/>
  <c r="AE82" i="4"/>
  <c r="AE80" i="4"/>
  <c r="AE85" i="4"/>
  <c r="AE68" i="4"/>
  <c r="AE74" i="4"/>
  <c r="AE66" i="4"/>
  <c r="AE81" i="4"/>
  <c r="AE84" i="4"/>
  <c r="AE78" i="4"/>
  <c r="AE75" i="4"/>
  <c r="AE11" i="4"/>
  <c r="AE43" i="4"/>
  <c r="AE79" i="4"/>
  <c r="AF1" i="4"/>
  <c r="AF12" i="4" l="1"/>
  <c r="AF13" i="4"/>
  <c r="AF30" i="4"/>
  <c r="AF4" i="4"/>
  <c r="AF18" i="4"/>
  <c r="AF23" i="4"/>
  <c r="AF5" i="4"/>
  <c r="AF14" i="4"/>
  <c r="AF21" i="4"/>
  <c r="AF33" i="4"/>
  <c r="AF10" i="4"/>
  <c r="AF20" i="4"/>
  <c r="AF44" i="4"/>
  <c r="AF56" i="4"/>
  <c r="AF68" i="4"/>
  <c r="AF80" i="4"/>
  <c r="AF2" i="4"/>
  <c r="AF6" i="4"/>
  <c r="AF32" i="4"/>
  <c r="AF42" i="4"/>
  <c r="AF16" i="4"/>
  <c r="AF37" i="4"/>
  <c r="AF43" i="4"/>
  <c r="AF19" i="4"/>
  <c r="AF26" i="4"/>
  <c r="AF48" i="4"/>
  <c r="AF54" i="4"/>
  <c r="AF39" i="4"/>
  <c r="AF46" i="4"/>
  <c r="AF51" i="4"/>
  <c r="AF65" i="4"/>
  <c r="AF27" i="4"/>
  <c r="AF29" i="4"/>
  <c r="AF38" i="4"/>
  <c r="AF3" i="4"/>
  <c r="AF31" i="4"/>
  <c r="AF57" i="4"/>
  <c r="AF71" i="4"/>
  <c r="AF11" i="4"/>
  <c r="AF15" i="4"/>
  <c r="AF35" i="4"/>
  <c r="AF53" i="4"/>
  <c r="AF67" i="4"/>
  <c r="AF24" i="4"/>
  <c r="AF49" i="4"/>
  <c r="AF58" i="4"/>
  <c r="AF72" i="4"/>
  <c r="AF81" i="4"/>
  <c r="AF7" i="4"/>
  <c r="AF63" i="4"/>
  <c r="AF76" i="4"/>
  <c r="AF9" i="4"/>
  <c r="AF47" i="4"/>
  <c r="AF55" i="4"/>
  <c r="AF70" i="4"/>
  <c r="AF36" i="4"/>
  <c r="AF17" i="4"/>
  <c r="AF45" i="4"/>
  <c r="AF52" i="4"/>
  <c r="AF8" i="4"/>
  <c r="AF62" i="4"/>
  <c r="AF66" i="4"/>
  <c r="AF41" i="4"/>
  <c r="AF60" i="4"/>
  <c r="AF34" i="4"/>
  <c r="AF74" i="4"/>
  <c r="AF25" i="4"/>
  <c r="AF77" i="4"/>
  <c r="AF79" i="4"/>
  <c r="AF82" i="4"/>
  <c r="AF40" i="4"/>
  <c r="AF85" i="4"/>
  <c r="AF61" i="4"/>
  <c r="AF64" i="4"/>
  <c r="AF69" i="4"/>
  <c r="AF22" i="4"/>
  <c r="AF50" i="4"/>
  <c r="AF73" i="4"/>
  <c r="AF78" i="4"/>
  <c r="AF28" i="4"/>
  <c r="AF59" i="4"/>
  <c r="AF83" i="4"/>
  <c r="AF75" i="4"/>
  <c r="AF84" i="4"/>
  <c r="AG1" i="4"/>
  <c r="AG7" i="4" l="1"/>
  <c r="AG8" i="4"/>
  <c r="AG25" i="4"/>
  <c r="AG37" i="4"/>
  <c r="AG13" i="4"/>
  <c r="AG9" i="4"/>
  <c r="AG28" i="4"/>
  <c r="AG39" i="4"/>
  <c r="AG51" i="4"/>
  <c r="AG63" i="4"/>
  <c r="AG75" i="4"/>
  <c r="AG4" i="4"/>
  <c r="AG22" i="4"/>
  <c r="AG46" i="4"/>
  <c r="AG12" i="4"/>
  <c r="AG14" i="4"/>
  <c r="AG21" i="4"/>
  <c r="AG24" i="4"/>
  <c r="AG38" i="4"/>
  <c r="AG42" i="4"/>
  <c r="AG49" i="4"/>
  <c r="AG34" i="4"/>
  <c r="AG36" i="4"/>
  <c r="AG60" i="4"/>
  <c r="AG17" i="4"/>
  <c r="AG23" i="4"/>
  <c r="AG45" i="4"/>
  <c r="AG18" i="4"/>
  <c r="AG27" i="4"/>
  <c r="AG29" i="4"/>
  <c r="AG44" i="4"/>
  <c r="AG52" i="4"/>
  <c r="AG66" i="4"/>
  <c r="AG80" i="4"/>
  <c r="AG85" i="4"/>
  <c r="AG33" i="4"/>
  <c r="AG43" i="4"/>
  <c r="AG62" i="4"/>
  <c r="AG76" i="4"/>
  <c r="AG11" i="4"/>
  <c r="AG15" i="4"/>
  <c r="AG35" i="4"/>
  <c r="AG53" i="4"/>
  <c r="AG67" i="4"/>
  <c r="AG77" i="4"/>
  <c r="AG59" i="4"/>
  <c r="AG61" i="4"/>
  <c r="AG73" i="4"/>
  <c r="AG57" i="4"/>
  <c r="AG32" i="4"/>
  <c r="AG47" i="4"/>
  <c r="AG48" i="4"/>
  <c r="AG55" i="4"/>
  <c r="AG70" i="4"/>
  <c r="AG6" i="4"/>
  <c r="AG20" i="4"/>
  <c r="AG19" i="4"/>
  <c r="AG26" i="4"/>
  <c r="AG64" i="4"/>
  <c r="AG69" i="4"/>
  <c r="AG5" i="4"/>
  <c r="AG16" i="4"/>
  <c r="AG30" i="4"/>
  <c r="AG58" i="4"/>
  <c r="AG40" i="4"/>
  <c r="AG50" i="4"/>
  <c r="AG68" i="4"/>
  <c r="AG78" i="4"/>
  <c r="AG2" i="4"/>
  <c r="AG10" i="4"/>
  <c r="AG54" i="4"/>
  <c r="AG71" i="4"/>
  <c r="AG74" i="4"/>
  <c r="AG65" i="4"/>
  <c r="AG79" i="4"/>
  <c r="AG72" i="4"/>
  <c r="AG82" i="4"/>
  <c r="AG31" i="4"/>
  <c r="AG84" i="4"/>
  <c r="AG3" i="4"/>
  <c r="AG56" i="4"/>
  <c r="AG83" i="4"/>
  <c r="AG41" i="4"/>
  <c r="AG81" i="4"/>
  <c r="AH1" i="4"/>
  <c r="AH2" i="4" l="1"/>
  <c r="AH14" i="4"/>
  <c r="AH3" i="4"/>
  <c r="AH17" i="4"/>
  <c r="AH20" i="4"/>
  <c r="AH32" i="4"/>
  <c r="AH8" i="4"/>
  <c r="AH4" i="4"/>
  <c r="AH18" i="4"/>
  <c r="AH23" i="4"/>
  <c r="AH35" i="4"/>
  <c r="AH46" i="4"/>
  <c r="AH58" i="4"/>
  <c r="AH70" i="4"/>
  <c r="AH19" i="4"/>
  <c r="AH26" i="4"/>
  <c r="AH41" i="4"/>
  <c r="AH31" i="4"/>
  <c r="AH47" i="4"/>
  <c r="AH11" i="4"/>
  <c r="AH15" i="4"/>
  <c r="AH24" i="4"/>
  <c r="AH37" i="4"/>
  <c r="AH53" i="4"/>
  <c r="AH13" i="4"/>
  <c r="AH40" i="4"/>
  <c r="AH55" i="4"/>
  <c r="AH6" i="4"/>
  <c r="AH10" i="4"/>
  <c r="AH25" i="4"/>
  <c r="AH38" i="4"/>
  <c r="AH45" i="4"/>
  <c r="AH61" i="4"/>
  <c r="AH75" i="4"/>
  <c r="AH7" i="4"/>
  <c r="AH21" i="4"/>
  <c r="AH57" i="4"/>
  <c r="AH71" i="4"/>
  <c r="AH33" i="4"/>
  <c r="AH43" i="4"/>
  <c r="AH62" i="4"/>
  <c r="AH76" i="4"/>
  <c r="AH83" i="4"/>
  <c r="AH29" i="4"/>
  <c r="AH54" i="4"/>
  <c r="AH74" i="4"/>
  <c r="AH12" i="4"/>
  <c r="AH28" i="4"/>
  <c r="AH51" i="4"/>
  <c r="AH65" i="4"/>
  <c r="AH59" i="4"/>
  <c r="AH67" i="4"/>
  <c r="AH73" i="4"/>
  <c r="AH9" i="4"/>
  <c r="AH36" i="4"/>
  <c r="AH48" i="4"/>
  <c r="AH42" i="4"/>
  <c r="AH64" i="4"/>
  <c r="AH66" i="4"/>
  <c r="AH69" i="4"/>
  <c r="AH22" i="4"/>
  <c r="AH56" i="4"/>
  <c r="AH79" i="4"/>
  <c r="AH34" i="4"/>
  <c r="AH39" i="4"/>
  <c r="AH50" i="4"/>
  <c r="AH68" i="4"/>
  <c r="AH78" i="4"/>
  <c r="AH5" i="4"/>
  <c r="AH44" i="4"/>
  <c r="AH30" i="4"/>
  <c r="AH60" i="4"/>
  <c r="AH72" i="4"/>
  <c r="AH80" i="4"/>
  <c r="AH63" i="4"/>
  <c r="AH82" i="4"/>
  <c r="AH85" i="4"/>
  <c r="AH49" i="4"/>
  <c r="AH52" i="4"/>
  <c r="AH81" i="4"/>
  <c r="AH27" i="4"/>
  <c r="AH84" i="4"/>
  <c r="AH16" i="4"/>
  <c r="AH77" i="4"/>
  <c r="AI1" i="4"/>
  <c r="AI9" i="4" l="1"/>
  <c r="AI12" i="4"/>
  <c r="AI27" i="4"/>
  <c r="AI3" i="4"/>
  <c r="AI17" i="4"/>
  <c r="AI20" i="4"/>
  <c r="AI13" i="4"/>
  <c r="AI30" i="4"/>
  <c r="AI2" i="4"/>
  <c r="AI11" i="4"/>
  <c r="AI41" i="4"/>
  <c r="AI53" i="4"/>
  <c r="AI65" i="4"/>
  <c r="AI77" i="4"/>
  <c r="AI33" i="4"/>
  <c r="AI6" i="4"/>
  <c r="AI8" i="4"/>
  <c r="AI10" i="4"/>
  <c r="AI25" i="4"/>
  <c r="AI42" i="4"/>
  <c r="AI4" i="4"/>
  <c r="AI35" i="4"/>
  <c r="AI43" i="4"/>
  <c r="AI22" i="4"/>
  <c r="AI32" i="4"/>
  <c r="AI50" i="4"/>
  <c r="AI64" i="4"/>
  <c r="AI34" i="4"/>
  <c r="AI36" i="4"/>
  <c r="AI39" i="4"/>
  <c r="AI14" i="4"/>
  <c r="AI23" i="4"/>
  <c r="AI56" i="4"/>
  <c r="AI70" i="4"/>
  <c r="AI79" i="4"/>
  <c r="AI29" i="4"/>
  <c r="AI31" i="4"/>
  <c r="AI44" i="4"/>
  <c r="AI52" i="4"/>
  <c r="AI66" i="4"/>
  <c r="AI7" i="4"/>
  <c r="AI21" i="4"/>
  <c r="AI57" i="4"/>
  <c r="AI71" i="4"/>
  <c r="AI18" i="4"/>
  <c r="AI38" i="4"/>
  <c r="AI68" i="4"/>
  <c r="AI78" i="4"/>
  <c r="AI63" i="4"/>
  <c r="AI28" i="4"/>
  <c r="AI51" i="4"/>
  <c r="AI61" i="4"/>
  <c r="AI76" i="4"/>
  <c r="AI59" i="4"/>
  <c r="AI67" i="4"/>
  <c r="AI73" i="4"/>
  <c r="AI46" i="4"/>
  <c r="AI47" i="4"/>
  <c r="AI55" i="4"/>
  <c r="AI49" i="4"/>
  <c r="AI19" i="4"/>
  <c r="AI26" i="4"/>
  <c r="AI62" i="4"/>
  <c r="AI72" i="4"/>
  <c r="AI75" i="4"/>
  <c r="AI5" i="4"/>
  <c r="AI16" i="4"/>
  <c r="AI60" i="4"/>
  <c r="AI40" i="4"/>
  <c r="AI83" i="4"/>
  <c r="AI24" i="4"/>
  <c r="AI54" i="4"/>
  <c r="AI48" i="4"/>
  <c r="AI80" i="4"/>
  <c r="AI45" i="4"/>
  <c r="AI74" i="4"/>
  <c r="AI82" i="4"/>
  <c r="AI85" i="4"/>
  <c r="AI15" i="4"/>
  <c r="AI37" i="4"/>
  <c r="AI81" i="4"/>
  <c r="AI69" i="4"/>
  <c r="AI84" i="4"/>
  <c r="AI58" i="4"/>
  <c r="AJ1" i="4"/>
  <c r="AJ4" i="4" l="1"/>
  <c r="E4" i="4" s="1"/>
  <c r="D4" i="4" s="1"/>
  <c r="AJ16" i="4"/>
  <c r="E16" i="4" s="1"/>
  <c r="D16" i="4" s="1"/>
  <c r="AJ7" i="4"/>
  <c r="E7" i="4" s="1"/>
  <c r="D7" i="4" s="1"/>
  <c r="AJ22" i="4"/>
  <c r="E22" i="4" s="1"/>
  <c r="D22" i="4" s="1"/>
  <c r="AJ34" i="4"/>
  <c r="E34" i="4" s="1"/>
  <c r="D34" i="4" s="1"/>
  <c r="AJ12" i="4"/>
  <c r="E12" i="4" s="1"/>
  <c r="D12" i="4" s="1"/>
  <c r="AJ8" i="4"/>
  <c r="E8" i="4" s="1"/>
  <c r="D8" i="4" s="1"/>
  <c r="AJ25" i="4"/>
  <c r="E25" i="4" s="1"/>
  <c r="D25" i="4" s="1"/>
  <c r="AJ37" i="4"/>
  <c r="E37" i="4" s="1"/>
  <c r="D37" i="4" s="1"/>
  <c r="AJ5" i="4"/>
  <c r="E5" i="4" s="1"/>
  <c r="D5" i="4" s="1"/>
  <c r="AJ21" i="4"/>
  <c r="E21" i="4" s="1"/>
  <c r="D21" i="4" s="1"/>
  <c r="AJ48" i="4"/>
  <c r="E48" i="4" s="1"/>
  <c r="D48" i="4" s="1"/>
  <c r="AJ60" i="4"/>
  <c r="E60" i="4" s="1"/>
  <c r="D60" i="4" s="1"/>
  <c r="AJ72" i="4"/>
  <c r="E72" i="4" s="1"/>
  <c r="D72" i="4" s="1"/>
  <c r="AJ15" i="4"/>
  <c r="E15" i="4" s="1"/>
  <c r="D15" i="4" s="1"/>
  <c r="AJ17" i="4"/>
  <c r="E17" i="4" s="1"/>
  <c r="D17" i="4" s="1"/>
  <c r="AJ27" i="4"/>
  <c r="E27" i="4" s="1"/>
  <c r="D27" i="4" s="1"/>
  <c r="AJ45" i="4"/>
  <c r="E45" i="4" s="1"/>
  <c r="D45" i="4" s="1"/>
  <c r="AJ32" i="4"/>
  <c r="E32" i="4" s="1"/>
  <c r="D32" i="4" s="1"/>
  <c r="AJ33" i="4"/>
  <c r="E33" i="4" s="1"/>
  <c r="D33" i="4" s="1"/>
  <c r="AJ9" i="4"/>
  <c r="E9" i="4" s="1"/>
  <c r="D9" i="4" s="1"/>
  <c r="AJ47" i="4"/>
  <c r="E47" i="4" s="1"/>
  <c r="D47" i="4" s="1"/>
  <c r="AJ59" i="4"/>
  <c r="E59" i="4" s="1"/>
  <c r="D59" i="4" s="1"/>
  <c r="AJ2" i="4"/>
  <c r="E2" i="4" s="1"/>
  <c r="D2" i="4" s="1"/>
  <c r="AJ20" i="4"/>
  <c r="E20" i="4" s="1"/>
  <c r="D20" i="4" s="1"/>
  <c r="AJ40" i="4"/>
  <c r="E40" i="4" s="1"/>
  <c r="D40" i="4" s="1"/>
  <c r="AJ46" i="4"/>
  <c r="E46" i="4" s="1"/>
  <c r="D46" i="4" s="1"/>
  <c r="AJ6" i="4"/>
  <c r="E6" i="4" s="1"/>
  <c r="D6" i="4" s="1"/>
  <c r="AJ10" i="4"/>
  <c r="E10" i="4" s="1"/>
  <c r="D10" i="4" s="1"/>
  <c r="AJ36" i="4"/>
  <c r="E36" i="4" s="1"/>
  <c r="D36" i="4" s="1"/>
  <c r="AJ39" i="4"/>
  <c r="E39" i="4" s="1"/>
  <c r="D39" i="4" s="1"/>
  <c r="AJ51" i="4"/>
  <c r="E51" i="4" s="1"/>
  <c r="D51" i="4" s="1"/>
  <c r="AJ65" i="4"/>
  <c r="E65" i="4" s="1"/>
  <c r="D65" i="4" s="1"/>
  <c r="AJ74" i="4"/>
  <c r="E74" i="4" s="1"/>
  <c r="D74" i="4" s="1"/>
  <c r="AJ82" i="4"/>
  <c r="E82" i="4" s="1"/>
  <c r="D82" i="4" s="1"/>
  <c r="AJ3" i="4"/>
  <c r="E3" i="4" s="1"/>
  <c r="D3" i="4" s="1"/>
  <c r="AJ18" i="4"/>
  <c r="E18" i="4" s="1"/>
  <c r="D18" i="4" s="1"/>
  <c r="AJ38" i="4"/>
  <c r="E38" i="4" s="1"/>
  <c r="D38" i="4" s="1"/>
  <c r="AJ61" i="4"/>
  <c r="E61" i="4" s="1"/>
  <c r="D61" i="4" s="1"/>
  <c r="AJ75" i="4"/>
  <c r="E75" i="4" s="1"/>
  <c r="D75" i="4" s="1"/>
  <c r="AJ29" i="4"/>
  <c r="E29" i="4" s="1"/>
  <c r="D29" i="4" s="1"/>
  <c r="AJ31" i="4"/>
  <c r="E31" i="4" s="1"/>
  <c r="D31" i="4" s="1"/>
  <c r="AJ44" i="4"/>
  <c r="E44" i="4" s="1"/>
  <c r="D44" i="4" s="1"/>
  <c r="AJ52" i="4"/>
  <c r="E52" i="4" s="1"/>
  <c r="D52" i="4" s="1"/>
  <c r="AJ66" i="4"/>
  <c r="E66" i="4" s="1"/>
  <c r="D66" i="4" s="1"/>
  <c r="AJ80" i="4"/>
  <c r="E80" i="4" s="1"/>
  <c r="D80" i="4" s="1"/>
  <c r="AJ85" i="4"/>
  <c r="E85" i="4" s="1"/>
  <c r="D85" i="4" s="1"/>
  <c r="AJ50" i="4"/>
  <c r="E50" i="4" s="1"/>
  <c r="D50" i="4" s="1"/>
  <c r="AJ71" i="4"/>
  <c r="E71" i="4" s="1"/>
  <c r="D71" i="4" s="1"/>
  <c r="AJ24" i="4"/>
  <c r="E24" i="4" s="1"/>
  <c r="D24" i="4" s="1"/>
  <c r="AJ54" i="4"/>
  <c r="E54" i="4" s="1"/>
  <c r="D54" i="4" s="1"/>
  <c r="AJ63" i="4"/>
  <c r="E63" i="4" s="1"/>
  <c r="D63" i="4" s="1"/>
  <c r="AJ28" i="4"/>
  <c r="E28" i="4" s="1"/>
  <c r="D28" i="4" s="1"/>
  <c r="AJ57" i="4"/>
  <c r="E57" i="4" s="1"/>
  <c r="D57" i="4" s="1"/>
  <c r="AJ67" i="4"/>
  <c r="E67" i="4" s="1"/>
  <c r="D67" i="4" s="1"/>
  <c r="AJ70" i="4"/>
  <c r="E70" i="4" s="1"/>
  <c r="D70" i="4" s="1"/>
  <c r="AJ73" i="4"/>
  <c r="E73" i="4" s="1"/>
  <c r="D73" i="4" s="1"/>
  <c r="AJ11" i="4"/>
  <c r="E11" i="4" s="1"/>
  <c r="D11" i="4" s="1"/>
  <c r="AJ35" i="4"/>
  <c r="E35" i="4" s="1"/>
  <c r="D35" i="4" s="1"/>
  <c r="AJ43" i="4"/>
  <c r="E43" i="4" s="1"/>
  <c r="D43" i="4" s="1"/>
  <c r="AJ42" i="4"/>
  <c r="E42" i="4" s="1"/>
  <c r="D42" i="4" s="1"/>
  <c r="AJ49" i="4"/>
  <c r="E49" i="4" s="1"/>
  <c r="D49" i="4" s="1"/>
  <c r="AJ30" i="4"/>
  <c r="E30" i="4" s="1"/>
  <c r="D30" i="4" s="1"/>
  <c r="AJ41" i="4"/>
  <c r="E41" i="4" s="1"/>
  <c r="D41" i="4" s="1"/>
  <c r="AJ58" i="4"/>
  <c r="E58" i="4" s="1"/>
  <c r="D58" i="4" s="1"/>
  <c r="AJ69" i="4"/>
  <c r="E69" i="4" s="1"/>
  <c r="D69" i="4" s="1"/>
  <c r="AJ13" i="4"/>
  <c r="E13" i="4" s="1"/>
  <c r="D13" i="4" s="1"/>
  <c r="AJ56" i="4"/>
  <c r="E56" i="4" s="1"/>
  <c r="D56" i="4" s="1"/>
  <c r="AJ79" i="4"/>
  <c r="E79" i="4" s="1"/>
  <c r="D79" i="4" s="1"/>
  <c r="AJ62" i="4"/>
  <c r="E62" i="4" s="1"/>
  <c r="D62" i="4" s="1"/>
  <c r="AJ83" i="4"/>
  <c r="E83" i="4" s="1"/>
  <c r="D83" i="4" s="1"/>
  <c r="AJ19" i="4"/>
  <c r="E19" i="4" s="1"/>
  <c r="D19" i="4" s="1"/>
  <c r="AJ68" i="4"/>
  <c r="E68" i="4" s="1"/>
  <c r="D68" i="4" s="1"/>
  <c r="AJ14" i="4"/>
  <c r="E14" i="4" s="1"/>
  <c r="D14" i="4" s="1"/>
  <c r="AJ55" i="4"/>
  <c r="E55" i="4" s="1"/>
  <c r="D55" i="4" s="1"/>
  <c r="AJ77" i="4"/>
  <c r="E77" i="4" s="1"/>
  <c r="D77" i="4" s="1"/>
  <c r="AJ53" i="4"/>
  <c r="E53" i="4" s="1"/>
  <c r="D53" i="4" s="1"/>
  <c r="AJ64" i="4"/>
  <c r="E64" i="4" s="1"/>
  <c r="D64" i="4" s="1"/>
  <c r="AJ81" i="4"/>
  <c r="E81" i="4" s="1"/>
  <c r="D81" i="4" s="1"/>
  <c r="AJ78" i="4"/>
  <c r="E78" i="4" s="1"/>
  <c r="D78" i="4" s="1"/>
  <c r="AJ84" i="4"/>
  <c r="E84" i="4" s="1"/>
  <c r="D84" i="4" s="1"/>
  <c r="AJ23" i="4"/>
  <c r="E23" i="4" s="1"/>
  <c r="D23" i="4" s="1"/>
  <c r="AJ76" i="4"/>
  <c r="E76" i="4" s="1"/>
  <c r="D76" i="4" s="1"/>
  <c r="AJ26" i="4"/>
  <c r="E26" i="4" s="1"/>
  <c r="D2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403" authorId="0" shapeId="0" xr:uid="{42FF9F14-D77E-44C9-991F-072EB2E92A61}">
      <text>
        <r>
          <rPr>
            <b/>
            <sz val="9"/>
            <color indexed="81"/>
            <rFont val="Tahoma"/>
            <family val="2"/>
          </rPr>
          <t>ADMIN:</t>
        </r>
        <r>
          <rPr>
            <sz val="9"/>
            <color indexed="81"/>
            <rFont val="Tahoma"/>
            <family val="2"/>
          </rPr>
          <t xml:space="preserve">
thêm 3cgm, 2mnh, 5gm</t>
        </r>
      </text>
    </comment>
    <comment ref="I454" authorId="0" shapeId="0" xr:uid="{540F3390-7897-4D4D-BF8C-21F93253DC38}">
      <text>
        <r>
          <rPr>
            <b/>
            <sz val="9"/>
            <color indexed="81"/>
            <rFont val="Tahoma"/>
            <family val="2"/>
          </rPr>
          <t>ADMIN:</t>
        </r>
        <r>
          <rPr>
            <sz val="9"/>
            <color indexed="81"/>
            <rFont val="Tahoma"/>
            <family val="2"/>
          </rPr>
          <t xml:space="preserve">
thêm 11gm</t>
        </r>
      </text>
    </comment>
    <comment ref="I456" authorId="0" shapeId="0" xr:uid="{EB8BB28C-B96E-406C-9ECB-52A129D0ACF4}">
      <text>
        <r>
          <rPr>
            <b/>
            <sz val="9"/>
            <color indexed="81"/>
            <rFont val="Tahoma"/>
            <family val="2"/>
          </rPr>
          <t>ADMIN:</t>
        </r>
        <r>
          <rPr>
            <sz val="9"/>
            <color indexed="81"/>
            <rFont val="Tahoma"/>
            <family val="2"/>
          </rPr>
          <t xml:space="preserve">
thêm 7cgm, 7gm</t>
        </r>
      </text>
    </comment>
    <comment ref="I459" authorId="0" shapeId="0" xr:uid="{144D5649-DC8F-4B4E-9FE0-D75AF99A4923}">
      <text>
        <r>
          <rPr>
            <b/>
            <sz val="9"/>
            <color indexed="81"/>
            <rFont val="Tahoma"/>
            <family val="2"/>
          </rPr>
          <t>ADMIN:</t>
        </r>
        <r>
          <rPr>
            <sz val="9"/>
            <color indexed="81"/>
            <rFont val="Tahoma"/>
            <family val="2"/>
          </rPr>
          <t xml:space="preserve">
thêm 3cc, 6cgm, 5cn</t>
        </r>
      </text>
    </comment>
    <comment ref="I464" authorId="0" shapeId="0" xr:uid="{63FA03C6-88FF-4408-82C7-FEE829007C72}">
      <text>
        <r>
          <rPr>
            <b/>
            <sz val="9"/>
            <color indexed="81"/>
            <rFont val="Tahoma"/>
            <family val="2"/>
          </rPr>
          <t>ADMIN:</t>
        </r>
        <r>
          <rPr>
            <sz val="9"/>
            <color indexed="81"/>
            <rFont val="Tahoma"/>
            <family val="2"/>
          </rPr>
          <t xml:space="preserve">
thêm 4cgm, 2gm</t>
        </r>
      </text>
    </comment>
    <comment ref="I474" authorId="0" shapeId="0" xr:uid="{3A4A8A55-0AA1-480B-8EDD-428A828007C0}">
      <text>
        <r>
          <rPr>
            <b/>
            <sz val="9"/>
            <color indexed="81"/>
            <rFont val="Tahoma"/>
            <family val="2"/>
          </rPr>
          <t>ADMIN:</t>
        </r>
        <r>
          <rPr>
            <sz val="9"/>
            <color indexed="81"/>
            <rFont val="Tahoma"/>
            <family val="2"/>
          </rPr>
          <t xml:space="preserve">
thêm 10gm</t>
        </r>
      </text>
    </comment>
    <comment ref="I490" authorId="0" shapeId="0" xr:uid="{C59C9C55-BA46-40AB-B544-F85BA0C08518}">
      <text>
        <r>
          <rPr>
            <b/>
            <sz val="9"/>
            <color indexed="81"/>
            <rFont val="Tahoma"/>
            <family val="2"/>
          </rPr>
          <t>ADMIN:</t>
        </r>
        <r>
          <rPr>
            <sz val="9"/>
            <color indexed="81"/>
            <rFont val="Tahoma"/>
            <family val="2"/>
          </rPr>
          <t xml:space="preserve">
thêm 5gm</t>
        </r>
      </text>
    </comment>
    <comment ref="I498" authorId="0" shapeId="0" xr:uid="{7D959B0E-DB11-4885-8E15-E233C72024EC}">
      <text>
        <r>
          <rPr>
            <b/>
            <sz val="9"/>
            <color indexed="81"/>
            <rFont val="Tahoma"/>
            <family val="2"/>
          </rPr>
          <t>ADMIN:</t>
        </r>
        <r>
          <rPr>
            <sz val="9"/>
            <color indexed="81"/>
            <rFont val="Tahoma"/>
            <family val="2"/>
          </rPr>
          <t xml:space="preserve">
thêm 15cgm</t>
        </r>
      </text>
    </comment>
    <comment ref="I501" authorId="0" shapeId="0" xr:uid="{3185688B-A68C-4E7A-89F7-B35770D6BD9D}">
      <text>
        <r>
          <rPr>
            <b/>
            <sz val="9"/>
            <color indexed="81"/>
            <rFont val="Tahoma"/>
            <family val="2"/>
          </rPr>
          <t>ADMIN:</t>
        </r>
        <r>
          <rPr>
            <sz val="9"/>
            <color indexed="81"/>
            <rFont val="Tahoma"/>
            <family val="2"/>
          </rPr>
          <t xml:space="preserve">
thêm 10mnh</t>
        </r>
      </text>
    </comment>
    <comment ref="I564" authorId="0" shapeId="0" xr:uid="{9260C2EB-8C34-471E-B63B-4D3945A566F3}">
      <text>
        <r>
          <rPr>
            <b/>
            <sz val="9"/>
            <color indexed="81"/>
            <rFont val="Tahoma"/>
            <family val="2"/>
          </rPr>
          <t>ADMIN:</t>
        </r>
        <r>
          <rPr>
            <sz val="9"/>
            <color indexed="81"/>
            <rFont val="Tahoma"/>
            <family val="2"/>
          </rPr>
          <t xml:space="preserve">
thêm 10gtlx</t>
        </r>
      </text>
    </comment>
    <comment ref="I1017" authorId="0" shapeId="0" xr:uid="{CCECAFD0-2299-49D6-B2AD-349188ABE836}">
      <text>
        <r>
          <rPr>
            <b/>
            <sz val="9"/>
            <color indexed="81"/>
            <rFont val="Tahoma"/>
            <family val="2"/>
          </rPr>
          <t>ADMIN:</t>
        </r>
        <r>
          <rPr>
            <sz val="9"/>
            <color indexed="81"/>
            <rFont val="Tahoma"/>
            <family val="2"/>
          </rPr>
          <t xml:space="preserve">
thêm 4gm</t>
        </r>
      </text>
    </comment>
    <comment ref="I1123" authorId="0" shapeId="0" xr:uid="{92278D38-83C5-4848-B1FA-E2F00F5DA89A}">
      <text>
        <r>
          <rPr>
            <b/>
            <sz val="9"/>
            <color indexed="81"/>
            <rFont val="Tahoma"/>
            <family val="2"/>
          </rPr>
          <t>ADMIN:</t>
        </r>
        <r>
          <rPr>
            <sz val="9"/>
            <color indexed="81"/>
            <rFont val="Tahoma"/>
            <family val="2"/>
          </rPr>
          <t xml:space="preserve">
thêm 2mnh, 2cc, 2th, 5gm, 5cgm</t>
        </r>
      </text>
    </comment>
    <comment ref="I1556" authorId="0" shapeId="0" xr:uid="{4379B6F8-7599-412C-91A2-50F3F8055639}">
      <text>
        <r>
          <rPr>
            <b/>
            <sz val="9"/>
            <color indexed="81"/>
            <rFont val="Tahoma"/>
            <family val="2"/>
          </rPr>
          <t>ADMIN:</t>
        </r>
        <r>
          <rPr>
            <sz val="9"/>
            <color indexed="81"/>
            <rFont val="Tahoma"/>
            <family val="2"/>
          </rPr>
          <t xml:space="preserve">
thêm 5cgm, 4gm</t>
        </r>
      </text>
    </comment>
    <comment ref="I1560" authorId="0" shapeId="0" xr:uid="{7F513FA2-8412-4507-9BDE-546AB7A505D1}">
      <text>
        <r>
          <rPr>
            <b/>
            <sz val="9"/>
            <color indexed="81"/>
            <rFont val="Tahoma"/>
            <family val="2"/>
          </rPr>
          <t>ADMIN:</t>
        </r>
        <r>
          <rPr>
            <sz val="9"/>
            <color indexed="81"/>
            <rFont val="Tahoma"/>
            <family val="2"/>
          </rPr>
          <t xml:space="preserve">
thêm 10gm</t>
        </r>
      </text>
    </comment>
    <comment ref="I1568" authorId="0" shapeId="0" xr:uid="{283559BC-51A0-4E35-8E52-69CBED78EA2C}">
      <text>
        <r>
          <rPr>
            <b/>
            <sz val="9"/>
            <color indexed="81"/>
            <rFont val="Tahoma"/>
            <family val="2"/>
          </rPr>
          <t>ADMIN:</t>
        </r>
        <r>
          <rPr>
            <sz val="9"/>
            <color indexed="81"/>
            <rFont val="Tahoma"/>
            <family val="2"/>
          </rPr>
          <t xml:space="preserve">
thêm 5gm, 4cgm</t>
        </r>
      </text>
    </comment>
    <comment ref="I1575" authorId="0" shapeId="0" xr:uid="{8F423B37-07F8-4881-9F21-95092526E115}">
      <text>
        <r>
          <rPr>
            <b/>
            <sz val="9"/>
            <color indexed="81"/>
            <rFont val="Tahoma"/>
            <family val="2"/>
          </rPr>
          <t>ADMIN:</t>
        </r>
        <r>
          <rPr>
            <sz val="9"/>
            <color indexed="81"/>
            <rFont val="Tahoma"/>
            <family val="2"/>
          </rPr>
          <t xml:space="preserve">
thêm 14cgm</t>
        </r>
      </text>
    </comment>
    <comment ref="R1583" authorId="0" shapeId="0" xr:uid="{7DBEB936-5C1C-4C9F-BD6B-57B45157EE3A}">
      <text>
        <r>
          <rPr>
            <b/>
            <sz val="9"/>
            <color indexed="81"/>
            <rFont val="Tahoma"/>
            <family val="2"/>
          </rPr>
          <t>ADMIN:</t>
        </r>
        <r>
          <rPr>
            <sz val="9"/>
            <color indexed="81"/>
            <rFont val="Tahoma"/>
            <family val="2"/>
          </rPr>
          <t xml:space="preserve">
po lấy thêm 4 gà 4180918404
</t>
        </r>
      </text>
    </comment>
    <comment ref="I1605" authorId="0" shapeId="0" xr:uid="{8EF547B5-C0E9-443B-AB3D-C54D4C5A18E4}">
      <text>
        <r>
          <rPr>
            <b/>
            <sz val="9"/>
            <color indexed="81"/>
            <rFont val="Tahoma"/>
            <family val="2"/>
          </rPr>
          <t>ADMIN:</t>
        </r>
        <r>
          <rPr>
            <sz val="9"/>
            <color indexed="81"/>
            <rFont val="Tahoma"/>
            <family val="2"/>
          </rPr>
          <t xml:space="preserve">
thêm 1mnh, 5cgm, 4gm</t>
        </r>
      </text>
    </comment>
    <comment ref="I1624" authorId="0" shapeId="0" xr:uid="{BCB6563E-7342-41CB-8C69-BCDC22CB3B41}">
      <text>
        <r>
          <rPr>
            <b/>
            <sz val="9"/>
            <color indexed="81"/>
            <rFont val="Tahoma"/>
            <family val="2"/>
          </rPr>
          <t>ADMIN:</t>
        </r>
        <r>
          <rPr>
            <sz val="9"/>
            <color indexed="81"/>
            <rFont val="Tahoma"/>
            <family val="2"/>
          </rPr>
          <t xml:space="preserve">
thêm 9cgm</t>
        </r>
      </text>
    </comment>
    <comment ref="I1640" authorId="0" shapeId="0" xr:uid="{B559AC9F-18D9-40EF-A2EB-3A6A221E25D5}">
      <text>
        <r>
          <rPr>
            <b/>
            <sz val="9"/>
            <color indexed="81"/>
            <rFont val="Tahoma"/>
            <family val="2"/>
          </rPr>
          <t>ADMIN:</t>
        </r>
        <r>
          <rPr>
            <sz val="9"/>
            <color indexed="81"/>
            <rFont val="Tahoma"/>
            <family val="2"/>
          </rPr>
          <t xml:space="preserve">
thêm 10cgm</t>
        </r>
      </text>
    </comment>
    <comment ref="I1689" authorId="0" shapeId="0" xr:uid="{3B0A9B6A-2CA8-4BB4-A5DB-E04FCA5F303C}">
      <text>
        <r>
          <rPr>
            <b/>
            <sz val="9"/>
            <color indexed="81"/>
            <rFont val="Tahoma"/>
            <family val="2"/>
          </rPr>
          <t>ADMIN:</t>
        </r>
        <r>
          <rPr>
            <sz val="9"/>
            <color indexed="81"/>
            <rFont val="Tahoma"/>
            <family val="2"/>
          </rPr>
          <t xml:space="preserve">
thêm 1cc Trả  PO 4181064218
</t>
        </r>
      </text>
    </comment>
    <comment ref="I1758" authorId="0" shapeId="0" xr:uid="{47092D45-1707-42C2-876E-BA82F2DD6511}">
      <text>
        <r>
          <rPr>
            <b/>
            <sz val="9"/>
            <color indexed="81"/>
            <rFont val="Tahoma"/>
            <family val="2"/>
          </rPr>
          <t>ADMIN:</t>
        </r>
        <r>
          <rPr>
            <sz val="9"/>
            <color indexed="81"/>
            <rFont val="Tahoma"/>
            <family val="2"/>
          </rPr>
          <t xml:space="preserve">
thêm 4gm</t>
        </r>
      </text>
    </comment>
    <comment ref="K1777" authorId="0" shapeId="0" xr:uid="{CE5DB35D-E33D-418A-9430-FF27CC32B974}">
      <text>
        <r>
          <rPr>
            <b/>
            <sz val="9"/>
            <color indexed="81"/>
            <rFont val="Tahoma"/>
            <family val="2"/>
          </rPr>
          <t>ADMIN:</t>
        </r>
        <r>
          <rPr>
            <sz val="9"/>
            <color indexed="81"/>
            <rFont val="Tahoma"/>
            <family val="2"/>
          </rPr>
          <t xml:space="preserve">
trả PO lấy thêm 10 gà 4180981544
</t>
        </r>
      </text>
    </comment>
    <comment ref="I1797" authorId="0" shapeId="0" xr:uid="{3D144BD0-6D60-41B5-9D0B-CC46143CB0D9}">
      <text>
        <r>
          <rPr>
            <b/>
            <sz val="9"/>
            <color indexed="81"/>
            <rFont val="Tahoma"/>
            <family val="2"/>
          </rPr>
          <t>ADMIN:</t>
        </r>
        <r>
          <rPr>
            <sz val="9"/>
            <color indexed="81"/>
            <rFont val="Tahoma"/>
            <family val="2"/>
          </rPr>
          <t xml:space="preserve">
thêm 9cgm, 9gm , trả bù 12 chả cốm (po4178620243) -&gt; trả HD rồi</t>
        </r>
      </text>
    </comment>
    <comment ref="R1804" authorId="0" shapeId="0" xr:uid="{E7EBFAEA-76BB-4B6D-8BEB-B2FDF506BE52}">
      <text>
        <r>
          <rPr>
            <b/>
            <sz val="9"/>
            <color indexed="81"/>
            <rFont val="Tahoma"/>
            <family val="2"/>
          </rPr>
          <t>ADMIN:</t>
        </r>
        <r>
          <rPr>
            <sz val="9"/>
            <color indexed="81"/>
            <rFont val="Tahoma"/>
            <family val="2"/>
          </rPr>
          <t xml:space="preserve">
đã viết hđ t11
</t>
        </r>
      </text>
    </comment>
    <comment ref="I1877" authorId="0" shapeId="0" xr:uid="{EA50E501-D883-4286-ADA4-CEA7D35E75AD}">
      <text>
        <r>
          <rPr>
            <b/>
            <sz val="9"/>
            <color indexed="81"/>
            <rFont val="Tahoma"/>
            <family val="2"/>
          </rPr>
          <t>ADMIN:</t>
        </r>
        <r>
          <rPr>
            <sz val="9"/>
            <color indexed="81"/>
            <rFont val="Tahoma"/>
            <family val="2"/>
          </rPr>
          <t xml:space="preserve">
thêm 14cgm, 10gm</t>
        </r>
      </text>
    </comment>
    <comment ref="I2182" authorId="0" shapeId="0" xr:uid="{D4E66DA1-A35E-4403-902C-27F752467700}">
      <text>
        <r>
          <rPr>
            <b/>
            <sz val="9"/>
            <color indexed="81"/>
            <rFont val="Tahoma"/>
            <family val="2"/>
          </rPr>
          <t>ADMIN:</t>
        </r>
        <r>
          <rPr>
            <sz val="9"/>
            <color indexed="81"/>
            <rFont val="Tahoma"/>
            <family val="2"/>
          </rPr>
          <t xml:space="preserve">
thêm 6gtlx</t>
        </r>
      </text>
    </comment>
    <comment ref="I2197" authorId="0" shapeId="0" xr:uid="{6E88BB09-1809-4D81-BD17-6D73ED018E75}">
      <text>
        <r>
          <rPr>
            <b/>
            <sz val="9"/>
            <color indexed="81"/>
            <rFont val="Tahoma"/>
            <family val="2"/>
          </rPr>
          <t>ADMIN:</t>
        </r>
        <r>
          <rPr>
            <sz val="9"/>
            <color indexed="81"/>
            <rFont val="Tahoma"/>
            <family val="2"/>
          </rPr>
          <t xml:space="preserve">
thêm 5 : cgm,gtx,th,mnh</t>
        </r>
      </text>
    </comment>
    <comment ref="I2202" authorId="0" shapeId="0" xr:uid="{292F1833-CB49-4562-A673-28DA6BA4EBF0}">
      <text>
        <r>
          <rPr>
            <b/>
            <sz val="9"/>
            <color indexed="81"/>
            <rFont val="Tahoma"/>
            <family val="2"/>
          </rPr>
          <t>ADMIN:</t>
        </r>
        <r>
          <rPr>
            <sz val="9"/>
            <color indexed="81"/>
            <rFont val="Tahoma"/>
            <family val="2"/>
          </rPr>
          <t xml:space="preserve">
thêm 4gm</t>
        </r>
      </text>
    </comment>
    <comment ref="I2215" authorId="0" shapeId="0" xr:uid="{40B67165-E598-41CC-86A3-D60175188681}">
      <text>
        <r>
          <rPr>
            <b/>
            <sz val="9"/>
            <color indexed="81"/>
            <rFont val="Tahoma"/>
            <family val="2"/>
          </rPr>
          <t>ADMIN:</t>
        </r>
        <r>
          <rPr>
            <sz val="9"/>
            <color indexed="81"/>
            <rFont val="Tahoma"/>
            <family val="2"/>
          </rPr>
          <t xml:space="preserve">
thêm 4cgm, 4gm</t>
        </r>
      </text>
    </comment>
    <comment ref="I2223" authorId="0" shapeId="0" xr:uid="{D78958ED-8FB8-488B-AFC2-1497393C7AB3}">
      <text>
        <r>
          <rPr>
            <b/>
            <sz val="9"/>
            <color indexed="81"/>
            <rFont val="Tahoma"/>
            <family val="2"/>
          </rPr>
          <t>ADMIN:</t>
        </r>
        <r>
          <rPr>
            <sz val="9"/>
            <color indexed="81"/>
            <rFont val="Tahoma"/>
            <family val="2"/>
          </rPr>
          <t xml:space="preserve">
thêm 4gm</t>
        </r>
      </text>
    </comment>
    <comment ref="I2238" authorId="0" shapeId="0" xr:uid="{D97956D6-6FAD-45CC-B2E6-2A83C8236345}">
      <text>
        <r>
          <rPr>
            <b/>
            <sz val="9"/>
            <color indexed="81"/>
            <rFont val="Tahoma"/>
            <family val="2"/>
          </rPr>
          <t>ADMIN:</t>
        </r>
        <r>
          <rPr>
            <sz val="9"/>
            <color indexed="81"/>
            <rFont val="Tahoma"/>
            <family val="2"/>
          </rPr>
          <t xml:space="preserve">
thêm 11cgm 4180954055</t>
        </r>
      </text>
    </comment>
    <comment ref="R2242" authorId="0" shapeId="0" xr:uid="{C739B150-D0EC-4BA0-9315-73D187532B8F}">
      <text>
        <r>
          <rPr>
            <b/>
            <sz val="9"/>
            <color indexed="81"/>
            <rFont val="Tahoma"/>
            <family val="2"/>
          </rPr>
          <t>ADMIN:</t>
        </r>
        <r>
          <rPr>
            <sz val="9"/>
            <color indexed="81"/>
            <rFont val="Tahoma"/>
            <family val="2"/>
          </rPr>
          <t xml:space="preserve">
4180954055 </t>
        </r>
      </text>
    </comment>
    <comment ref="I2252" authorId="0" shapeId="0" xr:uid="{8A8E0AC0-6FE1-48D3-A9EB-AFD44D5E0505}">
      <text>
        <r>
          <rPr>
            <b/>
            <sz val="9"/>
            <color indexed="81"/>
            <rFont val="Tahoma"/>
            <family val="2"/>
          </rPr>
          <t>ADMIN:</t>
        </r>
        <r>
          <rPr>
            <sz val="9"/>
            <color indexed="81"/>
            <rFont val="Tahoma"/>
            <family val="2"/>
          </rPr>
          <t xml:space="preserve">
thêm 6mnh</t>
        </r>
      </text>
    </comment>
    <comment ref="I2439" authorId="0" shapeId="0" xr:uid="{D88971FC-0FD4-4E8E-A72A-CDDF13CA4D8B}">
      <text>
        <r>
          <rPr>
            <b/>
            <sz val="9"/>
            <color indexed="81"/>
            <rFont val="Tahoma"/>
            <family val="2"/>
          </rPr>
          <t>ADMIN:</t>
        </r>
        <r>
          <rPr>
            <sz val="9"/>
            <color indexed="81"/>
            <rFont val="Tahoma"/>
            <family val="2"/>
          </rPr>
          <t xml:space="preserve">
thêm 14cgm</t>
        </r>
      </text>
    </comment>
    <comment ref="I2473" authorId="0" shapeId="0" xr:uid="{2B586F08-5B8D-4B0B-A73C-E02AF56797E8}">
      <text>
        <r>
          <rPr>
            <b/>
            <sz val="9"/>
            <color indexed="81"/>
            <rFont val="Tahoma"/>
            <family val="2"/>
          </rPr>
          <t>ADMIN:</t>
        </r>
        <r>
          <rPr>
            <sz val="9"/>
            <color indexed="81"/>
            <rFont val="Tahoma"/>
            <family val="2"/>
          </rPr>
          <t xml:space="preserve">
thêm 4 : mnh,gm,cgm</t>
        </r>
      </text>
    </comment>
    <comment ref="I2514" authorId="0" shapeId="0" xr:uid="{044FA991-8582-432F-B246-1F1643C65E9E}">
      <text>
        <r>
          <rPr>
            <b/>
            <sz val="9"/>
            <color indexed="81"/>
            <rFont val="Tahoma"/>
            <family val="2"/>
          </rPr>
          <t>ADMIN:</t>
        </r>
        <r>
          <rPr>
            <sz val="9"/>
            <color indexed="81"/>
            <rFont val="Tahoma"/>
            <family val="2"/>
          </rPr>
          <t xml:space="preserve">
thêm 6 : gm,cgm</t>
        </r>
      </text>
    </comment>
    <comment ref="I2519" authorId="0" shapeId="0" xr:uid="{2E3DF430-D4A2-48FD-97DA-5450E20DC657}">
      <text>
        <r>
          <rPr>
            <b/>
            <sz val="9"/>
            <color indexed="81"/>
            <rFont val="Tahoma"/>
            <family val="2"/>
          </rPr>
          <t>ADMIN:</t>
        </r>
        <r>
          <rPr>
            <sz val="9"/>
            <color indexed="81"/>
            <rFont val="Tahoma"/>
            <family val="2"/>
          </rPr>
          <t xml:space="preserve">
thrrm 5gm,14cgm</t>
        </r>
      </text>
    </comment>
    <comment ref="I2527" authorId="0" shapeId="0" xr:uid="{B44541A0-E3F5-47F4-8D19-118EB5626919}">
      <text>
        <r>
          <rPr>
            <b/>
            <sz val="9"/>
            <color indexed="81"/>
            <rFont val="Tahoma"/>
            <family val="2"/>
          </rPr>
          <t>ADMIN:</t>
        </r>
        <r>
          <rPr>
            <sz val="9"/>
            <color indexed="81"/>
            <rFont val="Tahoma"/>
            <family val="2"/>
          </rPr>
          <t xml:space="preserve">
thêm 4gm</t>
        </r>
      </text>
    </comment>
    <comment ref="I2589" authorId="0" shapeId="0" xr:uid="{65EA9BF2-AF8A-4988-9959-F7CBD6C3E461}">
      <text>
        <r>
          <rPr>
            <b/>
            <sz val="9"/>
            <color indexed="81"/>
            <rFont val="Tahoma"/>
            <family val="2"/>
          </rPr>
          <t>ADMIN:</t>
        </r>
        <r>
          <rPr>
            <sz val="9"/>
            <color indexed="81"/>
            <rFont val="Tahoma"/>
            <family val="2"/>
          </rPr>
          <t xml:space="preserve">
thêm 10cgm</t>
        </r>
      </text>
    </comment>
    <comment ref="I2623" authorId="0" shapeId="0" xr:uid="{67EBACD7-CC13-4647-B416-E051E844402E}">
      <text>
        <r>
          <rPr>
            <b/>
            <sz val="9"/>
            <color indexed="81"/>
            <rFont val="Tahoma"/>
            <family val="2"/>
          </rPr>
          <t>ADMIN:</t>
        </r>
        <r>
          <rPr>
            <sz val="9"/>
            <color indexed="81"/>
            <rFont val="Tahoma"/>
            <family val="2"/>
          </rPr>
          <t xml:space="preserve">
thêm 7cgm</t>
        </r>
      </text>
    </comment>
    <comment ref="I2659" authorId="0" shapeId="0" xr:uid="{C4053D21-2D53-4A2D-A2E4-93CDF7C0E6FB}">
      <text>
        <r>
          <rPr>
            <b/>
            <sz val="9"/>
            <color indexed="81"/>
            <rFont val="Tahoma"/>
            <family val="2"/>
          </rPr>
          <t>ADMIN:</t>
        </r>
        <r>
          <rPr>
            <sz val="9"/>
            <color indexed="81"/>
            <rFont val="Tahoma"/>
            <family val="2"/>
          </rPr>
          <t xml:space="preserve">
thêm 10 gl gsg</t>
        </r>
      </text>
    </comment>
    <comment ref="I2874" authorId="0" shapeId="0" xr:uid="{956E944A-76B9-487C-9001-17D4617BF78E}">
      <text>
        <r>
          <rPr>
            <b/>
            <sz val="9"/>
            <color indexed="81"/>
            <rFont val="Tahoma"/>
            <family val="2"/>
          </rPr>
          <t>ADMIN:</t>
        </r>
        <r>
          <rPr>
            <sz val="9"/>
            <color indexed="81"/>
            <rFont val="Tahoma"/>
            <family val="2"/>
          </rPr>
          <t xml:space="preserve">
thêm 5cc</t>
        </r>
      </text>
    </comment>
    <comment ref="I2880" authorId="0" shapeId="0" xr:uid="{56C79AC9-F697-452A-8A5B-CB3DD8E578C8}">
      <text>
        <r>
          <rPr>
            <b/>
            <sz val="9"/>
            <color indexed="81"/>
            <rFont val="Tahoma"/>
            <family val="2"/>
          </rPr>
          <t>ADMIN:</t>
        </r>
        <r>
          <rPr>
            <sz val="9"/>
            <color indexed="81"/>
            <rFont val="Tahoma"/>
            <family val="2"/>
          </rPr>
          <t xml:space="preserve">
thêm 10cgm, 9gm 4181033763</t>
        </r>
      </text>
    </comment>
    <comment ref="I2912" authorId="0" shapeId="0" xr:uid="{01B78D68-CEB9-44FE-B22C-9068B669EE6E}">
      <text>
        <r>
          <rPr>
            <b/>
            <sz val="9"/>
            <color indexed="81"/>
            <rFont val="Tahoma"/>
            <family val="2"/>
          </rPr>
          <t>ADMIN:</t>
        </r>
        <r>
          <rPr>
            <sz val="9"/>
            <color indexed="81"/>
            <rFont val="Tahoma"/>
            <family val="2"/>
          </rPr>
          <t xml:space="preserve">
thêm 6th,12cgm,5mnh,10cn,10cc</t>
        </r>
      </text>
    </comment>
    <comment ref="B2917" authorId="0" shapeId="0" xr:uid="{D0441C6C-70DE-4AD8-A53C-1B43A77D1596}">
      <text>
        <r>
          <rPr>
            <b/>
            <sz val="9"/>
            <color indexed="81"/>
            <rFont val="Tahoma"/>
            <family val="2"/>
          </rPr>
          <t>ADMIN:</t>
        </r>
        <r>
          <rPr>
            <sz val="9"/>
            <color indexed="81"/>
            <rFont val="Tahoma"/>
            <family val="2"/>
          </rPr>
          <t xml:space="preserve">
vin 3120 nhập giúp cùng po vin 2bs4 giao 20/11
</t>
        </r>
      </text>
    </comment>
    <comment ref="I2953" authorId="0" shapeId="0" xr:uid="{52429688-363E-43B6-B927-F7432E8FA4C2}">
      <text>
        <r>
          <rPr>
            <b/>
            <sz val="9"/>
            <color indexed="81"/>
            <rFont val="Tahoma"/>
            <family val="2"/>
          </rPr>
          <t>ADMIN:</t>
        </r>
        <r>
          <rPr>
            <sz val="9"/>
            <color indexed="81"/>
            <rFont val="Tahoma"/>
            <family val="2"/>
          </rPr>
          <t xml:space="preserve">
thêm 6cgm,8gm</t>
        </r>
      </text>
    </comment>
    <comment ref="I3015" authorId="0" shapeId="0" xr:uid="{DF8F7407-4B82-41DB-B3D5-CC57CC9B0D80}">
      <text>
        <r>
          <rPr>
            <b/>
            <sz val="9"/>
            <color indexed="81"/>
            <rFont val="Tahoma"/>
            <family val="2"/>
          </rPr>
          <t>ADMIN:</t>
        </r>
        <r>
          <rPr>
            <sz val="9"/>
            <color indexed="81"/>
            <rFont val="Tahoma"/>
            <family val="2"/>
          </rPr>
          <t xml:space="preserve">
thêm 10gm</t>
        </r>
      </text>
    </comment>
    <comment ref="I3093" authorId="0" shapeId="0" xr:uid="{C57AE017-6E0E-454E-9DAB-2808C2003E9F}">
      <text>
        <r>
          <rPr>
            <b/>
            <sz val="9"/>
            <color indexed="81"/>
            <rFont val="Tahoma"/>
            <family val="2"/>
          </rPr>
          <t>ADMIN:</t>
        </r>
        <r>
          <rPr>
            <sz val="9"/>
            <color indexed="81"/>
            <rFont val="Tahoma"/>
            <family val="2"/>
          </rPr>
          <t xml:space="preserve">
thêm 4cgm,4gtlx,4gm</t>
        </r>
      </text>
    </comment>
    <comment ref="I3101" authorId="0" shapeId="0" xr:uid="{1B0FE71F-4893-43CF-A0C9-FC5A72090BC2}">
      <text>
        <r>
          <rPr>
            <b/>
            <sz val="9"/>
            <color indexed="81"/>
            <rFont val="Tahoma"/>
            <family val="2"/>
          </rPr>
          <t>ADMIN:</t>
        </r>
        <r>
          <rPr>
            <sz val="9"/>
            <color indexed="81"/>
            <rFont val="Tahoma"/>
            <family val="2"/>
          </rPr>
          <t xml:space="preserve">
thêm 5cgm,5th,5gtlx Trả PO 4180988714
</t>
        </r>
      </text>
    </comment>
    <comment ref="I3274" authorId="0" shapeId="0" xr:uid="{44283DC9-0B26-4942-9B39-FA5A6BC60C9D}">
      <text>
        <r>
          <rPr>
            <b/>
            <sz val="9"/>
            <color indexed="81"/>
            <rFont val="Tahoma"/>
            <family val="2"/>
          </rPr>
          <t>ADMIN:</t>
        </r>
        <r>
          <rPr>
            <sz val="9"/>
            <color indexed="81"/>
            <rFont val="Tahoma"/>
            <family val="2"/>
          </rPr>
          <t xml:space="preserve">
thêm 30cgm</t>
        </r>
      </text>
    </comment>
    <comment ref="I3279" authorId="0" shapeId="0" xr:uid="{DFE331AF-4703-4336-871A-17BFF7F93C9B}">
      <text>
        <r>
          <rPr>
            <b/>
            <sz val="9"/>
            <color indexed="81"/>
            <rFont val="Tahoma"/>
            <family val="2"/>
          </rPr>
          <t>ADMIN:</t>
        </r>
        <r>
          <rPr>
            <sz val="9"/>
            <color indexed="81"/>
            <rFont val="Tahoma"/>
            <family val="2"/>
          </rPr>
          <t xml:space="preserve">
thêm 6cc,6cn</t>
        </r>
      </text>
    </comment>
    <comment ref="I3300" authorId="0" shapeId="0" xr:uid="{EE3B6E2B-23D4-479D-91FC-5A3CFE964F51}">
      <text>
        <r>
          <rPr>
            <b/>
            <sz val="9"/>
            <color indexed="81"/>
            <rFont val="Tahoma"/>
            <family val="2"/>
          </rPr>
          <t>ADMIN:</t>
        </r>
        <r>
          <rPr>
            <sz val="9"/>
            <color indexed="81"/>
            <rFont val="Tahoma"/>
            <family val="2"/>
          </rPr>
          <t xml:space="preserve">
thêm 3gm</t>
        </r>
      </text>
    </comment>
    <comment ref="I3315" authorId="0" shapeId="0" xr:uid="{A9EE1F1B-5F93-4CAA-BFD2-7A790DE3212B}">
      <text>
        <r>
          <rPr>
            <b/>
            <sz val="9"/>
            <color indexed="81"/>
            <rFont val="Tahoma"/>
            <family val="2"/>
          </rPr>
          <t>ADMIN:</t>
        </r>
        <r>
          <rPr>
            <sz val="9"/>
            <color indexed="81"/>
            <rFont val="Tahoma"/>
            <family val="2"/>
          </rPr>
          <t xml:space="preserve">
thêm 6th,5cc</t>
        </r>
      </text>
    </comment>
    <comment ref="I3331" authorId="0" shapeId="0" xr:uid="{0F12C1DD-4B28-48A4-B66F-144E436D9AE6}">
      <text>
        <r>
          <rPr>
            <b/>
            <sz val="9"/>
            <color indexed="81"/>
            <rFont val="Tahoma"/>
            <family val="2"/>
          </rPr>
          <t>ADMIN:</t>
        </r>
        <r>
          <rPr>
            <sz val="9"/>
            <color indexed="81"/>
            <rFont val="Tahoma"/>
            <family val="2"/>
          </rPr>
          <t xml:space="preserve">
thêm 10cgm</t>
        </r>
      </text>
    </comment>
    <comment ref="I3336" authorId="0" shapeId="0" xr:uid="{ACE57206-978C-4B96-93E1-AE4167B92C96}">
      <text>
        <r>
          <rPr>
            <b/>
            <sz val="9"/>
            <color indexed="81"/>
            <rFont val="Tahoma"/>
            <family val="2"/>
          </rPr>
          <t>ADMIN:</t>
        </r>
        <r>
          <rPr>
            <sz val="9"/>
            <color indexed="81"/>
            <rFont val="Tahoma"/>
            <family val="2"/>
          </rPr>
          <t xml:space="preserve">
thêm 9gm</t>
        </r>
      </text>
    </comment>
    <comment ref="I3375" authorId="0" shapeId="0" xr:uid="{F53AEC8C-9874-4FE3-B94A-2EBE2D60E3EF}">
      <text>
        <r>
          <rPr>
            <b/>
            <sz val="9"/>
            <color indexed="81"/>
            <rFont val="Tahoma"/>
            <family val="2"/>
          </rPr>
          <t>ADMIN:</t>
        </r>
        <r>
          <rPr>
            <sz val="9"/>
            <color indexed="81"/>
            <rFont val="Tahoma"/>
            <family val="2"/>
          </rPr>
          <t xml:space="preserve">
thêm 10th,10cgm,8cgm</t>
        </r>
      </text>
    </comment>
    <comment ref="I3385" authorId="0" shapeId="0" xr:uid="{D2482997-254E-400A-9FAB-3E69F5ABA166}">
      <text>
        <r>
          <rPr>
            <b/>
            <sz val="9"/>
            <color indexed="81"/>
            <rFont val="Tahoma"/>
            <family val="2"/>
          </rPr>
          <t>ADMIN:</t>
        </r>
        <r>
          <rPr>
            <sz val="9"/>
            <color indexed="81"/>
            <rFont val="Tahoma"/>
            <family val="2"/>
          </rPr>
          <t xml:space="preserve">
thêm 5gm</t>
        </r>
      </text>
    </comment>
    <comment ref="I3390" authorId="0" shapeId="0" xr:uid="{31E99F90-94F2-4AE2-9AD7-BC4CBDAC0424}">
      <text>
        <r>
          <rPr>
            <b/>
            <sz val="9"/>
            <color indexed="81"/>
            <rFont val="Tahoma"/>
            <family val="2"/>
          </rPr>
          <t>ADMIN:</t>
        </r>
        <r>
          <rPr>
            <sz val="9"/>
            <color indexed="81"/>
            <rFont val="Tahoma"/>
            <family val="2"/>
          </rPr>
          <t xml:space="preserve">
thêm 10gm</t>
        </r>
      </text>
    </comment>
    <comment ref="I3426" authorId="0" shapeId="0" xr:uid="{6CE9CCF5-B05C-4350-BDE8-BE489DC1530F}">
      <text>
        <r>
          <rPr>
            <b/>
            <sz val="9"/>
            <color indexed="81"/>
            <rFont val="Tahoma"/>
            <family val="2"/>
          </rPr>
          <t>ADMIN:</t>
        </r>
        <r>
          <rPr>
            <sz val="9"/>
            <color indexed="81"/>
            <rFont val="Tahoma"/>
            <family val="2"/>
          </rPr>
          <t xml:space="preserve">
thêm 11cgm</t>
        </r>
      </text>
    </comment>
    <comment ref="I3451" authorId="0" shapeId="0" xr:uid="{50E95B60-4B8B-426E-81D8-CD06208C76CE}">
      <text>
        <r>
          <rPr>
            <b/>
            <sz val="9"/>
            <color indexed="81"/>
            <rFont val="Tahoma"/>
            <family val="2"/>
          </rPr>
          <t>ADMIN:</t>
        </r>
        <r>
          <rPr>
            <sz val="9"/>
            <color indexed="81"/>
            <rFont val="Tahoma"/>
            <family val="2"/>
          </rPr>
          <t xml:space="preserve">
thêm 10cgm</t>
        </r>
      </text>
    </comment>
    <comment ref="I3540" authorId="0" shapeId="0" xr:uid="{A5B7E0B1-00FB-4256-AFFD-9BF56E2D12DE}">
      <text>
        <r>
          <rPr>
            <b/>
            <sz val="9"/>
            <color indexed="81"/>
            <rFont val="Tahoma"/>
            <family val="2"/>
          </rPr>
          <t>ADMIN:</t>
        </r>
        <r>
          <rPr>
            <sz val="9"/>
            <color indexed="81"/>
            <rFont val="Tahoma"/>
            <family val="2"/>
          </rPr>
          <t xml:space="preserve">
thêm 4gm</t>
        </r>
      </text>
    </comment>
    <comment ref="I3545" authorId="0" shapeId="0" xr:uid="{E09162F8-CA64-439D-91BD-9A78B288430E}">
      <text>
        <r>
          <rPr>
            <b/>
            <sz val="9"/>
            <color indexed="81"/>
            <rFont val="Tahoma"/>
            <family val="2"/>
          </rPr>
          <t>ADMIN:</t>
        </r>
        <r>
          <rPr>
            <sz val="9"/>
            <color indexed="81"/>
            <rFont val="Tahoma"/>
            <family val="2"/>
          </rPr>
          <t xml:space="preserve">
thêm 10cgm</t>
        </r>
      </text>
    </comment>
    <comment ref="I3573" authorId="0" shapeId="0" xr:uid="{0B3162BE-3528-49C1-A008-78180A120AF4}">
      <text>
        <r>
          <rPr>
            <b/>
            <sz val="9"/>
            <color indexed="81"/>
            <rFont val="Tahoma"/>
            <family val="2"/>
          </rPr>
          <t>ADMIN:</t>
        </r>
        <r>
          <rPr>
            <sz val="9"/>
            <color indexed="81"/>
            <rFont val="Tahoma"/>
            <family val="2"/>
          </rPr>
          <t xml:space="preserve">
thêm 6cgm</t>
        </r>
      </text>
    </comment>
    <comment ref="I3582" authorId="0" shapeId="0" xr:uid="{FF477EDF-09CB-4B65-801E-605D6D1736C3}">
      <text>
        <r>
          <rPr>
            <b/>
            <sz val="9"/>
            <color indexed="81"/>
            <rFont val="Tahoma"/>
            <family val="2"/>
          </rPr>
          <t>ADMIN:</t>
        </r>
        <r>
          <rPr>
            <sz val="9"/>
            <color indexed="81"/>
            <rFont val="Tahoma"/>
            <family val="2"/>
          </rPr>
          <t xml:space="preserve">
thrrm 4cgm</t>
        </r>
      </text>
    </comment>
    <comment ref="I3601" authorId="0" shapeId="0" xr:uid="{3977B97A-DC6F-470B-BFF8-D247534BCC96}">
      <text>
        <r>
          <rPr>
            <b/>
            <sz val="9"/>
            <color indexed="81"/>
            <rFont val="Tahoma"/>
            <family val="2"/>
          </rPr>
          <t>ADMIN:</t>
        </r>
        <r>
          <rPr>
            <sz val="9"/>
            <color indexed="81"/>
            <rFont val="Tahoma"/>
            <family val="2"/>
          </rPr>
          <t xml:space="preserve">
thêm 8cgm</t>
        </r>
      </text>
    </comment>
    <comment ref="I3613" authorId="0" shapeId="0" xr:uid="{CA907C46-9F84-460C-AAC0-12F8D29C7591}">
      <text>
        <r>
          <rPr>
            <b/>
            <sz val="9"/>
            <color indexed="81"/>
            <rFont val="Tahoma"/>
            <family val="2"/>
          </rPr>
          <t>ADMIN:</t>
        </r>
        <r>
          <rPr>
            <sz val="9"/>
            <color indexed="81"/>
            <rFont val="Tahoma"/>
            <family val="2"/>
          </rPr>
          <t xml:space="preserve">
thêm 10cc</t>
        </r>
      </text>
    </comment>
    <comment ref="I3619" authorId="0" shapeId="0" xr:uid="{43001C18-535E-491B-AFA6-571B8F81DBEE}">
      <text>
        <r>
          <rPr>
            <b/>
            <sz val="9"/>
            <color indexed="81"/>
            <rFont val="Tahoma"/>
            <family val="2"/>
          </rPr>
          <t>ADMIN:</t>
        </r>
        <r>
          <rPr>
            <sz val="9"/>
            <color indexed="81"/>
            <rFont val="Tahoma"/>
            <family val="2"/>
          </rPr>
          <t xml:space="preserve">
thêm 10cgm</t>
        </r>
      </text>
    </comment>
    <comment ref="I3628" authorId="0" shapeId="0" xr:uid="{4B77B6A5-994A-4966-B7F4-01DF12D55E2B}">
      <text>
        <r>
          <rPr>
            <b/>
            <sz val="9"/>
            <color indexed="81"/>
            <rFont val="Tahoma"/>
            <family val="2"/>
          </rPr>
          <t>ADMIN:</t>
        </r>
        <r>
          <rPr>
            <sz val="9"/>
            <color indexed="81"/>
            <rFont val="Tahoma"/>
            <family val="2"/>
          </rPr>
          <t xml:space="preserve">
thêm 7gm</t>
        </r>
      </text>
    </comment>
    <comment ref="I3633" authorId="0" shapeId="0" xr:uid="{E81F1AD1-10B7-4CC8-AB44-949BBD5DE2CF}">
      <text>
        <r>
          <rPr>
            <b/>
            <sz val="9"/>
            <color indexed="81"/>
            <rFont val="Tahoma"/>
            <family val="2"/>
          </rPr>
          <t>ADMIN:</t>
        </r>
        <r>
          <rPr>
            <sz val="9"/>
            <color indexed="81"/>
            <rFont val="Tahoma"/>
            <family val="2"/>
          </rPr>
          <t xml:space="preserve">
thêm 5cc</t>
        </r>
      </text>
    </comment>
    <comment ref="I3644" authorId="0" shapeId="0" xr:uid="{7ECAAA5F-562E-4164-989B-8F9C96922EBB}">
      <text>
        <r>
          <rPr>
            <b/>
            <sz val="9"/>
            <color indexed="81"/>
            <rFont val="Tahoma"/>
            <family val="2"/>
          </rPr>
          <t>ADMIN:</t>
        </r>
        <r>
          <rPr>
            <sz val="9"/>
            <color indexed="81"/>
            <rFont val="Tahoma"/>
            <family val="2"/>
          </rPr>
          <t xml:space="preserve">
thêm 10gm</t>
        </r>
      </text>
    </comment>
    <comment ref="I3659" authorId="0" shapeId="0" xr:uid="{FF102B3A-0E81-4E7E-AC85-F796B65BC99F}">
      <text>
        <r>
          <rPr>
            <b/>
            <sz val="9"/>
            <color indexed="81"/>
            <rFont val="Tahoma"/>
            <family val="2"/>
          </rPr>
          <t>ADMIN:</t>
        </r>
        <r>
          <rPr>
            <sz val="9"/>
            <color indexed="81"/>
            <rFont val="Tahoma"/>
            <family val="2"/>
          </rPr>
          <t xml:space="preserve">
thêm 9gm, 10cgm</t>
        </r>
      </text>
    </comment>
    <comment ref="I4152" authorId="0" shapeId="0" xr:uid="{4FD4F289-EC96-4C44-BD7A-D1A612F25A68}">
      <text>
        <r>
          <rPr>
            <b/>
            <sz val="9"/>
            <color indexed="81"/>
            <rFont val="Tahoma"/>
            <family val="2"/>
          </rPr>
          <t>ADMIN:</t>
        </r>
        <r>
          <rPr>
            <sz val="9"/>
            <color indexed="81"/>
            <rFont val="Tahoma"/>
            <family val="2"/>
          </rPr>
          <t xml:space="preserve">
thêm 5cc</t>
        </r>
      </text>
    </comment>
    <comment ref="I4158" authorId="0" shapeId="0" xr:uid="{EE91F0EB-4139-4B31-B4BB-FB028B55FC93}">
      <text>
        <r>
          <rPr>
            <b/>
            <sz val="9"/>
            <color indexed="81"/>
            <rFont val="Tahoma"/>
            <family val="2"/>
          </rPr>
          <t>ADMIN:</t>
        </r>
        <r>
          <rPr>
            <sz val="9"/>
            <color indexed="81"/>
            <rFont val="Tahoma"/>
            <family val="2"/>
          </rPr>
          <t xml:space="preserve">
thêm 5cc , 5cn</t>
        </r>
      </text>
    </comment>
    <comment ref="I4175" authorId="0" shapeId="0" xr:uid="{9E60181E-6347-4228-BE2C-4E22BBB07FE8}">
      <text>
        <r>
          <rPr>
            <b/>
            <sz val="9"/>
            <color indexed="81"/>
            <rFont val="Tahoma"/>
            <family val="2"/>
          </rPr>
          <t>ADMIN:</t>
        </r>
        <r>
          <rPr>
            <sz val="9"/>
            <color indexed="81"/>
            <rFont val="Tahoma"/>
            <family val="2"/>
          </rPr>
          <t xml:space="preserve">
thêm 6cc</t>
        </r>
      </text>
    </comment>
    <comment ref="I4201" authorId="0" shapeId="0" xr:uid="{4AE25214-B9D4-4815-B075-3BFC1A5E5DF7}">
      <text>
        <r>
          <rPr>
            <b/>
            <sz val="9"/>
            <color indexed="81"/>
            <rFont val="Tahoma"/>
            <family val="2"/>
          </rPr>
          <t>ADMIN:</t>
        </r>
        <r>
          <rPr>
            <sz val="9"/>
            <color indexed="81"/>
            <rFont val="Tahoma"/>
            <family val="2"/>
          </rPr>
          <t xml:space="preserve">
thêm 10gm,5cc</t>
        </r>
      </text>
    </comment>
    <comment ref="I4207" authorId="0" shapeId="0" xr:uid="{362AA27E-AE6E-4F2A-A812-273508015398}">
      <text>
        <r>
          <rPr>
            <b/>
            <sz val="9"/>
            <color indexed="81"/>
            <rFont val="Tahoma"/>
            <family val="2"/>
          </rPr>
          <t>ADMIN:</t>
        </r>
        <r>
          <rPr>
            <sz val="9"/>
            <color indexed="81"/>
            <rFont val="Tahoma"/>
            <family val="2"/>
          </rPr>
          <t xml:space="preserve">
thêm 5cc</t>
        </r>
      </text>
    </comment>
    <comment ref="I4217" authorId="0" shapeId="0" xr:uid="{39490090-419D-499F-8639-759C77419020}">
      <text>
        <r>
          <rPr>
            <b/>
            <sz val="9"/>
            <color indexed="81"/>
            <rFont val="Tahoma"/>
            <family val="2"/>
          </rPr>
          <t>ADMIN:</t>
        </r>
        <r>
          <rPr>
            <sz val="9"/>
            <color indexed="81"/>
            <rFont val="Tahoma"/>
            <family val="2"/>
          </rPr>
          <t xml:space="preserve">
thêm 5cc</t>
        </r>
      </text>
    </comment>
    <comment ref="I4231" authorId="0" shapeId="0" xr:uid="{BFC3C7C0-3C95-4BCB-AB2B-7113C39714E7}">
      <text>
        <r>
          <rPr>
            <b/>
            <sz val="9"/>
            <color indexed="81"/>
            <rFont val="Tahoma"/>
            <family val="2"/>
          </rPr>
          <t>ADMIN:</t>
        </r>
        <r>
          <rPr>
            <sz val="9"/>
            <color indexed="81"/>
            <rFont val="Tahoma"/>
            <family val="2"/>
          </rPr>
          <t xml:space="preserve">
thêm 10cgm,5th,5cc</t>
        </r>
      </text>
    </comment>
    <comment ref="I4242" authorId="0" shapeId="0" xr:uid="{7C1749FE-3556-44E1-80F4-03AB5D1AD28C}">
      <text>
        <r>
          <rPr>
            <b/>
            <sz val="9"/>
            <color indexed="81"/>
            <rFont val="Tahoma"/>
            <family val="2"/>
          </rPr>
          <t>ADMIN:</t>
        </r>
        <r>
          <rPr>
            <sz val="9"/>
            <color indexed="81"/>
            <rFont val="Tahoma"/>
            <family val="2"/>
          </rPr>
          <t xml:space="preserve">
thêm 5cgm</t>
        </r>
      </text>
    </comment>
    <comment ref="I4262" authorId="0" shapeId="0" xr:uid="{9AC65DB0-1B80-4559-B1FB-8594310F35F4}">
      <text>
        <r>
          <rPr>
            <b/>
            <sz val="9"/>
            <color indexed="81"/>
            <rFont val="Tahoma"/>
            <family val="2"/>
          </rPr>
          <t>ADMIN:</t>
        </r>
        <r>
          <rPr>
            <sz val="9"/>
            <color indexed="81"/>
            <rFont val="Tahoma"/>
            <family val="2"/>
          </rPr>
          <t xml:space="preserve">
thêm 10cc</t>
        </r>
      </text>
    </comment>
    <comment ref="I4268" authorId="0" shapeId="0" xr:uid="{EBCB757C-A87A-4E8C-AC1D-A27D6D0BC1ED}">
      <text>
        <r>
          <rPr>
            <b/>
            <sz val="9"/>
            <color indexed="81"/>
            <rFont val="Tahoma"/>
            <family val="2"/>
          </rPr>
          <t>ADMIN:</t>
        </r>
        <r>
          <rPr>
            <sz val="9"/>
            <color indexed="81"/>
            <rFont val="Tahoma"/>
            <family val="2"/>
          </rPr>
          <t xml:space="preserve">
thêm 5cc</t>
        </r>
      </text>
    </comment>
    <comment ref="I4294" authorId="0" shapeId="0" xr:uid="{91074D68-FCF9-4685-8706-A5C44DBD5FD7}">
      <text>
        <r>
          <rPr>
            <b/>
            <sz val="9"/>
            <color indexed="81"/>
            <rFont val="Tahoma"/>
            <family val="2"/>
          </rPr>
          <t>ADMIN:</t>
        </r>
        <r>
          <rPr>
            <sz val="9"/>
            <color indexed="81"/>
            <rFont val="Tahoma"/>
            <family val="2"/>
          </rPr>
          <t xml:space="preserve">
thêm 4gm,1mnh,5cc</t>
        </r>
      </text>
    </comment>
    <comment ref="I4315" authorId="0" shapeId="0" xr:uid="{42F5B6E0-54A7-4EDA-ACD3-244BC66E449D}">
      <text>
        <r>
          <rPr>
            <b/>
            <sz val="9"/>
            <color indexed="81"/>
            <rFont val="Tahoma"/>
            <family val="2"/>
          </rPr>
          <t>ADMIN:</t>
        </r>
        <r>
          <rPr>
            <sz val="9"/>
            <color indexed="81"/>
            <rFont val="Tahoma"/>
            <family val="2"/>
          </rPr>
          <t xml:space="preserve">
thêm 16th,20gtlx,20cgm,15cn</t>
        </r>
      </text>
    </comment>
    <comment ref="I4321" authorId="0" shapeId="0" xr:uid="{DCB766C3-39C3-4C72-96C2-96B18D66F7F1}">
      <text>
        <r>
          <rPr>
            <b/>
            <sz val="9"/>
            <color indexed="81"/>
            <rFont val="Tahoma"/>
            <family val="2"/>
          </rPr>
          <t>ADMIN:</t>
        </r>
        <r>
          <rPr>
            <sz val="9"/>
            <color indexed="81"/>
            <rFont val="Tahoma"/>
            <family val="2"/>
          </rPr>
          <t xml:space="preserve">
thêm 6cgm.10gm</t>
        </r>
      </text>
    </comment>
    <comment ref="I4332" authorId="0" shapeId="0" xr:uid="{45135911-EBF6-468C-8C2C-974034A5D16A}">
      <text>
        <r>
          <rPr>
            <b/>
            <sz val="9"/>
            <color indexed="81"/>
            <rFont val="Tahoma"/>
            <family val="2"/>
          </rPr>
          <t>ADMIN:</t>
        </r>
        <r>
          <rPr>
            <sz val="9"/>
            <color indexed="81"/>
            <rFont val="Tahoma"/>
            <family val="2"/>
          </rPr>
          <t xml:space="preserve">
thêm 14cgm,20gm,5gtlx,5gl,5gsg,15cn</t>
        </r>
      </text>
    </comment>
    <comment ref="I4430" authorId="0" shapeId="0" xr:uid="{EDF87F08-B004-4BFD-BE36-15FBEC842448}">
      <text>
        <r>
          <rPr>
            <b/>
            <sz val="9"/>
            <color indexed="81"/>
            <rFont val="Tahoma"/>
            <family val="2"/>
          </rPr>
          <t>ADMIN:</t>
        </r>
        <r>
          <rPr>
            <sz val="9"/>
            <color indexed="81"/>
            <rFont val="Tahoma"/>
            <family val="2"/>
          </rPr>
          <t xml:space="preserve">
thêm 10cgm,5gm</t>
        </r>
      </text>
    </comment>
    <comment ref="I4908" authorId="0" shapeId="0" xr:uid="{B49E54FC-159A-4A96-92DD-A5A3F855E2EC}">
      <text>
        <r>
          <rPr>
            <b/>
            <sz val="9"/>
            <color indexed="81"/>
            <rFont val="Tahoma"/>
            <family val="2"/>
          </rPr>
          <t>ADMIN:</t>
        </r>
        <r>
          <rPr>
            <sz val="9"/>
            <color indexed="81"/>
            <rFont val="Tahoma"/>
            <family val="2"/>
          </rPr>
          <t xml:space="preserve">
thêm 7gtlx,4mnh,5gl</t>
        </r>
      </text>
    </comment>
    <comment ref="I4951" authorId="0" shapeId="0" xr:uid="{A314749D-5E95-499C-97EC-0D426B090F61}">
      <text>
        <r>
          <rPr>
            <b/>
            <sz val="9"/>
            <color indexed="81"/>
            <rFont val="Tahoma"/>
            <family val="2"/>
          </rPr>
          <t>ADMIN:</t>
        </r>
        <r>
          <rPr>
            <sz val="9"/>
            <color indexed="81"/>
            <rFont val="Tahoma"/>
            <family val="2"/>
          </rPr>
          <t xml:space="preserve">
thêm 5gm,3cgm</t>
        </r>
      </text>
    </comment>
    <comment ref="I4973" authorId="0" shapeId="0" xr:uid="{6CEE15CF-B695-4396-9982-A98A3E050BB5}">
      <text>
        <r>
          <rPr>
            <b/>
            <sz val="9"/>
            <color indexed="81"/>
            <rFont val="Tahoma"/>
            <family val="2"/>
          </rPr>
          <t>ADMIN:</t>
        </r>
        <r>
          <rPr>
            <sz val="9"/>
            <color indexed="81"/>
            <rFont val="Tahoma"/>
            <family val="2"/>
          </rPr>
          <t xml:space="preserve">
thêm 31cgm,5gm,12gtlx,5th,5gl</t>
        </r>
      </text>
    </comment>
    <comment ref="I4990" authorId="0" shapeId="0" xr:uid="{8D603995-A6D3-4941-BAAE-3673D7872E16}">
      <text>
        <r>
          <rPr>
            <b/>
            <sz val="9"/>
            <color indexed="81"/>
            <rFont val="Tahoma"/>
            <family val="2"/>
          </rPr>
          <t>ADMIN:</t>
        </r>
        <r>
          <rPr>
            <sz val="9"/>
            <color indexed="81"/>
            <rFont val="Tahoma"/>
            <family val="2"/>
          </rPr>
          <t xml:space="preserve">
thêm 6cgm,6mnh,5gm</t>
        </r>
      </text>
    </comment>
    <comment ref="I4996" authorId="0" shapeId="0" xr:uid="{1D616397-7CAC-42B8-88E1-0E191A009FA7}">
      <text>
        <r>
          <rPr>
            <b/>
            <sz val="9"/>
            <color indexed="81"/>
            <rFont val="Tahoma"/>
            <family val="2"/>
          </rPr>
          <t>ADMIN:</t>
        </r>
        <r>
          <rPr>
            <sz val="9"/>
            <color indexed="81"/>
            <rFont val="Tahoma"/>
            <family val="2"/>
          </rPr>
          <t xml:space="preserve">
thêm 4cc,6cgm,6gtlx,10mnh</t>
        </r>
      </text>
    </comment>
    <comment ref="I5000" authorId="0" shapeId="0" xr:uid="{1D68CBF8-3E3E-4A22-8C7F-D68C52FBF3B8}">
      <text>
        <r>
          <rPr>
            <b/>
            <sz val="9"/>
            <color indexed="81"/>
            <rFont val="Tahoma"/>
            <family val="2"/>
          </rPr>
          <t>ADMIN:</t>
        </r>
        <r>
          <rPr>
            <sz val="9"/>
            <color indexed="81"/>
            <rFont val="Tahoma"/>
            <family val="2"/>
          </rPr>
          <t xml:space="preserve">
thêm 6mnh,2cc,6cgm,6gtlx</t>
        </r>
      </text>
    </comment>
    <comment ref="I5004" authorId="0" shapeId="0" xr:uid="{52536436-B286-4CE3-8709-736FA2E44DF4}">
      <text>
        <r>
          <rPr>
            <b/>
            <sz val="9"/>
            <color indexed="81"/>
            <rFont val="Tahoma"/>
            <family val="2"/>
          </rPr>
          <t>ADMIN:</t>
        </r>
        <r>
          <rPr>
            <sz val="9"/>
            <color indexed="81"/>
            <rFont val="Tahoma"/>
            <family val="2"/>
          </rPr>
          <t xml:space="preserve">
thêm 10cgm,5gtlx</t>
        </r>
      </text>
    </comment>
    <comment ref="I5116" authorId="0" shapeId="0" xr:uid="{D47301DD-9CE5-444A-9FA2-04B536081B57}">
      <text>
        <r>
          <rPr>
            <b/>
            <sz val="9"/>
            <color indexed="81"/>
            <rFont val="Tahoma"/>
            <family val="2"/>
          </rPr>
          <t>ADMIN:</t>
        </r>
        <r>
          <rPr>
            <sz val="9"/>
            <color indexed="81"/>
            <rFont val="Tahoma"/>
            <family val="2"/>
          </rPr>
          <t xml:space="preserve">
thêm 26cgm,6gtlx,10gm,6gsg</t>
        </r>
      </text>
    </comment>
    <comment ref="I5528" authorId="0" shapeId="0" xr:uid="{C73F622E-7A26-4CD5-B325-40EAE8AD28ED}">
      <text>
        <r>
          <rPr>
            <b/>
            <sz val="9"/>
            <color indexed="81"/>
            <rFont val="Tahoma"/>
            <family val="2"/>
          </rPr>
          <t>ADMIN:</t>
        </r>
        <r>
          <rPr>
            <sz val="9"/>
            <color indexed="81"/>
            <rFont val="Tahoma"/>
            <family val="2"/>
          </rPr>
          <t xml:space="preserve">
thêm 15cgm</t>
        </r>
      </text>
    </comment>
    <comment ref="I5557" authorId="0" shapeId="0" xr:uid="{1E837A30-A775-478B-AB9C-7B4E8F133E8A}">
      <text>
        <r>
          <rPr>
            <b/>
            <sz val="9"/>
            <color indexed="81"/>
            <rFont val="Tahoma"/>
            <family val="2"/>
          </rPr>
          <t>ADMIN:</t>
        </r>
        <r>
          <rPr>
            <sz val="9"/>
            <color indexed="81"/>
            <rFont val="Tahoma"/>
            <family val="2"/>
          </rPr>
          <t xml:space="preserve">
thêm 6cgm,2cc,10gm</t>
        </r>
      </text>
    </comment>
    <comment ref="I5566" authorId="0" shapeId="0" xr:uid="{6436F1B0-07C9-47BE-B781-8878C5CFB07B}">
      <text>
        <r>
          <rPr>
            <b/>
            <sz val="9"/>
            <color indexed="81"/>
            <rFont val="Tahoma"/>
            <family val="2"/>
          </rPr>
          <t>ADMIN:</t>
        </r>
        <r>
          <rPr>
            <sz val="9"/>
            <color indexed="81"/>
            <rFont val="Tahoma"/>
            <family val="2"/>
          </rPr>
          <t xml:space="preserve">
thêm 4cc,5cgm</t>
        </r>
      </text>
    </comment>
    <comment ref="I5597" authorId="0" shapeId="0" xr:uid="{C97FBC4C-0608-436E-97D8-38DEB0351DD9}">
      <text>
        <r>
          <rPr>
            <b/>
            <sz val="9"/>
            <color indexed="81"/>
            <rFont val="Tahoma"/>
            <family val="2"/>
          </rPr>
          <t>ADMIN:</t>
        </r>
        <r>
          <rPr>
            <sz val="9"/>
            <color indexed="81"/>
            <rFont val="Tahoma"/>
            <family val="2"/>
          </rPr>
          <t xml:space="preserve">
thêm 4gm</t>
        </r>
      </text>
    </comment>
    <comment ref="I5689" authorId="0" shapeId="0" xr:uid="{14ED0297-37F0-4AD1-827A-771C433F6B45}">
      <text>
        <r>
          <rPr>
            <b/>
            <sz val="9"/>
            <color indexed="81"/>
            <rFont val="Tahoma"/>
            <family val="2"/>
          </rPr>
          <t>ADMIN:</t>
        </r>
        <r>
          <rPr>
            <sz val="9"/>
            <color indexed="81"/>
            <rFont val="Tahoma"/>
            <family val="2"/>
          </rPr>
          <t xml:space="preserve">
thêm 5cgm,5cn</t>
        </r>
      </text>
    </comment>
    <comment ref="I5711" authorId="0" shapeId="0" xr:uid="{5DA54C7B-AF61-4B03-A22C-4195D4CF7D17}">
      <text>
        <r>
          <rPr>
            <b/>
            <sz val="9"/>
            <color indexed="81"/>
            <rFont val="Tahoma"/>
            <family val="2"/>
          </rPr>
          <t>ADMIN:</t>
        </r>
        <r>
          <rPr>
            <sz val="9"/>
            <color indexed="81"/>
            <rFont val="Tahoma"/>
            <family val="2"/>
          </rPr>
          <t xml:space="preserve">
thrrm 12mnh</t>
        </r>
      </text>
    </comment>
    <comment ref="I5715" authorId="0" shapeId="0" xr:uid="{AE5839C3-EFF0-4F2A-BC4B-036177AFAE47}">
      <text>
        <r>
          <rPr>
            <b/>
            <sz val="9"/>
            <color indexed="81"/>
            <rFont val="Tahoma"/>
            <family val="2"/>
          </rPr>
          <t>ADMIN:</t>
        </r>
        <r>
          <rPr>
            <sz val="9"/>
            <color indexed="81"/>
            <rFont val="Tahoma"/>
            <family val="2"/>
          </rPr>
          <t xml:space="preserve">
thêm 2cn,10cgm</t>
        </r>
      </text>
    </comment>
    <comment ref="I5728" authorId="0" shapeId="0" xr:uid="{4AC255E4-B903-4361-899A-8EE830B06254}">
      <text>
        <r>
          <rPr>
            <b/>
            <sz val="9"/>
            <color indexed="81"/>
            <rFont val="Tahoma"/>
            <family val="2"/>
          </rPr>
          <t>ADMIN:</t>
        </r>
        <r>
          <rPr>
            <sz val="9"/>
            <color indexed="81"/>
            <rFont val="Tahoma"/>
            <family val="2"/>
          </rPr>
          <t xml:space="preserve">
thêm 7cgm</t>
        </r>
      </text>
    </comment>
    <comment ref="I5734" authorId="0" shapeId="0" xr:uid="{59BF7DAC-177F-4FE8-B785-72A45558647A}">
      <text>
        <r>
          <rPr>
            <b/>
            <sz val="9"/>
            <color indexed="81"/>
            <rFont val="Tahoma"/>
            <family val="2"/>
          </rPr>
          <t>ADMIN:</t>
        </r>
        <r>
          <rPr>
            <sz val="9"/>
            <color indexed="81"/>
            <rFont val="Tahoma"/>
            <family val="2"/>
          </rPr>
          <t xml:space="preserve">
10cgm</t>
        </r>
      </text>
    </comment>
    <comment ref="I5750" authorId="0" shapeId="0" xr:uid="{B9C6F9CD-1CEC-4CBE-9B46-CADBEDB9EAFE}">
      <text>
        <r>
          <rPr>
            <b/>
            <sz val="9"/>
            <color indexed="81"/>
            <rFont val="Tahoma"/>
            <family val="2"/>
          </rPr>
          <t>ADMIN:</t>
        </r>
        <r>
          <rPr>
            <sz val="9"/>
            <color indexed="81"/>
            <rFont val="Tahoma"/>
            <family val="2"/>
          </rPr>
          <t xml:space="preserve">
thêm 4gm,10cgm</t>
        </r>
      </text>
    </comment>
    <comment ref="I5759" authorId="0" shapeId="0" xr:uid="{E444A46F-ABC2-4DDA-BA40-564ACCB9EAE6}">
      <text>
        <r>
          <rPr>
            <b/>
            <sz val="9"/>
            <color indexed="81"/>
            <rFont val="Tahoma"/>
            <family val="2"/>
          </rPr>
          <t>ADMIN:</t>
        </r>
        <r>
          <rPr>
            <sz val="9"/>
            <color indexed="81"/>
            <rFont val="Tahoma"/>
            <family val="2"/>
          </rPr>
          <t xml:space="preserve">
thêm 4gm,10cgm</t>
        </r>
      </text>
    </comment>
    <comment ref="I6183" authorId="0" shapeId="0" xr:uid="{1AC67FFF-A7AE-4A62-A181-B3F961FA2D59}">
      <text>
        <r>
          <rPr>
            <b/>
            <sz val="9"/>
            <color indexed="81"/>
            <rFont val="Tahoma"/>
            <charset val="1"/>
          </rPr>
          <t>ADMIN:</t>
        </r>
        <r>
          <rPr>
            <sz val="9"/>
            <color indexed="81"/>
            <rFont val="Tahoma"/>
            <charset val="1"/>
          </rPr>
          <t xml:space="preserve">
LẤY THÊM 11 CHÂN </t>
        </r>
      </text>
    </comment>
    <comment ref="I6271" authorId="0" shapeId="0" xr:uid="{D5E89CEF-5003-46E6-835F-973C1CDD9E8C}">
      <text>
        <r>
          <rPr>
            <b/>
            <sz val="9"/>
            <color indexed="81"/>
            <rFont val="Tahoma"/>
            <charset val="1"/>
          </rPr>
          <t>ADMIN:</t>
        </r>
        <r>
          <rPr>
            <sz val="9"/>
            <color indexed="81"/>
            <rFont val="Tahoma"/>
            <charset val="1"/>
          </rPr>
          <t xml:space="preserve">
LẤY THÊM 9 MỘC , 21 CHÂN , 15 LƯỠI , 20 TAI </t>
        </r>
      </text>
    </comment>
    <comment ref="I6301" authorId="0" shapeId="0" xr:uid="{5ABB80A8-D32B-4776-8EB6-C82698381FA4}">
      <text>
        <r>
          <rPr>
            <b/>
            <sz val="9"/>
            <color indexed="81"/>
            <rFont val="Tahoma"/>
            <charset val="1"/>
          </rPr>
          <t>ADMIN:</t>
        </r>
        <r>
          <rPr>
            <sz val="9"/>
            <color indexed="81"/>
            <rFont val="Tahoma"/>
            <charset val="1"/>
          </rPr>
          <t xml:space="preserve">
LẤY THÊM 5 CỐM </t>
        </r>
      </text>
    </comment>
    <comment ref="I6315" authorId="0" shapeId="0" xr:uid="{22C4B7E2-74AF-4388-95CC-079E9F7CC04F}">
      <text>
        <r>
          <rPr>
            <b/>
            <sz val="9"/>
            <color indexed="81"/>
            <rFont val="Tahoma"/>
            <charset val="1"/>
          </rPr>
          <t>ADMIN:</t>
        </r>
        <r>
          <rPr>
            <sz val="9"/>
            <color indexed="81"/>
            <rFont val="Tahoma"/>
            <charset val="1"/>
          </rPr>
          <t xml:space="preserve">
LẤY THÊM 10 CHÂN , 5 GÀ </t>
        </r>
      </text>
    </comment>
    <comment ref="I6356" authorId="0" shapeId="0" xr:uid="{CA54D9DD-EE07-4662-9ED2-824490667B6C}">
      <text>
        <r>
          <rPr>
            <b/>
            <sz val="9"/>
            <color indexed="81"/>
            <rFont val="Tahoma"/>
            <charset val="1"/>
          </rPr>
          <t>ADMIN:</t>
        </r>
        <r>
          <rPr>
            <sz val="9"/>
            <color indexed="81"/>
            <rFont val="Tahoma"/>
            <charset val="1"/>
          </rPr>
          <t xml:space="preserve">
LẤY THÊM 9 GÀ </t>
        </r>
      </text>
    </comment>
    <comment ref="I6828" authorId="0" shapeId="0" xr:uid="{70CEE572-CBED-4D81-B53A-DDD34F2BB230}">
      <text>
        <r>
          <rPr>
            <b/>
            <sz val="9"/>
            <color indexed="81"/>
            <rFont val="Tahoma"/>
            <family val="2"/>
          </rPr>
          <t>ADMIN:</t>
        </r>
        <r>
          <rPr>
            <sz val="9"/>
            <color indexed="81"/>
            <rFont val="Tahoma"/>
            <family val="2"/>
          </rPr>
          <t xml:space="preserve">
thêm 10cc</t>
        </r>
      </text>
    </comment>
    <comment ref="I6838" authorId="0" shapeId="0" xr:uid="{454436B6-F32A-4DB9-9FF2-E1C49ADE839C}">
      <text>
        <r>
          <rPr>
            <b/>
            <sz val="9"/>
            <color indexed="81"/>
            <rFont val="Tahoma"/>
            <family val="2"/>
          </rPr>
          <t>ADMIN:</t>
        </r>
        <r>
          <rPr>
            <sz val="9"/>
            <color indexed="81"/>
            <rFont val="Tahoma"/>
            <family val="2"/>
          </rPr>
          <t xml:space="preserve">
thêm 7gl,7cc,7gsg,5th,25cgm</t>
        </r>
      </text>
    </comment>
    <comment ref="I6846" authorId="0" shapeId="0" xr:uid="{65A587F8-1836-499C-B050-954922C5C658}">
      <text>
        <r>
          <rPr>
            <b/>
            <sz val="9"/>
            <color indexed="81"/>
            <rFont val="Tahoma"/>
            <family val="2"/>
          </rPr>
          <t>ADMIN:</t>
        </r>
        <r>
          <rPr>
            <sz val="9"/>
            <color indexed="81"/>
            <rFont val="Tahoma"/>
            <family val="2"/>
          </rPr>
          <t xml:space="preserve">
thêm 6th,4gm,15cgm</t>
        </r>
      </text>
    </comment>
    <comment ref="I6929" authorId="0" shapeId="0" xr:uid="{F159185A-771A-4BB6-A872-70695B75CE83}">
      <text>
        <r>
          <rPr>
            <b/>
            <sz val="9"/>
            <color indexed="81"/>
            <rFont val="Tahoma"/>
            <family val="2"/>
          </rPr>
          <t>ADMIN:</t>
        </r>
        <r>
          <rPr>
            <sz val="9"/>
            <color indexed="81"/>
            <rFont val="Tahoma"/>
            <family val="2"/>
          </rPr>
          <t xml:space="preserve">
thêm 6cgm</t>
        </r>
      </text>
    </comment>
    <comment ref="I6941" authorId="0" shapeId="0" xr:uid="{B80A8970-32F1-487C-9EC5-384B10E19FBF}">
      <text>
        <r>
          <rPr>
            <b/>
            <sz val="9"/>
            <color indexed="81"/>
            <rFont val="Tahoma"/>
            <family val="2"/>
          </rPr>
          <t>ADMIN:</t>
        </r>
        <r>
          <rPr>
            <sz val="9"/>
            <color indexed="81"/>
            <rFont val="Tahoma"/>
            <family val="2"/>
          </rPr>
          <t xml:space="preserve">
thêm 12gtlx,6cgm,7th</t>
        </r>
      </text>
    </comment>
    <comment ref="I6947" authorId="0" shapeId="0" xr:uid="{D6411467-9706-469E-9911-5638A22668F4}">
      <text>
        <r>
          <rPr>
            <b/>
            <sz val="9"/>
            <color indexed="81"/>
            <rFont val="Tahoma"/>
            <family val="2"/>
          </rPr>
          <t>ADMIN:</t>
        </r>
        <r>
          <rPr>
            <sz val="9"/>
            <color indexed="81"/>
            <rFont val="Tahoma"/>
            <family val="2"/>
          </rPr>
          <t xml:space="preserve">
thêm 8cgm</t>
        </r>
      </text>
    </comment>
    <comment ref="I7013" authorId="0" shapeId="0" xr:uid="{E2072C63-8A30-4B03-8AFF-5FF61BBD1036}">
      <text>
        <r>
          <rPr>
            <b/>
            <sz val="9"/>
            <color indexed="81"/>
            <rFont val="Tahoma"/>
            <family val="2"/>
          </rPr>
          <t>ADMIN:</t>
        </r>
        <r>
          <rPr>
            <sz val="9"/>
            <color indexed="81"/>
            <rFont val="Tahoma"/>
            <family val="2"/>
          </rPr>
          <t xml:space="preserve">
thêm 6cgm,6gm</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70BBC5B-3305-4E61-99D5-114EAA658B25}" keepAlive="1" name="Query - Append1" description="Connection to the 'Append1' query in the workbook." type="5" refreshedVersion="0" background="1">
    <dbPr connection="Provider=Microsoft.Mashup.OleDb.1;Data Source=$Workbook$;Location=Append1;Extended Properties=&quot;&quot;" command="SELECT * FROM [Append1]"/>
  </connection>
  <connection id="2" xr16:uid="{3D38B340-7B8A-4F6C-B82F-E28F83430B5A}" keepAlive="1" name="Query - Append1 (2)" description="Connection to the 'Append1 (2)' query in the workbook." type="5" refreshedVersion="4" background="1">
    <dbPr connection="Provider=Microsoft.Mashup.OleDb.1;Data Source=$Workbook$;Location=&quot;Append1 (2)&quot;;Extended Properties=&quot;&quot;" command="SELECT * FROM [Append1 (2)]"/>
  </connection>
  <connection id="3" xr16:uid="{1AC1B3A9-F6CB-4C69-9E4D-F05E44BC577B}" keepAlive="1" name="Query - Data_Thu" description="Connection to the 'Data_Thu' query in the workbook." type="5" refreshedVersion="0" background="1">
    <dbPr connection="Provider=Microsoft.Mashup.OleDb.1;Data Source=$Workbook$;Location=Data_Thu;Extended Properties=&quot;&quot;" command="SELECT * FROM [Data_Thu]"/>
  </connection>
  <connection id="4" xr16:uid="{E0296502-04DB-4B01-933E-A18BF80BD540}" keepAlive="1" name="Query - DDH_Xuyen" description="Connection to the 'DDH_Xuyen' query in the workbook." type="5" refreshedVersion="0" background="1">
    <dbPr connection="Provider=Microsoft.Mashup.OleDb.1;Data Source=$Workbook$;Location=DDH_Xuyen;Extended Properties=&quot;&quot;" command="SELECT * FROM [DDH_Xuyen]"/>
  </connection>
</connections>
</file>

<file path=xl/sharedStrings.xml><?xml version="1.0" encoding="utf-8"?>
<sst xmlns="http://schemas.openxmlformats.org/spreadsheetml/2006/main" count="74550" uniqueCount="8869">
  <si>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</si>
  <si>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</si>
  <si>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</si>
  <si>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</si>
  <si>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</si>
  <si>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</si>
  <si>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</si>
  <si>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</si>
  <si>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</si>
  <si>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</si>
  <si>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</si>
  <si>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</si>
  <si>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</si>
  <si>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</si>
  <si>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</si>
  <si>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</si>
  <si>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</si>
  <si>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</si>
  <si>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</si>
  <si>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</si>
  <si>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</si>
  <si>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</si>
  <si>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</si>
  <si>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</si>
  <si>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</si>
  <si>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</si>
  <si>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</si>
  <si>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</si>
  <si>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</si>
  <si>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</si>
  <si>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</si>
  <si>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</si>
  <si>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</si>
  <si>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</si>
  <si>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</si>
  <si>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</si>
  <si>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</si>
  <si>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</si>
  <si>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</si>
  <si>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</si>
  <si>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</si>
  <si>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</si>
  <si>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</si>
  <si>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</si>
  <si>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</si>
  <si>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</si>
  <si>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</si>
  <si>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</si>
  <si>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</si>
  <si>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</si>
  <si>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</si>
  <si>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</si>
  <si>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</si>
  <si>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</si>
  <si>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</si>
  <si>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</si>
  <si>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</si>
  <si>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</si>
  <si>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</si>
  <si>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</si>
  <si>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</si>
  <si>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</si>
  <si>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</si>
  <si>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</si>
  <si>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</si>
  <si>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</si>
  <si>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</si>
  <si>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</si>
  <si>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</si>
  <si>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</si>
  <si>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</si>
  <si>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</si>
  <si>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</si>
  <si>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</si>
  <si>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</si>
  <si>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</si>
  <si>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</si>
  <si>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</si>
  <si>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</si>
  <si>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</si>
  <si>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</si>
  <si>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</si>
  <si>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</si>
  <si>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</si>
  <si>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</si>
  <si>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</si>
  <si>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</si>
  <si>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</si>
  <si>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</si>
  <si>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</si>
  <si>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</si>
  <si>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</si>
  <si>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</si>
  <si>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</si>
  <si>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</si>
  <si>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</si>
  <si>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</si>
  <si>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</si>
  <si>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</si>
  <si>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</si>
  <si>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</si>
  <si>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</si>
  <si>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</si>
  <si>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</si>
  <si>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</si>
  <si>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</si>
  <si>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</si>
  <si>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</si>
  <si>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</si>
  <si>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</si>
  <si>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</si>
  <si>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</si>
  <si>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</si>
  <si>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</si>
  <si>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</si>
  <si>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</si>
  <si>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</si>
  <si>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</si>
  <si>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</si>
  <si>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</si>
  <si>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</si>
  <si>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</si>
  <si>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</si>
  <si>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</si>
  <si>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</si>
  <si>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</si>
  <si>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</si>
  <si>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</si>
  <si>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</si>
  <si>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</si>
  <si>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</si>
  <si>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</si>
  <si>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</si>
  <si>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</si>
  <si>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</si>
  <si>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</si>
  <si>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</si>
  <si>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</si>
  <si>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</si>
  <si>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</si>
  <si>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</si>
  <si>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</si>
  <si>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</si>
  <si>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</si>
  <si>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</si>
  <si>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</si>
  <si>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</si>
  <si>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</si>
  <si>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</si>
  <si>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</si>
  <si>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</si>
  <si>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</si>
  <si>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</si>
  <si>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</si>
  <si>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</si>
  <si>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</si>
  <si>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</si>
  <si>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</si>
  <si>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</si>
  <si>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</si>
  <si>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</si>
  <si>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</si>
  <si>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</si>
  <si>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</si>
  <si>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</si>
  <si>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</si>
  <si>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</si>
  <si>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</si>
  <si>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</si>
  <si>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</si>
  <si>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</si>
  <si>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</si>
  <si>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</si>
  <si>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</si>
  <si>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</si>
  <si>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</si>
  <si>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</si>
  <si>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</si>
  <si>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</si>
  <si>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</si>
  <si>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</si>
  <si>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</si>
  <si>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</si>
  <si>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</si>
  <si>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</si>
  <si>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</si>
  <si>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</si>
  <si>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</si>
  <si>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</si>
  <si>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</si>
  <si>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</si>
  <si>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</si>
  <si>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</si>
  <si>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</si>
  <si>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</si>
  <si>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</si>
  <si>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</si>
  <si>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</si>
  <si>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</si>
  <si>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</si>
  <si>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</si>
  <si>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</si>
  <si>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</si>
  <si>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</si>
  <si>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</si>
  <si>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</si>
  <si>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</si>
  <si>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</si>
  <si>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</si>
  <si>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</si>
  <si>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</si>
  <si>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</si>
  <si>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</si>
  <si>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</si>
  <si>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</si>
  <si>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</si>
  <si>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</si>
  <si>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</si>
  <si>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</si>
  <si>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</si>
  <si>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</si>
  <si>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</si>
  <si>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</si>
  <si>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</si>
  <si>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</si>
  <si>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</si>
  <si>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</si>
  <si>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</si>
  <si>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</si>
  <si>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</si>
  <si>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</si>
  <si>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</si>
  <si>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</si>
  <si>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</si>
  <si>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</si>
  <si>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</si>
  <si>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</si>
  <si>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</si>
  <si>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</si>
  <si>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</si>
  <si>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</si>
  <si>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</si>
  <si>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</si>
  <si>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</si>
  <si>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</si>
  <si>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</si>
  <si>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</si>
  <si>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</si>
  <si>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</si>
  <si>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</si>
  <si>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</si>
  <si>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</si>
  <si>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</si>
  <si>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</si>
  <si>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</si>
  <si>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</si>
  <si>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</si>
  <si>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</si>
  <si>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</si>
  <si>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</si>
  <si>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</si>
  <si>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</si>
  <si>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</si>
  <si>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</si>
  <si>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</si>
  <si>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</si>
  <si>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</si>
  <si>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</si>
  <si>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</si>
  <si>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</si>
  <si>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</si>
  <si>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</si>
  <si>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</si>
  <si>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</si>
  <si>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</si>
  <si>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</si>
  <si>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</si>
  <si>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</si>
  <si>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</si>
  <si>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</si>
  <si>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</si>
  <si>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</si>
  <si>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</si>
  <si>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</si>
  <si>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</si>
  <si>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</si>
  <si>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</si>
  <si>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</si>
  <si>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</si>
  <si>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</si>
  <si>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</si>
  <si>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</si>
  <si>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</si>
  <si>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</si>
  <si>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</si>
  <si>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</si>
  <si>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</si>
  <si>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</si>
  <si>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</si>
  <si>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</si>
  <si>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</si>
  <si>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</si>
  <si>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</si>
  <si>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</si>
  <si>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</si>
  <si>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</si>
  <si>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</si>
  <si>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</si>
  <si>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</si>
  <si>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</si>
  <si>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</si>
  <si>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</si>
  <si>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</si>
  <si>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</si>
  <si>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</si>
  <si>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</si>
  <si>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</si>
  <si>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</si>
  <si>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</si>
  <si>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</si>
  <si>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</si>
  <si>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</si>
  <si>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</si>
  <si>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</si>
  <si>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</si>
  <si>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</si>
  <si>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</si>
  <si>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</si>
  <si>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</si>
  <si>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</si>
  <si>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</si>
  <si>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</si>
  <si>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</si>
  <si>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</si>
  <si>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</si>
  <si>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</si>
  <si>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</si>
  <si>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</si>
  <si>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</si>
  <si>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</si>
  <si>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</si>
  <si>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</si>
  <si>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</si>
  <si>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</si>
  <si>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</si>
  <si>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</si>
  <si>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</si>
  <si>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</si>
  <si>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</si>
  <si>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</si>
  <si>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</si>
  <si>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</si>
  <si>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</si>
  <si>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</si>
  <si>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</si>
  <si>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</si>
  <si>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</si>
  <si>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</si>
  <si>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</si>
  <si>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</si>
  <si>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</si>
  <si>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</si>
  <si>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</si>
  <si>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</si>
  <si>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</si>
  <si>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</si>
  <si>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</si>
  <si>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</si>
  <si>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</si>
  <si>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</si>
  <si>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</si>
  <si>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</si>
  <si>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</si>
  <si>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</si>
  <si>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</si>
  <si>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</si>
  <si>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</si>
  <si>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</si>
  <si>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</si>
  <si>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</si>
  <si>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</si>
  <si>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</si>
  <si>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</si>
  <si>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</si>
  <si>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</si>
  <si>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</si>
  <si>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</si>
  <si>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</si>
  <si>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</si>
  <si>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</si>
  <si>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</si>
  <si>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</si>
  <si>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</si>
  <si>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</si>
  <si>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</si>
  <si>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</si>
  <si>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</si>
  <si>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</si>
  <si>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</si>
  <si>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</si>
  <si>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</si>
  <si>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</si>
  <si>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</si>
  <si>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</si>
  <si>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</si>
  <si>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</si>
  <si>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</si>
  <si>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</si>
  <si>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</si>
  <si>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</si>
  <si>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</si>
  <si>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</si>
  <si>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</si>
  <si>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</si>
  <si>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</si>
  <si>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</si>
  <si>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</si>
  <si>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</si>
  <si>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</si>
  <si>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</si>
  <si>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</si>
  <si>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</si>
  <si>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</si>
  <si>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</si>
  <si>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</si>
  <si>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</si>
  <si>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</si>
  <si>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</si>
  <si>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</si>
  <si>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</si>
  <si>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</si>
  <si>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</si>
  <si>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</si>
  <si>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</si>
  <si>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</si>
  <si>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</si>
  <si>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</si>
  <si>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</si>
  <si>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</si>
  <si>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</si>
  <si>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</si>
  <si>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</si>
  <si>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</si>
  <si>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</si>
  <si>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</si>
  <si>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</si>
  <si>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</si>
  <si>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</si>
  <si>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</si>
  <si>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</si>
  <si>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</si>
  <si>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</si>
  <si>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</si>
  <si>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</si>
  <si>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</si>
  <si>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</si>
  <si>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</si>
  <si>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</si>
  <si>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</si>
  <si>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</si>
  <si>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</si>
  <si>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</si>
  <si>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</si>
  <si>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</si>
  <si>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</si>
  <si>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</si>
  <si>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</si>
  <si>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</si>
  <si>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</si>
  <si>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</si>
  <si>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</si>
  <si>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</si>
  <si>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</si>
  <si>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</si>
  <si>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</si>
  <si>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</si>
  <si>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</si>
  <si>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</si>
  <si>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</si>
  <si>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</si>
  <si>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</si>
  <si>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</si>
  <si>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</si>
  <si>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</si>
  <si>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</si>
  <si>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</si>
  <si>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</si>
  <si>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</si>
  <si>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</si>
  <si>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</si>
  <si>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</si>
  <si>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</si>
  <si>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</si>
  <si>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</si>
  <si>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</si>
  <si>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</si>
  <si>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</si>
  <si>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</si>
  <si>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</si>
  <si>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</si>
  <si>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</si>
  <si>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</si>
  <si>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</si>
  <si>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</si>
  <si>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</si>
  <si>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</si>
  <si>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</si>
  <si>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</si>
  <si>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</si>
  <si>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</si>
  <si>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</si>
  <si>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</si>
  <si>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</si>
  <si>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</si>
  <si>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</si>
  <si>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</si>
  <si>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</si>
  <si>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</si>
  <si>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</si>
  <si>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</si>
  <si>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</si>
  <si>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</si>
  <si>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</si>
  <si>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</si>
  <si>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</si>
  <si>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</si>
  <si>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</si>
  <si>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</si>
  <si>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</si>
  <si>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</si>
  <si>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</si>
  <si>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</si>
  <si>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</si>
  <si>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</si>
  <si>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</si>
  <si>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</si>
  <si>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</si>
  <si>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</si>
  <si>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</si>
  <si>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</si>
  <si>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</si>
  <si>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</si>
  <si>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</si>
  <si>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</si>
  <si>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</si>
  <si>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</si>
  <si>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</si>
  <si>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</si>
  <si>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</si>
  <si>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</si>
  <si>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</si>
  <si>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</si>
  <si>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</si>
  <si>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</si>
  <si>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</si>
  <si>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</si>
  <si>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</si>
  <si>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</si>
  <si>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</si>
  <si>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</si>
  <si>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</si>
  <si>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</si>
  <si>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</si>
  <si>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</si>
  <si>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</si>
  <si>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</si>
  <si>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</si>
  <si>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</si>
  <si>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</si>
  <si>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</si>
  <si>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</si>
  <si>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</si>
  <si>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</si>
  <si>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</si>
  <si>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</si>
  <si>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</si>
  <si>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</si>
  <si>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</si>
  <si>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</si>
  <si>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</si>
  <si>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</si>
  <si>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</si>
  <si>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</si>
  <si>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</si>
  <si>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</si>
  <si>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</si>
  <si>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</si>
  <si>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</si>
  <si>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</si>
  <si>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</si>
  <si>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</si>
  <si>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</si>
  <si>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</si>
  <si>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</si>
  <si>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</si>
  <si>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</si>
  <si>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</si>
  <si>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</si>
  <si>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</si>
  <si>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</si>
  <si>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</si>
  <si>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</si>
  <si>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</si>
  <si>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</si>
  <si>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</si>
  <si>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</si>
  <si>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</si>
  <si>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</si>
  <si>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</si>
  <si>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</si>
  <si>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</si>
  <si>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</si>
  <si>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</si>
  <si>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</si>
  <si>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</si>
  <si>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</si>
  <si>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</si>
  <si>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</si>
  <si>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</si>
  <si>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</si>
  <si>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</si>
  <si>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</si>
  <si>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</si>
  <si>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</si>
  <si>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</si>
  <si>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</si>
  <si>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</si>
  <si>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</si>
  <si>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</si>
  <si>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</si>
  <si>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</si>
  <si>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</si>
  <si>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</si>
  <si>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</si>
  <si>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</si>
  <si>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</si>
  <si>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</si>
  <si>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</si>
  <si>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</si>
  <si>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</si>
  <si>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</si>
  <si>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</si>
  <si>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</si>
  <si>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</si>
  <si>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</si>
  <si>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</si>
  <si>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</si>
  <si>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</si>
  <si>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</si>
  <si>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</si>
  <si>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</si>
  <si>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</si>
  <si>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</si>
  <si>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</si>
  <si>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</si>
  <si>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</si>
  <si>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</si>
  <si>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</si>
  <si>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</si>
  <si>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</si>
  <si>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</si>
  <si>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</si>
  <si>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</si>
  <si>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</si>
  <si>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</si>
  <si>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</si>
  <si>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</si>
  <si>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</si>
  <si>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</si>
  <si>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</si>
  <si>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</si>
  <si>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</si>
  <si>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</si>
  <si>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</si>
  <si>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</si>
  <si>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</si>
  <si>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</si>
  <si>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</si>
  <si>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</si>
  <si>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</si>
  <si>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</si>
  <si>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</si>
  <si>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</si>
  <si>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</si>
  <si>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</si>
  <si>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</si>
  <si>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</si>
  <si>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</si>
  <si>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</si>
  <si>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</si>
  <si>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</si>
  <si>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</si>
  <si>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</si>
  <si>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</si>
  <si>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</si>
  <si>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</si>
  <si>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</si>
  <si>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</si>
  <si>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</si>
  <si>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</si>
  <si>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</si>
  <si>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</si>
  <si>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</si>
  <si>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</si>
  <si>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</si>
  <si>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</si>
  <si>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</si>
  <si>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</si>
  <si>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</si>
  <si>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</si>
  <si>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</si>
  <si>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</si>
  <si>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</si>
  <si>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</si>
  <si>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</si>
  <si>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</si>
  <si>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</si>
  <si>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</si>
  <si>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</si>
  <si>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</si>
  <si>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</si>
  <si>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</si>
  <si>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</si>
  <si>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</si>
  <si>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</si>
  <si>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</si>
  <si>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</si>
  <si>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</si>
  <si>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</si>
  <si>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</si>
  <si>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</si>
  <si>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</si>
  <si>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</si>
  <si>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</si>
  <si>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</si>
  <si>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</si>
  <si>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</si>
  <si>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</si>
  <si>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</si>
  <si>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</si>
  <si>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</si>
  <si>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</si>
  <si>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</si>
  <si>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</si>
  <si>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</si>
  <si>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</si>
  <si>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</si>
  <si>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</si>
  <si>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</si>
  <si>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</si>
  <si>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</si>
  <si>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</si>
  <si>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</si>
  <si>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</si>
  <si>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</si>
  <si>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</si>
  <si>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</si>
  <si>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</si>
  <si>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</si>
  <si>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</si>
  <si>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</si>
  <si>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</si>
  <si>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</si>
  <si>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</si>
  <si>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KL00014</t>
  </si>
  <si>
    <t>KL00015</t>
  </si>
  <si>
    <t>KL00016</t>
  </si>
  <si>
    <t>KL00020</t>
  </si>
  <si>
    <t>KL00028</t>
  </si>
  <si>
    <t>KL00045</t>
  </si>
  <si>
    <t>KL00052</t>
  </si>
  <si>
    <t>KL00053</t>
  </si>
  <si>
    <t>KL00056</t>
  </si>
  <si>
    <t>KL00057</t>
  </si>
  <si>
    <t>KL00065</t>
  </si>
  <si>
    <t>KL00066</t>
  </si>
  <si>
    <t>KL00068</t>
  </si>
  <si>
    <t>KL00073</t>
  </si>
  <si>
    <t>KL00082</t>
  </si>
  <si>
    <t>KL00085</t>
  </si>
  <si>
    <t>KL00092</t>
  </si>
  <si>
    <t>KL00099</t>
  </si>
  <si>
    <t>KL00102</t>
  </si>
  <si>
    <t>KL00103</t>
  </si>
  <si>
    <t>KL00105</t>
  </si>
  <si>
    <t>KL00106</t>
  </si>
  <si>
    <t>KL00109</t>
  </si>
  <si>
    <t>KL00111</t>
  </si>
  <si>
    <t>KL00117</t>
  </si>
  <si>
    <t>KL00119</t>
  </si>
  <si>
    <t>KL00136</t>
  </si>
  <si>
    <t>KL00142</t>
  </si>
  <si>
    <t>KL00143</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</si>
  <si>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</si>
  <si>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</si>
  <si>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</si>
  <si>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</si>
  <si>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</si>
  <si>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</si>
  <si>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</si>
  <si>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</si>
  <si>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</si>
  <si>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</si>
  <si>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</si>
  <si>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</si>
  <si>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</si>
  <si>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</si>
  <si>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</si>
  <si>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</si>
  <si>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</si>
  <si>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KL00181</t>
  </si>
  <si>
    <t>KL00182</t>
  </si>
  <si>
    <t>KL00183</t>
  </si>
  <si>
    <t>KL00184</t>
  </si>
  <si>
    <t>KL00185</t>
  </si>
  <si>
    <t>KL00186</t>
  </si>
  <si>
    <t>KL00187</t>
  </si>
  <si>
    <t>KL00188</t>
  </si>
  <si>
    <t>KL00189</t>
  </si>
  <si>
    <t>KL00190</t>
  </si>
  <si>
    <t>KL00192</t>
  </si>
  <si>
    <t>KL00193</t>
  </si>
  <si>
    <t>KL00194</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</si>
  <si>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</si>
  <si>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</si>
  <si>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</si>
  <si>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</si>
  <si>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</si>
  <si>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</si>
  <si>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</si>
  <si>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</si>
  <si>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</si>
  <si>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</si>
  <si>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</si>
  <si>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</si>
  <si>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</si>
  <si>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</si>
  <si>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</si>
  <si>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</si>
  <si>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</si>
  <si>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</si>
  <si>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</si>
  <si>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</si>
  <si>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</si>
  <si>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</si>
  <si>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</si>
  <si>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</si>
  <si>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</si>
  <si>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</si>
  <si>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</si>
  <si>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</si>
  <si>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</si>
  <si>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</si>
  <si>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</si>
  <si>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</si>
  <si>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</si>
  <si>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</si>
  <si>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</si>
  <si>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</si>
  <si>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</si>
  <si>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</si>
  <si>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</si>
  <si>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</si>
  <si>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</si>
  <si>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</si>
  <si>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</si>
  <si>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</si>
  <si>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</si>
  <si>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</si>
  <si>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</si>
  <si>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</si>
  <si>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</si>
  <si>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</si>
  <si>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</si>
  <si>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</si>
  <si>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</si>
  <si>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</si>
  <si>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</si>
  <si>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</si>
  <si>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</si>
  <si>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</si>
  <si>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</si>
  <si>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</si>
  <si>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</si>
  <si>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</si>
  <si>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</si>
  <si>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</si>
  <si>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</si>
  <si>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</si>
  <si>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</si>
  <si>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</si>
  <si>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</si>
  <si>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</si>
  <si>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</si>
  <si>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</si>
  <si>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</si>
  <si>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</si>
  <si>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</si>
  <si>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</si>
  <si>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</si>
  <si>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</si>
  <si>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</si>
  <si>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</si>
  <si>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</si>
  <si>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</si>
  <si>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</si>
  <si>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</si>
  <si>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</si>
  <si>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</si>
  <si>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</si>
  <si>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</si>
  <si>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</si>
  <si>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</si>
  <si>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</si>
  <si>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</si>
  <si>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</si>
  <si>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</si>
  <si>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</si>
  <si>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</si>
  <si>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</si>
  <si>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</si>
  <si>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</si>
  <si>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</si>
  <si>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</si>
  <si>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</si>
  <si>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</si>
  <si>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</si>
  <si>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</si>
  <si>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</si>
  <si>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</si>
  <si>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</si>
  <si>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</si>
  <si>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</si>
  <si>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</si>
  <si>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</si>
  <si>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</si>
  <si>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</si>
  <si>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</si>
  <si>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</si>
  <si>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</si>
  <si>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</si>
  <si>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</si>
  <si>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</si>
  <si>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</si>
  <si>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</si>
  <si>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</si>
  <si>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</si>
  <si>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</si>
  <si>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</si>
  <si>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</si>
  <si>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</si>
  <si>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</si>
  <si>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</si>
  <si>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</si>
  <si>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</si>
  <si>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</si>
  <si>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</si>
  <si>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</si>
  <si>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</si>
  <si>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</si>
  <si>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</si>
  <si>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</si>
  <si>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</si>
  <si>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</si>
  <si>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</si>
  <si>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</si>
  <si>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</si>
  <si>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</si>
  <si>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</si>
  <si>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</si>
  <si>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</si>
  <si>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</si>
  <si>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</si>
  <si>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</si>
  <si>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</si>
  <si>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</si>
  <si>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</si>
  <si>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</si>
  <si>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</si>
  <si>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</si>
  <si>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</si>
  <si>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</si>
  <si>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</si>
  <si>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</si>
  <si>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</si>
  <si>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</si>
  <si>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</si>
  <si>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</si>
  <si>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</si>
  <si>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</si>
  <si>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</si>
  <si>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</si>
  <si>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</si>
  <si>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</si>
  <si>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</si>
  <si>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</si>
  <si>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</si>
  <si>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</si>
  <si>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</si>
  <si>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</si>
  <si>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</si>
  <si>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</si>
  <si>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</si>
  <si>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</si>
  <si>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</si>
  <si>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</si>
  <si>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</si>
  <si>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</si>
  <si>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</si>
  <si>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</si>
  <si>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</si>
  <si>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</si>
  <si>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</si>
  <si>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</si>
  <si>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</si>
  <si>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</si>
  <si>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</si>
  <si>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</si>
  <si>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</si>
  <si>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</si>
  <si>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</si>
  <si>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</si>
  <si>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</si>
  <si>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</si>
  <si>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</si>
  <si>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</si>
  <si>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</si>
  <si>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</si>
  <si>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</si>
  <si>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</si>
  <si>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</si>
  <si>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</si>
  <si>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</si>
  <si>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</si>
  <si>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</si>
  <si>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</si>
  <si>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</si>
  <si>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</si>
  <si>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</si>
  <si>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</si>
  <si>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</si>
  <si>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</si>
  <si>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</si>
  <si>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</si>
  <si>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</si>
  <si>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</si>
  <si>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</si>
  <si>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</si>
  <si>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</si>
  <si>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</si>
  <si>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</si>
  <si>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</si>
  <si>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</si>
  <si>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</si>
  <si>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</si>
  <si>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</si>
  <si>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</si>
  <si>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</si>
  <si>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</si>
  <si>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</si>
  <si>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</si>
  <si>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</si>
  <si>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</si>
  <si>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</si>
  <si>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</si>
  <si>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</si>
  <si>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</si>
  <si>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</si>
  <si>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</si>
  <si>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</si>
  <si>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</si>
  <si>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</si>
  <si>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</si>
  <si>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</si>
  <si>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</si>
  <si>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</si>
  <si>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</si>
  <si>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</si>
  <si>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</si>
  <si>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</si>
  <si>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</si>
  <si>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</si>
  <si>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</si>
  <si>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</si>
  <si>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</si>
  <si>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</si>
  <si>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</si>
  <si>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</si>
  <si>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</si>
  <si>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</si>
  <si>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</si>
  <si>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</si>
  <si>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</si>
  <si>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</si>
  <si>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</si>
  <si>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</si>
  <si>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</si>
  <si>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</si>
  <si>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</si>
  <si>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</si>
  <si>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</si>
  <si>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</si>
  <si>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</si>
  <si>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</si>
  <si>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</si>
  <si>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</si>
  <si>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</si>
  <si>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</si>
  <si>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</si>
  <si>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</si>
  <si>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</si>
  <si>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</si>
  <si>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</si>
  <si>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</si>
  <si>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</si>
  <si>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</si>
  <si>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</si>
  <si>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</si>
  <si>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</si>
  <si>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</si>
  <si>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</si>
  <si>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</si>
  <si>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</si>
  <si>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</si>
  <si>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</si>
  <si>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</si>
  <si>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</si>
  <si>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</si>
  <si>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</si>
  <si>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</si>
  <si>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</si>
  <si>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</si>
  <si>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</si>
  <si>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</si>
  <si>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</si>
  <si>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</si>
  <si>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</si>
  <si>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</si>
  <si>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</si>
  <si>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</si>
  <si>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</si>
  <si>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</si>
  <si>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</si>
  <si>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</si>
  <si>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</si>
  <si>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</si>
  <si>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</si>
  <si>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</si>
  <si>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</si>
  <si>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</si>
  <si>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</si>
  <si>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</si>
  <si>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</si>
  <si>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</si>
  <si>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</si>
  <si>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</si>
  <si>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</si>
  <si>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</si>
  <si>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</si>
  <si>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</si>
  <si>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</si>
  <si>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</si>
  <si>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</si>
  <si>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</si>
  <si>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</si>
  <si>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</si>
  <si>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</si>
  <si>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</si>
  <si>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</si>
  <si>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</si>
  <si>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</si>
  <si>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</si>
  <si>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</si>
  <si>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</si>
  <si>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</si>
  <si>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</si>
  <si>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</si>
  <si>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</si>
  <si>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</si>
  <si>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</si>
  <si>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</si>
  <si>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</si>
  <si>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</si>
  <si>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</si>
  <si>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</si>
  <si>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</si>
  <si>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</si>
  <si>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</si>
  <si>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</si>
  <si>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</si>
  <si>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</si>
  <si>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</si>
  <si>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</si>
  <si>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</si>
  <si>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</si>
  <si>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</si>
  <si>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</si>
  <si>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</si>
  <si>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</si>
  <si>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</si>
  <si>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</si>
  <si>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</si>
  <si>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</si>
  <si>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</si>
  <si>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</si>
  <si>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</si>
  <si>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</si>
  <si>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</si>
  <si>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</si>
  <si>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</si>
  <si>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</si>
  <si>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</si>
  <si>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</si>
  <si>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</si>
  <si>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</si>
  <si>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</si>
  <si>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</si>
  <si>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</si>
  <si>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</si>
  <si>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</si>
  <si>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</si>
  <si>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</si>
  <si>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</si>
  <si>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</si>
  <si>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</si>
  <si>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</si>
  <si>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</si>
  <si>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</si>
  <si>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</si>
  <si>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</si>
  <si>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</si>
  <si>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</si>
  <si>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</si>
  <si>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</si>
  <si>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</si>
  <si>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</si>
  <si>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</si>
  <si>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</si>
  <si>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</si>
  <si>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</si>
  <si>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</si>
  <si>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</si>
  <si>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</si>
  <si>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</si>
  <si>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</si>
  <si>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</si>
  <si>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</si>
  <si>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</si>
  <si>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</si>
  <si>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</si>
  <si>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</si>
  <si>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</si>
  <si>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</si>
  <si>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</si>
  <si>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</si>
  <si>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</si>
  <si>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</si>
  <si>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</si>
  <si>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</si>
  <si>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</si>
  <si>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</si>
  <si>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</si>
  <si>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</si>
  <si>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</si>
  <si>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</si>
  <si>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</si>
  <si>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</si>
  <si>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</si>
  <si>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</si>
  <si>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</si>
  <si>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</si>
  <si>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</si>
  <si>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</si>
  <si>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</si>
  <si>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</si>
  <si>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</si>
  <si>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</si>
  <si>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</si>
  <si>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</si>
  <si>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</si>
  <si>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</si>
  <si>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</si>
  <si>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</si>
  <si>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</si>
  <si>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</si>
  <si>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</si>
  <si>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</si>
  <si>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</si>
  <si>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</si>
  <si>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</si>
  <si>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</si>
  <si>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</si>
  <si>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</si>
  <si>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</si>
  <si>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</si>
  <si>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</si>
  <si>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</si>
  <si>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</si>
  <si>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</si>
  <si>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</si>
  <si>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</si>
  <si>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</si>
  <si>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</si>
  <si>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</si>
  <si>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</si>
  <si>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</si>
  <si>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</si>
  <si>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</si>
  <si>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</si>
  <si>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</si>
  <si>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</si>
  <si>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</si>
  <si>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</si>
  <si>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</si>
  <si>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</si>
  <si>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</si>
  <si>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</si>
  <si>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</si>
  <si>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</si>
  <si>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</si>
  <si>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</si>
  <si>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</si>
  <si>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</si>
  <si>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</si>
  <si>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</si>
  <si>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</si>
  <si>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</si>
  <si>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</si>
  <si>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</si>
  <si>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</si>
  <si>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</si>
  <si>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</si>
  <si>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</si>
  <si>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</si>
  <si>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</si>
  <si>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</si>
  <si>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</si>
  <si>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</si>
  <si>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</si>
  <si>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</si>
  <si>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</si>
  <si>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</si>
  <si>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</si>
  <si>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</si>
  <si>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</si>
  <si>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</si>
  <si>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</si>
  <si>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</si>
  <si>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</si>
  <si>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</si>
  <si>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</si>
  <si>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</si>
  <si>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</si>
  <si>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</si>
  <si>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</si>
  <si>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</si>
  <si>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</si>
  <si>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</si>
  <si>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</si>
  <si>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</si>
  <si>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</si>
  <si>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</si>
  <si>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</si>
  <si>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</si>
  <si>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</si>
  <si>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</si>
  <si>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</si>
  <si>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</si>
  <si>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</si>
  <si>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</si>
  <si>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</si>
  <si>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</si>
  <si>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</si>
  <si>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</si>
  <si>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</si>
  <si>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</si>
  <si>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</si>
  <si>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</si>
  <si>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</si>
  <si>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</si>
  <si>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</si>
  <si>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</si>
  <si>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</si>
  <si>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</si>
  <si>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</si>
  <si>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</si>
  <si>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</si>
  <si>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</si>
  <si>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</si>
  <si>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</si>
  <si>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</si>
  <si>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</si>
  <si>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</si>
  <si>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</si>
  <si>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</si>
  <si>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</si>
  <si>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</si>
  <si>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</si>
  <si>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</si>
  <si>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</si>
  <si>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</si>
  <si>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</si>
  <si>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</si>
  <si>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</si>
  <si>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</si>
  <si>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</si>
  <si>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</si>
  <si>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</si>
  <si>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</si>
  <si>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</si>
  <si>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</si>
  <si>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</si>
  <si>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</si>
  <si>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</si>
  <si>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</si>
  <si>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</si>
  <si>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</si>
  <si>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</si>
  <si>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</si>
  <si>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</si>
  <si>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</si>
  <si>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</si>
  <si>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</si>
  <si>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</si>
  <si>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</si>
  <si>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</si>
  <si>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</si>
  <si>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</si>
  <si>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</si>
  <si>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</si>
  <si>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</si>
  <si>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</si>
  <si>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</si>
  <si>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</si>
  <si>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</si>
  <si>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</si>
  <si>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</si>
  <si>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</si>
  <si>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</si>
  <si>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</si>
  <si>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</si>
  <si>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</si>
  <si>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</si>
  <si>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</si>
  <si>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</si>
  <si>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</si>
  <si>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</si>
  <si>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</si>
  <si>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</si>
  <si>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</si>
  <si>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</si>
  <si>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</si>
  <si>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</si>
  <si>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</si>
  <si>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</si>
  <si>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</si>
  <si>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</si>
  <si>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</si>
  <si>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</si>
  <si>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</si>
  <si>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</si>
  <si>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</si>
  <si>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</si>
  <si>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</si>
  <si>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</si>
  <si>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</si>
  <si>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</si>
  <si>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</si>
  <si>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</si>
  <si>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</si>
  <si>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</si>
  <si>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</si>
  <si>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</si>
  <si>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</si>
  <si>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</si>
  <si>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</si>
  <si>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</si>
  <si>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</si>
  <si>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</si>
  <si>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</si>
  <si>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</si>
  <si>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</si>
  <si>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</si>
  <si>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</si>
  <si>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</si>
  <si>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</si>
  <si>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</si>
  <si>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</si>
  <si>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</si>
  <si>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</si>
  <si>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</si>
  <si>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</si>
  <si>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</si>
  <si>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</si>
  <si>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</si>
  <si>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</si>
  <si>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</si>
  <si>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</si>
  <si>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</si>
  <si>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</si>
  <si>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</si>
  <si>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</si>
  <si>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</si>
  <si>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</si>
  <si>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</si>
  <si>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</si>
  <si>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</si>
  <si>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</si>
  <si>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</si>
  <si>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</si>
  <si>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</si>
  <si>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</si>
  <si>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</si>
  <si>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</si>
  <si>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</si>
  <si>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</si>
  <si>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</si>
  <si>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</si>
  <si>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</si>
  <si>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</si>
  <si>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</si>
  <si>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</si>
  <si>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</si>
  <si>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</si>
  <si>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</si>
  <si>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</si>
  <si>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</si>
  <si>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</si>
  <si>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</si>
  <si>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</si>
  <si>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</si>
  <si>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</si>
  <si>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</si>
  <si>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</si>
  <si>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</si>
  <si>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</si>
  <si>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</si>
  <si>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</si>
  <si>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</si>
  <si>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</si>
  <si>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</si>
  <si>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</si>
  <si>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</si>
  <si>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</si>
  <si>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</si>
  <si>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</si>
  <si>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</si>
  <si>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</si>
  <si>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</si>
  <si>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</si>
  <si>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</si>
  <si>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</si>
  <si>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</si>
  <si>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</si>
  <si>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</si>
  <si>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</si>
  <si>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</si>
  <si>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</si>
  <si>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</si>
  <si>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</si>
  <si>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</si>
  <si>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</si>
  <si>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</si>
  <si>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</si>
  <si>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</si>
  <si>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</si>
  <si>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</si>
  <si>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</si>
  <si>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</si>
  <si>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</si>
  <si>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</si>
  <si>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</si>
  <si>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</si>
  <si>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</si>
  <si>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</si>
  <si>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</si>
  <si>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</si>
  <si>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</si>
  <si>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</si>
  <si>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</si>
  <si>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</si>
  <si>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</si>
  <si>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</si>
  <si>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</si>
  <si>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</si>
  <si>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</si>
  <si>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</si>
  <si>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</si>
  <si>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</si>
  <si>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</si>
  <si>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</si>
  <si>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</si>
  <si>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</si>
  <si>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</si>
  <si>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</si>
  <si>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</si>
  <si>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</si>
  <si>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</si>
  <si>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</si>
  <si>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</si>
  <si>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</si>
  <si>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</si>
  <si>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</si>
  <si>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</si>
  <si>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</si>
  <si>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</si>
  <si>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</si>
  <si>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</si>
  <si>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</si>
  <si>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</si>
  <si>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</si>
  <si>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</si>
  <si>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</si>
  <si>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</si>
  <si>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</si>
  <si>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</si>
  <si>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</si>
  <si>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</si>
  <si>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</si>
  <si>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</si>
  <si>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</si>
  <si>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</si>
  <si>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</si>
  <si>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</si>
  <si>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</si>
  <si>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</si>
  <si>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</si>
  <si>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</si>
  <si>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</si>
  <si>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</si>
  <si>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</si>
  <si>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</si>
  <si>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</si>
  <si>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</si>
  <si>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</si>
  <si>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</si>
  <si>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</si>
  <si>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</si>
  <si>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</si>
  <si>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</si>
  <si>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</si>
  <si>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</si>
  <si>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</si>
  <si>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</si>
  <si>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</si>
  <si>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</si>
  <si>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</si>
  <si>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</si>
  <si>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</si>
  <si>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</si>
  <si>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</si>
  <si>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</si>
  <si>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</si>
  <si>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</si>
  <si>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</si>
  <si>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</si>
  <si>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</si>
  <si>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</si>
  <si>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</si>
  <si>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</si>
  <si>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</si>
  <si>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</si>
  <si>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</si>
  <si>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</si>
  <si>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</si>
  <si>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</si>
  <si>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</si>
  <si>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</si>
  <si>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</si>
  <si>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</si>
  <si>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</si>
  <si>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</si>
  <si>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</si>
  <si>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</si>
  <si>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</si>
  <si>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</si>
  <si>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</si>
  <si>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</si>
  <si>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</si>
  <si>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</si>
  <si>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</si>
  <si>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</si>
  <si>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</si>
  <si>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</si>
  <si>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</si>
  <si>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</si>
  <si>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</si>
  <si>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</si>
  <si>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</si>
  <si>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</si>
  <si>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</si>
  <si>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</si>
  <si>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</si>
  <si>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</si>
  <si>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</si>
  <si>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</si>
  <si>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</si>
  <si>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</si>
  <si>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</si>
  <si>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</si>
  <si>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</si>
  <si>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</si>
  <si>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</si>
  <si>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</si>
  <si>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</si>
  <si>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</si>
  <si>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</si>
  <si>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</si>
  <si>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</si>
  <si>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</si>
  <si>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</si>
  <si>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</si>
  <si>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</si>
  <si>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</si>
  <si>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</si>
  <si>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</si>
  <si>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</si>
  <si>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</si>
  <si>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</si>
  <si>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</si>
  <si>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</si>
  <si>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</si>
  <si>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</si>
  <si>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</si>
  <si>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</si>
  <si>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</si>
  <si>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</si>
  <si>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</si>
  <si>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</si>
  <si>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</si>
  <si>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</si>
  <si>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</si>
  <si>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</si>
  <si>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</si>
  <si>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</si>
  <si>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</si>
  <si>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</si>
  <si>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</si>
  <si>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</si>
  <si>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</si>
  <si>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</si>
  <si>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</si>
  <si>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</si>
  <si>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</si>
  <si>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</si>
  <si>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</si>
  <si>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</si>
  <si>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</si>
  <si>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</si>
  <si>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</si>
  <si>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</si>
  <si>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</si>
  <si>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</si>
  <si>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</si>
  <si>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</si>
  <si>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</si>
  <si>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</si>
  <si>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</si>
  <si>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</si>
  <si>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</si>
  <si>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</si>
  <si>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</si>
  <si>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</si>
  <si>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</si>
  <si>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</si>
  <si>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</si>
  <si>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</si>
  <si>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</si>
  <si>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</si>
  <si>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</si>
  <si>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</si>
  <si>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</si>
  <si>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</si>
  <si>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</si>
  <si>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</si>
  <si>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</si>
  <si>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</si>
  <si>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</si>
  <si>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</si>
  <si>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</si>
  <si>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</si>
  <si>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</si>
  <si>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</si>
  <si>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</si>
  <si>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</si>
  <si>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</si>
  <si>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</si>
  <si>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</si>
  <si>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</si>
  <si>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</si>
  <si>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</si>
  <si>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</si>
  <si>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</si>
  <si>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</si>
  <si>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</si>
  <si>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</si>
  <si>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</si>
  <si>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</si>
  <si>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</si>
  <si>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</si>
  <si>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</si>
  <si>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</si>
  <si>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</si>
  <si>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</si>
  <si>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</si>
  <si>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</si>
  <si>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</si>
  <si>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</si>
  <si>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</si>
  <si>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</si>
  <si>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</si>
  <si>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</si>
  <si>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</si>
  <si>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</si>
  <si>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</si>
  <si>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</si>
  <si>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</si>
  <si>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</si>
  <si>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</si>
  <si>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</si>
  <si>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</si>
  <si>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</si>
  <si>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</si>
  <si>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</si>
  <si>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</si>
  <si>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</si>
  <si>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</si>
  <si>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</si>
  <si>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</si>
  <si>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</si>
  <si>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</si>
  <si>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</si>
  <si>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</si>
  <si>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</si>
  <si>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</si>
  <si>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</si>
  <si>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</si>
  <si>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</si>
  <si>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</si>
  <si>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</si>
  <si>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</si>
  <si>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</si>
  <si>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</si>
  <si>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</si>
  <si>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</si>
  <si>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</si>
  <si>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</si>
  <si>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</si>
  <si>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</si>
  <si>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</si>
  <si>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</si>
  <si>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</si>
  <si>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</si>
  <si>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</si>
  <si>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</si>
  <si>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</si>
  <si>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</si>
  <si>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</si>
  <si>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</si>
  <si>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</si>
  <si>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</si>
  <si>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</si>
  <si>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</si>
  <si>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</si>
  <si>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</si>
  <si>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</si>
  <si>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</si>
  <si>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</si>
  <si>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</si>
  <si>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</si>
  <si>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</si>
  <si>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</si>
  <si>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</si>
  <si>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</si>
  <si>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</si>
  <si>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</si>
  <si>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</si>
  <si>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</si>
  <si>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</si>
  <si>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</si>
  <si>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</si>
  <si>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</si>
  <si>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</si>
  <si>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</si>
  <si>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</si>
  <si>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</si>
  <si>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</si>
  <si>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</si>
  <si>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</si>
  <si>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</si>
  <si>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</si>
  <si>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</si>
  <si>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</si>
  <si>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</si>
  <si>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</si>
  <si>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</si>
  <si>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</si>
  <si>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</si>
  <si>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</si>
  <si>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</si>
  <si>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</si>
  <si>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</si>
  <si>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</si>
  <si>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</si>
  <si>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</si>
  <si>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</si>
  <si>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</si>
  <si>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</si>
  <si>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</si>
  <si>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</si>
  <si>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</si>
  <si>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</si>
  <si>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</si>
  <si>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</si>
  <si>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</si>
  <si>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</si>
  <si>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</si>
  <si>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</si>
  <si>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</si>
  <si>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</si>
  <si>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</si>
  <si>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</si>
  <si>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</si>
  <si>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</si>
  <si>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</si>
  <si>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</si>
  <si>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</si>
  <si>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</si>
  <si>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</si>
  <si>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</si>
  <si>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</si>
  <si>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</si>
  <si>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</si>
  <si>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</si>
  <si>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</si>
  <si>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</si>
  <si>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</si>
  <si>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</si>
  <si>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</si>
  <si>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</si>
  <si>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</si>
  <si>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</si>
  <si>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</si>
  <si>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</si>
  <si>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</si>
  <si>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</si>
  <si>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</si>
  <si>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</si>
  <si>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</si>
  <si>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</si>
  <si>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</si>
  <si>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</si>
  <si>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</si>
  <si>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</si>
  <si>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</si>
  <si>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</si>
  <si>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</si>
  <si>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</si>
  <si>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</si>
  <si>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</si>
  <si>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</si>
  <si>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</si>
  <si>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</si>
  <si>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</si>
  <si>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</si>
  <si>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</si>
  <si>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</si>
  <si>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</si>
  <si>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</si>
  <si>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</si>
  <si>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</si>
  <si>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</si>
  <si>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</si>
  <si>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</si>
  <si>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</si>
  <si>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</si>
  <si>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</si>
  <si>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</si>
  <si>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</si>
  <si>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</si>
  <si>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</si>
  <si>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</si>
  <si>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</si>
  <si>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</si>
  <si>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</si>
  <si>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</si>
  <si>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</si>
  <si>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</si>
  <si>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</si>
  <si>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</si>
  <si>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</si>
  <si>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</si>
  <si>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</si>
  <si>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</si>
  <si>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</si>
  <si>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</si>
  <si>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</si>
  <si>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</si>
  <si>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</si>
  <si>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</si>
  <si>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</si>
  <si>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</si>
  <si>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</si>
  <si>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</si>
  <si>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</si>
  <si>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</si>
  <si>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</si>
  <si>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</si>
  <si>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</si>
  <si>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</si>
  <si>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</si>
  <si>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</si>
  <si>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</si>
  <si>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</si>
  <si>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</si>
  <si>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</si>
  <si>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</si>
  <si>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</si>
  <si>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</si>
  <si>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</si>
  <si>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</si>
  <si>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</si>
  <si>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</si>
  <si>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</si>
  <si>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</si>
  <si>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</si>
  <si>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</si>
  <si>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</si>
  <si>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</si>
  <si>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</si>
  <si>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</si>
  <si>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</si>
  <si>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</si>
  <si>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</si>
  <si>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</si>
  <si>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</si>
  <si>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</si>
  <si>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</si>
  <si>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</si>
  <si>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</si>
  <si>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</si>
  <si>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</si>
  <si>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</si>
  <si>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</si>
  <si>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</si>
  <si>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</si>
  <si>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</si>
  <si>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</si>
  <si>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</si>
  <si>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</si>
  <si>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</si>
  <si>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</si>
  <si>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</si>
  <si>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</si>
  <si>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</si>
  <si>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</si>
  <si>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</si>
  <si>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</si>
  <si>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</si>
  <si>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</si>
  <si>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</si>
  <si>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</si>
  <si>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</si>
  <si>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</si>
  <si>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</si>
  <si>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</si>
  <si>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</si>
  <si>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</si>
  <si>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</si>
  <si>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</si>
  <si>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</si>
  <si>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</si>
  <si>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</si>
  <si>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</si>
  <si>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</si>
  <si>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</si>
  <si>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</si>
  <si>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</si>
  <si>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</si>
  <si>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</si>
  <si>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</si>
  <si>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</si>
  <si>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</si>
  <si>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</si>
  <si>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</si>
  <si>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</si>
  <si>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</si>
  <si>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</si>
  <si>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</si>
  <si>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</si>
  <si>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</si>
  <si>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</si>
  <si>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</si>
  <si>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</si>
  <si>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</si>
  <si>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</si>
  <si>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</si>
  <si>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</si>
  <si>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</si>
  <si>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</si>
  <si>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</si>
  <si>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</si>
  <si>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</si>
  <si>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</si>
  <si>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</si>
  <si>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</si>
  <si>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</si>
  <si>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</si>
  <si>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</si>
  <si>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</si>
  <si>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</si>
  <si>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</si>
  <si>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</si>
  <si>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</si>
  <si>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</si>
  <si>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</si>
  <si>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</si>
  <si>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</si>
  <si>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</si>
  <si>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</si>
  <si>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</si>
  <si>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</si>
  <si>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</si>
  <si>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</si>
  <si>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</si>
  <si>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</si>
  <si>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</si>
  <si>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</si>
  <si>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</si>
  <si>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</si>
  <si>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</si>
  <si>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</si>
  <si>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</si>
  <si>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</si>
  <si>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</si>
  <si>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</si>
  <si>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</si>
  <si>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</si>
  <si>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</si>
  <si>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</si>
  <si>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</si>
  <si>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</si>
  <si>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</si>
  <si>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</si>
  <si>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</si>
  <si>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</si>
  <si>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</si>
  <si>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</si>
  <si>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</si>
  <si>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</si>
  <si>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</si>
  <si>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</si>
  <si>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</si>
  <si>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</si>
  <si>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</si>
  <si>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</si>
  <si>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</si>
  <si>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</si>
  <si>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</si>
  <si>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</si>
  <si>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</si>
  <si>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</si>
  <si>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</si>
  <si>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</si>
  <si>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</si>
  <si>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</si>
  <si>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</si>
  <si>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</si>
  <si>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</si>
  <si>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</si>
  <si>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</si>
  <si>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</si>
  <si>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</si>
  <si>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</si>
  <si>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</si>
  <si>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</si>
  <si>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</si>
  <si>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</si>
  <si>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</si>
  <si>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</si>
  <si>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</si>
  <si>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</si>
  <si>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</si>
  <si>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</si>
  <si>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</si>
  <si>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</si>
  <si>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</si>
  <si>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</si>
  <si>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</si>
  <si>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</si>
  <si>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</si>
  <si>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</si>
  <si>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</si>
  <si>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</si>
  <si>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</si>
  <si>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</si>
  <si>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</si>
  <si>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</si>
  <si>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</si>
  <si>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</si>
  <si>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</si>
  <si>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</si>
  <si>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</si>
  <si>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</si>
  <si>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</si>
  <si>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</si>
  <si>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</si>
  <si>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</si>
  <si>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</si>
  <si>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</si>
  <si>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</si>
  <si>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</si>
  <si>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</si>
  <si>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</si>
  <si>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</si>
  <si>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</si>
  <si>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</si>
  <si>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</si>
  <si>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</si>
  <si>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</si>
  <si>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</si>
  <si>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</si>
  <si>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</si>
  <si>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</si>
  <si>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</si>
  <si>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</si>
  <si>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</si>
  <si>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</si>
  <si>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</si>
  <si>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</si>
  <si>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</si>
  <si>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</si>
  <si>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</si>
  <si>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</si>
  <si>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</si>
  <si>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</si>
  <si>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</si>
  <si>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</si>
  <si>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</si>
  <si>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</si>
  <si>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</si>
  <si>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</si>
  <si>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</si>
  <si>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</si>
  <si>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</si>
  <si>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</si>
  <si>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</si>
  <si>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</si>
  <si>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</si>
  <si>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</si>
  <si>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</si>
  <si>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</si>
  <si>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</si>
  <si>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</si>
  <si>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</si>
  <si>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</si>
  <si>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</si>
  <si>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</si>
  <si>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</si>
  <si>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</si>
  <si>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</si>
  <si>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</si>
  <si>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</si>
  <si>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</si>
  <si>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</si>
  <si>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</si>
  <si>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</si>
  <si>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</si>
  <si>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</si>
  <si>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</si>
  <si>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</si>
  <si>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</si>
  <si>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</si>
  <si>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</si>
  <si>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</si>
  <si>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</si>
  <si>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</si>
  <si>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</si>
  <si>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</si>
  <si>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</si>
  <si>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</si>
  <si>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</si>
  <si>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</si>
  <si>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</si>
  <si>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</si>
  <si>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</si>
  <si>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</si>
  <si>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</si>
  <si>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</si>
  <si>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</si>
  <si>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</si>
  <si>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</si>
  <si>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</si>
  <si>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</si>
  <si>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</si>
  <si>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</si>
  <si>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</si>
  <si>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</si>
  <si>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</si>
  <si>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</si>
  <si>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</si>
  <si>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</si>
  <si>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</si>
  <si>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</si>
  <si>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</si>
  <si>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</si>
  <si>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</si>
  <si>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</si>
  <si>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</si>
  <si>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</si>
  <si>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</si>
  <si>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</si>
  <si>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</si>
  <si>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</si>
  <si>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</si>
  <si>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</si>
  <si>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</si>
  <si>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</si>
  <si>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</si>
  <si>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</si>
  <si>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</si>
  <si>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</si>
  <si>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</si>
  <si>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</si>
  <si>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</si>
  <si>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</si>
  <si>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</si>
  <si>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</si>
  <si>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</si>
  <si>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</si>
  <si>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</si>
  <si>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</si>
  <si>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</si>
  <si>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</si>
  <si>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</si>
  <si>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</si>
  <si>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</si>
  <si>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</si>
  <si>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</si>
  <si>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</si>
  <si>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</si>
  <si>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</si>
  <si>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</si>
  <si>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</si>
  <si>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</si>
  <si>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</si>
  <si>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</si>
  <si>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</si>
  <si>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</si>
  <si>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</si>
  <si>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</si>
  <si>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</si>
  <si>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</si>
  <si>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</si>
  <si>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</si>
  <si>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</si>
  <si>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</si>
  <si>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</si>
  <si>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</si>
  <si>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</si>
  <si>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</si>
  <si>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</si>
  <si>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</si>
  <si>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</si>
  <si>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</si>
  <si>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</si>
  <si>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</si>
  <si>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</si>
  <si>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</si>
  <si>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</si>
  <si>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</si>
  <si>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</si>
  <si>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</si>
  <si>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</si>
  <si>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</si>
  <si>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</si>
  <si>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</si>
  <si>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</si>
  <si>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</si>
  <si>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</si>
  <si>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</si>
  <si>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</si>
  <si>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</si>
  <si>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</si>
  <si>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</si>
  <si>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</si>
  <si>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</si>
  <si>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</si>
  <si>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</si>
  <si>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</si>
  <si>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</si>
  <si>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</si>
  <si>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</si>
  <si>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</si>
  <si>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</si>
  <si>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</si>
  <si>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</si>
  <si>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</si>
  <si>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</si>
  <si>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</si>
  <si>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</si>
  <si>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</si>
  <si>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</si>
  <si>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</si>
  <si>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</si>
  <si>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</si>
  <si>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</si>
  <si>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</si>
  <si>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</si>
  <si>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</si>
  <si>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</si>
  <si>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</si>
  <si>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</si>
  <si>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</si>
  <si>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</si>
  <si>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</si>
  <si>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</si>
  <si>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</si>
  <si>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</si>
  <si>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</si>
  <si>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</si>
  <si>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</si>
  <si>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</si>
  <si>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</si>
  <si>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</si>
  <si>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</si>
  <si>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</si>
  <si>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</si>
  <si>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</si>
  <si>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</si>
  <si>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</si>
  <si>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</si>
  <si>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</si>
  <si>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</si>
  <si>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</si>
  <si>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</si>
  <si>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</si>
  <si>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</si>
  <si>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</si>
  <si>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</si>
  <si>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</si>
  <si>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</si>
  <si>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</si>
  <si>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</si>
  <si>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</si>
  <si>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</si>
  <si>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</si>
  <si>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</si>
  <si>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</si>
  <si>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</si>
  <si>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</si>
  <si>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</si>
  <si>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</si>
  <si>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</si>
  <si>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</si>
  <si>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</si>
  <si>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</si>
  <si>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</si>
  <si>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</si>
  <si>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</si>
  <si>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</si>
  <si>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</si>
  <si>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</si>
  <si>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</si>
  <si>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</si>
  <si>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</si>
  <si>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</si>
  <si>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</si>
  <si>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</si>
  <si>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</si>
  <si>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</si>
  <si>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</si>
  <si>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</si>
  <si>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</si>
  <si>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</si>
  <si>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</si>
  <si>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</si>
  <si>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</si>
  <si>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</si>
  <si>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</si>
  <si>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</si>
  <si>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</si>
  <si>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</si>
  <si>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</si>
  <si>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</si>
  <si>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</si>
  <si>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</si>
  <si>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</si>
  <si>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</si>
  <si>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</si>
  <si>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</si>
  <si>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</si>
  <si>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</si>
  <si>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</si>
  <si>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</si>
  <si>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</si>
  <si>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</si>
  <si>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</si>
  <si>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</si>
  <si>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</si>
  <si>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</si>
  <si>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</si>
  <si>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</si>
  <si>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</si>
  <si>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</si>
  <si>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</si>
  <si>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</si>
  <si>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</si>
  <si>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</si>
  <si>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</si>
  <si>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</si>
  <si>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</si>
  <si>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</si>
  <si>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</si>
  <si>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</si>
  <si>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</si>
  <si>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</si>
  <si>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</si>
  <si>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</si>
  <si>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</si>
  <si>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</si>
  <si>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</si>
  <si>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</si>
  <si>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</si>
  <si>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</si>
  <si>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</si>
  <si>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</si>
  <si>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</si>
  <si>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</si>
  <si>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</si>
  <si>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</si>
  <si>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</si>
  <si>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</si>
  <si>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</si>
  <si>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</si>
  <si>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</si>
  <si>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</si>
  <si>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</si>
  <si>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</si>
  <si>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</si>
  <si>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</si>
  <si>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</si>
  <si>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</si>
  <si>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</si>
  <si>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</si>
  <si>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</si>
  <si>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</si>
  <si>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</si>
  <si>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</si>
  <si>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</si>
  <si>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</si>
  <si>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</si>
  <si>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</si>
  <si>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</si>
  <si>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</si>
  <si>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</si>
  <si>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</si>
  <si>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</si>
  <si>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</si>
  <si>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</si>
  <si>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</si>
  <si>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</si>
  <si>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</si>
  <si>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</si>
  <si>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</si>
  <si>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</si>
  <si>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</si>
  <si>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</si>
  <si>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</si>
  <si>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</si>
  <si>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</si>
  <si>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</si>
  <si>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</si>
  <si>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</si>
  <si>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</si>
  <si>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</si>
  <si>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</si>
  <si>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</si>
  <si>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</si>
  <si>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</si>
  <si>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</si>
  <si>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</si>
  <si>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</si>
  <si>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</si>
  <si>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</si>
  <si>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</si>
  <si>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</si>
  <si>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</si>
  <si>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</si>
  <si>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</si>
  <si>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</si>
  <si>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</si>
  <si>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</si>
  <si>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</si>
  <si>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</si>
  <si>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</si>
  <si>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</si>
  <si>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</si>
  <si>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</si>
  <si>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</si>
  <si>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</si>
  <si>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</si>
  <si>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</si>
  <si>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</si>
  <si>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</si>
  <si>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</si>
  <si>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</si>
  <si>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</si>
  <si>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</si>
  <si>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</si>
  <si>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</si>
  <si>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</si>
  <si>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</si>
  <si>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</si>
  <si>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</si>
  <si>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</si>
  <si>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</si>
  <si>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</si>
  <si>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</si>
  <si>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</si>
  <si>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</si>
  <si>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</si>
  <si>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</si>
  <si>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</si>
  <si>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</si>
  <si>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</si>
  <si>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</si>
  <si>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</si>
  <si>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</si>
  <si>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</si>
  <si>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</si>
  <si>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</si>
  <si>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</si>
  <si>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</si>
  <si>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</si>
  <si>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</si>
  <si>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</si>
  <si>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</si>
  <si>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</si>
  <si>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</si>
  <si>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</si>
  <si>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</si>
  <si>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</si>
  <si>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</si>
  <si>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</si>
  <si>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</si>
  <si>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</si>
  <si>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</si>
  <si>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</si>
  <si>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</si>
  <si>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</si>
  <si>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</si>
  <si>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</si>
  <si>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</si>
  <si>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</si>
  <si>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</si>
  <si>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</si>
  <si>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</si>
  <si>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</si>
  <si>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</si>
  <si>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</si>
  <si>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</si>
  <si>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</si>
  <si>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</si>
  <si>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</si>
  <si>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</si>
  <si>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</si>
  <si>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</si>
  <si>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</si>
  <si>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</si>
  <si>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</si>
  <si>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</si>
  <si>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</si>
  <si>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</si>
  <si>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</si>
  <si>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</si>
  <si>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</si>
  <si>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</si>
  <si>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</si>
  <si>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</si>
  <si>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</si>
  <si>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</si>
  <si>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</si>
  <si>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</si>
  <si>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</si>
  <si>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</si>
  <si>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</si>
  <si>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</si>
  <si>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</si>
  <si>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</si>
  <si>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</si>
  <si>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</si>
  <si>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</si>
  <si>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</si>
  <si>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</si>
  <si>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</si>
  <si>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</si>
  <si>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</si>
  <si>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</si>
  <si>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</si>
  <si>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</si>
  <si>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</si>
  <si>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</si>
  <si>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</si>
  <si>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</si>
  <si>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</si>
  <si>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</si>
  <si>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</si>
  <si>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</si>
  <si>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</si>
  <si>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</si>
  <si>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</si>
  <si>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</si>
  <si>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</si>
  <si>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</si>
  <si>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</si>
  <si>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</si>
  <si>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</si>
  <si>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</si>
  <si>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</si>
  <si>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</si>
  <si>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</si>
  <si>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</si>
  <si>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</si>
  <si>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</si>
  <si>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</si>
  <si>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</si>
  <si>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</si>
  <si>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</si>
  <si>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</si>
  <si>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</si>
  <si>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</si>
  <si>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</si>
  <si>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</si>
  <si>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</si>
  <si>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</si>
  <si>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</si>
  <si>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</si>
  <si>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</si>
  <si>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</si>
  <si>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</si>
  <si>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</si>
  <si>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</si>
  <si>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</si>
  <si>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</si>
  <si>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</si>
  <si>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</si>
  <si>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</si>
  <si>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</si>
  <si>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</si>
  <si>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</si>
  <si>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</si>
  <si>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</si>
  <si>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</si>
  <si>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</si>
  <si>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</si>
  <si>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</si>
  <si>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</si>
  <si>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</si>
  <si>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</si>
  <si>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</si>
  <si>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</si>
  <si>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</si>
  <si>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</si>
  <si>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</si>
  <si>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</si>
  <si>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</si>
  <si>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</si>
  <si>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</si>
  <si>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</si>
  <si>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</si>
  <si>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</si>
  <si>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</si>
  <si>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</si>
  <si>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</si>
  <si>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</si>
  <si>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</si>
  <si>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</si>
  <si>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</si>
  <si>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</si>
  <si>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</si>
  <si>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</si>
  <si>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</si>
  <si>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</si>
  <si>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</si>
  <si>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</si>
  <si>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</si>
  <si>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</si>
  <si>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</si>
  <si>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</si>
  <si>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</si>
  <si>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</si>
  <si>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</si>
  <si>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</si>
  <si>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</si>
  <si>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</si>
  <si>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</si>
  <si>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</si>
  <si>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</si>
  <si>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</si>
  <si>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</si>
  <si>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</si>
  <si>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</si>
  <si>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</si>
  <si>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</si>
  <si>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</si>
  <si>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</si>
  <si>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</si>
  <si>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</si>
  <si>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</si>
  <si>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</si>
  <si>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</si>
  <si>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</si>
  <si>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</si>
  <si>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</si>
  <si>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</si>
  <si>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</si>
  <si>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</si>
  <si>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</si>
  <si>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</si>
  <si>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</si>
  <si>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</si>
  <si>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</si>
  <si>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</si>
  <si>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</si>
  <si>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</si>
  <si>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</si>
  <si>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</si>
  <si>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</si>
  <si>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</si>
  <si>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</si>
  <si>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</si>
  <si>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</si>
  <si>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</si>
  <si>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</si>
  <si>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</si>
  <si>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</si>
  <si>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</si>
  <si>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</si>
  <si>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</si>
  <si>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</si>
  <si>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</si>
  <si>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</si>
  <si>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</si>
  <si>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</si>
  <si>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</si>
  <si>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</si>
  <si>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</si>
  <si>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</si>
  <si>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</si>
  <si>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</si>
  <si>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</si>
  <si>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</si>
  <si>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</si>
  <si>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</si>
  <si>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</si>
  <si>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</si>
  <si>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</si>
  <si>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</si>
  <si>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</si>
  <si>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</si>
  <si>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</si>
  <si>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</si>
  <si>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</si>
  <si>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</si>
  <si>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</si>
  <si>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</si>
  <si>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</si>
  <si>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</si>
  <si>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</si>
  <si>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</si>
  <si>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</si>
  <si>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</si>
  <si>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</si>
  <si>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</si>
  <si>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</si>
  <si>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</si>
  <si>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</si>
  <si>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</si>
  <si>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</si>
  <si>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</si>
  <si>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</si>
  <si>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</si>
  <si>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</si>
  <si>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</si>
  <si>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</si>
  <si>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</si>
  <si>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</si>
  <si>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</si>
  <si>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</si>
  <si>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</si>
  <si>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</si>
  <si>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</si>
  <si>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</si>
  <si>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</si>
  <si>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</si>
  <si>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</si>
  <si>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</si>
  <si>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</si>
  <si>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</si>
  <si>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</si>
  <si>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</si>
  <si>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</si>
  <si>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</si>
  <si>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</si>
  <si>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</si>
  <si>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</si>
  <si>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</si>
  <si>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</si>
  <si>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</si>
  <si>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</si>
  <si>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</si>
  <si>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</si>
  <si>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</si>
  <si>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</si>
  <si>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</si>
  <si>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</si>
  <si>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</si>
  <si>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</si>
  <si>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</si>
  <si>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</si>
  <si>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</si>
  <si>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</si>
  <si>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</si>
  <si>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</si>
  <si>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</si>
  <si>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</si>
  <si>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</si>
  <si>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</si>
  <si>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</si>
  <si>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</si>
  <si>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</si>
  <si>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</si>
  <si>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</si>
  <si>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</si>
  <si>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</si>
  <si>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</si>
  <si>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</si>
  <si>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</si>
  <si>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</si>
  <si>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</si>
  <si>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</si>
  <si>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</si>
  <si>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</si>
  <si>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</si>
  <si>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</si>
  <si>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</si>
  <si>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</si>
  <si>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</si>
  <si>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</si>
  <si>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</si>
  <si>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</si>
  <si>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</si>
  <si>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</si>
  <si>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</si>
  <si>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</si>
  <si>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</si>
  <si>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</si>
  <si>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</si>
  <si>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</si>
  <si>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</si>
  <si>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</si>
  <si>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</si>
  <si>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</si>
  <si>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</si>
  <si>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</si>
  <si>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</si>
  <si>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</si>
  <si>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</si>
  <si>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</si>
  <si>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</si>
  <si>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</si>
  <si>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</si>
  <si>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</si>
  <si>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</si>
  <si>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</si>
  <si>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</si>
  <si>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</si>
  <si>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</si>
  <si>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</si>
  <si>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</si>
  <si>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</si>
  <si>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</si>
  <si>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</si>
  <si>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</si>
  <si>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</si>
  <si>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</si>
  <si>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</si>
  <si>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</si>
  <si>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</si>
  <si>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</si>
  <si>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</si>
  <si>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</si>
  <si>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</si>
  <si>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</si>
  <si>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</si>
  <si>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</si>
  <si>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</si>
  <si>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</si>
  <si>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</si>
  <si>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</si>
  <si>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</si>
  <si>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</si>
  <si>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</si>
  <si>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</si>
  <si>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</si>
  <si>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</si>
  <si>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</si>
  <si>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</si>
  <si>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</si>
  <si>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</si>
  <si>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</si>
  <si>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</si>
  <si>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</si>
  <si>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</si>
  <si>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</si>
  <si>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</si>
  <si>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</si>
  <si>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</si>
  <si>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</si>
  <si>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</si>
  <si>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</si>
  <si>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</si>
  <si>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</si>
  <si>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</si>
  <si>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</si>
  <si>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</si>
  <si>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</si>
  <si>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</si>
  <si>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</si>
  <si>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</si>
  <si>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</si>
  <si>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</si>
  <si>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</si>
  <si>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</si>
  <si>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</si>
  <si>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</si>
  <si>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</si>
  <si>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</si>
  <si>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</si>
  <si>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</si>
  <si>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</si>
  <si>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</si>
  <si>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</si>
  <si>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</si>
  <si>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</si>
  <si>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</si>
  <si>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</si>
  <si>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</si>
  <si>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</si>
  <si>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</si>
  <si>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</si>
  <si>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</si>
  <si>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</si>
  <si>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</si>
  <si>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</si>
  <si>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</si>
  <si>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</si>
  <si>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</si>
  <si>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</si>
  <si>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</si>
  <si>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</si>
  <si>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</si>
  <si>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</si>
  <si>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</si>
  <si>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</si>
  <si>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</si>
  <si>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</si>
  <si>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</si>
  <si>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</si>
  <si>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</si>
  <si>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</si>
  <si>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</si>
  <si>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</si>
  <si>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</si>
  <si>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</si>
  <si>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</si>
  <si>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</si>
  <si>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</si>
  <si>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</si>
  <si>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</si>
  <si>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</si>
  <si>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</si>
  <si>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</si>
  <si>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</si>
  <si>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</si>
  <si>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</si>
  <si>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</si>
  <si>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</si>
  <si>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</si>
  <si>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</si>
  <si>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</si>
  <si>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</si>
  <si>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</si>
  <si>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</si>
  <si>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</si>
  <si>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</si>
  <si>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</si>
  <si>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</si>
  <si>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</si>
  <si>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</si>
  <si>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</si>
  <si>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</si>
  <si>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</si>
  <si>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</si>
  <si>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</si>
  <si>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</si>
  <si>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</si>
  <si>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</si>
  <si>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</si>
  <si>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</si>
  <si>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</si>
  <si>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</si>
  <si>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</si>
  <si>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</si>
  <si>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</si>
  <si>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</si>
  <si>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</si>
  <si>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</si>
  <si>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</si>
  <si>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</si>
  <si>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</si>
  <si>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</si>
  <si>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</si>
  <si>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</si>
  <si>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</si>
  <si>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</si>
  <si>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</si>
  <si>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</si>
  <si>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</si>
  <si>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</si>
  <si>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</si>
  <si>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</si>
  <si>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</si>
  <si>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</si>
  <si>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</si>
  <si>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</si>
  <si>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</si>
  <si>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</si>
  <si>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</si>
  <si>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</si>
  <si>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</si>
  <si>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</si>
  <si>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</si>
  <si>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</si>
  <si>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</si>
  <si>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</si>
  <si>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</si>
  <si>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</si>
  <si>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</si>
  <si>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</si>
  <si>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</si>
  <si>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</si>
  <si>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</si>
  <si>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</si>
  <si>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</si>
  <si>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</si>
  <si>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</si>
  <si>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</si>
  <si>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</si>
  <si>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</si>
  <si>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</si>
  <si>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</si>
  <si>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</si>
  <si>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</si>
  <si>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</si>
  <si>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</si>
  <si>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</si>
  <si>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</si>
  <si>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</si>
  <si>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</si>
  <si>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</si>
  <si>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</si>
  <si>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</si>
  <si>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</si>
  <si>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</si>
  <si>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</si>
  <si>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</si>
  <si>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</si>
  <si>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</si>
  <si>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</si>
  <si>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</si>
  <si>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</si>
  <si>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</si>
  <si>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</si>
  <si>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</si>
  <si>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</si>
  <si>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</si>
  <si>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</si>
  <si>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</si>
  <si>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</si>
  <si>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</si>
  <si>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</si>
  <si>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</si>
  <si>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</si>
  <si>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</si>
  <si>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</si>
  <si>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</si>
  <si>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</si>
  <si>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</si>
  <si>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</si>
  <si>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</si>
  <si>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</si>
  <si>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</si>
  <si>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</si>
  <si>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</si>
  <si>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</si>
  <si>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</si>
  <si>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</si>
  <si>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</si>
  <si>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</si>
  <si>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</si>
  <si>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</si>
  <si>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</si>
  <si>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</si>
  <si>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</si>
  <si>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</si>
  <si>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</si>
  <si>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</si>
  <si>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</si>
  <si>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</si>
  <si>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</si>
  <si>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</si>
  <si>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</si>
  <si>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</si>
  <si>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</si>
  <si>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</si>
  <si>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</si>
  <si>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</si>
  <si>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</si>
  <si>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</si>
  <si>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</si>
  <si>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</si>
  <si>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</si>
  <si>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</si>
  <si>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</si>
  <si>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</si>
  <si>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</si>
  <si>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</si>
  <si>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</si>
  <si>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</si>
  <si>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</si>
  <si>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</si>
  <si>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</si>
  <si>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</si>
  <si>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</si>
  <si>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</si>
  <si>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</si>
  <si>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</si>
  <si>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</si>
  <si>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</si>
  <si>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</si>
  <si>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</si>
  <si>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</si>
  <si>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</si>
  <si>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</si>
  <si>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</si>
  <si>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</si>
  <si>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</si>
  <si>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</si>
  <si>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</si>
  <si>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</si>
  <si>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</si>
  <si>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</si>
  <si>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</si>
  <si>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</si>
  <si>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</si>
  <si>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</si>
  <si>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</si>
  <si>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</si>
  <si>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</si>
  <si>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</si>
  <si>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</si>
  <si>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</si>
  <si>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</si>
  <si>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</si>
  <si>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</si>
  <si>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</si>
  <si>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</si>
  <si>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</si>
  <si>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</si>
  <si>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</si>
  <si>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</si>
  <si>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</si>
  <si>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</si>
  <si>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</si>
  <si>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</si>
  <si>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</si>
  <si>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</si>
  <si>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</si>
  <si>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</si>
  <si>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</si>
  <si>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</si>
  <si>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</si>
  <si>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</si>
  <si>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</si>
  <si>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</si>
  <si>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</si>
  <si>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</si>
  <si>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</si>
  <si>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</si>
  <si>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</si>
  <si>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</si>
  <si>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</si>
  <si>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</si>
  <si>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</si>
  <si>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</si>
  <si>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</si>
  <si>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</si>
  <si>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</si>
  <si>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</si>
  <si>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</si>
  <si>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</si>
  <si>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</si>
  <si>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</si>
  <si>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</si>
  <si>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</si>
  <si>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</si>
  <si>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</si>
  <si>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</si>
  <si>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</si>
  <si>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</si>
  <si>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</si>
  <si>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</si>
  <si>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</si>
  <si>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</si>
  <si>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</si>
  <si>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</si>
  <si>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</si>
  <si>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</si>
  <si>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</si>
  <si>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</si>
  <si>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</si>
  <si>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</si>
  <si>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</si>
  <si>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</si>
  <si>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</si>
  <si>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</si>
  <si>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</si>
  <si>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</si>
  <si>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</si>
  <si>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</si>
  <si>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</si>
  <si>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</si>
  <si>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</si>
  <si>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</si>
  <si>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</si>
  <si>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</si>
  <si>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</si>
  <si>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</si>
  <si>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</si>
  <si>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</si>
  <si>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</si>
  <si>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</si>
  <si>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</si>
  <si>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</si>
  <si>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</si>
  <si>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</si>
  <si>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</si>
  <si>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</si>
  <si>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</si>
  <si>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</si>
  <si>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</si>
  <si>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</si>
  <si>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</si>
  <si>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</si>
  <si>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</si>
  <si>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</si>
  <si>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</si>
  <si>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</si>
  <si>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</si>
  <si>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</si>
  <si>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</si>
  <si>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</si>
  <si>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</si>
  <si>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</si>
  <si>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</si>
  <si>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</si>
  <si>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</si>
  <si>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</si>
  <si>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</si>
  <si>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</si>
  <si>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</si>
  <si>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</si>
  <si>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</si>
  <si>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</si>
  <si>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</si>
  <si>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</si>
  <si>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</si>
  <si>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</si>
  <si>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</si>
  <si>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</si>
  <si>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</si>
  <si>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</si>
  <si>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</si>
  <si>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</si>
  <si>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</si>
  <si>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</si>
  <si>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</si>
  <si>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</si>
  <si>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</si>
  <si>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</si>
  <si>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</si>
  <si>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</si>
  <si>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</si>
  <si>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</si>
  <si>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</si>
  <si>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</si>
  <si>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</si>
  <si>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</si>
  <si>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</si>
  <si>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</si>
  <si>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</si>
  <si>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</si>
  <si>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</si>
  <si>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</si>
  <si>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</si>
  <si>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</si>
  <si>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</si>
  <si>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</si>
  <si>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</si>
  <si>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</si>
  <si>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</si>
  <si>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</si>
  <si>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</si>
  <si>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</si>
  <si>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</si>
  <si>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</si>
  <si>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</si>
  <si>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</si>
  <si>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</si>
  <si>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</si>
  <si>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</si>
  <si>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</si>
  <si>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</si>
  <si>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</si>
  <si>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</si>
  <si>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</si>
  <si>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</si>
  <si>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</si>
  <si>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</si>
  <si>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</si>
  <si>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</si>
  <si>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</si>
  <si>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</si>
  <si>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</si>
  <si>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</si>
  <si>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</si>
  <si>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</si>
  <si>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</si>
  <si>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</si>
  <si>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</si>
  <si>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</si>
  <si>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</si>
  <si>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</si>
  <si>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</si>
  <si>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</si>
  <si>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</si>
  <si>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</si>
  <si>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</si>
  <si>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</si>
  <si>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</si>
  <si>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</si>
  <si>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</si>
  <si>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</si>
  <si>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</si>
  <si>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</si>
  <si>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</si>
  <si>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</si>
  <si>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</si>
  <si>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</si>
  <si>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</si>
  <si>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</si>
  <si>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</si>
  <si>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</si>
  <si>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</si>
  <si>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</si>
  <si>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</si>
  <si>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</si>
  <si>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</si>
  <si>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</si>
  <si>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</si>
  <si>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</si>
  <si>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</si>
  <si>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</si>
  <si>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</si>
  <si>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</si>
  <si>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</si>
  <si>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</si>
  <si>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</si>
  <si>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</si>
  <si>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</si>
  <si>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</si>
  <si>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</si>
  <si>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</si>
  <si>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</si>
  <si>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</si>
  <si>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</si>
  <si>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</si>
  <si>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</si>
  <si>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</si>
  <si>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</si>
  <si>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</si>
  <si>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</si>
  <si>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</si>
  <si>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</si>
  <si>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</si>
  <si>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</si>
  <si>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</si>
  <si>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</si>
  <si>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</si>
  <si>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</si>
  <si>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</si>
  <si>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</si>
  <si>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</si>
  <si>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</si>
  <si>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</si>
  <si>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</si>
  <si>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</si>
  <si>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</si>
  <si>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</si>
  <si>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</si>
  <si>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</si>
  <si>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</si>
  <si>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</si>
  <si>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</si>
  <si>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</si>
  <si>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</si>
  <si>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</si>
  <si>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</si>
  <si>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</si>
  <si>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</si>
  <si>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</si>
  <si>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</si>
  <si>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</si>
  <si>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</si>
  <si>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</si>
  <si>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</si>
  <si>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</si>
  <si>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</si>
  <si>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</si>
  <si>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</si>
  <si>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</si>
  <si>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</si>
  <si>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</si>
  <si>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</si>
  <si>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</si>
  <si>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</si>
  <si>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</si>
  <si>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</si>
  <si>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</si>
  <si>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</si>
  <si>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</si>
  <si>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</si>
  <si>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</si>
  <si>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</si>
  <si>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</si>
  <si>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</si>
  <si>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</si>
  <si>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</si>
  <si>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</si>
  <si>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</si>
  <si>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</si>
  <si>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</si>
  <si>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</si>
  <si>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</si>
  <si>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</si>
  <si>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</si>
  <si>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</si>
  <si>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</si>
  <si>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</si>
  <si>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</si>
  <si>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</si>
  <si>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</si>
  <si>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</si>
  <si>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</si>
  <si>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</si>
  <si>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</si>
  <si>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</si>
  <si>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</si>
  <si>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</si>
  <si>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</si>
  <si>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</si>
  <si>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</si>
  <si>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</si>
  <si>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</si>
  <si>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</si>
  <si>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</si>
  <si>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</si>
  <si>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</si>
  <si>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</si>
  <si>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</si>
  <si>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</si>
  <si>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</si>
  <si>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</si>
  <si>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</si>
  <si>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</si>
  <si>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</si>
  <si>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</si>
  <si>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</si>
  <si>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</si>
  <si>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</si>
  <si>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</si>
  <si>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</si>
  <si>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</si>
  <si>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</si>
  <si>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</si>
  <si>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</si>
  <si>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</si>
  <si>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</si>
  <si>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</si>
  <si>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</si>
  <si>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</si>
  <si>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</si>
  <si>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</si>
  <si>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</si>
  <si>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</si>
  <si>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</si>
  <si>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</si>
  <si>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</si>
  <si>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</si>
  <si>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</si>
  <si>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</si>
  <si>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</si>
  <si>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</si>
  <si>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</si>
  <si>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</si>
  <si>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</si>
  <si>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</si>
  <si>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</si>
  <si>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</si>
  <si>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</si>
  <si>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</si>
  <si>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</si>
  <si>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</si>
  <si>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</si>
  <si>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</si>
  <si>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</si>
  <si>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</si>
  <si>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</si>
  <si>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</si>
  <si>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</si>
  <si>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</si>
  <si>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</si>
  <si>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</si>
  <si>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</si>
  <si>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</si>
  <si>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</si>
  <si>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</si>
  <si>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</si>
  <si>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</si>
  <si>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</si>
  <si>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</si>
  <si>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</si>
  <si>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</si>
  <si>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</si>
  <si>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</si>
  <si>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</si>
  <si>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</si>
  <si>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</si>
  <si>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</si>
  <si>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</si>
  <si>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</si>
  <si>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</si>
  <si>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</si>
  <si>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</si>
  <si>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</si>
  <si>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</si>
  <si>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</si>
  <si>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</si>
  <si>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</si>
  <si>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</si>
  <si>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</si>
  <si>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</si>
  <si>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</si>
  <si>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</si>
  <si>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</si>
  <si>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</si>
  <si>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</si>
  <si>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</si>
  <si>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</si>
  <si>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</si>
  <si>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</si>
  <si>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</si>
  <si>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</si>
  <si>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</si>
  <si>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</si>
  <si>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</si>
  <si>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</si>
  <si>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</si>
  <si>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</si>
  <si>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</si>
  <si>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</si>
  <si>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</si>
  <si>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</si>
  <si>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</si>
  <si>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</si>
  <si>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</si>
  <si>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</si>
  <si>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</si>
  <si>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</si>
  <si>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</si>
  <si>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</si>
  <si>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</si>
  <si>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</si>
  <si>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</si>
  <si>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</si>
  <si>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</si>
  <si>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</si>
  <si>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</si>
  <si>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</si>
  <si>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</si>
  <si>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</si>
  <si>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</si>
  <si>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</si>
  <si>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</si>
  <si>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</si>
  <si>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</si>
  <si>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</si>
  <si>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</si>
  <si>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</si>
  <si>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</si>
  <si>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</si>
  <si>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</si>
  <si>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</si>
  <si>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</si>
  <si>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</si>
  <si>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</si>
  <si>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</si>
  <si>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</si>
  <si>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</si>
  <si>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</si>
  <si>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</si>
  <si>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</si>
  <si>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</si>
  <si>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</si>
  <si>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</si>
  <si>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</si>
  <si>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</si>
  <si>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</si>
  <si>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</si>
  <si>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</si>
  <si>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</si>
  <si>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</si>
  <si>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</si>
  <si>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</si>
  <si>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</si>
  <si>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</si>
  <si>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</si>
  <si>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</si>
  <si>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</si>
  <si>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</si>
  <si>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</si>
  <si>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</si>
  <si>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</si>
  <si>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</si>
  <si>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</si>
  <si>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</si>
  <si>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</si>
  <si>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</si>
  <si>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</si>
  <si>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</si>
  <si>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</si>
  <si>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</si>
  <si>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</si>
  <si>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</si>
  <si>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</si>
  <si>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</si>
  <si>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</si>
  <si>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</si>
  <si>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</si>
  <si>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</si>
  <si>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</si>
  <si>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</si>
  <si>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</si>
  <si>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</si>
  <si>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</si>
  <si>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</si>
  <si>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</si>
  <si>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</si>
  <si>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</si>
  <si>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</si>
  <si>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</si>
  <si>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</si>
  <si>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</si>
  <si>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</si>
  <si>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</si>
  <si>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</si>
  <si>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</si>
  <si>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</si>
  <si>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</si>
  <si>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</si>
  <si>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</si>
  <si>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</si>
  <si>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</si>
  <si>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</si>
  <si>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</si>
  <si>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</si>
  <si>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</si>
  <si>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</si>
  <si>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</si>
  <si>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</si>
  <si>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</si>
  <si>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</si>
  <si>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</si>
  <si>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</si>
  <si>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</si>
  <si>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</si>
  <si>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</si>
  <si>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</si>
  <si>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</si>
  <si>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</si>
  <si>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</si>
  <si>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</si>
  <si>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</si>
  <si>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</si>
  <si>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</si>
  <si>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</si>
  <si>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</si>
  <si>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</si>
  <si>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</si>
  <si>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</si>
  <si>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</si>
  <si>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</si>
  <si>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</si>
  <si>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</si>
  <si>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</si>
  <si>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</si>
  <si>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</si>
  <si>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</si>
  <si>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</si>
  <si>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</si>
  <si>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</si>
  <si>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</si>
  <si>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</si>
  <si>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</si>
  <si>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</si>
  <si>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</si>
  <si>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</si>
  <si>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</si>
  <si>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</si>
  <si>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</si>
  <si>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</si>
  <si>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</si>
  <si>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</si>
  <si>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</si>
  <si>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</si>
  <si>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</si>
  <si>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</si>
  <si>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</si>
  <si>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</si>
  <si>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</si>
  <si>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</si>
  <si>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</si>
  <si>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</si>
  <si>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</si>
  <si>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</si>
  <si>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</si>
  <si>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</si>
  <si>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</si>
  <si>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</si>
  <si>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</si>
  <si>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</si>
  <si>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</si>
  <si>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</si>
  <si>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</si>
  <si>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</si>
  <si>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</si>
  <si>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</si>
  <si>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</si>
  <si>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</si>
  <si>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</si>
  <si>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</si>
  <si>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</si>
  <si>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</si>
  <si>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</si>
  <si>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</si>
  <si>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</si>
  <si>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</si>
  <si>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</si>
  <si>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</si>
  <si>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</si>
  <si>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</si>
  <si>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</si>
  <si>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</si>
  <si>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</si>
  <si>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</si>
  <si>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</si>
  <si>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</si>
  <si>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</si>
  <si>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</si>
  <si>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</si>
  <si>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</si>
  <si>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</si>
  <si>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</si>
  <si>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</si>
  <si>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</si>
  <si>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</si>
  <si>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</si>
  <si>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</si>
  <si>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</si>
  <si>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</si>
  <si>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</si>
  <si>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</si>
  <si>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</si>
  <si>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</si>
  <si>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</si>
  <si>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</si>
  <si>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</si>
  <si>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</si>
  <si>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</si>
  <si>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</si>
  <si>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</si>
  <si>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</si>
  <si>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</si>
  <si>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</si>
  <si>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</si>
  <si>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</si>
  <si>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</si>
  <si>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</si>
  <si>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</si>
  <si>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</si>
  <si>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</si>
  <si>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</si>
  <si>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</si>
  <si>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</si>
  <si>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</si>
  <si>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</si>
  <si>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</si>
  <si>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</si>
  <si>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</si>
  <si>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</si>
  <si>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</si>
  <si>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</si>
  <si>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</si>
  <si>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</si>
  <si>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</si>
  <si>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</si>
  <si>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</si>
  <si>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</si>
  <si>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</si>
  <si>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</si>
  <si>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</si>
  <si>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</si>
  <si>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</si>
  <si>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</si>
  <si>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</si>
  <si>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</si>
  <si>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</si>
  <si>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</si>
  <si>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</si>
  <si>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</si>
  <si>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</si>
  <si>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</si>
  <si>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</si>
  <si>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</si>
  <si>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</si>
  <si>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</si>
  <si>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</si>
  <si>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</si>
  <si>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</si>
  <si>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</si>
  <si>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</si>
  <si>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</si>
  <si>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</si>
  <si>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</si>
  <si>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</si>
  <si>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</si>
  <si>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</si>
  <si>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</si>
  <si>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</si>
  <si>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</si>
  <si>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</si>
  <si>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</si>
  <si>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</si>
  <si>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</si>
  <si>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</si>
  <si>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</si>
  <si>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</si>
  <si>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</si>
  <si>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</si>
  <si>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</si>
  <si>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</si>
  <si>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</si>
  <si>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</si>
  <si>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</si>
  <si>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</si>
  <si>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</si>
  <si>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</si>
  <si>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</si>
  <si>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</si>
  <si>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</si>
  <si>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</si>
  <si>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</si>
  <si>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</si>
  <si>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</si>
  <si>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</si>
  <si>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</si>
  <si>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</si>
  <si>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</si>
  <si>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</si>
  <si>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</si>
  <si>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</si>
  <si>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</si>
  <si>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</si>
  <si>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</si>
  <si>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</si>
  <si>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</si>
  <si>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</si>
  <si>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</si>
  <si>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</si>
  <si>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</si>
  <si>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</si>
  <si>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</si>
  <si>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</si>
  <si>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</si>
  <si>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</si>
  <si>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</si>
  <si>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</si>
  <si>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</si>
  <si>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</si>
  <si>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</si>
  <si>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</si>
  <si>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</si>
  <si>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</si>
  <si>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</si>
  <si>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</si>
  <si>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</si>
  <si>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</si>
  <si>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</si>
  <si>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</si>
  <si>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</si>
  <si>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</si>
  <si>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</si>
  <si>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</si>
  <si>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</si>
  <si>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</si>
  <si>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</si>
  <si>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</si>
  <si>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</si>
  <si>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</si>
  <si>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</si>
  <si>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</si>
  <si>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</si>
  <si>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</si>
  <si>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</si>
  <si>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</si>
  <si>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</si>
  <si>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</si>
  <si>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</si>
  <si>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</si>
  <si>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</si>
  <si>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</si>
  <si>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</si>
  <si>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</si>
  <si>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</si>
  <si>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</si>
  <si>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</si>
  <si>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</si>
  <si>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</si>
  <si>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</si>
  <si>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</si>
  <si>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</si>
  <si>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</si>
  <si>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</si>
  <si>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</si>
  <si>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</si>
  <si>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</si>
  <si>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</si>
  <si>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</si>
  <si>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</si>
  <si>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</si>
  <si>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</si>
  <si>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</si>
  <si>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</si>
  <si>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</si>
  <si>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</si>
  <si>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</si>
  <si>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</si>
  <si>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</si>
  <si>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</si>
  <si>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</si>
  <si>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</si>
  <si>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</si>
  <si>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</si>
  <si>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</si>
  <si>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</si>
  <si>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</si>
  <si>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</si>
  <si>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</si>
  <si>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</si>
  <si>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</si>
  <si>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</si>
  <si>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</si>
  <si>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</si>
  <si>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</si>
  <si>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</si>
  <si>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</si>
  <si>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</si>
  <si>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</si>
  <si>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</si>
  <si>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</si>
  <si>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</si>
  <si>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</si>
  <si>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</si>
  <si>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</si>
  <si>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</si>
  <si>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</si>
  <si>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</si>
  <si>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</si>
  <si>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</si>
  <si>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</si>
  <si>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</si>
  <si>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</si>
  <si>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</si>
  <si>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</si>
  <si>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</si>
  <si>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</si>
  <si>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</si>
  <si>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</si>
  <si>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</si>
  <si>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</si>
  <si>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</si>
  <si>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</si>
  <si>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</si>
  <si>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</si>
  <si>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</si>
  <si>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</si>
  <si>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</si>
  <si>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</si>
  <si>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</si>
  <si>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</si>
  <si>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</si>
  <si>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</si>
  <si>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</si>
  <si>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</si>
  <si>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</si>
  <si>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</si>
  <si>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</si>
  <si>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</si>
  <si>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</si>
  <si>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</si>
  <si>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</si>
  <si>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</si>
  <si>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</si>
  <si>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</si>
  <si>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</si>
  <si>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</si>
  <si>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</si>
  <si>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</si>
  <si>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</si>
  <si>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</si>
  <si>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</si>
  <si>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</si>
  <si>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</si>
  <si>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</si>
  <si>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</si>
  <si>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</si>
  <si>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</si>
  <si>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</si>
  <si>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</si>
  <si>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</si>
  <si>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</si>
  <si>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</si>
  <si>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</si>
  <si>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</si>
  <si>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</si>
  <si>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</si>
  <si>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</si>
  <si>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</si>
  <si>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</si>
  <si>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</si>
  <si>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</si>
  <si>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</si>
  <si>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</si>
  <si>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</si>
  <si>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</si>
  <si>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</si>
  <si>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</si>
  <si>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</si>
  <si>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</si>
  <si>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</si>
  <si>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</si>
  <si>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</si>
  <si>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</si>
  <si>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</si>
  <si>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</si>
  <si>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</si>
  <si>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</si>
  <si>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</si>
  <si>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</si>
  <si>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</si>
  <si>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</si>
  <si>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</si>
  <si>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</si>
  <si>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</si>
  <si>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</si>
  <si>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</si>
  <si>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</si>
  <si>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</si>
  <si>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</si>
  <si>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</si>
  <si>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</si>
  <si>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</si>
  <si>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</si>
  <si>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</si>
  <si>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</si>
  <si>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</si>
  <si>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</si>
  <si>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</si>
  <si>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</si>
  <si>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</si>
  <si>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</si>
  <si>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</si>
  <si>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</si>
  <si>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</si>
  <si>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</si>
  <si>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</si>
  <si>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</si>
  <si>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</si>
  <si>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</si>
  <si>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</si>
  <si>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</si>
  <si>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</si>
  <si>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</si>
  <si>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</si>
  <si>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</si>
  <si>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</si>
  <si>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</si>
  <si>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</si>
  <si>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</si>
  <si>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</si>
  <si>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</si>
  <si>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</si>
  <si>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</si>
  <si>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</si>
  <si>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</si>
  <si>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</si>
  <si>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</si>
  <si>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</si>
  <si>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</si>
  <si>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</si>
  <si>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</si>
  <si>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</si>
  <si>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</si>
  <si>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</si>
  <si>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</si>
  <si>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</si>
  <si>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</si>
  <si>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</si>
  <si>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</si>
  <si>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</si>
  <si>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</si>
  <si>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</si>
  <si>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</si>
  <si>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</si>
  <si>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</si>
  <si>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</si>
  <si>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</si>
  <si>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</si>
  <si>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</si>
  <si>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</si>
  <si>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</si>
  <si>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</si>
  <si>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</si>
  <si>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</si>
  <si>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</si>
  <si>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</si>
  <si>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</si>
  <si>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</si>
  <si>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</si>
  <si>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</si>
  <si>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</si>
  <si>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</si>
  <si>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</si>
  <si>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</si>
  <si>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</si>
  <si>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</si>
  <si>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</si>
  <si>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</si>
  <si>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</si>
  <si>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</si>
  <si>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</si>
  <si>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</si>
  <si>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</si>
  <si>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</si>
  <si>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</si>
  <si>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</si>
  <si>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</si>
  <si>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</si>
  <si>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</si>
  <si>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</si>
  <si>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</si>
  <si>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</si>
  <si>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</si>
  <si>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</si>
  <si>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</si>
  <si>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</si>
  <si>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</si>
  <si>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</si>
  <si>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</si>
  <si>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</si>
  <si>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</si>
  <si>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</si>
  <si>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</si>
  <si>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</si>
  <si>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</si>
  <si>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</si>
  <si>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</si>
  <si>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</si>
  <si>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</si>
  <si>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</si>
  <si>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</si>
  <si>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</si>
  <si>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</si>
  <si>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</si>
  <si>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</si>
  <si>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</si>
  <si>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</si>
  <si>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</si>
  <si>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</si>
  <si>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</si>
  <si>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</si>
  <si>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</si>
  <si>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</si>
  <si>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</si>
  <si>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</si>
  <si>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</si>
  <si>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</si>
  <si>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</si>
  <si>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</si>
  <si>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</si>
  <si>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</si>
  <si>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</si>
  <si>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</si>
  <si>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</si>
  <si>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</si>
  <si>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</si>
  <si>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</si>
  <si>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</si>
  <si>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</si>
  <si>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</si>
  <si>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</si>
  <si>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</si>
  <si>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</si>
  <si>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</si>
  <si>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</si>
  <si>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</si>
  <si>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</si>
  <si>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</si>
  <si>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</si>
  <si>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</si>
  <si>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</si>
  <si>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</si>
  <si>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</si>
  <si>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</si>
  <si>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</si>
  <si>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</si>
  <si>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</si>
  <si>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</si>
  <si>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</si>
  <si>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</si>
  <si>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</si>
  <si>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</si>
  <si>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</si>
  <si>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</si>
  <si>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</si>
  <si>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</si>
  <si>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</si>
  <si>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</si>
  <si>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</si>
  <si>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</si>
  <si>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</si>
  <si>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</si>
  <si>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</si>
  <si>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</si>
  <si>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</si>
  <si>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</si>
  <si>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</si>
  <si>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</si>
  <si>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</si>
  <si>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</si>
  <si>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</si>
  <si>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</si>
  <si>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</si>
  <si>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</si>
  <si>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</si>
  <si>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</si>
  <si>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</si>
  <si>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</si>
  <si>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</si>
  <si>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</si>
  <si>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</si>
  <si>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</si>
  <si>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</si>
  <si>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</si>
  <si>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</si>
  <si>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</si>
  <si>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</si>
  <si>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</si>
  <si>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</si>
  <si>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</si>
  <si>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</si>
  <si>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</si>
  <si>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</si>
  <si>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</si>
  <si>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</si>
  <si>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</si>
  <si>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</si>
  <si>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</si>
  <si>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</si>
  <si>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</si>
  <si>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</si>
  <si>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</si>
  <si>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</si>
  <si>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</si>
  <si>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</si>
  <si>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</si>
  <si>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</si>
  <si>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</si>
  <si>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</si>
  <si>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</si>
  <si>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</si>
  <si>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</si>
  <si>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</si>
  <si>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</si>
  <si>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</si>
  <si>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</si>
  <si>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</si>
  <si>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</si>
  <si>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</si>
  <si>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</si>
  <si>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</si>
  <si>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</si>
  <si>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</si>
  <si>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</si>
  <si>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</si>
  <si>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</si>
  <si>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</si>
  <si>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</si>
  <si>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</si>
  <si>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</si>
  <si>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</si>
  <si>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</si>
  <si>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</si>
  <si>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</si>
  <si>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</si>
  <si>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</si>
  <si>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</si>
  <si>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</si>
  <si>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</si>
  <si>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</si>
  <si>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</si>
  <si>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</si>
  <si>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</si>
  <si>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</si>
  <si>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</si>
  <si>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</si>
  <si>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</si>
  <si>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</si>
  <si>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</si>
  <si>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</si>
  <si>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</si>
  <si>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</si>
  <si>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</si>
  <si>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</si>
  <si>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</si>
  <si>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</si>
  <si>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</si>
  <si>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</si>
  <si>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</si>
  <si>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</si>
  <si>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</si>
  <si>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</si>
  <si>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</si>
  <si>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</si>
  <si>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</si>
  <si>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</si>
  <si>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</si>
  <si>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</si>
  <si>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</si>
  <si>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</si>
  <si>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</si>
  <si>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</si>
  <si>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</si>
  <si>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</si>
  <si>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</si>
  <si>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</si>
  <si>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</si>
  <si>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</si>
  <si>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</si>
  <si>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</si>
  <si>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</si>
  <si>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</si>
  <si>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</si>
  <si>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</si>
  <si>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</si>
  <si>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</si>
  <si>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</si>
  <si>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</si>
  <si>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</si>
  <si>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</si>
  <si>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</si>
  <si>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</si>
  <si>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</si>
  <si>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</si>
  <si>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</si>
  <si>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</si>
  <si>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</si>
  <si>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</si>
  <si>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</si>
  <si>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</si>
  <si>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</si>
  <si>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</si>
  <si>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</si>
  <si>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</si>
  <si>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</si>
  <si>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</si>
  <si>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</si>
  <si>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</si>
  <si>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</si>
  <si>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</si>
  <si>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</si>
  <si>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</si>
  <si>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</si>
  <si>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</si>
  <si>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</si>
  <si>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</si>
  <si>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</si>
  <si>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</si>
  <si>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</si>
  <si>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</si>
  <si>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</si>
  <si>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</si>
  <si>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</si>
  <si>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</si>
  <si>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</si>
  <si>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</si>
  <si>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</si>
  <si>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</si>
  <si>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</si>
  <si>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</si>
  <si>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</si>
  <si>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</si>
  <si>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</si>
  <si>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</si>
  <si>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</si>
  <si>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</si>
  <si>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</si>
  <si>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</si>
  <si>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</si>
  <si>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</si>
  <si>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</si>
  <si>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</si>
  <si>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</si>
  <si>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</si>
  <si>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</si>
  <si>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</si>
  <si>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</si>
  <si>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</si>
  <si>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</si>
  <si>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</si>
  <si>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</si>
  <si>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</si>
  <si>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</si>
  <si>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</si>
  <si>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</si>
  <si>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</si>
  <si>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</si>
  <si>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</si>
  <si>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</si>
  <si>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</si>
  <si>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</si>
  <si>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</si>
  <si>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</si>
  <si>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</si>
  <si>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</si>
  <si>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</si>
  <si>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</si>
  <si>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</si>
  <si>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</si>
  <si>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</si>
  <si>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</si>
  <si>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</si>
  <si>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</si>
  <si>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</si>
  <si>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</si>
  <si>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</si>
  <si>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</si>
  <si>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</si>
  <si>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</si>
  <si>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</si>
  <si>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</si>
  <si>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</si>
  <si>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</si>
  <si>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</si>
  <si>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</si>
  <si>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</si>
  <si>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</si>
  <si>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</si>
  <si>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</si>
  <si>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</si>
  <si>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</si>
  <si>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</si>
  <si>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</si>
  <si>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</si>
  <si>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</si>
  <si>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</si>
  <si>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</si>
  <si>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</si>
  <si>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</si>
  <si>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</si>
  <si>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</si>
  <si>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</si>
  <si>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</si>
  <si>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</si>
  <si>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</si>
  <si>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</si>
  <si>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</si>
  <si>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</si>
  <si>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</si>
  <si>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</si>
  <si>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</si>
  <si>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</si>
  <si>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</si>
  <si>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</si>
  <si>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</si>
  <si>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</si>
  <si>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</si>
  <si>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</si>
  <si>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</si>
  <si>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</si>
  <si>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</si>
  <si>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</si>
  <si>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</si>
  <si>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</si>
  <si>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</si>
  <si>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</si>
  <si>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</si>
  <si>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</si>
  <si>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</si>
  <si>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</si>
  <si>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</si>
  <si>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</si>
  <si>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</si>
  <si>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</si>
  <si>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</si>
  <si>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</si>
  <si>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</si>
  <si>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</si>
  <si>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</si>
  <si>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</si>
  <si>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</si>
  <si>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</si>
  <si>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</si>
  <si>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</si>
  <si>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</si>
  <si>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</si>
  <si>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</si>
  <si>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</si>
  <si>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</si>
  <si>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</si>
  <si>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</si>
  <si>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</si>
  <si>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</si>
  <si>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</si>
  <si>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</si>
  <si>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</si>
  <si>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</si>
  <si>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</si>
  <si>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</si>
  <si>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</si>
  <si>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</si>
  <si>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</si>
  <si>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</si>
  <si>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</si>
  <si>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</si>
  <si>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</si>
  <si>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</si>
  <si>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</si>
  <si>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</si>
  <si>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</si>
  <si>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</si>
  <si>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</si>
  <si>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</si>
  <si>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</si>
  <si>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</si>
  <si>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</si>
  <si>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</si>
  <si>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</si>
  <si>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</si>
  <si>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</si>
  <si>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</si>
  <si>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</si>
  <si>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</si>
  <si>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</si>
  <si>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</si>
  <si>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</si>
  <si>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</si>
  <si>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</si>
  <si>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</si>
  <si>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</si>
  <si>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</si>
  <si>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</si>
  <si>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</si>
  <si>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</si>
  <si>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</si>
  <si>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</si>
  <si>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</si>
  <si>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</si>
  <si>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</si>
  <si>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</si>
  <si>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</si>
  <si>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</si>
  <si>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</si>
  <si>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</si>
  <si>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</si>
  <si>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</si>
  <si>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</si>
  <si>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</si>
  <si>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</si>
  <si>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</si>
  <si>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</si>
  <si>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</si>
  <si>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</si>
  <si>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</si>
  <si>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</si>
  <si>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</si>
  <si>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</si>
  <si>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</si>
  <si>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</si>
  <si>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</si>
  <si>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</si>
  <si>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</si>
  <si>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</si>
  <si>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</si>
  <si>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</si>
  <si>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</si>
  <si>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</si>
  <si>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</si>
  <si>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</si>
  <si>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</si>
  <si>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</si>
  <si>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</si>
  <si>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</si>
  <si>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</si>
  <si>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</si>
  <si>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</si>
  <si>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</si>
  <si>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</si>
  <si>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</si>
  <si>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</si>
  <si>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</si>
  <si>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</si>
  <si>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</si>
  <si>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</si>
  <si>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</si>
  <si>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</si>
  <si>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</si>
  <si>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</si>
  <si>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</si>
  <si>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</si>
  <si>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</si>
  <si>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</si>
  <si>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</si>
  <si>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</si>
  <si>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</si>
  <si>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</si>
  <si>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</si>
  <si>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</si>
  <si>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</si>
  <si>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</si>
  <si>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</si>
  <si>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</si>
  <si>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</si>
  <si>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</si>
  <si>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</si>
  <si>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</si>
  <si>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</si>
  <si>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</si>
  <si>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</si>
  <si>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</si>
  <si>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</si>
  <si>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</si>
  <si>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</si>
  <si>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</si>
  <si>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</si>
  <si>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</si>
  <si>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</si>
  <si>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</si>
  <si>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</si>
  <si>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</si>
  <si>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</si>
  <si>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</si>
  <si>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</si>
  <si>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</si>
  <si>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</si>
  <si>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</si>
  <si>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</si>
  <si>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</si>
  <si>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</si>
  <si>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</si>
  <si>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</si>
  <si>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</si>
  <si>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</si>
  <si>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</si>
  <si>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</si>
  <si>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</si>
  <si>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</si>
  <si>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</si>
  <si>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</si>
  <si>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</si>
  <si>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</si>
  <si>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</si>
  <si>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</si>
  <si>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</si>
  <si>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</si>
  <si>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</si>
  <si>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</si>
  <si>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</si>
  <si>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</si>
  <si>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</si>
  <si>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</si>
  <si>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</si>
  <si>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</si>
  <si>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</si>
  <si>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</si>
  <si>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</si>
  <si>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</si>
  <si>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</si>
  <si>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</si>
  <si>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</si>
  <si>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</si>
  <si>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</si>
  <si>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</si>
  <si>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</si>
  <si>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</si>
  <si>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</si>
  <si>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</si>
  <si>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</si>
  <si>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</si>
  <si>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</si>
  <si>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</si>
  <si>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</si>
  <si>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</si>
  <si>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</si>
  <si>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</si>
  <si>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</si>
  <si>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</si>
  <si>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</si>
  <si>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</si>
  <si>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</si>
  <si>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</si>
  <si>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</si>
  <si>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</si>
  <si>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</si>
  <si>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</si>
  <si>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</si>
  <si>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</si>
  <si>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</si>
  <si>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</si>
  <si>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</si>
  <si>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</si>
  <si>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</si>
  <si>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</si>
  <si>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</si>
  <si>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</si>
  <si>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</si>
  <si>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</si>
  <si>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</si>
  <si>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</si>
  <si>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</si>
  <si>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</si>
  <si>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</si>
  <si>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</si>
  <si>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</si>
  <si>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</si>
  <si>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</si>
  <si>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</si>
  <si>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</si>
  <si>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</si>
  <si>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</si>
  <si>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</si>
  <si>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</si>
  <si>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</si>
  <si>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</si>
  <si>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</si>
  <si>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</si>
  <si>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</si>
  <si>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</si>
  <si>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</si>
  <si>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</si>
  <si>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</si>
  <si>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</si>
  <si>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</si>
  <si>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</si>
  <si>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</si>
  <si>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</si>
  <si>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</si>
  <si>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</si>
  <si>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</si>
  <si>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</si>
  <si>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</si>
  <si>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</si>
  <si>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</si>
  <si>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</si>
  <si>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</si>
  <si>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</si>
  <si>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</si>
  <si>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</si>
  <si>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</si>
  <si>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</si>
  <si>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</si>
  <si>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</si>
  <si>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</si>
  <si>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</si>
  <si>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</si>
  <si>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</si>
  <si>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</si>
  <si>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</si>
  <si>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</si>
  <si>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</si>
  <si>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</si>
  <si>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</si>
  <si>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</si>
  <si>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</si>
  <si>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</si>
  <si>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</si>
  <si>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</si>
  <si>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</si>
  <si>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</si>
  <si>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</si>
  <si>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</si>
  <si>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</si>
  <si>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</si>
  <si>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</si>
  <si>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</si>
  <si>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</si>
  <si>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</si>
  <si>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</si>
  <si>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</si>
  <si>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</si>
  <si>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</si>
  <si>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</si>
  <si>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</si>
  <si>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</si>
  <si>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</si>
  <si>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</si>
  <si>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</si>
  <si>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</si>
  <si>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</si>
  <si>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</si>
  <si>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</si>
  <si>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</si>
  <si>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</si>
  <si>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</si>
  <si>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</si>
  <si>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</si>
  <si>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</si>
  <si>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</si>
  <si>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</si>
  <si>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</si>
  <si>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</si>
  <si>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</si>
  <si>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</si>
  <si>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</si>
  <si>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</si>
  <si>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</si>
  <si>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</si>
  <si>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</si>
  <si>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</si>
  <si>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</si>
  <si>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</si>
  <si>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</si>
  <si>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</si>
  <si>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</si>
  <si>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</si>
  <si>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</si>
  <si>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</si>
  <si>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</si>
  <si>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</si>
  <si>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</si>
  <si>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</si>
  <si>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</si>
  <si>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</si>
  <si>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</si>
  <si>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</si>
  <si>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</si>
  <si>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</si>
  <si>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</si>
  <si>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</si>
  <si>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</si>
  <si>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</si>
  <si>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</si>
  <si>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</si>
  <si>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</si>
  <si>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</si>
  <si>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</si>
  <si>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</si>
  <si>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</si>
  <si>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</si>
  <si>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</si>
  <si>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</si>
  <si>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</si>
  <si>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</si>
  <si>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</si>
  <si>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</si>
  <si>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</si>
  <si>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</si>
  <si>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</si>
  <si>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</si>
  <si>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</si>
  <si>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</si>
  <si>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</si>
  <si>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</si>
  <si>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</si>
  <si>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</si>
  <si>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</si>
  <si>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</si>
  <si>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</si>
  <si>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</si>
  <si>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</si>
  <si>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</si>
  <si>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</si>
  <si>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</si>
  <si>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</si>
  <si>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</si>
  <si>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</si>
  <si>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</si>
  <si>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</si>
  <si>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</si>
  <si>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</si>
  <si>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</si>
  <si>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</si>
  <si>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</si>
  <si>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</si>
  <si>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</si>
  <si>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</si>
  <si>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</si>
  <si>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</si>
  <si>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</si>
  <si>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</si>
  <si>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</si>
  <si>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</si>
  <si>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</si>
  <si>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</si>
  <si>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</si>
  <si>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</si>
  <si>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</si>
  <si>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</si>
  <si>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</si>
  <si>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</si>
  <si>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</si>
  <si>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</si>
  <si>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</si>
  <si>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</si>
  <si>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</si>
  <si>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</si>
  <si>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</si>
  <si>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</si>
  <si>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</si>
  <si>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</si>
  <si>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</si>
  <si>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</si>
  <si>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</si>
  <si>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</si>
  <si>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</si>
  <si>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</si>
  <si>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</si>
  <si>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</si>
  <si>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</si>
  <si>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</si>
  <si>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</si>
  <si>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</si>
  <si>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</si>
  <si>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</si>
  <si>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</si>
  <si>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</si>
  <si>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</si>
  <si>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</si>
  <si>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</si>
  <si>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</si>
  <si>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</si>
  <si>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</si>
  <si>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</si>
  <si>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</si>
  <si>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</si>
  <si>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</si>
  <si>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</si>
  <si>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</si>
  <si>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</si>
  <si>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</si>
  <si>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</si>
  <si>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</si>
  <si>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</si>
  <si>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</si>
  <si>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</si>
  <si>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</si>
  <si>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</si>
  <si>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</si>
  <si>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</si>
  <si>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</si>
  <si>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</si>
  <si>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</si>
  <si>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</si>
  <si>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</si>
  <si>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</si>
  <si>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</si>
  <si>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</si>
  <si>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</si>
  <si>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</si>
  <si>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</si>
  <si>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</si>
  <si>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</si>
  <si>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</si>
  <si>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</si>
  <si>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</si>
  <si>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</si>
  <si>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</si>
  <si>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</si>
  <si>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</si>
  <si>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</si>
  <si>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</si>
  <si>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</si>
  <si>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</si>
  <si>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</si>
  <si>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</si>
  <si>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</si>
  <si>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</si>
  <si>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</si>
  <si>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</si>
  <si>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</si>
  <si>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</si>
  <si>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</si>
  <si>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</si>
  <si>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</si>
  <si>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</si>
  <si>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</si>
  <si>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</si>
  <si>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</si>
  <si>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</si>
  <si>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</si>
  <si>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</si>
  <si>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</si>
  <si>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</si>
  <si>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</si>
  <si>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</si>
  <si>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</si>
  <si>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</si>
  <si>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</si>
  <si>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</si>
  <si>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</si>
  <si>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</si>
  <si>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</si>
  <si>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</si>
  <si>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</si>
  <si>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</si>
  <si>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</si>
  <si>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</si>
  <si>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</si>
  <si>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</si>
  <si>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</si>
  <si>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</si>
  <si>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</si>
  <si>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</si>
  <si>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</si>
  <si>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</si>
  <si>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</si>
  <si>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</si>
  <si>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</si>
  <si>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</si>
  <si>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</si>
  <si>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</si>
  <si>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</si>
  <si>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</si>
  <si>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</si>
  <si>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</si>
  <si>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</si>
  <si>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</si>
  <si>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</si>
  <si>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</si>
  <si>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</si>
  <si>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</si>
  <si>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</si>
  <si>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</si>
  <si>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</si>
  <si>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</si>
  <si>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</si>
  <si>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</si>
  <si>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</si>
  <si>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</si>
  <si>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</si>
  <si>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</si>
  <si>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</si>
  <si>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</si>
  <si>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</si>
  <si>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</si>
  <si>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</si>
  <si>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</si>
  <si>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</si>
  <si>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</si>
  <si>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</si>
  <si>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</si>
  <si>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</si>
  <si>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</si>
  <si>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</si>
  <si>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</si>
  <si>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</si>
  <si>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</si>
  <si>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</si>
  <si>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</si>
  <si>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</si>
  <si>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</si>
  <si>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</si>
  <si>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</si>
  <si>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</si>
  <si>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</si>
  <si>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</si>
  <si>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</si>
  <si>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</si>
  <si>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</si>
  <si>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</si>
  <si>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</si>
  <si>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</si>
  <si>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</si>
  <si>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</si>
  <si>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</si>
  <si>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</si>
  <si>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</si>
  <si>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</si>
  <si>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</si>
  <si>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</si>
  <si>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</si>
  <si>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</si>
  <si>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</si>
  <si>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</si>
  <si>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</si>
  <si>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</si>
  <si>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</si>
  <si>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</si>
  <si>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</si>
  <si>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</si>
  <si>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</si>
  <si>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</si>
  <si>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</si>
  <si>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</si>
  <si>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</si>
  <si>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</si>
  <si>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</si>
  <si>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</si>
  <si>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</si>
  <si>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</si>
  <si>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</si>
  <si>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</si>
  <si>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</si>
  <si>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</si>
  <si>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</si>
  <si>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</si>
  <si>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</si>
  <si>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</si>
  <si>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</si>
  <si>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</si>
  <si>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</si>
  <si>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</si>
  <si>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</si>
  <si>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</si>
  <si>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</si>
  <si>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</si>
  <si>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</si>
  <si>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</si>
  <si>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</si>
  <si>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</si>
  <si>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</si>
  <si>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</si>
  <si>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</si>
  <si>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</si>
  <si>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</si>
  <si>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</si>
  <si>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</si>
  <si>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</si>
  <si>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</si>
  <si>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</si>
  <si>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</si>
  <si>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</si>
  <si>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</si>
  <si>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</si>
  <si>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</si>
  <si>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</si>
  <si>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</si>
  <si>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</si>
  <si>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</si>
  <si>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</si>
  <si>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</si>
  <si>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</si>
  <si>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</si>
  <si>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</si>
  <si>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</si>
  <si>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</si>
  <si>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</si>
  <si>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</si>
  <si>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</si>
  <si>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</si>
  <si>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</si>
  <si>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</si>
  <si>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</si>
  <si>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</si>
  <si>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</si>
  <si>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</si>
  <si>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</si>
  <si>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</si>
  <si>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</si>
  <si>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</si>
  <si>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</si>
  <si>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</si>
  <si>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</si>
  <si>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</si>
  <si>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</si>
  <si>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</si>
  <si>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</si>
  <si>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</si>
  <si>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</si>
  <si>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</si>
  <si>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</si>
  <si>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</si>
  <si>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</si>
  <si>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</si>
  <si>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</si>
  <si>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</si>
  <si>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</si>
  <si>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</si>
  <si>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</si>
  <si>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</si>
  <si>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</si>
  <si>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</si>
  <si>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</si>
  <si>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</si>
  <si>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</si>
  <si>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</si>
  <si>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</si>
  <si>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</si>
  <si>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</si>
  <si>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</si>
  <si>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</si>
  <si>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</si>
  <si>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</si>
  <si>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</si>
  <si>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</si>
  <si>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</si>
  <si>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</si>
  <si>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</si>
  <si>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</si>
  <si>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</si>
  <si>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</si>
  <si>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</si>
  <si>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</si>
  <si>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</si>
  <si>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</si>
  <si>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</si>
  <si>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</si>
  <si>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</si>
  <si>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</si>
  <si>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</si>
  <si>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</si>
  <si>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</si>
  <si>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</si>
  <si>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</si>
  <si>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</si>
  <si>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</si>
  <si>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</si>
  <si>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</si>
  <si>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</si>
  <si>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</si>
  <si>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</si>
  <si>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</si>
  <si>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</si>
  <si>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</si>
  <si>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</si>
  <si>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</si>
  <si>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</si>
  <si>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</si>
  <si>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</si>
  <si>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</si>
  <si>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</si>
  <si>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</si>
  <si>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</si>
  <si>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</si>
  <si>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</si>
  <si>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</si>
  <si>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</si>
  <si>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</si>
  <si>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</si>
  <si>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</si>
  <si>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</si>
  <si>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</si>
  <si>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</si>
  <si>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</si>
  <si>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</si>
  <si>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</si>
  <si>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</si>
  <si>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</si>
  <si>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</si>
  <si>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</si>
  <si>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</si>
  <si>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</si>
  <si>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</si>
  <si>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</si>
  <si>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</si>
  <si>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</si>
  <si>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</si>
  <si>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</si>
  <si>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</si>
  <si>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</si>
  <si>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</si>
  <si>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</si>
  <si>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</si>
  <si>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</si>
  <si>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</si>
  <si>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</si>
  <si>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</si>
  <si>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</si>
  <si>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</si>
  <si>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</si>
  <si>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</si>
  <si>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</si>
  <si>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</si>
  <si>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</si>
  <si>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</si>
  <si>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</si>
  <si>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</si>
  <si>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</si>
  <si>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</si>
  <si>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</si>
  <si>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</si>
  <si>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</si>
  <si>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</si>
  <si>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</si>
  <si>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</si>
  <si>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</si>
  <si>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</si>
  <si>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</si>
  <si>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</si>
  <si>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</si>
  <si>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</si>
  <si>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</si>
  <si>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</si>
  <si>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</si>
  <si>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</si>
  <si>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</si>
  <si>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</si>
  <si>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</si>
  <si>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</si>
  <si>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</si>
  <si>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</si>
  <si>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</si>
  <si>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</si>
  <si>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</si>
  <si>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</si>
  <si>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</si>
  <si>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</si>
  <si>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</si>
  <si>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</si>
  <si>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</si>
  <si>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</si>
  <si>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</si>
  <si>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</si>
  <si>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</si>
  <si>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</si>
  <si>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</si>
  <si>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</si>
  <si>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</si>
  <si>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</si>
  <si>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</si>
  <si>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</si>
  <si>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</si>
  <si>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</si>
  <si>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</si>
  <si>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</si>
  <si>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</si>
  <si>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</si>
  <si>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</si>
  <si>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</si>
  <si>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</si>
  <si>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</si>
  <si>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</si>
  <si>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</si>
  <si>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</si>
  <si>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</si>
  <si>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</si>
  <si>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</si>
  <si>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</si>
  <si>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</si>
  <si>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</si>
  <si>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</si>
  <si>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</si>
  <si>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</si>
  <si>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</si>
  <si>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</si>
  <si>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</si>
  <si>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</si>
  <si>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</si>
  <si>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</si>
  <si>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</si>
  <si>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</si>
  <si>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</si>
  <si>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</si>
  <si>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</si>
  <si>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</si>
  <si>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</si>
  <si>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</si>
  <si>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</si>
  <si>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</si>
  <si>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</si>
  <si>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</si>
  <si>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</si>
  <si>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</si>
  <si>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</si>
  <si>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</si>
  <si>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</si>
  <si>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</si>
  <si>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</si>
  <si>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</si>
  <si>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</si>
  <si>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</si>
  <si>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</si>
  <si>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</si>
  <si>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</si>
  <si>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</si>
  <si>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</si>
  <si>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</si>
  <si>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</si>
  <si>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</si>
  <si>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</si>
  <si>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</si>
  <si>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</si>
  <si>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</si>
  <si>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</si>
  <si>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</si>
  <si>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</si>
  <si>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</si>
  <si>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</si>
  <si>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</si>
  <si>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</si>
  <si>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</si>
  <si>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</si>
  <si>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</si>
  <si>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</si>
  <si>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</si>
  <si>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</si>
  <si>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</si>
  <si>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</si>
  <si>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</si>
  <si>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</si>
  <si>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</si>
  <si>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</si>
  <si>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</si>
  <si>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</si>
  <si>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</si>
  <si>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</si>
  <si>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</si>
  <si>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</si>
  <si>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</si>
  <si>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</si>
  <si>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</si>
  <si>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</si>
  <si>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</si>
  <si>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</si>
  <si>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</si>
  <si>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</si>
  <si>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</si>
  <si>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</si>
  <si>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</si>
  <si>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</si>
  <si>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</si>
  <si>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</si>
  <si>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</si>
  <si>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</si>
  <si>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</si>
  <si>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</si>
  <si>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</si>
  <si>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</si>
  <si>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</si>
  <si>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</si>
  <si>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</si>
  <si>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</si>
  <si>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</si>
  <si>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</si>
  <si>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</si>
  <si>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</si>
  <si>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</si>
  <si>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</si>
  <si>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</si>
  <si>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</si>
  <si>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</si>
  <si>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</si>
  <si>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</si>
  <si>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</si>
  <si>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</si>
  <si>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</si>
  <si>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</si>
  <si>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</si>
  <si>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</si>
  <si>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</si>
  <si>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</si>
  <si>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</si>
  <si>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</si>
  <si>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</si>
  <si>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</si>
  <si>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</si>
  <si>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</si>
  <si>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</si>
  <si>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</si>
  <si>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</si>
  <si>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</si>
  <si>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</si>
  <si>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</si>
  <si>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</si>
  <si>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</si>
  <si>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</si>
  <si>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</si>
  <si>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</si>
  <si>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</si>
  <si>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</si>
  <si>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</si>
  <si>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</si>
  <si>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</si>
  <si>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</si>
  <si>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</si>
  <si>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</si>
  <si>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</si>
  <si>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</si>
  <si>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</si>
  <si>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</si>
  <si>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</si>
  <si>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</si>
  <si>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</si>
  <si>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</si>
  <si>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</si>
  <si>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</si>
  <si>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</si>
  <si>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</si>
  <si>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</si>
  <si>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</si>
  <si>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</si>
  <si>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</si>
  <si>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</si>
  <si>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</si>
  <si>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</si>
  <si>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</si>
  <si>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</si>
  <si>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</si>
  <si>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</si>
  <si>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</si>
  <si>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</si>
  <si>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</si>
  <si>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</si>
  <si>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</si>
  <si>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</si>
  <si>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</si>
  <si>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</si>
  <si>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</si>
  <si>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</si>
  <si>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</si>
  <si>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</si>
  <si>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</si>
  <si>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</si>
  <si>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</si>
  <si>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</si>
  <si>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</si>
  <si>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</si>
  <si>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</si>
  <si>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</si>
  <si>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</si>
  <si>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</si>
  <si>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</si>
  <si>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</si>
  <si>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</si>
  <si>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</si>
  <si>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</si>
  <si>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</si>
  <si>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</si>
  <si>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</si>
  <si>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</si>
  <si>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</si>
  <si>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</si>
  <si>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</si>
  <si>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</si>
  <si>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</si>
  <si>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</si>
  <si>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</si>
  <si>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</si>
  <si>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</si>
  <si>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</si>
  <si>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</si>
  <si>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</si>
  <si>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</si>
  <si>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</si>
  <si>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</si>
  <si>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</si>
  <si>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</si>
  <si>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</si>
  <si>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</si>
  <si>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</si>
  <si>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</si>
  <si>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</si>
  <si>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</si>
  <si>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</si>
  <si>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</si>
  <si>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</si>
  <si>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</si>
  <si>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</si>
  <si>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</si>
  <si>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</si>
  <si>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</si>
  <si>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</si>
  <si>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</si>
  <si>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</si>
  <si>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</si>
  <si>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</si>
  <si>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</si>
  <si>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</si>
  <si>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</si>
  <si>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</si>
  <si>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</si>
  <si>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</si>
  <si>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</si>
  <si>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</si>
  <si>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</si>
  <si>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</si>
  <si>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</si>
  <si>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</si>
  <si>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</si>
  <si>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</si>
  <si>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</si>
  <si>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</si>
  <si>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</si>
  <si>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</si>
  <si>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</si>
  <si>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</si>
  <si>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</si>
  <si>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</si>
  <si>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</si>
  <si>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</si>
  <si>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</si>
  <si>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</si>
  <si>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</si>
  <si>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</si>
  <si>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</si>
  <si>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</si>
  <si>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</si>
  <si>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</si>
  <si>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</si>
  <si>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</si>
  <si>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</si>
  <si>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</si>
  <si>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</si>
  <si>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</si>
  <si>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</si>
  <si>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</si>
  <si>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</si>
  <si>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</si>
  <si>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</si>
  <si>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</si>
  <si>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</si>
  <si>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</si>
  <si>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</si>
  <si>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</si>
  <si>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</si>
  <si>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</si>
  <si>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</si>
  <si>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</si>
  <si>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</si>
  <si>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</si>
  <si>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</si>
  <si>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</si>
  <si>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</si>
  <si>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</si>
  <si>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</si>
  <si>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</si>
  <si>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</si>
  <si>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</si>
  <si>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</si>
  <si>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</si>
  <si>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</si>
  <si>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</si>
  <si>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</si>
  <si>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</si>
  <si>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</si>
  <si>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</si>
  <si>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</si>
  <si>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</si>
  <si>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</si>
  <si>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</si>
  <si>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</si>
  <si>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</si>
  <si>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</si>
  <si>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</si>
  <si>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</si>
  <si>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</si>
  <si>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</si>
  <si>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</si>
  <si>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</si>
  <si>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</si>
  <si>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</si>
  <si>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</si>
  <si>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</si>
  <si>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</si>
  <si>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</si>
  <si>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</si>
  <si>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</si>
  <si>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</si>
  <si>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</si>
  <si>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</si>
  <si>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</si>
  <si>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</si>
  <si>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</si>
  <si>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</si>
  <si>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</si>
  <si>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</si>
  <si>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</si>
  <si>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</si>
  <si>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</si>
  <si>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</si>
  <si>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</si>
  <si>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</si>
  <si>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</si>
  <si>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</si>
  <si>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</si>
  <si>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</si>
  <si>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</si>
  <si>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</si>
  <si>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</si>
  <si>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</si>
  <si>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</si>
  <si>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</si>
  <si>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</si>
  <si>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</si>
  <si>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</si>
  <si>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</si>
  <si>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</si>
  <si>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</si>
  <si>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</si>
  <si>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</si>
  <si>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</si>
  <si>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</si>
  <si>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</si>
  <si>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</si>
  <si>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</si>
  <si>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</si>
  <si>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</si>
  <si>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</si>
  <si>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</si>
  <si>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</si>
  <si>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</si>
  <si>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</si>
  <si>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</si>
  <si>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</si>
  <si>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</si>
  <si>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</si>
  <si>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</si>
  <si>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</si>
  <si>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</si>
  <si>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</si>
  <si>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</si>
  <si>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</si>
  <si>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</si>
  <si>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</si>
  <si>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</si>
  <si>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</si>
  <si>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</si>
  <si>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</si>
  <si>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</si>
  <si>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</si>
  <si>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</si>
  <si>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</si>
  <si>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</si>
  <si>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</si>
  <si>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</si>
  <si>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</si>
  <si>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</si>
  <si>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</si>
  <si>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</si>
  <si>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</si>
  <si>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</si>
  <si>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</si>
  <si>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</si>
  <si>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</si>
  <si>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</si>
  <si>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</si>
  <si>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</si>
  <si>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</si>
  <si>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</si>
  <si>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</si>
  <si>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</si>
  <si>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</si>
  <si>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</si>
  <si>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</si>
  <si>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</si>
  <si>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</si>
  <si>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</si>
  <si>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</si>
  <si>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</si>
  <si>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</si>
  <si>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</si>
  <si>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</si>
  <si>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</si>
  <si>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</si>
  <si>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</si>
  <si>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</si>
  <si>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</si>
  <si>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</si>
  <si>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</si>
  <si>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</si>
  <si>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</si>
  <si>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</si>
  <si>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</si>
  <si>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</si>
  <si>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</si>
  <si>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</si>
  <si>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</si>
  <si>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</si>
  <si>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</si>
  <si>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</si>
  <si>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</si>
  <si>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</si>
  <si>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</si>
  <si>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</si>
  <si>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</si>
  <si>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</si>
  <si>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</si>
  <si>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</si>
  <si>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</si>
  <si>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</si>
  <si>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</si>
  <si>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</si>
  <si>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</si>
  <si>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</si>
  <si>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</si>
  <si>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</si>
  <si>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</si>
  <si>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</si>
  <si>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</si>
  <si>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</si>
  <si>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</si>
  <si>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</si>
  <si>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</si>
  <si>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</si>
  <si>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</si>
  <si>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</si>
  <si>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</si>
  <si>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</si>
  <si>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</si>
  <si>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</si>
  <si>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</si>
  <si>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</si>
  <si>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</si>
  <si>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</si>
  <si>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</si>
  <si>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</si>
  <si>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</si>
  <si>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</si>
  <si>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</si>
  <si>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</si>
  <si>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</si>
  <si>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</si>
  <si>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</si>
  <si>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</si>
  <si>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</si>
  <si>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</si>
  <si>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</si>
  <si>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</si>
  <si>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</si>
  <si>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</si>
  <si>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</si>
  <si>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</si>
  <si>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</si>
  <si>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</si>
  <si>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</si>
  <si>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</si>
  <si>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</si>
  <si>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</si>
  <si>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</si>
  <si>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</si>
  <si>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</si>
  <si>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</si>
  <si>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</si>
  <si>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</si>
  <si>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</si>
  <si>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</si>
  <si>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</si>
  <si>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</si>
  <si>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</si>
  <si>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</si>
  <si>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</si>
  <si>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</si>
  <si>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</si>
  <si>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</si>
  <si>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</si>
  <si>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</si>
  <si>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</si>
  <si>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</si>
  <si>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</si>
  <si>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</si>
  <si>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</si>
  <si>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</si>
  <si>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</si>
  <si>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</si>
  <si>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</si>
  <si>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</si>
  <si>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</si>
  <si>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</si>
  <si>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</si>
  <si>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</si>
  <si>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</si>
  <si>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</si>
  <si>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</si>
  <si>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</si>
  <si>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</si>
  <si>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</si>
  <si>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</si>
  <si>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</si>
  <si>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</si>
  <si>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</si>
  <si>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</si>
  <si>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</si>
  <si>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</si>
  <si>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</si>
  <si>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</si>
  <si>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</si>
  <si>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</si>
  <si>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</si>
  <si>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</si>
  <si>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</si>
  <si>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</si>
  <si>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</si>
  <si>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</si>
  <si>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</si>
  <si>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</si>
  <si>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</si>
  <si>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</si>
  <si>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</si>
  <si>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</si>
  <si>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</si>
  <si>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</si>
  <si>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</si>
  <si>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</si>
  <si>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</si>
  <si>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</si>
  <si>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</si>
  <si>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</si>
  <si>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</si>
  <si>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</si>
  <si>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</si>
  <si>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</si>
  <si>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</si>
  <si>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</si>
  <si>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</si>
  <si>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</si>
  <si>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</si>
  <si>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</si>
  <si>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</si>
  <si>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</si>
  <si>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</si>
  <si>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</si>
  <si>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</si>
  <si>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</si>
  <si>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</si>
  <si>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</si>
  <si>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</si>
  <si>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</si>
  <si>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</si>
  <si>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</si>
  <si>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</si>
  <si>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</si>
  <si>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</si>
  <si>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</si>
  <si>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</si>
  <si>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</si>
  <si>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</si>
  <si>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</si>
  <si>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</si>
  <si>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</si>
  <si>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</si>
  <si>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</si>
  <si>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</si>
  <si>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</si>
  <si>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</si>
  <si>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</si>
  <si>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</si>
  <si>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</si>
  <si>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</si>
  <si>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</si>
  <si>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</si>
  <si>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</si>
  <si>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</si>
  <si>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</si>
  <si>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</si>
  <si>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</si>
  <si>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</si>
  <si>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</si>
  <si>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</si>
  <si>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</si>
  <si>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</si>
  <si>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</si>
  <si>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</si>
  <si>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</si>
  <si>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</si>
  <si>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</si>
  <si>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</si>
  <si>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</si>
  <si>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</si>
  <si>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</si>
  <si>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</si>
  <si>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</si>
  <si>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</si>
  <si>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</si>
  <si>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</si>
  <si>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</si>
  <si>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</si>
  <si>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</si>
  <si>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</si>
  <si>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</si>
  <si>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</si>
  <si>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</si>
  <si>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</si>
  <si>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</si>
  <si>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</si>
  <si>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</si>
  <si>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</si>
  <si>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</si>
  <si>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</si>
  <si>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</si>
  <si>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</si>
  <si>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</si>
  <si>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</si>
  <si>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</si>
  <si>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</si>
  <si>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</si>
  <si>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</si>
  <si>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</si>
  <si>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</si>
  <si>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</si>
  <si>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</si>
  <si>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</si>
  <si>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</si>
  <si>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</si>
  <si>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</si>
  <si>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</si>
  <si>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</si>
  <si>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</si>
  <si>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</si>
  <si>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</si>
  <si>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</si>
  <si>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</si>
  <si>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</si>
  <si>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</si>
  <si>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</si>
  <si>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</si>
  <si>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</si>
  <si>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</si>
  <si>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</si>
  <si>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</si>
  <si>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</si>
  <si>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</si>
  <si>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</si>
  <si>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</si>
  <si>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</si>
  <si>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</si>
  <si>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</si>
  <si>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</si>
  <si>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</si>
  <si>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</si>
  <si>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</si>
  <si>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</si>
  <si>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</si>
  <si>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</si>
  <si>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</si>
  <si>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</si>
  <si>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</si>
  <si>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</si>
  <si>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</si>
  <si>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</si>
  <si>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</si>
  <si>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</si>
  <si>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</si>
  <si>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</si>
  <si>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</si>
  <si>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</si>
  <si>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</si>
  <si>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</si>
  <si>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</si>
  <si>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</si>
  <si>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</si>
  <si>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</si>
  <si>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</si>
  <si>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</si>
  <si>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</si>
  <si>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</si>
  <si>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</si>
  <si>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</si>
  <si>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</si>
  <si>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</si>
  <si>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</si>
  <si>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</si>
  <si>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</si>
  <si>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</si>
  <si>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</si>
  <si>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</si>
  <si>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</si>
  <si>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</si>
  <si>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</si>
  <si>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</si>
  <si>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</si>
  <si>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</si>
  <si>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</si>
  <si>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</si>
  <si>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</si>
  <si>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</si>
  <si>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</si>
  <si>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</si>
  <si>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</si>
  <si>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</si>
  <si>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</si>
  <si>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</si>
  <si>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</si>
  <si>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</si>
  <si>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</si>
  <si>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</si>
  <si>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</si>
  <si>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</si>
  <si>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</si>
  <si>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</si>
  <si>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</si>
  <si>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</si>
  <si>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</si>
  <si>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</si>
  <si>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</si>
  <si>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</si>
  <si>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</si>
  <si>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</si>
  <si>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</si>
  <si>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</si>
  <si>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</si>
  <si>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</si>
  <si>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</si>
  <si>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</si>
  <si>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</si>
  <si>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</si>
  <si>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</si>
  <si>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</si>
  <si>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</si>
  <si>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</si>
  <si>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</si>
  <si>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</si>
  <si>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</si>
  <si>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</si>
  <si>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</si>
  <si>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</si>
  <si>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</si>
  <si>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</si>
  <si>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</si>
  <si>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</si>
  <si>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</si>
  <si>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</si>
  <si>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</si>
  <si>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</si>
  <si>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</si>
  <si>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</si>
  <si>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</si>
  <si>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</si>
  <si>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</si>
  <si>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</si>
  <si>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</si>
  <si>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</si>
  <si>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</si>
  <si>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</si>
  <si>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</si>
  <si>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</si>
  <si>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</si>
  <si>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</si>
  <si>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</si>
  <si>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</si>
  <si>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</si>
  <si>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</si>
  <si>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</si>
  <si>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</si>
  <si>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</si>
  <si>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</si>
  <si>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</si>
  <si>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</si>
  <si>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</si>
  <si>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</si>
  <si>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</si>
  <si>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</si>
  <si>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</si>
  <si>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</si>
  <si>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</si>
  <si>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</si>
  <si>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</si>
  <si>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</si>
  <si>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</si>
  <si>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</si>
  <si>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</si>
  <si>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</si>
  <si>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</si>
  <si>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</si>
  <si>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</si>
  <si>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</si>
  <si>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</si>
  <si>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</si>
  <si>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</si>
  <si>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</si>
  <si>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</si>
  <si>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</si>
  <si>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</si>
  <si>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</si>
  <si>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</si>
  <si>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</si>
  <si>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</si>
  <si>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</si>
  <si>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</si>
  <si>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</si>
  <si>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</si>
  <si>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</si>
  <si>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</si>
  <si>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</si>
  <si>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</si>
  <si>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</si>
  <si>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</si>
  <si>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</si>
  <si>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</si>
  <si>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</si>
  <si>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</si>
  <si>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</si>
  <si>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</si>
  <si>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</si>
  <si>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</si>
  <si>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</si>
  <si>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</si>
  <si>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</si>
  <si>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</si>
  <si>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</si>
  <si>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</si>
  <si>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</si>
  <si>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</si>
  <si>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</si>
  <si>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</si>
  <si>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</si>
  <si>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</si>
  <si>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</si>
  <si>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</si>
  <si>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</si>
  <si>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</si>
  <si>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</si>
  <si>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</si>
  <si>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</si>
  <si>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</si>
  <si>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</si>
  <si>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</si>
  <si>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</si>
  <si>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</si>
  <si>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</si>
  <si>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</si>
  <si>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</si>
  <si>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</si>
  <si>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</si>
  <si>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</si>
  <si>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</si>
  <si>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</si>
  <si>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</si>
  <si>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</si>
  <si>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</si>
  <si>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</si>
  <si>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</si>
  <si>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</si>
  <si>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</si>
  <si>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</si>
  <si>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</si>
  <si>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</si>
  <si>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</si>
  <si>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</si>
  <si>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</si>
  <si>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</si>
  <si>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</si>
  <si>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</si>
  <si>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</si>
  <si>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</si>
  <si>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</si>
  <si>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</si>
  <si>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</si>
  <si>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</si>
  <si>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</si>
  <si>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</si>
  <si>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</si>
  <si>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</si>
  <si>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</si>
  <si>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</si>
  <si>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</si>
  <si>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</si>
  <si>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</si>
  <si>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</si>
  <si>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</si>
  <si>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</si>
  <si>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</si>
  <si>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</si>
  <si>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</si>
  <si>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</si>
  <si>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</si>
  <si>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</si>
  <si>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</si>
  <si>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</si>
  <si>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</si>
  <si>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</si>
  <si>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</si>
  <si>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</si>
  <si>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</si>
  <si>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</si>
  <si>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</si>
  <si>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</si>
  <si>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</si>
  <si>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</si>
  <si>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</si>
  <si>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</si>
  <si>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</si>
  <si>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</si>
  <si>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</si>
  <si>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</si>
  <si>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</si>
  <si>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</si>
  <si>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</si>
  <si>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</si>
  <si>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</si>
  <si>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</si>
  <si>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</si>
  <si>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</si>
  <si>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</si>
  <si>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</si>
  <si>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</si>
  <si>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</si>
  <si>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</si>
  <si>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</si>
  <si>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</si>
  <si>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</si>
  <si>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</si>
  <si>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</si>
  <si>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</si>
  <si>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</si>
  <si>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</si>
  <si>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</si>
  <si>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</si>
  <si>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</si>
  <si>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</si>
  <si>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</si>
  <si>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</si>
  <si>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</si>
  <si>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</si>
  <si>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</si>
  <si>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</si>
  <si>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</si>
  <si>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</si>
  <si>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</si>
  <si>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</si>
  <si>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</si>
  <si>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</si>
  <si>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</si>
  <si>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</si>
  <si>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</si>
  <si>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</si>
  <si>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</si>
  <si>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</si>
  <si>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</si>
  <si>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</si>
  <si>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</si>
  <si>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</si>
  <si>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</si>
  <si>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</si>
  <si>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</si>
  <si>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</si>
  <si>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</si>
  <si>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</si>
  <si>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</si>
  <si>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</si>
  <si>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</si>
  <si>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</si>
  <si>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</si>
  <si>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</si>
  <si>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</si>
  <si>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</si>
  <si>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</si>
  <si>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</si>
  <si>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</si>
  <si>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</si>
  <si>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</si>
  <si>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</si>
  <si>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</si>
  <si>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</si>
  <si>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</si>
  <si>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</si>
  <si>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</si>
  <si>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</si>
  <si>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</si>
  <si>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</si>
  <si>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</si>
  <si>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</si>
  <si>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</si>
  <si>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</si>
  <si>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</si>
  <si>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</si>
  <si>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</si>
  <si>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</si>
  <si>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</si>
  <si>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</si>
  <si>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</si>
  <si>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</si>
  <si>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</si>
  <si>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</si>
  <si>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</si>
  <si>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</si>
  <si>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</si>
  <si>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</si>
  <si>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</si>
  <si>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</si>
  <si>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</si>
  <si>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</si>
  <si>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</si>
  <si>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</si>
  <si>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</si>
  <si>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</si>
  <si>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</si>
  <si>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</si>
  <si>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</si>
  <si>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</si>
  <si>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</si>
  <si>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</si>
  <si>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</si>
  <si>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</si>
  <si>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</si>
  <si>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</si>
  <si>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</si>
  <si>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</si>
  <si>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</si>
  <si>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</si>
  <si>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</si>
  <si>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</si>
  <si>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</si>
  <si>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</si>
  <si>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</si>
  <si>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</si>
  <si>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</si>
  <si>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</si>
  <si>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</si>
  <si>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</si>
  <si>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</si>
  <si>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</si>
  <si>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</si>
  <si>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</si>
  <si>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</si>
  <si>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</si>
  <si>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</si>
  <si>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</si>
  <si>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</si>
  <si>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</si>
  <si>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</si>
  <si>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</si>
  <si>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</si>
  <si>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</si>
  <si>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</si>
  <si>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</si>
  <si>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</si>
  <si>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</si>
  <si>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</si>
  <si>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</si>
  <si>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</si>
  <si>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</si>
  <si>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</si>
  <si>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</si>
  <si>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</si>
  <si>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</si>
  <si>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</si>
  <si>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</si>
  <si>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</si>
  <si>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</si>
  <si>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</si>
  <si>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</si>
  <si>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</si>
  <si>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</si>
  <si>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</si>
  <si>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</si>
  <si>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</si>
  <si>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</si>
  <si>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</si>
  <si>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</si>
  <si>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</si>
  <si>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</si>
  <si>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</si>
  <si>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</si>
  <si>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</si>
  <si>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</si>
  <si>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</si>
  <si>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</si>
  <si>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</si>
  <si>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</si>
  <si>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</si>
  <si>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</si>
  <si>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</si>
  <si>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</si>
  <si>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</si>
  <si>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</si>
  <si>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</si>
  <si>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</si>
  <si>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</si>
  <si>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</si>
  <si>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</si>
  <si>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</si>
  <si>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</si>
  <si>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</si>
  <si>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</si>
  <si>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</si>
  <si>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</si>
  <si>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</si>
  <si>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</si>
  <si>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</si>
  <si>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</si>
  <si>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</si>
  <si>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</si>
  <si>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</si>
  <si>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</si>
  <si>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</si>
  <si>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</si>
  <si>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</si>
  <si>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</si>
  <si>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</si>
  <si>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</si>
  <si>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</si>
  <si>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</si>
  <si>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</si>
  <si>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</si>
  <si>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</si>
  <si>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</si>
  <si>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</si>
  <si>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</si>
  <si>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</si>
  <si>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</si>
  <si>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</si>
  <si>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</si>
  <si>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</si>
  <si>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</si>
  <si>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</si>
  <si>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</si>
  <si>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</si>
  <si>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</si>
  <si>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</si>
  <si>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</si>
  <si>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</si>
  <si>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</si>
  <si>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</si>
  <si>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</si>
  <si>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</si>
  <si>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</si>
  <si>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</si>
  <si>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</si>
  <si>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</si>
  <si>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</si>
  <si>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</si>
  <si>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</si>
  <si>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</si>
  <si>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</si>
  <si>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</si>
  <si>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</si>
  <si>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</si>
  <si>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</si>
  <si>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</si>
  <si>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</si>
  <si>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</si>
  <si>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</si>
  <si>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</si>
  <si>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</si>
  <si>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</si>
  <si>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</si>
  <si>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</si>
  <si>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</si>
  <si>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</si>
  <si>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</si>
  <si>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</si>
  <si>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</si>
  <si>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</si>
  <si>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</si>
  <si>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</si>
  <si>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</si>
  <si>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</si>
  <si>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</si>
  <si>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</si>
  <si>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</si>
  <si>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</si>
  <si>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</si>
  <si>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</si>
  <si>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</si>
  <si>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</si>
  <si>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</si>
  <si>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</si>
  <si>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</si>
  <si>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</si>
  <si>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</si>
  <si>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</si>
  <si>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</si>
  <si>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</si>
  <si>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</si>
  <si>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</si>
  <si>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</si>
  <si>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</si>
  <si>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</si>
  <si>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</si>
  <si>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</si>
  <si>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</si>
  <si>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</si>
  <si>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</si>
  <si>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</si>
  <si>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</si>
  <si>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</si>
  <si>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</si>
  <si>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</si>
  <si>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</si>
  <si>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</si>
  <si>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</si>
  <si>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</si>
  <si>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</si>
  <si>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</si>
  <si>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</si>
  <si>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</si>
  <si>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</si>
  <si>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</si>
  <si>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</si>
  <si>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</si>
  <si>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</si>
  <si>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</si>
  <si>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</si>
  <si>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</si>
  <si>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</si>
  <si>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</si>
  <si>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</si>
  <si>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</si>
  <si>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</si>
  <si>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</si>
  <si>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</si>
  <si>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</si>
  <si>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</si>
  <si>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</si>
  <si>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</si>
  <si>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</si>
  <si>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</si>
  <si>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</si>
  <si>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</si>
  <si>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</si>
  <si>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</si>
  <si>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</si>
  <si>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</si>
  <si>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</si>
  <si>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</si>
  <si>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</si>
  <si>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</si>
  <si>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</si>
  <si>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</si>
  <si>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</si>
  <si>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</si>
  <si>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</si>
  <si>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</si>
  <si>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</si>
  <si>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</si>
  <si>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</si>
  <si>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</si>
  <si>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</si>
  <si>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</si>
  <si>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</si>
  <si>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</si>
  <si>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</si>
  <si>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</si>
  <si>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</si>
  <si>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</si>
  <si>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</si>
  <si>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</si>
  <si>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</si>
  <si>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</si>
  <si>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</si>
  <si>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</si>
  <si>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</si>
  <si>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</si>
  <si>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</si>
  <si>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</si>
  <si>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</si>
  <si>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</si>
  <si>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</si>
  <si>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</si>
  <si>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</si>
  <si>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</si>
  <si>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</si>
  <si>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</si>
  <si>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</si>
  <si>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</si>
  <si>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</si>
  <si>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</si>
  <si>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</si>
  <si>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</si>
  <si>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</si>
  <si>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</si>
  <si>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</si>
  <si>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</si>
  <si>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</si>
  <si>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</si>
  <si>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</si>
  <si>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</si>
  <si>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</si>
  <si>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</si>
  <si>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</si>
  <si>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</si>
  <si>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</si>
  <si>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</si>
  <si>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</si>
  <si>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</si>
  <si>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</si>
  <si>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</si>
  <si>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</si>
  <si>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</si>
  <si>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</si>
  <si>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</si>
  <si>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</si>
  <si>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</si>
  <si>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</si>
  <si>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</si>
  <si>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</si>
  <si>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</si>
  <si>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</si>
  <si>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</si>
  <si>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</si>
  <si>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</si>
  <si>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</si>
  <si>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</si>
  <si>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</si>
  <si>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</si>
  <si>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</si>
  <si>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</si>
  <si>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</si>
  <si>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</si>
  <si>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</si>
  <si>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</si>
  <si>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</si>
  <si>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</si>
  <si>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</si>
  <si>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</si>
  <si>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</si>
  <si>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</si>
  <si>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</si>
  <si>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</si>
  <si>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</si>
  <si>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</si>
  <si>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</si>
  <si>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</si>
  <si>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</si>
  <si>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</si>
  <si>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</si>
  <si>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</si>
  <si>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</si>
  <si>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</si>
  <si>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</si>
  <si>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</si>
  <si>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</si>
  <si>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</si>
  <si>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</si>
  <si>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</si>
  <si>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</si>
  <si>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</si>
  <si>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</si>
  <si>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</si>
  <si>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</si>
  <si>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</si>
  <si>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</si>
  <si>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</si>
  <si>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</si>
  <si>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</si>
  <si>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</si>
  <si>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</si>
  <si>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</si>
  <si>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</si>
  <si>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</si>
  <si>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</si>
  <si>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</si>
  <si>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</si>
  <si>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</si>
  <si>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</si>
  <si>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</si>
  <si>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</si>
  <si>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</si>
  <si>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</si>
  <si>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</si>
  <si>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</si>
  <si>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</si>
  <si>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</si>
  <si>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</si>
  <si>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</si>
  <si>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</si>
  <si>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</si>
  <si>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</si>
  <si>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</si>
  <si>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</si>
  <si>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</si>
  <si>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</si>
  <si>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</si>
  <si>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</si>
  <si>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</si>
  <si>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</si>
  <si>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</si>
  <si>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</si>
  <si>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</si>
  <si>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</si>
  <si>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</si>
  <si>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</si>
  <si>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</si>
  <si>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</si>
  <si>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</si>
  <si>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</si>
  <si>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</si>
  <si>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</si>
  <si>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</si>
  <si>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</si>
  <si>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</si>
  <si>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</si>
  <si>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</si>
  <si>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</si>
  <si>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</si>
  <si>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</si>
  <si>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</si>
  <si>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</si>
  <si>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</si>
  <si>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</si>
  <si>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</si>
  <si>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</si>
  <si>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</si>
  <si>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</si>
  <si>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</si>
  <si>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</si>
  <si>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</si>
  <si>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</si>
  <si>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</si>
  <si>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</si>
  <si>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</si>
  <si>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</si>
  <si>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</si>
  <si>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</si>
  <si>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</si>
  <si>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</si>
  <si>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</si>
  <si>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</si>
  <si>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</si>
  <si>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</si>
  <si>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</si>
  <si>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</si>
  <si>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</si>
  <si>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</si>
  <si>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</si>
  <si>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</si>
  <si>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</si>
  <si>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</si>
  <si>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</si>
  <si>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</si>
  <si>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</si>
  <si>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</si>
  <si>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</si>
  <si>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</si>
  <si>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</si>
  <si>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</si>
  <si>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</si>
  <si>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</si>
  <si>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</si>
  <si>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</si>
  <si>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</si>
  <si>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</si>
  <si>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</si>
  <si>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</si>
  <si>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</si>
  <si>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</si>
  <si>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</si>
  <si>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</si>
  <si>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</si>
  <si>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</si>
  <si>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</si>
  <si>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</si>
  <si>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</si>
  <si>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</si>
  <si>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</si>
  <si>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</si>
  <si>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</si>
  <si>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</si>
  <si>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</si>
  <si>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</si>
  <si>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</si>
  <si>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</si>
  <si>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</si>
  <si>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</si>
  <si>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</si>
  <si>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</si>
  <si>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</si>
  <si>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</si>
  <si>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</si>
  <si>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</si>
  <si>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</si>
  <si>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</si>
  <si>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</si>
  <si>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</si>
  <si>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</si>
  <si>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</si>
  <si>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</si>
  <si>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</si>
  <si>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</si>
  <si>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</si>
  <si>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</si>
  <si>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</si>
  <si>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</si>
  <si>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</si>
  <si>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</si>
  <si>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</si>
  <si>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</si>
  <si>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</si>
  <si>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</si>
  <si>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</si>
  <si>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</si>
  <si>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</si>
  <si>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</si>
  <si>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</si>
  <si>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</si>
  <si>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</si>
  <si>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</si>
  <si>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</si>
  <si>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</si>
  <si>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</si>
  <si>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</si>
  <si>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</si>
  <si>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</si>
  <si>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</si>
  <si>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</si>
  <si>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</si>
  <si>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</si>
  <si>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</si>
  <si>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</si>
  <si>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</si>
  <si>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</si>
  <si>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</si>
  <si>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</si>
  <si>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</si>
  <si>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</si>
  <si>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</si>
  <si>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</si>
  <si>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</si>
  <si>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</si>
  <si>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</si>
  <si>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</si>
  <si>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</si>
  <si>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</si>
  <si>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</si>
  <si>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</si>
  <si>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</si>
  <si>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</si>
  <si>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</si>
  <si>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</si>
  <si>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</si>
  <si>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</si>
  <si>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</si>
  <si>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</si>
  <si>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</si>
  <si>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</si>
  <si>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</si>
  <si>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</si>
  <si>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</si>
  <si>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</si>
  <si>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</si>
  <si>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</si>
  <si>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</si>
  <si>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</si>
  <si>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</si>
  <si>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</si>
  <si>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</si>
  <si>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</si>
  <si>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</si>
  <si>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</si>
  <si>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</si>
  <si>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</si>
  <si>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</si>
  <si>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</si>
  <si>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</si>
  <si>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</si>
  <si>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</si>
  <si>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</si>
  <si>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</si>
  <si>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</si>
  <si>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</si>
  <si>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</si>
  <si>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</si>
  <si>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</si>
  <si>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</si>
  <si>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</si>
  <si>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</si>
  <si>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</si>
  <si>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</si>
  <si>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</si>
  <si>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</si>
  <si>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</si>
  <si>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</si>
  <si>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</si>
  <si>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</si>
  <si>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</si>
  <si>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</si>
  <si>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</si>
  <si>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</si>
  <si>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</si>
  <si>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</si>
  <si>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</si>
  <si>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</si>
  <si>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</si>
  <si>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</si>
  <si>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</si>
  <si>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</si>
  <si>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</si>
  <si>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</si>
  <si>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</si>
  <si>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</si>
  <si>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</si>
  <si>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</si>
  <si>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</si>
  <si>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</si>
  <si>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</si>
  <si>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</si>
  <si>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</si>
  <si>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</si>
  <si>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</si>
  <si>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</si>
  <si>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</si>
  <si>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</si>
  <si>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</si>
  <si>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</si>
  <si>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</si>
  <si>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</si>
  <si>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</si>
  <si>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</si>
  <si>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</si>
  <si>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</si>
  <si>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</si>
  <si>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</si>
  <si>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</si>
  <si>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</si>
  <si>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</si>
  <si>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</si>
  <si>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</si>
  <si>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</si>
  <si>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</si>
  <si>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</si>
  <si>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</si>
  <si>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</si>
  <si>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</si>
  <si>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</si>
  <si>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</si>
  <si>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</si>
  <si>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</si>
  <si>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</si>
  <si>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</si>
  <si>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</si>
  <si>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</si>
  <si>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</si>
  <si>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</si>
  <si>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</si>
  <si>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</si>
  <si>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</si>
  <si>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</si>
  <si>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</si>
  <si>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</si>
  <si>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</si>
  <si>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</si>
  <si>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</si>
  <si>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</si>
  <si>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</si>
  <si>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</si>
  <si>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</si>
  <si>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</si>
  <si>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</si>
  <si>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eb150</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</si>
  <si>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</si>
  <si>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</si>
  <si>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</si>
  <si>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</si>
  <si>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</si>
  <si>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</si>
  <si>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</si>
  <si>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</si>
  <si>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</si>
  <si>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</si>
  <si>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</si>
  <si>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</si>
  <si>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TIỀN</t>
  </si>
  <si>
    <t>TỔNG CNC6</t>
  </si>
  <si>
    <t>sampling</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</si>
  <si>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</si>
  <si>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</si>
  <si>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</si>
  <si>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</si>
  <si>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</si>
  <si>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</si>
  <si>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</si>
  <si>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</si>
  <si>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</si>
  <si>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</si>
  <si>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</si>
  <si>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</si>
  <si>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</si>
  <si>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</si>
  <si>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Win-QTI-00-070</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</si>
  <si>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</si>
  <si>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</si>
  <si>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</si>
  <si>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</si>
  <si>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</si>
  <si>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</si>
  <si>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</si>
  <si>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</si>
  <si>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</si>
  <si>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</si>
  <si>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</si>
  <si>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</si>
  <si>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</si>
  <si>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</si>
  <si>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</si>
  <si>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</si>
  <si>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</si>
  <si>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</si>
  <si>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</si>
  <si>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</si>
  <si>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</si>
  <si>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</si>
  <si>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</si>
  <si>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</si>
  <si>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</si>
  <si>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</si>
  <si>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</si>
  <si>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</si>
  <si>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</si>
  <si>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</si>
  <si>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</si>
  <si>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</si>
  <si>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</si>
  <si>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</si>
  <si>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</si>
  <si>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</si>
  <si>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</si>
  <si>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</si>
  <si>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</si>
  <si>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</si>
  <si>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</si>
  <si>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</si>
  <si>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</si>
  <si>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</si>
  <si>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</si>
  <si>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</si>
  <si>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</si>
  <si>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</si>
  <si>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</si>
  <si>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</si>
  <si>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</si>
  <si>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</si>
  <si>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</si>
  <si>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</si>
  <si>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</si>
  <si>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</si>
  <si>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</si>
  <si>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</si>
  <si>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</si>
  <si>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</si>
  <si>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</si>
  <si>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</si>
  <si>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</si>
  <si>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</si>
  <si>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</si>
  <si>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</si>
  <si>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</si>
  <si>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</si>
  <si>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</si>
  <si>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</si>
  <si>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</si>
  <si>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</si>
  <si>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</si>
  <si>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Số 1, Đường Phú Thịnh, Thôn Phú Thịnh, Xã Cổ Đô, TP. Hà Nội Việt Nam</t>
  </si>
  <si>
    <t>win-hni-TT-2B79</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</si>
  <si>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</si>
  <si>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</si>
  <si>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</si>
  <si>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</si>
  <si>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</si>
  <si>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</si>
  <si>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</si>
  <si>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</si>
  <si>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</si>
  <si>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</si>
  <si>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HT</t>
  </si>
  <si>
    <t>SPL</t>
  </si>
  <si>
    <t>LCK</t>
  </si>
  <si>
    <t>HD</t>
  </si>
  <si>
    <t>Hình thức bán hàng</t>
  </si>
  <si>
    <t>Phương thức thanh toán</t>
  </si>
  <si>
    <t>Kiêm phiếu nhập kho</t>
  </si>
  <si>
    <t>Ngày phiếu nhập</t>
  </si>
  <si>
    <t>Số phiếu nhập</t>
  </si>
  <si>
    <t>Số hóa đơn</t>
  </si>
  <si>
    <t>Ngày hóa đơn</t>
  </si>
  <si>
    <t>Diễn giải/Lý do chi</t>
  </si>
  <si>
    <t>Người giao hàng</t>
  </si>
  <si>
    <t>Diễn giải phiếu nhập</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</si>
  <si>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</si>
  <si>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</si>
  <si>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</si>
  <si>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</si>
  <si>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</si>
  <si>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</si>
  <si>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</si>
  <si>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</si>
  <si>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</si>
  <si>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</si>
  <si>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</si>
  <si>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</si>
  <si>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</si>
  <si>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</si>
  <si>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Sum of Số lượng</t>
  </si>
  <si>
    <t xml:space="preserve">Tổng Cộng </t>
  </si>
  <si>
    <t>WIN-HNI-TT-2b77</t>
  </si>
  <si>
    <t>nguyễn mạnh sơn</t>
  </si>
  <si>
    <t>Thôn Mục Uyên 1, Xã Hạ Bằng, TP. Hà Nội</t>
  </si>
  <si>
    <t>kai mart-101</t>
  </si>
  <si>
    <t>kai mart-079</t>
  </si>
  <si>
    <t>kai mart-147</t>
  </si>
  <si>
    <t>kai mart-146</t>
  </si>
  <si>
    <t>kai mart-151</t>
  </si>
  <si>
    <t>kai mart-098</t>
  </si>
  <si>
    <t>kai mart-078</t>
  </si>
  <si>
    <t>kai mart-195</t>
  </si>
  <si>
    <t>KAI MART-140</t>
  </si>
  <si>
    <t>WIN-HNI-TT-2Bo2</t>
  </si>
  <si>
    <t xml:space="preserve">wm+ yên mỹ </t>
  </si>
  <si>
    <t>Số 144, Đường 420, Thôn Yên Mỹ, Xã Hạ Bằng, TP. Hà Nội Việt Nam</t>
  </si>
  <si>
    <t>VNPOST-HNI-HK-006</t>
  </si>
  <si>
    <t>VNPOST-HNI-CC-005</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</si>
  <si>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</si>
  <si>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</si>
  <si>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</si>
  <si>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</si>
  <si>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</si>
  <si>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</si>
  <si>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</si>
  <si>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</si>
  <si>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</si>
  <si>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</si>
  <si>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</si>
  <si>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</si>
  <si>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</si>
  <si>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</si>
  <si>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</si>
  <si>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</si>
  <si>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</si>
  <si>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</si>
  <si>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</si>
  <si>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</si>
  <si>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</si>
  <si>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</si>
  <si>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</si>
  <si>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</si>
  <si>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</si>
  <si>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WIN-HNI-LB-2BO3</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</si>
  <si>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</si>
  <si>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</si>
  <si>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</si>
  <si>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</si>
  <si>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</si>
  <si>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</si>
  <si>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</si>
  <si>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</si>
  <si>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</si>
  <si>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WIN-HNI-HD-2BN1</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</si>
  <si>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</si>
  <si>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</si>
  <si>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</si>
  <si>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</si>
  <si>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</si>
  <si>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</si>
  <si>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</si>
  <si>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</si>
  <si>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vnpost-hdg-00-bg</t>
  </si>
  <si>
    <t>vnpost-hdg-00-km</t>
  </si>
  <si>
    <t>vnpost-hdg-00-cg</t>
  </si>
  <si>
    <t>vnpost-hdg-00-cl</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</si>
  <si>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</si>
  <si>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</si>
  <si>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</si>
  <si>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</si>
  <si>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</si>
  <si>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</si>
  <si>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</si>
  <si>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</si>
  <si>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</si>
  <si>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</si>
  <si>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</si>
  <si>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</si>
  <si>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</si>
  <si>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</si>
  <si>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</si>
  <si>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</si>
  <si>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</si>
  <si>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</si>
  <si>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kai mart-141</t>
  </si>
  <si>
    <t>kai mart-107</t>
  </si>
  <si>
    <t>kai mart-180Mia</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</si>
  <si>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</si>
  <si>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</si>
  <si>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</si>
  <si>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</si>
  <si>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</si>
  <si>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</si>
  <si>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</si>
  <si>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</si>
  <si>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</si>
  <si>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</si>
  <si>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</si>
  <si>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</si>
  <si>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</si>
  <si>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</si>
  <si>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</si>
  <si>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</si>
  <si>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</si>
  <si>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</si>
  <si>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</si>
  <si>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</si>
  <si>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</si>
  <si>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</si>
  <si>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</si>
  <si>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</si>
  <si>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</si>
  <si>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</si>
  <si>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</si>
  <si>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</si>
  <si>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</si>
  <si>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</si>
  <si>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</si>
  <si>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</si>
  <si>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</si>
  <si>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</si>
  <si>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</si>
  <si>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</si>
  <si>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</si>
  <si>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</si>
  <si>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</si>
  <si>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</si>
  <si>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</si>
  <si>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</si>
  <si>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</si>
  <si>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</si>
  <si>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</si>
  <si>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</si>
  <si>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</si>
  <si>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</si>
  <si>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</si>
  <si>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</si>
  <si>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</si>
  <si>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</si>
  <si>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</si>
  <si>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</si>
  <si>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</si>
  <si>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</si>
  <si>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</si>
  <si>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</si>
  <si>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</si>
  <si>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</si>
  <si>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</si>
  <si>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</si>
  <si>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</si>
  <si>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</si>
  <si>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</si>
  <si>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</si>
  <si>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</si>
  <si>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</si>
  <si>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</si>
  <si>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</si>
  <si>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</si>
  <si>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</si>
  <si>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 xml:space="preserve">SOI-HNI-TTX-S42
</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</si>
  <si>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</si>
  <si>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</si>
  <si>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</si>
  <si>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</si>
  <si>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</si>
  <si>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</si>
  <si>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</si>
  <si>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</si>
  <si>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</si>
  <si>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</si>
  <si>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</si>
  <si>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</si>
  <si>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</si>
  <si>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</si>
  <si>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</si>
  <si>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</si>
  <si>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</si>
  <si>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</si>
  <si>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</si>
  <si>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</si>
  <si>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</si>
  <si>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</si>
  <si>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</si>
  <si>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</si>
  <si>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</si>
  <si>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</si>
  <si>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</si>
  <si>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</si>
  <si>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</si>
  <si>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</si>
  <si>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</si>
  <si>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</si>
  <si>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</si>
  <si>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</si>
  <si>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</si>
  <si>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</si>
  <si>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</si>
  <si>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</si>
  <si>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</si>
  <si>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</si>
  <si>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</si>
  <si>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</si>
  <si>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</si>
  <si>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</si>
  <si>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</si>
  <si>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</si>
  <si>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</si>
  <si>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</si>
  <si>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</si>
  <si>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</si>
  <si>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</si>
  <si>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</si>
  <si>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</si>
  <si>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</si>
  <si>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</si>
  <si>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</si>
  <si>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</si>
  <si>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</si>
  <si>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</si>
  <si>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</si>
  <si>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</si>
  <si>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</si>
  <si>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</si>
  <si>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</si>
  <si>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</si>
  <si>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</si>
  <si>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</si>
  <si>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</si>
  <si>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</si>
  <si>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</si>
  <si>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</si>
  <si>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</si>
  <si>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</si>
  <si>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</si>
  <si>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</si>
  <si>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</si>
  <si>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</si>
  <si>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</si>
  <si>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</si>
  <si>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</si>
  <si>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</si>
  <si>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</si>
  <si>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</si>
  <si>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</si>
  <si>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</si>
  <si>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</si>
  <si>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</si>
  <si>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</si>
  <si>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</si>
  <si>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</si>
  <si>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</si>
  <si>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</si>
  <si>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</si>
  <si>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</si>
  <si>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</si>
  <si>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</si>
  <si>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</si>
  <si>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</si>
  <si>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</si>
  <si>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</si>
  <si>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</si>
  <si>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</si>
  <si>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</si>
  <si>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</si>
  <si>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</si>
  <si>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</si>
  <si>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</si>
  <si>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</si>
  <si>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</si>
  <si>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</si>
  <si>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</si>
  <si>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</si>
  <si>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</si>
  <si>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</si>
  <si>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</si>
  <si>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</si>
  <si>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</si>
  <si>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</si>
  <si>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</si>
  <si>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</si>
  <si>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</si>
  <si>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</si>
  <si>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</si>
  <si>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</si>
  <si>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</si>
  <si>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</si>
  <si>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</si>
  <si>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</si>
  <si>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</si>
  <si>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</si>
  <si>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</si>
  <si>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</si>
  <si>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</si>
  <si>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</si>
  <si>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</si>
  <si>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</si>
  <si>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</si>
  <si>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</si>
  <si>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WIN-HNI-SSN-2BF6</t>
  </si>
  <si>
    <t xml:space="preserve">wm+ quán mỹ </t>
  </si>
  <si>
    <t>phan trọng cường</t>
  </si>
  <si>
    <t>Số 51, Thôn Quán Mỹ, Xã Kim Anh, Thành phố Hà Nội Việt Nam</t>
  </si>
  <si>
    <t>WIN-HNI-ĐAH-2BU8</t>
  </si>
  <si>
    <t xml:space="preserve">wm+ đường nhạn </t>
  </si>
  <si>
    <t xml:space="preserve">Đông anh </t>
  </si>
  <si>
    <t xml:space="preserve">thôn đường nhạn , xã thư lâm tp hà nội </t>
  </si>
  <si>
    <t>km</t>
  </si>
  <si>
    <t>GS25-HNI-MLH-HN01029</t>
  </si>
  <si>
    <t>Lô 45/1 , 45/2, quang minh Industrlal park</t>
  </si>
  <si>
    <t xml:space="preserve">Mê linh </t>
  </si>
  <si>
    <t>Lô 45/1 , 45/2, quang minh Industrlal park , quang minh commune ,</t>
  </si>
  <si>
    <t>WIN-HNI-TOI-2BQ6</t>
  </si>
  <si>
    <t xml:space="preserve">wm+ văn quán </t>
  </si>
  <si>
    <t>Số 63, Thôn Văn Quán, Xã Thanh Oai, TP. Hà Nội Việt Nam</t>
  </si>
  <si>
    <t>WIN-HNI-QOI-2BT9</t>
  </si>
  <si>
    <t xml:space="preserve">wm+ yên quán </t>
  </si>
  <si>
    <t xml:space="preserve">quốc oai </t>
  </si>
  <si>
    <t>Thôn Yên Quán, Xã Hưng Đạo, TP. Hà Nội Việt Nam</t>
  </si>
  <si>
    <t>KAI-HNI-GLM-S219</t>
  </si>
  <si>
    <t>kai mart s2.19 oceanpark</t>
  </si>
  <si>
    <t>Pavi mart ( kai mart) s2.19 oceanpark</t>
  </si>
  <si>
    <t>WIN-HNI-HDG-2BX6</t>
  </si>
  <si>
    <t>wm+ the vesta</t>
  </si>
  <si>
    <t xml:space="preserve">hà đông </t>
  </si>
  <si>
    <t>Kiot số 02 – 03, Tầng 01, Tòa nhà V3, Dự án Khu nhà ở xã hội Phú Lãm – The Vesta, Phường Phú Lương, TP. Hà Nội</t>
  </si>
  <si>
    <t>WIN-HNI-DPG-2BV8</t>
  </si>
  <si>
    <t xml:space="preserve">wm+ hoa sơn </t>
  </si>
  <si>
    <t xml:space="preserve">đan phượng </t>
  </si>
  <si>
    <t>Số 64-66 Đường Hoa Sơn, Xã Đan Phượng, TP. Hà Nội Việt Nam</t>
  </si>
  <si>
    <t>WIN-HNI-SSN-2BO4</t>
  </si>
  <si>
    <t xml:space="preserve">wm+ lương phúc </t>
  </si>
  <si>
    <t>Số 6, Thôn Lương Phúc, Xã Đa Phúc, TP. Hà Nội Việt Nam</t>
  </si>
  <si>
    <t>VITALMART-HNI-CGY-2514</t>
  </si>
  <si>
    <t xml:space="preserve">vitalmart yên hòa </t>
  </si>
  <si>
    <t>Vital Mart - Căn số 102, tòa CT4- Vimeco, Lô H1, Phường Yên Hòa, TP Hà Nội,</t>
  </si>
  <si>
    <t>WIN-HNI-MDC-2BV7</t>
  </si>
  <si>
    <t xml:space="preserve">wm+ cộng hòa </t>
  </si>
  <si>
    <t xml:space="preserve">mỹ đức </t>
  </si>
  <si>
    <t xml:space="preserve">xóm cộng hòa , thôn lai tảo , xã phúc sơn , tp hà nội </t>
  </si>
  <si>
    <t>KAI-HNI-GLM-S108</t>
  </si>
  <si>
    <t>kai mart s108 oceanpark</t>
  </si>
  <si>
    <t xml:space="preserve">s1.08 oceanpark 1 gia lâm </t>
  </si>
  <si>
    <t>Gà hun cỏ xạ hương  500g</t>
  </si>
  <si>
    <t>SOI</t>
  </si>
  <si>
    <t>CGHM450</t>
  </si>
  <si>
    <t>Chân giò heo muối vị Tayaki 450g</t>
  </si>
  <si>
    <t>CGST150KT</t>
  </si>
  <si>
    <t>Chân gà sả tắc 150g - Hàng mẫu tặng</t>
  </si>
  <si>
    <t>CGST250G</t>
  </si>
  <si>
    <t>Chân gà sốt thái 250g</t>
  </si>
  <si>
    <t>CN300KT</t>
  </si>
  <si>
    <t>Chả nướng 300g - Hàng mẫu tặng</t>
  </si>
  <si>
    <t>DGCG500</t>
  </si>
  <si>
    <t>Đùi gà chiên giòn 500g</t>
  </si>
  <si>
    <t>GL150KT</t>
  </si>
  <si>
    <t>Giò lụa cây 150g - Hàng mẫu tặng</t>
  </si>
  <si>
    <t>GMHCXH500</t>
  </si>
  <si>
    <t>GMHCXH500G</t>
  </si>
  <si>
    <t>Giò Thủ 500g</t>
  </si>
  <si>
    <t>GTLX50</t>
  </si>
  <si>
    <t>Giò tai lưỡi xào 50g</t>
  </si>
  <si>
    <t>GTLX50HM</t>
  </si>
  <si>
    <t>Giò tai lưỡi xào 50g-Hàng mẫu</t>
  </si>
  <si>
    <t>LXBM50</t>
  </si>
  <si>
    <t>Lạp xưởng ba miền 50g</t>
  </si>
  <si>
    <t>Lạp xưởng 3 miền 500g</t>
  </si>
  <si>
    <t>LXBM50HM</t>
  </si>
  <si>
    <t>Lạp xưởng ba miền 50g- Hàng mẫu</t>
  </si>
  <si>
    <t>LXTB250</t>
  </si>
  <si>
    <t>Lạp xưởng tây bắc 250g</t>
  </si>
  <si>
    <t>LXTB50</t>
  </si>
  <si>
    <t>Lạp xưởng tây bắc 50g</t>
  </si>
  <si>
    <t>Lạp xưởng Tây Bắc 500g</t>
  </si>
  <si>
    <t>LXTB50HM</t>
  </si>
  <si>
    <t>Lạp xưởng tây bắc 50g-Hàng Mẫu</t>
  </si>
  <si>
    <t>TH50</t>
  </si>
  <si>
    <t>Tai heo muối 50g</t>
  </si>
  <si>
    <t>TH50HT</t>
  </si>
  <si>
    <t>Tai heo muối 50g-Hàng mẫu</t>
  </si>
  <si>
    <t>THST150KT</t>
  </si>
  <si>
    <t>Tai heo sốt thái 150g - Hàng mẫu tặng</t>
  </si>
  <si>
    <t>SOI-HNI-BDH-S08 - SOI 8 - 20 Núi Trúc</t>
  </si>
  <si>
    <t>Ba Đình</t>
  </si>
  <si>
    <t>Kai Mart</t>
  </si>
  <si>
    <t>WIN-HNI-UHA-2BY8</t>
  </si>
  <si>
    <t xml:space="preserve">wm + bài lâm hạ </t>
  </si>
  <si>
    <t xml:space="preserve">ứng hòa </t>
  </si>
  <si>
    <t>Số 64, Thôn Bài Lâm Hạ, Xã Hòa Xá, TP. Hà Nội Việt Nam</t>
  </si>
  <si>
    <t>WIN-HNI-NTL-2BB6</t>
  </si>
  <si>
    <t xml:space="preserve">wm +sa1 vinhomes smart city </t>
  </si>
  <si>
    <t>Tầng 1, Căn 1S12-1S13-1S16, Tòa SA1, Ô đất F3-CH02&amp;CH03, Dự án KĐTM Tây Mỗ - Đại Mỗ - Vinhomes Park, Phường Tây Mỗ, TP. Hà Nội Việt Nam</t>
  </si>
  <si>
    <t>WIN-HNI-TTT-2BAN</t>
  </si>
  <si>
    <t xml:space="preserve">wm + ngã 3 vân lôi </t>
  </si>
  <si>
    <t xml:space="preserve">thạch thất </t>
  </si>
  <si>
    <t>Số 578-580, Đường TL 420 Bình Yên, Thôn Vân Lôi, TP. Hà Nội Việt Nam</t>
  </si>
  <si>
    <t>WIN-HNI-BVI-2BV9</t>
  </si>
  <si>
    <t xml:space="preserve">wm+ bất bạt </t>
  </si>
  <si>
    <t>Số 15 Đường Chân Đê, Xã Bất Bạt, TP. Hà Nội Việt Nam</t>
  </si>
  <si>
    <t xml:space="preserve">                                          </t>
  </si>
  <si>
    <t>SENDO-HNI-DAH-SFN</t>
  </si>
  <si>
    <t>sen do</t>
  </si>
  <si>
    <t xml:space="preserve">đông anh </t>
  </si>
  <si>
    <t xml:space="preserve">đỗ minh qang </t>
  </si>
  <si>
    <t xml:space="preserve">trung tâm LOGISTICS HNT NGUYÊN KHÊ , xã nguyên khê , Đông anh </t>
  </si>
  <si>
    <t>sendo</t>
  </si>
  <si>
    <t>WIN-HNI-DAH-2BK6</t>
  </si>
  <si>
    <t>wm+ thạch lỗi</t>
  </si>
  <si>
    <t xml:space="preserve">số 31 thôn thạch lỗi , xã nội bài </t>
  </si>
  <si>
    <t>READYMART-HNI-TTX-CS7</t>
  </si>
  <si>
    <t>readymart căn d4.3-d4.4 tòa d khu b , kdt imperia garden 203 nguyễn huy tưởng</t>
  </si>
  <si>
    <t>căn d4.3-d4.4 tòa d khu b , kdt imperia garden 203 nguyễn huy tưởng , thanh xuân , hà nội</t>
  </si>
  <si>
    <t>WIN-HNI-SSN-2BW7</t>
  </si>
  <si>
    <t>wm+ đền sóc</t>
  </si>
  <si>
    <t xml:space="preserve">130 đường đền sóc , xã sóc sơn </t>
  </si>
  <si>
    <t>WIN-HNI-TTT-2B04</t>
  </si>
  <si>
    <t xml:space="preserve">wm+ lại thượng </t>
  </si>
  <si>
    <t xml:space="preserve">số 139 lại thượng , xã thạch thất , hà nội </t>
  </si>
  <si>
    <t>WIN-HNI-TOI-2BY2</t>
  </si>
  <si>
    <t xml:space="preserve">wm+ bạch nao </t>
  </si>
  <si>
    <t xml:space="preserve">Số nhà 22 xóm 3 thôn bạch nao , xã tam hưng ,hà nội </t>
  </si>
  <si>
    <t>WIN-HNI-PXN-2BBR</t>
  </si>
  <si>
    <t xml:space="preserve">wm+ thao chính </t>
  </si>
  <si>
    <t xml:space="preserve">phú xuyên </t>
  </si>
  <si>
    <t xml:space="preserve">số 31 tiểu khu thao chính , xã phú xuyên , hà nội </t>
  </si>
  <si>
    <t>WIN-HNI-CMY-2B56</t>
  </si>
  <si>
    <t>wm+ thôn vực</t>
  </si>
  <si>
    <t xml:space="preserve">chương mỹ </t>
  </si>
  <si>
    <t xml:space="preserve">số 08 thôn vực , xã chuyên mỹ , hà nội </t>
  </si>
  <si>
    <t>WIN-HNI-CGY-2BCI</t>
  </si>
  <si>
    <t xml:space="preserve">wm+ hoàng ngân </t>
  </si>
  <si>
    <t xml:space="preserve">Cầu giấy </t>
  </si>
  <si>
    <t xml:space="preserve">K2TM1 tòa nhà trụ sở công ty , TTTM văn phòng và căn hộ TP Hà Nội </t>
  </si>
  <si>
    <t>TDMART-HNI-NTL-VL2</t>
  </si>
  <si>
    <t>td mart</t>
  </si>
  <si>
    <t xml:space="preserve">shop house VL2 -SP -20 Vinhome smart city , phường Tây mỗ </t>
  </si>
  <si>
    <t>WIN-HNI-BVI-2BX5</t>
  </si>
  <si>
    <t xml:space="preserve">wm+ việt hòa </t>
  </si>
  <si>
    <t xml:space="preserve">thôn việt hòa , xã yên bài </t>
  </si>
  <si>
    <t>WIN-HNI-BVI-2Bk1</t>
  </si>
  <si>
    <t>WIN-HNI-LBN-2Br9</t>
  </si>
  <si>
    <t>LCK-2025-01/12</t>
  </si>
  <si>
    <t xml:space="preserve">HÀNG XÌ </t>
  </si>
  <si>
    <t>1</t>
  </si>
  <si>
    <t>291125pk0219</t>
  </si>
  <si>
    <t>đt1/12win4307</t>
  </si>
  <si>
    <t>đt1/12win3730</t>
  </si>
  <si>
    <t>đt1/12win5554</t>
  </si>
  <si>
    <t>đt1/12win4168</t>
  </si>
  <si>
    <t>win-044</t>
  </si>
  <si>
    <t>4180608700(4009)</t>
  </si>
  <si>
    <t>cn300</t>
  </si>
  <si>
    <t>đt1/12win2b54</t>
  </si>
  <si>
    <t>đt1/12win2alp</t>
  </si>
  <si>
    <t>win-025</t>
  </si>
  <si>
    <t>4180607326(5882)</t>
  </si>
  <si>
    <t>4180604401(2a97)</t>
  </si>
  <si>
    <t>đt1/12win2bw6</t>
  </si>
  <si>
    <t>đt1/12win5931</t>
  </si>
  <si>
    <t>win-030</t>
  </si>
  <si>
    <t>win-056</t>
  </si>
  <si>
    <t>4180590916(4102)</t>
  </si>
  <si>
    <t>4180590707(2adj)</t>
  </si>
  <si>
    <t>4180610876(5977)</t>
  </si>
  <si>
    <t>4180591125(6837)</t>
  </si>
  <si>
    <t>4180590764(2av6)</t>
  </si>
  <si>
    <t>win-020</t>
  </si>
  <si>
    <t>4180595881(4507)</t>
  </si>
  <si>
    <t>4180596671(6695)</t>
  </si>
  <si>
    <t>4180595847(4483)</t>
  </si>
  <si>
    <t>4180595689(3614)</t>
  </si>
  <si>
    <t>4180595797(3825)</t>
  </si>
  <si>
    <t>4180595732(3706)</t>
  </si>
  <si>
    <t>4180597431(4890)</t>
  </si>
  <si>
    <t>4180595766(3823)</t>
  </si>
  <si>
    <t>win-029</t>
  </si>
  <si>
    <t>4180563204(2ad4)</t>
  </si>
  <si>
    <t>4180564486(6976)</t>
  </si>
  <si>
    <t>4180563779(4523)</t>
  </si>
  <si>
    <t>4180563733(4480)</t>
  </si>
  <si>
    <t>4180613801(5949)</t>
  </si>
  <si>
    <t>đt1/12win6706</t>
  </si>
  <si>
    <t>4180603422(5919)</t>
  </si>
  <si>
    <t>4180509957(5157)</t>
  </si>
  <si>
    <t>4180620483(5937)</t>
  </si>
  <si>
    <t>4180509896(3858)</t>
  </si>
  <si>
    <t>4180509989(5926)</t>
  </si>
  <si>
    <t>4180509884(3838)</t>
  </si>
  <si>
    <t>4180509960(5160)</t>
  </si>
  <si>
    <t>4180509947(4519)</t>
  </si>
  <si>
    <t>win-064</t>
  </si>
  <si>
    <t>4180563888(4759)</t>
  </si>
  <si>
    <t>4180564153(5724)</t>
  </si>
  <si>
    <t>4180602159(6890)</t>
  </si>
  <si>
    <t>đt1/12win2acp</t>
  </si>
  <si>
    <t>win-034</t>
  </si>
  <si>
    <t>gl250</t>
  </si>
  <si>
    <t>gsg250</t>
  </si>
  <si>
    <t>đt1/12win6244</t>
  </si>
  <si>
    <t>cgm500</t>
  </si>
  <si>
    <t>281125pk0189</t>
  </si>
  <si>
    <t>2511brg10021</t>
  </si>
  <si>
    <t>1311brg12741</t>
  </si>
  <si>
    <t>13129brg12741</t>
  </si>
  <si>
    <t>811brg11211</t>
  </si>
  <si>
    <t>2311brg12751</t>
  </si>
  <si>
    <t>2311brg12551</t>
  </si>
  <si>
    <t>1111brg12551</t>
  </si>
  <si>
    <t>2411brg12061</t>
  </si>
  <si>
    <t>1911brg13011</t>
  </si>
  <si>
    <t>1011brg12171</t>
  </si>
  <si>
    <t>111brg12351</t>
  </si>
  <si>
    <t>1711brg12661</t>
  </si>
  <si>
    <t>1311brg12351</t>
  </si>
  <si>
    <t>811brg11221</t>
  </si>
  <si>
    <t>11225pk0229</t>
  </si>
  <si>
    <t>11225siba</t>
  </si>
  <si>
    <t>51201493</t>
  </si>
  <si>
    <t>112xtcoop9104</t>
  </si>
  <si>
    <t>Tổng 
Số Lượng</t>
  </si>
  <si>
    <t>hàng 
đổi</t>
  </si>
  <si>
    <t>Hàng
 tặng</t>
  </si>
  <si>
    <t>Tổng Nhập kho T12</t>
  </si>
  <si>
    <t>Tồng Kho tồn T12</t>
  </si>
  <si>
    <t>4180614136(6169)</t>
  </si>
  <si>
    <t>win-072</t>
  </si>
  <si>
    <t>4180626534(2aa6)</t>
  </si>
  <si>
    <t>4180638460(1598)</t>
  </si>
  <si>
    <t>4180626791(3330)</t>
  </si>
  <si>
    <t>4180613429(6968)</t>
  </si>
  <si>
    <t>4180612535(6721)</t>
  </si>
  <si>
    <t>win-065</t>
  </si>
  <si>
    <t>4180620587(2aty)</t>
  </si>
  <si>
    <t>4180615393(2amo)</t>
  </si>
  <si>
    <t>4180611652(2azz)</t>
  </si>
  <si>
    <t>4180658563(6442)</t>
  </si>
  <si>
    <t>đt1/12win5706</t>
  </si>
  <si>
    <t>đt2/12win6538</t>
  </si>
  <si>
    <t>win-095</t>
  </si>
  <si>
    <t>win-038</t>
  </si>
  <si>
    <t>4180647594(1601)</t>
  </si>
  <si>
    <t>4180342235(1601)</t>
  </si>
  <si>
    <t>win-031</t>
  </si>
  <si>
    <t>4180700770(1629)</t>
  </si>
  <si>
    <t>4180614035(2aio)</t>
  </si>
  <si>
    <t>4180651014(3842)</t>
  </si>
  <si>
    <t>4180614250(5010)</t>
  </si>
  <si>
    <t>4180614245(4930)</t>
  </si>
  <si>
    <t>4180614041(3381)</t>
  </si>
  <si>
    <t>4180625313(1647)</t>
  </si>
  <si>
    <t>4180624923(5853)</t>
  </si>
  <si>
    <t>4180614263(6805)</t>
  </si>
  <si>
    <t>4180614261(6166)</t>
  </si>
  <si>
    <t>4180614259(5821)</t>
  </si>
  <si>
    <t>4180614256(5711)</t>
  </si>
  <si>
    <t>4180625034(1626)</t>
  </si>
  <si>
    <t>4180596405(5610)</t>
  </si>
  <si>
    <t>4180596467(2afd)</t>
  </si>
  <si>
    <t>4180596245(5069)</t>
  </si>
  <si>
    <t>win-058</t>
  </si>
  <si>
    <t>4180596027(4605)</t>
  </si>
  <si>
    <t>4180596082(4633)</t>
  </si>
  <si>
    <t>4180596142(4720)</t>
  </si>
  <si>
    <t>4180596439(6369)</t>
  </si>
  <si>
    <t>4180595932(4581)</t>
  </si>
  <si>
    <t>4180598322(6155)</t>
  </si>
  <si>
    <t>4180596569(6516)</t>
  </si>
  <si>
    <t>4180596514(6374)</t>
  </si>
  <si>
    <t>4180596278(5072)</t>
  </si>
  <si>
    <t>đt2/12win5371</t>
  </si>
  <si>
    <t>win-091</t>
  </si>
  <si>
    <t>đt2/12win2aac</t>
  </si>
  <si>
    <t>coophaiphong</t>
  </si>
  <si>
    <t>bghm450</t>
  </si>
  <si>
    <t>coopthanhhoa</t>
  </si>
  <si>
    <t>BCMALL-NBH-00-001</t>
  </si>
  <si>
    <t>ghk300</t>
  </si>
  <si>
    <t>đt02/12win2ayt</t>
  </si>
  <si>
    <t>win2ayt</t>
  </si>
  <si>
    <t>đt02/12win5621</t>
  </si>
  <si>
    <t>win5621</t>
  </si>
  <si>
    <t>đt02/12win4442</t>
  </si>
  <si>
    <t>win4442</t>
  </si>
  <si>
    <t>win2ax6</t>
  </si>
  <si>
    <t>win3261</t>
  </si>
  <si>
    <t>win5580</t>
  </si>
  <si>
    <t>win5665</t>
  </si>
  <si>
    <t>win4504</t>
  </si>
  <si>
    <t>win5609</t>
  </si>
  <si>
    <t>win5636</t>
  </si>
  <si>
    <t>win2ar5</t>
  </si>
  <si>
    <t>win4801</t>
  </si>
  <si>
    <t>win5666</t>
  </si>
  <si>
    <t>win3994</t>
  </si>
  <si>
    <t>win4566</t>
  </si>
  <si>
    <t>win3275</t>
  </si>
  <si>
    <t>win5347</t>
  </si>
  <si>
    <t>win4124</t>
  </si>
  <si>
    <t>win5667</t>
  </si>
  <si>
    <t>win4262</t>
  </si>
  <si>
    <t>win5285</t>
  </si>
  <si>
    <t>win2b13</t>
  </si>
  <si>
    <t>win3553</t>
  </si>
  <si>
    <t>win3651</t>
  </si>
  <si>
    <t>win3528</t>
  </si>
  <si>
    <t>win2295</t>
  </si>
  <si>
    <t>win4255</t>
  </si>
  <si>
    <t>win6456</t>
  </si>
  <si>
    <t>win2814</t>
  </si>
  <si>
    <t>win3951</t>
  </si>
  <si>
    <t>win2557</t>
  </si>
  <si>
    <t>win4511</t>
  </si>
  <si>
    <t>win5468</t>
  </si>
  <si>
    <t>win5680</t>
  </si>
  <si>
    <t>win2771</t>
  </si>
  <si>
    <t>win2412</t>
  </si>
  <si>
    <t>win2371</t>
  </si>
  <si>
    <t>win1666</t>
  </si>
  <si>
    <t>win1650</t>
  </si>
  <si>
    <t>win5504</t>
  </si>
  <si>
    <t>win5644</t>
  </si>
  <si>
    <t>win3434</t>
  </si>
  <si>
    <t>win4125</t>
  </si>
  <si>
    <t>win6148</t>
  </si>
  <si>
    <t>win4540</t>
  </si>
  <si>
    <t>win2056</t>
  </si>
  <si>
    <t>win2as0</t>
  </si>
  <si>
    <t>win5567</t>
  </si>
  <si>
    <t>vnpost-hni-bd-004</t>
  </si>
  <si>
    <t>win2am2</t>
  </si>
  <si>
    <t>win6477</t>
  </si>
  <si>
    <t>win5287</t>
  </si>
  <si>
    <t>win6614</t>
  </si>
  <si>
    <t>win6435</t>
  </si>
  <si>
    <t>win6570</t>
  </si>
  <si>
    <t>4180626817(5843)</t>
  </si>
  <si>
    <t>đt3/12win6019</t>
  </si>
  <si>
    <t>4180616466(5538)</t>
  </si>
  <si>
    <t>4180563945(4780)</t>
  </si>
  <si>
    <t>4180564010(5095)</t>
  </si>
  <si>
    <t>4180685519(5829)</t>
  </si>
  <si>
    <t>4180722767(2bj4)</t>
  </si>
  <si>
    <t>win-052</t>
  </si>
  <si>
    <t>4180690527(1611)</t>
  </si>
  <si>
    <t>4180650954(1573)</t>
  </si>
  <si>
    <t>đt3/12win5844</t>
  </si>
  <si>
    <t>4180478354(2bda)</t>
  </si>
  <si>
    <t>4180731741(2bx3)</t>
  </si>
  <si>
    <t>4180705237(5918)</t>
  </si>
  <si>
    <t>4180563302(2ay6)</t>
  </si>
  <si>
    <t>4180563730(4215)</t>
  </si>
  <si>
    <t>4180716657(2a66)</t>
  </si>
  <si>
    <t>4180614252(5395)</t>
  </si>
  <si>
    <t>4180614247(4991)</t>
  </si>
  <si>
    <t>4180614043(3468)</t>
  </si>
  <si>
    <t>4180614254(5543)</t>
  </si>
  <si>
    <t>4180614225(3479)</t>
  </si>
  <si>
    <t>4180614233(4670)</t>
  </si>
  <si>
    <t>4180614248(5009)</t>
  </si>
  <si>
    <t>4180614230(4358)</t>
  </si>
  <si>
    <t>4180716738(5156)</t>
  </si>
  <si>
    <t>4180727839(2be9)</t>
  </si>
  <si>
    <t>4180144608(2bbk)</t>
  </si>
  <si>
    <t>4180145208(2bce)</t>
  </si>
  <si>
    <t>đt3/12win2au2</t>
  </si>
  <si>
    <t>LCK-2025-02/12</t>
  </si>
  <si>
    <t>0212unit0007</t>
  </si>
  <si>
    <t>0212xtcoop9160</t>
  </si>
  <si>
    <t>12vitalmart002</t>
  </si>
  <si>
    <t>212kmartket</t>
  </si>
  <si>
    <t>win2asu</t>
  </si>
  <si>
    <t>WIN-HNI-MLH-2BO5</t>
  </si>
  <si>
    <t>4180768061(6524)</t>
  </si>
  <si>
    <t>4180768046(6348)</t>
  </si>
  <si>
    <t>4180767793(2ad1)</t>
  </si>
  <si>
    <t>4180768003(6078)</t>
  </si>
  <si>
    <t>4180767806(2afq)</t>
  </si>
  <si>
    <t>4180768056(6470)</t>
  </si>
  <si>
    <t>4180767842(2anh)</t>
  </si>
  <si>
    <t>4180768020(6258)</t>
  </si>
  <si>
    <t>4180767937(5042)</t>
  </si>
  <si>
    <t>4180767866(2b35)</t>
  </si>
  <si>
    <t>4180768048(6353)</t>
  </si>
  <si>
    <t>4180767786(2a50)</t>
  </si>
  <si>
    <t>4180767984(5924)</t>
  </si>
  <si>
    <t>4180767862(2b05)</t>
  </si>
  <si>
    <t>4180768007(6109)</t>
  </si>
  <si>
    <t>4180767944(5684)</t>
  </si>
  <si>
    <t>4180767941(5679)</t>
  </si>
  <si>
    <t>4180768037(6288)</t>
  </si>
  <si>
    <t>4180768042(6333)</t>
  </si>
  <si>
    <t>4180767832(2am8)</t>
  </si>
  <si>
    <t>win-059</t>
  </si>
  <si>
    <t>4180768075(6577)</t>
  </si>
  <si>
    <t>4180768089(6762)</t>
  </si>
  <si>
    <t>4180767840(2anf)</t>
  </si>
  <si>
    <t>4180757788(2a62)</t>
  </si>
  <si>
    <t>4180767879(2bb8)</t>
  </si>
  <si>
    <t>4180767829(2alu)</t>
  </si>
  <si>
    <t>4180768091(6763)</t>
  </si>
  <si>
    <t>4180767848(2aoq)</t>
  </si>
  <si>
    <t>4180767883(2be2)</t>
  </si>
  <si>
    <t>4180767874(2ba9)</t>
  </si>
  <si>
    <t>4180767908(2bv0)</t>
  </si>
  <si>
    <t>4180767889(2bm2)</t>
  </si>
  <si>
    <t>4180478274(2bcz)</t>
  </si>
  <si>
    <t>4180478234(2bcs)</t>
  </si>
  <si>
    <t>win-093</t>
  </si>
  <si>
    <t>4180767798(2ada)</t>
  </si>
  <si>
    <t>4180767800(2adp)</t>
  </si>
  <si>
    <t>4180767802(2adt)</t>
  </si>
  <si>
    <t>4180767870(2b63)</t>
  </si>
  <si>
    <t>4180767897(2bs0)</t>
  </si>
  <si>
    <t>4180768096(6870)</t>
  </si>
  <si>
    <t>4180768094(6850)</t>
  </si>
  <si>
    <t>4180767952(5770)</t>
  </si>
  <si>
    <t>4180767973(5889)</t>
  </si>
  <si>
    <t>đt4/12win5726</t>
  </si>
  <si>
    <t>win-035</t>
  </si>
  <si>
    <t>4180754850(5909)</t>
  </si>
  <si>
    <t>4180754210(5842)</t>
  </si>
  <si>
    <t>đt4/12win5974</t>
  </si>
  <si>
    <t>4180767950(5760)</t>
  </si>
  <si>
    <t>4180768080(6644)</t>
  </si>
  <si>
    <t>4180767954(5771)</t>
  </si>
  <si>
    <t>4180767970(5875)</t>
  </si>
  <si>
    <t>4180614902(5994)</t>
  </si>
  <si>
    <t>4180767998(6018)</t>
  </si>
  <si>
    <t>coop-072</t>
  </si>
  <si>
    <t>cgst250</t>
  </si>
  <si>
    <t>thst250</t>
  </si>
  <si>
    <t>111125pk0276</t>
  </si>
  <si>
    <t>031225pk0522</t>
  </si>
  <si>
    <t>312okonoa18</t>
  </si>
  <si>
    <t>031225pk0296</t>
  </si>
  <si>
    <t>31225tmart99996</t>
  </si>
  <si>
    <t>11225tmart99996</t>
  </si>
  <si>
    <t>312kmarket0024</t>
  </si>
  <si>
    <t>1311easymart</t>
  </si>
  <si>
    <t>0312kmarket0042</t>
  </si>
  <si>
    <t>212tmart9999</t>
  </si>
  <si>
    <t>312ttmfarmc423</t>
  </si>
  <si>
    <t>021225pk0186</t>
  </si>
  <si>
    <t>021225pk230</t>
  </si>
  <si>
    <t>0312xtunit0009</t>
  </si>
  <si>
    <t>0212xtunit</t>
  </si>
  <si>
    <t>24110026</t>
  </si>
  <si>
    <t>2110027</t>
  </si>
  <si>
    <t>hd-eb2902-3/12</t>
  </si>
  <si>
    <t xml:space="preserve">xuất đổi lck </t>
  </si>
  <si>
    <t>hd-eb2903-3/12</t>
  </si>
  <si>
    <t>hd-eb2904-3/12</t>
  </si>
  <si>
    <t>LCK-2025-03/12</t>
  </si>
  <si>
    <t>spl-win-5875</t>
  </si>
  <si>
    <t>spl</t>
  </si>
  <si>
    <t>hd</t>
  </si>
  <si>
    <t>ĐT4/12WIN3714</t>
  </si>
  <si>
    <t>ĐT4/12WIN4024</t>
  </si>
  <si>
    <t>đt4/12win4191</t>
  </si>
  <si>
    <t>đt4/12win5993</t>
  </si>
  <si>
    <t>đt4/12win2b14</t>
  </si>
  <si>
    <t>đt4/12win3841</t>
  </si>
  <si>
    <t>đt4/12win5681</t>
  </si>
  <si>
    <t>win-hni-th-1585</t>
  </si>
  <si>
    <t>4180703722(1628)</t>
  </si>
  <si>
    <t>4180823337(1550)</t>
  </si>
  <si>
    <t>4180845125(5751)</t>
  </si>
  <si>
    <t>4180818303(5002)</t>
  </si>
  <si>
    <t>4180767808(2ais)</t>
  </si>
  <si>
    <t>4180767994(5960)</t>
  </si>
  <si>
    <t>4180564113(5656)</t>
  </si>
  <si>
    <t>4180767819(2akq)</t>
  </si>
  <si>
    <t>4180767958(5830)</t>
  </si>
  <si>
    <t>4180767812(2ajx)</t>
  </si>
  <si>
    <t>4180768078(6621)</t>
  </si>
  <si>
    <t>đt5/12win2aul</t>
  </si>
  <si>
    <t>win-049</t>
  </si>
  <si>
    <t>4180761619(6602)</t>
  </si>
  <si>
    <t>4180767783(2a37)</t>
  </si>
  <si>
    <t>4180767857(2aub)</t>
  </si>
  <si>
    <t>4180768034(6282)</t>
  </si>
  <si>
    <t>4180478165(2bcl)</t>
  </si>
  <si>
    <t>4180860380(6790)</t>
  </si>
  <si>
    <t>4180564459(6927)</t>
  </si>
  <si>
    <t>4180563303(2b69)</t>
  </si>
  <si>
    <t>4180823593(2azw)</t>
  </si>
  <si>
    <t>4180849629(5700)</t>
  </si>
  <si>
    <t>4180859858(5694)</t>
  </si>
  <si>
    <t>4180768716(5210)</t>
  </si>
  <si>
    <t>4180828804(6758)</t>
  </si>
  <si>
    <t>4180860316(2a73)</t>
  </si>
  <si>
    <t>4180817737(4880)</t>
  </si>
  <si>
    <t>4180767899(2bs3)</t>
  </si>
  <si>
    <t>4180767906(2bu7)</t>
  </si>
  <si>
    <t>4180767893(2bo6)</t>
  </si>
  <si>
    <t>4180767956(5814)</t>
  </si>
  <si>
    <t>4180767881(2bc5)</t>
  </si>
  <si>
    <t>4180767989(5944)</t>
  </si>
  <si>
    <t>4180767978(5905)</t>
  </si>
  <si>
    <t>4180767885(2bf1)</t>
  </si>
  <si>
    <t>4180768023(6264)</t>
  </si>
  <si>
    <t>4180768017(6240)</t>
  </si>
  <si>
    <t>4180767821(2aku)</t>
  </si>
  <si>
    <t>4180767804(2aff)</t>
  </si>
  <si>
    <t>4180768044(6338)</t>
  </si>
  <si>
    <t>4180768069(6562)</t>
  </si>
  <si>
    <t>4180767910(2bw1)</t>
  </si>
  <si>
    <t>4180767851(2apx)</t>
  </si>
  <si>
    <t>4180767814(2akg)</t>
  </si>
  <si>
    <t>4180768279(6364)</t>
  </si>
  <si>
    <t>4180768051(6364)</t>
  </si>
  <si>
    <t>4180767823(2alc)</t>
  </si>
  <si>
    <t>4180767853(2aqb)</t>
  </si>
  <si>
    <t>4180767976(5891)</t>
  </si>
  <si>
    <t>4180767844(2anv)</t>
  </si>
  <si>
    <t>4180767838(2anc)</t>
  </si>
  <si>
    <t>4180767816(2akl)</t>
  </si>
  <si>
    <t>4180756179(2aiu)</t>
  </si>
  <si>
    <t>4180767810(2aiu)</t>
  </si>
  <si>
    <t>4180767872(2b73)</t>
  </si>
  <si>
    <t>4180767855(2asc)</t>
  </si>
  <si>
    <t>4180767887(2bm0)</t>
  </si>
  <si>
    <t>4180767962(5847)</t>
  </si>
  <si>
    <t>4180767864(2b06)</t>
  </si>
  <si>
    <t>4180768014(6178)</t>
  </si>
  <si>
    <t>4180767895(2br0)</t>
  </si>
  <si>
    <t>4180768066(6540)</t>
  </si>
  <si>
    <t>4180767795(2ad3)</t>
  </si>
  <si>
    <t>4180768098(6871)</t>
  </si>
  <si>
    <t>4180767947(5689)</t>
  </si>
  <si>
    <t>4180885062(5146)</t>
  </si>
  <si>
    <t>4180884105(5146)</t>
  </si>
  <si>
    <t>LCK-2025-04/12</t>
  </si>
  <si>
    <t>spl-win-2ais</t>
  </si>
  <si>
    <t xml:space="preserve">hàng sampling </t>
  </si>
  <si>
    <t>spl-win-5700</t>
  </si>
  <si>
    <t>gtlx250g</t>
  </si>
  <si>
    <t>4180785286(6257)</t>
  </si>
  <si>
    <t>4180786621(6983)</t>
  </si>
  <si>
    <t>4180784099(2ato)</t>
  </si>
  <si>
    <t>4180785943(6559)</t>
  </si>
  <si>
    <t>4180786638(6996)</t>
  </si>
  <si>
    <t>4180785353(6342)</t>
  </si>
  <si>
    <t>4180784169(2au7)</t>
  </si>
  <si>
    <t>4180783661(2ans)</t>
  </si>
  <si>
    <t>4180783482(2ald)</t>
  </si>
  <si>
    <t>4180785731(6493)</t>
  </si>
  <si>
    <t>4180784485(2b20)</t>
  </si>
  <si>
    <t>4180786368(6740)</t>
  </si>
  <si>
    <t>4180783209(2ag0)</t>
  </si>
  <si>
    <t>4180785579(6393)</t>
  </si>
  <si>
    <t>4180785831(6526)</t>
  </si>
  <si>
    <t>4180784051(2ate)</t>
  </si>
  <si>
    <t>4180783167(2afk)</t>
  </si>
  <si>
    <t>4180783295(2ai2)</t>
  </si>
  <si>
    <t>4180784230(2auv)</t>
  </si>
  <si>
    <t>4180782907(2a24)</t>
  </si>
  <si>
    <t>4180786548(6878)</t>
  </si>
  <si>
    <t>win-hth-00-004</t>
  </si>
  <si>
    <t>WIN-HNI-HDG-2BBE</t>
  </si>
  <si>
    <t>đt5/12win2amg</t>
  </si>
  <si>
    <t>đt5/12win6676</t>
  </si>
  <si>
    <t>đt5/12win3245</t>
  </si>
  <si>
    <t>đt5/12win3478</t>
  </si>
  <si>
    <t>đt5/12win3369</t>
  </si>
  <si>
    <t>đt5/12win3228</t>
  </si>
  <si>
    <t>đt5/12win6848</t>
  </si>
  <si>
    <t>đt5/12win6332</t>
  </si>
  <si>
    <t>đt5/12win3237</t>
  </si>
  <si>
    <t>đt5/12win4776</t>
  </si>
  <si>
    <t>đt5/12win3555</t>
  </si>
  <si>
    <t>đt5/12win2am9</t>
  </si>
  <si>
    <t>đt5/12win3529</t>
  </si>
  <si>
    <t>đt5/12win4121</t>
  </si>
  <si>
    <t>4180884521(2awp)</t>
  </si>
  <si>
    <t>4180885447(5915)</t>
  </si>
  <si>
    <t>4180886108(6635)</t>
  </si>
  <si>
    <t>4180884557(2ayx)</t>
  </si>
  <si>
    <t>4180884352(2afo)</t>
  </si>
  <si>
    <t>đt6/12win2acg</t>
  </si>
  <si>
    <t>4180901896(2ajv)</t>
  </si>
  <si>
    <t>4180884416(2ajv)</t>
  </si>
  <si>
    <t>4180884346(2adg)</t>
  </si>
  <si>
    <t>4180884392(2ait)</t>
  </si>
  <si>
    <t>4180884306(2aab)</t>
  </si>
  <si>
    <t>4180884558(2ayy)</t>
  </si>
  <si>
    <t>4180932009(2ayy)</t>
  </si>
  <si>
    <t>4180878958(6127)</t>
  </si>
  <si>
    <t>4180885716(6127)</t>
  </si>
  <si>
    <t>4180884489(2as2)</t>
  </si>
  <si>
    <t>4180884555(2ay0)</t>
  </si>
  <si>
    <t>4180860187(2ay0)</t>
  </si>
  <si>
    <t>4180885845(6261)</t>
  </si>
  <si>
    <t>4180884313(2acu)</t>
  </si>
  <si>
    <t>4180886223(6865)</t>
  </si>
  <si>
    <t>4180886309(6965)</t>
  </si>
  <si>
    <t>4180886308(6947)</t>
  </si>
  <si>
    <t>4180886214(6809)</t>
  </si>
  <si>
    <t>4180886256(6890)</t>
  </si>
  <si>
    <t>4180886170(6769)</t>
  </si>
  <si>
    <t>4180885935(6418)</t>
  </si>
  <si>
    <t>4180929012(2bcf)</t>
  </si>
  <si>
    <t>4180785403(6366)</t>
  </si>
  <si>
    <t>4180785134(6137)</t>
  </si>
  <si>
    <t>4180786470(6804)</t>
  </si>
  <si>
    <t>4180784623(2ba5)</t>
  </si>
  <si>
    <t>4180785077(5747)</t>
  </si>
  <si>
    <t>4180784220(2aun)</t>
  </si>
  <si>
    <t>4180786163(6641)</t>
  </si>
  <si>
    <t>4180791135(6877)</t>
  </si>
  <si>
    <t>4180790347(2aig)</t>
  </si>
  <si>
    <t>4180790485(2b91)</t>
  </si>
  <si>
    <t>4180791113(6779)</t>
  </si>
  <si>
    <t>4180785099(5914)</t>
  </si>
  <si>
    <t>4180791143(6884)</t>
  </si>
  <si>
    <t>4180864188(3120)</t>
  </si>
  <si>
    <t>4180862923(4355)</t>
  </si>
  <si>
    <t>4180911344(2atk)</t>
  </si>
  <si>
    <t>4180900021(6232)</t>
  </si>
  <si>
    <t>4180902011(6529)</t>
  </si>
  <si>
    <t>4180866407(1648)</t>
  </si>
  <si>
    <t>4180600686(1648)</t>
  </si>
  <si>
    <t>4180767967(5866)</t>
  </si>
  <si>
    <t>4180884418(2ake)</t>
  </si>
  <si>
    <t>4180885449(5921)</t>
  </si>
  <si>
    <t>4180875463(2agt)</t>
  </si>
  <si>
    <t>4180885055(5015)</t>
  </si>
  <si>
    <t>4180884957(4737)</t>
  </si>
  <si>
    <t>đt6/12win2adh</t>
  </si>
  <si>
    <t>win-096</t>
  </si>
  <si>
    <t>BCMALL</t>
  </si>
  <si>
    <t xml:space="preserve">NINH BÌNH </t>
  </si>
  <si>
    <t xml:space="preserve">XUÂN TRƯỜNG </t>
  </si>
  <si>
    <t>BC MALL Xuân Trường, DT 489C, TT. Xuân Trường, Xuân Trường, Ninh Bình 100000, Việt Nam</t>
  </si>
  <si>
    <t>BC MALL</t>
  </si>
  <si>
    <t>BCMALL-HNI-NTL-001</t>
  </si>
  <si>
    <t>Công ty TNHH phát triển nhân lực việt</t>
  </si>
  <si>
    <t xml:space="preserve">biệt thự số nhà c11 , ngõ 44/11 -kdt mỹ đình 1 , nguyễn cơ thạch , phường từ liêm , hà nội </t>
  </si>
  <si>
    <t xml:space="preserve">win+ giai lạc </t>
  </si>
  <si>
    <t xml:space="preserve">mê linh </t>
  </si>
  <si>
    <t xml:space="preserve">tổ 1 , thôn giai lạc , xã quang minh , hà nội </t>
  </si>
  <si>
    <t>wm+ ct8a dương nội</t>
  </si>
  <si>
    <t xml:space="preserve">tầng 1 tòa nhà ct8a khu đô thị mới dương nội , tp hà nội </t>
  </si>
  <si>
    <t>spl-w2390-5/12</t>
  </si>
  <si>
    <t>LCK-2025-05/12</t>
  </si>
  <si>
    <t>SPL-WIN1645-6/12</t>
  </si>
  <si>
    <t>SPL-MEGA005-6/12</t>
  </si>
  <si>
    <t>141125pk0192</t>
  </si>
  <si>
    <t>021225pk0089</t>
  </si>
  <si>
    <t>021225pk0073</t>
  </si>
  <si>
    <t>021225pk0077</t>
  </si>
  <si>
    <t>041225pk0087</t>
  </si>
  <si>
    <t>04125pk0088</t>
  </si>
  <si>
    <t>021225pk0172</t>
  </si>
  <si>
    <t>281125pk0177</t>
  </si>
  <si>
    <t>112003brg12741</t>
  </si>
  <si>
    <t>0412xtcoop9141</t>
  </si>
  <si>
    <t>412xtunit0011</t>
  </si>
  <si>
    <t>031225pk0291</t>
  </si>
  <si>
    <t>41225pk0051</t>
  </si>
  <si>
    <t>0412easymarte06</t>
  </si>
  <si>
    <t>041215brg11181</t>
  </si>
  <si>
    <t>0212005brg13041</t>
  </si>
  <si>
    <t>612xtcoop9103</t>
  </si>
  <si>
    <t> 4181055130</t>
  </si>
  <si>
    <t>đt6/12win4594</t>
  </si>
  <si>
    <t>đt6/12win5511</t>
  </si>
  <si>
    <t>đt6/12win4260</t>
  </si>
  <si>
    <t>đt6/12win2agv</t>
  </si>
  <si>
    <t>đt6/12win5584</t>
  </si>
  <si>
    <t>đt6/12win4140</t>
  </si>
  <si>
    <t>đt6/12win3569</t>
  </si>
  <si>
    <t>đt6/12win2054</t>
  </si>
  <si>
    <t>đt6/12win6091</t>
  </si>
  <si>
    <t>đt6/12win5855</t>
  </si>
  <si>
    <t>đt6/12win2al8</t>
  </si>
  <si>
    <t>đt6/12win2ad0</t>
  </si>
  <si>
    <t>WIN-HNI-BDH-2BBA</t>
  </si>
  <si>
    <t>đt7/12win3323</t>
  </si>
  <si>
    <t>đt7/12win2aqv</t>
  </si>
  <si>
    <t>đtwin7/12win3622</t>
  </si>
  <si>
    <t>4180885412(5901)</t>
  </si>
  <si>
    <t>4180885243(5693)</t>
  </si>
  <si>
    <t>4180885899(6392)</t>
  </si>
  <si>
    <t>4180884460(2apv)</t>
  </si>
  <si>
    <t>4180885413(5903)</t>
  </si>
  <si>
    <t>4180885359(5867)</t>
  </si>
  <si>
    <t>4180885570(6015)</t>
  </si>
  <si>
    <t>4180884350(2aeo)</t>
  </si>
  <si>
    <t>4180885566(5996)</t>
  </si>
  <si>
    <t>4180885685(6062)</t>
  </si>
  <si>
    <t>4180886344(6989)</t>
  </si>
  <si>
    <t>4180885451(5923)</t>
  </si>
  <si>
    <t>4180885477(5940)</t>
  </si>
  <si>
    <t>4180885714(6093)</t>
  </si>
  <si>
    <t>4180885483(5954)</t>
  </si>
  <si>
    <t>4180885518(5965)</t>
  </si>
  <si>
    <t>4180885520(5967)</t>
  </si>
  <si>
    <t>4180885521(5969)</t>
  </si>
  <si>
    <t>4180885514(5957)</t>
  </si>
  <si>
    <t>4180885408(5890)</t>
  </si>
  <si>
    <t>4180884663(2br7)</t>
  </si>
  <si>
    <t>4180953452(2b80)</t>
  </si>
  <si>
    <t>4180885287(5743)</t>
  </si>
  <si>
    <t>4180975568(5888)</t>
  </si>
  <si>
    <t>4180885406(5888)</t>
  </si>
  <si>
    <t>4180884454(2all)</t>
  </si>
  <si>
    <t>4180884349(2aem)</t>
  </si>
  <si>
    <t>4180964725(5869)</t>
  </si>
  <si>
    <t>4180885516(5961)</t>
  </si>
  <si>
    <t>4180885357(5858)</t>
  </si>
  <si>
    <t>4180965716(5881)</t>
  </si>
  <si>
    <t>4180885515(5958)</t>
  </si>
  <si>
    <t>4180886312(6986)</t>
  </si>
  <si>
    <t>4180886259(6899)</t>
  </si>
  <si>
    <t>4180884348(2aek)</t>
  </si>
  <si>
    <t>4180885719(6130)</t>
  </si>
  <si>
    <t>4180886171(6787)</t>
  </si>
  <si>
    <t>4180885624(6023)</t>
  </si>
  <si>
    <t>4180885291(5774)</t>
  </si>
  <si>
    <t>4180886140(6708)</t>
  </si>
  <si>
    <t>4180884623(2bcr)</t>
  </si>
  <si>
    <t>4180885894(6325)</t>
  </si>
  <si>
    <t>4180885332(5820)</t>
  </si>
  <si>
    <t>4180884420(2akf)</t>
  </si>
  <si>
    <t>4180885979(6467)</t>
  </si>
  <si>
    <t>4180886136(6681)</t>
  </si>
  <si>
    <t>4180885363(5885)</t>
  </si>
  <si>
    <t>4180885936(6419)</t>
  </si>
  <si>
    <t>4180885356(5852)</t>
  </si>
  <si>
    <t>4180886107(6630)</t>
  </si>
  <si>
    <t>4180885778(6181)</t>
  </si>
  <si>
    <t>4180885059(5068)</t>
  </si>
  <si>
    <t>4180884963(4864)</t>
  </si>
  <si>
    <t>4180886021(6541)</t>
  </si>
  <si>
    <t>4180885355(5849)</t>
  </si>
  <si>
    <t>4180884654(2be4)</t>
  </si>
  <si>
    <t>4180884391(2ain)</t>
  </si>
  <si>
    <t>4180884955(4713)</t>
  </si>
  <si>
    <t>4180885569(6013)</t>
  </si>
  <si>
    <t>4180884621(2bck)</t>
  </si>
  <si>
    <t>4180885058(5067)</t>
  </si>
  <si>
    <t>4180885629(6042)</t>
  </si>
  <si>
    <t>4180885901(6401)</t>
  </si>
  <si>
    <t>4180886067(6580)</t>
  </si>
  <si>
    <t>4180886017(6522)</t>
  </si>
  <si>
    <t>4180884954(4712)</t>
  </si>
  <si>
    <t>4180884353(2afs)</t>
  </si>
  <si>
    <t>4180884490(2asb)</t>
  </si>
  <si>
    <t>4180886168(6765)</t>
  </si>
  <si>
    <t>4180967038(5457)</t>
  </si>
  <si>
    <t>4180884996(4923)</t>
  </si>
  <si>
    <t>4180885446(5910)</t>
  </si>
  <si>
    <t>4180884415(2ajt)</t>
  </si>
  <si>
    <t>4180884999(4954)</t>
  </si>
  <si>
    <t>4180763344(2bcc)</t>
  </si>
  <si>
    <t>4180564351(6371)</t>
  </si>
  <si>
    <t>4180886069(6586)</t>
  </si>
  <si>
    <t>4180884519(2av4)</t>
  </si>
  <si>
    <t>4180886071(6603)</t>
  </si>
  <si>
    <t>4180884705(2bv4)</t>
  </si>
  <si>
    <t>4180886109(6636)</t>
  </si>
  <si>
    <t>4180865820(3536)</t>
  </si>
  <si>
    <t>4180563497(3536)</t>
  </si>
  <si>
    <t>4180885631(6048)</t>
  </si>
  <si>
    <t>4180885684(6061)</t>
  </si>
  <si>
    <t>4180930958(2afy)</t>
  </si>
  <si>
    <t>4180563861(4714)</t>
  </si>
  <si>
    <t>4180564353(6377)</t>
  </si>
  <si>
    <t>LCK-2025-06/12</t>
  </si>
  <si>
    <t>spl-win-6392</t>
  </si>
  <si>
    <t>spl-win-5743</t>
  </si>
  <si>
    <t>spl-win-2bcc</t>
  </si>
  <si>
    <t>spl-win-6371</t>
  </si>
  <si>
    <t>spl-win-6048</t>
  </si>
  <si>
    <t>đt8/12win4780</t>
  </si>
  <si>
    <t>4180783013(2a45)</t>
  </si>
  <si>
    <t>4180961820(4581)</t>
  </si>
  <si>
    <t>4180785767(6510)</t>
  </si>
  <si>
    <t>4180783858(2ar1)</t>
  </si>
  <si>
    <t>4180961984(4633)</t>
  </si>
  <si>
    <t>4180763938(2bbt)</t>
  </si>
  <si>
    <t>4180785170(6194)</t>
  </si>
  <si>
    <t>4180786451(6793)</t>
  </si>
  <si>
    <t>4180784506(2b21)</t>
  </si>
  <si>
    <t>4180784978(5729)</t>
  </si>
  <si>
    <t>4180786393(6753)</t>
  </si>
  <si>
    <t>4180961903(4605)</t>
  </si>
  <si>
    <t>4180786290(6698)</t>
  </si>
  <si>
    <t>4180962680(6369)</t>
  </si>
  <si>
    <t>4180962126(4720)</t>
  </si>
  <si>
    <t>4180962488(5072)</t>
  </si>
  <si>
    <t>4180962779(6516)</t>
  </si>
  <si>
    <t>4180962398(5069)</t>
  </si>
  <si>
    <t>4180962628(5610)</t>
  </si>
  <si>
    <t>4180785688(6448)</t>
  </si>
  <si>
    <t>4180763453(2bai)</t>
  </si>
  <si>
    <t>4180961611(2bai)</t>
  </si>
  <si>
    <t>4180962565(5264)</t>
  </si>
  <si>
    <t>Grand Total</t>
  </si>
  <si>
    <t>wm+ lô A3 số 2 giảng võ</t>
  </si>
  <si>
    <t xml:space="preserve">Số 01, lô 3 khu nhà ở số 2 giảng võ , giảng võ </t>
  </si>
  <si>
    <t>WIN-HNI-MDC-2BCW</t>
  </si>
  <si>
    <t xml:space="preserve">WM+ 168 thượng tiết </t>
  </si>
  <si>
    <t xml:space="preserve">số 168 thượng tiết , thôn thượng tiết , xã mỹ đức , hà nội </t>
  </si>
  <si>
    <t>WM-HNI-PXN-2BU1</t>
  </si>
  <si>
    <t xml:space="preserve">Wm+ 51 trần phú </t>
  </si>
  <si>
    <t xml:space="preserve">số 51 đường trần phú , thôn xuân la , xã phượng dực , hà nội </t>
  </si>
  <si>
    <t>4180143322(2bbc)</t>
  </si>
  <si>
    <t>4180146384(1701)</t>
  </si>
  <si>
    <t>4180786088(6627)</t>
  </si>
  <si>
    <t>4181059491(1603)</t>
  </si>
  <si>
    <t>đt8/12win2aba</t>
  </si>
  <si>
    <t>đt8/12win6403</t>
  </si>
  <si>
    <t>đt8/12win2atc</t>
  </si>
  <si>
    <t>đt8/12win5470</t>
  </si>
  <si>
    <t>đt8/12win2aqc</t>
  </si>
  <si>
    <t>đt8/12win4275</t>
  </si>
  <si>
    <t>đt8/12win2an4</t>
  </si>
  <si>
    <t>đt8/12win5585</t>
  </si>
  <si>
    <t>đt8/12win4584</t>
  </si>
  <si>
    <t>đt8/12win5465</t>
  </si>
  <si>
    <t>đt8/12win5749</t>
  </si>
  <si>
    <t>đt8/12win4169</t>
  </si>
  <si>
    <t>đt8/12win3531</t>
  </si>
  <si>
    <t>đt8/12win2554</t>
  </si>
  <si>
    <t>đt8/12win2830</t>
  </si>
  <si>
    <t>đt8/12win4032</t>
  </si>
  <si>
    <t>đt8/12win2240</t>
  </si>
  <si>
    <t>4180885143(5425)</t>
  </si>
  <si>
    <t>4180885003(4995)</t>
  </si>
  <si>
    <t>4180885325(5802)</t>
  </si>
  <si>
    <t>4180885478(5941)</t>
  </si>
  <si>
    <t>4180884161(2a06)</t>
  </si>
  <si>
    <t>4180885693(6085)</t>
  </si>
  <si>
    <t>4180886142(6727)</t>
  </si>
  <si>
    <t>4180886172(6806)</t>
  </si>
  <si>
    <t>4180886167(6761)</t>
  </si>
  <si>
    <t>4180885628(6038)</t>
  </si>
  <si>
    <t>4180885690(6073)</t>
  </si>
  <si>
    <t>4180885573(6022)</t>
  </si>
  <si>
    <t>4180884706(2bw3)</t>
  </si>
  <si>
    <t>4180885627(6026)</t>
  </si>
  <si>
    <t>4180885002(4989)</t>
  </si>
  <si>
    <t>4180884662(2bq7)</t>
  </si>
  <si>
    <t>4180884770(3451)</t>
  </si>
  <si>
    <t>4180884617(2bax)</t>
  </si>
  <si>
    <t>4180982623(5307)</t>
  </si>
  <si>
    <t>4180884421(2aks)</t>
  </si>
  <si>
    <t>4180884389(2ahy)</t>
  </si>
  <si>
    <t>4180885061(5132)</t>
  </si>
  <si>
    <t>4180885775(6172)</t>
  </si>
  <si>
    <t>4180884386(2ah2)</t>
  </si>
  <si>
    <t>4180885107(5178)</t>
  </si>
  <si>
    <t>4180886313(6988)</t>
  </si>
  <si>
    <t>4180885405(5887)</t>
  </si>
  <si>
    <t>4180885362(5882)</t>
  </si>
  <si>
    <t>4180885361(5876)</t>
  </si>
  <si>
    <t>4180885474(5935)</t>
  </si>
  <si>
    <t>4180886222(6862)</t>
  </si>
  <si>
    <t>4180885564(5989)</t>
  </si>
  <si>
    <t>4180886307(6942)</t>
  </si>
  <si>
    <t>4180885476(5938)</t>
  </si>
  <si>
    <t>4180886215(6822)</t>
  </si>
  <si>
    <t>4180886263(6924)</t>
  </si>
  <si>
    <t>LCK-2025-08/12</t>
  </si>
  <si>
    <t>hd-kl00015-8/12</t>
  </si>
  <si>
    <t>4180970740(2adf)</t>
  </si>
  <si>
    <t>4180971330(5370)</t>
  </si>
  <si>
    <t>4180971327(5345)</t>
  </si>
  <si>
    <t>4180971325(5312)</t>
  </si>
  <si>
    <t>4180971382(6527)</t>
  </si>
  <si>
    <t>4181042454(2ajd)</t>
  </si>
  <si>
    <t>4180971294(2ajd)</t>
  </si>
  <si>
    <t>4180996865(1611)</t>
  </si>
  <si>
    <t>4181056732(1594)</t>
  </si>
  <si>
    <t>4181031144(1573)</t>
  </si>
  <si>
    <t>4181003277(6182)</t>
  </si>
  <si>
    <t>4180564306(6182)</t>
  </si>
  <si>
    <t>4181054765(4809)</t>
  </si>
  <si>
    <t>4180865941(4809)</t>
  </si>
  <si>
    <t>4180981554(4524)</t>
  </si>
  <si>
    <t>4180763652(2bay)</t>
  </si>
  <si>
    <t>4181038865(6460)</t>
  </si>
  <si>
    <t>4180970592(6434)</t>
  </si>
  <si>
    <t>4180988715(3464)</t>
  </si>
  <si>
    <t>4180988729(6513)</t>
  </si>
  <si>
    <t>4180977768(2avz)</t>
  </si>
  <si>
    <t>4180974188(6898)</t>
  </si>
  <si>
    <t>4181008586(1543)</t>
  </si>
  <si>
    <t>4180974368(2bk4)</t>
  </si>
  <si>
    <t>4181020287(5526)</t>
  </si>
  <si>
    <t>4180763671(2bdl)</t>
  </si>
  <si>
    <t>4180884308(2aaz)</t>
  </si>
  <si>
    <t>4180961613(4483)</t>
  </si>
  <si>
    <t>4180961209(3614)</t>
  </si>
  <si>
    <t>4180991874(1619)</t>
  </si>
  <si>
    <t>4181104725(6452)</t>
  </si>
  <si>
    <t>4180961707(4507)</t>
  </si>
  <si>
    <t>4180961384(3823)</t>
  </si>
  <si>
    <t>4180961882(4176)</t>
  </si>
  <si>
    <t>4180962593(5603)</t>
  </si>
  <si>
    <t>4180962835(6695)</t>
  </si>
  <si>
    <t>4180961294(3706)</t>
  </si>
  <si>
    <t>4180970728(2az6)</t>
  </si>
  <si>
    <t>4180764019(2bbw)</t>
  </si>
  <si>
    <t>spl-win-2bdl</t>
  </si>
  <si>
    <t>51225pk0110</t>
  </si>
  <si>
    <t>412xtcoophn</t>
  </si>
  <si>
    <t>612xtsmart0002</t>
  </si>
  <si>
    <t>612unit0004</t>
  </si>
  <si>
    <t>612dalatfarm007</t>
  </si>
  <si>
    <t>612green004</t>
  </si>
  <si>
    <t>612dalatfarm012</t>
  </si>
  <si>
    <t>612sanhdieu</t>
  </si>
  <si>
    <t>12009brg10141</t>
  </si>
  <si>
    <t>081225pk0421</t>
  </si>
  <si>
    <t>081225pk0260</t>
  </si>
  <si>
    <t>81225pk0090</t>
  </si>
  <si>
    <t>081225pk0088</t>
  </si>
  <si>
    <t>812coop9143</t>
  </si>
  <si>
    <t>51206823</t>
  </si>
  <si>
    <t>812s45</t>
  </si>
  <si>
    <t>5120020</t>
  </si>
  <si>
    <t>đt9/12win5347</t>
  </si>
  <si>
    <t>912xtkl00181</t>
  </si>
  <si>
    <t>đt9/12win4243</t>
  </si>
  <si>
    <t>đt9/12win5351</t>
  </si>
  <si>
    <t>31525120030</t>
  </si>
  <si>
    <t>LCK-2025-09/12</t>
  </si>
  <si>
    <t>4180767935(2bz3)</t>
  </si>
  <si>
    <t>4180971360(6154)</t>
  </si>
  <si>
    <t>4181101629(6154)</t>
  </si>
  <si>
    <t>4180971359(6099)</t>
  </si>
  <si>
    <t>4180971362(6215)</t>
  </si>
  <si>
    <t>4180971291(2afe)</t>
  </si>
  <si>
    <t>4180865958(4897)</t>
  </si>
  <si>
    <t>4180865962(4977)</t>
  </si>
  <si>
    <t>4180866126(6176)</t>
  </si>
  <si>
    <t>4181079137(1610)</t>
  </si>
  <si>
    <t>4180885774(6169)</t>
  </si>
  <si>
    <t>4180886311(6981)</t>
  </si>
  <si>
    <t>4180885941(6438)</t>
  </si>
  <si>
    <t>4180885448(5917)</t>
  </si>
  <si>
    <t>4181084533(6751)</t>
  </si>
  <si>
    <t>4180866194(6751)</t>
  </si>
  <si>
    <t>4180763802(2bdp)</t>
  </si>
  <si>
    <t>4181117483(5713)</t>
  </si>
  <si>
    <t>4180763895(2bdq)</t>
  </si>
  <si>
    <t>4181021427(1629)</t>
  </si>
  <si>
    <t>4180865815(3524)</t>
  </si>
  <si>
    <t>4180866157(6604)</t>
  </si>
  <si>
    <t>4181059953(3550)</t>
  </si>
  <si>
    <t>4180865823(3550)</t>
  </si>
  <si>
    <t>4181137009(5778)</t>
  </si>
  <si>
    <t>4180971346(5778)</t>
  </si>
  <si>
    <t>4180971374(6320)</t>
  </si>
  <si>
    <t>4180971316(5064)</t>
  </si>
  <si>
    <t>4180971333(5381)</t>
  </si>
  <si>
    <t>4180971334(5382)</t>
  </si>
  <si>
    <t>4180971313(5001)</t>
  </si>
  <si>
    <t>4180971336(5438)</t>
  </si>
  <si>
    <t>4180971324(5311)</t>
  </si>
  <si>
    <t>4180971326(5322)</t>
  </si>
  <si>
    <t>4180970738(2acp)</t>
  </si>
  <si>
    <t>4180971329(5349)</t>
  </si>
  <si>
    <t>4180971364(6233)</t>
  </si>
  <si>
    <t>4180971285(2ads)</t>
  </si>
  <si>
    <t>4180971328(5348)</t>
  </si>
  <si>
    <t>4180971332(5373)</t>
  </si>
  <si>
    <t>4180971292(2ag5)</t>
  </si>
  <si>
    <t>win-pto-00-003</t>
  </si>
  <si>
    <t>4181112827(6680)</t>
  </si>
  <si>
    <t>4181139687(4093)</t>
  </si>
  <si>
    <t>4180996997(3435)</t>
  </si>
  <si>
    <t>4180884390(2aii)</t>
  </si>
  <si>
    <t>4180886261(6910)</t>
  </si>
  <si>
    <t>4181097002(5562)</t>
  </si>
  <si>
    <t>4181092309(3263)</t>
  </si>
  <si>
    <t>đt10/12win5307</t>
  </si>
  <si>
    <t>4180884707(2bw5)</t>
  </si>
  <si>
    <t>4180885327(5810)</t>
  </si>
  <si>
    <t>4181116152(2aco)</t>
  </si>
  <si>
    <t>win-nbh-00-001</t>
  </si>
  <si>
    <t>4180999587(1537)</t>
  </si>
  <si>
    <t>4181113291(2at6)</t>
  </si>
  <si>
    <t>win-qnh-00-007</t>
  </si>
  <si>
    <t>4180791274(4069)</t>
  </si>
  <si>
    <t>4180791258(3838)</t>
  </si>
  <si>
    <t>4180791304(5514)</t>
  </si>
  <si>
    <t>4180791313(5716)</t>
  </si>
  <si>
    <t>4180987388(2ab5)</t>
  </si>
  <si>
    <t>4180791319(5926)</t>
  </si>
  <si>
    <t>4180987621(5009)</t>
  </si>
  <si>
    <t>4180987577(3381)</t>
  </si>
  <si>
    <t>4180987603(4670)</t>
  </si>
  <si>
    <t>4180886066(6576)</t>
  </si>
  <si>
    <t>4181059591(1605)</t>
  </si>
  <si>
    <t>4180763957(2bdr)</t>
  </si>
  <si>
    <t>4180971371(6298)</t>
  </si>
  <si>
    <t>win-hdg-00-006</t>
  </si>
  <si>
    <t>4180884615(2b80)</t>
  </si>
  <si>
    <t>kl00189</t>
  </si>
  <si>
    <t>spl-win-3435</t>
  </si>
  <si>
    <t>WM-HNI-DAH-2BDT</t>
  </si>
  <si>
    <t>WM+ phong châu</t>
  </si>
  <si>
    <t xml:space="preserve">thôn châu phong , xã thư lâm tp hà nội </t>
  </si>
  <si>
    <t>(blank)</t>
  </si>
  <si>
    <t>win3761</t>
  </si>
  <si>
    <t>1012kl00152</t>
  </si>
  <si>
    <t>đt10/12win5055</t>
  </si>
  <si>
    <t>đt10/12win3238</t>
  </si>
  <si>
    <t>đt10/12win2755</t>
  </si>
  <si>
    <t>đt10/12win2241</t>
  </si>
  <si>
    <t>đt10/12win3168</t>
  </si>
  <si>
    <t>đt10/12win3371</t>
  </si>
  <si>
    <t>1012xtsmart0003</t>
  </si>
  <si>
    <t>1012smart0003</t>
  </si>
  <si>
    <t>1025smart0003</t>
  </si>
  <si>
    <t>1coopmar0002</t>
  </si>
  <si>
    <t>061225pk0120</t>
  </si>
  <si>
    <t>131125pk0198</t>
  </si>
  <si>
    <t>161125pk0102</t>
  </si>
  <si>
    <t>1012xtcoop9161</t>
  </si>
  <si>
    <t>101225pk0099</t>
  </si>
  <si>
    <t>101225pk0101</t>
  </si>
  <si>
    <t>101225pk0126</t>
  </si>
  <si>
    <t>81225pk0329</t>
  </si>
  <si>
    <t>91225pk0438</t>
  </si>
  <si>
    <t>1012coop9138</t>
  </si>
  <si>
    <t>1012s78</t>
  </si>
  <si>
    <t>1012s68</t>
  </si>
  <si>
    <t>912s69</t>
  </si>
  <si>
    <t>912brg11211</t>
  </si>
  <si>
    <t>4180971319(5205)</t>
  </si>
  <si>
    <t>4180971320(5206)</t>
  </si>
  <si>
    <t>4180971317(5134)</t>
  </si>
  <si>
    <t>4180971321(5223)</t>
  </si>
  <si>
    <t>4180971337(5471)</t>
  </si>
  <si>
    <t>4180971343(5701)</t>
  </si>
  <si>
    <t>4180971342(5688)</t>
  </si>
  <si>
    <t>4180971349(5829)</t>
  </si>
  <si>
    <t>4180886141(6721)</t>
  </si>
  <si>
    <t>4180884309(2ab4)</t>
  </si>
  <si>
    <t>4180865967(5119)</t>
  </si>
  <si>
    <t>4180791263(3858)</t>
  </si>
  <si>
    <t>4180791308(5593)</t>
  </si>
  <si>
    <t>4180763775(2bbl)</t>
  </si>
  <si>
    <t>win-qti-00-070</t>
  </si>
  <si>
    <t>4180764166(2bv2)</t>
  </si>
  <si>
    <t>4180865942(4833)</t>
  </si>
  <si>
    <t>4180865936(4759)</t>
  </si>
  <si>
    <t>4180866062(5724)</t>
  </si>
  <si>
    <t>4180865797(3461)</t>
  </si>
  <si>
    <t>4180865770(3385)</t>
  </si>
  <si>
    <t>4180865841(3681)</t>
  </si>
  <si>
    <t>4180865721(2aoo)</t>
  </si>
  <si>
    <t>4180865799(3480)</t>
  </si>
  <si>
    <t>4180865843(3712)</t>
  </si>
  <si>
    <t>4180865818(3527)</t>
  </si>
  <si>
    <t>4180884351(2aer)</t>
  </si>
  <si>
    <t>4180885718(6129)</t>
  </si>
  <si>
    <t>4180886018(6525)</t>
  </si>
  <si>
    <t>4180885054(4998)</t>
  </si>
  <si>
    <t>4180866003(5638)</t>
  </si>
  <si>
    <t>4180884995(4914)</t>
  </si>
  <si>
    <t>4180884163(2a73)</t>
  </si>
  <si>
    <t>4180884561(2azz)</t>
  </si>
  <si>
    <t>4180886173(6808)</t>
  </si>
  <si>
    <t>4181117526(6937)</t>
  </si>
  <si>
    <t>4181117512(6861)</t>
  </si>
  <si>
    <t>4181246672(4703)</t>
  </si>
  <si>
    <t>4180865915(4703)</t>
  </si>
  <si>
    <t>4180865723(2art)</t>
  </si>
  <si>
    <t>4181117511(6853)</t>
  </si>
  <si>
    <t>4181117481(5670)</t>
  </si>
  <si>
    <t>4181117489(5992)</t>
  </si>
  <si>
    <t>4180884659(2bm5)</t>
  </si>
  <si>
    <t>4180866156(6579)</t>
  </si>
  <si>
    <t>4180865922(4738)</t>
  </si>
  <si>
    <t>4180865768(3363)</t>
  </si>
  <si>
    <t>4180886262(6917)</t>
  </si>
  <si>
    <t>4180886304(6925)</t>
  </si>
  <si>
    <t>4180866098(5953)</t>
  </si>
  <si>
    <t>4180865972(5222)</t>
  </si>
  <si>
    <t>4181117445(4238)</t>
  </si>
  <si>
    <t>4181117510(6790)</t>
  </si>
  <si>
    <t>LCK-2025-10/12</t>
  </si>
  <si>
    <t>spl-win-5829</t>
  </si>
  <si>
    <t>cgst250g</t>
  </si>
  <si>
    <t>111225pk0017</t>
  </si>
  <si>
    <t>251112pk0323</t>
  </si>
  <si>
    <t>LCK-2025-11/12</t>
  </si>
  <si>
    <t>P00006JVAI</t>
  </si>
  <si>
    <t>seven-3004</t>
  </si>
  <si>
    <t>đt11/12win2arx</t>
  </si>
  <si>
    <t>đt11/12win5423</t>
  </si>
  <si>
    <t>đt11/12win2b42</t>
  </si>
  <si>
    <t>đt11/12win2ak4</t>
  </si>
  <si>
    <t>đt11/12win5075</t>
  </si>
  <si>
    <t>1112kl.hn007</t>
  </si>
  <si>
    <t>kl.hn007</t>
  </si>
  <si>
    <t>đt11/12win4831</t>
  </si>
  <si>
    <t>đt11/12win5368</t>
  </si>
  <si>
    <t>đt11/12win5976</t>
  </si>
  <si>
    <t>đt11/12win4417</t>
  </si>
  <si>
    <t>đt11/12win5835</t>
  </si>
  <si>
    <t>271125pk0188</t>
  </si>
  <si>
    <t>9129948</t>
  </si>
  <si>
    <t>101225pk0226</t>
  </si>
  <si>
    <t>1112ptmart007</t>
  </si>
  <si>
    <t>101225pk0234</t>
  </si>
  <si>
    <t>1112ptmart0004</t>
  </si>
  <si>
    <t>1112brg12791</t>
  </si>
  <si>
    <t>1112s05</t>
  </si>
  <si>
    <t>4181239070(4997)</t>
  </si>
  <si>
    <t>4181318205(5133)</t>
  </si>
  <si>
    <t>4181117451(4698)</t>
  </si>
  <si>
    <t>4181117378(2AK0)</t>
  </si>
  <si>
    <t>4181117452(4747)</t>
  </si>
  <si>
    <t>4181117474(4841)</t>
  </si>
  <si>
    <t>4181117453(4792)</t>
  </si>
  <si>
    <t>4181117447(4682)</t>
  </si>
  <si>
    <t>4181117475(4905)</t>
  </si>
  <si>
    <t>4181295878(6724)</t>
  </si>
  <si>
    <t>4180971388(6724)</t>
  </si>
  <si>
    <t>4181271951(1676)</t>
  </si>
  <si>
    <t>4180886310(6977)</t>
  </si>
  <si>
    <t>4180884387(2AHO)</t>
  </si>
  <si>
    <t>4180884956(4724)</t>
  </si>
  <si>
    <t>ĐT12/12WIN2BDR</t>
  </si>
  <si>
    <t>4181117387(2AX3)</t>
  </si>
  <si>
    <t>4181117371(2AGA)</t>
  </si>
  <si>
    <t>4180885293(5787)</t>
  </si>
  <si>
    <t>4180885688(6071)</t>
  </si>
  <si>
    <t>4180885687(6064)</t>
  </si>
  <si>
    <t>4180885445(5909)</t>
  </si>
  <si>
    <t>4180884661(2BP2)</t>
  </si>
  <si>
    <t>4180884704(2BS4)</t>
  </si>
  <si>
    <t>4180884393(2AIZ)</t>
  </si>
  <si>
    <t>4181246688(3909)</t>
  </si>
  <si>
    <t>4181236921(2BC3)</t>
  </si>
  <si>
    <t>4181251225(4765)</t>
  </si>
  <si>
    <t>4181244672(4765)</t>
  </si>
  <si>
    <t>4181266932(4443)</t>
  </si>
  <si>
    <t>4180884923(4699)</t>
  </si>
  <si>
    <t>4180885110(5209)</t>
  </si>
  <si>
    <t>4180767932(2BZ0)</t>
  </si>
  <si>
    <t>4180865994(5248)</t>
  </si>
  <si>
    <t>4181117492(6271)</t>
  </si>
  <si>
    <t>4181117367(2AD8)</t>
  </si>
  <si>
    <t>4181117193(2AAU)</t>
  </si>
  <si>
    <t>4181117485(5871)</t>
  </si>
  <si>
    <t>4181117381(2AQP)</t>
  </si>
  <si>
    <t>4181117368(2AFG)</t>
  </si>
  <si>
    <t>4181117372(2AGM)</t>
  </si>
  <si>
    <t>4181117376(2AID)</t>
  </si>
  <si>
    <t>4180886020(6539)</t>
  </si>
  <si>
    <t>4180884310(2ABL)</t>
  </si>
  <si>
    <t>4180886105(6624)</t>
  </si>
  <si>
    <t>4180885517(5964)</t>
  </si>
  <si>
    <t>4180885450(5922)</t>
  </si>
  <si>
    <t>4181117449(4697)</t>
  </si>
  <si>
    <t>4181117476(5021)</t>
  </si>
  <si>
    <t>4181117486(5930)</t>
  </si>
  <si>
    <t>4181171698(5057)</t>
  </si>
  <si>
    <t>4181117508(6764)</t>
  </si>
  <si>
    <t>4181117480(5658)</t>
  </si>
  <si>
    <t>4181117506(6433)</t>
  </si>
  <si>
    <t>4181117505(6386)</t>
  </si>
  <si>
    <t>4180763880(2BBN)</t>
  </si>
  <si>
    <t>4180768696(2BBN)</t>
  </si>
  <si>
    <t>CGST250g</t>
  </si>
  <si>
    <t>chân gà sốt thái 250g</t>
  </si>
  <si>
    <t>chân gà sả tắc 250g</t>
  </si>
  <si>
    <t>tai heo sốt thái 250g</t>
  </si>
  <si>
    <t>đt12/12win5454</t>
  </si>
  <si>
    <t>đt12/12win4222</t>
  </si>
  <si>
    <t>win2asv</t>
  </si>
  <si>
    <t>121225pk0255</t>
  </si>
  <si>
    <t>121225pk0237</t>
  </si>
  <si>
    <t>121225pk0253</t>
  </si>
  <si>
    <t>121225pk0234</t>
  </si>
  <si>
    <t>12120005</t>
  </si>
  <si>
    <t>1212kmarket0005</t>
  </si>
  <si>
    <t>HD-MEGA0005-11/12</t>
  </si>
  <si>
    <t>LCK-2025-12/12</t>
  </si>
  <si>
    <t>4180884713(2bz7)</t>
  </si>
  <si>
    <t>4181339459(3268)</t>
  </si>
  <si>
    <t>4181339456(2au6)</t>
  </si>
  <si>
    <t>4181339457(3122)</t>
  </si>
  <si>
    <t>4181339695(5522)</t>
  </si>
  <si>
    <t>4181340114(5432)</t>
  </si>
  <si>
    <t>4181339460(3606)</t>
  </si>
  <si>
    <t>4181339461(4969)</t>
  </si>
  <si>
    <t>4181339463(5516)</t>
  </si>
  <si>
    <t>4181339462(5307)</t>
  </si>
  <si>
    <t>4181339458(3189)</t>
  </si>
  <si>
    <t>4181339698(5988)</t>
  </si>
  <si>
    <t>4181339743(3615)</t>
  </si>
  <si>
    <t>4181317782(3120)</t>
  </si>
  <si>
    <t>đt13/12win5889</t>
  </si>
  <si>
    <t>4181138866(6137)</t>
  </si>
  <si>
    <t>4180767927(2bx9)</t>
  </si>
  <si>
    <t>4180884587(2b50)</t>
  </si>
  <si>
    <t>4180885523(5977)</t>
  </si>
  <si>
    <t>4181101871(2bdj)</t>
  </si>
  <si>
    <t>4180971300(2ay8)</t>
  </si>
  <si>
    <t>4180885567(5997)</t>
  </si>
  <si>
    <t>4181244774(5997)</t>
  </si>
  <si>
    <t>4180885404(5886)</t>
  </si>
  <si>
    <t>4181244733(5886)</t>
  </si>
  <si>
    <t>4181244759(5951)</t>
  </si>
  <si>
    <t>4180885411(5897)</t>
  </si>
  <si>
    <t>4181244739(5897)</t>
  </si>
  <si>
    <t>4180901640(5897)</t>
  </si>
  <si>
    <t>4181244737(5894)</t>
  </si>
  <si>
    <t>4181117422(2bs1)</t>
  </si>
  <si>
    <t>4181117491(6149)</t>
  </si>
  <si>
    <t>4181117487(5985)</t>
  </si>
  <si>
    <t>4181117520(2bm1)</t>
  </si>
  <si>
    <t>4181117427(2bt4)</t>
  </si>
  <si>
    <t>4181117477(5128)</t>
  </si>
  <si>
    <t>4181117386(2aw7)</t>
  </si>
  <si>
    <t>4181117425(2bt3)</t>
  </si>
  <si>
    <t>4181117380(2ap4)</t>
  </si>
  <si>
    <t>4181117384(2av2)</t>
  </si>
  <si>
    <t>4181117493(6330)</t>
  </si>
  <si>
    <t>4181117415(2bcz)</t>
  </si>
  <si>
    <t>4181117507(6622)</t>
  </si>
  <si>
    <t>4181117382(2aqq)</t>
  </si>
  <si>
    <t>4181117373(2ahd)</t>
  </si>
  <si>
    <t>4181117482(5683)</t>
  </si>
  <si>
    <t>4181117410(2bcn)</t>
  </si>
  <si>
    <t>4181117490(5995)</t>
  </si>
  <si>
    <t>4181117379(2akd)</t>
  </si>
  <si>
    <t>4181117433(2bu2)</t>
  </si>
  <si>
    <t>4181117385(2avf)</t>
  </si>
  <si>
    <t>4181117377(2ajh)</t>
  </si>
  <si>
    <t>4181117192(2a27)</t>
  </si>
  <si>
    <t>4181117375(2ahx)</t>
  </si>
  <si>
    <t>4181117513(6868)</t>
  </si>
  <si>
    <t>spl-win1585-13/12</t>
  </si>
  <si>
    <t>spl-win1645-13/12</t>
  </si>
  <si>
    <t>spl-win1669-13/12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</si>
</sst>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164" formatCode="_(* #,##0_);_(* \(#,##0\);_(* &quot;-&quot;_);_(@_)"/>
    <numFmt numFmtId="165" formatCode="_(* #,##0.00_);_(* \(#,##0.00\);_(* &quot;-&quot;??_);_(@_)"/>
    <numFmt numFmtId="166" formatCode="_-* #,##0\ _₫_-;\-* #,##0\ _₫_-;_-* &quot;-&quot;\ _₫_-;_-@_-"/>
    <numFmt numFmtId="167" formatCode="_-* #,##0.00\ _₫_-;\-* #,##0.00\ _₫_-;_-* &quot;-&quot;??\ _₫_-;_-@_-"/>
    <numFmt numFmtId="168" formatCode="_(* #,##0_);_(* \(#,##0\);_(* &quot;-&quot;??_);_(@_)"/>
    <numFmt numFmtId="169" formatCode="#,##0.0000\ ;[Red]\-#,##0.0000\ "/>
    <numFmt numFmtId="170" formatCode="0;\-0;;@"/>
    <numFmt numFmtId="171" formatCode="_-* #,##0\ &quot;₫&quot;_-;\-* #,##0\ &quot;₫&quot;_-;_-* &quot;-&quot;??\ &quot;₫&quot;_-;_-@_-"/>
  </numFmts>
  <fonts count="83"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b/>
      <sz val="12"/>
      <name val="Times New Roman"/>
      <family val="1"/>
    </font>
    <font>
      <b/>
      <sz val="10"/>
      <name val="Arial"/>
      <family val="2"/>
    </font>
    <font>
      <sz val="9"/>
      <color indexed="8"/>
      <name val="Arial"/>
      <family val="2"/>
    </font>
    <font>
      <sz val="8"/>
      <color indexed="8"/>
      <name val="Calibri"/>
      <family val="2"/>
    </font>
    <font>
      <sz val="9"/>
      <color indexed="8"/>
      <name val="Roboto"/>
    </font>
    <font>
      <b/>
      <sz val="9"/>
      <color indexed="81"/>
      <name val="Tahoma"/>
      <family val="2"/>
    </font>
    <font>
      <sz val="9"/>
      <color indexed="81"/>
      <name val="Tahoma"/>
      <family val="2"/>
    </font>
    <font>
      <sz val="12"/>
      <color indexed="8"/>
      <name val="Times New Roman"/>
      <family val="1"/>
    </font>
    <font>
      <sz val="12"/>
      <name val="Times New Roman"/>
      <family val="1"/>
    </font>
    <font>
      <sz val="11"/>
      <color indexed="8"/>
      <name val="Times New Roman"/>
      <family val="1"/>
    </font>
    <font>
      <sz val="12"/>
      <color indexed="8"/>
      <name val="Times New Roman"/>
      <family val="1"/>
    </font>
    <font>
      <sz val="12"/>
      <name val="Times New Roman"/>
      <family val="1"/>
    </font>
    <font>
      <sz val="11"/>
      <color indexed="8"/>
      <name val="Times New Roman"/>
      <family val="1"/>
    </font>
    <font>
      <sz val="12"/>
      <color indexed="8"/>
      <name val="Times New Roman"/>
    </font>
    <font>
      <sz val="12"/>
      <name val="Times New Roman"/>
    </font>
    <font>
      <sz val="11"/>
      <color indexed="8"/>
      <name val="Times New Roman"/>
    </font>
    <font>
      <sz val="9"/>
      <color indexed="81"/>
      <name val="Tahoma"/>
      <charset val="1"/>
    </font>
    <font>
      <b/>
      <sz val="9"/>
      <color indexed="81"/>
      <name val="Tahoma"/>
      <charset val="1"/>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10"/>
      <color rgb="FFFF0000"/>
      <name val="Arial"/>
      <family val="2"/>
    </font>
    <font>
      <sz val="9"/>
      <color rgb="FF222222"/>
      <name val="Roboto"/>
    </font>
    <font>
      <sz val="12"/>
      <color theme="1"/>
      <name val="Times New Roman"/>
      <family val="1"/>
    </font>
    <font>
      <sz val="11"/>
      <color rgb="FF222222"/>
      <name val="Arial"/>
      <family val="2"/>
    </font>
    <font>
      <sz val="11"/>
      <color rgb="FF081B3A"/>
      <name val="Arial"/>
      <family val="2"/>
    </font>
    <font>
      <sz val="8"/>
      <color rgb="FF000000"/>
      <name val="Microsoft Sans Serif"/>
    </font>
    <font>
      <b/>
      <sz val="11"/>
      <color rgb="FF000000"/>
      <name val="Calibri"/>
      <family val="2"/>
    </font>
  </fonts>
  <fills count="45">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s>
  <borders count="28">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E3E3E3"/>
      </left>
      <right style="thin">
        <color rgb="FFE3E3E3"/>
      </right>
      <top/>
      <bottom/>
      <diagonal/>
    </border>
    <border>
      <left/>
      <right/>
      <top style="thin">
        <color theme="4"/>
      </top>
      <bottom/>
      <diagonal/>
    </border>
    <border>
      <left style="thin">
        <color indexed="31"/>
      </left>
      <right style="thin">
        <color indexed="31"/>
      </right>
      <top style="thin">
        <color rgb="FFE3E3E3"/>
      </top>
      <bottom/>
      <diagonal/>
    </border>
  </borders>
  <cellStyleXfs count="103">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45" fillId="31" borderId="0" applyNumberFormat="0" applyBorder="0" applyAlignment="0" applyProtection="0"/>
    <xf numFmtId="0" fontId="46" fillId="31" borderId="0" applyNumberFormat="0" applyBorder="0" applyAlignment="0" applyProtection="0"/>
    <xf numFmtId="0" fontId="47" fillId="32" borderId="13" applyNumberFormat="0" applyAlignment="0" applyProtection="0"/>
    <xf numFmtId="0" fontId="48" fillId="32" borderId="13" applyNumberFormat="0" applyAlignment="0" applyProtection="0"/>
    <xf numFmtId="0" fontId="9" fillId="33" borderId="14" applyNumberFormat="0" applyAlignment="0" applyProtection="0"/>
    <xf numFmtId="0" fontId="21" fillId="33" borderId="14" applyNumberFormat="0" applyAlignment="0" applyProtection="0"/>
    <xf numFmtId="165" fontId="1" fillId="0" borderId="0" applyFill="0" applyBorder="0" applyAlignment="0" applyProtection="0"/>
    <xf numFmtId="164" fontId="1" fillId="0" borderId="0" applyFill="0" applyBorder="0" applyAlignment="0" applyProtection="0"/>
    <xf numFmtId="166" fontId="1" fillId="0" borderId="0" applyFill="0" applyBorder="0" applyAlignment="0" applyProtection="0"/>
    <xf numFmtId="167" fontId="1" fillId="0" borderId="0" applyFill="0" applyBorder="0" applyAlignment="0" applyProtection="0"/>
    <xf numFmtId="167" fontId="1"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34" borderId="0" applyNumberFormat="0" applyBorder="0" applyAlignment="0" applyProtection="0"/>
    <xf numFmtId="0" fontId="52" fillId="34" borderId="0" applyNumberFormat="0" applyBorder="0" applyAlignment="0" applyProtection="0"/>
    <xf numFmtId="0" fontId="53" fillId="0" borderId="15" applyNumberFormat="0" applyFill="0" applyAlignment="0" applyProtection="0"/>
    <xf numFmtId="0" fontId="54" fillId="0" borderId="15" applyNumberFormat="0" applyFill="0" applyAlignment="0" applyProtection="0"/>
    <xf numFmtId="0" fontId="55" fillId="0" borderId="16" applyNumberFormat="0" applyFill="0" applyAlignment="0" applyProtection="0"/>
    <xf numFmtId="0" fontId="56" fillId="0" borderId="16" applyNumberFormat="0" applyFill="0" applyAlignment="0" applyProtection="0"/>
    <xf numFmtId="0" fontId="57" fillId="0" borderId="17" applyNumberFormat="0" applyFill="0" applyAlignment="0" applyProtection="0"/>
    <xf numFmtId="0" fontId="58" fillId="0" borderId="17"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3" borderId="13" applyNumberFormat="0" applyAlignment="0" applyProtection="0"/>
    <xf numFmtId="0" fontId="60" fillId="3" borderId="13" applyNumberFormat="0" applyAlignment="0" applyProtection="0"/>
    <xf numFmtId="0" fontId="61" fillId="0" borderId="18" applyNumberFormat="0" applyFill="0" applyAlignment="0" applyProtection="0"/>
    <xf numFmtId="0" fontId="62" fillId="0" borderId="18" applyNumberFormat="0" applyFill="0" applyAlignment="0" applyProtection="0"/>
    <xf numFmtId="0" fontId="63" fillId="35" borderId="0" applyNumberFormat="0" applyBorder="0" applyAlignment="0" applyProtection="0"/>
    <xf numFmtId="0" fontId="64" fillId="35" borderId="0" applyNumberFormat="0" applyBorder="0" applyAlignment="0" applyProtection="0"/>
    <xf numFmtId="0" fontId="65" fillId="0" borderId="0"/>
    <xf numFmtId="0" fontId="26" fillId="0" borderId="0"/>
    <xf numFmtId="0" fontId="6" fillId="5" borderId="19" applyNumberFormat="0" applyFont="0" applyAlignment="0" applyProtection="0"/>
    <xf numFmtId="0" fontId="66" fillId="32" borderId="20" applyNumberFormat="0" applyAlignment="0" applyProtection="0"/>
    <xf numFmtId="0" fontId="67" fillId="32" borderId="20"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10" fillId="0" borderId="21" applyNumberFormat="0" applyFill="0" applyAlignment="0" applyProtection="0"/>
    <xf numFmtId="0" fontId="22" fillId="0" borderId="21"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345">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8" fontId="12" fillId="0" borderId="1" xfId="67" applyNumberFormat="1" applyFont="1" applyFill="1" applyBorder="1" applyAlignment="1">
      <alignment horizontal="right"/>
    </xf>
    <xf numFmtId="0" fontId="70" fillId="0" borderId="0" xfId="0" applyFont="1"/>
    <xf numFmtId="0" fontId="71" fillId="36" borderId="0" xfId="0" applyFont="1" applyFill="1"/>
    <xf numFmtId="0" fontId="14" fillId="0" borderId="3" xfId="0" applyFont="1" applyBorder="1"/>
    <xf numFmtId="164" fontId="14" fillId="0" borderId="3" xfId="68" applyFont="1" applyBorder="1"/>
    <xf numFmtId="164" fontId="14" fillId="36" borderId="3" xfId="68" applyFont="1" applyFill="1" applyBorder="1"/>
    <xf numFmtId="0" fontId="70" fillId="36" borderId="3" xfId="0" applyFont="1" applyFill="1" applyBorder="1"/>
    <xf numFmtId="0" fontId="70" fillId="0" borderId="3" xfId="0" applyFont="1" applyBorder="1"/>
    <xf numFmtId="0" fontId="72" fillId="0" borderId="0" xfId="0" applyFont="1" applyAlignment="1">
      <alignment horizontal="centerContinuous"/>
    </xf>
    <xf numFmtId="0" fontId="2" fillId="0" borderId="1" xfId="0" applyFont="1" applyBorder="1" applyAlignment="1">
      <alignment horizontal="left"/>
    </xf>
    <xf numFmtId="0" fontId="15" fillId="0" borderId="3" xfId="92" applyFont="1" applyBorder="1" applyAlignment="1">
      <alignment horizontal="left" vertical="center"/>
    </xf>
    <xf numFmtId="0" fontId="15" fillId="0" borderId="4" xfId="92" applyFont="1" applyBorder="1" applyAlignment="1">
      <alignment horizontal="left" vertical="center"/>
    </xf>
    <xf numFmtId="0" fontId="15" fillId="0" borderId="5" xfId="92" applyFont="1" applyBorder="1" applyAlignment="1">
      <alignment horizontal="left" vertical="center"/>
    </xf>
    <xf numFmtId="0" fontId="16" fillId="21" borderId="6"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8" xfId="0" applyFont="1" applyFill="1" applyBorder="1" applyAlignment="1">
      <alignment horizontal="center" vertical="center"/>
    </xf>
    <xf numFmtId="0" fontId="13" fillId="37" borderId="7" xfId="0" applyFont="1" applyFill="1" applyBorder="1" applyAlignment="1">
      <alignment horizontal="center" vertical="center" wrapText="1"/>
    </xf>
    <xf numFmtId="164" fontId="71" fillId="38" borderId="7" xfId="68" applyFont="1" applyFill="1" applyBorder="1" applyAlignment="1">
      <alignment horizontal="center" vertical="center" wrapText="1"/>
    </xf>
    <xf numFmtId="164" fontId="71" fillId="39" borderId="7" xfId="68" applyFont="1" applyFill="1" applyBorder="1" applyAlignment="1">
      <alignment horizontal="center" vertical="center" wrapText="1"/>
    </xf>
    <xf numFmtId="0" fontId="73" fillId="40" borderId="22" xfId="92" applyFont="1" applyFill="1" applyBorder="1" applyAlignment="1">
      <alignment horizontal="center" vertical="center" wrapText="1"/>
    </xf>
    <xf numFmtId="0" fontId="73" fillId="0" borderId="23" xfId="92" applyFont="1" applyBorder="1" applyAlignment="1">
      <alignment horizontal="left" vertical="center"/>
    </xf>
    <xf numFmtId="0" fontId="73" fillId="0" borderId="24" xfId="92" applyFont="1" applyBorder="1" applyAlignment="1">
      <alignment horizontal="left" vertical="center"/>
    </xf>
    <xf numFmtId="0" fontId="18" fillId="21" borderId="7" xfId="0" applyFont="1" applyFill="1" applyBorder="1" applyAlignment="1">
      <alignment horizontal="center" vertical="center"/>
    </xf>
    <xf numFmtId="0" fontId="73" fillId="40" borderId="22" xfId="0" applyFont="1" applyFill="1" applyBorder="1" applyAlignment="1">
      <alignment horizontal="center" vertical="center" wrapText="1"/>
    </xf>
    <xf numFmtId="1" fontId="73" fillId="40" borderId="22" xfId="0" applyNumberFormat="1" applyFont="1" applyFill="1" applyBorder="1" applyAlignment="1">
      <alignment horizontal="center" vertical="center" wrapText="1"/>
    </xf>
    <xf numFmtId="14" fontId="0" fillId="0" borderId="0" xfId="0" applyNumberFormat="1"/>
    <xf numFmtId="0" fontId="14" fillId="36" borderId="3" xfId="0" applyFont="1" applyFill="1" applyBorder="1"/>
    <xf numFmtId="164" fontId="0" fillId="0" borderId="0" xfId="0" applyNumberFormat="1"/>
    <xf numFmtId="165" fontId="1" fillId="0" borderId="0" xfId="67"/>
    <xf numFmtId="168" fontId="1" fillId="0" borderId="0" xfId="67" applyNumberFormat="1"/>
    <xf numFmtId="14" fontId="24" fillId="21" borderId="7" xfId="0" applyNumberFormat="1" applyFont="1" applyFill="1" applyBorder="1" applyAlignment="1">
      <alignment horizontal="center" vertical="center"/>
    </xf>
    <xf numFmtId="165" fontId="0" fillId="0" borderId="0" xfId="0" applyNumberFormat="1"/>
    <xf numFmtId="168" fontId="2" fillId="4" borderId="1" xfId="0" applyNumberFormat="1" applyFont="1" applyFill="1" applyBorder="1" applyAlignment="1">
      <alignment horizontal="right"/>
    </xf>
    <xf numFmtId="0" fontId="25" fillId="0" borderId="0" xfId="0" applyFont="1"/>
    <xf numFmtId="0" fontId="25" fillId="0" borderId="3" xfId="0" applyFont="1" applyBorder="1"/>
    <xf numFmtId="170" fontId="25" fillId="0" borderId="0" xfId="0" applyNumberFormat="1" applyFont="1"/>
    <xf numFmtId="170" fontId="25" fillId="0" borderId="3" xfId="0" applyNumberFormat="1" applyFont="1" applyBorder="1"/>
    <xf numFmtId="170" fontId="25" fillId="0" borderId="3" xfId="0" applyNumberFormat="1" applyFont="1" applyBorder="1" applyAlignment="1">
      <alignment horizontal="left" vertical="center"/>
    </xf>
    <xf numFmtId="49" fontId="2" fillId="0" borderId="0" xfId="0" applyNumberFormat="1" applyFont="1"/>
    <xf numFmtId="0" fontId="2" fillId="0" borderId="0" xfId="0" applyFont="1"/>
    <xf numFmtId="0" fontId="74" fillId="41" borderId="23" xfId="92" applyFont="1" applyFill="1" applyBorder="1" applyAlignment="1">
      <alignment horizontal="left" vertical="center"/>
    </xf>
    <xf numFmtId="0" fontId="74" fillId="41" borderId="24" xfId="92"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70" fontId="12" fillId="0" borderId="0" xfId="67" applyNumberFormat="1" applyFont="1"/>
    <xf numFmtId="168" fontId="12" fillId="0" borderId="0" xfId="67" applyNumberFormat="1" applyFont="1"/>
    <xf numFmtId="170" fontId="12" fillId="0" borderId="0" xfId="67" applyNumberFormat="1" applyFont="1" applyAlignment="1">
      <alignment horizontal="center"/>
    </xf>
    <xf numFmtId="168" fontId="12" fillId="0" borderId="0" xfId="67" applyNumberFormat="1" applyFont="1" applyAlignment="1">
      <alignment horizontal="center"/>
    </xf>
    <xf numFmtId="171" fontId="12" fillId="0" borderId="0" xfId="72" applyNumberFormat="1" applyFont="1"/>
    <xf numFmtId="170" fontId="5" fillId="0" borderId="3" xfId="0" applyNumberFormat="1" applyFont="1" applyBorder="1"/>
    <xf numFmtId="171" fontId="27" fillId="0" borderId="0" xfId="72"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5" xfId="0" applyFont="1" applyFill="1" applyBorder="1" applyAlignment="1">
      <alignment horizontal="center" vertical="center"/>
    </xf>
    <xf numFmtId="0" fontId="75" fillId="0" borderId="3" xfId="0" applyFont="1" applyBorder="1"/>
    <xf numFmtId="168" fontId="1" fillId="21" borderId="7" xfId="67" applyNumberFormat="1" applyFill="1" applyBorder="1" applyAlignment="1">
      <alignment horizontal="center" vertical="center"/>
    </xf>
    <xf numFmtId="168" fontId="1" fillId="0" borderId="0" xfId="67" applyNumberFormat="1" applyBorder="1"/>
    <xf numFmtId="168" fontId="1" fillId="0" borderId="3" xfId="67" applyNumberFormat="1" applyBorder="1"/>
    <xf numFmtId="168" fontId="28" fillId="21" borderId="3" xfId="67" applyNumberFormat="1" applyFont="1" applyFill="1" applyBorder="1" applyAlignment="1">
      <alignment horizontal="center" vertical="center"/>
    </xf>
    <xf numFmtId="168" fontId="1" fillId="21" borderId="7" xfId="67" applyNumberFormat="1" applyFill="1" applyBorder="1" applyAlignment="1">
      <alignment horizontal="center" vertical="center" wrapText="1"/>
    </xf>
    <xf numFmtId="168" fontId="28" fillId="21" borderId="3" xfId="67" applyNumberFormat="1" applyFont="1" applyFill="1" applyBorder="1" applyAlignment="1">
      <alignment horizontal="center" vertical="center" wrapText="1"/>
    </xf>
    <xf numFmtId="0" fontId="25" fillId="0" borderId="9" xfId="0" applyFon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7" fillId="2" borderId="2" xfId="0" applyNumberFormat="1" applyFont="1" applyFill="1" applyBorder="1" applyAlignment="1" applyProtection="1">
      <alignment horizontal="center" vertical="center"/>
      <protection hidden="1"/>
    </xf>
    <xf numFmtId="49" fontId="27" fillId="6"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169" fontId="27"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69"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7" fillId="36" borderId="2" xfId="0" applyNumberFormat="1" applyFont="1" applyFill="1" applyBorder="1" applyAlignment="1" applyProtection="1">
      <alignment horizontal="center" vertical="center"/>
      <protection hidden="1"/>
    </xf>
    <xf numFmtId="49" fontId="27" fillId="36" borderId="2" xfId="0" applyNumberFormat="1" applyFont="1" applyFill="1" applyBorder="1" applyAlignment="1" applyProtection="1">
      <alignment horizontal="center" vertical="center"/>
      <protection hidden="1"/>
    </xf>
    <xf numFmtId="0" fontId="27"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68" fontId="12" fillId="0" borderId="0" xfId="67"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0" xfId="0" applyNumberFormat="1" applyFont="1" applyFill="1" applyBorder="1" applyAlignment="1" applyProtection="1">
      <alignment horizontal="center"/>
      <protection hidden="1"/>
    </xf>
    <xf numFmtId="0" fontId="4" fillId="36" borderId="10" xfId="0" applyFont="1" applyFill="1" applyBorder="1" applyAlignment="1" applyProtection="1">
      <alignment horizontal="center"/>
      <protection hidden="1"/>
    </xf>
    <xf numFmtId="49" fontId="4" fillId="36" borderId="10" xfId="0" applyNumberFormat="1" applyFont="1" applyFill="1" applyBorder="1" applyAlignment="1" applyProtection="1">
      <alignment horizontal="center"/>
      <protection hidden="1"/>
    </xf>
    <xf numFmtId="49" fontId="4" fillId="2" borderId="10" xfId="0" applyNumberFormat="1" applyFont="1" applyFill="1" applyBorder="1" applyAlignment="1" applyProtection="1">
      <alignment horizontal="center"/>
      <protection hidden="1"/>
    </xf>
    <xf numFmtId="14" fontId="4" fillId="2" borderId="10" xfId="0" applyNumberFormat="1" applyFont="1" applyFill="1" applyBorder="1" applyAlignment="1" applyProtection="1">
      <alignment horizontal="center"/>
      <protection hidden="1"/>
    </xf>
    <xf numFmtId="0" fontId="2" fillId="0" borderId="11" xfId="0" applyFont="1" applyBorder="1" applyAlignment="1">
      <alignment horizontal="right"/>
    </xf>
    <xf numFmtId="164" fontId="1" fillId="0" borderId="0" xfId="68"/>
    <xf numFmtId="0" fontId="10" fillId="36" borderId="0" xfId="0" applyFont="1" applyFill="1" applyAlignment="1">
      <alignment horizontal="center"/>
    </xf>
    <xf numFmtId="164" fontId="28" fillId="36" borderId="0" xfId="68" applyFont="1" applyFill="1"/>
    <xf numFmtId="0" fontId="2" fillId="36" borderId="0" xfId="0" applyFont="1" applyFill="1" applyAlignment="1">
      <alignment horizontal="right"/>
    </xf>
    <xf numFmtId="0" fontId="25" fillId="36" borderId="9" xfId="0" applyFont="1" applyFill="1" applyBorder="1" applyAlignment="1">
      <alignment horizontal="center" vertical="center"/>
    </xf>
    <xf numFmtId="1" fontId="0" fillId="0" borderId="0" xfId="0" applyNumberFormat="1"/>
    <xf numFmtId="168" fontId="76" fillId="0" borderId="3" xfId="67" applyNumberFormat="1" applyFont="1" applyBorder="1"/>
    <xf numFmtId="0" fontId="73" fillId="0" borderId="25" xfId="92" applyFont="1" applyBorder="1" applyAlignment="1">
      <alignment horizontal="left" vertical="center"/>
    </xf>
    <xf numFmtId="0" fontId="0" fillId="42" borderId="0" xfId="0" applyFill="1"/>
    <xf numFmtId="0" fontId="10" fillId="43" borderId="0" xfId="0" applyFont="1" applyFill="1"/>
    <xf numFmtId="49" fontId="4" fillId="2" borderId="10" xfId="0" applyNumberFormat="1" applyFont="1" applyFill="1" applyBorder="1" applyAlignment="1" applyProtection="1">
      <alignment horizontal="center" wrapText="1"/>
      <protection hidden="1"/>
    </xf>
    <xf numFmtId="14" fontId="4" fillId="36" borderId="10" xfId="0" applyNumberFormat="1" applyFont="1" applyFill="1" applyBorder="1" applyAlignment="1" applyProtection="1">
      <alignment horizontal="center" wrapText="1"/>
      <protection hidden="1"/>
    </xf>
    <xf numFmtId="49" fontId="4" fillId="36" borderId="10" xfId="0" applyNumberFormat="1" applyFont="1" applyFill="1" applyBorder="1" applyAlignment="1" applyProtection="1">
      <alignment horizontal="center" wrapText="1"/>
      <protection hidden="1"/>
    </xf>
    <xf numFmtId="0" fontId="4" fillId="36" borderId="10" xfId="0" applyFont="1" applyFill="1" applyBorder="1" applyAlignment="1" applyProtection="1">
      <alignment horizontal="center" wrapText="1"/>
      <protection hidden="1"/>
    </xf>
    <xf numFmtId="1" fontId="4" fillId="36" borderId="10" xfId="0" applyNumberFormat="1" applyFont="1" applyFill="1" applyBorder="1" applyAlignment="1" applyProtection="1">
      <alignment horizontal="center" wrapText="1"/>
      <protection hidden="1"/>
    </xf>
    <xf numFmtId="169" fontId="4" fillId="6" borderId="10" xfId="0" applyNumberFormat="1" applyFont="1" applyFill="1" applyBorder="1" applyAlignment="1" applyProtection="1">
      <alignment horizontal="center" wrapText="1"/>
      <protection hidden="1"/>
    </xf>
    <xf numFmtId="0" fontId="0" fillId="0" borderId="0" xfId="0" applyAlignment="1">
      <alignment wrapText="1"/>
    </xf>
    <xf numFmtId="170" fontId="0" fillId="0" borderId="3" xfId="0" applyNumberFormat="1" applyBorder="1"/>
    <xf numFmtId="49" fontId="25" fillId="0" borderId="11" xfId="0" applyNumberFormat="1" applyFont="1" applyBorder="1" applyAlignment="1">
      <alignment horizontal="center" vertical="center"/>
    </xf>
    <xf numFmtId="14" fontId="25" fillId="0" borderId="11" xfId="0" applyNumberFormat="1" applyFont="1" applyBorder="1" applyAlignment="1">
      <alignment horizontal="center" vertical="center"/>
    </xf>
    <xf numFmtId="49" fontId="25" fillId="0" borderId="11" xfId="0" applyNumberFormat="1" applyFont="1" applyBorder="1" applyAlignment="1">
      <alignment horizontal="left" vertical="center"/>
    </xf>
    <xf numFmtId="14" fontId="25" fillId="0" borderId="11" xfId="0" applyNumberFormat="1" applyFont="1" applyBorder="1" applyAlignment="1">
      <alignment horizontal="left" vertical="center"/>
    </xf>
    <xf numFmtId="0" fontId="25" fillId="0" borderId="11" xfId="0" applyFont="1" applyBorder="1" applyAlignment="1">
      <alignment horizontal="left" vertical="center"/>
    </xf>
    <xf numFmtId="0" fontId="25" fillId="0" borderId="11" xfId="0" applyFont="1" applyBorder="1" applyAlignment="1">
      <alignment horizontal="right" vertical="center"/>
    </xf>
    <xf numFmtId="169" fontId="25" fillId="4" borderId="11" xfId="0" applyNumberFormat="1" applyFont="1" applyFill="1" applyBorder="1" applyAlignment="1">
      <alignment horizontal="right" vertical="center"/>
    </xf>
    <xf numFmtId="0" fontId="25" fillId="4" borderId="11" xfId="0" applyFont="1" applyFill="1" applyBorder="1" applyAlignment="1">
      <alignment horizontal="right" vertical="center"/>
    </xf>
    <xf numFmtId="49" fontId="25" fillId="0" borderId="11" xfId="0" applyNumberFormat="1" applyFont="1" applyBorder="1" applyAlignment="1">
      <alignment horizontal="right" vertical="center"/>
    </xf>
    <xf numFmtId="49" fontId="3" fillId="0" borderId="11" xfId="0" applyNumberFormat="1" applyFont="1" applyBorder="1" applyAlignment="1">
      <alignment horizontal="right"/>
    </xf>
    <xf numFmtId="0" fontId="30" fillId="0" borderId="0" xfId="0" applyFont="1"/>
    <xf numFmtId="0" fontId="15" fillId="0" borderId="0" xfId="92" applyFont="1" applyAlignment="1">
      <alignment horizontal="left" vertical="center"/>
    </xf>
    <xf numFmtId="0" fontId="70" fillId="0" borderId="3" xfId="0" applyFont="1" applyBorder="1" applyAlignment="1">
      <alignment horizontal="left"/>
    </xf>
    <xf numFmtId="164" fontId="14" fillId="0" borderId="12" xfId="68" applyFont="1" applyBorder="1"/>
    <xf numFmtId="0" fontId="70" fillId="0" borderId="12" xfId="0" applyFont="1" applyBorder="1" applyAlignment="1">
      <alignment horizontal="left"/>
    </xf>
    <xf numFmtId="0" fontId="73" fillId="0" borderId="23" xfId="0" applyFont="1" applyBorder="1" applyAlignment="1">
      <alignment horizontal="left" vertical="center"/>
    </xf>
    <xf numFmtId="1" fontId="73" fillId="0" borderId="23" xfId="0" applyNumberFormat="1" applyFont="1" applyBorder="1" applyAlignment="1">
      <alignment horizontal="right" vertical="center"/>
    </xf>
    <xf numFmtId="0" fontId="15" fillId="0" borderId="23" xfId="0" applyFont="1" applyBorder="1" applyAlignment="1">
      <alignment horizontal="left" vertical="center"/>
    </xf>
    <xf numFmtId="0" fontId="31" fillId="0" borderId="0" xfId="0" applyFont="1"/>
    <xf numFmtId="0" fontId="73" fillId="42" borderId="23" xfId="0" applyFont="1" applyFill="1" applyBorder="1" applyAlignment="1">
      <alignment horizontal="left" vertical="center"/>
    </xf>
    <xf numFmtId="0" fontId="77" fillId="0" borderId="0" xfId="0" applyFont="1"/>
    <xf numFmtId="0" fontId="73" fillId="42" borderId="24" xfId="92" applyFont="1" applyFill="1" applyBorder="1" applyAlignment="1">
      <alignment horizontal="left" vertical="center"/>
    </xf>
    <xf numFmtId="0" fontId="15" fillId="42" borderId="23" xfId="0" applyFont="1" applyFill="1" applyBorder="1" applyAlignment="1">
      <alignment horizontal="left" vertical="center"/>
    </xf>
    <xf numFmtId="0" fontId="2" fillId="42" borderId="1" xfId="0" applyFont="1" applyFill="1" applyBorder="1" applyAlignment="1">
      <alignment horizontal="left"/>
    </xf>
    <xf numFmtId="14" fontId="2" fillId="0" borderId="11" xfId="0" applyNumberFormat="1" applyFont="1" applyBorder="1" applyAlignment="1">
      <alignment horizontal="center"/>
    </xf>
    <xf numFmtId="0" fontId="2" fillId="0" borderId="11" xfId="0" applyFont="1" applyBorder="1" applyAlignment="1">
      <alignment horizontal="left"/>
    </xf>
    <xf numFmtId="49" fontId="2" fillId="0" borderId="11" xfId="0" applyNumberFormat="1" applyFont="1" applyBorder="1" applyAlignment="1">
      <alignment horizontal="center"/>
    </xf>
    <xf numFmtId="49" fontId="2" fillId="0" borderId="11" xfId="0" applyNumberFormat="1" applyFont="1" applyBorder="1" applyAlignment="1">
      <alignment horizontal="left"/>
    </xf>
    <xf numFmtId="168" fontId="12" fillId="0" borderId="11" xfId="67" applyNumberFormat="1" applyFont="1" applyFill="1" applyBorder="1" applyAlignment="1">
      <alignment horizontal="right"/>
    </xf>
    <xf numFmtId="168" fontId="2" fillId="4" borderId="11" xfId="0" applyNumberFormat="1" applyFont="1" applyFill="1" applyBorder="1" applyAlignment="1">
      <alignment horizontal="right"/>
    </xf>
    <xf numFmtId="49" fontId="2" fillId="0" borderId="11" xfId="0" applyNumberFormat="1" applyFont="1" applyBorder="1" applyAlignment="1">
      <alignment horizontal="right"/>
    </xf>
    <xf numFmtId="0" fontId="3" fillId="0" borderId="11" xfId="0" applyFont="1" applyBorder="1" applyAlignment="1">
      <alignment horizontal="right"/>
    </xf>
    <xf numFmtId="14" fontId="2" fillId="42" borderId="11" xfId="0" applyNumberFormat="1" applyFont="1" applyFill="1" applyBorder="1" applyAlignment="1">
      <alignment horizontal="center"/>
    </xf>
    <xf numFmtId="0" fontId="2" fillId="42" borderId="11" xfId="0" applyFont="1" applyFill="1" applyBorder="1" applyAlignment="1">
      <alignment horizontal="left"/>
    </xf>
    <xf numFmtId="168" fontId="28" fillId="0" borderId="0" xfId="67" applyNumberFormat="1" applyFont="1"/>
    <xf numFmtId="170" fontId="12" fillId="0" borderId="3" xfId="0" applyNumberFormat="1" applyFont="1" applyBorder="1" applyAlignment="1">
      <alignment horizontal="left" vertical="center"/>
    </xf>
    <xf numFmtId="0" fontId="26" fillId="0" borderId="3" xfId="0" applyFont="1" applyBorder="1"/>
    <xf numFmtId="170" fontId="78" fillId="0" borderId="3" xfId="0" applyNumberFormat="1" applyFont="1" applyBorder="1" applyAlignment="1">
      <alignment horizontal="left" vertical="center"/>
    </xf>
    <xf numFmtId="168" fontId="12" fillId="36" borderId="0" xfId="67" applyNumberFormat="1" applyFont="1" applyFill="1"/>
    <xf numFmtId="0" fontId="75" fillId="0" borderId="26" xfId="0" applyFont="1" applyBorder="1"/>
    <xf numFmtId="0" fontId="75" fillId="0" borderId="4" xfId="0" applyFont="1" applyBorder="1"/>
    <xf numFmtId="170" fontId="25" fillId="0" borderId="3" xfId="0" applyNumberFormat="1" applyFont="1" applyBorder="1" applyAlignment="1">
      <alignment horizontal="center" wrapText="1"/>
    </xf>
    <xf numFmtId="0" fontId="25" fillId="0" borderId="3" xfId="0" applyFont="1" applyBorder="1" applyAlignment="1">
      <alignment horizontal="center" vertical="center" wrapText="1"/>
    </xf>
    <xf numFmtId="0" fontId="79" fillId="0" borderId="0" xfId="0" applyFont="1" applyAlignment="1">
      <alignment vertical="center" wrapText="1"/>
    </xf>
    <xf numFmtId="0" fontId="25" fillId="0" borderId="3" xfId="0" applyFont="1" applyBorder="1" applyAlignment="1">
      <alignment wrapText="1"/>
    </xf>
    <xf numFmtId="0" fontId="2" fillId="36" borderId="11" xfId="0" applyFont="1" applyFill="1" applyBorder="1" applyAlignment="1">
      <alignment horizontal="left"/>
    </xf>
    <xf numFmtId="0" fontId="34" fillId="0" borderId="1" xfId="0" applyFont="1" applyBorder="1" applyAlignment="1">
      <alignment horizontal="right"/>
    </xf>
    <xf numFmtId="168" fontId="35" fillId="0" borderId="1" xfId="72" applyNumberFormat="1" applyFont="1" applyFill="1" applyBorder="1" applyAlignment="1">
      <alignment horizontal="right"/>
    </xf>
    <xf numFmtId="168" fontId="34" fillId="4" borderId="1" xfId="0" applyNumberFormat="1" applyFont="1" applyFill="1" applyBorder="1" applyAlignment="1">
      <alignment horizontal="right"/>
    </xf>
    <xf numFmtId="49" fontId="34" fillId="0" borderId="1" xfId="0" applyNumberFormat="1" applyFont="1" applyBorder="1" applyAlignment="1">
      <alignment horizontal="right"/>
    </xf>
    <xf numFmtId="0" fontId="36" fillId="0" borderId="1" xfId="0" applyFont="1" applyBorder="1" applyAlignment="1">
      <alignment horizontal="right"/>
    </xf>
    <xf numFmtId="14" fontId="34" fillId="42" borderId="1" xfId="0" applyNumberFormat="1" applyFont="1" applyFill="1" applyBorder="1" applyAlignment="1">
      <alignment horizontal="center"/>
    </xf>
    <xf numFmtId="0" fontId="34" fillId="42" borderId="1" xfId="0" applyFont="1" applyFill="1" applyBorder="1" applyAlignment="1">
      <alignment horizontal="left"/>
    </xf>
    <xf numFmtId="49" fontId="34" fillId="0" borderId="1" xfId="0" applyNumberFormat="1" applyFont="1" applyBorder="1" applyAlignment="1">
      <alignment horizontal="center"/>
    </xf>
    <xf numFmtId="14" fontId="34" fillId="0" borderId="1" xfId="0" applyNumberFormat="1" applyFont="1" applyBorder="1" applyAlignment="1">
      <alignment horizontal="center"/>
    </xf>
    <xf numFmtId="49" fontId="34" fillId="0" borderId="1" xfId="0" applyNumberFormat="1" applyFont="1" applyBorder="1" applyAlignment="1">
      <alignment horizontal="left"/>
    </xf>
    <xf numFmtId="49" fontId="34" fillId="42" borderId="1" xfId="92" applyNumberFormat="1" applyFont="1" applyFill="1" applyBorder="1" applyAlignment="1">
      <alignment horizontal="left"/>
    </xf>
    <xf numFmtId="0" fontId="34" fillId="0" borderId="1" xfId="0" applyFont="1" applyBorder="1" applyAlignment="1">
      <alignment horizontal="left"/>
    </xf>
    <xf numFmtId="0" fontId="34" fillId="0" borderId="1" xfId="92" applyFont="1" applyBorder="1" applyAlignment="1">
      <alignment horizontal="left"/>
    </xf>
    <xf numFmtId="14" fontId="34" fillId="42" borderId="11" xfId="0" applyNumberFormat="1" applyFont="1" applyFill="1" applyBorder="1" applyAlignment="1">
      <alignment horizontal="center"/>
    </xf>
    <xf numFmtId="0" fontId="34" fillId="42" borderId="11" xfId="0" applyFont="1" applyFill="1" applyBorder="1" applyAlignment="1">
      <alignment horizontal="left"/>
    </xf>
    <xf numFmtId="49" fontId="34" fillId="0" borderId="11" xfId="0" applyNumberFormat="1" applyFont="1" applyBorder="1" applyAlignment="1">
      <alignment horizontal="center"/>
    </xf>
    <xf numFmtId="14" fontId="34" fillId="0" borderId="11" xfId="0" applyNumberFormat="1" applyFont="1" applyBorder="1" applyAlignment="1">
      <alignment horizontal="center"/>
    </xf>
    <xf numFmtId="49" fontId="34" fillId="0" borderId="11" xfId="0" applyNumberFormat="1" applyFont="1" applyBorder="1" applyAlignment="1">
      <alignment horizontal="left"/>
    </xf>
    <xf numFmtId="0" fontId="34" fillId="0" borderId="11" xfId="92" applyFont="1" applyBorder="1" applyAlignment="1">
      <alignment horizontal="left"/>
    </xf>
    <xf numFmtId="0" fontId="34" fillId="0" borderId="11" xfId="0" applyFont="1" applyBorder="1" applyAlignment="1">
      <alignment horizontal="left"/>
    </xf>
    <xf numFmtId="0" fontId="34" fillId="0" borderId="11" xfId="0" applyFont="1" applyBorder="1" applyAlignment="1">
      <alignment horizontal="right"/>
    </xf>
    <xf numFmtId="168" fontId="35" fillId="0" borderId="11" xfId="72" applyNumberFormat="1" applyFont="1" applyFill="1" applyBorder="1" applyAlignment="1">
      <alignment horizontal="right"/>
    </xf>
    <xf numFmtId="168" fontId="34" fillId="4" borderId="11" xfId="0" applyNumberFormat="1" applyFont="1" applyFill="1" applyBorder="1" applyAlignment="1">
      <alignment horizontal="right"/>
    </xf>
    <xf numFmtId="49" fontId="34" fillId="0" borderId="11" xfId="0" applyNumberFormat="1" applyFont="1" applyBorder="1" applyAlignment="1">
      <alignment horizontal="right"/>
    </xf>
    <xf numFmtId="0" fontId="36" fillId="0" borderId="11" xfId="0" applyFont="1" applyBorder="1" applyAlignment="1">
      <alignment horizontal="right"/>
    </xf>
    <xf numFmtId="49" fontId="36" fillId="0" borderId="0" xfId="0" applyNumberFormat="1" applyFont="1" applyAlignment="1">
      <alignment horizontal="center" vertical="center"/>
    </xf>
    <xf numFmtId="49" fontId="34" fillId="0" borderId="1" xfId="0" applyNumberFormat="1" applyFont="1" applyBorder="1" applyAlignment="1">
      <alignment horizontal="center" vertical="center"/>
    </xf>
    <xf numFmtId="49" fontId="34" fillId="0" borderId="1" xfId="0" applyNumberFormat="1" applyFont="1" applyBorder="1" applyAlignment="1">
      <alignment horizontal="left" vertical="center"/>
    </xf>
    <xf numFmtId="49" fontId="34" fillId="0" borderId="11" xfId="0" applyNumberFormat="1" applyFont="1" applyBorder="1" applyAlignment="1">
      <alignment horizontal="left" vertical="center"/>
    </xf>
    <xf numFmtId="0" fontId="34" fillId="0" borderId="1" xfId="0" applyFont="1" applyBorder="1" applyAlignment="1">
      <alignment horizontal="right" vertical="center"/>
    </xf>
    <xf numFmtId="169" fontId="34" fillId="4" borderId="1" xfId="0" applyNumberFormat="1" applyFont="1" applyFill="1" applyBorder="1" applyAlignment="1">
      <alignment horizontal="right" vertical="center"/>
    </xf>
    <xf numFmtId="0" fontId="34" fillId="4" borderId="1" xfId="0" applyFont="1" applyFill="1" applyBorder="1" applyAlignment="1">
      <alignment horizontal="right" vertical="center"/>
    </xf>
    <xf numFmtId="49" fontId="34" fillId="0" borderId="1" xfId="0" applyNumberFormat="1" applyFont="1" applyBorder="1" applyAlignment="1">
      <alignment horizontal="right" vertical="center"/>
    </xf>
    <xf numFmtId="49" fontId="36" fillId="0" borderId="1" xfId="0" applyNumberFormat="1" applyFont="1" applyBorder="1" applyAlignment="1">
      <alignment horizontal="right"/>
    </xf>
    <xf numFmtId="49" fontId="34" fillId="0" borderId="11" xfId="0" applyNumberFormat="1" applyFont="1" applyBorder="1" applyAlignment="1">
      <alignment horizontal="center" vertical="center"/>
    </xf>
    <xf numFmtId="0" fontId="34" fillId="0" borderId="11" xfId="0" applyFont="1" applyBorder="1" applyAlignment="1">
      <alignment horizontal="right" vertical="center"/>
    </xf>
    <xf numFmtId="169" fontId="34" fillId="4" borderId="11" xfId="0" applyNumberFormat="1" applyFont="1" applyFill="1" applyBorder="1" applyAlignment="1">
      <alignment horizontal="right" vertical="center"/>
    </xf>
    <xf numFmtId="0" fontId="34" fillId="4" borderId="11" xfId="0" applyFont="1" applyFill="1" applyBorder="1" applyAlignment="1">
      <alignment horizontal="right" vertical="center"/>
    </xf>
    <xf numFmtId="49" fontId="34" fillId="0" borderId="11" xfId="0" applyNumberFormat="1" applyFont="1" applyBorder="1" applyAlignment="1">
      <alignment horizontal="right" vertical="center"/>
    </xf>
    <xf numFmtId="49" fontId="36" fillId="0" borderId="11" xfId="0" applyNumberFormat="1" applyFont="1" applyBorder="1" applyAlignment="1">
      <alignment horizontal="right"/>
    </xf>
    <xf numFmtId="14" fontId="2" fillId="42" borderId="1" xfId="0" applyNumberFormat="1" applyFont="1" applyFill="1" applyBorder="1" applyAlignment="1">
      <alignment horizontal="center"/>
    </xf>
    <xf numFmtId="0" fontId="2" fillId="0" borderId="1" xfId="0" applyFont="1" applyBorder="1" applyAlignment="1">
      <alignment horizontal="center" vertical="center"/>
    </xf>
    <xf numFmtId="0" fontId="2" fillId="0" borderId="1" xfId="92" applyFont="1" applyBorder="1" applyAlignment="1">
      <alignment horizontal="left"/>
    </xf>
    <xf numFmtId="14" fontId="2" fillId="36" borderId="11" xfId="0" applyNumberFormat="1" applyFont="1" applyFill="1" applyBorder="1" applyAlignment="1">
      <alignment horizontal="center"/>
    </xf>
    <xf numFmtId="0" fontId="0" fillId="0" borderId="3" xfId="0" applyBorder="1"/>
    <xf numFmtId="0" fontId="0" fillId="42" borderId="3" xfId="0" applyFill="1" applyBorder="1"/>
    <xf numFmtId="0" fontId="0" fillId="0" borderId="12" xfId="0" applyBorder="1"/>
    <xf numFmtId="0" fontId="0" fillId="42" borderId="12" xfId="0" applyFill="1" applyBorder="1"/>
    <xf numFmtId="14" fontId="0" fillId="42" borderId="0" xfId="0" applyNumberFormat="1" applyFill="1"/>
    <xf numFmtId="0" fontId="25" fillId="0" borderId="1" xfId="0" applyFont="1" applyBorder="1" applyAlignment="1">
      <alignment horizontal="right"/>
    </xf>
    <xf numFmtId="168" fontId="12" fillId="0" borderId="1" xfId="72" applyNumberFormat="1" applyFont="1" applyFill="1" applyBorder="1" applyAlignment="1">
      <alignment horizontal="right"/>
    </xf>
    <xf numFmtId="168" fontId="25" fillId="4" borderId="1" xfId="0" applyNumberFormat="1" applyFont="1" applyFill="1" applyBorder="1" applyAlignment="1">
      <alignment horizontal="right"/>
    </xf>
    <xf numFmtId="49" fontId="25" fillId="0" borderId="1" xfId="0" applyNumberFormat="1" applyFont="1" applyBorder="1" applyAlignment="1">
      <alignment horizontal="right"/>
    </xf>
    <xf numFmtId="0" fontId="25" fillId="0" borderId="11" xfId="0" applyFont="1" applyBorder="1" applyAlignment="1">
      <alignment horizontal="right"/>
    </xf>
    <xf numFmtId="168" fontId="12" fillId="0" borderId="11" xfId="72" applyNumberFormat="1" applyFont="1" applyFill="1" applyBorder="1" applyAlignment="1">
      <alignment horizontal="right"/>
    </xf>
    <xf numFmtId="168" fontId="25" fillId="4" borderId="11" xfId="0" applyNumberFormat="1" applyFont="1" applyFill="1" applyBorder="1" applyAlignment="1">
      <alignment horizontal="right"/>
    </xf>
    <xf numFmtId="49" fontId="25" fillId="0" borderId="11" xfId="0" applyNumberFormat="1" applyFont="1" applyBorder="1" applyAlignment="1">
      <alignment horizontal="right"/>
    </xf>
    <xf numFmtId="0" fontId="80" fillId="42" borderId="0" xfId="0" applyFont="1" applyFill="1"/>
    <xf numFmtId="14" fontId="25" fillId="42" borderId="11" xfId="0" applyNumberFormat="1" applyFont="1" applyFill="1" applyBorder="1" applyAlignment="1">
      <alignment horizontal="center" vertical="center"/>
    </xf>
    <xf numFmtId="0" fontId="0" fillId="0" borderId="11" xfId="0" applyBorder="1" applyAlignment="1">
      <alignment horizontal="left" vertical="center"/>
    </xf>
    <xf numFmtId="0" fontId="2" fillId="42" borderId="11" xfId="0" applyFont="1" applyFill="1" applyBorder="1" applyAlignment="1">
      <alignment horizontal="right"/>
    </xf>
    <xf numFmtId="0" fontId="79" fillId="0" borderId="0" xfId="0" applyFont="1" applyAlignment="1">
      <alignment horizontal="right" vertical="center" wrapText="1"/>
    </xf>
    <xf numFmtId="0" fontId="34" fillId="42" borderId="1" xfId="0" applyFont="1" applyFill="1" applyBorder="1" applyAlignment="1">
      <alignment horizontal="right"/>
    </xf>
    <xf numFmtId="14" fontId="25" fillId="42" borderId="1" xfId="0" applyNumberFormat="1" applyFont="1" applyFill="1" applyBorder="1" applyAlignment="1">
      <alignment horizontal="center"/>
    </xf>
    <xf numFmtId="0" fontId="25" fillId="42" borderId="1" xfId="0" applyFont="1" applyFill="1" applyBorder="1" applyAlignment="1">
      <alignment horizontal="left"/>
    </xf>
    <xf numFmtId="49" fontId="25" fillId="0" borderId="1" xfId="0" applyNumberFormat="1" applyFont="1" applyBorder="1" applyAlignment="1">
      <alignment horizontal="center"/>
    </xf>
    <xf numFmtId="14" fontId="25" fillId="0" borderId="1" xfId="0" applyNumberFormat="1" applyFont="1" applyBorder="1" applyAlignment="1">
      <alignment horizontal="center"/>
    </xf>
    <xf numFmtId="49" fontId="25" fillId="0" borderId="1" xfId="0" applyNumberFormat="1" applyFont="1" applyBorder="1" applyAlignment="1">
      <alignment horizontal="left"/>
    </xf>
    <xf numFmtId="0" fontId="25" fillId="0" borderId="1" xfId="92" applyFont="1" applyBorder="1" applyAlignment="1">
      <alignment horizontal="left"/>
    </xf>
    <xf numFmtId="0" fontId="25" fillId="0" borderId="1" xfId="0" applyFont="1" applyBorder="1" applyAlignment="1">
      <alignment horizontal="left"/>
    </xf>
    <xf numFmtId="0" fontId="25" fillId="42" borderId="1" xfId="92" applyFont="1" applyFill="1" applyBorder="1" applyAlignment="1">
      <alignment horizontal="left"/>
    </xf>
    <xf numFmtId="14" fontId="25" fillId="42" borderId="11" xfId="0" applyNumberFormat="1" applyFont="1" applyFill="1" applyBorder="1" applyAlignment="1">
      <alignment horizontal="center"/>
    </xf>
    <xf numFmtId="0" fontId="25" fillId="42" borderId="11" xfId="0" applyFont="1" applyFill="1" applyBorder="1" applyAlignment="1">
      <alignment horizontal="left"/>
    </xf>
    <xf numFmtId="49" fontId="25" fillId="0" borderId="11" xfId="0" applyNumberFormat="1" applyFont="1" applyBorder="1" applyAlignment="1">
      <alignment horizontal="center"/>
    </xf>
    <xf numFmtId="14" fontId="25" fillId="0" borderId="11" xfId="0" applyNumberFormat="1" applyFont="1" applyBorder="1" applyAlignment="1">
      <alignment horizontal="center"/>
    </xf>
    <xf numFmtId="49" fontId="25" fillId="0" borderId="11" xfId="0" applyNumberFormat="1" applyFont="1" applyBorder="1" applyAlignment="1">
      <alignment horizontal="left"/>
    </xf>
    <xf numFmtId="0" fontId="25" fillId="0" borderId="11" xfId="92" applyFont="1" applyBorder="1" applyAlignment="1">
      <alignment horizontal="left"/>
    </xf>
    <xf numFmtId="0" fontId="25" fillId="0" borderId="11" xfId="0" applyFont="1" applyBorder="1" applyAlignment="1">
      <alignment horizontal="left"/>
    </xf>
    <xf numFmtId="0" fontId="0" fillId="0" borderId="0" xfId="0" pivotButton="1"/>
    <xf numFmtId="38" fontId="0" fillId="0" borderId="0" xfId="0" applyNumberFormat="1"/>
    <xf numFmtId="0" fontId="10" fillId="44" borderId="0" xfId="0" applyFont="1" applyFill="1"/>
    <xf numFmtId="38" fontId="10" fillId="44" borderId="0" xfId="0" applyNumberFormat="1" applyFont="1" applyFill="1"/>
    <xf numFmtId="0" fontId="25" fillId="36" borderId="1" xfId="0" applyFont="1" applyFill="1" applyBorder="1" applyAlignment="1">
      <alignment horizontal="left"/>
    </xf>
    <xf numFmtId="168" fontId="12" fillId="0" borderId="1" xfId="70" applyNumberFormat="1" applyFont="1" applyFill="1" applyBorder="1" applyAlignment="1">
      <alignment horizontal="right"/>
    </xf>
    <xf numFmtId="168" fontId="12" fillId="0" borderId="11" xfId="70" applyNumberFormat="1" applyFont="1" applyFill="1" applyBorder="1" applyAlignment="1">
      <alignment horizontal="right"/>
    </xf>
    <xf numFmtId="14" fontId="0" fillId="36" borderId="0" xfId="0" applyNumberFormat="1" applyFill="1"/>
    <xf numFmtId="14" fontId="25" fillId="36" borderId="11" xfId="0" applyNumberFormat="1" applyFont="1" applyFill="1" applyBorder="1" applyAlignment="1">
      <alignment horizontal="center" vertical="center"/>
    </xf>
    <xf numFmtId="0" fontId="25" fillId="0" borderId="27" xfId="0" applyFont="1" applyBorder="1" applyAlignment="1">
      <alignment horizontal="left" vertical="center"/>
    </xf>
    <xf numFmtId="14" fontId="37" fillId="0" borderId="1" xfId="0" applyNumberFormat="1" applyFont="1" applyBorder="1" applyAlignment="1">
      <alignment horizontal="center"/>
    </xf>
    <xf numFmtId="0" fontId="37" fillId="0" borderId="1" xfId="0" applyFont="1" applyBorder="1" applyAlignment="1">
      <alignment horizontal="left"/>
    </xf>
    <xf numFmtId="49" fontId="37" fillId="0" borderId="1" xfId="0" applyNumberFormat="1" applyFont="1" applyBorder="1" applyAlignment="1">
      <alignment horizontal="center"/>
    </xf>
    <xf numFmtId="49" fontId="37" fillId="0" borderId="1" xfId="0" applyNumberFormat="1" applyFont="1" applyBorder="1" applyAlignment="1">
      <alignment horizontal="left"/>
    </xf>
    <xf numFmtId="0" fontId="37" fillId="0" borderId="1" xfId="0" applyFont="1" applyBorder="1" applyAlignment="1">
      <alignment horizontal="right"/>
    </xf>
    <xf numFmtId="168" fontId="38" fillId="0" borderId="1" xfId="70" applyNumberFormat="1" applyFont="1" applyFill="1" applyBorder="1" applyAlignment="1">
      <alignment horizontal="right"/>
    </xf>
    <xf numFmtId="168" fontId="37" fillId="4" borderId="1" xfId="0" applyNumberFormat="1" applyFont="1" applyFill="1" applyBorder="1" applyAlignment="1">
      <alignment horizontal="right"/>
    </xf>
    <xf numFmtId="49" fontId="37" fillId="0" borderId="1" xfId="0" applyNumberFormat="1" applyFont="1" applyBorder="1" applyAlignment="1">
      <alignment horizontal="right"/>
    </xf>
    <xf numFmtId="0" fontId="39" fillId="0" borderId="1" xfId="0" applyFont="1" applyBorder="1" applyAlignment="1">
      <alignment horizontal="right"/>
    </xf>
    <xf numFmtId="14" fontId="37" fillId="0" borderId="11" xfId="0" applyNumberFormat="1" applyFont="1" applyBorder="1" applyAlignment="1">
      <alignment horizontal="center"/>
    </xf>
    <xf numFmtId="0" fontId="37" fillId="0" borderId="11" xfId="0" applyFont="1" applyBorder="1" applyAlignment="1">
      <alignment horizontal="left"/>
    </xf>
    <xf numFmtId="49" fontId="37" fillId="0" borderId="11" xfId="0" applyNumberFormat="1" applyFont="1" applyBorder="1" applyAlignment="1">
      <alignment horizontal="center"/>
    </xf>
    <xf numFmtId="49" fontId="37" fillId="0" borderId="11" xfId="0" applyNumberFormat="1" applyFont="1" applyBorder="1" applyAlignment="1">
      <alignment horizontal="left"/>
    </xf>
    <xf numFmtId="0" fontId="37" fillId="0" borderId="11" xfId="0" applyFont="1" applyBorder="1" applyAlignment="1">
      <alignment horizontal="right"/>
    </xf>
    <xf numFmtId="168" fontId="38" fillId="0" borderId="11" xfId="70" applyNumberFormat="1" applyFont="1" applyFill="1" applyBorder="1" applyAlignment="1">
      <alignment horizontal="right"/>
    </xf>
    <xf numFmtId="168" fontId="37" fillId="4" borderId="11" xfId="0" applyNumberFormat="1" applyFont="1" applyFill="1" applyBorder="1" applyAlignment="1">
      <alignment horizontal="right"/>
    </xf>
    <xf numFmtId="49" fontId="37" fillId="0" borderId="11" xfId="0" applyNumberFormat="1" applyFont="1" applyBorder="1" applyAlignment="1">
      <alignment horizontal="right"/>
    </xf>
    <xf numFmtId="0" fontId="39" fillId="0" borderId="11" xfId="0" applyFont="1" applyBorder="1" applyAlignment="1">
      <alignment horizontal="right"/>
    </xf>
    <xf numFmtId="14" fontId="37" fillId="0" borderId="11" xfId="0" applyNumberFormat="1" applyFont="1" applyBorder="1" applyAlignment="1">
      <alignment horizontal="center" vertical="center"/>
    </xf>
    <xf numFmtId="49" fontId="37" fillId="0" borderId="11" xfId="0" applyNumberFormat="1" applyFont="1" applyBorder="1" applyAlignment="1">
      <alignment horizontal="left" vertical="center"/>
    </xf>
    <xf numFmtId="14" fontId="37" fillId="0" borderId="11" xfId="0" applyNumberFormat="1" applyFont="1" applyBorder="1" applyAlignment="1">
      <alignment horizontal="left" vertical="center"/>
    </xf>
    <xf numFmtId="0" fontId="37" fillId="0" borderId="11" xfId="0" applyFont="1" applyBorder="1" applyAlignment="1">
      <alignment horizontal="left" vertical="center"/>
    </xf>
    <xf numFmtId="0" fontId="37" fillId="0" borderId="11" xfId="0" applyFont="1" applyBorder="1" applyAlignment="1">
      <alignment horizontal="right" vertical="center"/>
    </xf>
    <xf numFmtId="49" fontId="39" fillId="0" borderId="0" xfId="0" applyNumberFormat="1" applyFont="1" applyAlignment="1">
      <alignment horizontal="center" vertical="center"/>
    </xf>
    <xf numFmtId="49" fontId="37" fillId="0" borderId="11" xfId="0" applyNumberFormat="1" applyFont="1" applyBorder="1" applyAlignment="1">
      <alignment horizontal="center" vertical="center"/>
    </xf>
    <xf numFmtId="169" fontId="37" fillId="4" borderId="11" xfId="0" applyNumberFormat="1" applyFont="1" applyFill="1" applyBorder="1" applyAlignment="1">
      <alignment horizontal="right" vertical="center"/>
    </xf>
    <xf numFmtId="0" fontId="37" fillId="4" borderId="11" xfId="0" applyFont="1" applyFill="1" applyBorder="1" applyAlignment="1">
      <alignment horizontal="right" vertical="center"/>
    </xf>
    <xf numFmtId="49" fontId="37" fillId="0" borderId="11" xfId="0" applyNumberFormat="1" applyFont="1" applyBorder="1" applyAlignment="1">
      <alignment horizontal="right" vertical="center"/>
    </xf>
    <xf numFmtId="49" fontId="39" fillId="0" borderId="11" xfId="0" applyNumberFormat="1" applyFont="1" applyBorder="1" applyAlignment="1">
      <alignment horizontal="right"/>
    </xf>
    <xf numFmtId="0" fontId="37" fillId="42" borderId="1" xfId="0" applyFont="1" applyFill="1" applyBorder="1" applyAlignment="1">
      <alignment horizontal="left"/>
    </xf>
    <xf numFmtId="14" fontId="25" fillId="36" borderId="1" xfId="0" applyNumberFormat="1" applyFont="1" applyFill="1" applyBorder="1" applyAlignment="1">
      <alignment horizontal="center"/>
    </xf>
    <xf numFmtId="0" fontId="37" fillId="0" borderId="1" xfId="92" applyFont="1" applyBorder="1" applyAlignment="1">
      <alignment horizontal="left"/>
    </xf>
    <xf numFmtId="0" fontId="37" fillId="0" borderId="11" xfId="92" applyFont="1" applyBorder="1" applyAlignment="1">
      <alignment horizontal="left"/>
    </xf>
    <xf numFmtId="14" fontId="40" fillId="0" borderId="1" xfId="0" applyNumberFormat="1" applyFont="1" applyBorder="1" applyAlignment="1">
      <alignment horizontal="center"/>
    </xf>
    <xf numFmtId="0" fontId="40" fillId="0" borderId="1" xfId="0" applyFont="1" applyBorder="1" applyAlignment="1">
      <alignment horizontal="left"/>
    </xf>
    <xf numFmtId="49" fontId="40" fillId="0" borderId="1" xfId="0" applyNumberFormat="1" applyFont="1" applyBorder="1" applyAlignment="1">
      <alignment horizontal="center"/>
    </xf>
    <xf numFmtId="49" fontId="40" fillId="0" borderId="1" xfId="0" applyNumberFormat="1" applyFont="1" applyBorder="1" applyAlignment="1">
      <alignment horizontal="left"/>
    </xf>
    <xf numFmtId="0" fontId="81" fillId="0" borderId="23" xfId="92" applyFont="1" applyBorder="1" applyAlignment="1">
      <alignment horizontal="left" vertical="center"/>
    </xf>
    <xf numFmtId="0" fontId="40" fillId="0" borderId="1" xfId="0" applyFont="1" applyBorder="1" applyAlignment="1">
      <alignment horizontal="right"/>
    </xf>
    <xf numFmtId="168" fontId="41" fillId="0" borderId="1" xfId="70" applyNumberFormat="1" applyFont="1" applyFill="1" applyBorder="1" applyAlignment="1">
      <alignment horizontal="right"/>
    </xf>
    <xf numFmtId="168" fontId="40" fillId="4" borderId="1" xfId="0" applyNumberFormat="1" applyFont="1" applyFill="1" applyBorder="1" applyAlignment="1">
      <alignment horizontal="right"/>
    </xf>
    <xf numFmtId="49" fontId="40" fillId="0" borderId="1" xfId="0" applyNumberFormat="1" applyFont="1" applyBorder="1" applyAlignment="1">
      <alignment horizontal="right"/>
    </xf>
    <xf numFmtId="0" fontId="42" fillId="0" borderId="1" xfId="0" applyFont="1" applyBorder="1" applyAlignment="1">
      <alignment horizontal="right"/>
    </xf>
    <xf numFmtId="14" fontId="40" fillId="0" borderId="11" xfId="0" applyNumberFormat="1" applyFont="1" applyBorder="1" applyAlignment="1">
      <alignment horizontal="center"/>
    </xf>
    <xf numFmtId="0" fontId="40" fillId="0" borderId="11" xfId="0" applyFont="1" applyBorder="1" applyAlignment="1">
      <alignment horizontal="left"/>
    </xf>
    <xf numFmtId="49" fontId="40" fillId="0" borderId="11" xfId="0" applyNumberFormat="1" applyFont="1" applyBorder="1" applyAlignment="1">
      <alignment horizontal="center"/>
    </xf>
    <xf numFmtId="49" fontId="40" fillId="0" borderId="11" xfId="0" applyNumberFormat="1" applyFont="1" applyBorder="1" applyAlignment="1">
      <alignment horizontal="left"/>
    </xf>
    <xf numFmtId="0" fontId="81" fillId="0" borderId="24" xfId="92" applyFont="1" applyBorder="1" applyAlignment="1">
      <alignment horizontal="left" vertical="center"/>
    </xf>
    <xf numFmtId="0" fontId="40" fillId="0" borderId="11" xfId="0" applyFont="1" applyBorder="1" applyAlignment="1">
      <alignment horizontal="right"/>
    </xf>
    <xf numFmtId="168" fontId="41" fillId="0" borderId="11" xfId="70" applyNumberFormat="1" applyFont="1" applyFill="1" applyBorder="1" applyAlignment="1">
      <alignment horizontal="right"/>
    </xf>
    <xf numFmtId="168" fontId="40" fillId="4" borderId="11" xfId="0" applyNumberFormat="1" applyFont="1" applyFill="1" applyBorder="1" applyAlignment="1">
      <alignment horizontal="right"/>
    </xf>
    <xf numFmtId="49" fontId="40" fillId="0" borderId="11" xfId="0" applyNumberFormat="1" applyFont="1" applyBorder="1" applyAlignment="1">
      <alignment horizontal="right"/>
    </xf>
    <xf numFmtId="0" fontId="42" fillId="0" borderId="11" xfId="0" applyFont="1" applyBorder="1" applyAlignment="1">
      <alignment horizontal="right"/>
    </xf>
    <xf numFmtId="49" fontId="40" fillId="0" borderId="1" xfId="0" applyNumberFormat="1" applyFont="1" applyBorder="1" applyAlignment="1">
      <alignment horizontal="center" vertical="center"/>
    </xf>
    <xf numFmtId="14" fontId="40" fillId="0" borderId="11" xfId="0" applyNumberFormat="1" applyFont="1" applyBorder="1" applyAlignment="1">
      <alignment horizontal="center" vertical="center"/>
    </xf>
    <xf numFmtId="49" fontId="40" fillId="0" borderId="11" xfId="0" applyNumberFormat="1" applyFont="1" applyBorder="1" applyAlignment="1">
      <alignment horizontal="left" vertical="center"/>
    </xf>
    <xf numFmtId="14" fontId="40" fillId="0" borderId="11" xfId="0" applyNumberFormat="1" applyFont="1" applyBorder="1" applyAlignment="1">
      <alignment horizontal="left" vertical="center"/>
    </xf>
    <xf numFmtId="0" fontId="40" fillId="0" borderId="11" xfId="0" applyFont="1" applyBorder="1" applyAlignment="1">
      <alignment horizontal="left" vertical="center"/>
    </xf>
    <xf numFmtId="0" fontId="40" fillId="0" borderId="11" xfId="0" applyFont="1" applyBorder="1" applyAlignment="1">
      <alignment horizontal="right" vertical="center"/>
    </xf>
    <xf numFmtId="0" fontId="40" fillId="0" borderId="1" xfId="0" applyFont="1" applyBorder="1" applyAlignment="1">
      <alignment horizontal="right" vertical="center"/>
    </xf>
    <xf numFmtId="0" fontId="40" fillId="4" borderId="1" xfId="0" applyFont="1" applyFill="1" applyBorder="1" applyAlignment="1">
      <alignment horizontal="right" vertical="center"/>
    </xf>
    <xf numFmtId="49" fontId="40" fillId="0" borderId="1" xfId="0" applyNumberFormat="1" applyFont="1" applyBorder="1" applyAlignment="1">
      <alignment horizontal="right" vertical="center"/>
    </xf>
    <xf numFmtId="49" fontId="42" fillId="0" borderId="1" xfId="0" applyNumberFormat="1" applyFont="1" applyBorder="1" applyAlignment="1">
      <alignment horizontal="right"/>
    </xf>
    <xf numFmtId="49" fontId="42" fillId="0" borderId="0" xfId="0" applyNumberFormat="1" applyFont="1" applyAlignment="1">
      <alignment horizontal="center" vertical="center"/>
    </xf>
    <xf numFmtId="49" fontId="40" fillId="0" borderId="11" xfId="0" applyNumberFormat="1" applyFont="1" applyBorder="1" applyAlignment="1">
      <alignment horizontal="center" vertical="center"/>
    </xf>
    <xf numFmtId="169" fontId="40" fillId="4" borderId="11" xfId="0" applyNumberFormat="1" applyFont="1" applyFill="1" applyBorder="1" applyAlignment="1">
      <alignment horizontal="right" vertical="center"/>
    </xf>
    <xf numFmtId="0" fontId="40" fillId="4" borderId="11" xfId="0" applyFont="1" applyFill="1" applyBorder="1" applyAlignment="1">
      <alignment horizontal="right" vertical="center"/>
    </xf>
    <xf numFmtId="49" fontId="40" fillId="0" borderId="11" xfId="0" applyNumberFormat="1" applyFont="1" applyBorder="1" applyAlignment="1">
      <alignment horizontal="right" vertical="center"/>
    </xf>
    <xf numFmtId="49" fontId="42" fillId="0" borderId="11" xfId="0" applyNumberFormat="1" applyFont="1" applyBorder="1" applyAlignment="1">
      <alignment horizontal="right"/>
    </xf>
    <xf numFmtId="14" fontId="40" fillId="36" borderId="11" xfId="0" applyNumberFormat="1" applyFont="1" applyFill="1" applyBorder="1" applyAlignment="1">
      <alignment horizontal="center"/>
    </xf>
    <xf numFmtId="14" fontId="25" fillId="41" borderId="11" xfId="0" applyNumberFormat="1" applyFont="1" applyFill="1" applyBorder="1" applyAlignment="1">
      <alignment horizontal="center"/>
    </xf>
    <xf numFmtId="0" fontId="2" fillId="41" borderId="1" xfId="0" applyFont="1" applyFill="1" applyBorder="1" applyAlignment="1">
      <alignment horizontal="left"/>
    </xf>
    <xf numFmtId="0" fontId="2" fillId="41" borderId="11" xfId="0" applyFont="1" applyFill="1" applyBorder="1" applyAlignment="1">
      <alignment horizontal="left"/>
    </xf>
    <xf numFmtId="0" fontId="34" fillId="41" borderId="1" xfId="0" applyFont="1" applyFill="1" applyBorder="1" applyAlignment="1">
      <alignment horizontal="left"/>
    </xf>
    <xf numFmtId="0" fontId="25" fillId="41" borderId="1" xfId="0" applyFont="1" applyFill="1" applyBorder="1" applyAlignment="1">
      <alignment horizontal="left"/>
    </xf>
    <xf numFmtId="0" fontId="34" fillId="41" borderId="11" xfId="0" applyFont="1" applyFill="1" applyBorder="1" applyAlignment="1">
      <alignment horizontal="left"/>
    </xf>
    <xf numFmtId="0" fontId="25" fillId="41" borderId="11" xfId="0" applyFont="1" applyFill="1" applyBorder="1" applyAlignment="1">
      <alignment horizontal="left"/>
    </xf>
    <xf numFmtId="0" fontId="37" fillId="41" borderId="11" xfId="0" applyFont="1" applyFill="1" applyBorder="1" applyAlignment="1">
      <alignment horizontal="left"/>
    </xf>
    <xf numFmtId="0" fontId="37" fillId="41" borderId="1" xfId="0" applyFont="1" applyFill="1" applyBorder="1" applyAlignment="1">
      <alignment horizontal="left"/>
    </xf>
    <xf numFmtId="0" fontId="40" fillId="41" borderId="11" xfId="0" applyFont="1" applyFill="1" applyBorder="1" applyAlignment="1">
      <alignment horizontal="left"/>
    </xf>
    <xf numFmtId="0" fontId="40" fillId="41" borderId="1" xfId="0" applyFont="1" applyFill="1" applyBorder="1" applyAlignment="1">
      <alignment horizontal="left"/>
    </xf>
    <xf numFmtId="14" fontId="25" fillId="41" borderId="1" xfId="0" applyNumberFormat="1" applyFont="1" applyFill="1" applyBorder="1" applyAlignment="1">
      <alignment horizontal="center"/>
    </xf>
    <xf numFmtId="14" fontId="2" fillId="41" borderId="11" xfId="0" applyNumberFormat="1" applyFont="1" applyFill="1" applyBorder="1" applyAlignment="1">
      <alignment horizontal="center"/>
    </xf>
    <xf numFmtId="14" fontId="40" fillId="41" borderId="1" xfId="0" applyNumberFormat="1" applyFont="1" applyFill="1" applyBorder="1" applyAlignment="1">
      <alignment horizontal="center"/>
    </xf>
    <xf numFmtId="0" fontId="25" fillId="0" borderId="0" xfId="0" applyFont="1" applyAlignment="1">
      <alignment horizontal="center"/>
    </xf>
    <xf numFmtId="0" fontId="25" fillId="0" borderId="9" xfId="0" applyFont="1" applyBorder="1" applyAlignment="1">
      <alignment horizontal="center"/>
    </xf>
  </cellXfs>
  <cellStyles count="103">
    <cellStyle name="20% - Accent1" xfId="1" builtinId="30" customBuiltin="1"/>
    <cellStyle name="20% - Accent1 2" xfId="2" xr:uid="{A9DC3ABD-6948-46B1-B1EA-48ED8F39FF17}"/>
    <cellStyle name="20% - Accent1 3" xfId="3" xr:uid="{1FED8EBD-DCA0-4F35-9355-52D50A622F82}"/>
    <cellStyle name="20% - Accent2" xfId="4" builtinId="34" customBuiltin="1"/>
    <cellStyle name="20% - Accent2 2" xfId="5" xr:uid="{E4E1E64B-57F2-4F26-858B-836995968D5D}"/>
    <cellStyle name="20% - Accent2 3" xfId="6" xr:uid="{8E351D8F-B097-4602-AA06-A1D270414A45}"/>
    <cellStyle name="20% - Accent3" xfId="7" builtinId="38" customBuiltin="1"/>
    <cellStyle name="20% - Accent3 2" xfId="8" xr:uid="{008EB896-E6C2-40E2-8734-FE93B9D88705}"/>
    <cellStyle name="20% - Accent3 3" xfId="9" xr:uid="{2B75FAFA-252B-47B1-B49F-D1D26866A2A2}"/>
    <cellStyle name="20% - Accent4" xfId="10" builtinId="42" customBuiltin="1"/>
    <cellStyle name="20% - Accent4 2" xfId="11" xr:uid="{15EBBAFB-ED79-4297-B790-BBE4F5A02F16}"/>
    <cellStyle name="20% - Accent4 3" xfId="12" xr:uid="{46AEB5C4-B27C-4C9B-9397-2045EDD7487C}"/>
    <cellStyle name="20% - Accent5" xfId="13" builtinId="46" customBuiltin="1"/>
    <cellStyle name="20% - Accent5 2" xfId="14" xr:uid="{8003AE03-C1CD-4411-B220-83C102B5A44B}"/>
    <cellStyle name="20% - Accent5 3" xfId="15" xr:uid="{34E144D0-112D-4DBC-8EC0-6C64B56A5AF8}"/>
    <cellStyle name="20% - Accent6" xfId="16" builtinId="50" customBuiltin="1"/>
    <cellStyle name="20% - Accent6 2" xfId="17" xr:uid="{8D3DC9C9-C36A-4AB0-8D9C-4095663C4BEC}"/>
    <cellStyle name="20% - Accent6 3" xfId="18" xr:uid="{10F22E4C-3F97-4E69-ACCA-924CE1A3E91C}"/>
    <cellStyle name="40% - Accent1" xfId="19" builtinId="31" customBuiltin="1"/>
    <cellStyle name="40% - Accent1 2" xfId="20" xr:uid="{D1BFFF86-F891-4A65-9ACD-7514523E73E3}"/>
    <cellStyle name="40% - Accent1 3" xfId="21" xr:uid="{0CA917A9-8A45-4CB9-BC6F-4D1A72474265}"/>
    <cellStyle name="40% - Accent2" xfId="22" builtinId="35" customBuiltin="1"/>
    <cellStyle name="40% - Accent2 2" xfId="23" xr:uid="{D757B9D9-D28F-41B4-A44C-248CF8E9F296}"/>
    <cellStyle name="40% - Accent2 3" xfId="24" xr:uid="{3B98E911-1D2F-454E-8231-B9A376B111B6}"/>
    <cellStyle name="40% - Accent3" xfId="25" builtinId="39" customBuiltin="1"/>
    <cellStyle name="40% - Accent3 2" xfId="26" xr:uid="{BFCEED08-C4C1-4D75-82E6-3E90B5CA77CE}"/>
    <cellStyle name="40% - Accent3 3" xfId="27" xr:uid="{7F143A10-6FCF-4AA8-8B62-EE870B1EBA89}"/>
    <cellStyle name="40% - Accent4" xfId="28" builtinId="43" customBuiltin="1"/>
    <cellStyle name="40% - Accent4 2" xfId="29" xr:uid="{58703C72-C27F-4726-AC77-105C227588D2}"/>
    <cellStyle name="40% - Accent4 3" xfId="30" xr:uid="{88E935D3-6312-4370-965B-93C17B6A71FF}"/>
    <cellStyle name="40% - Accent5" xfId="31" builtinId="47" customBuiltin="1"/>
    <cellStyle name="40% - Accent5 2" xfId="32" xr:uid="{00069FB8-3728-4766-96F3-6463C54D3ED3}"/>
    <cellStyle name="40% - Accent5 3" xfId="33" xr:uid="{91D68BE0-1C63-4AB9-AC2C-5B9C0DEC5AE5}"/>
    <cellStyle name="40% - Accent6" xfId="34" builtinId="51" customBuiltin="1"/>
    <cellStyle name="40% - Accent6 2" xfId="35" xr:uid="{AA20110B-7040-4957-821A-0C1A291DDA28}"/>
    <cellStyle name="40% - Accent6 3" xfId="36" xr:uid="{F0D42718-E431-409F-97A1-2C63A554BBA2}"/>
    <cellStyle name="60% - Accent1" xfId="37" builtinId="32" customBuiltin="1"/>
    <cellStyle name="60% - Accent1 2" xfId="38" xr:uid="{E3742CFF-29E9-4211-96EF-4615B6E15B69}"/>
    <cellStyle name="60% - Accent2" xfId="39" builtinId="36" customBuiltin="1"/>
    <cellStyle name="60% - Accent2 2" xfId="40" xr:uid="{D6516936-DD8F-432D-A8FE-EF8EFD324F13}"/>
    <cellStyle name="60% - Accent3" xfId="41" builtinId="40" customBuiltin="1"/>
    <cellStyle name="60% - Accent3 2" xfId="42" xr:uid="{BBF5EBD3-B25E-40E9-9125-2FC4C994F295}"/>
    <cellStyle name="60% - Accent4" xfId="43" builtinId="44" customBuiltin="1"/>
    <cellStyle name="60% - Accent4 2" xfId="44" xr:uid="{D0394082-A4C6-43EA-A25F-30410A104674}"/>
    <cellStyle name="60% - Accent5" xfId="45" builtinId="48" customBuiltin="1"/>
    <cellStyle name="60% - Accent5 2" xfId="46" xr:uid="{A6A317CC-8DD9-4C58-8CB0-32B7698F4F8E}"/>
    <cellStyle name="60% - Accent6" xfId="47" builtinId="52" customBuiltin="1"/>
    <cellStyle name="60% - Accent6 2" xfId="48" xr:uid="{178315AE-229B-461E-BC25-04D7FA22443B}"/>
    <cellStyle name="Accent1" xfId="49" builtinId="29" customBuiltin="1"/>
    <cellStyle name="Accent1 2" xfId="50" xr:uid="{67655B1E-F2E2-4E71-9D7F-334441D59453}"/>
    <cellStyle name="Accent2" xfId="51" builtinId="33" customBuiltin="1"/>
    <cellStyle name="Accent2 2" xfId="52" xr:uid="{4F347838-0EF3-4CF8-B3E7-5369379079A2}"/>
    <cellStyle name="Accent3" xfId="53" builtinId="37" customBuiltin="1"/>
    <cellStyle name="Accent3 2" xfId="54" xr:uid="{60189718-F367-4ED3-9BAB-7DACE50D2B21}"/>
    <cellStyle name="Accent4" xfId="55" builtinId="41" customBuiltin="1"/>
    <cellStyle name="Accent4 2" xfId="56" xr:uid="{91BF6B4C-992F-488D-9A8D-ED33D3E57B75}"/>
    <cellStyle name="Accent5" xfId="57" builtinId="45" customBuiltin="1"/>
    <cellStyle name="Accent5 2" xfId="58" xr:uid="{2CE83FD7-5254-4950-824A-8F49F02527E1}"/>
    <cellStyle name="Accent6" xfId="59" builtinId="49" customBuiltin="1"/>
    <cellStyle name="Accent6 2" xfId="60" xr:uid="{AAD98C19-284E-4B0A-91CB-B5FE2CC8BFAB}"/>
    <cellStyle name="Bad" xfId="61" builtinId="27" customBuiltin="1"/>
    <cellStyle name="Bad 2" xfId="62" xr:uid="{814E75D0-FF05-4887-9852-4AAA65020217}"/>
    <cellStyle name="Calculation" xfId="63" builtinId="22" customBuiltin="1"/>
    <cellStyle name="Calculation 2" xfId="64" xr:uid="{E4F1D8A8-16CE-465B-9BEB-064CFE9947E9}"/>
    <cellStyle name="Comma" xfId="67" builtinId="3"/>
    <cellStyle name="Comma [0]" xfId="68" builtinId="6"/>
    <cellStyle name="Comma [0] 2" xfId="69" xr:uid="{2AD7F85A-C82A-4441-9604-11B3F645C508}"/>
    <cellStyle name="Comma 2" xfId="70" xr:uid="{A8F6A02F-E77E-41D0-95B2-9B329BC59EC5}"/>
    <cellStyle name="Comma 3" xfId="71" xr:uid="{AF3B818B-261B-4FF8-A89C-A25C01B28744}"/>
    <cellStyle name="Currency" xfId="72" builtinId="4"/>
    <cellStyle name="Currency 2" xfId="73" xr:uid="{698F94E9-BE1D-47D3-9AD0-3FC75AE2C8D4}"/>
    <cellStyle name="Check Cell" xfId="65" builtinId="23" customBuiltin="1"/>
    <cellStyle name="Check Cell 2" xfId="66" xr:uid="{61A07EB6-8305-4274-B09A-04A335160B57}"/>
    <cellStyle name="Explanatory Text" xfId="74" builtinId="53" customBuiltin="1"/>
    <cellStyle name="Explanatory Text 2" xfId="75" xr:uid="{328A77D6-4A22-4809-8572-09112C0B9408}"/>
    <cellStyle name="Good" xfId="76" builtinId="26" customBuiltin="1"/>
    <cellStyle name="Good 2" xfId="77" xr:uid="{B446DC42-753A-43B5-80A1-5A35FDFFA893}"/>
    <cellStyle name="Heading 1" xfId="78" builtinId="16" customBuiltin="1"/>
    <cellStyle name="Heading 1 2" xfId="79" xr:uid="{2DC4F179-1F35-4F4B-8795-49E0F4165C40}"/>
    <cellStyle name="Heading 2" xfId="80" builtinId="17" customBuiltin="1"/>
    <cellStyle name="Heading 2 2" xfId="81" xr:uid="{EC5AECDA-B8CA-4116-9B65-86D356D5BA0D}"/>
    <cellStyle name="Heading 3" xfId="82" builtinId="18" customBuiltin="1"/>
    <cellStyle name="Heading 3 2" xfId="83" xr:uid="{BF114E75-898C-45DF-AC65-36BA73B970AB}"/>
    <cellStyle name="Heading 4" xfId="84" builtinId="19" customBuiltin="1"/>
    <cellStyle name="Heading 4 2" xfId="85" xr:uid="{EC9C3136-26FB-4437-9286-608F8C9FF791}"/>
    <cellStyle name="Input" xfId="86" builtinId="20" customBuiltin="1"/>
    <cellStyle name="Input 2" xfId="87" xr:uid="{AF4CAC7D-DB70-40BD-84B0-0C6E86D27E84}"/>
    <cellStyle name="Linked Cell" xfId="88" builtinId="24" customBuiltin="1"/>
    <cellStyle name="Linked Cell 2" xfId="89" xr:uid="{B671585D-E770-4BBC-B8D9-2168AF4B7A0C}"/>
    <cellStyle name="Neutral" xfId="90" builtinId="28" customBuiltin="1"/>
    <cellStyle name="Neutral 2" xfId="91" xr:uid="{20B6D8A8-B156-486B-BA6E-D7F26834E5BF}"/>
    <cellStyle name="Normal" xfId="0" builtinId="0"/>
    <cellStyle name="Normal 2" xfId="92" xr:uid="{EB8FDB6E-85CD-42B9-AD74-B64DB4D7C0F6}"/>
    <cellStyle name="Normal 4" xfId="93" xr:uid="{F1368C99-2A5C-411C-AB75-AF3D0337CE32}"/>
    <cellStyle name="Note" xfId="94" builtinId="10" customBuiltin="1"/>
    <cellStyle name="Output" xfId="95" builtinId="21" customBuiltin="1"/>
    <cellStyle name="Output 2" xfId="96" xr:uid="{67AACBCC-4F96-4748-9832-82B219869500}"/>
    <cellStyle name="Title" xfId="97" builtinId="15" customBuiltin="1"/>
    <cellStyle name="Title 2" xfId="98" xr:uid="{27451551-C54B-4A2B-A9A2-5FFAAA45CE77}"/>
    <cellStyle name="Total" xfId="99" builtinId="25" customBuiltin="1"/>
    <cellStyle name="Total 2" xfId="100" xr:uid="{F18645F0-BAB0-4D88-BF64-A0F6317050FB}"/>
    <cellStyle name="Warning Text" xfId="101" builtinId="11" customBuiltin="1"/>
    <cellStyle name="Warning Text 2" xfId="102" xr:uid="{DF46F5F6-5B76-4BAE-9A28-7196DC861291}"/>
  </cellStyles>
  <dxfs count="168">
    <dxf>
      <fill>
        <patternFill>
          <bgColor rgb="FFFF0000"/>
        </patternFill>
      </fill>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numFmt numFmtId="1" formatCode="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1"/>
        <color theme="1"/>
        <name val="Calibri"/>
        <scheme val="none"/>
      </font>
      <numFmt numFmtId="165" formatCode="_(* #,##0.00_);_(* \(#,##0.00\);_(* &quot;-&quot;??_);_(@_)"/>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indexed="8"/>
        <name val="Times New Roman"/>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19" formatCode="dd/mm/yyyy"/>
    </dxf>
    <dxf>
      <numFmt numFmtId="19" formatCode="dd/mm/yyyy"/>
    </dxf>
    <dxf>
      <border outline="0">
        <top style="thin">
          <color indexed="8"/>
        </top>
      </border>
    </dxf>
    <dxf>
      <border outline="0">
        <bottom style="thin">
          <color indexed="8"/>
        </bottom>
      </border>
    </dxf>
    <dxf>
      <font>
        <b/>
        <i val="0"/>
        <strike val="0"/>
        <condense val="0"/>
        <extend val="0"/>
        <outline val="0"/>
        <shadow val="0"/>
        <u val="none"/>
        <vertAlign val="baseline"/>
        <sz val="12"/>
        <color auto="1"/>
        <name val="Times New Roman"/>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fill>
        <patternFill patternType="solid">
          <bgColor theme="4" tint="0.79998168889431442"/>
        </patternFill>
      </fill>
    </dxf>
    <dxf>
      <numFmt numFmtId="6" formatCode="#,##0;[Red]\-#,##0"/>
    </dxf>
    <dxf>
      <font>
        <b/>
      </font>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68"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border outline="0">
        <top style="thin">
          <color rgb="FF000000"/>
        </top>
        <bottom style="thin">
          <color rgb="FFCCCCFF"/>
        </bottom>
      </border>
    </dxf>
    <dxf>
      <border outline="0">
        <bottom style="thin">
          <color rgb="FF000000"/>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68"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ill>
        <patternFill patternType="none">
          <fgColor indexed="64"/>
          <bgColor indexed="65"/>
        </patternFill>
      </fill>
    </dxf>
    <dxf>
      <border outline="0">
        <top style="thin">
          <color indexed="8"/>
        </top>
        <bottom style="thin">
          <color indexed="31"/>
        </bottom>
      </border>
    </dxf>
    <dxf>
      <border outline="0">
        <bottom style="thin">
          <color indexed="8"/>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004.636004050924" backgroundQuery="1" missingItemsLimit="0" createdVersion="1" refreshedVersion="4" recordCount="7898" upgradeOnRefresh="1" xr:uid="{71927C54-5147-4780-859B-F609A6224BA5}">
  <cacheSource type="external" connectionId="2"/>
  <cacheFields count="27">
    <cacheField name="Ngày đơn hàng (*)" numFmtId="0">
      <sharedItems containsNonDate="0" containsDate="1" containsString="0" containsBlank="1" minDate="2025-02-03T00:00:00" maxDate="2025-12-14T00:00:00" count="26">
        <d v="2025-12-01T00:00:00"/>
        <d v="2025-12-02T00:00:00"/>
        <d v="2025-11-20T00:00:00"/>
        <d v="2025-12-03T00:00:00"/>
        <d v="2025-12-04T00:00:00"/>
        <d v="2025-12-05T00:00:00"/>
        <d v="2025-12-06T00:00:00"/>
        <d v="2025-12-08T00:00:00"/>
        <d v="2025-12-09T00:00:00"/>
        <d v="2025-12-10T00:00:00"/>
        <d v="2025-12-11T00:00:00"/>
        <d v="2025-02-03T00:00:00"/>
        <d v="2025-12-12T00:00:00"/>
        <m/>
        <d v="2025-11-28T00:00:00"/>
        <d v="2025-11-27T00:00:00"/>
        <d v="2025-11-25T00:00:00"/>
        <d v="2025-11-29T00:00:00"/>
        <d v="2025-11-26T00:00:00"/>
        <d v="2025-11-30T00:00:00"/>
        <d v="2025-11-24T00:00:00"/>
        <d v="2025-11-19T00:00:00"/>
        <d v="2025-12-07T00:00:00"/>
        <d v="2025-07-12T00:00:00"/>
        <d v="2025-11-03T00:00:00"/>
        <d v="2025-12-13T00:00:00"/>
      </sharedItems>
    </cacheField>
    <cacheField name="Số đơn hàng (*)" numFmtId="0">
      <sharedItems containsBlank="1" containsMixedTypes="1" containsNumber="1" containsInteger="1" minValue="69709" maxValue="4181340114"/>
    </cacheField>
    <cacheField name="Tình trạng" numFmtId="0">
      <sharedItems containsBlank="1" count="2">
        <s v="1"/>
        <m/>
      </sharedItems>
    </cacheField>
    <cacheField name="Ngày giao hàng" numFmtId="0">
      <sharedItems containsNonDate="0" containsDate="1" containsString="0" containsBlank="1" minDate="2025-12-01T00:00:00" maxDate="2025-12-14T00:00:00" count="14">
        <d v="2025-12-01T00:00:00"/>
        <d v="2025-12-02T00:00:00"/>
        <d v="2025-12-03T00:00:00"/>
        <d v="2025-12-04T00:00:00"/>
        <d v="2025-12-05T00:00:00"/>
        <d v="2025-12-06T00:00:00"/>
        <d v="2025-12-07T00:00:00"/>
        <d v="2025-12-08T00:00:00"/>
        <d v="2025-12-09T00:00:00"/>
        <d v="2025-12-10T00:00:00"/>
        <d v="2025-12-11T00:00:00"/>
        <d v="2025-12-12T00:00:00"/>
        <d v="2025-12-13T00:00:00"/>
        <m/>
      </sharedItems>
    </cacheField>
    <cacheField name="Địa điểm giao hàng" numFmtId="0">
      <sharedItems containsString="0" containsBlank="1" count="1">
        <m/>
      </sharedItems>
    </cacheField>
    <cacheField name="Tính giá thành" numFmtId="0">
      <sharedItems containsString="0" containsBlank="1" count="1">
        <m/>
      </sharedItems>
    </cacheField>
    <cacheField name="Mã khách hàng (*)" numFmtId="0">
      <sharedItems containsBlank="1"/>
    </cacheField>
    <cacheField name="Tên khách hàng" numFmtId="0">
      <sharedItems containsBlank="1" count="19">
        <m/>
        <s v="BCMALL-NBH-00-001"/>
        <s v="SOI-HNI-LBN-S53"/>
        <s v="SOI-HNI-LBN-S35"/>
        <s v="SOI-HNI-DDA-S43"/>
        <s v="SOI-HNI-BDH-S44"/>
        <s v="SOI-HNI-CGY-S10"/>
        <s v="SOI-HNI-HDG-S66"/>
        <s v="SOI-HNI-HDG-S67"/>
        <s v="SOI-HNI-HDG-S78"/>
        <s v="SOI-HNI-HBT-S48"/>
        <s v="SOI-HNI-HBT-S64"/>
        <s v="SOI-HNI-CGY-S20"/>
        <s v="SOI-HNI-TTX-S01"/>
        <s v="SOI-HNI-TTX-S52"/>
        <s v="SOI-HNI-DDA-S58"/>
        <s v="SOI-HNI-THO-S75"/>
        <s v="SOI-HNI-BDH-S69"/>
        <s v="GS25-HNI-MLH-HN01029"/>
      </sharedItems>
    </cacheField>
    <cacheField name="Diễn giải" numFmtId="0">
      <sharedItems containsBlank="1" containsMixedTypes="1" containsNumber="1" containsInteger="1" minValue="4179372263" maxValue="4181317704"/>
    </cacheField>
    <cacheField name="NV bán hàng" numFmtId="0">
      <sharedItems containsBlank="1" count="7">
        <s v="HN007"/>
        <s v="hn001"/>
        <s v="HN009"/>
        <s v="HN004"/>
        <s v="HN008"/>
        <s v="HN006"/>
        <m/>
      </sharedItems>
    </cacheField>
    <cacheField name="Mã hàng (*)" numFmtId="0">
      <sharedItems containsBlank="1" count="24">
        <s v="GM500"/>
        <s v="th200"/>
        <s v="CGM300"/>
        <s v="cgm500"/>
        <s v="bghm450"/>
        <s v="cgm100"/>
        <s v="ghk300"/>
        <s v="gxd500"/>
        <s v="GTLX250G"/>
        <s v="cn300"/>
        <s v="cc300"/>
        <s v="MNH250"/>
        <s v="gl250"/>
        <s v="gsg250"/>
        <s v="cgst150"/>
        <s v="thst150"/>
        <s v="CGST250G"/>
        <s v="cgst250"/>
        <s v="thst250"/>
        <s v="TH400"/>
        <m/>
        <s v="THST500"/>
        <s v="CGST500"/>
        <s v="MNH500"/>
      </sharedItems>
    </cacheField>
    <cacheField name="Tên hàng" numFmtId="0">
      <sharedItems containsBlank="1" count="24">
        <s v="Gà muối 500g"/>
        <s v="Tai heo muối 200g"/>
        <s v="Chân giò heo muối 300g"/>
        <s v="Chân giò heo muối 500g"/>
        <s v="Bắp giò heo muối vị Tayaki Coop Select 450g"/>
        <s v="Chân giò heo muối 100g"/>
        <s v="Gà muối hun khói 300g"/>
        <s v="Gà xì dầu 500g"/>
        <s v="Giò Tai Lưỡi Xào 250g"/>
        <s v="Chả nướng 300g"/>
        <s v="Chả cốm 300g"/>
        <s v="Mọc Nấm Hương 250g"/>
        <s v="Giò lụa cây 250g"/>
        <s v="Giò sụn gà 250g"/>
        <s v="Chân gà sả tắc 150g"/>
        <s v="Tai heo sốt thái 150g"/>
        <s v="Chân gà sốt thái 250g"/>
        <s v="Chân gà sả tắc 250g"/>
        <s v="Tai heo sốt thái 250g"/>
        <s v="Tai heo muối 400g"/>
        <m/>
        <s v="Tai heo sốt thái 500g"/>
        <s v="Chân gà sả tắc 500g"/>
        <s v="Mọc Nấm Hương 500g"/>
      </sharedItems>
    </cacheField>
    <cacheField name="Hàng khuyến mại" numFmtId="0">
      <sharedItems containsString="0" containsBlank="1" count="1">
        <m/>
      </sharedItems>
    </cacheField>
    <cacheField name="Mã kho" numFmtId="0">
      <sharedItems count="2">
        <s v="K-C6"/>
        <s v=""/>
      </sharedItems>
    </cacheField>
    <cacheField name="Số lô" numFmtId="0">
      <sharedItems containsString="0" containsBlank="1" count="1">
        <m/>
      </sharedItems>
    </cacheField>
    <cacheField name="Hạn sử dụng" numFmtId="0">
      <sharedItems containsString="0" containsBlank="1" count="1">
        <m/>
      </sharedItems>
    </cacheField>
    <cacheField name="ĐVT" numFmtId="0">
      <sharedItems containsBlank="1" count="4">
        <s v="Túi"/>
        <s v="Gói"/>
        <s v="Hộp"/>
        <m/>
      </sharedItems>
    </cacheField>
    <cacheField name="Số lượng" numFmtId="0">
      <sharedItems containsString="0" containsBlank="1" containsNumber="1" containsInteger="1" minValue="1" maxValue="100"/>
    </cacheField>
    <cacheField name="Đơn giá sau thuế" numFmtId="0">
      <sharedItems containsString="0" containsBlank="1" count="1">
        <m/>
      </sharedItems>
    </cacheField>
    <cacheField name="Đơn giá" numFmtId="0">
      <sharedItems containsString="0" containsBlank="1" containsNumber="1" minValue="19500" maxValue="119066"/>
    </cacheField>
    <cacheField name="Thành tiền" numFmtId="0">
      <sharedItems containsString="0" containsBlank="1" containsNumber="1" containsInteger="1" minValue="39000" maxValue="11105800"/>
    </cacheField>
    <cacheField name="Tỷ lệ CK" numFmtId="0">
      <sharedItems containsString="0" containsBlank="1" count="1">
        <m/>
      </sharedItems>
    </cacheField>
    <cacheField name="Tiền chiết khấu" numFmtId="0">
      <sharedItems containsString="0" containsBlank="1" containsNumber="1" containsInteger="1" minValue="0" maxValue="0" count="2">
        <n v="0"/>
        <m/>
      </sharedItems>
    </cacheField>
    <cacheField name="% thuế GTGT" numFmtId="0">
      <sharedItems count="2">
        <s v="8"/>
        <s v="0"/>
      </sharedItems>
    </cacheField>
    <cacheField name="Tỷ lệ tính thuế (Thuế suất KHAC)" numFmtId="0">
      <sharedItems containsString="0" containsBlank="1" count="1">
        <m/>
      </sharedItems>
    </cacheField>
    <cacheField name="Tiền thuế GTGT" numFmtId="0">
      <sharedItems containsString="0" containsBlank="1" containsNumber="1" containsInteger="1" minValue="3120" maxValue="888464"/>
    </cacheField>
    <cacheField name="Số ngày được nợ" numFmtId="0">
      <sharedItems containsBlank="1" containsMixedTypes="1" containsNumber="1" containsInteger="1" minValue="0" maxValue="61" count="17">
        <n v="1"/>
        <n v="31"/>
        <n v="57"/>
        <n v="0"/>
        <n v="60"/>
        <n v="58"/>
        <n v="36"/>
        <n v="51"/>
        <n v="59"/>
        <n v="46"/>
        <n v="61"/>
        <n v="45"/>
        <n v="50"/>
        <n v="56"/>
        <m/>
        <n v="49"/>
        <s v="6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98">
  <r>
    <x v="0"/>
    <n v="2369673"/>
    <x v="0"/>
    <x v="0"/>
    <x v="0"/>
    <x v="0"/>
    <s v="KL.HN"/>
    <x v="0"/>
    <s v="KL.HN"/>
    <x v="0"/>
    <x v="0"/>
    <x v="0"/>
    <x v="0"/>
    <x v="0"/>
    <x v="0"/>
    <x v="0"/>
    <x v="0"/>
    <n v="3"/>
    <x v="0"/>
    <n v="102173.36"/>
    <n v="306520"/>
    <x v="0"/>
    <x v="0"/>
    <x v="0"/>
    <x v="0"/>
    <n v="24522"/>
    <x v="0"/>
  </r>
  <r>
    <x v="0"/>
    <n v="80057"/>
    <x v="0"/>
    <x v="0"/>
    <x v="0"/>
    <x v="0"/>
    <s v="minhcau0007"/>
    <x v="0"/>
    <s v="minhcau0007"/>
    <x v="1"/>
    <x v="0"/>
    <x v="0"/>
    <x v="0"/>
    <x v="0"/>
    <x v="0"/>
    <x v="0"/>
    <x v="0"/>
    <n v="10"/>
    <x v="0"/>
    <n v="99952"/>
    <n v="999520"/>
    <x v="0"/>
    <x v="0"/>
    <x v="0"/>
    <x v="0"/>
    <n v="79962"/>
    <x v="1"/>
  </r>
  <r>
    <x v="0"/>
    <n v="80057"/>
    <x v="0"/>
    <x v="0"/>
    <x v="0"/>
    <x v="0"/>
    <s v="minhcau0007"/>
    <x v="0"/>
    <s v="minhcau0007"/>
    <x v="1"/>
    <x v="1"/>
    <x v="1"/>
    <x v="0"/>
    <x v="0"/>
    <x v="0"/>
    <x v="0"/>
    <x v="0"/>
    <n v="15"/>
    <x v="0"/>
    <n v="50036"/>
    <n v="750540"/>
    <x v="0"/>
    <x v="0"/>
    <x v="0"/>
    <x v="0"/>
    <n v="60043"/>
    <x v="1"/>
  </r>
  <r>
    <x v="0"/>
    <n v="80057"/>
    <x v="0"/>
    <x v="0"/>
    <x v="0"/>
    <x v="0"/>
    <s v="minhcau0007"/>
    <x v="0"/>
    <s v="minhcau0007"/>
    <x v="1"/>
    <x v="2"/>
    <x v="2"/>
    <x v="0"/>
    <x v="0"/>
    <x v="0"/>
    <x v="0"/>
    <x v="0"/>
    <n v="20"/>
    <x v="0"/>
    <n v="66088"/>
    <n v="1321760"/>
    <x v="0"/>
    <x v="0"/>
    <x v="0"/>
    <x v="0"/>
    <n v="105741"/>
    <x v="1"/>
  </r>
  <r>
    <x v="0"/>
    <n v="80057"/>
    <x v="0"/>
    <x v="0"/>
    <x v="0"/>
    <x v="0"/>
    <s v="minhcau0007"/>
    <x v="0"/>
    <s v="minhcau0007"/>
    <x v="1"/>
    <x v="3"/>
    <x v="3"/>
    <x v="0"/>
    <x v="0"/>
    <x v="0"/>
    <x v="0"/>
    <x v="0"/>
    <n v="10"/>
    <x v="0"/>
    <n v="107159"/>
    <n v="1071590"/>
    <x v="0"/>
    <x v="0"/>
    <x v="0"/>
    <x v="0"/>
    <n v="85727"/>
    <x v="1"/>
  </r>
  <r>
    <x v="0"/>
    <n v="80120"/>
    <x v="0"/>
    <x v="1"/>
    <x v="0"/>
    <x v="0"/>
    <s v="coophaiphong"/>
    <x v="0"/>
    <s v="coophaiphong"/>
    <x v="1"/>
    <x v="0"/>
    <x v="0"/>
    <x v="0"/>
    <x v="0"/>
    <x v="0"/>
    <x v="0"/>
    <x v="0"/>
    <n v="10"/>
    <x v="0"/>
    <n v="111058"/>
    <n v="1110580"/>
    <x v="0"/>
    <x v="0"/>
    <x v="0"/>
    <x v="0"/>
    <n v="88846"/>
    <x v="2"/>
  </r>
  <r>
    <x v="0"/>
    <n v="80120"/>
    <x v="0"/>
    <x v="1"/>
    <x v="0"/>
    <x v="0"/>
    <s v="coophaiphong"/>
    <x v="0"/>
    <s v="coophaiphong"/>
    <x v="1"/>
    <x v="2"/>
    <x v="2"/>
    <x v="0"/>
    <x v="0"/>
    <x v="0"/>
    <x v="0"/>
    <x v="0"/>
    <n v="50"/>
    <x v="0"/>
    <n v="73431"/>
    <n v="3671550"/>
    <x v="0"/>
    <x v="0"/>
    <x v="0"/>
    <x v="0"/>
    <n v="293724"/>
    <x v="2"/>
  </r>
  <r>
    <x v="0"/>
    <n v="80120"/>
    <x v="0"/>
    <x v="1"/>
    <x v="0"/>
    <x v="0"/>
    <s v="coophaiphong"/>
    <x v="0"/>
    <s v="coophaiphong"/>
    <x v="1"/>
    <x v="3"/>
    <x v="3"/>
    <x v="0"/>
    <x v="0"/>
    <x v="0"/>
    <x v="0"/>
    <x v="0"/>
    <n v="20"/>
    <x v="0"/>
    <n v="119066"/>
    <n v="2381320"/>
    <x v="0"/>
    <x v="0"/>
    <x v="0"/>
    <x v="0"/>
    <n v="190506"/>
    <x v="2"/>
  </r>
  <r>
    <x v="1"/>
    <n v="80204"/>
    <x v="0"/>
    <x v="1"/>
    <x v="0"/>
    <x v="0"/>
    <s v="coophaiphong"/>
    <x v="0"/>
    <s v="coophaiphong"/>
    <x v="1"/>
    <x v="4"/>
    <x v="4"/>
    <x v="0"/>
    <x v="0"/>
    <x v="0"/>
    <x v="0"/>
    <x v="0"/>
    <n v="20"/>
    <x v="0"/>
    <n v="86961"/>
    <n v="1739220"/>
    <x v="0"/>
    <x v="0"/>
    <x v="0"/>
    <x v="0"/>
    <n v="139138"/>
    <x v="2"/>
  </r>
  <r>
    <x v="1"/>
    <n v="80205"/>
    <x v="0"/>
    <x v="1"/>
    <x v="0"/>
    <x v="0"/>
    <s v="coopthanhhoa"/>
    <x v="0"/>
    <s v="coopthanhhoa"/>
    <x v="1"/>
    <x v="4"/>
    <x v="4"/>
    <x v="0"/>
    <x v="0"/>
    <x v="0"/>
    <x v="0"/>
    <x v="0"/>
    <n v="17"/>
    <x v="0"/>
    <n v="86961"/>
    <n v="1478337"/>
    <x v="0"/>
    <x v="0"/>
    <x v="0"/>
    <x v="0"/>
    <n v="118267"/>
    <x v="2"/>
  </r>
  <r>
    <x v="0"/>
    <n v="80125"/>
    <x v="0"/>
    <x v="1"/>
    <x v="0"/>
    <x v="0"/>
    <s v="coopthanhhoa"/>
    <x v="0"/>
    <s v="coopthanhhoa"/>
    <x v="1"/>
    <x v="2"/>
    <x v="2"/>
    <x v="0"/>
    <x v="0"/>
    <x v="0"/>
    <x v="0"/>
    <x v="0"/>
    <n v="30"/>
    <x v="0"/>
    <n v="73431"/>
    <n v="2202930"/>
    <x v="0"/>
    <x v="0"/>
    <x v="0"/>
    <x v="0"/>
    <n v="176234"/>
    <x v="2"/>
  </r>
  <r>
    <x v="0"/>
    <n v="80125"/>
    <x v="0"/>
    <x v="1"/>
    <x v="0"/>
    <x v="0"/>
    <s v="coopthanhhoa"/>
    <x v="0"/>
    <s v="coopthanhhoa"/>
    <x v="1"/>
    <x v="3"/>
    <x v="3"/>
    <x v="0"/>
    <x v="0"/>
    <x v="0"/>
    <x v="0"/>
    <x v="0"/>
    <n v="15"/>
    <x v="0"/>
    <n v="119066"/>
    <n v="1785990"/>
    <x v="0"/>
    <x v="0"/>
    <x v="0"/>
    <x v="0"/>
    <n v="142879"/>
    <x v="2"/>
  </r>
  <r>
    <x v="0"/>
    <n v="80144"/>
    <x v="0"/>
    <x v="1"/>
    <x v="0"/>
    <x v="0"/>
    <s v="minhcau0001"/>
    <x v="0"/>
    <s v="minhcau0001"/>
    <x v="1"/>
    <x v="2"/>
    <x v="2"/>
    <x v="0"/>
    <x v="0"/>
    <x v="0"/>
    <x v="0"/>
    <x v="0"/>
    <n v="70"/>
    <x v="0"/>
    <n v="66088"/>
    <n v="4626160"/>
    <x v="0"/>
    <x v="0"/>
    <x v="0"/>
    <x v="0"/>
    <n v="370093"/>
    <x v="1"/>
  </r>
  <r>
    <x v="0"/>
    <n v="69709"/>
    <x v="0"/>
    <x v="1"/>
    <x v="0"/>
    <x v="0"/>
    <s v="BCMALL-NBH-00-001"/>
    <x v="1"/>
    <s v="BCMALL-NBH-00-001"/>
    <x v="0"/>
    <x v="5"/>
    <x v="5"/>
    <x v="0"/>
    <x v="0"/>
    <x v="0"/>
    <x v="0"/>
    <x v="1"/>
    <n v="10"/>
    <x v="0"/>
    <m/>
    <m/>
    <x v="0"/>
    <x v="1"/>
    <x v="0"/>
    <x v="0"/>
    <m/>
    <x v="3"/>
  </r>
  <r>
    <x v="0"/>
    <n v="69709"/>
    <x v="0"/>
    <x v="1"/>
    <x v="0"/>
    <x v="0"/>
    <s v="BCMALL-NBH-00-001"/>
    <x v="1"/>
    <s v="BCMALL-NBH-00-001"/>
    <x v="0"/>
    <x v="2"/>
    <x v="2"/>
    <x v="0"/>
    <x v="0"/>
    <x v="0"/>
    <x v="0"/>
    <x v="0"/>
    <n v="3"/>
    <x v="0"/>
    <m/>
    <m/>
    <x v="0"/>
    <x v="1"/>
    <x v="0"/>
    <x v="0"/>
    <m/>
    <x v="3"/>
  </r>
  <r>
    <x v="0"/>
    <n v="69709"/>
    <x v="0"/>
    <x v="1"/>
    <x v="0"/>
    <x v="0"/>
    <s v="BCMALL-NBH-00-001"/>
    <x v="1"/>
    <s v="BCMALL-NBH-00-001"/>
    <x v="0"/>
    <x v="3"/>
    <x v="3"/>
    <x v="0"/>
    <x v="0"/>
    <x v="0"/>
    <x v="0"/>
    <x v="0"/>
    <n v="3"/>
    <x v="0"/>
    <m/>
    <m/>
    <x v="0"/>
    <x v="1"/>
    <x v="0"/>
    <x v="0"/>
    <m/>
    <x v="3"/>
  </r>
  <r>
    <x v="0"/>
    <n v="69709"/>
    <x v="0"/>
    <x v="1"/>
    <x v="0"/>
    <x v="0"/>
    <s v="BCMALL-NBH-00-001"/>
    <x v="1"/>
    <s v="BCMALL-NBH-00-001"/>
    <x v="0"/>
    <x v="1"/>
    <x v="1"/>
    <x v="0"/>
    <x v="0"/>
    <x v="0"/>
    <x v="0"/>
    <x v="0"/>
    <n v="3"/>
    <x v="0"/>
    <m/>
    <m/>
    <x v="0"/>
    <x v="1"/>
    <x v="0"/>
    <x v="0"/>
    <m/>
    <x v="3"/>
  </r>
  <r>
    <x v="0"/>
    <n v="69709"/>
    <x v="0"/>
    <x v="1"/>
    <x v="0"/>
    <x v="0"/>
    <s v="BCMALL-NBH-00-001"/>
    <x v="1"/>
    <s v="BCMALL-NBH-00-001"/>
    <x v="0"/>
    <x v="0"/>
    <x v="0"/>
    <x v="0"/>
    <x v="0"/>
    <x v="0"/>
    <x v="0"/>
    <x v="0"/>
    <n v="2"/>
    <x v="0"/>
    <m/>
    <m/>
    <x v="0"/>
    <x v="1"/>
    <x v="0"/>
    <x v="0"/>
    <m/>
    <x v="3"/>
  </r>
  <r>
    <x v="0"/>
    <n v="69709"/>
    <x v="0"/>
    <x v="1"/>
    <x v="0"/>
    <x v="0"/>
    <s v="BCMALL-NBH-00-001"/>
    <x v="1"/>
    <s v="BCMALL-NBH-00-001"/>
    <x v="0"/>
    <x v="6"/>
    <x v="6"/>
    <x v="0"/>
    <x v="0"/>
    <x v="0"/>
    <x v="0"/>
    <x v="0"/>
    <n v="2"/>
    <x v="0"/>
    <m/>
    <m/>
    <x v="0"/>
    <x v="1"/>
    <x v="0"/>
    <x v="0"/>
    <m/>
    <x v="3"/>
  </r>
  <r>
    <x v="0"/>
    <n v="69709"/>
    <x v="0"/>
    <x v="1"/>
    <x v="0"/>
    <x v="0"/>
    <s v="BCMALL-NBH-00-001"/>
    <x v="1"/>
    <s v="BCMALL-NBH-00-001"/>
    <x v="0"/>
    <x v="7"/>
    <x v="7"/>
    <x v="0"/>
    <x v="0"/>
    <x v="0"/>
    <x v="0"/>
    <x v="0"/>
    <n v="2"/>
    <x v="0"/>
    <m/>
    <m/>
    <x v="0"/>
    <x v="1"/>
    <x v="0"/>
    <x v="0"/>
    <m/>
    <x v="3"/>
  </r>
  <r>
    <x v="0"/>
    <n v="69709"/>
    <x v="0"/>
    <x v="1"/>
    <x v="0"/>
    <x v="0"/>
    <s v="BCMALL-NBH-00-001"/>
    <x v="1"/>
    <s v="BCMALL-NBH-00-001"/>
    <x v="0"/>
    <x v="8"/>
    <x v="8"/>
    <x v="0"/>
    <x v="0"/>
    <x v="0"/>
    <x v="0"/>
    <x v="0"/>
    <n v="4"/>
    <x v="0"/>
    <m/>
    <m/>
    <x v="0"/>
    <x v="1"/>
    <x v="0"/>
    <x v="0"/>
    <m/>
    <x v="3"/>
  </r>
  <r>
    <x v="0"/>
    <n v="69709"/>
    <x v="0"/>
    <x v="1"/>
    <x v="0"/>
    <x v="0"/>
    <s v="BCMALL-NBH-00-001"/>
    <x v="1"/>
    <s v="BCMALL-NBH-00-001"/>
    <x v="0"/>
    <x v="9"/>
    <x v="9"/>
    <x v="0"/>
    <x v="0"/>
    <x v="0"/>
    <x v="0"/>
    <x v="0"/>
    <n v="2"/>
    <x v="0"/>
    <m/>
    <m/>
    <x v="0"/>
    <x v="1"/>
    <x v="0"/>
    <x v="0"/>
    <m/>
    <x v="3"/>
  </r>
  <r>
    <x v="0"/>
    <n v="69709"/>
    <x v="0"/>
    <x v="1"/>
    <x v="0"/>
    <x v="0"/>
    <s v="BCMALL-NBH-00-001"/>
    <x v="1"/>
    <s v="BCMALL-NBH-00-001"/>
    <x v="0"/>
    <x v="10"/>
    <x v="10"/>
    <x v="0"/>
    <x v="0"/>
    <x v="0"/>
    <x v="0"/>
    <x v="0"/>
    <n v="3"/>
    <x v="0"/>
    <m/>
    <m/>
    <x v="0"/>
    <x v="1"/>
    <x v="0"/>
    <x v="0"/>
    <m/>
    <x v="3"/>
  </r>
  <r>
    <x v="0"/>
    <n v="69709"/>
    <x v="0"/>
    <x v="1"/>
    <x v="0"/>
    <x v="0"/>
    <s v="BCMALL-NBH-00-001"/>
    <x v="1"/>
    <s v="BCMALL-NBH-00-001"/>
    <x v="0"/>
    <x v="11"/>
    <x v="11"/>
    <x v="0"/>
    <x v="0"/>
    <x v="0"/>
    <x v="0"/>
    <x v="0"/>
    <n v="5"/>
    <x v="0"/>
    <m/>
    <m/>
    <x v="0"/>
    <x v="1"/>
    <x v="0"/>
    <x v="0"/>
    <m/>
    <x v="3"/>
  </r>
  <r>
    <x v="0"/>
    <n v="69709"/>
    <x v="0"/>
    <x v="1"/>
    <x v="0"/>
    <x v="0"/>
    <s v="BCMALL-NBH-00-001"/>
    <x v="1"/>
    <s v="BCMALL-NBH-00-001"/>
    <x v="0"/>
    <x v="12"/>
    <x v="12"/>
    <x v="0"/>
    <x v="0"/>
    <x v="0"/>
    <x v="0"/>
    <x v="0"/>
    <n v="2"/>
    <x v="0"/>
    <m/>
    <m/>
    <x v="0"/>
    <x v="1"/>
    <x v="0"/>
    <x v="0"/>
    <m/>
    <x v="3"/>
  </r>
  <r>
    <x v="0"/>
    <n v="69709"/>
    <x v="0"/>
    <x v="1"/>
    <x v="0"/>
    <x v="0"/>
    <s v="BCMALL-NBH-00-001"/>
    <x v="1"/>
    <s v="BCMALL-NBH-00-001"/>
    <x v="0"/>
    <x v="13"/>
    <x v="13"/>
    <x v="0"/>
    <x v="0"/>
    <x v="0"/>
    <x v="0"/>
    <x v="0"/>
    <n v="2"/>
    <x v="0"/>
    <m/>
    <m/>
    <x v="0"/>
    <x v="1"/>
    <x v="0"/>
    <x v="0"/>
    <m/>
    <x v="3"/>
  </r>
  <r>
    <x v="0"/>
    <n v="69709"/>
    <x v="0"/>
    <x v="1"/>
    <x v="0"/>
    <x v="0"/>
    <s v="BCMALL-NBH-00-001"/>
    <x v="1"/>
    <s v="BCMALL-NBH-00-001"/>
    <x v="0"/>
    <x v="14"/>
    <x v="14"/>
    <x v="0"/>
    <x v="0"/>
    <x v="0"/>
    <x v="0"/>
    <x v="0"/>
    <n v="2"/>
    <x v="0"/>
    <m/>
    <m/>
    <x v="0"/>
    <x v="1"/>
    <x v="0"/>
    <x v="0"/>
    <m/>
    <x v="3"/>
  </r>
  <r>
    <x v="0"/>
    <n v="69709"/>
    <x v="0"/>
    <x v="1"/>
    <x v="0"/>
    <x v="0"/>
    <s v="BCMALL-NBH-00-001"/>
    <x v="1"/>
    <s v="BCMALL-NBH-00-001"/>
    <x v="0"/>
    <x v="15"/>
    <x v="15"/>
    <x v="0"/>
    <x v="0"/>
    <x v="0"/>
    <x v="0"/>
    <x v="0"/>
    <n v="2"/>
    <x v="0"/>
    <m/>
    <m/>
    <x v="0"/>
    <x v="1"/>
    <x v="0"/>
    <x v="0"/>
    <m/>
    <x v="3"/>
  </r>
  <r>
    <x v="0"/>
    <n v="2369547"/>
    <x v="0"/>
    <x v="1"/>
    <x v="0"/>
    <x v="0"/>
    <s v="SOI-HNI-LBN-S53"/>
    <x v="2"/>
    <s v="SOI-HNI-LBN-S53"/>
    <x v="2"/>
    <x v="0"/>
    <x v="0"/>
    <x v="0"/>
    <x v="0"/>
    <x v="0"/>
    <x v="0"/>
    <x v="0"/>
    <n v="3"/>
    <x v="0"/>
    <n v="110780"/>
    <n v="332340"/>
    <x v="0"/>
    <x v="0"/>
    <x v="0"/>
    <x v="0"/>
    <n v="26587"/>
    <x v="3"/>
  </r>
  <r>
    <x v="0"/>
    <n v="2369547"/>
    <x v="0"/>
    <x v="1"/>
    <x v="0"/>
    <x v="0"/>
    <s v="SOI-HNI-LBN-S53"/>
    <x v="2"/>
    <s v="SOI-HNI-LBN-S53"/>
    <x v="2"/>
    <x v="8"/>
    <x v="8"/>
    <x v="0"/>
    <x v="0"/>
    <x v="0"/>
    <x v="0"/>
    <x v="0"/>
    <n v="1"/>
    <x v="0"/>
    <n v="47672"/>
    <n v="47672"/>
    <x v="0"/>
    <x v="0"/>
    <x v="0"/>
    <x v="0"/>
    <n v="3814"/>
    <x v="3"/>
  </r>
  <r>
    <x v="0"/>
    <n v="2369739"/>
    <x v="0"/>
    <x v="1"/>
    <x v="0"/>
    <x v="0"/>
    <s v="SOI-HNI-LBN-S35"/>
    <x v="3"/>
    <s v="SOI-HNI-LBN-S35"/>
    <x v="2"/>
    <x v="2"/>
    <x v="2"/>
    <x v="0"/>
    <x v="0"/>
    <x v="0"/>
    <x v="0"/>
    <x v="0"/>
    <n v="3"/>
    <x v="0"/>
    <n v="69759"/>
    <n v="209277"/>
    <x v="0"/>
    <x v="0"/>
    <x v="0"/>
    <x v="0"/>
    <n v="16742"/>
    <x v="3"/>
  </r>
  <r>
    <x v="0"/>
    <n v="2369739"/>
    <x v="0"/>
    <x v="1"/>
    <x v="0"/>
    <x v="0"/>
    <s v="SOI-HNI-LBN-S35"/>
    <x v="3"/>
    <s v="SOI-HNI-LBN-S35"/>
    <x v="2"/>
    <x v="8"/>
    <x v="8"/>
    <x v="0"/>
    <x v="0"/>
    <x v="0"/>
    <x v="0"/>
    <x v="0"/>
    <n v="5"/>
    <x v="0"/>
    <n v="47672"/>
    <n v="238360"/>
    <x v="0"/>
    <x v="0"/>
    <x v="0"/>
    <x v="0"/>
    <n v="19069"/>
    <x v="3"/>
  </r>
  <r>
    <x v="0"/>
    <n v="2369740"/>
    <x v="0"/>
    <x v="1"/>
    <x v="0"/>
    <x v="0"/>
    <s v="SOI-HNI-DDA-S43"/>
    <x v="4"/>
    <s v="SOI-HNI-DDA-S43"/>
    <x v="2"/>
    <x v="8"/>
    <x v="8"/>
    <x v="0"/>
    <x v="0"/>
    <x v="0"/>
    <x v="0"/>
    <x v="0"/>
    <n v="3"/>
    <x v="0"/>
    <n v="47672"/>
    <n v="143016"/>
    <x v="0"/>
    <x v="0"/>
    <x v="0"/>
    <x v="0"/>
    <n v="11441"/>
    <x v="3"/>
  </r>
  <r>
    <x v="0"/>
    <n v="80130"/>
    <x v="0"/>
    <x v="1"/>
    <x v="0"/>
    <x v="0"/>
    <s v="vnpost-hni-bd-004"/>
    <x v="0"/>
    <s v="vnpost-hni-bd-004"/>
    <x v="2"/>
    <x v="2"/>
    <x v="2"/>
    <x v="0"/>
    <x v="0"/>
    <x v="0"/>
    <x v="0"/>
    <x v="0"/>
    <n v="10"/>
    <x v="0"/>
    <n v="73431"/>
    <n v="734310"/>
    <x v="0"/>
    <x v="0"/>
    <x v="0"/>
    <x v="0"/>
    <n v="58745"/>
    <x v="4"/>
  </r>
  <r>
    <x v="0"/>
    <n v="2369741"/>
    <x v="0"/>
    <x v="1"/>
    <x v="0"/>
    <x v="0"/>
    <s v="SOI-HNI-BDH-S44"/>
    <x v="5"/>
    <s v="SOI-HNI-BDH-S44"/>
    <x v="2"/>
    <x v="8"/>
    <x v="8"/>
    <x v="0"/>
    <x v="0"/>
    <x v="0"/>
    <x v="0"/>
    <x v="0"/>
    <n v="5"/>
    <x v="0"/>
    <n v="47672"/>
    <n v="238360"/>
    <x v="0"/>
    <x v="0"/>
    <x v="0"/>
    <x v="0"/>
    <n v="19069"/>
    <x v="3"/>
  </r>
  <r>
    <x v="1"/>
    <n v="80250"/>
    <x v="0"/>
    <x v="2"/>
    <x v="0"/>
    <x v="0"/>
    <s v="eb146"/>
    <x v="0"/>
    <s v="eb146"/>
    <x v="1"/>
    <x v="2"/>
    <x v="2"/>
    <x v="0"/>
    <x v="0"/>
    <x v="0"/>
    <x v="0"/>
    <x v="0"/>
    <n v="20"/>
    <x v="0"/>
    <n v="73431"/>
    <n v="1468620"/>
    <x v="0"/>
    <x v="0"/>
    <x v="0"/>
    <x v="0"/>
    <n v="117490"/>
    <x v="5"/>
  </r>
  <r>
    <x v="1"/>
    <n v="80250"/>
    <x v="0"/>
    <x v="2"/>
    <x v="0"/>
    <x v="0"/>
    <s v="eb146"/>
    <x v="0"/>
    <s v="eb146"/>
    <x v="1"/>
    <x v="0"/>
    <x v="0"/>
    <x v="0"/>
    <x v="0"/>
    <x v="0"/>
    <x v="0"/>
    <x v="0"/>
    <n v="10"/>
    <x v="0"/>
    <n v="111058"/>
    <n v="1110580"/>
    <x v="0"/>
    <x v="0"/>
    <x v="0"/>
    <x v="0"/>
    <n v="88846"/>
    <x v="5"/>
  </r>
  <r>
    <x v="1"/>
    <n v="80249"/>
    <x v="0"/>
    <x v="2"/>
    <x v="0"/>
    <x v="0"/>
    <s v="eb146"/>
    <x v="0"/>
    <s v="eb146"/>
    <x v="1"/>
    <x v="0"/>
    <x v="0"/>
    <x v="0"/>
    <x v="0"/>
    <x v="0"/>
    <x v="0"/>
    <x v="0"/>
    <n v="20"/>
    <x v="0"/>
    <n v="111058"/>
    <n v="2221160"/>
    <x v="0"/>
    <x v="0"/>
    <x v="0"/>
    <x v="0"/>
    <n v="177693"/>
    <x v="5"/>
  </r>
  <r>
    <x v="1"/>
    <n v="80248"/>
    <x v="0"/>
    <x v="2"/>
    <x v="0"/>
    <x v="0"/>
    <s v="eb125"/>
    <x v="0"/>
    <s v="eb125"/>
    <x v="1"/>
    <x v="8"/>
    <x v="8"/>
    <x v="0"/>
    <x v="0"/>
    <x v="0"/>
    <x v="0"/>
    <x v="0"/>
    <n v="4"/>
    <x v="0"/>
    <n v="50182"/>
    <n v="200728"/>
    <x v="0"/>
    <x v="0"/>
    <x v="0"/>
    <x v="0"/>
    <n v="16058"/>
    <x v="5"/>
  </r>
  <r>
    <x v="1"/>
    <n v="80248"/>
    <x v="0"/>
    <x v="2"/>
    <x v="0"/>
    <x v="0"/>
    <s v="eb125"/>
    <x v="0"/>
    <s v="eb125"/>
    <x v="1"/>
    <x v="11"/>
    <x v="11"/>
    <x v="0"/>
    <x v="0"/>
    <x v="0"/>
    <x v="0"/>
    <x v="0"/>
    <n v="4"/>
    <x v="0"/>
    <n v="46000"/>
    <n v="184000"/>
    <x v="0"/>
    <x v="0"/>
    <x v="0"/>
    <x v="0"/>
    <n v="14720"/>
    <x v="5"/>
  </r>
  <r>
    <x v="1"/>
    <n v="80248"/>
    <x v="0"/>
    <x v="2"/>
    <x v="0"/>
    <x v="0"/>
    <s v="eb125"/>
    <x v="0"/>
    <s v="eb125"/>
    <x v="1"/>
    <x v="1"/>
    <x v="1"/>
    <x v="0"/>
    <x v="0"/>
    <x v="0"/>
    <x v="0"/>
    <x v="0"/>
    <n v="20"/>
    <x v="0"/>
    <n v="55595"/>
    <n v="1111900"/>
    <x v="0"/>
    <x v="0"/>
    <x v="0"/>
    <x v="0"/>
    <n v="88952"/>
    <x v="5"/>
  </r>
  <r>
    <x v="1"/>
    <n v="80248"/>
    <x v="0"/>
    <x v="2"/>
    <x v="0"/>
    <x v="0"/>
    <s v="eb125"/>
    <x v="0"/>
    <s v="eb125"/>
    <x v="1"/>
    <x v="2"/>
    <x v="2"/>
    <x v="0"/>
    <x v="0"/>
    <x v="0"/>
    <x v="0"/>
    <x v="0"/>
    <n v="20"/>
    <x v="0"/>
    <n v="73431"/>
    <n v="1468620"/>
    <x v="0"/>
    <x v="0"/>
    <x v="0"/>
    <x v="0"/>
    <n v="117490"/>
    <x v="5"/>
  </r>
  <r>
    <x v="1"/>
    <n v="80248"/>
    <x v="0"/>
    <x v="2"/>
    <x v="0"/>
    <x v="0"/>
    <s v="eb125"/>
    <x v="0"/>
    <s v="eb125"/>
    <x v="1"/>
    <x v="0"/>
    <x v="0"/>
    <x v="0"/>
    <x v="0"/>
    <x v="0"/>
    <x v="0"/>
    <x v="0"/>
    <n v="10"/>
    <x v="0"/>
    <n v="111058"/>
    <n v="1110580"/>
    <x v="0"/>
    <x v="0"/>
    <x v="0"/>
    <x v="0"/>
    <n v="88846"/>
    <x v="5"/>
  </r>
  <r>
    <x v="1"/>
    <n v="80247"/>
    <x v="0"/>
    <x v="2"/>
    <x v="0"/>
    <x v="0"/>
    <s v="eb113"/>
    <x v="0"/>
    <s v="eb113"/>
    <x v="1"/>
    <x v="11"/>
    <x v="11"/>
    <x v="0"/>
    <x v="0"/>
    <x v="0"/>
    <x v="0"/>
    <x v="0"/>
    <n v="6"/>
    <x v="0"/>
    <n v="46000"/>
    <n v="276000"/>
    <x v="0"/>
    <x v="0"/>
    <x v="0"/>
    <x v="0"/>
    <n v="22080"/>
    <x v="5"/>
  </r>
  <r>
    <x v="1"/>
    <n v="80247"/>
    <x v="0"/>
    <x v="2"/>
    <x v="0"/>
    <x v="0"/>
    <s v="eb113"/>
    <x v="0"/>
    <s v="eb113"/>
    <x v="1"/>
    <x v="0"/>
    <x v="0"/>
    <x v="0"/>
    <x v="0"/>
    <x v="0"/>
    <x v="0"/>
    <x v="0"/>
    <n v="20"/>
    <x v="0"/>
    <n v="111058"/>
    <n v="2221160"/>
    <x v="0"/>
    <x v="0"/>
    <x v="0"/>
    <x v="0"/>
    <n v="177693"/>
    <x v="5"/>
  </r>
  <r>
    <x v="1"/>
    <n v="80251"/>
    <x v="0"/>
    <x v="2"/>
    <x v="0"/>
    <x v="0"/>
    <s v="eb154"/>
    <x v="0"/>
    <s v="eb154"/>
    <x v="1"/>
    <x v="8"/>
    <x v="8"/>
    <x v="0"/>
    <x v="0"/>
    <x v="0"/>
    <x v="0"/>
    <x v="0"/>
    <n v="8"/>
    <x v="0"/>
    <n v="50182"/>
    <n v="401456"/>
    <x v="0"/>
    <x v="0"/>
    <x v="0"/>
    <x v="0"/>
    <n v="32116"/>
    <x v="5"/>
  </r>
  <r>
    <x v="1"/>
    <n v="80251"/>
    <x v="0"/>
    <x v="2"/>
    <x v="0"/>
    <x v="0"/>
    <s v="eb154"/>
    <x v="0"/>
    <s v="eb154"/>
    <x v="1"/>
    <x v="11"/>
    <x v="11"/>
    <x v="0"/>
    <x v="0"/>
    <x v="0"/>
    <x v="0"/>
    <x v="0"/>
    <n v="8"/>
    <x v="0"/>
    <n v="46000"/>
    <n v="368000"/>
    <x v="0"/>
    <x v="0"/>
    <x v="0"/>
    <x v="0"/>
    <n v="29440"/>
    <x v="5"/>
  </r>
  <r>
    <x v="1"/>
    <n v="80251"/>
    <x v="0"/>
    <x v="2"/>
    <x v="0"/>
    <x v="0"/>
    <s v="eb154"/>
    <x v="0"/>
    <s v="eb154"/>
    <x v="1"/>
    <x v="2"/>
    <x v="2"/>
    <x v="0"/>
    <x v="0"/>
    <x v="0"/>
    <x v="0"/>
    <x v="0"/>
    <n v="20"/>
    <x v="0"/>
    <n v="73431"/>
    <n v="1468620"/>
    <x v="0"/>
    <x v="0"/>
    <x v="0"/>
    <x v="0"/>
    <n v="117490"/>
    <x v="5"/>
  </r>
  <r>
    <x v="1"/>
    <n v="80251"/>
    <x v="0"/>
    <x v="2"/>
    <x v="0"/>
    <x v="0"/>
    <s v="eb154"/>
    <x v="0"/>
    <s v="eb154"/>
    <x v="1"/>
    <x v="0"/>
    <x v="0"/>
    <x v="0"/>
    <x v="0"/>
    <x v="0"/>
    <x v="0"/>
    <x v="0"/>
    <n v="20"/>
    <x v="0"/>
    <n v="111058"/>
    <n v="2221160"/>
    <x v="0"/>
    <x v="0"/>
    <x v="0"/>
    <x v="0"/>
    <n v="177693"/>
    <x v="5"/>
  </r>
  <r>
    <x v="1"/>
    <n v="80217"/>
    <x v="0"/>
    <x v="2"/>
    <x v="0"/>
    <x v="0"/>
    <s v="OkonoA12"/>
    <x v="0"/>
    <s v="OkonoA12"/>
    <x v="0"/>
    <x v="2"/>
    <x v="2"/>
    <x v="0"/>
    <x v="0"/>
    <x v="0"/>
    <x v="0"/>
    <x v="0"/>
    <n v="5"/>
    <x v="0"/>
    <n v="69759"/>
    <n v="348795"/>
    <x v="0"/>
    <x v="0"/>
    <x v="0"/>
    <x v="0"/>
    <n v="27904"/>
    <x v="6"/>
  </r>
  <r>
    <x v="1"/>
    <n v="80217"/>
    <x v="0"/>
    <x v="2"/>
    <x v="0"/>
    <x v="0"/>
    <s v="OkonoA12"/>
    <x v="0"/>
    <s v="OkonoA12"/>
    <x v="0"/>
    <x v="1"/>
    <x v="1"/>
    <x v="0"/>
    <x v="0"/>
    <x v="0"/>
    <x v="0"/>
    <x v="0"/>
    <n v="3"/>
    <x v="0"/>
    <n v="52816"/>
    <n v="158448"/>
    <x v="0"/>
    <x v="0"/>
    <x v="0"/>
    <x v="0"/>
    <n v="12676"/>
    <x v="6"/>
  </r>
  <r>
    <x v="1"/>
    <n v="80217"/>
    <x v="0"/>
    <x v="2"/>
    <x v="0"/>
    <x v="0"/>
    <s v="OkonoA12"/>
    <x v="0"/>
    <s v="OkonoA12"/>
    <x v="0"/>
    <x v="0"/>
    <x v="0"/>
    <x v="0"/>
    <x v="0"/>
    <x v="0"/>
    <x v="0"/>
    <x v="0"/>
    <n v="5"/>
    <x v="0"/>
    <n v="105505"/>
    <n v="527525"/>
    <x v="0"/>
    <x v="0"/>
    <x v="0"/>
    <x v="0"/>
    <n v="42202"/>
    <x v="6"/>
  </r>
  <r>
    <x v="1"/>
    <n v="80217"/>
    <x v="0"/>
    <x v="2"/>
    <x v="0"/>
    <x v="0"/>
    <s v="OkonoA12"/>
    <x v="0"/>
    <s v="OkonoA12"/>
    <x v="0"/>
    <x v="8"/>
    <x v="8"/>
    <x v="0"/>
    <x v="0"/>
    <x v="0"/>
    <x v="0"/>
    <x v="0"/>
    <n v="3"/>
    <x v="0"/>
    <n v="47674"/>
    <n v="143022"/>
    <x v="0"/>
    <x v="0"/>
    <x v="0"/>
    <x v="0"/>
    <n v="11442"/>
    <x v="6"/>
  </r>
  <r>
    <x v="1"/>
    <n v="80217"/>
    <x v="0"/>
    <x v="2"/>
    <x v="0"/>
    <x v="0"/>
    <s v="OkonoA12"/>
    <x v="0"/>
    <s v="OkonoA12"/>
    <x v="0"/>
    <x v="5"/>
    <x v="5"/>
    <x v="0"/>
    <x v="0"/>
    <x v="0"/>
    <x v="0"/>
    <x v="1"/>
    <n v="5"/>
    <x v="0"/>
    <n v="23322"/>
    <n v="116610"/>
    <x v="0"/>
    <x v="0"/>
    <x v="0"/>
    <x v="0"/>
    <n v="9329"/>
    <x v="6"/>
  </r>
  <r>
    <x v="1"/>
    <n v="80217"/>
    <x v="0"/>
    <x v="2"/>
    <x v="0"/>
    <x v="0"/>
    <s v="OkonoA12"/>
    <x v="0"/>
    <s v="OkonoA12"/>
    <x v="0"/>
    <x v="6"/>
    <x v="6"/>
    <x v="0"/>
    <x v="0"/>
    <x v="0"/>
    <x v="0"/>
    <x v="0"/>
    <n v="5"/>
    <x v="0"/>
    <m/>
    <m/>
    <x v="0"/>
    <x v="1"/>
    <x v="0"/>
    <x v="0"/>
    <m/>
    <x v="6"/>
  </r>
  <r>
    <x v="0"/>
    <n v="2369546"/>
    <x v="0"/>
    <x v="2"/>
    <x v="0"/>
    <x v="0"/>
    <s v="SOI-HNI-CGY-S10"/>
    <x v="6"/>
    <s v="SOI-HNI-CGY-S10"/>
    <x v="0"/>
    <x v="0"/>
    <x v="0"/>
    <x v="0"/>
    <x v="0"/>
    <x v="0"/>
    <x v="0"/>
    <x v="0"/>
    <n v="2"/>
    <x v="0"/>
    <n v="110780"/>
    <n v="221560"/>
    <x v="0"/>
    <x v="0"/>
    <x v="0"/>
    <x v="0"/>
    <n v="17725"/>
    <x v="3"/>
  </r>
  <r>
    <x v="0"/>
    <n v="2369546"/>
    <x v="0"/>
    <x v="2"/>
    <x v="0"/>
    <x v="0"/>
    <s v="SOI-HNI-CGY-S10"/>
    <x v="6"/>
    <s v="SOI-HNI-CGY-S10"/>
    <x v="0"/>
    <x v="2"/>
    <x v="2"/>
    <x v="0"/>
    <x v="0"/>
    <x v="0"/>
    <x v="0"/>
    <x v="0"/>
    <n v="3"/>
    <x v="0"/>
    <n v="69759"/>
    <n v="209277"/>
    <x v="0"/>
    <x v="0"/>
    <x v="0"/>
    <x v="0"/>
    <n v="16742"/>
    <x v="3"/>
  </r>
  <r>
    <x v="0"/>
    <n v="2369546"/>
    <x v="0"/>
    <x v="2"/>
    <x v="0"/>
    <x v="0"/>
    <s v="SOI-HNI-CGY-S10"/>
    <x v="6"/>
    <s v="SOI-HNI-CGY-S10"/>
    <x v="0"/>
    <x v="8"/>
    <x v="8"/>
    <x v="0"/>
    <x v="0"/>
    <x v="0"/>
    <x v="0"/>
    <x v="0"/>
    <n v="2"/>
    <x v="0"/>
    <n v="47672"/>
    <n v="95344"/>
    <x v="0"/>
    <x v="0"/>
    <x v="0"/>
    <x v="0"/>
    <n v="7628"/>
    <x v="3"/>
  </r>
  <r>
    <x v="0"/>
    <n v="2369744"/>
    <x v="0"/>
    <x v="2"/>
    <x v="0"/>
    <x v="0"/>
    <s v="SOI-HNI-CGY-S10"/>
    <x v="6"/>
    <s v="SOI-HNI-CGY-S10"/>
    <x v="0"/>
    <x v="2"/>
    <x v="2"/>
    <x v="0"/>
    <x v="0"/>
    <x v="0"/>
    <x v="0"/>
    <x v="0"/>
    <n v="3"/>
    <x v="0"/>
    <n v="69759"/>
    <n v="209277"/>
    <x v="0"/>
    <x v="0"/>
    <x v="0"/>
    <x v="0"/>
    <n v="16742"/>
    <x v="3"/>
  </r>
  <r>
    <x v="0"/>
    <n v="80128"/>
    <x v="0"/>
    <x v="2"/>
    <x v="0"/>
    <x v="0"/>
    <s v="eb2902"/>
    <x v="0"/>
    <s v="eb2902"/>
    <x v="3"/>
    <x v="1"/>
    <x v="1"/>
    <x v="0"/>
    <x v="0"/>
    <x v="0"/>
    <x v="0"/>
    <x v="0"/>
    <n v="10"/>
    <x v="0"/>
    <n v="55595"/>
    <n v="555950"/>
    <x v="0"/>
    <x v="0"/>
    <x v="0"/>
    <x v="0"/>
    <n v="44476"/>
    <x v="5"/>
  </r>
  <r>
    <x v="1"/>
    <n v="80218"/>
    <x v="0"/>
    <x v="2"/>
    <x v="0"/>
    <x v="0"/>
    <s v="OkonoA18"/>
    <x v="0"/>
    <s v="OkonoA18"/>
    <x v="0"/>
    <x v="2"/>
    <x v="2"/>
    <x v="0"/>
    <x v="0"/>
    <x v="0"/>
    <x v="0"/>
    <x v="0"/>
    <n v="3"/>
    <x v="0"/>
    <n v="69759"/>
    <n v="209277"/>
    <x v="0"/>
    <x v="0"/>
    <x v="0"/>
    <x v="0"/>
    <n v="16742"/>
    <x v="6"/>
  </r>
  <r>
    <x v="1"/>
    <n v="80218"/>
    <x v="0"/>
    <x v="2"/>
    <x v="0"/>
    <x v="0"/>
    <s v="OkonoA18"/>
    <x v="0"/>
    <s v="OkonoA18"/>
    <x v="0"/>
    <x v="1"/>
    <x v="1"/>
    <x v="0"/>
    <x v="0"/>
    <x v="0"/>
    <x v="0"/>
    <x v="0"/>
    <n v="2"/>
    <x v="0"/>
    <n v="52816"/>
    <n v="105632"/>
    <x v="0"/>
    <x v="0"/>
    <x v="0"/>
    <x v="0"/>
    <n v="8451"/>
    <x v="6"/>
  </r>
  <r>
    <x v="1"/>
    <n v="80218"/>
    <x v="0"/>
    <x v="2"/>
    <x v="0"/>
    <x v="0"/>
    <s v="OkonoA18"/>
    <x v="0"/>
    <s v="OkonoA18"/>
    <x v="0"/>
    <x v="0"/>
    <x v="0"/>
    <x v="0"/>
    <x v="0"/>
    <x v="0"/>
    <x v="0"/>
    <x v="0"/>
    <n v="3"/>
    <x v="0"/>
    <n v="105505"/>
    <n v="316515"/>
    <x v="0"/>
    <x v="0"/>
    <x v="0"/>
    <x v="0"/>
    <n v="25321"/>
    <x v="6"/>
  </r>
  <r>
    <x v="1"/>
    <n v="80218"/>
    <x v="0"/>
    <x v="2"/>
    <x v="0"/>
    <x v="0"/>
    <s v="OkonoA18"/>
    <x v="0"/>
    <s v="OkonoA18"/>
    <x v="0"/>
    <x v="8"/>
    <x v="8"/>
    <x v="0"/>
    <x v="0"/>
    <x v="0"/>
    <x v="0"/>
    <x v="0"/>
    <n v="2"/>
    <x v="0"/>
    <n v="47674"/>
    <n v="95348"/>
    <x v="0"/>
    <x v="0"/>
    <x v="0"/>
    <x v="0"/>
    <n v="7628"/>
    <x v="6"/>
  </r>
  <r>
    <x v="1"/>
    <n v="80218"/>
    <x v="0"/>
    <x v="2"/>
    <x v="0"/>
    <x v="0"/>
    <s v="OkonoA18"/>
    <x v="0"/>
    <s v="OkonoA18"/>
    <x v="0"/>
    <x v="5"/>
    <x v="5"/>
    <x v="0"/>
    <x v="0"/>
    <x v="0"/>
    <x v="0"/>
    <x v="1"/>
    <n v="3"/>
    <x v="0"/>
    <n v="23322"/>
    <n v="69966"/>
    <x v="0"/>
    <x v="0"/>
    <x v="0"/>
    <x v="0"/>
    <n v="5597"/>
    <x v="6"/>
  </r>
  <r>
    <x v="1"/>
    <n v="80218"/>
    <x v="0"/>
    <x v="2"/>
    <x v="0"/>
    <x v="0"/>
    <s v="OkonoA18"/>
    <x v="0"/>
    <s v="OkonoA18"/>
    <x v="0"/>
    <x v="6"/>
    <x v="6"/>
    <x v="0"/>
    <x v="0"/>
    <x v="0"/>
    <x v="0"/>
    <x v="0"/>
    <n v="3"/>
    <x v="0"/>
    <m/>
    <m/>
    <x v="0"/>
    <x v="1"/>
    <x v="0"/>
    <x v="0"/>
    <m/>
    <x v="6"/>
  </r>
  <r>
    <x v="1"/>
    <n v="80221"/>
    <x v="0"/>
    <x v="2"/>
    <x v="0"/>
    <x v="0"/>
    <s v="OkonoA06"/>
    <x v="0"/>
    <s v="OkonoA06"/>
    <x v="0"/>
    <x v="2"/>
    <x v="2"/>
    <x v="0"/>
    <x v="0"/>
    <x v="0"/>
    <x v="0"/>
    <x v="0"/>
    <n v="2"/>
    <x v="0"/>
    <n v="69759"/>
    <n v="139518"/>
    <x v="0"/>
    <x v="0"/>
    <x v="0"/>
    <x v="0"/>
    <n v="11161"/>
    <x v="6"/>
  </r>
  <r>
    <x v="1"/>
    <n v="80221"/>
    <x v="0"/>
    <x v="2"/>
    <x v="0"/>
    <x v="0"/>
    <s v="OkonoA06"/>
    <x v="0"/>
    <s v="OkonoA06"/>
    <x v="0"/>
    <x v="5"/>
    <x v="5"/>
    <x v="0"/>
    <x v="0"/>
    <x v="0"/>
    <x v="0"/>
    <x v="1"/>
    <n v="15"/>
    <x v="0"/>
    <n v="23322"/>
    <n v="349830"/>
    <x v="0"/>
    <x v="0"/>
    <x v="0"/>
    <x v="0"/>
    <n v="27986"/>
    <x v="6"/>
  </r>
  <r>
    <x v="1"/>
    <n v="80221"/>
    <x v="0"/>
    <x v="2"/>
    <x v="0"/>
    <x v="0"/>
    <s v="OkonoA06"/>
    <x v="0"/>
    <s v="OkonoA06"/>
    <x v="0"/>
    <x v="6"/>
    <x v="6"/>
    <x v="0"/>
    <x v="0"/>
    <x v="0"/>
    <x v="0"/>
    <x v="0"/>
    <n v="3"/>
    <x v="0"/>
    <m/>
    <m/>
    <x v="0"/>
    <x v="1"/>
    <x v="0"/>
    <x v="0"/>
    <m/>
    <x v="6"/>
  </r>
  <r>
    <x v="1"/>
    <n v="80219"/>
    <x v="0"/>
    <x v="2"/>
    <x v="0"/>
    <x v="0"/>
    <s v="OkonoA08"/>
    <x v="0"/>
    <s v="OkonoA08"/>
    <x v="0"/>
    <x v="2"/>
    <x v="2"/>
    <x v="0"/>
    <x v="0"/>
    <x v="0"/>
    <x v="0"/>
    <x v="0"/>
    <n v="5"/>
    <x v="0"/>
    <n v="69759"/>
    <n v="348795"/>
    <x v="0"/>
    <x v="0"/>
    <x v="0"/>
    <x v="0"/>
    <n v="27904"/>
    <x v="6"/>
  </r>
  <r>
    <x v="1"/>
    <n v="80219"/>
    <x v="0"/>
    <x v="2"/>
    <x v="0"/>
    <x v="0"/>
    <s v="OkonoA08"/>
    <x v="0"/>
    <s v="OkonoA08"/>
    <x v="0"/>
    <x v="1"/>
    <x v="1"/>
    <x v="0"/>
    <x v="0"/>
    <x v="0"/>
    <x v="0"/>
    <x v="0"/>
    <n v="3"/>
    <x v="0"/>
    <n v="52816"/>
    <n v="158448"/>
    <x v="0"/>
    <x v="0"/>
    <x v="0"/>
    <x v="0"/>
    <n v="12676"/>
    <x v="6"/>
  </r>
  <r>
    <x v="1"/>
    <n v="80219"/>
    <x v="0"/>
    <x v="2"/>
    <x v="0"/>
    <x v="0"/>
    <s v="OkonoA08"/>
    <x v="0"/>
    <s v="OkonoA08"/>
    <x v="0"/>
    <x v="0"/>
    <x v="0"/>
    <x v="0"/>
    <x v="0"/>
    <x v="0"/>
    <x v="0"/>
    <x v="0"/>
    <n v="5"/>
    <x v="0"/>
    <n v="105505"/>
    <n v="527525"/>
    <x v="0"/>
    <x v="0"/>
    <x v="0"/>
    <x v="0"/>
    <n v="42202"/>
    <x v="6"/>
  </r>
  <r>
    <x v="1"/>
    <n v="80219"/>
    <x v="0"/>
    <x v="2"/>
    <x v="0"/>
    <x v="0"/>
    <s v="OkonoA08"/>
    <x v="0"/>
    <s v="OkonoA08"/>
    <x v="0"/>
    <x v="8"/>
    <x v="8"/>
    <x v="0"/>
    <x v="0"/>
    <x v="0"/>
    <x v="0"/>
    <x v="0"/>
    <n v="3"/>
    <x v="0"/>
    <n v="47674"/>
    <n v="143022"/>
    <x v="0"/>
    <x v="0"/>
    <x v="0"/>
    <x v="0"/>
    <n v="11442"/>
    <x v="6"/>
  </r>
  <r>
    <x v="1"/>
    <n v="80219"/>
    <x v="0"/>
    <x v="2"/>
    <x v="0"/>
    <x v="0"/>
    <s v="OkonoA08"/>
    <x v="0"/>
    <s v="OkonoA08"/>
    <x v="0"/>
    <x v="5"/>
    <x v="5"/>
    <x v="0"/>
    <x v="0"/>
    <x v="0"/>
    <x v="0"/>
    <x v="1"/>
    <n v="10"/>
    <x v="0"/>
    <n v="23322"/>
    <n v="233220"/>
    <x v="0"/>
    <x v="0"/>
    <x v="0"/>
    <x v="0"/>
    <n v="18658"/>
    <x v="6"/>
  </r>
  <r>
    <x v="1"/>
    <n v="80219"/>
    <x v="0"/>
    <x v="2"/>
    <x v="0"/>
    <x v="0"/>
    <s v="OkonoA08"/>
    <x v="0"/>
    <s v="OkonoA08"/>
    <x v="0"/>
    <x v="6"/>
    <x v="6"/>
    <x v="0"/>
    <x v="0"/>
    <x v="0"/>
    <x v="0"/>
    <x v="0"/>
    <n v="5"/>
    <x v="0"/>
    <m/>
    <m/>
    <x v="0"/>
    <x v="1"/>
    <x v="0"/>
    <x v="0"/>
    <m/>
    <x v="6"/>
  </r>
  <r>
    <x v="2"/>
    <n v="77882"/>
    <x v="0"/>
    <x v="2"/>
    <x v="0"/>
    <x v="0"/>
    <s v="Tmart00619"/>
    <x v="0"/>
    <s v="Tmart00619"/>
    <x v="0"/>
    <x v="10"/>
    <x v="10"/>
    <x v="0"/>
    <x v="0"/>
    <x v="0"/>
    <x v="0"/>
    <x v="0"/>
    <n v="5"/>
    <x v="0"/>
    <n v="74250"/>
    <n v="371250"/>
    <x v="0"/>
    <x v="0"/>
    <x v="0"/>
    <x v="0"/>
    <n v="29700"/>
    <x v="7"/>
  </r>
  <r>
    <x v="2"/>
    <n v="77882"/>
    <x v="0"/>
    <x v="2"/>
    <x v="0"/>
    <x v="0"/>
    <s v="Tmart00619"/>
    <x v="0"/>
    <s v="Tmart00619"/>
    <x v="0"/>
    <x v="11"/>
    <x v="11"/>
    <x v="0"/>
    <x v="0"/>
    <x v="0"/>
    <x v="0"/>
    <x v="0"/>
    <n v="3"/>
    <x v="0"/>
    <n v="46000"/>
    <n v="138000"/>
    <x v="0"/>
    <x v="0"/>
    <x v="0"/>
    <x v="0"/>
    <n v="11040"/>
    <x v="7"/>
  </r>
  <r>
    <x v="3"/>
    <n v="80262"/>
    <x v="0"/>
    <x v="2"/>
    <x v="0"/>
    <x v="0"/>
    <s v="Tmart00619"/>
    <x v="0"/>
    <s v="Tmart00619"/>
    <x v="0"/>
    <x v="2"/>
    <x v="2"/>
    <x v="0"/>
    <x v="0"/>
    <x v="0"/>
    <x v="0"/>
    <x v="0"/>
    <n v="5"/>
    <x v="0"/>
    <n v="73431"/>
    <n v="367155"/>
    <x v="0"/>
    <x v="0"/>
    <x v="0"/>
    <x v="0"/>
    <n v="29372"/>
    <x v="7"/>
  </r>
  <r>
    <x v="3"/>
    <n v="80262"/>
    <x v="0"/>
    <x v="2"/>
    <x v="0"/>
    <x v="0"/>
    <s v="Tmart00619"/>
    <x v="0"/>
    <s v="Tmart00619"/>
    <x v="0"/>
    <x v="0"/>
    <x v="0"/>
    <x v="0"/>
    <x v="0"/>
    <x v="0"/>
    <x v="0"/>
    <x v="0"/>
    <n v="5"/>
    <x v="0"/>
    <n v="111058"/>
    <n v="555290"/>
    <x v="0"/>
    <x v="0"/>
    <x v="0"/>
    <x v="0"/>
    <n v="44423"/>
    <x v="7"/>
  </r>
  <r>
    <x v="3"/>
    <n v="80262"/>
    <x v="0"/>
    <x v="2"/>
    <x v="0"/>
    <x v="0"/>
    <s v="Tmart00619"/>
    <x v="0"/>
    <s v="Tmart00619"/>
    <x v="0"/>
    <x v="5"/>
    <x v="5"/>
    <x v="0"/>
    <x v="0"/>
    <x v="0"/>
    <x v="0"/>
    <x v="1"/>
    <n v="5"/>
    <x v="0"/>
    <n v="24549"/>
    <n v="122745"/>
    <x v="0"/>
    <x v="0"/>
    <x v="0"/>
    <x v="0"/>
    <n v="9820"/>
    <x v="7"/>
  </r>
  <r>
    <x v="1"/>
    <n v="80220"/>
    <x v="0"/>
    <x v="2"/>
    <x v="0"/>
    <x v="0"/>
    <s v="OkonoA36"/>
    <x v="0"/>
    <s v="OkonoA36"/>
    <x v="0"/>
    <x v="2"/>
    <x v="2"/>
    <x v="0"/>
    <x v="0"/>
    <x v="0"/>
    <x v="0"/>
    <x v="0"/>
    <n v="10"/>
    <x v="0"/>
    <n v="69759"/>
    <n v="697590"/>
    <x v="0"/>
    <x v="0"/>
    <x v="0"/>
    <x v="0"/>
    <n v="55807"/>
    <x v="6"/>
  </r>
  <r>
    <x v="1"/>
    <n v="80220"/>
    <x v="0"/>
    <x v="2"/>
    <x v="0"/>
    <x v="0"/>
    <s v="OkonoA36"/>
    <x v="0"/>
    <s v="OkonoA36"/>
    <x v="0"/>
    <x v="0"/>
    <x v="0"/>
    <x v="0"/>
    <x v="0"/>
    <x v="0"/>
    <x v="0"/>
    <x v="0"/>
    <n v="3"/>
    <x v="0"/>
    <n v="105505"/>
    <n v="316515"/>
    <x v="0"/>
    <x v="0"/>
    <x v="0"/>
    <x v="0"/>
    <n v="25321"/>
    <x v="6"/>
  </r>
  <r>
    <x v="1"/>
    <n v="80220"/>
    <x v="0"/>
    <x v="2"/>
    <x v="0"/>
    <x v="0"/>
    <s v="OkonoA36"/>
    <x v="0"/>
    <s v="OkonoA36"/>
    <x v="0"/>
    <x v="6"/>
    <x v="6"/>
    <x v="0"/>
    <x v="0"/>
    <x v="0"/>
    <x v="0"/>
    <x v="0"/>
    <n v="3"/>
    <x v="0"/>
    <m/>
    <m/>
    <x v="0"/>
    <x v="1"/>
    <x v="0"/>
    <x v="0"/>
    <m/>
    <x v="6"/>
  </r>
  <r>
    <x v="1"/>
    <n v="80220"/>
    <x v="0"/>
    <x v="2"/>
    <x v="0"/>
    <x v="0"/>
    <s v="OkonoA36"/>
    <x v="0"/>
    <s v="OkonoA36"/>
    <x v="0"/>
    <x v="5"/>
    <x v="5"/>
    <x v="0"/>
    <x v="0"/>
    <x v="0"/>
    <x v="0"/>
    <x v="1"/>
    <n v="10"/>
    <x v="0"/>
    <n v="23322"/>
    <n v="233220"/>
    <x v="0"/>
    <x v="0"/>
    <x v="0"/>
    <x v="0"/>
    <n v="18658"/>
    <x v="6"/>
  </r>
  <r>
    <x v="0"/>
    <n v="80127"/>
    <x v="0"/>
    <x v="2"/>
    <x v="0"/>
    <x v="0"/>
    <s v="eb2901"/>
    <x v="0"/>
    <s v="eb2901"/>
    <x v="3"/>
    <x v="2"/>
    <x v="2"/>
    <x v="0"/>
    <x v="0"/>
    <x v="0"/>
    <x v="0"/>
    <x v="0"/>
    <n v="40"/>
    <x v="0"/>
    <n v="73431"/>
    <n v="2937240"/>
    <x v="0"/>
    <x v="0"/>
    <x v="0"/>
    <x v="0"/>
    <n v="234979"/>
    <x v="5"/>
  </r>
  <r>
    <x v="0"/>
    <n v="80127"/>
    <x v="0"/>
    <x v="2"/>
    <x v="0"/>
    <x v="0"/>
    <s v="eb2901"/>
    <x v="0"/>
    <s v="eb2901"/>
    <x v="3"/>
    <x v="0"/>
    <x v="0"/>
    <x v="0"/>
    <x v="0"/>
    <x v="0"/>
    <x v="0"/>
    <x v="0"/>
    <n v="10"/>
    <x v="0"/>
    <n v="111058"/>
    <n v="1110580"/>
    <x v="0"/>
    <x v="0"/>
    <x v="0"/>
    <x v="0"/>
    <n v="88846"/>
    <x v="5"/>
  </r>
  <r>
    <x v="0"/>
    <n v="80133"/>
    <x v="0"/>
    <x v="2"/>
    <x v="0"/>
    <x v="0"/>
    <s v="coop9109"/>
    <x v="0"/>
    <s v="coop9109"/>
    <x v="0"/>
    <x v="2"/>
    <x v="2"/>
    <x v="0"/>
    <x v="0"/>
    <x v="0"/>
    <x v="0"/>
    <x v="0"/>
    <n v="6"/>
    <x v="0"/>
    <n v="73431"/>
    <n v="440586"/>
    <x v="0"/>
    <x v="0"/>
    <x v="0"/>
    <x v="0"/>
    <n v="35247"/>
    <x v="2"/>
  </r>
  <r>
    <x v="0"/>
    <n v="80133"/>
    <x v="0"/>
    <x v="2"/>
    <x v="0"/>
    <x v="0"/>
    <s v="coop9109"/>
    <x v="0"/>
    <s v="coop9109"/>
    <x v="0"/>
    <x v="3"/>
    <x v="3"/>
    <x v="0"/>
    <x v="0"/>
    <x v="0"/>
    <x v="0"/>
    <x v="0"/>
    <n v="4"/>
    <x v="0"/>
    <n v="119066"/>
    <n v="476264"/>
    <x v="0"/>
    <x v="0"/>
    <x v="0"/>
    <x v="0"/>
    <n v="38101"/>
    <x v="2"/>
  </r>
  <r>
    <x v="0"/>
    <n v="2369743"/>
    <x v="0"/>
    <x v="2"/>
    <x v="0"/>
    <x v="0"/>
    <s v="SOI-HNI-HDG-S66"/>
    <x v="7"/>
    <s v="SOI-HNI-HDG-S66"/>
    <x v="0"/>
    <x v="8"/>
    <x v="8"/>
    <x v="0"/>
    <x v="0"/>
    <x v="0"/>
    <x v="0"/>
    <x v="0"/>
    <n v="5"/>
    <x v="0"/>
    <n v="47672"/>
    <n v="238360"/>
    <x v="0"/>
    <x v="0"/>
    <x v="0"/>
    <x v="0"/>
    <n v="19069"/>
    <x v="3"/>
  </r>
  <r>
    <x v="4"/>
    <n v="80720"/>
    <x v="0"/>
    <x v="3"/>
    <x v="0"/>
    <x v="0"/>
    <s v="coop-072"/>
    <x v="0"/>
    <s v="coop-072"/>
    <x v="1"/>
    <x v="16"/>
    <x v="16"/>
    <x v="0"/>
    <x v="0"/>
    <x v="0"/>
    <x v="0"/>
    <x v="2"/>
    <n v="10"/>
    <x v="0"/>
    <n v="41389"/>
    <n v="413890"/>
    <x v="0"/>
    <x v="0"/>
    <x v="0"/>
    <x v="0"/>
    <n v="33111"/>
    <x v="2"/>
  </r>
  <r>
    <x v="4"/>
    <n v="80720"/>
    <x v="0"/>
    <x v="3"/>
    <x v="0"/>
    <x v="0"/>
    <s v="coop-072"/>
    <x v="0"/>
    <s v="coop-072"/>
    <x v="1"/>
    <x v="17"/>
    <x v="17"/>
    <x v="0"/>
    <x v="0"/>
    <x v="0"/>
    <x v="0"/>
    <x v="2"/>
    <n v="10"/>
    <x v="0"/>
    <n v="30000"/>
    <n v="300000"/>
    <x v="0"/>
    <x v="0"/>
    <x v="0"/>
    <x v="0"/>
    <n v="24000"/>
    <x v="2"/>
  </r>
  <r>
    <x v="4"/>
    <n v="80720"/>
    <x v="0"/>
    <x v="3"/>
    <x v="0"/>
    <x v="0"/>
    <s v="coop-072"/>
    <x v="0"/>
    <s v="coop-072"/>
    <x v="1"/>
    <x v="18"/>
    <x v="18"/>
    <x v="0"/>
    <x v="0"/>
    <x v="0"/>
    <x v="0"/>
    <x v="2"/>
    <n v="10"/>
    <x v="0"/>
    <n v="36111"/>
    <n v="361110"/>
    <x v="0"/>
    <x v="0"/>
    <x v="0"/>
    <x v="0"/>
    <n v="28889"/>
    <x v="2"/>
  </r>
  <r>
    <x v="4"/>
    <n v="80709"/>
    <x v="0"/>
    <x v="3"/>
    <x v="0"/>
    <x v="0"/>
    <s v="coop-072"/>
    <x v="0"/>
    <s v="coop-072"/>
    <x v="1"/>
    <x v="4"/>
    <x v="4"/>
    <x v="0"/>
    <x v="0"/>
    <x v="0"/>
    <x v="0"/>
    <x v="0"/>
    <n v="9"/>
    <x v="0"/>
    <n v="86961"/>
    <n v="782649"/>
    <x v="0"/>
    <x v="0"/>
    <x v="0"/>
    <x v="0"/>
    <n v="62612"/>
    <x v="2"/>
  </r>
  <r>
    <x v="0"/>
    <n v="80131"/>
    <x v="0"/>
    <x v="3"/>
    <x v="0"/>
    <x v="0"/>
    <s v="coop9161"/>
    <x v="0"/>
    <s v="coop9161"/>
    <x v="0"/>
    <x v="2"/>
    <x v="2"/>
    <x v="0"/>
    <x v="0"/>
    <x v="0"/>
    <x v="0"/>
    <x v="0"/>
    <n v="5"/>
    <x v="0"/>
    <n v="73431"/>
    <n v="367155"/>
    <x v="0"/>
    <x v="0"/>
    <x v="0"/>
    <x v="0"/>
    <n v="29372"/>
    <x v="2"/>
  </r>
  <r>
    <x v="0"/>
    <n v="80131"/>
    <x v="0"/>
    <x v="3"/>
    <x v="0"/>
    <x v="0"/>
    <s v="coop9161"/>
    <x v="0"/>
    <s v="coop9161"/>
    <x v="0"/>
    <x v="3"/>
    <x v="3"/>
    <x v="0"/>
    <x v="0"/>
    <x v="0"/>
    <x v="0"/>
    <x v="0"/>
    <n v="6"/>
    <x v="0"/>
    <n v="119066"/>
    <n v="714396"/>
    <x v="0"/>
    <x v="0"/>
    <x v="0"/>
    <x v="0"/>
    <n v="57152"/>
    <x v="2"/>
  </r>
  <r>
    <x v="0"/>
    <n v="80131"/>
    <x v="0"/>
    <x v="3"/>
    <x v="0"/>
    <x v="0"/>
    <s v="coop9161"/>
    <x v="0"/>
    <s v="coop9161"/>
    <x v="0"/>
    <x v="7"/>
    <x v="7"/>
    <x v="0"/>
    <x v="0"/>
    <x v="0"/>
    <x v="0"/>
    <x v="0"/>
    <n v="4"/>
    <x v="0"/>
    <n v="111606"/>
    <n v="446424"/>
    <x v="0"/>
    <x v="0"/>
    <x v="0"/>
    <x v="0"/>
    <n v="35714"/>
    <x v="2"/>
  </r>
  <r>
    <x v="3"/>
    <n v="80319"/>
    <x v="0"/>
    <x v="3"/>
    <x v="0"/>
    <x v="0"/>
    <s v="brg12171"/>
    <x v="0"/>
    <s v="brg12171"/>
    <x v="2"/>
    <x v="1"/>
    <x v="1"/>
    <x v="0"/>
    <x v="0"/>
    <x v="0"/>
    <x v="0"/>
    <x v="0"/>
    <n v="6"/>
    <x v="0"/>
    <n v="52815"/>
    <n v="316890"/>
    <x v="0"/>
    <x v="0"/>
    <x v="0"/>
    <x v="0"/>
    <n v="25351"/>
    <x v="4"/>
  </r>
  <r>
    <x v="3"/>
    <n v="80319"/>
    <x v="0"/>
    <x v="3"/>
    <x v="0"/>
    <x v="0"/>
    <s v="brg12171"/>
    <x v="0"/>
    <s v="brg12171"/>
    <x v="2"/>
    <x v="8"/>
    <x v="8"/>
    <x v="0"/>
    <x v="0"/>
    <x v="0"/>
    <x v="0"/>
    <x v="0"/>
    <n v="6"/>
    <x v="0"/>
    <n v="47673"/>
    <n v="286038"/>
    <x v="0"/>
    <x v="0"/>
    <x v="0"/>
    <x v="0"/>
    <n v="22883"/>
    <x v="4"/>
  </r>
  <r>
    <x v="3"/>
    <n v="80319"/>
    <x v="0"/>
    <x v="3"/>
    <x v="0"/>
    <x v="0"/>
    <s v="brg12171"/>
    <x v="0"/>
    <s v="brg12171"/>
    <x v="2"/>
    <x v="11"/>
    <x v="11"/>
    <x v="0"/>
    <x v="0"/>
    <x v="0"/>
    <x v="0"/>
    <x v="0"/>
    <n v="5"/>
    <x v="0"/>
    <n v="43700"/>
    <n v="218500"/>
    <x v="0"/>
    <x v="0"/>
    <x v="0"/>
    <x v="0"/>
    <n v="17480"/>
    <x v="4"/>
  </r>
  <r>
    <x v="3"/>
    <n v="80319"/>
    <x v="0"/>
    <x v="3"/>
    <x v="0"/>
    <x v="0"/>
    <s v="brg12171"/>
    <x v="0"/>
    <s v="brg12171"/>
    <x v="2"/>
    <x v="7"/>
    <x v="7"/>
    <x v="0"/>
    <x v="0"/>
    <x v="0"/>
    <x v="0"/>
    <x v="0"/>
    <n v="3"/>
    <x v="0"/>
    <n v="106026"/>
    <n v="318078"/>
    <x v="0"/>
    <x v="0"/>
    <x v="0"/>
    <x v="0"/>
    <n v="25446"/>
    <x v="4"/>
  </r>
  <r>
    <x v="1"/>
    <n v="80216"/>
    <x v="0"/>
    <x v="3"/>
    <x v="0"/>
    <x v="0"/>
    <s v="OkonoA27"/>
    <x v="0"/>
    <s v="OkonoA27"/>
    <x v="2"/>
    <x v="2"/>
    <x v="2"/>
    <x v="0"/>
    <x v="0"/>
    <x v="0"/>
    <x v="0"/>
    <x v="0"/>
    <n v="6"/>
    <x v="0"/>
    <n v="69759"/>
    <n v="418554"/>
    <x v="0"/>
    <x v="0"/>
    <x v="0"/>
    <x v="0"/>
    <n v="33484"/>
    <x v="6"/>
  </r>
  <r>
    <x v="1"/>
    <n v="80216"/>
    <x v="0"/>
    <x v="3"/>
    <x v="0"/>
    <x v="0"/>
    <s v="OkonoA27"/>
    <x v="0"/>
    <s v="OkonoA27"/>
    <x v="2"/>
    <x v="0"/>
    <x v="0"/>
    <x v="0"/>
    <x v="0"/>
    <x v="0"/>
    <x v="0"/>
    <x v="0"/>
    <n v="2"/>
    <x v="0"/>
    <n v="105505"/>
    <n v="211010"/>
    <x v="0"/>
    <x v="0"/>
    <x v="0"/>
    <x v="0"/>
    <n v="16881"/>
    <x v="6"/>
  </r>
  <r>
    <x v="1"/>
    <n v="80216"/>
    <x v="0"/>
    <x v="3"/>
    <x v="0"/>
    <x v="0"/>
    <s v="OkonoA27"/>
    <x v="0"/>
    <s v="OkonoA27"/>
    <x v="2"/>
    <x v="5"/>
    <x v="5"/>
    <x v="0"/>
    <x v="0"/>
    <x v="0"/>
    <x v="0"/>
    <x v="1"/>
    <n v="6"/>
    <x v="0"/>
    <n v="23322"/>
    <n v="139932"/>
    <x v="0"/>
    <x v="0"/>
    <x v="0"/>
    <x v="0"/>
    <n v="11195"/>
    <x v="6"/>
  </r>
  <r>
    <x v="1"/>
    <n v="80216"/>
    <x v="0"/>
    <x v="3"/>
    <x v="0"/>
    <x v="0"/>
    <s v="OkonoA27"/>
    <x v="0"/>
    <s v="OkonoA27"/>
    <x v="2"/>
    <x v="6"/>
    <x v="6"/>
    <x v="0"/>
    <x v="0"/>
    <x v="0"/>
    <x v="0"/>
    <x v="0"/>
    <n v="2"/>
    <x v="0"/>
    <m/>
    <m/>
    <x v="0"/>
    <x v="1"/>
    <x v="0"/>
    <x v="0"/>
    <m/>
    <x v="6"/>
  </r>
  <r>
    <x v="1"/>
    <n v="80215"/>
    <x v="0"/>
    <x v="3"/>
    <x v="0"/>
    <x v="0"/>
    <s v="OkonoA33"/>
    <x v="0"/>
    <s v="OkonoA33"/>
    <x v="2"/>
    <x v="2"/>
    <x v="2"/>
    <x v="0"/>
    <x v="0"/>
    <x v="0"/>
    <x v="0"/>
    <x v="0"/>
    <n v="4"/>
    <x v="0"/>
    <n v="69759"/>
    <n v="279036"/>
    <x v="0"/>
    <x v="0"/>
    <x v="0"/>
    <x v="0"/>
    <n v="22323"/>
    <x v="6"/>
  </r>
  <r>
    <x v="1"/>
    <n v="80215"/>
    <x v="0"/>
    <x v="3"/>
    <x v="0"/>
    <x v="0"/>
    <s v="OkonoA33"/>
    <x v="0"/>
    <s v="OkonoA33"/>
    <x v="2"/>
    <x v="0"/>
    <x v="0"/>
    <x v="0"/>
    <x v="0"/>
    <x v="0"/>
    <x v="0"/>
    <x v="0"/>
    <n v="2"/>
    <x v="0"/>
    <n v="105505"/>
    <n v="211010"/>
    <x v="0"/>
    <x v="0"/>
    <x v="0"/>
    <x v="0"/>
    <n v="16881"/>
    <x v="6"/>
  </r>
  <r>
    <x v="1"/>
    <n v="80215"/>
    <x v="0"/>
    <x v="3"/>
    <x v="0"/>
    <x v="0"/>
    <s v="OkonoA33"/>
    <x v="0"/>
    <s v="OkonoA33"/>
    <x v="2"/>
    <x v="8"/>
    <x v="8"/>
    <x v="0"/>
    <x v="0"/>
    <x v="0"/>
    <x v="0"/>
    <x v="0"/>
    <n v="6"/>
    <x v="0"/>
    <n v="47674"/>
    <n v="286044"/>
    <x v="0"/>
    <x v="0"/>
    <x v="0"/>
    <x v="0"/>
    <n v="22884"/>
    <x v="6"/>
  </r>
  <r>
    <x v="1"/>
    <n v="80215"/>
    <x v="0"/>
    <x v="3"/>
    <x v="0"/>
    <x v="0"/>
    <s v="OkonoA33"/>
    <x v="0"/>
    <s v="OkonoA33"/>
    <x v="2"/>
    <x v="1"/>
    <x v="1"/>
    <x v="0"/>
    <x v="0"/>
    <x v="0"/>
    <x v="0"/>
    <x v="0"/>
    <n v="6"/>
    <x v="0"/>
    <n v="52816"/>
    <n v="316896"/>
    <x v="0"/>
    <x v="0"/>
    <x v="0"/>
    <x v="0"/>
    <n v="25352"/>
    <x v="6"/>
  </r>
  <r>
    <x v="1"/>
    <n v="80213"/>
    <x v="0"/>
    <x v="3"/>
    <x v="0"/>
    <x v="0"/>
    <s v="LOTTE-004"/>
    <x v="0"/>
    <s v="LOTTE-015"/>
    <x v="4"/>
    <x v="19"/>
    <x v="19"/>
    <x v="0"/>
    <x v="0"/>
    <x v="0"/>
    <x v="0"/>
    <x v="0"/>
    <n v="5"/>
    <x v="0"/>
    <n v="107205"/>
    <n v="536025"/>
    <x v="0"/>
    <x v="0"/>
    <x v="0"/>
    <x v="0"/>
    <n v="42882"/>
    <x v="8"/>
  </r>
  <r>
    <x v="1"/>
    <n v="80214"/>
    <x v="0"/>
    <x v="3"/>
    <x v="0"/>
    <x v="0"/>
    <s v="LOTTE-004"/>
    <x v="0"/>
    <s v="LOTTE-015"/>
    <x v="4"/>
    <x v="0"/>
    <x v="0"/>
    <x v="0"/>
    <x v="0"/>
    <x v="0"/>
    <x v="0"/>
    <x v="0"/>
    <n v="20"/>
    <x v="0"/>
    <n v="111058"/>
    <n v="2221160"/>
    <x v="0"/>
    <x v="0"/>
    <x v="0"/>
    <x v="0"/>
    <n v="177693"/>
    <x v="8"/>
  </r>
  <r>
    <x v="5"/>
    <n v="81254"/>
    <x v="0"/>
    <x v="4"/>
    <x v="0"/>
    <x v="0"/>
    <s v="minhcau0001"/>
    <x v="0"/>
    <s v="minhcau0001"/>
    <x v="1"/>
    <x v="2"/>
    <x v="2"/>
    <x v="0"/>
    <x v="0"/>
    <x v="0"/>
    <x v="0"/>
    <x v="0"/>
    <n v="20"/>
    <x v="0"/>
    <n v="66088"/>
    <n v="1321760"/>
    <x v="0"/>
    <x v="0"/>
    <x v="0"/>
    <x v="0"/>
    <n v="105741"/>
    <x v="1"/>
  </r>
  <r>
    <x v="5"/>
    <n v="81254"/>
    <x v="0"/>
    <x v="4"/>
    <x v="0"/>
    <x v="0"/>
    <s v="minhcau0001"/>
    <x v="0"/>
    <s v="minhcau0001"/>
    <x v="1"/>
    <x v="0"/>
    <x v="0"/>
    <x v="0"/>
    <x v="0"/>
    <x v="0"/>
    <x v="0"/>
    <x v="0"/>
    <n v="15"/>
    <x v="0"/>
    <n v="99952"/>
    <n v="1499280"/>
    <x v="0"/>
    <x v="0"/>
    <x v="0"/>
    <x v="0"/>
    <n v="119942"/>
    <x v="1"/>
  </r>
  <r>
    <x v="5"/>
    <n v="81254"/>
    <x v="0"/>
    <x v="4"/>
    <x v="0"/>
    <x v="0"/>
    <s v="minhcau0001"/>
    <x v="0"/>
    <s v="minhcau0001"/>
    <x v="1"/>
    <x v="3"/>
    <x v="3"/>
    <x v="0"/>
    <x v="0"/>
    <x v="0"/>
    <x v="0"/>
    <x v="0"/>
    <n v="10"/>
    <x v="0"/>
    <n v="107159"/>
    <n v="1071590"/>
    <x v="0"/>
    <x v="0"/>
    <x v="0"/>
    <x v="0"/>
    <n v="85727"/>
    <x v="1"/>
  </r>
  <r>
    <x v="4"/>
    <n v="81184"/>
    <x v="0"/>
    <x v="4"/>
    <x v="0"/>
    <x v="0"/>
    <s v="eb124"/>
    <x v="0"/>
    <s v="eb124"/>
    <x v="1"/>
    <x v="11"/>
    <x v="11"/>
    <x v="0"/>
    <x v="0"/>
    <x v="0"/>
    <x v="0"/>
    <x v="0"/>
    <n v="6"/>
    <x v="0"/>
    <n v="46000"/>
    <n v="276000"/>
    <x v="0"/>
    <x v="0"/>
    <x v="0"/>
    <x v="0"/>
    <n v="22080"/>
    <x v="5"/>
  </r>
  <r>
    <x v="4"/>
    <n v="81184"/>
    <x v="0"/>
    <x v="4"/>
    <x v="0"/>
    <x v="0"/>
    <s v="eb124"/>
    <x v="0"/>
    <s v="eb124"/>
    <x v="1"/>
    <x v="0"/>
    <x v="0"/>
    <x v="0"/>
    <x v="0"/>
    <x v="0"/>
    <x v="0"/>
    <x v="0"/>
    <n v="20"/>
    <x v="0"/>
    <n v="111058"/>
    <n v="2221160"/>
    <x v="0"/>
    <x v="0"/>
    <x v="0"/>
    <x v="0"/>
    <n v="177693"/>
    <x v="5"/>
  </r>
  <r>
    <x v="4"/>
    <n v="81183"/>
    <x v="0"/>
    <x v="4"/>
    <x v="0"/>
    <x v="0"/>
    <s v="eb124"/>
    <x v="0"/>
    <s v="eb124"/>
    <x v="1"/>
    <x v="2"/>
    <x v="2"/>
    <x v="0"/>
    <x v="0"/>
    <x v="0"/>
    <x v="0"/>
    <x v="0"/>
    <n v="20"/>
    <x v="0"/>
    <n v="73431"/>
    <n v="1468620"/>
    <x v="0"/>
    <x v="0"/>
    <x v="0"/>
    <x v="0"/>
    <n v="117490"/>
    <x v="5"/>
  </r>
  <r>
    <x v="5"/>
    <n v="81268"/>
    <x v="0"/>
    <x v="4"/>
    <x v="0"/>
    <x v="0"/>
    <s v="eb145"/>
    <x v="0"/>
    <s v="eb145"/>
    <x v="1"/>
    <x v="8"/>
    <x v="8"/>
    <x v="0"/>
    <x v="0"/>
    <x v="0"/>
    <x v="0"/>
    <x v="0"/>
    <n v="12"/>
    <x v="0"/>
    <n v="50182"/>
    <n v="602184"/>
    <x v="0"/>
    <x v="0"/>
    <x v="0"/>
    <x v="0"/>
    <n v="48175"/>
    <x v="5"/>
  </r>
  <r>
    <x v="5"/>
    <n v="81268"/>
    <x v="0"/>
    <x v="4"/>
    <x v="0"/>
    <x v="0"/>
    <s v="eb145"/>
    <x v="0"/>
    <s v="eb145"/>
    <x v="1"/>
    <x v="11"/>
    <x v="11"/>
    <x v="0"/>
    <x v="0"/>
    <x v="0"/>
    <x v="0"/>
    <x v="0"/>
    <n v="8"/>
    <x v="0"/>
    <n v="46000"/>
    <n v="368000"/>
    <x v="0"/>
    <x v="0"/>
    <x v="0"/>
    <x v="0"/>
    <n v="29440"/>
    <x v="5"/>
  </r>
  <r>
    <x v="5"/>
    <n v="81268"/>
    <x v="0"/>
    <x v="4"/>
    <x v="0"/>
    <x v="0"/>
    <s v="eb145"/>
    <x v="0"/>
    <s v="eb145"/>
    <x v="1"/>
    <x v="2"/>
    <x v="2"/>
    <x v="0"/>
    <x v="0"/>
    <x v="0"/>
    <x v="0"/>
    <x v="0"/>
    <n v="20"/>
    <x v="0"/>
    <n v="73431"/>
    <n v="1468620"/>
    <x v="0"/>
    <x v="0"/>
    <x v="0"/>
    <x v="0"/>
    <n v="117490"/>
    <x v="5"/>
  </r>
  <r>
    <x v="5"/>
    <n v="81262"/>
    <x v="0"/>
    <x v="4"/>
    <x v="0"/>
    <x v="0"/>
    <s v="eb145"/>
    <x v="0"/>
    <s v="eb145"/>
    <x v="1"/>
    <x v="2"/>
    <x v="2"/>
    <x v="0"/>
    <x v="0"/>
    <x v="0"/>
    <x v="0"/>
    <x v="0"/>
    <n v="20"/>
    <x v="0"/>
    <n v="73431"/>
    <n v="1468620"/>
    <x v="0"/>
    <x v="0"/>
    <x v="0"/>
    <x v="0"/>
    <n v="117490"/>
    <x v="5"/>
  </r>
  <r>
    <x v="5"/>
    <n v="81255"/>
    <x v="0"/>
    <x v="4"/>
    <x v="0"/>
    <x v="0"/>
    <s v="eb106"/>
    <x v="0"/>
    <s v="eb106"/>
    <x v="1"/>
    <x v="8"/>
    <x v="8"/>
    <x v="0"/>
    <x v="0"/>
    <x v="0"/>
    <x v="0"/>
    <x v="0"/>
    <n v="8"/>
    <x v="0"/>
    <n v="50182"/>
    <n v="401456"/>
    <x v="0"/>
    <x v="0"/>
    <x v="0"/>
    <x v="0"/>
    <n v="32116"/>
    <x v="5"/>
  </r>
  <r>
    <x v="5"/>
    <n v="81255"/>
    <x v="0"/>
    <x v="4"/>
    <x v="0"/>
    <x v="0"/>
    <s v="eb106"/>
    <x v="0"/>
    <s v="eb106"/>
    <x v="1"/>
    <x v="11"/>
    <x v="11"/>
    <x v="0"/>
    <x v="0"/>
    <x v="0"/>
    <x v="0"/>
    <x v="0"/>
    <n v="8"/>
    <x v="0"/>
    <n v="46000"/>
    <n v="368000"/>
    <x v="0"/>
    <x v="0"/>
    <x v="0"/>
    <x v="0"/>
    <n v="29440"/>
    <x v="5"/>
  </r>
  <r>
    <x v="5"/>
    <n v="81255"/>
    <x v="0"/>
    <x v="4"/>
    <x v="0"/>
    <x v="0"/>
    <s v="eb106"/>
    <x v="0"/>
    <s v="eb106"/>
    <x v="1"/>
    <x v="2"/>
    <x v="2"/>
    <x v="0"/>
    <x v="0"/>
    <x v="0"/>
    <x v="0"/>
    <x v="0"/>
    <n v="40"/>
    <x v="0"/>
    <n v="73431"/>
    <n v="2937240"/>
    <x v="0"/>
    <x v="0"/>
    <x v="0"/>
    <x v="0"/>
    <n v="234979"/>
    <x v="5"/>
  </r>
  <r>
    <x v="5"/>
    <n v="81269"/>
    <x v="0"/>
    <x v="4"/>
    <x v="0"/>
    <x v="0"/>
    <s v="eb146"/>
    <x v="0"/>
    <s v="eb146"/>
    <x v="1"/>
    <x v="8"/>
    <x v="8"/>
    <x v="0"/>
    <x v="0"/>
    <x v="0"/>
    <x v="0"/>
    <x v="0"/>
    <n v="8"/>
    <x v="0"/>
    <n v="50182"/>
    <n v="401456"/>
    <x v="0"/>
    <x v="0"/>
    <x v="0"/>
    <x v="0"/>
    <n v="32116"/>
    <x v="5"/>
  </r>
  <r>
    <x v="5"/>
    <n v="81269"/>
    <x v="0"/>
    <x v="4"/>
    <x v="0"/>
    <x v="0"/>
    <s v="eb146"/>
    <x v="0"/>
    <s v="eb146"/>
    <x v="1"/>
    <x v="2"/>
    <x v="2"/>
    <x v="0"/>
    <x v="0"/>
    <x v="0"/>
    <x v="0"/>
    <x v="0"/>
    <n v="40"/>
    <x v="0"/>
    <n v="73431"/>
    <n v="2937240"/>
    <x v="0"/>
    <x v="0"/>
    <x v="0"/>
    <x v="0"/>
    <n v="234979"/>
    <x v="5"/>
  </r>
  <r>
    <x v="5"/>
    <n v="81269"/>
    <x v="0"/>
    <x v="4"/>
    <x v="0"/>
    <x v="0"/>
    <s v="eb146"/>
    <x v="0"/>
    <s v="eb146"/>
    <x v="1"/>
    <x v="0"/>
    <x v="0"/>
    <x v="0"/>
    <x v="0"/>
    <x v="0"/>
    <x v="0"/>
    <x v="0"/>
    <n v="20"/>
    <x v="0"/>
    <n v="111058"/>
    <n v="2221160"/>
    <x v="0"/>
    <x v="0"/>
    <x v="0"/>
    <x v="0"/>
    <n v="177693"/>
    <x v="5"/>
  </r>
  <r>
    <x v="5"/>
    <n v="81259"/>
    <x v="0"/>
    <x v="4"/>
    <x v="0"/>
    <x v="0"/>
    <s v="eb125"/>
    <x v="0"/>
    <s v="eb125"/>
    <x v="1"/>
    <x v="0"/>
    <x v="0"/>
    <x v="0"/>
    <x v="0"/>
    <x v="0"/>
    <x v="0"/>
    <x v="0"/>
    <n v="20"/>
    <x v="0"/>
    <n v="111058"/>
    <n v="2221160"/>
    <x v="0"/>
    <x v="0"/>
    <x v="0"/>
    <x v="0"/>
    <n v="177693"/>
    <x v="5"/>
  </r>
  <r>
    <x v="5"/>
    <n v="81257"/>
    <x v="0"/>
    <x v="4"/>
    <x v="0"/>
    <x v="0"/>
    <s v="eb117"/>
    <x v="0"/>
    <s v="eb117"/>
    <x v="1"/>
    <x v="2"/>
    <x v="2"/>
    <x v="0"/>
    <x v="0"/>
    <x v="0"/>
    <x v="0"/>
    <x v="0"/>
    <n v="20"/>
    <x v="0"/>
    <n v="73431"/>
    <n v="1468620"/>
    <x v="0"/>
    <x v="0"/>
    <x v="0"/>
    <x v="0"/>
    <n v="117490"/>
    <x v="5"/>
  </r>
  <r>
    <x v="5"/>
    <n v="81258"/>
    <x v="0"/>
    <x v="4"/>
    <x v="0"/>
    <x v="0"/>
    <s v="eb117"/>
    <x v="0"/>
    <s v="eb117"/>
    <x v="1"/>
    <x v="0"/>
    <x v="0"/>
    <x v="0"/>
    <x v="0"/>
    <x v="0"/>
    <x v="0"/>
    <x v="0"/>
    <n v="20"/>
    <x v="0"/>
    <n v="111058"/>
    <n v="2221160"/>
    <x v="0"/>
    <x v="0"/>
    <x v="0"/>
    <x v="0"/>
    <n v="177693"/>
    <x v="5"/>
  </r>
  <r>
    <x v="4"/>
    <n v="81182"/>
    <x v="0"/>
    <x v="4"/>
    <x v="0"/>
    <x v="0"/>
    <s v="eb118"/>
    <x v="0"/>
    <s v="eb118"/>
    <x v="1"/>
    <x v="2"/>
    <x v="2"/>
    <x v="0"/>
    <x v="0"/>
    <x v="0"/>
    <x v="0"/>
    <x v="0"/>
    <n v="20"/>
    <x v="0"/>
    <n v="73431"/>
    <n v="1468620"/>
    <x v="0"/>
    <x v="0"/>
    <x v="0"/>
    <x v="0"/>
    <n v="117490"/>
    <x v="5"/>
  </r>
  <r>
    <x v="4"/>
    <n v="81181"/>
    <x v="0"/>
    <x v="4"/>
    <x v="0"/>
    <x v="0"/>
    <s v="eb118"/>
    <x v="0"/>
    <s v="eb118"/>
    <x v="1"/>
    <x v="8"/>
    <x v="8"/>
    <x v="0"/>
    <x v="0"/>
    <x v="0"/>
    <x v="0"/>
    <x v="0"/>
    <n v="8"/>
    <x v="0"/>
    <n v="50182"/>
    <n v="401456"/>
    <x v="0"/>
    <x v="0"/>
    <x v="0"/>
    <x v="0"/>
    <n v="32116"/>
    <x v="5"/>
  </r>
  <r>
    <x v="4"/>
    <n v="81181"/>
    <x v="0"/>
    <x v="4"/>
    <x v="0"/>
    <x v="0"/>
    <s v="eb118"/>
    <x v="0"/>
    <s v="eb118"/>
    <x v="1"/>
    <x v="11"/>
    <x v="11"/>
    <x v="0"/>
    <x v="0"/>
    <x v="0"/>
    <x v="0"/>
    <x v="0"/>
    <n v="5"/>
    <x v="0"/>
    <n v="46000"/>
    <n v="230000"/>
    <x v="0"/>
    <x v="0"/>
    <x v="0"/>
    <x v="0"/>
    <n v="18400"/>
    <x v="5"/>
  </r>
  <r>
    <x v="4"/>
    <n v="81181"/>
    <x v="0"/>
    <x v="4"/>
    <x v="0"/>
    <x v="0"/>
    <s v="eb118"/>
    <x v="0"/>
    <s v="eb118"/>
    <x v="1"/>
    <x v="1"/>
    <x v="1"/>
    <x v="0"/>
    <x v="0"/>
    <x v="0"/>
    <x v="0"/>
    <x v="0"/>
    <n v="20"/>
    <x v="0"/>
    <n v="55595"/>
    <n v="1111900"/>
    <x v="0"/>
    <x v="0"/>
    <x v="0"/>
    <x v="0"/>
    <n v="88952"/>
    <x v="5"/>
  </r>
  <r>
    <x v="4"/>
    <n v="81181"/>
    <x v="0"/>
    <x v="4"/>
    <x v="0"/>
    <x v="0"/>
    <s v="eb118"/>
    <x v="0"/>
    <s v="eb118"/>
    <x v="1"/>
    <x v="0"/>
    <x v="0"/>
    <x v="0"/>
    <x v="0"/>
    <x v="0"/>
    <x v="0"/>
    <x v="0"/>
    <n v="10"/>
    <x v="0"/>
    <n v="111058"/>
    <n v="1110580"/>
    <x v="0"/>
    <x v="0"/>
    <x v="0"/>
    <x v="0"/>
    <n v="88846"/>
    <x v="5"/>
  </r>
  <r>
    <x v="5"/>
    <n v="81256"/>
    <x v="0"/>
    <x v="4"/>
    <x v="0"/>
    <x v="0"/>
    <s v="eb112"/>
    <x v="0"/>
    <s v="eb112"/>
    <x v="1"/>
    <x v="8"/>
    <x v="8"/>
    <x v="0"/>
    <x v="0"/>
    <x v="0"/>
    <x v="0"/>
    <x v="0"/>
    <n v="8"/>
    <x v="0"/>
    <n v="50182"/>
    <n v="401456"/>
    <x v="0"/>
    <x v="0"/>
    <x v="0"/>
    <x v="0"/>
    <n v="32116"/>
    <x v="5"/>
  </r>
  <r>
    <x v="5"/>
    <n v="81256"/>
    <x v="0"/>
    <x v="4"/>
    <x v="0"/>
    <x v="0"/>
    <s v="eb112"/>
    <x v="0"/>
    <s v="eb112"/>
    <x v="1"/>
    <x v="11"/>
    <x v="11"/>
    <x v="0"/>
    <x v="0"/>
    <x v="0"/>
    <x v="0"/>
    <x v="0"/>
    <n v="1"/>
    <x v="0"/>
    <n v="46000"/>
    <n v="46000"/>
    <x v="0"/>
    <x v="0"/>
    <x v="0"/>
    <x v="0"/>
    <n v="3680"/>
    <x v="5"/>
  </r>
  <r>
    <x v="5"/>
    <n v="81256"/>
    <x v="0"/>
    <x v="4"/>
    <x v="0"/>
    <x v="0"/>
    <s v="eb112"/>
    <x v="0"/>
    <s v="eb112"/>
    <x v="1"/>
    <x v="1"/>
    <x v="1"/>
    <x v="0"/>
    <x v="0"/>
    <x v="0"/>
    <x v="0"/>
    <x v="0"/>
    <n v="10"/>
    <x v="0"/>
    <n v="55595"/>
    <n v="555950"/>
    <x v="0"/>
    <x v="0"/>
    <x v="0"/>
    <x v="0"/>
    <n v="44476"/>
    <x v="5"/>
  </r>
  <r>
    <x v="5"/>
    <n v="81256"/>
    <x v="0"/>
    <x v="4"/>
    <x v="0"/>
    <x v="0"/>
    <s v="eb112"/>
    <x v="0"/>
    <s v="eb112"/>
    <x v="1"/>
    <x v="0"/>
    <x v="0"/>
    <x v="0"/>
    <x v="0"/>
    <x v="0"/>
    <x v="0"/>
    <x v="0"/>
    <n v="10"/>
    <x v="0"/>
    <n v="111058"/>
    <n v="1110580"/>
    <x v="0"/>
    <x v="0"/>
    <x v="0"/>
    <x v="0"/>
    <n v="88846"/>
    <x v="5"/>
  </r>
  <r>
    <x v="4"/>
    <n v="81217"/>
    <x v="0"/>
    <x v="4"/>
    <x v="0"/>
    <x v="0"/>
    <s v="coop9103"/>
    <x v="0"/>
    <s v="coop9103"/>
    <x v="0"/>
    <x v="0"/>
    <x v="0"/>
    <x v="0"/>
    <x v="0"/>
    <x v="0"/>
    <x v="0"/>
    <x v="0"/>
    <n v="3"/>
    <x v="0"/>
    <n v="111058"/>
    <n v="333174"/>
    <x v="0"/>
    <x v="0"/>
    <x v="0"/>
    <x v="0"/>
    <n v="26654"/>
    <x v="2"/>
  </r>
  <r>
    <x v="4"/>
    <n v="81217"/>
    <x v="0"/>
    <x v="4"/>
    <x v="0"/>
    <x v="0"/>
    <s v="coop9103"/>
    <x v="0"/>
    <s v="coop9103"/>
    <x v="0"/>
    <x v="2"/>
    <x v="2"/>
    <x v="0"/>
    <x v="0"/>
    <x v="0"/>
    <x v="0"/>
    <x v="0"/>
    <n v="8"/>
    <x v="0"/>
    <n v="73431"/>
    <n v="587448"/>
    <x v="0"/>
    <x v="0"/>
    <x v="0"/>
    <x v="0"/>
    <n v="46996"/>
    <x v="2"/>
  </r>
  <r>
    <x v="4"/>
    <n v="81217"/>
    <x v="0"/>
    <x v="4"/>
    <x v="0"/>
    <x v="0"/>
    <s v="coop9103"/>
    <x v="0"/>
    <s v="coop9103"/>
    <x v="0"/>
    <x v="3"/>
    <x v="3"/>
    <x v="0"/>
    <x v="0"/>
    <x v="0"/>
    <x v="0"/>
    <x v="0"/>
    <n v="3"/>
    <x v="0"/>
    <n v="119066"/>
    <n v="357198"/>
    <x v="0"/>
    <x v="0"/>
    <x v="0"/>
    <x v="0"/>
    <n v="28576"/>
    <x v="2"/>
  </r>
  <r>
    <x v="4"/>
    <n v="81217"/>
    <x v="0"/>
    <x v="4"/>
    <x v="0"/>
    <x v="0"/>
    <s v="coop9103"/>
    <x v="0"/>
    <s v="coop9103"/>
    <x v="0"/>
    <x v="8"/>
    <x v="8"/>
    <x v="0"/>
    <x v="0"/>
    <x v="0"/>
    <x v="0"/>
    <x v="0"/>
    <n v="3"/>
    <x v="0"/>
    <n v="50182"/>
    <n v="150546"/>
    <x v="0"/>
    <x v="0"/>
    <x v="0"/>
    <x v="0"/>
    <n v="12044"/>
    <x v="2"/>
  </r>
  <r>
    <x v="4"/>
    <n v="81217"/>
    <x v="0"/>
    <x v="4"/>
    <x v="0"/>
    <x v="0"/>
    <s v="coop9103"/>
    <x v="0"/>
    <s v="coop9103"/>
    <x v="0"/>
    <x v="9"/>
    <x v="9"/>
    <x v="0"/>
    <x v="0"/>
    <x v="0"/>
    <x v="0"/>
    <x v="0"/>
    <n v="3"/>
    <x v="0"/>
    <n v="70950"/>
    <n v="212850"/>
    <x v="0"/>
    <x v="0"/>
    <x v="0"/>
    <x v="0"/>
    <n v="17028"/>
    <x v="2"/>
  </r>
  <r>
    <x v="4"/>
    <n v="81217"/>
    <x v="0"/>
    <x v="4"/>
    <x v="0"/>
    <x v="0"/>
    <s v="coop9103"/>
    <x v="0"/>
    <s v="coop9103"/>
    <x v="0"/>
    <x v="10"/>
    <x v="10"/>
    <x v="0"/>
    <x v="0"/>
    <x v="0"/>
    <x v="0"/>
    <x v="0"/>
    <n v="3"/>
    <x v="0"/>
    <n v="74250"/>
    <n v="222750"/>
    <x v="0"/>
    <x v="0"/>
    <x v="0"/>
    <x v="0"/>
    <n v="17820"/>
    <x v="2"/>
  </r>
  <r>
    <x v="4"/>
    <n v="81217"/>
    <x v="0"/>
    <x v="4"/>
    <x v="0"/>
    <x v="0"/>
    <s v="coop9103"/>
    <x v="0"/>
    <s v="coop9103"/>
    <x v="0"/>
    <x v="17"/>
    <x v="17"/>
    <x v="0"/>
    <x v="0"/>
    <x v="0"/>
    <x v="0"/>
    <x v="2"/>
    <n v="5"/>
    <x v="0"/>
    <n v="30000"/>
    <n v="150000"/>
    <x v="0"/>
    <x v="0"/>
    <x v="0"/>
    <x v="0"/>
    <n v="12000"/>
    <x v="2"/>
  </r>
  <r>
    <x v="4"/>
    <n v="81217"/>
    <x v="0"/>
    <x v="4"/>
    <x v="0"/>
    <x v="0"/>
    <s v="coop9103"/>
    <x v="0"/>
    <s v="coop9103"/>
    <x v="0"/>
    <x v="18"/>
    <x v="18"/>
    <x v="0"/>
    <x v="0"/>
    <x v="0"/>
    <x v="0"/>
    <x v="2"/>
    <n v="5"/>
    <x v="0"/>
    <n v="36111"/>
    <n v="180555"/>
    <x v="0"/>
    <x v="0"/>
    <x v="0"/>
    <x v="0"/>
    <n v="14444"/>
    <x v="2"/>
  </r>
  <r>
    <x v="4"/>
    <n v="81214"/>
    <x v="0"/>
    <x v="4"/>
    <x v="0"/>
    <x v="0"/>
    <s v="Tmart01096"/>
    <x v="0"/>
    <s v="Tmart01096"/>
    <x v="0"/>
    <x v="3"/>
    <x v="3"/>
    <x v="0"/>
    <x v="0"/>
    <x v="0"/>
    <x v="0"/>
    <x v="0"/>
    <n v="5"/>
    <x v="0"/>
    <n v="119066"/>
    <n v="595330"/>
    <x v="0"/>
    <x v="0"/>
    <x v="0"/>
    <x v="0"/>
    <n v="47626"/>
    <x v="7"/>
  </r>
  <r>
    <x v="4"/>
    <n v="81214"/>
    <x v="0"/>
    <x v="4"/>
    <x v="0"/>
    <x v="0"/>
    <s v="Tmart01096"/>
    <x v="0"/>
    <s v="Tmart01096"/>
    <x v="0"/>
    <x v="0"/>
    <x v="0"/>
    <x v="0"/>
    <x v="0"/>
    <x v="0"/>
    <x v="0"/>
    <x v="0"/>
    <n v="5"/>
    <x v="0"/>
    <n v="111058"/>
    <n v="555290"/>
    <x v="0"/>
    <x v="0"/>
    <x v="0"/>
    <x v="0"/>
    <n v="44423"/>
    <x v="7"/>
  </r>
  <r>
    <x v="4"/>
    <n v="2370158"/>
    <x v="0"/>
    <x v="4"/>
    <x v="0"/>
    <x v="0"/>
    <s v="GS25-HNI-MLH-HN01029"/>
    <x v="0"/>
    <s v="GS25-HNI-MLH-HN01029"/>
    <x v="0"/>
    <x v="6"/>
    <x v="6"/>
    <x v="0"/>
    <x v="0"/>
    <x v="0"/>
    <x v="0"/>
    <x v="0"/>
    <n v="20"/>
    <x v="0"/>
    <n v="66500"/>
    <n v="1330000"/>
    <x v="0"/>
    <x v="0"/>
    <x v="0"/>
    <x v="0"/>
    <n v="106400"/>
    <x v="3"/>
  </r>
  <r>
    <x v="4"/>
    <n v="2370158"/>
    <x v="0"/>
    <x v="4"/>
    <x v="0"/>
    <x v="0"/>
    <s v="GS25-HNI-MLH-HN01029"/>
    <x v="0"/>
    <s v="GS25-HNI-MLH-HN01029"/>
    <x v="0"/>
    <x v="5"/>
    <x v="5"/>
    <x v="0"/>
    <x v="0"/>
    <x v="0"/>
    <x v="0"/>
    <x v="1"/>
    <n v="24"/>
    <x v="0"/>
    <n v="24549"/>
    <n v="589176"/>
    <x v="0"/>
    <x v="0"/>
    <x v="0"/>
    <x v="0"/>
    <n v="47134"/>
    <x v="3"/>
  </r>
  <r>
    <x v="4"/>
    <n v="2370158"/>
    <x v="0"/>
    <x v="4"/>
    <x v="0"/>
    <x v="0"/>
    <s v="GS25-HNI-MLH-HN01029"/>
    <x v="0"/>
    <s v="GS25-HNI-MLH-HN01029"/>
    <x v="0"/>
    <x v="15"/>
    <x v="15"/>
    <x v="0"/>
    <x v="0"/>
    <x v="0"/>
    <x v="0"/>
    <x v="0"/>
    <n v="22"/>
    <x v="0"/>
    <n v="21667"/>
    <n v="476674"/>
    <x v="0"/>
    <x v="0"/>
    <x v="0"/>
    <x v="0"/>
    <n v="38134"/>
    <x v="3"/>
  </r>
  <r>
    <x v="4"/>
    <n v="2370158"/>
    <x v="0"/>
    <x v="4"/>
    <x v="0"/>
    <x v="0"/>
    <s v="GS25-HNI-MLH-HN01029"/>
    <x v="0"/>
    <s v="GS25-HNI-MLH-HN01029"/>
    <x v="0"/>
    <x v="2"/>
    <x v="2"/>
    <x v="0"/>
    <x v="0"/>
    <x v="0"/>
    <x v="0"/>
    <x v="0"/>
    <n v="8"/>
    <x v="0"/>
    <n v="73431"/>
    <n v="587448"/>
    <x v="0"/>
    <x v="0"/>
    <x v="0"/>
    <x v="0"/>
    <n v="46996"/>
    <x v="3"/>
  </r>
  <r>
    <x v="4"/>
    <n v="2370158"/>
    <x v="0"/>
    <x v="4"/>
    <x v="0"/>
    <x v="0"/>
    <s v="GS25-HNI-MLH-HN01029"/>
    <x v="0"/>
    <s v="GS25-HNI-MLH-HN01029"/>
    <x v="0"/>
    <x v="8"/>
    <x v="8"/>
    <x v="0"/>
    <x v="0"/>
    <x v="0"/>
    <x v="0"/>
    <x v="0"/>
    <n v="8"/>
    <x v="0"/>
    <n v="50182"/>
    <n v="401456"/>
    <x v="0"/>
    <x v="0"/>
    <x v="0"/>
    <x v="0"/>
    <n v="32116"/>
    <x v="3"/>
  </r>
  <r>
    <x v="1"/>
    <n v="80212"/>
    <x v="0"/>
    <x v="4"/>
    <x v="0"/>
    <x v="0"/>
    <s v="LOTTE-004"/>
    <x v="0"/>
    <s v="LOTTE-008"/>
    <x v="4"/>
    <x v="3"/>
    <x v="3"/>
    <x v="0"/>
    <x v="0"/>
    <x v="0"/>
    <x v="0"/>
    <x v="0"/>
    <n v="5"/>
    <x v="0"/>
    <n v="119066"/>
    <n v="595330"/>
    <x v="0"/>
    <x v="0"/>
    <x v="0"/>
    <x v="0"/>
    <n v="47626"/>
    <x v="8"/>
  </r>
  <r>
    <x v="1"/>
    <n v="80212"/>
    <x v="0"/>
    <x v="4"/>
    <x v="0"/>
    <x v="0"/>
    <s v="LOTTE-004"/>
    <x v="0"/>
    <s v="LOTTE-008"/>
    <x v="4"/>
    <x v="19"/>
    <x v="19"/>
    <x v="0"/>
    <x v="0"/>
    <x v="0"/>
    <x v="0"/>
    <x v="0"/>
    <n v="10"/>
    <x v="0"/>
    <n v="107205"/>
    <n v="1072050"/>
    <x v="0"/>
    <x v="0"/>
    <x v="0"/>
    <x v="0"/>
    <n v="85764"/>
    <x v="8"/>
  </r>
  <r>
    <x v="1"/>
    <n v="80212"/>
    <x v="0"/>
    <x v="4"/>
    <x v="0"/>
    <x v="0"/>
    <s v="LOTTE-004"/>
    <x v="0"/>
    <s v="LOTTE-008"/>
    <x v="4"/>
    <x v="0"/>
    <x v="0"/>
    <x v="0"/>
    <x v="0"/>
    <x v="0"/>
    <x v="0"/>
    <x v="0"/>
    <n v="5"/>
    <x v="0"/>
    <n v="111058"/>
    <n v="555290"/>
    <x v="0"/>
    <x v="0"/>
    <x v="0"/>
    <x v="0"/>
    <n v="44423"/>
    <x v="8"/>
  </r>
  <r>
    <x v="4"/>
    <n v="81212"/>
    <x v="0"/>
    <x v="4"/>
    <x v="0"/>
    <x v="0"/>
    <s v="Tmart00994"/>
    <x v="0"/>
    <s v="Tmart00994"/>
    <x v="0"/>
    <x v="10"/>
    <x v="10"/>
    <x v="0"/>
    <x v="0"/>
    <x v="0"/>
    <x v="0"/>
    <x v="0"/>
    <n v="3"/>
    <x v="0"/>
    <n v="74250"/>
    <n v="222750"/>
    <x v="0"/>
    <x v="0"/>
    <x v="0"/>
    <x v="0"/>
    <n v="17820"/>
    <x v="7"/>
  </r>
  <r>
    <x v="4"/>
    <n v="81212"/>
    <x v="0"/>
    <x v="4"/>
    <x v="0"/>
    <x v="0"/>
    <s v="Tmart00994"/>
    <x v="0"/>
    <s v="Tmart00994"/>
    <x v="0"/>
    <x v="2"/>
    <x v="2"/>
    <x v="0"/>
    <x v="0"/>
    <x v="0"/>
    <x v="0"/>
    <x v="0"/>
    <n v="5"/>
    <x v="0"/>
    <n v="73431"/>
    <n v="367155"/>
    <x v="0"/>
    <x v="0"/>
    <x v="0"/>
    <x v="0"/>
    <n v="29372"/>
    <x v="7"/>
  </r>
  <r>
    <x v="4"/>
    <n v="81212"/>
    <x v="0"/>
    <x v="4"/>
    <x v="0"/>
    <x v="0"/>
    <s v="Tmart00994"/>
    <x v="0"/>
    <s v="Tmart00994"/>
    <x v="0"/>
    <x v="8"/>
    <x v="8"/>
    <x v="0"/>
    <x v="0"/>
    <x v="0"/>
    <x v="0"/>
    <x v="0"/>
    <n v="3"/>
    <x v="0"/>
    <n v="50182"/>
    <n v="150546"/>
    <x v="0"/>
    <x v="0"/>
    <x v="0"/>
    <x v="0"/>
    <n v="12044"/>
    <x v="7"/>
  </r>
  <r>
    <x v="4"/>
    <n v="81212"/>
    <x v="0"/>
    <x v="4"/>
    <x v="0"/>
    <x v="0"/>
    <s v="Tmart00994"/>
    <x v="0"/>
    <s v="Tmart00994"/>
    <x v="0"/>
    <x v="11"/>
    <x v="11"/>
    <x v="0"/>
    <x v="0"/>
    <x v="0"/>
    <x v="0"/>
    <x v="0"/>
    <n v="3"/>
    <x v="0"/>
    <n v="46000"/>
    <n v="138000"/>
    <x v="0"/>
    <x v="0"/>
    <x v="0"/>
    <x v="0"/>
    <n v="11040"/>
    <x v="7"/>
  </r>
  <r>
    <x v="4"/>
    <n v="81202"/>
    <x v="0"/>
    <x v="4"/>
    <x v="0"/>
    <x v="0"/>
    <s v="Tmart01048"/>
    <x v="0"/>
    <s v="Tmart01048"/>
    <x v="0"/>
    <x v="9"/>
    <x v="9"/>
    <x v="0"/>
    <x v="0"/>
    <x v="0"/>
    <x v="0"/>
    <x v="0"/>
    <n v="3"/>
    <x v="0"/>
    <n v="70950"/>
    <n v="212850"/>
    <x v="0"/>
    <x v="0"/>
    <x v="0"/>
    <x v="0"/>
    <n v="17028"/>
    <x v="7"/>
  </r>
  <r>
    <x v="4"/>
    <n v="81202"/>
    <x v="0"/>
    <x v="4"/>
    <x v="0"/>
    <x v="0"/>
    <s v="Tmart01048"/>
    <x v="0"/>
    <s v="Tmart01048"/>
    <x v="0"/>
    <x v="2"/>
    <x v="2"/>
    <x v="0"/>
    <x v="0"/>
    <x v="0"/>
    <x v="0"/>
    <x v="0"/>
    <n v="7"/>
    <x v="0"/>
    <n v="73431"/>
    <n v="514017"/>
    <x v="0"/>
    <x v="0"/>
    <x v="0"/>
    <x v="0"/>
    <n v="41121"/>
    <x v="7"/>
  </r>
  <r>
    <x v="4"/>
    <n v="81202"/>
    <x v="0"/>
    <x v="4"/>
    <x v="0"/>
    <x v="0"/>
    <s v="Tmart01048"/>
    <x v="0"/>
    <s v="Tmart01048"/>
    <x v="0"/>
    <x v="11"/>
    <x v="11"/>
    <x v="0"/>
    <x v="0"/>
    <x v="0"/>
    <x v="0"/>
    <x v="0"/>
    <n v="5"/>
    <x v="0"/>
    <n v="46000"/>
    <n v="230000"/>
    <x v="0"/>
    <x v="0"/>
    <x v="0"/>
    <x v="0"/>
    <n v="18400"/>
    <x v="7"/>
  </r>
  <r>
    <x v="4"/>
    <n v="81204"/>
    <x v="0"/>
    <x v="4"/>
    <x v="0"/>
    <x v="0"/>
    <s v="Tmart01011"/>
    <x v="0"/>
    <s v="Tmart01011"/>
    <x v="0"/>
    <x v="10"/>
    <x v="10"/>
    <x v="0"/>
    <x v="0"/>
    <x v="0"/>
    <x v="0"/>
    <x v="0"/>
    <n v="3"/>
    <x v="0"/>
    <n v="74250"/>
    <n v="222750"/>
    <x v="0"/>
    <x v="0"/>
    <x v="0"/>
    <x v="0"/>
    <n v="17820"/>
    <x v="7"/>
  </r>
  <r>
    <x v="4"/>
    <n v="81204"/>
    <x v="0"/>
    <x v="4"/>
    <x v="0"/>
    <x v="0"/>
    <s v="Tmart01011"/>
    <x v="0"/>
    <s v="Tmart01011"/>
    <x v="0"/>
    <x v="9"/>
    <x v="9"/>
    <x v="0"/>
    <x v="0"/>
    <x v="0"/>
    <x v="0"/>
    <x v="0"/>
    <n v="3"/>
    <x v="0"/>
    <n v="70950"/>
    <n v="212850"/>
    <x v="0"/>
    <x v="0"/>
    <x v="0"/>
    <x v="0"/>
    <n v="17028"/>
    <x v="7"/>
  </r>
  <r>
    <x v="4"/>
    <n v="81204"/>
    <x v="0"/>
    <x v="4"/>
    <x v="0"/>
    <x v="0"/>
    <s v="Tmart01011"/>
    <x v="0"/>
    <s v="Tmart01011"/>
    <x v="0"/>
    <x v="2"/>
    <x v="2"/>
    <x v="0"/>
    <x v="0"/>
    <x v="0"/>
    <x v="0"/>
    <x v="0"/>
    <n v="5"/>
    <x v="0"/>
    <n v="73431"/>
    <n v="367155"/>
    <x v="0"/>
    <x v="0"/>
    <x v="0"/>
    <x v="0"/>
    <n v="29372"/>
    <x v="7"/>
  </r>
  <r>
    <x v="4"/>
    <n v="81204"/>
    <x v="0"/>
    <x v="4"/>
    <x v="0"/>
    <x v="0"/>
    <s v="Tmart01011"/>
    <x v="0"/>
    <s v="Tmart01011"/>
    <x v="0"/>
    <x v="8"/>
    <x v="8"/>
    <x v="0"/>
    <x v="0"/>
    <x v="0"/>
    <x v="0"/>
    <x v="0"/>
    <n v="3"/>
    <x v="0"/>
    <n v="50182"/>
    <n v="150546"/>
    <x v="0"/>
    <x v="0"/>
    <x v="0"/>
    <x v="0"/>
    <n v="12044"/>
    <x v="7"/>
  </r>
  <r>
    <x v="4"/>
    <n v="81204"/>
    <x v="0"/>
    <x v="4"/>
    <x v="0"/>
    <x v="0"/>
    <s v="Tmart01011"/>
    <x v="0"/>
    <s v="Tmart01011"/>
    <x v="0"/>
    <x v="11"/>
    <x v="11"/>
    <x v="0"/>
    <x v="0"/>
    <x v="0"/>
    <x v="0"/>
    <x v="0"/>
    <n v="3"/>
    <x v="0"/>
    <n v="46000"/>
    <n v="138000"/>
    <x v="0"/>
    <x v="0"/>
    <x v="0"/>
    <x v="0"/>
    <n v="11040"/>
    <x v="7"/>
  </r>
  <r>
    <x v="3"/>
    <n v="80331"/>
    <x v="0"/>
    <x v="4"/>
    <x v="0"/>
    <x v="0"/>
    <s v="easymartE04"/>
    <x v="0"/>
    <s v="easymartE04"/>
    <x v="0"/>
    <x v="10"/>
    <x v="10"/>
    <x v="0"/>
    <x v="0"/>
    <x v="0"/>
    <x v="0"/>
    <x v="0"/>
    <n v="3"/>
    <x v="0"/>
    <n v="71280"/>
    <n v="213840"/>
    <x v="0"/>
    <x v="0"/>
    <x v="0"/>
    <x v="0"/>
    <n v="17107"/>
    <x v="4"/>
  </r>
  <r>
    <x v="3"/>
    <n v="80331"/>
    <x v="0"/>
    <x v="4"/>
    <x v="0"/>
    <x v="0"/>
    <s v="easymartE04"/>
    <x v="0"/>
    <s v="easymartE04"/>
    <x v="0"/>
    <x v="0"/>
    <x v="0"/>
    <x v="0"/>
    <x v="0"/>
    <x v="0"/>
    <x v="0"/>
    <x v="0"/>
    <n v="3"/>
    <x v="0"/>
    <n v="106616"/>
    <n v="319848"/>
    <x v="0"/>
    <x v="0"/>
    <x v="0"/>
    <x v="0"/>
    <n v="25588"/>
    <x v="4"/>
  </r>
  <r>
    <x v="3"/>
    <n v="80331"/>
    <x v="0"/>
    <x v="4"/>
    <x v="0"/>
    <x v="0"/>
    <s v="easymartE04"/>
    <x v="0"/>
    <s v="easymartE04"/>
    <x v="0"/>
    <x v="11"/>
    <x v="11"/>
    <x v="0"/>
    <x v="0"/>
    <x v="0"/>
    <x v="0"/>
    <x v="0"/>
    <n v="3"/>
    <x v="0"/>
    <n v="44160"/>
    <n v="132480"/>
    <x v="0"/>
    <x v="0"/>
    <x v="0"/>
    <x v="0"/>
    <n v="10598"/>
    <x v="4"/>
  </r>
  <r>
    <x v="0"/>
    <n v="80132"/>
    <x v="0"/>
    <x v="4"/>
    <x v="0"/>
    <x v="0"/>
    <s v="coop9139"/>
    <x v="0"/>
    <s v="coop9139"/>
    <x v="0"/>
    <x v="0"/>
    <x v="0"/>
    <x v="0"/>
    <x v="0"/>
    <x v="0"/>
    <x v="0"/>
    <x v="0"/>
    <n v="4"/>
    <x v="0"/>
    <n v="111058"/>
    <n v="444232"/>
    <x v="0"/>
    <x v="0"/>
    <x v="0"/>
    <x v="0"/>
    <n v="35539"/>
    <x v="2"/>
  </r>
  <r>
    <x v="0"/>
    <n v="80132"/>
    <x v="0"/>
    <x v="4"/>
    <x v="0"/>
    <x v="0"/>
    <s v="coop9139"/>
    <x v="0"/>
    <s v="coop9139"/>
    <x v="0"/>
    <x v="2"/>
    <x v="2"/>
    <x v="0"/>
    <x v="0"/>
    <x v="0"/>
    <x v="0"/>
    <x v="0"/>
    <n v="8"/>
    <x v="0"/>
    <n v="73431"/>
    <n v="587448"/>
    <x v="0"/>
    <x v="0"/>
    <x v="0"/>
    <x v="0"/>
    <n v="46996"/>
    <x v="2"/>
  </r>
  <r>
    <x v="0"/>
    <n v="80132"/>
    <x v="0"/>
    <x v="4"/>
    <x v="0"/>
    <x v="0"/>
    <s v="coop9139"/>
    <x v="0"/>
    <s v="coop9139"/>
    <x v="0"/>
    <x v="3"/>
    <x v="3"/>
    <x v="0"/>
    <x v="0"/>
    <x v="0"/>
    <x v="0"/>
    <x v="0"/>
    <n v="6"/>
    <x v="0"/>
    <n v="119066"/>
    <n v="714396"/>
    <x v="0"/>
    <x v="0"/>
    <x v="0"/>
    <x v="0"/>
    <n v="57152"/>
    <x v="2"/>
  </r>
  <r>
    <x v="0"/>
    <n v="80132"/>
    <x v="0"/>
    <x v="4"/>
    <x v="0"/>
    <x v="0"/>
    <s v="coop9139"/>
    <x v="0"/>
    <s v="coop9139"/>
    <x v="0"/>
    <x v="8"/>
    <x v="8"/>
    <x v="0"/>
    <x v="0"/>
    <x v="0"/>
    <x v="0"/>
    <x v="0"/>
    <n v="3"/>
    <x v="0"/>
    <n v="50182"/>
    <n v="150546"/>
    <x v="0"/>
    <x v="0"/>
    <x v="0"/>
    <x v="0"/>
    <n v="12044"/>
    <x v="2"/>
  </r>
  <r>
    <x v="1"/>
    <n v="2369933"/>
    <x v="0"/>
    <x v="4"/>
    <x v="0"/>
    <x v="0"/>
    <s v="Vitalmart006"/>
    <x v="0"/>
    <s v="Vitalmart006"/>
    <x v="0"/>
    <x v="0"/>
    <x v="0"/>
    <x v="0"/>
    <x v="0"/>
    <x v="0"/>
    <x v="0"/>
    <x v="0"/>
    <n v="3"/>
    <x v="0"/>
    <n v="111058"/>
    <n v="333174"/>
    <x v="0"/>
    <x v="0"/>
    <x v="0"/>
    <x v="0"/>
    <n v="26654"/>
    <x v="9"/>
  </r>
  <r>
    <x v="1"/>
    <n v="2369933"/>
    <x v="0"/>
    <x v="4"/>
    <x v="0"/>
    <x v="0"/>
    <s v="Vitalmart006"/>
    <x v="0"/>
    <s v="Vitalmart006"/>
    <x v="0"/>
    <x v="5"/>
    <x v="5"/>
    <x v="0"/>
    <x v="0"/>
    <x v="0"/>
    <x v="0"/>
    <x v="1"/>
    <n v="5"/>
    <x v="0"/>
    <n v="22830"/>
    <n v="114150"/>
    <x v="0"/>
    <x v="0"/>
    <x v="0"/>
    <x v="0"/>
    <n v="9132"/>
    <x v="9"/>
  </r>
  <r>
    <x v="1"/>
    <n v="2369933"/>
    <x v="0"/>
    <x v="4"/>
    <x v="0"/>
    <x v="0"/>
    <s v="Vitalmart006"/>
    <x v="0"/>
    <s v="Vitalmart006"/>
    <x v="0"/>
    <x v="1"/>
    <x v="1"/>
    <x v="0"/>
    <x v="0"/>
    <x v="0"/>
    <x v="0"/>
    <x v="0"/>
    <n v="3"/>
    <x v="0"/>
    <n v="55595"/>
    <n v="166785"/>
    <x v="0"/>
    <x v="0"/>
    <x v="0"/>
    <x v="0"/>
    <n v="13343"/>
    <x v="9"/>
  </r>
  <r>
    <x v="1"/>
    <n v="2369933"/>
    <x v="0"/>
    <x v="4"/>
    <x v="0"/>
    <x v="0"/>
    <s v="Vitalmart006"/>
    <x v="0"/>
    <s v="Vitalmart006"/>
    <x v="0"/>
    <x v="2"/>
    <x v="2"/>
    <x v="0"/>
    <x v="0"/>
    <x v="0"/>
    <x v="0"/>
    <x v="0"/>
    <n v="7"/>
    <x v="0"/>
    <n v="73431"/>
    <n v="514017"/>
    <x v="0"/>
    <x v="0"/>
    <x v="0"/>
    <x v="0"/>
    <n v="41121"/>
    <x v="9"/>
  </r>
  <r>
    <x v="1"/>
    <n v="2369934"/>
    <x v="0"/>
    <x v="4"/>
    <x v="0"/>
    <x v="0"/>
    <s v="Vitalmart010"/>
    <x v="0"/>
    <s v="Vitalmart010"/>
    <x v="0"/>
    <x v="2"/>
    <x v="2"/>
    <x v="0"/>
    <x v="0"/>
    <x v="0"/>
    <x v="0"/>
    <x v="0"/>
    <n v="5"/>
    <x v="0"/>
    <n v="73431"/>
    <n v="367155"/>
    <x v="0"/>
    <x v="0"/>
    <x v="0"/>
    <x v="0"/>
    <n v="29372"/>
    <x v="9"/>
  </r>
  <r>
    <x v="1"/>
    <n v="2369921"/>
    <x v="0"/>
    <x v="4"/>
    <x v="0"/>
    <x v="0"/>
    <s v="KL00194"/>
    <x v="0"/>
    <s v="KL00194"/>
    <x v="0"/>
    <x v="2"/>
    <x v="2"/>
    <x v="0"/>
    <x v="0"/>
    <x v="0"/>
    <x v="0"/>
    <x v="0"/>
    <n v="4"/>
    <x v="0"/>
    <m/>
    <m/>
    <x v="0"/>
    <x v="1"/>
    <x v="0"/>
    <x v="0"/>
    <m/>
    <x v="0"/>
  </r>
  <r>
    <x v="4"/>
    <n v="81197"/>
    <x v="0"/>
    <x v="4"/>
    <x v="0"/>
    <x v="0"/>
    <s v="Kmarket0023"/>
    <x v="0"/>
    <s v="Kmarket0023"/>
    <x v="0"/>
    <x v="12"/>
    <x v="12"/>
    <x v="0"/>
    <x v="0"/>
    <x v="0"/>
    <x v="0"/>
    <x v="0"/>
    <n v="3"/>
    <x v="0"/>
    <n v="49500"/>
    <n v="148500"/>
    <x v="0"/>
    <x v="0"/>
    <x v="0"/>
    <x v="0"/>
    <n v="11880"/>
    <x v="10"/>
  </r>
  <r>
    <x v="4"/>
    <n v="81197"/>
    <x v="0"/>
    <x v="4"/>
    <x v="0"/>
    <x v="0"/>
    <s v="Kmarket0023"/>
    <x v="0"/>
    <s v="Kmarket0023"/>
    <x v="0"/>
    <x v="13"/>
    <x v="13"/>
    <x v="0"/>
    <x v="0"/>
    <x v="0"/>
    <x v="0"/>
    <x v="0"/>
    <n v="3"/>
    <x v="0"/>
    <n v="50400"/>
    <n v="151200"/>
    <x v="0"/>
    <x v="0"/>
    <x v="0"/>
    <x v="0"/>
    <n v="12096"/>
    <x v="10"/>
  </r>
  <r>
    <x v="4"/>
    <n v="81197"/>
    <x v="0"/>
    <x v="4"/>
    <x v="0"/>
    <x v="0"/>
    <s v="Kmarket0023"/>
    <x v="0"/>
    <s v="Kmarket0023"/>
    <x v="0"/>
    <x v="9"/>
    <x v="9"/>
    <x v="0"/>
    <x v="0"/>
    <x v="0"/>
    <x v="0"/>
    <x v="0"/>
    <n v="2"/>
    <x v="0"/>
    <n v="67403"/>
    <n v="134806"/>
    <x v="0"/>
    <x v="0"/>
    <x v="0"/>
    <x v="0"/>
    <n v="10784"/>
    <x v="10"/>
  </r>
  <r>
    <x v="4"/>
    <n v="81197"/>
    <x v="0"/>
    <x v="4"/>
    <x v="0"/>
    <x v="0"/>
    <s v="Kmarket0023"/>
    <x v="0"/>
    <s v="Kmarket0023"/>
    <x v="0"/>
    <x v="2"/>
    <x v="2"/>
    <x v="0"/>
    <x v="0"/>
    <x v="0"/>
    <x v="0"/>
    <x v="0"/>
    <n v="10"/>
    <x v="0"/>
    <n v="69759"/>
    <n v="697590"/>
    <x v="0"/>
    <x v="0"/>
    <x v="0"/>
    <x v="0"/>
    <n v="55807"/>
    <x v="10"/>
  </r>
  <r>
    <x v="4"/>
    <n v="81197"/>
    <x v="0"/>
    <x v="4"/>
    <x v="0"/>
    <x v="0"/>
    <s v="Kmarket0023"/>
    <x v="0"/>
    <s v="Kmarket0023"/>
    <x v="0"/>
    <x v="1"/>
    <x v="1"/>
    <x v="0"/>
    <x v="0"/>
    <x v="0"/>
    <x v="0"/>
    <x v="0"/>
    <n v="5"/>
    <x v="0"/>
    <n v="52816"/>
    <n v="264080"/>
    <x v="0"/>
    <x v="0"/>
    <x v="0"/>
    <x v="0"/>
    <n v="21126"/>
    <x v="10"/>
  </r>
  <r>
    <x v="4"/>
    <n v="81197"/>
    <x v="0"/>
    <x v="4"/>
    <x v="0"/>
    <x v="0"/>
    <s v="Kmarket0023"/>
    <x v="0"/>
    <s v="Kmarket0023"/>
    <x v="0"/>
    <x v="0"/>
    <x v="0"/>
    <x v="0"/>
    <x v="0"/>
    <x v="0"/>
    <x v="0"/>
    <x v="0"/>
    <n v="3"/>
    <x v="0"/>
    <n v="105505"/>
    <n v="316515"/>
    <x v="0"/>
    <x v="0"/>
    <x v="0"/>
    <x v="0"/>
    <n v="25321"/>
    <x v="10"/>
  </r>
  <r>
    <x v="3"/>
    <n v="80261"/>
    <x v="0"/>
    <x v="4"/>
    <x v="0"/>
    <x v="0"/>
    <s v="TOMITA"/>
    <x v="0"/>
    <s v="TOMITA"/>
    <x v="0"/>
    <x v="2"/>
    <x v="2"/>
    <x v="0"/>
    <x v="0"/>
    <x v="0"/>
    <x v="0"/>
    <x v="0"/>
    <n v="15"/>
    <x v="0"/>
    <n v="73431"/>
    <n v="1101465"/>
    <x v="0"/>
    <x v="0"/>
    <x v="0"/>
    <x v="0"/>
    <n v="88117"/>
    <x v="11"/>
  </r>
  <r>
    <x v="3"/>
    <n v="80261"/>
    <x v="0"/>
    <x v="4"/>
    <x v="0"/>
    <x v="0"/>
    <s v="TOMITA"/>
    <x v="0"/>
    <s v="TOMITA"/>
    <x v="0"/>
    <x v="5"/>
    <x v="5"/>
    <x v="0"/>
    <x v="0"/>
    <x v="0"/>
    <x v="0"/>
    <x v="1"/>
    <n v="20"/>
    <x v="0"/>
    <n v="24549"/>
    <n v="490980"/>
    <x v="0"/>
    <x v="0"/>
    <x v="0"/>
    <x v="0"/>
    <n v="39278"/>
    <x v="11"/>
  </r>
  <r>
    <x v="1"/>
    <n v="80210"/>
    <x v="0"/>
    <x v="5"/>
    <x v="0"/>
    <x v="0"/>
    <s v="coopmarfour0004"/>
    <x v="0"/>
    <s v="coopmarfour0004"/>
    <x v="0"/>
    <x v="4"/>
    <x v="4"/>
    <x v="0"/>
    <x v="0"/>
    <x v="0"/>
    <x v="0"/>
    <x v="0"/>
    <n v="5"/>
    <x v="0"/>
    <n v="86961"/>
    <n v="434805"/>
    <x v="0"/>
    <x v="0"/>
    <x v="0"/>
    <x v="0"/>
    <n v="34784"/>
    <x v="2"/>
  </r>
  <r>
    <x v="4"/>
    <n v="81196"/>
    <x v="0"/>
    <x v="5"/>
    <x v="0"/>
    <x v="0"/>
    <s v="OkonoA24"/>
    <x v="0"/>
    <s v="OkonoA24"/>
    <x v="0"/>
    <x v="6"/>
    <x v="6"/>
    <x v="0"/>
    <x v="0"/>
    <x v="0"/>
    <x v="0"/>
    <x v="0"/>
    <n v="5"/>
    <x v="0"/>
    <m/>
    <m/>
    <x v="0"/>
    <x v="1"/>
    <x v="0"/>
    <x v="0"/>
    <m/>
    <x v="6"/>
  </r>
  <r>
    <x v="4"/>
    <n v="81196"/>
    <x v="0"/>
    <x v="5"/>
    <x v="0"/>
    <x v="0"/>
    <s v="OkonoA24"/>
    <x v="0"/>
    <s v="OkonoA24"/>
    <x v="0"/>
    <x v="2"/>
    <x v="2"/>
    <x v="0"/>
    <x v="0"/>
    <x v="0"/>
    <x v="0"/>
    <x v="0"/>
    <n v="3"/>
    <x v="0"/>
    <n v="69759"/>
    <n v="209277"/>
    <x v="0"/>
    <x v="0"/>
    <x v="0"/>
    <x v="0"/>
    <n v="16742"/>
    <x v="6"/>
  </r>
  <r>
    <x v="4"/>
    <n v="81196"/>
    <x v="0"/>
    <x v="5"/>
    <x v="0"/>
    <x v="0"/>
    <s v="OkonoA24"/>
    <x v="0"/>
    <s v="OkonoA24"/>
    <x v="0"/>
    <x v="0"/>
    <x v="0"/>
    <x v="0"/>
    <x v="0"/>
    <x v="0"/>
    <x v="0"/>
    <x v="0"/>
    <n v="3"/>
    <x v="0"/>
    <n v="105505"/>
    <n v="316515"/>
    <x v="0"/>
    <x v="0"/>
    <x v="0"/>
    <x v="0"/>
    <n v="25321"/>
    <x v="6"/>
  </r>
  <r>
    <x v="4"/>
    <n v="81196"/>
    <x v="0"/>
    <x v="5"/>
    <x v="0"/>
    <x v="0"/>
    <s v="OkonoA24"/>
    <x v="0"/>
    <s v="OkonoA24"/>
    <x v="0"/>
    <x v="8"/>
    <x v="8"/>
    <x v="0"/>
    <x v="0"/>
    <x v="0"/>
    <x v="0"/>
    <x v="0"/>
    <n v="2"/>
    <x v="0"/>
    <n v="47674"/>
    <n v="95348"/>
    <x v="0"/>
    <x v="0"/>
    <x v="0"/>
    <x v="0"/>
    <n v="7628"/>
    <x v="6"/>
  </r>
  <r>
    <x v="4"/>
    <n v="81196"/>
    <x v="0"/>
    <x v="5"/>
    <x v="0"/>
    <x v="0"/>
    <s v="OkonoA24"/>
    <x v="0"/>
    <s v="OkonoA24"/>
    <x v="0"/>
    <x v="5"/>
    <x v="5"/>
    <x v="0"/>
    <x v="0"/>
    <x v="0"/>
    <x v="0"/>
    <x v="1"/>
    <n v="3"/>
    <x v="0"/>
    <n v="23322"/>
    <n v="69966"/>
    <x v="0"/>
    <x v="0"/>
    <x v="0"/>
    <x v="0"/>
    <n v="5597"/>
    <x v="6"/>
  </r>
  <r>
    <x v="4"/>
    <n v="81221"/>
    <x v="0"/>
    <x v="5"/>
    <x v="0"/>
    <x v="0"/>
    <s v="coop9134"/>
    <x v="0"/>
    <s v="coop9134"/>
    <x v="0"/>
    <x v="0"/>
    <x v="0"/>
    <x v="0"/>
    <x v="0"/>
    <x v="0"/>
    <x v="0"/>
    <x v="0"/>
    <n v="3"/>
    <x v="0"/>
    <n v="111058"/>
    <n v="333174"/>
    <x v="0"/>
    <x v="0"/>
    <x v="0"/>
    <x v="0"/>
    <n v="26654"/>
    <x v="2"/>
  </r>
  <r>
    <x v="4"/>
    <n v="81221"/>
    <x v="0"/>
    <x v="5"/>
    <x v="0"/>
    <x v="0"/>
    <s v="coop9134"/>
    <x v="0"/>
    <s v="coop9134"/>
    <x v="0"/>
    <x v="17"/>
    <x v="17"/>
    <x v="0"/>
    <x v="0"/>
    <x v="0"/>
    <x v="0"/>
    <x v="2"/>
    <n v="5"/>
    <x v="0"/>
    <n v="30000"/>
    <n v="150000"/>
    <x v="0"/>
    <x v="0"/>
    <x v="0"/>
    <x v="0"/>
    <n v="12000"/>
    <x v="2"/>
  </r>
  <r>
    <x v="4"/>
    <n v="81221"/>
    <x v="0"/>
    <x v="5"/>
    <x v="0"/>
    <x v="0"/>
    <s v="coop9134"/>
    <x v="0"/>
    <s v="coop9134"/>
    <x v="0"/>
    <x v="16"/>
    <x v="16"/>
    <x v="0"/>
    <x v="0"/>
    <x v="0"/>
    <x v="0"/>
    <x v="2"/>
    <n v="5"/>
    <x v="0"/>
    <n v="41389"/>
    <n v="206945"/>
    <x v="0"/>
    <x v="0"/>
    <x v="0"/>
    <x v="0"/>
    <n v="16556"/>
    <x v="2"/>
  </r>
  <r>
    <x v="4"/>
    <n v="81221"/>
    <x v="0"/>
    <x v="5"/>
    <x v="0"/>
    <x v="0"/>
    <s v="coop9134"/>
    <x v="0"/>
    <s v="coop9134"/>
    <x v="0"/>
    <x v="18"/>
    <x v="18"/>
    <x v="0"/>
    <x v="0"/>
    <x v="0"/>
    <x v="0"/>
    <x v="2"/>
    <n v="5"/>
    <x v="0"/>
    <n v="36111"/>
    <n v="180555"/>
    <x v="0"/>
    <x v="0"/>
    <x v="0"/>
    <x v="0"/>
    <n v="14444"/>
    <x v="2"/>
  </r>
  <r>
    <x v="4"/>
    <n v="81211"/>
    <x v="0"/>
    <x v="5"/>
    <x v="0"/>
    <x v="0"/>
    <s v="Tmart00992"/>
    <x v="0"/>
    <s v="Tmart00992"/>
    <x v="0"/>
    <x v="9"/>
    <x v="9"/>
    <x v="0"/>
    <x v="0"/>
    <x v="0"/>
    <x v="0"/>
    <x v="0"/>
    <n v="3"/>
    <x v="0"/>
    <n v="70950"/>
    <n v="212850"/>
    <x v="0"/>
    <x v="0"/>
    <x v="0"/>
    <x v="0"/>
    <n v="17028"/>
    <x v="7"/>
  </r>
  <r>
    <x v="4"/>
    <n v="81211"/>
    <x v="0"/>
    <x v="5"/>
    <x v="0"/>
    <x v="0"/>
    <s v="Tmart00992"/>
    <x v="0"/>
    <s v="Tmart00992"/>
    <x v="0"/>
    <x v="8"/>
    <x v="8"/>
    <x v="0"/>
    <x v="0"/>
    <x v="0"/>
    <x v="0"/>
    <x v="0"/>
    <n v="3"/>
    <x v="0"/>
    <n v="50182"/>
    <n v="150546"/>
    <x v="0"/>
    <x v="0"/>
    <x v="0"/>
    <x v="0"/>
    <n v="12044"/>
    <x v="7"/>
  </r>
  <r>
    <x v="1"/>
    <n v="2369932"/>
    <x v="0"/>
    <x v="5"/>
    <x v="0"/>
    <x v="0"/>
    <s v="Vitalmart004"/>
    <x v="0"/>
    <s v="Vitalmart004"/>
    <x v="0"/>
    <x v="5"/>
    <x v="5"/>
    <x v="0"/>
    <x v="0"/>
    <x v="0"/>
    <x v="0"/>
    <x v="1"/>
    <n v="5"/>
    <x v="0"/>
    <n v="22830"/>
    <n v="114150"/>
    <x v="0"/>
    <x v="0"/>
    <x v="0"/>
    <x v="0"/>
    <n v="9132"/>
    <x v="9"/>
  </r>
  <r>
    <x v="1"/>
    <n v="2369932"/>
    <x v="0"/>
    <x v="5"/>
    <x v="0"/>
    <x v="0"/>
    <s v="Vitalmart004"/>
    <x v="0"/>
    <s v="Vitalmart004"/>
    <x v="0"/>
    <x v="1"/>
    <x v="1"/>
    <x v="0"/>
    <x v="0"/>
    <x v="0"/>
    <x v="0"/>
    <x v="0"/>
    <n v="2"/>
    <x v="0"/>
    <n v="55595"/>
    <n v="111190"/>
    <x v="0"/>
    <x v="0"/>
    <x v="0"/>
    <x v="0"/>
    <n v="8895"/>
    <x v="9"/>
  </r>
  <r>
    <x v="1"/>
    <n v="2369932"/>
    <x v="0"/>
    <x v="5"/>
    <x v="0"/>
    <x v="0"/>
    <s v="Vitalmart004"/>
    <x v="0"/>
    <s v="Vitalmart004"/>
    <x v="0"/>
    <x v="2"/>
    <x v="2"/>
    <x v="0"/>
    <x v="0"/>
    <x v="0"/>
    <x v="0"/>
    <x v="0"/>
    <n v="3"/>
    <x v="0"/>
    <n v="73431"/>
    <n v="220293"/>
    <x v="0"/>
    <x v="0"/>
    <x v="0"/>
    <x v="0"/>
    <n v="17623"/>
    <x v="9"/>
  </r>
  <r>
    <x v="0"/>
    <n v="2369759"/>
    <x v="0"/>
    <x v="5"/>
    <x v="0"/>
    <x v="0"/>
    <s v="siba0018"/>
    <x v="0"/>
    <s v="siba0018"/>
    <x v="0"/>
    <x v="2"/>
    <x v="2"/>
    <x v="0"/>
    <x v="0"/>
    <x v="0"/>
    <x v="0"/>
    <x v="0"/>
    <n v="4"/>
    <x v="0"/>
    <n v="69025"/>
    <n v="276100"/>
    <x v="0"/>
    <x v="0"/>
    <x v="0"/>
    <x v="0"/>
    <n v="22088"/>
    <x v="7"/>
  </r>
  <r>
    <x v="0"/>
    <n v="2369759"/>
    <x v="0"/>
    <x v="5"/>
    <x v="0"/>
    <x v="0"/>
    <s v="siba0018"/>
    <x v="0"/>
    <s v="siba0018"/>
    <x v="0"/>
    <x v="8"/>
    <x v="8"/>
    <x v="0"/>
    <x v="0"/>
    <x v="0"/>
    <x v="0"/>
    <x v="0"/>
    <n v="3"/>
    <x v="0"/>
    <n v="47172"/>
    <n v="141516"/>
    <x v="0"/>
    <x v="0"/>
    <x v="0"/>
    <x v="0"/>
    <n v="11321"/>
    <x v="7"/>
  </r>
  <r>
    <x v="0"/>
    <n v="2369759"/>
    <x v="0"/>
    <x v="5"/>
    <x v="0"/>
    <x v="0"/>
    <s v="siba0018"/>
    <x v="0"/>
    <s v="siba0018"/>
    <x v="0"/>
    <x v="0"/>
    <x v="0"/>
    <x v="0"/>
    <x v="0"/>
    <x v="0"/>
    <x v="0"/>
    <x v="0"/>
    <n v="2"/>
    <x v="0"/>
    <n v="109614"/>
    <n v="219228"/>
    <x v="0"/>
    <x v="0"/>
    <x v="0"/>
    <x v="0"/>
    <n v="17538"/>
    <x v="7"/>
  </r>
  <r>
    <x v="1"/>
    <n v="3177609"/>
    <x v="0"/>
    <x v="5"/>
    <x v="0"/>
    <x v="0"/>
    <s v="SOI-HNI-HDG-S67"/>
    <x v="8"/>
    <s v="SOI-HNI-HDG-S67"/>
    <x v="0"/>
    <x v="7"/>
    <x v="7"/>
    <x v="0"/>
    <x v="0"/>
    <x v="0"/>
    <x v="0"/>
    <x v="0"/>
    <n v="3"/>
    <x v="0"/>
    <n v="106026"/>
    <n v="318078"/>
    <x v="0"/>
    <x v="0"/>
    <x v="0"/>
    <x v="0"/>
    <n v="25446"/>
    <x v="3"/>
  </r>
  <r>
    <x v="1"/>
    <n v="3177608"/>
    <x v="0"/>
    <x v="5"/>
    <x v="0"/>
    <x v="0"/>
    <s v="SOI-HNI-HDG-S66"/>
    <x v="7"/>
    <s v="SOI-HNI-HDG-S66"/>
    <x v="0"/>
    <x v="8"/>
    <x v="8"/>
    <x v="0"/>
    <x v="0"/>
    <x v="0"/>
    <x v="0"/>
    <x v="0"/>
    <n v="5"/>
    <x v="0"/>
    <n v="47672"/>
    <n v="238360"/>
    <x v="0"/>
    <x v="0"/>
    <x v="0"/>
    <x v="0"/>
    <n v="19069"/>
    <x v="3"/>
  </r>
  <r>
    <x v="0"/>
    <n v="2369548"/>
    <x v="0"/>
    <x v="5"/>
    <x v="0"/>
    <x v="0"/>
    <s v="SOI-HNI-HDG-S66"/>
    <x v="0"/>
    <s v="SOI-HNI-HDG-S66"/>
    <x v="0"/>
    <x v="8"/>
    <x v="8"/>
    <x v="0"/>
    <x v="0"/>
    <x v="0"/>
    <x v="0"/>
    <x v="0"/>
    <n v="5"/>
    <x v="0"/>
    <n v="47672"/>
    <n v="238360"/>
    <x v="0"/>
    <x v="0"/>
    <x v="0"/>
    <x v="0"/>
    <n v="19069"/>
    <x v="3"/>
  </r>
  <r>
    <x v="5"/>
    <n v="82059"/>
    <x v="0"/>
    <x v="5"/>
    <x v="0"/>
    <x v="0"/>
    <s v="Tmart03006"/>
    <x v="0"/>
    <s v="Tmart03006"/>
    <x v="0"/>
    <x v="15"/>
    <x v="15"/>
    <x v="0"/>
    <x v="0"/>
    <x v="0"/>
    <x v="0"/>
    <x v="0"/>
    <n v="4"/>
    <x v="0"/>
    <n v="19500"/>
    <n v="78000"/>
    <x v="0"/>
    <x v="0"/>
    <x v="0"/>
    <x v="0"/>
    <n v="6240"/>
    <x v="7"/>
  </r>
  <r>
    <x v="5"/>
    <n v="82059"/>
    <x v="0"/>
    <x v="5"/>
    <x v="0"/>
    <x v="0"/>
    <s v="Tmart03006"/>
    <x v="0"/>
    <s v="Tmart03006"/>
    <x v="0"/>
    <x v="14"/>
    <x v="14"/>
    <x v="0"/>
    <x v="0"/>
    <x v="0"/>
    <x v="0"/>
    <x v="0"/>
    <n v="4"/>
    <x v="0"/>
    <n v="20250"/>
    <n v="81000"/>
    <x v="0"/>
    <x v="0"/>
    <x v="0"/>
    <x v="0"/>
    <n v="6480"/>
    <x v="7"/>
  </r>
  <r>
    <x v="4"/>
    <n v="81206"/>
    <x v="0"/>
    <x v="5"/>
    <x v="0"/>
    <x v="0"/>
    <s v="Tmart03006"/>
    <x v="0"/>
    <s v="Tmart03006"/>
    <x v="0"/>
    <x v="2"/>
    <x v="2"/>
    <x v="0"/>
    <x v="0"/>
    <x v="0"/>
    <x v="0"/>
    <x v="0"/>
    <n v="5"/>
    <x v="0"/>
    <n v="73431"/>
    <n v="367155"/>
    <x v="0"/>
    <x v="0"/>
    <x v="0"/>
    <x v="0"/>
    <n v="29372"/>
    <x v="7"/>
  </r>
  <r>
    <x v="4"/>
    <n v="81206"/>
    <x v="0"/>
    <x v="5"/>
    <x v="0"/>
    <x v="0"/>
    <s v="Tmart03006"/>
    <x v="0"/>
    <s v="Tmart03006"/>
    <x v="0"/>
    <x v="0"/>
    <x v="0"/>
    <x v="0"/>
    <x v="0"/>
    <x v="0"/>
    <x v="0"/>
    <x v="0"/>
    <n v="5"/>
    <x v="0"/>
    <n v="111058"/>
    <n v="555290"/>
    <x v="0"/>
    <x v="0"/>
    <x v="0"/>
    <x v="0"/>
    <n v="44423"/>
    <x v="7"/>
  </r>
  <r>
    <x v="4"/>
    <n v="81206"/>
    <x v="0"/>
    <x v="5"/>
    <x v="0"/>
    <x v="0"/>
    <s v="Tmart03006"/>
    <x v="0"/>
    <s v="Tmart03006"/>
    <x v="0"/>
    <x v="8"/>
    <x v="8"/>
    <x v="0"/>
    <x v="0"/>
    <x v="0"/>
    <x v="0"/>
    <x v="0"/>
    <n v="3"/>
    <x v="0"/>
    <n v="50182"/>
    <n v="150546"/>
    <x v="0"/>
    <x v="0"/>
    <x v="0"/>
    <x v="0"/>
    <n v="12044"/>
    <x v="7"/>
  </r>
  <r>
    <x v="4"/>
    <n v="81206"/>
    <x v="0"/>
    <x v="5"/>
    <x v="0"/>
    <x v="0"/>
    <s v="Tmart03006"/>
    <x v="0"/>
    <s v="Tmart03006"/>
    <x v="0"/>
    <x v="11"/>
    <x v="11"/>
    <x v="0"/>
    <x v="0"/>
    <x v="0"/>
    <x v="0"/>
    <x v="0"/>
    <n v="5"/>
    <x v="0"/>
    <n v="46000"/>
    <n v="230000"/>
    <x v="0"/>
    <x v="0"/>
    <x v="0"/>
    <x v="0"/>
    <n v="18400"/>
    <x v="7"/>
  </r>
  <r>
    <x v="4"/>
    <n v="81213"/>
    <x v="0"/>
    <x v="5"/>
    <x v="0"/>
    <x v="0"/>
    <s v="Tmart00995"/>
    <x v="0"/>
    <s v="Tmart00995"/>
    <x v="0"/>
    <x v="2"/>
    <x v="2"/>
    <x v="0"/>
    <x v="0"/>
    <x v="0"/>
    <x v="0"/>
    <x v="0"/>
    <n v="5"/>
    <x v="0"/>
    <n v="73431"/>
    <n v="367155"/>
    <x v="0"/>
    <x v="0"/>
    <x v="0"/>
    <x v="0"/>
    <n v="29372"/>
    <x v="7"/>
  </r>
  <r>
    <x v="4"/>
    <n v="81213"/>
    <x v="0"/>
    <x v="5"/>
    <x v="0"/>
    <x v="0"/>
    <s v="Tmart00995"/>
    <x v="0"/>
    <s v="Tmart00995"/>
    <x v="0"/>
    <x v="8"/>
    <x v="8"/>
    <x v="0"/>
    <x v="0"/>
    <x v="0"/>
    <x v="0"/>
    <x v="0"/>
    <n v="3"/>
    <x v="0"/>
    <n v="50182"/>
    <n v="150546"/>
    <x v="0"/>
    <x v="0"/>
    <x v="0"/>
    <x v="0"/>
    <n v="12044"/>
    <x v="7"/>
  </r>
  <r>
    <x v="4"/>
    <n v="81209"/>
    <x v="0"/>
    <x v="5"/>
    <x v="0"/>
    <x v="0"/>
    <s v="Tmart00983"/>
    <x v="0"/>
    <s v="Tmart00983"/>
    <x v="0"/>
    <x v="2"/>
    <x v="2"/>
    <x v="0"/>
    <x v="0"/>
    <x v="0"/>
    <x v="0"/>
    <x v="0"/>
    <n v="7"/>
    <x v="0"/>
    <n v="73431"/>
    <n v="514017"/>
    <x v="0"/>
    <x v="0"/>
    <x v="0"/>
    <x v="0"/>
    <n v="41121"/>
    <x v="7"/>
  </r>
  <r>
    <x v="3"/>
    <n v="317855"/>
    <x v="0"/>
    <x v="5"/>
    <x v="0"/>
    <x v="0"/>
    <s v="SOI-HNI-HDG-S78"/>
    <x v="9"/>
    <s v="SOI-HNI-HDG-S78"/>
    <x v="0"/>
    <x v="8"/>
    <x v="8"/>
    <x v="0"/>
    <x v="0"/>
    <x v="0"/>
    <x v="0"/>
    <x v="0"/>
    <n v="4"/>
    <x v="0"/>
    <n v="47672"/>
    <n v="190688"/>
    <x v="0"/>
    <x v="0"/>
    <x v="0"/>
    <x v="0"/>
    <n v="15255"/>
    <x v="3"/>
  </r>
  <r>
    <x v="6"/>
    <n v="82086"/>
    <x v="0"/>
    <x v="5"/>
    <x v="0"/>
    <x v="0"/>
    <s v="COOPHANOI"/>
    <x v="0"/>
    <s v="COOPHANOI"/>
    <x v="0"/>
    <x v="0"/>
    <x v="0"/>
    <x v="0"/>
    <x v="0"/>
    <x v="0"/>
    <x v="0"/>
    <x v="0"/>
    <n v="15"/>
    <x v="0"/>
    <n v="111058"/>
    <n v="1665870"/>
    <x v="0"/>
    <x v="0"/>
    <x v="0"/>
    <x v="0"/>
    <n v="133270"/>
    <x v="2"/>
  </r>
  <r>
    <x v="1"/>
    <n v="80208"/>
    <x v="0"/>
    <x v="5"/>
    <x v="0"/>
    <x v="0"/>
    <s v="COOPHANOI"/>
    <x v="0"/>
    <s v="COOPHANOI"/>
    <x v="0"/>
    <x v="4"/>
    <x v="4"/>
    <x v="0"/>
    <x v="0"/>
    <x v="0"/>
    <x v="0"/>
    <x v="0"/>
    <n v="7"/>
    <x v="0"/>
    <n v="86961"/>
    <n v="608727"/>
    <x v="0"/>
    <x v="0"/>
    <x v="0"/>
    <x v="0"/>
    <n v="48698"/>
    <x v="2"/>
  </r>
  <r>
    <x v="3"/>
    <n v="2370075"/>
    <x v="0"/>
    <x v="5"/>
    <x v="0"/>
    <x v="0"/>
    <s v="TTMFARMP5"/>
    <x v="0"/>
    <s v="TTMFARMP5"/>
    <x v="2"/>
    <x v="3"/>
    <x v="3"/>
    <x v="0"/>
    <x v="0"/>
    <x v="0"/>
    <x v="0"/>
    <x v="0"/>
    <n v="2"/>
    <x v="0"/>
    <n v="119066"/>
    <n v="238132"/>
    <x v="0"/>
    <x v="0"/>
    <x v="0"/>
    <x v="0"/>
    <n v="19051"/>
    <x v="12"/>
  </r>
  <r>
    <x v="3"/>
    <n v="2370075"/>
    <x v="0"/>
    <x v="5"/>
    <x v="0"/>
    <x v="0"/>
    <s v="TTMFARMP5"/>
    <x v="0"/>
    <s v="TTMFARMP5"/>
    <x v="2"/>
    <x v="0"/>
    <x v="0"/>
    <x v="0"/>
    <x v="0"/>
    <x v="0"/>
    <x v="0"/>
    <x v="0"/>
    <n v="2"/>
    <x v="0"/>
    <n v="111058"/>
    <n v="222116"/>
    <x v="0"/>
    <x v="0"/>
    <x v="0"/>
    <x v="0"/>
    <n v="17769"/>
    <x v="12"/>
  </r>
  <r>
    <x v="3"/>
    <n v="2370075"/>
    <x v="0"/>
    <x v="5"/>
    <x v="0"/>
    <x v="0"/>
    <s v="TTMFARMP5"/>
    <x v="0"/>
    <s v="TTMFARMP5"/>
    <x v="2"/>
    <x v="2"/>
    <x v="2"/>
    <x v="0"/>
    <x v="0"/>
    <x v="0"/>
    <x v="0"/>
    <x v="0"/>
    <n v="2"/>
    <x v="0"/>
    <n v="73431"/>
    <n v="146862"/>
    <x v="0"/>
    <x v="0"/>
    <x v="0"/>
    <x v="0"/>
    <n v="11749"/>
    <x v="12"/>
  </r>
  <r>
    <x v="3"/>
    <n v="2370075"/>
    <x v="0"/>
    <x v="5"/>
    <x v="0"/>
    <x v="0"/>
    <s v="TTMFARMP5"/>
    <x v="0"/>
    <s v="TTMFARMP5"/>
    <x v="2"/>
    <x v="1"/>
    <x v="1"/>
    <x v="0"/>
    <x v="0"/>
    <x v="0"/>
    <x v="0"/>
    <x v="0"/>
    <n v="2"/>
    <x v="0"/>
    <n v="55595"/>
    <n v="111190"/>
    <x v="0"/>
    <x v="0"/>
    <x v="0"/>
    <x v="0"/>
    <n v="8895"/>
    <x v="12"/>
  </r>
  <r>
    <x v="3"/>
    <n v="2370075"/>
    <x v="0"/>
    <x v="5"/>
    <x v="0"/>
    <x v="0"/>
    <s v="TTMFARMP5"/>
    <x v="0"/>
    <s v="TTMFARMP5"/>
    <x v="2"/>
    <x v="8"/>
    <x v="8"/>
    <x v="0"/>
    <x v="0"/>
    <x v="0"/>
    <x v="0"/>
    <x v="0"/>
    <n v="2"/>
    <x v="0"/>
    <n v="50182"/>
    <n v="100364"/>
    <x v="0"/>
    <x v="0"/>
    <x v="0"/>
    <x v="0"/>
    <n v="8029"/>
    <x v="12"/>
  </r>
  <r>
    <x v="3"/>
    <n v="2370075"/>
    <x v="0"/>
    <x v="5"/>
    <x v="0"/>
    <x v="0"/>
    <s v="TTMFARMP5"/>
    <x v="0"/>
    <s v="TTMFARMP5"/>
    <x v="2"/>
    <x v="10"/>
    <x v="10"/>
    <x v="0"/>
    <x v="0"/>
    <x v="0"/>
    <x v="0"/>
    <x v="0"/>
    <n v="2"/>
    <x v="0"/>
    <n v="74250"/>
    <n v="148500"/>
    <x v="0"/>
    <x v="0"/>
    <x v="0"/>
    <x v="0"/>
    <n v="11880"/>
    <x v="12"/>
  </r>
  <r>
    <x v="3"/>
    <n v="2370075"/>
    <x v="0"/>
    <x v="5"/>
    <x v="0"/>
    <x v="0"/>
    <s v="TTMFARMP5"/>
    <x v="0"/>
    <s v="TTMFARMP5"/>
    <x v="2"/>
    <x v="11"/>
    <x v="11"/>
    <x v="0"/>
    <x v="0"/>
    <x v="0"/>
    <x v="0"/>
    <x v="0"/>
    <n v="2"/>
    <x v="0"/>
    <n v="46000"/>
    <n v="92000"/>
    <x v="0"/>
    <x v="0"/>
    <x v="0"/>
    <x v="0"/>
    <n v="7360"/>
    <x v="12"/>
  </r>
  <r>
    <x v="3"/>
    <n v="3177851"/>
    <x v="0"/>
    <x v="5"/>
    <x v="0"/>
    <x v="0"/>
    <s v="SOI-HNI-HBT-S48"/>
    <x v="10"/>
    <s v="SOI-HNI-HBT-S48"/>
    <x v="2"/>
    <x v="8"/>
    <x v="8"/>
    <x v="0"/>
    <x v="0"/>
    <x v="0"/>
    <x v="0"/>
    <x v="0"/>
    <n v="4"/>
    <x v="0"/>
    <n v="47672"/>
    <n v="190688"/>
    <x v="0"/>
    <x v="0"/>
    <x v="0"/>
    <x v="0"/>
    <n v="15255"/>
    <x v="3"/>
  </r>
  <r>
    <x v="3"/>
    <n v="2370024"/>
    <x v="0"/>
    <x v="5"/>
    <x v="0"/>
    <x v="0"/>
    <s v="PTmart0009"/>
    <x v="0"/>
    <s v="PTmart0009"/>
    <x v="2"/>
    <x v="8"/>
    <x v="8"/>
    <x v="0"/>
    <x v="0"/>
    <x v="0"/>
    <x v="0"/>
    <x v="0"/>
    <n v="3"/>
    <x v="0"/>
    <n v="50182"/>
    <n v="150546"/>
    <x v="0"/>
    <x v="0"/>
    <x v="0"/>
    <x v="0"/>
    <n v="12044"/>
    <x v="3"/>
  </r>
  <r>
    <x v="3"/>
    <n v="2370024"/>
    <x v="0"/>
    <x v="5"/>
    <x v="0"/>
    <x v="0"/>
    <s v="PTmart0009"/>
    <x v="0"/>
    <s v="PTmart0009"/>
    <x v="2"/>
    <x v="1"/>
    <x v="1"/>
    <x v="0"/>
    <x v="0"/>
    <x v="0"/>
    <x v="0"/>
    <x v="0"/>
    <n v="3"/>
    <x v="0"/>
    <n v="55595"/>
    <n v="166785"/>
    <x v="0"/>
    <x v="0"/>
    <x v="0"/>
    <x v="0"/>
    <n v="13343"/>
    <x v="3"/>
  </r>
  <r>
    <x v="3"/>
    <n v="2369983"/>
    <x v="0"/>
    <x v="5"/>
    <x v="0"/>
    <x v="0"/>
    <s v="Unit0009"/>
    <x v="0"/>
    <s v="Unit0009"/>
    <x v="2"/>
    <x v="2"/>
    <x v="2"/>
    <x v="0"/>
    <x v="0"/>
    <x v="0"/>
    <x v="0"/>
    <x v="0"/>
    <n v="3"/>
    <x v="0"/>
    <n v="73431"/>
    <n v="220293"/>
    <x v="0"/>
    <x v="0"/>
    <x v="0"/>
    <x v="0"/>
    <n v="17623"/>
    <x v="3"/>
  </r>
  <r>
    <x v="3"/>
    <n v="2369983"/>
    <x v="0"/>
    <x v="5"/>
    <x v="0"/>
    <x v="0"/>
    <s v="Unit0009"/>
    <x v="0"/>
    <s v="Unit0009"/>
    <x v="2"/>
    <x v="8"/>
    <x v="8"/>
    <x v="0"/>
    <x v="0"/>
    <x v="0"/>
    <x v="0"/>
    <x v="0"/>
    <n v="3"/>
    <x v="0"/>
    <n v="50182"/>
    <n v="150546"/>
    <x v="0"/>
    <x v="0"/>
    <x v="0"/>
    <x v="0"/>
    <n v="12044"/>
    <x v="3"/>
  </r>
  <r>
    <x v="3"/>
    <n v="2369983"/>
    <x v="0"/>
    <x v="5"/>
    <x v="0"/>
    <x v="0"/>
    <s v="Unit0009"/>
    <x v="0"/>
    <s v="Unit0009"/>
    <x v="2"/>
    <x v="1"/>
    <x v="1"/>
    <x v="0"/>
    <x v="0"/>
    <x v="0"/>
    <x v="0"/>
    <x v="0"/>
    <n v="3"/>
    <x v="0"/>
    <n v="55595"/>
    <n v="166785"/>
    <x v="0"/>
    <x v="0"/>
    <x v="0"/>
    <x v="0"/>
    <n v="13343"/>
    <x v="3"/>
  </r>
  <r>
    <x v="3"/>
    <n v="2369983"/>
    <x v="0"/>
    <x v="5"/>
    <x v="0"/>
    <x v="0"/>
    <s v="Unit0009"/>
    <x v="0"/>
    <s v="Unit0009"/>
    <x v="2"/>
    <x v="10"/>
    <x v="10"/>
    <x v="0"/>
    <x v="0"/>
    <x v="0"/>
    <x v="0"/>
    <x v="0"/>
    <n v="2"/>
    <x v="0"/>
    <n v="74250"/>
    <n v="148500"/>
    <x v="0"/>
    <x v="0"/>
    <x v="0"/>
    <x v="0"/>
    <n v="11880"/>
    <x v="3"/>
  </r>
  <r>
    <x v="3"/>
    <n v="2370074"/>
    <x v="0"/>
    <x v="5"/>
    <x v="0"/>
    <x v="0"/>
    <s v="TTMFARMP2"/>
    <x v="0"/>
    <s v="TTMFARMP2"/>
    <x v="2"/>
    <x v="2"/>
    <x v="2"/>
    <x v="0"/>
    <x v="0"/>
    <x v="0"/>
    <x v="0"/>
    <x v="0"/>
    <n v="5"/>
    <x v="0"/>
    <n v="73431"/>
    <n v="367155"/>
    <x v="0"/>
    <x v="0"/>
    <x v="0"/>
    <x v="0"/>
    <n v="29372"/>
    <x v="12"/>
  </r>
  <r>
    <x v="3"/>
    <n v="2370074"/>
    <x v="0"/>
    <x v="5"/>
    <x v="0"/>
    <x v="0"/>
    <s v="TTMFARMP2"/>
    <x v="0"/>
    <s v="TTMFARMP2"/>
    <x v="2"/>
    <x v="8"/>
    <x v="8"/>
    <x v="0"/>
    <x v="0"/>
    <x v="0"/>
    <x v="0"/>
    <x v="0"/>
    <n v="3"/>
    <x v="0"/>
    <n v="50182"/>
    <n v="150546"/>
    <x v="0"/>
    <x v="0"/>
    <x v="0"/>
    <x v="0"/>
    <n v="12044"/>
    <x v="12"/>
  </r>
  <r>
    <x v="3"/>
    <n v="2370073"/>
    <x v="0"/>
    <x v="5"/>
    <x v="0"/>
    <x v="0"/>
    <s v="TTMFARMG378"/>
    <x v="0"/>
    <s v="TTMFARMG378"/>
    <x v="2"/>
    <x v="0"/>
    <x v="0"/>
    <x v="0"/>
    <x v="0"/>
    <x v="0"/>
    <x v="0"/>
    <x v="0"/>
    <n v="2"/>
    <x v="0"/>
    <n v="111058"/>
    <n v="222116"/>
    <x v="0"/>
    <x v="0"/>
    <x v="0"/>
    <x v="0"/>
    <n v="17769"/>
    <x v="12"/>
  </r>
  <r>
    <x v="3"/>
    <n v="2370073"/>
    <x v="0"/>
    <x v="5"/>
    <x v="0"/>
    <x v="0"/>
    <s v="TTMFARMG378"/>
    <x v="0"/>
    <s v="TTMFARMG378"/>
    <x v="2"/>
    <x v="2"/>
    <x v="2"/>
    <x v="0"/>
    <x v="0"/>
    <x v="0"/>
    <x v="0"/>
    <x v="0"/>
    <n v="2"/>
    <x v="0"/>
    <n v="73431"/>
    <n v="146862"/>
    <x v="0"/>
    <x v="0"/>
    <x v="0"/>
    <x v="0"/>
    <n v="11749"/>
    <x v="12"/>
  </r>
  <r>
    <x v="3"/>
    <n v="2370073"/>
    <x v="0"/>
    <x v="5"/>
    <x v="0"/>
    <x v="0"/>
    <s v="TTMFARMG378"/>
    <x v="0"/>
    <s v="TTMFARMG378"/>
    <x v="2"/>
    <x v="8"/>
    <x v="8"/>
    <x v="0"/>
    <x v="0"/>
    <x v="0"/>
    <x v="0"/>
    <x v="0"/>
    <n v="1"/>
    <x v="0"/>
    <n v="50182"/>
    <n v="50182"/>
    <x v="0"/>
    <x v="0"/>
    <x v="0"/>
    <x v="0"/>
    <n v="4015"/>
    <x v="12"/>
  </r>
  <r>
    <x v="3"/>
    <n v="2370073"/>
    <x v="0"/>
    <x v="5"/>
    <x v="0"/>
    <x v="0"/>
    <s v="TTMFARMG378"/>
    <x v="0"/>
    <s v="TTMFARMG378"/>
    <x v="2"/>
    <x v="1"/>
    <x v="1"/>
    <x v="0"/>
    <x v="0"/>
    <x v="0"/>
    <x v="0"/>
    <x v="0"/>
    <n v="1"/>
    <x v="0"/>
    <n v="55595"/>
    <n v="55595"/>
    <x v="0"/>
    <x v="0"/>
    <x v="0"/>
    <x v="0"/>
    <n v="4448"/>
    <x v="12"/>
  </r>
  <r>
    <x v="3"/>
    <n v="2370073"/>
    <x v="0"/>
    <x v="5"/>
    <x v="0"/>
    <x v="0"/>
    <s v="TTMFARMG378"/>
    <x v="0"/>
    <s v="TTMFARMG378"/>
    <x v="2"/>
    <x v="10"/>
    <x v="10"/>
    <x v="0"/>
    <x v="0"/>
    <x v="0"/>
    <x v="0"/>
    <x v="0"/>
    <n v="2"/>
    <x v="0"/>
    <n v="74250"/>
    <n v="148500"/>
    <x v="0"/>
    <x v="0"/>
    <x v="0"/>
    <x v="0"/>
    <n v="11880"/>
    <x v="12"/>
  </r>
  <r>
    <x v="3"/>
    <n v="2370073"/>
    <x v="0"/>
    <x v="5"/>
    <x v="0"/>
    <x v="0"/>
    <s v="TTMFARMG378"/>
    <x v="0"/>
    <s v="TTMFARMG378"/>
    <x v="2"/>
    <x v="11"/>
    <x v="11"/>
    <x v="0"/>
    <x v="0"/>
    <x v="0"/>
    <x v="0"/>
    <x v="0"/>
    <n v="2"/>
    <x v="0"/>
    <n v="46000"/>
    <n v="92000"/>
    <x v="0"/>
    <x v="0"/>
    <x v="0"/>
    <x v="0"/>
    <n v="7360"/>
    <x v="12"/>
  </r>
  <r>
    <x v="3"/>
    <n v="2370025"/>
    <x v="0"/>
    <x v="5"/>
    <x v="0"/>
    <x v="0"/>
    <s v="readymart002"/>
    <x v="0"/>
    <s v="readymart002"/>
    <x v="2"/>
    <x v="2"/>
    <x v="2"/>
    <x v="0"/>
    <x v="0"/>
    <x v="0"/>
    <x v="0"/>
    <x v="0"/>
    <n v="5"/>
    <x v="0"/>
    <n v="68290.83"/>
    <n v="341454"/>
    <x v="0"/>
    <x v="0"/>
    <x v="0"/>
    <x v="0"/>
    <n v="27316"/>
    <x v="3"/>
  </r>
  <r>
    <x v="3"/>
    <n v="2370025"/>
    <x v="0"/>
    <x v="5"/>
    <x v="0"/>
    <x v="0"/>
    <s v="readymart002"/>
    <x v="0"/>
    <s v="readymart002"/>
    <x v="2"/>
    <x v="8"/>
    <x v="8"/>
    <x v="0"/>
    <x v="0"/>
    <x v="0"/>
    <x v="0"/>
    <x v="0"/>
    <n v="2"/>
    <x v="0"/>
    <n v="46670.19"/>
    <n v="93340"/>
    <x v="0"/>
    <x v="0"/>
    <x v="0"/>
    <x v="0"/>
    <n v="7467"/>
    <x v="3"/>
  </r>
  <r>
    <x v="3"/>
    <n v="2370025"/>
    <x v="0"/>
    <x v="5"/>
    <x v="0"/>
    <x v="0"/>
    <s v="readymart002"/>
    <x v="0"/>
    <s v="readymart002"/>
    <x v="2"/>
    <x v="11"/>
    <x v="11"/>
    <x v="0"/>
    <x v="0"/>
    <x v="0"/>
    <x v="0"/>
    <x v="0"/>
    <n v="2"/>
    <x v="0"/>
    <n v="42780"/>
    <n v="85560"/>
    <x v="0"/>
    <x v="0"/>
    <x v="0"/>
    <x v="0"/>
    <n v="6845"/>
    <x v="3"/>
  </r>
  <r>
    <x v="3"/>
    <n v="2370025"/>
    <x v="0"/>
    <x v="5"/>
    <x v="0"/>
    <x v="0"/>
    <s v="readymart002"/>
    <x v="0"/>
    <s v="readymart002"/>
    <x v="2"/>
    <x v="9"/>
    <x v="9"/>
    <x v="0"/>
    <x v="0"/>
    <x v="0"/>
    <x v="0"/>
    <x v="0"/>
    <n v="2"/>
    <x v="0"/>
    <n v="65983.5"/>
    <n v="131967"/>
    <x v="0"/>
    <x v="0"/>
    <x v="0"/>
    <x v="0"/>
    <n v="10557"/>
    <x v="3"/>
  </r>
  <r>
    <x v="3"/>
    <n v="2370025"/>
    <x v="0"/>
    <x v="5"/>
    <x v="0"/>
    <x v="0"/>
    <s v="readymart002"/>
    <x v="0"/>
    <s v="readymart002"/>
    <x v="2"/>
    <x v="3"/>
    <x v="3"/>
    <x v="0"/>
    <x v="0"/>
    <x v="0"/>
    <x v="0"/>
    <x v="0"/>
    <n v="2"/>
    <x v="0"/>
    <n v="110731.38"/>
    <n v="221463"/>
    <x v="0"/>
    <x v="0"/>
    <x v="0"/>
    <x v="0"/>
    <n v="17717"/>
    <x v="3"/>
  </r>
  <r>
    <x v="3"/>
    <n v="2370025"/>
    <x v="0"/>
    <x v="5"/>
    <x v="0"/>
    <x v="0"/>
    <s v="readymart002"/>
    <x v="0"/>
    <s v="readymart002"/>
    <x v="2"/>
    <x v="6"/>
    <x v="6"/>
    <x v="0"/>
    <x v="0"/>
    <x v="0"/>
    <x v="0"/>
    <x v="0"/>
    <n v="2"/>
    <x v="0"/>
    <n v="65100"/>
    <n v="130200"/>
    <x v="0"/>
    <x v="0"/>
    <x v="0"/>
    <x v="0"/>
    <n v="10416"/>
    <x v="3"/>
  </r>
  <r>
    <x v="4"/>
    <n v="81178"/>
    <x v="0"/>
    <x v="5"/>
    <x v="0"/>
    <x v="0"/>
    <s v="Tmart01041"/>
    <x v="0"/>
    <s v="Tmart01041"/>
    <x v="2"/>
    <x v="2"/>
    <x v="2"/>
    <x v="0"/>
    <x v="0"/>
    <x v="0"/>
    <x v="0"/>
    <x v="0"/>
    <n v="15"/>
    <x v="0"/>
    <n v="73431"/>
    <n v="1101465"/>
    <x v="0"/>
    <x v="0"/>
    <x v="0"/>
    <x v="0"/>
    <n v="88117"/>
    <x v="7"/>
  </r>
  <r>
    <x v="4"/>
    <n v="81178"/>
    <x v="0"/>
    <x v="5"/>
    <x v="0"/>
    <x v="0"/>
    <s v="Tmart01041"/>
    <x v="0"/>
    <s v="Tmart01041"/>
    <x v="2"/>
    <x v="0"/>
    <x v="0"/>
    <x v="0"/>
    <x v="0"/>
    <x v="0"/>
    <x v="0"/>
    <x v="0"/>
    <n v="5"/>
    <x v="0"/>
    <n v="111058"/>
    <n v="555290"/>
    <x v="0"/>
    <x v="0"/>
    <x v="0"/>
    <x v="0"/>
    <n v="44423"/>
    <x v="7"/>
  </r>
  <r>
    <x v="4"/>
    <n v="81178"/>
    <x v="0"/>
    <x v="5"/>
    <x v="0"/>
    <x v="0"/>
    <s v="Tmart01041"/>
    <x v="0"/>
    <s v="Tmart01041"/>
    <x v="2"/>
    <x v="8"/>
    <x v="8"/>
    <x v="0"/>
    <x v="0"/>
    <x v="0"/>
    <x v="0"/>
    <x v="0"/>
    <n v="5"/>
    <x v="0"/>
    <n v="50182"/>
    <n v="250910"/>
    <x v="0"/>
    <x v="0"/>
    <x v="0"/>
    <x v="0"/>
    <n v="20073"/>
    <x v="7"/>
  </r>
  <r>
    <x v="4"/>
    <n v="81199"/>
    <x v="0"/>
    <x v="5"/>
    <x v="0"/>
    <x v="0"/>
    <s v="Tmart01041"/>
    <x v="0"/>
    <s v="Tmart01041"/>
    <x v="2"/>
    <x v="0"/>
    <x v="0"/>
    <x v="0"/>
    <x v="0"/>
    <x v="0"/>
    <x v="0"/>
    <x v="0"/>
    <n v="5"/>
    <x v="0"/>
    <n v="111058"/>
    <n v="555290"/>
    <x v="0"/>
    <x v="0"/>
    <x v="0"/>
    <x v="0"/>
    <n v="44423"/>
    <x v="7"/>
  </r>
  <r>
    <x v="4"/>
    <n v="81199"/>
    <x v="0"/>
    <x v="5"/>
    <x v="0"/>
    <x v="0"/>
    <s v="Tmart01041"/>
    <x v="0"/>
    <s v="Tmart01041"/>
    <x v="2"/>
    <x v="2"/>
    <x v="2"/>
    <x v="0"/>
    <x v="0"/>
    <x v="0"/>
    <x v="0"/>
    <x v="0"/>
    <n v="3"/>
    <x v="0"/>
    <n v="73431"/>
    <n v="220293"/>
    <x v="0"/>
    <x v="0"/>
    <x v="0"/>
    <x v="0"/>
    <n v="17623"/>
    <x v="7"/>
  </r>
  <r>
    <x v="4"/>
    <n v="81199"/>
    <x v="0"/>
    <x v="5"/>
    <x v="0"/>
    <x v="0"/>
    <s v="Tmart01041"/>
    <x v="0"/>
    <s v="Tmart01041"/>
    <x v="2"/>
    <x v="3"/>
    <x v="3"/>
    <x v="0"/>
    <x v="0"/>
    <x v="0"/>
    <x v="0"/>
    <x v="0"/>
    <n v="5"/>
    <x v="0"/>
    <n v="119066"/>
    <n v="595330"/>
    <x v="0"/>
    <x v="0"/>
    <x v="0"/>
    <x v="0"/>
    <n v="47626"/>
    <x v="7"/>
  </r>
  <r>
    <x v="4"/>
    <n v="81199"/>
    <x v="0"/>
    <x v="5"/>
    <x v="0"/>
    <x v="0"/>
    <s v="Tmart01041"/>
    <x v="0"/>
    <s v="Tmart01041"/>
    <x v="2"/>
    <x v="10"/>
    <x v="10"/>
    <x v="0"/>
    <x v="0"/>
    <x v="0"/>
    <x v="0"/>
    <x v="0"/>
    <n v="10"/>
    <x v="0"/>
    <n v="74250"/>
    <n v="742500"/>
    <x v="0"/>
    <x v="0"/>
    <x v="0"/>
    <x v="0"/>
    <n v="59400"/>
    <x v="7"/>
  </r>
  <r>
    <x v="4"/>
    <n v="81199"/>
    <x v="0"/>
    <x v="5"/>
    <x v="0"/>
    <x v="0"/>
    <s v="Tmart01041"/>
    <x v="0"/>
    <s v="Tmart01041"/>
    <x v="2"/>
    <x v="8"/>
    <x v="8"/>
    <x v="0"/>
    <x v="0"/>
    <x v="0"/>
    <x v="0"/>
    <x v="0"/>
    <n v="5"/>
    <x v="0"/>
    <n v="50182"/>
    <n v="250910"/>
    <x v="0"/>
    <x v="0"/>
    <x v="0"/>
    <x v="0"/>
    <n v="20073"/>
    <x v="7"/>
  </r>
  <r>
    <x v="4"/>
    <n v="81199"/>
    <x v="0"/>
    <x v="5"/>
    <x v="0"/>
    <x v="0"/>
    <s v="Tmart01041"/>
    <x v="0"/>
    <s v="Tmart01041"/>
    <x v="2"/>
    <x v="1"/>
    <x v="1"/>
    <x v="0"/>
    <x v="0"/>
    <x v="0"/>
    <x v="0"/>
    <x v="0"/>
    <n v="5"/>
    <x v="0"/>
    <n v="55595"/>
    <n v="277975"/>
    <x v="0"/>
    <x v="0"/>
    <x v="0"/>
    <x v="0"/>
    <n v="22238"/>
    <x v="7"/>
  </r>
  <r>
    <x v="4"/>
    <n v="81199"/>
    <x v="0"/>
    <x v="5"/>
    <x v="0"/>
    <x v="0"/>
    <s v="Tmart01041"/>
    <x v="0"/>
    <s v="Tmart01041"/>
    <x v="2"/>
    <x v="9"/>
    <x v="9"/>
    <x v="0"/>
    <x v="0"/>
    <x v="0"/>
    <x v="0"/>
    <x v="0"/>
    <n v="3"/>
    <x v="0"/>
    <n v="70950"/>
    <n v="212850"/>
    <x v="0"/>
    <x v="0"/>
    <x v="0"/>
    <x v="0"/>
    <n v="17028"/>
    <x v="7"/>
  </r>
  <r>
    <x v="4"/>
    <n v="81199"/>
    <x v="0"/>
    <x v="5"/>
    <x v="0"/>
    <x v="0"/>
    <s v="Tmart01041"/>
    <x v="0"/>
    <s v="Tmart01041"/>
    <x v="2"/>
    <x v="15"/>
    <x v="15"/>
    <x v="0"/>
    <x v="0"/>
    <x v="0"/>
    <x v="0"/>
    <x v="0"/>
    <n v="2"/>
    <x v="0"/>
    <n v="19500"/>
    <n v="39000"/>
    <x v="0"/>
    <x v="0"/>
    <x v="0"/>
    <x v="0"/>
    <n v="3120"/>
    <x v="7"/>
  </r>
  <r>
    <x v="4"/>
    <n v="81199"/>
    <x v="0"/>
    <x v="5"/>
    <x v="0"/>
    <x v="0"/>
    <s v="Tmart01041"/>
    <x v="0"/>
    <s v="Tmart01041"/>
    <x v="2"/>
    <x v="14"/>
    <x v="14"/>
    <x v="0"/>
    <x v="0"/>
    <x v="0"/>
    <x v="0"/>
    <x v="0"/>
    <n v="2"/>
    <x v="0"/>
    <n v="20250"/>
    <n v="40500"/>
    <x v="0"/>
    <x v="0"/>
    <x v="0"/>
    <x v="0"/>
    <n v="3240"/>
    <x v="7"/>
  </r>
  <r>
    <x v="4"/>
    <n v="81193"/>
    <x v="0"/>
    <x v="5"/>
    <x v="0"/>
    <x v="0"/>
    <s v="OkonoA14"/>
    <x v="0"/>
    <s v="OkonoA14"/>
    <x v="2"/>
    <x v="2"/>
    <x v="2"/>
    <x v="0"/>
    <x v="0"/>
    <x v="0"/>
    <x v="0"/>
    <x v="0"/>
    <n v="7"/>
    <x v="0"/>
    <n v="69759"/>
    <n v="488313"/>
    <x v="0"/>
    <x v="0"/>
    <x v="0"/>
    <x v="0"/>
    <n v="39065"/>
    <x v="6"/>
  </r>
  <r>
    <x v="4"/>
    <n v="81193"/>
    <x v="0"/>
    <x v="5"/>
    <x v="0"/>
    <x v="0"/>
    <s v="OkonoA14"/>
    <x v="0"/>
    <s v="OkonoA14"/>
    <x v="2"/>
    <x v="1"/>
    <x v="1"/>
    <x v="0"/>
    <x v="0"/>
    <x v="0"/>
    <x v="0"/>
    <x v="0"/>
    <n v="3"/>
    <x v="0"/>
    <n v="52816"/>
    <n v="158448"/>
    <x v="0"/>
    <x v="0"/>
    <x v="0"/>
    <x v="0"/>
    <n v="12676"/>
    <x v="6"/>
  </r>
  <r>
    <x v="4"/>
    <n v="81193"/>
    <x v="0"/>
    <x v="5"/>
    <x v="0"/>
    <x v="0"/>
    <s v="OkonoA14"/>
    <x v="0"/>
    <s v="OkonoA14"/>
    <x v="2"/>
    <x v="0"/>
    <x v="0"/>
    <x v="0"/>
    <x v="0"/>
    <x v="0"/>
    <x v="0"/>
    <x v="0"/>
    <n v="5"/>
    <x v="0"/>
    <n v="105505"/>
    <n v="527525"/>
    <x v="0"/>
    <x v="0"/>
    <x v="0"/>
    <x v="0"/>
    <n v="42202"/>
    <x v="6"/>
  </r>
  <r>
    <x v="4"/>
    <n v="81193"/>
    <x v="0"/>
    <x v="5"/>
    <x v="0"/>
    <x v="0"/>
    <s v="OkonoA14"/>
    <x v="0"/>
    <s v="OkonoA14"/>
    <x v="2"/>
    <x v="8"/>
    <x v="8"/>
    <x v="0"/>
    <x v="0"/>
    <x v="0"/>
    <x v="0"/>
    <x v="0"/>
    <n v="3"/>
    <x v="0"/>
    <n v="47674"/>
    <n v="143022"/>
    <x v="0"/>
    <x v="0"/>
    <x v="0"/>
    <x v="0"/>
    <n v="11442"/>
    <x v="6"/>
  </r>
  <r>
    <x v="4"/>
    <n v="81193"/>
    <x v="0"/>
    <x v="5"/>
    <x v="0"/>
    <x v="0"/>
    <s v="OkonoA14"/>
    <x v="0"/>
    <s v="OkonoA14"/>
    <x v="2"/>
    <x v="5"/>
    <x v="5"/>
    <x v="0"/>
    <x v="0"/>
    <x v="0"/>
    <x v="0"/>
    <x v="1"/>
    <n v="10"/>
    <x v="0"/>
    <n v="23322"/>
    <n v="233220"/>
    <x v="0"/>
    <x v="0"/>
    <x v="0"/>
    <x v="0"/>
    <n v="18658"/>
    <x v="6"/>
  </r>
  <r>
    <x v="4"/>
    <n v="81193"/>
    <x v="0"/>
    <x v="5"/>
    <x v="0"/>
    <x v="0"/>
    <s v="OkonoA14"/>
    <x v="0"/>
    <s v="OkonoA14"/>
    <x v="2"/>
    <x v="6"/>
    <x v="6"/>
    <x v="0"/>
    <x v="0"/>
    <x v="0"/>
    <x v="0"/>
    <x v="0"/>
    <n v="5"/>
    <x v="0"/>
    <m/>
    <m/>
    <x v="0"/>
    <x v="1"/>
    <x v="0"/>
    <x v="0"/>
    <m/>
    <x v="6"/>
  </r>
  <r>
    <x v="4"/>
    <n v="81222"/>
    <x v="0"/>
    <x v="5"/>
    <x v="0"/>
    <x v="0"/>
    <s v="coop9151"/>
    <x v="0"/>
    <s v="coop9151"/>
    <x v="2"/>
    <x v="2"/>
    <x v="2"/>
    <x v="0"/>
    <x v="0"/>
    <x v="0"/>
    <x v="0"/>
    <x v="0"/>
    <n v="10"/>
    <x v="0"/>
    <n v="73431"/>
    <n v="734310"/>
    <x v="0"/>
    <x v="0"/>
    <x v="0"/>
    <x v="0"/>
    <n v="58745"/>
    <x v="2"/>
  </r>
  <r>
    <x v="4"/>
    <n v="81222"/>
    <x v="0"/>
    <x v="5"/>
    <x v="0"/>
    <x v="0"/>
    <s v="coop9151"/>
    <x v="0"/>
    <s v="coop9151"/>
    <x v="2"/>
    <x v="3"/>
    <x v="3"/>
    <x v="0"/>
    <x v="0"/>
    <x v="0"/>
    <x v="0"/>
    <x v="0"/>
    <n v="3"/>
    <x v="0"/>
    <n v="119066"/>
    <n v="357198"/>
    <x v="0"/>
    <x v="0"/>
    <x v="0"/>
    <x v="0"/>
    <n v="28576"/>
    <x v="2"/>
  </r>
  <r>
    <x v="4"/>
    <n v="81222"/>
    <x v="0"/>
    <x v="5"/>
    <x v="0"/>
    <x v="0"/>
    <s v="coop9151"/>
    <x v="0"/>
    <s v="coop9151"/>
    <x v="2"/>
    <x v="17"/>
    <x v="17"/>
    <x v="0"/>
    <x v="0"/>
    <x v="0"/>
    <x v="0"/>
    <x v="2"/>
    <n v="5"/>
    <x v="0"/>
    <n v="30000"/>
    <n v="150000"/>
    <x v="0"/>
    <x v="0"/>
    <x v="0"/>
    <x v="0"/>
    <n v="12000"/>
    <x v="2"/>
  </r>
  <r>
    <x v="4"/>
    <n v="81222"/>
    <x v="0"/>
    <x v="5"/>
    <x v="0"/>
    <x v="0"/>
    <s v="coop9151"/>
    <x v="0"/>
    <s v="coop9151"/>
    <x v="2"/>
    <x v="16"/>
    <x v="16"/>
    <x v="0"/>
    <x v="0"/>
    <x v="0"/>
    <x v="0"/>
    <x v="2"/>
    <n v="5"/>
    <x v="0"/>
    <n v="41389"/>
    <n v="206945"/>
    <x v="0"/>
    <x v="0"/>
    <x v="0"/>
    <x v="0"/>
    <n v="16556"/>
    <x v="2"/>
  </r>
  <r>
    <x v="4"/>
    <n v="81222"/>
    <x v="0"/>
    <x v="5"/>
    <x v="0"/>
    <x v="0"/>
    <s v="coop9151"/>
    <x v="0"/>
    <s v="coop9151"/>
    <x v="2"/>
    <x v="18"/>
    <x v="18"/>
    <x v="0"/>
    <x v="0"/>
    <x v="0"/>
    <x v="0"/>
    <x v="2"/>
    <n v="5"/>
    <x v="0"/>
    <n v="36111"/>
    <n v="180555"/>
    <x v="0"/>
    <x v="0"/>
    <x v="0"/>
    <x v="0"/>
    <n v="14444"/>
    <x v="2"/>
  </r>
  <r>
    <x v="4"/>
    <n v="81220"/>
    <x v="0"/>
    <x v="5"/>
    <x v="0"/>
    <x v="0"/>
    <s v="coop9144"/>
    <x v="0"/>
    <s v="coop9144"/>
    <x v="2"/>
    <x v="2"/>
    <x v="2"/>
    <x v="0"/>
    <x v="0"/>
    <x v="0"/>
    <x v="0"/>
    <x v="0"/>
    <n v="10"/>
    <x v="0"/>
    <n v="73431"/>
    <n v="734310"/>
    <x v="0"/>
    <x v="0"/>
    <x v="0"/>
    <x v="0"/>
    <n v="58745"/>
    <x v="2"/>
  </r>
  <r>
    <x v="4"/>
    <n v="81220"/>
    <x v="0"/>
    <x v="5"/>
    <x v="0"/>
    <x v="0"/>
    <s v="coop9144"/>
    <x v="0"/>
    <s v="coop9144"/>
    <x v="2"/>
    <x v="3"/>
    <x v="3"/>
    <x v="0"/>
    <x v="0"/>
    <x v="0"/>
    <x v="0"/>
    <x v="0"/>
    <n v="5"/>
    <x v="0"/>
    <n v="119066"/>
    <n v="595330"/>
    <x v="0"/>
    <x v="0"/>
    <x v="0"/>
    <x v="0"/>
    <n v="47626"/>
    <x v="2"/>
  </r>
  <r>
    <x v="4"/>
    <n v="81220"/>
    <x v="0"/>
    <x v="5"/>
    <x v="0"/>
    <x v="0"/>
    <s v="coop9144"/>
    <x v="0"/>
    <s v="coop9144"/>
    <x v="2"/>
    <x v="17"/>
    <x v="17"/>
    <x v="0"/>
    <x v="0"/>
    <x v="0"/>
    <x v="0"/>
    <x v="2"/>
    <n v="5"/>
    <x v="0"/>
    <n v="30000"/>
    <n v="150000"/>
    <x v="0"/>
    <x v="0"/>
    <x v="0"/>
    <x v="0"/>
    <n v="12000"/>
    <x v="2"/>
  </r>
  <r>
    <x v="4"/>
    <n v="81220"/>
    <x v="0"/>
    <x v="5"/>
    <x v="0"/>
    <x v="0"/>
    <s v="coop9144"/>
    <x v="0"/>
    <s v="coop9144"/>
    <x v="2"/>
    <x v="16"/>
    <x v="16"/>
    <x v="0"/>
    <x v="0"/>
    <x v="0"/>
    <x v="0"/>
    <x v="2"/>
    <n v="5"/>
    <x v="0"/>
    <n v="41389"/>
    <n v="206945"/>
    <x v="0"/>
    <x v="0"/>
    <x v="0"/>
    <x v="0"/>
    <n v="16556"/>
    <x v="2"/>
  </r>
  <r>
    <x v="4"/>
    <n v="2368943"/>
    <x v="0"/>
    <x v="5"/>
    <x v="0"/>
    <x v="0"/>
    <s v="KL00202"/>
    <x v="0"/>
    <s v="KL00202"/>
    <x v="2"/>
    <x v="0"/>
    <x v="0"/>
    <x v="0"/>
    <x v="0"/>
    <x v="0"/>
    <x v="0"/>
    <x v="0"/>
    <n v="2"/>
    <x v="0"/>
    <m/>
    <m/>
    <x v="0"/>
    <x v="1"/>
    <x v="0"/>
    <x v="0"/>
    <m/>
    <x v="0"/>
  </r>
  <r>
    <x v="4"/>
    <n v="2368943"/>
    <x v="0"/>
    <x v="5"/>
    <x v="0"/>
    <x v="0"/>
    <s v="KL00202"/>
    <x v="0"/>
    <s v="KL00202"/>
    <x v="2"/>
    <x v="7"/>
    <x v="7"/>
    <x v="0"/>
    <x v="0"/>
    <x v="0"/>
    <x v="0"/>
    <x v="0"/>
    <n v="2"/>
    <x v="0"/>
    <m/>
    <m/>
    <x v="0"/>
    <x v="1"/>
    <x v="0"/>
    <x v="0"/>
    <m/>
    <x v="0"/>
  </r>
  <r>
    <x v="4"/>
    <n v="2368943"/>
    <x v="0"/>
    <x v="5"/>
    <x v="0"/>
    <x v="0"/>
    <s v="KL00202"/>
    <x v="0"/>
    <s v="KL00202"/>
    <x v="2"/>
    <x v="6"/>
    <x v="6"/>
    <x v="0"/>
    <x v="0"/>
    <x v="0"/>
    <x v="0"/>
    <x v="0"/>
    <n v="3"/>
    <x v="0"/>
    <m/>
    <m/>
    <x v="0"/>
    <x v="1"/>
    <x v="0"/>
    <x v="0"/>
    <m/>
    <x v="0"/>
  </r>
  <r>
    <x v="4"/>
    <n v="2368943"/>
    <x v="0"/>
    <x v="5"/>
    <x v="0"/>
    <x v="0"/>
    <s v="KL00202"/>
    <x v="0"/>
    <s v="KL00202"/>
    <x v="2"/>
    <x v="2"/>
    <x v="2"/>
    <x v="0"/>
    <x v="0"/>
    <x v="0"/>
    <x v="0"/>
    <x v="0"/>
    <n v="3"/>
    <x v="0"/>
    <m/>
    <m/>
    <x v="0"/>
    <x v="1"/>
    <x v="0"/>
    <x v="0"/>
    <m/>
    <x v="0"/>
  </r>
  <r>
    <x v="4"/>
    <n v="2368943"/>
    <x v="0"/>
    <x v="5"/>
    <x v="0"/>
    <x v="0"/>
    <s v="KL00202"/>
    <x v="0"/>
    <s v="KL00202"/>
    <x v="2"/>
    <x v="3"/>
    <x v="3"/>
    <x v="0"/>
    <x v="0"/>
    <x v="0"/>
    <x v="0"/>
    <x v="0"/>
    <n v="2"/>
    <x v="0"/>
    <m/>
    <m/>
    <x v="0"/>
    <x v="1"/>
    <x v="0"/>
    <x v="0"/>
    <m/>
    <x v="0"/>
  </r>
  <r>
    <x v="4"/>
    <n v="81191"/>
    <x v="0"/>
    <x v="5"/>
    <x v="0"/>
    <x v="0"/>
    <s v="coop9143"/>
    <x v="0"/>
    <s v="coop9143"/>
    <x v="2"/>
    <x v="0"/>
    <x v="0"/>
    <x v="0"/>
    <x v="0"/>
    <x v="0"/>
    <x v="0"/>
    <x v="0"/>
    <n v="5"/>
    <x v="0"/>
    <n v="111058"/>
    <n v="555290"/>
    <x v="0"/>
    <x v="0"/>
    <x v="0"/>
    <x v="0"/>
    <n v="44423"/>
    <x v="2"/>
  </r>
  <r>
    <x v="4"/>
    <n v="81191"/>
    <x v="0"/>
    <x v="5"/>
    <x v="0"/>
    <x v="0"/>
    <s v="coop9143"/>
    <x v="0"/>
    <s v="coop9143"/>
    <x v="2"/>
    <x v="3"/>
    <x v="3"/>
    <x v="0"/>
    <x v="0"/>
    <x v="0"/>
    <x v="0"/>
    <x v="0"/>
    <n v="3"/>
    <x v="0"/>
    <n v="119066"/>
    <n v="357198"/>
    <x v="0"/>
    <x v="0"/>
    <x v="0"/>
    <x v="0"/>
    <n v="28576"/>
    <x v="2"/>
  </r>
  <r>
    <x v="4"/>
    <n v="81191"/>
    <x v="0"/>
    <x v="5"/>
    <x v="0"/>
    <x v="0"/>
    <s v="coop9143"/>
    <x v="0"/>
    <s v="coop9143"/>
    <x v="2"/>
    <x v="8"/>
    <x v="8"/>
    <x v="0"/>
    <x v="0"/>
    <x v="0"/>
    <x v="0"/>
    <x v="0"/>
    <n v="5"/>
    <x v="0"/>
    <n v="50182"/>
    <n v="250910"/>
    <x v="0"/>
    <x v="0"/>
    <x v="0"/>
    <x v="0"/>
    <n v="20073"/>
    <x v="2"/>
  </r>
  <r>
    <x v="4"/>
    <n v="81180"/>
    <x v="0"/>
    <x v="5"/>
    <x v="0"/>
    <x v="0"/>
    <s v="Tmart00928"/>
    <x v="0"/>
    <s v="Tmart00928"/>
    <x v="2"/>
    <x v="9"/>
    <x v="9"/>
    <x v="0"/>
    <x v="0"/>
    <x v="0"/>
    <x v="0"/>
    <x v="0"/>
    <n v="3"/>
    <x v="0"/>
    <n v="70950"/>
    <n v="212850"/>
    <x v="0"/>
    <x v="0"/>
    <x v="0"/>
    <x v="0"/>
    <n v="17028"/>
    <x v="7"/>
  </r>
  <r>
    <x v="4"/>
    <n v="81180"/>
    <x v="0"/>
    <x v="5"/>
    <x v="0"/>
    <x v="0"/>
    <s v="Tmart00928"/>
    <x v="0"/>
    <s v="Tmart00928"/>
    <x v="2"/>
    <x v="0"/>
    <x v="0"/>
    <x v="0"/>
    <x v="0"/>
    <x v="0"/>
    <x v="0"/>
    <x v="0"/>
    <n v="3"/>
    <x v="0"/>
    <n v="111058"/>
    <n v="333174"/>
    <x v="0"/>
    <x v="0"/>
    <x v="0"/>
    <x v="0"/>
    <n v="26654"/>
    <x v="7"/>
  </r>
  <r>
    <x v="4"/>
    <n v="81179"/>
    <x v="0"/>
    <x v="5"/>
    <x v="0"/>
    <x v="0"/>
    <s v="Tmart00999"/>
    <x v="0"/>
    <s v="Tmart00999"/>
    <x v="2"/>
    <x v="10"/>
    <x v="10"/>
    <x v="0"/>
    <x v="0"/>
    <x v="0"/>
    <x v="0"/>
    <x v="0"/>
    <n v="3"/>
    <x v="0"/>
    <n v="74250"/>
    <n v="222750"/>
    <x v="0"/>
    <x v="0"/>
    <x v="0"/>
    <x v="0"/>
    <n v="17820"/>
    <x v="7"/>
  </r>
  <r>
    <x v="4"/>
    <n v="81179"/>
    <x v="0"/>
    <x v="5"/>
    <x v="0"/>
    <x v="0"/>
    <s v="Tmart00999"/>
    <x v="0"/>
    <s v="Tmart00999"/>
    <x v="2"/>
    <x v="9"/>
    <x v="9"/>
    <x v="0"/>
    <x v="0"/>
    <x v="0"/>
    <x v="0"/>
    <x v="0"/>
    <n v="3"/>
    <x v="0"/>
    <n v="70950"/>
    <n v="212850"/>
    <x v="0"/>
    <x v="0"/>
    <x v="0"/>
    <x v="0"/>
    <n v="17028"/>
    <x v="7"/>
  </r>
  <r>
    <x v="4"/>
    <n v="81179"/>
    <x v="0"/>
    <x v="5"/>
    <x v="0"/>
    <x v="0"/>
    <s v="Tmart00999"/>
    <x v="0"/>
    <s v="Tmart00999"/>
    <x v="2"/>
    <x v="0"/>
    <x v="0"/>
    <x v="0"/>
    <x v="0"/>
    <x v="0"/>
    <x v="0"/>
    <x v="0"/>
    <n v="3"/>
    <x v="0"/>
    <n v="111058"/>
    <n v="333174"/>
    <x v="0"/>
    <x v="0"/>
    <x v="0"/>
    <x v="0"/>
    <n v="26654"/>
    <x v="7"/>
  </r>
  <r>
    <x v="4"/>
    <n v="81179"/>
    <x v="0"/>
    <x v="5"/>
    <x v="0"/>
    <x v="0"/>
    <s v="Tmart00999"/>
    <x v="0"/>
    <s v="Tmart00999"/>
    <x v="2"/>
    <x v="11"/>
    <x v="11"/>
    <x v="0"/>
    <x v="0"/>
    <x v="0"/>
    <x v="0"/>
    <x v="0"/>
    <n v="3"/>
    <x v="0"/>
    <n v="46000"/>
    <n v="138000"/>
    <x v="0"/>
    <x v="0"/>
    <x v="0"/>
    <x v="0"/>
    <n v="11040"/>
    <x v="7"/>
  </r>
  <r>
    <x v="4"/>
    <n v="81179"/>
    <x v="0"/>
    <x v="5"/>
    <x v="0"/>
    <x v="0"/>
    <s v="Tmart00999"/>
    <x v="0"/>
    <s v="Tmart00999"/>
    <x v="2"/>
    <x v="1"/>
    <x v="1"/>
    <x v="0"/>
    <x v="0"/>
    <x v="0"/>
    <x v="0"/>
    <x v="0"/>
    <n v="3"/>
    <x v="0"/>
    <n v="55595"/>
    <n v="166785"/>
    <x v="0"/>
    <x v="0"/>
    <x v="0"/>
    <x v="0"/>
    <n v="13343"/>
    <x v="7"/>
  </r>
  <r>
    <x v="4"/>
    <n v="81195"/>
    <x v="0"/>
    <x v="5"/>
    <x v="0"/>
    <x v="0"/>
    <s v="OkonoA16"/>
    <x v="0"/>
    <s v="OkonoA16"/>
    <x v="2"/>
    <x v="2"/>
    <x v="2"/>
    <x v="0"/>
    <x v="0"/>
    <x v="0"/>
    <x v="0"/>
    <x v="0"/>
    <n v="10"/>
    <x v="0"/>
    <n v="69759"/>
    <n v="697590"/>
    <x v="0"/>
    <x v="0"/>
    <x v="0"/>
    <x v="0"/>
    <n v="55807"/>
    <x v="6"/>
  </r>
  <r>
    <x v="4"/>
    <n v="81195"/>
    <x v="0"/>
    <x v="5"/>
    <x v="0"/>
    <x v="0"/>
    <s v="OkonoA16"/>
    <x v="0"/>
    <s v="OkonoA16"/>
    <x v="2"/>
    <x v="1"/>
    <x v="1"/>
    <x v="0"/>
    <x v="0"/>
    <x v="0"/>
    <x v="0"/>
    <x v="0"/>
    <n v="5"/>
    <x v="0"/>
    <n v="52816"/>
    <n v="264080"/>
    <x v="0"/>
    <x v="0"/>
    <x v="0"/>
    <x v="0"/>
    <n v="21126"/>
    <x v="6"/>
  </r>
  <r>
    <x v="4"/>
    <n v="81195"/>
    <x v="0"/>
    <x v="5"/>
    <x v="0"/>
    <x v="0"/>
    <s v="OkonoA16"/>
    <x v="0"/>
    <s v="OkonoA16"/>
    <x v="2"/>
    <x v="0"/>
    <x v="0"/>
    <x v="0"/>
    <x v="0"/>
    <x v="0"/>
    <x v="0"/>
    <x v="0"/>
    <n v="10"/>
    <x v="0"/>
    <n v="105505"/>
    <n v="1055050"/>
    <x v="0"/>
    <x v="0"/>
    <x v="0"/>
    <x v="0"/>
    <n v="84404"/>
    <x v="6"/>
  </r>
  <r>
    <x v="4"/>
    <n v="81195"/>
    <x v="0"/>
    <x v="5"/>
    <x v="0"/>
    <x v="0"/>
    <s v="OkonoA16"/>
    <x v="0"/>
    <s v="OkonoA16"/>
    <x v="2"/>
    <x v="8"/>
    <x v="8"/>
    <x v="0"/>
    <x v="0"/>
    <x v="0"/>
    <x v="0"/>
    <x v="0"/>
    <n v="5"/>
    <x v="0"/>
    <n v="47674"/>
    <n v="238370"/>
    <x v="0"/>
    <x v="0"/>
    <x v="0"/>
    <x v="0"/>
    <n v="19070"/>
    <x v="6"/>
  </r>
  <r>
    <x v="4"/>
    <n v="81195"/>
    <x v="0"/>
    <x v="5"/>
    <x v="0"/>
    <x v="0"/>
    <s v="OkonoA16"/>
    <x v="0"/>
    <s v="OkonoA16"/>
    <x v="2"/>
    <x v="5"/>
    <x v="5"/>
    <x v="0"/>
    <x v="0"/>
    <x v="0"/>
    <x v="0"/>
    <x v="1"/>
    <n v="15"/>
    <x v="0"/>
    <n v="23322"/>
    <n v="349830"/>
    <x v="0"/>
    <x v="0"/>
    <x v="0"/>
    <x v="0"/>
    <n v="27986"/>
    <x v="6"/>
  </r>
  <r>
    <x v="4"/>
    <n v="81195"/>
    <x v="0"/>
    <x v="5"/>
    <x v="0"/>
    <x v="0"/>
    <s v="OkonoA16"/>
    <x v="0"/>
    <s v="OkonoA16"/>
    <x v="2"/>
    <x v="6"/>
    <x v="6"/>
    <x v="0"/>
    <x v="0"/>
    <x v="0"/>
    <x v="0"/>
    <x v="0"/>
    <n v="10"/>
    <x v="0"/>
    <m/>
    <m/>
    <x v="0"/>
    <x v="1"/>
    <x v="0"/>
    <x v="0"/>
    <m/>
    <x v="6"/>
  </r>
  <r>
    <x v="4"/>
    <n v="80228"/>
    <x v="0"/>
    <x v="5"/>
    <x v="0"/>
    <x v="0"/>
    <s v="Tmart03001"/>
    <x v="0"/>
    <s v="Tmart03001"/>
    <x v="2"/>
    <x v="0"/>
    <x v="0"/>
    <x v="0"/>
    <x v="0"/>
    <x v="0"/>
    <x v="0"/>
    <x v="0"/>
    <n v="5"/>
    <x v="0"/>
    <n v="111058"/>
    <n v="555290"/>
    <x v="0"/>
    <x v="0"/>
    <x v="0"/>
    <x v="0"/>
    <n v="44423"/>
    <x v="7"/>
  </r>
  <r>
    <x v="4"/>
    <n v="80228"/>
    <x v="0"/>
    <x v="5"/>
    <x v="0"/>
    <x v="0"/>
    <s v="Tmart03001"/>
    <x v="0"/>
    <s v="Tmart03001"/>
    <x v="2"/>
    <x v="7"/>
    <x v="7"/>
    <x v="0"/>
    <x v="0"/>
    <x v="0"/>
    <x v="0"/>
    <x v="0"/>
    <n v="2"/>
    <x v="0"/>
    <n v="111606"/>
    <n v="223212"/>
    <x v="0"/>
    <x v="0"/>
    <x v="0"/>
    <x v="0"/>
    <n v="17857"/>
    <x v="7"/>
  </r>
  <r>
    <x v="4"/>
    <n v="80228"/>
    <x v="0"/>
    <x v="5"/>
    <x v="0"/>
    <x v="0"/>
    <s v="Tmart03001"/>
    <x v="0"/>
    <s v="Tmart03001"/>
    <x v="2"/>
    <x v="2"/>
    <x v="2"/>
    <x v="0"/>
    <x v="0"/>
    <x v="0"/>
    <x v="0"/>
    <x v="0"/>
    <n v="10"/>
    <x v="0"/>
    <n v="73431"/>
    <n v="734310"/>
    <x v="0"/>
    <x v="0"/>
    <x v="0"/>
    <x v="0"/>
    <n v="58745"/>
    <x v="7"/>
  </r>
  <r>
    <x v="4"/>
    <n v="80228"/>
    <x v="0"/>
    <x v="5"/>
    <x v="0"/>
    <x v="0"/>
    <s v="Tmart03001"/>
    <x v="0"/>
    <s v="Tmart03001"/>
    <x v="2"/>
    <x v="5"/>
    <x v="5"/>
    <x v="0"/>
    <x v="0"/>
    <x v="0"/>
    <x v="0"/>
    <x v="1"/>
    <n v="5"/>
    <x v="0"/>
    <n v="24549"/>
    <n v="122745"/>
    <x v="0"/>
    <x v="0"/>
    <x v="0"/>
    <x v="0"/>
    <n v="9820"/>
    <x v="7"/>
  </r>
  <r>
    <x v="4"/>
    <n v="80228"/>
    <x v="0"/>
    <x v="5"/>
    <x v="0"/>
    <x v="0"/>
    <s v="Tmart03001"/>
    <x v="0"/>
    <s v="Tmart03001"/>
    <x v="2"/>
    <x v="1"/>
    <x v="1"/>
    <x v="0"/>
    <x v="0"/>
    <x v="0"/>
    <x v="0"/>
    <x v="0"/>
    <n v="3"/>
    <x v="0"/>
    <n v="55595"/>
    <n v="166785"/>
    <x v="0"/>
    <x v="0"/>
    <x v="0"/>
    <x v="0"/>
    <n v="13343"/>
    <x v="7"/>
  </r>
  <r>
    <x v="4"/>
    <n v="80228"/>
    <x v="0"/>
    <x v="5"/>
    <x v="0"/>
    <x v="0"/>
    <s v="Tmart03001"/>
    <x v="0"/>
    <s v="Tmart03001"/>
    <x v="2"/>
    <x v="10"/>
    <x v="10"/>
    <x v="0"/>
    <x v="0"/>
    <x v="0"/>
    <x v="0"/>
    <x v="0"/>
    <n v="2"/>
    <x v="0"/>
    <n v="74250"/>
    <n v="148500"/>
    <x v="0"/>
    <x v="0"/>
    <x v="0"/>
    <x v="0"/>
    <n v="11880"/>
    <x v="7"/>
  </r>
  <r>
    <x v="4"/>
    <n v="80228"/>
    <x v="0"/>
    <x v="5"/>
    <x v="0"/>
    <x v="0"/>
    <s v="Tmart03001"/>
    <x v="0"/>
    <s v="Tmart03001"/>
    <x v="2"/>
    <x v="11"/>
    <x v="11"/>
    <x v="0"/>
    <x v="0"/>
    <x v="0"/>
    <x v="0"/>
    <x v="0"/>
    <n v="2"/>
    <x v="0"/>
    <n v="46000"/>
    <n v="92000"/>
    <x v="0"/>
    <x v="0"/>
    <x v="0"/>
    <x v="0"/>
    <n v="7360"/>
    <x v="7"/>
  </r>
  <r>
    <x v="4"/>
    <n v="80228"/>
    <x v="0"/>
    <x v="5"/>
    <x v="0"/>
    <x v="0"/>
    <s v="Tmart03001"/>
    <x v="0"/>
    <s v="Tmart03001"/>
    <x v="2"/>
    <x v="14"/>
    <x v="14"/>
    <x v="0"/>
    <x v="0"/>
    <x v="0"/>
    <x v="0"/>
    <x v="0"/>
    <n v="2"/>
    <x v="0"/>
    <n v="20250"/>
    <n v="40500"/>
    <x v="0"/>
    <x v="0"/>
    <x v="0"/>
    <x v="0"/>
    <n v="3240"/>
    <x v="7"/>
  </r>
  <r>
    <x v="5"/>
    <n v="82062"/>
    <x v="0"/>
    <x v="5"/>
    <x v="0"/>
    <x v="0"/>
    <s v="FUJIMART-HNI-HMI-11231"/>
    <x v="0"/>
    <s v="FUJIMART-HNI-HMI-11231"/>
    <x v="2"/>
    <x v="0"/>
    <x v="0"/>
    <x v="0"/>
    <x v="0"/>
    <x v="0"/>
    <x v="0"/>
    <x v="0"/>
    <n v="10"/>
    <x v="0"/>
    <n v="105505"/>
    <n v="1055050"/>
    <x v="0"/>
    <x v="0"/>
    <x v="0"/>
    <x v="0"/>
    <n v="84404"/>
    <x v="3"/>
  </r>
  <r>
    <x v="5"/>
    <n v="81301"/>
    <x v="0"/>
    <x v="5"/>
    <x v="0"/>
    <x v="0"/>
    <s v="brg12761"/>
    <x v="0"/>
    <s v="brg12761"/>
    <x v="2"/>
    <x v="2"/>
    <x v="2"/>
    <x v="0"/>
    <x v="0"/>
    <x v="0"/>
    <x v="0"/>
    <x v="0"/>
    <n v="5"/>
    <x v="0"/>
    <n v="69759"/>
    <n v="348795"/>
    <x v="0"/>
    <x v="0"/>
    <x v="0"/>
    <x v="0"/>
    <n v="27904"/>
    <x v="4"/>
  </r>
  <r>
    <x v="5"/>
    <n v="81301"/>
    <x v="0"/>
    <x v="5"/>
    <x v="0"/>
    <x v="0"/>
    <s v="brg12761"/>
    <x v="0"/>
    <s v="brg12761"/>
    <x v="2"/>
    <x v="3"/>
    <x v="3"/>
    <x v="0"/>
    <x v="0"/>
    <x v="0"/>
    <x v="0"/>
    <x v="0"/>
    <n v="3"/>
    <x v="0"/>
    <n v="113113"/>
    <n v="339339"/>
    <x v="0"/>
    <x v="0"/>
    <x v="0"/>
    <x v="0"/>
    <n v="27147"/>
    <x v="4"/>
  </r>
  <r>
    <x v="5"/>
    <n v="81301"/>
    <x v="0"/>
    <x v="5"/>
    <x v="0"/>
    <x v="0"/>
    <s v="brg12761"/>
    <x v="0"/>
    <s v="brg12761"/>
    <x v="2"/>
    <x v="0"/>
    <x v="0"/>
    <x v="0"/>
    <x v="0"/>
    <x v="0"/>
    <x v="0"/>
    <x v="0"/>
    <n v="5"/>
    <x v="0"/>
    <n v="105505"/>
    <n v="527525"/>
    <x v="0"/>
    <x v="0"/>
    <x v="0"/>
    <x v="0"/>
    <n v="42202"/>
    <x v="4"/>
  </r>
  <r>
    <x v="5"/>
    <n v="81301"/>
    <x v="0"/>
    <x v="5"/>
    <x v="0"/>
    <x v="0"/>
    <s v="brg12761"/>
    <x v="0"/>
    <s v="brg12761"/>
    <x v="2"/>
    <x v="8"/>
    <x v="8"/>
    <x v="0"/>
    <x v="0"/>
    <x v="0"/>
    <x v="0"/>
    <x v="0"/>
    <n v="5"/>
    <x v="0"/>
    <n v="47673"/>
    <n v="238365"/>
    <x v="0"/>
    <x v="0"/>
    <x v="0"/>
    <x v="0"/>
    <n v="19069"/>
    <x v="4"/>
  </r>
  <r>
    <x v="1"/>
    <n v="80231"/>
    <x v="0"/>
    <x v="5"/>
    <x v="0"/>
    <x v="0"/>
    <s v="Tmart03009"/>
    <x v="0"/>
    <s v="Tmart03009"/>
    <x v="2"/>
    <x v="2"/>
    <x v="2"/>
    <x v="0"/>
    <x v="0"/>
    <x v="0"/>
    <x v="0"/>
    <x v="0"/>
    <n v="3"/>
    <x v="0"/>
    <n v="73431"/>
    <n v="220293"/>
    <x v="0"/>
    <x v="0"/>
    <x v="0"/>
    <x v="0"/>
    <n v="17623"/>
    <x v="7"/>
  </r>
  <r>
    <x v="1"/>
    <n v="80231"/>
    <x v="0"/>
    <x v="5"/>
    <x v="0"/>
    <x v="0"/>
    <s v="Tmart03009"/>
    <x v="0"/>
    <s v="Tmart03009"/>
    <x v="2"/>
    <x v="5"/>
    <x v="5"/>
    <x v="0"/>
    <x v="0"/>
    <x v="0"/>
    <x v="0"/>
    <x v="1"/>
    <n v="3"/>
    <x v="0"/>
    <n v="24549"/>
    <n v="73647"/>
    <x v="0"/>
    <x v="0"/>
    <x v="0"/>
    <x v="0"/>
    <n v="5892"/>
    <x v="7"/>
  </r>
  <r>
    <x v="1"/>
    <n v="80231"/>
    <x v="0"/>
    <x v="5"/>
    <x v="0"/>
    <x v="0"/>
    <s v="Tmart03009"/>
    <x v="0"/>
    <s v="Tmart03009"/>
    <x v="2"/>
    <x v="8"/>
    <x v="8"/>
    <x v="0"/>
    <x v="0"/>
    <x v="0"/>
    <x v="0"/>
    <x v="0"/>
    <n v="3"/>
    <x v="0"/>
    <n v="50182"/>
    <n v="150546"/>
    <x v="0"/>
    <x v="0"/>
    <x v="0"/>
    <x v="0"/>
    <n v="12044"/>
    <x v="7"/>
  </r>
  <r>
    <x v="1"/>
    <n v="80231"/>
    <x v="0"/>
    <x v="5"/>
    <x v="0"/>
    <x v="0"/>
    <s v="Tmart03009"/>
    <x v="0"/>
    <s v="Tmart03009"/>
    <x v="2"/>
    <x v="1"/>
    <x v="1"/>
    <x v="0"/>
    <x v="0"/>
    <x v="0"/>
    <x v="0"/>
    <x v="0"/>
    <n v="3"/>
    <x v="0"/>
    <n v="55595"/>
    <n v="166785"/>
    <x v="0"/>
    <x v="0"/>
    <x v="0"/>
    <x v="0"/>
    <n v="13343"/>
    <x v="7"/>
  </r>
  <r>
    <x v="1"/>
    <n v="80224"/>
    <x v="0"/>
    <x v="5"/>
    <x v="0"/>
    <x v="0"/>
    <s v="Tmart01032"/>
    <x v="0"/>
    <s v="Tmart01032"/>
    <x v="2"/>
    <x v="0"/>
    <x v="0"/>
    <x v="0"/>
    <x v="0"/>
    <x v="0"/>
    <x v="0"/>
    <x v="0"/>
    <n v="5"/>
    <x v="0"/>
    <n v="111058"/>
    <n v="555290"/>
    <x v="0"/>
    <x v="0"/>
    <x v="0"/>
    <x v="0"/>
    <n v="44423"/>
    <x v="7"/>
  </r>
  <r>
    <x v="1"/>
    <n v="80225"/>
    <x v="0"/>
    <x v="5"/>
    <x v="0"/>
    <x v="0"/>
    <s v="Tmart01065"/>
    <x v="0"/>
    <s v="Tmart01065"/>
    <x v="2"/>
    <x v="0"/>
    <x v="0"/>
    <x v="0"/>
    <x v="0"/>
    <x v="0"/>
    <x v="0"/>
    <x v="0"/>
    <n v="10"/>
    <x v="0"/>
    <n v="111058"/>
    <n v="1110580"/>
    <x v="0"/>
    <x v="0"/>
    <x v="0"/>
    <x v="0"/>
    <n v="88846"/>
    <x v="7"/>
  </r>
  <r>
    <x v="1"/>
    <n v="80225"/>
    <x v="0"/>
    <x v="5"/>
    <x v="0"/>
    <x v="0"/>
    <s v="Tmart01065"/>
    <x v="0"/>
    <s v="Tmart01065"/>
    <x v="2"/>
    <x v="2"/>
    <x v="2"/>
    <x v="0"/>
    <x v="0"/>
    <x v="0"/>
    <x v="0"/>
    <x v="0"/>
    <n v="10"/>
    <x v="0"/>
    <n v="73431"/>
    <n v="734310"/>
    <x v="0"/>
    <x v="0"/>
    <x v="0"/>
    <x v="0"/>
    <n v="58745"/>
    <x v="7"/>
  </r>
  <r>
    <x v="1"/>
    <n v="80225"/>
    <x v="0"/>
    <x v="5"/>
    <x v="0"/>
    <x v="0"/>
    <s v="Tmart01065"/>
    <x v="0"/>
    <s v="Tmart01065"/>
    <x v="2"/>
    <x v="3"/>
    <x v="3"/>
    <x v="0"/>
    <x v="0"/>
    <x v="0"/>
    <x v="0"/>
    <x v="0"/>
    <n v="2"/>
    <x v="0"/>
    <n v="119066"/>
    <n v="238132"/>
    <x v="0"/>
    <x v="0"/>
    <x v="0"/>
    <x v="0"/>
    <n v="19051"/>
    <x v="7"/>
  </r>
  <r>
    <x v="1"/>
    <n v="80225"/>
    <x v="0"/>
    <x v="5"/>
    <x v="0"/>
    <x v="0"/>
    <s v="Tmart01065"/>
    <x v="0"/>
    <s v="Tmart01065"/>
    <x v="2"/>
    <x v="10"/>
    <x v="10"/>
    <x v="0"/>
    <x v="0"/>
    <x v="0"/>
    <x v="0"/>
    <x v="0"/>
    <n v="3"/>
    <x v="0"/>
    <n v="74250"/>
    <n v="222750"/>
    <x v="0"/>
    <x v="0"/>
    <x v="0"/>
    <x v="0"/>
    <n v="17820"/>
    <x v="7"/>
  </r>
  <r>
    <x v="1"/>
    <n v="80225"/>
    <x v="0"/>
    <x v="5"/>
    <x v="0"/>
    <x v="0"/>
    <s v="Tmart01065"/>
    <x v="0"/>
    <s v="Tmart01065"/>
    <x v="2"/>
    <x v="11"/>
    <x v="11"/>
    <x v="0"/>
    <x v="0"/>
    <x v="0"/>
    <x v="0"/>
    <x v="0"/>
    <n v="3"/>
    <x v="0"/>
    <n v="46000"/>
    <n v="138000"/>
    <x v="0"/>
    <x v="0"/>
    <x v="0"/>
    <x v="0"/>
    <n v="11040"/>
    <x v="7"/>
  </r>
  <r>
    <x v="1"/>
    <n v="80225"/>
    <x v="0"/>
    <x v="5"/>
    <x v="0"/>
    <x v="0"/>
    <s v="Tmart01065"/>
    <x v="0"/>
    <s v="Tmart01065"/>
    <x v="2"/>
    <x v="14"/>
    <x v="14"/>
    <x v="0"/>
    <x v="0"/>
    <x v="0"/>
    <x v="0"/>
    <x v="0"/>
    <n v="2"/>
    <x v="0"/>
    <n v="20250"/>
    <n v="40500"/>
    <x v="0"/>
    <x v="0"/>
    <x v="0"/>
    <x v="0"/>
    <n v="3240"/>
    <x v="7"/>
  </r>
  <r>
    <x v="1"/>
    <n v="80225"/>
    <x v="0"/>
    <x v="5"/>
    <x v="0"/>
    <x v="0"/>
    <s v="Tmart01065"/>
    <x v="0"/>
    <s v="Tmart01065"/>
    <x v="2"/>
    <x v="15"/>
    <x v="15"/>
    <x v="0"/>
    <x v="0"/>
    <x v="0"/>
    <x v="0"/>
    <x v="0"/>
    <n v="2"/>
    <x v="0"/>
    <n v="19500"/>
    <n v="39000"/>
    <x v="0"/>
    <x v="0"/>
    <x v="0"/>
    <x v="0"/>
    <n v="3120"/>
    <x v="7"/>
  </r>
  <r>
    <x v="1"/>
    <n v="80229"/>
    <x v="0"/>
    <x v="5"/>
    <x v="0"/>
    <x v="0"/>
    <s v="Tmart03003"/>
    <x v="0"/>
    <s v="Tmart03003"/>
    <x v="2"/>
    <x v="5"/>
    <x v="5"/>
    <x v="0"/>
    <x v="0"/>
    <x v="0"/>
    <x v="0"/>
    <x v="1"/>
    <n v="5"/>
    <x v="0"/>
    <n v="24549"/>
    <n v="122745"/>
    <x v="0"/>
    <x v="0"/>
    <x v="0"/>
    <x v="0"/>
    <n v="9820"/>
    <x v="7"/>
  </r>
  <r>
    <x v="1"/>
    <n v="80229"/>
    <x v="0"/>
    <x v="5"/>
    <x v="0"/>
    <x v="0"/>
    <s v="Tmart03003"/>
    <x v="0"/>
    <s v="Tmart03003"/>
    <x v="2"/>
    <x v="2"/>
    <x v="2"/>
    <x v="0"/>
    <x v="0"/>
    <x v="0"/>
    <x v="0"/>
    <x v="0"/>
    <n v="5"/>
    <x v="0"/>
    <n v="73431"/>
    <n v="367155"/>
    <x v="0"/>
    <x v="0"/>
    <x v="0"/>
    <x v="0"/>
    <n v="29372"/>
    <x v="7"/>
  </r>
  <r>
    <x v="1"/>
    <n v="80229"/>
    <x v="0"/>
    <x v="5"/>
    <x v="0"/>
    <x v="0"/>
    <s v="Tmart03003"/>
    <x v="0"/>
    <s v="Tmart03003"/>
    <x v="2"/>
    <x v="10"/>
    <x v="10"/>
    <x v="0"/>
    <x v="0"/>
    <x v="0"/>
    <x v="0"/>
    <x v="0"/>
    <n v="2"/>
    <x v="0"/>
    <n v="74250"/>
    <n v="148500"/>
    <x v="0"/>
    <x v="0"/>
    <x v="0"/>
    <x v="0"/>
    <n v="11880"/>
    <x v="7"/>
  </r>
  <r>
    <x v="1"/>
    <n v="80229"/>
    <x v="0"/>
    <x v="5"/>
    <x v="0"/>
    <x v="0"/>
    <s v="Tmart03003"/>
    <x v="0"/>
    <s v="Tmart03003"/>
    <x v="2"/>
    <x v="11"/>
    <x v="11"/>
    <x v="0"/>
    <x v="0"/>
    <x v="0"/>
    <x v="0"/>
    <x v="0"/>
    <n v="2"/>
    <x v="0"/>
    <n v="46000"/>
    <n v="92000"/>
    <x v="0"/>
    <x v="0"/>
    <x v="0"/>
    <x v="0"/>
    <n v="7360"/>
    <x v="7"/>
  </r>
  <r>
    <x v="1"/>
    <n v="80229"/>
    <x v="0"/>
    <x v="5"/>
    <x v="0"/>
    <x v="0"/>
    <s v="Tmart03003"/>
    <x v="0"/>
    <s v="Tmart03003"/>
    <x v="2"/>
    <x v="8"/>
    <x v="8"/>
    <x v="0"/>
    <x v="0"/>
    <x v="0"/>
    <x v="0"/>
    <x v="0"/>
    <n v="2"/>
    <x v="0"/>
    <n v="50182"/>
    <n v="100364"/>
    <x v="0"/>
    <x v="0"/>
    <x v="0"/>
    <x v="0"/>
    <n v="8029"/>
    <x v="7"/>
  </r>
  <r>
    <x v="1"/>
    <n v="80229"/>
    <x v="0"/>
    <x v="5"/>
    <x v="0"/>
    <x v="0"/>
    <s v="Tmart03003"/>
    <x v="0"/>
    <s v="Tmart03003"/>
    <x v="2"/>
    <x v="1"/>
    <x v="1"/>
    <x v="0"/>
    <x v="0"/>
    <x v="0"/>
    <x v="0"/>
    <x v="0"/>
    <n v="2"/>
    <x v="0"/>
    <n v="55595"/>
    <n v="111190"/>
    <x v="0"/>
    <x v="0"/>
    <x v="0"/>
    <x v="0"/>
    <n v="8895"/>
    <x v="7"/>
  </r>
  <r>
    <x v="1"/>
    <n v="80229"/>
    <x v="0"/>
    <x v="5"/>
    <x v="0"/>
    <x v="0"/>
    <s v="Tmart03003"/>
    <x v="0"/>
    <s v="Tmart03003"/>
    <x v="2"/>
    <x v="14"/>
    <x v="14"/>
    <x v="0"/>
    <x v="0"/>
    <x v="0"/>
    <x v="0"/>
    <x v="0"/>
    <n v="2"/>
    <x v="0"/>
    <n v="20250"/>
    <n v="40500"/>
    <x v="0"/>
    <x v="0"/>
    <x v="0"/>
    <x v="0"/>
    <n v="3240"/>
    <x v="7"/>
  </r>
  <r>
    <x v="1"/>
    <n v="80229"/>
    <x v="0"/>
    <x v="5"/>
    <x v="0"/>
    <x v="0"/>
    <s v="Tmart03003"/>
    <x v="0"/>
    <s v="Tmart03003"/>
    <x v="2"/>
    <x v="15"/>
    <x v="15"/>
    <x v="0"/>
    <x v="0"/>
    <x v="0"/>
    <x v="0"/>
    <x v="0"/>
    <n v="2"/>
    <x v="0"/>
    <n v="19500"/>
    <n v="39000"/>
    <x v="0"/>
    <x v="0"/>
    <x v="0"/>
    <x v="0"/>
    <n v="3120"/>
    <x v="7"/>
  </r>
  <r>
    <x v="1"/>
    <n v="2369922"/>
    <x v="0"/>
    <x v="5"/>
    <x v="0"/>
    <x v="0"/>
    <s v="KL00202"/>
    <x v="0"/>
    <s v="KL00202"/>
    <x v="2"/>
    <x v="0"/>
    <x v="0"/>
    <x v="0"/>
    <x v="0"/>
    <x v="0"/>
    <x v="0"/>
    <x v="0"/>
    <n v="3"/>
    <x v="0"/>
    <m/>
    <m/>
    <x v="0"/>
    <x v="1"/>
    <x v="0"/>
    <x v="0"/>
    <m/>
    <x v="0"/>
  </r>
  <r>
    <x v="1"/>
    <n v="2369922"/>
    <x v="0"/>
    <x v="5"/>
    <x v="0"/>
    <x v="0"/>
    <s v="KL00202"/>
    <x v="0"/>
    <s v="KL00202"/>
    <x v="2"/>
    <x v="2"/>
    <x v="2"/>
    <x v="0"/>
    <x v="0"/>
    <x v="0"/>
    <x v="0"/>
    <x v="0"/>
    <n v="3"/>
    <x v="0"/>
    <m/>
    <m/>
    <x v="0"/>
    <x v="1"/>
    <x v="0"/>
    <x v="0"/>
    <m/>
    <x v="0"/>
  </r>
  <r>
    <x v="1"/>
    <n v="2369922"/>
    <x v="0"/>
    <x v="5"/>
    <x v="0"/>
    <x v="0"/>
    <s v="KL00202"/>
    <x v="0"/>
    <s v="KL00202"/>
    <x v="2"/>
    <x v="8"/>
    <x v="8"/>
    <x v="0"/>
    <x v="0"/>
    <x v="0"/>
    <x v="0"/>
    <x v="0"/>
    <n v="3"/>
    <x v="0"/>
    <m/>
    <m/>
    <x v="0"/>
    <x v="1"/>
    <x v="0"/>
    <x v="0"/>
    <m/>
    <x v="0"/>
  </r>
  <r>
    <x v="1"/>
    <n v="2369922"/>
    <x v="0"/>
    <x v="5"/>
    <x v="0"/>
    <x v="0"/>
    <s v="KL00202"/>
    <x v="0"/>
    <s v="KL00202"/>
    <x v="2"/>
    <x v="1"/>
    <x v="1"/>
    <x v="0"/>
    <x v="0"/>
    <x v="0"/>
    <x v="0"/>
    <x v="0"/>
    <n v="3"/>
    <x v="0"/>
    <m/>
    <m/>
    <x v="0"/>
    <x v="1"/>
    <x v="0"/>
    <x v="0"/>
    <m/>
    <x v="0"/>
  </r>
  <r>
    <x v="1"/>
    <n v="80230"/>
    <x v="0"/>
    <x v="5"/>
    <x v="0"/>
    <x v="0"/>
    <s v="Tmart01047"/>
    <x v="0"/>
    <s v="Tmart01047"/>
    <x v="2"/>
    <x v="2"/>
    <x v="2"/>
    <x v="0"/>
    <x v="0"/>
    <x v="0"/>
    <x v="0"/>
    <x v="0"/>
    <n v="10"/>
    <x v="0"/>
    <n v="73431"/>
    <n v="734310"/>
    <x v="0"/>
    <x v="0"/>
    <x v="0"/>
    <x v="0"/>
    <n v="58745"/>
    <x v="7"/>
  </r>
  <r>
    <x v="1"/>
    <n v="80230"/>
    <x v="0"/>
    <x v="5"/>
    <x v="0"/>
    <x v="0"/>
    <s v="Tmart01047"/>
    <x v="0"/>
    <s v="Tmart01047"/>
    <x v="2"/>
    <x v="5"/>
    <x v="5"/>
    <x v="0"/>
    <x v="0"/>
    <x v="0"/>
    <x v="0"/>
    <x v="1"/>
    <n v="5"/>
    <x v="0"/>
    <n v="24549"/>
    <n v="122745"/>
    <x v="0"/>
    <x v="0"/>
    <x v="0"/>
    <x v="0"/>
    <n v="9820"/>
    <x v="7"/>
  </r>
  <r>
    <x v="1"/>
    <n v="80230"/>
    <x v="0"/>
    <x v="5"/>
    <x v="0"/>
    <x v="0"/>
    <s v="Tmart01047"/>
    <x v="0"/>
    <s v="Tmart01047"/>
    <x v="2"/>
    <x v="3"/>
    <x v="3"/>
    <x v="0"/>
    <x v="0"/>
    <x v="0"/>
    <x v="0"/>
    <x v="0"/>
    <n v="3"/>
    <x v="0"/>
    <n v="119066"/>
    <n v="357198"/>
    <x v="0"/>
    <x v="0"/>
    <x v="0"/>
    <x v="0"/>
    <n v="28576"/>
    <x v="7"/>
  </r>
  <r>
    <x v="1"/>
    <n v="80230"/>
    <x v="0"/>
    <x v="5"/>
    <x v="0"/>
    <x v="0"/>
    <s v="Tmart01047"/>
    <x v="0"/>
    <s v="Tmart01047"/>
    <x v="2"/>
    <x v="7"/>
    <x v="7"/>
    <x v="0"/>
    <x v="0"/>
    <x v="0"/>
    <x v="0"/>
    <x v="0"/>
    <n v="3"/>
    <x v="0"/>
    <n v="111606"/>
    <n v="334818"/>
    <x v="0"/>
    <x v="0"/>
    <x v="0"/>
    <x v="0"/>
    <n v="26785"/>
    <x v="7"/>
  </r>
  <r>
    <x v="1"/>
    <n v="80230"/>
    <x v="0"/>
    <x v="5"/>
    <x v="0"/>
    <x v="0"/>
    <s v="Tmart01047"/>
    <x v="0"/>
    <s v="Tmart01047"/>
    <x v="2"/>
    <x v="8"/>
    <x v="8"/>
    <x v="0"/>
    <x v="0"/>
    <x v="0"/>
    <x v="0"/>
    <x v="0"/>
    <n v="5"/>
    <x v="0"/>
    <n v="50182"/>
    <n v="250910"/>
    <x v="0"/>
    <x v="0"/>
    <x v="0"/>
    <x v="0"/>
    <n v="20073"/>
    <x v="7"/>
  </r>
  <r>
    <x v="1"/>
    <n v="80230"/>
    <x v="0"/>
    <x v="5"/>
    <x v="0"/>
    <x v="0"/>
    <s v="Tmart01047"/>
    <x v="0"/>
    <s v="Tmart01047"/>
    <x v="2"/>
    <x v="1"/>
    <x v="1"/>
    <x v="0"/>
    <x v="0"/>
    <x v="0"/>
    <x v="0"/>
    <x v="0"/>
    <n v="5"/>
    <x v="0"/>
    <n v="55595"/>
    <n v="277975"/>
    <x v="0"/>
    <x v="0"/>
    <x v="0"/>
    <x v="0"/>
    <n v="22238"/>
    <x v="7"/>
  </r>
  <r>
    <x v="1"/>
    <n v="80230"/>
    <x v="0"/>
    <x v="5"/>
    <x v="0"/>
    <x v="0"/>
    <s v="Tmart01047"/>
    <x v="0"/>
    <s v="Tmart01047"/>
    <x v="2"/>
    <x v="10"/>
    <x v="10"/>
    <x v="0"/>
    <x v="0"/>
    <x v="0"/>
    <x v="0"/>
    <x v="0"/>
    <n v="3"/>
    <x v="0"/>
    <n v="74250"/>
    <n v="222750"/>
    <x v="0"/>
    <x v="0"/>
    <x v="0"/>
    <x v="0"/>
    <n v="17820"/>
    <x v="7"/>
  </r>
  <r>
    <x v="1"/>
    <n v="80230"/>
    <x v="0"/>
    <x v="5"/>
    <x v="0"/>
    <x v="0"/>
    <s v="Tmart01047"/>
    <x v="0"/>
    <s v="Tmart01047"/>
    <x v="2"/>
    <x v="11"/>
    <x v="11"/>
    <x v="0"/>
    <x v="0"/>
    <x v="0"/>
    <x v="0"/>
    <x v="0"/>
    <n v="3"/>
    <x v="0"/>
    <n v="46000"/>
    <n v="138000"/>
    <x v="0"/>
    <x v="0"/>
    <x v="0"/>
    <x v="0"/>
    <n v="11040"/>
    <x v="7"/>
  </r>
  <r>
    <x v="1"/>
    <n v="80230"/>
    <x v="0"/>
    <x v="5"/>
    <x v="0"/>
    <x v="0"/>
    <s v="Tmart01047"/>
    <x v="0"/>
    <s v="Tmart01047"/>
    <x v="2"/>
    <x v="15"/>
    <x v="15"/>
    <x v="0"/>
    <x v="0"/>
    <x v="0"/>
    <x v="0"/>
    <x v="0"/>
    <n v="2"/>
    <x v="0"/>
    <n v="19500"/>
    <n v="39000"/>
    <x v="0"/>
    <x v="0"/>
    <x v="0"/>
    <x v="0"/>
    <n v="3120"/>
    <x v="7"/>
  </r>
  <r>
    <x v="1"/>
    <n v="80227"/>
    <x v="0"/>
    <x v="5"/>
    <x v="0"/>
    <x v="0"/>
    <s v="Tmart01083"/>
    <x v="0"/>
    <s v="Tmart01083"/>
    <x v="2"/>
    <x v="0"/>
    <x v="0"/>
    <x v="0"/>
    <x v="0"/>
    <x v="0"/>
    <x v="0"/>
    <x v="0"/>
    <n v="10"/>
    <x v="0"/>
    <n v="111058"/>
    <n v="1110580"/>
    <x v="0"/>
    <x v="0"/>
    <x v="0"/>
    <x v="0"/>
    <n v="88846"/>
    <x v="7"/>
  </r>
  <r>
    <x v="1"/>
    <n v="80227"/>
    <x v="0"/>
    <x v="5"/>
    <x v="0"/>
    <x v="0"/>
    <s v="Tmart01083"/>
    <x v="0"/>
    <s v="Tmart01083"/>
    <x v="2"/>
    <x v="7"/>
    <x v="7"/>
    <x v="0"/>
    <x v="0"/>
    <x v="0"/>
    <x v="0"/>
    <x v="0"/>
    <n v="3"/>
    <x v="0"/>
    <n v="111606"/>
    <n v="334818"/>
    <x v="0"/>
    <x v="0"/>
    <x v="0"/>
    <x v="0"/>
    <n v="26785"/>
    <x v="7"/>
  </r>
  <r>
    <x v="1"/>
    <n v="80227"/>
    <x v="0"/>
    <x v="5"/>
    <x v="0"/>
    <x v="0"/>
    <s v="Tmart01083"/>
    <x v="0"/>
    <s v="Tmart01083"/>
    <x v="2"/>
    <x v="3"/>
    <x v="3"/>
    <x v="0"/>
    <x v="0"/>
    <x v="0"/>
    <x v="0"/>
    <x v="0"/>
    <n v="3"/>
    <x v="0"/>
    <n v="119066"/>
    <n v="357198"/>
    <x v="0"/>
    <x v="0"/>
    <x v="0"/>
    <x v="0"/>
    <n v="28576"/>
    <x v="7"/>
  </r>
  <r>
    <x v="1"/>
    <n v="80227"/>
    <x v="0"/>
    <x v="5"/>
    <x v="0"/>
    <x v="0"/>
    <s v="Tmart01083"/>
    <x v="0"/>
    <s v="Tmart01083"/>
    <x v="2"/>
    <x v="2"/>
    <x v="2"/>
    <x v="0"/>
    <x v="0"/>
    <x v="0"/>
    <x v="0"/>
    <x v="0"/>
    <n v="10"/>
    <x v="0"/>
    <n v="73431"/>
    <n v="734310"/>
    <x v="0"/>
    <x v="0"/>
    <x v="0"/>
    <x v="0"/>
    <n v="58745"/>
    <x v="7"/>
  </r>
  <r>
    <x v="1"/>
    <n v="80227"/>
    <x v="0"/>
    <x v="5"/>
    <x v="0"/>
    <x v="0"/>
    <s v="Tmart01083"/>
    <x v="0"/>
    <s v="Tmart01083"/>
    <x v="2"/>
    <x v="5"/>
    <x v="5"/>
    <x v="0"/>
    <x v="0"/>
    <x v="0"/>
    <x v="0"/>
    <x v="1"/>
    <n v="10"/>
    <x v="0"/>
    <n v="24549"/>
    <n v="245490"/>
    <x v="0"/>
    <x v="0"/>
    <x v="0"/>
    <x v="0"/>
    <n v="19639"/>
    <x v="7"/>
  </r>
  <r>
    <x v="1"/>
    <n v="80227"/>
    <x v="0"/>
    <x v="5"/>
    <x v="0"/>
    <x v="0"/>
    <s v="Tmart01083"/>
    <x v="0"/>
    <s v="Tmart01083"/>
    <x v="2"/>
    <x v="8"/>
    <x v="8"/>
    <x v="0"/>
    <x v="0"/>
    <x v="0"/>
    <x v="0"/>
    <x v="0"/>
    <n v="3"/>
    <x v="0"/>
    <n v="50182"/>
    <n v="150546"/>
    <x v="0"/>
    <x v="0"/>
    <x v="0"/>
    <x v="0"/>
    <n v="12044"/>
    <x v="7"/>
  </r>
  <r>
    <x v="1"/>
    <n v="80227"/>
    <x v="0"/>
    <x v="5"/>
    <x v="0"/>
    <x v="0"/>
    <s v="Tmart01083"/>
    <x v="0"/>
    <s v="Tmart01083"/>
    <x v="2"/>
    <x v="1"/>
    <x v="1"/>
    <x v="0"/>
    <x v="0"/>
    <x v="0"/>
    <x v="0"/>
    <x v="0"/>
    <n v="5"/>
    <x v="0"/>
    <n v="55595"/>
    <n v="277975"/>
    <x v="0"/>
    <x v="0"/>
    <x v="0"/>
    <x v="0"/>
    <n v="22238"/>
    <x v="7"/>
  </r>
  <r>
    <x v="1"/>
    <n v="80227"/>
    <x v="0"/>
    <x v="5"/>
    <x v="0"/>
    <x v="0"/>
    <s v="Tmart01083"/>
    <x v="0"/>
    <s v="Tmart01083"/>
    <x v="2"/>
    <x v="10"/>
    <x v="10"/>
    <x v="0"/>
    <x v="0"/>
    <x v="0"/>
    <x v="0"/>
    <x v="0"/>
    <n v="3"/>
    <x v="0"/>
    <n v="74250"/>
    <n v="222750"/>
    <x v="0"/>
    <x v="0"/>
    <x v="0"/>
    <x v="0"/>
    <n v="17820"/>
    <x v="7"/>
  </r>
  <r>
    <x v="1"/>
    <n v="80227"/>
    <x v="0"/>
    <x v="5"/>
    <x v="0"/>
    <x v="0"/>
    <s v="Tmart01083"/>
    <x v="0"/>
    <s v="Tmart01083"/>
    <x v="2"/>
    <x v="11"/>
    <x v="11"/>
    <x v="0"/>
    <x v="0"/>
    <x v="0"/>
    <x v="0"/>
    <x v="0"/>
    <n v="3"/>
    <x v="0"/>
    <n v="46000"/>
    <n v="138000"/>
    <x v="0"/>
    <x v="0"/>
    <x v="0"/>
    <x v="0"/>
    <n v="11040"/>
    <x v="7"/>
  </r>
  <r>
    <x v="1"/>
    <n v="80227"/>
    <x v="0"/>
    <x v="5"/>
    <x v="0"/>
    <x v="0"/>
    <s v="Tmart01083"/>
    <x v="0"/>
    <s v="Tmart01083"/>
    <x v="2"/>
    <x v="14"/>
    <x v="14"/>
    <x v="0"/>
    <x v="0"/>
    <x v="0"/>
    <x v="0"/>
    <x v="0"/>
    <n v="2"/>
    <x v="0"/>
    <n v="20250"/>
    <n v="40500"/>
    <x v="0"/>
    <x v="0"/>
    <x v="0"/>
    <x v="0"/>
    <n v="3240"/>
    <x v="7"/>
  </r>
  <r>
    <x v="1"/>
    <n v="80227"/>
    <x v="0"/>
    <x v="5"/>
    <x v="0"/>
    <x v="0"/>
    <s v="Tmart01083"/>
    <x v="0"/>
    <s v="Tmart01083"/>
    <x v="2"/>
    <x v="15"/>
    <x v="15"/>
    <x v="0"/>
    <x v="0"/>
    <x v="0"/>
    <x v="0"/>
    <x v="0"/>
    <n v="2"/>
    <x v="0"/>
    <n v="19500"/>
    <n v="39000"/>
    <x v="0"/>
    <x v="0"/>
    <x v="0"/>
    <x v="0"/>
    <n v="3120"/>
    <x v="7"/>
  </r>
  <r>
    <x v="1"/>
    <n v="80226"/>
    <x v="0"/>
    <x v="5"/>
    <x v="0"/>
    <x v="0"/>
    <s v="Tmart01071"/>
    <x v="0"/>
    <s v="Tmart01071"/>
    <x v="2"/>
    <x v="0"/>
    <x v="0"/>
    <x v="0"/>
    <x v="0"/>
    <x v="0"/>
    <x v="0"/>
    <x v="0"/>
    <n v="2"/>
    <x v="0"/>
    <n v="111058"/>
    <n v="222116"/>
    <x v="0"/>
    <x v="0"/>
    <x v="0"/>
    <x v="0"/>
    <n v="17769"/>
    <x v="7"/>
  </r>
  <r>
    <x v="1"/>
    <n v="80226"/>
    <x v="0"/>
    <x v="5"/>
    <x v="0"/>
    <x v="0"/>
    <s v="Tmart01071"/>
    <x v="0"/>
    <s v="Tmart01071"/>
    <x v="2"/>
    <x v="7"/>
    <x v="7"/>
    <x v="0"/>
    <x v="0"/>
    <x v="0"/>
    <x v="0"/>
    <x v="0"/>
    <n v="2"/>
    <x v="0"/>
    <n v="111606"/>
    <n v="223212"/>
    <x v="0"/>
    <x v="0"/>
    <x v="0"/>
    <x v="0"/>
    <n v="17857"/>
    <x v="7"/>
  </r>
  <r>
    <x v="1"/>
    <n v="80226"/>
    <x v="0"/>
    <x v="5"/>
    <x v="0"/>
    <x v="0"/>
    <s v="Tmart01071"/>
    <x v="0"/>
    <s v="Tmart01071"/>
    <x v="2"/>
    <x v="2"/>
    <x v="2"/>
    <x v="0"/>
    <x v="0"/>
    <x v="0"/>
    <x v="0"/>
    <x v="0"/>
    <n v="10"/>
    <x v="0"/>
    <n v="73431"/>
    <n v="734310"/>
    <x v="0"/>
    <x v="0"/>
    <x v="0"/>
    <x v="0"/>
    <n v="58745"/>
    <x v="7"/>
  </r>
  <r>
    <x v="1"/>
    <n v="80226"/>
    <x v="0"/>
    <x v="5"/>
    <x v="0"/>
    <x v="0"/>
    <s v="Tmart01071"/>
    <x v="0"/>
    <s v="Tmart01071"/>
    <x v="2"/>
    <x v="5"/>
    <x v="5"/>
    <x v="0"/>
    <x v="0"/>
    <x v="0"/>
    <x v="0"/>
    <x v="1"/>
    <n v="5"/>
    <x v="0"/>
    <n v="24549"/>
    <n v="122745"/>
    <x v="0"/>
    <x v="0"/>
    <x v="0"/>
    <x v="0"/>
    <n v="9820"/>
    <x v="7"/>
  </r>
  <r>
    <x v="1"/>
    <n v="80226"/>
    <x v="0"/>
    <x v="5"/>
    <x v="0"/>
    <x v="0"/>
    <s v="Tmart01071"/>
    <x v="0"/>
    <s v="Tmart01071"/>
    <x v="2"/>
    <x v="8"/>
    <x v="8"/>
    <x v="0"/>
    <x v="0"/>
    <x v="0"/>
    <x v="0"/>
    <x v="0"/>
    <n v="2"/>
    <x v="0"/>
    <n v="50182"/>
    <n v="100364"/>
    <x v="0"/>
    <x v="0"/>
    <x v="0"/>
    <x v="0"/>
    <n v="8029"/>
    <x v="7"/>
  </r>
  <r>
    <x v="1"/>
    <n v="80226"/>
    <x v="0"/>
    <x v="5"/>
    <x v="0"/>
    <x v="0"/>
    <s v="Tmart01071"/>
    <x v="0"/>
    <s v="Tmart01071"/>
    <x v="2"/>
    <x v="1"/>
    <x v="1"/>
    <x v="0"/>
    <x v="0"/>
    <x v="0"/>
    <x v="0"/>
    <x v="0"/>
    <n v="2"/>
    <x v="0"/>
    <n v="55595"/>
    <n v="111190"/>
    <x v="0"/>
    <x v="0"/>
    <x v="0"/>
    <x v="0"/>
    <n v="8895"/>
    <x v="7"/>
  </r>
  <r>
    <x v="1"/>
    <n v="80226"/>
    <x v="0"/>
    <x v="5"/>
    <x v="0"/>
    <x v="0"/>
    <s v="Tmart01071"/>
    <x v="0"/>
    <s v="Tmart01071"/>
    <x v="2"/>
    <x v="10"/>
    <x v="10"/>
    <x v="0"/>
    <x v="0"/>
    <x v="0"/>
    <x v="0"/>
    <x v="0"/>
    <n v="2"/>
    <x v="0"/>
    <n v="74250"/>
    <n v="148500"/>
    <x v="0"/>
    <x v="0"/>
    <x v="0"/>
    <x v="0"/>
    <n v="11880"/>
    <x v="7"/>
  </r>
  <r>
    <x v="1"/>
    <n v="80226"/>
    <x v="0"/>
    <x v="5"/>
    <x v="0"/>
    <x v="0"/>
    <s v="Tmart01071"/>
    <x v="0"/>
    <s v="Tmart01071"/>
    <x v="2"/>
    <x v="11"/>
    <x v="11"/>
    <x v="0"/>
    <x v="0"/>
    <x v="0"/>
    <x v="0"/>
    <x v="0"/>
    <n v="2"/>
    <x v="0"/>
    <n v="46000"/>
    <n v="92000"/>
    <x v="0"/>
    <x v="0"/>
    <x v="0"/>
    <x v="0"/>
    <n v="7360"/>
    <x v="7"/>
  </r>
  <r>
    <x v="1"/>
    <n v="80226"/>
    <x v="0"/>
    <x v="5"/>
    <x v="0"/>
    <x v="0"/>
    <s v="Tmart01071"/>
    <x v="0"/>
    <s v="Tmart01071"/>
    <x v="2"/>
    <x v="14"/>
    <x v="14"/>
    <x v="0"/>
    <x v="0"/>
    <x v="0"/>
    <x v="0"/>
    <x v="0"/>
    <n v="2"/>
    <x v="0"/>
    <n v="20250"/>
    <n v="40500"/>
    <x v="0"/>
    <x v="0"/>
    <x v="0"/>
    <x v="0"/>
    <n v="3240"/>
    <x v="7"/>
  </r>
  <r>
    <x v="0"/>
    <n v="2369742"/>
    <x v="0"/>
    <x v="5"/>
    <x v="0"/>
    <x v="0"/>
    <s v="SOI-HNI-HBT-S64"/>
    <x v="11"/>
    <s v="SOI-HNI-HBT-S64"/>
    <x v="2"/>
    <x v="0"/>
    <x v="0"/>
    <x v="0"/>
    <x v="0"/>
    <x v="0"/>
    <x v="0"/>
    <x v="0"/>
    <n v="3"/>
    <x v="0"/>
    <n v="110780"/>
    <n v="332340"/>
    <x v="0"/>
    <x v="0"/>
    <x v="0"/>
    <x v="0"/>
    <n v="26587"/>
    <x v="3"/>
  </r>
  <r>
    <x v="0"/>
    <n v="2369742"/>
    <x v="0"/>
    <x v="5"/>
    <x v="0"/>
    <x v="0"/>
    <s v="SOI-HNI-HBT-S64"/>
    <x v="11"/>
    <s v="SOI-HNI-HBT-S64"/>
    <x v="2"/>
    <x v="2"/>
    <x v="2"/>
    <x v="0"/>
    <x v="0"/>
    <x v="0"/>
    <x v="0"/>
    <x v="0"/>
    <n v="4"/>
    <x v="0"/>
    <n v="69759"/>
    <n v="279036"/>
    <x v="0"/>
    <x v="0"/>
    <x v="0"/>
    <x v="0"/>
    <n v="22323"/>
    <x v="3"/>
  </r>
  <r>
    <x v="0"/>
    <n v="2369742"/>
    <x v="0"/>
    <x v="5"/>
    <x v="0"/>
    <x v="0"/>
    <s v="SOI-HNI-HBT-S64"/>
    <x v="11"/>
    <s v="SOI-HNI-HBT-S64"/>
    <x v="2"/>
    <x v="8"/>
    <x v="8"/>
    <x v="0"/>
    <x v="0"/>
    <x v="0"/>
    <x v="0"/>
    <x v="0"/>
    <n v="2"/>
    <x v="0"/>
    <n v="47672"/>
    <n v="95344"/>
    <x v="0"/>
    <x v="0"/>
    <x v="0"/>
    <x v="0"/>
    <n v="7628"/>
    <x v="3"/>
  </r>
  <r>
    <x v="0"/>
    <n v="2369593"/>
    <x v="0"/>
    <x v="5"/>
    <x v="0"/>
    <x v="0"/>
    <s v="Green001"/>
    <x v="0"/>
    <s v="Green001"/>
    <x v="2"/>
    <x v="8"/>
    <x v="8"/>
    <x v="0"/>
    <x v="0"/>
    <x v="0"/>
    <x v="0"/>
    <x v="0"/>
    <n v="3"/>
    <x v="0"/>
    <n v="50182"/>
    <n v="150546"/>
    <x v="0"/>
    <x v="0"/>
    <x v="0"/>
    <x v="0"/>
    <n v="12044"/>
    <x v="3"/>
  </r>
  <r>
    <x v="0"/>
    <n v="2369593"/>
    <x v="0"/>
    <x v="5"/>
    <x v="0"/>
    <x v="0"/>
    <s v="Green001"/>
    <x v="0"/>
    <s v="Green001"/>
    <x v="2"/>
    <x v="5"/>
    <x v="5"/>
    <x v="0"/>
    <x v="0"/>
    <x v="0"/>
    <x v="0"/>
    <x v="1"/>
    <n v="10"/>
    <x v="0"/>
    <n v="24549"/>
    <n v="245490"/>
    <x v="0"/>
    <x v="0"/>
    <x v="0"/>
    <x v="0"/>
    <n v="19639"/>
    <x v="3"/>
  </r>
  <r>
    <x v="4"/>
    <n v="81223"/>
    <x v="0"/>
    <x v="5"/>
    <x v="0"/>
    <x v="0"/>
    <s v="VNPOST-HNI-CC-005"/>
    <x v="0"/>
    <s v="VNPOST-HNI-CC-005"/>
    <x v="2"/>
    <x v="1"/>
    <x v="1"/>
    <x v="0"/>
    <x v="0"/>
    <x v="0"/>
    <x v="0"/>
    <x v="0"/>
    <n v="15"/>
    <x v="0"/>
    <n v="55595"/>
    <n v="833925"/>
    <x v="0"/>
    <x v="0"/>
    <x v="0"/>
    <x v="0"/>
    <n v="66714"/>
    <x v="4"/>
  </r>
  <r>
    <x v="4"/>
    <n v="81223"/>
    <x v="0"/>
    <x v="5"/>
    <x v="0"/>
    <x v="0"/>
    <s v="VNPOST-HNI-CC-005"/>
    <x v="0"/>
    <s v="VNPOST-HNI-CC-005"/>
    <x v="2"/>
    <x v="8"/>
    <x v="8"/>
    <x v="0"/>
    <x v="0"/>
    <x v="0"/>
    <x v="0"/>
    <x v="0"/>
    <n v="2"/>
    <x v="0"/>
    <n v="50182"/>
    <n v="100364"/>
    <x v="0"/>
    <x v="0"/>
    <x v="0"/>
    <x v="0"/>
    <n v="8029"/>
    <x v="4"/>
  </r>
  <r>
    <x v="4"/>
    <n v="81223"/>
    <x v="0"/>
    <x v="5"/>
    <x v="0"/>
    <x v="0"/>
    <s v="VNPOST-HNI-CC-005"/>
    <x v="0"/>
    <s v="VNPOST-HNI-CC-005"/>
    <x v="2"/>
    <x v="2"/>
    <x v="2"/>
    <x v="0"/>
    <x v="0"/>
    <x v="0"/>
    <x v="0"/>
    <x v="0"/>
    <n v="3"/>
    <x v="0"/>
    <n v="73431"/>
    <n v="220293"/>
    <x v="0"/>
    <x v="0"/>
    <x v="0"/>
    <x v="0"/>
    <n v="17623"/>
    <x v="4"/>
  </r>
  <r>
    <x v="5"/>
    <n v="82061"/>
    <x v="0"/>
    <x v="5"/>
    <x v="0"/>
    <x v="0"/>
    <s v="smart0002"/>
    <x v="0"/>
    <s v="smart0002"/>
    <x v="0"/>
    <x v="11"/>
    <x v="11"/>
    <x v="0"/>
    <x v="0"/>
    <x v="0"/>
    <x v="0"/>
    <x v="0"/>
    <n v="3"/>
    <x v="0"/>
    <n v="43700"/>
    <n v="131100"/>
    <x v="0"/>
    <x v="0"/>
    <x v="0"/>
    <x v="0"/>
    <n v="10488"/>
    <x v="13"/>
  </r>
  <r>
    <x v="5"/>
    <n v="82061"/>
    <x v="0"/>
    <x v="5"/>
    <x v="0"/>
    <x v="0"/>
    <s v="smart0002"/>
    <x v="0"/>
    <s v="smart0002"/>
    <x v="0"/>
    <x v="8"/>
    <x v="8"/>
    <x v="0"/>
    <x v="0"/>
    <x v="0"/>
    <x v="0"/>
    <x v="0"/>
    <n v="5"/>
    <x v="0"/>
    <n v="47672"/>
    <n v="238360"/>
    <x v="0"/>
    <x v="0"/>
    <x v="0"/>
    <x v="0"/>
    <n v="19069"/>
    <x v="13"/>
  </r>
  <r>
    <x v="5"/>
    <n v="82061"/>
    <x v="0"/>
    <x v="5"/>
    <x v="0"/>
    <x v="0"/>
    <s v="smart0002"/>
    <x v="0"/>
    <s v="smart0002"/>
    <x v="0"/>
    <x v="13"/>
    <x v="13"/>
    <x v="0"/>
    <x v="0"/>
    <x v="0"/>
    <x v="0"/>
    <x v="0"/>
    <n v="5"/>
    <x v="0"/>
    <n v="50400"/>
    <n v="252000"/>
    <x v="0"/>
    <x v="0"/>
    <x v="0"/>
    <x v="0"/>
    <n v="20160"/>
    <x v="13"/>
  </r>
  <r>
    <x v="5"/>
    <n v="82061"/>
    <x v="0"/>
    <x v="5"/>
    <x v="0"/>
    <x v="0"/>
    <s v="smart0002"/>
    <x v="0"/>
    <s v="smart0002"/>
    <x v="0"/>
    <x v="12"/>
    <x v="12"/>
    <x v="0"/>
    <x v="0"/>
    <x v="0"/>
    <x v="0"/>
    <x v="0"/>
    <n v="5"/>
    <x v="0"/>
    <n v="49500"/>
    <n v="247500"/>
    <x v="0"/>
    <x v="0"/>
    <x v="0"/>
    <x v="0"/>
    <n v="19800"/>
    <x v="13"/>
  </r>
  <r>
    <x v="5"/>
    <n v="82061"/>
    <x v="0"/>
    <x v="5"/>
    <x v="0"/>
    <x v="0"/>
    <s v="smart0002"/>
    <x v="0"/>
    <s v="smart0002"/>
    <x v="0"/>
    <x v="10"/>
    <x v="10"/>
    <x v="0"/>
    <x v="0"/>
    <x v="0"/>
    <x v="0"/>
    <x v="0"/>
    <n v="3"/>
    <x v="0"/>
    <n v="70538"/>
    <n v="211614"/>
    <x v="0"/>
    <x v="0"/>
    <x v="0"/>
    <x v="0"/>
    <n v="16929"/>
    <x v="13"/>
  </r>
  <r>
    <x v="5"/>
    <n v="82061"/>
    <x v="0"/>
    <x v="5"/>
    <x v="0"/>
    <x v="0"/>
    <s v="smart0002"/>
    <x v="0"/>
    <s v="smart0002"/>
    <x v="0"/>
    <x v="2"/>
    <x v="2"/>
    <x v="0"/>
    <x v="0"/>
    <x v="0"/>
    <x v="0"/>
    <x v="0"/>
    <n v="3"/>
    <x v="0"/>
    <n v="69759"/>
    <n v="209277"/>
    <x v="0"/>
    <x v="0"/>
    <x v="0"/>
    <x v="0"/>
    <n v="16742"/>
    <x v="13"/>
  </r>
  <r>
    <x v="5"/>
    <n v="82061"/>
    <x v="0"/>
    <x v="5"/>
    <x v="0"/>
    <x v="0"/>
    <s v="smart0002"/>
    <x v="0"/>
    <s v="smart0002"/>
    <x v="0"/>
    <x v="5"/>
    <x v="5"/>
    <x v="0"/>
    <x v="0"/>
    <x v="0"/>
    <x v="0"/>
    <x v="1"/>
    <n v="5"/>
    <x v="0"/>
    <n v="23322"/>
    <n v="116610"/>
    <x v="0"/>
    <x v="0"/>
    <x v="0"/>
    <x v="0"/>
    <n v="9329"/>
    <x v="13"/>
  </r>
  <r>
    <x v="5"/>
    <n v="82061"/>
    <x v="0"/>
    <x v="5"/>
    <x v="0"/>
    <x v="0"/>
    <s v="smart0002"/>
    <x v="0"/>
    <s v="smart0002"/>
    <x v="0"/>
    <x v="1"/>
    <x v="1"/>
    <x v="0"/>
    <x v="0"/>
    <x v="0"/>
    <x v="0"/>
    <x v="0"/>
    <n v="3"/>
    <x v="0"/>
    <n v="52815"/>
    <n v="158445"/>
    <x v="0"/>
    <x v="0"/>
    <x v="0"/>
    <x v="0"/>
    <n v="12676"/>
    <x v="13"/>
  </r>
  <r>
    <x v="5"/>
    <n v="82058"/>
    <x v="0"/>
    <x v="5"/>
    <x v="0"/>
    <x v="0"/>
    <s v="Tmart01096"/>
    <x v="0"/>
    <s v="Tmart01096"/>
    <x v="0"/>
    <x v="15"/>
    <x v="15"/>
    <x v="0"/>
    <x v="0"/>
    <x v="0"/>
    <x v="0"/>
    <x v="0"/>
    <n v="6"/>
    <x v="0"/>
    <n v="19500"/>
    <n v="117000"/>
    <x v="0"/>
    <x v="0"/>
    <x v="0"/>
    <x v="0"/>
    <n v="9360"/>
    <x v="7"/>
  </r>
  <r>
    <x v="5"/>
    <n v="2370369"/>
    <x v="0"/>
    <x v="5"/>
    <x v="0"/>
    <x v="0"/>
    <s v="GS25-HNI-MLH-HN01029"/>
    <x v="0"/>
    <s v="GS25-HNI-MLH-HN01029"/>
    <x v="0"/>
    <x v="6"/>
    <x v="6"/>
    <x v="0"/>
    <x v="0"/>
    <x v="0"/>
    <x v="0"/>
    <x v="0"/>
    <n v="18"/>
    <x v="0"/>
    <n v="66500"/>
    <n v="1197000"/>
    <x v="0"/>
    <x v="0"/>
    <x v="0"/>
    <x v="0"/>
    <n v="95760"/>
    <x v="3"/>
  </r>
  <r>
    <x v="5"/>
    <n v="2370369"/>
    <x v="0"/>
    <x v="5"/>
    <x v="0"/>
    <x v="0"/>
    <s v="GS25-HNI-MLH-HN01029"/>
    <x v="0"/>
    <s v="GS25-HNI-MLH-HN01029"/>
    <x v="0"/>
    <x v="5"/>
    <x v="5"/>
    <x v="0"/>
    <x v="0"/>
    <x v="0"/>
    <x v="0"/>
    <x v="1"/>
    <n v="44"/>
    <x v="0"/>
    <n v="24549"/>
    <n v="1080156"/>
    <x v="0"/>
    <x v="0"/>
    <x v="0"/>
    <x v="0"/>
    <n v="86412"/>
    <x v="3"/>
  </r>
  <r>
    <x v="5"/>
    <n v="2370369"/>
    <x v="0"/>
    <x v="5"/>
    <x v="0"/>
    <x v="0"/>
    <s v="GS25-HNI-MLH-HN01029"/>
    <x v="0"/>
    <s v="GS25-HNI-MLH-HN01029"/>
    <x v="0"/>
    <x v="15"/>
    <x v="15"/>
    <x v="0"/>
    <x v="0"/>
    <x v="0"/>
    <x v="0"/>
    <x v="0"/>
    <n v="28"/>
    <x v="0"/>
    <n v="21667"/>
    <n v="606676"/>
    <x v="0"/>
    <x v="0"/>
    <x v="0"/>
    <x v="0"/>
    <n v="48534"/>
    <x v="3"/>
  </r>
  <r>
    <x v="5"/>
    <n v="2370369"/>
    <x v="0"/>
    <x v="5"/>
    <x v="0"/>
    <x v="0"/>
    <s v="GS25-HNI-MLH-HN01029"/>
    <x v="0"/>
    <s v="GS25-HNI-MLH-HN01029"/>
    <x v="0"/>
    <x v="2"/>
    <x v="2"/>
    <x v="0"/>
    <x v="0"/>
    <x v="0"/>
    <x v="0"/>
    <x v="0"/>
    <n v="24"/>
    <x v="0"/>
    <n v="73431"/>
    <n v="1762344"/>
    <x v="0"/>
    <x v="0"/>
    <x v="0"/>
    <x v="0"/>
    <n v="140988"/>
    <x v="3"/>
  </r>
  <r>
    <x v="5"/>
    <n v="2370369"/>
    <x v="0"/>
    <x v="5"/>
    <x v="0"/>
    <x v="0"/>
    <s v="GS25-HNI-MLH-HN01029"/>
    <x v="0"/>
    <s v="GS25-HNI-MLH-HN01029"/>
    <x v="0"/>
    <x v="8"/>
    <x v="8"/>
    <x v="0"/>
    <x v="0"/>
    <x v="0"/>
    <x v="0"/>
    <x v="0"/>
    <n v="26"/>
    <x v="0"/>
    <n v="50182"/>
    <n v="1304732"/>
    <x v="0"/>
    <x v="0"/>
    <x v="0"/>
    <x v="0"/>
    <n v="104379"/>
    <x v="3"/>
  </r>
  <r>
    <x v="5"/>
    <n v="2370420"/>
    <x v="0"/>
    <x v="6"/>
    <x v="0"/>
    <x v="0"/>
    <s v="Vitalmart002"/>
    <x v="0"/>
    <s v="Vitalmart002"/>
    <x v="0"/>
    <x v="5"/>
    <x v="5"/>
    <x v="0"/>
    <x v="0"/>
    <x v="0"/>
    <x v="0"/>
    <x v="1"/>
    <n v="2"/>
    <x v="0"/>
    <n v="22830"/>
    <n v="45660"/>
    <x v="0"/>
    <x v="0"/>
    <x v="0"/>
    <x v="0"/>
    <n v="3653"/>
    <x v="9"/>
  </r>
  <r>
    <x v="5"/>
    <n v="2370420"/>
    <x v="0"/>
    <x v="6"/>
    <x v="0"/>
    <x v="0"/>
    <s v="Vitalmart002"/>
    <x v="0"/>
    <s v="Vitalmart002"/>
    <x v="0"/>
    <x v="0"/>
    <x v="0"/>
    <x v="0"/>
    <x v="0"/>
    <x v="0"/>
    <x v="0"/>
    <x v="0"/>
    <n v="2"/>
    <x v="0"/>
    <n v="111058"/>
    <n v="222116"/>
    <x v="0"/>
    <x v="0"/>
    <x v="0"/>
    <x v="0"/>
    <n v="17769"/>
    <x v="9"/>
  </r>
  <r>
    <x v="5"/>
    <n v="2370420"/>
    <x v="0"/>
    <x v="6"/>
    <x v="0"/>
    <x v="0"/>
    <s v="Vitalmart002"/>
    <x v="0"/>
    <s v="Vitalmart002"/>
    <x v="0"/>
    <x v="2"/>
    <x v="2"/>
    <x v="0"/>
    <x v="0"/>
    <x v="0"/>
    <x v="0"/>
    <x v="0"/>
    <n v="3"/>
    <x v="0"/>
    <n v="73431"/>
    <n v="220293"/>
    <x v="0"/>
    <x v="0"/>
    <x v="0"/>
    <x v="0"/>
    <n v="17623"/>
    <x v="9"/>
  </r>
  <r>
    <x v="1"/>
    <n v="2369930"/>
    <x v="0"/>
    <x v="6"/>
    <x v="0"/>
    <x v="0"/>
    <s v="Vitalmart001"/>
    <x v="0"/>
    <s v="Vitalmart001"/>
    <x v="0"/>
    <x v="5"/>
    <x v="5"/>
    <x v="0"/>
    <x v="0"/>
    <x v="0"/>
    <x v="0"/>
    <x v="1"/>
    <n v="4"/>
    <x v="0"/>
    <n v="22830"/>
    <n v="91320"/>
    <x v="0"/>
    <x v="0"/>
    <x v="0"/>
    <x v="0"/>
    <n v="7306"/>
    <x v="9"/>
  </r>
  <r>
    <x v="1"/>
    <n v="2369930"/>
    <x v="0"/>
    <x v="6"/>
    <x v="0"/>
    <x v="0"/>
    <s v="Vitalmart001"/>
    <x v="0"/>
    <s v="Vitalmart001"/>
    <x v="0"/>
    <x v="0"/>
    <x v="0"/>
    <x v="0"/>
    <x v="0"/>
    <x v="0"/>
    <x v="0"/>
    <x v="0"/>
    <n v="2"/>
    <x v="0"/>
    <n v="111058"/>
    <n v="222116"/>
    <x v="0"/>
    <x v="0"/>
    <x v="0"/>
    <x v="0"/>
    <n v="17769"/>
    <x v="9"/>
  </r>
  <r>
    <x v="1"/>
    <n v="2369930"/>
    <x v="0"/>
    <x v="6"/>
    <x v="0"/>
    <x v="0"/>
    <s v="Vitalmart001"/>
    <x v="0"/>
    <s v="Vitalmart001"/>
    <x v="0"/>
    <x v="2"/>
    <x v="2"/>
    <x v="0"/>
    <x v="0"/>
    <x v="0"/>
    <x v="0"/>
    <x v="0"/>
    <n v="3"/>
    <x v="0"/>
    <n v="73431"/>
    <n v="220293"/>
    <x v="0"/>
    <x v="0"/>
    <x v="0"/>
    <x v="0"/>
    <n v="17623"/>
    <x v="9"/>
  </r>
  <r>
    <x v="1"/>
    <n v="3177605"/>
    <x v="0"/>
    <x v="6"/>
    <x v="0"/>
    <x v="0"/>
    <s v="SOI-HNI-CGY-S20"/>
    <x v="12"/>
    <s v="SOI-HNI-CGY-S20"/>
    <x v="0"/>
    <x v="8"/>
    <x v="8"/>
    <x v="0"/>
    <x v="0"/>
    <x v="0"/>
    <x v="0"/>
    <x v="0"/>
    <n v="5"/>
    <x v="0"/>
    <n v="47672"/>
    <n v="238360"/>
    <x v="0"/>
    <x v="0"/>
    <x v="0"/>
    <x v="0"/>
    <n v="19069"/>
    <x v="3"/>
  </r>
  <r>
    <x v="1"/>
    <n v="3177603"/>
    <x v="0"/>
    <x v="6"/>
    <x v="0"/>
    <x v="0"/>
    <s v="SOI-HNI-CGY-S10"/>
    <x v="6"/>
    <s v="SOI-HNI-CGY-S10"/>
    <x v="0"/>
    <x v="2"/>
    <x v="2"/>
    <x v="0"/>
    <x v="0"/>
    <x v="0"/>
    <x v="0"/>
    <x v="0"/>
    <n v="3"/>
    <x v="0"/>
    <n v="69759"/>
    <n v="209277"/>
    <x v="0"/>
    <x v="0"/>
    <x v="0"/>
    <x v="0"/>
    <n v="16742"/>
    <x v="3"/>
  </r>
  <r>
    <x v="1"/>
    <n v="3177603"/>
    <x v="0"/>
    <x v="6"/>
    <x v="0"/>
    <x v="0"/>
    <s v="SOI-HNI-CGY-S10"/>
    <x v="6"/>
    <s v="SOI-HNI-CGY-S10"/>
    <x v="0"/>
    <x v="8"/>
    <x v="8"/>
    <x v="0"/>
    <x v="0"/>
    <x v="0"/>
    <x v="0"/>
    <x v="0"/>
    <n v="3"/>
    <x v="0"/>
    <n v="47672"/>
    <n v="143016"/>
    <x v="0"/>
    <x v="0"/>
    <x v="0"/>
    <x v="0"/>
    <n v="11441"/>
    <x v="3"/>
  </r>
  <r>
    <x v="4"/>
    <n v="81198"/>
    <x v="0"/>
    <x v="6"/>
    <x v="0"/>
    <x v="0"/>
    <s v="Kmarket0005"/>
    <x v="0"/>
    <s v="Kmarket0005"/>
    <x v="0"/>
    <x v="13"/>
    <x v="13"/>
    <x v="0"/>
    <x v="0"/>
    <x v="0"/>
    <x v="0"/>
    <x v="0"/>
    <n v="3"/>
    <x v="0"/>
    <n v="50400"/>
    <n v="151200"/>
    <x v="0"/>
    <x v="0"/>
    <x v="0"/>
    <x v="0"/>
    <n v="12096"/>
    <x v="10"/>
  </r>
  <r>
    <x v="4"/>
    <n v="81198"/>
    <x v="0"/>
    <x v="6"/>
    <x v="0"/>
    <x v="0"/>
    <s v="Kmarket0005"/>
    <x v="0"/>
    <s v="Kmarket0005"/>
    <x v="0"/>
    <x v="9"/>
    <x v="9"/>
    <x v="0"/>
    <x v="0"/>
    <x v="0"/>
    <x v="0"/>
    <x v="0"/>
    <n v="2"/>
    <x v="0"/>
    <n v="67403"/>
    <n v="134806"/>
    <x v="0"/>
    <x v="0"/>
    <x v="0"/>
    <x v="0"/>
    <n v="10784"/>
    <x v="10"/>
  </r>
  <r>
    <x v="4"/>
    <n v="81198"/>
    <x v="0"/>
    <x v="6"/>
    <x v="0"/>
    <x v="0"/>
    <s v="Kmarket0005"/>
    <x v="0"/>
    <s v="Kmarket0005"/>
    <x v="0"/>
    <x v="2"/>
    <x v="2"/>
    <x v="0"/>
    <x v="0"/>
    <x v="0"/>
    <x v="0"/>
    <x v="0"/>
    <n v="3"/>
    <x v="0"/>
    <n v="69759"/>
    <n v="209277"/>
    <x v="0"/>
    <x v="0"/>
    <x v="0"/>
    <x v="0"/>
    <n v="16742"/>
    <x v="10"/>
  </r>
  <r>
    <x v="4"/>
    <n v="81198"/>
    <x v="0"/>
    <x v="6"/>
    <x v="0"/>
    <x v="0"/>
    <s v="Kmarket0005"/>
    <x v="0"/>
    <s v="Kmarket0005"/>
    <x v="0"/>
    <x v="1"/>
    <x v="1"/>
    <x v="0"/>
    <x v="0"/>
    <x v="0"/>
    <x v="0"/>
    <x v="0"/>
    <n v="6"/>
    <x v="0"/>
    <n v="52816"/>
    <n v="316896"/>
    <x v="0"/>
    <x v="0"/>
    <x v="0"/>
    <x v="0"/>
    <n v="25352"/>
    <x v="10"/>
  </r>
  <r>
    <x v="4"/>
    <n v="81198"/>
    <x v="0"/>
    <x v="6"/>
    <x v="0"/>
    <x v="0"/>
    <s v="Kmarket0005"/>
    <x v="0"/>
    <s v="Kmarket0005"/>
    <x v="0"/>
    <x v="0"/>
    <x v="0"/>
    <x v="0"/>
    <x v="0"/>
    <x v="0"/>
    <x v="0"/>
    <x v="0"/>
    <n v="2"/>
    <x v="0"/>
    <n v="105505"/>
    <n v="211010"/>
    <x v="0"/>
    <x v="0"/>
    <x v="0"/>
    <x v="0"/>
    <n v="16881"/>
    <x v="10"/>
  </r>
  <r>
    <x v="4"/>
    <n v="81219"/>
    <x v="0"/>
    <x v="6"/>
    <x v="0"/>
    <x v="0"/>
    <s v="coop9160"/>
    <x v="0"/>
    <s v="coop9160"/>
    <x v="0"/>
    <x v="0"/>
    <x v="0"/>
    <x v="0"/>
    <x v="0"/>
    <x v="0"/>
    <x v="0"/>
    <x v="0"/>
    <n v="5"/>
    <x v="0"/>
    <n v="111058"/>
    <n v="555290"/>
    <x v="0"/>
    <x v="0"/>
    <x v="0"/>
    <x v="0"/>
    <n v="44423"/>
    <x v="2"/>
  </r>
  <r>
    <x v="4"/>
    <n v="81219"/>
    <x v="0"/>
    <x v="6"/>
    <x v="0"/>
    <x v="0"/>
    <s v="coop9160"/>
    <x v="0"/>
    <s v="coop9160"/>
    <x v="0"/>
    <x v="2"/>
    <x v="2"/>
    <x v="0"/>
    <x v="0"/>
    <x v="0"/>
    <x v="0"/>
    <x v="0"/>
    <n v="10"/>
    <x v="0"/>
    <n v="73431"/>
    <n v="734310"/>
    <x v="0"/>
    <x v="0"/>
    <x v="0"/>
    <x v="0"/>
    <n v="58745"/>
    <x v="2"/>
  </r>
  <r>
    <x v="4"/>
    <n v="81219"/>
    <x v="0"/>
    <x v="6"/>
    <x v="0"/>
    <x v="0"/>
    <s v="coop9160"/>
    <x v="0"/>
    <s v="coop9160"/>
    <x v="0"/>
    <x v="3"/>
    <x v="3"/>
    <x v="0"/>
    <x v="0"/>
    <x v="0"/>
    <x v="0"/>
    <x v="0"/>
    <n v="5"/>
    <x v="0"/>
    <n v="119066"/>
    <n v="595330"/>
    <x v="0"/>
    <x v="0"/>
    <x v="0"/>
    <x v="0"/>
    <n v="47626"/>
    <x v="2"/>
  </r>
  <r>
    <x v="4"/>
    <n v="81219"/>
    <x v="0"/>
    <x v="6"/>
    <x v="0"/>
    <x v="0"/>
    <s v="coop9160"/>
    <x v="0"/>
    <s v="coop9160"/>
    <x v="0"/>
    <x v="17"/>
    <x v="17"/>
    <x v="0"/>
    <x v="0"/>
    <x v="0"/>
    <x v="0"/>
    <x v="2"/>
    <n v="3"/>
    <x v="0"/>
    <n v="30000"/>
    <n v="90000"/>
    <x v="0"/>
    <x v="0"/>
    <x v="0"/>
    <x v="0"/>
    <n v="7200"/>
    <x v="2"/>
  </r>
  <r>
    <x v="4"/>
    <n v="81219"/>
    <x v="0"/>
    <x v="6"/>
    <x v="0"/>
    <x v="0"/>
    <s v="coop9160"/>
    <x v="0"/>
    <s v="coop9160"/>
    <x v="0"/>
    <x v="16"/>
    <x v="16"/>
    <x v="0"/>
    <x v="0"/>
    <x v="0"/>
    <x v="0"/>
    <x v="2"/>
    <n v="3"/>
    <x v="0"/>
    <n v="41389"/>
    <n v="124167"/>
    <x v="0"/>
    <x v="0"/>
    <x v="0"/>
    <x v="0"/>
    <n v="9933"/>
    <x v="2"/>
  </r>
  <r>
    <x v="4"/>
    <n v="81219"/>
    <x v="0"/>
    <x v="6"/>
    <x v="0"/>
    <x v="0"/>
    <s v="coop9160"/>
    <x v="0"/>
    <s v="coop9160"/>
    <x v="0"/>
    <x v="18"/>
    <x v="18"/>
    <x v="0"/>
    <x v="0"/>
    <x v="0"/>
    <x v="0"/>
    <x v="2"/>
    <n v="3"/>
    <x v="0"/>
    <n v="36111"/>
    <n v="108333"/>
    <x v="0"/>
    <x v="0"/>
    <x v="0"/>
    <x v="0"/>
    <n v="8667"/>
    <x v="2"/>
  </r>
  <r>
    <x v="4"/>
    <n v="81218"/>
    <x v="0"/>
    <x v="6"/>
    <x v="0"/>
    <x v="0"/>
    <s v="coop9107"/>
    <x v="0"/>
    <s v="coop9107"/>
    <x v="0"/>
    <x v="2"/>
    <x v="2"/>
    <x v="0"/>
    <x v="0"/>
    <x v="0"/>
    <x v="0"/>
    <x v="0"/>
    <n v="5"/>
    <x v="0"/>
    <n v="73431"/>
    <n v="367155"/>
    <x v="0"/>
    <x v="0"/>
    <x v="0"/>
    <x v="0"/>
    <n v="29372"/>
    <x v="2"/>
  </r>
  <r>
    <x v="4"/>
    <n v="81218"/>
    <x v="0"/>
    <x v="6"/>
    <x v="0"/>
    <x v="0"/>
    <s v="coop9107"/>
    <x v="0"/>
    <s v="coop9107"/>
    <x v="0"/>
    <x v="8"/>
    <x v="8"/>
    <x v="0"/>
    <x v="0"/>
    <x v="0"/>
    <x v="0"/>
    <x v="0"/>
    <n v="5"/>
    <x v="0"/>
    <n v="50182"/>
    <n v="250910"/>
    <x v="0"/>
    <x v="0"/>
    <x v="0"/>
    <x v="0"/>
    <n v="20073"/>
    <x v="2"/>
  </r>
  <r>
    <x v="4"/>
    <n v="81218"/>
    <x v="0"/>
    <x v="6"/>
    <x v="0"/>
    <x v="0"/>
    <s v="coop9107"/>
    <x v="0"/>
    <s v="coop9107"/>
    <x v="0"/>
    <x v="9"/>
    <x v="9"/>
    <x v="0"/>
    <x v="0"/>
    <x v="0"/>
    <x v="0"/>
    <x v="0"/>
    <n v="5"/>
    <x v="0"/>
    <n v="70950"/>
    <n v="354750"/>
    <x v="0"/>
    <x v="0"/>
    <x v="0"/>
    <x v="0"/>
    <n v="28380"/>
    <x v="2"/>
  </r>
  <r>
    <x v="4"/>
    <n v="81218"/>
    <x v="0"/>
    <x v="6"/>
    <x v="0"/>
    <x v="0"/>
    <s v="coop9107"/>
    <x v="0"/>
    <s v="coop9107"/>
    <x v="0"/>
    <x v="10"/>
    <x v="10"/>
    <x v="0"/>
    <x v="0"/>
    <x v="0"/>
    <x v="0"/>
    <x v="0"/>
    <n v="5"/>
    <x v="0"/>
    <n v="74250"/>
    <n v="371250"/>
    <x v="0"/>
    <x v="0"/>
    <x v="0"/>
    <x v="0"/>
    <n v="29700"/>
    <x v="2"/>
  </r>
  <r>
    <x v="4"/>
    <n v="81218"/>
    <x v="0"/>
    <x v="6"/>
    <x v="0"/>
    <x v="0"/>
    <s v="coop9107"/>
    <x v="0"/>
    <s v="coop9107"/>
    <x v="0"/>
    <x v="17"/>
    <x v="17"/>
    <x v="0"/>
    <x v="0"/>
    <x v="0"/>
    <x v="0"/>
    <x v="2"/>
    <n v="5"/>
    <x v="0"/>
    <n v="30000"/>
    <n v="150000"/>
    <x v="0"/>
    <x v="0"/>
    <x v="0"/>
    <x v="0"/>
    <n v="12000"/>
    <x v="2"/>
  </r>
  <r>
    <x v="4"/>
    <n v="81218"/>
    <x v="0"/>
    <x v="6"/>
    <x v="0"/>
    <x v="0"/>
    <s v="coop9107"/>
    <x v="0"/>
    <s v="coop9107"/>
    <x v="0"/>
    <x v="16"/>
    <x v="16"/>
    <x v="0"/>
    <x v="0"/>
    <x v="0"/>
    <x v="0"/>
    <x v="2"/>
    <n v="5"/>
    <x v="0"/>
    <n v="41389"/>
    <n v="206945"/>
    <x v="0"/>
    <x v="0"/>
    <x v="0"/>
    <x v="0"/>
    <n v="16556"/>
    <x v="2"/>
  </r>
  <r>
    <x v="4"/>
    <n v="81218"/>
    <x v="0"/>
    <x v="6"/>
    <x v="0"/>
    <x v="0"/>
    <s v="coop9107"/>
    <x v="0"/>
    <s v="coop9107"/>
    <x v="0"/>
    <x v="18"/>
    <x v="18"/>
    <x v="0"/>
    <x v="0"/>
    <x v="0"/>
    <x v="0"/>
    <x v="2"/>
    <n v="5"/>
    <x v="0"/>
    <n v="36111"/>
    <n v="180555"/>
    <x v="0"/>
    <x v="0"/>
    <x v="0"/>
    <x v="0"/>
    <n v="14444"/>
    <x v="2"/>
  </r>
  <r>
    <x v="5"/>
    <n v="81304"/>
    <x v="0"/>
    <x v="6"/>
    <x v="0"/>
    <x v="0"/>
    <s v="Kmarket0042"/>
    <x v="0"/>
    <s v="Kmarket0042"/>
    <x v="0"/>
    <x v="2"/>
    <x v="2"/>
    <x v="0"/>
    <x v="0"/>
    <x v="0"/>
    <x v="0"/>
    <x v="0"/>
    <n v="5"/>
    <x v="0"/>
    <n v="69759"/>
    <n v="348795"/>
    <x v="0"/>
    <x v="0"/>
    <x v="0"/>
    <x v="0"/>
    <n v="27904"/>
    <x v="10"/>
  </r>
  <r>
    <x v="5"/>
    <n v="81304"/>
    <x v="0"/>
    <x v="6"/>
    <x v="0"/>
    <x v="0"/>
    <s v="Kmarket0042"/>
    <x v="0"/>
    <s v="Kmarket0042"/>
    <x v="0"/>
    <x v="1"/>
    <x v="1"/>
    <x v="0"/>
    <x v="0"/>
    <x v="0"/>
    <x v="0"/>
    <x v="0"/>
    <n v="5"/>
    <x v="0"/>
    <n v="52816"/>
    <n v="264080"/>
    <x v="0"/>
    <x v="0"/>
    <x v="0"/>
    <x v="0"/>
    <n v="21126"/>
    <x v="10"/>
  </r>
  <r>
    <x v="5"/>
    <n v="81304"/>
    <x v="0"/>
    <x v="6"/>
    <x v="0"/>
    <x v="0"/>
    <s v="Kmarket0042"/>
    <x v="0"/>
    <s v="Kmarket0042"/>
    <x v="0"/>
    <x v="0"/>
    <x v="0"/>
    <x v="0"/>
    <x v="0"/>
    <x v="0"/>
    <x v="0"/>
    <x v="0"/>
    <n v="2"/>
    <x v="0"/>
    <n v="105505"/>
    <n v="211010"/>
    <x v="0"/>
    <x v="0"/>
    <x v="0"/>
    <x v="0"/>
    <n v="16881"/>
    <x v="10"/>
  </r>
  <r>
    <x v="5"/>
    <n v="82057"/>
    <x v="0"/>
    <x v="6"/>
    <x v="0"/>
    <x v="0"/>
    <s v="Tmart01025"/>
    <x v="0"/>
    <s v="Tmart01025"/>
    <x v="0"/>
    <x v="6"/>
    <x v="6"/>
    <x v="0"/>
    <x v="0"/>
    <x v="0"/>
    <x v="0"/>
    <x v="0"/>
    <n v="3"/>
    <x v="0"/>
    <n v="70000"/>
    <n v="210000"/>
    <x v="0"/>
    <x v="0"/>
    <x v="0"/>
    <x v="0"/>
    <n v="16800"/>
    <x v="7"/>
  </r>
  <r>
    <x v="5"/>
    <n v="82057"/>
    <x v="0"/>
    <x v="6"/>
    <x v="0"/>
    <x v="0"/>
    <s v="Tmart01025"/>
    <x v="0"/>
    <s v="Tmart01025"/>
    <x v="0"/>
    <x v="14"/>
    <x v="14"/>
    <x v="0"/>
    <x v="0"/>
    <x v="0"/>
    <x v="0"/>
    <x v="0"/>
    <n v="3"/>
    <x v="0"/>
    <n v="20250"/>
    <n v="60750"/>
    <x v="0"/>
    <x v="0"/>
    <x v="0"/>
    <x v="0"/>
    <n v="4860"/>
    <x v="7"/>
  </r>
  <r>
    <x v="5"/>
    <n v="82057"/>
    <x v="0"/>
    <x v="6"/>
    <x v="0"/>
    <x v="0"/>
    <s v="Tmart01025"/>
    <x v="0"/>
    <s v="Tmart01025"/>
    <x v="0"/>
    <x v="15"/>
    <x v="15"/>
    <x v="0"/>
    <x v="0"/>
    <x v="0"/>
    <x v="0"/>
    <x v="0"/>
    <n v="3"/>
    <x v="0"/>
    <n v="19500"/>
    <n v="58500"/>
    <x v="0"/>
    <x v="0"/>
    <x v="0"/>
    <x v="0"/>
    <n v="4680"/>
    <x v="7"/>
  </r>
  <r>
    <x v="5"/>
    <n v="81203"/>
    <x v="0"/>
    <x v="6"/>
    <x v="0"/>
    <x v="0"/>
    <s v="Tmart01025"/>
    <x v="0"/>
    <s v="Tmart01025"/>
    <x v="0"/>
    <x v="2"/>
    <x v="2"/>
    <x v="0"/>
    <x v="0"/>
    <x v="0"/>
    <x v="0"/>
    <x v="0"/>
    <n v="5"/>
    <x v="0"/>
    <n v="73431"/>
    <n v="367155"/>
    <x v="0"/>
    <x v="0"/>
    <x v="0"/>
    <x v="0"/>
    <n v="29372"/>
    <x v="7"/>
  </r>
  <r>
    <x v="5"/>
    <n v="81203"/>
    <x v="0"/>
    <x v="6"/>
    <x v="0"/>
    <x v="0"/>
    <s v="Tmart01025"/>
    <x v="0"/>
    <s v="Tmart01025"/>
    <x v="0"/>
    <x v="0"/>
    <x v="0"/>
    <x v="0"/>
    <x v="0"/>
    <x v="0"/>
    <x v="0"/>
    <x v="0"/>
    <n v="3"/>
    <x v="0"/>
    <n v="111058"/>
    <n v="333174"/>
    <x v="0"/>
    <x v="0"/>
    <x v="0"/>
    <x v="0"/>
    <n v="26654"/>
    <x v="7"/>
  </r>
  <r>
    <x v="5"/>
    <n v="2370115"/>
    <x v="0"/>
    <x v="6"/>
    <x v="0"/>
    <x v="0"/>
    <s v="Unit0007"/>
    <x v="0"/>
    <s v="Unit0007"/>
    <x v="0"/>
    <x v="0"/>
    <x v="0"/>
    <x v="0"/>
    <x v="0"/>
    <x v="0"/>
    <x v="0"/>
    <x v="0"/>
    <n v="3"/>
    <x v="0"/>
    <n v="111058"/>
    <n v="333174"/>
    <x v="0"/>
    <x v="0"/>
    <x v="0"/>
    <x v="0"/>
    <n v="26654"/>
    <x v="3"/>
  </r>
  <r>
    <x v="5"/>
    <n v="2370115"/>
    <x v="0"/>
    <x v="6"/>
    <x v="0"/>
    <x v="0"/>
    <s v="Unit0007"/>
    <x v="0"/>
    <s v="Unit0007"/>
    <x v="0"/>
    <x v="2"/>
    <x v="2"/>
    <x v="0"/>
    <x v="0"/>
    <x v="0"/>
    <x v="0"/>
    <x v="0"/>
    <n v="5"/>
    <x v="0"/>
    <n v="73431"/>
    <n v="367155"/>
    <x v="0"/>
    <x v="0"/>
    <x v="0"/>
    <x v="0"/>
    <n v="29372"/>
    <x v="3"/>
  </r>
  <r>
    <x v="5"/>
    <n v="2370115"/>
    <x v="0"/>
    <x v="6"/>
    <x v="0"/>
    <x v="0"/>
    <s v="Unit0007"/>
    <x v="0"/>
    <s v="Unit0007"/>
    <x v="0"/>
    <x v="10"/>
    <x v="10"/>
    <x v="0"/>
    <x v="0"/>
    <x v="0"/>
    <x v="0"/>
    <x v="0"/>
    <n v="3"/>
    <x v="0"/>
    <n v="74250"/>
    <n v="222750"/>
    <x v="0"/>
    <x v="0"/>
    <x v="0"/>
    <x v="0"/>
    <n v="17820"/>
    <x v="3"/>
  </r>
  <r>
    <x v="5"/>
    <n v="2370115"/>
    <x v="0"/>
    <x v="6"/>
    <x v="0"/>
    <x v="0"/>
    <s v="Unit0007"/>
    <x v="0"/>
    <s v="Unit0007"/>
    <x v="0"/>
    <x v="9"/>
    <x v="9"/>
    <x v="0"/>
    <x v="0"/>
    <x v="0"/>
    <x v="0"/>
    <x v="0"/>
    <n v="3"/>
    <x v="0"/>
    <n v="70950"/>
    <n v="212850"/>
    <x v="0"/>
    <x v="0"/>
    <x v="0"/>
    <x v="0"/>
    <n v="17028"/>
    <x v="3"/>
  </r>
  <r>
    <x v="5"/>
    <n v="2370115"/>
    <x v="0"/>
    <x v="6"/>
    <x v="0"/>
    <x v="0"/>
    <s v="Unit0007"/>
    <x v="0"/>
    <s v="Unit0007"/>
    <x v="0"/>
    <x v="8"/>
    <x v="8"/>
    <x v="0"/>
    <x v="0"/>
    <x v="0"/>
    <x v="0"/>
    <x v="0"/>
    <n v="3"/>
    <x v="0"/>
    <n v="50182"/>
    <n v="150546"/>
    <x v="0"/>
    <x v="0"/>
    <x v="0"/>
    <x v="0"/>
    <n v="12044"/>
    <x v="3"/>
  </r>
  <r>
    <x v="4"/>
    <n v="81200"/>
    <x v="0"/>
    <x v="6"/>
    <x v="0"/>
    <x v="0"/>
    <s v="Tmart01075"/>
    <x v="0"/>
    <s v="Tmart01075"/>
    <x v="0"/>
    <x v="10"/>
    <x v="10"/>
    <x v="0"/>
    <x v="0"/>
    <x v="0"/>
    <x v="0"/>
    <x v="0"/>
    <n v="5"/>
    <x v="0"/>
    <n v="74250"/>
    <n v="371250"/>
    <x v="0"/>
    <x v="0"/>
    <x v="0"/>
    <x v="0"/>
    <n v="29700"/>
    <x v="7"/>
  </r>
  <r>
    <x v="4"/>
    <n v="81200"/>
    <x v="0"/>
    <x v="6"/>
    <x v="0"/>
    <x v="0"/>
    <s v="Tmart01075"/>
    <x v="0"/>
    <s v="Tmart01075"/>
    <x v="0"/>
    <x v="2"/>
    <x v="2"/>
    <x v="0"/>
    <x v="0"/>
    <x v="0"/>
    <x v="0"/>
    <x v="0"/>
    <n v="5"/>
    <x v="0"/>
    <n v="73431"/>
    <n v="367155"/>
    <x v="0"/>
    <x v="0"/>
    <x v="0"/>
    <x v="0"/>
    <n v="29372"/>
    <x v="7"/>
  </r>
  <r>
    <x v="4"/>
    <n v="81200"/>
    <x v="0"/>
    <x v="6"/>
    <x v="0"/>
    <x v="0"/>
    <s v="Tmart01075"/>
    <x v="0"/>
    <s v="Tmart01075"/>
    <x v="0"/>
    <x v="0"/>
    <x v="0"/>
    <x v="0"/>
    <x v="0"/>
    <x v="0"/>
    <x v="0"/>
    <x v="0"/>
    <n v="3"/>
    <x v="0"/>
    <n v="111058"/>
    <n v="333174"/>
    <x v="0"/>
    <x v="0"/>
    <x v="0"/>
    <x v="0"/>
    <n v="26654"/>
    <x v="7"/>
  </r>
  <r>
    <x v="4"/>
    <n v="81200"/>
    <x v="0"/>
    <x v="6"/>
    <x v="0"/>
    <x v="0"/>
    <s v="Tmart01075"/>
    <x v="0"/>
    <s v="Tmart01075"/>
    <x v="0"/>
    <x v="8"/>
    <x v="8"/>
    <x v="0"/>
    <x v="0"/>
    <x v="0"/>
    <x v="0"/>
    <x v="0"/>
    <n v="3"/>
    <x v="0"/>
    <n v="50182"/>
    <n v="150546"/>
    <x v="0"/>
    <x v="0"/>
    <x v="0"/>
    <x v="0"/>
    <n v="12044"/>
    <x v="7"/>
  </r>
  <r>
    <x v="4"/>
    <n v="81200"/>
    <x v="0"/>
    <x v="6"/>
    <x v="0"/>
    <x v="0"/>
    <s v="Tmart01075"/>
    <x v="0"/>
    <s v="Tmart01075"/>
    <x v="0"/>
    <x v="1"/>
    <x v="1"/>
    <x v="0"/>
    <x v="0"/>
    <x v="0"/>
    <x v="0"/>
    <x v="0"/>
    <n v="3"/>
    <x v="0"/>
    <n v="55595"/>
    <n v="166785"/>
    <x v="0"/>
    <x v="0"/>
    <x v="0"/>
    <x v="0"/>
    <n v="13343"/>
    <x v="7"/>
  </r>
  <r>
    <x v="4"/>
    <n v="81207"/>
    <x v="0"/>
    <x v="6"/>
    <x v="0"/>
    <x v="0"/>
    <s v="Tmart03017"/>
    <x v="0"/>
    <s v="Tmart03017"/>
    <x v="0"/>
    <x v="2"/>
    <x v="2"/>
    <x v="0"/>
    <x v="0"/>
    <x v="0"/>
    <x v="0"/>
    <x v="0"/>
    <n v="7"/>
    <x v="0"/>
    <n v="73431"/>
    <n v="514017"/>
    <x v="0"/>
    <x v="0"/>
    <x v="0"/>
    <x v="0"/>
    <n v="41121"/>
    <x v="7"/>
  </r>
  <r>
    <x v="4"/>
    <n v="81207"/>
    <x v="0"/>
    <x v="6"/>
    <x v="0"/>
    <x v="0"/>
    <s v="Tmart03017"/>
    <x v="0"/>
    <s v="Tmart03017"/>
    <x v="0"/>
    <x v="1"/>
    <x v="1"/>
    <x v="0"/>
    <x v="0"/>
    <x v="0"/>
    <x v="0"/>
    <x v="0"/>
    <n v="3"/>
    <x v="0"/>
    <n v="55595"/>
    <n v="166785"/>
    <x v="0"/>
    <x v="0"/>
    <x v="0"/>
    <x v="0"/>
    <n v="13343"/>
    <x v="7"/>
  </r>
  <r>
    <x v="5"/>
    <n v="82056"/>
    <x v="0"/>
    <x v="6"/>
    <x v="0"/>
    <x v="0"/>
    <s v="Tmart01003"/>
    <x v="0"/>
    <s v="Tmart01003"/>
    <x v="0"/>
    <x v="0"/>
    <x v="0"/>
    <x v="0"/>
    <x v="0"/>
    <x v="0"/>
    <x v="0"/>
    <x v="0"/>
    <n v="5"/>
    <x v="0"/>
    <n v="111058"/>
    <n v="555290"/>
    <x v="0"/>
    <x v="0"/>
    <x v="0"/>
    <x v="0"/>
    <n v="44423"/>
    <x v="7"/>
  </r>
  <r>
    <x v="5"/>
    <n v="82056"/>
    <x v="0"/>
    <x v="6"/>
    <x v="0"/>
    <x v="0"/>
    <s v="Tmart01003"/>
    <x v="0"/>
    <s v="Tmart01003"/>
    <x v="0"/>
    <x v="6"/>
    <x v="6"/>
    <x v="0"/>
    <x v="0"/>
    <x v="0"/>
    <x v="0"/>
    <x v="0"/>
    <n v="3"/>
    <x v="0"/>
    <n v="70000"/>
    <n v="210000"/>
    <x v="0"/>
    <x v="0"/>
    <x v="0"/>
    <x v="0"/>
    <n v="16800"/>
    <x v="7"/>
  </r>
  <r>
    <x v="5"/>
    <n v="82056"/>
    <x v="0"/>
    <x v="6"/>
    <x v="0"/>
    <x v="0"/>
    <s v="Tmart01003"/>
    <x v="0"/>
    <s v="Tmart01003"/>
    <x v="0"/>
    <x v="2"/>
    <x v="2"/>
    <x v="0"/>
    <x v="0"/>
    <x v="0"/>
    <x v="0"/>
    <x v="0"/>
    <n v="5"/>
    <x v="0"/>
    <n v="73431"/>
    <n v="367155"/>
    <x v="0"/>
    <x v="0"/>
    <x v="0"/>
    <x v="0"/>
    <n v="29372"/>
    <x v="7"/>
  </r>
  <r>
    <x v="5"/>
    <n v="82056"/>
    <x v="0"/>
    <x v="6"/>
    <x v="0"/>
    <x v="0"/>
    <s v="Tmart01003"/>
    <x v="0"/>
    <s v="Tmart01003"/>
    <x v="0"/>
    <x v="11"/>
    <x v="11"/>
    <x v="0"/>
    <x v="0"/>
    <x v="0"/>
    <x v="0"/>
    <x v="0"/>
    <n v="3"/>
    <x v="0"/>
    <n v="46000"/>
    <n v="138000"/>
    <x v="0"/>
    <x v="0"/>
    <x v="0"/>
    <x v="0"/>
    <n v="11040"/>
    <x v="7"/>
  </r>
  <r>
    <x v="5"/>
    <n v="82056"/>
    <x v="0"/>
    <x v="6"/>
    <x v="0"/>
    <x v="0"/>
    <s v="Tmart01003"/>
    <x v="0"/>
    <s v="Tmart01003"/>
    <x v="0"/>
    <x v="5"/>
    <x v="5"/>
    <x v="0"/>
    <x v="0"/>
    <x v="0"/>
    <x v="0"/>
    <x v="1"/>
    <n v="5"/>
    <x v="0"/>
    <n v="24549"/>
    <n v="122745"/>
    <x v="0"/>
    <x v="0"/>
    <x v="0"/>
    <x v="0"/>
    <n v="9820"/>
    <x v="7"/>
  </r>
  <r>
    <x v="4"/>
    <n v="81210"/>
    <x v="0"/>
    <x v="6"/>
    <x v="0"/>
    <x v="0"/>
    <s v="Tmart00988"/>
    <x v="0"/>
    <s v="Tmart00988"/>
    <x v="0"/>
    <x v="2"/>
    <x v="2"/>
    <x v="0"/>
    <x v="0"/>
    <x v="0"/>
    <x v="0"/>
    <x v="0"/>
    <n v="10"/>
    <x v="0"/>
    <n v="73431"/>
    <n v="734310"/>
    <x v="0"/>
    <x v="0"/>
    <x v="0"/>
    <x v="0"/>
    <n v="58745"/>
    <x v="7"/>
  </r>
  <r>
    <x v="4"/>
    <n v="81210"/>
    <x v="0"/>
    <x v="6"/>
    <x v="0"/>
    <x v="0"/>
    <s v="Tmart00988"/>
    <x v="0"/>
    <s v="Tmart00988"/>
    <x v="0"/>
    <x v="0"/>
    <x v="0"/>
    <x v="0"/>
    <x v="0"/>
    <x v="0"/>
    <x v="0"/>
    <x v="0"/>
    <n v="3"/>
    <x v="0"/>
    <n v="111058"/>
    <n v="333174"/>
    <x v="0"/>
    <x v="0"/>
    <x v="0"/>
    <x v="0"/>
    <n v="26654"/>
    <x v="7"/>
  </r>
  <r>
    <x v="5"/>
    <n v="2370419"/>
    <x v="0"/>
    <x v="6"/>
    <x v="0"/>
    <x v="0"/>
    <s v="Vitalmart006"/>
    <x v="0"/>
    <s v="Vitalmart006"/>
    <x v="0"/>
    <x v="2"/>
    <x v="2"/>
    <x v="0"/>
    <x v="0"/>
    <x v="0"/>
    <x v="0"/>
    <x v="0"/>
    <n v="5"/>
    <x v="0"/>
    <n v="73431"/>
    <n v="367155"/>
    <x v="0"/>
    <x v="0"/>
    <x v="0"/>
    <x v="0"/>
    <n v="29372"/>
    <x v="9"/>
  </r>
  <r>
    <x v="5"/>
    <n v="2370419"/>
    <x v="0"/>
    <x v="6"/>
    <x v="0"/>
    <x v="0"/>
    <s v="Vitalmart006"/>
    <x v="0"/>
    <s v="Vitalmart006"/>
    <x v="0"/>
    <x v="0"/>
    <x v="0"/>
    <x v="0"/>
    <x v="0"/>
    <x v="0"/>
    <x v="0"/>
    <x v="0"/>
    <n v="2"/>
    <x v="0"/>
    <n v="111058"/>
    <n v="222116"/>
    <x v="0"/>
    <x v="0"/>
    <x v="0"/>
    <x v="0"/>
    <n v="17769"/>
    <x v="9"/>
  </r>
  <r>
    <x v="5"/>
    <n v="2370419"/>
    <x v="0"/>
    <x v="6"/>
    <x v="0"/>
    <x v="0"/>
    <s v="Vitalmart006"/>
    <x v="0"/>
    <s v="Vitalmart006"/>
    <x v="0"/>
    <x v="5"/>
    <x v="5"/>
    <x v="0"/>
    <x v="0"/>
    <x v="0"/>
    <x v="0"/>
    <x v="1"/>
    <n v="5"/>
    <x v="0"/>
    <n v="22830"/>
    <n v="114150"/>
    <x v="0"/>
    <x v="0"/>
    <x v="0"/>
    <x v="0"/>
    <n v="9132"/>
    <x v="9"/>
  </r>
  <r>
    <x v="5"/>
    <n v="2370419"/>
    <x v="0"/>
    <x v="6"/>
    <x v="0"/>
    <x v="0"/>
    <s v="Vitalmart006"/>
    <x v="0"/>
    <s v="Vitalmart006"/>
    <x v="0"/>
    <x v="1"/>
    <x v="1"/>
    <x v="0"/>
    <x v="0"/>
    <x v="0"/>
    <x v="0"/>
    <x v="0"/>
    <n v="3"/>
    <x v="0"/>
    <n v="55595"/>
    <n v="166785"/>
    <x v="0"/>
    <x v="0"/>
    <x v="0"/>
    <x v="0"/>
    <n v="13343"/>
    <x v="9"/>
  </r>
  <r>
    <x v="5"/>
    <n v="2370414"/>
    <x v="0"/>
    <x v="6"/>
    <x v="0"/>
    <x v="0"/>
    <s v="Vitalmart007"/>
    <x v="0"/>
    <s v="Vitalmart007"/>
    <x v="0"/>
    <x v="5"/>
    <x v="5"/>
    <x v="0"/>
    <x v="0"/>
    <x v="0"/>
    <x v="0"/>
    <x v="1"/>
    <n v="5"/>
    <x v="0"/>
    <n v="22830"/>
    <n v="114150"/>
    <x v="0"/>
    <x v="0"/>
    <x v="0"/>
    <x v="0"/>
    <n v="9132"/>
    <x v="9"/>
  </r>
  <r>
    <x v="5"/>
    <n v="2370414"/>
    <x v="0"/>
    <x v="6"/>
    <x v="0"/>
    <x v="0"/>
    <s v="Vitalmart007"/>
    <x v="0"/>
    <s v="Vitalmart007"/>
    <x v="0"/>
    <x v="1"/>
    <x v="1"/>
    <x v="0"/>
    <x v="0"/>
    <x v="0"/>
    <x v="0"/>
    <x v="0"/>
    <n v="2"/>
    <x v="0"/>
    <n v="55595"/>
    <n v="111190"/>
    <x v="0"/>
    <x v="0"/>
    <x v="0"/>
    <x v="0"/>
    <n v="8895"/>
    <x v="9"/>
  </r>
  <r>
    <x v="5"/>
    <n v="2370414"/>
    <x v="0"/>
    <x v="6"/>
    <x v="0"/>
    <x v="0"/>
    <s v="Vitalmart007"/>
    <x v="0"/>
    <s v="Vitalmart007"/>
    <x v="0"/>
    <x v="2"/>
    <x v="2"/>
    <x v="0"/>
    <x v="0"/>
    <x v="0"/>
    <x v="0"/>
    <x v="0"/>
    <n v="3"/>
    <x v="0"/>
    <n v="73431"/>
    <n v="220293"/>
    <x v="0"/>
    <x v="0"/>
    <x v="0"/>
    <x v="0"/>
    <n v="17623"/>
    <x v="9"/>
  </r>
  <r>
    <x v="5"/>
    <n v="2370414"/>
    <x v="0"/>
    <x v="6"/>
    <x v="0"/>
    <x v="0"/>
    <s v="Vitalmart007"/>
    <x v="0"/>
    <s v="Vitalmart007"/>
    <x v="0"/>
    <x v="0"/>
    <x v="0"/>
    <x v="0"/>
    <x v="0"/>
    <x v="0"/>
    <x v="0"/>
    <x v="0"/>
    <n v="3"/>
    <x v="0"/>
    <n v="111058"/>
    <n v="333174"/>
    <x v="0"/>
    <x v="0"/>
    <x v="0"/>
    <x v="0"/>
    <n v="26654"/>
    <x v="9"/>
  </r>
  <r>
    <x v="3"/>
    <n v="3177850"/>
    <x v="0"/>
    <x v="6"/>
    <x v="0"/>
    <x v="0"/>
    <s v="SOI-HNI-CGY-S20"/>
    <x v="12"/>
    <s v="SOI-HNI-CGY-S20"/>
    <x v="0"/>
    <x v="0"/>
    <x v="0"/>
    <x v="0"/>
    <x v="0"/>
    <x v="0"/>
    <x v="0"/>
    <x v="0"/>
    <n v="3"/>
    <x v="0"/>
    <n v="110780"/>
    <n v="332340"/>
    <x v="0"/>
    <x v="0"/>
    <x v="0"/>
    <x v="0"/>
    <n v="26587"/>
    <x v="3"/>
  </r>
  <r>
    <x v="3"/>
    <n v="3177850"/>
    <x v="0"/>
    <x v="6"/>
    <x v="0"/>
    <x v="0"/>
    <s v="SOI-HNI-CGY-S20"/>
    <x v="12"/>
    <s v="SOI-HNI-CGY-S20"/>
    <x v="0"/>
    <x v="7"/>
    <x v="7"/>
    <x v="0"/>
    <x v="0"/>
    <x v="0"/>
    <x v="0"/>
    <x v="0"/>
    <n v="3"/>
    <x v="0"/>
    <n v="106026"/>
    <n v="318078"/>
    <x v="0"/>
    <x v="0"/>
    <x v="0"/>
    <x v="0"/>
    <n v="25446"/>
    <x v="3"/>
  </r>
  <r>
    <x v="3"/>
    <n v="3177850"/>
    <x v="0"/>
    <x v="6"/>
    <x v="0"/>
    <x v="0"/>
    <s v="SOI-HNI-CGY-S20"/>
    <x v="12"/>
    <s v="SOI-HNI-CGY-S20"/>
    <x v="0"/>
    <x v="2"/>
    <x v="2"/>
    <x v="0"/>
    <x v="0"/>
    <x v="0"/>
    <x v="0"/>
    <x v="0"/>
    <n v="3"/>
    <x v="0"/>
    <n v="69759"/>
    <n v="209277"/>
    <x v="0"/>
    <x v="0"/>
    <x v="0"/>
    <x v="0"/>
    <n v="16742"/>
    <x v="3"/>
  </r>
  <r>
    <x v="3"/>
    <n v="3177850"/>
    <x v="0"/>
    <x v="6"/>
    <x v="0"/>
    <x v="0"/>
    <s v="SOI-HNI-CGY-S20"/>
    <x v="12"/>
    <s v="SOI-HNI-CGY-S20"/>
    <x v="0"/>
    <x v="8"/>
    <x v="8"/>
    <x v="0"/>
    <x v="0"/>
    <x v="0"/>
    <x v="0"/>
    <x v="0"/>
    <n v="3"/>
    <x v="0"/>
    <n v="47672"/>
    <n v="143016"/>
    <x v="0"/>
    <x v="0"/>
    <x v="0"/>
    <x v="0"/>
    <n v="11441"/>
    <x v="3"/>
  </r>
  <r>
    <x v="7"/>
    <n v="82148"/>
    <x v="0"/>
    <x v="7"/>
    <x v="0"/>
    <x v="0"/>
    <s v="brg10061"/>
    <x v="0"/>
    <s v="brg10061"/>
    <x v="1"/>
    <x v="2"/>
    <x v="2"/>
    <x v="0"/>
    <x v="0"/>
    <x v="0"/>
    <x v="0"/>
    <x v="0"/>
    <n v="15"/>
    <x v="0"/>
    <n v="69759"/>
    <n v="1046385"/>
    <x v="0"/>
    <x v="0"/>
    <x v="0"/>
    <x v="0"/>
    <n v="83711"/>
    <x v="4"/>
  </r>
  <r>
    <x v="7"/>
    <n v="82148"/>
    <x v="0"/>
    <x v="7"/>
    <x v="0"/>
    <x v="0"/>
    <s v="brg10061"/>
    <x v="0"/>
    <s v="brg10061"/>
    <x v="1"/>
    <x v="0"/>
    <x v="0"/>
    <x v="0"/>
    <x v="0"/>
    <x v="0"/>
    <x v="0"/>
    <x v="0"/>
    <n v="10"/>
    <x v="0"/>
    <n v="105505"/>
    <n v="1055050"/>
    <x v="0"/>
    <x v="0"/>
    <x v="0"/>
    <x v="0"/>
    <n v="84404"/>
    <x v="4"/>
  </r>
  <r>
    <x v="7"/>
    <n v="82148"/>
    <x v="0"/>
    <x v="7"/>
    <x v="0"/>
    <x v="0"/>
    <s v="brg10061"/>
    <x v="0"/>
    <s v="brg10061"/>
    <x v="1"/>
    <x v="8"/>
    <x v="8"/>
    <x v="0"/>
    <x v="0"/>
    <x v="0"/>
    <x v="0"/>
    <x v="0"/>
    <n v="15"/>
    <x v="0"/>
    <n v="47673"/>
    <n v="715095"/>
    <x v="0"/>
    <x v="0"/>
    <x v="0"/>
    <x v="0"/>
    <n v="57208"/>
    <x v="4"/>
  </r>
  <r>
    <x v="7"/>
    <n v="82148"/>
    <x v="0"/>
    <x v="7"/>
    <x v="0"/>
    <x v="0"/>
    <s v="brg10061"/>
    <x v="0"/>
    <s v="brg10061"/>
    <x v="1"/>
    <x v="7"/>
    <x v="7"/>
    <x v="0"/>
    <x v="0"/>
    <x v="0"/>
    <x v="0"/>
    <x v="0"/>
    <n v="5"/>
    <x v="0"/>
    <n v="106026"/>
    <n v="530130"/>
    <x v="0"/>
    <x v="0"/>
    <x v="0"/>
    <x v="0"/>
    <n v="42410"/>
    <x v="4"/>
  </r>
  <r>
    <x v="5"/>
    <n v="81299"/>
    <x v="0"/>
    <x v="7"/>
    <x v="0"/>
    <x v="0"/>
    <s v="Tmart01049"/>
    <x v="0"/>
    <s v="Tmart01049"/>
    <x v="2"/>
    <x v="2"/>
    <x v="2"/>
    <x v="0"/>
    <x v="0"/>
    <x v="0"/>
    <x v="0"/>
    <x v="0"/>
    <n v="10"/>
    <x v="0"/>
    <n v="73431"/>
    <n v="734310"/>
    <x v="0"/>
    <x v="0"/>
    <x v="0"/>
    <x v="0"/>
    <n v="58745"/>
    <x v="7"/>
  </r>
  <r>
    <x v="5"/>
    <n v="81299"/>
    <x v="0"/>
    <x v="7"/>
    <x v="0"/>
    <x v="0"/>
    <s v="Tmart01049"/>
    <x v="0"/>
    <s v="Tmart01049"/>
    <x v="2"/>
    <x v="3"/>
    <x v="3"/>
    <x v="0"/>
    <x v="0"/>
    <x v="0"/>
    <x v="0"/>
    <x v="0"/>
    <n v="2"/>
    <x v="0"/>
    <n v="119066"/>
    <n v="238132"/>
    <x v="0"/>
    <x v="0"/>
    <x v="0"/>
    <x v="0"/>
    <n v="19051"/>
    <x v="7"/>
  </r>
  <r>
    <x v="5"/>
    <n v="81299"/>
    <x v="0"/>
    <x v="7"/>
    <x v="0"/>
    <x v="0"/>
    <s v="Tmart01049"/>
    <x v="0"/>
    <s v="Tmart01049"/>
    <x v="2"/>
    <x v="5"/>
    <x v="5"/>
    <x v="0"/>
    <x v="0"/>
    <x v="0"/>
    <x v="0"/>
    <x v="1"/>
    <n v="5"/>
    <x v="0"/>
    <n v="24549"/>
    <n v="122745"/>
    <x v="0"/>
    <x v="0"/>
    <x v="0"/>
    <x v="0"/>
    <n v="9820"/>
    <x v="7"/>
  </r>
  <r>
    <x v="5"/>
    <n v="81299"/>
    <x v="0"/>
    <x v="7"/>
    <x v="0"/>
    <x v="0"/>
    <s v="Tmart01049"/>
    <x v="0"/>
    <s v="Tmart01049"/>
    <x v="2"/>
    <x v="15"/>
    <x v="15"/>
    <x v="0"/>
    <x v="0"/>
    <x v="0"/>
    <x v="0"/>
    <x v="0"/>
    <n v="2"/>
    <x v="0"/>
    <n v="19500"/>
    <n v="39000"/>
    <x v="0"/>
    <x v="0"/>
    <x v="0"/>
    <x v="0"/>
    <n v="3120"/>
    <x v="7"/>
  </r>
  <r>
    <x v="5"/>
    <n v="81299"/>
    <x v="0"/>
    <x v="7"/>
    <x v="0"/>
    <x v="0"/>
    <s v="Tmart01049"/>
    <x v="0"/>
    <s v="Tmart01049"/>
    <x v="2"/>
    <x v="14"/>
    <x v="14"/>
    <x v="0"/>
    <x v="0"/>
    <x v="0"/>
    <x v="0"/>
    <x v="0"/>
    <n v="2"/>
    <x v="0"/>
    <n v="20250"/>
    <n v="40500"/>
    <x v="0"/>
    <x v="0"/>
    <x v="0"/>
    <x v="0"/>
    <n v="3240"/>
    <x v="7"/>
  </r>
  <r>
    <x v="6"/>
    <n v="82113"/>
    <x v="0"/>
    <x v="7"/>
    <x v="0"/>
    <x v="0"/>
    <s v="sanhdieu9002"/>
    <x v="0"/>
    <s v="sanhdieu9002"/>
    <x v="2"/>
    <x v="1"/>
    <x v="1"/>
    <x v="0"/>
    <x v="0"/>
    <x v="0"/>
    <x v="0"/>
    <x v="0"/>
    <n v="5"/>
    <x v="0"/>
    <n v="55595"/>
    <n v="277975"/>
    <x v="0"/>
    <x v="0"/>
    <x v="0"/>
    <x v="0"/>
    <n v="22238"/>
    <x v="11"/>
  </r>
  <r>
    <x v="4"/>
    <n v="81229"/>
    <x v="0"/>
    <x v="7"/>
    <x v="0"/>
    <x v="0"/>
    <s v="brg10011"/>
    <x v="0"/>
    <s v="brg10011"/>
    <x v="2"/>
    <x v="2"/>
    <x v="2"/>
    <x v="0"/>
    <x v="0"/>
    <x v="0"/>
    <x v="0"/>
    <x v="0"/>
    <n v="15"/>
    <x v="0"/>
    <n v="69759"/>
    <n v="1046385"/>
    <x v="0"/>
    <x v="0"/>
    <x v="0"/>
    <x v="0"/>
    <n v="83711"/>
    <x v="4"/>
  </r>
  <r>
    <x v="4"/>
    <n v="81229"/>
    <x v="0"/>
    <x v="7"/>
    <x v="0"/>
    <x v="0"/>
    <s v="brg10011"/>
    <x v="0"/>
    <s v="brg10011"/>
    <x v="2"/>
    <x v="0"/>
    <x v="0"/>
    <x v="0"/>
    <x v="0"/>
    <x v="0"/>
    <x v="0"/>
    <x v="0"/>
    <n v="10"/>
    <x v="0"/>
    <n v="105505"/>
    <n v="1055050"/>
    <x v="0"/>
    <x v="0"/>
    <x v="0"/>
    <x v="0"/>
    <n v="84404"/>
    <x v="4"/>
  </r>
  <r>
    <x v="4"/>
    <n v="81227"/>
    <x v="0"/>
    <x v="7"/>
    <x v="0"/>
    <x v="0"/>
    <s v="brg12481"/>
    <x v="0"/>
    <s v="brg12481"/>
    <x v="2"/>
    <x v="2"/>
    <x v="2"/>
    <x v="0"/>
    <x v="0"/>
    <x v="0"/>
    <x v="0"/>
    <x v="0"/>
    <n v="10"/>
    <x v="0"/>
    <n v="69759"/>
    <n v="697590"/>
    <x v="0"/>
    <x v="0"/>
    <x v="0"/>
    <x v="0"/>
    <n v="55807"/>
    <x v="4"/>
  </r>
  <r>
    <x v="4"/>
    <n v="81227"/>
    <x v="0"/>
    <x v="7"/>
    <x v="0"/>
    <x v="0"/>
    <s v="brg12481"/>
    <x v="0"/>
    <s v="brg12481"/>
    <x v="2"/>
    <x v="3"/>
    <x v="3"/>
    <x v="0"/>
    <x v="0"/>
    <x v="0"/>
    <x v="0"/>
    <x v="0"/>
    <n v="5"/>
    <x v="0"/>
    <n v="113113"/>
    <n v="565565"/>
    <x v="0"/>
    <x v="0"/>
    <x v="0"/>
    <x v="0"/>
    <n v="45245"/>
    <x v="4"/>
  </r>
  <r>
    <x v="4"/>
    <n v="81227"/>
    <x v="0"/>
    <x v="7"/>
    <x v="0"/>
    <x v="0"/>
    <s v="brg12481"/>
    <x v="0"/>
    <s v="brg12481"/>
    <x v="2"/>
    <x v="0"/>
    <x v="0"/>
    <x v="0"/>
    <x v="0"/>
    <x v="0"/>
    <x v="0"/>
    <x v="0"/>
    <n v="10"/>
    <x v="0"/>
    <n v="105505"/>
    <n v="1055050"/>
    <x v="0"/>
    <x v="0"/>
    <x v="0"/>
    <x v="0"/>
    <n v="84404"/>
    <x v="4"/>
  </r>
  <r>
    <x v="4"/>
    <n v="81227"/>
    <x v="0"/>
    <x v="7"/>
    <x v="0"/>
    <x v="0"/>
    <s v="brg12481"/>
    <x v="0"/>
    <s v="brg12481"/>
    <x v="2"/>
    <x v="8"/>
    <x v="8"/>
    <x v="0"/>
    <x v="0"/>
    <x v="0"/>
    <x v="0"/>
    <x v="0"/>
    <n v="5"/>
    <x v="0"/>
    <n v="47673"/>
    <n v="238365"/>
    <x v="0"/>
    <x v="0"/>
    <x v="0"/>
    <x v="0"/>
    <n v="19069"/>
    <x v="4"/>
  </r>
  <r>
    <x v="4"/>
    <n v="81188"/>
    <x v="0"/>
    <x v="7"/>
    <x v="0"/>
    <x v="0"/>
    <s v="brg12241"/>
    <x v="0"/>
    <s v="brg12241"/>
    <x v="2"/>
    <x v="2"/>
    <x v="2"/>
    <x v="0"/>
    <x v="0"/>
    <x v="0"/>
    <x v="0"/>
    <x v="0"/>
    <n v="3"/>
    <x v="0"/>
    <n v="69759"/>
    <n v="209277"/>
    <x v="0"/>
    <x v="0"/>
    <x v="0"/>
    <x v="0"/>
    <n v="16742"/>
    <x v="4"/>
  </r>
  <r>
    <x v="4"/>
    <n v="81188"/>
    <x v="0"/>
    <x v="7"/>
    <x v="0"/>
    <x v="0"/>
    <s v="brg12241"/>
    <x v="0"/>
    <s v="brg12241"/>
    <x v="2"/>
    <x v="3"/>
    <x v="3"/>
    <x v="0"/>
    <x v="0"/>
    <x v="0"/>
    <x v="0"/>
    <x v="0"/>
    <n v="3"/>
    <x v="0"/>
    <n v="113113"/>
    <n v="339339"/>
    <x v="0"/>
    <x v="0"/>
    <x v="0"/>
    <x v="0"/>
    <n v="27147"/>
    <x v="4"/>
  </r>
  <r>
    <x v="4"/>
    <n v="81188"/>
    <x v="0"/>
    <x v="7"/>
    <x v="0"/>
    <x v="0"/>
    <s v="brg12241"/>
    <x v="0"/>
    <s v="brg12241"/>
    <x v="2"/>
    <x v="1"/>
    <x v="1"/>
    <x v="0"/>
    <x v="0"/>
    <x v="0"/>
    <x v="0"/>
    <x v="0"/>
    <n v="4"/>
    <x v="0"/>
    <n v="52815"/>
    <n v="211260"/>
    <x v="0"/>
    <x v="0"/>
    <x v="0"/>
    <x v="0"/>
    <n v="16901"/>
    <x v="4"/>
  </r>
  <r>
    <x v="4"/>
    <n v="81188"/>
    <x v="0"/>
    <x v="7"/>
    <x v="0"/>
    <x v="0"/>
    <s v="brg12241"/>
    <x v="0"/>
    <s v="brg12241"/>
    <x v="2"/>
    <x v="8"/>
    <x v="8"/>
    <x v="0"/>
    <x v="0"/>
    <x v="0"/>
    <x v="0"/>
    <x v="0"/>
    <n v="4"/>
    <x v="0"/>
    <n v="47673"/>
    <n v="190692"/>
    <x v="0"/>
    <x v="0"/>
    <x v="0"/>
    <x v="0"/>
    <n v="15255"/>
    <x v="4"/>
  </r>
  <r>
    <x v="4"/>
    <n v="81188"/>
    <x v="0"/>
    <x v="7"/>
    <x v="0"/>
    <x v="0"/>
    <s v="brg12241"/>
    <x v="0"/>
    <s v="brg12241"/>
    <x v="2"/>
    <x v="7"/>
    <x v="7"/>
    <x v="0"/>
    <x v="0"/>
    <x v="0"/>
    <x v="0"/>
    <x v="0"/>
    <n v="3"/>
    <x v="0"/>
    <n v="106026"/>
    <n v="318078"/>
    <x v="0"/>
    <x v="0"/>
    <x v="0"/>
    <x v="0"/>
    <n v="25446"/>
    <x v="4"/>
  </r>
  <r>
    <x v="4"/>
    <n v="81186"/>
    <x v="0"/>
    <x v="7"/>
    <x v="0"/>
    <x v="0"/>
    <s v="brg12091"/>
    <x v="0"/>
    <s v="brg12091"/>
    <x v="2"/>
    <x v="2"/>
    <x v="2"/>
    <x v="0"/>
    <x v="0"/>
    <x v="0"/>
    <x v="0"/>
    <x v="0"/>
    <n v="5"/>
    <x v="0"/>
    <n v="69759"/>
    <n v="348795"/>
    <x v="0"/>
    <x v="0"/>
    <x v="0"/>
    <x v="0"/>
    <n v="27904"/>
    <x v="4"/>
  </r>
  <r>
    <x v="4"/>
    <n v="81186"/>
    <x v="0"/>
    <x v="7"/>
    <x v="0"/>
    <x v="0"/>
    <s v="brg12091"/>
    <x v="0"/>
    <s v="brg12091"/>
    <x v="2"/>
    <x v="3"/>
    <x v="3"/>
    <x v="0"/>
    <x v="0"/>
    <x v="0"/>
    <x v="0"/>
    <x v="0"/>
    <n v="3"/>
    <x v="0"/>
    <n v="113113"/>
    <n v="339339"/>
    <x v="0"/>
    <x v="0"/>
    <x v="0"/>
    <x v="0"/>
    <n v="27147"/>
    <x v="4"/>
  </r>
  <r>
    <x v="4"/>
    <n v="81186"/>
    <x v="0"/>
    <x v="7"/>
    <x v="0"/>
    <x v="0"/>
    <s v="brg12091"/>
    <x v="0"/>
    <s v="brg12091"/>
    <x v="2"/>
    <x v="1"/>
    <x v="1"/>
    <x v="0"/>
    <x v="0"/>
    <x v="0"/>
    <x v="0"/>
    <x v="0"/>
    <n v="5"/>
    <x v="0"/>
    <n v="52815"/>
    <n v="264075"/>
    <x v="0"/>
    <x v="0"/>
    <x v="0"/>
    <x v="0"/>
    <n v="21126"/>
    <x v="4"/>
  </r>
  <r>
    <x v="4"/>
    <n v="81186"/>
    <x v="0"/>
    <x v="7"/>
    <x v="0"/>
    <x v="0"/>
    <s v="brg12091"/>
    <x v="0"/>
    <s v="brg12091"/>
    <x v="2"/>
    <x v="0"/>
    <x v="0"/>
    <x v="0"/>
    <x v="0"/>
    <x v="0"/>
    <x v="0"/>
    <x v="0"/>
    <n v="5"/>
    <x v="0"/>
    <n v="105505"/>
    <n v="527525"/>
    <x v="0"/>
    <x v="0"/>
    <x v="0"/>
    <x v="0"/>
    <n v="42202"/>
    <x v="4"/>
  </r>
  <r>
    <x v="4"/>
    <n v="81186"/>
    <x v="0"/>
    <x v="7"/>
    <x v="0"/>
    <x v="0"/>
    <s v="brg12091"/>
    <x v="0"/>
    <s v="brg12091"/>
    <x v="2"/>
    <x v="8"/>
    <x v="8"/>
    <x v="0"/>
    <x v="0"/>
    <x v="0"/>
    <x v="0"/>
    <x v="0"/>
    <n v="5"/>
    <x v="0"/>
    <n v="47673"/>
    <n v="238365"/>
    <x v="0"/>
    <x v="0"/>
    <x v="0"/>
    <x v="0"/>
    <n v="19069"/>
    <x v="4"/>
  </r>
  <r>
    <x v="4"/>
    <n v="81186"/>
    <x v="0"/>
    <x v="7"/>
    <x v="0"/>
    <x v="0"/>
    <s v="brg12091"/>
    <x v="0"/>
    <s v="brg12091"/>
    <x v="2"/>
    <x v="11"/>
    <x v="11"/>
    <x v="0"/>
    <x v="0"/>
    <x v="0"/>
    <x v="0"/>
    <x v="0"/>
    <n v="5"/>
    <x v="0"/>
    <n v="43700"/>
    <n v="218500"/>
    <x v="0"/>
    <x v="0"/>
    <x v="0"/>
    <x v="0"/>
    <n v="17480"/>
    <x v="4"/>
  </r>
  <r>
    <x v="4"/>
    <n v="81187"/>
    <x v="0"/>
    <x v="7"/>
    <x v="0"/>
    <x v="0"/>
    <s v="brg11091"/>
    <x v="0"/>
    <s v="brg11091"/>
    <x v="2"/>
    <x v="2"/>
    <x v="2"/>
    <x v="0"/>
    <x v="0"/>
    <x v="0"/>
    <x v="0"/>
    <x v="0"/>
    <n v="12"/>
    <x v="0"/>
    <n v="69759"/>
    <n v="837108"/>
    <x v="0"/>
    <x v="0"/>
    <x v="0"/>
    <x v="0"/>
    <n v="66969"/>
    <x v="4"/>
  </r>
  <r>
    <x v="4"/>
    <n v="81185"/>
    <x v="0"/>
    <x v="7"/>
    <x v="0"/>
    <x v="0"/>
    <s v="brg12051"/>
    <x v="0"/>
    <s v="brg12051"/>
    <x v="2"/>
    <x v="2"/>
    <x v="2"/>
    <x v="0"/>
    <x v="0"/>
    <x v="0"/>
    <x v="0"/>
    <x v="0"/>
    <n v="15"/>
    <x v="0"/>
    <n v="69759"/>
    <n v="1046385"/>
    <x v="0"/>
    <x v="0"/>
    <x v="0"/>
    <x v="0"/>
    <n v="83711"/>
    <x v="4"/>
  </r>
  <r>
    <x v="4"/>
    <n v="81185"/>
    <x v="0"/>
    <x v="7"/>
    <x v="0"/>
    <x v="0"/>
    <s v="brg12051"/>
    <x v="0"/>
    <s v="brg12051"/>
    <x v="2"/>
    <x v="0"/>
    <x v="0"/>
    <x v="0"/>
    <x v="0"/>
    <x v="0"/>
    <x v="0"/>
    <x v="0"/>
    <n v="10"/>
    <x v="0"/>
    <n v="105505"/>
    <n v="1055050"/>
    <x v="0"/>
    <x v="0"/>
    <x v="0"/>
    <x v="0"/>
    <n v="84404"/>
    <x v="4"/>
  </r>
  <r>
    <x v="4"/>
    <n v="81185"/>
    <x v="0"/>
    <x v="7"/>
    <x v="0"/>
    <x v="0"/>
    <s v="brg12051"/>
    <x v="0"/>
    <s v="brg12051"/>
    <x v="2"/>
    <x v="8"/>
    <x v="8"/>
    <x v="0"/>
    <x v="0"/>
    <x v="0"/>
    <x v="0"/>
    <x v="0"/>
    <n v="3"/>
    <x v="0"/>
    <n v="47673"/>
    <n v="143019"/>
    <x v="0"/>
    <x v="0"/>
    <x v="0"/>
    <x v="0"/>
    <n v="11442"/>
    <x v="4"/>
  </r>
  <r>
    <x v="4"/>
    <n v="81192"/>
    <x v="0"/>
    <x v="7"/>
    <x v="0"/>
    <x v="0"/>
    <s v="OkonoA30"/>
    <x v="0"/>
    <s v="OkonoA30"/>
    <x v="2"/>
    <x v="2"/>
    <x v="2"/>
    <x v="0"/>
    <x v="0"/>
    <x v="0"/>
    <x v="0"/>
    <x v="0"/>
    <n v="4"/>
    <x v="0"/>
    <n v="69759"/>
    <n v="279036"/>
    <x v="0"/>
    <x v="0"/>
    <x v="0"/>
    <x v="0"/>
    <n v="22323"/>
    <x v="6"/>
  </r>
  <r>
    <x v="4"/>
    <n v="81192"/>
    <x v="0"/>
    <x v="7"/>
    <x v="0"/>
    <x v="0"/>
    <s v="OkonoA30"/>
    <x v="0"/>
    <s v="OkonoA30"/>
    <x v="2"/>
    <x v="0"/>
    <x v="0"/>
    <x v="0"/>
    <x v="0"/>
    <x v="0"/>
    <x v="0"/>
    <x v="0"/>
    <n v="2"/>
    <x v="0"/>
    <n v="105505"/>
    <n v="211010"/>
    <x v="0"/>
    <x v="0"/>
    <x v="0"/>
    <x v="0"/>
    <n v="16881"/>
    <x v="6"/>
  </r>
  <r>
    <x v="4"/>
    <n v="81192"/>
    <x v="0"/>
    <x v="7"/>
    <x v="0"/>
    <x v="0"/>
    <s v="OkonoA30"/>
    <x v="0"/>
    <s v="OkonoA30"/>
    <x v="2"/>
    <x v="5"/>
    <x v="5"/>
    <x v="0"/>
    <x v="0"/>
    <x v="0"/>
    <x v="0"/>
    <x v="1"/>
    <n v="3"/>
    <x v="0"/>
    <n v="23322"/>
    <n v="69966"/>
    <x v="0"/>
    <x v="0"/>
    <x v="0"/>
    <x v="0"/>
    <n v="5597"/>
    <x v="6"/>
  </r>
  <r>
    <x v="4"/>
    <n v="81192"/>
    <x v="0"/>
    <x v="7"/>
    <x v="0"/>
    <x v="0"/>
    <s v="OkonoA30"/>
    <x v="0"/>
    <s v="OkonoA30"/>
    <x v="2"/>
    <x v="6"/>
    <x v="6"/>
    <x v="0"/>
    <x v="0"/>
    <x v="0"/>
    <x v="0"/>
    <x v="0"/>
    <n v="2"/>
    <x v="0"/>
    <m/>
    <m/>
    <x v="0"/>
    <x v="1"/>
    <x v="0"/>
    <x v="0"/>
    <m/>
    <x v="6"/>
  </r>
  <r>
    <x v="5"/>
    <n v="81300"/>
    <x v="0"/>
    <x v="7"/>
    <x v="0"/>
    <x v="0"/>
    <s v="brg11041"/>
    <x v="0"/>
    <s v="brg11041"/>
    <x v="2"/>
    <x v="2"/>
    <x v="2"/>
    <x v="0"/>
    <x v="0"/>
    <x v="0"/>
    <x v="0"/>
    <x v="0"/>
    <n v="6"/>
    <x v="0"/>
    <n v="69759"/>
    <n v="418554"/>
    <x v="0"/>
    <x v="0"/>
    <x v="0"/>
    <x v="0"/>
    <n v="33484"/>
    <x v="4"/>
  </r>
  <r>
    <x v="5"/>
    <n v="81300"/>
    <x v="0"/>
    <x v="7"/>
    <x v="0"/>
    <x v="0"/>
    <s v="brg11041"/>
    <x v="0"/>
    <s v="brg11041"/>
    <x v="2"/>
    <x v="3"/>
    <x v="3"/>
    <x v="0"/>
    <x v="0"/>
    <x v="0"/>
    <x v="0"/>
    <x v="0"/>
    <n v="3"/>
    <x v="0"/>
    <n v="113113"/>
    <n v="339339"/>
    <x v="0"/>
    <x v="0"/>
    <x v="0"/>
    <x v="0"/>
    <n v="27147"/>
    <x v="4"/>
  </r>
  <r>
    <x v="5"/>
    <n v="81300"/>
    <x v="0"/>
    <x v="7"/>
    <x v="0"/>
    <x v="0"/>
    <s v="brg11041"/>
    <x v="0"/>
    <s v="brg11041"/>
    <x v="2"/>
    <x v="0"/>
    <x v="0"/>
    <x v="0"/>
    <x v="0"/>
    <x v="0"/>
    <x v="0"/>
    <x v="0"/>
    <n v="6"/>
    <x v="0"/>
    <n v="105505"/>
    <n v="633030"/>
    <x v="0"/>
    <x v="0"/>
    <x v="0"/>
    <x v="0"/>
    <n v="50642"/>
    <x v="4"/>
  </r>
  <r>
    <x v="5"/>
    <n v="81300"/>
    <x v="0"/>
    <x v="7"/>
    <x v="0"/>
    <x v="0"/>
    <s v="brg11041"/>
    <x v="0"/>
    <s v="brg11041"/>
    <x v="2"/>
    <x v="8"/>
    <x v="8"/>
    <x v="0"/>
    <x v="0"/>
    <x v="0"/>
    <x v="0"/>
    <x v="0"/>
    <n v="6"/>
    <x v="0"/>
    <n v="47673"/>
    <n v="286038"/>
    <x v="0"/>
    <x v="0"/>
    <x v="0"/>
    <x v="0"/>
    <n v="22883"/>
    <x v="4"/>
  </r>
  <r>
    <x v="1"/>
    <n v="3177606"/>
    <x v="0"/>
    <x v="7"/>
    <x v="0"/>
    <x v="0"/>
    <s v="SOI-HNI-DDA-S43"/>
    <x v="4"/>
    <s v="SOI-HNI-DDA-S43"/>
    <x v="2"/>
    <x v="2"/>
    <x v="2"/>
    <x v="0"/>
    <x v="0"/>
    <x v="0"/>
    <x v="0"/>
    <x v="0"/>
    <n v="5"/>
    <x v="0"/>
    <n v="69759"/>
    <n v="348795"/>
    <x v="0"/>
    <x v="0"/>
    <x v="0"/>
    <x v="0"/>
    <n v="27904"/>
    <x v="3"/>
  </r>
  <r>
    <x v="4"/>
    <n v="3177954"/>
    <x v="0"/>
    <x v="7"/>
    <x v="0"/>
    <x v="0"/>
    <s v="SOI-HNI-DDA-S43"/>
    <x v="4"/>
    <s v="SOI-HNI-DDA-S43"/>
    <x v="2"/>
    <x v="7"/>
    <x v="7"/>
    <x v="0"/>
    <x v="0"/>
    <x v="0"/>
    <x v="0"/>
    <x v="0"/>
    <n v="2"/>
    <x v="0"/>
    <n v="106026"/>
    <n v="212052"/>
    <x v="0"/>
    <x v="0"/>
    <x v="0"/>
    <x v="0"/>
    <n v="16964"/>
    <x v="3"/>
  </r>
  <r>
    <x v="4"/>
    <n v="3177954"/>
    <x v="0"/>
    <x v="7"/>
    <x v="0"/>
    <x v="0"/>
    <s v="SOI-HNI-DDA-S43"/>
    <x v="4"/>
    <s v="SOI-HNI-DDA-S43"/>
    <x v="2"/>
    <x v="2"/>
    <x v="2"/>
    <x v="0"/>
    <x v="0"/>
    <x v="0"/>
    <x v="0"/>
    <x v="0"/>
    <n v="3"/>
    <x v="0"/>
    <n v="69759"/>
    <n v="209277"/>
    <x v="0"/>
    <x v="0"/>
    <x v="0"/>
    <x v="0"/>
    <n v="16742"/>
    <x v="3"/>
  </r>
  <r>
    <x v="5"/>
    <n v="81298"/>
    <x v="0"/>
    <x v="7"/>
    <x v="0"/>
    <x v="0"/>
    <s v="KL00015"/>
    <x v="0"/>
    <s v="KL00015"/>
    <x v="2"/>
    <x v="2"/>
    <x v="2"/>
    <x v="0"/>
    <x v="0"/>
    <x v="0"/>
    <x v="0"/>
    <x v="0"/>
    <n v="5"/>
    <x v="0"/>
    <m/>
    <m/>
    <x v="0"/>
    <x v="1"/>
    <x v="0"/>
    <x v="0"/>
    <m/>
    <x v="0"/>
  </r>
  <r>
    <x v="5"/>
    <n v="81298"/>
    <x v="0"/>
    <x v="7"/>
    <x v="0"/>
    <x v="0"/>
    <s v="KL00015"/>
    <x v="0"/>
    <s v="KL00015"/>
    <x v="2"/>
    <x v="5"/>
    <x v="5"/>
    <x v="0"/>
    <x v="0"/>
    <x v="0"/>
    <x v="0"/>
    <x v="1"/>
    <n v="5"/>
    <x v="0"/>
    <m/>
    <m/>
    <x v="0"/>
    <x v="1"/>
    <x v="0"/>
    <x v="0"/>
    <m/>
    <x v="0"/>
  </r>
  <r>
    <x v="4"/>
    <n v="81208"/>
    <x v="0"/>
    <x v="7"/>
    <x v="0"/>
    <x v="0"/>
    <s v="Tmart00644"/>
    <x v="0"/>
    <s v="Tmart00644"/>
    <x v="0"/>
    <x v="10"/>
    <x v="10"/>
    <x v="0"/>
    <x v="0"/>
    <x v="0"/>
    <x v="0"/>
    <x v="0"/>
    <n v="3"/>
    <x v="0"/>
    <n v="74250"/>
    <n v="222750"/>
    <x v="0"/>
    <x v="0"/>
    <x v="0"/>
    <x v="0"/>
    <n v="17820"/>
    <x v="7"/>
  </r>
  <r>
    <x v="4"/>
    <n v="81208"/>
    <x v="0"/>
    <x v="7"/>
    <x v="0"/>
    <x v="0"/>
    <s v="Tmart00644"/>
    <x v="0"/>
    <s v="Tmart00644"/>
    <x v="0"/>
    <x v="9"/>
    <x v="9"/>
    <x v="0"/>
    <x v="0"/>
    <x v="0"/>
    <x v="0"/>
    <x v="0"/>
    <n v="3"/>
    <x v="0"/>
    <n v="70950"/>
    <n v="212850"/>
    <x v="0"/>
    <x v="0"/>
    <x v="0"/>
    <x v="0"/>
    <n v="17028"/>
    <x v="7"/>
  </r>
  <r>
    <x v="4"/>
    <n v="81208"/>
    <x v="0"/>
    <x v="7"/>
    <x v="0"/>
    <x v="0"/>
    <s v="Tmart00644"/>
    <x v="0"/>
    <s v="Tmart00644"/>
    <x v="0"/>
    <x v="2"/>
    <x v="2"/>
    <x v="0"/>
    <x v="0"/>
    <x v="0"/>
    <x v="0"/>
    <x v="0"/>
    <n v="3"/>
    <x v="0"/>
    <n v="73431"/>
    <n v="220293"/>
    <x v="0"/>
    <x v="0"/>
    <x v="0"/>
    <x v="0"/>
    <n v="17623"/>
    <x v="7"/>
  </r>
  <r>
    <x v="4"/>
    <n v="81208"/>
    <x v="0"/>
    <x v="7"/>
    <x v="0"/>
    <x v="0"/>
    <s v="Tmart00644"/>
    <x v="0"/>
    <s v="Tmart00644"/>
    <x v="0"/>
    <x v="0"/>
    <x v="0"/>
    <x v="0"/>
    <x v="0"/>
    <x v="0"/>
    <x v="0"/>
    <x v="0"/>
    <n v="3"/>
    <x v="0"/>
    <n v="111058"/>
    <n v="333174"/>
    <x v="0"/>
    <x v="0"/>
    <x v="0"/>
    <x v="0"/>
    <n v="26654"/>
    <x v="7"/>
  </r>
  <r>
    <x v="4"/>
    <n v="81208"/>
    <x v="0"/>
    <x v="7"/>
    <x v="0"/>
    <x v="0"/>
    <s v="Tmart00644"/>
    <x v="0"/>
    <s v="Tmart00644"/>
    <x v="0"/>
    <x v="11"/>
    <x v="11"/>
    <x v="0"/>
    <x v="0"/>
    <x v="0"/>
    <x v="0"/>
    <x v="0"/>
    <n v="3"/>
    <x v="0"/>
    <n v="46000"/>
    <n v="138000"/>
    <x v="0"/>
    <x v="0"/>
    <x v="0"/>
    <x v="0"/>
    <n v="11040"/>
    <x v="7"/>
  </r>
  <r>
    <x v="4"/>
    <n v="81216"/>
    <x v="0"/>
    <x v="7"/>
    <x v="0"/>
    <x v="0"/>
    <s v="Tmart01089"/>
    <x v="0"/>
    <s v="Tmart01089"/>
    <x v="0"/>
    <x v="2"/>
    <x v="2"/>
    <x v="0"/>
    <x v="0"/>
    <x v="0"/>
    <x v="0"/>
    <x v="0"/>
    <n v="5"/>
    <x v="0"/>
    <n v="73431"/>
    <n v="367155"/>
    <x v="0"/>
    <x v="0"/>
    <x v="0"/>
    <x v="0"/>
    <n v="29372"/>
    <x v="7"/>
  </r>
  <r>
    <x v="4"/>
    <n v="81216"/>
    <x v="0"/>
    <x v="7"/>
    <x v="0"/>
    <x v="0"/>
    <s v="Tmart01089"/>
    <x v="0"/>
    <s v="Tmart01089"/>
    <x v="0"/>
    <x v="0"/>
    <x v="0"/>
    <x v="0"/>
    <x v="0"/>
    <x v="0"/>
    <x v="0"/>
    <x v="0"/>
    <n v="3"/>
    <x v="0"/>
    <n v="111058"/>
    <n v="333174"/>
    <x v="0"/>
    <x v="0"/>
    <x v="0"/>
    <x v="0"/>
    <n v="26654"/>
    <x v="7"/>
  </r>
  <r>
    <x v="4"/>
    <n v="81216"/>
    <x v="0"/>
    <x v="7"/>
    <x v="0"/>
    <x v="0"/>
    <s v="Tmart01089"/>
    <x v="0"/>
    <s v="Tmart01089"/>
    <x v="0"/>
    <x v="8"/>
    <x v="8"/>
    <x v="0"/>
    <x v="0"/>
    <x v="0"/>
    <x v="0"/>
    <x v="0"/>
    <n v="3"/>
    <x v="0"/>
    <n v="50182"/>
    <n v="150546"/>
    <x v="0"/>
    <x v="0"/>
    <x v="0"/>
    <x v="0"/>
    <n v="12044"/>
    <x v="7"/>
  </r>
  <r>
    <x v="4"/>
    <n v="81216"/>
    <x v="0"/>
    <x v="7"/>
    <x v="0"/>
    <x v="0"/>
    <s v="Tmart01089"/>
    <x v="0"/>
    <s v="Tmart01089"/>
    <x v="0"/>
    <x v="11"/>
    <x v="11"/>
    <x v="0"/>
    <x v="0"/>
    <x v="0"/>
    <x v="0"/>
    <x v="0"/>
    <n v="3"/>
    <x v="0"/>
    <n v="46000"/>
    <n v="138000"/>
    <x v="0"/>
    <x v="0"/>
    <x v="0"/>
    <x v="0"/>
    <n v="11040"/>
    <x v="7"/>
  </r>
  <r>
    <x v="4"/>
    <n v="81216"/>
    <x v="0"/>
    <x v="7"/>
    <x v="0"/>
    <x v="0"/>
    <s v="Tmart01089"/>
    <x v="0"/>
    <s v="Tmart01089"/>
    <x v="0"/>
    <x v="1"/>
    <x v="1"/>
    <x v="0"/>
    <x v="0"/>
    <x v="0"/>
    <x v="0"/>
    <x v="0"/>
    <n v="3"/>
    <x v="0"/>
    <n v="55595"/>
    <n v="166785"/>
    <x v="0"/>
    <x v="0"/>
    <x v="0"/>
    <x v="0"/>
    <n v="13343"/>
    <x v="7"/>
  </r>
  <r>
    <x v="4"/>
    <n v="81189"/>
    <x v="0"/>
    <x v="7"/>
    <x v="0"/>
    <x v="0"/>
    <s v="brg13041"/>
    <x v="0"/>
    <s v="brg13041"/>
    <x v="0"/>
    <x v="2"/>
    <x v="2"/>
    <x v="0"/>
    <x v="0"/>
    <x v="0"/>
    <x v="0"/>
    <x v="0"/>
    <n v="5"/>
    <x v="0"/>
    <n v="69759"/>
    <n v="348795"/>
    <x v="0"/>
    <x v="0"/>
    <x v="0"/>
    <x v="0"/>
    <n v="27904"/>
    <x v="4"/>
  </r>
  <r>
    <x v="4"/>
    <n v="81189"/>
    <x v="0"/>
    <x v="7"/>
    <x v="0"/>
    <x v="0"/>
    <s v="brg13041"/>
    <x v="0"/>
    <s v="brg13041"/>
    <x v="0"/>
    <x v="0"/>
    <x v="0"/>
    <x v="0"/>
    <x v="0"/>
    <x v="0"/>
    <x v="0"/>
    <x v="0"/>
    <n v="6"/>
    <x v="0"/>
    <n v="105505"/>
    <n v="633030"/>
    <x v="0"/>
    <x v="0"/>
    <x v="0"/>
    <x v="0"/>
    <n v="50642"/>
    <x v="4"/>
  </r>
  <r>
    <x v="4"/>
    <n v="81189"/>
    <x v="0"/>
    <x v="7"/>
    <x v="0"/>
    <x v="0"/>
    <s v="brg13041"/>
    <x v="0"/>
    <s v="brg13041"/>
    <x v="0"/>
    <x v="8"/>
    <x v="8"/>
    <x v="0"/>
    <x v="0"/>
    <x v="0"/>
    <x v="0"/>
    <x v="0"/>
    <n v="4"/>
    <x v="0"/>
    <n v="47673"/>
    <n v="190692"/>
    <x v="0"/>
    <x v="0"/>
    <x v="0"/>
    <x v="0"/>
    <n v="15255"/>
    <x v="4"/>
  </r>
  <r>
    <x v="4"/>
    <n v="81189"/>
    <x v="0"/>
    <x v="7"/>
    <x v="0"/>
    <x v="0"/>
    <s v="brg13041"/>
    <x v="0"/>
    <s v="brg13041"/>
    <x v="0"/>
    <x v="11"/>
    <x v="11"/>
    <x v="0"/>
    <x v="0"/>
    <x v="0"/>
    <x v="0"/>
    <x v="0"/>
    <n v="6"/>
    <x v="0"/>
    <n v="43700"/>
    <n v="262200"/>
    <x v="0"/>
    <x v="0"/>
    <x v="0"/>
    <x v="0"/>
    <n v="20976"/>
    <x v="4"/>
  </r>
  <r>
    <x v="4"/>
    <n v="81194"/>
    <x v="0"/>
    <x v="7"/>
    <x v="0"/>
    <x v="0"/>
    <s v="OkonoA23"/>
    <x v="0"/>
    <s v="OkonoA23"/>
    <x v="0"/>
    <x v="2"/>
    <x v="2"/>
    <x v="0"/>
    <x v="0"/>
    <x v="0"/>
    <x v="0"/>
    <x v="0"/>
    <n v="5"/>
    <x v="0"/>
    <n v="69759"/>
    <n v="348795"/>
    <x v="0"/>
    <x v="0"/>
    <x v="0"/>
    <x v="0"/>
    <n v="27904"/>
    <x v="6"/>
  </r>
  <r>
    <x v="4"/>
    <n v="81194"/>
    <x v="0"/>
    <x v="7"/>
    <x v="0"/>
    <x v="0"/>
    <s v="OkonoA23"/>
    <x v="0"/>
    <s v="OkonoA23"/>
    <x v="0"/>
    <x v="1"/>
    <x v="1"/>
    <x v="0"/>
    <x v="0"/>
    <x v="0"/>
    <x v="0"/>
    <x v="0"/>
    <n v="2"/>
    <x v="0"/>
    <n v="52816"/>
    <n v="105632"/>
    <x v="0"/>
    <x v="0"/>
    <x v="0"/>
    <x v="0"/>
    <n v="8451"/>
    <x v="6"/>
  </r>
  <r>
    <x v="4"/>
    <n v="81194"/>
    <x v="0"/>
    <x v="7"/>
    <x v="0"/>
    <x v="0"/>
    <s v="OkonoA23"/>
    <x v="0"/>
    <s v="OkonoA23"/>
    <x v="0"/>
    <x v="0"/>
    <x v="0"/>
    <x v="0"/>
    <x v="0"/>
    <x v="0"/>
    <x v="0"/>
    <x v="0"/>
    <n v="3"/>
    <x v="0"/>
    <n v="105505"/>
    <n v="316515"/>
    <x v="0"/>
    <x v="0"/>
    <x v="0"/>
    <x v="0"/>
    <n v="25321"/>
    <x v="6"/>
  </r>
  <r>
    <x v="4"/>
    <n v="81194"/>
    <x v="0"/>
    <x v="7"/>
    <x v="0"/>
    <x v="0"/>
    <s v="OkonoA23"/>
    <x v="0"/>
    <s v="OkonoA23"/>
    <x v="0"/>
    <x v="5"/>
    <x v="5"/>
    <x v="0"/>
    <x v="0"/>
    <x v="0"/>
    <x v="0"/>
    <x v="1"/>
    <n v="5"/>
    <x v="0"/>
    <n v="23322"/>
    <n v="116610"/>
    <x v="0"/>
    <x v="0"/>
    <x v="0"/>
    <x v="0"/>
    <n v="9329"/>
    <x v="6"/>
  </r>
  <r>
    <x v="4"/>
    <n v="81194"/>
    <x v="0"/>
    <x v="7"/>
    <x v="0"/>
    <x v="0"/>
    <s v="OkonoA23"/>
    <x v="0"/>
    <s v="OkonoA23"/>
    <x v="0"/>
    <x v="8"/>
    <x v="8"/>
    <x v="0"/>
    <x v="0"/>
    <x v="0"/>
    <x v="0"/>
    <x v="0"/>
    <n v="2"/>
    <x v="0"/>
    <n v="47674"/>
    <n v="95348"/>
    <x v="0"/>
    <x v="0"/>
    <x v="0"/>
    <x v="0"/>
    <n v="7628"/>
    <x v="6"/>
  </r>
  <r>
    <x v="4"/>
    <n v="81194"/>
    <x v="0"/>
    <x v="7"/>
    <x v="0"/>
    <x v="0"/>
    <s v="OkonoA23"/>
    <x v="0"/>
    <s v="OkonoA23"/>
    <x v="0"/>
    <x v="6"/>
    <x v="6"/>
    <x v="0"/>
    <x v="0"/>
    <x v="0"/>
    <x v="0"/>
    <x v="0"/>
    <n v="3"/>
    <x v="0"/>
    <m/>
    <m/>
    <x v="0"/>
    <x v="1"/>
    <x v="0"/>
    <x v="0"/>
    <m/>
    <x v="6"/>
  </r>
  <r>
    <x v="4"/>
    <n v="81215"/>
    <x v="0"/>
    <x v="7"/>
    <x v="0"/>
    <x v="0"/>
    <s v="Tmart00628"/>
    <x v="0"/>
    <s v="Tmart00628"/>
    <x v="0"/>
    <x v="5"/>
    <x v="5"/>
    <x v="0"/>
    <x v="0"/>
    <x v="0"/>
    <x v="0"/>
    <x v="1"/>
    <n v="5"/>
    <x v="0"/>
    <n v="24549"/>
    <n v="122745"/>
    <x v="0"/>
    <x v="0"/>
    <x v="0"/>
    <x v="0"/>
    <n v="9820"/>
    <x v="7"/>
  </r>
  <r>
    <x v="4"/>
    <n v="81215"/>
    <x v="0"/>
    <x v="7"/>
    <x v="0"/>
    <x v="0"/>
    <s v="Tmart00628"/>
    <x v="0"/>
    <s v="Tmart00628"/>
    <x v="0"/>
    <x v="2"/>
    <x v="2"/>
    <x v="0"/>
    <x v="0"/>
    <x v="0"/>
    <x v="0"/>
    <x v="0"/>
    <n v="5"/>
    <x v="0"/>
    <n v="73431"/>
    <n v="367155"/>
    <x v="0"/>
    <x v="0"/>
    <x v="0"/>
    <x v="0"/>
    <n v="29372"/>
    <x v="7"/>
  </r>
  <r>
    <x v="4"/>
    <n v="81215"/>
    <x v="0"/>
    <x v="7"/>
    <x v="0"/>
    <x v="0"/>
    <s v="Tmart00628"/>
    <x v="0"/>
    <s v="Tmart00628"/>
    <x v="0"/>
    <x v="8"/>
    <x v="8"/>
    <x v="0"/>
    <x v="0"/>
    <x v="0"/>
    <x v="0"/>
    <x v="0"/>
    <n v="3"/>
    <x v="0"/>
    <n v="50182"/>
    <n v="150546"/>
    <x v="0"/>
    <x v="0"/>
    <x v="0"/>
    <x v="0"/>
    <n v="12044"/>
    <x v="7"/>
  </r>
  <r>
    <x v="4"/>
    <n v="81215"/>
    <x v="0"/>
    <x v="7"/>
    <x v="0"/>
    <x v="0"/>
    <s v="Tmart00628"/>
    <x v="0"/>
    <s v="Tmart00628"/>
    <x v="0"/>
    <x v="10"/>
    <x v="10"/>
    <x v="0"/>
    <x v="0"/>
    <x v="0"/>
    <x v="0"/>
    <x v="0"/>
    <n v="3"/>
    <x v="0"/>
    <n v="74250"/>
    <n v="222750"/>
    <x v="0"/>
    <x v="0"/>
    <x v="0"/>
    <x v="0"/>
    <n v="17820"/>
    <x v="7"/>
  </r>
  <r>
    <x v="4"/>
    <n v="81215"/>
    <x v="0"/>
    <x v="7"/>
    <x v="0"/>
    <x v="0"/>
    <s v="Tmart00628"/>
    <x v="0"/>
    <s v="Tmart00628"/>
    <x v="0"/>
    <x v="6"/>
    <x v="6"/>
    <x v="0"/>
    <x v="0"/>
    <x v="0"/>
    <x v="0"/>
    <x v="0"/>
    <n v="3"/>
    <x v="0"/>
    <n v="70000"/>
    <n v="210000"/>
    <x v="0"/>
    <x v="0"/>
    <x v="0"/>
    <x v="0"/>
    <n v="16800"/>
    <x v="7"/>
  </r>
  <r>
    <x v="4"/>
    <n v="81205"/>
    <x v="0"/>
    <x v="7"/>
    <x v="0"/>
    <x v="0"/>
    <s v="Tmart01000"/>
    <x v="0"/>
    <s v="Tmart01000"/>
    <x v="0"/>
    <x v="3"/>
    <x v="3"/>
    <x v="0"/>
    <x v="0"/>
    <x v="0"/>
    <x v="0"/>
    <x v="0"/>
    <n v="3"/>
    <x v="0"/>
    <n v="119066"/>
    <n v="357198"/>
    <x v="0"/>
    <x v="0"/>
    <x v="0"/>
    <x v="0"/>
    <n v="28576"/>
    <x v="7"/>
  </r>
  <r>
    <x v="4"/>
    <n v="81205"/>
    <x v="0"/>
    <x v="7"/>
    <x v="0"/>
    <x v="0"/>
    <s v="Tmart01000"/>
    <x v="0"/>
    <s v="Tmart01000"/>
    <x v="0"/>
    <x v="11"/>
    <x v="11"/>
    <x v="0"/>
    <x v="0"/>
    <x v="0"/>
    <x v="0"/>
    <x v="0"/>
    <n v="7"/>
    <x v="0"/>
    <n v="46000"/>
    <n v="322000"/>
    <x v="0"/>
    <x v="0"/>
    <x v="0"/>
    <x v="0"/>
    <n v="25760"/>
    <x v="7"/>
  </r>
  <r>
    <x v="4"/>
    <n v="81201"/>
    <x v="0"/>
    <x v="7"/>
    <x v="0"/>
    <x v="0"/>
    <s v="Tmart01073"/>
    <x v="0"/>
    <s v="Tmart01073"/>
    <x v="0"/>
    <x v="5"/>
    <x v="5"/>
    <x v="0"/>
    <x v="0"/>
    <x v="0"/>
    <x v="0"/>
    <x v="1"/>
    <n v="3"/>
    <x v="0"/>
    <n v="24549"/>
    <n v="73647"/>
    <x v="0"/>
    <x v="0"/>
    <x v="0"/>
    <x v="0"/>
    <n v="5892"/>
    <x v="7"/>
  </r>
  <r>
    <x v="4"/>
    <n v="81201"/>
    <x v="0"/>
    <x v="7"/>
    <x v="0"/>
    <x v="0"/>
    <s v="Tmart01073"/>
    <x v="0"/>
    <s v="Tmart01073"/>
    <x v="0"/>
    <x v="2"/>
    <x v="2"/>
    <x v="0"/>
    <x v="0"/>
    <x v="0"/>
    <x v="0"/>
    <x v="0"/>
    <n v="5"/>
    <x v="0"/>
    <n v="73431"/>
    <n v="367155"/>
    <x v="0"/>
    <x v="0"/>
    <x v="0"/>
    <x v="0"/>
    <n v="29372"/>
    <x v="7"/>
  </r>
  <r>
    <x v="4"/>
    <n v="3177952"/>
    <x v="0"/>
    <x v="7"/>
    <x v="0"/>
    <x v="0"/>
    <s v="SOI-HNI-TTX-S01"/>
    <x v="13"/>
    <s v="SOI-HNI-TTX-S01"/>
    <x v="0"/>
    <x v="7"/>
    <x v="7"/>
    <x v="0"/>
    <x v="0"/>
    <x v="0"/>
    <x v="0"/>
    <x v="0"/>
    <n v="3"/>
    <x v="0"/>
    <n v="106026"/>
    <n v="318078"/>
    <x v="0"/>
    <x v="0"/>
    <x v="0"/>
    <x v="0"/>
    <n v="25446"/>
    <x v="3"/>
  </r>
  <r>
    <x v="4"/>
    <n v="3177952"/>
    <x v="0"/>
    <x v="7"/>
    <x v="0"/>
    <x v="0"/>
    <s v="SOI-HNI-TTX-S01"/>
    <x v="13"/>
    <s v="SOI-HNI-TTX-S01"/>
    <x v="0"/>
    <x v="8"/>
    <x v="8"/>
    <x v="0"/>
    <x v="0"/>
    <x v="0"/>
    <x v="0"/>
    <x v="0"/>
    <n v="3"/>
    <x v="0"/>
    <n v="47672"/>
    <n v="143016"/>
    <x v="0"/>
    <x v="0"/>
    <x v="0"/>
    <x v="0"/>
    <n v="11441"/>
    <x v="3"/>
  </r>
  <r>
    <x v="0"/>
    <n v="2369545"/>
    <x v="0"/>
    <x v="7"/>
    <x v="0"/>
    <x v="0"/>
    <s v="SOI-HNI-TTX-S01"/>
    <x v="13"/>
    <s v="SOI-HNI-TTX-S01"/>
    <x v="0"/>
    <x v="8"/>
    <x v="8"/>
    <x v="0"/>
    <x v="0"/>
    <x v="0"/>
    <x v="0"/>
    <x v="0"/>
    <n v="5"/>
    <x v="0"/>
    <n v="47672"/>
    <n v="238360"/>
    <x v="0"/>
    <x v="0"/>
    <x v="0"/>
    <x v="0"/>
    <n v="19069"/>
    <x v="3"/>
  </r>
  <r>
    <x v="3"/>
    <n v="3177853"/>
    <x v="0"/>
    <x v="7"/>
    <x v="0"/>
    <x v="0"/>
    <s v="SOI-HNI-TTX-S52"/>
    <x v="14"/>
    <s v="SOI-HNI-TTX-S52"/>
    <x v="0"/>
    <x v="8"/>
    <x v="8"/>
    <x v="0"/>
    <x v="0"/>
    <x v="0"/>
    <x v="0"/>
    <x v="0"/>
    <n v="4"/>
    <x v="0"/>
    <n v="47672"/>
    <n v="190688"/>
    <x v="0"/>
    <x v="0"/>
    <x v="0"/>
    <x v="0"/>
    <n v="15255"/>
    <x v="3"/>
  </r>
  <r>
    <x v="7"/>
    <n v="82152"/>
    <x v="0"/>
    <x v="7"/>
    <x v="0"/>
    <x v="0"/>
    <s v="brg11191"/>
    <x v="0"/>
    <s v="brg11191"/>
    <x v="0"/>
    <x v="2"/>
    <x v="2"/>
    <x v="0"/>
    <x v="0"/>
    <x v="0"/>
    <x v="0"/>
    <x v="0"/>
    <n v="10"/>
    <x v="0"/>
    <n v="69759"/>
    <n v="697590"/>
    <x v="0"/>
    <x v="0"/>
    <x v="0"/>
    <x v="0"/>
    <n v="55807"/>
    <x v="4"/>
  </r>
  <r>
    <x v="7"/>
    <n v="82152"/>
    <x v="0"/>
    <x v="7"/>
    <x v="0"/>
    <x v="0"/>
    <s v="brg11191"/>
    <x v="0"/>
    <s v="brg11191"/>
    <x v="0"/>
    <x v="3"/>
    <x v="3"/>
    <x v="0"/>
    <x v="0"/>
    <x v="0"/>
    <x v="0"/>
    <x v="0"/>
    <n v="3"/>
    <x v="0"/>
    <n v="113113"/>
    <n v="339339"/>
    <x v="0"/>
    <x v="0"/>
    <x v="0"/>
    <x v="0"/>
    <n v="27147"/>
    <x v="4"/>
  </r>
  <r>
    <x v="7"/>
    <n v="82152"/>
    <x v="0"/>
    <x v="7"/>
    <x v="0"/>
    <x v="0"/>
    <s v="brg11191"/>
    <x v="0"/>
    <s v="brg11191"/>
    <x v="0"/>
    <x v="0"/>
    <x v="0"/>
    <x v="0"/>
    <x v="0"/>
    <x v="0"/>
    <x v="0"/>
    <x v="0"/>
    <n v="12"/>
    <x v="0"/>
    <n v="105505"/>
    <n v="1266060"/>
    <x v="0"/>
    <x v="0"/>
    <x v="0"/>
    <x v="0"/>
    <n v="101285"/>
    <x v="4"/>
  </r>
  <r>
    <x v="7"/>
    <n v="82152"/>
    <x v="0"/>
    <x v="7"/>
    <x v="0"/>
    <x v="0"/>
    <s v="brg11191"/>
    <x v="0"/>
    <s v="brg11191"/>
    <x v="0"/>
    <x v="8"/>
    <x v="8"/>
    <x v="0"/>
    <x v="0"/>
    <x v="0"/>
    <x v="0"/>
    <x v="0"/>
    <n v="10"/>
    <x v="0"/>
    <n v="47673"/>
    <n v="476730"/>
    <x v="0"/>
    <x v="0"/>
    <x v="0"/>
    <x v="0"/>
    <n v="38138"/>
    <x v="4"/>
  </r>
  <r>
    <x v="7"/>
    <n v="82153"/>
    <x v="0"/>
    <x v="7"/>
    <x v="0"/>
    <x v="0"/>
    <s v="brg11201"/>
    <x v="0"/>
    <s v="brg11201"/>
    <x v="0"/>
    <x v="2"/>
    <x v="2"/>
    <x v="0"/>
    <x v="0"/>
    <x v="0"/>
    <x v="0"/>
    <x v="0"/>
    <n v="5"/>
    <x v="0"/>
    <n v="69759"/>
    <n v="348795"/>
    <x v="0"/>
    <x v="0"/>
    <x v="0"/>
    <x v="0"/>
    <n v="27904"/>
    <x v="4"/>
  </r>
  <r>
    <x v="7"/>
    <n v="82153"/>
    <x v="0"/>
    <x v="7"/>
    <x v="0"/>
    <x v="0"/>
    <s v="brg11201"/>
    <x v="0"/>
    <s v="brg11201"/>
    <x v="0"/>
    <x v="0"/>
    <x v="0"/>
    <x v="0"/>
    <x v="0"/>
    <x v="0"/>
    <x v="0"/>
    <x v="0"/>
    <n v="5"/>
    <x v="0"/>
    <n v="105505"/>
    <n v="527525"/>
    <x v="0"/>
    <x v="0"/>
    <x v="0"/>
    <x v="0"/>
    <n v="42202"/>
    <x v="4"/>
  </r>
  <r>
    <x v="7"/>
    <n v="82153"/>
    <x v="0"/>
    <x v="7"/>
    <x v="0"/>
    <x v="0"/>
    <s v="brg11201"/>
    <x v="0"/>
    <s v="brg11201"/>
    <x v="0"/>
    <x v="8"/>
    <x v="8"/>
    <x v="0"/>
    <x v="0"/>
    <x v="0"/>
    <x v="0"/>
    <x v="0"/>
    <n v="8"/>
    <x v="0"/>
    <n v="47673"/>
    <n v="381384"/>
    <x v="0"/>
    <x v="0"/>
    <x v="0"/>
    <x v="0"/>
    <n v="30511"/>
    <x v="4"/>
  </r>
  <r>
    <x v="7"/>
    <n v="82153"/>
    <x v="0"/>
    <x v="7"/>
    <x v="0"/>
    <x v="0"/>
    <s v="brg11201"/>
    <x v="0"/>
    <s v="brg11201"/>
    <x v="0"/>
    <x v="7"/>
    <x v="7"/>
    <x v="0"/>
    <x v="0"/>
    <x v="0"/>
    <x v="0"/>
    <x v="0"/>
    <n v="3"/>
    <x v="0"/>
    <n v="106026"/>
    <n v="318078"/>
    <x v="0"/>
    <x v="0"/>
    <x v="0"/>
    <x v="0"/>
    <n v="25446"/>
    <x v="4"/>
  </r>
  <r>
    <x v="7"/>
    <n v="82150"/>
    <x v="0"/>
    <x v="7"/>
    <x v="0"/>
    <x v="0"/>
    <s v="brg11171"/>
    <x v="0"/>
    <s v="brg11171"/>
    <x v="0"/>
    <x v="2"/>
    <x v="2"/>
    <x v="0"/>
    <x v="0"/>
    <x v="0"/>
    <x v="0"/>
    <x v="0"/>
    <n v="10"/>
    <x v="0"/>
    <n v="69759"/>
    <n v="697590"/>
    <x v="0"/>
    <x v="0"/>
    <x v="0"/>
    <x v="0"/>
    <n v="55807"/>
    <x v="4"/>
  </r>
  <r>
    <x v="7"/>
    <n v="82150"/>
    <x v="0"/>
    <x v="7"/>
    <x v="0"/>
    <x v="0"/>
    <s v="brg11171"/>
    <x v="0"/>
    <s v="brg11171"/>
    <x v="0"/>
    <x v="3"/>
    <x v="3"/>
    <x v="0"/>
    <x v="0"/>
    <x v="0"/>
    <x v="0"/>
    <x v="0"/>
    <n v="5"/>
    <x v="0"/>
    <n v="113113"/>
    <n v="565565"/>
    <x v="0"/>
    <x v="0"/>
    <x v="0"/>
    <x v="0"/>
    <n v="45245"/>
    <x v="4"/>
  </r>
  <r>
    <x v="7"/>
    <n v="82150"/>
    <x v="0"/>
    <x v="7"/>
    <x v="0"/>
    <x v="0"/>
    <s v="brg11171"/>
    <x v="0"/>
    <s v="brg11171"/>
    <x v="0"/>
    <x v="0"/>
    <x v="0"/>
    <x v="0"/>
    <x v="0"/>
    <x v="0"/>
    <x v="0"/>
    <x v="0"/>
    <n v="5"/>
    <x v="0"/>
    <n v="105505"/>
    <n v="527525"/>
    <x v="0"/>
    <x v="0"/>
    <x v="0"/>
    <x v="0"/>
    <n v="42202"/>
    <x v="4"/>
  </r>
  <r>
    <x v="7"/>
    <n v="82150"/>
    <x v="0"/>
    <x v="7"/>
    <x v="0"/>
    <x v="0"/>
    <s v="brg11171"/>
    <x v="0"/>
    <s v="brg11171"/>
    <x v="0"/>
    <x v="8"/>
    <x v="8"/>
    <x v="0"/>
    <x v="0"/>
    <x v="0"/>
    <x v="0"/>
    <x v="0"/>
    <n v="10"/>
    <x v="0"/>
    <n v="47673"/>
    <n v="476730"/>
    <x v="0"/>
    <x v="0"/>
    <x v="0"/>
    <x v="0"/>
    <n v="38138"/>
    <x v="4"/>
  </r>
  <r>
    <x v="7"/>
    <n v="82150"/>
    <x v="0"/>
    <x v="7"/>
    <x v="0"/>
    <x v="0"/>
    <s v="brg11171"/>
    <x v="0"/>
    <s v="brg11171"/>
    <x v="0"/>
    <x v="7"/>
    <x v="7"/>
    <x v="0"/>
    <x v="0"/>
    <x v="0"/>
    <x v="0"/>
    <x v="0"/>
    <n v="5"/>
    <x v="0"/>
    <n v="106026"/>
    <n v="530130"/>
    <x v="0"/>
    <x v="0"/>
    <x v="0"/>
    <x v="0"/>
    <n v="42410"/>
    <x v="4"/>
  </r>
  <r>
    <x v="7"/>
    <n v="82165"/>
    <x v="0"/>
    <x v="8"/>
    <x v="0"/>
    <x v="0"/>
    <s v="minhcau0002"/>
    <x v="0"/>
    <s v="minhcau0002"/>
    <x v="1"/>
    <x v="2"/>
    <x v="2"/>
    <x v="0"/>
    <x v="0"/>
    <x v="0"/>
    <x v="0"/>
    <x v="0"/>
    <n v="30"/>
    <x v="0"/>
    <n v="66088"/>
    <n v="1982640"/>
    <x v="0"/>
    <x v="0"/>
    <x v="0"/>
    <x v="0"/>
    <n v="158611"/>
    <x v="1"/>
  </r>
  <r>
    <x v="7"/>
    <n v="82165"/>
    <x v="0"/>
    <x v="8"/>
    <x v="0"/>
    <x v="0"/>
    <s v="minhcau0002"/>
    <x v="0"/>
    <s v="minhcau0002"/>
    <x v="1"/>
    <x v="3"/>
    <x v="3"/>
    <x v="0"/>
    <x v="0"/>
    <x v="0"/>
    <x v="0"/>
    <x v="0"/>
    <n v="10"/>
    <x v="0"/>
    <n v="107159"/>
    <n v="1071590"/>
    <x v="0"/>
    <x v="0"/>
    <x v="0"/>
    <x v="0"/>
    <n v="85727"/>
    <x v="1"/>
  </r>
  <r>
    <x v="7"/>
    <n v="82165"/>
    <x v="0"/>
    <x v="8"/>
    <x v="0"/>
    <x v="0"/>
    <s v="minhcau0002"/>
    <x v="0"/>
    <s v="minhcau0002"/>
    <x v="1"/>
    <x v="0"/>
    <x v="0"/>
    <x v="0"/>
    <x v="0"/>
    <x v="0"/>
    <x v="0"/>
    <x v="0"/>
    <n v="10"/>
    <x v="0"/>
    <n v="99952"/>
    <n v="999520"/>
    <x v="0"/>
    <x v="0"/>
    <x v="0"/>
    <x v="0"/>
    <n v="79962"/>
    <x v="1"/>
  </r>
  <r>
    <x v="6"/>
    <n v="2370487"/>
    <x v="0"/>
    <x v="8"/>
    <x v="0"/>
    <x v="0"/>
    <s v="kai mart-079"/>
    <x v="0"/>
    <s v="kai mart-079"/>
    <x v="2"/>
    <x v="2"/>
    <x v="2"/>
    <x v="0"/>
    <x v="0"/>
    <x v="0"/>
    <x v="0"/>
    <x v="0"/>
    <n v="3"/>
    <x v="0"/>
    <n v="69759.45"/>
    <n v="209278"/>
    <x v="0"/>
    <x v="0"/>
    <x v="0"/>
    <x v="0"/>
    <n v="16742"/>
    <x v="0"/>
  </r>
  <r>
    <x v="6"/>
    <n v="2370487"/>
    <x v="0"/>
    <x v="8"/>
    <x v="0"/>
    <x v="0"/>
    <s v="kai mart-079"/>
    <x v="0"/>
    <s v="kai mart-079"/>
    <x v="2"/>
    <x v="0"/>
    <x v="0"/>
    <x v="0"/>
    <x v="0"/>
    <x v="0"/>
    <x v="0"/>
    <x v="0"/>
    <n v="3"/>
    <x v="0"/>
    <n v="105505.09999999999"/>
    <n v="316515"/>
    <x v="0"/>
    <x v="0"/>
    <x v="0"/>
    <x v="0"/>
    <n v="25321"/>
    <x v="0"/>
  </r>
  <r>
    <x v="6"/>
    <n v="2370487"/>
    <x v="0"/>
    <x v="8"/>
    <x v="0"/>
    <x v="0"/>
    <s v="kai mart-079"/>
    <x v="0"/>
    <s v="kai mart-079"/>
    <x v="2"/>
    <x v="10"/>
    <x v="10"/>
    <x v="0"/>
    <x v="0"/>
    <x v="0"/>
    <x v="0"/>
    <x v="0"/>
    <n v="3"/>
    <x v="0"/>
    <n v="70537.5"/>
    <n v="211612"/>
    <x v="0"/>
    <x v="0"/>
    <x v="0"/>
    <x v="0"/>
    <n v="16929"/>
    <x v="0"/>
  </r>
  <r>
    <x v="6"/>
    <n v="2370488"/>
    <x v="0"/>
    <x v="8"/>
    <x v="0"/>
    <x v="0"/>
    <s v="kai mart-180Mia"/>
    <x v="0"/>
    <s v="kai mart-180Mia"/>
    <x v="2"/>
    <x v="0"/>
    <x v="0"/>
    <x v="0"/>
    <x v="0"/>
    <x v="0"/>
    <x v="0"/>
    <x v="0"/>
    <n v="3"/>
    <x v="0"/>
    <n v="105505.09999999999"/>
    <n v="316515"/>
    <x v="0"/>
    <x v="0"/>
    <x v="0"/>
    <x v="0"/>
    <n v="25321"/>
    <x v="0"/>
  </r>
  <r>
    <x v="6"/>
    <n v="2370488"/>
    <x v="0"/>
    <x v="8"/>
    <x v="0"/>
    <x v="0"/>
    <s v="kai mart-180Mia"/>
    <x v="0"/>
    <s v="kai mart-180Mia"/>
    <x v="2"/>
    <x v="14"/>
    <x v="14"/>
    <x v="0"/>
    <x v="0"/>
    <x v="0"/>
    <x v="0"/>
    <x v="0"/>
    <n v="2"/>
    <x v="0"/>
    <n v="21375"/>
    <n v="42750"/>
    <x v="0"/>
    <x v="0"/>
    <x v="0"/>
    <x v="0"/>
    <n v="3420"/>
    <x v="0"/>
  </r>
  <r>
    <x v="6"/>
    <n v="2370553"/>
    <x v="0"/>
    <x v="8"/>
    <x v="0"/>
    <x v="0"/>
    <s v="KAI MART-140"/>
    <x v="0"/>
    <s v="KAI MART-140"/>
    <x v="2"/>
    <x v="0"/>
    <x v="0"/>
    <x v="0"/>
    <x v="0"/>
    <x v="0"/>
    <x v="0"/>
    <x v="0"/>
    <n v="2"/>
    <x v="0"/>
    <n v="105505.09999999999"/>
    <n v="211010"/>
    <x v="0"/>
    <x v="0"/>
    <x v="0"/>
    <x v="0"/>
    <n v="16881"/>
    <x v="0"/>
  </r>
  <r>
    <x v="6"/>
    <n v="2370553"/>
    <x v="0"/>
    <x v="8"/>
    <x v="0"/>
    <x v="0"/>
    <s v="KAI MART-140"/>
    <x v="0"/>
    <s v="KAI MART-140"/>
    <x v="2"/>
    <x v="8"/>
    <x v="8"/>
    <x v="0"/>
    <x v="0"/>
    <x v="0"/>
    <x v="0"/>
    <x v="0"/>
    <n v="2"/>
    <x v="0"/>
    <n v="47673.85"/>
    <n v="95348"/>
    <x v="0"/>
    <x v="0"/>
    <x v="0"/>
    <x v="0"/>
    <n v="7628"/>
    <x v="0"/>
  </r>
  <r>
    <x v="6"/>
    <n v="2370553"/>
    <x v="0"/>
    <x v="8"/>
    <x v="0"/>
    <x v="0"/>
    <s v="KAI MART-140"/>
    <x v="0"/>
    <s v="KAI MART-140"/>
    <x v="2"/>
    <x v="10"/>
    <x v="10"/>
    <x v="0"/>
    <x v="0"/>
    <x v="0"/>
    <x v="0"/>
    <x v="0"/>
    <n v="2"/>
    <x v="0"/>
    <n v="70537.5"/>
    <n v="141075"/>
    <x v="0"/>
    <x v="0"/>
    <x v="0"/>
    <x v="0"/>
    <n v="11286"/>
    <x v="0"/>
  </r>
  <r>
    <x v="6"/>
    <n v="2370553"/>
    <x v="0"/>
    <x v="8"/>
    <x v="0"/>
    <x v="0"/>
    <s v="KAI MART-140"/>
    <x v="0"/>
    <s v="KAI MART-140"/>
    <x v="2"/>
    <x v="11"/>
    <x v="11"/>
    <x v="0"/>
    <x v="0"/>
    <x v="0"/>
    <x v="0"/>
    <x v="0"/>
    <n v="2"/>
    <x v="0"/>
    <n v="43700"/>
    <n v="87400"/>
    <x v="0"/>
    <x v="0"/>
    <x v="0"/>
    <x v="0"/>
    <n v="6992"/>
    <x v="0"/>
  </r>
  <r>
    <x v="6"/>
    <n v="2370553"/>
    <x v="0"/>
    <x v="8"/>
    <x v="0"/>
    <x v="0"/>
    <s v="KAI MART-140"/>
    <x v="0"/>
    <s v="KAI MART-140"/>
    <x v="2"/>
    <x v="14"/>
    <x v="14"/>
    <x v="0"/>
    <x v="0"/>
    <x v="0"/>
    <x v="0"/>
    <x v="0"/>
    <n v="2"/>
    <x v="0"/>
    <n v="21375"/>
    <n v="42750"/>
    <x v="0"/>
    <x v="0"/>
    <x v="0"/>
    <x v="0"/>
    <n v="3420"/>
    <x v="0"/>
  </r>
  <r>
    <x v="6"/>
    <n v="2370553"/>
    <x v="0"/>
    <x v="8"/>
    <x v="0"/>
    <x v="0"/>
    <s v="KAI MART-140"/>
    <x v="0"/>
    <s v="KAI MART-140"/>
    <x v="2"/>
    <x v="15"/>
    <x v="15"/>
    <x v="0"/>
    <x v="0"/>
    <x v="0"/>
    <x v="0"/>
    <x v="0"/>
    <n v="2"/>
    <x v="0"/>
    <n v="20583.649999999998"/>
    <n v="41167"/>
    <x v="0"/>
    <x v="0"/>
    <x v="0"/>
    <x v="0"/>
    <n v="3293"/>
    <x v="0"/>
  </r>
  <r>
    <x v="6"/>
    <n v="2370554"/>
    <x v="0"/>
    <x v="8"/>
    <x v="0"/>
    <x v="0"/>
    <s v="kai mart-195"/>
    <x v="0"/>
    <s v="kai mart-195"/>
    <x v="2"/>
    <x v="2"/>
    <x v="2"/>
    <x v="0"/>
    <x v="0"/>
    <x v="0"/>
    <x v="0"/>
    <x v="0"/>
    <n v="3"/>
    <x v="0"/>
    <n v="69759.45"/>
    <n v="209278"/>
    <x v="0"/>
    <x v="0"/>
    <x v="0"/>
    <x v="0"/>
    <n v="16742"/>
    <x v="0"/>
  </r>
  <r>
    <x v="6"/>
    <n v="2370554"/>
    <x v="0"/>
    <x v="8"/>
    <x v="0"/>
    <x v="0"/>
    <s v="kai mart-195"/>
    <x v="0"/>
    <s v="kai mart-195"/>
    <x v="2"/>
    <x v="0"/>
    <x v="0"/>
    <x v="0"/>
    <x v="0"/>
    <x v="0"/>
    <x v="0"/>
    <x v="0"/>
    <n v="3"/>
    <x v="0"/>
    <n v="105505.09999999999"/>
    <n v="316515"/>
    <x v="0"/>
    <x v="0"/>
    <x v="0"/>
    <x v="0"/>
    <n v="25321"/>
    <x v="0"/>
  </r>
  <r>
    <x v="6"/>
    <n v="2370490"/>
    <x v="0"/>
    <x v="8"/>
    <x v="0"/>
    <x v="0"/>
    <s v="kai mart-146"/>
    <x v="0"/>
    <s v="kai mart-146"/>
    <x v="2"/>
    <x v="5"/>
    <x v="5"/>
    <x v="0"/>
    <x v="0"/>
    <x v="0"/>
    <x v="0"/>
    <x v="1"/>
    <n v="3"/>
    <x v="0"/>
    <n v="23321.55"/>
    <n v="69965"/>
    <x v="0"/>
    <x v="0"/>
    <x v="0"/>
    <x v="0"/>
    <n v="5597"/>
    <x v="0"/>
  </r>
  <r>
    <x v="6"/>
    <n v="2370490"/>
    <x v="0"/>
    <x v="8"/>
    <x v="0"/>
    <x v="0"/>
    <s v="kai mart-146"/>
    <x v="0"/>
    <s v="kai mart-146"/>
    <x v="2"/>
    <x v="11"/>
    <x v="11"/>
    <x v="0"/>
    <x v="0"/>
    <x v="0"/>
    <x v="0"/>
    <x v="0"/>
    <n v="3"/>
    <x v="0"/>
    <n v="43700"/>
    <n v="131100"/>
    <x v="0"/>
    <x v="0"/>
    <x v="0"/>
    <x v="0"/>
    <n v="10488"/>
    <x v="0"/>
  </r>
  <r>
    <x v="6"/>
    <n v="2370490"/>
    <x v="0"/>
    <x v="8"/>
    <x v="0"/>
    <x v="0"/>
    <s v="kai mart-146"/>
    <x v="0"/>
    <s v="kai mart-146"/>
    <x v="2"/>
    <x v="14"/>
    <x v="14"/>
    <x v="0"/>
    <x v="0"/>
    <x v="0"/>
    <x v="0"/>
    <x v="0"/>
    <n v="2"/>
    <x v="0"/>
    <n v="21375"/>
    <n v="42750"/>
    <x v="0"/>
    <x v="0"/>
    <x v="0"/>
    <x v="0"/>
    <n v="3420"/>
    <x v="0"/>
  </r>
  <r>
    <x v="6"/>
    <n v="2370555"/>
    <x v="0"/>
    <x v="8"/>
    <x v="0"/>
    <x v="0"/>
    <s v="kai mart-101"/>
    <x v="0"/>
    <s v="kai mart-101"/>
    <x v="2"/>
    <x v="0"/>
    <x v="0"/>
    <x v="0"/>
    <x v="0"/>
    <x v="0"/>
    <x v="0"/>
    <x v="0"/>
    <n v="2"/>
    <x v="0"/>
    <n v="105505.09999999999"/>
    <n v="211010"/>
    <x v="0"/>
    <x v="0"/>
    <x v="0"/>
    <x v="0"/>
    <n v="16881"/>
    <x v="0"/>
  </r>
  <r>
    <x v="6"/>
    <n v="2370555"/>
    <x v="0"/>
    <x v="8"/>
    <x v="0"/>
    <x v="0"/>
    <s v="kai mart-101"/>
    <x v="0"/>
    <s v="kai mart-101"/>
    <x v="2"/>
    <x v="8"/>
    <x v="8"/>
    <x v="0"/>
    <x v="0"/>
    <x v="0"/>
    <x v="0"/>
    <x v="0"/>
    <n v="2"/>
    <x v="0"/>
    <n v="47673.85"/>
    <n v="95348"/>
    <x v="0"/>
    <x v="0"/>
    <x v="0"/>
    <x v="0"/>
    <n v="7628"/>
    <x v="0"/>
  </r>
  <r>
    <x v="6"/>
    <n v="2370555"/>
    <x v="0"/>
    <x v="8"/>
    <x v="0"/>
    <x v="0"/>
    <s v="kai mart-101"/>
    <x v="0"/>
    <s v="kai mart-101"/>
    <x v="2"/>
    <x v="1"/>
    <x v="1"/>
    <x v="0"/>
    <x v="0"/>
    <x v="0"/>
    <x v="0"/>
    <x v="0"/>
    <n v="2"/>
    <x v="0"/>
    <n v="52815.25"/>
    <n v="105630"/>
    <x v="0"/>
    <x v="0"/>
    <x v="0"/>
    <x v="0"/>
    <n v="8450"/>
    <x v="0"/>
  </r>
  <r>
    <x v="6"/>
    <n v="2370555"/>
    <x v="0"/>
    <x v="8"/>
    <x v="0"/>
    <x v="0"/>
    <s v="kai mart-101"/>
    <x v="0"/>
    <s v="kai mart-101"/>
    <x v="2"/>
    <x v="14"/>
    <x v="14"/>
    <x v="0"/>
    <x v="0"/>
    <x v="0"/>
    <x v="0"/>
    <x v="0"/>
    <n v="2"/>
    <x v="0"/>
    <n v="21375"/>
    <n v="42750"/>
    <x v="0"/>
    <x v="0"/>
    <x v="0"/>
    <x v="0"/>
    <n v="3420"/>
    <x v="0"/>
  </r>
  <r>
    <x v="6"/>
    <n v="2370555"/>
    <x v="0"/>
    <x v="8"/>
    <x v="0"/>
    <x v="0"/>
    <s v="kai mart-101"/>
    <x v="0"/>
    <s v="kai mart-101"/>
    <x v="2"/>
    <x v="15"/>
    <x v="15"/>
    <x v="0"/>
    <x v="0"/>
    <x v="0"/>
    <x v="0"/>
    <x v="0"/>
    <n v="2"/>
    <x v="0"/>
    <n v="20583.649999999998"/>
    <n v="41167"/>
    <x v="0"/>
    <x v="0"/>
    <x v="0"/>
    <x v="0"/>
    <n v="3293"/>
    <x v="0"/>
  </r>
  <r>
    <x v="6"/>
    <n v="2370552"/>
    <x v="0"/>
    <x v="8"/>
    <x v="0"/>
    <x v="0"/>
    <s v="kai mart-151"/>
    <x v="0"/>
    <s v="kai mart-151"/>
    <x v="2"/>
    <x v="0"/>
    <x v="0"/>
    <x v="0"/>
    <x v="0"/>
    <x v="0"/>
    <x v="0"/>
    <x v="0"/>
    <n v="2"/>
    <x v="0"/>
    <n v="105505.09999999999"/>
    <n v="211010"/>
    <x v="0"/>
    <x v="0"/>
    <x v="0"/>
    <x v="0"/>
    <n v="16881"/>
    <x v="0"/>
  </r>
  <r>
    <x v="6"/>
    <n v="2370552"/>
    <x v="0"/>
    <x v="8"/>
    <x v="0"/>
    <x v="0"/>
    <s v="kai mart-151"/>
    <x v="0"/>
    <s v="kai mart-151"/>
    <x v="2"/>
    <x v="8"/>
    <x v="8"/>
    <x v="0"/>
    <x v="0"/>
    <x v="0"/>
    <x v="0"/>
    <x v="0"/>
    <n v="2"/>
    <x v="0"/>
    <n v="47673.85"/>
    <n v="95348"/>
    <x v="0"/>
    <x v="0"/>
    <x v="0"/>
    <x v="0"/>
    <n v="7628"/>
    <x v="0"/>
  </r>
  <r>
    <x v="6"/>
    <n v="2370552"/>
    <x v="0"/>
    <x v="8"/>
    <x v="0"/>
    <x v="0"/>
    <s v="kai mart-151"/>
    <x v="0"/>
    <s v="kai mart-151"/>
    <x v="2"/>
    <x v="11"/>
    <x v="11"/>
    <x v="0"/>
    <x v="0"/>
    <x v="0"/>
    <x v="0"/>
    <x v="0"/>
    <n v="2"/>
    <x v="0"/>
    <n v="43700"/>
    <n v="87400"/>
    <x v="0"/>
    <x v="0"/>
    <x v="0"/>
    <x v="0"/>
    <n v="6992"/>
    <x v="0"/>
  </r>
  <r>
    <x v="6"/>
    <n v="2370552"/>
    <x v="0"/>
    <x v="8"/>
    <x v="0"/>
    <x v="0"/>
    <s v="kai mart-151"/>
    <x v="0"/>
    <s v="kai mart-151"/>
    <x v="2"/>
    <x v="14"/>
    <x v="14"/>
    <x v="0"/>
    <x v="0"/>
    <x v="0"/>
    <x v="0"/>
    <x v="0"/>
    <n v="2"/>
    <x v="0"/>
    <n v="21375"/>
    <n v="42750"/>
    <x v="0"/>
    <x v="0"/>
    <x v="0"/>
    <x v="0"/>
    <n v="3420"/>
    <x v="0"/>
  </r>
  <r>
    <x v="6"/>
    <n v="2370552"/>
    <x v="0"/>
    <x v="8"/>
    <x v="0"/>
    <x v="0"/>
    <s v="kai mart-151"/>
    <x v="0"/>
    <s v="kai mart-151"/>
    <x v="2"/>
    <x v="15"/>
    <x v="15"/>
    <x v="0"/>
    <x v="0"/>
    <x v="0"/>
    <x v="0"/>
    <x v="0"/>
    <n v="2"/>
    <x v="0"/>
    <n v="20583.649999999998"/>
    <n v="41167"/>
    <x v="0"/>
    <x v="0"/>
    <x v="0"/>
    <x v="0"/>
    <n v="3293"/>
    <x v="0"/>
  </r>
  <r>
    <x v="6"/>
    <n v="2370493"/>
    <x v="0"/>
    <x v="8"/>
    <x v="0"/>
    <x v="0"/>
    <s v="kai mart-098"/>
    <x v="0"/>
    <s v="kai mart-098"/>
    <x v="2"/>
    <x v="14"/>
    <x v="14"/>
    <x v="0"/>
    <x v="0"/>
    <x v="0"/>
    <x v="0"/>
    <x v="0"/>
    <n v="2"/>
    <x v="0"/>
    <n v="21375"/>
    <n v="42750"/>
    <x v="0"/>
    <x v="0"/>
    <x v="0"/>
    <x v="0"/>
    <n v="3420"/>
    <x v="0"/>
  </r>
  <r>
    <x v="6"/>
    <n v="2370493"/>
    <x v="0"/>
    <x v="8"/>
    <x v="0"/>
    <x v="0"/>
    <s v="kai mart-098"/>
    <x v="0"/>
    <s v="kai mart-098"/>
    <x v="2"/>
    <x v="15"/>
    <x v="15"/>
    <x v="0"/>
    <x v="0"/>
    <x v="0"/>
    <x v="0"/>
    <x v="0"/>
    <n v="2"/>
    <x v="0"/>
    <n v="20583.649999999998"/>
    <n v="41167"/>
    <x v="0"/>
    <x v="0"/>
    <x v="0"/>
    <x v="0"/>
    <n v="3293"/>
    <x v="0"/>
  </r>
  <r>
    <x v="6"/>
    <n v="2370496"/>
    <x v="0"/>
    <x v="8"/>
    <x v="0"/>
    <x v="0"/>
    <s v="KL00181"/>
    <x v="0"/>
    <s v="KL00181"/>
    <x v="2"/>
    <x v="2"/>
    <x v="2"/>
    <x v="0"/>
    <x v="0"/>
    <x v="0"/>
    <x v="0"/>
    <x v="0"/>
    <n v="3"/>
    <x v="0"/>
    <m/>
    <m/>
    <x v="0"/>
    <x v="1"/>
    <x v="0"/>
    <x v="0"/>
    <m/>
    <x v="0"/>
  </r>
  <r>
    <x v="6"/>
    <n v="2370496"/>
    <x v="0"/>
    <x v="8"/>
    <x v="0"/>
    <x v="0"/>
    <s v="KL00181"/>
    <x v="0"/>
    <s v="KL00181"/>
    <x v="2"/>
    <x v="5"/>
    <x v="5"/>
    <x v="0"/>
    <x v="0"/>
    <x v="0"/>
    <x v="0"/>
    <x v="1"/>
    <n v="3"/>
    <x v="0"/>
    <m/>
    <m/>
    <x v="0"/>
    <x v="1"/>
    <x v="0"/>
    <x v="0"/>
    <m/>
    <x v="0"/>
  </r>
  <r>
    <x v="6"/>
    <n v="2370496"/>
    <x v="0"/>
    <x v="8"/>
    <x v="0"/>
    <x v="0"/>
    <s v="KL00181"/>
    <x v="0"/>
    <s v="KL00181"/>
    <x v="2"/>
    <x v="1"/>
    <x v="1"/>
    <x v="0"/>
    <x v="0"/>
    <x v="0"/>
    <x v="0"/>
    <x v="0"/>
    <n v="3"/>
    <x v="0"/>
    <m/>
    <m/>
    <x v="0"/>
    <x v="1"/>
    <x v="0"/>
    <x v="0"/>
    <m/>
    <x v="0"/>
  </r>
  <r>
    <x v="6"/>
    <n v="2370491"/>
    <x v="0"/>
    <x v="8"/>
    <x v="0"/>
    <x v="0"/>
    <s v="DALATFARM002"/>
    <x v="0"/>
    <s v="DALATFARM002"/>
    <x v="2"/>
    <x v="0"/>
    <x v="0"/>
    <x v="0"/>
    <x v="0"/>
    <x v="0"/>
    <x v="0"/>
    <x v="0"/>
    <n v="2"/>
    <x v="0"/>
    <n v="111058"/>
    <n v="222116"/>
    <x v="0"/>
    <x v="0"/>
    <x v="0"/>
    <x v="0"/>
    <n v="17769"/>
    <x v="4"/>
  </r>
  <r>
    <x v="6"/>
    <n v="2370491"/>
    <x v="0"/>
    <x v="8"/>
    <x v="0"/>
    <x v="0"/>
    <s v="DALATFARM002"/>
    <x v="0"/>
    <s v="DALATFARM002"/>
    <x v="2"/>
    <x v="10"/>
    <x v="10"/>
    <x v="0"/>
    <x v="0"/>
    <x v="0"/>
    <x v="0"/>
    <x v="0"/>
    <n v="2"/>
    <x v="0"/>
    <n v="74250"/>
    <n v="148500"/>
    <x v="0"/>
    <x v="0"/>
    <x v="0"/>
    <x v="0"/>
    <n v="11880"/>
    <x v="4"/>
  </r>
  <r>
    <x v="6"/>
    <n v="2370491"/>
    <x v="0"/>
    <x v="8"/>
    <x v="0"/>
    <x v="0"/>
    <s v="DALATFARM002"/>
    <x v="0"/>
    <s v="DALATFARM002"/>
    <x v="2"/>
    <x v="2"/>
    <x v="2"/>
    <x v="0"/>
    <x v="0"/>
    <x v="0"/>
    <x v="0"/>
    <x v="0"/>
    <n v="2"/>
    <x v="0"/>
    <n v="73431"/>
    <n v="146862"/>
    <x v="0"/>
    <x v="0"/>
    <x v="0"/>
    <x v="0"/>
    <n v="11749"/>
    <x v="4"/>
  </r>
  <r>
    <x v="6"/>
    <n v="2370491"/>
    <x v="0"/>
    <x v="8"/>
    <x v="0"/>
    <x v="0"/>
    <s v="DALATFARM002"/>
    <x v="0"/>
    <s v="DALATFARM002"/>
    <x v="2"/>
    <x v="11"/>
    <x v="11"/>
    <x v="0"/>
    <x v="0"/>
    <x v="0"/>
    <x v="0"/>
    <x v="0"/>
    <n v="2"/>
    <x v="0"/>
    <n v="46000"/>
    <n v="92000"/>
    <x v="0"/>
    <x v="0"/>
    <x v="0"/>
    <x v="0"/>
    <n v="7360"/>
    <x v="4"/>
  </r>
  <r>
    <x v="6"/>
    <n v="2370491"/>
    <x v="0"/>
    <x v="8"/>
    <x v="0"/>
    <x v="0"/>
    <s v="DALATFARM002"/>
    <x v="0"/>
    <s v="DALATFARM002"/>
    <x v="2"/>
    <x v="1"/>
    <x v="1"/>
    <x v="0"/>
    <x v="0"/>
    <x v="0"/>
    <x v="0"/>
    <x v="0"/>
    <n v="2"/>
    <x v="0"/>
    <n v="55595"/>
    <n v="111190"/>
    <x v="0"/>
    <x v="0"/>
    <x v="0"/>
    <x v="0"/>
    <n v="8895"/>
    <x v="4"/>
  </r>
  <r>
    <x v="6"/>
    <n v="2370491"/>
    <x v="0"/>
    <x v="8"/>
    <x v="0"/>
    <x v="0"/>
    <s v="DALATFARM002"/>
    <x v="0"/>
    <s v="DALATFARM002"/>
    <x v="2"/>
    <x v="14"/>
    <x v="14"/>
    <x v="0"/>
    <x v="0"/>
    <x v="0"/>
    <x v="0"/>
    <x v="0"/>
    <n v="2"/>
    <x v="0"/>
    <n v="22500"/>
    <n v="45000"/>
    <x v="0"/>
    <x v="0"/>
    <x v="0"/>
    <x v="0"/>
    <n v="3600"/>
    <x v="4"/>
  </r>
  <r>
    <x v="7"/>
    <n v="2370576"/>
    <x v="0"/>
    <x v="8"/>
    <x v="0"/>
    <x v="0"/>
    <s v="Green003"/>
    <x v="0"/>
    <s v="Green003"/>
    <x v="2"/>
    <x v="6"/>
    <x v="6"/>
    <x v="0"/>
    <x v="0"/>
    <x v="0"/>
    <x v="0"/>
    <x v="0"/>
    <n v="3"/>
    <x v="0"/>
    <n v="70000"/>
    <n v="210000"/>
    <x v="0"/>
    <x v="0"/>
    <x v="0"/>
    <x v="0"/>
    <n v="16800"/>
    <x v="3"/>
  </r>
  <r>
    <x v="7"/>
    <n v="2370576"/>
    <x v="0"/>
    <x v="8"/>
    <x v="0"/>
    <x v="0"/>
    <s v="Green003"/>
    <x v="0"/>
    <s v="Green003"/>
    <x v="2"/>
    <x v="11"/>
    <x v="11"/>
    <x v="0"/>
    <x v="0"/>
    <x v="0"/>
    <x v="0"/>
    <x v="0"/>
    <n v="3"/>
    <x v="0"/>
    <n v="46000"/>
    <n v="138000"/>
    <x v="0"/>
    <x v="0"/>
    <x v="0"/>
    <x v="0"/>
    <n v="11040"/>
    <x v="3"/>
  </r>
  <r>
    <x v="7"/>
    <n v="2370576"/>
    <x v="0"/>
    <x v="8"/>
    <x v="0"/>
    <x v="0"/>
    <s v="Green003"/>
    <x v="0"/>
    <s v="Green003"/>
    <x v="2"/>
    <x v="2"/>
    <x v="2"/>
    <x v="0"/>
    <x v="0"/>
    <x v="0"/>
    <x v="0"/>
    <x v="0"/>
    <n v="3"/>
    <x v="0"/>
    <n v="73431"/>
    <n v="220293"/>
    <x v="0"/>
    <x v="0"/>
    <x v="0"/>
    <x v="0"/>
    <n v="17623"/>
    <x v="3"/>
  </r>
  <r>
    <x v="7"/>
    <n v="2370576"/>
    <x v="0"/>
    <x v="8"/>
    <x v="0"/>
    <x v="0"/>
    <s v="Green003"/>
    <x v="0"/>
    <s v="Green003"/>
    <x v="2"/>
    <x v="5"/>
    <x v="5"/>
    <x v="0"/>
    <x v="0"/>
    <x v="0"/>
    <x v="0"/>
    <x v="1"/>
    <n v="6"/>
    <x v="0"/>
    <n v="24549"/>
    <n v="147294"/>
    <x v="0"/>
    <x v="0"/>
    <x v="0"/>
    <x v="0"/>
    <n v="11784"/>
    <x v="3"/>
  </r>
  <r>
    <x v="7"/>
    <n v="2370577"/>
    <x v="0"/>
    <x v="8"/>
    <x v="0"/>
    <x v="0"/>
    <s v="Green004"/>
    <x v="0"/>
    <s v="Green004"/>
    <x v="2"/>
    <x v="0"/>
    <x v="0"/>
    <x v="0"/>
    <x v="0"/>
    <x v="0"/>
    <x v="0"/>
    <x v="0"/>
    <n v="2"/>
    <x v="0"/>
    <n v="111058"/>
    <n v="222116"/>
    <x v="0"/>
    <x v="0"/>
    <x v="0"/>
    <x v="0"/>
    <n v="17769"/>
    <x v="3"/>
  </r>
  <r>
    <x v="7"/>
    <n v="2370577"/>
    <x v="0"/>
    <x v="8"/>
    <x v="0"/>
    <x v="0"/>
    <s v="Green004"/>
    <x v="0"/>
    <s v="Green004"/>
    <x v="2"/>
    <x v="6"/>
    <x v="6"/>
    <x v="0"/>
    <x v="0"/>
    <x v="0"/>
    <x v="0"/>
    <x v="0"/>
    <n v="2"/>
    <x v="0"/>
    <n v="70000"/>
    <n v="140000"/>
    <x v="0"/>
    <x v="0"/>
    <x v="0"/>
    <x v="0"/>
    <n v="11200"/>
    <x v="3"/>
  </r>
  <r>
    <x v="7"/>
    <n v="2370577"/>
    <x v="0"/>
    <x v="8"/>
    <x v="0"/>
    <x v="0"/>
    <s v="Green004"/>
    <x v="0"/>
    <s v="Green004"/>
    <x v="2"/>
    <x v="2"/>
    <x v="2"/>
    <x v="0"/>
    <x v="0"/>
    <x v="0"/>
    <x v="0"/>
    <x v="0"/>
    <n v="5"/>
    <x v="0"/>
    <n v="73431"/>
    <n v="367155"/>
    <x v="0"/>
    <x v="0"/>
    <x v="0"/>
    <x v="0"/>
    <n v="29372"/>
    <x v="3"/>
  </r>
  <r>
    <x v="7"/>
    <n v="2370577"/>
    <x v="0"/>
    <x v="8"/>
    <x v="0"/>
    <x v="0"/>
    <s v="Green004"/>
    <x v="0"/>
    <s v="Green004"/>
    <x v="2"/>
    <x v="5"/>
    <x v="5"/>
    <x v="0"/>
    <x v="0"/>
    <x v="0"/>
    <x v="0"/>
    <x v="1"/>
    <n v="5"/>
    <x v="0"/>
    <n v="24549"/>
    <n v="122745"/>
    <x v="0"/>
    <x v="0"/>
    <x v="0"/>
    <x v="0"/>
    <n v="9820"/>
    <x v="3"/>
  </r>
  <r>
    <x v="7"/>
    <n v="2370577"/>
    <x v="0"/>
    <x v="8"/>
    <x v="0"/>
    <x v="0"/>
    <s v="Green004"/>
    <x v="0"/>
    <s v="Green004"/>
    <x v="2"/>
    <x v="8"/>
    <x v="8"/>
    <x v="0"/>
    <x v="0"/>
    <x v="0"/>
    <x v="0"/>
    <x v="0"/>
    <n v="3"/>
    <x v="0"/>
    <n v="50182"/>
    <n v="150546"/>
    <x v="0"/>
    <x v="0"/>
    <x v="0"/>
    <x v="0"/>
    <n v="12044"/>
    <x v="3"/>
  </r>
  <r>
    <x v="6"/>
    <n v="2370557"/>
    <x v="0"/>
    <x v="8"/>
    <x v="0"/>
    <x v="0"/>
    <s v="DALATFARM003"/>
    <x v="0"/>
    <s v="DALATFARM003"/>
    <x v="2"/>
    <x v="0"/>
    <x v="0"/>
    <x v="0"/>
    <x v="0"/>
    <x v="0"/>
    <x v="0"/>
    <x v="0"/>
    <n v="2"/>
    <x v="0"/>
    <n v="111058"/>
    <n v="222116"/>
    <x v="0"/>
    <x v="0"/>
    <x v="0"/>
    <x v="0"/>
    <n v="17769"/>
    <x v="4"/>
  </r>
  <r>
    <x v="6"/>
    <n v="2370557"/>
    <x v="0"/>
    <x v="8"/>
    <x v="0"/>
    <x v="0"/>
    <s v="DALATFARM003"/>
    <x v="0"/>
    <s v="DALATFARM003"/>
    <x v="2"/>
    <x v="14"/>
    <x v="14"/>
    <x v="0"/>
    <x v="0"/>
    <x v="0"/>
    <x v="0"/>
    <x v="0"/>
    <n v="2"/>
    <x v="0"/>
    <n v="22500"/>
    <n v="45000"/>
    <x v="0"/>
    <x v="0"/>
    <x v="0"/>
    <x v="0"/>
    <n v="3600"/>
    <x v="4"/>
  </r>
  <r>
    <x v="6"/>
    <n v="2370557"/>
    <x v="0"/>
    <x v="8"/>
    <x v="0"/>
    <x v="0"/>
    <s v="DALATFARM003"/>
    <x v="0"/>
    <s v="DALATFARM003"/>
    <x v="2"/>
    <x v="15"/>
    <x v="15"/>
    <x v="0"/>
    <x v="0"/>
    <x v="0"/>
    <x v="0"/>
    <x v="0"/>
    <n v="2"/>
    <x v="0"/>
    <n v="21667"/>
    <n v="43334"/>
    <x v="0"/>
    <x v="0"/>
    <x v="0"/>
    <x v="0"/>
    <n v="3467"/>
    <x v="4"/>
  </r>
  <r>
    <x v="6"/>
    <n v="2370556"/>
    <x v="0"/>
    <x v="8"/>
    <x v="0"/>
    <x v="0"/>
    <s v="DALATFARM007"/>
    <x v="0"/>
    <s v="DALATFARM007"/>
    <x v="2"/>
    <x v="0"/>
    <x v="0"/>
    <x v="0"/>
    <x v="0"/>
    <x v="0"/>
    <x v="0"/>
    <x v="0"/>
    <n v="2"/>
    <x v="0"/>
    <n v="111058"/>
    <n v="222116"/>
    <x v="0"/>
    <x v="0"/>
    <x v="0"/>
    <x v="0"/>
    <n v="17769"/>
    <x v="4"/>
  </r>
  <r>
    <x v="6"/>
    <n v="2370556"/>
    <x v="0"/>
    <x v="8"/>
    <x v="0"/>
    <x v="0"/>
    <s v="DALATFARM007"/>
    <x v="0"/>
    <s v="DALATFARM007"/>
    <x v="2"/>
    <x v="2"/>
    <x v="2"/>
    <x v="0"/>
    <x v="0"/>
    <x v="0"/>
    <x v="0"/>
    <x v="0"/>
    <n v="2"/>
    <x v="0"/>
    <n v="73431"/>
    <n v="146862"/>
    <x v="0"/>
    <x v="0"/>
    <x v="0"/>
    <x v="0"/>
    <n v="11749"/>
    <x v="4"/>
  </r>
  <r>
    <x v="6"/>
    <n v="2370556"/>
    <x v="0"/>
    <x v="8"/>
    <x v="0"/>
    <x v="0"/>
    <s v="DALATFARM007"/>
    <x v="0"/>
    <s v="DALATFARM007"/>
    <x v="2"/>
    <x v="5"/>
    <x v="5"/>
    <x v="0"/>
    <x v="0"/>
    <x v="0"/>
    <x v="0"/>
    <x v="1"/>
    <n v="2"/>
    <x v="0"/>
    <n v="24549"/>
    <n v="49098"/>
    <x v="0"/>
    <x v="0"/>
    <x v="0"/>
    <x v="0"/>
    <n v="3928"/>
    <x v="4"/>
  </r>
  <r>
    <x v="6"/>
    <n v="2370556"/>
    <x v="0"/>
    <x v="8"/>
    <x v="0"/>
    <x v="0"/>
    <s v="DALATFARM007"/>
    <x v="0"/>
    <s v="DALATFARM007"/>
    <x v="2"/>
    <x v="8"/>
    <x v="8"/>
    <x v="0"/>
    <x v="0"/>
    <x v="0"/>
    <x v="0"/>
    <x v="0"/>
    <n v="2"/>
    <x v="0"/>
    <n v="50182"/>
    <n v="100364"/>
    <x v="0"/>
    <x v="0"/>
    <x v="0"/>
    <x v="0"/>
    <n v="8029"/>
    <x v="4"/>
  </r>
  <r>
    <x v="6"/>
    <n v="2370556"/>
    <x v="0"/>
    <x v="8"/>
    <x v="0"/>
    <x v="0"/>
    <s v="DALATFARM007"/>
    <x v="0"/>
    <s v="DALATFARM007"/>
    <x v="2"/>
    <x v="1"/>
    <x v="1"/>
    <x v="0"/>
    <x v="0"/>
    <x v="0"/>
    <x v="0"/>
    <x v="0"/>
    <n v="2"/>
    <x v="0"/>
    <n v="55595"/>
    <n v="111190"/>
    <x v="0"/>
    <x v="0"/>
    <x v="0"/>
    <x v="0"/>
    <n v="8895"/>
    <x v="4"/>
  </r>
  <r>
    <x v="7"/>
    <n v="82160"/>
    <x v="0"/>
    <x v="8"/>
    <x v="0"/>
    <x v="0"/>
    <s v="FUJIMART-HNI-GL-11251"/>
    <x v="0"/>
    <s v="FUJIMART-HNI-GL-11251"/>
    <x v="2"/>
    <x v="2"/>
    <x v="2"/>
    <x v="0"/>
    <x v="0"/>
    <x v="0"/>
    <x v="0"/>
    <x v="0"/>
    <n v="10"/>
    <x v="0"/>
    <n v="69759"/>
    <n v="697590"/>
    <x v="0"/>
    <x v="0"/>
    <x v="0"/>
    <x v="0"/>
    <n v="55807"/>
    <x v="4"/>
  </r>
  <r>
    <x v="7"/>
    <n v="82160"/>
    <x v="0"/>
    <x v="8"/>
    <x v="0"/>
    <x v="0"/>
    <s v="FUJIMART-HNI-GL-11251"/>
    <x v="0"/>
    <s v="FUJIMART-HNI-GL-11251"/>
    <x v="2"/>
    <x v="3"/>
    <x v="3"/>
    <x v="0"/>
    <x v="0"/>
    <x v="0"/>
    <x v="0"/>
    <x v="0"/>
    <n v="5"/>
    <x v="0"/>
    <n v="113113"/>
    <n v="565565"/>
    <x v="0"/>
    <x v="0"/>
    <x v="0"/>
    <x v="0"/>
    <n v="45245"/>
    <x v="4"/>
  </r>
  <r>
    <x v="7"/>
    <n v="82160"/>
    <x v="0"/>
    <x v="8"/>
    <x v="0"/>
    <x v="0"/>
    <s v="FUJIMART-HNI-GL-11251"/>
    <x v="0"/>
    <s v="FUJIMART-HNI-GL-11251"/>
    <x v="2"/>
    <x v="0"/>
    <x v="0"/>
    <x v="0"/>
    <x v="0"/>
    <x v="0"/>
    <x v="0"/>
    <x v="0"/>
    <n v="10"/>
    <x v="0"/>
    <n v="105505"/>
    <n v="1055050"/>
    <x v="0"/>
    <x v="0"/>
    <x v="0"/>
    <x v="0"/>
    <n v="84404"/>
    <x v="4"/>
  </r>
  <r>
    <x v="7"/>
    <n v="82160"/>
    <x v="0"/>
    <x v="8"/>
    <x v="0"/>
    <x v="0"/>
    <s v="FUJIMART-HNI-GL-11251"/>
    <x v="0"/>
    <s v="FUJIMART-HNI-GL-11251"/>
    <x v="2"/>
    <x v="7"/>
    <x v="7"/>
    <x v="0"/>
    <x v="0"/>
    <x v="0"/>
    <x v="0"/>
    <x v="0"/>
    <n v="5"/>
    <x v="0"/>
    <n v="106026"/>
    <n v="530130"/>
    <x v="0"/>
    <x v="0"/>
    <x v="0"/>
    <x v="0"/>
    <n v="42410"/>
    <x v="4"/>
  </r>
  <r>
    <x v="6"/>
    <n v="82120"/>
    <x v="0"/>
    <x v="8"/>
    <x v="0"/>
    <x v="0"/>
    <s v="coop9134"/>
    <x v="0"/>
    <s v="coop9134"/>
    <x v="0"/>
    <x v="0"/>
    <x v="0"/>
    <x v="0"/>
    <x v="0"/>
    <x v="0"/>
    <x v="0"/>
    <x v="0"/>
    <n v="5"/>
    <x v="0"/>
    <n v="111058"/>
    <n v="555290"/>
    <x v="0"/>
    <x v="0"/>
    <x v="0"/>
    <x v="0"/>
    <n v="44423"/>
    <x v="2"/>
  </r>
  <r>
    <x v="6"/>
    <n v="82120"/>
    <x v="0"/>
    <x v="8"/>
    <x v="0"/>
    <x v="0"/>
    <s v="coop9134"/>
    <x v="0"/>
    <s v="coop9134"/>
    <x v="0"/>
    <x v="2"/>
    <x v="2"/>
    <x v="0"/>
    <x v="0"/>
    <x v="0"/>
    <x v="0"/>
    <x v="0"/>
    <n v="5"/>
    <x v="0"/>
    <n v="73431"/>
    <n v="367155"/>
    <x v="0"/>
    <x v="0"/>
    <x v="0"/>
    <x v="0"/>
    <n v="29372"/>
    <x v="2"/>
  </r>
  <r>
    <x v="6"/>
    <n v="82120"/>
    <x v="0"/>
    <x v="8"/>
    <x v="0"/>
    <x v="0"/>
    <s v="coop9134"/>
    <x v="0"/>
    <s v="coop9134"/>
    <x v="0"/>
    <x v="8"/>
    <x v="8"/>
    <x v="0"/>
    <x v="0"/>
    <x v="0"/>
    <x v="0"/>
    <x v="0"/>
    <n v="5"/>
    <x v="0"/>
    <n v="50182"/>
    <n v="250910"/>
    <x v="0"/>
    <x v="0"/>
    <x v="0"/>
    <x v="0"/>
    <n v="20073"/>
    <x v="2"/>
  </r>
  <r>
    <x v="7"/>
    <n v="82199"/>
    <x v="0"/>
    <x v="8"/>
    <x v="0"/>
    <x v="0"/>
    <s v="OkonoA17"/>
    <x v="0"/>
    <s v="OkonoA17"/>
    <x v="2"/>
    <x v="2"/>
    <x v="2"/>
    <x v="0"/>
    <x v="0"/>
    <x v="0"/>
    <x v="0"/>
    <x v="0"/>
    <n v="3"/>
    <x v="0"/>
    <n v="69759"/>
    <n v="209277"/>
    <x v="0"/>
    <x v="0"/>
    <x v="0"/>
    <x v="0"/>
    <n v="16742"/>
    <x v="6"/>
  </r>
  <r>
    <x v="7"/>
    <n v="82199"/>
    <x v="0"/>
    <x v="8"/>
    <x v="0"/>
    <x v="0"/>
    <s v="OkonoA17"/>
    <x v="0"/>
    <s v="OkonoA17"/>
    <x v="2"/>
    <x v="1"/>
    <x v="1"/>
    <x v="0"/>
    <x v="0"/>
    <x v="0"/>
    <x v="0"/>
    <x v="0"/>
    <n v="2"/>
    <x v="0"/>
    <n v="52816"/>
    <n v="105632"/>
    <x v="0"/>
    <x v="0"/>
    <x v="0"/>
    <x v="0"/>
    <n v="8451"/>
    <x v="6"/>
  </r>
  <r>
    <x v="7"/>
    <n v="82199"/>
    <x v="0"/>
    <x v="8"/>
    <x v="0"/>
    <x v="0"/>
    <s v="OkonoA17"/>
    <x v="0"/>
    <s v="OkonoA17"/>
    <x v="2"/>
    <x v="0"/>
    <x v="0"/>
    <x v="0"/>
    <x v="0"/>
    <x v="0"/>
    <x v="0"/>
    <x v="0"/>
    <n v="3"/>
    <x v="0"/>
    <n v="105505"/>
    <n v="316515"/>
    <x v="0"/>
    <x v="0"/>
    <x v="0"/>
    <x v="0"/>
    <n v="25321"/>
    <x v="6"/>
  </r>
  <r>
    <x v="7"/>
    <n v="82199"/>
    <x v="0"/>
    <x v="8"/>
    <x v="0"/>
    <x v="0"/>
    <s v="OkonoA17"/>
    <x v="0"/>
    <s v="OkonoA17"/>
    <x v="2"/>
    <x v="8"/>
    <x v="8"/>
    <x v="0"/>
    <x v="0"/>
    <x v="0"/>
    <x v="0"/>
    <x v="0"/>
    <n v="2"/>
    <x v="0"/>
    <n v="47674"/>
    <n v="95348"/>
    <x v="0"/>
    <x v="0"/>
    <x v="0"/>
    <x v="0"/>
    <n v="7628"/>
    <x v="6"/>
  </r>
  <r>
    <x v="7"/>
    <n v="82199"/>
    <x v="0"/>
    <x v="8"/>
    <x v="0"/>
    <x v="0"/>
    <s v="OkonoA17"/>
    <x v="0"/>
    <s v="OkonoA17"/>
    <x v="2"/>
    <x v="5"/>
    <x v="5"/>
    <x v="0"/>
    <x v="0"/>
    <x v="0"/>
    <x v="0"/>
    <x v="1"/>
    <n v="7"/>
    <x v="0"/>
    <n v="23322"/>
    <n v="163254"/>
    <x v="0"/>
    <x v="0"/>
    <x v="0"/>
    <x v="0"/>
    <n v="13060"/>
    <x v="6"/>
  </r>
  <r>
    <x v="7"/>
    <n v="82199"/>
    <x v="0"/>
    <x v="8"/>
    <x v="0"/>
    <x v="0"/>
    <s v="OkonoA17"/>
    <x v="0"/>
    <s v="OkonoA17"/>
    <x v="2"/>
    <x v="6"/>
    <x v="6"/>
    <x v="0"/>
    <x v="0"/>
    <x v="0"/>
    <x v="0"/>
    <x v="0"/>
    <n v="3"/>
    <x v="0"/>
    <m/>
    <m/>
    <x v="0"/>
    <x v="1"/>
    <x v="0"/>
    <x v="0"/>
    <m/>
    <x v="6"/>
  </r>
  <r>
    <x v="7"/>
    <n v="82158"/>
    <x v="0"/>
    <x v="8"/>
    <x v="0"/>
    <x v="0"/>
    <s v="brg12351"/>
    <x v="0"/>
    <s v="brg12351"/>
    <x v="2"/>
    <x v="2"/>
    <x v="2"/>
    <x v="0"/>
    <x v="0"/>
    <x v="0"/>
    <x v="0"/>
    <x v="0"/>
    <n v="10"/>
    <x v="0"/>
    <n v="69759"/>
    <n v="697590"/>
    <x v="0"/>
    <x v="0"/>
    <x v="0"/>
    <x v="0"/>
    <n v="55807"/>
    <x v="4"/>
  </r>
  <r>
    <x v="7"/>
    <n v="82158"/>
    <x v="0"/>
    <x v="8"/>
    <x v="0"/>
    <x v="0"/>
    <s v="brg12351"/>
    <x v="0"/>
    <s v="brg12351"/>
    <x v="2"/>
    <x v="0"/>
    <x v="0"/>
    <x v="0"/>
    <x v="0"/>
    <x v="0"/>
    <x v="0"/>
    <x v="0"/>
    <n v="3"/>
    <x v="0"/>
    <n v="105505"/>
    <n v="316515"/>
    <x v="0"/>
    <x v="0"/>
    <x v="0"/>
    <x v="0"/>
    <n v="25321"/>
    <x v="4"/>
  </r>
  <r>
    <x v="7"/>
    <n v="82202"/>
    <x v="0"/>
    <x v="8"/>
    <x v="0"/>
    <x v="0"/>
    <s v="brg11221"/>
    <x v="0"/>
    <s v="brg11221"/>
    <x v="2"/>
    <x v="2"/>
    <x v="2"/>
    <x v="0"/>
    <x v="0"/>
    <x v="0"/>
    <x v="0"/>
    <x v="0"/>
    <n v="15"/>
    <x v="0"/>
    <n v="69759"/>
    <n v="1046385"/>
    <x v="0"/>
    <x v="0"/>
    <x v="0"/>
    <x v="0"/>
    <n v="83711"/>
    <x v="4"/>
  </r>
  <r>
    <x v="7"/>
    <n v="82202"/>
    <x v="0"/>
    <x v="8"/>
    <x v="0"/>
    <x v="0"/>
    <s v="brg11221"/>
    <x v="0"/>
    <s v="brg11221"/>
    <x v="2"/>
    <x v="0"/>
    <x v="0"/>
    <x v="0"/>
    <x v="0"/>
    <x v="0"/>
    <x v="0"/>
    <x v="0"/>
    <n v="20"/>
    <x v="0"/>
    <n v="105505"/>
    <n v="2110100"/>
    <x v="0"/>
    <x v="0"/>
    <x v="0"/>
    <x v="0"/>
    <n v="168808"/>
    <x v="4"/>
  </r>
  <r>
    <x v="6"/>
    <n v="82121"/>
    <x v="0"/>
    <x v="8"/>
    <x v="0"/>
    <x v="0"/>
    <s v="coop9165"/>
    <x v="0"/>
    <s v="coop9165"/>
    <x v="2"/>
    <x v="2"/>
    <x v="2"/>
    <x v="0"/>
    <x v="0"/>
    <x v="0"/>
    <x v="0"/>
    <x v="0"/>
    <n v="5"/>
    <x v="0"/>
    <n v="73431"/>
    <n v="367155"/>
    <x v="0"/>
    <x v="0"/>
    <x v="0"/>
    <x v="0"/>
    <n v="29372"/>
    <x v="2"/>
  </r>
  <r>
    <x v="6"/>
    <n v="82121"/>
    <x v="0"/>
    <x v="8"/>
    <x v="0"/>
    <x v="0"/>
    <s v="coop9165"/>
    <x v="0"/>
    <s v="coop9165"/>
    <x v="2"/>
    <x v="8"/>
    <x v="8"/>
    <x v="0"/>
    <x v="0"/>
    <x v="0"/>
    <x v="0"/>
    <x v="0"/>
    <n v="5"/>
    <x v="0"/>
    <n v="50182"/>
    <n v="250910"/>
    <x v="0"/>
    <x v="0"/>
    <x v="0"/>
    <x v="0"/>
    <n v="20073"/>
    <x v="2"/>
  </r>
  <r>
    <x v="6"/>
    <n v="82121"/>
    <x v="0"/>
    <x v="8"/>
    <x v="0"/>
    <x v="0"/>
    <s v="coop9165"/>
    <x v="0"/>
    <s v="coop9165"/>
    <x v="2"/>
    <x v="17"/>
    <x v="17"/>
    <x v="0"/>
    <x v="0"/>
    <x v="0"/>
    <x v="0"/>
    <x v="2"/>
    <n v="5"/>
    <x v="0"/>
    <n v="30000"/>
    <n v="150000"/>
    <x v="0"/>
    <x v="0"/>
    <x v="0"/>
    <x v="0"/>
    <n v="12000"/>
    <x v="2"/>
  </r>
  <r>
    <x v="6"/>
    <n v="82121"/>
    <x v="0"/>
    <x v="8"/>
    <x v="0"/>
    <x v="0"/>
    <s v="coop9165"/>
    <x v="0"/>
    <s v="coop9165"/>
    <x v="2"/>
    <x v="16"/>
    <x v="16"/>
    <x v="0"/>
    <x v="0"/>
    <x v="0"/>
    <x v="0"/>
    <x v="2"/>
    <n v="5"/>
    <x v="0"/>
    <n v="41389"/>
    <n v="206945"/>
    <x v="0"/>
    <x v="0"/>
    <x v="0"/>
    <x v="0"/>
    <n v="16556"/>
    <x v="2"/>
  </r>
  <r>
    <x v="6"/>
    <n v="82121"/>
    <x v="0"/>
    <x v="8"/>
    <x v="0"/>
    <x v="0"/>
    <s v="coop9165"/>
    <x v="0"/>
    <s v="coop9165"/>
    <x v="2"/>
    <x v="18"/>
    <x v="18"/>
    <x v="0"/>
    <x v="0"/>
    <x v="0"/>
    <x v="0"/>
    <x v="2"/>
    <n v="5"/>
    <x v="0"/>
    <n v="36111"/>
    <n v="180555"/>
    <x v="0"/>
    <x v="0"/>
    <x v="0"/>
    <x v="0"/>
    <n v="14444"/>
    <x v="2"/>
  </r>
  <r>
    <x v="6"/>
    <n v="82118"/>
    <x v="0"/>
    <x v="8"/>
    <x v="0"/>
    <x v="0"/>
    <s v="coop9126"/>
    <x v="0"/>
    <s v="coop9126"/>
    <x v="2"/>
    <x v="2"/>
    <x v="2"/>
    <x v="0"/>
    <x v="0"/>
    <x v="0"/>
    <x v="0"/>
    <x v="0"/>
    <n v="5"/>
    <x v="0"/>
    <n v="73431"/>
    <n v="367155"/>
    <x v="0"/>
    <x v="0"/>
    <x v="0"/>
    <x v="0"/>
    <n v="29372"/>
    <x v="2"/>
  </r>
  <r>
    <x v="6"/>
    <n v="82118"/>
    <x v="0"/>
    <x v="8"/>
    <x v="0"/>
    <x v="0"/>
    <s v="coop9126"/>
    <x v="0"/>
    <s v="coop9126"/>
    <x v="2"/>
    <x v="8"/>
    <x v="8"/>
    <x v="0"/>
    <x v="0"/>
    <x v="0"/>
    <x v="0"/>
    <x v="0"/>
    <n v="3"/>
    <x v="0"/>
    <n v="50182"/>
    <n v="150546"/>
    <x v="0"/>
    <x v="0"/>
    <x v="0"/>
    <x v="0"/>
    <n v="12044"/>
    <x v="2"/>
  </r>
  <r>
    <x v="6"/>
    <n v="82118"/>
    <x v="0"/>
    <x v="8"/>
    <x v="0"/>
    <x v="0"/>
    <s v="coop9126"/>
    <x v="0"/>
    <s v="coop9126"/>
    <x v="2"/>
    <x v="9"/>
    <x v="9"/>
    <x v="0"/>
    <x v="0"/>
    <x v="0"/>
    <x v="0"/>
    <x v="0"/>
    <n v="2"/>
    <x v="0"/>
    <n v="70950"/>
    <n v="141900"/>
    <x v="0"/>
    <x v="0"/>
    <x v="0"/>
    <x v="0"/>
    <n v="11352"/>
    <x v="2"/>
  </r>
  <r>
    <x v="6"/>
    <n v="82118"/>
    <x v="0"/>
    <x v="8"/>
    <x v="0"/>
    <x v="0"/>
    <s v="coop9126"/>
    <x v="0"/>
    <s v="coop9126"/>
    <x v="2"/>
    <x v="10"/>
    <x v="10"/>
    <x v="0"/>
    <x v="0"/>
    <x v="0"/>
    <x v="0"/>
    <x v="0"/>
    <n v="2"/>
    <x v="0"/>
    <n v="74250"/>
    <n v="148500"/>
    <x v="0"/>
    <x v="0"/>
    <x v="0"/>
    <x v="0"/>
    <n v="11880"/>
    <x v="2"/>
  </r>
  <r>
    <x v="6"/>
    <n v="82118"/>
    <x v="0"/>
    <x v="8"/>
    <x v="0"/>
    <x v="0"/>
    <s v="coop9126"/>
    <x v="0"/>
    <s v="coop9126"/>
    <x v="2"/>
    <x v="17"/>
    <x v="17"/>
    <x v="0"/>
    <x v="0"/>
    <x v="0"/>
    <x v="0"/>
    <x v="2"/>
    <n v="5"/>
    <x v="0"/>
    <n v="30000"/>
    <n v="150000"/>
    <x v="0"/>
    <x v="0"/>
    <x v="0"/>
    <x v="0"/>
    <n v="12000"/>
    <x v="2"/>
  </r>
  <r>
    <x v="6"/>
    <n v="82118"/>
    <x v="0"/>
    <x v="8"/>
    <x v="0"/>
    <x v="0"/>
    <s v="coop9126"/>
    <x v="0"/>
    <s v="coop9126"/>
    <x v="2"/>
    <x v="16"/>
    <x v="16"/>
    <x v="0"/>
    <x v="0"/>
    <x v="0"/>
    <x v="0"/>
    <x v="2"/>
    <n v="5"/>
    <x v="0"/>
    <n v="41389"/>
    <n v="206945"/>
    <x v="0"/>
    <x v="0"/>
    <x v="0"/>
    <x v="0"/>
    <n v="16556"/>
    <x v="2"/>
  </r>
  <r>
    <x v="6"/>
    <n v="82118"/>
    <x v="0"/>
    <x v="8"/>
    <x v="0"/>
    <x v="0"/>
    <s v="coop9126"/>
    <x v="0"/>
    <s v="coop9126"/>
    <x v="2"/>
    <x v="18"/>
    <x v="18"/>
    <x v="0"/>
    <x v="0"/>
    <x v="0"/>
    <x v="0"/>
    <x v="2"/>
    <n v="5"/>
    <x v="0"/>
    <n v="36111"/>
    <n v="180555"/>
    <x v="0"/>
    <x v="0"/>
    <x v="0"/>
    <x v="0"/>
    <n v="14444"/>
    <x v="2"/>
  </r>
  <r>
    <x v="6"/>
    <n v="2370549"/>
    <x v="0"/>
    <x v="8"/>
    <x v="0"/>
    <x v="0"/>
    <s v="GS25-HNI-MLH-HN01029"/>
    <x v="0"/>
    <s v="GS25-HNI-MLH-HN01029"/>
    <x v="2"/>
    <x v="6"/>
    <x v="6"/>
    <x v="0"/>
    <x v="0"/>
    <x v="0"/>
    <x v="0"/>
    <x v="0"/>
    <n v="10"/>
    <x v="0"/>
    <n v="66500"/>
    <n v="665000"/>
    <x v="0"/>
    <x v="0"/>
    <x v="0"/>
    <x v="0"/>
    <n v="53200"/>
    <x v="3"/>
  </r>
  <r>
    <x v="6"/>
    <n v="2370549"/>
    <x v="0"/>
    <x v="8"/>
    <x v="0"/>
    <x v="0"/>
    <s v="GS25-HNI-MLH-HN01029"/>
    <x v="0"/>
    <s v="GS25-HNI-MLH-HN01029"/>
    <x v="2"/>
    <x v="5"/>
    <x v="5"/>
    <x v="0"/>
    <x v="0"/>
    <x v="0"/>
    <x v="0"/>
    <x v="1"/>
    <n v="16"/>
    <x v="0"/>
    <n v="24549"/>
    <n v="392784"/>
    <x v="0"/>
    <x v="0"/>
    <x v="0"/>
    <x v="0"/>
    <n v="31423"/>
    <x v="3"/>
  </r>
  <r>
    <x v="6"/>
    <n v="2370549"/>
    <x v="0"/>
    <x v="8"/>
    <x v="0"/>
    <x v="0"/>
    <s v="GS25-HNI-MLH-HN01029"/>
    <x v="0"/>
    <s v="GS25-HNI-MLH-HN01029"/>
    <x v="2"/>
    <x v="15"/>
    <x v="15"/>
    <x v="0"/>
    <x v="0"/>
    <x v="0"/>
    <x v="0"/>
    <x v="0"/>
    <n v="14"/>
    <x v="0"/>
    <n v="21667"/>
    <n v="303338"/>
    <x v="0"/>
    <x v="0"/>
    <x v="0"/>
    <x v="0"/>
    <n v="24267"/>
    <x v="3"/>
  </r>
  <r>
    <x v="6"/>
    <n v="2370549"/>
    <x v="0"/>
    <x v="8"/>
    <x v="0"/>
    <x v="0"/>
    <s v="GS25-HNI-MLH-HN01029"/>
    <x v="0"/>
    <s v="GS25-HNI-MLH-HN01029"/>
    <x v="2"/>
    <x v="2"/>
    <x v="2"/>
    <x v="0"/>
    <x v="0"/>
    <x v="0"/>
    <x v="0"/>
    <x v="0"/>
    <n v="10"/>
    <x v="0"/>
    <n v="73431"/>
    <n v="734310"/>
    <x v="0"/>
    <x v="0"/>
    <x v="0"/>
    <x v="0"/>
    <n v="58745"/>
    <x v="3"/>
  </r>
  <r>
    <x v="6"/>
    <n v="2370549"/>
    <x v="0"/>
    <x v="8"/>
    <x v="0"/>
    <x v="0"/>
    <s v="GS25-HNI-MLH-HN01029"/>
    <x v="0"/>
    <s v="GS25-HNI-MLH-HN01029"/>
    <x v="2"/>
    <x v="8"/>
    <x v="8"/>
    <x v="0"/>
    <x v="0"/>
    <x v="0"/>
    <x v="0"/>
    <x v="0"/>
    <n v="16"/>
    <x v="0"/>
    <n v="50182"/>
    <n v="802912"/>
    <x v="0"/>
    <x v="0"/>
    <x v="0"/>
    <x v="0"/>
    <n v="64233"/>
    <x v="3"/>
  </r>
  <r>
    <x v="8"/>
    <n v="82347"/>
    <x v="0"/>
    <x v="9"/>
    <x v="0"/>
    <x v="0"/>
    <s v="kl00189"/>
    <x v="0"/>
    <s v="kl00189"/>
    <x v="1"/>
    <x v="13"/>
    <x v="13"/>
    <x v="0"/>
    <x v="0"/>
    <x v="0"/>
    <x v="0"/>
    <x v="0"/>
    <n v="5"/>
    <x v="0"/>
    <m/>
    <m/>
    <x v="0"/>
    <x v="1"/>
    <x v="0"/>
    <x v="0"/>
    <m/>
    <x v="0"/>
  </r>
  <r>
    <x v="8"/>
    <n v="82347"/>
    <x v="0"/>
    <x v="9"/>
    <x v="0"/>
    <x v="0"/>
    <s v="kl00189"/>
    <x v="0"/>
    <s v="kl00189"/>
    <x v="1"/>
    <x v="10"/>
    <x v="10"/>
    <x v="0"/>
    <x v="0"/>
    <x v="0"/>
    <x v="0"/>
    <x v="0"/>
    <n v="5"/>
    <x v="0"/>
    <m/>
    <m/>
    <x v="0"/>
    <x v="1"/>
    <x v="0"/>
    <x v="0"/>
    <m/>
    <x v="0"/>
  </r>
  <r>
    <x v="8"/>
    <n v="82347"/>
    <x v="0"/>
    <x v="9"/>
    <x v="0"/>
    <x v="0"/>
    <s v="kl00189"/>
    <x v="0"/>
    <s v="kl00189"/>
    <x v="1"/>
    <x v="1"/>
    <x v="1"/>
    <x v="0"/>
    <x v="0"/>
    <x v="0"/>
    <x v="0"/>
    <x v="0"/>
    <n v="6"/>
    <x v="0"/>
    <m/>
    <m/>
    <x v="0"/>
    <x v="1"/>
    <x v="0"/>
    <x v="0"/>
    <m/>
    <x v="0"/>
  </r>
  <r>
    <x v="8"/>
    <n v="82347"/>
    <x v="0"/>
    <x v="9"/>
    <x v="0"/>
    <x v="0"/>
    <s v="kl00189"/>
    <x v="0"/>
    <s v="kl00189"/>
    <x v="1"/>
    <x v="0"/>
    <x v="0"/>
    <x v="0"/>
    <x v="0"/>
    <x v="0"/>
    <x v="0"/>
    <x v="0"/>
    <n v="4"/>
    <x v="0"/>
    <m/>
    <m/>
    <x v="0"/>
    <x v="1"/>
    <x v="0"/>
    <x v="0"/>
    <m/>
    <x v="0"/>
  </r>
  <r>
    <x v="8"/>
    <n v="82347"/>
    <x v="0"/>
    <x v="9"/>
    <x v="0"/>
    <x v="0"/>
    <s v="kl00189"/>
    <x v="0"/>
    <s v="kl00189"/>
    <x v="1"/>
    <x v="8"/>
    <x v="8"/>
    <x v="0"/>
    <x v="0"/>
    <x v="0"/>
    <x v="0"/>
    <x v="0"/>
    <n v="6"/>
    <x v="0"/>
    <m/>
    <m/>
    <x v="0"/>
    <x v="1"/>
    <x v="0"/>
    <x v="0"/>
    <m/>
    <x v="0"/>
  </r>
  <r>
    <x v="8"/>
    <n v="82347"/>
    <x v="0"/>
    <x v="9"/>
    <x v="0"/>
    <x v="0"/>
    <s v="kl00189"/>
    <x v="0"/>
    <s v="kl00189"/>
    <x v="1"/>
    <x v="2"/>
    <x v="2"/>
    <x v="0"/>
    <x v="0"/>
    <x v="0"/>
    <x v="0"/>
    <x v="0"/>
    <n v="3"/>
    <x v="0"/>
    <m/>
    <m/>
    <x v="0"/>
    <x v="1"/>
    <x v="0"/>
    <x v="0"/>
    <m/>
    <x v="0"/>
  </r>
  <r>
    <x v="8"/>
    <n v="82347"/>
    <x v="0"/>
    <x v="9"/>
    <x v="0"/>
    <x v="0"/>
    <s v="kl00189"/>
    <x v="0"/>
    <s v="kl00189"/>
    <x v="1"/>
    <x v="9"/>
    <x v="9"/>
    <x v="0"/>
    <x v="0"/>
    <x v="0"/>
    <x v="0"/>
    <x v="0"/>
    <n v="4"/>
    <x v="0"/>
    <m/>
    <m/>
    <x v="0"/>
    <x v="1"/>
    <x v="0"/>
    <x v="0"/>
    <m/>
    <x v="0"/>
  </r>
  <r>
    <x v="8"/>
    <n v="82350"/>
    <x v="0"/>
    <x v="9"/>
    <x v="0"/>
    <x v="0"/>
    <s v="eb128"/>
    <x v="0"/>
    <s v="eb128"/>
    <x v="1"/>
    <x v="2"/>
    <x v="2"/>
    <x v="0"/>
    <x v="0"/>
    <x v="0"/>
    <x v="0"/>
    <x v="0"/>
    <n v="40"/>
    <x v="0"/>
    <n v="73431"/>
    <n v="2937240"/>
    <x v="0"/>
    <x v="0"/>
    <x v="0"/>
    <x v="0"/>
    <n v="234979"/>
    <x v="5"/>
  </r>
  <r>
    <x v="8"/>
    <n v="82352"/>
    <x v="0"/>
    <x v="9"/>
    <x v="0"/>
    <x v="0"/>
    <s v="eb155"/>
    <x v="0"/>
    <s v="eb155"/>
    <x v="1"/>
    <x v="8"/>
    <x v="8"/>
    <x v="0"/>
    <x v="0"/>
    <x v="0"/>
    <x v="0"/>
    <x v="0"/>
    <n v="8"/>
    <x v="0"/>
    <n v="50182"/>
    <n v="401456"/>
    <x v="0"/>
    <x v="0"/>
    <x v="0"/>
    <x v="0"/>
    <n v="32116"/>
    <x v="5"/>
  </r>
  <r>
    <x v="8"/>
    <n v="82352"/>
    <x v="0"/>
    <x v="9"/>
    <x v="0"/>
    <x v="0"/>
    <s v="eb155"/>
    <x v="0"/>
    <s v="eb155"/>
    <x v="1"/>
    <x v="11"/>
    <x v="11"/>
    <x v="0"/>
    <x v="0"/>
    <x v="0"/>
    <x v="0"/>
    <x v="0"/>
    <n v="10"/>
    <x v="0"/>
    <n v="46000"/>
    <n v="460000"/>
    <x v="0"/>
    <x v="0"/>
    <x v="0"/>
    <x v="0"/>
    <n v="36800"/>
    <x v="5"/>
  </r>
  <r>
    <x v="8"/>
    <n v="82352"/>
    <x v="0"/>
    <x v="9"/>
    <x v="0"/>
    <x v="0"/>
    <s v="eb155"/>
    <x v="0"/>
    <s v="eb155"/>
    <x v="1"/>
    <x v="2"/>
    <x v="2"/>
    <x v="0"/>
    <x v="0"/>
    <x v="0"/>
    <x v="0"/>
    <x v="0"/>
    <n v="20"/>
    <x v="0"/>
    <n v="73431"/>
    <n v="1468620"/>
    <x v="0"/>
    <x v="0"/>
    <x v="0"/>
    <x v="0"/>
    <n v="117490"/>
    <x v="5"/>
  </r>
  <r>
    <x v="8"/>
    <n v="82352"/>
    <x v="0"/>
    <x v="9"/>
    <x v="0"/>
    <x v="0"/>
    <s v="eb155"/>
    <x v="0"/>
    <s v="eb155"/>
    <x v="1"/>
    <x v="0"/>
    <x v="0"/>
    <x v="0"/>
    <x v="0"/>
    <x v="0"/>
    <x v="0"/>
    <x v="0"/>
    <n v="10"/>
    <x v="0"/>
    <n v="111058"/>
    <n v="1110580"/>
    <x v="0"/>
    <x v="0"/>
    <x v="0"/>
    <x v="0"/>
    <n v="88846"/>
    <x v="5"/>
  </r>
  <r>
    <x v="8"/>
    <n v="82351"/>
    <x v="0"/>
    <x v="9"/>
    <x v="0"/>
    <x v="0"/>
    <s v="eb144"/>
    <x v="0"/>
    <s v="eb144"/>
    <x v="1"/>
    <x v="2"/>
    <x v="2"/>
    <x v="0"/>
    <x v="0"/>
    <x v="0"/>
    <x v="0"/>
    <x v="0"/>
    <n v="40"/>
    <x v="0"/>
    <n v="73431"/>
    <n v="2937240"/>
    <x v="0"/>
    <x v="0"/>
    <x v="0"/>
    <x v="0"/>
    <n v="234979"/>
    <x v="5"/>
  </r>
  <r>
    <x v="8"/>
    <n v="82351"/>
    <x v="0"/>
    <x v="9"/>
    <x v="0"/>
    <x v="0"/>
    <s v="eb144"/>
    <x v="0"/>
    <s v="eb144"/>
    <x v="1"/>
    <x v="0"/>
    <x v="0"/>
    <x v="0"/>
    <x v="0"/>
    <x v="0"/>
    <x v="0"/>
    <x v="0"/>
    <n v="10"/>
    <x v="0"/>
    <n v="111058"/>
    <n v="1110580"/>
    <x v="0"/>
    <x v="0"/>
    <x v="0"/>
    <x v="0"/>
    <n v="88846"/>
    <x v="5"/>
  </r>
  <r>
    <x v="8"/>
    <n v="82349"/>
    <x v="0"/>
    <x v="9"/>
    <x v="0"/>
    <x v="0"/>
    <s v="eb113"/>
    <x v="0"/>
    <s v="eb113"/>
    <x v="1"/>
    <x v="2"/>
    <x v="2"/>
    <x v="0"/>
    <x v="0"/>
    <x v="0"/>
    <x v="0"/>
    <x v="0"/>
    <n v="40"/>
    <x v="0"/>
    <n v="73431"/>
    <n v="2937240"/>
    <x v="0"/>
    <x v="0"/>
    <x v="0"/>
    <x v="0"/>
    <n v="234979"/>
    <x v="5"/>
  </r>
  <r>
    <x v="8"/>
    <n v="82348"/>
    <x v="0"/>
    <x v="9"/>
    <x v="0"/>
    <x v="0"/>
    <s v="eb106"/>
    <x v="0"/>
    <s v="eb106"/>
    <x v="1"/>
    <x v="2"/>
    <x v="2"/>
    <x v="0"/>
    <x v="0"/>
    <x v="0"/>
    <x v="0"/>
    <x v="0"/>
    <n v="20"/>
    <x v="0"/>
    <n v="73431"/>
    <n v="1468620"/>
    <x v="0"/>
    <x v="0"/>
    <x v="0"/>
    <x v="0"/>
    <n v="117490"/>
    <x v="5"/>
  </r>
  <r>
    <x v="8"/>
    <n v="82348"/>
    <x v="0"/>
    <x v="9"/>
    <x v="0"/>
    <x v="0"/>
    <s v="eb106"/>
    <x v="0"/>
    <s v="eb106"/>
    <x v="1"/>
    <x v="0"/>
    <x v="0"/>
    <x v="0"/>
    <x v="0"/>
    <x v="0"/>
    <x v="0"/>
    <x v="0"/>
    <n v="10"/>
    <x v="0"/>
    <n v="111058"/>
    <n v="1110580"/>
    <x v="0"/>
    <x v="0"/>
    <x v="0"/>
    <x v="0"/>
    <n v="88846"/>
    <x v="5"/>
  </r>
  <r>
    <x v="8"/>
    <n v="82303"/>
    <x v="0"/>
    <x v="9"/>
    <x v="0"/>
    <x v="0"/>
    <s v="brg10041"/>
    <x v="0"/>
    <s v="brg10041"/>
    <x v="1"/>
    <x v="2"/>
    <x v="2"/>
    <x v="0"/>
    <x v="0"/>
    <x v="0"/>
    <x v="0"/>
    <x v="0"/>
    <n v="20"/>
    <x v="0"/>
    <n v="69759"/>
    <n v="1395180"/>
    <x v="0"/>
    <x v="0"/>
    <x v="0"/>
    <x v="0"/>
    <n v="111614"/>
    <x v="4"/>
  </r>
  <r>
    <x v="8"/>
    <n v="82303"/>
    <x v="0"/>
    <x v="9"/>
    <x v="0"/>
    <x v="0"/>
    <s v="brg10041"/>
    <x v="0"/>
    <s v="brg10041"/>
    <x v="1"/>
    <x v="3"/>
    <x v="3"/>
    <x v="0"/>
    <x v="0"/>
    <x v="0"/>
    <x v="0"/>
    <x v="0"/>
    <n v="5"/>
    <x v="0"/>
    <n v="113113"/>
    <n v="565565"/>
    <x v="0"/>
    <x v="0"/>
    <x v="0"/>
    <x v="0"/>
    <n v="45245"/>
    <x v="4"/>
  </r>
  <r>
    <x v="8"/>
    <n v="82303"/>
    <x v="0"/>
    <x v="9"/>
    <x v="0"/>
    <x v="0"/>
    <s v="brg10041"/>
    <x v="0"/>
    <s v="brg10041"/>
    <x v="1"/>
    <x v="0"/>
    <x v="0"/>
    <x v="0"/>
    <x v="0"/>
    <x v="0"/>
    <x v="0"/>
    <x v="0"/>
    <n v="5"/>
    <x v="0"/>
    <n v="105505"/>
    <n v="527525"/>
    <x v="0"/>
    <x v="0"/>
    <x v="0"/>
    <x v="0"/>
    <n v="42202"/>
    <x v="4"/>
  </r>
  <r>
    <x v="8"/>
    <n v="82303"/>
    <x v="0"/>
    <x v="9"/>
    <x v="0"/>
    <x v="0"/>
    <s v="brg10041"/>
    <x v="0"/>
    <s v="brg10041"/>
    <x v="1"/>
    <x v="7"/>
    <x v="7"/>
    <x v="0"/>
    <x v="0"/>
    <x v="0"/>
    <x v="0"/>
    <x v="0"/>
    <n v="6"/>
    <x v="0"/>
    <n v="106026"/>
    <n v="636156"/>
    <x v="0"/>
    <x v="0"/>
    <x v="0"/>
    <x v="0"/>
    <n v="50892"/>
    <x v="4"/>
  </r>
  <r>
    <x v="3"/>
    <n v="2369989"/>
    <x v="0"/>
    <x v="9"/>
    <x v="0"/>
    <x v="0"/>
    <s v="KL00152"/>
    <x v="0"/>
    <s v="KL00152"/>
    <x v="2"/>
    <x v="2"/>
    <x v="2"/>
    <x v="0"/>
    <x v="0"/>
    <x v="0"/>
    <x v="0"/>
    <x v="0"/>
    <n v="4"/>
    <x v="0"/>
    <m/>
    <m/>
    <x v="0"/>
    <x v="1"/>
    <x v="0"/>
    <x v="0"/>
    <m/>
    <x v="0"/>
  </r>
  <r>
    <x v="3"/>
    <n v="2369989"/>
    <x v="0"/>
    <x v="9"/>
    <x v="0"/>
    <x v="0"/>
    <s v="KL00152"/>
    <x v="0"/>
    <s v="KL00152"/>
    <x v="2"/>
    <x v="0"/>
    <x v="0"/>
    <x v="0"/>
    <x v="0"/>
    <x v="0"/>
    <x v="0"/>
    <x v="0"/>
    <n v="2"/>
    <x v="0"/>
    <m/>
    <m/>
    <x v="0"/>
    <x v="1"/>
    <x v="0"/>
    <x v="0"/>
    <m/>
    <x v="0"/>
  </r>
  <r>
    <x v="3"/>
    <n v="2369989"/>
    <x v="0"/>
    <x v="9"/>
    <x v="0"/>
    <x v="0"/>
    <s v="KL00152"/>
    <x v="0"/>
    <s v="KL00152"/>
    <x v="2"/>
    <x v="8"/>
    <x v="8"/>
    <x v="0"/>
    <x v="0"/>
    <x v="0"/>
    <x v="0"/>
    <x v="0"/>
    <n v="2"/>
    <x v="0"/>
    <m/>
    <m/>
    <x v="0"/>
    <x v="1"/>
    <x v="0"/>
    <x v="0"/>
    <m/>
    <x v="0"/>
  </r>
  <r>
    <x v="3"/>
    <n v="2369989"/>
    <x v="0"/>
    <x v="9"/>
    <x v="0"/>
    <x v="0"/>
    <s v="KL00152"/>
    <x v="0"/>
    <s v="KL00152"/>
    <x v="2"/>
    <x v="1"/>
    <x v="1"/>
    <x v="0"/>
    <x v="0"/>
    <x v="0"/>
    <x v="0"/>
    <x v="0"/>
    <n v="2"/>
    <x v="0"/>
    <m/>
    <m/>
    <x v="0"/>
    <x v="1"/>
    <x v="0"/>
    <x v="0"/>
    <m/>
    <x v="0"/>
  </r>
  <r>
    <x v="9"/>
    <n v="2370872"/>
    <x v="0"/>
    <x v="9"/>
    <x v="0"/>
    <x v="0"/>
    <s v="KL00028"/>
    <x v="0"/>
    <s v="KL00028"/>
    <x v="2"/>
    <x v="2"/>
    <x v="2"/>
    <x v="0"/>
    <x v="0"/>
    <x v="0"/>
    <x v="0"/>
    <x v="0"/>
    <n v="8"/>
    <x v="0"/>
    <m/>
    <m/>
    <x v="0"/>
    <x v="1"/>
    <x v="0"/>
    <x v="0"/>
    <m/>
    <x v="0"/>
  </r>
  <r>
    <x v="9"/>
    <n v="2370872"/>
    <x v="0"/>
    <x v="9"/>
    <x v="0"/>
    <x v="0"/>
    <s v="KL00028"/>
    <x v="0"/>
    <s v="KL00028"/>
    <x v="2"/>
    <x v="0"/>
    <x v="0"/>
    <x v="0"/>
    <x v="0"/>
    <x v="0"/>
    <x v="0"/>
    <x v="0"/>
    <n v="2"/>
    <x v="0"/>
    <m/>
    <m/>
    <x v="0"/>
    <x v="1"/>
    <x v="0"/>
    <x v="0"/>
    <m/>
    <x v="0"/>
  </r>
  <r>
    <x v="9"/>
    <n v="2370872"/>
    <x v="0"/>
    <x v="9"/>
    <x v="0"/>
    <x v="0"/>
    <s v="KL00028"/>
    <x v="0"/>
    <s v="KL00028"/>
    <x v="2"/>
    <x v="7"/>
    <x v="7"/>
    <x v="0"/>
    <x v="0"/>
    <x v="0"/>
    <x v="0"/>
    <x v="0"/>
    <n v="2"/>
    <x v="0"/>
    <m/>
    <m/>
    <x v="0"/>
    <x v="1"/>
    <x v="0"/>
    <x v="0"/>
    <m/>
    <x v="0"/>
  </r>
  <r>
    <x v="9"/>
    <n v="2370872"/>
    <x v="0"/>
    <x v="9"/>
    <x v="0"/>
    <x v="0"/>
    <s v="KL00028"/>
    <x v="0"/>
    <s v="KL00028"/>
    <x v="2"/>
    <x v="10"/>
    <x v="10"/>
    <x v="0"/>
    <x v="0"/>
    <x v="0"/>
    <x v="0"/>
    <x v="0"/>
    <n v="2"/>
    <x v="0"/>
    <m/>
    <m/>
    <x v="0"/>
    <x v="1"/>
    <x v="0"/>
    <x v="0"/>
    <m/>
    <x v="0"/>
  </r>
  <r>
    <x v="9"/>
    <n v="2370872"/>
    <x v="0"/>
    <x v="9"/>
    <x v="0"/>
    <x v="0"/>
    <s v="KL00028"/>
    <x v="0"/>
    <s v="KL00028"/>
    <x v="2"/>
    <x v="9"/>
    <x v="9"/>
    <x v="0"/>
    <x v="0"/>
    <x v="0"/>
    <x v="0"/>
    <x v="0"/>
    <n v="2"/>
    <x v="0"/>
    <m/>
    <m/>
    <x v="0"/>
    <x v="1"/>
    <x v="0"/>
    <x v="0"/>
    <m/>
    <x v="0"/>
  </r>
  <r>
    <x v="5"/>
    <n v="81302"/>
    <x v="0"/>
    <x v="9"/>
    <x v="0"/>
    <x v="0"/>
    <s v="brg10021"/>
    <x v="0"/>
    <s v="brg10021"/>
    <x v="2"/>
    <x v="2"/>
    <x v="2"/>
    <x v="0"/>
    <x v="0"/>
    <x v="0"/>
    <x v="0"/>
    <x v="0"/>
    <n v="5"/>
    <x v="0"/>
    <n v="69759"/>
    <n v="348795"/>
    <x v="0"/>
    <x v="0"/>
    <x v="0"/>
    <x v="0"/>
    <n v="27904"/>
    <x v="4"/>
  </r>
  <r>
    <x v="5"/>
    <n v="81302"/>
    <x v="0"/>
    <x v="9"/>
    <x v="0"/>
    <x v="0"/>
    <s v="brg10021"/>
    <x v="0"/>
    <s v="brg10021"/>
    <x v="2"/>
    <x v="1"/>
    <x v="1"/>
    <x v="0"/>
    <x v="0"/>
    <x v="0"/>
    <x v="0"/>
    <x v="0"/>
    <n v="3"/>
    <x v="0"/>
    <n v="52815"/>
    <n v="158445"/>
    <x v="0"/>
    <x v="0"/>
    <x v="0"/>
    <x v="0"/>
    <n v="12676"/>
    <x v="4"/>
  </r>
  <r>
    <x v="5"/>
    <n v="81302"/>
    <x v="0"/>
    <x v="9"/>
    <x v="0"/>
    <x v="0"/>
    <s v="brg10021"/>
    <x v="0"/>
    <s v="brg10021"/>
    <x v="2"/>
    <x v="0"/>
    <x v="0"/>
    <x v="0"/>
    <x v="0"/>
    <x v="0"/>
    <x v="0"/>
    <x v="0"/>
    <n v="5"/>
    <x v="0"/>
    <n v="105505"/>
    <n v="527525"/>
    <x v="0"/>
    <x v="0"/>
    <x v="0"/>
    <x v="0"/>
    <n v="42202"/>
    <x v="4"/>
  </r>
  <r>
    <x v="5"/>
    <n v="81302"/>
    <x v="0"/>
    <x v="9"/>
    <x v="0"/>
    <x v="0"/>
    <s v="brg10021"/>
    <x v="0"/>
    <s v="brg10021"/>
    <x v="2"/>
    <x v="8"/>
    <x v="8"/>
    <x v="0"/>
    <x v="0"/>
    <x v="0"/>
    <x v="0"/>
    <x v="0"/>
    <n v="2"/>
    <x v="0"/>
    <n v="47673"/>
    <n v="95346"/>
    <x v="0"/>
    <x v="0"/>
    <x v="0"/>
    <x v="0"/>
    <n v="7628"/>
    <x v="4"/>
  </r>
  <r>
    <x v="6"/>
    <n v="82085"/>
    <x v="0"/>
    <x v="9"/>
    <x v="0"/>
    <x v="0"/>
    <s v="coopmarfour0002"/>
    <x v="0"/>
    <s v="coopmarfour0002"/>
    <x v="2"/>
    <x v="0"/>
    <x v="0"/>
    <x v="0"/>
    <x v="0"/>
    <x v="0"/>
    <x v="0"/>
    <x v="0"/>
    <n v="5"/>
    <x v="0"/>
    <n v="111058"/>
    <n v="555290"/>
    <x v="0"/>
    <x v="0"/>
    <x v="0"/>
    <x v="0"/>
    <n v="44423"/>
    <x v="2"/>
  </r>
  <r>
    <x v="1"/>
    <n v="80209"/>
    <x v="0"/>
    <x v="9"/>
    <x v="0"/>
    <x v="0"/>
    <s v="coopmarfour0002"/>
    <x v="0"/>
    <s v="coopmarfour0002"/>
    <x v="2"/>
    <x v="4"/>
    <x v="4"/>
    <x v="0"/>
    <x v="0"/>
    <x v="0"/>
    <x v="0"/>
    <x v="0"/>
    <n v="8"/>
    <x v="0"/>
    <n v="86961"/>
    <n v="695688"/>
    <x v="0"/>
    <x v="0"/>
    <x v="0"/>
    <x v="0"/>
    <n v="55655"/>
    <x v="2"/>
  </r>
  <r>
    <x v="6"/>
    <n v="82111"/>
    <x v="0"/>
    <x v="9"/>
    <x v="0"/>
    <x v="0"/>
    <s v="eb2906"/>
    <x v="0"/>
    <s v="eb2906"/>
    <x v="5"/>
    <x v="8"/>
    <x v="8"/>
    <x v="0"/>
    <x v="0"/>
    <x v="0"/>
    <x v="0"/>
    <x v="0"/>
    <n v="8"/>
    <x v="0"/>
    <n v="50182"/>
    <n v="401456"/>
    <x v="0"/>
    <x v="0"/>
    <x v="0"/>
    <x v="0"/>
    <n v="32116"/>
    <x v="5"/>
  </r>
  <r>
    <x v="6"/>
    <n v="82111"/>
    <x v="0"/>
    <x v="9"/>
    <x v="0"/>
    <x v="0"/>
    <s v="eb2906"/>
    <x v="0"/>
    <s v="eb2906"/>
    <x v="5"/>
    <x v="11"/>
    <x v="11"/>
    <x v="0"/>
    <x v="0"/>
    <x v="0"/>
    <x v="0"/>
    <x v="0"/>
    <n v="1"/>
    <x v="0"/>
    <n v="46000"/>
    <n v="46000"/>
    <x v="0"/>
    <x v="0"/>
    <x v="0"/>
    <x v="0"/>
    <n v="3680"/>
    <x v="5"/>
  </r>
  <r>
    <x v="6"/>
    <n v="82111"/>
    <x v="0"/>
    <x v="9"/>
    <x v="0"/>
    <x v="0"/>
    <s v="eb2906"/>
    <x v="0"/>
    <s v="eb2906"/>
    <x v="5"/>
    <x v="0"/>
    <x v="0"/>
    <x v="0"/>
    <x v="0"/>
    <x v="0"/>
    <x v="0"/>
    <x v="0"/>
    <n v="20"/>
    <x v="0"/>
    <n v="111058"/>
    <n v="2221160"/>
    <x v="0"/>
    <x v="0"/>
    <x v="0"/>
    <x v="0"/>
    <n v="177693"/>
    <x v="5"/>
  </r>
  <r>
    <x v="6"/>
    <n v="82110"/>
    <x v="0"/>
    <x v="9"/>
    <x v="0"/>
    <x v="0"/>
    <s v="eb2906"/>
    <x v="0"/>
    <s v="eb2906"/>
    <x v="5"/>
    <x v="2"/>
    <x v="2"/>
    <x v="0"/>
    <x v="0"/>
    <x v="0"/>
    <x v="0"/>
    <x v="0"/>
    <n v="20"/>
    <x v="0"/>
    <n v="73431"/>
    <n v="1468620"/>
    <x v="0"/>
    <x v="0"/>
    <x v="0"/>
    <x v="0"/>
    <n v="117490"/>
    <x v="5"/>
  </r>
  <r>
    <x v="5"/>
    <n v="82060"/>
    <x v="0"/>
    <x v="9"/>
    <x v="0"/>
    <x v="0"/>
    <s v="LOCALMART"/>
    <x v="0"/>
    <s v="LOCALMART"/>
    <x v="2"/>
    <x v="0"/>
    <x v="0"/>
    <x v="0"/>
    <x v="0"/>
    <x v="0"/>
    <x v="0"/>
    <x v="0"/>
    <n v="2"/>
    <x v="0"/>
    <n v="111058"/>
    <n v="222116"/>
    <x v="0"/>
    <x v="0"/>
    <x v="0"/>
    <x v="0"/>
    <n v="17769"/>
    <x v="11"/>
  </r>
  <r>
    <x v="5"/>
    <n v="82060"/>
    <x v="0"/>
    <x v="9"/>
    <x v="0"/>
    <x v="0"/>
    <s v="LOCALMART"/>
    <x v="0"/>
    <s v="LOCALMART"/>
    <x v="2"/>
    <x v="7"/>
    <x v="7"/>
    <x v="0"/>
    <x v="0"/>
    <x v="0"/>
    <x v="0"/>
    <x v="0"/>
    <n v="2"/>
    <x v="0"/>
    <n v="111606"/>
    <n v="223212"/>
    <x v="0"/>
    <x v="0"/>
    <x v="0"/>
    <x v="0"/>
    <n v="17857"/>
    <x v="11"/>
  </r>
  <r>
    <x v="5"/>
    <n v="82060"/>
    <x v="0"/>
    <x v="9"/>
    <x v="0"/>
    <x v="0"/>
    <s v="LOCALMART"/>
    <x v="0"/>
    <s v="LOCALMART"/>
    <x v="2"/>
    <x v="2"/>
    <x v="2"/>
    <x v="0"/>
    <x v="0"/>
    <x v="0"/>
    <x v="0"/>
    <x v="0"/>
    <n v="3"/>
    <x v="0"/>
    <n v="73431"/>
    <n v="220293"/>
    <x v="0"/>
    <x v="0"/>
    <x v="0"/>
    <x v="0"/>
    <n v="17623"/>
    <x v="11"/>
  </r>
  <r>
    <x v="5"/>
    <n v="82060"/>
    <x v="0"/>
    <x v="9"/>
    <x v="0"/>
    <x v="0"/>
    <s v="LOCALMART"/>
    <x v="0"/>
    <s v="LOCALMART"/>
    <x v="2"/>
    <x v="5"/>
    <x v="5"/>
    <x v="0"/>
    <x v="0"/>
    <x v="0"/>
    <x v="0"/>
    <x v="1"/>
    <n v="5"/>
    <x v="0"/>
    <m/>
    <m/>
    <x v="0"/>
    <x v="1"/>
    <x v="0"/>
    <x v="0"/>
    <m/>
    <x v="11"/>
  </r>
  <r>
    <x v="5"/>
    <n v="82060"/>
    <x v="0"/>
    <x v="9"/>
    <x v="0"/>
    <x v="0"/>
    <s v="LOCALMART"/>
    <x v="0"/>
    <s v="LOCALMART"/>
    <x v="2"/>
    <x v="8"/>
    <x v="8"/>
    <x v="0"/>
    <x v="0"/>
    <x v="0"/>
    <x v="0"/>
    <x v="0"/>
    <n v="3"/>
    <x v="0"/>
    <n v="50182"/>
    <n v="150546"/>
    <x v="0"/>
    <x v="0"/>
    <x v="0"/>
    <x v="0"/>
    <n v="12044"/>
    <x v="11"/>
  </r>
  <r>
    <x v="5"/>
    <n v="82060"/>
    <x v="0"/>
    <x v="9"/>
    <x v="0"/>
    <x v="0"/>
    <s v="LOCALMART"/>
    <x v="0"/>
    <s v="LOCALMART"/>
    <x v="2"/>
    <x v="1"/>
    <x v="1"/>
    <x v="0"/>
    <x v="0"/>
    <x v="0"/>
    <x v="0"/>
    <x v="0"/>
    <n v="3"/>
    <x v="0"/>
    <m/>
    <m/>
    <x v="0"/>
    <x v="1"/>
    <x v="0"/>
    <x v="0"/>
    <m/>
    <x v="11"/>
  </r>
  <r>
    <x v="7"/>
    <n v="82161"/>
    <x v="0"/>
    <x v="9"/>
    <x v="0"/>
    <x v="0"/>
    <s v="coopmart9999"/>
    <x v="0"/>
    <s v="coopmart9999"/>
    <x v="0"/>
    <x v="0"/>
    <x v="0"/>
    <x v="0"/>
    <x v="0"/>
    <x v="0"/>
    <x v="0"/>
    <x v="0"/>
    <n v="5"/>
    <x v="0"/>
    <n v="111058"/>
    <n v="555290"/>
    <x v="0"/>
    <x v="0"/>
    <x v="0"/>
    <x v="0"/>
    <n v="44423"/>
    <x v="2"/>
  </r>
  <r>
    <x v="7"/>
    <n v="82161"/>
    <x v="0"/>
    <x v="9"/>
    <x v="0"/>
    <x v="0"/>
    <s v="coopmart9999"/>
    <x v="0"/>
    <s v="coopmart9999"/>
    <x v="0"/>
    <x v="2"/>
    <x v="2"/>
    <x v="0"/>
    <x v="0"/>
    <x v="0"/>
    <x v="0"/>
    <x v="0"/>
    <n v="10"/>
    <x v="0"/>
    <n v="73431"/>
    <n v="734310"/>
    <x v="0"/>
    <x v="0"/>
    <x v="0"/>
    <x v="0"/>
    <n v="58745"/>
    <x v="2"/>
  </r>
  <r>
    <x v="7"/>
    <n v="82161"/>
    <x v="0"/>
    <x v="9"/>
    <x v="0"/>
    <x v="0"/>
    <s v="coopmart9999"/>
    <x v="0"/>
    <s v="coopmart9999"/>
    <x v="0"/>
    <x v="3"/>
    <x v="3"/>
    <x v="0"/>
    <x v="0"/>
    <x v="0"/>
    <x v="0"/>
    <x v="0"/>
    <n v="5"/>
    <x v="0"/>
    <n v="119066"/>
    <n v="595330"/>
    <x v="0"/>
    <x v="0"/>
    <x v="0"/>
    <x v="0"/>
    <n v="47626"/>
    <x v="2"/>
  </r>
  <r>
    <x v="7"/>
    <n v="82161"/>
    <x v="0"/>
    <x v="9"/>
    <x v="0"/>
    <x v="0"/>
    <s v="coopmart9999"/>
    <x v="0"/>
    <s v="coopmart9999"/>
    <x v="0"/>
    <x v="8"/>
    <x v="8"/>
    <x v="0"/>
    <x v="0"/>
    <x v="0"/>
    <x v="0"/>
    <x v="0"/>
    <n v="5"/>
    <x v="0"/>
    <n v="50182"/>
    <n v="250910"/>
    <x v="0"/>
    <x v="0"/>
    <x v="0"/>
    <x v="0"/>
    <n v="20073"/>
    <x v="2"/>
  </r>
  <r>
    <x v="7"/>
    <n v="82161"/>
    <x v="0"/>
    <x v="9"/>
    <x v="0"/>
    <x v="0"/>
    <s v="coopmart9999"/>
    <x v="0"/>
    <s v="coopmart9999"/>
    <x v="0"/>
    <x v="9"/>
    <x v="9"/>
    <x v="0"/>
    <x v="0"/>
    <x v="0"/>
    <x v="0"/>
    <x v="0"/>
    <n v="3"/>
    <x v="0"/>
    <n v="70950"/>
    <n v="212850"/>
    <x v="0"/>
    <x v="0"/>
    <x v="0"/>
    <x v="0"/>
    <n v="17028"/>
    <x v="2"/>
  </r>
  <r>
    <x v="7"/>
    <n v="82161"/>
    <x v="0"/>
    <x v="9"/>
    <x v="0"/>
    <x v="0"/>
    <s v="coopmart9999"/>
    <x v="0"/>
    <s v="coopmart9999"/>
    <x v="0"/>
    <x v="17"/>
    <x v="17"/>
    <x v="0"/>
    <x v="0"/>
    <x v="0"/>
    <x v="0"/>
    <x v="2"/>
    <n v="10"/>
    <x v="0"/>
    <n v="30000"/>
    <n v="300000"/>
    <x v="0"/>
    <x v="0"/>
    <x v="0"/>
    <x v="0"/>
    <n v="24000"/>
    <x v="2"/>
  </r>
  <r>
    <x v="7"/>
    <n v="82161"/>
    <x v="0"/>
    <x v="9"/>
    <x v="0"/>
    <x v="0"/>
    <s v="coopmart9999"/>
    <x v="0"/>
    <s v="coopmart9999"/>
    <x v="0"/>
    <x v="16"/>
    <x v="16"/>
    <x v="0"/>
    <x v="0"/>
    <x v="0"/>
    <x v="0"/>
    <x v="2"/>
    <n v="10"/>
    <x v="0"/>
    <n v="41389"/>
    <n v="413890"/>
    <x v="0"/>
    <x v="0"/>
    <x v="0"/>
    <x v="0"/>
    <n v="33111"/>
    <x v="2"/>
  </r>
  <r>
    <x v="7"/>
    <n v="82161"/>
    <x v="0"/>
    <x v="9"/>
    <x v="0"/>
    <x v="0"/>
    <s v="coopmart9999"/>
    <x v="0"/>
    <s v="coopmart9999"/>
    <x v="0"/>
    <x v="18"/>
    <x v="18"/>
    <x v="0"/>
    <x v="0"/>
    <x v="0"/>
    <x v="0"/>
    <x v="2"/>
    <n v="10"/>
    <x v="0"/>
    <n v="36111"/>
    <n v="361110"/>
    <x v="0"/>
    <x v="0"/>
    <x v="0"/>
    <x v="0"/>
    <n v="28889"/>
    <x v="2"/>
  </r>
  <r>
    <x v="7"/>
    <n v="2370677"/>
    <x v="0"/>
    <x v="9"/>
    <x v="0"/>
    <x v="0"/>
    <s v="SOI-HNI-HDG-S78"/>
    <x v="9"/>
    <s v="SOI-HNI-HDG-S78"/>
    <x v="0"/>
    <x v="7"/>
    <x v="7"/>
    <x v="0"/>
    <x v="0"/>
    <x v="0"/>
    <x v="0"/>
    <x v="0"/>
    <n v="3"/>
    <x v="0"/>
    <n v="106026"/>
    <n v="318078"/>
    <x v="0"/>
    <x v="0"/>
    <x v="0"/>
    <x v="0"/>
    <n v="25446"/>
    <x v="3"/>
  </r>
  <r>
    <x v="8"/>
    <n v="82292"/>
    <x v="0"/>
    <x v="9"/>
    <x v="0"/>
    <x v="0"/>
    <s v="brg11051"/>
    <x v="0"/>
    <s v="brg11051"/>
    <x v="0"/>
    <x v="2"/>
    <x v="2"/>
    <x v="0"/>
    <x v="0"/>
    <x v="0"/>
    <x v="0"/>
    <x v="0"/>
    <n v="5"/>
    <x v="0"/>
    <n v="69759"/>
    <n v="348795"/>
    <x v="0"/>
    <x v="0"/>
    <x v="0"/>
    <x v="0"/>
    <n v="27904"/>
    <x v="4"/>
  </r>
  <r>
    <x v="8"/>
    <n v="82292"/>
    <x v="0"/>
    <x v="9"/>
    <x v="0"/>
    <x v="0"/>
    <s v="brg11051"/>
    <x v="0"/>
    <s v="brg11051"/>
    <x v="0"/>
    <x v="3"/>
    <x v="3"/>
    <x v="0"/>
    <x v="0"/>
    <x v="0"/>
    <x v="0"/>
    <x v="0"/>
    <n v="5"/>
    <x v="0"/>
    <n v="113113"/>
    <n v="565565"/>
    <x v="0"/>
    <x v="0"/>
    <x v="0"/>
    <x v="0"/>
    <n v="45245"/>
    <x v="4"/>
  </r>
  <r>
    <x v="8"/>
    <n v="82292"/>
    <x v="0"/>
    <x v="9"/>
    <x v="0"/>
    <x v="0"/>
    <s v="brg11051"/>
    <x v="0"/>
    <s v="brg11051"/>
    <x v="0"/>
    <x v="0"/>
    <x v="0"/>
    <x v="0"/>
    <x v="0"/>
    <x v="0"/>
    <x v="0"/>
    <x v="0"/>
    <n v="6"/>
    <x v="0"/>
    <n v="105505"/>
    <n v="633030"/>
    <x v="0"/>
    <x v="0"/>
    <x v="0"/>
    <x v="0"/>
    <n v="50642"/>
    <x v="4"/>
  </r>
  <r>
    <x v="7"/>
    <n v="82200"/>
    <x v="0"/>
    <x v="9"/>
    <x v="0"/>
    <x v="0"/>
    <s v="OkonoA01"/>
    <x v="0"/>
    <s v="OkonoA01"/>
    <x v="0"/>
    <x v="2"/>
    <x v="2"/>
    <x v="0"/>
    <x v="0"/>
    <x v="0"/>
    <x v="0"/>
    <x v="0"/>
    <n v="4"/>
    <x v="0"/>
    <n v="69759"/>
    <n v="279036"/>
    <x v="0"/>
    <x v="0"/>
    <x v="0"/>
    <x v="0"/>
    <n v="22323"/>
    <x v="6"/>
  </r>
  <r>
    <x v="7"/>
    <n v="82200"/>
    <x v="0"/>
    <x v="9"/>
    <x v="0"/>
    <x v="0"/>
    <s v="OkonoA01"/>
    <x v="0"/>
    <s v="OkonoA01"/>
    <x v="0"/>
    <x v="1"/>
    <x v="1"/>
    <x v="0"/>
    <x v="0"/>
    <x v="0"/>
    <x v="0"/>
    <x v="0"/>
    <n v="3"/>
    <x v="0"/>
    <n v="52816"/>
    <n v="158448"/>
    <x v="0"/>
    <x v="0"/>
    <x v="0"/>
    <x v="0"/>
    <n v="12676"/>
    <x v="6"/>
  </r>
  <r>
    <x v="7"/>
    <n v="82200"/>
    <x v="0"/>
    <x v="9"/>
    <x v="0"/>
    <x v="0"/>
    <s v="OkonoA01"/>
    <x v="0"/>
    <s v="OkonoA01"/>
    <x v="0"/>
    <x v="0"/>
    <x v="0"/>
    <x v="0"/>
    <x v="0"/>
    <x v="0"/>
    <x v="0"/>
    <x v="0"/>
    <n v="2"/>
    <x v="0"/>
    <n v="105505"/>
    <n v="211010"/>
    <x v="0"/>
    <x v="0"/>
    <x v="0"/>
    <x v="0"/>
    <n v="16881"/>
    <x v="6"/>
  </r>
  <r>
    <x v="7"/>
    <n v="82200"/>
    <x v="0"/>
    <x v="9"/>
    <x v="0"/>
    <x v="0"/>
    <s v="OkonoA01"/>
    <x v="0"/>
    <s v="OkonoA01"/>
    <x v="0"/>
    <x v="8"/>
    <x v="8"/>
    <x v="0"/>
    <x v="0"/>
    <x v="0"/>
    <x v="0"/>
    <x v="0"/>
    <n v="3"/>
    <x v="0"/>
    <n v="47674"/>
    <n v="143022"/>
    <x v="0"/>
    <x v="0"/>
    <x v="0"/>
    <x v="0"/>
    <n v="11442"/>
    <x v="6"/>
  </r>
  <r>
    <x v="7"/>
    <n v="82200"/>
    <x v="0"/>
    <x v="9"/>
    <x v="0"/>
    <x v="0"/>
    <s v="OkonoA01"/>
    <x v="0"/>
    <s v="OkonoA01"/>
    <x v="0"/>
    <x v="5"/>
    <x v="5"/>
    <x v="0"/>
    <x v="0"/>
    <x v="0"/>
    <x v="0"/>
    <x v="1"/>
    <n v="8"/>
    <x v="0"/>
    <n v="23322"/>
    <n v="186576"/>
    <x v="0"/>
    <x v="0"/>
    <x v="0"/>
    <x v="0"/>
    <n v="14926"/>
    <x v="6"/>
  </r>
  <r>
    <x v="8"/>
    <n v="82301"/>
    <x v="0"/>
    <x v="9"/>
    <x v="0"/>
    <x v="0"/>
    <s v="coop9152"/>
    <x v="0"/>
    <s v="coop9152"/>
    <x v="0"/>
    <x v="2"/>
    <x v="2"/>
    <x v="0"/>
    <x v="0"/>
    <x v="0"/>
    <x v="0"/>
    <x v="0"/>
    <n v="5"/>
    <x v="0"/>
    <n v="73431"/>
    <n v="367155"/>
    <x v="0"/>
    <x v="0"/>
    <x v="0"/>
    <x v="0"/>
    <n v="29372"/>
    <x v="2"/>
  </r>
  <r>
    <x v="8"/>
    <n v="82301"/>
    <x v="0"/>
    <x v="9"/>
    <x v="0"/>
    <x v="0"/>
    <s v="coop9152"/>
    <x v="0"/>
    <s v="coop9152"/>
    <x v="0"/>
    <x v="17"/>
    <x v="17"/>
    <x v="0"/>
    <x v="0"/>
    <x v="0"/>
    <x v="0"/>
    <x v="2"/>
    <n v="3"/>
    <x v="0"/>
    <n v="30000"/>
    <n v="90000"/>
    <x v="0"/>
    <x v="0"/>
    <x v="0"/>
    <x v="0"/>
    <n v="7200"/>
    <x v="2"/>
  </r>
  <r>
    <x v="8"/>
    <n v="82301"/>
    <x v="0"/>
    <x v="9"/>
    <x v="0"/>
    <x v="0"/>
    <s v="coop9152"/>
    <x v="0"/>
    <s v="coop9152"/>
    <x v="0"/>
    <x v="16"/>
    <x v="16"/>
    <x v="0"/>
    <x v="0"/>
    <x v="0"/>
    <x v="0"/>
    <x v="2"/>
    <n v="3"/>
    <x v="0"/>
    <n v="41389"/>
    <n v="124167"/>
    <x v="0"/>
    <x v="0"/>
    <x v="0"/>
    <x v="0"/>
    <n v="9933"/>
    <x v="2"/>
  </r>
  <r>
    <x v="8"/>
    <n v="82301"/>
    <x v="0"/>
    <x v="9"/>
    <x v="0"/>
    <x v="0"/>
    <s v="coop9152"/>
    <x v="0"/>
    <s v="coop9152"/>
    <x v="0"/>
    <x v="18"/>
    <x v="18"/>
    <x v="0"/>
    <x v="0"/>
    <x v="0"/>
    <x v="0"/>
    <x v="2"/>
    <n v="3"/>
    <x v="0"/>
    <n v="36111"/>
    <n v="108333"/>
    <x v="0"/>
    <x v="0"/>
    <x v="0"/>
    <x v="0"/>
    <n v="8667"/>
    <x v="2"/>
  </r>
  <r>
    <x v="8"/>
    <n v="82293"/>
    <x v="0"/>
    <x v="9"/>
    <x v="0"/>
    <x v="0"/>
    <s v="brg11101"/>
    <x v="0"/>
    <s v="brg11101"/>
    <x v="0"/>
    <x v="2"/>
    <x v="2"/>
    <x v="0"/>
    <x v="0"/>
    <x v="0"/>
    <x v="0"/>
    <x v="0"/>
    <n v="5"/>
    <x v="0"/>
    <n v="69759"/>
    <n v="348795"/>
    <x v="0"/>
    <x v="0"/>
    <x v="0"/>
    <x v="0"/>
    <n v="27904"/>
    <x v="4"/>
  </r>
  <r>
    <x v="8"/>
    <n v="82293"/>
    <x v="0"/>
    <x v="9"/>
    <x v="0"/>
    <x v="0"/>
    <s v="brg11101"/>
    <x v="0"/>
    <s v="brg11101"/>
    <x v="0"/>
    <x v="0"/>
    <x v="0"/>
    <x v="0"/>
    <x v="0"/>
    <x v="0"/>
    <x v="0"/>
    <x v="0"/>
    <n v="5"/>
    <x v="0"/>
    <n v="105505"/>
    <n v="527525"/>
    <x v="0"/>
    <x v="0"/>
    <x v="0"/>
    <x v="0"/>
    <n v="42202"/>
    <x v="4"/>
  </r>
  <r>
    <x v="8"/>
    <n v="82299"/>
    <x v="0"/>
    <x v="9"/>
    <x v="0"/>
    <x v="0"/>
    <s v="coop9138"/>
    <x v="0"/>
    <s v="coop9138"/>
    <x v="0"/>
    <x v="0"/>
    <x v="0"/>
    <x v="0"/>
    <x v="0"/>
    <x v="0"/>
    <x v="0"/>
    <x v="0"/>
    <n v="3"/>
    <x v="0"/>
    <n v="111058"/>
    <n v="333174"/>
    <x v="0"/>
    <x v="0"/>
    <x v="0"/>
    <x v="0"/>
    <n v="26654"/>
    <x v="2"/>
  </r>
  <r>
    <x v="8"/>
    <n v="82299"/>
    <x v="0"/>
    <x v="9"/>
    <x v="0"/>
    <x v="0"/>
    <s v="coop9138"/>
    <x v="0"/>
    <s v="coop9138"/>
    <x v="0"/>
    <x v="2"/>
    <x v="2"/>
    <x v="0"/>
    <x v="0"/>
    <x v="0"/>
    <x v="0"/>
    <x v="0"/>
    <n v="5"/>
    <x v="0"/>
    <n v="73431"/>
    <n v="367155"/>
    <x v="0"/>
    <x v="0"/>
    <x v="0"/>
    <x v="0"/>
    <n v="29372"/>
    <x v="2"/>
  </r>
  <r>
    <x v="8"/>
    <n v="82299"/>
    <x v="0"/>
    <x v="9"/>
    <x v="0"/>
    <x v="0"/>
    <s v="coop9138"/>
    <x v="0"/>
    <s v="coop9138"/>
    <x v="0"/>
    <x v="3"/>
    <x v="3"/>
    <x v="0"/>
    <x v="0"/>
    <x v="0"/>
    <x v="0"/>
    <x v="0"/>
    <n v="5"/>
    <x v="0"/>
    <n v="119066"/>
    <n v="595330"/>
    <x v="0"/>
    <x v="0"/>
    <x v="0"/>
    <x v="0"/>
    <n v="47626"/>
    <x v="2"/>
  </r>
  <r>
    <x v="8"/>
    <n v="82296"/>
    <x v="0"/>
    <x v="9"/>
    <x v="0"/>
    <x v="0"/>
    <s v="Kmarket0008"/>
    <x v="0"/>
    <s v="Kmarket0008"/>
    <x v="0"/>
    <x v="12"/>
    <x v="12"/>
    <x v="0"/>
    <x v="0"/>
    <x v="0"/>
    <x v="0"/>
    <x v="0"/>
    <n v="3"/>
    <x v="0"/>
    <n v="49500"/>
    <n v="148500"/>
    <x v="0"/>
    <x v="0"/>
    <x v="0"/>
    <x v="0"/>
    <n v="11880"/>
    <x v="10"/>
  </r>
  <r>
    <x v="8"/>
    <n v="82296"/>
    <x v="0"/>
    <x v="9"/>
    <x v="0"/>
    <x v="0"/>
    <s v="Kmarket0008"/>
    <x v="0"/>
    <s v="Kmarket0008"/>
    <x v="0"/>
    <x v="13"/>
    <x v="13"/>
    <x v="0"/>
    <x v="0"/>
    <x v="0"/>
    <x v="0"/>
    <x v="0"/>
    <n v="2"/>
    <x v="0"/>
    <n v="50400"/>
    <n v="100800"/>
    <x v="0"/>
    <x v="0"/>
    <x v="0"/>
    <x v="0"/>
    <n v="8064"/>
    <x v="10"/>
  </r>
  <r>
    <x v="8"/>
    <n v="82296"/>
    <x v="0"/>
    <x v="9"/>
    <x v="0"/>
    <x v="0"/>
    <s v="Kmarket0008"/>
    <x v="0"/>
    <s v="Kmarket0008"/>
    <x v="0"/>
    <x v="9"/>
    <x v="9"/>
    <x v="0"/>
    <x v="0"/>
    <x v="0"/>
    <x v="0"/>
    <x v="0"/>
    <n v="3"/>
    <x v="0"/>
    <n v="67403"/>
    <n v="202209"/>
    <x v="0"/>
    <x v="0"/>
    <x v="0"/>
    <x v="0"/>
    <n v="16177"/>
    <x v="10"/>
  </r>
  <r>
    <x v="8"/>
    <n v="82296"/>
    <x v="0"/>
    <x v="9"/>
    <x v="0"/>
    <x v="0"/>
    <s v="Kmarket0008"/>
    <x v="0"/>
    <s v="Kmarket0008"/>
    <x v="0"/>
    <x v="2"/>
    <x v="2"/>
    <x v="0"/>
    <x v="0"/>
    <x v="0"/>
    <x v="0"/>
    <x v="0"/>
    <n v="3"/>
    <x v="0"/>
    <n v="69759"/>
    <n v="209277"/>
    <x v="0"/>
    <x v="0"/>
    <x v="0"/>
    <x v="0"/>
    <n v="16742"/>
    <x v="10"/>
  </r>
  <r>
    <x v="8"/>
    <n v="82296"/>
    <x v="0"/>
    <x v="9"/>
    <x v="0"/>
    <x v="0"/>
    <s v="Kmarket0008"/>
    <x v="0"/>
    <s v="Kmarket0008"/>
    <x v="0"/>
    <x v="1"/>
    <x v="1"/>
    <x v="0"/>
    <x v="0"/>
    <x v="0"/>
    <x v="0"/>
    <x v="0"/>
    <n v="3"/>
    <x v="0"/>
    <n v="52816"/>
    <n v="158448"/>
    <x v="0"/>
    <x v="0"/>
    <x v="0"/>
    <x v="0"/>
    <n v="12676"/>
    <x v="10"/>
  </r>
  <r>
    <x v="8"/>
    <n v="82357"/>
    <x v="0"/>
    <x v="9"/>
    <x v="0"/>
    <x v="0"/>
    <s v="smart0003"/>
    <x v="0"/>
    <s v="smart0003"/>
    <x v="0"/>
    <x v="11"/>
    <x v="11"/>
    <x v="0"/>
    <x v="0"/>
    <x v="0"/>
    <x v="0"/>
    <x v="0"/>
    <n v="3"/>
    <x v="0"/>
    <n v="43700"/>
    <n v="131100"/>
    <x v="0"/>
    <x v="0"/>
    <x v="0"/>
    <x v="0"/>
    <n v="10488"/>
    <x v="13"/>
  </r>
  <r>
    <x v="8"/>
    <n v="82357"/>
    <x v="0"/>
    <x v="9"/>
    <x v="0"/>
    <x v="0"/>
    <s v="smart0003"/>
    <x v="0"/>
    <s v="smart0003"/>
    <x v="0"/>
    <x v="8"/>
    <x v="8"/>
    <x v="0"/>
    <x v="0"/>
    <x v="0"/>
    <x v="0"/>
    <x v="0"/>
    <n v="3"/>
    <x v="0"/>
    <n v="47672"/>
    <n v="143016"/>
    <x v="0"/>
    <x v="0"/>
    <x v="0"/>
    <x v="0"/>
    <n v="11441"/>
    <x v="13"/>
  </r>
  <r>
    <x v="8"/>
    <n v="82357"/>
    <x v="0"/>
    <x v="9"/>
    <x v="0"/>
    <x v="0"/>
    <s v="smart0003"/>
    <x v="0"/>
    <s v="smart0003"/>
    <x v="0"/>
    <x v="12"/>
    <x v="12"/>
    <x v="0"/>
    <x v="0"/>
    <x v="0"/>
    <x v="0"/>
    <x v="0"/>
    <n v="5"/>
    <x v="0"/>
    <n v="49500"/>
    <n v="247500"/>
    <x v="0"/>
    <x v="0"/>
    <x v="0"/>
    <x v="0"/>
    <n v="19800"/>
    <x v="13"/>
  </r>
  <r>
    <x v="8"/>
    <n v="82357"/>
    <x v="0"/>
    <x v="9"/>
    <x v="0"/>
    <x v="0"/>
    <s v="smart0003"/>
    <x v="0"/>
    <s v="smart0003"/>
    <x v="0"/>
    <x v="10"/>
    <x v="10"/>
    <x v="0"/>
    <x v="0"/>
    <x v="0"/>
    <x v="0"/>
    <x v="0"/>
    <n v="3"/>
    <x v="0"/>
    <n v="70538"/>
    <n v="211614"/>
    <x v="0"/>
    <x v="0"/>
    <x v="0"/>
    <x v="0"/>
    <n v="16929"/>
    <x v="13"/>
  </r>
  <r>
    <x v="8"/>
    <n v="82357"/>
    <x v="0"/>
    <x v="9"/>
    <x v="0"/>
    <x v="0"/>
    <s v="smart0003"/>
    <x v="0"/>
    <s v="smart0003"/>
    <x v="0"/>
    <x v="0"/>
    <x v="0"/>
    <x v="0"/>
    <x v="0"/>
    <x v="0"/>
    <x v="0"/>
    <x v="0"/>
    <n v="3"/>
    <x v="0"/>
    <n v="105506"/>
    <n v="316518"/>
    <x v="0"/>
    <x v="0"/>
    <x v="0"/>
    <x v="0"/>
    <n v="25321"/>
    <x v="13"/>
  </r>
  <r>
    <x v="8"/>
    <n v="82357"/>
    <x v="0"/>
    <x v="9"/>
    <x v="0"/>
    <x v="0"/>
    <s v="smart0003"/>
    <x v="0"/>
    <s v="smart0003"/>
    <x v="0"/>
    <x v="2"/>
    <x v="2"/>
    <x v="0"/>
    <x v="0"/>
    <x v="0"/>
    <x v="0"/>
    <x v="0"/>
    <n v="10"/>
    <x v="0"/>
    <n v="69759"/>
    <n v="697590"/>
    <x v="0"/>
    <x v="0"/>
    <x v="0"/>
    <x v="0"/>
    <n v="55807"/>
    <x v="13"/>
  </r>
  <r>
    <x v="8"/>
    <n v="2370725"/>
    <x v="0"/>
    <x v="9"/>
    <x v="0"/>
    <x v="0"/>
    <s v="Vitalmart008"/>
    <x v="0"/>
    <s v="Vitalmart008"/>
    <x v="0"/>
    <x v="0"/>
    <x v="0"/>
    <x v="0"/>
    <x v="0"/>
    <x v="0"/>
    <x v="0"/>
    <x v="0"/>
    <n v="5"/>
    <x v="0"/>
    <n v="111058"/>
    <n v="555290"/>
    <x v="0"/>
    <x v="0"/>
    <x v="0"/>
    <x v="0"/>
    <n v="44423"/>
    <x v="9"/>
  </r>
  <r>
    <x v="8"/>
    <n v="2370725"/>
    <x v="0"/>
    <x v="9"/>
    <x v="0"/>
    <x v="0"/>
    <s v="Vitalmart008"/>
    <x v="0"/>
    <s v="Vitalmart008"/>
    <x v="0"/>
    <x v="2"/>
    <x v="2"/>
    <x v="0"/>
    <x v="0"/>
    <x v="0"/>
    <x v="0"/>
    <x v="0"/>
    <n v="10"/>
    <x v="0"/>
    <n v="73431"/>
    <n v="734310"/>
    <x v="0"/>
    <x v="0"/>
    <x v="0"/>
    <x v="0"/>
    <n v="58745"/>
    <x v="9"/>
  </r>
  <r>
    <x v="7"/>
    <n v="2370672"/>
    <x v="0"/>
    <x v="9"/>
    <x v="0"/>
    <x v="0"/>
    <s v="SOI-HNI-CGY-S20"/>
    <x v="12"/>
    <s v="SOI-HNI-CGY-S20"/>
    <x v="0"/>
    <x v="0"/>
    <x v="0"/>
    <x v="0"/>
    <x v="0"/>
    <x v="0"/>
    <x v="0"/>
    <x v="0"/>
    <n v="5"/>
    <x v="0"/>
    <n v="110780"/>
    <n v="553900"/>
    <x v="0"/>
    <x v="0"/>
    <x v="0"/>
    <x v="0"/>
    <n v="44312"/>
    <x v="3"/>
  </r>
  <r>
    <x v="7"/>
    <n v="2370672"/>
    <x v="0"/>
    <x v="9"/>
    <x v="0"/>
    <x v="0"/>
    <s v="SOI-HNI-CGY-S20"/>
    <x v="12"/>
    <s v="SOI-HNI-CGY-S20"/>
    <x v="0"/>
    <x v="7"/>
    <x v="7"/>
    <x v="0"/>
    <x v="0"/>
    <x v="0"/>
    <x v="0"/>
    <x v="0"/>
    <n v="5"/>
    <x v="0"/>
    <n v="106026"/>
    <n v="530130"/>
    <x v="0"/>
    <x v="0"/>
    <x v="0"/>
    <x v="0"/>
    <n v="42410"/>
    <x v="3"/>
  </r>
  <r>
    <x v="7"/>
    <n v="2370672"/>
    <x v="0"/>
    <x v="9"/>
    <x v="0"/>
    <x v="0"/>
    <s v="SOI-HNI-CGY-S20"/>
    <x v="12"/>
    <s v="SOI-HNI-CGY-S20"/>
    <x v="0"/>
    <x v="2"/>
    <x v="2"/>
    <x v="0"/>
    <x v="0"/>
    <x v="0"/>
    <x v="0"/>
    <x v="0"/>
    <n v="5"/>
    <x v="0"/>
    <n v="69759"/>
    <n v="348795"/>
    <x v="0"/>
    <x v="0"/>
    <x v="0"/>
    <x v="0"/>
    <n v="27904"/>
    <x v="3"/>
  </r>
  <r>
    <x v="8"/>
    <n v="2370724"/>
    <x v="0"/>
    <x v="9"/>
    <x v="0"/>
    <x v="0"/>
    <s v="Vitalmart002"/>
    <x v="0"/>
    <s v="Vitalmart002"/>
    <x v="0"/>
    <x v="0"/>
    <x v="0"/>
    <x v="0"/>
    <x v="0"/>
    <x v="0"/>
    <x v="0"/>
    <x v="0"/>
    <n v="2"/>
    <x v="0"/>
    <n v="111058"/>
    <n v="222116"/>
    <x v="0"/>
    <x v="0"/>
    <x v="0"/>
    <x v="0"/>
    <n v="17769"/>
    <x v="9"/>
  </r>
  <r>
    <x v="8"/>
    <n v="2370724"/>
    <x v="0"/>
    <x v="9"/>
    <x v="0"/>
    <x v="0"/>
    <s v="Vitalmart002"/>
    <x v="0"/>
    <s v="Vitalmart002"/>
    <x v="0"/>
    <x v="2"/>
    <x v="2"/>
    <x v="0"/>
    <x v="0"/>
    <x v="0"/>
    <x v="0"/>
    <x v="0"/>
    <n v="3"/>
    <x v="0"/>
    <n v="73431"/>
    <n v="220293"/>
    <x v="0"/>
    <x v="0"/>
    <x v="0"/>
    <x v="0"/>
    <n v="17623"/>
    <x v="9"/>
  </r>
  <r>
    <x v="7"/>
    <n v="2370687"/>
    <x v="0"/>
    <x v="9"/>
    <x v="0"/>
    <x v="0"/>
    <s v="Vitalmart010"/>
    <x v="0"/>
    <s v="Vitalmart010"/>
    <x v="0"/>
    <x v="0"/>
    <x v="0"/>
    <x v="0"/>
    <x v="0"/>
    <x v="0"/>
    <x v="0"/>
    <x v="0"/>
    <n v="2"/>
    <x v="0"/>
    <n v="111058"/>
    <n v="222116"/>
    <x v="0"/>
    <x v="0"/>
    <x v="0"/>
    <x v="0"/>
    <n v="17769"/>
    <x v="9"/>
  </r>
  <r>
    <x v="7"/>
    <n v="2370687"/>
    <x v="0"/>
    <x v="9"/>
    <x v="0"/>
    <x v="0"/>
    <s v="Vitalmart010"/>
    <x v="0"/>
    <s v="Vitalmart010"/>
    <x v="0"/>
    <x v="5"/>
    <x v="5"/>
    <x v="0"/>
    <x v="0"/>
    <x v="0"/>
    <x v="0"/>
    <x v="1"/>
    <n v="5"/>
    <x v="0"/>
    <n v="22830"/>
    <n v="114150"/>
    <x v="0"/>
    <x v="0"/>
    <x v="0"/>
    <x v="0"/>
    <n v="9132"/>
    <x v="9"/>
  </r>
  <r>
    <x v="7"/>
    <n v="2370687"/>
    <x v="0"/>
    <x v="9"/>
    <x v="0"/>
    <x v="0"/>
    <s v="Vitalmart010"/>
    <x v="0"/>
    <s v="Vitalmart010"/>
    <x v="0"/>
    <x v="1"/>
    <x v="1"/>
    <x v="0"/>
    <x v="0"/>
    <x v="0"/>
    <x v="0"/>
    <x v="0"/>
    <n v="2"/>
    <x v="0"/>
    <n v="55595"/>
    <n v="111190"/>
    <x v="0"/>
    <x v="0"/>
    <x v="0"/>
    <x v="0"/>
    <n v="8895"/>
    <x v="9"/>
  </r>
  <r>
    <x v="6"/>
    <n v="82108"/>
    <x v="0"/>
    <x v="9"/>
    <x v="0"/>
    <x v="0"/>
    <s v="eb2901"/>
    <x v="0"/>
    <s v="eb2901"/>
    <x v="3"/>
    <x v="2"/>
    <x v="2"/>
    <x v="0"/>
    <x v="0"/>
    <x v="0"/>
    <x v="0"/>
    <x v="0"/>
    <n v="20"/>
    <x v="0"/>
    <n v="73431"/>
    <n v="1468620"/>
    <x v="0"/>
    <x v="0"/>
    <x v="0"/>
    <x v="0"/>
    <n v="117490"/>
    <x v="5"/>
  </r>
  <r>
    <x v="6"/>
    <n v="82112"/>
    <x v="0"/>
    <x v="9"/>
    <x v="0"/>
    <x v="0"/>
    <s v="eb2902"/>
    <x v="0"/>
    <s v="eb2902"/>
    <x v="3"/>
    <x v="0"/>
    <x v="0"/>
    <x v="0"/>
    <x v="0"/>
    <x v="0"/>
    <x v="0"/>
    <x v="0"/>
    <n v="10"/>
    <x v="0"/>
    <n v="111058"/>
    <n v="1110580"/>
    <x v="0"/>
    <x v="0"/>
    <x v="0"/>
    <x v="0"/>
    <n v="88846"/>
    <x v="5"/>
  </r>
  <r>
    <x v="6"/>
    <n v="82109"/>
    <x v="0"/>
    <x v="9"/>
    <x v="0"/>
    <x v="0"/>
    <s v="eb2902"/>
    <x v="0"/>
    <s v="eb2902"/>
    <x v="3"/>
    <x v="2"/>
    <x v="2"/>
    <x v="0"/>
    <x v="0"/>
    <x v="0"/>
    <x v="0"/>
    <x v="0"/>
    <n v="20"/>
    <x v="0"/>
    <n v="73431"/>
    <n v="1468620"/>
    <x v="0"/>
    <x v="0"/>
    <x v="0"/>
    <x v="0"/>
    <n v="117490"/>
    <x v="5"/>
  </r>
  <r>
    <x v="10"/>
    <n v="82497"/>
    <x v="0"/>
    <x v="10"/>
    <x v="0"/>
    <x v="0"/>
    <s v="coop3802"/>
    <x v="0"/>
    <s v="coop3802"/>
    <x v="1"/>
    <x v="0"/>
    <x v="0"/>
    <x v="0"/>
    <x v="0"/>
    <x v="0"/>
    <x v="0"/>
    <x v="0"/>
    <n v="5"/>
    <x v="0"/>
    <n v="111058"/>
    <n v="555290"/>
    <x v="0"/>
    <x v="0"/>
    <x v="0"/>
    <x v="0"/>
    <n v="44423"/>
    <x v="2"/>
  </r>
  <r>
    <x v="10"/>
    <n v="82497"/>
    <x v="0"/>
    <x v="10"/>
    <x v="0"/>
    <x v="0"/>
    <s v="coop3802"/>
    <x v="0"/>
    <s v="coop3802"/>
    <x v="1"/>
    <x v="2"/>
    <x v="2"/>
    <x v="0"/>
    <x v="0"/>
    <x v="0"/>
    <x v="0"/>
    <x v="0"/>
    <n v="10"/>
    <x v="0"/>
    <n v="73431"/>
    <n v="734310"/>
    <x v="0"/>
    <x v="0"/>
    <x v="0"/>
    <x v="0"/>
    <n v="58745"/>
    <x v="2"/>
  </r>
  <r>
    <x v="10"/>
    <n v="82497"/>
    <x v="0"/>
    <x v="10"/>
    <x v="0"/>
    <x v="0"/>
    <s v="coop3802"/>
    <x v="0"/>
    <s v="coop3802"/>
    <x v="1"/>
    <x v="8"/>
    <x v="8"/>
    <x v="0"/>
    <x v="0"/>
    <x v="0"/>
    <x v="0"/>
    <x v="0"/>
    <n v="3"/>
    <x v="0"/>
    <n v="50182"/>
    <n v="150546"/>
    <x v="0"/>
    <x v="0"/>
    <x v="0"/>
    <x v="0"/>
    <n v="12044"/>
    <x v="2"/>
  </r>
  <r>
    <x v="10"/>
    <n v="82497"/>
    <x v="0"/>
    <x v="10"/>
    <x v="0"/>
    <x v="0"/>
    <s v="coop3802"/>
    <x v="0"/>
    <s v="coop3802"/>
    <x v="1"/>
    <x v="10"/>
    <x v="10"/>
    <x v="0"/>
    <x v="0"/>
    <x v="0"/>
    <x v="0"/>
    <x v="0"/>
    <n v="3"/>
    <x v="0"/>
    <n v="74250"/>
    <n v="222750"/>
    <x v="0"/>
    <x v="0"/>
    <x v="0"/>
    <x v="0"/>
    <n v="17820"/>
    <x v="2"/>
  </r>
  <r>
    <x v="10"/>
    <n v="82497"/>
    <x v="0"/>
    <x v="10"/>
    <x v="0"/>
    <x v="0"/>
    <s v="coop3802"/>
    <x v="0"/>
    <s v="coop3802"/>
    <x v="1"/>
    <x v="16"/>
    <x v="16"/>
    <x v="0"/>
    <x v="0"/>
    <x v="0"/>
    <x v="0"/>
    <x v="2"/>
    <n v="3"/>
    <x v="0"/>
    <n v="41389"/>
    <n v="124167"/>
    <x v="0"/>
    <x v="0"/>
    <x v="0"/>
    <x v="0"/>
    <n v="9933"/>
    <x v="2"/>
  </r>
  <r>
    <x v="10"/>
    <n v="82497"/>
    <x v="0"/>
    <x v="10"/>
    <x v="0"/>
    <x v="0"/>
    <s v="coop3802"/>
    <x v="0"/>
    <s v="coop3802"/>
    <x v="1"/>
    <x v="17"/>
    <x v="17"/>
    <x v="0"/>
    <x v="0"/>
    <x v="0"/>
    <x v="0"/>
    <x v="2"/>
    <n v="3"/>
    <x v="0"/>
    <n v="30000"/>
    <n v="90000"/>
    <x v="0"/>
    <x v="0"/>
    <x v="0"/>
    <x v="0"/>
    <n v="7200"/>
    <x v="2"/>
  </r>
  <r>
    <x v="10"/>
    <n v="82497"/>
    <x v="0"/>
    <x v="10"/>
    <x v="0"/>
    <x v="0"/>
    <s v="coop3802"/>
    <x v="0"/>
    <s v="coop3802"/>
    <x v="1"/>
    <x v="18"/>
    <x v="18"/>
    <x v="0"/>
    <x v="0"/>
    <x v="0"/>
    <x v="0"/>
    <x v="2"/>
    <n v="3"/>
    <x v="0"/>
    <n v="36111"/>
    <n v="108333"/>
    <x v="0"/>
    <x v="0"/>
    <x v="0"/>
    <x v="0"/>
    <n v="8667"/>
    <x v="2"/>
  </r>
  <r>
    <x v="7"/>
    <n v="2370673"/>
    <x v="0"/>
    <x v="10"/>
    <x v="0"/>
    <x v="0"/>
    <s v="SOI-HNI-TTX-S52"/>
    <x v="14"/>
    <s v="SOI-HNI-TTX-S52"/>
    <x v="0"/>
    <x v="8"/>
    <x v="8"/>
    <x v="0"/>
    <x v="0"/>
    <x v="0"/>
    <x v="0"/>
    <x v="0"/>
    <n v="3"/>
    <x v="0"/>
    <n v="47672"/>
    <n v="143016"/>
    <x v="0"/>
    <x v="0"/>
    <x v="0"/>
    <x v="0"/>
    <n v="11441"/>
    <x v="3"/>
  </r>
  <r>
    <x v="9"/>
    <n v="2370939"/>
    <x v="0"/>
    <x v="10"/>
    <x v="0"/>
    <x v="0"/>
    <s v="PTmart0004"/>
    <x v="0"/>
    <s v="PTmart0004"/>
    <x v="0"/>
    <x v="2"/>
    <x v="2"/>
    <x v="0"/>
    <x v="0"/>
    <x v="0"/>
    <x v="0"/>
    <x v="0"/>
    <n v="8"/>
    <x v="0"/>
    <n v="73431"/>
    <n v="587448"/>
    <x v="0"/>
    <x v="0"/>
    <x v="0"/>
    <x v="0"/>
    <n v="46996"/>
    <x v="3"/>
  </r>
  <r>
    <x v="9"/>
    <n v="2370939"/>
    <x v="0"/>
    <x v="10"/>
    <x v="0"/>
    <x v="0"/>
    <s v="PTmart0004"/>
    <x v="0"/>
    <s v="PTmart0004"/>
    <x v="0"/>
    <x v="0"/>
    <x v="0"/>
    <x v="0"/>
    <x v="0"/>
    <x v="0"/>
    <x v="0"/>
    <x v="0"/>
    <n v="1"/>
    <x v="0"/>
    <n v="111058"/>
    <n v="111058"/>
    <x v="0"/>
    <x v="0"/>
    <x v="0"/>
    <x v="0"/>
    <n v="8885"/>
    <x v="3"/>
  </r>
  <r>
    <x v="9"/>
    <n v="2370939"/>
    <x v="0"/>
    <x v="10"/>
    <x v="0"/>
    <x v="0"/>
    <s v="PTmart0004"/>
    <x v="0"/>
    <s v="PTmart0004"/>
    <x v="0"/>
    <x v="8"/>
    <x v="8"/>
    <x v="0"/>
    <x v="0"/>
    <x v="0"/>
    <x v="0"/>
    <x v="0"/>
    <n v="2"/>
    <x v="0"/>
    <n v="50182"/>
    <n v="100364"/>
    <x v="0"/>
    <x v="0"/>
    <x v="0"/>
    <x v="0"/>
    <n v="8029"/>
    <x v="3"/>
  </r>
  <r>
    <x v="9"/>
    <n v="2371011"/>
    <x v="0"/>
    <x v="10"/>
    <x v="0"/>
    <x v="0"/>
    <s v="brg12031"/>
    <x v="0"/>
    <s v="brg12031"/>
    <x v="0"/>
    <x v="11"/>
    <x v="11"/>
    <x v="0"/>
    <x v="0"/>
    <x v="0"/>
    <x v="0"/>
    <x v="0"/>
    <n v="40"/>
    <x v="0"/>
    <n v="43700"/>
    <n v="1748000"/>
    <x v="0"/>
    <x v="0"/>
    <x v="0"/>
    <x v="0"/>
    <n v="139840"/>
    <x v="4"/>
  </r>
  <r>
    <x v="8"/>
    <n v="82294"/>
    <x v="0"/>
    <x v="10"/>
    <x v="0"/>
    <x v="0"/>
    <s v="brg11181"/>
    <x v="0"/>
    <s v="brg11181"/>
    <x v="0"/>
    <x v="2"/>
    <x v="2"/>
    <x v="0"/>
    <x v="0"/>
    <x v="0"/>
    <x v="0"/>
    <x v="0"/>
    <n v="20"/>
    <x v="0"/>
    <n v="69759"/>
    <n v="1395180"/>
    <x v="0"/>
    <x v="0"/>
    <x v="0"/>
    <x v="0"/>
    <n v="111614"/>
    <x v="4"/>
  </r>
  <r>
    <x v="8"/>
    <n v="82294"/>
    <x v="0"/>
    <x v="10"/>
    <x v="0"/>
    <x v="0"/>
    <s v="brg11181"/>
    <x v="0"/>
    <s v="brg11181"/>
    <x v="0"/>
    <x v="0"/>
    <x v="0"/>
    <x v="0"/>
    <x v="0"/>
    <x v="0"/>
    <x v="0"/>
    <x v="0"/>
    <n v="20"/>
    <x v="0"/>
    <n v="105505"/>
    <n v="2110100"/>
    <x v="0"/>
    <x v="0"/>
    <x v="0"/>
    <x v="0"/>
    <n v="168808"/>
    <x v="4"/>
  </r>
  <r>
    <x v="7"/>
    <n v="82159"/>
    <x v="0"/>
    <x v="10"/>
    <x v="0"/>
    <x v="0"/>
    <s v="brg11031"/>
    <x v="0"/>
    <s v="brg11031"/>
    <x v="2"/>
    <x v="2"/>
    <x v="2"/>
    <x v="0"/>
    <x v="0"/>
    <x v="0"/>
    <x v="0"/>
    <x v="0"/>
    <n v="20"/>
    <x v="0"/>
    <n v="69759"/>
    <n v="1395180"/>
    <x v="0"/>
    <x v="0"/>
    <x v="0"/>
    <x v="0"/>
    <n v="111614"/>
    <x v="4"/>
  </r>
  <r>
    <x v="7"/>
    <n v="82159"/>
    <x v="0"/>
    <x v="10"/>
    <x v="0"/>
    <x v="0"/>
    <s v="brg11031"/>
    <x v="0"/>
    <s v="brg11031"/>
    <x v="2"/>
    <x v="0"/>
    <x v="0"/>
    <x v="0"/>
    <x v="0"/>
    <x v="0"/>
    <x v="0"/>
    <x v="0"/>
    <n v="20"/>
    <x v="0"/>
    <n v="105505"/>
    <n v="2110100"/>
    <x v="0"/>
    <x v="0"/>
    <x v="0"/>
    <x v="0"/>
    <n v="168808"/>
    <x v="4"/>
  </r>
  <r>
    <x v="7"/>
    <n v="82157"/>
    <x v="0"/>
    <x v="10"/>
    <x v="0"/>
    <x v="0"/>
    <s v="brg13011"/>
    <x v="0"/>
    <s v="brg13011"/>
    <x v="2"/>
    <x v="2"/>
    <x v="2"/>
    <x v="0"/>
    <x v="0"/>
    <x v="0"/>
    <x v="0"/>
    <x v="0"/>
    <n v="15"/>
    <x v="0"/>
    <n v="69759"/>
    <n v="1046385"/>
    <x v="0"/>
    <x v="0"/>
    <x v="0"/>
    <x v="0"/>
    <n v="83711"/>
    <x v="4"/>
  </r>
  <r>
    <x v="7"/>
    <n v="82157"/>
    <x v="0"/>
    <x v="10"/>
    <x v="0"/>
    <x v="0"/>
    <s v="brg13011"/>
    <x v="0"/>
    <s v="brg13011"/>
    <x v="2"/>
    <x v="0"/>
    <x v="0"/>
    <x v="0"/>
    <x v="0"/>
    <x v="0"/>
    <x v="0"/>
    <x v="0"/>
    <n v="3"/>
    <x v="0"/>
    <n v="105505"/>
    <n v="316515"/>
    <x v="0"/>
    <x v="0"/>
    <x v="0"/>
    <x v="0"/>
    <n v="25321"/>
    <x v="4"/>
  </r>
  <r>
    <x v="8"/>
    <n v="82291"/>
    <x v="0"/>
    <x v="10"/>
    <x v="0"/>
    <x v="0"/>
    <s v="brg11011"/>
    <x v="0"/>
    <s v="brg11011"/>
    <x v="2"/>
    <x v="2"/>
    <x v="2"/>
    <x v="0"/>
    <x v="0"/>
    <x v="0"/>
    <x v="0"/>
    <x v="0"/>
    <n v="10"/>
    <x v="0"/>
    <n v="69759"/>
    <n v="697590"/>
    <x v="0"/>
    <x v="0"/>
    <x v="0"/>
    <x v="0"/>
    <n v="55807"/>
    <x v="4"/>
  </r>
  <r>
    <x v="8"/>
    <n v="82291"/>
    <x v="0"/>
    <x v="10"/>
    <x v="0"/>
    <x v="0"/>
    <s v="brg11011"/>
    <x v="0"/>
    <s v="brg11011"/>
    <x v="2"/>
    <x v="3"/>
    <x v="3"/>
    <x v="0"/>
    <x v="0"/>
    <x v="0"/>
    <x v="0"/>
    <x v="0"/>
    <n v="10"/>
    <x v="0"/>
    <n v="113113"/>
    <n v="1131130"/>
    <x v="0"/>
    <x v="0"/>
    <x v="0"/>
    <x v="0"/>
    <n v="90490"/>
    <x v="4"/>
  </r>
  <r>
    <x v="8"/>
    <n v="82291"/>
    <x v="0"/>
    <x v="10"/>
    <x v="0"/>
    <x v="0"/>
    <s v="brg11011"/>
    <x v="0"/>
    <s v="brg11011"/>
    <x v="2"/>
    <x v="0"/>
    <x v="0"/>
    <x v="0"/>
    <x v="0"/>
    <x v="0"/>
    <x v="0"/>
    <x v="0"/>
    <n v="3"/>
    <x v="0"/>
    <n v="105505"/>
    <n v="316515"/>
    <x v="0"/>
    <x v="0"/>
    <x v="0"/>
    <x v="0"/>
    <n v="25321"/>
    <x v="4"/>
  </r>
  <r>
    <x v="8"/>
    <n v="82291"/>
    <x v="0"/>
    <x v="10"/>
    <x v="0"/>
    <x v="0"/>
    <s v="brg11011"/>
    <x v="0"/>
    <s v="brg11011"/>
    <x v="2"/>
    <x v="7"/>
    <x v="7"/>
    <x v="0"/>
    <x v="0"/>
    <x v="0"/>
    <x v="0"/>
    <x v="0"/>
    <n v="3"/>
    <x v="0"/>
    <n v="106026"/>
    <n v="318078"/>
    <x v="0"/>
    <x v="0"/>
    <x v="0"/>
    <x v="0"/>
    <n v="25446"/>
    <x v="4"/>
  </r>
  <r>
    <x v="7"/>
    <n v="82203"/>
    <x v="0"/>
    <x v="10"/>
    <x v="0"/>
    <x v="0"/>
    <s v="brg11021"/>
    <x v="0"/>
    <s v="brg11021"/>
    <x v="2"/>
    <x v="2"/>
    <x v="2"/>
    <x v="0"/>
    <x v="0"/>
    <x v="0"/>
    <x v="0"/>
    <x v="0"/>
    <n v="10"/>
    <x v="0"/>
    <n v="69759"/>
    <n v="697590"/>
    <x v="0"/>
    <x v="0"/>
    <x v="0"/>
    <x v="0"/>
    <n v="55807"/>
    <x v="4"/>
  </r>
  <r>
    <x v="7"/>
    <n v="82203"/>
    <x v="0"/>
    <x v="10"/>
    <x v="0"/>
    <x v="0"/>
    <s v="brg11021"/>
    <x v="0"/>
    <s v="brg11021"/>
    <x v="2"/>
    <x v="3"/>
    <x v="3"/>
    <x v="0"/>
    <x v="0"/>
    <x v="0"/>
    <x v="0"/>
    <x v="0"/>
    <n v="10"/>
    <x v="0"/>
    <n v="113113"/>
    <n v="1131130"/>
    <x v="0"/>
    <x v="0"/>
    <x v="0"/>
    <x v="0"/>
    <n v="90490"/>
    <x v="4"/>
  </r>
  <r>
    <x v="7"/>
    <n v="82203"/>
    <x v="0"/>
    <x v="10"/>
    <x v="0"/>
    <x v="0"/>
    <s v="brg11021"/>
    <x v="0"/>
    <s v="brg11021"/>
    <x v="2"/>
    <x v="0"/>
    <x v="0"/>
    <x v="0"/>
    <x v="0"/>
    <x v="0"/>
    <x v="0"/>
    <x v="0"/>
    <n v="10"/>
    <x v="0"/>
    <n v="105505"/>
    <n v="1055050"/>
    <x v="0"/>
    <x v="0"/>
    <x v="0"/>
    <x v="0"/>
    <n v="84404"/>
    <x v="4"/>
  </r>
  <r>
    <x v="7"/>
    <n v="82203"/>
    <x v="0"/>
    <x v="10"/>
    <x v="0"/>
    <x v="0"/>
    <s v="brg11021"/>
    <x v="0"/>
    <s v="brg11021"/>
    <x v="2"/>
    <x v="8"/>
    <x v="8"/>
    <x v="0"/>
    <x v="0"/>
    <x v="0"/>
    <x v="0"/>
    <x v="0"/>
    <n v="5"/>
    <x v="0"/>
    <n v="47673"/>
    <n v="238365"/>
    <x v="0"/>
    <x v="0"/>
    <x v="0"/>
    <x v="0"/>
    <n v="19069"/>
    <x v="4"/>
  </r>
  <r>
    <x v="7"/>
    <n v="82203"/>
    <x v="0"/>
    <x v="10"/>
    <x v="0"/>
    <x v="0"/>
    <s v="brg11021"/>
    <x v="0"/>
    <s v="brg11021"/>
    <x v="2"/>
    <x v="7"/>
    <x v="7"/>
    <x v="0"/>
    <x v="0"/>
    <x v="0"/>
    <x v="0"/>
    <x v="0"/>
    <n v="5"/>
    <x v="0"/>
    <n v="106026"/>
    <n v="530130"/>
    <x v="0"/>
    <x v="0"/>
    <x v="0"/>
    <x v="0"/>
    <n v="42410"/>
    <x v="4"/>
  </r>
  <r>
    <x v="7"/>
    <n v="2370674"/>
    <x v="0"/>
    <x v="10"/>
    <x v="0"/>
    <x v="0"/>
    <s v="SOI-HNI-DDA-S58"/>
    <x v="15"/>
    <s v="SOI-HNI-DDA-S58"/>
    <x v="2"/>
    <x v="8"/>
    <x v="8"/>
    <x v="0"/>
    <x v="0"/>
    <x v="0"/>
    <x v="0"/>
    <x v="0"/>
    <n v="3"/>
    <x v="0"/>
    <n v="47672"/>
    <n v="143016"/>
    <x v="0"/>
    <x v="0"/>
    <x v="0"/>
    <x v="0"/>
    <n v="11441"/>
    <x v="3"/>
  </r>
  <r>
    <x v="8"/>
    <n v="82354"/>
    <x v="0"/>
    <x v="10"/>
    <x v="0"/>
    <x v="0"/>
    <s v="brg12331"/>
    <x v="0"/>
    <s v="brg12331"/>
    <x v="2"/>
    <x v="2"/>
    <x v="2"/>
    <x v="0"/>
    <x v="0"/>
    <x v="0"/>
    <x v="0"/>
    <x v="0"/>
    <n v="10"/>
    <x v="0"/>
    <n v="69759"/>
    <n v="697590"/>
    <x v="0"/>
    <x v="0"/>
    <x v="0"/>
    <x v="0"/>
    <n v="55807"/>
    <x v="4"/>
  </r>
  <r>
    <x v="8"/>
    <n v="82355"/>
    <x v="0"/>
    <x v="10"/>
    <x v="0"/>
    <x v="0"/>
    <s v="brg10031"/>
    <x v="0"/>
    <s v="brg10031"/>
    <x v="2"/>
    <x v="2"/>
    <x v="2"/>
    <x v="0"/>
    <x v="0"/>
    <x v="0"/>
    <x v="0"/>
    <x v="0"/>
    <n v="10"/>
    <x v="0"/>
    <n v="69759"/>
    <n v="697590"/>
    <x v="0"/>
    <x v="0"/>
    <x v="0"/>
    <x v="0"/>
    <n v="55807"/>
    <x v="4"/>
  </r>
  <r>
    <x v="8"/>
    <n v="82355"/>
    <x v="0"/>
    <x v="10"/>
    <x v="0"/>
    <x v="0"/>
    <s v="brg10031"/>
    <x v="0"/>
    <s v="brg10031"/>
    <x v="2"/>
    <x v="8"/>
    <x v="8"/>
    <x v="0"/>
    <x v="0"/>
    <x v="0"/>
    <x v="0"/>
    <x v="0"/>
    <n v="5"/>
    <x v="0"/>
    <n v="47673"/>
    <n v="238365"/>
    <x v="0"/>
    <x v="0"/>
    <x v="0"/>
    <x v="0"/>
    <n v="19069"/>
    <x v="4"/>
  </r>
  <r>
    <x v="7"/>
    <n v="2370676"/>
    <x v="0"/>
    <x v="10"/>
    <x v="0"/>
    <x v="0"/>
    <s v="SOI-HNI-THO-S75"/>
    <x v="16"/>
    <s v="SOI-HNI-THO-S75"/>
    <x v="2"/>
    <x v="2"/>
    <x v="2"/>
    <x v="0"/>
    <x v="0"/>
    <x v="0"/>
    <x v="0"/>
    <x v="0"/>
    <n v="2"/>
    <x v="0"/>
    <n v="69759"/>
    <n v="139518"/>
    <x v="0"/>
    <x v="0"/>
    <x v="0"/>
    <x v="0"/>
    <n v="11161"/>
    <x v="3"/>
  </r>
  <r>
    <x v="7"/>
    <n v="2370676"/>
    <x v="0"/>
    <x v="10"/>
    <x v="0"/>
    <x v="0"/>
    <s v="SOI-HNI-THO-S75"/>
    <x v="16"/>
    <s v="SOI-HNI-THO-S75"/>
    <x v="2"/>
    <x v="8"/>
    <x v="8"/>
    <x v="0"/>
    <x v="0"/>
    <x v="0"/>
    <x v="0"/>
    <x v="0"/>
    <n v="2"/>
    <x v="0"/>
    <n v="47672"/>
    <n v="95344"/>
    <x v="0"/>
    <x v="0"/>
    <x v="0"/>
    <x v="0"/>
    <n v="7628"/>
    <x v="3"/>
  </r>
  <r>
    <x v="7"/>
    <n v="82201"/>
    <x v="0"/>
    <x v="10"/>
    <x v="0"/>
    <x v="0"/>
    <s v="brg12171"/>
    <x v="0"/>
    <s v="brg12171"/>
    <x v="2"/>
    <x v="2"/>
    <x v="2"/>
    <x v="0"/>
    <x v="0"/>
    <x v="0"/>
    <x v="0"/>
    <x v="0"/>
    <n v="7"/>
    <x v="0"/>
    <n v="69759"/>
    <n v="488313"/>
    <x v="0"/>
    <x v="0"/>
    <x v="0"/>
    <x v="0"/>
    <n v="39065"/>
    <x v="4"/>
  </r>
  <r>
    <x v="7"/>
    <n v="82201"/>
    <x v="0"/>
    <x v="10"/>
    <x v="0"/>
    <x v="0"/>
    <s v="brg12171"/>
    <x v="0"/>
    <s v="brg12171"/>
    <x v="2"/>
    <x v="0"/>
    <x v="0"/>
    <x v="0"/>
    <x v="0"/>
    <x v="0"/>
    <x v="0"/>
    <x v="0"/>
    <n v="5"/>
    <x v="0"/>
    <n v="105505"/>
    <n v="527525"/>
    <x v="0"/>
    <x v="0"/>
    <x v="0"/>
    <x v="0"/>
    <n v="42202"/>
    <x v="4"/>
  </r>
  <r>
    <x v="9"/>
    <n v="2371067"/>
    <x v="0"/>
    <x v="10"/>
    <x v="0"/>
    <x v="0"/>
    <s v="SOI-HNI-BDH-S69"/>
    <x v="17"/>
    <s v="SOI-HNI-BDH-S69"/>
    <x v="2"/>
    <x v="7"/>
    <x v="7"/>
    <x v="0"/>
    <x v="0"/>
    <x v="0"/>
    <x v="0"/>
    <x v="0"/>
    <n v="3"/>
    <x v="0"/>
    <n v="106026"/>
    <n v="318078"/>
    <x v="0"/>
    <x v="0"/>
    <x v="0"/>
    <x v="0"/>
    <n v="25446"/>
    <x v="3"/>
  </r>
  <r>
    <x v="9"/>
    <n v="2371067"/>
    <x v="0"/>
    <x v="10"/>
    <x v="0"/>
    <x v="0"/>
    <s v="SOI-HNI-BDH-S69"/>
    <x v="17"/>
    <s v="SOI-HNI-BDH-S69"/>
    <x v="2"/>
    <x v="2"/>
    <x v="2"/>
    <x v="0"/>
    <x v="0"/>
    <x v="0"/>
    <x v="0"/>
    <x v="0"/>
    <n v="3"/>
    <x v="0"/>
    <n v="69759"/>
    <n v="209277"/>
    <x v="0"/>
    <x v="0"/>
    <x v="0"/>
    <x v="0"/>
    <n v="16742"/>
    <x v="3"/>
  </r>
  <r>
    <x v="9"/>
    <s v="P00006JVAI"/>
    <x v="0"/>
    <x v="10"/>
    <x v="0"/>
    <x v="0"/>
    <s v="SEVEN03"/>
    <x v="0"/>
    <s v="seven-3004"/>
    <x v="2"/>
    <x v="5"/>
    <x v="5"/>
    <x v="0"/>
    <x v="0"/>
    <x v="0"/>
    <x v="0"/>
    <x v="1"/>
    <n v="10"/>
    <x v="0"/>
    <n v="22340"/>
    <n v="223400"/>
    <x v="0"/>
    <x v="0"/>
    <x v="0"/>
    <x v="0"/>
    <n v="17872"/>
    <x v="13"/>
  </r>
  <r>
    <x v="9"/>
    <s v="P00006JVAI"/>
    <x v="0"/>
    <x v="10"/>
    <x v="0"/>
    <x v="0"/>
    <s v="SEVEN03"/>
    <x v="0"/>
    <s v="seven-3004"/>
    <x v="2"/>
    <x v="0"/>
    <x v="0"/>
    <x v="0"/>
    <x v="0"/>
    <x v="0"/>
    <x v="0"/>
    <x v="0"/>
    <n v="3"/>
    <x v="0"/>
    <n v="101063"/>
    <n v="303189"/>
    <x v="0"/>
    <x v="0"/>
    <x v="0"/>
    <x v="0"/>
    <n v="24255"/>
    <x v="13"/>
  </r>
  <r>
    <x v="10"/>
    <n v="82496"/>
    <x v="0"/>
    <x v="10"/>
    <x v="0"/>
    <x v="0"/>
    <s v="brg11241"/>
    <x v="0"/>
    <s v="brg11241"/>
    <x v="2"/>
    <x v="2"/>
    <x v="2"/>
    <x v="0"/>
    <x v="0"/>
    <x v="0"/>
    <x v="0"/>
    <x v="0"/>
    <n v="10"/>
    <x v="0"/>
    <n v="69759"/>
    <n v="697590"/>
    <x v="0"/>
    <x v="0"/>
    <x v="0"/>
    <x v="0"/>
    <n v="55807"/>
    <x v="4"/>
  </r>
  <r>
    <x v="10"/>
    <n v="82496"/>
    <x v="0"/>
    <x v="10"/>
    <x v="0"/>
    <x v="0"/>
    <s v="brg11241"/>
    <x v="0"/>
    <s v="brg11241"/>
    <x v="2"/>
    <x v="3"/>
    <x v="3"/>
    <x v="0"/>
    <x v="0"/>
    <x v="0"/>
    <x v="0"/>
    <x v="0"/>
    <n v="5"/>
    <x v="0"/>
    <n v="113113"/>
    <n v="565565"/>
    <x v="0"/>
    <x v="0"/>
    <x v="0"/>
    <x v="0"/>
    <n v="45245"/>
    <x v="4"/>
  </r>
  <r>
    <x v="10"/>
    <n v="82496"/>
    <x v="0"/>
    <x v="10"/>
    <x v="0"/>
    <x v="0"/>
    <s v="brg11241"/>
    <x v="0"/>
    <s v="brg11241"/>
    <x v="2"/>
    <x v="0"/>
    <x v="0"/>
    <x v="0"/>
    <x v="0"/>
    <x v="0"/>
    <x v="0"/>
    <x v="0"/>
    <n v="3"/>
    <x v="0"/>
    <n v="105505"/>
    <n v="316515"/>
    <x v="0"/>
    <x v="0"/>
    <x v="0"/>
    <x v="0"/>
    <n v="25321"/>
    <x v="4"/>
  </r>
  <r>
    <x v="10"/>
    <n v="82496"/>
    <x v="0"/>
    <x v="10"/>
    <x v="0"/>
    <x v="0"/>
    <s v="brg11241"/>
    <x v="0"/>
    <s v="brg11241"/>
    <x v="2"/>
    <x v="7"/>
    <x v="7"/>
    <x v="0"/>
    <x v="0"/>
    <x v="0"/>
    <x v="0"/>
    <x v="0"/>
    <n v="5"/>
    <x v="0"/>
    <n v="106026"/>
    <n v="530130"/>
    <x v="0"/>
    <x v="0"/>
    <x v="0"/>
    <x v="0"/>
    <n v="42410"/>
    <x v="4"/>
  </r>
  <r>
    <x v="11"/>
    <n v="80320"/>
    <x v="0"/>
    <x v="10"/>
    <x v="0"/>
    <x v="0"/>
    <s v="brg11241"/>
    <x v="0"/>
    <s v="brg11241"/>
    <x v="2"/>
    <x v="3"/>
    <x v="3"/>
    <x v="0"/>
    <x v="0"/>
    <x v="0"/>
    <x v="0"/>
    <x v="0"/>
    <n v="6"/>
    <x v="0"/>
    <n v="113113"/>
    <n v="678678"/>
    <x v="0"/>
    <x v="0"/>
    <x v="0"/>
    <x v="0"/>
    <n v="54294"/>
    <x v="4"/>
  </r>
  <r>
    <x v="11"/>
    <n v="80320"/>
    <x v="0"/>
    <x v="10"/>
    <x v="0"/>
    <x v="0"/>
    <s v="brg11241"/>
    <x v="0"/>
    <s v="brg11241"/>
    <x v="2"/>
    <x v="7"/>
    <x v="7"/>
    <x v="0"/>
    <x v="0"/>
    <x v="0"/>
    <x v="0"/>
    <x v="0"/>
    <n v="3"/>
    <x v="0"/>
    <n v="106026"/>
    <n v="318078"/>
    <x v="0"/>
    <x v="0"/>
    <x v="0"/>
    <x v="0"/>
    <n v="25446"/>
    <x v="4"/>
  </r>
  <r>
    <x v="8"/>
    <n v="2370848"/>
    <x v="0"/>
    <x v="10"/>
    <x v="0"/>
    <x v="0"/>
    <s v="KL.HN007"/>
    <x v="0"/>
    <s v="KL.HN007"/>
    <x v="0"/>
    <x v="2"/>
    <x v="2"/>
    <x v="0"/>
    <x v="0"/>
    <x v="0"/>
    <x v="0"/>
    <x v="0"/>
    <n v="6"/>
    <x v="0"/>
    <n v="73431"/>
    <n v="440586"/>
    <x v="0"/>
    <x v="0"/>
    <x v="0"/>
    <x v="0"/>
    <n v="35247"/>
    <x v="0"/>
  </r>
  <r>
    <x v="8"/>
    <n v="2370848"/>
    <x v="0"/>
    <x v="10"/>
    <x v="0"/>
    <x v="0"/>
    <s v="KL.HN007"/>
    <x v="0"/>
    <s v="KL.HN007"/>
    <x v="0"/>
    <x v="8"/>
    <x v="8"/>
    <x v="0"/>
    <x v="0"/>
    <x v="0"/>
    <x v="0"/>
    <x v="0"/>
    <n v="2"/>
    <x v="0"/>
    <n v="50182"/>
    <n v="100364"/>
    <x v="0"/>
    <x v="0"/>
    <x v="0"/>
    <x v="0"/>
    <n v="8029"/>
    <x v="0"/>
  </r>
  <r>
    <x v="8"/>
    <n v="2370848"/>
    <x v="0"/>
    <x v="10"/>
    <x v="0"/>
    <x v="0"/>
    <s v="KL.HN007"/>
    <x v="0"/>
    <s v="KL.HN007"/>
    <x v="0"/>
    <x v="9"/>
    <x v="9"/>
    <x v="0"/>
    <x v="0"/>
    <x v="0"/>
    <x v="0"/>
    <x v="0"/>
    <n v="3"/>
    <x v="0"/>
    <n v="70950"/>
    <n v="212850"/>
    <x v="0"/>
    <x v="0"/>
    <x v="0"/>
    <x v="0"/>
    <n v="17028"/>
    <x v="0"/>
  </r>
  <r>
    <x v="8"/>
    <n v="2370848"/>
    <x v="0"/>
    <x v="10"/>
    <x v="0"/>
    <x v="0"/>
    <s v="KL.HN007"/>
    <x v="0"/>
    <s v="KL.HN007"/>
    <x v="0"/>
    <x v="11"/>
    <x v="11"/>
    <x v="0"/>
    <x v="0"/>
    <x v="0"/>
    <x v="0"/>
    <x v="0"/>
    <n v="5"/>
    <x v="0"/>
    <n v="46000"/>
    <n v="230000"/>
    <x v="0"/>
    <x v="0"/>
    <x v="0"/>
    <x v="0"/>
    <n v="18400"/>
    <x v="0"/>
  </r>
  <r>
    <x v="8"/>
    <n v="82356"/>
    <x v="0"/>
    <x v="10"/>
    <x v="0"/>
    <x v="0"/>
    <s v="siba0001"/>
    <x v="0"/>
    <s v="siba0001"/>
    <x v="0"/>
    <x v="1"/>
    <x v="1"/>
    <x v="0"/>
    <x v="0"/>
    <x v="0"/>
    <x v="0"/>
    <x v="0"/>
    <n v="2"/>
    <x v="0"/>
    <n v="52259"/>
    <n v="104518"/>
    <x v="0"/>
    <x v="0"/>
    <x v="0"/>
    <x v="0"/>
    <n v="8361"/>
    <x v="7"/>
  </r>
  <r>
    <x v="8"/>
    <n v="82356"/>
    <x v="0"/>
    <x v="10"/>
    <x v="0"/>
    <x v="0"/>
    <s v="siba0001"/>
    <x v="0"/>
    <s v="siba0001"/>
    <x v="0"/>
    <x v="8"/>
    <x v="8"/>
    <x v="0"/>
    <x v="0"/>
    <x v="0"/>
    <x v="0"/>
    <x v="0"/>
    <n v="2"/>
    <x v="0"/>
    <n v="47172"/>
    <n v="94344"/>
    <x v="0"/>
    <x v="0"/>
    <x v="0"/>
    <x v="0"/>
    <n v="7548"/>
    <x v="7"/>
  </r>
  <r>
    <x v="8"/>
    <n v="82356"/>
    <x v="0"/>
    <x v="10"/>
    <x v="0"/>
    <x v="0"/>
    <s v="siba0001"/>
    <x v="0"/>
    <s v="siba0001"/>
    <x v="0"/>
    <x v="13"/>
    <x v="13"/>
    <x v="0"/>
    <x v="0"/>
    <x v="0"/>
    <x v="0"/>
    <x v="0"/>
    <n v="2"/>
    <x v="0"/>
    <n v="50400"/>
    <n v="100800"/>
    <x v="0"/>
    <x v="0"/>
    <x v="0"/>
    <x v="0"/>
    <n v="8064"/>
    <x v="7"/>
  </r>
  <r>
    <x v="8"/>
    <n v="82356"/>
    <x v="0"/>
    <x v="10"/>
    <x v="0"/>
    <x v="0"/>
    <s v="siba0001"/>
    <x v="0"/>
    <s v="siba0001"/>
    <x v="0"/>
    <x v="0"/>
    <x v="0"/>
    <x v="0"/>
    <x v="0"/>
    <x v="0"/>
    <x v="0"/>
    <x v="0"/>
    <n v="2"/>
    <x v="0"/>
    <n v="109614"/>
    <n v="219228"/>
    <x v="0"/>
    <x v="0"/>
    <x v="0"/>
    <x v="0"/>
    <n v="17538"/>
    <x v="7"/>
  </r>
  <r>
    <x v="8"/>
    <n v="82356"/>
    <x v="0"/>
    <x v="10"/>
    <x v="0"/>
    <x v="0"/>
    <s v="siba0001"/>
    <x v="0"/>
    <s v="siba0001"/>
    <x v="0"/>
    <x v="7"/>
    <x v="7"/>
    <x v="0"/>
    <x v="0"/>
    <x v="0"/>
    <x v="0"/>
    <x v="0"/>
    <n v="3"/>
    <x v="0"/>
    <n v="104910"/>
    <n v="314730"/>
    <x v="0"/>
    <x v="0"/>
    <x v="0"/>
    <x v="0"/>
    <n v="25178"/>
    <x v="7"/>
  </r>
  <r>
    <x v="9"/>
    <n v="2370938"/>
    <x v="0"/>
    <x v="10"/>
    <x v="0"/>
    <x v="0"/>
    <s v="PTmart0007"/>
    <x v="0"/>
    <s v="PTmart0007"/>
    <x v="0"/>
    <x v="2"/>
    <x v="2"/>
    <x v="0"/>
    <x v="0"/>
    <x v="0"/>
    <x v="0"/>
    <x v="0"/>
    <n v="4"/>
    <x v="0"/>
    <n v="73431"/>
    <n v="293724"/>
    <x v="0"/>
    <x v="0"/>
    <x v="0"/>
    <x v="0"/>
    <n v="23498"/>
    <x v="3"/>
  </r>
  <r>
    <x v="9"/>
    <n v="2370938"/>
    <x v="0"/>
    <x v="10"/>
    <x v="0"/>
    <x v="0"/>
    <s v="PTmart0007"/>
    <x v="0"/>
    <s v="PTmart0007"/>
    <x v="0"/>
    <x v="1"/>
    <x v="1"/>
    <x v="0"/>
    <x v="0"/>
    <x v="0"/>
    <x v="0"/>
    <x v="0"/>
    <n v="3"/>
    <x v="0"/>
    <n v="55595"/>
    <n v="166785"/>
    <x v="0"/>
    <x v="0"/>
    <x v="0"/>
    <x v="0"/>
    <n v="13343"/>
    <x v="3"/>
  </r>
  <r>
    <x v="9"/>
    <n v="2370938"/>
    <x v="0"/>
    <x v="10"/>
    <x v="0"/>
    <x v="0"/>
    <s v="PTmart0007"/>
    <x v="0"/>
    <s v="PTmart0007"/>
    <x v="0"/>
    <x v="8"/>
    <x v="8"/>
    <x v="0"/>
    <x v="0"/>
    <x v="0"/>
    <x v="0"/>
    <x v="0"/>
    <n v="5"/>
    <x v="0"/>
    <n v="50182"/>
    <n v="250910"/>
    <x v="0"/>
    <x v="0"/>
    <x v="0"/>
    <x v="0"/>
    <n v="20073"/>
    <x v="3"/>
  </r>
  <r>
    <x v="8"/>
    <n v="82298"/>
    <x v="0"/>
    <x v="10"/>
    <x v="0"/>
    <x v="0"/>
    <s v="coop9105"/>
    <x v="0"/>
    <s v="coop9105"/>
    <x v="0"/>
    <x v="2"/>
    <x v="2"/>
    <x v="0"/>
    <x v="0"/>
    <x v="0"/>
    <x v="0"/>
    <x v="0"/>
    <n v="6"/>
    <x v="0"/>
    <n v="73431"/>
    <n v="440586"/>
    <x v="0"/>
    <x v="0"/>
    <x v="0"/>
    <x v="0"/>
    <n v="35247"/>
    <x v="2"/>
  </r>
  <r>
    <x v="8"/>
    <n v="82298"/>
    <x v="0"/>
    <x v="10"/>
    <x v="0"/>
    <x v="0"/>
    <s v="coop9105"/>
    <x v="0"/>
    <s v="coop9105"/>
    <x v="0"/>
    <x v="9"/>
    <x v="9"/>
    <x v="0"/>
    <x v="0"/>
    <x v="0"/>
    <x v="0"/>
    <x v="0"/>
    <n v="3"/>
    <x v="0"/>
    <n v="70950"/>
    <n v="212850"/>
    <x v="0"/>
    <x v="0"/>
    <x v="0"/>
    <x v="0"/>
    <n v="17028"/>
    <x v="2"/>
  </r>
  <r>
    <x v="8"/>
    <n v="82298"/>
    <x v="0"/>
    <x v="10"/>
    <x v="0"/>
    <x v="0"/>
    <s v="coop9105"/>
    <x v="0"/>
    <s v="coop9105"/>
    <x v="0"/>
    <x v="17"/>
    <x v="17"/>
    <x v="0"/>
    <x v="0"/>
    <x v="0"/>
    <x v="0"/>
    <x v="2"/>
    <n v="5"/>
    <x v="0"/>
    <n v="30000"/>
    <n v="150000"/>
    <x v="0"/>
    <x v="0"/>
    <x v="0"/>
    <x v="0"/>
    <n v="12000"/>
    <x v="2"/>
  </r>
  <r>
    <x v="8"/>
    <n v="82298"/>
    <x v="0"/>
    <x v="10"/>
    <x v="0"/>
    <x v="0"/>
    <s v="coop9105"/>
    <x v="0"/>
    <s v="coop9105"/>
    <x v="0"/>
    <x v="16"/>
    <x v="16"/>
    <x v="0"/>
    <x v="0"/>
    <x v="0"/>
    <x v="0"/>
    <x v="2"/>
    <n v="5"/>
    <x v="0"/>
    <n v="41389"/>
    <n v="206945"/>
    <x v="0"/>
    <x v="0"/>
    <x v="0"/>
    <x v="0"/>
    <n v="16556"/>
    <x v="2"/>
  </r>
  <r>
    <x v="8"/>
    <n v="82298"/>
    <x v="0"/>
    <x v="10"/>
    <x v="0"/>
    <x v="0"/>
    <s v="coop9105"/>
    <x v="0"/>
    <s v="coop9105"/>
    <x v="0"/>
    <x v="18"/>
    <x v="18"/>
    <x v="0"/>
    <x v="0"/>
    <x v="0"/>
    <x v="0"/>
    <x v="2"/>
    <n v="5"/>
    <x v="0"/>
    <n v="36111"/>
    <n v="180555"/>
    <x v="0"/>
    <x v="0"/>
    <x v="0"/>
    <x v="0"/>
    <n v="14444"/>
    <x v="2"/>
  </r>
  <r>
    <x v="10"/>
    <n v="83357"/>
    <x v="0"/>
    <x v="11"/>
    <x v="0"/>
    <x v="0"/>
    <s v="Tmart03017"/>
    <x v="0"/>
    <s v="Tmart03017"/>
    <x v="2"/>
    <x v="14"/>
    <x v="14"/>
    <x v="0"/>
    <x v="0"/>
    <x v="0"/>
    <x v="0"/>
    <x v="0"/>
    <n v="3"/>
    <x v="0"/>
    <n v="20250"/>
    <n v="60750"/>
    <x v="0"/>
    <x v="0"/>
    <x v="0"/>
    <x v="0"/>
    <n v="4860"/>
    <x v="7"/>
  </r>
  <r>
    <x v="10"/>
    <n v="83357"/>
    <x v="0"/>
    <x v="11"/>
    <x v="0"/>
    <x v="0"/>
    <s v="Tmart03017"/>
    <x v="0"/>
    <s v="Tmart03017"/>
    <x v="2"/>
    <x v="5"/>
    <x v="5"/>
    <x v="0"/>
    <x v="0"/>
    <x v="0"/>
    <x v="0"/>
    <x v="1"/>
    <n v="3"/>
    <x v="0"/>
    <n v="24549"/>
    <n v="73647"/>
    <x v="0"/>
    <x v="0"/>
    <x v="0"/>
    <x v="0"/>
    <n v="5892"/>
    <x v="7"/>
  </r>
  <r>
    <x v="10"/>
    <n v="83357"/>
    <x v="0"/>
    <x v="11"/>
    <x v="0"/>
    <x v="0"/>
    <s v="Tmart03017"/>
    <x v="0"/>
    <s v="Tmart03017"/>
    <x v="2"/>
    <x v="3"/>
    <x v="3"/>
    <x v="0"/>
    <x v="0"/>
    <x v="0"/>
    <x v="0"/>
    <x v="0"/>
    <n v="3"/>
    <x v="0"/>
    <n v="119066"/>
    <n v="357198"/>
    <x v="0"/>
    <x v="0"/>
    <x v="0"/>
    <x v="0"/>
    <n v="28576"/>
    <x v="7"/>
  </r>
  <r>
    <x v="10"/>
    <n v="83357"/>
    <x v="0"/>
    <x v="11"/>
    <x v="0"/>
    <x v="0"/>
    <s v="Tmart03017"/>
    <x v="0"/>
    <s v="Tmart03017"/>
    <x v="2"/>
    <x v="0"/>
    <x v="0"/>
    <x v="0"/>
    <x v="0"/>
    <x v="0"/>
    <x v="0"/>
    <x v="0"/>
    <n v="3"/>
    <x v="0"/>
    <n v="111058"/>
    <n v="333174"/>
    <x v="0"/>
    <x v="0"/>
    <x v="0"/>
    <x v="0"/>
    <n v="26654"/>
    <x v="7"/>
  </r>
  <r>
    <x v="10"/>
    <n v="83357"/>
    <x v="0"/>
    <x v="11"/>
    <x v="0"/>
    <x v="0"/>
    <s v="Tmart03017"/>
    <x v="0"/>
    <s v="Tmart03017"/>
    <x v="2"/>
    <x v="15"/>
    <x v="15"/>
    <x v="0"/>
    <x v="0"/>
    <x v="0"/>
    <x v="0"/>
    <x v="0"/>
    <n v="3"/>
    <x v="0"/>
    <n v="19500"/>
    <n v="58500"/>
    <x v="0"/>
    <x v="0"/>
    <x v="0"/>
    <x v="0"/>
    <n v="4680"/>
    <x v="7"/>
  </r>
  <r>
    <x v="10"/>
    <n v="83356"/>
    <x v="0"/>
    <x v="11"/>
    <x v="0"/>
    <x v="0"/>
    <s v="Tmart01063"/>
    <x v="0"/>
    <s v="Tmart01063"/>
    <x v="2"/>
    <x v="10"/>
    <x v="10"/>
    <x v="0"/>
    <x v="0"/>
    <x v="0"/>
    <x v="0"/>
    <x v="0"/>
    <n v="3"/>
    <x v="0"/>
    <n v="74250"/>
    <n v="222750"/>
    <x v="0"/>
    <x v="0"/>
    <x v="0"/>
    <x v="0"/>
    <n v="17820"/>
    <x v="7"/>
  </r>
  <r>
    <x v="10"/>
    <n v="83356"/>
    <x v="0"/>
    <x v="11"/>
    <x v="0"/>
    <x v="0"/>
    <s v="Tmart01063"/>
    <x v="0"/>
    <s v="Tmart01063"/>
    <x v="2"/>
    <x v="9"/>
    <x v="9"/>
    <x v="0"/>
    <x v="0"/>
    <x v="0"/>
    <x v="0"/>
    <x v="0"/>
    <n v="3"/>
    <x v="0"/>
    <n v="70950"/>
    <n v="212850"/>
    <x v="0"/>
    <x v="0"/>
    <x v="0"/>
    <x v="0"/>
    <n v="17028"/>
    <x v="7"/>
  </r>
  <r>
    <x v="10"/>
    <n v="83356"/>
    <x v="0"/>
    <x v="11"/>
    <x v="0"/>
    <x v="0"/>
    <s v="Tmart01063"/>
    <x v="0"/>
    <s v="Tmart01063"/>
    <x v="2"/>
    <x v="14"/>
    <x v="14"/>
    <x v="0"/>
    <x v="0"/>
    <x v="0"/>
    <x v="0"/>
    <x v="0"/>
    <n v="3"/>
    <x v="0"/>
    <n v="20250"/>
    <n v="60750"/>
    <x v="0"/>
    <x v="0"/>
    <x v="0"/>
    <x v="0"/>
    <n v="4860"/>
    <x v="7"/>
  </r>
  <r>
    <x v="10"/>
    <n v="83356"/>
    <x v="0"/>
    <x v="11"/>
    <x v="0"/>
    <x v="0"/>
    <s v="Tmart01063"/>
    <x v="0"/>
    <s v="Tmart01063"/>
    <x v="2"/>
    <x v="2"/>
    <x v="2"/>
    <x v="0"/>
    <x v="0"/>
    <x v="0"/>
    <x v="0"/>
    <x v="0"/>
    <n v="5"/>
    <x v="0"/>
    <n v="73431"/>
    <n v="367155"/>
    <x v="0"/>
    <x v="0"/>
    <x v="0"/>
    <x v="0"/>
    <n v="29372"/>
    <x v="7"/>
  </r>
  <r>
    <x v="10"/>
    <n v="83356"/>
    <x v="0"/>
    <x v="11"/>
    <x v="0"/>
    <x v="0"/>
    <s v="Tmart01063"/>
    <x v="0"/>
    <s v="Tmart01063"/>
    <x v="2"/>
    <x v="6"/>
    <x v="6"/>
    <x v="0"/>
    <x v="0"/>
    <x v="0"/>
    <x v="0"/>
    <x v="0"/>
    <n v="3"/>
    <x v="0"/>
    <n v="70000"/>
    <n v="210000"/>
    <x v="0"/>
    <x v="0"/>
    <x v="0"/>
    <x v="0"/>
    <n v="16800"/>
    <x v="7"/>
  </r>
  <r>
    <x v="10"/>
    <n v="83356"/>
    <x v="0"/>
    <x v="11"/>
    <x v="0"/>
    <x v="0"/>
    <s v="Tmart01063"/>
    <x v="0"/>
    <s v="Tmart01063"/>
    <x v="2"/>
    <x v="11"/>
    <x v="11"/>
    <x v="0"/>
    <x v="0"/>
    <x v="0"/>
    <x v="0"/>
    <x v="0"/>
    <n v="3"/>
    <x v="0"/>
    <n v="46000"/>
    <n v="138000"/>
    <x v="0"/>
    <x v="0"/>
    <x v="0"/>
    <x v="0"/>
    <n v="11040"/>
    <x v="7"/>
  </r>
  <r>
    <x v="10"/>
    <n v="83356"/>
    <x v="0"/>
    <x v="11"/>
    <x v="0"/>
    <x v="0"/>
    <s v="Tmart01063"/>
    <x v="0"/>
    <s v="Tmart01063"/>
    <x v="2"/>
    <x v="15"/>
    <x v="15"/>
    <x v="0"/>
    <x v="0"/>
    <x v="0"/>
    <x v="0"/>
    <x v="0"/>
    <n v="3"/>
    <x v="0"/>
    <n v="19500"/>
    <n v="58500"/>
    <x v="0"/>
    <x v="0"/>
    <x v="0"/>
    <x v="0"/>
    <n v="4680"/>
    <x v="7"/>
  </r>
  <r>
    <x v="10"/>
    <n v="83356"/>
    <x v="0"/>
    <x v="11"/>
    <x v="0"/>
    <x v="0"/>
    <s v="Tmart01063"/>
    <x v="0"/>
    <s v="Tmart01063"/>
    <x v="2"/>
    <x v="0"/>
    <x v="0"/>
    <x v="0"/>
    <x v="0"/>
    <x v="0"/>
    <x v="0"/>
    <x v="0"/>
    <n v="3"/>
    <x v="0"/>
    <n v="111058"/>
    <n v="333174"/>
    <x v="0"/>
    <x v="0"/>
    <x v="0"/>
    <x v="0"/>
    <n v="26654"/>
    <x v="7"/>
  </r>
  <r>
    <x v="10"/>
    <n v="83356"/>
    <x v="0"/>
    <x v="11"/>
    <x v="0"/>
    <x v="0"/>
    <s v="Tmart01063"/>
    <x v="0"/>
    <s v="Tmart01063"/>
    <x v="2"/>
    <x v="3"/>
    <x v="3"/>
    <x v="0"/>
    <x v="0"/>
    <x v="0"/>
    <x v="0"/>
    <x v="0"/>
    <n v="3"/>
    <x v="0"/>
    <n v="119066"/>
    <n v="357198"/>
    <x v="0"/>
    <x v="0"/>
    <x v="0"/>
    <x v="0"/>
    <n v="28576"/>
    <x v="7"/>
  </r>
  <r>
    <x v="10"/>
    <n v="83375"/>
    <x v="0"/>
    <x v="11"/>
    <x v="0"/>
    <x v="0"/>
    <s v="Tmart00988"/>
    <x v="0"/>
    <s v="Tmart00988"/>
    <x v="2"/>
    <x v="9"/>
    <x v="9"/>
    <x v="0"/>
    <x v="0"/>
    <x v="0"/>
    <x v="0"/>
    <x v="0"/>
    <n v="3"/>
    <x v="0"/>
    <n v="70950"/>
    <n v="212850"/>
    <x v="0"/>
    <x v="0"/>
    <x v="0"/>
    <x v="0"/>
    <n v="17028"/>
    <x v="7"/>
  </r>
  <r>
    <x v="10"/>
    <n v="83375"/>
    <x v="0"/>
    <x v="11"/>
    <x v="0"/>
    <x v="0"/>
    <s v="Tmart00988"/>
    <x v="0"/>
    <s v="Tmart00988"/>
    <x v="2"/>
    <x v="3"/>
    <x v="3"/>
    <x v="0"/>
    <x v="0"/>
    <x v="0"/>
    <x v="0"/>
    <x v="0"/>
    <n v="3"/>
    <x v="0"/>
    <n v="119066"/>
    <n v="357198"/>
    <x v="0"/>
    <x v="0"/>
    <x v="0"/>
    <x v="0"/>
    <n v="28576"/>
    <x v="7"/>
  </r>
  <r>
    <x v="10"/>
    <n v="83375"/>
    <x v="0"/>
    <x v="11"/>
    <x v="0"/>
    <x v="0"/>
    <s v="Tmart00988"/>
    <x v="0"/>
    <s v="Tmart00988"/>
    <x v="2"/>
    <x v="6"/>
    <x v="6"/>
    <x v="0"/>
    <x v="0"/>
    <x v="0"/>
    <x v="0"/>
    <x v="0"/>
    <n v="3"/>
    <x v="0"/>
    <n v="70000"/>
    <n v="210000"/>
    <x v="0"/>
    <x v="0"/>
    <x v="0"/>
    <x v="0"/>
    <n v="16800"/>
    <x v="7"/>
  </r>
  <r>
    <x v="10"/>
    <n v="83375"/>
    <x v="0"/>
    <x v="11"/>
    <x v="0"/>
    <x v="0"/>
    <s v="Tmart00988"/>
    <x v="0"/>
    <s v="Tmart00988"/>
    <x v="2"/>
    <x v="1"/>
    <x v="1"/>
    <x v="0"/>
    <x v="0"/>
    <x v="0"/>
    <x v="0"/>
    <x v="0"/>
    <n v="3"/>
    <x v="0"/>
    <n v="55595"/>
    <n v="166785"/>
    <x v="0"/>
    <x v="0"/>
    <x v="0"/>
    <x v="0"/>
    <n v="13343"/>
    <x v="7"/>
  </r>
  <r>
    <x v="10"/>
    <n v="83375"/>
    <x v="0"/>
    <x v="11"/>
    <x v="0"/>
    <x v="0"/>
    <s v="Tmart00988"/>
    <x v="0"/>
    <s v="Tmart00988"/>
    <x v="2"/>
    <x v="15"/>
    <x v="15"/>
    <x v="0"/>
    <x v="0"/>
    <x v="0"/>
    <x v="0"/>
    <x v="0"/>
    <n v="3"/>
    <x v="0"/>
    <n v="19500"/>
    <n v="58500"/>
    <x v="0"/>
    <x v="0"/>
    <x v="0"/>
    <x v="0"/>
    <n v="4680"/>
    <x v="7"/>
  </r>
  <r>
    <x v="10"/>
    <n v="83354"/>
    <x v="0"/>
    <x v="11"/>
    <x v="0"/>
    <x v="0"/>
    <s v="Tmart03005"/>
    <x v="0"/>
    <s v="Tmart03005"/>
    <x v="2"/>
    <x v="2"/>
    <x v="2"/>
    <x v="0"/>
    <x v="0"/>
    <x v="0"/>
    <x v="0"/>
    <x v="0"/>
    <n v="10"/>
    <x v="0"/>
    <n v="73431"/>
    <n v="734310"/>
    <x v="0"/>
    <x v="0"/>
    <x v="0"/>
    <x v="0"/>
    <n v="58745"/>
    <x v="7"/>
  </r>
  <r>
    <x v="10"/>
    <n v="83354"/>
    <x v="0"/>
    <x v="11"/>
    <x v="0"/>
    <x v="0"/>
    <s v="Tmart03005"/>
    <x v="0"/>
    <s v="Tmart03005"/>
    <x v="2"/>
    <x v="0"/>
    <x v="0"/>
    <x v="0"/>
    <x v="0"/>
    <x v="0"/>
    <x v="0"/>
    <x v="0"/>
    <n v="5"/>
    <x v="0"/>
    <n v="111058"/>
    <n v="555290"/>
    <x v="0"/>
    <x v="0"/>
    <x v="0"/>
    <x v="0"/>
    <n v="44423"/>
    <x v="7"/>
  </r>
  <r>
    <x v="10"/>
    <n v="83354"/>
    <x v="0"/>
    <x v="11"/>
    <x v="0"/>
    <x v="0"/>
    <s v="Tmart03005"/>
    <x v="0"/>
    <s v="Tmart03005"/>
    <x v="2"/>
    <x v="8"/>
    <x v="8"/>
    <x v="0"/>
    <x v="0"/>
    <x v="0"/>
    <x v="0"/>
    <x v="0"/>
    <n v="3"/>
    <x v="0"/>
    <n v="50182"/>
    <n v="150546"/>
    <x v="0"/>
    <x v="0"/>
    <x v="0"/>
    <x v="0"/>
    <n v="12044"/>
    <x v="7"/>
  </r>
  <r>
    <x v="10"/>
    <n v="83355"/>
    <x v="0"/>
    <x v="11"/>
    <x v="0"/>
    <x v="0"/>
    <s v="Tmart01078"/>
    <x v="0"/>
    <s v="Tmart01078"/>
    <x v="2"/>
    <x v="10"/>
    <x v="10"/>
    <x v="0"/>
    <x v="0"/>
    <x v="0"/>
    <x v="0"/>
    <x v="0"/>
    <n v="3"/>
    <x v="0"/>
    <n v="74250"/>
    <n v="222750"/>
    <x v="0"/>
    <x v="0"/>
    <x v="0"/>
    <x v="0"/>
    <n v="17820"/>
    <x v="7"/>
  </r>
  <r>
    <x v="10"/>
    <n v="83355"/>
    <x v="0"/>
    <x v="11"/>
    <x v="0"/>
    <x v="0"/>
    <s v="Tmart01078"/>
    <x v="0"/>
    <s v="Tmart01078"/>
    <x v="2"/>
    <x v="2"/>
    <x v="2"/>
    <x v="0"/>
    <x v="0"/>
    <x v="0"/>
    <x v="0"/>
    <x v="0"/>
    <n v="10"/>
    <x v="0"/>
    <n v="73431"/>
    <n v="734310"/>
    <x v="0"/>
    <x v="0"/>
    <x v="0"/>
    <x v="0"/>
    <n v="58745"/>
    <x v="7"/>
  </r>
  <r>
    <x v="10"/>
    <n v="83355"/>
    <x v="0"/>
    <x v="11"/>
    <x v="0"/>
    <x v="0"/>
    <s v="Tmart01078"/>
    <x v="0"/>
    <s v="Tmart01078"/>
    <x v="2"/>
    <x v="3"/>
    <x v="3"/>
    <x v="0"/>
    <x v="0"/>
    <x v="0"/>
    <x v="0"/>
    <x v="0"/>
    <n v="3"/>
    <x v="0"/>
    <n v="119066"/>
    <n v="357198"/>
    <x v="0"/>
    <x v="0"/>
    <x v="0"/>
    <x v="0"/>
    <n v="28576"/>
    <x v="7"/>
  </r>
  <r>
    <x v="10"/>
    <n v="83355"/>
    <x v="0"/>
    <x v="11"/>
    <x v="0"/>
    <x v="0"/>
    <s v="Tmart01078"/>
    <x v="0"/>
    <s v="Tmart01078"/>
    <x v="2"/>
    <x v="11"/>
    <x v="11"/>
    <x v="0"/>
    <x v="0"/>
    <x v="0"/>
    <x v="0"/>
    <x v="0"/>
    <n v="3"/>
    <x v="0"/>
    <n v="46000"/>
    <n v="138000"/>
    <x v="0"/>
    <x v="0"/>
    <x v="0"/>
    <x v="0"/>
    <n v="11040"/>
    <x v="7"/>
  </r>
  <r>
    <x v="10"/>
    <n v="83355"/>
    <x v="0"/>
    <x v="11"/>
    <x v="0"/>
    <x v="0"/>
    <s v="Tmart01078"/>
    <x v="0"/>
    <s v="Tmart01078"/>
    <x v="2"/>
    <x v="1"/>
    <x v="1"/>
    <x v="0"/>
    <x v="0"/>
    <x v="0"/>
    <x v="0"/>
    <x v="0"/>
    <n v="3"/>
    <x v="0"/>
    <n v="55595"/>
    <n v="166785"/>
    <x v="0"/>
    <x v="0"/>
    <x v="0"/>
    <x v="0"/>
    <n v="13343"/>
    <x v="7"/>
  </r>
  <r>
    <x v="10"/>
    <n v="83355"/>
    <x v="0"/>
    <x v="11"/>
    <x v="0"/>
    <x v="0"/>
    <s v="Tmart01078"/>
    <x v="0"/>
    <s v="Tmart01078"/>
    <x v="2"/>
    <x v="0"/>
    <x v="0"/>
    <x v="0"/>
    <x v="0"/>
    <x v="0"/>
    <x v="0"/>
    <x v="0"/>
    <n v="5"/>
    <x v="0"/>
    <n v="111058"/>
    <n v="555290"/>
    <x v="0"/>
    <x v="0"/>
    <x v="0"/>
    <x v="0"/>
    <n v="44423"/>
    <x v="7"/>
  </r>
  <r>
    <x v="10"/>
    <n v="83355"/>
    <x v="0"/>
    <x v="11"/>
    <x v="0"/>
    <x v="0"/>
    <s v="Tmart01078"/>
    <x v="0"/>
    <s v="Tmart01078"/>
    <x v="2"/>
    <x v="6"/>
    <x v="6"/>
    <x v="0"/>
    <x v="0"/>
    <x v="0"/>
    <x v="0"/>
    <x v="0"/>
    <n v="3"/>
    <x v="0"/>
    <n v="70000"/>
    <n v="210000"/>
    <x v="0"/>
    <x v="0"/>
    <x v="0"/>
    <x v="0"/>
    <n v="16800"/>
    <x v="7"/>
  </r>
  <r>
    <x v="10"/>
    <n v="83341"/>
    <x v="0"/>
    <x v="11"/>
    <x v="0"/>
    <x v="0"/>
    <s v="OkonoA36"/>
    <x v="0"/>
    <s v="OkonoA36"/>
    <x v="2"/>
    <x v="0"/>
    <x v="0"/>
    <x v="0"/>
    <x v="0"/>
    <x v="0"/>
    <x v="0"/>
    <x v="0"/>
    <n v="3"/>
    <x v="0"/>
    <n v="105505"/>
    <n v="316515"/>
    <x v="0"/>
    <x v="0"/>
    <x v="0"/>
    <x v="0"/>
    <n v="25321"/>
    <x v="6"/>
  </r>
  <r>
    <x v="10"/>
    <n v="83341"/>
    <x v="0"/>
    <x v="11"/>
    <x v="0"/>
    <x v="0"/>
    <s v="OkonoA36"/>
    <x v="0"/>
    <s v="OkonoA36"/>
    <x v="2"/>
    <x v="5"/>
    <x v="5"/>
    <x v="0"/>
    <x v="0"/>
    <x v="0"/>
    <x v="0"/>
    <x v="1"/>
    <n v="10"/>
    <x v="0"/>
    <n v="23322"/>
    <n v="233220"/>
    <x v="0"/>
    <x v="0"/>
    <x v="0"/>
    <x v="0"/>
    <n v="18658"/>
    <x v="6"/>
  </r>
  <r>
    <x v="10"/>
    <n v="83341"/>
    <x v="0"/>
    <x v="11"/>
    <x v="0"/>
    <x v="0"/>
    <s v="OkonoA36"/>
    <x v="0"/>
    <s v="OkonoA36"/>
    <x v="2"/>
    <x v="2"/>
    <x v="2"/>
    <x v="0"/>
    <x v="0"/>
    <x v="0"/>
    <x v="0"/>
    <x v="0"/>
    <n v="5"/>
    <x v="0"/>
    <n v="69759"/>
    <n v="348795"/>
    <x v="0"/>
    <x v="0"/>
    <x v="0"/>
    <x v="0"/>
    <n v="27904"/>
    <x v="6"/>
  </r>
  <r>
    <x v="10"/>
    <n v="83363"/>
    <x v="0"/>
    <x v="11"/>
    <x v="0"/>
    <x v="0"/>
    <s v="Tmart01075"/>
    <x v="0"/>
    <s v="Tmart01075"/>
    <x v="2"/>
    <x v="2"/>
    <x v="2"/>
    <x v="0"/>
    <x v="0"/>
    <x v="0"/>
    <x v="0"/>
    <x v="0"/>
    <n v="10"/>
    <x v="0"/>
    <n v="73431"/>
    <n v="734310"/>
    <x v="0"/>
    <x v="0"/>
    <x v="0"/>
    <x v="0"/>
    <n v="58745"/>
    <x v="7"/>
  </r>
  <r>
    <x v="10"/>
    <n v="83363"/>
    <x v="0"/>
    <x v="11"/>
    <x v="0"/>
    <x v="0"/>
    <s v="Tmart01075"/>
    <x v="0"/>
    <s v="Tmart01075"/>
    <x v="2"/>
    <x v="3"/>
    <x v="3"/>
    <x v="0"/>
    <x v="0"/>
    <x v="0"/>
    <x v="0"/>
    <x v="0"/>
    <n v="3"/>
    <x v="0"/>
    <n v="119066"/>
    <n v="357198"/>
    <x v="0"/>
    <x v="0"/>
    <x v="0"/>
    <x v="0"/>
    <n v="28576"/>
    <x v="7"/>
  </r>
  <r>
    <x v="10"/>
    <n v="83363"/>
    <x v="0"/>
    <x v="11"/>
    <x v="0"/>
    <x v="0"/>
    <s v="Tmart01075"/>
    <x v="0"/>
    <s v="Tmart01075"/>
    <x v="2"/>
    <x v="11"/>
    <x v="11"/>
    <x v="0"/>
    <x v="0"/>
    <x v="0"/>
    <x v="0"/>
    <x v="0"/>
    <n v="5"/>
    <x v="0"/>
    <n v="46000"/>
    <n v="230000"/>
    <x v="0"/>
    <x v="0"/>
    <x v="0"/>
    <x v="0"/>
    <n v="18400"/>
    <x v="7"/>
  </r>
  <r>
    <x v="10"/>
    <n v="83363"/>
    <x v="0"/>
    <x v="11"/>
    <x v="0"/>
    <x v="0"/>
    <s v="Tmart01075"/>
    <x v="0"/>
    <s v="Tmart01075"/>
    <x v="2"/>
    <x v="15"/>
    <x v="15"/>
    <x v="0"/>
    <x v="0"/>
    <x v="0"/>
    <x v="0"/>
    <x v="0"/>
    <n v="3"/>
    <x v="0"/>
    <n v="19500"/>
    <n v="58500"/>
    <x v="0"/>
    <x v="0"/>
    <x v="0"/>
    <x v="0"/>
    <n v="4680"/>
    <x v="7"/>
  </r>
  <r>
    <x v="10"/>
    <n v="83338"/>
    <x v="0"/>
    <x v="11"/>
    <x v="0"/>
    <x v="0"/>
    <s v="brg11171"/>
    <x v="0"/>
    <s v="brg11171"/>
    <x v="2"/>
    <x v="3"/>
    <x v="3"/>
    <x v="0"/>
    <x v="0"/>
    <x v="0"/>
    <x v="0"/>
    <x v="0"/>
    <n v="5"/>
    <x v="0"/>
    <n v="113113"/>
    <n v="565565"/>
    <x v="0"/>
    <x v="0"/>
    <x v="0"/>
    <x v="0"/>
    <n v="45245"/>
    <x v="4"/>
  </r>
  <r>
    <x v="10"/>
    <n v="83338"/>
    <x v="0"/>
    <x v="11"/>
    <x v="0"/>
    <x v="0"/>
    <s v="brg11171"/>
    <x v="0"/>
    <s v="brg11171"/>
    <x v="2"/>
    <x v="0"/>
    <x v="0"/>
    <x v="0"/>
    <x v="0"/>
    <x v="0"/>
    <x v="0"/>
    <x v="0"/>
    <n v="10"/>
    <x v="0"/>
    <n v="105505"/>
    <n v="1055050"/>
    <x v="0"/>
    <x v="0"/>
    <x v="0"/>
    <x v="0"/>
    <n v="84404"/>
    <x v="4"/>
  </r>
  <r>
    <x v="10"/>
    <n v="83338"/>
    <x v="0"/>
    <x v="11"/>
    <x v="0"/>
    <x v="0"/>
    <s v="brg11171"/>
    <x v="0"/>
    <s v="brg11171"/>
    <x v="2"/>
    <x v="8"/>
    <x v="8"/>
    <x v="0"/>
    <x v="0"/>
    <x v="0"/>
    <x v="0"/>
    <x v="0"/>
    <n v="5"/>
    <x v="0"/>
    <n v="47673"/>
    <n v="238365"/>
    <x v="0"/>
    <x v="0"/>
    <x v="0"/>
    <x v="0"/>
    <n v="19069"/>
    <x v="4"/>
  </r>
  <r>
    <x v="9"/>
    <n v="82422"/>
    <x v="0"/>
    <x v="11"/>
    <x v="0"/>
    <x v="0"/>
    <s v="Kmarket0021"/>
    <x v="0"/>
    <s v="Kmarket0021"/>
    <x v="2"/>
    <x v="12"/>
    <x v="12"/>
    <x v="0"/>
    <x v="0"/>
    <x v="0"/>
    <x v="0"/>
    <x v="0"/>
    <n v="4"/>
    <x v="0"/>
    <n v="49500"/>
    <n v="198000"/>
    <x v="0"/>
    <x v="0"/>
    <x v="0"/>
    <x v="0"/>
    <n v="15840"/>
    <x v="10"/>
  </r>
  <r>
    <x v="9"/>
    <n v="82422"/>
    <x v="0"/>
    <x v="11"/>
    <x v="0"/>
    <x v="0"/>
    <s v="Kmarket0021"/>
    <x v="0"/>
    <s v="Kmarket0021"/>
    <x v="2"/>
    <x v="13"/>
    <x v="13"/>
    <x v="0"/>
    <x v="0"/>
    <x v="0"/>
    <x v="0"/>
    <x v="0"/>
    <n v="4"/>
    <x v="0"/>
    <n v="50400"/>
    <n v="201600"/>
    <x v="0"/>
    <x v="0"/>
    <x v="0"/>
    <x v="0"/>
    <n v="16128"/>
    <x v="10"/>
  </r>
  <r>
    <x v="9"/>
    <n v="82422"/>
    <x v="0"/>
    <x v="11"/>
    <x v="0"/>
    <x v="0"/>
    <s v="Kmarket0021"/>
    <x v="0"/>
    <s v="Kmarket0021"/>
    <x v="2"/>
    <x v="9"/>
    <x v="9"/>
    <x v="0"/>
    <x v="0"/>
    <x v="0"/>
    <x v="0"/>
    <x v="0"/>
    <n v="4"/>
    <x v="0"/>
    <n v="67403"/>
    <n v="269612"/>
    <x v="0"/>
    <x v="0"/>
    <x v="0"/>
    <x v="0"/>
    <n v="21569"/>
    <x v="10"/>
  </r>
  <r>
    <x v="9"/>
    <n v="82422"/>
    <x v="0"/>
    <x v="11"/>
    <x v="0"/>
    <x v="0"/>
    <s v="Kmarket0021"/>
    <x v="0"/>
    <s v="Kmarket0021"/>
    <x v="2"/>
    <x v="1"/>
    <x v="1"/>
    <x v="0"/>
    <x v="0"/>
    <x v="0"/>
    <x v="0"/>
    <x v="0"/>
    <n v="4"/>
    <x v="0"/>
    <n v="52816"/>
    <n v="211264"/>
    <x v="0"/>
    <x v="0"/>
    <x v="0"/>
    <x v="0"/>
    <n v="16901"/>
    <x v="10"/>
  </r>
  <r>
    <x v="9"/>
    <n v="82422"/>
    <x v="0"/>
    <x v="11"/>
    <x v="0"/>
    <x v="0"/>
    <s v="Kmarket0021"/>
    <x v="0"/>
    <s v="Kmarket0021"/>
    <x v="2"/>
    <x v="0"/>
    <x v="0"/>
    <x v="0"/>
    <x v="0"/>
    <x v="0"/>
    <x v="0"/>
    <x v="0"/>
    <n v="3"/>
    <x v="0"/>
    <n v="105505"/>
    <n v="316515"/>
    <x v="0"/>
    <x v="0"/>
    <x v="0"/>
    <x v="0"/>
    <n v="25321"/>
    <x v="10"/>
  </r>
  <r>
    <x v="10"/>
    <n v="83367"/>
    <x v="0"/>
    <x v="11"/>
    <x v="0"/>
    <x v="0"/>
    <s v="Tmart01061"/>
    <x v="0"/>
    <s v="Tmart01061"/>
    <x v="0"/>
    <x v="9"/>
    <x v="9"/>
    <x v="0"/>
    <x v="0"/>
    <x v="0"/>
    <x v="0"/>
    <x v="0"/>
    <n v="3"/>
    <x v="0"/>
    <n v="70950"/>
    <n v="212850"/>
    <x v="0"/>
    <x v="0"/>
    <x v="0"/>
    <x v="0"/>
    <n v="17028"/>
    <x v="7"/>
  </r>
  <r>
    <x v="10"/>
    <n v="83367"/>
    <x v="0"/>
    <x v="11"/>
    <x v="0"/>
    <x v="0"/>
    <s v="Tmart01061"/>
    <x v="0"/>
    <s v="Tmart01061"/>
    <x v="0"/>
    <x v="5"/>
    <x v="5"/>
    <x v="0"/>
    <x v="0"/>
    <x v="0"/>
    <x v="0"/>
    <x v="1"/>
    <n v="5"/>
    <x v="0"/>
    <n v="24549"/>
    <n v="122745"/>
    <x v="0"/>
    <x v="0"/>
    <x v="0"/>
    <x v="0"/>
    <n v="9820"/>
    <x v="7"/>
  </r>
  <r>
    <x v="10"/>
    <n v="83367"/>
    <x v="0"/>
    <x v="11"/>
    <x v="0"/>
    <x v="0"/>
    <s v="Tmart01061"/>
    <x v="0"/>
    <s v="Tmart01061"/>
    <x v="0"/>
    <x v="3"/>
    <x v="3"/>
    <x v="0"/>
    <x v="0"/>
    <x v="0"/>
    <x v="0"/>
    <x v="0"/>
    <n v="3"/>
    <x v="0"/>
    <n v="119066"/>
    <n v="357198"/>
    <x v="0"/>
    <x v="0"/>
    <x v="0"/>
    <x v="0"/>
    <n v="28576"/>
    <x v="7"/>
  </r>
  <r>
    <x v="10"/>
    <n v="83367"/>
    <x v="0"/>
    <x v="11"/>
    <x v="0"/>
    <x v="0"/>
    <s v="Tmart01061"/>
    <x v="0"/>
    <s v="Tmart01061"/>
    <x v="0"/>
    <x v="6"/>
    <x v="6"/>
    <x v="0"/>
    <x v="0"/>
    <x v="0"/>
    <x v="0"/>
    <x v="0"/>
    <n v="3"/>
    <x v="0"/>
    <n v="70000"/>
    <n v="210000"/>
    <x v="0"/>
    <x v="0"/>
    <x v="0"/>
    <x v="0"/>
    <n v="16800"/>
    <x v="7"/>
  </r>
  <r>
    <x v="10"/>
    <n v="83367"/>
    <x v="0"/>
    <x v="11"/>
    <x v="0"/>
    <x v="0"/>
    <s v="Tmart01061"/>
    <x v="0"/>
    <s v="Tmart01061"/>
    <x v="0"/>
    <x v="0"/>
    <x v="0"/>
    <x v="0"/>
    <x v="0"/>
    <x v="0"/>
    <x v="0"/>
    <x v="0"/>
    <n v="3"/>
    <x v="0"/>
    <n v="111058"/>
    <n v="333174"/>
    <x v="0"/>
    <x v="0"/>
    <x v="0"/>
    <x v="0"/>
    <n v="26654"/>
    <x v="7"/>
  </r>
  <r>
    <x v="10"/>
    <n v="83367"/>
    <x v="0"/>
    <x v="11"/>
    <x v="0"/>
    <x v="0"/>
    <s v="Tmart01061"/>
    <x v="0"/>
    <s v="Tmart01061"/>
    <x v="0"/>
    <x v="8"/>
    <x v="8"/>
    <x v="0"/>
    <x v="0"/>
    <x v="0"/>
    <x v="0"/>
    <x v="0"/>
    <n v="3"/>
    <x v="0"/>
    <n v="50182"/>
    <n v="150546"/>
    <x v="0"/>
    <x v="0"/>
    <x v="0"/>
    <x v="0"/>
    <n v="12044"/>
    <x v="7"/>
  </r>
  <r>
    <x v="4"/>
    <n v="81230"/>
    <x v="0"/>
    <x v="11"/>
    <x v="0"/>
    <x v="0"/>
    <s v="brg11211"/>
    <x v="0"/>
    <s v="brg11211"/>
    <x v="2"/>
    <x v="2"/>
    <x v="2"/>
    <x v="0"/>
    <x v="0"/>
    <x v="0"/>
    <x v="0"/>
    <x v="0"/>
    <n v="10"/>
    <x v="0"/>
    <n v="69759"/>
    <n v="697590"/>
    <x v="0"/>
    <x v="0"/>
    <x v="0"/>
    <x v="0"/>
    <n v="55807"/>
    <x v="4"/>
  </r>
  <r>
    <x v="4"/>
    <n v="81230"/>
    <x v="0"/>
    <x v="11"/>
    <x v="0"/>
    <x v="0"/>
    <s v="brg11211"/>
    <x v="0"/>
    <s v="brg11211"/>
    <x v="2"/>
    <x v="3"/>
    <x v="3"/>
    <x v="0"/>
    <x v="0"/>
    <x v="0"/>
    <x v="0"/>
    <x v="0"/>
    <n v="10"/>
    <x v="0"/>
    <n v="113113"/>
    <n v="1131130"/>
    <x v="0"/>
    <x v="0"/>
    <x v="0"/>
    <x v="0"/>
    <n v="90490"/>
    <x v="4"/>
  </r>
  <r>
    <x v="4"/>
    <n v="81230"/>
    <x v="0"/>
    <x v="11"/>
    <x v="0"/>
    <x v="0"/>
    <s v="brg11211"/>
    <x v="0"/>
    <s v="brg11211"/>
    <x v="2"/>
    <x v="7"/>
    <x v="7"/>
    <x v="0"/>
    <x v="0"/>
    <x v="0"/>
    <x v="0"/>
    <x v="0"/>
    <n v="5"/>
    <x v="0"/>
    <n v="106026"/>
    <n v="530130"/>
    <x v="0"/>
    <x v="0"/>
    <x v="0"/>
    <x v="0"/>
    <n v="42410"/>
    <x v="4"/>
  </r>
  <r>
    <x v="7"/>
    <n v="2370580"/>
    <x v="0"/>
    <x v="11"/>
    <x v="0"/>
    <x v="0"/>
    <s v="TTMFARMT2"/>
    <x v="0"/>
    <s v="TTMFARMT2"/>
    <x v="2"/>
    <x v="2"/>
    <x v="2"/>
    <x v="0"/>
    <x v="0"/>
    <x v="0"/>
    <x v="0"/>
    <x v="0"/>
    <n v="2"/>
    <x v="0"/>
    <n v="73431"/>
    <n v="146862"/>
    <x v="0"/>
    <x v="0"/>
    <x v="0"/>
    <x v="0"/>
    <n v="11749"/>
    <x v="12"/>
  </r>
  <r>
    <x v="7"/>
    <n v="2370580"/>
    <x v="0"/>
    <x v="11"/>
    <x v="0"/>
    <x v="0"/>
    <s v="TTMFARMT2"/>
    <x v="0"/>
    <s v="TTMFARMT2"/>
    <x v="2"/>
    <x v="1"/>
    <x v="1"/>
    <x v="0"/>
    <x v="0"/>
    <x v="0"/>
    <x v="0"/>
    <x v="0"/>
    <n v="2"/>
    <x v="0"/>
    <n v="55595"/>
    <n v="111190"/>
    <x v="0"/>
    <x v="0"/>
    <x v="0"/>
    <x v="0"/>
    <n v="8895"/>
    <x v="12"/>
  </r>
  <r>
    <x v="6"/>
    <n v="82119"/>
    <x v="0"/>
    <x v="11"/>
    <x v="0"/>
    <x v="0"/>
    <s v="coop9151"/>
    <x v="0"/>
    <s v="coop9151"/>
    <x v="2"/>
    <x v="8"/>
    <x v="8"/>
    <x v="0"/>
    <x v="0"/>
    <x v="0"/>
    <x v="0"/>
    <x v="0"/>
    <n v="5"/>
    <x v="0"/>
    <n v="50182"/>
    <n v="250910"/>
    <x v="0"/>
    <x v="0"/>
    <x v="0"/>
    <x v="0"/>
    <n v="20073"/>
    <x v="2"/>
  </r>
  <r>
    <x v="9"/>
    <n v="2370943"/>
    <x v="0"/>
    <x v="11"/>
    <x v="0"/>
    <x v="0"/>
    <s v="TTMFARM2TT1B"/>
    <x v="0"/>
    <s v="TTMFARM2TT1B"/>
    <x v="2"/>
    <x v="3"/>
    <x v="3"/>
    <x v="0"/>
    <x v="0"/>
    <x v="0"/>
    <x v="0"/>
    <x v="0"/>
    <n v="5"/>
    <x v="0"/>
    <n v="119066"/>
    <n v="595330"/>
    <x v="0"/>
    <x v="0"/>
    <x v="0"/>
    <x v="0"/>
    <n v="47626"/>
    <x v="12"/>
  </r>
  <r>
    <x v="9"/>
    <n v="2370943"/>
    <x v="0"/>
    <x v="11"/>
    <x v="0"/>
    <x v="0"/>
    <s v="TTMFARM2TT1B"/>
    <x v="0"/>
    <s v="TTMFARM2TT1B"/>
    <x v="2"/>
    <x v="2"/>
    <x v="2"/>
    <x v="0"/>
    <x v="0"/>
    <x v="0"/>
    <x v="0"/>
    <x v="0"/>
    <n v="8"/>
    <x v="0"/>
    <n v="73431"/>
    <n v="587448"/>
    <x v="0"/>
    <x v="0"/>
    <x v="0"/>
    <x v="0"/>
    <n v="46996"/>
    <x v="12"/>
  </r>
  <r>
    <x v="9"/>
    <n v="2370943"/>
    <x v="0"/>
    <x v="11"/>
    <x v="0"/>
    <x v="0"/>
    <s v="TTMFARM2TT1B"/>
    <x v="0"/>
    <s v="TTMFARM2TT1B"/>
    <x v="2"/>
    <x v="8"/>
    <x v="8"/>
    <x v="0"/>
    <x v="0"/>
    <x v="0"/>
    <x v="0"/>
    <x v="0"/>
    <n v="5"/>
    <x v="0"/>
    <n v="50182"/>
    <n v="250910"/>
    <x v="0"/>
    <x v="0"/>
    <x v="0"/>
    <x v="0"/>
    <n v="20073"/>
    <x v="12"/>
  </r>
  <r>
    <x v="9"/>
    <n v="2370943"/>
    <x v="0"/>
    <x v="11"/>
    <x v="0"/>
    <x v="0"/>
    <s v="TTMFARM2TT1B"/>
    <x v="0"/>
    <s v="TTMFARM2TT1B"/>
    <x v="2"/>
    <x v="10"/>
    <x v="10"/>
    <x v="0"/>
    <x v="0"/>
    <x v="0"/>
    <x v="0"/>
    <x v="0"/>
    <n v="3"/>
    <x v="0"/>
    <n v="74250"/>
    <n v="222750"/>
    <x v="0"/>
    <x v="0"/>
    <x v="0"/>
    <x v="0"/>
    <n v="17820"/>
    <x v="12"/>
  </r>
  <r>
    <x v="9"/>
    <n v="2370943"/>
    <x v="0"/>
    <x v="11"/>
    <x v="0"/>
    <x v="0"/>
    <s v="TTMFARM2TT1B"/>
    <x v="0"/>
    <s v="TTMFARM2TT1B"/>
    <x v="2"/>
    <x v="11"/>
    <x v="11"/>
    <x v="0"/>
    <x v="0"/>
    <x v="0"/>
    <x v="0"/>
    <x v="0"/>
    <n v="3"/>
    <x v="0"/>
    <n v="46000"/>
    <n v="138000"/>
    <x v="0"/>
    <x v="0"/>
    <x v="0"/>
    <x v="0"/>
    <n v="11040"/>
    <x v="12"/>
  </r>
  <r>
    <x v="12"/>
    <n v="83388"/>
    <x v="0"/>
    <x v="11"/>
    <x v="0"/>
    <x v="0"/>
    <s v="brg12201"/>
    <x v="0"/>
    <s v="brg12201"/>
    <x v="2"/>
    <x v="2"/>
    <x v="2"/>
    <x v="0"/>
    <x v="0"/>
    <x v="0"/>
    <x v="0"/>
    <x v="0"/>
    <n v="3"/>
    <x v="0"/>
    <n v="69759"/>
    <n v="209277"/>
    <x v="0"/>
    <x v="0"/>
    <x v="0"/>
    <x v="0"/>
    <n v="16742"/>
    <x v="4"/>
  </r>
  <r>
    <x v="12"/>
    <n v="83388"/>
    <x v="0"/>
    <x v="11"/>
    <x v="0"/>
    <x v="0"/>
    <s v="brg12201"/>
    <x v="0"/>
    <s v="brg12201"/>
    <x v="2"/>
    <x v="3"/>
    <x v="3"/>
    <x v="0"/>
    <x v="0"/>
    <x v="0"/>
    <x v="0"/>
    <x v="0"/>
    <n v="2"/>
    <x v="0"/>
    <n v="113113"/>
    <n v="226226"/>
    <x v="0"/>
    <x v="0"/>
    <x v="0"/>
    <x v="0"/>
    <n v="18098"/>
    <x v="4"/>
  </r>
  <r>
    <x v="12"/>
    <n v="83388"/>
    <x v="0"/>
    <x v="11"/>
    <x v="0"/>
    <x v="0"/>
    <s v="brg12201"/>
    <x v="0"/>
    <s v="brg12201"/>
    <x v="2"/>
    <x v="0"/>
    <x v="0"/>
    <x v="0"/>
    <x v="0"/>
    <x v="0"/>
    <x v="0"/>
    <x v="0"/>
    <n v="3"/>
    <x v="0"/>
    <n v="105505"/>
    <n v="316515"/>
    <x v="0"/>
    <x v="0"/>
    <x v="0"/>
    <x v="0"/>
    <n v="25321"/>
    <x v="4"/>
  </r>
  <r>
    <x v="12"/>
    <n v="83388"/>
    <x v="0"/>
    <x v="11"/>
    <x v="0"/>
    <x v="0"/>
    <s v="brg12201"/>
    <x v="0"/>
    <s v="brg12201"/>
    <x v="2"/>
    <x v="8"/>
    <x v="8"/>
    <x v="0"/>
    <x v="0"/>
    <x v="0"/>
    <x v="0"/>
    <x v="0"/>
    <n v="3"/>
    <x v="0"/>
    <n v="47673"/>
    <n v="143019"/>
    <x v="0"/>
    <x v="0"/>
    <x v="0"/>
    <x v="0"/>
    <n v="11442"/>
    <x v="4"/>
  </r>
  <r>
    <x v="12"/>
    <n v="83388"/>
    <x v="0"/>
    <x v="11"/>
    <x v="0"/>
    <x v="0"/>
    <s v="brg12201"/>
    <x v="0"/>
    <s v="brg12201"/>
    <x v="2"/>
    <x v="11"/>
    <x v="11"/>
    <x v="0"/>
    <x v="0"/>
    <x v="0"/>
    <x v="0"/>
    <x v="0"/>
    <n v="6"/>
    <x v="0"/>
    <n v="43700"/>
    <n v="262200"/>
    <x v="0"/>
    <x v="0"/>
    <x v="0"/>
    <x v="0"/>
    <n v="20976"/>
    <x v="4"/>
  </r>
  <r>
    <x v="10"/>
    <n v="83339"/>
    <x v="0"/>
    <x v="11"/>
    <x v="0"/>
    <x v="0"/>
    <s v="brg12761"/>
    <x v="0"/>
    <s v="brg12761"/>
    <x v="2"/>
    <x v="2"/>
    <x v="2"/>
    <x v="0"/>
    <x v="0"/>
    <x v="0"/>
    <x v="0"/>
    <x v="0"/>
    <n v="5"/>
    <x v="0"/>
    <n v="69759"/>
    <n v="348795"/>
    <x v="0"/>
    <x v="0"/>
    <x v="0"/>
    <x v="0"/>
    <n v="27904"/>
    <x v="4"/>
  </r>
  <r>
    <x v="10"/>
    <n v="83339"/>
    <x v="0"/>
    <x v="11"/>
    <x v="0"/>
    <x v="0"/>
    <s v="brg12761"/>
    <x v="0"/>
    <s v="brg12761"/>
    <x v="2"/>
    <x v="0"/>
    <x v="0"/>
    <x v="0"/>
    <x v="0"/>
    <x v="0"/>
    <x v="0"/>
    <x v="0"/>
    <n v="6"/>
    <x v="0"/>
    <n v="105505"/>
    <n v="633030"/>
    <x v="0"/>
    <x v="0"/>
    <x v="0"/>
    <x v="0"/>
    <n v="50642"/>
    <x v="4"/>
  </r>
  <r>
    <x v="10"/>
    <n v="83339"/>
    <x v="0"/>
    <x v="11"/>
    <x v="0"/>
    <x v="0"/>
    <s v="brg12761"/>
    <x v="0"/>
    <s v="brg12761"/>
    <x v="2"/>
    <x v="8"/>
    <x v="8"/>
    <x v="0"/>
    <x v="0"/>
    <x v="0"/>
    <x v="0"/>
    <x v="0"/>
    <n v="3"/>
    <x v="0"/>
    <n v="47673"/>
    <n v="143019"/>
    <x v="0"/>
    <x v="0"/>
    <x v="0"/>
    <x v="0"/>
    <n v="11442"/>
    <x v="4"/>
  </r>
  <r>
    <x v="10"/>
    <n v="83361"/>
    <x v="0"/>
    <x v="11"/>
    <x v="0"/>
    <x v="0"/>
    <s v="Tmart01096"/>
    <x v="0"/>
    <s v="Tmart01096"/>
    <x v="0"/>
    <x v="5"/>
    <x v="5"/>
    <x v="0"/>
    <x v="0"/>
    <x v="0"/>
    <x v="0"/>
    <x v="1"/>
    <n v="3"/>
    <x v="0"/>
    <n v="24549"/>
    <n v="73647"/>
    <x v="0"/>
    <x v="0"/>
    <x v="0"/>
    <x v="0"/>
    <n v="5892"/>
    <x v="7"/>
  </r>
  <r>
    <x v="10"/>
    <n v="83361"/>
    <x v="0"/>
    <x v="11"/>
    <x v="0"/>
    <x v="0"/>
    <s v="Tmart01096"/>
    <x v="0"/>
    <s v="Tmart01096"/>
    <x v="0"/>
    <x v="2"/>
    <x v="2"/>
    <x v="0"/>
    <x v="0"/>
    <x v="0"/>
    <x v="0"/>
    <x v="0"/>
    <n v="10"/>
    <x v="0"/>
    <n v="73431"/>
    <n v="734310"/>
    <x v="0"/>
    <x v="0"/>
    <x v="0"/>
    <x v="0"/>
    <n v="58745"/>
    <x v="7"/>
  </r>
  <r>
    <x v="10"/>
    <n v="83361"/>
    <x v="0"/>
    <x v="11"/>
    <x v="0"/>
    <x v="0"/>
    <s v="Tmart01096"/>
    <x v="0"/>
    <s v="Tmart01096"/>
    <x v="0"/>
    <x v="3"/>
    <x v="3"/>
    <x v="0"/>
    <x v="0"/>
    <x v="0"/>
    <x v="0"/>
    <x v="0"/>
    <n v="3"/>
    <x v="0"/>
    <n v="119066"/>
    <n v="357198"/>
    <x v="0"/>
    <x v="0"/>
    <x v="0"/>
    <x v="0"/>
    <n v="28576"/>
    <x v="7"/>
  </r>
  <r>
    <x v="10"/>
    <n v="83361"/>
    <x v="0"/>
    <x v="11"/>
    <x v="0"/>
    <x v="0"/>
    <s v="Tmart01096"/>
    <x v="0"/>
    <s v="Tmart01096"/>
    <x v="0"/>
    <x v="6"/>
    <x v="6"/>
    <x v="0"/>
    <x v="0"/>
    <x v="0"/>
    <x v="0"/>
    <x v="0"/>
    <n v="3"/>
    <x v="0"/>
    <n v="70000"/>
    <n v="210000"/>
    <x v="0"/>
    <x v="0"/>
    <x v="0"/>
    <x v="0"/>
    <n v="16800"/>
    <x v="7"/>
  </r>
  <r>
    <x v="10"/>
    <n v="2371130"/>
    <x v="0"/>
    <x v="11"/>
    <x v="0"/>
    <x v="0"/>
    <s v="GS25-HNI-MLH-HN01029"/>
    <x v="18"/>
    <s v="GS25-HNI-MLH-HN01029"/>
    <x v="0"/>
    <x v="6"/>
    <x v="6"/>
    <x v="0"/>
    <x v="0"/>
    <x v="0"/>
    <x v="0"/>
    <x v="0"/>
    <n v="32"/>
    <x v="0"/>
    <n v="66500"/>
    <n v="2128000"/>
    <x v="0"/>
    <x v="0"/>
    <x v="0"/>
    <x v="0"/>
    <n v="170240"/>
    <x v="3"/>
  </r>
  <r>
    <x v="10"/>
    <n v="2371130"/>
    <x v="0"/>
    <x v="11"/>
    <x v="0"/>
    <x v="0"/>
    <s v="GS25-HNI-MLH-HN01029"/>
    <x v="18"/>
    <s v="GS25-HNI-MLH-HN01029"/>
    <x v="0"/>
    <x v="5"/>
    <x v="5"/>
    <x v="0"/>
    <x v="0"/>
    <x v="0"/>
    <x v="0"/>
    <x v="1"/>
    <n v="22"/>
    <x v="0"/>
    <n v="24549"/>
    <n v="540078"/>
    <x v="0"/>
    <x v="0"/>
    <x v="0"/>
    <x v="0"/>
    <n v="43206"/>
    <x v="3"/>
  </r>
  <r>
    <x v="10"/>
    <n v="2371130"/>
    <x v="0"/>
    <x v="11"/>
    <x v="0"/>
    <x v="0"/>
    <s v="GS25-HNI-MLH-HN01029"/>
    <x v="18"/>
    <s v="GS25-HNI-MLH-HN01029"/>
    <x v="0"/>
    <x v="15"/>
    <x v="15"/>
    <x v="0"/>
    <x v="0"/>
    <x v="0"/>
    <x v="0"/>
    <x v="0"/>
    <n v="8"/>
    <x v="0"/>
    <n v="21667"/>
    <n v="173336"/>
    <x v="0"/>
    <x v="0"/>
    <x v="0"/>
    <x v="0"/>
    <n v="13867"/>
    <x v="3"/>
  </r>
  <r>
    <x v="10"/>
    <n v="2371130"/>
    <x v="0"/>
    <x v="11"/>
    <x v="0"/>
    <x v="0"/>
    <s v="GS25-HNI-MLH-HN01029"/>
    <x v="18"/>
    <s v="GS25-HNI-MLH-HN01029"/>
    <x v="0"/>
    <x v="2"/>
    <x v="2"/>
    <x v="0"/>
    <x v="0"/>
    <x v="0"/>
    <x v="0"/>
    <x v="0"/>
    <n v="14"/>
    <x v="0"/>
    <n v="73431"/>
    <n v="1028034"/>
    <x v="0"/>
    <x v="0"/>
    <x v="0"/>
    <x v="0"/>
    <n v="82243"/>
    <x v="3"/>
  </r>
  <r>
    <x v="10"/>
    <n v="2371130"/>
    <x v="0"/>
    <x v="11"/>
    <x v="0"/>
    <x v="0"/>
    <s v="GS25-HNI-MLH-HN01029"/>
    <x v="18"/>
    <s v="GS25-HNI-MLH-HN01029"/>
    <x v="0"/>
    <x v="8"/>
    <x v="8"/>
    <x v="0"/>
    <x v="0"/>
    <x v="0"/>
    <x v="0"/>
    <x v="0"/>
    <n v="20"/>
    <x v="0"/>
    <n v="50182"/>
    <n v="1003640"/>
    <x v="0"/>
    <x v="0"/>
    <x v="0"/>
    <x v="0"/>
    <n v="80291"/>
    <x v="3"/>
  </r>
  <r>
    <x v="12"/>
    <n v="2371392"/>
    <x v="0"/>
    <x v="12"/>
    <x v="0"/>
    <x v="0"/>
    <s v="GS25-HNI-MLH-HN01029"/>
    <x v="0"/>
    <s v="GS25-HNI-MLH-HN01029"/>
    <x v="0"/>
    <x v="6"/>
    <x v="6"/>
    <x v="0"/>
    <x v="0"/>
    <x v="0"/>
    <x v="0"/>
    <x v="0"/>
    <n v="8"/>
    <x v="0"/>
    <n v="66500"/>
    <n v="532000"/>
    <x v="0"/>
    <x v="0"/>
    <x v="0"/>
    <x v="0"/>
    <n v="42560"/>
    <x v="3"/>
  </r>
  <r>
    <x v="12"/>
    <n v="2371392"/>
    <x v="0"/>
    <x v="12"/>
    <x v="0"/>
    <x v="0"/>
    <s v="GS25-HNI-MLH-HN01029"/>
    <x v="0"/>
    <s v="GS25-HNI-MLH-HN01029"/>
    <x v="0"/>
    <x v="5"/>
    <x v="5"/>
    <x v="0"/>
    <x v="0"/>
    <x v="0"/>
    <x v="0"/>
    <x v="1"/>
    <n v="40"/>
    <x v="0"/>
    <n v="24549"/>
    <n v="981960"/>
    <x v="0"/>
    <x v="0"/>
    <x v="0"/>
    <x v="0"/>
    <n v="78557"/>
    <x v="3"/>
  </r>
  <r>
    <x v="12"/>
    <n v="2371392"/>
    <x v="0"/>
    <x v="12"/>
    <x v="0"/>
    <x v="0"/>
    <s v="GS25-HNI-MLH-HN01029"/>
    <x v="0"/>
    <s v="GS25-HNI-MLH-HN01029"/>
    <x v="0"/>
    <x v="15"/>
    <x v="15"/>
    <x v="0"/>
    <x v="0"/>
    <x v="0"/>
    <x v="0"/>
    <x v="0"/>
    <n v="8"/>
    <x v="0"/>
    <n v="21667"/>
    <n v="173336"/>
    <x v="0"/>
    <x v="0"/>
    <x v="0"/>
    <x v="0"/>
    <n v="13867"/>
    <x v="3"/>
  </r>
  <r>
    <x v="12"/>
    <n v="2371392"/>
    <x v="0"/>
    <x v="12"/>
    <x v="0"/>
    <x v="0"/>
    <s v="GS25-HNI-MLH-HN01029"/>
    <x v="0"/>
    <s v="GS25-HNI-MLH-HN01029"/>
    <x v="0"/>
    <x v="2"/>
    <x v="2"/>
    <x v="0"/>
    <x v="0"/>
    <x v="0"/>
    <x v="0"/>
    <x v="0"/>
    <n v="10"/>
    <x v="0"/>
    <n v="73431"/>
    <n v="734310"/>
    <x v="0"/>
    <x v="0"/>
    <x v="0"/>
    <x v="0"/>
    <n v="58745"/>
    <x v="3"/>
  </r>
  <r>
    <x v="12"/>
    <n v="2371392"/>
    <x v="0"/>
    <x v="12"/>
    <x v="0"/>
    <x v="0"/>
    <s v="GS25-HNI-MLH-HN01029"/>
    <x v="0"/>
    <s v="GS25-HNI-MLH-HN01029"/>
    <x v="0"/>
    <x v="8"/>
    <x v="8"/>
    <x v="0"/>
    <x v="0"/>
    <x v="0"/>
    <x v="0"/>
    <x v="0"/>
    <n v="2"/>
    <x v="0"/>
    <n v="50182"/>
    <n v="100364"/>
    <x v="0"/>
    <x v="0"/>
    <x v="0"/>
    <x v="0"/>
    <n v="8029"/>
    <x v="3"/>
  </r>
  <r>
    <x v="13"/>
    <m/>
    <x v="1"/>
    <x v="13"/>
    <x v="0"/>
    <x v="0"/>
    <m/>
    <x v="0"/>
    <m/>
    <x v="6"/>
    <x v="20"/>
    <x v="20"/>
    <x v="0"/>
    <x v="1"/>
    <x v="0"/>
    <x v="0"/>
    <x v="3"/>
    <m/>
    <x v="0"/>
    <m/>
    <m/>
    <x v="0"/>
    <x v="1"/>
    <x v="1"/>
    <x v="0"/>
    <m/>
    <x v="14"/>
  </r>
  <r>
    <x v="13"/>
    <m/>
    <x v="1"/>
    <x v="13"/>
    <x v="0"/>
    <x v="0"/>
    <m/>
    <x v="0"/>
    <m/>
    <x v="6"/>
    <x v="20"/>
    <x v="20"/>
    <x v="0"/>
    <x v="1"/>
    <x v="0"/>
    <x v="0"/>
    <x v="3"/>
    <m/>
    <x v="0"/>
    <m/>
    <m/>
    <x v="0"/>
    <x v="1"/>
    <x v="1"/>
    <x v="0"/>
    <m/>
    <x v="14"/>
  </r>
  <r>
    <x v="13"/>
    <m/>
    <x v="1"/>
    <x v="13"/>
    <x v="0"/>
    <x v="0"/>
    <m/>
    <x v="0"/>
    <m/>
    <x v="6"/>
    <x v="20"/>
    <x v="20"/>
    <x v="0"/>
    <x v="1"/>
    <x v="0"/>
    <x v="0"/>
    <x v="3"/>
    <m/>
    <x v="0"/>
    <m/>
    <m/>
    <x v="0"/>
    <x v="1"/>
    <x v="1"/>
    <x v="0"/>
    <m/>
    <x v="14"/>
  </r>
  <r>
    <x v="13"/>
    <m/>
    <x v="1"/>
    <x v="13"/>
    <x v="0"/>
    <x v="0"/>
    <m/>
    <x v="0"/>
    <m/>
    <x v="6"/>
    <x v="20"/>
    <x v="20"/>
    <x v="0"/>
    <x v="1"/>
    <x v="0"/>
    <x v="0"/>
    <x v="3"/>
    <m/>
    <x v="0"/>
    <m/>
    <m/>
    <x v="0"/>
    <x v="1"/>
    <x v="1"/>
    <x v="0"/>
    <m/>
    <x v="14"/>
  </r>
  <r>
    <x v="13"/>
    <m/>
    <x v="1"/>
    <x v="13"/>
    <x v="0"/>
    <x v="0"/>
    <m/>
    <x v="0"/>
    <m/>
    <x v="6"/>
    <x v="20"/>
    <x v="20"/>
    <x v="0"/>
    <x v="1"/>
    <x v="0"/>
    <x v="0"/>
    <x v="3"/>
    <m/>
    <x v="0"/>
    <m/>
    <m/>
    <x v="0"/>
    <x v="1"/>
    <x v="1"/>
    <x v="0"/>
    <m/>
    <x v="14"/>
  </r>
  <r>
    <x v="13"/>
    <m/>
    <x v="1"/>
    <x v="13"/>
    <x v="0"/>
    <x v="0"/>
    <m/>
    <x v="0"/>
    <m/>
    <x v="6"/>
    <x v="20"/>
    <x v="20"/>
    <x v="0"/>
    <x v="1"/>
    <x v="0"/>
    <x v="0"/>
    <x v="3"/>
    <m/>
    <x v="0"/>
    <m/>
    <m/>
    <x v="0"/>
    <x v="1"/>
    <x v="1"/>
    <x v="0"/>
    <m/>
    <x v="14"/>
  </r>
  <r>
    <x v="13"/>
    <m/>
    <x v="1"/>
    <x v="13"/>
    <x v="0"/>
    <x v="0"/>
    <m/>
    <x v="0"/>
    <m/>
    <x v="6"/>
    <x v="20"/>
    <x v="20"/>
    <x v="0"/>
    <x v="1"/>
    <x v="0"/>
    <x v="0"/>
    <x v="3"/>
    <m/>
    <x v="0"/>
    <m/>
    <m/>
    <x v="0"/>
    <x v="1"/>
    <x v="1"/>
    <x v="0"/>
    <m/>
    <x v="14"/>
  </r>
  <r>
    <x v="13"/>
    <m/>
    <x v="1"/>
    <x v="13"/>
    <x v="0"/>
    <x v="0"/>
    <m/>
    <x v="0"/>
    <m/>
    <x v="6"/>
    <x v="20"/>
    <x v="20"/>
    <x v="0"/>
    <x v="1"/>
    <x v="0"/>
    <x v="0"/>
    <x v="3"/>
    <m/>
    <x v="0"/>
    <m/>
    <m/>
    <x v="0"/>
    <x v="1"/>
    <x v="1"/>
    <x v="0"/>
    <m/>
    <x v="14"/>
  </r>
  <r>
    <x v="13"/>
    <m/>
    <x v="1"/>
    <x v="13"/>
    <x v="0"/>
    <x v="0"/>
    <m/>
    <x v="0"/>
    <m/>
    <x v="6"/>
    <x v="20"/>
    <x v="20"/>
    <x v="0"/>
    <x v="1"/>
    <x v="0"/>
    <x v="0"/>
    <x v="3"/>
    <m/>
    <x v="0"/>
    <m/>
    <m/>
    <x v="0"/>
    <x v="1"/>
    <x v="1"/>
    <x v="0"/>
    <m/>
    <x v="14"/>
  </r>
  <r>
    <x v="14"/>
    <n v="4180605197"/>
    <x v="0"/>
    <x v="0"/>
    <x v="0"/>
    <x v="0"/>
    <s v="WIN1646"/>
    <x v="0"/>
    <n v="4180605197"/>
    <x v="3"/>
    <x v="12"/>
    <x v="12"/>
    <x v="0"/>
    <x v="0"/>
    <x v="0"/>
    <x v="0"/>
    <x v="0"/>
    <n v="5"/>
    <x v="0"/>
    <n v="49500"/>
    <n v="247500"/>
    <x v="0"/>
    <x v="0"/>
    <x v="0"/>
    <x v="0"/>
    <n v="19800"/>
    <x v="4"/>
  </r>
  <r>
    <x v="14"/>
    <n v="4180605197"/>
    <x v="0"/>
    <x v="0"/>
    <x v="0"/>
    <x v="0"/>
    <s v="WIN1646"/>
    <x v="0"/>
    <n v="4180605197"/>
    <x v="3"/>
    <x v="13"/>
    <x v="13"/>
    <x v="0"/>
    <x v="0"/>
    <x v="0"/>
    <x v="0"/>
    <x v="0"/>
    <n v="5"/>
    <x v="0"/>
    <n v="50400"/>
    <n v="252000"/>
    <x v="0"/>
    <x v="0"/>
    <x v="0"/>
    <x v="0"/>
    <n v="20160"/>
    <x v="4"/>
  </r>
  <r>
    <x v="14"/>
    <n v="4180605197"/>
    <x v="0"/>
    <x v="0"/>
    <x v="0"/>
    <x v="0"/>
    <s v="WIN1646"/>
    <x v="0"/>
    <n v="4180605197"/>
    <x v="3"/>
    <x v="9"/>
    <x v="9"/>
    <x v="0"/>
    <x v="0"/>
    <x v="0"/>
    <x v="0"/>
    <x v="0"/>
    <n v="5"/>
    <x v="0"/>
    <n v="70950"/>
    <n v="354750"/>
    <x v="0"/>
    <x v="0"/>
    <x v="0"/>
    <x v="0"/>
    <n v="28380"/>
    <x v="4"/>
  </r>
  <r>
    <x v="14"/>
    <n v="4180605197"/>
    <x v="0"/>
    <x v="0"/>
    <x v="0"/>
    <x v="0"/>
    <s v="WIN1646"/>
    <x v="0"/>
    <n v="4180605197"/>
    <x v="3"/>
    <x v="0"/>
    <x v="0"/>
    <x v="0"/>
    <x v="0"/>
    <x v="0"/>
    <x v="0"/>
    <x v="0"/>
    <n v="3"/>
    <x v="0"/>
    <n v="111058"/>
    <n v="333174"/>
    <x v="0"/>
    <x v="0"/>
    <x v="0"/>
    <x v="0"/>
    <n v="26654"/>
    <x v="4"/>
  </r>
  <r>
    <x v="14"/>
    <n v="4180590950"/>
    <x v="0"/>
    <x v="0"/>
    <x v="0"/>
    <x v="0"/>
    <s v="WIN4317"/>
    <x v="0"/>
    <n v="4180590950"/>
    <x v="3"/>
    <x v="8"/>
    <x v="8"/>
    <x v="0"/>
    <x v="0"/>
    <x v="0"/>
    <x v="0"/>
    <x v="0"/>
    <n v="6"/>
    <x v="0"/>
    <n v="50182"/>
    <n v="301092"/>
    <x v="0"/>
    <x v="0"/>
    <x v="0"/>
    <x v="0"/>
    <n v="24087"/>
    <x v="4"/>
  </r>
  <r>
    <x v="14"/>
    <n v="4180590950"/>
    <x v="0"/>
    <x v="0"/>
    <x v="0"/>
    <x v="0"/>
    <s v="WIN4317"/>
    <x v="0"/>
    <n v="4180590950"/>
    <x v="3"/>
    <x v="1"/>
    <x v="1"/>
    <x v="0"/>
    <x v="0"/>
    <x v="0"/>
    <x v="0"/>
    <x v="0"/>
    <n v="4"/>
    <x v="0"/>
    <n v="55595"/>
    <n v="222380"/>
    <x v="0"/>
    <x v="0"/>
    <x v="0"/>
    <x v="0"/>
    <n v="17790"/>
    <x v="4"/>
  </r>
  <r>
    <x v="14"/>
    <n v="4180590950"/>
    <x v="0"/>
    <x v="0"/>
    <x v="0"/>
    <x v="0"/>
    <s v="WIN4317"/>
    <x v="0"/>
    <n v="4180590950"/>
    <x v="3"/>
    <x v="2"/>
    <x v="2"/>
    <x v="0"/>
    <x v="0"/>
    <x v="0"/>
    <x v="0"/>
    <x v="0"/>
    <n v="2"/>
    <x v="0"/>
    <n v="73431"/>
    <n v="146862"/>
    <x v="0"/>
    <x v="0"/>
    <x v="0"/>
    <x v="0"/>
    <n v="11749"/>
    <x v="4"/>
  </r>
  <r>
    <x v="14"/>
    <n v="4180590950"/>
    <x v="0"/>
    <x v="0"/>
    <x v="0"/>
    <x v="0"/>
    <s v="WIN4317"/>
    <x v="0"/>
    <n v="4180590950"/>
    <x v="3"/>
    <x v="10"/>
    <x v="10"/>
    <x v="0"/>
    <x v="0"/>
    <x v="0"/>
    <x v="0"/>
    <x v="0"/>
    <n v="4"/>
    <x v="0"/>
    <n v="74250"/>
    <n v="297000"/>
    <x v="0"/>
    <x v="0"/>
    <x v="0"/>
    <x v="0"/>
    <n v="23760"/>
    <x v="4"/>
  </r>
  <r>
    <x v="14"/>
    <n v="4180590950"/>
    <x v="0"/>
    <x v="0"/>
    <x v="0"/>
    <x v="0"/>
    <s v="WIN4317"/>
    <x v="0"/>
    <n v="4180590950"/>
    <x v="3"/>
    <x v="11"/>
    <x v="11"/>
    <x v="0"/>
    <x v="0"/>
    <x v="0"/>
    <x v="0"/>
    <x v="0"/>
    <n v="4"/>
    <x v="0"/>
    <n v="46000"/>
    <n v="184000"/>
    <x v="0"/>
    <x v="0"/>
    <x v="0"/>
    <x v="0"/>
    <n v="14720"/>
    <x v="4"/>
  </r>
  <r>
    <x v="14"/>
    <n v="4180590496"/>
    <x v="0"/>
    <x v="0"/>
    <x v="0"/>
    <x v="0"/>
    <s v="WIN2092"/>
    <x v="0"/>
    <n v="4180590496"/>
    <x v="3"/>
    <x v="8"/>
    <x v="8"/>
    <x v="0"/>
    <x v="0"/>
    <x v="0"/>
    <x v="0"/>
    <x v="0"/>
    <n v="2"/>
    <x v="0"/>
    <n v="50182"/>
    <n v="100364"/>
    <x v="0"/>
    <x v="0"/>
    <x v="0"/>
    <x v="0"/>
    <n v="8029"/>
    <x v="4"/>
  </r>
  <r>
    <x v="14"/>
    <n v="4180590496"/>
    <x v="0"/>
    <x v="0"/>
    <x v="0"/>
    <x v="0"/>
    <s v="WIN2092"/>
    <x v="0"/>
    <n v="4180590496"/>
    <x v="3"/>
    <x v="0"/>
    <x v="0"/>
    <x v="0"/>
    <x v="0"/>
    <x v="0"/>
    <x v="0"/>
    <x v="0"/>
    <n v="3"/>
    <x v="0"/>
    <n v="111058"/>
    <n v="333174"/>
    <x v="0"/>
    <x v="0"/>
    <x v="0"/>
    <x v="0"/>
    <n v="26654"/>
    <x v="4"/>
  </r>
  <r>
    <x v="14"/>
    <n v="4180590496"/>
    <x v="0"/>
    <x v="0"/>
    <x v="0"/>
    <x v="0"/>
    <s v="WIN2092"/>
    <x v="0"/>
    <n v="4180590496"/>
    <x v="3"/>
    <x v="9"/>
    <x v="9"/>
    <x v="0"/>
    <x v="0"/>
    <x v="0"/>
    <x v="0"/>
    <x v="0"/>
    <n v="3"/>
    <x v="0"/>
    <n v="70950"/>
    <n v="212850"/>
    <x v="0"/>
    <x v="0"/>
    <x v="0"/>
    <x v="0"/>
    <n v="17028"/>
    <x v="4"/>
  </r>
  <r>
    <x v="14"/>
    <n v="4180590496"/>
    <x v="0"/>
    <x v="0"/>
    <x v="0"/>
    <x v="0"/>
    <s v="WIN2092"/>
    <x v="0"/>
    <n v="4180590496"/>
    <x v="3"/>
    <x v="10"/>
    <x v="10"/>
    <x v="0"/>
    <x v="0"/>
    <x v="0"/>
    <x v="0"/>
    <x v="0"/>
    <n v="5"/>
    <x v="0"/>
    <n v="74250"/>
    <n v="371250"/>
    <x v="0"/>
    <x v="0"/>
    <x v="0"/>
    <x v="0"/>
    <n v="29700"/>
    <x v="4"/>
  </r>
  <r>
    <x v="14"/>
    <n v="4180590861"/>
    <x v="0"/>
    <x v="0"/>
    <x v="0"/>
    <x v="0"/>
    <s v="WIN3618"/>
    <x v="0"/>
    <n v="4180590861"/>
    <x v="3"/>
    <x v="1"/>
    <x v="1"/>
    <x v="0"/>
    <x v="0"/>
    <x v="0"/>
    <x v="0"/>
    <x v="0"/>
    <n v="2"/>
    <x v="0"/>
    <n v="55595"/>
    <n v="111190"/>
    <x v="0"/>
    <x v="0"/>
    <x v="0"/>
    <x v="0"/>
    <n v="8895"/>
    <x v="4"/>
  </r>
  <r>
    <x v="14"/>
    <n v="4180590861"/>
    <x v="0"/>
    <x v="0"/>
    <x v="0"/>
    <x v="0"/>
    <s v="WIN3618"/>
    <x v="0"/>
    <n v="4180590861"/>
    <x v="3"/>
    <x v="8"/>
    <x v="8"/>
    <x v="0"/>
    <x v="0"/>
    <x v="0"/>
    <x v="0"/>
    <x v="0"/>
    <n v="3"/>
    <x v="0"/>
    <n v="50182"/>
    <n v="150546"/>
    <x v="0"/>
    <x v="0"/>
    <x v="0"/>
    <x v="0"/>
    <n v="12044"/>
    <x v="4"/>
  </r>
  <r>
    <x v="14"/>
    <n v="4180590861"/>
    <x v="0"/>
    <x v="0"/>
    <x v="0"/>
    <x v="0"/>
    <s v="WIN3618"/>
    <x v="0"/>
    <n v="4180590861"/>
    <x v="3"/>
    <x v="2"/>
    <x v="2"/>
    <x v="0"/>
    <x v="0"/>
    <x v="0"/>
    <x v="0"/>
    <x v="0"/>
    <n v="4"/>
    <x v="0"/>
    <n v="73431"/>
    <n v="293724"/>
    <x v="0"/>
    <x v="0"/>
    <x v="0"/>
    <x v="0"/>
    <n v="23498"/>
    <x v="4"/>
  </r>
  <r>
    <x v="14"/>
    <n v="4180590861"/>
    <x v="0"/>
    <x v="0"/>
    <x v="0"/>
    <x v="0"/>
    <s v="WIN3618"/>
    <x v="0"/>
    <n v="4180590861"/>
    <x v="3"/>
    <x v="0"/>
    <x v="0"/>
    <x v="0"/>
    <x v="0"/>
    <x v="0"/>
    <x v="0"/>
    <x v="0"/>
    <n v="2"/>
    <x v="0"/>
    <n v="111058"/>
    <n v="222116"/>
    <x v="0"/>
    <x v="0"/>
    <x v="0"/>
    <x v="0"/>
    <n v="17769"/>
    <x v="4"/>
  </r>
  <r>
    <x v="14"/>
    <n v="4180591000"/>
    <x v="0"/>
    <x v="0"/>
    <x v="0"/>
    <x v="0"/>
    <s v="WIN5366"/>
    <x v="0"/>
    <n v="4180591000"/>
    <x v="3"/>
    <x v="8"/>
    <x v="8"/>
    <x v="0"/>
    <x v="0"/>
    <x v="0"/>
    <x v="0"/>
    <x v="0"/>
    <n v="2"/>
    <x v="0"/>
    <n v="50182"/>
    <n v="100364"/>
    <x v="0"/>
    <x v="0"/>
    <x v="0"/>
    <x v="0"/>
    <n v="8029"/>
    <x v="4"/>
  </r>
  <r>
    <x v="14"/>
    <n v="4180591000"/>
    <x v="0"/>
    <x v="0"/>
    <x v="0"/>
    <x v="0"/>
    <s v="WIN5366"/>
    <x v="0"/>
    <n v="4180591000"/>
    <x v="3"/>
    <x v="10"/>
    <x v="10"/>
    <x v="0"/>
    <x v="0"/>
    <x v="0"/>
    <x v="0"/>
    <x v="0"/>
    <n v="4"/>
    <x v="0"/>
    <n v="74250"/>
    <n v="297000"/>
    <x v="0"/>
    <x v="0"/>
    <x v="0"/>
    <x v="0"/>
    <n v="23760"/>
    <x v="4"/>
  </r>
  <r>
    <x v="14"/>
    <n v="4180591000"/>
    <x v="0"/>
    <x v="0"/>
    <x v="0"/>
    <x v="0"/>
    <s v="WIN5366"/>
    <x v="0"/>
    <n v="4180591000"/>
    <x v="3"/>
    <x v="11"/>
    <x v="11"/>
    <x v="0"/>
    <x v="0"/>
    <x v="0"/>
    <x v="0"/>
    <x v="0"/>
    <n v="6"/>
    <x v="0"/>
    <n v="46000"/>
    <n v="276000"/>
    <x v="0"/>
    <x v="0"/>
    <x v="0"/>
    <x v="0"/>
    <n v="22080"/>
    <x v="4"/>
  </r>
  <r>
    <x v="14"/>
    <n v="4180591000"/>
    <x v="0"/>
    <x v="0"/>
    <x v="0"/>
    <x v="0"/>
    <s v="WIN5366"/>
    <x v="0"/>
    <n v="4180591000"/>
    <x v="3"/>
    <x v="2"/>
    <x v="2"/>
    <x v="0"/>
    <x v="0"/>
    <x v="0"/>
    <x v="0"/>
    <x v="0"/>
    <n v="2"/>
    <x v="0"/>
    <n v="73431"/>
    <n v="146862"/>
    <x v="0"/>
    <x v="0"/>
    <x v="0"/>
    <x v="0"/>
    <n v="11749"/>
    <x v="4"/>
  </r>
  <r>
    <x v="14"/>
    <n v="4180591000"/>
    <x v="0"/>
    <x v="0"/>
    <x v="0"/>
    <x v="0"/>
    <s v="WIN5366"/>
    <x v="0"/>
    <n v="4180591000"/>
    <x v="3"/>
    <x v="1"/>
    <x v="1"/>
    <x v="0"/>
    <x v="0"/>
    <x v="0"/>
    <x v="0"/>
    <x v="0"/>
    <n v="3"/>
    <x v="0"/>
    <n v="55595"/>
    <n v="166785"/>
    <x v="0"/>
    <x v="0"/>
    <x v="0"/>
    <x v="0"/>
    <n v="13343"/>
    <x v="4"/>
  </r>
  <r>
    <x v="14"/>
    <n v="4180591000"/>
    <x v="0"/>
    <x v="0"/>
    <x v="0"/>
    <x v="0"/>
    <s v="WIN5366"/>
    <x v="0"/>
    <n v="4180591000"/>
    <x v="3"/>
    <x v="9"/>
    <x v="9"/>
    <x v="0"/>
    <x v="0"/>
    <x v="0"/>
    <x v="0"/>
    <x v="0"/>
    <n v="2"/>
    <x v="0"/>
    <n v="70950"/>
    <n v="141900"/>
    <x v="0"/>
    <x v="0"/>
    <x v="0"/>
    <x v="0"/>
    <n v="11352"/>
    <x v="4"/>
  </r>
  <r>
    <x v="14"/>
    <n v="4180590752"/>
    <x v="0"/>
    <x v="0"/>
    <x v="0"/>
    <x v="0"/>
    <s v="WIN2ATW"/>
    <x v="0"/>
    <n v="4180590752"/>
    <x v="3"/>
    <x v="0"/>
    <x v="0"/>
    <x v="0"/>
    <x v="0"/>
    <x v="0"/>
    <x v="0"/>
    <x v="0"/>
    <n v="4"/>
    <x v="0"/>
    <n v="111058"/>
    <n v="444232"/>
    <x v="0"/>
    <x v="0"/>
    <x v="0"/>
    <x v="0"/>
    <n v="35539"/>
    <x v="4"/>
  </r>
  <r>
    <x v="14"/>
    <n v="4180590752"/>
    <x v="0"/>
    <x v="0"/>
    <x v="0"/>
    <x v="0"/>
    <s v="WIN2ATW"/>
    <x v="0"/>
    <n v="4180590752"/>
    <x v="3"/>
    <x v="2"/>
    <x v="2"/>
    <x v="0"/>
    <x v="0"/>
    <x v="0"/>
    <x v="0"/>
    <x v="0"/>
    <n v="6"/>
    <x v="0"/>
    <n v="73431"/>
    <n v="440586"/>
    <x v="0"/>
    <x v="0"/>
    <x v="0"/>
    <x v="0"/>
    <n v="35247"/>
    <x v="4"/>
  </r>
  <r>
    <x v="14"/>
    <n v="4180590752"/>
    <x v="0"/>
    <x v="0"/>
    <x v="0"/>
    <x v="0"/>
    <s v="WIN2ATW"/>
    <x v="0"/>
    <n v="4180590752"/>
    <x v="3"/>
    <x v="8"/>
    <x v="8"/>
    <x v="0"/>
    <x v="0"/>
    <x v="0"/>
    <x v="0"/>
    <x v="0"/>
    <n v="4"/>
    <x v="0"/>
    <n v="50182"/>
    <n v="200728"/>
    <x v="0"/>
    <x v="0"/>
    <x v="0"/>
    <x v="0"/>
    <n v="16058"/>
    <x v="4"/>
  </r>
  <r>
    <x v="14"/>
    <n v="4180590752"/>
    <x v="0"/>
    <x v="0"/>
    <x v="0"/>
    <x v="0"/>
    <s v="WIN2ATW"/>
    <x v="0"/>
    <n v="4180590752"/>
    <x v="3"/>
    <x v="10"/>
    <x v="10"/>
    <x v="0"/>
    <x v="0"/>
    <x v="0"/>
    <x v="0"/>
    <x v="0"/>
    <n v="4"/>
    <x v="0"/>
    <n v="74250"/>
    <n v="297000"/>
    <x v="0"/>
    <x v="0"/>
    <x v="0"/>
    <x v="0"/>
    <n v="23760"/>
    <x v="4"/>
  </r>
  <r>
    <x v="14"/>
    <n v="4180590752"/>
    <x v="0"/>
    <x v="0"/>
    <x v="0"/>
    <x v="0"/>
    <s v="WIN2ATW"/>
    <x v="0"/>
    <n v="4180590752"/>
    <x v="3"/>
    <x v="9"/>
    <x v="9"/>
    <x v="0"/>
    <x v="0"/>
    <x v="0"/>
    <x v="0"/>
    <x v="0"/>
    <n v="4"/>
    <x v="0"/>
    <n v="70950"/>
    <n v="283800"/>
    <x v="0"/>
    <x v="0"/>
    <x v="0"/>
    <x v="0"/>
    <n v="22704"/>
    <x v="4"/>
  </r>
  <r>
    <x v="14"/>
    <n v="4180590752"/>
    <x v="0"/>
    <x v="0"/>
    <x v="0"/>
    <x v="0"/>
    <s v="WIN2ATW"/>
    <x v="0"/>
    <n v="4180590752"/>
    <x v="3"/>
    <x v="11"/>
    <x v="11"/>
    <x v="0"/>
    <x v="0"/>
    <x v="0"/>
    <x v="0"/>
    <x v="0"/>
    <n v="4"/>
    <x v="0"/>
    <n v="46000"/>
    <n v="184000"/>
    <x v="0"/>
    <x v="0"/>
    <x v="0"/>
    <x v="0"/>
    <n v="14720"/>
    <x v="4"/>
  </r>
  <r>
    <x v="14"/>
    <n v="4180590789"/>
    <x v="0"/>
    <x v="0"/>
    <x v="0"/>
    <x v="0"/>
    <s v="WIN3081"/>
    <x v="0"/>
    <n v="4180590789"/>
    <x v="3"/>
    <x v="2"/>
    <x v="2"/>
    <x v="0"/>
    <x v="0"/>
    <x v="0"/>
    <x v="0"/>
    <x v="0"/>
    <n v="6"/>
    <x v="0"/>
    <n v="73431"/>
    <n v="440586"/>
    <x v="0"/>
    <x v="0"/>
    <x v="0"/>
    <x v="0"/>
    <n v="35247"/>
    <x v="4"/>
  </r>
  <r>
    <x v="14"/>
    <n v="4180590789"/>
    <x v="0"/>
    <x v="0"/>
    <x v="0"/>
    <x v="0"/>
    <s v="WIN3081"/>
    <x v="0"/>
    <n v="4180590789"/>
    <x v="3"/>
    <x v="11"/>
    <x v="11"/>
    <x v="0"/>
    <x v="0"/>
    <x v="0"/>
    <x v="0"/>
    <x v="0"/>
    <n v="4"/>
    <x v="0"/>
    <n v="46000"/>
    <n v="184000"/>
    <x v="0"/>
    <x v="0"/>
    <x v="0"/>
    <x v="0"/>
    <n v="14720"/>
    <x v="4"/>
  </r>
  <r>
    <x v="14"/>
    <n v="4180590789"/>
    <x v="0"/>
    <x v="0"/>
    <x v="0"/>
    <x v="0"/>
    <s v="WIN3081"/>
    <x v="0"/>
    <n v="4180590789"/>
    <x v="3"/>
    <x v="8"/>
    <x v="8"/>
    <x v="0"/>
    <x v="0"/>
    <x v="0"/>
    <x v="0"/>
    <x v="0"/>
    <n v="4"/>
    <x v="0"/>
    <n v="50182"/>
    <n v="200728"/>
    <x v="0"/>
    <x v="0"/>
    <x v="0"/>
    <x v="0"/>
    <n v="16058"/>
    <x v="4"/>
  </r>
  <r>
    <x v="14"/>
    <n v="4180590789"/>
    <x v="0"/>
    <x v="0"/>
    <x v="0"/>
    <x v="0"/>
    <s v="WIN3081"/>
    <x v="0"/>
    <n v="4180590789"/>
    <x v="3"/>
    <x v="1"/>
    <x v="1"/>
    <x v="0"/>
    <x v="0"/>
    <x v="0"/>
    <x v="0"/>
    <x v="0"/>
    <n v="4"/>
    <x v="0"/>
    <n v="55595"/>
    <n v="222380"/>
    <x v="0"/>
    <x v="0"/>
    <x v="0"/>
    <x v="0"/>
    <n v="17790"/>
    <x v="4"/>
  </r>
  <r>
    <x v="14"/>
    <n v="4180590824"/>
    <x v="0"/>
    <x v="0"/>
    <x v="0"/>
    <x v="0"/>
    <s v="WIN3280"/>
    <x v="0"/>
    <n v="4180590824"/>
    <x v="3"/>
    <x v="8"/>
    <x v="8"/>
    <x v="0"/>
    <x v="0"/>
    <x v="0"/>
    <x v="0"/>
    <x v="0"/>
    <n v="2"/>
    <x v="0"/>
    <n v="50182"/>
    <n v="100364"/>
    <x v="0"/>
    <x v="0"/>
    <x v="0"/>
    <x v="0"/>
    <n v="8029"/>
    <x v="4"/>
  </r>
  <r>
    <x v="14"/>
    <n v="4180590824"/>
    <x v="0"/>
    <x v="0"/>
    <x v="0"/>
    <x v="0"/>
    <s v="WIN3280"/>
    <x v="0"/>
    <n v="4180590824"/>
    <x v="3"/>
    <x v="11"/>
    <x v="11"/>
    <x v="0"/>
    <x v="0"/>
    <x v="0"/>
    <x v="0"/>
    <x v="0"/>
    <n v="5"/>
    <x v="0"/>
    <n v="46000"/>
    <n v="230000"/>
    <x v="0"/>
    <x v="0"/>
    <x v="0"/>
    <x v="0"/>
    <n v="18400"/>
    <x v="4"/>
  </r>
  <r>
    <x v="14"/>
    <n v="4180590824"/>
    <x v="0"/>
    <x v="0"/>
    <x v="0"/>
    <x v="0"/>
    <s v="WIN3280"/>
    <x v="0"/>
    <n v="4180590824"/>
    <x v="3"/>
    <x v="1"/>
    <x v="1"/>
    <x v="0"/>
    <x v="0"/>
    <x v="0"/>
    <x v="0"/>
    <x v="0"/>
    <n v="3"/>
    <x v="0"/>
    <n v="55595"/>
    <n v="166785"/>
    <x v="0"/>
    <x v="0"/>
    <x v="0"/>
    <x v="0"/>
    <n v="13343"/>
    <x v="4"/>
  </r>
  <r>
    <x v="14"/>
    <n v="4180590824"/>
    <x v="0"/>
    <x v="0"/>
    <x v="0"/>
    <x v="0"/>
    <s v="WIN3280"/>
    <x v="0"/>
    <n v="4180590824"/>
    <x v="3"/>
    <x v="2"/>
    <x v="2"/>
    <x v="0"/>
    <x v="0"/>
    <x v="0"/>
    <x v="0"/>
    <x v="0"/>
    <n v="4"/>
    <x v="0"/>
    <n v="73431"/>
    <n v="293724"/>
    <x v="0"/>
    <x v="0"/>
    <x v="0"/>
    <x v="0"/>
    <n v="23498"/>
    <x v="4"/>
  </r>
  <r>
    <x v="14"/>
    <n v="4180590804"/>
    <x v="0"/>
    <x v="0"/>
    <x v="0"/>
    <x v="0"/>
    <s v="WIN3188"/>
    <x v="0"/>
    <n v="4180590804"/>
    <x v="3"/>
    <x v="11"/>
    <x v="11"/>
    <x v="0"/>
    <x v="0"/>
    <x v="0"/>
    <x v="0"/>
    <x v="0"/>
    <n v="4"/>
    <x v="0"/>
    <n v="46000"/>
    <n v="184000"/>
    <x v="0"/>
    <x v="0"/>
    <x v="0"/>
    <x v="0"/>
    <n v="14720"/>
    <x v="4"/>
  </r>
  <r>
    <x v="14"/>
    <n v="4180590804"/>
    <x v="0"/>
    <x v="0"/>
    <x v="0"/>
    <x v="0"/>
    <s v="WIN3188"/>
    <x v="0"/>
    <n v="4180590804"/>
    <x v="3"/>
    <x v="2"/>
    <x v="2"/>
    <x v="0"/>
    <x v="0"/>
    <x v="0"/>
    <x v="0"/>
    <x v="0"/>
    <n v="3"/>
    <x v="0"/>
    <n v="73431"/>
    <n v="220293"/>
    <x v="0"/>
    <x v="0"/>
    <x v="0"/>
    <x v="0"/>
    <n v="17623"/>
    <x v="4"/>
  </r>
  <r>
    <x v="14"/>
    <n v="4180590804"/>
    <x v="0"/>
    <x v="0"/>
    <x v="0"/>
    <x v="0"/>
    <s v="WIN3188"/>
    <x v="0"/>
    <n v="4180590804"/>
    <x v="3"/>
    <x v="9"/>
    <x v="9"/>
    <x v="0"/>
    <x v="0"/>
    <x v="0"/>
    <x v="0"/>
    <x v="0"/>
    <n v="4"/>
    <x v="0"/>
    <n v="70950"/>
    <n v="283800"/>
    <x v="0"/>
    <x v="0"/>
    <x v="0"/>
    <x v="0"/>
    <n v="22704"/>
    <x v="4"/>
  </r>
  <r>
    <x v="14"/>
    <n v="4180590804"/>
    <x v="0"/>
    <x v="0"/>
    <x v="0"/>
    <x v="0"/>
    <s v="WIN3188"/>
    <x v="0"/>
    <n v="4180590804"/>
    <x v="3"/>
    <x v="10"/>
    <x v="10"/>
    <x v="0"/>
    <x v="0"/>
    <x v="0"/>
    <x v="0"/>
    <x v="0"/>
    <n v="2"/>
    <x v="0"/>
    <n v="74250"/>
    <n v="148500"/>
    <x v="0"/>
    <x v="0"/>
    <x v="0"/>
    <x v="0"/>
    <n v="11880"/>
    <x v="4"/>
  </r>
  <r>
    <x v="14"/>
    <n v="4180590804"/>
    <x v="0"/>
    <x v="0"/>
    <x v="0"/>
    <x v="0"/>
    <s v="WIN3188"/>
    <x v="0"/>
    <n v="4180590804"/>
    <x v="3"/>
    <x v="1"/>
    <x v="1"/>
    <x v="0"/>
    <x v="0"/>
    <x v="0"/>
    <x v="0"/>
    <x v="0"/>
    <n v="2"/>
    <x v="0"/>
    <n v="55595"/>
    <n v="111190"/>
    <x v="0"/>
    <x v="0"/>
    <x v="0"/>
    <x v="0"/>
    <n v="8895"/>
    <x v="4"/>
  </r>
  <r>
    <x v="14"/>
    <n v="4180590804"/>
    <x v="0"/>
    <x v="0"/>
    <x v="0"/>
    <x v="0"/>
    <s v="WIN3188"/>
    <x v="0"/>
    <n v="4180590804"/>
    <x v="3"/>
    <x v="8"/>
    <x v="8"/>
    <x v="0"/>
    <x v="0"/>
    <x v="0"/>
    <x v="0"/>
    <x v="0"/>
    <n v="4"/>
    <x v="0"/>
    <n v="50182"/>
    <n v="200728"/>
    <x v="0"/>
    <x v="0"/>
    <x v="0"/>
    <x v="0"/>
    <n v="16058"/>
    <x v="4"/>
  </r>
  <r>
    <x v="14"/>
    <n v="4180590946"/>
    <x v="0"/>
    <x v="0"/>
    <x v="0"/>
    <x v="0"/>
    <s v="WIN4306"/>
    <x v="0"/>
    <n v="4180590946"/>
    <x v="3"/>
    <x v="11"/>
    <x v="11"/>
    <x v="0"/>
    <x v="0"/>
    <x v="0"/>
    <x v="0"/>
    <x v="0"/>
    <n v="2"/>
    <x v="0"/>
    <n v="46000"/>
    <n v="92000"/>
    <x v="0"/>
    <x v="0"/>
    <x v="0"/>
    <x v="0"/>
    <n v="7360"/>
    <x v="4"/>
  </r>
  <r>
    <x v="14"/>
    <n v="4180590946"/>
    <x v="0"/>
    <x v="0"/>
    <x v="0"/>
    <x v="0"/>
    <s v="WIN4306"/>
    <x v="0"/>
    <n v="4180590946"/>
    <x v="3"/>
    <x v="2"/>
    <x v="2"/>
    <x v="0"/>
    <x v="0"/>
    <x v="0"/>
    <x v="0"/>
    <x v="0"/>
    <n v="2"/>
    <x v="0"/>
    <n v="73431"/>
    <n v="146862"/>
    <x v="0"/>
    <x v="0"/>
    <x v="0"/>
    <x v="0"/>
    <n v="11749"/>
    <x v="4"/>
  </r>
  <r>
    <x v="14"/>
    <n v="4180590946"/>
    <x v="0"/>
    <x v="0"/>
    <x v="0"/>
    <x v="0"/>
    <s v="WIN4306"/>
    <x v="0"/>
    <n v="4180590946"/>
    <x v="3"/>
    <x v="8"/>
    <x v="8"/>
    <x v="0"/>
    <x v="0"/>
    <x v="0"/>
    <x v="0"/>
    <x v="0"/>
    <n v="2"/>
    <x v="0"/>
    <n v="50182"/>
    <n v="100364"/>
    <x v="0"/>
    <x v="0"/>
    <x v="0"/>
    <x v="0"/>
    <n v="8029"/>
    <x v="4"/>
  </r>
  <r>
    <x v="14"/>
    <n v="4180590946"/>
    <x v="0"/>
    <x v="0"/>
    <x v="0"/>
    <x v="0"/>
    <s v="WIN4306"/>
    <x v="0"/>
    <n v="4180590946"/>
    <x v="3"/>
    <x v="0"/>
    <x v="0"/>
    <x v="0"/>
    <x v="0"/>
    <x v="0"/>
    <x v="0"/>
    <x v="0"/>
    <n v="2"/>
    <x v="0"/>
    <n v="111058"/>
    <n v="222116"/>
    <x v="0"/>
    <x v="0"/>
    <x v="0"/>
    <x v="0"/>
    <n v="17769"/>
    <x v="4"/>
  </r>
  <r>
    <x v="14"/>
    <n v="4180590742"/>
    <x v="0"/>
    <x v="0"/>
    <x v="0"/>
    <x v="0"/>
    <s v="WIN2ARB"/>
    <x v="0"/>
    <n v="4180590742"/>
    <x v="3"/>
    <x v="10"/>
    <x v="10"/>
    <x v="0"/>
    <x v="0"/>
    <x v="0"/>
    <x v="0"/>
    <x v="0"/>
    <n v="2"/>
    <x v="0"/>
    <n v="74250"/>
    <n v="148500"/>
    <x v="0"/>
    <x v="0"/>
    <x v="0"/>
    <x v="0"/>
    <n v="11880"/>
    <x v="4"/>
  </r>
  <r>
    <x v="14"/>
    <n v="4180590742"/>
    <x v="0"/>
    <x v="0"/>
    <x v="0"/>
    <x v="0"/>
    <s v="WIN2ARB"/>
    <x v="0"/>
    <n v="4180590742"/>
    <x v="3"/>
    <x v="11"/>
    <x v="11"/>
    <x v="0"/>
    <x v="0"/>
    <x v="0"/>
    <x v="0"/>
    <x v="0"/>
    <n v="5"/>
    <x v="0"/>
    <n v="46000"/>
    <n v="230000"/>
    <x v="0"/>
    <x v="0"/>
    <x v="0"/>
    <x v="0"/>
    <n v="18400"/>
    <x v="4"/>
  </r>
  <r>
    <x v="14"/>
    <n v="4180590742"/>
    <x v="0"/>
    <x v="0"/>
    <x v="0"/>
    <x v="0"/>
    <s v="WIN2ARB"/>
    <x v="0"/>
    <n v="4180590742"/>
    <x v="3"/>
    <x v="0"/>
    <x v="0"/>
    <x v="0"/>
    <x v="0"/>
    <x v="0"/>
    <x v="0"/>
    <x v="0"/>
    <n v="2"/>
    <x v="0"/>
    <n v="111058"/>
    <n v="222116"/>
    <x v="0"/>
    <x v="0"/>
    <x v="0"/>
    <x v="0"/>
    <n v="17769"/>
    <x v="4"/>
  </r>
  <r>
    <x v="14"/>
    <n v="4180590742"/>
    <x v="0"/>
    <x v="0"/>
    <x v="0"/>
    <x v="0"/>
    <s v="WIN2ARB"/>
    <x v="0"/>
    <n v="4180590742"/>
    <x v="3"/>
    <x v="1"/>
    <x v="1"/>
    <x v="0"/>
    <x v="0"/>
    <x v="0"/>
    <x v="0"/>
    <x v="0"/>
    <n v="3"/>
    <x v="0"/>
    <n v="55595"/>
    <n v="166785"/>
    <x v="0"/>
    <x v="0"/>
    <x v="0"/>
    <x v="0"/>
    <n v="13343"/>
    <x v="4"/>
  </r>
  <r>
    <x v="14"/>
    <n v="4180590742"/>
    <x v="0"/>
    <x v="0"/>
    <x v="0"/>
    <x v="0"/>
    <s v="WIN2ARB"/>
    <x v="0"/>
    <n v="4180590742"/>
    <x v="3"/>
    <x v="8"/>
    <x v="8"/>
    <x v="0"/>
    <x v="0"/>
    <x v="0"/>
    <x v="0"/>
    <x v="0"/>
    <n v="6"/>
    <x v="0"/>
    <n v="50182"/>
    <n v="301092"/>
    <x v="0"/>
    <x v="0"/>
    <x v="0"/>
    <x v="0"/>
    <n v="24087"/>
    <x v="4"/>
  </r>
  <r>
    <x v="14"/>
    <n v="4180590742"/>
    <x v="0"/>
    <x v="0"/>
    <x v="0"/>
    <x v="0"/>
    <s v="WIN2ARB"/>
    <x v="0"/>
    <n v="4180590742"/>
    <x v="3"/>
    <x v="2"/>
    <x v="2"/>
    <x v="0"/>
    <x v="0"/>
    <x v="0"/>
    <x v="0"/>
    <x v="0"/>
    <n v="2"/>
    <x v="0"/>
    <n v="73431"/>
    <n v="146862"/>
    <x v="0"/>
    <x v="0"/>
    <x v="0"/>
    <x v="0"/>
    <n v="11749"/>
    <x v="4"/>
  </r>
  <r>
    <x v="14"/>
    <n v="4180591069"/>
    <x v="0"/>
    <x v="0"/>
    <x v="0"/>
    <x v="0"/>
    <s v="WIN5879"/>
    <x v="0"/>
    <n v="4180591069"/>
    <x v="3"/>
    <x v="9"/>
    <x v="9"/>
    <x v="0"/>
    <x v="0"/>
    <x v="0"/>
    <x v="0"/>
    <x v="0"/>
    <n v="2"/>
    <x v="0"/>
    <n v="70950"/>
    <n v="141900"/>
    <x v="0"/>
    <x v="0"/>
    <x v="0"/>
    <x v="0"/>
    <n v="11352"/>
    <x v="4"/>
  </r>
  <r>
    <x v="14"/>
    <n v="4180591069"/>
    <x v="0"/>
    <x v="0"/>
    <x v="0"/>
    <x v="0"/>
    <s v="WIN5879"/>
    <x v="0"/>
    <n v="4180591069"/>
    <x v="3"/>
    <x v="2"/>
    <x v="2"/>
    <x v="0"/>
    <x v="0"/>
    <x v="0"/>
    <x v="0"/>
    <x v="0"/>
    <n v="2"/>
    <x v="0"/>
    <n v="73431"/>
    <n v="146862"/>
    <x v="0"/>
    <x v="0"/>
    <x v="0"/>
    <x v="0"/>
    <n v="11749"/>
    <x v="4"/>
  </r>
  <r>
    <x v="14"/>
    <n v="4180591069"/>
    <x v="0"/>
    <x v="0"/>
    <x v="0"/>
    <x v="0"/>
    <s v="WIN5879"/>
    <x v="0"/>
    <n v="4180591069"/>
    <x v="3"/>
    <x v="8"/>
    <x v="8"/>
    <x v="0"/>
    <x v="0"/>
    <x v="0"/>
    <x v="0"/>
    <x v="0"/>
    <n v="2"/>
    <x v="0"/>
    <n v="50182"/>
    <n v="100364"/>
    <x v="0"/>
    <x v="0"/>
    <x v="0"/>
    <x v="0"/>
    <n v="8029"/>
    <x v="4"/>
  </r>
  <r>
    <x v="14"/>
    <n v="4180591069"/>
    <x v="0"/>
    <x v="0"/>
    <x v="0"/>
    <x v="0"/>
    <s v="WIN5879"/>
    <x v="0"/>
    <n v="4180591069"/>
    <x v="3"/>
    <x v="1"/>
    <x v="1"/>
    <x v="0"/>
    <x v="0"/>
    <x v="0"/>
    <x v="0"/>
    <x v="0"/>
    <n v="2"/>
    <x v="0"/>
    <n v="55595"/>
    <n v="111190"/>
    <x v="0"/>
    <x v="0"/>
    <x v="0"/>
    <x v="0"/>
    <n v="8895"/>
    <x v="4"/>
  </r>
  <r>
    <x v="14"/>
    <n v="4180591069"/>
    <x v="0"/>
    <x v="0"/>
    <x v="0"/>
    <x v="0"/>
    <s v="WIN5879"/>
    <x v="0"/>
    <n v="4180591069"/>
    <x v="3"/>
    <x v="10"/>
    <x v="10"/>
    <x v="0"/>
    <x v="0"/>
    <x v="0"/>
    <x v="0"/>
    <x v="0"/>
    <n v="2"/>
    <x v="0"/>
    <n v="74250"/>
    <n v="148500"/>
    <x v="0"/>
    <x v="0"/>
    <x v="0"/>
    <x v="0"/>
    <n v="11880"/>
    <x v="4"/>
  </r>
  <r>
    <x v="14"/>
    <n v="4180591069"/>
    <x v="0"/>
    <x v="0"/>
    <x v="0"/>
    <x v="0"/>
    <s v="WIN5879"/>
    <x v="0"/>
    <n v="4180591069"/>
    <x v="3"/>
    <x v="11"/>
    <x v="11"/>
    <x v="0"/>
    <x v="0"/>
    <x v="0"/>
    <x v="0"/>
    <x v="0"/>
    <n v="2"/>
    <x v="0"/>
    <n v="46000"/>
    <n v="92000"/>
    <x v="0"/>
    <x v="0"/>
    <x v="0"/>
    <x v="0"/>
    <n v="7360"/>
    <x v="4"/>
  </r>
  <r>
    <x v="14"/>
    <n v="4180590890"/>
    <x v="0"/>
    <x v="0"/>
    <x v="0"/>
    <x v="0"/>
    <s v="WIN4011"/>
    <x v="0"/>
    <n v="4180590890"/>
    <x v="3"/>
    <x v="1"/>
    <x v="1"/>
    <x v="0"/>
    <x v="0"/>
    <x v="0"/>
    <x v="0"/>
    <x v="0"/>
    <n v="2"/>
    <x v="0"/>
    <n v="55595"/>
    <n v="111190"/>
    <x v="0"/>
    <x v="0"/>
    <x v="0"/>
    <x v="0"/>
    <n v="8895"/>
    <x v="4"/>
  </r>
  <r>
    <x v="14"/>
    <n v="4180590890"/>
    <x v="0"/>
    <x v="0"/>
    <x v="0"/>
    <x v="0"/>
    <s v="WIN4011"/>
    <x v="0"/>
    <n v="4180590890"/>
    <x v="3"/>
    <x v="10"/>
    <x v="10"/>
    <x v="0"/>
    <x v="0"/>
    <x v="0"/>
    <x v="0"/>
    <x v="0"/>
    <n v="2"/>
    <x v="0"/>
    <n v="74250"/>
    <n v="148500"/>
    <x v="0"/>
    <x v="0"/>
    <x v="0"/>
    <x v="0"/>
    <n v="11880"/>
    <x v="4"/>
  </r>
  <r>
    <x v="14"/>
    <n v="4180590890"/>
    <x v="0"/>
    <x v="0"/>
    <x v="0"/>
    <x v="0"/>
    <s v="WIN4011"/>
    <x v="0"/>
    <n v="4180590890"/>
    <x v="3"/>
    <x v="9"/>
    <x v="9"/>
    <x v="0"/>
    <x v="0"/>
    <x v="0"/>
    <x v="0"/>
    <x v="0"/>
    <n v="2"/>
    <x v="0"/>
    <n v="70950"/>
    <n v="141900"/>
    <x v="0"/>
    <x v="0"/>
    <x v="0"/>
    <x v="0"/>
    <n v="11352"/>
    <x v="4"/>
  </r>
  <r>
    <x v="14"/>
    <n v="4180590890"/>
    <x v="0"/>
    <x v="0"/>
    <x v="0"/>
    <x v="0"/>
    <s v="WIN4011"/>
    <x v="0"/>
    <n v="4180590890"/>
    <x v="3"/>
    <x v="8"/>
    <x v="8"/>
    <x v="0"/>
    <x v="0"/>
    <x v="0"/>
    <x v="0"/>
    <x v="0"/>
    <n v="3"/>
    <x v="0"/>
    <n v="50182"/>
    <n v="150546"/>
    <x v="0"/>
    <x v="0"/>
    <x v="0"/>
    <x v="0"/>
    <n v="12044"/>
    <x v="4"/>
  </r>
  <r>
    <x v="14"/>
    <n v="4180590890"/>
    <x v="0"/>
    <x v="0"/>
    <x v="0"/>
    <x v="0"/>
    <s v="WIN4011"/>
    <x v="0"/>
    <n v="4180590890"/>
    <x v="3"/>
    <x v="0"/>
    <x v="0"/>
    <x v="0"/>
    <x v="0"/>
    <x v="0"/>
    <x v="0"/>
    <x v="0"/>
    <n v="6"/>
    <x v="0"/>
    <n v="111058"/>
    <n v="666348"/>
    <x v="0"/>
    <x v="0"/>
    <x v="0"/>
    <x v="0"/>
    <n v="53308"/>
    <x v="4"/>
  </r>
  <r>
    <x v="14"/>
    <n v="4180591070"/>
    <x v="0"/>
    <x v="0"/>
    <x v="0"/>
    <x v="0"/>
    <s v="WIN5895"/>
    <x v="0"/>
    <n v="4180591070"/>
    <x v="3"/>
    <x v="10"/>
    <x v="10"/>
    <x v="0"/>
    <x v="0"/>
    <x v="0"/>
    <x v="0"/>
    <x v="0"/>
    <n v="4"/>
    <x v="0"/>
    <n v="74250"/>
    <n v="297000"/>
    <x v="0"/>
    <x v="0"/>
    <x v="0"/>
    <x v="0"/>
    <n v="23760"/>
    <x v="4"/>
  </r>
  <r>
    <x v="14"/>
    <n v="4180591070"/>
    <x v="0"/>
    <x v="0"/>
    <x v="0"/>
    <x v="0"/>
    <s v="WIN5895"/>
    <x v="0"/>
    <n v="4180591070"/>
    <x v="3"/>
    <x v="8"/>
    <x v="8"/>
    <x v="0"/>
    <x v="0"/>
    <x v="0"/>
    <x v="0"/>
    <x v="0"/>
    <n v="6"/>
    <x v="0"/>
    <n v="50182"/>
    <n v="301092"/>
    <x v="0"/>
    <x v="0"/>
    <x v="0"/>
    <x v="0"/>
    <n v="24087"/>
    <x v="4"/>
  </r>
  <r>
    <x v="14"/>
    <n v="4180591070"/>
    <x v="0"/>
    <x v="0"/>
    <x v="0"/>
    <x v="0"/>
    <s v="WIN5895"/>
    <x v="0"/>
    <n v="4180591070"/>
    <x v="3"/>
    <x v="11"/>
    <x v="11"/>
    <x v="0"/>
    <x v="0"/>
    <x v="0"/>
    <x v="0"/>
    <x v="0"/>
    <n v="6"/>
    <x v="0"/>
    <n v="46000"/>
    <n v="276000"/>
    <x v="0"/>
    <x v="0"/>
    <x v="0"/>
    <x v="0"/>
    <n v="22080"/>
    <x v="4"/>
  </r>
  <r>
    <x v="14"/>
    <n v="4180590564"/>
    <x v="0"/>
    <x v="0"/>
    <x v="0"/>
    <x v="0"/>
    <s v="WIN2306"/>
    <x v="0"/>
    <n v="4180590564"/>
    <x v="3"/>
    <x v="8"/>
    <x v="8"/>
    <x v="0"/>
    <x v="0"/>
    <x v="0"/>
    <x v="0"/>
    <x v="0"/>
    <n v="2"/>
    <x v="0"/>
    <n v="50182"/>
    <n v="100364"/>
    <x v="0"/>
    <x v="0"/>
    <x v="0"/>
    <x v="0"/>
    <n v="8029"/>
    <x v="4"/>
  </r>
  <r>
    <x v="14"/>
    <n v="4180590564"/>
    <x v="0"/>
    <x v="0"/>
    <x v="0"/>
    <x v="0"/>
    <s v="WIN2306"/>
    <x v="0"/>
    <n v="4180590564"/>
    <x v="3"/>
    <x v="10"/>
    <x v="10"/>
    <x v="0"/>
    <x v="0"/>
    <x v="0"/>
    <x v="0"/>
    <x v="0"/>
    <n v="4"/>
    <x v="0"/>
    <n v="74250"/>
    <n v="297000"/>
    <x v="0"/>
    <x v="0"/>
    <x v="0"/>
    <x v="0"/>
    <n v="23760"/>
    <x v="4"/>
  </r>
  <r>
    <x v="14"/>
    <n v="4180590564"/>
    <x v="0"/>
    <x v="0"/>
    <x v="0"/>
    <x v="0"/>
    <s v="WIN2306"/>
    <x v="0"/>
    <n v="4180590564"/>
    <x v="3"/>
    <x v="11"/>
    <x v="11"/>
    <x v="0"/>
    <x v="0"/>
    <x v="0"/>
    <x v="0"/>
    <x v="0"/>
    <n v="4"/>
    <x v="0"/>
    <n v="46000"/>
    <n v="184000"/>
    <x v="0"/>
    <x v="0"/>
    <x v="0"/>
    <x v="0"/>
    <n v="14720"/>
    <x v="4"/>
  </r>
  <r>
    <x v="14"/>
    <n v="4180590564"/>
    <x v="0"/>
    <x v="0"/>
    <x v="0"/>
    <x v="0"/>
    <s v="WIN2306"/>
    <x v="0"/>
    <n v="4180590564"/>
    <x v="3"/>
    <x v="2"/>
    <x v="2"/>
    <x v="0"/>
    <x v="0"/>
    <x v="0"/>
    <x v="0"/>
    <x v="0"/>
    <n v="4"/>
    <x v="0"/>
    <n v="73431"/>
    <n v="293724"/>
    <x v="0"/>
    <x v="0"/>
    <x v="0"/>
    <x v="0"/>
    <n v="23498"/>
    <x v="4"/>
  </r>
  <r>
    <x v="14"/>
    <n v="4180590696"/>
    <x v="0"/>
    <x v="0"/>
    <x v="0"/>
    <x v="0"/>
    <s v="WIN2833"/>
    <x v="0"/>
    <n v="4180590696"/>
    <x v="3"/>
    <x v="11"/>
    <x v="11"/>
    <x v="0"/>
    <x v="0"/>
    <x v="0"/>
    <x v="0"/>
    <x v="0"/>
    <n v="4"/>
    <x v="0"/>
    <n v="46000"/>
    <n v="184000"/>
    <x v="0"/>
    <x v="0"/>
    <x v="0"/>
    <x v="0"/>
    <n v="14720"/>
    <x v="4"/>
  </r>
  <r>
    <x v="14"/>
    <n v="4180590696"/>
    <x v="0"/>
    <x v="0"/>
    <x v="0"/>
    <x v="0"/>
    <s v="WIN2833"/>
    <x v="0"/>
    <n v="4180590696"/>
    <x v="3"/>
    <x v="2"/>
    <x v="2"/>
    <x v="0"/>
    <x v="0"/>
    <x v="0"/>
    <x v="0"/>
    <x v="0"/>
    <n v="4"/>
    <x v="0"/>
    <n v="73431"/>
    <n v="293724"/>
    <x v="0"/>
    <x v="0"/>
    <x v="0"/>
    <x v="0"/>
    <n v="23498"/>
    <x v="4"/>
  </r>
  <r>
    <x v="14"/>
    <n v="4180590696"/>
    <x v="0"/>
    <x v="0"/>
    <x v="0"/>
    <x v="0"/>
    <s v="WIN2833"/>
    <x v="0"/>
    <n v="4180590696"/>
    <x v="3"/>
    <x v="0"/>
    <x v="0"/>
    <x v="0"/>
    <x v="0"/>
    <x v="0"/>
    <x v="0"/>
    <x v="0"/>
    <n v="2"/>
    <x v="0"/>
    <n v="111058"/>
    <n v="222116"/>
    <x v="0"/>
    <x v="0"/>
    <x v="0"/>
    <x v="0"/>
    <n v="17769"/>
    <x v="4"/>
  </r>
  <r>
    <x v="14"/>
    <n v="4180590696"/>
    <x v="0"/>
    <x v="0"/>
    <x v="0"/>
    <x v="0"/>
    <s v="WIN2833"/>
    <x v="0"/>
    <n v="4180590696"/>
    <x v="3"/>
    <x v="1"/>
    <x v="1"/>
    <x v="0"/>
    <x v="0"/>
    <x v="0"/>
    <x v="0"/>
    <x v="0"/>
    <n v="2"/>
    <x v="0"/>
    <n v="55595"/>
    <n v="111190"/>
    <x v="0"/>
    <x v="0"/>
    <x v="0"/>
    <x v="0"/>
    <n v="8895"/>
    <x v="4"/>
  </r>
  <r>
    <x v="14"/>
    <n v="4180590696"/>
    <x v="0"/>
    <x v="0"/>
    <x v="0"/>
    <x v="0"/>
    <s v="WIN2833"/>
    <x v="0"/>
    <n v="4180590696"/>
    <x v="3"/>
    <x v="8"/>
    <x v="8"/>
    <x v="0"/>
    <x v="0"/>
    <x v="0"/>
    <x v="0"/>
    <x v="0"/>
    <n v="2"/>
    <x v="0"/>
    <n v="50182"/>
    <n v="100364"/>
    <x v="0"/>
    <x v="0"/>
    <x v="0"/>
    <x v="0"/>
    <n v="8029"/>
    <x v="4"/>
  </r>
  <r>
    <x v="14"/>
    <n v="4180590902"/>
    <x v="0"/>
    <x v="0"/>
    <x v="0"/>
    <x v="0"/>
    <s v="WIN4085"/>
    <x v="0"/>
    <n v="4180590902"/>
    <x v="3"/>
    <x v="11"/>
    <x v="11"/>
    <x v="0"/>
    <x v="0"/>
    <x v="0"/>
    <x v="0"/>
    <x v="0"/>
    <n v="6"/>
    <x v="0"/>
    <n v="46000"/>
    <n v="276000"/>
    <x v="0"/>
    <x v="0"/>
    <x v="0"/>
    <x v="0"/>
    <n v="22080"/>
    <x v="4"/>
  </r>
  <r>
    <x v="14"/>
    <n v="4180590902"/>
    <x v="0"/>
    <x v="0"/>
    <x v="0"/>
    <x v="0"/>
    <s v="WIN4085"/>
    <x v="0"/>
    <n v="4180590902"/>
    <x v="3"/>
    <x v="1"/>
    <x v="1"/>
    <x v="0"/>
    <x v="0"/>
    <x v="0"/>
    <x v="0"/>
    <x v="0"/>
    <n v="4"/>
    <x v="0"/>
    <n v="55595"/>
    <n v="222380"/>
    <x v="0"/>
    <x v="0"/>
    <x v="0"/>
    <x v="0"/>
    <n v="17790"/>
    <x v="4"/>
  </r>
  <r>
    <x v="14"/>
    <n v="4180590902"/>
    <x v="0"/>
    <x v="0"/>
    <x v="0"/>
    <x v="0"/>
    <s v="WIN4085"/>
    <x v="0"/>
    <n v="4180590902"/>
    <x v="3"/>
    <x v="8"/>
    <x v="8"/>
    <x v="0"/>
    <x v="0"/>
    <x v="0"/>
    <x v="0"/>
    <x v="0"/>
    <n v="6"/>
    <x v="0"/>
    <n v="50182"/>
    <n v="301092"/>
    <x v="0"/>
    <x v="0"/>
    <x v="0"/>
    <x v="0"/>
    <n v="24087"/>
    <x v="4"/>
  </r>
  <r>
    <x v="14"/>
    <n v="4180590902"/>
    <x v="0"/>
    <x v="0"/>
    <x v="0"/>
    <x v="0"/>
    <s v="WIN4085"/>
    <x v="0"/>
    <n v="4180590902"/>
    <x v="3"/>
    <x v="2"/>
    <x v="2"/>
    <x v="0"/>
    <x v="0"/>
    <x v="0"/>
    <x v="0"/>
    <x v="0"/>
    <n v="8"/>
    <x v="0"/>
    <n v="73431"/>
    <n v="587448"/>
    <x v="0"/>
    <x v="0"/>
    <x v="0"/>
    <x v="0"/>
    <n v="46996"/>
    <x v="4"/>
  </r>
  <r>
    <x v="14"/>
    <n v="4180590902"/>
    <x v="0"/>
    <x v="0"/>
    <x v="0"/>
    <x v="0"/>
    <s v="WIN4085"/>
    <x v="0"/>
    <n v="4180590902"/>
    <x v="3"/>
    <x v="0"/>
    <x v="0"/>
    <x v="0"/>
    <x v="0"/>
    <x v="0"/>
    <x v="0"/>
    <x v="0"/>
    <n v="2"/>
    <x v="0"/>
    <n v="111058"/>
    <n v="222116"/>
    <x v="0"/>
    <x v="0"/>
    <x v="0"/>
    <x v="0"/>
    <n v="17769"/>
    <x v="4"/>
  </r>
  <r>
    <x v="14"/>
    <n v="4180590503"/>
    <x v="0"/>
    <x v="0"/>
    <x v="0"/>
    <x v="0"/>
    <s v="WIN2122"/>
    <x v="0"/>
    <n v="4180590503"/>
    <x v="3"/>
    <x v="2"/>
    <x v="2"/>
    <x v="0"/>
    <x v="0"/>
    <x v="0"/>
    <x v="0"/>
    <x v="0"/>
    <n v="6"/>
    <x v="0"/>
    <n v="73431"/>
    <n v="440586"/>
    <x v="0"/>
    <x v="0"/>
    <x v="0"/>
    <x v="0"/>
    <n v="35247"/>
    <x v="4"/>
  </r>
  <r>
    <x v="14"/>
    <n v="4180590503"/>
    <x v="0"/>
    <x v="0"/>
    <x v="0"/>
    <x v="0"/>
    <s v="WIN2122"/>
    <x v="0"/>
    <n v="4180590503"/>
    <x v="3"/>
    <x v="8"/>
    <x v="8"/>
    <x v="0"/>
    <x v="0"/>
    <x v="0"/>
    <x v="0"/>
    <x v="0"/>
    <n v="4"/>
    <x v="0"/>
    <n v="50182"/>
    <n v="200728"/>
    <x v="0"/>
    <x v="0"/>
    <x v="0"/>
    <x v="0"/>
    <n v="16058"/>
    <x v="4"/>
  </r>
  <r>
    <x v="14"/>
    <n v="4180590503"/>
    <x v="0"/>
    <x v="0"/>
    <x v="0"/>
    <x v="0"/>
    <s v="WIN2122"/>
    <x v="0"/>
    <n v="4180590503"/>
    <x v="3"/>
    <x v="1"/>
    <x v="1"/>
    <x v="0"/>
    <x v="0"/>
    <x v="0"/>
    <x v="0"/>
    <x v="0"/>
    <n v="2"/>
    <x v="0"/>
    <n v="55595"/>
    <n v="111190"/>
    <x v="0"/>
    <x v="0"/>
    <x v="0"/>
    <x v="0"/>
    <n v="8895"/>
    <x v="4"/>
  </r>
  <r>
    <x v="14"/>
    <n v="4180590810"/>
    <x v="0"/>
    <x v="0"/>
    <x v="0"/>
    <x v="0"/>
    <s v="WIN3220"/>
    <x v="0"/>
    <n v="4180590810"/>
    <x v="3"/>
    <x v="2"/>
    <x v="2"/>
    <x v="0"/>
    <x v="0"/>
    <x v="0"/>
    <x v="0"/>
    <x v="0"/>
    <n v="6"/>
    <x v="0"/>
    <n v="73431"/>
    <n v="440586"/>
    <x v="0"/>
    <x v="0"/>
    <x v="0"/>
    <x v="0"/>
    <n v="35247"/>
    <x v="4"/>
  </r>
  <r>
    <x v="14"/>
    <n v="4180590810"/>
    <x v="0"/>
    <x v="0"/>
    <x v="0"/>
    <x v="0"/>
    <s v="WIN3220"/>
    <x v="0"/>
    <n v="4180590810"/>
    <x v="3"/>
    <x v="10"/>
    <x v="10"/>
    <x v="0"/>
    <x v="0"/>
    <x v="0"/>
    <x v="0"/>
    <x v="0"/>
    <n v="3"/>
    <x v="0"/>
    <n v="74250"/>
    <n v="222750"/>
    <x v="0"/>
    <x v="0"/>
    <x v="0"/>
    <x v="0"/>
    <n v="17820"/>
    <x v="4"/>
  </r>
  <r>
    <x v="14"/>
    <n v="4180590810"/>
    <x v="0"/>
    <x v="0"/>
    <x v="0"/>
    <x v="0"/>
    <s v="WIN3220"/>
    <x v="0"/>
    <n v="4180590810"/>
    <x v="3"/>
    <x v="1"/>
    <x v="1"/>
    <x v="0"/>
    <x v="0"/>
    <x v="0"/>
    <x v="0"/>
    <x v="0"/>
    <n v="2"/>
    <x v="0"/>
    <n v="55595"/>
    <n v="111190"/>
    <x v="0"/>
    <x v="0"/>
    <x v="0"/>
    <x v="0"/>
    <n v="8895"/>
    <x v="4"/>
  </r>
  <r>
    <x v="14"/>
    <n v="4180590810"/>
    <x v="0"/>
    <x v="0"/>
    <x v="0"/>
    <x v="0"/>
    <s v="WIN3220"/>
    <x v="0"/>
    <n v="4180590810"/>
    <x v="3"/>
    <x v="8"/>
    <x v="8"/>
    <x v="0"/>
    <x v="0"/>
    <x v="0"/>
    <x v="0"/>
    <x v="0"/>
    <n v="4"/>
    <x v="0"/>
    <n v="50182"/>
    <n v="200728"/>
    <x v="0"/>
    <x v="0"/>
    <x v="0"/>
    <x v="0"/>
    <n v="16058"/>
    <x v="4"/>
  </r>
  <r>
    <x v="14"/>
    <n v="4180590810"/>
    <x v="0"/>
    <x v="0"/>
    <x v="0"/>
    <x v="0"/>
    <s v="WIN3220"/>
    <x v="0"/>
    <n v="4180590810"/>
    <x v="3"/>
    <x v="9"/>
    <x v="9"/>
    <x v="0"/>
    <x v="0"/>
    <x v="0"/>
    <x v="0"/>
    <x v="0"/>
    <n v="4"/>
    <x v="0"/>
    <n v="70950"/>
    <n v="283800"/>
    <x v="0"/>
    <x v="0"/>
    <x v="0"/>
    <x v="0"/>
    <n v="22704"/>
    <x v="4"/>
  </r>
  <r>
    <x v="14"/>
    <n v="4180590810"/>
    <x v="0"/>
    <x v="0"/>
    <x v="0"/>
    <x v="0"/>
    <s v="WIN3220"/>
    <x v="0"/>
    <n v="4180590810"/>
    <x v="3"/>
    <x v="11"/>
    <x v="11"/>
    <x v="0"/>
    <x v="0"/>
    <x v="0"/>
    <x v="0"/>
    <x v="0"/>
    <n v="4"/>
    <x v="0"/>
    <n v="46000"/>
    <n v="184000"/>
    <x v="0"/>
    <x v="0"/>
    <x v="0"/>
    <x v="0"/>
    <n v="14720"/>
    <x v="4"/>
  </r>
  <r>
    <x v="14"/>
    <n v="4180590690"/>
    <x v="0"/>
    <x v="0"/>
    <x v="0"/>
    <x v="0"/>
    <s v="WIN2825"/>
    <x v="0"/>
    <n v="4180590690"/>
    <x v="3"/>
    <x v="8"/>
    <x v="8"/>
    <x v="0"/>
    <x v="0"/>
    <x v="0"/>
    <x v="0"/>
    <x v="0"/>
    <n v="3"/>
    <x v="0"/>
    <n v="50182"/>
    <n v="150546"/>
    <x v="0"/>
    <x v="0"/>
    <x v="0"/>
    <x v="0"/>
    <n v="12044"/>
    <x v="4"/>
  </r>
  <r>
    <x v="14"/>
    <n v="4180590690"/>
    <x v="0"/>
    <x v="0"/>
    <x v="0"/>
    <x v="0"/>
    <s v="WIN2825"/>
    <x v="0"/>
    <n v="4180590690"/>
    <x v="3"/>
    <x v="11"/>
    <x v="11"/>
    <x v="0"/>
    <x v="0"/>
    <x v="0"/>
    <x v="0"/>
    <x v="0"/>
    <n v="5"/>
    <x v="0"/>
    <n v="46000"/>
    <n v="230000"/>
    <x v="0"/>
    <x v="0"/>
    <x v="0"/>
    <x v="0"/>
    <n v="18400"/>
    <x v="4"/>
  </r>
  <r>
    <x v="14"/>
    <n v="4180590690"/>
    <x v="0"/>
    <x v="0"/>
    <x v="0"/>
    <x v="0"/>
    <s v="WIN2825"/>
    <x v="0"/>
    <n v="4180590690"/>
    <x v="3"/>
    <x v="10"/>
    <x v="10"/>
    <x v="0"/>
    <x v="0"/>
    <x v="0"/>
    <x v="0"/>
    <x v="0"/>
    <n v="2"/>
    <x v="0"/>
    <n v="74250"/>
    <n v="148500"/>
    <x v="0"/>
    <x v="0"/>
    <x v="0"/>
    <x v="0"/>
    <n v="11880"/>
    <x v="4"/>
  </r>
  <r>
    <x v="14"/>
    <n v="4180590690"/>
    <x v="0"/>
    <x v="0"/>
    <x v="0"/>
    <x v="0"/>
    <s v="WIN2825"/>
    <x v="0"/>
    <n v="4180590690"/>
    <x v="3"/>
    <x v="2"/>
    <x v="2"/>
    <x v="0"/>
    <x v="0"/>
    <x v="0"/>
    <x v="0"/>
    <x v="0"/>
    <n v="4"/>
    <x v="0"/>
    <n v="73431"/>
    <n v="293724"/>
    <x v="0"/>
    <x v="0"/>
    <x v="0"/>
    <x v="0"/>
    <n v="23498"/>
    <x v="4"/>
  </r>
  <r>
    <x v="14"/>
    <n v="4180590690"/>
    <x v="0"/>
    <x v="0"/>
    <x v="0"/>
    <x v="0"/>
    <s v="WIN2825"/>
    <x v="0"/>
    <n v="4180590690"/>
    <x v="3"/>
    <x v="0"/>
    <x v="0"/>
    <x v="0"/>
    <x v="0"/>
    <x v="0"/>
    <x v="0"/>
    <x v="0"/>
    <n v="2"/>
    <x v="0"/>
    <n v="111058"/>
    <n v="222116"/>
    <x v="0"/>
    <x v="0"/>
    <x v="0"/>
    <x v="0"/>
    <n v="17769"/>
    <x v="4"/>
  </r>
  <r>
    <x v="14"/>
    <n v="4180591002"/>
    <x v="0"/>
    <x v="0"/>
    <x v="0"/>
    <x v="0"/>
    <s v="WIN5385"/>
    <x v="0"/>
    <n v="4180591002"/>
    <x v="3"/>
    <x v="2"/>
    <x v="2"/>
    <x v="0"/>
    <x v="0"/>
    <x v="0"/>
    <x v="0"/>
    <x v="0"/>
    <n v="3"/>
    <x v="0"/>
    <n v="73431"/>
    <n v="220293"/>
    <x v="0"/>
    <x v="0"/>
    <x v="0"/>
    <x v="0"/>
    <n v="17623"/>
    <x v="4"/>
  </r>
  <r>
    <x v="14"/>
    <n v="4180591002"/>
    <x v="0"/>
    <x v="0"/>
    <x v="0"/>
    <x v="0"/>
    <s v="WIN5385"/>
    <x v="0"/>
    <n v="4180591002"/>
    <x v="3"/>
    <x v="11"/>
    <x v="11"/>
    <x v="0"/>
    <x v="0"/>
    <x v="0"/>
    <x v="0"/>
    <x v="0"/>
    <n v="4"/>
    <x v="0"/>
    <n v="46000"/>
    <n v="184000"/>
    <x v="0"/>
    <x v="0"/>
    <x v="0"/>
    <x v="0"/>
    <n v="14720"/>
    <x v="4"/>
  </r>
  <r>
    <x v="14"/>
    <n v="4180591002"/>
    <x v="0"/>
    <x v="0"/>
    <x v="0"/>
    <x v="0"/>
    <s v="WIN5385"/>
    <x v="0"/>
    <n v="4180591002"/>
    <x v="3"/>
    <x v="10"/>
    <x v="10"/>
    <x v="0"/>
    <x v="0"/>
    <x v="0"/>
    <x v="0"/>
    <x v="0"/>
    <n v="3"/>
    <x v="0"/>
    <n v="74250"/>
    <n v="222750"/>
    <x v="0"/>
    <x v="0"/>
    <x v="0"/>
    <x v="0"/>
    <n v="17820"/>
    <x v="4"/>
  </r>
  <r>
    <x v="14"/>
    <n v="4180591002"/>
    <x v="0"/>
    <x v="0"/>
    <x v="0"/>
    <x v="0"/>
    <s v="WIN5385"/>
    <x v="0"/>
    <n v="4180591002"/>
    <x v="3"/>
    <x v="9"/>
    <x v="9"/>
    <x v="0"/>
    <x v="0"/>
    <x v="0"/>
    <x v="0"/>
    <x v="0"/>
    <n v="2"/>
    <x v="0"/>
    <n v="70950"/>
    <n v="141900"/>
    <x v="0"/>
    <x v="0"/>
    <x v="0"/>
    <x v="0"/>
    <n v="11352"/>
    <x v="4"/>
  </r>
  <r>
    <x v="14"/>
    <n v="4180590932"/>
    <x v="0"/>
    <x v="0"/>
    <x v="0"/>
    <x v="0"/>
    <s v="win4211"/>
    <x v="0"/>
    <n v="4180590932"/>
    <x v="3"/>
    <x v="1"/>
    <x v="1"/>
    <x v="0"/>
    <x v="0"/>
    <x v="0"/>
    <x v="0"/>
    <x v="0"/>
    <n v="4"/>
    <x v="0"/>
    <n v="55595"/>
    <n v="222380"/>
    <x v="0"/>
    <x v="0"/>
    <x v="0"/>
    <x v="0"/>
    <n v="17790"/>
    <x v="4"/>
  </r>
  <r>
    <x v="14"/>
    <n v="4180590932"/>
    <x v="0"/>
    <x v="0"/>
    <x v="0"/>
    <x v="0"/>
    <s v="win4211"/>
    <x v="0"/>
    <n v="4180590932"/>
    <x v="3"/>
    <x v="10"/>
    <x v="10"/>
    <x v="0"/>
    <x v="0"/>
    <x v="0"/>
    <x v="0"/>
    <x v="0"/>
    <n v="2"/>
    <x v="0"/>
    <n v="74250"/>
    <n v="148500"/>
    <x v="0"/>
    <x v="0"/>
    <x v="0"/>
    <x v="0"/>
    <n v="11880"/>
    <x v="4"/>
  </r>
  <r>
    <x v="14"/>
    <n v="4180590932"/>
    <x v="0"/>
    <x v="0"/>
    <x v="0"/>
    <x v="0"/>
    <s v="win4211"/>
    <x v="0"/>
    <n v="4180590932"/>
    <x v="3"/>
    <x v="2"/>
    <x v="2"/>
    <x v="0"/>
    <x v="0"/>
    <x v="0"/>
    <x v="0"/>
    <x v="0"/>
    <n v="2"/>
    <x v="0"/>
    <n v="73431"/>
    <n v="146862"/>
    <x v="0"/>
    <x v="0"/>
    <x v="0"/>
    <x v="0"/>
    <n v="11749"/>
    <x v="4"/>
  </r>
  <r>
    <x v="14"/>
    <n v="4180590932"/>
    <x v="0"/>
    <x v="0"/>
    <x v="0"/>
    <x v="0"/>
    <s v="win4211"/>
    <x v="0"/>
    <n v="4180590932"/>
    <x v="3"/>
    <x v="8"/>
    <x v="8"/>
    <x v="0"/>
    <x v="0"/>
    <x v="0"/>
    <x v="0"/>
    <x v="0"/>
    <n v="3"/>
    <x v="0"/>
    <n v="50182"/>
    <n v="150546"/>
    <x v="0"/>
    <x v="0"/>
    <x v="0"/>
    <x v="0"/>
    <n v="12044"/>
    <x v="4"/>
  </r>
  <r>
    <x v="14"/>
    <n v="4180590932"/>
    <x v="0"/>
    <x v="0"/>
    <x v="0"/>
    <x v="0"/>
    <s v="win4211"/>
    <x v="0"/>
    <n v="4180590932"/>
    <x v="3"/>
    <x v="11"/>
    <x v="11"/>
    <x v="0"/>
    <x v="0"/>
    <x v="0"/>
    <x v="0"/>
    <x v="0"/>
    <n v="2"/>
    <x v="0"/>
    <n v="46000"/>
    <n v="92000"/>
    <x v="0"/>
    <x v="0"/>
    <x v="0"/>
    <x v="0"/>
    <n v="7360"/>
    <x v="4"/>
  </r>
  <r>
    <x v="14"/>
    <n v="4180590938"/>
    <x v="0"/>
    <x v="0"/>
    <x v="0"/>
    <x v="0"/>
    <s v="WIN4256"/>
    <x v="0"/>
    <n v="4180590938"/>
    <x v="3"/>
    <x v="11"/>
    <x v="11"/>
    <x v="0"/>
    <x v="0"/>
    <x v="0"/>
    <x v="0"/>
    <x v="0"/>
    <n v="4"/>
    <x v="0"/>
    <n v="46000"/>
    <n v="184000"/>
    <x v="0"/>
    <x v="0"/>
    <x v="0"/>
    <x v="0"/>
    <n v="14720"/>
    <x v="4"/>
  </r>
  <r>
    <x v="14"/>
    <n v="4180590938"/>
    <x v="0"/>
    <x v="0"/>
    <x v="0"/>
    <x v="0"/>
    <s v="WIN4256"/>
    <x v="0"/>
    <n v="4180590938"/>
    <x v="3"/>
    <x v="8"/>
    <x v="8"/>
    <x v="0"/>
    <x v="0"/>
    <x v="0"/>
    <x v="0"/>
    <x v="0"/>
    <n v="4"/>
    <x v="0"/>
    <n v="50182"/>
    <n v="200728"/>
    <x v="0"/>
    <x v="0"/>
    <x v="0"/>
    <x v="0"/>
    <n v="16058"/>
    <x v="4"/>
  </r>
  <r>
    <x v="14"/>
    <n v="4180590938"/>
    <x v="0"/>
    <x v="0"/>
    <x v="0"/>
    <x v="0"/>
    <s v="WIN4256"/>
    <x v="0"/>
    <n v="4180590938"/>
    <x v="3"/>
    <x v="2"/>
    <x v="2"/>
    <x v="0"/>
    <x v="0"/>
    <x v="0"/>
    <x v="0"/>
    <x v="0"/>
    <n v="4"/>
    <x v="0"/>
    <n v="73431"/>
    <n v="293724"/>
    <x v="0"/>
    <x v="0"/>
    <x v="0"/>
    <x v="0"/>
    <n v="23498"/>
    <x v="4"/>
  </r>
  <r>
    <x v="14"/>
    <n v="4180590938"/>
    <x v="0"/>
    <x v="0"/>
    <x v="0"/>
    <x v="0"/>
    <s v="WIN4256"/>
    <x v="0"/>
    <n v="4180590938"/>
    <x v="3"/>
    <x v="10"/>
    <x v="10"/>
    <x v="0"/>
    <x v="0"/>
    <x v="0"/>
    <x v="0"/>
    <x v="0"/>
    <n v="2"/>
    <x v="0"/>
    <n v="74250"/>
    <n v="148500"/>
    <x v="0"/>
    <x v="0"/>
    <x v="0"/>
    <x v="0"/>
    <n v="11880"/>
    <x v="4"/>
  </r>
  <r>
    <x v="14"/>
    <n v="4180590535"/>
    <x v="0"/>
    <x v="0"/>
    <x v="0"/>
    <x v="0"/>
    <s v="win2174"/>
    <x v="0"/>
    <n v="4180590535"/>
    <x v="3"/>
    <x v="1"/>
    <x v="1"/>
    <x v="0"/>
    <x v="0"/>
    <x v="0"/>
    <x v="0"/>
    <x v="0"/>
    <n v="2"/>
    <x v="0"/>
    <n v="55595"/>
    <n v="111190"/>
    <x v="0"/>
    <x v="0"/>
    <x v="0"/>
    <x v="0"/>
    <n v="8895"/>
    <x v="4"/>
  </r>
  <r>
    <x v="14"/>
    <n v="4180590535"/>
    <x v="0"/>
    <x v="0"/>
    <x v="0"/>
    <x v="0"/>
    <s v="win2174"/>
    <x v="0"/>
    <n v="4180590535"/>
    <x v="3"/>
    <x v="8"/>
    <x v="8"/>
    <x v="0"/>
    <x v="0"/>
    <x v="0"/>
    <x v="0"/>
    <x v="0"/>
    <n v="4"/>
    <x v="0"/>
    <n v="50182"/>
    <n v="200728"/>
    <x v="0"/>
    <x v="0"/>
    <x v="0"/>
    <x v="0"/>
    <n v="16058"/>
    <x v="4"/>
  </r>
  <r>
    <x v="14"/>
    <n v="4180590535"/>
    <x v="0"/>
    <x v="0"/>
    <x v="0"/>
    <x v="0"/>
    <s v="win2174"/>
    <x v="0"/>
    <n v="4180590535"/>
    <x v="3"/>
    <x v="9"/>
    <x v="9"/>
    <x v="0"/>
    <x v="0"/>
    <x v="0"/>
    <x v="0"/>
    <x v="0"/>
    <n v="2"/>
    <x v="0"/>
    <n v="70950"/>
    <n v="141900"/>
    <x v="0"/>
    <x v="0"/>
    <x v="0"/>
    <x v="0"/>
    <n v="11352"/>
    <x v="4"/>
  </r>
  <r>
    <x v="14"/>
    <n v="4180590535"/>
    <x v="0"/>
    <x v="0"/>
    <x v="0"/>
    <x v="0"/>
    <s v="win2174"/>
    <x v="0"/>
    <n v="4180590535"/>
    <x v="3"/>
    <x v="10"/>
    <x v="10"/>
    <x v="0"/>
    <x v="0"/>
    <x v="0"/>
    <x v="0"/>
    <x v="0"/>
    <n v="3"/>
    <x v="0"/>
    <n v="74250"/>
    <n v="222750"/>
    <x v="0"/>
    <x v="0"/>
    <x v="0"/>
    <x v="0"/>
    <n v="17820"/>
    <x v="4"/>
  </r>
  <r>
    <x v="14"/>
    <n v="4180590535"/>
    <x v="0"/>
    <x v="0"/>
    <x v="0"/>
    <x v="0"/>
    <s v="win2174"/>
    <x v="0"/>
    <n v="4180590535"/>
    <x v="3"/>
    <x v="2"/>
    <x v="2"/>
    <x v="0"/>
    <x v="0"/>
    <x v="0"/>
    <x v="0"/>
    <x v="0"/>
    <n v="2"/>
    <x v="0"/>
    <n v="73431"/>
    <n v="146862"/>
    <x v="0"/>
    <x v="0"/>
    <x v="0"/>
    <x v="0"/>
    <n v="11749"/>
    <x v="4"/>
  </r>
  <r>
    <x v="14"/>
    <n v="4180590557"/>
    <x v="0"/>
    <x v="0"/>
    <x v="0"/>
    <x v="0"/>
    <s v="win2263"/>
    <x v="0"/>
    <n v="4180590557"/>
    <x v="3"/>
    <x v="8"/>
    <x v="8"/>
    <x v="0"/>
    <x v="0"/>
    <x v="0"/>
    <x v="0"/>
    <x v="0"/>
    <n v="2"/>
    <x v="0"/>
    <n v="50182"/>
    <n v="100364"/>
    <x v="0"/>
    <x v="0"/>
    <x v="0"/>
    <x v="0"/>
    <n v="8029"/>
    <x v="4"/>
  </r>
  <r>
    <x v="14"/>
    <n v="4180590557"/>
    <x v="0"/>
    <x v="0"/>
    <x v="0"/>
    <x v="0"/>
    <s v="win2263"/>
    <x v="0"/>
    <n v="4180590557"/>
    <x v="3"/>
    <x v="1"/>
    <x v="1"/>
    <x v="0"/>
    <x v="0"/>
    <x v="0"/>
    <x v="0"/>
    <x v="0"/>
    <n v="2"/>
    <x v="0"/>
    <n v="55595"/>
    <n v="111190"/>
    <x v="0"/>
    <x v="0"/>
    <x v="0"/>
    <x v="0"/>
    <n v="8895"/>
    <x v="4"/>
  </r>
  <r>
    <x v="14"/>
    <n v="4180590557"/>
    <x v="0"/>
    <x v="0"/>
    <x v="0"/>
    <x v="0"/>
    <s v="win2263"/>
    <x v="0"/>
    <n v="4180590557"/>
    <x v="3"/>
    <x v="2"/>
    <x v="2"/>
    <x v="0"/>
    <x v="0"/>
    <x v="0"/>
    <x v="0"/>
    <x v="0"/>
    <n v="2"/>
    <x v="0"/>
    <n v="73431"/>
    <n v="146862"/>
    <x v="0"/>
    <x v="0"/>
    <x v="0"/>
    <x v="0"/>
    <n v="11749"/>
    <x v="4"/>
  </r>
  <r>
    <x v="14"/>
    <n v="4180590557"/>
    <x v="0"/>
    <x v="0"/>
    <x v="0"/>
    <x v="0"/>
    <s v="win2263"/>
    <x v="0"/>
    <n v="4180590557"/>
    <x v="3"/>
    <x v="0"/>
    <x v="0"/>
    <x v="0"/>
    <x v="0"/>
    <x v="0"/>
    <x v="0"/>
    <x v="0"/>
    <n v="4"/>
    <x v="0"/>
    <n v="111058"/>
    <n v="444232"/>
    <x v="0"/>
    <x v="0"/>
    <x v="0"/>
    <x v="0"/>
    <n v="35539"/>
    <x v="4"/>
  </r>
  <r>
    <x v="14"/>
    <n v="4180591076"/>
    <x v="0"/>
    <x v="0"/>
    <x v="0"/>
    <x v="0"/>
    <s v="win6014"/>
    <x v="0"/>
    <n v="4180591076"/>
    <x v="3"/>
    <x v="1"/>
    <x v="1"/>
    <x v="0"/>
    <x v="0"/>
    <x v="0"/>
    <x v="0"/>
    <x v="0"/>
    <n v="3"/>
    <x v="0"/>
    <n v="55595"/>
    <n v="166785"/>
    <x v="0"/>
    <x v="0"/>
    <x v="0"/>
    <x v="0"/>
    <n v="13343"/>
    <x v="4"/>
  </r>
  <r>
    <x v="14"/>
    <n v="4180591076"/>
    <x v="0"/>
    <x v="0"/>
    <x v="0"/>
    <x v="0"/>
    <s v="win6014"/>
    <x v="0"/>
    <n v="4180591076"/>
    <x v="3"/>
    <x v="2"/>
    <x v="2"/>
    <x v="0"/>
    <x v="0"/>
    <x v="0"/>
    <x v="0"/>
    <x v="0"/>
    <n v="2"/>
    <x v="0"/>
    <n v="73431"/>
    <n v="146862"/>
    <x v="0"/>
    <x v="0"/>
    <x v="0"/>
    <x v="0"/>
    <n v="11749"/>
    <x v="4"/>
  </r>
  <r>
    <x v="14"/>
    <n v="4180591076"/>
    <x v="0"/>
    <x v="0"/>
    <x v="0"/>
    <x v="0"/>
    <s v="win6014"/>
    <x v="0"/>
    <n v="4180591076"/>
    <x v="3"/>
    <x v="0"/>
    <x v="0"/>
    <x v="0"/>
    <x v="0"/>
    <x v="0"/>
    <x v="0"/>
    <x v="0"/>
    <n v="3"/>
    <x v="0"/>
    <n v="111058"/>
    <n v="333174"/>
    <x v="0"/>
    <x v="0"/>
    <x v="0"/>
    <x v="0"/>
    <n v="26654"/>
    <x v="4"/>
  </r>
  <r>
    <x v="14"/>
    <n v="4180591076"/>
    <x v="0"/>
    <x v="0"/>
    <x v="0"/>
    <x v="0"/>
    <s v="win6014"/>
    <x v="0"/>
    <n v="4180591076"/>
    <x v="3"/>
    <x v="11"/>
    <x v="11"/>
    <x v="0"/>
    <x v="0"/>
    <x v="0"/>
    <x v="0"/>
    <x v="0"/>
    <n v="3"/>
    <x v="0"/>
    <n v="46000"/>
    <n v="138000"/>
    <x v="0"/>
    <x v="0"/>
    <x v="0"/>
    <x v="0"/>
    <n v="11040"/>
    <x v="4"/>
  </r>
  <r>
    <x v="14"/>
    <n v="4180591076"/>
    <x v="0"/>
    <x v="0"/>
    <x v="0"/>
    <x v="0"/>
    <s v="win6014"/>
    <x v="0"/>
    <n v="4180591076"/>
    <x v="3"/>
    <x v="10"/>
    <x v="10"/>
    <x v="0"/>
    <x v="0"/>
    <x v="0"/>
    <x v="0"/>
    <x v="0"/>
    <n v="3"/>
    <x v="0"/>
    <n v="74250"/>
    <n v="222750"/>
    <x v="0"/>
    <x v="0"/>
    <x v="0"/>
    <x v="0"/>
    <n v="17820"/>
    <x v="4"/>
  </r>
  <r>
    <x v="14"/>
    <n v="4180591076"/>
    <x v="0"/>
    <x v="0"/>
    <x v="0"/>
    <x v="0"/>
    <s v="win6014"/>
    <x v="0"/>
    <n v="4180591076"/>
    <x v="3"/>
    <x v="8"/>
    <x v="8"/>
    <x v="0"/>
    <x v="0"/>
    <x v="0"/>
    <x v="0"/>
    <x v="0"/>
    <n v="2"/>
    <x v="0"/>
    <n v="50182"/>
    <n v="100364"/>
    <x v="0"/>
    <x v="0"/>
    <x v="0"/>
    <x v="0"/>
    <n v="8029"/>
    <x v="4"/>
  </r>
  <r>
    <x v="14"/>
    <n v="4180591062"/>
    <x v="0"/>
    <x v="0"/>
    <x v="0"/>
    <x v="0"/>
    <s v="win5768"/>
    <x v="0"/>
    <n v="4180591062"/>
    <x v="3"/>
    <x v="2"/>
    <x v="2"/>
    <x v="0"/>
    <x v="0"/>
    <x v="0"/>
    <x v="0"/>
    <x v="0"/>
    <n v="4"/>
    <x v="0"/>
    <n v="73431"/>
    <n v="293724"/>
    <x v="0"/>
    <x v="0"/>
    <x v="0"/>
    <x v="0"/>
    <n v="23498"/>
    <x v="4"/>
  </r>
  <r>
    <x v="14"/>
    <n v="4180591062"/>
    <x v="0"/>
    <x v="0"/>
    <x v="0"/>
    <x v="0"/>
    <s v="win5768"/>
    <x v="0"/>
    <n v="4180591062"/>
    <x v="3"/>
    <x v="9"/>
    <x v="9"/>
    <x v="0"/>
    <x v="0"/>
    <x v="0"/>
    <x v="0"/>
    <x v="0"/>
    <n v="2"/>
    <x v="0"/>
    <n v="70950"/>
    <n v="141900"/>
    <x v="0"/>
    <x v="0"/>
    <x v="0"/>
    <x v="0"/>
    <n v="11352"/>
    <x v="4"/>
  </r>
  <r>
    <x v="14"/>
    <n v="4180591062"/>
    <x v="0"/>
    <x v="0"/>
    <x v="0"/>
    <x v="0"/>
    <s v="win5768"/>
    <x v="0"/>
    <n v="4180591062"/>
    <x v="3"/>
    <x v="10"/>
    <x v="10"/>
    <x v="0"/>
    <x v="0"/>
    <x v="0"/>
    <x v="0"/>
    <x v="0"/>
    <n v="2"/>
    <x v="0"/>
    <n v="74250"/>
    <n v="148500"/>
    <x v="0"/>
    <x v="0"/>
    <x v="0"/>
    <x v="0"/>
    <n v="11880"/>
    <x v="4"/>
  </r>
  <r>
    <x v="14"/>
    <n v="4180591062"/>
    <x v="0"/>
    <x v="0"/>
    <x v="0"/>
    <x v="0"/>
    <s v="win5768"/>
    <x v="0"/>
    <n v="4180591062"/>
    <x v="3"/>
    <x v="8"/>
    <x v="8"/>
    <x v="0"/>
    <x v="0"/>
    <x v="0"/>
    <x v="0"/>
    <x v="0"/>
    <n v="5"/>
    <x v="0"/>
    <n v="50182"/>
    <n v="250910"/>
    <x v="0"/>
    <x v="0"/>
    <x v="0"/>
    <x v="0"/>
    <n v="20073"/>
    <x v="4"/>
  </r>
  <r>
    <x v="14"/>
    <n v="4180591062"/>
    <x v="0"/>
    <x v="0"/>
    <x v="0"/>
    <x v="0"/>
    <s v="win5768"/>
    <x v="0"/>
    <n v="4180591062"/>
    <x v="3"/>
    <x v="11"/>
    <x v="11"/>
    <x v="0"/>
    <x v="0"/>
    <x v="0"/>
    <x v="0"/>
    <x v="0"/>
    <n v="5"/>
    <x v="0"/>
    <n v="46000"/>
    <n v="230000"/>
    <x v="0"/>
    <x v="0"/>
    <x v="0"/>
    <x v="0"/>
    <n v="18400"/>
    <x v="4"/>
  </r>
  <r>
    <x v="14"/>
    <n v="4180591062"/>
    <x v="0"/>
    <x v="0"/>
    <x v="0"/>
    <x v="0"/>
    <s v="win5768"/>
    <x v="0"/>
    <n v="4180591062"/>
    <x v="3"/>
    <x v="1"/>
    <x v="1"/>
    <x v="0"/>
    <x v="0"/>
    <x v="0"/>
    <x v="0"/>
    <x v="0"/>
    <n v="3"/>
    <x v="0"/>
    <n v="55595"/>
    <n v="166785"/>
    <x v="0"/>
    <x v="0"/>
    <x v="0"/>
    <x v="0"/>
    <n v="13343"/>
    <x v="4"/>
  </r>
  <r>
    <x v="14"/>
    <n v="4180603100"/>
    <x v="0"/>
    <x v="0"/>
    <x v="0"/>
    <x v="0"/>
    <s v="win3599"/>
    <x v="0"/>
    <n v="4180603100"/>
    <x v="3"/>
    <x v="2"/>
    <x v="2"/>
    <x v="0"/>
    <x v="0"/>
    <x v="0"/>
    <x v="0"/>
    <x v="0"/>
    <n v="7"/>
    <x v="0"/>
    <n v="73431"/>
    <n v="514017"/>
    <x v="0"/>
    <x v="0"/>
    <x v="0"/>
    <x v="0"/>
    <n v="41121"/>
    <x v="4"/>
  </r>
  <r>
    <x v="14"/>
    <n v="4180603100"/>
    <x v="0"/>
    <x v="0"/>
    <x v="0"/>
    <x v="0"/>
    <s v="win3599"/>
    <x v="0"/>
    <n v="4180603100"/>
    <x v="3"/>
    <x v="9"/>
    <x v="9"/>
    <x v="0"/>
    <x v="0"/>
    <x v="0"/>
    <x v="0"/>
    <x v="0"/>
    <n v="5"/>
    <x v="0"/>
    <n v="70950"/>
    <n v="354750"/>
    <x v="0"/>
    <x v="0"/>
    <x v="0"/>
    <x v="0"/>
    <n v="28380"/>
    <x v="4"/>
  </r>
  <r>
    <x v="14"/>
    <n v="4180603100"/>
    <x v="0"/>
    <x v="0"/>
    <x v="0"/>
    <x v="0"/>
    <s v="win3599"/>
    <x v="0"/>
    <n v="4180603100"/>
    <x v="3"/>
    <x v="10"/>
    <x v="10"/>
    <x v="0"/>
    <x v="0"/>
    <x v="0"/>
    <x v="0"/>
    <x v="0"/>
    <n v="5"/>
    <x v="0"/>
    <n v="74250"/>
    <n v="371250"/>
    <x v="0"/>
    <x v="0"/>
    <x v="0"/>
    <x v="0"/>
    <n v="29700"/>
    <x v="4"/>
  </r>
  <r>
    <x v="14"/>
    <n v="4180603100"/>
    <x v="0"/>
    <x v="0"/>
    <x v="0"/>
    <x v="0"/>
    <s v="win3599"/>
    <x v="0"/>
    <n v="4180603100"/>
    <x v="3"/>
    <x v="11"/>
    <x v="11"/>
    <x v="0"/>
    <x v="0"/>
    <x v="0"/>
    <x v="0"/>
    <x v="0"/>
    <n v="5"/>
    <x v="0"/>
    <n v="46000"/>
    <n v="230000"/>
    <x v="0"/>
    <x v="0"/>
    <x v="0"/>
    <x v="0"/>
    <n v="18400"/>
    <x v="4"/>
  </r>
  <r>
    <x v="14"/>
    <n v="4180603100"/>
    <x v="0"/>
    <x v="0"/>
    <x v="0"/>
    <x v="0"/>
    <s v="win3599"/>
    <x v="0"/>
    <n v="4180603100"/>
    <x v="3"/>
    <x v="0"/>
    <x v="0"/>
    <x v="0"/>
    <x v="0"/>
    <x v="0"/>
    <x v="0"/>
    <x v="0"/>
    <n v="5"/>
    <x v="0"/>
    <n v="111058"/>
    <n v="555290"/>
    <x v="0"/>
    <x v="0"/>
    <x v="0"/>
    <x v="0"/>
    <n v="44423"/>
    <x v="4"/>
  </r>
  <r>
    <x v="14"/>
    <n v="4180590533"/>
    <x v="0"/>
    <x v="0"/>
    <x v="0"/>
    <x v="0"/>
    <s v="WIN2173"/>
    <x v="0"/>
    <n v="4180590533"/>
    <x v="3"/>
    <x v="11"/>
    <x v="11"/>
    <x v="0"/>
    <x v="0"/>
    <x v="0"/>
    <x v="0"/>
    <x v="0"/>
    <n v="3"/>
    <x v="0"/>
    <n v="46000"/>
    <n v="138000"/>
    <x v="0"/>
    <x v="0"/>
    <x v="0"/>
    <x v="0"/>
    <n v="11040"/>
    <x v="4"/>
  </r>
  <r>
    <x v="14"/>
    <n v="4180590533"/>
    <x v="0"/>
    <x v="0"/>
    <x v="0"/>
    <x v="0"/>
    <s v="WIN2173"/>
    <x v="0"/>
    <n v="4180590533"/>
    <x v="3"/>
    <x v="0"/>
    <x v="0"/>
    <x v="0"/>
    <x v="0"/>
    <x v="0"/>
    <x v="0"/>
    <x v="0"/>
    <n v="2"/>
    <x v="0"/>
    <n v="111058"/>
    <n v="222116"/>
    <x v="0"/>
    <x v="0"/>
    <x v="0"/>
    <x v="0"/>
    <n v="17769"/>
    <x v="4"/>
  </r>
  <r>
    <x v="14"/>
    <n v="4180590533"/>
    <x v="0"/>
    <x v="0"/>
    <x v="0"/>
    <x v="0"/>
    <s v="WIN2173"/>
    <x v="0"/>
    <n v="4180590533"/>
    <x v="3"/>
    <x v="2"/>
    <x v="2"/>
    <x v="0"/>
    <x v="0"/>
    <x v="0"/>
    <x v="0"/>
    <x v="0"/>
    <n v="4"/>
    <x v="0"/>
    <n v="73431"/>
    <n v="293724"/>
    <x v="0"/>
    <x v="0"/>
    <x v="0"/>
    <x v="0"/>
    <n v="23498"/>
    <x v="4"/>
  </r>
  <r>
    <x v="14"/>
    <n v="4180590533"/>
    <x v="0"/>
    <x v="0"/>
    <x v="0"/>
    <x v="0"/>
    <s v="WIN2173"/>
    <x v="0"/>
    <n v="4180590533"/>
    <x v="3"/>
    <x v="1"/>
    <x v="1"/>
    <x v="0"/>
    <x v="0"/>
    <x v="0"/>
    <x v="0"/>
    <x v="0"/>
    <n v="2"/>
    <x v="0"/>
    <n v="55595"/>
    <n v="111190"/>
    <x v="0"/>
    <x v="0"/>
    <x v="0"/>
    <x v="0"/>
    <n v="8895"/>
    <x v="4"/>
  </r>
  <r>
    <x v="14"/>
    <n v="4180590533"/>
    <x v="0"/>
    <x v="0"/>
    <x v="0"/>
    <x v="0"/>
    <s v="WIN2173"/>
    <x v="0"/>
    <n v="4180590533"/>
    <x v="3"/>
    <x v="8"/>
    <x v="8"/>
    <x v="0"/>
    <x v="0"/>
    <x v="0"/>
    <x v="0"/>
    <x v="0"/>
    <n v="3"/>
    <x v="0"/>
    <n v="50182"/>
    <n v="150546"/>
    <x v="0"/>
    <x v="0"/>
    <x v="0"/>
    <x v="0"/>
    <n v="12044"/>
    <x v="4"/>
  </r>
  <r>
    <x v="14"/>
    <n v="4180590808"/>
    <x v="0"/>
    <x v="0"/>
    <x v="0"/>
    <x v="0"/>
    <s v="WIN3208"/>
    <x v="0"/>
    <n v="4180590808"/>
    <x v="3"/>
    <x v="8"/>
    <x v="8"/>
    <x v="0"/>
    <x v="0"/>
    <x v="0"/>
    <x v="0"/>
    <x v="0"/>
    <n v="5"/>
    <x v="0"/>
    <n v="50182"/>
    <n v="250910"/>
    <x v="0"/>
    <x v="0"/>
    <x v="0"/>
    <x v="0"/>
    <n v="20073"/>
    <x v="4"/>
  </r>
  <r>
    <x v="14"/>
    <n v="4180590808"/>
    <x v="0"/>
    <x v="0"/>
    <x v="0"/>
    <x v="0"/>
    <s v="WIN3208"/>
    <x v="0"/>
    <n v="4180590808"/>
    <x v="3"/>
    <x v="9"/>
    <x v="9"/>
    <x v="0"/>
    <x v="0"/>
    <x v="0"/>
    <x v="0"/>
    <x v="0"/>
    <n v="2"/>
    <x v="0"/>
    <n v="70950"/>
    <n v="141900"/>
    <x v="0"/>
    <x v="0"/>
    <x v="0"/>
    <x v="0"/>
    <n v="11352"/>
    <x v="4"/>
  </r>
  <r>
    <x v="14"/>
    <n v="4180590808"/>
    <x v="0"/>
    <x v="0"/>
    <x v="0"/>
    <x v="0"/>
    <s v="WIN3208"/>
    <x v="0"/>
    <n v="4180590808"/>
    <x v="3"/>
    <x v="10"/>
    <x v="10"/>
    <x v="0"/>
    <x v="0"/>
    <x v="0"/>
    <x v="0"/>
    <x v="0"/>
    <n v="3"/>
    <x v="0"/>
    <n v="74250"/>
    <n v="222750"/>
    <x v="0"/>
    <x v="0"/>
    <x v="0"/>
    <x v="0"/>
    <n v="17820"/>
    <x v="4"/>
  </r>
  <r>
    <x v="14"/>
    <n v="4180590808"/>
    <x v="0"/>
    <x v="0"/>
    <x v="0"/>
    <x v="0"/>
    <s v="WIN3208"/>
    <x v="0"/>
    <n v="4180590808"/>
    <x v="3"/>
    <x v="0"/>
    <x v="0"/>
    <x v="0"/>
    <x v="0"/>
    <x v="0"/>
    <x v="0"/>
    <x v="0"/>
    <n v="2"/>
    <x v="0"/>
    <n v="111058"/>
    <n v="222116"/>
    <x v="0"/>
    <x v="0"/>
    <x v="0"/>
    <x v="0"/>
    <n v="17769"/>
    <x v="4"/>
  </r>
  <r>
    <x v="14"/>
    <n v="4180590808"/>
    <x v="0"/>
    <x v="0"/>
    <x v="0"/>
    <x v="0"/>
    <s v="WIN3208"/>
    <x v="0"/>
    <n v="4180590808"/>
    <x v="3"/>
    <x v="11"/>
    <x v="11"/>
    <x v="0"/>
    <x v="0"/>
    <x v="0"/>
    <x v="0"/>
    <x v="0"/>
    <n v="6"/>
    <x v="0"/>
    <n v="46000"/>
    <n v="276000"/>
    <x v="0"/>
    <x v="0"/>
    <x v="0"/>
    <x v="0"/>
    <n v="22080"/>
    <x v="4"/>
  </r>
  <r>
    <x v="14"/>
    <n v="4180590808"/>
    <x v="0"/>
    <x v="0"/>
    <x v="0"/>
    <x v="0"/>
    <s v="WIN3208"/>
    <x v="0"/>
    <n v="4180590808"/>
    <x v="3"/>
    <x v="2"/>
    <x v="2"/>
    <x v="0"/>
    <x v="0"/>
    <x v="0"/>
    <x v="0"/>
    <x v="0"/>
    <n v="3"/>
    <x v="0"/>
    <n v="73431"/>
    <n v="220293"/>
    <x v="0"/>
    <x v="0"/>
    <x v="0"/>
    <x v="0"/>
    <n v="17623"/>
    <x v="4"/>
  </r>
  <r>
    <x v="14"/>
    <n v="4180591005"/>
    <x v="0"/>
    <x v="0"/>
    <x v="0"/>
    <x v="0"/>
    <s v="WIN5415"/>
    <x v="0"/>
    <n v="4180591005"/>
    <x v="3"/>
    <x v="11"/>
    <x v="11"/>
    <x v="0"/>
    <x v="0"/>
    <x v="0"/>
    <x v="0"/>
    <x v="0"/>
    <n v="3"/>
    <x v="0"/>
    <n v="46000"/>
    <n v="138000"/>
    <x v="0"/>
    <x v="0"/>
    <x v="0"/>
    <x v="0"/>
    <n v="11040"/>
    <x v="4"/>
  </r>
  <r>
    <x v="14"/>
    <n v="4180591005"/>
    <x v="0"/>
    <x v="0"/>
    <x v="0"/>
    <x v="0"/>
    <s v="WIN5415"/>
    <x v="0"/>
    <n v="4180591005"/>
    <x v="3"/>
    <x v="9"/>
    <x v="9"/>
    <x v="0"/>
    <x v="0"/>
    <x v="0"/>
    <x v="0"/>
    <x v="0"/>
    <n v="2"/>
    <x v="0"/>
    <n v="70950"/>
    <n v="141900"/>
    <x v="0"/>
    <x v="0"/>
    <x v="0"/>
    <x v="0"/>
    <n v="11352"/>
    <x v="4"/>
  </r>
  <r>
    <x v="14"/>
    <n v="4180591005"/>
    <x v="0"/>
    <x v="0"/>
    <x v="0"/>
    <x v="0"/>
    <s v="WIN5415"/>
    <x v="0"/>
    <n v="4180591005"/>
    <x v="3"/>
    <x v="2"/>
    <x v="2"/>
    <x v="0"/>
    <x v="0"/>
    <x v="0"/>
    <x v="0"/>
    <x v="0"/>
    <n v="5"/>
    <x v="0"/>
    <n v="73431"/>
    <n v="367155"/>
    <x v="0"/>
    <x v="0"/>
    <x v="0"/>
    <x v="0"/>
    <n v="29372"/>
    <x v="4"/>
  </r>
  <r>
    <x v="14"/>
    <n v="4180591005"/>
    <x v="0"/>
    <x v="0"/>
    <x v="0"/>
    <x v="0"/>
    <s v="WIN5415"/>
    <x v="0"/>
    <n v="4180591005"/>
    <x v="3"/>
    <x v="8"/>
    <x v="8"/>
    <x v="0"/>
    <x v="0"/>
    <x v="0"/>
    <x v="0"/>
    <x v="0"/>
    <n v="3"/>
    <x v="0"/>
    <n v="50182"/>
    <n v="150546"/>
    <x v="0"/>
    <x v="0"/>
    <x v="0"/>
    <x v="0"/>
    <n v="12044"/>
    <x v="4"/>
  </r>
  <r>
    <x v="15"/>
    <n v="13015207"/>
    <x v="0"/>
    <x v="0"/>
    <x v="0"/>
    <x v="0"/>
    <s v="mega0006"/>
    <x v="0"/>
    <s v="mega0006"/>
    <x v="3"/>
    <x v="19"/>
    <x v="19"/>
    <x v="0"/>
    <x v="0"/>
    <x v="0"/>
    <x v="0"/>
    <x v="0"/>
    <n v="10"/>
    <x v="0"/>
    <n v="107205"/>
    <n v="1072050"/>
    <x v="0"/>
    <x v="0"/>
    <x v="0"/>
    <x v="0"/>
    <n v="85764"/>
    <x v="15"/>
  </r>
  <r>
    <x v="16"/>
    <n v="13014144"/>
    <x v="0"/>
    <x v="0"/>
    <x v="0"/>
    <x v="0"/>
    <s v="mega0006"/>
    <x v="0"/>
    <s v="mega0006"/>
    <x v="3"/>
    <x v="8"/>
    <x v="8"/>
    <x v="0"/>
    <x v="0"/>
    <x v="0"/>
    <x v="0"/>
    <x v="0"/>
    <n v="10"/>
    <x v="0"/>
    <n v="50182"/>
    <n v="501820"/>
    <x v="0"/>
    <x v="0"/>
    <x v="0"/>
    <x v="0"/>
    <n v="40146"/>
    <x v="15"/>
  </r>
  <r>
    <x v="16"/>
    <n v="13014144"/>
    <x v="0"/>
    <x v="0"/>
    <x v="0"/>
    <x v="0"/>
    <s v="mega0006"/>
    <x v="0"/>
    <s v="mega0006"/>
    <x v="3"/>
    <x v="21"/>
    <x v="21"/>
    <x v="0"/>
    <x v="0"/>
    <x v="0"/>
    <x v="0"/>
    <x v="2"/>
    <n v="5"/>
    <x v="0"/>
    <n v="72500"/>
    <n v="362500"/>
    <x v="0"/>
    <x v="0"/>
    <x v="0"/>
    <x v="0"/>
    <n v="29000"/>
    <x v="15"/>
  </r>
  <r>
    <x v="16"/>
    <n v="13014144"/>
    <x v="0"/>
    <x v="0"/>
    <x v="0"/>
    <x v="0"/>
    <s v="mega0006"/>
    <x v="0"/>
    <s v="mega0006"/>
    <x v="3"/>
    <x v="22"/>
    <x v="22"/>
    <x v="0"/>
    <x v="0"/>
    <x v="0"/>
    <x v="0"/>
    <x v="2"/>
    <n v="5"/>
    <x v="0"/>
    <n v="70000"/>
    <n v="350000"/>
    <x v="0"/>
    <x v="0"/>
    <x v="0"/>
    <x v="0"/>
    <n v="28000"/>
    <x v="15"/>
  </r>
  <r>
    <x v="14"/>
    <n v="13015804"/>
    <x v="0"/>
    <x v="0"/>
    <x v="0"/>
    <x v="0"/>
    <s v="mega0006"/>
    <x v="0"/>
    <s v="mega0006"/>
    <x v="3"/>
    <x v="7"/>
    <x v="7"/>
    <x v="0"/>
    <x v="0"/>
    <x v="0"/>
    <x v="0"/>
    <x v="0"/>
    <n v="5"/>
    <x v="0"/>
    <n v="111606"/>
    <n v="558030"/>
    <x v="0"/>
    <x v="0"/>
    <x v="0"/>
    <x v="0"/>
    <n v="44642"/>
    <x v="15"/>
  </r>
  <r>
    <x v="14"/>
    <s v="đt1/12win4307"/>
    <x v="0"/>
    <x v="0"/>
    <x v="0"/>
    <x v="0"/>
    <s v="win4307"/>
    <x v="0"/>
    <s v="đt1/12win4307"/>
    <x v="4"/>
    <x v="0"/>
    <x v="0"/>
    <x v="0"/>
    <x v="0"/>
    <x v="0"/>
    <x v="0"/>
    <x v="0"/>
    <n v="4"/>
    <x v="0"/>
    <n v="111058"/>
    <n v="444232"/>
    <x v="0"/>
    <x v="0"/>
    <x v="0"/>
    <x v="0"/>
    <n v="35539"/>
    <x v="4"/>
  </r>
  <r>
    <x v="14"/>
    <s v="đt1/12win4307"/>
    <x v="0"/>
    <x v="0"/>
    <x v="0"/>
    <x v="0"/>
    <s v="win4307"/>
    <x v="0"/>
    <s v="đt1/12win4307"/>
    <x v="4"/>
    <x v="2"/>
    <x v="2"/>
    <x v="0"/>
    <x v="0"/>
    <x v="0"/>
    <x v="0"/>
    <x v="0"/>
    <n v="2"/>
    <x v="0"/>
    <n v="73431"/>
    <n v="146862"/>
    <x v="0"/>
    <x v="0"/>
    <x v="0"/>
    <x v="0"/>
    <n v="11749"/>
    <x v="4"/>
  </r>
  <r>
    <x v="14"/>
    <s v="đt1/12win4307"/>
    <x v="0"/>
    <x v="0"/>
    <x v="0"/>
    <x v="0"/>
    <s v="win4307"/>
    <x v="0"/>
    <s v="đt1/12win4307"/>
    <x v="4"/>
    <x v="11"/>
    <x v="11"/>
    <x v="0"/>
    <x v="0"/>
    <x v="0"/>
    <x v="0"/>
    <x v="0"/>
    <n v="5"/>
    <x v="0"/>
    <n v="46000"/>
    <n v="230000"/>
    <x v="0"/>
    <x v="0"/>
    <x v="0"/>
    <x v="0"/>
    <n v="18400"/>
    <x v="4"/>
  </r>
  <r>
    <x v="14"/>
    <s v="đt1/12win4307"/>
    <x v="0"/>
    <x v="0"/>
    <x v="0"/>
    <x v="0"/>
    <s v="win4307"/>
    <x v="0"/>
    <s v="đt1/12win4307"/>
    <x v="4"/>
    <x v="9"/>
    <x v="9"/>
    <x v="0"/>
    <x v="0"/>
    <x v="0"/>
    <x v="0"/>
    <x v="0"/>
    <n v="4"/>
    <x v="0"/>
    <n v="70950"/>
    <n v="283800"/>
    <x v="0"/>
    <x v="0"/>
    <x v="0"/>
    <x v="0"/>
    <n v="22704"/>
    <x v="4"/>
  </r>
  <r>
    <x v="14"/>
    <s v="đt1/12win4307"/>
    <x v="0"/>
    <x v="0"/>
    <x v="0"/>
    <x v="0"/>
    <s v="win4307"/>
    <x v="0"/>
    <s v="đt1/12win4307"/>
    <x v="4"/>
    <x v="10"/>
    <x v="10"/>
    <x v="0"/>
    <x v="0"/>
    <x v="0"/>
    <x v="0"/>
    <x v="0"/>
    <n v="3"/>
    <x v="0"/>
    <n v="74250"/>
    <n v="222750"/>
    <x v="0"/>
    <x v="0"/>
    <x v="0"/>
    <x v="0"/>
    <n v="17820"/>
    <x v="4"/>
  </r>
  <r>
    <x v="14"/>
    <s v="đt1/12win4307"/>
    <x v="0"/>
    <x v="0"/>
    <x v="0"/>
    <x v="0"/>
    <s v="win4307"/>
    <x v="0"/>
    <s v="đt1/12win4307"/>
    <x v="4"/>
    <x v="1"/>
    <x v="1"/>
    <x v="0"/>
    <x v="0"/>
    <x v="0"/>
    <x v="0"/>
    <x v="0"/>
    <n v="4"/>
    <x v="0"/>
    <n v="55595"/>
    <n v="222380"/>
    <x v="0"/>
    <x v="0"/>
    <x v="0"/>
    <x v="0"/>
    <n v="17790"/>
    <x v="4"/>
  </r>
  <r>
    <x v="14"/>
    <s v="đt1/12win4307"/>
    <x v="0"/>
    <x v="0"/>
    <x v="0"/>
    <x v="0"/>
    <s v="win4307"/>
    <x v="0"/>
    <s v="đt1/12win4307"/>
    <x v="4"/>
    <x v="8"/>
    <x v="8"/>
    <x v="0"/>
    <x v="0"/>
    <x v="0"/>
    <x v="0"/>
    <x v="0"/>
    <n v="5"/>
    <x v="0"/>
    <n v="50182"/>
    <n v="250910"/>
    <x v="0"/>
    <x v="0"/>
    <x v="0"/>
    <x v="0"/>
    <n v="20073"/>
    <x v="4"/>
  </r>
  <r>
    <x v="14"/>
    <s v="đt1/12win3730"/>
    <x v="0"/>
    <x v="0"/>
    <x v="0"/>
    <x v="0"/>
    <s v="WIN3730"/>
    <x v="0"/>
    <s v="đt1/12win3730"/>
    <x v="5"/>
    <x v="0"/>
    <x v="0"/>
    <x v="0"/>
    <x v="0"/>
    <x v="0"/>
    <x v="0"/>
    <x v="0"/>
    <n v="5"/>
    <x v="0"/>
    <n v="111058"/>
    <n v="555290"/>
    <x v="0"/>
    <x v="0"/>
    <x v="0"/>
    <x v="0"/>
    <n v="44423"/>
    <x v="4"/>
  </r>
  <r>
    <x v="14"/>
    <s v="đt1/12win3730"/>
    <x v="0"/>
    <x v="0"/>
    <x v="0"/>
    <x v="0"/>
    <s v="WIN3730"/>
    <x v="0"/>
    <s v="đt1/12win3730"/>
    <x v="5"/>
    <x v="2"/>
    <x v="2"/>
    <x v="0"/>
    <x v="0"/>
    <x v="0"/>
    <x v="0"/>
    <x v="0"/>
    <n v="15"/>
    <x v="0"/>
    <n v="73431"/>
    <n v="1101465"/>
    <x v="0"/>
    <x v="0"/>
    <x v="0"/>
    <x v="0"/>
    <n v="88117"/>
    <x v="4"/>
  </r>
  <r>
    <x v="14"/>
    <s v="đt1/12win3730"/>
    <x v="0"/>
    <x v="0"/>
    <x v="0"/>
    <x v="0"/>
    <s v="WIN3730"/>
    <x v="0"/>
    <s v="đt1/12win3730"/>
    <x v="5"/>
    <x v="8"/>
    <x v="8"/>
    <x v="0"/>
    <x v="0"/>
    <x v="0"/>
    <x v="0"/>
    <x v="0"/>
    <n v="5"/>
    <x v="0"/>
    <n v="50182"/>
    <n v="250910"/>
    <x v="0"/>
    <x v="0"/>
    <x v="0"/>
    <x v="0"/>
    <n v="20073"/>
    <x v="4"/>
  </r>
  <r>
    <x v="14"/>
    <s v="đt1/12win3730"/>
    <x v="0"/>
    <x v="0"/>
    <x v="0"/>
    <x v="0"/>
    <s v="WIN3730"/>
    <x v="0"/>
    <s v="đt1/12win3730"/>
    <x v="5"/>
    <x v="11"/>
    <x v="11"/>
    <x v="0"/>
    <x v="0"/>
    <x v="0"/>
    <x v="0"/>
    <x v="0"/>
    <n v="5"/>
    <x v="0"/>
    <n v="46000"/>
    <n v="230000"/>
    <x v="0"/>
    <x v="0"/>
    <x v="0"/>
    <x v="0"/>
    <n v="18400"/>
    <x v="4"/>
  </r>
  <r>
    <x v="14"/>
    <s v="đt1/12win3730"/>
    <x v="0"/>
    <x v="0"/>
    <x v="0"/>
    <x v="0"/>
    <s v="WIN3730"/>
    <x v="0"/>
    <s v="đt1/12win3730"/>
    <x v="5"/>
    <x v="1"/>
    <x v="1"/>
    <x v="0"/>
    <x v="0"/>
    <x v="0"/>
    <x v="0"/>
    <x v="0"/>
    <n v="5"/>
    <x v="0"/>
    <n v="55595"/>
    <n v="277975"/>
    <x v="0"/>
    <x v="0"/>
    <x v="0"/>
    <x v="0"/>
    <n v="22238"/>
    <x v="4"/>
  </r>
  <r>
    <x v="14"/>
    <s v="đt1/12win3730"/>
    <x v="0"/>
    <x v="0"/>
    <x v="0"/>
    <x v="0"/>
    <s v="WIN3730"/>
    <x v="0"/>
    <s v="đt1/12win3730"/>
    <x v="5"/>
    <x v="10"/>
    <x v="10"/>
    <x v="0"/>
    <x v="0"/>
    <x v="0"/>
    <x v="0"/>
    <x v="0"/>
    <n v="5"/>
    <x v="0"/>
    <n v="74250"/>
    <n v="371250"/>
    <x v="0"/>
    <x v="0"/>
    <x v="0"/>
    <x v="0"/>
    <n v="29700"/>
    <x v="4"/>
  </r>
  <r>
    <x v="14"/>
    <s v="đt1/12win3730"/>
    <x v="0"/>
    <x v="0"/>
    <x v="0"/>
    <x v="0"/>
    <s v="WIN3730"/>
    <x v="0"/>
    <s v="đt1/12win3730"/>
    <x v="5"/>
    <x v="9"/>
    <x v="9"/>
    <x v="0"/>
    <x v="0"/>
    <x v="0"/>
    <x v="0"/>
    <x v="0"/>
    <n v="5"/>
    <x v="0"/>
    <n v="70950"/>
    <n v="354750"/>
    <x v="0"/>
    <x v="0"/>
    <x v="0"/>
    <x v="0"/>
    <n v="28380"/>
    <x v="4"/>
  </r>
  <r>
    <x v="14"/>
    <s v="đt1/12win5554"/>
    <x v="0"/>
    <x v="0"/>
    <x v="0"/>
    <x v="0"/>
    <s v="WIN5554"/>
    <x v="0"/>
    <s v="đt1/12win5554"/>
    <x v="5"/>
    <x v="0"/>
    <x v="0"/>
    <x v="0"/>
    <x v="0"/>
    <x v="0"/>
    <x v="0"/>
    <x v="0"/>
    <n v="3"/>
    <x v="0"/>
    <n v="111058"/>
    <n v="333174"/>
    <x v="0"/>
    <x v="0"/>
    <x v="0"/>
    <x v="0"/>
    <n v="26654"/>
    <x v="4"/>
  </r>
  <r>
    <x v="14"/>
    <s v="đt1/12win5554"/>
    <x v="0"/>
    <x v="0"/>
    <x v="0"/>
    <x v="0"/>
    <s v="WIN5554"/>
    <x v="0"/>
    <s v="đt1/12win5554"/>
    <x v="5"/>
    <x v="2"/>
    <x v="2"/>
    <x v="0"/>
    <x v="0"/>
    <x v="0"/>
    <x v="0"/>
    <x v="0"/>
    <n v="5"/>
    <x v="0"/>
    <n v="73431"/>
    <n v="367155"/>
    <x v="0"/>
    <x v="0"/>
    <x v="0"/>
    <x v="0"/>
    <n v="29372"/>
    <x v="4"/>
  </r>
  <r>
    <x v="14"/>
    <s v="đt1/12win5554"/>
    <x v="0"/>
    <x v="0"/>
    <x v="0"/>
    <x v="0"/>
    <s v="WIN5554"/>
    <x v="0"/>
    <s v="đt1/12win5554"/>
    <x v="5"/>
    <x v="8"/>
    <x v="8"/>
    <x v="0"/>
    <x v="0"/>
    <x v="0"/>
    <x v="0"/>
    <x v="0"/>
    <n v="3"/>
    <x v="0"/>
    <n v="50182"/>
    <n v="150546"/>
    <x v="0"/>
    <x v="0"/>
    <x v="0"/>
    <x v="0"/>
    <n v="12044"/>
    <x v="4"/>
  </r>
  <r>
    <x v="14"/>
    <s v="đt1/12win5554"/>
    <x v="0"/>
    <x v="0"/>
    <x v="0"/>
    <x v="0"/>
    <s v="WIN5554"/>
    <x v="0"/>
    <s v="đt1/12win5554"/>
    <x v="5"/>
    <x v="11"/>
    <x v="11"/>
    <x v="0"/>
    <x v="0"/>
    <x v="0"/>
    <x v="0"/>
    <x v="0"/>
    <n v="3"/>
    <x v="0"/>
    <n v="46000"/>
    <n v="138000"/>
    <x v="0"/>
    <x v="0"/>
    <x v="0"/>
    <x v="0"/>
    <n v="11040"/>
    <x v="4"/>
  </r>
  <r>
    <x v="14"/>
    <s v="đt1/12win5554"/>
    <x v="0"/>
    <x v="0"/>
    <x v="0"/>
    <x v="0"/>
    <s v="WIN5554"/>
    <x v="0"/>
    <s v="đt1/12win5554"/>
    <x v="5"/>
    <x v="1"/>
    <x v="1"/>
    <x v="0"/>
    <x v="0"/>
    <x v="0"/>
    <x v="0"/>
    <x v="0"/>
    <n v="3"/>
    <x v="0"/>
    <n v="55595"/>
    <n v="166785"/>
    <x v="0"/>
    <x v="0"/>
    <x v="0"/>
    <x v="0"/>
    <n v="13343"/>
    <x v="4"/>
  </r>
  <r>
    <x v="14"/>
    <s v="đt1/12win4168"/>
    <x v="0"/>
    <x v="0"/>
    <x v="0"/>
    <x v="0"/>
    <s v="WIN4168"/>
    <x v="0"/>
    <s v="đt1/12win4168"/>
    <x v="5"/>
    <x v="0"/>
    <x v="0"/>
    <x v="0"/>
    <x v="0"/>
    <x v="0"/>
    <x v="0"/>
    <x v="0"/>
    <n v="5"/>
    <x v="0"/>
    <n v="111058"/>
    <n v="555290"/>
    <x v="0"/>
    <x v="0"/>
    <x v="0"/>
    <x v="0"/>
    <n v="44423"/>
    <x v="4"/>
  </r>
  <r>
    <x v="14"/>
    <s v="đt1/12win4168"/>
    <x v="0"/>
    <x v="0"/>
    <x v="0"/>
    <x v="0"/>
    <s v="WIN4168"/>
    <x v="0"/>
    <s v="đt1/12win4168"/>
    <x v="5"/>
    <x v="2"/>
    <x v="2"/>
    <x v="0"/>
    <x v="0"/>
    <x v="0"/>
    <x v="0"/>
    <x v="0"/>
    <n v="5"/>
    <x v="0"/>
    <n v="73431"/>
    <n v="367155"/>
    <x v="0"/>
    <x v="0"/>
    <x v="0"/>
    <x v="0"/>
    <n v="29372"/>
    <x v="4"/>
  </r>
  <r>
    <x v="14"/>
    <s v="đt1/12win4168"/>
    <x v="0"/>
    <x v="0"/>
    <x v="0"/>
    <x v="0"/>
    <s v="WIN4168"/>
    <x v="0"/>
    <s v="đt1/12win4168"/>
    <x v="5"/>
    <x v="8"/>
    <x v="8"/>
    <x v="0"/>
    <x v="0"/>
    <x v="0"/>
    <x v="0"/>
    <x v="0"/>
    <n v="5"/>
    <x v="0"/>
    <n v="50182"/>
    <n v="250910"/>
    <x v="0"/>
    <x v="0"/>
    <x v="0"/>
    <x v="0"/>
    <n v="20073"/>
    <x v="4"/>
  </r>
  <r>
    <x v="14"/>
    <n v="4180601103"/>
    <x v="0"/>
    <x v="0"/>
    <x v="0"/>
    <x v="0"/>
    <s v="win1669"/>
    <x v="0"/>
    <n v="4180601103"/>
    <x v="5"/>
    <x v="0"/>
    <x v="0"/>
    <x v="0"/>
    <x v="0"/>
    <x v="0"/>
    <x v="0"/>
    <x v="0"/>
    <n v="3"/>
    <x v="0"/>
    <n v="111058"/>
    <n v="333174"/>
    <x v="0"/>
    <x v="0"/>
    <x v="0"/>
    <x v="0"/>
    <n v="26654"/>
    <x v="4"/>
  </r>
  <r>
    <x v="14"/>
    <n v="4180601103"/>
    <x v="0"/>
    <x v="0"/>
    <x v="0"/>
    <x v="0"/>
    <s v="win1669"/>
    <x v="0"/>
    <n v="4180601103"/>
    <x v="5"/>
    <x v="9"/>
    <x v="9"/>
    <x v="0"/>
    <x v="0"/>
    <x v="0"/>
    <x v="0"/>
    <x v="0"/>
    <n v="4"/>
    <x v="0"/>
    <n v="70950"/>
    <n v="283800"/>
    <x v="0"/>
    <x v="0"/>
    <x v="0"/>
    <x v="0"/>
    <n v="22704"/>
    <x v="4"/>
  </r>
  <r>
    <x v="14"/>
    <n v="4180601103"/>
    <x v="0"/>
    <x v="0"/>
    <x v="0"/>
    <x v="0"/>
    <s v="win1669"/>
    <x v="0"/>
    <n v="4180601103"/>
    <x v="5"/>
    <x v="10"/>
    <x v="10"/>
    <x v="0"/>
    <x v="0"/>
    <x v="0"/>
    <x v="0"/>
    <x v="0"/>
    <n v="4"/>
    <x v="0"/>
    <n v="74250"/>
    <n v="297000"/>
    <x v="0"/>
    <x v="0"/>
    <x v="0"/>
    <x v="0"/>
    <n v="23760"/>
    <x v="4"/>
  </r>
  <r>
    <x v="14"/>
    <n v="4180601103"/>
    <x v="0"/>
    <x v="0"/>
    <x v="0"/>
    <x v="0"/>
    <s v="win1669"/>
    <x v="0"/>
    <n v="4180601103"/>
    <x v="5"/>
    <x v="11"/>
    <x v="11"/>
    <x v="0"/>
    <x v="0"/>
    <x v="0"/>
    <x v="0"/>
    <x v="0"/>
    <n v="6"/>
    <x v="0"/>
    <n v="46000"/>
    <n v="276000"/>
    <x v="0"/>
    <x v="0"/>
    <x v="0"/>
    <x v="0"/>
    <n v="22080"/>
    <x v="4"/>
  </r>
  <r>
    <x v="14"/>
    <n v="4180591097"/>
    <x v="0"/>
    <x v="0"/>
    <x v="0"/>
    <x v="0"/>
    <s v="WIN6222"/>
    <x v="0"/>
    <n v="4180591097"/>
    <x v="5"/>
    <x v="11"/>
    <x v="11"/>
    <x v="0"/>
    <x v="0"/>
    <x v="0"/>
    <x v="0"/>
    <x v="0"/>
    <n v="8"/>
    <x v="0"/>
    <n v="46000"/>
    <n v="368000"/>
    <x v="0"/>
    <x v="0"/>
    <x v="0"/>
    <x v="0"/>
    <n v="29440"/>
    <x v="4"/>
  </r>
  <r>
    <x v="14"/>
    <n v="4180591097"/>
    <x v="0"/>
    <x v="0"/>
    <x v="0"/>
    <x v="0"/>
    <s v="WIN6222"/>
    <x v="0"/>
    <n v="4180591097"/>
    <x v="5"/>
    <x v="8"/>
    <x v="8"/>
    <x v="0"/>
    <x v="0"/>
    <x v="0"/>
    <x v="0"/>
    <x v="0"/>
    <n v="4"/>
    <x v="0"/>
    <n v="50182"/>
    <n v="200728"/>
    <x v="0"/>
    <x v="0"/>
    <x v="0"/>
    <x v="0"/>
    <n v="16058"/>
    <x v="4"/>
  </r>
  <r>
    <x v="14"/>
    <n v="4180591097"/>
    <x v="0"/>
    <x v="0"/>
    <x v="0"/>
    <x v="0"/>
    <s v="WIN6222"/>
    <x v="0"/>
    <n v="4180591097"/>
    <x v="5"/>
    <x v="9"/>
    <x v="9"/>
    <x v="0"/>
    <x v="0"/>
    <x v="0"/>
    <x v="0"/>
    <x v="0"/>
    <n v="2"/>
    <x v="0"/>
    <n v="70950"/>
    <n v="141900"/>
    <x v="0"/>
    <x v="0"/>
    <x v="0"/>
    <x v="0"/>
    <n v="11352"/>
    <x v="4"/>
  </r>
  <r>
    <x v="14"/>
    <n v="4180591097"/>
    <x v="0"/>
    <x v="0"/>
    <x v="0"/>
    <x v="0"/>
    <s v="WIN6222"/>
    <x v="0"/>
    <n v="4180591097"/>
    <x v="5"/>
    <x v="1"/>
    <x v="1"/>
    <x v="0"/>
    <x v="0"/>
    <x v="0"/>
    <x v="0"/>
    <x v="0"/>
    <n v="2"/>
    <x v="0"/>
    <n v="55595"/>
    <n v="111190"/>
    <x v="0"/>
    <x v="0"/>
    <x v="0"/>
    <x v="0"/>
    <n v="8895"/>
    <x v="4"/>
  </r>
  <r>
    <x v="14"/>
    <n v="4180591097"/>
    <x v="0"/>
    <x v="0"/>
    <x v="0"/>
    <x v="0"/>
    <s v="WIN6222"/>
    <x v="0"/>
    <n v="4180591097"/>
    <x v="5"/>
    <x v="10"/>
    <x v="10"/>
    <x v="0"/>
    <x v="0"/>
    <x v="0"/>
    <x v="0"/>
    <x v="0"/>
    <n v="2"/>
    <x v="0"/>
    <n v="74250"/>
    <n v="148500"/>
    <x v="0"/>
    <x v="0"/>
    <x v="0"/>
    <x v="0"/>
    <n v="11880"/>
    <x v="4"/>
  </r>
  <r>
    <x v="14"/>
    <n v="4180591097"/>
    <x v="0"/>
    <x v="0"/>
    <x v="0"/>
    <x v="0"/>
    <s v="WIN6222"/>
    <x v="0"/>
    <n v="4180591097"/>
    <x v="5"/>
    <x v="2"/>
    <x v="2"/>
    <x v="0"/>
    <x v="0"/>
    <x v="0"/>
    <x v="0"/>
    <x v="0"/>
    <n v="8"/>
    <x v="0"/>
    <n v="73431"/>
    <n v="587448"/>
    <x v="0"/>
    <x v="0"/>
    <x v="0"/>
    <x v="0"/>
    <n v="46996"/>
    <x v="4"/>
  </r>
  <r>
    <x v="14"/>
    <n v="4180591097"/>
    <x v="0"/>
    <x v="0"/>
    <x v="0"/>
    <x v="0"/>
    <s v="WIN6222"/>
    <x v="0"/>
    <n v="4180591097"/>
    <x v="5"/>
    <x v="0"/>
    <x v="0"/>
    <x v="0"/>
    <x v="0"/>
    <x v="0"/>
    <x v="0"/>
    <x v="0"/>
    <n v="4"/>
    <x v="0"/>
    <n v="111058"/>
    <n v="444232"/>
    <x v="0"/>
    <x v="0"/>
    <x v="0"/>
    <x v="0"/>
    <n v="35539"/>
    <x v="4"/>
  </r>
  <r>
    <x v="14"/>
    <n v="4180590613"/>
    <x v="0"/>
    <x v="0"/>
    <x v="0"/>
    <x v="0"/>
    <s v="WIN2419"/>
    <x v="0"/>
    <n v="4180590613"/>
    <x v="5"/>
    <x v="1"/>
    <x v="1"/>
    <x v="0"/>
    <x v="0"/>
    <x v="0"/>
    <x v="0"/>
    <x v="0"/>
    <n v="4"/>
    <x v="0"/>
    <n v="55595"/>
    <n v="222380"/>
    <x v="0"/>
    <x v="0"/>
    <x v="0"/>
    <x v="0"/>
    <n v="17790"/>
    <x v="4"/>
  </r>
  <r>
    <x v="14"/>
    <n v="4180590613"/>
    <x v="0"/>
    <x v="0"/>
    <x v="0"/>
    <x v="0"/>
    <s v="WIN2419"/>
    <x v="0"/>
    <n v="4180590613"/>
    <x v="5"/>
    <x v="8"/>
    <x v="8"/>
    <x v="0"/>
    <x v="0"/>
    <x v="0"/>
    <x v="0"/>
    <x v="0"/>
    <n v="4"/>
    <x v="0"/>
    <n v="50182"/>
    <n v="200728"/>
    <x v="0"/>
    <x v="0"/>
    <x v="0"/>
    <x v="0"/>
    <n v="16058"/>
    <x v="4"/>
  </r>
  <r>
    <x v="14"/>
    <n v="4180590613"/>
    <x v="0"/>
    <x v="0"/>
    <x v="0"/>
    <x v="0"/>
    <s v="WIN2419"/>
    <x v="0"/>
    <n v="4180590613"/>
    <x v="5"/>
    <x v="2"/>
    <x v="2"/>
    <x v="0"/>
    <x v="0"/>
    <x v="0"/>
    <x v="0"/>
    <x v="0"/>
    <n v="4"/>
    <x v="0"/>
    <n v="73431"/>
    <n v="293724"/>
    <x v="0"/>
    <x v="0"/>
    <x v="0"/>
    <x v="0"/>
    <n v="23498"/>
    <x v="4"/>
  </r>
  <r>
    <x v="14"/>
    <n v="4180590613"/>
    <x v="0"/>
    <x v="0"/>
    <x v="0"/>
    <x v="0"/>
    <s v="WIN2419"/>
    <x v="0"/>
    <n v="4180590613"/>
    <x v="5"/>
    <x v="11"/>
    <x v="11"/>
    <x v="0"/>
    <x v="0"/>
    <x v="0"/>
    <x v="0"/>
    <x v="0"/>
    <n v="4"/>
    <x v="0"/>
    <n v="46000"/>
    <n v="184000"/>
    <x v="0"/>
    <x v="0"/>
    <x v="0"/>
    <x v="0"/>
    <n v="14720"/>
    <x v="4"/>
  </r>
  <r>
    <x v="14"/>
    <n v="4180590613"/>
    <x v="0"/>
    <x v="0"/>
    <x v="0"/>
    <x v="0"/>
    <s v="WIN2419"/>
    <x v="0"/>
    <n v="4180590613"/>
    <x v="5"/>
    <x v="9"/>
    <x v="9"/>
    <x v="0"/>
    <x v="0"/>
    <x v="0"/>
    <x v="0"/>
    <x v="0"/>
    <n v="2"/>
    <x v="0"/>
    <n v="70950"/>
    <n v="141900"/>
    <x v="0"/>
    <x v="0"/>
    <x v="0"/>
    <x v="0"/>
    <n v="11352"/>
    <x v="4"/>
  </r>
  <r>
    <x v="14"/>
    <n v="4180590738"/>
    <x v="0"/>
    <x v="0"/>
    <x v="0"/>
    <x v="0"/>
    <s v="win2AQ5"/>
    <x v="0"/>
    <n v="4180590738"/>
    <x v="5"/>
    <x v="11"/>
    <x v="11"/>
    <x v="0"/>
    <x v="0"/>
    <x v="0"/>
    <x v="0"/>
    <x v="0"/>
    <n v="4"/>
    <x v="0"/>
    <n v="46000"/>
    <n v="184000"/>
    <x v="0"/>
    <x v="0"/>
    <x v="0"/>
    <x v="0"/>
    <n v="14720"/>
    <x v="4"/>
  </r>
  <r>
    <x v="14"/>
    <n v="4180590738"/>
    <x v="0"/>
    <x v="0"/>
    <x v="0"/>
    <x v="0"/>
    <s v="win2AQ5"/>
    <x v="0"/>
    <n v="4180590738"/>
    <x v="5"/>
    <x v="10"/>
    <x v="10"/>
    <x v="0"/>
    <x v="0"/>
    <x v="0"/>
    <x v="0"/>
    <x v="0"/>
    <n v="2"/>
    <x v="0"/>
    <n v="74250"/>
    <n v="148500"/>
    <x v="0"/>
    <x v="0"/>
    <x v="0"/>
    <x v="0"/>
    <n v="11880"/>
    <x v="4"/>
  </r>
  <r>
    <x v="14"/>
    <n v="4180590738"/>
    <x v="0"/>
    <x v="0"/>
    <x v="0"/>
    <x v="0"/>
    <s v="win2AQ5"/>
    <x v="0"/>
    <n v="4180590738"/>
    <x v="5"/>
    <x v="2"/>
    <x v="2"/>
    <x v="0"/>
    <x v="0"/>
    <x v="0"/>
    <x v="0"/>
    <x v="0"/>
    <n v="4"/>
    <x v="0"/>
    <n v="73431"/>
    <n v="293724"/>
    <x v="0"/>
    <x v="0"/>
    <x v="0"/>
    <x v="0"/>
    <n v="23498"/>
    <x v="4"/>
  </r>
  <r>
    <x v="14"/>
    <n v="4180590738"/>
    <x v="0"/>
    <x v="0"/>
    <x v="0"/>
    <x v="0"/>
    <s v="win2AQ5"/>
    <x v="0"/>
    <n v="4180590738"/>
    <x v="5"/>
    <x v="8"/>
    <x v="8"/>
    <x v="0"/>
    <x v="0"/>
    <x v="0"/>
    <x v="0"/>
    <x v="0"/>
    <n v="4"/>
    <x v="0"/>
    <n v="50182"/>
    <n v="200728"/>
    <x v="0"/>
    <x v="0"/>
    <x v="0"/>
    <x v="0"/>
    <n v="16058"/>
    <x v="4"/>
  </r>
  <r>
    <x v="14"/>
    <n v="4180590738"/>
    <x v="0"/>
    <x v="0"/>
    <x v="0"/>
    <x v="0"/>
    <s v="win2AQ5"/>
    <x v="0"/>
    <n v="4180590738"/>
    <x v="5"/>
    <x v="9"/>
    <x v="9"/>
    <x v="0"/>
    <x v="0"/>
    <x v="0"/>
    <x v="0"/>
    <x v="0"/>
    <n v="2"/>
    <x v="0"/>
    <n v="70950"/>
    <n v="141900"/>
    <x v="0"/>
    <x v="0"/>
    <x v="0"/>
    <x v="0"/>
    <n v="11352"/>
    <x v="4"/>
  </r>
  <r>
    <x v="14"/>
    <n v="4180590738"/>
    <x v="0"/>
    <x v="0"/>
    <x v="0"/>
    <x v="0"/>
    <s v="win2AQ5"/>
    <x v="0"/>
    <n v="4180590738"/>
    <x v="5"/>
    <x v="0"/>
    <x v="0"/>
    <x v="0"/>
    <x v="0"/>
    <x v="0"/>
    <x v="0"/>
    <x v="0"/>
    <n v="4"/>
    <x v="0"/>
    <n v="111058"/>
    <n v="444232"/>
    <x v="0"/>
    <x v="0"/>
    <x v="0"/>
    <x v="0"/>
    <n v="35539"/>
    <x v="4"/>
  </r>
  <r>
    <x v="14"/>
    <n v="4180590993"/>
    <x v="0"/>
    <x v="0"/>
    <x v="0"/>
    <x v="0"/>
    <s v="WIN5224"/>
    <x v="0"/>
    <n v="4180590993"/>
    <x v="5"/>
    <x v="11"/>
    <x v="11"/>
    <x v="0"/>
    <x v="0"/>
    <x v="0"/>
    <x v="0"/>
    <x v="0"/>
    <n v="8"/>
    <x v="0"/>
    <n v="46000"/>
    <n v="368000"/>
    <x v="0"/>
    <x v="0"/>
    <x v="0"/>
    <x v="0"/>
    <n v="29440"/>
    <x v="4"/>
  </r>
  <r>
    <x v="14"/>
    <n v="4180590993"/>
    <x v="0"/>
    <x v="0"/>
    <x v="0"/>
    <x v="0"/>
    <s v="WIN5224"/>
    <x v="0"/>
    <n v="4180590993"/>
    <x v="5"/>
    <x v="8"/>
    <x v="8"/>
    <x v="0"/>
    <x v="0"/>
    <x v="0"/>
    <x v="0"/>
    <x v="0"/>
    <n v="6"/>
    <x v="0"/>
    <n v="50182"/>
    <n v="301092"/>
    <x v="0"/>
    <x v="0"/>
    <x v="0"/>
    <x v="0"/>
    <n v="24087"/>
    <x v="4"/>
  </r>
  <r>
    <x v="14"/>
    <n v="4180590993"/>
    <x v="0"/>
    <x v="0"/>
    <x v="0"/>
    <x v="0"/>
    <s v="WIN5224"/>
    <x v="0"/>
    <n v="4180590993"/>
    <x v="5"/>
    <x v="2"/>
    <x v="2"/>
    <x v="0"/>
    <x v="0"/>
    <x v="0"/>
    <x v="0"/>
    <x v="0"/>
    <n v="5"/>
    <x v="0"/>
    <n v="73431"/>
    <n v="367155"/>
    <x v="0"/>
    <x v="0"/>
    <x v="0"/>
    <x v="0"/>
    <n v="29372"/>
    <x v="4"/>
  </r>
  <r>
    <x v="14"/>
    <n v="4180590647"/>
    <x v="0"/>
    <x v="0"/>
    <x v="0"/>
    <x v="0"/>
    <s v="WIN2747"/>
    <x v="0"/>
    <n v="4180590647"/>
    <x v="5"/>
    <x v="8"/>
    <x v="8"/>
    <x v="0"/>
    <x v="0"/>
    <x v="0"/>
    <x v="0"/>
    <x v="0"/>
    <n v="8"/>
    <x v="0"/>
    <n v="50182"/>
    <n v="401456"/>
    <x v="0"/>
    <x v="0"/>
    <x v="0"/>
    <x v="0"/>
    <n v="32116"/>
    <x v="4"/>
  </r>
  <r>
    <x v="14"/>
    <n v="4180590647"/>
    <x v="0"/>
    <x v="0"/>
    <x v="0"/>
    <x v="0"/>
    <s v="WIN2747"/>
    <x v="0"/>
    <n v="4180590647"/>
    <x v="5"/>
    <x v="11"/>
    <x v="11"/>
    <x v="0"/>
    <x v="0"/>
    <x v="0"/>
    <x v="0"/>
    <x v="0"/>
    <n v="8"/>
    <x v="0"/>
    <n v="46000"/>
    <n v="368000"/>
    <x v="0"/>
    <x v="0"/>
    <x v="0"/>
    <x v="0"/>
    <n v="29440"/>
    <x v="4"/>
  </r>
  <r>
    <x v="14"/>
    <n v="4180590647"/>
    <x v="0"/>
    <x v="0"/>
    <x v="0"/>
    <x v="0"/>
    <s v="WIN2747"/>
    <x v="0"/>
    <n v="4180590647"/>
    <x v="5"/>
    <x v="10"/>
    <x v="10"/>
    <x v="0"/>
    <x v="0"/>
    <x v="0"/>
    <x v="0"/>
    <x v="0"/>
    <n v="3"/>
    <x v="0"/>
    <n v="74250"/>
    <n v="222750"/>
    <x v="0"/>
    <x v="0"/>
    <x v="0"/>
    <x v="0"/>
    <n v="17820"/>
    <x v="4"/>
  </r>
  <r>
    <x v="14"/>
    <n v="4180590616"/>
    <x v="0"/>
    <x v="0"/>
    <x v="0"/>
    <x v="0"/>
    <s v="WIN2427"/>
    <x v="0"/>
    <n v="4180590616"/>
    <x v="5"/>
    <x v="10"/>
    <x v="10"/>
    <x v="0"/>
    <x v="0"/>
    <x v="0"/>
    <x v="0"/>
    <x v="0"/>
    <n v="4"/>
    <x v="0"/>
    <n v="74250"/>
    <n v="297000"/>
    <x v="0"/>
    <x v="0"/>
    <x v="0"/>
    <x v="0"/>
    <n v="23760"/>
    <x v="4"/>
  </r>
  <r>
    <x v="14"/>
    <n v="4180590616"/>
    <x v="0"/>
    <x v="0"/>
    <x v="0"/>
    <x v="0"/>
    <s v="WIN2427"/>
    <x v="0"/>
    <n v="4180590616"/>
    <x v="5"/>
    <x v="11"/>
    <x v="11"/>
    <x v="0"/>
    <x v="0"/>
    <x v="0"/>
    <x v="0"/>
    <x v="0"/>
    <n v="4"/>
    <x v="0"/>
    <n v="46000"/>
    <n v="184000"/>
    <x v="0"/>
    <x v="0"/>
    <x v="0"/>
    <x v="0"/>
    <n v="14720"/>
    <x v="4"/>
  </r>
  <r>
    <x v="14"/>
    <n v="4180590616"/>
    <x v="0"/>
    <x v="0"/>
    <x v="0"/>
    <x v="0"/>
    <s v="WIN2427"/>
    <x v="0"/>
    <n v="4180590616"/>
    <x v="5"/>
    <x v="8"/>
    <x v="8"/>
    <x v="0"/>
    <x v="0"/>
    <x v="0"/>
    <x v="0"/>
    <x v="0"/>
    <n v="4"/>
    <x v="0"/>
    <n v="50182"/>
    <n v="200728"/>
    <x v="0"/>
    <x v="0"/>
    <x v="0"/>
    <x v="0"/>
    <n v="16058"/>
    <x v="4"/>
  </r>
  <r>
    <x v="14"/>
    <n v="4180590616"/>
    <x v="0"/>
    <x v="0"/>
    <x v="0"/>
    <x v="0"/>
    <s v="WIN2427"/>
    <x v="0"/>
    <n v="4180590616"/>
    <x v="5"/>
    <x v="2"/>
    <x v="2"/>
    <x v="0"/>
    <x v="0"/>
    <x v="0"/>
    <x v="0"/>
    <x v="0"/>
    <n v="4"/>
    <x v="0"/>
    <n v="73431"/>
    <n v="293724"/>
    <x v="0"/>
    <x v="0"/>
    <x v="0"/>
    <x v="0"/>
    <n v="23498"/>
    <x v="4"/>
  </r>
  <r>
    <x v="14"/>
    <n v="4180590657"/>
    <x v="0"/>
    <x v="0"/>
    <x v="0"/>
    <x v="0"/>
    <s v="WIN2763"/>
    <x v="0"/>
    <n v="4180590657"/>
    <x v="5"/>
    <x v="9"/>
    <x v="9"/>
    <x v="0"/>
    <x v="0"/>
    <x v="0"/>
    <x v="0"/>
    <x v="0"/>
    <n v="4"/>
    <x v="0"/>
    <n v="70950"/>
    <n v="283800"/>
    <x v="0"/>
    <x v="0"/>
    <x v="0"/>
    <x v="0"/>
    <n v="22704"/>
    <x v="4"/>
  </r>
  <r>
    <x v="14"/>
    <n v="4180590657"/>
    <x v="0"/>
    <x v="0"/>
    <x v="0"/>
    <x v="0"/>
    <s v="WIN2763"/>
    <x v="0"/>
    <n v="4180590657"/>
    <x v="5"/>
    <x v="8"/>
    <x v="8"/>
    <x v="0"/>
    <x v="0"/>
    <x v="0"/>
    <x v="0"/>
    <x v="0"/>
    <n v="3"/>
    <x v="0"/>
    <n v="50182"/>
    <n v="150546"/>
    <x v="0"/>
    <x v="0"/>
    <x v="0"/>
    <x v="0"/>
    <n v="12044"/>
    <x v="4"/>
  </r>
  <r>
    <x v="14"/>
    <n v="4180590657"/>
    <x v="0"/>
    <x v="0"/>
    <x v="0"/>
    <x v="0"/>
    <s v="WIN2763"/>
    <x v="0"/>
    <n v="4180590657"/>
    <x v="5"/>
    <x v="11"/>
    <x v="11"/>
    <x v="0"/>
    <x v="0"/>
    <x v="0"/>
    <x v="0"/>
    <x v="0"/>
    <n v="3"/>
    <x v="0"/>
    <n v="46000"/>
    <n v="138000"/>
    <x v="0"/>
    <x v="0"/>
    <x v="0"/>
    <x v="0"/>
    <n v="11040"/>
    <x v="4"/>
  </r>
  <r>
    <x v="14"/>
    <n v="4180590657"/>
    <x v="0"/>
    <x v="0"/>
    <x v="0"/>
    <x v="0"/>
    <s v="WIN2763"/>
    <x v="0"/>
    <n v="4180590657"/>
    <x v="5"/>
    <x v="1"/>
    <x v="1"/>
    <x v="0"/>
    <x v="0"/>
    <x v="0"/>
    <x v="0"/>
    <x v="0"/>
    <n v="3"/>
    <x v="0"/>
    <n v="55595"/>
    <n v="166785"/>
    <x v="0"/>
    <x v="0"/>
    <x v="0"/>
    <x v="0"/>
    <n v="13343"/>
    <x v="4"/>
  </r>
  <r>
    <x v="14"/>
    <n v="4180590657"/>
    <x v="0"/>
    <x v="0"/>
    <x v="0"/>
    <x v="0"/>
    <s v="WIN2763"/>
    <x v="0"/>
    <n v="4180590657"/>
    <x v="5"/>
    <x v="10"/>
    <x v="10"/>
    <x v="0"/>
    <x v="0"/>
    <x v="0"/>
    <x v="0"/>
    <x v="0"/>
    <n v="3"/>
    <x v="0"/>
    <n v="74250"/>
    <n v="222750"/>
    <x v="0"/>
    <x v="0"/>
    <x v="0"/>
    <x v="0"/>
    <n v="17820"/>
    <x v="4"/>
  </r>
  <r>
    <x v="14"/>
    <n v="4180590698"/>
    <x v="0"/>
    <x v="0"/>
    <x v="0"/>
    <x v="0"/>
    <s v="WIN2846"/>
    <x v="0"/>
    <n v="4180590698"/>
    <x v="5"/>
    <x v="2"/>
    <x v="2"/>
    <x v="0"/>
    <x v="0"/>
    <x v="0"/>
    <x v="0"/>
    <x v="0"/>
    <n v="3"/>
    <x v="0"/>
    <n v="73431"/>
    <n v="220293"/>
    <x v="0"/>
    <x v="0"/>
    <x v="0"/>
    <x v="0"/>
    <n v="17623"/>
    <x v="4"/>
  </r>
  <r>
    <x v="14"/>
    <n v="4180590698"/>
    <x v="0"/>
    <x v="0"/>
    <x v="0"/>
    <x v="0"/>
    <s v="WIN2846"/>
    <x v="0"/>
    <n v="4180590698"/>
    <x v="5"/>
    <x v="10"/>
    <x v="10"/>
    <x v="0"/>
    <x v="0"/>
    <x v="0"/>
    <x v="0"/>
    <x v="0"/>
    <n v="3"/>
    <x v="0"/>
    <n v="74250"/>
    <n v="222750"/>
    <x v="0"/>
    <x v="0"/>
    <x v="0"/>
    <x v="0"/>
    <n v="17820"/>
    <x v="4"/>
  </r>
  <r>
    <x v="14"/>
    <n v="4180590698"/>
    <x v="0"/>
    <x v="0"/>
    <x v="0"/>
    <x v="0"/>
    <s v="WIN2846"/>
    <x v="0"/>
    <n v="4180590698"/>
    <x v="5"/>
    <x v="9"/>
    <x v="9"/>
    <x v="0"/>
    <x v="0"/>
    <x v="0"/>
    <x v="0"/>
    <x v="0"/>
    <n v="3"/>
    <x v="0"/>
    <n v="70950"/>
    <n v="212850"/>
    <x v="0"/>
    <x v="0"/>
    <x v="0"/>
    <x v="0"/>
    <n v="17028"/>
    <x v="4"/>
  </r>
  <r>
    <x v="14"/>
    <n v="4180590698"/>
    <x v="0"/>
    <x v="0"/>
    <x v="0"/>
    <x v="0"/>
    <s v="WIN2846"/>
    <x v="0"/>
    <n v="4180590698"/>
    <x v="5"/>
    <x v="0"/>
    <x v="0"/>
    <x v="0"/>
    <x v="0"/>
    <x v="0"/>
    <x v="0"/>
    <x v="0"/>
    <n v="3"/>
    <x v="0"/>
    <n v="111058"/>
    <n v="333174"/>
    <x v="0"/>
    <x v="0"/>
    <x v="0"/>
    <x v="0"/>
    <n v="26654"/>
    <x v="4"/>
  </r>
  <r>
    <x v="14"/>
    <n v="4180590676"/>
    <x v="0"/>
    <x v="0"/>
    <x v="0"/>
    <x v="0"/>
    <s v="WIN2801"/>
    <x v="0"/>
    <n v="4180590676"/>
    <x v="5"/>
    <x v="10"/>
    <x v="10"/>
    <x v="0"/>
    <x v="0"/>
    <x v="0"/>
    <x v="0"/>
    <x v="0"/>
    <n v="3"/>
    <x v="0"/>
    <n v="74250"/>
    <n v="222750"/>
    <x v="0"/>
    <x v="0"/>
    <x v="0"/>
    <x v="0"/>
    <n v="17820"/>
    <x v="4"/>
  </r>
  <r>
    <x v="14"/>
    <n v="4180590676"/>
    <x v="0"/>
    <x v="0"/>
    <x v="0"/>
    <x v="0"/>
    <s v="WIN2801"/>
    <x v="0"/>
    <n v="4180590676"/>
    <x v="5"/>
    <x v="9"/>
    <x v="9"/>
    <x v="0"/>
    <x v="0"/>
    <x v="0"/>
    <x v="0"/>
    <x v="0"/>
    <n v="4"/>
    <x v="0"/>
    <n v="70950"/>
    <n v="283800"/>
    <x v="0"/>
    <x v="0"/>
    <x v="0"/>
    <x v="0"/>
    <n v="22704"/>
    <x v="4"/>
  </r>
  <r>
    <x v="14"/>
    <n v="4180590676"/>
    <x v="0"/>
    <x v="0"/>
    <x v="0"/>
    <x v="0"/>
    <s v="WIN2801"/>
    <x v="0"/>
    <n v="4180590676"/>
    <x v="5"/>
    <x v="11"/>
    <x v="11"/>
    <x v="0"/>
    <x v="0"/>
    <x v="0"/>
    <x v="0"/>
    <x v="0"/>
    <n v="7"/>
    <x v="0"/>
    <n v="46000"/>
    <n v="322000"/>
    <x v="0"/>
    <x v="0"/>
    <x v="0"/>
    <x v="0"/>
    <n v="25760"/>
    <x v="4"/>
  </r>
  <r>
    <x v="14"/>
    <n v="4180590562"/>
    <x v="0"/>
    <x v="0"/>
    <x v="0"/>
    <x v="0"/>
    <s v="WIN2303"/>
    <x v="0"/>
    <n v="4180590562"/>
    <x v="5"/>
    <x v="0"/>
    <x v="0"/>
    <x v="0"/>
    <x v="0"/>
    <x v="0"/>
    <x v="0"/>
    <x v="0"/>
    <n v="2"/>
    <x v="0"/>
    <n v="111058"/>
    <n v="222116"/>
    <x v="0"/>
    <x v="0"/>
    <x v="0"/>
    <x v="0"/>
    <n v="17769"/>
    <x v="4"/>
  </r>
  <r>
    <x v="14"/>
    <n v="4180590562"/>
    <x v="0"/>
    <x v="0"/>
    <x v="0"/>
    <x v="0"/>
    <s v="WIN2303"/>
    <x v="0"/>
    <n v="4180590562"/>
    <x v="5"/>
    <x v="2"/>
    <x v="2"/>
    <x v="0"/>
    <x v="0"/>
    <x v="0"/>
    <x v="0"/>
    <x v="0"/>
    <n v="4"/>
    <x v="0"/>
    <n v="73431"/>
    <n v="293724"/>
    <x v="0"/>
    <x v="0"/>
    <x v="0"/>
    <x v="0"/>
    <n v="23498"/>
    <x v="4"/>
  </r>
  <r>
    <x v="14"/>
    <n v="4180590562"/>
    <x v="0"/>
    <x v="0"/>
    <x v="0"/>
    <x v="0"/>
    <s v="WIN2303"/>
    <x v="0"/>
    <n v="4180590562"/>
    <x v="5"/>
    <x v="11"/>
    <x v="11"/>
    <x v="0"/>
    <x v="0"/>
    <x v="0"/>
    <x v="0"/>
    <x v="0"/>
    <n v="4"/>
    <x v="0"/>
    <n v="46000"/>
    <n v="184000"/>
    <x v="0"/>
    <x v="0"/>
    <x v="0"/>
    <x v="0"/>
    <n v="14720"/>
    <x v="4"/>
  </r>
  <r>
    <x v="14"/>
    <n v="4180590562"/>
    <x v="0"/>
    <x v="0"/>
    <x v="0"/>
    <x v="0"/>
    <s v="WIN2303"/>
    <x v="0"/>
    <n v="4180590562"/>
    <x v="5"/>
    <x v="10"/>
    <x v="10"/>
    <x v="0"/>
    <x v="0"/>
    <x v="0"/>
    <x v="0"/>
    <x v="0"/>
    <n v="4"/>
    <x v="0"/>
    <n v="74250"/>
    <n v="297000"/>
    <x v="0"/>
    <x v="0"/>
    <x v="0"/>
    <x v="0"/>
    <n v="23760"/>
    <x v="4"/>
  </r>
  <r>
    <x v="14"/>
    <n v="4180590562"/>
    <x v="0"/>
    <x v="0"/>
    <x v="0"/>
    <x v="0"/>
    <s v="WIN2303"/>
    <x v="0"/>
    <n v="4180590562"/>
    <x v="5"/>
    <x v="8"/>
    <x v="8"/>
    <x v="0"/>
    <x v="0"/>
    <x v="0"/>
    <x v="0"/>
    <x v="0"/>
    <n v="4"/>
    <x v="0"/>
    <n v="50182"/>
    <n v="200728"/>
    <x v="0"/>
    <x v="0"/>
    <x v="0"/>
    <x v="0"/>
    <n v="16058"/>
    <x v="4"/>
  </r>
  <r>
    <x v="14"/>
    <n v="4180590562"/>
    <x v="0"/>
    <x v="0"/>
    <x v="0"/>
    <x v="0"/>
    <s v="WIN2303"/>
    <x v="0"/>
    <n v="4180590562"/>
    <x v="5"/>
    <x v="9"/>
    <x v="9"/>
    <x v="0"/>
    <x v="0"/>
    <x v="0"/>
    <x v="0"/>
    <x v="0"/>
    <n v="2"/>
    <x v="0"/>
    <n v="70950"/>
    <n v="141900"/>
    <x v="0"/>
    <x v="0"/>
    <x v="0"/>
    <x v="0"/>
    <n v="11352"/>
    <x v="4"/>
  </r>
  <r>
    <x v="14"/>
    <n v="4180590562"/>
    <x v="0"/>
    <x v="0"/>
    <x v="0"/>
    <x v="0"/>
    <s v="WIN2303"/>
    <x v="0"/>
    <n v="4180590562"/>
    <x v="5"/>
    <x v="1"/>
    <x v="1"/>
    <x v="0"/>
    <x v="0"/>
    <x v="0"/>
    <x v="0"/>
    <x v="0"/>
    <n v="2"/>
    <x v="0"/>
    <n v="55595"/>
    <n v="111190"/>
    <x v="0"/>
    <x v="0"/>
    <x v="0"/>
    <x v="0"/>
    <n v="8895"/>
    <x v="4"/>
  </r>
  <r>
    <x v="14"/>
    <n v="4180590550"/>
    <x v="0"/>
    <x v="0"/>
    <x v="0"/>
    <x v="0"/>
    <s v="WIN2233"/>
    <x v="0"/>
    <n v="4180590550"/>
    <x v="5"/>
    <x v="10"/>
    <x v="10"/>
    <x v="0"/>
    <x v="0"/>
    <x v="0"/>
    <x v="0"/>
    <x v="0"/>
    <n v="4"/>
    <x v="0"/>
    <n v="74250"/>
    <n v="297000"/>
    <x v="0"/>
    <x v="0"/>
    <x v="0"/>
    <x v="0"/>
    <n v="23760"/>
    <x v="4"/>
  </r>
  <r>
    <x v="14"/>
    <n v="4180590550"/>
    <x v="0"/>
    <x v="0"/>
    <x v="0"/>
    <x v="0"/>
    <s v="WIN2233"/>
    <x v="0"/>
    <n v="4180590550"/>
    <x v="5"/>
    <x v="11"/>
    <x v="11"/>
    <x v="0"/>
    <x v="0"/>
    <x v="0"/>
    <x v="0"/>
    <x v="0"/>
    <n v="4"/>
    <x v="0"/>
    <n v="46000"/>
    <n v="184000"/>
    <x v="0"/>
    <x v="0"/>
    <x v="0"/>
    <x v="0"/>
    <n v="14720"/>
    <x v="4"/>
  </r>
  <r>
    <x v="14"/>
    <n v="4180590550"/>
    <x v="0"/>
    <x v="0"/>
    <x v="0"/>
    <x v="0"/>
    <s v="WIN2233"/>
    <x v="0"/>
    <n v="4180590550"/>
    <x v="5"/>
    <x v="8"/>
    <x v="8"/>
    <x v="0"/>
    <x v="0"/>
    <x v="0"/>
    <x v="0"/>
    <x v="0"/>
    <n v="4"/>
    <x v="0"/>
    <n v="50182"/>
    <n v="200728"/>
    <x v="0"/>
    <x v="0"/>
    <x v="0"/>
    <x v="0"/>
    <n v="16058"/>
    <x v="4"/>
  </r>
  <r>
    <x v="14"/>
    <n v="4180590550"/>
    <x v="0"/>
    <x v="0"/>
    <x v="0"/>
    <x v="0"/>
    <s v="WIN2233"/>
    <x v="0"/>
    <n v="4180590550"/>
    <x v="5"/>
    <x v="2"/>
    <x v="2"/>
    <x v="0"/>
    <x v="0"/>
    <x v="0"/>
    <x v="0"/>
    <x v="0"/>
    <n v="4"/>
    <x v="0"/>
    <n v="73431"/>
    <n v="293724"/>
    <x v="0"/>
    <x v="0"/>
    <x v="0"/>
    <x v="0"/>
    <n v="23498"/>
    <x v="4"/>
  </r>
  <r>
    <x v="14"/>
    <n v="4180590590"/>
    <x v="0"/>
    <x v="0"/>
    <x v="0"/>
    <x v="0"/>
    <s v="WIN2361"/>
    <x v="0"/>
    <n v="4180590590"/>
    <x v="5"/>
    <x v="2"/>
    <x v="2"/>
    <x v="0"/>
    <x v="0"/>
    <x v="0"/>
    <x v="0"/>
    <x v="0"/>
    <n v="2"/>
    <x v="0"/>
    <n v="73431"/>
    <n v="146862"/>
    <x v="0"/>
    <x v="0"/>
    <x v="0"/>
    <x v="0"/>
    <n v="11749"/>
    <x v="4"/>
  </r>
  <r>
    <x v="14"/>
    <n v="4180590590"/>
    <x v="0"/>
    <x v="0"/>
    <x v="0"/>
    <x v="0"/>
    <s v="WIN2361"/>
    <x v="0"/>
    <n v="4180590590"/>
    <x v="5"/>
    <x v="11"/>
    <x v="11"/>
    <x v="0"/>
    <x v="0"/>
    <x v="0"/>
    <x v="0"/>
    <x v="0"/>
    <n v="10"/>
    <x v="0"/>
    <n v="46000"/>
    <n v="460000"/>
    <x v="0"/>
    <x v="0"/>
    <x v="0"/>
    <x v="0"/>
    <n v="36800"/>
    <x v="4"/>
  </r>
  <r>
    <x v="14"/>
    <n v="4180590590"/>
    <x v="0"/>
    <x v="0"/>
    <x v="0"/>
    <x v="0"/>
    <s v="WIN2361"/>
    <x v="0"/>
    <n v="4180590590"/>
    <x v="5"/>
    <x v="10"/>
    <x v="10"/>
    <x v="0"/>
    <x v="0"/>
    <x v="0"/>
    <x v="0"/>
    <x v="0"/>
    <n v="10"/>
    <x v="0"/>
    <n v="74250"/>
    <n v="742500"/>
    <x v="0"/>
    <x v="0"/>
    <x v="0"/>
    <x v="0"/>
    <n v="59400"/>
    <x v="4"/>
  </r>
  <r>
    <x v="14"/>
    <n v="4180590590"/>
    <x v="0"/>
    <x v="0"/>
    <x v="0"/>
    <x v="0"/>
    <s v="WIN2361"/>
    <x v="0"/>
    <n v="4180590590"/>
    <x v="5"/>
    <x v="8"/>
    <x v="8"/>
    <x v="0"/>
    <x v="0"/>
    <x v="0"/>
    <x v="0"/>
    <x v="0"/>
    <n v="8"/>
    <x v="0"/>
    <n v="50182"/>
    <n v="401456"/>
    <x v="0"/>
    <x v="0"/>
    <x v="0"/>
    <x v="0"/>
    <n v="32116"/>
    <x v="4"/>
  </r>
  <r>
    <x v="14"/>
    <n v="4180590590"/>
    <x v="0"/>
    <x v="0"/>
    <x v="0"/>
    <x v="0"/>
    <s v="WIN2361"/>
    <x v="0"/>
    <n v="4180590590"/>
    <x v="5"/>
    <x v="9"/>
    <x v="9"/>
    <x v="0"/>
    <x v="0"/>
    <x v="0"/>
    <x v="0"/>
    <x v="0"/>
    <n v="11"/>
    <x v="0"/>
    <n v="70950"/>
    <n v="780450"/>
    <x v="0"/>
    <x v="0"/>
    <x v="0"/>
    <x v="0"/>
    <n v="62436"/>
    <x v="4"/>
  </r>
  <r>
    <x v="14"/>
    <n v="4180590590"/>
    <x v="0"/>
    <x v="0"/>
    <x v="0"/>
    <x v="0"/>
    <s v="WIN2361"/>
    <x v="0"/>
    <n v="4180590590"/>
    <x v="5"/>
    <x v="1"/>
    <x v="1"/>
    <x v="0"/>
    <x v="0"/>
    <x v="0"/>
    <x v="0"/>
    <x v="0"/>
    <n v="8"/>
    <x v="0"/>
    <n v="55595"/>
    <n v="444760"/>
    <x v="0"/>
    <x v="0"/>
    <x v="0"/>
    <x v="0"/>
    <n v="35581"/>
    <x v="4"/>
  </r>
  <r>
    <x v="14"/>
    <n v="4180590925"/>
    <x v="0"/>
    <x v="0"/>
    <x v="0"/>
    <x v="0"/>
    <s v="WIN4140"/>
    <x v="0"/>
    <n v="4180590925"/>
    <x v="5"/>
    <x v="11"/>
    <x v="11"/>
    <x v="0"/>
    <x v="0"/>
    <x v="0"/>
    <x v="0"/>
    <x v="0"/>
    <n v="6"/>
    <x v="0"/>
    <n v="46000"/>
    <n v="276000"/>
    <x v="0"/>
    <x v="0"/>
    <x v="0"/>
    <x v="0"/>
    <n v="22080"/>
    <x v="4"/>
  </r>
  <r>
    <x v="14"/>
    <n v="4180590925"/>
    <x v="0"/>
    <x v="0"/>
    <x v="0"/>
    <x v="0"/>
    <s v="WIN4140"/>
    <x v="0"/>
    <n v="4180590925"/>
    <x v="5"/>
    <x v="2"/>
    <x v="2"/>
    <x v="0"/>
    <x v="0"/>
    <x v="0"/>
    <x v="0"/>
    <x v="0"/>
    <n v="10"/>
    <x v="0"/>
    <n v="73431"/>
    <n v="734310"/>
    <x v="0"/>
    <x v="0"/>
    <x v="0"/>
    <x v="0"/>
    <n v="58745"/>
    <x v="4"/>
  </r>
  <r>
    <x v="14"/>
    <n v="4180590925"/>
    <x v="0"/>
    <x v="0"/>
    <x v="0"/>
    <x v="0"/>
    <s v="WIN4140"/>
    <x v="0"/>
    <n v="4180590925"/>
    <x v="5"/>
    <x v="9"/>
    <x v="9"/>
    <x v="0"/>
    <x v="0"/>
    <x v="0"/>
    <x v="0"/>
    <x v="0"/>
    <n v="2"/>
    <x v="0"/>
    <n v="70950"/>
    <n v="141900"/>
    <x v="0"/>
    <x v="0"/>
    <x v="0"/>
    <x v="0"/>
    <n v="11352"/>
    <x v="4"/>
  </r>
  <r>
    <x v="14"/>
    <n v="4180590925"/>
    <x v="0"/>
    <x v="0"/>
    <x v="0"/>
    <x v="0"/>
    <s v="WIN4140"/>
    <x v="0"/>
    <n v="4180590925"/>
    <x v="5"/>
    <x v="8"/>
    <x v="8"/>
    <x v="0"/>
    <x v="0"/>
    <x v="0"/>
    <x v="0"/>
    <x v="0"/>
    <n v="7"/>
    <x v="0"/>
    <n v="50182"/>
    <n v="351274"/>
    <x v="0"/>
    <x v="0"/>
    <x v="0"/>
    <x v="0"/>
    <n v="28102"/>
    <x v="4"/>
  </r>
  <r>
    <x v="14"/>
    <n v="4180590925"/>
    <x v="0"/>
    <x v="0"/>
    <x v="0"/>
    <x v="0"/>
    <s v="WIN4140"/>
    <x v="0"/>
    <n v="4180590925"/>
    <x v="5"/>
    <x v="10"/>
    <x v="10"/>
    <x v="0"/>
    <x v="0"/>
    <x v="0"/>
    <x v="0"/>
    <x v="0"/>
    <n v="2"/>
    <x v="0"/>
    <n v="74250"/>
    <n v="148500"/>
    <x v="0"/>
    <x v="0"/>
    <x v="0"/>
    <x v="0"/>
    <n v="11880"/>
    <x v="4"/>
  </r>
  <r>
    <x v="14"/>
    <n v="4180590956"/>
    <x v="0"/>
    <x v="0"/>
    <x v="0"/>
    <x v="0"/>
    <s v="WIN4418"/>
    <x v="0"/>
    <n v="4180590956"/>
    <x v="5"/>
    <x v="11"/>
    <x v="11"/>
    <x v="0"/>
    <x v="0"/>
    <x v="0"/>
    <x v="0"/>
    <x v="0"/>
    <n v="5"/>
    <x v="0"/>
    <n v="46000"/>
    <n v="230000"/>
    <x v="0"/>
    <x v="0"/>
    <x v="0"/>
    <x v="0"/>
    <n v="18400"/>
    <x v="4"/>
  </r>
  <r>
    <x v="14"/>
    <n v="4180590956"/>
    <x v="0"/>
    <x v="0"/>
    <x v="0"/>
    <x v="0"/>
    <s v="WIN4418"/>
    <x v="0"/>
    <n v="4180590956"/>
    <x v="5"/>
    <x v="0"/>
    <x v="0"/>
    <x v="0"/>
    <x v="0"/>
    <x v="0"/>
    <x v="0"/>
    <x v="0"/>
    <n v="2"/>
    <x v="0"/>
    <n v="111058"/>
    <n v="222116"/>
    <x v="0"/>
    <x v="0"/>
    <x v="0"/>
    <x v="0"/>
    <n v="17769"/>
    <x v="4"/>
  </r>
  <r>
    <x v="14"/>
    <n v="4180590956"/>
    <x v="0"/>
    <x v="0"/>
    <x v="0"/>
    <x v="0"/>
    <s v="WIN4418"/>
    <x v="0"/>
    <n v="4180590956"/>
    <x v="5"/>
    <x v="8"/>
    <x v="8"/>
    <x v="0"/>
    <x v="0"/>
    <x v="0"/>
    <x v="0"/>
    <x v="0"/>
    <n v="5"/>
    <x v="0"/>
    <n v="50182"/>
    <n v="250910"/>
    <x v="0"/>
    <x v="0"/>
    <x v="0"/>
    <x v="0"/>
    <n v="20073"/>
    <x v="4"/>
  </r>
  <r>
    <x v="14"/>
    <n v="4180590956"/>
    <x v="0"/>
    <x v="0"/>
    <x v="0"/>
    <x v="0"/>
    <s v="WIN4418"/>
    <x v="0"/>
    <n v="4180590956"/>
    <x v="5"/>
    <x v="2"/>
    <x v="2"/>
    <x v="0"/>
    <x v="0"/>
    <x v="0"/>
    <x v="0"/>
    <x v="0"/>
    <n v="5"/>
    <x v="0"/>
    <n v="73431"/>
    <n v="367155"/>
    <x v="0"/>
    <x v="0"/>
    <x v="0"/>
    <x v="0"/>
    <n v="29372"/>
    <x v="4"/>
  </r>
  <r>
    <x v="14"/>
    <n v="4180590956"/>
    <x v="0"/>
    <x v="0"/>
    <x v="0"/>
    <x v="0"/>
    <s v="WIN4418"/>
    <x v="0"/>
    <n v="4180590956"/>
    <x v="5"/>
    <x v="9"/>
    <x v="9"/>
    <x v="0"/>
    <x v="0"/>
    <x v="0"/>
    <x v="0"/>
    <x v="0"/>
    <n v="3"/>
    <x v="0"/>
    <n v="70950"/>
    <n v="212850"/>
    <x v="0"/>
    <x v="0"/>
    <x v="0"/>
    <x v="0"/>
    <n v="17028"/>
    <x v="4"/>
  </r>
  <r>
    <x v="14"/>
    <n v="4180590812"/>
    <x v="0"/>
    <x v="0"/>
    <x v="0"/>
    <x v="0"/>
    <s v="WIN3225"/>
    <x v="0"/>
    <n v="4180590812"/>
    <x v="5"/>
    <x v="11"/>
    <x v="11"/>
    <x v="0"/>
    <x v="0"/>
    <x v="0"/>
    <x v="0"/>
    <x v="0"/>
    <n v="3"/>
    <x v="0"/>
    <n v="46000"/>
    <n v="138000"/>
    <x v="0"/>
    <x v="0"/>
    <x v="0"/>
    <x v="0"/>
    <n v="11040"/>
    <x v="4"/>
  </r>
  <r>
    <x v="14"/>
    <n v="4180590812"/>
    <x v="0"/>
    <x v="0"/>
    <x v="0"/>
    <x v="0"/>
    <s v="WIN3225"/>
    <x v="0"/>
    <n v="4180590812"/>
    <x v="5"/>
    <x v="8"/>
    <x v="8"/>
    <x v="0"/>
    <x v="0"/>
    <x v="0"/>
    <x v="0"/>
    <x v="0"/>
    <n v="5"/>
    <x v="0"/>
    <n v="50182"/>
    <n v="250910"/>
    <x v="0"/>
    <x v="0"/>
    <x v="0"/>
    <x v="0"/>
    <n v="20073"/>
    <x v="4"/>
  </r>
  <r>
    <x v="14"/>
    <n v="4180590812"/>
    <x v="0"/>
    <x v="0"/>
    <x v="0"/>
    <x v="0"/>
    <s v="WIN3225"/>
    <x v="0"/>
    <n v="4180590812"/>
    <x v="5"/>
    <x v="1"/>
    <x v="1"/>
    <x v="0"/>
    <x v="0"/>
    <x v="0"/>
    <x v="0"/>
    <x v="0"/>
    <n v="3"/>
    <x v="0"/>
    <n v="55595"/>
    <n v="166785"/>
    <x v="0"/>
    <x v="0"/>
    <x v="0"/>
    <x v="0"/>
    <n v="13343"/>
    <x v="4"/>
  </r>
  <r>
    <x v="14"/>
    <n v="4180590812"/>
    <x v="0"/>
    <x v="0"/>
    <x v="0"/>
    <x v="0"/>
    <s v="WIN3225"/>
    <x v="0"/>
    <n v="4180590812"/>
    <x v="5"/>
    <x v="10"/>
    <x v="10"/>
    <x v="0"/>
    <x v="0"/>
    <x v="0"/>
    <x v="0"/>
    <x v="0"/>
    <n v="3"/>
    <x v="0"/>
    <n v="74250"/>
    <n v="222750"/>
    <x v="0"/>
    <x v="0"/>
    <x v="0"/>
    <x v="0"/>
    <n v="17820"/>
    <x v="4"/>
  </r>
  <r>
    <x v="14"/>
    <n v="4180590812"/>
    <x v="0"/>
    <x v="0"/>
    <x v="0"/>
    <x v="0"/>
    <s v="WIN3225"/>
    <x v="0"/>
    <n v="4180590812"/>
    <x v="5"/>
    <x v="9"/>
    <x v="9"/>
    <x v="0"/>
    <x v="0"/>
    <x v="0"/>
    <x v="0"/>
    <x v="0"/>
    <n v="3"/>
    <x v="0"/>
    <n v="70950"/>
    <n v="212850"/>
    <x v="0"/>
    <x v="0"/>
    <x v="0"/>
    <x v="0"/>
    <n v="17028"/>
    <x v="4"/>
  </r>
  <r>
    <x v="14"/>
    <n v="4180590662"/>
    <x v="0"/>
    <x v="0"/>
    <x v="0"/>
    <x v="0"/>
    <s v="WIN2770"/>
    <x v="0"/>
    <n v="4180590662"/>
    <x v="5"/>
    <x v="1"/>
    <x v="1"/>
    <x v="0"/>
    <x v="0"/>
    <x v="0"/>
    <x v="0"/>
    <x v="0"/>
    <n v="1"/>
    <x v="0"/>
    <n v="55595"/>
    <n v="55595"/>
    <x v="0"/>
    <x v="0"/>
    <x v="0"/>
    <x v="0"/>
    <n v="4448"/>
    <x v="4"/>
  </r>
  <r>
    <x v="14"/>
    <n v="4180590662"/>
    <x v="0"/>
    <x v="0"/>
    <x v="0"/>
    <x v="0"/>
    <s v="WIN2770"/>
    <x v="0"/>
    <n v="4180590662"/>
    <x v="5"/>
    <x v="10"/>
    <x v="10"/>
    <x v="0"/>
    <x v="0"/>
    <x v="0"/>
    <x v="0"/>
    <x v="0"/>
    <n v="3"/>
    <x v="0"/>
    <n v="74250"/>
    <n v="222750"/>
    <x v="0"/>
    <x v="0"/>
    <x v="0"/>
    <x v="0"/>
    <n v="17820"/>
    <x v="4"/>
  </r>
  <r>
    <x v="14"/>
    <n v="4180590662"/>
    <x v="0"/>
    <x v="0"/>
    <x v="0"/>
    <x v="0"/>
    <s v="WIN2770"/>
    <x v="0"/>
    <n v="4180590662"/>
    <x v="5"/>
    <x v="8"/>
    <x v="8"/>
    <x v="0"/>
    <x v="0"/>
    <x v="0"/>
    <x v="0"/>
    <x v="0"/>
    <n v="1"/>
    <x v="0"/>
    <n v="50182"/>
    <n v="50182"/>
    <x v="0"/>
    <x v="0"/>
    <x v="0"/>
    <x v="0"/>
    <n v="4015"/>
    <x v="4"/>
  </r>
  <r>
    <x v="14"/>
    <n v="4180590662"/>
    <x v="0"/>
    <x v="0"/>
    <x v="0"/>
    <x v="0"/>
    <s v="WIN2770"/>
    <x v="0"/>
    <n v="4180590662"/>
    <x v="5"/>
    <x v="11"/>
    <x v="11"/>
    <x v="0"/>
    <x v="0"/>
    <x v="0"/>
    <x v="0"/>
    <x v="0"/>
    <n v="5"/>
    <x v="0"/>
    <n v="46000"/>
    <n v="230000"/>
    <x v="0"/>
    <x v="0"/>
    <x v="0"/>
    <x v="0"/>
    <n v="18400"/>
    <x v="4"/>
  </r>
  <r>
    <x v="14"/>
    <n v="4180590801"/>
    <x v="0"/>
    <x v="0"/>
    <x v="0"/>
    <x v="0"/>
    <s v="WIN3180"/>
    <x v="0"/>
    <n v="4180590801"/>
    <x v="5"/>
    <x v="10"/>
    <x v="10"/>
    <x v="0"/>
    <x v="0"/>
    <x v="0"/>
    <x v="0"/>
    <x v="0"/>
    <n v="4"/>
    <x v="0"/>
    <n v="74250"/>
    <n v="297000"/>
    <x v="0"/>
    <x v="0"/>
    <x v="0"/>
    <x v="0"/>
    <n v="23760"/>
    <x v="4"/>
  </r>
  <r>
    <x v="14"/>
    <n v="4180590801"/>
    <x v="0"/>
    <x v="0"/>
    <x v="0"/>
    <x v="0"/>
    <s v="WIN3180"/>
    <x v="0"/>
    <n v="4180590801"/>
    <x v="5"/>
    <x v="1"/>
    <x v="1"/>
    <x v="0"/>
    <x v="0"/>
    <x v="0"/>
    <x v="0"/>
    <x v="0"/>
    <n v="2"/>
    <x v="0"/>
    <n v="55595"/>
    <n v="111190"/>
    <x v="0"/>
    <x v="0"/>
    <x v="0"/>
    <x v="0"/>
    <n v="8895"/>
    <x v="4"/>
  </r>
  <r>
    <x v="14"/>
    <n v="4180590801"/>
    <x v="0"/>
    <x v="0"/>
    <x v="0"/>
    <x v="0"/>
    <s v="WIN3180"/>
    <x v="0"/>
    <n v="4180590801"/>
    <x v="5"/>
    <x v="8"/>
    <x v="8"/>
    <x v="0"/>
    <x v="0"/>
    <x v="0"/>
    <x v="0"/>
    <x v="0"/>
    <n v="5"/>
    <x v="0"/>
    <n v="50182"/>
    <n v="250910"/>
    <x v="0"/>
    <x v="0"/>
    <x v="0"/>
    <x v="0"/>
    <n v="20073"/>
    <x v="4"/>
  </r>
  <r>
    <x v="14"/>
    <n v="4180590801"/>
    <x v="0"/>
    <x v="0"/>
    <x v="0"/>
    <x v="0"/>
    <s v="WIN3180"/>
    <x v="0"/>
    <n v="4180590801"/>
    <x v="5"/>
    <x v="11"/>
    <x v="11"/>
    <x v="0"/>
    <x v="0"/>
    <x v="0"/>
    <x v="0"/>
    <x v="0"/>
    <n v="10"/>
    <x v="0"/>
    <n v="46000"/>
    <n v="460000"/>
    <x v="0"/>
    <x v="0"/>
    <x v="0"/>
    <x v="0"/>
    <n v="36800"/>
    <x v="4"/>
  </r>
  <r>
    <x v="14"/>
    <n v="4180590801"/>
    <x v="0"/>
    <x v="0"/>
    <x v="0"/>
    <x v="0"/>
    <s v="WIN3180"/>
    <x v="0"/>
    <n v="4180590801"/>
    <x v="5"/>
    <x v="0"/>
    <x v="0"/>
    <x v="0"/>
    <x v="0"/>
    <x v="0"/>
    <x v="0"/>
    <x v="0"/>
    <n v="6"/>
    <x v="0"/>
    <n v="111058"/>
    <n v="666348"/>
    <x v="0"/>
    <x v="0"/>
    <x v="0"/>
    <x v="0"/>
    <n v="53308"/>
    <x v="4"/>
  </r>
  <r>
    <x v="14"/>
    <n v="4180590801"/>
    <x v="0"/>
    <x v="0"/>
    <x v="0"/>
    <x v="0"/>
    <s v="WIN3180"/>
    <x v="0"/>
    <n v="4180590801"/>
    <x v="5"/>
    <x v="9"/>
    <x v="9"/>
    <x v="0"/>
    <x v="0"/>
    <x v="0"/>
    <x v="0"/>
    <x v="0"/>
    <n v="2"/>
    <x v="0"/>
    <n v="70950"/>
    <n v="141900"/>
    <x v="0"/>
    <x v="0"/>
    <x v="0"/>
    <x v="0"/>
    <n v="11352"/>
    <x v="4"/>
  </r>
  <r>
    <x v="14"/>
    <n v="4180590801"/>
    <x v="0"/>
    <x v="0"/>
    <x v="0"/>
    <x v="0"/>
    <s v="WIN3180"/>
    <x v="0"/>
    <n v="4180590801"/>
    <x v="5"/>
    <x v="2"/>
    <x v="2"/>
    <x v="0"/>
    <x v="0"/>
    <x v="0"/>
    <x v="0"/>
    <x v="0"/>
    <n v="4"/>
    <x v="0"/>
    <n v="73431"/>
    <n v="293724"/>
    <x v="0"/>
    <x v="0"/>
    <x v="0"/>
    <x v="0"/>
    <n v="23498"/>
    <x v="4"/>
  </r>
  <r>
    <x v="14"/>
    <n v="4180590468"/>
    <x v="0"/>
    <x v="0"/>
    <x v="0"/>
    <x v="0"/>
    <s v="WIN2061"/>
    <x v="0"/>
    <n v="4180590468"/>
    <x v="5"/>
    <x v="2"/>
    <x v="2"/>
    <x v="0"/>
    <x v="0"/>
    <x v="0"/>
    <x v="0"/>
    <x v="0"/>
    <n v="2"/>
    <x v="0"/>
    <n v="73431"/>
    <n v="146862"/>
    <x v="0"/>
    <x v="0"/>
    <x v="0"/>
    <x v="0"/>
    <n v="11749"/>
    <x v="4"/>
  </r>
  <r>
    <x v="14"/>
    <n v="4180590468"/>
    <x v="0"/>
    <x v="0"/>
    <x v="0"/>
    <x v="0"/>
    <s v="WIN2061"/>
    <x v="0"/>
    <n v="4180590468"/>
    <x v="5"/>
    <x v="9"/>
    <x v="9"/>
    <x v="0"/>
    <x v="0"/>
    <x v="0"/>
    <x v="0"/>
    <x v="0"/>
    <n v="7"/>
    <x v="0"/>
    <n v="70950"/>
    <n v="496650"/>
    <x v="0"/>
    <x v="0"/>
    <x v="0"/>
    <x v="0"/>
    <n v="39732"/>
    <x v="4"/>
  </r>
  <r>
    <x v="14"/>
    <n v="4180590468"/>
    <x v="0"/>
    <x v="0"/>
    <x v="0"/>
    <x v="0"/>
    <s v="WIN2061"/>
    <x v="0"/>
    <n v="4180590468"/>
    <x v="5"/>
    <x v="10"/>
    <x v="10"/>
    <x v="0"/>
    <x v="0"/>
    <x v="0"/>
    <x v="0"/>
    <x v="0"/>
    <n v="6"/>
    <x v="0"/>
    <n v="74250"/>
    <n v="445500"/>
    <x v="0"/>
    <x v="0"/>
    <x v="0"/>
    <x v="0"/>
    <n v="35640"/>
    <x v="4"/>
  </r>
  <r>
    <x v="14"/>
    <n v="4180590468"/>
    <x v="0"/>
    <x v="0"/>
    <x v="0"/>
    <x v="0"/>
    <s v="WIN2061"/>
    <x v="0"/>
    <n v="4180590468"/>
    <x v="5"/>
    <x v="8"/>
    <x v="8"/>
    <x v="0"/>
    <x v="0"/>
    <x v="0"/>
    <x v="0"/>
    <x v="0"/>
    <n v="2"/>
    <x v="0"/>
    <n v="50182"/>
    <n v="100364"/>
    <x v="0"/>
    <x v="0"/>
    <x v="0"/>
    <x v="0"/>
    <n v="8029"/>
    <x v="4"/>
  </r>
  <r>
    <x v="14"/>
    <n v="4180590468"/>
    <x v="0"/>
    <x v="0"/>
    <x v="0"/>
    <x v="0"/>
    <s v="WIN2061"/>
    <x v="0"/>
    <n v="4180590468"/>
    <x v="5"/>
    <x v="1"/>
    <x v="1"/>
    <x v="0"/>
    <x v="0"/>
    <x v="0"/>
    <x v="0"/>
    <x v="0"/>
    <n v="7"/>
    <x v="0"/>
    <n v="55595"/>
    <n v="389165"/>
    <x v="0"/>
    <x v="0"/>
    <x v="0"/>
    <x v="0"/>
    <n v="31133"/>
    <x v="4"/>
  </r>
  <r>
    <x v="14"/>
    <n v="4180591111"/>
    <x v="0"/>
    <x v="0"/>
    <x v="0"/>
    <x v="0"/>
    <s v="win6639"/>
    <x v="0"/>
    <n v="4180591111"/>
    <x v="5"/>
    <x v="8"/>
    <x v="8"/>
    <x v="0"/>
    <x v="0"/>
    <x v="0"/>
    <x v="0"/>
    <x v="0"/>
    <n v="2"/>
    <x v="0"/>
    <n v="50182"/>
    <n v="100364"/>
    <x v="0"/>
    <x v="0"/>
    <x v="0"/>
    <x v="0"/>
    <n v="8029"/>
    <x v="4"/>
  </r>
  <r>
    <x v="14"/>
    <n v="4180591111"/>
    <x v="0"/>
    <x v="0"/>
    <x v="0"/>
    <x v="0"/>
    <s v="win6639"/>
    <x v="0"/>
    <n v="4180591111"/>
    <x v="5"/>
    <x v="9"/>
    <x v="9"/>
    <x v="0"/>
    <x v="0"/>
    <x v="0"/>
    <x v="0"/>
    <x v="0"/>
    <n v="2"/>
    <x v="0"/>
    <n v="70950"/>
    <n v="141900"/>
    <x v="0"/>
    <x v="0"/>
    <x v="0"/>
    <x v="0"/>
    <n v="11352"/>
    <x v="4"/>
  </r>
  <r>
    <x v="14"/>
    <n v="4180591111"/>
    <x v="0"/>
    <x v="0"/>
    <x v="0"/>
    <x v="0"/>
    <s v="win6639"/>
    <x v="0"/>
    <n v="4180591111"/>
    <x v="5"/>
    <x v="10"/>
    <x v="10"/>
    <x v="0"/>
    <x v="0"/>
    <x v="0"/>
    <x v="0"/>
    <x v="0"/>
    <n v="4"/>
    <x v="0"/>
    <n v="74250"/>
    <n v="297000"/>
    <x v="0"/>
    <x v="0"/>
    <x v="0"/>
    <x v="0"/>
    <n v="23760"/>
    <x v="4"/>
  </r>
  <r>
    <x v="14"/>
    <n v="4180591111"/>
    <x v="0"/>
    <x v="0"/>
    <x v="0"/>
    <x v="0"/>
    <s v="win6639"/>
    <x v="0"/>
    <n v="4180591111"/>
    <x v="5"/>
    <x v="2"/>
    <x v="2"/>
    <x v="0"/>
    <x v="0"/>
    <x v="0"/>
    <x v="0"/>
    <x v="0"/>
    <n v="4"/>
    <x v="0"/>
    <n v="73431"/>
    <n v="293724"/>
    <x v="0"/>
    <x v="0"/>
    <x v="0"/>
    <x v="0"/>
    <n v="23498"/>
    <x v="4"/>
  </r>
  <r>
    <x v="14"/>
    <n v="4180591065"/>
    <x v="0"/>
    <x v="0"/>
    <x v="0"/>
    <x v="0"/>
    <s v="WIN5856"/>
    <x v="0"/>
    <n v="4180591065"/>
    <x v="5"/>
    <x v="2"/>
    <x v="2"/>
    <x v="0"/>
    <x v="0"/>
    <x v="0"/>
    <x v="0"/>
    <x v="0"/>
    <n v="4"/>
    <x v="0"/>
    <n v="73431"/>
    <n v="293724"/>
    <x v="0"/>
    <x v="0"/>
    <x v="0"/>
    <x v="0"/>
    <n v="23498"/>
    <x v="4"/>
  </r>
  <r>
    <x v="14"/>
    <n v="4180591065"/>
    <x v="0"/>
    <x v="0"/>
    <x v="0"/>
    <x v="0"/>
    <s v="WIN5856"/>
    <x v="0"/>
    <n v="4180591065"/>
    <x v="5"/>
    <x v="9"/>
    <x v="9"/>
    <x v="0"/>
    <x v="0"/>
    <x v="0"/>
    <x v="0"/>
    <x v="0"/>
    <n v="3"/>
    <x v="0"/>
    <n v="70950"/>
    <n v="212850"/>
    <x v="0"/>
    <x v="0"/>
    <x v="0"/>
    <x v="0"/>
    <n v="17028"/>
    <x v="4"/>
  </r>
  <r>
    <x v="14"/>
    <n v="4180591065"/>
    <x v="0"/>
    <x v="0"/>
    <x v="0"/>
    <x v="0"/>
    <s v="WIN5856"/>
    <x v="0"/>
    <n v="4180591065"/>
    <x v="5"/>
    <x v="10"/>
    <x v="10"/>
    <x v="0"/>
    <x v="0"/>
    <x v="0"/>
    <x v="0"/>
    <x v="0"/>
    <n v="2"/>
    <x v="0"/>
    <n v="74250"/>
    <n v="148500"/>
    <x v="0"/>
    <x v="0"/>
    <x v="0"/>
    <x v="0"/>
    <n v="11880"/>
    <x v="4"/>
  </r>
  <r>
    <x v="14"/>
    <n v="4180591065"/>
    <x v="0"/>
    <x v="0"/>
    <x v="0"/>
    <x v="0"/>
    <s v="WIN5856"/>
    <x v="0"/>
    <n v="4180591065"/>
    <x v="5"/>
    <x v="1"/>
    <x v="1"/>
    <x v="0"/>
    <x v="0"/>
    <x v="0"/>
    <x v="0"/>
    <x v="0"/>
    <n v="2"/>
    <x v="0"/>
    <n v="55595"/>
    <n v="111190"/>
    <x v="0"/>
    <x v="0"/>
    <x v="0"/>
    <x v="0"/>
    <n v="8895"/>
    <x v="4"/>
  </r>
  <r>
    <x v="14"/>
    <n v="4180590602"/>
    <x v="0"/>
    <x v="0"/>
    <x v="0"/>
    <x v="0"/>
    <s v="WIN2400"/>
    <x v="0"/>
    <n v="4180590602"/>
    <x v="5"/>
    <x v="11"/>
    <x v="11"/>
    <x v="0"/>
    <x v="0"/>
    <x v="0"/>
    <x v="0"/>
    <x v="0"/>
    <n v="4"/>
    <x v="0"/>
    <n v="46000"/>
    <n v="184000"/>
    <x v="0"/>
    <x v="0"/>
    <x v="0"/>
    <x v="0"/>
    <n v="14720"/>
    <x v="4"/>
  </r>
  <r>
    <x v="14"/>
    <n v="4180590602"/>
    <x v="0"/>
    <x v="0"/>
    <x v="0"/>
    <x v="0"/>
    <s v="WIN2400"/>
    <x v="0"/>
    <n v="4180590602"/>
    <x v="5"/>
    <x v="2"/>
    <x v="2"/>
    <x v="0"/>
    <x v="0"/>
    <x v="0"/>
    <x v="0"/>
    <x v="0"/>
    <n v="2"/>
    <x v="0"/>
    <n v="73431"/>
    <n v="146862"/>
    <x v="0"/>
    <x v="0"/>
    <x v="0"/>
    <x v="0"/>
    <n v="11749"/>
    <x v="4"/>
  </r>
  <r>
    <x v="14"/>
    <n v="4180590602"/>
    <x v="0"/>
    <x v="0"/>
    <x v="0"/>
    <x v="0"/>
    <s v="WIN2400"/>
    <x v="0"/>
    <n v="4180590602"/>
    <x v="5"/>
    <x v="9"/>
    <x v="9"/>
    <x v="0"/>
    <x v="0"/>
    <x v="0"/>
    <x v="0"/>
    <x v="0"/>
    <n v="3"/>
    <x v="0"/>
    <n v="70950"/>
    <n v="212850"/>
    <x v="0"/>
    <x v="0"/>
    <x v="0"/>
    <x v="0"/>
    <n v="17028"/>
    <x v="4"/>
  </r>
  <r>
    <x v="14"/>
    <n v="4180590602"/>
    <x v="0"/>
    <x v="0"/>
    <x v="0"/>
    <x v="0"/>
    <s v="WIN2400"/>
    <x v="0"/>
    <n v="4180590602"/>
    <x v="5"/>
    <x v="10"/>
    <x v="10"/>
    <x v="0"/>
    <x v="0"/>
    <x v="0"/>
    <x v="0"/>
    <x v="0"/>
    <n v="6"/>
    <x v="0"/>
    <n v="74250"/>
    <n v="445500"/>
    <x v="0"/>
    <x v="0"/>
    <x v="0"/>
    <x v="0"/>
    <n v="35640"/>
    <x v="4"/>
  </r>
  <r>
    <x v="14"/>
    <n v="4180590602"/>
    <x v="0"/>
    <x v="0"/>
    <x v="0"/>
    <x v="0"/>
    <s v="WIN2400"/>
    <x v="0"/>
    <n v="4180590602"/>
    <x v="5"/>
    <x v="8"/>
    <x v="8"/>
    <x v="0"/>
    <x v="0"/>
    <x v="0"/>
    <x v="0"/>
    <x v="0"/>
    <n v="4"/>
    <x v="0"/>
    <n v="50182"/>
    <n v="200728"/>
    <x v="0"/>
    <x v="0"/>
    <x v="0"/>
    <x v="0"/>
    <n v="16058"/>
    <x v="4"/>
  </r>
  <r>
    <x v="14"/>
    <n v="4180590460"/>
    <x v="0"/>
    <x v="0"/>
    <x v="0"/>
    <x v="0"/>
    <s v="WIN2050"/>
    <x v="0"/>
    <n v="4180590460"/>
    <x v="5"/>
    <x v="11"/>
    <x v="11"/>
    <x v="0"/>
    <x v="0"/>
    <x v="0"/>
    <x v="0"/>
    <x v="0"/>
    <n v="3"/>
    <x v="0"/>
    <n v="46000"/>
    <n v="138000"/>
    <x v="0"/>
    <x v="0"/>
    <x v="0"/>
    <x v="0"/>
    <n v="11040"/>
    <x v="4"/>
  </r>
  <r>
    <x v="14"/>
    <n v="4180590460"/>
    <x v="0"/>
    <x v="0"/>
    <x v="0"/>
    <x v="0"/>
    <s v="WIN2050"/>
    <x v="0"/>
    <n v="4180590460"/>
    <x v="5"/>
    <x v="2"/>
    <x v="2"/>
    <x v="0"/>
    <x v="0"/>
    <x v="0"/>
    <x v="0"/>
    <x v="0"/>
    <n v="2"/>
    <x v="0"/>
    <n v="73431"/>
    <n v="146862"/>
    <x v="0"/>
    <x v="0"/>
    <x v="0"/>
    <x v="0"/>
    <n v="11749"/>
    <x v="4"/>
  </r>
  <r>
    <x v="14"/>
    <n v="4180590460"/>
    <x v="0"/>
    <x v="0"/>
    <x v="0"/>
    <x v="0"/>
    <s v="WIN2050"/>
    <x v="0"/>
    <n v="4180590460"/>
    <x v="5"/>
    <x v="1"/>
    <x v="1"/>
    <x v="0"/>
    <x v="0"/>
    <x v="0"/>
    <x v="0"/>
    <x v="0"/>
    <n v="2"/>
    <x v="0"/>
    <n v="55595"/>
    <n v="111190"/>
    <x v="0"/>
    <x v="0"/>
    <x v="0"/>
    <x v="0"/>
    <n v="8895"/>
    <x v="4"/>
  </r>
  <r>
    <x v="14"/>
    <n v="4180590460"/>
    <x v="0"/>
    <x v="0"/>
    <x v="0"/>
    <x v="0"/>
    <s v="WIN2050"/>
    <x v="0"/>
    <n v="4180590460"/>
    <x v="5"/>
    <x v="10"/>
    <x v="10"/>
    <x v="0"/>
    <x v="0"/>
    <x v="0"/>
    <x v="0"/>
    <x v="0"/>
    <n v="3"/>
    <x v="0"/>
    <n v="74250"/>
    <n v="222750"/>
    <x v="0"/>
    <x v="0"/>
    <x v="0"/>
    <x v="0"/>
    <n v="17820"/>
    <x v="4"/>
  </r>
  <r>
    <x v="14"/>
    <n v="4180590460"/>
    <x v="0"/>
    <x v="0"/>
    <x v="0"/>
    <x v="0"/>
    <s v="WIN2050"/>
    <x v="0"/>
    <n v="4180590460"/>
    <x v="5"/>
    <x v="8"/>
    <x v="8"/>
    <x v="0"/>
    <x v="0"/>
    <x v="0"/>
    <x v="0"/>
    <x v="0"/>
    <n v="5"/>
    <x v="0"/>
    <n v="50182"/>
    <n v="250910"/>
    <x v="0"/>
    <x v="0"/>
    <x v="0"/>
    <x v="0"/>
    <n v="20073"/>
    <x v="4"/>
  </r>
  <r>
    <x v="14"/>
    <n v="4180590897"/>
    <x v="0"/>
    <x v="0"/>
    <x v="0"/>
    <x v="0"/>
    <s v="WIN4067"/>
    <x v="0"/>
    <n v="4180590897"/>
    <x v="5"/>
    <x v="2"/>
    <x v="2"/>
    <x v="0"/>
    <x v="0"/>
    <x v="0"/>
    <x v="0"/>
    <x v="0"/>
    <n v="2"/>
    <x v="0"/>
    <n v="73431"/>
    <n v="146862"/>
    <x v="0"/>
    <x v="0"/>
    <x v="0"/>
    <x v="0"/>
    <n v="11749"/>
    <x v="4"/>
  </r>
  <r>
    <x v="14"/>
    <n v="4180590897"/>
    <x v="0"/>
    <x v="0"/>
    <x v="0"/>
    <x v="0"/>
    <s v="WIN4067"/>
    <x v="0"/>
    <n v="4180590897"/>
    <x v="5"/>
    <x v="10"/>
    <x v="10"/>
    <x v="0"/>
    <x v="0"/>
    <x v="0"/>
    <x v="0"/>
    <x v="0"/>
    <n v="2"/>
    <x v="0"/>
    <n v="74250"/>
    <n v="148500"/>
    <x v="0"/>
    <x v="0"/>
    <x v="0"/>
    <x v="0"/>
    <n v="11880"/>
    <x v="4"/>
  </r>
  <r>
    <x v="14"/>
    <n v="4180590897"/>
    <x v="0"/>
    <x v="0"/>
    <x v="0"/>
    <x v="0"/>
    <s v="WIN4067"/>
    <x v="0"/>
    <n v="4180590897"/>
    <x v="5"/>
    <x v="8"/>
    <x v="8"/>
    <x v="0"/>
    <x v="0"/>
    <x v="0"/>
    <x v="0"/>
    <x v="0"/>
    <n v="6"/>
    <x v="0"/>
    <n v="50182"/>
    <n v="301092"/>
    <x v="0"/>
    <x v="0"/>
    <x v="0"/>
    <x v="0"/>
    <n v="24087"/>
    <x v="4"/>
  </r>
  <r>
    <x v="14"/>
    <n v="4180590897"/>
    <x v="0"/>
    <x v="0"/>
    <x v="0"/>
    <x v="0"/>
    <s v="WIN4067"/>
    <x v="0"/>
    <n v="4180590897"/>
    <x v="5"/>
    <x v="9"/>
    <x v="9"/>
    <x v="0"/>
    <x v="0"/>
    <x v="0"/>
    <x v="0"/>
    <x v="0"/>
    <n v="2"/>
    <x v="0"/>
    <n v="70950"/>
    <n v="141900"/>
    <x v="0"/>
    <x v="0"/>
    <x v="0"/>
    <x v="0"/>
    <n v="11352"/>
    <x v="4"/>
  </r>
  <r>
    <x v="14"/>
    <n v="4180590897"/>
    <x v="0"/>
    <x v="0"/>
    <x v="0"/>
    <x v="0"/>
    <s v="WIN4067"/>
    <x v="0"/>
    <n v="4180590897"/>
    <x v="5"/>
    <x v="11"/>
    <x v="11"/>
    <x v="0"/>
    <x v="0"/>
    <x v="0"/>
    <x v="0"/>
    <x v="0"/>
    <n v="9"/>
    <x v="0"/>
    <n v="46000"/>
    <n v="414000"/>
    <x v="0"/>
    <x v="0"/>
    <x v="0"/>
    <x v="0"/>
    <n v="33120"/>
    <x v="4"/>
  </r>
  <r>
    <x v="14"/>
    <n v="4180590770"/>
    <x v="0"/>
    <x v="0"/>
    <x v="0"/>
    <x v="0"/>
    <s v="WIN2AYJ"/>
    <x v="0"/>
    <n v="4180590770"/>
    <x v="5"/>
    <x v="0"/>
    <x v="0"/>
    <x v="0"/>
    <x v="0"/>
    <x v="0"/>
    <x v="0"/>
    <x v="0"/>
    <n v="5"/>
    <x v="0"/>
    <n v="111058"/>
    <n v="555290"/>
    <x v="0"/>
    <x v="0"/>
    <x v="0"/>
    <x v="0"/>
    <n v="44423"/>
    <x v="4"/>
  </r>
  <r>
    <x v="14"/>
    <n v="4180590770"/>
    <x v="0"/>
    <x v="0"/>
    <x v="0"/>
    <x v="0"/>
    <s v="WIN2AYJ"/>
    <x v="0"/>
    <n v="4180590770"/>
    <x v="5"/>
    <x v="2"/>
    <x v="2"/>
    <x v="0"/>
    <x v="0"/>
    <x v="0"/>
    <x v="0"/>
    <x v="0"/>
    <n v="3"/>
    <x v="0"/>
    <n v="73431"/>
    <n v="220293"/>
    <x v="0"/>
    <x v="0"/>
    <x v="0"/>
    <x v="0"/>
    <n v="17623"/>
    <x v="4"/>
  </r>
  <r>
    <x v="14"/>
    <n v="4180590770"/>
    <x v="0"/>
    <x v="0"/>
    <x v="0"/>
    <x v="0"/>
    <s v="WIN2AYJ"/>
    <x v="0"/>
    <n v="4180590770"/>
    <x v="5"/>
    <x v="11"/>
    <x v="11"/>
    <x v="0"/>
    <x v="0"/>
    <x v="0"/>
    <x v="0"/>
    <x v="0"/>
    <n v="4"/>
    <x v="0"/>
    <n v="46000"/>
    <n v="184000"/>
    <x v="0"/>
    <x v="0"/>
    <x v="0"/>
    <x v="0"/>
    <n v="14720"/>
    <x v="4"/>
  </r>
  <r>
    <x v="14"/>
    <n v="4180590834"/>
    <x v="0"/>
    <x v="0"/>
    <x v="0"/>
    <x v="0"/>
    <s v="WIN3350"/>
    <x v="0"/>
    <n v="4180590834"/>
    <x v="5"/>
    <x v="0"/>
    <x v="0"/>
    <x v="0"/>
    <x v="0"/>
    <x v="0"/>
    <x v="0"/>
    <x v="0"/>
    <n v="4"/>
    <x v="0"/>
    <n v="111058"/>
    <n v="444232"/>
    <x v="0"/>
    <x v="0"/>
    <x v="0"/>
    <x v="0"/>
    <n v="35539"/>
    <x v="4"/>
  </r>
  <r>
    <x v="14"/>
    <n v="4180590834"/>
    <x v="0"/>
    <x v="0"/>
    <x v="0"/>
    <x v="0"/>
    <s v="WIN3350"/>
    <x v="0"/>
    <n v="4180590834"/>
    <x v="5"/>
    <x v="2"/>
    <x v="2"/>
    <x v="0"/>
    <x v="0"/>
    <x v="0"/>
    <x v="0"/>
    <x v="0"/>
    <n v="4"/>
    <x v="0"/>
    <n v="73431"/>
    <n v="293724"/>
    <x v="0"/>
    <x v="0"/>
    <x v="0"/>
    <x v="0"/>
    <n v="23498"/>
    <x v="4"/>
  </r>
  <r>
    <x v="14"/>
    <n v="4180590814"/>
    <x v="0"/>
    <x v="0"/>
    <x v="0"/>
    <x v="0"/>
    <s v="WIN3227"/>
    <x v="0"/>
    <n v="4180590814"/>
    <x v="5"/>
    <x v="0"/>
    <x v="0"/>
    <x v="0"/>
    <x v="0"/>
    <x v="0"/>
    <x v="0"/>
    <x v="0"/>
    <n v="2"/>
    <x v="0"/>
    <n v="111058"/>
    <n v="222116"/>
    <x v="0"/>
    <x v="0"/>
    <x v="0"/>
    <x v="0"/>
    <n v="17769"/>
    <x v="4"/>
  </r>
  <r>
    <x v="14"/>
    <n v="4180590814"/>
    <x v="0"/>
    <x v="0"/>
    <x v="0"/>
    <x v="0"/>
    <s v="WIN3227"/>
    <x v="0"/>
    <n v="4180590814"/>
    <x v="5"/>
    <x v="8"/>
    <x v="8"/>
    <x v="0"/>
    <x v="0"/>
    <x v="0"/>
    <x v="0"/>
    <x v="0"/>
    <n v="7"/>
    <x v="0"/>
    <n v="50182"/>
    <n v="351274"/>
    <x v="0"/>
    <x v="0"/>
    <x v="0"/>
    <x v="0"/>
    <n v="28102"/>
    <x v="4"/>
  </r>
  <r>
    <x v="14"/>
    <n v="4180590814"/>
    <x v="0"/>
    <x v="0"/>
    <x v="0"/>
    <x v="0"/>
    <s v="WIN3227"/>
    <x v="0"/>
    <n v="4180590814"/>
    <x v="5"/>
    <x v="2"/>
    <x v="2"/>
    <x v="0"/>
    <x v="0"/>
    <x v="0"/>
    <x v="0"/>
    <x v="0"/>
    <n v="2"/>
    <x v="0"/>
    <n v="73431"/>
    <n v="146862"/>
    <x v="0"/>
    <x v="0"/>
    <x v="0"/>
    <x v="0"/>
    <n v="11749"/>
    <x v="4"/>
  </r>
  <r>
    <x v="14"/>
    <n v="4180590814"/>
    <x v="0"/>
    <x v="0"/>
    <x v="0"/>
    <x v="0"/>
    <s v="WIN3227"/>
    <x v="0"/>
    <n v="4180590814"/>
    <x v="5"/>
    <x v="10"/>
    <x v="10"/>
    <x v="0"/>
    <x v="0"/>
    <x v="0"/>
    <x v="0"/>
    <x v="0"/>
    <n v="2"/>
    <x v="0"/>
    <n v="74250"/>
    <n v="148500"/>
    <x v="0"/>
    <x v="0"/>
    <x v="0"/>
    <x v="0"/>
    <n v="11880"/>
    <x v="4"/>
  </r>
  <r>
    <x v="14"/>
    <n v="4180590814"/>
    <x v="0"/>
    <x v="0"/>
    <x v="0"/>
    <x v="0"/>
    <s v="WIN3227"/>
    <x v="0"/>
    <n v="4180590814"/>
    <x v="5"/>
    <x v="11"/>
    <x v="11"/>
    <x v="0"/>
    <x v="0"/>
    <x v="0"/>
    <x v="0"/>
    <x v="0"/>
    <n v="6"/>
    <x v="0"/>
    <n v="46000"/>
    <n v="276000"/>
    <x v="0"/>
    <x v="0"/>
    <x v="0"/>
    <x v="0"/>
    <n v="22080"/>
    <x v="4"/>
  </r>
  <r>
    <x v="14"/>
    <n v="4180590585"/>
    <x v="0"/>
    <x v="0"/>
    <x v="0"/>
    <x v="0"/>
    <s v="WIN2351"/>
    <x v="0"/>
    <n v="4180590585"/>
    <x v="5"/>
    <x v="0"/>
    <x v="0"/>
    <x v="0"/>
    <x v="0"/>
    <x v="0"/>
    <x v="0"/>
    <x v="0"/>
    <n v="5"/>
    <x v="0"/>
    <n v="111058"/>
    <n v="555290"/>
    <x v="0"/>
    <x v="0"/>
    <x v="0"/>
    <x v="0"/>
    <n v="44423"/>
    <x v="4"/>
  </r>
  <r>
    <x v="14"/>
    <n v="4180590585"/>
    <x v="0"/>
    <x v="0"/>
    <x v="0"/>
    <x v="0"/>
    <s v="WIN2351"/>
    <x v="0"/>
    <n v="4180590585"/>
    <x v="5"/>
    <x v="10"/>
    <x v="10"/>
    <x v="0"/>
    <x v="0"/>
    <x v="0"/>
    <x v="0"/>
    <x v="0"/>
    <n v="5"/>
    <x v="0"/>
    <n v="74250"/>
    <n v="371250"/>
    <x v="0"/>
    <x v="0"/>
    <x v="0"/>
    <x v="0"/>
    <n v="29700"/>
    <x v="4"/>
  </r>
  <r>
    <x v="14"/>
    <n v="4180590492"/>
    <x v="0"/>
    <x v="0"/>
    <x v="0"/>
    <x v="0"/>
    <s v="WIN2085"/>
    <x v="0"/>
    <n v="4180590492"/>
    <x v="5"/>
    <x v="11"/>
    <x v="11"/>
    <x v="0"/>
    <x v="0"/>
    <x v="0"/>
    <x v="0"/>
    <x v="0"/>
    <n v="4"/>
    <x v="0"/>
    <n v="46000"/>
    <n v="184000"/>
    <x v="0"/>
    <x v="0"/>
    <x v="0"/>
    <x v="0"/>
    <n v="14720"/>
    <x v="4"/>
  </r>
  <r>
    <x v="14"/>
    <n v="4180590492"/>
    <x v="0"/>
    <x v="0"/>
    <x v="0"/>
    <x v="0"/>
    <s v="WIN2085"/>
    <x v="0"/>
    <n v="4180590492"/>
    <x v="5"/>
    <x v="1"/>
    <x v="1"/>
    <x v="0"/>
    <x v="0"/>
    <x v="0"/>
    <x v="0"/>
    <x v="0"/>
    <n v="5"/>
    <x v="0"/>
    <n v="55595"/>
    <n v="277975"/>
    <x v="0"/>
    <x v="0"/>
    <x v="0"/>
    <x v="0"/>
    <n v="22238"/>
    <x v="4"/>
  </r>
  <r>
    <x v="14"/>
    <n v="4180590492"/>
    <x v="0"/>
    <x v="0"/>
    <x v="0"/>
    <x v="0"/>
    <s v="WIN2085"/>
    <x v="0"/>
    <n v="4180590492"/>
    <x v="5"/>
    <x v="0"/>
    <x v="0"/>
    <x v="0"/>
    <x v="0"/>
    <x v="0"/>
    <x v="0"/>
    <x v="0"/>
    <n v="3"/>
    <x v="0"/>
    <n v="111058"/>
    <n v="333174"/>
    <x v="0"/>
    <x v="0"/>
    <x v="0"/>
    <x v="0"/>
    <n v="26654"/>
    <x v="4"/>
  </r>
  <r>
    <x v="14"/>
    <n v="4180590492"/>
    <x v="0"/>
    <x v="0"/>
    <x v="0"/>
    <x v="0"/>
    <s v="WIN2085"/>
    <x v="0"/>
    <n v="4180590492"/>
    <x v="5"/>
    <x v="8"/>
    <x v="8"/>
    <x v="0"/>
    <x v="0"/>
    <x v="0"/>
    <x v="0"/>
    <x v="0"/>
    <n v="7"/>
    <x v="0"/>
    <n v="50182"/>
    <n v="351274"/>
    <x v="0"/>
    <x v="0"/>
    <x v="0"/>
    <x v="0"/>
    <n v="28102"/>
    <x v="4"/>
  </r>
  <r>
    <x v="14"/>
    <n v="4180590492"/>
    <x v="0"/>
    <x v="0"/>
    <x v="0"/>
    <x v="0"/>
    <s v="WIN2085"/>
    <x v="0"/>
    <n v="4180590492"/>
    <x v="5"/>
    <x v="2"/>
    <x v="2"/>
    <x v="0"/>
    <x v="0"/>
    <x v="0"/>
    <x v="0"/>
    <x v="0"/>
    <n v="2"/>
    <x v="0"/>
    <n v="73431"/>
    <n v="146862"/>
    <x v="0"/>
    <x v="0"/>
    <x v="0"/>
    <x v="0"/>
    <n v="11749"/>
    <x v="4"/>
  </r>
  <r>
    <x v="14"/>
    <n v="4180590966"/>
    <x v="0"/>
    <x v="0"/>
    <x v="0"/>
    <x v="0"/>
    <s v="WIN4526"/>
    <x v="0"/>
    <n v="4180590966"/>
    <x v="5"/>
    <x v="8"/>
    <x v="8"/>
    <x v="0"/>
    <x v="0"/>
    <x v="0"/>
    <x v="0"/>
    <x v="0"/>
    <n v="3"/>
    <x v="0"/>
    <n v="50182"/>
    <n v="150546"/>
    <x v="0"/>
    <x v="0"/>
    <x v="0"/>
    <x v="0"/>
    <n v="12044"/>
    <x v="4"/>
  </r>
  <r>
    <x v="14"/>
    <n v="4180590966"/>
    <x v="0"/>
    <x v="0"/>
    <x v="0"/>
    <x v="0"/>
    <s v="WIN4526"/>
    <x v="0"/>
    <n v="4180590966"/>
    <x v="5"/>
    <x v="9"/>
    <x v="9"/>
    <x v="0"/>
    <x v="0"/>
    <x v="0"/>
    <x v="0"/>
    <x v="0"/>
    <n v="4"/>
    <x v="0"/>
    <n v="70950"/>
    <n v="283800"/>
    <x v="0"/>
    <x v="0"/>
    <x v="0"/>
    <x v="0"/>
    <n v="22704"/>
    <x v="4"/>
  </r>
  <r>
    <x v="14"/>
    <n v="4180590966"/>
    <x v="0"/>
    <x v="0"/>
    <x v="0"/>
    <x v="0"/>
    <s v="WIN4526"/>
    <x v="0"/>
    <n v="4180590966"/>
    <x v="5"/>
    <x v="11"/>
    <x v="11"/>
    <x v="0"/>
    <x v="0"/>
    <x v="0"/>
    <x v="0"/>
    <x v="0"/>
    <n v="5"/>
    <x v="0"/>
    <n v="46000"/>
    <n v="230000"/>
    <x v="0"/>
    <x v="0"/>
    <x v="0"/>
    <x v="0"/>
    <n v="18400"/>
    <x v="4"/>
  </r>
  <r>
    <x v="14"/>
    <n v="4180590966"/>
    <x v="0"/>
    <x v="0"/>
    <x v="0"/>
    <x v="0"/>
    <s v="WIN4526"/>
    <x v="0"/>
    <n v="4180590966"/>
    <x v="5"/>
    <x v="2"/>
    <x v="2"/>
    <x v="0"/>
    <x v="0"/>
    <x v="0"/>
    <x v="0"/>
    <x v="0"/>
    <n v="3"/>
    <x v="0"/>
    <n v="73431"/>
    <n v="220293"/>
    <x v="0"/>
    <x v="0"/>
    <x v="0"/>
    <x v="0"/>
    <n v="17623"/>
    <x v="4"/>
  </r>
  <r>
    <x v="14"/>
    <n v="4180590537"/>
    <x v="0"/>
    <x v="0"/>
    <x v="0"/>
    <x v="0"/>
    <s v="WIN2178"/>
    <x v="0"/>
    <n v="4180590537"/>
    <x v="5"/>
    <x v="9"/>
    <x v="9"/>
    <x v="0"/>
    <x v="0"/>
    <x v="0"/>
    <x v="0"/>
    <x v="0"/>
    <n v="2"/>
    <x v="0"/>
    <n v="70950"/>
    <n v="141900"/>
    <x v="0"/>
    <x v="0"/>
    <x v="0"/>
    <x v="0"/>
    <n v="11352"/>
    <x v="4"/>
  </r>
  <r>
    <x v="14"/>
    <n v="4180590537"/>
    <x v="0"/>
    <x v="0"/>
    <x v="0"/>
    <x v="0"/>
    <s v="WIN2178"/>
    <x v="0"/>
    <n v="4180590537"/>
    <x v="5"/>
    <x v="0"/>
    <x v="0"/>
    <x v="0"/>
    <x v="0"/>
    <x v="0"/>
    <x v="0"/>
    <x v="0"/>
    <n v="2"/>
    <x v="0"/>
    <n v="111058"/>
    <n v="222116"/>
    <x v="0"/>
    <x v="0"/>
    <x v="0"/>
    <x v="0"/>
    <n v="17769"/>
    <x v="4"/>
  </r>
  <r>
    <x v="14"/>
    <n v="4180590537"/>
    <x v="0"/>
    <x v="0"/>
    <x v="0"/>
    <x v="0"/>
    <s v="WIN2178"/>
    <x v="0"/>
    <n v="4180590537"/>
    <x v="5"/>
    <x v="11"/>
    <x v="11"/>
    <x v="0"/>
    <x v="0"/>
    <x v="0"/>
    <x v="0"/>
    <x v="0"/>
    <n v="10"/>
    <x v="0"/>
    <n v="46000"/>
    <n v="460000"/>
    <x v="0"/>
    <x v="0"/>
    <x v="0"/>
    <x v="0"/>
    <n v="36800"/>
    <x v="4"/>
  </r>
  <r>
    <x v="14"/>
    <n v="4180590537"/>
    <x v="0"/>
    <x v="0"/>
    <x v="0"/>
    <x v="0"/>
    <s v="WIN2178"/>
    <x v="0"/>
    <n v="4180590537"/>
    <x v="5"/>
    <x v="10"/>
    <x v="10"/>
    <x v="0"/>
    <x v="0"/>
    <x v="0"/>
    <x v="0"/>
    <x v="0"/>
    <n v="6"/>
    <x v="0"/>
    <n v="74250"/>
    <n v="445500"/>
    <x v="0"/>
    <x v="0"/>
    <x v="0"/>
    <x v="0"/>
    <n v="35640"/>
    <x v="4"/>
  </r>
  <r>
    <x v="14"/>
    <n v="4180590537"/>
    <x v="0"/>
    <x v="0"/>
    <x v="0"/>
    <x v="0"/>
    <s v="WIN2178"/>
    <x v="0"/>
    <n v="4180590537"/>
    <x v="5"/>
    <x v="8"/>
    <x v="8"/>
    <x v="0"/>
    <x v="0"/>
    <x v="0"/>
    <x v="0"/>
    <x v="0"/>
    <n v="10"/>
    <x v="0"/>
    <n v="50182"/>
    <n v="501820"/>
    <x v="0"/>
    <x v="0"/>
    <x v="0"/>
    <x v="0"/>
    <n v="40146"/>
    <x v="4"/>
  </r>
  <r>
    <x v="14"/>
    <n v="4180590527"/>
    <x v="0"/>
    <x v="0"/>
    <x v="0"/>
    <x v="0"/>
    <s v="WIN2167"/>
    <x v="0"/>
    <n v="4180590527"/>
    <x v="5"/>
    <x v="1"/>
    <x v="1"/>
    <x v="0"/>
    <x v="0"/>
    <x v="0"/>
    <x v="0"/>
    <x v="0"/>
    <n v="2"/>
    <x v="0"/>
    <n v="55595"/>
    <n v="111190"/>
    <x v="0"/>
    <x v="0"/>
    <x v="0"/>
    <x v="0"/>
    <n v="8895"/>
    <x v="4"/>
  </r>
  <r>
    <x v="14"/>
    <n v="4180590527"/>
    <x v="0"/>
    <x v="0"/>
    <x v="0"/>
    <x v="0"/>
    <s v="WIN2167"/>
    <x v="0"/>
    <n v="4180590527"/>
    <x v="5"/>
    <x v="2"/>
    <x v="2"/>
    <x v="0"/>
    <x v="0"/>
    <x v="0"/>
    <x v="0"/>
    <x v="0"/>
    <n v="2"/>
    <x v="0"/>
    <n v="73431"/>
    <n v="146862"/>
    <x v="0"/>
    <x v="0"/>
    <x v="0"/>
    <x v="0"/>
    <n v="11749"/>
    <x v="4"/>
  </r>
  <r>
    <x v="14"/>
    <n v="4180590527"/>
    <x v="0"/>
    <x v="0"/>
    <x v="0"/>
    <x v="0"/>
    <s v="WIN2167"/>
    <x v="0"/>
    <n v="4180590527"/>
    <x v="5"/>
    <x v="10"/>
    <x v="10"/>
    <x v="0"/>
    <x v="0"/>
    <x v="0"/>
    <x v="0"/>
    <x v="0"/>
    <n v="3"/>
    <x v="0"/>
    <n v="74250"/>
    <n v="222750"/>
    <x v="0"/>
    <x v="0"/>
    <x v="0"/>
    <x v="0"/>
    <n v="17820"/>
    <x v="4"/>
  </r>
  <r>
    <x v="14"/>
    <n v="4180590527"/>
    <x v="0"/>
    <x v="0"/>
    <x v="0"/>
    <x v="0"/>
    <s v="WIN2167"/>
    <x v="0"/>
    <n v="4180590527"/>
    <x v="5"/>
    <x v="11"/>
    <x v="11"/>
    <x v="0"/>
    <x v="0"/>
    <x v="0"/>
    <x v="0"/>
    <x v="0"/>
    <n v="5"/>
    <x v="0"/>
    <n v="46000"/>
    <n v="230000"/>
    <x v="0"/>
    <x v="0"/>
    <x v="0"/>
    <x v="0"/>
    <n v="18400"/>
    <x v="4"/>
  </r>
  <r>
    <x v="14"/>
    <n v="4180590527"/>
    <x v="0"/>
    <x v="0"/>
    <x v="0"/>
    <x v="0"/>
    <s v="WIN2167"/>
    <x v="0"/>
    <n v="4180590527"/>
    <x v="5"/>
    <x v="0"/>
    <x v="0"/>
    <x v="0"/>
    <x v="0"/>
    <x v="0"/>
    <x v="0"/>
    <x v="0"/>
    <n v="5"/>
    <x v="0"/>
    <n v="111058"/>
    <n v="555290"/>
    <x v="0"/>
    <x v="0"/>
    <x v="0"/>
    <x v="0"/>
    <n v="44423"/>
    <x v="4"/>
  </r>
  <r>
    <x v="14"/>
    <n v="4180590527"/>
    <x v="0"/>
    <x v="0"/>
    <x v="0"/>
    <x v="0"/>
    <s v="WIN2167"/>
    <x v="0"/>
    <n v="4180590527"/>
    <x v="5"/>
    <x v="8"/>
    <x v="8"/>
    <x v="0"/>
    <x v="0"/>
    <x v="0"/>
    <x v="0"/>
    <x v="0"/>
    <n v="3"/>
    <x v="0"/>
    <n v="50182"/>
    <n v="150546"/>
    <x v="0"/>
    <x v="0"/>
    <x v="0"/>
    <x v="0"/>
    <n v="12044"/>
    <x v="4"/>
  </r>
  <r>
    <x v="14"/>
    <n v="4180590527"/>
    <x v="0"/>
    <x v="0"/>
    <x v="0"/>
    <x v="0"/>
    <s v="WIN2167"/>
    <x v="0"/>
    <n v="4180590527"/>
    <x v="5"/>
    <x v="9"/>
    <x v="9"/>
    <x v="0"/>
    <x v="0"/>
    <x v="0"/>
    <x v="0"/>
    <x v="0"/>
    <n v="4"/>
    <x v="0"/>
    <n v="70950"/>
    <n v="283800"/>
    <x v="0"/>
    <x v="0"/>
    <x v="0"/>
    <x v="0"/>
    <n v="22704"/>
    <x v="4"/>
  </r>
  <r>
    <x v="14"/>
    <n v="4180590605"/>
    <x v="0"/>
    <x v="0"/>
    <x v="0"/>
    <x v="0"/>
    <s v="WIN2403"/>
    <x v="0"/>
    <n v="4180590605"/>
    <x v="5"/>
    <x v="11"/>
    <x v="11"/>
    <x v="0"/>
    <x v="0"/>
    <x v="0"/>
    <x v="0"/>
    <x v="0"/>
    <n v="5"/>
    <x v="0"/>
    <n v="46000"/>
    <n v="230000"/>
    <x v="0"/>
    <x v="0"/>
    <x v="0"/>
    <x v="0"/>
    <n v="18400"/>
    <x v="4"/>
  </r>
  <r>
    <x v="14"/>
    <n v="4180590605"/>
    <x v="0"/>
    <x v="0"/>
    <x v="0"/>
    <x v="0"/>
    <s v="WIN2403"/>
    <x v="0"/>
    <n v="4180590605"/>
    <x v="5"/>
    <x v="8"/>
    <x v="8"/>
    <x v="0"/>
    <x v="0"/>
    <x v="0"/>
    <x v="0"/>
    <x v="0"/>
    <n v="3"/>
    <x v="0"/>
    <n v="50182"/>
    <n v="150546"/>
    <x v="0"/>
    <x v="0"/>
    <x v="0"/>
    <x v="0"/>
    <n v="12044"/>
    <x v="4"/>
  </r>
  <r>
    <x v="14"/>
    <n v="4180590605"/>
    <x v="0"/>
    <x v="0"/>
    <x v="0"/>
    <x v="0"/>
    <s v="WIN2403"/>
    <x v="0"/>
    <n v="4180590605"/>
    <x v="5"/>
    <x v="1"/>
    <x v="1"/>
    <x v="0"/>
    <x v="0"/>
    <x v="0"/>
    <x v="0"/>
    <x v="0"/>
    <n v="2"/>
    <x v="0"/>
    <n v="55595"/>
    <n v="111190"/>
    <x v="0"/>
    <x v="0"/>
    <x v="0"/>
    <x v="0"/>
    <n v="8895"/>
    <x v="4"/>
  </r>
  <r>
    <x v="14"/>
    <n v="4180590605"/>
    <x v="0"/>
    <x v="0"/>
    <x v="0"/>
    <x v="0"/>
    <s v="WIN2403"/>
    <x v="0"/>
    <n v="4180590605"/>
    <x v="5"/>
    <x v="2"/>
    <x v="2"/>
    <x v="0"/>
    <x v="0"/>
    <x v="0"/>
    <x v="0"/>
    <x v="0"/>
    <n v="3"/>
    <x v="0"/>
    <n v="73431"/>
    <n v="220293"/>
    <x v="0"/>
    <x v="0"/>
    <x v="0"/>
    <x v="0"/>
    <n v="17623"/>
    <x v="4"/>
  </r>
  <r>
    <x v="14"/>
    <n v="4180590605"/>
    <x v="0"/>
    <x v="0"/>
    <x v="0"/>
    <x v="0"/>
    <s v="WIN2403"/>
    <x v="0"/>
    <n v="4180590605"/>
    <x v="5"/>
    <x v="0"/>
    <x v="0"/>
    <x v="0"/>
    <x v="0"/>
    <x v="0"/>
    <x v="0"/>
    <x v="0"/>
    <n v="3"/>
    <x v="0"/>
    <n v="111058"/>
    <n v="333174"/>
    <x v="0"/>
    <x v="0"/>
    <x v="0"/>
    <x v="0"/>
    <n v="26654"/>
    <x v="4"/>
  </r>
  <r>
    <x v="14"/>
    <n v="4180590674"/>
    <x v="0"/>
    <x v="0"/>
    <x v="0"/>
    <x v="0"/>
    <s v="WIN2799"/>
    <x v="0"/>
    <n v="4180590674"/>
    <x v="5"/>
    <x v="11"/>
    <x v="11"/>
    <x v="0"/>
    <x v="0"/>
    <x v="0"/>
    <x v="0"/>
    <x v="0"/>
    <n v="4"/>
    <x v="0"/>
    <n v="46000"/>
    <n v="184000"/>
    <x v="0"/>
    <x v="0"/>
    <x v="0"/>
    <x v="0"/>
    <n v="14720"/>
    <x v="4"/>
  </r>
  <r>
    <x v="14"/>
    <n v="4180590674"/>
    <x v="0"/>
    <x v="0"/>
    <x v="0"/>
    <x v="0"/>
    <s v="WIN2799"/>
    <x v="0"/>
    <n v="4180590674"/>
    <x v="5"/>
    <x v="9"/>
    <x v="9"/>
    <x v="0"/>
    <x v="0"/>
    <x v="0"/>
    <x v="0"/>
    <x v="0"/>
    <n v="5"/>
    <x v="0"/>
    <n v="70950"/>
    <n v="354750"/>
    <x v="0"/>
    <x v="0"/>
    <x v="0"/>
    <x v="0"/>
    <n v="28380"/>
    <x v="4"/>
  </r>
  <r>
    <x v="14"/>
    <n v="4180590674"/>
    <x v="0"/>
    <x v="0"/>
    <x v="0"/>
    <x v="0"/>
    <s v="WIN2799"/>
    <x v="0"/>
    <n v="4180590674"/>
    <x v="5"/>
    <x v="2"/>
    <x v="2"/>
    <x v="0"/>
    <x v="0"/>
    <x v="0"/>
    <x v="0"/>
    <x v="0"/>
    <n v="4"/>
    <x v="0"/>
    <n v="73431"/>
    <n v="293724"/>
    <x v="0"/>
    <x v="0"/>
    <x v="0"/>
    <x v="0"/>
    <n v="23498"/>
    <x v="4"/>
  </r>
  <r>
    <x v="14"/>
    <n v="4180590674"/>
    <x v="0"/>
    <x v="0"/>
    <x v="0"/>
    <x v="0"/>
    <s v="WIN2799"/>
    <x v="0"/>
    <n v="4180590674"/>
    <x v="5"/>
    <x v="8"/>
    <x v="8"/>
    <x v="0"/>
    <x v="0"/>
    <x v="0"/>
    <x v="0"/>
    <x v="0"/>
    <n v="10"/>
    <x v="0"/>
    <n v="50182"/>
    <n v="501820"/>
    <x v="0"/>
    <x v="0"/>
    <x v="0"/>
    <x v="0"/>
    <n v="40146"/>
    <x v="4"/>
  </r>
  <r>
    <x v="14"/>
    <n v="4180590645"/>
    <x v="0"/>
    <x v="0"/>
    <x v="0"/>
    <x v="0"/>
    <s v="WIN2563"/>
    <x v="0"/>
    <n v="4180590645"/>
    <x v="5"/>
    <x v="9"/>
    <x v="9"/>
    <x v="0"/>
    <x v="0"/>
    <x v="0"/>
    <x v="0"/>
    <x v="0"/>
    <n v="3"/>
    <x v="0"/>
    <n v="70950"/>
    <n v="212850"/>
    <x v="0"/>
    <x v="0"/>
    <x v="0"/>
    <x v="0"/>
    <n v="17028"/>
    <x v="4"/>
  </r>
  <r>
    <x v="14"/>
    <n v="4180590645"/>
    <x v="0"/>
    <x v="0"/>
    <x v="0"/>
    <x v="0"/>
    <s v="WIN2563"/>
    <x v="0"/>
    <n v="4180590645"/>
    <x v="5"/>
    <x v="1"/>
    <x v="1"/>
    <x v="0"/>
    <x v="0"/>
    <x v="0"/>
    <x v="0"/>
    <x v="0"/>
    <n v="2"/>
    <x v="0"/>
    <n v="55595"/>
    <n v="111190"/>
    <x v="0"/>
    <x v="0"/>
    <x v="0"/>
    <x v="0"/>
    <n v="8895"/>
    <x v="4"/>
  </r>
  <r>
    <x v="14"/>
    <n v="4180590645"/>
    <x v="0"/>
    <x v="0"/>
    <x v="0"/>
    <x v="0"/>
    <s v="WIN2563"/>
    <x v="0"/>
    <n v="4180590645"/>
    <x v="5"/>
    <x v="8"/>
    <x v="8"/>
    <x v="0"/>
    <x v="0"/>
    <x v="0"/>
    <x v="0"/>
    <x v="0"/>
    <n v="4"/>
    <x v="0"/>
    <n v="50182"/>
    <n v="200728"/>
    <x v="0"/>
    <x v="0"/>
    <x v="0"/>
    <x v="0"/>
    <n v="16058"/>
    <x v="4"/>
  </r>
  <r>
    <x v="14"/>
    <n v="4180590645"/>
    <x v="0"/>
    <x v="0"/>
    <x v="0"/>
    <x v="0"/>
    <s v="WIN2563"/>
    <x v="0"/>
    <n v="4180590645"/>
    <x v="5"/>
    <x v="10"/>
    <x v="10"/>
    <x v="0"/>
    <x v="0"/>
    <x v="0"/>
    <x v="0"/>
    <x v="0"/>
    <n v="3"/>
    <x v="0"/>
    <n v="74250"/>
    <n v="222750"/>
    <x v="0"/>
    <x v="0"/>
    <x v="0"/>
    <x v="0"/>
    <n v="17820"/>
    <x v="4"/>
  </r>
  <r>
    <x v="14"/>
    <n v="4180590566"/>
    <x v="0"/>
    <x v="0"/>
    <x v="0"/>
    <x v="0"/>
    <s v="WIN2308"/>
    <x v="0"/>
    <n v="4180590566"/>
    <x v="5"/>
    <x v="1"/>
    <x v="1"/>
    <x v="0"/>
    <x v="0"/>
    <x v="0"/>
    <x v="0"/>
    <x v="0"/>
    <n v="3"/>
    <x v="0"/>
    <n v="55595"/>
    <n v="166785"/>
    <x v="0"/>
    <x v="0"/>
    <x v="0"/>
    <x v="0"/>
    <n v="13343"/>
    <x v="4"/>
  </r>
  <r>
    <x v="14"/>
    <n v="4180590566"/>
    <x v="0"/>
    <x v="0"/>
    <x v="0"/>
    <x v="0"/>
    <s v="WIN2308"/>
    <x v="0"/>
    <n v="4180590566"/>
    <x v="5"/>
    <x v="11"/>
    <x v="11"/>
    <x v="0"/>
    <x v="0"/>
    <x v="0"/>
    <x v="0"/>
    <x v="0"/>
    <n v="2"/>
    <x v="0"/>
    <n v="46000"/>
    <n v="92000"/>
    <x v="0"/>
    <x v="0"/>
    <x v="0"/>
    <x v="0"/>
    <n v="7360"/>
    <x v="4"/>
  </r>
  <r>
    <x v="14"/>
    <n v="4180590566"/>
    <x v="0"/>
    <x v="0"/>
    <x v="0"/>
    <x v="0"/>
    <s v="WIN2308"/>
    <x v="0"/>
    <n v="4180590566"/>
    <x v="5"/>
    <x v="10"/>
    <x v="10"/>
    <x v="0"/>
    <x v="0"/>
    <x v="0"/>
    <x v="0"/>
    <x v="0"/>
    <n v="3"/>
    <x v="0"/>
    <n v="74250"/>
    <n v="222750"/>
    <x v="0"/>
    <x v="0"/>
    <x v="0"/>
    <x v="0"/>
    <n v="17820"/>
    <x v="4"/>
  </r>
  <r>
    <x v="14"/>
    <n v="4180590566"/>
    <x v="0"/>
    <x v="0"/>
    <x v="0"/>
    <x v="0"/>
    <s v="WIN2308"/>
    <x v="0"/>
    <n v="4180590566"/>
    <x v="5"/>
    <x v="8"/>
    <x v="8"/>
    <x v="0"/>
    <x v="0"/>
    <x v="0"/>
    <x v="0"/>
    <x v="0"/>
    <n v="5"/>
    <x v="0"/>
    <n v="50182"/>
    <n v="250910"/>
    <x v="0"/>
    <x v="0"/>
    <x v="0"/>
    <x v="0"/>
    <n v="20073"/>
    <x v="4"/>
  </r>
  <r>
    <x v="14"/>
    <n v="4180590596"/>
    <x v="0"/>
    <x v="0"/>
    <x v="0"/>
    <x v="0"/>
    <s v="WIN2370"/>
    <x v="0"/>
    <n v="4180590596"/>
    <x v="5"/>
    <x v="8"/>
    <x v="8"/>
    <x v="0"/>
    <x v="0"/>
    <x v="0"/>
    <x v="0"/>
    <x v="0"/>
    <n v="2"/>
    <x v="0"/>
    <n v="50182"/>
    <n v="100364"/>
    <x v="0"/>
    <x v="0"/>
    <x v="0"/>
    <x v="0"/>
    <n v="8029"/>
    <x v="4"/>
  </r>
  <r>
    <x v="14"/>
    <n v="4180590596"/>
    <x v="0"/>
    <x v="0"/>
    <x v="0"/>
    <x v="0"/>
    <s v="WIN2370"/>
    <x v="0"/>
    <n v="4180590596"/>
    <x v="5"/>
    <x v="9"/>
    <x v="9"/>
    <x v="0"/>
    <x v="0"/>
    <x v="0"/>
    <x v="0"/>
    <x v="0"/>
    <n v="3"/>
    <x v="0"/>
    <n v="70950"/>
    <n v="212850"/>
    <x v="0"/>
    <x v="0"/>
    <x v="0"/>
    <x v="0"/>
    <n v="17028"/>
    <x v="4"/>
  </r>
  <r>
    <x v="14"/>
    <n v="4180590596"/>
    <x v="0"/>
    <x v="0"/>
    <x v="0"/>
    <x v="0"/>
    <s v="WIN2370"/>
    <x v="0"/>
    <n v="4180590596"/>
    <x v="5"/>
    <x v="2"/>
    <x v="2"/>
    <x v="0"/>
    <x v="0"/>
    <x v="0"/>
    <x v="0"/>
    <x v="0"/>
    <n v="4"/>
    <x v="0"/>
    <n v="73431"/>
    <n v="293724"/>
    <x v="0"/>
    <x v="0"/>
    <x v="0"/>
    <x v="0"/>
    <n v="23498"/>
    <x v="4"/>
  </r>
  <r>
    <x v="14"/>
    <n v="4180590596"/>
    <x v="0"/>
    <x v="0"/>
    <x v="0"/>
    <x v="0"/>
    <s v="WIN2370"/>
    <x v="0"/>
    <n v="4180590596"/>
    <x v="5"/>
    <x v="11"/>
    <x v="11"/>
    <x v="0"/>
    <x v="0"/>
    <x v="0"/>
    <x v="0"/>
    <x v="0"/>
    <n v="4"/>
    <x v="0"/>
    <n v="46000"/>
    <n v="184000"/>
    <x v="0"/>
    <x v="0"/>
    <x v="0"/>
    <x v="0"/>
    <n v="14720"/>
    <x v="4"/>
  </r>
  <r>
    <x v="14"/>
    <n v="4180590710"/>
    <x v="0"/>
    <x v="0"/>
    <x v="0"/>
    <x v="0"/>
    <s v="WIN2AG9"/>
    <x v="0"/>
    <n v="4180590710"/>
    <x v="5"/>
    <x v="10"/>
    <x v="10"/>
    <x v="0"/>
    <x v="0"/>
    <x v="0"/>
    <x v="0"/>
    <x v="0"/>
    <n v="4"/>
    <x v="0"/>
    <n v="74250"/>
    <n v="297000"/>
    <x v="0"/>
    <x v="0"/>
    <x v="0"/>
    <x v="0"/>
    <n v="23760"/>
    <x v="4"/>
  </r>
  <r>
    <x v="14"/>
    <n v="4180590710"/>
    <x v="0"/>
    <x v="0"/>
    <x v="0"/>
    <x v="0"/>
    <s v="WIN2AG9"/>
    <x v="0"/>
    <n v="4180590710"/>
    <x v="5"/>
    <x v="1"/>
    <x v="1"/>
    <x v="0"/>
    <x v="0"/>
    <x v="0"/>
    <x v="0"/>
    <x v="0"/>
    <n v="3"/>
    <x v="0"/>
    <n v="55595"/>
    <n v="166785"/>
    <x v="0"/>
    <x v="0"/>
    <x v="0"/>
    <x v="0"/>
    <n v="13343"/>
    <x v="4"/>
  </r>
  <r>
    <x v="14"/>
    <n v="4180590710"/>
    <x v="0"/>
    <x v="0"/>
    <x v="0"/>
    <x v="0"/>
    <s v="WIN2AG9"/>
    <x v="0"/>
    <n v="4180590710"/>
    <x v="5"/>
    <x v="0"/>
    <x v="0"/>
    <x v="0"/>
    <x v="0"/>
    <x v="0"/>
    <x v="0"/>
    <x v="0"/>
    <n v="2"/>
    <x v="0"/>
    <n v="111058"/>
    <n v="222116"/>
    <x v="0"/>
    <x v="0"/>
    <x v="0"/>
    <x v="0"/>
    <n v="17769"/>
    <x v="4"/>
  </r>
  <r>
    <x v="14"/>
    <n v="4180590710"/>
    <x v="0"/>
    <x v="0"/>
    <x v="0"/>
    <x v="0"/>
    <s v="WIN2AG9"/>
    <x v="0"/>
    <n v="4180590710"/>
    <x v="5"/>
    <x v="11"/>
    <x v="11"/>
    <x v="0"/>
    <x v="0"/>
    <x v="0"/>
    <x v="0"/>
    <x v="0"/>
    <n v="5"/>
    <x v="0"/>
    <n v="46000"/>
    <n v="230000"/>
    <x v="0"/>
    <x v="0"/>
    <x v="0"/>
    <x v="0"/>
    <n v="18400"/>
    <x v="4"/>
  </r>
  <r>
    <x v="14"/>
    <n v="4180590726"/>
    <x v="0"/>
    <x v="0"/>
    <x v="0"/>
    <x v="0"/>
    <s v="WIN2AGS"/>
    <x v="0"/>
    <n v="4180590726"/>
    <x v="5"/>
    <x v="1"/>
    <x v="1"/>
    <x v="0"/>
    <x v="0"/>
    <x v="0"/>
    <x v="0"/>
    <x v="0"/>
    <n v="3"/>
    <x v="0"/>
    <n v="55595"/>
    <n v="166785"/>
    <x v="0"/>
    <x v="0"/>
    <x v="0"/>
    <x v="0"/>
    <n v="13343"/>
    <x v="4"/>
  </r>
  <r>
    <x v="14"/>
    <n v="4180590726"/>
    <x v="0"/>
    <x v="0"/>
    <x v="0"/>
    <x v="0"/>
    <s v="WIN2AGS"/>
    <x v="0"/>
    <n v="4180590726"/>
    <x v="5"/>
    <x v="0"/>
    <x v="0"/>
    <x v="0"/>
    <x v="0"/>
    <x v="0"/>
    <x v="0"/>
    <x v="0"/>
    <n v="3"/>
    <x v="0"/>
    <n v="111058"/>
    <n v="333174"/>
    <x v="0"/>
    <x v="0"/>
    <x v="0"/>
    <x v="0"/>
    <n v="26654"/>
    <x v="4"/>
  </r>
  <r>
    <x v="14"/>
    <n v="4180590726"/>
    <x v="0"/>
    <x v="0"/>
    <x v="0"/>
    <x v="0"/>
    <s v="WIN2AGS"/>
    <x v="0"/>
    <n v="4180590726"/>
    <x v="5"/>
    <x v="8"/>
    <x v="8"/>
    <x v="0"/>
    <x v="0"/>
    <x v="0"/>
    <x v="0"/>
    <x v="0"/>
    <n v="5"/>
    <x v="0"/>
    <n v="50182"/>
    <n v="250910"/>
    <x v="0"/>
    <x v="0"/>
    <x v="0"/>
    <x v="0"/>
    <n v="20073"/>
    <x v="4"/>
  </r>
  <r>
    <x v="14"/>
    <n v="4180590726"/>
    <x v="0"/>
    <x v="0"/>
    <x v="0"/>
    <x v="0"/>
    <s v="WIN2AGS"/>
    <x v="0"/>
    <n v="4180590726"/>
    <x v="5"/>
    <x v="9"/>
    <x v="9"/>
    <x v="0"/>
    <x v="0"/>
    <x v="0"/>
    <x v="0"/>
    <x v="0"/>
    <n v="3"/>
    <x v="0"/>
    <n v="70950"/>
    <n v="212850"/>
    <x v="0"/>
    <x v="0"/>
    <x v="0"/>
    <x v="0"/>
    <n v="17028"/>
    <x v="4"/>
  </r>
  <r>
    <x v="17"/>
    <n v="4180610808"/>
    <x v="0"/>
    <x v="0"/>
    <x v="0"/>
    <x v="0"/>
    <s v="WIN5304"/>
    <x v="0"/>
    <n v="4180610808"/>
    <x v="5"/>
    <x v="2"/>
    <x v="2"/>
    <x v="0"/>
    <x v="0"/>
    <x v="0"/>
    <x v="0"/>
    <x v="0"/>
    <n v="3"/>
    <x v="0"/>
    <n v="73431"/>
    <n v="220293"/>
    <x v="0"/>
    <x v="0"/>
    <x v="0"/>
    <x v="0"/>
    <n v="17623"/>
    <x v="4"/>
  </r>
  <r>
    <x v="17"/>
    <n v="4180610808"/>
    <x v="0"/>
    <x v="0"/>
    <x v="0"/>
    <x v="0"/>
    <s v="WIN5304"/>
    <x v="0"/>
    <n v="4180610808"/>
    <x v="5"/>
    <x v="0"/>
    <x v="0"/>
    <x v="0"/>
    <x v="0"/>
    <x v="0"/>
    <x v="0"/>
    <x v="0"/>
    <n v="3"/>
    <x v="0"/>
    <n v="111058"/>
    <n v="333174"/>
    <x v="0"/>
    <x v="0"/>
    <x v="0"/>
    <x v="0"/>
    <n v="26654"/>
    <x v="4"/>
  </r>
  <r>
    <x v="17"/>
    <n v="4180610808"/>
    <x v="0"/>
    <x v="0"/>
    <x v="0"/>
    <x v="0"/>
    <s v="WIN5304"/>
    <x v="0"/>
    <n v="4180610808"/>
    <x v="5"/>
    <x v="8"/>
    <x v="8"/>
    <x v="0"/>
    <x v="0"/>
    <x v="0"/>
    <x v="0"/>
    <x v="0"/>
    <n v="3"/>
    <x v="0"/>
    <n v="50182"/>
    <n v="150546"/>
    <x v="0"/>
    <x v="0"/>
    <x v="0"/>
    <x v="0"/>
    <n v="12044"/>
    <x v="4"/>
  </r>
  <r>
    <x v="17"/>
    <n v="4180610808"/>
    <x v="0"/>
    <x v="0"/>
    <x v="0"/>
    <x v="0"/>
    <s v="WIN5304"/>
    <x v="0"/>
    <n v="4180610808"/>
    <x v="5"/>
    <x v="10"/>
    <x v="10"/>
    <x v="0"/>
    <x v="0"/>
    <x v="0"/>
    <x v="0"/>
    <x v="0"/>
    <n v="3"/>
    <x v="0"/>
    <n v="74250"/>
    <n v="222750"/>
    <x v="0"/>
    <x v="0"/>
    <x v="0"/>
    <x v="0"/>
    <n v="17820"/>
    <x v="4"/>
  </r>
  <r>
    <x v="17"/>
    <n v="4180608700"/>
    <x v="0"/>
    <x v="0"/>
    <x v="0"/>
    <x v="0"/>
    <s v="win-044"/>
    <x v="0"/>
    <s v="4180608700(4009)"/>
    <x v="1"/>
    <x v="2"/>
    <x v="2"/>
    <x v="0"/>
    <x v="0"/>
    <x v="0"/>
    <x v="0"/>
    <x v="0"/>
    <n v="10"/>
    <x v="0"/>
    <n v="73431"/>
    <n v="734310"/>
    <x v="0"/>
    <x v="0"/>
    <x v="0"/>
    <x v="0"/>
    <n v="58745"/>
    <x v="4"/>
  </r>
  <r>
    <x v="17"/>
    <n v="4180608700"/>
    <x v="0"/>
    <x v="0"/>
    <x v="0"/>
    <x v="0"/>
    <s v="win-044"/>
    <x v="0"/>
    <s v="4180608700(4009)"/>
    <x v="1"/>
    <x v="0"/>
    <x v="0"/>
    <x v="0"/>
    <x v="0"/>
    <x v="0"/>
    <x v="0"/>
    <x v="0"/>
    <n v="10"/>
    <x v="0"/>
    <n v="111058"/>
    <n v="1110580"/>
    <x v="0"/>
    <x v="0"/>
    <x v="0"/>
    <x v="0"/>
    <n v="88846"/>
    <x v="4"/>
  </r>
  <r>
    <x v="17"/>
    <n v="4180608700"/>
    <x v="0"/>
    <x v="0"/>
    <x v="0"/>
    <x v="0"/>
    <s v="win-044"/>
    <x v="0"/>
    <s v="4180608700(4009)"/>
    <x v="1"/>
    <x v="9"/>
    <x v="9"/>
    <x v="0"/>
    <x v="0"/>
    <x v="0"/>
    <x v="0"/>
    <x v="0"/>
    <n v="5"/>
    <x v="0"/>
    <n v="70950"/>
    <n v="354750"/>
    <x v="0"/>
    <x v="0"/>
    <x v="0"/>
    <x v="0"/>
    <n v="28380"/>
    <x v="4"/>
  </r>
  <r>
    <x v="17"/>
    <n v="4180608700"/>
    <x v="0"/>
    <x v="0"/>
    <x v="0"/>
    <x v="0"/>
    <s v="win-044"/>
    <x v="0"/>
    <s v="4180608700(4009)"/>
    <x v="1"/>
    <x v="10"/>
    <x v="10"/>
    <x v="0"/>
    <x v="0"/>
    <x v="0"/>
    <x v="0"/>
    <x v="0"/>
    <n v="3"/>
    <x v="0"/>
    <n v="74250"/>
    <n v="222750"/>
    <x v="0"/>
    <x v="0"/>
    <x v="0"/>
    <x v="0"/>
    <n v="17820"/>
    <x v="4"/>
  </r>
  <r>
    <x v="17"/>
    <n v="4180608700"/>
    <x v="0"/>
    <x v="0"/>
    <x v="0"/>
    <x v="0"/>
    <s v="win-044"/>
    <x v="0"/>
    <s v="4180608700(4009)"/>
    <x v="1"/>
    <x v="11"/>
    <x v="11"/>
    <x v="0"/>
    <x v="0"/>
    <x v="0"/>
    <x v="0"/>
    <x v="0"/>
    <n v="15"/>
    <x v="0"/>
    <n v="46000"/>
    <n v="690000"/>
    <x v="0"/>
    <x v="0"/>
    <x v="0"/>
    <x v="0"/>
    <n v="55200"/>
    <x v="4"/>
  </r>
  <r>
    <x v="0"/>
    <s v="đt1/12win2b54"/>
    <x v="0"/>
    <x v="0"/>
    <x v="0"/>
    <x v="0"/>
    <s v="win-044"/>
    <x v="0"/>
    <s v="đt1/12win2b54"/>
    <x v="1"/>
    <x v="2"/>
    <x v="2"/>
    <x v="0"/>
    <x v="0"/>
    <x v="0"/>
    <x v="0"/>
    <x v="0"/>
    <n v="30"/>
    <x v="0"/>
    <n v="73431"/>
    <n v="2202930"/>
    <x v="0"/>
    <x v="0"/>
    <x v="0"/>
    <x v="0"/>
    <n v="176234"/>
    <x v="4"/>
  </r>
  <r>
    <x v="0"/>
    <s v="đt1/12win2b54"/>
    <x v="0"/>
    <x v="0"/>
    <x v="0"/>
    <x v="0"/>
    <s v="win-044"/>
    <x v="0"/>
    <s v="đt1/12win2b54"/>
    <x v="1"/>
    <x v="0"/>
    <x v="0"/>
    <x v="0"/>
    <x v="0"/>
    <x v="0"/>
    <x v="0"/>
    <x v="0"/>
    <n v="20"/>
    <x v="0"/>
    <n v="111058"/>
    <n v="2221160"/>
    <x v="0"/>
    <x v="0"/>
    <x v="0"/>
    <x v="0"/>
    <n v="177693"/>
    <x v="4"/>
  </r>
  <r>
    <x v="0"/>
    <s v="đt1/12win2b54"/>
    <x v="0"/>
    <x v="0"/>
    <x v="0"/>
    <x v="0"/>
    <s v="win-044"/>
    <x v="0"/>
    <s v="đt1/12win2b54"/>
    <x v="1"/>
    <x v="8"/>
    <x v="8"/>
    <x v="0"/>
    <x v="0"/>
    <x v="0"/>
    <x v="0"/>
    <x v="0"/>
    <n v="20"/>
    <x v="0"/>
    <n v="50182"/>
    <n v="1003640"/>
    <x v="0"/>
    <x v="0"/>
    <x v="0"/>
    <x v="0"/>
    <n v="80291"/>
    <x v="4"/>
  </r>
  <r>
    <x v="0"/>
    <s v="đt1/12win2b54"/>
    <x v="0"/>
    <x v="0"/>
    <x v="0"/>
    <x v="0"/>
    <s v="win-044"/>
    <x v="0"/>
    <s v="đt1/12win2b54"/>
    <x v="1"/>
    <x v="11"/>
    <x v="11"/>
    <x v="0"/>
    <x v="0"/>
    <x v="0"/>
    <x v="0"/>
    <x v="0"/>
    <n v="20"/>
    <x v="0"/>
    <n v="46000"/>
    <n v="920000"/>
    <x v="0"/>
    <x v="0"/>
    <x v="0"/>
    <x v="0"/>
    <n v="73600"/>
    <x v="4"/>
  </r>
  <r>
    <x v="0"/>
    <s v="đt1/12win2b54"/>
    <x v="0"/>
    <x v="0"/>
    <x v="0"/>
    <x v="0"/>
    <s v="win-044"/>
    <x v="0"/>
    <s v="đt1/12win2b54"/>
    <x v="1"/>
    <x v="1"/>
    <x v="1"/>
    <x v="0"/>
    <x v="0"/>
    <x v="0"/>
    <x v="0"/>
    <x v="0"/>
    <n v="20"/>
    <x v="0"/>
    <n v="55595"/>
    <n v="1111900"/>
    <x v="0"/>
    <x v="0"/>
    <x v="0"/>
    <x v="0"/>
    <n v="88952"/>
    <x v="4"/>
  </r>
  <r>
    <x v="0"/>
    <n v="4180731557"/>
    <x v="0"/>
    <x v="0"/>
    <x v="0"/>
    <x v="0"/>
    <s v="win-044"/>
    <x v="0"/>
    <s v="đt1/12win2alp"/>
    <x v="1"/>
    <x v="0"/>
    <x v="0"/>
    <x v="0"/>
    <x v="0"/>
    <x v="0"/>
    <x v="0"/>
    <x v="0"/>
    <n v="10"/>
    <x v="0"/>
    <n v="111058"/>
    <n v="1110580"/>
    <x v="0"/>
    <x v="0"/>
    <x v="0"/>
    <x v="0"/>
    <n v="88846"/>
    <x v="4"/>
  </r>
  <r>
    <x v="0"/>
    <n v="4180731557"/>
    <x v="0"/>
    <x v="0"/>
    <x v="0"/>
    <x v="0"/>
    <s v="win-044"/>
    <x v="0"/>
    <s v="đt1/12win2alp"/>
    <x v="1"/>
    <x v="2"/>
    <x v="2"/>
    <x v="0"/>
    <x v="0"/>
    <x v="0"/>
    <x v="0"/>
    <x v="0"/>
    <n v="10"/>
    <x v="0"/>
    <n v="73431"/>
    <n v="734310"/>
    <x v="0"/>
    <x v="0"/>
    <x v="0"/>
    <x v="0"/>
    <n v="58745"/>
    <x v="4"/>
  </r>
  <r>
    <x v="0"/>
    <n v="4180731557"/>
    <x v="0"/>
    <x v="0"/>
    <x v="0"/>
    <x v="0"/>
    <s v="win-044"/>
    <x v="0"/>
    <s v="đt1/12win2alp"/>
    <x v="1"/>
    <x v="11"/>
    <x v="11"/>
    <x v="0"/>
    <x v="0"/>
    <x v="0"/>
    <x v="0"/>
    <x v="0"/>
    <n v="10"/>
    <x v="0"/>
    <n v="46000"/>
    <n v="460000"/>
    <x v="0"/>
    <x v="0"/>
    <x v="0"/>
    <x v="0"/>
    <n v="36800"/>
    <x v="4"/>
  </r>
  <r>
    <x v="0"/>
    <n v="4180731557"/>
    <x v="0"/>
    <x v="0"/>
    <x v="0"/>
    <x v="0"/>
    <s v="win-044"/>
    <x v="0"/>
    <s v="đt1/12win2alp"/>
    <x v="1"/>
    <x v="10"/>
    <x v="10"/>
    <x v="0"/>
    <x v="0"/>
    <x v="0"/>
    <x v="0"/>
    <x v="0"/>
    <n v="10"/>
    <x v="0"/>
    <n v="74250"/>
    <n v="742500"/>
    <x v="0"/>
    <x v="0"/>
    <x v="0"/>
    <x v="0"/>
    <n v="59400"/>
    <x v="4"/>
  </r>
  <r>
    <x v="17"/>
    <n v="4180607326"/>
    <x v="0"/>
    <x v="0"/>
    <x v="0"/>
    <x v="0"/>
    <s v="win-025"/>
    <x v="0"/>
    <s v="4180607326(5882)"/>
    <x v="1"/>
    <x v="0"/>
    <x v="0"/>
    <x v="0"/>
    <x v="0"/>
    <x v="0"/>
    <x v="0"/>
    <x v="0"/>
    <n v="10"/>
    <x v="0"/>
    <n v="111058"/>
    <n v="1110580"/>
    <x v="0"/>
    <x v="0"/>
    <x v="0"/>
    <x v="0"/>
    <n v="88846"/>
    <x v="4"/>
  </r>
  <r>
    <x v="17"/>
    <n v="4180607326"/>
    <x v="0"/>
    <x v="0"/>
    <x v="0"/>
    <x v="0"/>
    <s v="win-025"/>
    <x v="0"/>
    <s v="4180607326(5882)"/>
    <x v="1"/>
    <x v="2"/>
    <x v="2"/>
    <x v="0"/>
    <x v="0"/>
    <x v="0"/>
    <x v="0"/>
    <x v="0"/>
    <n v="15"/>
    <x v="0"/>
    <n v="73431"/>
    <n v="1101465"/>
    <x v="0"/>
    <x v="0"/>
    <x v="0"/>
    <x v="0"/>
    <n v="88117"/>
    <x v="4"/>
  </r>
  <r>
    <x v="14"/>
    <n v="4180604401"/>
    <x v="0"/>
    <x v="0"/>
    <x v="0"/>
    <x v="0"/>
    <s v="win-025"/>
    <x v="0"/>
    <s v="4180604401(2a97)"/>
    <x v="1"/>
    <x v="2"/>
    <x v="2"/>
    <x v="0"/>
    <x v="0"/>
    <x v="0"/>
    <x v="0"/>
    <x v="0"/>
    <n v="15"/>
    <x v="0"/>
    <n v="73431"/>
    <n v="1101465"/>
    <x v="0"/>
    <x v="0"/>
    <x v="0"/>
    <x v="0"/>
    <n v="88117"/>
    <x v="4"/>
  </r>
  <r>
    <x v="14"/>
    <n v="4180604401"/>
    <x v="0"/>
    <x v="0"/>
    <x v="0"/>
    <x v="0"/>
    <s v="win-025"/>
    <x v="0"/>
    <s v="4180604401(2a97)"/>
    <x v="1"/>
    <x v="0"/>
    <x v="0"/>
    <x v="0"/>
    <x v="0"/>
    <x v="0"/>
    <x v="0"/>
    <x v="0"/>
    <n v="5"/>
    <x v="0"/>
    <n v="111058"/>
    <n v="555290"/>
    <x v="0"/>
    <x v="0"/>
    <x v="0"/>
    <x v="0"/>
    <n v="44423"/>
    <x v="4"/>
  </r>
  <r>
    <x v="14"/>
    <n v="4180604401"/>
    <x v="0"/>
    <x v="0"/>
    <x v="0"/>
    <x v="0"/>
    <s v="win-025"/>
    <x v="0"/>
    <s v="4180604401(2a97)"/>
    <x v="1"/>
    <x v="11"/>
    <x v="11"/>
    <x v="0"/>
    <x v="0"/>
    <x v="0"/>
    <x v="0"/>
    <x v="0"/>
    <n v="5"/>
    <x v="0"/>
    <n v="46000"/>
    <n v="230000"/>
    <x v="0"/>
    <x v="0"/>
    <x v="0"/>
    <x v="0"/>
    <n v="18400"/>
    <x v="4"/>
  </r>
  <r>
    <x v="14"/>
    <n v="4180604401"/>
    <x v="0"/>
    <x v="0"/>
    <x v="0"/>
    <x v="0"/>
    <s v="win-025"/>
    <x v="0"/>
    <s v="4180604401(2a97)"/>
    <x v="1"/>
    <x v="10"/>
    <x v="10"/>
    <x v="0"/>
    <x v="0"/>
    <x v="0"/>
    <x v="0"/>
    <x v="0"/>
    <n v="5"/>
    <x v="0"/>
    <n v="74250"/>
    <n v="371250"/>
    <x v="0"/>
    <x v="0"/>
    <x v="0"/>
    <x v="0"/>
    <n v="29700"/>
    <x v="4"/>
  </r>
  <r>
    <x v="14"/>
    <n v="4180604401"/>
    <x v="0"/>
    <x v="0"/>
    <x v="0"/>
    <x v="0"/>
    <s v="win-025"/>
    <x v="0"/>
    <s v="4180604401(2a97)"/>
    <x v="1"/>
    <x v="9"/>
    <x v="9"/>
    <x v="0"/>
    <x v="0"/>
    <x v="0"/>
    <x v="0"/>
    <x v="0"/>
    <n v="5"/>
    <x v="0"/>
    <n v="70950"/>
    <n v="354750"/>
    <x v="0"/>
    <x v="0"/>
    <x v="0"/>
    <x v="0"/>
    <n v="28380"/>
    <x v="4"/>
  </r>
  <r>
    <x v="14"/>
    <n v="4180604401"/>
    <x v="0"/>
    <x v="0"/>
    <x v="0"/>
    <x v="0"/>
    <s v="win-025"/>
    <x v="0"/>
    <s v="4180604401(2a97)"/>
    <x v="1"/>
    <x v="1"/>
    <x v="1"/>
    <x v="0"/>
    <x v="0"/>
    <x v="0"/>
    <x v="0"/>
    <x v="0"/>
    <n v="5"/>
    <x v="0"/>
    <n v="55595"/>
    <n v="277975"/>
    <x v="0"/>
    <x v="0"/>
    <x v="0"/>
    <x v="0"/>
    <n v="22238"/>
    <x v="4"/>
  </r>
  <r>
    <x v="14"/>
    <n v="4180604401"/>
    <x v="0"/>
    <x v="0"/>
    <x v="0"/>
    <x v="0"/>
    <s v="win-025"/>
    <x v="0"/>
    <s v="4180604401(2a97)"/>
    <x v="1"/>
    <x v="8"/>
    <x v="8"/>
    <x v="0"/>
    <x v="0"/>
    <x v="0"/>
    <x v="0"/>
    <x v="0"/>
    <n v="5"/>
    <x v="0"/>
    <n v="50182"/>
    <n v="250910"/>
    <x v="0"/>
    <x v="0"/>
    <x v="0"/>
    <x v="0"/>
    <n v="20073"/>
    <x v="4"/>
  </r>
  <r>
    <x v="0"/>
    <n v="4180866017"/>
    <x v="0"/>
    <x v="0"/>
    <x v="0"/>
    <x v="0"/>
    <s v="win-025"/>
    <x v="0"/>
    <s v="đt1/12win2bw6"/>
    <x v="1"/>
    <x v="0"/>
    <x v="0"/>
    <x v="0"/>
    <x v="0"/>
    <x v="0"/>
    <x v="0"/>
    <x v="0"/>
    <n v="15"/>
    <x v="0"/>
    <n v="111058"/>
    <n v="1665870"/>
    <x v="0"/>
    <x v="0"/>
    <x v="0"/>
    <x v="0"/>
    <n v="133270"/>
    <x v="4"/>
  </r>
  <r>
    <x v="0"/>
    <n v="4180866017"/>
    <x v="0"/>
    <x v="0"/>
    <x v="0"/>
    <x v="0"/>
    <s v="win-025"/>
    <x v="0"/>
    <s v="đt1/12win2bw6"/>
    <x v="1"/>
    <x v="8"/>
    <x v="8"/>
    <x v="0"/>
    <x v="0"/>
    <x v="0"/>
    <x v="0"/>
    <x v="0"/>
    <n v="10"/>
    <x v="0"/>
    <n v="50182"/>
    <n v="501820"/>
    <x v="0"/>
    <x v="0"/>
    <x v="0"/>
    <x v="0"/>
    <n v="40146"/>
    <x v="4"/>
  </r>
  <r>
    <x v="0"/>
    <n v="4180866017"/>
    <x v="0"/>
    <x v="0"/>
    <x v="0"/>
    <x v="0"/>
    <s v="win-025"/>
    <x v="0"/>
    <s v="đt1/12win2bw6"/>
    <x v="1"/>
    <x v="11"/>
    <x v="11"/>
    <x v="0"/>
    <x v="0"/>
    <x v="0"/>
    <x v="0"/>
    <x v="0"/>
    <n v="10"/>
    <x v="0"/>
    <n v="46000"/>
    <n v="460000"/>
    <x v="0"/>
    <x v="0"/>
    <x v="0"/>
    <x v="0"/>
    <n v="36800"/>
    <x v="4"/>
  </r>
  <r>
    <x v="0"/>
    <n v="4180866017"/>
    <x v="0"/>
    <x v="0"/>
    <x v="0"/>
    <x v="0"/>
    <s v="win-025"/>
    <x v="0"/>
    <s v="đt1/12win2bw6"/>
    <x v="1"/>
    <x v="10"/>
    <x v="10"/>
    <x v="0"/>
    <x v="0"/>
    <x v="0"/>
    <x v="0"/>
    <x v="0"/>
    <n v="10"/>
    <x v="0"/>
    <n v="74250"/>
    <n v="742500"/>
    <x v="0"/>
    <x v="0"/>
    <x v="0"/>
    <x v="0"/>
    <n v="59400"/>
    <x v="4"/>
  </r>
  <r>
    <x v="0"/>
    <n v="4180710163"/>
    <x v="0"/>
    <x v="0"/>
    <x v="0"/>
    <x v="0"/>
    <s v="win-030"/>
    <x v="0"/>
    <s v="đt1/12win5931"/>
    <x v="1"/>
    <x v="0"/>
    <x v="0"/>
    <x v="0"/>
    <x v="0"/>
    <x v="0"/>
    <x v="0"/>
    <x v="0"/>
    <n v="5"/>
    <x v="0"/>
    <n v="111058"/>
    <n v="555290"/>
    <x v="0"/>
    <x v="0"/>
    <x v="0"/>
    <x v="0"/>
    <n v="44423"/>
    <x v="4"/>
  </r>
  <r>
    <x v="0"/>
    <n v="4180710163"/>
    <x v="0"/>
    <x v="0"/>
    <x v="0"/>
    <x v="0"/>
    <s v="win-030"/>
    <x v="0"/>
    <s v="đt1/12win5931"/>
    <x v="1"/>
    <x v="2"/>
    <x v="2"/>
    <x v="0"/>
    <x v="0"/>
    <x v="0"/>
    <x v="0"/>
    <x v="0"/>
    <n v="30"/>
    <x v="0"/>
    <n v="73431"/>
    <n v="2202930"/>
    <x v="0"/>
    <x v="0"/>
    <x v="0"/>
    <x v="0"/>
    <n v="176234"/>
    <x v="4"/>
  </r>
  <r>
    <x v="0"/>
    <n v="4180710163"/>
    <x v="0"/>
    <x v="0"/>
    <x v="0"/>
    <x v="0"/>
    <s v="win-030"/>
    <x v="0"/>
    <s v="đt1/12win5931"/>
    <x v="1"/>
    <x v="1"/>
    <x v="1"/>
    <x v="0"/>
    <x v="0"/>
    <x v="0"/>
    <x v="0"/>
    <x v="0"/>
    <n v="10"/>
    <x v="0"/>
    <n v="55595"/>
    <n v="555950"/>
    <x v="0"/>
    <x v="0"/>
    <x v="0"/>
    <x v="0"/>
    <n v="44476"/>
    <x v="4"/>
  </r>
  <r>
    <x v="0"/>
    <n v="4180710163"/>
    <x v="0"/>
    <x v="0"/>
    <x v="0"/>
    <x v="0"/>
    <s v="win-030"/>
    <x v="0"/>
    <s v="đt1/12win5931"/>
    <x v="1"/>
    <x v="8"/>
    <x v="8"/>
    <x v="0"/>
    <x v="0"/>
    <x v="0"/>
    <x v="0"/>
    <x v="0"/>
    <n v="10"/>
    <x v="0"/>
    <n v="50182"/>
    <n v="501820"/>
    <x v="0"/>
    <x v="0"/>
    <x v="0"/>
    <x v="0"/>
    <n v="40146"/>
    <x v="4"/>
  </r>
  <r>
    <x v="0"/>
    <n v="4180710163"/>
    <x v="0"/>
    <x v="0"/>
    <x v="0"/>
    <x v="0"/>
    <s v="win-030"/>
    <x v="0"/>
    <s v="đt1/12win5931"/>
    <x v="1"/>
    <x v="11"/>
    <x v="11"/>
    <x v="0"/>
    <x v="0"/>
    <x v="0"/>
    <x v="0"/>
    <x v="0"/>
    <n v="10"/>
    <x v="0"/>
    <n v="46000"/>
    <n v="460000"/>
    <x v="0"/>
    <x v="0"/>
    <x v="0"/>
    <x v="0"/>
    <n v="36800"/>
    <x v="4"/>
  </r>
  <r>
    <x v="14"/>
    <n v="4180590916"/>
    <x v="0"/>
    <x v="0"/>
    <x v="0"/>
    <x v="0"/>
    <s v="win-056"/>
    <x v="0"/>
    <s v="4180590916(4102)"/>
    <x v="1"/>
    <x v="0"/>
    <x v="0"/>
    <x v="0"/>
    <x v="0"/>
    <x v="0"/>
    <x v="0"/>
    <x v="0"/>
    <n v="2"/>
    <x v="0"/>
    <n v="111058"/>
    <n v="222116"/>
    <x v="0"/>
    <x v="0"/>
    <x v="0"/>
    <x v="0"/>
    <n v="17769"/>
    <x v="4"/>
  </r>
  <r>
    <x v="14"/>
    <n v="4180590916"/>
    <x v="0"/>
    <x v="0"/>
    <x v="0"/>
    <x v="0"/>
    <s v="win-056"/>
    <x v="0"/>
    <s v="4180590916(4102)"/>
    <x v="1"/>
    <x v="2"/>
    <x v="2"/>
    <x v="0"/>
    <x v="0"/>
    <x v="0"/>
    <x v="0"/>
    <x v="0"/>
    <n v="8"/>
    <x v="0"/>
    <n v="73431"/>
    <n v="587448"/>
    <x v="0"/>
    <x v="0"/>
    <x v="0"/>
    <x v="0"/>
    <n v="46996"/>
    <x v="4"/>
  </r>
  <r>
    <x v="14"/>
    <n v="4180590916"/>
    <x v="0"/>
    <x v="0"/>
    <x v="0"/>
    <x v="0"/>
    <s v="win-056"/>
    <x v="0"/>
    <s v="4180590916(4102)"/>
    <x v="1"/>
    <x v="1"/>
    <x v="1"/>
    <x v="0"/>
    <x v="0"/>
    <x v="0"/>
    <x v="0"/>
    <x v="0"/>
    <n v="8"/>
    <x v="0"/>
    <n v="55595"/>
    <n v="444760"/>
    <x v="0"/>
    <x v="0"/>
    <x v="0"/>
    <x v="0"/>
    <n v="35581"/>
    <x v="4"/>
  </r>
  <r>
    <x v="14"/>
    <n v="4180590916"/>
    <x v="0"/>
    <x v="0"/>
    <x v="0"/>
    <x v="0"/>
    <s v="win-056"/>
    <x v="0"/>
    <s v="4180590916(4102)"/>
    <x v="1"/>
    <x v="11"/>
    <x v="11"/>
    <x v="0"/>
    <x v="0"/>
    <x v="0"/>
    <x v="0"/>
    <x v="0"/>
    <n v="3"/>
    <x v="0"/>
    <n v="46000"/>
    <n v="138000"/>
    <x v="0"/>
    <x v="0"/>
    <x v="0"/>
    <x v="0"/>
    <n v="11040"/>
    <x v="4"/>
  </r>
  <r>
    <x v="14"/>
    <n v="4180590916"/>
    <x v="0"/>
    <x v="0"/>
    <x v="0"/>
    <x v="0"/>
    <s v="win-056"/>
    <x v="0"/>
    <s v="4180590916(4102)"/>
    <x v="1"/>
    <x v="8"/>
    <x v="8"/>
    <x v="0"/>
    <x v="0"/>
    <x v="0"/>
    <x v="0"/>
    <x v="0"/>
    <n v="6"/>
    <x v="0"/>
    <n v="50182"/>
    <n v="301092"/>
    <x v="0"/>
    <x v="0"/>
    <x v="0"/>
    <x v="0"/>
    <n v="24087"/>
    <x v="4"/>
  </r>
  <r>
    <x v="14"/>
    <n v="4180590707"/>
    <x v="0"/>
    <x v="0"/>
    <x v="0"/>
    <x v="0"/>
    <s v="win-056"/>
    <x v="0"/>
    <s v="4180590707(2adj)"/>
    <x v="1"/>
    <x v="9"/>
    <x v="9"/>
    <x v="0"/>
    <x v="0"/>
    <x v="0"/>
    <x v="0"/>
    <x v="0"/>
    <n v="2"/>
    <x v="0"/>
    <n v="70950"/>
    <n v="141900"/>
    <x v="0"/>
    <x v="0"/>
    <x v="0"/>
    <x v="0"/>
    <n v="11352"/>
    <x v="4"/>
  </r>
  <r>
    <x v="14"/>
    <n v="4180590707"/>
    <x v="0"/>
    <x v="0"/>
    <x v="0"/>
    <x v="0"/>
    <s v="win-056"/>
    <x v="0"/>
    <s v="4180590707(2adj)"/>
    <x v="1"/>
    <x v="0"/>
    <x v="0"/>
    <x v="0"/>
    <x v="0"/>
    <x v="0"/>
    <x v="0"/>
    <x v="0"/>
    <n v="4"/>
    <x v="0"/>
    <n v="111058"/>
    <n v="444232"/>
    <x v="0"/>
    <x v="0"/>
    <x v="0"/>
    <x v="0"/>
    <n v="35539"/>
    <x v="4"/>
  </r>
  <r>
    <x v="14"/>
    <n v="4180590707"/>
    <x v="0"/>
    <x v="0"/>
    <x v="0"/>
    <x v="0"/>
    <s v="win-056"/>
    <x v="0"/>
    <s v="4180590707(2adj)"/>
    <x v="1"/>
    <x v="8"/>
    <x v="8"/>
    <x v="0"/>
    <x v="0"/>
    <x v="0"/>
    <x v="0"/>
    <x v="0"/>
    <n v="2"/>
    <x v="0"/>
    <n v="50182"/>
    <n v="100364"/>
    <x v="0"/>
    <x v="0"/>
    <x v="0"/>
    <x v="0"/>
    <n v="8029"/>
    <x v="4"/>
  </r>
  <r>
    <x v="14"/>
    <n v="4180590707"/>
    <x v="0"/>
    <x v="0"/>
    <x v="0"/>
    <x v="0"/>
    <s v="win-056"/>
    <x v="0"/>
    <s v="4180590707(2adj)"/>
    <x v="1"/>
    <x v="2"/>
    <x v="2"/>
    <x v="0"/>
    <x v="0"/>
    <x v="0"/>
    <x v="0"/>
    <x v="0"/>
    <n v="5"/>
    <x v="0"/>
    <n v="73431"/>
    <n v="367155"/>
    <x v="0"/>
    <x v="0"/>
    <x v="0"/>
    <x v="0"/>
    <n v="29372"/>
    <x v="4"/>
  </r>
  <r>
    <x v="17"/>
    <n v="4180610876"/>
    <x v="0"/>
    <x v="0"/>
    <x v="0"/>
    <x v="0"/>
    <s v="win-056"/>
    <x v="0"/>
    <s v="4180610876(5977)"/>
    <x v="1"/>
    <x v="2"/>
    <x v="2"/>
    <x v="0"/>
    <x v="0"/>
    <x v="0"/>
    <x v="0"/>
    <x v="0"/>
    <n v="20"/>
    <x v="0"/>
    <n v="73431"/>
    <n v="1468620"/>
    <x v="0"/>
    <x v="0"/>
    <x v="0"/>
    <x v="0"/>
    <n v="117490"/>
    <x v="4"/>
  </r>
  <r>
    <x v="17"/>
    <n v="4180610876"/>
    <x v="0"/>
    <x v="0"/>
    <x v="0"/>
    <x v="0"/>
    <s v="win-056"/>
    <x v="0"/>
    <s v="4180610876(5977)"/>
    <x v="1"/>
    <x v="0"/>
    <x v="0"/>
    <x v="0"/>
    <x v="0"/>
    <x v="0"/>
    <x v="0"/>
    <x v="0"/>
    <n v="5"/>
    <x v="0"/>
    <n v="111058"/>
    <n v="555290"/>
    <x v="0"/>
    <x v="0"/>
    <x v="0"/>
    <x v="0"/>
    <n v="44423"/>
    <x v="4"/>
  </r>
  <r>
    <x v="14"/>
    <n v="4180591125"/>
    <x v="0"/>
    <x v="0"/>
    <x v="0"/>
    <x v="0"/>
    <s v="win-056"/>
    <x v="0"/>
    <s v="4180591125(6837)"/>
    <x v="1"/>
    <x v="10"/>
    <x v="10"/>
    <x v="0"/>
    <x v="0"/>
    <x v="0"/>
    <x v="0"/>
    <x v="0"/>
    <n v="3"/>
    <x v="0"/>
    <n v="74250"/>
    <n v="222750"/>
    <x v="0"/>
    <x v="0"/>
    <x v="0"/>
    <x v="0"/>
    <n v="17820"/>
    <x v="4"/>
  </r>
  <r>
    <x v="14"/>
    <n v="4180591125"/>
    <x v="0"/>
    <x v="0"/>
    <x v="0"/>
    <x v="0"/>
    <s v="win-056"/>
    <x v="0"/>
    <s v="4180591125(6837)"/>
    <x v="1"/>
    <x v="2"/>
    <x v="2"/>
    <x v="0"/>
    <x v="0"/>
    <x v="0"/>
    <x v="0"/>
    <x v="0"/>
    <n v="5"/>
    <x v="0"/>
    <n v="73431"/>
    <n v="367155"/>
    <x v="0"/>
    <x v="0"/>
    <x v="0"/>
    <x v="0"/>
    <n v="29372"/>
    <x v="4"/>
  </r>
  <r>
    <x v="14"/>
    <n v="4180591125"/>
    <x v="0"/>
    <x v="0"/>
    <x v="0"/>
    <x v="0"/>
    <s v="win-056"/>
    <x v="0"/>
    <s v="4180591125(6837)"/>
    <x v="1"/>
    <x v="11"/>
    <x v="11"/>
    <x v="0"/>
    <x v="0"/>
    <x v="0"/>
    <x v="0"/>
    <x v="0"/>
    <n v="5"/>
    <x v="0"/>
    <n v="46000"/>
    <n v="230000"/>
    <x v="0"/>
    <x v="0"/>
    <x v="0"/>
    <x v="0"/>
    <n v="18400"/>
    <x v="4"/>
  </r>
  <r>
    <x v="14"/>
    <n v="4180591125"/>
    <x v="0"/>
    <x v="0"/>
    <x v="0"/>
    <x v="0"/>
    <s v="win-056"/>
    <x v="0"/>
    <s v="4180591125(6837)"/>
    <x v="1"/>
    <x v="0"/>
    <x v="0"/>
    <x v="0"/>
    <x v="0"/>
    <x v="0"/>
    <x v="0"/>
    <x v="0"/>
    <n v="10"/>
    <x v="0"/>
    <n v="111058"/>
    <n v="1110580"/>
    <x v="0"/>
    <x v="0"/>
    <x v="0"/>
    <x v="0"/>
    <n v="88846"/>
    <x v="4"/>
  </r>
  <r>
    <x v="14"/>
    <n v="4180590764"/>
    <x v="0"/>
    <x v="0"/>
    <x v="0"/>
    <x v="0"/>
    <s v="win-056"/>
    <x v="0"/>
    <s v="4180590764(2av6)"/>
    <x v="1"/>
    <x v="8"/>
    <x v="8"/>
    <x v="0"/>
    <x v="0"/>
    <x v="0"/>
    <x v="0"/>
    <x v="0"/>
    <n v="4"/>
    <x v="0"/>
    <n v="50182"/>
    <n v="200728"/>
    <x v="0"/>
    <x v="0"/>
    <x v="0"/>
    <x v="0"/>
    <n v="16058"/>
    <x v="4"/>
  </r>
  <r>
    <x v="14"/>
    <n v="4180590764"/>
    <x v="0"/>
    <x v="0"/>
    <x v="0"/>
    <x v="0"/>
    <s v="win-056"/>
    <x v="0"/>
    <s v="4180590764(2av6)"/>
    <x v="1"/>
    <x v="2"/>
    <x v="2"/>
    <x v="0"/>
    <x v="0"/>
    <x v="0"/>
    <x v="0"/>
    <x v="0"/>
    <n v="4"/>
    <x v="0"/>
    <n v="73431"/>
    <n v="293724"/>
    <x v="0"/>
    <x v="0"/>
    <x v="0"/>
    <x v="0"/>
    <n v="23498"/>
    <x v="4"/>
  </r>
  <r>
    <x v="14"/>
    <n v="4180590764"/>
    <x v="0"/>
    <x v="0"/>
    <x v="0"/>
    <x v="0"/>
    <s v="win-056"/>
    <x v="0"/>
    <s v="4180590764(2av6)"/>
    <x v="1"/>
    <x v="10"/>
    <x v="10"/>
    <x v="0"/>
    <x v="0"/>
    <x v="0"/>
    <x v="0"/>
    <x v="0"/>
    <n v="4"/>
    <x v="0"/>
    <n v="74250"/>
    <n v="297000"/>
    <x v="0"/>
    <x v="0"/>
    <x v="0"/>
    <x v="0"/>
    <n v="23760"/>
    <x v="4"/>
  </r>
  <r>
    <x v="14"/>
    <n v="4180590764"/>
    <x v="0"/>
    <x v="0"/>
    <x v="0"/>
    <x v="0"/>
    <s v="win-056"/>
    <x v="0"/>
    <s v="4180590764(2av6)"/>
    <x v="1"/>
    <x v="11"/>
    <x v="11"/>
    <x v="0"/>
    <x v="0"/>
    <x v="0"/>
    <x v="0"/>
    <x v="0"/>
    <n v="2"/>
    <x v="0"/>
    <n v="46000"/>
    <n v="92000"/>
    <x v="0"/>
    <x v="0"/>
    <x v="0"/>
    <x v="0"/>
    <n v="7360"/>
    <x v="4"/>
  </r>
  <r>
    <x v="14"/>
    <n v="4180595881"/>
    <x v="0"/>
    <x v="0"/>
    <x v="0"/>
    <x v="0"/>
    <s v="win-020"/>
    <x v="0"/>
    <s v="4180595881(4507)"/>
    <x v="1"/>
    <x v="11"/>
    <x v="11"/>
    <x v="0"/>
    <x v="0"/>
    <x v="0"/>
    <x v="0"/>
    <x v="0"/>
    <n v="3"/>
    <x v="0"/>
    <n v="46000"/>
    <n v="138000"/>
    <x v="0"/>
    <x v="0"/>
    <x v="0"/>
    <x v="0"/>
    <n v="11040"/>
    <x v="4"/>
  </r>
  <r>
    <x v="14"/>
    <n v="4180595881"/>
    <x v="0"/>
    <x v="0"/>
    <x v="0"/>
    <x v="0"/>
    <s v="win-020"/>
    <x v="0"/>
    <s v="4180595881(4507)"/>
    <x v="1"/>
    <x v="8"/>
    <x v="8"/>
    <x v="0"/>
    <x v="0"/>
    <x v="0"/>
    <x v="0"/>
    <x v="0"/>
    <n v="9"/>
    <x v="0"/>
    <n v="50182"/>
    <n v="451638"/>
    <x v="0"/>
    <x v="0"/>
    <x v="0"/>
    <x v="0"/>
    <n v="36131"/>
    <x v="4"/>
  </r>
  <r>
    <x v="14"/>
    <n v="4180595881"/>
    <x v="0"/>
    <x v="0"/>
    <x v="0"/>
    <x v="0"/>
    <s v="win-020"/>
    <x v="0"/>
    <s v="4180595881(4507)"/>
    <x v="1"/>
    <x v="10"/>
    <x v="10"/>
    <x v="0"/>
    <x v="0"/>
    <x v="0"/>
    <x v="0"/>
    <x v="0"/>
    <n v="3"/>
    <x v="0"/>
    <n v="74250"/>
    <n v="222750"/>
    <x v="0"/>
    <x v="0"/>
    <x v="0"/>
    <x v="0"/>
    <n v="17820"/>
    <x v="4"/>
  </r>
  <r>
    <x v="14"/>
    <n v="4180595881"/>
    <x v="0"/>
    <x v="0"/>
    <x v="0"/>
    <x v="0"/>
    <s v="win-020"/>
    <x v="0"/>
    <s v="4180595881(4507)"/>
    <x v="1"/>
    <x v="9"/>
    <x v="9"/>
    <x v="0"/>
    <x v="0"/>
    <x v="0"/>
    <x v="0"/>
    <x v="0"/>
    <n v="1"/>
    <x v="0"/>
    <n v="70950"/>
    <n v="70950"/>
    <x v="0"/>
    <x v="0"/>
    <x v="0"/>
    <x v="0"/>
    <n v="5676"/>
    <x v="4"/>
  </r>
  <r>
    <x v="14"/>
    <n v="4180595881"/>
    <x v="0"/>
    <x v="0"/>
    <x v="0"/>
    <x v="0"/>
    <s v="win-020"/>
    <x v="0"/>
    <s v="4180595881(4507)"/>
    <x v="1"/>
    <x v="1"/>
    <x v="1"/>
    <x v="0"/>
    <x v="0"/>
    <x v="0"/>
    <x v="0"/>
    <x v="0"/>
    <n v="2"/>
    <x v="0"/>
    <n v="55595"/>
    <n v="111190"/>
    <x v="0"/>
    <x v="0"/>
    <x v="0"/>
    <x v="0"/>
    <n v="8895"/>
    <x v="4"/>
  </r>
  <r>
    <x v="14"/>
    <n v="4180595881"/>
    <x v="0"/>
    <x v="0"/>
    <x v="0"/>
    <x v="0"/>
    <s v="win-020"/>
    <x v="0"/>
    <s v="4180595881(4507)"/>
    <x v="1"/>
    <x v="0"/>
    <x v="0"/>
    <x v="0"/>
    <x v="0"/>
    <x v="0"/>
    <x v="0"/>
    <x v="0"/>
    <n v="9"/>
    <x v="0"/>
    <n v="111058"/>
    <n v="999522"/>
    <x v="0"/>
    <x v="0"/>
    <x v="0"/>
    <x v="0"/>
    <n v="79962"/>
    <x v="4"/>
  </r>
  <r>
    <x v="14"/>
    <n v="4180595881"/>
    <x v="0"/>
    <x v="0"/>
    <x v="0"/>
    <x v="0"/>
    <s v="win-020"/>
    <x v="0"/>
    <s v="4180595881(4507)"/>
    <x v="1"/>
    <x v="2"/>
    <x v="2"/>
    <x v="0"/>
    <x v="0"/>
    <x v="0"/>
    <x v="0"/>
    <x v="0"/>
    <n v="9"/>
    <x v="0"/>
    <n v="73431"/>
    <n v="660879"/>
    <x v="0"/>
    <x v="0"/>
    <x v="0"/>
    <x v="0"/>
    <n v="52870"/>
    <x v="4"/>
  </r>
  <r>
    <x v="14"/>
    <n v="4180596671"/>
    <x v="0"/>
    <x v="0"/>
    <x v="0"/>
    <x v="0"/>
    <s v="win-020"/>
    <x v="0"/>
    <s v="4180596671(6695)"/>
    <x v="1"/>
    <x v="2"/>
    <x v="2"/>
    <x v="0"/>
    <x v="0"/>
    <x v="0"/>
    <x v="0"/>
    <x v="0"/>
    <n v="3"/>
    <x v="0"/>
    <n v="73431"/>
    <n v="220293"/>
    <x v="0"/>
    <x v="0"/>
    <x v="0"/>
    <x v="0"/>
    <n v="17623"/>
    <x v="4"/>
  </r>
  <r>
    <x v="14"/>
    <n v="4180596671"/>
    <x v="0"/>
    <x v="0"/>
    <x v="0"/>
    <x v="0"/>
    <s v="win-020"/>
    <x v="0"/>
    <s v="4180596671(6695)"/>
    <x v="1"/>
    <x v="0"/>
    <x v="0"/>
    <x v="0"/>
    <x v="0"/>
    <x v="0"/>
    <x v="0"/>
    <x v="0"/>
    <n v="6"/>
    <x v="0"/>
    <n v="111058"/>
    <n v="666348"/>
    <x v="0"/>
    <x v="0"/>
    <x v="0"/>
    <x v="0"/>
    <n v="53308"/>
    <x v="4"/>
  </r>
  <r>
    <x v="14"/>
    <n v="4180596671"/>
    <x v="0"/>
    <x v="0"/>
    <x v="0"/>
    <x v="0"/>
    <s v="win-020"/>
    <x v="0"/>
    <s v="4180596671(6695)"/>
    <x v="1"/>
    <x v="9"/>
    <x v="9"/>
    <x v="0"/>
    <x v="0"/>
    <x v="0"/>
    <x v="0"/>
    <x v="0"/>
    <n v="6"/>
    <x v="0"/>
    <n v="70950"/>
    <n v="425700"/>
    <x v="0"/>
    <x v="0"/>
    <x v="0"/>
    <x v="0"/>
    <n v="34056"/>
    <x v="4"/>
  </r>
  <r>
    <x v="14"/>
    <n v="4180596671"/>
    <x v="0"/>
    <x v="0"/>
    <x v="0"/>
    <x v="0"/>
    <s v="win-020"/>
    <x v="0"/>
    <s v="4180596671(6695)"/>
    <x v="1"/>
    <x v="10"/>
    <x v="10"/>
    <x v="0"/>
    <x v="0"/>
    <x v="0"/>
    <x v="0"/>
    <x v="0"/>
    <n v="2"/>
    <x v="0"/>
    <n v="74250"/>
    <n v="148500"/>
    <x v="0"/>
    <x v="0"/>
    <x v="0"/>
    <x v="0"/>
    <n v="11880"/>
    <x v="4"/>
  </r>
  <r>
    <x v="14"/>
    <n v="4180596671"/>
    <x v="0"/>
    <x v="0"/>
    <x v="0"/>
    <x v="0"/>
    <s v="win-020"/>
    <x v="0"/>
    <s v="4180596671(6695)"/>
    <x v="1"/>
    <x v="8"/>
    <x v="8"/>
    <x v="0"/>
    <x v="0"/>
    <x v="0"/>
    <x v="0"/>
    <x v="0"/>
    <n v="5"/>
    <x v="0"/>
    <n v="50182"/>
    <n v="250910"/>
    <x v="0"/>
    <x v="0"/>
    <x v="0"/>
    <x v="0"/>
    <n v="20073"/>
    <x v="4"/>
  </r>
  <r>
    <x v="14"/>
    <n v="4180596671"/>
    <x v="0"/>
    <x v="0"/>
    <x v="0"/>
    <x v="0"/>
    <s v="win-020"/>
    <x v="0"/>
    <s v="4180596671(6695)"/>
    <x v="1"/>
    <x v="11"/>
    <x v="11"/>
    <x v="0"/>
    <x v="0"/>
    <x v="0"/>
    <x v="0"/>
    <x v="0"/>
    <n v="11"/>
    <x v="0"/>
    <n v="46000"/>
    <n v="506000"/>
    <x v="0"/>
    <x v="0"/>
    <x v="0"/>
    <x v="0"/>
    <n v="40480"/>
    <x v="4"/>
  </r>
  <r>
    <x v="14"/>
    <n v="4180595847"/>
    <x v="0"/>
    <x v="0"/>
    <x v="0"/>
    <x v="0"/>
    <s v="win-020"/>
    <x v="0"/>
    <s v="4180595847(4483)"/>
    <x v="1"/>
    <x v="2"/>
    <x v="2"/>
    <x v="0"/>
    <x v="0"/>
    <x v="0"/>
    <x v="0"/>
    <x v="0"/>
    <n v="17"/>
    <x v="0"/>
    <n v="73431"/>
    <n v="1248327"/>
    <x v="0"/>
    <x v="0"/>
    <x v="0"/>
    <x v="0"/>
    <n v="99866"/>
    <x v="4"/>
  </r>
  <r>
    <x v="14"/>
    <n v="4180595847"/>
    <x v="0"/>
    <x v="0"/>
    <x v="0"/>
    <x v="0"/>
    <s v="win-020"/>
    <x v="0"/>
    <s v="4180595847(4483)"/>
    <x v="1"/>
    <x v="0"/>
    <x v="0"/>
    <x v="0"/>
    <x v="0"/>
    <x v="0"/>
    <x v="0"/>
    <x v="0"/>
    <n v="22"/>
    <x v="0"/>
    <n v="111058"/>
    <n v="2443276"/>
    <x v="0"/>
    <x v="0"/>
    <x v="0"/>
    <x v="0"/>
    <n v="195462"/>
    <x v="4"/>
  </r>
  <r>
    <x v="14"/>
    <n v="4180595847"/>
    <x v="0"/>
    <x v="0"/>
    <x v="0"/>
    <x v="0"/>
    <s v="win-020"/>
    <x v="0"/>
    <s v="4180595847(4483)"/>
    <x v="1"/>
    <x v="9"/>
    <x v="9"/>
    <x v="0"/>
    <x v="0"/>
    <x v="0"/>
    <x v="0"/>
    <x v="0"/>
    <n v="1"/>
    <x v="0"/>
    <n v="70950"/>
    <n v="70950"/>
    <x v="0"/>
    <x v="0"/>
    <x v="0"/>
    <x v="0"/>
    <n v="5676"/>
    <x v="4"/>
  </r>
  <r>
    <x v="14"/>
    <n v="4180595847"/>
    <x v="0"/>
    <x v="0"/>
    <x v="0"/>
    <x v="0"/>
    <s v="win-020"/>
    <x v="0"/>
    <s v="4180595847(4483)"/>
    <x v="1"/>
    <x v="10"/>
    <x v="10"/>
    <x v="0"/>
    <x v="0"/>
    <x v="0"/>
    <x v="0"/>
    <x v="0"/>
    <n v="1"/>
    <x v="0"/>
    <n v="74250"/>
    <n v="74250"/>
    <x v="0"/>
    <x v="0"/>
    <x v="0"/>
    <x v="0"/>
    <n v="5940"/>
    <x v="4"/>
  </r>
  <r>
    <x v="14"/>
    <n v="4180595847"/>
    <x v="0"/>
    <x v="0"/>
    <x v="0"/>
    <x v="0"/>
    <s v="win-020"/>
    <x v="0"/>
    <s v="4180595847(4483)"/>
    <x v="1"/>
    <x v="8"/>
    <x v="8"/>
    <x v="0"/>
    <x v="0"/>
    <x v="0"/>
    <x v="0"/>
    <x v="0"/>
    <n v="36"/>
    <x v="0"/>
    <n v="50182"/>
    <n v="1806552"/>
    <x v="0"/>
    <x v="0"/>
    <x v="0"/>
    <x v="0"/>
    <n v="144524"/>
    <x v="4"/>
  </r>
  <r>
    <x v="14"/>
    <n v="4180595847"/>
    <x v="0"/>
    <x v="0"/>
    <x v="0"/>
    <x v="0"/>
    <s v="win-020"/>
    <x v="0"/>
    <s v="4180595847(4483)"/>
    <x v="1"/>
    <x v="11"/>
    <x v="11"/>
    <x v="0"/>
    <x v="0"/>
    <x v="0"/>
    <x v="0"/>
    <x v="0"/>
    <n v="20"/>
    <x v="0"/>
    <n v="46000"/>
    <n v="920000"/>
    <x v="0"/>
    <x v="0"/>
    <x v="0"/>
    <x v="0"/>
    <n v="73600"/>
    <x v="4"/>
  </r>
  <r>
    <x v="14"/>
    <n v="4180595689"/>
    <x v="0"/>
    <x v="0"/>
    <x v="0"/>
    <x v="0"/>
    <s v="win-020"/>
    <x v="0"/>
    <s v="4180595689(3614)"/>
    <x v="1"/>
    <x v="11"/>
    <x v="11"/>
    <x v="0"/>
    <x v="0"/>
    <x v="0"/>
    <x v="0"/>
    <x v="0"/>
    <n v="22"/>
    <x v="0"/>
    <n v="46000"/>
    <n v="1012000"/>
    <x v="0"/>
    <x v="0"/>
    <x v="0"/>
    <x v="0"/>
    <n v="80960"/>
    <x v="4"/>
  </r>
  <r>
    <x v="14"/>
    <n v="4180595689"/>
    <x v="0"/>
    <x v="0"/>
    <x v="0"/>
    <x v="0"/>
    <s v="win-020"/>
    <x v="0"/>
    <s v="4180595689(3614)"/>
    <x v="1"/>
    <x v="8"/>
    <x v="8"/>
    <x v="0"/>
    <x v="0"/>
    <x v="0"/>
    <x v="0"/>
    <x v="0"/>
    <n v="18"/>
    <x v="0"/>
    <n v="50182"/>
    <n v="903276"/>
    <x v="0"/>
    <x v="0"/>
    <x v="0"/>
    <x v="0"/>
    <n v="72262"/>
    <x v="4"/>
  </r>
  <r>
    <x v="14"/>
    <n v="4180595689"/>
    <x v="0"/>
    <x v="0"/>
    <x v="0"/>
    <x v="0"/>
    <s v="win-020"/>
    <x v="0"/>
    <s v="4180595689(3614)"/>
    <x v="1"/>
    <x v="1"/>
    <x v="1"/>
    <x v="0"/>
    <x v="0"/>
    <x v="0"/>
    <x v="0"/>
    <x v="0"/>
    <n v="3"/>
    <x v="0"/>
    <n v="55595"/>
    <n v="166785"/>
    <x v="0"/>
    <x v="0"/>
    <x v="0"/>
    <x v="0"/>
    <n v="13343"/>
    <x v="4"/>
  </r>
  <r>
    <x v="14"/>
    <n v="4180595689"/>
    <x v="0"/>
    <x v="0"/>
    <x v="0"/>
    <x v="0"/>
    <s v="win-020"/>
    <x v="0"/>
    <s v="4180595689(3614)"/>
    <x v="1"/>
    <x v="0"/>
    <x v="0"/>
    <x v="0"/>
    <x v="0"/>
    <x v="0"/>
    <x v="0"/>
    <x v="0"/>
    <n v="4"/>
    <x v="0"/>
    <n v="111058"/>
    <n v="444232"/>
    <x v="0"/>
    <x v="0"/>
    <x v="0"/>
    <x v="0"/>
    <n v="35539"/>
    <x v="4"/>
  </r>
  <r>
    <x v="14"/>
    <n v="4180595689"/>
    <x v="0"/>
    <x v="0"/>
    <x v="0"/>
    <x v="0"/>
    <s v="win-020"/>
    <x v="0"/>
    <s v="4180595689(3614)"/>
    <x v="1"/>
    <x v="2"/>
    <x v="2"/>
    <x v="0"/>
    <x v="0"/>
    <x v="0"/>
    <x v="0"/>
    <x v="0"/>
    <n v="9"/>
    <x v="0"/>
    <n v="73431"/>
    <n v="660879"/>
    <x v="0"/>
    <x v="0"/>
    <x v="0"/>
    <x v="0"/>
    <n v="52870"/>
    <x v="4"/>
  </r>
  <r>
    <x v="14"/>
    <n v="4180595797"/>
    <x v="0"/>
    <x v="0"/>
    <x v="0"/>
    <x v="0"/>
    <s v="win-020"/>
    <x v="0"/>
    <s v="4180595797(3825)"/>
    <x v="1"/>
    <x v="2"/>
    <x v="2"/>
    <x v="0"/>
    <x v="0"/>
    <x v="0"/>
    <x v="0"/>
    <x v="0"/>
    <n v="2"/>
    <x v="0"/>
    <n v="73431"/>
    <n v="146862"/>
    <x v="0"/>
    <x v="0"/>
    <x v="0"/>
    <x v="0"/>
    <n v="11749"/>
    <x v="4"/>
  </r>
  <r>
    <x v="14"/>
    <n v="4180595797"/>
    <x v="0"/>
    <x v="0"/>
    <x v="0"/>
    <x v="0"/>
    <s v="win-020"/>
    <x v="0"/>
    <s v="4180595797(3825)"/>
    <x v="1"/>
    <x v="0"/>
    <x v="0"/>
    <x v="0"/>
    <x v="0"/>
    <x v="0"/>
    <x v="0"/>
    <x v="0"/>
    <n v="12"/>
    <x v="0"/>
    <n v="111058"/>
    <n v="1332696"/>
    <x v="0"/>
    <x v="0"/>
    <x v="0"/>
    <x v="0"/>
    <n v="106616"/>
    <x v="4"/>
  </r>
  <r>
    <x v="14"/>
    <n v="4180595797"/>
    <x v="0"/>
    <x v="0"/>
    <x v="0"/>
    <x v="0"/>
    <s v="win-020"/>
    <x v="0"/>
    <s v="4180595797(3825)"/>
    <x v="1"/>
    <x v="1"/>
    <x v="1"/>
    <x v="0"/>
    <x v="0"/>
    <x v="0"/>
    <x v="0"/>
    <x v="0"/>
    <n v="8"/>
    <x v="0"/>
    <n v="55595"/>
    <n v="444760"/>
    <x v="0"/>
    <x v="0"/>
    <x v="0"/>
    <x v="0"/>
    <n v="35581"/>
    <x v="4"/>
  </r>
  <r>
    <x v="14"/>
    <n v="4180595732"/>
    <x v="0"/>
    <x v="0"/>
    <x v="0"/>
    <x v="0"/>
    <s v="win-020"/>
    <x v="0"/>
    <s v="4180595732(3706)"/>
    <x v="1"/>
    <x v="2"/>
    <x v="2"/>
    <x v="0"/>
    <x v="0"/>
    <x v="0"/>
    <x v="0"/>
    <x v="0"/>
    <n v="15"/>
    <x v="0"/>
    <n v="73431"/>
    <n v="1101465"/>
    <x v="0"/>
    <x v="0"/>
    <x v="0"/>
    <x v="0"/>
    <n v="88117"/>
    <x v="4"/>
  </r>
  <r>
    <x v="14"/>
    <n v="4180595732"/>
    <x v="0"/>
    <x v="0"/>
    <x v="0"/>
    <x v="0"/>
    <s v="win-020"/>
    <x v="0"/>
    <s v="4180595732(3706)"/>
    <x v="1"/>
    <x v="0"/>
    <x v="0"/>
    <x v="0"/>
    <x v="0"/>
    <x v="0"/>
    <x v="0"/>
    <x v="0"/>
    <n v="8"/>
    <x v="0"/>
    <n v="111058"/>
    <n v="888464"/>
    <x v="0"/>
    <x v="0"/>
    <x v="0"/>
    <x v="0"/>
    <n v="71077"/>
    <x v="4"/>
  </r>
  <r>
    <x v="14"/>
    <n v="4180595732"/>
    <x v="0"/>
    <x v="0"/>
    <x v="0"/>
    <x v="0"/>
    <s v="win-020"/>
    <x v="0"/>
    <s v="4180595732(3706)"/>
    <x v="1"/>
    <x v="1"/>
    <x v="1"/>
    <x v="0"/>
    <x v="0"/>
    <x v="0"/>
    <x v="0"/>
    <x v="0"/>
    <n v="9"/>
    <x v="0"/>
    <n v="55595"/>
    <n v="500355"/>
    <x v="0"/>
    <x v="0"/>
    <x v="0"/>
    <x v="0"/>
    <n v="40028"/>
    <x v="4"/>
  </r>
  <r>
    <x v="14"/>
    <n v="4180595732"/>
    <x v="0"/>
    <x v="0"/>
    <x v="0"/>
    <x v="0"/>
    <s v="win-020"/>
    <x v="0"/>
    <s v="4180595732(3706)"/>
    <x v="1"/>
    <x v="9"/>
    <x v="9"/>
    <x v="0"/>
    <x v="0"/>
    <x v="0"/>
    <x v="0"/>
    <x v="0"/>
    <n v="2"/>
    <x v="0"/>
    <n v="70950"/>
    <n v="141900"/>
    <x v="0"/>
    <x v="0"/>
    <x v="0"/>
    <x v="0"/>
    <n v="11352"/>
    <x v="4"/>
  </r>
  <r>
    <x v="14"/>
    <n v="4180595732"/>
    <x v="0"/>
    <x v="0"/>
    <x v="0"/>
    <x v="0"/>
    <s v="win-020"/>
    <x v="0"/>
    <s v="4180595732(3706)"/>
    <x v="1"/>
    <x v="10"/>
    <x v="10"/>
    <x v="0"/>
    <x v="0"/>
    <x v="0"/>
    <x v="0"/>
    <x v="0"/>
    <n v="7"/>
    <x v="0"/>
    <n v="74250"/>
    <n v="519750"/>
    <x v="0"/>
    <x v="0"/>
    <x v="0"/>
    <x v="0"/>
    <n v="41580"/>
    <x v="4"/>
  </r>
  <r>
    <x v="14"/>
    <n v="4180595732"/>
    <x v="0"/>
    <x v="0"/>
    <x v="0"/>
    <x v="0"/>
    <s v="win-020"/>
    <x v="0"/>
    <s v="4180595732(3706)"/>
    <x v="1"/>
    <x v="8"/>
    <x v="8"/>
    <x v="0"/>
    <x v="0"/>
    <x v="0"/>
    <x v="0"/>
    <x v="0"/>
    <n v="2"/>
    <x v="0"/>
    <n v="50182"/>
    <n v="100364"/>
    <x v="0"/>
    <x v="0"/>
    <x v="0"/>
    <x v="0"/>
    <n v="8029"/>
    <x v="4"/>
  </r>
  <r>
    <x v="14"/>
    <n v="4180595732"/>
    <x v="0"/>
    <x v="0"/>
    <x v="0"/>
    <x v="0"/>
    <s v="win-020"/>
    <x v="0"/>
    <s v="4180595732(3706)"/>
    <x v="1"/>
    <x v="11"/>
    <x v="11"/>
    <x v="0"/>
    <x v="0"/>
    <x v="0"/>
    <x v="0"/>
    <x v="0"/>
    <n v="9"/>
    <x v="0"/>
    <n v="46000"/>
    <n v="414000"/>
    <x v="0"/>
    <x v="0"/>
    <x v="0"/>
    <x v="0"/>
    <n v="33120"/>
    <x v="4"/>
  </r>
  <r>
    <x v="14"/>
    <n v="4180597431"/>
    <x v="0"/>
    <x v="0"/>
    <x v="0"/>
    <x v="0"/>
    <s v="win-020"/>
    <x v="0"/>
    <s v="4180597431(4890)"/>
    <x v="1"/>
    <x v="11"/>
    <x v="11"/>
    <x v="0"/>
    <x v="0"/>
    <x v="0"/>
    <x v="0"/>
    <x v="0"/>
    <n v="5"/>
    <x v="0"/>
    <n v="46000"/>
    <n v="230000"/>
    <x v="0"/>
    <x v="0"/>
    <x v="0"/>
    <x v="0"/>
    <n v="18400"/>
    <x v="4"/>
  </r>
  <r>
    <x v="14"/>
    <n v="4180597431"/>
    <x v="0"/>
    <x v="0"/>
    <x v="0"/>
    <x v="0"/>
    <s v="win-020"/>
    <x v="0"/>
    <s v="4180597431(4890)"/>
    <x v="1"/>
    <x v="0"/>
    <x v="0"/>
    <x v="0"/>
    <x v="0"/>
    <x v="0"/>
    <x v="0"/>
    <x v="0"/>
    <n v="10"/>
    <x v="0"/>
    <n v="111058"/>
    <n v="1110580"/>
    <x v="0"/>
    <x v="0"/>
    <x v="0"/>
    <x v="0"/>
    <n v="88846"/>
    <x v="4"/>
  </r>
  <r>
    <x v="14"/>
    <n v="4180597431"/>
    <x v="0"/>
    <x v="0"/>
    <x v="0"/>
    <x v="0"/>
    <s v="win-020"/>
    <x v="0"/>
    <s v="4180597431(4890)"/>
    <x v="1"/>
    <x v="2"/>
    <x v="2"/>
    <x v="0"/>
    <x v="0"/>
    <x v="0"/>
    <x v="0"/>
    <x v="0"/>
    <n v="4"/>
    <x v="0"/>
    <n v="73431"/>
    <n v="293724"/>
    <x v="0"/>
    <x v="0"/>
    <x v="0"/>
    <x v="0"/>
    <n v="23498"/>
    <x v="4"/>
  </r>
  <r>
    <x v="14"/>
    <n v="4180595766"/>
    <x v="0"/>
    <x v="0"/>
    <x v="0"/>
    <x v="0"/>
    <s v="win-020"/>
    <x v="0"/>
    <s v="4180595766(3823)"/>
    <x v="1"/>
    <x v="11"/>
    <x v="11"/>
    <x v="0"/>
    <x v="0"/>
    <x v="0"/>
    <x v="0"/>
    <x v="0"/>
    <n v="14"/>
    <x v="0"/>
    <n v="46000"/>
    <n v="644000"/>
    <x v="0"/>
    <x v="0"/>
    <x v="0"/>
    <x v="0"/>
    <n v="51520"/>
    <x v="4"/>
  </r>
  <r>
    <x v="14"/>
    <n v="4180595766"/>
    <x v="0"/>
    <x v="0"/>
    <x v="0"/>
    <x v="0"/>
    <s v="win-020"/>
    <x v="0"/>
    <s v="4180595766(3823)"/>
    <x v="1"/>
    <x v="8"/>
    <x v="8"/>
    <x v="0"/>
    <x v="0"/>
    <x v="0"/>
    <x v="0"/>
    <x v="0"/>
    <n v="6"/>
    <x v="0"/>
    <n v="50182"/>
    <n v="301092"/>
    <x v="0"/>
    <x v="0"/>
    <x v="0"/>
    <x v="0"/>
    <n v="24087"/>
    <x v="4"/>
  </r>
  <r>
    <x v="14"/>
    <n v="4180595766"/>
    <x v="0"/>
    <x v="0"/>
    <x v="0"/>
    <x v="0"/>
    <s v="win-020"/>
    <x v="0"/>
    <s v="4180595766(3823)"/>
    <x v="1"/>
    <x v="10"/>
    <x v="10"/>
    <x v="0"/>
    <x v="0"/>
    <x v="0"/>
    <x v="0"/>
    <x v="0"/>
    <n v="5"/>
    <x v="0"/>
    <n v="74250"/>
    <n v="371250"/>
    <x v="0"/>
    <x v="0"/>
    <x v="0"/>
    <x v="0"/>
    <n v="29700"/>
    <x v="4"/>
  </r>
  <r>
    <x v="14"/>
    <n v="4180595766"/>
    <x v="0"/>
    <x v="0"/>
    <x v="0"/>
    <x v="0"/>
    <s v="win-020"/>
    <x v="0"/>
    <s v="4180595766(3823)"/>
    <x v="1"/>
    <x v="1"/>
    <x v="1"/>
    <x v="0"/>
    <x v="0"/>
    <x v="0"/>
    <x v="0"/>
    <x v="0"/>
    <n v="3"/>
    <x v="0"/>
    <n v="55595"/>
    <n v="166785"/>
    <x v="0"/>
    <x v="0"/>
    <x v="0"/>
    <x v="0"/>
    <n v="13343"/>
    <x v="4"/>
  </r>
  <r>
    <x v="14"/>
    <n v="4180595766"/>
    <x v="0"/>
    <x v="0"/>
    <x v="0"/>
    <x v="0"/>
    <s v="win-020"/>
    <x v="0"/>
    <s v="4180595766(3823)"/>
    <x v="1"/>
    <x v="0"/>
    <x v="0"/>
    <x v="0"/>
    <x v="0"/>
    <x v="0"/>
    <x v="0"/>
    <x v="0"/>
    <n v="6"/>
    <x v="0"/>
    <n v="111058"/>
    <n v="666348"/>
    <x v="0"/>
    <x v="0"/>
    <x v="0"/>
    <x v="0"/>
    <n v="53308"/>
    <x v="4"/>
  </r>
  <r>
    <x v="14"/>
    <n v="4180595766"/>
    <x v="0"/>
    <x v="0"/>
    <x v="0"/>
    <x v="0"/>
    <s v="win-020"/>
    <x v="0"/>
    <s v="4180595766(3823)"/>
    <x v="1"/>
    <x v="2"/>
    <x v="2"/>
    <x v="0"/>
    <x v="0"/>
    <x v="0"/>
    <x v="0"/>
    <x v="0"/>
    <n v="6"/>
    <x v="0"/>
    <n v="73431"/>
    <n v="440586"/>
    <x v="0"/>
    <x v="0"/>
    <x v="0"/>
    <x v="0"/>
    <n v="35247"/>
    <x v="4"/>
  </r>
  <r>
    <x v="18"/>
    <n v="4180563204"/>
    <x v="0"/>
    <x v="0"/>
    <x v="0"/>
    <x v="0"/>
    <s v="win-029"/>
    <x v="0"/>
    <s v="4180563204(2ad4)"/>
    <x v="1"/>
    <x v="11"/>
    <x v="11"/>
    <x v="0"/>
    <x v="0"/>
    <x v="0"/>
    <x v="0"/>
    <x v="0"/>
    <n v="9"/>
    <x v="0"/>
    <n v="46000"/>
    <n v="414000"/>
    <x v="0"/>
    <x v="0"/>
    <x v="0"/>
    <x v="0"/>
    <n v="33120"/>
    <x v="4"/>
  </r>
  <r>
    <x v="18"/>
    <n v="4180563204"/>
    <x v="0"/>
    <x v="0"/>
    <x v="0"/>
    <x v="0"/>
    <s v="win-029"/>
    <x v="0"/>
    <s v="4180563204(2ad4)"/>
    <x v="1"/>
    <x v="0"/>
    <x v="0"/>
    <x v="0"/>
    <x v="0"/>
    <x v="0"/>
    <x v="0"/>
    <x v="0"/>
    <n v="20"/>
    <x v="0"/>
    <n v="111058"/>
    <n v="2221160"/>
    <x v="0"/>
    <x v="0"/>
    <x v="0"/>
    <x v="0"/>
    <n v="177693"/>
    <x v="4"/>
  </r>
  <r>
    <x v="18"/>
    <n v="4180564486"/>
    <x v="0"/>
    <x v="0"/>
    <x v="0"/>
    <x v="0"/>
    <s v="win-029"/>
    <x v="0"/>
    <s v="4180564486(6976)"/>
    <x v="1"/>
    <x v="11"/>
    <x v="11"/>
    <x v="0"/>
    <x v="0"/>
    <x v="0"/>
    <x v="0"/>
    <x v="0"/>
    <n v="10"/>
    <x v="0"/>
    <n v="46000"/>
    <n v="460000"/>
    <x v="0"/>
    <x v="0"/>
    <x v="0"/>
    <x v="0"/>
    <n v="36800"/>
    <x v="4"/>
  </r>
  <r>
    <x v="18"/>
    <n v="4180564486"/>
    <x v="0"/>
    <x v="0"/>
    <x v="0"/>
    <x v="0"/>
    <s v="win-029"/>
    <x v="0"/>
    <s v="4180564486(6976)"/>
    <x v="1"/>
    <x v="2"/>
    <x v="2"/>
    <x v="0"/>
    <x v="0"/>
    <x v="0"/>
    <x v="0"/>
    <x v="0"/>
    <n v="10"/>
    <x v="0"/>
    <n v="73431"/>
    <n v="734310"/>
    <x v="0"/>
    <x v="0"/>
    <x v="0"/>
    <x v="0"/>
    <n v="58745"/>
    <x v="4"/>
  </r>
  <r>
    <x v="18"/>
    <n v="4180564486"/>
    <x v="0"/>
    <x v="0"/>
    <x v="0"/>
    <x v="0"/>
    <s v="win-029"/>
    <x v="0"/>
    <s v="4180564486(6976)"/>
    <x v="1"/>
    <x v="0"/>
    <x v="0"/>
    <x v="0"/>
    <x v="0"/>
    <x v="0"/>
    <x v="0"/>
    <x v="0"/>
    <n v="10"/>
    <x v="0"/>
    <n v="111058"/>
    <n v="1110580"/>
    <x v="0"/>
    <x v="0"/>
    <x v="0"/>
    <x v="0"/>
    <n v="88846"/>
    <x v="4"/>
  </r>
  <r>
    <x v="18"/>
    <n v="4180563779"/>
    <x v="0"/>
    <x v="0"/>
    <x v="0"/>
    <x v="0"/>
    <s v="win-029"/>
    <x v="0"/>
    <s v="4180563779(4523)"/>
    <x v="1"/>
    <x v="10"/>
    <x v="10"/>
    <x v="0"/>
    <x v="0"/>
    <x v="0"/>
    <x v="0"/>
    <x v="0"/>
    <n v="6"/>
    <x v="0"/>
    <n v="74250"/>
    <n v="445500"/>
    <x v="0"/>
    <x v="0"/>
    <x v="0"/>
    <x v="0"/>
    <n v="35640"/>
    <x v="4"/>
  </r>
  <r>
    <x v="18"/>
    <n v="4180563779"/>
    <x v="0"/>
    <x v="0"/>
    <x v="0"/>
    <x v="0"/>
    <s v="win-029"/>
    <x v="0"/>
    <s v="4180563779(4523)"/>
    <x v="1"/>
    <x v="2"/>
    <x v="2"/>
    <x v="0"/>
    <x v="0"/>
    <x v="0"/>
    <x v="0"/>
    <x v="0"/>
    <n v="12"/>
    <x v="0"/>
    <n v="73431"/>
    <n v="881172"/>
    <x v="0"/>
    <x v="0"/>
    <x v="0"/>
    <x v="0"/>
    <n v="70494"/>
    <x v="4"/>
  </r>
  <r>
    <x v="18"/>
    <n v="4180563779"/>
    <x v="0"/>
    <x v="0"/>
    <x v="0"/>
    <x v="0"/>
    <s v="win-029"/>
    <x v="0"/>
    <s v="4180563779(4523)"/>
    <x v="1"/>
    <x v="1"/>
    <x v="1"/>
    <x v="0"/>
    <x v="0"/>
    <x v="0"/>
    <x v="0"/>
    <x v="0"/>
    <n v="6"/>
    <x v="0"/>
    <n v="55595"/>
    <n v="333570"/>
    <x v="0"/>
    <x v="0"/>
    <x v="0"/>
    <x v="0"/>
    <n v="26686"/>
    <x v="4"/>
  </r>
  <r>
    <x v="18"/>
    <n v="4180563779"/>
    <x v="0"/>
    <x v="0"/>
    <x v="0"/>
    <x v="0"/>
    <s v="win-029"/>
    <x v="0"/>
    <s v="4180563779(4523)"/>
    <x v="1"/>
    <x v="8"/>
    <x v="8"/>
    <x v="0"/>
    <x v="0"/>
    <x v="0"/>
    <x v="0"/>
    <x v="0"/>
    <n v="6"/>
    <x v="0"/>
    <n v="50182"/>
    <n v="301092"/>
    <x v="0"/>
    <x v="0"/>
    <x v="0"/>
    <x v="0"/>
    <n v="24087"/>
    <x v="4"/>
  </r>
  <r>
    <x v="18"/>
    <n v="4180563779"/>
    <x v="0"/>
    <x v="0"/>
    <x v="0"/>
    <x v="0"/>
    <s v="win-029"/>
    <x v="0"/>
    <s v="4180563779(4523)"/>
    <x v="1"/>
    <x v="9"/>
    <x v="9"/>
    <x v="0"/>
    <x v="0"/>
    <x v="0"/>
    <x v="0"/>
    <x v="0"/>
    <n v="5"/>
    <x v="0"/>
    <n v="70950"/>
    <n v="354750"/>
    <x v="0"/>
    <x v="0"/>
    <x v="0"/>
    <x v="0"/>
    <n v="28380"/>
    <x v="4"/>
  </r>
  <r>
    <x v="18"/>
    <n v="4180563733"/>
    <x v="0"/>
    <x v="0"/>
    <x v="0"/>
    <x v="0"/>
    <s v="win-029"/>
    <x v="0"/>
    <s v="4180563733(4480)"/>
    <x v="1"/>
    <x v="2"/>
    <x v="2"/>
    <x v="0"/>
    <x v="0"/>
    <x v="0"/>
    <x v="0"/>
    <x v="0"/>
    <n v="10"/>
    <x v="0"/>
    <n v="73431"/>
    <n v="734310"/>
    <x v="0"/>
    <x v="0"/>
    <x v="0"/>
    <x v="0"/>
    <n v="58745"/>
    <x v="4"/>
  </r>
  <r>
    <x v="18"/>
    <n v="4180563733"/>
    <x v="0"/>
    <x v="0"/>
    <x v="0"/>
    <x v="0"/>
    <s v="win-029"/>
    <x v="0"/>
    <s v="4180563733(4480)"/>
    <x v="1"/>
    <x v="0"/>
    <x v="0"/>
    <x v="0"/>
    <x v="0"/>
    <x v="0"/>
    <x v="0"/>
    <x v="0"/>
    <n v="5"/>
    <x v="0"/>
    <n v="111058"/>
    <n v="555290"/>
    <x v="0"/>
    <x v="0"/>
    <x v="0"/>
    <x v="0"/>
    <n v="44423"/>
    <x v="4"/>
  </r>
  <r>
    <x v="18"/>
    <n v="4180563733"/>
    <x v="0"/>
    <x v="0"/>
    <x v="0"/>
    <x v="0"/>
    <s v="win-029"/>
    <x v="0"/>
    <s v="4180563733(4480)"/>
    <x v="1"/>
    <x v="11"/>
    <x v="11"/>
    <x v="0"/>
    <x v="0"/>
    <x v="0"/>
    <x v="0"/>
    <x v="0"/>
    <n v="18"/>
    <x v="0"/>
    <n v="46000"/>
    <n v="828000"/>
    <x v="0"/>
    <x v="0"/>
    <x v="0"/>
    <x v="0"/>
    <n v="66240"/>
    <x v="4"/>
  </r>
  <r>
    <x v="17"/>
    <n v="4180613801"/>
    <x v="0"/>
    <x v="0"/>
    <x v="0"/>
    <x v="0"/>
    <s v="WIN-HDG-00-006"/>
    <x v="0"/>
    <s v="4180613801(5949)"/>
    <x v="1"/>
    <x v="2"/>
    <x v="2"/>
    <x v="0"/>
    <x v="0"/>
    <x v="0"/>
    <x v="0"/>
    <x v="0"/>
    <n v="16"/>
    <x v="0"/>
    <n v="73431"/>
    <n v="1174896"/>
    <x v="0"/>
    <x v="0"/>
    <x v="0"/>
    <x v="0"/>
    <n v="93992"/>
    <x v="4"/>
  </r>
  <r>
    <x v="17"/>
    <n v="4180613801"/>
    <x v="0"/>
    <x v="0"/>
    <x v="0"/>
    <x v="0"/>
    <s v="WIN-HDG-00-006"/>
    <x v="0"/>
    <s v="4180613801(5949)"/>
    <x v="1"/>
    <x v="0"/>
    <x v="0"/>
    <x v="0"/>
    <x v="0"/>
    <x v="0"/>
    <x v="0"/>
    <x v="0"/>
    <n v="16"/>
    <x v="0"/>
    <n v="111058"/>
    <n v="1776928"/>
    <x v="0"/>
    <x v="0"/>
    <x v="0"/>
    <x v="0"/>
    <n v="142154"/>
    <x v="4"/>
  </r>
  <r>
    <x v="17"/>
    <n v="4180613801"/>
    <x v="0"/>
    <x v="0"/>
    <x v="0"/>
    <x v="0"/>
    <s v="WIN-HDG-00-006"/>
    <x v="0"/>
    <s v="4180613801(5949)"/>
    <x v="1"/>
    <x v="8"/>
    <x v="8"/>
    <x v="0"/>
    <x v="0"/>
    <x v="0"/>
    <x v="0"/>
    <x v="0"/>
    <n v="16"/>
    <x v="0"/>
    <n v="50182"/>
    <n v="802912"/>
    <x v="0"/>
    <x v="0"/>
    <x v="0"/>
    <x v="0"/>
    <n v="64233"/>
    <x v="4"/>
  </r>
  <r>
    <x v="17"/>
    <n v="4180613801"/>
    <x v="0"/>
    <x v="0"/>
    <x v="0"/>
    <x v="0"/>
    <s v="WIN-HDG-00-006"/>
    <x v="0"/>
    <s v="4180613801(5949)"/>
    <x v="1"/>
    <x v="10"/>
    <x v="10"/>
    <x v="0"/>
    <x v="0"/>
    <x v="0"/>
    <x v="0"/>
    <x v="0"/>
    <n v="13"/>
    <x v="0"/>
    <n v="74250"/>
    <n v="965250"/>
    <x v="0"/>
    <x v="0"/>
    <x v="0"/>
    <x v="0"/>
    <n v="77220"/>
    <x v="4"/>
  </r>
  <r>
    <x v="17"/>
    <n v="4180613801"/>
    <x v="0"/>
    <x v="0"/>
    <x v="0"/>
    <x v="0"/>
    <s v="WIN-HDG-00-006"/>
    <x v="0"/>
    <s v="4180613801(5949)"/>
    <x v="1"/>
    <x v="1"/>
    <x v="1"/>
    <x v="0"/>
    <x v="0"/>
    <x v="0"/>
    <x v="0"/>
    <x v="0"/>
    <n v="14"/>
    <x v="0"/>
    <n v="55595"/>
    <n v="778330"/>
    <x v="0"/>
    <x v="0"/>
    <x v="0"/>
    <x v="0"/>
    <n v="62266"/>
    <x v="4"/>
  </r>
  <r>
    <x v="0"/>
    <n v="4180720356"/>
    <x v="0"/>
    <x v="0"/>
    <x v="0"/>
    <x v="0"/>
    <s v="WIN-HDG-00-006"/>
    <x v="0"/>
    <s v="đt1/12win6706"/>
    <x v="1"/>
    <x v="2"/>
    <x v="2"/>
    <x v="0"/>
    <x v="0"/>
    <x v="0"/>
    <x v="0"/>
    <x v="0"/>
    <n v="20"/>
    <x v="0"/>
    <n v="73431"/>
    <n v="1468620"/>
    <x v="0"/>
    <x v="0"/>
    <x v="0"/>
    <x v="0"/>
    <n v="117490"/>
    <x v="4"/>
  </r>
  <r>
    <x v="0"/>
    <n v="4180720356"/>
    <x v="0"/>
    <x v="0"/>
    <x v="0"/>
    <x v="0"/>
    <s v="WIN-HDG-00-006"/>
    <x v="0"/>
    <s v="đt1/12win6706"/>
    <x v="1"/>
    <x v="0"/>
    <x v="0"/>
    <x v="0"/>
    <x v="0"/>
    <x v="0"/>
    <x v="0"/>
    <x v="0"/>
    <n v="30"/>
    <x v="0"/>
    <n v="111058"/>
    <n v="3331740"/>
    <x v="0"/>
    <x v="0"/>
    <x v="0"/>
    <x v="0"/>
    <n v="266539"/>
    <x v="4"/>
  </r>
  <r>
    <x v="14"/>
    <n v="4180603422"/>
    <x v="0"/>
    <x v="0"/>
    <x v="0"/>
    <x v="0"/>
    <s v="WIN-HDG-00-006"/>
    <x v="0"/>
    <s v="4180603422(5919)"/>
    <x v="1"/>
    <x v="2"/>
    <x v="2"/>
    <x v="0"/>
    <x v="0"/>
    <x v="0"/>
    <x v="0"/>
    <x v="0"/>
    <n v="10"/>
    <x v="0"/>
    <n v="73431"/>
    <n v="734310"/>
    <x v="0"/>
    <x v="0"/>
    <x v="0"/>
    <x v="0"/>
    <n v="58745"/>
    <x v="4"/>
  </r>
  <r>
    <x v="14"/>
    <n v="4180603422"/>
    <x v="0"/>
    <x v="0"/>
    <x v="0"/>
    <x v="0"/>
    <s v="WIN-HDG-00-006"/>
    <x v="0"/>
    <s v="4180603422(5919)"/>
    <x v="1"/>
    <x v="1"/>
    <x v="1"/>
    <x v="0"/>
    <x v="0"/>
    <x v="0"/>
    <x v="0"/>
    <x v="0"/>
    <n v="5"/>
    <x v="0"/>
    <n v="55595"/>
    <n v="277975"/>
    <x v="0"/>
    <x v="0"/>
    <x v="0"/>
    <x v="0"/>
    <n v="22238"/>
    <x v="4"/>
  </r>
  <r>
    <x v="14"/>
    <n v="4180603422"/>
    <x v="0"/>
    <x v="0"/>
    <x v="0"/>
    <x v="0"/>
    <s v="WIN-HDG-00-006"/>
    <x v="0"/>
    <s v="4180603422(5919)"/>
    <x v="1"/>
    <x v="0"/>
    <x v="0"/>
    <x v="0"/>
    <x v="0"/>
    <x v="0"/>
    <x v="0"/>
    <x v="0"/>
    <n v="10"/>
    <x v="0"/>
    <n v="111058"/>
    <n v="1110580"/>
    <x v="0"/>
    <x v="0"/>
    <x v="0"/>
    <x v="0"/>
    <n v="88846"/>
    <x v="4"/>
  </r>
  <r>
    <x v="18"/>
    <n v="4180509957"/>
    <x v="0"/>
    <x v="0"/>
    <x v="0"/>
    <x v="0"/>
    <s v="WIN-QNH-00-007"/>
    <x v="0"/>
    <s v="4180509957(5157)"/>
    <x v="1"/>
    <x v="2"/>
    <x v="2"/>
    <x v="0"/>
    <x v="0"/>
    <x v="0"/>
    <x v="0"/>
    <x v="0"/>
    <n v="20"/>
    <x v="0"/>
    <n v="73431"/>
    <n v="1468620"/>
    <x v="0"/>
    <x v="0"/>
    <x v="0"/>
    <x v="0"/>
    <n v="117490"/>
    <x v="4"/>
  </r>
  <r>
    <x v="18"/>
    <n v="4180509957"/>
    <x v="0"/>
    <x v="0"/>
    <x v="0"/>
    <x v="0"/>
    <s v="WIN-QNH-00-007"/>
    <x v="0"/>
    <s v="4180509957(5157)"/>
    <x v="1"/>
    <x v="0"/>
    <x v="0"/>
    <x v="0"/>
    <x v="0"/>
    <x v="0"/>
    <x v="0"/>
    <x v="0"/>
    <n v="10"/>
    <x v="0"/>
    <n v="111058"/>
    <n v="1110580"/>
    <x v="0"/>
    <x v="0"/>
    <x v="0"/>
    <x v="0"/>
    <n v="88846"/>
    <x v="4"/>
  </r>
  <r>
    <x v="18"/>
    <n v="4180509957"/>
    <x v="0"/>
    <x v="0"/>
    <x v="0"/>
    <x v="0"/>
    <s v="WIN-QNH-00-007"/>
    <x v="0"/>
    <s v="4180509957(5157)"/>
    <x v="1"/>
    <x v="9"/>
    <x v="9"/>
    <x v="0"/>
    <x v="0"/>
    <x v="0"/>
    <x v="0"/>
    <x v="0"/>
    <n v="5"/>
    <x v="0"/>
    <n v="70950"/>
    <n v="354750"/>
    <x v="0"/>
    <x v="0"/>
    <x v="0"/>
    <x v="0"/>
    <n v="28380"/>
    <x v="4"/>
  </r>
  <r>
    <x v="18"/>
    <n v="4180509957"/>
    <x v="0"/>
    <x v="0"/>
    <x v="0"/>
    <x v="0"/>
    <s v="WIN-QNH-00-007"/>
    <x v="0"/>
    <s v="4180509957(5157)"/>
    <x v="1"/>
    <x v="10"/>
    <x v="10"/>
    <x v="0"/>
    <x v="0"/>
    <x v="0"/>
    <x v="0"/>
    <x v="0"/>
    <n v="5"/>
    <x v="0"/>
    <n v="74250"/>
    <n v="371250"/>
    <x v="0"/>
    <x v="0"/>
    <x v="0"/>
    <x v="0"/>
    <n v="29700"/>
    <x v="4"/>
  </r>
  <r>
    <x v="18"/>
    <n v="4180509957"/>
    <x v="0"/>
    <x v="0"/>
    <x v="0"/>
    <x v="0"/>
    <s v="WIN-QNH-00-007"/>
    <x v="0"/>
    <s v="4180509957(5157)"/>
    <x v="1"/>
    <x v="11"/>
    <x v="11"/>
    <x v="0"/>
    <x v="0"/>
    <x v="0"/>
    <x v="0"/>
    <x v="0"/>
    <n v="5"/>
    <x v="0"/>
    <n v="46000"/>
    <n v="230000"/>
    <x v="0"/>
    <x v="0"/>
    <x v="0"/>
    <x v="0"/>
    <n v="18400"/>
    <x v="4"/>
  </r>
  <r>
    <x v="19"/>
    <n v="4180620483"/>
    <x v="0"/>
    <x v="0"/>
    <x v="0"/>
    <x v="0"/>
    <s v="WIN-QNH-00-007"/>
    <x v="0"/>
    <s v="4180620483(5937)"/>
    <x v="1"/>
    <x v="0"/>
    <x v="0"/>
    <x v="0"/>
    <x v="0"/>
    <x v="0"/>
    <x v="0"/>
    <x v="0"/>
    <n v="8"/>
    <x v="0"/>
    <n v="111058"/>
    <n v="888464"/>
    <x v="0"/>
    <x v="0"/>
    <x v="0"/>
    <x v="0"/>
    <n v="71077"/>
    <x v="4"/>
  </r>
  <r>
    <x v="19"/>
    <n v="4180620483"/>
    <x v="0"/>
    <x v="0"/>
    <x v="0"/>
    <x v="0"/>
    <s v="WIN-QNH-00-007"/>
    <x v="0"/>
    <s v="4180620483(5937)"/>
    <x v="1"/>
    <x v="2"/>
    <x v="2"/>
    <x v="0"/>
    <x v="0"/>
    <x v="0"/>
    <x v="0"/>
    <x v="0"/>
    <n v="20"/>
    <x v="0"/>
    <n v="73431"/>
    <n v="1468620"/>
    <x v="0"/>
    <x v="0"/>
    <x v="0"/>
    <x v="0"/>
    <n v="117490"/>
    <x v="4"/>
  </r>
  <r>
    <x v="19"/>
    <n v="4180620483"/>
    <x v="0"/>
    <x v="0"/>
    <x v="0"/>
    <x v="0"/>
    <s v="WIN-QNH-00-007"/>
    <x v="0"/>
    <s v="4180620483(5937)"/>
    <x v="1"/>
    <x v="8"/>
    <x v="8"/>
    <x v="0"/>
    <x v="0"/>
    <x v="0"/>
    <x v="0"/>
    <x v="0"/>
    <n v="5"/>
    <x v="0"/>
    <n v="50182"/>
    <n v="250910"/>
    <x v="0"/>
    <x v="0"/>
    <x v="0"/>
    <x v="0"/>
    <n v="20073"/>
    <x v="4"/>
  </r>
  <r>
    <x v="19"/>
    <n v="4180620483"/>
    <x v="0"/>
    <x v="0"/>
    <x v="0"/>
    <x v="0"/>
    <s v="WIN-QNH-00-007"/>
    <x v="0"/>
    <s v="4180620483(5937)"/>
    <x v="1"/>
    <x v="11"/>
    <x v="11"/>
    <x v="0"/>
    <x v="0"/>
    <x v="0"/>
    <x v="0"/>
    <x v="0"/>
    <n v="3"/>
    <x v="0"/>
    <n v="46000"/>
    <n v="138000"/>
    <x v="0"/>
    <x v="0"/>
    <x v="0"/>
    <x v="0"/>
    <n v="11040"/>
    <x v="4"/>
  </r>
  <r>
    <x v="18"/>
    <n v="4180509896"/>
    <x v="0"/>
    <x v="0"/>
    <x v="0"/>
    <x v="0"/>
    <s v="WIN-QNH-00-007"/>
    <x v="0"/>
    <s v="4180509896(3858)"/>
    <x v="1"/>
    <x v="2"/>
    <x v="2"/>
    <x v="0"/>
    <x v="0"/>
    <x v="0"/>
    <x v="0"/>
    <x v="0"/>
    <n v="35"/>
    <x v="0"/>
    <n v="73431"/>
    <n v="2570085"/>
    <x v="0"/>
    <x v="0"/>
    <x v="0"/>
    <x v="0"/>
    <n v="205607"/>
    <x v="4"/>
  </r>
  <r>
    <x v="18"/>
    <n v="4180509896"/>
    <x v="0"/>
    <x v="0"/>
    <x v="0"/>
    <x v="0"/>
    <s v="WIN-QNH-00-007"/>
    <x v="0"/>
    <s v="4180509896(3858)"/>
    <x v="1"/>
    <x v="0"/>
    <x v="0"/>
    <x v="0"/>
    <x v="0"/>
    <x v="0"/>
    <x v="0"/>
    <x v="0"/>
    <n v="10"/>
    <x v="0"/>
    <n v="111058"/>
    <n v="1110580"/>
    <x v="0"/>
    <x v="0"/>
    <x v="0"/>
    <x v="0"/>
    <n v="88846"/>
    <x v="4"/>
  </r>
  <r>
    <x v="18"/>
    <n v="4180509896"/>
    <x v="0"/>
    <x v="0"/>
    <x v="0"/>
    <x v="0"/>
    <s v="WIN-QNH-00-007"/>
    <x v="0"/>
    <s v="4180509896(3858)"/>
    <x v="1"/>
    <x v="8"/>
    <x v="8"/>
    <x v="0"/>
    <x v="0"/>
    <x v="0"/>
    <x v="0"/>
    <x v="0"/>
    <n v="10"/>
    <x v="0"/>
    <n v="50182"/>
    <n v="501820"/>
    <x v="0"/>
    <x v="0"/>
    <x v="0"/>
    <x v="0"/>
    <n v="40146"/>
    <x v="4"/>
  </r>
  <r>
    <x v="18"/>
    <n v="4180509896"/>
    <x v="0"/>
    <x v="0"/>
    <x v="0"/>
    <x v="0"/>
    <s v="WIN-QNH-00-007"/>
    <x v="0"/>
    <s v="4180509896(3858)"/>
    <x v="1"/>
    <x v="11"/>
    <x v="11"/>
    <x v="0"/>
    <x v="0"/>
    <x v="0"/>
    <x v="0"/>
    <x v="0"/>
    <n v="10"/>
    <x v="0"/>
    <n v="46000"/>
    <n v="460000"/>
    <x v="0"/>
    <x v="0"/>
    <x v="0"/>
    <x v="0"/>
    <n v="36800"/>
    <x v="4"/>
  </r>
  <r>
    <x v="18"/>
    <n v="4180509989"/>
    <x v="0"/>
    <x v="0"/>
    <x v="0"/>
    <x v="0"/>
    <s v="WIN-QNH-00-007"/>
    <x v="0"/>
    <s v="4180509989(5926)"/>
    <x v="1"/>
    <x v="2"/>
    <x v="2"/>
    <x v="0"/>
    <x v="0"/>
    <x v="0"/>
    <x v="0"/>
    <x v="0"/>
    <n v="15"/>
    <x v="0"/>
    <n v="73431"/>
    <n v="1101465"/>
    <x v="0"/>
    <x v="0"/>
    <x v="0"/>
    <x v="0"/>
    <n v="88117"/>
    <x v="4"/>
  </r>
  <r>
    <x v="18"/>
    <n v="4180509989"/>
    <x v="0"/>
    <x v="0"/>
    <x v="0"/>
    <x v="0"/>
    <s v="WIN-QNH-00-007"/>
    <x v="0"/>
    <s v="4180509989(5926)"/>
    <x v="1"/>
    <x v="11"/>
    <x v="11"/>
    <x v="0"/>
    <x v="0"/>
    <x v="0"/>
    <x v="0"/>
    <x v="0"/>
    <n v="5"/>
    <x v="0"/>
    <n v="46000"/>
    <n v="230000"/>
    <x v="0"/>
    <x v="0"/>
    <x v="0"/>
    <x v="0"/>
    <n v="18400"/>
    <x v="4"/>
  </r>
  <r>
    <x v="18"/>
    <n v="4180509989"/>
    <x v="0"/>
    <x v="0"/>
    <x v="0"/>
    <x v="0"/>
    <s v="WIN-QNH-00-007"/>
    <x v="0"/>
    <s v="4180509989(5926)"/>
    <x v="1"/>
    <x v="9"/>
    <x v="9"/>
    <x v="0"/>
    <x v="0"/>
    <x v="0"/>
    <x v="0"/>
    <x v="0"/>
    <n v="3"/>
    <x v="0"/>
    <n v="70950"/>
    <n v="212850"/>
    <x v="0"/>
    <x v="0"/>
    <x v="0"/>
    <x v="0"/>
    <n v="17028"/>
    <x v="4"/>
  </r>
  <r>
    <x v="18"/>
    <n v="4180509989"/>
    <x v="0"/>
    <x v="0"/>
    <x v="0"/>
    <x v="0"/>
    <s v="WIN-QNH-00-007"/>
    <x v="0"/>
    <s v="4180509989(5926)"/>
    <x v="1"/>
    <x v="0"/>
    <x v="0"/>
    <x v="0"/>
    <x v="0"/>
    <x v="0"/>
    <x v="0"/>
    <x v="0"/>
    <n v="5"/>
    <x v="0"/>
    <n v="111058"/>
    <n v="555290"/>
    <x v="0"/>
    <x v="0"/>
    <x v="0"/>
    <x v="0"/>
    <n v="44423"/>
    <x v="4"/>
  </r>
  <r>
    <x v="18"/>
    <n v="4180509884"/>
    <x v="0"/>
    <x v="0"/>
    <x v="0"/>
    <x v="0"/>
    <s v="WIN-QNH-00-007"/>
    <x v="0"/>
    <s v="4180509884(3838)"/>
    <x v="1"/>
    <x v="2"/>
    <x v="2"/>
    <x v="0"/>
    <x v="0"/>
    <x v="0"/>
    <x v="0"/>
    <x v="0"/>
    <n v="45"/>
    <x v="0"/>
    <n v="73431"/>
    <n v="3304395"/>
    <x v="0"/>
    <x v="0"/>
    <x v="0"/>
    <x v="0"/>
    <n v="264352"/>
    <x v="4"/>
  </r>
  <r>
    <x v="18"/>
    <n v="4180509884"/>
    <x v="0"/>
    <x v="0"/>
    <x v="0"/>
    <x v="0"/>
    <s v="WIN-QNH-00-007"/>
    <x v="0"/>
    <s v="4180509884(3838)"/>
    <x v="1"/>
    <x v="0"/>
    <x v="0"/>
    <x v="0"/>
    <x v="0"/>
    <x v="0"/>
    <x v="0"/>
    <x v="0"/>
    <n v="8"/>
    <x v="0"/>
    <n v="111058"/>
    <n v="888464"/>
    <x v="0"/>
    <x v="0"/>
    <x v="0"/>
    <x v="0"/>
    <n v="71077"/>
    <x v="4"/>
  </r>
  <r>
    <x v="18"/>
    <n v="4180509884"/>
    <x v="0"/>
    <x v="0"/>
    <x v="0"/>
    <x v="0"/>
    <s v="WIN-QNH-00-007"/>
    <x v="0"/>
    <s v="4180509884(3838)"/>
    <x v="1"/>
    <x v="1"/>
    <x v="1"/>
    <x v="0"/>
    <x v="0"/>
    <x v="0"/>
    <x v="0"/>
    <x v="0"/>
    <n v="8"/>
    <x v="0"/>
    <n v="55595"/>
    <n v="444760"/>
    <x v="0"/>
    <x v="0"/>
    <x v="0"/>
    <x v="0"/>
    <n v="35581"/>
    <x v="4"/>
  </r>
  <r>
    <x v="18"/>
    <n v="4180509884"/>
    <x v="0"/>
    <x v="0"/>
    <x v="0"/>
    <x v="0"/>
    <s v="WIN-QNH-00-007"/>
    <x v="0"/>
    <s v="4180509884(3838)"/>
    <x v="1"/>
    <x v="8"/>
    <x v="8"/>
    <x v="0"/>
    <x v="0"/>
    <x v="0"/>
    <x v="0"/>
    <x v="0"/>
    <n v="3"/>
    <x v="0"/>
    <n v="50182"/>
    <n v="150546"/>
    <x v="0"/>
    <x v="0"/>
    <x v="0"/>
    <x v="0"/>
    <n v="12044"/>
    <x v="4"/>
  </r>
  <r>
    <x v="18"/>
    <n v="4180509960"/>
    <x v="0"/>
    <x v="0"/>
    <x v="0"/>
    <x v="0"/>
    <s v="WIN-QNH-00-007"/>
    <x v="0"/>
    <s v="4180509960(5160)"/>
    <x v="1"/>
    <x v="1"/>
    <x v="1"/>
    <x v="0"/>
    <x v="0"/>
    <x v="0"/>
    <x v="0"/>
    <x v="0"/>
    <n v="10"/>
    <x v="0"/>
    <n v="55595"/>
    <n v="555950"/>
    <x v="0"/>
    <x v="0"/>
    <x v="0"/>
    <x v="0"/>
    <n v="44476"/>
    <x v="4"/>
  </r>
  <r>
    <x v="18"/>
    <n v="4180509960"/>
    <x v="0"/>
    <x v="0"/>
    <x v="0"/>
    <x v="0"/>
    <s v="WIN-QNH-00-007"/>
    <x v="0"/>
    <s v="4180509960(5160)"/>
    <x v="1"/>
    <x v="8"/>
    <x v="8"/>
    <x v="0"/>
    <x v="0"/>
    <x v="0"/>
    <x v="0"/>
    <x v="0"/>
    <n v="10"/>
    <x v="0"/>
    <n v="50182"/>
    <n v="501820"/>
    <x v="0"/>
    <x v="0"/>
    <x v="0"/>
    <x v="0"/>
    <n v="40146"/>
    <x v="4"/>
  </r>
  <r>
    <x v="18"/>
    <n v="4180509960"/>
    <x v="0"/>
    <x v="0"/>
    <x v="0"/>
    <x v="0"/>
    <s v="WIN-QNH-00-007"/>
    <x v="0"/>
    <s v="4180509960(5160)"/>
    <x v="1"/>
    <x v="2"/>
    <x v="2"/>
    <x v="0"/>
    <x v="0"/>
    <x v="0"/>
    <x v="0"/>
    <x v="0"/>
    <n v="15"/>
    <x v="0"/>
    <n v="73431"/>
    <n v="1101465"/>
    <x v="0"/>
    <x v="0"/>
    <x v="0"/>
    <x v="0"/>
    <n v="88117"/>
    <x v="4"/>
  </r>
  <r>
    <x v="18"/>
    <n v="4180509947"/>
    <x v="0"/>
    <x v="0"/>
    <x v="0"/>
    <x v="0"/>
    <s v="WIN-QNH-00-007"/>
    <x v="0"/>
    <s v="4180509947(4519)"/>
    <x v="1"/>
    <x v="2"/>
    <x v="2"/>
    <x v="0"/>
    <x v="0"/>
    <x v="0"/>
    <x v="0"/>
    <x v="0"/>
    <n v="10"/>
    <x v="0"/>
    <n v="73431"/>
    <n v="734310"/>
    <x v="0"/>
    <x v="0"/>
    <x v="0"/>
    <x v="0"/>
    <n v="58745"/>
    <x v="4"/>
  </r>
  <r>
    <x v="18"/>
    <n v="4180509947"/>
    <x v="0"/>
    <x v="0"/>
    <x v="0"/>
    <x v="0"/>
    <s v="WIN-QNH-00-007"/>
    <x v="0"/>
    <s v="4180509947(4519)"/>
    <x v="1"/>
    <x v="0"/>
    <x v="0"/>
    <x v="0"/>
    <x v="0"/>
    <x v="0"/>
    <x v="0"/>
    <x v="0"/>
    <n v="10"/>
    <x v="0"/>
    <n v="111058"/>
    <n v="1110580"/>
    <x v="0"/>
    <x v="0"/>
    <x v="0"/>
    <x v="0"/>
    <n v="88846"/>
    <x v="4"/>
  </r>
  <r>
    <x v="18"/>
    <n v="4180930722"/>
    <x v="0"/>
    <x v="0"/>
    <x v="0"/>
    <x v="0"/>
    <s v="WIN-QNH-00-007"/>
    <x v="0"/>
    <s v="4180509947(4519)"/>
    <x v="1"/>
    <x v="11"/>
    <x v="11"/>
    <x v="0"/>
    <x v="0"/>
    <x v="0"/>
    <x v="0"/>
    <x v="0"/>
    <n v="10"/>
    <x v="0"/>
    <n v="46000"/>
    <n v="460000"/>
    <x v="0"/>
    <x v="0"/>
    <x v="0"/>
    <x v="0"/>
    <n v="36800"/>
    <x v="4"/>
  </r>
  <r>
    <x v="18"/>
    <n v="4180563888"/>
    <x v="0"/>
    <x v="0"/>
    <x v="0"/>
    <x v="0"/>
    <s v="win-064"/>
    <x v="0"/>
    <s v="4180563888(4759)"/>
    <x v="1"/>
    <x v="0"/>
    <x v="0"/>
    <x v="0"/>
    <x v="0"/>
    <x v="0"/>
    <x v="0"/>
    <x v="0"/>
    <n v="3"/>
    <x v="0"/>
    <n v="111058"/>
    <n v="333174"/>
    <x v="0"/>
    <x v="0"/>
    <x v="0"/>
    <x v="0"/>
    <n v="26654"/>
    <x v="4"/>
  </r>
  <r>
    <x v="18"/>
    <n v="4180563888"/>
    <x v="0"/>
    <x v="0"/>
    <x v="0"/>
    <x v="0"/>
    <s v="win-064"/>
    <x v="0"/>
    <s v="4180563888(4759)"/>
    <x v="1"/>
    <x v="8"/>
    <x v="8"/>
    <x v="0"/>
    <x v="0"/>
    <x v="0"/>
    <x v="0"/>
    <x v="0"/>
    <n v="6"/>
    <x v="0"/>
    <n v="50182"/>
    <n v="301092"/>
    <x v="0"/>
    <x v="0"/>
    <x v="0"/>
    <x v="0"/>
    <n v="24087"/>
    <x v="4"/>
  </r>
  <r>
    <x v="18"/>
    <n v="4180563888"/>
    <x v="0"/>
    <x v="0"/>
    <x v="0"/>
    <x v="0"/>
    <s v="win-064"/>
    <x v="0"/>
    <s v="4180563888(4759)"/>
    <x v="1"/>
    <x v="2"/>
    <x v="2"/>
    <x v="0"/>
    <x v="0"/>
    <x v="0"/>
    <x v="0"/>
    <x v="0"/>
    <n v="24"/>
    <x v="0"/>
    <n v="73431"/>
    <n v="1762344"/>
    <x v="0"/>
    <x v="0"/>
    <x v="0"/>
    <x v="0"/>
    <n v="140988"/>
    <x v="4"/>
  </r>
  <r>
    <x v="18"/>
    <n v="4180563888"/>
    <x v="0"/>
    <x v="0"/>
    <x v="0"/>
    <x v="0"/>
    <s v="win-064"/>
    <x v="0"/>
    <s v="4180563888(4759)"/>
    <x v="1"/>
    <x v="11"/>
    <x v="11"/>
    <x v="0"/>
    <x v="0"/>
    <x v="0"/>
    <x v="0"/>
    <x v="0"/>
    <n v="6"/>
    <x v="0"/>
    <n v="46000"/>
    <n v="276000"/>
    <x v="0"/>
    <x v="0"/>
    <x v="0"/>
    <x v="0"/>
    <n v="22080"/>
    <x v="4"/>
  </r>
  <r>
    <x v="18"/>
    <n v="4180563888"/>
    <x v="0"/>
    <x v="0"/>
    <x v="0"/>
    <x v="0"/>
    <s v="win-064"/>
    <x v="0"/>
    <s v="4180563888(4759)"/>
    <x v="1"/>
    <x v="10"/>
    <x v="10"/>
    <x v="0"/>
    <x v="0"/>
    <x v="0"/>
    <x v="0"/>
    <x v="0"/>
    <n v="3"/>
    <x v="0"/>
    <n v="74250"/>
    <n v="222750"/>
    <x v="0"/>
    <x v="0"/>
    <x v="0"/>
    <x v="0"/>
    <n v="17820"/>
    <x v="4"/>
  </r>
  <r>
    <x v="18"/>
    <n v="4180563888"/>
    <x v="0"/>
    <x v="0"/>
    <x v="0"/>
    <x v="0"/>
    <s v="win-064"/>
    <x v="0"/>
    <s v="4180563888(4759)"/>
    <x v="1"/>
    <x v="9"/>
    <x v="9"/>
    <x v="0"/>
    <x v="0"/>
    <x v="0"/>
    <x v="0"/>
    <x v="0"/>
    <n v="9"/>
    <x v="0"/>
    <n v="70950"/>
    <n v="638550"/>
    <x v="0"/>
    <x v="0"/>
    <x v="0"/>
    <x v="0"/>
    <n v="51084"/>
    <x v="4"/>
  </r>
  <r>
    <x v="18"/>
    <n v="4180564153"/>
    <x v="0"/>
    <x v="0"/>
    <x v="0"/>
    <x v="0"/>
    <s v="win-064"/>
    <x v="0"/>
    <s v="4180564153(5724)"/>
    <x v="1"/>
    <x v="8"/>
    <x v="8"/>
    <x v="0"/>
    <x v="0"/>
    <x v="0"/>
    <x v="0"/>
    <x v="0"/>
    <n v="6"/>
    <x v="0"/>
    <n v="50182"/>
    <n v="301092"/>
    <x v="0"/>
    <x v="0"/>
    <x v="0"/>
    <x v="0"/>
    <n v="24087"/>
    <x v="4"/>
  </r>
  <r>
    <x v="18"/>
    <n v="4180564153"/>
    <x v="0"/>
    <x v="0"/>
    <x v="0"/>
    <x v="0"/>
    <s v="win-064"/>
    <x v="0"/>
    <s v="4180564153(5724)"/>
    <x v="1"/>
    <x v="10"/>
    <x v="10"/>
    <x v="0"/>
    <x v="0"/>
    <x v="0"/>
    <x v="0"/>
    <x v="0"/>
    <n v="6"/>
    <x v="0"/>
    <n v="74250"/>
    <n v="445500"/>
    <x v="0"/>
    <x v="0"/>
    <x v="0"/>
    <x v="0"/>
    <n v="35640"/>
    <x v="4"/>
  </r>
  <r>
    <x v="18"/>
    <n v="4180564153"/>
    <x v="0"/>
    <x v="0"/>
    <x v="0"/>
    <x v="0"/>
    <s v="win-064"/>
    <x v="0"/>
    <s v="4180564153(5724)"/>
    <x v="1"/>
    <x v="11"/>
    <x v="11"/>
    <x v="0"/>
    <x v="0"/>
    <x v="0"/>
    <x v="0"/>
    <x v="0"/>
    <n v="6"/>
    <x v="0"/>
    <n v="46000"/>
    <n v="276000"/>
    <x v="0"/>
    <x v="0"/>
    <x v="0"/>
    <x v="0"/>
    <n v="22080"/>
    <x v="4"/>
  </r>
  <r>
    <x v="18"/>
    <n v="4180564153"/>
    <x v="0"/>
    <x v="0"/>
    <x v="0"/>
    <x v="0"/>
    <s v="win-064"/>
    <x v="0"/>
    <s v="4180564153(5724)"/>
    <x v="1"/>
    <x v="9"/>
    <x v="9"/>
    <x v="0"/>
    <x v="0"/>
    <x v="0"/>
    <x v="0"/>
    <x v="0"/>
    <n v="3"/>
    <x v="0"/>
    <n v="70950"/>
    <n v="212850"/>
    <x v="0"/>
    <x v="0"/>
    <x v="0"/>
    <x v="0"/>
    <n v="17028"/>
    <x v="4"/>
  </r>
  <r>
    <x v="14"/>
    <n v="4180602159"/>
    <x v="0"/>
    <x v="0"/>
    <x v="0"/>
    <x v="0"/>
    <s v="win-064"/>
    <x v="0"/>
    <s v="4180602159(6890)"/>
    <x v="1"/>
    <x v="2"/>
    <x v="2"/>
    <x v="0"/>
    <x v="0"/>
    <x v="0"/>
    <x v="0"/>
    <x v="0"/>
    <n v="30"/>
    <x v="0"/>
    <n v="73431"/>
    <n v="2202930"/>
    <x v="0"/>
    <x v="0"/>
    <x v="0"/>
    <x v="0"/>
    <n v="176234"/>
    <x v="4"/>
  </r>
  <r>
    <x v="14"/>
    <n v="4180602159"/>
    <x v="0"/>
    <x v="0"/>
    <x v="0"/>
    <x v="0"/>
    <s v="win-064"/>
    <x v="0"/>
    <s v="4180602159(6890)"/>
    <x v="1"/>
    <x v="0"/>
    <x v="0"/>
    <x v="0"/>
    <x v="0"/>
    <x v="0"/>
    <x v="0"/>
    <x v="0"/>
    <n v="10"/>
    <x v="0"/>
    <n v="111058"/>
    <n v="1110580"/>
    <x v="0"/>
    <x v="0"/>
    <x v="0"/>
    <x v="0"/>
    <n v="88846"/>
    <x v="4"/>
  </r>
  <r>
    <x v="0"/>
    <s v="đt1/12win2acp"/>
    <x v="0"/>
    <x v="0"/>
    <x v="0"/>
    <x v="0"/>
    <s v="win-034"/>
    <x v="0"/>
    <s v="đt1/12win2acp"/>
    <x v="1"/>
    <x v="0"/>
    <x v="0"/>
    <x v="0"/>
    <x v="0"/>
    <x v="0"/>
    <x v="0"/>
    <x v="0"/>
    <n v="20"/>
    <x v="0"/>
    <n v="111058"/>
    <n v="2221160"/>
    <x v="0"/>
    <x v="0"/>
    <x v="0"/>
    <x v="0"/>
    <n v="177693"/>
    <x v="4"/>
  </r>
  <r>
    <x v="0"/>
    <s v="đt1/12win2acp"/>
    <x v="0"/>
    <x v="0"/>
    <x v="0"/>
    <x v="0"/>
    <s v="win-034"/>
    <x v="0"/>
    <s v="đt1/12win2acp"/>
    <x v="1"/>
    <x v="2"/>
    <x v="2"/>
    <x v="0"/>
    <x v="0"/>
    <x v="0"/>
    <x v="0"/>
    <x v="0"/>
    <n v="10"/>
    <x v="0"/>
    <n v="73431"/>
    <n v="734310"/>
    <x v="0"/>
    <x v="0"/>
    <x v="0"/>
    <x v="0"/>
    <n v="58745"/>
    <x v="4"/>
  </r>
  <r>
    <x v="0"/>
    <s v="đt1/12win2acp"/>
    <x v="0"/>
    <x v="0"/>
    <x v="0"/>
    <x v="0"/>
    <s v="win-034"/>
    <x v="0"/>
    <s v="đt1/12win2acp"/>
    <x v="1"/>
    <x v="8"/>
    <x v="8"/>
    <x v="0"/>
    <x v="0"/>
    <x v="0"/>
    <x v="0"/>
    <x v="0"/>
    <n v="5"/>
    <x v="0"/>
    <n v="50182"/>
    <n v="250910"/>
    <x v="0"/>
    <x v="0"/>
    <x v="0"/>
    <x v="0"/>
    <n v="20073"/>
    <x v="4"/>
  </r>
  <r>
    <x v="0"/>
    <s v="đt1/12win2acp"/>
    <x v="0"/>
    <x v="0"/>
    <x v="0"/>
    <x v="0"/>
    <s v="win-034"/>
    <x v="0"/>
    <s v="đt1/12win2acp"/>
    <x v="1"/>
    <x v="11"/>
    <x v="11"/>
    <x v="0"/>
    <x v="0"/>
    <x v="0"/>
    <x v="0"/>
    <x v="0"/>
    <n v="8"/>
    <x v="0"/>
    <n v="46000"/>
    <n v="368000"/>
    <x v="0"/>
    <x v="0"/>
    <x v="0"/>
    <x v="0"/>
    <n v="29440"/>
    <x v="4"/>
  </r>
  <r>
    <x v="0"/>
    <s v="đt1/12win2acp"/>
    <x v="0"/>
    <x v="0"/>
    <x v="0"/>
    <x v="0"/>
    <s v="win-034"/>
    <x v="0"/>
    <s v="đt1/12win2acp"/>
    <x v="1"/>
    <x v="10"/>
    <x v="10"/>
    <x v="0"/>
    <x v="0"/>
    <x v="0"/>
    <x v="0"/>
    <x v="0"/>
    <n v="5"/>
    <x v="0"/>
    <n v="74250"/>
    <n v="371250"/>
    <x v="0"/>
    <x v="0"/>
    <x v="0"/>
    <x v="0"/>
    <n v="29700"/>
    <x v="4"/>
  </r>
  <r>
    <x v="0"/>
    <s v="đt1/12win2acp"/>
    <x v="0"/>
    <x v="0"/>
    <x v="0"/>
    <x v="0"/>
    <s v="win-034"/>
    <x v="0"/>
    <s v="đt1/12win2acp"/>
    <x v="1"/>
    <x v="1"/>
    <x v="1"/>
    <x v="0"/>
    <x v="0"/>
    <x v="0"/>
    <x v="0"/>
    <x v="0"/>
    <n v="5"/>
    <x v="0"/>
    <n v="55595"/>
    <n v="277975"/>
    <x v="0"/>
    <x v="0"/>
    <x v="0"/>
    <x v="0"/>
    <n v="22238"/>
    <x v="4"/>
  </r>
  <r>
    <x v="0"/>
    <s v="đt1/12win2acp"/>
    <x v="0"/>
    <x v="0"/>
    <x v="0"/>
    <x v="0"/>
    <s v="win-034"/>
    <x v="0"/>
    <s v="đt1/12win2acp"/>
    <x v="1"/>
    <x v="12"/>
    <x v="12"/>
    <x v="0"/>
    <x v="0"/>
    <x v="0"/>
    <x v="0"/>
    <x v="0"/>
    <n v="5"/>
    <x v="0"/>
    <n v="49500"/>
    <n v="247500"/>
    <x v="0"/>
    <x v="0"/>
    <x v="0"/>
    <x v="0"/>
    <n v="19800"/>
    <x v="4"/>
  </r>
  <r>
    <x v="0"/>
    <s v="đt1/12win2acp"/>
    <x v="0"/>
    <x v="0"/>
    <x v="0"/>
    <x v="0"/>
    <s v="win-034"/>
    <x v="0"/>
    <s v="đt1/12win2acp"/>
    <x v="1"/>
    <x v="13"/>
    <x v="13"/>
    <x v="0"/>
    <x v="0"/>
    <x v="0"/>
    <x v="0"/>
    <x v="0"/>
    <n v="5"/>
    <x v="0"/>
    <n v="50400"/>
    <n v="252000"/>
    <x v="0"/>
    <x v="0"/>
    <x v="0"/>
    <x v="0"/>
    <n v="20160"/>
    <x v="4"/>
  </r>
  <r>
    <x v="0"/>
    <n v="4180725362"/>
    <x v="0"/>
    <x v="0"/>
    <x v="0"/>
    <x v="0"/>
    <s v="win-034"/>
    <x v="0"/>
    <s v="đt1/12win6244"/>
    <x v="1"/>
    <x v="0"/>
    <x v="0"/>
    <x v="0"/>
    <x v="0"/>
    <x v="0"/>
    <x v="0"/>
    <x v="0"/>
    <n v="20"/>
    <x v="0"/>
    <n v="111058"/>
    <n v="2221160"/>
    <x v="0"/>
    <x v="0"/>
    <x v="0"/>
    <x v="0"/>
    <n v="177693"/>
    <x v="4"/>
  </r>
  <r>
    <x v="0"/>
    <n v="4180725362"/>
    <x v="0"/>
    <x v="0"/>
    <x v="0"/>
    <x v="0"/>
    <s v="win-034"/>
    <x v="0"/>
    <s v="đt1/12win6244"/>
    <x v="1"/>
    <x v="2"/>
    <x v="2"/>
    <x v="0"/>
    <x v="0"/>
    <x v="0"/>
    <x v="0"/>
    <x v="0"/>
    <n v="8"/>
    <x v="0"/>
    <n v="73431"/>
    <n v="587448"/>
    <x v="0"/>
    <x v="0"/>
    <x v="0"/>
    <x v="0"/>
    <n v="46996"/>
    <x v="4"/>
  </r>
  <r>
    <x v="0"/>
    <n v="4180725362"/>
    <x v="0"/>
    <x v="0"/>
    <x v="0"/>
    <x v="0"/>
    <s v="win-034"/>
    <x v="0"/>
    <s v="đt1/12win6244"/>
    <x v="1"/>
    <x v="1"/>
    <x v="1"/>
    <x v="0"/>
    <x v="0"/>
    <x v="0"/>
    <x v="0"/>
    <x v="0"/>
    <n v="8"/>
    <x v="0"/>
    <n v="55595"/>
    <n v="444760"/>
    <x v="0"/>
    <x v="0"/>
    <x v="0"/>
    <x v="0"/>
    <n v="35581"/>
    <x v="4"/>
  </r>
  <r>
    <x v="0"/>
    <n v="4180725362"/>
    <x v="0"/>
    <x v="0"/>
    <x v="0"/>
    <x v="0"/>
    <s v="win-034"/>
    <x v="0"/>
    <s v="đt1/12win6244"/>
    <x v="1"/>
    <x v="8"/>
    <x v="8"/>
    <x v="0"/>
    <x v="0"/>
    <x v="0"/>
    <x v="0"/>
    <x v="0"/>
    <n v="8"/>
    <x v="0"/>
    <n v="50182"/>
    <n v="401456"/>
    <x v="0"/>
    <x v="0"/>
    <x v="0"/>
    <x v="0"/>
    <n v="32116"/>
    <x v="4"/>
  </r>
  <r>
    <x v="0"/>
    <n v="4180725362"/>
    <x v="0"/>
    <x v="0"/>
    <x v="0"/>
    <x v="0"/>
    <s v="win-034"/>
    <x v="0"/>
    <s v="đt1/12win6244"/>
    <x v="1"/>
    <x v="11"/>
    <x v="11"/>
    <x v="0"/>
    <x v="0"/>
    <x v="0"/>
    <x v="0"/>
    <x v="0"/>
    <n v="8"/>
    <x v="0"/>
    <n v="46000"/>
    <n v="368000"/>
    <x v="0"/>
    <x v="0"/>
    <x v="0"/>
    <x v="0"/>
    <n v="29440"/>
    <x v="4"/>
  </r>
  <r>
    <x v="17"/>
    <n v="4180614136"/>
    <x v="0"/>
    <x v="1"/>
    <x v="0"/>
    <x v="0"/>
    <s v="win-064"/>
    <x v="0"/>
    <s v="4180614136(6169)"/>
    <x v="1"/>
    <x v="0"/>
    <x v="0"/>
    <x v="0"/>
    <x v="0"/>
    <x v="0"/>
    <x v="0"/>
    <x v="0"/>
    <n v="8"/>
    <x v="0"/>
    <n v="111058"/>
    <n v="888464"/>
    <x v="0"/>
    <x v="0"/>
    <x v="0"/>
    <x v="0"/>
    <n v="71077"/>
    <x v="4"/>
  </r>
  <r>
    <x v="17"/>
    <n v="4180614136"/>
    <x v="0"/>
    <x v="1"/>
    <x v="0"/>
    <x v="0"/>
    <s v="win-064"/>
    <x v="0"/>
    <s v="4180614136(6169)"/>
    <x v="1"/>
    <x v="10"/>
    <x v="10"/>
    <x v="0"/>
    <x v="0"/>
    <x v="0"/>
    <x v="0"/>
    <x v="0"/>
    <n v="5"/>
    <x v="0"/>
    <n v="74250"/>
    <n v="371250"/>
    <x v="0"/>
    <x v="0"/>
    <x v="0"/>
    <x v="0"/>
    <n v="29700"/>
    <x v="4"/>
  </r>
  <r>
    <x v="17"/>
    <n v="4180614136"/>
    <x v="0"/>
    <x v="1"/>
    <x v="0"/>
    <x v="0"/>
    <s v="win-064"/>
    <x v="0"/>
    <s v="4180614136(6169)"/>
    <x v="1"/>
    <x v="8"/>
    <x v="8"/>
    <x v="0"/>
    <x v="0"/>
    <x v="0"/>
    <x v="0"/>
    <x v="0"/>
    <n v="10"/>
    <x v="0"/>
    <n v="50182"/>
    <n v="501820"/>
    <x v="0"/>
    <x v="0"/>
    <x v="0"/>
    <x v="0"/>
    <n v="40146"/>
    <x v="4"/>
  </r>
  <r>
    <x v="17"/>
    <n v="4180614136"/>
    <x v="0"/>
    <x v="1"/>
    <x v="0"/>
    <x v="0"/>
    <s v="win-064"/>
    <x v="0"/>
    <s v="4180614136(6169)"/>
    <x v="1"/>
    <x v="2"/>
    <x v="2"/>
    <x v="0"/>
    <x v="0"/>
    <x v="0"/>
    <x v="0"/>
    <x v="0"/>
    <n v="30"/>
    <x v="0"/>
    <n v="73431"/>
    <n v="2202930"/>
    <x v="0"/>
    <x v="0"/>
    <x v="0"/>
    <x v="0"/>
    <n v="176234"/>
    <x v="4"/>
  </r>
  <r>
    <x v="0"/>
    <n v="4180626534"/>
    <x v="0"/>
    <x v="1"/>
    <x v="0"/>
    <x v="0"/>
    <s v="win-072"/>
    <x v="0"/>
    <s v="4180626534(2aa6)"/>
    <x v="1"/>
    <x v="0"/>
    <x v="0"/>
    <x v="0"/>
    <x v="0"/>
    <x v="0"/>
    <x v="0"/>
    <x v="0"/>
    <n v="15"/>
    <x v="0"/>
    <n v="111058"/>
    <n v="1665870"/>
    <x v="0"/>
    <x v="0"/>
    <x v="0"/>
    <x v="0"/>
    <n v="133270"/>
    <x v="4"/>
  </r>
  <r>
    <x v="0"/>
    <n v="4180626534"/>
    <x v="0"/>
    <x v="1"/>
    <x v="0"/>
    <x v="0"/>
    <s v="win-072"/>
    <x v="0"/>
    <s v="4180626534(2aa6)"/>
    <x v="1"/>
    <x v="2"/>
    <x v="2"/>
    <x v="0"/>
    <x v="0"/>
    <x v="0"/>
    <x v="0"/>
    <x v="0"/>
    <n v="15"/>
    <x v="0"/>
    <n v="73431"/>
    <n v="1101465"/>
    <x v="0"/>
    <x v="0"/>
    <x v="0"/>
    <x v="0"/>
    <n v="88117"/>
    <x v="4"/>
  </r>
  <r>
    <x v="0"/>
    <n v="4180626534"/>
    <x v="0"/>
    <x v="1"/>
    <x v="0"/>
    <x v="0"/>
    <s v="win-072"/>
    <x v="0"/>
    <s v="4180626534(2aa6)"/>
    <x v="1"/>
    <x v="11"/>
    <x v="11"/>
    <x v="0"/>
    <x v="0"/>
    <x v="0"/>
    <x v="0"/>
    <x v="0"/>
    <n v="5"/>
    <x v="0"/>
    <n v="46000"/>
    <n v="230000"/>
    <x v="0"/>
    <x v="0"/>
    <x v="0"/>
    <x v="0"/>
    <n v="18400"/>
    <x v="4"/>
  </r>
  <r>
    <x v="0"/>
    <n v="4180626534"/>
    <x v="0"/>
    <x v="1"/>
    <x v="0"/>
    <x v="0"/>
    <s v="win-072"/>
    <x v="0"/>
    <s v="4180626534(2aa6)"/>
    <x v="1"/>
    <x v="13"/>
    <x v="13"/>
    <x v="0"/>
    <x v="0"/>
    <x v="0"/>
    <x v="0"/>
    <x v="0"/>
    <n v="3"/>
    <x v="0"/>
    <n v="50400"/>
    <n v="151200"/>
    <x v="0"/>
    <x v="0"/>
    <x v="0"/>
    <x v="0"/>
    <n v="12096"/>
    <x v="4"/>
  </r>
  <r>
    <x v="0"/>
    <n v="4180626534"/>
    <x v="0"/>
    <x v="1"/>
    <x v="0"/>
    <x v="0"/>
    <s v="win-072"/>
    <x v="0"/>
    <s v="4180626534(2aa6)"/>
    <x v="1"/>
    <x v="8"/>
    <x v="8"/>
    <x v="0"/>
    <x v="0"/>
    <x v="0"/>
    <x v="0"/>
    <x v="0"/>
    <n v="10"/>
    <x v="0"/>
    <n v="50182"/>
    <n v="501820"/>
    <x v="0"/>
    <x v="0"/>
    <x v="0"/>
    <x v="0"/>
    <n v="40146"/>
    <x v="4"/>
  </r>
  <r>
    <x v="0"/>
    <n v="4180638460"/>
    <x v="0"/>
    <x v="1"/>
    <x v="0"/>
    <x v="0"/>
    <s v="win-020"/>
    <x v="0"/>
    <s v="4180638460(1598)"/>
    <x v="1"/>
    <x v="10"/>
    <x v="10"/>
    <x v="0"/>
    <x v="0"/>
    <x v="0"/>
    <x v="0"/>
    <x v="0"/>
    <n v="5"/>
    <x v="0"/>
    <n v="74250"/>
    <n v="371250"/>
    <x v="0"/>
    <x v="0"/>
    <x v="0"/>
    <x v="0"/>
    <n v="29700"/>
    <x v="4"/>
  </r>
  <r>
    <x v="0"/>
    <n v="4180638460"/>
    <x v="0"/>
    <x v="1"/>
    <x v="0"/>
    <x v="0"/>
    <s v="win-020"/>
    <x v="0"/>
    <s v="4180638460(1598)"/>
    <x v="1"/>
    <x v="8"/>
    <x v="8"/>
    <x v="0"/>
    <x v="0"/>
    <x v="0"/>
    <x v="0"/>
    <x v="0"/>
    <n v="6"/>
    <x v="0"/>
    <n v="50182"/>
    <n v="301092"/>
    <x v="0"/>
    <x v="0"/>
    <x v="0"/>
    <x v="0"/>
    <n v="24087"/>
    <x v="4"/>
  </r>
  <r>
    <x v="0"/>
    <n v="4180638460"/>
    <x v="0"/>
    <x v="1"/>
    <x v="0"/>
    <x v="0"/>
    <s v="win-020"/>
    <x v="0"/>
    <s v="4180638460(1598)"/>
    <x v="1"/>
    <x v="2"/>
    <x v="2"/>
    <x v="0"/>
    <x v="0"/>
    <x v="0"/>
    <x v="0"/>
    <x v="0"/>
    <n v="10"/>
    <x v="0"/>
    <n v="73431"/>
    <n v="734310"/>
    <x v="0"/>
    <x v="0"/>
    <x v="0"/>
    <x v="0"/>
    <n v="58745"/>
    <x v="4"/>
  </r>
  <r>
    <x v="0"/>
    <n v="4180638460"/>
    <x v="0"/>
    <x v="1"/>
    <x v="0"/>
    <x v="0"/>
    <s v="win-020"/>
    <x v="0"/>
    <s v="4180638460(1598)"/>
    <x v="1"/>
    <x v="0"/>
    <x v="0"/>
    <x v="0"/>
    <x v="0"/>
    <x v="0"/>
    <x v="0"/>
    <x v="0"/>
    <n v="5"/>
    <x v="0"/>
    <n v="111058"/>
    <n v="555290"/>
    <x v="0"/>
    <x v="0"/>
    <x v="0"/>
    <x v="0"/>
    <n v="44423"/>
    <x v="4"/>
  </r>
  <r>
    <x v="0"/>
    <n v="4180626791"/>
    <x v="0"/>
    <x v="1"/>
    <x v="0"/>
    <x v="0"/>
    <s v="win-025"/>
    <x v="0"/>
    <s v="4180626791(3330)"/>
    <x v="1"/>
    <x v="2"/>
    <x v="2"/>
    <x v="0"/>
    <x v="0"/>
    <x v="0"/>
    <x v="0"/>
    <x v="0"/>
    <n v="10"/>
    <x v="0"/>
    <n v="73431"/>
    <n v="734310"/>
    <x v="0"/>
    <x v="0"/>
    <x v="0"/>
    <x v="0"/>
    <n v="58745"/>
    <x v="4"/>
  </r>
  <r>
    <x v="0"/>
    <n v="4180626791"/>
    <x v="0"/>
    <x v="1"/>
    <x v="0"/>
    <x v="0"/>
    <s v="win-025"/>
    <x v="0"/>
    <s v="4180626791(3330)"/>
    <x v="1"/>
    <x v="8"/>
    <x v="8"/>
    <x v="0"/>
    <x v="0"/>
    <x v="0"/>
    <x v="0"/>
    <x v="0"/>
    <n v="15"/>
    <x v="0"/>
    <n v="50182"/>
    <n v="752730"/>
    <x v="0"/>
    <x v="0"/>
    <x v="0"/>
    <x v="0"/>
    <n v="60218"/>
    <x v="4"/>
  </r>
  <r>
    <x v="0"/>
    <n v="4180626791"/>
    <x v="0"/>
    <x v="1"/>
    <x v="0"/>
    <x v="0"/>
    <s v="win-025"/>
    <x v="0"/>
    <s v="4180626791(3330)"/>
    <x v="1"/>
    <x v="1"/>
    <x v="1"/>
    <x v="0"/>
    <x v="0"/>
    <x v="0"/>
    <x v="0"/>
    <x v="0"/>
    <n v="10"/>
    <x v="0"/>
    <n v="55595"/>
    <n v="555950"/>
    <x v="0"/>
    <x v="0"/>
    <x v="0"/>
    <x v="0"/>
    <n v="44476"/>
    <x v="4"/>
  </r>
  <r>
    <x v="0"/>
    <n v="4180626791"/>
    <x v="0"/>
    <x v="1"/>
    <x v="0"/>
    <x v="0"/>
    <s v="win-025"/>
    <x v="0"/>
    <s v="4180626791(3330)"/>
    <x v="1"/>
    <x v="11"/>
    <x v="11"/>
    <x v="0"/>
    <x v="0"/>
    <x v="0"/>
    <x v="0"/>
    <x v="0"/>
    <n v="15"/>
    <x v="0"/>
    <n v="46000"/>
    <n v="690000"/>
    <x v="0"/>
    <x v="0"/>
    <x v="0"/>
    <x v="0"/>
    <n v="55200"/>
    <x v="4"/>
  </r>
  <r>
    <x v="0"/>
    <n v="4180626791"/>
    <x v="0"/>
    <x v="1"/>
    <x v="0"/>
    <x v="0"/>
    <s v="win-025"/>
    <x v="0"/>
    <s v="4180626791(3330)"/>
    <x v="1"/>
    <x v="0"/>
    <x v="0"/>
    <x v="0"/>
    <x v="0"/>
    <x v="0"/>
    <x v="0"/>
    <x v="0"/>
    <n v="10"/>
    <x v="0"/>
    <n v="111058"/>
    <n v="1110580"/>
    <x v="0"/>
    <x v="0"/>
    <x v="0"/>
    <x v="0"/>
    <n v="88846"/>
    <x v="4"/>
  </r>
  <r>
    <x v="17"/>
    <n v="4180613429"/>
    <x v="0"/>
    <x v="1"/>
    <x v="0"/>
    <x v="0"/>
    <s v="win-029"/>
    <x v="0"/>
    <s v="4180613429(6968)"/>
    <x v="1"/>
    <x v="0"/>
    <x v="0"/>
    <x v="0"/>
    <x v="0"/>
    <x v="0"/>
    <x v="0"/>
    <x v="0"/>
    <n v="10"/>
    <x v="0"/>
    <n v="111058"/>
    <n v="1110580"/>
    <x v="0"/>
    <x v="0"/>
    <x v="0"/>
    <x v="0"/>
    <n v="88846"/>
    <x v="4"/>
  </r>
  <r>
    <x v="17"/>
    <n v="4180613429"/>
    <x v="0"/>
    <x v="1"/>
    <x v="0"/>
    <x v="0"/>
    <s v="win-029"/>
    <x v="0"/>
    <s v="4180613429(6968)"/>
    <x v="1"/>
    <x v="8"/>
    <x v="8"/>
    <x v="0"/>
    <x v="0"/>
    <x v="0"/>
    <x v="0"/>
    <x v="0"/>
    <n v="5"/>
    <x v="0"/>
    <n v="50182"/>
    <n v="250910"/>
    <x v="0"/>
    <x v="0"/>
    <x v="0"/>
    <x v="0"/>
    <n v="20073"/>
    <x v="4"/>
  </r>
  <r>
    <x v="17"/>
    <n v="4180613429"/>
    <x v="0"/>
    <x v="1"/>
    <x v="0"/>
    <x v="0"/>
    <s v="win-029"/>
    <x v="0"/>
    <s v="4180613429(6968)"/>
    <x v="1"/>
    <x v="11"/>
    <x v="11"/>
    <x v="0"/>
    <x v="0"/>
    <x v="0"/>
    <x v="0"/>
    <x v="0"/>
    <n v="5"/>
    <x v="0"/>
    <n v="46000"/>
    <n v="230000"/>
    <x v="0"/>
    <x v="0"/>
    <x v="0"/>
    <x v="0"/>
    <n v="18400"/>
    <x v="4"/>
  </r>
  <r>
    <x v="17"/>
    <n v="4180613429"/>
    <x v="0"/>
    <x v="1"/>
    <x v="0"/>
    <x v="0"/>
    <s v="win-029"/>
    <x v="0"/>
    <s v="4180613429(6968)"/>
    <x v="1"/>
    <x v="2"/>
    <x v="2"/>
    <x v="0"/>
    <x v="0"/>
    <x v="0"/>
    <x v="0"/>
    <x v="0"/>
    <n v="10"/>
    <x v="0"/>
    <n v="73431"/>
    <n v="734310"/>
    <x v="0"/>
    <x v="0"/>
    <x v="0"/>
    <x v="0"/>
    <n v="58745"/>
    <x v="4"/>
  </r>
  <r>
    <x v="17"/>
    <n v="4180612535"/>
    <x v="0"/>
    <x v="1"/>
    <x v="0"/>
    <x v="0"/>
    <s v="win-044"/>
    <x v="0"/>
    <s v="4180612535(6721)"/>
    <x v="1"/>
    <x v="0"/>
    <x v="0"/>
    <x v="0"/>
    <x v="0"/>
    <x v="0"/>
    <x v="0"/>
    <x v="0"/>
    <n v="10"/>
    <x v="0"/>
    <n v="111058"/>
    <n v="1110580"/>
    <x v="0"/>
    <x v="0"/>
    <x v="0"/>
    <x v="0"/>
    <n v="88846"/>
    <x v="4"/>
  </r>
  <r>
    <x v="17"/>
    <n v="4180612535"/>
    <x v="0"/>
    <x v="1"/>
    <x v="0"/>
    <x v="0"/>
    <s v="win-044"/>
    <x v="0"/>
    <s v="4180612535(6721)"/>
    <x v="1"/>
    <x v="8"/>
    <x v="8"/>
    <x v="0"/>
    <x v="0"/>
    <x v="0"/>
    <x v="0"/>
    <x v="0"/>
    <n v="5"/>
    <x v="0"/>
    <n v="50182"/>
    <n v="250910"/>
    <x v="0"/>
    <x v="0"/>
    <x v="0"/>
    <x v="0"/>
    <n v="20073"/>
    <x v="4"/>
  </r>
  <r>
    <x v="17"/>
    <n v="4180612535"/>
    <x v="0"/>
    <x v="1"/>
    <x v="0"/>
    <x v="0"/>
    <s v="win-044"/>
    <x v="0"/>
    <s v="4180612535(6721)"/>
    <x v="1"/>
    <x v="11"/>
    <x v="11"/>
    <x v="0"/>
    <x v="0"/>
    <x v="0"/>
    <x v="0"/>
    <x v="0"/>
    <n v="10"/>
    <x v="0"/>
    <n v="46000"/>
    <n v="460000"/>
    <x v="0"/>
    <x v="0"/>
    <x v="0"/>
    <x v="0"/>
    <n v="36800"/>
    <x v="4"/>
  </r>
  <r>
    <x v="17"/>
    <n v="4180612535"/>
    <x v="0"/>
    <x v="1"/>
    <x v="0"/>
    <x v="0"/>
    <s v="win-044"/>
    <x v="0"/>
    <s v="4180612535(6721)"/>
    <x v="1"/>
    <x v="2"/>
    <x v="2"/>
    <x v="0"/>
    <x v="0"/>
    <x v="0"/>
    <x v="0"/>
    <x v="0"/>
    <n v="10"/>
    <x v="0"/>
    <n v="73431"/>
    <n v="734310"/>
    <x v="0"/>
    <x v="0"/>
    <x v="0"/>
    <x v="0"/>
    <n v="58745"/>
    <x v="4"/>
  </r>
  <r>
    <x v="17"/>
    <n v="4180612535"/>
    <x v="0"/>
    <x v="1"/>
    <x v="0"/>
    <x v="0"/>
    <s v="win-044"/>
    <x v="0"/>
    <s v="4180612535(6721)"/>
    <x v="1"/>
    <x v="10"/>
    <x v="10"/>
    <x v="0"/>
    <x v="0"/>
    <x v="0"/>
    <x v="0"/>
    <x v="0"/>
    <n v="5"/>
    <x v="0"/>
    <n v="74250"/>
    <n v="371250"/>
    <x v="0"/>
    <x v="0"/>
    <x v="0"/>
    <x v="0"/>
    <n v="29700"/>
    <x v="4"/>
  </r>
  <r>
    <x v="19"/>
    <n v="4180620587"/>
    <x v="0"/>
    <x v="1"/>
    <x v="0"/>
    <x v="0"/>
    <s v="win-065"/>
    <x v="0"/>
    <s v="4180620587(2aty)"/>
    <x v="1"/>
    <x v="0"/>
    <x v="0"/>
    <x v="0"/>
    <x v="0"/>
    <x v="0"/>
    <x v="0"/>
    <x v="0"/>
    <n v="10"/>
    <x v="0"/>
    <n v="111058"/>
    <n v="1110580"/>
    <x v="0"/>
    <x v="0"/>
    <x v="0"/>
    <x v="0"/>
    <n v="88846"/>
    <x v="4"/>
  </r>
  <r>
    <x v="19"/>
    <n v="4180620587"/>
    <x v="0"/>
    <x v="1"/>
    <x v="0"/>
    <x v="0"/>
    <s v="win-065"/>
    <x v="0"/>
    <s v="4180620587(2aty)"/>
    <x v="1"/>
    <x v="8"/>
    <x v="8"/>
    <x v="0"/>
    <x v="0"/>
    <x v="0"/>
    <x v="0"/>
    <x v="0"/>
    <n v="6"/>
    <x v="0"/>
    <n v="50182"/>
    <n v="301092"/>
    <x v="0"/>
    <x v="0"/>
    <x v="0"/>
    <x v="0"/>
    <n v="24087"/>
    <x v="4"/>
  </r>
  <r>
    <x v="19"/>
    <n v="4180620587"/>
    <x v="0"/>
    <x v="1"/>
    <x v="0"/>
    <x v="0"/>
    <s v="win-065"/>
    <x v="0"/>
    <s v="4180620587(2aty)"/>
    <x v="1"/>
    <x v="9"/>
    <x v="9"/>
    <x v="0"/>
    <x v="0"/>
    <x v="0"/>
    <x v="0"/>
    <x v="0"/>
    <n v="6"/>
    <x v="0"/>
    <n v="70950"/>
    <n v="425700"/>
    <x v="0"/>
    <x v="0"/>
    <x v="0"/>
    <x v="0"/>
    <n v="34056"/>
    <x v="4"/>
  </r>
  <r>
    <x v="19"/>
    <n v="4180620587"/>
    <x v="0"/>
    <x v="1"/>
    <x v="0"/>
    <x v="0"/>
    <s v="win-065"/>
    <x v="0"/>
    <s v="4180620587(2aty)"/>
    <x v="1"/>
    <x v="2"/>
    <x v="2"/>
    <x v="0"/>
    <x v="0"/>
    <x v="0"/>
    <x v="0"/>
    <x v="0"/>
    <n v="10"/>
    <x v="0"/>
    <n v="73431"/>
    <n v="734310"/>
    <x v="0"/>
    <x v="0"/>
    <x v="0"/>
    <x v="0"/>
    <n v="58745"/>
    <x v="4"/>
  </r>
  <r>
    <x v="17"/>
    <n v="4180615393"/>
    <x v="0"/>
    <x v="1"/>
    <x v="0"/>
    <x v="0"/>
    <s v="WIN-HDG-00-006"/>
    <x v="0"/>
    <s v="4180615393(2amo)"/>
    <x v="1"/>
    <x v="1"/>
    <x v="1"/>
    <x v="0"/>
    <x v="0"/>
    <x v="0"/>
    <x v="0"/>
    <x v="0"/>
    <n v="7"/>
    <x v="0"/>
    <n v="55595"/>
    <n v="389165"/>
    <x v="0"/>
    <x v="0"/>
    <x v="0"/>
    <x v="0"/>
    <n v="31133"/>
    <x v="4"/>
  </r>
  <r>
    <x v="17"/>
    <n v="4180615393"/>
    <x v="0"/>
    <x v="1"/>
    <x v="0"/>
    <x v="0"/>
    <s v="WIN-HDG-00-006"/>
    <x v="0"/>
    <s v="4180615393(2amo)"/>
    <x v="1"/>
    <x v="0"/>
    <x v="0"/>
    <x v="0"/>
    <x v="0"/>
    <x v="0"/>
    <x v="0"/>
    <x v="0"/>
    <n v="7"/>
    <x v="0"/>
    <n v="111058"/>
    <n v="777406"/>
    <x v="0"/>
    <x v="0"/>
    <x v="0"/>
    <x v="0"/>
    <n v="62192"/>
    <x v="4"/>
  </r>
  <r>
    <x v="17"/>
    <n v="4180615393"/>
    <x v="0"/>
    <x v="1"/>
    <x v="0"/>
    <x v="0"/>
    <s v="WIN-HDG-00-006"/>
    <x v="0"/>
    <s v="4180615393(2amo)"/>
    <x v="1"/>
    <x v="10"/>
    <x v="10"/>
    <x v="0"/>
    <x v="0"/>
    <x v="0"/>
    <x v="0"/>
    <x v="0"/>
    <n v="7"/>
    <x v="0"/>
    <n v="74250"/>
    <n v="519750"/>
    <x v="0"/>
    <x v="0"/>
    <x v="0"/>
    <x v="0"/>
    <n v="41580"/>
    <x v="4"/>
  </r>
  <r>
    <x v="17"/>
    <n v="4180615393"/>
    <x v="0"/>
    <x v="1"/>
    <x v="0"/>
    <x v="0"/>
    <s v="WIN-HDG-00-006"/>
    <x v="0"/>
    <s v="4180615393(2amo)"/>
    <x v="1"/>
    <x v="2"/>
    <x v="2"/>
    <x v="0"/>
    <x v="0"/>
    <x v="0"/>
    <x v="0"/>
    <x v="0"/>
    <n v="7"/>
    <x v="0"/>
    <n v="73431"/>
    <n v="514017"/>
    <x v="0"/>
    <x v="0"/>
    <x v="0"/>
    <x v="0"/>
    <n v="41121"/>
    <x v="4"/>
  </r>
  <r>
    <x v="17"/>
    <n v="4180611652"/>
    <x v="0"/>
    <x v="1"/>
    <x v="0"/>
    <x v="0"/>
    <s v="win-056"/>
    <x v="0"/>
    <s v="4180611652(2azz)"/>
    <x v="1"/>
    <x v="2"/>
    <x v="2"/>
    <x v="0"/>
    <x v="0"/>
    <x v="0"/>
    <x v="0"/>
    <x v="0"/>
    <n v="25"/>
    <x v="0"/>
    <n v="73431"/>
    <n v="1835775"/>
    <x v="0"/>
    <x v="0"/>
    <x v="0"/>
    <x v="0"/>
    <n v="146862"/>
    <x v="4"/>
  </r>
  <r>
    <x v="17"/>
    <n v="4180611652"/>
    <x v="0"/>
    <x v="1"/>
    <x v="0"/>
    <x v="0"/>
    <s v="win-056"/>
    <x v="0"/>
    <s v="4180611652(2azz)"/>
    <x v="1"/>
    <x v="8"/>
    <x v="8"/>
    <x v="0"/>
    <x v="0"/>
    <x v="0"/>
    <x v="0"/>
    <x v="0"/>
    <n v="10"/>
    <x v="0"/>
    <n v="50182"/>
    <n v="501820"/>
    <x v="0"/>
    <x v="0"/>
    <x v="0"/>
    <x v="0"/>
    <n v="40146"/>
    <x v="4"/>
  </r>
  <r>
    <x v="0"/>
    <n v="4180658563"/>
    <x v="0"/>
    <x v="1"/>
    <x v="0"/>
    <x v="0"/>
    <s v="win-034"/>
    <x v="0"/>
    <s v="4180658563(6442)"/>
    <x v="1"/>
    <x v="1"/>
    <x v="1"/>
    <x v="0"/>
    <x v="0"/>
    <x v="0"/>
    <x v="0"/>
    <x v="0"/>
    <n v="10"/>
    <x v="0"/>
    <n v="55595"/>
    <n v="555950"/>
    <x v="0"/>
    <x v="0"/>
    <x v="0"/>
    <x v="0"/>
    <n v="44476"/>
    <x v="4"/>
  </r>
  <r>
    <x v="0"/>
    <n v="4180658563"/>
    <x v="0"/>
    <x v="1"/>
    <x v="0"/>
    <x v="0"/>
    <s v="win-034"/>
    <x v="0"/>
    <s v="4180658563(6442)"/>
    <x v="1"/>
    <x v="2"/>
    <x v="2"/>
    <x v="0"/>
    <x v="0"/>
    <x v="0"/>
    <x v="0"/>
    <x v="0"/>
    <n v="10"/>
    <x v="0"/>
    <n v="73431"/>
    <n v="734310"/>
    <x v="0"/>
    <x v="0"/>
    <x v="0"/>
    <x v="0"/>
    <n v="58745"/>
    <x v="4"/>
  </r>
  <r>
    <x v="0"/>
    <n v="4180658563"/>
    <x v="0"/>
    <x v="1"/>
    <x v="0"/>
    <x v="0"/>
    <s v="win-034"/>
    <x v="0"/>
    <s v="4180658563(6442)"/>
    <x v="1"/>
    <x v="10"/>
    <x v="10"/>
    <x v="0"/>
    <x v="0"/>
    <x v="0"/>
    <x v="0"/>
    <x v="0"/>
    <n v="5"/>
    <x v="0"/>
    <n v="74250"/>
    <n v="371250"/>
    <x v="0"/>
    <x v="0"/>
    <x v="0"/>
    <x v="0"/>
    <n v="29700"/>
    <x v="4"/>
  </r>
  <r>
    <x v="0"/>
    <n v="4180658563"/>
    <x v="0"/>
    <x v="1"/>
    <x v="0"/>
    <x v="0"/>
    <s v="win-034"/>
    <x v="0"/>
    <s v="4180658563(6442)"/>
    <x v="1"/>
    <x v="11"/>
    <x v="11"/>
    <x v="0"/>
    <x v="0"/>
    <x v="0"/>
    <x v="0"/>
    <x v="0"/>
    <n v="5"/>
    <x v="0"/>
    <n v="46000"/>
    <n v="230000"/>
    <x v="0"/>
    <x v="0"/>
    <x v="0"/>
    <x v="0"/>
    <n v="18400"/>
    <x v="4"/>
  </r>
  <r>
    <x v="0"/>
    <n v="4180658563"/>
    <x v="0"/>
    <x v="1"/>
    <x v="0"/>
    <x v="0"/>
    <s v="win-034"/>
    <x v="0"/>
    <s v="4180658563(6442)"/>
    <x v="1"/>
    <x v="8"/>
    <x v="8"/>
    <x v="0"/>
    <x v="0"/>
    <x v="0"/>
    <x v="0"/>
    <x v="0"/>
    <n v="5"/>
    <x v="0"/>
    <n v="50182"/>
    <n v="250910"/>
    <x v="0"/>
    <x v="0"/>
    <x v="0"/>
    <x v="0"/>
    <n v="20073"/>
    <x v="4"/>
  </r>
  <r>
    <x v="0"/>
    <s v="đt1/12win5706"/>
    <x v="0"/>
    <x v="1"/>
    <x v="0"/>
    <x v="0"/>
    <s v="win-056"/>
    <x v="0"/>
    <s v="đt1/12win5706"/>
    <x v="1"/>
    <x v="0"/>
    <x v="0"/>
    <x v="0"/>
    <x v="0"/>
    <x v="0"/>
    <x v="0"/>
    <x v="0"/>
    <n v="10"/>
    <x v="0"/>
    <n v="111058"/>
    <n v="1110580"/>
    <x v="0"/>
    <x v="0"/>
    <x v="0"/>
    <x v="0"/>
    <n v="88846"/>
    <x v="4"/>
  </r>
  <r>
    <x v="0"/>
    <s v="đt1/12win5706"/>
    <x v="0"/>
    <x v="1"/>
    <x v="0"/>
    <x v="0"/>
    <s v="win-056"/>
    <x v="0"/>
    <s v="đt1/12win5706"/>
    <x v="1"/>
    <x v="2"/>
    <x v="2"/>
    <x v="0"/>
    <x v="0"/>
    <x v="0"/>
    <x v="0"/>
    <x v="0"/>
    <n v="10"/>
    <x v="0"/>
    <n v="73431"/>
    <n v="734310"/>
    <x v="0"/>
    <x v="0"/>
    <x v="0"/>
    <x v="0"/>
    <n v="58745"/>
    <x v="4"/>
  </r>
  <r>
    <x v="0"/>
    <s v="đt1/12win5706"/>
    <x v="0"/>
    <x v="1"/>
    <x v="0"/>
    <x v="0"/>
    <s v="win-056"/>
    <x v="0"/>
    <s v="đt1/12win5706"/>
    <x v="1"/>
    <x v="1"/>
    <x v="1"/>
    <x v="0"/>
    <x v="0"/>
    <x v="0"/>
    <x v="0"/>
    <x v="0"/>
    <n v="10"/>
    <x v="0"/>
    <n v="55595"/>
    <n v="555950"/>
    <x v="0"/>
    <x v="0"/>
    <x v="0"/>
    <x v="0"/>
    <n v="44476"/>
    <x v="4"/>
  </r>
  <r>
    <x v="0"/>
    <s v="đt1/12win5706"/>
    <x v="0"/>
    <x v="1"/>
    <x v="0"/>
    <x v="0"/>
    <s v="win-056"/>
    <x v="0"/>
    <s v="đt1/12win5706"/>
    <x v="1"/>
    <x v="8"/>
    <x v="8"/>
    <x v="0"/>
    <x v="0"/>
    <x v="0"/>
    <x v="0"/>
    <x v="0"/>
    <n v="10"/>
    <x v="0"/>
    <n v="50182"/>
    <n v="501820"/>
    <x v="0"/>
    <x v="0"/>
    <x v="0"/>
    <x v="0"/>
    <n v="40146"/>
    <x v="4"/>
  </r>
  <r>
    <x v="0"/>
    <s v="đt1/12win5706"/>
    <x v="0"/>
    <x v="1"/>
    <x v="0"/>
    <x v="0"/>
    <s v="win-056"/>
    <x v="0"/>
    <s v="đt1/12win5706"/>
    <x v="1"/>
    <x v="11"/>
    <x v="11"/>
    <x v="0"/>
    <x v="0"/>
    <x v="0"/>
    <x v="0"/>
    <x v="0"/>
    <n v="10"/>
    <x v="0"/>
    <n v="46000"/>
    <n v="460000"/>
    <x v="0"/>
    <x v="0"/>
    <x v="0"/>
    <x v="0"/>
    <n v="36800"/>
    <x v="4"/>
  </r>
  <r>
    <x v="0"/>
    <s v="đt1/12win5706"/>
    <x v="0"/>
    <x v="1"/>
    <x v="0"/>
    <x v="0"/>
    <s v="win-056"/>
    <x v="0"/>
    <s v="đt1/12win5706"/>
    <x v="1"/>
    <x v="10"/>
    <x v="10"/>
    <x v="0"/>
    <x v="0"/>
    <x v="0"/>
    <x v="0"/>
    <x v="0"/>
    <n v="10"/>
    <x v="0"/>
    <n v="74250"/>
    <n v="742500"/>
    <x v="0"/>
    <x v="0"/>
    <x v="0"/>
    <x v="0"/>
    <n v="59400"/>
    <x v="4"/>
  </r>
  <r>
    <x v="1"/>
    <s v="đt2/12win6538"/>
    <x v="0"/>
    <x v="1"/>
    <x v="0"/>
    <x v="0"/>
    <s v="win-095"/>
    <x v="0"/>
    <s v="đt2/12win6538"/>
    <x v="1"/>
    <x v="2"/>
    <x v="2"/>
    <x v="0"/>
    <x v="0"/>
    <x v="0"/>
    <x v="0"/>
    <x v="0"/>
    <n v="40"/>
    <x v="0"/>
    <n v="73431"/>
    <n v="2937240"/>
    <x v="0"/>
    <x v="0"/>
    <x v="0"/>
    <x v="0"/>
    <n v="234979"/>
    <x v="4"/>
  </r>
  <r>
    <x v="1"/>
    <s v="đt2/12win6538"/>
    <x v="0"/>
    <x v="1"/>
    <x v="0"/>
    <x v="0"/>
    <s v="win-095"/>
    <x v="0"/>
    <s v="đt2/12win6538"/>
    <x v="1"/>
    <x v="0"/>
    <x v="0"/>
    <x v="0"/>
    <x v="0"/>
    <x v="0"/>
    <x v="0"/>
    <x v="0"/>
    <n v="10"/>
    <x v="0"/>
    <n v="111058"/>
    <n v="1110580"/>
    <x v="0"/>
    <x v="0"/>
    <x v="0"/>
    <x v="0"/>
    <n v="88846"/>
    <x v="4"/>
  </r>
  <r>
    <x v="1"/>
    <s v="đt2/12win6538"/>
    <x v="0"/>
    <x v="1"/>
    <x v="0"/>
    <x v="0"/>
    <s v="win-095"/>
    <x v="0"/>
    <s v="đt2/12win6538"/>
    <x v="1"/>
    <x v="8"/>
    <x v="8"/>
    <x v="0"/>
    <x v="0"/>
    <x v="0"/>
    <x v="0"/>
    <x v="0"/>
    <n v="15"/>
    <x v="0"/>
    <n v="50182"/>
    <n v="752730"/>
    <x v="0"/>
    <x v="0"/>
    <x v="0"/>
    <x v="0"/>
    <n v="60218"/>
    <x v="4"/>
  </r>
  <r>
    <x v="1"/>
    <s v="đt2/12win6538"/>
    <x v="0"/>
    <x v="1"/>
    <x v="0"/>
    <x v="0"/>
    <s v="win-095"/>
    <x v="0"/>
    <s v="đt2/12win6538"/>
    <x v="1"/>
    <x v="11"/>
    <x v="11"/>
    <x v="0"/>
    <x v="0"/>
    <x v="0"/>
    <x v="0"/>
    <x v="0"/>
    <n v="10"/>
    <x v="0"/>
    <n v="46000"/>
    <n v="460000"/>
    <x v="0"/>
    <x v="0"/>
    <x v="0"/>
    <x v="0"/>
    <n v="36800"/>
    <x v="4"/>
  </r>
  <r>
    <x v="0"/>
    <n v="4180647594"/>
    <x v="0"/>
    <x v="1"/>
    <x v="0"/>
    <x v="0"/>
    <s v="win-038"/>
    <x v="0"/>
    <s v="4180647594(1601)"/>
    <x v="1"/>
    <x v="8"/>
    <x v="8"/>
    <x v="0"/>
    <x v="0"/>
    <x v="0"/>
    <x v="0"/>
    <x v="0"/>
    <n v="5"/>
    <x v="0"/>
    <n v="50182"/>
    <n v="250910"/>
    <x v="0"/>
    <x v="0"/>
    <x v="0"/>
    <x v="0"/>
    <n v="20073"/>
    <x v="4"/>
  </r>
  <r>
    <x v="0"/>
    <n v="4180647594"/>
    <x v="0"/>
    <x v="1"/>
    <x v="0"/>
    <x v="0"/>
    <s v="win-038"/>
    <x v="0"/>
    <s v="4180647594(1601)"/>
    <x v="1"/>
    <x v="2"/>
    <x v="2"/>
    <x v="0"/>
    <x v="0"/>
    <x v="0"/>
    <x v="0"/>
    <x v="0"/>
    <n v="5"/>
    <x v="0"/>
    <n v="73431"/>
    <n v="367155"/>
    <x v="0"/>
    <x v="0"/>
    <x v="0"/>
    <x v="0"/>
    <n v="29372"/>
    <x v="4"/>
  </r>
  <r>
    <x v="0"/>
    <n v="4180647594"/>
    <x v="0"/>
    <x v="1"/>
    <x v="0"/>
    <x v="0"/>
    <s v="win-038"/>
    <x v="0"/>
    <s v="4180647594(1601)"/>
    <x v="1"/>
    <x v="13"/>
    <x v="13"/>
    <x v="0"/>
    <x v="0"/>
    <x v="0"/>
    <x v="0"/>
    <x v="0"/>
    <n v="5"/>
    <x v="0"/>
    <n v="50400"/>
    <n v="252000"/>
    <x v="0"/>
    <x v="0"/>
    <x v="0"/>
    <x v="0"/>
    <n v="20160"/>
    <x v="4"/>
  </r>
  <r>
    <x v="0"/>
    <n v="4180647594"/>
    <x v="0"/>
    <x v="1"/>
    <x v="0"/>
    <x v="0"/>
    <s v="win-038"/>
    <x v="0"/>
    <s v="4180647594(1601)"/>
    <x v="1"/>
    <x v="0"/>
    <x v="0"/>
    <x v="0"/>
    <x v="0"/>
    <x v="0"/>
    <x v="0"/>
    <x v="0"/>
    <n v="5"/>
    <x v="0"/>
    <n v="111058"/>
    <n v="555290"/>
    <x v="0"/>
    <x v="0"/>
    <x v="0"/>
    <x v="0"/>
    <n v="44423"/>
    <x v="4"/>
  </r>
  <r>
    <x v="20"/>
    <n v="4180342235"/>
    <x v="0"/>
    <x v="1"/>
    <x v="0"/>
    <x v="0"/>
    <s v="win-038"/>
    <x v="0"/>
    <s v="4180342235(1601)"/>
    <x v="1"/>
    <x v="0"/>
    <x v="0"/>
    <x v="0"/>
    <x v="0"/>
    <x v="0"/>
    <x v="0"/>
    <x v="0"/>
    <n v="5"/>
    <x v="0"/>
    <n v="111058"/>
    <n v="555290"/>
    <x v="0"/>
    <x v="0"/>
    <x v="0"/>
    <x v="0"/>
    <n v="44423"/>
    <x v="4"/>
  </r>
  <r>
    <x v="20"/>
    <n v="4180342235"/>
    <x v="0"/>
    <x v="1"/>
    <x v="0"/>
    <x v="0"/>
    <s v="win-038"/>
    <x v="0"/>
    <s v="4180342235(1601)"/>
    <x v="1"/>
    <x v="2"/>
    <x v="2"/>
    <x v="0"/>
    <x v="0"/>
    <x v="0"/>
    <x v="0"/>
    <x v="0"/>
    <n v="5"/>
    <x v="0"/>
    <n v="73431"/>
    <n v="367155"/>
    <x v="0"/>
    <x v="0"/>
    <x v="0"/>
    <x v="0"/>
    <n v="29372"/>
    <x v="4"/>
  </r>
  <r>
    <x v="20"/>
    <n v="4180342235"/>
    <x v="0"/>
    <x v="1"/>
    <x v="0"/>
    <x v="0"/>
    <s v="win-038"/>
    <x v="0"/>
    <s v="4180342235(1601)"/>
    <x v="1"/>
    <x v="8"/>
    <x v="8"/>
    <x v="0"/>
    <x v="0"/>
    <x v="0"/>
    <x v="0"/>
    <x v="0"/>
    <n v="5"/>
    <x v="0"/>
    <n v="50182"/>
    <n v="250910"/>
    <x v="0"/>
    <x v="0"/>
    <x v="0"/>
    <x v="0"/>
    <n v="20073"/>
    <x v="4"/>
  </r>
  <r>
    <x v="0"/>
    <n v="4180700770"/>
    <x v="0"/>
    <x v="1"/>
    <x v="0"/>
    <x v="0"/>
    <s v="win-031"/>
    <x v="0"/>
    <s v="4180700770(1629)"/>
    <x v="1"/>
    <x v="7"/>
    <x v="7"/>
    <x v="0"/>
    <x v="0"/>
    <x v="0"/>
    <x v="0"/>
    <x v="0"/>
    <n v="10"/>
    <x v="0"/>
    <n v="111606"/>
    <n v="1116060"/>
    <x v="0"/>
    <x v="0"/>
    <x v="0"/>
    <x v="0"/>
    <n v="89285"/>
    <x v="4"/>
  </r>
  <r>
    <x v="0"/>
    <n v="4180700770"/>
    <x v="0"/>
    <x v="1"/>
    <x v="0"/>
    <x v="0"/>
    <s v="win-031"/>
    <x v="0"/>
    <s v="4180700770(1629)"/>
    <x v="1"/>
    <x v="9"/>
    <x v="9"/>
    <x v="0"/>
    <x v="0"/>
    <x v="0"/>
    <x v="0"/>
    <x v="0"/>
    <n v="10"/>
    <x v="0"/>
    <n v="70950"/>
    <n v="709500"/>
    <x v="0"/>
    <x v="0"/>
    <x v="0"/>
    <x v="0"/>
    <n v="56760"/>
    <x v="4"/>
  </r>
  <r>
    <x v="0"/>
    <n v="4180700770"/>
    <x v="0"/>
    <x v="1"/>
    <x v="0"/>
    <x v="0"/>
    <s v="win-031"/>
    <x v="0"/>
    <s v="4180700770(1629)"/>
    <x v="1"/>
    <x v="10"/>
    <x v="10"/>
    <x v="0"/>
    <x v="0"/>
    <x v="0"/>
    <x v="0"/>
    <x v="0"/>
    <n v="12"/>
    <x v="0"/>
    <n v="74250"/>
    <n v="891000"/>
    <x v="0"/>
    <x v="0"/>
    <x v="0"/>
    <x v="0"/>
    <n v="71280"/>
    <x v="4"/>
  </r>
  <r>
    <x v="0"/>
    <n v="4180700770"/>
    <x v="0"/>
    <x v="1"/>
    <x v="0"/>
    <x v="0"/>
    <s v="win-031"/>
    <x v="0"/>
    <s v="4180700770(1629)"/>
    <x v="1"/>
    <x v="8"/>
    <x v="8"/>
    <x v="0"/>
    <x v="0"/>
    <x v="0"/>
    <x v="0"/>
    <x v="0"/>
    <n v="12"/>
    <x v="0"/>
    <n v="50182"/>
    <n v="602184"/>
    <x v="0"/>
    <x v="0"/>
    <x v="0"/>
    <x v="0"/>
    <n v="48175"/>
    <x v="4"/>
  </r>
  <r>
    <x v="0"/>
    <n v="4180700770"/>
    <x v="0"/>
    <x v="1"/>
    <x v="0"/>
    <x v="0"/>
    <s v="win-031"/>
    <x v="0"/>
    <s v="4180700770(1629)"/>
    <x v="1"/>
    <x v="11"/>
    <x v="11"/>
    <x v="0"/>
    <x v="0"/>
    <x v="0"/>
    <x v="0"/>
    <x v="0"/>
    <n v="5"/>
    <x v="0"/>
    <n v="46000"/>
    <n v="230000"/>
    <x v="0"/>
    <x v="0"/>
    <x v="0"/>
    <x v="0"/>
    <n v="18400"/>
    <x v="4"/>
  </r>
  <r>
    <x v="0"/>
    <n v="4180700770"/>
    <x v="0"/>
    <x v="1"/>
    <x v="0"/>
    <x v="0"/>
    <s v="win-031"/>
    <x v="0"/>
    <s v="4180700770(1629)"/>
    <x v="1"/>
    <x v="2"/>
    <x v="2"/>
    <x v="0"/>
    <x v="0"/>
    <x v="0"/>
    <x v="0"/>
    <x v="0"/>
    <n v="20"/>
    <x v="0"/>
    <n v="73431"/>
    <n v="1468620"/>
    <x v="0"/>
    <x v="0"/>
    <x v="0"/>
    <x v="0"/>
    <n v="117490"/>
    <x v="4"/>
  </r>
  <r>
    <x v="0"/>
    <n v="4180700770"/>
    <x v="0"/>
    <x v="1"/>
    <x v="0"/>
    <x v="0"/>
    <s v="win-031"/>
    <x v="0"/>
    <s v="4180700770(1629)"/>
    <x v="1"/>
    <x v="0"/>
    <x v="0"/>
    <x v="0"/>
    <x v="0"/>
    <x v="0"/>
    <x v="0"/>
    <x v="0"/>
    <n v="30"/>
    <x v="0"/>
    <n v="111058"/>
    <n v="3331740"/>
    <x v="0"/>
    <x v="0"/>
    <x v="0"/>
    <x v="0"/>
    <n v="266539"/>
    <x v="4"/>
  </r>
  <r>
    <x v="0"/>
    <n v="4180700770"/>
    <x v="0"/>
    <x v="1"/>
    <x v="0"/>
    <x v="0"/>
    <s v="win-031"/>
    <x v="0"/>
    <s v="4180700770(1629)"/>
    <x v="1"/>
    <x v="1"/>
    <x v="1"/>
    <x v="0"/>
    <x v="0"/>
    <x v="0"/>
    <x v="0"/>
    <x v="0"/>
    <n v="10"/>
    <x v="0"/>
    <n v="55595"/>
    <n v="555950"/>
    <x v="0"/>
    <x v="0"/>
    <x v="0"/>
    <x v="0"/>
    <n v="44476"/>
    <x v="4"/>
  </r>
  <r>
    <x v="17"/>
    <n v="4180614035"/>
    <x v="0"/>
    <x v="1"/>
    <x v="0"/>
    <x v="0"/>
    <s v="WIN-QNH-00-007"/>
    <x v="0"/>
    <s v="4180614035(2aio)"/>
    <x v="1"/>
    <x v="2"/>
    <x v="2"/>
    <x v="0"/>
    <x v="0"/>
    <x v="0"/>
    <x v="0"/>
    <x v="0"/>
    <n v="45"/>
    <x v="0"/>
    <n v="73431"/>
    <n v="3304395"/>
    <x v="0"/>
    <x v="0"/>
    <x v="0"/>
    <x v="0"/>
    <n v="264352"/>
    <x v="4"/>
  </r>
  <r>
    <x v="17"/>
    <n v="4180614035"/>
    <x v="0"/>
    <x v="1"/>
    <x v="0"/>
    <x v="0"/>
    <s v="WIN-QNH-00-007"/>
    <x v="0"/>
    <s v="4180614035(2aio)"/>
    <x v="1"/>
    <x v="0"/>
    <x v="0"/>
    <x v="0"/>
    <x v="0"/>
    <x v="0"/>
    <x v="0"/>
    <x v="0"/>
    <n v="45"/>
    <x v="0"/>
    <n v="111058"/>
    <n v="4997610"/>
    <x v="0"/>
    <x v="0"/>
    <x v="0"/>
    <x v="0"/>
    <n v="399809"/>
    <x v="4"/>
  </r>
  <r>
    <x v="17"/>
    <n v="4180614035"/>
    <x v="0"/>
    <x v="1"/>
    <x v="0"/>
    <x v="0"/>
    <s v="WIN-QNH-00-007"/>
    <x v="0"/>
    <s v="4180614035(2aio)"/>
    <x v="1"/>
    <x v="9"/>
    <x v="9"/>
    <x v="0"/>
    <x v="0"/>
    <x v="0"/>
    <x v="0"/>
    <x v="0"/>
    <n v="9"/>
    <x v="0"/>
    <n v="70950"/>
    <n v="638550"/>
    <x v="0"/>
    <x v="0"/>
    <x v="0"/>
    <x v="0"/>
    <n v="51084"/>
    <x v="4"/>
  </r>
  <r>
    <x v="17"/>
    <n v="4180614035"/>
    <x v="0"/>
    <x v="1"/>
    <x v="0"/>
    <x v="0"/>
    <s v="WIN-QNH-00-007"/>
    <x v="0"/>
    <s v="4180614035(2aio)"/>
    <x v="1"/>
    <x v="10"/>
    <x v="10"/>
    <x v="0"/>
    <x v="0"/>
    <x v="0"/>
    <x v="0"/>
    <x v="0"/>
    <n v="9"/>
    <x v="0"/>
    <n v="74250"/>
    <n v="668250"/>
    <x v="0"/>
    <x v="0"/>
    <x v="0"/>
    <x v="0"/>
    <n v="53460"/>
    <x v="4"/>
  </r>
  <r>
    <x v="17"/>
    <n v="4180614035"/>
    <x v="0"/>
    <x v="1"/>
    <x v="0"/>
    <x v="0"/>
    <s v="WIN-QNH-00-007"/>
    <x v="0"/>
    <s v="4180614035(2aio)"/>
    <x v="1"/>
    <x v="8"/>
    <x v="8"/>
    <x v="0"/>
    <x v="0"/>
    <x v="0"/>
    <x v="0"/>
    <x v="0"/>
    <n v="24"/>
    <x v="0"/>
    <n v="50182"/>
    <n v="1204368"/>
    <x v="0"/>
    <x v="0"/>
    <x v="0"/>
    <x v="0"/>
    <n v="96349"/>
    <x v="4"/>
  </r>
  <r>
    <x v="17"/>
    <n v="4180614035"/>
    <x v="0"/>
    <x v="1"/>
    <x v="0"/>
    <x v="0"/>
    <s v="WIN-QNH-00-007"/>
    <x v="0"/>
    <s v="4180614035(2aio)"/>
    <x v="1"/>
    <x v="11"/>
    <x v="11"/>
    <x v="0"/>
    <x v="0"/>
    <x v="0"/>
    <x v="0"/>
    <x v="0"/>
    <n v="11"/>
    <x v="0"/>
    <n v="46000"/>
    <n v="506000"/>
    <x v="0"/>
    <x v="0"/>
    <x v="0"/>
    <x v="0"/>
    <n v="40480"/>
    <x v="4"/>
  </r>
  <r>
    <x v="0"/>
    <n v="4180651014"/>
    <x v="0"/>
    <x v="1"/>
    <x v="0"/>
    <x v="0"/>
    <s v="WIN-QNH-00-007"/>
    <x v="0"/>
    <s v="4180651014(3842)"/>
    <x v="1"/>
    <x v="2"/>
    <x v="2"/>
    <x v="0"/>
    <x v="0"/>
    <x v="0"/>
    <x v="0"/>
    <x v="0"/>
    <n v="15"/>
    <x v="0"/>
    <n v="73431"/>
    <n v="1101465"/>
    <x v="0"/>
    <x v="0"/>
    <x v="0"/>
    <x v="0"/>
    <n v="88117"/>
    <x v="4"/>
  </r>
  <r>
    <x v="0"/>
    <n v="4180651014"/>
    <x v="0"/>
    <x v="1"/>
    <x v="0"/>
    <x v="0"/>
    <s v="WIN-QNH-00-007"/>
    <x v="0"/>
    <s v="4180651014(3842)"/>
    <x v="1"/>
    <x v="10"/>
    <x v="10"/>
    <x v="0"/>
    <x v="0"/>
    <x v="0"/>
    <x v="0"/>
    <x v="0"/>
    <n v="8"/>
    <x v="0"/>
    <n v="74250"/>
    <n v="594000"/>
    <x v="0"/>
    <x v="0"/>
    <x v="0"/>
    <x v="0"/>
    <n v="47520"/>
    <x v="4"/>
  </r>
  <r>
    <x v="0"/>
    <n v="4180651014"/>
    <x v="0"/>
    <x v="1"/>
    <x v="0"/>
    <x v="0"/>
    <s v="WIN-QNH-00-007"/>
    <x v="0"/>
    <s v="4180651014(3842)"/>
    <x v="1"/>
    <x v="8"/>
    <x v="8"/>
    <x v="0"/>
    <x v="0"/>
    <x v="0"/>
    <x v="0"/>
    <x v="0"/>
    <n v="3"/>
    <x v="0"/>
    <n v="50182"/>
    <n v="150546"/>
    <x v="0"/>
    <x v="0"/>
    <x v="0"/>
    <x v="0"/>
    <n v="12044"/>
    <x v="4"/>
  </r>
  <r>
    <x v="0"/>
    <n v="4180651014"/>
    <x v="0"/>
    <x v="1"/>
    <x v="0"/>
    <x v="0"/>
    <s v="WIN-QNH-00-007"/>
    <x v="0"/>
    <s v="4180651014(3842)"/>
    <x v="1"/>
    <x v="11"/>
    <x v="11"/>
    <x v="0"/>
    <x v="0"/>
    <x v="0"/>
    <x v="0"/>
    <x v="0"/>
    <n v="3"/>
    <x v="0"/>
    <n v="46000"/>
    <n v="138000"/>
    <x v="0"/>
    <x v="0"/>
    <x v="0"/>
    <x v="0"/>
    <n v="11040"/>
    <x v="4"/>
  </r>
  <r>
    <x v="0"/>
    <n v="4180651014"/>
    <x v="0"/>
    <x v="1"/>
    <x v="0"/>
    <x v="0"/>
    <s v="WIN-QNH-00-007"/>
    <x v="0"/>
    <s v="4180651014(3842)"/>
    <x v="1"/>
    <x v="0"/>
    <x v="0"/>
    <x v="0"/>
    <x v="0"/>
    <x v="0"/>
    <x v="0"/>
    <x v="0"/>
    <n v="10"/>
    <x v="0"/>
    <n v="111058"/>
    <n v="1110580"/>
    <x v="0"/>
    <x v="0"/>
    <x v="0"/>
    <x v="0"/>
    <n v="88846"/>
    <x v="4"/>
  </r>
  <r>
    <x v="17"/>
    <n v="4180614250"/>
    <x v="0"/>
    <x v="1"/>
    <x v="0"/>
    <x v="0"/>
    <s v="WIN-QNH-00-007"/>
    <x v="0"/>
    <s v="4180614250(5010)"/>
    <x v="1"/>
    <x v="2"/>
    <x v="2"/>
    <x v="0"/>
    <x v="0"/>
    <x v="0"/>
    <x v="0"/>
    <x v="0"/>
    <n v="20"/>
    <x v="0"/>
    <n v="73431"/>
    <n v="1468620"/>
    <x v="0"/>
    <x v="0"/>
    <x v="0"/>
    <x v="0"/>
    <n v="117490"/>
    <x v="4"/>
  </r>
  <r>
    <x v="17"/>
    <n v="4180614250"/>
    <x v="0"/>
    <x v="1"/>
    <x v="0"/>
    <x v="0"/>
    <s v="WIN-QNH-00-007"/>
    <x v="0"/>
    <s v="4180614250(5010)"/>
    <x v="1"/>
    <x v="11"/>
    <x v="11"/>
    <x v="0"/>
    <x v="0"/>
    <x v="0"/>
    <x v="0"/>
    <x v="0"/>
    <n v="5"/>
    <x v="0"/>
    <n v="46000"/>
    <n v="230000"/>
    <x v="0"/>
    <x v="0"/>
    <x v="0"/>
    <x v="0"/>
    <n v="18400"/>
    <x v="4"/>
  </r>
  <r>
    <x v="17"/>
    <n v="4180614250"/>
    <x v="0"/>
    <x v="1"/>
    <x v="0"/>
    <x v="0"/>
    <s v="WIN-QNH-00-007"/>
    <x v="0"/>
    <s v="4180614250(5010)"/>
    <x v="1"/>
    <x v="8"/>
    <x v="8"/>
    <x v="0"/>
    <x v="0"/>
    <x v="0"/>
    <x v="0"/>
    <x v="0"/>
    <n v="10"/>
    <x v="0"/>
    <n v="50182"/>
    <n v="501820"/>
    <x v="0"/>
    <x v="0"/>
    <x v="0"/>
    <x v="0"/>
    <n v="40146"/>
    <x v="4"/>
  </r>
  <r>
    <x v="17"/>
    <n v="4180614250"/>
    <x v="0"/>
    <x v="1"/>
    <x v="0"/>
    <x v="0"/>
    <s v="WIN-QNH-00-007"/>
    <x v="0"/>
    <s v="4180614250(5010)"/>
    <x v="1"/>
    <x v="0"/>
    <x v="0"/>
    <x v="0"/>
    <x v="0"/>
    <x v="0"/>
    <x v="0"/>
    <x v="0"/>
    <n v="5"/>
    <x v="0"/>
    <n v="111058"/>
    <n v="555290"/>
    <x v="0"/>
    <x v="0"/>
    <x v="0"/>
    <x v="0"/>
    <n v="44423"/>
    <x v="4"/>
  </r>
  <r>
    <x v="17"/>
    <n v="4180614245"/>
    <x v="0"/>
    <x v="1"/>
    <x v="0"/>
    <x v="0"/>
    <s v="WIN-QNH-00-007"/>
    <x v="0"/>
    <s v="4180614245(4930)"/>
    <x v="1"/>
    <x v="11"/>
    <x v="11"/>
    <x v="0"/>
    <x v="0"/>
    <x v="0"/>
    <x v="0"/>
    <x v="0"/>
    <n v="5"/>
    <x v="0"/>
    <n v="46000"/>
    <n v="230000"/>
    <x v="0"/>
    <x v="0"/>
    <x v="0"/>
    <x v="0"/>
    <n v="18400"/>
    <x v="4"/>
  </r>
  <r>
    <x v="17"/>
    <n v="4180614245"/>
    <x v="0"/>
    <x v="1"/>
    <x v="0"/>
    <x v="0"/>
    <s v="WIN-QNH-00-007"/>
    <x v="0"/>
    <s v="4180614245(4930)"/>
    <x v="1"/>
    <x v="8"/>
    <x v="8"/>
    <x v="0"/>
    <x v="0"/>
    <x v="0"/>
    <x v="0"/>
    <x v="0"/>
    <n v="12"/>
    <x v="0"/>
    <n v="50182"/>
    <n v="602184"/>
    <x v="0"/>
    <x v="0"/>
    <x v="0"/>
    <x v="0"/>
    <n v="48175"/>
    <x v="4"/>
  </r>
  <r>
    <x v="17"/>
    <n v="4180614245"/>
    <x v="0"/>
    <x v="1"/>
    <x v="0"/>
    <x v="0"/>
    <s v="WIN-QNH-00-007"/>
    <x v="0"/>
    <s v="4180614245(4930)"/>
    <x v="1"/>
    <x v="0"/>
    <x v="0"/>
    <x v="0"/>
    <x v="0"/>
    <x v="0"/>
    <x v="0"/>
    <x v="0"/>
    <n v="10"/>
    <x v="0"/>
    <n v="111058"/>
    <n v="1110580"/>
    <x v="0"/>
    <x v="0"/>
    <x v="0"/>
    <x v="0"/>
    <n v="88846"/>
    <x v="4"/>
  </r>
  <r>
    <x v="17"/>
    <n v="4180614245"/>
    <x v="0"/>
    <x v="1"/>
    <x v="0"/>
    <x v="0"/>
    <s v="WIN-QNH-00-007"/>
    <x v="0"/>
    <s v="4180614245(4930)"/>
    <x v="1"/>
    <x v="2"/>
    <x v="2"/>
    <x v="0"/>
    <x v="0"/>
    <x v="0"/>
    <x v="0"/>
    <x v="0"/>
    <n v="10"/>
    <x v="0"/>
    <n v="73431"/>
    <n v="734310"/>
    <x v="0"/>
    <x v="0"/>
    <x v="0"/>
    <x v="0"/>
    <n v="58745"/>
    <x v="4"/>
  </r>
  <r>
    <x v="17"/>
    <n v="4180614041"/>
    <x v="0"/>
    <x v="1"/>
    <x v="0"/>
    <x v="0"/>
    <s v="WIN-QNH-00-007"/>
    <x v="0"/>
    <s v="4180614041(3381)"/>
    <x v="1"/>
    <x v="11"/>
    <x v="11"/>
    <x v="0"/>
    <x v="0"/>
    <x v="0"/>
    <x v="0"/>
    <x v="0"/>
    <n v="3"/>
    <x v="0"/>
    <n v="46000"/>
    <n v="138000"/>
    <x v="0"/>
    <x v="0"/>
    <x v="0"/>
    <x v="0"/>
    <n v="11040"/>
    <x v="4"/>
  </r>
  <r>
    <x v="17"/>
    <n v="4180614041"/>
    <x v="0"/>
    <x v="1"/>
    <x v="0"/>
    <x v="0"/>
    <s v="WIN-QNH-00-007"/>
    <x v="0"/>
    <s v="4180614041(3381)"/>
    <x v="1"/>
    <x v="8"/>
    <x v="8"/>
    <x v="0"/>
    <x v="0"/>
    <x v="0"/>
    <x v="0"/>
    <x v="0"/>
    <n v="10"/>
    <x v="0"/>
    <n v="50182"/>
    <n v="501820"/>
    <x v="0"/>
    <x v="0"/>
    <x v="0"/>
    <x v="0"/>
    <n v="40146"/>
    <x v="4"/>
  </r>
  <r>
    <x v="17"/>
    <n v="4180614041"/>
    <x v="0"/>
    <x v="1"/>
    <x v="0"/>
    <x v="0"/>
    <s v="WIN-QNH-00-007"/>
    <x v="0"/>
    <s v="4180614041(3381)"/>
    <x v="1"/>
    <x v="0"/>
    <x v="0"/>
    <x v="0"/>
    <x v="0"/>
    <x v="0"/>
    <x v="0"/>
    <x v="0"/>
    <n v="11"/>
    <x v="0"/>
    <n v="111058"/>
    <n v="1221638"/>
    <x v="0"/>
    <x v="0"/>
    <x v="0"/>
    <x v="0"/>
    <n v="97731"/>
    <x v="4"/>
  </r>
  <r>
    <x v="17"/>
    <n v="4180614041"/>
    <x v="0"/>
    <x v="1"/>
    <x v="0"/>
    <x v="0"/>
    <s v="WIN-QNH-00-007"/>
    <x v="0"/>
    <s v="4180614041(3381)"/>
    <x v="1"/>
    <x v="2"/>
    <x v="2"/>
    <x v="0"/>
    <x v="0"/>
    <x v="0"/>
    <x v="0"/>
    <x v="0"/>
    <n v="5"/>
    <x v="0"/>
    <n v="73431"/>
    <n v="367155"/>
    <x v="0"/>
    <x v="0"/>
    <x v="0"/>
    <x v="0"/>
    <n v="29372"/>
    <x v="4"/>
  </r>
  <r>
    <x v="0"/>
    <n v="4180625313"/>
    <x v="0"/>
    <x v="1"/>
    <x v="0"/>
    <x v="0"/>
    <s v="WIN-QNH-00-007"/>
    <x v="0"/>
    <s v="4180625313(1647)"/>
    <x v="1"/>
    <x v="11"/>
    <x v="11"/>
    <x v="0"/>
    <x v="0"/>
    <x v="0"/>
    <x v="0"/>
    <x v="0"/>
    <n v="10"/>
    <x v="0"/>
    <n v="46000"/>
    <n v="460000"/>
    <x v="0"/>
    <x v="0"/>
    <x v="0"/>
    <x v="0"/>
    <n v="36800"/>
    <x v="4"/>
  </r>
  <r>
    <x v="0"/>
    <n v="4180625313"/>
    <x v="0"/>
    <x v="1"/>
    <x v="0"/>
    <x v="0"/>
    <s v="WIN-QNH-00-007"/>
    <x v="0"/>
    <s v="4180625313(1647)"/>
    <x v="1"/>
    <x v="8"/>
    <x v="8"/>
    <x v="0"/>
    <x v="0"/>
    <x v="0"/>
    <x v="0"/>
    <x v="0"/>
    <n v="10"/>
    <x v="0"/>
    <n v="50182"/>
    <n v="501820"/>
    <x v="0"/>
    <x v="0"/>
    <x v="0"/>
    <x v="0"/>
    <n v="40146"/>
    <x v="4"/>
  </r>
  <r>
    <x v="0"/>
    <n v="4180625313"/>
    <x v="0"/>
    <x v="1"/>
    <x v="0"/>
    <x v="0"/>
    <s v="WIN-QNH-00-007"/>
    <x v="0"/>
    <s v="4180625313(1647)"/>
    <x v="1"/>
    <x v="0"/>
    <x v="0"/>
    <x v="0"/>
    <x v="0"/>
    <x v="0"/>
    <x v="0"/>
    <x v="0"/>
    <n v="10"/>
    <x v="0"/>
    <n v="111058"/>
    <n v="1110580"/>
    <x v="0"/>
    <x v="0"/>
    <x v="0"/>
    <x v="0"/>
    <n v="88846"/>
    <x v="4"/>
  </r>
  <r>
    <x v="0"/>
    <n v="4180625313"/>
    <x v="0"/>
    <x v="1"/>
    <x v="0"/>
    <x v="0"/>
    <s v="WIN-QNH-00-007"/>
    <x v="0"/>
    <s v="4180625313(1647)"/>
    <x v="1"/>
    <x v="2"/>
    <x v="2"/>
    <x v="0"/>
    <x v="0"/>
    <x v="0"/>
    <x v="0"/>
    <x v="0"/>
    <n v="10"/>
    <x v="0"/>
    <n v="73431"/>
    <n v="734310"/>
    <x v="0"/>
    <x v="0"/>
    <x v="0"/>
    <x v="0"/>
    <n v="58745"/>
    <x v="4"/>
  </r>
  <r>
    <x v="0"/>
    <n v="4180624923"/>
    <x v="0"/>
    <x v="1"/>
    <x v="0"/>
    <x v="0"/>
    <s v="WIN-QNH-00-007"/>
    <x v="0"/>
    <s v="4180624923(5853)"/>
    <x v="1"/>
    <x v="2"/>
    <x v="2"/>
    <x v="0"/>
    <x v="0"/>
    <x v="0"/>
    <x v="0"/>
    <x v="0"/>
    <n v="20"/>
    <x v="0"/>
    <n v="73431"/>
    <n v="1468620"/>
    <x v="0"/>
    <x v="0"/>
    <x v="0"/>
    <x v="0"/>
    <n v="117490"/>
    <x v="4"/>
  </r>
  <r>
    <x v="0"/>
    <n v="4180624923"/>
    <x v="0"/>
    <x v="1"/>
    <x v="0"/>
    <x v="0"/>
    <s v="WIN-QNH-00-007"/>
    <x v="0"/>
    <s v="4180624923(5853)"/>
    <x v="1"/>
    <x v="1"/>
    <x v="1"/>
    <x v="0"/>
    <x v="0"/>
    <x v="0"/>
    <x v="0"/>
    <x v="0"/>
    <n v="5"/>
    <x v="0"/>
    <n v="55595"/>
    <n v="277975"/>
    <x v="0"/>
    <x v="0"/>
    <x v="0"/>
    <x v="0"/>
    <n v="22238"/>
    <x v="4"/>
  </r>
  <r>
    <x v="0"/>
    <n v="4180624923"/>
    <x v="0"/>
    <x v="1"/>
    <x v="0"/>
    <x v="0"/>
    <s v="WIN-QNH-00-007"/>
    <x v="0"/>
    <s v="4180624923(5853)"/>
    <x v="1"/>
    <x v="8"/>
    <x v="8"/>
    <x v="0"/>
    <x v="0"/>
    <x v="0"/>
    <x v="0"/>
    <x v="0"/>
    <n v="5"/>
    <x v="0"/>
    <n v="50182"/>
    <n v="250910"/>
    <x v="0"/>
    <x v="0"/>
    <x v="0"/>
    <x v="0"/>
    <n v="20073"/>
    <x v="4"/>
  </r>
  <r>
    <x v="0"/>
    <n v="4180624923"/>
    <x v="0"/>
    <x v="1"/>
    <x v="0"/>
    <x v="0"/>
    <s v="WIN-QNH-00-007"/>
    <x v="0"/>
    <s v="4180624923(5853)"/>
    <x v="1"/>
    <x v="11"/>
    <x v="11"/>
    <x v="0"/>
    <x v="0"/>
    <x v="0"/>
    <x v="0"/>
    <x v="0"/>
    <n v="5"/>
    <x v="0"/>
    <n v="46000"/>
    <n v="230000"/>
    <x v="0"/>
    <x v="0"/>
    <x v="0"/>
    <x v="0"/>
    <n v="18400"/>
    <x v="4"/>
  </r>
  <r>
    <x v="17"/>
    <n v="4180614263"/>
    <x v="0"/>
    <x v="1"/>
    <x v="0"/>
    <x v="0"/>
    <s v="WIN-QNH-00-007"/>
    <x v="0"/>
    <s v="4180614263(6805)"/>
    <x v="1"/>
    <x v="2"/>
    <x v="2"/>
    <x v="0"/>
    <x v="0"/>
    <x v="0"/>
    <x v="0"/>
    <x v="0"/>
    <n v="10"/>
    <x v="0"/>
    <n v="73431"/>
    <n v="734310"/>
    <x v="0"/>
    <x v="0"/>
    <x v="0"/>
    <x v="0"/>
    <n v="58745"/>
    <x v="4"/>
  </r>
  <r>
    <x v="17"/>
    <n v="4180614263"/>
    <x v="0"/>
    <x v="1"/>
    <x v="0"/>
    <x v="0"/>
    <s v="WIN-QNH-00-007"/>
    <x v="0"/>
    <s v="4180614263(6805)"/>
    <x v="1"/>
    <x v="0"/>
    <x v="0"/>
    <x v="0"/>
    <x v="0"/>
    <x v="0"/>
    <x v="0"/>
    <x v="0"/>
    <n v="5"/>
    <x v="0"/>
    <n v="111058"/>
    <n v="555290"/>
    <x v="0"/>
    <x v="0"/>
    <x v="0"/>
    <x v="0"/>
    <n v="44423"/>
    <x v="4"/>
  </r>
  <r>
    <x v="17"/>
    <n v="4180614263"/>
    <x v="0"/>
    <x v="1"/>
    <x v="0"/>
    <x v="0"/>
    <s v="WIN-QNH-00-007"/>
    <x v="0"/>
    <s v="4180614263(6805)"/>
    <x v="1"/>
    <x v="10"/>
    <x v="10"/>
    <x v="0"/>
    <x v="0"/>
    <x v="0"/>
    <x v="0"/>
    <x v="0"/>
    <n v="5"/>
    <x v="0"/>
    <n v="74250"/>
    <n v="371250"/>
    <x v="0"/>
    <x v="0"/>
    <x v="0"/>
    <x v="0"/>
    <n v="29700"/>
    <x v="4"/>
  </r>
  <r>
    <x v="17"/>
    <n v="4180614263"/>
    <x v="0"/>
    <x v="1"/>
    <x v="0"/>
    <x v="0"/>
    <s v="WIN-QNH-00-007"/>
    <x v="0"/>
    <s v="4180614263(6805)"/>
    <x v="1"/>
    <x v="8"/>
    <x v="8"/>
    <x v="0"/>
    <x v="0"/>
    <x v="0"/>
    <x v="0"/>
    <x v="0"/>
    <n v="10"/>
    <x v="0"/>
    <n v="50182"/>
    <n v="501820"/>
    <x v="0"/>
    <x v="0"/>
    <x v="0"/>
    <x v="0"/>
    <n v="40146"/>
    <x v="4"/>
  </r>
  <r>
    <x v="17"/>
    <n v="4180614263"/>
    <x v="0"/>
    <x v="1"/>
    <x v="0"/>
    <x v="0"/>
    <s v="WIN-QNH-00-007"/>
    <x v="0"/>
    <s v="4180614263(6805)"/>
    <x v="1"/>
    <x v="11"/>
    <x v="11"/>
    <x v="0"/>
    <x v="0"/>
    <x v="0"/>
    <x v="0"/>
    <x v="0"/>
    <n v="5"/>
    <x v="0"/>
    <n v="46000"/>
    <n v="230000"/>
    <x v="0"/>
    <x v="0"/>
    <x v="0"/>
    <x v="0"/>
    <n v="18400"/>
    <x v="4"/>
  </r>
  <r>
    <x v="17"/>
    <n v="4180614261"/>
    <x v="0"/>
    <x v="1"/>
    <x v="0"/>
    <x v="0"/>
    <s v="WIN-QNH-00-007"/>
    <x v="0"/>
    <s v="4180614261(6166)"/>
    <x v="1"/>
    <x v="8"/>
    <x v="8"/>
    <x v="0"/>
    <x v="0"/>
    <x v="0"/>
    <x v="0"/>
    <x v="0"/>
    <n v="10"/>
    <x v="0"/>
    <n v="50182"/>
    <n v="501820"/>
    <x v="0"/>
    <x v="0"/>
    <x v="0"/>
    <x v="0"/>
    <n v="40146"/>
    <x v="4"/>
  </r>
  <r>
    <x v="17"/>
    <n v="4180614261"/>
    <x v="0"/>
    <x v="1"/>
    <x v="0"/>
    <x v="0"/>
    <s v="WIN-QNH-00-007"/>
    <x v="0"/>
    <s v="4180614261(6166)"/>
    <x v="1"/>
    <x v="10"/>
    <x v="10"/>
    <x v="0"/>
    <x v="0"/>
    <x v="0"/>
    <x v="0"/>
    <x v="0"/>
    <n v="6"/>
    <x v="0"/>
    <n v="74250"/>
    <n v="445500"/>
    <x v="0"/>
    <x v="0"/>
    <x v="0"/>
    <x v="0"/>
    <n v="35640"/>
    <x v="4"/>
  </r>
  <r>
    <x v="17"/>
    <n v="4180614261"/>
    <x v="0"/>
    <x v="1"/>
    <x v="0"/>
    <x v="0"/>
    <s v="WIN-QNH-00-007"/>
    <x v="0"/>
    <s v="4180614261(6166)"/>
    <x v="1"/>
    <x v="0"/>
    <x v="0"/>
    <x v="0"/>
    <x v="0"/>
    <x v="0"/>
    <x v="0"/>
    <x v="0"/>
    <n v="10"/>
    <x v="0"/>
    <n v="111058"/>
    <n v="1110580"/>
    <x v="0"/>
    <x v="0"/>
    <x v="0"/>
    <x v="0"/>
    <n v="88846"/>
    <x v="4"/>
  </r>
  <r>
    <x v="17"/>
    <n v="4180614261"/>
    <x v="0"/>
    <x v="1"/>
    <x v="0"/>
    <x v="0"/>
    <s v="WIN-QNH-00-007"/>
    <x v="0"/>
    <s v="4180614261(6166)"/>
    <x v="1"/>
    <x v="2"/>
    <x v="2"/>
    <x v="0"/>
    <x v="0"/>
    <x v="0"/>
    <x v="0"/>
    <x v="0"/>
    <n v="10"/>
    <x v="0"/>
    <n v="73431"/>
    <n v="734310"/>
    <x v="0"/>
    <x v="0"/>
    <x v="0"/>
    <x v="0"/>
    <n v="58745"/>
    <x v="4"/>
  </r>
  <r>
    <x v="17"/>
    <n v="4180614261"/>
    <x v="0"/>
    <x v="1"/>
    <x v="0"/>
    <x v="0"/>
    <s v="WIN-QNH-00-007"/>
    <x v="0"/>
    <s v="4180614261(6166)"/>
    <x v="1"/>
    <x v="11"/>
    <x v="11"/>
    <x v="0"/>
    <x v="0"/>
    <x v="0"/>
    <x v="0"/>
    <x v="0"/>
    <n v="6"/>
    <x v="0"/>
    <n v="46000"/>
    <n v="276000"/>
    <x v="0"/>
    <x v="0"/>
    <x v="0"/>
    <x v="0"/>
    <n v="22080"/>
    <x v="4"/>
  </r>
  <r>
    <x v="17"/>
    <n v="4180614259"/>
    <x v="0"/>
    <x v="1"/>
    <x v="0"/>
    <x v="0"/>
    <s v="WIN-QNH-00-007"/>
    <x v="0"/>
    <s v="4180614259(5821)"/>
    <x v="1"/>
    <x v="8"/>
    <x v="8"/>
    <x v="0"/>
    <x v="0"/>
    <x v="0"/>
    <x v="0"/>
    <x v="0"/>
    <n v="10"/>
    <x v="0"/>
    <n v="50182"/>
    <n v="501820"/>
    <x v="0"/>
    <x v="0"/>
    <x v="0"/>
    <x v="0"/>
    <n v="40146"/>
    <x v="4"/>
  </r>
  <r>
    <x v="17"/>
    <n v="4180614259"/>
    <x v="0"/>
    <x v="1"/>
    <x v="0"/>
    <x v="0"/>
    <s v="WIN-QNH-00-007"/>
    <x v="0"/>
    <s v="4180614259(5821)"/>
    <x v="1"/>
    <x v="11"/>
    <x v="11"/>
    <x v="0"/>
    <x v="0"/>
    <x v="0"/>
    <x v="0"/>
    <x v="0"/>
    <n v="10"/>
    <x v="0"/>
    <n v="46000"/>
    <n v="460000"/>
    <x v="0"/>
    <x v="0"/>
    <x v="0"/>
    <x v="0"/>
    <n v="36800"/>
    <x v="4"/>
  </r>
  <r>
    <x v="17"/>
    <n v="4180614259"/>
    <x v="0"/>
    <x v="1"/>
    <x v="0"/>
    <x v="0"/>
    <s v="WIN-QNH-00-007"/>
    <x v="0"/>
    <s v="4180614259(5821)"/>
    <x v="1"/>
    <x v="2"/>
    <x v="2"/>
    <x v="0"/>
    <x v="0"/>
    <x v="0"/>
    <x v="0"/>
    <x v="0"/>
    <n v="10"/>
    <x v="0"/>
    <n v="73431"/>
    <n v="734310"/>
    <x v="0"/>
    <x v="0"/>
    <x v="0"/>
    <x v="0"/>
    <n v="58745"/>
    <x v="4"/>
  </r>
  <r>
    <x v="17"/>
    <n v="4180614259"/>
    <x v="0"/>
    <x v="1"/>
    <x v="0"/>
    <x v="0"/>
    <s v="WIN-QNH-00-007"/>
    <x v="0"/>
    <s v="4180614259(5821)"/>
    <x v="1"/>
    <x v="0"/>
    <x v="0"/>
    <x v="0"/>
    <x v="0"/>
    <x v="0"/>
    <x v="0"/>
    <x v="0"/>
    <n v="12"/>
    <x v="0"/>
    <n v="111058"/>
    <n v="1332696"/>
    <x v="0"/>
    <x v="0"/>
    <x v="0"/>
    <x v="0"/>
    <n v="106616"/>
    <x v="4"/>
  </r>
  <r>
    <x v="17"/>
    <n v="4180614256"/>
    <x v="0"/>
    <x v="1"/>
    <x v="0"/>
    <x v="0"/>
    <s v="WIN-QNH-00-007"/>
    <x v="0"/>
    <s v="4180614256(5711)"/>
    <x v="1"/>
    <x v="2"/>
    <x v="2"/>
    <x v="0"/>
    <x v="0"/>
    <x v="0"/>
    <x v="0"/>
    <x v="0"/>
    <n v="10"/>
    <x v="0"/>
    <n v="73431"/>
    <n v="734310"/>
    <x v="0"/>
    <x v="0"/>
    <x v="0"/>
    <x v="0"/>
    <n v="58745"/>
    <x v="4"/>
  </r>
  <r>
    <x v="17"/>
    <n v="4180614256"/>
    <x v="0"/>
    <x v="1"/>
    <x v="0"/>
    <x v="0"/>
    <s v="WIN-QNH-00-007"/>
    <x v="0"/>
    <s v="4180614256(5711)"/>
    <x v="1"/>
    <x v="0"/>
    <x v="0"/>
    <x v="0"/>
    <x v="0"/>
    <x v="0"/>
    <x v="0"/>
    <x v="0"/>
    <n v="5"/>
    <x v="0"/>
    <n v="111058"/>
    <n v="555290"/>
    <x v="0"/>
    <x v="0"/>
    <x v="0"/>
    <x v="0"/>
    <n v="44423"/>
    <x v="4"/>
  </r>
  <r>
    <x v="17"/>
    <n v="4180614256"/>
    <x v="0"/>
    <x v="1"/>
    <x v="0"/>
    <x v="0"/>
    <s v="WIN-QNH-00-007"/>
    <x v="0"/>
    <s v="4180614256(5711)"/>
    <x v="1"/>
    <x v="10"/>
    <x v="10"/>
    <x v="0"/>
    <x v="0"/>
    <x v="0"/>
    <x v="0"/>
    <x v="0"/>
    <n v="10"/>
    <x v="0"/>
    <n v="74250"/>
    <n v="742500"/>
    <x v="0"/>
    <x v="0"/>
    <x v="0"/>
    <x v="0"/>
    <n v="59400"/>
    <x v="4"/>
  </r>
  <r>
    <x v="17"/>
    <n v="4180614256"/>
    <x v="0"/>
    <x v="1"/>
    <x v="0"/>
    <x v="0"/>
    <s v="WIN-QNH-00-007"/>
    <x v="0"/>
    <s v="4180614256(5711)"/>
    <x v="1"/>
    <x v="8"/>
    <x v="8"/>
    <x v="0"/>
    <x v="0"/>
    <x v="0"/>
    <x v="0"/>
    <x v="0"/>
    <n v="10"/>
    <x v="0"/>
    <n v="50182"/>
    <n v="501820"/>
    <x v="0"/>
    <x v="0"/>
    <x v="0"/>
    <x v="0"/>
    <n v="40146"/>
    <x v="4"/>
  </r>
  <r>
    <x v="0"/>
    <n v="4180625034"/>
    <x v="0"/>
    <x v="1"/>
    <x v="0"/>
    <x v="0"/>
    <s v="WIN-HTH-00-004"/>
    <x v="0"/>
    <s v="4180625034(1626)"/>
    <x v="1"/>
    <x v="9"/>
    <x v="9"/>
    <x v="0"/>
    <x v="0"/>
    <x v="0"/>
    <x v="0"/>
    <x v="0"/>
    <n v="5"/>
    <x v="0"/>
    <n v="70950"/>
    <n v="354750"/>
    <x v="0"/>
    <x v="0"/>
    <x v="0"/>
    <x v="0"/>
    <n v="28380"/>
    <x v="4"/>
  </r>
  <r>
    <x v="0"/>
    <n v="4180625034"/>
    <x v="0"/>
    <x v="1"/>
    <x v="0"/>
    <x v="0"/>
    <s v="WIN-HTH-00-004"/>
    <x v="0"/>
    <s v="4180625034(1626)"/>
    <x v="1"/>
    <x v="2"/>
    <x v="2"/>
    <x v="0"/>
    <x v="0"/>
    <x v="0"/>
    <x v="0"/>
    <x v="0"/>
    <n v="10"/>
    <x v="0"/>
    <n v="73431"/>
    <n v="734310"/>
    <x v="0"/>
    <x v="0"/>
    <x v="0"/>
    <x v="0"/>
    <n v="58745"/>
    <x v="4"/>
  </r>
  <r>
    <x v="0"/>
    <n v="4180625034"/>
    <x v="0"/>
    <x v="1"/>
    <x v="0"/>
    <x v="0"/>
    <s v="WIN-HTH-00-004"/>
    <x v="0"/>
    <s v="4180625034(1626)"/>
    <x v="1"/>
    <x v="10"/>
    <x v="10"/>
    <x v="0"/>
    <x v="0"/>
    <x v="0"/>
    <x v="0"/>
    <x v="0"/>
    <n v="5"/>
    <x v="0"/>
    <n v="74250"/>
    <n v="371250"/>
    <x v="0"/>
    <x v="0"/>
    <x v="0"/>
    <x v="0"/>
    <n v="29700"/>
    <x v="4"/>
  </r>
  <r>
    <x v="0"/>
    <n v="4180625034"/>
    <x v="0"/>
    <x v="1"/>
    <x v="0"/>
    <x v="0"/>
    <s v="WIN-HTH-00-004"/>
    <x v="0"/>
    <s v="4180625034(1626)"/>
    <x v="1"/>
    <x v="0"/>
    <x v="0"/>
    <x v="0"/>
    <x v="0"/>
    <x v="0"/>
    <x v="0"/>
    <x v="0"/>
    <n v="10"/>
    <x v="0"/>
    <n v="111058"/>
    <n v="1110580"/>
    <x v="0"/>
    <x v="0"/>
    <x v="0"/>
    <x v="0"/>
    <n v="88846"/>
    <x v="4"/>
  </r>
  <r>
    <x v="14"/>
    <n v="4180596405"/>
    <x v="0"/>
    <x v="1"/>
    <x v="0"/>
    <x v="0"/>
    <s v="WIN-HTH-00-004"/>
    <x v="0"/>
    <s v="4180596405(5610)"/>
    <x v="1"/>
    <x v="11"/>
    <x v="11"/>
    <x v="0"/>
    <x v="0"/>
    <x v="0"/>
    <x v="0"/>
    <x v="0"/>
    <n v="2"/>
    <x v="0"/>
    <n v="46000"/>
    <n v="92000"/>
    <x v="0"/>
    <x v="0"/>
    <x v="0"/>
    <x v="0"/>
    <n v="7360"/>
    <x v="4"/>
  </r>
  <r>
    <x v="14"/>
    <n v="4180596405"/>
    <x v="0"/>
    <x v="1"/>
    <x v="0"/>
    <x v="0"/>
    <s v="WIN-HTH-00-004"/>
    <x v="0"/>
    <s v="4180596405(5610)"/>
    <x v="1"/>
    <x v="8"/>
    <x v="8"/>
    <x v="0"/>
    <x v="0"/>
    <x v="0"/>
    <x v="0"/>
    <x v="0"/>
    <n v="3"/>
    <x v="0"/>
    <n v="50182"/>
    <n v="150546"/>
    <x v="0"/>
    <x v="0"/>
    <x v="0"/>
    <x v="0"/>
    <n v="12044"/>
    <x v="4"/>
  </r>
  <r>
    <x v="14"/>
    <n v="4180596405"/>
    <x v="0"/>
    <x v="1"/>
    <x v="0"/>
    <x v="0"/>
    <s v="WIN-HTH-00-004"/>
    <x v="0"/>
    <s v="4180596405(5610)"/>
    <x v="1"/>
    <x v="10"/>
    <x v="10"/>
    <x v="0"/>
    <x v="0"/>
    <x v="0"/>
    <x v="0"/>
    <x v="0"/>
    <n v="3"/>
    <x v="0"/>
    <n v="74250"/>
    <n v="222750"/>
    <x v="0"/>
    <x v="0"/>
    <x v="0"/>
    <x v="0"/>
    <n v="17820"/>
    <x v="4"/>
  </r>
  <r>
    <x v="14"/>
    <n v="4180596405"/>
    <x v="0"/>
    <x v="1"/>
    <x v="0"/>
    <x v="0"/>
    <s v="WIN-HTH-00-004"/>
    <x v="0"/>
    <s v="4180596405(5610)"/>
    <x v="1"/>
    <x v="9"/>
    <x v="9"/>
    <x v="0"/>
    <x v="0"/>
    <x v="0"/>
    <x v="0"/>
    <x v="0"/>
    <n v="8"/>
    <x v="0"/>
    <n v="70950"/>
    <n v="567600"/>
    <x v="0"/>
    <x v="0"/>
    <x v="0"/>
    <x v="0"/>
    <n v="45408"/>
    <x v="4"/>
  </r>
  <r>
    <x v="14"/>
    <n v="4180596405"/>
    <x v="0"/>
    <x v="1"/>
    <x v="0"/>
    <x v="0"/>
    <s v="WIN-HTH-00-004"/>
    <x v="0"/>
    <s v="4180596405(5610)"/>
    <x v="1"/>
    <x v="0"/>
    <x v="0"/>
    <x v="0"/>
    <x v="0"/>
    <x v="0"/>
    <x v="0"/>
    <x v="0"/>
    <n v="2"/>
    <x v="0"/>
    <n v="111058"/>
    <n v="222116"/>
    <x v="0"/>
    <x v="0"/>
    <x v="0"/>
    <x v="0"/>
    <n v="17769"/>
    <x v="4"/>
  </r>
  <r>
    <x v="14"/>
    <n v="4180596405"/>
    <x v="0"/>
    <x v="1"/>
    <x v="0"/>
    <x v="0"/>
    <s v="WIN-HTH-00-004"/>
    <x v="0"/>
    <s v="4180596405(5610)"/>
    <x v="1"/>
    <x v="2"/>
    <x v="2"/>
    <x v="0"/>
    <x v="0"/>
    <x v="0"/>
    <x v="0"/>
    <x v="0"/>
    <n v="8"/>
    <x v="0"/>
    <n v="73431"/>
    <n v="587448"/>
    <x v="0"/>
    <x v="0"/>
    <x v="0"/>
    <x v="0"/>
    <n v="46996"/>
    <x v="4"/>
  </r>
  <r>
    <x v="14"/>
    <n v="4180596467"/>
    <x v="0"/>
    <x v="1"/>
    <x v="0"/>
    <x v="0"/>
    <s v="WIN-HTH-00-004"/>
    <x v="0"/>
    <s v="4180596467(2afd)"/>
    <x v="1"/>
    <x v="10"/>
    <x v="10"/>
    <x v="0"/>
    <x v="0"/>
    <x v="0"/>
    <x v="0"/>
    <x v="0"/>
    <n v="4"/>
    <x v="0"/>
    <n v="74250"/>
    <n v="297000"/>
    <x v="0"/>
    <x v="0"/>
    <x v="0"/>
    <x v="0"/>
    <n v="23760"/>
    <x v="4"/>
  </r>
  <r>
    <x v="14"/>
    <n v="4180596467"/>
    <x v="0"/>
    <x v="1"/>
    <x v="0"/>
    <x v="0"/>
    <s v="WIN-HTH-00-004"/>
    <x v="0"/>
    <s v="4180596467(2afd)"/>
    <x v="1"/>
    <x v="2"/>
    <x v="2"/>
    <x v="0"/>
    <x v="0"/>
    <x v="0"/>
    <x v="0"/>
    <x v="0"/>
    <n v="20"/>
    <x v="0"/>
    <n v="73431"/>
    <n v="1468620"/>
    <x v="0"/>
    <x v="0"/>
    <x v="0"/>
    <x v="0"/>
    <n v="117490"/>
    <x v="4"/>
  </r>
  <r>
    <x v="14"/>
    <n v="4180596245"/>
    <x v="0"/>
    <x v="1"/>
    <x v="0"/>
    <x v="0"/>
    <s v="WIN-HTH-00-004"/>
    <x v="0"/>
    <s v="4180596245(5069)"/>
    <x v="1"/>
    <x v="2"/>
    <x v="2"/>
    <x v="0"/>
    <x v="0"/>
    <x v="0"/>
    <x v="0"/>
    <x v="0"/>
    <n v="5"/>
    <x v="0"/>
    <n v="73431"/>
    <n v="367155"/>
    <x v="0"/>
    <x v="0"/>
    <x v="0"/>
    <x v="0"/>
    <n v="29372"/>
    <x v="4"/>
  </r>
  <r>
    <x v="14"/>
    <n v="4180596245"/>
    <x v="0"/>
    <x v="1"/>
    <x v="0"/>
    <x v="0"/>
    <s v="WIN-HTH-00-004"/>
    <x v="0"/>
    <s v="4180596245(5069)"/>
    <x v="1"/>
    <x v="0"/>
    <x v="0"/>
    <x v="0"/>
    <x v="0"/>
    <x v="0"/>
    <x v="0"/>
    <x v="0"/>
    <n v="10"/>
    <x v="0"/>
    <n v="111058"/>
    <n v="1110580"/>
    <x v="0"/>
    <x v="0"/>
    <x v="0"/>
    <x v="0"/>
    <n v="88846"/>
    <x v="4"/>
  </r>
  <r>
    <x v="14"/>
    <n v="4180596245"/>
    <x v="0"/>
    <x v="1"/>
    <x v="0"/>
    <x v="0"/>
    <s v="WIN-HTH-00-004"/>
    <x v="0"/>
    <s v="4180596245(5069)"/>
    <x v="1"/>
    <x v="1"/>
    <x v="1"/>
    <x v="0"/>
    <x v="0"/>
    <x v="0"/>
    <x v="0"/>
    <x v="0"/>
    <n v="5"/>
    <x v="0"/>
    <n v="55595"/>
    <n v="277975"/>
    <x v="0"/>
    <x v="0"/>
    <x v="0"/>
    <x v="0"/>
    <n v="22238"/>
    <x v="4"/>
  </r>
  <r>
    <x v="14"/>
    <n v="4180596245"/>
    <x v="0"/>
    <x v="1"/>
    <x v="0"/>
    <x v="0"/>
    <s v="WIN-HTH-00-004"/>
    <x v="0"/>
    <s v="4180596245(5069)"/>
    <x v="1"/>
    <x v="10"/>
    <x v="10"/>
    <x v="0"/>
    <x v="0"/>
    <x v="0"/>
    <x v="0"/>
    <x v="0"/>
    <n v="1"/>
    <x v="0"/>
    <n v="74250"/>
    <n v="74250"/>
    <x v="0"/>
    <x v="0"/>
    <x v="0"/>
    <x v="0"/>
    <n v="5940"/>
    <x v="4"/>
  </r>
  <r>
    <x v="14"/>
    <n v="4180596245"/>
    <x v="0"/>
    <x v="1"/>
    <x v="0"/>
    <x v="0"/>
    <s v="WIN-HTH-00-004"/>
    <x v="0"/>
    <s v="4180596245(5069)"/>
    <x v="1"/>
    <x v="11"/>
    <x v="11"/>
    <x v="0"/>
    <x v="0"/>
    <x v="0"/>
    <x v="0"/>
    <x v="0"/>
    <n v="2"/>
    <x v="0"/>
    <n v="46000"/>
    <n v="92000"/>
    <x v="0"/>
    <x v="0"/>
    <x v="0"/>
    <x v="0"/>
    <n v="7360"/>
    <x v="4"/>
  </r>
  <r>
    <x v="14"/>
    <n v="4180596027"/>
    <x v="0"/>
    <x v="1"/>
    <x v="0"/>
    <x v="0"/>
    <s v="win-058"/>
    <x v="0"/>
    <s v="4180596027(4605)"/>
    <x v="1"/>
    <x v="2"/>
    <x v="2"/>
    <x v="0"/>
    <x v="0"/>
    <x v="0"/>
    <x v="0"/>
    <x v="0"/>
    <n v="5"/>
    <x v="0"/>
    <n v="73431"/>
    <n v="367155"/>
    <x v="0"/>
    <x v="0"/>
    <x v="0"/>
    <x v="0"/>
    <n v="29372"/>
    <x v="4"/>
  </r>
  <r>
    <x v="14"/>
    <n v="4180596027"/>
    <x v="0"/>
    <x v="1"/>
    <x v="0"/>
    <x v="0"/>
    <s v="win-058"/>
    <x v="0"/>
    <s v="4180596027(4605)"/>
    <x v="1"/>
    <x v="0"/>
    <x v="0"/>
    <x v="0"/>
    <x v="0"/>
    <x v="0"/>
    <x v="0"/>
    <x v="0"/>
    <n v="6"/>
    <x v="0"/>
    <n v="111058"/>
    <n v="666348"/>
    <x v="0"/>
    <x v="0"/>
    <x v="0"/>
    <x v="0"/>
    <n v="53308"/>
    <x v="4"/>
  </r>
  <r>
    <x v="14"/>
    <n v="4180596027"/>
    <x v="0"/>
    <x v="1"/>
    <x v="0"/>
    <x v="0"/>
    <s v="win-058"/>
    <x v="0"/>
    <s v="4180596027(4605)"/>
    <x v="1"/>
    <x v="1"/>
    <x v="1"/>
    <x v="0"/>
    <x v="0"/>
    <x v="0"/>
    <x v="0"/>
    <x v="0"/>
    <n v="5"/>
    <x v="0"/>
    <n v="55595"/>
    <n v="277975"/>
    <x v="0"/>
    <x v="0"/>
    <x v="0"/>
    <x v="0"/>
    <n v="22238"/>
    <x v="4"/>
  </r>
  <r>
    <x v="14"/>
    <n v="4180596027"/>
    <x v="0"/>
    <x v="1"/>
    <x v="0"/>
    <x v="0"/>
    <s v="win-058"/>
    <x v="0"/>
    <s v="4180596027(4605)"/>
    <x v="1"/>
    <x v="9"/>
    <x v="9"/>
    <x v="0"/>
    <x v="0"/>
    <x v="0"/>
    <x v="0"/>
    <x v="0"/>
    <n v="7"/>
    <x v="0"/>
    <n v="70950"/>
    <n v="496650"/>
    <x v="0"/>
    <x v="0"/>
    <x v="0"/>
    <x v="0"/>
    <n v="39732"/>
    <x v="4"/>
  </r>
  <r>
    <x v="14"/>
    <n v="4180596027"/>
    <x v="0"/>
    <x v="1"/>
    <x v="0"/>
    <x v="0"/>
    <s v="win-058"/>
    <x v="0"/>
    <s v="4180596027(4605)"/>
    <x v="1"/>
    <x v="10"/>
    <x v="10"/>
    <x v="0"/>
    <x v="0"/>
    <x v="0"/>
    <x v="0"/>
    <x v="0"/>
    <n v="6"/>
    <x v="0"/>
    <n v="74250"/>
    <n v="445500"/>
    <x v="0"/>
    <x v="0"/>
    <x v="0"/>
    <x v="0"/>
    <n v="35640"/>
    <x v="4"/>
  </r>
  <r>
    <x v="14"/>
    <n v="4180596027"/>
    <x v="0"/>
    <x v="1"/>
    <x v="0"/>
    <x v="0"/>
    <s v="win-058"/>
    <x v="0"/>
    <s v="4180596027(4605)"/>
    <x v="1"/>
    <x v="8"/>
    <x v="8"/>
    <x v="0"/>
    <x v="0"/>
    <x v="0"/>
    <x v="0"/>
    <x v="0"/>
    <n v="18"/>
    <x v="0"/>
    <n v="50182"/>
    <n v="903276"/>
    <x v="0"/>
    <x v="0"/>
    <x v="0"/>
    <x v="0"/>
    <n v="72262"/>
    <x v="4"/>
  </r>
  <r>
    <x v="14"/>
    <n v="4180596027"/>
    <x v="0"/>
    <x v="1"/>
    <x v="0"/>
    <x v="0"/>
    <s v="win-058"/>
    <x v="0"/>
    <s v="4180596027(4605)"/>
    <x v="1"/>
    <x v="11"/>
    <x v="11"/>
    <x v="0"/>
    <x v="0"/>
    <x v="0"/>
    <x v="0"/>
    <x v="0"/>
    <n v="17"/>
    <x v="0"/>
    <n v="46000"/>
    <n v="782000"/>
    <x v="0"/>
    <x v="0"/>
    <x v="0"/>
    <x v="0"/>
    <n v="62560"/>
    <x v="4"/>
  </r>
  <r>
    <x v="14"/>
    <n v="4180596082"/>
    <x v="0"/>
    <x v="1"/>
    <x v="0"/>
    <x v="0"/>
    <s v="win-058"/>
    <x v="0"/>
    <s v="4180596082(4633)"/>
    <x v="1"/>
    <x v="11"/>
    <x v="11"/>
    <x v="0"/>
    <x v="0"/>
    <x v="0"/>
    <x v="0"/>
    <x v="0"/>
    <n v="11"/>
    <x v="0"/>
    <n v="46000"/>
    <n v="506000"/>
    <x v="0"/>
    <x v="0"/>
    <x v="0"/>
    <x v="0"/>
    <n v="40480"/>
    <x v="4"/>
  </r>
  <r>
    <x v="14"/>
    <n v="4180596082"/>
    <x v="0"/>
    <x v="1"/>
    <x v="0"/>
    <x v="0"/>
    <s v="win-058"/>
    <x v="0"/>
    <s v="4180596082(4633)"/>
    <x v="1"/>
    <x v="8"/>
    <x v="8"/>
    <x v="0"/>
    <x v="0"/>
    <x v="0"/>
    <x v="0"/>
    <x v="0"/>
    <n v="15"/>
    <x v="0"/>
    <n v="50182"/>
    <n v="752730"/>
    <x v="0"/>
    <x v="0"/>
    <x v="0"/>
    <x v="0"/>
    <n v="60218"/>
    <x v="4"/>
  </r>
  <r>
    <x v="14"/>
    <n v="4180596082"/>
    <x v="0"/>
    <x v="1"/>
    <x v="0"/>
    <x v="0"/>
    <s v="win-058"/>
    <x v="0"/>
    <s v="4180596082(4633)"/>
    <x v="1"/>
    <x v="10"/>
    <x v="10"/>
    <x v="0"/>
    <x v="0"/>
    <x v="0"/>
    <x v="0"/>
    <x v="0"/>
    <n v="7"/>
    <x v="0"/>
    <n v="74250"/>
    <n v="519750"/>
    <x v="0"/>
    <x v="0"/>
    <x v="0"/>
    <x v="0"/>
    <n v="41580"/>
    <x v="4"/>
  </r>
  <r>
    <x v="14"/>
    <n v="4180596082"/>
    <x v="0"/>
    <x v="1"/>
    <x v="0"/>
    <x v="0"/>
    <s v="win-058"/>
    <x v="0"/>
    <s v="4180596082(4633)"/>
    <x v="1"/>
    <x v="9"/>
    <x v="9"/>
    <x v="0"/>
    <x v="0"/>
    <x v="0"/>
    <x v="0"/>
    <x v="0"/>
    <n v="5"/>
    <x v="0"/>
    <n v="70950"/>
    <n v="354750"/>
    <x v="0"/>
    <x v="0"/>
    <x v="0"/>
    <x v="0"/>
    <n v="28380"/>
    <x v="4"/>
  </r>
  <r>
    <x v="14"/>
    <n v="4180596082"/>
    <x v="0"/>
    <x v="1"/>
    <x v="0"/>
    <x v="0"/>
    <s v="win-058"/>
    <x v="0"/>
    <s v="4180596082(4633)"/>
    <x v="1"/>
    <x v="0"/>
    <x v="0"/>
    <x v="0"/>
    <x v="0"/>
    <x v="0"/>
    <x v="0"/>
    <x v="0"/>
    <n v="4"/>
    <x v="0"/>
    <n v="111058"/>
    <n v="444232"/>
    <x v="0"/>
    <x v="0"/>
    <x v="0"/>
    <x v="0"/>
    <n v="35539"/>
    <x v="4"/>
  </r>
  <r>
    <x v="14"/>
    <n v="4180596082"/>
    <x v="0"/>
    <x v="1"/>
    <x v="0"/>
    <x v="0"/>
    <s v="win-058"/>
    <x v="0"/>
    <s v="4180596082(4633)"/>
    <x v="1"/>
    <x v="2"/>
    <x v="2"/>
    <x v="0"/>
    <x v="0"/>
    <x v="0"/>
    <x v="0"/>
    <x v="0"/>
    <n v="14"/>
    <x v="0"/>
    <n v="73431"/>
    <n v="1028034"/>
    <x v="0"/>
    <x v="0"/>
    <x v="0"/>
    <x v="0"/>
    <n v="82243"/>
    <x v="4"/>
  </r>
  <r>
    <x v="14"/>
    <n v="4180596142"/>
    <x v="0"/>
    <x v="1"/>
    <x v="0"/>
    <x v="0"/>
    <s v="win-058"/>
    <x v="0"/>
    <s v="4180596142(4720)"/>
    <x v="1"/>
    <x v="11"/>
    <x v="11"/>
    <x v="0"/>
    <x v="0"/>
    <x v="0"/>
    <x v="0"/>
    <x v="0"/>
    <n v="14"/>
    <x v="0"/>
    <n v="46000"/>
    <n v="644000"/>
    <x v="0"/>
    <x v="0"/>
    <x v="0"/>
    <x v="0"/>
    <n v="51520"/>
    <x v="4"/>
  </r>
  <r>
    <x v="14"/>
    <n v="4180596142"/>
    <x v="0"/>
    <x v="1"/>
    <x v="0"/>
    <x v="0"/>
    <s v="win-058"/>
    <x v="0"/>
    <s v="4180596142(4720)"/>
    <x v="1"/>
    <x v="8"/>
    <x v="8"/>
    <x v="0"/>
    <x v="0"/>
    <x v="0"/>
    <x v="0"/>
    <x v="0"/>
    <n v="8"/>
    <x v="0"/>
    <n v="50182"/>
    <n v="401456"/>
    <x v="0"/>
    <x v="0"/>
    <x v="0"/>
    <x v="0"/>
    <n v="32116"/>
    <x v="4"/>
  </r>
  <r>
    <x v="14"/>
    <n v="4180596142"/>
    <x v="0"/>
    <x v="1"/>
    <x v="0"/>
    <x v="0"/>
    <s v="win-058"/>
    <x v="0"/>
    <s v="4180596142(4720)"/>
    <x v="1"/>
    <x v="10"/>
    <x v="10"/>
    <x v="0"/>
    <x v="0"/>
    <x v="0"/>
    <x v="0"/>
    <x v="0"/>
    <n v="4"/>
    <x v="0"/>
    <n v="74250"/>
    <n v="297000"/>
    <x v="0"/>
    <x v="0"/>
    <x v="0"/>
    <x v="0"/>
    <n v="23760"/>
    <x v="4"/>
  </r>
  <r>
    <x v="14"/>
    <n v="4180596142"/>
    <x v="0"/>
    <x v="1"/>
    <x v="0"/>
    <x v="0"/>
    <s v="win-058"/>
    <x v="0"/>
    <s v="4180596142(4720)"/>
    <x v="1"/>
    <x v="9"/>
    <x v="9"/>
    <x v="0"/>
    <x v="0"/>
    <x v="0"/>
    <x v="0"/>
    <x v="0"/>
    <n v="6"/>
    <x v="0"/>
    <n v="70950"/>
    <n v="425700"/>
    <x v="0"/>
    <x v="0"/>
    <x v="0"/>
    <x v="0"/>
    <n v="34056"/>
    <x v="4"/>
  </r>
  <r>
    <x v="14"/>
    <n v="4180596142"/>
    <x v="0"/>
    <x v="1"/>
    <x v="0"/>
    <x v="0"/>
    <s v="win-058"/>
    <x v="0"/>
    <s v="4180596142(4720)"/>
    <x v="1"/>
    <x v="0"/>
    <x v="0"/>
    <x v="0"/>
    <x v="0"/>
    <x v="0"/>
    <x v="0"/>
    <x v="0"/>
    <n v="7"/>
    <x v="0"/>
    <n v="111058"/>
    <n v="777406"/>
    <x v="0"/>
    <x v="0"/>
    <x v="0"/>
    <x v="0"/>
    <n v="62192"/>
    <x v="4"/>
  </r>
  <r>
    <x v="14"/>
    <n v="4180596142"/>
    <x v="0"/>
    <x v="1"/>
    <x v="0"/>
    <x v="0"/>
    <s v="win-058"/>
    <x v="0"/>
    <s v="4180596142(4720)"/>
    <x v="1"/>
    <x v="2"/>
    <x v="2"/>
    <x v="0"/>
    <x v="0"/>
    <x v="0"/>
    <x v="0"/>
    <x v="0"/>
    <n v="9"/>
    <x v="0"/>
    <n v="73431"/>
    <n v="660879"/>
    <x v="0"/>
    <x v="0"/>
    <x v="0"/>
    <x v="0"/>
    <n v="52870"/>
    <x v="4"/>
  </r>
  <r>
    <x v="14"/>
    <n v="4180596439"/>
    <x v="0"/>
    <x v="1"/>
    <x v="0"/>
    <x v="0"/>
    <s v="win-058"/>
    <x v="0"/>
    <s v="4180596439(6369)"/>
    <x v="1"/>
    <x v="2"/>
    <x v="2"/>
    <x v="0"/>
    <x v="0"/>
    <x v="0"/>
    <x v="0"/>
    <x v="0"/>
    <n v="13"/>
    <x v="0"/>
    <n v="73431"/>
    <n v="954603"/>
    <x v="0"/>
    <x v="0"/>
    <x v="0"/>
    <x v="0"/>
    <n v="76368"/>
    <x v="4"/>
  </r>
  <r>
    <x v="14"/>
    <n v="4180596439"/>
    <x v="0"/>
    <x v="1"/>
    <x v="0"/>
    <x v="0"/>
    <s v="win-058"/>
    <x v="0"/>
    <s v="4180596439(6369)"/>
    <x v="1"/>
    <x v="0"/>
    <x v="0"/>
    <x v="0"/>
    <x v="0"/>
    <x v="0"/>
    <x v="0"/>
    <x v="0"/>
    <n v="2"/>
    <x v="0"/>
    <n v="111058"/>
    <n v="222116"/>
    <x v="0"/>
    <x v="0"/>
    <x v="0"/>
    <x v="0"/>
    <n v="17769"/>
    <x v="4"/>
  </r>
  <r>
    <x v="14"/>
    <n v="4180596439"/>
    <x v="0"/>
    <x v="1"/>
    <x v="0"/>
    <x v="0"/>
    <s v="win-058"/>
    <x v="0"/>
    <s v="4180596439(6369)"/>
    <x v="1"/>
    <x v="1"/>
    <x v="1"/>
    <x v="0"/>
    <x v="0"/>
    <x v="0"/>
    <x v="0"/>
    <x v="0"/>
    <n v="5"/>
    <x v="0"/>
    <n v="55595"/>
    <n v="277975"/>
    <x v="0"/>
    <x v="0"/>
    <x v="0"/>
    <x v="0"/>
    <n v="22238"/>
    <x v="4"/>
  </r>
  <r>
    <x v="14"/>
    <n v="4180596439"/>
    <x v="0"/>
    <x v="1"/>
    <x v="0"/>
    <x v="0"/>
    <s v="win-058"/>
    <x v="0"/>
    <s v="4180596439(6369)"/>
    <x v="1"/>
    <x v="9"/>
    <x v="9"/>
    <x v="0"/>
    <x v="0"/>
    <x v="0"/>
    <x v="0"/>
    <x v="0"/>
    <n v="6"/>
    <x v="0"/>
    <n v="70950"/>
    <n v="425700"/>
    <x v="0"/>
    <x v="0"/>
    <x v="0"/>
    <x v="0"/>
    <n v="34056"/>
    <x v="4"/>
  </r>
  <r>
    <x v="14"/>
    <n v="4180596439"/>
    <x v="0"/>
    <x v="1"/>
    <x v="0"/>
    <x v="0"/>
    <s v="win-058"/>
    <x v="0"/>
    <s v="4180596439(6369)"/>
    <x v="1"/>
    <x v="10"/>
    <x v="10"/>
    <x v="0"/>
    <x v="0"/>
    <x v="0"/>
    <x v="0"/>
    <x v="0"/>
    <n v="10"/>
    <x v="0"/>
    <n v="74250"/>
    <n v="742500"/>
    <x v="0"/>
    <x v="0"/>
    <x v="0"/>
    <x v="0"/>
    <n v="59400"/>
    <x v="4"/>
  </r>
  <r>
    <x v="14"/>
    <n v="4180596439"/>
    <x v="0"/>
    <x v="1"/>
    <x v="0"/>
    <x v="0"/>
    <s v="win-058"/>
    <x v="0"/>
    <s v="4180596439(6369)"/>
    <x v="1"/>
    <x v="8"/>
    <x v="8"/>
    <x v="0"/>
    <x v="0"/>
    <x v="0"/>
    <x v="0"/>
    <x v="0"/>
    <n v="3"/>
    <x v="0"/>
    <n v="50182"/>
    <n v="150546"/>
    <x v="0"/>
    <x v="0"/>
    <x v="0"/>
    <x v="0"/>
    <n v="12044"/>
    <x v="4"/>
  </r>
  <r>
    <x v="14"/>
    <n v="4180596439"/>
    <x v="0"/>
    <x v="1"/>
    <x v="0"/>
    <x v="0"/>
    <s v="win-058"/>
    <x v="0"/>
    <s v="4180596439(6369)"/>
    <x v="1"/>
    <x v="11"/>
    <x v="11"/>
    <x v="0"/>
    <x v="0"/>
    <x v="0"/>
    <x v="0"/>
    <x v="0"/>
    <n v="4"/>
    <x v="0"/>
    <n v="46000"/>
    <n v="184000"/>
    <x v="0"/>
    <x v="0"/>
    <x v="0"/>
    <x v="0"/>
    <n v="14720"/>
    <x v="4"/>
  </r>
  <r>
    <x v="14"/>
    <n v="4180595932"/>
    <x v="0"/>
    <x v="1"/>
    <x v="0"/>
    <x v="0"/>
    <s v="win-058"/>
    <x v="0"/>
    <s v="4180595932(4581)"/>
    <x v="1"/>
    <x v="11"/>
    <x v="11"/>
    <x v="0"/>
    <x v="0"/>
    <x v="0"/>
    <x v="0"/>
    <x v="0"/>
    <n v="4"/>
    <x v="0"/>
    <n v="46000"/>
    <n v="184000"/>
    <x v="0"/>
    <x v="0"/>
    <x v="0"/>
    <x v="0"/>
    <n v="14720"/>
    <x v="4"/>
  </r>
  <r>
    <x v="14"/>
    <n v="4180595932"/>
    <x v="0"/>
    <x v="1"/>
    <x v="0"/>
    <x v="0"/>
    <s v="win-058"/>
    <x v="0"/>
    <s v="4180595932(4581)"/>
    <x v="1"/>
    <x v="8"/>
    <x v="8"/>
    <x v="0"/>
    <x v="0"/>
    <x v="0"/>
    <x v="0"/>
    <x v="0"/>
    <n v="5"/>
    <x v="0"/>
    <n v="50182"/>
    <n v="250910"/>
    <x v="0"/>
    <x v="0"/>
    <x v="0"/>
    <x v="0"/>
    <n v="20073"/>
    <x v="4"/>
  </r>
  <r>
    <x v="14"/>
    <n v="4180595932"/>
    <x v="0"/>
    <x v="1"/>
    <x v="0"/>
    <x v="0"/>
    <s v="win-058"/>
    <x v="0"/>
    <s v="4180595932(4581)"/>
    <x v="1"/>
    <x v="10"/>
    <x v="10"/>
    <x v="0"/>
    <x v="0"/>
    <x v="0"/>
    <x v="0"/>
    <x v="0"/>
    <n v="4"/>
    <x v="0"/>
    <n v="74250"/>
    <n v="297000"/>
    <x v="0"/>
    <x v="0"/>
    <x v="0"/>
    <x v="0"/>
    <n v="23760"/>
    <x v="4"/>
  </r>
  <r>
    <x v="14"/>
    <n v="4180595932"/>
    <x v="0"/>
    <x v="1"/>
    <x v="0"/>
    <x v="0"/>
    <s v="win-058"/>
    <x v="0"/>
    <s v="4180595932(4581)"/>
    <x v="1"/>
    <x v="9"/>
    <x v="9"/>
    <x v="0"/>
    <x v="0"/>
    <x v="0"/>
    <x v="0"/>
    <x v="0"/>
    <n v="7"/>
    <x v="0"/>
    <n v="70950"/>
    <n v="496650"/>
    <x v="0"/>
    <x v="0"/>
    <x v="0"/>
    <x v="0"/>
    <n v="39732"/>
    <x v="4"/>
  </r>
  <r>
    <x v="14"/>
    <n v="4180595932"/>
    <x v="0"/>
    <x v="1"/>
    <x v="0"/>
    <x v="0"/>
    <s v="win-058"/>
    <x v="0"/>
    <s v="4180595932(4581)"/>
    <x v="1"/>
    <x v="1"/>
    <x v="1"/>
    <x v="0"/>
    <x v="0"/>
    <x v="0"/>
    <x v="0"/>
    <x v="0"/>
    <n v="6"/>
    <x v="0"/>
    <n v="55595"/>
    <n v="333570"/>
    <x v="0"/>
    <x v="0"/>
    <x v="0"/>
    <x v="0"/>
    <n v="26686"/>
    <x v="4"/>
  </r>
  <r>
    <x v="14"/>
    <n v="4180595932"/>
    <x v="0"/>
    <x v="1"/>
    <x v="0"/>
    <x v="0"/>
    <s v="win-058"/>
    <x v="0"/>
    <s v="4180595932(4581)"/>
    <x v="1"/>
    <x v="0"/>
    <x v="0"/>
    <x v="0"/>
    <x v="0"/>
    <x v="0"/>
    <x v="0"/>
    <x v="0"/>
    <n v="5"/>
    <x v="0"/>
    <n v="111058"/>
    <n v="555290"/>
    <x v="0"/>
    <x v="0"/>
    <x v="0"/>
    <x v="0"/>
    <n v="44423"/>
    <x v="4"/>
  </r>
  <r>
    <x v="14"/>
    <n v="4180595932"/>
    <x v="0"/>
    <x v="1"/>
    <x v="0"/>
    <x v="0"/>
    <s v="win-058"/>
    <x v="0"/>
    <s v="4180595932(4581)"/>
    <x v="1"/>
    <x v="2"/>
    <x v="2"/>
    <x v="0"/>
    <x v="0"/>
    <x v="0"/>
    <x v="0"/>
    <x v="0"/>
    <n v="14"/>
    <x v="0"/>
    <n v="73431"/>
    <n v="1028034"/>
    <x v="0"/>
    <x v="0"/>
    <x v="0"/>
    <x v="0"/>
    <n v="82243"/>
    <x v="4"/>
  </r>
  <r>
    <x v="14"/>
    <n v="4180598322"/>
    <x v="0"/>
    <x v="1"/>
    <x v="0"/>
    <x v="0"/>
    <s v="win-058"/>
    <x v="0"/>
    <s v="4180598322(6155)"/>
    <x v="1"/>
    <x v="2"/>
    <x v="2"/>
    <x v="0"/>
    <x v="0"/>
    <x v="0"/>
    <x v="0"/>
    <x v="0"/>
    <n v="8"/>
    <x v="0"/>
    <n v="73431"/>
    <n v="587448"/>
    <x v="0"/>
    <x v="0"/>
    <x v="0"/>
    <x v="0"/>
    <n v="46996"/>
    <x v="4"/>
  </r>
  <r>
    <x v="14"/>
    <n v="4180598322"/>
    <x v="0"/>
    <x v="1"/>
    <x v="0"/>
    <x v="0"/>
    <s v="win-058"/>
    <x v="0"/>
    <s v="4180598322(6155)"/>
    <x v="1"/>
    <x v="0"/>
    <x v="0"/>
    <x v="0"/>
    <x v="0"/>
    <x v="0"/>
    <x v="0"/>
    <x v="0"/>
    <n v="4"/>
    <x v="0"/>
    <n v="111058"/>
    <n v="444232"/>
    <x v="0"/>
    <x v="0"/>
    <x v="0"/>
    <x v="0"/>
    <n v="35539"/>
    <x v="4"/>
  </r>
  <r>
    <x v="14"/>
    <n v="4180598322"/>
    <x v="0"/>
    <x v="1"/>
    <x v="0"/>
    <x v="0"/>
    <s v="win-058"/>
    <x v="0"/>
    <s v="4180598322(6155)"/>
    <x v="1"/>
    <x v="11"/>
    <x v="11"/>
    <x v="0"/>
    <x v="0"/>
    <x v="0"/>
    <x v="0"/>
    <x v="0"/>
    <n v="23"/>
    <x v="0"/>
    <n v="46000"/>
    <n v="1058000"/>
    <x v="0"/>
    <x v="0"/>
    <x v="0"/>
    <x v="0"/>
    <n v="84640"/>
    <x v="4"/>
  </r>
  <r>
    <x v="14"/>
    <n v="4180598322"/>
    <x v="0"/>
    <x v="1"/>
    <x v="0"/>
    <x v="0"/>
    <s v="win-058"/>
    <x v="0"/>
    <s v="4180598322(6155)"/>
    <x v="1"/>
    <x v="9"/>
    <x v="9"/>
    <x v="0"/>
    <x v="0"/>
    <x v="0"/>
    <x v="0"/>
    <x v="0"/>
    <n v="4"/>
    <x v="0"/>
    <n v="70950"/>
    <n v="283800"/>
    <x v="0"/>
    <x v="0"/>
    <x v="0"/>
    <x v="0"/>
    <n v="22704"/>
    <x v="4"/>
  </r>
  <r>
    <x v="14"/>
    <n v="4180598322"/>
    <x v="0"/>
    <x v="1"/>
    <x v="0"/>
    <x v="0"/>
    <s v="win-058"/>
    <x v="0"/>
    <s v="4180598322(6155)"/>
    <x v="1"/>
    <x v="10"/>
    <x v="10"/>
    <x v="0"/>
    <x v="0"/>
    <x v="0"/>
    <x v="0"/>
    <x v="0"/>
    <n v="3"/>
    <x v="0"/>
    <n v="74250"/>
    <n v="222750"/>
    <x v="0"/>
    <x v="0"/>
    <x v="0"/>
    <x v="0"/>
    <n v="17820"/>
    <x v="4"/>
  </r>
  <r>
    <x v="14"/>
    <n v="4180598322"/>
    <x v="0"/>
    <x v="1"/>
    <x v="0"/>
    <x v="0"/>
    <s v="win-058"/>
    <x v="0"/>
    <s v="4180598322(6155)"/>
    <x v="1"/>
    <x v="8"/>
    <x v="8"/>
    <x v="0"/>
    <x v="0"/>
    <x v="0"/>
    <x v="0"/>
    <x v="0"/>
    <n v="7"/>
    <x v="0"/>
    <n v="50182"/>
    <n v="351274"/>
    <x v="0"/>
    <x v="0"/>
    <x v="0"/>
    <x v="0"/>
    <n v="28102"/>
    <x v="4"/>
  </r>
  <r>
    <x v="14"/>
    <n v="4180596569"/>
    <x v="0"/>
    <x v="1"/>
    <x v="0"/>
    <x v="0"/>
    <s v="win-058"/>
    <x v="0"/>
    <s v="4180596569(6516)"/>
    <x v="1"/>
    <x v="11"/>
    <x v="11"/>
    <x v="0"/>
    <x v="0"/>
    <x v="0"/>
    <x v="0"/>
    <x v="0"/>
    <n v="10"/>
    <x v="0"/>
    <n v="46000"/>
    <n v="460000"/>
    <x v="0"/>
    <x v="0"/>
    <x v="0"/>
    <x v="0"/>
    <n v="36800"/>
    <x v="4"/>
  </r>
  <r>
    <x v="14"/>
    <n v="4180596569"/>
    <x v="0"/>
    <x v="1"/>
    <x v="0"/>
    <x v="0"/>
    <s v="win-058"/>
    <x v="0"/>
    <s v="4180596569(6516)"/>
    <x v="1"/>
    <x v="8"/>
    <x v="8"/>
    <x v="0"/>
    <x v="0"/>
    <x v="0"/>
    <x v="0"/>
    <x v="0"/>
    <n v="1"/>
    <x v="0"/>
    <n v="50182"/>
    <n v="50182"/>
    <x v="0"/>
    <x v="0"/>
    <x v="0"/>
    <x v="0"/>
    <n v="4015"/>
    <x v="4"/>
  </r>
  <r>
    <x v="14"/>
    <n v="4180596569"/>
    <x v="0"/>
    <x v="1"/>
    <x v="0"/>
    <x v="0"/>
    <s v="win-058"/>
    <x v="0"/>
    <s v="4180596569(6516)"/>
    <x v="1"/>
    <x v="10"/>
    <x v="10"/>
    <x v="0"/>
    <x v="0"/>
    <x v="0"/>
    <x v="0"/>
    <x v="0"/>
    <n v="4"/>
    <x v="0"/>
    <n v="74250"/>
    <n v="297000"/>
    <x v="0"/>
    <x v="0"/>
    <x v="0"/>
    <x v="0"/>
    <n v="23760"/>
    <x v="4"/>
  </r>
  <r>
    <x v="14"/>
    <n v="4180596569"/>
    <x v="0"/>
    <x v="1"/>
    <x v="0"/>
    <x v="0"/>
    <s v="win-058"/>
    <x v="0"/>
    <s v="4180596569(6516)"/>
    <x v="1"/>
    <x v="9"/>
    <x v="9"/>
    <x v="0"/>
    <x v="0"/>
    <x v="0"/>
    <x v="0"/>
    <x v="0"/>
    <n v="1"/>
    <x v="0"/>
    <n v="70950"/>
    <n v="70950"/>
    <x v="0"/>
    <x v="0"/>
    <x v="0"/>
    <x v="0"/>
    <n v="5676"/>
    <x v="4"/>
  </r>
  <r>
    <x v="14"/>
    <n v="4180596569"/>
    <x v="0"/>
    <x v="1"/>
    <x v="0"/>
    <x v="0"/>
    <s v="win-058"/>
    <x v="0"/>
    <s v="4180596569(6516)"/>
    <x v="1"/>
    <x v="0"/>
    <x v="0"/>
    <x v="0"/>
    <x v="0"/>
    <x v="0"/>
    <x v="0"/>
    <x v="0"/>
    <n v="7"/>
    <x v="0"/>
    <n v="111058"/>
    <n v="777406"/>
    <x v="0"/>
    <x v="0"/>
    <x v="0"/>
    <x v="0"/>
    <n v="62192"/>
    <x v="4"/>
  </r>
  <r>
    <x v="14"/>
    <n v="4180596569"/>
    <x v="0"/>
    <x v="1"/>
    <x v="0"/>
    <x v="0"/>
    <s v="win-058"/>
    <x v="0"/>
    <s v="4180596569(6516)"/>
    <x v="1"/>
    <x v="2"/>
    <x v="2"/>
    <x v="0"/>
    <x v="0"/>
    <x v="0"/>
    <x v="0"/>
    <x v="0"/>
    <n v="11"/>
    <x v="0"/>
    <n v="73431"/>
    <n v="807741"/>
    <x v="0"/>
    <x v="0"/>
    <x v="0"/>
    <x v="0"/>
    <n v="64619"/>
    <x v="4"/>
  </r>
  <r>
    <x v="14"/>
    <n v="4180596514"/>
    <x v="0"/>
    <x v="1"/>
    <x v="0"/>
    <x v="0"/>
    <s v="win-058"/>
    <x v="0"/>
    <s v="4180596514(6374)"/>
    <x v="1"/>
    <x v="11"/>
    <x v="11"/>
    <x v="0"/>
    <x v="0"/>
    <x v="0"/>
    <x v="0"/>
    <x v="0"/>
    <n v="4"/>
    <x v="0"/>
    <n v="46000"/>
    <n v="184000"/>
    <x v="0"/>
    <x v="0"/>
    <x v="0"/>
    <x v="0"/>
    <n v="14720"/>
    <x v="4"/>
  </r>
  <r>
    <x v="14"/>
    <n v="4180596514"/>
    <x v="0"/>
    <x v="1"/>
    <x v="0"/>
    <x v="0"/>
    <s v="win-058"/>
    <x v="0"/>
    <s v="4180596514(6374)"/>
    <x v="1"/>
    <x v="8"/>
    <x v="8"/>
    <x v="0"/>
    <x v="0"/>
    <x v="0"/>
    <x v="0"/>
    <x v="0"/>
    <n v="4"/>
    <x v="0"/>
    <n v="50182"/>
    <n v="200728"/>
    <x v="0"/>
    <x v="0"/>
    <x v="0"/>
    <x v="0"/>
    <n v="16058"/>
    <x v="4"/>
  </r>
  <r>
    <x v="14"/>
    <n v="4180596514"/>
    <x v="0"/>
    <x v="1"/>
    <x v="0"/>
    <x v="0"/>
    <s v="win-058"/>
    <x v="0"/>
    <s v="4180596514(6374)"/>
    <x v="1"/>
    <x v="10"/>
    <x v="10"/>
    <x v="0"/>
    <x v="0"/>
    <x v="0"/>
    <x v="0"/>
    <x v="0"/>
    <n v="4"/>
    <x v="0"/>
    <n v="74250"/>
    <n v="297000"/>
    <x v="0"/>
    <x v="0"/>
    <x v="0"/>
    <x v="0"/>
    <n v="23760"/>
    <x v="4"/>
  </r>
  <r>
    <x v="14"/>
    <n v="4180596514"/>
    <x v="0"/>
    <x v="1"/>
    <x v="0"/>
    <x v="0"/>
    <s v="win-058"/>
    <x v="0"/>
    <s v="4180596514(6374)"/>
    <x v="1"/>
    <x v="9"/>
    <x v="9"/>
    <x v="0"/>
    <x v="0"/>
    <x v="0"/>
    <x v="0"/>
    <x v="0"/>
    <n v="4"/>
    <x v="0"/>
    <n v="70950"/>
    <n v="283800"/>
    <x v="0"/>
    <x v="0"/>
    <x v="0"/>
    <x v="0"/>
    <n v="22704"/>
    <x v="4"/>
  </r>
  <r>
    <x v="14"/>
    <n v="4180596514"/>
    <x v="0"/>
    <x v="1"/>
    <x v="0"/>
    <x v="0"/>
    <s v="win-058"/>
    <x v="0"/>
    <s v="4180596514(6374)"/>
    <x v="1"/>
    <x v="0"/>
    <x v="0"/>
    <x v="0"/>
    <x v="0"/>
    <x v="0"/>
    <x v="0"/>
    <x v="0"/>
    <n v="5"/>
    <x v="0"/>
    <n v="111058"/>
    <n v="555290"/>
    <x v="0"/>
    <x v="0"/>
    <x v="0"/>
    <x v="0"/>
    <n v="44423"/>
    <x v="4"/>
  </r>
  <r>
    <x v="14"/>
    <n v="4180596514"/>
    <x v="0"/>
    <x v="1"/>
    <x v="0"/>
    <x v="0"/>
    <s v="win-058"/>
    <x v="0"/>
    <s v="4180596514(6374)"/>
    <x v="1"/>
    <x v="2"/>
    <x v="2"/>
    <x v="0"/>
    <x v="0"/>
    <x v="0"/>
    <x v="0"/>
    <x v="0"/>
    <n v="7"/>
    <x v="0"/>
    <n v="73431"/>
    <n v="514017"/>
    <x v="0"/>
    <x v="0"/>
    <x v="0"/>
    <x v="0"/>
    <n v="41121"/>
    <x v="4"/>
  </r>
  <r>
    <x v="14"/>
    <n v="4180596278"/>
    <x v="0"/>
    <x v="1"/>
    <x v="0"/>
    <x v="0"/>
    <s v="win-058"/>
    <x v="0"/>
    <s v="4180596278(5072)"/>
    <x v="1"/>
    <x v="2"/>
    <x v="2"/>
    <x v="0"/>
    <x v="0"/>
    <x v="0"/>
    <x v="0"/>
    <x v="0"/>
    <n v="4"/>
    <x v="0"/>
    <n v="73431"/>
    <n v="293724"/>
    <x v="0"/>
    <x v="0"/>
    <x v="0"/>
    <x v="0"/>
    <n v="23498"/>
    <x v="4"/>
  </r>
  <r>
    <x v="14"/>
    <n v="4180596278"/>
    <x v="0"/>
    <x v="1"/>
    <x v="0"/>
    <x v="0"/>
    <s v="win-058"/>
    <x v="0"/>
    <s v="4180596278(5072)"/>
    <x v="1"/>
    <x v="0"/>
    <x v="0"/>
    <x v="0"/>
    <x v="0"/>
    <x v="0"/>
    <x v="0"/>
    <x v="0"/>
    <n v="11"/>
    <x v="0"/>
    <n v="111058"/>
    <n v="1221638"/>
    <x v="0"/>
    <x v="0"/>
    <x v="0"/>
    <x v="0"/>
    <n v="97731"/>
    <x v="4"/>
  </r>
  <r>
    <x v="14"/>
    <n v="4180596278"/>
    <x v="0"/>
    <x v="1"/>
    <x v="0"/>
    <x v="0"/>
    <s v="win-058"/>
    <x v="0"/>
    <s v="4180596278(5072)"/>
    <x v="1"/>
    <x v="1"/>
    <x v="1"/>
    <x v="0"/>
    <x v="0"/>
    <x v="0"/>
    <x v="0"/>
    <x v="0"/>
    <n v="2"/>
    <x v="0"/>
    <n v="55595"/>
    <n v="111190"/>
    <x v="0"/>
    <x v="0"/>
    <x v="0"/>
    <x v="0"/>
    <n v="8895"/>
    <x v="4"/>
  </r>
  <r>
    <x v="14"/>
    <n v="4180596278"/>
    <x v="0"/>
    <x v="1"/>
    <x v="0"/>
    <x v="0"/>
    <s v="win-058"/>
    <x v="0"/>
    <s v="4180596278(5072)"/>
    <x v="1"/>
    <x v="9"/>
    <x v="9"/>
    <x v="0"/>
    <x v="0"/>
    <x v="0"/>
    <x v="0"/>
    <x v="0"/>
    <n v="2"/>
    <x v="0"/>
    <n v="70950"/>
    <n v="141900"/>
    <x v="0"/>
    <x v="0"/>
    <x v="0"/>
    <x v="0"/>
    <n v="11352"/>
    <x v="4"/>
  </r>
  <r>
    <x v="14"/>
    <n v="4180596278"/>
    <x v="0"/>
    <x v="1"/>
    <x v="0"/>
    <x v="0"/>
    <s v="win-058"/>
    <x v="0"/>
    <s v="4180596278(5072)"/>
    <x v="1"/>
    <x v="10"/>
    <x v="10"/>
    <x v="0"/>
    <x v="0"/>
    <x v="0"/>
    <x v="0"/>
    <x v="0"/>
    <n v="7"/>
    <x v="0"/>
    <n v="74250"/>
    <n v="519750"/>
    <x v="0"/>
    <x v="0"/>
    <x v="0"/>
    <x v="0"/>
    <n v="41580"/>
    <x v="4"/>
  </r>
  <r>
    <x v="14"/>
    <n v="4180596278"/>
    <x v="0"/>
    <x v="1"/>
    <x v="0"/>
    <x v="0"/>
    <s v="win-058"/>
    <x v="0"/>
    <s v="4180596278(5072)"/>
    <x v="1"/>
    <x v="8"/>
    <x v="8"/>
    <x v="0"/>
    <x v="0"/>
    <x v="0"/>
    <x v="0"/>
    <x v="0"/>
    <n v="5"/>
    <x v="0"/>
    <n v="50182"/>
    <n v="250910"/>
    <x v="0"/>
    <x v="0"/>
    <x v="0"/>
    <x v="0"/>
    <n v="20073"/>
    <x v="4"/>
  </r>
  <r>
    <x v="14"/>
    <n v="4180596278"/>
    <x v="0"/>
    <x v="1"/>
    <x v="0"/>
    <x v="0"/>
    <s v="win-058"/>
    <x v="0"/>
    <s v="4180596278(5072)"/>
    <x v="1"/>
    <x v="11"/>
    <x v="11"/>
    <x v="0"/>
    <x v="0"/>
    <x v="0"/>
    <x v="0"/>
    <x v="0"/>
    <n v="9"/>
    <x v="0"/>
    <n v="46000"/>
    <n v="414000"/>
    <x v="0"/>
    <x v="0"/>
    <x v="0"/>
    <x v="0"/>
    <n v="33120"/>
    <x v="4"/>
  </r>
  <r>
    <x v="14"/>
    <s v="đt2/12win5371"/>
    <x v="0"/>
    <x v="1"/>
    <x v="0"/>
    <x v="0"/>
    <s v="win-091"/>
    <x v="0"/>
    <s v="đt2/12win5371"/>
    <x v="1"/>
    <x v="2"/>
    <x v="2"/>
    <x v="0"/>
    <x v="0"/>
    <x v="0"/>
    <x v="0"/>
    <x v="0"/>
    <n v="30"/>
    <x v="0"/>
    <n v="73431"/>
    <n v="2202930"/>
    <x v="0"/>
    <x v="0"/>
    <x v="0"/>
    <x v="0"/>
    <n v="176234"/>
    <x v="4"/>
  </r>
  <r>
    <x v="14"/>
    <s v="đt2/12win5371"/>
    <x v="0"/>
    <x v="1"/>
    <x v="0"/>
    <x v="0"/>
    <s v="win-091"/>
    <x v="0"/>
    <s v="đt2/12win5371"/>
    <x v="1"/>
    <x v="0"/>
    <x v="0"/>
    <x v="0"/>
    <x v="0"/>
    <x v="0"/>
    <x v="0"/>
    <x v="0"/>
    <n v="5"/>
    <x v="0"/>
    <n v="111058"/>
    <n v="555290"/>
    <x v="0"/>
    <x v="0"/>
    <x v="0"/>
    <x v="0"/>
    <n v="44423"/>
    <x v="4"/>
  </r>
  <r>
    <x v="1"/>
    <s v="đt2/12win2aac"/>
    <x v="0"/>
    <x v="1"/>
    <x v="0"/>
    <x v="0"/>
    <s v="win-044"/>
    <x v="0"/>
    <s v="đt2/12win2aac"/>
    <x v="1"/>
    <x v="2"/>
    <x v="2"/>
    <x v="0"/>
    <x v="0"/>
    <x v="0"/>
    <x v="0"/>
    <x v="0"/>
    <n v="30"/>
    <x v="0"/>
    <n v="73431"/>
    <n v="2202930"/>
    <x v="0"/>
    <x v="0"/>
    <x v="0"/>
    <x v="0"/>
    <n v="176234"/>
    <x v="4"/>
  </r>
  <r>
    <x v="1"/>
    <s v="đt2/12win2aac"/>
    <x v="0"/>
    <x v="1"/>
    <x v="0"/>
    <x v="0"/>
    <s v="win-044"/>
    <x v="0"/>
    <s v="đt2/12win2aac"/>
    <x v="1"/>
    <x v="10"/>
    <x v="10"/>
    <x v="0"/>
    <x v="0"/>
    <x v="0"/>
    <x v="0"/>
    <x v="0"/>
    <n v="20"/>
    <x v="0"/>
    <n v="74250"/>
    <n v="1485000"/>
    <x v="0"/>
    <x v="0"/>
    <x v="0"/>
    <x v="0"/>
    <n v="118800"/>
    <x v="4"/>
  </r>
  <r>
    <x v="1"/>
    <s v="đt2/12win2aac"/>
    <x v="0"/>
    <x v="1"/>
    <x v="0"/>
    <x v="0"/>
    <s v="win-044"/>
    <x v="0"/>
    <s v="đt2/12win2aac"/>
    <x v="1"/>
    <x v="8"/>
    <x v="8"/>
    <x v="0"/>
    <x v="0"/>
    <x v="0"/>
    <x v="0"/>
    <x v="0"/>
    <n v="10"/>
    <x v="0"/>
    <n v="50182"/>
    <n v="501820"/>
    <x v="0"/>
    <x v="0"/>
    <x v="0"/>
    <x v="0"/>
    <n v="40146"/>
    <x v="4"/>
  </r>
  <r>
    <x v="1"/>
    <s v="đt2/12win2aac"/>
    <x v="0"/>
    <x v="1"/>
    <x v="0"/>
    <x v="0"/>
    <s v="win-044"/>
    <x v="0"/>
    <s v="đt2/12win2aac"/>
    <x v="1"/>
    <x v="11"/>
    <x v="11"/>
    <x v="0"/>
    <x v="0"/>
    <x v="0"/>
    <x v="0"/>
    <x v="0"/>
    <n v="30"/>
    <x v="0"/>
    <n v="46000"/>
    <n v="1380000"/>
    <x v="0"/>
    <x v="0"/>
    <x v="0"/>
    <x v="0"/>
    <n v="110400"/>
    <x v="4"/>
  </r>
  <r>
    <x v="1"/>
    <s v="đt2/12win2aac"/>
    <x v="0"/>
    <x v="1"/>
    <x v="0"/>
    <x v="0"/>
    <s v="win-044"/>
    <x v="0"/>
    <s v="đt2/12win2aac"/>
    <x v="1"/>
    <x v="12"/>
    <x v="12"/>
    <x v="0"/>
    <x v="0"/>
    <x v="0"/>
    <x v="0"/>
    <x v="0"/>
    <n v="20"/>
    <x v="0"/>
    <n v="49500"/>
    <n v="990000"/>
    <x v="0"/>
    <x v="0"/>
    <x v="0"/>
    <x v="0"/>
    <n v="79200"/>
    <x v="4"/>
  </r>
  <r>
    <x v="0"/>
    <s v="đt02/12win2ayt"/>
    <x v="0"/>
    <x v="1"/>
    <x v="0"/>
    <x v="0"/>
    <s v="win2ayt"/>
    <x v="0"/>
    <s v="đt02/12win2ayt"/>
    <x v="4"/>
    <x v="0"/>
    <x v="0"/>
    <x v="0"/>
    <x v="0"/>
    <x v="0"/>
    <x v="0"/>
    <x v="0"/>
    <n v="3"/>
    <x v="0"/>
    <n v="111058"/>
    <n v="333174"/>
    <x v="0"/>
    <x v="0"/>
    <x v="0"/>
    <x v="0"/>
    <n v="26654"/>
    <x v="4"/>
  </r>
  <r>
    <x v="0"/>
    <s v="đt02/12win2ayt"/>
    <x v="0"/>
    <x v="1"/>
    <x v="0"/>
    <x v="0"/>
    <s v="win2ayt"/>
    <x v="0"/>
    <s v="đt02/12win2ayt"/>
    <x v="4"/>
    <x v="2"/>
    <x v="2"/>
    <x v="0"/>
    <x v="0"/>
    <x v="0"/>
    <x v="0"/>
    <x v="0"/>
    <n v="5"/>
    <x v="0"/>
    <n v="73431"/>
    <n v="367155"/>
    <x v="0"/>
    <x v="0"/>
    <x v="0"/>
    <x v="0"/>
    <n v="29372"/>
    <x v="4"/>
  </r>
  <r>
    <x v="0"/>
    <s v="đt02/12win5621"/>
    <x v="0"/>
    <x v="1"/>
    <x v="0"/>
    <x v="0"/>
    <s v="win5621"/>
    <x v="0"/>
    <s v="đt02/12win5621"/>
    <x v="4"/>
    <x v="0"/>
    <x v="0"/>
    <x v="0"/>
    <x v="0"/>
    <x v="0"/>
    <x v="0"/>
    <x v="0"/>
    <n v="5"/>
    <x v="0"/>
    <n v="111058"/>
    <n v="555290"/>
    <x v="0"/>
    <x v="0"/>
    <x v="0"/>
    <x v="0"/>
    <n v="44423"/>
    <x v="4"/>
  </r>
  <r>
    <x v="0"/>
    <s v="đt02/12win4442"/>
    <x v="0"/>
    <x v="1"/>
    <x v="0"/>
    <x v="0"/>
    <s v="win4442"/>
    <x v="0"/>
    <s v="đt02/12win4442"/>
    <x v="4"/>
    <x v="0"/>
    <x v="0"/>
    <x v="0"/>
    <x v="0"/>
    <x v="0"/>
    <x v="0"/>
    <x v="0"/>
    <n v="5"/>
    <x v="0"/>
    <n v="111058"/>
    <n v="555290"/>
    <x v="0"/>
    <x v="0"/>
    <x v="0"/>
    <x v="0"/>
    <n v="44423"/>
    <x v="4"/>
  </r>
  <r>
    <x v="0"/>
    <s v="đt02/12win4442"/>
    <x v="0"/>
    <x v="1"/>
    <x v="0"/>
    <x v="0"/>
    <s v="win4442"/>
    <x v="0"/>
    <s v="đt02/12win4442"/>
    <x v="4"/>
    <x v="2"/>
    <x v="2"/>
    <x v="0"/>
    <x v="0"/>
    <x v="0"/>
    <x v="0"/>
    <x v="0"/>
    <n v="9"/>
    <x v="0"/>
    <n v="73431"/>
    <n v="660879"/>
    <x v="0"/>
    <x v="0"/>
    <x v="0"/>
    <x v="0"/>
    <n v="52870"/>
    <x v="4"/>
  </r>
  <r>
    <x v="0"/>
    <n v="4180634707"/>
    <x v="0"/>
    <x v="1"/>
    <x v="0"/>
    <x v="0"/>
    <s v="win1672"/>
    <x v="0"/>
    <n v="4180634707"/>
    <x v="4"/>
    <x v="2"/>
    <x v="2"/>
    <x v="0"/>
    <x v="0"/>
    <x v="0"/>
    <x v="0"/>
    <x v="0"/>
    <n v="5"/>
    <x v="0"/>
    <n v="73431"/>
    <n v="367155"/>
    <x v="0"/>
    <x v="0"/>
    <x v="0"/>
    <x v="0"/>
    <n v="29372"/>
    <x v="4"/>
  </r>
  <r>
    <x v="0"/>
    <n v="4180634707"/>
    <x v="0"/>
    <x v="1"/>
    <x v="0"/>
    <x v="0"/>
    <s v="win1672"/>
    <x v="0"/>
    <n v="4180634707"/>
    <x v="4"/>
    <x v="0"/>
    <x v="0"/>
    <x v="0"/>
    <x v="0"/>
    <x v="0"/>
    <x v="0"/>
    <x v="0"/>
    <n v="5"/>
    <x v="0"/>
    <n v="111058"/>
    <n v="555290"/>
    <x v="0"/>
    <x v="0"/>
    <x v="0"/>
    <x v="0"/>
    <n v="44423"/>
    <x v="4"/>
  </r>
  <r>
    <x v="14"/>
    <n v="4180599629"/>
    <x v="0"/>
    <x v="1"/>
    <x v="0"/>
    <x v="0"/>
    <s v="win4442"/>
    <x v="0"/>
    <n v="4180599629"/>
    <x v="4"/>
    <x v="1"/>
    <x v="1"/>
    <x v="0"/>
    <x v="0"/>
    <x v="0"/>
    <x v="0"/>
    <x v="0"/>
    <n v="3"/>
    <x v="0"/>
    <n v="55595"/>
    <n v="166785"/>
    <x v="0"/>
    <x v="0"/>
    <x v="0"/>
    <x v="0"/>
    <n v="13343"/>
    <x v="4"/>
  </r>
  <r>
    <x v="14"/>
    <n v="4180599629"/>
    <x v="0"/>
    <x v="1"/>
    <x v="0"/>
    <x v="0"/>
    <s v="win4442"/>
    <x v="0"/>
    <n v="4180599629"/>
    <x v="4"/>
    <x v="8"/>
    <x v="8"/>
    <x v="0"/>
    <x v="0"/>
    <x v="0"/>
    <x v="0"/>
    <x v="0"/>
    <n v="3"/>
    <x v="0"/>
    <n v="50182"/>
    <n v="150546"/>
    <x v="0"/>
    <x v="0"/>
    <x v="0"/>
    <x v="0"/>
    <n v="12044"/>
    <x v="4"/>
  </r>
  <r>
    <x v="14"/>
    <n v="4180599629"/>
    <x v="0"/>
    <x v="1"/>
    <x v="0"/>
    <x v="0"/>
    <s v="win4442"/>
    <x v="0"/>
    <n v="4180599629"/>
    <x v="4"/>
    <x v="2"/>
    <x v="2"/>
    <x v="0"/>
    <x v="0"/>
    <x v="0"/>
    <x v="0"/>
    <x v="0"/>
    <n v="6"/>
    <x v="0"/>
    <n v="73431"/>
    <n v="440586"/>
    <x v="0"/>
    <x v="0"/>
    <x v="0"/>
    <x v="0"/>
    <n v="35247"/>
    <x v="4"/>
  </r>
  <r>
    <x v="14"/>
    <n v="4180599498"/>
    <x v="0"/>
    <x v="1"/>
    <x v="0"/>
    <x v="0"/>
    <s v="win2ax6"/>
    <x v="0"/>
    <n v="4180599498"/>
    <x v="4"/>
    <x v="11"/>
    <x v="11"/>
    <x v="0"/>
    <x v="0"/>
    <x v="0"/>
    <x v="0"/>
    <x v="0"/>
    <n v="2"/>
    <x v="0"/>
    <n v="46000"/>
    <n v="92000"/>
    <x v="0"/>
    <x v="0"/>
    <x v="0"/>
    <x v="0"/>
    <n v="7360"/>
    <x v="4"/>
  </r>
  <r>
    <x v="14"/>
    <n v="4180599498"/>
    <x v="0"/>
    <x v="1"/>
    <x v="0"/>
    <x v="0"/>
    <s v="win2ax6"/>
    <x v="0"/>
    <n v="4180599498"/>
    <x v="4"/>
    <x v="0"/>
    <x v="0"/>
    <x v="0"/>
    <x v="0"/>
    <x v="0"/>
    <x v="0"/>
    <x v="0"/>
    <n v="2"/>
    <x v="0"/>
    <n v="111058"/>
    <n v="222116"/>
    <x v="0"/>
    <x v="0"/>
    <x v="0"/>
    <x v="0"/>
    <n v="17769"/>
    <x v="4"/>
  </r>
  <r>
    <x v="14"/>
    <n v="4180599498"/>
    <x v="0"/>
    <x v="1"/>
    <x v="0"/>
    <x v="0"/>
    <s v="win2ax6"/>
    <x v="0"/>
    <n v="4180599498"/>
    <x v="4"/>
    <x v="2"/>
    <x v="2"/>
    <x v="0"/>
    <x v="0"/>
    <x v="0"/>
    <x v="0"/>
    <x v="0"/>
    <n v="9"/>
    <x v="0"/>
    <n v="73431"/>
    <n v="660879"/>
    <x v="0"/>
    <x v="0"/>
    <x v="0"/>
    <x v="0"/>
    <n v="52870"/>
    <x v="4"/>
  </r>
  <r>
    <x v="14"/>
    <n v="4180599498"/>
    <x v="0"/>
    <x v="1"/>
    <x v="0"/>
    <x v="0"/>
    <s v="win2ax6"/>
    <x v="0"/>
    <n v="4180599498"/>
    <x v="4"/>
    <x v="8"/>
    <x v="8"/>
    <x v="0"/>
    <x v="0"/>
    <x v="0"/>
    <x v="0"/>
    <x v="0"/>
    <n v="2"/>
    <x v="0"/>
    <n v="50182"/>
    <n v="100364"/>
    <x v="0"/>
    <x v="0"/>
    <x v="0"/>
    <x v="0"/>
    <n v="8029"/>
    <x v="4"/>
  </r>
  <r>
    <x v="14"/>
    <n v="4180599590"/>
    <x v="0"/>
    <x v="1"/>
    <x v="0"/>
    <x v="0"/>
    <s v="win3261"/>
    <x v="0"/>
    <n v="4180599590"/>
    <x v="4"/>
    <x v="0"/>
    <x v="0"/>
    <x v="0"/>
    <x v="0"/>
    <x v="0"/>
    <x v="0"/>
    <x v="0"/>
    <n v="8"/>
    <x v="0"/>
    <n v="111058"/>
    <n v="888464"/>
    <x v="0"/>
    <x v="0"/>
    <x v="0"/>
    <x v="0"/>
    <n v="71077"/>
    <x v="4"/>
  </r>
  <r>
    <x v="14"/>
    <n v="4180599590"/>
    <x v="0"/>
    <x v="1"/>
    <x v="0"/>
    <x v="0"/>
    <s v="win3261"/>
    <x v="0"/>
    <n v="4180599590"/>
    <x v="4"/>
    <x v="1"/>
    <x v="1"/>
    <x v="0"/>
    <x v="0"/>
    <x v="0"/>
    <x v="0"/>
    <x v="0"/>
    <n v="5"/>
    <x v="0"/>
    <n v="55595"/>
    <n v="277975"/>
    <x v="0"/>
    <x v="0"/>
    <x v="0"/>
    <x v="0"/>
    <n v="22238"/>
    <x v="4"/>
  </r>
  <r>
    <x v="14"/>
    <n v="4180599590"/>
    <x v="0"/>
    <x v="1"/>
    <x v="0"/>
    <x v="0"/>
    <s v="win3261"/>
    <x v="0"/>
    <n v="4180599590"/>
    <x v="4"/>
    <x v="8"/>
    <x v="8"/>
    <x v="0"/>
    <x v="0"/>
    <x v="0"/>
    <x v="0"/>
    <x v="0"/>
    <n v="5"/>
    <x v="0"/>
    <n v="50182"/>
    <n v="250910"/>
    <x v="0"/>
    <x v="0"/>
    <x v="0"/>
    <x v="0"/>
    <n v="20073"/>
    <x v="4"/>
  </r>
  <r>
    <x v="14"/>
    <n v="4180599590"/>
    <x v="0"/>
    <x v="1"/>
    <x v="0"/>
    <x v="0"/>
    <s v="win3261"/>
    <x v="0"/>
    <n v="4180599590"/>
    <x v="4"/>
    <x v="2"/>
    <x v="2"/>
    <x v="0"/>
    <x v="0"/>
    <x v="0"/>
    <x v="0"/>
    <x v="0"/>
    <n v="6"/>
    <x v="0"/>
    <n v="73431"/>
    <n v="440586"/>
    <x v="0"/>
    <x v="0"/>
    <x v="0"/>
    <x v="0"/>
    <n v="35247"/>
    <x v="4"/>
  </r>
  <r>
    <x v="14"/>
    <n v="4180599590"/>
    <x v="0"/>
    <x v="1"/>
    <x v="0"/>
    <x v="0"/>
    <s v="win3261"/>
    <x v="0"/>
    <n v="4180599590"/>
    <x v="4"/>
    <x v="11"/>
    <x v="11"/>
    <x v="0"/>
    <x v="0"/>
    <x v="0"/>
    <x v="0"/>
    <x v="0"/>
    <n v="2"/>
    <x v="0"/>
    <n v="46000"/>
    <n v="92000"/>
    <x v="0"/>
    <x v="0"/>
    <x v="0"/>
    <x v="0"/>
    <n v="7360"/>
    <x v="4"/>
  </r>
  <r>
    <x v="14"/>
    <n v="4180599687"/>
    <x v="0"/>
    <x v="1"/>
    <x v="0"/>
    <x v="0"/>
    <s v="win5580"/>
    <x v="0"/>
    <n v="4180599687"/>
    <x v="4"/>
    <x v="11"/>
    <x v="11"/>
    <x v="0"/>
    <x v="0"/>
    <x v="0"/>
    <x v="0"/>
    <x v="0"/>
    <n v="2"/>
    <x v="0"/>
    <n v="46000"/>
    <n v="92000"/>
    <x v="0"/>
    <x v="0"/>
    <x v="0"/>
    <x v="0"/>
    <n v="7360"/>
    <x v="4"/>
  </r>
  <r>
    <x v="14"/>
    <n v="4180599687"/>
    <x v="0"/>
    <x v="1"/>
    <x v="0"/>
    <x v="0"/>
    <s v="win5580"/>
    <x v="0"/>
    <n v="4180599687"/>
    <x v="4"/>
    <x v="1"/>
    <x v="1"/>
    <x v="0"/>
    <x v="0"/>
    <x v="0"/>
    <x v="0"/>
    <x v="0"/>
    <n v="3"/>
    <x v="0"/>
    <n v="55595"/>
    <n v="166785"/>
    <x v="0"/>
    <x v="0"/>
    <x v="0"/>
    <x v="0"/>
    <n v="13343"/>
    <x v="4"/>
  </r>
  <r>
    <x v="14"/>
    <n v="4180599687"/>
    <x v="0"/>
    <x v="1"/>
    <x v="0"/>
    <x v="0"/>
    <s v="win5580"/>
    <x v="0"/>
    <n v="4180599687"/>
    <x v="4"/>
    <x v="8"/>
    <x v="8"/>
    <x v="0"/>
    <x v="0"/>
    <x v="0"/>
    <x v="0"/>
    <x v="0"/>
    <n v="4"/>
    <x v="0"/>
    <n v="50182"/>
    <n v="200728"/>
    <x v="0"/>
    <x v="0"/>
    <x v="0"/>
    <x v="0"/>
    <n v="16058"/>
    <x v="4"/>
  </r>
  <r>
    <x v="14"/>
    <n v="4180599687"/>
    <x v="0"/>
    <x v="1"/>
    <x v="0"/>
    <x v="0"/>
    <s v="win5580"/>
    <x v="0"/>
    <n v="4180599687"/>
    <x v="4"/>
    <x v="2"/>
    <x v="2"/>
    <x v="0"/>
    <x v="0"/>
    <x v="0"/>
    <x v="0"/>
    <x v="0"/>
    <n v="10"/>
    <x v="0"/>
    <n v="73431"/>
    <n v="734310"/>
    <x v="0"/>
    <x v="0"/>
    <x v="0"/>
    <x v="0"/>
    <n v="58745"/>
    <x v="4"/>
  </r>
  <r>
    <x v="14"/>
    <n v="4180599692"/>
    <x v="0"/>
    <x v="1"/>
    <x v="0"/>
    <x v="0"/>
    <s v="win5665"/>
    <x v="0"/>
    <n v="4180599692"/>
    <x v="4"/>
    <x v="1"/>
    <x v="1"/>
    <x v="0"/>
    <x v="0"/>
    <x v="0"/>
    <x v="0"/>
    <x v="0"/>
    <n v="5"/>
    <x v="0"/>
    <n v="55595"/>
    <n v="277975"/>
    <x v="0"/>
    <x v="0"/>
    <x v="0"/>
    <x v="0"/>
    <n v="22238"/>
    <x v="4"/>
  </r>
  <r>
    <x v="14"/>
    <n v="4180599692"/>
    <x v="0"/>
    <x v="1"/>
    <x v="0"/>
    <x v="0"/>
    <s v="win5665"/>
    <x v="0"/>
    <n v="4180599692"/>
    <x v="4"/>
    <x v="8"/>
    <x v="8"/>
    <x v="0"/>
    <x v="0"/>
    <x v="0"/>
    <x v="0"/>
    <x v="0"/>
    <n v="3"/>
    <x v="0"/>
    <n v="50182"/>
    <n v="150546"/>
    <x v="0"/>
    <x v="0"/>
    <x v="0"/>
    <x v="0"/>
    <n v="12044"/>
    <x v="4"/>
  </r>
  <r>
    <x v="14"/>
    <n v="4180599692"/>
    <x v="0"/>
    <x v="1"/>
    <x v="0"/>
    <x v="0"/>
    <s v="win5665"/>
    <x v="0"/>
    <n v="4180599692"/>
    <x v="4"/>
    <x v="2"/>
    <x v="2"/>
    <x v="0"/>
    <x v="0"/>
    <x v="0"/>
    <x v="0"/>
    <x v="0"/>
    <n v="11"/>
    <x v="0"/>
    <n v="73431"/>
    <n v="807741"/>
    <x v="0"/>
    <x v="0"/>
    <x v="0"/>
    <x v="0"/>
    <n v="64619"/>
    <x v="4"/>
  </r>
  <r>
    <x v="14"/>
    <n v="4180599692"/>
    <x v="0"/>
    <x v="1"/>
    <x v="0"/>
    <x v="0"/>
    <s v="win5665"/>
    <x v="0"/>
    <n v="4180599692"/>
    <x v="4"/>
    <x v="11"/>
    <x v="11"/>
    <x v="0"/>
    <x v="0"/>
    <x v="0"/>
    <x v="0"/>
    <x v="0"/>
    <n v="3"/>
    <x v="0"/>
    <n v="46000"/>
    <n v="138000"/>
    <x v="0"/>
    <x v="0"/>
    <x v="0"/>
    <x v="0"/>
    <n v="11040"/>
    <x v="4"/>
  </r>
  <r>
    <x v="14"/>
    <n v="4180599692"/>
    <x v="0"/>
    <x v="1"/>
    <x v="0"/>
    <x v="0"/>
    <s v="win5665"/>
    <x v="0"/>
    <n v="4180599692"/>
    <x v="4"/>
    <x v="0"/>
    <x v="0"/>
    <x v="0"/>
    <x v="0"/>
    <x v="0"/>
    <x v="0"/>
    <x v="0"/>
    <n v="9"/>
    <x v="0"/>
    <n v="111058"/>
    <n v="999522"/>
    <x v="0"/>
    <x v="0"/>
    <x v="0"/>
    <x v="0"/>
    <n v="79962"/>
    <x v="4"/>
  </r>
  <r>
    <x v="14"/>
    <n v="4180599632"/>
    <x v="0"/>
    <x v="1"/>
    <x v="0"/>
    <x v="0"/>
    <s v="win4504"/>
    <x v="0"/>
    <n v="4180599632"/>
    <x v="4"/>
    <x v="2"/>
    <x v="2"/>
    <x v="0"/>
    <x v="0"/>
    <x v="0"/>
    <x v="0"/>
    <x v="0"/>
    <n v="4"/>
    <x v="0"/>
    <n v="73431"/>
    <n v="293724"/>
    <x v="0"/>
    <x v="0"/>
    <x v="0"/>
    <x v="0"/>
    <n v="23498"/>
    <x v="4"/>
  </r>
  <r>
    <x v="14"/>
    <n v="4180599632"/>
    <x v="0"/>
    <x v="1"/>
    <x v="0"/>
    <x v="0"/>
    <s v="win4504"/>
    <x v="0"/>
    <n v="4180599632"/>
    <x v="4"/>
    <x v="8"/>
    <x v="8"/>
    <x v="0"/>
    <x v="0"/>
    <x v="0"/>
    <x v="0"/>
    <x v="0"/>
    <n v="5"/>
    <x v="0"/>
    <n v="50182"/>
    <n v="250910"/>
    <x v="0"/>
    <x v="0"/>
    <x v="0"/>
    <x v="0"/>
    <n v="20073"/>
    <x v="4"/>
  </r>
  <r>
    <x v="14"/>
    <n v="4180599632"/>
    <x v="0"/>
    <x v="1"/>
    <x v="0"/>
    <x v="0"/>
    <s v="win4504"/>
    <x v="0"/>
    <n v="4180599632"/>
    <x v="4"/>
    <x v="1"/>
    <x v="1"/>
    <x v="0"/>
    <x v="0"/>
    <x v="0"/>
    <x v="0"/>
    <x v="0"/>
    <n v="3"/>
    <x v="0"/>
    <n v="55595"/>
    <n v="166785"/>
    <x v="0"/>
    <x v="0"/>
    <x v="0"/>
    <x v="0"/>
    <n v="13343"/>
    <x v="4"/>
  </r>
  <r>
    <x v="14"/>
    <n v="4180591043"/>
    <x v="0"/>
    <x v="1"/>
    <x v="0"/>
    <x v="0"/>
    <s v="win5609"/>
    <x v="0"/>
    <n v="4180591043"/>
    <x v="4"/>
    <x v="8"/>
    <x v="8"/>
    <x v="0"/>
    <x v="0"/>
    <x v="0"/>
    <x v="0"/>
    <x v="0"/>
    <n v="2"/>
    <x v="0"/>
    <n v="50182"/>
    <n v="100364"/>
    <x v="0"/>
    <x v="0"/>
    <x v="0"/>
    <x v="0"/>
    <n v="8029"/>
    <x v="4"/>
  </r>
  <r>
    <x v="14"/>
    <n v="4180591043"/>
    <x v="0"/>
    <x v="1"/>
    <x v="0"/>
    <x v="0"/>
    <s v="win5609"/>
    <x v="0"/>
    <n v="4180591043"/>
    <x v="4"/>
    <x v="0"/>
    <x v="0"/>
    <x v="0"/>
    <x v="0"/>
    <x v="0"/>
    <x v="0"/>
    <x v="0"/>
    <n v="4"/>
    <x v="0"/>
    <n v="111058"/>
    <n v="444232"/>
    <x v="0"/>
    <x v="0"/>
    <x v="0"/>
    <x v="0"/>
    <n v="35539"/>
    <x v="4"/>
  </r>
  <r>
    <x v="14"/>
    <n v="4180591043"/>
    <x v="0"/>
    <x v="1"/>
    <x v="0"/>
    <x v="0"/>
    <s v="win5609"/>
    <x v="0"/>
    <n v="4180591043"/>
    <x v="4"/>
    <x v="10"/>
    <x v="10"/>
    <x v="0"/>
    <x v="0"/>
    <x v="0"/>
    <x v="0"/>
    <x v="0"/>
    <n v="2"/>
    <x v="0"/>
    <n v="74250"/>
    <n v="148500"/>
    <x v="0"/>
    <x v="0"/>
    <x v="0"/>
    <x v="0"/>
    <n v="11880"/>
    <x v="4"/>
  </r>
  <r>
    <x v="14"/>
    <n v="4180591043"/>
    <x v="0"/>
    <x v="1"/>
    <x v="0"/>
    <x v="0"/>
    <s v="win5609"/>
    <x v="0"/>
    <n v="4180591043"/>
    <x v="4"/>
    <x v="11"/>
    <x v="11"/>
    <x v="0"/>
    <x v="0"/>
    <x v="0"/>
    <x v="0"/>
    <x v="0"/>
    <n v="4"/>
    <x v="0"/>
    <n v="46000"/>
    <n v="184000"/>
    <x v="0"/>
    <x v="0"/>
    <x v="0"/>
    <x v="0"/>
    <n v="14720"/>
    <x v="4"/>
  </r>
  <r>
    <x v="14"/>
    <n v="4180591046"/>
    <x v="0"/>
    <x v="1"/>
    <x v="0"/>
    <x v="0"/>
    <s v="win5621"/>
    <x v="0"/>
    <n v="4180591046"/>
    <x v="4"/>
    <x v="9"/>
    <x v="9"/>
    <x v="0"/>
    <x v="0"/>
    <x v="0"/>
    <x v="0"/>
    <x v="0"/>
    <n v="2"/>
    <x v="0"/>
    <n v="70950"/>
    <n v="141900"/>
    <x v="0"/>
    <x v="0"/>
    <x v="0"/>
    <x v="0"/>
    <n v="11352"/>
    <x v="4"/>
  </r>
  <r>
    <x v="14"/>
    <n v="4180591046"/>
    <x v="0"/>
    <x v="1"/>
    <x v="0"/>
    <x v="0"/>
    <s v="win5621"/>
    <x v="0"/>
    <n v="4180591046"/>
    <x v="4"/>
    <x v="10"/>
    <x v="10"/>
    <x v="0"/>
    <x v="0"/>
    <x v="0"/>
    <x v="0"/>
    <x v="0"/>
    <n v="2"/>
    <x v="0"/>
    <n v="74250"/>
    <n v="148500"/>
    <x v="0"/>
    <x v="0"/>
    <x v="0"/>
    <x v="0"/>
    <n v="11880"/>
    <x v="4"/>
  </r>
  <r>
    <x v="14"/>
    <n v="4180591046"/>
    <x v="0"/>
    <x v="1"/>
    <x v="0"/>
    <x v="0"/>
    <s v="win5621"/>
    <x v="0"/>
    <n v="4180591046"/>
    <x v="4"/>
    <x v="11"/>
    <x v="11"/>
    <x v="0"/>
    <x v="0"/>
    <x v="0"/>
    <x v="0"/>
    <x v="0"/>
    <n v="2"/>
    <x v="0"/>
    <n v="46000"/>
    <n v="92000"/>
    <x v="0"/>
    <x v="0"/>
    <x v="0"/>
    <x v="0"/>
    <n v="7360"/>
    <x v="4"/>
  </r>
  <r>
    <x v="14"/>
    <n v="4180591046"/>
    <x v="0"/>
    <x v="1"/>
    <x v="0"/>
    <x v="0"/>
    <s v="win5621"/>
    <x v="0"/>
    <n v="4180591046"/>
    <x v="4"/>
    <x v="8"/>
    <x v="8"/>
    <x v="0"/>
    <x v="0"/>
    <x v="0"/>
    <x v="0"/>
    <x v="0"/>
    <n v="2"/>
    <x v="0"/>
    <n v="50182"/>
    <n v="100364"/>
    <x v="0"/>
    <x v="0"/>
    <x v="0"/>
    <x v="0"/>
    <n v="8029"/>
    <x v="4"/>
  </r>
  <r>
    <x v="14"/>
    <n v="4180591049"/>
    <x v="0"/>
    <x v="1"/>
    <x v="0"/>
    <x v="0"/>
    <s v="win5636"/>
    <x v="0"/>
    <n v="4180591049"/>
    <x v="4"/>
    <x v="9"/>
    <x v="9"/>
    <x v="0"/>
    <x v="0"/>
    <x v="0"/>
    <x v="0"/>
    <x v="0"/>
    <n v="2"/>
    <x v="0"/>
    <n v="70950"/>
    <n v="141900"/>
    <x v="0"/>
    <x v="0"/>
    <x v="0"/>
    <x v="0"/>
    <n v="11352"/>
    <x v="4"/>
  </r>
  <r>
    <x v="14"/>
    <n v="4180591049"/>
    <x v="0"/>
    <x v="1"/>
    <x v="0"/>
    <x v="0"/>
    <s v="win5636"/>
    <x v="0"/>
    <n v="4180591049"/>
    <x v="4"/>
    <x v="11"/>
    <x v="11"/>
    <x v="0"/>
    <x v="0"/>
    <x v="0"/>
    <x v="0"/>
    <x v="0"/>
    <n v="2"/>
    <x v="0"/>
    <n v="46000"/>
    <n v="92000"/>
    <x v="0"/>
    <x v="0"/>
    <x v="0"/>
    <x v="0"/>
    <n v="7360"/>
    <x v="4"/>
  </r>
  <r>
    <x v="14"/>
    <n v="4180591049"/>
    <x v="0"/>
    <x v="1"/>
    <x v="0"/>
    <x v="0"/>
    <s v="win5636"/>
    <x v="0"/>
    <n v="4180591049"/>
    <x v="4"/>
    <x v="8"/>
    <x v="8"/>
    <x v="0"/>
    <x v="0"/>
    <x v="0"/>
    <x v="0"/>
    <x v="0"/>
    <n v="4"/>
    <x v="0"/>
    <n v="50182"/>
    <n v="200728"/>
    <x v="0"/>
    <x v="0"/>
    <x v="0"/>
    <x v="0"/>
    <n v="16058"/>
    <x v="4"/>
  </r>
  <r>
    <x v="14"/>
    <n v="4180591049"/>
    <x v="0"/>
    <x v="1"/>
    <x v="0"/>
    <x v="0"/>
    <s v="win5636"/>
    <x v="0"/>
    <n v="4180591049"/>
    <x v="4"/>
    <x v="2"/>
    <x v="2"/>
    <x v="0"/>
    <x v="0"/>
    <x v="0"/>
    <x v="0"/>
    <x v="0"/>
    <n v="10"/>
    <x v="0"/>
    <n v="73431"/>
    <n v="734310"/>
    <x v="0"/>
    <x v="0"/>
    <x v="0"/>
    <x v="0"/>
    <n v="58745"/>
    <x v="4"/>
  </r>
  <r>
    <x v="14"/>
    <n v="4180591049"/>
    <x v="0"/>
    <x v="1"/>
    <x v="0"/>
    <x v="0"/>
    <s v="win5636"/>
    <x v="0"/>
    <n v="4180591049"/>
    <x v="4"/>
    <x v="1"/>
    <x v="1"/>
    <x v="0"/>
    <x v="0"/>
    <x v="0"/>
    <x v="0"/>
    <x v="0"/>
    <n v="2"/>
    <x v="0"/>
    <n v="55595"/>
    <n v="111190"/>
    <x v="0"/>
    <x v="0"/>
    <x v="0"/>
    <x v="0"/>
    <n v="8895"/>
    <x v="4"/>
  </r>
  <r>
    <x v="14"/>
    <n v="4180591049"/>
    <x v="0"/>
    <x v="1"/>
    <x v="0"/>
    <x v="0"/>
    <s v="win5636"/>
    <x v="0"/>
    <n v="4180591049"/>
    <x v="4"/>
    <x v="10"/>
    <x v="10"/>
    <x v="0"/>
    <x v="0"/>
    <x v="0"/>
    <x v="0"/>
    <x v="0"/>
    <n v="2"/>
    <x v="0"/>
    <n v="74250"/>
    <n v="148500"/>
    <x v="0"/>
    <x v="0"/>
    <x v="0"/>
    <x v="0"/>
    <n v="11880"/>
    <x v="4"/>
  </r>
  <r>
    <x v="14"/>
    <n v="4180590740"/>
    <x v="0"/>
    <x v="1"/>
    <x v="0"/>
    <x v="0"/>
    <s v="win2ar5"/>
    <x v="0"/>
    <n v="4180590740"/>
    <x v="4"/>
    <x v="11"/>
    <x v="11"/>
    <x v="0"/>
    <x v="0"/>
    <x v="0"/>
    <x v="0"/>
    <x v="0"/>
    <n v="2"/>
    <x v="0"/>
    <n v="46000"/>
    <n v="92000"/>
    <x v="0"/>
    <x v="0"/>
    <x v="0"/>
    <x v="0"/>
    <n v="7360"/>
    <x v="4"/>
  </r>
  <r>
    <x v="14"/>
    <n v="4180590740"/>
    <x v="0"/>
    <x v="1"/>
    <x v="0"/>
    <x v="0"/>
    <s v="win2ar5"/>
    <x v="0"/>
    <n v="4180590740"/>
    <x v="4"/>
    <x v="0"/>
    <x v="0"/>
    <x v="0"/>
    <x v="0"/>
    <x v="0"/>
    <x v="0"/>
    <x v="0"/>
    <n v="2"/>
    <x v="0"/>
    <n v="111058"/>
    <n v="222116"/>
    <x v="0"/>
    <x v="0"/>
    <x v="0"/>
    <x v="0"/>
    <n v="17769"/>
    <x v="4"/>
  </r>
  <r>
    <x v="14"/>
    <n v="4180590740"/>
    <x v="0"/>
    <x v="1"/>
    <x v="0"/>
    <x v="0"/>
    <s v="win2ar5"/>
    <x v="0"/>
    <n v="4180590740"/>
    <x v="4"/>
    <x v="9"/>
    <x v="9"/>
    <x v="0"/>
    <x v="0"/>
    <x v="0"/>
    <x v="0"/>
    <x v="0"/>
    <n v="2"/>
    <x v="0"/>
    <n v="70950"/>
    <n v="141900"/>
    <x v="0"/>
    <x v="0"/>
    <x v="0"/>
    <x v="0"/>
    <n v="11352"/>
    <x v="4"/>
  </r>
  <r>
    <x v="14"/>
    <n v="4180590740"/>
    <x v="0"/>
    <x v="1"/>
    <x v="0"/>
    <x v="0"/>
    <s v="win2ar5"/>
    <x v="0"/>
    <n v="4180590740"/>
    <x v="4"/>
    <x v="1"/>
    <x v="1"/>
    <x v="0"/>
    <x v="0"/>
    <x v="0"/>
    <x v="0"/>
    <x v="0"/>
    <n v="2"/>
    <x v="0"/>
    <n v="55595"/>
    <n v="111190"/>
    <x v="0"/>
    <x v="0"/>
    <x v="0"/>
    <x v="0"/>
    <n v="8895"/>
    <x v="4"/>
  </r>
  <r>
    <x v="14"/>
    <n v="4180590740"/>
    <x v="0"/>
    <x v="1"/>
    <x v="0"/>
    <x v="0"/>
    <s v="win2ar5"/>
    <x v="0"/>
    <n v="4180590740"/>
    <x v="4"/>
    <x v="8"/>
    <x v="8"/>
    <x v="0"/>
    <x v="0"/>
    <x v="0"/>
    <x v="0"/>
    <x v="0"/>
    <n v="2"/>
    <x v="0"/>
    <n v="50182"/>
    <n v="100364"/>
    <x v="0"/>
    <x v="0"/>
    <x v="0"/>
    <x v="0"/>
    <n v="8029"/>
    <x v="4"/>
  </r>
  <r>
    <x v="14"/>
    <n v="4180599654"/>
    <x v="0"/>
    <x v="1"/>
    <x v="0"/>
    <x v="0"/>
    <s v="win4801"/>
    <x v="0"/>
    <n v="4180599654"/>
    <x v="4"/>
    <x v="2"/>
    <x v="2"/>
    <x v="0"/>
    <x v="0"/>
    <x v="0"/>
    <x v="0"/>
    <x v="0"/>
    <n v="5"/>
    <x v="0"/>
    <n v="73431"/>
    <n v="367155"/>
    <x v="0"/>
    <x v="0"/>
    <x v="0"/>
    <x v="0"/>
    <n v="29372"/>
    <x v="4"/>
  </r>
  <r>
    <x v="14"/>
    <n v="4180599654"/>
    <x v="0"/>
    <x v="1"/>
    <x v="0"/>
    <x v="0"/>
    <s v="win4801"/>
    <x v="0"/>
    <n v="4180599654"/>
    <x v="4"/>
    <x v="11"/>
    <x v="11"/>
    <x v="0"/>
    <x v="0"/>
    <x v="0"/>
    <x v="0"/>
    <x v="0"/>
    <n v="7"/>
    <x v="0"/>
    <n v="46000"/>
    <n v="322000"/>
    <x v="0"/>
    <x v="0"/>
    <x v="0"/>
    <x v="0"/>
    <n v="25760"/>
    <x v="4"/>
  </r>
  <r>
    <x v="14"/>
    <n v="4180599654"/>
    <x v="0"/>
    <x v="1"/>
    <x v="0"/>
    <x v="0"/>
    <s v="win4801"/>
    <x v="0"/>
    <n v="4180599654"/>
    <x v="4"/>
    <x v="8"/>
    <x v="8"/>
    <x v="0"/>
    <x v="0"/>
    <x v="0"/>
    <x v="0"/>
    <x v="0"/>
    <n v="7"/>
    <x v="0"/>
    <n v="50182"/>
    <n v="351274"/>
    <x v="0"/>
    <x v="0"/>
    <x v="0"/>
    <x v="0"/>
    <n v="28102"/>
    <x v="4"/>
  </r>
  <r>
    <x v="14"/>
    <n v="4180599654"/>
    <x v="0"/>
    <x v="1"/>
    <x v="0"/>
    <x v="0"/>
    <s v="win4801"/>
    <x v="0"/>
    <n v="4180599654"/>
    <x v="4"/>
    <x v="1"/>
    <x v="1"/>
    <x v="0"/>
    <x v="0"/>
    <x v="0"/>
    <x v="0"/>
    <x v="0"/>
    <n v="2"/>
    <x v="0"/>
    <n v="55595"/>
    <n v="111190"/>
    <x v="0"/>
    <x v="0"/>
    <x v="0"/>
    <x v="0"/>
    <n v="8895"/>
    <x v="4"/>
  </r>
  <r>
    <x v="14"/>
    <n v="4180599769"/>
    <x v="0"/>
    <x v="1"/>
    <x v="0"/>
    <x v="0"/>
    <s v="win6939"/>
    <x v="0"/>
    <n v="4180599769"/>
    <x v="4"/>
    <x v="8"/>
    <x v="8"/>
    <x v="0"/>
    <x v="0"/>
    <x v="0"/>
    <x v="0"/>
    <x v="0"/>
    <n v="9"/>
    <x v="0"/>
    <n v="50182"/>
    <n v="451638"/>
    <x v="0"/>
    <x v="0"/>
    <x v="0"/>
    <x v="0"/>
    <n v="36131"/>
    <x v="4"/>
  </r>
  <r>
    <x v="14"/>
    <n v="4180599769"/>
    <x v="0"/>
    <x v="1"/>
    <x v="0"/>
    <x v="0"/>
    <s v="win6939"/>
    <x v="0"/>
    <n v="4180599769"/>
    <x v="4"/>
    <x v="2"/>
    <x v="2"/>
    <x v="0"/>
    <x v="0"/>
    <x v="0"/>
    <x v="0"/>
    <x v="0"/>
    <n v="8"/>
    <x v="0"/>
    <n v="73431"/>
    <n v="587448"/>
    <x v="0"/>
    <x v="0"/>
    <x v="0"/>
    <x v="0"/>
    <n v="46996"/>
    <x v="4"/>
  </r>
  <r>
    <x v="14"/>
    <n v="4180599693"/>
    <x v="0"/>
    <x v="1"/>
    <x v="0"/>
    <x v="0"/>
    <s v="win5666"/>
    <x v="0"/>
    <n v="4180599693"/>
    <x v="4"/>
    <x v="8"/>
    <x v="8"/>
    <x v="0"/>
    <x v="0"/>
    <x v="0"/>
    <x v="0"/>
    <x v="0"/>
    <n v="4"/>
    <x v="0"/>
    <n v="50182"/>
    <n v="200728"/>
    <x v="0"/>
    <x v="0"/>
    <x v="0"/>
    <x v="0"/>
    <n v="16058"/>
    <x v="4"/>
  </r>
  <r>
    <x v="14"/>
    <n v="4180599693"/>
    <x v="0"/>
    <x v="1"/>
    <x v="0"/>
    <x v="0"/>
    <s v="win5666"/>
    <x v="0"/>
    <n v="4180599693"/>
    <x v="4"/>
    <x v="1"/>
    <x v="1"/>
    <x v="0"/>
    <x v="0"/>
    <x v="0"/>
    <x v="0"/>
    <x v="0"/>
    <n v="1"/>
    <x v="0"/>
    <n v="55595"/>
    <n v="55595"/>
    <x v="0"/>
    <x v="0"/>
    <x v="0"/>
    <x v="0"/>
    <n v="4448"/>
    <x v="4"/>
  </r>
  <r>
    <x v="14"/>
    <n v="4180599693"/>
    <x v="0"/>
    <x v="1"/>
    <x v="0"/>
    <x v="0"/>
    <s v="win5666"/>
    <x v="0"/>
    <n v="4180599693"/>
    <x v="4"/>
    <x v="2"/>
    <x v="2"/>
    <x v="0"/>
    <x v="0"/>
    <x v="0"/>
    <x v="0"/>
    <x v="0"/>
    <n v="6"/>
    <x v="0"/>
    <n v="73431"/>
    <n v="440586"/>
    <x v="0"/>
    <x v="0"/>
    <x v="0"/>
    <x v="0"/>
    <n v="35247"/>
    <x v="4"/>
  </r>
  <r>
    <x v="14"/>
    <n v="4180599693"/>
    <x v="0"/>
    <x v="1"/>
    <x v="0"/>
    <x v="0"/>
    <s v="win5666"/>
    <x v="0"/>
    <n v="4180599693"/>
    <x v="4"/>
    <x v="11"/>
    <x v="11"/>
    <x v="0"/>
    <x v="0"/>
    <x v="0"/>
    <x v="0"/>
    <x v="0"/>
    <n v="7"/>
    <x v="0"/>
    <n v="46000"/>
    <n v="322000"/>
    <x v="0"/>
    <x v="0"/>
    <x v="0"/>
    <x v="0"/>
    <n v="25760"/>
    <x v="4"/>
  </r>
  <r>
    <x v="14"/>
    <n v="4180599693"/>
    <x v="0"/>
    <x v="1"/>
    <x v="0"/>
    <x v="0"/>
    <s v="win5666"/>
    <x v="0"/>
    <n v="4180599693"/>
    <x v="4"/>
    <x v="0"/>
    <x v="0"/>
    <x v="0"/>
    <x v="0"/>
    <x v="0"/>
    <x v="0"/>
    <x v="0"/>
    <n v="2"/>
    <x v="0"/>
    <n v="111058"/>
    <n v="222116"/>
    <x v="0"/>
    <x v="0"/>
    <x v="0"/>
    <x v="0"/>
    <n v="17769"/>
    <x v="4"/>
  </r>
  <r>
    <x v="14"/>
    <n v="4180599614"/>
    <x v="0"/>
    <x v="1"/>
    <x v="0"/>
    <x v="0"/>
    <s v="win3994"/>
    <x v="0"/>
    <n v="4180599614"/>
    <x v="4"/>
    <x v="8"/>
    <x v="8"/>
    <x v="0"/>
    <x v="0"/>
    <x v="0"/>
    <x v="0"/>
    <x v="0"/>
    <n v="3"/>
    <x v="0"/>
    <n v="50182"/>
    <n v="150546"/>
    <x v="0"/>
    <x v="0"/>
    <x v="0"/>
    <x v="0"/>
    <n v="12044"/>
    <x v="4"/>
  </r>
  <r>
    <x v="14"/>
    <n v="4180599614"/>
    <x v="0"/>
    <x v="1"/>
    <x v="0"/>
    <x v="0"/>
    <s v="win3994"/>
    <x v="0"/>
    <n v="4180599614"/>
    <x v="4"/>
    <x v="2"/>
    <x v="2"/>
    <x v="0"/>
    <x v="0"/>
    <x v="0"/>
    <x v="0"/>
    <x v="0"/>
    <n v="7"/>
    <x v="0"/>
    <n v="73431"/>
    <n v="514017"/>
    <x v="0"/>
    <x v="0"/>
    <x v="0"/>
    <x v="0"/>
    <n v="41121"/>
    <x v="4"/>
  </r>
  <r>
    <x v="14"/>
    <n v="4180599614"/>
    <x v="0"/>
    <x v="1"/>
    <x v="0"/>
    <x v="0"/>
    <s v="win3994"/>
    <x v="0"/>
    <n v="4180599614"/>
    <x v="4"/>
    <x v="11"/>
    <x v="11"/>
    <x v="0"/>
    <x v="0"/>
    <x v="0"/>
    <x v="0"/>
    <x v="0"/>
    <n v="3"/>
    <x v="0"/>
    <n v="46000"/>
    <n v="138000"/>
    <x v="0"/>
    <x v="0"/>
    <x v="0"/>
    <x v="0"/>
    <n v="11040"/>
    <x v="4"/>
  </r>
  <r>
    <x v="14"/>
    <n v="4180599614"/>
    <x v="0"/>
    <x v="1"/>
    <x v="0"/>
    <x v="0"/>
    <s v="win3994"/>
    <x v="0"/>
    <n v="4180599614"/>
    <x v="4"/>
    <x v="0"/>
    <x v="0"/>
    <x v="0"/>
    <x v="0"/>
    <x v="0"/>
    <x v="0"/>
    <x v="0"/>
    <n v="5"/>
    <x v="0"/>
    <n v="111058"/>
    <n v="555290"/>
    <x v="0"/>
    <x v="0"/>
    <x v="0"/>
    <x v="0"/>
    <n v="44423"/>
    <x v="4"/>
  </r>
  <r>
    <x v="14"/>
    <n v="4180590973"/>
    <x v="0"/>
    <x v="1"/>
    <x v="0"/>
    <x v="0"/>
    <s v="win4566"/>
    <x v="0"/>
    <n v="4180590973"/>
    <x v="4"/>
    <x v="8"/>
    <x v="8"/>
    <x v="0"/>
    <x v="0"/>
    <x v="0"/>
    <x v="0"/>
    <x v="0"/>
    <n v="2"/>
    <x v="0"/>
    <n v="50182"/>
    <n v="100364"/>
    <x v="0"/>
    <x v="0"/>
    <x v="0"/>
    <x v="0"/>
    <n v="8029"/>
    <x v="4"/>
  </r>
  <r>
    <x v="14"/>
    <n v="4180590973"/>
    <x v="0"/>
    <x v="1"/>
    <x v="0"/>
    <x v="0"/>
    <s v="win4566"/>
    <x v="0"/>
    <n v="4180590973"/>
    <x v="4"/>
    <x v="11"/>
    <x v="11"/>
    <x v="0"/>
    <x v="0"/>
    <x v="0"/>
    <x v="0"/>
    <x v="0"/>
    <n v="4"/>
    <x v="0"/>
    <n v="46000"/>
    <n v="184000"/>
    <x v="0"/>
    <x v="0"/>
    <x v="0"/>
    <x v="0"/>
    <n v="14720"/>
    <x v="4"/>
  </r>
  <r>
    <x v="14"/>
    <n v="4180590973"/>
    <x v="0"/>
    <x v="1"/>
    <x v="0"/>
    <x v="0"/>
    <s v="win4566"/>
    <x v="0"/>
    <n v="4180590973"/>
    <x v="4"/>
    <x v="0"/>
    <x v="0"/>
    <x v="0"/>
    <x v="0"/>
    <x v="0"/>
    <x v="0"/>
    <x v="0"/>
    <n v="4"/>
    <x v="0"/>
    <n v="111058"/>
    <n v="444232"/>
    <x v="0"/>
    <x v="0"/>
    <x v="0"/>
    <x v="0"/>
    <n v="35539"/>
    <x v="4"/>
  </r>
  <r>
    <x v="14"/>
    <n v="4180590973"/>
    <x v="0"/>
    <x v="1"/>
    <x v="0"/>
    <x v="0"/>
    <s v="win4566"/>
    <x v="0"/>
    <n v="4180590973"/>
    <x v="4"/>
    <x v="2"/>
    <x v="2"/>
    <x v="0"/>
    <x v="0"/>
    <x v="0"/>
    <x v="0"/>
    <x v="0"/>
    <n v="2"/>
    <x v="0"/>
    <n v="73431"/>
    <n v="146862"/>
    <x v="0"/>
    <x v="0"/>
    <x v="0"/>
    <x v="0"/>
    <n v="11749"/>
    <x v="4"/>
  </r>
  <r>
    <x v="14"/>
    <n v="4180599591"/>
    <x v="0"/>
    <x v="1"/>
    <x v="0"/>
    <x v="0"/>
    <s v="win3275"/>
    <x v="0"/>
    <n v="4180599591"/>
    <x v="4"/>
    <x v="0"/>
    <x v="0"/>
    <x v="0"/>
    <x v="0"/>
    <x v="0"/>
    <x v="0"/>
    <x v="0"/>
    <n v="5"/>
    <x v="0"/>
    <n v="111058"/>
    <n v="555290"/>
    <x v="0"/>
    <x v="0"/>
    <x v="0"/>
    <x v="0"/>
    <n v="44423"/>
    <x v="4"/>
  </r>
  <r>
    <x v="14"/>
    <n v="4180599591"/>
    <x v="0"/>
    <x v="1"/>
    <x v="0"/>
    <x v="0"/>
    <s v="win3275"/>
    <x v="0"/>
    <n v="4180599591"/>
    <x v="4"/>
    <x v="8"/>
    <x v="8"/>
    <x v="0"/>
    <x v="0"/>
    <x v="0"/>
    <x v="0"/>
    <x v="0"/>
    <n v="8"/>
    <x v="0"/>
    <n v="50182"/>
    <n v="401456"/>
    <x v="0"/>
    <x v="0"/>
    <x v="0"/>
    <x v="0"/>
    <n v="32116"/>
    <x v="4"/>
  </r>
  <r>
    <x v="14"/>
    <n v="4180599674"/>
    <x v="0"/>
    <x v="1"/>
    <x v="0"/>
    <x v="0"/>
    <s v="win5347"/>
    <x v="0"/>
    <n v="4180599674"/>
    <x v="4"/>
    <x v="8"/>
    <x v="8"/>
    <x v="0"/>
    <x v="0"/>
    <x v="0"/>
    <x v="0"/>
    <x v="0"/>
    <n v="2"/>
    <x v="0"/>
    <n v="50182"/>
    <n v="100364"/>
    <x v="0"/>
    <x v="0"/>
    <x v="0"/>
    <x v="0"/>
    <n v="8029"/>
    <x v="4"/>
  </r>
  <r>
    <x v="14"/>
    <n v="4180599674"/>
    <x v="0"/>
    <x v="1"/>
    <x v="0"/>
    <x v="0"/>
    <s v="win5347"/>
    <x v="0"/>
    <n v="4180599674"/>
    <x v="4"/>
    <x v="2"/>
    <x v="2"/>
    <x v="0"/>
    <x v="0"/>
    <x v="0"/>
    <x v="0"/>
    <x v="0"/>
    <n v="2"/>
    <x v="0"/>
    <n v="73431"/>
    <n v="146862"/>
    <x v="0"/>
    <x v="0"/>
    <x v="0"/>
    <x v="0"/>
    <n v="11749"/>
    <x v="4"/>
  </r>
  <r>
    <x v="14"/>
    <n v="4180599674"/>
    <x v="0"/>
    <x v="1"/>
    <x v="0"/>
    <x v="0"/>
    <s v="win5347"/>
    <x v="0"/>
    <n v="4180599674"/>
    <x v="4"/>
    <x v="11"/>
    <x v="11"/>
    <x v="0"/>
    <x v="0"/>
    <x v="0"/>
    <x v="0"/>
    <x v="0"/>
    <n v="2"/>
    <x v="0"/>
    <n v="46000"/>
    <n v="92000"/>
    <x v="0"/>
    <x v="0"/>
    <x v="0"/>
    <x v="0"/>
    <n v="7360"/>
    <x v="4"/>
  </r>
  <r>
    <x v="14"/>
    <n v="4180599674"/>
    <x v="0"/>
    <x v="1"/>
    <x v="0"/>
    <x v="0"/>
    <s v="win5347"/>
    <x v="0"/>
    <n v="4180599674"/>
    <x v="4"/>
    <x v="0"/>
    <x v="0"/>
    <x v="0"/>
    <x v="0"/>
    <x v="0"/>
    <x v="0"/>
    <x v="0"/>
    <n v="3"/>
    <x v="0"/>
    <n v="111058"/>
    <n v="333174"/>
    <x v="0"/>
    <x v="0"/>
    <x v="0"/>
    <x v="0"/>
    <n v="26654"/>
    <x v="4"/>
  </r>
  <r>
    <x v="14"/>
    <n v="4180599589"/>
    <x v="0"/>
    <x v="1"/>
    <x v="0"/>
    <x v="0"/>
    <s v="win3178"/>
    <x v="0"/>
    <n v="4180599589"/>
    <x v="4"/>
    <x v="2"/>
    <x v="2"/>
    <x v="0"/>
    <x v="0"/>
    <x v="0"/>
    <x v="0"/>
    <x v="0"/>
    <n v="4"/>
    <x v="0"/>
    <n v="73431"/>
    <n v="293724"/>
    <x v="0"/>
    <x v="0"/>
    <x v="0"/>
    <x v="0"/>
    <n v="23498"/>
    <x v="4"/>
  </r>
  <r>
    <x v="14"/>
    <n v="4180599589"/>
    <x v="0"/>
    <x v="1"/>
    <x v="0"/>
    <x v="0"/>
    <s v="win3178"/>
    <x v="0"/>
    <n v="4180599589"/>
    <x v="4"/>
    <x v="11"/>
    <x v="11"/>
    <x v="0"/>
    <x v="0"/>
    <x v="0"/>
    <x v="0"/>
    <x v="0"/>
    <n v="3"/>
    <x v="0"/>
    <n v="46000"/>
    <n v="138000"/>
    <x v="0"/>
    <x v="0"/>
    <x v="0"/>
    <x v="0"/>
    <n v="11040"/>
    <x v="4"/>
  </r>
  <r>
    <x v="14"/>
    <n v="4180599589"/>
    <x v="0"/>
    <x v="1"/>
    <x v="0"/>
    <x v="0"/>
    <s v="win3178"/>
    <x v="0"/>
    <n v="4180599589"/>
    <x v="4"/>
    <x v="0"/>
    <x v="0"/>
    <x v="0"/>
    <x v="0"/>
    <x v="0"/>
    <x v="0"/>
    <x v="0"/>
    <n v="5"/>
    <x v="0"/>
    <n v="111058"/>
    <n v="555290"/>
    <x v="0"/>
    <x v="0"/>
    <x v="0"/>
    <x v="0"/>
    <n v="44423"/>
    <x v="4"/>
  </r>
  <r>
    <x v="14"/>
    <n v="4180599589"/>
    <x v="0"/>
    <x v="1"/>
    <x v="0"/>
    <x v="0"/>
    <s v="win3178"/>
    <x v="0"/>
    <n v="4180599589"/>
    <x v="4"/>
    <x v="8"/>
    <x v="8"/>
    <x v="0"/>
    <x v="0"/>
    <x v="0"/>
    <x v="0"/>
    <x v="0"/>
    <n v="3"/>
    <x v="0"/>
    <n v="50182"/>
    <n v="150546"/>
    <x v="0"/>
    <x v="0"/>
    <x v="0"/>
    <x v="0"/>
    <n v="12044"/>
    <x v="4"/>
  </r>
  <r>
    <x v="14"/>
    <n v="4180599619"/>
    <x v="0"/>
    <x v="1"/>
    <x v="0"/>
    <x v="0"/>
    <s v="win4124"/>
    <x v="0"/>
    <n v="4180599619"/>
    <x v="4"/>
    <x v="1"/>
    <x v="1"/>
    <x v="0"/>
    <x v="0"/>
    <x v="0"/>
    <x v="0"/>
    <x v="0"/>
    <n v="4"/>
    <x v="0"/>
    <n v="55595"/>
    <n v="222380"/>
    <x v="0"/>
    <x v="0"/>
    <x v="0"/>
    <x v="0"/>
    <n v="17790"/>
    <x v="4"/>
  </r>
  <r>
    <x v="14"/>
    <n v="4180599619"/>
    <x v="0"/>
    <x v="1"/>
    <x v="0"/>
    <x v="0"/>
    <s v="win4124"/>
    <x v="0"/>
    <n v="4180599619"/>
    <x v="4"/>
    <x v="8"/>
    <x v="8"/>
    <x v="0"/>
    <x v="0"/>
    <x v="0"/>
    <x v="0"/>
    <x v="0"/>
    <n v="6"/>
    <x v="0"/>
    <n v="50182"/>
    <n v="301092"/>
    <x v="0"/>
    <x v="0"/>
    <x v="0"/>
    <x v="0"/>
    <n v="24087"/>
    <x v="4"/>
  </r>
  <r>
    <x v="14"/>
    <n v="4180599619"/>
    <x v="0"/>
    <x v="1"/>
    <x v="0"/>
    <x v="0"/>
    <s v="win4124"/>
    <x v="0"/>
    <n v="4180599619"/>
    <x v="4"/>
    <x v="2"/>
    <x v="2"/>
    <x v="0"/>
    <x v="0"/>
    <x v="0"/>
    <x v="0"/>
    <x v="0"/>
    <n v="10"/>
    <x v="0"/>
    <n v="73431"/>
    <n v="734310"/>
    <x v="0"/>
    <x v="0"/>
    <x v="0"/>
    <x v="0"/>
    <n v="58745"/>
    <x v="4"/>
  </r>
  <r>
    <x v="14"/>
    <n v="4180599619"/>
    <x v="0"/>
    <x v="1"/>
    <x v="0"/>
    <x v="0"/>
    <s v="win4124"/>
    <x v="0"/>
    <n v="4180599619"/>
    <x v="4"/>
    <x v="11"/>
    <x v="11"/>
    <x v="0"/>
    <x v="0"/>
    <x v="0"/>
    <x v="0"/>
    <x v="0"/>
    <n v="5"/>
    <x v="0"/>
    <n v="46000"/>
    <n v="230000"/>
    <x v="0"/>
    <x v="0"/>
    <x v="0"/>
    <x v="0"/>
    <n v="18400"/>
    <x v="4"/>
  </r>
  <r>
    <x v="14"/>
    <n v="4180599619"/>
    <x v="0"/>
    <x v="1"/>
    <x v="0"/>
    <x v="0"/>
    <s v="win4124"/>
    <x v="0"/>
    <n v="4180599619"/>
    <x v="4"/>
    <x v="0"/>
    <x v="0"/>
    <x v="0"/>
    <x v="0"/>
    <x v="0"/>
    <x v="0"/>
    <x v="0"/>
    <n v="4"/>
    <x v="0"/>
    <n v="111058"/>
    <n v="444232"/>
    <x v="0"/>
    <x v="0"/>
    <x v="0"/>
    <x v="0"/>
    <n v="35539"/>
    <x v="4"/>
  </r>
  <r>
    <x v="14"/>
    <n v="4180599694"/>
    <x v="0"/>
    <x v="1"/>
    <x v="0"/>
    <x v="0"/>
    <s v="win5667"/>
    <x v="0"/>
    <n v="4180599694"/>
    <x v="4"/>
    <x v="2"/>
    <x v="2"/>
    <x v="0"/>
    <x v="0"/>
    <x v="0"/>
    <x v="0"/>
    <x v="0"/>
    <n v="15"/>
    <x v="0"/>
    <n v="73431"/>
    <n v="1101465"/>
    <x v="0"/>
    <x v="0"/>
    <x v="0"/>
    <x v="0"/>
    <n v="88117"/>
    <x v="4"/>
  </r>
  <r>
    <x v="14"/>
    <n v="4180599694"/>
    <x v="0"/>
    <x v="1"/>
    <x v="0"/>
    <x v="0"/>
    <s v="win5667"/>
    <x v="0"/>
    <n v="4180599694"/>
    <x v="4"/>
    <x v="11"/>
    <x v="11"/>
    <x v="0"/>
    <x v="0"/>
    <x v="0"/>
    <x v="0"/>
    <x v="0"/>
    <n v="3"/>
    <x v="0"/>
    <n v="46000"/>
    <n v="138000"/>
    <x v="0"/>
    <x v="0"/>
    <x v="0"/>
    <x v="0"/>
    <n v="11040"/>
    <x v="4"/>
  </r>
  <r>
    <x v="14"/>
    <n v="4180599694"/>
    <x v="0"/>
    <x v="1"/>
    <x v="0"/>
    <x v="0"/>
    <s v="win5667"/>
    <x v="0"/>
    <n v="4180599694"/>
    <x v="4"/>
    <x v="8"/>
    <x v="8"/>
    <x v="0"/>
    <x v="0"/>
    <x v="0"/>
    <x v="0"/>
    <x v="0"/>
    <n v="5"/>
    <x v="0"/>
    <n v="50182"/>
    <n v="250910"/>
    <x v="0"/>
    <x v="0"/>
    <x v="0"/>
    <x v="0"/>
    <n v="20073"/>
    <x v="4"/>
  </r>
  <r>
    <x v="14"/>
    <n v="4180599694"/>
    <x v="0"/>
    <x v="1"/>
    <x v="0"/>
    <x v="0"/>
    <s v="win5667"/>
    <x v="0"/>
    <n v="4180599694"/>
    <x v="4"/>
    <x v="1"/>
    <x v="1"/>
    <x v="0"/>
    <x v="0"/>
    <x v="0"/>
    <x v="0"/>
    <x v="0"/>
    <n v="3"/>
    <x v="0"/>
    <n v="55595"/>
    <n v="166785"/>
    <x v="0"/>
    <x v="0"/>
    <x v="0"/>
    <x v="0"/>
    <n v="13343"/>
    <x v="4"/>
  </r>
  <r>
    <x v="14"/>
    <n v="4180599694"/>
    <x v="0"/>
    <x v="1"/>
    <x v="0"/>
    <x v="0"/>
    <s v="win5667"/>
    <x v="0"/>
    <n v="4180599694"/>
    <x v="4"/>
    <x v="0"/>
    <x v="0"/>
    <x v="0"/>
    <x v="0"/>
    <x v="0"/>
    <x v="0"/>
    <x v="0"/>
    <n v="4"/>
    <x v="0"/>
    <n v="111058"/>
    <n v="444232"/>
    <x v="0"/>
    <x v="0"/>
    <x v="0"/>
    <x v="0"/>
    <n v="35539"/>
    <x v="4"/>
  </r>
  <r>
    <x v="14"/>
    <n v="4180599624"/>
    <x v="0"/>
    <x v="1"/>
    <x v="0"/>
    <x v="0"/>
    <s v="win4262"/>
    <x v="0"/>
    <n v="4180599624"/>
    <x v="4"/>
    <x v="1"/>
    <x v="1"/>
    <x v="0"/>
    <x v="0"/>
    <x v="0"/>
    <x v="0"/>
    <x v="0"/>
    <n v="2"/>
    <x v="0"/>
    <n v="55595"/>
    <n v="111190"/>
    <x v="0"/>
    <x v="0"/>
    <x v="0"/>
    <x v="0"/>
    <n v="8895"/>
    <x v="4"/>
  </r>
  <r>
    <x v="14"/>
    <n v="4180599624"/>
    <x v="0"/>
    <x v="1"/>
    <x v="0"/>
    <x v="0"/>
    <s v="win4262"/>
    <x v="0"/>
    <n v="4180599624"/>
    <x v="4"/>
    <x v="8"/>
    <x v="8"/>
    <x v="0"/>
    <x v="0"/>
    <x v="0"/>
    <x v="0"/>
    <x v="0"/>
    <n v="2"/>
    <x v="0"/>
    <n v="50182"/>
    <n v="100364"/>
    <x v="0"/>
    <x v="0"/>
    <x v="0"/>
    <x v="0"/>
    <n v="8029"/>
    <x v="4"/>
  </r>
  <r>
    <x v="14"/>
    <n v="4180599624"/>
    <x v="0"/>
    <x v="1"/>
    <x v="0"/>
    <x v="0"/>
    <s v="win4262"/>
    <x v="0"/>
    <n v="4180599624"/>
    <x v="4"/>
    <x v="2"/>
    <x v="2"/>
    <x v="0"/>
    <x v="0"/>
    <x v="0"/>
    <x v="0"/>
    <x v="0"/>
    <n v="5"/>
    <x v="0"/>
    <n v="73431"/>
    <n v="367155"/>
    <x v="0"/>
    <x v="0"/>
    <x v="0"/>
    <x v="0"/>
    <n v="29372"/>
    <x v="4"/>
  </r>
  <r>
    <x v="14"/>
    <n v="4180599624"/>
    <x v="0"/>
    <x v="1"/>
    <x v="0"/>
    <x v="0"/>
    <s v="win4262"/>
    <x v="0"/>
    <n v="4180599624"/>
    <x v="4"/>
    <x v="0"/>
    <x v="0"/>
    <x v="0"/>
    <x v="0"/>
    <x v="0"/>
    <x v="0"/>
    <x v="0"/>
    <n v="1"/>
    <x v="0"/>
    <n v="111058"/>
    <n v="111058"/>
    <x v="0"/>
    <x v="0"/>
    <x v="0"/>
    <x v="0"/>
    <n v="8885"/>
    <x v="4"/>
  </r>
  <r>
    <x v="14"/>
    <n v="4180599670"/>
    <x v="0"/>
    <x v="1"/>
    <x v="0"/>
    <x v="0"/>
    <s v="win5285"/>
    <x v="0"/>
    <n v="4180599670"/>
    <x v="4"/>
    <x v="2"/>
    <x v="2"/>
    <x v="0"/>
    <x v="0"/>
    <x v="0"/>
    <x v="0"/>
    <x v="0"/>
    <n v="7"/>
    <x v="0"/>
    <n v="73431"/>
    <n v="514017"/>
    <x v="0"/>
    <x v="0"/>
    <x v="0"/>
    <x v="0"/>
    <n v="41121"/>
    <x v="4"/>
  </r>
  <r>
    <x v="14"/>
    <n v="4180599670"/>
    <x v="0"/>
    <x v="1"/>
    <x v="0"/>
    <x v="0"/>
    <s v="win5285"/>
    <x v="0"/>
    <n v="4180599670"/>
    <x v="4"/>
    <x v="0"/>
    <x v="0"/>
    <x v="0"/>
    <x v="0"/>
    <x v="0"/>
    <x v="0"/>
    <x v="0"/>
    <n v="9"/>
    <x v="0"/>
    <n v="111058"/>
    <n v="999522"/>
    <x v="0"/>
    <x v="0"/>
    <x v="0"/>
    <x v="0"/>
    <n v="79962"/>
    <x v="4"/>
  </r>
  <r>
    <x v="14"/>
    <n v="4180599670"/>
    <x v="0"/>
    <x v="1"/>
    <x v="0"/>
    <x v="0"/>
    <s v="win5285"/>
    <x v="0"/>
    <n v="4180599670"/>
    <x v="4"/>
    <x v="11"/>
    <x v="11"/>
    <x v="0"/>
    <x v="0"/>
    <x v="0"/>
    <x v="0"/>
    <x v="0"/>
    <n v="6"/>
    <x v="0"/>
    <n v="46000"/>
    <n v="276000"/>
    <x v="0"/>
    <x v="0"/>
    <x v="0"/>
    <x v="0"/>
    <n v="22080"/>
    <x v="4"/>
  </r>
  <r>
    <x v="14"/>
    <n v="4180599518"/>
    <x v="0"/>
    <x v="1"/>
    <x v="0"/>
    <x v="0"/>
    <s v="win2b13"/>
    <x v="0"/>
    <n v="4180599518"/>
    <x v="4"/>
    <x v="2"/>
    <x v="2"/>
    <x v="0"/>
    <x v="0"/>
    <x v="0"/>
    <x v="0"/>
    <x v="0"/>
    <n v="15"/>
    <x v="0"/>
    <n v="73431"/>
    <n v="1101465"/>
    <x v="0"/>
    <x v="0"/>
    <x v="0"/>
    <x v="0"/>
    <n v="88117"/>
    <x v="4"/>
  </r>
  <r>
    <x v="14"/>
    <n v="4180599518"/>
    <x v="0"/>
    <x v="1"/>
    <x v="0"/>
    <x v="0"/>
    <s v="win2b13"/>
    <x v="0"/>
    <n v="4180599518"/>
    <x v="4"/>
    <x v="8"/>
    <x v="8"/>
    <x v="0"/>
    <x v="0"/>
    <x v="0"/>
    <x v="0"/>
    <x v="0"/>
    <n v="5"/>
    <x v="0"/>
    <n v="50182"/>
    <n v="250910"/>
    <x v="0"/>
    <x v="0"/>
    <x v="0"/>
    <x v="0"/>
    <n v="20073"/>
    <x v="4"/>
  </r>
  <r>
    <x v="14"/>
    <n v="4180599518"/>
    <x v="0"/>
    <x v="1"/>
    <x v="0"/>
    <x v="0"/>
    <s v="win2b13"/>
    <x v="0"/>
    <n v="4180599518"/>
    <x v="4"/>
    <x v="1"/>
    <x v="1"/>
    <x v="0"/>
    <x v="0"/>
    <x v="0"/>
    <x v="0"/>
    <x v="0"/>
    <n v="1"/>
    <x v="0"/>
    <n v="55595"/>
    <n v="55595"/>
    <x v="0"/>
    <x v="0"/>
    <x v="0"/>
    <x v="0"/>
    <n v="4448"/>
    <x v="4"/>
  </r>
  <r>
    <x v="14"/>
    <n v="4180599518"/>
    <x v="0"/>
    <x v="1"/>
    <x v="0"/>
    <x v="0"/>
    <s v="win2b13"/>
    <x v="0"/>
    <n v="4180599518"/>
    <x v="4"/>
    <x v="0"/>
    <x v="0"/>
    <x v="0"/>
    <x v="0"/>
    <x v="0"/>
    <x v="0"/>
    <x v="0"/>
    <n v="6"/>
    <x v="0"/>
    <n v="111058"/>
    <n v="666348"/>
    <x v="0"/>
    <x v="0"/>
    <x v="0"/>
    <x v="0"/>
    <n v="53308"/>
    <x v="4"/>
  </r>
  <r>
    <x v="14"/>
    <n v="4180650937"/>
    <x v="0"/>
    <x v="1"/>
    <x v="0"/>
    <x v="0"/>
    <s v="win1541"/>
    <x v="0"/>
    <n v="4180650937"/>
    <x v="5"/>
    <x v="11"/>
    <x v="11"/>
    <x v="0"/>
    <x v="0"/>
    <x v="0"/>
    <x v="0"/>
    <x v="0"/>
    <n v="5"/>
    <x v="0"/>
    <n v="46000"/>
    <n v="230000"/>
    <x v="0"/>
    <x v="0"/>
    <x v="0"/>
    <x v="0"/>
    <n v="18400"/>
    <x v="4"/>
  </r>
  <r>
    <x v="0"/>
    <n v="4180650937"/>
    <x v="0"/>
    <x v="1"/>
    <x v="0"/>
    <x v="0"/>
    <s v="win1541"/>
    <x v="0"/>
    <n v="4180650937"/>
    <x v="5"/>
    <x v="9"/>
    <x v="9"/>
    <x v="0"/>
    <x v="0"/>
    <x v="0"/>
    <x v="0"/>
    <x v="0"/>
    <n v="4"/>
    <x v="0"/>
    <n v="70950"/>
    <n v="283800"/>
    <x v="0"/>
    <x v="0"/>
    <x v="0"/>
    <x v="0"/>
    <n v="22704"/>
    <x v="4"/>
  </r>
  <r>
    <x v="0"/>
    <n v="4180650937"/>
    <x v="0"/>
    <x v="1"/>
    <x v="0"/>
    <x v="0"/>
    <s v="win1541"/>
    <x v="0"/>
    <n v="4180650937"/>
    <x v="5"/>
    <x v="7"/>
    <x v="7"/>
    <x v="0"/>
    <x v="0"/>
    <x v="0"/>
    <x v="0"/>
    <x v="0"/>
    <n v="2"/>
    <x v="0"/>
    <n v="111606"/>
    <n v="223212"/>
    <x v="0"/>
    <x v="0"/>
    <x v="0"/>
    <x v="0"/>
    <n v="17857"/>
    <x v="4"/>
  </r>
  <r>
    <x v="0"/>
    <n v="4180650937"/>
    <x v="0"/>
    <x v="1"/>
    <x v="0"/>
    <x v="0"/>
    <s v="win1541"/>
    <x v="0"/>
    <n v="4180650937"/>
    <x v="5"/>
    <x v="8"/>
    <x v="8"/>
    <x v="0"/>
    <x v="0"/>
    <x v="0"/>
    <x v="0"/>
    <x v="0"/>
    <n v="4"/>
    <x v="0"/>
    <n v="50182"/>
    <n v="200728"/>
    <x v="0"/>
    <x v="0"/>
    <x v="0"/>
    <x v="0"/>
    <n v="16058"/>
    <x v="4"/>
  </r>
  <r>
    <x v="0"/>
    <n v="4180650937"/>
    <x v="0"/>
    <x v="1"/>
    <x v="0"/>
    <x v="0"/>
    <s v="win1541"/>
    <x v="0"/>
    <n v="4180650937"/>
    <x v="5"/>
    <x v="13"/>
    <x v="13"/>
    <x v="0"/>
    <x v="0"/>
    <x v="0"/>
    <x v="0"/>
    <x v="0"/>
    <n v="3"/>
    <x v="0"/>
    <n v="50400"/>
    <n v="151200"/>
    <x v="0"/>
    <x v="0"/>
    <x v="0"/>
    <x v="0"/>
    <n v="12096"/>
    <x v="4"/>
  </r>
  <r>
    <x v="0"/>
    <n v="4180650937"/>
    <x v="0"/>
    <x v="1"/>
    <x v="0"/>
    <x v="0"/>
    <s v="win1541"/>
    <x v="0"/>
    <n v="4180650937"/>
    <x v="5"/>
    <x v="12"/>
    <x v="12"/>
    <x v="0"/>
    <x v="0"/>
    <x v="0"/>
    <x v="0"/>
    <x v="0"/>
    <n v="4"/>
    <x v="0"/>
    <n v="49500"/>
    <n v="198000"/>
    <x v="0"/>
    <x v="0"/>
    <x v="0"/>
    <x v="0"/>
    <n v="15840"/>
    <x v="4"/>
  </r>
  <r>
    <x v="0"/>
    <n v="4180709508"/>
    <x v="0"/>
    <x v="1"/>
    <x v="0"/>
    <x v="0"/>
    <s v="win3553"/>
    <x v="0"/>
    <n v="4180709508"/>
    <x v="5"/>
    <x v="11"/>
    <x v="11"/>
    <x v="0"/>
    <x v="0"/>
    <x v="0"/>
    <x v="0"/>
    <x v="0"/>
    <n v="6"/>
    <x v="0"/>
    <n v="46000"/>
    <n v="276000"/>
    <x v="0"/>
    <x v="0"/>
    <x v="0"/>
    <x v="0"/>
    <n v="22080"/>
    <x v="4"/>
  </r>
  <r>
    <x v="0"/>
    <n v="4180709508"/>
    <x v="0"/>
    <x v="1"/>
    <x v="0"/>
    <x v="0"/>
    <s v="win3553"/>
    <x v="0"/>
    <n v="4180709508"/>
    <x v="5"/>
    <x v="0"/>
    <x v="0"/>
    <x v="0"/>
    <x v="0"/>
    <x v="0"/>
    <x v="0"/>
    <x v="0"/>
    <n v="4"/>
    <x v="0"/>
    <n v="111058"/>
    <n v="444232"/>
    <x v="0"/>
    <x v="0"/>
    <x v="0"/>
    <x v="0"/>
    <n v="35539"/>
    <x v="4"/>
  </r>
  <r>
    <x v="0"/>
    <n v="4180701333"/>
    <x v="0"/>
    <x v="1"/>
    <x v="0"/>
    <x v="0"/>
    <s v="win3651"/>
    <x v="0"/>
    <n v="4180701333"/>
    <x v="5"/>
    <x v="9"/>
    <x v="9"/>
    <x v="0"/>
    <x v="0"/>
    <x v="0"/>
    <x v="0"/>
    <x v="0"/>
    <n v="6"/>
    <x v="0"/>
    <n v="70950"/>
    <n v="425700"/>
    <x v="0"/>
    <x v="0"/>
    <x v="0"/>
    <x v="0"/>
    <n v="34056"/>
    <x v="4"/>
  </r>
  <r>
    <x v="0"/>
    <n v="4180701333"/>
    <x v="0"/>
    <x v="1"/>
    <x v="0"/>
    <x v="0"/>
    <s v="win3651"/>
    <x v="0"/>
    <n v="4180701333"/>
    <x v="5"/>
    <x v="8"/>
    <x v="8"/>
    <x v="0"/>
    <x v="0"/>
    <x v="0"/>
    <x v="0"/>
    <x v="0"/>
    <n v="6"/>
    <x v="0"/>
    <n v="50182"/>
    <n v="301092"/>
    <x v="0"/>
    <x v="0"/>
    <x v="0"/>
    <x v="0"/>
    <n v="24087"/>
    <x v="4"/>
  </r>
  <r>
    <x v="0"/>
    <n v="4180701333"/>
    <x v="0"/>
    <x v="1"/>
    <x v="0"/>
    <x v="0"/>
    <s v="win3651"/>
    <x v="0"/>
    <n v="4180701333"/>
    <x v="5"/>
    <x v="11"/>
    <x v="11"/>
    <x v="0"/>
    <x v="0"/>
    <x v="0"/>
    <x v="0"/>
    <x v="0"/>
    <n v="6"/>
    <x v="0"/>
    <n v="46000"/>
    <n v="276000"/>
    <x v="0"/>
    <x v="0"/>
    <x v="0"/>
    <x v="0"/>
    <n v="22080"/>
    <x v="4"/>
  </r>
  <r>
    <x v="0"/>
    <n v="4180687968"/>
    <x v="0"/>
    <x v="1"/>
    <x v="0"/>
    <x v="0"/>
    <s v="win3528"/>
    <x v="0"/>
    <n v="4180687968"/>
    <x v="5"/>
    <x v="2"/>
    <x v="2"/>
    <x v="0"/>
    <x v="0"/>
    <x v="0"/>
    <x v="0"/>
    <x v="0"/>
    <n v="3"/>
    <x v="0"/>
    <n v="73431"/>
    <n v="220293"/>
    <x v="0"/>
    <x v="0"/>
    <x v="0"/>
    <x v="0"/>
    <n v="17623"/>
    <x v="4"/>
  </r>
  <r>
    <x v="0"/>
    <n v="4180687968"/>
    <x v="0"/>
    <x v="1"/>
    <x v="0"/>
    <x v="0"/>
    <s v="win3528"/>
    <x v="0"/>
    <n v="4180687968"/>
    <x v="5"/>
    <x v="11"/>
    <x v="11"/>
    <x v="0"/>
    <x v="0"/>
    <x v="0"/>
    <x v="0"/>
    <x v="0"/>
    <n v="6"/>
    <x v="0"/>
    <n v="46000"/>
    <n v="276000"/>
    <x v="0"/>
    <x v="0"/>
    <x v="0"/>
    <x v="0"/>
    <n v="22080"/>
    <x v="4"/>
  </r>
  <r>
    <x v="0"/>
    <n v="4180687968"/>
    <x v="0"/>
    <x v="1"/>
    <x v="0"/>
    <x v="0"/>
    <s v="win3528"/>
    <x v="0"/>
    <n v="4180687968"/>
    <x v="5"/>
    <x v="9"/>
    <x v="9"/>
    <x v="0"/>
    <x v="0"/>
    <x v="0"/>
    <x v="0"/>
    <x v="0"/>
    <n v="6"/>
    <x v="0"/>
    <n v="70950"/>
    <n v="425700"/>
    <x v="0"/>
    <x v="0"/>
    <x v="0"/>
    <x v="0"/>
    <n v="34056"/>
    <x v="4"/>
  </r>
  <r>
    <x v="19"/>
    <n v="4180617867"/>
    <x v="0"/>
    <x v="1"/>
    <x v="0"/>
    <x v="0"/>
    <s v="win2295"/>
    <x v="0"/>
    <n v="4180617867"/>
    <x v="5"/>
    <x v="8"/>
    <x v="8"/>
    <x v="0"/>
    <x v="0"/>
    <x v="0"/>
    <x v="0"/>
    <x v="0"/>
    <n v="5"/>
    <x v="0"/>
    <n v="50182"/>
    <n v="250910"/>
    <x v="0"/>
    <x v="0"/>
    <x v="0"/>
    <x v="0"/>
    <n v="20073"/>
    <x v="4"/>
  </r>
  <r>
    <x v="19"/>
    <n v="4180617867"/>
    <x v="0"/>
    <x v="1"/>
    <x v="0"/>
    <x v="0"/>
    <s v="win2295"/>
    <x v="0"/>
    <n v="4180617867"/>
    <x v="5"/>
    <x v="10"/>
    <x v="10"/>
    <x v="0"/>
    <x v="0"/>
    <x v="0"/>
    <x v="0"/>
    <x v="0"/>
    <n v="5"/>
    <x v="0"/>
    <n v="74250"/>
    <n v="371250"/>
    <x v="0"/>
    <x v="0"/>
    <x v="0"/>
    <x v="0"/>
    <n v="29700"/>
    <x v="4"/>
  </r>
  <r>
    <x v="19"/>
    <n v="4180617867"/>
    <x v="0"/>
    <x v="1"/>
    <x v="0"/>
    <x v="0"/>
    <s v="win2295"/>
    <x v="0"/>
    <n v="4180617867"/>
    <x v="5"/>
    <x v="11"/>
    <x v="11"/>
    <x v="0"/>
    <x v="0"/>
    <x v="0"/>
    <x v="0"/>
    <x v="0"/>
    <n v="5"/>
    <x v="0"/>
    <n v="46000"/>
    <n v="230000"/>
    <x v="0"/>
    <x v="0"/>
    <x v="0"/>
    <x v="0"/>
    <n v="18400"/>
    <x v="4"/>
  </r>
  <r>
    <x v="19"/>
    <n v="4180620109"/>
    <x v="0"/>
    <x v="1"/>
    <x v="0"/>
    <x v="0"/>
    <s v="win1672"/>
    <x v="0"/>
    <n v="4180620109"/>
    <x v="5"/>
    <x v="7"/>
    <x v="7"/>
    <x v="0"/>
    <x v="0"/>
    <x v="0"/>
    <x v="0"/>
    <x v="0"/>
    <n v="5"/>
    <x v="0"/>
    <n v="111606"/>
    <n v="558030"/>
    <x v="0"/>
    <x v="0"/>
    <x v="0"/>
    <x v="0"/>
    <n v="44642"/>
    <x v="4"/>
  </r>
  <r>
    <x v="19"/>
    <n v="4180620109"/>
    <x v="0"/>
    <x v="1"/>
    <x v="0"/>
    <x v="0"/>
    <s v="win1672"/>
    <x v="0"/>
    <n v="4180620109"/>
    <x v="5"/>
    <x v="8"/>
    <x v="8"/>
    <x v="0"/>
    <x v="0"/>
    <x v="0"/>
    <x v="0"/>
    <x v="0"/>
    <n v="6"/>
    <x v="0"/>
    <n v="50182"/>
    <n v="301092"/>
    <x v="0"/>
    <x v="0"/>
    <x v="0"/>
    <x v="0"/>
    <n v="24087"/>
    <x v="4"/>
  </r>
  <r>
    <x v="19"/>
    <n v="4180620109"/>
    <x v="0"/>
    <x v="1"/>
    <x v="0"/>
    <x v="0"/>
    <s v="win1672"/>
    <x v="0"/>
    <n v="4180620109"/>
    <x v="5"/>
    <x v="2"/>
    <x v="2"/>
    <x v="0"/>
    <x v="0"/>
    <x v="0"/>
    <x v="0"/>
    <x v="0"/>
    <n v="12"/>
    <x v="0"/>
    <n v="73431"/>
    <n v="881172"/>
    <x v="0"/>
    <x v="0"/>
    <x v="0"/>
    <x v="0"/>
    <n v="70494"/>
    <x v="4"/>
  </r>
  <r>
    <x v="19"/>
    <n v="4180620109"/>
    <x v="0"/>
    <x v="1"/>
    <x v="0"/>
    <x v="0"/>
    <s v="win1672"/>
    <x v="0"/>
    <n v="4180620109"/>
    <x v="5"/>
    <x v="0"/>
    <x v="0"/>
    <x v="0"/>
    <x v="0"/>
    <x v="0"/>
    <x v="0"/>
    <x v="0"/>
    <n v="10"/>
    <x v="0"/>
    <n v="111058"/>
    <n v="1110580"/>
    <x v="0"/>
    <x v="0"/>
    <x v="0"/>
    <x v="0"/>
    <n v="88846"/>
    <x v="4"/>
  </r>
  <r>
    <x v="14"/>
    <n v="4180590936"/>
    <x v="0"/>
    <x v="1"/>
    <x v="0"/>
    <x v="0"/>
    <s v="win4255"/>
    <x v="0"/>
    <n v="4180590936"/>
    <x v="5"/>
    <x v="11"/>
    <x v="11"/>
    <x v="0"/>
    <x v="0"/>
    <x v="0"/>
    <x v="0"/>
    <x v="0"/>
    <n v="4"/>
    <x v="0"/>
    <n v="46000"/>
    <n v="184000"/>
    <x v="0"/>
    <x v="0"/>
    <x v="0"/>
    <x v="0"/>
    <n v="14720"/>
    <x v="4"/>
  </r>
  <r>
    <x v="14"/>
    <n v="4180590936"/>
    <x v="0"/>
    <x v="1"/>
    <x v="0"/>
    <x v="0"/>
    <s v="win4255"/>
    <x v="0"/>
    <n v="4180590936"/>
    <x v="5"/>
    <x v="8"/>
    <x v="8"/>
    <x v="0"/>
    <x v="0"/>
    <x v="0"/>
    <x v="0"/>
    <x v="0"/>
    <n v="4"/>
    <x v="0"/>
    <n v="50182"/>
    <n v="200728"/>
    <x v="0"/>
    <x v="0"/>
    <x v="0"/>
    <x v="0"/>
    <n v="16058"/>
    <x v="4"/>
  </r>
  <r>
    <x v="14"/>
    <n v="4180590936"/>
    <x v="0"/>
    <x v="1"/>
    <x v="0"/>
    <x v="0"/>
    <s v="win4255"/>
    <x v="0"/>
    <n v="4180590936"/>
    <x v="5"/>
    <x v="2"/>
    <x v="2"/>
    <x v="0"/>
    <x v="0"/>
    <x v="0"/>
    <x v="0"/>
    <x v="0"/>
    <n v="4"/>
    <x v="0"/>
    <n v="73431"/>
    <n v="293724"/>
    <x v="0"/>
    <x v="0"/>
    <x v="0"/>
    <x v="0"/>
    <n v="23498"/>
    <x v="4"/>
  </r>
  <r>
    <x v="14"/>
    <n v="4180590936"/>
    <x v="0"/>
    <x v="1"/>
    <x v="0"/>
    <x v="0"/>
    <s v="win4255"/>
    <x v="0"/>
    <n v="4180590936"/>
    <x v="5"/>
    <x v="10"/>
    <x v="10"/>
    <x v="0"/>
    <x v="0"/>
    <x v="0"/>
    <x v="0"/>
    <x v="0"/>
    <n v="2"/>
    <x v="0"/>
    <n v="74250"/>
    <n v="148500"/>
    <x v="0"/>
    <x v="0"/>
    <x v="0"/>
    <x v="0"/>
    <n v="11880"/>
    <x v="4"/>
  </r>
  <r>
    <x v="14"/>
    <n v="4180590936"/>
    <x v="0"/>
    <x v="1"/>
    <x v="0"/>
    <x v="0"/>
    <s v="win4255"/>
    <x v="0"/>
    <n v="4180590936"/>
    <x v="5"/>
    <x v="9"/>
    <x v="9"/>
    <x v="0"/>
    <x v="0"/>
    <x v="0"/>
    <x v="0"/>
    <x v="0"/>
    <n v="2"/>
    <x v="0"/>
    <n v="70950"/>
    <n v="141900"/>
    <x v="0"/>
    <x v="0"/>
    <x v="0"/>
    <x v="0"/>
    <n v="11352"/>
    <x v="4"/>
  </r>
  <r>
    <x v="14"/>
    <n v="4180590936"/>
    <x v="0"/>
    <x v="1"/>
    <x v="0"/>
    <x v="0"/>
    <s v="win4255"/>
    <x v="0"/>
    <n v="4180590936"/>
    <x v="5"/>
    <x v="0"/>
    <x v="0"/>
    <x v="0"/>
    <x v="0"/>
    <x v="0"/>
    <x v="0"/>
    <x v="0"/>
    <n v="2"/>
    <x v="0"/>
    <n v="111058"/>
    <n v="222116"/>
    <x v="0"/>
    <x v="0"/>
    <x v="0"/>
    <x v="0"/>
    <n v="17769"/>
    <x v="4"/>
  </r>
  <r>
    <x v="14"/>
    <n v="4180591106"/>
    <x v="0"/>
    <x v="1"/>
    <x v="0"/>
    <x v="0"/>
    <s v="win6456"/>
    <x v="0"/>
    <n v="4180591106"/>
    <x v="5"/>
    <x v="2"/>
    <x v="2"/>
    <x v="0"/>
    <x v="0"/>
    <x v="0"/>
    <x v="0"/>
    <x v="0"/>
    <n v="3"/>
    <x v="0"/>
    <n v="73431"/>
    <n v="220293"/>
    <x v="0"/>
    <x v="0"/>
    <x v="0"/>
    <x v="0"/>
    <n v="17623"/>
    <x v="4"/>
  </r>
  <r>
    <x v="14"/>
    <n v="4180591106"/>
    <x v="0"/>
    <x v="1"/>
    <x v="0"/>
    <x v="0"/>
    <s v="win6456"/>
    <x v="0"/>
    <n v="4180591106"/>
    <x v="5"/>
    <x v="10"/>
    <x v="10"/>
    <x v="0"/>
    <x v="0"/>
    <x v="0"/>
    <x v="0"/>
    <x v="0"/>
    <n v="3"/>
    <x v="0"/>
    <n v="74250"/>
    <n v="222750"/>
    <x v="0"/>
    <x v="0"/>
    <x v="0"/>
    <x v="0"/>
    <n v="17820"/>
    <x v="4"/>
  </r>
  <r>
    <x v="14"/>
    <n v="4180591106"/>
    <x v="0"/>
    <x v="1"/>
    <x v="0"/>
    <x v="0"/>
    <s v="win6456"/>
    <x v="0"/>
    <n v="4180591106"/>
    <x v="5"/>
    <x v="9"/>
    <x v="9"/>
    <x v="0"/>
    <x v="0"/>
    <x v="0"/>
    <x v="0"/>
    <x v="0"/>
    <n v="2"/>
    <x v="0"/>
    <n v="70950"/>
    <n v="141900"/>
    <x v="0"/>
    <x v="0"/>
    <x v="0"/>
    <x v="0"/>
    <n v="11352"/>
    <x v="4"/>
  </r>
  <r>
    <x v="14"/>
    <n v="4180591106"/>
    <x v="0"/>
    <x v="1"/>
    <x v="0"/>
    <x v="0"/>
    <s v="win6456"/>
    <x v="0"/>
    <n v="4180591106"/>
    <x v="5"/>
    <x v="1"/>
    <x v="1"/>
    <x v="0"/>
    <x v="0"/>
    <x v="0"/>
    <x v="0"/>
    <x v="0"/>
    <n v="3"/>
    <x v="0"/>
    <n v="55595"/>
    <n v="166785"/>
    <x v="0"/>
    <x v="0"/>
    <x v="0"/>
    <x v="0"/>
    <n v="13343"/>
    <x v="4"/>
  </r>
  <r>
    <x v="14"/>
    <n v="4180591106"/>
    <x v="0"/>
    <x v="1"/>
    <x v="0"/>
    <x v="0"/>
    <s v="win6456"/>
    <x v="0"/>
    <n v="4180591106"/>
    <x v="5"/>
    <x v="0"/>
    <x v="0"/>
    <x v="0"/>
    <x v="0"/>
    <x v="0"/>
    <x v="0"/>
    <x v="0"/>
    <n v="2"/>
    <x v="0"/>
    <n v="111058"/>
    <n v="222116"/>
    <x v="0"/>
    <x v="0"/>
    <x v="0"/>
    <x v="0"/>
    <n v="17769"/>
    <x v="4"/>
  </r>
  <r>
    <x v="14"/>
    <n v="4180591106"/>
    <x v="0"/>
    <x v="1"/>
    <x v="0"/>
    <x v="0"/>
    <s v="win6456"/>
    <x v="0"/>
    <n v="4180591106"/>
    <x v="5"/>
    <x v="8"/>
    <x v="8"/>
    <x v="0"/>
    <x v="0"/>
    <x v="0"/>
    <x v="0"/>
    <x v="0"/>
    <n v="2"/>
    <x v="0"/>
    <n v="50182"/>
    <n v="100364"/>
    <x v="0"/>
    <x v="0"/>
    <x v="0"/>
    <x v="0"/>
    <n v="8029"/>
    <x v="4"/>
  </r>
  <r>
    <x v="14"/>
    <n v="4180591106"/>
    <x v="0"/>
    <x v="1"/>
    <x v="0"/>
    <x v="0"/>
    <s v="win6456"/>
    <x v="0"/>
    <n v="4180591106"/>
    <x v="5"/>
    <x v="11"/>
    <x v="11"/>
    <x v="0"/>
    <x v="0"/>
    <x v="0"/>
    <x v="0"/>
    <x v="0"/>
    <n v="5"/>
    <x v="0"/>
    <n v="46000"/>
    <n v="230000"/>
    <x v="0"/>
    <x v="0"/>
    <x v="0"/>
    <x v="0"/>
    <n v="18400"/>
    <x v="4"/>
  </r>
  <r>
    <x v="14"/>
    <n v="4180590685"/>
    <x v="0"/>
    <x v="1"/>
    <x v="0"/>
    <x v="0"/>
    <s v="win2814"/>
    <x v="0"/>
    <n v="4180590685"/>
    <x v="5"/>
    <x v="11"/>
    <x v="11"/>
    <x v="0"/>
    <x v="0"/>
    <x v="0"/>
    <x v="0"/>
    <x v="0"/>
    <n v="5"/>
    <x v="0"/>
    <n v="46000"/>
    <n v="230000"/>
    <x v="0"/>
    <x v="0"/>
    <x v="0"/>
    <x v="0"/>
    <n v="18400"/>
    <x v="4"/>
  </r>
  <r>
    <x v="14"/>
    <n v="4180590685"/>
    <x v="0"/>
    <x v="1"/>
    <x v="0"/>
    <x v="0"/>
    <s v="win2814"/>
    <x v="0"/>
    <n v="4180590685"/>
    <x v="5"/>
    <x v="8"/>
    <x v="8"/>
    <x v="0"/>
    <x v="0"/>
    <x v="0"/>
    <x v="0"/>
    <x v="0"/>
    <n v="6"/>
    <x v="0"/>
    <n v="50182"/>
    <n v="301092"/>
    <x v="0"/>
    <x v="0"/>
    <x v="0"/>
    <x v="0"/>
    <n v="24087"/>
    <x v="4"/>
  </r>
  <r>
    <x v="14"/>
    <n v="4180590685"/>
    <x v="0"/>
    <x v="1"/>
    <x v="0"/>
    <x v="0"/>
    <s v="win2814"/>
    <x v="0"/>
    <n v="4180590685"/>
    <x v="5"/>
    <x v="2"/>
    <x v="2"/>
    <x v="0"/>
    <x v="0"/>
    <x v="0"/>
    <x v="0"/>
    <x v="0"/>
    <n v="3"/>
    <x v="0"/>
    <n v="73431"/>
    <n v="220293"/>
    <x v="0"/>
    <x v="0"/>
    <x v="0"/>
    <x v="0"/>
    <n v="17623"/>
    <x v="4"/>
  </r>
  <r>
    <x v="14"/>
    <n v="4180590685"/>
    <x v="0"/>
    <x v="1"/>
    <x v="0"/>
    <x v="0"/>
    <s v="win2814"/>
    <x v="0"/>
    <n v="4180590685"/>
    <x v="5"/>
    <x v="10"/>
    <x v="10"/>
    <x v="0"/>
    <x v="0"/>
    <x v="0"/>
    <x v="0"/>
    <x v="0"/>
    <n v="5"/>
    <x v="0"/>
    <n v="74250"/>
    <n v="371250"/>
    <x v="0"/>
    <x v="0"/>
    <x v="0"/>
    <x v="0"/>
    <n v="29700"/>
    <x v="4"/>
  </r>
  <r>
    <x v="14"/>
    <n v="4180590685"/>
    <x v="0"/>
    <x v="1"/>
    <x v="0"/>
    <x v="0"/>
    <s v="win2814"/>
    <x v="0"/>
    <n v="4180590685"/>
    <x v="5"/>
    <x v="9"/>
    <x v="9"/>
    <x v="0"/>
    <x v="0"/>
    <x v="0"/>
    <x v="0"/>
    <x v="0"/>
    <n v="2"/>
    <x v="0"/>
    <n v="70950"/>
    <n v="141900"/>
    <x v="0"/>
    <x v="0"/>
    <x v="0"/>
    <x v="0"/>
    <n v="11352"/>
    <x v="4"/>
  </r>
  <r>
    <x v="14"/>
    <n v="4180590885"/>
    <x v="0"/>
    <x v="1"/>
    <x v="0"/>
    <x v="0"/>
    <s v="win3951"/>
    <x v="0"/>
    <n v="4180590885"/>
    <x v="5"/>
    <x v="11"/>
    <x v="11"/>
    <x v="0"/>
    <x v="0"/>
    <x v="0"/>
    <x v="0"/>
    <x v="0"/>
    <n v="6"/>
    <x v="0"/>
    <n v="46000"/>
    <n v="276000"/>
    <x v="0"/>
    <x v="0"/>
    <x v="0"/>
    <x v="0"/>
    <n v="22080"/>
    <x v="4"/>
  </r>
  <r>
    <x v="14"/>
    <n v="4180590885"/>
    <x v="0"/>
    <x v="1"/>
    <x v="0"/>
    <x v="0"/>
    <s v="win3951"/>
    <x v="0"/>
    <n v="4180590885"/>
    <x v="5"/>
    <x v="2"/>
    <x v="2"/>
    <x v="0"/>
    <x v="0"/>
    <x v="0"/>
    <x v="0"/>
    <x v="0"/>
    <n v="6"/>
    <x v="0"/>
    <n v="73431"/>
    <n v="440586"/>
    <x v="0"/>
    <x v="0"/>
    <x v="0"/>
    <x v="0"/>
    <n v="35247"/>
    <x v="4"/>
  </r>
  <r>
    <x v="14"/>
    <n v="4180590885"/>
    <x v="0"/>
    <x v="1"/>
    <x v="0"/>
    <x v="0"/>
    <s v="win3951"/>
    <x v="0"/>
    <n v="4180590885"/>
    <x v="5"/>
    <x v="9"/>
    <x v="9"/>
    <x v="0"/>
    <x v="0"/>
    <x v="0"/>
    <x v="0"/>
    <x v="0"/>
    <n v="2"/>
    <x v="0"/>
    <n v="70950"/>
    <n v="141900"/>
    <x v="0"/>
    <x v="0"/>
    <x v="0"/>
    <x v="0"/>
    <n v="11352"/>
    <x v="4"/>
  </r>
  <r>
    <x v="14"/>
    <n v="4180590885"/>
    <x v="0"/>
    <x v="1"/>
    <x v="0"/>
    <x v="0"/>
    <s v="win3951"/>
    <x v="0"/>
    <n v="4180590885"/>
    <x v="5"/>
    <x v="10"/>
    <x v="10"/>
    <x v="0"/>
    <x v="0"/>
    <x v="0"/>
    <x v="0"/>
    <x v="0"/>
    <n v="2"/>
    <x v="0"/>
    <n v="74250"/>
    <n v="148500"/>
    <x v="0"/>
    <x v="0"/>
    <x v="0"/>
    <x v="0"/>
    <n v="11880"/>
    <x v="4"/>
  </r>
  <r>
    <x v="14"/>
    <n v="4180590885"/>
    <x v="0"/>
    <x v="1"/>
    <x v="0"/>
    <x v="0"/>
    <s v="win3951"/>
    <x v="0"/>
    <n v="4180590885"/>
    <x v="5"/>
    <x v="8"/>
    <x v="8"/>
    <x v="0"/>
    <x v="0"/>
    <x v="0"/>
    <x v="0"/>
    <x v="0"/>
    <n v="5"/>
    <x v="0"/>
    <n v="50182"/>
    <n v="250910"/>
    <x v="0"/>
    <x v="0"/>
    <x v="0"/>
    <x v="0"/>
    <n v="20073"/>
    <x v="4"/>
  </r>
  <r>
    <x v="14"/>
    <n v="4180590637"/>
    <x v="0"/>
    <x v="1"/>
    <x v="0"/>
    <x v="0"/>
    <s v="win2557"/>
    <x v="0"/>
    <n v="4180590637"/>
    <x v="5"/>
    <x v="8"/>
    <x v="8"/>
    <x v="0"/>
    <x v="0"/>
    <x v="0"/>
    <x v="0"/>
    <x v="0"/>
    <n v="4"/>
    <x v="0"/>
    <n v="50182"/>
    <n v="200728"/>
    <x v="0"/>
    <x v="0"/>
    <x v="0"/>
    <x v="0"/>
    <n v="16058"/>
    <x v="4"/>
  </r>
  <r>
    <x v="14"/>
    <n v="4180590637"/>
    <x v="0"/>
    <x v="1"/>
    <x v="0"/>
    <x v="0"/>
    <s v="win2557"/>
    <x v="0"/>
    <n v="4180590637"/>
    <x v="5"/>
    <x v="0"/>
    <x v="0"/>
    <x v="0"/>
    <x v="0"/>
    <x v="0"/>
    <x v="0"/>
    <x v="0"/>
    <n v="2"/>
    <x v="0"/>
    <n v="111058"/>
    <n v="222116"/>
    <x v="0"/>
    <x v="0"/>
    <x v="0"/>
    <x v="0"/>
    <n v="17769"/>
    <x v="4"/>
  </r>
  <r>
    <x v="14"/>
    <n v="4180590637"/>
    <x v="0"/>
    <x v="1"/>
    <x v="0"/>
    <x v="0"/>
    <s v="win2557"/>
    <x v="0"/>
    <n v="4180590637"/>
    <x v="5"/>
    <x v="11"/>
    <x v="11"/>
    <x v="0"/>
    <x v="0"/>
    <x v="0"/>
    <x v="0"/>
    <x v="0"/>
    <n v="5"/>
    <x v="0"/>
    <n v="46000"/>
    <n v="230000"/>
    <x v="0"/>
    <x v="0"/>
    <x v="0"/>
    <x v="0"/>
    <n v="18400"/>
    <x v="4"/>
  </r>
  <r>
    <x v="14"/>
    <n v="4180590637"/>
    <x v="0"/>
    <x v="1"/>
    <x v="0"/>
    <x v="0"/>
    <s v="win2557"/>
    <x v="0"/>
    <n v="4180590637"/>
    <x v="5"/>
    <x v="1"/>
    <x v="1"/>
    <x v="0"/>
    <x v="0"/>
    <x v="0"/>
    <x v="0"/>
    <x v="0"/>
    <n v="2"/>
    <x v="0"/>
    <n v="55595"/>
    <n v="111190"/>
    <x v="0"/>
    <x v="0"/>
    <x v="0"/>
    <x v="0"/>
    <n v="8895"/>
    <x v="4"/>
  </r>
  <r>
    <x v="14"/>
    <n v="4180590637"/>
    <x v="0"/>
    <x v="1"/>
    <x v="0"/>
    <x v="0"/>
    <s v="win2557"/>
    <x v="0"/>
    <n v="4180590637"/>
    <x v="5"/>
    <x v="2"/>
    <x v="2"/>
    <x v="0"/>
    <x v="0"/>
    <x v="0"/>
    <x v="0"/>
    <x v="0"/>
    <n v="4"/>
    <x v="0"/>
    <n v="73431"/>
    <n v="293724"/>
    <x v="0"/>
    <x v="0"/>
    <x v="0"/>
    <x v="0"/>
    <n v="23498"/>
    <x v="4"/>
  </r>
  <r>
    <x v="14"/>
    <n v="4180590961"/>
    <x v="0"/>
    <x v="1"/>
    <x v="0"/>
    <x v="0"/>
    <s v="win4511"/>
    <x v="0"/>
    <n v="4180590961"/>
    <x v="5"/>
    <x v="0"/>
    <x v="0"/>
    <x v="0"/>
    <x v="0"/>
    <x v="0"/>
    <x v="0"/>
    <x v="0"/>
    <n v="4"/>
    <x v="0"/>
    <n v="111058"/>
    <n v="444232"/>
    <x v="0"/>
    <x v="0"/>
    <x v="0"/>
    <x v="0"/>
    <n v="35539"/>
    <x v="4"/>
  </r>
  <r>
    <x v="14"/>
    <n v="4180590961"/>
    <x v="0"/>
    <x v="1"/>
    <x v="0"/>
    <x v="0"/>
    <s v="win4511"/>
    <x v="0"/>
    <n v="4180590961"/>
    <x v="5"/>
    <x v="11"/>
    <x v="11"/>
    <x v="0"/>
    <x v="0"/>
    <x v="0"/>
    <x v="0"/>
    <x v="0"/>
    <n v="2"/>
    <x v="0"/>
    <n v="46000"/>
    <n v="92000"/>
    <x v="0"/>
    <x v="0"/>
    <x v="0"/>
    <x v="0"/>
    <n v="7360"/>
    <x v="4"/>
  </r>
  <r>
    <x v="14"/>
    <n v="4180590961"/>
    <x v="0"/>
    <x v="1"/>
    <x v="0"/>
    <x v="0"/>
    <s v="win4511"/>
    <x v="0"/>
    <n v="4180590961"/>
    <x v="5"/>
    <x v="1"/>
    <x v="1"/>
    <x v="0"/>
    <x v="0"/>
    <x v="0"/>
    <x v="0"/>
    <x v="0"/>
    <n v="4"/>
    <x v="0"/>
    <n v="55595"/>
    <n v="222380"/>
    <x v="0"/>
    <x v="0"/>
    <x v="0"/>
    <x v="0"/>
    <n v="17790"/>
    <x v="4"/>
  </r>
  <r>
    <x v="14"/>
    <n v="4180590961"/>
    <x v="0"/>
    <x v="1"/>
    <x v="0"/>
    <x v="0"/>
    <s v="win4511"/>
    <x v="0"/>
    <n v="4180590961"/>
    <x v="5"/>
    <x v="2"/>
    <x v="2"/>
    <x v="0"/>
    <x v="0"/>
    <x v="0"/>
    <x v="0"/>
    <x v="0"/>
    <n v="2"/>
    <x v="0"/>
    <n v="73431"/>
    <n v="146862"/>
    <x v="0"/>
    <x v="0"/>
    <x v="0"/>
    <x v="0"/>
    <n v="11749"/>
    <x v="4"/>
  </r>
  <r>
    <x v="14"/>
    <n v="4180590961"/>
    <x v="0"/>
    <x v="1"/>
    <x v="0"/>
    <x v="0"/>
    <s v="win4511"/>
    <x v="0"/>
    <n v="4180590961"/>
    <x v="5"/>
    <x v="10"/>
    <x v="10"/>
    <x v="0"/>
    <x v="0"/>
    <x v="0"/>
    <x v="0"/>
    <x v="0"/>
    <n v="2"/>
    <x v="0"/>
    <n v="74250"/>
    <n v="148500"/>
    <x v="0"/>
    <x v="0"/>
    <x v="0"/>
    <x v="0"/>
    <n v="11880"/>
    <x v="4"/>
  </r>
  <r>
    <x v="14"/>
    <n v="4180590961"/>
    <x v="0"/>
    <x v="1"/>
    <x v="0"/>
    <x v="0"/>
    <s v="win4511"/>
    <x v="0"/>
    <n v="4180590961"/>
    <x v="5"/>
    <x v="8"/>
    <x v="8"/>
    <x v="0"/>
    <x v="0"/>
    <x v="0"/>
    <x v="0"/>
    <x v="0"/>
    <n v="4"/>
    <x v="0"/>
    <n v="50182"/>
    <n v="200728"/>
    <x v="0"/>
    <x v="0"/>
    <x v="0"/>
    <x v="0"/>
    <n v="16058"/>
    <x v="4"/>
  </r>
  <r>
    <x v="14"/>
    <n v="4180591012"/>
    <x v="0"/>
    <x v="1"/>
    <x v="0"/>
    <x v="0"/>
    <s v="win5468"/>
    <x v="0"/>
    <n v="4180591012"/>
    <x v="5"/>
    <x v="2"/>
    <x v="2"/>
    <x v="0"/>
    <x v="0"/>
    <x v="0"/>
    <x v="0"/>
    <x v="0"/>
    <n v="4"/>
    <x v="0"/>
    <n v="73431"/>
    <n v="293724"/>
    <x v="0"/>
    <x v="0"/>
    <x v="0"/>
    <x v="0"/>
    <n v="23498"/>
    <x v="4"/>
  </r>
  <r>
    <x v="14"/>
    <n v="4180591012"/>
    <x v="0"/>
    <x v="1"/>
    <x v="0"/>
    <x v="0"/>
    <s v="win5468"/>
    <x v="0"/>
    <n v="4180591012"/>
    <x v="5"/>
    <x v="8"/>
    <x v="8"/>
    <x v="0"/>
    <x v="0"/>
    <x v="0"/>
    <x v="0"/>
    <x v="0"/>
    <n v="4"/>
    <x v="0"/>
    <n v="50182"/>
    <n v="200728"/>
    <x v="0"/>
    <x v="0"/>
    <x v="0"/>
    <x v="0"/>
    <n v="16058"/>
    <x v="4"/>
  </r>
  <r>
    <x v="14"/>
    <n v="4180591012"/>
    <x v="0"/>
    <x v="1"/>
    <x v="0"/>
    <x v="0"/>
    <s v="win5468"/>
    <x v="0"/>
    <n v="4180591012"/>
    <x v="5"/>
    <x v="0"/>
    <x v="0"/>
    <x v="0"/>
    <x v="0"/>
    <x v="0"/>
    <x v="0"/>
    <x v="0"/>
    <n v="3"/>
    <x v="0"/>
    <n v="111058"/>
    <n v="333174"/>
    <x v="0"/>
    <x v="0"/>
    <x v="0"/>
    <x v="0"/>
    <n v="26654"/>
    <x v="4"/>
  </r>
  <r>
    <x v="14"/>
    <n v="4180591012"/>
    <x v="0"/>
    <x v="1"/>
    <x v="0"/>
    <x v="0"/>
    <s v="win5468"/>
    <x v="0"/>
    <n v="4180591012"/>
    <x v="5"/>
    <x v="11"/>
    <x v="11"/>
    <x v="0"/>
    <x v="0"/>
    <x v="0"/>
    <x v="0"/>
    <x v="0"/>
    <n v="3"/>
    <x v="0"/>
    <n v="46000"/>
    <n v="138000"/>
    <x v="0"/>
    <x v="0"/>
    <x v="0"/>
    <x v="0"/>
    <n v="11040"/>
    <x v="4"/>
  </r>
  <r>
    <x v="14"/>
    <n v="4180591056"/>
    <x v="0"/>
    <x v="1"/>
    <x v="0"/>
    <x v="0"/>
    <s v="win5680"/>
    <x v="0"/>
    <n v="4180591056"/>
    <x v="5"/>
    <x v="0"/>
    <x v="0"/>
    <x v="0"/>
    <x v="0"/>
    <x v="0"/>
    <x v="0"/>
    <x v="0"/>
    <n v="4"/>
    <x v="0"/>
    <n v="111058"/>
    <n v="444232"/>
    <x v="0"/>
    <x v="0"/>
    <x v="0"/>
    <x v="0"/>
    <n v="35539"/>
    <x v="4"/>
  </r>
  <r>
    <x v="14"/>
    <n v="4180591056"/>
    <x v="0"/>
    <x v="1"/>
    <x v="0"/>
    <x v="0"/>
    <s v="win5680"/>
    <x v="0"/>
    <n v="4180591056"/>
    <x v="5"/>
    <x v="11"/>
    <x v="11"/>
    <x v="0"/>
    <x v="0"/>
    <x v="0"/>
    <x v="0"/>
    <x v="0"/>
    <n v="4"/>
    <x v="0"/>
    <n v="46000"/>
    <n v="184000"/>
    <x v="0"/>
    <x v="0"/>
    <x v="0"/>
    <x v="0"/>
    <n v="14720"/>
    <x v="4"/>
  </r>
  <r>
    <x v="14"/>
    <n v="4180591056"/>
    <x v="0"/>
    <x v="1"/>
    <x v="0"/>
    <x v="0"/>
    <s v="win5680"/>
    <x v="0"/>
    <n v="4180591056"/>
    <x v="5"/>
    <x v="9"/>
    <x v="9"/>
    <x v="0"/>
    <x v="0"/>
    <x v="0"/>
    <x v="0"/>
    <x v="0"/>
    <n v="2"/>
    <x v="0"/>
    <n v="70950"/>
    <n v="141900"/>
    <x v="0"/>
    <x v="0"/>
    <x v="0"/>
    <x v="0"/>
    <n v="11352"/>
    <x v="4"/>
  </r>
  <r>
    <x v="14"/>
    <n v="4180590664"/>
    <x v="0"/>
    <x v="1"/>
    <x v="0"/>
    <x v="0"/>
    <s v="win2771"/>
    <x v="0"/>
    <n v="4180590664"/>
    <x v="5"/>
    <x v="2"/>
    <x v="2"/>
    <x v="0"/>
    <x v="0"/>
    <x v="0"/>
    <x v="0"/>
    <x v="0"/>
    <n v="2"/>
    <x v="0"/>
    <n v="73431"/>
    <n v="146862"/>
    <x v="0"/>
    <x v="0"/>
    <x v="0"/>
    <x v="0"/>
    <n v="11749"/>
    <x v="4"/>
  </r>
  <r>
    <x v="14"/>
    <n v="4180590664"/>
    <x v="0"/>
    <x v="1"/>
    <x v="0"/>
    <x v="0"/>
    <s v="win2771"/>
    <x v="0"/>
    <n v="4180590664"/>
    <x v="5"/>
    <x v="10"/>
    <x v="10"/>
    <x v="0"/>
    <x v="0"/>
    <x v="0"/>
    <x v="0"/>
    <x v="0"/>
    <n v="4"/>
    <x v="0"/>
    <n v="74250"/>
    <n v="297000"/>
    <x v="0"/>
    <x v="0"/>
    <x v="0"/>
    <x v="0"/>
    <n v="23760"/>
    <x v="4"/>
  </r>
  <r>
    <x v="14"/>
    <n v="4180590664"/>
    <x v="0"/>
    <x v="1"/>
    <x v="0"/>
    <x v="0"/>
    <s v="win2771"/>
    <x v="0"/>
    <n v="4180590664"/>
    <x v="5"/>
    <x v="1"/>
    <x v="1"/>
    <x v="0"/>
    <x v="0"/>
    <x v="0"/>
    <x v="0"/>
    <x v="0"/>
    <n v="2"/>
    <x v="0"/>
    <n v="55595"/>
    <n v="111190"/>
    <x v="0"/>
    <x v="0"/>
    <x v="0"/>
    <x v="0"/>
    <n v="8895"/>
    <x v="4"/>
  </r>
  <r>
    <x v="14"/>
    <n v="4180590664"/>
    <x v="0"/>
    <x v="1"/>
    <x v="0"/>
    <x v="0"/>
    <s v="win2771"/>
    <x v="0"/>
    <n v="4180590664"/>
    <x v="5"/>
    <x v="9"/>
    <x v="9"/>
    <x v="0"/>
    <x v="0"/>
    <x v="0"/>
    <x v="0"/>
    <x v="0"/>
    <n v="2"/>
    <x v="0"/>
    <n v="70950"/>
    <n v="141900"/>
    <x v="0"/>
    <x v="0"/>
    <x v="0"/>
    <x v="0"/>
    <n v="11352"/>
    <x v="4"/>
  </r>
  <r>
    <x v="14"/>
    <n v="4180590664"/>
    <x v="0"/>
    <x v="1"/>
    <x v="0"/>
    <x v="0"/>
    <s v="win2771"/>
    <x v="0"/>
    <n v="4180590664"/>
    <x v="5"/>
    <x v="11"/>
    <x v="11"/>
    <x v="0"/>
    <x v="0"/>
    <x v="0"/>
    <x v="0"/>
    <x v="0"/>
    <n v="2"/>
    <x v="0"/>
    <n v="46000"/>
    <n v="92000"/>
    <x v="0"/>
    <x v="0"/>
    <x v="0"/>
    <x v="0"/>
    <n v="7360"/>
    <x v="4"/>
  </r>
  <r>
    <x v="14"/>
    <n v="4180590664"/>
    <x v="0"/>
    <x v="1"/>
    <x v="0"/>
    <x v="0"/>
    <s v="win2771"/>
    <x v="0"/>
    <n v="4180590664"/>
    <x v="5"/>
    <x v="0"/>
    <x v="0"/>
    <x v="0"/>
    <x v="0"/>
    <x v="0"/>
    <x v="0"/>
    <x v="0"/>
    <n v="2"/>
    <x v="0"/>
    <n v="111058"/>
    <n v="222116"/>
    <x v="0"/>
    <x v="0"/>
    <x v="0"/>
    <x v="0"/>
    <n v="17769"/>
    <x v="4"/>
  </r>
  <r>
    <x v="14"/>
    <n v="4180590609"/>
    <x v="0"/>
    <x v="1"/>
    <x v="0"/>
    <x v="0"/>
    <s v="win2412"/>
    <x v="0"/>
    <n v="4180590609"/>
    <x v="5"/>
    <x v="1"/>
    <x v="1"/>
    <x v="0"/>
    <x v="0"/>
    <x v="0"/>
    <x v="0"/>
    <x v="0"/>
    <n v="2"/>
    <x v="0"/>
    <n v="55595"/>
    <n v="111190"/>
    <x v="0"/>
    <x v="0"/>
    <x v="0"/>
    <x v="0"/>
    <n v="8895"/>
    <x v="4"/>
  </r>
  <r>
    <x v="14"/>
    <n v="4180590609"/>
    <x v="0"/>
    <x v="1"/>
    <x v="0"/>
    <x v="0"/>
    <s v="win2412"/>
    <x v="0"/>
    <n v="4180590609"/>
    <x v="5"/>
    <x v="8"/>
    <x v="8"/>
    <x v="0"/>
    <x v="0"/>
    <x v="0"/>
    <x v="0"/>
    <x v="0"/>
    <n v="4"/>
    <x v="0"/>
    <n v="50182"/>
    <n v="200728"/>
    <x v="0"/>
    <x v="0"/>
    <x v="0"/>
    <x v="0"/>
    <n v="16058"/>
    <x v="4"/>
  </r>
  <r>
    <x v="14"/>
    <n v="4180590609"/>
    <x v="0"/>
    <x v="1"/>
    <x v="0"/>
    <x v="0"/>
    <s v="win2412"/>
    <x v="0"/>
    <n v="4180590609"/>
    <x v="5"/>
    <x v="2"/>
    <x v="2"/>
    <x v="0"/>
    <x v="0"/>
    <x v="0"/>
    <x v="0"/>
    <x v="0"/>
    <n v="4"/>
    <x v="0"/>
    <n v="73431"/>
    <n v="293724"/>
    <x v="0"/>
    <x v="0"/>
    <x v="0"/>
    <x v="0"/>
    <n v="23498"/>
    <x v="4"/>
  </r>
  <r>
    <x v="14"/>
    <n v="4180590609"/>
    <x v="0"/>
    <x v="1"/>
    <x v="0"/>
    <x v="0"/>
    <s v="win2412"/>
    <x v="0"/>
    <n v="4180590609"/>
    <x v="5"/>
    <x v="9"/>
    <x v="9"/>
    <x v="0"/>
    <x v="0"/>
    <x v="0"/>
    <x v="0"/>
    <x v="0"/>
    <n v="2"/>
    <x v="0"/>
    <n v="70950"/>
    <n v="141900"/>
    <x v="0"/>
    <x v="0"/>
    <x v="0"/>
    <x v="0"/>
    <n v="11352"/>
    <x v="4"/>
  </r>
  <r>
    <x v="14"/>
    <n v="4180590598"/>
    <x v="0"/>
    <x v="1"/>
    <x v="0"/>
    <x v="0"/>
    <s v="win2371"/>
    <x v="0"/>
    <n v="4180590598"/>
    <x v="5"/>
    <x v="2"/>
    <x v="2"/>
    <x v="0"/>
    <x v="0"/>
    <x v="0"/>
    <x v="0"/>
    <x v="0"/>
    <n v="8"/>
    <x v="0"/>
    <n v="73431"/>
    <n v="587448"/>
    <x v="0"/>
    <x v="0"/>
    <x v="0"/>
    <x v="0"/>
    <n v="46996"/>
    <x v="4"/>
  </r>
  <r>
    <x v="14"/>
    <n v="4180590598"/>
    <x v="0"/>
    <x v="1"/>
    <x v="0"/>
    <x v="0"/>
    <s v="win2371"/>
    <x v="0"/>
    <n v="4180590598"/>
    <x v="5"/>
    <x v="11"/>
    <x v="11"/>
    <x v="0"/>
    <x v="0"/>
    <x v="0"/>
    <x v="0"/>
    <x v="0"/>
    <n v="5"/>
    <x v="0"/>
    <n v="46000"/>
    <n v="230000"/>
    <x v="0"/>
    <x v="0"/>
    <x v="0"/>
    <x v="0"/>
    <n v="18400"/>
    <x v="4"/>
  </r>
  <r>
    <x v="14"/>
    <n v="4180590598"/>
    <x v="0"/>
    <x v="1"/>
    <x v="0"/>
    <x v="0"/>
    <s v="win2371"/>
    <x v="0"/>
    <n v="4180590598"/>
    <x v="5"/>
    <x v="10"/>
    <x v="10"/>
    <x v="0"/>
    <x v="0"/>
    <x v="0"/>
    <x v="0"/>
    <x v="0"/>
    <n v="4"/>
    <x v="0"/>
    <n v="74250"/>
    <n v="297000"/>
    <x v="0"/>
    <x v="0"/>
    <x v="0"/>
    <x v="0"/>
    <n v="23760"/>
    <x v="4"/>
  </r>
  <r>
    <x v="14"/>
    <n v="4180590598"/>
    <x v="0"/>
    <x v="1"/>
    <x v="0"/>
    <x v="0"/>
    <s v="win2371"/>
    <x v="0"/>
    <n v="4180590598"/>
    <x v="5"/>
    <x v="1"/>
    <x v="1"/>
    <x v="0"/>
    <x v="0"/>
    <x v="0"/>
    <x v="0"/>
    <x v="0"/>
    <n v="2"/>
    <x v="0"/>
    <n v="55595"/>
    <n v="111190"/>
    <x v="0"/>
    <x v="0"/>
    <x v="0"/>
    <x v="0"/>
    <n v="8895"/>
    <x v="4"/>
  </r>
  <r>
    <x v="14"/>
    <n v="4180590598"/>
    <x v="0"/>
    <x v="1"/>
    <x v="0"/>
    <x v="0"/>
    <s v="win2371"/>
    <x v="0"/>
    <n v="4180590598"/>
    <x v="5"/>
    <x v="0"/>
    <x v="0"/>
    <x v="0"/>
    <x v="0"/>
    <x v="0"/>
    <x v="0"/>
    <x v="0"/>
    <n v="2"/>
    <x v="0"/>
    <n v="111058"/>
    <n v="222116"/>
    <x v="0"/>
    <x v="0"/>
    <x v="0"/>
    <x v="0"/>
    <n v="17769"/>
    <x v="4"/>
  </r>
  <r>
    <x v="14"/>
    <n v="4180590598"/>
    <x v="0"/>
    <x v="1"/>
    <x v="0"/>
    <x v="0"/>
    <s v="win2371"/>
    <x v="0"/>
    <n v="4180590598"/>
    <x v="5"/>
    <x v="8"/>
    <x v="8"/>
    <x v="0"/>
    <x v="0"/>
    <x v="0"/>
    <x v="0"/>
    <x v="0"/>
    <n v="4"/>
    <x v="0"/>
    <n v="50182"/>
    <n v="200728"/>
    <x v="0"/>
    <x v="0"/>
    <x v="0"/>
    <x v="0"/>
    <n v="16058"/>
    <x v="4"/>
  </r>
  <r>
    <x v="16"/>
    <n v="4180472506"/>
    <x v="0"/>
    <x v="1"/>
    <x v="0"/>
    <x v="0"/>
    <s v="win1666"/>
    <x v="0"/>
    <n v="4180472506"/>
    <x v="5"/>
    <x v="0"/>
    <x v="0"/>
    <x v="0"/>
    <x v="0"/>
    <x v="0"/>
    <x v="0"/>
    <x v="0"/>
    <n v="6"/>
    <x v="0"/>
    <n v="111058"/>
    <n v="666348"/>
    <x v="0"/>
    <x v="0"/>
    <x v="0"/>
    <x v="0"/>
    <n v="53308"/>
    <x v="4"/>
  </r>
  <r>
    <x v="16"/>
    <n v="4180472506"/>
    <x v="0"/>
    <x v="1"/>
    <x v="0"/>
    <x v="0"/>
    <s v="win1666"/>
    <x v="0"/>
    <n v="4180472506"/>
    <x v="5"/>
    <x v="8"/>
    <x v="8"/>
    <x v="0"/>
    <x v="0"/>
    <x v="0"/>
    <x v="0"/>
    <x v="0"/>
    <n v="6"/>
    <x v="0"/>
    <n v="50182"/>
    <n v="301092"/>
    <x v="0"/>
    <x v="0"/>
    <x v="0"/>
    <x v="0"/>
    <n v="24087"/>
    <x v="4"/>
  </r>
  <r>
    <x v="16"/>
    <n v="4180472506"/>
    <x v="0"/>
    <x v="1"/>
    <x v="0"/>
    <x v="0"/>
    <s v="win1666"/>
    <x v="0"/>
    <n v="4180472506"/>
    <x v="5"/>
    <x v="7"/>
    <x v="7"/>
    <x v="0"/>
    <x v="0"/>
    <x v="0"/>
    <x v="0"/>
    <x v="0"/>
    <n v="3"/>
    <x v="0"/>
    <n v="111606"/>
    <n v="334818"/>
    <x v="0"/>
    <x v="0"/>
    <x v="0"/>
    <x v="0"/>
    <n v="26785"/>
    <x v="4"/>
  </r>
  <r>
    <x v="16"/>
    <n v="4180472506"/>
    <x v="0"/>
    <x v="1"/>
    <x v="0"/>
    <x v="0"/>
    <s v="win1666"/>
    <x v="0"/>
    <n v="4180472506"/>
    <x v="5"/>
    <x v="12"/>
    <x v="12"/>
    <x v="0"/>
    <x v="0"/>
    <x v="0"/>
    <x v="0"/>
    <x v="0"/>
    <n v="6"/>
    <x v="0"/>
    <n v="49500"/>
    <n v="297000"/>
    <x v="0"/>
    <x v="0"/>
    <x v="0"/>
    <x v="0"/>
    <n v="23760"/>
    <x v="4"/>
  </r>
  <r>
    <x v="15"/>
    <n v="4180531979"/>
    <x v="0"/>
    <x v="1"/>
    <x v="0"/>
    <x v="0"/>
    <s v="win1650"/>
    <x v="0"/>
    <n v="4180531979"/>
    <x v="5"/>
    <x v="8"/>
    <x v="8"/>
    <x v="0"/>
    <x v="0"/>
    <x v="0"/>
    <x v="0"/>
    <x v="0"/>
    <n v="5"/>
    <x v="0"/>
    <n v="50182"/>
    <n v="250910"/>
    <x v="0"/>
    <x v="0"/>
    <x v="0"/>
    <x v="0"/>
    <n v="20073"/>
    <x v="4"/>
  </r>
  <r>
    <x v="15"/>
    <n v="4180531979"/>
    <x v="0"/>
    <x v="1"/>
    <x v="0"/>
    <x v="0"/>
    <s v="win1650"/>
    <x v="0"/>
    <n v="4180531979"/>
    <x v="5"/>
    <x v="11"/>
    <x v="11"/>
    <x v="0"/>
    <x v="0"/>
    <x v="0"/>
    <x v="0"/>
    <x v="0"/>
    <n v="5"/>
    <x v="0"/>
    <n v="46000"/>
    <n v="230000"/>
    <x v="0"/>
    <x v="0"/>
    <x v="0"/>
    <x v="0"/>
    <n v="18400"/>
    <x v="4"/>
  </r>
  <r>
    <x v="15"/>
    <n v="4180531979"/>
    <x v="0"/>
    <x v="1"/>
    <x v="0"/>
    <x v="0"/>
    <s v="win1650"/>
    <x v="0"/>
    <n v="4180531979"/>
    <x v="5"/>
    <x v="1"/>
    <x v="1"/>
    <x v="0"/>
    <x v="0"/>
    <x v="0"/>
    <x v="0"/>
    <x v="0"/>
    <n v="5"/>
    <x v="0"/>
    <n v="55595"/>
    <n v="277975"/>
    <x v="0"/>
    <x v="0"/>
    <x v="0"/>
    <x v="0"/>
    <n v="22238"/>
    <x v="4"/>
  </r>
  <r>
    <x v="0"/>
    <n v="4180655109"/>
    <x v="0"/>
    <x v="1"/>
    <x v="0"/>
    <x v="0"/>
    <s v="win1650"/>
    <x v="0"/>
    <n v="4180655109"/>
    <x v="5"/>
    <x v="8"/>
    <x v="8"/>
    <x v="0"/>
    <x v="0"/>
    <x v="0"/>
    <x v="0"/>
    <x v="0"/>
    <n v="5"/>
    <x v="0"/>
    <n v="50182"/>
    <n v="250910"/>
    <x v="0"/>
    <x v="0"/>
    <x v="0"/>
    <x v="0"/>
    <n v="20073"/>
    <x v="4"/>
  </r>
  <r>
    <x v="0"/>
    <n v="4180655109"/>
    <x v="0"/>
    <x v="1"/>
    <x v="0"/>
    <x v="0"/>
    <s v="win1650"/>
    <x v="0"/>
    <n v="4180655109"/>
    <x v="5"/>
    <x v="10"/>
    <x v="10"/>
    <x v="0"/>
    <x v="0"/>
    <x v="0"/>
    <x v="0"/>
    <x v="0"/>
    <n v="5"/>
    <x v="0"/>
    <n v="74250"/>
    <n v="371250"/>
    <x v="0"/>
    <x v="0"/>
    <x v="0"/>
    <x v="0"/>
    <n v="29700"/>
    <x v="4"/>
  </r>
  <r>
    <x v="0"/>
    <n v="4180655109"/>
    <x v="0"/>
    <x v="1"/>
    <x v="0"/>
    <x v="0"/>
    <s v="win1650"/>
    <x v="0"/>
    <n v="4180655109"/>
    <x v="5"/>
    <x v="9"/>
    <x v="9"/>
    <x v="0"/>
    <x v="0"/>
    <x v="0"/>
    <x v="0"/>
    <x v="0"/>
    <n v="5"/>
    <x v="0"/>
    <n v="70950"/>
    <n v="354750"/>
    <x v="0"/>
    <x v="0"/>
    <x v="0"/>
    <x v="0"/>
    <n v="28380"/>
    <x v="4"/>
  </r>
  <r>
    <x v="0"/>
    <n v="4180655109"/>
    <x v="0"/>
    <x v="1"/>
    <x v="0"/>
    <x v="0"/>
    <s v="win1650"/>
    <x v="0"/>
    <n v="4180655109"/>
    <x v="5"/>
    <x v="12"/>
    <x v="12"/>
    <x v="0"/>
    <x v="0"/>
    <x v="0"/>
    <x v="0"/>
    <x v="0"/>
    <n v="5"/>
    <x v="0"/>
    <n v="49500"/>
    <n v="247500"/>
    <x v="0"/>
    <x v="0"/>
    <x v="0"/>
    <x v="0"/>
    <n v="19800"/>
    <x v="4"/>
  </r>
  <r>
    <x v="20"/>
    <n v="4180315603"/>
    <x v="0"/>
    <x v="1"/>
    <x v="0"/>
    <x v="0"/>
    <s v="win1608"/>
    <x v="0"/>
    <n v="4180315603"/>
    <x v="4"/>
    <x v="8"/>
    <x v="8"/>
    <x v="0"/>
    <x v="0"/>
    <x v="0"/>
    <x v="0"/>
    <x v="0"/>
    <n v="5"/>
    <x v="0"/>
    <n v="50182"/>
    <n v="250910"/>
    <x v="0"/>
    <x v="0"/>
    <x v="0"/>
    <x v="0"/>
    <n v="20073"/>
    <x v="4"/>
  </r>
  <r>
    <x v="20"/>
    <n v="4180315603"/>
    <x v="0"/>
    <x v="1"/>
    <x v="0"/>
    <x v="0"/>
    <s v="win1608"/>
    <x v="0"/>
    <n v="4180315603"/>
    <x v="4"/>
    <x v="2"/>
    <x v="2"/>
    <x v="0"/>
    <x v="0"/>
    <x v="0"/>
    <x v="0"/>
    <x v="0"/>
    <n v="10"/>
    <x v="0"/>
    <n v="73431"/>
    <n v="734310"/>
    <x v="0"/>
    <x v="0"/>
    <x v="0"/>
    <x v="0"/>
    <n v="58745"/>
    <x v="4"/>
  </r>
  <r>
    <x v="14"/>
    <n v="4180591028"/>
    <x v="0"/>
    <x v="1"/>
    <x v="0"/>
    <x v="0"/>
    <s v="win5504"/>
    <x v="0"/>
    <n v="4180591028"/>
    <x v="4"/>
    <x v="2"/>
    <x v="2"/>
    <x v="0"/>
    <x v="0"/>
    <x v="0"/>
    <x v="0"/>
    <x v="0"/>
    <n v="5"/>
    <x v="0"/>
    <n v="73431"/>
    <n v="367155"/>
    <x v="0"/>
    <x v="0"/>
    <x v="0"/>
    <x v="0"/>
    <n v="29372"/>
    <x v="4"/>
  </r>
  <r>
    <x v="14"/>
    <n v="4180591028"/>
    <x v="0"/>
    <x v="1"/>
    <x v="0"/>
    <x v="0"/>
    <s v="win5504"/>
    <x v="0"/>
    <n v="4180591028"/>
    <x v="4"/>
    <x v="0"/>
    <x v="0"/>
    <x v="0"/>
    <x v="0"/>
    <x v="0"/>
    <x v="0"/>
    <x v="0"/>
    <n v="3"/>
    <x v="0"/>
    <n v="111058"/>
    <n v="333174"/>
    <x v="0"/>
    <x v="0"/>
    <x v="0"/>
    <x v="0"/>
    <n v="26654"/>
    <x v="4"/>
  </r>
  <r>
    <x v="14"/>
    <n v="4180591028"/>
    <x v="0"/>
    <x v="1"/>
    <x v="0"/>
    <x v="0"/>
    <s v="win5504"/>
    <x v="0"/>
    <n v="4180591028"/>
    <x v="4"/>
    <x v="8"/>
    <x v="8"/>
    <x v="0"/>
    <x v="0"/>
    <x v="0"/>
    <x v="0"/>
    <x v="0"/>
    <n v="2"/>
    <x v="0"/>
    <n v="50182"/>
    <n v="100364"/>
    <x v="0"/>
    <x v="0"/>
    <x v="0"/>
    <x v="0"/>
    <n v="8029"/>
    <x v="4"/>
  </r>
  <r>
    <x v="14"/>
    <n v="4180591052"/>
    <x v="0"/>
    <x v="1"/>
    <x v="0"/>
    <x v="0"/>
    <s v="win5644"/>
    <x v="0"/>
    <n v="4180591052"/>
    <x v="4"/>
    <x v="0"/>
    <x v="0"/>
    <x v="0"/>
    <x v="0"/>
    <x v="0"/>
    <x v="0"/>
    <x v="0"/>
    <n v="4"/>
    <x v="0"/>
    <n v="111058"/>
    <n v="444232"/>
    <x v="0"/>
    <x v="0"/>
    <x v="0"/>
    <x v="0"/>
    <n v="35539"/>
    <x v="4"/>
  </r>
  <r>
    <x v="14"/>
    <n v="4180591052"/>
    <x v="0"/>
    <x v="1"/>
    <x v="0"/>
    <x v="0"/>
    <s v="win5644"/>
    <x v="0"/>
    <n v="4180591052"/>
    <x v="4"/>
    <x v="2"/>
    <x v="2"/>
    <x v="0"/>
    <x v="0"/>
    <x v="0"/>
    <x v="0"/>
    <x v="0"/>
    <n v="8"/>
    <x v="0"/>
    <n v="73431"/>
    <n v="587448"/>
    <x v="0"/>
    <x v="0"/>
    <x v="0"/>
    <x v="0"/>
    <n v="46996"/>
    <x v="4"/>
  </r>
  <r>
    <x v="14"/>
    <n v="4180591052"/>
    <x v="0"/>
    <x v="1"/>
    <x v="0"/>
    <x v="0"/>
    <s v="win5644"/>
    <x v="0"/>
    <n v="4180591052"/>
    <x v="4"/>
    <x v="8"/>
    <x v="8"/>
    <x v="0"/>
    <x v="0"/>
    <x v="0"/>
    <x v="0"/>
    <x v="0"/>
    <n v="2"/>
    <x v="0"/>
    <n v="50182"/>
    <n v="100364"/>
    <x v="0"/>
    <x v="0"/>
    <x v="0"/>
    <x v="0"/>
    <n v="8029"/>
    <x v="4"/>
  </r>
  <r>
    <x v="14"/>
    <n v="4180590838"/>
    <x v="0"/>
    <x v="1"/>
    <x v="0"/>
    <x v="0"/>
    <s v="win3434"/>
    <x v="0"/>
    <n v="4180590838"/>
    <x v="4"/>
    <x v="11"/>
    <x v="11"/>
    <x v="0"/>
    <x v="0"/>
    <x v="0"/>
    <x v="0"/>
    <x v="0"/>
    <n v="3"/>
    <x v="0"/>
    <n v="46000"/>
    <n v="138000"/>
    <x v="0"/>
    <x v="0"/>
    <x v="0"/>
    <x v="0"/>
    <n v="11040"/>
    <x v="4"/>
  </r>
  <r>
    <x v="14"/>
    <n v="4180590838"/>
    <x v="0"/>
    <x v="1"/>
    <x v="0"/>
    <x v="0"/>
    <s v="win3434"/>
    <x v="0"/>
    <n v="4180590838"/>
    <x v="4"/>
    <x v="8"/>
    <x v="8"/>
    <x v="0"/>
    <x v="0"/>
    <x v="0"/>
    <x v="0"/>
    <x v="0"/>
    <n v="5"/>
    <x v="0"/>
    <n v="50182"/>
    <n v="250910"/>
    <x v="0"/>
    <x v="0"/>
    <x v="0"/>
    <x v="0"/>
    <n v="20073"/>
    <x v="4"/>
  </r>
  <r>
    <x v="14"/>
    <n v="4180590838"/>
    <x v="0"/>
    <x v="1"/>
    <x v="0"/>
    <x v="0"/>
    <s v="win3434"/>
    <x v="0"/>
    <n v="4180590838"/>
    <x v="4"/>
    <x v="9"/>
    <x v="9"/>
    <x v="0"/>
    <x v="0"/>
    <x v="0"/>
    <x v="0"/>
    <x v="0"/>
    <n v="2"/>
    <x v="0"/>
    <n v="70950"/>
    <n v="141900"/>
    <x v="0"/>
    <x v="0"/>
    <x v="0"/>
    <x v="0"/>
    <n v="11352"/>
    <x v="4"/>
  </r>
  <r>
    <x v="14"/>
    <n v="4180590921"/>
    <x v="0"/>
    <x v="1"/>
    <x v="0"/>
    <x v="0"/>
    <s v="win4125"/>
    <x v="0"/>
    <n v="4180590921"/>
    <x v="4"/>
    <x v="2"/>
    <x v="2"/>
    <x v="0"/>
    <x v="0"/>
    <x v="0"/>
    <x v="0"/>
    <x v="0"/>
    <n v="4"/>
    <x v="0"/>
    <n v="73431"/>
    <n v="293724"/>
    <x v="0"/>
    <x v="0"/>
    <x v="0"/>
    <x v="0"/>
    <n v="23498"/>
    <x v="4"/>
  </r>
  <r>
    <x v="14"/>
    <n v="4180590921"/>
    <x v="0"/>
    <x v="1"/>
    <x v="0"/>
    <x v="0"/>
    <s v="win4125"/>
    <x v="0"/>
    <n v="4180590921"/>
    <x v="4"/>
    <x v="8"/>
    <x v="8"/>
    <x v="0"/>
    <x v="0"/>
    <x v="0"/>
    <x v="0"/>
    <x v="0"/>
    <n v="4"/>
    <x v="0"/>
    <n v="50182"/>
    <n v="200728"/>
    <x v="0"/>
    <x v="0"/>
    <x v="0"/>
    <x v="0"/>
    <n v="16058"/>
    <x v="4"/>
  </r>
  <r>
    <x v="14"/>
    <n v="4180590921"/>
    <x v="0"/>
    <x v="1"/>
    <x v="0"/>
    <x v="0"/>
    <s v="win4125"/>
    <x v="0"/>
    <n v="4180590921"/>
    <x v="4"/>
    <x v="11"/>
    <x v="11"/>
    <x v="0"/>
    <x v="0"/>
    <x v="0"/>
    <x v="0"/>
    <x v="0"/>
    <n v="3"/>
    <x v="0"/>
    <n v="46000"/>
    <n v="138000"/>
    <x v="0"/>
    <x v="0"/>
    <x v="0"/>
    <x v="0"/>
    <n v="11040"/>
    <x v="4"/>
  </r>
  <r>
    <x v="14"/>
    <n v="4180591094"/>
    <x v="0"/>
    <x v="1"/>
    <x v="0"/>
    <x v="0"/>
    <s v="win6148"/>
    <x v="0"/>
    <n v="4180591094"/>
    <x v="4"/>
    <x v="1"/>
    <x v="1"/>
    <x v="0"/>
    <x v="0"/>
    <x v="0"/>
    <x v="0"/>
    <x v="0"/>
    <n v="2"/>
    <x v="0"/>
    <n v="55595"/>
    <n v="111190"/>
    <x v="0"/>
    <x v="0"/>
    <x v="0"/>
    <x v="0"/>
    <n v="8895"/>
    <x v="4"/>
  </r>
  <r>
    <x v="14"/>
    <n v="4180591094"/>
    <x v="0"/>
    <x v="1"/>
    <x v="0"/>
    <x v="0"/>
    <s v="win6148"/>
    <x v="0"/>
    <n v="4180591094"/>
    <x v="4"/>
    <x v="10"/>
    <x v="10"/>
    <x v="0"/>
    <x v="0"/>
    <x v="0"/>
    <x v="0"/>
    <x v="0"/>
    <n v="4"/>
    <x v="0"/>
    <n v="74250"/>
    <n v="297000"/>
    <x v="0"/>
    <x v="0"/>
    <x v="0"/>
    <x v="0"/>
    <n v="23760"/>
    <x v="4"/>
  </r>
  <r>
    <x v="14"/>
    <n v="4180591094"/>
    <x v="0"/>
    <x v="1"/>
    <x v="0"/>
    <x v="0"/>
    <s v="win6148"/>
    <x v="0"/>
    <n v="4180591094"/>
    <x v="4"/>
    <x v="8"/>
    <x v="8"/>
    <x v="0"/>
    <x v="0"/>
    <x v="0"/>
    <x v="0"/>
    <x v="0"/>
    <n v="2"/>
    <x v="0"/>
    <n v="50182"/>
    <n v="100364"/>
    <x v="0"/>
    <x v="0"/>
    <x v="0"/>
    <x v="0"/>
    <n v="8029"/>
    <x v="4"/>
  </r>
  <r>
    <x v="14"/>
    <n v="4180591094"/>
    <x v="0"/>
    <x v="1"/>
    <x v="0"/>
    <x v="0"/>
    <s v="win6148"/>
    <x v="0"/>
    <n v="4180591094"/>
    <x v="4"/>
    <x v="11"/>
    <x v="11"/>
    <x v="0"/>
    <x v="0"/>
    <x v="0"/>
    <x v="0"/>
    <x v="0"/>
    <n v="4"/>
    <x v="0"/>
    <n v="46000"/>
    <n v="184000"/>
    <x v="0"/>
    <x v="0"/>
    <x v="0"/>
    <x v="0"/>
    <n v="14720"/>
    <x v="4"/>
  </r>
  <r>
    <x v="14"/>
    <n v="4180591094"/>
    <x v="0"/>
    <x v="1"/>
    <x v="0"/>
    <x v="0"/>
    <s v="win6148"/>
    <x v="0"/>
    <n v="4180591094"/>
    <x v="4"/>
    <x v="2"/>
    <x v="2"/>
    <x v="0"/>
    <x v="0"/>
    <x v="0"/>
    <x v="0"/>
    <x v="0"/>
    <n v="7"/>
    <x v="0"/>
    <n v="73431"/>
    <n v="514017"/>
    <x v="0"/>
    <x v="0"/>
    <x v="0"/>
    <x v="0"/>
    <n v="41121"/>
    <x v="4"/>
  </r>
  <r>
    <x v="14"/>
    <n v="4180591094"/>
    <x v="0"/>
    <x v="1"/>
    <x v="0"/>
    <x v="0"/>
    <s v="win6148"/>
    <x v="0"/>
    <n v="4180591094"/>
    <x v="4"/>
    <x v="9"/>
    <x v="9"/>
    <x v="0"/>
    <x v="0"/>
    <x v="0"/>
    <x v="0"/>
    <x v="0"/>
    <n v="4"/>
    <x v="0"/>
    <n v="70950"/>
    <n v="283800"/>
    <x v="0"/>
    <x v="0"/>
    <x v="0"/>
    <x v="0"/>
    <n v="22704"/>
    <x v="4"/>
  </r>
  <r>
    <x v="14"/>
    <n v="4180591094"/>
    <x v="0"/>
    <x v="1"/>
    <x v="0"/>
    <x v="0"/>
    <s v="win6148"/>
    <x v="0"/>
    <n v="4180591094"/>
    <x v="4"/>
    <x v="0"/>
    <x v="0"/>
    <x v="0"/>
    <x v="0"/>
    <x v="0"/>
    <x v="0"/>
    <x v="0"/>
    <n v="3"/>
    <x v="0"/>
    <n v="111058"/>
    <n v="333174"/>
    <x v="0"/>
    <x v="0"/>
    <x v="0"/>
    <x v="0"/>
    <n v="26654"/>
    <x v="4"/>
  </r>
  <r>
    <x v="14"/>
    <n v="4180590971"/>
    <x v="0"/>
    <x v="1"/>
    <x v="0"/>
    <x v="0"/>
    <s v="win4540"/>
    <x v="0"/>
    <n v="4180590971"/>
    <x v="4"/>
    <x v="2"/>
    <x v="2"/>
    <x v="0"/>
    <x v="0"/>
    <x v="0"/>
    <x v="0"/>
    <x v="0"/>
    <n v="4"/>
    <x v="0"/>
    <n v="73431"/>
    <n v="293724"/>
    <x v="0"/>
    <x v="0"/>
    <x v="0"/>
    <x v="0"/>
    <n v="23498"/>
    <x v="4"/>
  </r>
  <r>
    <x v="14"/>
    <n v="4180590971"/>
    <x v="0"/>
    <x v="1"/>
    <x v="0"/>
    <x v="0"/>
    <s v="win4540"/>
    <x v="0"/>
    <n v="4180590971"/>
    <x v="4"/>
    <x v="9"/>
    <x v="9"/>
    <x v="0"/>
    <x v="0"/>
    <x v="0"/>
    <x v="0"/>
    <x v="0"/>
    <n v="2"/>
    <x v="0"/>
    <n v="70950"/>
    <n v="141900"/>
    <x v="0"/>
    <x v="0"/>
    <x v="0"/>
    <x v="0"/>
    <n v="11352"/>
    <x v="4"/>
  </r>
  <r>
    <x v="14"/>
    <n v="4180590971"/>
    <x v="0"/>
    <x v="1"/>
    <x v="0"/>
    <x v="0"/>
    <s v="win4540"/>
    <x v="0"/>
    <n v="4180590971"/>
    <x v="4"/>
    <x v="10"/>
    <x v="10"/>
    <x v="0"/>
    <x v="0"/>
    <x v="0"/>
    <x v="0"/>
    <x v="0"/>
    <n v="2"/>
    <x v="0"/>
    <n v="74250"/>
    <n v="148500"/>
    <x v="0"/>
    <x v="0"/>
    <x v="0"/>
    <x v="0"/>
    <n v="11880"/>
    <x v="4"/>
  </r>
  <r>
    <x v="14"/>
    <n v="4180590462"/>
    <x v="0"/>
    <x v="1"/>
    <x v="0"/>
    <x v="0"/>
    <s v="win2056"/>
    <x v="0"/>
    <n v="4180590462"/>
    <x v="4"/>
    <x v="2"/>
    <x v="2"/>
    <x v="0"/>
    <x v="0"/>
    <x v="0"/>
    <x v="0"/>
    <x v="0"/>
    <n v="4"/>
    <x v="0"/>
    <n v="73431"/>
    <n v="293724"/>
    <x v="0"/>
    <x v="0"/>
    <x v="0"/>
    <x v="0"/>
    <n v="23498"/>
    <x v="4"/>
  </r>
  <r>
    <x v="14"/>
    <n v="4180590462"/>
    <x v="0"/>
    <x v="1"/>
    <x v="0"/>
    <x v="0"/>
    <s v="win2056"/>
    <x v="0"/>
    <n v="4180590462"/>
    <x v="4"/>
    <x v="1"/>
    <x v="1"/>
    <x v="0"/>
    <x v="0"/>
    <x v="0"/>
    <x v="0"/>
    <x v="0"/>
    <n v="4"/>
    <x v="0"/>
    <n v="55595"/>
    <n v="222380"/>
    <x v="0"/>
    <x v="0"/>
    <x v="0"/>
    <x v="0"/>
    <n v="17790"/>
    <x v="4"/>
  </r>
  <r>
    <x v="14"/>
    <n v="4180590750"/>
    <x v="0"/>
    <x v="1"/>
    <x v="0"/>
    <x v="0"/>
    <s v="win2as0"/>
    <x v="0"/>
    <n v="4180590750"/>
    <x v="4"/>
    <x v="8"/>
    <x v="8"/>
    <x v="0"/>
    <x v="0"/>
    <x v="0"/>
    <x v="0"/>
    <x v="0"/>
    <n v="2"/>
    <x v="0"/>
    <n v="50182"/>
    <n v="100364"/>
    <x v="0"/>
    <x v="0"/>
    <x v="0"/>
    <x v="0"/>
    <n v="8029"/>
    <x v="4"/>
  </r>
  <r>
    <x v="14"/>
    <n v="4180590750"/>
    <x v="0"/>
    <x v="1"/>
    <x v="0"/>
    <x v="0"/>
    <s v="win2as0"/>
    <x v="0"/>
    <n v="4180590750"/>
    <x v="4"/>
    <x v="11"/>
    <x v="11"/>
    <x v="0"/>
    <x v="0"/>
    <x v="0"/>
    <x v="0"/>
    <x v="0"/>
    <n v="2"/>
    <x v="0"/>
    <n v="46000"/>
    <n v="92000"/>
    <x v="0"/>
    <x v="0"/>
    <x v="0"/>
    <x v="0"/>
    <n v="7360"/>
    <x v="4"/>
  </r>
  <r>
    <x v="14"/>
    <n v="4180590750"/>
    <x v="0"/>
    <x v="1"/>
    <x v="0"/>
    <x v="0"/>
    <s v="win2as0"/>
    <x v="0"/>
    <n v="4180590750"/>
    <x v="4"/>
    <x v="2"/>
    <x v="2"/>
    <x v="0"/>
    <x v="0"/>
    <x v="0"/>
    <x v="0"/>
    <x v="0"/>
    <n v="6"/>
    <x v="0"/>
    <n v="73431"/>
    <n v="440586"/>
    <x v="0"/>
    <x v="0"/>
    <x v="0"/>
    <x v="0"/>
    <n v="35247"/>
    <x v="4"/>
  </r>
  <r>
    <x v="14"/>
    <n v="4180591034"/>
    <x v="0"/>
    <x v="1"/>
    <x v="0"/>
    <x v="0"/>
    <s v="win5567"/>
    <x v="0"/>
    <n v="4180591034"/>
    <x v="4"/>
    <x v="8"/>
    <x v="8"/>
    <x v="0"/>
    <x v="0"/>
    <x v="0"/>
    <x v="0"/>
    <x v="0"/>
    <n v="4"/>
    <x v="0"/>
    <n v="50182"/>
    <n v="200728"/>
    <x v="0"/>
    <x v="0"/>
    <x v="0"/>
    <x v="0"/>
    <n v="16058"/>
    <x v="4"/>
  </r>
  <r>
    <x v="14"/>
    <n v="4180591034"/>
    <x v="0"/>
    <x v="1"/>
    <x v="0"/>
    <x v="0"/>
    <s v="win5567"/>
    <x v="0"/>
    <n v="4180591034"/>
    <x v="4"/>
    <x v="11"/>
    <x v="11"/>
    <x v="0"/>
    <x v="0"/>
    <x v="0"/>
    <x v="0"/>
    <x v="0"/>
    <n v="2"/>
    <x v="0"/>
    <n v="46000"/>
    <n v="92000"/>
    <x v="0"/>
    <x v="0"/>
    <x v="0"/>
    <x v="0"/>
    <n v="7360"/>
    <x v="4"/>
  </r>
  <r>
    <x v="0"/>
    <n v="26063138"/>
    <x v="0"/>
    <x v="1"/>
    <x v="0"/>
    <x v="0"/>
    <s v="mega0007"/>
    <x v="0"/>
    <s v="mega0007"/>
    <x v="3"/>
    <x v="7"/>
    <x v="7"/>
    <x v="0"/>
    <x v="0"/>
    <x v="0"/>
    <x v="0"/>
    <x v="0"/>
    <n v="10"/>
    <x v="0"/>
    <n v="111606"/>
    <n v="1116060"/>
    <x v="0"/>
    <x v="0"/>
    <x v="0"/>
    <x v="0"/>
    <n v="89285"/>
    <x v="15"/>
  </r>
  <r>
    <x v="14"/>
    <n v="4180767111"/>
    <x v="0"/>
    <x v="1"/>
    <x v="0"/>
    <x v="0"/>
    <s v="WIN-HNI-UH-2BB3"/>
    <x v="0"/>
    <n v="4180767111"/>
    <x v="4"/>
    <x v="0"/>
    <x v="0"/>
    <x v="0"/>
    <x v="0"/>
    <x v="0"/>
    <x v="0"/>
    <x v="0"/>
    <n v="5"/>
    <x v="0"/>
    <n v="111058"/>
    <n v="555290"/>
    <x v="0"/>
    <x v="0"/>
    <x v="0"/>
    <x v="0"/>
    <n v="44423"/>
    <x v="16"/>
  </r>
  <r>
    <x v="14"/>
    <n v="4180767111"/>
    <x v="0"/>
    <x v="1"/>
    <x v="0"/>
    <x v="0"/>
    <s v="WIN-HNI-UH-2BB3"/>
    <x v="0"/>
    <n v="4180767111"/>
    <x v="4"/>
    <x v="2"/>
    <x v="2"/>
    <x v="0"/>
    <x v="0"/>
    <x v="0"/>
    <x v="0"/>
    <x v="0"/>
    <n v="3"/>
    <x v="0"/>
    <n v="73431"/>
    <n v="220293"/>
    <x v="0"/>
    <x v="0"/>
    <x v="0"/>
    <x v="0"/>
    <n v="17623"/>
    <x v="16"/>
  </r>
  <r>
    <x v="14"/>
    <n v="4180599429"/>
    <x v="0"/>
    <x v="1"/>
    <x v="0"/>
    <x v="0"/>
    <s v="win2am2"/>
    <x v="0"/>
    <n v="4180599429"/>
    <x v="4"/>
    <x v="2"/>
    <x v="2"/>
    <x v="0"/>
    <x v="0"/>
    <x v="0"/>
    <x v="0"/>
    <x v="0"/>
    <n v="2"/>
    <x v="0"/>
    <n v="73431"/>
    <n v="146862"/>
    <x v="0"/>
    <x v="0"/>
    <x v="0"/>
    <x v="0"/>
    <n v="11749"/>
    <x v="4"/>
  </r>
  <r>
    <x v="14"/>
    <n v="4180599429"/>
    <x v="0"/>
    <x v="1"/>
    <x v="0"/>
    <x v="0"/>
    <s v="win2am2"/>
    <x v="0"/>
    <n v="4180599429"/>
    <x v="4"/>
    <x v="8"/>
    <x v="8"/>
    <x v="0"/>
    <x v="0"/>
    <x v="0"/>
    <x v="0"/>
    <x v="0"/>
    <n v="5"/>
    <x v="0"/>
    <n v="50182"/>
    <n v="250910"/>
    <x v="0"/>
    <x v="0"/>
    <x v="0"/>
    <x v="0"/>
    <n v="20073"/>
    <x v="4"/>
  </r>
  <r>
    <x v="14"/>
    <n v="4180590779"/>
    <x v="0"/>
    <x v="1"/>
    <x v="0"/>
    <x v="0"/>
    <s v="WIN-HNI-TOI-2BN6"/>
    <x v="0"/>
    <n v="4180590779"/>
    <x v="4"/>
    <x v="10"/>
    <x v="10"/>
    <x v="0"/>
    <x v="0"/>
    <x v="0"/>
    <x v="0"/>
    <x v="0"/>
    <n v="2"/>
    <x v="0"/>
    <n v="74250"/>
    <n v="148500"/>
    <x v="0"/>
    <x v="0"/>
    <x v="0"/>
    <x v="0"/>
    <n v="11880"/>
    <x v="4"/>
  </r>
  <r>
    <x v="14"/>
    <n v="4180590779"/>
    <x v="0"/>
    <x v="1"/>
    <x v="0"/>
    <x v="0"/>
    <s v="WIN-HNI-TOI-2BN6"/>
    <x v="0"/>
    <n v="4180590779"/>
    <x v="4"/>
    <x v="8"/>
    <x v="8"/>
    <x v="0"/>
    <x v="0"/>
    <x v="0"/>
    <x v="0"/>
    <x v="0"/>
    <n v="4"/>
    <x v="0"/>
    <n v="50182"/>
    <n v="200728"/>
    <x v="0"/>
    <x v="0"/>
    <x v="0"/>
    <x v="0"/>
    <n v="16058"/>
    <x v="4"/>
  </r>
  <r>
    <x v="14"/>
    <n v="4180590779"/>
    <x v="0"/>
    <x v="1"/>
    <x v="0"/>
    <x v="0"/>
    <s v="WIN-HNI-TOI-2BN6"/>
    <x v="0"/>
    <n v="4180590779"/>
    <x v="4"/>
    <x v="2"/>
    <x v="2"/>
    <x v="0"/>
    <x v="0"/>
    <x v="0"/>
    <x v="0"/>
    <x v="0"/>
    <n v="4"/>
    <x v="0"/>
    <n v="73431"/>
    <n v="293724"/>
    <x v="0"/>
    <x v="0"/>
    <x v="0"/>
    <x v="0"/>
    <n v="23498"/>
    <x v="4"/>
  </r>
  <r>
    <x v="14"/>
    <n v="4180590868"/>
    <x v="0"/>
    <x v="1"/>
    <x v="0"/>
    <x v="0"/>
    <s v="win3679"/>
    <x v="0"/>
    <n v="4180590868"/>
    <x v="4"/>
    <x v="10"/>
    <x v="10"/>
    <x v="0"/>
    <x v="0"/>
    <x v="0"/>
    <x v="0"/>
    <x v="0"/>
    <n v="2"/>
    <x v="0"/>
    <n v="74250"/>
    <n v="148500"/>
    <x v="0"/>
    <x v="0"/>
    <x v="0"/>
    <x v="0"/>
    <n v="11880"/>
    <x v="4"/>
  </r>
  <r>
    <x v="14"/>
    <n v="4180590868"/>
    <x v="0"/>
    <x v="1"/>
    <x v="0"/>
    <x v="0"/>
    <s v="win3679"/>
    <x v="0"/>
    <n v="4180590868"/>
    <x v="4"/>
    <x v="1"/>
    <x v="1"/>
    <x v="0"/>
    <x v="0"/>
    <x v="0"/>
    <x v="0"/>
    <x v="0"/>
    <n v="2"/>
    <x v="0"/>
    <n v="55595"/>
    <n v="111190"/>
    <x v="0"/>
    <x v="0"/>
    <x v="0"/>
    <x v="0"/>
    <n v="8895"/>
    <x v="4"/>
  </r>
  <r>
    <x v="14"/>
    <n v="4180590868"/>
    <x v="0"/>
    <x v="1"/>
    <x v="0"/>
    <x v="0"/>
    <s v="win3679"/>
    <x v="0"/>
    <n v="4180590868"/>
    <x v="4"/>
    <x v="8"/>
    <x v="8"/>
    <x v="0"/>
    <x v="0"/>
    <x v="0"/>
    <x v="0"/>
    <x v="0"/>
    <n v="4"/>
    <x v="0"/>
    <n v="50182"/>
    <n v="200728"/>
    <x v="0"/>
    <x v="0"/>
    <x v="0"/>
    <x v="0"/>
    <n v="16058"/>
    <x v="4"/>
  </r>
  <r>
    <x v="14"/>
    <n v="4180590868"/>
    <x v="0"/>
    <x v="1"/>
    <x v="0"/>
    <x v="0"/>
    <s v="win3679"/>
    <x v="0"/>
    <n v="4180590868"/>
    <x v="4"/>
    <x v="2"/>
    <x v="2"/>
    <x v="0"/>
    <x v="0"/>
    <x v="0"/>
    <x v="0"/>
    <x v="0"/>
    <n v="4"/>
    <x v="0"/>
    <n v="73431"/>
    <n v="293724"/>
    <x v="0"/>
    <x v="0"/>
    <x v="0"/>
    <x v="0"/>
    <n v="23498"/>
    <x v="4"/>
  </r>
  <r>
    <x v="14"/>
    <n v="4180599737"/>
    <x v="0"/>
    <x v="1"/>
    <x v="0"/>
    <x v="0"/>
    <s v="win6423"/>
    <x v="0"/>
    <n v="4180599737"/>
    <x v="4"/>
    <x v="2"/>
    <x v="2"/>
    <x v="0"/>
    <x v="0"/>
    <x v="0"/>
    <x v="0"/>
    <x v="0"/>
    <n v="9"/>
    <x v="0"/>
    <n v="73431"/>
    <n v="660879"/>
    <x v="0"/>
    <x v="0"/>
    <x v="0"/>
    <x v="0"/>
    <n v="52870"/>
    <x v="4"/>
  </r>
  <r>
    <x v="14"/>
    <n v="4180599737"/>
    <x v="0"/>
    <x v="1"/>
    <x v="0"/>
    <x v="0"/>
    <s v="win6423"/>
    <x v="0"/>
    <n v="4180599737"/>
    <x v="4"/>
    <x v="8"/>
    <x v="8"/>
    <x v="0"/>
    <x v="0"/>
    <x v="0"/>
    <x v="0"/>
    <x v="0"/>
    <n v="3"/>
    <x v="0"/>
    <n v="50182"/>
    <n v="150546"/>
    <x v="0"/>
    <x v="0"/>
    <x v="0"/>
    <x v="0"/>
    <n v="12044"/>
    <x v="4"/>
  </r>
  <r>
    <x v="14"/>
    <n v="4180599737"/>
    <x v="0"/>
    <x v="1"/>
    <x v="0"/>
    <x v="0"/>
    <s v="win6423"/>
    <x v="0"/>
    <n v="4180599737"/>
    <x v="4"/>
    <x v="1"/>
    <x v="1"/>
    <x v="0"/>
    <x v="0"/>
    <x v="0"/>
    <x v="0"/>
    <x v="0"/>
    <n v="3"/>
    <x v="0"/>
    <n v="55595"/>
    <n v="166785"/>
    <x v="0"/>
    <x v="0"/>
    <x v="0"/>
    <x v="0"/>
    <n v="13343"/>
    <x v="4"/>
  </r>
  <r>
    <x v="14"/>
    <n v="4180599737"/>
    <x v="0"/>
    <x v="1"/>
    <x v="0"/>
    <x v="0"/>
    <s v="win6423"/>
    <x v="0"/>
    <n v="4180599737"/>
    <x v="4"/>
    <x v="11"/>
    <x v="11"/>
    <x v="0"/>
    <x v="0"/>
    <x v="0"/>
    <x v="0"/>
    <x v="0"/>
    <n v="2"/>
    <x v="0"/>
    <n v="46000"/>
    <n v="92000"/>
    <x v="0"/>
    <x v="0"/>
    <x v="0"/>
    <x v="0"/>
    <n v="7360"/>
    <x v="4"/>
  </r>
  <r>
    <x v="14"/>
    <n v="4180599581"/>
    <x v="0"/>
    <x v="1"/>
    <x v="0"/>
    <x v="0"/>
    <s v="WIN-HNI-TOI-2BT6"/>
    <x v="0"/>
    <n v="4180599581"/>
    <x v="4"/>
    <x v="1"/>
    <x v="1"/>
    <x v="0"/>
    <x v="0"/>
    <x v="0"/>
    <x v="0"/>
    <x v="0"/>
    <n v="4"/>
    <x v="0"/>
    <n v="55595"/>
    <n v="222380"/>
    <x v="0"/>
    <x v="0"/>
    <x v="0"/>
    <x v="0"/>
    <n v="17790"/>
    <x v="4"/>
  </r>
  <r>
    <x v="14"/>
    <n v="4180599581"/>
    <x v="0"/>
    <x v="1"/>
    <x v="0"/>
    <x v="0"/>
    <s v="WIN-HNI-TOI-2BT6"/>
    <x v="0"/>
    <n v="4180599581"/>
    <x v="4"/>
    <x v="8"/>
    <x v="8"/>
    <x v="0"/>
    <x v="0"/>
    <x v="0"/>
    <x v="0"/>
    <x v="0"/>
    <n v="3"/>
    <x v="0"/>
    <n v="50182"/>
    <n v="150546"/>
    <x v="0"/>
    <x v="0"/>
    <x v="0"/>
    <x v="0"/>
    <n v="12044"/>
    <x v="4"/>
  </r>
  <r>
    <x v="14"/>
    <n v="4180599581"/>
    <x v="0"/>
    <x v="1"/>
    <x v="0"/>
    <x v="0"/>
    <s v="WIN-HNI-TOI-2BT6"/>
    <x v="0"/>
    <n v="4180599581"/>
    <x v="4"/>
    <x v="11"/>
    <x v="11"/>
    <x v="0"/>
    <x v="0"/>
    <x v="0"/>
    <x v="0"/>
    <x v="0"/>
    <n v="2"/>
    <x v="0"/>
    <n v="46000"/>
    <n v="92000"/>
    <x v="0"/>
    <x v="0"/>
    <x v="0"/>
    <x v="0"/>
    <n v="7360"/>
    <x v="4"/>
  </r>
  <r>
    <x v="14"/>
    <n v="4180599581"/>
    <x v="0"/>
    <x v="1"/>
    <x v="0"/>
    <x v="0"/>
    <s v="WIN-HNI-TOI-2BT6"/>
    <x v="0"/>
    <n v="4180599581"/>
    <x v="4"/>
    <x v="0"/>
    <x v="0"/>
    <x v="0"/>
    <x v="0"/>
    <x v="0"/>
    <x v="0"/>
    <x v="0"/>
    <n v="7"/>
    <x v="0"/>
    <n v="111058"/>
    <n v="777406"/>
    <x v="0"/>
    <x v="0"/>
    <x v="0"/>
    <x v="0"/>
    <n v="62192"/>
    <x v="4"/>
  </r>
  <r>
    <x v="14"/>
    <n v="4180599528"/>
    <x v="0"/>
    <x v="1"/>
    <x v="0"/>
    <x v="0"/>
    <s v="WIN-HNI-UH-2BB3"/>
    <x v="0"/>
    <n v="4180599528"/>
    <x v="4"/>
    <x v="1"/>
    <x v="1"/>
    <x v="0"/>
    <x v="0"/>
    <x v="0"/>
    <x v="0"/>
    <x v="0"/>
    <n v="1"/>
    <x v="0"/>
    <n v="55595"/>
    <n v="55595"/>
    <x v="0"/>
    <x v="0"/>
    <x v="0"/>
    <x v="0"/>
    <n v="4448"/>
    <x v="16"/>
  </r>
  <r>
    <x v="14"/>
    <n v="4180599528"/>
    <x v="0"/>
    <x v="1"/>
    <x v="0"/>
    <x v="0"/>
    <s v="WIN-HNI-UH-2BB3"/>
    <x v="0"/>
    <n v="4180599528"/>
    <x v="4"/>
    <x v="8"/>
    <x v="8"/>
    <x v="0"/>
    <x v="0"/>
    <x v="0"/>
    <x v="0"/>
    <x v="0"/>
    <n v="2"/>
    <x v="0"/>
    <n v="50182"/>
    <n v="100364"/>
    <x v="0"/>
    <x v="0"/>
    <x v="0"/>
    <x v="0"/>
    <n v="8029"/>
    <x v="16"/>
  </r>
  <r>
    <x v="14"/>
    <n v="4180599528"/>
    <x v="0"/>
    <x v="1"/>
    <x v="0"/>
    <x v="0"/>
    <s v="WIN-HNI-UH-2BB3"/>
    <x v="0"/>
    <n v="4180599528"/>
    <x v="4"/>
    <x v="2"/>
    <x v="2"/>
    <x v="0"/>
    <x v="0"/>
    <x v="0"/>
    <x v="0"/>
    <x v="0"/>
    <n v="2"/>
    <x v="0"/>
    <n v="73431"/>
    <n v="146862"/>
    <x v="0"/>
    <x v="0"/>
    <x v="0"/>
    <x v="0"/>
    <n v="11749"/>
    <x v="16"/>
  </r>
  <r>
    <x v="14"/>
    <n v="4180599528"/>
    <x v="0"/>
    <x v="1"/>
    <x v="0"/>
    <x v="0"/>
    <s v="WIN-HNI-UH-2BB3"/>
    <x v="0"/>
    <n v="4180599528"/>
    <x v="4"/>
    <x v="11"/>
    <x v="11"/>
    <x v="0"/>
    <x v="0"/>
    <x v="0"/>
    <x v="0"/>
    <x v="0"/>
    <n v="2"/>
    <x v="0"/>
    <n v="46000"/>
    <n v="92000"/>
    <x v="0"/>
    <x v="0"/>
    <x v="0"/>
    <x v="0"/>
    <n v="7360"/>
    <x v="16"/>
  </r>
  <r>
    <x v="14"/>
    <n v="4180599742"/>
    <x v="0"/>
    <x v="1"/>
    <x v="0"/>
    <x v="0"/>
    <s v="win6477"/>
    <x v="0"/>
    <n v="4180599742"/>
    <x v="4"/>
    <x v="2"/>
    <x v="2"/>
    <x v="0"/>
    <x v="0"/>
    <x v="0"/>
    <x v="0"/>
    <x v="0"/>
    <n v="10"/>
    <x v="0"/>
    <n v="73431"/>
    <n v="734310"/>
    <x v="0"/>
    <x v="0"/>
    <x v="0"/>
    <x v="0"/>
    <n v="58745"/>
    <x v="4"/>
  </r>
  <r>
    <x v="14"/>
    <n v="4180599742"/>
    <x v="0"/>
    <x v="1"/>
    <x v="0"/>
    <x v="0"/>
    <s v="win6477"/>
    <x v="0"/>
    <n v="4180599742"/>
    <x v="4"/>
    <x v="8"/>
    <x v="8"/>
    <x v="0"/>
    <x v="0"/>
    <x v="0"/>
    <x v="0"/>
    <x v="0"/>
    <n v="3"/>
    <x v="0"/>
    <n v="50182"/>
    <n v="150546"/>
    <x v="0"/>
    <x v="0"/>
    <x v="0"/>
    <x v="0"/>
    <n v="12044"/>
    <x v="4"/>
  </r>
  <r>
    <x v="14"/>
    <n v="4180599671"/>
    <x v="0"/>
    <x v="1"/>
    <x v="0"/>
    <x v="0"/>
    <s v="win5287"/>
    <x v="0"/>
    <n v="4180599671"/>
    <x v="4"/>
    <x v="0"/>
    <x v="0"/>
    <x v="0"/>
    <x v="0"/>
    <x v="0"/>
    <x v="0"/>
    <x v="0"/>
    <n v="10"/>
    <x v="0"/>
    <n v="111058"/>
    <n v="1110580"/>
    <x v="0"/>
    <x v="0"/>
    <x v="0"/>
    <x v="0"/>
    <n v="88846"/>
    <x v="4"/>
  </r>
  <r>
    <x v="14"/>
    <n v="4180599671"/>
    <x v="0"/>
    <x v="1"/>
    <x v="0"/>
    <x v="0"/>
    <s v="win5287"/>
    <x v="0"/>
    <n v="4180599671"/>
    <x v="4"/>
    <x v="11"/>
    <x v="11"/>
    <x v="0"/>
    <x v="0"/>
    <x v="0"/>
    <x v="0"/>
    <x v="0"/>
    <n v="3"/>
    <x v="0"/>
    <n v="46000"/>
    <n v="138000"/>
    <x v="0"/>
    <x v="0"/>
    <x v="0"/>
    <x v="0"/>
    <n v="11040"/>
    <x v="4"/>
  </r>
  <r>
    <x v="14"/>
    <n v="4180599671"/>
    <x v="0"/>
    <x v="1"/>
    <x v="0"/>
    <x v="0"/>
    <s v="win5287"/>
    <x v="0"/>
    <n v="4180599671"/>
    <x v="4"/>
    <x v="2"/>
    <x v="2"/>
    <x v="0"/>
    <x v="0"/>
    <x v="0"/>
    <x v="0"/>
    <x v="0"/>
    <n v="6"/>
    <x v="0"/>
    <n v="73431"/>
    <n v="440586"/>
    <x v="0"/>
    <x v="0"/>
    <x v="0"/>
    <x v="0"/>
    <n v="35247"/>
    <x v="4"/>
  </r>
  <r>
    <x v="14"/>
    <n v="4180599671"/>
    <x v="0"/>
    <x v="1"/>
    <x v="0"/>
    <x v="0"/>
    <s v="win5287"/>
    <x v="0"/>
    <n v="4180599671"/>
    <x v="4"/>
    <x v="8"/>
    <x v="8"/>
    <x v="0"/>
    <x v="0"/>
    <x v="0"/>
    <x v="0"/>
    <x v="0"/>
    <n v="3"/>
    <x v="0"/>
    <n v="50182"/>
    <n v="150546"/>
    <x v="0"/>
    <x v="0"/>
    <x v="0"/>
    <x v="0"/>
    <n v="12044"/>
    <x v="4"/>
  </r>
  <r>
    <x v="14"/>
    <n v="4180599749"/>
    <x v="0"/>
    <x v="1"/>
    <x v="0"/>
    <x v="0"/>
    <s v="win6614"/>
    <x v="0"/>
    <n v="4180599749"/>
    <x v="4"/>
    <x v="1"/>
    <x v="1"/>
    <x v="0"/>
    <x v="0"/>
    <x v="0"/>
    <x v="0"/>
    <x v="0"/>
    <n v="5"/>
    <x v="0"/>
    <n v="55595"/>
    <n v="277975"/>
    <x v="0"/>
    <x v="0"/>
    <x v="0"/>
    <x v="0"/>
    <n v="22238"/>
    <x v="4"/>
  </r>
  <r>
    <x v="14"/>
    <n v="4180599749"/>
    <x v="0"/>
    <x v="1"/>
    <x v="0"/>
    <x v="0"/>
    <s v="win6614"/>
    <x v="0"/>
    <n v="4180599749"/>
    <x v="4"/>
    <x v="8"/>
    <x v="8"/>
    <x v="0"/>
    <x v="0"/>
    <x v="0"/>
    <x v="0"/>
    <x v="0"/>
    <n v="3"/>
    <x v="0"/>
    <n v="50182"/>
    <n v="150546"/>
    <x v="0"/>
    <x v="0"/>
    <x v="0"/>
    <x v="0"/>
    <n v="12044"/>
    <x v="4"/>
  </r>
  <r>
    <x v="14"/>
    <n v="4180599749"/>
    <x v="0"/>
    <x v="1"/>
    <x v="0"/>
    <x v="0"/>
    <s v="win6614"/>
    <x v="0"/>
    <n v="4180599749"/>
    <x v="4"/>
    <x v="2"/>
    <x v="2"/>
    <x v="0"/>
    <x v="0"/>
    <x v="0"/>
    <x v="0"/>
    <x v="0"/>
    <n v="8"/>
    <x v="0"/>
    <n v="73431"/>
    <n v="587448"/>
    <x v="0"/>
    <x v="0"/>
    <x v="0"/>
    <x v="0"/>
    <n v="46996"/>
    <x v="4"/>
  </r>
  <r>
    <x v="14"/>
    <n v="4180599749"/>
    <x v="0"/>
    <x v="1"/>
    <x v="0"/>
    <x v="0"/>
    <s v="win6614"/>
    <x v="0"/>
    <n v="4180599749"/>
    <x v="4"/>
    <x v="11"/>
    <x v="11"/>
    <x v="0"/>
    <x v="0"/>
    <x v="0"/>
    <x v="0"/>
    <x v="0"/>
    <n v="3"/>
    <x v="0"/>
    <n v="46000"/>
    <n v="138000"/>
    <x v="0"/>
    <x v="0"/>
    <x v="0"/>
    <x v="0"/>
    <n v="11040"/>
    <x v="4"/>
  </r>
  <r>
    <x v="14"/>
    <n v="4180599749"/>
    <x v="0"/>
    <x v="1"/>
    <x v="0"/>
    <x v="0"/>
    <s v="win6614"/>
    <x v="0"/>
    <n v="4180599749"/>
    <x v="4"/>
    <x v="0"/>
    <x v="0"/>
    <x v="0"/>
    <x v="0"/>
    <x v="0"/>
    <x v="0"/>
    <x v="0"/>
    <n v="8"/>
    <x v="0"/>
    <n v="111058"/>
    <n v="888464"/>
    <x v="0"/>
    <x v="0"/>
    <x v="0"/>
    <x v="0"/>
    <n v="71077"/>
    <x v="4"/>
  </r>
  <r>
    <x v="14"/>
    <n v="4180599663"/>
    <x v="0"/>
    <x v="1"/>
    <x v="0"/>
    <x v="0"/>
    <s v="win5162"/>
    <x v="0"/>
    <n v="4180599663"/>
    <x v="4"/>
    <x v="8"/>
    <x v="8"/>
    <x v="0"/>
    <x v="0"/>
    <x v="0"/>
    <x v="0"/>
    <x v="0"/>
    <n v="2"/>
    <x v="0"/>
    <n v="50182"/>
    <n v="100364"/>
    <x v="0"/>
    <x v="0"/>
    <x v="0"/>
    <x v="0"/>
    <n v="8029"/>
    <x v="4"/>
  </r>
  <r>
    <x v="14"/>
    <n v="4180599663"/>
    <x v="0"/>
    <x v="1"/>
    <x v="0"/>
    <x v="0"/>
    <s v="win5162"/>
    <x v="0"/>
    <n v="4180599663"/>
    <x v="4"/>
    <x v="2"/>
    <x v="2"/>
    <x v="0"/>
    <x v="0"/>
    <x v="0"/>
    <x v="0"/>
    <x v="0"/>
    <n v="12"/>
    <x v="0"/>
    <n v="73431"/>
    <n v="881172"/>
    <x v="0"/>
    <x v="0"/>
    <x v="0"/>
    <x v="0"/>
    <n v="70494"/>
    <x v="4"/>
  </r>
  <r>
    <x v="14"/>
    <n v="4180599663"/>
    <x v="0"/>
    <x v="1"/>
    <x v="0"/>
    <x v="0"/>
    <s v="win5162"/>
    <x v="0"/>
    <n v="4180599663"/>
    <x v="4"/>
    <x v="0"/>
    <x v="0"/>
    <x v="0"/>
    <x v="0"/>
    <x v="0"/>
    <x v="0"/>
    <x v="0"/>
    <n v="2"/>
    <x v="0"/>
    <n v="111058"/>
    <n v="222116"/>
    <x v="0"/>
    <x v="0"/>
    <x v="0"/>
    <x v="0"/>
    <n v="17769"/>
    <x v="4"/>
  </r>
  <r>
    <x v="14"/>
    <n v="4180599661"/>
    <x v="0"/>
    <x v="1"/>
    <x v="0"/>
    <x v="0"/>
    <s v="win5101"/>
    <x v="0"/>
    <n v="4180599661"/>
    <x v="4"/>
    <x v="1"/>
    <x v="1"/>
    <x v="0"/>
    <x v="0"/>
    <x v="0"/>
    <x v="0"/>
    <x v="0"/>
    <n v="2"/>
    <x v="0"/>
    <n v="55595"/>
    <n v="111190"/>
    <x v="0"/>
    <x v="0"/>
    <x v="0"/>
    <x v="0"/>
    <n v="8895"/>
    <x v="4"/>
  </r>
  <r>
    <x v="14"/>
    <n v="4180599661"/>
    <x v="0"/>
    <x v="1"/>
    <x v="0"/>
    <x v="0"/>
    <s v="win5101"/>
    <x v="0"/>
    <n v="4180599661"/>
    <x v="4"/>
    <x v="8"/>
    <x v="8"/>
    <x v="0"/>
    <x v="0"/>
    <x v="0"/>
    <x v="0"/>
    <x v="0"/>
    <n v="2"/>
    <x v="0"/>
    <n v="50182"/>
    <n v="100364"/>
    <x v="0"/>
    <x v="0"/>
    <x v="0"/>
    <x v="0"/>
    <n v="8029"/>
    <x v="4"/>
  </r>
  <r>
    <x v="14"/>
    <n v="4180599661"/>
    <x v="0"/>
    <x v="1"/>
    <x v="0"/>
    <x v="0"/>
    <s v="win5101"/>
    <x v="0"/>
    <n v="4180599661"/>
    <x v="4"/>
    <x v="2"/>
    <x v="2"/>
    <x v="0"/>
    <x v="0"/>
    <x v="0"/>
    <x v="0"/>
    <x v="0"/>
    <n v="9"/>
    <x v="0"/>
    <n v="73431"/>
    <n v="660879"/>
    <x v="0"/>
    <x v="0"/>
    <x v="0"/>
    <x v="0"/>
    <n v="52870"/>
    <x v="4"/>
  </r>
  <r>
    <x v="14"/>
    <n v="4180599661"/>
    <x v="0"/>
    <x v="1"/>
    <x v="0"/>
    <x v="0"/>
    <s v="win5101"/>
    <x v="0"/>
    <n v="4180599661"/>
    <x v="4"/>
    <x v="11"/>
    <x v="11"/>
    <x v="0"/>
    <x v="0"/>
    <x v="0"/>
    <x v="0"/>
    <x v="0"/>
    <n v="4"/>
    <x v="0"/>
    <n v="46000"/>
    <n v="184000"/>
    <x v="0"/>
    <x v="0"/>
    <x v="0"/>
    <x v="0"/>
    <n v="14720"/>
    <x v="4"/>
  </r>
  <r>
    <x v="14"/>
    <n v="4180599662"/>
    <x v="0"/>
    <x v="1"/>
    <x v="0"/>
    <x v="0"/>
    <s v="win5161"/>
    <x v="0"/>
    <n v="4180599662"/>
    <x v="4"/>
    <x v="2"/>
    <x v="2"/>
    <x v="0"/>
    <x v="0"/>
    <x v="0"/>
    <x v="0"/>
    <x v="0"/>
    <n v="10"/>
    <x v="0"/>
    <n v="73431"/>
    <n v="734310"/>
    <x v="0"/>
    <x v="0"/>
    <x v="0"/>
    <x v="0"/>
    <n v="58745"/>
    <x v="4"/>
  </r>
  <r>
    <x v="14"/>
    <n v="4180599662"/>
    <x v="0"/>
    <x v="1"/>
    <x v="0"/>
    <x v="0"/>
    <s v="win5161"/>
    <x v="0"/>
    <n v="4180599662"/>
    <x v="4"/>
    <x v="8"/>
    <x v="8"/>
    <x v="0"/>
    <x v="0"/>
    <x v="0"/>
    <x v="0"/>
    <x v="0"/>
    <n v="2"/>
    <x v="0"/>
    <n v="50182"/>
    <n v="100364"/>
    <x v="0"/>
    <x v="0"/>
    <x v="0"/>
    <x v="0"/>
    <n v="8029"/>
    <x v="4"/>
  </r>
  <r>
    <x v="14"/>
    <n v="4180599662"/>
    <x v="0"/>
    <x v="1"/>
    <x v="0"/>
    <x v="0"/>
    <s v="win5161"/>
    <x v="0"/>
    <n v="4180599662"/>
    <x v="4"/>
    <x v="1"/>
    <x v="1"/>
    <x v="0"/>
    <x v="0"/>
    <x v="0"/>
    <x v="0"/>
    <x v="0"/>
    <n v="2"/>
    <x v="0"/>
    <n v="55595"/>
    <n v="111190"/>
    <x v="0"/>
    <x v="0"/>
    <x v="0"/>
    <x v="0"/>
    <n v="8895"/>
    <x v="4"/>
  </r>
  <r>
    <x v="14"/>
    <n v="4180599750"/>
    <x v="0"/>
    <x v="1"/>
    <x v="0"/>
    <x v="0"/>
    <s v="win6668"/>
    <x v="0"/>
    <n v="4180599750"/>
    <x v="4"/>
    <x v="8"/>
    <x v="8"/>
    <x v="0"/>
    <x v="0"/>
    <x v="0"/>
    <x v="0"/>
    <x v="0"/>
    <n v="4"/>
    <x v="0"/>
    <n v="50182"/>
    <n v="200728"/>
    <x v="0"/>
    <x v="0"/>
    <x v="0"/>
    <x v="0"/>
    <n v="16058"/>
    <x v="4"/>
  </r>
  <r>
    <x v="14"/>
    <n v="4180599750"/>
    <x v="0"/>
    <x v="1"/>
    <x v="0"/>
    <x v="0"/>
    <s v="win6668"/>
    <x v="0"/>
    <n v="4180599750"/>
    <x v="4"/>
    <x v="2"/>
    <x v="2"/>
    <x v="0"/>
    <x v="0"/>
    <x v="0"/>
    <x v="0"/>
    <x v="0"/>
    <n v="8"/>
    <x v="0"/>
    <n v="73431"/>
    <n v="587448"/>
    <x v="0"/>
    <x v="0"/>
    <x v="0"/>
    <x v="0"/>
    <n v="46996"/>
    <x v="4"/>
  </r>
  <r>
    <x v="14"/>
    <n v="4180599750"/>
    <x v="0"/>
    <x v="1"/>
    <x v="0"/>
    <x v="0"/>
    <s v="win6668"/>
    <x v="0"/>
    <n v="4180599750"/>
    <x v="4"/>
    <x v="11"/>
    <x v="11"/>
    <x v="0"/>
    <x v="0"/>
    <x v="0"/>
    <x v="0"/>
    <x v="0"/>
    <n v="2"/>
    <x v="0"/>
    <n v="46000"/>
    <n v="92000"/>
    <x v="0"/>
    <x v="0"/>
    <x v="0"/>
    <x v="0"/>
    <n v="7360"/>
    <x v="4"/>
  </r>
  <r>
    <x v="14"/>
    <n v="4180599750"/>
    <x v="0"/>
    <x v="1"/>
    <x v="0"/>
    <x v="0"/>
    <s v="win6668"/>
    <x v="0"/>
    <n v="4180599750"/>
    <x v="4"/>
    <x v="0"/>
    <x v="0"/>
    <x v="0"/>
    <x v="0"/>
    <x v="0"/>
    <x v="0"/>
    <x v="0"/>
    <n v="1"/>
    <x v="0"/>
    <n v="111058"/>
    <n v="111058"/>
    <x v="0"/>
    <x v="0"/>
    <x v="0"/>
    <x v="0"/>
    <n v="8885"/>
    <x v="4"/>
  </r>
  <r>
    <x v="14"/>
    <n v="4180599580"/>
    <x v="0"/>
    <x v="1"/>
    <x v="0"/>
    <x v="0"/>
    <s v="WIN-HNI-TOI-2BQ6"/>
    <x v="0"/>
    <n v="4180599580"/>
    <x v="4"/>
    <x v="8"/>
    <x v="8"/>
    <x v="0"/>
    <x v="0"/>
    <x v="0"/>
    <x v="0"/>
    <x v="0"/>
    <n v="5"/>
    <x v="0"/>
    <n v="50182"/>
    <n v="250910"/>
    <x v="0"/>
    <x v="0"/>
    <x v="0"/>
    <x v="0"/>
    <n v="20073"/>
    <x v="4"/>
  </r>
  <r>
    <x v="14"/>
    <n v="4180599580"/>
    <x v="0"/>
    <x v="1"/>
    <x v="0"/>
    <x v="0"/>
    <s v="WIN-HNI-TOI-2BQ6"/>
    <x v="0"/>
    <n v="4180599580"/>
    <x v="4"/>
    <x v="2"/>
    <x v="2"/>
    <x v="0"/>
    <x v="0"/>
    <x v="0"/>
    <x v="0"/>
    <x v="0"/>
    <n v="8"/>
    <x v="0"/>
    <n v="73431"/>
    <n v="587448"/>
    <x v="0"/>
    <x v="0"/>
    <x v="0"/>
    <x v="0"/>
    <n v="46996"/>
    <x v="4"/>
  </r>
  <r>
    <x v="14"/>
    <n v="4180599580"/>
    <x v="0"/>
    <x v="1"/>
    <x v="0"/>
    <x v="0"/>
    <s v="WIN-HNI-TOI-2BQ6"/>
    <x v="0"/>
    <n v="4180599580"/>
    <x v="4"/>
    <x v="11"/>
    <x v="11"/>
    <x v="0"/>
    <x v="0"/>
    <x v="0"/>
    <x v="0"/>
    <x v="0"/>
    <n v="2"/>
    <x v="0"/>
    <n v="46000"/>
    <n v="92000"/>
    <x v="0"/>
    <x v="0"/>
    <x v="0"/>
    <x v="0"/>
    <n v="7360"/>
    <x v="4"/>
  </r>
  <r>
    <x v="14"/>
    <n v="4180599580"/>
    <x v="0"/>
    <x v="1"/>
    <x v="0"/>
    <x v="0"/>
    <s v="WIN-HNI-TOI-2BQ6"/>
    <x v="0"/>
    <n v="4180599580"/>
    <x v="4"/>
    <x v="0"/>
    <x v="0"/>
    <x v="0"/>
    <x v="0"/>
    <x v="0"/>
    <x v="0"/>
    <x v="0"/>
    <n v="8"/>
    <x v="0"/>
    <n v="111058"/>
    <n v="888464"/>
    <x v="0"/>
    <x v="0"/>
    <x v="0"/>
    <x v="0"/>
    <n v="71077"/>
    <x v="4"/>
  </r>
  <r>
    <x v="14"/>
    <n v="4180599680"/>
    <x v="0"/>
    <x v="1"/>
    <x v="0"/>
    <x v="0"/>
    <s v="win5490"/>
    <x v="0"/>
    <n v="4180599680"/>
    <x v="4"/>
    <x v="1"/>
    <x v="1"/>
    <x v="0"/>
    <x v="0"/>
    <x v="0"/>
    <x v="0"/>
    <x v="0"/>
    <n v="2"/>
    <x v="0"/>
    <n v="55595"/>
    <n v="111190"/>
    <x v="0"/>
    <x v="0"/>
    <x v="0"/>
    <x v="0"/>
    <n v="8895"/>
    <x v="4"/>
  </r>
  <r>
    <x v="14"/>
    <n v="4180599680"/>
    <x v="0"/>
    <x v="1"/>
    <x v="0"/>
    <x v="0"/>
    <s v="win5490"/>
    <x v="0"/>
    <n v="4180599680"/>
    <x v="4"/>
    <x v="8"/>
    <x v="8"/>
    <x v="0"/>
    <x v="0"/>
    <x v="0"/>
    <x v="0"/>
    <x v="0"/>
    <n v="3"/>
    <x v="0"/>
    <n v="50182"/>
    <n v="150546"/>
    <x v="0"/>
    <x v="0"/>
    <x v="0"/>
    <x v="0"/>
    <n v="12044"/>
    <x v="4"/>
  </r>
  <r>
    <x v="14"/>
    <n v="4180599680"/>
    <x v="0"/>
    <x v="1"/>
    <x v="0"/>
    <x v="0"/>
    <s v="win5490"/>
    <x v="0"/>
    <n v="4180599680"/>
    <x v="4"/>
    <x v="2"/>
    <x v="2"/>
    <x v="0"/>
    <x v="0"/>
    <x v="0"/>
    <x v="0"/>
    <x v="0"/>
    <n v="6"/>
    <x v="0"/>
    <n v="73431"/>
    <n v="440586"/>
    <x v="0"/>
    <x v="0"/>
    <x v="0"/>
    <x v="0"/>
    <n v="35247"/>
    <x v="4"/>
  </r>
  <r>
    <x v="14"/>
    <n v="4180599680"/>
    <x v="0"/>
    <x v="1"/>
    <x v="0"/>
    <x v="0"/>
    <s v="win5490"/>
    <x v="0"/>
    <n v="4180599680"/>
    <x v="4"/>
    <x v="0"/>
    <x v="0"/>
    <x v="0"/>
    <x v="0"/>
    <x v="0"/>
    <x v="0"/>
    <x v="0"/>
    <n v="3"/>
    <x v="0"/>
    <n v="111058"/>
    <n v="333174"/>
    <x v="0"/>
    <x v="0"/>
    <x v="0"/>
    <x v="0"/>
    <n v="26654"/>
    <x v="4"/>
  </r>
  <r>
    <x v="14"/>
    <n v="4180599739"/>
    <x v="0"/>
    <x v="1"/>
    <x v="0"/>
    <x v="0"/>
    <s v="win6435"/>
    <x v="0"/>
    <n v="4180599739"/>
    <x v="4"/>
    <x v="8"/>
    <x v="8"/>
    <x v="0"/>
    <x v="0"/>
    <x v="0"/>
    <x v="0"/>
    <x v="0"/>
    <n v="3"/>
    <x v="0"/>
    <n v="50182"/>
    <n v="150546"/>
    <x v="0"/>
    <x v="0"/>
    <x v="0"/>
    <x v="0"/>
    <n v="12044"/>
    <x v="4"/>
  </r>
  <r>
    <x v="14"/>
    <n v="4180599739"/>
    <x v="0"/>
    <x v="1"/>
    <x v="0"/>
    <x v="0"/>
    <s v="win6435"/>
    <x v="0"/>
    <n v="4180599739"/>
    <x v="4"/>
    <x v="2"/>
    <x v="2"/>
    <x v="0"/>
    <x v="0"/>
    <x v="0"/>
    <x v="0"/>
    <x v="0"/>
    <n v="5"/>
    <x v="0"/>
    <n v="73431"/>
    <n v="367155"/>
    <x v="0"/>
    <x v="0"/>
    <x v="0"/>
    <x v="0"/>
    <n v="29372"/>
    <x v="4"/>
  </r>
  <r>
    <x v="14"/>
    <n v="4180599739"/>
    <x v="0"/>
    <x v="1"/>
    <x v="0"/>
    <x v="0"/>
    <s v="win6435"/>
    <x v="0"/>
    <n v="4180599739"/>
    <x v="4"/>
    <x v="11"/>
    <x v="11"/>
    <x v="0"/>
    <x v="0"/>
    <x v="0"/>
    <x v="0"/>
    <x v="0"/>
    <n v="3"/>
    <x v="0"/>
    <n v="46000"/>
    <n v="138000"/>
    <x v="0"/>
    <x v="0"/>
    <x v="0"/>
    <x v="0"/>
    <n v="11040"/>
    <x v="4"/>
  </r>
  <r>
    <x v="14"/>
    <n v="4180599664"/>
    <x v="0"/>
    <x v="1"/>
    <x v="0"/>
    <x v="0"/>
    <s v="win5176"/>
    <x v="0"/>
    <n v="4180599664"/>
    <x v="4"/>
    <x v="8"/>
    <x v="8"/>
    <x v="0"/>
    <x v="0"/>
    <x v="0"/>
    <x v="0"/>
    <x v="0"/>
    <n v="9"/>
    <x v="0"/>
    <n v="50182"/>
    <n v="451638"/>
    <x v="0"/>
    <x v="0"/>
    <x v="0"/>
    <x v="0"/>
    <n v="36131"/>
    <x v="4"/>
  </r>
  <r>
    <x v="14"/>
    <n v="4180599664"/>
    <x v="0"/>
    <x v="1"/>
    <x v="0"/>
    <x v="0"/>
    <s v="win5176"/>
    <x v="0"/>
    <n v="4180599664"/>
    <x v="4"/>
    <x v="2"/>
    <x v="2"/>
    <x v="0"/>
    <x v="0"/>
    <x v="0"/>
    <x v="0"/>
    <x v="0"/>
    <n v="3"/>
    <x v="0"/>
    <n v="73431"/>
    <n v="220293"/>
    <x v="0"/>
    <x v="0"/>
    <x v="0"/>
    <x v="0"/>
    <n v="17623"/>
    <x v="4"/>
  </r>
  <r>
    <x v="14"/>
    <n v="4180599664"/>
    <x v="0"/>
    <x v="1"/>
    <x v="0"/>
    <x v="0"/>
    <s v="win5176"/>
    <x v="0"/>
    <n v="4180599664"/>
    <x v="4"/>
    <x v="1"/>
    <x v="1"/>
    <x v="0"/>
    <x v="0"/>
    <x v="0"/>
    <x v="0"/>
    <x v="0"/>
    <n v="3"/>
    <x v="0"/>
    <n v="55595"/>
    <n v="166785"/>
    <x v="0"/>
    <x v="0"/>
    <x v="0"/>
    <x v="0"/>
    <n v="13343"/>
    <x v="4"/>
  </r>
  <r>
    <x v="14"/>
    <n v="4180599766"/>
    <x v="0"/>
    <x v="1"/>
    <x v="0"/>
    <x v="0"/>
    <s v="win6857"/>
    <x v="0"/>
    <n v="4180599766"/>
    <x v="4"/>
    <x v="8"/>
    <x v="8"/>
    <x v="0"/>
    <x v="0"/>
    <x v="0"/>
    <x v="0"/>
    <x v="0"/>
    <n v="3"/>
    <x v="0"/>
    <n v="50182"/>
    <n v="150546"/>
    <x v="0"/>
    <x v="0"/>
    <x v="0"/>
    <x v="0"/>
    <n v="12044"/>
    <x v="4"/>
  </r>
  <r>
    <x v="14"/>
    <n v="4180599766"/>
    <x v="0"/>
    <x v="1"/>
    <x v="0"/>
    <x v="0"/>
    <s v="win6857"/>
    <x v="0"/>
    <n v="4180599766"/>
    <x v="4"/>
    <x v="2"/>
    <x v="2"/>
    <x v="0"/>
    <x v="0"/>
    <x v="0"/>
    <x v="0"/>
    <x v="0"/>
    <n v="6"/>
    <x v="0"/>
    <n v="73431"/>
    <n v="440586"/>
    <x v="0"/>
    <x v="0"/>
    <x v="0"/>
    <x v="0"/>
    <n v="35247"/>
    <x v="4"/>
  </r>
  <r>
    <x v="14"/>
    <n v="4180599766"/>
    <x v="0"/>
    <x v="1"/>
    <x v="0"/>
    <x v="0"/>
    <s v="win6857"/>
    <x v="0"/>
    <n v="4180599766"/>
    <x v="4"/>
    <x v="11"/>
    <x v="11"/>
    <x v="0"/>
    <x v="0"/>
    <x v="0"/>
    <x v="0"/>
    <x v="0"/>
    <n v="1"/>
    <x v="0"/>
    <n v="46000"/>
    <n v="46000"/>
    <x v="0"/>
    <x v="0"/>
    <x v="0"/>
    <x v="0"/>
    <n v="3680"/>
    <x v="4"/>
  </r>
  <r>
    <x v="14"/>
    <n v="4180599746"/>
    <x v="0"/>
    <x v="1"/>
    <x v="0"/>
    <x v="0"/>
    <s v="win6570"/>
    <x v="0"/>
    <n v="4180599746"/>
    <x v="4"/>
    <x v="11"/>
    <x v="11"/>
    <x v="0"/>
    <x v="0"/>
    <x v="0"/>
    <x v="0"/>
    <x v="0"/>
    <n v="5"/>
    <x v="0"/>
    <n v="46000"/>
    <n v="230000"/>
    <x v="0"/>
    <x v="0"/>
    <x v="0"/>
    <x v="0"/>
    <n v="18400"/>
    <x v="4"/>
  </r>
  <r>
    <x v="14"/>
    <n v="4180599746"/>
    <x v="0"/>
    <x v="1"/>
    <x v="0"/>
    <x v="0"/>
    <s v="win6570"/>
    <x v="0"/>
    <n v="4180599746"/>
    <x v="4"/>
    <x v="2"/>
    <x v="2"/>
    <x v="0"/>
    <x v="0"/>
    <x v="0"/>
    <x v="0"/>
    <x v="0"/>
    <n v="7"/>
    <x v="0"/>
    <n v="73431"/>
    <n v="514017"/>
    <x v="0"/>
    <x v="0"/>
    <x v="0"/>
    <x v="0"/>
    <n v="41121"/>
    <x v="4"/>
  </r>
  <r>
    <x v="14"/>
    <n v="4180599746"/>
    <x v="0"/>
    <x v="1"/>
    <x v="0"/>
    <x v="0"/>
    <s v="win6570"/>
    <x v="0"/>
    <n v="4180599746"/>
    <x v="4"/>
    <x v="8"/>
    <x v="8"/>
    <x v="0"/>
    <x v="0"/>
    <x v="0"/>
    <x v="0"/>
    <x v="0"/>
    <n v="7"/>
    <x v="0"/>
    <n v="50182"/>
    <n v="351274"/>
    <x v="0"/>
    <x v="0"/>
    <x v="0"/>
    <x v="0"/>
    <n v="28102"/>
    <x v="4"/>
  </r>
  <r>
    <x v="14"/>
    <n v="4180599746"/>
    <x v="0"/>
    <x v="1"/>
    <x v="0"/>
    <x v="0"/>
    <s v="win6570"/>
    <x v="0"/>
    <n v="4180599746"/>
    <x v="4"/>
    <x v="1"/>
    <x v="1"/>
    <x v="0"/>
    <x v="0"/>
    <x v="0"/>
    <x v="0"/>
    <x v="0"/>
    <n v="2"/>
    <x v="0"/>
    <n v="55595"/>
    <n v="111190"/>
    <x v="0"/>
    <x v="0"/>
    <x v="0"/>
    <x v="0"/>
    <n v="8895"/>
    <x v="4"/>
  </r>
  <r>
    <x v="0"/>
    <n v="4180626817"/>
    <x v="0"/>
    <x v="2"/>
    <x v="0"/>
    <x v="0"/>
    <s v="win-030"/>
    <x v="0"/>
    <s v="4180626817(5843)"/>
    <x v="1"/>
    <x v="0"/>
    <x v="0"/>
    <x v="0"/>
    <x v="0"/>
    <x v="0"/>
    <x v="0"/>
    <x v="0"/>
    <n v="10"/>
    <x v="0"/>
    <n v="111058"/>
    <n v="1110580"/>
    <x v="0"/>
    <x v="0"/>
    <x v="0"/>
    <x v="0"/>
    <n v="88846"/>
    <x v="4"/>
  </r>
  <r>
    <x v="0"/>
    <n v="4180626817"/>
    <x v="0"/>
    <x v="2"/>
    <x v="0"/>
    <x v="0"/>
    <s v="win-030"/>
    <x v="0"/>
    <s v="4180626817(5843)"/>
    <x v="1"/>
    <x v="8"/>
    <x v="8"/>
    <x v="0"/>
    <x v="0"/>
    <x v="0"/>
    <x v="0"/>
    <x v="0"/>
    <n v="5"/>
    <x v="0"/>
    <n v="50182"/>
    <n v="250910"/>
    <x v="0"/>
    <x v="0"/>
    <x v="0"/>
    <x v="0"/>
    <n v="20073"/>
    <x v="4"/>
  </r>
  <r>
    <x v="0"/>
    <n v="4180626817"/>
    <x v="0"/>
    <x v="2"/>
    <x v="0"/>
    <x v="0"/>
    <s v="win-030"/>
    <x v="0"/>
    <s v="4180626817(5843)"/>
    <x v="1"/>
    <x v="2"/>
    <x v="2"/>
    <x v="0"/>
    <x v="0"/>
    <x v="0"/>
    <x v="0"/>
    <x v="0"/>
    <n v="10"/>
    <x v="0"/>
    <n v="73431"/>
    <n v="734310"/>
    <x v="0"/>
    <x v="0"/>
    <x v="0"/>
    <x v="0"/>
    <n v="58745"/>
    <x v="4"/>
  </r>
  <r>
    <x v="3"/>
    <s v="đt3/12win6019"/>
    <x v="0"/>
    <x v="2"/>
    <x v="0"/>
    <x v="0"/>
    <s v="win-025"/>
    <x v="0"/>
    <s v="đt3/12win6019"/>
    <x v="1"/>
    <x v="2"/>
    <x v="2"/>
    <x v="0"/>
    <x v="0"/>
    <x v="0"/>
    <x v="0"/>
    <x v="0"/>
    <n v="20"/>
    <x v="0"/>
    <n v="73431"/>
    <n v="1468620"/>
    <x v="0"/>
    <x v="0"/>
    <x v="0"/>
    <x v="0"/>
    <n v="117490"/>
    <x v="4"/>
  </r>
  <r>
    <x v="3"/>
    <s v="đt3/12win6019"/>
    <x v="0"/>
    <x v="2"/>
    <x v="0"/>
    <x v="0"/>
    <s v="win-025"/>
    <x v="0"/>
    <s v="đt3/12win6019"/>
    <x v="1"/>
    <x v="0"/>
    <x v="0"/>
    <x v="0"/>
    <x v="0"/>
    <x v="0"/>
    <x v="0"/>
    <x v="0"/>
    <n v="15"/>
    <x v="0"/>
    <n v="111058"/>
    <n v="1665870"/>
    <x v="0"/>
    <x v="0"/>
    <x v="0"/>
    <x v="0"/>
    <n v="133270"/>
    <x v="4"/>
  </r>
  <r>
    <x v="3"/>
    <s v="đt3/12win6019"/>
    <x v="0"/>
    <x v="2"/>
    <x v="0"/>
    <x v="0"/>
    <s v="win-025"/>
    <x v="0"/>
    <s v="đt3/12win6019"/>
    <x v="1"/>
    <x v="8"/>
    <x v="8"/>
    <x v="0"/>
    <x v="0"/>
    <x v="0"/>
    <x v="0"/>
    <x v="0"/>
    <n v="5"/>
    <x v="0"/>
    <n v="50182"/>
    <n v="250910"/>
    <x v="0"/>
    <x v="0"/>
    <x v="0"/>
    <x v="0"/>
    <n v="20073"/>
    <x v="4"/>
  </r>
  <r>
    <x v="3"/>
    <s v="đt3/12win6019"/>
    <x v="0"/>
    <x v="2"/>
    <x v="0"/>
    <x v="0"/>
    <s v="win-025"/>
    <x v="0"/>
    <s v="đt3/12win6019"/>
    <x v="1"/>
    <x v="1"/>
    <x v="1"/>
    <x v="0"/>
    <x v="0"/>
    <x v="0"/>
    <x v="0"/>
    <x v="0"/>
    <n v="5"/>
    <x v="0"/>
    <n v="55595"/>
    <n v="277975"/>
    <x v="0"/>
    <x v="0"/>
    <x v="0"/>
    <x v="0"/>
    <n v="22238"/>
    <x v="4"/>
  </r>
  <r>
    <x v="19"/>
    <n v="4180616466"/>
    <x v="0"/>
    <x v="2"/>
    <x v="0"/>
    <x v="0"/>
    <s v="WIN-HDG-00-006"/>
    <x v="0"/>
    <s v="4180616466(5538)"/>
    <x v="1"/>
    <x v="2"/>
    <x v="2"/>
    <x v="0"/>
    <x v="0"/>
    <x v="0"/>
    <x v="0"/>
    <x v="0"/>
    <n v="20"/>
    <x v="0"/>
    <n v="73431"/>
    <n v="1468620"/>
    <x v="0"/>
    <x v="0"/>
    <x v="0"/>
    <x v="0"/>
    <n v="117490"/>
    <x v="4"/>
  </r>
  <r>
    <x v="19"/>
    <n v="4180616466"/>
    <x v="0"/>
    <x v="2"/>
    <x v="0"/>
    <x v="0"/>
    <s v="WIN-HDG-00-006"/>
    <x v="0"/>
    <s v="4180616466(5538)"/>
    <x v="1"/>
    <x v="11"/>
    <x v="11"/>
    <x v="0"/>
    <x v="0"/>
    <x v="0"/>
    <x v="0"/>
    <x v="0"/>
    <n v="10"/>
    <x v="0"/>
    <n v="46000"/>
    <n v="460000"/>
    <x v="0"/>
    <x v="0"/>
    <x v="0"/>
    <x v="0"/>
    <n v="36800"/>
    <x v="4"/>
  </r>
  <r>
    <x v="18"/>
    <n v="4180563945"/>
    <x v="0"/>
    <x v="2"/>
    <x v="0"/>
    <x v="0"/>
    <s v="win-064"/>
    <x v="0"/>
    <s v="4180563945(4780)"/>
    <x v="1"/>
    <x v="1"/>
    <x v="1"/>
    <x v="0"/>
    <x v="0"/>
    <x v="0"/>
    <x v="0"/>
    <x v="0"/>
    <n v="3"/>
    <x v="0"/>
    <n v="55595"/>
    <n v="166785"/>
    <x v="0"/>
    <x v="0"/>
    <x v="0"/>
    <x v="0"/>
    <n v="13343"/>
    <x v="4"/>
  </r>
  <r>
    <x v="18"/>
    <n v="4180563945"/>
    <x v="0"/>
    <x v="2"/>
    <x v="0"/>
    <x v="0"/>
    <s v="win-064"/>
    <x v="0"/>
    <s v="4180563945(4780)"/>
    <x v="1"/>
    <x v="11"/>
    <x v="11"/>
    <x v="0"/>
    <x v="0"/>
    <x v="0"/>
    <x v="0"/>
    <x v="0"/>
    <n v="6"/>
    <x v="0"/>
    <n v="46000"/>
    <n v="276000"/>
    <x v="0"/>
    <x v="0"/>
    <x v="0"/>
    <x v="0"/>
    <n v="22080"/>
    <x v="4"/>
  </r>
  <r>
    <x v="18"/>
    <n v="4180563945"/>
    <x v="0"/>
    <x v="2"/>
    <x v="0"/>
    <x v="0"/>
    <s v="win-064"/>
    <x v="0"/>
    <s v="4180563945(4780)"/>
    <x v="1"/>
    <x v="8"/>
    <x v="8"/>
    <x v="0"/>
    <x v="0"/>
    <x v="0"/>
    <x v="0"/>
    <x v="0"/>
    <n v="3"/>
    <x v="0"/>
    <n v="50182"/>
    <n v="150546"/>
    <x v="0"/>
    <x v="0"/>
    <x v="0"/>
    <x v="0"/>
    <n v="12044"/>
    <x v="4"/>
  </r>
  <r>
    <x v="18"/>
    <n v="4180563945"/>
    <x v="0"/>
    <x v="2"/>
    <x v="0"/>
    <x v="0"/>
    <s v="win-064"/>
    <x v="0"/>
    <s v="4180563945(4780)"/>
    <x v="1"/>
    <x v="10"/>
    <x v="10"/>
    <x v="0"/>
    <x v="0"/>
    <x v="0"/>
    <x v="0"/>
    <x v="0"/>
    <n v="3"/>
    <x v="0"/>
    <n v="74250"/>
    <n v="222750"/>
    <x v="0"/>
    <x v="0"/>
    <x v="0"/>
    <x v="0"/>
    <n v="17820"/>
    <x v="4"/>
  </r>
  <r>
    <x v="18"/>
    <n v="4180563945"/>
    <x v="0"/>
    <x v="2"/>
    <x v="0"/>
    <x v="0"/>
    <s v="win-064"/>
    <x v="0"/>
    <s v="4180563945(4780)"/>
    <x v="1"/>
    <x v="0"/>
    <x v="0"/>
    <x v="0"/>
    <x v="0"/>
    <x v="0"/>
    <x v="0"/>
    <x v="0"/>
    <n v="3"/>
    <x v="0"/>
    <n v="111058"/>
    <n v="333174"/>
    <x v="0"/>
    <x v="0"/>
    <x v="0"/>
    <x v="0"/>
    <n v="26654"/>
    <x v="4"/>
  </r>
  <r>
    <x v="18"/>
    <n v="4180564010"/>
    <x v="0"/>
    <x v="2"/>
    <x v="0"/>
    <x v="0"/>
    <s v="win-064"/>
    <x v="0"/>
    <s v="4180564010(5095)"/>
    <x v="1"/>
    <x v="10"/>
    <x v="10"/>
    <x v="0"/>
    <x v="0"/>
    <x v="0"/>
    <x v="0"/>
    <x v="0"/>
    <n v="6"/>
    <x v="0"/>
    <n v="74250"/>
    <n v="445500"/>
    <x v="0"/>
    <x v="0"/>
    <x v="0"/>
    <x v="0"/>
    <n v="35640"/>
    <x v="4"/>
  </r>
  <r>
    <x v="18"/>
    <n v="4180564010"/>
    <x v="0"/>
    <x v="2"/>
    <x v="0"/>
    <x v="0"/>
    <s v="win-064"/>
    <x v="0"/>
    <s v="4180564010(5095)"/>
    <x v="1"/>
    <x v="8"/>
    <x v="8"/>
    <x v="0"/>
    <x v="0"/>
    <x v="0"/>
    <x v="0"/>
    <x v="0"/>
    <n v="5"/>
    <x v="0"/>
    <n v="50182"/>
    <n v="250910"/>
    <x v="0"/>
    <x v="0"/>
    <x v="0"/>
    <x v="0"/>
    <n v="20073"/>
    <x v="4"/>
  </r>
  <r>
    <x v="18"/>
    <n v="4180564010"/>
    <x v="0"/>
    <x v="2"/>
    <x v="0"/>
    <x v="0"/>
    <s v="win-064"/>
    <x v="0"/>
    <s v="4180564010(5095)"/>
    <x v="1"/>
    <x v="0"/>
    <x v="0"/>
    <x v="0"/>
    <x v="0"/>
    <x v="0"/>
    <x v="0"/>
    <x v="0"/>
    <n v="3"/>
    <x v="0"/>
    <n v="111058"/>
    <n v="333174"/>
    <x v="0"/>
    <x v="0"/>
    <x v="0"/>
    <x v="0"/>
    <n v="26654"/>
    <x v="4"/>
  </r>
  <r>
    <x v="0"/>
    <n v="4180685519"/>
    <x v="0"/>
    <x v="2"/>
    <x v="0"/>
    <x v="0"/>
    <s v="win-091"/>
    <x v="0"/>
    <s v="4180685519(5829)"/>
    <x v="1"/>
    <x v="2"/>
    <x v="2"/>
    <x v="0"/>
    <x v="0"/>
    <x v="0"/>
    <x v="0"/>
    <x v="0"/>
    <n v="30"/>
    <x v="0"/>
    <n v="73431"/>
    <n v="2202930"/>
    <x v="0"/>
    <x v="0"/>
    <x v="0"/>
    <x v="0"/>
    <n v="176234"/>
    <x v="4"/>
  </r>
  <r>
    <x v="0"/>
    <n v="4180685519"/>
    <x v="0"/>
    <x v="2"/>
    <x v="0"/>
    <x v="0"/>
    <s v="win-091"/>
    <x v="0"/>
    <s v="4180685519(5829)"/>
    <x v="1"/>
    <x v="11"/>
    <x v="11"/>
    <x v="0"/>
    <x v="0"/>
    <x v="0"/>
    <x v="0"/>
    <x v="0"/>
    <n v="15"/>
    <x v="0"/>
    <n v="46000"/>
    <n v="690000"/>
    <x v="0"/>
    <x v="0"/>
    <x v="0"/>
    <x v="0"/>
    <n v="55200"/>
    <x v="4"/>
  </r>
  <r>
    <x v="0"/>
    <n v="4180685519"/>
    <x v="0"/>
    <x v="2"/>
    <x v="0"/>
    <x v="0"/>
    <s v="win-091"/>
    <x v="0"/>
    <s v="4180685519(5829)"/>
    <x v="1"/>
    <x v="10"/>
    <x v="10"/>
    <x v="0"/>
    <x v="0"/>
    <x v="0"/>
    <x v="0"/>
    <x v="0"/>
    <n v="10"/>
    <x v="0"/>
    <n v="74250"/>
    <n v="742500"/>
    <x v="0"/>
    <x v="0"/>
    <x v="0"/>
    <x v="0"/>
    <n v="59400"/>
    <x v="4"/>
  </r>
  <r>
    <x v="0"/>
    <n v="4180685519"/>
    <x v="0"/>
    <x v="2"/>
    <x v="0"/>
    <x v="0"/>
    <s v="win-091"/>
    <x v="0"/>
    <s v="4180685519(5829)"/>
    <x v="1"/>
    <x v="1"/>
    <x v="1"/>
    <x v="0"/>
    <x v="0"/>
    <x v="0"/>
    <x v="0"/>
    <x v="0"/>
    <n v="15"/>
    <x v="0"/>
    <n v="55595"/>
    <n v="833925"/>
    <x v="0"/>
    <x v="0"/>
    <x v="0"/>
    <x v="0"/>
    <n v="66714"/>
    <x v="4"/>
  </r>
  <r>
    <x v="0"/>
    <n v="4180685519"/>
    <x v="0"/>
    <x v="2"/>
    <x v="0"/>
    <x v="0"/>
    <s v="win-091"/>
    <x v="0"/>
    <s v="4180685519(5829)"/>
    <x v="1"/>
    <x v="8"/>
    <x v="8"/>
    <x v="0"/>
    <x v="0"/>
    <x v="0"/>
    <x v="0"/>
    <x v="0"/>
    <n v="15"/>
    <x v="0"/>
    <n v="50182"/>
    <n v="752730"/>
    <x v="0"/>
    <x v="0"/>
    <x v="0"/>
    <x v="0"/>
    <n v="60218"/>
    <x v="4"/>
  </r>
  <r>
    <x v="1"/>
    <n v="4180722767"/>
    <x v="0"/>
    <x v="2"/>
    <x v="0"/>
    <x v="0"/>
    <s v="win-056"/>
    <x v="0"/>
    <s v="4180722767(2bj4)"/>
    <x v="1"/>
    <x v="2"/>
    <x v="2"/>
    <x v="0"/>
    <x v="0"/>
    <x v="0"/>
    <x v="0"/>
    <x v="0"/>
    <n v="10"/>
    <x v="0"/>
    <n v="73431"/>
    <n v="734310"/>
    <x v="0"/>
    <x v="0"/>
    <x v="0"/>
    <x v="0"/>
    <n v="58745"/>
    <x v="4"/>
  </r>
  <r>
    <x v="1"/>
    <n v="4180722767"/>
    <x v="0"/>
    <x v="2"/>
    <x v="0"/>
    <x v="0"/>
    <s v="win-056"/>
    <x v="0"/>
    <s v="4180722767(2bj4)"/>
    <x v="1"/>
    <x v="0"/>
    <x v="0"/>
    <x v="0"/>
    <x v="0"/>
    <x v="0"/>
    <x v="0"/>
    <x v="0"/>
    <n v="10"/>
    <x v="0"/>
    <n v="111058"/>
    <n v="1110580"/>
    <x v="0"/>
    <x v="0"/>
    <x v="0"/>
    <x v="0"/>
    <n v="88846"/>
    <x v="4"/>
  </r>
  <r>
    <x v="1"/>
    <n v="4180722767"/>
    <x v="0"/>
    <x v="2"/>
    <x v="0"/>
    <x v="0"/>
    <s v="win-056"/>
    <x v="0"/>
    <s v="4180722767(2bj4)"/>
    <x v="1"/>
    <x v="8"/>
    <x v="8"/>
    <x v="0"/>
    <x v="0"/>
    <x v="0"/>
    <x v="0"/>
    <x v="0"/>
    <n v="10"/>
    <x v="0"/>
    <n v="50182"/>
    <n v="501820"/>
    <x v="0"/>
    <x v="0"/>
    <x v="0"/>
    <x v="0"/>
    <n v="40146"/>
    <x v="4"/>
  </r>
  <r>
    <x v="1"/>
    <n v="4180722767"/>
    <x v="0"/>
    <x v="2"/>
    <x v="0"/>
    <x v="0"/>
    <s v="win-056"/>
    <x v="0"/>
    <s v="4180722767(2bj4)"/>
    <x v="1"/>
    <x v="1"/>
    <x v="1"/>
    <x v="0"/>
    <x v="0"/>
    <x v="0"/>
    <x v="0"/>
    <x v="0"/>
    <n v="10"/>
    <x v="0"/>
    <n v="55595"/>
    <n v="555950"/>
    <x v="0"/>
    <x v="0"/>
    <x v="0"/>
    <x v="0"/>
    <n v="44476"/>
    <x v="4"/>
  </r>
  <r>
    <x v="1"/>
    <n v="4180722767"/>
    <x v="0"/>
    <x v="2"/>
    <x v="0"/>
    <x v="0"/>
    <s v="win-056"/>
    <x v="0"/>
    <s v="4180722767(2bj4)"/>
    <x v="1"/>
    <x v="10"/>
    <x v="10"/>
    <x v="0"/>
    <x v="0"/>
    <x v="0"/>
    <x v="0"/>
    <x v="0"/>
    <n v="10"/>
    <x v="0"/>
    <n v="74250"/>
    <n v="742500"/>
    <x v="0"/>
    <x v="0"/>
    <x v="0"/>
    <x v="0"/>
    <n v="59400"/>
    <x v="4"/>
  </r>
  <r>
    <x v="0"/>
    <n v="4180690527"/>
    <x v="0"/>
    <x v="2"/>
    <x v="0"/>
    <x v="0"/>
    <s v="win-052"/>
    <x v="0"/>
    <s v="4180690527(1611)"/>
    <x v="1"/>
    <x v="10"/>
    <x v="10"/>
    <x v="0"/>
    <x v="0"/>
    <x v="0"/>
    <x v="0"/>
    <x v="0"/>
    <n v="10"/>
    <x v="0"/>
    <n v="74250"/>
    <n v="742500"/>
    <x v="0"/>
    <x v="0"/>
    <x v="0"/>
    <x v="0"/>
    <n v="59400"/>
    <x v="4"/>
  </r>
  <r>
    <x v="0"/>
    <n v="4180690527"/>
    <x v="0"/>
    <x v="2"/>
    <x v="0"/>
    <x v="0"/>
    <s v="win-052"/>
    <x v="0"/>
    <s v="4180690527(1611)"/>
    <x v="1"/>
    <x v="9"/>
    <x v="9"/>
    <x v="0"/>
    <x v="0"/>
    <x v="0"/>
    <x v="0"/>
    <x v="0"/>
    <n v="10"/>
    <x v="0"/>
    <n v="70950"/>
    <n v="709500"/>
    <x v="0"/>
    <x v="0"/>
    <x v="0"/>
    <x v="0"/>
    <n v="56760"/>
    <x v="4"/>
  </r>
  <r>
    <x v="0"/>
    <n v="4180690527"/>
    <x v="0"/>
    <x v="2"/>
    <x v="0"/>
    <x v="0"/>
    <s v="win-052"/>
    <x v="0"/>
    <s v="4180690527(1611)"/>
    <x v="1"/>
    <x v="0"/>
    <x v="0"/>
    <x v="0"/>
    <x v="0"/>
    <x v="0"/>
    <x v="0"/>
    <x v="0"/>
    <n v="5"/>
    <x v="0"/>
    <n v="111058"/>
    <n v="555290"/>
    <x v="0"/>
    <x v="0"/>
    <x v="0"/>
    <x v="0"/>
    <n v="44423"/>
    <x v="4"/>
  </r>
  <r>
    <x v="0"/>
    <n v="4180690527"/>
    <x v="0"/>
    <x v="2"/>
    <x v="0"/>
    <x v="0"/>
    <s v="win-052"/>
    <x v="0"/>
    <s v="4180690527(1611)"/>
    <x v="1"/>
    <x v="7"/>
    <x v="7"/>
    <x v="0"/>
    <x v="0"/>
    <x v="0"/>
    <x v="0"/>
    <x v="0"/>
    <n v="5"/>
    <x v="0"/>
    <n v="111606"/>
    <n v="558030"/>
    <x v="0"/>
    <x v="0"/>
    <x v="0"/>
    <x v="0"/>
    <n v="44642"/>
    <x v="4"/>
  </r>
  <r>
    <x v="0"/>
    <n v="4180650954"/>
    <x v="0"/>
    <x v="2"/>
    <x v="0"/>
    <x v="0"/>
    <s v="win-044"/>
    <x v="0"/>
    <s v="4180650954(1573)"/>
    <x v="1"/>
    <x v="0"/>
    <x v="0"/>
    <x v="0"/>
    <x v="0"/>
    <x v="0"/>
    <x v="0"/>
    <x v="0"/>
    <n v="5"/>
    <x v="0"/>
    <n v="111058"/>
    <n v="555290"/>
    <x v="0"/>
    <x v="0"/>
    <x v="0"/>
    <x v="0"/>
    <n v="44423"/>
    <x v="4"/>
  </r>
  <r>
    <x v="0"/>
    <n v="4180650954"/>
    <x v="0"/>
    <x v="2"/>
    <x v="0"/>
    <x v="0"/>
    <s v="win-044"/>
    <x v="0"/>
    <s v="4180650954(1573)"/>
    <x v="1"/>
    <x v="8"/>
    <x v="8"/>
    <x v="0"/>
    <x v="0"/>
    <x v="0"/>
    <x v="0"/>
    <x v="0"/>
    <n v="10"/>
    <x v="0"/>
    <n v="50182"/>
    <n v="501820"/>
    <x v="0"/>
    <x v="0"/>
    <x v="0"/>
    <x v="0"/>
    <n v="40146"/>
    <x v="4"/>
  </r>
  <r>
    <x v="0"/>
    <n v="4180650954"/>
    <x v="0"/>
    <x v="2"/>
    <x v="0"/>
    <x v="0"/>
    <s v="win-044"/>
    <x v="0"/>
    <s v="4180650954(1573)"/>
    <x v="1"/>
    <x v="2"/>
    <x v="2"/>
    <x v="0"/>
    <x v="0"/>
    <x v="0"/>
    <x v="0"/>
    <x v="0"/>
    <n v="10"/>
    <x v="0"/>
    <n v="73431"/>
    <n v="734310"/>
    <x v="0"/>
    <x v="0"/>
    <x v="0"/>
    <x v="0"/>
    <n v="58745"/>
    <x v="4"/>
  </r>
  <r>
    <x v="0"/>
    <n v="4180650954"/>
    <x v="0"/>
    <x v="2"/>
    <x v="0"/>
    <x v="0"/>
    <s v="win-044"/>
    <x v="0"/>
    <s v="4180650954(1573)"/>
    <x v="1"/>
    <x v="10"/>
    <x v="10"/>
    <x v="0"/>
    <x v="0"/>
    <x v="0"/>
    <x v="0"/>
    <x v="0"/>
    <n v="5"/>
    <x v="0"/>
    <n v="74250"/>
    <n v="371250"/>
    <x v="0"/>
    <x v="0"/>
    <x v="0"/>
    <x v="0"/>
    <n v="29700"/>
    <x v="4"/>
  </r>
  <r>
    <x v="0"/>
    <n v="4180650954"/>
    <x v="0"/>
    <x v="2"/>
    <x v="0"/>
    <x v="0"/>
    <s v="win-044"/>
    <x v="0"/>
    <s v="4180650954(1573)"/>
    <x v="1"/>
    <x v="12"/>
    <x v="12"/>
    <x v="0"/>
    <x v="0"/>
    <x v="0"/>
    <x v="0"/>
    <x v="0"/>
    <n v="5"/>
    <x v="0"/>
    <n v="49500"/>
    <n v="247500"/>
    <x v="0"/>
    <x v="0"/>
    <x v="0"/>
    <x v="0"/>
    <n v="19800"/>
    <x v="4"/>
  </r>
  <r>
    <x v="0"/>
    <n v="4180650954"/>
    <x v="0"/>
    <x v="2"/>
    <x v="0"/>
    <x v="0"/>
    <s v="win-044"/>
    <x v="0"/>
    <s v="4180650954(1573)"/>
    <x v="1"/>
    <x v="13"/>
    <x v="13"/>
    <x v="0"/>
    <x v="0"/>
    <x v="0"/>
    <x v="0"/>
    <x v="0"/>
    <n v="5"/>
    <x v="0"/>
    <n v="50400"/>
    <n v="252000"/>
    <x v="0"/>
    <x v="0"/>
    <x v="0"/>
    <x v="0"/>
    <n v="20160"/>
    <x v="4"/>
  </r>
  <r>
    <x v="3"/>
    <s v="đt3/12win5844"/>
    <x v="0"/>
    <x v="2"/>
    <x v="0"/>
    <x v="0"/>
    <s v="win-044"/>
    <x v="0"/>
    <s v="đt3/12win5844"/>
    <x v="1"/>
    <x v="0"/>
    <x v="0"/>
    <x v="0"/>
    <x v="0"/>
    <x v="0"/>
    <x v="0"/>
    <x v="0"/>
    <n v="10"/>
    <x v="0"/>
    <n v="111058"/>
    <n v="1110580"/>
    <x v="0"/>
    <x v="0"/>
    <x v="0"/>
    <x v="0"/>
    <n v="88846"/>
    <x v="4"/>
  </r>
  <r>
    <x v="3"/>
    <s v="đt3/12win5844"/>
    <x v="0"/>
    <x v="2"/>
    <x v="0"/>
    <x v="0"/>
    <s v="win-044"/>
    <x v="0"/>
    <s v="đt3/12win5844"/>
    <x v="1"/>
    <x v="2"/>
    <x v="2"/>
    <x v="0"/>
    <x v="0"/>
    <x v="0"/>
    <x v="0"/>
    <x v="0"/>
    <n v="20"/>
    <x v="0"/>
    <n v="73431"/>
    <n v="1468620"/>
    <x v="0"/>
    <x v="0"/>
    <x v="0"/>
    <x v="0"/>
    <n v="117490"/>
    <x v="4"/>
  </r>
  <r>
    <x v="3"/>
    <s v="đt3/12win5844"/>
    <x v="0"/>
    <x v="2"/>
    <x v="0"/>
    <x v="0"/>
    <s v="win-044"/>
    <x v="0"/>
    <s v="đt3/12win5844"/>
    <x v="1"/>
    <x v="8"/>
    <x v="8"/>
    <x v="0"/>
    <x v="0"/>
    <x v="0"/>
    <x v="0"/>
    <x v="0"/>
    <n v="10"/>
    <x v="0"/>
    <n v="50182"/>
    <n v="501820"/>
    <x v="0"/>
    <x v="0"/>
    <x v="0"/>
    <x v="0"/>
    <n v="40146"/>
    <x v="4"/>
  </r>
  <r>
    <x v="3"/>
    <s v="đt3/12win5844"/>
    <x v="0"/>
    <x v="2"/>
    <x v="0"/>
    <x v="0"/>
    <s v="win-044"/>
    <x v="0"/>
    <s v="đt3/12win5844"/>
    <x v="1"/>
    <x v="10"/>
    <x v="10"/>
    <x v="0"/>
    <x v="0"/>
    <x v="0"/>
    <x v="0"/>
    <x v="0"/>
    <n v="10"/>
    <x v="0"/>
    <n v="74250"/>
    <n v="742500"/>
    <x v="0"/>
    <x v="0"/>
    <x v="0"/>
    <x v="0"/>
    <n v="59400"/>
    <x v="4"/>
  </r>
  <r>
    <x v="16"/>
    <n v="4180478354"/>
    <x v="0"/>
    <x v="2"/>
    <x v="0"/>
    <x v="0"/>
    <s v="WIN-PTO-00-003"/>
    <x v="0"/>
    <s v="4180478354(2bda)"/>
    <x v="1"/>
    <x v="8"/>
    <x v="8"/>
    <x v="0"/>
    <x v="0"/>
    <x v="0"/>
    <x v="0"/>
    <x v="0"/>
    <n v="8"/>
    <x v="0"/>
    <n v="50182"/>
    <n v="401456"/>
    <x v="0"/>
    <x v="0"/>
    <x v="0"/>
    <x v="0"/>
    <n v="32116"/>
    <x v="4"/>
  </r>
  <r>
    <x v="16"/>
    <n v="4180478354"/>
    <x v="0"/>
    <x v="2"/>
    <x v="0"/>
    <x v="0"/>
    <s v="WIN-PTO-00-003"/>
    <x v="0"/>
    <s v="4180478354(2bda)"/>
    <x v="1"/>
    <x v="11"/>
    <x v="11"/>
    <x v="0"/>
    <x v="0"/>
    <x v="0"/>
    <x v="0"/>
    <x v="0"/>
    <n v="10"/>
    <x v="0"/>
    <n v="46000"/>
    <n v="460000"/>
    <x v="0"/>
    <x v="0"/>
    <x v="0"/>
    <x v="0"/>
    <n v="36800"/>
    <x v="4"/>
  </r>
  <r>
    <x v="16"/>
    <n v="4180478354"/>
    <x v="0"/>
    <x v="2"/>
    <x v="0"/>
    <x v="0"/>
    <s v="WIN-PTO-00-003"/>
    <x v="0"/>
    <s v="4180478354(2bda)"/>
    <x v="1"/>
    <x v="0"/>
    <x v="0"/>
    <x v="0"/>
    <x v="0"/>
    <x v="0"/>
    <x v="0"/>
    <x v="0"/>
    <n v="15"/>
    <x v="0"/>
    <n v="111058"/>
    <n v="1665870"/>
    <x v="0"/>
    <x v="0"/>
    <x v="0"/>
    <x v="0"/>
    <n v="133270"/>
    <x v="4"/>
  </r>
  <r>
    <x v="16"/>
    <n v="4180478354"/>
    <x v="0"/>
    <x v="2"/>
    <x v="0"/>
    <x v="0"/>
    <s v="WIN-PTO-00-003"/>
    <x v="0"/>
    <s v="4180478354(2bda)"/>
    <x v="1"/>
    <x v="2"/>
    <x v="2"/>
    <x v="0"/>
    <x v="0"/>
    <x v="0"/>
    <x v="0"/>
    <x v="0"/>
    <n v="5"/>
    <x v="0"/>
    <n v="73431"/>
    <n v="367155"/>
    <x v="0"/>
    <x v="0"/>
    <x v="0"/>
    <x v="0"/>
    <n v="29372"/>
    <x v="4"/>
  </r>
  <r>
    <x v="1"/>
    <n v="4180731741"/>
    <x v="0"/>
    <x v="2"/>
    <x v="0"/>
    <x v="0"/>
    <s v="WIN-PTO-00-003"/>
    <x v="0"/>
    <s v="4180731741(2bx3)"/>
    <x v="1"/>
    <x v="2"/>
    <x v="2"/>
    <x v="0"/>
    <x v="0"/>
    <x v="0"/>
    <x v="0"/>
    <x v="0"/>
    <n v="20"/>
    <x v="0"/>
    <n v="73431"/>
    <n v="1468620"/>
    <x v="0"/>
    <x v="0"/>
    <x v="0"/>
    <x v="0"/>
    <n v="117490"/>
    <x v="4"/>
  </r>
  <r>
    <x v="1"/>
    <n v="4180731741"/>
    <x v="0"/>
    <x v="2"/>
    <x v="0"/>
    <x v="0"/>
    <s v="WIN-PTO-00-003"/>
    <x v="0"/>
    <s v="4180731741(2bx3)"/>
    <x v="1"/>
    <x v="0"/>
    <x v="0"/>
    <x v="0"/>
    <x v="0"/>
    <x v="0"/>
    <x v="0"/>
    <x v="0"/>
    <n v="20"/>
    <x v="0"/>
    <n v="111058"/>
    <n v="2221160"/>
    <x v="0"/>
    <x v="0"/>
    <x v="0"/>
    <x v="0"/>
    <n v="177693"/>
    <x v="4"/>
  </r>
  <r>
    <x v="1"/>
    <n v="4180731741"/>
    <x v="0"/>
    <x v="2"/>
    <x v="0"/>
    <x v="0"/>
    <s v="WIN-PTO-00-003"/>
    <x v="0"/>
    <s v="4180731741(2bx3)"/>
    <x v="1"/>
    <x v="11"/>
    <x v="11"/>
    <x v="0"/>
    <x v="0"/>
    <x v="0"/>
    <x v="0"/>
    <x v="0"/>
    <n v="10"/>
    <x v="0"/>
    <n v="46000"/>
    <n v="460000"/>
    <x v="0"/>
    <x v="0"/>
    <x v="0"/>
    <x v="0"/>
    <n v="36800"/>
    <x v="4"/>
  </r>
  <r>
    <x v="0"/>
    <n v="4180705237"/>
    <x v="0"/>
    <x v="2"/>
    <x v="0"/>
    <x v="0"/>
    <s v="WIN-PTO-00-003"/>
    <x v="0"/>
    <s v="4180705237(5918)"/>
    <x v="1"/>
    <x v="2"/>
    <x v="2"/>
    <x v="0"/>
    <x v="0"/>
    <x v="0"/>
    <x v="0"/>
    <x v="0"/>
    <n v="20"/>
    <x v="0"/>
    <n v="73431"/>
    <n v="1468620"/>
    <x v="0"/>
    <x v="0"/>
    <x v="0"/>
    <x v="0"/>
    <n v="117490"/>
    <x v="4"/>
  </r>
  <r>
    <x v="0"/>
    <n v="4180705237"/>
    <x v="0"/>
    <x v="2"/>
    <x v="0"/>
    <x v="0"/>
    <s v="WIN-PTO-00-003"/>
    <x v="0"/>
    <s v="4180705237(5918)"/>
    <x v="1"/>
    <x v="0"/>
    <x v="0"/>
    <x v="0"/>
    <x v="0"/>
    <x v="0"/>
    <x v="0"/>
    <x v="0"/>
    <n v="5"/>
    <x v="0"/>
    <n v="111058"/>
    <n v="555290"/>
    <x v="0"/>
    <x v="0"/>
    <x v="0"/>
    <x v="0"/>
    <n v="44423"/>
    <x v="4"/>
  </r>
  <r>
    <x v="0"/>
    <n v="4180705237"/>
    <x v="0"/>
    <x v="2"/>
    <x v="0"/>
    <x v="0"/>
    <s v="WIN-PTO-00-003"/>
    <x v="0"/>
    <s v="4180705237(5918)"/>
    <x v="1"/>
    <x v="8"/>
    <x v="8"/>
    <x v="0"/>
    <x v="0"/>
    <x v="0"/>
    <x v="0"/>
    <x v="0"/>
    <n v="5"/>
    <x v="0"/>
    <n v="50182"/>
    <n v="250910"/>
    <x v="0"/>
    <x v="0"/>
    <x v="0"/>
    <x v="0"/>
    <n v="20073"/>
    <x v="4"/>
  </r>
  <r>
    <x v="0"/>
    <n v="4180705237"/>
    <x v="0"/>
    <x v="2"/>
    <x v="0"/>
    <x v="0"/>
    <s v="WIN-PTO-00-003"/>
    <x v="0"/>
    <s v="4180705237(5918)"/>
    <x v="1"/>
    <x v="13"/>
    <x v="13"/>
    <x v="0"/>
    <x v="0"/>
    <x v="0"/>
    <x v="0"/>
    <x v="0"/>
    <n v="5"/>
    <x v="0"/>
    <n v="50400"/>
    <n v="252000"/>
    <x v="0"/>
    <x v="0"/>
    <x v="0"/>
    <x v="0"/>
    <n v="20160"/>
    <x v="4"/>
  </r>
  <r>
    <x v="18"/>
    <n v="4180563302"/>
    <x v="0"/>
    <x v="2"/>
    <x v="0"/>
    <x v="0"/>
    <s v="WIN-PTO-00-003"/>
    <x v="0"/>
    <s v="4180563302(2ay6)"/>
    <x v="1"/>
    <x v="0"/>
    <x v="0"/>
    <x v="0"/>
    <x v="0"/>
    <x v="0"/>
    <x v="0"/>
    <x v="0"/>
    <n v="15"/>
    <x v="0"/>
    <n v="111058"/>
    <n v="1665870"/>
    <x v="0"/>
    <x v="0"/>
    <x v="0"/>
    <x v="0"/>
    <n v="133270"/>
    <x v="4"/>
  </r>
  <r>
    <x v="18"/>
    <n v="4180563730"/>
    <x v="0"/>
    <x v="2"/>
    <x v="0"/>
    <x v="0"/>
    <s v="WIN-PTO-00-003"/>
    <x v="0"/>
    <s v="4180563730(4215)"/>
    <x v="1"/>
    <x v="8"/>
    <x v="8"/>
    <x v="0"/>
    <x v="0"/>
    <x v="0"/>
    <x v="0"/>
    <x v="0"/>
    <n v="3"/>
    <x v="0"/>
    <n v="50182"/>
    <n v="150546"/>
    <x v="0"/>
    <x v="0"/>
    <x v="0"/>
    <x v="0"/>
    <n v="12044"/>
    <x v="4"/>
  </r>
  <r>
    <x v="18"/>
    <n v="4180563730"/>
    <x v="0"/>
    <x v="2"/>
    <x v="0"/>
    <x v="0"/>
    <s v="WIN-PTO-00-003"/>
    <x v="0"/>
    <s v="4180563730(4215)"/>
    <x v="1"/>
    <x v="1"/>
    <x v="1"/>
    <x v="0"/>
    <x v="0"/>
    <x v="0"/>
    <x v="0"/>
    <x v="0"/>
    <n v="7"/>
    <x v="0"/>
    <n v="55595"/>
    <n v="389165"/>
    <x v="0"/>
    <x v="0"/>
    <x v="0"/>
    <x v="0"/>
    <n v="31133"/>
    <x v="4"/>
  </r>
  <r>
    <x v="18"/>
    <n v="4180563730"/>
    <x v="0"/>
    <x v="2"/>
    <x v="0"/>
    <x v="0"/>
    <s v="WIN-PTO-00-003"/>
    <x v="0"/>
    <s v="4180563730(4215)"/>
    <x v="1"/>
    <x v="9"/>
    <x v="9"/>
    <x v="0"/>
    <x v="0"/>
    <x v="0"/>
    <x v="0"/>
    <x v="0"/>
    <n v="3"/>
    <x v="0"/>
    <n v="70950"/>
    <n v="212850"/>
    <x v="0"/>
    <x v="0"/>
    <x v="0"/>
    <x v="0"/>
    <n v="17028"/>
    <x v="4"/>
  </r>
  <r>
    <x v="18"/>
    <n v="4180563730"/>
    <x v="0"/>
    <x v="2"/>
    <x v="0"/>
    <x v="0"/>
    <s v="WIN-PTO-00-003"/>
    <x v="0"/>
    <s v="4180563730(4215)"/>
    <x v="1"/>
    <x v="11"/>
    <x v="11"/>
    <x v="0"/>
    <x v="0"/>
    <x v="0"/>
    <x v="0"/>
    <x v="0"/>
    <n v="6"/>
    <x v="0"/>
    <n v="46000"/>
    <n v="276000"/>
    <x v="0"/>
    <x v="0"/>
    <x v="0"/>
    <x v="0"/>
    <n v="22080"/>
    <x v="4"/>
  </r>
  <r>
    <x v="1"/>
    <n v="4180716657"/>
    <x v="0"/>
    <x v="2"/>
    <x v="0"/>
    <x v="0"/>
    <s v="WIN-PTO-00-003"/>
    <x v="0"/>
    <s v="4180716657(2a66)"/>
    <x v="1"/>
    <x v="2"/>
    <x v="2"/>
    <x v="0"/>
    <x v="0"/>
    <x v="0"/>
    <x v="0"/>
    <x v="0"/>
    <n v="10"/>
    <x v="0"/>
    <n v="73431"/>
    <n v="734310"/>
    <x v="0"/>
    <x v="0"/>
    <x v="0"/>
    <x v="0"/>
    <n v="58745"/>
    <x v="4"/>
  </r>
  <r>
    <x v="1"/>
    <n v="4180716657"/>
    <x v="0"/>
    <x v="2"/>
    <x v="0"/>
    <x v="0"/>
    <s v="WIN-PTO-00-003"/>
    <x v="0"/>
    <s v="4180716657(2a66)"/>
    <x v="1"/>
    <x v="0"/>
    <x v="0"/>
    <x v="0"/>
    <x v="0"/>
    <x v="0"/>
    <x v="0"/>
    <x v="0"/>
    <n v="5"/>
    <x v="0"/>
    <n v="111058"/>
    <n v="555290"/>
    <x v="0"/>
    <x v="0"/>
    <x v="0"/>
    <x v="0"/>
    <n v="44423"/>
    <x v="4"/>
  </r>
  <r>
    <x v="1"/>
    <n v="4180716657"/>
    <x v="0"/>
    <x v="2"/>
    <x v="0"/>
    <x v="0"/>
    <s v="WIN-PTO-00-003"/>
    <x v="0"/>
    <s v="4180716657(2a66)"/>
    <x v="1"/>
    <x v="1"/>
    <x v="1"/>
    <x v="0"/>
    <x v="0"/>
    <x v="0"/>
    <x v="0"/>
    <x v="0"/>
    <n v="10"/>
    <x v="0"/>
    <n v="55595"/>
    <n v="555950"/>
    <x v="0"/>
    <x v="0"/>
    <x v="0"/>
    <x v="0"/>
    <n v="44476"/>
    <x v="4"/>
  </r>
  <r>
    <x v="1"/>
    <n v="4180716657"/>
    <x v="0"/>
    <x v="2"/>
    <x v="0"/>
    <x v="0"/>
    <s v="WIN-PTO-00-003"/>
    <x v="0"/>
    <s v="4180716657(2a66)"/>
    <x v="1"/>
    <x v="8"/>
    <x v="8"/>
    <x v="0"/>
    <x v="0"/>
    <x v="0"/>
    <x v="0"/>
    <x v="0"/>
    <n v="15"/>
    <x v="0"/>
    <n v="50182"/>
    <n v="752730"/>
    <x v="0"/>
    <x v="0"/>
    <x v="0"/>
    <x v="0"/>
    <n v="60218"/>
    <x v="4"/>
  </r>
  <r>
    <x v="1"/>
    <n v="4180716657"/>
    <x v="0"/>
    <x v="2"/>
    <x v="0"/>
    <x v="0"/>
    <s v="WIN-PTO-00-003"/>
    <x v="0"/>
    <s v="4180716657(2a66)"/>
    <x v="1"/>
    <x v="11"/>
    <x v="11"/>
    <x v="0"/>
    <x v="0"/>
    <x v="0"/>
    <x v="0"/>
    <x v="0"/>
    <n v="15"/>
    <x v="0"/>
    <n v="46000"/>
    <n v="690000"/>
    <x v="0"/>
    <x v="0"/>
    <x v="0"/>
    <x v="0"/>
    <n v="55200"/>
    <x v="4"/>
  </r>
  <r>
    <x v="17"/>
    <n v="4180614252"/>
    <x v="0"/>
    <x v="2"/>
    <x v="0"/>
    <x v="0"/>
    <s v="WIN-QNH-00-007"/>
    <x v="0"/>
    <s v="4180614252(5395)"/>
    <x v="1"/>
    <x v="11"/>
    <x v="11"/>
    <x v="0"/>
    <x v="0"/>
    <x v="0"/>
    <x v="0"/>
    <x v="0"/>
    <n v="14"/>
    <x v="0"/>
    <n v="46000"/>
    <n v="644000"/>
    <x v="0"/>
    <x v="0"/>
    <x v="0"/>
    <x v="0"/>
    <n v="51520"/>
    <x v="4"/>
  </r>
  <r>
    <x v="17"/>
    <n v="4180614252"/>
    <x v="0"/>
    <x v="2"/>
    <x v="0"/>
    <x v="0"/>
    <s v="WIN-QNH-00-007"/>
    <x v="0"/>
    <s v="4180614252(5395)"/>
    <x v="1"/>
    <x v="8"/>
    <x v="8"/>
    <x v="0"/>
    <x v="0"/>
    <x v="0"/>
    <x v="0"/>
    <x v="0"/>
    <n v="16"/>
    <x v="0"/>
    <n v="50182"/>
    <n v="802912"/>
    <x v="0"/>
    <x v="0"/>
    <x v="0"/>
    <x v="0"/>
    <n v="64233"/>
    <x v="4"/>
  </r>
  <r>
    <x v="17"/>
    <n v="4180614252"/>
    <x v="0"/>
    <x v="2"/>
    <x v="0"/>
    <x v="0"/>
    <s v="WIN-QNH-00-007"/>
    <x v="0"/>
    <s v="4180614252(5395)"/>
    <x v="1"/>
    <x v="0"/>
    <x v="0"/>
    <x v="0"/>
    <x v="0"/>
    <x v="0"/>
    <x v="0"/>
    <x v="0"/>
    <n v="13"/>
    <x v="0"/>
    <n v="111058"/>
    <n v="1443754"/>
    <x v="0"/>
    <x v="0"/>
    <x v="0"/>
    <x v="0"/>
    <n v="115500"/>
    <x v="4"/>
  </r>
  <r>
    <x v="17"/>
    <n v="4180614252"/>
    <x v="0"/>
    <x v="2"/>
    <x v="0"/>
    <x v="0"/>
    <s v="WIN-QNH-00-007"/>
    <x v="0"/>
    <s v="4180614252(5395)"/>
    <x v="1"/>
    <x v="2"/>
    <x v="2"/>
    <x v="0"/>
    <x v="0"/>
    <x v="0"/>
    <x v="0"/>
    <x v="0"/>
    <n v="15"/>
    <x v="0"/>
    <n v="73431"/>
    <n v="1101465"/>
    <x v="0"/>
    <x v="0"/>
    <x v="0"/>
    <x v="0"/>
    <n v="88117"/>
    <x v="4"/>
  </r>
  <r>
    <x v="17"/>
    <n v="4180614247"/>
    <x v="0"/>
    <x v="2"/>
    <x v="0"/>
    <x v="0"/>
    <s v="WIN-QNH-00-007"/>
    <x v="0"/>
    <s v="4180614247(4991)"/>
    <x v="1"/>
    <x v="2"/>
    <x v="2"/>
    <x v="0"/>
    <x v="0"/>
    <x v="0"/>
    <x v="0"/>
    <x v="0"/>
    <n v="5"/>
    <x v="0"/>
    <n v="73431"/>
    <n v="367155"/>
    <x v="0"/>
    <x v="0"/>
    <x v="0"/>
    <x v="0"/>
    <n v="29372"/>
    <x v="4"/>
  </r>
  <r>
    <x v="17"/>
    <n v="4180614247"/>
    <x v="0"/>
    <x v="2"/>
    <x v="0"/>
    <x v="0"/>
    <s v="WIN-QNH-00-007"/>
    <x v="0"/>
    <s v="4180614247(4991)"/>
    <x v="1"/>
    <x v="0"/>
    <x v="0"/>
    <x v="0"/>
    <x v="0"/>
    <x v="0"/>
    <x v="0"/>
    <x v="0"/>
    <n v="18"/>
    <x v="0"/>
    <n v="111058"/>
    <n v="1999044"/>
    <x v="0"/>
    <x v="0"/>
    <x v="0"/>
    <x v="0"/>
    <n v="159924"/>
    <x v="4"/>
  </r>
  <r>
    <x v="17"/>
    <n v="4180614247"/>
    <x v="0"/>
    <x v="2"/>
    <x v="0"/>
    <x v="0"/>
    <s v="WIN-QNH-00-007"/>
    <x v="0"/>
    <s v="4180614247(4991)"/>
    <x v="1"/>
    <x v="8"/>
    <x v="8"/>
    <x v="0"/>
    <x v="0"/>
    <x v="0"/>
    <x v="0"/>
    <x v="0"/>
    <n v="13"/>
    <x v="0"/>
    <n v="50182"/>
    <n v="652366"/>
    <x v="0"/>
    <x v="0"/>
    <x v="0"/>
    <x v="0"/>
    <n v="52189"/>
    <x v="4"/>
  </r>
  <r>
    <x v="17"/>
    <n v="4180614247"/>
    <x v="0"/>
    <x v="2"/>
    <x v="0"/>
    <x v="0"/>
    <s v="WIN-QNH-00-007"/>
    <x v="0"/>
    <s v="4180614247(4991)"/>
    <x v="1"/>
    <x v="11"/>
    <x v="11"/>
    <x v="0"/>
    <x v="0"/>
    <x v="0"/>
    <x v="0"/>
    <x v="0"/>
    <n v="9"/>
    <x v="0"/>
    <n v="46000"/>
    <n v="414000"/>
    <x v="0"/>
    <x v="0"/>
    <x v="0"/>
    <x v="0"/>
    <n v="33120"/>
    <x v="4"/>
  </r>
  <r>
    <x v="17"/>
    <n v="4180614043"/>
    <x v="0"/>
    <x v="2"/>
    <x v="0"/>
    <x v="0"/>
    <s v="WIN-QNH-00-007"/>
    <x v="0"/>
    <s v="4180614043(3468)"/>
    <x v="1"/>
    <x v="11"/>
    <x v="11"/>
    <x v="0"/>
    <x v="0"/>
    <x v="0"/>
    <x v="0"/>
    <x v="0"/>
    <n v="7"/>
    <x v="0"/>
    <n v="46000"/>
    <n v="322000"/>
    <x v="0"/>
    <x v="0"/>
    <x v="0"/>
    <x v="0"/>
    <n v="25760"/>
    <x v="4"/>
  </r>
  <r>
    <x v="17"/>
    <n v="4180614043"/>
    <x v="0"/>
    <x v="2"/>
    <x v="0"/>
    <x v="0"/>
    <s v="WIN-QNH-00-007"/>
    <x v="0"/>
    <s v="4180614043(3468)"/>
    <x v="1"/>
    <x v="8"/>
    <x v="8"/>
    <x v="0"/>
    <x v="0"/>
    <x v="0"/>
    <x v="0"/>
    <x v="0"/>
    <n v="25"/>
    <x v="0"/>
    <n v="50182"/>
    <n v="1254550"/>
    <x v="0"/>
    <x v="0"/>
    <x v="0"/>
    <x v="0"/>
    <n v="100364"/>
    <x v="4"/>
  </r>
  <r>
    <x v="17"/>
    <n v="4180614043"/>
    <x v="0"/>
    <x v="2"/>
    <x v="0"/>
    <x v="0"/>
    <s v="WIN-QNH-00-007"/>
    <x v="0"/>
    <s v="4180614043(3468)"/>
    <x v="1"/>
    <x v="2"/>
    <x v="2"/>
    <x v="0"/>
    <x v="0"/>
    <x v="0"/>
    <x v="0"/>
    <x v="0"/>
    <n v="20"/>
    <x v="0"/>
    <n v="73431"/>
    <n v="1468620"/>
    <x v="0"/>
    <x v="0"/>
    <x v="0"/>
    <x v="0"/>
    <n v="117490"/>
    <x v="4"/>
  </r>
  <r>
    <x v="17"/>
    <n v="4180614254"/>
    <x v="0"/>
    <x v="2"/>
    <x v="0"/>
    <x v="0"/>
    <s v="WIN-QNH-00-007"/>
    <x v="0"/>
    <s v="4180614254(5543)"/>
    <x v="1"/>
    <x v="2"/>
    <x v="2"/>
    <x v="0"/>
    <x v="0"/>
    <x v="0"/>
    <x v="0"/>
    <x v="0"/>
    <n v="6"/>
    <x v="0"/>
    <n v="73431"/>
    <n v="440586"/>
    <x v="0"/>
    <x v="0"/>
    <x v="0"/>
    <x v="0"/>
    <n v="35247"/>
    <x v="4"/>
  </r>
  <r>
    <x v="17"/>
    <n v="4180614254"/>
    <x v="0"/>
    <x v="2"/>
    <x v="0"/>
    <x v="0"/>
    <s v="WIN-QNH-00-007"/>
    <x v="0"/>
    <s v="4180614254(5543)"/>
    <x v="1"/>
    <x v="0"/>
    <x v="0"/>
    <x v="0"/>
    <x v="0"/>
    <x v="0"/>
    <x v="0"/>
    <x v="0"/>
    <n v="15"/>
    <x v="0"/>
    <n v="111058"/>
    <n v="1665870"/>
    <x v="0"/>
    <x v="0"/>
    <x v="0"/>
    <x v="0"/>
    <n v="133270"/>
    <x v="4"/>
  </r>
  <r>
    <x v="17"/>
    <n v="4180614254"/>
    <x v="0"/>
    <x v="2"/>
    <x v="0"/>
    <x v="0"/>
    <s v="WIN-QNH-00-007"/>
    <x v="0"/>
    <s v="4180614254(5543)"/>
    <x v="1"/>
    <x v="8"/>
    <x v="8"/>
    <x v="0"/>
    <x v="0"/>
    <x v="0"/>
    <x v="0"/>
    <x v="0"/>
    <n v="25"/>
    <x v="0"/>
    <n v="50182"/>
    <n v="1254550"/>
    <x v="0"/>
    <x v="0"/>
    <x v="0"/>
    <x v="0"/>
    <n v="100364"/>
    <x v="4"/>
  </r>
  <r>
    <x v="17"/>
    <n v="4180614254"/>
    <x v="0"/>
    <x v="2"/>
    <x v="0"/>
    <x v="0"/>
    <s v="WIN-QNH-00-007"/>
    <x v="0"/>
    <s v="4180614254(5543)"/>
    <x v="1"/>
    <x v="11"/>
    <x v="11"/>
    <x v="0"/>
    <x v="0"/>
    <x v="0"/>
    <x v="0"/>
    <x v="0"/>
    <n v="9"/>
    <x v="0"/>
    <n v="46000"/>
    <n v="414000"/>
    <x v="0"/>
    <x v="0"/>
    <x v="0"/>
    <x v="0"/>
    <n v="33120"/>
    <x v="4"/>
  </r>
  <r>
    <x v="17"/>
    <n v="4180614225"/>
    <x v="0"/>
    <x v="2"/>
    <x v="0"/>
    <x v="0"/>
    <s v="WIN-QNH-00-007"/>
    <x v="0"/>
    <s v="4180614225(3479)"/>
    <x v="1"/>
    <x v="2"/>
    <x v="2"/>
    <x v="0"/>
    <x v="0"/>
    <x v="0"/>
    <x v="0"/>
    <x v="0"/>
    <n v="10"/>
    <x v="0"/>
    <n v="73431"/>
    <n v="734310"/>
    <x v="0"/>
    <x v="0"/>
    <x v="0"/>
    <x v="0"/>
    <n v="58745"/>
    <x v="4"/>
  </r>
  <r>
    <x v="17"/>
    <n v="4180614225"/>
    <x v="0"/>
    <x v="2"/>
    <x v="0"/>
    <x v="0"/>
    <s v="WIN-QNH-00-007"/>
    <x v="0"/>
    <s v="4180614225(3479)"/>
    <x v="1"/>
    <x v="0"/>
    <x v="0"/>
    <x v="0"/>
    <x v="0"/>
    <x v="0"/>
    <x v="0"/>
    <x v="0"/>
    <n v="8"/>
    <x v="0"/>
    <n v="111058"/>
    <n v="888464"/>
    <x v="0"/>
    <x v="0"/>
    <x v="0"/>
    <x v="0"/>
    <n v="71077"/>
    <x v="4"/>
  </r>
  <r>
    <x v="17"/>
    <n v="4180614225"/>
    <x v="0"/>
    <x v="2"/>
    <x v="0"/>
    <x v="0"/>
    <s v="WIN-QNH-00-007"/>
    <x v="0"/>
    <s v="4180614225(3479)"/>
    <x v="1"/>
    <x v="8"/>
    <x v="8"/>
    <x v="0"/>
    <x v="0"/>
    <x v="0"/>
    <x v="0"/>
    <x v="0"/>
    <n v="22"/>
    <x v="0"/>
    <n v="50182"/>
    <n v="1104004"/>
    <x v="0"/>
    <x v="0"/>
    <x v="0"/>
    <x v="0"/>
    <n v="88320"/>
    <x v="4"/>
  </r>
  <r>
    <x v="17"/>
    <n v="4180614225"/>
    <x v="0"/>
    <x v="2"/>
    <x v="0"/>
    <x v="0"/>
    <s v="WIN-QNH-00-007"/>
    <x v="0"/>
    <s v="4180614225(3479)"/>
    <x v="1"/>
    <x v="11"/>
    <x v="11"/>
    <x v="0"/>
    <x v="0"/>
    <x v="0"/>
    <x v="0"/>
    <x v="0"/>
    <n v="13"/>
    <x v="0"/>
    <n v="46000"/>
    <n v="598000"/>
    <x v="0"/>
    <x v="0"/>
    <x v="0"/>
    <x v="0"/>
    <n v="47840"/>
    <x v="4"/>
  </r>
  <r>
    <x v="17"/>
    <n v="4180614233"/>
    <x v="0"/>
    <x v="2"/>
    <x v="0"/>
    <x v="0"/>
    <s v="WIN-QNH-00-007"/>
    <x v="0"/>
    <s v="4180614233(4670)"/>
    <x v="1"/>
    <x v="0"/>
    <x v="0"/>
    <x v="0"/>
    <x v="0"/>
    <x v="0"/>
    <x v="0"/>
    <x v="0"/>
    <n v="8"/>
    <x v="0"/>
    <n v="111058"/>
    <n v="888464"/>
    <x v="0"/>
    <x v="0"/>
    <x v="0"/>
    <x v="0"/>
    <n v="71077"/>
    <x v="4"/>
  </r>
  <r>
    <x v="17"/>
    <n v="4180614233"/>
    <x v="0"/>
    <x v="2"/>
    <x v="0"/>
    <x v="0"/>
    <s v="WIN-QNH-00-007"/>
    <x v="0"/>
    <s v="4180614233(4670)"/>
    <x v="1"/>
    <x v="2"/>
    <x v="2"/>
    <x v="0"/>
    <x v="0"/>
    <x v="0"/>
    <x v="0"/>
    <x v="0"/>
    <n v="8"/>
    <x v="0"/>
    <n v="73431"/>
    <n v="587448"/>
    <x v="0"/>
    <x v="0"/>
    <x v="0"/>
    <x v="0"/>
    <n v="46996"/>
    <x v="4"/>
  </r>
  <r>
    <x v="17"/>
    <n v="4180614233"/>
    <x v="0"/>
    <x v="2"/>
    <x v="0"/>
    <x v="0"/>
    <s v="WIN-QNH-00-007"/>
    <x v="0"/>
    <s v="4180614233(4670)"/>
    <x v="1"/>
    <x v="8"/>
    <x v="8"/>
    <x v="0"/>
    <x v="0"/>
    <x v="0"/>
    <x v="0"/>
    <x v="0"/>
    <n v="6"/>
    <x v="0"/>
    <n v="50182"/>
    <n v="301092"/>
    <x v="0"/>
    <x v="0"/>
    <x v="0"/>
    <x v="0"/>
    <n v="24087"/>
    <x v="4"/>
  </r>
  <r>
    <x v="17"/>
    <n v="4180614233"/>
    <x v="0"/>
    <x v="2"/>
    <x v="0"/>
    <x v="0"/>
    <s v="WIN-QNH-00-007"/>
    <x v="0"/>
    <s v="4180614233(4670)"/>
    <x v="1"/>
    <x v="11"/>
    <x v="11"/>
    <x v="0"/>
    <x v="0"/>
    <x v="0"/>
    <x v="0"/>
    <x v="0"/>
    <n v="16"/>
    <x v="0"/>
    <n v="46000"/>
    <n v="736000"/>
    <x v="0"/>
    <x v="0"/>
    <x v="0"/>
    <x v="0"/>
    <n v="58880"/>
    <x v="4"/>
  </r>
  <r>
    <x v="17"/>
    <n v="4180614248"/>
    <x v="0"/>
    <x v="2"/>
    <x v="0"/>
    <x v="0"/>
    <s v="WIN-QNH-00-007"/>
    <x v="0"/>
    <s v="4180614248(5009)"/>
    <x v="1"/>
    <x v="2"/>
    <x v="2"/>
    <x v="0"/>
    <x v="0"/>
    <x v="0"/>
    <x v="0"/>
    <x v="0"/>
    <n v="5"/>
    <x v="0"/>
    <n v="73431"/>
    <n v="367155"/>
    <x v="0"/>
    <x v="0"/>
    <x v="0"/>
    <x v="0"/>
    <n v="29372"/>
    <x v="4"/>
  </r>
  <r>
    <x v="17"/>
    <n v="4180614248"/>
    <x v="0"/>
    <x v="2"/>
    <x v="0"/>
    <x v="0"/>
    <s v="WIN-QNH-00-007"/>
    <x v="0"/>
    <s v="4180614248(5009)"/>
    <x v="1"/>
    <x v="0"/>
    <x v="0"/>
    <x v="0"/>
    <x v="0"/>
    <x v="0"/>
    <x v="0"/>
    <x v="0"/>
    <n v="13"/>
    <x v="0"/>
    <n v="111058"/>
    <n v="1443754"/>
    <x v="0"/>
    <x v="0"/>
    <x v="0"/>
    <x v="0"/>
    <n v="115500"/>
    <x v="4"/>
  </r>
  <r>
    <x v="17"/>
    <n v="4180614248"/>
    <x v="0"/>
    <x v="2"/>
    <x v="0"/>
    <x v="0"/>
    <s v="WIN-QNH-00-007"/>
    <x v="0"/>
    <s v="4180614248(5009)"/>
    <x v="1"/>
    <x v="8"/>
    <x v="8"/>
    <x v="0"/>
    <x v="0"/>
    <x v="0"/>
    <x v="0"/>
    <x v="0"/>
    <n v="5"/>
    <x v="0"/>
    <n v="50182"/>
    <n v="250910"/>
    <x v="0"/>
    <x v="0"/>
    <x v="0"/>
    <x v="0"/>
    <n v="20073"/>
    <x v="4"/>
  </r>
  <r>
    <x v="17"/>
    <n v="4180614248"/>
    <x v="0"/>
    <x v="2"/>
    <x v="0"/>
    <x v="0"/>
    <s v="WIN-QNH-00-007"/>
    <x v="0"/>
    <s v="4180614248(5009)"/>
    <x v="1"/>
    <x v="11"/>
    <x v="11"/>
    <x v="0"/>
    <x v="0"/>
    <x v="0"/>
    <x v="0"/>
    <x v="0"/>
    <n v="3"/>
    <x v="0"/>
    <n v="46000"/>
    <n v="138000"/>
    <x v="0"/>
    <x v="0"/>
    <x v="0"/>
    <x v="0"/>
    <n v="11040"/>
    <x v="4"/>
  </r>
  <r>
    <x v="17"/>
    <n v="4180614230"/>
    <x v="0"/>
    <x v="2"/>
    <x v="0"/>
    <x v="0"/>
    <s v="WIN-QNH-00-007"/>
    <x v="0"/>
    <s v="4180614230(4358)"/>
    <x v="1"/>
    <x v="2"/>
    <x v="2"/>
    <x v="0"/>
    <x v="0"/>
    <x v="0"/>
    <x v="0"/>
    <x v="0"/>
    <n v="28"/>
    <x v="0"/>
    <n v="73431"/>
    <n v="2056068"/>
    <x v="0"/>
    <x v="0"/>
    <x v="0"/>
    <x v="0"/>
    <n v="164485"/>
    <x v="4"/>
  </r>
  <r>
    <x v="17"/>
    <n v="4180614230"/>
    <x v="0"/>
    <x v="2"/>
    <x v="0"/>
    <x v="0"/>
    <s v="WIN-QNH-00-007"/>
    <x v="0"/>
    <s v="4180614230(4358)"/>
    <x v="1"/>
    <x v="0"/>
    <x v="0"/>
    <x v="0"/>
    <x v="0"/>
    <x v="0"/>
    <x v="0"/>
    <x v="0"/>
    <n v="25"/>
    <x v="0"/>
    <n v="111058"/>
    <n v="2776450"/>
    <x v="0"/>
    <x v="0"/>
    <x v="0"/>
    <x v="0"/>
    <n v="222116"/>
    <x v="4"/>
  </r>
  <r>
    <x v="17"/>
    <n v="4180614230"/>
    <x v="0"/>
    <x v="2"/>
    <x v="0"/>
    <x v="0"/>
    <s v="WIN-QNH-00-007"/>
    <x v="0"/>
    <s v="4180614230(4358)"/>
    <x v="1"/>
    <x v="9"/>
    <x v="9"/>
    <x v="0"/>
    <x v="0"/>
    <x v="0"/>
    <x v="0"/>
    <x v="0"/>
    <n v="3"/>
    <x v="0"/>
    <n v="70950"/>
    <n v="212850"/>
    <x v="0"/>
    <x v="0"/>
    <x v="0"/>
    <x v="0"/>
    <n v="17028"/>
    <x v="4"/>
  </r>
  <r>
    <x v="17"/>
    <n v="4180614230"/>
    <x v="0"/>
    <x v="2"/>
    <x v="0"/>
    <x v="0"/>
    <s v="WIN-QNH-00-007"/>
    <x v="0"/>
    <s v="4180614230(4358)"/>
    <x v="1"/>
    <x v="10"/>
    <x v="10"/>
    <x v="0"/>
    <x v="0"/>
    <x v="0"/>
    <x v="0"/>
    <x v="0"/>
    <n v="3"/>
    <x v="0"/>
    <n v="74250"/>
    <n v="222750"/>
    <x v="0"/>
    <x v="0"/>
    <x v="0"/>
    <x v="0"/>
    <n v="17820"/>
    <x v="4"/>
  </r>
  <r>
    <x v="17"/>
    <n v="4180614230"/>
    <x v="0"/>
    <x v="2"/>
    <x v="0"/>
    <x v="0"/>
    <s v="WIN-QNH-00-007"/>
    <x v="0"/>
    <s v="4180614230(4358)"/>
    <x v="1"/>
    <x v="8"/>
    <x v="8"/>
    <x v="0"/>
    <x v="0"/>
    <x v="0"/>
    <x v="0"/>
    <x v="0"/>
    <n v="32"/>
    <x v="0"/>
    <n v="50182"/>
    <n v="1605824"/>
    <x v="0"/>
    <x v="0"/>
    <x v="0"/>
    <x v="0"/>
    <n v="128466"/>
    <x v="4"/>
  </r>
  <r>
    <x v="17"/>
    <n v="4180614230"/>
    <x v="0"/>
    <x v="2"/>
    <x v="0"/>
    <x v="0"/>
    <s v="WIN-QNH-00-007"/>
    <x v="0"/>
    <s v="4180614230(4358)"/>
    <x v="1"/>
    <x v="11"/>
    <x v="11"/>
    <x v="0"/>
    <x v="0"/>
    <x v="0"/>
    <x v="0"/>
    <x v="0"/>
    <n v="7"/>
    <x v="0"/>
    <n v="46000"/>
    <n v="322000"/>
    <x v="0"/>
    <x v="0"/>
    <x v="0"/>
    <x v="0"/>
    <n v="25760"/>
    <x v="4"/>
  </r>
  <r>
    <x v="1"/>
    <n v="4180716738"/>
    <x v="0"/>
    <x v="2"/>
    <x v="0"/>
    <x v="0"/>
    <s v="WIN-QNH-00-007"/>
    <x v="0"/>
    <s v="4180716738(5156)"/>
    <x v="1"/>
    <x v="0"/>
    <x v="0"/>
    <x v="0"/>
    <x v="0"/>
    <x v="0"/>
    <x v="0"/>
    <x v="0"/>
    <n v="5"/>
    <x v="0"/>
    <n v="111058"/>
    <n v="555290"/>
    <x v="0"/>
    <x v="0"/>
    <x v="0"/>
    <x v="0"/>
    <n v="44423"/>
    <x v="4"/>
  </r>
  <r>
    <x v="1"/>
    <n v="4180716738"/>
    <x v="0"/>
    <x v="2"/>
    <x v="0"/>
    <x v="0"/>
    <s v="WIN-QNH-00-007"/>
    <x v="0"/>
    <s v="4180716738(5156)"/>
    <x v="1"/>
    <x v="8"/>
    <x v="8"/>
    <x v="0"/>
    <x v="0"/>
    <x v="0"/>
    <x v="0"/>
    <x v="0"/>
    <n v="5"/>
    <x v="0"/>
    <n v="50182"/>
    <n v="250910"/>
    <x v="0"/>
    <x v="0"/>
    <x v="0"/>
    <x v="0"/>
    <n v="20073"/>
    <x v="4"/>
  </r>
  <r>
    <x v="1"/>
    <n v="4180716738"/>
    <x v="0"/>
    <x v="2"/>
    <x v="0"/>
    <x v="0"/>
    <s v="WIN-QNH-00-007"/>
    <x v="0"/>
    <s v="4180716738(5156)"/>
    <x v="1"/>
    <x v="11"/>
    <x v="11"/>
    <x v="0"/>
    <x v="0"/>
    <x v="0"/>
    <x v="0"/>
    <x v="0"/>
    <n v="5"/>
    <x v="0"/>
    <n v="46000"/>
    <n v="230000"/>
    <x v="0"/>
    <x v="0"/>
    <x v="0"/>
    <x v="0"/>
    <n v="18400"/>
    <x v="4"/>
  </r>
  <r>
    <x v="1"/>
    <n v="4180716738"/>
    <x v="0"/>
    <x v="2"/>
    <x v="0"/>
    <x v="0"/>
    <s v="WIN-QNH-00-007"/>
    <x v="0"/>
    <s v="4180716738(5156)"/>
    <x v="1"/>
    <x v="10"/>
    <x v="10"/>
    <x v="0"/>
    <x v="0"/>
    <x v="0"/>
    <x v="0"/>
    <x v="0"/>
    <n v="5"/>
    <x v="0"/>
    <n v="74250"/>
    <n v="371250"/>
    <x v="0"/>
    <x v="0"/>
    <x v="0"/>
    <x v="0"/>
    <n v="29700"/>
    <x v="4"/>
  </r>
  <r>
    <x v="1"/>
    <n v="4180716738"/>
    <x v="0"/>
    <x v="2"/>
    <x v="0"/>
    <x v="0"/>
    <s v="WIN-QNH-00-007"/>
    <x v="0"/>
    <s v="4180716738(5156)"/>
    <x v="1"/>
    <x v="2"/>
    <x v="2"/>
    <x v="0"/>
    <x v="0"/>
    <x v="0"/>
    <x v="0"/>
    <x v="0"/>
    <n v="10"/>
    <x v="0"/>
    <n v="73431"/>
    <n v="734310"/>
    <x v="0"/>
    <x v="0"/>
    <x v="0"/>
    <x v="0"/>
    <n v="58745"/>
    <x v="4"/>
  </r>
  <r>
    <x v="1"/>
    <n v="4180727839"/>
    <x v="0"/>
    <x v="2"/>
    <x v="0"/>
    <x v="0"/>
    <s v="WIN-QNH-00-007"/>
    <x v="0"/>
    <s v="4180727839(2be9)"/>
    <x v="1"/>
    <x v="2"/>
    <x v="2"/>
    <x v="0"/>
    <x v="0"/>
    <x v="0"/>
    <x v="0"/>
    <x v="0"/>
    <n v="10"/>
    <x v="0"/>
    <n v="73431"/>
    <n v="734310"/>
    <x v="0"/>
    <x v="0"/>
    <x v="0"/>
    <x v="0"/>
    <n v="58745"/>
    <x v="4"/>
  </r>
  <r>
    <x v="1"/>
    <n v="4180727839"/>
    <x v="0"/>
    <x v="2"/>
    <x v="0"/>
    <x v="0"/>
    <s v="WIN-QNH-00-007"/>
    <x v="0"/>
    <s v="4180727839(2be9)"/>
    <x v="1"/>
    <x v="0"/>
    <x v="0"/>
    <x v="0"/>
    <x v="0"/>
    <x v="0"/>
    <x v="0"/>
    <x v="0"/>
    <n v="10"/>
    <x v="0"/>
    <n v="111058"/>
    <n v="1110580"/>
    <x v="0"/>
    <x v="0"/>
    <x v="0"/>
    <x v="0"/>
    <n v="88846"/>
    <x v="4"/>
  </r>
  <r>
    <x v="1"/>
    <n v="4180727839"/>
    <x v="0"/>
    <x v="2"/>
    <x v="0"/>
    <x v="0"/>
    <s v="WIN-QNH-00-007"/>
    <x v="0"/>
    <s v="4180727839(2be9)"/>
    <x v="1"/>
    <x v="9"/>
    <x v="9"/>
    <x v="0"/>
    <x v="0"/>
    <x v="0"/>
    <x v="0"/>
    <x v="0"/>
    <n v="5"/>
    <x v="0"/>
    <n v="70950"/>
    <n v="354750"/>
    <x v="0"/>
    <x v="0"/>
    <x v="0"/>
    <x v="0"/>
    <n v="28380"/>
    <x v="4"/>
  </r>
  <r>
    <x v="1"/>
    <n v="4180727839"/>
    <x v="0"/>
    <x v="2"/>
    <x v="0"/>
    <x v="0"/>
    <s v="WIN-QNH-00-007"/>
    <x v="0"/>
    <s v="4180727839(2be9)"/>
    <x v="1"/>
    <x v="10"/>
    <x v="10"/>
    <x v="0"/>
    <x v="0"/>
    <x v="0"/>
    <x v="0"/>
    <x v="0"/>
    <n v="10"/>
    <x v="0"/>
    <n v="74250"/>
    <n v="742500"/>
    <x v="0"/>
    <x v="0"/>
    <x v="0"/>
    <x v="0"/>
    <n v="59400"/>
    <x v="4"/>
  </r>
  <r>
    <x v="1"/>
    <n v="4180727839"/>
    <x v="0"/>
    <x v="2"/>
    <x v="0"/>
    <x v="0"/>
    <s v="WIN-QNH-00-007"/>
    <x v="0"/>
    <s v="4180727839(2be9)"/>
    <x v="1"/>
    <x v="8"/>
    <x v="8"/>
    <x v="0"/>
    <x v="0"/>
    <x v="0"/>
    <x v="0"/>
    <x v="0"/>
    <n v="10"/>
    <x v="0"/>
    <n v="50182"/>
    <n v="501820"/>
    <x v="0"/>
    <x v="0"/>
    <x v="0"/>
    <x v="0"/>
    <n v="40146"/>
    <x v="4"/>
  </r>
  <r>
    <x v="1"/>
    <n v="4180727839"/>
    <x v="0"/>
    <x v="2"/>
    <x v="0"/>
    <x v="0"/>
    <s v="WIN-QNH-00-007"/>
    <x v="0"/>
    <s v="4180727839(2be9)"/>
    <x v="1"/>
    <x v="11"/>
    <x v="11"/>
    <x v="0"/>
    <x v="0"/>
    <x v="0"/>
    <x v="0"/>
    <x v="0"/>
    <n v="5"/>
    <x v="0"/>
    <n v="46000"/>
    <n v="230000"/>
    <x v="0"/>
    <x v="0"/>
    <x v="0"/>
    <x v="0"/>
    <n v="18400"/>
    <x v="4"/>
  </r>
  <r>
    <x v="21"/>
    <n v="4180144608"/>
    <x v="0"/>
    <x v="2"/>
    <x v="0"/>
    <x v="0"/>
    <s v="win-020"/>
    <x v="0"/>
    <s v="4180144608(2bbk)"/>
    <x v="1"/>
    <x v="12"/>
    <x v="12"/>
    <x v="0"/>
    <x v="0"/>
    <x v="0"/>
    <x v="0"/>
    <x v="0"/>
    <n v="2"/>
    <x v="0"/>
    <n v="49500"/>
    <n v="99000"/>
    <x v="0"/>
    <x v="0"/>
    <x v="0"/>
    <x v="0"/>
    <n v="7920"/>
    <x v="4"/>
  </r>
  <r>
    <x v="21"/>
    <n v="4180144608"/>
    <x v="0"/>
    <x v="2"/>
    <x v="0"/>
    <x v="0"/>
    <s v="win-020"/>
    <x v="0"/>
    <s v="4180144608(2bbk)"/>
    <x v="1"/>
    <x v="13"/>
    <x v="13"/>
    <x v="0"/>
    <x v="0"/>
    <x v="0"/>
    <x v="0"/>
    <x v="0"/>
    <n v="2"/>
    <x v="0"/>
    <n v="50400"/>
    <n v="100800"/>
    <x v="0"/>
    <x v="0"/>
    <x v="0"/>
    <x v="0"/>
    <n v="8064"/>
    <x v="4"/>
  </r>
  <r>
    <x v="21"/>
    <n v="4180144608"/>
    <x v="0"/>
    <x v="2"/>
    <x v="0"/>
    <x v="0"/>
    <s v="win-020"/>
    <x v="0"/>
    <s v="4180144608(2bbk)"/>
    <x v="1"/>
    <x v="8"/>
    <x v="8"/>
    <x v="0"/>
    <x v="0"/>
    <x v="0"/>
    <x v="0"/>
    <x v="0"/>
    <n v="2"/>
    <x v="0"/>
    <n v="50182"/>
    <n v="100364"/>
    <x v="0"/>
    <x v="0"/>
    <x v="0"/>
    <x v="0"/>
    <n v="8029"/>
    <x v="4"/>
  </r>
  <r>
    <x v="21"/>
    <n v="4180144608"/>
    <x v="0"/>
    <x v="2"/>
    <x v="0"/>
    <x v="0"/>
    <s v="win-020"/>
    <x v="0"/>
    <s v="4180144608(2bbk)"/>
    <x v="1"/>
    <x v="11"/>
    <x v="11"/>
    <x v="0"/>
    <x v="0"/>
    <x v="0"/>
    <x v="0"/>
    <x v="0"/>
    <n v="5"/>
    <x v="0"/>
    <n v="46000"/>
    <n v="230000"/>
    <x v="0"/>
    <x v="0"/>
    <x v="0"/>
    <x v="0"/>
    <n v="18400"/>
    <x v="4"/>
  </r>
  <r>
    <x v="21"/>
    <n v="4180144608"/>
    <x v="0"/>
    <x v="2"/>
    <x v="0"/>
    <x v="0"/>
    <s v="win-020"/>
    <x v="0"/>
    <s v="4180144608(2bbk)"/>
    <x v="1"/>
    <x v="10"/>
    <x v="10"/>
    <x v="0"/>
    <x v="0"/>
    <x v="0"/>
    <x v="0"/>
    <x v="0"/>
    <n v="5"/>
    <x v="0"/>
    <n v="74250"/>
    <n v="371250"/>
    <x v="0"/>
    <x v="0"/>
    <x v="0"/>
    <x v="0"/>
    <n v="29700"/>
    <x v="4"/>
  </r>
  <r>
    <x v="21"/>
    <n v="4180144608"/>
    <x v="0"/>
    <x v="2"/>
    <x v="0"/>
    <x v="0"/>
    <s v="win-020"/>
    <x v="0"/>
    <s v="4180144608(2bbk)"/>
    <x v="1"/>
    <x v="1"/>
    <x v="1"/>
    <x v="0"/>
    <x v="0"/>
    <x v="0"/>
    <x v="0"/>
    <x v="0"/>
    <n v="5"/>
    <x v="0"/>
    <n v="55595"/>
    <n v="277975"/>
    <x v="0"/>
    <x v="0"/>
    <x v="0"/>
    <x v="0"/>
    <n v="22238"/>
    <x v="4"/>
  </r>
  <r>
    <x v="21"/>
    <n v="4180144608"/>
    <x v="0"/>
    <x v="2"/>
    <x v="0"/>
    <x v="0"/>
    <s v="win-020"/>
    <x v="0"/>
    <s v="4180144608(2bbk)"/>
    <x v="1"/>
    <x v="0"/>
    <x v="0"/>
    <x v="0"/>
    <x v="0"/>
    <x v="0"/>
    <x v="0"/>
    <x v="0"/>
    <n v="10"/>
    <x v="0"/>
    <n v="111058"/>
    <n v="1110580"/>
    <x v="0"/>
    <x v="0"/>
    <x v="0"/>
    <x v="0"/>
    <n v="88846"/>
    <x v="4"/>
  </r>
  <r>
    <x v="21"/>
    <n v="4180144608"/>
    <x v="0"/>
    <x v="2"/>
    <x v="0"/>
    <x v="0"/>
    <s v="win-020"/>
    <x v="0"/>
    <s v="4180144608(2bbk)"/>
    <x v="1"/>
    <x v="2"/>
    <x v="2"/>
    <x v="0"/>
    <x v="0"/>
    <x v="0"/>
    <x v="0"/>
    <x v="0"/>
    <n v="5"/>
    <x v="0"/>
    <n v="73431"/>
    <n v="367155"/>
    <x v="0"/>
    <x v="0"/>
    <x v="0"/>
    <x v="0"/>
    <n v="29372"/>
    <x v="4"/>
  </r>
  <r>
    <x v="21"/>
    <n v="4180145208"/>
    <x v="0"/>
    <x v="2"/>
    <x v="0"/>
    <x v="0"/>
    <s v="win-020"/>
    <x v="0"/>
    <s v="4180145208(2bce)"/>
    <x v="1"/>
    <x v="8"/>
    <x v="8"/>
    <x v="0"/>
    <x v="0"/>
    <x v="0"/>
    <x v="0"/>
    <x v="0"/>
    <n v="12"/>
    <x v="0"/>
    <n v="50182"/>
    <n v="602184"/>
    <x v="0"/>
    <x v="0"/>
    <x v="0"/>
    <x v="0"/>
    <n v="48175"/>
    <x v="4"/>
  </r>
  <r>
    <x v="21"/>
    <n v="4180145208"/>
    <x v="0"/>
    <x v="2"/>
    <x v="0"/>
    <x v="0"/>
    <s v="win-020"/>
    <x v="0"/>
    <s v="4180145208(2bce)"/>
    <x v="1"/>
    <x v="12"/>
    <x v="12"/>
    <x v="0"/>
    <x v="0"/>
    <x v="0"/>
    <x v="0"/>
    <x v="0"/>
    <n v="3"/>
    <x v="0"/>
    <n v="49500"/>
    <n v="148500"/>
    <x v="0"/>
    <x v="0"/>
    <x v="0"/>
    <x v="0"/>
    <n v="11880"/>
    <x v="4"/>
  </r>
  <r>
    <x v="21"/>
    <n v="4180145208"/>
    <x v="0"/>
    <x v="2"/>
    <x v="0"/>
    <x v="0"/>
    <s v="win-020"/>
    <x v="0"/>
    <s v="4180145208(2bce)"/>
    <x v="1"/>
    <x v="10"/>
    <x v="10"/>
    <x v="0"/>
    <x v="0"/>
    <x v="0"/>
    <x v="0"/>
    <x v="0"/>
    <n v="7"/>
    <x v="0"/>
    <n v="74250"/>
    <n v="519750"/>
    <x v="0"/>
    <x v="0"/>
    <x v="0"/>
    <x v="0"/>
    <n v="41580"/>
    <x v="4"/>
  </r>
  <r>
    <x v="21"/>
    <n v="4180145208"/>
    <x v="0"/>
    <x v="2"/>
    <x v="0"/>
    <x v="0"/>
    <s v="win-020"/>
    <x v="0"/>
    <s v="4180145208(2bce)"/>
    <x v="1"/>
    <x v="11"/>
    <x v="11"/>
    <x v="0"/>
    <x v="0"/>
    <x v="0"/>
    <x v="0"/>
    <x v="0"/>
    <n v="15"/>
    <x v="0"/>
    <n v="46000"/>
    <n v="690000"/>
    <x v="0"/>
    <x v="0"/>
    <x v="0"/>
    <x v="0"/>
    <n v="55200"/>
    <x v="4"/>
  </r>
  <r>
    <x v="21"/>
    <n v="4180145208"/>
    <x v="0"/>
    <x v="2"/>
    <x v="0"/>
    <x v="0"/>
    <s v="win-020"/>
    <x v="0"/>
    <s v="4180145208(2bce)"/>
    <x v="1"/>
    <x v="2"/>
    <x v="2"/>
    <x v="0"/>
    <x v="0"/>
    <x v="0"/>
    <x v="0"/>
    <x v="0"/>
    <n v="10"/>
    <x v="0"/>
    <n v="73431"/>
    <n v="734310"/>
    <x v="0"/>
    <x v="0"/>
    <x v="0"/>
    <x v="0"/>
    <n v="58745"/>
    <x v="4"/>
  </r>
  <r>
    <x v="21"/>
    <n v="4180145208"/>
    <x v="0"/>
    <x v="2"/>
    <x v="0"/>
    <x v="0"/>
    <s v="win-020"/>
    <x v="0"/>
    <s v="4180145208(2bce)"/>
    <x v="1"/>
    <x v="1"/>
    <x v="1"/>
    <x v="0"/>
    <x v="0"/>
    <x v="0"/>
    <x v="0"/>
    <x v="0"/>
    <n v="9"/>
    <x v="0"/>
    <n v="55595"/>
    <n v="500355"/>
    <x v="0"/>
    <x v="0"/>
    <x v="0"/>
    <x v="0"/>
    <n v="40028"/>
    <x v="4"/>
  </r>
  <r>
    <x v="21"/>
    <n v="4180145208"/>
    <x v="0"/>
    <x v="2"/>
    <x v="0"/>
    <x v="0"/>
    <s v="win-020"/>
    <x v="0"/>
    <s v="4180145208(2bce)"/>
    <x v="1"/>
    <x v="13"/>
    <x v="13"/>
    <x v="0"/>
    <x v="0"/>
    <x v="0"/>
    <x v="0"/>
    <x v="0"/>
    <n v="3"/>
    <x v="0"/>
    <n v="50400"/>
    <n v="151200"/>
    <x v="0"/>
    <x v="0"/>
    <x v="0"/>
    <x v="0"/>
    <n v="12096"/>
    <x v="4"/>
  </r>
  <r>
    <x v="21"/>
    <n v="4180145208"/>
    <x v="0"/>
    <x v="2"/>
    <x v="0"/>
    <x v="0"/>
    <s v="win-020"/>
    <x v="0"/>
    <s v="4180145208(2bce)"/>
    <x v="1"/>
    <x v="0"/>
    <x v="0"/>
    <x v="0"/>
    <x v="0"/>
    <x v="0"/>
    <x v="0"/>
    <x v="0"/>
    <n v="15"/>
    <x v="0"/>
    <n v="111058"/>
    <n v="1665870"/>
    <x v="0"/>
    <x v="0"/>
    <x v="0"/>
    <x v="0"/>
    <n v="133270"/>
    <x v="4"/>
  </r>
  <r>
    <x v="3"/>
    <s v="đt3/12win2au2"/>
    <x v="0"/>
    <x v="2"/>
    <x v="0"/>
    <x v="0"/>
    <s v="win-031"/>
    <x v="0"/>
    <s v="đt3/12win2au2"/>
    <x v="1"/>
    <x v="0"/>
    <x v="0"/>
    <x v="0"/>
    <x v="0"/>
    <x v="0"/>
    <x v="0"/>
    <x v="0"/>
    <n v="10"/>
    <x v="0"/>
    <n v="111058"/>
    <n v="1110580"/>
    <x v="0"/>
    <x v="0"/>
    <x v="0"/>
    <x v="0"/>
    <n v="88846"/>
    <x v="4"/>
  </r>
  <r>
    <x v="3"/>
    <s v="đt3/12win2au2"/>
    <x v="0"/>
    <x v="2"/>
    <x v="0"/>
    <x v="0"/>
    <s v="win-031"/>
    <x v="0"/>
    <s v="đt3/12win2au2"/>
    <x v="1"/>
    <x v="2"/>
    <x v="2"/>
    <x v="0"/>
    <x v="0"/>
    <x v="0"/>
    <x v="0"/>
    <x v="0"/>
    <n v="20"/>
    <x v="0"/>
    <n v="73431"/>
    <n v="1468620"/>
    <x v="0"/>
    <x v="0"/>
    <x v="0"/>
    <x v="0"/>
    <n v="117490"/>
    <x v="4"/>
  </r>
  <r>
    <x v="3"/>
    <s v="đt3/12win2au2"/>
    <x v="0"/>
    <x v="2"/>
    <x v="0"/>
    <x v="0"/>
    <s v="win-031"/>
    <x v="0"/>
    <s v="đt3/12win2au2"/>
    <x v="1"/>
    <x v="10"/>
    <x v="10"/>
    <x v="0"/>
    <x v="0"/>
    <x v="0"/>
    <x v="0"/>
    <x v="0"/>
    <n v="10"/>
    <x v="0"/>
    <n v="74250"/>
    <n v="742500"/>
    <x v="0"/>
    <x v="0"/>
    <x v="0"/>
    <x v="0"/>
    <n v="59400"/>
    <x v="4"/>
  </r>
  <r>
    <x v="14"/>
    <n v="4180590980"/>
    <x v="0"/>
    <x v="2"/>
    <x v="0"/>
    <x v="0"/>
    <s v="WIN4777"/>
    <x v="0"/>
    <n v="4180590980"/>
    <x v="3"/>
    <x v="8"/>
    <x v="8"/>
    <x v="0"/>
    <x v="0"/>
    <x v="0"/>
    <x v="0"/>
    <x v="0"/>
    <n v="3"/>
    <x v="0"/>
    <n v="50182"/>
    <n v="150546"/>
    <x v="0"/>
    <x v="0"/>
    <x v="0"/>
    <x v="0"/>
    <n v="12044"/>
    <x v="4"/>
  </r>
  <r>
    <x v="14"/>
    <n v="4180590980"/>
    <x v="0"/>
    <x v="2"/>
    <x v="0"/>
    <x v="0"/>
    <s v="WIN4777"/>
    <x v="0"/>
    <n v="4180590980"/>
    <x v="3"/>
    <x v="0"/>
    <x v="0"/>
    <x v="0"/>
    <x v="0"/>
    <x v="0"/>
    <x v="0"/>
    <x v="0"/>
    <n v="2"/>
    <x v="0"/>
    <n v="111058"/>
    <n v="222116"/>
    <x v="0"/>
    <x v="0"/>
    <x v="0"/>
    <x v="0"/>
    <n v="17769"/>
    <x v="4"/>
  </r>
  <r>
    <x v="14"/>
    <n v="4180590980"/>
    <x v="0"/>
    <x v="2"/>
    <x v="0"/>
    <x v="0"/>
    <s v="WIN4777"/>
    <x v="0"/>
    <n v="4180590980"/>
    <x v="3"/>
    <x v="2"/>
    <x v="2"/>
    <x v="0"/>
    <x v="0"/>
    <x v="0"/>
    <x v="0"/>
    <x v="0"/>
    <n v="4"/>
    <x v="0"/>
    <n v="73431"/>
    <n v="293724"/>
    <x v="0"/>
    <x v="0"/>
    <x v="0"/>
    <x v="0"/>
    <n v="23498"/>
    <x v="4"/>
  </r>
  <r>
    <x v="14"/>
    <n v="4180590980"/>
    <x v="0"/>
    <x v="2"/>
    <x v="0"/>
    <x v="0"/>
    <s v="WIN4777"/>
    <x v="0"/>
    <n v="4180590980"/>
    <x v="3"/>
    <x v="9"/>
    <x v="9"/>
    <x v="0"/>
    <x v="0"/>
    <x v="0"/>
    <x v="0"/>
    <x v="0"/>
    <n v="3"/>
    <x v="0"/>
    <n v="70950"/>
    <n v="212850"/>
    <x v="0"/>
    <x v="0"/>
    <x v="0"/>
    <x v="0"/>
    <n v="17028"/>
    <x v="4"/>
  </r>
  <r>
    <x v="14"/>
    <n v="4180590980"/>
    <x v="0"/>
    <x v="2"/>
    <x v="0"/>
    <x v="0"/>
    <s v="WIN4777"/>
    <x v="0"/>
    <n v="4180590980"/>
    <x v="3"/>
    <x v="11"/>
    <x v="11"/>
    <x v="0"/>
    <x v="0"/>
    <x v="0"/>
    <x v="0"/>
    <x v="0"/>
    <n v="4"/>
    <x v="0"/>
    <n v="46000"/>
    <n v="184000"/>
    <x v="0"/>
    <x v="0"/>
    <x v="0"/>
    <x v="0"/>
    <n v="14720"/>
    <x v="4"/>
  </r>
  <r>
    <x v="14"/>
    <n v="4180590980"/>
    <x v="0"/>
    <x v="2"/>
    <x v="0"/>
    <x v="0"/>
    <s v="WIN4777"/>
    <x v="0"/>
    <n v="4180590980"/>
    <x v="3"/>
    <x v="10"/>
    <x v="10"/>
    <x v="0"/>
    <x v="0"/>
    <x v="0"/>
    <x v="0"/>
    <x v="0"/>
    <n v="3"/>
    <x v="0"/>
    <n v="74250"/>
    <n v="222750"/>
    <x v="0"/>
    <x v="0"/>
    <x v="0"/>
    <x v="0"/>
    <n v="17820"/>
    <x v="4"/>
  </r>
  <r>
    <x v="14"/>
    <n v="4180590863"/>
    <x v="0"/>
    <x v="2"/>
    <x v="0"/>
    <x v="0"/>
    <s v="WIN3622"/>
    <x v="0"/>
    <n v="4180590863"/>
    <x v="3"/>
    <x v="11"/>
    <x v="11"/>
    <x v="0"/>
    <x v="0"/>
    <x v="0"/>
    <x v="0"/>
    <x v="0"/>
    <n v="4"/>
    <x v="0"/>
    <n v="46000"/>
    <n v="184000"/>
    <x v="0"/>
    <x v="0"/>
    <x v="0"/>
    <x v="0"/>
    <n v="14720"/>
    <x v="4"/>
  </r>
  <r>
    <x v="14"/>
    <n v="4180590863"/>
    <x v="0"/>
    <x v="2"/>
    <x v="0"/>
    <x v="0"/>
    <s v="WIN3622"/>
    <x v="0"/>
    <n v="4180590863"/>
    <x v="3"/>
    <x v="2"/>
    <x v="2"/>
    <x v="0"/>
    <x v="0"/>
    <x v="0"/>
    <x v="0"/>
    <x v="0"/>
    <n v="6"/>
    <x v="0"/>
    <n v="73431"/>
    <n v="440586"/>
    <x v="0"/>
    <x v="0"/>
    <x v="0"/>
    <x v="0"/>
    <n v="35247"/>
    <x v="4"/>
  </r>
  <r>
    <x v="14"/>
    <n v="4180590841"/>
    <x v="0"/>
    <x v="2"/>
    <x v="0"/>
    <x v="0"/>
    <s v="WIN3454"/>
    <x v="0"/>
    <n v="4180590841"/>
    <x v="3"/>
    <x v="0"/>
    <x v="0"/>
    <x v="0"/>
    <x v="0"/>
    <x v="0"/>
    <x v="0"/>
    <x v="0"/>
    <n v="4"/>
    <x v="0"/>
    <n v="111058"/>
    <n v="444232"/>
    <x v="0"/>
    <x v="0"/>
    <x v="0"/>
    <x v="0"/>
    <n v="35539"/>
    <x v="4"/>
  </r>
  <r>
    <x v="14"/>
    <n v="4180590841"/>
    <x v="0"/>
    <x v="2"/>
    <x v="0"/>
    <x v="0"/>
    <s v="WIN3454"/>
    <x v="0"/>
    <n v="4180590841"/>
    <x v="3"/>
    <x v="2"/>
    <x v="2"/>
    <x v="0"/>
    <x v="0"/>
    <x v="0"/>
    <x v="0"/>
    <x v="0"/>
    <n v="3"/>
    <x v="0"/>
    <n v="73431"/>
    <n v="220293"/>
    <x v="0"/>
    <x v="0"/>
    <x v="0"/>
    <x v="0"/>
    <n v="17623"/>
    <x v="4"/>
  </r>
  <r>
    <x v="14"/>
    <n v="4180590841"/>
    <x v="0"/>
    <x v="2"/>
    <x v="0"/>
    <x v="0"/>
    <s v="WIN3454"/>
    <x v="0"/>
    <n v="4180590841"/>
    <x v="3"/>
    <x v="8"/>
    <x v="8"/>
    <x v="0"/>
    <x v="0"/>
    <x v="0"/>
    <x v="0"/>
    <x v="0"/>
    <n v="4"/>
    <x v="0"/>
    <n v="50182"/>
    <n v="200728"/>
    <x v="0"/>
    <x v="0"/>
    <x v="0"/>
    <x v="0"/>
    <n v="16058"/>
    <x v="4"/>
  </r>
  <r>
    <x v="14"/>
    <n v="4180590841"/>
    <x v="0"/>
    <x v="2"/>
    <x v="0"/>
    <x v="0"/>
    <s v="WIN3454"/>
    <x v="0"/>
    <n v="4180590841"/>
    <x v="3"/>
    <x v="1"/>
    <x v="1"/>
    <x v="0"/>
    <x v="0"/>
    <x v="0"/>
    <x v="0"/>
    <x v="0"/>
    <n v="2"/>
    <x v="0"/>
    <n v="55595"/>
    <n v="111190"/>
    <x v="0"/>
    <x v="0"/>
    <x v="0"/>
    <x v="0"/>
    <n v="8895"/>
    <x v="4"/>
  </r>
  <r>
    <x v="14"/>
    <n v="4180590995"/>
    <x v="0"/>
    <x v="2"/>
    <x v="0"/>
    <x v="0"/>
    <s v="WIN5290"/>
    <x v="0"/>
    <n v="4180590995"/>
    <x v="3"/>
    <x v="0"/>
    <x v="0"/>
    <x v="0"/>
    <x v="0"/>
    <x v="0"/>
    <x v="0"/>
    <x v="0"/>
    <n v="2"/>
    <x v="0"/>
    <n v="111058"/>
    <n v="222116"/>
    <x v="0"/>
    <x v="0"/>
    <x v="0"/>
    <x v="0"/>
    <n v="17769"/>
    <x v="4"/>
  </r>
  <r>
    <x v="14"/>
    <n v="4180590995"/>
    <x v="0"/>
    <x v="2"/>
    <x v="0"/>
    <x v="0"/>
    <s v="WIN5290"/>
    <x v="0"/>
    <n v="4180590995"/>
    <x v="3"/>
    <x v="11"/>
    <x v="11"/>
    <x v="0"/>
    <x v="0"/>
    <x v="0"/>
    <x v="0"/>
    <x v="0"/>
    <n v="4"/>
    <x v="0"/>
    <n v="46000"/>
    <n v="184000"/>
    <x v="0"/>
    <x v="0"/>
    <x v="0"/>
    <x v="0"/>
    <n v="14720"/>
    <x v="4"/>
  </r>
  <r>
    <x v="14"/>
    <n v="4180590995"/>
    <x v="0"/>
    <x v="2"/>
    <x v="0"/>
    <x v="0"/>
    <s v="WIN5290"/>
    <x v="0"/>
    <n v="4180590995"/>
    <x v="3"/>
    <x v="2"/>
    <x v="2"/>
    <x v="0"/>
    <x v="0"/>
    <x v="0"/>
    <x v="0"/>
    <x v="0"/>
    <n v="2"/>
    <x v="0"/>
    <n v="73431"/>
    <n v="146862"/>
    <x v="0"/>
    <x v="0"/>
    <x v="0"/>
    <x v="0"/>
    <n v="11749"/>
    <x v="4"/>
  </r>
  <r>
    <x v="14"/>
    <n v="4180590712"/>
    <x v="0"/>
    <x v="2"/>
    <x v="0"/>
    <x v="0"/>
    <s v="Win2AGK"/>
    <x v="0"/>
    <n v="4180590712"/>
    <x v="3"/>
    <x v="11"/>
    <x v="11"/>
    <x v="0"/>
    <x v="0"/>
    <x v="0"/>
    <x v="0"/>
    <x v="0"/>
    <n v="4"/>
    <x v="0"/>
    <n v="46000"/>
    <n v="184000"/>
    <x v="0"/>
    <x v="0"/>
    <x v="0"/>
    <x v="0"/>
    <n v="14720"/>
    <x v="4"/>
  </r>
  <r>
    <x v="14"/>
    <n v="4180590712"/>
    <x v="0"/>
    <x v="2"/>
    <x v="0"/>
    <x v="0"/>
    <s v="Win2AGK"/>
    <x v="0"/>
    <n v="4180590712"/>
    <x v="3"/>
    <x v="1"/>
    <x v="1"/>
    <x v="0"/>
    <x v="0"/>
    <x v="0"/>
    <x v="0"/>
    <x v="0"/>
    <n v="2"/>
    <x v="0"/>
    <n v="55595"/>
    <n v="111190"/>
    <x v="0"/>
    <x v="0"/>
    <x v="0"/>
    <x v="0"/>
    <n v="8895"/>
    <x v="4"/>
  </r>
  <r>
    <x v="14"/>
    <n v="4180590712"/>
    <x v="0"/>
    <x v="2"/>
    <x v="0"/>
    <x v="0"/>
    <s v="Win2AGK"/>
    <x v="0"/>
    <n v="4180590712"/>
    <x v="3"/>
    <x v="8"/>
    <x v="8"/>
    <x v="0"/>
    <x v="0"/>
    <x v="0"/>
    <x v="0"/>
    <x v="0"/>
    <n v="4"/>
    <x v="0"/>
    <n v="50182"/>
    <n v="200728"/>
    <x v="0"/>
    <x v="0"/>
    <x v="0"/>
    <x v="0"/>
    <n v="16058"/>
    <x v="4"/>
  </r>
  <r>
    <x v="14"/>
    <n v="4180590712"/>
    <x v="0"/>
    <x v="2"/>
    <x v="0"/>
    <x v="0"/>
    <s v="Win2AGK"/>
    <x v="0"/>
    <n v="4180590712"/>
    <x v="3"/>
    <x v="10"/>
    <x v="10"/>
    <x v="0"/>
    <x v="0"/>
    <x v="0"/>
    <x v="0"/>
    <x v="0"/>
    <n v="4"/>
    <x v="0"/>
    <n v="74250"/>
    <n v="297000"/>
    <x v="0"/>
    <x v="0"/>
    <x v="0"/>
    <x v="0"/>
    <n v="23760"/>
    <x v="4"/>
  </r>
  <r>
    <x v="14"/>
    <n v="4180590712"/>
    <x v="0"/>
    <x v="2"/>
    <x v="0"/>
    <x v="0"/>
    <s v="Win2AGK"/>
    <x v="0"/>
    <n v="4180590712"/>
    <x v="3"/>
    <x v="0"/>
    <x v="0"/>
    <x v="0"/>
    <x v="0"/>
    <x v="0"/>
    <x v="0"/>
    <x v="0"/>
    <n v="2"/>
    <x v="0"/>
    <n v="111058"/>
    <n v="222116"/>
    <x v="0"/>
    <x v="0"/>
    <x v="0"/>
    <x v="0"/>
    <n v="17769"/>
    <x v="4"/>
  </r>
  <r>
    <x v="14"/>
    <n v="4180590712"/>
    <x v="0"/>
    <x v="2"/>
    <x v="0"/>
    <x v="0"/>
    <s v="Win2AGK"/>
    <x v="0"/>
    <n v="4180590712"/>
    <x v="3"/>
    <x v="2"/>
    <x v="2"/>
    <x v="0"/>
    <x v="0"/>
    <x v="0"/>
    <x v="0"/>
    <x v="0"/>
    <n v="4"/>
    <x v="0"/>
    <n v="73431"/>
    <n v="293724"/>
    <x v="0"/>
    <x v="0"/>
    <x v="0"/>
    <x v="0"/>
    <n v="23498"/>
    <x v="4"/>
  </r>
  <r>
    <x v="14"/>
    <n v="4180590748"/>
    <x v="0"/>
    <x v="2"/>
    <x v="0"/>
    <x v="0"/>
    <s v="WIN2ARU"/>
    <x v="0"/>
    <n v="4180590748"/>
    <x v="3"/>
    <x v="11"/>
    <x v="11"/>
    <x v="0"/>
    <x v="0"/>
    <x v="0"/>
    <x v="0"/>
    <x v="0"/>
    <n v="4"/>
    <x v="0"/>
    <n v="46000"/>
    <n v="184000"/>
    <x v="0"/>
    <x v="0"/>
    <x v="0"/>
    <x v="0"/>
    <n v="14720"/>
    <x v="4"/>
  </r>
  <r>
    <x v="14"/>
    <n v="4180590748"/>
    <x v="0"/>
    <x v="2"/>
    <x v="0"/>
    <x v="0"/>
    <s v="WIN2ARU"/>
    <x v="0"/>
    <n v="4180590748"/>
    <x v="3"/>
    <x v="2"/>
    <x v="2"/>
    <x v="0"/>
    <x v="0"/>
    <x v="0"/>
    <x v="0"/>
    <x v="0"/>
    <n v="2"/>
    <x v="0"/>
    <n v="73431"/>
    <n v="146862"/>
    <x v="0"/>
    <x v="0"/>
    <x v="0"/>
    <x v="0"/>
    <n v="11749"/>
    <x v="4"/>
  </r>
  <r>
    <x v="14"/>
    <n v="4180590748"/>
    <x v="0"/>
    <x v="2"/>
    <x v="0"/>
    <x v="0"/>
    <s v="WIN2ARU"/>
    <x v="0"/>
    <n v="4180590748"/>
    <x v="3"/>
    <x v="0"/>
    <x v="0"/>
    <x v="0"/>
    <x v="0"/>
    <x v="0"/>
    <x v="0"/>
    <x v="0"/>
    <n v="4"/>
    <x v="0"/>
    <n v="111058"/>
    <n v="444232"/>
    <x v="0"/>
    <x v="0"/>
    <x v="0"/>
    <x v="0"/>
    <n v="35539"/>
    <x v="4"/>
  </r>
  <r>
    <x v="14"/>
    <n v="4180590776"/>
    <x v="0"/>
    <x v="2"/>
    <x v="0"/>
    <x v="0"/>
    <s v="WIN2B24"/>
    <x v="0"/>
    <n v="4180590776"/>
    <x v="3"/>
    <x v="11"/>
    <x v="11"/>
    <x v="0"/>
    <x v="0"/>
    <x v="0"/>
    <x v="0"/>
    <x v="0"/>
    <n v="6"/>
    <x v="0"/>
    <n v="46000"/>
    <n v="276000"/>
    <x v="0"/>
    <x v="0"/>
    <x v="0"/>
    <x v="0"/>
    <n v="22080"/>
    <x v="4"/>
  </r>
  <r>
    <x v="14"/>
    <n v="4180590776"/>
    <x v="0"/>
    <x v="2"/>
    <x v="0"/>
    <x v="0"/>
    <s v="WIN2B24"/>
    <x v="0"/>
    <n v="4180590776"/>
    <x v="3"/>
    <x v="1"/>
    <x v="1"/>
    <x v="0"/>
    <x v="0"/>
    <x v="0"/>
    <x v="0"/>
    <x v="0"/>
    <n v="2"/>
    <x v="0"/>
    <n v="55595"/>
    <n v="111190"/>
    <x v="0"/>
    <x v="0"/>
    <x v="0"/>
    <x v="0"/>
    <n v="8895"/>
    <x v="4"/>
  </r>
  <r>
    <x v="14"/>
    <n v="4180590776"/>
    <x v="0"/>
    <x v="2"/>
    <x v="0"/>
    <x v="0"/>
    <s v="WIN2B24"/>
    <x v="0"/>
    <n v="4180590776"/>
    <x v="3"/>
    <x v="2"/>
    <x v="2"/>
    <x v="0"/>
    <x v="0"/>
    <x v="0"/>
    <x v="0"/>
    <x v="0"/>
    <n v="2"/>
    <x v="0"/>
    <n v="73431"/>
    <n v="146862"/>
    <x v="0"/>
    <x v="0"/>
    <x v="0"/>
    <x v="0"/>
    <n v="11749"/>
    <x v="4"/>
  </r>
  <r>
    <x v="14"/>
    <n v="4180590776"/>
    <x v="0"/>
    <x v="2"/>
    <x v="0"/>
    <x v="0"/>
    <s v="WIN2B24"/>
    <x v="0"/>
    <n v="4180590776"/>
    <x v="3"/>
    <x v="0"/>
    <x v="0"/>
    <x v="0"/>
    <x v="0"/>
    <x v="0"/>
    <x v="0"/>
    <x v="0"/>
    <n v="2"/>
    <x v="0"/>
    <n v="111058"/>
    <n v="222116"/>
    <x v="0"/>
    <x v="0"/>
    <x v="0"/>
    <x v="0"/>
    <n v="17769"/>
    <x v="4"/>
  </r>
  <r>
    <x v="14"/>
    <n v="4180590776"/>
    <x v="0"/>
    <x v="2"/>
    <x v="0"/>
    <x v="0"/>
    <s v="WIN2B24"/>
    <x v="0"/>
    <n v="4180590776"/>
    <x v="3"/>
    <x v="8"/>
    <x v="8"/>
    <x v="0"/>
    <x v="0"/>
    <x v="0"/>
    <x v="0"/>
    <x v="0"/>
    <n v="2"/>
    <x v="0"/>
    <n v="50182"/>
    <n v="100364"/>
    <x v="0"/>
    <x v="0"/>
    <x v="0"/>
    <x v="0"/>
    <n v="8029"/>
    <x v="4"/>
  </r>
  <r>
    <x v="14"/>
    <n v="4180591054"/>
    <x v="0"/>
    <x v="2"/>
    <x v="0"/>
    <x v="0"/>
    <s v="WIN5675"/>
    <x v="0"/>
    <n v="4180591054"/>
    <x v="3"/>
    <x v="8"/>
    <x v="8"/>
    <x v="0"/>
    <x v="0"/>
    <x v="0"/>
    <x v="0"/>
    <x v="0"/>
    <n v="5"/>
    <x v="0"/>
    <n v="50182"/>
    <n v="250910"/>
    <x v="0"/>
    <x v="0"/>
    <x v="0"/>
    <x v="0"/>
    <n v="20073"/>
    <x v="4"/>
  </r>
  <r>
    <x v="14"/>
    <n v="4180591054"/>
    <x v="0"/>
    <x v="2"/>
    <x v="0"/>
    <x v="0"/>
    <s v="WIN5675"/>
    <x v="0"/>
    <n v="4180591054"/>
    <x v="3"/>
    <x v="11"/>
    <x v="11"/>
    <x v="0"/>
    <x v="0"/>
    <x v="0"/>
    <x v="0"/>
    <x v="0"/>
    <n v="5"/>
    <x v="0"/>
    <n v="46000"/>
    <n v="230000"/>
    <x v="0"/>
    <x v="0"/>
    <x v="0"/>
    <x v="0"/>
    <n v="18400"/>
    <x v="4"/>
  </r>
  <r>
    <x v="14"/>
    <n v="4180591054"/>
    <x v="0"/>
    <x v="2"/>
    <x v="0"/>
    <x v="0"/>
    <s v="WIN5675"/>
    <x v="0"/>
    <n v="4180591054"/>
    <x v="3"/>
    <x v="2"/>
    <x v="2"/>
    <x v="0"/>
    <x v="0"/>
    <x v="0"/>
    <x v="0"/>
    <x v="0"/>
    <n v="5"/>
    <x v="0"/>
    <n v="73431"/>
    <n v="367155"/>
    <x v="0"/>
    <x v="0"/>
    <x v="0"/>
    <x v="0"/>
    <n v="29372"/>
    <x v="4"/>
  </r>
  <r>
    <x v="14"/>
    <n v="4180591054"/>
    <x v="0"/>
    <x v="2"/>
    <x v="0"/>
    <x v="0"/>
    <s v="WIN5675"/>
    <x v="0"/>
    <n v="4180591054"/>
    <x v="3"/>
    <x v="0"/>
    <x v="0"/>
    <x v="0"/>
    <x v="0"/>
    <x v="0"/>
    <x v="0"/>
    <x v="0"/>
    <n v="2"/>
    <x v="0"/>
    <n v="111058"/>
    <n v="222116"/>
    <x v="0"/>
    <x v="0"/>
    <x v="0"/>
    <x v="0"/>
    <n v="17769"/>
    <x v="4"/>
  </r>
  <r>
    <x v="14"/>
    <n v="4180590963"/>
    <x v="0"/>
    <x v="2"/>
    <x v="0"/>
    <x v="0"/>
    <s v="WIN4512"/>
    <x v="0"/>
    <n v="4180590963"/>
    <x v="3"/>
    <x v="8"/>
    <x v="8"/>
    <x v="0"/>
    <x v="0"/>
    <x v="0"/>
    <x v="0"/>
    <x v="0"/>
    <n v="4"/>
    <x v="0"/>
    <n v="50182"/>
    <n v="200728"/>
    <x v="0"/>
    <x v="0"/>
    <x v="0"/>
    <x v="0"/>
    <n v="16058"/>
    <x v="4"/>
  </r>
  <r>
    <x v="14"/>
    <n v="4180590963"/>
    <x v="0"/>
    <x v="2"/>
    <x v="0"/>
    <x v="0"/>
    <s v="WIN4512"/>
    <x v="0"/>
    <n v="4180590963"/>
    <x v="3"/>
    <x v="2"/>
    <x v="2"/>
    <x v="0"/>
    <x v="0"/>
    <x v="0"/>
    <x v="0"/>
    <x v="0"/>
    <n v="4"/>
    <x v="0"/>
    <n v="73431"/>
    <n v="293724"/>
    <x v="0"/>
    <x v="0"/>
    <x v="0"/>
    <x v="0"/>
    <n v="23498"/>
    <x v="4"/>
  </r>
  <r>
    <x v="14"/>
    <n v="4180590963"/>
    <x v="0"/>
    <x v="2"/>
    <x v="0"/>
    <x v="0"/>
    <s v="WIN4512"/>
    <x v="0"/>
    <n v="4180590963"/>
    <x v="3"/>
    <x v="1"/>
    <x v="1"/>
    <x v="0"/>
    <x v="0"/>
    <x v="0"/>
    <x v="0"/>
    <x v="0"/>
    <n v="2"/>
    <x v="0"/>
    <n v="55595"/>
    <n v="111190"/>
    <x v="0"/>
    <x v="0"/>
    <x v="0"/>
    <x v="0"/>
    <n v="8895"/>
    <x v="4"/>
  </r>
  <r>
    <x v="14"/>
    <n v="4180590963"/>
    <x v="0"/>
    <x v="2"/>
    <x v="0"/>
    <x v="0"/>
    <s v="WIN4512"/>
    <x v="0"/>
    <n v="4180590963"/>
    <x v="3"/>
    <x v="11"/>
    <x v="11"/>
    <x v="0"/>
    <x v="0"/>
    <x v="0"/>
    <x v="0"/>
    <x v="0"/>
    <n v="2"/>
    <x v="0"/>
    <n v="46000"/>
    <n v="92000"/>
    <x v="0"/>
    <x v="0"/>
    <x v="0"/>
    <x v="0"/>
    <n v="7360"/>
    <x v="4"/>
  </r>
  <r>
    <x v="14"/>
    <n v="4180590963"/>
    <x v="0"/>
    <x v="2"/>
    <x v="0"/>
    <x v="0"/>
    <s v="WIN4512"/>
    <x v="0"/>
    <n v="4180590963"/>
    <x v="3"/>
    <x v="0"/>
    <x v="0"/>
    <x v="0"/>
    <x v="0"/>
    <x v="0"/>
    <x v="0"/>
    <x v="0"/>
    <n v="2"/>
    <x v="0"/>
    <n v="111058"/>
    <n v="222116"/>
    <x v="0"/>
    <x v="0"/>
    <x v="0"/>
    <x v="0"/>
    <n v="17769"/>
    <x v="4"/>
  </r>
  <r>
    <x v="14"/>
    <n v="4180590827"/>
    <x v="0"/>
    <x v="2"/>
    <x v="0"/>
    <x v="0"/>
    <s v="WIN3301"/>
    <x v="0"/>
    <n v="4180590827"/>
    <x v="3"/>
    <x v="9"/>
    <x v="9"/>
    <x v="0"/>
    <x v="0"/>
    <x v="0"/>
    <x v="0"/>
    <x v="0"/>
    <n v="2"/>
    <x v="0"/>
    <n v="70950"/>
    <n v="141900"/>
    <x v="0"/>
    <x v="0"/>
    <x v="0"/>
    <x v="0"/>
    <n v="11352"/>
    <x v="4"/>
  </r>
  <r>
    <x v="14"/>
    <n v="4180590827"/>
    <x v="0"/>
    <x v="2"/>
    <x v="0"/>
    <x v="0"/>
    <s v="WIN3301"/>
    <x v="0"/>
    <n v="4180590827"/>
    <x v="3"/>
    <x v="1"/>
    <x v="1"/>
    <x v="0"/>
    <x v="0"/>
    <x v="0"/>
    <x v="0"/>
    <x v="0"/>
    <n v="2"/>
    <x v="0"/>
    <n v="55595"/>
    <n v="111190"/>
    <x v="0"/>
    <x v="0"/>
    <x v="0"/>
    <x v="0"/>
    <n v="8895"/>
    <x v="4"/>
  </r>
  <r>
    <x v="14"/>
    <n v="4180590827"/>
    <x v="0"/>
    <x v="2"/>
    <x v="0"/>
    <x v="0"/>
    <s v="WIN3301"/>
    <x v="0"/>
    <n v="4180590827"/>
    <x v="3"/>
    <x v="10"/>
    <x v="10"/>
    <x v="0"/>
    <x v="0"/>
    <x v="0"/>
    <x v="0"/>
    <x v="0"/>
    <n v="2"/>
    <x v="0"/>
    <n v="74250"/>
    <n v="148500"/>
    <x v="0"/>
    <x v="0"/>
    <x v="0"/>
    <x v="0"/>
    <n v="11880"/>
    <x v="4"/>
  </r>
  <r>
    <x v="14"/>
    <n v="4180590827"/>
    <x v="0"/>
    <x v="2"/>
    <x v="0"/>
    <x v="0"/>
    <s v="WIN3301"/>
    <x v="0"/>
    <n v="4180590827"/>
    <x v="3"/>
    <x v="8"/>
    <x v="8"/>
    <x v="0"/>
    <x v="0"/>
    <x v="0"/>
    <x v="0"/>
    <x v="0"/>
    <n v="4"/>
    <x v="0"/>
    <n v="50182"/>
    <n v="200728"/>
    <x v="0"/>
    <x v="0"/>
    <x v="0"/>
    <x v="0"/>
    <n v="16058"/>
    <x v="4"/>
  </r>
  <r>
    <x v="14"/>
    <n v="4180590832"/>
    <x v="0"/>
    <x v="2"/>
    <x v="0"/>
    <x v="0"/>
    <s v="WIN3347"/>
    <x v="0"/>
    <n v="4180590832"/>
    <x v="3"/>
    <x v="0"/>
    <x v="0"/>
    <x v="0"/>
    <x v="0"/>
    <x v="0"/>
    <x v="0"/>
    <x v="0"/>
    <n v="6"/>
    <x v="0"/>
    <n v="111058"/>
    <n v="666348"/>
    <x v="0"/>
    <x v="0"/>
    <x v="0"/>
    <x v="0"/>
    <n v="53308"/>
    <x v="4"/>
  </r>
  <r>
    <x v="14"/>
    <n v="4180590832"/>
    <x v="0"/>
    <x v="2"/>
    <x v="0"/>
    <x v="0"/>
    <s v="WIN3347"/>
    <x v="0"/>
    <n v="4180590832"/>
    <x v="3"/>
    <x v="11"/>
    <x v="11"/>
    <x v="0"/>
    <x v="0"/>
    <x v="0"/>
    <x v="0"/>
    <x v="0"/>
    <n v="6"/>
    <x v="0"/>
    <n v="46000"/>
    <n v="276000"/>
    <x v="0"/>
    <x v="0"/>
    <x v="0"/>
    <x v="0"/>
    <n v="22080"/>
    <x v="4"/>
  </r>
  <r>
    <x v="14"/>
    <n v="4180590832"/>
    <x v="0"/>
    <x v="2"/>
    <x v="0"/>
    <x v="0"/>
    <s v="WIN3347"/>
    <x v="0"/>
    <n v="4180590832"/>
    <x v="3"/>
    <x v="9"/>
    <x v="9"/>
    <x v="0"/>
    <x v="0"/>
    <x v="0"/>
    <x v="0"/>
    <x v="0"/>
    <n v="2"/>
    <x v="0"/>
    <n v="70950"/>
    <n v="141900"/>
    <x v="0"/>
    <x v="0"/>
    <x v="0"/>
    <x v="0"/>
    <n v="11352"/>
    <x v="4"/>
  </r>
  <r>
    <x v="14"/>
    <n v="4180590832"/>
    <x v="0"/>
    <x v="2"/>
    <x v="0"/>
    <x v="0"/>
    <s v="WIN3347"/>
    <x v="0"/>
    <n v="4180590832"/>
    <x v="3"/>
    <x v="8"/>
    <x v="8"/>
    <x v="0"/>
    <x v="0"/>
    <x v="0"/>
    <x v="0"/>
    <x v="0"/>
    <n v="3"/>
    <x v="0"/>
    <n v="50182"/>
    <n v="150546"/>
    <x v="0"/>
    <x v="0"/>
    <x v="0"/>
    <x v="0"/>
    <n v="12044"/>
    <x v="4"/>
  </r>
  <r>
    <x v="14"/>
    <n v="4180590832"/>
    <x v="0"/>
    <x v="2"/>
    <x v="0"/>
    <x v="0"/>
    <s v="WIN3347"/>
    <x v="0"/>
    <n v="4180590832"/>
    <x v="3"/>
    <x v="10"/>
    <x v="10"/>
    <x v="0"/>
    <x v="0"/>
    <x v="0"/>
    <x v="0"/>
    <x v="0"/>
    <n v="3"/>
    <x v="0"/>
    <n v="74250"/>
    <n v="222750"/>
    <x v="0"/>
    <x v="0"/>
    <x v="0"/>
    <x v="0"/>
    <n v="17820"/>
    <x v="4"/>
  </r>
  <r>
    <x v="14"/>
    <n v="4180590832"/>
    <x v="0"/>
    <x v="2"/>
    <x v="0"/>
    <x v="0"/>
    <s v="WIN3347"/>
    <x v="0"/>
    <n v="4180590832"/>
    <x v="3"/>
    <x v="1"/>
    <x v="1"/>
    <x v="0"/>
    <x v="0"/>
    <x v="0"/>
    <x v="0"/>
    <x v="0"/>
    <n v="2"/>
    <x v="0"/>
    <n v="55595"/>
    <n v="111190"/>
    <x v="0"/>
    <x v="0"/>
    <x v="0"/>
    <x v="0"/>
    <n v="8895"/>
    <x v="4"/>
  </r>
  <r>
    <x v="14"/>
    <n v="4180590832"/>
    <x v="0"/>
    <x v="2"/>
    <x v="0"/>
    <x v="0"/>
    <s v="WIN3347"/>
    <x v="0"/>
    <n v="4180590832"/>
    <x v="3"/>
    <x v="2"/>
    <x v="2"/>
    <x v="0"/>
    <x v="0"/>
    <x v="0"/>
    <x v="0"/>
    <x v="0"/>
    <n v="6"/>
    <x v="0"/>
    <n v="73431"/>
    <n v="440586"/>
    <x v="0"/>
    <x v="0"/>
    <x v="0"/>
    <x v="0"/>
    <n v="35247"/>
    <x v="4"/>
  </r>
  <r>
    <x v="14"/>
    <n v="4180590978"/>
    <x v="0"/>
    <x v="2"/>
    <x v="0"/>
    <x v="0"/>
    <s v="win4767"/>
    <x v="0"/>
    <n v="4180590978"/>
    <x v="3"/>
    <x v="1"/>
    <x v="1"/>
    <x v="0"/>
    <x v="0"/>
    <x v="0"/>
    <x v="0"/>
    <x v="0"/>
    <n v="2"/>
    <x v="0"/>
    <n v="55595"/>
    <n v="111190"/>
    <x v="0"/>
    <x v="0"/>
    <x v="0"/>
    <x v="0"/>
    <n v="8895"/>
    <x v="4"/>
  </r>
  <r>
    <x v="14"/>
    <n v="4180590978"/>
    <x v="0"/>
    <x v="2"/>
    <x v="0"/>
    <x v="0"/>
    <s v="win4767"/>
    <x v="0"/>
    <n v="4180590978"/>
    <x v="3"/>
    <x v="0"/>
    <x v="0"/>
    <x v="0"/>
    <x v="0"/>
    <x v="0"/>
    <x v="0"/>
    <x v="0"/>
    <n v="2"/>
    <x v="0"/>
    <n v="111058"/>
    <n v="222116"/>
    <x v="0"/>
    <x v="0"/>
    <x v="0"/>
    <x v="0"/>
    <n v="17769"/>
    <x v="4"/>
  </r>
  <r>
    <x v="14"/>
    <n v="4180590978"/>
    <x v="0"/>
    <x v="2"/>
    <x v="0"/>
    <x v="0"/>
    <s v="win4767"/>
    <x v="0"/>
    <n v="4180590978"/>
    <x v="3"/>
    <x v="11"/>
    <x v="11"/>
    <x v="0"/>
    <x v="0"/>
    <x v="0"/>
    <x v="0"/>
    <x v="0"/>
    <n v="4"/>
    <x v="0"/>
    <n v="46000"/>
    <n v="184000"/>
    <x v="0"/>
    <x v="0"/>
    <x v="0"/>
    <x v="0"/>
    <n v="14720"/>
    <x v="4"/>
  </r>
  <r>
    <x v="14"/>
    <n v="4180590978"/>
    <x v="0"/>
    <x v="2"/>
    <x v="0"/>
    <x v="0"/>
    <s v="win4767"/>
    <x v="0"/>
    <n v="4180590978"/>
    <x v="3"/>
    <x v="9"/>
    <x v="9"/>
    <x v="0"/>
    <x v="0"/>
    <x v="0"/>
    <x v="0"/>
    <x v="0"/>
    <n v="2"/>
    <x v="0"/>
    <n v="70950"/>
    <n v="141900"/>
    <x v="0"/>
    <x v="0"/>
    <x v="0"/>
    <x v="0"/>
    <n v="11352"/>
    <x v="4"/>
  </r>
  <r>
    <x v="14"/>
    <n v="4180590978"/>
    <x v="0"/>
    <x v="2"/>
    <x v="0"/>
    <x v="0"/>
    <s v="win4767"/>
    <x v="0"/>
    <n v="4180590978"/>
    <x v="3"/>
    <x v="10"/>
    <x v="10"/>
    <x v="0"/>
    <x v="0"/>
    <x v="0"/>
    <x v="0"/>
    <x v="0"/>
    <n v="4"/>
    <x v="0"/>
    <n v="74250"/>
    <n v="297000"/>
    <x v="0"/>
    <x v="0"/>
    <x v="0"/>
    <x v="0"/>
    <n v="23760"/>
    <x v="4"/>
  </r>
  <r>
    <x v="14"/>
    <n v="4180590978"/>
    <x v="0"/>
    <x v="2"/>
    <x v="0"/>
    <x v="0"/>
    <s v="win4767"/>
    <x v="0"/>
    <n v="4180590978"/>
    <x v="3"/>
    <x v="2"/>
    <x v="2"/>
    <x v="0"/>
    <x v="0"/>
    <x v="0"/>
    <x v="0"/>
    <x v="0"/>
    <n v="4"/>
    <x v="0"/>
    <n v="73431"/>
    <n v="293724"/>
    <x v="0"/>
    <x v="0"/>
    <x v="0"/>
    <x v="0"/>
    <n v="23498"/>
    <x v="4"/>
  </r>
  <r>
    <x v="14"/>
    <n v="4180590792"/>
    <x v="0"/>
    <x v="2"/>
    <x v="0"/>
    <x v="0"/>
    <s v="WIN3107"/>
    <x v="0"/>
    <n v="4180590792"/>
    <x v="3"/>
    <x v="8"/>
    <x v="8"/>
    <x v="0"/>
    <x v="0"/>
    <x v="0"/>
    <x v="0"/>
    <x v="0"/>
    <n v="2"/>
    <x v="0"/>
    <n v="50182"/>
    <n v="100364"/>
    <x v="0"/>
    <x v="0"/>
    <x v="0"/>
    <x v="0"/>
    <n v="8029"/>
    <x v="4"/>
  </r>
  <r>
    <x v="14"/>
    <n v="4180590792"/>
    <x v="0"/>
    <x v="2"/>
    <x v="0"/>
    <x v="0"/>
    <s v="WIN3107"/>
    <x v="0"/>
    <n v="4180590792"/>
    <x v="3"/>
    <x v="9"/>
    <x v="9"/>
    <x v="0"/>
    <x v="0"/>
    <x v="0"/>
    <x v="0"/>
    <x v="0"/>
    <n v="2"/>
    <x v="0"/>
    <n v="70950"/>
    <n v="141900"/>
    <x v="0"/>
    <x v="0"/>
    <x v="0"/>
    <x v="0"/>
    <n v="11352"/>
    <x v="4"/>
  </r>
  <r>
    <x v="14"/>
    <n v="4180590792"/>
    <x v="0"/>
    <x v="2"/>
    <x v="0"/>
    <x v="0"/>
    <s v="WIN3107"/>
    <x v="0"/>
    <n v="4180590792"/>
    <x v="3"/>
    <x v="0"/>
    <x v="0"/>
    <x v="0"/>
    <x v="0"/>
    <x v="0"/>
    <x v="0"/>
    <x v="0"/>
    <n v="4"/>
    <x v="0"/>
    <n v="111058"/>
    <n v="444232"/>
    <x v="0"/>
    <x v="0"/>
    <x v="0"/>
    <x v="0"/>
    <n v="35539"/>
    <x v="4"/>
  </r>
  <r>
    <x v="14"/>
    <n v="4180590792"/>
    <x v="0"/>
    <x v="2"/>
    <x v="0"/>
    <x v="0"/>
    <s v="WIN3107"/>
    <x v="0"/>
    <n v="4180590792"/>
    <x v="3"/>
    <x v="2"/>
    <x v="2"/>
    <x v="0"/>
    <x v="0"/>
    <x v="0"/>
    <x v="0"/>
    <x v="0"/>
    <n v="6"/>
    <x v="0"/>
    <n v="73431"/>
    <n v="440586"/>
    <x v="0"/>
    <x v="0"/>
    <x v="0"/>
    <x v="0"/>
    <n v="35247"/>
    <x v="4"/>
  </r>
  <r>
    <x v="14"/>
    <n v="4180590792"/>
    <x v="0"/>
    <x v="2"/>
    <x v="0"/>
    <x v="0"/>
    <s v="WIN3107"/>
    <x v="0"/>
    <n v="4180590792"/>
    <x v="3"/>
    <x v="11"/>
    <x v="11"/>
    <x v="0"/>
    <x v="0"/>
    <x v="0"/>
    <x v="0"/>
    <x v="0"/>
    <n v="6"/>
    <x v="0"/>
    <n v="46000"/>
    <n v="276000"/>
    <x v="0"/>
    <x v="0"/>
    <x v="0"/>
    <x v="0"/>
    <n v="22080"/>
    <x v="4"/>
  </r>
  <r>
    <x v="14"/>
    <n v="4180590792"/>
    <x v="0"/>
    <x v="2"/>
    <x v="0"/>
    <x v="0"/>
    <s v="WIN3107"/>
    <x v="0"/>
    <n v="4180590792"/>
    <x v="3"/>
    <x v="10"/>
    <x v="10"/>
    <x v="0"/>
    <x v="0"/>
    <x v="0"/>
    <x v="0"/>
    <x v="0"/>
    <n v="4"/>
    <x v="0"/>
    <n v="74250"/>
    <n v="297000"/>
    <x v="0"/>
    <x v="0"/>
    <x v="0"/>
    <x v="0"/>
    <n v="23760"/>
    <x v="4"/>
  </r>
  <r>
    <x v="14"/>
    <n v="4180591131"/>
    <x v="0"/>
    <x v="2"/>
    <x v="0"/>
    <x v="0"/>
    <s v="win6919"/>
    <x v="0"/>
    <n v="4180591131"/>
    <x v="3"/>
    <x v="10"/>
    <x v="10"/>
    <x v="0"/>
    <x v="0"/>
    <x v="0"/>
    <x v="0"/>
    <x v="0"/>
    <n v="2"/>
    <x v="0"/>
    <n v="74250"/>
    <n v="148500"/>
    <x v="0"/>
    <x v="0"/>
    <x v="0"/>
    <x v="0"/>
    <n v="11880"/>
    <x v="4"/>
  </r>
  <r>
    <x v="14"/>
    <n v="4180591131"/>
    <x v="0"/>
    <x v="2"/>
    <x v="0"/>
    <x v="0"/>
    <s v="win6919"/>
    <x v="0"/>
    <n v="4180591131"/>
    <x v="3"/>
    <x v="8"/>
    <x v="8"/>
    <x v="0"/>
    <x v="0"/>
    <x v="0"/>
    <x v="0"/>
    <x v="0"/>
    <n v="2"/>
    <x v="0"/>
    <n v="50182"/>
    <n v="100364"/>
    <x v="0"/>
    <x v="0"/>
    <x v="0"/>
    <x v="0"/>
    <n v="8029"/>
    <x v="4"/>
  </r>
  <r>
    <x v="14"/>
    <n v="4180591131"/>
    <x v="0"/>
    <x v="2"/>
    <x v="0"/>
    <x v="0"/>
    <s v="win6919"/>
    <x v="0"/>
    <n v="4180591131"/>
    <x v="3"/>
    <x v="2"/>
    <x v="2"/>
    <x v="0"/>
    <x v="0"/>
    <x v="0"/>
    <x v="0"/>
    <x v="0"/>
    <n v="4"/>
    <x v="0"/>
    <n v="73431"/>
    <n v="293724"/>
    <x v="0"/>
    <x v="0"/>
    <x v="0"/>
    <x v="0"/>
    <n v="23498"/>
    <x v="4"/>
  </r>
  <r>
    <x v="14"/>
    <n v="4180591131"/>
    <x v="0"/>
    <x v="2"/>
    <x v="0"/>
    <x v="0"/>
    <s v="win6919"/>
    <x v="0"/>
    <n v="4180591131"/>
    <x v="3"/>
    <x v="1"/>
    <x v="1"/>
    <x v="0"/>
    <x v="0"/>
    <x v="0"/>
    <x v="0"/>
    <x v="0"/>
    <n v="2"/>
    <x v="0"/>
    <n v="55595"/>
    <n v="111190"/>
    <x v="0"/>
    <x v="0"/>
    <x v="0"/>
    <x v="0"/>
    <n v="8895"/>
    <x v="4"/>
  </r>
  <r>
    <x v="14"/>
    <n v="4180591131"/>
    <x v="0"/>
    <x v="2"/>
    <x v="0"/>
    <x v="0"/>
    <s v="win6919"/>
    <x v="0"/>
    <n v="4180591131"/>
    <x v="3"/>
    <x v="11"/>
    <x v="11"/>
    <x v="0"/>
    <x v="0"/>
    <x v="0"/>
    <x v="0"/>
    <x v="0"/>
    <n v="2"/>
    <x v="0"/>
    <n v="46000"/>
    <n v="92000"/>
    <x v="0"/>
    <x v="0"/>
    <x v="0"/>
    <x v="0"/>
    <n v="7360"/>
    <x v="4"/>
  </r>
  <r>
    <x v="14"/>
    <n v="4180590621"/>
    <x v="0"/>
    <x v="2"/>
    <x v="0"/>
    <x v="0"/>
    <s v="win2520"/>
    <x v="0"/>
    <n v="4180590621"/>
    <x v="3"/>
    <x v="11"/>
    <x v="11"/>
    <x v="0"/>
    <x v="0"/>
    <x v="0"/>
    <x v="0"/>
    <x v="0"/>
    <n v="4"/>
    <x v="0"/>
    <n v="46000"/>
    <n v="184000"/>
    <x v="0"/>
    <x v="0"/>
    <x v="0"/>
    <x v="0"/>
    <n v="14720"/>
    <x v="4"/>
  </r>
  <r>
    <x v="14"/>
    <n v="4180590621"/>
    <x v="0"/>
    <x v="2"/>
    <x v="0"/>
    <x v="0"/>
    <s v="win2520"/>
    <x v="0"/>
    <n v="4180590621"/>
    <x v="3"/>
    <x v="8"/>
    <x v="8"/>
    <x v="0"/>
    <x v="0"/>
    <x v="0"/>
    <x v="0"/>
    <x v="0"/>
    <n v="6"/>
    <x v="0"/>
    <n v="50182"/>
    <n v="301092"/>
    <x v="0"/>
    <x v="0"/>
    <x v="0"/>
    <x v="0"/>
    <n v="24087"/>
    <x v="4"/>
  </r>
  <r>
    <x v="14"/>
    <n v="4180590621"/>
    <x v="0"/>
    <x v="2"/>
    <x v="0"/>
    <x v="0"/>
    <s v="win2520"/>
    <x v="0"/>
    <n v="4180590621"/>
    <x v="3"/>
    <x v="1"/>
    <x v="1"/>
    <x v="0"/>
    <x v="0"/>
    <x v="0"/>
    <x v="0"/>
    <x v="0"/>
    <n v="2"/>
    <x v="0"/>
    <n v="55595"/>
    <n v="111190"/>
    <x v="0"/>
    <x v="0"/>
    <x v="0"/>
    <x v="0"/>
    <n v="8895"/>
    <x v="4"/>
  </r>
  <r>
    <x v="14"/>
    <n v="4180590621"/>
    <x v="0"/>
    <x v="2"/>
    <x v="0"/>
    <x v="0"/>
    <s v="win2520"/>
    <x v="0"/>
    <n v="4180590621"/>
    <x v="3"/>
    <x v="0"/>
    <x v="0"/>
    <x v="0"/>
    <x v="0"/>
    <x v="0"/>
    <x v="0"/>
    <x v="0"/>
    <n v="4"/>
    <x v="0"/>
    <n v="111058"/>
    <n v="444232"/>
    <x v="0"/>
    <x v="0"/>
    <x v="0"/>
    <x v="0"/>
    <n v="35539"/>
    <x v="4"/>
  </r>
  <r>
    <x v="14"/>
    <n v="4180590621"/>
    <x v="0"/>
    <x v="2"/>
    <x v="0"/>
    <x v="0"/>
    <s v="win2520"/>
    <x v="0"/>
    <n v="4180590621"/>
    <x v="3"/>
    <x v="2"/>
    <x v="2"/>
    <x v="0"/>
    <x v="0"/>
    <x v="0"/>
    <x v="0"/>
    <x v="0"/>
    <n v="6"/>
    <x v="0"/>
    <n v="73431"/>
    <n v="440586"/>
    <x v="0"/>
    <x v="0"/>
    <x v="0"/>
    <x v="0"/>
    <n v="35247"/>
    <x v="4"/>
  </r>
  <r>
    <x v="14"/>
    <n v="4180590654"/>
    <x v="0"/>
    <x v="2"/>
    <x v="0"/>
    <x v="0"/>
    <s v="WIN2761"/>
    <x v="0"/>
    <n v="4180590654"/>
    <x v="3"/>
    <x v="8"/>
    <x v="8"/>
    <x v="0"/>
    <x v="0"/>
    <x v="0"/>
    <x v="0"/>
    <x v="0"/>
    <n v="3"/>
    <x v="0"/>
    <n v="50182"/>
    <n v="150546"/>
    <x v="0"/>
    <x v="0"/>
    <x v="0"/>
    <x v="0"/>
    <n v="12044"/>
    <x v="4"/>
  </r>
  <r>
    <x v="14"/>
    <n v="4180590654"/>
    <x v="0"/>
    <x v="2"/>
    <x v="0"/>
    <x v="0"/>
    <s v="WIN2761"/>
    <x v="0"/>
    <n v="4180590654"/>
    <x v="3"/>
    <x v="2"/>
    <x v="2"/>
    <x v="0"/>
    <x v="0"/>
    <x v="0"/>
    <x v="0"/>
    <x v="0"/>
    <n v="3"/>
    <x v="0"/>
    <n v="73431"/>
    <n v="220293"/>
    <x v="0"/>
    <x v="0"/>
    <x v="0"/>
    <x v="0"/>
    <n v="17623"/>
    <x v="4"/>
  </r>
  <r>
    <x v="14"/>
    <n v="4180590654"/>
    <x v="0"/>
    <x v="2"/>
    <x v="0"/>
    <x v="0"/>
    <s v="WIN2761"/>
    <x v="0"/>
    <n v="4180590654"/>
    <x v="3"/>
    <x v="10"/>
    <x v="10"/>
    <x v="0"/>
    <x v="0"/>
    <x v="0"/>
    <x v="0"/>
    <x v="0"/>
    <n v="3"/>
    <x v="0"/>
    <n v="74250"/>
    <n v="222750"/>
    <x v="0"/>
    <x v="0"/>
    <x v="0"/>
    <x v="0"/>
    <n v="17820"/>
    <x v="4"/>
  </r>
  <r>
    <x v="14"/>
    <n v="4180590654"/>
    <x v="0"/>
    <x v="2"/>
    <x v="0"/>
    <x v="0"/>
    <s v="WIN2761"/>
    <x v="0"/>
    <n v="4180590654"/>
    <x v="3"/>
    <x v="0"/>
    <x v="0"/>
    <x v="0"/>
    <x v="0"/>
    <x v="0"/>
    <x v="0"/>
    <x v="0"/>
    <n v="3"/>
    <x v="0"/>
    <n v="111058"/>
    <n v="333174"/>
    <x v="0"/>
    <x v="0"/>
    <x v="0"/>
    <x v="0"/>
    <n v="26654"/>
    <x v="4"/>
  </r>
  <r>
    <x v="14"/>
    <n v="4180590654"/>
    <x v="0"/>
    <x v="2"/>
    <x v="0"/>
    <x v="0"/>
    <s v="WIN2761"/>
    <x v="0"/>
    <n v="4180590654"/>
    <x v="3"/>
    <x v="1"/>
    <x v="1"/>
    <x v="0"/>
    <x v="0"/>
    <x v="0"/>
    <x v="0"/>
    <x v="0"/>
    <n v="3"/>
    <x v="0"/>
    <n v="55595"/>
    <n v="166785"/>
    <x v="0"/>
    <x v="0"/>
    <x v="0"/>
    <x v="0"/>
    <n v="13343"/>
    <x v="4"/>
  </r>
  <r>
    <x v="14"/>
    <n v="4180591100"/>
    <x v="0"/>
    <x v="2"/>
    <x v="0"/>
    <x v="0"/>
    <s v="WIN6323"/>
    <x v="0"/>
    <n v="4180591100"/>
    <x v="3"/>
    <x v="11"/>
    <x v="11"/>
    <x v="0"/>
    <x v="0"/>
    <x v="0"/>
    <x v="0"/>
    <x v="0"/>
    <n v="2"/>
    <x v="0"/>
    <n v="46000"/>
    <n v="92000"/>
    <x v="0"/>
    <x v="0"/>
    <x v="0"/>
    <x v="0"/>
    <n v="7360"/>
    <x v="4"/>
  </r>
  <r>
    <x v="14"/>
    <n v="4180591100"/>
    <x v="0"/>
    <x v="2"/>
    <x v="0"/>
    <x v="0"/>
    <s v="WIN6323"/>
    <x v="0"/>
    <n v="4180591100"/>
    <x v="3"/>
    <x v="8"/>
    <x v="8"/>
    <x v="0"/>
    <x v="0"/>
    <x v="0"/>
    <x v="0"/>
    <x v="0"/>
    <n v="4"/>
    <x v="0"/>
    <n v="50182"/>
    <n v="200728"/>
    <x v="0"/>
    <x v="0"/>
    <x v="0"/>
    <x v="0"/>
    <n v="16058"/>
    <x v="4"/>
  </r>
  <r>
    <x v="14"/>
    <n v="4180591100"/>
    <x v="0"/>
    <x v="2"/>
    <x v="0"/>
    <x v="0"/>
    <s v="WIN6323"/>
    <x v="0"/>
    <n v="4180591100"/>
    <x v="3"/>
    <x v="1"/>
    <x v="1"/>
    <x v="0"/>
    <x v="0"/>
    <x v="0"/>
    <x v="0"/>
    <x v="0"/>
    <n v="2"/>
    <x v="0"/>
    <n v="55595"/>
    <n v="111190"/>
    <x v="0"/>
    <x v="0"/>
    <x v="0"/>
    <x v="0"/>
    <n v="8895"/>
    <x v="4"/>
  </r>
  <r>
    <x v="14"/>
    <n v="4180591100"/>
    <x v="0"/>
    <x v="2"/>
    <x v="0"/>
    <x v="0"/>
    <s v="WIN6323"/>
    <x v="0"/>
    <n v="4180591100"/>
    <x v="3"/>
    <x v="10"/>
    <x v="10"/>
    <x v="0"/>
    <x v="0"/>
    <x v="0"/>
    <x v="0"/>
    <x v="0"/>
    <n v="2"/>
    <x v="0"/>
    <n v="74250"/>
    <n v="148500"/>
    <x v="0"/>
    <x v="0"/>
    <x v="0"/>
    <x v="0"/>
    <n v="11880"/>
    <x v="4"/>
  </r>
  <r>
    <x v="14"/>
    <n v="4180591100"/>
    <x v="0"/>
    <x v="2"/>
    <x v="0"/>
    <x v="0"/>
    <s v="WIN6323"/>
    <x v="0"/>
    <n v="4180591100"/>
    <x v="3"/>
    <x v="2"/>
    <x v="2"/>
    <x v="0"/>
    <x v="0"/>
    <x v="0"/>
    <x v="0"/>
    <x v="0"/>
    <n v="4"/>
    <x v="0"/>
    <n v="73431"/>
    <n v="293724"/>
    <x v="0"/>
    <x v="0"/>
    <x v="0"/>
    <x v="0"/>
    <n v="23498"/>
    <x v="4"/>
  </r>
  <r>
    <x v="14"/>
    <n v="4180591100"/>
    <x v="0"/>
    <x v="2"/>
    <x v="0"/>
    <x v="0"/>
    <s v="WIN6323"/>
    <x v="0"/>
    <n v="4180591100"/>
    <x v="3"/>
    <x v="9"/>
    <x v="9"/>
    <x v="0"/>
    <x v="0"/>
    <x v="0"/>
    <x v="0"/>
    <x v="0"/>
    <n v="2"/>
    <x v="0"/>
    <n v="70950"/>
    <n v="141900"/>
    <x v="0"/>
    <x v="0"/>
    <x v="0"/>
    <x v="0"/>
    <n v="11352"/>
    <x v="4"/>
  </r>
  <r>
    <x v="14"/>
    <n v="4180824290"/>
    <x v="0"/>
    <x v="2"/>
    <x v="0"/>
    <x v="0"/>
    <s v="win5634"/>
    <x v="0"/>
    <n v="4180824290"/>
    <x v="3"/>
    <x v="11"/>
    <x v="11"/>
    <x v="0"/>
    <x v="0"/>
    <x v="0"/>
    <x v="0"/>
    <x v="0"/>
    <n v="5"/>
    <x v="0"/>
    <n v="46000"/>
    <n v="230000"/>
    <x v="0"/>
    <x v="0"/>
    <x v="0"/>
    <x v="0"/>
    <n v="18400"/>
    <x v="4"/>
  </r>
  <r>
    <x v="14"/>
    <n v="4180824290"/>
    <x v="0"/>
    <x v="2"/>
    <x v="0"/>
    <x v="0"/>
    <s v="win5634"/>
    <x v="0"/>
    <n v="4180824290"/>
    <x v="3"/>
    <x v="8"/>
    <x v="8"/>
    <x v="0"/>
    <x v="0"/>
    <x v="0"/>
    <x v="0"/>
    <x v="0"/>
    <n v="4"/>
    <x v="0"/>
    <n v="50182"/>
    <n v="200728"/>
    <x v="0"/>
    <x v="0"/>
    <x v="0"/>
    <x v="0"/>
    <n v="16058"/>
    <x v="4"/>
  </r>
  <r>
    <x v="14"/>
    <n v="4180824290"/>
    <x v="0"/>
    <x v="2"/>
    <x v="0"/>
    <x v="0"/>
    <s v="win5634"/>
    <x v="0"/>
    <n v="4180824290"/>
    <x v="3"/>
    <x v="1"/>
    <x v="1"/>
    <x v="0"/>
    <x v="0"/>
    <x v="0"/>
    <x v="0"/>
    <x v="0"/>
    <n v="3"/>
    <x v="0"/>
    <n v="55595"/>
    <n v="166785"/>
    <x v="0"/>
    <x v="0"/>
    <x v="0"/>
    <x v="0"/>
    <n v="13343"/>
    <x v="4"/>
  </r>
  <r>
    <x v="14"/>
    <n v="4180824290"/>
    <x v="0"/>
    <x v="2"/>
    <x v="0"/>
    <x v="0"/>
    <s v="win5634"/>
    <x v="0"/>
    <n v="4180824290"/>
    <x v="3"/>
    <x v="10"/>
    <x v="10"/>
    <x v="0"/>
    <x v="0"/>
    <x v="0"/>
    <x v="0"/>
    <x v="0"/>
    <n v="3"/>
    <x v="0"/>
    <n v="74250"/>
    <n v="222750"/>
    <x v="0"/>
    <x v="0"/>
    <x v="0"/>
    <x v="0"/>
    <n v="17820"/>
    <x v="4"/>
  </r>
  <r>
    <x v="14"/>
    <n v="4180824290"/>
    <x v="0"/>
    <x v="2"/>
    <x v="0"/>
    <x v="0"/>
    <s v="win5634"/>
    <x v="0"/>
    <n v="4180824290"/>
    <x v="3"/>
    <x v="2"/>
    <x v="2"/>
    <x v="0"/>
    <x v="0"/>
    <x v="0"/>
    <x v="0"/>
    <x v="0"/>
    <n v="10"/>
    <x v="0"/>
    <n v="73431"/>
    <n v="734310"/>
    <x v="0"/>
    <x v="0"/>
    <x v="0"/>
    <x v="0"/>
    <n v="58745"/>
    <x v="4"/>
  </r>
  <r>
    <x v="14"/>
    <n v="4180824290"/>
    <x v="0"/>
    <x v="2"/>
    <x v="0"/>
    <x v="0"/>
    <s v="win5634"/>
    <x v="0"/>
    <n v="4180824290"/>
    <x v="3"/>
    <x v="0"/>
    <x v="0"/>
    <x v="0"/>
    <x v="0"/>
    <x v="0"/>
    <x v="0"/>
    <x v="0"/>
    <n v="5"/>
    <x v="0"/>
    <n v="111058"/>
    <n v="555290"/>
    <x v="0"/>
    <x v="0"/>
    <x v="0"/>
    <x v="0"/>
    <n v="44423"/>
    <x v="4"/>
  </r>
  <r>
    <x v="14"/>
    <n v="4180824290"/>
    <x v="0"/>
    <x v="2"/>
    <x v="0"/>
    <x v="0"/>
    <s v="win5634"/>
    <x v="0"/>
    <n v="4180824290"/>
    <x v="3"/>
    <x v="9"/>
    <x v="9"/>
    <x v="0"/>
    <x v="0"/>
    <x v="0"/>
    <x v="0"/>
    <x v="0"/>
    <n v="3"/>
    <x v="0"/>
    <n v="70950"/>
    <n v="212850"/>
    <x v="0"/>
    <x v="0"/>
    <x v="0"/>
    <x v="0"/>
    <n v="17028"/>
    <x v="4"/>
  </r>
  <r>
    <x v="14"/>
    <n v="4180590887"/>
    <x v="0"/>
    <x v="2"/>
    <x v="0"/>
    <x v="0"/>
    <s v="WIN3980"/>
    <x v="0"/>
    <n v="4180590887"/>
    <x v="3"/>
    <x v="11"/>
    <x v="11"/>
    <x v="0"/>
    <x v="0"/>
    <x v="0"/>
    <x v="0"/>
    <x v="0"/>
    <n v="2"/>
    <x v="0"/>
    <n v="46000"/>
    <n v="92000"/>
    <x v="0"/>
    <x v="0"/>
    <x v="0"/>
    <x v="0"/>
    <n v="7360"/>
    <x v="4"/>
  </r>
  <r>
    <x v="14"/>
    <n v="4180590887"/>
    <x v="0"/>
    <x v="2"/>
    <x v="0"/>
    <x v="0"/>
    <s v="WIN3980"/>
    <x v="0"/>
    <n v="4180590887"/>
    <x v="3"/>
    <x v="1"/>
    <x v="1"/>
    <x v="0"/>
    <x v="0"/>
    <x v="0"/>
    <x v="0"/>
    <x v="0"/>
    <n v="2"/>
    <x v="0"/>
    <n v="55595"/>
    <n v="111190"/>
    <x v="0"/>
    <x v="0"/>
    <x v="0"/>
    <x v="0"/>
    <n v="8895"/>
    <x v="4"/>
  </r>
  <r>
    <x v="14"/>
    <n v="4180590887"/>
    <x v="0"/>
    <x v="2"/>
    <x v="0"/>
    <x v="0"/>
    <s v="WIN3980"/>
    <x v="0"/>
    <n v="4180590887"/>
    <x v="3"/>
    <x v="10"/>
    <x v="10"/>
    <x v="0"/>
    <x v="0"/>
    <x v="0"/>
    <x v="0"/>
    <x v="0"/>
    <n v="2"/>
    <x v="0"/>
    <n v="74250"/>
    <n v="148500"/>
    <x v="0"/>
    <x v="0"/>
    <x v="0"/>
    <x v="0"/>
    <n v="11880"/>
    <x v="4"/>
  </r>
  <r>
    <x v="14"/>
    <n v="4180590887"/>
    <x v="0"/>
    <x v="2"/>
    <x v="0"/>
    <x v="0"/>
    <s v="WIN3980"/>
    <x v="0"/>
    <n v="4180590887"/>
    <x v="3"/>
    <x v="2"/>
    <x v="2"/>
    <x v="0"/>
    <x v="0"/>
    <x v="0"/>
    <x v="0"/>
    <x v="0"/>
    <n v="6"/>
    <x v="0"/>
    <n v="73431"/>
    <n v="440586"/>
    <x v="0"/>
    <x v="0"/>
    <x v="0"/>
    <x v="0"/>
    <n v="35247"/>
    <x v="4"/>
  </r>
  <r>
    <x v="14"/>
    <n v="4180590887"/>
    <x v="0"/>
    <x v="2"/>
    <x v="0"/>
    <x v="0"/>
    <s v="WIN3980"/>
    <x v="0"/>
    <n v="4180590887"/>
    <x v="3"/>
    <x v="0"/>
    <x v="0"/>
    <x v="0"/>
    <x v="0"/>
    <x v="0"/>
    <x v="0"/>
    <x v="0"/>
    <n v="4"/>
    <x v="0"/>
    <n v="111058"/>
    <n v="444232"/>
    <x v="0"/>
    <x v="0"/>
    <x v="0"/>
    <x v="0"/>
    <n v="35539"/>
    <x v="4"/>
  </r>
  <r>
    <x v="14"/>
    <n v="4180590887"/>
    <x v="0"/>
    <x v="2"/>
    <x v="0"/>
    <x v="0"/>
    <s v="WIN3980"/>
    <x v="0"/>
    <n v="4180590887"/>
    <x v="3"/>
    <x v="9"/>
    <x v="9"/>
    <x v="0"/>
    <x v="0"/>
    <x v="0"/>
    <x v="0"/>
    <x v="0"/>
    <n v="2"/>
    <x v="0"/>
    <n v="70950"/>
    <n v="141900"/>
    <x v="0"/>
    <x v="0"/>
    <x v="0"/>
    <x v="0"/>
    <n v="11352"/>
    <x v="4"/>
  </r>
  <r>
    <x v="14"/>
    <n v="4180590919"/>
    <x v="0"/>
    <x v="2"/>
    <x v="0"/>
    <x v="0"/>
    <s v="WIN4113"/>
    <x v="0"/>
    <n v="4180590919"/>
    <x v="3"/>
    <x v="2"/>
    <x v="2"/>
    <x v="0"/>
    <x v="0"/>
    <x v="0"/>
    <x v="0"/>
    <x v="0"/>
    <n v="4"/>
    <x v="0"/>
    <n v="73431"/>
    <n v="293724"/>
    <x v="0"/>
    <x v="0"/>
    <x v="0"/>
    <x v="0"/>
    <n v="23498"/>
    <x v="4"/>
  </r>
  <r>
    <x v="14"/>
    <n v="4180590919"/>
    <x v="0"/>
    <x v="2"/>
    <x v="0"/>
    <x v="0"/>
    <s v="WIN4113"/>
    <x v="0"/>
    <n v="4180590919"/>
    <x v="3"/>
    <x v="10"/>
    <x v="10"/>
    <x v="0"/>
    <x v="0"/>
    <x v="0"/>
    <x v="0"/>
    <x v="0"/>
    <n v="4"/>
    <x v="0"/>
    <n v="74250"/>
    <n v="297000"/>
    <x v="0"/>
    <x v="0"/>
    <x v="0"/>
    <x v="0"/>
    <n v="23760"/>
    <x v="4"/>
  </r>
  <r>
    <x v="14"/>
    <n v="4180590919"/>
    <x v="0"/>
    <x v="2"/>
    <x v="0"/>
    <x v="0"/>
    <s v="WIN4113"/>
    <x v="0"/>
    <n v="4180590919"/>
    <x v="3"/>
    <x v="11"/>
    <x v="11"/>
    <x v="0"/>
    <x v="0"/>
    <x v="0"/>
    <x v="0"/>
    <x v="0"/>
    <n v="2"/>
    <x v="0"/>
    <n v="46000"/>
    <n v="92000"/>
    <x v="0"/>
    <x v="0"/>
    <x v="0"/>
    <x v="0"/>
    <n v="7360"/>
    <x v="4"/>
  </r>
  <r>
    <x v="14"/>
    <n v="4180590919"/>
    <x v="0"/>
    <x v="2"/>
    <x v="0"/>
    <x v="0"/>
    <s v="WIN4113"/>
    <x v="0"/>
    <n v="4180590919"/>
    <x v="3"/>
    <x v="1"/>
    <x v="1"/>
    <x v="0"/>
    <x v="0"/>
    <x v="0"/>
    <x v="0"/>
    <x v="0"/>
    <n v="2"/>
    <x v="0"/>
    <n v="55595"/>
    <n v="111190"/>
    <x v="0"/>
    <x v="0"/>
    <x v="0"/>
    <x v="0"/>
    <n v="8895"/>
    <x v="4"/>
  </r>
  <r>
    <x v="14"/>
    <n v="4180590919"/>
    <x v="0"/>
    <x v="2"/>
    <x v="0"/>
    <x v="0"/>
    <s v="WIN4113"/>
    <x v="0"/>
    <n v="4180590919"/>
    <x v="3"/>
    <x v="8"/>
    <x v="8"/>
    <x v="0"/>
    <x v="0"/>
    <x v="0"/>
    <x v="0"/>
    <x v="0"/>
    <n v="4"/>
    <x v="0"/>
    <n v="50182"/>
    <n v="200728"/>
    <x v="0"/>
    <x v="0"/>
    <x v="0"/>
    <x v="0"/>
    <n v="16058"/>
    <x v="4"/>
  </r>
  <r>
    <x v="14"/>
    <n v="4180590830"/>
    <x v="0"/>
    <x v="2"/>
    <x v="0"/>
    <x v="0"/>
    <s v="WIN3312"/>
    <x v="0"/>
    <n v="4180590830"/>
    <x v="3"/>
    <x v="1"/>
    <x v="1"/>
    <x v="0"/>
    <x v="0"/>
    <x v="0"/>
    <x v="0"/>
    <x v="0"/>
    <n v="3"/>
    <x v="0"/>
    <n v="55595"/>
    <n v="166785"/>
    <x v="0"/>
    <x v="0"/>
    <x v="0"/>
    <x v="0"/>
    <n v="13343"/>
    <x v="4"/>
  </r>
  <r>
    <x v="14"/>
    <n v="4180590830"/>
    <x v="0"/>
    <x v="2"/>
    <x v="0"/>
    <x v="0"/>
    <s v="WIN3312"/>
    <x v="0"/>
    <n v="4180590830"/>
    <x v="3"/>
    <x v="0"/>
    <x v="0"/>
    <x v="0"/>
    <x v="0"/>
    <x v="0"/>
    <x v="0"/>
    <x v="0"/>
    <n v="3"/>
    <x v="0"/>
    <n v="111058"/>
    <n v="333174"/>
    <x v="0"/>
    <x v="0"/>
    <x v="0"/>
    <x v="0"/>
    <n v="26654"/>
    <x v="4"/>
  </r>
  <r>
    <x v="14"/>
    <n v="4180590830"/>
    <x v="0"/>
    <x v="2"/>
    <x v="0"/>
    <x v="0"/>
    <s v="WIN3312"/>
    <x v="0"/>
    <n v="4180590830"/>
    <x v="3"/>
    <x v="10"/>
    <x v="10"/>
    <x v="0"/>
    <x v="0"/>
    <x v="0"/>
    <x v="0"/>
    <x v="0"/>
    <n v="3"/>
    <x v="0"/>
    <n v="74250"/>
    <n v="222750"/>
    <x v="0"/>
    <x v="0"/>
    <x v="0"/>
    <x v="0"/>
    <n v="17820"/>
    <x v="4"/>
  </r>
  <r>
    <x v="14"/>
    <n v="4180590830"/>
    <x v="0"/>
    <x v="2"/>
    <x v="0"/>
    <x v="0"/>
    <s v="WIN3312"/>
    <x v="0"/>
    <n v="4180590830"/>
    <x v="3"/>
    <x v="11"/>
    <x v="11"/>
    <x v="0"/>
    <x v="0"/>
    <x v="0"/>
    <x v="0"/>
    <x v="0"/>
    <n v="5"/>
    <x v="0"/>
    <n v="46000"/>
    <n v="230000"/>
    <x v="0"/>
    <x v="0"/>
    <x v="0"/>
    <x v="0"/>
    <n v="18400"/>
    <x v="4"/>
  </r>
  <r>
    <x v="14"/>
    <n v="4180590881"/>
    <x v="0"/>
    <x v="2"/>
    <x v="0"/>
    <x v="0"/>
    <s v="WIN3948"/>
    <x v="0"/>
    <n v="4180590881"/>
    <x v="3"/>
    <x v="0"/>
    <x v="0"/>
    <x v="0"/>
    <x v="0"/>
    <x v="0"/>
    <x v="0"/>
    <x v="0"/>
    <n v="8"/>
    <x v="0"/>
    <n v="111058"/>
    <n v="888464"/>
    <x v="0"/>
    <x v="0"/>
    <x v="0"/>
    <x v="0"/>
    <n v="71077"/>
    <x v="4"/>
  </r>
  <r>
    <x v="14"/>
    <n v="4180590881"/>
    <x v="0"/>
    <x v="2"/>
    <x v="0"/>
    <x v="0"/>
    <s v="WIN3948"/>
    <x v="0"/>
    <n v="4180590881"/>
    <x v="3"/>
    <x v="11"/>
    <x v="11"/>
    <x v="0"/>
    <x v="0"/>
    <x v="0"/>
    <x v="0"/>
    <x v="0"/>
    <n v="6"/>
    <x v="0"/>
    <n v="46000"/>
    <n v="276000"/>
    <x v="0"/>
    <x v="0"/>
    <x v="0"/>
    <x v="0"/>
    <n v="22080"/>
    <x v="4"/>
  </r>
  <r>
    <x v="14"/>
    <n v="4180590881"/>
    <x v="0"/>
    <x v="2"/>
    <x v="0"/>
    <x v="0"/>
    <s v="WIN3948"/>
    <x v="0"/>
    <n v="4180590881"/>
    <x v="3"/>
    <x v="8"/>
    <x v="8"/>
    <x v="0"/>
    <x v="0"/>
    <x v="0"/>
    <x v="0"/>
    <x v="0"/>
    <n v="4"/>
    <x v="0"/>
    <n v="50182"/>
    <n v="200728"/>
    <x v="0"/>
    <x v="0"/>
    <x v="0"/>
    <x v="0"/>
    <n v="16058"/>
    <x v="4"/>
  </r>
  <r>
    <x v="14"/>
    <n v="4180590881"/>
    <x v="0"/>
    <x v="2"/>
    <x v="0"/>
    <x v="0"/>
    <s v="WIN3948"/>
    <x v="0"/>
    <n v="4180590881"/>
    <x v="3"/>
    <x v="2"/>
    <x v="2"/>
    <x v="0"/>
    <x v="0"/>
    <x v="0"/>
    <x v="0"/>
    <x v="0"/>
    <n v="4"/>
    <x v="0"/>
    <n v="73431"/>
    <n v="293724"/>
    <x v="0"/>
    <x v="0"/>
    <x v="0"/>
    <x v="0"/>
    <n v="23498"/>
    <x v="4"/>
  </r>
  <r>
    <x v="14"/>
    <n v="4180590559"/>
    <x v="0"/>
    <x v="2"/>
    <x v="0"/>
    <x v="0"/>
    <s v="WIN2275"/>
    <x v="0"/>
    <n v="4180590559"/>
    <x v="3"/>
    <x v="0"/>
    <x v="0"/>
    <x v="0"/>
    <x v="0"/>
    <x v="0"/>
    <x v="0"/>
    <x v="0"/>
    <n v="2"/>
    <x v="0"/>
    <n v="111058"/>
    <n v="222116"/>
    <x v="0"/>
    <x v="0"/>
    <x v="0"/>
    <x v="0"/>
    <n v="17769"/>
    <x v="4"/>
  </r>
  <r>
    <x v="14"/>
    <n v="4180590559"/>
    <x v="0"/>
    <x v="2"/>
    <x v="0"/>
    <x v="0"/>
    <s v="WIN2275"/>
    <x v="0"/>
    <n v="4180590559"/>
    <x v="3"/>
    <x v="10"/>
    <x v="10"/>
    <x v="0"/>
    <x v="0"/>
    <x v="0"/>
    <x v="0"/>
    <x v="0"/>
    <n v="2"/>
    <x v="0"/>
    <n v="74250"/>
    <n v="148500"/>
    <x v="0"/>
    <x v="0"/>
    <x v="0"/>
    <x v="0"/>
    <n v="11880"/>
    <x v="4"/>
  </r>
  <r>
    <x v="14"/>
    <n v="4180590559"/>
    <x v="0"/>
    <x v="2"/>
    <x v="0"/>
    <x v="0"/>
    <s v="WIN2275"/>
    <x v="0"/>
    <n v="4180590559"/>
    <x v="3"/>
    <x v="11"/>
    <x v="11"/>
    <x v="0"/>
    <x v="0"/>
    <x v="0"/>
    <x v="0"/>
    <x v="0"/>
    <n v="2"/>
    <x v="0"/>
    <n v="46000"/>
    <n v="92000"/>
    <x v="0"/>
    <x v="0"/>
    <x v="0"/>
    <x v="0"/>
    <n v="7360"/>
    <x v="4"/>
  </r>
  <r>
    <x v="14"/>
    <n v="4180590559"/>
    <x v="0"/>
    <x v="2"/>
    <x v="0"/>
    <x v="0"/>
    <s v="WIN2275"/>
    <x v="0"/>
    <n v="4180590559"/>
    <x v="3"/>
    <x v="1"/>
    <x v="1"/>
    <x v="0"/>
    <x v="0"/>
    <x v="0"/>
    <x v="0"/>
    <x v="0"/>
    <n v="2"/>
    <x v="0"/>
    <n v="55595"/>
    <n v="111190"/>
    <x v="0"/>
    <x v="0"/>
    <x v="0"/>
    <x v="0"/>
    <n v="8895"/>
    <x v="4"/>
  </r>
  <r>
    <x v="14"/>
    <n v="4180590559"/>
    <x v="0"/>
    <x v="2"/>
    <x v="0"/>
    <x v="0"/>
    <s v="WIN2275"/>
    <x v="0"/>
    <n v="4180590559"/>
    <x v="3"/>
    <x v="8"/>
    <x v="8"/>
    <x v="0"/>
    <x v="0"/>
    <x v="0"/>
    <x v="0"/>
    <x v="0"/>
    <n v="4"/>
    <x v="0"/>
    <n v="50182"/>
    <n v="200728"/>
    <x v="0"/>
    <x v="0"/>
    <x v="0"/>
    <x v="0"/>
    <n v="16058"/>
    <x v="4"/>
  </r>
  <r>
    <x v="14"/>
    <n v="4180591024"/>
    <x v="0"/>
    <x v="2"/>
    <x v="0"/>
    <x v="0"/>
    <s v="WIN5472"/>
    <x v="0"/>
    <n v="4180591024"/>
    <x v="3"/>
    <x v="9"/>
    <x v="9"/>
    <x v="0"/>
    <x v="0"/>
    <x v="0"/>
    <x v="0"/>
    <x v="0"/>
    <n v="2"/>
    <x v="0"/>
    <n v="70950"/>
    <n v="141900"/>
    <x v="0"/>
    <x v="0"/>
    <x v="0"/>
    <x v="0"/>
    <n v="11352"/>
    <x v="4"/>
  </r>
  <r>
    <x v="14"/>
    <n v="4180591024"/>
    <x v="0"/>
    <x v="2"/>
    <x v="0"/>
    <x v="0"/>
    <s v="WIN5472"/>
    <x v="0"/>
    <n v="4180591024"/>
    <x v="3"/>
    <x v="2"/>
    <x v="2"/>
    <x v="0"/>
    <x v="0"/>
    <x v="0"/>
    <x v="0"/>
    <x v="0"/>
    <n v="4"/>
    <x v="0"/>
    <n v="73431"/>
    <n v="293724"/>
    <x v="0"/>
    <x v="0"/>
    <x v="0"/>
    <x v="0"/>
    <n v="23498"/>
    <x v="4"/>
  </r>
  <r>
    <x v="14"/>
    <n v="4180591024"/>
    <x v="0"/>
    <x v="2"/>
    <x v="0"/>
    <x v="0"/>
    <s v="WIN5472"/>
    <x v="0"/>
    <n v="4180591024"/>
    <x v="3"/>
    <x v="8"/>
    <x v="8"/>
    <x v="0"/>
    <x v="0"/>
    <x v="0"/>
    <x v="0"/>
    <x v="0"/>
    <n v="2"/>
    <x v="0"/>
    <n v="50182"/>
    <n v="100364"/>
    <x v="0"/>
    <x v="0"/>
    <x v="0"/>
    <x v="0"/>
    <n v="8029"/>
    <x v="4"/>
  </r>
  <r>
    <x v="14"/>
    <n v="4180591024"/>
    <x v="0"/>
    <x v="2"/>
    <x v="0"/>
    <x v="0"/>
    <s v="WIN5472"/>
    <x v="0"/>
    <n v="4180591024"/>
    <x v="3"/>
    <x v="10"/>
    <x v="10"/>
    <x v="0"/>
    <x v="0"/>
    <x v="0"/>
    <x v="0"/>
    <x v="0"/>
    <n v="2"/>
    <x v="0"/>
    <n v="74250"/>
    <n v="148500"/>
    <x v="0"/>
    <x v="0"/>
    <x v="0"/>
    <x v="0"/>
    <n v="11880"/>
    <x v="4"/>
  </r>
  <r>
    <x v="14"/>
    <n v="4180591024"/>
    <x v="0"/>
    <x v="2"/>
    <x v="0"/>
    <x v="0"/>
    <s v="WIN5472"/>
    <x v="0"/>
    <n v="4180591024"/>
    <x v="3"/>
    <x v="11"/>
    <x v="11"/>
    <x v="0"/>
    <x v="0"/>
    <x v="0"/>
    <x v="0"/>
    <x v="0"/>
    <n v="2"/>
    <x v="0"/>
    <n v="46000"/>
    <n v="92000"/>
    <x v="0"/>
    <x v="0"/>
    <x v="0"/>
    <x v="0"/>
    <n v="7360"/>
    <x v="4"/>
  </r>
  <r>
    <x v="14"/>
    <n v="4180591024"/>
    <x v="0"/>
    <x v="2"/>
    <x v="0"/>
    <x v="0"/>
    <s v="WIN5472"/>
    <x v="0"/>
    <n v="4180591024"/>
    <x v="3"/>
    <x v="1"/>
    <x v="1"/>
    <x v="0"/>
    <x v="0"/>
    <x v="0"/>
    <x v="0"/>
    <x v="0"/>
    <n v="2"/>
    <x v="0"/>
    <n v="55595"/>
    <n v="111190"/>
    <x v="0"/>
    <x v="0"/>
    <x v="0"/>
    <x v="0"/>
    <n v="8895"/>
    <x v="4"/>
  </r>
  <r>
    <x v="14"/>
    <n v="4180590894"/>
    <x v="0"/>
    <x v="2"/>
    <x v="0"/>
    <x v="0"/>
    <s v="WIN4059"/>
    <x v="0"/>
    <n v="4180590894"/>
    <x v="3"/>
    <x v="2"/>
    <x v="2"/>
    <x v="0"/>
    <x v="0"/>
    <x v="0"/>
    <x v="0"/>
    <x v="0"/>
    <n v="6"/>
    <x v="0"/>
    <n v="73431"/>
    <n v="440586"/>
    <x v="0"/>
    <x v="0"/>
    <x v="0"/>
    <x v="0"/>
    <n v="35247"/>
    <x v="4"/>
  </r>
  <r>
    <x v="14"/>
    <n v="4180590894"/>
    <x v="0"/>
    <x v="2"/>
    <x v="0"/>
    <x v="0"/>
    <s v="WIN4059"/>
    <x v="0"/>
    <n v="4180590894"/>
    <x v="3"/>
    <x v="9"/>
    <x v="9"/>
    <x v="0"/>
    <x v="0"/>
    <x v="0"/>
    <x v="0"/>
    <x v="0"/>
    <n v="4"/>
    <x v="0"/>
    <n v="70950"/>
    <n v="283800"/>
    <x v="0"/>
    <x v="0"/>
    <x v="0"/>
    <x v="0"/>
    <n v="22704"/>
    <x v="4"/>
  </r>
  <r>
    <x v="14"/>
    <n v="4180590894"/>
    <x v="0"/>
    <x v="2"/>
    <x v="0"/>
    <x v="0"/>
    <s v="WIN4059"/>
    <x v="0"/>
    <n v="4180590894"/>
    <x v="3"/>
    <x v="8"/>
    <x v="8"/>
    <x v="0"/>
    <x v="0"/>
    <x v="0"/>
    <x v="0"/>
    <x v="0"/>
    <n v="4"/>
    <x v="0"/>
    <n v="50182"/>
    <n v="200728"/>
    <x v="0"/>
    <x v="0"/>
    <x v="0"/>
    <x v="0"/>
    <n v="16058"/>
    <x v="4"/>
  </r>
  <r>
    <x v="14"/>
    <n v="4180590894"/>
    <x v="0"/>
    <x v="2"/>
    <x v="0"/>
    <x v="0"/>
    <s v="WIN4059"/>
    <x v="0"/>
    <n v="4180590894"/>
    <x v="3"/>
    <x v="10"/>
    <x v="10"/>
    <x v="0"/>
    <x v="0"/>
    <x v="0"/>
    <x v="0"/>
    <x v="0"/>
    <n v="2"/>
    <x v="0"/>
    <n v="74250"/>
    <n v="148500"/>
    <x v="0"/>
    <x v="0"/>
    <x v="0"/>
    <x v="0"/>
    <n v="11880"/>
    <x v="4"/>
  </r>
  <r>
    <x v="14"/>
    <n v="4180590894"/>
    <x v="0"/>
    <x v="2"/>
    <x v="0"/>
    <x v="0"/>
    <s v="WIN4059"/>
    <x v="0"/>
    <n v="4180590894"/>
    <x v="3"/>
    <x v="1"/>
    <x v="1"/>
    <x v="0"/>
    <x v="0"/>
    <x v="0"/>
    <x v="0"/>
    <x v="0"/>
    <n v="2"/>
    <x v="0"/>
    <n v="55595"/>
    <n v="111190"/>
    <x v="0"/>
    <x v="0"/>
    <x v="0"/>
    <x v="0"/>
    <n v="8895"/>
    <x v="4"/>
  </r>
  <r>
    <x v="17"/>
    <n v="4180613441"/>
    <x v="0"/>
    <x v="2"/>
    <x v="0"/>
    <x v="0"/>
    <s v="WIN1531"/>
    <x v="0"/>
    <n v="4180613441"/>
    <x v="3"/>
    <x v="13"/>
    <x v="13"/>
    <x v="0"/>
    <x v="0"/>
    <x v="0"/>
    <x v="0"/>
    <x v="0"/>
    <n v="10"/>
    <x v="0"/>
    <n v="50400"/>
    <n v="504000"/>
    <x v="0"/>
    <x v="0"/>
    <x v="0"/>
    <x v="0"/>
    <n v="40320"/>
    <x v="4"/>
  </r>
  <r>
    <x v="17"/>
    <n v="4180613441"/>
    <x v="0"/>
    <x v="2"/>
    <x v="0"/>
    <x v="0"/>
    <s v="WIN1531"/>
    <x v="0"/>
    <n v="4180613441"/>
    <x v="3"/>
    <x v="12"/>
    <x v="12"/>
    <x v="0"/>
    <x v="0"/>
    <x v="0"/>
    <x v="0"/>
    <x v="0"/>
    <n v="10"/>
    <x v="0"/>
    <n v="49500"/>
    <n v="495000"/>
    <x v="0"/>
    <x v="0"/>
    <x v="0"/>
    <x v="0"/>
    <n v="39600"/>
    <x v="4"/>
  </r>
  <r>
    <x v="17"/>
    <n v="4180613441"/>
    <x v="0"/>
    <x v="2"/>
    <x v="0"/>
    <x v="0"/>
    <s v="WIN1531"/>
    <x v="0"/>
    <n v="4180613441"/>
    <x v="3"/>
    <x v="8"/>
    <x v="8"/>
    <x v="0"/>
    <x v="0"/>
    <x v="0"/>
    <x v="0"/>
    <x v="0"/>
    <n v="10"/>
    <x v="0"/>
    <n v="50182"/>
    <n v="501820"/>
    <x v="0"/>
    <x v="0"/>
    <x v="0"/>
    <x v="0"/>
    <n v="40146"/>
    <x v="4"/>
  </r>
  <r>
    <x v="17"/>
    <n v="4180613441"/>
    <x v="0"/>
    <x v="2"/>
    <x v="0"/>
    <x v="0"/>
    <s v="WIN1531"/>
    <x v="0"/>
    <n v="4180613441"/>
    <x v="3"/>
    <x v="9"/>
    <x v="9"/>
    <x v="0"/>
    <x v="0"/>
    <x v="0"/>
    <x v="0"/>
    <x v="0"/>
    <n v="5"/>
    <x v="0"/>
    <n v="70950"/>
    <n v="354750"/>
    <x v="0"/>
    <x v="0"/>
    <x v="0"/>
    <x v="0"/>
    <n v="28380"/>
    <x v="4"/>
  </r>
  <r>
    <x v="17"/>
    <n v="4180613441"/>
    <x v="0"/>
    <x v="2"/>
    <x v="0"/>
    <x v="0"/>
    <s v="WIN1531"/>
    <x v="0"/>
    <n v="4180613441"/>
    <x v="3"/>
    <x v="0"/>
    <x v="0"/>
    <x v="0"/>
    <x v="0"/>
    <x v="0"/>
    <x v="0"/>
    <x v="0"/>
    <n v="10"/>
    <x v="0"/>
    <n v="111058"/>
    <n v="1110580"/>
    <x v="0"/>
    <x v="0"/>
    <x v="0"/>
    <x v="0"/>
    <n v="88846"/>
    <x v="4"/>
  </r>
  <r>
    <x v="19"/>
    <n v="4180617774"/>
    <x v="0"/>
    <x v="2"/>
    <x v="0"/>
    <x v="0"/>
    <s v="WIN5640"/>
    <x v="0"/>
    <n v="4180617774"/>
    <x v="3"/>
    <x v="0"/>
    <x v="0"/>
    <x v="0"/>
    <x v="0"/>
    <x v="0"/>
    <x v="0"/>
    <x v="0"/>
    <n v="5"/>
    <x v="0"/>
    <n v="111058"/>
    <n v="555290"/>
    <x v="0"/>
    <x v="0"/>
    <x v="0"/>
    <x v="0"/>
    <n v="44423"/>
    <x v="4"/>
  </r>
  <r>
    <x v="19"/>
    <n v="4180617774"/>
    <x v="0"/>
    <x v="2"/>
    <x v="0"/>
    <x v="0"/>
    <s v="WIN5640"/>
    <x v="0"/>
    <n v="4180617774"/>
    <x v="3"/>
    <x v="8"/>
    <x v="8"/>
    <x v="0"/>
    <x v="0"/>
    <x v="0"/>
    <x v="0"/>
    <x v="0"/>
    <n v="5"/>
    <x v="0"/>
    <n v="50182"/>
    <n v="250910"/>
    <x v="0"/>
    <x v="0"/>
    <x v="0"/>
    <x v="0"/>
    <n v="20073"/>
    <x v="4"/>
  </r>
  <r>
    <x v="19"/>
    <n v="4180617774"/>
    <x v="0"/>
    <x v="2"/>
    <x v="0"/>
    <x v="0"/>
    <s v="WIN5640"/>
    <x v="0"/>
    <n v="4180617774"/>
    <x v="3"/>
    <x v="11"/>
    <x v="11"/>
    <x v="0"/>
    <x v="0"/>
    <x v="0"/>
    <x v="0"/>
    <x v="0"/>
    <n v="5"/>
    <x v="0"/>
    <n v="46000"/>
    <n v="230000"/>
    <x v="0"/>
    <x v="0"/>
    <x v="0"/>
    <x v="0"/>
    <n v="18400"/>
    <x v="4"/>
  </r>
  <r>
    <x v="19"/>
    <n v="4180617774"/>
    <x v="0"/>
    <x v="2"/>
    <x v="0"/>
    <x v="0"/>
    <s v="WIN5640"/>
    <x v="0"/>
    <n v="4180617774"/>
    <x v="3"/>
    <x v="10"/>
    <x v="10"/>
    <x v="0"/>
    <x v="0"/>
    <x v="0"/>
    <x v="0"/>
    <x v="0"/>
    <n v="5"/>
    <x v="0"/>
    <n v="74250"/>
    <n v="371250"/>
    <x v="0"/>
    <x v="0"/>
    <x v="0"/>
    <x v="0"/>
    <n v="29700"/>
    <x v="4"/>
  </r>
  <r>
    <x v="19"/>
    <n v="4180617774"/>
    <x v="0"/>
    <x v="2"/>
    <x v="0"/>
    <x v="0"/>
    <s v="WIN5640"/>
    <x v="0"/>
    <n v="4180617774"/>
    <x v="3"/>
    <x v="9"/>
    <x v="9"/>
    <x v="0"/>
    <x v="0"/>
    <x v="0"/>
    <x v="0"/>
    <x v="0"/>
    <n v="5"/>
    <x v="0"/>
    <n v="70950"/>
    <n v="354750"/>
    <x v="0"/>
    <x v="0"/>
    <x v="0"/>
    <x v="0"/>
    <n v="28380"/>
    <x v="4"/>
  </r>
  <r>
    <x v="19"/>
    <n v="4180619096"/>
    <x v="0"/>
    <x v="2"/>
    <x v="0"/>
    <x v="0"/>
    <s v="WIN1645"/>
    <x v="0"/>
    <n v="4180619096"/>
    <x v="3"/>
    <x v="7"/>
    <x v="7"/>
    <x v="0"/>
    <x v="0"/>
    <x v="0"/>
    <x v="0"/>
    <x v="0"/>
    <n v="10"/>
    <x v="0"/>
    <n v="111606"/>
    <n v="1116060"/>
    <x v="0"/>
    <x v="0"/>
    <x v="0"/>
    <x v="0"/>
    <n v="89285"/>
    <x v="4"/>
  </r>
  <r>
    <x v="19"/>
    <n v="4180619096"/>
    <x v="0"/>
    <x v="2"/>
    <x v="0"/>
    <x v="0"/>
    <s v="WIN1645"/>
    <x v="0"/>
    <n v="4180619096"/>
    <x v="3"/>
    <x v="10"/>
    <x v="10"/>
    <x v="0"/>
    <x v="0"/>
    <x v="0"/>
    <x v="0"/>
    <x v="0"/>
    <n v="5"/>
    <x v="0"/>
    <n v="74250"/>
    <n v="371250"/>
    <x v="0"/>
    <x v="0"/>
    <x v="0"/>
    <x v="0"/>
    <n v="29700"/>
    <x v="4"/>
  </r>
  <r>
    <x v="19"/>
    <n v="4180619096"/>
    <x v="0"/>
    <x v="2"/>
    <x v="0"/>
    <x v="0"/>
    <s v="WIN1645"/>
    <x v="0"/>
    <n v="4180619096"/>
    <x v="3"/>
    <x v="9"/>
    <x v="9"/>
    <x v="0"/>
    <x v="0"/>
    <x v="0"/>
    <x v="0"/>
    <x v="0"/>
    <n v="5"/>
    <x v="0"/>
    <n v="70950"/>
    <n v="354750"/>
    <x v="0"/>
    <x v="0"/>
    <x v="0"/>
    <x v="0"/>
    <n v="28380"/>
    <x v="4"/>
  </r>
  <r>
    <x v="19"/>
    <n v="4180619096"/>
    <x v="0"/>
    <x v="2"/>
    <x v="0"/>
    <x v="0"/>
    <s v="WIN1645"/>
    <x v="0"/>
    <n v="4180619096"/>
    <x v="3"/>
    <x v="2"/>
    <x v="2"/>
    <x v="0"/>
    <x v="0"/>
    <x v="0"/>
    <x v="0"/>
    <x v="0"/>
    <n v="10"/>
    <x v="0"/>
    <n v="73431"/>
    <n v="734310"/>
    <x v="0"/>
    <x v="0"/>
    <x v="0"/>
    <x v="0"/>
    <n v="58745"/>
    <x v="4"/>
  </r>
  <r>
    <x v="19"/>
    <n v="4180619096"/>
    <x v="0"/>
    <x v="2"/>
    <x v="0"/>
    <x v="0"/>
    <s v="WIN1645"/>
    <x v="0"/>
    <n v="4180619096"/>
    <x v="3"/>
    <x v="0"/>
    <x v="0"/>
    <x v="0"/>
    <x v="0"/>
    <x v="0"/>
    <x v="0"/>
    <x v="0"/>
    <n v="10"/>
    <x v="0"/>
    <n v="111058"/>
    <n v="1110580"/>
    <x v="0"/>
    <x v="0"/>
    <x v="0"/>
    <x v="0"/>
    <n v="88846"/>
    <x v="4"/>
  </r>
  <r>
    <x v="19"/>
    <n v="4180619096"/>
    <x v="0"/>
    <x v="2"/>
    <x v="0"/>
    <x v="0"/>
    <s v="WIN1645"/>
    <x v="0"/>
    <n v="4180619096"/>
    <x v="3"/>
    <x v="8"/>
    <x v="8"/>
    <x v="0"/>
    <x v="0"/>
    <x v="0"/>
    <x v="0"/>
    <x v="0"/>
    <n v="10"/>
    <x v="0"/>
    <n v="50182"/>
    <n v="501820"/>
    <x v="0"/>
    <x v="0"/>
    <x v="0"/>
    <x v="0"/>
    <n v="40146"/>
    <x v="4"/>
  </r>
  <r>
    <x v="19"/>
    <n v="4180619096"/>
    <x v="0"/>
    <x v="2"/>
    <x v="0"/>
    <x v="0"/>
    <s v="WIN1645"/>
    <x v="0"/>
    <n v="4180619096"/>
    <x v="3"/>
    <x v="11"/>
    <x v="11"/>
    <x v="0"/>
    <x v="0"/>
    <x v="0"/>
    <x v="0"/>
    <x v="0"/>
    <n v="5"/>
    <x v="0"/>
    <n v="46000"/>
    <n v="230000"/>
    <x v="0"/>
    <x v="0"/>
    <x v="0"/>
    <x v="0"/>
    <n v="18400"/>
    <x v="4"/>
  </r>
  <r>
    <x v="19"/>
    <n v="4180619096"/>
    <x v="0"/>
    <x v="2"/>
    <x v="0"/>
    <x v="0"/>
    <s v="WIN1645"/>
    <x v="0"/>
    <n v="4180619096"/>
    <x v="3"/>
    <x v="1"/>
    <x v="1"/>
    <x v="0"/>
    <x v="0"/>
    <x v="0"/>
    <x v="0"/>
    <x v="0"/>
    <n v="5"/>
    <x v="0"/>
    <n v="55595"/>
    <n v="277975"/>
    <x v="0"/>
    <x v="0"/>
    <x v="0"/>
    <x v="0"/>
    <n v="22238"/>
    <x v="4"/>
  </r>
  <r>
    <x v="0"/>
    <n v="4180705434"/>
    <x v="0"/>
    <x v="2"/>
    <x v="0"/>
    <x v="0"/>
    <s v="WIN3264"/>
    <x v="0"/>
    <n v="4180705434"/>
    <x v="3"/>
    <x v="2"/>
    <x v="2"/>
    <x v="0"/>
    <x v="0"/>
    <x v="0"/>
    <x v="0"/>
    <x v="0"/>
    <n v="10"/>
    <x v="0"/>
    <n v="73431"/>
    <n v="734310"/>
    <x v="0"/>
    <x v="0"/>
    <x v="0"/>
    <x v="0"/>
    <n v="58745"/>
    <x v="4"/>
  </r>
  <r>
    <x v="0"/>
    <n v="4180705434"/>
    <x v="0"/>
    <x v="2"/>
    <x v="0"/>
    <x v="0"/>
    <s v="WIN3264"/>
    <x v="0"/>
    <n v="4180705434"/>
    <x v="3"/>
    <x v="8"/>
    <x v="8"/>
    <x v="0"/>
    <x v="0"/>
    <x v="0"/>
    <x v="0"/>
    <x v="0"/>
    <n v="5"/>
    <x v="0"/>
    <n v="50182"/>
    <n v="250910"/>
    <x v="0"/>
    <x v="0"/>
    <x v="0"/>
    <x v="0"/>
    <n v="20073"/>
    <x v="4"/>
  </r>
  <r>
    <x v="0"/>
    <n v="4180705434"/>
    <x v="0"/>
    <x v="2"/>
    <x v="0"/>
    <x v="0"/>
    <s v="WIN3264"/>
    <x v="0"/>
    <n v="4180705434"/>
    <x v="3"/>
    <x v="0"/>
    <x v="0"/>
    <x v="0"/>
    <x v="0"/>
    <x v="0"/>
    <x v="0"/>
    <x v="0"/>
    <n v="5"/>
    <x v="0"/>
    <n v="111058"/>
    <n v="555290"/>
    <x v="0"/>
    <x v="0"/>
    <x v="0"/>
    <x v="0"/>
    <n v="44423"/>
    <x v="4"/>
  </r>
  <r>
    <x v="0"/>
    <n v="4180705434"/>
    <x v="0"/>
    <x v="2"/>
    <x v="0"/>
    <x v="0"/>
    <s v="WIN3264"/>
    <x v="0"/>
    <n v="4180705434"/>
    <x v="3"/>
    <x v="11"/>
    <x v="11"/>
    <x v="0"/>
    <x v="0"/>
    <x v="0"/>
    <x v="0"/>
    <x v="0"/>
    <n v="5"/>
    <x v="0"/>
    <n v="46000"/>
    <n v="230000"/>
    <x v="0"/>
    <x v="0"/>
    <x v="0"/>
    <x v="0"/>
    <n v="18400"/>
    <x v="4"/>
  </r>
  <r>
    <x v="0"/>
    <n v="4180705434"/>
    <x v="0"/>
    <x v="2"/>
    <x v="0"/>
    <x v="0"/>
    <s v="WIN3264"/>
    <x v="0"/>
    <n v="4180705434"/>
    <x v="3"/>
    <x v="10"/>
    <x v="10"/>
    <x v="0"/>
    <x v="0"/>
    <x v="0"/>
    <x v="0"/>
    <x v="0"/>
    <n v="5"/>
    <x v="0"/>
    <n v="74250"/>
    <n v="371250"/>
    <x v="0"/>
    <x v="0"/>
    <x v="0"/>
    <x v="0"/>
    <n v="29700"/>
    <x v="4"/>
  </r>
  <r>
    <x v="14"/>
    <n v="4180611595"/>
    <x v="0"/>
    <x v="2"/>
    <x v="0"/>
    <x v="0"/>
    <s v="WIN1533"/>
    <x v="0"/>
    <n v="4180611595"/>
    <x v="3"/>
    <x v="1"/>
    <x v="1"/>
    <x v="0"/>
    <x v="0"/>
    <x v="0"/>
    <x v="0"/>
    <x v="0"/>
    <n v="6"/>
    <x v="0"/>
    <n v="55595"/>
    <n v="333570"/>
    <x v="0"/>
    <x v="0"/>
    <x v="0"/>
    <x v="0"/>
    <n v="26686"/>
    <x v="4"/>
  </r>
  <r>
    <x v="14"/>
    <n v="4180611595"/>
    <x v="0"/>
    <x v="2"/>
    <x v="0"/>
    <x v="0"/>
    <s v="WIN1533"/>
    <x v="0"/>
    <n v="4180611595"/>
    <x v="3"/>
    <x v="10"/>
    <x v="10"/>
    <x v="0"/>
    <x v="0"/>
    <x v="0"/>
    <x v="0"/>
    <x v="0"/>
    <n v="5"/>
    <x v="0"/>
    <n v="74250"/>
    <n v="371250"/>
    <x v="0"/>
    <x v="0"/>
    <x v="0"/>
    <x v="0"/>
    <n v="29700"/>
    <x v="4"/>
  </r>
  <r>
    <x v="14"/>
    <n v="4180611595"/>
    <x v="0"/>
    <x v="2"/>
    <x v="0"/>
    <x v="0"/>
    <s v="WIN1533"/>
    <x v="0"/>
    <n v="4180611595"/>
    <x v="3"/>
    <x v="9"/>
    <x v="9"/>
    <x v="0"/>
    <x v="0"/>
    <x v="0"/>
    <x v="0"/>
    <x v="0"/>
    <n v="6"/>
    <x v="0"/>
    <n v="70950"/>
    <n v="425700"/>
    <x v="0"/>
    <x v="0"/>
    <x v="0"/>
    <x v="0"/>
    <n v="34056"/>
    <x v="4"/>
  </r>
  <r>
    <x v="14"/>
    <n v="4180611595"/>
    <x v="0"/>
    <x v="2"/>
    <x v="0"/>
    <x v="0"/>
    <s v="WIN1533"/>
    <x v="0"/>
    <n v="4180611595"/>
    <x v="3"/>
    <x v="13"/>
    <x v="13"/>
    <x v="0"/>
    <x v="0"/>
    <x v="0"/>
    <x v="0"/>
    <x v="0"/>
    <n v="4"/>
    <x v="0"/>
    <n v="50400"/>
    <n v="201600"/>
    <x v="0"/>
    <x v="0"/>
    <x v="0"/>
    <x v="0"/>
    <n v="16128"/>
    <x v="4"/>
  </r>
  <r>
    <x v="14"/>
    <n v="4180611595"/>
    <x v="0"/>
    <x v="2"/>
    <x v="0"/>
    <x v="0"/>
    <s v="WIN1533"/>
    <x v="0"/>
    <n v="4180611595"/>
    <x v="3"/>
    <x v="12"/>
    <x v="12"/>
    <x v="0"/>
    <x v="0"/>
    <x v="0"/>
    <x v="0"/>
    <x v="0"/>
    <n v="5"/>
    <x v="0"/>
    <n v="49500"/>
    <n v="247500"/>
    <x v="0"/>
    <x v="0"/>
    <x v="0"/>
    <x v="0"/>
    <n v="19800"/>
    <x v="4"/>
  </r>
  <r>
    <x v="14"/>
    <n v="4180599452"/>
    <x v="0"/>
    <x v="2"/>
    <x v="0"/>
    <x v="0"/>
    <s v="win2asu"/>
    <x v="0"/>
    <n v="4180599452"/>
    <x v="5"/>
    <x v="8"/>
    <x v="8"/>
    <x v="0"/>
    <x v="0"/>
    <x v="0"/>
    <x v="0"/>
    <x v="0"/>
    <n v="5"/>
    <x v="0"/>
    <n v="50182"/>
    <n v="250910"/>
    <x v="0"/>
    <x v="0"/>
    <x v="0"/>
    <x v="0"/>
    <n v="20073"/>
    <x v="4"/>
  </r>
  <r>
    <x v="14"/>
    <n v="4180599452"/>
    <x v="0"/>
    <x v="2"/>
    <x v="0"/>
    <x v="0"/>
    <s v="win2asu"/>
    <x v="0"/>
    <n v="4180599452"/>
    <x v="5"/>
    <x v="11"/>
    <x v="11"/>
    <x v="0"/>
    <x v="0"/>
    <x v="0"/>
    <x v="0"/>
    <x v="0"/>
    <n v="2"/>
    <x v="0"/>
    <n v="46000"/>
    <n v="92000"/>
    <x v="0"/>
    <x v="0"/>
    <x v="0"/>
    <x v="0"/>
    <n v="7360"/>
    <x v="4"/>
  </r>
  <r>
    <x v="14"/>
    <n v="4180599452"/>
    <x v="0"/>
    <x v="2"/>
    <x v="0"/>
    <x v="0"/>
    <s v="win2asu"/>
    <x v="0"/>
    <n v="4180599452"/>
    <x v="5"/>
    <x v="0"/>
    <x v="0"/>
    <x v="0"/>
    <x v="0"/>
    <x v="0"/>
    <x v="0"/>
    <x v="0"/>
    <n v="10"/>
    <x v="0"/>
    <n v="111058"/>
    <n v="1110580"/>
    <x v="0"/>
    <x v="0"/>
    <x v="0"/>
    <x v="0"/>
    <n v="88846"/>
    <x v="4"/>
  </r>
  <r>
    <x v="14"/>
    <n v="4180599609"/>
    <x v="0"/>
    <x v="2"/>
    <x v="0"/>
    <x v="0"/>
    <s v="WIN3754"/>
    <x v="0"/>
    <n v="4180599609"/>
    <x v="5"/>
    <x v="1"/>
    <x v="1"/>
    <x v="0"/>
    <x v="0"/>
    <x v="0"/>
    <x v="0"/>
    <x v="0"/>
    <n v="5"/>
    <x v="0"/>
    <n v="55595"/>
    <n v="277975"/>
    <x v="0"/>
    <x v="0"/>
    <x v="0"/>
    <x v="0"/>
    <n v="22238"/>
    <x v="4"/>
  </r>
  <r>
    <x v="14"/>
    <n v="4180599609"/>
    <x v="0"/>
    <x v="2"/>
    <x v="0"/>
    <x v="0"/>
    <s v="WIN3754"/>
    <x v="0"/>
    <n v="4180599609"/>
    <x v="5"/>
    <x v="8"/>
    <x v="8"/>
    <x v="0"/>
    <x v="0"/>
    <x v="0"/>
    <x v="0"/>
    <x v="0"/>
    <n v="5"/>
    <x v="0"/>
    <n v="50182"/>
    <n v="250910"/>
    <x v="0"/>
    <x v="0"/>
    <x v="0"/>
    <x v="0"/>
    <n v="20073"/>
    <x v="4"/>
  </r>
  <r>
    <x v="14"/>
    <n v="4180599609"/>
    <x v="0"/>
    <x v="2"/>
    <x v="0"/>
    <x v="0"/>
    <s v="WIN3754"/>
    <x v="0"/>
    <n v="4180599609"/>
    <x v="5"/>
    <x v="2"/>
    <x v="2"/>
    <x v="0"/>
    <x v="0"/>
    <x v="0"/>
    <x v="0"/>
    <x v="0"/>
    <n v="9"/>
    <x v="0"/>
    <n v="73431"/>
    <n v="660879"/>
    <x v="0"/>
    <x v="0"/>
    <x v="0"/>
    <x v="0"/>
    <n v="52870"/>
    <x v="4"/>
  </r>
  <r>
    <x v="14"/>
    <n v="4180599609"/>
    <x v="0"/>
    <x v="2"/>
    <x v="0"/>
    <x v="0"/>
    <s v="WIN3754"/>
    <x v="0"/>
    <n v="4180599609"/>
    <x v="5"/>
    <x v="11"/>
    <x v="11"/>
    <x v="0"/>
    <x v="0"/>
    <x v="0"/>
    <x v="0"/>
    <x v="0"/>
    <n v="5"/>
    <x v="0"/>
    <n v="46000"/>
    <n v="230000"/>
    <x v="0"/>
    <x v="0"/>
    <x v="0"/>
    <x v="0"/>
    <n v="18400"/>
    <x v="4"/>
  </r>
  <r>
    <x v="14"/>
    <n v="4180599609"/>
    <x v="0"/>
    <x v="2"/>
    <x v="0"/>
    <x v="0"/>
    <s v="WIN3754"/>
    <x v="0"/>
    <n v="4180599609"/>
    <x v="5"/>
    <x v="0"/>
    <x v="0"/>
    <x v="0"/>
    <x v="0"/>
    <x v="0"/>
    <x v="0"/>
    <x v="0"/>
    <n v="7"/>
    <x v="0"/>
    <n v="111058"/>
    <n v="777406"/>
    <x v="0"/>
    <x v="0"/>
    <x v="0"/>
    <x v="0"/>
    <n v="62192"/>
    <x v="4"/>
  </r>
  <r>
    <x v="14"/>
    <n v="4180599677"/>
    <x v="0"/>
    <x v="2"/>
    <x v="0"/>
    <x v="0"/>
    <s v="WIN5380"/>
    <x v="0"/>
    <n v="4180599677"/>
    <x v="5"/>
    <x v="0"/>
    <x v="0"/>
    <x v="0"/>
    <x v="0"/>
    <x v="0"/>
    <x v="0"/>
    <x v="0"/>
    <n v="7"/>
    <x v="0"/>
    <n v="111058"/>
    <n v="777406"/>
    <x v="0"/>
    <x v="0"/>
    <x v="0"/>
    <x v="0"/>
    <n v="62192"/>
    <x v="4"/>
  </r>
  <r>
    <x v="14"/>
    <n v="4180599677"/>
    <x v="0"/>
    <x v="2"/>
    <x v="0"/>
    <x v="0"/>
    <s v="WIN5380"/>
    <x v="0"/>
    <n v="4180599677"/>
    <x v="5"/>
    <x v="11"/>
    <x v="11"/>
    <x v="0"/>
    <x v="0"/>
    <x v="0"/>
    <x v="0"/>
    <x v="0"/>
    <n v="5"/>
    <x v="0"/>
    <n v="46000"/>
    <n v="230000"/>
    <x v="0"/>
    <x v="0"/>
    <x v="0"/>
    <x v="0"/>
    <n v="18400"/>
    <x v="4"/>
  </r>
  <r>
    <x v="14"/>
    <n v="4180599677"/>
    <x v="0"/>
    <x v="2"/>
    <x v="0"/>
    <x v="0"/>
    <s v="WIN5380"/>
    <x v="0"/>
    <n v="4180599677"/>
    <x v="5"/>
    <x v="2"/>
    <x v="2"/>
    <x v="0"/>
    <x v="0"/>
    <x v="0"/>
    <x v="0"/>
    <x v="0"/>
    <n v="9"/>
    <x v="0"/>
    <n v="73431"/>
    <n v="660879"/>
    <x v="0"/>
    <x v="0"/>
    <x v="0"/>
    <x v="0"/>
    <n v="52870"/>
    <x v="4"/>
  </r>
  <r>
    <x v="14"/>
    <n v="4180599677"/>
    <x v="0"/>
    <x v="2"/>
    <x v="0"/>
    <x v="0"/>
    <s v="WIN5380"/>
    <x v="0"/>
    <n v="4180599677"/>
    <x v="5"/>
    <x v="8"/>
    <x v="8"/>
    <x v="0"/>
    <x v="0"/>
    <x v="0"/>
    <x v="0"/>
    <x v="0"/>
    <n v="5"/>
    <x v="0"/>
    <n v="50182"/>
    <n v="250910"/>
    <x v="0"/>
    <x v="0"/>
    <x v="0"/>
    <x v="0"/>
    <n v="20073"/>
    <x v="4"/>
  </r>
  <r>
    <x v="14"/>
    <n v="4180599622"/>
    <x v="0"/>
    <x v="2"/>
    <x v="0"/>
    <x v="0"/>
    <s v="WIN4197"/>
    <x v="0"/>
    <n v="4180599622"/>
    <x v="5"/>
    <x v="1"/>
    <x v="1"/>
    <x v="0"/>
    <x v="0"/>
    <x v="0"/>
    <x v="0"/>
    <x v="0"/>
    <n v="1"/>
    <x v="0"/>
    <n v="55595"/>
    <n v="55595"/>
    <x v="0"/>
    <x v="0"/>
    <x v="0"/>
    <x v="0"/>
    <n v="4448"/>
    <x v="4"/>
  </r>
  <r>
    <x v="14"/>
    <n v="4180599622"/>
    <x v="0"/>
    <x v="2"/>
    <x v="0"/>
    <x v="0"/>
    <s v="WIN4197"/>
    <x v="0"/>
    <n v="4180599622"/>
    <x v="5"/>
    <x v="8"/>
    <x v="8"/>
    <x v="0"/>
    <x v="0"/>
    <x v="0"/>
    <x v="0"/>
    <x v="0"/>
    <n v="5"/>
    <x v="0"/>
    <n v="50182"/>
    <n v="250910"/>
    <x v="0"/>
    <x v="0"/>
    <x v="0"/>
    <x v="0"/>
    <n v="20073"/>
    <x v="4"/>
  </r>
  <r>
    <x v="14"/>
    <n v="4180599622"/>
    <x v="0"/>
    <x v="2"/>
    <x v="0"/>
    <x v="0"/>
    <s v="WIN4197"/>
    <x v="0"/>
    <n v="4180599622"/>
    <x v="5"/>
    <x v="2"/>
    <x v="2"/>
    <x v="0"/>
    <x v="0"/>
    <x v="0"/>
    <x v="0"/>
    <x v="0"/>
    <n v="5"/>
    <x v="0"/>
    <n v="73431"/>
    <n v="367155"/>
    <x v="0"/>
    <x v="0"/>
    <x v="0"/>
    <x v="0"/>
    <n v="29372"/>
    <x v="4"/>
  </r>
  <r>
    <x v="14"/>
    <n v="4180599622"/>
    <x v="0"/>
    <x v="2"/>
    <x v="0"/>
    <x v="0"/>
    <s v="WIN4197"/>
    <x v="0"/>
    <n v="4180599622"/>
    <x v="5"/>
    <x v="0"/>
    <x v="0"/>
    <x v="0"/>
    <x v="0"/>
    <x v="0"/>
    <x v="0"/>
    <x v="0"/>
    <n v="4"/>
    <x v="0"/>
    <n v="111058"/>
    <n v="444232"/>
    <x v="0"/>
    <x v="0"/>
    <x v="0"/>
    <x v="0"/>
    <n v="35539"/>
    <x v="4"/>
  </r>
  <r>
    <x v="14"/>
    <n v="4180599497"/>
    <x v="0"/>
    <x v="2"/>
    <x v="0"/>
    <x v="0"/>
    <s v="WIN2AWZ"/>
    <x v="0"/>
    <n v="4180599497"/>
    <x v="5"/>
    <x v="8"/>
    <x v="8"/>
    <x v="0"/>
    <x v="0"/>
    <x v="0"/>
    <x v="0"/>
    <x v="0"/>
    <n v="2"/>
    <x v="0"/>
    <n v="50182"/>
    <n v="100364"/>
    <x v="0"/>
    <x v="0"/>
    <x v="0"/>
    <x v="0"/>
    <n v="8029"/>
    <x v="4"/>
  </r>
  <r>
    <x v="14"/>
    <n v="4180599497"/>
    <x v="0"/>
    <x v="2"/>
    <x v="0"/>
    <x v="0"/>
    <s v="WIN2AWZ"/>
    <x v="0"/>
    <n v="4180599497"/>
    <x v="5"/>
    <x v="2"/>
    <x v="2"/>
    <x v="0"/>
    <x v="0"/>
    <x v="0"/>
    <x v="0"/>
    <x v="0"/>
    <n v="18"/>
    <x v="0"/>
    <n v="73431"/>
    <n v="1321758"/>
    <x v="0"/>
    <x v="0"/>
    <x v="0"/>
    <x v="0"/>
    <n v="105741"/>
    <x v="4"/>
  </r>
  <r>
    <x v="14"/>
    <n v="4180599497"/>
    <x v="0"/>
    <x v="2"/>
    <x v="0"/>
    <x v="0"/>
    <s v="WIN2AWZ"/>
    <x v="0"/>
    <n v="4180599497"/>
    <x v="5"/>
    <x v="11"/>
    <x v="11"/>
    <x v="0"/>
    <x v="0"/>
    <x v="0"/>
    <x v="0"/>
    <x v="0"/>
    <n v="4"/>
    <x v="0"/>
    <n v="46000"/>
    <n v="184000"/>
    <x v="0"/>
    <x v="0"/>
    <x v="0"/>
    <x v="0"/>
    <n v="14720"/>
    <x v="4"/>
  </r>
  <r>
    <x v="14"/>
    <n v="4180599497"/>
    <x v="0"/>
    <x v="2"/>
    <x v="0"/>
    <x v="0"/>
    <s v="WIN2AWZ"/>
    <x v="0"/>
    <n v="4180599497"/>
    <x v="5"/>
    <x v="0"/>
    <x v="0"/>
    <x v="0"/>
    <x v="0"/>
    <x v="0"/>
    <x v="0"/>
    <x v="0"/>
    <n v="2"/>
    <x v="0"/>
    <n v="111058"/>
    <n v="222116"/>
    <x v="0"/>
    <x v="0"/>
    <x v="0"/>
    <x v="0"/>
    <n v="17769"/>
    <x v="4"/>
  </r>
  <r>
    <x v="14"/>
    <n v="4180599655"/>
    <x v="0"/>
    <x v="2"/>
    <x v="0"/>
    <x v="0"/>
    <s v="win4832"/>
    <x v="0"/>
    <n v="4180599655"/>
    <x v="5"/>
    <x v="8"/>
    <x v="8"/>
    <x v="0"/>
    <x v="0"/>
    <x v="0"/>
    <x v="0"/>
    <x v="0"/>
    <n v="5"/>
    <x v="0"/>
    <n v="50182"/>
    <n v="250910"/>
    <x v="0"/>
    <x v="0"/>
    <x v="0"/>
    <x v="0"/>
    <n v="20073"/>
    <x v="4"/>
  </r>
  <r>
    <x v="14"/>
    <n v="4180599655"/>
    <x v="0"/>
    <x v="2"/>
    <x v="0"/>
    <x v="0"/>
    <s v="win4832"/>
    <x v="0"/>
    <n v="4180599655"/>
    <x v="5"/>
    <x v="2"/>
    <x v="2"/>
    <x v="0"/>
    <x v="0"/>
    <x v="0"/>
    <x v="0"/>
    <x v="0"/>
    <n v="6"/>
    <x v="0"/>
    <n v="73431"/>
    <n v="440586"/>
    <x v="0"/>
    <x v="0"/>
    <x v="0"/>
    <x v="0"/>
    <n v="35247"/>
    <x v="4"/>
  </r>
  <r>
    <x v="14"/>
    <n v="4180599655"/>
    <x v="0"/>
    <x v="2"/>
    <x v="0"/>
    <x v="0"/>
    <s v="win4832"/>
    <x v="0"/>
    <n v="4180599655"/>
    <x v="5"/>
    <x v="11"/>
    <x v="11"/>
    <x v="0"/>
    <x v="0"/>
    <x v="0"/>
    <x v="0"/>
    <x v="0"/>
    <n v="1"/>
    <x v="0"/>
    <n v="46000"/>
    <n v="46000"/>
    <x v="0"/>
    <x v="0"/>
    <x v="0"/>
    <x v="0"/>
    <n v="3680"/>
    <x v="4"/>
  </r>
  <r>
    <x v="14"/>
    <n v="4180599514"/>
    <x v="0"/>
    <x v="2"/>
    <x v="0"/>
    <x v="0"/>
    <s v="WIN2AZT"/>
    <x v="0"/>
    <n v="4180599514"/>
    <x v="5"/>
    <x v="0"/>
    <x v="0"/>
    <x v="0"/>
    <x v="0"/>
    <x v="0"/>
    <x v="0"/>
    <x v="0"/>
    <n v="1"/>
    <x v="0"/>
    <n v="111058"/>
    <n v="111058"/>
    <x v="0"/>
    <x v="0"/>
    <x v="0"/>
    <x v="0"/>
    <n v="8885"/>
    <x v="4"/>
  </r>
  <r>
    <x v="14"/>
    <n v="4180599514"/>
    <x v="0"/>
    <x v="2"/>
    <x v="0"/>
    <x v="0"/>
    <s v="WIN2AZT"/>
    <x v="0"/>
    <n v="4180599514"/>
    <x v="5"/>
    <x v="11"/>
    <x v="11"/>
    <x v="0"/>
    <x v="0"/>
    <x v="0"/>
    <x v="0"/>
    <x v="0"/>
    <n v="5"/>
    <x v="0"/>
    <n v="46000"/>
    <n v="230000"/>
    <x v="0"/>
    <x v="0"/>
    <x v="0"/>
    <x v="0"/>
    <n v="18400"/>
    <x v="4"/>
  </r>
  <r>
    <x v="14"/>
    <n v="4180599514"/>
    <x v="0"/>
    <x v="2"/>
    <x v="0"/>
    <x v="0"/>
    <s v="WIN2AZT"/>
    <x v="0"/>
    <n v="4180599514"/>
    <x v="5"/>
    <x v="8"/>
    <x v="8"/>
    <x v="0"/>
    <x v="0"/>
    <x v="0"/>
    <x v="0"/>
    <x v="0"/>
    <n v="5"/>
    <x v="0"/>
    <n v="50182"/>
    <n v="250910"/>
    <x v="0"/>
    <x v="0"/>
    <x v="0"/>
    <x v="0"/>
    <n v="20073"/>
    <x v="4"/>
  </r>
  <r>
    <x v="14"/>
    <n v="4180599451"/>
    <x v="0"/>
    <x v="2"/>
    <x v="0"/>
    <x v="0"/>
    <s v="WIN2AST"/>
    <x v="0"/>
    <n v="4180599451"/>
    <x v="5"/>
    <x v="8"/>
    <x v="8"/>
    <x v="0"/>
    <x v="0"/>
    <x v="0"/>
    <x v="0"/>
    <x v="0"/>
    <n v="5"/>
    <x v="0"/>
    <n v="50182"/>
    <n v="250910"/>
    <x v="0"/>
    <x v="0"/>
    <x v="0"/>
    <x v="0"/>
    <n v="20073"/>
    <x v="4"/>
  </r>
  <r>
    <x v="14"/>
    <n v="4180599451"/>
    <x v="0"/>
    <x v="2"/>
    <x v="0"/>
    <x v="0"/>
    <s v="WIN2AST"/>
    <x v="0"/>
    <n v="4180599451"/>
    <x v="5"/>
    <x v="11"/>
    <x v="11"/>
    <x v="0"/>
    <x v="0"/>
    <x v="0"/>
    <x v="0"/>
    <x v="0"/>
    <n v="4"/>
    <x v="0"/>
    <n v="46000"/>
    <n v="184000"/>
    <x v="0"/>
    <x v="0"/>
    <x v="0"/>
    <x v="0"/>
    <n v="14720"/>
    <x v="4"/>
  </r>
  <r>
    <x v="14"/>
    <n v="4180599451"/>
    <x v="0"/>
    <x v="2"/>
    <x v="0"/>
    <x v="0"/>
    <s v="WIN2AST"/>
    <x v="0"/>
    <n v="4180599451"/>
    <x v="5"/>
    <x v="0"/>
    <x v="0"/>
    <x v="0"/>
    <x v="0"/>
    <x v="0"/>
    <x v="0"/>
    <x v="0"/>
    <n v="5"/>
    <x v="0"/>
    <n v="111058"/>
    <n v="555290"/>
    <x v="0"/>
    <x v="0"/>
    <x v="0"/>
    <x v="0"/>
    <n v="44423"/>
    <x v="4"/>
  </r>
  <r>
    <x v="14"/>
    <n v="4180599425"/>
    <x v="0"/>
    <x v="2"/>
    <x v="0"/>
    <x v="0"/>
    <s v="win2AHM"/>
    <x v="0"/>
    <n v="4180599425"/>
    <x v="5"/>
    <x v="8"/>
    <x v="8"/>
    <x v="0"/>
    <x v="0"/>
    <x v="0"/>
    <x v="0"/>
    <x v="0"/>
    <n v="1"/>
    <x v="0"/>
    <n v="50182"/>
    <n v="50182"/>
    <x v="0"/>
    <x v="0"/>
    <x v="0"/>
    <x v="0"/>
    <n v="4015"/>
    <x v="4"/>
  </r>
  <r>
    <x v="14"/>
    <n v="4180599425"/>
    <x v="0"/>
    <x v="2"/>
    <x v="0"/>
    <x v="0"/>
    <s v="win2AHM"/>
    <x v="0"/>
    <n v="4180599425"/>
    <x v="5"/>
    <x v="11"/>
    <x v="11"/>
    <x v="0"/>
    <x v="0"/>
    <x v="0"/>
    <x v="0"/>
    <x v="0"/>
    <n v="4"/>
    <x v="0"/>
    <n v="46000"/>
    <n v="184000"/>
    <x v="0"/>
    <x v="0"/>
    <x v="0"/>
    <x v="0"/>
    <n v="14720"/>
    <x v="4"/>
  </r>
  <r>
    <x v="14"/>
    <n v="4180599425"/>
    <x v="0"/>
    <x v="2"/>
    <x v="0"/>
    <x v="0"/>
    <s v="win2AHM"/>
    <x v="0"/>
    <n v="4180599425"/>
    <x v="5"/>
    <x v="0"/>
    <x v="0"/>
    <x v="0"/>
    <x v="0"/>
    <x v="0"/>
    <x v="0"/>
    <x v="0"/>
    <n v="9"/>
    <x v="0"/>
    <n v="111058"/>
    <n v="999522"/>
    <x v="0"/>
    <x v="0"/>
    <x v="0"/>
    <x v="0"/>
    <n v="79962"/>
    <x v="4"/>
  </r>
  <r>
    <x v="14"/>
    <n v="4180599696"/>
    <x v="0"/>
    <x v="2"/>
    <x v="0"/>
    <x v="0"/>
    <s v="win5674"/>
    <x v="0"/>
    <n v="4180599696"/>
    <x v="5"/>
    <x v="1"/>
    <x v="1"/>
    <x v="0"/>
    <x v="0"/>
    <x v="0"/>
    <x v="0"/>
    <x v="0"/>
    <n v="4"/>
    <x v="0"/>
    <n v="55595"/>
    <n v="222380"/>
    <x v="0"/>
    <x v="0"/>
    <x v="0"/>
    <x v="0"/>
    <n v="17790"/>
    <x v="4"/>
  </r>
  <r>
    <x v="14"/>
    <n v="4180599696"/>
    <x v="0"/>
    <x v="2"/>
    <x v="0"/>
    <x v="0"/>
    <s v="win5674"/>
    <x v="0"/>
    <n v="4180599696"/>
    <x v="5"/>
    <x v="8"/>
    <x v="8"/>
    <x v="0"/>
    <x v="0"/>
    <x v="0"/>
    <x v="0"/>
    <x v="0"/>
    <n v="3"/>
    <x v="0"/>
    <n v="50182"/>
    <n v="150546"/>
    <x v="0"/>
    <x v="0"/>
    <x v="0"/>
    <x v="0"/>
    <n v="12044"/>
    <x v="4"/>
  </r>
  <r>
    <x v="14"/>
    <n v="4180599696"/>
    <x v="0"/>
    <x v="2"/>
    <x v="0"/>
    <x v="0"/>
    <s v="win5674"/>
    <x v="0"/>
    <n v="4180599696"/>
    <x v="5"/>
    <x v="11"/>
    <x v="11"/>
    <x v="0"/>
    <x v="0"/>
    <x v="0"/>
    <x v="0"/>
    <x v="0"/>
    <n v="2"/>
    <x v="0"/>
    <n v="46000"/>
    <n v="92000"/>
    <x v="0"/>
    <x v="0"/>
    <x v="0"/>
    <x v="0"/>
    <n v="7360"/>
    <x v="4"/>
  </r>
  <r>
    <x v="14"/>
    <n v="4180599696"/>
    <x v="0"/>
    <x v="2"/>
    <x v="0"/>
    <x v="0"/>
    <s v="win5674"/>
    <x v="0"/>
    <n v="4180599696"/>
    <x v="5"/>
    <x v="0"/>
    <x v="0"/>
    <x v="0"/>
    <x v="0"/>
    <x v="0"/>
    <x v="0"/>
    <x v="0"/>
    <n v="5"/>
    <x v="0"/>
    <n v="111058"/>
    <n v="555290"/>
    <x v="0"/>
    <x v="0"/>
    <x v="0"/>
    <x v="0"/>
    <n v="44423"/>
    <x v="4"/>
  </r>
  <r>
    <x v="14"/>
    <n v="4180599502"/>
    <x v="0"/>
    <x v="2"/>
    <x v="0"/>
    <x v="0"/>
    <s v="WIN2AXX"/>
    <x v="0"/>
    <n v="4180599502"/>
    <x v="5"/>
    <x v="8"/>
    <x v="8"/>
    <x v="0"/>
    <x v="0"/>
    <x v="0"/>
    <x v="0"/>
    <x v="0"/>
    <n v="4"/>
    <x v="0"/>
    <n v="50182"/>
    <n v="200728"/>
    <x v="0"/>
    <x v="0"/>
    <x v="0"/>
    <x v="0"/>
    <n v="16058"/>
    <x v="4"/>
  </r>
  <r>
    <x v="14"/>
    <n v="4180599502"/>
    <x v="0"/>
    <x v="2"/>
    <x v="0"/>
    <x v="0"/>
    <s v="WIN2AXX"/>
    <x v="0"/>
    <n v="4180599502"/>
    <x v="5"/>
    <x v="2"/>
    <x v="2"/>
    <x v="0"/>
    <x v="0"/>
    <x v="0"/>
    <x v="0"/>
    <x v="0"/>
    <n v="1"/>
    <x v="0"/>
    <n v="73431"/>
    <n v="73431"/>
    <x v="0"/>
    <x v="0"/>
    <x v="0"/>
    <x v="0"/>
    <n v="5874"/>
    <x v="4"/>
  </r>
  <r>
    <x v="14"/>
    <n v="4180599502"/>
    <x v="0"/>
    <x v="2"/>
    <x v="0"/>
    <x v="0"/>
    <s v="WIN2AXX"/>
    <x v="0"/>
    <n v="4180599502"/>
    <x v="5"/>
    <x v="11"/>
    <x v="11"/>
    <x v="0"/>
    <x v="0"/>
    <x v="0"/>
    <x v="0"/>
    <x v="0"/>
    <n v="5"/>
    <x v="0"/>
    <n v="46000"/>
    <n v="230000"/>
    <x v="0"/>
    <x v="0"/>
    <x v="0"/>
    <x v="0"/>
    <n v="18400"/>
    <x v="4"/>
  </r>
  <r>
    <x v="14"/>
    <n v="4180599502"/>
    <x v="0"/>
    <x v="2"/>
    <x v="0"/>
    <x v="0"/>
    <s v="WIN2AXX"/>
    <x v="0"/>
    <n v="4180599502"/>
    <x v="5"/>
    <x v="0"/>
    <x v="0"/>
    <x v="0"/>
    <x v="0"/>
    <x v="0"/>
    <x v="0"/>
    <x v="0"/>
    <n v="8"/>
    <x v="0"/>
    <n v="111058"/>
    <n v="888464"/>
    <x v="0"/>
    <x v="0"/>
    <x v="0"/>
    <x v="0"/>
    <n v="71077"/>
    <x v="4"/>
  </r>
  <r>
    <x v="14"/>
    <n v="4180599517"/>
    <x v="0"/>
    <x v="2"/>
    <x v="0"/>
    <x v="0"/>
    <s v="WIN2B07"/>
    <x v="0"/>
    <n v="4180599517"/>
    <x v="5"/>
    <x v="2"/>
    <x v="2"/>
    <x v="0"/>
    <x v="0"/>
    <x v="0"/>
    <x v="0"/>
    <x v="0"/>
    <n v="11"/>
    <x v="0"/>
    <n v="73431"/>
    <n v="807741"/>
    <x v="0"/>
    <x v="0"/>
    <x v="0"/>
    <x v="0"/>
    <n v="64619"/>
    <x v="4"/>
  </r>
  <r>
    <x v="14"/>
    <n v="4180599517"/>
    <x v="0"/>
    <x v="2"/>
    <x v="0"/>
    <x v="0"/>
    <s v="WIN2B07"/>
    <x v="0"/>
    <n v="4180599517"/>
    <x v="5"/>
    <x v="1"/>
    <x v="1"/>
    <x v="0"/>
    <x v="0"/>
    <x v="0"/>
    <x v="0"/>
    <x v="0"/>
    <n v="3"/>
    <x v="0"/>
    <n v="55595"/>
    <n v="166785"/>
    <x v="0"/>
    <x v="0"/>
    <x v="0"/>
    <x v="0"/>
    <n v="13343"/>
    <x v="4"/>
  </r>
  <r>
    <x v="14"/>
    <n v="4180599517"/>
    <x v="0"/>
    <x v="2"/>
    <x v="0"/>
    <x v="0"/>
    <s v="WIN2B07"/>
    <x v="0"/>
    <n v="4180599517"/>
    <x v="5"/>
    <x v="11"/>
    <x v="11"/>
    <x v="0"/>
    <x v="0"/>
    <x v="0"/>
    <x v="0"/>
    <x v="0"/>
    <n v="2"/>
    <x v="0"/>
    <n v="46000"/>
    <n v="92000"/>
    <x v="0"/>
    <x v="0"/>
    <x v="0"/>
    <x v="0"/>
    <n v="7360"/>
    <x v="4"/>
  </r>
  <r>
    <x v="14"/>
    <n v="4180599517"/>
    <x v="0"/>
    <x v="2"/>
    <x v="0"/>
    <x v="0"/>
    <s v="WIN2B07"/>
    <x v="0"/>
    <n v="4180599517"/>
    <x v="5"/>
    <x v="0"/>
    <x v="0"/>
    <x v="0"/>
    <x v="0"/>
    <x v="0"/>
    <x v="0"/>
    <x v="0"/>
    <n v="5"/>
    <x v="0"/>
    <n v="111058"/>
    <n v="555290"/>
    <x v="0"/>
    <x v="0"/>
    <x v="0"/>
    <x v="0"/>
    <n v="44423"/>
    <x v="4"/>
  </r>
  <r>
    <x v="14"/>
    <n v="4180599733"/>
    <x v="0"/>
    <x v="2"/>
    <x v="0"/>
    <x v="0"/>
    <s v="win6262"/>
    <x v="0"/>
    <n v="4180599733"/>
    <x v="5"/>
    <x v="1"/>
    <x v="1"/>
    <x v="0"/>
    <x v="0"/>
    <x v="0"/>
    <x v="0"/>
    <x v="0"/>
    <n v="7"/>
    <x v="0"/>
    <n v="55595"/>
    <n v="389165"/>
    <x v="0"/>
    <x v="0"/>
    <x v="0"/>
    <x v="0"/>
    <n v="31133"/>
    <x v="4"/>
  </r>
  <r>
    <x v="14"/>
    <n v="4180599733"/>
    <x v="0"/>
    <x v="2"/>
    <x v="0"/>
    <x v="0"/>
    <s v="win6262"/>
    <x v="0"/>
    <n v="4180599733"/>
    <x v="5"/>
    <x v="8"/>
    <x v="8"/>
    <x v="0"/>
    <x v="0"/>
    <x v="0"/>
    <x v="0"/>
    <x v="0"/>
    <n v="5"/>
    <x v="0"/>
    <n v="50182"/>
    <n v="250910"/>
    <x v="0"/>
    <x v="0"/>
    <x v="0"/>
    <x v="0"/>
    <n v="20073"/>
    <x v="4"/>
  </r>
  <r>
    <x v="14"/>
    <n v="4180599733"/>
    <x v="0"/>
    <x v="2"/>
    <x v="0"/>
    <x v="0"/>
    <s v="win6262"/>
    <x v="0"/>
    <n v="4180599733"/>
    <x v="5"/>
    <x v="2"/>
    <x v="2"/>
    <x v="0"/>
    <x v="0"/>
    <x v="0"/>
    <x v="0"/>
    <x v="0"/>
    <n v="5"/>
    <x v="0"/>
    <n v="73431"/>
    <n v="367155"/>
    <x v="0"/>
    <x v="0"/>
    <x v="0"/>
    <x v="0"/>
    <n v="29372"/>
    <x v="4"/>
  </r>
  <r>
    <x v="14"/>
    <n v="4180599733"/>
    <x v="0"/>
    <x v="2"/>
    <x v="0"/>
    <x v="0"/>
    <s v="win6262"/>
    <x v="0"/>
    <n v="4180599733"/>
    <x v="5"/>
    <x v="11"/>
    <x v="11"/>
    <x v="0"/>
    <x v="0"/>
    <x v="0"/>
    <x v="0"/>
    <x v="0"/>
    <n v="5"/>
    <x v="0"/>
    <n v="46000"/>
    <n v="230000"/>
    <x v="0"/>
    <x v="0"/>
    <x v="0"/>
    <x v="0"/>
    <n v="18400"/>
    <x v="4"/>
  </r>
  <r>
    <x v="14"/>
    <n v="4180599733"/>
    <x v="0"/>
    <x v="2"/>
    <x v="0"/>
    <x v="0"/>
    <s v="win6262"/>
    <x v="0"/>
    <n v="4180599733"/>
    <x v="5"/>
    <x v="0"/>
    <x v="0"/>
    <x v="0"/>
    <x v="0"/>
    <x v="0"/>
    <x v="0"/>
    <x v="0"/>
    <n v="2"/>
    <x v="0"/>
    <n v="111058"/>
    <n v="222116"/>
    <x v="0"/>
    <x v="0"/>
    <x v="0"/>
    <x v="0"/>
    <n v="17769"/>
    <x v="4"/>
  </r>
  <r>
    <x v="14"/>
    <n v="4180599424"/>
    <x v="0"/>
    <x v="2"/>
    <x v="0"/>
    <x v="0"/>
    <s v="WIN2AGZ"/>
    <x v="0"/>
    <n v="4180599424"/>
    <x v="5"/>
    <x v="1"/>
    <x v="1"/>
    <x v="0"/>
    <x v="0"/>
    <x v="0"/>
    <x v="0"/>
    <x v="0"/>
    <n v="4"/>
    <x v="0"/>
    <n v="55595"/>
    <n v="222380"/>
    <x v="0"/>
    <x v="0"/>
    <x v="0"/>
    <x v="0"/>
    <n v="17790"/>
    <x v="4"/>
  </r>
  <r>
    <x v="14"/>
    <n v="4180599424"/>
    <x v="0"/>
    <x v="2"/>
    <x v="0"/>
    <x v="0"/>
    <s v="WIN2AGZ"/>
    <x v="0"/>
    <n v="4180599424"/>
    <x v="5"/>
    <x v="8"/>
    <x v="8"/>
    <x v="0"/>
    <x v="0"/>
    <x v="0"/>
    <x v="0"/>
    <x v="0"/>
    <n v="5"/>
    <x v="0"/>
    <n v="50182"/>
    <n v="250910"/>
    <x v="0"/>
    <x v="0"/>
    <x v="0"/>
    <x v="0"/>
    <n v="20073"/>
    <x v="4"/>
  </r>
  <r>
    <x v="14"/>
    <n v="4180599424"/>
    <x v="0"/>
    <x v="2"/>
    <x v="0"/>
    <x v="0"/>
    <s v="WIN2AGZ"/>
    <x v="0"/>
    <n v="4180599424"/>
    <x v="5"/>
    <x v="2"/>
    <x v="2"/>
    <x v="0"/>
    <x v="0"/>
    <x v="0"/>
    <x v="0"/>
    <x v="0"/>
    <n v="6"/>
    <x v="0"/>
    <n v="73431"/>
    <n v="440586"/>
    <x v="0"/>
    <x v="0"/>
    <x v="0"/>
    <x v="0"/>
    <n v="35247"/>
    <x v="4"/>
  </r>
  <r>
    <x v="14"/>
    <n v="4180599424"/>
    <x v="0"/>
    <x v="2"/>
    <x v="0"/>
    <x v="0"/>
    <s v="WIN2AGZ"/>
    <x v="0"/>
    <n v="4180599424"/>
    <x v="5"/>
    <x v="11"/>
    <x v="11"/>
    <x v="0"/>
    <x v="0"/>
    <x v="0"/>
    <x v="0"/>
    <x v="0"/>
    <n v="5"/>
    <x v="0"/>
    <n v="46000"/>
    <n v="230000"/>
    <x v="0"/>
    <x v="0"/>
    <x v="0"/>
    <x v="0"/>
    <n v="18400"/>
    <x v="4"/>
  </r>
  <r>
    <x v="14"/>
    <n v="4180599424"/>
    <x v="0"/>
    <x v="2"/>
    <x v="0"/>
    <x v="0"/>
    <s v="WIN2AGZ"/>
    <x v="0"/>
    <n v="4180599424"/>
    <x v="5"/>
    <x v="0"/>
    <x v="0"/>
    <x v="0"/>
    <x v="0"/>
    <x v="0"/>
    <x v="0"/>
    <x v="0"/>
    <n v="8"/>
    <x v="0"/>
    <n v="111058"/>
    <n v="888464"/>
    <x v="0"/>
    <x v="0"/>
    <x v="0"/>
    <x v="0"/>
    <n v="71077"/>
    <x v="4"/>
  </r>
  <r>
    <x v="14"/>
    <n v="4180599745"/>
    <x v="0"/>
    <x v="2"/>
    <x v="0"/>
    <x v="0"/>
    <s v="win6569"/>
    <x v="0"/>
    <n v="4180599745"/>
    <x v="5"/>
    <x v="8"/>
    <x v="8"/>
    <x v="0"/>
    <x v="0"/>
    <x v="0"/>
    <x v="0"/>
    <x v="0"/>
    <n v="5"/>
    <x v="0"/>
    <n v="50182"/>
    <n v="250910"/>
    <x v="0"/>
    <x v="0"/>
    <x v="0"/>
    <x v="0"/>
    <n v="20073"/>
    <x v="4"/>
  </r>
  <r>
    <x v="14"/>
    <n v="4180599745"/>
    <x v="0"/>
    <x v="2"/>
    <x v="0"/>
    <x v="0"/>
    <s v="win6569"/>
    <x v="0"/>
    <n v="4180599745"/>
    <x v="5"/>
    <x v="2"/>
    <x v="2"/>
    <x v="0"/>
    <x v="0"/>
    <x v="0"/>
    <x v="0"/>
    <x v="0"/>
    <n v="15"/>
    <x v="0"/>
    <n v="73431"/>
    <n v="1101465"/>
    <x v="0"/>
    <x v="0"/>
    <x v="0"/>
    <x v="0"/>
    <n v="88117"/>
    <x v="4"/>
  </r>
  <r>
    <x v="14"/>
    <n v="4180599745"/>
    <x v="0"/>
    <x v="2"/>
    <x v="0"/>
    <x v="0"/>
    <s v="win6569"/>
    <x v="0"/>
    <n v="4180599745"/>
    <x v="5"/>
    <x v="11"/>
    <x v="11"/>
    <x v="0"/>
    <x v="0"/>
    <x v="0"/>
    <x v="0"/>
    <x v="0"/>
    <n v="5"/>
    <x v="0"/>
    <n v="46000"/>
    <n v="230000"/>
    <x v="0"/>
    <x v="0"/>
    <x v="0"/>
    <x v="0"/>
    <n v="18400"/>
    <x v="4"/>
  </r>
  <r>
    <x v="14"/>
    <n v="4180599745"/>
    <x v="0"/>
    <x v="2"/>
    <x v="0"/>
    <x v="0"/>
    <s v="win6569"/>
    <x v="0"/>
    <n v="4180599745"/>
    <x v="5"/>
    <x v="0"/>
    <x v="0"/>
    <x v="0"/>
    <x v="0"/>
    <x v="0"/>
    <x v="0"/>
    <x v="0"/>
    <n v="2"/>
    <x v="0"/>
    <n v="111058"/>
    <n v="222116"/>
    <x v="0"/>
    <x v="0"/>
    <x v="0"/>
    <x v="0"/>
    <n v="17769"/>
    <x v="4"/>
  </r>
  <r>
    <x v="14"/>
    <n v="4180599668"/>
    <x v="0"/>
    <x v="2"/>
    <x v="0"/>
    <x v="0"/>
    <s v="win5267"/>
    <x v="0"/>
    <n v="4180599668"/>
    <x v="5"/>
    <x v="8"/>
    <x v="8"/>
    <x v="0"/>
    <x v="0"/>
    <x v="0"/>
    <x v="0"/>
    <x v="0"/>
    <n v="5"/>
    <x v="0"/>
    <n v="50182"/>
    <n v="250910"/>
    <x v="0"/>
    <x v="0"/>
    <x v="0"/>
    <x v="0"/>
    <n v="20073"/>
    <x v="4"/>
  </r>
  <r>
    <x v="14"/>
    <n v="4180599668"/>
    <x v="0"/>
    <x v="2"/>
    <x v="0"/>
    <x v="0"/>
    <s v="win5267"/>
    <x v="0"/>
    <n v="4180599668"/>
    <x v="5"/>
    <x v="2"/>
    <x v="2"/>
    <x v="0"/>
    <x v="0"/>
    <x v="0"/>
    <x v="0"/>
    <x v="0"/>
    <n v="6"/>
    <x v="0"/>
    <n v="73431"/>
    <n v="440586"/>
    <x v="0"/>
    <x v="0"/>
    <x v="0"/>
    <x v="0"/>
    <n v="35247"/>
    <x v="4"/>
  </r>
  <r>
    <x v="14"/>
    <n v="4180599668"/>
    <x v="0"/>
    <x v="2"/>
    <x v="0"/>
    <x v="0"/>
    <s v="win5267"/>
    <x v="0"/>
    <n v="4180599668"/>
    <x v="5"/>
    <x v="11"/>
    <x v="11"/>
    <x v="0"/>
    <x v="0"/>
    <x v="0"/>
    <x v="0"/>
    <x v="0"/>
    <n v="4"/>
    <x v="0"/>
    <n v="46000"/>
    <n v="184000"/>
    <x v="0"/>
    <x v="0"/>
    <x v="0"/>
    <x v="0"/>
    <n v="14720"/>
    <x v="4"/>
  </r>
  <r>
    <x v="14"/>
    <n v="4180599623"/>
    <x v="0"/>
    <x v="2"/>
    <x v="0"/>
    <x v="0"/>
    <s v="win4210"/>
    <x v="0"/>
    <n v="4180599623"/>
    <x v="5"/>
    <x v="0"/>
    <x v="0"/>
    <x v="0"/>
    <x v="0"/>
    <x v="0"/>
    <x v="0"/>
    <x v="0"/>
    <n v="4"/>
    <x v="0"/>
    <n v="111058"/>
    <n v="444232"/>
    <x v="0"/>
    <x v="0"/>
    <x v="0"/>
    <x v="0"/>
    <n v="35539"/>
    <x v="4"/>
  </r>
  <r>
    <x v="14"/>
    <n v="4180599623"/>
    <x v="0"/>
    <x v="2"/>
    <x v="0"/>
    <x v="0"/>
    <s v="win4210"/>
    <x v="0"/>
    <n v="4180599623"/>
    <x v="5"/>
    <x v="11"/>
    <x v="11"/>
    <x v="0"/>
    <x v="0"/>
    <x v="0"/>
    <x v="0"/>
    <x v="0"/>
    <n v="5"/>
    <x v="0"/>
    <n v="46000"/>
    <n v="230000"/>
    <x v="0"/>
    <x v="0"/>
    <x v="0"/>
    <x v="0"/>
    <n v="18400"/>
    <x v="4"/>
  </r>
  <r>
    <x v="14"/>
    <n v="4180599623"/>
    <x v="0"/>
    <x v="2"/>
    <x v="0"/>
    <x v="0"/>
    <s v="win4210"/>
    <x v="0"/>
    <n v="4180599623"/>
    <x v="5"/>
    <x v="8"/>
    <x v="8"/>
    <x v="0"/>
    <x v="0"/>
    <x v="0"/>
    <x v="0"/>
    <x v="0"/>
    <n v="2"/>
    <x v="0"/>
    <n v="50182"/>
    <n v="100364"/>
    <x v="0"/>
    <x v="0"/>
    <x v="0"/>
    <x v="0"/>
    <n v="8029"/>
    <x v="4"/>
  </r>
  <r>
    <x v="14"/>
    <n v="4180599628"/>
    <x v="0"/>
    <x v="2"/>
    <x v="0"/>
    <x v="0"/>
    <s v="win4360"/>
    <x v="0"/>
    <n v="4180599628"/>
    <x v="5"/>
    <x v="11"/>
    <x v="11"/>
    <x v="0"/>
    <x v="0"/>
    <x v="0"/>
    <x v="0"/>
    <x v="0"/>
    <n v="5"/>
    <x v="0"/>
    <n v="46000"/>
    <n v="230000"/>
    <x v="0"/>
    <x v="0"/>
    <x v="0"/>
    <x v="0"/>
    <n v="18400"/>
    <x v="4"/>
  </r>
  <r>
    <x v="14"/>
    <n v="4180599628"/>
    <x v="0"/>
    <x v="2"/>
    <x v="0"/>
    <x v="0"/>
    <s v="win4360"/>
    <x v="0"/>
    <n v="4180599628"/>
    <x v="5"/>
    <x v="2"/>
    <x v="2"/>
    <x v="0"/>
    <x v="0"/>
    <x v="0"/>
    <x v="0"/>
    <x v="0"/>
    <n v="5"/>
    <x v="0"/>
    <n v="73431"/>
    <n v="367155"/>
    <x v="0"/>
    <x v="0"/>
    <x v="0"/>
    <x v="0"/>
    <n v="29372"/>
    <x v="4"/>
  </r>
  <r>
    <x v="14"/>
    <n v="4180599628"/>
    <x v="0"/>
    <x v="2"/>
    <x v="0"/>
    <x v="0"/>
    <s v="win4360"/>
    <x v="0"/>
    <n v="4180599628"/>
    <x v="5"/>
    <x v="8"/>
    <x v="8"/>
    <x v="0"/>
    <x v="0"/>
    <x v="0"/>
    <x v="0"/>
    <x v="0"/>
    <n v="5"/>
    <x v="0"/>
    <n v="50182"/>
    <n v="250910"/>
    <x v="0"/>
    <x v="0"/>
    <x v="0"/>
    <x v="0"/>
    <n v="20073"/>
    <x v="4"/>
  </r>
  <r>
    <x v="14"/>
    <n v="4180599675"/>
    <x v="0"/>
    <x v="2"/>
    <x v="0"/>
    <x v="0"/>
    <s v="WIN5368"/>
    <x v="0"/>
    <n v="4180599675"/>
    <x v="5"/>
    <x v="0"/>
    <x v="0"/>
    <x v="0"/>
    <x v="0"/>
    <x v="0"/>
    <x v="0"/>
    <x v="0"/>
    <n v="5"/>
    <x v="0"/>
    <n v="111058"/>
    <n v="555290"/>
    <x v="0"/>
    <x v="0"/>
    <x v="0"/>
    <x v="0"/>
    <n v="44423"/>
    <x v="4"/>
  </r>
  <r>
    <x v="14"/>
    <n v="4180599675"/>
    <x v="0"/>
    <x v="2"/>
    <x v="0"/>
    <x v="0"/>
    <s v="WIN5368"/>
    <x v="0"/>
    <n v="4180599675"/>
    <x v="5"/>
    <x v="11"/>
    <x v="11"/>
    <x v="0"/>
    <x v="0"/>
    <x v="0"/>
    <x v="0"/>
    <x v="0"/>
    <n v="5"/>
    <x v="0"/>
    <n v="46000"/>
    <n v="230000"/>
    <x v="0"/>
    <x v="0"/>
    <x v="0"/>
    <x v="0"/>
    <n v="18400"/>
    <x v="4"/>
  </r>
  <r>
    <x v="14"/>
    <n v="4180599501"/>
    <x v="0"/>
    <x v="2"/>
    <x v="0"/>
    <x v="0"/>
    <s v="WIN2AXP"/>
    <x v="0"/>
    <n v="4180599501"/>
    <x v="5"/>
    <x v="8"/>
    <x v="8"/>
    <x v="0"/>
    <x v="0"/>
    <x v="0"/>
    <x v="0"/>
    <x v="0"/>
    <n v="2"/>
    <x v="0"/>
    <n v="50182"/>
    <n v="100364"/>
    <x v="0"/>
    <x v="0"/>
    <x v="0"/>
    <x v="0"/>
    <n v="8029"/>
    <x v="4"/>
  </r>
  <r>
    <x v="14"/>
    <n v="4180599501"/>
    <x v="0"/>
    <x v="2"/>
    <x v="0"/>
    <x v="0"/>
    <s v="WIN2AXP"/>
    <x v="0"/>
    <n v="4180599501"/>
    <x v="5"/>
    <x v="2"/>
    <x v="2"/>
    <x v="0"/>
    <x v="0"/>
    <x v="0"/>
    <x v="0"/>
    <x v="0"/>
    <n v="5"/>
    <x v="0"/>
    <n v="73431"/>
    <n v="367155"/>
    <x v="0"/>
    <x v="0"/>
    <x v="0"/>
    <x v="0"/>
    <n v="29372"/>
    <x v="4"/>
  </r>
  <r>
    <x v="14"/>
    <n v="4180599501"/>
    <x v="0"/>
    <x v="2"/>
    <x v="0"/>
    <x v="0"/>
    <s v="WIN2AXP"/>
    <x v="0"/>
    <n v="4180599501"/>
    <x v="5"/>
    <x v="11"/>
    <x v="11"/>
    <x v="0"/>
    <x v="0"/>
    <x v="0"/>
    <x v="0"/>
    <x v="0"/>
    <n v="5"/>
    <x v="0"/>
    <n v="46000"/>
    <n v="230000"/>
    <x v="0"/>
    <x v="0"/>
    <x v="0"/>
    <x v="0"/>
    <n v="18400"/>
    <x v="4"/>
  </r>
  <r>
    <x v="14"/>
    <n v="4180599501"/>
    <x v="0"/>
    <x v="2"/>
    <x v="0"/>
    <x v="0"/>
    <s v="WIN2AXP"/>
    <x v="0"/>
    <n v="4180599501"/>
    <x v="5"/>
    <x v="0"/>
    <x v="0"/>
    <x v="0"/>
    <x v="0"/>
    <x v="0"/>
    <x v="0"/>
    <x v="0"/>
    <n v="2"/>
    <x v="0"/>
    <n v="111058"/>
    <n v="222116"/>
    <x v="0"/>
    <x v="0"/>
    <x v="0"/>
    <x v="0"/>
    <n v="17769"/>
    <x v="4"/>
  </r>
  <r>
    <x v="14"/>
    <n v="4180599531"/>
    <x v="0"/>
    <x v="2"/>
    <x v="0"/>
    <x v="0"/>
    <s v="WIN-HNI-SSN-2BF6"/>
    <x v="0"/>
    <n v="4180599531"/>
    <x v="5"/>
    <x v="1"/>
    <x v="1"/>
    <x v="0"/>
    <x v="0"/>
    <x v="0"/>
    <x v="0"/>
    <x v="0"/>
    <n v="2"/>
    <x v="0"/>
    <n v="55595"/>
    <n v="111190"/>
    <x v="0"/>
    <x v="0"/>
    <x v="0"/>
    <x v="0"/>
    <n v="8895"/>
    <x v="4"/>
  </r>
  <r>
    <x v="14"/>
    <n v="4180599531"/>
    <x v="0"/>
    <x v="2"/>
    <x v="0"/>
    <x v="0"/>
    <s v="WIN-HNI-SSN-2BF6"/>
    <x v="0"/>
    <n v="4180599531"/>
    <x v="5"/>
    <x v="8"/>
    <x v="8"/>
    <x v="0"/>
    <x v="0"/>
    <x v="0"/>
    <x v="0"/>
    <x v="0"/>
    <n v="5"/>
    <x v="0"/>
    <n v="50182"/>
    <n v="250910"/>
    <x v="0"/>
    <x v="0"/>
    <x v="0"/>
    <x v="0"/>
    <n v="20073"/>
    <x v="4"/>
  </r>
  <r>
    <x v="14"/>
    <n v="4180599531"/>
    <x v="0"/>
    <x v="2"/>
    <x v="0"/>
    <x v="0"/>
    <s v="WIN-HNI-SSN-2BF6"/>
    <x v="0"/>
    <n v="4180599531"/>
    <x v="5"/>
    <x v="2"/>
    <x v="2"/>
    <x v="0"/>
    <x v="0"/>
    <x v="0"/>
    <x v="0"/>
    <x v="0"/>
    <n v="7"/>
    <x v="0"/>
    <n v="73431"/>
    <n v="514017"/>
    <x v="0"/>
    <x v="0"/>
    <x v="0"/>
    <x v="0"/>
    <n v="41121"/>
    <x v="4"/>
  </r>
  <r>
    <x v="14"/>
    <n v="4180599531"/>
    <x v="0"/>
    <x v="2"/>
    <x v="0"/>
    <x v="0"/>
    <s v="WIN-HNI-SSN-2BF6"/>
    <x v="0"/>
    <n v="4180599531"/>
    <x v="5"/>
    <x v="11"/>
    <x v="11"/>
    <x v="0"/>
    <x v="0"/>
    <x v="0"/>
    <x v="0"/>
    <x v="0"/>
    <n v="5"/>
    <x v="0"/>
    <n v="46000"/>
    <n v="230000"/>
    <x v="0"/>
    <x v="0"/>
    <x v="0"/>
    <x v="0"/>
    <n v="18400"/>
    <x v="4"/>
  </r>
  <r>
    <x v="14"/>
    <n v="4180599712"/>
    <x v="0"/>
    <x v="2"/>
    <x v="0"/>
    <x v="0"/>
    <s v="win5976"/>
    <x v="0"/>
    <n v="4180599712"/>
    <x v="5"/>
    <x v="1"/>
    <x v="1"/>
    <x v="0"/>
    <x v="0"/>
    <x v="0"/>
    <x v="0"/>
    <x v="0"/>
    <n v="2"/>
    <x v="0"/>
    <n v="55595"/>
    <n v="111190"/>
    <x v="0"/>
    <x v="0"/>
    <x v="0"/>
    <x v="0"/>
    <n v="8895"/>
    <x v="4"/>
  </r>
  <r>
    <x v="14"/>
    <n v="4180599712"/>
    <x v="0"/>
    <x v="2"/>
    <x v="0"/>
    <x v="0"/>
    <s v="win5976"/>
    <x v="0"/>
    <n v="4180599712"/>
    <x v="5"/>
    <x v="11"/>
    <x v="11"/>
    <x v="0"/>
    <x v="0"/>
    <x v="0"/>
    <x v="0"/>
    <x v="0"/>
    <n v="5"/>
    <x v="0"/>
    <n v="46000"/>
    <n v="230000"/>
    <x v="0"/>
    <x v="0"/>
    <x v="0"/>
    <x v="0"/>
    <n v="18400"/>
    <x v="4"/>
  </r>
  <r>
    <x v="14"/>
    <n v="4180599712"/>
    <x v="0"/>
    <x v="2"/>
    <x v="0"/>
    <x v="0"/>
    <s v="win5976"/>
    <x v="0"/>
    <n v="4180599712"/>
    <x v="5"/>
    <x v="8"/>
    <x v="8"/>
    <x v="0"/>
    <x v="0"/>
    <x v="0"/>
    <x v="0"/>
    <x v="0"/>
    <n v="5"/>
    <x v="0"/>
    <n v="50182"/>
    <n v="250910"/>
    <x v="0"/>
    <x v="0"/>
    <x v="0"/>
    <x v="0"/>
    <n v="20073"/>
    <x v="4"/>
  </r>
  <r>
    <x v="14"/>
    <n v="4180599709"/>
    <x v="0"/>
    <x v="2"/>
    <x v="0"/>
    <x v="0"/>
    <s v="WIN5835"/>
    <x v="0"/>
    <n v="4180599709"/>
    <x v="5"/>
    <x v="1"/>
    <x v="1"/>
    <x v="0"/>
    <x v="0"/>
    <x v="0"/>
    <x v="0"/>
    <x v="0"/>
    <n v="2"/>
    <x v="0"/>
    <n v="55595"/>
    <n v="111190"/>
    <x v="0"/>
    <x v="0"/>
    <x v="0"/>
    <x v="0"/>
    <n v="8895"/>
    <x v="4"/>
  </r>
  <r>
    <x v="14"/>
    <n v="4180599709"/>
    <x v="0"/>
    <x v="2"/>
    <x v="0"/>
    <x v="0"/>
    <s v="WIN5835"/>
    <x v="0"/>
    <n v="4180599709"/>
    <x v="5"/>
    <x v="8"/>
    <x v="8"/>
    <x v="0"/>
    <x v="0"/>
    <x v="0"/>
    <x v="0"/>
    <x v="0"/>
    <n v="5"/>
    <x v="0"/>
    <n v="50182"/>
    <n v="250910"/>
    <x v="0"/>
    <x v="0"/>
    <x v="0"/>
    <x v="0"/>
    <n v="20073"/>
    <x v="4"/>
  </r>
  <r>
    <x v="14"/>
    <n v="4180599709"/>
    <x v="0"/>
    <x v="2"/>
    <x v="0"/>
    <x v="0"/>
    <s v="WIN5835"/>
    <x v="0"/>
    <n v="4180599709"/>
    <x v="5"/>
    <x v="2"/>
    <x v="2"/>
    <x v="0"/>
    <x v="0"/>
    <x v="0"/>
    <x v="0"/>
    <x v="0"/>
    <n v="9"/>
    <x v="0"/>
    <n v="73431"/>
    <n v="660879"/>
    <x v="0"/>
    <x v="0"/>
    <x v="0"/>
    <x v="0"/>
    <n v="52870"/>
    <x v="4"/>
  </r>
  <r>
    <x v="14"/>
    <n v="4180599709"/>
    <x v="0"/>
    <x v="2"/>
    <x v="0"/>
    <x v="0"/>
    <s v="WIN5835"/>
    <x v="0"/>
    <n v="4180599709"/>
    <x v="5"/>
    <x v="11"/>
    <x v="11"/>
    <x v="0"/>
    <x v="0"/>
    <x v="0"/>
    <x v="0"/>
    <x v="0"/>
    <n v="5"/>
    <x v="0"/>
    <n v="46000"/>
    <n v="230000"/>
    <x v="0"/>
    <x v="0"/>
    <x v="0"/>
    <x v="0"/>
    <n v="18400"/>
    <x v="4"/>
  </r>
  <r>
    <x v="14"/>
    <n v="4180599709"/>
    <x v="0"/>
    <x v="2"/>
    <x v="0"/>
    <x v="0"/>
    <s v="WIN5835"/>
    <x v="0"/>
    <n v="4180599709"/>
    <x v="5"/>
    <x v="0"/>
    <x v="0"/>
    <x v="0"/>
    <x v="0"/>
    <x v="0"/>
    <x v="0"/>
    <x v="0"/>
    <n v="8"/>
    <x v="0"/>
    <n v="111058"/>
    <n v="888464"/>
    <x v="0"/>
    <x v="0"/>
    <x v="0"/>
    <x v="0"/>
    <n v="71077"/>
    <x v="4"/>
  </r>
  <r>
    <x v="14"/>
    <n v="4180599515"/>
    <x v="0"/>
    <x v="2"/>
    <x v="0"/>
    <x v="0"/>
    <s v="WIN2AZU"/>
    <x v="0"/>
    <n v="4180599515"/>
    <x v="5"/>
    <x v="0"/>
    <x v="0"/>
    <x v="0"/>
    <x v="0"/>
    <x v="0"/>
    <x v="0"/>
    <x v="0"/>
    <n v="5"/>
    <x v="0"/>
    <n v="111058"/>
    <n v="555290"/>
    <x v="0"/>
    <x v="0"/>
    <x v="0"/>
    <x v="0"/>
    <n v="44423"/>
    <x v="4"/>
  </r>
  <r>
    <x v="14"/>
    <n v="4180599515"/>
    <x v="0"/>
    <x v="2"/>
    <x v="0"/>
    <x v="0"/>
    <s v="WIN2AZU"/>
    <x v="0"/>
    <n v="4180599515"/>
    <x v="5"/>
    <x v="11"/>
    <x v="11"/>
    <x v="0"/>
    <x v="0"/>
    <x v="0"/>
    <x v="0"/>
    <x v="0"/>
    <n v="5"/>
    <x v="0"/>
    <n v="46000"/>
    <n v="230000"/>
    <x v="0"/>
    <x v="0"/>
    <x v="0"/>
    <x v="0"/>
    <n v="18400"/>
    <x v="4"/>
  </r>
  <r>
    <x v="14"/>
    <n v="4180599515"/>
    <x v="0"/>
    <x v="2"/>
    <x v="0"/>
    <x v="0"/>
    <s v="WIN2AZU"/>
    <x v="0"/>
    <n v="4180599515"/>
    <x v="5"/>
    <x v="8"/>
    <x v="8"/>
    <x v="0"/>
    <x v="0"/>
    <x v="0"/>
    <x v="0"/>
    <x v="0"/>
    <n v="5"/>
    <x v="0"/>
    <n v="50182"/>
    <n v="250910"/>
    <x v="0"/>
    <x v="0"/>
    <x v="0"/>
    <x v="0"/>
    <n v="20073"/>
    <x v="4"/>
  </r>
  <r>
    <x v="14"/>
    <n v="4180599707"/>
    <x v="0"/>
    <x v="2"/>
    <x v="0"/>
    <x v="0"/>
    <s v="WIN5818"/>
    <x v="0"/>
    <n v="4180599707"/>
    <x v="5"/>
    <x v="0"/>
    <x v="0"/>
    <x v="0"/>
    <x v="0"/>
    <x v="0"/>
    <x v="0"/>
    <x v="0"/>
    <n v="7"/>
    <x v="0"/>
    <n v="111058"/>
    <n v="777406"/>
    <x v="0"/>
    <x v="0"/>
    <x v="0"/>
    <x v="0"/>
    <n v="62192"/>
    <x v="4"/>
  </r>
  <r>
    <x v="14"/>
    <n v="4180599707"/>
    <x v="0"/>
    <x v="2"/>
    <x v="0"/>
    <x v="0"/>
    <s v="WIN5818"/>
    <x v="0"/>
    <n v="4180599707"/>
    <x v="5"/>
    <x v="11"/>
    <x v="11"/>
    <x v="0"/>
    <x v="0"/>
    <x v="0"/>
    <x v="0"/>
    <x v="0"/>
    <n v="5"/>
    <x v="0"/>
    <n v="46000"/>
    <n v="230000"/>
    <x v="0"/>
    <x v="0"/>
    <x v="0"/>
    <x v="0"/>
    <n v="18400"/>
    <x v="4"/>
  </r>
  <r>
    <x v="14"/>
    <n v="4180599707"/>
    <x v="0"/>
    <x v="2"/>
    <x v="0"/>
    <x v="0"/>
    <s v="WIN5818"/>
    <x v="0"/>
    <n v="4180599707"/>
    <x v="5"/>
    <x v="2"/>
    <x v="2"/>
    <x v="0"/>
    <x v="0"/>
    <x v="0"/>
    <x v="0"/>
    <x v="0"/>
    <n v="9"/>
    <x v="0"/>
    <n v="73431"/>
    <n v="660879"/>
    <x v="0"/>
    <x v="0"/>
    <x v="0"/>
    <x v="0"/>
    <n v="52870"/>
    <x v="4"/>
  </r>
  <r>
    <x v="14"/>
    <n v="4180599707"/>
    <x v="0"/>
    <x v="2"/>
    <x v="0"/>
    <x v="0"/>
    <s v="WIN5818"/>
    <x v="0"/>
    <n v="4180599707"/>
    <x v="5"/>
    <x v="8"/>
    <x v="8"/>
    <x v="0"/>
    <x v="0"/>
    <x v="0"/>
    <x v="0"/>
    <x v="0"/>
    <n v="1"/>
    <x v="0"/>
    <n v="50182"/>
    <n v="50182"/>
    <x v="0"/>
    <x v="0"/>
    <x v="0"/>
    <x v="0"/>
    <n v="4015"/>
    <x v="4"/>
  </r>
  <r>
    <x v="14"/>
    <n v="4180599626"/>
    <x v="0"/>
    <x v="2"/>
    <x v="0"/>
    <x v="0"/>
    <s v="WIN4287"/>
    <x v="0"/>
    <n v="4180599626"/>
    <x v="5"/>
    <x v="0"/>
    <x v="0"/>
    <x v="0"/>
    <x v="0"/>
    <x v="0"/>
    <x v="0"/>
    <x v="0"/>
    <n v="9"/>
    <x v="0"/>
    <n v="111058"/>
    <n v="999522"/>
    <x v="0"/>
    <x v="0"/>
    <x v="0"/>
    <x v="0"/>
    <n v="79962"/>
    <x v="4"/>
  </r>
  <r>
    <x v="14"/>
    <n v="4180599626"/>
    <x v="0"/>
    <x v="2"/>
    <x v="0"/>
    <x v="0"/>
    <s v="WIN4287"/>
    <x v="0"/>
    <n v="4180599626"/>
    <x v="5"/>
    <x v="11"/>
    <x v="11"/>
    <x v="0"/>
    <x v="0"/>
    <x v="0"/>
    <x v="0"/>
    <x v="0"/>
    <n v="3"/>
    <x v="0"/>
    <n v="46000"/>
    <n v="138000"/>
    <x v="0"/>
    <x v="0"/>
    <x v="0"/>
    <x v="0"/>
    <n v="11040"/>
    <x v="4"/>
  </r>
  <r>
    <x v="14"/>
    <n v="4180599626"/>
    <x v="0"/>
    <x v="2"/>
    <x v="0"/>
    <x v="0"/>
    <s v="WIN4287"/>
    <x v="0"/>
    <n v="4180599626"/>
    <x v="5"/>
    <x v="2"/>
    <x v="2"/>
    <x v="0"/>
    <x v="0"/>
    <x v="0"/>
    <x v="0"/>
    <x v="0"/>
    <n v="16"/>
    <x v="0"/>
    <n v="73431"/>
    <n v="1174896"/>
    <x v="0"/>
    <x v="0"/>
    <x v="0"/>
    <x v="0"/>
    <n v="93992"/>
    <x v="4"/>
  </r>
  <r>
    <x v="14"/>
    <n v="4180599626"/>
    <x v="0"/>
    <x v="2"/>
    <x v="0"/>
    <x v="0"/>
    <s v="WIN4287"/>
    <x v="0"/>
    <n v="4180599626"/>
    <x v="5"/>
    <x v="1"/>
    <x v="1"/>
    <x v="0"/>
    <x v="0"/>
    <x v="0"/>
    <x v="0"/>
    <x v="0"/>
    <n v="1"/>
    <x v="0"/>
    <n v="55595"/>
    <n v="55595"/>
    <x v="0"/>
    <x v="0"/>
    <x v="0"/>
    <x v="0"/>
    <n v="4448"/>
    <x v="4"/>
  </r>
  <r>
    <x v="14"/>
    <n v="4180599605"/>
    <x v="0"/>
    <x v="2"/>
    <x v="0"/>
    <x v="0"/>
    <s v="WIN3617"/>
    <x v="0"/>
    <n v="4180599605"/>
    <x v="5"/>
    <x v="8"/>
    <x v="8"/>
    <x v="0"/>
    <x v="0"/>
    <x v="0"/>
    <x v="0"/>
    <x v="0"/>
    <n v="5"/>
    <x v="0"/>
    <n v="50182"/>
    <n v="250910"/>
    <x v="0"/>
    <x v="0"/>
    <x v="0"/>
    <x v="0"/>
    <n v="20073"/>
    <x v="4"/>
  </r>
  <r>
    <x v="14"/>
    <n v="4180599605"/>
    <x v="0"/>
    <x v="2"/>
    <x v="0"/>
    <x v="0"/>
    <s v="WIN3617"/>
    <x v="0"/>
    <n v="4180599605"/>
    <x v="5"/>
    <x v="2"/>
    <x v="2"/>
    <x v="0"/>
    <x v="0"/>
    <x v="0"/>
    <x v="0"/>
    <x v="0"/>
    <n v="7"/>
    <x v="0"/>
    <n v="73431"/>
    <n v="514017"/>
    <x v="0"/>
    <x v="0"/>
    <x v="0"/>
    <x v="0"/>
    <n v="41121"/>
    <x v="4"/>
  </r>
  <r>
    <x v="14"/>
    <n v="4180599605"/>
    <x v="0"/>
    <x v="2"/>
    <x v="0"/>
    <x v="0"/>
    <s v="WIN3617"/>
    <x v="0"/>
    <n v="4180599605"/>
    <x v="5"/>
    <x v="11"/>
    <x v="11"/>
    <x v="0"/>
    <x v="0"/>
    <x v="0"/>
    <x v="0"/>
    <x v="0"/>
    <n v="3"/>
    <x v="0"/>
    <n v="46000"/>
    <n v="138000"/>
    <x v="0"/>
    <x v="0"/>
    <x v="0"/>
    <x v="0"/>
    <n v="11040"/>
    <x v="4"/>
  </r>
  <r>
    <x v="14"/>
    <n v="4180599605"/>
    <x v="0"/>
    <x v="2"/>
    <x v="0"/>
    <x v="0"/>
    <s v="WIN3617"/>
    <x v="0"/>
    <n v="4180599605"/>
    <x v="5"/>
    <x v="0"/>
    <x v="0"/>
    <x v="0"/>
    <x v="0"/>
    <x v="0"/>
    <x v="0"/>
    <x v="0"/>
    <n v="3"/>
    <x v="0"/>
    <n v="111058"/>
    <n v="333174"/>
    <x v="0"/>
    <x v="0"/>
    <x v="0"/>
    <x v="0"/>
    <n v="26654"/>
    <x v="4"/>
  </r>
  <r>
    <x v="14"/>
    <n v="4180599243"/>
    <x v="0"/>
    <x v="2"/>
    <x v="0"/>
    <x v="0"/>
    <s v="WIN2AFW"/>
    <x v="0"/>
    <n v="4180599243"/>
    <x v="5"/>
    <x v="1"/>
    <x v="1"/>
    <x v="0"/>
    <x v="0"/>
    <x v="0"/>
    <x v="0"/>
    <x v="0"/>
    <n v="2"/>
    <x v="0"/>
    <n v="55595"/>
    <n v="111190"/>
    <x v="0"/>
    <x v="0"/>
    <x v="0"/>
    <x v="0"/>
    <n v="8895"/>
    <x v="4"/>
  </r>
  <r>
    <x v="14"/>
    <n v="4180599243"/>
    <x v="0"/>
    <x v="2"/>
    <x v="0"/>
    <x v="0"/>
    <s v="WIN2AFW"/>
    <x v="0"/>
    <n v="4180599243"/>
    <x v="5"/>
    <x v="8"/>
    <x v="8"/>
    <x v="0"/>
    <x v="0"/>
    <x v="0"/>
    <x v="0"/>
    <x v="0"/>
    <n v="5"/>
    <x v="0"/>
    <n v="50182"/>
    <n v="250910"/>
    <x v="0"/>
    <x v="0"/>
    <x v="0"/>
    <x v="0"/>
    <n v="20073"/>
    <x v="4"/>
  </r>
  <r>
    <x v="14"/>
    <n v="4180599243"/>
    <x v="0"/>
    <x v="2"/>
    <x v="0"/>
    <x v="0"/>
    <s v="WIN2AFW"/>
    <x v="0"/>
    <n v="4180599243"/>
    <x v="5"/>
    <x v="2"/>
    <x v="2"/>
    <x v="0"/>
    <x v="0"/>
    <x v="0"/>
    <x v="0"/>
    <x v="0"/>
    <n v="7"/>
    <x v="0"/>
    <n v="73431"/>
    <n v="514017"/>
    <x v="0"/>
    <x v="0"/>
    <x v="0"/>
    <x v="0"/>
    <n v="41121"/>
    <x v="4"/>
  </r>
  <r>
    <x v="14"/>
    <n v="4180599243"/>
    <x v="0"/>
    <x v="2"/>
    <x v="0"/>
    <x v="0"/>
    <s v="WIN2AFW"/>
    <x v="0"/>
    <n v="4180599243"/>
    <x v="5"/>
    <x v="11"/>
    <x v="11"/>
    <x v="0"/>
    <x v="0"/>
    <x v="0"/>
    <x v="0"/>
    <x v="0"/>
    <n v="4"/>
    <x v="0"/>
    <n v="46000"/>
    <n v="184000"/>
    <x v="0"/>
    <x v="0"/>
    <x v="0"/>
    <x v="0"/>
    <n v="14720"/>
    <x v="4"/>
  </r>
  <r>
    <x v="14"/>
    <n v="4180599243"/>
    <x v="0"/>
    <x v="2"/>
    <x v="0"/>
    <x v="0"/>
    <s v="WIN2AFW"/>
    <x v="0"/>
    <n v="4180599243"/>
    <x v="5"/>
    <x v="0"/>
    <x v="0"/>
    <x v="0"/>
    <x v="0"/>
    <x v="0"/>
    <x v="0"/>
    <x v="0"/>
    <n v="2"/>
    <x v="0"/>
    <n v="111058"/>
    <n v="222116"/>
    <x v="0"/>
    <x v="0"/>
    <x v="0"/>
    <x v="0"/>
    <n v="17769"/>
    <x v="4"/>
  </r>
  <r>
    <x v="14"/>
    <n v="4180599611"/>
    <x v="0"/>
    <x v="2"/>
    <x v="0"/>
    <x v="0"/>
    <s v="WIN3910"/>
    <x v="0"/>
    <n v="4180599611"/>
    <x v="5"/>
    <x v="11"/>
    <x v="11"/>
    <x v="0"/>
    <x v="0"/>
    <x v="0"/>
    <x v="0"/>
    <x v="0"/>
    <n v="5"/>
    <x v="0"/>
    <n v="46000"/>
    <n v="230000"/>
    <x v="0"/>
    <x v="0"/>
    <x v="0"/>
    <x v="0"/>
    <n v="18400"/>
    <x v="4"/>
  </r>
  <r>
    <x v="14"/>
    <n v="4180599611"/>
    <x v="0"/>
    <x v="2"/>
    <x v="0"/>
    <x v="0"/>
    <s v="WIN3910"/>
    <x v="0"/>
    <n v="4180599611"/>
    <x v="5"/>
    <x v="2"/>
    <x v="2"/>
    <x v="0"/>
    <x v="0"/>
    <x v="0"/>
    <x v="0"/>
    <x v="0"/>
    <n v="12"/>
    <x v="0"/>
    <n v="73431"/>
    <n v="881172"/>
    <x v="0"/>
    <x v="0"/>
    <x v="0"/>
    <x v="0"/>
    <n v="70494"/>
    <x v="4"/>
  </r>
  <r>
    <x v="14"/>
    <n v="4180599611"/>
    <x v="0"/>
    <x v="2"/>
    <x v="0"/>
    <x v="0"/>
    <s v="WIN3910"/>
    <x v="0"/>
    <n v="4180599611"/>
    <x v="5"/>
    <x v="8"/>
    <x v="8"/>
    <x v="0"/>
    <x v="0"/>
    <x v="0"/>
    <x v="0"/>
    <x v="0"/>
    <n v="5"/>
    <x v="0"/>
    <n v="50182"/>
    <n v="250910"/>
    <x v="0"/>
    <x v="0"/>
    <x v="0"/>
    <x v="0"/>
    <n v="20073"/>
    <x v="4"/>
  </r>
  <r>
    <x v="14"/>
    <n v="4180599610"/>
    <x v="0"/>
    <x v="2"/>
    <x v="0"/>
    <x v="0"/>
    <s v="WIN3876"/>
    <x v="0"/>
    <n v="4180599610"/>
    <x v="5"/>
    <x v="0"/>
    <x v="0"/>
    <x v="0"/>
    <x v="0"/>
    <x v="0"/>
    <x v="0"/>
    <x v="0"/>
    <n v="8"/>
    <x v="0"/>
    <n v="111058"/>
    <n v="888464"/>
    <x v="0"/>
    <x v="0"/>
    <x v="0"/>
    <x v="0"/>
    <n v="71077"/>
    <x v="4"/>
  </r>
  <r>
    <x v="14"/>
    <n v="4180599610"/>
    <x v="0"/>
    <x v="2"/>
    <x v="0"/>
    <x v="0"/>
    <s v="WIN3876"/>
    <x v="0"/>
    <n v="4180599610"/>
    <x v="5"/>
    <x v="11"/>
    <x v="11"/>
    <x v="0"/>
    <x v="0"/>
    <x v="0"/>
    <x v="0"/>
    <x v="0"/>
    <n v="2"/>
    <x v="0"/>
    <n v="46000"/>
    <n v="92000"/>
    <x v="0"/>
    <x v="0"/>
    <x v="0"/>
    <x v="0"/>
    <n v="7360"/>
    <x v="4"/>
  </r>
  <r>
    <x v="14"/>
    <n v="4180599610"/>
    <x v="0"/>
    <x v="2"/>
    <x v="0"/>
    <x v="0"/>
    <s v="WIN3876"/>
    <x v="0"/>
    <n v="4180599610"/>
    <x v="5"/>
    <x v="2"/>
    <x v="2"/>
    <x v="0"/>
    <x v="0"/>
    <x v="0"/>
    <x v="0"/>
    <x v="0"/>
    <n v="12"/>
    <x v="0"/>
    <n v="73431"/>
    <n v="881172"/>
    <x v="0"/>
    <x v="0"/>
    <x v="0"/>
    <x v="0"/>
    <n v="70494"/>
    <x v="4"/>
  </r>
  <r>
    <x v="14"/>
    <n v="4180599610"/>
    <x v="0"/>
    <x v="2"/>
    <x v="0"/>
    <x v="0"/>
    <s v="WIN3876"/>
    <x v="0"/>
    <n v="4180599610"/>
    <x v="5"/>
    <x v="8"/>
    <x v="8"/>
    <x v="0"/>
    <x v="0"/>
    <x v="0"/>
    <x v="0"/>
    <x v="0"/>
    <n v="1"/>
    <x v="0"/>
    <n v="50182"/>
    <n v="50182"/>
    <x v="0"/>
    <x v="0"/>
    <x v="0"/>
    <x v="0"/>
    <n v="4015"/>
    <x v="4"/>
  </r>
  <r>
    <x v="14"/>
    <n v="4180599618"/>
    <x v="0"/>
    <x v="2"/>
    <x v="0"/>
    <x v="0"/>
    <s v="WIN4110"/>
    <x v="0"/>
    <n v="4180599618"/>
    <x v="5"/>
    <x v="8"/>
    <x v="8"/>
    <x v="0"/>
    <x v="0"/>
    <x v="0"/>
    <x v="0"/>
    <x v="0"/>
    <n v="5"/>
    <x v="0"/>
    <n v="50182"/>
    <n v="250910"/>
    <x v="0"/>
    <x v="0"/>
    <x v="0"/>
    <x v="0"/>
    <n v="20073"/>
    <x v="4"/>
  </r>
  <r>
    <x v="14"/>
    <n v="4180599618"/>
    <x v="0"/>
    <x v="2"/>
    <x v="0"/>
    <x v="0"/>
    <s v="WIN4110"/>
    <x v="0"/>
    <n v="4180599618"/>
    <x v="5"/>
    <x v="0"/>
    <x v="0"/>
    <x v="0"/>
    <x v="0"/>
    <x v="0"/>
    <x v="0"/>
    <x v="0"/>
    <n v="9"/>
    <x v="0"/>
    <n v="111058"/>
    <n v="999522"/>
    <x v="0"/>
    <x v="0"/>
    <x v="0"/>
    <x v="0"/>
    <n v="79962"/>
    <x v="4"/>
  </r>
  <r>
    <x v="14"/>
    <n v="4180599618"/>
    <x v="0"/>
    <x v="2"/>
    <x v="0"/>
    <x v="0"/>
    <s v="WIN4110"/>
    <x v="0"/>
    <n v="4180599618"/>
    <x v="5"/>
    <x v="11"/>
    <x v="11"/>
    <x v="0"/>
    <x v="0"/>
    <x v="0"/>
    <x v="0"/>
    <x v="0"/>
    <n v="5"/>
    <x v="0"/>
    <n v="46000"/>
    <n v="230000"/>
    <x v="0"/>
    <x v="0"/>
    <x v="0"/>
    <x v="0"/>
    <n v="18400"/>
    <x v="4"/>
  </r>
  <r>
    <x v="14"/>
    <n v="4180599618"/>
    <x v="0"/>
    <x v="2"/>
    <x v="0"/>
    <x v="0"/>
    <s v="WIN4110"/>
    <x v="0"/>
    <n v="4180599618"/>
    <x v="5"/>
    <x v="2"/>
    <x v="2"/>
    <x v="0"/>
    <x v="0"/>
    <x v="0"/>
    <x v="0"/>
    <x v="0"/>
    <n v="8"/>
    <x v="0"/>
    <n v="73431"/>
    <n v="587448"/>
    <x v="0"/>
    <x v="0"/>
    <x v="0"/>
    <x v="0"/>
    <n v="46996"/>
    <x v="4"/>
  </r>
  <r>
    <x v="14"/>
    <n v="4180599593"/>
    <x v="0"/>
    <x v="2"/>
    <x v="0"/>
    <x v="0"/>
    <s v="WIN3324"/>
    <x v="0"/>
    <n v="4180599593"/>
    <x v="5"/>
    <x v="0"/>
    <x v="0"/>
    <x v="0"/>
    <x v="0"/>
    <x v="0"/>
    <x v="0"/>
    <x v="0"/>
    <n v="9"/>
    <x v="0"/>
    <n v="111058"/>
    <n v="999522"/>
    <x v="0"/>
    <x v="0"/>
    <x v="0"/>
    <x v="0"/>
    <n v="79962"/>
    <x v="4"/>
  </r>
  <r>
    <x v="14"/>
    <n v="4180599593"/>
    <x v="0"/>
    <x v="2"/>
    <x v="0"/>
    <x v="0"/>
    <s v="WIN3324"/>
    <x v="0"/>
    <n v="4180599593"/>
    <x v="5"/>
    <x v="11"/>
    <x v="11"/>
    <x v="0"/>
    <x v="0"/>
    <x v="0"/>
    <x v="0"/>
    <x v="0"/>
    <n v="5"/>
    <x v="0"/>
    <n v="46000"/>
    <n v="230000"/>
    <x v="0"/>
    <x v="0"/>
    <x v="0"/>
    <x v="0"/>
    <n v="18400"/>
    <x v="4"/>
  </r>
  <r>
    <x v="14"/>
    <n v="4180599593"/>
    <x v="0"/>
    <x v="2"/>
    <x v="0"/>
    <x v="0"/>
    <s v="WIN3324"/>
    <x v="0"/>
    <n v="4180599593"/>
    <x v="5"/>
    <x v="2"/>
    <x v="2"/>
    <x v="0"/>
    <x v="0"/>
    <x v="0"/>
    <x v="0"/>
    <x v="0"/>
    <n v="2"/>
    <x v="0"/>
    <n v="73431"/>
    <n v="146862"/>
    <x v="0"/>
    <x v="0"/>
    <x v="0"/>
    <x v="0"/>
    <n v="11749"/>
    <x v="4"/>
  </r>
  <r>
    <x v="14"/>
    <n v="4180599593"/>
    <x v="0"/>
    <x v="2"/>
    <x v="0"/>
    <x v="0"/>
    <s v="WIN3324"/>
    <x v="0"/>
    <n v="4180599593"/>
    <x v="5"/>
    <x v="8"/>
    <x v="8"/>
    <x v="0"/>
    <x v="0"/>
    <x v="0"/>
    <x v="0"/>
    <x v="0"/>
    <n v="3"/>
    <x v="0"/>
    <n v="50182"/>
    <n v="150546"/>
    <x v="0"/>
    <x v="0"/>
    <x v="0"/>
    <x v="0"/>
    <n v="12044"/>
    <x v="4"/>
  </r>
  <r>
    <x v="14"/>
    <n v="4180599666"/>
    <x v="0"/>
    <x v="2"/>
    <x v="0"/>
    <x v="0"/>
    <s v="WIN5207"/>
    <x v="0"/>
    <n v="4180599666"/>
    <x v="5"/>
    <x v="11"/>
    <x v="11"/>
    <x v="0"/>
    <x v="0"/>
    <x v="0"/>
    <x v="0"/>
    <x v="0"/>
    <n v="5"/>
    <x v="0"/>
    <n v="46000"/>
    <n v="230000"/>
    <x v="0"/>
    <x v="0"/>
    <x v="0"/>
    <x v="0"/>
    <n v="18400"/>
    <x v="4"/>
  </r>
  <r>
    <x v="14"/>
    <n v="4180599666"/>
    <x v="0"/>
    <x v="2"/>
    <x v="0"/>
    <x v="0"/>
    <s v="WIN5207"/>
    <x v="0"/>
    <n v="4180599666"/>
    <x v="5"/>
    <x v="2"/>
    <x v="2"/>
    <x v="0"/>
    <x v="0"/>
    <x v="0"/>
    <x v="0"/>
    <x v="0"/>
    <n v="11"/>
    <x v="0"/>
    <n v="73431"/>
    <n v="807741"/>
    <x v="0"/>
    <x v="0"/>
    <x v="0"/>
    <x v="0"/>
    <n v="64619"/>
    <x v="4"/>
  </r>
  <r>
    <x v="14"/>
    <n v="4180599666"/>
    <x v="0"/>
    <x v="2"/>
    <x v="0"/>
    <x v="0"/>
    <s v="WIN5207"/>
    <x v="0"/>
    <n v="4180599666"/>
    <x v="5"/>
    <x v="8"/>
    <x v="8"/>
    <x v="0"/>
    <x v="0"/>
    <x v="0"/>
    <x v="0"/>
    <x v="0"/>
    <n v="5"/>
    <x v="0"/>
    <n v="50182"/>
    <n v="250910"/>
    <x v="0"/>
    <x v="0"/>
    <x v="0"/>
    <x v="0"/>
    <n v="20073"/>
    <x v="4"/>
  </r>
  <r>
    <x v="14"/>
    <n v="4180599666"/>
    <x v="0"/>
    <x v="2"/>
    <x v="0"/>
    <x v="0"/>
    <s v="WIN5207"/>
    <x v="0"/>
    <n v="4180599666"/>
    <x v="5"/>
    <x v="1"/>
    <x v="1"/>
    <x v="0"/>
    <x v="0"/>
    <x v="0"/>
    <x v="0"/>
    <x v="0"/>
    <n v="5"/>
    <x v="0"/>
    <n v="55595"/>
    <n v="277975"/>
    <x v="0"/>
    <x v="0"/>
    <x v="0"/>
    <x v="0"/>
    <n v="22238"/>
    <x v="4"/>
  </r>
  <r>
    <x v="14"/>
    <n v="4180599530"/>
    <x v="0"/>
    <x v="2"/>
    <x v="0"/>
    <x v="0"/>
    <s v="WIN-HNI-DA-2BF5"/>
    <x v="0"/>
    <n v="4180599530"/>
    <x v="5"/>
    <x v="2"/>
    <x v="2"/>
    <x v="0"/>
    <x v="0"/>
    <x v="0"/>
    <x v="0"/>
    <x v="0"/>
    <n v="16"/>
    <x v="0"/>
    <n v="73431"/>
    <n v="1174896"/>
    <x v="0"/>
    <x v="0"/>
    <x v="0"/>
    <x v="0"/>
    <n v="93992"/>
    <x v="4"/>
  </r>
  <r>
    <x v="14"/>
    <n v="4180599530"/>
    <x v="0"/>
    <x v="2"/>
    <x v="0"/>
    <x v="0"/>
    <s v="WIN-HNI-DA-2BF5"/>
    <x v="0"/>
    <n v="4180599530"/>
    <x v="5"/>
    <x v="11"/>
    <x v="11"/>
    <x v="0"/>
    <x v="0"/>
    <x v="0"/>
    <x v="0"/>
    <x v="0"/>
    <n v="4"/>
    <x v="0"/>
    <n v="46000"/>
    <n v="184000"/>
    <x v="0"/>
    <x v="0"/>
    <x v="0"/>
    <x v="0"/>
    <n v="14720"/>
    <x v="4"/>
  </r>
  <r>
    <x v="14"/>
    <n v="4180599530"/>
    <x v="0"/>
    <x v="2"/>
    <x v="0"/>
    <x v="0"/>
    <s v="WIN-HNI-DA-2BF5"/>
    <x v="0"/>
    <n v="4180599530"/>
    <x v="5"/>
    <x v="0"/>
    <x v="0"/>
    <x v="0"/>
    <x v="0"/>
    <x v="0"/>
    <x v="0"/>
    <x v="0"/>
    <n v="3"/>
    <x v="0"/>
    <n v="111058"/>
    <n v="333174"/>
    <x v="0"/>
    <x v="0"/>
    <x v="0"/>
    <x v="0"/>
    <n v="26654"/>
    <x v="4"/>
  </r>
  <r>
    <x v="16"/>
    <n v="4180478392"/>
    <x v="0"/>
    <x v="2"/>
    <x v="0"/>
    <x v="0"/>
    <s v="WIN-HNI-MLH-2BO5"/>
    <x v="0"/>
    <n v="4180478392"/>
    <x v="5"/>
    <x v="8"/>
    <x v="8"/>
    <x v="0"/>
    <x v="0"/>
    <x v="0"/>
    <x v="0"/>
    <x v="0"/>
    <n v="10"/>
    <x v="0"/>
    <n v="50182"/>
    <n v="501820"/>
    <x v="0"/>
    <x v="0"/>
    <x v="0"/>
    <x v="0"/>
    <n v="40146"/>
    <x v="4"/>
  </r>
  <r>
    <x v="16"/>
    <n v="4180478392"/>
    <x v="0"/>
    <x v="2"/>
    <x v="0"/>
    <x v="0"/>
    <s v="WIN-HNI-MLH-2BO5"/>
    <x v="0"/>
    <n v="4180478392"/>
    <x v="5"/>
    <x v="11"/>
    <x v="11"/>
    <x v="0"/>
    <x v="0"/>
    <x v="0"/>
    <x v="0"/>
    <x v="0"/>
    <n v="10"/>
    <x v="0"/>
    <n v="46000"/>
    <n v="460000"/>
    <x v="0"/>
    <x v="0"/>
    <x v="0"/>
    <x v="0"/>
    <n v="36800"/>
    <x v="4"/>
  </r>
  <r>
    <x v="16"/>
    <n v="4180478392"/>
    <x v="0"/>
    <x v="2"/>
    <x v="0"/>
    <x v="0"/>
    <s v="WIN-HNI-MLH-2BO5"/>
    <x v="0"/>
    <n v="4180478392"/>
    <x v="5"/>
    <x v="2"/>
    <x v="2"/>
    <x v="0"/>
    <x v="0"/>
    <x v="0"/>
    <x v="0"/>
    <x v="0"/>
    <n v="30"/>
    <x v="0"/>
    <n v="73431"/>
    <n v="2202930"/>
    <x v="0"/>
    <x v="0"/>
    <x v="0"/>
    <x v="0"/>
    <n v="176234"/>
    <x v="4"/>
  </r>
  <r>
    <x v="16"/>
    <n v="4180478392"/>
    <x v="0"/>
    <x v="2"/>
    <x v="0"/>
    <x v="0"/>
    <s v="WIN-HNI-MLH-2BO5"/>
    <x v="0"/>
    <n v="4180478392"/>
    <x v="5"/>
    <x v="0"/>
    <x v="0"/>
    <x v="0"/>
    <x v="0"/>
    <x v="0"/>
    <x v="0"/>
    <x v="0"/>
    <n v="20"/>
    <x v="0"/>
    <n v="111058"/>
    <n v="2221160"/>
    <x v="0"/>
    <x v="0"/>
    <x v="0"/>
    <x v="0"/>
    <n v="177693"/>
    <x v="4"/>
  </r>
  <r>
    <x v="14"/>
    <n v="4180805635"/>
    <x v="0"/>
    <x v="2"/>
    <x v="0"/>
    <x v="0"/>
    <s v="WIN5378"/>
    <x v="0"/>
    <n v="4180805635"/>
    <x v="4"/>
    <x v="0"/>
    <x v="0"/>
    <x v="0"/>
    <x v="0"/>
    <x v="0"/>
    <x v="0"/>
    <x v="0"/>
    <n v="2"/>
    <x v="0"/>
    <n v="111058"/>
    <n v="222116"/>
    <x v="0"/>
    <x v="0"/>
    <x v="0"/>
    <x v="0"/>
    <n v="17769"/>
    <x v="4"/>
  </r>
  <r>
    <x v="14"/>
    <n v="4180805635"/>
    <x v="0"/>
    <x v="2"/>
    <x v="0"/>
    <x v="0"/>
    <s v="WIN5378"/>
    <x v="0"/>
    <n v="4180805635"/>
    <x v="4"/>
    <x v="2"/>
    <x v="2"/>
    <x v="0"/>
    <x v="0"/>
    <x v="0"/>
    <x v="0"/>
    <x v="0"/>
    <n v="10"/>
    <x v="0"/>
    <n v="73431"/>
    <n v="734310"/>
    <x v="0"/>
    <x v="0"/>
    <x v="0"/>
    <x v="0"/>
    <n v="58745"/>
    <x v="4"/>
  </r>
  <r>
    <x v="14"/>
    <n v="4180805635"/>
    <x v="0"/>
    <x v="2"/>
    <x v="0"/>
    <x v="0"/>
    <s v="WIN5378"/>
    <x v="0"/>
    <n v="4180805635"/>
    <x v="4"/>
    <x v="8"/>
    <x v="8"/>
    <x v="0"/>
    <x v="0"/>
    <x v="0"/>
    <x v="0"/>
    <x v="0"/>
    <n v="5"/>
    <x v="0"/>
    <n v="50182"/>
    <n v="250910"/>
    <x v="0"/>
    <x v="0"/>
    <x v="0"/>
    <x v="0"/>
    <n v="20073"/>
    <x v="4"/>
  </r>
  <r>
    <x v="14"/>
    <n v="4180805635"/>
    <x v="0"/>
    <x v="2"/>
    <x v="0"/>
    <x v="0"/>
    <s v="WIN5378"/>
    <x v="0"/>
    <n v="4180805635"/>
    <x v="4"/>
    <x v="11"/>
    <x v="11"/>
    <x v="0"/>
    <x v="0"/>
    <x v="0"/>
    <x v="0"/>
    <x v="0"/>
    <n v="5"/>
    <x v="0"/>
    <n v="46000"/>
    <n v="230000"/>
    <x v="0"/>
    <x v="0"/>
    <x v="0"/>
    <x v="0"/>
    <n v="18400"/>
    <x v="4"/>
  </r>
  <r>
    <x v="14"/>
    <n v="4180590872"/>
    <x v="0"/>
    <x v="2"/>
    <x v="0"/>
    <x v="0"/>
    <s v="WIN3761"/>
    <x v="0"/>
    <n v="4180590872"/>
    <x v="4"/>
    <x v="11"/>
    <x v="11"/>
    <x v="0"/>
    <x v="0"/>
    <x v="0"/>
    <x v="0"/>
    <x v="0"/>
    <n v="6"/>
    <x v="0"/>
    <n v="46000"/>
    <n v="276000"/>
    <x v="0"/>
    <x v="0"/>
    <x v="0"/>
    <x v="0"/>
    <n v="22080"/>
    <x v="4"/>
  </r>
  <r>
    <x v="14"/>
    <n v="4180590872"/>
    <x v="0"/>
    <x v="2"/>
    <x v="0"/>
    <x v="0"/>
    <s v="WIN3761"/>
    <x v="0"/>
    <n v="4180590872"/>
    <x v="4"/>
    <x v="1"/>
    <x v="1"/>
    <x v="0"/>
    <x v="0"/>
    <x v="0"/>
    <x v="0"/>
    <x v="0"/>
    <n v="6"/>
    <x v="0"/>
    <n v="55595"/>
    <n v="333570"/>
    <x v="0"/>
    <x v="0"/>
    <x v="0"/>
    <x v="0"/>
    <n v="26686"/>
    <x v="4"/>
  </r>
  <r>
    <x v="14"/>
    <n v="4180590872"/>
    <x v="0"/>
    <x v="2"/>
    <x v="0"/>
    <x v="0"/>
    <s v="WIN3761"/>
    <x v="0"/>
    <n v="4180590872"/>
    <x v="4"/>
    <x v="10"/>
    <x v="10"/>
    <x v="0"/>
    <x v="0"/>
    <x v="0"/>
    <x v="0"/>
    <x v="0"/>
    <n v="2"/>
    <x v="0"/>
    <n v="74250"/>
    <n v="148500"/>
    <x v="0"/>
    <x v="0"/>
    <x v="0"/>
    <x v="0"/>
    <n v="11880"/>
    <x v="4"/>
  </r>
  <r>
    <x v="14"/>
    <n v="4180599432"/>
    <x v="0"/>
    <x v="2"/>
    <x v="0"/>
    <x v="0"/>
    <s v="win2AQ0"/>
    <x v="0"/>
    <n v="4180599432"/>
    <x v="4"/>
    <x v="0"/>
    <x v="0"/>
    <x v="0"/>
    <x v="0"/>
    <x v="0"/>
    <x v="0"/>
    <x v="0"/>
    <n v="1"/>
    <x v="0"/>
    <n v="111058"/>
    <n v="111058"/>
    <x v="0"/>
    <x v="0"/>
    <x v="0"/>
    <x v="0"/>
    <n v="8885"/>
    <x v="4"/>
  </r>
  <r>
    <x v="14"/>
    <n v="4180599432"/>
    <x v="0"/>
    <x v="2"/>
    <x v="0"/>
    <x v="0"/>
    <s v="win2AQ0"/>
    <x v="0"/>
    <n v="4180599432"/>
    <x v="4"/>
    <x v="11"/>
    <x v="11"/>
    <x v="0"/>
    <x v="0"/>
    <x v="0"/>
    <x v="0"/>
    <x v="0"/>
    <n v="3"/>
    <x v="0"/>
    <n v="46000"/>
    <n v="138000"/>
    <x v="0"/>
    <x v="0"/>
    <x v="0"/>
    <x v="0"/>
    <n v="11040"/>
    <x v="4"/>
  </r>
  <r>
    <x v="14"/>
    <n v="4180599432"/>
    <x v="0"/>
    <x v="2"/>
    <x v="0"/>
    <x v="0"/>
    <s v="win2AQ0"/>
    <x v="0"/>
    <n v="4180599432"/>
    <x v="4"/>
    <x v="2"/>
    <x v="2"/>
    <x v="0"/>
    <x v="0"/>
    <x v="0"/>
    <x v="0"/>
    <x v="0"/>
    <n v="10"/>
    <x v="0"/>
    <n v="73431"/>
    <n v="734310"/>
    <x v="0"/>
    <x v="0"/>
    <x v="0"/>
    <x v="0"/>
    <n v="58745"/>
    <x v="4"/>
  </r>
  <r>
    <x v="14"/>
    <n v="4180599432"/>
    <x v="0"/>
    <x v="2"/>
    <x v="0"/>
    <x v="0"/>
    <s v="win2AQ0"/>
    <x v="0"/>
    <n v="4180599432"/>
    <x v="4"/>
    <x v="8"/>
    <x v="8"/>
    <x v="0"/>
    <x v="0"/>
    <x v="0"/>
    <x v="0"/>
    <x v="0"/>
    <n v="3"/>
    <x v="0"/>
    <n v="50182"/>
    <n v="150546"/>
    <x v="0"/>
    <x v="0"/>
    <x v="0"/>
    <x v="0"/>
    <n v="12044"/>
    <x v="4"/>
  </r>
  <r>
    <x v="14"/>
    <n v="4180599576"/>
    <x v="0"/>
    <x v="2"/>
    <x v="0"/>
    <x v="0"/>
    <s v="win-hni-TT-2BL6"/>
    <x v="0"/>
    <n v="4180599576"/>
    <x v="4"/>
    <x v="1"/>
    <x v="1"/>
    <x v="0"/>
    <x v="0"/>
    <x v="0"/>
    <x v="0"/>
    <x v="0"/>
    <n v="4"/>
    <x v="0"/>
    <n v="55595"/>
    <n v="222380"/>
    <x v="0"/>
    <x v="0"/>
    <x v="0"/>
    <x v="0"/>
    <n v="17790"/>
    <x v="4"/>
  </r>
  <r>
    <x v="14"/>
    <n v="4180599576"/>
    <x v="0"/>
    <x v="2"/>
    <x v="0"/>
    <x v="0"/>
    <s v="win-hni-TT-2BL6"/>
    <x v="0"/>
    <n v="4180599576"/>
    <x v="4"/>
    <x v="8"/>
    <x v="8"/>
    <x v="0"/>
    <x v="0"/>
    <x v="0"/>
    <x v="0"/>
    <x v="0"/>
    <n v="5"/>
    <x v="0"/>
    <n v="50182"/>
    <n v="250910"/>
    <x v="0"/>
    <x v="0"/>
    <x v="0"/>
    <x v="0"/>
    <n v="20073"/>
    <x v="4"/>
  </r>
  <r>
    <x v="14"/>
    <n v="4180599576"/>
    <x v="0"/>
    <x v="2"/>
    <x v="0"/>
    <x v="0"/>
    <s v="win-hni-TT-2BL6"/>
    <x v="0"/>
    <n v="4180599576"/>
    <x v="4"/>
    <x v="2"/>
    <x v="2"/>
    <x v="0"/>
    <x v="0"/>
    <x v="0"/>
    <x v="0"/>
    <x v="0"/>
    <n v="16"/>
    <x v="0"/>
    <n v="73431"/>
    <n v="1174896"/>
    <x v="0"/>
    <x v="0"/>
    <x v="0"/>
    <x v="0"/>
    <n v="93992"/>
    <x v="4"/>
  </r>
  <r>
    <x v="14"/>
    <n v="4180599576"/>
    <x v="0"/>
    <x v="2"/>
    <x v="0"/>
    <x v="0"/>
    <s v="win-hni-TT-2BL6"/>
    <x v="0"/>
    <n v="4180599576"/>
    <x v="4"/>
    <x v="11"/>
    <x v="11"/>
    <x v="0"/>
    <x v="0"/>
    <x v="0"/>
    <x v="0"/>
    <x v="0"/>
    <n v="7"/>
    <x v="0"/>
    <n v="46000"/>
    <n v="322000"/>
    <x v="0"/>
    <x v="0"/>
    <x v="0"/>
    <x v="0"/>
    <n v="25760"/>
    <x v="4"/>
  </r>
  <r>
    <x v="14"/>
    <n v="4180599238"/>
    <x v="0"/>
    <x v="2"/>
    <x v="0"/>
    <x v="0"/>
    <s v="win2A00"/>
    <x v="0"/>
    <n v="4180599238"/>
    <x v="4"/>
    <x v="0"/>
    <x v="0"/>
    <x v="0"/>
    <x v="0"/>
    <x v="0"/>
    <x v="0"/>
    <x v="0"/>
    <n v="3"/>
    <x v="0"/>
    <n v="111058"/>
    <n v="333174"/>
    <x v="0"/>
    <x v="0"/>
    <x v="0"/>
    <x v="0"/>
    <n v="26654"/>
    <x v="4"/>
  </r>
  <r>
    <x v="14"/>
    <n v="4180599238"/>
    <x v="0"/>
    <x v="2"/>
    <x v="0"/>
    <x v="0"/>
    <s v="win2A00"/>
    <x v="0"/>
    <n v="4180599238"/>
    <x v="4"/>
    <x v="11"/>
    <x v="11"/>
    <x v="0"/>
    <x v="0"/>
    <x v="0"/>
    <x v="0"/>
    <x v="0"/>
    <n v="2"/>
    <x v="0"/>
    <n v="46000"/>
    <n v="92000"/>
    <x v="0"/>
    <x v="0"/>
    <x v="0"/>
    <x v="0"/>
    <n v="7360"/>
    <x v="4"/>
  </r>
  <r>
    <x v="14"/>
    <n v="4180599238"/>
    <x v="0"/>
    <x v="2"/>
    <x v="0"/>
    <x v="0"/>
    <s v="win2A00"/>
    <x v="0"/>
    <n v="4180599238"/>
    <x v="4"/>
    <x v="2"/>
    <x v="2"/>
    <x v="0"/>
    <x v="0"/>
    <x v="0"/>
    <x v="0"/>
    <x v="0"/>
    <n v="5"/>
    <x v="0"/>
    <n v="73431"/>
    <n v="367155"/>
    <x v="0"/>
    <x v="0"/>
    <x v="0"/>
    <x v="0"/>
    <n v="29372"/>
    <x v="4"/>
  </r>
  <r>
    <x v="14"/>
    <n v="4180599238"/>
    <x v="0"/>
    <x v="2"/>
    <x v="0"/>
    <x v="0"/>
    <s v="win2A00"/>
    <x v="0"/>
    <n v="4180599238"/>
    <x v="4"/>
    <x v="8"/>
    <x v="8"/>
    <x v="0"/>
    <x v="0"/>
    <x v="0"/>
    <x v="0"/>
    <x v="0"/>
    <n v="4"/>
    <x v="0"/>
    <n v="50182"/>
    <n v="200728"/>
    <x v="0"/>
    <x v="0"/>
    <x v="0"/>
    <x v="0"/>
    <n v="16058"/>
    <x v="4"/>
  </r>
  <r>
    <x v="14"/>
    <n v="4180599575"/>
    <x v="0"/>
    <x v="2"/>
    <x v="0"/>
    <x v="0"/>
    <s v="WIN-HNI-TTI-2BL5"/>
    <x v="0"/>
    <n v="4180599575"/>
    <x v="4"/>
    <x v="0"/>
    <x v="0"/>
    <x v="0"/>
    <x v="0"/>
    <x v="0"/>
    <x v="0"/>
    <x v="0"/>
    <n v="4"/>
    <x v="0"/>
    <n v="111058"/>
    <n v="444232"/>
    <x v="0"/>
    <x v="0"/>
    <x v="0"/>
    <x v="0"/>
    <n v="35539"/>
    <x v="4"/>
  </r>
  <r>
    <x v="14"/>
    <n v="4180599575"/>
    <x v="0"/>
    <x v="2"/>
    <x v="0"/>
    <x v="0"/>
    <s v="WIN-HNI-TTI-2BL5"/>
    <x v="0"/>
    <n v="4180599575"/>
    <x v="4"/>
    <x v="11"/>
    <x v="11"/>
    <x v="0"/>
    <x v="0"/>
    <x v="0"/>
    <x v="0"/>
    <x v="0"/>
    <n v="3"/>
    <x v="0"/>
    <n v="46000"/>
    <n v="138000"/>
    <x v="0"/>
    <x v="0"/>
    <x v="0"/>
    <x v="0"/>
    <n v="11040"/>
    <x v="4"/>
  </r>
  <r>
    <x v="14"/>
    <n v="4180599575"/>
    <x v="0"/>
    <x v="2"/>
    <x v="0"/>
    <x v="0"/>
    <s v="WIN-HNI-TTI-2BL5"/>
    <x v="0"/>
    <n v="4180599575"/>
    <x v="4"/>
    <x v="2"/>
    <x v="2"/>
    <x v="0"/>
    <x v="0"/>
    <x v="0"/>
    <x v="0"/>
    <x v="0"/>
    <n v="2"/>
    <x v="0"/>
    <n v="73431"/>
    <n v="146862"/>
    <x v="0"/>
    <x v="0"/>
    <x v="0"/>
    <x v="0"/>
    <n v="11749"/>
    <x v="4"/>
  </r>
  <r>
    <x v="14"/>
    <n v="4180599575"/>
    <x v="0"/>
    <x v="2"/>
    <x v="0"/>
    <x v="0"/>
    <s v="WIN-HNI-TTI-2BL5"/>
    <x v="0"/>
    <n v="4180599575"/>
    <x v="4"/>
    <x v="8"/>
    <x v="8"/>
    <x v="0"/>
    <x v="0"/>
    <x v="0"/>
    <x v="0"/>
    <x v="0"/>
    <n v="3"/>
    <x v="0"/>
    <n v="50182"/>
    <n v="150546"/>
    <x v="0"/>
    <x v="0"/>
    <x v="0"/>
    <x v="0"/>
    <n v="12044"/>
    <x v="4"/>
  </r>
  <r>
    <x v="14"/>
    <n v="4180599575"/>
    <x v="0"/>
    <x v="2"/>
    <x v="0"/>
    <x v="0"/>
    <s v="WIN-HNI-TTI-2BL5"/>
    <x v="0"/>
    <n v="4180599575"/>
    <x v="4"/>
    <x v="1"/>
    <x v="1"/>
    <x v="0"/>
    <x v="0"/>
    <x v="0"/>
    <x v="0"/>
    <x v="0"/>
    <n v="5"/>
    <x v="0"/>
    <n v="55595"/>
    <n v="277975"/>
    <x v="0"/>
    <x v="0"/>
    <x v="0"/>
    <x v="0"/>
    <n v="22238"/>
    <x v="4"/>
  </r>
  <r>
    <x v="14"/>
    <n v="4180599617"/>
    <x v="0"/>
    <x v="2"/>
    <x v="0"/>
    <x v="0"/>
    <s v="WIN4031"/>
    <x v="0"/>
    <n v="4180599617"/>
    <x v="4"/>
    <x v="0"/>
    <x v="0"/>
    <x v="0"/>
    <x v="0"/>
    <x v="0"/>
    <x v="0"/>
    <x v="0"/>
    <n v="7"/>
    <x v="0"/>
    <n v="111058"/>
    <n v="777406"/>
    <x v="0"/>
    <x v="0"/>
    <x v="0"/>
    <x v="0"/>
    <n v="62192"/>
    <x v="4"/>
  </r>
  <r>
    <x v="14"/>
    <n v="4180599617"/>
    <x v="0"/>
    <x v="2"/>
    <x v="0"/>
    <x v="0"/>
    <s v="WIN4031"/>
    <x v="0"/>
    <n v="4180599617"/>
    <x v="4"/>
    <x v="11"/>
    <x v="11"/>
    <x v="0"/>
    <x v="0"/>
    <x v="0"/>
    <x v="0"/>
    <x v="0"/>
    <n v="2"/>
    <x v="0"/>
    <n v="46000"/>
    <n v="92000"/>
    <x v="0"/>
    <x v="0"/>
    <x v="0"/>
    <x v="0"/>
    <n v="7360"/>
    <x v="4"/>
  </r>
  <r>
    <x v="14"/>
    <n v="4180599617"/>
    <x v="0"/>
    <x v="2"/>
    <x v="0"/>
    <x v="0"/>
    <s v="WIN4031"/>
    <x v="0"/>
    <n v="4180599617"/>
    <x v="4"/>
    <x v="2"/>
    <x v="2"/>
    <x v="0"/>
    <x v="0"/>
    <x v="0"/>
    <x v="0"/>
    <x v="0"/>
    <n v="1"/>
    <x v="0"/>
    <n v="73431"/>
    <n v="73431"/>
    <x v="0"/>
    <x v="0"/>
    <x v="0"/>
    <x v="0"/>
    <n v="5874"/>
    <x v="4"/>
  </r>
  <r>
    <x v="14"/>
    <n v="4180599617"/>
    <x v="0"/>
    <x v="2"/>
    <x v="0"/>
    <x v="0"/>
    <s v="WIN4031"/>
    <x v="0"/>
    <n v="4180599617"/>
    <x v="4"/>
    <x v="8"/>
    <x v="8"/>
    <x v="0"/>
    <x v="0"/>
    <x v="0"/>
    <x v="0"/>
    <x v="0"/>
    <n v="4"/>
    <x v="0"/>
    <n v="50182"/>
    <n v="200728"/>
    <x v="0"/>
    <x v="0"/>
    <x v="0"/>
    <x v="0"/>
    <n v="16058"/>
    <x v="4"/>
  </r>
  <r>
    <x v="14"/>
    <n v="4180590729"/>
    <x v="0"/>
    <x v="2"/>
    <x v="0"/>
    <x v="0"/>
    <s v="win2AH8"/>
    <x v="0"/>
    <n v="4180590729"/>
    <x v="4"/>
    <x v="0"/>
    <x v="0"/>
    <x v="0"/>
    <x v="0"/>
    <x v="0"/>
    <x v="0"/>
    <x v="0"/>
    <n v="3"/>
    <x v="0"/>
    <n v="111058"/>
    <n v="333174"/>
    <x v="0"/>
    <x v="0"/>
    <x v="0"/>
    <x v="0"/>
    <n v="26654"/>
    <x v="4"/>
  </r>
  <r>
    <x v="14"/>
    <n v="4180590729"/>
    <x v="0"/>
    <x v="2"/>
    <x v="0"/>
    <x v="0"/>
    <s v="win2AH8"/>
    <x v="0"/>
    <n v="4180590729"/>
    <x v="4"/>
    <x v="11"/>
    <x v="11"/>
    <x v="0"/>
    <x v="0"/>
    <x v="0"/>
    <x v="0"/>
    <x v="0"/>
    <n v="3"/>
    <x v="0"/>
    <n v="46000"/>
    <n v="138000"/>
    <x v="0"/>
    <x v="0"/>
    <x v="0"/>
    <x v="0"/>
    <n v="11040"/>
    <x v="4"/>
  </r>
  <r>
    <x v="14"/>
    <n v="4180590729"/>
    <x v="0"/>
    <x v="2"/>
    <x v="0"/>
    <x v="0"/>
    <s v="win2AH8"/>
    <x v="0"/>
    <n v="4180590729"/>
    <x v="4"/>
    <x v="2"/>
    <x v="2"/>
    <x v="0"/>
    <x v="0"/>
    <x v="0"/>
    <x v="0"/>
    <x v="0"/>
    <n v="3"/>
    <x v="0"/>
    <n v="73431"/>
    <n v="220293"/>
    <x v="0"/>
    <x v="0"/>
    <x v="0"/>
    <x v="0"/>
    <n v="17623"/>
    <x v="4"/>
  </r>
  <r>
    <x v="14"/>
    <n v="4180590729"/>
    <x v="0"/>
    <x v="2"/>
    <x v="0"/>
    <x v="0"/>
    <s v="win2AH8"/>
    <x v="0"/>
    <n v="4180590729"/>
    <x v="4"/>
    <x v="8"/>
    <x v="8"/>
    <x v="0"/>
    <x v="0"/>
    <x v="0"/>
    <x v="0"/>
    <x v="0"/>
    <n v="5"/>
    <x v="0"/>
    <n v="50182"/>
    <n v="250910"/>
    <x v="0"/>
    <x v="0"/>
    <x v="0"/>
    <x v="0"/>
    <n v="20073"/>
    <x v="4"/>
  </r>
  <r>
    <x v="14"/>
    <n v="4180590729"/>
    <x v="0"/>
    <x v="2"/>
    <x v="0"/>
    <x v="0"/>
    <s v="win2AH8"/>
    <x v="0"/>
    <n v="4180590729"/>
    <x v="4"/>
    <x v="1"/>
    <x v="1"/>
    <x v="0"/>
    <x v="0"/>
    <x v="0"/>
    <x v="0"/>
    <x v="0"/>
    <n v="2"/>
    <x v="0"/>
    <n v="55595"/>
    <n v="111190"/>
    <x v="0"/>
    <x v="0"/>
    <x v="0"/>
    <x v="0"/>
    <n v="8895"/>
    <x v="4"/>
  </r>
  <r>
    <x v="14"/>
    <n v="4180590930"/>
    <x v="0"/>
    <x v="2"/>
    <x v="0"/>
    <x v="0"/>
    <s v="WIN4199"/>
    <x v="0"/>
    <n v="4180590930"/>
    <x v="4"/>
    <x v="10"/>
    <x v="10"/>
    <x v="0"/>
    <x v="0"/>
    <x v="0"/>
    <x v="0"/>
    <x v="0"/>
    <n v="2"/>
    <x v="0"/>
    <n v="74250"/>
    <n v="148500"/>
    <x v="0"/>
    <x v="0"/>
    <x v="0"/>
    <x v="0"/>
    <n v="11880"/>
    <x v="4"/>
  </r>
  <r>
    <x v="14"/>
    <n v="4180590930"/>
    <x v="0"/>
    <x v="2"/>
    <x v="0"/>
    <x v="0"/>
    <s v="WIN4199"/>
    <x v="0"/>
    <n v="4180590930"/>
    <x v="4"/>
    <x v="8"/>
    <x v="8"/>
    <x v="0"/>
    <x v="0"/>
    <x v="0"/>
    <x v="0"/>
    <x v="0"/>
    <n v="6"/>
    <x v="0"/>
    <n v="50182"/>
    <n v="301092"/>
    <x v="0"/>
    <x v="0"/>
    <x v="0"/>
    <x v="0"/>
    <n v="24087"/>
    <x v="4"/>
  </r>
  <r>
    <x v="14"/>
    <n v="4180590930"/>
    <x v="0"/>
    <x v="2"/>
    <x v="0"/>
    <x v="0"/>
    <s v="WIN4199"/>
    <x v="0"/>
    <n v="4180590930"/>
    <x v="4"/>
    <x v="1"/>
    <x v="1"/>
    <x v="0"/>
    <x v="0"/>
    <x v="0"/>
    <x v="0"/>
    <x v="0"/>
    <n v="4"/>
    <x v="0"/>
    <n v="55595"/>
    <n v="222380"/>
    <x v="0"/>
    <x v="0"/>
    <x v="0"/>
    <x v="0"/>
    <n v="17790"/>
    <x v="4"/>
  </r>
  <r>
    <x v="14"/>
    <n v="4180590930"/>
    <x v="0"/>
    <x v="2"/>
    <x v="0"/>
    <x v="0"/>
    <s v="WIN4199"/>
    <x v="0"/>
    <n v="4180590930"/>
    <x v="4"/>
    <x v="0"/>
    <x v="0"/>
    <x v="0"/>
    <x v="0"/>
    <x v="0"/>
    <x v="0"/>
    <x v="0"/>
    <n v="2"/>
    <x v="0"/>
    <n v="111058"/>
    <n v="222116"/>
    <x v="0"/>
    <x v="0"/>
    <x v="0"/>
    <x v="0"/>
    <n v="17769"/>
    <x v="4"/>
  </r>
  <r>
    <x v="14"/>
    <n v="4180590930"/>
    <x v="0"/>
    <x v="2"/>
    <x v="0"/>
    <x v="0"/>
    <s v="WIN4199"/>
    <x v="0"/>
    <n v="4180590930"/>
    <x v="4"/>
    <x v="2"/>
    <x v="2"/>
    <x v="0"/>
    <x v="0"/>
    <x v="0"/>
    <x v="0"/>
    <x v="0"/>
    <n v="8"/>
    <x v="0"/>
    <n v="73431"/>
    <n v="587448"/>
    <x v="0"/>
    <x v="0"/>
    <x v="0"/>
    <x v="0"/>
    <n v="46996"/>
    <x v="4"/>
  </r>
  <r>
    <x v="14"/>
    <n v="4180590930"/>
    <x v="0"/>
    <x v="2"/>
    <x v="0"/>
    <x v="0"/>
    <s v="WIN4199"/>
    <x v="0"/>
    <n v="4180590930"/>
    <x v="4"/>
    <x v="11"/>
    <x v="11"/>
    <x v="0"/>
    <x v="0"/>
    <x v="0"/>
    <x v="0"/>
    <x v="0"/>
    <n v="2"/>
    <x v="0"/>
    <n v="46000"/>
    <n v="92000"/>
    <x v="0"/>
    <x v="0"/>
    <x v="0"/>
    <x v="0"/>
    <n v="7360"/>
    <x v="4"/>
  </r>
  <r>
    <x v="14"/>
    <n v="4180599241"/>
    <x v="0"/>
    <x v="2"/>
    <x v="0"/>
    <x v="0"/>
    <s v="win2ACB"/>
    <x v="0"/>
    <n v="4180599241"/>
    <x v="4"/>
    <x v="11"/>
    <x v="11"/>
    <x v="0"/>
    <x v="0"/>
    <x v="0"/>
    <x v="0"/>
    <x v="0"/>
    <n v="2"/>
    <x v="0"/>
    <n v="46000"/>
    <n v="92000"/>
    <x v="0"/>
    <x v="0"/>
    <x v="0"/>
    <x v="0"/>
    <n v="7360"/>
    <x v="4"/>
  </r>
  <r>
    <x v="14"/>
    <n v="4180599241"/>
    <x v="0"/>
    <x v="2"/>
    <x v="0"/>
    <x v="0"/>
    <s v="win2ACB"/>
    <x v="0"/>
    <n v="4180599241"/>
    <x v="4"/>
    <x v="0"/>
    <x v="0"/>
    <x v="0"/>
    <x v="0"/>
    <x v="0"/>
    <x v="0"/>
    <x v="0"/>
    <n v="4"/>
    <x v="0"/>
    <n v="111058"/>
    <n v="444232"/>
    <x v="0"/>
    <x v="0"/>
    <x v="0"/>
    <x v="0"/>
    <n v="35539"/>
    <x v="4"/>
  </r>
  <r>
    <x v="14"/>
    <n v="4180599241"/>
    <x v="0"/>
    <x v="2"/>
    <x v="0"/>
    <x v="0"/>
    <s v="win2ACB"/>
    <x v="0"/>
    <n v="4180599241"/>
    <x v="4"/>
    <x v="8"/>
    <x v="8"/>
    <x v="0"/>
    <x v="0"/>
    <x v="0"/>
    <x v="0"/>
    <x v="0"/>
    <n v="2"/>
    <x v="0"/>
    <n v="50182"/>
    <n v="100364"/>
    <x v="0"/>
    <x v="0"/>
    <x v="0"/>
    <x v="0"/>
    <n v="8029"/>
    <x v="4"/>
  </r>
  <r>
    <x v="14"/>
    <n v="4180599644"/>
    <x v="0"/>
    <x v="2"/>
    <x v="0"/>
    <x v="0"/>
    <s v="WIN4554"/>
    <x v="0"/>
    <n v="4180599644"/>
    <x v="4"/>
    <x v="8"/>
    <x v="8"/>
    <x v="0"/>
    <x v="0"/>
    <x v="0"/>
    <x v="0"/>
    <x v="0"/>
    <n v="5"/>
    <x v="0"/>
    <n v="50182"/>
    <n v="250910"/>
    <x v="0"/>
    <x v="0"/>
    <x v="0"/>
    <x v="0"/>
    <n v="20073"/>
    <x v="4"/>
  </r>
  <r>
    <x v="14"/>
    <n v="4180599644"/>
    <x v="0"/>
    <x v="2"/>
    <x v="0"/>
    <x v="0"/>
    <s v="WIN4554"/>
    <x v="0"/>
    <n v="4180599644"/>
    <x v="4"/>
    <x v="2"/>
    <x v="2"/>
    <x v="0"/>
    <x v="0"/>
    <x v="0"/>
    <x v="0"/>
    <x v="0"/>
    <n v="4"/>
    <x v="0"/>
    <n v="73431"/>
    <n v="293724"/>
    <x v="0"/>
    <x v="0"/>
    <x v="0"/>
    <x v="0"/>
    <n v="23498"/>
    <x v="4"/>
  </r>
  <r>
    <x v="14"/>
    <n v="4180599644"/>
    <x v="0"/>
    <x v="2"/>
    <x v="0"/>
    <x v="0"/>
    <s v="WIN4554"/>
    <x v="0"/>
    <n v="4180599644"/>
    <x v="4"/>
    <x v="1"/>
    <x v="1"/>
    <x v="0"/>
    <x v="0"/>
    <x v="0"/>
    <x v="0"/>
    <x v="0"/>
    <n v="5"/>
    <x v="0"/>
    <n v="55595"/>
    <n v="277975"/>
    <x v="0"/>
    <x v="0"/>
    <x v="0"/>
    <x v="0"/>
    <n v="22238"/>
    <x v="4"/>
  </r>
  <r>
    <x v="14"/>
    <n v="4180599644"/>
    <x v="0"/>
    <x v="2"/>
    <x v="0"/>
    <x v="0"/>
    <s v="WIN4554"/>
    <x v="0"/>
    <n v="4180599644"/>
    <x v="4"/>
    <x v="11"/>
    <x v="11"/>
    <x v="0"/>
    <x v="0"/>
    <x v="0"/>
    <x v="0"/>
    <x v="0"/>
    <n v="3"/>
    <x v="0"/>
    <n v="46000"/>
    <n v="138000"/>
    <x v="0"/>
    <x v="0"/>
    <x v="0"/>
    <x v="0"/>
    <n v="11040"/>
    <x v="4"/>
  </r>
  <r>
    <x v="14"/>
    <n v="4180599644"/>
    <x v="0"/>
    <x v="2"/>
    <x v="0"/>
    <x v="0"/>
    <s v="WIN4554"/>
    <x v="0"/>
    <n v="4180599644"/>
    <x v="4"/>
    <x v="0"/>
    <x v="0"/>
    <x v="0"/>
    <x v="0"/>
    <x v="0"/>
    <x v="0"/>
    <x v="0"/>
    <n v="2"/>
    <x v="0"/>
    <n v="111058"/>
    <n v="222116"/>
    <x v="0"/>
    <x v="0"/>
    <x v="0"/>
    <x v="0"/>
    <n v="17769"/>
    <x v="4"/>
  </r>
  <r>
    <x v="14"/>
    <n v="4180599649"/>
    <x v="0"/>
    <x v="2"/>
    <x v="0"/>
    <x v="0"/>
    <s v="WIN4641"/>
    <x v="0"/>
    <n v="4180599649"/>
    <x v="4"/>
    <x v="1"/>
    <x v="1"/>
    <x v="0"/>
    <x v="0"/>
    <x v="0"/>
    <x v="0"/>
    <x v="0"/>
    <n v="2"/>
    <x v="0"/>
    <n v="55595"/>
    <n v="111190"/>
    <x v="0"/>
    <x v="0"/>
    <x v="0"/>
    <x v="0"/>
    <n v="8895"/>
    <x v="4"/>
  </r>
  <r>
    <x v="14"/>
    <n v="4180599649"/>
    <x v="0"/>
    <x v="2"/>
    <x v="0"/>
    <x v="0"/>
    <s v="WIN4641"/>
    <x v="0"/>
    <n v="4180599649"/>
    <x v="4"/>
    <x v="8"/>
    <x v="8"/>
    <x v="0"/>
    <x v="0"/>
    <x v="0"/>
    <x v="0"/>
    <x v="0"/>
    <n v="6"/>
    <x v="0"/>
    <n v="50182"/>
    <n v="301092"/>
    <x v="0"/>
    <x v="0"/>
    <x v="0"/>
    <x v="0"/>
    <n v="24087"/>
    <x v="4"/>
  </r>
  <r>
    <x v="14"/>
    <n v="4180599649"/>
    <x v="0"/>
    <x v="2"/>
    <x v="0"/>
    <x v="0"/>
    <s v="WIN4641"/>
    <x v="0"/>
    <n v="4180599649"/>
    <x v="4"/>
    <x v="2"/>
    <x v="2"/>
    <x v="0"/>
    <x v="0"/>
    <x v="0"/>
    <x v="0"/>
    <x v="0"/>
    <n v="4"/>
    <x v="0"/>
    <n v="73431"/>
    <n v="293724"/>
    <x v="0"/>
    <x v="0"/>
    <x v="0"/>
    <x v="0"/>
    <n v="23498"/>
    <x v="4"/>
  </r>
  <r>
    <x v="14"/>
    <n v="4180599649"/>
    <x v="0"/>
    <x v="2"/>
    <x v="0"/>
    <x v="0"/>
    <s v="WIN4641"/>
    <x v="0"/>
    <n v="4180599649"/>
    <x v="4"/>
    <x v="11"/>
    <x v="11"/>
    <x v="0"/>
    <x v="0"/>
    <x v="0"/>
    <x v="0"/>
    <x v="0"/>
    <n v="3"/>
    <x v="0"/>
    <n v="46000"/>
    <n v="138000"/>
    <x v="0"/>
    <x v="0"/>
    <x v="0"/>
    <x v="0"/>
    <n v="11040"/>
    <x v="4"/>
  </r>
  <r>
    <x v="14"/>
    <n v="4180599649"/>
    <x v="0"/>
    <x v="2"/>
    <x v="0"/>
    <x v="0"/>
    <s v="WIN4641"/>
    <x v="0"/>
    <n v="4180599649"/>
    <x v="4"/>
    <x v="0"/>
    <x v="0"/>
    <x v="0"/>
    <x v="0"/>
    <x v="0"/>
    <x v="0"/>
    <x v="0"/>
    <n v="1"/>
    <x v="0"/>
    <n v="111058"/>
    <n v="111058"/>
    <x v="0"/>
    <x v="0"/>
    <x v="0"/>
    <x v="0"/>
    <n v="8885"/>
    <x v="4"/>
  </r>
  <r>
    <x v="14"/>
    <n v="4180599650"/>
    <x v="0"/>
    <x v="2"/>
    <x v="0"/>
    <x v="0"/>
    <s v="WIN4671"/>
    <x v="0"/>
    <n v="4180599650"/>
    <x v="4"/>
    <x v="1"/>
    <x v="1"/>
    <x v="0"/>
    <x v="0"/>
    <x v="0"/>
    <x v="0"/>
    <x v="0"/>
    <n v="6"/>
    <x v="0"/>
    <n v="55595"/>
    <n v="333570"/>
    <x v="0"/>
    <x v="0"/>
    <x v="0"/>
    <x v="0"/>
    <n v="26686"/>
    <x v="4"/>
  </r>
  <r>
    <x v="14"/>
    <n v="4180599650"/>
    <x v="0"/>
    <x v="2"/>
    <x v="0"/>
    <x v="0"/>
    <s v="WIN4671"/>
    <x v="0"/>
    <n v="4180599650"/>
    <x v="4"/>
    <x v="2"/>
    <x v="2"/>
    <x v="0"/>
    <x v="0"/>
    <x v="0"/>
    <x v="0"/>
    <x v="0"/>
    <n v="12"/>
    <x v="0"/>
    <n v="73431"/>
    <n v="881172"/>
    <x v="0"/>
    <x v="0"/>
    <x v="0"/>
    <x v="0"/>
    <n v="70494"/>
    <x v="4"/>
  </r>
  <r>
    <x v="14"/>
    <n v="4180599650"/>
    <x v="0"/>
    <x v="2"/>
    <x v="0"/>
    <x v="0"/>
    <s v="WIN4671"/>
    <x v="0"/>
    <n v="4180599650"/>
    <x v="4"/>
    <x v="0"/>
    <x v="0"/>
    <x v="0"/>
    <x v="0"/>
    <x v="0"/>
    <x v="0"/>
    <x v="0"/>
    <n v="1"/>
    <x v="0"/>
    <n v="111058"/>
    <n v="111058"/>
    <x v="0"/>
    <x v="0"/>
    <x v="0"/>
    <x v="0"/>
    <n v="8885"/>
    <x v="4"/>
  </r>
  <r>
    <x v="14"/>
    <n v="4180599684"/>
    <x v="0"/>
    <x v="2"/>
    <x v="0"/>
    <x v="0"/>
    <s v="WIN5570"/>
    <x v="0"/>
    <n v="4180599684"/>
    <x v="4"/>
    <x v="2"/>
    <x v="2"/>
    <x v="0"/>
    <x v="0"/>
    <x v="0"/>
    <x v="0"/>
    <x v="0"/>
    <n v="11"/>
    <x v="0"/>
    <n v="73431"/>
    <n v="807741"/>
    <x v="0"/>
    <x v="0"/>
    <x v="0"/>
    <x v="0"/>
    <n v="64619"/>
    <x v="4"/>
  </r>
  <r>
    <x v="14"/>
    <n v="4180599684"/>
    <x v="0"/>
    <x v="2"/>
    <x v="0"/>
    <x v="0"/>
    <s v="WIN5570"/>
    <x v="0"/>
    <n v="4180599684"/>
    <x v="4"/>
    <x v="11"/>
    <x v="11"/>
    <x v="0"/>
    <x v="0"/>
    <x v="0"/>
    <x v="0"/>
    <x v="0"/>
    <n v="3"/>
    <x v="0"/>
    <n v="46000"/>
    <n v="138000"/>
    <x v="0"/>
    <x v="0"/>
    <x v="0"/>
    <x v="0"/>
    <n v="11040"/>
    <x v="4"/>
  </r>
  <r>
    <x v="14"/>
    <n v="4180599684"/>
    <x v="0"/>
    <x v="2"/>
    <x v="0"/>
    <x v="0"/>
    <s v="WIN5570"/>
    <x v="0"/>
    <n v="4180599684"/>
    <x v="4"/>
    <x v="0"/>
    <x v="0"/>
    <x v="0"/>
    <x v="0"/>
    <x v="0"/>
    <x v="0"/>
    <x v="0"/>
    <n v="1"/>
    <x v="0"/>
    <n v="111058"/>
    <n v="111058"/>
    <x v="0"/>
    <x v="0"/>
    <x v="0"/>
    <x v="0"/>
    <n v="8885"/>
    <x v="4"/>
  </r>
  <r>
    <x v="14"/>
    <n v="4180599612"/>
    <x v="0"/>
    <x v="2"/>
    <x v="0"/>
    <x v="0"/>
    <s v="WIN3979"/>
    <x v="0"/>
    <n v="4180599612"/>
    <x v="4"/>
    <x v="8"/>
    <x v="8"/>
    <x v="0"/>
    <x v="0"/>
    <x v="0"/>
    <x v="0"/>
    <x v="0"/>
    <n v="5"/>
    <x v="0"/>
    <n v="50182"/>
    <n v="250910"/>
    <x v="0"/>
    <x v="0"/>
    <x v="0"/>
    <x v="0"/>
    <n v="20073"/>
    <x v="4"/>
  </r>
  <r>
    <x v="14"/>
    <n v="4180599612"/>
    <x v="0"/>
    <x v="2"/>
    <x v="0"/>
    <x v="0"/>
    <s v="WIN3979"/>
    <x v="0"/>
    <n v="4180599612"/>
    <x v="4"/>
    <x v="2"/>
    <x v="2"/>
    <x v="0"/>
    <x v="0"/>
    <x v="0"/>
    <x v="0"/>
    <x v="0"/>
    <n v="12"/>
    <x v="0"/>
    <n v="73431"/>
    <n v="881172"/>
    <x v="0"/>
    <x v="0"/>
    <x v="0"/>
    <x v="0"/>
    <n v="70494"/>
    <x v="4"/>
  </r>
  <r>
    <x v="14"/>
    <n v="4180599612"/>
    <x v="0"/>
    <x v="2"/>
    <x v="0"/>
    <x v="0"/>
    <s v="WIN3979"/>
    <x v="0"/>
    <n v="4180599612"/>
    <x v="4"/>
    <x v="11"/>
    <x v="11"/>
    <x v="0"/>
    <x v="0"/>
    <x v="0"/>
    <x v="0"/>
    <x v="0"/>
    <n v="2"/>
    <x v="0"/>
    <n v="46000"/>
    <n v="92000"/>
    <x v="0"/>
    <x v="0"/>
    <x v="0"/>
    <x v="0"/>
    <n v="7360"/>
    <x v="4"/>
  </r>
  <r>
    <x v="14"/>
    <n v="4180599612"/>
    <x v="0"/>
    <x v="2"/>
    <x v="0"/>
    <x v="0"/>
    <s v="WIN3979"/>
    <x v="0"/>
    <n v="4180599612"/>
    <x v="4"/>
    <x v="0"/>
    <x v="0"/>
    <x v="0"/>
    <x v="0"/>
    <x v="0"/>
    <x v="0"/>
    <x v="0"/>
    <n v="5"/>
    <x v="0"/>
    <n v="111058"/>
    <n v="555290"/>
    <x v="0"/>
    <x v="0"/>
    <x v="0"/>
    <x v="0"/>
    <n v="44423"/>
    <x v="4"/>
  </r>
  <r>
    <x v="14"/>
    <n v="4180599651"/>
    <x v="0"/>
    <x v="2"/>
    <x v="0"/>
    <x v="0"/>
    <s v="WIN4681"/>
    <x v="0"/>
    <n v="4180599651"/>
    <x v="4"/>
    <x v="1"/>
    <x v="1"/>
    <x v="0"/>
    <x v="0"/>
    <x v="0"/>
    <x v="0"/>
    <x v="0"/>
    <n v="2"/>
    <x v="0"/>
    <n v="55595"/>
    <n v="111190"/>
    <x v="0"/>
    <x v="0"/>
    <x v="0"/>
    <x v="0"/>
    <n v="8895"/>
    <x v="4"/>
  </r>
  <r>
    <x v="14"/>
    <n v="4180599651"/>
    <x v="0"/>
    <x v="2"/>
    <x v="0"/>
    <x v="0"/>
    <s v="WIN4681"/>
    <x v="0"/>
    <n v="4180599651"/>
    <x v="4"/>
    <x v="0"/>
    <x v="0"/>
    <x v="0"/>
    <x v="0"/>
    <x v="0"/>
    <x v="0"/>
    <x v="0"/>
    <n v="2"/>
    <x v="0"/>
    <n v="111058"/>
    <n v="222116"/>
    <x v="0"/>
    <x v="0"/>
    <x v="0"/>
    <x v="0"/>
    <n v="17769"/>
    <x v="4"/>
  </r>
  <r>
    <x v="14"/>
    <n v="4180599651"/>
    <x v="0"/>
    <x v="2"/>
    <x v="0"/>
    <x v="0"/>
    <s v="WIN4681"/>
    <x v="0"/>
    <n v="4180599651"/>
    <x v="4"/>
    <x v="2"/>
    <x v="2"/>
    <x v="0"/>
    <x v="0"/>
    <x v="0"/>
    <x v="0"/>
    <x v="0"/>
    <n v="8"/>
    <x v="0"/>
    <n v="73431"/>
    <n v="587448"/>
    <x v="0"/>
    <x v="0"/>
    <x v="0"/>
    <x v="0"/>
    <n v="46996"/>
    <x v="4"/>
  </r>
  <r>
    <x v="14"/>
    <n v="4180599701"/>
    <x v="0"/>
    <x v="2"/>
    <x v="0"/>
    <x v="0"/>
    <s v="WIN5777"/>
    <x v="0"/>
    <n v="4180599701"/>
    <x v="4"/>
    <x v="8"/>
    <x v="8"/>
    <x v="0"/>
    <x v="0"/>
    <x v="0"/>
    <x v="0"/>
    <x v="0"/>
    <n v="5"/>
    <x v="0"/>
    <n v="50182"/>
    <n v="250910"/>
    <x v="0"/>
    <x v="0"/>
    <x v="0"/>
    <x v="0"/>
    <n v="20073"/>
    <x v="4"/>
  </r>
  <r>
    <x v="14"/>
    <n v="4180599701"/>
    <x v="0"/>
    <x v="2"/>
    <x v="0"/>
    <x v="0"/>
    <s v="WIN5777"/>
    <x v="0"/>
    <n v="4180599701"/>
    <x v="4"/>
    <x v="2"/>
    <x v="2"/>
    <x v="0"/>
    <x v="0"/>
    <x v="0"/>
    <x v="0"/>
    <x v="0"/>
    <n v="10"/>
    <x v="0"/>
    <n v="73431"/>
    <n v="734310"/>
    <x v="0"/>
    <x v="0"/>
    <x v="0"/>
    <x v="0"/>
    <n v="58745"/>
    <x v="4"/>
  </r>
  <r>
    <x v="14"/>
    <n v="4180599701"/>
    <x v="0"/>
    <x v="2"/>
    <x v="0"/>
    <x v="0"/>
    <s v="WIN5777"/>
    <x v="0"/>
    <n v="4180599701"/>
    <x v="4"/>
    <x v="11"/>
    <x v="11"/>
    <x v="0"/>
    <x v="0"/>
    <x v="0"/>
    <x v="0"/>
    <x v="0"/>
    <n v="4"/>
    <x v="0"/>
    <n v="46000"/>
    <n v="184000"/>
    <x v="0"/>
    <x v="0"/>
    <x v="0"/>
    <x v="0"/>
    <n v="14720"/>
    <x v="4"/>
  </r>
  <r>
    <x v="14"/>
    <n v="4180599701"/>
    <x v="0"/>
    <x v="2"/>
    <x v="0"/>
    <x v="0"/>
    <s v="WIN5777"/>
    <x v="0"/>
    <n v="4180599701"/>
    <x v="4"/>
    <x v="0"/>
    <x v="0"/>
    <x v="0"/>
    <x v="0"/>
    <x v="0"/>
    <x v="0"/>
    <x v="0"/>
    <n v="1"/>
    <x v="0"/>
    <n v="111058"/>
    <n v="111058"/>
    <x v="0"/>
    <x v="0"/>
    <x v="0"/>
    <x v="0"/>
    <n v="8885"/>
    <x v="4"/>
  </r>
  <r>
    <x v="14"/>
    <n v="4180599503"/>
    <x v="0"/>
    <x v="2"/>
    <x v="0"/>
    <x v="0"/>
    <s v="WIN2AYV"/>
    <x v="0"/>
    <n v="4180599503"/>
    <x v="4"/>
    <x v="2"/>
    <x v="2"/>
    <x v="0"/>
    <x v="0"/>
    <x v="0"/>
    <x v="0"/>
    <x v="0"/>
    <n v="6"/>
    <x v="0"/>
    <n v="73431"/>
    <n v="440586"/>
    <x v="0"/>
    <x v="0"/>
    <x v="0"/>
    <x v="0"/>
    <n v="35247"/>
    <x v="4"/>
  </r>
  <r>
    <x v="14"/>
    <n v="4180599503"/>
    <x v="0"/>
    <x v="2"/>
    <x v="0"/>
    <x v="0"/>
    <s v="WIN2AYV"/>
    <x v="0"/>
    <n v="4180599503"/>
    <x v="4"/>
    <x v="0"/>
    <x v="0"/>
    <x v="0"/>
    <x v="0"/>
    <x v="0"/>
    <x v="0"/>
    <x v="0"/>
    <n v="5"/>
    <x v="0"/>
    <n v="111058"/>
    <n v="555290"/>
    <x v="0"/>
    <x v="0"/>
    <x v="0"/>
    <x v="0"/>
    <n v="44423"/>
    <x v="4"/>
  </r>
  <r>
    <x v="14"/>
    <n v="4180599652"/>
    <x v="0"/>
    <x v="2"/>
    <x v="0"/>
    <x v="0"/>
    <s v="WIN4750"/>
    <x v="0"/>
    <n v="4180599652"/>
    <x v="4"/>
    <x v="11"/>
    <x v="11"/>
    <x v="0"/>
    <x v="0"/>
    <x v="0"/>
    <x v="0"/>
    <x v="0"/>
    <n v="3"/>
    <x v="0"/>
    <n v="46000"/>
    <n v="138000"/>
    <x v="0"/>
    <x v="0"/>
    <x v="0"/>
    <x v="0"/>
    <n v="11040"/>
    <x v="4"/>
  </r>
  <r>
    <x v="14"/>
    <n v="4180599652"/>
    <x v="0"/>
    <x v="2"/>
    <x v="0"/>
    <x v="0"/>
    <s v="WIN4750"/>
    <x v="0"/>
    <n v="4180599652"/>
    <x v="4"/>
    <x v="2"/>
    <x v="2"/>
    <x v="0"/>
    <x v="0"/>
    <x v="0"/>
    <x v="0"/>
    <x v="0"/>
    <n v="10"/>
    <x v="0"/>
    <n v="73431"/>
    <n v="734310"/>
    <x v="0"/>
    <x v="0"/>
    <x v="0"/>
    <x v="0"/>
    <n v="58745"/>
    <x v="4"/>
  </r>
  <r>
    <x v="14"/>
    <n v="4180599652"/>
    <x v="0"/>
    <x v="2"/>
    <x v="0"/>
    <x v="0"/>
    <s v="WIN4750"/>
    <x v="0"/>
    <n v="4180599652"/>
    <x v="4"/>
    <x v="8"/>
    <x v="8"/>
    <x v="0"/>
    <x v="0"/>
    <x v="0"/>
    <x v="0"/>
    <x v="0"/>
    <n v="5"/>
    <x v="0"/>
    <n v="50182"/>
    <n v="250910"/>
    <x v="0"/>
    <x v="0"/>
    <x v="0"/>
    <x v="0"/>
    <n v="20073"/>
    <x v="4"/>
  </r>
  <r>
    <x v="14"/>
    <n v="4180599653"/>
    <x v="0"/>
    <x v="2"/>
    <x v="0"/>
    <x v="0"/>
    <s v="WIN4764"/>
    <x v="0"/>
    <n v="4180599653"/>
    <x v="4"/>
    <x v="11"/>
    <x v="11"/>
    <x v="0"/>
    <x v="0"/>
    <x v="0"/>
    <x v="0"/>
    <x v="0"/>
    <n v="3"/>
    <x v="0"/>
    <n v="46000"/>
    <n v="138000"/>
    <x v="0"/>
    <x v="0"/>
    <x v="0"/>
    <x v="0"/>
    <n v="11040"/>
    <x v="4"/>
  </r>
  <r>
    <x v="14"/>
    <n v="4180599653"/>
    <x v="0"/>
    <x v="2"/>
    <x v="0"/>
    <x v="0"/>
    <s v="WIN4764"/>
    <x v="0"/>
    <n v="4180599653"/>
    <x v="4"/>
    <x v="8"/>
    <x v="8"/>
    <x v="0"/>
    <x v="0"/>
    <x v="0"/>
    <x v="0"/>
    <x v="0"/>
    <n v="3"/>
    <x v="0"/>
    <n v="50182"/>
    <n v="150546"/>
    <x v="0"/>
    <x v="0"/>
    <x v="0"/>
    <x v="0"/>
    <n v="12044"/>
    <x v="4"/>
  </r>
  <r>
    <x v="14"/>
    <n v="4180599690"/>
    <x v="0"/>
    <x v="2"/>
    <x v="0"/>
    <x v="0"/>
    <s v="WIN5654"/>
    <x v="0"/>
    <n v="4180599690"/>
    <x v="4"/>
    <x v="8"/>
    <x v="8"/>
    <x v="0"/>
    <x v="0"/>
    <x v="0"/>
    <x v="0"/>
    <x v="0"/>
    <n v="3"/>
    <x v="0"/>
    <n v="50182"/>
    <n v="150546"/>
    <x v="0"/>
    <x v="0"/>
    <x v="0"/>
    <x v="0"/>
    <n v="12044"/>
    <x v="4"/>
  </r>
  <r>
    <x v="14"/>
    <n v="4180599690"/>
    <x v="0"/>
    <x v="2"/>
    <x v="0"/>
    <x v="0"/>
    <s v="WIN5654"/>
    <x v="0"/>
    <n v="4180599690"/>
    <x v="4"/>
    <x v="2"/>
    <x v="2"/>
    <x v="0"/>
    <x v="0"/>
    <x v="0"/>
    <x v="0"/>
    <x v="0"/>
    <n v="14"/>
    <x v="0"/>
    <n v="73431"/>
    <n v="1028034"/>
    <x v="0"/>
    <x v="0"/>
    <x v="0"/>
    <x v="0"/>
    <n v="82243"/>
    <x v="4"/>
  </r>
  <r>
    <x v="14"/>
    <n v="4180599690"/>
    <x v="0"/>
    <x v="2"/>
    <x v="0"/>
    <x v="0"/>
    <s v="WIN5654"/>
    <x v="0"/>
    <n v="4180599690"/>
    <x v="4"/>
    <x v="11"/>
    <x v="11"/>
    <x v="0"/>
    <x v="0"/>
    <x v="0"/>
    <x v="0"/>
    <x v="0"/>
    <n v="4"/>
    <x v="0"/>
    <n v="46000"/>
    <n v="184000"/>
    <x v="0"/>
    <x v="0"/>
    <x v="0"/>
    <x v="0"/>
    <n v="14720"/>
    <x v="4"/>
  </r>
  <r>
    <x v="14"/>
    <n v="4180599690"/>
    <x v="0"/>
    <x v="2"/>
    <x v="0"/>
    <x v="0"/>
    <s v="WIN5654"/>
    <x v="0"/>
    <n v="4180599690"/>
    <x v="4"/>
    <x v="0"/>
    <x v="0"/>
    <x v="0"/>
    <x v="0"/>
    <x v="0"/>
    <x v="0"/>
    <x v="0"/>
    <n v="5"/>
    <x v="0"/>
    <n v="111058"/>
    <n v="555290"/>
    <x v="0"/>
    <x v="0"/>
    <x v="0"/>
    <x v="0"/>
    <n v="44423"/>
    <x v="4"/>
  </r>
  <r>
    <x v="14"/>
    <n v="4180599460"/>
    <x v="0"/>
    <x v="2"/>
    <x v="0"/>
    <x v="0"/>
    <s v="WIN2AUK"/>
    <x v="0"/>
    <n v="4180599460"/>
    <x v="4"/>
    <x v="8"/>
    <x v="8"/>
    <x v="0"/>
    <x v="0"/>
    <x v="0"/>
    <x v="0"/>
    <x v="0"/>
    <n v="4"/>
    <x v="0"/>
    <n v="50182"/>
    <n v="200728"/>
    <x v="0"/>
    <x v="0"/>
    <x v="0"/>
    <x v="0"/>
    <n v="16058"/>
    <x v="4"/>
  </r>
  <r>
    <x v="14"/>
    <n v="4180599460"/>
    <x v="0"/>
    <x v="2"/>
    <x v="0"/>
    <x v="0"/>
    <s v="WIN2AUK"/>
    <x v="0"/>
    <n v="4180599460"/>
    <x v="4"/>
    <x v="11"/>
    <x v="11"/>
    <x v="0"/>
    <x v="0"/>
    <x v="0"/>
    <x v="0"/>
    <x v="0"/>
    <n v="1"/>
    <x v="0"/>
    <n v="46000"/>
    <n v="46000"/>
    <x v="0"/>
    <x v="0"/>
    <x v="0"/>
    <x v="0"/>
    <n v="3680"/>
    <x v="4"/>
  </r>
  <r>
    <x v="14"/>
    <n v="4180599460"/>
    <x v="0"/>
    <x v="2"/>
    <x v="0"/>
    <x v="0"/>
    <s v="WIN2AUK"/>
    <x v="0"/>
    <n v="4180599460"/>
    <x v="4"/>
    <x v="0"/>
    <x v="0"/>
    <x v="0"/>
    <x v="0"/>
    <x v="0"/>
    <x v="0"/>
    <x v="0"/>
    <n v="8"/>
    <x v="0"/>
    <n v="111058"/>
    <n v="888464"/>
    <x v="0"/>
    <x v="0"/>
    <x v="0"/>
    <x v="0"/>
    <n v="71077"/>
    <x v="4"/>
  </r>
  <r>
    <x v="14"/>
    <n v="4180599705"/>
    <x v="0"/>
    <x v="2"/>
    <x v="0"/>
    <x v="0"/>
    <s v="WIN5815"/>
    <x v="0"/>
    <n v="4180599705"/>
    <x v="4"/>
    <x v="0"/>
    <x v="0"/>
    <x v="0"/>
    <x v="0"/>
    <x v="0"/>
    <x v="0"/>
    <x v="0"/>
    <n v="5"/>
    <x v="0"/>
    <n v="111058"/>
    <n v="555290"/>
    <x v="0"/>
    <x v="0"/>
    <x v="0"/>
    <x v="0"/>
    <n v="44423"/>
    <x v="4"/>
  </r>
  <r>
    <x v="14"/>
    <n v="4180599705"/>
    <x v="0"/>
    <x v="2"/>
    <x v="0"/>
    <x v="0"/>
    <s v="WIN5815"/>
    <x v="0"/>
    <n v="4180599705"/>
    <x v="4"/>
    <x v="11"/>
    <x v="11"/>
    <x v="0"/>
    <x v="0"/>
    <x v="0"/>
    <x v="0"/>
    <x v="0"/>
    <n v="2"/>
    <x v="0"/>
    <n v="46000"/>
    <n v="92000"/>
    <x v="0"/>
    <x v="0"/>
    <x v="0"/>
    <x v="0"/>
    <n v="7360"/>
    <x v="4"/>
  </r>
  <r>
    <x v="14"/>
    <n v="4180599705"/>
    <x v="0"/>
    <x v="2"/>
    <x v="0"/>
    <x v="0"/>
    <s v="WIN5815"/>
    <x v="0"/>
    <n v="4180599705"/>
    <x v="4"/>
    <x v="2"/>
    <x v="2"/>
    <x v="0"/>
    <x v="0"/>
    <x v="0"/>
    <x v="0"/>
    <x v="0"/>
    <n v="6"/>
    <x v="0"/>
    <n v="73431"/>
    <n v="440586"/>
    <x v="0"/>
    <x v="0"/>
    <x v="0"/>
    <x v="0"/>
    <n v="35247"/>
    <x v="4"/>
  </r>
  <r>
    <x v="14"/>
    <n v="4180599648"/>
    <x v="0"/>
    <x v="2"/>
    <x v="0"/>
    <x v="0"/>
    <s v="WIN4639"/>
    <x v="0"/>
    <n v="4180599648"/>
    <x v="4"/>
    <x v="8"/>
    <x v="8"/>
    <x v="0"/>
    <x v="0"/>
    <x v="0"/>
    <x v="0"/>
    <x v="0"/>
    <n v="2"/>
    <x v="0"/>
    <n v="50182"/>
    <n v="100364"/>
    <x v="0"/>
    <x v="0"/>
    <x v="0"/>
    <x v="0"/>
    <n v="8029"/>
    <x v="4"/>
  </r>
  <r>
    <x v="14"/>
    <n v="4180599648"/>
    <x v="0"/>
    <x v="2"/>
    <x v="0"/>
    <x v="0"/>
    <s v="WIN4639"/>
    <x v="0"/>
    <n v="4180599648"/>
    <x v="4"/>
    <x v="2"/>
    <x v="2"/>
    <x v="0"/>
    <x v="0"/>
    <x v="0"/>
    <x v="0"/>
    <x v="0"/>
    <n v="3"/>
    <x v="0"/>
    <n v="73431"/>
    <n v="220293"/>
    <x v="0"/>
    <x v="0"/>
    <x v="0"/>
    <x v="0"/>
    <n v="17623"/>
    <x v="4"/>
  </r>
  <r>
    <x v="14"/>
    <n v="4180599648"/>
    <x v="0"/>
    <x v="2"/>
    <x v="0"/>
    <x v="0"/>
    <s v="WIN4639"/>
    <x v="0"/>
    <n v="4180599648"/>
    <x v="4"/>
    <x v="11"/>
    <x v="11"/>
    <x v="0"/>
    <x v="0"/>
    <x v="0"/>
    <x v="0"/>
    <x v="0"/>
    <n v="2"/>
    <x v="0"/>
    <n v="46000"/>
    <n v="92000"/>
    <x v="0"/>
    <x v="0"/>
    <x v="0"/>
    <x v="0"/>
    <n v="7360"/>
    <x v="4"/>
  </r>
  <r>
    <x v="14"/>
    <n v="4180599648"/>
    <x v="0"/>
    <x v="2"/>
    <x v="0"/>
    <x v="0"/>
    <s v="WIN4639"/>
    <x v="0"/>
    <n v="4180599648"/>
    <x v="4"/>
    <x v="0"/>
    <x v="0"/>
    <x v="0"/>
    <x v="0"/>
    <x v="0"/>
    <x v="0"/>
    <x v="0"/>
    <n v="5"/>
    <x v="0"/>
    <n v="111058"/>
    <n v="555290"/>
    <x v="0"/>
    <x v="0"/>
    <x v="0"/>
    <x v="0"/>
    <n v="44423"/>
    <x v="4"/>
  </r>
  <r>
    <x v="14"/>
    <n v="4180599529"/>
    <x v="0"/>
    <x v="2"/>
    <x v="0"/>
    <x v="0"/>
    <s v="WIN2BD1"/>
    <x v="0"/>
    <n v="4180599529"/>
    <x v="4"/>
    <x v="1"/>
    <x v="1"/>
    <x v="0"/>
    <x v="0"/>
    <x v="0"/>
    <x v="0"/>
    <x v="0"/>
    <n v="4"/>
    <x v="0"/>
    <n v="55595"/>
    <n v="222380"/>
    <x v="0"/>
    <x v="0"/>
    <x v="0"/>
    <x v="0"/>
    <n v="17790"/>
    <x v="4"/>
  </r>
  <r>
    <x v="14"/>
    <n v="4180599529"/>
    <x v="0"/>
    <x v="2"/>
    <x v="0"/>
    <x v="0"/>
    <s v="WIN2BD1"/>
    <x v="0"/>
    <n v="4180599529"/>
    <x v="4"/>
    <x v="8"/>
    <x v="8"/>
    <x v="0"/>
    <x v="0"/>
    <x v="0"/>
    <x v="0"/>
    <x v="0"/>
    <n v="4"/>
    <x v="0"/>
    <n v="50182"/>
    <n v="200728"/>
    <x v="0"/>
    <x v="0"/>
    <x v="0"/>
    <x v="0"/>
    <n v="16058"/>
    <x v="4"/>
  </r>
  <r>
    <x v="14"/>
    <n v="4180599529"/>
    <x v="0"/>
    <x v="2"/>
    <x v="0"/>
    <x v="0"/>
    <s v="WIN2BD1"/>
    <x v="0"/>
    <n v="4180599529"/>
    <x v="4"/>
    <x v="0"/>
    <x v="0"/>
    <x v="0"/>
    <x v="0"/>
    <x v="0"/>
    <x v="0"/>
    <x v="0"/>
    <n v="4"/>
    <x v="0"/>
    <n v="111058"/>
    <n v="444232"/>
    <x v="0"/>
    <x v="0"/>
    <x v="0"/>
    <x v="0"/>
    <n v="35539"/>
    <x v="4"/>
  </r>
  <r>
    <x v="14"/>
    <n v="4180599529"/>
    <x v="0"/>
    <x v="2"/>
    <x v="0"/>
    <x v="0"/>
    <s v="WIN2BD1"/>
    <x v="0"/>
    <n v="4180599529"/>
    <x v="4"/>
    <x v="11"/>
    <x v="11"/>
    <x v="0"/>
    <x v="0"/>
    <x v="0"/>
    <x v="0"/>
    <x v="0"/>
    <n v="1"/>
    <x v="0"/>
    <n v="46000"/>
    <n v="46000"/>
    <x v="0"/>
    <x v="0"/>
    <x v="0"/>
    <x v="0"/>
    <n v="3680"/>
    <x v="4"/>
  </r>
  <r>
    <x v="14"/>
    <n v="4180599529"/>
    <x v="0"/>
    <x v="2"/>
    <x v="0"/>
    <x v="0"/>
    <s v="WIN2BD1"/>
    <x v="0"/>
    <n v="4180599529"/>
    <x v="4"/>
    <x v="2"/>
    <x v="2"/>
    <x v="0"/>
    <x v="0"/>
    <x v="0"/>
    <x v="0"/>
    <x v="0"/>
    <n v="5"/>
    <x v="0"/>
    <n v="73431"/>
    <n v="367155"/>
    <x v="0"/>
    <x v="0"/>
    <x v="0"/>
    <x v="0"/>
    <n v="29372"/>
    <x v="4"/>
  </r>
  <r>
    <x v="14"/>
    <n v="4180599672"/>
    <x v="0"/>
    <x v="2"/>
    <x v="0"/>
    <x v="0"/>
    <s v="win5295"/>
    <x v="0"/>
    <n v="4180599672"/>
    <x v="4"/>
    <x v="11"/>
    <x v="11"/>
    <x v="0"/>
    <x v="0"/>
    <x v="0"/>
    <x v="0"/>
    <x v="0"/>
    <n v="4"/>
    <x v="0"/>
    <n v="46000"/>
    <n v="184000"/>
    <x v="0"/>
    <x v="0"/>
    <x v="0"/>
    <x v="0"/>
    <n v="14720"/>
    <x v="4"/>
  </r>
  <r>
    <x v="14"/>
    <n v="4180599672"/>
    <x v="0"/>
    <x v="2"/>
    <x v="0"/>
    <x v="0"/>
    <s v="win5295"/>
    <x v="0"/>
    <n v="4180599672"/>
    <x v="4"/>
    <x v="2"/>
    <x v="2"/>
    <x v="0"/>
    <x v="0"/>
    <x v="0"/>
    <x v="0"/>
    <x v="0"/>
    <n v="9"/>
    <x v="0"/>
    <n v="73431"/>
    <n v="660879"/>
    <x v="0"/>
    <x v="0"/>
    <x v="0"/>
    <x v="0"/>
    <n v="52870"/>
    <x v="4"/>
  </r>
  <r>
    <x v="14"/>
    <n v="4180599672"/>
    <x v="0"/>
    <x v="2"/>
    <x v="0"/>
    <x v="0"/>
    <s v="win5295"/>
    <x v="0"/>
    <n v="4180599672"/>
    <x v="4"/>
    <x v="8"/>
    <x v="8"/>
    <x v="0"/>
    <x v="0"/>
    <x v="0"/>
    <x v="0"/>
    <x v="0"/>
    <n v="5"/>
    <x v="0"/>
    <n v="50182"/>
    <n v="250910"/>
    <x v="0"/>
    <x v="0"/>
    <x v="0"/>
    <x v="0"/>
    <n v="20073"/>
    <x v="4"/>
  </r>
  <r>
    <x v="14"/>
    <n v="4180599672"/>
    <x v="0"/>
    <x v="2"/>
    <x v="0"/>
    <x v="0"/>
    <s v="win5295"/>
    <x v="0"/>
    <n v="4180599672"/>
    <x v="4"/>
    <x v="1"/>
    <x v="1"/>
    <x v="0"/>
    <x v="0"/>
    <x v="0"/>
    <x v="0"/>
    <x v="0"/>
    <n v="4"/>
    <x v="0"/>
    <n v="55595"/>
    <n v="222380"/>
    <x v="0"/>
    <x v="0"/>
    <x v="0"/>
    <x v="0"/>
    <n v="17790"/>
    <x v="4"/>
  </r>
  <r>
    <x v="14"/>
    <n v="4180599682"/>
    <x v="0"/>
    <x v="2"/>
    <x v="0"/>
    <x v="0"/>
    <s v="WIN5513"/>
    <x v="0"/>
    <n v="4180599682"/>
    <x v="4"/>
    <x v="0"/>
    <x v="0"/>
    <x v="0"/>
    <x v="0"/>
    <x v="0"/>
    <x v="0"/>
    <x v="0"/>
    <n v="2"/>
    <x v="0"/>
    <n v="111058"/>
    <n v="222116"/>
    <x v="0"/>
    <x v="0"/>
    <x v="0"/>
    <x v="0"/>
    <n v="17769"/>
    <x v="4"/>
  </r>
  <r>
    <x v="14"/>
    <n v="4180599682"/>
    <x v="0"/>
    <x v="2"/>
    <x v="0"/>
    <x v="0"/>
    <s v="WIN5513"/>
    <x v="0"/>
    <n v="4180599682"/>
    <x v="4"/>
    <x v="11"/>
    <x v="11"/>
    <x v="0"/>
    <x v="0"/>
    <x v="0"/>
    <x v="0"/>
    <x v="0"/>
    <n v="2"/>
    <x v="0"/>
    <n v="46000"/>
    <n v="92000"/>
    <x v="0"/>
    <x v="0"/>
    <x v="0"/>
    <x v="0"/>
    <n v="7360"/>
    <x v="4"/>
  </r>
  <r>
    <x v="14"/>
    <n v="4180599682"/>
    <x v="0"/>
    <x v="2"/>
    <x v="0"/>
    <x v="0"/>
    <s v="WIN5513"/>
    <x v="0"/>
    <n v="4180599682"/>
    <x v="4"/>
    <x v="2"/>
    <x v="2"/>
    <x v="0"/>
    <x v="0"/>
    <x v="0"/>
    <x v="0"/>
    <x v="0"/>
    <n v="4"/>
    <x v="0"/>
    <n v="73431"/>
    <n v="293724"/>
    <x v="0"/>
    <x v="0"/>
    <x v="0"/>
    <x v="0"/>
    <n v="23498"/>
    <x v="4"/>
  </r>
  <r>
    <x v="14"/>
    <n v="4180599682"/>
    <x v="0"/>
    <x v="2"/>
    <x v="0"/>
    <x v="0"/>
    <s v="WIN5513"/>
    <x v="0"/>
    <n v="4180599682"/>
    <x v="4"/>
    <x v="8"/>
    <x v="8"/>
    <x v="0"/>
    <x v="0"/>
    <x v="0"/>
    <x v="0"/>
    <x v="0"/>
    <n v="4"/>
    <x v="0"/>
    <n v="50182"/>
    <n v="200728"/>
    <x v="0"/>
    <x v="0"/>
    <x v="0"/>
    <x v="0"/>
    <n v="16058"/>
    <x v="4"/>
  </r>
  <r>
    <x v="14"/>
    <n v="4180599682"/>
    <x v="0"/>
    <x v="2"/>
    <x v="0"/>
    <x v="0"/>
    <s v="WIN5513"/>
    <x v="0"/>
    <n v="4180599682"/>
    <x v="4"/>
    <x v="1"/>
    <x v="1"/>
    <x v="0"/>
    <x v="0"/>
    <x v="0"/>
    <x v="0"/>
    <x v="0"/>
    <n v="1"/>
    <x v="0"/>
    <n v="55595"/>
    <n v="55595"/>
    <x v="0"/>
    <x v="0"/>
    <x v="0"/>
    <x v="0"/>
    <n v="4448"/>
    <x v="4"/>
  </r>
  <r>
    <x v="14"/>
    <n v="4180599445"/>
    <x v="0"/>
    <x v="2"/>
    <x v="0"/>
    <x v="0"/>
    <s v="win2ARI"/>
    <x v="0"/>
    <n v="4180599445"/>
    <x v="4"/>
    <x v="0"/>
    <x v="0"/>
    <x v="0"/>
    <x v="0"/>
    <x v="0"/>
    <x v="0"/>
    <x v="0"/>
    <n v="7"/>
    <x v="0"/>
    <n v="111058"/>
    <n v="777406"/>
    <x v="0"/>
    <x v="0"/>
    <x v="0"/>
    <x v="0"/>
    <n v="62192"/>
    <x v="4"/>
  </r>
  <r>
    <x v="14"/>
    <n v="4180599445"/>
    <x v="0"/>
    <x v="2"/>
    <x v="0"/>
    <x v="0"/>
    <s v="win2ARI"/>
    <x v="0"/>
    <n v="4180599445"/>
    <x v="4"/>
    <x v="2"/>
    <x v="2"/>
    <x v="0"/>
    <x v="0"/>
    <x v="0"/>
    <x v="0"/>
    <x v="0"/>
    <n v="8"/>
    <x v="0"/>
    <n v="73431"/>
    <n v="587448"/>
    <x v="0"/>
    <x v="0"/>
    <x v="0"/>
    <x v="0"/>
    <n v="46996"/>
    <x v="4"/>
  </r>
  <r>
    <x v="14"/>
    <n v="4180599445"/>
    <x v="0"/>
    <x v="2"/>
    <x v="0"/>
    <x v="0"/>
    <s v="win2ARI"/>
    <x v="0"/>
    <n v="4180599445"/>
    <x v="4"/>
    <x v="8"/>
    <x v="8"/>
    <x v="0"/>
    <x v="0"/>
    <x v="0"/>
    <x v="0"/>
    <x v="0"/>
    <n v="5"/>
    <x v="0"/>
    <n v="50182"/>
    <n v="250910"/>
    <x v="0"/>
    <x v="0"/>
    <x v="0"/>
    <x v="0"/>
    <n v="20073"/>
    <x v="4"/>
  </r>
  <r>
    <x v="14"/>
    <n v="4180599445"/>
    <x v="0"/>
    <x v="2"/>
    <x v="0"/>
    <x v="0"/>
    <s v="win2ARI"/>
    <x v="0"/>
    <n v="4180599445"/>
    <x v="4"/>
    <x v="1"/>
    <x v="1"/>
    <x v="0"/>
    <x v="0"/>
    <x v="0"/>
    <x v="0"/>
    <x v="0"/>
    <n v="5"/>
    <x v="0"/>
    <n v="55595"/>
    <n v="277975"/>
    <x v="0"/>
    <x v="0"/>
    <x v="0"/>
    <x v="0"/>
    <n v="22238"/>
    <x v="4"/>
  </r>
  <r>
    <x v="14"/>
    <n v="4180599456"/>
    <x v="0"/>
    <x v="2"/>
    <x v="0"/>
    <x v="0"/>
    <s v="win2AU3"/>
    <x v="0"/>
    <n v="4180599456"/>
    <x v="4"/>
    <x v="8"/>
    <x v="8"/>
    <x v="0"/>
    <x v="0"/>
    <x v="0"/>
    <x v="0"/>
    <x v="0"/>
    <n v="2"/>
    <x v="0"/>
    <n v="50182"/>
    <n v="100364"/>
    <x v="0"/>
    <x v="0"/>
    <x v="0"/>
    <x v="0"/>
    <n v="8029"/>
    <x v="4"/>
  </r>
  <r>
    <x v="14"/>
    <n v="4180599456"/>
    <x v="0"/>
    <x v="2"/>
    <x v="0"/>
    <x v="0"/>
    <s v="win2AU3"/>
    <x v="0"/>
    <n v="4180599456"/>
    <x v="4"/>
    <x v="0"/>
    <x v="0"/>
    <x v="0"/>
    <x v="0"/>
    <x v="0"/>
    <x v="0"/>
    <x v="0"/>
    <n v="3"/>
    <x v="0"/>
    <n v="111058"/>
    <n v="333174"/>
    <x v="0"/>
    <x v="0"/>
    <x v="0"/>
    <x v="0"/>
    <n v="26654"/>
    <x v="4"/>
  </r>
  <r>
    <x v="14"/>
    <n v="4180599456"/>
    <x v="0"/>
    <x v="2"/>
    <x v="0"/>
    <x v="0"/>
    <s v="win2AU3"/>
    <x v="0"/>
    <n v="4180599456"/>
    <x v="4"/>
    <x v="11"/>
    <x v="11"/>
    <x v="0"/>
    <x v="0"/>
    <x v="0"/>
    <x v="0"/>
    <x v="0"/>
    <n v="2"/>
    <x v="0"/>
    <n v="46000"/>
    <n v="92000"/>
    <x v="0"/>
    <x v="0"/>
    <x v="0"/>
    <x v="0"/>
    <n v="7360"/>
    <x v="4"/>
  </r>
  <r>
    <x v="14"/>
    <n v="4180599456"/>
    <x v="0"/>
    <x v="2"/>
    <x v="0"/>
    <x v="0"/>
    <s v="win2AU3"/>
    <x v="0"/>
    <n v="4180599456"/>
    <x v="4"/>
    <x v="2"/>
    <x v="2"/>
    <x v="0"/>
    <x v="0"/>
    <x v="0"/>
    <x v="0"/>
    <x v="0"/>
    <n v="10"/>
    <x v="0"/>
    <n v="73431"/>
    <n v="734310"/>
    <x v="0"/>
    <x v="0"/>
    <x v="0"/>
    <x v="0"/>
    <n v="58745"/>
    <x v="4"/>
  </r>
  <r>
    <x v="14"/>
    <n v="4180599710"/>
    <x v="0"/>
    <x v="2"/>
    <x v="0"/>
    <x v="0"/>
    <s v="win5896"/>
    <x v="0"/>
    <n v="4180599710"/>
    <x v="4"/>
    <x v="0"/>
    <x v="0"/>
    <x v="0"/>
    <x v="0"/>
    <x v="0"/>
    <x v="0"/>
    <x v="0"/>
    <n v="5"/>
    <x v="0"/>
    <n v="111058"/>
    <n v="555290"/>
    <x v="0"/>
    <x v="0"/>
    <x v="0"/>
    <x v="0"/>
    <n v="44423"/>
    <x v="4"/>
  </r>
  <r>
    <x v="14"/>
    <n v="4180599710"/>
    <x v="0"/>
    <x v="2"/>
    <x v="0"/>
    <x v="0"/>
    <s v="win5896"/>
    <x v="0"/>
    <n v="4180599710"/>
    <x v="4"/>
    <x v="11"/>
    <x v="11"/>
    <x v="0"/>
    <x v="0"/>
    <x v="0"/>
    <x v="0"/>
    <x v="0"/>
    <n v="2"/>
    <x v="0"/>
    <n v="46000"/>
    <n v="92000"/>
    <x v="0"/>
    <x v="0"/>
    <x v="0"/>
    <x v="0"/>
    <n v="7360"/>
    <x v="4"/>
  </r>
  <r>
    <x v="14"/>
    <n v="4180599710"/>
    <x v="0"/>
    <x v="2"/>
    <x v="0"/>
    <x v="0"/>
    <s v="win5896"/>
    <x v="0"/>
    <n v="4180599710"/>
    <x v="4"/>
    <x v="1"/>
    <x v="1"/>
    <x v="0"/>
    <x v="0"/>
    <x v="0"/>
    <x v="0"/>
    <x v="0"/>
    <n v="2"/>
    <x v="0"/>
    <n v="55595"/>
    <n v="111190"/>
    <x v="0"/>
    <x v="0"/>
    <x v="0"/>
    <x v="0"/>
    <n v="8895"/>
    <x v="4"/>
  </r>
  <r>
    <x v="14"/>
    <n v="4180599699"/>
    <x v="0"/>
    <x v="2"/>
    <x v="0"/>
    <x v="0"/>
    <s v="win5690"/>
    <x v="0"/>
    <n v="4180599699"/>
    <x v="4"/>
    <x v="0"/>
    <x v="0"/>
    <x v="0"/>
    <x v="0"/>
    <x v="0"/>
    <x v="0"/>
    <x v="0"/>
    <n v="6"/>
    <x v="0"/>
    <n v="111058"/>
    <n v="666348"/>
    <x v="0"/>
    <x v="0"/>
    <x v="0"/>
    <x v="0"/>
    <n v="53308"/>
    <x v="4"/>
  </r>
  <r>
    <x v="14"/>
    <n v="4180599699"/>
    <x v="0"/>
    <x v="2"/>
    <x v="0"/>
    <x v="0"/>
    <s v="win5690"/>
    <x v="0"/>
    <n v="4180599699"/>
    <x v="4"/>
    <x v="11"/>
    <x v="11"/>
    <x v="0"/>
    <x v="0"/>
    <x v="0"/>
    <x v="0"/>
    <x v="0"/>
    <n v="1"/>
    <x v="0"/>
    <n v="46000"/>
    <n v="46000"/>
    <x v="0"/>
    <x v="0"/>
    <x v="0"/>
    <x v="0"/>
    <n v="3680"/>
    <x v="4"/>
  </r>
  <r>
    <x v="14"/>
    <n v="4180599679"/>
    <x v="0"/>
    <x v="2"/>
    <x v="0"/>
    <x v="0"/>
    <s v="win5429"/>
    <x v="0"/>
    <n v="4180599679"/>
    <x v="4"/>
    <x v="0"/>
    <x v="0"/>
    <x v="0"/>
    <x v="0"/>
    <x v="0"/>
    <x v="0"/>
    <x v="0"/>
    <n v="4"/>
    <x v="0"/>
    <n v="111058"/>
    <n v="444232"/>
    <x v="0"/>
    <x v="0"/>
    <x v="0"/>
    <x v="0"/>
    <n v="35539"/>
    <x v="4"/>
  </r>
  <r>
    <x v="14"/>
    <n v="4180599679"/>
    <x v="0"/>
    <x v="2"/>
    <x v="0"/>
    <x v="0"/>
    <s v="win5429"/>
    <x v="0"/>
    <n v="4180599679"/>
    <x v="4"/>
    <x v="2"/>
    <x v="2"/>
    <x v="0"/>
    <x v="0"/>
    <x v="0"/>
    <x v="0"/>
    <x v="0"/>
    <n v="4"/>
    <x v="0"/>
    <n v="73431"/>
    <n v="293724"/>
    <x v="0"/>
    <x v="0"/>
    <x v="0"/>
    <x v="0"/>
    <n v="23498"/>
    <x v="4"/>
  </r>
  <r>
    <x v="1"/>
    <n v="4180768061"/>
    <x v="0"/>
    <x v="3"/>
    <x v="0"/>
    <x v="0"/>
    <s v="win-029"/>
    <x v="0"/>
    <s v="4180768061(6524)"/>
    <x v="1"/>
    <x v="0"/>
    <x v="0"/>
    <x v="0"/>
    <x v="0"/>
    <x v="0"/>
    <x v="0"/>
    <x v="0"/>
    <n v="10"/>
    <x v="0"/>
    <n v="111058"/>
    <n v="1110580"/>
    <x v="0"/>
    <x v="0"/>
    <x v="0"/>
    <x v="0"/>
    <n v="88846"/>
    <x v="4"/>
  </r>
  <r>
    <x v="1"/>
    <n v="4180768061"/>
    <x v="0"/>
    <x v="3"/>
    <x v="0"/>
    <x v="0"/>
    <s v="win-029"/>
    <x v="0"/>
    <s v="4180768061(6524)"/>
    <x v="1"/>
    <x v="10"/>
    <x v="10"/>
    <x v="0"/>
    <x v="0"/>
    <x v="0"/>
    <x v="0"/>
    <x v="0"/>
    <n v="6"/>
    <x v="0"/>
    <n v="74250"/>
    <n v="445500"/>
    <x v="0"/>
    <x v="0"/>
    <x v="0"/>
    <x v="0"/>
    <n v="35640"/>
    <x v="4"/>
  </r>
  <r>
    <x v="1"/>
    <n v="4180768061"/>
    <x v="0"/>
    <x v="3"/>
    <x v="0"/>
    <x v="0"/>
    <s v="win-029"/>
    <x v="0"/>
    <s v="4180768061(6524)"/>
    <x v="1"/>
    <x v="11"/>
    <x v="11"/>
    <x v="0"/>
    <x v="0"/>
    <x v="0"/>
    <x v="0"/>
    <x v="0"/>
    <n v="10"/>
    <x v="0"/>
    <n v="46000"/>
    <n v="460000"/>
    <x v="0"/>
    <x v="0"/>
    <x v="0"/>
    <x v="0"/>
    <n v="36800"/>
    <x v="4"/>
  </r>
  <r>
    <x v="1"/>
    <n v="4180768061"/>
    <x v="0"/>
    <x v="3"/>
    <x v="0"/>
    <x v="0"/>
    <s v="win-029"/>
    <x v="0"/>
    <s v="4180768061(6524)"/>
    <x v="1"/>
    <x v="8"/>
    <x v="8"/>
    <x v="0"/>
    <x v="0"/>
    <x v="0"/>
    <x v="0"/>
    <x v="0"/>
    <n v="6"/>
    <x v="0"/>
    <n v="50182"/>
    <n v="301092"/>
    <x v="0"/>
    <x v="0"/>
    <x v="0"/>
    <x v="0"/>
    <n v="24087"/>
    <x v="4"/>
  </r>
  <r>
    <x v="1"/>
    <n v="4180768046"/>
    <x v="0"/>
    <x v="3"/>
    <x v="0"/>
    <x v="0"/>
    <s v="win-029"/>
    <x v="0"/>
    <s v="4180768046(6348)"/>
    <x v="1"/>
    <x v="0"/>
    <x v="0"/>
    <x v="0"/>
    <x v="0"/>
    <x v="0"/>
    <x v="0"/>
    <x v="0"/>
    <n v="6"/>
    <x v="0"/>
    <n v="111058"/>
    <n v="666348"/>
    <x v="0"/>
    <x v="0"/>
    <x v="0"/>
    <x v="0"/>
    <n v="53308"/>
    <x v="4"/>
  </r>
  <r>
    <x v="1"/>
    <n v="4180768046"/>
    <x v="0"/>
    <x v="3"/>
    <x v="0"/>
    <x v="0"/>
    <s v="win-029"/>
    <x v="0"/>
    <s v="4180768046(6348)"/>
    <x v="1"/>
    <x v="1"/>
    <x v="1"/>
    <x v="0"/>
    <x v="0"/>
    <x v="0"/>
    <x v="0"/>
    <x v="0"/>
    <n v="6"/>
    <x v="0"/>
    <n v="55595"/>
    <n v="333570"/>
    <x v="0"/>
    <x v="0"/>
    <x v="0"/>
    <x v="0"/>
    <n v="26686"/>
    <x v="4"/>
  </r>
  <r>
    <x v="1"/>
    <n v="4180768046"/>
    <x v="0"/>
    <x v="3"/>
    <x v="0"/>
    <x v="0"/>
    <s v="win-029"/>
    <x v="0"/>
    <s v="4180768046(6348)"/>
    <x v="1"/>
    <x v="2"/>
    <x v="2"/>
    <x v="0"/>
    <x v="0"/>
    <x v="0"/>
    <x v="0"/>
    <x v="0"/>
    <n v="6"/>
    <x v="0"/>
    <n v="73431"/>
    <n v="440586"/>
    <x v="0"/>
    <x v="0"/>
    <x v="0"/>
    <x v="0"/>
    <n v="35247"/>
    <x v="4"/>
  </r>
  <r>
    <x v="1"/>
    <n v="4180768046"/>
    <x v="0"/>
    <x v="3"/>
    <x v="0"/>
    <x v="0"/>
    <s v="win-029"/>
    <x v="0"/>
    <s v="4180768046(6348)"/>
    <x v="1"/>
    <x v="11"/>
    <x v="11"/>
    <x v="0"/>
    <x v="0"/>
    <x v="0"/>
    <x v="0"/>
    <x v="0"/>
    <n v="6"/>
    <x v="0"/>
    <n v="46000"/>
    <n v="276000"/>
    <x v="0"/>
    <x v="0"/>
    <x v="0"/>
    <x v="0"/>
    <n v="22080"/>
    <x v="4"/>
  </r>
  <r>
    <x v="1"/>
    <n v="4180768046"/>
    <x v="0"/>
    <x v="3"/>
    <x v="0"/>
    <x v="0"/>
    <s v="win-029"/>
    <x v="0"/>
    <s v="4180768046(6348)"/>
    <x v="1"/>
    <x v="13"/>
    <x v="13"/>
    <x v="0"/>
    <x v="0"/>
    <x v="0"/>
    <x v="0"/>
    <x v="0"/>
    <n v="6"/>
    <x v="0"/>
    <n v="50400"/>
    <n v="302400"/>
    <x v="0"/>
    <x v="0"/>
    <x v="0"/>
    <x v="0"/>
    <n v="24192"/>
    <x v="4"/>
  </r>
  <r>
    <x v="1"/>
    <n v="4180768046"/>
    <x v="0"/>
    <x v="3"/>
    <x v="0"/>
    <x v="0"/>
    <s v="win-029"/>
    <x v="0"/>
    <s v="4180768046(6348)"/>
    <x v="1"/>
    <x v="12"/>
    <x v="12"/>
    <x v="0"/>
    <x v="0"/>
    <x v="0"/>
    <x v="0"/>
    <x v="0"/>
    <n v="6"/>
    <x v="0"/>
    <n v="49500"/>
    <n v="297000"/>
    <x v="0"/>
    <x v="0"/>
    <x v="0"/>
    <x v="0"/>
    <n v="23760"/>
    <x v="4"/>
  </r>
  <r>
    <x v="1"/>
    <n v="4180768046"/>
    <x v="0"/>
    <x v="3"/>
    <x v="0"/>
    <x v="0"/>
    <s v="win-029"/>
    <x v="0"/>
    <s v="4180768046(6348)"/>
    <x v="1"/>
    <x v="10"/>
    <x v="10"/>
    <x v="0"/>
    <x v="0"/>
    <x v="0"/>
    <x v="0"/>
    <x v="0"/>
    <n v="6"/>
    <x v="0"/>
    <n v="74250"/>
    <n v="445500"/>
    <x v="0"/>
    <x v="0"/>
    <x v="0"/>
    <x v="0"/>
    <n v="35640"/>
    <x v="4"/>
  </r>
  <r>
    <x v="1"/>
    <n v="4180768046"/>
    <x v="0"/>
    <x v="3"/>
    <x v="0"/>
    <x v="0"/>
    <s v="win-029"/>
    <x v="0"/>
    <s v="4180768046(6348)"/>
    <x v="1"/>
    <x v="8"/>
    <x v="8"/>
    <x v="0"/>
    <x v="0"/>
    <x v="0"/>
    <x v="0"/>
    <x v="0"/>
    <n v="6"/>
    <x v="0"/>
    <n v="50182"/>
    <n v="301092"/>
    <x v="0"/>
    <x v="0"/>
    <x v="0"/>
    <x v="0"/>
    <n v="24087"/>
    <x v="4"/>
  </r>
  <r>
    <x v="1"/>
    <n v="4180767793"/>
    <x v="0"/>
    <x v="3"/>
    <x v="0"/>
    <x v="0"/>
    <s v="win-029"/>
    <x v="0"/>
    <s v="4180767793(2ad1)"/>
    <x v="1"/>
    <x v="13"/>
    <x v="13"/>
    <x v="0"/>
    <x v="0"/>
    <x v="0"/>
    <x v="0"/>
    <x v="0"/>
    <n v="6"/>
    <x v="0"/>
    <n v="50400"/>
    <n v="302400"/>
    <x v="0"/>
    <x v="0"/>
    <x v="0"/>
    <x v="0"/>
    <n v="24192"/>
    <x v="4"/>
  </r>
  <r>
    <x v="1"/>
    <n v="4180767793"/>
    <x v="0"/>
    <x v="3"/>
    <x v="0"/>
    <x v="0"/>
    <s v="win-029"/>
    <x v="0"/>
    <s v="4180767793(2ad1)"/>
    <x v="1"/>
    <x v="12"/>
    <x v="12"/>
    <x v="0"/>
    <x v="0"/>
    <x v="0"/>
    <x v="0"/>
    <x v="0"/>
    <n v="6"/>
    <x v="0"/>
    <n v="49500"/>
    <n v="297000"/>
    <x v="0"/>
    <x v="0"/>
    <x v="0"/>
    <x v="0"/>
    <n v="23760"/>
    <x v="4"/>
  </r>
  <r>
    <x v="1"/>
    <n v="4180767793"/>
    <x v="0"/>
    <x v="3"/>
    <x v="0"/>
    <x v="0"/>
    <s v="win-029"/>
    <x v="0"/>
    <s v="4180767793(2ad1)"/>
    <x v="1"/>
    <x v="2"/>
    <x v="2"/>
    <x v="0"/>
    <x v="0"/>
    <x v="0"/>
    <x v="0"/>
    <x v="0"/>
    <n v="15"/>
    <x v="0"/>
    <n v="73431"/>
    <n v="1101465"/>
    <x v="0"/>
    <x v="0"/>
    <x v="0"/>
    <x v="0"/>
    <n v="88117"/>
    <x v="4"/>
  </r>
  <r>
    <x v="1"/>
    <n v="4180767793"/>
    <x v="0"/>
    <x v="3"/>
    <x v="0"/>
    <x v="0"/>
    <s v="win-029"/>
    <x v="0"/>
    <s v="4180767793(2ad1)"/>
    <x v="1"/>
    <x v="0"/>
    <x v="0"/>
    <x v="0"/>
    <x v="0"/>
    <x v="0"/>
    <x v="0"/>
    <x v="0"/>
    <n v="10"/>
    <x v="0"/>
    <n v="111058"/>
    <n v="1110580"/>
    <x v="0"/>
    <x v="0"/>
    <x v="0"/>
    <x v="0"/>
    <n v="88846"/>
    <x v="4"/>
  </r>
  <r>
    <x v="1"/>
    <n v="4180768003"/>
    <x v="0"/>
    <x v="3"/>
    <x v="0"/>
    <x v="0"/>
    <s v="win-029"/>
    <x v="0"/>
    <s v="4180768003(6078)"/>
    <x v="1"/>
    <x v="12"/>
    <x v="12"/>
    <x v="0"/>
    <x v="0"/>
    <x v="0"/>
    <x v="0"/>
    <x v="0"/>
    <n v="9"/>
    <x v="0"/>
    <n v="49500"/>
    <n v="445500"/>
    <x v="0"/>
    <x v="0"/>
    <x v="0"/>
    <x v="0"/>
    <n v="35640"/>
    <x v="4"/>
  </r>
  <r>
    <x v="1"/>
    <n v="4180768003"/>
    <x v="0"/>
    <x v="3"/>
    <x v="0"/>
    <x v="0"/>
    <s v="win-029"/>
    <x v="0"/>
    <s v="4180768003(6078)"/>
    <x v="1"/>
    <x v="10"/>
    <x v="10"/>
    <x v="0"/>
    <x v="0"/>
    <x v="0"/>
    <x v="0"/>
    <x v="0"/>
    <n v="15"/>
    <x v="0"/>
    <n v="74250"/>
    <n v="1113750"/>
    <x v="0"/>
    <x v="0"/>
    <x v="0"/>
    <x v="0"/>
    <n v="89100"/>
    <x v="4"/>
  </r>
  <r>
    <x v="1"/>
    <n v="4180768003"/>
    <x v="0"/>
    <x v="3"/>
    <x v="0"/>
    <x v="0"/>
    <s v="win-029"/>
    <x v="0"/>
    <s v="4180768003(6078)"/>
    <x v="1"/>
    <x v="2"/>
    <x v="2"/>
    <x v="0"/>
    <x v="0"/>
    <x v="0"/>
    <x v="0"/>
    <x v="0"/>
    <n v="10"/>
    <x v="0"/>
    <n v="73431"/>
    <n v="734310"/>
    <x v="0"/>
    <x v="0"/>
    <x v="0"/>
    <x v="0"/>
    <n v="58745"/>
    <x v="4"/>
  </r>
  <r>
    <x v="1"/>
    <n v="4180768003"/>
    <x v="0"/>
    <x v="3"/>
    <x v="0"/>
    <x v="0"/>
    <s v="win-029"/>
    <x v="0"/>
    <s v="4180768003(6078)"/>
    <x v="1"/>
    <x v="1"/>
    <x v="1"/>
    <x v="0"/>
    <x v="0"/>
    <x v="0"/>
    <x v="0"/>
    <x v="0"/>
    <n v="6"/>
    <x v="0"/>
    <n v="55595"/>
    <n v="333570"/>
    <x v="0"/>
    <x v="0"/>
    <x v="0"/>
    <x v="0"/>
    <n v="26686"/>
    <x v="4"/>
  </r>
  <r>
    <x v="1"/>
    <n v="4180768003"/>
    <x v="0"/>
    <x v="3"/>
    <x v="0"/>
    <x v="0"/>
    <s v="win-029"/>
    <x v="0"/>
    <s v="4180768003(6078)"/>
    <x v="1"/>
    <x v="13"/>
    <x v="13"/>
    <x v="0"/>
    <x v="0"/>
    <x v="0"/>
    <x v="0"/>
    <x v="0"/>
    <n v="6"/>
    <x v="0"/>
    <n v="50400"/>
    <n v="302400"/>
    <x v="0"/>
    <x v="0"/>
    <x v="0"/>
    <x v="0"/>
    <n v="24192"/>
    <x v="4"/>
  </r>
  <r>
    <x v="1"/>
    <n v="4180768003"/>
    <x v="0"/>
    <x v="3"/>
    <x v="0"/>
    <x v="0"/>
    <s v="win-029"/>
    <x v="0"/>
    <s v="4180768003(6078)"/>
    <x v="1"/>
    <x v="8"/>
    <x v="8"/>
    <x v="0"/>
    <x v="0"/>
    <x v="0"/>
    <x v="0"/>
    <x v="0"/>
    <n v="9"/>
    <x v="0"/>
    <n v="50182"/>
    <n v="451638"/>
    <x v="0"/>
    <x v="0"/>
    <x v="0"/>
    <x v="0"/>
    <n v="36131"/>
    <x v="4"/>
  </r>
  <r>
    <x v="1"/>
    <n v="4180768003"/>
    <x v="0"/>
    <x v="3"/>
    <x v="0"/>
    <x v="0"/>
    <s v="win-029"/>
    <x v="0"/>
    <s v="4180768003(6078)"/>
    <x v="1"/>
    <x v="0"/>
    <x v="0"/>
    <x v="0"/>
    <x v="0"/>
    <x v="0"/>
    <x v="0"/>
    <x v="0"/>
    <n v="20"/>
    <x v="0"/>
    <n v="111058"/>
    <n v="2221160"/>
    <x v="0"/>
    <x v="0"/>
    <x v="0"/>
    <x v="0"/>
    <n v="177693"/>
    <x v="4"/>
  </r>
  <r>
    <x v="1"/>
    <n v="4180768003"/>
    <x v="0"/>
    <x v="3"/>
    <x v="0"/>
    <x v="0"/>
    <s v="win-029"/>
    <x v="0"/>
    <s v="4180768003(6078)"/>
    <x v="1"/>
    <x v="11"/>
    <x v="11"/>
    <x v="0"/>
    <x v="0"/>
    <x v="0"/>
    <x v="0"/>
    <x v="0"/>
    <n v="6"/>
    <x v="0"/>
    <n v="46000"/>
    <n v="276000"/>
    <x v="0"/>
    <x v="0"/>
    <x v="0"/>
    <x v="0"/>
    <n v="22080"/>
    <x v="4"/>
  </r>
  <r>
    <x v="1"/>
    <n v="4180767806"/>
    <x v="0"/>
    <x v="3"/>
    <x v="0"/>
    <x v="0"/>
    <s v="win-029"/>
    <x v="0"/>
    <s v="4180767806(2afq)"/>
    <x v="1"/>
    <x v="12"/>
    <x v="12"/>
    <x v="0"/>
    <x v="0"/>
    <x v="0"/>
    <x v="0"/>
    <x v="0"/>
    <n v="6"/>
    <x v="0"/>
    <n v="49500"/>
    <n v="297000"/>
    <x v="0"/>
    <x v="0"/>
    <x v="0"/>
    <x v="0"/>
    <n v="23760"/>
    <x v="4"/>
  </r>
  <r>
    <x v="1"/>
    <n v="4180767806"/>
    <x v="0"/>
    <x v="3"/>
    <x v="0"/>
    <x v="0"/>
    <s v="win-029"/>
    <x v="0"/>
    <s v="4180767806(2afq)"/>
    <x v="1"/>
    <x v="1"/>
    <x v="1"/>
    <x v="0"/>
    <x v="0"/>
    <x v="0"/>
    <x v="0"/>
    <x v="0"/>
    <n v="6"/>
    <x v="0"/>
    <n v="55595"/>
    <n v="333570"/>
    <x v="0"/>
    <x v="0"/>
    <x v="0"/>
    <x v="0"/>
    <n v="26686"/>
    <x v="4"/>
  </r>
  <r>
    <x v="1"/>
    <n v="4180767806"/>
    <x v="0"/>
    <x v="3"/>
    <x v="0"/>
    <x v="0"/>
    <s v="win-029"/>
    <x v="0"/>
    <s v="4180767806(2afq)"/>
    <x v="1"/>
    <x v="10"/>
    <x v="10"/>
    <x v="0"/>
    <x v="0"/>
    <x v="0"/>
    <x v="0"/>
    <x v="0"/>
    <n v="3"/>
    <x v="0"/>
    <n v="74250"/>
    <n v="222750"/>
    <x v="0"/>
    <x v="0"/>
    <x v="0"/>
    <x v="0"/>
    <n v="17820"/>
    <x v="4"/>
  </r>
  <r>
    <x v="1"/>
    <n v="4180767806"/>
    <x v="0"/>
    <x v="3"/>
    <x v="0"/>
    <x v="0"/>
    <s v="win-029"/>
    <x v="0"/>
    <s v="4180767806(2afq)"/>
    <x v="1"/>
    <x v="11"/>
    <x v="11"/>
    <x v="0"/>
    <x v="0"/>
    <x v="0"/>
    <x v="0"/>
    <x v="0"/>
    <n v="6"/>
    <x v="0"/>
    <n v="46000"/>
    <n v="276000"/>
    <x v="0"/>
    <x v="0"/>
    <x v="0"/>
    <x v="0"/>
    <n v="22080"/>
    <x v="4"/>
  </r>
  <r>
    <x v="1"/>
    <n v="4180767806"/>
    <x v="0"/>
    <x v="3"/>
    <x v="0"/>
    <x v="0"/>
    <s v="win-029"/>
    <x v="0"/>
    <s v="4180767806(2afq)"/>
    <x v="1"/>
    <x v="13"/>
    <x v="13"/>
    <x v="0"/>
    <x v="0"/>
    <x v="0"/>
    <x v="0"/>
    <x v="0"/>
    <n v="6"/>
    <x v="0"/>
    <n v="50400"/>
    <n v="302400"/>
    <x v="0"/>
    <x v="0"/>
    <x v="0"/>
    <x v="0"/>
    <n v="24192"/>
    <x v="4"/>
  </r>
  <r>
    <x v="1"/>
    <n v="4180767806"/>
    <x v="0"/>
    <x v="3"/>
    <x v="0"/>
    <x v="0"/>
    <s v="win-029"/>
    <x v="0"/>
    <s v="4180767806(2afq)"/>
    <x v="1"/>
    <x v="0"/>
    <x v="0"/>
    <x v="0"/>
    <x v="0"/>
    <x v="0"/>
    <x v="0"/>
    <x v="0"/>
    <n v="15"/>
    <x v="0"/>
    <n v="111058"/>
    <n v="1665870"/>
    <x v="0"/>
    <x v="0"/>
    <x v="0"/>
    <x v="0"/>
    <n v="133270"/>
    <x v="4"/>
  </r>
  <r>
    <x v="1"/>
    <n v="4180767806"/>
    <x v="0"/>
    <x v="3"/>
    <x v="0"/>
    <x v="0"/>
    <s v="win-029"/>
    <x v="0"/>
    <s v="4180767806(2afq)"/>
    <x v="1"/>
    <x v="2"/>
    <x v="2"/>
    <x v="0"/>
    <x v="0"/>
    <x v="0"/>
    <x v="0"/>
    <x v="0"/>
    <n v="10"/>
    <x v="0"/>
    <n v="73431"/>
    <n v="734310"/>
    <x v="0"/>
    <x v="0"/>
    <x v="0"/>
    <x v="0"/>
    <n v="58745"/>
    <x v="4"/>
  </r>
  <r>
    <x v="1"/>
    <n v="4180768056"/>
    <x v="0"/>
    <x v="3"/>
    <x v="0"/>
    <x v="0"/>
    <s v="win-029"/>
    <x v="0"/>
    <s v="4180768056(6470)"/>
    <x v="1"/>
    <x v="10"/>
    <x v="10"/>
    <x v="0"/>
    <x v="0"/>
    <x v="0"/>
    <x v="0"/>
    <x v="0"/>
    <n v="6"/>
    <x v="0"/>
    <n v="74250"/>
    <n v="445500"/>
    <x v="0"/>
    <x v="0"/>
    <x v="0"/>
    <x v="0"/>
    <n v="35640"/>
    <x v="4"/>
  </r>
  <r>
    <x v="1"/>
    <n v="4180768056"/>
    <x v="0"/>
    <x v="3"/>
    <x v="0"/>
    <x v="0"/>
    <s v="win-029"/>
    <x v="0"/>
    <s v="4180768056(6470)"/>
    <x v="1"/>
    <x v="0"/>
    <x v="0"/>
    <x v="0"/>
    <x v="0"/>
    <x v="0"/>
    <x v="0"/>
    <x v="0"/>
    <n v="6"/>
    <x v="0"/>
    <n v="111058"/>
    <n v="666348"/>
    <x v="0"/>
    <x v="0"/>
    <x v="0"/>
    <x v="0"/>
    <n v="53308"/>
    <x v="4"/>
  </r>
  <r>
    <x v="1"/>
    <n v="4180768056"/>
    <x v="0"/>
    <x v="3"/>
    <x v="0"/>
    <x v="0"/>
    <s v="win-029"/>
    <x v="0"/>
    <s v="4180768056(6470)"/>
    <x v="1"/>
    <x v="13"/>
    <x v="13"/>
    <x v="0"/>
    <x v="0"/>
    <x v="0"/>
    <x v="0"/>
    <x v="0"/>
    <n v="6"/>
    <x v="0"/>
    <n v="50400"/>
    <n v="302400"/>
    <x v="0"/>
    <x v="0"/>
    <x v="0"/>
    <x v="0"/>
    <n v="24192"/>
    <x v="4"/>
  </r>
  <r>
    <x v="1"/>
    <n v="4180768056"/>
    <x v="0"/>
    <x v="3"/>
    <x v="0"/>
    <x v="0"/>
    <s v="win-029"/>
    <x v="0"/>
    <s v="4180768056(6470)"/>
    <x v="1"/>
    <x v="2"/>
    <x v="2"/>
    <x v="0"/>
    <x v="0"/>
    <x v="0"/>
    <x v="0"/>
    <x v="0"/>
    <n v="20"/>
    <x v="0"/>
    <n v="73431"/>
    <n v="1468620"/>
    <x v="0"/>
    <x v="0"/>
    <x v="0"/>
    <x v="0"/>
    <n v="117490"/>
    <x v="4"/>
  </r>
  <r>
    <x v="1"/>
    <n v="4180768056"/>
    <x v="0"/>
    <x v="3"/>
    <x v="0"/>
    <x v="0"/>
    <s v="win-029"/>
    <x v="0"/>
    <s v="4180768056(6470)"/>
    <x v="1"/>
    <x v="11"/>
    <x v="11"/>
    <x v="0"/>
    <x v="0"/>
    <x v="0"/>
    <x v="0"/>
    <x v="0"/>
    <n v="6"/>
    <x v="0"/>
    <n v="46000"/>
    <n v="276000"/>
    <x v="0"/>
    <x v="0"/>
    <x v="0"/>
    <x v="0"/>
    <n v="22080"/>
    <x v="4"/>
  </r>
  <r>
    <x v="1"/>
    <n v="4180768056"/>
    <x v="0"/>
    <x v="3"/>
    <x v="0"/>
    <x v="0"/>
    <s v="win-029"/>
    <x v="0"/>
    <s v="4180768056(6470)"/>
    <x v="1"/>
    <x v="8"/>
    <x v="8"/>
    <x v="0"/>
    <x v="0"/>
    <x v="0"/>
    <x v="0"/>
    <x v="0"/>
    <n v="6"/>
    <x v="0"/>
    <n v="50182"/>
    <n v="301092"/>
    <x v="0"/>
    <x v="0"/>
    <x v="0"/>
    <x v="0"/>
    <n v="24087"/>
    <x v="4"/>
  </r>
  <r>
    <x v="1"/>
    <n v="4180768056"/>
    <x v="0"/>
    <x v="3"/>
    <x v="0"/>
    <x v="0"/>
    <s v="win-029"/>
    <x v="0"/>
    <s v="4180768056(6470)"/>
    <x v="1"/>
    <x v="12"/>
    <x v="12"/>
    <x v="0"/>
    <x v="0"/>
    <x v="0"/>
    <x v="0"/>
    <x v="0"/>
    <n v="9"/>
    <x v="0"/>
    <n v="49500"/>
    <n v="445500"/>
    <x v="0"/>
    <x v="0"/>
    <x v="0"/>
    <x v="0"/>
    <n v="35640"/>
    <x v="4"/>
  </r>
  <r>
    <x v="1"/>
    <n v="4180768056"/>
    <x v="0"/>
    <x v="3"/>
    <x v="0"/>
    <x v="0"/>
    <s v="win-029"/>
    <x v="0"/>
    <s v="4180768056(6470)"/>
    <x v="1"/>
    <x v="1"/>
    <x v="1"/>
    <x v="0"/>
    <x v="0"/>
    <x v="0"/>
    <x v="0"/>
    <x v="0"/>
    <n v="6"/>
    <x v="0"/>
    <n v="55595"/>
    <n v="333570"/>
    <x v="0"/>
    <x v="0"/>
    <x v="0"/>
    <x v="0"/>
    <n v="26686"/>
    <x v="4"/>
  </r>
  <r>
    <x v="1"/>
    <n v="4180767842"/>
    <x v="0"/>
    <x v="3"/>
    <x v="0"/>
    <x v="0"/>
    <s v="win-029"/>
    <x v="0"/>
    <s v="4180767842(2anh)"/>
    <x v="1"/>
    <x v="0"/>
    <x v="0"/>
    <x v="0"/>
    <x v="0"/>
    <x v="0"/>
    <x v="0"/>
    <x v="0"/>
    <n v="10"/>
    <x v="0"/>
    <n v="111058"/>
    <n v="1110580"/>
    <x v="0"/>
    <x v="0"/>
    <x v="0"/>
    <x v="0"/>
    <n v="88846"/>
    <x v="4"/>
  </r>
  <r>
    <x v="1"/>
    <n v="4180767842"/>
    <x v="0"/>
    <x v="3"/>
    <x v="0"/>
    <x v="0"/>
    <s v="win-029"/>
    <x v="0"/>
    <s v="4180767842(2anh)"/>
    <x v="1"/>
    <x v="8"/>
    <x v="8"/>
    <x v="0"/>
    <x v="0"/>
    <x v="0"/>
    <x v="0"/>
    <x v="0"/>
    <n v="6"/>
    <x v="0"/>
    <n v="50182"/>
    <n v="301092"/>
    <x v="0"/>
    <x v="0"/>
    <x v="0"/>
    <x v="0"/>
    <n v="24087"/>
    <x v="4"/>
  </r>
  <r>
    <x v="1"/>
    <n v="4180767842"/>
    <x v="0"/>
    <x v="3"/>
    <x v="0"/>
    <x v="0"/>
    <s v="win-029"/>
    <x v="0"/>
    <s v="4180767842(2anh)"/>
    <x v="1"/>
    <x v="11"/>
    <x v="11"/>
    <x v="0"/>
    <x v="0"/>
    <x v="0"/>
    <x v="0"/>
    <x v="0"/>
    <n v="6"/>
    <x v="0"/>
    <n v="46000"/>
    <n v="276000"/>
    <x v="0"/>
    <x v="0"/>
    <x v="0"/>
    <x v="0"/>
    <n v="22080"/>
    <x v="4"/>
  </r>
  <r>
    <x v="1"/>
    <n v="4180767842"/>
    <x v="0"/>
    <x v="3"/>
    <x v="0"/>
    <x v="0"/>
    <s v="win-029"/>
    <x v="0"/>
    <s v="4180767842(2anh)"/>
    <x v="1"/>
    <x v="10"/>
    <x v="10"/>
    <x v="0"/>
    <x v="0"/>
    <x v="0"/>
    <x v="0"/>
    <x v="0"/>
    <n v="5"/>
    <x v="0"/>
    <n v="74250"/>
    <n v="371250"/>
    <x v="0"/>
    <x v="0"/>
    <x v="0"/>
    <x v="0"/>
    <n v="29700"/>
    <x v="4"/>
  </r>
  <r>
    <x v="1"/>
    <n v="4180767842"/>
    <x v="0"/>
    <x v="3"/>
    <x v="0"/>
    <x v="0"/>
    <s v="win-029"/>
    <x v="0"/>
    <s v="4180767842(2anh)"/>
    <x v="1"/>
    <x v="1"/>
    <x v="1"/>
    <x v="0"/>
    <x v="0"/>
    <x v="0"/>
    <x v="0"/>
    <x v="0"/>
    <n v="6"/>
    <x v="0"/>
    <n v="55595"/>
    <n v="333570"/>
    <x v="0"/>
    <x v="0"/>
    <x v="0"/>
    <x v="0"/>
    <n v="26686"/>
    <x v="4"/>
  </r>
  <r>
    <x v="1"/>
    <n v="4180767842"/>
    <x v="0"/>
    <x v="3"/>
    <x v="0"/>
    <x v="0"/>
    <s v="win-029"/>
    <x v="0"/>
    <s v="4180767842(2anh)"/>
    <x v="1"/>
    <x v="2"/>
    <x v="2"/>
    <x v="0"/>
    <x v="0"/>
    <x v="0"/>
    <x v="0"/>
    <x v="0"/>
    <n v="6"/>
    <x v="0"/>
    <n v="73431"/>
    <n v="440586"/>
    <x v="0"/>
    <x v="0"/>
    <x v="0"/>
    <x v="0"/>
    <n v="35247"/>
    <x v="4"/>
  </r>
  <r>
    <x v="1"/>
    <n v="4180768020"/>
    <x v="0"/>
    <x v="3"/>
    <x v="0"/>
    <x v="0"/>
    <s v="win-029"/>
    <x v="0"/>
    <s v="4180768020(6258)"/>
    <x v="1"/>
    <x v="2"/>
    <x v="2"/>
    <x v="0"/>
    <x v="0"/>
    <x v="0"/>
    <x v="0"/>
    <x v="0"/>
    <n v="12"/>
    <x v="0"/>
    <n v="73431"/>
    <n v="881172"/>
    <x v="0"/>
    <x v="0"/>
    <x v="0"/>
    <x v="0"/>
    <n v="70494"/>
    <x v="4"/>
  </r>
  <r>
    <x v="1"/>
    <n v="4180768020"/>
    <x v="0"/>
    <x v="3"/>
    <x v="0"/>
    <x v="0"/>
    <s v="win-029"/>
    <x v="0"/>
    <s v="4180768020(6258)"/>
    <x v="1"/>
    <x v="0"/>
    <x v="0"/>
    <x v="0"/>
    <x v="0"/>
    <x v="0"/>
    <x v="0"/>
    <x v="0"/>
    <n v="10"/>
    <x v="0"/>
    <n v="111058"/>
    <n v="1110580"/>
    <x v="0"/>
    <x v="0"/>
    <x v="0"/>
    <x v="0"/>
    <n v="88846"/>
    <x v="4"/>
  </r>
  <r>
    <x v="1"/>
    <n v="4180768020"/>
    <x v="0"/>
    <x v="3"/>
    <x v="0"/>
    <x v="0"/>
    <s v="win-029"/>
    <x v="0"/>
    <s v="4180768020(6258)"/>
    <x v="1"/>
    <x v="12"/>
    <x v="12"/>
    <x v="0"/>
    <x v="0"/>
    <x v="0"/>
    <x v="0"/>
    <x v="0"/>
    <n v="6"/>
    <x v="0"/>
    <n v="49500"/>
    <n v="297000"/>
    <x v="0"/>
    <x v="0"/>
    <x v="0"/>
    <x v="0"/>
    <n v="23760"/>
    <x v="4"/>
  </r>
  <r>
    <x v="1"/>
    <n v="4180767937"/>
    <x v="0"/>
    <x v="3"/>
    <x v="0"/>
    <x v="0"/>
    <s v="win-029"/>
    <x v="0"/>
    <s v="4180767937(5042)"/>
    <x v="1"/>
    <x v="12"/>
    <x v="12"/>
    <x v="0"/>
    <x v="0"/>
    <x v="0"/>
    <x v="0"/>
    <x v="0"/>
    <n v="6"/>
    <x v="0"/>
    <n v="49500"/>
    <n v="297000"/>
    <x v="0"/>
    <x v="0"/>
    <x v="0"/>
    <x v="0"/>
    <n v="23760"/>
    <x v="4"/>
  </r>
  <r>
    <x v="1"/>
    <n v="4180767937"/>
    <x v="0"/>
    <x v="3"/>
    <x v="0"/>
    <x v="0"/>
    <s v="win-029"/>
    <x v="0"/>
    <s v="4180767937(5042)"/>
    <x v="1"/>
    <x v="2"/>
    <x v="2"/>
    <x v="0"/>
    <x v="0"/>
    <x v="0"/>
    <x v="0"/>
    <x v="0"/>
    <n v="6"/>
    <x v="0"/>
    <n v="73431"/>
    <n v="440586"/>
    <x v="0"/>
    <x v="0"/>
    <x v="0"/>
    <x v="0"/>
    <n v="35247"/>
    <x v="4"/>
  </r>
  <r>
    <x v="1"/>
    <n v="4180767937"/>
    <x v="0"/>
    <x v="3"/>
    <x v="0"/>
    <x v="0"/>
    <s v="win-029"/>
    <x v="0"/>
    <s v="4180767937(5042)"/>
    <x v="1"/>
    <x v="8"/>
    <x v="8"/>
    <x v="0"/>
    <x v="0"/>
    <x v="0"/>
    <x v="0"/>
    <x v="0"/>
    <n v="5"/>
    <x v="0"/>
    <n v="50182"/>
    <n v="250910"/>
    <x v="0"/>
    <x v="0"/>
    <x v="0"/>
    <x v="0"/>
    <n v="20073"/>
    <x v="4"/>
  </r>
  <r>
    <x v="1"/>
    <n v="4180767937"/>
    <x v="0"/>
    <x v="3"/>
    <x v="0"/>
    <x v="0"/>
    <s v="win-029"/>
    <x v="0"/>
    <s v="4180767937(5042)"/>
    <x v="1"/>
    <x v="0"/>
    <x v="0"/>
    <x v="0"/>
    <x v="0"/>
    <x v="0"/>
    <x v="0"/>
    <x v="0"/>
    <n v="10"/>
    <x v="0"/>
    <n v="111058"/>
    <n v="1110580"/>
    <x v="0"/>
    <x v="0"/>
    <x v="0"/>
    <x v="0"/>
    <n v="88846"/>
    <x v="4"/>
  </r>
  <r>
    <x v="1"/>
    <n v="4180767937"/>
    <x v="0"/>
    <x v="3"/>
    <x v="0"/>
    <x v="0"/>
    <s v="win-029"/>
    <x v="0"/>
    <s v="4180767937(5042)"/>
    <x v="1"/>
    <x v="11"/>
    <x v="11"/>
    <x v="0"/>
    <x v="0"/>
    <x v="0"/>
    <x v="0"/>
    <x v="0"/>
    <n v="6"/>
    <x v="0"/>
    <n v="46000"/>
    <n v="276000"/>
    <x v="0"/>
    <x v="0"/>
    <x v="0"/>
    <x v="0"/>
    <n v="22080"/>
    <x v="4"/>
  </r>
  <r>
    <x v="1"/>
    <n v="4180767937"/>
    <x v="0"/>
    <x v="3"/>
    <x v="0"/>
    <x v="0"/>
    <s v="win-029"/>
    <x v="0"/>
    <s v="4180767937(5042)"/>
    <x v="1"/>
    <x v="10"/>
    <x v="10"/>
    <x v="0"/>
    <x v="0"/>
    <x v="0"/>
    <x v="0"/>
    <x v="0"/>
    <n v="6"/>
    <x v="0"/>
    <n v="74250"/>
    <n v="445500"/>
    <x v="0"/>
    <x v="0"/>
    <x v="0"/>
    <x v="0"/>
    <n v="35640"/>
    <x v="4"/>
  </r>
  <r>
    <x v="1"/>
    <n v="4180767937"/>
    <x v="0"/>
    <x v="3"/>
    <x v="0"/>
    <x v="0"/>
    <s v="win-029"/>
    <x v="0"/>
    <s v="4180767937(5042)"/>
    <x v="1"/>
    <x v="1"/>
    <x v="1"/>
    <x v="0"/>
    <x v="0"/>
    <x v="0"/>
    <x v="0"/>
    <x v="0"/>
    <n v="5"/>
    <x v="0"/>
    <n v="55595"/>
    <n v="277975"/>
    <x v="0"/>
    <x v="0"/>
    <x v="0"/>
    <x v="0"/>
    <n v="22238"/>
    <x v="4"/>
  </r>
  <r>
    <x v="1"/>
    <n v="4180767866"/>
    <x v="0"/>
    <x v="3"/>
    <x v="0"/>
    <x v="0"/>
    <s v="win-029"/>
    <x v="0"/>
    <s v="4180767866(2b35)"/>
    <x v="1"/>
    <x v="12"/>
    <x v="12"/>
    <x v="0"/>
    <x v="0"/>
    <x v="0"/>
    <x v="0"/>
    <x v="0"/>
    <n v="6"/>
    <x v="0"/>
    <n v="49500"/>
    <n v="297000"/>
    <x v="0"/>
    <x v="0"/>
    <x v="0"/>
    <x v="0"/>
    <n v="23760"/>
    <x v="4"/>
  </r>
  <r>
    <x v="1"/>
    <n v="4180767866"/>
    <x v="0"/>
    <x v="3"/>
    <x v="0"/>
    <x v="0"/>
    <s v="win-029"/>
    <x v="0"/>
    <s v="4180767866(2b35)"/>
    <x v="1"/>
    <x v="11"/>
    <x v="11"/>
    <x v="0"/>
    <x v="0"/>
    <x v="0"/>
    <x v="0"/>
    <x v="0"/>
    <n v="6"/>
    <x v="0"/>
    <n v="46000"/>
    <n v="276000"/>
    <x v="0"/>
    <x v="0"/>
    <x v="0"/>
    <x v="0"/>
    <n v="22080"/>
    <x v="4"/>
  </r>
  <r>
    <x v="1"/>
    <n v="4180767866"/>
    <x v="0"/>
    <x v="3"/>
    <x v="0"/>
    <x v="0"/>
    <s v="win-029"/>
    <x v="0"/>
    <s v="4180767866(2b35)"/>
    <x v="1"/>
    <x v="0"/>
    <x v="0"/>
    <x v="0"/>
    <x v="0"/>
    <x v="0"/>
    <x v="0"/>
    <x v="0"/>
    <n v="6"/>
    <x v="0"/>
    <n v="111058"/>
    <n v="666348"/>
    <x v="0"/>
    <x v="0"/>
    <x v="0"/>
    <x v="0"/>
    <n v="53308"/>
    <x v="4"/>
  </r>
  <r>
    <x v="1"/>
    <n v="4180767866"/>
    <x v="0"/>
    <x v="3"/>
    <x v="0"/>
    <x v="0"/>
    <s v="win-029"/>
    <x v="0"/>
    <s v="4180767866(2b35)"/>
    <x v="1"/>
    <x v="13"/>
    <x v="13"/>
    <x v="0"/>
    <x v="0"/>
    <x v="0"/>
    <x v="0"/>
    <x v="0"/>
    <n v="6"/>
    <x v="0"/>
    <n v="50400"/>
    <n v="302400"/>
    <x v="0"/>
    <x v="0"/>
    <x v="0"/>
    <x v="0"/>
    <n v="24192"/>
    <x v="4"/>
  </r>
  <r>
    <x v="1"/>
    <n v="4180767866"/>
    <x v="0"/>
    <x v="3"/>
    <x v="0"/>
    <x v="0"/>
    <s v="win-029"/>
    <x v="0"/>
    <s v="4180767866(2b35)"/>
    <x v="1"/>
    <x v="10"/>
    <x v="10"/>
    <x v="0"/>
    <x v="0"/>
    <x v="0"/>
    <x v="0"/>
    <x v="0"/>
    <n v="9"/>
    <x v="0"/>
    <n v="74250"/>
    <n v="668250"/>
    <x v="0"/>
    <x v="0"/>
    <x v="0"/>
    <x v="0"/>
    <n v="53460"/>
    <x v="4"/>
  </r>
  <r>
    <x v="1"/>
    <n v="4180767866"/>
    <x v="0"/>
    <x v="3"/>
    <x v="0"/>
    <x v="0"/>
    <s v="win-029"/>
    <x v="0"/>
    <s v="4180767866(2b35)"/>
    <x v="1"/>
    <x v="2"/>
    <x v="2"/>
    <x v="0"/>
    <x v="0"/>
    <x v="0"/>
    <x v="0"/>
    <x v="0"/>
    <n v="6"/>
    <x v="0"/>
    <n v="73431"/>
    <n v="440586"/>
    <x v="0"/>
    <x v="0"/>
    <x v="0"/>
    <x v="0"/>
    <n v="35247"/>
    <x v="4"/>
  </r>
  <r>
    <x v="1"/>
    <n v="4180768048"/>
    <x v="0"/>
    <x v="3"/>
    <x v="0"/>
    <x v="0"/>
    <s v="win-029"/>
    <x v="0"/>
    <s v="4180768048(6353)"/>
    <x v="1"/>
    <x v="11"/>
    <x v="11"/>
    <x v="0"/>
    <x v="0"/>
    <x v="0"/>
    <x v="0"/>
    <x v="0"/>
    <n v="10"/>
    <x v="0"/>
    <n v="46000"/>
    <n v="460000"/>
    <x v="0"/>
    <x v="0"/>
    <x v="0"/>
    <x v="0"/>
    <n v="36800"/>
    <x v="4"/>
  </r>
  <r>
    <x v="1"/>
    <n v="4180768048"/>
    <x v="0"/>
    <x v="3"/>
    <x v="0"/>
    <x v="0"/>
    <s v="win-029"/>
    <x v="0"/>
    <s v="4180768048(6353)"/>
    <x v="1"/>
    <x v="2"/>
    <x v="2"/>
    <x v="0"/>
    <x v="0"/>
    <x v="0"/>
    <x v="0"/>
    <x v="0"/>
    <n v="15"/>
    <x v="0"/>
    <n v="73431"/>
    <n v="1101465"/>
    <x v="0"/>
    <x v="0"/>
    <x v="0"/>
    <x v="0"/>
    <n v="88117"/>
    <x v="4"/>
  </r>
  <r>
    <x v="1"/>
    <n v="4180768048"/>
    <x v="0"/>
    <x v="3"/>
    <x v="0"/>
    <x v="0"/>
    <s v="win-029"/>
    <x v="0"/>
    <s v="4180768048(6353)"/>
    <x v="1"/>
    <x v="0"/>
    <x v="0"/>
    <x v="0"/>
    <x v="0"/>
    <x v="0"/>
    <x v="0"/>
    <x v="0"/>
    <n v="10"/>
    <x v="0"/>
    <n v="111058"/>
    <n v="1110580"/>
    <x v="0"/>
    <x v="0"/>
    <x v="0"/>
    <x v="0"/>
    <n v="88846"/>
    <x v="4"/>
  </r>
  <r>
    <x v="1"/>
    <n v="4180767786"/>
    <x v="0"/>
    <x v="3"/>
    <x v="0"/>
    <x v="0"/>
    <s v="win-029"/>
    <x v="0"/>
    <s v="4180767786(2a50)"/>
    <x v="1"/>
    <x v="8"/>
    <x v="8"/>
    <x v="0"/>
    <x v="0"/>
    <x v="0"/>
    <x v="0"/>
    <x v="0"/>
    <n v="10"/>
    <x v="0"/>
    <n v="50182"/>
    <n v="501820"/>
    <x v="0"/>
    <x v="0"/>
    <x v="0"/>
    <x v="0"/>
    <n v="40146"/>
    <x v="4"/>
  </r>
  <r>
    <x v="1"/>
    <n v="4180767786"/>
    <x v="0"/>
    <x v="3"/>
    <x v="0"/>
    <x v="0"/>
    <s v="win-029"/>
    <x v="0"/>
    <s v="4180767786(2a50)"/>
    <x v="1"/>
    <x v="2"/>
    <x v="2"/>
    <x v="0"/>
    <x v="0"/>
    <x v="0"/>
    <x v="0"/>
    <x v="0"/>
    <n v="20"/>
    <x v="0"/>
    <n v="73431"/>
    <n v="1468620"/>
    <x v="0"/>
    <x v="0"/>
    <x v="0"/>
    <x v="0"/>
    <n v="117490"/>
    <x v="4"/>
  </r>
  <r>
    <x v="1"/>
    <n v="4180767786"/>
    <x v="0"/>
    <x v="3"/>
    <x v="0"/>
    <x v="0"/>
    <s v="win-029"/>
    <x v="0"/>
    <s v="4180767786(2a50)"/>
    <x v="1"/>
    <x v="1"/>
    <x v="1"/>
    <x v="0"/>
    <x v="0"/>
    <x v="0"/>
    <x v="0"/>
    <x v="0"/>
    <n v="6"/>
    <x v="0"/>
    <n v="55595"/>
    <n v="333570"/>
    <x v="0"/>
    <x v="0"/>
    <x v="0"/>
    <x v="0"/>
    <n v="26686"/>
    <x v="4"/>
  </r>
  <r>
    <x v="1"/>
    <n v="4180767786"/>
    <x v="0"/>
    <x v="3"/>
    <x v="0"/>
    <x v="0"/>
    <s v="win-029"/>
    <x v="0"/>
    <s v="4180767786(2a50)"/>
    <x v="1"/>
    <x v="0"/>
    <x v="0"/>
    <x v="0"/>
    <x v="0"/>
    <x v="0"/>
    <x v="0"/>
    <x v="0"/>
    <n v="10"/>
    <x v="0"/>
    <n v="111058"/>
    <n v="1110580"/>
    <x v="0"/>
    <x v="0"/>
    <x v="0"/>
    <x v="0"/>
    <n v="88846"/>
    <x v="4"/>
  </r>
  <r>
    <x v="1"/>
    <n v="4180767786"/>
    <x v="0"/>
    <x v="3"/>
    <x v="0"/>
    <x v="0"/>
    <s v="win-029"/>
    <x v="0"/>
    <s v="4180767786(2a50)"/>
    <x v="1"/>
    <x v="11"/>
    <x v="11"/>
    <x v="0"/>
    <x v="0"/>
    <x v="0"/>
    <x v="0"/>
    <x v="0"/>
    <n v="12"/>
    <x v="0"/>
    <n v="46000"/>
    <n v="552000"/>
    <x v="0"/>
    <x v="0"/>
    <x v="0"/>
    <x v="0"/>
    <n v="44160"/>
    <x v="4"/>
  </r>
  <r>
    <x v="1"/>
    <n v="4180767786"/>
    <x v="0"/>
    <x v="3"/>
    <x v="0"/>
    <x v="0"/>
    <s v="win-029"/>
    <x v="0"/>
    <s v="4180767786(2a50)"/>
    <x v="1"/>
    <x v="10"/>
    <x v="10"/>
    <x v="0"/>
    <x v="0"/>
    <x v="0"/>
    <x v="0"/>
    <x v="0"/>
    <n v="12"/>
    <x v="0"/>
    <n v="74250"/>
    <n v="891000"/>
    <x v="0"/>
    <x v="0"/>
    <x v="0"/>
    <x v="0"/>
    <n v="71280"/>
    <x v="4"/>
  </r>
  <r>
    <x v="1"/>
    <n v="4180767786"/>
    <x v="0"/>
    <x v="3"/>
    <x v="0"/>
    <x v="0"/>
    <s v="win-029"/>
    <x v="0"/>
    <s v="4180767786(2a50)"/>
    <x v="1"/>
    <x v="13"/>
    <x v="13"/>
    <x v="0"/>
    <x v="0"/>
    <x v="0"/>
    <x v="0"/>
    <x v="0"/>
    <n v="6"/>
    <x v="0"/>
    <n v="50400"/>
    <n v="302400"/>
    <x v="0"/>
    <x v="0"/>
    <x v="0"/>
    <x v="0"/>
    <n v="24192"/>
    <x v="4"/>
  </r>
  <r>
    <x v="1"/>
    <n v="4180767786"/>
    <x v="0"/>
    <x v="3"/>
    <x v="0"/>
    <x v="0"/>
    <s v="win-029"/>
    <x v="0"/>
    <s v="4180767786(2a50)"/>
    <x v="1"/>
    <x v="12"/>
    <x v="12"/>
    <x v="0"/>
    <x v="0"/>
    <x v="0"/>
    <x v="0"/>
    <x v="0"/>
    <n v="6"/>
    <x v="0"/>
    <n v="49500"/>
    <n v="297000"/>
    <x v="0"/>
    <x v="0"/>
    <x v="0"/>
    <x v="0"/>
    <n v="23760"/>
    <x v="4"/>
  </r>
  <r>
    <x v="1"/>
    <n v="4180767984"/>
    <x v="0"/>
    <x v="3"/>
    <x v="0"/>
    <x v="0"/>
    <s v="win-029"/>
    <x v="0"/>
    <s v="4180767984(5924)"/>
    <x v="1"/>
    <x v="10"/>
    <x v="10"/>
    <x v="0"/>
    <x v="0"/>
    <x v="0"/>
    <x v="0"/>
    <x v="0"/>
    <n v="6"/>
    <x v="0"/>
    <n v="74250"/>
    <n v="445500"/>
    <x v="0"/>
    <x v="0"/>
    <x v="0"/>
    <x v="0"/>
    <n v="35640"/>
    <x v="4"/>
  </r>
  <r>
    <x v="1"/>
    <n v="4180767984"/>
    <x v="0"/>
    <x v="3"/>
    <x v="0"/>
    <x v="0"/>
    <s v="win-029"/>
    <x v="0"/>
    <s v="4180767984(5924)"/>
    <x v="1"/>
    <x v="0"/>
    <x v="0"/>
    <x v="0"/>
    <x v="0"/>
    <x v="0"/>
    <x v="0"/>
    <x v="0"/>
    <n v="6"/>
    <x v="0"/>
    <n v="111058"/>
    <n v="666348"/>
    <x v="0"/>
    <x v="0"/>
    <x v="0"/>
    <x v="0"/>
    <n v="53308"/>
    <x v="4"/>
  </r>
  <r>
    <x v="1"/>
    <n v="4180767984"/>
    <x v="0"/>
    <x v="3"/>
    <x v="0"/>
    <x v="0"/>
    <s v="win-029"/>
    <x v="0"/>
    <s v="4180767984(5924)"/>
    <x v="1"/>
    <x v="2"/>
    <x v="2"/>
    <x v="0"/>
    <x v="0"/>
    <x v="0"/>
    <x v="0"/>
    <x v="0"/>
    <n v="10"/>
    <x v="0"/>
    <n v="73431"/>
    <n v="734310"/>
    <x v="0"/>
    <x v="0"/>
    <x v="0"/>
    <x v="0"/>
    <n v="58745"/>
    <x v="4"/>
  </r>
  <r>
    <x v="1"/>
    <n v="4180767984"/>
    <x v="0"/>
    <x v="3"/>
    <x v="0"/>
    <x v="0"/>
    <s v="win-029"/>
    <x v="0"/>
    <s v="4180767984(5924)"/>
    <x v="1"/>
    <x v="11"/>
    <x v="11"/>
    <x v="0"/>
    <x v="0"/>
    <x v="0"/>
    <x v="0"/>
    <x v="0"/>
    <n v="6"/>
    <x v="0"/>
    <n v="46000"/>
    <n v="276000"/>
    <x v="0"/>
    <x v="0"/>
    <x v="0"/>
    <x v="0"/>
    <n v="22080"/>
    <x v="4"/>
  </r>
  <r>
    <x v="1"/>
    <n v="4180767984"/>
    <x v="0"/>
    <x v="3"/>
    <x v="0"/>
    <x v="0"/>
    <s v="win-029"/>
    <x v="0"/>
    <s v="4180767984(5924)"/>
    <x v="1"/>
    <x v="13"/>
    <x v="13"/>
    <x v="0"/>
    <x v="0"/>
    <x v="0"/>
    <x v="0"/>
    <x v="0"/>
    <n v="6"/>
    <x v="0"/>
    <n v="50400"/>
    <n v="302400"/>
    <x v="0"/>
    <x v="0"/>
    <x v="0"/>
    <x v="0"/>
    <n v="24192"/>
    <x v="4"/>
  </r>
  <r>
    <x v="1"/>
    <n v="4180767984"/>
    <x v="0"/>
    <x v="3"/>
    <x v="0"/>
    <x v="0"/>
    <s v="win-029"/>
    <x v="0"/>
    <s v="4180767984(5924)"/>
    <x v="1"/>
    <x v="12"/>
    <x v="12"/>
    <x v="0"/>
    <x v="0"/>
    <x v="0"/>
    <x v="0"/>
    <x v="0"/>
    <n v="6"/>
    <x v="0"/>
    <n v="49500"/>
    <n v="297000"/>
    <x v="0"/>
    <x v="0"/>
    <x v="0"/>
    <x v="0"/>
    <n v="23760"/>
    <x v="4"/>
  </r>
  <r>
    <x v="1"/>
    <n v="4180767984"/>
    <x v="0"/>
    <x v="3"/>
    <x v="0"/>
    <x v="0"/>
    <s v="win-029"/>
    <x v="0"/>
    <s v="4180767984(5924)"/>
    <x v="1"/>
    <x v="1"/>
    <x v="1"/>
    <x v="0"/>
    <x v="0"/>
    <x v="0"/>
    <x v="0"/>
    <x v="0"/>
    <n v="10"/>
    <x v="0"/>
    <n v="55595"/>
    <n v="555950"/>
    <x v="0"/>
    <x v="0"/>
    <x v="0"/>
    <x v="0"/>
    <n v="44476"/>
    <x v="4"/>
  </r>
  <r>
    <x v="1"/>
    <n v="4180767984"/>
    <x v="0"/>
    <x v="3"/>
    <x v="0"/>
    <x v="0"/>
    <s v="win-029"/>
    <x v="0"/>
    <s v="4180767984(5924)"/>
    <x v="1"/>
    <x v="8"/>
    <x v="8"/>
    <x v="0"/>
    <x v="0"/>
    <x v="0"/>
    <x v="0"/>
    <x v="0"/>
    <n v="6"/>
    <x v="0"/>
    <n v="50182"/>
    <n v="301092"/>
    <x v="0"/>
    <x v="0"/>
    <x v="0"/>
    <x v="0"/>
    <n v="24087"/>
    <x v="4"/>
  </r>
  <r>
    <x v="1"/>
    <n v="4180767862"/>
    <x v="0"/>
    <x v="3"/>
    <x v="0"/>
    <x v="0"/>
    <s v="win-029"/>
    <x v="0"/>
    <s v="4180767862(2b05)"/>
    <x v="1"/>
    <x v="8"/>
    <x v="8"/>
    <x v="0"/>
    <x v="0"/>
    <x v="0"/>
    <x v="0"/>
    <x v="0"/>
    <n v="6"/>
    <x v="0"/>
    <n v="50182"/>
    <n v="301092"/>
    <x v="0"/>
    <x v="0"/>
    <x v="0"/>
    <x v="0"/>
    <n v="24087"/>
    <x v="4"/>
  </r>
  <r>
    <x v="1"/>
    <n v="4180767862"/>
    <x v="0"/>
    <x v="3"/>
    <x v="0"/>
    <x v="0"/>
    <s v="win-029"/>
    <x v="0"/>
    <s v="4180767862(2b05)"/>
    <x v="1"/>
    <x v="10"/>
    <x v="10"/>
    <x v="0"/>
    <x v="0"/>
    <x v="0"/>
    <x v="0"/>
    <x v="0"/>
    <n v="9"/>
    <x v="0"/>
    <n v="74250"/>
    <n v="668250"/>
    <x v="0"/>
    <x v="0"/>
    <x v="0"/>
    <x v="0"/>
    <n v="53460"/>
    <x v="4"/>
  </r>
  <r>
    <x v="1"/>
    <n v="4180767862"/>
    <x v="0"/>
    <x v="3"/>
    <x v="0"/>
    <x v="0"/>
    <s v="win-029"/>
    <x v="0"/>
    <s v="4180767862(2b05)"/>
    <x v="1"/>
    <x v="1"/>
    <x v="1"/>
    <x v="0"/>
    <x v="0"/>
    <x v="0"/>
    <x v="0"/>
    <x v="0"/>
    <n v="6"/>
    <x v="0"/>
    <n v="55595"/>
    <n v="333570"/>
    <x v="0"/>
    <x v="0"/>
    <x v="0"/>
    <x v="0"/>
    <n v="26686"/>
    <x v="4"/>
  </r>
  <r>
    <x v="1"/>
    <n v="4180767862"/>
    <x v="0"/>
    <x v="3"/>
    <x v="0"/>
    <x v="0"/>
    <s v="win-029"/>
    <x v="0"/>
    <s v="4180767862(2b05)"/>
    <x v="1"/>
    <x v="2"/>
    <x v="2"/>
    <x v="0"/>
    <x v="0"/>
    <x v="0"/>
    <x v="0"/>
    <x v="0"/>
    <n v="15"/>
    <x v="0"/>
    <n v="73431"/>
    <n v="1101465"/>
    <x v="0"/>
    <x v="0"/>
    <x v="0"/>
    <x v="0"/>
    <n v="88117"/>
    <x v="4"/>
  </r>
  <r>
    <x v="1"/>
    <n v="4180767862"/>
    <x v="0"/>
    <x v="3"/>
    <x v="0"/>
    <x v="0"/>
    <s v="win-029"/>
    <x v="0"/>
    <s v="4180767862(2b05)"/>
    <x v="1"/>
    <x v="0"/>
    <x v="0"/>
    <x v="0"/>
    <x v="0"/>
    <x v="0"/>
    <x v="0"/>
    <x v="0"/>
    <n v="6"/>
    <x v="0"/>
    <n v="111058"/>
    <n v="666348"/>
    <x v="0"/>
    <x v="0"/>
    <x v="0"/>
    <x v="0"/>
    <n v="53308"/>
    <x v="4"/>
  </r>
  <r>
    <x v="1"/>
    <n v="4180767862"/>
    <x v="0"/>
    <x v="3"/>
    <x v="0"/>
    <x v="0"/>
    <s v="win-029"/>
    <x v="0"/>
    <s v="4180767862(2b05)"/>
    <x v="1"/>
    <x v="11"/>
    <x v="11"/>
    <x v="0"/>
    <x v="0"/>
    <x v="0"/>
    <x v="0"/>
    <x v="0"/>
    <n v="6"/>
    <x v="0"/>
    <n v="46000"/>
    <n v="276000"/>
    <x v="0"/>
    <x v="0"/>
    <x v="0"/>
    <x v="0"/>
    <n v="22080"/>
    <x v="4"/>
  </r>
  <r>
    <x v="1"/>
    <n v="4180767862"/>
    <x v="0"/>
    <x v="3"/>
    <x v="0"/>
    <x v="0"/>
    <s v="win-029"/>
    <x v="0"/>
    <s v="4180767862(2b05)"/>
    <x v="1"/>
    <x v="12"/>
    <x v="12"/>
    <x v="0"/>
    <x v="0"/>
    <x v="0"/>
    <x v="0"/>
    <x v="0"/>
    <n v="6"/>
    <x v="0"/>
    <n v="49500"/>
    <n v="297000"/>
    <x v="0"/>
    <x v="0"/>
    <x v="0"/>
    <x v="0"/>
    <n v="23760"/>
    <x v="4"/>
  </r>
  <r>
    <x v="1"/>
    <n v="4180767862"/>
    <x v="0"/>
    <x v="3"/>
    <x v="0"/>
    <x v="0"/>
    <s v="win-029"/>
    <x v="0"/>
    <s v="4180767862(2b05)"/>
    <x v="1"/>
    <x v="13"/>
    <x v="13"/>
    <x v="0"/>
    <x v="0"/>
    <x v="0"/>
    <x v="0"/>
    <x v="0"/>
    <n v="6"/>
    <x v="0"/>
    <n v="50400"/>
    <n v="302400"/>
    <x v="0"/>
    <x v="0"/>
    <x v="0"/>
    <x v="0"/>
    <n v="24192"/>
    <x v="4"/>
  </r>
  <r>
    <x v="1"/>
    <n v="4180768007"/>
    <x v="0"/>
    <x v="3"/>
    <x v="0"/>
    <x v="0"/>
    <s v="win-029"/>
    <x v="0"/>
    <s v="4180768007(6109)"/>
    <x v="1"/>
    <x v="10"/>
    <x v="10"/>
    <x v="0"/>
    <x v="0"/>
    <x v="0"/>
    <x v="0"/>
    <x v="0"/>
    <n v="6"/>
    <x v="0"/>
    <n v="74250"/>
    <n v="445500"/>
    <x v="0"/>
    <x v="0"/>
    <x v="0"/>
    <x v="0"/>
    <n v="35640"/>
    <x v="4"/>
  </r>
  <r>
    <x v="1"/>
    <n v="4180768007"/>
    <x v="0"/>
    <x v="3"/>
    <x v="0"/>
    <x v="0"/>
    <s v="win-029"/>
    <x v="0"/>
    <s v="4180768007(6109)"/>
    <x v="1"/>
    <x v="11"/>
    <x v="11"/>
    <x v="0"/>
    <x v="0"/>
    <x v="0"/>
    <x v="0"/>
    <x v="0"/>
    <n v="6"/>
    <x v="0"/>
    <n v="46000"/>
    <n v="276000"/>
    <x v="0"/>
    <x v="0"/>
    <x v="0"/>
    <x v="0"/>
    <n v="22080"/>
    <x v="4"/>
  </r>
  <r>
    <x v="1"/>
    <n v="4180768007"/>
    <x v="0"/>
    <x v="3"/>
    <x v="0"/>
    <x v="0"/>
    <s v="win-029"/>
    <x v="0"/>
    <s v="4180768007(6109)"/>
    <x v="1"/>
    <x v="8"/>
    <x v="8"/>
    <x v="0"/>
    <x v="0"/>
    <x v="0"/>
    <x v="0"/>
    <x v="0"/>
    <n v="6"/>
    <x v="0"/>
    <n v="50182"/>
    <n v="301092"/>
    <x v="0"/>
    <x v="0"/>
    <x v="0"/>
    <x v="0"/>
    <n v="24087"/>
    <x v="4"/>
  </r>
  <r>
    <x v="1"/>
    <n v="4180768007"/>
    <x v="0"/>
    <x v="3"/>
    <x v="0"/>
    <x v="0"/>
    <s v="win-029"/>
    <x v="0"/>
    <s v="4180768007(6109)"/>
    <x v="1"/>
    <x v="12"/>
    <x v="12"/>
    <x v="0"/>
    <x v="0"/>
    <x v="0"/>
    <x v="0"/>
    <x v="0"/>
    <n v="4"/>
    <x v="0"/>
    <n v="49500"/>
    <n v="198000"/>
    <x v="0"/>
    <x v="0"/>
    <x v="0"/>
    <x v="0"/>
    <n v="15840"/>
    <x v="4"/>
  </r>
  <r>
    <x v="1"/>
    <n v="4180768007"/>
    <x v="0"/>
    <x v="3"/>
    <x v="0"/>
    <x v="0"/>
    <s v="win-029"/>
    <x v="0"/>
    <s v="4180768007(6109)"/>
    <x v="1"/>
    <x v="2"/>
    <x v="2"/>
    <x v="0"/>
    <x v="0"/>
    <x v="0"/>
    <x v="0"/>
    <x v="0"/>
    <n v="10"/>
    <x v="0"/>
    <n v="73431"/>
    <n v="734310"/>
    <x v="0"/>
    <x v="0"/>
    <x v="0"/>
    <x v="0"/>
    <n v="58745"/>
    <x v="4"/>
  </r>
  <r>
    <x v="1"/>
    <n v="4180768007"/>
    <x v="0"/>
    <x v="3"/>
    <x v="0"/>
    <x v="0"/>
    <s v="win-029"/>
    <x v="0"/>
    <s v="4180768007(6109)"/>
    <x v="1"/>
    <x v="1"/>
    <x v="1"/>
    <x v="0"/>
    <x v="0"/>
    <x v="0"/>
    <x v="0"/>
    <x v="0"/>
    <n v="6"/>
    <x v="0"/>
    <n v="55595"/>
    <n v="333570"/>
    <x v="0"/>
    <x v="0"/>
    <x v="0"/>
    <x v="0"/>
    <n v="26686"/>
    <x v="4"/>
  </r>
  <r>
    <x v="1"/>
    <n v="4180768007"/>
    <x v="0"/>
    <x v="3"/>
    <x v="0"/>
    <x v="0"/>
    <s v="win-029"/>
    <x v="0"/>
    <s v="4180768007(6109)"/>
    <x v="1"/>
    <x v="0"/>
    <x v="0"/>
    <x v="0"/>
    <x v="0"/>
    <x v="0"/>
    <x v="0"/>
    <x v="0"/>
    <n v="10"/>
    <x v="0"/>
    <n v="111058"/>
    <n v="1110580"/>
    <x v="0"/>
    <x v="0"/>
    <x v="0"/>
    <x v="0"/>
    <n v="88846"/>
    <x v="4"/>
  </r>
  <r>
    <x v="1"/>
    <n v="4180768007"/>
    <x v="0"/>
    <x v="3"/>
    <x v="0"/>
    <x v="0"/>
    <s v="win-029"/>
    <x v="0"/>
    <s v="4180768007(6109)"/>
    <x v="1"/>
    <x v="13"/>
    <x v="13"/>
    <x v="0"/>
    <x v="0"/>
    <x v="0"/>
    <x v="0"/>
    <x v="0"/>
    <n v="4"/>
    <x v="0"/>
    <n v="50400"/>
    <n v="201600"/>
    <x v="0"/>
    <x v="0"/>
    <x v="0"/>
    <x v="0"/>
    <n v="16128"/>
    <x v="4"/>
  </r>
  <r>
    <x v="1"/>
    <n v="4180767944"/>
    <x v="0"/>
    <x v="3"/>
    <x v="0"/>
    <x v="0"/>
    <s v="win-029"/>
    <x v="0"/>
    <s v="4180767944(5684)"/>
    <x v="1"/>
    <x v="13"/>
    <x v="13"/>
    <x v="0"/>
    <x v="0"/>
    <x v="0"/>
    <x v="0"/>
    <x v="0"/>
    <n v="9"/>
    <x v="0"/>
    <n v="50400"/>
    <n v="453600"/>
    <x v="0"/>
    <x v="0"/>
    <x v="0"/>
    <x v="0"/>
    <n v="36288"/>
    <x v="4"/>
  </r>
  <r>
    <x v="1"/>
    <n v="4180767944"/>
    <x v="0"/>
    <x v="3"/>
    <x v="0"/>
    <x v="0"/>
    <s v="win-029"/>
    <x v="0"/>
    <s v="4180767944(5684)"/>
    <x v="1"/>
    <x v="2"/>
    <x v="2"/>
    <x v="0"/>
    <x v="0"/>
    <x v="0"/>
    <x v="0"/>
    <x v="0"/>
    <n v="20"/>
    <x v="0"/>
    <n v="73431"/>
    <n v="1468620"/>
    <x v="0"/>
    <x v="0"/>
    <x v="0"/>
    <x v="0"/>
    <n v="117490"/>
    <x v="4"/>
  </r>
  <r>
    <x v="1"/>
    <n v="4180767944"/>
    <x v="0"/>
    <x v="3"/>
    <x v="0"/>
    <x v="0"/>
    <s v="win-029"/>
    <x v="0"/>
    <s v="4180767944(5684)"/>
    <x v="1"/>
    <x v="8"/>
    <x v="8"/>
    <x v="0"/>
    <x v="0"/>
    <x v="0"/>
    <x v="0"/>
    <x v="0"/>
    <n v="15"/>
    <x v="0"/>
    <n v="50182"/>
    <n v="752730"/>
    <x v="0"/>
    <x v="0"/>
    <x v="0"/>
    <x v="0"/>
    <n v="60218"/>
    <x v="4"/>
  </r>
  <r>
    <x v="1"/>
    <n v="4180767944"/>
    <x v="0"/>
    <x v="3"/>
    <x v="0"/>
    <x v="0"/>
    <s v="win-029"/>
    <x v="0"/>
    <s v="4180767944(5684)"/>
    <x v="1"/>
    <x v="1"/>
    <x v="1"/>
    <x v="0"/>
    <x v="0"/>
    <x v="0"/>
    <x v="0"/>
    <x v="0"/>
    <n v="12"/>
    <x v="0"/>
    <n v="55595"/>
    <n v="667140"/>
    <x v="0"/>
    <x v="0"/>
    <x v="0"/>
    <x v="0"/>
    <n v="53371"/>
    <x v="4"/>
  </r>
  <r>
    <x v="1"/>
    <n v="4180767944"/>
    <x v="0"/>
    <x v="3"/>
    <x v="0"/>
    <x v="0"/>
    <s v="win-029"/>
    <x v="0"/>
    <s v="4180767944(5684)"/>
    <x v="1"/>
    <x v="12"/>
    <x v="12"/>
    <x v="0"/>
    <x v="0"/>
    <x v="0"/>
    <x v="0"/>
    <x v="0"/>
    <n v="9"/>
    <x v="0"/>
    <n v="49500"/>
    <n v="445500"/>
    <x v="0"/>
    <x v="0"/>
    <x v="0"/>
    <x v="0"/>
    <n v="35640"/>
    <x v="4"/>
  </r>
  <r>
    <x v="1"/>
    <n v="4180767944"/>
    <x v="0"/>
    <x v="3"/>
    <x v="0"/>
    <x v="0"/>
    <s v="win-029"/>
    <x v="0"/>
    <s v="4180767944(5684)"/>
    <x v="1"/>
    <x v="11"/>
    <x v="11"/>
    <x v="0"/>
    <x v="0"/>
    <x v="0"/>
    <x v="0"/>
    <x v="0"/>
    <n v="9"/>
    <x v="0"/>
    <n v="46000"/>
    <n v="414000"/>
    <x v="0"/>
    <x v="0"/>
    <x v="0"/>
    <x v="0"/>
    <n v="33120"/>
    <x v="4"/>
  </r>
  <r>
    <x v="1"/>
    <n v="4180767944"/>
    <x v="0"/>
    <x v="3"/>
    <x v="0"/>
    <x v="0"/>
    <s v="win-029"/>
    <x v="0"/>
    <s v="4180767944(5684)"/>
    <x v="1"/>
    <x v="0"/>
    <x v="0"/>
    <x v="0"/>
    <x v="0"/>
    <x v="0"/>
    <x v="0"/>
    <x v="0"/>
    <n v="6"/>
    <x v="0"/>
    <n v="111058"/>
    <n v="666348"/>
    <x v="0"/>
    <x v="0"/>
    <x v="0"/>
    <x v="0"/>
    <n v="53308"/>
    <x v="4"/>
  </r>
  <r>
    <x v="1"/>
    <n v="4180767944"/>
    <x v="0"/>
    <x v="3"/>
    <x v="0"/>
    <x v="0"/>
    <s v="win-029"/>
    <x v="0"/>
    <s v="4180767944(5684)"/>
    <x v="1"/>
    <x v="10"/>
    <x v="10"/>
    <x v="0"/>
    <x v="0"/>
    <x v="0"/>
    <x v="0"/>
    <x v="0"/>
    <n v="15"/>
    <x v="0"/>
    <n v="74250"/>
    <n v="1113750"/>
    <x v="0"/>
    <x v="0"/>
    <x v="0"/>
    <x v="0"/>
    <n v="89100"/>
    <x v="4"/>
  </r>
  <r>
    <x v="1"/>
    <n v="4180767941"/>
    <x v="0"/>
    <x v="3"/>
    <x v="0"/>
    <x v="0"/>
    <s v="win-029"/>
    <x v="0"/>
    <s v="4180767941(5679)"/>
    <x v="1"/>
    <x v="0"/>
    <x v="0"/>
    <x v="0"/>
    <x v="0"/>
    <x v="0"/>
    <x v="0"/>
    <x v="0"/>
    <n v="6"/>
    <x v="0"/>
    <n v="111058"/>
    <n v="666348"/>
    <x v="0"/>
    <x v="0"/>
    <x v="0"/>
    <x v="0"/>
    <n v="53308"/>
    <x v="4"/>
  </r>
  <r>
    <x v="1"/>
    <n v="4180767941"/>
    <x v="0"/>
    <x v="3"/>
    <x v="0"/>
    <x v="0"/>
    <s v="win-029"/>
    <x v="0"/>
    <s v="4180767941(5679)"/>
    <x v="1"/>
    <x v="2"/>
    <x v="2"/>
    <x v="0"/>
    <x v="0"/>
    <x v="0"/>
    <x v="0"/>
    <x v="0"/>
    <n v="15"/>
    <x v="0"/>
    <n v="73431"/>
    <n v="1101465"/>
    <x v="0"/>
    <x v="0"/>
    <x v="0"/>
    <x v="0"/>
    <n v="88117"/>
    <x v="4"/>
  </r>
  <r>
    <x v="1"/>
    <n v="4180767941"/>
    <x v="0"/>
    <x v="3"/>
    <x v="0"/>
    <x v="0"/>
    <s v="win-029"/>
    <x v="0"/>
    <s v="4180767941(5679)"/>
    <x v="1"/>
    <x v="11"/>
    <x v="11"/>
    <x v="0"/>
    <x v="0"/>
    <x v="0"/>
    <x v="0"/>
    <x v="0"/>
    <n v="6"/>
    <x v="0"/>
    <n v="46000"/>
    <n v="276000"/>
    <x v="0"/>
    <x v="0"/>
    <x v="0"/>
    <x v="0"/>
    <n v="22080"/>
    <x v="4"/>
  </r>
  <r>
    <x v="1"/>
    <n v="4180767941"/>
    <x v="0"/>
    <x v="3"/>
    <x v="0"/>
    <x v="0"/>
    <s v="win-029"/>
    <x v="0"/>
    <s v="4180767941(5679)"/>
    <x v="1"/>
    <x v="10"/>
    <x v="10"/>
    <x v="0"/>
    <x v="0"/>
    <x v="0"/>
    <x v="0"/>
    <x v="0"/>
    <n v="9"/>
    <x v="0"/>
    <n v="74250"/>
    <n v="668250"/>
    <x v="0"/>
    <x v="0"/>
    <x v="0"/>
    <x v="0"/>
    <n v="53460"/>
    <x v="4"/>
  </r>
  <r>
    <x v="1"/>
    <n v="4180767941"/>
    <x v="0"/>
    <x v="3"/>
    <x v="0"/>
    <x v="0"/>
    <s v="win-029"/>
    <x v="0"/>
    <s v="4180767941(5679)"/>
    <x v="1"/>
    <x v="8"/>
    <x v="8"/>
    <x v="0"/>
    <x v="0"/>
    <x v="0"/>
    <x v="0"/>
    <x v="0"/>
    <n v="9"/>
    <x v="0"/>
    <n v="50182"/>
    <n v="451638"/>
    <x v="0"/>
    <x v="0"/>
    <x v="0"/>
    <x v="0"/>
    <n v="36131"/>
    <x v="4"/>
  </r>
  <r>
    <x v="1"/>
    <n v="4180767941"/>
    <x v="0"/>
    <x v="3"/>
    <x v="0"/>
    <x v="0"/>
    <s v="win-029"/>
    <x v="0"/>
    <s v="4180767941(5679)"/>
    <x v="1"/>
    <x v="1"/>
    <x v="1"/>
    <x v="0"/>
    <x v="0"/>
    <x v="0"/>
    <x v="0"/>
    <x v="0"/>
    <n v="10"/>
    <x v="0"/>
    <n v="55595"/>
    <n v="555950"/>
    <x v="0"/>
    <x v="0"/>
    <x v="0"/>
    <x v="0"/>
    <n v="44476"/>
    <x v="4"/>
  </r>
  <r>
    <x v="1"/>
    <n v="4180768037"/>
    <x v="0"/>
    <x v="3"/>
    <x v="0"/>
    <x v="0"/>
    <s v="win-029"/>
    <x v="0"/>
    <s v="4180768037(6288)"/>
    <x v="1"/>
    <x v="12"/>
    <x v="12"/>
    <x v="0"/>
    <x v="0"/>
    <x v="0"/>
    <x v="0"/>
    <x v="0"/>
    <n v="9"/>
    <x v="0"/>
    <n v="49500"/>
    <n v="445500"/>
    <x v="0"/>
    <x v="0"/>
    <x v="0"/>
    <x v="0"/>
    <n v="35640"/>
    <x v="4"/>
  </r>
  <r>
    <x v="1"/>
    <n v="4180768037"/>
    <x v="0"/>
    <x v="3"/>
    <x v="0"/>
    <x v="0"/>
    <s v="win-029"/>
    <x v="0"/>
    <s v="4180768037(6288)"/>
    <x v="1"/>
    <x v="1"/>
    <x v="1"/>
    <x v="0"/>
    <x v="0"/>
    <x v="0"/>
    <x v="0"/>
    <x v="0"/>
    <n v="10"/>
    <x v="0"/>
    <n v="55595"/>
    <n v="555950"/>
    <x v="0"/>
    <x v="0"/>
    <x v="0"/>
    <x v="0"/>
    <n v="44476"/>
    <x v="4"/>
  </r>
  <r>
    <x v="1"/>
    <n v="4180768037"/>
    <x v="0"/>
    <x v="3"/>
    <x v="0"/>
    <x v="0"/>
    <s v="win-029"/>
    <x v="0"/>
    <s v="4180768037(6288)"/>
    <x v="1"/>
    <x v="0"/>
    <x v="0"/>
    <x v="0"/>
    <x v="0"/>
    <x v="0"/>
    <x v="0"/>
    <x v="0"/>
    <n v="10"/>
    <x v="0"/>
    <n v="111058"/>
    <n v="1110580"/>
    <x v="0"/>
    <x v="0"/>
    <x v="0"/>
    <x v="0"/>
    <n v="88846"/>
    <x v="4"/>
  </r>
  <r>
    <x v="1"/>
    <n v="4180768037"/>
    <x v="0"/>
    <x v="3"/>
    <x v="0"/>
    <x v="0"/>
    <s v="win-029"/>
    <x v="0"/>
    <s v="4180768037(6288)"/>
    <x v="1"/>
    <x v="10"/>
    <x v="10"/>
    <x v="0"/>
    <x v="0"/>
    <x v="0"/>
    <x v="0"/>
    <x v="0"/>
    <n v="6"/>
    <x v="0"/>
    <n v="74250"/>
    <n v="445500"/>
    <x v="0"/>
    <x v="0"/>
    <x v="0"/>
    <x v="0"/>
    <n v="35640"/>
    <x v="4"/>
  </r>
  <r>
    <x v="1"/>
    <n v="4180768037"/>
    <x v="0"/>
    <x v="3"/>
    <x v="0"/>
    <x v="0"/>
    <s v="win-029"/>
    <x v="0"/>
    <s v="4180768037(6288)"/>
    <x v="1"/>
    <x v="8"/>
    <x v="8"/>
    <x v="0"/>
    <x v="0"/>
    <x v="0"/>
    <x v="0"/>
    <x v="0"/>
    <n v="6"/>
    <x v="0"/>
    <n v="50182"/>
    <n v="301092"/>
    <x v="0"/>
    <x v="0"/>
    <x v="0"/>
    <x v="0"/>
    <n v="24087"/>
    <x v="4"/>
  </r>
  <r>
    <x v="1"/>
    <n v="4180768037"/>
    <x v="0"/>
    <x v="3"/>
    <x v="0"/>
    <x v="0"/>
    <s v="win-029"/>
    <x v="0"/>
    <s v="4180768037(6288)"/>
    <x v="1"/>
    <x v="11"/>
    <x v="11"/>
    <x v="0"/>
    <x v="0"/>
    <x v="0"/>
    <x v="0"/>
    <x v="0"/>
    <n v="6"/>
    <x v="0"/>
    <n v="46000"/>
    <n v="276000"/>
    <x v="0"/>
    <x v="0"/>
    <x v="0"/>
    <x v="0"/>
    <n v="22080"/>
    <x v="4"/>
  </r>
  <r>
    <x v="1"/>
    <n v="4180768037"/>
    <x v="0"/>
    <x v="3"/>
    <x v="0"/>
    <x v="0"/>
    <s v="win-029"/>
    <x v="0"/>
    <s v="4180768037(6288)"/>
    <x v="1"/>
    <x v="13"/>
    <x v="13"/>
    <x v="0"/>
    <x v="0"/>
    <x v="0"/>
    <x v="0"/>
    <x v="0"/>
    <n v="6"/>
    <x v="0"/>
    <n v="50400"/>
    <n v="302400"/>
    <x v="0"/>
    <x v="0"/>
    <x v="0"/>
    <x v="0"/>
    <n v="24192"/>
    <x v="4"/>
  </r>
  <r>
    <x v="1"/>
    <n v="4180768037"/>
    <x v="0"/>
    <x v="3"/>
    <x v="0"/>
    <x v="0"/>
    <s v="win-029"/>
    <x v="0"/>
    <s v="4180768037(6288)"/>
    <x v="1"/>
    <x v="2"/>
    <x v="2"/>
    <x v="0"/>
    <x v="0"/>
    <x v="0"/>
    <x v="0"/>
    <x v="0"/>
    <n v="6"/>
    <x v="0"/>
    <n v="73431"/>
    <n v="440586"/>
    <x v="0"/>
    <x v="0"/>
    <x v="0"/>
    <x v="0"/>
    <n v="35247"/>
    <x v="4"/>
  </r>
  <r>
    <x v="1"/>
    <n v="4180768042"/>
    <x v="0"/>
    <x v="3"/>
    <x v="0"/>
    <x v="0"/>
    <s v="win-029"/>
    <x v="0"/>
    <s v="4180768042(6333)"/>
    <x v="1"/>
    <x v="11"/>
    <x v="11"/>
    <x v="0"/>
    <x v="0"/>
    <x v="0"/>
    <x v="0"/>
    <x v="0"/>
    <n v="6"/>
    <x v="0"/>
    <n v="46000"/>
    <n v="276000"/>
    <x v="0"/>
    <x v="0"/>
    <x v="0"/>
    <x v="0"/>
    <n v="22080"/>
    <x v="4"/>
  </r>
  <r>
    <x v="1"/>
    <n v="4180768042"/>
    <x v="0"/>
    <x v="3"/>
    <x v="0"/>
    <x v="0"/>
    <s v="win-029"/>
    <x v="0"/>
    <s v="4180768042(6333)"/>
    <x v="1"/>
    <x v="12"/>
    <x v="12"/>
    <x v="0"/>
    <x v="0"/>
    <x v="0"/>
    <x v="0"/>
    <x v="0"/>
    <n v="6"/>
    <x v="0"/>
    <n v="49500"/>
    <n v="297000"/>
    <x v="0"/>
    <x v="0"/>
    <x v="0"/>
    <x v="0"/>
    <n v="23760"/>
    <x v="4"/>
  </r>
  <r>
    <x v="1"/>
    <n v="4180768042"/>
    <x v="0"/>
    <x v="3"/>
    <x v="0"/>
    <x v="0"/>
    <s v="win-029"/>
    <x v="0"/>
    <s v="4180768042(6333)"/>
    <x v="1"/>
    <x v="2"/>
    <x v="2"/>
    <x v="0"/>
    <x v="0"/>
    <x v="0"/>
    <x v="0"/>
    <x v="0"/>
    <n v="10"/>
    <x v="0"/>
    <n v="73431"/>
    <n v="734310"/>
    <x v="0"/>
    <x v="0"/>
    <x v="0"/>
    <x v="0"/>
    <n v="58745"/>
    <x v="4"/>
  </r>
  <r>
    <x v="1"/>
    <n v="4180768042"/>
    <x v="0"/>
    <x v="3"/>
    <x v="0"/>
    <x v="0"/>
    <s v="win-029"/>
    <x v="0"/>
    <s v="4180768042(6333)"/>
    <x v="1"/>
    <x v="1"/>
    <x v="1"/>
    <x v="0"/>
    <x v="0"/>
    <x v="0"/>
    <x v="0"/>
    <x v="0"/>
    <n v="6"/>
    <x v="0"/>
    <n v="55595"/>
    <n v="333570"/>
    <x v="0"/>
    <x v="0"/>
    <x v="0"/>
    <x v="0"/>
    <n v="26686"/>
    <x v="4"/>
  </r>
  <r>
    <x v="1"/>
    <n v="4180768042"/>
    <x v="0"/>
    <x v="3"/>
    <x v="0"/>
    <x v="0"/>
    <s v="win-029"/>
    <x v="0"/>
    <s v="4180768042(6333)"/>
    <x v="1"/>
    <x v="0"/>
    <x v="0"/>
    <x v="0"/>
    <x v="0"/>
    <x v="0"/>
    <x v="0"/>
    <x v="0"/>
    <n v="10"/>
    <x v="0"/>
    <n v="111058"/>
    <n v="1110580"/>
    <x v="0"/>
    <x v="0"/>
    <x v="0"/>
    <x v="0"/>
    <n v="88846"/>
    <x v="4"/>
  </r>
  <r>
    <x v="1"/>
    <n v="4180768042"/>
    <x v="0"/>
    <x v="3"/>
    <x v="0"/>
    <x v="0"/>
    <s v="win-029"/>
    <x v="0"/>
    <s v="4180768042(6333)"/>
    <x v="1"/>
    <x v="10"/>
    <x v="10"/>
    <x v="0"/>
    <x v="0"/>
    <x v="0"/>
    <x v="0"/>
    <x v="0"/>
    <n v="5"/>
    <x v="0"/>
    <n v="74250"/>
    <n v="371250"/>
    <x v="0"/>
    <x v="0"/>
    <x v="0"/>
    <x v="0"/>
    <n v="29700"/>
    <x v="4"/>
  </r>
  <r>
    <x v="1"/>
    <n v="4180768042"/>
    <x v="0"/>
    <x v="3"/>
    <x v="0"/>
    <x v="0"/>
    <s v="win-029"/>
    <x v="0"/>
    <s v="4180768042(6333)"/>
    <x v="1"/>
    <x v="13"/>
    <x v="13"/>
    <x v="0"/>
    <x v="0"/>
    <x v="0"/>
    <x v="0"/>
    <x v="0"/>
    <n v="6"/>
    <x v="0"/>
    <n v="50400"/>
    <n v="302400"/>
    <x v="0"/>
    <x v="0"/>
    <x v="0"/>
    <x v="0"/>
    <n v="24192"/>
    <x v="4"/>
  </r>
  <r>
    <x v="1"/>
    <n v="4180768042"/>
    <x v="0"/>
    <x v="3"/>
    <x v="0"/>
    <x v="0"/>
    <s v="win-029"/>
    <x v="0"/>
    <s v="4180768042(6333)"/>
    <x v="1"/>
    <x v="8"/>
    <x v="8"/>
    <x v="0"/>
    <x v="0"/>
    <x v="0"/>
    <x v="0"/>
    <x v="0"/>
    <n v="6"/>
    <x v="0"/>
    <n v="50182"/>
    <n v="301092"/>
    <x v="0"/>
    <x v="0"/>
    <x v="0"/>
    <x v="0"/>
    <n v="24087"/>
    <x v="4"/>
  </r>
  <r>
    <x v="1"/>
    <n v="4180767832"/>
    <x v="0"/>
    <x v="3"/>
    <x v="0"/>
    <x v="0"/>
    <s v="win-029"/>
    <x v="0"/>
    <s v="4180767832(2am8)"/>
    <x v="1"/>
    <x v="2"/>
    <x v="2"/>
    <x v="0"/>
    <x v="0"/>
    <x v="0"/>
    <x v="0"/>
    <x v="0"/>
    <n v="10"/>
    <x v="0"/>
    <n v="73431"/>
    <n v="734310"/>
    <x v="0"/>
    <x v="0"/>
    <x v="0"/>
    <x v="0"/>
    <n v="58745"/>
    <x v="4"/>
  </r>
  <r>
    <x v="1"/>
    <n v="4180767832"/>
    <x v="0"/>
    <x v="3"/>
    <x v="0"/>
    <x v="0"/>
    <s v="win-029"/>
    <x v="0"/>
    <s v="4180767832(2am8)"/>
    <x v="1"/>
    <x v="0"/>
    <x v="0"/>
    <x v="0"/>
    <x v="0"/>
    <x v="0"/>
    <x v="0"/>
    <x v="0"/>
    <n v="10"/>
    <x v="0"/>
    <n v="111058"/>
    <n v="1110580"/>
    <x v="0"/>
    <x v="0"/>
    <x v="0"/>
    <x v="0"/>
    <n v="88846"/>
    <x v="4"/>
  </r>
  <r>
    <x v="1"/>
    <n v="4180767832"/>
    <x v="0"/>
    <x v="3"/>
    <x v="0"/>
    <x v="0"/>
    <s v="win-029"/>
    <x v="0"/>
    <s v="4180767832(2am8)"/>
    <x v="1"/>
    <x v="11"/>
    <x v="11"/>
    <x v="0"/>
    <x v="0"/>
    <x v="0"/>
    <x v="0"/>
    <x v="0"/>
    <n v="9"/>
    <x v="0"/>
    <n v="46000"/>
    <n v="414000"/>
    <x v="0"/>
    <x v="0"/>
    <x v="0"/>
    <x v="0"/>
    <n v="33120"/>
    <x v="4"/>
  </r>
  <r>
    <x v="1"/>
    <n v="4180768075"/>
    <x v="0"/>
    <x v="3"/>
    <x v="0"/>
    <x v="0"/>
    <s v="win-059"/>
    <x v="0"/>
    <s v="4180768075(6577)"/>
    <x v="1"/>
    <x v="8"/>
    <x v="8"/>
    <x v="0"/>
    <x v="0"/>
    <x v="0"/>
    <x v="0"/>
    <x v="0"/>
    <n v="6"/>
    <x v="0"/>
    <n v="50182"/>
    <n v="301092"/>
    <x v="0"/>
    <x v="0"/>
    <x v="0"/>
    <x v="0"/>
    <n v="24087"/>
    <x v="4"/>
  </r>
  <r>
    <x v="1"/>
    <n v="4180768075"/>
    <x v="0"/>
    <x v="3"/>
    <x v="0"/>
    <x v="0"/>
    <s v="win-059"/>
    <x v="0"/>
    <s v="4180768075(6577)"/>
    <x v="1"/>
    <x v="10"/>
    <x v="10"/>
    <x v="0"/>
    <x v="0"/>
    <x v="0"/>
    <x v="0"/>
    <x v="0"/>
    <n v="4"/>
    <x v="0"/>
    <n v="74250"/>
    <n v="297000"/>
    <x v="0"/>
    <x v="0"/>
    <x v="0"/>
    <x v="0"/>
    <n v="23760"/>
    <x v="4"/>
  </r>
  <r>
    <x v="1"/>
    <n v="4180768075"/>
    <x v="0"/>
    <x v="3"/>
    <x v="0"/>
    <x v="0"/>
    <s v="win-059"/>
    <x v="0"/>
    <s v="4180768075(6577)"/>
    <x v="1"/>
    <x v="12"/>
    <x v="12"/>
    <x v="0"/>
    <x v="0"/>
    <x v="0"/>
    <x v="0"/>
    <x v="0"/>
    <n v="6"/>
    <x v="0"/>
    <n v="49500"/>
    <n v="297000"/>
    <x v="0"/>
    <x v="0"/>
    <x v="0"/>
    <x v="0"/>
    <n v="23760"/>
    <x v="4"/>
  </r>
  <r>
    <x v="1"/>
    <n v="4180768075"/>
    <x v="0"/>
    <x v="3"/>
    <x v="0"/>
    <x v="0"/>
    <s v="win-059"/>
    <x v="0"/>
    <s v="4180768075(6577)"/>
    <x v="1"/>
    <x v="0"/>
    <x v="0"/>
    <x v="0"/>
    <x v="0"/>
    <x v="0"/>
    <x v="0"/>
    <x v="0"/>
    <n v="6"/>
    <x v="0"/>
    <n v="111058"/>
    <n v="666348"/>
    <x v="0"/>
    <x v="0"/>
    <x v="0"/>
    <x v="0"/>
    <n v="53308"/>
    <x v="4"/>
  </r>
  <r>
    <x v="1"/>
    <n v="4180768075"/>
    <x v="0"/>
    <x v="3"/>
    <x v="0"/>
    <x v="0"/>
    <s v="win-059"/>
    <x v="0"/>
    <s v="4180768075(6577)"/>
    <x v="1"/>
    <x v="13"/>
    <x v="13"/>
    <x v="0"/>
    <x v="0"/>
    <x v="0"/>
    <x v="0"/>
    <x v="0"/>
    <n v="6"/>
    <x v="0"/>
    <n v="50400"/>
    <n v="302400"/>
    <x v="0"/>
    <x v="0"/>
    <x v="0"/>
    <x v="0"/>
    <n v="24192"/>
    <x v="4"/>
  </r>
  <r>
    <x v="1"/>
    <n v="4180768075"/>
    <x v="0"/>
    <x v="3"/>
    <x v="0"/>
    <x v="0"/>
    <s v="win-059"/>
    <x v="0"/>
    <s v="4180768075(6577)"/>
    <x v="1"/>
    <x v="11"/>
    <x v="11"/>
    <x v="0"/>
    <x v="0"/>
    <x v="0"/>
    <x v="0"/>
    <x v="0"/>
    <n v="6"/>
    <x v="0"/>
    <n v="46000"/>
    <n v="276000"/>
    <x v="0"/>
    <x v="0"/>
    <x v="0"/>
    <x v="0"/>
    <n v="22080"/>
    <x v="4"/>
  </r>
  <r>
    <x v="1"/>
    <n v="4180768075"/>
    <x v="0"/>
    <x v="3"/>
    <x v="0"/>
    <x v="0"/>
    <s v="win-059"/>
    <x v="0"/>
    <s v="4180768075(6577)"/>
    <x v="1"/>
    <x v="1"/>
    <x v="1"/>
    <x v="0"/>
    <x v="0"/>
    <x v="0"/>
    <x v="0"/>
    <x v="0"/>
    <n v="6"/>
    <x v="0"/>
    <n v="55595"/>
    <n v="333570"/>
    <x v="0"/>
    <x v="0"/>
    <x v="0"/>
    <x v="0"/>
    <n v="26686"/>
    <x v="4"/>
  </r>
  <r>
    <x v="1"/>
    <n v="4180768075"/>
    <x v="0"/>
    <x v="3"/>
    <x v="0"/>
    <x v="0"/>
    <s v="win-059"/>
    <x v="0"/>
    <s v="4180768075(6577)"/>
    <x v="1"/>
    <x v="2"/>
    <x v="2"/>
    <x v="0"/>
    <x v="0"/>
    <x v="0"/>
    <x v="0"/>
    <x v="0"/>
    <n v="6"/>
    <x v="0"/>
    <n v="73431"/>
    <n v="440586"/>
    <x v="0"/>
    <x v="0"/>
    <x v="0"/>
    <x v="0"/>
    <n v="35247"/>
    <x v="4"/>
  </r>
  <r>
    <x v="1"/>
    <n v="4180768089"/>
    <x v="0"/>
    <x v="3"/>
    <x v="0"/>
    <x v="0"/>
    <s v="win-059"/>
    <x v="0"/>
    <s v="4180768089(6762)"/>
    <x v="1"/>
    <x v="8"/>
    <x v="8"/>
    <x v="0"/>
    <x v="0"/>
    <x v="0"/>
    <x v="0"/>
    <x v="0"/>
    <n v="6"/>
    <x v="0"/>
    <n v="50182"/>
    <n v="301092"/>
    <x v="0"/>
    <x v="0"/>
    <x v="0"/>
    <x v="0"/>
    <n v="24087"/>
    <x v="4"/>
  </r>
  <r>
    <x v="1"/>
    <n v="4180768089"/>
    <x v="0"/>
    <x v="3"/>
    <x v="0"/>
    <x v="0"/>
    <s v="win-059"/>
    <x v="0"/>
    <s v="4180768089(6762)"/>
    <x v="1"/>
    <x v="11"/>
    <x v="11"/>
    <x v="0"/>
    <x v="0"/>
    <x v="0"/>
    <x v="0"/>
    <x v="0"/>
    <n v="6"/>
    <x v="0"/>
    <n v="46000"/>
    <n v="276000"/>
    <x v="0"/>
    <x v="0"/>
    <x v="0"/>
    <x v="0"/>
    <n v="22080"/>
    <x v="4"/>
  </r>
  <r>
    <x v="1"/>
    <n v="4180768089"/>
    <x v="0"/>
    <x v="3"/>
    <x v="0"/>
    <x v="0"/>
    <s v="win-059"/>
    <x v="0"/>
    <s v="4180768089(6762)"/>
    <x v="1"/>
    <x v="2"/>
    <x v="2"/>
    <x v="0"/>
    <x v="0"/>
    <x v="0"/>
    <x v="0"/>
    <x v="0"/>
    <n v="6"/>
    <x v="0"/>
    <n v="73431"/>
    <n v="440586"/>
    <x v="0"/>
    <x v="0"/>
    <x v="0"/>
    <x v="0"/>
    <n v="35247"/>
    <x v="4"/>
  </r>
  <r>
    <x v="1"/>
    <n v="4180768089"/>
    <x v="0"/>
    <x v="3"/>
    <x v="0"/>
    <x v="0"/>
    <s v="win-059"/>
    <x v="0"/>
    <s v="4180768089(6762)"/>
    <x v="1"/>
    <x v="10"/>
    <x v="10"/>
    <x v="0"/>
    <x v="0"/>
    <x v="0"/>
    <x v="0"/>
    <x v="0"/>
    <n v="6"/>
    <x v="0"/>
    <n v="74250"/>
    <n v="445500"/>
    <x v="0"/>
    <x v="0"/>
    <x v="0"/>
    <x v="0"/>
    <n v="35640"/>
    <x v="4"/>
  </r>
  <r>
    <x v="1"/>
    <n v="4180768089"/>
    <x v="0"/>
    <x v="3"/>
    <x v="0"/>
    <x v="0"/>
    <s v="win-059"/>
    <x v="0"/>
    <s v="4180768089(6762)"/>
    <x v="1"/>
    <x v="13"/>
    <x v="13"/>
    <x v="0"/>
    <x v="0"/>
    <x v="0"/>
    <x v="0"/>
    <x v="0"/>
    <n v="6"/>
    <x v="0"/>
    <n v="50400"/>
    <n v="302400"/>
    <x v="0"/>
    <x v="0"/>
    <x v="0"/>
    <x v="0"/>
    <n v="24192"/>
    <x v="4"/>
  </r>
  <r>
    <x v="1"/>
    <n v="4180768089"/>
    <x v="0"/>
    <x v="3"/>
    <x v="0"/>
    <x v="0"/>
    <s v="win-059"/>
    <x v="0"/>
    <s v="4180768089(6762)"/>
    <x v="1"/>
    <x v="0"/>
    <x v="0"/>
    <x v="0"/>
    <x v="0"/>
    <x v="0"/>
    <x v="0"/>
    <x v="0"/>
    <n v="10"/>
    <x v="0"/>
    <n v="111058"/>
    <n v="1110580"/>
    <x v="0"/>
    <x v="0"/>
    <x v="0"/>
    <x v="0"/>
    <n v="88846"/>
    <x v="4"/>
  </r>
  <r>
    <x v="1"/>
    <n v="4180768089"/>
    <x v="0"/>
    <x v="3"/>
    <x v="0"/>
    <x v="0"/>
    <s v="win-059"/>
    <x v="0"/>
    <s v="4180768089(6762)"/>
    <x v="1"/>
    <x v="12"/>
    <x v="12"/>
    <x v="0"/>
    <x v="0"/>
    <x v="0"/>
    <x v="0"/>
    <x v="0"/>
    <n v="6"/>
    <x v="0"/>
    <n v="49500"/>
    <n v="297000"/>
    <x v="0"/>
    <x v="0"/>
    <x v="0"/>
    <x v="0"/>
    <n v="23760"/>
    <x v="4"/>
  </r>
  <r>
    <x v="1"/>
    <n v="4180768089"/>
    <x v="0"/>
    <x v="3"/>
    <x v="0"/>
    <x v="0"/>
    <s v="win-059"/>
    <x v="0"/>
    <s v="4180768089(6762)"/>
    <x v="1"/>
    <x v="1"/>
    <x v="1"/>
    <x v="0"/>
    <x v="0"/>
    <x v="0"/>
    <x v="0"/>
    <x v="0"/>
    <n v="6"/>
    <x v="0"/>
    <n v="55595"/>
    <n v="333570"/>
    <x v="0"/>
    <x v="0"/>
    <x v="0"/>
    <x v="0"/>
    <n v="26686"/>
    <x v="4"/>
  </r>
  <r>
    <x v="1"/>
    <n v="4180767840"/>
    <x v="0"/>
    <x v="3"/>
    <x v="0"/>
    <x v="0"/>
    <s v="win-059"/>
    <x v="0"/>
    <s v="4180767840(2anf)"/>
    <x v="1"/>
    <x v="8"/>
    <x v="8"/>
    <x v="0"/>
    <x v="0"/>
    <x v="0"/>
    <x v="0"/>
    <x v="0"/>
    <n v="6"/>
    <x v="0"/>
    <n v="50182"/>
    <n v="301092"/>
    <x v="0"/>
    <x v="0"/>
    <x v="0"/>
    <x v="0"/>
    <n v="24087"/>
    <x v="4"/>
  </r>
  <r>
    <x v="1"/>
    <n v="4180767840"/>
    <x v="0"/>
    <x v="3"/>
    <x v="0"/>
    <x v="0"/>
    <s v="win-059"/>
    <x v="0"/>
    <s v="4180767840(2anf)"/>
    <x v="1"/>
    <x v="2"/>
    <x v="2"/>
    <x v="0"/>
    <x v="0"/>
    <x v="0"/>
    <x v="0"/>
    <x v="0"/>
    <n v="6"/>
    <x v="0"/>
    <n v="73431"/>
    <n v="440586"/>
    <x v="0"/>
    <x v="0"/>
    <x v="0"/>
    <x v="0"/>
    <n v="35247"/>
    <x v="4"/>
  </r>
  <r>
    <x v="1"/>
    <n v="4180767840"/>
    <x v="0"/>
    <x v="3"/>
    <x v="0"/>
    <x v="0"/>
    <s v="win-059"/>
    <x v="0"/>
    <s v="4180767840(2anf)"/>
    <x v="1"/>
    <x v="11"/>
    <x v="11"/>
    <x v="0"/>
    <x v="0"/>
    <x v="0"/>
    <x v="0"/>
    <x v="0"/>
    <n v="6"/>
    <x v="0"/>
    <n v="46000"/>
    <n v="276000"/>
    <x v="0"/>
    <x v="0"/>
    <x v="0"/>
    <x v="0"/>
    <n v="22080"/>
    <x v="4"/>
  </r>
  <r>
    <x v="1"/>
    <n v="4180767840"/>
    <x v="0"/>
    <x v="3"/>
    <x v="0"/>
    <x v="0"/>
    <s v="win-059"/>
    <x v="0"/>
    <s v="4180767840(2anf)"/>
    <x v="1"/>
    <x v="0"/>
    <x v="0"/>
    <x v="0"/>
    <x v="0"/>
    <x v="0"/>
    <x v="0"/>
    <x v="0"/>
    <n v="6"/>
    <x v="0"/>
    <n v="111058"/>
    <n v="666348"/>
    <x v="0"/>
    <x v="0"/>
    <x v="0"/>
    <x v="0"/>
    <n v="53308"/>
    <x v="4"/>
  </r>
  <r>
    <x v="1"/>
    <n v="4180767840"/>
    <x v="0"/>
    <x v="3"/>
    <x v="0"/>
    <x v="0"/>
    <s v="win-059"/>
    <x v="0"/>
    <s v="4180767840(2anf)"/>
    <x v="1"/>
    <x v="13"/>
    <x v="13"/>
    <x v="0"/>
    <x v="0"/>
    <x v="0"/>
    <x v="0"/>
    <x v="0"/>
    <n v="6"/>
    <x v="0"/>
    <n v="50400"/>
    <n v="302400"/>
    <x v="0"/>
    <x v="0"/>
    <x v="0"/>
    <x v="0"/>
    <n v="24192"/>
    <x v="4"/>
  </r>
  <r>
    <x v="1"/>
    <n v="4180767840"/>
    <x v="0"/>
    <x v="3"/>
    <x v="0"/>
    <x v="0"/>
    <s v="win-059"/>
    <x v="0"/>
    <s v="4180767840(2anf)"/>
    <x v="1"/>
    <x v="10"/>
    <x v="10"/>
    <x v="0"/>
    <x v="0"/>
    <x v="0"/>
    <x v="0"/>
    <x v="0"/>
    <n v="10"/>
    <x v="0"/>
    <n v="74250"/>
    <n v="742500"/>
    <x v="0"/>
    <x v="0"/>
    <x v="0"/>
    <x v="0"/>
    <n v="59400"/>
    <x v="4"/>
  </r>
  <r>
    <x v="1"/>
    <n v="4180767840"/>
    <x v="0"/>
    <x v="3"/>
    <x v="0"/>
    <x v="0"/>
    <s v="win-059"/>
    <x v="0"/>
    <s v="4180767840(2anf)"/>
    <x v="1"/>
    <x v="1"/>
    <x v="1"/>
    <x v="0"/>
    <x v="0"/>
    <x v="0"/>
    <x v="0"/>
    <x v="0"/>
    <n v="6"/>
    <x v="0"/>
    <n v="55595"/>
    <n v="333570"/>
    <x v="0"/>
    <x v="0"/>
    <x v="0"/>
    <x v="0"/>
    <n v="26686"/>
    <x v="4"/>
  </r>
  <r>
    <x v="1"/>
    <n v="4180767840"/>
    <x v="0"/>
    <x v="3"/>
    <x v="0"/>
    <x v="0"/>
    <s v="win-059"/>
    <x v="0"/>
    <s v="4180767840(2anf)"/>
    <x v="1"/>
    <x v="12"/>
    <x v="12"/>
    <x v="0"/>
    <x v="0"/>
    <x v="0"/>
    <x v="0"/>
    <x v="0"/>
    <n v="6"/>
    <x v="0"/>
    <n v="49500"/>
    <n v="297000"/>
    <x v="0"/>
    <x v="0"/>
    <x v="0"/>
    <x v="0"/>
    <n v="23760"/>
    <x v="4"/>
  </r>
  <r>
    <x v="1"/>
    <n v="4180757788"/>
    <x v="0"/>
    <x v="3"/>
    <x v="0"/>
    <x v="0"/>
    <s v="win-059"/>
    <x v="0"/>
    <s v="4180757788(2a62)"/>
    <x v="1"/>
    <x v="11"/>
    <x v="11"/>
    <x v="0"/>
    <x v="0"/>
    <x v="0"/>
    <x v="0"/>
    <x v="0"/>
    <n v="12"/>
    <x v="0"/>
    <n v="46000"/>
    <n v="552000"/>
    <x v="0"/>
    <x v="0"/>
    <x v="0"/>
    <x v="0"/>
    <n v="44160"/>
    <x v="4"/>
  </r>
  <r>
    <x v="1"/>
    <n v="4180757788"/>
    <x v="0"/>
    <x v="3"/>
    <x v="0"/>
    <x v="0"/>
    <s v="win-059"/>
    <x v="0"/>
    <s v="4180757788(2a62)"/>
    <x v="1"/>
    <x v="10"/>
    <x v="10"/>
    <x v="0"/>
    <x v="0"/>
    <x v="0"/>
    <x v="0"/>
    <x v="0"/>
    <n v="6"/>
    <x v="0"/>
    <n v="74250"/>
    <n v="445500"/>
    <x v="0"/>
    <x v="0"/>
    <x v="0"/>
    <x v="0"/>
    <n v="35640"/>
    <x v="4"/>
  </r>
  <r>
    <x v="1"/>
    <n v="4180757788"/>
    <x v="0"/>
    <x v="3"/>
    <x v="0"/>
    <x v="0"/>
    <s v="win-059"/>
    <x v="0"/>
    <s v="4180757788(2a62)"/>
    <x v="1"/>
    <x v="0"/>
    <x v="0"/>
    <x v="0"/>
    <x v="0"/>
    <x v="0"/>
    <x v="0"/>
    <x v="0"/>
    <n v="10"/>
    <x v="0"/>
    <n v="111058"/>
    <n v="1110580"/>
    <x v="0"/>
    <x v="0"/>
    <x v="0"/>
    <x v="0"/>
    <n v="88846"/>
    <x v="4"/>
  </r>
  <r>
    <x v="1"/>
    <n v="4180757788"/>
    <x v="0"/>
    <x v="3"/>
    <x v="0"/>
    <x v="0"/>
    <s v="win-059"/>
    <x v="0"/>
    <s v="4180757788(2a62)"/>
    <x v="1"/>
    <x v="2"/>
    <x v="2"/>
    <x v="0"/>
    <x v="0"/>
    <x v="0"/>
    <x v="0"/>
    <x v="0"/>
    <n v="15"/>
    <x v="0"/>
    <n v="73431"/>
    <n v="1101465"/>
    <x v="0"/>
    <x v="0"/>
    <x v="0"/>
    <x v="0"/>
    <n v="88117"/>
    <x v="4"/>
  </r>
  <r>
    <x v="1"/>
    <n v="4180757788"/>
    <x v="0"/>
    <x v="3"/>
    <x v="0"/>
    <x v="0"/>
    <s v="win-059"/>
    <x v="0"/>
    <s v="4180757788(2a62)"/>
    <x v="1"/>
    <x v="1"/>
    <x v="1"/>
    <x v="0"/>
    <x v="0"/>
    <x v="0"/>
    <x v="0"/>
    <x v="0"/>
    <n v="5"/>
    <x v="0"/>
    <n v="55595"/>
    <n v="277975"/>
    <x v="0"/>
    <x v="0"/>
    <x v="0"/>
    <x v="0"/>
    <n v="22238"/>
    <x v="4"/>
  </r>
  <r>
    <x v="1"/>
    <n v="4180757788"/>
    <x v="0"/>
    <x v="3"/>
    <x v="0"/>
    <x v="0"/>
    <s v="win-059"/>
    <x v="0"/>
    <s v="4180757788(2a62)"/>
    <x v="1"/>
    <x v="8"/>
    <x v="8"/>
    <x v="0"/>
    <x v="0"/>
    <x v="0"/>
    <x v="0"/>
    <x v="0"/>
    <n v="6"/>
    <x v="0"/>
    <n v="50182"/>
    <n v="301092"/>
    <x v="0"/>
    <x v="0"/>
    <x v="0"/>
    <x v="0"/>
    <n v="24087"/>
    <x v="4"/>
  </r>
  <r>
    <x v="1"/>
    <n v="4180767879"/>
    <x v="0"/>
    <x v="3"/>
    <x v="0"/>
    <x v="0"/>
    <s v="win-059"/>
    <x v="0"/>
    <s v="4180767879(2bb8)"/>
    <x v="1"/>
    <x v="0"/>
    <x v="0"/>
    <x v="0"/>
    <x v="0"/>
    <x v="0"/>
    <x v="0"/>
    <x v="0"/>
    <n v="6"/>
    <x v="0"/>
    <n v="111058"/>
    <n v="666348"/>
    <x v="0"/>
    <x v="0"/>
    <x v="0"/>
    <x v="0"/>
    <n v="53308"/>
    <x v="4"/>
  </r>
  <r>
    <x v="1"/>
    <n v="4180767879"/>
    <x v="0"/>
    <x v="3"/>
    <x v="0"/>
    <x v="0"/>
    <s v="win-059"/>
    <x v="0"/>
    <s v="4180767879(2bb8)"/>
    <x v="1"/>
    <x v="11"/>
    <x v="11"/>
    <x v="0"/>
    <x v="0"/>
    <x v="0"/>
    <x v="0"/>
    <x v="0"/>
    <n v="6"/>
    <x v="0"/>
    <n v="46000"/>
    <n v="276000"/>
    <x v="0"/>
    <x v="0"/>
    <x v="0"/>
    <x v="0"/>
    <n v="22080"/>
    <x v="4"/>
  </r>
  <r>
    <x v="1"/>
    <n v="4180767879"/>
    <x v="0"/>
    <x v="3"/>
    <x v="0"/>
    <x v="0"/>
    <s v="win-059"/>
    <x v="0"/>
    <s v="4180767879(2bb8)"/>
    <x v="1"/>
    <x v="2"/>
    <x v="2"/>
    <x v="0"/>
    <x v="0"/>
    <x v="0"/>
    <x v="0"/>
    <x v="0"/>
    <n v="6"/>
    <x v="0"/>
    <n v="73431"/>
    <n v="440586"/>
    <x v="0"/>
    <x v="0"/>
    <x v="0"/>
    <x v="0"/>
    <n v="35247"/>
    <x v="4"/>
  </r>
  <r>
    <x v="1"/>
    <n v="4180767879"/>
    <x v="0"/>
    <x v="3"/>
    <x v="0"/>
    <x v="0"/>
    <s v="win-059"/>
    <x v="0"/>
    <s v="4180767879(2bb8)"/>
    <x v="1"/>
    <x v="8"/>
    <x v="8"/>
    <x v="0"/>
    <x v="0"/>
    <x v="0"/>
    <x v="0"/>
    <x v="0"/>
    <n v="6"/>
    <x v="0"/>
    <n v="50182"/>
    <n v="301092"/>
    <x v="0"/>
    <x v="0"/>
    <x v="0"/>
    <x v="0"/>
    <n v="24087"/>
    <x v="4"/>
  </r>
  <r>
    <x v="1"/>
    <n v="4180767879"/>
    <x v="0"/>
    <x v="3"/>
    <x v="0"/>
    <x v="0"/>
    <s v="win-059"/>
    <x v="0"/>
    <s v="4180767879(2bb8)"/>
    <x v="1"/>
    <x v="1"/>
    <x v="1"/>
    <x v="0"/>
    <x v="0"/>
    <x v="0"/>
    <x v="0"/>
    <x v="0"/>
    <n v="6"/>
    <x v="0"/>
    <n v="55595"/>
    <n v="333570"/>
    <x v="0"/>
    <x v="0"/>
    <x v="0"/>
    <x v="0"/>
    <n v="26686"/>
    <x v="4"/>
  </r>
  <r>
    <x v="1"/>
    <n v="4180767879"/>
    <x v="0"/>
    <x v="3"/>
    <x v="0"/>
    <x v="0"/>
    <s v="win-059"/>
    <x v="0"/>
    <s v="4180767879(2bb8)"/>
    <x v="1"/>
    <x v="13"/>
    <x v="13"/>
    <x v="0"/>
    <x v="0"/>
    <x v="0"/>
    <x v="0"/>
    <x v="0"/>
    <n v="6"/>
    <x v="0"/>
    <n v="50400"/>
    <n v="302400"/>
    <x v="0"/>
    <x v="0"/>
    <x v="0"/>
    <x v="0"/>
    <n v="24192"/>
    <x v="4"/>
  </r>
  <r>
    <x v="1"/>
    <n v="4180767879"/>
    <x v="0"/>
    <x v="3"/>
    <x v="0"/>
    <x v="0"/>
    <s v="win-059"/>
    <x v="0"/>
    <s v="4180767879(2bb8)"/>
    <x v="1"/>
    <x v="12"/>
    <x v="12"/>
    <x v="0"/>
    <x v="0"/>
    <x v="0"/>
    <x v="0"/>
    <x v="0"/>
    <n v="6"/>
    <x v="0"/>
    <n v="49500"/>
    <n v="297000"/>
    <x v="0"/>
    <x v="0"/>
    <x v="0"/>
    <x v="0"/>
    <n v="23760"/>
    <x v="4"/>
  </r>
  <r>
    <x v="1"/>
    <n v="4180767879"/>
    <x v="0"/>
    <x v="3"/>
    <x v="0"/>
    <x v="0"/>
    <s v="win-059"/>
    <x v="0"/>
    <s v="4180767879(2bb8)"/>
    <x v="1"/>
    <x v="10"/>
    <x v="10"/>
    <x v="0"/>
    <x v="0"/>
    <x v="0"/>
    <x v="0"/>
    <x v="0"/>
    <n v="9"/>
    <x v="0"/>
    <n v="74250"/>
    <n v="668250"/>
    <x v="0"/>
    <x v="0"/>
    <x v="0"/>
    <x v="0"/>
    <n v="53460"/>
    <x v="4"/>
  </r>
  <r>
    <x v="1"/>
    <n v="4180767829"/>
    <x v="0"/>
    <x v="3"/>
    <x v="0"/>
    <x v="0"/>
    <s v="win-059"/>
    <x v="0"/>
    <s v="4180767829(2alu)"/>
    <x v="1"/>
    <x v="0"/>
    <x v="0"/>
    <x v="0"/>
    <x v="0"/>
    <x v="0"/>
    <x v="0"/>
    <x v="0"/>
    <n v="6"/>
    <x v="0"/>
    <n v="111058"/>
    <n v="666348"/>
    <x v="0"/>
    <x v="0"/>
    <x v="0"/>
    <x v="0"/>
    <n v="53308"/>
    <x v="4"/>
  </r>
  <r>
    <x v="1"/>
    <n v="4180767829"/>
    <x v="0"/>
    <x v="3"/>
    <x v="0"/>
    <x v="0"/>
    <s v="win-059"/>
    <x v="0"/>
    <s v="4180767829(2alu)"/>
    <x v="1"/>
    <x v="10"/>
    <x v="10"/>
    <x v="0"/>
    <x v="0"/>
    <x v="0"/>
    <x v="0"/>
    <x v="0"/>
    <n v="9"/>
    <x v="0"/>
    <n v="74250"/>
    <n v="668250"/>
    <x v="0"/>
    <x v="0"/>
    <x v="0"/>
    <x v="0"/>
    <n v="53460"/>
    <x v="4"/>
  </r>
  <r>
    <x v="1"/>
    <n v="4180767829"/>
    <x v="0"/>
    <x v="3"/>
    <x v="0"/>
    <x v="0"/>
    <s v="win-059"/>
    <x v="0"/>
    <s v="4180767829(2alu)"/>
    <x v="1"/>
    <x v="2"/>
    <x v="2"/>
    <x v="0"/>
    <x v="0"/>
    <x v="0"/>
    <x v="0"/>
    <x v="0"/>
    <n v="6"/>
    <x v="0"/>
    <n v="73431"/>
    <n v="440586"/>
    <x v="0"/>
    <x v="0"/>
    <x v="0"/>
    <x v="0"/>
    <n v="35247"/>
    <x v="4"/>
  </r>
  <r>
    <x v="1"/>
    <n v="4180767829"/>
    <x v="0"/>
    <x v="3"/>
    <x v="0"/>
    <x v="0"/>
    <s v="win-059"/>
    <x v="0"/>
    <s v="4180767829(2alu)"/>
    <x v="1"/>
    <x v="8"/>
    <x v="8"/>
    <x v="0"/>
    <x v="0"/>
    <x v="0"/>
    <x v="0"/>
    <x v="0"/>
    <n v="6"/>
    <x v="0"/>
    <n v="50182"/>
    <n v="301092"/>
    <x v="0"/>
    <x v="0"/>
    <x v="0"/>
    <x v="0"/>
    <n v="24087"/>
    <x v="4"/>
  </r>
  <r>
    <x v="1"/>
    <n v="4180767829"/>
    <x v="0"/>
    <x v="3"/>
    <x v="0"/>
    <x v="0"/>
    <s v="win-059"/>
    <x v="0"/>
    <s v="4180767829(2alu)"/>
    <x v="1"/>
    <x v="12"/>
    <x v="12"/>
    <x v="0"/>
    <x v="0"/>
    <x v="0"/>
    <x v="0"/>
    <x v="0"/>
    <n v="6"/>
    <x v="0"/>
    <n v="49500"/>
    <n v="297000"/>
    <x v="0"/>
    <x v="0"/>
    <x v="0"/>
    <x v="0"/>
    <n v="23760"/>
    <x v="4"/>
  </r>
  <r>
    <x v="1"/>
    <n v="4180767829"/>
    <x v="0"/>
    <x v="3"/>
    <x v="0"/>
    <x v="0"/>
    <s v="win-059"/>
    <x v="0"/>
    <s v="4180767829(2alu)"/>
    <x v="1"/>
    <x v="1"/>
    <x v="1"/>
    <x v="0"/>
    <x v="0"/>
    <x v="0"/>
    <x v="0"/>
    <x v="0"/>
    <n v="6"/>
    <x v="0"/>
    <n v="55595"/>
    <n v="333570"/>
    <x v="0"/>
    <x v="0"/>
    <x v="0"/>
    <x v="0"/>
    <n v="26686"/>
    <x v="4"/>
  </r>
  <r>
    <x v="1"/>
    <n v="4180767829"/>
    <x v="0"/>
    <x v="3"/>
    <x v="0"/>
    <x v="0"/>
    <s v="win-059"/>
    <x v="0"/>
    <s v="4180767829(2alu)"/>
    <x v="1"/>
    <x v="13"/>
    <x v="13"/>
    <x v="0"/>
    <x v="0"/>
    <x v="0"/>
    <x v="0"/>
    <x v="0"/>
    <n v="6"/>
    <x v="0"/>
    <n v="50400"/>
    <n v="302400"/>
    <x v="0"/>
    <x v="0"/>
    <x v="0"/>
    <x v="0"/>
    <n v="24192"/>
    <x v="4"/>
  </r>
  <r>
    <x v="1"/>
    <n v="4180767829"/>
    <x v="0"/>
    <x v="3"/>
    <x v="0"/>
    <x v="0"/>
    <s v="win-059"/>
    <x v="0"/>
    <s v="4180767829(2alu)"/>
    <x v="1"/>
    <x v="11"/>
    <x v="11"/>
    <x v="0"/>
    <x v="0"/>
    <x v="0"/>
    <x v="0"/>
    <x v="0"/>
    <n v="6"/>
    <x v="0"/>
    <n v="46000"/>
    <n v="276000"/>
    <x v="0"/>
    <x v="0"/>
    <x v="0"/>
    <x v="0"/>
    <n v="22080"/>
    <x v="4"/>
  </r>
  <r>
    <x v="1"/>
    <n v="4180768091"/>
    <x v="0"/>
    <x v="3"/>
    <x v="0"/>
    <x v="0"/>
    <s v="win-059"/>
    <x v="0"/>
    <s v="4180768091(6763)"/>
    <x v="1"/>
    <x v="13"/>
    <x v="13"/>
    <x v="0"/>
    <x v="0"/>
    <x v="0"/>
    <x v="0"/>
    <x v="0"/>
    <n v="3"/>
    <x v="0"/>
    <n v="50400"/>
    <n v="151200"/>
    <x v="0"/>
    <x v="0"/>
    <x v="0"/>
    <x v="0"/>
    <n v="12096"/>
    <x v="4"/>
  </r>
  <r>
    <x v="1"/>
    <n v="4180768091"/>
    <x v="0"/>
    <x v="3"/>
    <x v="0"/>
    <x v="0"/>
    <s v="win-059"/>
    <x v="0"/>
    <s v="4180768091(6763)"/>
    <x v="1"/>
    <x v="11"/>
    <x v="11"/>
    <x v="0"/>
    <x v="0"/>
    <x v="0"/>
    <x v="0"/>
    <x v="0"/>
    <n v="5"/>
    <x v="0"/>
    <n v="46000"/>
    <n v="230000"/>
    <x v="0"/>
    <x v="0"/>
    <x v="0"/>
    <x v="0"/>
    <n v="18400"/>
    <x v="4"/>
  </r>
  <r>
    <x v="1"/>
    <n v="4180768091"/>
    <x v="0"/>
    <x v="3"/>
    <x v="0"/>
    <x v="0"/>
    <s v="win-059"/>
    <x v="0"/>
    <s v="4180768091(6763)"/>
    <x v="1"/>
    <x v="2"/>
    <x v="2"/>
    <x v="0"/>
    <x v="0"/>
    <x v="0"/>
    <x v="0"/>
    <x v="0"/>
    <n v="6"/>
    <x v="0"/>
    <n v="73431"/>
    <n v="440586"/>
    <x v="0"/>
    <x v="0"/>
    <x v="0"/>
    <x v="0"/>
    <n v="35247"/>
    <x v="4"/>
  </r>
  <r>
    <x v="1"/>
    <n v="4180768091"/>
    <x v="0"/>
    <x v="3"/>
    <x v="0"/>
    <x v="0"/>
    <s v="win-059"/>
    <x v="0"/>
    <s v="4180768091(6763)"/>
    <x v="1"/>
    <x v="8"/>
    <x v="8"/>
    <x v="0"/>
    <x v="0"/>
    <x v="0"/>
    <x v="0"/>
    <x v="0"/>
    <n v="6"/>
    <x v="0"/>
    <n v="50182"/>
    <n v="301092"/>
    <x v="0"/>
    <x v="0"/>
    <x v="0"/>
    <x v="0"/>
    <n v="24087"/>
    <x v="4"/>
  </r>
  <r>
    <x v="1"/>
    <n v="4180768091"/>
    <x v="0"/>
    <x v="3"/>
    <x v="0"/>
    <x v="0"/>
    <s v="win-059"/>
    <x v="0"/>
    <s v="4180768091(6763)"/>
    <x v="1"/>
    <x v="10"/>
    <x v="10"/>
    <x v="0"/>
    <x v="0"/>
    <x v="0"/>
    <x v="0"/>
    <x v="0"/>
    <n v="6"/>
    <x v="0"/>
    <n v="74250"/>
    <n v="445500"/>
    <x v="0"/>
    <x v="0"/>
    <x v="0"/>
    <x v="0"/>
    <n v="35640"/>
    <x v="4"/>
  </r>
  <r>
    <x v="1"/>
    <n v="4180768091"/>
    <x v="0"/>
    <x v="3"/>
    <x v="0"/>
    <x v="0"/>
    <s v="win-059"/>
    <x v="0"/>
    <s v="4180768091(6763)"/>
    <x v="1"/>
    <x v="12"/>
    <x v="12"/>
    <x v="0"/>
    <x v="0"/>
    <x v="0"/>
    <x v="0"/>
    <x v="0"/>
    <n v="6"/>
    <x v="0"/>
    <n v="49500"/>
    <n v="297000"/>
    <x v="0"/>
    <x v="0"/>
    <x v="0"/>
    <x v="0"/>
    <n v="23760"/>
    <x v="4"/>
  </r>
  <r>
    <x v="1"/>
    <n v="4180768091"/>
    <x v="0"/>
    <x v="3"/>
    <x v="0"/>
    <x v="0"/>
    <s v="win-059"/>
    <x v="0"/>
    <s v="4180768091(6763)"/>
    <x v="1"/>
    <x v="0"/>
    <x v="0"/>
    <x v="0"/>
    <x v="0"/>
    <x v="0"/>
    <x v="0"/>
    <x v="0"/>
    <n v="5"/>
    <x v="0"/>
    <n v="111058"/>
    <n v="555290"/>
    <x v="0"/>
    <x v="0"/>
    <x v="0"/>
    <x v="0"/>
    <n v="44423"/>
    <x v="4"/>
  </r>
  <r>
    <x v="1"/>
    <n v="4180768091"/>
    <x v="0"/>
    <x v="3"/>
    <x v="0"/>
    <x v="0"/>
    <s v="win-059"/>
    <x v="0"/>
    <s v="4180768091(6763)"/>
    <x v="1"/>
    <x v="1"/>
    <x v="1"/>
    <x v="0"/>
    <x v="0"/>
    <x v="0"/>
    <x v="0"/>
    <x v="0"/>
    <n v="6"/>
    <x v="0"/>
    <n v="55595"/>
    <n v="333570"/>
    <x v="0"/>
    <x v="0"/>
    <x v="0"/>
    <x v="0"/>
    <n v="26686"/>
    <x v="4"/>
  </r>
  <r>
    <x v="1"/>
    <n v="4180767848"/>
    <x v="0"/>
    <x v="3"/>
    <x v="0"/>
    <x v="0"/>
    <s v="win-059"/>
    <x v="0"/>
    <s v="4180767848(2aoq)"/>
    <x v="1"/>
    <x v="2"/>
    <x v="2"/>
    <x v="0"/>
    <x v="0"/>
    <x v="0"/>
    <x v="0"/>
    <x v="0"/>
    <n v="6"/>
    <x v="0"/>
    <n v="73431"/>
    <n v="440586"/>
    <x v="0"/>
    <x v="0"/>
    <x v="0"/>
    <x v="0"/>
    <n v="35247"/>
    <x v="4"/>
  </r>
  <r>
    <x v="1"/>
    <n v="4180767848"/>
    <x v="0"/>
    <x v="3"/>
    <x v="0"/>
    <x v="0"/>
    <s v="win-059"/>
    <x v="0"/>
    <s v="4180767848(2aoq)"/>
    <x v="1"/>
    <x v="13"/>
    <x v="13"/>
    <x v="0"/>
    <x v="0"/>
    <x v="0"/>
    <x v="0"/>
    <x v="0"/>
    <n v="6"/>
    <x v="0"/>
    <n v="50400"/>
    <n v="302400"/>
    <x v="0"/>
    <x v="0"/>
    <x v="0"/>
    <x v="0"/>
    <n v="24192"/>
    <x v="4"/>
  </r>
  <r>
    <x v="1"/>
    <n v="4180767848"/>
    <x v="0"/>
    <x v="3"/>
    <x v="0"/>
    <x v="0"/>
    <s v="win-059"/>
    <x v="0"/>
    <s v="4180767848(2aoq)"/>
    <x v="1"/>
    <x v="11"/>
    <x v="11"/>
    <x v="0"/>
    <x v="0"/>
    <x v="0"/>
    <x v="0"/>
    <x v="0"/>
    <n v="6"/>
    <x v="0"/>
    <n v="46000"/>
    <n v="276000"/>
    <x v="0"/>
    <x v="0"/>
    <x v="0"/>
    <x v="0"/>
    <n v="22080"/>
    <x v="4"/>
  </r>
  <r>
    <x v="1"/>
    <n v="4180767848"/>
    <x v="0"/>
    <x v="3"/>
    <x v="0"/>
    <x v="0"/>
    <s v="win-059"/>
    <x v="0"/>
    <s v="4180767848(2aoq)"/>
    <x v="1"/>
    <x v="8"/>
    <x v="8"/>
    <x v="0"/>
    <x v="0"/>
    <x v="0"/>
    <x v="0"/>
    <x v="0"/>
    <n v="6"/>
    <x v="0"/>
    <n v="50182"/>
    <n v="301092"/>
    <x v="0"/>
    <x v="0"/>
    <x v="0"/>
    <x v="0"/>
    <n v="24087"/>
    <x v="4"/>
  </r>
  <r>
    <x v="1"/>
    <n v="4180767848"/>
    <x v="0"/>
    <x v="3"/>
    <x v="0"/>
    <x v="0"/>
    <s v="win-059"/>
    <x v="0"/>
    <s v="4180767848(2aoq)"/>
    <x v="1"/>
    <x v="10"/>
    <x v="10"/>
    <x v="0"/>
    <x v="0"/>
    <x v="0"/>
    <x v="0"/>
    <x v="0"/>
    <n v="9"/>
    <x v="0"/>
    <n v="74250"/>
    <n v="668250"/>
    <x v="0"/>
    <x v="0"/>
    <x v="0"/>
    <x v="0"/>
    <n v="53460"/>
    <x v="4"/>
  </r>
  <r>
    <x v="1"/>
    <n v="4180767848"/>
    <x v="0"/>
    <x v="3"/>
    <x v="0"/>
    <x v="0"/>
    <s v="win-059"/>
    <x v="0"/>
    <s v="4180767848(2aoq)"/>
    <x v="1"/>
    <x v="0"/>
    <x v="0"/>
    <x v="0"/>
    <x v="0"/>
    <x v="0"/>
    <x v="0"/>
    <x v="0"/>
    <n v="6"/>
    <x v="0"/>
    <n v="111058"/>
    <n v="666348"/>
    <x v="0"/>
    <x v="0"/>
    <x v="0"/>
    <x v="0"/>
    <n v="53308"/>
    <x v="4"/>
  </r>
  <r>
    <x v="1"/>
    <n v="4180767848"/>
    <x v="0"/>
    <x v="3"/>
    <x v="0"/>
    <x v="0"/>
    <s v="win-059"/>
    <x v="0"/>
    <s v="4180767848(2aoq)"/>
    <x v="1"/>
    <x v="12"/>
    <x v="12"/>
    <x v="0"/>
    <x v="0"/>
    <x v="0"/>
    <x v="0"/>
    <x v="0"/>
    <n v="6"/>
    <x v="0"/>
    <n v="49500"/>
    <n v="297000"/>
    <x v="0"/>
    <x v="0"/>
    <x v="0"/>
    <x v="0"/>
    <n v="23760"/>
    <x v="4"/>
  </r>
  <r>
    <x v="1"/>
    <n v="4180767883"/>
    <x v="0"/>
    <x v="3"/>
    <x v="0"/>
    <x v="0"/>
    <s v="win-059"/>
    <x v="0"/>
    <s v="4180767883(2be2)"/>
    <x v="1"/>
    <x v="13"/>
    <x v="13"/>
    <x v="0"/>
    <x v="0"/>
    <x v="0"/>
    <x v="0"/>
    <x v="0"/>
    <n v="6"/>
    <x v="0"/>
    <n v="50400"/>
    <n v="302400"/>
    <x v="0"/>
    <x v="0"/>
    <x v="0"/>
    <x v="0"/>
    <n v="24192"/>
    <x v="4"/>
  </r>
  <r>
    <x v="1"/>
    <n v="4180767883"/>
    <x v="0"/>
    <x v="3"/>
    <x v="0"/>
    <x v="0"/>
    <s v="win-059"/>
    <x v="0"/>
    <s v="4180767883(2be2)"/>
    <x v="1"/>
    <x v="2"/>
    <x v="2"/>
    <x v="0"/>
    <x v="0"/>
    <x v="0"/>
    <x v="0"/>
    <x v="0"/>
    <n v="6"/>
    <x v="0"/>
    <n v="73431"/>
    <n v="440586"/>
    <x v="0"/>
    <x v="0"/>
    <x v="0"/>
    <x v="0"/>
    <n v="35247"/>
    <x v="4"/>
  </r>
  <r>
    <x v="1"/>
    <n v="4180767883"/>
    <x v="0"/>
    <x v="3"/>
    <x v="0"/>
    <x v="0"/>
    <s v="win-059"/>
    <x v="0"/>
    <s v="4180767883(2be2)"/>
    <x v="1"/>
    <x v="1"/>
    <x v="1"/>
    <x v="0"/>
    <x v="0"/>
    <x v="0"/>
    <x v="0"/>
    <x v="0"/>
    <n v="6"/>
    <x v="0"/>
    <n v="55595"/>
    <n v="333570"/>
    <x v="0"/>
    <x v="0"/>
    <x v="0"/>
    <x v="0"/>
    <n v="26686"/>
    <x v="4"/>
  </r>
  <r>
    <x v="1"/>
    <n v="4180767883"/>
    <x v="0"/>
    <x v="3"/>
    <x v="0"/>
    <x v="0"/>
    <s v="win-059"/>
    <x v="0"/>
    <s v="4180767883(2be2)"/>
    <x v="1"/>
    <x v="12"/>
    <x v="12"/>
    <x v="0"/>
    <x v="0"/>
    <x v="0"/>
    <x v="0"/>
    <x v="0"/>
    <n v="6"/>
    <x v="0"/>
    <n v="49500"/>
    <n v="297000"/>
    <x v="0"/>
    <x v="0"/>
    <x v="0"/>
    <x v="0"/>
    <n v="23760"/>
    <x v="4"/>
  </r>
  <r>
    <x v="1"/>
    <n v="4180767883"/>
    <x v="0"/>
    <x v="3"/>
    <x v="0"/>
    <x v="0"/>
    <s v="win-059"/>
    <x v="0"/>
    <s v="4180767883(2be2)"/>
    <x v="1"/>
    <x v="8"/>
    <x v="8"/>
    <x v="0"/>
    <x v="0"/>
    <x v="0"/>
    <x v="0"/>
    <x v="0"/>
    <n v="6"/>
    <x v="0"/>
    <n v="50182"/>
    <n v="301092"/>
    <x v="0"/>
    <x v="0"/>
    <x v="0"/>
    <x v="0"/>
    <n v="24087"/>
    <x v="4"/>
  </r>
  <r>
    <x v="1"/>
    <n v="4180767883"/>
    <x v="0"/>
    <x v="3"/>
    <x v="0"/>
    <x v="0"/>
    <s v="win-059"/>
    <x v="0"/>
    <s v="4180767883(2be2)"/>
    <x v="1"/>
    <x v="0"/>
    <x v="0"/>
    <x v="0"/>
    <x v="0"/>
    <x v="0"/>
    <x v="0"/>
    <x v="0"/>
    <n v="6"/>
    <x v="0"/>
    <n v="111058"/>
    <n v="666348"/>
    <x v="0"/>
    <x v="0"/>
    <x v="0"/>
    <x v="0"/>
    <n v="53308"/>
    <x v="4"/>
  </r>
  <r>
    <x v="1"/>
    <n v="4180767883"/>
    <x v="0"/>
    <x v="3"/>
    <x v="0"/>
    <x v="0"/>
    <s v="win-059"/>
    <x v="0"/>
    <s v="4180767883(2be2)"/>
    <x v="1"/>
    <x v="10"/>
    <x v="10"/>
    <x v="0"/>
    <x v="0"/>
    <x v="0"/>
    <x v="0"/>
    <x v="0"/>
    <n v="9"/>
    <x v="0"/>
    <n v="74250"/>
    <n v="668250"/>
    <x v="0"/>
    <x v="0"/>
    <x v="0"/>
    <x v="0"/>
    <n v="53460"/>
    <x v="4"/>
  </r>
  <r>
    <x v="1"/>
    <n v="4180767883"/>
    <x v="0"/>
    <x v="3"/>
    <x v="0"/>
    <x v="0"/>
    <s v="win-059"/>
    <x v="0"/>
    <s v="4180767883(2be2)"/>
    <x v="1"/>
    <x v="11"/>
    <x v="11"/>
    <x v="0"/>
    <x v="0"/>
    <x v="0"/>
    <x v="0"/>
    <x v="0"/>
    <n v="6"/>
    <x v="0"/>
    <n v="46000"/>
    <n v="276000"/>
    <x v="0"/>
    <x v="0"/>
    <x v="0"/>
    <x v="0"/>
    <n v="22080"/>
    <x v="4"/>
  </r>
  <r>
    <x v="1"/>
    <n v="4180767874"/>
    <x v="0"/>
    <x v="3"/>
    <x v="0"/>
    <x v="0"/>
    <s v="win-059"/>
    <x v="0"/>
    <s v="4180767874(2ba9)"/>
    <x v="1"/>
    <x v="11"/>
    <x v="11"/>
    <x v="0"/>
    <x v="0"/>
    <x v="0"/>
    <x v="0"/>
    <x v="0"/>
    <n v="6"/>
    <x v="0"/>
    <n v="46000"/>
    <n v="276000"/>
    <x v="0"/>
    <x v="0"/>
    <x v="0"/>
    <x v="0"/>
    <n v="22080"/>
    <x v="4"/>
  </r>
  <r>
    <x v="1"/>
    <n v="4180767874"/>
    <x v="0"/>
    <x v="3"/>
    <x v="0"/>
    <x v="0"/>
    <s v="win-059"/>
    <x v="0"/>
    <s v="4180767874(2ba9)"/>
    <x v="1"/>
    <x v="13"/>
    <x v="13"/>
    <x v="0"/>
    <x v="0"/>
    <x v="0"/>
    <x v="0"/>
    <x v="0"/>
    <n v="6"/>
    <x v="0"/>
    <n v="50400"/>
    <n v="302400"/>
    <x v="0"/>
    <x v="0"/>
    <x v="0"/>
    <x v="0"/>
    <n v="24192"/>
    <x v="4"/>
  </r>
  <r>
    <x v="1"/>
    <n v="4180767874"/>
    <x v="0"/>
    <x v="3"/>
    <x v="0"/>
    <x v="0"/>
    <s v="win-059"/>
    <x v="0"/>
    <s v="4180767874(2ba9)"/>
    <x v="1"/>
    <x v="12"/>
    <x v="12"/>
    <x v="0"/>
    <x v="0"/>
    <x v="0"/>
    <x v="0"/>
    <x v="0"/>
    <n v="6"/>
    <x v="0"/>
    <n v="49500"/>
    <n v="297000"/>
    <x v="0"/>
    <x v="0"/>
    <x v="0"/>
    <x v="0"/>
    <n v="23760"/>
    <x v="4"/>
  </r>
  <r>
    <x v="1"/>
    <n v="4180767874"/>
    <x v="0"/>
    <x v="3"/>
    <x v="0"/>
    <x v="0"/>
    <s v="win-059"/>
    <x v="0"/>
    <s v="4180767874(2ba9)"/>
    <x v="1"/>
    <x v="0"/>
    <x v="0"/>
    <x v="0"/>
    <x v="0"/>
    <x v="0"/>
    <x v="0"/>
    <x v="0"/>
    <n v="6"/>
    <x v="0"/>
    <n v="111058"/>
    <n v="666348"/>
    <x v="0"/>
    <x v="0"/>
    <x v="0"/>
    <x v="0"/>
    <n v="53308"/>
    <x v="4"/>
  </r>
  <r>
    <x v="1"/>
    <n v="4180767874"/>
    <x v="0"/>
    <x v="3"/>
    <x v="0"/>
    <x v="0"/>
    <s v="win-059"/>
    <x v="0"/>
    <s v="4180767874(2ba9)"/>
    <x v="1"/>
    <x v="2"/>
    <x v="2"/>
    <x v="0"/>
    <x v="0"/>
    <x v="0"/>
    <x v="0"/>
    <x v="0"/>
    <n v="6"/>
    <x v="0"/>
    <n v="73431"/>
    <n v="440586"/>
    <x v="0"/>
    <x v="0"/>
    <x v="0"/>
    <x v="0"/>
    <n v="35247"/>
    <x v="4"/>
  </r>
  <r>
    <x v="1"/>
    <n v="4180767874"/>
    <x v="0"/>
    <x v="3"/>
    <x v="0"/>
    <x v="0"/>
    <s v="win-059"/>
    <x v="0"/>
    <s v="4180767874(2ba9)"/>
    <x v="1"/>
    <x v="10"/>
    <x v="10"/>
    <x v="0"/>
    <x v="0"/>
    <x v="0"/>
    <x v="0"/>
    <x v="0"/>
    <n v="9"/>
    <x v="0"/>
    <n v="74250"/>
    <n v="668250"/>
    <x v="0"/>
    <x v="0"/>
    <x v="0"/>
    <x v="0"/>
    <n v="53460"/>
    <x v="4"/>
  </r>
  <r>
    <x v="1"/>
    <n v="4180767874"/>
    <x v="0"/>
    <x v="3"/>
    <x v="0"/>
    <x v="0"/>
    <s v="win-059"/>
    <x v="0"/>
    <s v="4180767874(2ba9)"/>
    <x v="1"/>
    <x v="8"/>
    <x v="8"/>
    <x v="0"/>
    <x v="0"/>
    <x v="0"/>
    <x v="0"/>
    <x v="0"/>
    <n v="6"/>
    <x v="0"/>
    <n v="50182"/>
    <n v="301092"/>
    <x v="0"/>
    <x v="0"/>
    <x v="0"/>
    <x v="0"/>
    <n v="24087"/>
    <x v="4"/>
  </r>
  <r>
    <x v="1"/>
    <n v="4180767874"/>
    <x v="0"/>
    <x v="3"/>
    <x v="0"/>
    <x v="0"/>
    <s v="win-059"/>
    <x v="0"/>
    <s v="4180767874(2ba9)"/>
    <x v="1"/>
    <x v="1"/>
    <x v="1"/>
    <x v="0"/>
    <x v="0"/>
    <x v="0"/>
    <x v="0"/>
    <x v="0"/>
    <n v="6"/>
    <x v="0"/>
    <n v="55595"/>
    <n v="333570"/>
    <x v="0"/>
    <x v="0"/>
    <x v="0"/>
    <x v="0"/>
    <n v="26686"/>
    <x v="4"/>
  </r>
  <r>
    <x v="1"/>
    <n v="4180767908"/>
    <x v="0"/>
    <x v="3"/>
    <x v="0"/>
    <x v="0"/>
    <s v="win-059"/>
    <x v="0"/>
    <s v="4180767908(2bv0)"/>
    <x v="1"/>
    <x v="10"/>
    <x v="10"/>
    <x v="0"/>
    <x v="0"/>
    <x v="0"/>
    <x v="0"/>
    <x v="0"/>
    <n v="10"/>
    <x v="0"/>
    <n v="74250"/>
    <n v="742500"/>
    <x v="0"/>
    <x v="0"/>
    <x v="0"/>
    <x v="0"/>
    <n v="59400"/>
    <x v="4"/>
  </r>
  <r>
    <x v="1"/>
    <n v="4180767908"/>
    <x v="0"/>
    <x v="3"/>
    <x v="0"/>
    <x v="0"/>
    <s v="win-059"/>
    <x v="0"/>
    <s v="4180767908(2bv0)"/>
    <x v="1"/>
    <x v="8"/>
    <x v="8"/>
    <x v="0"/>
    <x v="0"/>
    <x v="0"/>
    <x v="0"/>
    <x v="0"/>
    <n v="6"/>
    <x v="0"/>
    <n v="50182"/>
    <n v="301092"/>
    <x v="0"/>
    <x v="0"/>
    <x v="0"/>
    <x v="0"/>
    <n v="24087"/>
    <x v="4"/>
  </r>
  <r>
    <x v="1"/>
    <n v="4180767908"/>
    <x v="0"/>
    <x v="3"/>
    <x v="0"/>
    <x v="0"/>
    <s v="win-059"/>
    <x v="0"/>
    <s v="4180767908(2bv0)"/>
    <x v="1"/>
    <x v="11"/>
    <x v="11"/>
    <x v="0"/>
    <x v="0"/>
    <x v="0"/>
    <x v="0"/>
    <x v="0"/>
    <n v="6"/>
    <x v="0"/>
    <n v="46000"/>
    <n v="276000"/>
    <x v="0"/>
    <x v="0"/>
    <x v="0"/>
    <x v="0"/>
    <n v="22080"/>
    <x v="4"/>
  </r>
  <r>
    <x v="1"/>
    <n v="4180767908"/>
    <x v="0"/>
    <x v="3"/>
    <x v="0"/>
    <x v="0"/>
    <s v="win-059"/>
    <x v="0"/>
    <s v="4180767908(2bv0)"/>
    <x v="1"/>
    <x v="13"/>
    <x v="13"/>
    <x v="0"/>
    <x v="0"/>
    <x v="0"/>
    <x v="0"/>
    <x v="0"/>
    <n v="6"/>
    <x v="0"/>
    <n v="50400"/>
    <n v="302400"/>
    <x v="0"/>
    <x v="0"/>
    <x v="0"/>
    <x v="0"/>
    <n v="24192"/>
    <x v="4"/>
  </r>
  <r>
    <x v="1"/>
    <n v="4180767908"/>
    <x v="0"/>
    <x v="3"/>
    <x v="0"/>
    <x v="0"/>
    <s v="win-059"/>
    <x v="0"/>
    <s v="4180767908(2bv0)"/>
    <x v="1"/>
    <x v="0"/>
    <x v="0"/>
    <x v="0"/>
    <x v="0"/>
    <x v="0"/>
    <x v="0"/>
    <x v="0"/>
    <n v="10"/>
    <x v="0"/>
    <n v="111058"/>
    <n v="1110580"/>
    <x v="0"/>
    <x v="0"/>
    <x v="0"/>
    <x v="0"/>
    <n v="88846"/>
    <x v="4"/>
  </r>
  <r>
    <x v="1"/>
    <n v="4180767908"/>
    <x v="0"/>
    <x v="3"/>
    <x v="0"/>
    <x v="0"/>
    <s v="win-059"/>
    <x v="0"/>
    <s v="4180767908(2bv0)"/>
    <x v="1"/>
    <x v="1"/>
    <x v="1"/>
    <x v="0"/>
    <x v="0"/>
    <x v="0"/>
    <x v="0"/>
    <x v="0"/>
    <n v="9"/>
    <x v="0"/>
    <n v="55595"/>
    <n v="500355"/>
    <x v="0"/>
    <x v="0"/>
    <x v="0"/>
    <x v="0"/>
    <n v="40028"/>
    <x v="4"/>
  </r>
  <r>
    <x v="1"/>
    <n v="4180767908"/>
    <x v="0"/>
    <x v="3"/>
    <x v="0"/>
    <x v="0"/>
    <s v="win-059"/>
    <x v="0"/>
    <s v="4180767908(2bv0)"/>
    <x v="1"/>
    <x v="12"/>
    <x v="12"/>
    <x v="0"/>
    <x v="0"/>
    <x v="0"/>
    <x v="0"/>
    <x v="0"/>
    <n v="6"/>
    <x v="0"/>
    <n v="49500"/>
    <n v="297000"/>
    <x v="0"/>
    <x v="0"/>
    <x v="0"/>
    <x v="0"/>
    <n v="23760"/>
    <x v="4"/>
  </r>
  <r>
    <x v="1"/>
    <n v="4180767908"/>
    <x v="0"/>
    <x v="3"/>
    <x v="0"/>
    <x v="0"/>
    <s v="win-059"/>
    <x v="0"/>
    <s v="4180767908(2bv0)"/>
    <x v="1"/>
    <x v="2"/>
    <x v="2"/>
    <x v="0"/>
    <x v="0"/>
    <x v="0"/>
    <x v="0"/>
    <x v="0"/>
    <n v="6"/>
    <x v="0"/>
    <n v="73431"/>
    <n v="440586"/>
    <x v="0"/>
    <x v="0"/>
    <x v="0"/>
    <x v="0"/>
    <n v="35247"/>
    <x v="4"/>
  </r>
  <r>
    <x v="1"/>
    <n v="4180767889"/>
    <x v="0"/>
    <x v="3"/>
    <x v="0"/>
    <x v="0"/>
    <s v="win-059"/>
    <x v="0"/>
    <s v="4180767889(2bm2)"/>
    <x v="1"/>
    <x v="1"/>
    <x v="1"/>
    <x v="0"/>
    <x v="0"/>
    <x v="0"/>
    <x v="0"/>
    <x v="0"/>
    <n v="6"/>
    <x v="0"/>
    <n v="55595"/>
    <n v="333570"/>
    <x v="0"/>
    <x v="0"/>
    <x v="0"/>
    <x v="0"/>
    <n v="26686"/>
    <x v="4"/>
  </r>
  <r>
    <x v="1"/>
    <n v="4180767889"/>
    <x v="0"/>
    <x v="3"/>
    <x v="0"/>
    <x v="0"/>
    <s v="win-059"/>
    <x v="0"/>
    <s v="4180767889(2bm2)"/>
    <x v="1"/>
    <x v="8"/>
    <x v="8"/>
    <x v="0"/>
    <x v="0"/>
    <x v="0"/>
    <x v="0"/>
    <x v="0"/>
    <n v="6"/>
    <x v="0"/>
    <n v="50182"/>
    <n v="301092"/>
    <x v="0"/>
    <x v="0"/>
    <x v="0"/>
    <x v="0"/>
    <n v="24087"/>
    <x v="4"/>
  </r>
  <r>
    <x v="1"/>
    <n v="4180767889"/>
    <x v="0"/>
    <x v="3"/>
    <x v="0"/>
    <x v="0"/>
    <s v="win-059"/>
    <x v="0"/>
    <s v="4180767889(2bm2)"/>
    <x v="1"/>
    <x v="2"/>
    <x v="2"/>
    <x v="0"/>
    <x v="0"/>
    <x v="0"/>
    <x v="0"/>
    <x v="0"/>
    <n v="6"/>
    <x v="0"/>
    <n v="73431"/>
    <n v="440586"/>
    <x v="0"/>
    <x v="0"/>
    <x v="0"/>
    <x v="0"/>
    <n v="35247"/>
    <x v="4"/>
  </r>
  <r>
    <x v="1"/>
    <n v="4180767889"/>
    <x v="0"/>
    <x v="3"/>
    <x v="0"/>
    <x v="0"/>
    <s v="win-059"/>
    <x v="0"/>
    <s v="4180767889(2bm2)"/>
    <x v="1"/>
    <x v="0"/>
    <x v="0"/>
    <x v="0"/>
    <x v="0"/>
    <x v="0"/>
    <x v="0"/>
    <x v="0"/>
    <n v="10"/>
    <x v="0"/>
    <n v="111058"/>
    <n v="1110580"/>
    <x v="0"/>
    <x v="0"/>
    <x v="0"/>
    <x v="0"/>
    <n v="88846"/>
    <x v="4"/>
  </r>
  <r>
    <x v="1"/>
    <n v="4180767889"/>
    <x v="0"/>
    <x v="3"/>
    <x v="0"/>
    <x v="0"/>
    <s v="win-059"/>
    <x v="0"/>
    <s v="4180767889(2bm2)"/>
    <x v="1"/>
    <x v="13"/>
    <x v="13"/>
    <x v="0"/>
    <x v="0"/>
    <x v="0"/>
    <x v="0"/>
    <x v="0"/>
    <n v="6"/>
    <x v="0"/>
    <n v="50400"/>
    <n v="302400"/>
    <x v="0"/>
    <x v="0"/>
    <x v="0"/>
    <x v="0"/>
    <n v="24192"/>
    <x v="4"/>
  </r>
  <r>
    <x v="1"/>
    <n v="4180767889"/>
    <x v="0"/>
    <x v="3"/>
    <x v="0"/>
    <x v="0"/>
    <s v="win-059"/>
    <x v="0"/>
    <s v="4180767889(2bm2)"/>
    <x v="1"/>
    <x v="11"/>
    <x v="11"/>
    <x v="0"/>
    <x v="0"/>
    <x v="0"/>
    <x v="0"/>
    <x v="0"/>
    <n v="6"/>
    <x v="0"/>
    <n v="46000"/>
    <n v="276000"/>
    <x v="0"/>
    <x v="0"/>
    <x v="0"/>
    <x v="0"/>
    <n v="22080"/>
    <x v="4"/>
  </r>
  <r>
    <x v="16"/>
    <n v="4180478274"/>
    <x v="0"/>
    <x v="3"/>
    <x v="0"/>
    <x v="0"/>
    <s v="win-031"/>
    <x v="0"/>
    <s v="4180478274(2bcz)"/>
    <x v="1"/>
    <x v="0"/>
    <x v="0"/>
    <x v="0"/>
    <x v="0"/>
    <x v="0"/>
    <x v="0"/>
    <x v="0"/>
    <n v="15"/>
    <x v="0"/>
    <n v="111058"/>
    <n v="1665870"/>
    <x v="0"/>
    <x v="0"/>
    <x v="0"/>
    <x v="0"/>
    <n v="133270"/>
    <x v="4"/>
  </r>
  <r>
    <x v="16"/>
    <n v="4180478274"/>
    <x v="0"/>
    <x v="3"/>
    <x v="0"/>
    <x v="0"/>
    <s v="win-031"/>
    <x v="0"/>
    <s v="4180478274(2bcz)"/>
    <x v="1"/>
    <x v="2"/>
    <x v="2"/>
    <x v="0"/>
    <x v="0"/>
    <x v="0"/>
    <x v="0"/>
    <x v="0"/>
    <n v="5"/>
    <x v="0"/>
    <n v="73431"/>
    <n v="367155"/>
    <x v="0"/>
    <x v="0"/>
    <x v="0"/>
    <x v="0"/>
    <n v="29372"/>
    <x v="4"/>
  </r>
  <r>
    <x v="16"/>
    <n v="4180478274"/>
    <x v="0"/>
    <x v="3"/>
    <x v="0"/>
    <x v="0"/>
    <s v="win-031"/>
    <x v="0"/>
    <s v="4180478274(2bcz)"/>
    <x v="1"/>
    <x v="11"/>
    <x v="11"/>
    <x v="0"/>
    <x v="0"/>
    <x v="0"/>
    <x v="0"/>
    <x v="0"/>
    <n v="10"/>
    <x v="0"/>
    <n v="46000"/>
    <n v="460000"/>
    <x v="0"/>
    <x v="0"/>
    <x v="0"/>
    <x v="0"/>
    <n v="36800"/>
    <x v="4"/>
  </r>
  <r>
    <x v="16"/>
    <n v="4180478274"/>
    <x v="0"/>
    <x v="3"/>
    <x v="0"/>
    <x v="0"/>
    <s v="win-031"/>
    <x v="0"/>
    <s v="4180478274(2bcz)"/>
    <x v="1"/>
    <x v="8"/>
    <x v="8"/>
    <x v="0"/>
    <x v="0"/>
    <x v="0"/>
    <x v="0"/>
    <x v="0"/>
    <n v="8"/>
    <x v="0"/>
    <n v="50182"/>
    <n v="401456"/>
    <x v="0"/>
    <x v="0"/>
    <x v="0"/>
    <x v="0"/>
    <n v="32116"/>
    <x v="4"/>
  </r>
  <r>
    <x v="16"/>
    <n v="4180478234"/>
    <x v="0"/>
    <x v="3"/>
    <x v="0"/>
    <x v="0"/>
    <s v="win-031"/>
    <x v="0"/>
    <s v="4180478234(2bcs)"/>
    <x v="1"/>
    <x v="0"/>
    <x v="0"/>
    <x v="0"/>
    <x v="0"/>
    <x v="0"/>
    <x v="0"/>
    <x v="0"/>
    <n v="20"/>
    <x v="0"/>
    <n v="111058"/>
    <n v="2221160"/>
    <x v="0"/>
    <x v="0"/>
    <x v="0"/>
    <x v="0"/>
    <n v="177693"/>
    <x v="4"/>
  </r>
  <r>
    <x v="16"/>
    <n v="4180478234"/>
    <x v="0"/>
    <x v="3"/>
    <x v="0"/>
    <x v="0"/>
    <s v="win-031"/>
    <x v="0"/>
    <s v="4180478234(2bcs)"/>
    <x v="1"/>
    <x v="1"/>
    <x v="1"/>
    <x v="0"/>
    <x v="0"/>
    <x v="0"/>
    <x v="0"/>
    <x v="0"/>
    <n v="6"/>
    <x v="0"/>
    <n v="55595"/>
    <n v="333570"/>
    <x v="0"/>
    <x v="0"/>
    <x v="0"/>
    <x v="0"/>
    <n v="26686"/>
    <x v="4"/>
  </r>
  <r>
    <x v="16"/>
    <n v="4180478234"/>
    <x v="0"/>
    <x v="3"/>
    <x v="0"/>
    <x v="0"/>
    <s v="win-031"/>
    <x v="0"/>
    <s v="4180478234(2bcs)"/>
    <x v="1"/>
    <x v="11"/>
    <x v="11"/>
    <x v="0"/>
    <x v="0"/>
    <x v="0"/>
    <x v="0"/>
    <x v="0"/>
    <n v="15"/>
    <x v="0"/>
    <n v="46000"/>
    <n v="690000"/>
    <x v="0"/>
    <x v="0"/>
    <x v="0"/>
    <x v="0"/>
    <n v="55200"/>
    <x v="4"/>
  </r>
  <r>
    <x v="16"/>
    <n v="4180478234"/>
    <x v="0"/>
    <x v="3"/>
    <x v="0"/>
    <x v="0"/>
    <s v="win-031"/>
    <x v="0"/>
    <s v="4180478234(2bcs)"/>
    <x v="1"/>
    <x v="8"/>
    <x v="8"/>
    <x v="0"/>
    <x v="0"/>
    <x v="0"/>
    <x v="0"/>
    <x v="0"/>
    <n v="12"/>
    <x v="0"/>
    <n v="50182"/>
    <n v="602184"/>
    <x v="0"/>
    <x v="0"/>
    <x v="0"/>
    <x v="0"/>
    <n v="48175"/>
    <x v="4"/>
  </r>
  <r>
    <x v="16"/>
    <n v="4180478234"/>
    <x v="0"/>
    <x v="3"/>
    <x v="0"/>
    <x v="0"/>
    <s v="win-031"/>
    <x v="0"/>
    <s v="4180478234(2bcs)"/>
    <x v="1"/>
    <x v="2"/>
    <x v="2"/>
    <x v="0"/>
    <x v="0"/>
    <x v="0"/>
    <x v="0"/>
    <x v="0"/>
    <n v="10"/>
    <x v="0"/>
    <n v="73431"/>
    <n v="734310"/>
    <x v="0"/>
    <x v="0"/>
    <x v="0"/>
    <x v="0"/>
    <n v="58745"/>
    <x v="4"/>
  </r>
  <r>
    <x v="1"/>
    <n v="4180767798"/>
    <x v="0"/>
    <x v="3"/>
    <x v="0"/>
    <x v="0"/>
    <s v="win-093"/>
    <x v="0"/>
    <s v="4180767798(2ada)"/>
    <x v="1"/>
    <x v="2"/>
    <x v="2"/>
    <x v="0"/>
    <x v="0"/>
    <x v="0"/>
    <x v="0"/>
    <x v="0"/>
    <n v="10"/>
    <x v="0"/>
    <n v="73431"/>
    <n v="734310"/>
    <x v="0"/>
    <x v="0"/>
    <x v="0"/>
    <x v="0"/>
    <n v="58745"/>
    <x v="4"/>
  </r>
  <r>
    <x v="1"/>
    <n v="4180767798"/>
    <x v="0"/>
    <x v="3"/>
    <x v="0"/>
    <x v="0"/>
    <s v="win-093"/>
    <x v="0"/>
    <s v="4180767798(2ada)"/>
    <x v="1"/>
    <x v="12"/>
    <x v="12"/>
    <x v="0"/>
    <x v="0"/>
    <x v="0"/>
    <x v="0"/>
    <x v="0"/>
    <n v="5"/>
    <x v="0"/>
    <n v="49500"/>
    <n v="247500"/>
    <x v="0"/>
    <x v="0"/>
    <x v="0"/>
    <x v="0"/>
    <n v="19800"/>
    <x v="4"/>
  </r>
  <r>
    <x v="1"/>
    <n v="4180767798"/>
    <x v="0"/>
    <x v="3"/>
    <x v="0"/>
    <x v="0"/>
    <s v="win-093"/>
    <x v="0"/>
    <s v="4180767798(2ada)"/>
    <x v="1"/>
    <x v="1"/>
    <x v="1"/>
    <x v="0"/>
    <x v="0"/>
    <x v="0"/>
    <x v="0"/>
    <x v="0"/>
    <n v="5"/>
    <x v="0"/>
    <n v="55595"/>
    <n v="277975"/>
    <x v="0"/>
    <x v="0"/>
    <x v="0"/>
    <x v="0"/>
    <n v="22238"/>
    <x v="4"/>
  </r>
  <r>
    <x v="1"/>
    <n v="4180767798"/>
    <x v="0"/>
    <x v="3"/>
    <x v="0"/>
    <x v="0"/>
    <s v="win-093"/>
    <x v="0"/>
    <s v="4180767798(2ada)"/>
    <x v="1"/>
    <x v="8"/>
    <x v="8"/>
    <x v="0"/>
    <x v="0"/>
    <x v="0"/>
    <x v="0"/>
    <x v="0"/>
    <n v="5"/>
    <x v="0"/>
    <n v="50182"/>
    <n v="250910"/>
    <x v="0"/>
    <x v="0"/>
    <x v="0"/>
    <x v="0"/>
    <n v="20073"/>
    <x v="4"/>
  </r>
  <r>
    <x v="1"/>
    <n v="4180767798"/>
    <x v="0"/>
    <x v="3"/>
    <x v="0"/>
    <x v="0"/>
    <s v="win-093"/>
    <x v="0"/>
    <s v="4180767798(2ada)"/>
    <x v="1"/>
    <x v="0"/>
    <x v="0"/>
    <x v="0"/>
    <x v="0"/>
    <x v="0"/>
    <x v="0"/>
    <x v="0"/>
    <n v="20"/>
    <x v="0"/>
    <n v="111058"/>
    <n v="2221160"/>
    <x v="0"/>
    <x v="0"/>
    <x v="0"/>
    <x v="0"/>
    <n v="177693"/>
    <x v="4"/>
  </r>
  <r>
    <x v="1"/>
    <n v="4180767798"/>
    <x v="0"/>
    <x v="3"/>
    <x v="0"/>
    <x v="0"/>
    <s v="win-093"/>
    <x v="0"/>
    <s v="4180767798(2ada)"/>
    <x v="1"/>
    <x v="11"/>
    <x v="11"/>
    <x v="0"/>
    <x v="0"/>
    <x v="0"/>
    <x v="0"/>
    <x v="0"/>
    <n v="9"/>
    <x v="0"/>
    <n v="46000"/>
    <n v="414000"/>
    <x v="0"/>
    <x v="0"/>
    <x v="0"/>
    <x v="0"/>
    <n v="33120"/>
    <x v="4"/>
  </r>
  <r>
    <x v="1"/>
    <n v="4180767798"/>
    <x v="0"/>
    <x v="3"/>
    <x v="0"/>
    <x v="0"/>
    <s v="win-093"/>
    <x v="0"/>
    <s v="4180767798(2ada)"/>
    <x v="1"/>
    <x v="10"/>
    <x v="10"/>
    <x v="0"/>
    <x v="0"/>
    <x v="0"/>
    <x v="0"/>
    <x v="0"/>
    <n v="10"/>
    <x v="0"/>
    <n v="74250"/>
    <n v="742500"/>
    <x v="0"/>
    <x v="0"/>
    <x v="0"/>
    <x v="0"/>
    <n v="59400"/>
    <x v="4"/>
  </r>
  <r>
    <x v="1"/>
    <n v="4180767798"/>
    <x v="0"/>
    <x v="3"/>
    <x v="0"/>
    <x v="0"/>
    <s v="win-093"/>
    <x v="0"/>
    <s v="4180767798(2ada)"/>
    <x v="1"/>
    <x v="13"/>
    <x v="13"/>
    <x v="0"/>
    <x v="0"/>
    <x v="0"/>
    <x v="0"/>
    <x v="0"/>
    <n v="10"/>
    <x v="0"/>
    <n v="50400"/>
    <n v="504000"/>
    <x v="0"/>
    <x v="0"/>
    <x v="0"/>
    <x v="0"/>
    <n v="40320"/>
    <x v="4"/>
  </r>
  <r>
    <x v="1"/>
    <n v="4180767800"/>
    <x v="0"/>
    <x v="3"/>
    <x v="0"/>
    <x v="0"/>
    <s v="win-093"/>
    <x v="0"/>
    <s v="4180767800(2adp)"/>
    <x v="1"/>
    <x v="12"/>
    <x v="12"/>
    <x v="0"/>
    <x v="0"/>
    <x v="0"/>
    <x v="0"/>
    <x v="0"/>
    <n v="6"/>
    <x v="0"/>
    <n v="49500"/>
    <n v="297000"/>
    <x v="0"/>
    <x v="0"/>
    <x v="0"/>
    <x v="0"/>
    <n v="23760"/>
    <x v="4"/>
  </r>
  <r>
    <x v="1"/>
    <n v="4180767800"/>
    <x v="0"/>
    <x v="3"/>
    <x v="0"/>
    <x v="0"/>
    <s v="win-093"/>
    <x v="0"/>
    <s v="4180767800(2adp)"/>
    <x v="1"/>
    <x v="2"/>
    <x v="2"/>
    <x v="0"/>
    <x v="0"/>
    <x v="0"/>
    <x v="0"/>
    <x v="0"/>
    <n v="6"/>
    <x v="0"/>
    <n v="73431"/>
    <n v="440586"/>
    <x v="0"/>
    <x v="0"/>
    <x v="0"/>
    <x v="0"/>
    <n v="35247"/>
    <x v="4"/>
  </r>
  <r>
    <x v="1"/>
    <n v="4180767800"/>
    <x v="0"/>
    <x v="3"/>
    <x v="0"/>
    <x v="0"/>
    <s v="win-093"/>
    <x v="0"/>
    <s v="4180767800(2adp)"/>
    <x v="1"/>
    <x v="11"/>
    <x v="11"/>
    <x v="0"/>
    <x v="0"/>
    <x v="0"/>
    <x v="0"/>
    <x v="0"/>
    <n v="6"/>
    <x v="0"/>
    <n v="46000"/>
    <n v="276000"/>
    <x v="0"/>
    <x v="0"/>
    <x v="0"/>
    <x v="0"/>
    <n v="22080"/>
    <x v="4"/>
  </r>
  <r>
    <x v="1"/>
    <n v="4180767800"/>
    <x v="0"/>
    <x v="3"/>
    <x v="0"/>
    <x v="0"/>
    <s v="win-093"/>
    <x v="0"/>
    <s v="4180767800(2adp)"/>
    <x v="1"/>
    <x v="13"/>
    <x v="13"/>
    <x v="0"/>
    <x v="0"/>
    <x v="0"/>
    <x v="0"/>
    <x v="0"/>
    <n v="6"/>
    <x v="0"/>
    <n v="50400"/>
    <n v="302400"/>
    <x v="0"/>
    <x v="0"/>
    <x v="0"/>
    <x v="0"/>
    <n v="24192"/>
    <x v="4"/>
  </r>
  <r>
    <x v="1"/>
    <n v="4180767800"/>
    <x v="0"/>
    <x v="3"/>
    <x v="0"/>
    <x v="0"/>
    <s v="win-093"/>
    <x v="0"/>
    <s v="4180767800(2adp)"/>
    <x v="1"/>
    <x v="0"/>
    <x v="0"/>
    <x v="0"/>
    <x v="0"/>
    <x v="0"/>
    <x v="0"/>
    <x v="0"/>
    <n v="6"/>
    <x v="0"/>
    <n v="111058"/>
    <n v="666348"/>
    <x v="0"/>
    <x v="0"/>
    <x v="0"/>
    <x v="0"/>
    <n v="53308"/>
    <x v="4"/>
  </r>
  <r>
    <x v="1"/>
    <n v="4180767800"/>
    <x v="0"/>
    <x v="3"/>
    <x v="0"/>
    <x v="0"/>
    <s v="win-093"/>
    <x v="0"/>
    <s v="4180767800(2adp)"/>
    <x v="1"/>
    <x v="1"/>
    <x v="1"/>
    <x v="0"/>
    <x v="0"/>
    <x v="0"/>
    <x v="0"/>
    <x v="0"/>
    <n v="6"/>
    <x v="0"/>
    <n v="55595"/>
    <n v="333570"/>
    <x v="0"/>
    <x v="0"/>
    <x v="0"/>
    <x v="0"/>
    <n v="26686"/>
    <x v="4"/>
  </r>
  <r>
    <x v="1"/>
    <n v="4180767800"/>
    <x v="0"/>
    <x v="3"/>
    <x v="0"/>
    <x v="0"/>
    <s v="win-093"/>
    <x v="0"/>
    <s v="4180767800(2adp)"/>
    <x v="1"/>
    <x v="8"/>
    <x v="8"/>
    <x v="0"/>
    <x v="0"/>
    <x v="0"/>
    <x v="0"/>
    <x v="0"/>
    <n v="6"/>
    <x v="0"/>
    <n v="50182"/>
    <n v="301092"/>
    <x v="0"/>
    <x v="0"/>
    <x v="0"/>
    <x v="0"/>
    <n v="24087"/>
    <x v="4"/>
  </r>
  <r>
    <x v="1"/>
    <n v="4180767800"/>
    <x v="0"/>
    <x v="3"/>
    <x v="0"/>
    <x v="0"/>
    <s v="win-093"/>
    <x v="0"/>
    <s v="4180767800(2adp)"/>
    <x v="1"/>
    <x v="10"/>
    <x v="10"/>
    <x v="0"/>
    <x v="0"/>
    <x v="0"/>
    <x v="0"/>
    <x v="0"/>
    <n v="6"/>
    <x v="0"/>
    <n v="74250"/>
    <n v="445500"/>
    <x v="0"/>
    <x v="0"/>
    <x v="0"/>
    <x v="0"/>
    <n v="35640"/>
    <x v="4"/>
  </r>
  <r>
    <x v="1"/>
    <n v="4180767802"/>
    <x v="0"/>
    <x v="3"/>
    <x v="0"/>
    <x v="0"/>
    <s v="win-093"/>
    <x v="0"/>
    <s v="4180767802(2adt)"/>
    <x v="1"/>
    <x v="11"/>
    <x v="11"/>
    <x v="0"/>
    <x v="0"/>
    <x v="0"/>
    <x v="0"/>
    <x v="0"/>
    <n v="4"/>
    <x v="0"/>
    <n v="46000"/>
    <n v="184000"/>
    <x v="0"/>
    <x v="0"/>
    <x v="0"/>
    <x v="0"/>
    <n v="14720"/>
    <x v="4"/>
  </r>
  <r>
    <x v="1"/>
    <n v="4180767802"/>
    <x v="0"/>
    <x v="3"/>
    <x v="0"/>
    <x v="0"/>
    <s v="win-093"/>
    <x v="0"/>
    <s v="4180767802(2adt)"/>
    <x v="1"/>
    <x v="12"/>
    <x v="12"/>
    <x v="0"/>
    <x v="0"/>
    <x v="0"/>
    <x v="0"/>
    <x v="0"/>
    <n v="4"/>
    <x v="0"/>
    <n v="49500"/>
    <n v="198000"/>
    <x v="0"/>
    <x v="0"/>
    <x v="0"/>
    <x v="0"/>
    <n v="15840"/>
    <x v="4"/>
  </r>
  <r>
    <x v="1"/>
    <n v="4180767802"/>
    <x v="0"/>
    <x v="3"/>
    <x v="0"/>
    <x v="0"/>
    <s v="win-093"/>
    <x v="0"/>
    <s v="4180767802(2adt)"/>
    <x v="1"/>
    <x v="8"/>
    <x v="8"/>
    <x v="0"/>
    <x v="0"/>
    <x v="0"/>
    <x v="0"/>
    <x v="0"/>
    <n v="4"/>
    <x v="0"/>
    <n v="50182"/>
    <n v="200728"/>
    <x v="0"/>
    <x v="0"/>
    <x v="0"/>
    <x v="0"/>
    <n v="16058"/>
    <x v="4"/>
  </r>
  <r>
    <x v="1"/>
    <n v="4180767802"/>
    <x v="0"/>
    <x v="3"/>
    <x v="0"/>
    <x v="0"/>
    <s v="win-093"/>
    <x v="0"/>
    <s v="4180767802(2adt)"/>
    <x v="1"/>
    <x v="1"/>
    <x v="1"/>
    <x v="0"/>
    <x v="0"/>
    <x v="0"/>
    <x v="0"/>
    <x v="0"/>
    <n v="4"/>
    <x v="0"/>
    <n v="55595"/>
    <n v="222380"/>
    <x v="0"/>
    <x v="0"/>
    <x v="0"/>
    <x v="0"/>
    <n v="17790"/>
    <x v="4"/>
  </r>
  <r>
    <x v="1"/>
    <n v="4180767802"/>
    <x v="0"/>
    <x v="3"/>
    <x v="0"/>
    <x v="0"/>
    <s v="win-093"/>
    <x v="0"/>
    <s v="4180767802(2adt)"/>
    <x v="1"/>
    <x v="0"/>
    <x v="0"/>
    <x v="0"/>
    <x v="0"/>
    <x v="0"/>
    <x v="0"/>
    <x v="0"/>
    <n v="4"/>
    <x v="0"/>
    <n v="111058"/>
    <n v="444232"/>
    <x v="0"/>
    <x v="0"/>
    <x v="0"/>
    <x v="0"/>
    <n v="35539"/>
    <x v="4"/>
  </r>
  <r>
    <x v="1"/>
    <n v="4180767802"/>
    <x v="0"/>
    <x v="3"/>
    <x v="0"/>
    <x v="0"/>
    <s v="win-093"/>
    <x v="0"/>
    <s v="4180767802(2adt)"/>
    <x v="1"/>
    <x v="10"/>
    <x v="10"/>
    <x v="0"/>
    <x v="0"/>
    <x v="0"/>
    <x v="0"/>
    <x v="0"/>
    <n v="4"/>
    <x v="0"/>
    <n v="74250"/>
    <n v="297000"/>
    <x v="0"/>
    <x v="0"/>
    <x v="0"/>
    <x v="0"/>
    <n v="23760"/>
    <x v="4"/>
  </r>
  <r>
    <x v="1"/>
    <n v="4180767802"/>
    <x v="0"/>
    <x v="3"/>
    <x v="0"/>
    <x v="0"/>
    <s v="win-093"/>
    <x v="0"/>
    <s v="4180767802(2adt)"/>
    <x v="1"/>
    <x v="13"/>
    <x v="13"/>
    <x v="0"/>
    <x v="0"/>
    <x v="0"/>
    <x v="0"/>
    <x v="0"/>
    <n v="4"/>
    <x v="0"/>
    <n v="50400"/>
    <n v="201600"/>
    <x v="0"/>
    <x v="0"/>
    <x v="0"/>
    <x v="0"/>
    <n v="16128"/>
    <x v="4"/>
  </r>
  <r>
    <x v="1"/>
    <n v="4180767802"/>
    <x v="0"/>
    <x v="3"/>
    <x v="0"/>
    <x v="0"/>
    <s v="win-093"/>
    <x v="0"/>
    <s v="4180767802(2adt)"/>
    <x v="1"/>
    <x v="2"/>
    <x v="2"/>
    <x v="0"/>
    <x v="0"/>
    <x v="0"/>
    <x v="0"/>
    <x v="0"/>
    <n v="4"/>
    <x v="0"/>
    <n v="73431"/>
    <n v="293724"/>
    <x v="0"/>
    <x v="0"/>
    <x v="0"/>
    <x v="0"/>
    <n v="23498"/>
    <x v="4"/>
  </r>
  <r>
    <x v="1"/>
    <n v="4180767870"/>
    <x v="0"/>
    <x v="3"/>
    <x v="0"/>
    <x v="0"/>
    <s v="WIN-PTO-00-003"/>
    <x v="0"/>
    <s v="4180767870(2b63)"/>
    <x v="1"/>
    <x v="11"/>
    <x v="11"/>
    <x v="0"/>
    <x v="0"/>
    <x v="0"/>
    <x v="0"/>
    <x v="0"/>
    <n v="6"/>
    <x v="0"/>
    <n v="46000"/>
    <n v="276000"/>
    <x v="0"/>
    <x v="0"/>
    <x v="0"/>
    <x v="0"/>
    <n v="22080"/>
    <x v="4"/>
  </r>
  <r>
    <x v="1"/>
    <n v="4180767870"/>
    <x v="0"/>
    <x v="3"/>
    <x v="0"/>
    <x v="0"/>
    <s v="WIN-PTO-00-003"/>
    <x v="0"/>
    <s v="4180767870(2b63)"/>
    <x v="1"/>
    <x v="12"/>
    <x v="12"/>
    <x v="0"/>
    <x v="0"/>
    <x v="0"/>
    <x v="0"/>
    <x v="0"/>
    <n v="6"/>
    <x v="0"/>
    <n v="49500"/>
    <n v="297000"/>
    <x v="0"/>
    <x v="0"/>
    <x v="0"/>
    <x v="0"/>
    <n v="23760"/>
    <x v="4"/>
  </r>
  <r>
    <x v="1"/>
    <n v="4180767870"/>
    <x v="0"/>
    <x v="3"/>
    <x v="0"/>
    <x v="0"/>
    <s v="WIN-PTO-00-003"/>
    <x v="0"/>
    <s v="4180767870(2b63)"/>
    <x v="1"/>
    <x v="1"/>
    <x v="1"/>
    <x v="0"/>
    <x v="0"/>
    <x v="0"/>
    <x v="0"/>
    <x v="0"/>
    <n v="9"/>
    <x v="0"/>
    <n v="55595"/>
    <n v="500355"/>
    <x v="0"/>
    <x v="0"/>
    <x v="0"/>
    <x v="0"/>
    <n v="40028"/>
    <x v="4"/>
  </r>
  <r>
    <x v="1"/>
    <n v="4180767870"/>
    <x v="0"/>
    <x v="3"/>
    <x v="0"/>
    <x v="0"/>
    <s v="WIN-PTO-00-003"/>
    <x v="0"/>
    <s v="4180767870(2b63)"/>
    <x v="1"/>
    <x v="13"/>
    <x v="13"/>
    <x v="0"/>
    <x v="0"/>
    <x v="0"/>
    <x v="0"/>
    <x v="0"/>
    <n v="6"/>
    <x v="0"/>
    <n v="50400"/>
    <n v="302400"/>
    <x v="0"/>
    <x v="0"/>
    <x v="0"/>
    <x v="0"/>
    <n v="24192"/>
    <x v="4"/>
  </r>
  <r>
    <x v="1"/>
    <n v="4180767870"/>
    <x v="0"/>
    <x v="3"/>
    <x v="0"/>
    <x v="0"/>
    <s v="WIN-PTO-00-003"/>
    <x v="0"/>
    <s v="4180767870(2b63)"/>
    <x v="1"/>
    <x v="8"/>
    <x v="8"/>
    <x v="0"/>
    <x v="0"/>
    <x v="0"/>
    <x v="0"/>
    <x v="0"/>
    <n v="6"/>
    <x v="0"/>
    <n v="50182"/>
    <n v="301092"/>
    <x v="0"/>
    <x v="0"/>
    <x v="0"/>
    <x v="0"/>
    <n v="24087"/>
    <x v="4"/>
  </r>
  <r>
    <x v="1"/>
    <n v="4180767870"/>
    <x v="0"/>
    <x v="3"/>
    <x v="0"/>
    <x v="0"/>
    <s v="WIN-PTO-00-003"/>
    <x v="0"/>
    <s v="4180767870(2b63)"/>
    <x v="1"/>
    <x v="2"/>
    <x v="2"/>
    <x v="0"/>
    <x v="0"/>
    <x v="0"/>
    <x v="0"/>
    <x v="0"/>
    <n v="15"/>
    <x v="0"/>
    <n v="73431"/>
    <n v="1101465"/>
    <x v="0"/>
    <x v="0"/>
    <x v="0"/>
    <x v="0"/>
    <n v="88117"/>
    <x v="4"/>
  </r>
  <r>
    <x v="1"/>
    <n v="4180767870"/>
    <x v="0"/>
    <x v="3"/>
    <x v="0"/>
    <x v="0"/>
    <s v="WIN-PTO-00-003"/>
    <x v="0"/>
    <s v="4180767870(2b63)"/>
    <x v="1"/>
    <x v="0"/>
    <x v="0"/>
    <x v="0"/>
    <x v="0"/>
    <x v="0"/>
    <x v="0"/>
    <x v="0"/>
    <n v="15"/>
    <x v="0"/>
    <n v="111058"/>
    <n v="1665870"/>
    <x v="0"/>
    <x v="0"/>
    <x v="0"/>
    <x v="0"/>
    <n v="133270"/>
    <x v="4"/>
  </r>
  <r>
    <x v="1"/>
    <n v="4180767870"/>
    <x v="0"/>
    <x v="3"/>
    <x v="0"/>
    <x v="0"/>
    <s v="WIN-PTO-00-003"/>
    <x v="0"/>
    <s v="4180767870(2b63)"/>
    <x v="1"/>
    <x v="10"/>
    <x v="10"/>
    <x v="0"/>
    <x v="0"/>
    <x v="0"/>
    <x v="0"/>
    <x v="0"/>
    <n v="12"/>
    <x v="0"/>
    <n v="74250"/>
    <n v="891000"/>
    <x v="0"/>
    <x v="0"/>
    <x v="0"/>
    <x v="0"/>
    <n v="71280"/>
    <x v="4"/>
  </r>
  <r>
    <x v="1"/>
    <n v="4180767897"/>
    <x v="0"/>
    <x v="3"/>
    <x v="0"/>
    <x v="0"/>
    <s v="WIN-PTO-00-003"/>
    <x v="0"/>
    <s v="4180767897(2bs0)"/>
    <x v="1"/>
    <x v="11"/>
    <x v="11"/>
    <x v="0"/>
    <x v="0"/>
    <x v="0"/>
    <x v="0"/>
    <x v="0"/>
    <n v="6"/>
    <x v="0"/>
    <n v="46000"/>
    <n v="276000"/>
    <x v="0"/>
    <x v="0"/>
    <x v="0"/>
    <x v="0"/>
    <n v="22080"/>
    <x v="4"/>
  </r>
  <r>
    <x v="1"/>
    <n v="4180767897"/>
    <x v="0"/>
    <x v="3"/>
    <x v="0"/>
    <x v="0"/>
    <s v="WIN-PTO-00-003"/>
    <x v="0"/>
    <s v="4180767897(2bs0)"/>
    <x v="1"/>
    <x v="8"/>
    <x v="8"/>
    <x v="0"/>
    <x v="0"/>
    <x v="0"/>
    <x v="0"/>
    <x v="0"/>
    <n v="6"/>
    <x v="0"/>
    <n v="50182"/>
    <n v="301092"/>
    <x v="0"/>
    <x v="0"/>
    <x v="0"/>
    <x v="0"/>
    <n v="24087"/>
    <x v="4"/>
  </r>
  <r>
    <x v="1"/>
    <n v="4180767897"/>
    <x v="0"/>
    <x v="3"/>
    <x v="0"/>
    <x v="0"/>
    <s v="WIN-PTO-00-003"/>
    <x v="0"/>
    <s v="4180767897(2bs0)"/>
    <x v="1"/>
    <x v="12"/>
    <x v="12"/>
    <x v="0"/>
    <x v="0"/>
    <x v="0"/>
    <x v="0"/>
    <x v="0"/>
    <n v="6"/>
    <x v="0"/>
    <n v="49500"/>
    <n v="297000"/>
    <x v="0"/>
    <x v="0"/>
    <x v="0"/>
    <x v="0"/>
    <n v="23760"/>
    <x v="4"/>
  </r>
  <r>
    <x v="1"/>
    <n v="4180767897"/>
    <x v="0"/>
    <x v="3"/>
    <x v="0"/>
    <x v="0"/>
    <s v="WIN-PTO-00-003"/>
    <x v="0"/>
    <s v="4180767897(2bs0)"/>
    <x v="1"/>
    <x v="1"/>
    <x v="1"/>
    <x v="0"/>
    <x v="0"/>
    <x v="0"/>
    <x v="0"/>
    <x v="0"/>
    <n v="9"/>
    <x v="0"/>
    <n v="55595"/>
    <n v="500355"/>
    <x v="0"/>
    <x v="0"/>
    <x v="0"/>
    <x v="0"/>
    <n v="40028"/>
    <x v="4"/>
  </r>
  <r>
    <x v="1"/>
    <n v="4180767897"/>
    <x v="0"/>
    <x v="3"/>
    <x v="0"/>
    <x v="0"/>
    <s v="WIN-PTO-00-003"/>
    <x v="0"/>
    <s v="4180767897(2bs0)"/>
    <x v="1"/>
    <x v="10"/>
    <x v="10"/>
    <x v="0"/>
    <x v="0"/>
    <x v="0"/>
    <x v="0"/>
    <x v="0"/>
    <n v="12"/>
    <x v="0"/>
    <n v="74250"/>
    <n v="891000"/>
    <x v="0"/>
    <x v="0"/>
    <x v="0"/>
    <x v="0"/>
    <n v="71280"/>
    <x v="4"/>
  </r>
  <r>
    <x v="1"/>
    <n v="4180767897"/>
    <x v="0"/>
    <x v="3"/>
    <x v="0"/>
    <x v="0"/>
    <s v="WIN-PTO-00-003"/>
    <x v="0"/>
    <s v="4180767897(2bs0)"/>
    <x v="1"/>
    <x v="2"/>
    <x v="2"/>
    <x v="0"/>
    <x v="0"/>
    <x v="0"/>
    <x v="0"/>
    <x v="0"/>
    <n v="6"/>
    <x v="0"/>
    <n v="73431"/>
    <n v="440586"/>
    <x v="0"/>
    <x v="0"/>
    <x v="0"/>
    <x v="0"/>
    <n v="35247"/>
    <x v="4"/>
  </r>
  <r>
    <x v="1"/>
    <n v="4180767897"/>
    <x v="0"/>
    <x v="3"/>
    <x v="0"/>
    <x v="0"/>
    <s v="WIN-PTO-00-003"/>
    <x v="0"/>
    <s v="4180767897(2bs0)"/>
    <x v="1"/>
    <x v="0"/>
    <x v="0"/>
    <x v="0"/>
    <x v="0"/>
    <x v="0"/>
    <x v="0"/>
    <x v="0"/>
    <n v="6"/>
    <x v="0"/>
    <n v="111058"/>
    <n v="666348"/>
    <x v="0"/>
    <x v="0"/>
    <x v="0"/>
    <x v="0"/>
    <n v="53308"/>
    <x v="4"/>
  </r>
  <r>
    <x v="1"/>
    <n v="4180767897"/>
    <x v="0"/>
    <x v="3"/>
    <x v="0"/>
    <x v="0"/>
    <s v="WIN-PTO-00-003"/>
    <x v="0"/>
    <s v="4180767897(2bs0)"/>
    <x v="1"/>
    <x v="13"/>
    <x v="13"/>
    <x v="0"/>
    <x v="0"/>
    <x v="0"/>
    <x v="0"/>
    <x v="0"/>
    <n v="6"/>
    <x v="0"/>
    <n v="50400"/>
    <n v="302400"/>
    <x v="0"/>
    <x v="0"/>
    <x v="0"/>
    <x v="0"/>
    <n v="24192"/>
    <x v="4"/>
  </r>
  <r>
    <x v="1"/>
    <n v="4180768096"/>
    <x v="0"/>
    <x v="3"/>
    <x v="0"/>
    <x v="0"/>
    <s v="win-095"/>
    <x v="0"/>
    <s v="4180768096(6870)"/>
    <x v="1"/>
    <x v="8"/>
    <x v="8"/>
    <x v="0"/>
    <x v="0"/>
    <x v="0"/>
    <x v="0"/>
    <x v="0"/>
    <n v="10"/>
    <x v="0"/>
    <n v="50182"/>
    <n v="501820"/>
    <x v="0"/>
    <x v="0"/>
    <x v="0"/>
    <x v="0"/>
    <n v="40146"/>
    <x v="4"/>
  </r>
  <r>
    <x v="1"/>
    <n v="4180768096"/>
    <x v="0"/>
    <x v="3"/>
    <x v="0"/>
    <x v="0"/>
    <s v="win-095"/>
    <x v="0"/>
    <s v="4180768096(6870)"/>
    <x v="1"/>
    <x v="2"/>
    <x v="2"/>
    <x v="0"/>
    <x v="0"/>
    <x v="0"/>
    <x v="0"/>
    <x v="0"/>
    <n v="10"/>
    <x v="0"/>
    <n v="73431"/>
    <n v="734310"/>
    <x v="0"/>
    <x v="0"/>
    <x v="0"/>
    <x v="0"/>
    <n v="58745"/>
    <x v="4"/>
  </r>
  <r>
    <x v="1"/>
    <n v="4180768096"/>
    <x v="0"/>
    <x v="3"/>
    <x v="0"/>
    <x v="0"/>
    <s v="win-095"/>
    <x v="0"/>
    <s v="4180768096(6870)"/>
    <x v="1"/>
    <x v="12"/>
    <x v="12"/>
    <x v="0"/>
    <x v="0"/>
    <x v="0"/>
    <x v="0"/>
    <x v="0"/>
    <n v="6"/>
    <x v="0"/>
    <n v="49500"/>
    <n v="297000"/>
    <x v="0"/>
    <x v="0"/>
    <x v="0"/>
    <x v="0"/>
    <n v="23760"/>
    <x v="4"/>
  </r>
  <r>
    <x v="1"/>
    <n v="4180768096"/>
    <x v="0"/>
    <x v="3"/>
    <x v="0"/>
    <x v="0"/>
    <s v="win-095"/>
    <x v="0"/>
    <s v="4180768096(6870)"/>
    <x v="1"/>
    <x v="10"/>
    <x v="10"/>
    <x v="0"/>
    <x v="0"/>
    <x v="0"/>
    <x v="0"/>
    <x v="0"/>
    <n v="10"/>
    <x v="0"/>
    <n v="74250"/>
    <n v="742500"/>
    <x v="0"/>
    <x v="0"/>
    <x v="0"/>
    <x v="0"/>
    <n v="59400"/>
    <x v="4"/>
  </r>
  <r>
    <x v="1"/>
    <n v="4180768096"/>
    <x v="0"/>
    <x v="3"/>
    <x v="0"/>
    <x v="0"/>
    <s v="win-095"/>
    <x v="0"/>
    <s v="4180768096(6870)"/>
    <x v="1"/>
    <x v="13"/>
    <x v="13"/>
    <x v="0"/>
    <x v="0"/>
    <x v="0"/>
    <x v="0"/>
    <x v="0"/>
    <n v="6"/>
    <x v="0"/>
    <n v="50400"/>
    <n v="302400"/>
    <x v="0"/>
    <x v="0"/>
    <x v="0"/>
    <x v="0"/>
    <n v="24192"/>
    <x v="4"/>
  </r>
  <r>
    <x v="1"/>
    <n v="4180768096"/>
    <x v="0"/>
    <x v="3"/>
    <x v="0"/>
    <x v="0"/>
    <s v="win-095"/>
    <x v="0"/>
    <s v="4180768096(6870)"/>
    <x v="1"/>
    <x v="0"/>
    <x v="0"/>
    <x v="0"/>
    <x v="0"/>
    <x v="0"/>
    <x v="0"/>
    <x v="0"/>
    <n v="10"/>
    <x v="0"/>
    <n v="111058"/>
    <n v="1110580"/>
    <x v="0"/>
    <x v="0"/>
    <x v="0"/>
    <x v="0"/>
    <n v="88846"/>
    <x v="4"/>
  </r>
  <r>
    <x v="1"/>
    <n v="4180768096"/>
    <x v="0"/>
    <x v="3"/>
    <x v="0"/>
    <x v="0"/>
    <s v="win-095"/>
    <x v="0"/>
    <s v="4180768096(6870)"/>
    <x v="1"/>
    <x v="1"/>
    <x v="1"/>
    <x v="0"/>
    <x v="0"/>
    <x v="0"/>
    <x v="0"/>
    <x v="0"/>
    <n v="10"/>
    <x v="0"/>
    <n v="55595"/>
    <n v="555950"/>
    <x v="0"/>
    <x v="0"/>
    <x v="0"/>
    <x v="0"/>
    <n v="44476"/>
    <x v="4"/>
  </r>
  <r>
    <x v="1"/>
    <n v="4180768096"/>
    <x v="0"/>
    <x v="3"/>
    <x v="0"/>
    <x v="0"/>
    <s v="win-095"/>
    <x v="0"/>
    <s v="4180768096(6870)"/>
    <x v="1"/>
    <x v="11"/>
    <x v="11"/>
    <x v="0"/>
    <x v="0"/>
    <x v="0"/>
    <x v="0"/>
    <x v="0"/>
    <n v="10"/>
    <x v="0"/>
    <n v="46000"/>
    <n v="460000"/>
    <x v="0"/>
    <x v="0"/>
    <x v="0"/>
    <x v="0"/>
    <n v="36800"/>
    <x v="4"/>
  </r>
  <r>
    <x v="1"/>
    <n v="4180768094"/>
    <x v="0"/>
    <x v="3"/>
    <x v="0"/>
    <x v="0"/>
    <s v="win-095"/>
    <x v="0"/>
    <s v="4180768094(6850)"/>
    <x v="1"/>
    <x v="8"/>
    <x v="8"/>
    <x v="0"/>
    <x v="0"/>
    <x v="0"/>
    <x v="0"/>
    <x v="0"/>
    <n v="20"/>
    <x v="0"/>
    <n v="50182"/>
    <n v="1003640"/>
    <x v="0"/>
    <x v="0"/>
    <x v="0"/>
    <x v="0"/>
    <n v="80291"/>
    <x v="4"/>
  </r>
  <r>
    <x v="1"/>
    <n v="4180768094"/>
    <x v="0"/>
    <x v="3"/>
    <x v="0"/>
    <x v="0"/>
    <s v="win-095"/>
    <x v="0"/>
    <s v="4180768094(6850)"/>
    <x v="1"/>
    <x v="11"/>
    <x v="11"/>
    <x v="0"/>
    <x v="0"/>
    <x v="0"/>
    <x v="0"/>
    <x v="0"/>
    <n v="15"/>
    <x v="0"/>
    <n v="46000"/>
    <n v="690000"/>
    <x v="0"/>
    <x v="0"/>
    <x v="0"/>
    <x v="0"/>
    <n v="55200"/>
    <x v="4"/>
  </r>
  <r>
    <x v="1"/>
    <n v="4180768094"/>
    <x v="0"/>
    <x v="3"/>
    <x v="0"/>
    <x v="0"/>
    <s v="win-095"/>
    <x v="0"/>
    <s v="4180768094(6850)"/>
    <x v="1"/>
    <x v="13"/>
    <x v="13"/>
    <x v="0"/>
    <x v="0"/>
    <x v="0"/>
    <x v="0"/>
    <x v="0"/>
    <n v="6"/>
    <x v="0"/>
    <n v="50400"/>
    <n v="302400"/>
    <x v="0"/>
    <x v="0"/>
    <x v="0"/>
    <x v="0"/>
    <n v="24192"/>
    <x v="4"/>
  </r>
  <r>
    <x v="1"/>
    <n v="4180768094"/>
    <x v="0"/>
    <x v="3"/>
    <x v="0"/>
    <x v="0"/>
    <s v="win-095"/>
    <x v="0"/>
    <s v="4180768094(6850)"/>
    <x v="1"/>
    <x v="12"/>
    <x v="12"/>
    <x v="0"/>
    <x v="0"/>
    <x v="0"/>
    <x v="0"/>
    <x v="0"/>
    <n v="6"/>
    <x v="0"/>
    <n v="49500"/>
    <n v="297000"/>
    <x v="0"/>
    <x v="0"/>
    <x v="0"/>
    <x v="0"/>
    <n v="23760"/>
    <x v="4"/>
  </r>
  <r>
    <x v="1"/>
    <n v="4180768094"/>
    <x v="0"/>
    <x v="3"/>
    <x v="0"/>
    <x v="0"/>
    <s v="win-095"/>
    <x v="0"/>
    <s v="4180768094(6850)"/>
    <x v="1"/>
    <x v="1"/>
    <x v="1"/>
    <x v="0"/>
    <x v="0"/>
    <x v="0"/>
    <x v="0"/>
    <x v="0"/>
    <n v="9"/>
    <x v="0"/>
    <n v="55595"/>
    <n v="500355"/>
    <x v="0"/>
    <x v="0"/>
    <x v="0"/>
    <x v="0"/>
    <n v="40028"/>
    <x v="4"/>
  </r>
  <r>
    <x v="1"/>
    <n v="4180768094"/>
    <x v="0"/>
    <x v="3"/>
    <x v="0"/>
    <x v="0"/>
    <s v="win-095"/>
    <x v="0"/>
    <s v="4180768094(6850)"/>
    <x v="1"/>
    <x v="2"/>
    <x v="2"/>
    <x v="0"/>
    <x v="0"/>
    <x v="0"/>
    <x v="0"/>
    <x v="0"/>
    <n v="9"/>
    <x v="0"/>
    <n v="73431"/>
    <n v="660879"/>
    <x v="0"/>
    <x v="0"/>
    <x v="0"/>
    <x v="0"/>
    <n v="52870"/>
    <x v="4"/>
  </r>
  <r>
    <x v="1"/>
    <n v="4180767952"/>
    <x v="0"/>
    <x v="3"/>
    <x v="0"/>
    <x v="0"/>
    <s v="win-095"/>
    <x v="0"/>
    <s v="4180767952(5770)"/>
    <x v="1"/>
    <x v="0"/>
    <x v="0"/>
    <x v="0"/>
    <x v="0"/>
    <x v="0"/>
    <x v="0"/>
    <x v="0"/>
    <n v="6"/>
    <x v="0"/>
    <n v="111058"/>
    <n v="666348"/>
    <x v="0"/>
    <x v="0"/>
    <x v="0"/>
    <x v="0"/>
    <n v="53308"/>
    <x v="4"/>
  </r>
  <r>
    <x v="1"/>
    <n v="4180767952"/>
    <x v="0"/>
    <x v="3"/>
    <x v="0"/>
    <x v="0"/>
    <s v="win-095"/>
    <x v="0"/>
    <s v="4180767952(5770)"/>
    <x v="1"/>
    <x v="2"/>
    <x v="2"/>
    <x v="0"/>
    <x v="0"/>
    <x v="0"/>
    <x v="0"/>
    <x v="0"/>
    <n v="6"/>
    <x v="0"/>
    <n v="73431"/>
    <n v="440586"/>
    <x v="0"/>
    <x v="0"/>
    <x v="0"/>
    <x v="0"/>
    <n v="35247"/>
    <x v="4"/>
  </r>
  <r>
    <x v="1"/>
    <n v="4180767952"/>
    <x v="0"/>
    <x v="3"/>
    <x v="0"/>
    <x v="0"/>
    <s v="win-095"/>
    <x v="0"/>
    <s v="4180767952(5770)"/>
    <x v="1"/>
    <x v="8"/>
    <x v="8"/>
    <x v="0"/>
    <x v="0"/>
    <x v="0"/>
    <x v="0"/>
    <x v="0"/>
    <n v="6"/>
    <x v="0"/>
    <n v="50182"/>
    <n v="301092"/>
    <x v="0"/>
    <x v="0"/>
    <x v="0"/>
    <x v="0"/>
    <n v="24087"/>
    <x v="4"/>
  </r>
  <r>
    <x v="1"/>
    <n v="4180767952"/>
    <x v="0"/>
    <x v="3"/>
    <x v="0"/>
    <x v="0"/>
    <s v="win-095"/>
    <x v="0"/>
    <s v="4180767952(5770)"/>
    <x v="1"/>
    <x v="1"/>
    <x v="1"/>
    <x v="0"/>
    <x v="0"/>
    <x v="0"/>
    <x v="0"/>
    <x v="0"/>
    <n v="6"/>
    <x v="0"/>
    <n v="55595"/>
    <n v="333570"/>
    <x v="0"/>
    <x v="0"/>
    <x v="0"/>
    <x v="0"/>
    <n v="26686"/>
    <x v="4"/>
  </r>
  <r>
    <x v="1"/>
    <n v="4180767952"/>
    <x v="0"/>
    <x v="3"/>
    <x v="0"/>
    <x v="0"/>
    <s v="win-095"/>
    <x v="0"/>
    <s v="4180767952(5770)"/>
    <x v="1"/>
    <x v="11"/>
    <x v="11"/>
    <x v="0"/>
    <x v="0"/>
    <x v="0"/>
    <x v="0"/>
    <x v="0"/>
    <n v="6"/>
    <x v="0"/>
    <n v="46000"/>
    <n v="276000"/>
    <x v="0"/>
    <x v="0"/>
    <x v="0"/>
    <x v="0"/>
    <n v="22080"/>
    <x v="4"/>
  </r>
  <r>
    <x v="1"/>
    <n v="4180767973"/>
    <x v="0"/>
    <x v="3"/>
    <x v="0"/>
    <x v="0"/>
    <s v="win-095"/>
    <x v="0"/>
    <s v="4180767973(5889)"/>
    <x v="1"/>
    <x v="10"/>
    <x v="10"/>
    <x v="0"/>
    <x v="0"/>
    <x v="0"/>
    <x v="0"/>
    <x v="0"/>
    <n v="5"/>
    <x v="0"/>
    <n v="74250"/>
    <n v="371250"/>
    <x v="0"/>
    <x v="0"/>
    <x v="0"/>
    <x v="0"/>
    <n v="29700"/>
    <x v="4"/>
  </r>
  <r>
    <x v="1"/>
    <n v="4180767973"/>
    <x v="0"/>
    <x v="3"/>
    <x v="0"/>
    <x v="0"/>
    <s v="win-095"/>
    <x v="0"/>
    <s v="4180767973(5889)"/>
    <x v="1"/>
    <x v="0"/>
    <x v="0"/>
    <x v="0"/>
    <x v="0"/>
    <x v="0"/>
    <x v="0"/>
    <x v="0"/>
    <n v="10"/>
    <x v="0"/>
    <n v="111058"/>
    <n v="1110580"/>
    <x v="0"/>
    <x v="0"/>
    <x v="0"/>
    <x v="0"/>
    <n v="88846"/>
    <x v="4"/>
  </r>
  <r>
    <x v="1"/>
    <n v="4180767973"/>
    <x v="0"/>
    <x v="3"/>
    <x v="0"/>
    <x v="0"/>
    <s v="win-095"/>
    <x v="0"/>
    <s v="4180767973(5889)"/>
    <x v="1"/>
    <x v="8"/>
    <x v="8"/>
    <x v="0"/>
    <x v="0"/>
    <x v="0"/>
    <x v="0"/>
    <x v="0"/>
    <n v="15"/>
    <x v="0"/>
    <n v="50182"/>
    <n v="752730"/>
    <x v="0"/>
    <x v="0"/>
    <x v="0"/>
    <x v="0"/>
    <n v="60218"/>
    <x v="4"/>
  </r>
  <r>
    <x v="1"/>
    <n v="4180767973"/>
    <x v="0"/>
    <x v="3"/>
    <x v="0"/>
    <x v="0"/>
    <s v="win-095"/>
    <x v="0"/>
    <s v="4180767973(5889)"/>
    <x v="1"/>
    <x v="2"/>
    <x v="2"/>
    <x v="0"/>
    <x v="0"/>
    <x v="0"/>
    <x v="0"/>
    <x v="0"/>
    <n v="10"/>
    <x v="0"/>
    <n v="73431"/>
    <n v="734310"/>
    <x v="0"/>
    <x v="0"/>
    <x v="0"/>
    <x v="0"/>
    <n v="58745"/>
    <x v="4"/>
  </r>
  <r>
    <x v="1"/>
    <n v="4180767973"/>
    <x v="0"/>
    <x v="3"/>
    <x v="0"/>
    <x v="0"/>
    <s v="win-095"/>
    <x v="0"/>
    <s v="4180767973(5889)"/>
    <x v="1"/>
    <x v="11"/>
    <x v="11"/>
    <x v="0"/>
    <x v="0"/>
    <x v="0"/>
    <x v="0"/>
    <x v="0"/>
    <n v="14"/>
    <x v="0"/>
    <n v="46000"/>
    <n v="644000"/>
    <x v="0"/>
    <x v="0"/>
    <x v="0"/>
    <x v="0"/>
    <n v="51520"/>
    <x v="4"/>
  </r>
  <r>
    <x v="1"/>
    <n v="4180767973"/>
    <x v="0"/>
    <x v="3"/>
    <x v="0"/>
    <x v="0"/>
    <s v="win-095"/>
    <x v="0"/>
    <s v="4180767973(5889)"/>
    <x v="1"/>
    <x v="1"/>
    <x v="1"/>
    <x v="0"/>
    <x v="0"/>
    <x v="0"/>
    <x v="0"/>
    <x v="0"/>
    <n v="15"/>
    <x v="0"/>
    <n v="55595"/>
    <n v="833925"/>
    <x v="0"/>
    <x v="0"/>
    <x v="0"/>
    <x v="0"/>
    <n v="66714"/>
    <x v="4"/>
  </r>
  <r>
    <x v="4"/>
    <n v="4181067241"/>
    <x v="0"/>
    <x v="3"/>
    <x v="0"/>
    <x v="0"/>
    <s v="win-035"/>
    <x v="0"/>
    <s v="đt4/12win5726"/>
    <x v="1"/>
    <x v="2"/>
    <x v="2"/>
    <x v="0"/>
    <x v="0"/>
    <x v="0"/>
    <x v="0"/>
    <x v="0"/>
    <n v="10"/>
    <x v="0"/>
    <n v="73431"/>
    <n v="734310"/>
    <x v="0"/>
    <x v="0"/>
    <x v="0"/>
    <x v="0"/>
    <n v="58745"/>
    <x v="4"/>
  </r>
  <r>
    <x v="4"/>
    <n v="4181067241"/>
    <x v="0"/>
    <x v="3"/>
    <x v="0"/>
    <x v="0"/>
    <s v="win-035"/>
    <x v="0"/>
    <s v="đt4/12win5726"/>
    <x v="1"/>
    <x v="0"/>
    <x v="0"/>
    <x v="0"/>
    <x v="0"/>
    <x v="0"/>
    <x v="0"/>
    <x v="0"/>
    <n v="10"/>
    <x v="0"/>
    <n v="111058"/>
    <n v="1110580"/>
    <x v="0"/>
    <x v="0"/>
    <x v="0"/>
    <x v="0"/>
    <n v="88846"/>
    <x v="4"/>
  </r>
  <r>
    <x v="4"/>
    <n v="4181067241"/>
    <x v="0"/>
    <x v="3"/>
    <x v="0"/>
    <x v="0"/>
    <s v="win-035"/>
    <x v="0"/>
    <s v="đt4/12win5726"/>
    <x v="1"/>
    <x v="11"/>
    <x v="11"/>
    <x v="0"/>
    <x v="0"/>
    <x v="0"/>
    <x v="0"/>
    <x v="0"/>
    <n v="10"/>
    <x v="0"/>
    <n v="46000"/>
    <n v="460000"/>
    <x v="0"/>
    <x v="0"/>
    <x v="0"/>
    <x v="0"/>
    <n v="36800"/>
    <x v="4"/>
  </r>
  <r>
    <x v="4"/>
    <n v="4181067241"/>
    <x v="0"/>
    <x v="3"/>
    <x v="0"/>
    <x v="0"/>
    <s v="win-035"/>
    <x v="0"/>
    <s v="đt4/12win5726"/>
    <x v="1"/>
    <x v="1"/>
    <x v="1"/>
    <x v="0"/>
    <x v="0"/>
    <x v="0"/>
    <x v="0"/>
    <x v="0"/>
    <n v="10"/>
    <x v="0"/>
    <n v="55595"/>
    <n v="555950"/>
    <x v="0"/>
    <x v="0"/>
    <x v="0"/>
    <x v="0"/>
    <n v="44476"/>
    <x v="4"/>
  </r>
  <r>
    <x v="4"/>
    <n v="4181067241"/>
    <x v="0"/>
    <x v="3"/>
    <x v="0"/>
    <x v="0"/>
    <s v="win-035"/>
    <x v="0"/>
    <s v="đt4/12win5726"/>
    <x v="1"/>
    <x v="8"/>
    <x v="8"/>
    <x v="0"/>
    <x v="0"/>
    <x v="0"/>
    <x v="0"/>
    <x v="0"/>
    <n v="10"/>
    <x v="0"/>
    <n v="50182"/>
    <n v="501820"/>
    <x v="0"/>
    <x v="0"/>
    <x v="0"/>
    <x v="0"/>
    <n v="40146"/>
    <x v="4"/>
  </r>
  <r>
    <x v="1"/>
    <n v="4180754850"/>
    <x v="0"/>
    <x v="3"/>
    <x v="0"/>
    <x v="0"/>
    <s v="win-025"/>
    <x v="0"/>
    <s v="4180754850(5909)"/>
    <x v="1"/>
    <x v="0"/>
    <x v="0"/>
    <x v="0"/>
    <x v="0"/>
    <x v="0"/>
    <x v="0"/>
    <x v="0"/>
    <n v="15"/>
    <x v="0"/>
    <n v="111058"/>
    <n v="1665870"/>
    <x v="0"/>
    <x v="0"/>
    <x v="0"/>
    <x v="0"/>
    <n v="133270"/>
    <x v="4"/>
  </r>
  <r>
    <x v="1"/>
    <n v="4180754850"/>
    <x v="0"/>
    <x v="3"/>
    <x v="0"/>
    <x v="0"/>
    <s v="win-025"/>
    <x v="0"/>
    <s v="4180754850(5909)"/>
    <x v="1"/>
    <x v="2"/>
    <x v="2"/>
    <x v="0"/>
    <x v="0"/>
    <x v="0"/>
    <x v="0"/>
    <x v="0"/>
    <n v="20"/>
    <x v="0"/>
    <n v="73431"/>
    <n v="1468620"/>
    <x v="0"/>
    <x v="0"/>
    <x v="0"/>
    <x v="0"/>
    <n v="117490"/>
    <x v="4"/>
  </r>
  <r>
    <x v="1"/>
    <n v="4180754850"/>
    <x v="0"/>
    <x v="3"/>
    <x v="0"/>
    <x v="0"/>
    <s v="win-025"/>
    <x v="0"/>
    <s v="4180754850(5909)"/>
    <x v="1"/>
    <x v="10"/>
    <x v="10"/>
    <x v="0"/>
    <x v="0"/>
    <x v="0"/>
    <x v="0"/>
    <x v="0"/>
    <n v="10"/>
    <x v="0"/>
    <n v="74250"/>
    <n v="742500"/>
    <x v="0"/>
    <x v="0"/>
    <x v="0"/>
    <x v="0"/>
    <n v="59400"/>
    <x v="4"/>
  </r>
  <r>
    <x v="1"/>
    <n v="4180754850"/>
    <x v="0"/>
    <x v="3"/>
    <x v="0"/>
    <x v="0"/>
    <s v="win-025"/>
    <x v="0"/>
    <s v="4180754850(5909)"/>
    <x v="1"/>
    <x v="11"/>
    <x v="11"/>
    <x v="0"/>
    <x v="0"/>
    <x v="0"/>
    <x v="0"/>
    <x v="0"/>
    <n v="10"/>
    <x v="0"/>
    <n v="46000"/>
    <n v="460000"/>
    <x v="0"/>
    <x v="0"/>
    <x v="0"/>
    <x v="0"/>
    <n v="36800"/>
    <x v="4"/>
  </r>
  <r>
    <x v="1"/>
    <n v="4180754850"/>
    <x v="0"/>
    <x v="3"/>
    <x v="0"/>
    <x v="0"/>
    <s v="win-025"/>
    <x v="0"/>
    <s v="4180754850(5909)"/>
    <x v="1"/>
    <x v="1"/>
    <x v="1"/>
    <x v="0"/>
    <x v="0"/>
    <x v="0"/>
    <x v="0"/>
    <x v="0"/>
    <n v="5"/>
    <x v="0"/>
    <n v="55595"/>
    <n v="277975"/>
    <x v="0"/>
    <x v="0"/>
    <x v="0"/>
    <x v="0"/>
    <n v="22238"/>
    <x v="4"/>
  </r>
  <r>
    <x v="1"/>
    <n v="4180754210"/>
    <x v="0"/>
    <x v="3"/>
    <x v="0"/>
    <x v="0"/>
    <s v="WIN-HDG-00-006"/>
    <x v="0"/>
    <s v="4180754210(5842)"/>
    <x v="1"/>
    <x v="11"/>
    <x v="11"/>
    <x v="0"/>
    <x v="0"/>
    <x v="0"/>
    <x v="0"/>
    <x v="0"/>
    <n v="5"/>
    <x v="0"/>
    <n v="46000"/>
    <n v="230000"/>
    <x v="0"/>
    <x v="0"/>
    <x v="0"/>
    <x v="0"/>
    <n v="18400"/>
    <x v="4"/>
  </r>
  <r>
    <x v="1"/>
    <n v="4180754210"/>
    <x v="0"/>
    <x v="3"/>
    <x v="0"/>
    <x v="0"/>
    <s v="WIN-HDG-00-006"/>
    <x v="0"/>
    <s v="4180754210(5842)"/>
    <x v="1"/>
    <x v="10"/>
    <x v="10"/>
    <x v="0"/>
    <x v="0"/>
    <x v="0"/>
    <x v="0"/>
    <x v="0"/>
    <n v="5"/>
    <x v="0"/>
    <n v="74250"/>
    <n v="371250"/>
    <x v="0"/>
    <x v="0"/>
    <x v="0"/>
    <x v="0"/>
    <n v="29700"/>
    <x v="4"/>
  </r>
  <r>
    <x v="1"/>
    <n v="4180754210"/>
    <x v="0"/>
    <x v="3"/>
    <x v="0"/>
    <x v="0"/>
    <s v="WIN-HDG-00-006"/>
    <x v="0"/>
    <s v="4180754210(5842)"/>
    <x v="1"/>
    <x v="0"/>
    <x v="0"/>
    <x v="0"/>
    <x v="0"/>
    <x v="0"/>
    <x v="0"/>
    <x v="0"/>
    <n v="10"/>
    <x v="0"/>
    <n v="111058"/>
    <n v="1110580"/>
    <x v="0"/>
    <x v="0"/>
    <x v="0"/>
    <x v="0"/>
    <n v="88846"/>
    <x v="4"/>
  </r>
  <r>
    <x v="1"/>
    <n v="4180754210"/>
    <x v="0"/>
    <x v="3"/>
    <x v="0"/>
    <x v="0"/>
    <s v="WIN-HDG-00-006"/>
    <x v="0"/>
    <s v="4180754210(5842)"/>
    <x v="1"/>
    <x v="2"/>
    <x v="2"/>
    <x v="0"/>
    <x v="0"/>
    <x v="0"/>
    <x v="0"/>
    <x v="0"/>
    <n v="15"/>
    <x v="0"/>
    <n v="73431"/>
    <n v="1101465"/>
    <x v="0"/>
    <x v="0"/>
    <x v="0"/>
    <x v="0"/>
    <n v="88117"/>
    <x v="4"/>
  </r>
  <r>
    <x v="1"/>
    <n v="4180754210"/>
    <x v="0"/>
    <x v="3"/>
    <x v="0"/>
    <x v="0"/>
    <s v="WIN-HDG-00-006"/>
    <x v="0"/>
    <s v="4180754210(5842)"/>
    <x v="1"/>
    <x v="1"/>
    <x v="1"/>
    <x v="0"/>
    <x v="0"/>
    <x v="0"/>
    <x v="0"/>
    <x v="0"/>
    <n v="5"/>
    <x v="0"/>
    <n v="55595"/>
    <n v="277975"/>
    <x v="0"/>
    <x v="0"/>
    <x v="0"/>
    <x v="0"/>
    <n v="22238"/>
    <x v="4"/>
  </r>
  <r>
    <x v="1"/>
    <n v="4180754210"/>
    <x v="0"/>
    <x v="3"/>
    <x v="0"/>
    <x v="0"/>
    <s v="WIN-HDG-00-006"/>
    <x v="0"/>
    <s v="4180754210(5842)"/>
    <x v="1"/>
    <x v="8"/>
    <x v="8"/>
    <x v="0"/>
    <x v="0"/>
    <x v="0"/>
    <x v="0"/>
    <x v="0"/>
    <n v="5"/>
    <x v="0"/>
    <n v="50182"/>
    <n v="250910"/>
    <x v="0"/>
    <x v="0"/>
    <x v="0"/>
    <x v="0"/>
    <n v="20073"/>
    <x v="4"/>
  </r>
  <r>
    <x v="4"/>
    <n v="4180918253"/>
    <x v="0"/>
    <x v="3"/>
    <x v="0"/>
    <x v="0"/>
    <s v="win-044"/>
    <x v="0"/>
    <s v="đt4/12win5974"/>
    <x v="1"/>
    <x v="2"/>
    <x v="2"/>
    <x v="0"/>
    <x v="0"/>
    <x v="0"/>
    <x v="0"/>
    <x v="0"/>
    <n v="10"/>
    <x v="0"/>
    <n v="73431"/>
    <n v="734310"/>
    <x v="0"/>
    <x v="0"/>
    <x v="0"/>
    <x v="0"/>
    <n v="58745"/>
    <x v="4"/>
  </r>
  <r>
    <x v="4"/>
    <n v="4180918253"/>
    <x v="0"/>
    <x v="3"/>
    <x v="0"/>
    <x v="0"/>
    <s v="win-044"/>
    <x v="0"/>
    <s v="đt4/12win5974"/>
    <x v="1"/>
    <x v="0"/>
    <x v="0"/>
    <x v="0"/>
    <x v="0"/>
    <x v="0"/>
    <x v="0"/>
    <x v="0"/>
    <n v="10"/>
    <x v="0"/>
    <n v="111058"/>
    <n v="1110580"/>
    <x v="0"/>
    <x v="0"/>
    <x v="0"/>
    <x v="0"/>
    <n v="88846"/>
    <x v="4"/>
  </r>
  <r>
    <x v="4"/>
    <n v="4180918253"/>
    <x v="0"/>
    <x v="3"/>
    <x v="0"/>
    <x v="0"/>
    <s v="win-044"/>
    <x v="0"/>
    <s v="đt4/12win5974"/>
    <x v="1"/>
    <x v="10"/>
    <x v="10"/>
    <x v="0"/>
    <x v="0"/>
    <x v="0"/>
    <x v="0"/>
    <x v="0"/>
    <n v="10"/>
    <x v="0"/>
    <n v="74250"/>
    <n v="742500"/>
    <x v="0"/>
    <x v="0"/>
    <x v="0"/>
    <x v="0"/>
    <n v="59400"/>
    <x v="4"/>
  </r>
  <r>
    <x v="1"/>
    <n v="4180767950"/>
    <x v="0"/>
    <x v="3"/>
    <x v="0"/>
    <x v="0"/>
    <s v="win-059"/>
    <x v="0"/>
    <s v="4180767950(5760)"/>
    <x v="1"/>
    <x v="11"/>
    <x v="11"/>
    <x v="0"/>
    <x v="0"/>
    <x v="0"/>
    <x v="0"/>
    <x v="0"/>
    <n v="6"/>
    <x v="0"/>
    <n v="46000"/>
    <n v="276000"/>
    <x v="0"/>
    <x v="0"/>
    <x v="0"/>
    <x v="0"/>
    <n v="22080"/>
    <x v="4"/>
  </r>
  <r>
    <x v="1"/>
    <n v="4180767950"/>
    <x v="0"/>
    <x v="3"/>
    <x v="0"/>
    <x v="0"/>
    <s v="win-059"/>
    <x v="0"/>
    <s v="4180767950(5760)"/>
    <x v="1"/>
    <x v="8"/>
    <x v="8"/>
    <x v="0"/>
    <x v="0"/>
    <x v="0"/>
    <x v="0"/>
    <x v="0"/>
    <n v="6"/>
    <x v="0"/>
    <n v="50182"/>
    <n v="301092"/>
    <x v="0"/>
    <x v="0"/>
    <x v="0"/>
    <x v="0"/>
    <n v="24087"/>
    <x v="4"/>
  </r>
  <r>
    <x v="1"/>
    <n v="4180767950"/>
    <x v="0"/>
    <x v="3"/>
    <x v="0"/>
    <x v="0"/>
    <s v="win-059"/>
    <x v="0"/>
    <s v="4180767950(5760)"/>
    <x v="1"/>
    <x v="10"/>
    <x v="10"/>
    <x v="0"/>
    <x v="0"/>
    <x v="0"/>
    <x v="0"/>
    <x v="0"/>
    <n v="9"/>
    <x v="0"/>
    <n v="74250"/>
    <n v="668250"/>
    <x v="0"/>
    <x v="0"/>
    <x v="0"/>
    <x v="0"/>
    <n v="53460"/>
    <x v="4"/>
  </r>
  <r>
    <x v="1"/>
    <n v="4180767950"/>
    <x v="0"/>
    <x v="3"/>
    <x v="0"/>
    <x v="0"/>
    <s v="win-059"/>
    <x v="0"/>
    <s v="4180767950(5760)"/>
    <x v="1"/>
    <x v="12"/>
    <x v="12"/>
    <x v="0"/>
    <x v="0"/>
    <x v="0"/>
    <x v="0"/>
    <x v="0"/>
    <n v="6"/>
    <x v="0"/>
    <n v="49500"/>
    <n v="297000"/>
    <x v="0"/>
    <x v="0"/>
    <x v="0"/>
    <x v="0"/>
    <n v="23760"/>
    <x v="4"/>
  </r>
  <r>
    <x v="1"/>
    <n v="4180767950"/>
    <x v="0"/>
    <x v="3"/>
    <x v="0"/>
    <x v="0"/>
    <s v="win-059"/>
    <x v="0"/>
    <s v="4180767950(5760)"/>
    <x v="1"/>
    <x v="0"/>
    <x v="0"/>
    <x v="0"/>
    <x v="0"/>
    <x v="0"/>
    <x v="0"/>
    <x v="0"/>
    <n v="6"/>
    <x v="0"/>
    <n v="111058"/>
    <n v="666348"/>
    <x v="0"/>
    <x v="0"/>
    <x v="0"/>
    <x v="0"/>
    <n v="53308"/>
    <x v="4"/>
  </r>
  <r>
    <x v="1"/>
    <n v="4180767950"/>
    <x v="0"/>
    <x v="3"/>
    <x v="0"/>
    <x v="0"/>
    <s v="win-059"/>
    <x v="0"/>
    <s v="4180767950(5760)"/>
    <x v="1"/>
    <x v="1"/>
    <x v="1"/>
    <x v="0"/>
    <x v="0"/>
    <x v="0"/>
    <x v="0"/>
    <x v="0"/>
    <n v="6"/>
    <x v="0"/>
    <n v="55595"/>
    <n v="333570"/>
    <x v="0"/>
    <x v="0"/>
    <x v="0"/>
    <x v="0"/>
    <n v="26686"/>
    <x v="4"/>
  </r>
  <r>
    <x v="1"/>
    <n v="4180767950"/>
    <x v="0"/>
    <x v="3"/>
    <x v="0"/>
    <x v="0"/>
    <s v="win-059"/>
    <x v="0"/>
    <s v="4180767950(5760)"/>
    <x v="1"/>
    <x v="13"/>
    <x v="13"/>
    <x v="0"/>
    <x v="0"/>
    <x v="0"/>
    <x v="0"/>
    <x v="0"/>
    <n v="6"/>
    <x v="0"/>
    <n v="50400"/>
    <n v="302400"/>
    <x v="0"/>
    <x v="0"/>
    <x v="0"/>
    <x v="0"/>
    <n v="24192"/>
    <x v="4"/>
  </r>
  <r>
    <x v="1"/>
    <n v="4180767950"/>
    <x v="0"/>
    <x v="3"/>
    <x v="0"/>
    <x v="0"/>
    <s v="win-059"/>
    <x v="0"/>
    <s v="4180767950(5760)"/>
    <x v="1"/>
    <x v="2"/>
    <x v="2"/>
    <x v="0"/>
    <x v="0"/>
    <x v="0"/>
    <x v="0"/>
    <x v="0"/>
    <n v="9"/>
    <x v="0"/>
    <n v="73431"/>
    <n v="660879"/>
    <x v="0"/>
    <x v="0"/>
    <x v="0"/>
    <x v="0"/>
    <n v="52870"/>
    <x v="4"/>
  </r>
  <r>
    <x v="1"/>
    <n v="4180768080"/>
    <x v="0"/>
    <x v="3"/>
    <x v="0"/>
    <x v="0"/>
    <s v="win-059"/>
    <x v="0"/>
    <s v="4180768080(6644)"/>
    <x v="1"/>
    <x v="11"/>
    <x v="11"/>
    <x v="0"/>
    <x v="0"/>
    <x v="0"/>
    <x v="0"/>
    <x v="0"/>
    <n v="6"/>
    <x v="0"/>
    <n v="46000"/>
    <n v="276000"/>
    <x v="0"/>
    <x v="0"/>
    <x v="0"/>
    <x v="0"/>
    <n v="22080"/>
    <x v="4"/>
  </r>
  <r>
    <x v="1"/>
    <n v="4180768080"/>
    <x v="0"/>
    <x v="3"/>
    <x v="0"/>
    <x v="0"/>
    <s v="win-059"/>
    <x v="0"/>
    <s v="4180768080(6644)"/>
    <x v="1"/>
    <x v="2"/>
    <x v="2"/>
    <x v="0"/>
    <x v="0"/>
    <x v="0"/>
    <x v="0"/>
    <x v="0"/>
    <n v="6"/>
    <x v="0"/>
    <n v="73431"/>
    <n v="440586"/>
    <x v="0"/>
    <x v="0"/>
    <x v="0"/>
    <x v="0"/>
    <n v="35247"/>
    <x v="4"/>
  </r>
  <r>
    <x v="1"/>
    <n v="4180768080"/>
    <x v="0"/>
    <x v="3"/>
    <x v="0"/>
    <x v="0"/>
    <s v="win-059"/>
    <x v="0"/>
    <s v="4180768080(6644)"/>
    <x v="1"/>
    <x v="10"/>
    <x v="10"/>
    <x v="0"/>
    <x v="0"/>
    <x v="0"/>
    <x v="0"/>
    <x v="0"/>
    <n v="6"/>
    <x v="0"/>
    <n v="74250"/>
    <n v="445500"/>
    <x v="0"/>
    <x v="0"/>
    <x v="0"/>
    <x v="0"/>
    <n v="35640"/>
    <x v="4"/>
  </r>
  <r>
    <x v="1"/>
    <n v="4180768080"/>
    <x v="0"/>
    <x v="3"/>
    <x v="0"/>
    <x v="0"/>
    <s v="win-059"/>
    <x v="0"/>
    <s v="4180768080(6644)"/>
    <x v="1"/>
    <x v="0"/>
    <x v="0"/>
    <x v="0"/>
    <x v="0"/>
    <x v="0"/>
    <x v="0"/>
    <x v="0"/>
    <n v="10"/>
    <x v="0"/>
    <n v="111058"/>
    <n v="1110580"/>
    <x v="0"/>
    <x v="0"/>
    <x v="0"/>
    <x v="0"/>
    <n v="88846"/>
    <x v="4"/>
  </r>
  <r>
    <x v="1"/>
    <n v="4180767954"/>
    <x v="0"/>
    <x v="3"/>
    <x v="0"/>
    <x v="0"/>
    <s v="win-095"/>
    <x v="0"/>
    <s v="4180767954(5771)"/>
    <x v="1"/>
    <x v="2"/>
    <x v="2"/>
    <x v="0"/>
    <x v="0"/>
    <x v="0"/>
    <x v="0"/>
    <x v="0"/>
    <n v="10"/>
    <x v="0"/>
    <n v="73431"/>
    <n v="734310"/>
    <x v="0"/>
    <x v="0"/>
    <x v="0"/>
    <x v="0"/>
    <n v="58745"/>
    <x v="4"/>
  </r>
  <r>
    <x v="1"/>
    <n v="4180767954"/>
    <x v="0"/>
    <x v="3"/>
    <x v="0"/>
    <x v="0"/>
    <s v="win-095"/>
    <x v="0"/>
    <s v="4180767954(5771)"/>
    <x v="1"/>
    <x v="1"/>
    <x v="1"/>
    <x v="0"/>
    <x v="0"/>
    <x v="0"/>
    <x v="0"/>
    <x v="0"/>
    <n v="21"/>
    <x v="0"/>
    <n v="55595"/>
    <n v="1167495"/>
    <x v="0"/>
    <x v="0"/>
    <x v="0"/>
    <x v="0"/>
    <n v="93400"/>
    <x v="4"/>
  </r>
  <r>
    <x v="1"/>
    <n v="4180767954"/>
    <x v="0"/>
    <x v="3"/>
    <x v="0"/>
    <x v="0"/>
    <s v="win-095"/>
    <x v="0"/>
    <s v="4180767954(5771)"/>
    <x v="1"/>
    <x v="8"/>
    <x v="8"/>
    <x v="0"/>
    <x v="0"/>
    <x v="0"/>
    <x v="0"/>
    <x v="0"/>
    <n v="15"/>
    <x v="0"/>
    <n v="50182"/>
    <n v="752730"/>
    <x v="0"/>
    <x v="0"/>
    <x v="0"/>
    <x v="0"/>
    <n v="60218"/>
    <x v="4"/>
  </r>
  <r>
    <x v="1"/>
    <n v="4180767954"/>
    <x v="0"/>
    <x v="3"/>
    <x v="0"/>
    <x v="0"/>
    <s v="win-095"/>
    <x v="0"/>
    <s v="4180767954(5771)"/>
    <x v="1"/>
    <x v="13"/>
    <x v="13"/>
    <x v="0"/>
    <x v="0"/>
    <x v="0"/>
    <x v="0"/>
    <x v="0"/>
    <n v="15"/>
    <x v="0"/>
    <n v="50400"/>
    <n v="756000"/>
    <x v="0"/>
    <x v="0"/>
    <x v="0"/>
    <x v="0"/>
    <n v="60480"/>
    <x v="4"/>
  </r>
  <r>
    <x v="1"/>
    <n v="4180767954"/>
    <x v="0"/>
    <x v="3"/>
    <x v="0"/>
    <x v="0"/>
    <s v="win-095"/>
    <x v="0"/>
    <s v="4180767954(5771)"/>
    <x v="1"/>
    <x v="11"/>
    <x v="11"/>
    <x v="0"/>
    <x v="0"/>
    <x v="0"/>
    <x v="0"/>
    <x v="0"/>
    <n v="15"/>
    <x v="0"/>
    <n v="46000"/>
    <n v="690000"/>
    <x v="0"/>
    <x v="0"/>
    <x v="0"/>
    <x v="0"/>
    <n v="55200"/>
    <x v="4"/>
  </r>
  <r>
    <x v="1"/>
    <n v="4180767954"/>
    <x v="0"/>
    <x v="3"/>
    <x v="0"/>
    <x v="0"/>
    <s v="win-095"/>
    <x v="0"/>
    <s v="4180767954(5771)"/>
    <x v="1"/>
    <x v="0"/>
    <x v="0"/>
    <x v="0"/>
    <x v="0"/>
    <x v="0"/>
    <x v="0"/>
    <x v="0"/>
    <n v="10"/>
    <x v="0"/>
    <n v="111058"/>
    <n v="1110580"/>
    <x v="0"/>
    <x v="0"/>
    <x v="0"/>
    <x v="0"/>
    <n v="88846"/>
    <x v="4"/>
  </r>
  <r>
    <x v="1"/>
    <n v="4180767954"/>
    <x v="0"/>
    <x v="3"/>
    <x v="0"/>
    <x v="0"/>
    <s v="win-095"/>
    <x v="0"/>
    <s v="4180767954(5771)"/>
    <x v="1"/>
    <x v="12"/>
    <x v="12"/>
    <x v="0"/>
    <x v="0"/>
    <x v="0"/>
    <x v="0"/>
    <x v="0"/>
    <n v="6"/>
    <x v="0"/>
    <n v="49500"/>
    <n v="297000"/>
    <x v="0"/>
    <x v="0"/>
    <x v="0"/>
    <x v="0"/>
    <n v="23760"/>
    <x v="4"/>
  </r>
  <r>
    <x v="1"/>
    <n v="4180767954"/>
    <x v="0"/>
    <x v="3"/>
    <x v="0"/>
    <x v="0"/>
    <s v="win-095"/>
    <x v="0"/>
    <s v="4180767954(5771)"/>
    <x v="1"/>
    <x v="10"/>
    <x v="10"/>
    <x v="0"/>
    <x v="0"/>
    <x v="0"/>
    <x v="0"/>
    <x v="0"/>
    <n v="15"/>
    <x v="0"/>
    <n v="74250"/>
    <n v="1113750"/>
    <x v="0"/>
    <x v="0"/>
    <x v="0"/>
    <x v="0"/>
    <n v="89100"/>
    <x v="4"/>
  </r>
  <r>
    <x v="1"/>
    <n v="4180767970"/>
    <x v="0"/>
    <x v="3"/>
    <x v="0"/>
    <x v="0"/>
    <s v="win-029"/>
    <x v="0"/>
    <s v="4180767970(5875)"/>
    <x v="1"/>
    <x v="13"/>
    <x v="13"/>
    <x v="0"/>
    <x v="0"/>
    <x v="0"/>
    <x v="0"/>
    <x v="0"/>
    <n v="6"/>
    <x v="0"/>
    <n v="50400"/>
    <n v="302400"/>
    <x v="0"/>
    <x v="0"/>
    <x v="0"/>
    <x v="0"/>
    <n v="24192"/>
    <x v="4"/>
  </r>
  <r>
    <x v="1"/>
    <n v="4180767970"/>
    <x v="0"/>
    <x v="3"/>
    <x v="0"/>
    <x v="0"/>
    <s v="win-029"/>
    <x v="0"/>
    <s v="4180767970(5875)"/>
    <x v="1"/>
    <x v="2"/>
    <x v="2"/>
    <x v="0"/>
    <x v="0"/>
    <x v="0"/>
    <x v="0"/>
    <x v="0"/>
    <n v="20"/>
    <x v="0"/>
    <n v="73431"/>
    <n v="1468620"/>
    <x v="0"/>
    <x v="0"/>
    <x v="0"/>
    <x v="0"/>
    <n v="117490"/>
    <x v="4"/>
  </r>
  <r>
    <x v="1"/>
    <n v="4180767970"/>
    <x v="0"/>
    <x v="3"/>
    <x v="0"/>
    <x v="0"/>
    <s v="win-029"/>
    <x v="0"/>
    <s v="4180767970(5875)"/>
    <x v="1"/>
    <x v="11"/>
    <x v="11"/>
    <x v="0"/>
    <x v="0"/>
    <x v="0"/>
    <x v="0"/>
    <x v="0"/>
    <n v="6"/>
    <x v="0"/>
    <n v="46000"/>
    <n v="276000"/>
    <x v="0"/>
    <x v="0"/>
    <x v="0"/>
    <x v="0"/>
    <n v="22080"/>
    <x v="4"/>
  </r>
  <r>
    <x v="1"/>
    <n v="4180767970"/>
    <x v="0"/>
    <x v="3"/>
    <x v="0"/>
    <x v="0"/>
    <s v="win-029"/>
    <x v="0"/>
    <s v="4180767970(5875)"/>
    <x v="1"/>
    <x v="0"/>
    <x v="0"/>
    <x v="0"/>
    <x v="0"/>
    <x v="0"/>
    <x v="0"/>
    <x v="0"/>
    <n v="20"/>
    <x v="0"/>
    <n v="111058"/>
    <n v="2221160"/>
    <x v="0"/>
    <x v="0"/>
    <x v="0"/>
    <x v="0"/>
    <n v="177693"/>
    <x v="4"/>
  </r>
  <r>
    <x v="1"/>
    <n v="4180767970"/>
    <x v="0"/>
    <x v="3"/>
    <x v="0"/>
    <x v="0"/>
    <s v="win-029"/>
    <x v="0"/>
    <s v="4180767970(5875)"/>
    <x v="1"/>
    <x v="10"/>
    <x v="10"/>
    <x v="0"/>
    <x v="0"/>
    <x v="0"/>
    <x v="0"/>
    <x v="0"/>
    <n v="6"/>
    <x v="0"/>
    <n v="74250"/>
    <n v="445500"/>
    <x v="0"/>
    <x v="0"/>
    <x v="0"/>
    <x v="0"/>
    <n v="35640"/>
    <x v="4"/>
  </r>
  <r>
    <x v="1"/>
    <n v="4180767970"/>
    <x v="0"/>
    <x v="3"/>
    <x v="0"/>
    <x v="0"/>
    <s v="win-029"/>
    <x v="0"/>
    <s v="4180767970(5875)"/>
    <x v="1"/>
    <x v="1"/>
    <x v="1"/>
    <x v="0"/>
    <x v="0"/>
    <x v="0"/>
    <x v="0"/>
    <x v="0"/>
    <n v="6"/>
    <x v="0"/>
    <n v="55595"/>
    <n v="333570"/>
    <x v="0"/>
    <x v="0"/>
    <x v="0"/>
    <x v="0"/>
    <n v="26686"/>
    <x v="4"/>
  </r>
  <r>
    <x v="1"/>
    <n v="4180767970"/>
    <x v="0"/>
    <x v="3"/>
    <x v="0"/>
    <x v="0"/>
    <s v="win-029"/>
    <x v="0"/>
    <s v="4180767970(5875)"/>
    <x v="1"/>
    <x v="8"/>
    <x v="8"/>
    <x v="0"/>
    <x v="0"/>
    <x v="0"/>
    <x v="0"/>
    <x v="0"/>
    <n v="6"/>
    <x v="0"/>
    <n v="50182"/>
    <n v="301092"/>
    <x v="0"/>
    <x v="0"/>
    <x v="0"/>
    <x v="0"/>
    <n v="24087"/>
    <x v="4"/>
  </r>
  <r>
    <x v="1"/>
    <n v="4180767970"/>
    <x v="0"/>
    <x v="3"/>
    <x v="0"/>
    <x v="0"/>
    <s v="win-029"/>
    <x v="0"/>
    <s v="4180767970(5875)"/>
    <x v="1"/>
    <x v="12"/>
    <x v="12"/>
    <x v="0"/>
    <x v="0"/>
    <x v="0"/>
    <x v="0"/>
    <x v="0"/>
    <n v="6"/>
    <x v="0"/>
    <n v="49500"/>
    <n v="297000"/>
    <x v="0"/>
    <x v="0"/>
    <x v="0"/>
    <x v="0"/>
    <n v="23760"/>
    <x v="4"/>
  </r>
  <r>
    <x v="17"/>
    <n v="4180614902"/>
    <x v="0"/>
    <x v="3"/>
    <x v="0"/>
    <x v="0"/>
    <s v="win-029"/>
    <x v="0"/>
    <s v="4180614902(5994)"/>
    <x v="1"/>
    <x v="2"/>
    <x v="2"/>
    <x v="0"/>
    <x v="0"/>
    <x v="0"/>
    <x v="0"/>
    <x v="0"/>
    <n v="15"/>
    <x v="0"/>
    <n v="73431"/>
    <n v="1101465"/>
    <x v="0"/>
    <x v="0"/>
    <x v="0"/>
    <x v="0"/>
    <n v="88117"/>
    <x v="4"/>
  </r>
  <r>
    <x v="17"/>
    <n v="4180614902"/>
    <x v="0"/>
    <x v="3"/>
    <x v="0"/>
    <x v="0"/>
    <s v="win-029"/>
    <x v="0"/>
    <s v="4180614902(5994)"/>
    <x v="1"/>
    <x v="0"/>
    <x v="0"/>
    <x v="0"/>
    <x v="0"/>
    <x v="0"/>
    <x v="0"/>
    <x v="0"/>
    <n v="20"/>
    <x v="0"/>
    <n v="111058"/>
    <n v="2221160"/>
    <x v="0"/>
    <x v="0"/>
    <x v="0"/>
    <x v="0"/>
    <n v="177693"/>
    <x v="4"/>
  </r>
  <r>
    <x v="17"/>
    <n v="4180614902"/>
    <x v="0"/>
    <x v="3"/>
    <x v="0"/>
    <x v="0"/>
    <s v="win-029"/>
    <x v="0"/>
    <s v="4180614902(5994)"/>
    <x v="1"/>
    <x v="1"/>
    <x v="1"/>
    <x v="0"/>
    <x v="0"/>
    <x v="0"/>
    <x v="0"/>
    <x v="0"/>
    <n v="5"/>
    <x v="0"/>
    <n v="55595"/>
    <n v="277975"/>
    <x v="0"/>
    <x v="0"/>
    <x v="0"/>
    <x v="0"/>
    <n v="22238"/>
    <x v="4"/>
  </r>
  <r>
    <x v="17"/>
    <n v="4180614902"/>
    <x v="0"/>
    <x v="3"/>
    <x v="0"/>
    <x v="0"/>
    <s v="win-029"/>
    <x v="0"/>
    <s v="4180614902(5994)"/>
    <x v="1"/>
    <x v="8"/>
    <x v="8"/>
    <x v="0"/>
    <x v="0"/>
    <x v="0"/>
    <x v="0"/>
    <x v="0"/>
    <n v="5"/>
    <x v="0"/>
    <n v="50182"/>
    <n v="250910"/>
    <x v="0"/>
    <x v="0"/>
    <x v="0"/>
    <x v="0"/>
    <n v="20073"/>
    <x v="4"/>
  </r>
  <r>
    <x v="17"/>
    <n v="4180614902"/>
    <x v="0"/>
    <x v="3"/>
    <x v="0"/>
    <x v="0"/>
    <s v="win-029"/>
    <x v="0"/>
    <s v="4180614902(5994)"/>
    <x v="1"/>
    <x v="10"/>
    <x v="10"/>
    <x v="0"/>
    <x v="0"/>
    <x v="0"/>
    <x v="0"/>
    <x v="0"/>
    <n v="10"/>
    <x v="0"/>
    <n v="74250"/>
    <n v="742500"/>
    <x v="0"/>
    <x v="0"/>
    <x v="0"/>
    <x v="0"/>
    <n v="59400"/>
    <x v="4"/>
  </r>
  <r>
    <x v="1"/>
    <n v="4180767998"/>
    <x v="0"/>
    <x v="3"/>
    <x v="0"/>
    <x v="0"/>
    <s v="win-029"/>
    <x v="0"/>
    <s v="4180767998(6018)"/>
    <x v="1"/>
    <x v="10"/>
    <x v="10"/>
    <x v="0"/>
    <x v="0"/>
    <x v="0"/>
    <x v="0"/>
    <x v="0"/>
    <n v="6"/>
    <x v="0"/>
    <n v="74250"/>
    <n v="445500"/>
    <x v="0"/>
    <x v="0"/>
    <x v="0"/>
    <x v="0"/>
    <n v="35640"/>
    <x v="4"/>
  </r>
  <r>
    <x v="1"/>
    <n v="4180767998"/>
    <x v="0"/>
    <x v="3"/>
    <x v="0"/>
    <x v="0"/>
    <s v="win-029"/>
    <x v="0"/>
    <s v="4180767998(6018)"/>
    <x v="1"/>
    <x v="11"/>
    <x v="11"/>
    <x v="0"/>
    <x v="0"/>
    <x v="0"/>
    <x v="0"/>
    <x v="0"/>
    <n v="6"/>
    <x v="0"/>
    <n v="46000"/>
    <n v="276000"/>
    <x v="0"/>
    <x v="0"/>
    <x v="0"/>
    <x v="0"/>
    <n v="22080"/>
    <x v="4"/>
  </r>
  <r>
    <x v="1"/>
    <n v="4180767998"/>
    <x v="0"/>
    <x v="3"/>
    <x v="0"/>
    <x v="0"/>
    <s v="win-029"/>
    <x v="0"/>
    <s v="4180767998(6018)"/>
    <x v="1"/>
    <x v="0"/>
    <x v="0"/>
    <x v="0"/>
    <x v="0"/>
    <x v="0"/>
    <x v="0"/>
    <x v="0"/>
    <n v="10"/>
    <x v="0"/>
    <n v="111058"/>
    <n v="1110580"/>
    <x v="0"/>
    <x v="0"/>
    <x v="0"/>
    <x v="0"/>
    <n v="88846"/>
    <x v="4"/>
  </r>
  <r>
    <x v="1"/>
    <n v="4180767998"/>
    <x v="0"/>
    <x v="3"/>
    <x v="0"/>
    <x v="0"/>
    <s v="win-029"/>
    <x v="0"/>
    <s v="4180767998(6018)"/>
    <x v="1"/>
    <x v="1"/>
    <x v="1"/>
    <x v="0"/>
    <x v="0"/>
    <x v="0"/>
    <x v="0"/>
    <x v="0"/>
    <n v="6"/>
    <x v="0"/>
    <n v="55595"/>
    <n v="333570"/>
    <x v="0"/>
    <x v="0"/>
    <x v="0"/>
    <x v="0"/>
    <n v="26686"/>
    <x v="4"/>
  </r>
  <r>
    <x v="1"/>
    <n v="4180767998"/>
    <x v="0"/>
    <x v="3"/>
    <x v="0"/>
    <x v="0"/>
    <s v="win-029"/>
    <x v="0"/>
    <s v="4180767998(6018)"/>
    <x v="1"/>
    <x v="13"/>
    <x v="13"/>
    <x v="0"/>
    <x v="0"/>
    <x v="0"/>
    <x v="0"/>
    <x v="0"/>
    <n v="6"/>
    <x v="0"/>
    <n v="50400"/>
    <n v="302400"/>
    <x v="0"/>
    <x v="0"/>
    <x v="0"/>
    <x v="0"/>
    <n v="24192"/>
    <x v="4"/>
  </r>
  <r>
    <x v="1"/>
    <n v="4180767998"/>
    <x v="0"/>
    <x v="3"/>
    <x v="0"/>
    <x v="0"/>
    <s v="win-029"/>
    <x v="0"/>
    <s v="4180767998(6018)"/>
    <x v="1"/>
    <x v="8"/>
    <x v="8"/>
    <x v="0"/>
    <x v="0"/>
    <x v="0"/>
    <x v="0"/>
    <x v="0"/>
    <n v="6"/>
    <x v="0"/>
    <n v="50182"/>
    <n v="301092"/>
    <x v="0"/>
    <x v="0"/>
    <x v="0"/>
    <x v="0"/>
    <n v="24087"/>
    <x v="4"/>
  </r>
  <r>
    <x v="1"/>
    <n v="4180767998"/>
    <x v="0"/>
    <x v="3"/>
    <x v="0"/>
    <x v="0"/>
    <s v="win-029"/>
    <x v="0"/>
    <s v="4180767998(6018)"/>
    <x v="1"/>
    <x v="2"/>
    <x v="2"/>
    <x v="0"/>
    <x v="0"/>
    <x v="0"/>
    <x v="0"/>
    <x v="0"/>
    <n v="9"/>
    <x v="0"/>
    <n v="73431"/>
    <n v="660879"/>
    <x v="0"/>
    <x v="0"/>
    <x v="0"/>
    <x v="0"/>
    <n v="52870"/>
    <x v="4"/>
  </r>
  <r>
    <x v="1"/>
    <n v="4180767998"/>
    <x v="0"/>
    <x v="3"/>
    <x v="0"/>
    <x v="0"/>
    <s v="win-029"/>
    <x v="0"/>
    <s v="4180767998(6018)"/>
    <x v="1"/>
    <x v="12"/>
    <x v="12"/>
    <x v="0"/>
    <x v="0"/>
    <x v="0"/>
    <x v="0"/>
    <x v="0"/>
    <n v="6"/>
    <x v="0"/>
    <n v="49500"/>
    <n v="297000"/>
    <x v="0"/>
    <x v="0"/>
    <x v="0"/>
    <x v="0"/>
    <n v="23760"/>
    <x v="4"/>
  </r>
  <r>
    <x v="1"/>
    <s v="ĐT4/12WIN3714"/>
    <x v="0"/>
    <x v="3"/>
    <x v="0"/>
    <x v="0"/>
    <s v="win3714"/>
    <x v="0"/>
    <s v="ĐT4/12WIN3714"/>
    <x v="3"/>
    <x v="0"/>
    <x v="0"/>
    <x v="0"/>
    <x v="0"/>
    <x v="0"/>
    <x v="0"/>
    <x v="0"/>
    <n v="5"/>
    <x v="0"/>
    <n v="111058"/>
    <n v="555290"/>
    <x v="0"/>
    <x v="0"/>
    <x v="0"/>
    <x v="0"/>
    <n v="44423"/>
    <x v="4"/>
  </r>
  <r>
    <x v="1"/>
    <s v="ĐT4/12WIN3714"/>
    <x v="0"/>
    <x v="3"/>
    <x v="0"/>
    <x v="0"/>
    <s v="win3714"/>
    <x v="0"/>
    <s v="ĐT4/12WIN3714"/>
    <x v="3"/>
    <x v="2"/>
    <x v="2"/>
    <x v="0"/>
    <x v="0"/>
    <x v="0"/>
    <x v="0"/>
    <x v="0"/>
    <n v="10"/>
    <x v="0"/>
    <n v="73431"/>
    <n v="734310"/>
    <x v="0"/>
    <x v="0"/>
    <x v="0"/>
    <x v="0"/>
    <n v="58745"/>
    <x v="4"/>
  </r>
  <r>
    <x v="1"/>
    <s v="ĐT4/12WIN3714"/>
    <x v="0"/>
    <x v="3"/>
    <x v="0"/>
    <x v="0"/>
    <s v="win3714"/>
    <x v="0"/>
    <s v="ĐT4/12WIN3714"/>
    <x v="3"/>
    <x v="8"/>
    <x v="8"/>
    <x v="0"/>
    <x v="0"/>
    <x v="0"/>
    <x v="0"/>
    <x v="0"/>
    <n v="5"/>
    <x v="0"/>
    <n v="50182"/>
    <n v="250910"/>
    <x v="0"/>
    <x v="0"/>
    <x v="0"/>
    <x v="0"/>
    <n v="20073"/>
    <x v="4"/>
  </r>
  <r>
    <x v="1"/>
    <s v="ĐT4/12WIN3714"/>
    <x v="0"/>
    <x v="3"/>
    <x v="0"/>
    <x v="0"/>
    <s v="win3714"/>
    <x v="0"/>
    <s v="ĐT4/12WIN3714"/>
    <x v="3"/>
    <x v="11"/>
    <x v="11"/>
    <x v="0"/>
    <x v="0"/>
    <x v="0"/>
    <x v="0"/>
    <x v="0"/>
    <n v="5"/>
    <x v="0"/>
    <n v="46000"/>
    <n v="230000"/>
    <x v="0"/>
    <x v="0"/>
    <x v="0"/>
    <x v="0"/>
    <n v="18400"/>
    <x v="4"/>
  </r>
  <r>
    <x v="1"/>
    <s v="ĐT4/12WIN3714"/>
    <x v="0"/>
    <x v="3"/>
    <x v="0"/>
    <x v="0"/>
    <s v="win3714"/>
    <x v="0"/>
    <s v="ĐT4/12WIN3714"/>
    <x v="3"/>
    <x v="9"/>
    <x v="9"/>
    <x v="0"/>
    <x v="0"/>
    <x v="0"/>
    <x v="0"/>
    <x v="0"/>
    <n v="10"/>
    <x v="0"/>
    <n v="70950"/>
    <n v="709500"/>
    <x v="0"/>
    <x v="0"/>
    <x v="0"/>
    <x v="0"/>
    <n v="56760"/>
    <x v="4"/>
  </r>
  <r>
    <x v="1"/>
    <s v="ĐT4/12WIN4024"/>
    <x v="0"/>
    <x v="3"/>
    <x v="0"/>
    <x v="0"/>
    <s v="win4024"/>
    <x v="0"/>
    <s v="ĐT4/12WIN4024"/>
    <x v="3"/>
    <x v="11"/>
    <x v="11"/>
    <x v="0"/>
    <x v="0"/>
    <x v="0"/>
    <x v="0"/>
    <x v="0"/>
    <n v="5"/>
    <x v="0"/>
    <n v="46000"/>
    <n v="230000"/>
    <x v="0"/>
    <x v="0"/>
    <x v="0"/>
    <x v="0"/>
    <n v="18400"/>
    <x v="4"/>
  </r>
  <r>
    <x v="1"/>
    <s v="ĐT4/12WIN4024"/>
    <x v="0"/>
    <x v="3"/>
    <x v="0"/>
    <x v="0"/>
    <s v="win4024"/>
    <x v="0"/>
    <s v="ĐT4/12WIN4024"/>
    <x v="3"/>
    <x v="10"/>
    <x v="10"/>
    <x v="0"/>
    <x v="0"/>
    <x v="0"/>
    <x v="0"/>
    <x v="0"/>
    <n v="5"/>
    <x v="0"/>
    <n v="74250"/>
    <n v="371250"/>
    <x v="0"/>
    <x v="0"/>
    <x v="0"/>
    <x v="0"/>
    <n v="29700"/>
    <x v="4"/>
  </r>
  <r>
    <x v="1"/>
    <n v="4180888411"/>
    <x v="0"/>
    <x v="3"/>
    <x v="0"/>
    <x v="0"/>
    <s v="win3455"/>
    <x v="0"/>
    <n v="4180888411"/>
    <x v="3"/>
    <x v="1"/>
    <x v="1"/>
    <x v="0"/>
    <x v="0"/>
    <x v="0"/>
    <x v="0"/>
    <x v="0"/>
    <n v="3"/>
    <x v="0"/>
    <n v="55595"/>
    <n v="166785"/>
    <x v="0"/>
    <x v="0"/>
    <x v="0"/>
    <x v="0"/>
    <n v="13343"/>
    <x v="4"/>
  </r>
  <r>
    <x v="1"/>
    <n v="4180888411"/>
    <x v="0"/>
    <x v="3"/>
    <x v="0"/>
    <x v="0"/>
    <s v="win3455"/>
    <x v="0"/>
    <n v="4180888411"/>
    <x v="3"/>
    <x v="9"/>
    <x v="9"/>
    <x v="0"/>
    <x v="0"/>
    <x v="0"/>
    <x v="0"/>
    <x v="0"/>
    <n v="3"/>
    <x v="0"/>
    <n v="70950"/>
    <n v="212850"/>
    <x v="0"/>
    <x v="0"/>
    <x v="0"/>
    <x v="0"/>
    <n v="17028"/>
    <x v="4"/>
  </r>
  <r>
    <x v="1"/>
    <n v="4180888411"/>
    <x v="0"/>
    <x v="3"/>
    <x v="0"/>
    <x v="0"/>
    <s v="win3455"/>
    <x v="0"/>
    <n v="4180888411"/>
    <x v="3"/>
    <x v="10"/>
    <x v="10"/>
    <x v="0"/>
    <x v="0"/>
    <x v="0"/>
    <x v="0"/>
    <x v="0"/>
    <n v="3"/>
    <x v="0"/>
    <n v="74250"/>
    <n v="222750"/>
    <x v="0"/>
    <x v="0"/>
    <x v="0"/>
    <x v="0"/>
    <n v="17820"/>
    <x v="4"/>
  </r>
  <r>
    <x v="1"/>
    <n v="4180859667"/>
    <x v="0"/>
    <x v="3"/>
    <x v="0"/>
    <x v="0"/>
    <s v="win6743"/>
    <x v="0"/>
    <n v="4180859667"/>
    <x v="3"/>
    <x v="0"/>
    <x v="0"/>
    <x v="0"/>
    <x v="0"/>
    <x v="0"/>
    <x v="0"/>
    <x v="0"/>
    <n v="5"/>
    <x v="0"/>
    <n v="111058"/>
    <n v="555290"/>
    <x v="0"/>
    <x v="0"/>
    <x v="0"/>
    <x v="0"/>
    <n v="44423"/>
    <x v="4"/>
  </r>
  <r>
    <x v="1"/>
    <n v="4180859667"/>
    <x v="0"/>
    <x v="3"/>
    <x v="0"/>
    <x v="0"/>
    <s v="win6743"/>
    <x v="0"/>
    <n v="4180859667"/>
    <x v="3"/>
    <x v="2"/>
    <x v="2"/>
    <x v="0"/>
    <x v="0"/>
    <x v="0"/>
    <x v="0"/>
    <x v="0"/>
    <n v="10"/>
    <x v="0"/>
    <n v="73431"/>
    <n v="734310"/>
    <x v="0"/>
    <x v="0"/>
    <x v="0"/>
    <x v="0"/>
    <n v="58745"/>
    <x v="4"/>
  </r>
  <r>
    <x v="1"/>
    <n v="4180859667"/>
    <x v="0"/>
    <x v="3"/>
    <x v="0"/>
    <x v="0"/>
    <s v="win6743"/>
    <x v="0"/>
    <n v="4180859667"/>
    <x v="3"/>
    <x v="8"/>
    <x v="8"/>
    <x v="0"/>
    <x v="0"/>
    <x v="0"/>
    <x v="0"/>
    <x v="0"/>
    <n v="5"/>
    <x v="0"/>
    <n v="50182"/>
    <n v="250910"/>
    <x v="0"/>
    <x v="0"/>
    <x v="0"/>
    <x v="0"/>
    <n v="20073"/>
    <x v="4"/>
  </r>
  <r>
    <x v="1"/>
    <n v="4180859667"/>
    <x v="0"/>
    <x v="3"/>
    <x v="0"/>
    <x v="0"/>
    <s v="win6743"/>
    <x v="0"/>
    <n v="4180859667"/>
    <x v="3"/>
    <x v="11"/>
    <x v="11"/>
    <x v="0"/>
    <x v="0"/>
    <x v="0"/>
    <x v="0"/>
    <x v="0"/>
    <n v="3"/>
    <x v="0"/>
    <n v="46000"/>
    <n v="138000"/>
    <x v="0"/>
    <x v="0"/>
    <x v="0"/>
    <x v="0"/>
    <n v="11040"/>
    <x v="4"/>
  </r>
  <r>
    <x v="1"/>
    <n v="4180859667"/>
    <x v="0"/>
    <x v="3"/>
    <x v="0"/>
    <x v="0"/>
    <s v="win6743"/>
    <x v="0"/>
    <n v="4180859667"/>
    <x v="3"/>
    <x v="10"/>
    <x v="10"/>
    <x v="0"/>
    <x v="0"/>
    <x v="0"/>
    <x v="0"/>
    <x v="0"/>
    <n v="3"/>
    <x v="0"/>
    <n v="74250"/>
    <n v="222750"/>
    <x v="0"/>
    <x v="0"/>
    <x v="0"/>
    <x v="0"/>
    <n v="17820"/>
    <x v="4"/>
  </r>
  <r>
    <x v="1"/>
    <n v="4180859667"/>
    <x v="0"/>
    <x v="3"/>
    <x v="0"/>
    <x v="0"/>
    <s v="win6743"/>
    <x v="0"/>
    <n v="4180859667"/>
    <x v="3"/>
    <x v="1"/>
    <x v="1"/>
    <x v="0"/>
    <x v="0"/>
    <x v="0"/>
    <x v="0"/>
    <x v="0"/>
    <n v="5"/>
    <x v="0"/>
    <n v="55595"/>
    <n v="277975"/>
    <x v="0"/>
    <x v="0"/>
    <x v="0"/>
    <x v="0"/>
    <n v="22238"/>
    <x v="4"/>
  </r>
  <r>
    <x v="1"/>
    <n v="4180859667"/>
    <x v="0"/>
    <x v="3"/>
    <x v="0"/>
    <x v="0"/>
    <s v="win6743"/>
    <x v="0"/>
    <n v="4180859667"/>
    <x v="3"/>
    <x v="9"/>
    <x v="9"/>
    <x v="0"/>
    <x v="0"/>
    <x v="0"/>
    <x v="0"/>
    <x v="0"/>
    <n v="3"/>
    <x v="0"/>
    <n v="70950"/>
    <n v="212850"/>
    <x v="0"/>
    <x v="0"/>
    <x v="0"/>
    <x v="0"/>
    <n v="17028"/>
    <x v="4"/>
  </r>
  <r>
    <x v="1"/>
    <n v="4180887276"/>
    <x v="0"/>
    <x v="3"/>
    <x v="0"/>
    <x v="0"/>
    <s v="WIN-HNI-TTT-2BAN"/>
    <x v="0"/>
    <n v="4180887276"/>
    <x v="3"/>
    <x v="1"/>
    <x v="1"/>
    <x v="0"/>
    <x v="0"/>
    <x v="0"/>
    <x v="0"/>
    <x v="0"/>
    <n v="5"/>
    <x v="0"/>
    <n v="55595"/>
    <n v="277975"/>
    <x v="0"/>
    <x v="0"/>
    <x v="0"/>
    <x v="0"/>
    <n v="22238"/>
    <x v="4"/>
  </r>
  <r>
    <x v="1"/>
    <n v="4180887276"/>
    <x v="0"/>
    <x v="3"/>
    <x v="0"/>
    <x v="0"/>
    <s v="WIN-HNI-TTT-2BAN"/>
    <x v="0"/>
    <n v="4180887276"/>
    <x v="3"/>
    <x v="10"/>
    <x v="10"/>
    <x v="0"/>
    <x v="0"/>
    <x v="0"/>
    <x v="0"/>
    <x v="0"/>
    <n v="5"/>
    <x v="0"/>
    <n v="74250"/>
    <n v="371250"/>
    <x v="0"/>
    <x v="0"/>
    <x v="0"/>
    <x v="0"/>
    <n v="29700"/>
    <x v="4"/>
  </r>
  <r>
    <x v="1"/>
    <n v="4180720946"/>
    <x v="0"/>
    <x v="3"/>
    <x v="0"/>
    <x v="0"/>
    <s v="win3239"/>
    <x v="0"/>
    <n v="4180720946"/>
    <x v="3"/>
    <x v="0"/>
    <x v="0"/>
    <x v="0"/>
    <x v="0"/>
    <x v="0"/>
    <x v="0"/>
    <x v="0"/>
    <n v="8"/>
    <x v="0"/>
    <n v="111058"/>
    <n v="888464"/>
    <x v="0"/>
    <x v="0"/>
    <x v="0"/>
    <x v="0"/>
    <n v="71077"/>
    <x v="4"/>
  </r>
  <r>
    <x v="1"/>
    <n v="4180720946"/>
    <x v="0"/>
    <x v="3"/>
    <x v="0"/>
    <x v="0"/>
    <s v="win3239"/>
    <x v="0"/>
    <n v="4180720946"/>
    <x v="3"/>
    <x v="2"/>
    <x v="2"/>
    <x v="0"/>
    <x v="0"/>
    <x v="0"/>
    <x v="0"/>
    <x v="0"/>
    <n v="10"/>
    <x v="0"/>
    <n v="73431"/>
    <n v="734310"/>
    <x v="0"/>
    <x v="0"/>
    <x v="0"/>
    <x v="0"/>
    <n v="58745"/>
    <x v="4"/>
  </r>
  <r>
    <x v="14"/>
    <n v="4180590818"/>
    <x v="0"/>
    <x v="3"/>
    <x v="0"/>
    <x v="0"/>
    <s v="win3239"/>
    <x v="0"/>
    <n v="4180590818"/>
    <x v="3"/>
    <x v="8"/>
    <x v="8"/>
    <x v="0"/>
    <x v="0"/>
    <x v="0"/>
    <x v="0"/>
    <x v="0"/>
    <n v="3"/>
    <x v="0"/>
    <n v="50182"/>
    <n v="150546"/>
    <x v="0"/>
    <x v="0"/>
    <x v="0"/>
    <x v="0"/>
    <n v="12044"/>
    <x v="4"/>
  </r>
  <r>
    <x v="14"/>
    <n v="4180590818"/>
    <x v="0"/>
    <x v="3"/>
    <x v="0"/>
    <x v="0"/>
    <s v="win3239"/>
    <x v="0"/>
    <n v="4180590818"/>
    <x v="3"/>
    <x v="11"/>
    <x v="11"/>
    <x v="0"/>
    <x v="0"/>
    <x v="0"/>
    <x v="0"/>
    <x v="0"/>
    <n v="3"/>
    <x v="0"/>
    <n v="46000"/>
    <n v="138000"/>
    <x v="0"/>
    <x v="0"/>
    <x v="0"/>
    <x v="0"/>
    <n v="11040"/>
    <x v="4"/>
  </r>
  <r>
    <x v="14"/>
    <n v="4180590818"/>
    <x v="0"/>
    <x v="3"/>
    <x v="0"/>
    <x v="0"/>
    <s v="win3239"/>
    <x v="0"/>
    <n v="4180590818"/>
    <x v="3"/>
    <x v="1"/>
    <x v="1"/>
    <x v="0"/>
    <x v="0"/>
    <x v="0"/>
    <x v="0"/>
    <x v="0"/>
    <n v="2"/>
    <x v="0"/>
    <n v="55595"/>
    <n v="111190"/>
    <x v="0"/>
    <x v="0"/>
    <x v="0"/>
    <x v="0"/>
    <n v="8895"/>
    <x v="4"/>
  </r>
  <r>
    <x v="14"/>
    <n v="4180590818"/>
    <x v="0"/>
    <x v="3"/>
    <x v="0"/>
    <x v="0"/>
    <s v="win3239"/>
    <x v="0"/>
    <n v="4180590818"/>
    <x v="3"/>
    <x v="2"/>
    <x v="2"/>
    <x v="0"/>
    <x v="0"/>
    <x v="0"/>
    <x v="0"/>
    <x v="0"/>
    <n v="5"/>
    <x v="0"/>
    <n v="73431"/>
    <n v="367155"/>
    <x v="0"/>
    <x v="0"/>
    <x v="0"/>
    <x v="0"/>
    <n v="29372"/>
    <x v="4"/>
  </r>
  <r>
    <x v="0"/>
    <n v="4180697724"/>
    <x v="0"/>
    <x v="3"/>
    <x v="0"/>
    <x v="0"/>
    <s v="win1588"/>
    <x v="0"/>
    <n v="4180697724"/>
    <x v="3"/>
    <x v="12"/>
    <x v="12"/>
    <x v="0"/>
    <x v="0"/>
    <x v="0"/>
    <x v="0"/>
    <x v="0"/>
    <n v="5"/>
    <x v="0"/>
    <n v="49500"/>
    <n v="247500"/>
    <x v="0"/>
    <x v="0"/>
    <x v="0"/>
    <x v="0"/>
    <n v="19800"/>
    <x v="4"/>
  </r>
  <r>
    <x v="0"/>
    <n v="4180697724"/>
    <x v="0"/>
    <x v="3"/>
    <x v="0"/>
    <x v="0"/>
    <s v="win1588"/>
    <x v="0"/>
    <n v="4180697724"/>
    <x v="3"/>
    <x v="8"/>
    <x v="8"/>
    <x v="0"/>
    <x v="0"/>
    <x v="0"/>
    <x v="0"/>
    <x v="0"/>
    <n v="5"/>
    <x v="0"/>
    <n v="50182"/>
    <n v="250910"/>
    <x v="0"/>
    <x v="0"/>
    <x v="0"/>
    <x v="0"/>
    <n v="20073"/>
    <x v="4"/>
  </r>
  <r>
    <x v="0"/>
    <n v="4180697724"/>
    <x v="0"/>
    <x v="3"/>
    <x v="0"/>
    <x v="0"/>
    <s v="win1588"/>
    <x v="0"/>
    <n v="4180697724"/>
    <x v="3"/>
    <x v="2"/>
    <x v="2"/>
    <x v="0"/>
    <x v="0"/>
    <x v="0"/>
    <x v="0"/>
    <x v="0"/>
    <n v="10"/>
    <x v="0"/>
    <n v="73431"/>
    <n v="734310"/>
    <x v="0"/>
    <x v="0"/>
    <x v="0"/>
    <x v="0"/>
    <n v="58745"/>
    <x v="4"/>
  </r>
  <r>
    <x v="1"/>
    <n v="4180720278"/>
    <x v="0"/>
    <x v="3"/>
    <x v="0"/>
    <x v="0"/>
    <s v="win1569"/>
    <x v="0"/>
    <n v="4180720278"/>
    <x v="3"/>
    <x v="1"/>
    <x v="1"/>
    <x v="0"/>
    <x v="0"/>
    <x v="0"/>
    <x v="0"/>
    <x v="0"/>
    <n v="5"/>
    <x v="0"/>
    <n v="55595"/>
    <n v="277975"/>
    <x v="0"/>
    <x v="0"/>
    <x v="0"/>
    <x v="0"/>
    <n v="22238"/>
    <x v="4"/>
  </r>
  <r>
    <x v="1"/>
    <n v="4180720278"/>
    <x v="0"/>
    <x v="3"/>
    <x v="0"/>
    <x v="0"/>
    <s v="win1569"/>
    <x v="0"/>
    <n v="4180720278"/>
    <x v="3"/>
    <x v="13"/>
    <x v="13"/>
    <x v="0"/>
    <x v="0"/>
    <x v="0"/>
    <x v="0"/>
    <x v="0"/>
    <n v="5"/>
    <x v="0"/>
    <n v="50400"/>
    <n v="252000"/>
    <x v="0"/>
    <x v="0"/>
    <x v="0"/>
    <x v="0"/>
    <n v="20160"/>
    <x v="4"/>
  </r>
  <r>
    <x v="1"/>
    <n v="4180720278"/>
    <x v="0"/>
    <x v="3"/>
    <x v="0"/>
    <x v="0"/>
    <s v="win1569"/>
    <x v="0"/>
    <n v="4180720278"/>
    <x v="3"/>
    <x v="10"/>
    <x v="10"/>
    <x v="0"/>
    <x v="0"/>
    <x v="0"/>
    <x v="0"/>
    <x v="0"/>
    <n v="5"/>
    <x v="0"/>
    <n v="74250"/>
    <n v="371250"/>
    <x v="0"/>
    <x v="0"/>
    <x v="0"/>
    <x v="0"/>
    <n v="29700"/>
    <x v="4"/>
  </r>
  <r>
    <x v="1"/>
    <n v="4180720278"/>
    <x v="0"/>
    <x v="3"/>
    <x v="0"/>
    <x v="0"/>
    <s v="win1569"/>
    <x v="0"/>
    <n v="4180720278"/>
    <x v="3"/>
    <x v="9"/>
    <x v="9"/>
    <x v="0"/>
    <x v="0"/>
    <x v="0"/>
    <x v="0"/>
    <x v="0"/>
    <n v="5"/>
    <x v="0"/>
    <n v="70950"/>
    <n v="354750"/>
    <x v="0"/>
    <x v="0"/>
    <x v="0"/>
    <x v="0"/>
    <n v="28380"/>
    <x v="4"/>
  </r>
  <r>
    <x v="1"/>
    <n v="4180720278"/>
    <x v="0"/>
    <x v="3"/>
    <x v="0"/>
    <x v="0"/>
    <s v="win1569"/>
    <x v="0"/>
    <n v="4180720278"/>
    <x v="3"/>
    <x v="12"/>
    <x v="12"/>
    <x v="0"/>
    <x v="0"/>
    <x v="0"/>
    <x v="0"/>
    <x v="0"/>
    <n v="5"/>
    <x v="0"/>
    <n v="49500"/>
    <n v="247500"/>
    <x v="0"/>
    <x v="0"/>
    <x v="0"/>
    <x v="0"/>
    <n v="19800"/>
    <x v="4"/>
  </r>
  <r>
    <x v="14"/>
    <n v="4180599448"/>
    <x v="0"/>
    <x v="3"/>
    <x v="0"/>
    <x v="0"/>
    <s v="WIN2ARX"/>
    <x v="0"/>
    <n v="4180599448"/>
    <x v="3"/>
    <x v="8"/>
    <x v="8"/>
    <x v="0"/>
    <x v="0"/>
    <x v="0"/>
    <x v="0"/>
    <x v="0"/>
    <n v="3"/>
    <x v="0"/>
    <n v="50182"/>
    <n v="150546"/>
    <x v="0"/>
    <x v="0"/>
    <x v="0"/>
    <x v="0"/>
    <n v="12044"/>
    <x v="4"/>
  </r>
  <r>
    <x v="14"/>
    <n v="4180599448"/>
    <x v="0"/>
    <x v="3"/>
    <x v="0"/>
    <x v="0"/>
    <s v="WIN2ARX"/>
    <x v="0"/>
    <n v="4180599448"/>
    <x v="3"/>
    <x v="11"/>
    <x v="11"/>
    <x v="0"/>
    <x v="0"/>
    <x v="0"/>
    <x v="0"/>
    <x v="0"/>
    <n v="3"/>
    <x v="0"/>
    <n v="46000"/>
    <n v="138000"/>
    <x v="0"/>
    <x v="0"/>
    <x v="0"/>
    <x v="0"/>
    <n v="11040"/>
    <x v="4"/>
  </r>
  <r>
    <x v="14"/>
    <n v="4180599448"/>
    <x v="0"/>
    <x v="3"/>
    <x v="0"/>
    <x v="0"/>
    <s v="WIN2ARX"/>
    <x v="0"/>
    <n v="4180599448"/>
    <x v="3"/>
    <x v="0"/>
    <x v="0"/>
    <x v="0"/>
    <x v="0"/>
    <x v="0"/>
    <x v="0"/>
    <x v="0"/>
    <n v="5"/>
    <x v="0"/>
    <n v="111058"/>
    <n v="555290"/>
    <x v="0"/>
    <x v="0"/>
    <x v="0"/>
    <x v="0"/>
    <n v="44423"/>
    <x v="4"/>
  </r>
  <r>
    <x v="14"/>
    <n v="4180599449"/>
    <x v="0"/>
    <x v="3"/>
    <x v="0"/>
    <x v="0"/>
    <s v="WIN2ARZ"/>
    <x v="0"/>
    <n v="4180599449"/>
    <x v="3"/>
    <x v="1"/>
    <x v="1"/>
    <x v="0"/>
    <x v="0"/>
    <x v="0"/>
    <x v="0"/>
    <x v="0"/>
    <n v="2"/>
    <x v="0"/>
    <n v="55595"/>
    <n v="111190"/>
    <x v="0"/>
    <x v="0"/>
    <x v="0"/>
    <x v="0"/>
    <n v="8895"/>
    <x v="4"/>
  </r>
  <r>
    <x v="14"/>
    <n v="4180599449"/>
    <x v="0"/>
    <x v="3"/>
    <x v="0"/>
    <x v="0"/>
    <s v="WIN2ARZ"/>
    <x v="0"/>
    <n v="4180599449"/>
    <x v="3"/>
    <x v="8"/>
    <x v="8"/>
    <x v="0"/>
    <x v="0"/>
    <x v="0"/>
    <x v="0"/>
    <x v="0"/>
    <n v="2"/>
    <x v="0"/>
    <n v="50182"/>
    <n v="100364"/>
    <x v="0"/>
    <x v="0"/>
    <x v="0"/>
    <x v="0"/>
    <n v="8029"/>
    <x v="4"/>
  </r>
  <r>
    <x v="14"/>
    <n v="4180599449"/>
    <x v="0"/>
    <x v="3"/>
    <x v="0"/>
    <x v="0"/>
    <s v="WIN2ARZ"/>
    <x v="0"/>
    <n v="4180599449"/>
    <x v="3"/>
    <x v="2"/>
    <x v="2"/>
    <x v="0"/>
    <x v="0"/>
    <x v="0"/>
    <x v="0"/>
    <x v="0"/>
    <n v="4"/>
    <x v="0"/>
    <n v="73431"/>
    <n v="293724"/>
    <x v="0"/>
    <x v="0"/>
    <x v="0"/>
    <x v="0"/>
    <n v="23498"/>
    <x v="4"/>
  </r>
  <r>
    <x v="14"/>
    <n v="4180599449"/>
    <x v="0"/>
    <x v="3"/>
    <x v="0"/>
    <x v="0"/>
    <s v="WIN2ARZ"/>
    <x v="0"/>
    <n v="4180599449"/>
    <x v="3"/>
    <x v="11"/>
    <x v="11"/>
    <x v="0"/>
    <x v="0"/>
    <x v="0"/>
    <x v="0"/>
    <x v="0"/>
    <n v="3"/>
    <x v="0"/>
    <n v="46000"/>
    <n v="138000"/>
    <x v="0"/>
    <x v="0"/>
    <x v="0"/>
    <x v="0"/>
    <n v="11040"/>
    <x v="4"/>
  </r>
  <r>
    <x v="14"/>
    <n v="4180599520"/>
    <x v="0"/>
    <x v="3"/>
    <x v="0"/>
    <x v="0"/>
    <s v="WIN2B42"/>
    <x v="0"/>
    <n v="4180599520"/>
    <x v="3"/>
    <x v="8"/>
    <x v="8"/>
    <x v="0"/>
    <x v="0"/>
    <x v="0"/>
    <x v="0"/>
    <x v="0"/>
    <n v="4"/>
    <x v="0"/>
    <n v="50182"/>
    <n v="200728"/>
    <x v="0"/>
    <x v="0"/>
    <x v="0"/>
    <x v="0"/>
    <n v="16058"/>
    <x v="4"/>
  </r>
  <r>
    <x v="14"/>
    <n v="4180599520"/>
    <x v="0"/>
    <x v="3"/>
    <x v="0"/>
    <x v="0"/>
    <s v="WIN2B42"/>
    <x v="0"/>
    <n v="4180599520"/>
    <x v="3"/>
    <x v="2"/>
    <x v="2"/>
    <x v="0"/>
    <x v="0"/>
    <x v="0"/>
    <x v="0"/>
    <x v="0"/>
    <n v="5"/>
    <x v="0"/>
    <n v="73431"/>
    <n v="367155"/>
    <x v="0"/>
    <x v="0"/>
    <x v="0"/>
    <x v="0"/>
    <n v="29372"/>
    <x v="4"/>
  </r>
  <r>
    <x v="14"/>
    <n v="4180599520"/>
    <x v="0"/>
    <x v="3"/>
    <x v="0"/>
    <x v="0"/>
    <s v="WIN2B42"/>
    <x v="0"/>
    <n v="4180599520"/>
    <x v="3"/>
    <x v="0"/>
    <x v="0"/>
    <x v="0"/>
    <x v="0"/>
    <x v="0"/>
    <x v="0"/>
    <x v="0"/>
    <n v="3"/>
    <x v="0"/>
    <n v="111058"/>
    <n v="333174"/>
    <x v="0"/>
    <x v="0"/>
    <x v="0"/>
    <x v="0"/>
    <n v="26654"/>
    <x v="4"/>
  </r>
  <r>
    <x v="14"/>
    <n v="4180599740"/>
    <x v="0"/>
    <x v="3"/>
    <x v="0"/>
    <x v="0"/>
    <s v="WIN6465"/>
    <x v="0"/>
    <n v="4180599740"/>
    <x v="3"/>
    <x v="0"/>
    <x v="0"/>
    <x v="0"/>
    <x v="0"/>
    <x v="0"/>
    <x v="0"/>
    <x v="0"/>
    <n v="5"/>
    <x v="0"/>
    <n v="111058"/>
    <n v="555290"/>
    <x v="0"/>
    <x v="0"/>
    <x v="0"/>
    <x v="0"/>
    <n v="44423"/>
    <x v="4"/>
  </r>
  <r>
    <x v="14"/>
    <n v="4180599740"/>
    <x v="0"/>
    <x v="3"/>
    <x v="0"/>
    <x v="0"/>
    <s v="WIN6465"/>
    <x v="0"/>
    <n v="4180599740"/>
    <x v="3"/>
    <x v="11"/>
    <x v="11"/>
    <x v="0"/>
    <x v="0"/>
    <x v="0"/>
    <x v="0"/>
    <x v="0"/>
    <n v="8"/>
    <x v="0"/>
    <n v="46000"/>
    <n v="368000"/>
    <x v="0"/>
    <x v="0"/>
    <x v="0"/>
    <x v="0"/>
    <n v="29440"/>
    <x v="4"/>
  </r>
  <r>
    <x v="14"/>
    <n v="4180599740"/>
    <x v="0"/>
    <x v="3"/>
    <x v="0"/>
    <x v="0"/>
    <s v="WIN6465"/>
    <x v="0"/>
    <n v="4180599740"/>
    <x v="3"/>
    <x v="2"/>
    <x v="2"/>
    <x v="0"/>
    <x v="0"/>
    <x v="0"/>
    <x v="0"/>
    <x v="0"/>
    <n v="4"/>
    <x v="0"/>
    <n v="73431"/>
    <n v="293724"/>
    <x v="0"/>
    <x v="0"/>
    <x v="0"/>
    <x v="0"/>
    <n v="23498"/>
    <x v="4"/>
  </r>
  <r>
    <x v="14"/>
    <n v="4180599740"/>
    <x v="0"/>
    <x v="3"/>
    <x v="0"/>
    <x v="0"/>
    <s v="WIN6465"/>
    <x v="0"/>
    <n v="4180599740"/>
    <x v="3"/>
    <x v="8"/>
    <x v="8"/>
    <x v="0"/>
    <x v="0"/>
    <x v="0"/>
    <x v="0"/>
    <x v="0"/>
    <n v="7"/>
    <x v="0"/>
    <n v="50182"/>
    <n v="351274"/>
    <x v="0"/>
    <x v="0"/>
    <x v="0"/>
    <x v="0"/>
    <n v="28102"/>
    <x v="4"/>
  </r>
  <r>
    <x v="14"/>
    <n v="4180599656"/>
    <x v="0"/>
    <x v="3"/>
    <x v="0"/>
    <x v="0"/>
    <s v="WIN4887"/>
    <x v="0"/>
    <n v="4180599656"/>
    <x v="3"/>
    <x v="0"/>
    <x v="0"/>
    <x v="0"/>
    <x v="0"/>
    <x v="0"/>
    <x v="0"/>
    <x v="0"/>
    <n v="2"/>
    <x v="0"/>
    <n v="111058"/>
    <n v="222116"/>
    <x v="0"/>
    <x v="0"/>
    <x v="0"/>
    <x v="0"/>
    <n v="17769"/>
    <x v="4"/>
  </r>
  <r>
    <x v="14"/>
    <n v="4180599656"/>
    <x v="0"/>
    <x v="3"/>
    <x v="0"/>
    <x v="0"/>
    <s v="WIN4887"/>
    <x v="0"/>
    <n v="4180599656"/>
    <x v="3"/>
    <x v="11"/>
    <x v="11"/>
    <x v="0"/>
    <x v="0"/>
    <x v="0"/>
    <x v="0"/>
    <x v="0"/>
    <n v="5"/>
    <x v="0"/>
    <n v="46000"/>
    <n v="230000"/>
    <x v="0"/>
    <x v="0"/>
    <x v="0"/>
    <x v="0"/>
    <n v="18400"/>
    <x v="4"/>
  </r>
  <r>
    <x v="14"/>
    <n v="4180599656"/>
    <x v="0"/>
    <x v="3"/>
    <x v="0"/>
    <x v="0"/>
    <s v="WIN4887"/>
    <x v="0"/>
    <n v="4180599656"/>
    <x v="3"/>
    <x v="2"/>
    <x v="2"/>
    <x v="0"/>
    <x v="0"/>
    <x v="0"/>
    <x v="0"/>
    <x v="0"/>
    <n v="12"/>
    <x v="0"/>
    <n v="73431"/>
    <n v="881172"/>
    <x v="0"/>
    <x v="0"/>
    <x v="0"/>
    <x v="0"/>
    <n v="70494"/>
    <x v="4"/>
  </r>
  <r>
    <x v="14"/>
    <n v="4180599656"/>
    <x v="0"/>
    <x v="3"/>
    <x v="0"/>
    <x v="0"/>
    <s v="WIN4887"/>
    <x v="0"/>
    <n v="4180599656"/>
    <x v="3"/>
    <x v="8"/>
    <x v="8"/>
    <x v="0"/>
    <x v="0"/>
    <x v="0"/>
    <x v="0"/>
    <x v="0"/>
    <n v="6"/>
    <x v="0"/>
    <n v="50182"/>
    <n v="301092"/>
    <x v="0"/>
    <x v="0"/>
    <x v="0"/>
    <x v="0"/>
    <n v="24087"/>
    <x v="4"/>
  </r>
  <r>
    <x v="14"/>
    <n v="4180599656"/>
    <x v="0"/>
    <x v="3"/>
    <x v="0"/>
    <x v="0"/>
    <s v="WIN4887"/>
    <x v="0"/>
    <n v="4180599656"/>
    <x v="3"/>
    <x v="1"/>
    <x v="1"/>
    <x v="0"/>
    <x v="0"/>
    <x v="0"/>
    <x v="0"/>
    <x v="0"/>
    <n v="1"/>
    <x v="0"/>
    <n v="55595"/>
    <n v="55595"/>
    <x v="0"/>
    <x v="0"/>
    <x v="0"/>
    <x v="0"/>
    <n v="4448"/>
    <x v="4"/>
  </r>
  <r>
    <x v="14"/>
    <n v="4180599676"/>
    <x v="0"/>
    <x v="3"/>
    <x v="0"/>
    <x v="0"/>
    <s v="WIN5369"/>
    <x v="0"/>
    <n v="4180599676"/>
    <x v="3"/>
    <x v="1"/>
    <x v="1"/>
    <x v="0"/>
    <x v="0"/>
    <x v="0"/>
    <x v="0"/>
    <x v="0"/>
    <n v="3"/>
    <x v="0"/>
    <n v="55595"/>
    <n v="166785"/>
    <x v="0"/>
    <x v="0"/>
    <x v="0"/>
    <x v="0"/>
    <n v="13343"/>
    <x v="4"/>
  </r>
  <r>
    <x v="14"/>
    <n v="4180599676"/>
    <x v="0"/>
    <x v="3"/>
    <x v="0"/>
    <x v="0"/>
    <s v="WIN5369"/>
    <x v="0"/>
    <n v="4180599676"/>
    <x v="3"/>
    <x v="8"/>
    <x v="8"/>
    <x v="0"/>
    <x v="0"/>
    <x v="0"/>
    <x v="0"/>
    <x v="0"/>
    <n v="3"/>
    <x v="0"/>
    <n v="50182"/>
    <n v="150546"/>
    <x v="0"/>
    <x v="0"/>
    <x v="0"/>
    <x v="0"/>
    <n v="12044"/>
    <x v="4"/>
  </r>
  <r>
    <x v="14"/>
    <n v="4180599676"/>
    <x v="0"/>
    <x v="3"/>
    <x v="0"/>
    <x v="0"/>
    <s v="WIN5369"/>
    <x v="0"/>
    <n v="4180599676"/>
    <x v="3"/>
    <x v="2"/>
    <x v="2"/>
    <x v="0"/>
    <x v="0"/>
    <x v="0"/>
    <x v="0"/>
    <x v="0"/>
    <n v="3"/>
    <x v="0"/>
    <n v="73431"/>
    <n v="220293"/>
    <x v="0"/>
    <x v="0"/>
    <x v="0"/>
    <x v="0"/>
    <n v="17623"/>
    <x v="4"/>
  </r>
  <r>
    <x v="14"/>
    <n v="4180599676"/>
    <x v="0"/>
    <x v="3"/>
    <x v="0"/>
    <x v="0"/>
    <s v="WIN5369"/>
    <x v="0"/>
    <n v="4180599676"/>
    <x v="3"/>
    <x v="0"/>
    <x v="0"/>
    <x v="0"/>
    <x v="0"/>
    <x v="0"/>
    <x v="0"/>
    <x v="0"/>
    <n v="3"/>
    <x v="0"/>
    <n v="111058"/>
    <n v="333174"/>
    <x v="0"/>
    <x v="0"/>
    <x v="0"/>
    <x v="0"/>
    <n v="26654"/>
    <x v="4"/>
  </r>
  <r>
    <x v="14"/>
    <n v="4180599676"/>
    <x v="0"/>
    <x v="3"/>
    <x v="0"/>
    <x v="0"/>
    <s v="WIN5369"/>
    <x v="0"/>
    <n v="4180599676"/>
    <x v="3"/>
    <x v="11"/>
    <x v="11"/>
    <x v="0"/>
    <x v="0"/>
    <x v="0"/>
    <x v="0"/>
    <x v="0"/>
    <n v="3"/>
    <x v="0"/>
    <n v="46000"/>
    <n v="138000"/>
    <x v="0"/>
    <x v="0"/>
    <x v="0"/>
    <x v="0"/>
    <n v="11040"/>
    <x v="4"/>
  </r>
  <r>
    <x v="14"/>
    <n v="4180599645"/>
    <x v="0"/>
    <x v="3"/>
    <x v="0"/>
    <x v="0"/>
    <s v="WIN4588"/>
    <x v="0"/>
    <n v="4180599645"/>
    <x v="3"/>
    <x v="8"/>
    <x v="8"/>
    <x v="0"/>
    <x v="0"/>
    <x v="0"/>
    <x v="0"/>
    <x v="0"/>
    <n v="3"/>
    <x v="0"/>
    <n v="50182"/>
    <n v="150546"/>
    <x v="0"/>
    <x v="0"/>
    <x v="0"/>
    <x v="0"/>
    <n v="12044"/>
    <x v="4"/>
  </r>
  <r>
    <x v="14"/>
    <n v="4180599645"/>
    <x v="0"/>
    <x v="3"/>
    <x v="0"/>
    <x v="0"/>
    <s v="WIN4588"/>
    <x v="0"/>
    <n v="4180599645"/>
    <x v="3"/>
    <x v="11"/>
    <x v="11"/>
    <x v="0"/>
    <x v="0"/>
    <x v="0"/>
    <x v="0"/>
    <x v="0"/>
    <n v="2"/>
    <x v="0"/>
    <n v="46000"/>
    <n v="92000"/>
    <x v="0"/>
    <x v="0"/>
    <x v="0"/>
    <x v="0"/>
    <n v="7360"/>
    <x v="4"/>
  </r>
  <r>
    <x v="14"/>
    <n v="4180599577"/>
    <x v="0"/>
    <x v="3"/>
    <x v="0"/>
    <x v="0"/>
    <s v="WIN-HNI-TT-2Bo2"/>
    <x v="0"/>
    <n v="4180599577"/>
    <x v="3"/>
    <x v="11"/>
    <x v="11"/>
    <x v="0"/>
    <x v="0"/>
    <x v="0"/>
    <x v="0"/>
    <x v="0"/>
    <n v="2"/>
    <x v="0"/>
    <n v="46000"/>
    <n v="92000"/>
    <x v="0"/>
    <x v="0"/>
    <x v="0"/>
    <x v="0"/>
    <n v="7360"/>
    <x v="4"/>
  </r>
  <r>
    <x v="14"/>
    <n v="4180599577"/>
    <x v="0"/>
    <x v="3"/>
    <x v="0"/>
    <x v="0"/>
    <s v="WIN-HNI-TT-2Bo2"/>
    <x v="0"/>
    <n v="4180599577"/>
    <x v="3"/>
    <x v="0"/>
    <x v="0"/>
    <x v="0"/>
    <x v="0"/>
    <x v="0"/>
    <x v="0"/>
    <x v="0"/>
    <n v="4"/>
    <x v="0"/>
    <n v="111058"/>
    <n v="444232"/>
    <x v="0"/>
    <x v="0"/>
    <x v="0"/>
    <x v="0"/>
    <n v="35539"/>
    <x v="4"/>
  </r>
  <r>
    <x v="14"/>
    <n v="4180599577"/>
    <x v="0"/>
    <x v="3"/>
    <x v="0"/>
    <x v="0"/>
    <s v="WIN-HNI-TT-2Bo2"/>
    <x v="0"/>
    <n v="4180599577"/>
    <x v="3"/>
    <x v="1"/>
    <x v="1"/>
    <x v="0"/>
    <x v="0"/>
    <x v="0"/>
    <x v="0"/>
    <x v="0"/>
    <n v="3"/>
    <x v="0"/>
    <n v="55595"/>
    <n v="166785"/>
    <x v="0"/>
    <x v="0"/>
    <x v="0"/>
    <x v="0"/>
    <n v="13343"/>
    <x v="4"/>
  </r>
  <r>
    <x v="14"/>
    <n v="4180143525"/>
    <x v="0"/>
    <x v="3"/>
    <x v="0"/>
    <x v="0"/>
    <s v="WIN-HNI-TTT-2BAN"/>
    <x v="0"/>
    <n v="4180143525"/>
    <x v="3"/>
    <x v="2"/>
    <x v="2"/>
    <x v="0"/>
    <x v="0"/>
    <x v="0"/>
    <x v="0"/>
    <x v="0"/>
    <n v="5"/>
    <x v="0"/>
    <n v="73431"/>
    <n v="367155"/>
    <x v="0"/>
    <x v="0"/>
    <x v="0"/>
    <x v="0"/>
    <n v="29372"/>
    <x v="4"/>
  </r>
  <r>
    <x v="14"/>
    <n v="4180143525"/>
    <x v="0"/>
    <x v="3"/>
    <x v="0"/>
    <x v="0"/>
    <s v="WIN-HNI-TTT-2BAN"/>
    <x v="0"/>
    <n v="4180143525"/>
    <x v="3"/>
    <x v="0"/>
    <x v="0"/>
    <x v="0"/>
    <x v="0"/>
    <x v="0"/>
    <x v="0"/>
    <x v="0"/>
    <n v="5"/>
    <x v="0"/>
    <n v="111058"/>
    <n v="555290"/>
    <x v="0"/>
    <x v="0"/>
    <x v="0"/>
    <x v="0"/>
    <n v="44423"/>
    <x v="4"/>
  </r>
  <r>
    <x v="14"/>
    <n v="4180169858"/>
    <x v="0"/>
    <x v="3"/>
    <x v="0"/>
    <x v="0"/>
    <s v="WIN-HNI-TTT-2BAN"/>
    <x v="0"/>
    <n v="4180169858"/>
    <x v="3"/>
    <x v="0"/>
    <x v="0"/>
    <x v="0"/>
    <x v="0"/>
    <x v="0"/>
    <x v="0"/>
    <x v="0"/>
    <n v="10"/>
    <x v="0"/>
    <n v="111058"/>
    <n v="1110580"/>
    <x v="0"/>
    <x v="0"/>
    <x v="0"/>
    <x v="0"/>
    <n v="88846"/>
    <x v="4"/>
  </r>
  <r>
    <x v="14"/>
    <n v="4180169858"/>
    <x v="0"/>
    <x v="3"/>
    <x v="0"/>
    <x v="0"/>
    <s v="WIN-HNI-TTT-2BAN"/>
    <x v="0"/>
    <n v="4180169858"/>
    <x v="3"/>
    <x v="11"/>
    <x v="11"/>
    <x v="0"/>
    <x v="0"/>
    <x v="0"/>
    <x v="0"/>
    <x v="0"/>
    <n v="5"/>
    <x v="0"/>
    <n v="46000"/>
    <n v="230000"/>
    <x v="0"/>
    <x v="0"/>
    <x v="0"/>
    <x v="0"/>
    <n v="18400"/>
    <x v="4"/>
  </r>
  <r>
    <x v="14"/>
    <n v="4180169858"/>
    <x v="0"/>
    <x v="3"/>
    <x v="0"/>
    <x v="0"/>
    <s v="WIN-HNI-TTT-2BAN"/>
    <x v="0"/>
    <n v="4180169858"/>
    <x v="3"/>
    <x v="8"/>
    <x v="8"/>
    <x v="0"/>
    <x v="0"/>
    <x v="0"/>
    <x v="0"/>
    <x v="0"/>
    <n v="5"/>
    <x v="0"/>
    <n v="50182"/>
    <n v="250910"/>
    <x v="0"/>
    <x v="0"/>
    <x v="0"/>
    <x v="0"/>
    <n v="20073"/>
    <x v="4"/>
  </r>
  <r>
    <x v="14"/>
    <n v="4180169858"/>
    <x v="0"/>
    <x v="3"/>
    <x v="0"/>
    <x v="0"/>
    <s v="WIN-HNI-TTT-2BAN"/>
    <x v="0"/>
    <n v="4180169858"/>
    <x v="3"/>
    <x v="2"/>
    <x v="2"/>
    <x v="0"/>
    <x v="0"/>
    <x v="0"/>
    <x v="0"/>
    <x v="0"/>
    <n v="10"/>
    <x v="0"/>
    <n v="73431"/>
    <n v="734310"/>
    <x v="0"/>
    <x v="0"/>
    <x v="0"/>
    <x v="0"/>
    <n v="58745"/>
    <x v="4"/>
  </r>
  <r>
    <x v="14"/>
    <n v="4180599521"/>
    <x v="0"/>
    <x v="3"/>
    <x v="0"/>
    <x v="0"/>
    <s v="WIN-HNI-TT-2b77"/>
    <x v="0"/>
    <n v="4180599521"/>
    <x v="3"/>
    <x v="11"/>
    <x v="11"/>
    <x v="0"/>
    <x v="0"/>
    <x v="0"/>
    <x v="0"/>
    <x v="0"/>
    <n v="3"/>
    <x v="0"/>
    <n v="46000"/>
    <n v="138000"/>
    <x v="0"/>
    <x v="0"/>
    <x v="0"/>
    <x v="0"/>
    <n v="11040"/>
    <x v="4"/>
  </r>
  <r>
    <x v="14"/>
    <n v="4180599521"/>
    <x v="0"/>
    <x v="3"/>
    <x v="0"/>
    <x v="0"/>
    <s v="WIN-HNI-TT-2b77"/>
    <x v="0"/>
    <n v="4180599521"/>
    <x v="3"/>
    <x v="2"/>
    <x v="2"/>
    <x v="0"/>
    <x v="0"/>
    <x v="0"/>
    <x v="0"/>
    <x v="0"/>
    <n v="15"/>
    <x v="0"/>
    <n v="73431"/>
    <n v="1101465"/>
    <x v="0"/>
    <x v="0"/>
    <x v="0"/>
    <x v="0"/>
    <n v="88117"/>
    <x v="4"/>
  </r>
  <r>
    <x v="14"/>
    <n v="4180599521"/>
    <x v="0"/>
    <x v="3"/>
    <x v="0"/>
    <x v="0"/>
    <s v="WIN-HNI-TT-2b77"/>
    <x v="0"/>
    <n v="4180599521"/>
    <x v="3"/>
    <x v="8"/>
    <x v="8"/>
    <x v="0"/>
    <x v="0"/>
    <x v="0"/>
    <x v="0"/>
    <x v="0"/>
    <n v="3"/>
    <x v="0"/>
    <n v="50182"/>
    <n v="150546"/>
    <x v="0"/>
    <x v="0"/>
    <x v="0"/>
    <x v="0"/>
    <n v="12044"/>
    <x v="4"/>
  </r>
  <r>
    <x v="14"/>
    <n v="4180599522"/>
    <x v="0"/>
    <x v="3"/>
    <x v="0"/>
    <x v="0"/>
    <s v="WIN2B79"/>
    <x v="0"/>
    <n v="4180599522"/>
    <x v="3"/>
    <x v="0"/>
    <x v="0"/>
    <x v="0"/>
    <x v="0"/>
    <x v="0"/>
    <x v="0"/>
    <x v="0"/>
    <n v="6"/>
    <x v="0"/>
    <n v="111058"/>
    <n v="666348"/>
    <x v="0"/>
    <x v="0"/>
    <x v="0"/>
    <x v="0"/>
    <n v="53308"/>
    <x v="4"/>
  </r>
  <r>
    <x v="14"/>
    <n v="4180599522"/>
    <x v="0"/>
    <x v="3"/>
    <x v="0"/>
    <x v="0"/>
    <s v="WIN2B79"/>
    <x v="0"/>
    <n v="4180599522"/>
    <x v="3"/>
    <x v="11"/>
    <x v="11"/>
    <x v="0"/>
    <x v="0"/>
    <x v="0"/>
    <x v="0"/>
    <x v="0"/>
    <n v="3"/>
    <x v="0"/>
    <n v="46000"/>
    <n v="138000"/>
    <x v="0"/>
    <x v="0"/>
    <x v="0"/>
    <x v="0"/>
    <n v="11040"/>
    <x v="4"/>
  </r>
  <r>
    <x v="14"/>
    <n v="4180599522"/>
    <x v="0"/>
    <x v="3"/>
    <x v="0"/>
    <x v="0"/>
    <s v="WIN2B79"/>
    <x v="0"/>
    <n v="4180599522"/>
    <x v="3"/>
    <x v="2"/>
    <x v="2"/>
    <x v="0"/>
    <x v="0"/>
    <x v="0"/>
    <x v="0"/>
    <x v="0"/>
    <n v="13"/>
    <x v="0"/>
    <n v="73431"/>
    <n v="954603"/>
    <x v="0"/>
    <x v="0"/>
    <x v="0"/>
    <x v="0"/>
    <n v="76368"/>
    <x v="4"/>
  </r>
  <r>
    <x v="14"/>
    <n v="4180599522"/>
    <x v="0"/>
    <x v="3"/>
    <x v="0"/>
    <x v="0"/>
    <s v="WIN2B79"/>
    <x v="0"/>
    <n v="4180599522"/>
    <x v="3"/>
    <x v="8"/>
    <x v="8"/>
    <x v="0"/>
    <x v="0"/>
    <x v="0"/>
    <x v="0"/>
    <x v="0"/>
    <n v="3"/>
    <x v="0"/>
    <n v="50182"/>
    <n v="150546"/>
    <x v="0"/>
    <x v="0"/>
    <x v="0"/>
    <x v="0"/>
    <n v="12044"/>
    <x v="4"/>
  </r>
  <r>
    <x v="14"/>
    <n v="4180599522"/>
    <x v="0"/>
    <x v="3"/>
    <x v="0"/>
    <x v="0"/>
    <s v="WIN2B79"/>
    <x v="0"/>
    <n v="4180599522"/>
    <x v="3"/>
    <x v="1"/>
    <x v="1"/>
    <x v="0"/>
    <x v="0"/>
    <x v="0"/>
    <x v="0"/>
    <x v="0"/>
    <n v="3"/>
    <x v="0"/>
    <n v="55595"/>
    <n v="166785"/>
    <x v="0"/>
    <x v="0"/>
    <x v="0"/>
    <x v="0"/>
    <n v="13343"/>
    <x v="4"/>
  </r>
  <r>
    <x v="14"/>
    <n v="4180599579"/>
    <x v="0"/>
    <x v="3"/>
    <x v="0"/>
    <x v="0"/>
    <s v="WIN-HNI-TT-2BP3"/>
    <x v="0"/>
    <n v="4180599579"/>
    <x v="3"/>
    <x v="0"/>
    <x v="0"/>
    <x v="0"/>
    <x v="0"/>
    <x v="0"/>
    <x v="0"/>
    <x v="0"/>
    <n v="4"/>
    <x v="0"/>
    <n v="111058"/>
    <n v="444232"/>
    <x v="0"/>
    <x v="0"/>
    <x v="0"/>
    <x v="0"/>
    <n v="35539"/>
    <x v="4"/>
  </r>
  <r>
    <x v="14"/>
    <n v="4180599579"/>
    <x v="0"/>
    <x v="3"/>
    <x v="0"/>
    <x v="0"/>
    <s v="WIN-HNI-TT-2BP3"/>
    <x v="0"/>
    <n v="4180599579"/>
    <x v="3"/>
    <x v="11"/>
    <x v="11"/>
    <x v="0"/>
    <x v="0"/>
    <x v="0"/>
    <x v="0"/>
    <x v="0"/>
    <n v="2"/>
    <x v="0"/>
    <n v="46000"/>
    <n v="92000"/>
    <x v="0"/>
    <x v="0"/>
    <x v="0"/>
    <x v="0"/>
    <n v="7360"/>
    <x v="4"/>
  </r>
  <r>
    <x v="14"/>
    <n v="4180599579"/>
    <x v="0"/>
    <x v="3"/>
    <x v="0"/>
    <x v="0"/>
    <s v="WIN-HNI-TT-2BP3"/>
    <x v="0"/>
    <n v="4180599579"/>
    <x v="3"/>
    <x v="2"/>
    <x v="2"/>
    <x v="0"/>
    <x v="0"/>
    <x v="0"/>
    <x v="0"/>
    <x v="0"/>
    <n v="7"/>
    <x v="0"/>
    <n v="73431"/>
    <n v="514017"/>
    <x v="0"/>
    <x v="0"/>
    <x v="0"/>
    <x v="0"/>
    <n v="41121"/>
    <x v="4"/>
  </r>
  <r>
    <x v="14"/>
    <n v="4180599752"/>
    <x v="0"/>
    <x v="3"/>
    <x v="0"/>
    <x v="0"/>
    <s v="win6677"/>
    <x v="0"/>
    <n v="4180599752"/>
    <x v="3"/>
    <x v="2"/>
    <x v="2"/>
    <x v="0"/>
    <x v="0"/>
    <x v="0"/>
    <x v="0"/>
    <x v="0"/>
    <n v="2"/>
    <x v="0"/>
    <n v="73431"/>
    <n v="146862"/>
    <x v="0"/>
    <x v="0"/>
    <x v="0"/>
    <x v="0"/>
    <n v="11749"/>
    <x v="4"/>
  </r>
  <r>
    <x v="14"/>
    <n v="4180599752"/>
    <x v="0"/>
    <x v="3"/>
    <x v="0"/>
    <x v="0"/>
    <s v="win6677"/>
    <x v="0"/>
    <n v="4180599752"/>
    <x v="3"/>
    <x v="11"/>
    <x v="11"/>
    <x v="0"/>
    <x v="0"/>
    <x v="0"/>
    <x v="0"/>
    <x v="0"/>
    <n v="5"/>
    <x v="0"/>
    <n v="46000"/>
    <n v="230000"/>
    <x v="0"/>
    <x v="0"/>
    <x v="0"/>
    <x v="0"/>
    <n v="18400"/>
    <x v="4"/>
  </r>
  <r>
    <x v="14"/>
    <n v="4180599752"/>
    <x v="0"/>
    <x v="3"/>
    <x v="0"/>
    <x v="0"/>
    <s v="win6677"/>
    <x v="0"/>
    <n v="4180599752"/>
    <x v="3"/>
    <x v="0"/>
    <x v="0"/>
    <x v="0"/>
    <x v="0"/>
    <x v="0"/>
    <x v="0"/>
    <x v="0"/>
    <n v="7"/>
    <x v="0"/>
    <n v="111058"/>
    <n v="777406"/>
    <x v="0"/>
    <x v="0"/>
    <x v="0"/>
    <x v="0"/>
    <n v="62192"/>
    <x v="4"/>
  </r>
  <r>
    <x v="14"/>
    <n v="4180599646"/>
    <x v="0"/>
    <x v="3"/>
    <x v="0"/>
    <x v="0"/>
    <s v="WIN4589"/>
    <x v="0"/>
    <n v="4180599646"/>
    <x v="3"/>
    <x v="1"/>
    <x v="1"/>
    <x v="0"/>
    <x v="0"/>
    <x v="0"/>
    <x v="0"/>
    <x v="0"/>
    <n v="3"/>
    <x v="0"/>
    <n v="55595"/>
    <n v="166785"/>
    <x v="0"/>
    <x v="0"/>
    <x v="0"/>
    <x v="0"/>
    <n v="13343"/>
    <x v="4"/>
  </r>
  <r>
    <x v="14"/>
    <n v="4180599646"/>
    <x v="0"/>
    <x v="3"/>
    <x v="0"/>
    <x v="0"/>
    <s v="WIN4589"/>
    <x v="0"/>
    <n v="4180599646"/>
    <x v="3"/>
    <x v="0"/>
    <x v="0"/>
    <x v="0"/>
    <x v="0"/>
    <x v="0"/>
    <x v="0"/>
    <x v="0"/>
    <n v="2"/>
    <x v="0"/>
    <n v="111058"/>
    <n v="222116"/>
    <x v="0"/>
    <x v="0"/>
    <x v="0"/>
    <x v="0"/>
    <n v="17769"/>
    <x v="4"/>
  </r>
  <r>
    <x v="14"/>
    <n v="4180599646"/>
    <x v="0"/>
    <x v="3"/>
    <x v="0"/>
    <x v="0"/>
    <s v="WIN4589"/>
    <x v="0"/>
    <n v="4180599646"/>
    <x v="3"/>
    <x v="2"/>
    <x v="2"/>
    <x v="0"/>
    <x v="0"/>
    <x v="0"/>
    <x v="0"/>
    <x v="0"/>
    <n v="10"/>
    <x v="0"/>
    <n v="73431"/>
    <n v="734310"/>
    <x v="0"/>
    <x v="0"/>
    <x v="0"/>
    <x v="0"/>
    <n v="58745"/>
    <x v="4"/>
  </r>
  <r>
    <x v="14"/>
    <n v="4180599646"/>
    <x v="0"/>
    <x v="3"/>
    <x v="0"/>
    <x v="0"/>
    <s v="WIN4589"/>
    <x v="0"/>
    <n v="4180599646"/>
    <x v="3"/>
    <x v="8"/>
    <x v="8"/>
    <x v="0"/>
    <x v="0"/>
    <x v="0"/>
    <x v="0"/>
    <x v="0"/>
    <n v="5"/>
    <x v="0"/>
    <n v="50182"/>
    <n v="250910"/>
    <x v="0"/>
    <x v="0"/>
    <x v="0"/>
    <x v="0"/>
    <n v="20073"/>
    <x v="4"/>
  </r>
  <r>
    <x v="14"/>
    <n v="4180599242"/>
    <x v="0"/>
    <x v="3"/>
    <x v="0"/>
    <x v="0"/>
    <s v="win2AF1"/>
    <x v="0"/>
    <n v="4180599242"/>
    <x v="3"/>
    <x v="0"/>
    <x v="0"/>
    <x v="0"/>
    <x v="0"/>
    <x v="0"/>
    <x v="0"/>
    <x v="0"/>
    <n v="4"/>
    <x v="0"/>
    <n v="111058"/>
    <n v="444232"/>
    <x v="0"/>
    <x v="0"/>
    <x v="0"/>
    <x v="0"/>
    <n v="35539"/>
    <x v="4"/>
  </r>
  <r>
    <x v="14"/>
    <n v="4180599242"/>
    <x v="0"/>
    <x v="3"/>
    <x v="0"/>
    <x v="0"/>
    <s v="win2AF1"/>
    <x v="0"/>
    <n v="4180599242"/>
    <x v="3"/>
    <x v="11"/>
    <x v="11"/>
    <x v="0"/>
    <x v="0"/>
    <x v="0"/>
    <x v="0"/>
    <x v="0"/>
    <n v="2"/>
    <x v="0"/>
    <n v="46000"/>
    <n v="92000"/>
    <x v="0"/>
    <x v="0"/>
    <x v="0"/>
    <x v="0"/>
    <n v="7360"/>
    <x v="4"/>
  </r>
  <r>
    <x v="14"/>
    <n v="4180599242"/>
    <x v="0"/>
    <x v="3"/>
    <x v="0"/>
    <x v="0"/>
    <s v="win2AF1"/>
    <x v="0"/>
    <n v="4180599242"/>
    <x v="3"/>
    <x v="2"/>
    <x v="2"/>
    <x v="0"/>
    <x v="0"/>
    <x v="0"/>
    <x v="0"/>
    <x v="0"/>
    <n v="1"/>
    <x v="0"/>
    <n v="73431"/>
    <n v="73431"/>
    <x v="0"/>
    <x v="0"/>
    <x v="0"/>
    <x v="0"/>
    <n v="5874"/>
    <x v="4"/>
  </r>
  <r>
    <x v="14"/>
    <n v="4180599242"/>
    <x v="0"/>
    <x v="3"/>
    <x v="0"/>
    <x v="0"/>
    <s v="win2AF1"/>
    <x v="0"/>
    <n v="4180599242"/>
    <x v="3"/>
    <x v="8"/>
    <x v="8"/>
    <x v="0"/>
    <x v="0"/>
    <x v="0"/>
    <x v="0"/>
    <x v="0"/>
    <n v="3"/>
    <x v="0"/>
    <n v="50182"/>
    <n v="150546"/>
    <x v="0"/>
    <x v="0"/>
    <x v="0"/>
    <x v="0"/>
    <n v="12044"/>
    <x v="4"/>
  </r>
  <r>
    <x v="14"/>
    <n v="4180599242"/>
    <x v="0"/>
    <x v="3"/>
    <x v="0"/>
    <x v="0"/>
    <s v="win2AF1"/>
    <x v="0"/>
    <n v="4180599242"/>
    <x v="3"/>
    <x v="1"/>
    <x v="1"/>
    <x v="0"/>
    <x v="0"/>
    <x v="0"/>
    <x v="0"/>
    <x v="0"/>
    <n v="4"/>
    <x v="0"/>
    <n v="55595"/>
    <n v="222380"/>
    <x v="0"/>
    <x v="0"/>
    <x v="0"/>
    <x v="0"/>
    <n v="17790"/>
    <x v="4"/>
  </r>
  <r>
    <x v="14"/>
    <n v="4180599450"/>
    <x v="0"/>
    <x v="3"/>
    <x v="0"/>
    <x v="0"/>
    <s v="WIN2ASA"/>
    <x v="0"/>
    <n v="4180599450"/>
    <x v="3"/>
    <x v="2"/>
    <x v="2"/>
    <x v="0"/>
    <x v="0"/>
    <x v="0"/>
    <x v="0"/>
    <x v="0"/>
    <n v="10"/>
    <x v="0"/>
    <n v="73431"/>
    <n v="734310"/>
    <x v="0"/>
    <x v="0"/>
    <x v="0"/>
    <x v="0"/>
    <n v="58745"/>
    <x v="4"/>
  </r>
  <r>
    <x v="14"/>
    <n v="4180599450"/>
    <x v="0"/>
    <x v="3"/>
    <x v="0"/>
    <x v="0"/>
    <s v="WIN2ASA"/>
    <x v="0"/>
    <n v="4180599450"/>
    <x v="3"/>
    <x v="0"/>
    <x v="0"/>
    <x v="0"/>
    <x v="0"/>
    <x v="0"/>
    <x v="0"/>
    <x v="0"/>
    <n v="1"/>
    <x v="0"/>
    <n v="111058"/>
    <n v="111058"/>
    <x v="0"/>
    <x v="0"/>
    <x v="0"/>
    <x v="0"/>
    <n v="8885"/>
    <x v="4"/>
  </r>
  <r>
    <x v="14"/>
    <n v="4180599697"/>
    <x v="0"/>
    <x v="3"/>
    <x v="0"/>
    <x v="0"/>
    <s v="WIN5685"/>
    <x v="0"/>
    <n v="4180599697"/>
    <x v="3"/>
    <x v="0"/>
    <x v="0"/>
    <x v="0"/>
    <x v="0"/>
    <x v="0"/>
    <x v="0"/>
    <x v="0"/>
    <n v="5"/>
    <x v="0"/>
    <n v="111058"/>
    <n v="555290"/>
    <x v="0"/>
    <x v="0"/>
    <x v="0"/>
    <x v="0"/>
    <n v="44423"/>
    <x v="4"/>
  </r>
  <r>
    <x v="14"/>
    <n v="4180599697"/>
    <x v="0"/>
    <x v="3"/>
    <x v="0"/>
    <x v="0"/>
    <s v="WIN5685"/>
    <x v="0"/>
    <n v="4180599697"/>
    <x v="3"/>
    <x v="11"/>
    <x v="11"/>
    <x v="0"/>
    <x v="0"/>
    <x v="0"/>
    <x v="0"/>
    <x v="0"/>
    <n v="3"/>
    <x v="0"/>
    <n v="46000"/>
    <n v="138000"/>
    <x v="0"/>
    <x v="0"/>
    <x v="0"/>
    <x v="0"/>
    <n v="11040"/>
    <x v="4"/>
  </r>
  <r>
    <x v="14"/>
    <n v="4180599697"/>
    <x v="0"/>
    <x v="3"/>
    <x v="0"/>
    <x v="0"/>
    <s v="WIN5685"/>
    <x v="0"/>
    <n v="4180599697"/>
    <x v="3"/>
    <x v="2"/>
    <x v="2"/>
    <x v="0"/>
    <x v="0"/>
    <x v="0"/>
    <x v="0"/>
    <x v="0"/>
    <n v="3"/>
    <x v="0"/>
    <n v="73431"/>
    <n v="220293"/>
    <x v="0"/>
    <x v="0"/>
    <x v="0"/>
    <x v="0"/>
    <n v="17623"/>
    <x v="4"/>
  </r>
  <r>
    <x v="14"/>
    <n v="4180599239"/>
    <x v="0"/>
    <x v="3"/>
    <x v="0"/>
    <x v="0"/>
    <s v="win2A72"/>
    <x v="0"/>
    <n v="4180599239"/>
    <x v="3"/>
    <x v="8"/>
    <x v="8"/>
    <x v="0"/>
    <x v="0"/>
    <x v="0"/>
    <x v="0"/>
    <x v="0"/>
    <n v="5"/>
    <x v="0"/>
    <n v="50182"/>
    <n v="250910"/>
    <x v="0"/>
    <x v="0"/>
    <x v="0"/>
    <x v="0"/>
    <n v="20073"/>
    <x v="4"/>
  </r>
  <r>
    <x v="14"/>
    <n v="4180599239"/>
    <x v="0"/>
    <x v="3"/>
    <x v="0"/>
    <x v="0"/>
    <s v="win2A72"/>
    <x v="0"/>
    <n v="4180599239"/>
    <x v="3"/>
    <x v="2"/>
    <x v="2"/>
    <x v="0"/>
    <x v="0"/>
    <x v="0"/>
    <x v="0"/>
    <x v="0"/>
    <n v="8"/>
    <x v="0"/>
    <n v="73431"/>
    <n v="587448"/>
    <x v="0"/>
    <x v="0"/>
    <x v="0"/>
    <x v="0"/>
    <n v="46996"/>
    <x v="4"/>
  </r>
  <r>
    <x v="14"/>
    <n v="4180599239"/>
    <x v="0"/>
    <x v="3"/>
    <x v="0"/>
    <x v="0"/>
    <s v="win2A72"/>
    <x v="0"/>
    <n v="4180599239"/>
    <x v="3"/>
    <x v="11"/>
    <x v="11"/>
    <x v="0"/>
    <x v="0"/>
    <x v="0"/>
    <x v="0"/>
    <x v="0"/>
    <n v="6"/>
    <x v="0"/>
    <n v="46000"/>
    <n v="276000"/>
    <x v="0"/>
    <x v="0"/>
    <x v="0"/>
    <x v="0"/>
    <n v="22080"/>
    <x v="4"/>
  </r>
  <r>
    <x v="14"/>
    <n v="4180599427"/>
    <x v="0"/>
    <x v="3"/>
    <x v="0"/>
    <x v="0"/>
    <s v="win2AK4"/>
    <x v="0"/>
    <n v="4180599427"/>
    <x v="3"/>
    <x v="8"/>
    <x v="8"/>
    <x v="0"/>
    <x v="0"/>
    <x v="0"/>
    <x v="0"/>
    <x v="0"/>
    <n v="4"/>
    <x v="0"/>
    <n v="50182"/>
    <n v="200728"/>
    <x v="0"/>
    <x v="0"/>
    <x v="0"/>
    <x v="0"/>
    <n v="16058"/>
    <x v="4"/>
  </r>
  <r>
    <x v="14"/>
    <n v="4180599427"/>
    <x v="0"/>
    <x v="3"/>
    <x v="0"/>
    <x v="0"/>
    <s v="win2AK4"/>
    <x v="0"/>
    <n v="4180599427"/>
    <x v="3"/>
    <x v="0"/>
    <x v="0"/>
    <x v="0"/>
    <x v="0"/>
    <x v="0"/>
    <x v="0"/>
    <x v="0"/>
    <n v="9"/>
    <x v="0"/>
    <n v="111058"/>
    <n v="999522"/>
    <x v="0"/>
    <x v="0"/>
    <x v="0"/>
    <x v="0"/>
    <n v="79962"/>
    <x v="4"/>
  </r>
  <r>
    <x v="14"/>
    <s v="đt4/12win4191"/>
    <x v="0"/>
    <x v="3"/>
    <x v="0"/>
    <x v="0"/>
    <s v="WIN4191"/>
    <x v="0"/>
    <s v="đt4/12win4191"/>
    <x v="5"/>
    <x v="0"/>
    <x v="0"/>
    <x v="0"/>
    <x v="0"/>
    <x v="0"/>
    <x v="0"/>
    <x v="0"/>
    <n v="10"/>
    <x v="0"/>
    <n v="111058"/>
    <n v="1110580"/>
    <x v="0"/>
    <x v="0"/>
    <x v="0"/>
    <x v="0"/>
    <n v="88846"/>
    <x v="4"/>
  </r>
  <r>
    <x v="14"/>
    <s v="đt4/12win4191"/>
    <x v="0"/>
    <x v="3"/>
    <x v="0"/>
    <x v="0"/>
    <s v="WIN4191"/>
    <x v="0"/>
    <s v="đt4/12win4191"/>
    <x v="5"/>
    <x v="2"/>
    <x v="2"/>
    <x v="0"/>
    <x v="0"/>
    <x v="0"/>
    <x v="0"/>
    <x v="0"/>
    <n v="10"/>
    <x v="0"/>
    <n v="73431"/>
    <n v="734310"/>
    <x v="0"/>
    <x v="0"/>
    <x v="0"/>
    <x v="0"/>
    <n v="58745"/>
    <x v="4"/>
  </r>
  <r>
    <x v="14"/>
    <s v="đt4/12win5993"/>
    <x v="0"/>
    <x v="3"/>
    <x v="0"/>
    <x v="0"/>
    <s v="WIN5993"/>
    <x v="0"/>
    <s v="đt4/12win5993"/>
    <x v="5"/>
    <x v="2"/>
    <x v="2"/>
    <x v="0"/>
    <x v="0"/>
    <x v="0"/>
    <x v="0"/>
    <x v="0"/>
    <n v="5"/>
    <x v="0"/>
    <n v="73431"/>
    <n v="367155"/>
    <x v="0"/>
    <x v="0"/>
    <x v="0"/>
    <x v="0"/>
    <n v="29372"/>
    <x v="4"/>
  </r>
  <r>
    <x v="14"/>
    <s v="đt4/12win2b14"/>
    <x v="0"/>
    <x v="3"/>
    <x v="0"/>
    <x v="0"/>
    <s v="WIN2B14"/>
    <x v="0"/>
    <s v="đt4/12win2b14"/>
    <x v="5"/>
    <x v="0"/>
    <x v="0"/>
    <x v="0"/>
    <x v="0"/>
    <x v="0"/>
    <x v="0"/>
    <x v="0"/>
    <n v="10"/>
    <x v="0"/>
    <n v="111058"/>
    <n v="1110580"/>
    <x v="0"/>
    <x v="0"/>
    <x v="0"/>
    <x v="0"/>
    <n v="88846"/>
    <x v="4"/>
  </r>
  <r>
    <x v="14"/>
    <n v="4180599704"/>
    <x v="0"/>
    <x v="3"/>
    <x v="0"/>
    <x v="0"/>
    <s v="WIN5813"/>
    <x v="0"/>
    <n v="4180599704"/>
    <x v="5"/>
    <x v="0"/>
    <x v="0"/>
    <x v="0"/>
    <x v="0"/>
    <x v="0"/>
    <x v="0"/>
    <x v="0"/>
    <n v="5"/>
    <x v="0"/>
    <n v="111058"/>
    <n v="555290"/>
    <x v="0"/>
    <x v="0"/>
    <x v="0"/>
    <x v="0"/>
    <n v="44423"/>
    <x v="4"/>
  </r>
  <r>
    <x v="14"/>
    <n v="4180599704"/>
    <x v="0"/>
    <x v="3"/>
    <x v="0"/>
    <x v="0"/>
    <s v="WIN5813"/>
    <x v="0"/>
    <n v="4180599704"/>
    <x v="5"/>
    <x v="11"/>
    <x v="11"/>
    <x v="0"/>
    <x v="0"/>
    <x v="0"/>
    <x v="0"/>
    <x v="0"/>
    <n v="3"/>
    <x v="0"/>
    <n v="46000"/>
    <n v="138000"/>
    <x v="0"/>
    <x v="0"/>
    <x v="0"/>
    <x v="0"/>
    <n v="11040"/>
    <x v="4"/>
  </r>
  <r>
    <x v="14"/>
    <n v="4180599704"/>
    <x v="0"/>
    <x v="3"/>
    <x v="0"/>
    <x v="0"/>
    <s v="WIN5813"/>
    <x v="0"/>
    <n v="4180599704"/>
    <x v="5"/>
    <x v="2"/>
    <x v="2"/>
    <x v="0"/>
    <x v="0"/>
    <x v="0"/>
    <x v="0"/>
    <x v="0"/>
    <n v="4"/>
    <x v="0"/>
    <n v="73431"/>
    <n v="293724"/>
    <x v="0"/>
    <x v="0"/>
    <x v="0"/>
    <x v="0"/>
    <n v="23498"/>
    <x v="4"/>
  </r>
  <r>
    <x v="14"/>
    <n v="4180599704"/>
    <x v="0"/>
    <x v="3"/>
    <x v="0"/>
    <x v="0"/>
    <s v="WIN5813"/>
    <x v="0"/>
    <n v="4180599704"/>
    <x v="5"/>
    <x v="8"/>
    <x v="8"/>
    <x v="0"/>
    <x v="0"/>
    <x v="0"/>
    <x v="0"/>
    <x v="0"/>
    <n v="3"/>
    <x v="0"/>
    <n v="50182"/>
    <n v="150546"/>
    <x v="0"/>
    <x v="0"/>
    <x v="0"/>
    <x v="0"/>
    <n v="12044"/>
    <x v="4"/>
  </r>
  <r>
    <x v="14"/>
    <n v="4180599704"/>
    <x v="0"/>
    <x v="3"/>
    <x v="0"/>
    <x v="0"/>
    <s v="WIN5813"/>
    <x v="0"/>
    <n v="4180599704"/>
    <x v="5"/>
    <x v="1"/>
    <x v="1"/>
    <x v="0"/>
    <x v="0"/>
    <x v="0"/>
    <x v="0"/>
    <x v="0"/>
    <n v="2"/>
    <x v="0"/>
    <n v="55595"/>
    <n v="111190"/>
    <x v="0"/>
    <x v="0"/>
    <x v="0"/>
    <x v="0"/>
    <n v="8895"/>
    <x v="4"/>
  </r>
  <r>
    <x v="14"/>
    <n v="4180599627"/>
    <x v="0"/>
    <x v="3"/>
    <x v="0"/>
    <x v="0"/>
    <s v="WIN4356"/>
    <x v="0"/>
    <n v="4180599627"/>
    <x v="5"/>
    <x v="11"/>
    <x v="11"/>
    <x v="0"/>
    <x v="0"/>
    <x v="0"/>
    <x v="0"/>
    <x v="0"/>
    <n v="5"/>
    <x v="0"/>
    <n v="46000"/>
    <n v="230000"/>
    <x v="0"/>
    <x v="0"/>
    <x v="0"/>
    <x v="0"/>
    <n v="18400"/>
    <x v="4"/>
  </r>
  <r>
    <x v="14"/>
    <n v="4180599627"/>
    <x v="0"/>
    <x v="3"/>
    <x v="0"/>
    <x v="0"/>
    <s v="WIN4356"/>
    <x v="0"/>
    <n v="4180599627"/>
    <x v="5"/>
    <x v="2"/>
    <x v="2"/>
    <x v="0"/>
    <x v="0"/>
    <x v="0"/>
    <x v="0"/>
    <x v="0"/>
    <n v="11"/>
    <x v="0"/>
    <n v="73431"/>
    <n v="807741"/>
    <x v="0"/>
    <x v="0"/>
    <x v="0"/>
    <x v="0"/>
    <n v="64619"/>
    <x v="4"/>
  </r>
  <r>
    <x v="14"/>
    <n v="4180599627"/>
    <x v="0"/>
    <x v="3"/>
    <x v="0"/>
    <x v="0"/>
    <s v="WIN4356"/>
    <x v="0"/>
    <n v="4180599627"/>
    <x v="5"/>
    <x v="8"/>
    <x v="8"/>
    <x v="0"/>
    <x v="0"/>
    <x v="0"/>
    <x v="0"/>
    <x v="0"/>
    <n v="5"/>
    <x v="0"/>
    <n v="50182"/>
    <n v="250910"/>
    <x v="0"/>
    <x v="0"/>
    <x v="0"/>
    <x v="0"/>
    <n v="20073"/>
    <x v="4"/>
  </r>
  <r>
    <x v="14"/>
    <n v="4180599627"/>
    <x v="0"/>
    <x v="3"/>
    <x v="0"/>
    <x v="0"/>
    <s v="WIN4356"/>
    <x v="0"/>
    <n v="4180599627"/>
    <x v="5"/>
    <x v="1"/>
    <x v="1"/>
    <x v="0"/>
    <x v="0"/>
    <x v="0"/>
    <x v="0"/>
    <x v="0"/>
    <n v="5"/>
    <x v="0"/>
    <n v="55595"/>
    <n v="277975"/>
    <x v="0"/>
    <x v="0"/>
    <x v="0"/>
    <x v="0"/>
    <n v="22238"/>
    <x v="4"/>
  </r>
  <r>
    <x v="14"/>
    <n v="4180599738"/>
    <x v="0"/>
    <x v="3"/>
    <x v="0"/>
    <x v="0"/>
    <s v="WIN6430"/>
    <x v="0"/>
    <n v="4180599738"/>
    <x v="5"/>
    <x v="0"/>
    <x v="0"/>
    <x v="0"/>
    <x v="0"/>
    <x v="0"/>
    <x v="0"/>
    <x v="0"/>
    <n v="6"/>
    <x v="0"/>
    <n v="111058"/>
    <n v="666348"/>
    <x v="0"/>
    <x v="0"/>
    <x v="0"/>
    <x v="0"/>
    <n v="53308"/>
    <x v="4"/>
  </r>
  <r>
    <x v="14"/>
    <n v="4180599738"/>
    <x v="0"/>
    <x v="3"/>
    <x v="0"/>
    <x v="0"/>
    <s v="WIN6430"/>
    <x v="0"/>
    <n v="4180599738"/>
    <x v="5"/>
    <x v="11"/>
    <x v="11"/>
    <x v="0"/>
    <x v="0"/>
    <x v="0"/>
    <x v="0"/>
    <x v="0"/>
    <n v="3"/>
    <x v="0"/>
    <n v="46000"/>
    <n v="138000"/>
    <x v="0"/>
    <x v="0"/>
    <x v="0"/>
    <x v="0"/>
    <n v="11040"/>
    <x v="4"/>
  </r>
  <r>
    <x v="14"/>
    <n v="4180599738"/>
    <x v="0"/>
    <x v="3"/>
    <x v="0"/>
    <x v="0"/>
    <s v="WIN6430"/>
    <x v="0"/>
    <n v="4180599738"/>
    <x v="5"/>
    <x v="2"/>
    <x v="2"/>
    <x v="0"/>
    <x v="0"/>
    <x v="0"/>
    <x v="0"/>
    <x v="0"/>
    <n v="11"/>
    <x v="0"/>
    <n v="73431"/>
    <n v="807741"/>
    <x v="0"/>
    <x v="0"/>
    <x v="0"/>
    <x v="0"/>
    <n v="64619"/>
    <x v="4"/>
  </r>
  <r>
    <x v="14"/>
    <n v="4180599738"/>
    <x v="0"/>
    <x v="3"/>
    <x v="0"/>
    <x v="0"/>
    <s v="WIN6430"/>
    <x v="0"/>
    <n v="4180599738"/>
    <x v="5"/>
    <x v="8"/>
    <x v="8"/>
    <x v="0"/>
    <x v="0"/>
    <x v="0"/>
    <x v="0"/>
    <x v="0"/>
    <n v="2"/>
    <x v="0"/>
    <n v="50182"/>
    <n v="100364"/>
    <x v="0"/>
    <x v="0"/>
    <x v="0"/>
    <x v="0"/>
    <n v="8029"/>
    <x v="4"/>
  </r>
  <r>
    <x v="14"/>
    <n v="4180599738"/>
    <x v="0"/>
    <x v="3"/>
    <x v="0"/>
    <x v="0"/>
    <s v="WIN6430"/>
    <x v="0"/>
    <n v="4180599738"/>
    <x v="5"/>
    <x v="1"/>
    <x v="1"/>
    <x v="0"/>
    <x v="0"/>
    <x v="0"/>
    <x v="0"/>
    <x v="0"/>
    <n v="1"/>
    <x v="0"/>
    <n v="55595"/>
    <n v="55595"/>
    <x v="0"/>
    <x v="0"/>
    <x v="0"/>
    <x v="0"/>
    <n v="4448"/>
    <x v="4"/>
  </r>
  <r>
    <x v="14"/>
    <n v="4180599713"/>
    <x v="0"/>
    <x v="3"/>
    <x v="0"/>
    <x v="0"/>
    <s v="WIN5993"/>
    <x v="0"/>
    <n v="4180599713"/>
    <x v="5"/>
    <x v="0"/>
    <x v="0"/>
    <x v="0"/>
    <x v="0"/>
    <x v="0"/>
    <x v="0"/>
    <x v="0"/>
    <n v="11"/>
    <x v="0"/>
    <n v="111058"/>
    <n v="1221638"/>
    <x v="0"/>
    <x v="0"/>
    <x v="0"/>
    <x v="0"/>
    <n v="97731"/>
    <x v="4"/>
  </r>
  <r>
    <x v="14"/>
    <n v="4180599713"/>
    <x v="0"/>
    <x v="3"/>
    <x v="0"/>
    <x v="0"/>
    <s v="WIN5993"/>
    <x v="0"/>
    <n v="4180599713"/>
    <x v="5"/>
    <x v="11"/>
    <x v="11"/>
    <x v="0"/>
    <x v="0"/>
    <x v="0"/>
    <x v="0"/>
    <x v="0"/>
    <n v="5"/>
    <x v="0"/>
    <n v="46000"/>
    <n v="230000"/>
    <x v="0"/>
    <x v="0"/>
    <x v="0"/>
    <x v="0"/>
    <n v="18400"/>
    <x v="4"/>
  </r>
  <r>
    <x v="14"/>
    <n v="4180599713"/>
    <x v="0"/>
    <x v="3"/>
    <x v="0"/>
    <x v="0"/>
    <s v="WIN5993"/>
    <x v="0"/>
    <n v="4180599713"/>
    <x v="5"/>
    <x v="2"/>
    <x v="2"/>
    <x v="0"/>
    <x v="0"/>
    <x v="0"/>
    <x v="0"/>
    <x v="0"/>
    <n v="6"/>
    <x v="0"/>
    <n v="73431"/>
    <n v="440586"/>
    <x v="0"/>
    <x v="0"/>
    <x v="0"/>
    <x v="0"/>
    <n v="35247"/>
    <x v="4"/>
  </r>
  <r>
    <x v="14"/>
    <n v="4180599713"/>
    <x v="0"/>
    <x v="3"/>
    <x v="0"/>
    <x v="0"/>
    <s v="WIN5993"/>
    <x v="0"/>
    <n v="4180599713"/>
    <x v="5"/>
    <x v="8"/>
    <x v="8"/>
    <x v="0"/>
    <x v="0"/>
    <x v="0"/>
    <x v="0"/>
    <x v="0"/>
    <n v="5"/>
    <x v="0"/>
    <n v="50182"/>
    <n v="250910"/>
    <x v="0"/>
    <x v="0"/>
    <x v="0"/>
    <x v="0"/>
    <n v="20073"/>
    <x v="4"/>
  </r>
  <r>
    <x v="14"/>
    <n v="4180599667"/>
    <x v="0"/>
    <x v="3"/>
    <x v="0"/>
    <x v="0"/>
    <s v="WIN5208"/>
    <x v="0"/>
    <n v="4180599667"/>
    <x v="5"/>
    <x v="11"/>
    <x v="11"/>
    <x v="0"/>
    <x v="0"/>
    <x v="0"/>
    <x v="0"/>
    <x v="0"/>
    <n v="5"/>
    <x v="0"/>
    <n v="46000"/>
    <n v="230000"/>
    <x v="0"/>
    <x v="0"/>
    <x v="0"/>
    <x v="0"/>
    <n v="18400"/>
    <x v="4"/>
  </r>
  <r>
    <x v="14"/>
    <n v="4180599667"/>
    <x v="0"/>
    <x v="3"/>
    <x v="0"/>
    <x v="0"/>
    <s v="WIN5208"/>
    <x v="0"/>
    <n v="4180599667"/>
    <x v="5"/>
    <x v="2"/>
    <x v="2"/>
    <x v="0"/>
    <x v="0"/>
    <x v="0"/>
    <x v="0"/>
    <x v="0"/>
    <n v="7"/>
    <x v="0"/>
    <n v="73431"/>
    <n v="514017"/>
    <x v="0"/>
    <x v="0"/>
    <x v="0"/>
    <x v="0"/>
    <n v="41121"/>
    <x v="4"/>
  </r>
  <r>
    <x v="14"/>
    <n v="4180599667"/>
    <x v="0"/>
    <x v="3"/>
    <x v="0"/>
    <x v="0"/>
    <s v="WIN5208"/>
    <x v="0"/>
    <n v="4180599667"/>
    <x v="5"/>
    <x v="8"/>
    <x v="8"/>
    <x v="0"/>
    <x v="0"/>
    <x v="0"/>
    <x v="0"/>
    <x v="0"/>
    <n v="1"/>
    <x v="0"/>
    <n v="50182"/>
    <n v="50182"/>
    <x v="0"/>
    <x v="0"/>
    <x v="0"/>
    <x v="0"/>
    <n v="4015"/>
    <x v="4"/>
  </r>
  <r>
    <x v="14"/>
    <n v="4180599667"/>
    <x v="0"/>
    <x v="3"/>
    <x v="0"/>
    <x v="0"/>
    <s v="WIN5208"/>
    <x v="0"/>
    <n v="4180599667"/>
    <x v="5"/>
    <x v="0"/>
    <x v="0"/>
    <x v="0"/>
    <x v="0"/>
    <x v="0"/>
    <x v="0"/>
    <x v="0"/>
    <n v="13"/>
    <x v="0"/>
    <n v="111058"/>
    <n v="1443754"/>
    <x v="0"/>
    <x v="0"/>
    <x v="0"/>
    <x v="0"/>
    <n v="115500"/>
    <x v="4"/>
  </r>
  <r>
    <x v="14"/>
    <n v="4180599667"/>
    <x v="0"/>
    <x v="3"/>
    <x v="0"/>
    <x v="0"/>
    <s v="WIN5208"/>
    <x v="0"/>
    <n v="4180599667"/>
    <x v="5"/>
    <x v="1"/>
    <x v="1"/>
    <x v="0"/>
    <x v="0"/>
    <x v="0"/>
    <x v="0"/>
    <x v="0"/>
    <n v="5"/>
    <x v="0"/>
    <n v="55595"/>
    <n v="277975"/>
    <x v="0"/>
    <x v="0"/>
    <x v="0"/>
    <x v="0"/>
    <n v="22238"/>
    <x v="4"/>
  </r>
  <r>
    <x v="14"/>
    <n v="4180599496"/>
    <x v="0"/>
    <x v="3"/>
    <x v="0"/>
    <x v="0"/>
    <s v="WIN2AWY"/>
    <x v="0"/>
    <n v="4180599496"/>
    <x v="5"/>
    <x v="0"/>
    <x v="0"/>
    <x v="0"/>
    <x v="0"/>
    <x v="0"/>
    <x v="0"/>
    <x v="0"/>
    <n v="4"/>
    <x v="0"/>
    <n v="111058"/>
    <n v="444232"/>
    <x v="0"/>
    <x v="0"/>
    <x v="0"/>
    <x v="0"/>
    <n v="35539"/>
    <x v="4"/>
  </r>
  <r>
    <x v="14"/>
    <n v="4180599496"/>
    <x v="0"/>
    <x v="3"/>
    <x v="0"/>
    <x v="0"/>
    <s v="WIN2AWY"/>
    <x v="0"/>
    <n v="4180599496"/>
    <x v="5"/>
    <x v="11"/>
    <x v="11"/>
    <x v="0"/>
    <x v="0"/>
    <x v="0"/>
    <x v="0"/>
    <x v="0"/>
    <n v="5"/>
    <x v="0"/>
    <n v="46000"/>
    <n v="230000"/>
    <x v="0"/>
    <x v="0"/>
    <x v="0"/>
    <x v="0"/>
    <n v="18400"/>
    <x v="4"/>
  </r>
  <r>
    <x v="14"/>
    <n v="4180599496"/>
    <x v="0"/>
    <x v="3"/>
    <x v="0"/>
    <x v="0"/>
    <s v="WIN2AWY"/>
    <x v="0"/>
    <n v="4180599496"/>
    <x v="5"/>
    <x v="2"/>
    <x v="2"/>
    <x v="0"/>
    <x v="0"/>
    <x v="0"/>
    <x v="0"/>
    <x v="0"/>
    <n v="3"/>
    <x v="0"/>
    <n v="73431"/>
    <n v="220293"/>
    <x v="0"/>
    <x v="0"/>
    <x v="0"/>
    <x v="0"/>
    <n v="17623"/>
    <x v="4"/>
  </r>
  <r>
    <x v="14"/>
    <n v="4180599496"/>
    <x v="0"/>
    <x v="3"/>
    <x v="0"/>
    <x v="0"/>
    <s v="WIN2AWY"/>
    <x v="0"/>
    <n v="4180599496"/>
    <x v="5"/>
    <x v="8"/>
    <x v="8"/>
    <x v="0"/>
    <x v="0"/>
    <x v="0"/>
    <x v="0"/>
    <x v="0"/>
    <n v="5"/>
    <x v="0"/>
    <n v="50182"/>
    <n v="250910"/>
    <x v="0"/>
    <x v="0"/>
    <x v="0"/>
    <x v="0"/>
    <n v="20073"/>
    <x v="4"/>
  </r>
  <r>
    <x v="14"/>
    <n v="4180599578"/>
    <x v="0"/>
    <x v="3"/>
    <x v="0"/>
    <x v="0"/>
    <s v="WIN-HNI-SSN-2BO4"/>
    <x v="0"/>
    <n v="4180599578"/>
    <x v="5"/>
    <x v="0"/>
    <x v="0"/>
    <x v="0"/>
    <x v="0"/>
    <x v="0"/>
    <x v="0"/>
    <x v="0"/>
    <n v="11"/>
    <x v="0"/>
    <n v="111058"/>
    <n v="1221638"/>
    <x v="0"/>
    <x v="0"/>
    <x v="0"/>
    <x v="0"/>
    <n v="97731"/>
    <x v="4"/>
  </r>
  <r>
    <x v="14"/>
    <n v="4180599578"/>
    <x v="0"/>
    <x v="3"/>
    <x v="0"/>
    <x v="0"/>
    <s v="WIN-HNI-SSN-2BO4"/>
    <x v="0"/>
    <n v="4180599578"/>
    <x v="5"/>
    <x v="11"/>
    <x v="11"/>
    <x v="0"/>
    <x v="0"/>
    <x v="0"/>
    <x v="0"/>
    <x v="0"/>
    <n v="1"/>
    <x v="0"/>
    <n v="46000"/>
    <n v="46000"/>
    <x v="0"/>
    <x v="0"/>
    <x v="0"/>
    <x v="0"/>
    <n v="3680"/>
    <x v="4"/>
  </r>
  <r>
    <x v="14"/>
    <n v="4180599578"/>
    <x v="0"/>
    <x v="3"/>
    <x v="0"/>
    <x v="0"/>
    <s v="WIN-HNI-SSN-2BO4"/>
    <x v="0"/>
    <n v="4180599578"/>
    <x v="5"/>
    <x v="2"/>
    <x v="2"/>
    <x v="0"/>
    <x v="0"/>
    <x v="0"/>
    <x v="0"/>
    <x v="0"/>
    <n v="8"/>
    <x v="0"/>
    <n v="73431"/>
    <n v="587448"/>
    <x v="0"/>
    <x v="0"/>
    <x v="0"/>
    <x v="0"/>
    <n v="46996"/>
    <x v="4"/>
  </r>
  <r>
    <x v="14"/>
    <n v="4180599578"/>
    <x v="0"/>
    <x v="3"/>
    <x v="0"/>
    <x v="0"/>
    <s v="WIN-HNI-SSN-2BO4"/>
    <x v="0"/>
    <n v="4180599578"/>
    <x v="5"/>
    <x v="8"/>
    <x v="8"/>
    <x v="0"/>
    <x v="0"/>
    <x v="0"/>
    <x v="0"/>
    <x v="0"/>
    <n v="4"/>
    <x v="0"/>
    <n v="50182"/>
    <n v="200728"/>
    <x v="0"/>
    <x v="0"/>
    <x v="0"/>
    <x v="0"/>
    <n v="16058"/>
    <x v="4"/>
  </r>
  <r>
    <x v="14"/>
    <n v="4180599659"/>
    <x v="0"/>
    <x v="3"/>
    <x v="0"/>
    <x v="0"/>
    <s v="WIN4972"/>
    <x v="0"/>
    <n v="4180599659"/>
    <x v="5"/>
    <x v="1"/>
    <x v="1"/>
    <x v="0"/>
    <x v="0"/>
    <x v="0"/>
    <x v="0"/>
    <x v="0"/>
    <n v="5"/>
    <x v="0"/>
    <n v="55595"/>
    <n v="277975"/>
    <x v="0"/>
    <x v="0"/>
    <x v="0"/>
    <x v="0"/>
    <n v="22238"/>
    <x v="4"/>
  </r>
  <r>
    <x v="14"/>
    <n v="4180599659"/>
    <x v="0"/>
    <x v="3"/>
    <x v="0"/>
    <x v="0"/>
    <s v="WIN4972"/>
    <x v="0"/>
    <n v="4180599659"/>
    <x v="5"/>
    <x v="8"/>
    <x v="8"/>
    <x v="0"/>
    <x v="0"/>
    <x v="0"/>
    <x v="0"/>
    <x v="0"/>
    <n v="4"/>
    <x v="0"/>
    <n v="50182"/>
    <n v="200728"/>
    <x v="0"/>
    <x v="0"/>
    <x v="0"/>
    <x v="0"/>
    <n v="16058"/>
    <x v="4"/>
  </r>
  <r>
    <x v="14"/>
    <n v="4180599659"/>
    <x v="0"/>
    <x v="3"/>
    <x v="0"/>
    <x v="0"/>
    <s v="WIN4972"/>
    <x v="0"/>
    <n v="4180599659"/>
    <x v="5"/>
    <x v="2"/>
    <x v="2"/>
    <x v="0"/>
    <x v="0"/>
    <x v="0"/>
    <x v="0"/>
    <x v="0"/>
    <n v="25"/>
    <x v="0"/>
    <n v="73431"/>
    <n v="1835775"/>
    <x v="0"/>
    <x v="0"/>
    <x v="0"/>
    <x v="0"/>
    <n v="146862"/>
    <x v="4"/>
  </r>
  <r>
    <x v="14"/>
    <n v="4180599659"/>
    <x v="0"/>
    <x v="3"/>
    <x v="0"/>
    <x v="0"/>
    <s v="WIN4972"/>
    <x v="0"/>
    <n v="4180599659"/>
    <x v="5"/>
    <x v="0"/>
    <x v="0"/>
    <x v="0"/>
    <x v="0"/>
    <x v="0"/>
    <x v="0"/>
    <x v="0"/>
    <n v="11"/>
    <x v="0"/>
    <n v="111058"/>
    <n v="1221638"/>
    <x v="0"/>
    <x v="0"/>
    <x v="0"/>
    <x v="0"/>
    <n v="97731"/>
    <x v="4"/>
  </r>
  <r>
    <x v="14"/>
    <n v="4180599659"/>
    <x v="0"/>
    <x v="3"/>
    <x v="0"/>
    <x v="0"/>
    <s v="WIN4972"/>
    <x v="0"/>
    <n v="4180599659"/>
    <x v="5"/>
    <x v="11"/>
    <x v="11"/>
    <x v="0"/>
    <x v="0"/>
    <x v="0"/>
    <x v="0"/>
    <x v="0"/>
    <n v="5"/>
    <x v="0"/>
    <n v="46000"/>
    <n v="230000"/>
    <x v="0"/>
    <x v="0"/>
    <x v="0"/>
    <x v="0"/>
    <n v="18400"/>
    <x v="4"/>
  </r>
  <r>
    <x v="14"/>
    <n v="4180599683"/>
    <x v="0"/>
    <x v="3"/>
    <x v="0"/>
    <x v="0"/>
    <s v="WIN5569"/>
    <x v="0"/>
    <n v="4180599683"/>
    <x v="5"/>
    <x v="8"/>
    <x v="8"/>
    <x v="0"/>
    <x v="0"/>
    <x v="0"/>
    <x v="0"/>
    <x v="0"/>
    <n v="5"/>
    <x v="0"/>
    <n v="50182"/>
    <n v="250910"/>
    <x v="0"/>
    <x v="0"/>
    <x v="0"/>
    <x v="0"/>
    <n v="20073"/>
    <x v="4"/>
  </r>
  <r>
    <x v="14"/>
    <n v="4180599683"/>
    <x v="0"/>
    <x v="3"/>
    <x v="0"/>
    <x v="0"/>
    <s v="WIN5569"/>
    <x v="0"/>
    <n v="4180599683"/>
    <x v="5"/>
    <x v="2"/>
    <x v="2"/>
    <x v="0"/>
    <x v="0"/>
    <x v="0"/>
    <x v="0"/>
    <x v="0"/>
    <n v="8"/>
    <x v="0"/>
    <n v="73431"/>
    <n v="587448"/>
    <x v="0"/>
    <x v="0"/>
    <x v="0"/>
    <x v="0"/>
    <n v="46996"/>
    <x v="4"/>
  </r>
  <r>
    <x v="14"/>
    <n v="4180599683"/>
    <x v="0"/>
    <x v="3"/>
    <x v="0"/>
    <x v="0"/>
    <s v="WIN5569"/>
    <x v="0"/>
    <n v="4180599683"/>
    <x v="5"/>
    <x v="11"/>
    <x v="11"/>
    <x v="0"/>
    <x v="0"/>
    <x v="0"/>
    <x v="0"/>
    <x v="0"/>
    <n v="5"/>
    <x v="0"/>
    <n v="46000"/>
    <n v="230000"/>
    <x v="0"/>
    <x v="0"/>
    <x v="0"/>
    <x v="0"/>
    <n v="18400"/>
    <x v="4"/>
  </r>
  <r>
    <x v="14"/>
    <n v="4180599688"/>
    <x v="0"/>
    <x v="3"/>
    <x v="0"/>
    <x v="0"/>
    <s v="WIN5581"/>
    <x v="0"/>
    <n v="4180599688"/>
    <x v="5"/>
    <x v="1"/>
    <x v="1"/>
    <x v="0"/>
    <x v="0"/>
    <x v="0"/>
    <x v="0"/>
    <x v="0"/>
    <n v="5"/>
    <x v="0"/>
    <n v="55595"/>
    <n v="277975"/>
    <x v="0"/>
    <x v="0"/>
    <x v="0"/>
    <x v="0"/>
    <n v="22238"/>
    <x v="4"/>
  </r>
  <r>
    <x v="14"/>
    <n v="4180599688"/>
    <x v="0"/>
    <x v="3"/>
    <x v="0"/>
    <x v="0"/>
    <s v="WIN5581"/>
    <x v="0"/>
    <n v="4180599688"/>
    <x v="5"/>
    <x v="8"/>
    <x v="8"/>
    <x v="0"/>
    <x v="0"/>
    <x v="0"/>
    <x v="0"/>
    <x v="0"/>
    <n v="1"/>
    <x v="0"/>
    <n v="50182"/>
    <n v="50182"/>
    <x v="0"/>
    <x v="0"/>
    <x v="0"/>
    <x v="0"/>
    <n v="4015"/>
    <x v="4"/>
  </r>
  <r>
    <x v="14"/>
    <n v="4180599688"/>
    <x v="0"/>
    <x v="3"/>
    <x v="0"/>
    <x v="0"/>
    <s v="WIN5581"/>
    <x v="0"/>
    <n v="4180599688"/>
    <x v="5"/>
    <x v="2"/>
    <x v="2"/>
    <x v="0"/>
    <x v="0"/>
    <x v="0"/>
    <x v="0"/>
    <x v="0"/>
    <n v="8"/>
    <x v="0"/>
    <n v="73431"/>
    <n v="587448"/>
    <x v="0"/>
    <x v="0"/>
    <x v="0"/>
    <x v="0"/>
    <n v="46996"/>
    <x v="4"/>
  </r>
  <r>
    <x v="14"/>
    <n v="4180599688"/>
    <x v="0"/>
    <x v="3"/>
    <x v="0"/>
    <x v="0"/>
    <s v="WIN5581"/>
    <x v="0"/>
    <n v="4180599688"/>
    <x v="5"/>
    <x v="11"/>
    <x v="11"/>
    <x v="0"/>
    <x v="0"/>
    <x v="0"/>
    <x v="0"/>
    <x v="0"/>
    <n v="5"/>
    <x v="0"/>
    <n v="46000"/>
    <n v="230000"/>
    <x v="0"/>
    <x v="0"/>
    <x v="0"/>
    <x v="0"/>
    <n v="18400"/>
    <x v="4"/>
  </r>
  <r>
    <x v="14"/>
    <n v="4180599685"/>
    <x v="0"/>
    <x v="3"/>
    <x v="0"/>
    <x v="0"/>
    <s v="WIN5572"/>
    <x v="0"/>
    <n v="4180599685"/>
    <x v="5"/>
    <x v="1"/>
    <x v="1"/>
    <x v="0"/>
    <x v="0"/>
    <x v="0"/>
    <x v="0"/>
    <x v="0"/>
    <n v="2"/>
    <x v="0"/>
    <n v="55595"/>
    <n v="111190"/>
    <x v="0"/>
    <x v="0"/>
    <x v="0"/>
    <x v="0"/>
    <n v="8895"/>
    <x v="4"/>
  </r>
  <r>
    <x v="14"/>
    <n v="4180599685"/>
    <x v="0"/>
    <x v="3"/>
    <x v="0"/>
    <x v="0"/>
    <s v="WIN5572"/>
    <x v="0"/>
    <n v="4180599685"/>
    <x v="5"/>
    <x v="0"/>
    <x v="0"/>
    <x v="0"/>
    <x v="0"/>
    <x v="0"/>
    <x v="0"/>
    <x v="0"/>
    <n v="6"/>
    <x v="0"/>
    <n v="111058"/>
    <n v="666348"/>
    <x v="0"/>
    <x v="0"/>
    <x v="0"/>
    <x v="0"/>
    <n v="53308"/>
    <x v="4"/>
  </r>
  <r>
    <x v="14"/>
    <n v="4180599685"/>
    <x v="0"/>
    <x v="3"/>
    <x v="0"/>
    <x v="0"/>
    <s v="WIN5572"/>
    <x v="0"/>
    <n v="4180599685"/>
    <x v="5"/>
    <x v="11"/>
    <x v="11"/>
    <x v="0"/>
    <x v="0"/>
    <x v="0"/>
    <x v="0"/>
    <x v="0"/>
    <n v="5"/>
    <x v="0"/>
    <n v="46000"/>
    <n v="230000"/>
    <x v="0"/>
    <x v="0"/>
    <x v="0"/>
    <x v="0"/>
    <n v="18400"/>
    <x v="4"/>
  </r>
  <r>
    <x v="14"/>
    <n v="4180599685"/>
    <x v="0"/>
    <x v="3"/>
    <x v="0"/>
    <x v="0"/>
    <s v="WIN5572"/>
    <x v="0"/>
    <n v="4180599685"/>
    <x v="5"/>
    <x v="8"/>
    <x v="8"/>
    <x v="0"/>
    <x v="0"/>
    <x v="0"/>
    <x v="0"/>
    <x v="0"/>
    <n v="5"/>
    <x v="0"/>
    <n v="50182"/>
    <n v="250910"/>
    <x v="0"/>
    <x v="0"/>
    <x v="0"/>
    <x v="0"/>
    <n v="20073"/>
    <x v="4"/>
  </r>
  <r>
    <x v="14"/>
    <n v="4180599702"/>
    <x v="0"/>
    <x v="3"/>
    <x v="0"/>
    <x v="0"/>
    <s v="WIN5788"/>
    <x v="0"/>
    <n v="4180599702"/>
    <x v="5"/>
    <x v="0"/>
    <x v="0"/>
    <x v="0"/>
    <x v="0"/>
    <x v="0"/>
    <x v="0"/>
    <x v="0"/>
    <n v="3"/>
    <x v="0"/>
    <n v="111058"/>
    <n v="333174"/>
    <x v="0"/>
    <x v="0"/>
    <x v="0"/>
    <x v="0"/>
    <n v="26654"/>
    <x v="4"/>
  </r>
  <r>
    <x v="14"/>
    <n v="4180599702"/>
    <x v="0"/>
    <x v="3"/>
    <x v="0"/>
    <x v="0"/>
    <s v="WIN5788"/>
    <x v="0"/>
    <n v="4180599702"/>
    <x v="5"/>
    <x v="11"/>
    <x v="11"/>
    <x v="0"/>
    <x v="0"/>
    <x v="0"/>
    <x v="0"/>
    <x v="0"/>
    <n v="2"/>
    <x v="0"/>
    <n v="46000"/>
    <n v="92000"/>
    <x v="0"/>
    <x v="0"/>
    <x v="0"/>
    <x v="0"/>
    <n v="7360"/>
    <x v="4"/>
  </r>
  <r>
    <x v="14"/>
    <n v="4180599702"/>
    <x v="0"/>
    <x v="3"/>
    <x v="0"/>
    <x v="0"/>
    <s v="WIN5788"/>
    <x v="0"/>
    <n v="4180599702"/>
    <x v="5"/>
    <x v="8"/>
    <x v="8"/>
    <x v="0"/>
    <x v="0"/>
    <x v="0"/>
    <x v="0"/>
    <x v="0"/>
    <n v="5"/>
    <x v="0"/>
    <n v="50182"/>
    <n v="250910"/>
    <x v="0"/>
    <x v="0"/>
    <x v="0"/>
    <x v="0"/>
    <n v="20073"/>
    <x v="4"/>
  </r>
  <r>
    <x v="14"/>
    <n v="4180599702"/>
    <x v="0"/>
    <x v="3"/>
    <x v="0"/>
    <x v="0"/>
    <s v="WIN5788"/>
    <x v="0"/>
    <n v="4180599702"/>
    <x v="5"/>
    <x v="1"/>
    <x v="1"/>
    <x v="0"/>
    <x v="0"/>
    <x v="0"/>
    <x v="0"/>
    <x v="0"/>
    <n v="3"/>
    <x v="0"/>
    <n v="55595"/>
    <n v="166785"/>
    <x v="0"/>
    <x v="0"/>
    <x v="0"/>
    <x v="0"/>
    <n v="13343"/>
    <x v="4"/>
  </r>
  <r>
    <x v="14"/>
    <n v="4180599695"/>
    <x v="0"/>
    <x v="3"/>
    <x v="0"/>
    <x v="0"/>
    <s v="WIN5669"/>
    <x v="0"/>
    <n v="4180599695"/>
    <x v="5"/>
    <x v="0"/>
    <x v="0"/>
    <x v="0"/>
    <x v="0"/>
    <x v="0"/>
    <x v="0"/>
    <x v="0"/>
    <n v="5"/>
    <x v="0"/>
    <n v="111058"/>
    <n v="555290"/>
    <x v="0"/>
    <x v="0"/>
    <x v="0"/>
    <x v="0"/>
    <n v="44423"/>
    <x v="4"/>
  </r>
  <r>
    <x v="14"/>
    <n v="4180599695"/>
    <x v="0"/>
    <x v="3"/>
    <x v="0"/>
    <x v="0"/>
    <s v="WIN5669"/>
    <x v="0"/>
    <n v="4180599695"/>
    <x v="5"/>
    <x v="11"/>
    <x v="11"/>
    <x v="0"/>
    <x v="0"/>
    <x v="0"/>
    <x v="0"/>
    <x v="0"/>
    <n v="2"/>
    <x v="0"/>
    <n v="46000"/>
    <n v="92000"/>
    <x v="0"/>
    <x v="0"/>
    <x v="0"/>
    <x v="0"/>
    <n v="7360"/>
    <x v="4"/>
  </r>
  <r>
    <x v="14"/>
    <n v="4180599695"/>
    <x v="0"/>
    <x v="3"/>
    <x v="0"/>
    <x v="0"/>
    <s v="WIN5669"/>
    <x v="0"/>
    <n v="4180599695"/>
    <x v="5"/>
    <x v="2"/>
    <x v="2"/>
    <x v="0"/>
    <x v="0"/>
    <x v="0"/>
    <x v="0"/>
    <x v="0"/>
    <n v="4"/>
    <x v="0"/>
    <n v="73431"/>
    <n v="293724"/>
    <x v="0"/>
    <x v="0"/>
    <x v="0"/>
    <x v="0"/>
    <n v="23498"/>
    <x v="4"/>
  </r>
  <r>
    <x v="14"/>
    <n v="4180599695"/>
    <x v="0"/>
    <x v="3"/>
    <x v="0"/>
    <x v="0"/>
    <s v="WIN5669"/>
    <x v="0"/>
    <n v="4180599695"/>
    <x v="5"/>
    <x v="8"/>
    <x v="8"/>
    <x v="0"/>
    <x v="0"/>
    <x v="0"/>
    <x v="0"/>
    <x v="0"/>
    <n v="5"/>
    <x v="0"/>
    <n v="50182"/>
    <n v="250910"/>
    <x v="0"/>
    <x v="0"/>
    <x v="0"/>
    <x v="0"/>
    <n v="20073"/>
    <x v="4"/>
  </r>
  <r>
    <x v="14"/>
    <n v="4180599695"/>
    <x v="0"/>
    <x v="3"/>
    <x v="0"/>
    <x v="0"/>
    <s v="WIN5669"/>
    <x v="0"/>
    <n v="4180599695"/>
    <x v="5"/>
    <x v="1"/>
    <x v="1"/>
    <x v="0"/>
    <x v="0"/>
    <x v="0"/>
    <x v="0"/>
    <x v="0"/>
    <n v="2"/>
    <x v="0"/>
    <n v="55595"/>
    <n v="111190"/>
    <x v="0"/>
    <x v="0"/>
    <x v="0"/>
    <x v="0"/>
    <n v="8895"/>
    <x v="4"/>
  </r>
  <r>
    <x v="14"/>
    <n v="4180599708"/>
    <x v="0"/>
    <x v="3"/>
    <x v="0"/>
    <x v="0"/>
    <s v="WIN5831"/>
    <x v="0"/>
    <n v="4180599708"/>
    <x v="5"/>
    <x v="8"/>
    <x v="8"/>
    <x v="0"/>
    <x v="0"/>
    <x v="0"/>
    <x v="0"/>
    <x v="0"/>
    <n v="2"/>
    <x v="0"/>
    <n v="50182"/>
    <n v="100364"/>
    <x v="0"/>
    <x v="0"/>
    <x v="0"/>
    <x v="0"/>
    <n v="8029"/>
    <x v="4"/>
  </r>
  <r>
    <x v="14"/>
    <n v="4180599708"/>
    <x v="0"/>
    <x v="3"/>
    <x v="0"/>
    <x v="0"/>
    <s v="WIN5831"/>
    <x v="0"/>
    <n v="4180599708"/>
    <x v="5"/>
    <x v="11"/>
    <x v="11"/>
    <x v="0"/>
    <x v="0"/>
    <x v="0"/>
    <x v="0"/>
    <x v="0"/>
    <n v="4"/>
    <x v="0"/>
    <n v="46000"/>
    <n v="184000"/>
    <x v="0"/>
    <x v="0"/>
    <x v="0"/>
    <x v="0"/>
    <n v="14720"/>
    <x v="4"/>
  </r>
  <r>
    <x v="14"/>
    <n v="4180599708"/>
    <x v="0"/>
    <x v="3"/>
    <x v="0"/>
    <x v="0"/>
    <s v="WIN5831"/>
    <x v="0"/>
    <n v="4180599708"/>
    <x v="5"/>
    <x v="0"/>
    <x v="0"/>
    <x v="0"/>
    <x v="0"/>
    <x v="0"/>
    <x v="0"/>
    <x v="0"/>
    <n v="6"/>
    <x v="0"/>
    <n v="111058"/>
    <n v="666348"/>
    <x v="0"/>
    <x v="0"/>
    <x v="0"/>
    <x v="0"/>
    <n v="53308"/>
    <x v="4"/>
  </r>
  <r>
    <x v="14"/>
    <n v="4180599630"/>
    <x v="0"/>
    <x v="3"/>
    <x v="0"/>
    <x v="0"/>
    <s v="WIN4444"/>
    <x v="0"/>
    <n v="4180599630"/>
    <x v="5"/>
    <x v="0"/>
    <x v="0"/>
    <x v="0"/>
    <x v="0"/>
    <x v="0"/>
    <x v="0"/>
    <x v="0"/>
    <n v="10"/>
    <x v="0"/>
    <n v="111058"/>
    <n v="1110580"/>
    <x v="0"/>
    <x v="0"/>
    <x v="0"/>
    <x v="0"/>
    <n v="88846"/>
    <x v="4"/>
  </r>
  <r>
    <x v="14"/>
    <n v="4180599630"/>
    <x v="0"/>
    <x v="3"/>
    <x v="0"/>
    <x v="0"/>
    <s v="WIN4444"/>
    <x v="0"/>
    <n v="4180599630"/>
    <x v="5"/>
    <x v="11"/>
    <x v="11"/>
    <x v="0"/>
    <x v="0"/>
    <x v="0"/>
    <x v="0"/>
    <x v="0"/>
    <n v="2"/>
    <x v="0"/>
    <n v="46000"/>
    <n v="92000"/>
    <x v="0"/>
    <x v="0"/>
    <x v="0"/>
    <x v="0"/>
    <n v="7360"/>
    <x v="4"/>
  </r>
  <r>
    <x v="14"/>
    <n v="4180599630"/>
    <x v="0"/>
    <x v="3"/>
    <x v="0"/>
    <x v="0"/>
    <s v="WIN4444"/>
    <x v="0"/>
    <n v="4180599630"/>
    <x v="5"/>
    <x v="2"/>
    <x v="2"/>
    <x v="0"/>
    <x v="0"/>
    <x v="0"/>
    <x v="0"/>
    <x v="0"/>
    <n v="6"/>
    <x v="0"/>
    <n v="73431"/>
    <n v="440586"/>
    <x v="0"/>
    <x v="0"/>
    <x v="0"/>
    <x v="0"/>
    <n v="35247"/>
    <x v="4"/>
  </r>
  <r>
    <x v="14"/>
    <n v="4180599630"/>
    <x v="0"/>
    <x v="3"/>
    <x v="0"/>
    <x v="0"/>
    <s v="WIN4444"/>
    <x v="0"/>
    <n v="4180599630"/>
    <x v="5"/>
    <x v="8"/>
    <x v="8"/>
    <x v="0"/>
    <x v="0"/>
    <x v="0"/>
    <x v="0"/>
    <x v="0"/>
    <n v="5"/>
    <x v="0"/>
    <n v="50182"/>
    <n v="250910"/>
    <x v="0"/>
    <x v="0"/>
    <x v="0"/>
    <x v="0"/>
    <n v="20073"/>
    <x v="4"/>
  </r>
  <r>
    <x v="14"/>
    <n v="4180599630"/>
    <x v="0"/>
    <x v="3"/>
    <x v="0"/>
    <x v="0"/>
    <s v="WIN4444"/>
    <x v="0"/>
    <n v="4180599630"/>
    <x v="5"/>
    <x v="1"/>
    <x v="1"/>
    <x v="0"/>
    <x v="0"/>
    <x v="0"/>
    <x v="0"/>
    <x v="0"/>
    <n v="3"/>
    <x v="0"/>
    <n v="55595"/>
    <n v="166785"/>
    <x v="0"/>
    <x v="0"/>
    <x v="0"/>
    <x v="0"/>
    <n v="13343"/>
    <x v="4"/>
  </r>
  <r>
    <x v="14"/>
    <n v="4180599647"/>
    <x v="0"/>
    <x v="3"/>
    <x v="0"/>
    <x v="0"/>
    <s v="WIN4634"/>
    <x v="0"/>
    <n v="4180599647"/>
    <x v="5"/>
    <x v="8"/>
    <x v="8"/>
    <x v="0"/>
    <x v="0"/>
    <x v="0"/>
    <x v="0"/>
    <x v="0"/>
    <n v="5"/>
    <x v="0"/>
    <n v="50182"/>
    <n v="250910"/>
    <x v="0"/>
    <x v="0"/>
    <x v="0"/>
    <x v="0"/>
    <n v="20073"/>
    <x v="4"/>
  </r>
  <r>
    <x v="14"/>
    <n v="4180599647"/>
    <x v="0"/>
    <x v="3"/>
    <x v="0"/>
    <x v="0"/>
    <s v="WIN4634"/>
    <x v="0"/>
    <n v="4180599647"/>
    <x v="5"/>
    <x v="2"/>
    <x v="2"/>
    <x v="0"/>
    <x v="0"/>
    <x v="0"/>
    <x v="0"/>
    <x v="0"/>
    <n v="13"/>
    <x v="0"/>
    <n v="73431"/>
    <n v="954603"/>
    <x v="0"/>
    <x v="0"/>
    <x v="0"/>
    <x v="0"/>
    <n v="76368"/>
    <x v="4"/>
  </r>
  <r>
    <x v="14"/>
    <n v="4180599647"/>
    <x v="0"/>
    <x v="3"/>
    <x v="0"/>
    <x v="0"/>
    <s v="WIN4634"/>
    <x v="0"/>
    <n v="4180599647"/>
    <x v="5"/>
    <x v="11"/>
    <x v="11"/>
    <x v="0"/>
    <x v="0"/>
    <x v="0"/>
    <x v="0"/>
    <x v="0"/>
    <n v="2"/>
    <x v="0"/>
    <n v="46000"/>
    <n v="92000"/>
    <x v="0"/>
    <x v="0"/>
    <x v="0"/>
    <x v="0"/>
    <n v="7360"/>
    <x v="4"/>
  </r>
  <r>
    <x v="14"/>
    <n v="4180599519"/>
    <x v="0"/>
    <x v="3"/>
    <x v="0"/>
    <x v="0"/>
    <s v="WIN2B14"/>
    <x v="0"/>
    <n v="4180599519"/>
    <x v="5"/>
    <x v="0"/>
    <x v="0"/>
    <x v="0"/>
    <x v="0"/>
    <x v="0"/>
    <x v="0"/>
    <x v="0"/>
    <n v="2"/>
    <x v="0"/>
    <n v="111058"/>
    <n v="222116"/>
    <x v="0"/>
    <x v="0"/>
    <x v="0"/>
    <x v="0"/>
    <n v="17769"/>
    <x v="4"/>
  </r>
  <r>
    <x v="14"/>
    <n v="4180599519"/>
    <x v="0"/>
    <x v="3"/>
    <x v="0"/>
    <x v="0"/>
    <s v="WIN2B14"/>
    <x v="0"/>
    <n v="4180599519"/>
    <x v="5"/>
    <x v="11"/>
    <x v="11"/>
    <x v="0"/>
    <x v="0"/>
    <x v="0"/>
    <x v="0"/>
    <x v="0"/>
    <n v="4"/>
    <x v="0"/>
    <n v="46000"/>
    <n v="184000"/>
    <x v="0"/>
    <x v="0"/>
    <x v="0"/>
    <x v="0"/>
    <n v="14720"/>
    <x v="4"/>
  </r>
  <r>
    <x v="14"/>
    <n v="4180599519"/>
    <x v="0"/>
    <x v="3"/>
    <x v="0"/>
    <x v="0"/>
    <s v="WIN2B14"/>
    <x v="0"/>
    <n v="4180599519"/>
    <x v="5"/>
    <x v="8"/>
    <x v="8"/>
    <x v="0"/>
    <x v="0"/>
    <x v="0"/>
    <x v="0"/>
    <x v="0"/>
    <n v="5"/>
    <x v="0"/>
    <n v="50182"/>
    <n v="250910"/>
    <x v="0"/>
    <x v="0"/>
    <x v="0"/>
    <x v="0"/>
    <n v="20073"/>
    <x v="4"/>
  </r>
  <r>
    <x v="14"/>
    <n v="4180599519"/>
    <x v="0"/>
    <x v="3"/>
    <x v="0"/>
    <x v="0"/>
    <s v="WIN2B14"/>
    <x v="0"/>
    <n v="4180599519"/>
    <x v="5"/>
    <x v="2"/>
    <x v="2"/>
    <x v="0"/>
    <x v="0"/>
    <x v="0"/>
    <x v="0"/>
    <x v="0"/>
    <n v="5"/>
    <x v="0"/>
    <n v="73431"/>
    <n v="367155"/>
    <x v="0"/>
    <x v="0"/>
    <x v="0"/>
    <x v="0"/>
    <n v="29372"/>
    <x v="4"/>
  </r>
  <r>
    <x v="14"/>
    <n v="4180599625"/>
    <x v="0"/>
    <x v="3"/>
    <x v="0"/>
    <x v="0"/>
    <s v="WIN4277"/>
    <x v="0"/>
    <n v="4180599625"/>
    <x v="5"/>
    <x v="0"/>
    <x v="0"/>
    <x v="0"/>
    <x v="0"/>
    <x v="0"/>
    <x v="0"/>
    <x v="0"/>
    <n v="4"/>
    <x v="0"/>
    <n v="111058"/>
    <n v="444232"/>
    <x v="0"/>
    <x v="0"/>
    <x v="0"/>
    <x v="0"/>
    <n v="35539"/>
    <x v="4"/>
  </r>
  <r>
    <x v="14"/>
    <n v="4180599625"/>
    <x v="0"/>
    <x v="3"/>
    <x v="0"/>
    <x v="0"/>
    <s v="WIN4277"/>
    <x v="0"/>
    <n v="4180599625"/>
    <x v="5"/>
    <x v="11"/>
    <x v="11"/>
    <x v="0"/>
    <x v="0"/>
    <x v="0"/>
    <x v="0"/>
    <x v="0"/>
    <n v="5"/>
    <x v="0"/>
    <n v="46000"/>
    <n v="230000"/>
    <x v="0"/>
    <x v="0"/>
    <x v="0"/>
    <x v="0"/>
    <n v="18400"/>
    <x v="4"/>
  </r>
  <r>
    <x v="14"/>
    <n v="4180599625"/>
    <x v="0"/>
    <x v="3"/>
    <x v="0"/>
    <x v="0"/>
    <s v="WIN4277"/>
    <x v="0"/>
    <n v="4180599625"/>
    <x v="5"/>
    <x v="2"/>
    <x v="2"/>
    <x v="0"/>
    <x v="0"/>
    <x v="0"/>
    <x v="0"/>
    <x v="0"/>
    <n v="9"/>
    <x v="0"/>
    <n v="73431"/>
    <n v="660879"/>
    <x v="0"/>
    <x v="0"/>
    <x v="0"/>
    <x v="0"/>
    <n v="52870"/>
    <x v="4"/>
  </r>
  <r>
    <x v="14"/>
    <n v="4180599625"/>
    <x v="0"/>
    <x v="3"/>
    <x v="0"/>
    <x v="0"/>
    <s v="WIN4277"/>
    <x v="0"/>
    <n v="4180599625"/>
    <x v="5"/>
    <x v="8"/>
    <x v="8"/>
    <x v="0"/>
    <x v="0"/>
    <x v="0"/>
    <x v="0"/>
    <x v="0"/>
    <n v="2"/>
    <x v="0"/>
    <n v="50182"/>
    <n v="100364"/>
    <x v="0"/>
    <x v="0"/>
    <x v="0"/>
    <x v="0"/>
    <n v="8029"/>
    <x v="4"/>
  </r>
  <r>
    <x v="14"/>
    <n v="4180599582"/>
    <x v="0"/>
    <x v="3"/>
    <x v="0"/>
    <x v="0"/>
    <s v="WIN-HNI-ĐAH-2BU8"/>
    <x v="0"/>
    <n v="4180599582"/>
    <x v="5"/>
    <x v="11"/>
    <x v="11"/>
    <x v="0"/>
    <x v="0"/>
    <x v="0"/>
    <x v="0"/>
    <x v="0"/>
    <n v="5"/>
    <x v="0"/>
    <n v="46000"/>
    <n v="230000"/>
    <x v="0"/>
    <x v="0"/>
    <x v="0"/>
    <x v="0"/>
    <n v="18400"/>
    <x v="4"/>
  </r>
  <r>
    <x v="14"/>
    <n v="4180599582"/>
    <x v="0"/>
    <x v="3"/>
    <x v="0"/>
    <x v="0"/>
    <s v="WIN-HNI-ĐAH-2BU8"/>
    <x v="0"/>
    <n v="4180599582"/>
    <x v="5"/>
    <x v="1"/>
    <x v="1"/>
    <x v="0"/>
    <x v="0"/>
    <x v="0"/>
    <x v="0"/>
    <x v="0"/>
    <n v="5"/>
    <x v="0"/>
    <n v="55595"/>
    <n v="277975"/>
    <x v="0"/>
    <x v="0"/>
    <x v="0"/>
    <x v="0"/>
    <n v="22238"/>
    <x v="4"/>
  </r>
  <r>
    <x v="14"/>
    <n v="4180599582"/>
    <x v="0"/>
    <x v="3"/>
    <x v="0"/>
    <x v="0"/>
    <s v="WIN-HNI-ĐAH-2BU8"/>
    <x v="0"/>
    <n v="4180599582"/>
    <x v="5"/>
    <x v="8"/>
    <x v="8"/>
    <x v="0"/>
    <x v="0"/>
    <x v="0"/>
    <x v="0"/>
    <x v="0"/>
    <n v="5"/>
    <x v="0"/>
    <n v="50182"/>
    <n v="250910"/>
    <x v="0"/>
    <x v="0"/>
    <x v="0"/>
    <x v="0"/>
    <n v="20073"/>
    <x v="4"/>
  </r>
  <r>
    <x v="14"/>
    <n v="4180599582"/>
    <x v="0"/>
    <x v="3"/>
    <x v="0"/>
    <x v="0"/>
    <s v="WIN-HNI-ĐAH-2BU8"/>
    <x v="0"/>
    <n v="4180599582"/>
    <x v="5"/>
    <x v="2"/>
    <x v="2"/>
    <x v="0"/>
    <x v="0"/>
    <x v="0"/>
    <x v="0"/>
    <x v="0"/>
    <n v="8"/>
    <x v="0"/>
    <n v="73431"/>
    <n v="587448"/>
    <x v="0"/>
    <x v="0"/>
    <x v="0"/>
    <x v="0"/>
    <n v="46996"/>
    <x v="4"/>
  </r>
  <r>
    <x v="14"/>
    <n v="4180599631"/>
    <x v="0"/>
    <x v="3"/>
    <x v="0"/>
    <x v="0"/>
    <s v="WIN4484"/>
    <x v="0"/>
    <n v="4180599631"/>
    <x v="5"/>
    <x v="0"/>
    <x v="0"/>
    <x v="0"/>
    <x v="0"/>
    <x v="0"/>
    <x v="0"/>
    <x v="0"/>
    <n v="7"/>
    <x v="0"/>
    <n v="111058"/>
    <n v="777406"/>
    <x v="0"/>
    <x v="0"/>
    <x v="0"/>
    <x v="0"/>
    <n v="62192"/>
    <x v="4"/>
  </r>
  <r>
    <x v="14"/>
    <n v="4180599631"/>
    <x v="0"/>
    <x v="3"/>
    <x v="0"/>
    <x v="0"/>
    <s v="WIN4484"/>
    <x v="0"/>
    <n v="4180599631"/>
    <x v="5"/>
    <x v="8"/>
    <x v="8"/>
    <x v="0"/>
    <x v="0"/>
    <x v="0"/>
    <x v="0"/>
    <x v="0"/>
    <n v="5"/>
    <x v="0"/>
    <n v="50182"/>
    <n v="250910"/>
    <x v="0"/>
    <x v="0"/>
    <x v="0"/>
    <x v="0"/>
    <n v="20073"/>
    <x v="4"/>
  </r>
  <r>
    <x v="14"/>
    <n v="4180599631"/>
    <x v="0"/>
    <x v="3"/>
    <x v="0"/>
    <x v="0"/>
    <s v="WIN4484"/>
    <x v="0"/>
    <n v="4180599631"/>
    <x v="5"/>
    <x v="2"/>
    <x v="2"/>
    <x v="0"/>
    <x v="0"/>
    <x v="0"/>
    <x v="0"/>
    <x v="0"/>
    <n v="2"/>
    <x v="0"/>
    <n v="73431"/>
    <n v="146862"/>
    <x v="0"/>
    <x v="0"/>
    <x v="0"/>
    <x v="0"/>
    <n v="11749"/>
    <x v="4"/>
  </r>
  <r>
    <x v="14"/>
    <n v="4180599631"/>
    <x v="0"/>
    <x v="3"/>
    <x v="0"/>
    <x v="0"/>
    <s v="WIN4484"/>
    <x v="0"/>
    <n v="4180599631"/>
    <x v="5"/>
    <x v="11"/>
    <x v="11"/>
    <x v="0"/>
    <x v="0"/>
    <x v="0"/>
    <x v="0"/>
    <x v="0"/>
    <n v="3"/>
    <x v="0"/>
    <n v="46000"/>
    <n v="138000"/>
    <x v="0"/>
    <x v="0"/>
    <x v="0"/>
    <x v="0"/>
    <n v="11040"/>
    <x v="4"/>
  </r>
  <r>
    <x v="14"/>
    <n v="4180599631"/>
    <x v="0"/>
    <x v="3"/>
    <x v="0"/>
    <x v="0"/>
    <s v="WIN4484"/>
    <x v="0"/>
    <n v="4180599631"/>
    <x v="5"/>
    <x v="1"/>
    <x v="1"/>
    <x v="0"/>
    <x v="0"/>
    <x v="0"/>
    <x v="0"/>
    <x v="0"/>
    <n v="2"/>
    <x v="0"/>
    <n v="55595"/>
    <n v="111190"/>
    <x v="0"/>
    <x v="0"/>
    <x v="0"/>
    <x v="0"/>
    <n v="8895"/>
    <x v="4"/>
  </r>
  <r>
    <x v="14"/>
    <n v="4180599613"/>
    <x v="0"/>
    <x v="3"/>
    <x v="0"/>
    <x v="0"/>
    <s v="WIN3990"/>
    <x v="0"/>
    <n v="4180599613"/>
    <x v="5"/>
    <x v="8"/>
    <x v="8"/>
    <x v="0"/>
    <x v="0"/>
    <x v="0"/>
    <x v="0"/>
    <x v="0"/>
    <n v="2"/>
    <x v="0"/>
    <n v="50182"/>
    <n v="100364"/>
    <x v="0"/>
    <x v="0"/>
    <x v="0"/>
    <x v="0"/>
    <n v="8029"/>
    <x v="4"/>
  </r>
  <r>
    <x v="14"/>
    <n v="4180599613"/>
    <x v="0"/>
    <x v="3"/>
    <x v="0"/>
    <x v="0"/>
    <s v="WIN3990"/>
    <x v="0"/>
    <n v="4180599613"/>
    <x v="5"/>
    <x v="2"/>
    <x v="2"/>
    <x v="0"/>
    <x v="0"/>
    <x v="0"/>
    <x v="0"/>
    <x v="0"/>
    <n v="6"/>
    <x v="0"/>
    <n v="73431"/>
    <n v="440586"/>
    <x v="0"/>
    <x v="0"/>
    <x v="0"/>
    <x v="0"/>
    <n v="35247"/>
    <x v="4"/>
  </r>
  <r>
    <x v="14"/>
    <n v="4180599613"/>
    <x v="0"/>
    <x v="3"/>
    <x v="0"/>
    <x v="0"/>
    <s v="WIN3990"/>
    <x v="0"/>
    <n v="4180599613"/>
    <x v="5"/>
    <x v="11"/>
    <x v="11"/>
    <x v="0"/>
    <x v="0"/>
    <x v="0"/>
    <x v="0"/>
    <x v="0"/>
    <n v="5"/>
    <x v="0"/>
    <n v="46000"/>
    <n v="230000"/>
    <x v="0"/>
    <x v="0"/>
    <x v="0"/>
    <x v="0"/>
    <n v="18400"/>
    <x v="4"/>
  </r>
  <r>
    <x v="14"/>
    <n v="4180599613"/>
    <x v="0"/>
    <x v="3"/>
    <x v="0"/>
    <x v="0"/>
    <s v="WIN3990"/>
    <x v="0"/>
    <n v="4180599613"/>
    <x v="5"/>
    <x v="0"/>
    <x v="0"/>
    <x v="0"/>
    <x v="0"/>
    <x v="0"/>
    <x v="0"/>
    <x v="0"/>
    <n v="6"/>
    <x v="0"/>
    <n v="111058"/>
    <n v="666348"/>
    <x v="0"/>
    <x v="0"/>
    <x v="0"/>
    <x v="0"/>
    <n v="53308"/>
    <x v="4"/>
  </r>
  <r>
    <x v="14"/>
    <n v="4180599615"/>
    <x v="0"/>
    <x v="3"/>
    <x v="0"/>
    <x v="0"/>
    <s v="WIN3995"/>
    <x v="0"/>
    <n v="4180599615"/>
    <x v="5"/>
    <x v="8"/>
    <x v="8"/>
    <x v="0"/>
    <x v="0"/>
    <x v="0"/>
    <x v="0"/>
    <x v="0"/>
    <n v="1"/>
    <x v="0"/>
    <n v="50182"/>
    <n v="50182"/>
    <x v="0"/>
    <x v="0"/>
    <x v="0"/>
    <x v="0"/>
    <n v="4015"/>
    <x v="4"/>
  </r>
  <r>
    <x v="14"/>
    <n v="4180599615"/>
    <x v="0"/>
    <x v="3"/>
    <x v="0"/>
    <x v="0"/>
    <s v="WIN3995"/>
    <x v="0"/>
    <n v="4180599615"/>
    <x v="5"/>
    <x v="11"/>
    <x v="11"/>
    <x v="0"/>
    <x v="0"/>
    <x v="0"/>
    <x v="0"/>
    <x v="0"/>
    <n v="1"/>
    <x v="0"/>
    <n v="46000"/>
    <n v="46000"/>
    <x v="0"/>
    <x v="0"/>
    <x v="0"/>
    <x v="0"/>
    <n v="3680"/>
    <x v="4"/>
  </r>
  <r>
    <x v="14"/>
    <n v="4180599615"/>
    <x v="0"/>
    <x v="3"/>
    <x v="0"/>
    <x v="0"/>
    <s v="WIN3995"/>
    <x v="0"/>
    <n v="4180599615"/>
    <x v="5"/>
    <x v="0"/>
    <x v="0"/>
    <x v="0"/>
    <x v="0"/>
    <x v="0"/>
    <x v="0"/>
    <x v="0"/>
    <n v="14"/>
    <x v="0"/>
    <n v="111058"/>
    <n v="1554812"/>
    <x v="0"/>
    <x v="0"/>
    <x v="0"/>
    <x v="0"/>
    <n v="124385"/>
    <x v="4"/>
  </r>
  <r>
    <x v="14"/>
    <n v="4180599604"/>
    <x v="0"/>
    <x v="3"/>
    <x v="0"/>
    <x v="0"/>
    <s v="WIN3499"/>
    <x v="0"/>
    <n v="4180599604"/>
    <x v="5"/>
    <x v="2"/>
    <x v="2"/>
    <x v="0"/>
    <x v="0"/>
    <x v="0"/>
    <x v="0"/>
    <x v="0"/>
    <n v="3"/>
    <x v="0"/>
    <n v="73431"/>
    <n v="220293"/>
    <x v="0"/>
    <x v="0"/>
    <x v="0"/>
    <x v="0"/>
    <n v="17623"/>
    <x v="4"/>
  </r>
  <r>
    <x v="14"/>
    <n v="4180599604"/>
    <x v="0"/>
    <x v="3"/>
    <x v="0"/>
    <x v="0"/>
    <s v="WIN3499"/>
    <x v="0"/>
    <n v="4180599604"/>
    <x v="5"/>
    <x v="8"/>
    <x v="8"/>
    <x v="0"/>
    <x v="0"/>
    <x v="0"/>
    <x v="0"/>
    <x v="0"/>
    <n v="5"/>
    <x v="0"/>
    <n v="50182"/>
    <n v="250910"/>
    <x v="0"/>
    <x v="0"/>
    <x v="0"/>
    <x v="0"/>
    <n v="20073"/>
    <x v="4"/>
  </r>
  <r>
    <x v="14"/>
    <n v="4180599604"/>
    <x v="0"/>
    <x v="3"/>
    <x v="0"/>
    <x v="0"/>
    <s v="WIN3499"/>
    <x v="0"/>
    <n v="4180599604"/>
    <x v="5"/>
    <x v="1"/>
    <x v="1"/>
    <x v="0"/>
    <x v="0"/>
    <x v="0"/>
    <x v="0"/>
    <x v="0"/>
    <n v="1"/>
    <x v="0"/>
    <n v="55595"/>
    <n v="55595"/>
    <x v="0"/>
    <x v="0"/>
    <x v="0"/>
    <x v="0"/>
    <n v="4448"/>
    <x v="4"/>
  </r>
  <r>
    <x v="14"/>
    <n v="4180599604"/>
    <x v="0"/>
    <x v="3"/>
    <x v="0"/>
    <x v="0"/>
    <s v="WIN3499"/>
    <x v="0"/>
    <n v="4180599604"/>
    <x v="5"/>
    <x v="11"/>
    <x v="11"/>
    <x v="0"/>
    <x v="0"/>
    <x v="0"/>
    <x v="0"/>
    <x v="0"/>
    <n v="3"/>
    <x v="0"/>
    <n v="46000"/>
    <n v="138000"/>
    <x v="0"/>
    <x v="0"/>
    <x v="0"/>
    <x v="0"/>
    <n v="11040"/>
    <x v="4"/>
  </r>
  <r>
    <x v="14"/>
    <n v="4180599604"/>
    <x v="0"/>
    <x v="3"/>
    <x v="0"/>
    <x v="0"/>
    <s v="WIN3499"/>
    <x v="0"/>
    <n v="4180599604"/>
    <x v="5"/>
    <x v="0"/>
    <x v="0"/>
    <x v="0"/>
    <x v="0"/>
    <x v="0"/>
    <x v="0"/>
    <x v="0"/>
    <n v="3"/>
    <x v="0"/>
    <n v="111058"/>
    <n v="333174"/>
    <x v="0"/>
    <x v="0"/>
    <x v="0"/>
    <x v="0"/>
    <n v="26654"/>
    <x v="4"/>
  </r>
  <r>
    <x v="14"/>
    <n v="4180599586"/>
    <x v="0"/>
    <x v="3"/>
    <x v="0"/>
    <x v="0"/>
    <s v="win3088"/>
    <x v="0"/>
    <n v="4180599586"/>
    <x v="5"/>
    <x v="1"/>
    <x v="1"/>
    <x v="0"/>
    <x v="0"/>
    <x v="0"/>
    <x v="0"/>
    <x v="0"/>
    <n v="2"/>
    <x v="0"/>
    <n v="55595"/>
    <n v="111190"/>
    <x v="0"/>
    <x v="0"/>
    <x v="0"/>
    <x v="0"/>
    <n v="8895"/>
    <x v="4"/>
  </r>
  <r>
    <x v="14"/>
    <n v="4180599586"/>
    <x v="0"/>
    <x v="3"/>
    <x v="0"/>
    <x v="0"/>
    <s v="win3088"/>
    <x v="0"/>
    <n v="4180599586"/>
    <x v="5"/>
    <x v="8"/>
    <x v="8"/>
    <x v="0"/>
    <x v="0"/>
    <x v="0"/>
    <x v="0"/>
    <x v="0"/>
    <n v="4"/>
    <x v="0"/>
    <n v="50182"/>
    <n v="200728"/>
    <x v="0"/>
    <x v="0"/>
    <x v="0"/>
    <x v="0"/>
    <n v="16058"/>
    <x v="4"/>
  </r>
  <r>
    <x v="14"/>
    <n v="4180599586"/>
    <x v="0"/>
    <x v="3"/>
    <x v="0"/>
    <x v="0"/>
    <s v="win3088"/>
    <x v="0"/>
    <n v="4180599586"/>
    <x v="5"/>
    <x v="2"/>
    <x v="2"/>
    <x v="0"/>
    <x v="0"/>
    <x v="0"/>
    <x v="0"/>
    <x v="0"/>
    <n v="3"/>
    <x v="0"/>
    <n v="73431"/>
    <n v="220293"/>
    <x v="0"/>
    <x v="0"/>
    <x v="0"/>
    <x v="0"/>
    <n v="17623"/>
    <x v="4"/>
  </r>
  <r>
    <x v="14"/>
    <n v="4180599586"/>
    <x v="0"/>
    <x v="3"/>
    <x v="0"/>
    <x v="0"/>
    <s v="win3088"/>
    <x v="0"/>
    <n v="4180599586"/>
    <x v="5"/>
    <x v="11"/>
    <x v="11"/>
    <x v="0"/>
    <x v="0"/>
    <x v="0"/>
    <x v="0"/>
    <x v="0"/>
    <n v="5"/>
    <x v="0"/>
    <n v="46000"/>
    <n v="230000"/>
    <x v="0"/>
    <x v="0"/>
    <x v="0"/>
    <x v="0"/>
    <n v="18400"/>
    <x v="4"/>
  </r>
  <r>
    <x v="14"/>
    <n v="4180599586"/>
    <x v="0"/>
    <x v="3"/>
    <x v="0"/>
    <x v="0"/>
    <s v="win3088"/>
    <x v="0"/>
    <n v="4180599586"/>
    <x v="5"/>
    <x v="0"/>
    <x v="0"/>
    <x v="0"/>
    <x v="0"/>
    <x v="0"/>
    <x v="0"/>
    <x v="0"/>
    <n v="2"/>
    <x v="0"/>
    <n v="111058"/>
    <n v="222116"/>
    <x v="0"/>
    <x v="0"/>
    <x v="0"/>
    <x v="0"/>
    <n v="17769"/>
    <x v="4"/>
  </r>
  <r>
    <x v="14"/>
    <n v="4180599689"/>
    <x v="0"/>
    <x v="3"/>
    <x v="0"/>
    <x v="0"/>
    <s v="WIN5619"/>
    <x v="0"/>
    <n v="4180599689"/>
    <x v="5"/>
    <x v="2"/>
    <x v="2"/>
    <x v="0"/>
    <x v="0"/>
    <x v="0"/>
    <x v="0"/>
    <x v="0"/>
    <n v="1"/>
    <x v="0"/>
    <n v="73431"/>
    <n v="73431"/>
    <x v="0"/>
    <x v="0"/>
    <x v="0"/>
    <x v="0"/>
    <n v="5874"/>
    <x v="4"/>
  </r>
  <r>
    <x v="14"/>
    <n v="4180599689"/>
    <x v="0"/>
    <x v="3"/>
    <x v="0"/>
    <x v="0"/>
    <s v="WIN5619"/>
    <x v="0"/>
    <n v="4180599689"/>
    <x v="5"/>
    <x v="1"/>
    <x v="1"/>
    <x v="0"/>
    <x v="0"/>
    <x v="0"/>
    <x v="0"/>
    <x v="0"/>
    <n v="5"/>
    <x v="0"/>
    <n v="55595"/>
    <n v="277975"/>
    <x v="0"/>
    <x v="0"/>
    <x v="0"/>
    <x v="0"/>
    <n v="22238"/>
    <x v="4"/>
  </r>
  <r>
    <x v="14"/>
    <n v="4180599689"/>
    <x v="0"/>
    <x v="3"/>
    <x v="0"/>
    <x v="0"/>
    <s v="WIN5619"/>
    <x v="0"/>
    <n v="4180599689"/>
    <x v="5"/>
    <x v="11"/>
    <x v="11"/>
    <x v="0"/>
    <x v="0"/>
    <x v="0"/>
    <x v="0"/>
    <x v="0"/>
    <n v="2"/>
    <x v="0"/>
    <n v="46000"/>
    <n v="92000"/>
    <x v="0"/>
    <x v="0"/>
    <x v="0"/>
    <x v="0"/>
    <n v="7360"/>
    <x v="4"/>
  </r>
  <r>
    <x v="14"/>
    <n v="4180599689"/>
    <x v="0"/>
    <x v="3"/>
    <x v="0"/>
    <x v="0"/>
    <s v="WIN5619"/>
    <x v="0"/>
    <n v="4180599689"/>
    <x v="5"/>
    <x v="0"/>
    <x v="0"/>
    <x v="0"/>
    <x v="0"/>
    <x v="0"/>
    <x v="0"/>
    <x v="0"/>
    <n v="6"/>
    <x v="0"/>
    <n v="111058"/>
    <n v="666348"/>
    <x v="0"/>
    <x v="0"/>
    <x v="0"/>
    <x v="0"/>
    <n v="53308"/>
    <x v="4"/>
  </r>
  <r>
    <x v="14"/>
    <n v="4180599533"/>
    <x v="0"/>
    <x v="3"/>
    <x v="0"/>
    <x v="0"/>
    <s v="WIN-HNI-DA-2BJ0"/>
    <x v="0"/>
    <n v="4180599533"/>
    <x v="5"/>
    <x v="8"/>
    <x v="8"/>
    <x v="0"/>
    <x v="0"/>
    <x v="0"/>
    <x v="0"/>
    <x v="0"/>
    <n v="5"/>
    <x v="0"/>
    <n v="50182"/>
    <n v="250910"/>
    <x v="0"/>
    <x v="0"/>
    <x v="0"/>
    <x v="0"/>
    <n v="20073"/>
    <x v="4"/>
  </r>
  <r>
    <x v="14"/>
    <n v="4180599533"/>
    <x v="0"/>
    <x v="3"/>
    <x v="0"/>
    <x v="0"/>
    <s v="WIN-HNI-DA-2BJ0"/>
    <x v="0"/>
    <n v="4180599533"/>
    <x v="5"/>
    <x v="0"/>
    <x v="0"/>
    <x v="0"/>
    <x v="0"/>
    <x v="0"/>
    <x v="0"/>
    <x v="0"/>
    <n v="6"/>
    <x v="0"/>
    <n v="111058"/>
    <n v="666348"/>
    <x v="0"/>
    <x v="0"/>
    <x v="0"/>
    <x v="0"/>
    <n v="53308"/>
    <x v="4"/>
  </r>
  <r>
    <x v="14"/>
    <n v="4180599730"/>
    <x v="0"/>
    <x v="3"/>
    <x v="0"/>
    <x v="0"/>
    <s v="WIN6153"/>
    <x v="0"/>
    <n v="4180599730"/>
    <x v="5"/>
    <x v="1"/>
    <x v="1"/>
    <x v="0"/>
    <x v="0"/>
    <x v="0"/>
    <x v="0"/>
    <x v="0"/>
    <n v="5"/>
    <x v="0"/>
    <n v="55595"/>
    <n v="277975"/>
    <x v="0"/>
    <x v="0"/>
    <x v="0"/>
    <x v="0"/>
    <n v="22238"/>
    <x v="4"/>
  </r>
  <r>
    <x v="14"/>
    <n v="4180599730"/>
    <x v="0"/>
    <x v="3"/>
    <x v="0"/>
    <x v="0"/>
    <s v="WIN6153"/>
    <x v="0"/>
    <n v="4180599730"/>
    <x v="5"/>
    <x v="8"/>
    <x v="8"/>
    <x v="0"/>
    <x v="0"/>
    <x v="0"/>
    <x v="0"/>
    <x v="0"/>
    <n v="5"/>
    <x v="0"/>
    <n v="50182"/>
    <n v="250910"/>
    <x v="0"/>
    <x v="0"/>
    <x v="0"/>
    <x v="0"/>
    <n v="20073"/>
    <x v="4"/>
  </r>
  <r>
    <x v="14"/>
    <n v="4180599730"/>
    <x v="0"/>
    <x v="3"/>
    <x v="0"/>
    <x v="0"/>
    <s v="WIN6153"/>
    <x v="0"/>
    <n v="4180599730"/>
    <x v="5"/>
    <x v="2"/>
    <x v="2"/>
    <x v="0"/>
    <x v="0"/>
    <x v="0"/>
    <x v="0"/>
    <x v="0"/>
    <n v="6"/>
    <x v="0"/>
    <n v="73431"/>
    <n v="440586"/>
    <x v="0"/>
    <x v="0"/>
    <x v="0"/>
    <x v="0"/>
    <n v="35247"/>
    <x v="4"/>
  </r>
  <r>
    <x v="14"/>
    <n v="4180599730"/>
    <x v="0"/>
    <x v="3"/>
    <x v="0"/>
    <x v="0"/>
    <s v="WIN6153"/>
    <x v="0"/>
    <n v="4180599730"/>
    <x v="5"/>
    <x v="11"/>
    <x v="11"/>
    <x v="0"/>
    <x v="0"/>
    <x v="0"/>
    <x v="0"/>
    <x v="0"/>
    <n v="5"/>
    <x v="0"/>
    <n v="46000"/>
    <n v="230000"/>
    <x v="0"/>
    <x v="0"/>
    <x v="0"/>
    <x v="0"/>
    <n v="18400"/>
    <x v="4"/>
  </r>
  <r>
    <x v="14"/>
    <n v="4180599730"/>
    <x v="0"/>
    <x v="3"/>
    <x v="0"/>
    <x v="0"/>
    <s v="WIN6153"/>
    <x v="0"/>
    <n v="4180599730"/>
    <x v="5"/>
    <x v="0"/>
    <x v="0"/>
    <x v="0"/>
    <x v="0"/>
    <x v="0"/>
    <x v="0"/>
    <x v="0"/>
    <n v="8"/>
    <x v="0"/>
    <n v="111058"/>
    <n v="888464"/>
    <x v="0"/>
    <x v="0"/>
    <x v="0"/>
    <x v="0"/>
    <n v="71077"/>
    <x v="4"/>
  </r>
  <r>
    <x v="14"/>
    <n v="4180599747"/>
    <x v="0"/>
    <x v="3"/>
    <x v="0"/>
    <x v="0"/>
    <s v="WIN6585"/>
    <x v="0"/>
    <n v="4180599747"/>
    <x v="5"/>
    <x v="8"/>
    <x v="8"/>
    <x v="0"/>
    <x v="0"/>
    <x v="0"/>
    <x v="0"/>
    <x v="0"/>
    <n v="5"/>
    <x v="0"/>
    <n v="50182"/>
    <n v="250910"/>
    <x v="0"/>
    <x v="0"/>
    <x v="0"/>
    <x v="0"/>
    <n v="20073"/>
    <x v="4"/>
  </r>
  <r>
    <x v="14"/>
    <n v="4180599747"/>
    <x v="0"/>
    <x v="3"/>
    <x v="0"/>
    <x v="0"/>
    <s v="WIN6585"/>
    <x v="0"/>
    <n v="4180599747"/>
    <x v="5"/>
    <x v="2"/>
    <x v="2"/>
    <x v="0"/>
    <x v="0"/>
    <x v="0"/>
    <x v="0"/>
    <x v="0"/>
    <n v="4"/>
    <x v="0"/>
    <n v="73431"/>
    <n v="293724"/>
    <x v="0"/>
    <x v="0"/>
    <x v="0"/>
    <x v="0"/>
    <n v="23498"/>
    <x v="4"/>
  </r>
  <r>
    <x v="14"/>
    <n v="4180599747"/>
    <x v="0"/>
    <x v="3"/>
    <x v="0"/>
    <x v="0"/>
    <s v="WIN6585"/>
    <x v="0"/>
    <n v="4180599747"/>
    <x v="5"/>
    <x v="11"/>
    <x v="11"/>
    <x v="0"/>
    <x v="0"/>
    <x v="0"/>
    <x v="0"/>
    <x v="0"/>
    <n v="5"/>
    <x v="0"/>
    <n v="46000"/>
    <n v="230000"/>
    <x v="0"/>
    <x v="0"/>
    <x v="0"/>
    <x v="0"/>
    <n v="18400"/>
    <x v="4"/>
  </r>
  <r>
    <x v="14"/>
    <n v="4180599747"/>
    <x v="0"/>
    <x v="3"/>
    <x v="0"/>
    <x v="0"/>
    <s v="WIN6585"/>
    <x v="0"/>
    <n v="4180599747"/>
    <x v="5"/>
    <x v="0"/>
    <x v="0"/>
    <x v="0"/>
    <x v="0"/>
    <x v="0"/>
    <x v="0"/>
    <x v="0"/>
    <n v="3"/>
    <x v="0"/>
    <n v="111058"/>
    <n v="333174"/>
    <x v="0"/>
    <x v="0"/>
    <x v="0"/>
    <x v="0"/>
    <n v="26654"/>
    <x v="4"/>
  </r>
  <r>
    <x v="14"/>
    <n v="4180599658"/>
    <x v="0"/>
    <x v="3"/>
    <x v="0"/>
    <x v="0"/>
    <s v="WIN4968"/>
    <x v="0"/>
    <n v="4180599658"/>
    <x v="5"/>
    <x v="1"/>
    <x v="1"/>
    <x v="0"/>
    <x v="0"/>
    <x v="0"/>
    <x v="0"/>
    <x v="0"/>
    <n v="4"/>
    <x v="0"/>
    <n v="55595"/>
    <n v="222380"/>
    <x v="0"/>
    <x v="0"/>
    <x v="0"/>
    <x v="0"/>
    <n v="17790"/>
    <x v="4"/>
  </r>
  <r>
    <x v="14"/>
    <n v="4180599658"/>
    <x v="0"/>
    <x v="3"/>
    <x v="0"/>
    <x v="0"/>
    <s v="WIN4968"/>
    <x v="0"/>
    <n v="4180599658"/>
    <x v="5"/>
    <x v="8"/>
    <x v="8"/>
    <x v="0"/>
    <x v="0"/>
    <x v="0"/>
    <x v="0"/>
    <x v="0"/>
    <n v="5"/>
    <x v="0"/>
    <n v="50182"/>
    <n v="250910"/>
    <x v="0"/>
    <x v="0"/>
    <x v="0"/>
    <x v="0"/>
    <n v="20073"/>
    <x v="4"/>
  </r>
  <r>
    <x v="14"/>
    <n v="4180599658"/>
    <x v="0"/>
    <x v="3"/>
    <x v="0"/>
    <x v="0"/>
    <s v="WIN4968"/>
    <x v="0"/>
    <n v="4180599658"/>
    <x v="5"/>
    <x v="2"/>
    <x v="2"/>
    <x v="0"/>
    <x v="0"/>
    <x v="0"/>
    <x v="0"/>
    <x v="0"/>
    <n v="5"/>
    <x v="0"/>
    <n v="73431"/>
    <n v="367155"/>
    <x v="0"/>
    <x v="0"/>
    <x v="0"/>
    <x v="0"/>
    <n v="29372"/>
    <x v="4"/>
  </r>
  <r>
    <x v="14"/>
    <n v="4180599658"/>
    <x v="0"/>
    <x v="3"/>
    <x v="0"/>
    <x v="0"/>
    <s v="WIN4968"/>
    <x v="0"/>
    <n v="4180599658"/>
    <x v="5"/>
    <x v="11"/>
    <x v="11"/>
    <x v="0"/>
    <x v="0"/>
    <x v="0"/>
    <x v="0"/>
    <x v="0"/>
    <n v="5"/>
    <x v="0"/>
    <n v="46000"/>
    <n v="230000"/>
    <x v="0"/>
    <x v="0"/>
    <x v="0"/>
    <x v="0"/>
    <n v="18400"/>
    <x v="4"/>
  </r>
  <r>
    <x v="14"/>
    <n v="4180599658"/>
    <x v="0"/>
    <x v="3"/>
    <x v="0"/>
    <x v="0"/>
    <s v="WIN4968"/>
    <x v="0"/>
    <n v="4180599658"/>
    <x v="5"/>
    <x v="0"/>
    <x v="0"/>
    <x v="0"/>
    <x v="0"/>
    <x v="0"/>
    <x v="0"/>
    <x v="0"/>
    <n v="5"/>
    <x v="0"/>
    <n v="111058"/>
    <n v="555290"/>
    <x v="0"/>
    <x v="0"/>
    <x v="0"/>
    <x v="0"/>
    <n v="44423"/>
    <x v="4"/>
  </r>
  <r>
    <x v="20"/>
    <n v="4180399346"/>
    <x v="0"/>
    <x v="3"/>
    <x v="0"/>
    <x v="0"/>
    <s v="win1706"/>
    <x v="0"/>
    <n v="4180399346"/>
    <x v="5"/>
    <x v="1"/>
    <x v="1"/>
    <x v="0"/>
    <x v="0"/>
    <x v="0"/>
    <x v="0"/>
    <x v="0"/>
    <n v="5"/>
    <x v="0"/>
    <n v="55595"/>
    <n v="277975"/>
    <x v="0"/>
    <x v="0"/>
    <x v="0"/>
    <x v="0"/>
    <n v="22238"/>
    <x v="4"/>
  </r>
  <r>
    <x v="20"/>
    <n v="4180399346"/>
    <x v="0"/>
    <x v="3"/>
    <x v="0"/>
    <x v="0"/>
    <s v="win1706"/>
    <x v="0"/>
    <n v="4180399346"/>
    <x v="5"/>
    <x v="2"/>
    <x v="2"/>
    <x v="0"/>
    <x v="0"/>
    <x v="0"/>
    <x v="0"/>
    <x v="0"/>
    <n v="8"/>
    <x v="0"/>
    <n v="73431"/>
    <n v="587448"/>
    <x v="0"/>
    <x v="0"/>
    <x v="0"/>
    <x v="0"/>
    <n v="46996"/>
    <x v="4"/>
  </r>
  <r>
    <x v="0"/>
    <n v="4180625080"/>
    <x v="0"/>
    <x v="3"/>
    <x v="0"/>
    <x v="0"/>
    <s v="win1706"/>
    <x v="0"/>
    <n v="4180625080"/>
    <x v="5"/>
    <x v="0"/>
    <x v="0"/>
    <x v="0"/>
    <x v="0"/>
    <x v="0"/>
    <x v="0"/>
    <x v="0"/>
    <n v="10"/>
    <x v="0"/>
    <n v="111058"/>
    <n v="1110580"/>
    <x v="0"/>
    <x v="0"/>
    <x v="0"/>
    <x v="0"/>
    <n v="88846"/>
    <x v="4"/>
  </r>
  <r>
    <x v="0"/>
    <s v="đt4/12win3841"/>
    <x v="0"/>
    <x v="3"/>
    <x v="0"/>
    <x v="0"/>
    <s v="WIN3841"/>
    <x v="0"/>
    <s v="đt4/12win3841"/>
    <x v="5"/>
    <x v="2"/>
    <x v="2"/>
    <x v="0"/>
    <x v="0"/>
    <x v="0"/>
    <x v="0"/>
    <x v="0"/>
    <n v="10"/>
    <x v="0"/>
    <n v="73431"/>
    <n v="734310"/>
    <x v="0"/>
    <x v="0"/>
    <x v="0"/>
    <x v="0"/>
    <n v="58745"/>
    <x v="4"/>
  </r>
  <r>
    <x v="0"/>
    <s v="đt4/12win3841"/>
    <x v="0"/>
    <x v="3"/>
    <x v="0"/>
    <x v="0"/>
    <s v="WIN3841"/>
    <x v="0"/>
    <s v="đt4/12win3841"/>
    <x v="5"/>
    <x v="0"/>
    <x v="0"/>
    <x v="0"/>
    <x v="0"/>
    <x v="0"/>
    <x v="0"/>
    <x v="0"/>
    <n v="5"/>
    <x v="0"/>
    <n v="111058"/>
    <n v="555290"/>
    <x v="0"/>
    <x v="0"/>
    <x v="0"/>
    <x v="0"/>
    <n v="44423"/>
    <x v="4"/>
  </r>
  <r>
    <x v="0"/>
    <s v="đt4/12win3841"/>
    <x v="0"/>
    <x v="3"/>
    <x v="0"/>
    <x v="0"/>
    <s v="WIN3841"/>
    <x v="0"/>
    <s v="đt4/12win3841"/>
    <x v="5"/>
    <x v="8"/>
    <x v="8"/>
    <x v="0"/>
    <x v="0"/>
    <x v="0"/>
    <x v="0"/>
    <x v="0"/>
    <n v="4"/>
    <x v="0"/>
    <n v="50182"/>
    <n v="200728"/>
    <x v="0"/>
    <x v="0"/>
    <x v="0"/>
    <x v="0"/>
    <n v="16058"/>
    <x v="4"/>
  </r>
  <r>
    <x v="0"/>
    <s v="đt4/12win5681"/>
    <x v="0"/>
    <x v="3"/>
    <x v="0"/>
    <x v="0"/>
    <s v="WIN5681"/>
    <x v="0"/>
    <s v="đt4/12win5681"/>
    <x v="5"/>
    <x v="0"/>
    <x v="0"/>
    <x v="0"/>
    <x v="0"/>
    <x v="0"/>
    <x v="0"/>
    <x v="0"/>
    <n v="5"/>
    <x v="0"/>
    <n v="111058"/>
    <n v="555290"/>
    <x v="0"/>
    <x v="0"/>
    <x v="0"/>
    <x v="0"/>
    <n v="44423"/>
    <x v="4"/>
  </r>
  <r>
    <x v="0"/>
    <s v="đt4/12win5681"/>
    <x v="0"/>
    <x v="3"/>
    <x v="0"/>
    <x v="0"/>
    <s v="WIN5681"/>
    <x v="0"/>
    <s v="đt4/12win5681"/>
    <x v="5"/>
    <x v="2"/>
    <x v="2"/>
    <x v="0"/>
    <x v="0"/>
    <x v="0"/>
    <x v="0"/>
    <x v="0"/>
    <n v="5"/>
    <x v="0"/>
    <n v="73431"/>
    <n v="367155"/>
    <x v="0"/>
    <x v="0"/>
    <x v="0"/>
    <x v="0"/>
    <n v="29372"/>
    <x v="4"/>
  </r>
  <r>
    <x v="0"/>
    <n v="4180901785"/>
    <x v="0"/>
    <x v="3"/>
    <x v="0"/>
    <x v="0"/>
    <s v="WIN2219"/>
    <x v="0"/>
    <n v="4180901785"/>
    <x v="5"/>
    <x v="0"/>
    <x v="0"/>
    <x v="0"/>
    <x v="0"/>
    <x v="0"/>
    <x v="0"/>
    <x v="0"/>
    <n v="5"/>
    <x v="0"/>
    <n v="111058"/>
    <n v="555290"/>
    <x v="0"/>
    <x v="0"/>
    <x v="0"/>
    <x v="0"/>
    <n v="44423"/>
    <x v="4"/>
  </r>
  <r>
    <x v="0"/>
    <n v="4180649563"/>
    <x v="0"/>
    <x v="3"/>
    <x v="0"/>
    <x v="0"/>
    <s v="WIN1553"/>
    <x v="0"/>
    <n v="4180649563"/>
    <x v="5"/>
    <x v="10"/>
    <x v="10"/>
    <x v="0"/>
    <x v="0"/>
    <x v="0"/>
    <x v="0"/>
    <x v="0"/>
    <n v="5"/>
    <x v="0"/>
    <n v="74250"/>
    <n v="371250"/>
    <x v="0"/>
    <x v="0"/>
    <x v="0"/>
    <x v="0"/>
    <n v="29700"/>
    <x v="4"/>
  </r>
  <r>
    <x v="0"/>
    <n v="4180649563"/>
    <x v="0"/>
    <x v="3"/>
    <x v="0"/>
    <x v="0"/>
    <s v="WIN1553"/>
    <x v="0"/>
    <n v="4180649563"/>
    <x v="5"/>
    <x v="8"/>
    <x v="8"/>
    <x v="0"/>
    <x v="0"/>
    <x v="0"/>
    <x v="0"/>
    <x v="0"/>
    <n v="10"/>
    <x v="0"/>
    <n v="50182"/>
    <n v="501820"/>
    <x v="0"/>
    <x v="0"/>
    <x v="0"/>
    <x v="0"/>
    <n v="40146"/>
    <x v="4"/>
  </r>
  <r>
    <x v="0"/>
    <n v="4180649563"/>
    <x v="0"/>
    <x v="3"/>
    <x v="0"/>
    <x v="0"/>
    <s v="WIN1553"/>
    <x v="0"/>
    <n v="4180649563"/>
    <x v="5"/>
    <x v="0"/>
    <x v="0"/>
    <x v="0"/>
    <x v="0"/>
    <x v="0"/>
    <x v="0"/>
    <x v="0"/>
    <n v="6"/>
    <x v="0"/>
    <n v="111058"/>
    <n v="666348"/>
    <x v="0"/>
    <x v="0"/>
    <x v="0"/>
    <x v="0"/>
    <n v="53308"/>
    <x v="4"/>
  </r>
  <r>
    <x v="0"/>
    <n v="4180649563"/>
    <x v="0"/>
    <x v="3"/>
    <x v="0"/>
    <x v="0"/>
    <s v="WIN1553"/>
    <x v="0"/>
    <n v="4180649563"/>
    <x v="5"/>
    <x v="7"/>
    <x v="7"/>
    <x v="0"/>
    <x v="0"/>
    <x v="0"/>
    <x v="0"/>
    <x v="0"/>
    <n v="6"/>
    <x v="0"/>
    <n v="111606"/>
    <n v="669636"/>
    <x v="0"/>
    <x v="0"/>
    <x v="0"/>
    <x v="0"/>
    <n v="53571"/>
    <x v="4"/>
  </r>
  <r>
    <x v="14"/>
    <n v="4180599525"/>
    <x v="0"/>
    <x v="3"/>
    <x v="0"/>
    <x v="0"/>
    <s v="WIN2B96"/>
    <x v="0"/>
    <n v="4180599525"/>
    <x v="5"/>
    <x v="1"/>
    <x v="1"/>
    <x v="0"/>
    <x v="0"/>
    <x v="0"/>
    <x v="0"/>
    <x v="0"/>
    <n v="1"/>
    <x v="0"/>
    <n v="55595"/>
    <n v="55595"/>
    <x v="0"/>
    <x v="0"/>
    <x v="0"/>
    <x v="0"/>
    <n v="4448"/>
    <x v="4"/>
  </r>
  <r>
    <x v="14"/>
    <n v="4180599525"/>
    <x v="0"/>
    <x v="3"/>
    <x v="0"/>
    <x v="0"/>
    <s v="WIN2B96"/>
    <x v="0"/>
    <n v="4180599525"/>
    <x v="5"/>
    <x v="8"/>
    <x v="8"/>
    <x v="0"/>
    <x v="0"/>
    <x v="0"/>
    <x v="0"/>
    <x v="0"/>
    <n v="3"/>
    <x v="0"/>
    <n v="50182"/>
    <n v="150546"/>
    <x v="0"/>
    <x v="0"/>
    <x v="0"/>
    <x v="0"/>
    <n v="12044"/>
    <x v="4"/>
  </r>
  <r>
    <x v="14"/>
    <n v="4180599525"/>
    <x v="0"/>
    <x v="3"/>
    <x v="0"/>
    <x v="0"/>
    <s v="WIN2B96"/>
    <x v="0"/>
    <n v="4180599525"/>
    <x v="5"/>
    <x v="2"/>
    <x v="2"/>
    <x v="0"/>
    <x v="0"/>
    <x v="0"/>
    <x v="0"/>
    <x v="0"/>
    <n v="3"/>
    <x v="0"/>
    <n v="73431"/>
    <n v="220293"/>
    <x v="0"/>
    <x v="0"/>
    <x v="0"/>
    <x v="0"/>
    <n v="17623"/>
    <x v="4"/>
  </r>
  <r>
    <x v="14"/>
    <n v="4180599525"/>
    <x v="0"/>
    <x v="3"/>
    <x v="0"/>
    <x v="0"/>
    <s v="WIN2B96"/>
    <x v="0"/>
    <n v="4180599525"/>
    <x v="5"/>
    <x v="0"/>
    <x v="0"/>
    <x v="0"/>
    <x v="0"/>
    <x v="0"/>
    <x v="0"/>
    <x v="0"/>
    <n v="8"/>
    <x v="0"/>
    <n v="111058"/>
    <n v="888464"/>
    <x v="0"/>
    <x v="0"/>
    <x v="0"/>
    <x v="0"/>
    <n v="71077"/>
    <x v="4"/>
  </r>
  <r>
    <x v="14"/>
    <n v="4180599665"/>
    <x v="0"/>
    <x v="3"/>
    <x v="0"/>
    <x v="0"/>
    <s v="WIN5177"/>
    <x v="0"/>
    <n v="4180599665"/>
    <x v="5"/>
    <x v="11"/>
    <x v="11"/>
    <x v="0"/>
    <x v="0"/>
    <x v="0"/>
    <x v="0"/>
    <x v="0"/>
    <n v="5"/>
    <x v="0"/>
    <n v="46000"/>
    <n v="230000"/>
    <x v="0"/>
    <x v="0"/>
    <x v="0"/>
    <x v="0"/>
    <n v="18400"/>
    <x v="4"/>
  </r>
  <r>
    <x v="14"/>
    <n v="4180599665"/>
    <x v="0"/>
    <x v="3"/>
    <x v="0"/>
    <x v="0"/>
    <s v="WIN5177"/>
    <x v="0"/>
    <n v="4180599665"/>
    <x v="5"/>
    <x v="0"/>
    <x v="0"/>
    <x v="0"/>
    <x v="0"/>
    <x v="0"/>
    <x v="0"/>
    <x v="0"/>
    <n v="9"/>
    <x v="0"/>
    <n v="111058"/>
    <n v="999522"/>
    <x v="0"/>
    <x v="0"/>
    <x v="0"/>
    <x v="0"/>
    <n v="79962"/>
    <x v="4"/>
  </r>
  <r>
    <x v="14"/>
    <n v="4180599711"/>
    <x v="0"/>
    <x v="3"/>
    <x v="0"/>
    <x v="0"/>
    <s v="WIN5906"/>
    <x v="0"/>
    <n v="4180599711"/>
    <x v="5"/>
    <x v="0"/>
    <x v="0"/>
    <x v="0"/>
    <x v="0"/>
    <x v="0"/>
    <x v="0"/>
    <x v="0"/>
    <n v="17"/>
    <x v="0"/>
    <n v="111058"/>
    <n v="1887986"/>
    <x v="0"/>
    <x v="0"/>
    <x v="0"/>
    <x v="0"/>
    <n v="151039"/>
    <x v="4"/>
  </r>
  <r>
    <x v="14"/>
    <n v="4180599711"/>
    <x v="0"/>
    <x v="3"/>
    <x v="0"/>
    <x v="0"/>
    <s v="WIN5906"/>
    <x v="0"/>
    <n v="4180599711"/>
    <x v="5"/>
    <x v="11"/>
    <x v="11"/>
    <x v="0"/>
    <x v="0"/>
    <x v="0"/>
    <x v="0"/>
    <x v="0"/>
    <n v="5"/>
    <x v="0"/>
    <n v="46000"/>
    <n v="230000"/>
    <x v="0"/>
    <x v="0"/>
    <x v="0"/>
    <x v="0"/>
    <n v="18400"/>
    <x v="4"/>
  </r>
  <r>
    <x v="14"/>
    <n v="4180599711"/>
    <x v="0"/>
    <x v="3"/>
    <x v="0"/>
    <x v="0"/>
    <s v="WIN5906"/>
    <x v="0"/>
    <n v="4180599711"/>
    <x v="5"/>
    <x v="2"/>
    <x v="2"/>
    <x v="0"/>
    <x v="0"/>
    <x v="0"/>
    <x v="0"/>
    <x v="0"/>
    <n v="16"/>
    <x v="0"/>
    <n v="73431"/>
    <n v="1174896"/>
    <x v="0"/>
    <x v="0"/>
    <x v="0"/>
    <x v="0"/>
    <n v="93992"/>
    <x v="4"/>
  </r>
  <r>
    <x v="14"/>
    <n v="4180599711"/>
    <x v="0"/>
    <x v="3"/>
    <x v="0"/>
    <x v="0"/>
    <s v="WIN5906"/>
    <x v="0"/>
    <n v="4180599711"/>
    <x v="5"/>
    <x v="1"/>
    <x v="1"/>
    <x v="0"/>
    <x v="0"/>
    <x v="0"/>
    <x v="0"/>
    <x v="0"/>
    <n v="5"/>
    <x v="0"/>
    <n v="55595"/>
    <n v="277975"/>
    <x v="0"/>
    <x v="0"/>
    <x v="0"/>
    <x v="0"/>
    <n v="22238"/>
    <x v="4"/>
  </r>
  <r>
    <x v="14"/>
    <n v="4180599592"/>
    <x v="0"/>
    <x v="3"/>
    <x v="0"/>
    <x v="0"/>
    <s v="WIN3277"/>
    <x v="0"/>
    <n v="4180599592"/>
    <x v="5"/>
    <x v="0"/>
    <x v="0"/>
    <x v="0"/>
    <x v="0"/>
    <x v="0"/>
    <x v="0"/>
    <x v="0"/>
    <n v="12"/>
    <x v="0"/>
    <n v="111058"/>
    <n v="1332696"/>
    <x v="0"/>
    <x v="0"/>
    <x v="0"/>
    <x v="0"/>
    <n v="106616"/>
    <x v="4"/>
  </r>
  <r>
    <x v="14"/>
    <n v="4180599592"/>
    <x v="0"/>
    <x v="3"/>
    <x v="0"/>
    <x v="0"/>
    <s v="WIN3277"/>
    <x v="0"/>
    <n v="4180599592"/>
    <x v="5"/>
    <x v="11"/>
    <x v="11"/>
    <x v="0"/>
    <x v="0"/>
    <x v="0"/>
    <x v="0"/>
    <x v="0"/>
    <n v="5"/>
    <x v="0"/>
    <n v="46000"/>
    <n v="230000"/>
    <x v="0"/>
    <x v="0"/>
    <x v="0"/>
    <x v="0"/>
    <n v="18400"/>
    <x v="4"/>
  </r>
  <r>
    <x v="14"/>
    <n v="4180599592"/>
    <x v="0"/>
    <x v="3"/>
    <x v="0"/>
    <x v="0"/>
    <s v="WIN3277"/>
    <x v="0"/>
    <n v="4180599592"/>
    <x v="5"/>
    <x v="2"/>
    <x v="2"/>
    <x v="0"/>
    <x v="0"/>
    <x v="0"/>
    <x v="0"/>
    <x v="0"/>
    <n v="5"/>
    <x v="0"/>
    <n v="73431"/>
    <n v="367155"/>
    <x v="0"/>
    <x v="0"/>
    <x v="0"/>
    <x v="0"/>
    <n v="29372"/>
    <x v="4"/>
  </r>
  <r>
    <x v="14"/>
    <n v="4180599592"/>
    <x v="0"/>
    <x v="3"/>
    <x v="0"/>
    <x v="0"/>
    <s v="WIN3277"/>
    <x v="0"/>
    <n v="4180599592"/>
    <x v="5"/>
    <x v="8"/>
    <x v="8"/>
    <x v="0"/>
    <x v="0"/>
    <x v="0"/>
    <x v="0"/>
    <x v="0"/>
    <n v="5"/>
    <x v="0"/>
    <n v="50182"/>
    <n v="250910"/>
    <x v="0"/>
    <x v="0"/>
    <x v="0"/>
    <x v="0"/>
    <n v="20073"/>
    <x v="4"/>
  </r>
  <r>
    <x v="14"/>
    <n v="4180599592"/>
    <x v="0"/>
    <x v="3"/>
    <x v="0"/>
    <x v="0"/>
    <s v="WIN3277"/>
    <x v="0"/>
    <n v="4180599592"/>
    <x v="5"/>
    <x v="1"/>
    <x v="1"/>
    <x v="0"/>
    <x v="0"/>
    <x v="0"/>
    <x v="0"/>
    <x v="0"/>
    <n v="2"/>
    <x v="0"/>
    <n v="55595"/>
    <n v="111190"/>
    <x v="0"/>
    <x v="0"/>
    <x v="0"/>
    <x v="0"/>
    <n v="8895"/>
    <x v="4"/>
  </r>
  <r>
    <x v="14"/>
    <n v="4180599587"/>
    <x v="0"/>
    <x v="3"/>
    <x v="0"/>
    <x v="0"/>
    <s v="win3131"/>
    <x v="0"/>
    <n v="4180599587"/>
    <x v="5"/>
    <x v="1"/>
    <x v="1"/>
    <x v="0"/>
    <x v="0"/>
    <x v="0"/>
    <x v="0"/>
    <x v="0"/>
    <n v="2"/>
    <x v="0"/>
    <n v="55595"/>
    <n v="111190"/>
    <x v="0"/>
    <x v="0"/>
    <x v="0"/>
    <x v="0"/>
    <n v="8895"/>
    <x v="4"/>
  </r>
  <r>
    <x v="14"/>
    <n v="4180599587"/>
    <x v="0"/>
    <x v="3"/>
    <x v="0"/>
    <x v="0"/>
    <s v="win3131"/>
    <x v="0"/>
    <n v="4180599587"/>
    <x v="5"/>
    <x v="8"/>
    <x v="8"/>
    <x v="0"/>
    <x v="0"/>
    <x v="0"/>
    <x v="0"/>
    <x v="0"/>
    <n v="5"/>
    <x v="0"/>
    <n v="50182"/>
    <n v="250910"/>
    <x v="0"/>
    <x v="0"/>
    <x v="0"/>
    <x v="0"/>
    <n v="20073"/>
    <x v="4"/>
  </r>
  <r>
    <x v="14"/>
    <n v="4180599587"/>
    <x v="0"/>
    <x v="3"/>
    <x v="0"/>
    <x v="0"/>
    <s v="win3131"/>
    <x v="0"/>
    <n v="4180599587"/>
    <x v="5"/>
    <x v="0"/>
    <x v="0"/>
    <x v="0"/>
    <x v="0"/>
    <x v="0"/>
    <x v="0"/>
    <x v="0"/>
    <n v="6"/>
    <x v="0"/>
    <n v="111058"/>
    <n v="666348"/>
    <x v="0"/>
    <x v="0"/>
    <x v="0"/>
    <x v="0"/>
    <n v="53308"/>
    <x v="4"/>
  </r>
  <r>
    <x v="14"/>
    <n v="4180599587"/>
    <x v="0"/>
    <x v="3"/>
    <x v="0"/>
    <x v="0"/>
    <s v="win3131"/>
    <x v="0"/>
    <n v="4180599587"/>
    <x v="5"/>
    <x v="11"/>
    <x v="11"/>
    <x v="0"/>
    <x v="0"/>
    <x v="0"/>
    <x v="0"/>
    <x v="0"/>
    <n v="5"/>
    <x v="0"/>
    <n v="46000"/>
    <n v="230000"/>
    <x v="0"/>
    <x v="0"/>
    <x v="0"/>
    <x v="0"/>
    <n v="18400"/>
    <x v="4"/>
  </r>
  <r>
    <x v="14"/>
    <n v="4180599587"/>
    <x v="0"/>
    <x v="3"/>
    <x v="0"/>
    <x v="0"/>
    <s v="win3131"/>
    <x v="0"/>
    <n v="4180599587"/>
    <x v="5"/>
    <x v="2"/>
    <x v="2"/>
    <x v="0"/>
    <x v="0"/>
    <x v="0"/>
    <x v="0"/>
    <x v="0"/>
    <n v="2"/>
    <x v="0"/>
    <n v="73431"/>
    <n v="146862"/>
    <x v="0"/>
    <x v="0"/>
    <x v="0"/>
    <x v="0"/>
    <n v="11749"/>
    <x v="4"/>
  </r>
  <r>
    <x v="14"/>
    <n v="4180599588"/>
    <x v="0"/>
    <x v="3"/>
    <x v="0"/>
    <x v="0"/>
    <s v="win3132"/>
    <x v="0"/>
    <n v="4180599588"/>
    <x v="5"/>
    <x v="8"/>
    <x v="8"/>
    <x v="0"/>
    <x v="0"/>
    <x v="0"/>
    <x v="0"/>
    <x v="0"/>
    <n v="5"/>
    <x v="0"/>
    <n v="50182"/>
    <n v="250910"/>
    <x v="0"/>
    <x v="0"/>
    <x v="0"/>
    <x v="0"/>
    <n v="20073"/>
    <x v="4"/>
  </r>
  <r>
    <x v="14"/>
    <n v="4180599588"/>
    <x v="0"/>
    <x v="3"/>
    <x v="0"/>
    <x v="0"/>
    <s v="win3132"/>
    <x v="0"/>
    <n v="4180599588"/>
    <x v="5"/>
    <x v="2"/>
    <x v="2"/>
    <x v="0"/>
    <x v="0"/>
    <x v="0"/>
    <x v="0"/>
    <x v="0"/>
    <n v="2"/>
    <x v="0"/>
    <n v="73431"/>
    <n v="146862"/>
    <x v="0"/>
    <x v="0"/>
    <x v="0"/>
    <x v="0"/>
    <n v="11749"/>
    <x v="4"/>
  </r>
  <r>
    <x v="14"/>
    <n v="4180599588"/>
    <x v="0"/>
    <x v="3"/>
    <x v="0"/>
    <x v="0"/>
    <s v="win3132"/>
    <x v="0"/>
    <n v="4180599588"/>
    <x v="5"/>
    <x v="11"/>
    <x v="11"/>
    <x v="0"/>
    <x v="0"/>
    <x v="0"/>
    <x v="0"/>
    <x v="0"/>
    <n v="5"/>
    <x v="0"/>
    <n v="46000"/>
    <n v="230000"/>
    <x v="0"/>
    <x v="0"/>
    <x v="0"/>
    <x v="0"/>
    <n v="18400"/>
    <x v="4"/>
  </r>
  <r>
    <x v="14"/>
    <n v="4180599588"/>
    <x v="0"/>
    <x v="3"/>
    <x v="0"/>
    <x v="0"/>
    <s v="win3132"/>
    <x v="0"/>
    <n v="4180599588"/>
    <x v="5"/>
    <x v="0"/>
    <x v="0"/>
    <x v="0"/>
    <x v="0"/>
    <x v="0"/>
    <x v="0"/>
    <x v="0"/>
    <n v="10"/>
    <x v="0"/>
    <n v="111058"/>
    <n v="1110580"/>
    <x v="0"/>
    <x v="0"/>
    <x v="0"/>
    <x v="0"/>
    <n v="88846"/>
    <x v="4"/>
  </r>
  <r>
    <x v="1"/>
    <n v="4180761484"/>
    <x v="0"/>
    <x v="3"/>
    <x v="0"/>
    <x v="0"/>
    <s v="win-hni-th-1585"/>
    <x v="0"/>
    <n v="4180761484"/>
    <x v="4"/>
    <x v="7"/>
    <x v="7"/>
    <x v="0"/>
    <x v="0"/>
    <x v="0"/>
    <x v="0"/>
    <x v="0"/>
    <n v="3"/>
    <x v="0"/>
    <n v="111606"/>
    <n v="334818"/>
    <x v="0"/>
    <x v="0"/>
    <x v="0"/>
    <x v="0"/>
    <n v="26785"/>
    <x v="4"/>
  </r>
  <r>
    <x v="1"/>
    <n v="4180761484"/>
    <x v="0"/>
    <x v="3"/>
    <x v="0"/>
    <x v="0"/>
    <s v="win-hni-th-1585"/>
    <x v="0"/>
    <n v="4180761484"/>
    <x v="4"/>
    <x v="8"/>
    <x v="8"/>
    <x v="0"/>
    <x v="0"/>
    <x v="0"/>
    <x v="0"/>
    <x v="0"/>
    <n v="10"/>
    <x v="0"/>
    <n v="50182"/>
    <n v="501820"/>
    <x v="0"/>
    <x v="0"/>
    <x v="0"/>
    <x v="0"/>
    <n v="40146"/>
    <x v="4"/>
  </r>
  <r>
    <x v="1"/>
    <n v="4180730166"/>
    <x v="0"/>
    <x v="3"/>
    <x v="0"/>
    <x v="0"/>
    <s v="WIN3138"/>
    <x v="0"/>
    <n v="4180730166"/>
    <x v="4"/>
    <x v="2"/>
    <x v="2"/>
    <x v="0"/>
    <x v="0"/>
    <x v="0"/>
    <x v="0"/>
    <x v="0"/>
    <n v="4"/>
    <x v="0"/>
    <n v="73431"/>
    <n v="293724"/>
    <x v="0"/>
    <x v="0"/>
    <x v="0"/>
    <x v="0"/>
    <n v="23498"/>
    <x v="4"/>
  </r>
  <r>
    <x v="1"/>
    <n v="4180730166"/>
    <x v="0"/>
    <x v="3"/>
    <x v="0"/>
    <x v="0"/>
    <s v="WIN3138"/>
    <x v="0"/>
    <n v="4180730166"/>
    <x v="4"/>
    <x v="11"/>
    <x v="11"/>
    <x v="0"/>
    <x v="0"/>
    <x v="0"/>
    <x v="0"/>
    <x v="0"/>
    <n v="4"/>
    <x v="0"/>
    <n v="46000"/>
    <n v="184000"/>
    <x v="0"/>
    <x v="0"/>
    <x v="0"/>
    <x v="0"/>
    <n v="14720"/>
    <x v="4"/>
  </r>
  <r>
    <x v="1"/>
    <n v="4180730166"/>
    <x v="0"/>
    <x v="3"/>
    <x v="0"/>
    <x v="0"/>
    <s v="WIN3138"/>
    <x v="0"/>
    <n v="4180730166"/>
    <x v="4"/>
    <x v="1"/>
    <x v="1"/>
    <x v="0"/>
    <x v="0"/>
    <x v="0"/>
    <x v="0"/>
    <x v="0"/>
    <n v="4"/>
    <x v="0"/>
    <n v="55595"/>
    <n v="222380"/>
    <x v="0"/>
    <x v="0"/>
    <x v="0"/>
    <x v="0"/>
    <n v="17790"/>
    <x v="4"/>
  </r>
  <r>
    <x v="0"/>
    <n v="4180703722"/>
    <x v="0"/>
    <x v="4"/>
    <x v="0"/>
    <x v="0"/>
    <s v="win-025"/>
    <x v="0"/>
    <s v="4180703722(1628)"/>
    <x v="1"/>
    <x v="8"/>
    <x v="8"/>
    <x v="0"/>
    <x v="0"/>
    <x v="0"/>
    <x v="0"/>
    <x v="0"/>
    <n v="5"/>
    <x v="0"/>
    <n v="50182"/>
    <n v="250910"/>
    <x v="0"/>
    <x v="0"/>
    <x v="0"/>
    <x v="0"/>
    <n v="20073"/>
    <x v="4"/>
  </r>
  <r>
    <x v="0"/>
    <n v="4180703722"/>
    <x v="0"/>
    <x v="4"/>
    <x v="0"/>
    <x v="0"/>
    <s v="win-025"/>
    <x v="0"/>
    <s v="4180703722(1628)"/>
    <x v="1"/>
    <x v="0"/>
    <x v="0"/>
    <x v="0"/>
    <x v="0"/>
    <x v="0"/>
    <x v="0"/>
    <x v="0"/>
    <n v="3"/>
    <x v="0"/>
    <n v="111058"/>
    <n v="333174"/>
    <x v="0"/>
    <x v="0"/>
    <x v="0"/>
    <x v="0"/>
    <n v="26654"/>
    <x v="4"/>
  </r>
  <r>
    <x v="0"/>
    <n v="4180703722"/>
    <x v="0"/>
    <x v="4"/>
    <x v="0"/>
    <x v="0"/>
    <s v="win-025"/>
    <x v="0"/>
    <s v="4180703722(1628)"/>
    <x v="1"/>
    <x v="9"/>
    <x v="9"/>
    <x v="0"/>
    <x v="0"/>
    <x v="0"/>
    <x v="0"/>
    <x v="0"/>
    <n v="6"/>
    <x v="0"/>
    <n v="70950"/>
    <n v="425700"/>
    <x v="0"/>
    <x v="0"/>
    <x v="0"/>
    <x v="0"/>
    <n v="34056"/>
    <x v="4"/>
  </r>
  <r>
    <x v="0"/>
    <n v="4180703722"/>
    <x v="0"/>
    <x v="4"/>
    <x v="0"/>
    <x v="0"/>
    <s v="win-025"/>
    <x v="0"/>
    <s v="4180703722(1628)"/>
    <x v="1"/>
    <x v="10"/>
    <x v="10"/>
    <x v="0"/>
    <x v="0"/>
    <x v="0"/>
    <x v="0"/>
    <x v="0"/>
    <n v="6"/>
    <x v="0"/>
    <n v="74250"/>
    <n v="445500"/>
    <x v="0"/>
    <x v="0"/>
    <x v="0"/>
    <x v="0"/>
    <n v="35640"/>
    <x v="4"/>
  </r>
  <r>
    <x v="0"/>
    <n v="4180703722"/>
    <x v="0"/>
    <x v="4"/>
    <x v="0"/>
    <x v="0"/>
    <s v="win-025"/>
    <x v="0"/>
    <s v="4180703722(1628)"/>
    <x v="1"/>
    <x v="11"/>
    <x v="11"/>
    <x v="0"/>
    <x v="0"/>
    <x v="0"/>
    <x v="0"/>
    <x v="0"/>
    <n v="10"/>
    <x v="0"/>
    <n v="46000"/>
    <n v="460000"/>
    <x v="0"/>
    <x v="0"/>
    <x v="0"/>
    <x v="0"/>
    <n v="36800"/>
    <x v="4"/>
  </r>
  <r>
    <x v="0"/>
    <n v="4180703722"/>
    <x v="0"/>
    <x v="4"/>
    <x v="0"/>
    <x v="0"/>
    <s v="win-025"/>
    <x v="0"/>
    <s v="4180703722(1628)"/>
    <x v="1"/>
    <x v="12"/>
    <x v="12"/>
    <x v="0"/>
    <x v="0"/>
    <x v="0"/>
    <x v="0"/>
    <x v="0"/>
    <n v="3"/>
    <x v="0"/>
    <n v="49500"/>
    <n v="148500"/>
    <x v="0"/>
    <x v="0"/>
    <x v="0"/>
    <x v="0"/>
    <n v="11880"/>
    <x v="4"/>
  </r>
  <r>
    <x v="3"/>
    <n v="4180823337"/>
    <x v="0"/>
    <x v="4"/>
    <x v="0"/>
    <x v="0"/>
    <s v="win-025"/>
    <x v="0"/>
    <s v="4180823337(1550)"/>
    <x v="1"/>
    <x v="2"/>
    <x v="2"/>
    <x v="0"/>
    <x v="0"/>
    <x v="0"/>
    <x v="0"/>
    <x v="0"/>
    <n v="4"/>
    <x v="0"/>
    <n v="73431"/>
    <n v="293724"/>
    <x v="0"/>
    <x v="0"/>
    <x v="0"/>
    <x v="0"/>
    <n v="23498"/>
    <x v="4"/>
  </r>
  <r>
    <x v="3"/>
    <n v="4180823337"/>
    <x v="0"/>
    <x v="4"/>
    <x v="0"/>
    <x v="0"/>
    <s v="win-025"/>
    <x v="0"/>
    <s v="4180823337(1550)"/>
    <x v="1"/>
    <x v="7"/>
    <x v="7"/>
    <x v="0"/>
    <x v="0"/>
    <x v="0"/>
    <x v="0"/>
    <x v="0"/>
    <n v="4"/>
    <x v="0"/>
    <n v="111606"/>
    <n v="446424"/>
    <x v="0"/>
    <x v="0"/>
    <x v="0"/>
    <x v="0"/>
    <n v="35714"/>
    <x v="4"/>
  </r>
  <r>
    <x v="4"/>
    <n v="4180845125"/>
    <x v="0"/>
    <x v="4"/>
    <x v="0"/>
    <x v="0"/>
    <s v="win-025"/>
    <x v="0"/>
    <s v="4180845125(5751)"/>
    <x v="1"/>
    <x v="2"/>
    <x v="2"/>
    <x v="0"/>
    <x v="0"/>
    <x v="0"/>
    <x v="0"/>
    <x v="0"/>
    <n v="20"/>
    <x v="0"/>
    <n v="73431"/>
    <n v="1468620"/>
    <x v="0"/>
    <x v="0"/>
    <x v="0"/>
    <x v="0"/>
    <n v="117490"/>
    <x v="4"/>
  </r>
  <r>
    <x v="4"/>
    <n v="4180845125"/>
    <x v="0"/>
    <x v="4"/>
    <x v="0"/>
    <x v="0"/>
    <s v="win-025"/>
    <x v="0"/>
    <s v="4180845125(5751)"/>
    <x v="1"/>
    <x v="0"/>
    <x v="0"/>
    <x v="0"/>
    <x v="0"/>
    <x v="0"/>
    <x v="0"/>
    <x v="0"/>
    <n v="10"/>
    <x v="0"/>
    <n v="111058"/>
    <n v="1110580"/>
    <x v="0"/>
    <x v="0"/>
    <x v="0"/>
    <x v="0"/>
    <n v="88846"/>
    <x v="4"/>
  </r>
  <r>
    <x v="3"/>
    <n v="4180818303"/>
    <x v="0"/>
    <x v="4"/>
    <x v="0"/>
    <x v="0"/>
    <s v="win-065"/>
    <x v="0"/>
    <s v="4180818303(5002)"/>
    <x v="1"/>
    <x v="0"/>
    <x v="0"/>
    <x v="0"/>
    <x v="0"/>
    <x v="0"/>
    <x v="0"/>
    <x v="0"/>
    <n v="10"/>
    <x v="0"/>
    <n v="111058"/>
    <n v="1110580"/>
    <x v="0"/>
    <x v="0"/>
    <x v="0"/>
    <x v="0"/>
    <n v="88846"/>
    <x v="4"/>
  </r>
  <r>
    <x v="3"/>
    <n v="4180818303"/>
    <x v="0"/>
    <x v="4"/>
    <x v="0"/>
    <x v="0"/>
    <s v="win-065"/>
    <x v="0"/>
    <s v="4180818303(5002)"/>
    <x v="1"/>
    <x v="2"/>
    <x v="2"/>
    <x v="0"/>
    <x v="0"/>
    <x v="0"/>
    <x v="0"/>
    <x v="0"/>
    <n v="10"/>
    <x v="0"/>
    <n v="73431"/>
    <n v="734310"/>
    <x v="0"/>
    <x v="0"/>
    <x v="0"/>
    <x v="0"/>
    <n v="58745"/>
    <x v="4"/>
  </r>
  <r>
    <x v="3"/>
    <n v="4180818303"/>
    <x v="0"/>
    <x v="4"/>
    <x v="0"/>
    <x v="0"/>
    <s v="win-065"/>
    <x v="0"/>
    <s v="4180818303(5002)"/>
    <x v="1"/>
    <x v="11"/>
    <x v="11"/>
    <x v="0"/>
    <x v="0"/>
    <x v="0"/>
    <x v="0"/>
    <x v="0"/>
    <n v="10"/>
    <x v="0"/>
    <n v="46000"/>
    <n v="460000"/>
    <x v="0"/>
    <x v="0"/>
    <x v="0"/>
    <x v="0"/>
    <n v="36800"/>
    <x v="4"/>
  </r>
  <r>
    <x v="3"/>
    <n v="4180818303"/>
    <x v="0"/>
    <x v="4"/>
    <x v="0"/>
    <x v="0"/>
    <s v="win-065"/>
    <x v="0"/>
    <s v="4180818303(5002)"/>
    <x v="1"/>
    <x v="8"/>
    <x v="8"/>
    <x v="0"/>
    <x v="0"/>
    <x v="0"/>
    <x v="0"/>
    <x v="0"/>
    <n v="10"/>
    <x v="0"/>
    <n v="50182"/>
    <n v="501820"/>
    <x v="0"/>
    <x v="0"/>
    <x v="0"/>
    <x v="0"/>
    <n v="40146"/>
    <x v="4"/>
  </r>
  <r>
    <x v="3"/>
    <n v="4180818303"/>
    <x v="0"/>
    <x v="4"/>
    <x v="0"/>
    <x v="0"/>
    <s v="win-065"/>
    <x v="0"/>
    <s v="4180818303(5002)"/>
    <x v="1"/>
    <x v="9"/>
    <x v="9"/>
    <x v="0"/>
    <x v="0"/>
    <x v="0"/>
    <x v="0"/>
    <x v="0"/>
    <n v="5"/>
    <x v="0"/>
    <n v="70950"/>
    <n v="354750"/>
    <x v="0"/>
    <x v="0"/>
    <x v="0"/>
    <x v="0"/>
    <n v="28380"/>
    <x v="4"/>
  </r>
  <r>
    <x v="3"/>
    <n v="4180818303"/>
    <x v="0"/>
    <x v="4"/>
    <x v="0"/>
    <x v="0"/>
    <s v="win-065"/>
    <x v="0"/>
    <s v="4180818303(5002)"/>
    <x v="1"/>
    <x v="10"/>
    <x v="10"/>
    <x v="0"/>
    <x v="0"/>
    <x v="0"/>
    <x v="0"/>
    <x v="0"/>
    <n v="5"/>
    <x v="0"/>
    <n v="74250"/>
    <n v="371250"/>
    <x v="0"/>
    <x v="0"/>
    <x v="0"/>
    <x v="0"/>
    <n v="29700"/>
    <x v="4"/>
  </r>
  <r>
    <x v="1"/>
    <n v="4180767808"/>
    <x v="0"/>
    <x v="4"/>
    <x v="0"/>
    <x v="0"/>
    <s v="win-029"/>
    <x v="0"/>
    <s v="4180767808(2ais)"/>
    <x v="1"/>
    <x v="8"/>
    <x v="8"/>
    <x v="0"/>
    <x v="0"/>
    <x v="0"/>
    <x v="0"/>
    <x v="0"/>
    <n v="12"/>
    <x v="0"/>
    <n v="50182"/>
    <n v="602184"/>
    <x v="0"/>
    <x v="0"/>
    <x v="0"/>
    <x v="0"/>
    <n v="48175"/>
    <x v="4"/>
  </r>
  <r>
    <x v="1"/>
    <n v="4180767808"/>
    <x v="0"/>
    <x v="4"/>
    <x v="0"/>
    <x v="0"/>
    <s v="win-029"/>
    <x v="0"/>
    <s v="4180767808(2ais)"/>
    <x v="1"/>
    <x v="13"/>
    <x v="13"/>
    <x v="0"/>
    <x v="0"/>
    <x v="0"/>
    <x v="0"/>
    <x v="0"/>
    <n v="6"/>
    <x v="0"/>
    <n v="50400"/>
    <n v="302400"/>
    <x v="0"/>
    <x v="0"/>
    <x v="0"/>
    <x v="0"/>
    <n v="24192"/>
    <x v="4"/>
  </r>
  <r>
    <x v="1"/>
    <n v="4180767808"/>
    <x v="0"/>
    <x v="4"/>
    <x v="0"/>
    <x v="0"/>
    <s v="win-029"/>
    <x v="0"/>
    <s v="4180767808(2ais)"/>
    <x v="1"/>
    <x v="0"/>
    <x v="0"/>
    <x v="0"/>
    <x v="0"/>
    <x v="0"/>
    <x v="0"/>
    <x v="0"/>
    <n v="6"/>
    <x v="0"/>
    <n v="111058"/>
    <n v="666348"/>
    <x v="0"/>
    <x v="0"/>
    <x v="0"/>
    <x v="0"/>
    <n v="53308"/>
    <x v="4"/>
  </r>
  <r>
    <x v="1"/>
    <n v="4180767808"/>
    <x v="0"/>
    <x v="4"/>
    <x v="0"/>
    <x v="0"/>
    <s v="win-029"/>
    <x v="0"/>
    <s v="4180767808(2ais)"/>
    <x v="1"/>
    <x v="10"/>
    <x v="10"/>
    <x v="0"/>
    <x v="0"/>
    <x v="0"/>
    <x v="0"/>
    <x v="0"/>
    <n v="9"/>
    <x v="0"/>
    <n v="74250"/>
    <n v="668250"/>
    <x v="0"/>
    <x v="0"/>
    <x v="0"/>
    <x v="0"/>
    <n v="53460"/>
    <x v="4"/>
  </r>
  <r>
    <x v="1"/>
    <n v="4180767808"/>
    <x v="0"/>
    <x v="4"/>
    <x v="0"/>
    <x v="0"/>
    <s v="win-029"/>
    <x v="0"/>
    <s v="4180767808(2ais)"/>
    <x v="1"/>
    <x v="12"/>
    <x v="12"/>
    <x v="0"/>
    <x v="0"/>
    <x v="0"/>
    <x v="0"/>
    <x v="0"/>
    <n v="6"/>
    <x v="0"/>
    <n v="49500"/>
    <n v="297000"/>
    <x v="0"/>
    <x v="0"/>
    <x v="0"/>
    <x v="0"/>
    <n v="23760"/>
    <x v="4"/>
  </r>
  <r>
    <x v="1"/>
    <n v="4180767808"/>
    <x v="0"/>
    <x v="4"/>
    <x v="0"/>
    <x v="0"/>
    <s v="win-029"/>
    <x v="0"/>
    <s v="4180767808(2ais)"/>
    <x v="1"/>
    <x v="11"/>
    <x v="11"/>
    <x v="0"/>
    <x v="0"/>
    <x v="0"/>
    <x v="0"/>
    <x v="0"/>
    <n v="6"/>
    <x v="0"/>
    <n v="46000"/>
    <n v="276000"/>
    <x v="0"/>
    <x v="0"/>
    <x v="0"/>
    <x v="0"/>
    <n v="22080"/>
    <x v="4"/>
  </r>
  <r>
    <x v="1"/>
    <n v="4180767808"/>
    <x v="0"/>
    <x v="4"/>
    <x v="0"/>
    <x v="0"/>
    <s v="win-029"/>
    <x v="0"/>
    <s v="4180767808(2ais)"/>
    <x v="1"/>
    <x v="2"/>
    <x v="2"/>
    <x v="0"/>
    <x v="0"/>
    <x v="0"/>
    <x v="0"/>
    <x v="0"/>
    <n v="6"/>
    <x v="0"/>
    <n v="73431"/>
    <n v="440586"/>
    <x v="0"/>
    <x v="0"/>
    <x v="0"/>
    <x v="0"/>
    <n v="35247"/>
    <x v="4"/>
  </r>
  <r>
    <x v="1"/>
    <n v="4180767994"/>
    <x v="0"/>
    <x v="4"/>
    <x v="0"/>
    <x v="0"/>
    <s v="win-029"/>
    <x v="0"/>
    <s v="4180767994(5960)"/>
    <x v="1"/>
    <x v="1"/>
    <x v="1"/>
    <x v="0"/>
    <x v="0"/>
    <x v="0"/>
    <x v="0"/>
    <x v="0"/>
    <n v="6"/>
    <x v="0"/>
    <n v="55595"/>
    <n v="333570"/>
    <x v="0"/>
    <x v="0"/>
    <x v="0"/>
    <x v="0"/>
    <n v="26686"/>
    <x v="4"/>
  </r>
  <r>
    <x v="1"/>
    <n v="4180767994"/>
    <x v="0"/>
    <x v="4"/>
    <x v="0"/>
    <x v="0"/>
    <s v="win-029"/>
    <x v="0"/>
    <s v="4180767994(5960)"/>
    <x v="1"/>
    <x v="10"/>
    <x v="10"/>
    <x v="0"/>
    <x v="0"/>
    <x v="0"/>
    <x v="0"/>
    <x v="0"/>
    <n v="6"/>
    <x v="0"/>
    <n v="74250"/>
    <n v="445500"/>
    <x v="0"/>
    <x v="0"/>
    <x v="0"/>
    <x v="0"/>
    <n v="35640"/>
    <x v="4"/>
  </r>
  <r>
    <x v="1"/>
    <n v="4180767994"/>
    <x v="0"/>
    <x v="4"/>
    <x v="0"/>
    <x v="0"/>
    <s v="win-029"/>
    <x v="0"/>
    <s v="4180767994(5960)"/>
    <x v="1"/>
    <x v="2"/>
    <x v="2"/>
    <x v="0"/>
    <x v="0"/>
    <x v="0"/>
    <x v="0"/>
    <x v="0"/>
    <n v="6"/>
    <x v="0"/>
    <n v="73431"/>
    <n v="440586"/>
    <x v="0"/>
    <x v="0"/>
    <x v="0"/>
    <x v="0"/>
    <n v="35247"/>
    <x v="4"/>
  </r>
  <r>
    <x v="1"/>
    <n v="4180767994"/>
    <x v="0"/>
    <x v="4"/>
    <x v="0"/>
    <x v="0"/>
    <s v="win-029"/>
    <x v="0"/>
    <s v="4180767994(5960)"/>
    <x v="1"/>
    <x v="0"/>
    <x v="0"/>
    <x v="0"/>
    <x v="0"/>
    <x v="0"/>
    <x v="0"/>
    <x v="0"/>
    <n v="6"/>
    <x v="0"/>
    <n v="111058"/>
    <n v="666348"/>
    <x v="0"/>
    <x v="0"/>
    <x v="0"/>
    <x v="0"/>
    <n v="53308"/>
    <x v="4"/>
  </r>
  <r>
    <x v="1"/>
    <n v="4180767994"/>
    <x v="0"/>
    <x v="4"/>
    <x v="0"/>
    <x v="0"/>
    <s v="win-029"/>
    <x v="0"/>
    <s v="4180767994(5960)"/>
    <x v="1"/>
    <x v="8"/>
    <x v="8"/>
    <x v="0"/>
    <x v="0"/>
    <x v="0"/>
    <x v="0"/>
    <x v="0"/>
    <n v="6"/>
    <x v="0"/>
    <n v="50182"/>
    <n v="301092"/>
    <x v="0"/>
    <x v="0"/>
    <x v="0"/>
    <x v="0"/>
    <n v="24087"/>
    <x v="4"/>
  </r>
  <r>
    <x v="1"/>
    <n v="4180767994"/>
    <x v="0"/>
    <x v="4"/>
    <x v="0"/>
    <x v="0"/>
    <s v="win-029"/>
    <x v="0"/>
    <s v="4180767994(5960)"/>
    <x v="1"/>
    <x v="11"/>
    <x v="11"/>
    <x v="0"/>
    <x v="0"/>
    <x v="0"/>
    <x v="0"/>
    <x v="0"/>
    <n v="6"/>
    <x v="0"/>
    <n v="46000"/>
    <n v="276000"/>
    <x v="0"/>
    <x v="0"/>
    <x v="0"/>
    <x v="0"/>
    <n v="22080"/>
    <x v="4"/>
  </r>
  <r>
    <x v="1"/>
    <n v="4180767994"/>
    <x v="0"/>
    <x v="4"/>
    <x v="0"/>
    <x v="0"/>
    <s v="win-029"/>
    <x v="0"/>
    <s v="4180767994(5960)"/>
    <x v="1"/>
    <x v="12"/>
    <x v="12"/>
    <x v="0"/>
    <x v="0"/>
    <x v="0"/>
    <x v="0"/>
    <x v="0"/>
    <n v="6"/>
    <x v="0"/>
    <n v="49500"/>
    <n v="297000"/>
    <x v="0"/>
    <x v="0"/>
    <x v="0"/>
    <x v="0"/>
    <n v="23760"/>
    <x v="4"/>
  </r>
  <r>
    <x v="1"/>
    <n v="4180767994"/>
    <x v="0"/>
    <x v="4"/>
    <x v="0"/>
    <x v="0"/>
    <s v="win-029"/>
    <x v="0"/>
    <s v="4180767994(5960)"/>
    <x v="1"/>
    <x v="13"/>
    <x v="13"/>
    <x v="0"/>
    <x v="0"/>
    <x v="0"/>
    <x v="0"/>
    <x v="0"/>
    <n v="6"/>
    <x v="0"/>
    <n v="50400"/>
    <n v="302400"/>
    <x v="0"/>
    <x v="0"/>
    <x v="0"/>
    <x v="0"/>
    <n v="24192"/>
    <x v="4"/>
  </r>
  <r>
    <x v="18"/>
    <n v="4180564113"/>
    <x v="0"/>
    <x v="4"/>
    <x v="0"/>
    <x v="0"/>
    <s v="win-029"/>
    <x v="0"/>
    <s v="4180564113(5656)"/>
    <x v="1"/>
    <x v="0"/>
    <x v="0"/>
    <x v="0"/>
    <x v="0"/>
    <x v="0"/>
    <x v="0"/>
    <x v="0"/>
    <n v="12"/>
    <x v="0"/>
    <n v="111058"/>
    <n v="1332696"/>
    <x v="0"/>
    <x v="0"/>
    <x v="0"/>
    <x v="0"/>
    <n v="106616"/>
    <x v="4"/>
  </r>
  <r>
    <x v="18"/>
    <n v="4180564113"/>
    <x v="0"/>
    <x v="4"/>
    <x v="0"/>
    <x v="0"/>
    <s v="win-029"/>
    <x v="0"/>
    <s v="4180564113(5656)"/>
    <x v="1"/>
    <x v="2"/>
    <x v="2"/>
    <x v="0"/>
    <x v="0"/>
    <x v="0"/>
    <x v="0"/>
    <x v="0"/>
    <n v="5"/>
    <x v="0"/>
    <n v="73431"/>
    <n v="367155"/>
    <x v="0"/>
    <x v="0"/>
    <x v="0"/>
    <x v="0"/>
    <n v="29372"/>
    <x v="4"/>
  </r>
  <r>
    <x v="18"/>
    <n v="4180564113"/>
    <x v="0"/>
    <x v="4"/>
    <x v="0"/>
    <x v="0"/>
    <s v="win-029"/>
    <x v="0"/>
    <s v="4180564113(5656)"/>
    <x v="1"/>
    <x v="8"/>
    <x v="8"/>
    <x v="0"/>
    <x v="0"/>
    <x v="0"/>
    <x v="0"/>
    <x v="0"/>
    <n v="5"/>
    <x v="0"/>
    <n v="50182"/>
    <n v="250910"/>
    <x v="0"/>
    <x v="0"/>
    <x v="0"/>
    <x v="0"/>
    <n v="20073"/>
    <x v="4"/>
  </r>
  <r>
    <x v="18"/>
    <n v="4180564113"/>
    <x v="0"/>
    <x v="4"/>
    <x v="0"/>
    <x v="0"/>
    <s v="win-029"/>
    <x v="0"/>
    <s v="4180564113(5656)"/>
    <x v="1"/>
    <x v="1"/>
    <x v="1"/>
    <x v="0"/>
    <x v="0"/>
    <x v="0"/>
    <x v="0"/>
    <x v="0"/>
    <n v="5"/>
    <x v="0"/>
    <n v="55595"/>
    <n v="277975"/>
    <x v="0"/>
    <x v="0"/>
    <x v="0"/>
    <x v="0"/>
    <n v="22238"/>
    <x v="4"/>
  </r>
  <r>
    <x v="18"/>
    <n v="4180564113"/>
    <x v="0"/>
    <x v="4"/>
    <x v="0"/>
    <x v="0"/>
    <s v="win-029"/>
    <x v="0"/>
    <s v="4180564113(5656)"/>
    <x v="1"/>
    <x v="11"/>
    <x v="11"/>
    <x v="0"/>
    <x v="0"/>
    <x v="0"/>
    <x v="0"/>
    <x v="0"/>
    <n v="5"/>
    <x v="0"/>
    <n v="46000"/>
    <n v="230000"/>
    <x v="0"/>
    <x v="0"/>
    <x v="0"/>
    <x v="0"/>
    <n v="18400"/>
    <x v="4"/>
  </r>
  <r>
    <x v="1"/>
    <n v="4180767819"/>
    <x v="0"/>
    <x v="4"/>
    <x v="0"/>
    <x v="0"/>
    <s v="win-029"/>
    <x v="0"/>
    <s v="4180767819(2akq)"/>
    <x v="1"/>
    <x v="0"/>
    <x v="0"/>
    <x v="0"/>
    <x v="0"/>
    <x v="0"/>
    <x v="0"/>
    <x v="0"/>
    <n v="10"/>
    <x v="0"/>
    <n v="111058"/>
    <n v="1110580"/>
    <x v="0"/>
    <x v="0"/>
    <x v="0"/>
    <x v="0"/>
    <n v="88846"/>
    <x v="4"/>
  </r>
  <r>
    <x v="1"/>
    <n v="4180767819"/>
    <x v="0"/>
    <x v="4"/>
    <x v="0"/>
    <x v="0"/>
    <s v="win-029"/>
    <x v="0"/>
    <s v="4180767819(2akq)"/>
    <x v="1"/>
    <x v="10"/>
    <x v="10"/>
    <x v="0"/>
    <x v="0"/>
    <x v="0"/>
    <x v="0"/>
    <x v="0"/>
    <n v="6"/>
    <x v="0"/>
    <n v="74250"/>
    <n v="445500"/>
    <x v="0"/>
    <x v="0"/>
    <x v="0"/>
    <x v="0"/>
    <n v="35640"/>
    <x v="4"/>
  </r>
  <r>
    <x v="1"/>
    <n v="4180767819"/>
    <x v="0"/>
    <x v="4"/>
    <x v="0"/>
    <x v="0"/>
    <s v="win-029"/>
    <x v="0"/>
    <s v="4180767819(2akq)"/>
    <x v="1"/>
    <x v="13"/>
    <x v="13"/>
    <x v="0"/>
    <x v="0"/>
    <x v="0"/>
    <x v="0"/>
    <x v="0"/>
    <n v="6"/>
    <x v="0"/>
    <n v="50400"/>
    <n v="302400"/>
    <x v="0"/>
    <x v="0"/>
    <x v="0"/>
    <x v="0"/>
    <n v="24192"/>
    <x v="4"/>
  </r>
  <r>
    <x v="1"/>
    <n v="4180767819"/>
    <x v="0"/>
    <x v="4"/>
    <x v="0"/>
    <x v="0"/>
    <s v="win-029"/>
    <x v="0"/>
    <s v="4180767819(2akq)"/>
    <x v="1"/>
    <x v="11"/>
    <x v="11"/>
    <x v="0"/>
    <x v="0"/>
    <x v="0"/>
    <x v="0"/>
    <x v="0"/>
    <n v="6"/>
    <x v="0"/>
    <n v="46000"/>
    <n v="276000"/>
    <x v="0"/>
    <x v="0"/>
    <x v="0"/>
    <x v="0"/>
    <n v="22080"/>
    <x v="4"/>
  </r>
  <r>
    <x v="1"/>
    <n v="4180767819"/>
    <x v="0"/>
    <x v="4"/>
    <x v="0"/>
    <x v="0"/>
    <s v="win-029"/>
    <x v="0"/>
    <s v="4180767819(2akq)"/>
    <x v="1"/>
    <x v="12"/>
    <x v="12"/>
    <x v="0"/>
    <x v="0"/>
    <x v="0"/>
    <x v="0"/>
    <x v="0"/>
    <n v="6"/>
    <x v="0"/>
    <n v="49500"/>
    <n v="297000"/>
    <x v="0"/>
    <x v="0"/>
    <x v="0"/>
    <x v="0"/>
    <n v="23760"/>
    <x v="4"/>
  </r>
  <r>
    <x v="1"/>
    <n v="4180767958"/>
    <x v="0"/>
    <x v="4"/>
    <x v="0"/>
    <x v="0"/>
    <s v="win-029"/>
    <x v="0"/>
    <s v="4180767958(5830)"/>
    <x v="1"/>
    <x v="1"/>
    <x v="1"/>
    <x v="0"/>
    <x v="0"/>
    <x v="0"/>
    <x v="0"/>
    <x v="0"/>
    <n v="9"/>
    <x v="0"/>
    <n v="55595"/>
    <n v="500355"/>
    <x v="0"/>
    <x v="0"/>
    <x v="0"/>
    <x v="0"/>
    <n v="40028"/>
    <x v="4"/>
  </r>
  <r>
    <x v="1"/>
    <n v="4180767958"/>
    <x v="0"/>
    <x v="4"/>
    <x v="0"/>
    <x v="0"/>
    <s v="win-029"/>
    <x v="0"/>
    <s v="4180767958(5830)"/>
    <x v="1"/>
    <x v="11"/>
    <x v="11"/>
    <x v="0"/>
    <x v="0"/>
    <x v="0"/>
    <x v="0"/>
    <x v="0"/>
    <n v="6"/>
    <x v="0"/>
    <n v="46000"/>
    <n v="276000"/>
    <x v="0"/>
    <x v="0"/>
    <x v="0"/>
    <x v="0"/>
    <n v="22080"/>
    <x v="4"/>
  </r>
  <r>
    <x v="1"/>
    <n v="4180767958"/>
    <x v="0"/>
    <x v="4"/>
    <x v="0"/>
    <x v="0"/>
    <s v="win-029"/>
    <x v="0"/>
    <s v="4180767958(5830)"/>
    <x v="1"/>
    <x v="12"/>
    <x v="12"/>
    <x v="0"/>
    <x v="0"/>
    <x v="0"/>
    <x v="0"/>
    <x v="0"/>
    <n v="6"/>
    <x v="0"/>
    <n v="49500"/>
    <n v="297000"/>
    <x v="0"/>
    <x v="0"/>
    <x v="0"/>
    <x v="0"/>
    <n v="23760"/>
    <x v="4"/>
  </r>
  <r>
    <x v="1"/>
    <n v="4180767958"/>
    <x v="0"/>
    <x v="4"/>
    <x v="0"/>
    <x v="0"/>
    <s v="win-029"/>
    <x v="0"/>
    <s v="4180767958(5830)"/>
    <x v="1"/>
    <x v="13"/>
    <x v="13"/>
    <x v="0"/>
    <x v="0"/>
    <x v="0"/>
    <x v="0"/>
    <x v="0"/>
    <n v="6"/>
    <x v="0"/>
    <n v="50400"/>
    <n v="302400"/>
    <x v="0"/>
    <x v="0"/>
    <x v="0"/>
    <x v="0"/>
    <n v="24192"/>
    <x v="4"/>
  </r>
  <r>
    <x v="1"/>
    <n v="4180767958"/>
    <x v="0"/>
    <x v="4"/>
    <x v="0"/>
    <x v="0"/>
    <s v="win-029"/>
    <x v="0"/>
    <s v="4180767958(5830)"/>
    <x v="1"/>
    <x v="2"/>
    <x v="2"/>
    <x v="0"/>
    <x v="0"/>
    <x v="0"/>
    <x v="0"/>
    <x v="0"/>
    <n v="9"/>
    <x v="0"/>
    <n v="73431"/>
    <n v="660879"/>
    <x v="0"/>
    <x v="0"/>
    <x v="0"/>
    <x v="0"/>
    <n v="52870"/>
    <x v="4"/>
  </r>
  <r>
    <x v="1"/>
    <n v="4180767958"/>
    <x v="0"/>
    <x v="4"/>
    <x v="0"/>
    <x v="0"/>
    <s v="win-029"/>
    <x v="0"/>
    <s v="4180767958(5830)"/>
    <x v="1"/>
    <x v="8"/>
    <x v="8"/>
    <x v="0"/>
    <x v="0"/>
    <x v="0"/>
    <x v="0"/>
    <x v="0"/>
    <n v="6"/>
    <x v="0"/>
    <n v="50182"/>
    <n v="301092"/>
    <x v="0"/>
    <x v="0"/>
    <x v="0"/>
    <x v="0"/>
    <n v="24087"/>
    <x v="4"/>
  </r>
  <r>
    <x v="1"/>
    <n v="4180767958"/>
    <x v="0"/>
    <x v="4"/>
    <x v="0"/>
    <x v="0"/>
    <s v="win-029"/>
    <x v="0"/>
    <s v="4180767958(5830)"/>
    <x v="1"/>
    <x v="0"/>
    <x v="0"/>
    <x v="0"/>
    <x v="0"/>
    <x v="0"/>
    <x v="0"/>
    <x v="0"/>
    <n v="10"/>
    <x v="0"/>
    <n v="111058"/>
    <n v="1110580"/>
    <x v="0"/>
    <x v="0"/>
    <x v="0"/>
    <x v="0"/>
    <n v="88846"/>
    <x v="4"/>
  </r>
  <r>
    <x v="1"/>
    <n v="4180767958"/>
    <x v="0"/>
    <x v="4"/>
    <x v="0"/>
    <x v="0"/>
    <s v="win-029"/>
    <x v="0"/>
    <s v="4180767958(5830)"/>
    <x v="1"/>
    <x v="10"/>
    <x v="10"/>
    <x v="0"/>
    <x v="0"/>
    <x v="0"/>
    <x v="0"/>
    <x v="0"/>
    <n v="9"/>
    <x v="0"/>
    <n v="74250"/>
    <n v="668250"/>
    <x v="0"/>
    <x v="0"/>
    <x v="0"/>
    <x v="0"/>
    <n v="53460"/>
    <x v="4"/>
  </r>
  <r>
    <x v="1"/>
    <n v="4180767812"/>
    <x v="0"/>
    <x v="4"/>
    <x v="0"/>
    <x v="0"/>
    <s v="win-029"/>
    <x v="0"/>
    <s v="4180767812(2ajx)"/>
    <x v="1"/>
    <x v="13"/>
    <x v="13"/>
    <x v="0"/>
    <x v="0"/>
    <x v="0"/>
    <x v="0"/>
    <x v="0"/>
    <n v="3"/>
    <x v="0"/>
    <n v="50400"/>
    <n v="151200"/>
    <x v="0"/>
    <x v="0"/>
    <x v="0"/>
    <x v="0"/>
    <n v="12096"/>
    <x v="4"/>
  </r>
  <r>
    <x v="1"/>
    <n v="4180767812"/>
    <x v="0"/>
    <x v="4"/>
    <x v="0"/>
    <x v="0"/>
    <s v="win-029"/>
    <x v="0"/>
    <s v="4180767812(2ajx)"/>
    <x v="1"/>
    <x v="11"/>
    <x v="11"/>
    <x v="0"/>
    <x v="0"/>
    <x v="0"/>
    <x v="0"/>
    <x v="0"/>
    <n v="3"/>
    <x v="0"/>
    <n v="46000"/>
    <n v="138000"/>
    <x v="0"/>
    <x v="0"/>
    <x v="0"/>
    <x v="0"/>
    <n v="11040"/>
    <x v="4"/>
  </r>
  <r>
    <x v="1"/>
    <n v="4180767812"/>
    <x v="0"/>
    <x v="4"/>
    <x v="0"/>
    <x v="0"/>
    <s v="win-029"/>
    <x v="0"/>
    <s v="4180767812(2ajx)"/>
    <x v="1"/>
    <x v="12"/>
    <x v="12"/>
    <x v="0"/>
    <x v="0"/>
    <x v="0"/>
    <x v="0"/>
    <x v="0"/>
    <n v="3"/>
    <x v="0"/>
    <n v="49500"/>
    <n v="148500"/>
    <x v="0"/>
    <x v="0"/>
    <x v="0"/>
    <x v="0"/>
    <n v="11880"/>
    <x v="4"/>
  </r>
  <r>
    <x v="1"/>
    <n v="4180767812"/>
    <x v="0"/>
    <x v="4"/>
    <x v="0"/>
    <x v="0"/>
    <s v="win-029"/>
    <x v="0"/>
    <s v="4180767812(2ajx)"/>
    <x v="1"/>
    <x v="1"/>
    <x v="1"/>
    <x v="0"/>
    <x v="0"/>
    <x v="0"/>
    <x v="0"/>
    <x v="0"/>
    <n v="3"/>
    <x v="0"/>
    <n v="55595"/>
    <n v="166785"/>
    <x v="0"/>
    <x v="0"/>
    <x v="0"/>
    <x v="0"/>
    <n v="13343"/>
    <x v="4"/>
  </r>
  <r>
    <x v="1"/>
    <n v="4180767812"/>
    <x v="0"/>
    <x v="4"/>
    <x v="0"/>
    <x v="0"/>
    <s v="win-029"/>
    <x v="0"/>
    <s v="4180767812(2ajx)"/>
    <x v="1"/>
    <x v="10"/>
    <x v="10"/>
    <x v="0"/>
    <x v="0"/>
    <x v="0"/>
    <x v="0"/>
    <x v="0"/>
    <n v="3"/>
    <x v="0"/>
    <n v="74250"/>
    <n v="222750"/>
    <x v="0"/>
    <x v="0"/>
    <x v="0"/>
    <x v="0"/>
    <n v="17820"/>
    <x v="4"/>
  </r>
  <r>
    <x v="1"/>
    <n v="4180767812"/>
    <x v="0"/>
    <x v="4"/>
    <x v="0"/>
    <x v="0"/>
    <s v="win-029"/>
    <x v="0"/>
    <s v="4180767812(2ajx)"/>
    <x v="1"/>
    <x v="8"/>
    <x v="8"/>
    <x v="0"/>
    <x v="0"/>
    <x v="0"/>
    <x v="0"/>
    <x v="0"/>
    <n v="3"/>
    <x v="0"/>
    <n v="50182"/>
    <n v="150546"/>
    <x v="0"/>
    <x v="0"/>
    <x v="0"/>
    <x v="0"/>
    <n v="12044"/>
    <x v="4"/>
  </r>
  <r>
    <x v="1"/>
    <n v="4180767812"/>
    <x v="0"/>
    <x v="4"/>
    <x v="0"/>
    <x v="0"/>
    <s v="win-029"/>
    <x v="0"/>
    <s v="4180767812(2ajx)"/>
    <x v="1"/>
    <x v="2"/>
    <x v="2"/>
    <x v="0"/>
    <x v="0"/>
    <x v="0"/>
    <x v="0"/>
    <x v="0"/>
    <n v="10"/>
    <x v="0"/>
    <n v="73431"/>
    <n v="734310"/>
    <x v="0"/>
    <x v="0"/>
    <x v="0"/>
    <x v="0"/>
    <n v="58745"/>
    <x v="4"/>
  </r>
  <r>
    <x v="1"/>
    <n v="4180767812"/>
    <x v="0"/>
    <x v="4"/>
    <x v="0"/>
    <x v="0"/>
    <s v="win-029"/>
    <x v="0"/>
    <s v="4180767812(2ajx)"/>
    <x v="1"/>
    <x v="0"/>
    <x v="0"/>
    <x v="0"/>
    <x v="0"/>
    <x v="0"/>
    <x v="0"/>
    <x v="0"/>
    <n v="10"/>
    <x v="0"/>
    <n v="111058"/>
    <n v="1110580"/>
    <x v="0"/>
    <x v="0"/>
    <x v="0"/>
    <x v="0"/>
    <n v="88846"/>
    <x v="4"/>
  </r>
  <r>
    <x v="1"/>
    <n v="4180768078"/>
    <x v="0"/>
    <x v="4"/>
    <x v="0"/>
    <x v="0"/>
    <s v="win-029"/>
    <x v="0"/>
    <s v="4180768078(6621)"/>
    <x v="1"/>
    <x v="11"/>
    <x v="11"/>
    <x v="0"/>
    <x v="0"/>
    <x v="0"/>
    <x v="0"/>
    <x v="0"/>
    <n v="5"/>
    <x v="0"/>
    <n v="46000"/>
    <n v="230000"/>
    <x v="0"/>
    <x v="0"/>
    <x v="0"/>
    <x v="0"/>
    <n v="18400"/>
    <x v="4"/>
  </r>
  <r>
    <x v="1"/>
    <n v="4180768078"/>
    <x v="0"/>
    <x v="4"/>
    <x v="0"/>
    <x v="0"/>
    <s v="win-029"/>
    <x v="0"/>
    <s v="4180768078(6621)"/>
    <x v="1"/>
    <x v="8"/>
    <x v="8"/>
    <x v="0"/>
    <x v="0"/>
    <x v="0"/>
    <x v="0"/>
    <x v="0"/>
    <n v="5"/>
    <x v="0"/>
    <n v="50182"/>
    <n v="250910"/>
    <x v="0"/>
    <x v="0"/>
    <x v="0"/>
    <x v="0"/>
    <n v="20073"/>
    <x v="4"/>
  </r>
  <r>
    <x v="1"/>
    <n v="4180768078"/>
    <x v="0"/>
    <x v="4"/>
    <x v="0"/>
    <x v="0"/>
    <s v="win-029"/>
    <x v="0"/>
    <s v="4180768078(6621)"/>
    <x v="1"/>
    <x v="2"/>
    <x v="2"/>
    <x v="0"/>
    <x v="0"/>
    <x v="0"/>
    <x v="0"/>
    <x v="0"/>
    <n v="5"/>
    <x v="0"/>
    <n v="73431"/>
    <n v="367155"/>
    <x v="0"/>
    <x v="0"/>
    <x v="0"/>
    <x v="0"/>
    <n v="29372"/>
    <x v="4"/>
  </r>
  <r>
    <x v="1"/>
    <n v="4180931988"/>
    <x v="0"/>
    <x v="4"/>
    <x v="0"/>
    <x v="0"/>
    <s v="win-029"/>
    <x v="0"/>
    <s v="4180768078(6621)"/>
    <x v="1"/>
    <x v="0"/>
    <x v="0"/>
    <x v="0"/>
    <x v="0"/>
    <x v="0"/>
    <x v="0"/>
    <x v="0"/>
    <n v="10"/>
    <x v="0"/>
    <n v="111058"/>
    <n v="1110580"/>
    <x v="0"/>
    <x v="0"/>
    <x v="0"/>
    <x v="0"/>
    <n v="88846"/>
    <x v="4"/>
  </r>
  <r>
    <x v="1"/>
    <n v="4180768078"/>
    <x v="0"/>
    <x v="4"/>
    <x v="0"/>
    <x v="0"/>
    <s v="win-029"/>
    <x v="0"/>
    <s v="4180768078(6621)"/>
    <x v="1"/>
    <x v="12"/>
    <x v="12"/>
    <x v="0"/>
    <x v="0"/>
    <x v="0"/>
    <x v="0"/>
    <x v="0"/>
    <n v="5"/>
    <x v="0"/>
    <n v="49500"/>
    <n v="247500"/>
    <x v="0"/>
    <x v="0"/>
    <x v="0"/>
    <x v="0"/>
    <n v="19800"/>
    <x v="4"/>
  </r>
  <r>
    <x v="1"/>
    <n v="4180768078"/>
    <x v="0"/>
    <x v="4"/>
    <x v="0"/>
    <x v="0"/>
    <s v="win-029"/>
    <x v="0"/>
    <s v="4180768078(6621)"/>
    <x v="1"/>
    <x v="10"/>
    <x v="10"/>
    <x v="0"/>
    <x v="0"/>
    <x v="0"/>
    <x v="0"/>
    <x v="0"/>
    <n v="5"/>
    <x v="0"/>
    <n v="74250"/>
    <n v="371250"/>
    <x v="0"/>
    <x v="0"/>
    <x v="0"/>
    <x v="0"/>
    <n v="29700"/>
    <x v="4"/>
  </r>
  <r>
    <x v="5"/>
    <s v="đt5/12win2aul"/>
    <x v="0"/>
    <x v="4"/>
    <x v="0"/>
    <x v="0"/>
    <s v="win-049"/>
    <x v="0"/>
    <s v="đt5/12win2aul"/>
    <x v="1"/>
    <x v="2"/>
    <x v="2"/>
    <x v="0"/>
    <x v="0"/>
    <x v="0"/>
    <x v="0"/>
    <x v="0"/>
    <n v="30"/>
    <x v="0"/>
    <n v="73431"/>
    <n v="2202930"/>
    <x v="0"/>
    <x v="0"/>
    <x v="0"/>
    <x v="0"/>
    <n v="176234"/>
    <x v="4"/>
  </r>
  <r>
    <x v="5"/>
    <s v="đt5/12win2aul"/>
    <x v="0"/>
    <x v="4"/>
    <x v="0"/>
    <x v="0"/>
    <s v="win-049"/>
    <x v="0"/>
    <s v="đt5/12win2aul"/>
    <x v="1"/>
    <x v="0"/>
    <x v="0"/>
    <x v="0"/>
    <x v="0"/>
    <x v="0"/>
    <x v="0"/>
    <x v="0"/>
    <n v="15"/>
    <x v="0"/>
    <n v="111058"/>
    <n v="1665870"/>
    <x v="0"/>
    <x v="0"/>
    <x v="0"/>
    <x v="0"/>
    <n v="133270"/>
    <x v="4"/>
  </r>
  <r>
    <x v="5"/>
    <s v="đt5/12win2aul"/>
    <x v="0"/>
    <x v="4"/>
    <x v="0"/>
    <x v="0"/>
    <s v="win-049"/>
    <x v="0"/>
    <s v="đt5/12win2aul"/>
    <x v="1"/>
    <x v="8"/>
    <x v="8"/>
    <x v="0"/>
    <x v="0"/>
    <x v="0"/>
    <x v="0"/>
    <x v="0"/>
    <n v="15"/>
    <x v="0"/>
    <n v="50182"/>
    <n v="752730"/>
    <x v="0"/>
    <x v="0"/>
    <x v="0"/>
    <x v="0"/>
    <n v="60218"/>
    <x v="4"/>
  </r>
  <r>
    <x v="5"/>
    <s v="đt5/12win2aul"/>
    <x v="0"/>
    <x v="4"/>
    <x v="0"/>
    <x v="0"/>
    <s v="win-049"/>
    <x v="0"/>
    <s v="đt5/12win2aul"/>
    <x v="1"/>
    <x v="11"/>
    <x v="11"/>
    <x v="0"/>
    <x v="0"/>
    <x v="0"/>
    <x v="0"/>
    <x v="0"/>
    <n v="10"/>
    <x v="0"/>
    <n v="46000"/>
    <n v="460000"/>
    <x v="0"/>
    <x v="0"/>
    <x v="0"/>
    <x v="0"/>
    <n v="36800"/>
    <x v="4"/>
  </r>
  <r>
    <x v="1"/>
    <n v="4180761619"/>
    <x v="0"/>
    <x v="4"/>
    <x v="0"/>
    <x v="0"/>
    <s v="win-030"/>
    <x v="0"/>
    <s v="4180761619(6602)"/>
    <x v="1"/>
    <x v="2"/>
    <x v="2"/>
    <x v="0"/>
    <x v="0"/>
    <x v="0"/>
    <x v="0"/>
    <x v="0"/>
    <n v="10"/>
    <x v="0"/>
    <n v="73431"/>
    <n v="734310"/>
    <x v="0"/>
    <x v="0"/>
    <x v="0"/>
    <x v="0"/>
    <n v="58745"/>
    <x v="4"/>
  </r>
  <r>
    <x v="1"/>
    <n v="4180761619"/>
    <x v="0"/>
    <x v="4"/>
    <x v="0"/>
    <x v="0"/>
    <s v="win-030"/>
    <x v="0"/>
    <s v="4180761619(6602)"/>
    <x v="1"/>
    <x v="0"/>
    <x v="0"/>
    <x v="0"/>
    <x v="0"/>
    <x v="0"/>
    <x v="0"/>
    <x v="0"/>
    <n v="6"/>
    <x v="0"/>
    <n v="111058"/>
    <n v="666348"/>
    <x v="0"/>
    <x v="0"/>
    <x v="0"/>
    <x v="0"/>
    <n v="53308"/>
    <x v="4"/>
  </r>
  <r>
    <x v="1"/>
    <n v="4180761619"/>
    <x v="0"/>
    <x v="4"/>
    <x v="0"/>
    <x v="0"/>
    <s v="win-030"/>
    <x v="0"/>
    <s v="4180761619(6602)"/>
    <x v="1"/>
    <x v="8"/>
    <x v="8"/>
    <x v="0"/>
    <x v="0"/>
    <x v="0"/>
    <x v="0"/>
    <x v="0"/>
    <n v="6"/>
    <x v="0"/>
    <n v="50182"/>
    <n v="301092"/>
    <x v="0"/>
    <x v="0"/>
    <x v="0"/>
    <x v="0"/>
    <n v="24087"/>
    <x v="4"/>
  </r>
  <r>
    <x v="1"/>
    <n v="4180761619"/>
    <x v="0"/>
    <x v="4"/>
    <x v="0"/>
    <x v="0"/>
    <s v="win-030"/>
    <x v="0"/>
    <s v="4180761619(6602)"/>
    <x v="1"/>
    <x v="11"/>
    <x v="11"/>
    <x v="0"/>
    <x v="0"/>
    <x v="0"/>
    <x v="0"/>
    <x v="0"/>
    <n v="6"/>
    <x v="0"/>
    <n v="46000"/>
    <n v="276000"/>
    <x v="0"/>
    <x v="0"/>
    <x v="0"/>
    <x v="0"/>
    <n v="22080"/>
    <x v="4"/>
  </r>
  <r>
    <x v="1"/>
    <n v="4180761619"/>
    <x v="0"/>
    <x v="4"/>
    <x v="0"/>
    <x v="0"/>
    <s v="win-030"/>
    <x v="0"/>
    <s v="4180761619(6602)"/>
    <x v="1"/>
    <x v="1"/>
    <x v="1"/>
    <x v="0"/>
    <x v="0"/>
    <x v="0"/>
    <x v="0"/>
    <x v="0"/>
    <n v="6"/>
    <x v="0"/>
    <n v="55595"/>
    <n v="333570"/>
    <x v="0"/>
    <x v="0"/>
    <x v="0"/>
    <x v="0"/>
    <n v="26686"/>
    <x v="4"/>
  </r>
  <r>
    <x v="1"/>
    <n v="4180767783"/>
    <x v="0"/>
    <x v="4"/>
    <x v="0"/>
    <x v="0"/>
    <s v="win-059"/>
    <x v="0"/>
    <s v="4180767783(2a37)"/>
    <x v="1"/>
    <x v="10"/>
    <x v="10"/>
    <x v="0"/>
    <x v="0"/>
    <x v="0"/>
    <x v="0"/>
    <x v="0"/>
    <n v="9"/>
    <x v="0"/>
    <n v="74250"/>
    <n v="668250"/>
    <x v="0"/>
    <x v="0"/>
    <x v="0"/>
    <x v="0"/>
    <n v="53460"/>
    <x v="4"/>
  </r>
  <r>
    <x v="1"/>
    <n v="4180767783"/>
    <x v="0"/>
    <x v="4"/>
    <x v="0"/>
    <x v="0"/>
    <s v="win-059"/>
    <x v="0"/>
    <s v="4180767783(2a37)"/>
    <x v="1"/>
    <x v="11"/>
    <x v="11"/>
    <x v="0"/>
    <x v="0"/>
    <x v="0"/>
    <x v="0"/>
    <x v="0"/>
    <n v="6"/>
    <x v="0"/>
    <n v="46000"/>
    <n v="276000"/>
    <x v="0"/>
    <x v="0"/>
    <x v="0"/>
    <x v="0"/>
    <n v="22080"/>
    <x v="4"/>
  </r>
  <r>
    <x v="1"/>
    <n v="4180767783"/>
    <x v="0"/>
    <x v="4"/>
    <x v="0"/>
    <x v="0"/>
    <s v="win-059"/>
    <x v="0"/>
    <s v="4180767783(2a37)"/>
    <x v="1"/>
    <x v="0"/>
    <x v="0"/>
    <x v="0"/>
    <x v="0"/>
    <x v="0"/>
    <x v="0"/>
    <x v="0"/>
    <n v="6"/>
    <x v="0"/>
    <n v="111058"/>
    <n v="666348"/>
    <x v="0"/>
    <x v="0"/>
    <x v="0"/>
    <x v="0"/>
    <n v="53308"/>
    <x v="4"/>
  </r>
  <r>
    <x v="1"/>
    <n v="4180767783"/>
    <x v="0"/>
    <x v="4"/>
    <x v="0"/>
    <x v="0"/>
    <s v="win-059"/>
    <x v="0"/>
    <s v="4180767783(2a37)"/>
    <x v="1"/>
    <x v="1"/>
    <x v="1"/>
    <x v="0"/>
    <x v="0"/>
    <x v="0"/>
    <x v="0"/>
    <x v="0"/>
    <n v="9"/>
    <x v="0"/>
    <n v="55595"/>
    <n v="500355"/>
    <x v="0"/>
    <x v="0"/>
    <x v="0"/>
    <x v="0"/>
    <n v="40028"/>
    <x v="4"/>
  </r>
  <r>
    <x v="1"/>
    <n v="4180767783"/>
    <x v="0"/>
    <x v="4"/>
    <x v="0"/>
    <x v="0"/>
    <s v="win-059"/>
    <x v="0"/>
    <s v="4180767783(2a37)"/>
    <x v="1"/>
    <x v="2"/>
    <x v="2"/>
    <x v="0"/>
    <x v="0"/>
    <x v="0"/>
    <x v="0"/>
    <x v="0"/>
    <n v="20"/>
    <x v="0"/>
    <n v="73431"/>
    <n v="1468620"/>
    <x v="0"/>
    <x v="0"/>
    <x v="0"/>
    <x v="0"/>
    <n v="117490"/>
    <x v="4"/>
  </r>
  <r>
    <x v="1"/>
    <n v="4180767783"/>
    <x v="0"/>
    <x v="4"/>
    <x v="0"/>
    <x v="0"/>
    <s v="win-059"/>
    <x v="0"/>
    <s v="4180767783(2a37)"/>
    <x v="1"/>
    <x v="8"/>
    <x v="8"/>
    <x v="0"/>
    <x v="0"/>
    <x v="0"/>
    <x v="0"/>
    <x v="0"/>
    <n v="12"/>
    <x v="0"/>
    <n v="50182"/>
    <n v="602184"/>
    <x v="0"/>
    <x v="0"/>
    <x v="0"/>
    <x v="0"/>
    <n v="48175"/>
    <x v="4"/>
  </r>
  <r>
    <x v="1"/>
    <n v="4180767857"/>
    <x v="0"/>
    <x v="4"/>
    <x v="0"/>
    <x v="0"/>
    <s v="win-059"/>
    <x v="0"/>
    <s v="4180767857(2aub)"/>
    <x v="1"/>
    <x v="12"/>
    <x v="12"/>
    <x v="0"/>
    <x v="0"/>
    <x v="0"/>
    <x v="0"/>
    <x v="0"/>
    <n v="6"/>
    <x v="0"/>
    <n v="49500"/>
    <n v="297000"/>
    <x v="0"/>
    <x v="0"/>
    <x v="0"/>
    <x v="0"/>
    <n v="23760"/>
    <x v="4"/>
  </r>
  <r>
    <x v="1"/>
    <n v="4180767857"/>
    <x v="0"/>
    <x v="4"/>
    <x v="0"/>
    <x v="0"/>
    <s v="win-059"/>
    <x v="0"/>
    <s v="4180767857(2aub)"/>
    <x v="1"/>
    <x v="10"/>
    <x v="10"/>
    <x v="0"/>
    <x v="0"/>
    <x v="0"/>
    <x v="0"/>
    <x v="0"/>
    <n v="10"/>
    <x v="0"/>
    <n v="74250"/>
    <n v="742500"/>
    <x v="0"/>
    <x v="0"/>
    <x v="0"/>
    <x v="0"/>
    <n v="59400"/>
    <x v="4"/>
  </r>
  <r>
    <x v="1"/>
    <n v="4180767857"/>
    <x v="0"/>
    <x v="4"/>
    <x v="0"/>
    <x v="0"/>
    <s v="win-059"/>
    <x v="0"/>
    <s v="4180767857(2aub)"/>
    <x v="1"/>
    <x v="2"/>
    <x v="2"/>
    <x v="0"/>
    <x v="0"/>
    <x v="0"/>
    <x v="0"/>
    <x v="0"/>
    <n v="6"/>
    <x v="0"/>
    <n v="73431"/>
    <n v="440586"/>
    <x v="0"/>
    <x v="0"/>
    <x v="0"/>
    <x v="0"/>
    <n v="35247"/>
    <x v="4"/>
  </r>
  <r>
    <x v="1"/>
    <n v="4180767857"/>
    <x v="0"/>
    <x v="4"/>
    <x v="0"/>
    <x v="0"/>
    <s v="win-059"/>
    <x v="0"/>
    <s v="4180767857(2aub)"/>
    <x v="1"/>
    <x v="11"/>
    <x v="11"/>
    <x v="0"/>
    <x v="0"/>
    <x v="0"/>
    <x v="0"/>
    <x v="0"/>
    <n v="6"/>
    <x v="0"/>
    <n v="46000"/>
    <n v="276000"/>
    <x v="0"/>
    <x v="0"/>
    <x v="0"/>
    <x v="0"/>
    <n v="22080"/>
    <x v="4"/>
  </r>
  <r>
    <x v="1"/>
    <n v="4180767857"/>
    <x v="0"/>
    <x v="4"/>
    <x v="0"/>
    <x v="0"/>
    <s v="win-059"/>
    <x v="0"/>
    <s v="4180767857(2aub)"/>
    <x v="1"/>
    <x v="0"/>
    <x v="0"/>
    <x v="0"/>
    <x v="0"/>
    <x v="0"/>
    <x v="0"/>
    <x v="0"/>
    <n v="6"/>
    <x v="0"/>
    <n v="111058"/>
    <n v="666348"/>
    <x v="0"/>
    <x v="0"/>
    <x v="0"/>
    <x v="0"/>
    <n v="53308"/>
    <x v="4"/>
  </r>
  <r>
    <x v="1"/>
    <n v="4180767857"/>
    <x v="0"/>
    <x v="4"/>
    <x v="0"/>
    <x v="0"/>
    <s v="win-059"/>
    <x v="0"/>
    <s v="4180767857(2aub)"/>
    <x v="1"/>
    <x v="13"/>
    <x v="13"/>
    <x v="0"/>
    <x v="0"/>
    <x v="0"/>
    <x v="0"/>
    <x v="0"/>
    <n v="6"/>
    <x v="0"/>
    <n v="50400"/>
    <n v="302400"/>
    <x v="0"/>
    <x v="0"/>
    <x v="0"/>
    <x v="0"/>
    <n v="24192"/>
    <x v="4"/>
  </r>
  <r>
    <x v="1"/>
    <n v="4180767857"/>
    <x v="0"/>
    <x v="4"/>
    <x v="0"/>
    <x v="0"/>
    <s v="win-059"/>
    <x v="0"/>
    <s v="4180767857(2aub)"/>
    <x v="1"/>
    <x v="8"/>
    <x v="8"/>
    <x v="0"/>
    <x v="0"/>
    <x v="0"/>
    <x v="0"/>
    <x v="0"/>
    <n v="6"/>
    <x v="0"/>
    <n v="50182"/>
    <n v="301092"/>
    <x v="0"/>
    <x v="0"/>
    <x v="0"/>
    <x v="0"/>
    <n v="24087"/>
    <x v="4"/>
  </r>
  <r>
    <x v="1"/>
    <n v="4180767857"/>
    <x v="0"/>
    <x v="4"/>
    <x v="0"/>
    <x v="0"/>
    <s v="win-059"/>
    <x v="0"/>
    <s v="4180767857(2aub)"/>
    <x v="1"/>
    <x v="1"/>
    <x v="1"/>
    <x v="0"/>
    <x v="0"/>
    <x v="0"/>
    <x v="0"/>
    <x v="0"/>
    <n v="6"/>
    <x v="0"/>
    <n v="55595"/>
    <n v="333570"/>
    <x v="0"/>
    <x v="0"/>
    <x v="0"/>
    <x v="0"/>
    <n v="26686"/>
    <x v="4"/>
  </r>
  <r>
    <x v="1"/>
    <n v="4180768034"/>
    <x v="0"/>
    <x v="4"/>
    <x v="0"/>
    <x v="0"/>
    <s v="win-059"/>
    <x v="0"/>
    <s v="4180768034(6282)"/>
    <x v="1"/>
    <x v="10"/>
    <x v="10"/>
    <x v="0"/>
    <x v="0"/>
    <x v="0"/>
    <x v="0"/>
    <x v="0"/>
    <n v="6"/>
    <x v="0"/>
    <n v="74250"/>
    <n v="445500"/>
    <x v="0"/>
    <x v="0"/>
    <x v="0"/>
    <x v="0"/>
    <n v="35640"/>
    <x v="4"/>
  </r>
  <r>
    <x v="1"/>
    <n v="4180768034"/>
    <x v="0"/>
    <x v="4"/>
    <x v="0"/>
    <x v="0"/>
    <s v="win-059"/>
    <x v="0"/>
    <s v="4180768034(6282)"/>
    <x v="1"/>
    <x v="0"/>
    <x v="0"/>
    <x v="0"/>
    <x v="0"/>
    <x v="0"/>
    <x v="0"/>
    <x v="0"/>
    <n v="6"/>
    <x v="0"/>
    <n v="111058"/>
    <n v="666348"/>
    <x v="0"/>
    <x v="0"/>
    <x v="0"/>
    <x v="0"/>
    <n v="53308"/>
    <x v="4"/>
  </r>
  <r>
    <x v="1"/>
    <n v="4180768034"/>
    <x v="0"/>
    <x v="4"/>
    <x v="0"/>
    <x v="0"/>
    <s v="win-059"/>
    <x v="0"/>
    <s v="4180768034(6282)"/>
    <x v="1"/>
    <x v="2"/>
    <x v="2"/>
    <x v="0"/>
    <x v="0"/>
    <x v="0"/>
    <x v="0"/>
    <x v="0"/>
    <n v="6"/>
    <x v="0"/>
    <n v="73431"/>
    <n v="440586"/>
    <x v="0"/>
    <x v="0"/>
    <x v="0"/>
    <x v="0"/>
    <n v="35247"/>
    <x v="4"/>
  </r>
  <r>
    <x v="1"/>
    <n v="4180768034"/>
    <x v="0"/>
    <x v="4"/>
    <x v="0"/>
    <x v="0"/>
    <s v="win-059"/>
    <x v="0"/>
    <s v="4180768034(6282)"/>
    <x v="1"/>
    <x v="8"/>
    <x v="8"/>
    <x v="0"/>
    <x v="0"/>
    <x v="0"/>
    <x v="0"/>
    <x v="0"/>
    <n v="6"/>
    <x v="0"/>
    <n v="50182"/>
    <n v="301092"/>
    <x v="0"/>
    <x v="0"/>
    <x v="0"/>
    <x v="0"/>
    <n v="24087"/>
    <x v="4"/>
  </r>
  <r>
    <x v="1"/>
    <n v="4180768034"/>
    <x v="0"/>
    <x v="4"/>
    <x v="0"/>
    <x v="0"/>
    <s v="win-059"/>
    <x v="0"/>
    <s v="4180768034(6282)"/>
    <x v="1"/>
    <x v="11"/>
    <x v="11"/>
    <x v="0"/>
    <x v="0"/>
    <x v="0"/>
    <x v="0"/>
    <x v="0"/>
    <n v="12"/>
    <x v="0"/>
    <n v="46000"/>
    <n v="552000"/>
    <x v="0"/>
    <x v="0"/>
    <x v="0"/>
    <x v="0"/>
    <n v="44160"/>
    <x v="4"/>
  </r>
  <r>
    <x v="1"/>
    <n v="4180768034"/>
    <x v="0"/>
    <x v="4"/>
    <x v="0"/>
    <x v="0"/>
    <s v="win-059"/>
    <x v="0"/>
    <s v="4180768034(6282)"/>
    <x v="1"/>
    <x v="1"/>
    <x v="1"/>
    <x v="0"/>
    <x v="0"/>
    <x v="0"/>
    <x v="0"/>
    <x v="0"/>
    <n v="6"/>
    <x v="0"/>
    <n v="55595"/>
    <n v="333570"/>
    <x v="0"/>
    <x v="0"/>
    <x v="0"/>
    <x v="0"/>
    <n v="26686"/>
    <x v="4"/>
  </r>
  <r>
    <x v="16"/>
    <n v="4180478165"/>
    <x v="0"/>
    <x v="4"/>
    <x v="0"/>
    <x v="0"/>
    <s v="win-031"/>
    <x v="0"/>
    <s v="4180478165(2bcl)"/>
    <x v="1"/>
    <x v="0"/>
    <x v="0"/>
    <x v="0"/>
    <x v="0"/>
    <x v="0"/>
    <x v="0"/>
    <x v="0"/>
    <n v="15"/>
    <x v="0"/>
    <n v="111058"/>
    <n v="1665870"/>
    <x v="0"/>
    <x v="0"/>
    <x v="0"/>
    <x v="0"/>
    <n v="133270"/>
    <x v="4"/>
  </r>
  <r>
    <x v="16"/>
    <n v="4180478165"/>
    <x v="0"/>
    <x v="4"/>
    <x v="0"/>
    <x v="0"/>
    <s v="win-031"/>
    <x v="0"/>
    <s v="4180478165(2bcl)"/>
    <x v="1"/>
    <x v="8"/>
    <x v="8"/>
    <x v="0"/>
    <x v="0"/>
    <x v="0"/>
    <x v="0"/>
    <x v="0"/>
    <n v="8"/>
    <x v="0"/>
    <n v="50182"/>
    <n v="401456"/>
    <x v="0"/>
    <x v="0"/>
    <x v="0"/>
    <x v="0"/>
    <n v="32116"/>
    <x v="4"/>
  </r>
  <r>
    <x v="16"/>
    <n v="4180478165"/>
    <x v="0"/>
    <x v="4"/>
    <x v="0"/>
    <x v="0"/>
    <s v="win-031"/>
    <x v="0"/>
    <s v="4180478165(2bcl)"/>
    <x v="1"/>
    <x v="11"/>
    <x v="11"/>
    <x v="0"/>
    <x v="0"/>
    <x v="0"/>
    <x v="0"/>
    <x v="0"/>
    <n v="10"/>
    <x v="0"/>
    <n v="46000"/>
    <n v="460000"/>
    <x v="0"/>
    <x v="0"/>
    <x v="0"/>
    <x v="0"/>
    <n v="36800"/>
    <x v="4"/>
  </r>
  <r>
    <x v="16"/>
    <n v="4180478165"/>
    <x v="0"/>
    <x v="4"/>
    <x v="0"/>
    <x v="0"/>
    <s v="win-031"/>
    <x v="0"/>
    <s v="4180478165(2bcl)"/>
    <x v="1"/>
    <x v="13"/>
    <x v="13"/>
    <x v="0"/>
    <x v="0"/>
    <x v="0"/>
    <x v="0"/>
    <x v="0"/>
    <n v="10"/>
    <x v="0"/>
    <n v="50400"/>
    <n v="504000"/>
    <x v="0"/>
    <x v="0"/>
    <x v="0"/>
    <x v="0"/>
    <n v="40320"/>
    <x v="4"/>
  </r>
  <r>
    <x v="16"/>
    <n v="4180478165"/>
    <x v="0"/>
    <x v="4"/>
    <x v="0"/>
    <x v="0"/>
    <s v="win-031"/>
    <x v="0"/>
    <s v="4180478165(2bcl)"/>
    <x v="1"/>
    <x v="2"/>
    <x v="2"/>
    <x v="0"/>
    <x v="0"/>
    <x v="0"/>
    <x v="0"/>
    <x v="0"/>
    <n v="5"/>
    <x v="0"/>
    <n v="73431"/>
    <n v="367155"/>
    <x v="0"/>
    <x v="0"/>
    <x v="0"/>
    <x v="0"/>
    <n v="29372"/>
    <x v="4"/>
  </r>
  <r>
    <x v="4"/>
    <n v="4180860380"/>
    <x v="0"/>
    <x v="4"/>
    <x v="0"/>
    <x v="0"/>
    <s v="win-031"/>
    <x v="0"/>
    <s v="4180860380(6790)"/>
    <x v="1"/>
    <x v="0"/>
    <x v="0"/>
    <x v="0"/>
    <x v="0"/>
    <x v="0"/>
    <x v="0"/>
    <x v="0"/>
    <n v="10"/>
    <x v="0"/>
    <n v="111058"/>
    <n v="1110580"/>
    <x v="0"/>
    <x v="0"/>
    <x v="0"/>
    <x v="0"/>
    <n v="88846"/>
    <x v="4"/>
  </r>
  <r>
    <x v="4"/>
    <n v="4180860380"/>
    <x v="0"/>
    <x v="4"/>
    <x v="0"/>
    <x v="0"/>
    <s v="win-031"/>
    <x v="0"/>
    <s v="4180860380(6790)"/>
    <x v="1"/>
    <x v="2"/>
    <x v="2"/>
    <x v="0"/>
    <x v="0"/>
    <x v="0"/>
    <x v="0"/>
    <x v="0"/>
    <n v="15"/>
    <x v="0"/>
    <n v="73431"/>
    <n v="1101465"/>
    <x v="0"/>
    <x v="0"/>
    <x v="0"/>
    <x v="0"/>
    <n v="88117"/>
    <x v="4"/>
  </r>
  <r>
    <x v="4"/>
    <n v="4180860380"/>
    <x v="0"/>
    <x v="4"/>
    <x v="0"/>
    <x v="0"/>
    <s v="win-031"/>
    <x v="0"/>
    <s v="4180860380(6790)"/>
    <x v="1"/>
    <x v="8"/>
    <x v="8"/>
    <x v="0"/>
    <x v="0"/>
    <x v="0"/>
    <x v="0"/>
    <x v="0"/>
    <n v="5"/>
    <x v="0"/>
    <n v="50182"/>
    <n v="250910"/>
    <x v="0"/>
    <x v="0"/>
    <x v="0"/>
    <x v="0"/>
    <n v="20073"/>
    <x v="4"/>
  </r>
  <r>
    <x v="4"/>
    <n v="4180860380"/>
    <x v="0"/>
    <x v="4"/>
    <x v="0"/>
    <x v="0"/>
    <s v="win-031"/>
    <x v="0"/>
    <s v="4180860380(6790)"/>
    <x v="1"/>
    <x v="10"/>
    <x v="10"/>
    <x v="0"/>
    <x v="0"/>
    <x v="0"/>
    <x v="0"/>
    <x v="0"/>
    <n v="5"/>
    <x v="0"/>
    <n v="74250"/>
    <n v="371250"/>
    <x v="0"/>
    <x v="0"/>
    <x v="0"/>
    <x v="0"/>
    <n v="29700"/>
    <x v="4"/>
  </r>
  <r>
    <x v="18"/>
    <n v="4180564459"/>
    <x v="0"/>
    <x v="4"/>
    <x v="0"/>
    <x v="0"/>
    <s v="win-031"/>
    <x v="0"/>
    <s v="4180564459(6927)"/>
    <x v="1"/>
    <x v="9"/>
    <x v="9"/>
    <x v="0"/>
    <x v="0"/>
    <x v="0"/>
    <x v="0"/>
    <x v="0"/>
    <n v="6"/>
    <x v="0"/>
    <n v="70950"/>
    <n v="425700"/>
    <x v="0"/>
    <x v="0"/>
    <x v="0"/>
    <x v="0"/>
    <n v="34056"/>
    <x v="4"/>
  </r>
  <r>
    <x v="18"/>
    <n v="4180564459"/>
    <x v="0"/>
    <x v="4"/>
    <x v="0"/>
    <x v="0"/>
    <s v="win-031"/>
    <x v="0"/>
    <s v="4180564459(6927)"/>
    <x v="1"/>
    <x v="11"/>
    <x v="11"/>
    <x v="0"/>
    <x v="0"/>
    <x v="0"/>
    <x v="0"/>
    <x v="0"/>
    <n v="6"/>
    <x v="0"/>
    <n v="46000"/>
    <n v="276000"/>
    <x v="0"/>
    <x v="0"/>
    <x v="0"/>
    <x v="0"/>
    <n v="22080"/>
    <x v="4"/>
  </r>
  <r>
    <x v="18"/>
    <n v="4180564459"/>
    <x v="0"/>
    <x v="4"/>
    <x v="0"/>
    <x v="0"/>
    <s v="win-031"/>
    <x v="0"/>
    <s v="4180564459(6927)"/>
    <x v="1"/>
    <x v="8"/>
    <x v="8"/>
    <x v="0"/>
    <x v="0"/>
    <x v="0"/>
    <x v="0"/>
    <x v="0"/>
    <n v="6"/>
    <x v="0"/>
    <n v="50182"/>
    <n v="301092"/>
    <x v="0"/>
    <x v="0"/>
    <x v="0"/>
    <x v="0"/>
    <n v="24087"/>
    <x v="4"/>
  </r>
  <r>
    <x v="18"/>
    <n v="4180564459"/>
    <x v="0"/>
    <x v="4"/>
    <x v="0"/>
    <x v="0"/>
    <s v="win-031"/>
    <x v="0"/>
    <s v="4180564459(6927)"/>
    <x v="1"/>
    <x v="10"/>
    <x v="10"/>
    <x v="0"/>
    <x v="0"/>
    <x v="0"/>
    <x v="0"/>
    <x v="0"/>
    <n v="6"/>
    <x v="0"/>
    <n v="74250"/>
    <n v="445500"/>
    <x v="0"/>
    <x v="0"/>
    <x v="0"/>
    <x v="0"/>
    <n v="35640"/>
    <x v="4"/>
  </r>
  <r>
    <x v="18"/>
    <n v="4180939993"/>
    <x v="0"/>
    <x v="4"/>
    <x v="0"/>
    <x v="0"/>
    <s v="win-031"/>
    <x v="0"/>
    <s v="4180564459(6927)"/>
    <x v="1"/>
    <x v="0"/>
    <x v="0"/>
    <x v="0"/>
    <x v="0"/>
    <x v="0"/>
    <x v="0"/>
    <x v="0"/>
    <n v="10"/>
    <x v="0"/>
    <n v="111058"/>
    <n v="1110580"/>
    <x v="0"/>
    <x v="0"/>
    <x v="0"/>
    <x v="0"/>
    <n v="88846"/>
    <x v="4"/>
  </r>
  <r>
    <x v="18"/>
    <n v="4180563303"/>
    <x v="0"/>
    <x v="4"/>
    <x v="0"/>
    <x v="0"/>
    <s v="WIN-NBH-00-001"/>
    <x v="0"/>
    <s v="4180563303(2b69)"/>
    <x v="1"/>
    <x v="0"/>
    <x v="0"/>
    <x v="0"/>
    <x v="0"/>
    <x v="0"/>
    <x v="0"/>
    <x v="0"/>
    <n v="12"/>
    <x v="0"/>
    <n v="111058"/>
    <n v="1332696"/>
    <x v="0"/>
    <x v="0"/>
    <x v="0"/>
    <x v="0"/>
    <n v="106616"/>
    <x v="4"/>
  </r>
  <r>
    <x v="18"/>
    <n v="4180563303"/>
    <x v="0"/>
    <x v="4"/>
    <x v="0"/>
    <x v="0"/>
    <s v="WIN-NBH-00-001"/>
    <x v="0"/>
    <s v="4180563303(2b69)"/>
    <x v="1"/>
    <x v="8"/>
    <x v="8"/>
    <x v="0"/>
    <x v="0"/>
    <x v="0"/>
    <x v="0"/>
    <x v="0"/>
    <n v="3"/>
    <x v="0"/>
    <n v="50182"/>
    <n v="150546"/>
    <x v="0"/>
    <x v="0"/>
    <x v="0"/>
    <x v="0"/>
    <n v="12044"/>
    <x v="4"/>
  </r>
  <r>
    <x v="18"/>
    <n v="4180563303"/>
    <x v="0"/>
    <x v="4"/>
    <x v="0"/>
    <x v="0"/>
    <s v="WIN-NBH-00-001"/>
    <x v="0"/>
    <s v="4180563303(2b69)"/>
    <x v="1"/>
    <x v="2"/>
    <x v="2"/>
    <x v="0"/>
    <x v="0"/>
    <x v="0"/>
    <x v="0"/>
    <x v="0"/>
    <n v="6"/>
    <x v="0"/>
    <n v="73431"/>
    <n v="440586"/>
    <x v="0"/>
    <x v="0"/>
    <x v="0"/>
    <x v="0"/>
    <n v="35247"/>
    <x v="4"/>
  </r>
  <r>
    <x v="18"/>
    <n v="4180563303"/>
    <x v="0"/>
    <x v="4"/>
    <x v="0"/>
    <x v="0"/>
    <s v="WIN-NBH-00-001"/>
    <x v="0"/>
    <s v="4180563303(2b69)"/>
    <x v="1"/>
    <x v="11"/>
    <x v="11"/>
    <x v="0"/>
    <x v="0"/>
    <x v="0"/>
    <x v="0"/>
    <x v="0"/>
    <n v="3"/>
    <x v="0"/>
    <n v="46000"/>
    <n v="138000"/>
    <x v="0"/>
    <x v="0"/>
    <x v="0"/>
    <x v="0"/>
    <n v="11040"/>
    <x v="4"/>
  </r>
  <r>
    <x v="18"/>
    <n v="4180563303"/>
    <x v="0"/>
    <x v="4"/>
    <x v="0"/>
    <x v="0"/>
    <s v="WIN-NBH-00-001"/>
    <x v="0"/>
    <s v="4180563303(2b69)"/>
    <x v="1"/>
    <x v="1"/>
    <x v="1"/>
    <x v="0"/>
    <x v="0"/>
    <x v="0"/>
    <x v="0"/>
    <x v="0"/>
    <n v="3"/>
    <x v="0"/>
    <n v="55595"/>
    <n v="166785"/>
    <x v="0"/>
    <x v="0"/>
    <x v="0"/>
    <x v="0"/>
    <n v="13343"/>
    <x v="4"/>
  </r>
  <r>
    <x v="3"/>
    <n v="4180823593"/>
    <x v="0"/>
    <x v="4"/>
    <x v="0"/>
    <x v="0"/>
    <s v="WIN-HDG-00-006"/>
    <x v="0"/>
    <s v="4180823593(2azw)"/>
    <x v="1"/>
    <x v="2"/>
    <x v="2"/>
    <x v="0"/>
    <x v="0"/>
    <x v="0"/>
    <x v="0"/>
    <x v="0"/>
    <n v="20"/>
    <x v="0"/>
    <n v="73431"/>
    <n v="1468620"/>
    <x v="0"/>
    <x v="0"/>
    <x v="0"/>
    <x v="0"/>
    <n v="117490"/>
    <x v="4"/>
  </r>
  <r>
    <x v="3"/>
    <n v="4180823593"/>
    <x v="0"/>
    <x v="4"/>
    <x v="0"/>
    <x v="0"/>
    <s v="WIN-HDG-00-006"/>
    <x v="0"/>
    <s v="4180823593(2azw)"/>
    <x v="1"/>
    <x v="0"/>
    <x v="0"/>
    <x v="0"/>
    <x v="0"/>
    <x v="0"/>
    <x v="0"/>
    <x v="0"/>
    <n v="20"/>
    <x v="0"/>
    <n v="111058"/>
    <n v="2221160"/>
    <x v="0"/>
    <x v="0"/>
    <x v="0"/>
    <x v="0"/>
    <n v="177693"/>
    <x v="4"/>
  </r>
  <r>
    <x v="3"/>
    <n v="4180823593"/>
    <x v="0"/>
    <x v="4"/>
    <x v="0"/>
    <x v="0"/>
    <s v="WIN-HDG-00-006"/>
    <x v="0"/>
    <s v="4180823593(2azw)"/>
    <x v="1"/>
    <x v="1"/>
    <x v="1"/>
    <x v="0"/>
    <x v="0"/>
    <x v="0"/>
    <x v="0"/>
    <x v="0"/>
    <n v="10"/>
    <x v="0"/>
    <n v="55595"/>
    <n v="555950"/>
    <x v="0"/>
    <x v="0"/>
    <x v="0"/>
    <x v="0"/>
    <n v="44476"/>
    <x v="4"/>
  </r>
  <r>
    <x v="3"/>
    <n v="4180823593"/>
    <x v="0"/>
    <x v="4"/>
    <x v="0"/>
    <x v="0"/>
    <s v="WIN-HDG-00-006"/>
    <x v="0"/>
    <s v="4180823593(2azw)"/>
    <x v="1"/>
    <x v="10"/>
    <x v="10"/>
    <x v="0"/>
    <x v="0"/>
    <x v="0"/>
    <x v="0"/>
    <x v="0"/>
    <n v="5"/>
    <x v="0"/>
    <n v="74250"/>
    <n v="371250"/>
    <x v="0"/>
    <x v="0"/>
    <x v="0"/>
    <x v="0"/>
    <n v="29700"/>
    <x v="4"/>
  </r>
  <r>
    <x v="3"/>
    <n v="4180823593"/>
    <x v="0"/>
    <x v="4"/>
    <x v="0"/>
    <x v="0"/>
    <s v="WIN-HDG-00-006"/>
    <x v="0"/>
    <s v="4180823593(2azw)"/>
    <x v="1"/>
    <x v="11"/>
    <x v="11"/>
    <x v="0"/>
    <x v="0"/>
    <x v="0"/>
    <x v="0"/>
    <x v="0"/>
    <n v="5"/>
    <x v="0"/>
    <n v="46000"/>
    <n v="230000"/>
    <x v="0"/>
    <x v="0"/>
    <x v="0"/>
    <x v="0"/>
    <n v="18400"/>
    <x v="4"/>
  </r>
  <r>
    <x v="3"/>
    <n v="4180823593"/>
    <x v="0"/>
    <x v="4"/>
    <x v="0"/>
    <x v="0"/>
    <s v="WIN-HDG-00-006"/>
    <x v="0"/>
    <s v="4180823593(2azw)"/>
    <x v="1"/>
    <x v="8"/>
    <x v="8"/>
    <x v="0"/>
    <x v="0"/>
    <x v="0"/>
    <x v="0"/>
    <x v="0"/>
    <n v="10"/>
    <x v="0"/>
    <n v="50182"/>
    <n v="501820"/>
    <x v="0"/>
    <x v="0"/>
    <x v="0"/>
    <x v="0"/>
    <n v="40146"/>
    <x v="4"/>
  </r>
  <r>
    <x v="4"/>
    <n v="4180849629"/>
    <x v="0"/>
    <x v="4"/>
    <x v="0"/>
    <x v="0"/>
    <s v="WIN-HDG-00-006"/>
    <x v="0"/>
    <s v="4180849629(5700)"/>
    <x v="1"/>
    <x v="2"/>
    <x v="2"/>
    <x v="0"/>
    <x v="0"/>
    <x v="0"/>
    <x v="0"/>
    <x v="0"/>
    <n v="50"/>
    <x v="0"/>
    <n v="73431"/>
    <n v="3671550"/>
    <x v="0"/>
    <x v="0"/>
    <x v="0"/>
    <x v="0"/>
    <n v="293724"/>
    <x v="4"/>
  </r>
  <r>
    <x v="4"/>
    <n v="4180849629"/>
    <x v="0"/>
    <x v="4"/>
    <x v="0"/>
    <x v="0"/>
    <s v="WIN-HDG-00-006"/>
    <x v="0"/>
    <s v="4180849629(5700)"/>
    <x v="1"/>
    <x v="0"/>
    <x v="0"/>
    <x v="0"/>
    <x v="0"/>
    <x v="0"/>
    <x v="0"/>
    <x v="0"/>
    <n v="20"/>
    <x v="0"/>
    <n v="111058"/>
    <n v="2221160"/>
    <x v="0"/>
    <x v="0"/>
    <x v="0"/>
    <x v="0"/>
    <n v="177693"/>
    <x v="4"/>
  </r>
  <r>
    <x v="4"/>
    <n v="4180849629"/>
    <x v="0"/>
    <x v="4"/>
    <x v="0"/>
    <x v="0"/>
    <s v="WIN-HDG-00-006"/>
    <x v="0"/>
    <s v="4180849629(5700)"/>
    <x v="1"/>
    <x v="1"/>
    <x v="1"/>
    <x v="0"/>
    <x v="0"/>
    <x v="0"/>
    <x v="0"/>
    <x v="0"/>
    <n v="20"/>
    <x v="0"/>
    <n v="55595"/>
    <n v="1111900"/>
    <x v="0"/>
    <x v="0"/>
    <x v="0"/>
    <x v="0"/>
    <n v="88952"/>
    <x v="4"/>
  </r>
  <r>
    <x v="4"/>
    <n v="4180849629"/>
    <x v="0"/>
    <x v="4"/>
    <x v="0"/>
    <x v="0"/>
    <s v="WIN-HDG-00-006"/>
    <x v="0"/>
    <s v="4180849629(5700)"/>
    <x v="1"/>
    <x v="10"/>
    <x v="10"/>
    <x v="0"/>
    <x v="0"/>
    <x v="0"/>
    <x v="0"/>
    <x v="0"/>
    <n v="15"/>
    <x v="0"/>
    <n v="74250"/>
    <n v="1113750"/>
    <x v="0"/>
    <x v="0"/>
    <x v="0"/>
    <x v="0"/>
    <n v="89100"/>
    <x v="4"/>
  </r>
  <r>
    <x v="4"/>
    <n v="4180849629"/>
    <x v="0"/>
    <x v="4"/>
    <x v="0"/>
    <x v="0"/>
    <s v="WIN-HDG-00-006"/>
    <x v="0"/>
    <s v="4180849629(5700)"/>
    <x v="1"/>
    <x v="11"/>
    <x v="11"/>
    <x v="0"/>
    <x v="0"/>
    <x v="0"/>
    <x v="0"/>
    <x v="0"/>
    <n v="20"/>
    <x v="0"/>
    <n v="46000"/>
    <n v="920000"/>
    <x v="0"/>
    <x v="0"/>
    <x v="0"/>
    <x v="0"/>
    <n v="73600"/>
    <x v="4"/>
  </r>
  <r>
    <x v="4"/>
    <n v="4180849629"/>
    <x v="0"/>
    <x v="4"/>
    <x v="0"/>
    <x v="0"/>
    <s v="WIN-HDG-00-006"/>
    <x v="0"/>
    <s v="4180849629(5700)"/>
    <x v="1"/>
    <x v="8"/>
    <x v="8"/>
    <x v="0"/>
    <x v="0"/>
    <x v="0"/>
    <x v="0"/>
    <x v="0"/>
    <n v="20"/>
    <x v="0"/>
    <n v="50182"/>
    <n v="1003640"/>
    <x v="0"/>
    <x v="0"/>
    <x v="0"/>
    <x v="0"/>
    <n v="80291"/>
    <x v="4"/>
  </r>
  <r>
    <x v="4"/>
    <n v="4180859858"/>
    <x v="0"/>
    <x v="4"/>
    <x v="0"/>
    <x v="0"/>
    <s v="WIN-HDG-00-006"/>
    <x v="0"/>
    <s v="4180859858(5694)"/>
    <x v="1"/>
    <x v="2"/>
    <x v="2"/>
    <x v="0"/>
    <x v="0"/>
    <x v="0"/>
    <x v="0"/>
    <x v="0"/>
    <n v="35"/>
    <x v="0"/>
    <n v="73431"/>
    <n v="2570085"/>
    <x v="0"/>
    <x v="0"/>
    <x v="0"/>
    <x v="0"/>
    <n v="205607"/>
    <x v="4"/>
  </r>
  <r>
    <x v="3"/>
    <n v="4180768716"/>
    <x v="0"/>
    <x v="4"/>
    <x v="0"/>
    <x v="0"/>
    <s v="WIN-QNH-00-007"/>
    <x v="0"/>
    <s v="4180768716(5210)"/>
    <x v="1"/>
    <x v="11"/>
    <x v="11"/>
    <x v="0"/>
    <x v="0"/>
    <x v="0"/>
    <x v="0"/>
    <x v="0"/>
    <n v="10"/>
    <x v="0"/>
    <n v="46000"/>
    <n v="460000"/>
    <x v="0"/>
    <x v="0"/>
    <x v="0"/>
    <x v="0"/>
    <n v="36800"/>
    <x v="4"/>
  </r>
  <r>
    <x v="3"/>
    <n v="4180768716"/>
    <x v="0"/>
    <x v="4"/>
    <x v="0"/>
    <x v="0"/>
    <s v="WIN-QNH-00-007"/>
    <x v="0"/>
    <s v="4180768716(5210)"/>
    <x v="1"/>
    <x v="2"/>
    <x v="2"/>
    <x v="0"/>
    <x v="0"/>
    <x v="0"/>
    <x v="0"/>
    <x v="0"/>
    <n v="40"/>
    <x v="0"/>
    <n v="73431"/>
    <n v="2937240"/>
    <x v="0"/>
    <x v="0"/>
    <x v="0"/>
    <x v="0"/>
    <n v="234979"/>
    <x v="4"/>
  </r>
  <r>
    <x v="4"/>
    <n v="4180828804"/>
    <x v="0"/>
    <x v="4"/>
    <x v="0"/>
    <x v="0"/>
    <s v="win-030"/>
    <x v="0"/>
    <s v="4180828804(6758)"/>
    <x v="1"/>
    <x v="2"/>
    <x v="2"/>
    <x v="0"/>
    <x v="0"/>
    <x v="0"/>
    <x v="0"/>
    <x v="0"/>
    <n v="15"/>
    <x v="0"/>
    <n v="73431"/>
    <n v="1101465"/>
    <x v="0"/>
    <x v="0"/>
    <x v="0"/>
    <x v="0"/>
    <n v="88117"/>
    <x v="4"/>
  </r>
  <r>
    <x v="4"/>
    <n v="4180828804"/>
    <x v="0"/>
    <x v="4"/>
    <x v="0"/>
    <x v="0"/>
    <s v="win-030"/>
    <x v="0"/>
    <s v="4180828804(6758)"/>
    <x v="1"/>
    <x v="0"/>
    <x v="0"/>
    <x v="0"/>
    <x v="0"/>
    <x v="0"/>
    <x v="0"/>
    <x v="0"/>
    <n v="10"/>
    <x v="0"/>
    <n v="111058"/>
    <n v="1110580"/>
    <x v="0"/>
    <x v="0"/>
    <x v="0"/>
    <x v="0"/>
    <n v="88846"/>
    <x v="4"/>
  </r>
  <r>
    <x v="4"/>
    <n v="4180828804"/>
    <x v="0"/>
    <x v="4"/>
    <x v="0"/>
    <x v="0"/>
    <s v="win-030"/>
    <x v="0"/>
    <s v="4180828804(6758)"/>
    <x v="1"/>
    <x v="1"/>
    <x v="1"/>
    <x v="0"/>
    <x v="0"/>
    <x v="0"/>
    <x v="0"/>
    <x v="0"/>
    <n v="5"/>
    <x v="0"/>
    <n v="55595"/>
    <n v="277975"/>
    <x v="0"/>
    <x v="0"/>
    <x v="0"/>
    <x v="0"/>
    <n v="22238"/>
    <x v="4"/>
  </r>
  <r>
    <x v="4"/>
    <n v="4180828804"/>
    <x v="0"/>
    <x v="4"/>
    <x v="0"/>
    <x v="0"/>
    <s v="win-030"/>
    <x v="0"/>
    <s v="4180828804(6758)"/>
    <x v="1"/>
    <x v="10"/>
    <x v="10"/>
    <x v="0"/>
    <x v="0"/>
    <x v="0"/>
    <x v="0"/>
    <x v="0"/>
    <n v="15"/>
    <x v="0"/>
    <n v="74250"/>
    <n v="1113750"/>
    <x v="0"/>
    <x v="0"/>
    <x v="0"/>
    <x v="0"/>
    <n v="89100"/>
    <x v="4"/>
  </r>
  <r>
    <x v="4"/>
    <n v="4180828804"/>
    <x v="0"/>
    <x v="4"/>
    <x v="0"/>
    <x v="0"/>
    <s v="win-030"/>
    <x v="0"/>
    <s v="4180828804(6758)"/>
    <x v="1"/>
    <x v="8"/>
    <x v="8"/>
    <x v="0"/>
    <x v="0"/>
    <x v="0"/>
    <x v="0"/>
    <x v="0"/>
    <n v="5"/>
    <x v="0"/>
    <n v="50182"/>
    <n v="250910"/>
    <x v="0"/>
    <x v="0"/>
    <x v="0"/>
    <x v="0"/>
    <n v="20073"/>
    <x v="4"/>
  </r>
  <r>
    <x v="4"/>
    <n v="4180860316"/>
    <x v="0"/>
    <x v="4"/>
    <x v="0"/>
    <x v="0"/>
    <s v="win-056"/>
    <x v="0"/>
    <s v="4180860316(2a73)"/>
    <x v="1"/>
    <x v="2"/>
    <x v="2"/>
    <x v="0"/>
    <x v="0"/>
    <x v="0"/>
    <x v="0"/>
    <x v="0"/>
    <n v="50"/>
    <x v="0"/>
    <n v="73431"/>
    <n v="3671550"/>
    <x v="0"/>
    <x v="0"/>
    <x v="0"/>
    <x v="0"/>
    <n v="293724"/>
    <x v="4"/>
  </r>
  <r>
    <x v="4"/>
    <n v="4180860316"/>
    <x v="0"/>
    <x v="4"/>
    <x v="0"/>
    <x v="0"/>
    <s v="win-056"/>
    <x v="0"/>
    <s v="4180860316(2a73)"/>
    <x v="1"/>
    <x v="8"/>
    <x v="8"/>
    <x v="0"/>
    <x v="0"/>
    <x v="0"/>
    <x v="0"/>
    <x v="0"/>
    <n v="10"/>
    <x v="0"/>
    <n v="50182"/>
    <n v="501820"/>
    <x v="0"/>
    <x v="0"/>
    <x v="0"/>
    <x v="0"/>
    <n v="40146"/>
    <x v="4"/>
  </r>
  <r>
    <x v="4"/>
    <n v="4180860316"/>
    <x v="0"/>
    <x v="4"/>
    <x v="0"/>
    <x v="0"/>
    <s v="win-056"/>
    <x v="0"/>
    <s v="4180860316(2a73)"/>
    <x v="1"/>
    <x v="11"/>
    <x v="11"/>
    <x v="0"/>
    <x v="0"/>
    <x v="0"/>
    <x v="0"/>
    <x v="0"/>
    <n v="10"/>
    <x v="0"/>
    <n v="46000"/>
    <n v="460000"/>
    <x v="0"/>
    <x v="0"/>
    <x v="0"/>
    <x v="0"/>
    <n v="36800"/>
    <x v="4"/>
  </r>
  <r>
    <x v="3"/>
    <n v="4180817737"/>
    <x v="0"/>
    <x v="4"/>
    <x v="0"/>
    <x v="0"/>
    <s v="win-056"/>
    <x v="0"/>
    <s v="4180817737(4880)"/>
    <x v="1"/>
    <x v="2"/>
    <x v="2"/>
    <x v="0"/>
    <x v="0"/>
    <x v="0"/>
    <x v="0"/>
    <x v="0"/>
    <n v="50"/>
    <x v="0"/>
    <n v="73431"/>
    <n v="3671550"/>
    <x v="0"/>
    <x v="0"/>
    <x v="0"/>
    <x v="0"/>
    <n v="293724"/>
    <x v="4"/>
  </r>
  <r>
    <x v="1"/>
    <n v="4180767899"/>
    <x v="0"/>
    <x v="4"/>
    <x v="0"/>
    <x v="0"/>
    <s v="WIN-PTO-00-003"/>
    <x v="0"/>
    <s v="4180767899(2bs3)"/>
    <x v="1"/>
    <x v="11"/>
    <x v="11"/>
    <x v="0"/>
    <x v="0"/>
    <x v="0"/>
    <x v="0"/>
    <x v="0"/>
    <n v="6"/>
    <x v="0"/>
    <n v="46000"/>
    <n v="276000"/>
    <x v="0"/>
    <x v="0"/>
    <x v="0"/>
    <x v="0"/>
    <n v="22080"/>
    <x v="4"/>
  </r>
  <r>
    <x v="1"/>
    <n v="4180767899"/>
    <x v="0"/>
    <x v="4"/>
    <x v="0"/>
    <x v="0"/>
    <s v="WIN-PTO-00-003"/>
    <x v="0"/>
    <s v="4180767899(2bs3)"/>
    <x v="1"/>
    <x v="2"/>
    <x v="2"/>
    <x v="0"/>
    <x v="0"/>
    <x v="0"/>
    <x v="0"/>
    <x v="0"/>
    <n v="6"/>
    <x v="0"/>
    <n v="73431"/>
    <n v="440586"/>
    <x v="0"/>
    <x v="0"/>
    <x v="0"/>
    <x v="0"/>
    <n v="35247"/>
    <x v="4"/>
  </r>
  <r>
    <x v="1"/>
    <n v="4180767899"/>
    <x v="0"/>
    <x v="4"/>
    <x v="0"/>
    <x v="0"/>
    <s v="WIN-PTO-00-003"/>
    <x v="0"/>
    <s v="4180767899(2bs3)"/>
    <x v="1"/>
    <x v="10"/>
    <x v="10"/>
    <x v="0"/>
    <x v="0"/>
    <x v="0"/>
    <x v="0"/>
    <x v="0"/>
    <n v="6"/>
    <x v="0"/>
    <n v="74250"/>
    <n v="445500"/>
    <x v="0"/>
    <x v="0"/>
    <x v="0"/>
    <x v="0"/>
    <n v="35640"/>
    <x v="4"/>
  </r>
  <r>
    <x v="1"/>
    <n v="4180767899"/>
    <x v="0"/>
    <x v="4"/>
    <x v="0"/>
    <x v="0"/>
    <s v="WIN-PTO-00-003"/>
    <x v="0"/>
    <s v="4180767899(2bs3)"/>
    <x v="1"/>
    <x v="13"/>
    <x v="13"/>
    <x v="0"/>
    <x v="0"/>
    <x v="0"/>
    <x v="0"/>
    <x v="0"/>
    <n v="6"/>
    <x v="0"/>
    <n v="50400"/>
    <n v="302400"/>
    <x v="0"/>
    <x v="0"/>
    <x v="0"/>
    <x v="0"/>
    <n v="24192"/>
    <x v="4"/>
  </r>
  <r>
    <x v="1"/>
    <n v="4180767899"/>
    <x v="0"/>
    <x v="4"/>
    <x v="0"/>
    <x v="0"/>
    <s v="WIN-PTO-00-003"/>
    <x v="0"/>
    <s v="4180767899(2bs3)"/>
    <x v="1"/>
    <x v="1"/>
    <x v="1"/>
    <x v="0"/>
    <x v="0"/>
    <x v="0"/>
    <x v="0"/>
    <x v="0"/>
    <n v="9"/>
    <x v="0"/>
    <n v="55595"/>
    <n v="500355"/>
    <x v="0"/>
    <x v="0"/>
    <x v="0"/>
    <x v="0"/>
    <n v="40028"/>
    <x v="4"/>
  </r>
  <r>
    <x v="1"/>
    <n v="4180767899"/>
    <x v="0"/>
    <x v="4"/>
    <x v="0"/>
    <x v="0"/>
    <s v="WIN-PTO-00-003"/>
    <x v="0"/>
    <s v="4180767899(2bs3)"/>
    <x v="1"/>
    <x v="0"/>
    <x v="0"/>
    <x v="0"/>
    <x v="0"/>
    <x v="0"/>
    <x v="0"/>
    <x v="0"/>
    <n v="6"/>
    <x v="0"/>
    <n v="111058"/>
    <n v="666348"/>
    <x v="0"/>
    <x v="0"/>
    <x v="0"/>
    <x v="0"/>
    <n v="53308"/>
    <x v="4"/>
  </r>
  <r>
    <x v="1"/>
    <n v="4180767899"/>
    <x v="0"/>
    <x v="4"/>
    <x v="0"/>
    <x v="0"/>
    <s v="WIN-PTO-00-003"/>
    <x v="0"/>
    <s v="4180767899(2bs3)"/>
    <x v="1"/>
    <x v="12"/>
    <x v="12"/>
    <x v="0"/>
    <x v="0"/>
    <x v="0"/>
    <x v="0"/>
    <x v="0"/>
    <n v="6"/>
    <x v="0"/>
    <n v="49500"/>
    <n v="297000"/>
    <x v="0"/>
    <x v="0"/>
    <x v="0"/>
    <x v="0"/>
    <n v="23760"/>
    <x v="4"/>
  </r>
  <r>
    <x v="1"/>
    <n v="4180767899"/>
    <x v="0"/>
    <x v="4"/>
    <x v="0"/>
    <x v="0"/>
    <s v="WIN-PTO-00-003"/>
    <x v="0"/>
    <s v="4180767899(2bs3)"/>
    <x v="1"/>
    <x v="8"/>
    <x v="8"/>
    <x v="0"/>
    <x v="0"/>
    <x v="0"/>
    <x v="0"/>
    <x v="0"/>
    <n v="10"/>
    <x v="0"/>
    <n v="50182"/>
    <n v="501820"/>
    <x v="0"/>
    <x v="0"/>
    <x v="0"/>
    <x v="0"/>
    <n v="40146"/>
    <x v="4"/>
  </r>
  <r>
    <x v="1"/>
    <n v="4180767906"/>
    <x v="0"/>
    <x v="4"/>
    <x v="0"/>
    <x v="0"/>
    <s v="WIN-PTO-00-003"/>
    <x v="0"/>
    <s v="4180767906(2bu7)"/>
    <x v="1"/>
    <x v="0"/>
    <x v="0"/>
    <x v="0"/>
    <x v="0"/>
    <x v="0"/>
    <x v="0"/>
    <x v="0"/>
    <n v="6"/>
    <x v="0"/>
    <n v="111058"/>
    <n v="666348"/>
    <x v="0"/>
    <x v="0"/>
    <x v="0"/>
    <x v="0"/>
    <n v="53308"/>
    <x v="4"/>
  </r>
  <r>
    <x v="1"/>
    <n v="4180767906"/>
    <x v="0"/>
    <x v="4"/>
    <x v="0"/>
    <x v="0"/>
    <s v="WIN-PTO-00-003"/>
    <x v="0"/>
    <s v="4180767906(2bu7)"/>
    <x v="1"/>
    <x v="1"/>
    <x v="1"/>
    <x v="0"/>
    <x v="0"/>
    <x v="0"/>
    <x v="0"/>
    <x v="0"/>
    <n v="6"/>
    <x v="0"/>
    <n v="55595"/>
    <n v="333570"/>
    <x v="0"/>
    <x v="0"/>
    <x v="0"/>
    <x v="0"/>
    <n v="26686"/>
    <x v="4"/>
  </r>
  <r>
    <x v="1"/>
    <n v="4180767906"/>
    <x v="0"/>
    <x v="4"/>
    <x v="0"/>
    <x v="0"/>
    <s v="WIN-PTO-00-003"/>
    <x v="0"/>
    <s v="4180767906(2bu7)"/>
    <x v="1"/>
    <x v="11"/>
    <x v="11"/>
    <x v="0"/>
    <x v="0"/>
    <x v="0"/>
    <x v="0"/>
    <x v="0"/>
    <n v="6"/>
    <x v="0"/>
    <n v="46000"/>
    <n v="276000"/>
    <x v="0"/>
    <x v="0"/>
    <x v="0"/>
    <x v="0"/>
    <n v="22080"/>
    <x v="4"/>
  </r>
  <r>
    <x v="1"/>
    <n v="4180767906"/>
    <x v="0"/>
    <x v="4"/>
    <x v="0"/>
    <x v="0"/>
    <s v="WIN-PTO-00-003"/>
    <x v="0"/>
    <s v="4180767906(2bu7)"/>
    <x v="1"/>
    <x v="12"/>
    <x v="12"/>
    <x v="0"/>
    <x v="0"/>
    <x v="0"/>
    <x v="0"/>
    <x v="0"/>
    <n v="6"/>
    <x v="0"/>
    <n v="49500"/>
    <n v="297000"/>
    <x v="0"/>
    <x v="0"/>
    <x v="0"/>
    <x v="0"/>
    <n v="23760"/>
    <x v="4"/>
  </r>
  <r>
    <x v="1"/>
    <n v="4180767906"/>
    <x v="0"/>
    <x v="4"/>
    <x v="0"/>
    <x v="0"/>
    <s v="WIN-PTO-00-003"/>
    <x v="0"/>
    <s v="4180767906(2bu7)"/>
    <x v="1"/>
    <x v="8"/>
    <x v="8"/>
    <x v="0"/>
    <x v="0"/>
    <x v="0"/>
    <x v="0"/>
    <x v="0"/>
    <n v="6"/>
    <x v="0"/>
    <n v="50182"/>
    <n v="301092"/>
    <x v="0"/>
    <x v="0"/>
    <x v="0"/>
    <x v="0"/>
    <n v="24087"/>
    <x v="4"/>
  </r>
  <r>
    <x v="1"/>
    <n v="4180767906"/>
    <x v="0"/>
    <x v="4"/>
    <x v="0"/>
    <x v="0"/>
    <s v="WIN-PTO-00-003"/>
    <x v="0"/>
    <s v="4180767906(2bu7)"/>
    <x v="1"/>
    <x v="13"/>
    <x v="13"/>
    <x v="0"/>
    <x v="0"/>
    <x v="0"/>
    <x v="0"/>
    <x v="0"/>
    <n v="6"/>
    <x v="0"/>
    <n v="50400"/>
    <n v="302400"/>
    <x v="0"/>
    <x v="0"/>
    <x v="0"/>
    <x v="0"/>
    <n v="24192"/>
    <x v="4"/>
  </r>
  <r>
    <x v="1"/>
    <n v="4180767906"/>
    <x v="0"/>
    <x v="4"/>
    <x v="0"/>
    <x v="0"/>
    <s v="WIN-PTO-00-003"/>
    <x v="0"/>
    <s v="4180767906(2bu7)"/>
    <x v="1"/>
    <x v="2"/>
    <x v="2"/>
    <x v="0"/>
    <x v="0"/>
    <x v="0"/>
    <x v="0"/>
    <x v="0"/>
    <n v="6"/>
    <x v="0"/>
    <n v="73431"/>
    <n v="440586"/>
    <x v="0"/>
    <x v="0"/>
    <x v="0"/>
    <x v="0"/>
    <n v="35247"/>
    <x v="4"/>
  </r>
  <r>
    <x v="1"/>
    <n v="4180767906"/>
    <x v="0"/>
    <x v="4"/>
    <x v="0"/>
    <x v="0"/>
    <s v="WIN-PTO-00-003"/>
    <x v="0"/>
    <s v="4180767906(2bu7)"/>
    <x v="1"/>
    <x v="10"/>
    <x v="10"/>
    <x v="0"/>
    <x v="0"/>
    <x v="0"/>
    <x v="0"/>
    <x v="0"/>
    <n v="6"/>
    <x v="0"/>
    <n v="74250"/>
    <n v="445500"/>
    <x v="0"/>
    <x v="0"/>
    <x v="0"/>
    <x v="0"/>
    <n v="35640"/>
    <x v="4"/>
  </r>
  <r>
    <x v="1"/>
    <n v="4180767893"/>
    <x v="0"/>
    <x v="4"/>
    <x v="0"/>
    <x v="0"/>
    <s v="WIN-PTO-00-003"/>
    <x v="0"/>
    <s v="4180767893(2bo6)"/>
    <x v="1"/>
    <x v="0"/>
    <x v="0"/>
    <x v="0"/>
    <x v="0"/>
    <x v="0"/>
    <x v="0"/>
    <x v="0"/>
    <n v="6"/>
    <x v="0"/>
    <n v="111058"/>
    <n v="666348"/>
    <x v="0"/>
    <x v="0"/>
    <x v="0"/>
    <x v="0"/>
    <n v="53308"/>
    <x v="4"/>
  </r>
  <r>
    <x v="1"/>
    <n v="4180767893"/>
    <x v="0"/>
    <x v="4"/>
    <x v="0"/>
    <x v="0"/>
    <s v="WIN-PTO-00-003"/>
    <x v="0"/>
    <s v="4180767893(2bo6)"/>
    <x v="1"/>
    <x v="8"/>
    <x v="8"/>
    <x v="0"/>
    <x v="0"/>
    <x v="0"/>
    <x v="0"/>
    <x v="0"/>
    <n v="6"/>
    <x v="0"/>
    <n v="50182"/>
    <n v="301092"/>
    <x v="0"/>
    <x v="0"/>
    <x v="0"/>
    <x v="0"/>
    <n v="24087"/>
    <x v="4"/>
  </r>
  <r>
    <x v="1"/>
    <n v="4180767893"/>
    <x v="0"/>
    <x v="4"/>
    <x v="0"/>
    <x v="0"/>
    <s v="WIN-PTO-00-003"/>
    <x v="0"/>
    <s v="4180767893(2bo6)"/>
    <x v="1"/>
    <x v="11"/>
    <x v="11"/>
    <x v="0"/>
    <x v="0"/>
    <x v="0"/>
    <x v="0"/>
    <x v="0"/>
    <n v="6"/>
    <x v="0"/>
    <n v="46000"/>
    <n v="276000"/>
    <x v="0"/>
    <x v="0"/>
    <x v="0"/>
    <x v="0"/>
    <n v="22080"/>
    <x v="4"/>
  </r>
  <r>
    <x v="1"/>
    <n v="4180767893"/>
    <x v="0"/>
    <x v="4"/>
    <x v="0"/>
    <x v="0"/>
    <s v="WIN-PTO-00-003"/>
    <x v="0"/>
    <s v="4180767893(2bo6)"/>
    <x v="1"/>
    <x v="1"/>
    <x v="1"/>
    <x v="0"/>
    <x v="0"/>
    <x v="0"/>
    <x v="0"/>
    <x v="0"/>
    <n v="6"/>
    <x v="0"/>
    <n v="55595"/>
    <n v="333570"/>
    <x v="0"/>
    <x v="0"/>
    <x v="0"/>
    <x v="0"/>
    <n v="26686"/>
    <x v="4"/>
  </r>
  <r>
    <x v="1"/>
    <n v="4180767893"/>
    <x v="0"/>
    <x v="4"/>
    <x v="0"/>
    <x v="0"/>
    <s v="WIN-PTO-00-003"/>
    <x v="0"/>
    <s v="4180767893(2bo6)"/>
    <x v="1"/>
    <x v="13"/>
    <x v="13"/>
    <x v="0"/>
    <x v="0"/>
    <x v="0"/>
    <x v="0"/>
    <x v="0"/>
    <n v="6"/>
    <x v="0"/>
    <n v="50400"/>
    <n v="302400"/>
    <x v="0"/>
    <x v="0"/>
    <x v="0"/>
    <x v="0"/>
    <n v="24192"/>
    <x v="4"/>
  </r>
  <r>
    <x v="1"/>
    <n v="4180767893"/>
    <x v="0"/>
    <x v="4"/>
    <x v="0"/>
    <x v="0"/>
    <s v="WIN-PTO-00-003"/>
    <x v="0"/>
    <s v="4180767893(2bo6)"/>
    <x v="1"/>
    <x v="12"/>
    <x v="12"/>
    <x v="0"/>
    <x v="0"/>
    <x v="0"/>
    <x v="0"/>
    <x v="0"/>
    <n v="6"/>
    <x v="0"/>
    <n v="49500"/>
    <n v="297000"/>
    <x v="0"/>
    <x v="0"/>
    <x v="0"/>
    <x v="0"/>
    <n v="23760"/>
    <x v="4"/>
  </r>
  <r>
    <x v="1"/>
    <n v="4180767893"/>
    <x v="0"/>
    <x v="4"/>
    <x v="0"/>
    <x v="0"/>
    <s v="WIN-PTO-00-003"/>
    <x v="0"/>
    <s v="4180767893(2bo6)"/>
    <x v="1"/>
    <x v="10"/>
    <x v="10"/>
    <x v="0"/>
    <x v="0"/>
    <x v="0"/>
    <x v="0"/>
    <x v="0"/>
    <n v="9"/>
    <x v="0"/>
    <n v="74250"/>
    <n v="668250"/>
    <x v="0"/>
    <x v="0"/>
    <x v="0"/>
    <x v="0"/>
    <n v="53460"/>
    <x v="4"/>
  </r>
  <r>
    <x v="1"/>
    <n v="4180767893"/>
    <x v="0"/>
    <x v="4"/>
    <x v="0"/>
    <x v="0"/>
    <s v="WIN-PTO-00-003"/>
    <x v="0"/>
    <s v="4180767893(2bo6)"/>
    <x v="1"/>
    <x v="2"/>
    <x v="2"/>
    <x v="0"/>
    <x v="0"/>
    <x v="0"/>
    <x v="0"/>
    <x v="0"/>
    <n v="6"/>
    <x v="0"/>
    <n v="73431"/>
    <n v="440586"/>
    <x v="0"/>
    <x v="0"/>
    <x v="0"/>
    <x v="0"/>
    <n v="35247"/>
    <x v="4"/>
  </r>
  <r>
    <x v="1"/>
    <n v="4180767956"/>
    <x v="0"/>
    <x v="4"/>
    <x v="0"/>
    <x v="0"/>
    <s v="WIN-PTO-00-003"/>
    <x v="0"/>
    <s v="4180767956(5814)"/>
    <x v="1"/>
    <x v="1"/>
    <x v="1"/>
    <x v="0"/>
    <x v="0"/>
    <x v="0"/>
    <x v="0"/>
    <x v="0"/>
    <n v="6"/>
    <x v="0"/>
    <n v="55595"/>
    <n v="333570"/>
    <x v="0"/>
    <x v="0"/>
    <x v="0"/>
    <x v="0"/>
    <n v="26686"/>
    <x v="4"/>
  </r>
  <r>
    <x v="1"/>
    <n v="4180767956"/>
    <x v="0"/>
    <x v="4"/>
    <x v="0"/>
    <x v="0"/>
    <s v="WIN-PTO-00-003"/>
    <x v="0"/>
    <s v="4180767956(5814)"/>
    <x v="1"/>
    <x v="12"/>
    <x v="12"/>
    <x v="0"/>
    <x v="0"/>
    <x v="0"/>
    <x v="0"/>
    <x v="0"/>
    <n v="6"/>
    <x v="0"/>
    <n v="49500"/>
    <n v="297000"/>
    <x v="0"/>
    <x v="0"/>
    <x v="0"/>
    <x v="0"/>
    <n v="23760"/>
    <x v="4"/>
  </r>
  <r>
    <x v="1"/>
    <n v="4180767956"/>
    <x v="0"/>
    <x v="4"/>
    <x v="0"/>
    <x v="0"/>
    <s v="WIN-PTO-00-003"/>
    <x v="0"/>
    <s v="4180767956(5814)"/>
    <x v="1"/>
    <x v="0"/>
    <x v="0"/>
    <x v="0"/>
    <x v="0"/>
    <x v="0"/>
    <x v="0"/>
    <x v="0"/>
    <n v="6"/>
    <x v="0"/>
    <n v="111058"/>
    <n v="666348"/>
    <x v="0"/>
    <x v="0"/>
    <x v="0"/>
    <x v="0"/>
    <n v="53308"/>
    <x v="4"/>
  </r>
  <r>
    <x v="1"/>
    <n v="4180767956"/>
    <x v="0"/>
    <x v="4"/>
    <x v="0"/>
    <x v="0"/>
    <s v="WIN-PTO-00-003"/>
    <x v="0"/>
    <s v="4180767956(5814)"/>
    <x v="1"/>
    <x v="10"/>
    <x v="10"/>
    <x v="0"/>
    <x v="0"/>
    <x v="0"/>
    <x v="0"/>
    <x v="0"/>
    <n v="12"/>
    <x v="0"/>
    <n v="74250"/>
    <n v="891000"/>
    <x v="0"/>
    <x v="0"/>
    <x v="0"/>
    <x v="0"/>
    <n v="71280"/>
    <x v="4"/>
  </r>
  <r>
    <x v="1"/>
    <n v="4180767956"/>
    <x v="0"/>
    <x v="4"/>
    <x v="0"/>
    <x v="0"/>
    <s v="WIN-PTO-00-003"/>
    <x v="0"/>
    <s v="4180767956(5814)"/>
    <x v="1"/>
    <x v="8"/>
    <x v="8"/>
    <x v="0"/>
    <x v="0"/>
    <x v="0"/>
    <x v="0"/>
    <x v="0"/>
    <n v="12"/>
    <x v="0"/>
    <n v="50182"/>
    <n v="602184"/>
    <x v="0"/>
    <x v="0"/>
    <x v="0"/>
    <x v="0"/>
    <n v="48175"/>
    <x v="4"/>
  </r>
  <r>
    <x v="1"/>
    <n v="4180767956"/>
    <x v="0"/>
    <x v="4"/>
    <x v="0"/>
    <x v="0"/>
    <s v="WIN-PTO-00-003"/>
    <x v="0"/>
    <s v="4180767956(5814)"/>
    <x v="1"/>
    <x v="13"/>
    <x v="13"/>
    <x v="0"/>
    <x v="0"/>
    <x v="0"/>
    <x v="0"/>
    <x v="0"/>
    <n v="6"/>
    <x v="0"/>
    <n v="50400"/>
    <n v="302400"/>
    <x v="0"/>
    <x v="0"/>
    <x v="0"/>
    <x v="0"/>
    <n v="24192"/>
    <x v="4"/>
  </r>
  <r>
    <x v="1"/>
    <n v="4180767956"/>
    <x v="0"/>
    <x v="4"/>
    <x v="0"/>
    <x v="0"/>
    <s v="WIN-PTO-00-003"/>
    <x v="0"/>
    <s v="4180767956(5814)"/>
    <x v="1"/>
    <x v="2"/>
    <x v="2"/>
    <x v="0"/>
    <x v="0"/>
    <x v="0"/>
    <x v="0"/>
    <x v="0"/>
    <n v="12"/>
    <x v="0"/>
    <n v="73431"/>
    <n v="881172"/>
    <x v="0"/>
    <x v="0"/>
    <x v="0"/>
    <x v="0"/>
    <n v="70494"/>
    <x v="4"/>
  </r>
  <r>
    <x v="1"/>
    <n v="4180767956"/>
    <x v="0"/>
    <x v="4"/>
    <x v="0"/>
    <x v="0"/>
    <s v="WIN-PTO-00-003"/>
    <x v="0"/>
    <s v="4180767956(5814)"/>
    <x v="1"/>
    <x v="11"/>
    <x v="11"/>
    <x v="0"/>
    <x v="0"/>
    <x v="0"/>
    <x v="0"/>
    <x v="0"/>
    <n v="6"/>
    <x v="0"/>
    <n v="46000"/>
    <n v="276000"/>
    <x v="0"/>
    <x v="0"/>
    <x v="0"/>
    <x v="0"/>
    <n v="22080"/>
    <x v="4"/>
  </r>
  <r>
    <x v="1"/>
    <n v="4180767881"/>
    <x v="0"/>
    <x v="4"/>
    <x v="0"/>
    <x v="0"/>
    <s v="WIN-PTO-00-003"/>
    <x v="0"/>
    <s v="4180767881(2bc5)"/>
    <x v="1"/>
    <x v="10"/>
    <x v="10"/>
    <x v="0"/>
    <x v="0"/>
    <x v="0"/>
    <x v="0"/>
    <x v="0"/>
    <n v="9"/>
    <x v="0"/>
    <n v="74250"/>
    <n v="668250"/>
    <x v="0"/>
    <x v="0"/>
    <x v="0"/>
    <x v="0"/>
    <n v="53460"/>
    <x v="4"/>
  </r>
  <r>
    <x v="1"/>
    <n v="4180767881"/>
    <x v="0"/>
    <x v="4"/>
    <x v="0"/>
    <x v="0"/>
    <s v="WIN-PTO-00-003"/>
    <x v="0"/>
    <s v="4180767881(2bc5)"/>
    <x v="1"/>
    <x v="0"/>
    <x v="0"/>
    <x v="0"/>
    <x v="0"/>
    <x v="0"/>
    <x v="0"/>
    <x v="0"/>
    <n v="6"/>
    <x v="0"/>
    <n v="111058"/>
    <n v="666348"/>
    <x v="0"/>
    <x v="0"/>
    <x v="0"/>
    <x v="0"/>
    <n v="53308"/>
    <x v="4"/>
  </r>
  <r>
    <x v="1"/>
    <n v="4180767881"/>
    <x v="0"/>
    <x v="4"/>
    <x v="0"/>
    <x v="0"/>
    <s v="WIN-PTO-00-003"/>
    <x v="0"/>
    <s v="4180767881(2bc5)"/>
    <x v="1"/>
    <x v="12"/>
    <x v="12"/>
    <x v="0"/>
    <x v="0"/>
    <x v="0"/>
    <x v="0"/>
    <x v="0"/>
    <n v="6"/>
    <x v="0"/>
    <n v="49500"/>
    <n v="297000"/>
    <x v="0"/>
    <x v="0"/>
    <x v="0"/>
    <x v="0"/>
    <n v="23760"/>
    <x v="4"/>
  </r>
  <r>
    <x v="1"/>
    <n v="4180767881"/>
    <x v="0"/>
    <x v="4"/>
    <x v="0"/>
    <x v="0"/>
    <s v="WIN-PTO-00-003"/>
    <x v="0"/>
    <s v="4180767881(2bc5)"/>
    <x v="1"/>
    <x v="11"/>
    <x v="11"/>
    <x v="0"/>
    <x v="0"/>
    <x v="0"/>
    <x v="0"/>
    <x v="0"/>
    <n v="6"/>
    <x v="0"/>
    <n v="46000"/>
    <n v="276000"/>
    <x v="0"/>
    <x v="0"/>
    <x v="0"/>
    <x v="0"/>
    <n v="22080"/>
    <x v="4"/>
  </r>
  <r>
    <x v="1"/>
    <n v="4180767881"/>
    <x v="0"/>
    <x v="4"/>
    <x v="0"/>
    <x v="0"/>
    <s v="WIN-PTO-00-003"/>
    <x v="0"/>
    <s v="4180767881(2bc5)"/>
    <x v="1"/>
    <x v="1"/>
    <x v="1"/>
    <x v="0"/>
    <x v="0"/>
    <x v="0"/>
    <x v="0"/>
    <x v="0"/>
    <n v="6"/>
    <x v="0"/>
    <n v="55595"/>
    <n v="333570"/>
    <x v="0"/>
    <x v="0"/>
    <x v="0"/>
    <x v="0"/>
    <n v="26686"/>
    <x v="4"/>
  </r>
  <r>
    <x v="1"/>
    <n v="4180767881"/>
    <x v="0"/>
    <x v="4"/>
    <x v="0"/>
    <x v="0"/>
    <s v="WIN-PTO-00-003"/>
    <x v="0"/>
    <s v="4180767881(2bc5)"/>
    <x v="1"/>
    <x v="8"/>
    <x v="8"/>
    <x v="0"/>
    <x v="0"/>
    <x v="0"/>
    <x v="0"/>
    <x v="0"/>
    <n v="6"/>
    <x v="0"/>
    <n v="50182"/>
    <n v="301092"/>
    <x v="0"/>
    <x v="0"/>
    <x v="0"/>
    <x v="0"/>
    <n v="24087"/>
    <x v="4"/>
  </r>
  <r>
    <x v="1"/>
    <n v="4180767881"/>
    <x v="0"/>
    <x v="4"/>
    <x v="0"/>
    <x v="0"/>
    <s v="WIN-PTO-00-003"/>
    <x v="0"/>
    <s v="4180767881(2bc5)"/>
    <x v="1"/>
    <x v="2"/>
    <x v="2"/>
    <x v="0"/>
    <x v="0"/>
    <x v="0"/>
    <x v="0"/>
    <x v="0"/>
    <n v="6"/>
    <x v="0"/>
    <n v="73431"/>
    <n v="440586"/>
    <x v="0"/>
    <x v="0"/>
    <x v="0"/>
    <x v="0"/>
    <n v="35247"/>
    <x v="4"/>
  </r>
  <r>
    <x v="1"/>
    <n v="4180767881"/>
    <x v="0"/>
    <x v="4"/>
    <x v="0"/>
    <x v="0"/>
    <s v="WIN-PTO-00-003"/>
    <x v="0"/>
    <s v="4180767881(2bc5)"/>
    <x v="1"/>
    <x v="13"/>
    <x v="13"/>
    <x v="0"/>
    <x v="0"/>
    <x v="0"/>
    <x v="0"/>
    <x v="0"/>
    <n v="6"/>
    <x v="0"/>
    <n v="50400"/>
    <n v="302400"/>
    <x v="0"/>
    <x v="0"/>
    <x v="0"/>
    <x v="0"/>
    <n v="24192"/>
    <x v="4"/>
  </r>
  <r>
    <x v="1"/>
    <n v="4180767989"/>
    <x v="0"/>
    <x v="4"/>
    <x v="0"/>
    <x v="0"/>
    <s v="WIN-PTO-00-003"/>
    <x v="0"/>
    <s v="4180767989(5944)"/>
    <x v="1"/>
    <x v="8"/>
    <x v="8"/>
    <x v="0"/>
    <x v="0"/>
    <x v="0"/>
    <x v="0"/>
    <x v="0"/>
    <n v="12"/>
    <x v="0"/>
    <n v="50182"/>
    <n v="602184"/>
    <x v="0"/>
    <x v="0"/>
    <x v="0"/>
    <x v="0"/>
    <n v="48175"/>
    <x v="4"/>
  </r>
  <r>
    <x v="1"/>
    <n v="4180767989"/>
    <x v="0"/>
    <x v="4"/>
    <x v="0"/>
    <x v="0"/>
    <s v="WIN-PTO-00-003"/>
    <x v="0"/>
    <s v="4180767989(5944)"/>
    <x v="1"/>
    <x v="12"/>
    <x v="12"/>
    <x v="0"/>
    <x v="0"/>
    <x v="0"/>
    <x v="0"/>
    <x v="0"/>
    <n v="5"/>
    <x v="0"/>
    <n v="49500"/>
    <n v="247500"/>
    <x v="0"/>
    <x v="0"/>
    <x v="0"/>
    <x v="0"/>
    <n v="19800"/>
    <x v="4"/>
  </r>
  <r>
    <x v="1"/>
    <n v="4180767989"/>
    <x v="0"/>
    <x v="4"/>
    <x v="0"/>
    <x v="0"/>
    <s v="WIN-PTO-00-003"/>
    <x v="0"/>
    <s v="4180767989(5944)"/>
    <x v="1"/>
    <x v="13"/>
    <x v="13"/>
    <x v="0"/>
    <x v="0"/>
    <x v="0"/>
    <x v="0"/>
    <x v="0"/>
    <n v="6"/>
    <x v="0"/>
    <n v="50400"/>
    <n v="302400"/>
    <x v="0"/>
    <x v="0"/>
    <x v="0"/>
    <x v="0"/>
    <n v="24192"/>
    <x v="4"/>
  </r>
  <r>
    <x v="1"/>
    <n v="4180767989"/>
    <x v="0"/>
    <x v="4"/>
    <x v="0"/>
    <x v="0"/>
    <s v="WIN-PTO-00-003"/>
    <x v="0"/>
    <s v="4180767989(5944)"/>
    <x v="1"/>
    <x v="10"/>
    <x v="10"/>
    <x v="0"/>
    <x v="0"/>
    <x v="0"/>
    <x v="0"/>
    <x v="0"/>
    <n v="6"/>
    <x v="0"/>
    <n v="74250"/>
    <n v="445500"/>
    <x v="0"/>
    <x v="0"/>
    <x v="0"/>
    <x v="0"/>
    <n v="35640"/>
    <x v="4"/>
  </r>
  <r>
    <x v="1"/>
    <n v="4180767989"/>
    <x v="0"/>
    <x v="4"/>
    <x v="0"/>
    <x v="0"/>
    <s v="WIN-PTO-00-003"/>
    <x v="0"/>
    <s v="4180767989(5944)"/>
    <x v="1"/>
    <x v="11"/>
    <x v="11"/>
    <x v="0"/>
    <x v="0"/>
    <x v="0"/>
    <x v="0"/>
    <x v="0"/>
    <n v="5"/>
    <x v="0"/>
    <n v="46000"/>
    <n v="230000"/>
    <x v="0"/>
    <x v="0"/>
    <x v="0"/>
    <x v="0"/>
    <n v="18400"/>
    <x v="4"/>
  </r>
  <r>
    <x v="1"/>
    <n v="4180767989"/>
    <x v="0"/>
    <x v="4"/>
    <x v="0"/>
    <x v="0"/>
    <s v="WIN-PTO-00-003"/>
    <x v="0"/>
    <s v="4180767989(5944)"/>
    <x v="1"/>
    <x v="2"/>
    <x v="2"/>
    <x v="0"/>
    <x v="0"/>
    <x v="0"/>
    <x v="0"/>
    <x v="0"/>
    <n v="10"/>
    <x v="0"/>
    <n v="73431"/>
    <n v="734310"/>
    <x v="0"/>
    <x v="0"/>
    <x v="0"/>
    <x v="0"/>
    <n v="58745"/>
    <x v="4"/>
  </r>
  <r>
    <x v="1"/>
    <n v="4180767989"/>
    <x v="0"/>
    <x v="4"/>
    <x v="0"/>
    <x v="0"/>
    <s v="WIN-PTO-00-003"/>
    <x v="0"/>
    <s v="4180767989(5944)"/>
    <x v="1"/>
    <x v="1"/>
    <x v="1"/>
    <x v="0"/>
    <x v="0"/>
    <x v="0"/>
    <x v="0"/>
    <x v="0"/>
    <n v="9"/>
    <x v="0"/>
    <n v="55595"/>
    <n v="500355"/>
    <x v="0"/>
    <x v="0"/>
    <x v="0"/>
    <x v="0"/>
    <n v="40028"/>
    <x v="4"/>
  </r>
  <r>
    <x v="1"/>
    <n v="4180767989"/>
    <x v="0"/>
    <x v="4"/>
    <x v="0"/>
    <x v="0"/>
    <s v="WIN-PTO-00-003"/>
    <x v="0"/>
    <s v="4180767989(5944)"/>
    <x v="1"/>
    <x v="0"/>
    <x v="0"/>
    <x v="0"/>
    <x v="0"/>
    <x v="0"/>
    <x v="0"/>
    <x v="0"/>
    <n v="10"/>
    <x v="0"/>
    <n v="111058"/>
    <n v="1110580"/>
    <x v="0"/>
    <x v="0"/>
    <x v="0"/>
    <x v="0"/>
    <n v="88846"/>
    <x v="4"/>
  </r>
  <r>
    <x v="1"/>
    <n v="4180767978"/>
    <x v="0"/>
    <x v="4"/>
    <x v="0"/>
    <x v="0"/>
    <s v="WIN-PTO-00-003"/>
    <x v="0"/>
    <s v="4180767978(5905)"/>
    <x v="1"/>
    <x v="2"/>
    <x v="2"/>
    <x v="0"/>
    <x v="0"/>
    <x v="0"/>
    <x v="0"/>
    <x v="0"/>
    <n v="6"/>
    <x v="0"/>
    <n v="73431"/>
    <n v="440586"/>
    <x v="0"/>
    <x v="0"/>
    <x v="0"/>
    <x v="0"/>
    <n v="35247"/>
    <x v="4"/>
  </r>
  <r>
    <x v="1"/>
    <n v="4180767978"/>
    <x v="0"/>
    <x v="4"/>
    <x v="0"/>
    <x v="0"/>
    <s v="WIN-PTO-00-003"/>
    <x v="0"/>
    <s v="4180767978(5905)"/>
    <x v="1"/>
    <x v="11"/>
    <x v="11"/>
    <x v="0"/>
    <x v="0"/>
    <x v="0"/>
    <x v="0"/>
    <x v="0"/>
    <n v="4"/>
    <x v="0"/>
    <n v="46000"/>
    <n v="184000"/>
    <x v="0"/>
    <x v="0"/>
    <x v="0"/>
    <x v="0"/>
    <n v="14720"/>
    <x v="4"/>
  </r>
  <r>
    <x v="1"/>
    <n v="4180767978"/>
    <x v="0"/>
    <x v="4"/>
    <x v="0"/>
    <x v="0"/>
    <s v="WIN-PTO-00-003"/>
    <x v="0"/>
    <s v="4180767978(5905)"/>
    <x v="1"/>
    <x v="13"/>
    <x v="13"/>
    <x v="0"/>
    <x v="0"/>
    <x v="0"/>
    <x v="0"/>
    <x v="0"/>
    <n v="6"/>
    <x v="0"/>
    <n v="50400"/>
    <n v="302400"/>
    <x v="0"/>
    <x v="0"/>
    <x v="0"/>
    <x v="0"/>
    <n v="24192"/>
    <x v="4"/>
  </r>
  <r>
    <x v="1"/>
    <n v="4180767978"/>
    <x v="0"/>
    <x v="4"/>
    <x v="0"/>
    <x v="0"/>
    <s v="WIN-PTO-00-003"/>
    <x v="0"/>
    <s v="4180767978(5905)"/>
    <x v="1"/>
    <x v="8"/>
    <x v="8"/>
    <x v="0"/>
    <x v="0"/>
    <x v="0"/>
    <x v="0"/>
    <x v="0"/>
    <n v="9"/>
    <x v="0"/>
    <n v="50182"/>
    <n v="451638"/>
    <x v="0"/>
    <x v="0"/>
    <x v="0"/>
    <x v="0"/>
    <n v="36131"/>
    <x v="4"/>
  </r>
  <r>
    <x v="1"/>
    <n v="4180767978"/>
    <x v="0"/>
    <x v="4"/>
    <x v="0"/>
    <x v="0"/>
    <s v="WIN-PTO-00-003"/>
    <x v="0"/>
    <s v="4180767978(5905)"/>
    <x v="1"/>
    <x v="10"/>
    <x v="10"/>
    <x v="0"/>
    <x v="0"/>
    <x v="0"/>
    <x v="0"/>
    <x v="0"/>
    <n v="4"/>
    <x v="0"/>
    <n v="74250"/>
    <n v="297000"/>
    <x v="0"/>
    <x v="0"/>
    <x v="0"/>
    <x v="0"/>
    <n v="23760"/>
    <x v="4"/>
  </r>
  <r>
    <x v="1"/>
    <n v="4180767978"/>
    <x v="0"/>
    <x v="4"/>
    <x v="0"/>
    <x v="0"/>
    <s v="WIN-PTO-00-003"/>
    <x v="0"/>
    <s v="4180767978(5905)"/>
    <x v="1"/>
    <x v="12"/>
    <x v="12"/>
    <x v="0"/>
    <x v="0"/>
    <x v="0"/>
    <x v="0"/>
    <x v="0"/>
    <n v="6"/>
    <x v="0"/>
    <n v="49500"/>
    <n v="297000"/>
    <x v="0"/>
    <x v="0"/>
    <x v="0"/>
    <x v="0"/>
    <n v="23760"/>
    <x v="4"/>
  </r>
  <r>
    <x v="1"/>
    <n v="4180767978"/>
    <x v="0"/>
    <x v="4"/>
    <x v="0"/>
    <x v="0"/>
    <s v="WIN-PTO-00-003"/>
    <x v="0"/>
    <s v="4180767978(5905)"/>
    <x v="1"/>
    <x v="0"/>
    <x v="0"/>
    <x v="0"/>
    <x v="0"/>
    <x v="0"/>
    <x v="0"/>
    <x v="0"/>
    <n v="6"/>
    <x v="0"/>
    <n v="111058"/>
    <n v="666348"/>
    <x v="0"/>
    <x v="0"/>
    <x v="0"/>
    <x v="0"/>
    <n v="53308"/>
    <x v="4"/>
  </r>
  <r>
    <x v="1"/>
    <n v="4180767978"/>
    <x v="0"/>
    <x v="4"/>
    <x v="0"/>
    <x v="0"/>
    <s v="WIN-PTO-00-003"/>
    <x v="0"/>
    <s v="4180767978(5905)"/>
    <x v="1"/>
    <x v="1"/>
    <x v="1"/>
    <x v="0"/>
    <x v="0"/>
    <x v="0"/>
    <x v="0"/>
    <x v="0"/>
    <n v="10"/>
    <x v="0"/>
    <n v="55595"/>
    <n v="555950"/>
    <x v="0"/>
    <x v="0"/>
    <x v="0"/>
    <x v="0"/>
    <n v="44476"/>
    <x v="4"/>
  </r>
  <r>
    <x v="1"/>
    <n v="4180767885"/>
    <x v="0"/>
    <x v="4"/>
    <x v="0"/>
    <x v="0"/>
    <s v="WIN-PTO-00-003"/>
    <x v="0"/>
    <s v="4180767885(2bf1)"/>
    <x v="1"/>
    <x v="2"/>
    <x v="2"/>
    <x v="0"/>
    <x v="0"/>
    <x v="0"/>
    <x v="0"/>
    <x v="0"/>
    <n v="6"/>
    <x v="0"/>
    <n v="73431"/>
    <n v="440586"/>
    <x v="0"/>
    <x v="0"/>
    <x v="0"/>
    <x v="0"/>
    <n v="35247"/>
    <x v="4"/>
  </r>
  <r>
    <x v="1"/>
    <n v="4180767885"/>
    <x v="0"/>
    <x v="4"/>
    <x v="0"/>
    <x v="0"/>
    <s v="WIN-PTO-00-003"/>
    <x v="0"/>
    <s v="4180767885(2bf1)"/>
    <x v="1"/>
    <x v="11"/>
    <x v="11"/>
    <x v="0"/>
    <x v="0"/>
    <x v="0"/>
    <x v="0"/>
    <x v="0"/>
    <n v="6"/>
    <x v="0"/>
    <n v="46000"/>
    <n v="276000"/>
    <x v="0"/>
    <x v="0"/>
    <x v="0"/>
    <x v="0"/>
    <n v="22080"/>
    <x v="4"/>
  </r>
  <r>
    <x v="1"/>
    <n v="4180767885"/>
    <x v="0"/>
    <x v="4"/>
    <x v="0"/>
    <x v="0"/>
    <s v="WIN-PTO-00-003"/>
    <x v="0"/>
    <s v="4180767885(2bf1)"/>
    <x v="1"/>
    <x v="13"/>
    <x v="13"/>
    <x v="0"/>
    <x v="0"/>
    <x v="0"/>
    <x v="0"/>
    <x v="0"/>
    <n v="6"/>
    <x v="0"/>
    <n v="50400"/>
    <n v="302400"/>
    <x v="0"/>
    <x v="0"/>
    <x v="0"/>
    <x v="0"/>
    <n v="24192"/>
    <x v="4"/>
  </r>
  <r>
    <x v="1"/>
    <n v="4180767885"/>
    <x v="0"/>
    <x v="4"/>
    <x v="0"/>
    <x v="0"/>
    <s v="WIN-PTO-00-003"/>
    <x v="0"/>
    <s v="4180767885(2bf1)"/>
    <x v="1"/>
    <x v="12"/>
    <x v="12"/>
    <x v="0"/>
    <x v="0"/>
    <x v="0"/>
    <x v="0"/>
    <x v="0"/>
    <n v="6"/>
    <x v="0"/>
    <n v="49500"/>
    <n v="297000"/>
    <x v="0"/>
    <x v="0"/>
    <x v="0"/>
    <x v="0"/>
    <n v="23760"/>
    <x v="4"/>
  </r>
  <r>
    <x v="1"/>
    <n v="4180767885"/>
    <x v="0"/>
    <x v="4"/>
    <x v="0"/>
    <x v="0"/>
    <s v="WIN-PTO-00-003"/>
    <x v="0"/>
    <s v="4180767885(2bf1)"/>
    <x v="1"/>
    <x v="0"/>
    <x v="0"/>
    <x v="0"/>
    <x v="0"/>
    <x v="0"/>
    <x v="0"/>
    <x v="0"/>
    <n v="6"/>
    <x v="0"/>
    <n v="111058"/>
    <n v="666348"/>
    <x v="0"/>
    <x v="0"/>
    <x v="0"/>
    <x v="0"/>
    <n v="53308"/>
    <x v="4"/>
  </r>
  <r>
    <x v="1"/>
    <n v="4180767885"/>
    <x v="0"/>
    <x v="4"/>
    <x v="0"/>
    <x v="0"/>
    <s v="WIN-PTO-00-003"/>
    <x v="0"/>
    <s v="4180767885(2bf1)"/>
    <x v="1"/>
    <x v="8"/>
    <x v="8"/>
    <x v="0"/>
    <x v="0"/>
    <x v="0"/>
    <x v="0"/>
    <x v="0"/>
    <n v="6"/>
    <x v="0"/>
    <n v="50182"/>
    <n v="301092"/>
    <x v="0"/>
    <x v="0"/>
    <x v="0"/>
    <x v="0"/>
    <n v="24087"/>
    <x v="4"/>
  </r>
  <r>
    <x v="1"/>
    <n v="4180767885"/>
    <x v="0"/>
    <x v="4"/>
    <x v="0"/>
    <x v="0"/>
    <s v="WIN-PTO-00-003"/>
    <x v="0"/>
    <s v="4180767885(2bf1)"/>
    <x v="1"/>
    <x v="1"/>
    <x v="1"/>
    <x v="0"/>
    <x v="0"/>
    <x v="0"/>
    <x v="0"/>
    <x v="0"/>
    <n v="6"/>
    <x v="0"/>
    <n v="55595"/>
    <n v="333570"/>
    <x v="0"/>
    <x v="0"/>
    <x v="0"/>
    <x v="0"/>
    <n v="26686"/>
    <x v="4"/>
  </r>
  <r>
    <x v="1"/>
    <n v="4180767885"/>
    <x v="0"/>
    <x v="4"/>
    <x v="0"/>
    <x v="0"/>
    <s v="WIN-PTO-00-003"/>
    <x v="0"/>
    <s v="4180767885(2bf1)"/>
    <x v="1"/>
    <x v="10"/>
    <x v="10"/>
    <x v="0"/>
    <x v="0"/>
    <x v="0"/>
    <x v="0"/>
    <x v="0"/>
    <n v="9"/>
    <x v="0"/>
    <n v="74250"/>
    <n v="668250"/>
    <x v="0"/>
    <x v="0"/>
    <x v="0"/>
    <x v="0"/>
    <n v="53460"/>
    <x v="4"/>
  </r>
  <r>
    <x v="1"/>
    <n v="4180768023"/>
    <x v="0"/>
    <x v="4"/>
    <x v="0"/>
    <x v="0"/>
    <s v="WIN-PTO-00-003"/>
    <x v="0"/>
    <s v="4180768023(6264)"/>
    <x v="1"/>
    <x v="13"/>
    <x v="13"/>
    <x v="0"/>
    <x v="0"/>
    <x v="0"/>
    <x v="0"/>
    <x v="0"/>
    <n v="6"/>
    <x v="0"/>
    <n v="50400"/>
    <n v="302400"/>
    <x v="0"/>
    <x v="0"/>
    <x v="0"/>
    <x v="0"/>
    <n v="24192"/>
    <x v="4"/>
  </r>
  <r>
    <x v="1"/>
    <n v="4180768023"/>
    <x v="0"/>
    <x v="4"/>
    <x v="0"/>
    <x v="0"/>
    <s v="WIN-PTO-00-003"/>
    <x v="0"/>
    <s v="4180768023(6264)"/>
    <x v="1"/>
    <x v="0"/>
    <x v="0"/>
    <x v="0"/>
    <x v="0"/>
    <x v="0"/>
    <x v="0"/>
    <x v="0"/>
    <n v="10"/>
    <x v="0"/>
    <n v="111058"/>
    <n v="1110580"/>
    <x v="0"/>
    <x v="0"/>
    <x v="0"/>
    <x v="0"/>
    <n v="88846"/>
    <x v="4"/>
  </r>
  <r>
    <x v="1"/>
    <n v="4180768023"/>
    <x v="0"/>
    <x v="4"/>
    <x v="0"/>
    <x v="0"/>
    <s v="WIN-PTO-00-003"/>
    <x v="0"/>
    <s v="4180768023(6264)"/>
    <x v="1"/>
    <x v="11"/>
    <x v="11"/>
    <x v="0"/>
    <x v="0"/>
    <x v="0"/>
    <x v="0"/>
    <x v="0"/>
    <n v="10"/>
    <x v="0"/>
    <n v="46000"/>
    <n v="460000"/>
    <x v="0"/>
    <x v="0"/>
    <x v="0"/>
    <x v="0"/>
    <n v="36800"/>
    <x v="4"/>
  </r>
  <r>
    <x v="1"/>
    <n v="4180768023"/>
    <x v="0"/>
    <x v="4"/>
    <x v="0"/>
    <x v="0"/>
    <s v="WIN-PTO-00-003"/>
    <x v="0"/>
    <s v="4180768023(6264)"/>
    <x v="1"/>
    <x v="8"/>
    <x v="8"/>
    <x v="0"/>
    <x v="0"/>
    <x v="0"/>
    <x v="0"/>
    <x v="0"/>
    <n v="10"/>
    <x v="0"/>
    <n v="50182"/>
    <n v="501820"/>
    <x v="0"/>
    <x v="0"/>
    <x v="0"/>
    <x v="0"/>
    <n v="40146"/>
    <x v="4"/>
  </r>
  <r>
    <x v="1"/>
    <n v="4180768023"/>
    <x v="0"/>
    <x v="4"/>
    <x v="0"/>
    <x v="0"/>
    <s v="WIN-PTO-00-003"/>
    <x v="0"/>
    <s v="4180768023(6264)"/>
    <x v="1"/>
    <x v="2"/>
    <x v="2"/>
    <x v="0"/>
    <x v="0"/>
    <x v="0"/>
    <x v="0"/>
    <x v="0"/>
    <n v="10"/>
    <x v="0"/>
    <n v="73431"/>
    <n v="734310"/>
    <x v="0"/>
    <x v="0"/>
    <x v="0"/>
    <x v="0"/>
    <n v="58745"/>
    <x v="4"/>
  </r>
  <r>
    <x v="1"/>
    <n v="4180768023"/>
    <x v="0"/>
    <x v="4"/>
    <x v="0"/>
    <x v="0"/>
    <s v="WIN-PTO-00-003"/>
    <x v="0"/>
    <s v="4180768023(6264)"/>
    <x v="1"/>
    <x v="12"/>
    <x v="12"/>
    <x v="0"/>
    <x v="0"/>
    <x v="0"/>
    <x v="0"/>
    <x v="0"/>
    <n v="6"/>
    <x v="0"/>
    <n v="49500"/>
    <n v="297000"/>
    <x v="0"/>
    <x v="0"/>
    <x v="0"/>
    <x v="0"/>
    <n v="23760"/>
    <x v="4"/>
  </r>
  <r>
    <x v="1"/>
    <n v="4180768017"/>
    <x v="0"/>
    <x v="4"/>
    <x v="0"/>
    <x v="0"/>
    <s v="WIN-PTO-00-003"/>
    <x v="0"/>
    <s v="4180768017(6240)"/>
    <x v="1"/>
    <x v="0"/>
    <x v="0"/>
    <x v="0"/>
    <x v="0"/>
    <x v="0"/>
    <x v="0"/>
    <x v="0"/>
    <n v="6"/>
    <x v="0"/>
    <n v="111058"/>
    <n v="666348"/>
    <x v="0"/>
    <x v="0"/>
    <x v="0"/>
    <x v="0"/>
    <n v="53308"/>
    <x v="4"/>
  </r>
  <r>
    <x v="1"/>
    <n v="4180768017"/>
    <x v="0"/>
    <x v="4"/>
    <x v="0"/>
    <x v="0"/>
    <s v="WIN-PTO-00-003"/>
    <x v="0"/>
    <s v="4180768017(6240)"/>
    <x v="1"/>
    <x v="8"/>
    <x v="8"/>
    <x v="0"/>
    <x v="0"/>
    <x v="0"/>
    <x v="0"/>
    <x v="0"/>
    <n v="6"/>
    <x v="0"/>
    <n v="50182"/>
    <n v="301092"/>
    <x v="0"/>
    <x v="0"/>
    <x v="0"/>
    <x v="0"/>
    <n v="24087"/>
    <x v="4"/>
  </r>
  <r>
    <x v="1"/>
    <n v="4180768017"/>
    <x v="0"/>
    <x v="4"/>
    <x v="0"/>
    <x v="0"/>
    <s v="WIN-PTO-00-003"/>
    <x v="0"/>
    <s v="4180768017(6240)"/>
    <x v="1"/>
    <x v="11"/>
    <x v="11"/>
    <x v="0"/>
    <x v="0"/>
    <x v="0"/>
    <x v="0"/>
    <x v="0"/>
    <n v="5"/>
    <x v="0"/>
    <n v="46000"/>
    <n v="230000"/>
    <x v="0"/>
    <x v="0"/>
    <x v="0"/>
    <x v="0"/>
    <n v="18400"/>
    <x v="4"/>
  </r>
  <r>
    <x v="1"/>
    <n v="4180768017"/>
    <x v="0"/>
    <x v="4"/>
    <x v="0"/>
    <x v="0"/>
    <s v="WIN-PTO-00-003"/>
    <x v="0"/>
    <s v="4180768017(6240)"/>
    <x v="1"/>
    <x v="10"/>
    <x v="10"/>
    <x v="0"/>
    <x v="0"/>
    <x v="0"/>
    <x v="0"/>
    <x v="0"/>
    <n v="5"/>
    <x v="0"/>
    <n v="74250"/>
    <n v="371250"/>
    <x v="0"/>
    <x v="0"/>
    <x v="0"/>
    <x v="0"/>
    <n v="29700"/>
    <x v="4"/>
  </r>
  <r>
    <x v="1"/>
    <n v="4180768017"/>
    <x v="0"/>
    <x v="4"/>
    <x v="0"/>
    <x v="0"/>
    <s v="WIN-PTO-00-003"/>
    <x v="0"/>
    <s v="4180768017(6240)"/>
    <x v="1"/>
    <x v="12"/>
    <x v="12"/>
    <x v="0"/>
    <x v="0"/>
    <x v="0"/>
    <x v="0"/>
    <x v="0"/>
    <n v="6"/>
    <x v="0"/>
    <n v="49500"/>
    <n v="297000"/>
    <x v="0"/>
    <x v="0"/>
    <x v="0"/>
    <x v="0"/>
    <n v="23760"/>
    <x v="4"/>
  </r>
  <r>
    <x v="1"/>
    <n v="4180768017"/>
    <x v="0"/>
    <x v="4"/>
    <x v="0"/>
    <x v="0"/>
    <s v="WIN-PTO-00-003"/>
    <x v="0"/>
    <s v="4180768017(6240)"/>
    <x v="1"/>
    <x v="2"/>
    <x v="2"/>
    <x v="0"/>
    <x v="0"/>
    <x v="0"/>
    <x v="0"/>
    <x v="0"/>
    <n v="9"/>
    <x v="0"/>
    <n v="73431"/>
    <n v="660879"/>
    <x v="0"/>
    <x v="0"/>
    <x v="0"/>
    <x v="0"/>
    <n v="52870"/>
    <x v="4"/>
  </r>
  <r>
    <x v="1"/>
    <n v="4180768017"/>
    <x v="0"/>
    <x v="4"/>
    <x v="0"/>
    <x v="0"/>
    <s v="WIN-PTO-00-003"/>
    <x v="0"/>
    <s v="4180768017(6240)"/>
    <x v="1"/>
    <x v="13"/>
    <x v="13"/>
    <x v="0"/>
    <x v="0"/>
    <x v="0"/>
    <x v="0"/>
    <x v="0"/>
    <n v="6"/>
    <x v="0"/>
    <n v="50400"/>
    <n v="302400"/>
    <x v="0"/>
    <x v="0"/>
    <x v="0"/>
    <x v="0"/>
    <n v="24192"/>
    <x v="4"/>
  </r>
  <r>
    <x v="1"/>
    <n v="4180768017"/>
    <x v="0"/>
    <x v="4"/>
    <x v="0"/>
    <x v="0"/>
    <s v="WIN-PTO-00-003"/>
    <x v="0"/>
    <s v="4180768017(6240)"/>
    <x v="1"/>
    <x v="1"/>
    <x v="1"/>
    <x v="0"/>
    <x v="0"/>
    <x v="0"/>
    <x v="0"/>
    <x v="0"/>
    <n v="9"/>
    <x v="0"/>
    <n v="55595"/>
    <n v="500355"/>
    <x v="0"/>
    <x v="0"/>
    <x v="0"/>
    <x v="0"/>
    <n v="40028"/>
    <x v="4"/>
  </r>
  <r>
    <x v="1"/>
    <n v="4180767821"/>
    <x v="0"/>
    <x v="4"/>
    <x v="0"/>
    <x v="0"/>
    <s v="WIN-PTO-00-003"/>
    <x v="0"/>
    <s v="4180767821(2aku)"/>
    <x v="1"/>
    <x v="10"/>
    <x v="10"/>
    <x v="0"/>
    <x v="0"/>
    <x v="0"/>
    <x v="0"/>
    <x v="0"/>
    <n v="9"/>
    <x v="0"/>
    <n v="74250"/>
    <n v="668250"/>
    <x v="0"/>
    <x v="0"/>
    <x v="0"/>
    <x v="0"/>
    <n v="53460"/>
    <x v="4"/>
  </r>
  <r>
    <x v="1"/>
    <n v="4180767821"/>
    <x v="0"/>
    <x v="4"/>
    <x v="0"/>
    <x v="0"/>
    <s v="WIN-PTO-00-003"/>
    <x v="0"/>
    <s v="4180767821(2aku)"/>
    <x v="1"/>
    <x v="11"/>
    <x v="11"/>
    <x v="0"/>
    <x v="0"/>
    <x v="0"/>
    <x v="0"/>
    <x v="0"/>
    <n v="6"/>
    <x v="0"/>
    <n v="46000"/>
    <n v="276000"/>
    <x v="0"/>
    <x v="0"/>
    <x v="0"/>
    <x v="0"/>
    <n v="22080"/>
    <x v="4"/>
  </r>
  <r>
    <x v="1"/>
    <n v="4180767821"/>
    <x v="0"/>
    <x v="4"/>
    <x v="0"/>
    <x v="0"/>
    <s v="WIN-PTO-00-003"/>
    <x v="0"/>
    <s v="4180767821(2aku)"/>
    <x v="1"/>
    <x v="2"/>
    <x v="2"/>
    <x v="0"/>
    <x v="0"/>
    <x v="0"/>
    <x v="0"/>
    <x v="0"/>
    <n v="6"/>
    <x v="0"/>
    <n v="73431"/>
    <n v="440586"/>
    <x v="0"/>
    <x v="0"/>
    <x v="0"/>
    <x v="0"/>
    <n v="35247"/>
    <x v="4"/>
  </r>
  <r>
    <x v="1"/>
    <n v="4180767821"/>
    <x v="0"/>
    <x v="4"/>
    <x v="0"/>
    <x v="0"/>
    <s v="WIN-PTO-00-003"/>
    <x v="0"/>
    <s v="4180767821(2aku)"/>
    <x v="1"/>
    <x v="8"/>
    <x v="8"/>
    <x v="0"/>
    <x v="0"/>
    <x v="0"/>
    <x v="0"/>
    <x v="0"/>
    <n v="6"/>
    <x v="0"/>
    <n v="50182"/>
    <n v="301092"/>
    <x v="0"/>
    <x v="0"/>
    <x v="0"/>
    <x v="0"/>
    <n v="24087"/>
    <x v="4"/>
  </r>
  <r>
    <x v="1"/>
    <n v="4180767821"/>
    <x v="0"/>
    <x v="4"/>
    <x v="0"/>
    <x v="0"/>
    <s v="WIN-PTO-00-003"/>
    <x v="0"/>
    <s v="4180767821(2aku)"/>
    <x v="1"/>
    <x v="1"/>
    <x v="1"/>
    <x v="0"/>
    <x v="0"/>
    <x v="0"/>
    <x v="0"/>
    <x v="0"/>
    <n v="6"/>
    <x v="0"/>
    <n v="55595"/>
    <n v="333570"/>
    <x v="0"/>
    <x v="0"/>
    <x v="0"/>
    <x v="0"/>
    <n v="26686"/>
    <x v="4"/>
  </r>
  <r>
    <x v="1"/>
    <n v="4180767821"/>
    <x v="0"/>
    <x v="4"/>
    <x v="0"/>
    <x v="0"/>
    <s v="WIN-PTO-00-003"/>
    <x v="0"/>
    <s v="4180767821(2aku)"/>
    <x v="1"/>
    <x v="12"/>
    <x v="12"/>
    <x v="0"/>
    <x v="0"/>
    <x v="0"/>
    <x v="0"/>
    <x v="0"/>
    <n v="6"/>
    <x v="0"/>
    <n v="49500"/>
    <n v="297000"/>
    <x v="0"/>
    <x v="0"/>
    <x v="0"/>
    <x v="0"/>
    <n v="23760"/>
    <x v="4"/>
  </r>
  <r>
    <x v="1"/>
    <n v="4180767821"/>
    <x v="0"/>
    <x v="4"/>
    <x v="0"/>
    <x v="0"/>
    <s v="WIN-PTO-00-003"/>
    <x v="0"/>
    <s v="4180767821(2aku)"/>
    <x v="1"/>
    <x v="0"/>
    <x v="0"/>
    <x v="0"/>
    <x v="0"/>
    <x v="0"/>
    <x v="0"/>
    <x v="0"/>
    <n v="6"/>
    <x v="0"/>
    <n v="111058"/>
    <n v="666348"/>
    <x v="0"/>
    <x v="0"/>
    <x v="0"/>
    <x v="0"/>
    <n v="53308"/>
    <x v="4"/>
  </r>
  <r>
    <x v="1"/>
    <n v="4180767821"/>
    <x v="0"/>
    <x v="4"/>
    <x v="0"/>
    <x v="0"/>
    <s v="WIN-PTO-00-003"/>
    <x v="0"/>
    <s v="4180767821(2aku)"/>
    <x v="1"/>
    <x v="13"/>
    <x v="13"/>
    <x v="0"/>
    <x v="0"/>
    <x v="0"/>
    <x v="0"/>
    <x v="0"/>
    <n v="6"/>
    <x v="0"/>
    <n v="50400"/>
    <n v="302400"/>
    <x v="0"/>
    <x v="0"/>
    <x v="0"/>
    <x v="0"/>
    <n v="24192"/>
    <x v="4"/>
  </r>
  <r>
    <x v="1"/>
    <n v="4180767804"/>
    <x v="0"/>
    <x v="4"/>
    <x v="0"/>
    <x v="0"/>
    <s v="WIN-PTO-00-003"/>
    <x v="0"/>
    <s v="4180767804(2aff)"/>
    <x v="1"/>
    <x v="0"/>
    <x v="0"/>
    <x v="0"/>
    <x v="0"/>
    <x v="0"/>
    <x v="0"/>
    <x v="0"/>
    <n v="6"/>
    <x v="0"/>
    <n v="111058"/>
    <n v="666348"/>
    <x v="0"/>
    <x v="0"/>
    <x v="0"/>
    <x v="0"/>
    <n v="53308"/>
    <x v="4"/>
  </r>
  <r>
    <x v="1"/>
    <n v="4180767804"/>
    <x v="0"/>
    <x v="4"/>
    <x v="0"/>
    <x v="0"/>
    <s v="WIN-PTO-00-003"/>
    <x v="0"/>
    <s v="4180767804(2aff)"/>
    <x v="1"/>
    <x v="11"/>
    <x v="11"/>
    <x v="0"/>
    <x v="0"/>
    <x v="0"/>
    <x v="0"/>
    <x v="0"/>
    <n v="6"/>
    <x v="0"/>
    <n v="46000"/>
    <n v="276000"/>
    <x v="0"/>
    <x v="0"/>
    <x v="0"/>
    <x v="0"/>
    <n v="22080"/>
    <x v="4"/>
  </r>
  <r>
    <x v="1"/>
    <n v="4180767804"/>
    <x v="0"/>
    <x v="4"/>
    <x v="0"/>
    <x v="0"/>
    <s v="WIN-PTO-00-003"/>
    <x v="0"/>
    <s v="4180767804(2aff)"/>
    <x v="1"/>
    <x v="8"/>
    <x v="8"/>
    <x v="0"/>
    <x v="0"/>
    <x v="0"/>
    <x v="0"/>
    <x v="0"/>
    <n v="6"/>
    <x v="0"/>
    <n v="50182"/>
    <n v="301092"/>
    <x v="0"/>
    <x v="0"/>
    <x v="0"/>
    <x v="0"/>
    <n v="24087"/>
    <x v="4"/>
  </r>
  <r>
    <x v="1"/>
    <n v="4180767804"/>
    <x v="0"/>
    <x v="4"/>
    <x v="0"/>
    <x v="0"/>
    <s v="WIN-PTO-00-003"/>
    <x v="0"/>
    <s v="4180767804(2aff)"/>
    <x v="1"/>
    <x v="10"/>
    <x v="10"/>
    <x v="0"/>
    <x v="0"/>
    <x v="0"/>
    <x v="0"/>
    <x v="0"/>
    <n v="6"/>
    <x v="0"/>
    <n v="74250"/>
    <n v="445500"/>
    <x v="0"/>
    <x v="0"/>
    <x v="0"/>
    <x v="0"/>
    <n v="35640"/>
    <x v="4"/>
  </r>
  <r>
    <x v="1"/>
    <n v="4180767804"/>
    <x v="0"/>
    <x v="4"/>
    <x v="0"/>
    <x v="0"/>
    <s v="WIN-PTO-00-003"/>
    <x v="0"/>
    <s v="4180767804(2aff)"/>
    <x v="1"/>
    <x v="13"/>
    <x v="13"/>
    <x v="0"/>
    <x v="0"/>
    <x v="0"/>
    <x v="0"/>
    <x v="0"/>
    <n v="6"/>
    <x v="0"/>
    <n v="50400"/>
    <n v="302400"/>
    <x v="0"/>
    <x v="0"/>
    <x v="0"/>
    <x v="0"/>
    <n v="24192"/>
    <x v="4"/>
  </r>
  <r>
    <x v="1"/>
    <n v="4180767804"/>
    <x v="0"/>
    <x v="4"/>
    <x v="0"/>
    <x v="0"/>
    <s v="WIN-PTO-00-003"/>
    <x v="0"/>
    <s v="4180767804(2aff)"/>
    <x v="1"/>
    <x v="2"/>
    <x v="2"/>
    <x v="0"/>
    <x v="0"/>
    <x v="0"/>
    <x v="0"/>
    <x v="0"/>
    <n v="9"/>
    <x v="0"/>
    <n v="73431"/>
    <n v="660879"/>
    <x v="0"/>
    <x v="0"/>
    <x v="0"/>
    <x v="0"/>
    <n v="52870"/>
    <x v="4"/>
  </r>
  <r>
    <x v="1"/>
    <n v="4180767804"/>
    <x v="0"/>
    <x v="4"/>
    <x v="0"/>
    <x v="0"/>
    <s v="WIN-PTO-00-003"/>
    <x v="0"/>
    <s v="4180767804(2aff)"/>
    <x v="1"/>
    <x v="1"/>
    <x v="1"/>
    <x v="0"/>
    <x v="0"/>
    <x v="0"/>
    <x v="0"/>
    <x v="0"/>
    <n v="6"/>
    <x v="0"/>
    <n v="55595"/>
    <n v="333570"/>
    <x v="0"/>
    <x v="0"/>
    <x v="0"/>
    <x v="0"/>
    <n v="26686"/>
    <x v="4"/>
  </r>
  <r>
    <x v="1"/>
    <n v="4180768044"/>
    <x v="0"/>
    <x v="4"/>
    <x v="0"/>
    <x v="0"/>
    <s v="WIN-PTO-00-003"/>
    <x v="0"/>
    <s v="4180768044(6338)"/>
    <x v="1"/>
    <x v="8"/>
    <x v="8"/>
    <x v="0"/>
    <x v="0"/>
    <x v="0"/>
    <x v="0"/>
    <x v="0"/>
    <n v="6"/>
    <x v="0"/>
    <n v="50182"/>
    <n v="301092"/>
    <x v="0"/>
    <x v="0"/>
    <x v="0"/>
    <x v="0"/>
    <n v="24087"/>
    <x v="4"/>
  </r>
  <r>
    <x v="1"/>
    <n v="4180768044"/>
    <x v="0"/>
    <x v="4"/>
    <x v="0"/>
    <x v="0"/>
    <s v="WIN-PTO-00-003"/>
    <x v="0"/>
    <s v="4180768044(6338)"/>
    <x v="1"/>
    <x v="11"/>
    <x v="11"/>
    <x v="0"/>
    <x v="0"/>
    <x v="0"/>
    <x v="0"/>
    <x v="0"/>
    <n v="9"/>
    <x v="0"/>
    <n v="46000"/>
    <n v="414000"/>
    <x v="0"/>
    <x v="0"/>
    <x v="0"/>
    <x v="0"/>
    <n v="33120"/>
    <x v="4"/>
  </r>
  <r>
    <x v="1"/>
    <n v="4180768044"/>
    <x v="0"/>
    <x v="4"/>
    <x v="0"/>
    <x v="0"/>
    <s v="WIN-PTO-00-003"/>
    <x v="0"/>
    <s v="4180768044(6338)"/>
    <x v="1"/>
    <x v="1"/>
    <x v="1"/>
    <x v="0"/>
    <x v="0"/>
    <x v="0"/>
    <x v="0"/>
    <x v="0"/>
    <n v="9"/>
    <x v="0"/>
    <n v="55595"/>
    <n v="500355"/>
    <x v="0"/>
    <x v="0"/>
    <x v="0"/>
    <x v="0"/>
    <n v="40028"/>
    <x v="4"/>
  </r>
  <r>
    <x v="1"/>
    <n v="4180768044"/>
    <x v="0"/>
    <x v="4"/>
    <x v="0"/>
    <x v="0"/>
    <s v="WIN-PTO-00-003"/>
    <x v="0"/>
    <s v="4180768044(6338)"/>
    <x v="1"/>
    <x v="2"/>
    <x v="2"/>
    <x v="0"/>
    <x v="0"/>
    <x v="0"/>
    <x v="0"/>
    <x v="0"/>
    <n v="10"/>
    <x v="0"/>
    <n v="73431"/>
    <n v="734310"/>
    <x v="0"/>
    <x v="0"/>
    <x v="0"/>
    <x v="0"/>
    <n v="58745"/>
    <x v="4"/>
  </r>
  <r>
    <x v="1"/>
    <n v="4180768044"/>
    <x v="0"/>
    <x v="4"/>
    <x v="0"/>
    <x v="0"/>
    <s v="WIN-PTO-00-003"/>
    <x v="0"/>
    <s v="4180768044(6338)"/>
    <x v="1"/>
    <x v="0"/>
    <x v="0"/>
    <x v="0"/>
    <x v="0"/>
    <x v="0"/>
    <x v="0"/>
    <x v="0"/>
    <n v="10"/>
    <x v="0"/>
    <n v="111058"/>
    <n v="1110580"/>
    <x v="0"/>
    <x v="0"/>
    <x v="0"/>
    <x v="0"/>
    <n v="88846"/>
    <x v="4"/>
  </r>
  <r>
    <x v="1"/>
    <n v="4180768044"/>
    <x v="0"/>
    <x v="4"/>
    <x v="0"/>
    <x v="0"/>
    <s v="WIN-PTO-00-003"/>
    <x v="0"/>
    <s v="4180768044(6338)"/>
    <x v="1"/>
    <x v="10"/>
    <x v="10"/>
    <x v="0"/>
    <x v="0"/>
    <x v="0"/>
    <x v="0"/>
    <x v="0"/>
    <n v="9"/>
    <x v="0"/>
    <n v="74250"/>
    <n v="668250"/>
    <x v="0"/>
    <x v="0"/>
    <x v="0"/>
    <x v="0"/>
    <n v="53460"/>
    <x v="4"/>
  </r>
  <r>
    <x v="1"/>
    <n v="4180768044"/>
    <x v="0"/>
    <x v="4"/>
    <x v="0"/>
    <x v="0"/>
    <s v="WIN-PTO-00-003"/>
    <x v="0"/>
    <s v="4180768044(6338)"/>
    <x v="1"/>
    <x v="12"/>
    <x v="12"/>
    <x v="0"/>
    <x v="0"/>
    <x v="0"/>
    <x v="0"/>
    <x v="0"/>
    <n v="6"/>
    <x v="0"/>
    <n v="49500"/>
    <n v="297000"/>
    <x v="0"/>
    <x v="0"/>
    <x v="0"/>
    <x v="0"/>
    <n v="23760"/>
    <x v="4"/>
  </r>
  <r>
    <x v="1"/>
    <n v="4180768069"/>
    <x v="0"/>
    <x v="4"/>
    <x v="0"/>
    <x v="0"/>
    <s v="WIN-PTO-00-003"/>
    <x v="0"/>
    <s v="4180768069(6562)"/>
    <x v="1"/>
    <x v="8"/>
    <x v="8"/>
    <x v="0"/>
    <x v="0"/>
    <x v="0"/>
    <x v="0"/>
    <x v="0"/>
    <n v="9"/>
    <x v="0"/>
    <n v="50182"/>
    <n v="451638"/>
    <x v="0"/>
    <x v="0"/>
    <x v="0"/>
    <x v="0"/>
    <n v="36131"/>
    <x v="4"/>
  </r>
  <r>
    <x v="1"/>
    <n v="4180768069"/>
    <x v="0"/>
    <x v="4"/>
    <x v="0"/>
    <x v="0"/>
    <s v="WIN-PTO-00-003"/>
    <x v="0"/>
    <s v="4180768069(6562)"/>
    <x v="1"/>
    <x v="11"/>
    <x v="11"/>
    <x v="0"/>
    <x v="0"/>
    <x v="0"/>
    <x v="0"/>
    <x v="0"/>
    <n v="15"/>
    <x v="0"/>
    <n v="46000"/>
    <n v="690000"/>
    <x v="0"/>
    <x v="0"/>
    <x v="0"/>
    <x v="0"/>
    <n v="55200"/>
    <x v="4"/>
  </r>
  <r>
    <x v="1"/>
    <n v="4180768069"/>
    <x v="0"/>
    <x v="4"/>
    <x v="0"/>
    <x v="0"/>
    <s v="WIN-PTO-00-003"/>
    <x v="0"/>
    <s v="4180768069(6562)"/>
    <x v="1"/>
    <x v="13"/>
    <x v="13"/>
    <x v="0"/>
    <x v="0"/>
    <x v="0"/>
    <x v="0"/>
    <x v="0"/>
    <n v="6"/>
    <x v="0"/>
    <n v="50400"/>
    <n v="302400"/>
    <x v="0"/>
    <x v="0"/>
    <x v="0"/>
    <x v="0"/>
    <n v="24192"/>
    <x v="4"/>
  </r>
  <r>
    <x v="1"/>
    <n v="4180768069"/>
    <x v="0"/>
    <x v="4"/>
    <x v="0"/>
    <x v="0"/>
    <s v="WIN-PTO-00-003"/>
    <x v="0"/>
    <s v="4180768069(6562)"/>
    <x v="1"/>
    <x v="0"/>
    <x v="0"/>
    <x v="0"/>
    <x v="0"/>
    <x v="0"/>
    <x v="0"/>
    <x v="0"/>
    <n v="10"/>
    <x v="0"/>
    <n v="111058"/>
    <n v="1110580"/>
    <x v="0"/>
    <x v="0"/>
    <x v="0"/>
    <x v="0"/>
    <n v="88846"/>
    <x v="4"/>
  </r>
  <r>
    <x v="1"/>
    <n v="4180768069"/>
    <x v="0"/>
    <x v="4"/>
    <x v="0"/>
    <x v="0"/>
    <s v="WIN-PTO-00-003"/>
    <x v="0"/>
    <s v="4180768069(6562)"/>
    <x v="1"/>
    <x v="10"/>
    <x v="10"/>
    <x v="0"/>
    <x v="0"/>
    <x v="0"/>
    <x v="0"/>
    <x v="0"/>
    <n v="20"/>
    <x v="0"/>
    <n v="74250"/>
    <n v="1485000"/>
    <x v="0"/>
    <x v="0"/>
    <x v="0"/>
    <x v="0"/>
    <n v="118800"/>
    <x v="4"/>
  </r>
  <r>
    <x v="1"/>
    <n v="4180768069"/>
    <x v="0"/>
    <x v="4"/>
    <x v="0"/>
    <x v="0"/>
    <s v="WIN-PTO-00-003"/>
    <x v="0"/>
    <s v="4180768069(6562)"/>
    <x v="1"/>
    <x v="2"/>
    <x v="2"/>
    <x v="0"/>
    <x v="0"/>
    <x v="0"/>
    <x v="0"/>
    <x v="0"/>
    <n v="6"/>
    <x v="0"/>
    <n v="73431"/>
    <n v="440586"/>
    <x v="0"/>
    <x v="0"/>
    <x v="0"/>
    <x v="0"/>
    <n v="35247"/>
    <x v="4"/>
  </r>
  <r>
    <x v="1"/>
    <n v="4180768069"/>
    <x v="0"/>
    <x v="4"/>
    <x v="0"/>
    <x v="0"/>
    <s v="WIN-PTO-00-003"/>
    <x v="0"/>
    <s v="4180768069(6562)"/>
    <x v="1"/>
    <x v="1"/>
    <x v="1"/>
    <x v="0"/>
    <x v="0"/>
    <x v="0"/>
    <x v="0"/>
    <x v="0"/>
    <n v="15"/>
    <x v="0"/>
    <n v="55595"/>
    <n v="833925"/>
    <x v="0"/>
    <x v="0"/>
    <x v="0"/>
    <x v="0"/>
    <n v="66714"/>
    <x v="4"/>
  </r>
  <r>
    <x v="1"/>
    <n v="4180768069"/>
    <x v="0"/>
    <x v="4"/>
    <x v="0"/>
    <x v="0"/>
    <s v="WIN-PTO-00-003"/>
    <x v="0"/>
    <s v="4180768069(6562)"/>
    <x v="1"/>
    <x v="12"/>
    <x v="12"/>
    <x v="0"/>
    <x v="0"/>
    <x v="0"/>
    <x v="0"/>
    <x v="0"/>
    <n v="9"/>
    <x v="0"/>
    <n v="49500"/>
    <n v="445500"/>
    <x v="0"/>
    <x v="0"/>
    <x v="0"/>
    <x v="0"/>
    <n v="35640"/>
    <x v="4"/>
  </r>
  <r>
    <x v="1"/>
    <n v="4180767910"/>
    <x v="0"/>
    <x v="4"/>
    <x v="0"/>
    <x v="0"/>
    <s v="WIN-PTO-00-003"/>
    <x v="0"/>
    <s v="4180767910(2bw1)"/>
    <x v="1"/>
    <x v="2"/>
    <x v="2"/>
    <x v="0"/>
    <x v="0"/>
    <x v="0"/>
    <x v="0"/>
    <x v="0"/>
    <n v="6"/>
    <x v="0"/>
    <n v="73431"/>
    <n v="440586"/>
    <x v="0"/>
    <x v="0"/>
    <x v="0"/>
    <x v="0"/>
    <n v="35247"/>
    <x v="4"/>
  </r>
  <r>
    <x v="1"/>
    <n v="4180767910"/>
    <x v="0"/>
    <x v="4"/>
    <x v="0"/>
    <x v="0"/>
    <s v="WIN-PTO-00-003"/>
    <x v="0"/>
    <s v="4180767910(2bw1)"/>
    <x v="1"/>
    <x v="8"/>
    <x v="8"/>
    <x v="0"/>
    <x v="0"/>
    <x v="0"/>
    <x v="0"/>
    <x v="0"/>
    <n v="6"/>
    <x v="0"/>
    <n v="50182"/>
    <n v="301092"/>
    <x v="0"/>
    <x v="0"/>
    <x v="0"/>
    <x v="0"/>
    <n v="24087"/>
    <x v="4"/>
  </r>
  <r>
    <x v="1"/>
    <n v="4180767910"/>
    <x v="0"/>
    <x v="4"/>
    <x v="0"/>
    <x v="0"/>
    <s v="WIN-PTO-00-003"/>
    <x v="0"/>
    <s v="4180767910(2bw1)"/>
    <x v="1"/>
    <x v="0"/>
    <x v="0"/>
    <x v="0"/>
    <x v="0"/>
    <x v="0"/>
    <x v="0"/>
    <x v="0"/>
    <n v="6"/>
    <x v="0"/>
    <n v="111058"/>
    <n v="666348"/>
    <x v="0"/>
    <x v="0"/>
    <x v="0"/>
    <x v="0"/>
    <n v="53308"/>
    <x v="4"/>
  </r>
  <r>
    <x v="1"/>
    <n v="4180767910"/>
    <x v="0"/>
    <x v="4"/>
    <x v="0"/>
    <x v="0"/>
    <s v="WIN-PTO-00-003"/>
    <x v="0"/>
    <s v="4180767910(2bw1)"/>
    <x v="1"/>
    <x v="1"/>
    <x v="1"/>
    <x v="0"/>
    <x v="0"/>
    <x v="0"/>
    <x v="0"/>
    <x v="0"/>
    <n v="6"/>
    <x v="0"/>
    <n v="55595"/>
    <n v="333570"/>
    <x v="0"/>
    <x v="0"/>
    <x v="0"/>
    <x v="0"/>
    <n v="26686"/>
    <x v="4"/>
  </r>
  <r>
    <x v="1"/>
    <n v="4180767910"/>
    <x v="0"/>
    <x v="4"/>
    <x v="0"/>
    <x v="0"/>
    <s v="WIN-PTO-00-003"/>
    <x v="0"/>
    <s v="4180767910(2bw1)"/>
    <x v="1"/>
    <x v="10"/>
    <x v="10"/>
    <x v="0"/>
    <x v="0"/>
    <x v="0"/>
    <x v="0"/>
    <x v="0"/>
    <n v="6"/>
    <x v="0"/>
    <n v="74250"/>
    <n v="445500"/>
    <x v="0"/>
    <x v="0"/>
    <x v="0"/>
    <x v="0"/>
    <n v="35640"/>
    <x v="4"/>
  </r>
  <r>
    <x v="1"/>
    <n v="4180767910"/>
    <x v="0"/>
    <x v="4"/>
    <x v="0"/>
    <x v="0"/>
    <s v="WIN-PTO-00-003"/>
    <x v="0"/>
    <s v="4180767910(2bw1)"/>
    <x v="1"/>
    <x v="12"/>
    <x v="12"/>
    <x v="0"/>
    <x v="0"/>
    <x v="0"/>
    <x v="0"/>
    <x v="0"/>
    <n v="3"/>
    <x v="0"/>
    <n v="49500"/>
    <n v="148500"/>
    <x v="0"/>
    <x v="0"/>
    <x v="0"/>
    <x v="0"/>
    <n v="11880"/>
    <x v="4"/>
  </r>
  <r>
    <x v="1"/>
    <n v="4180767910"/>
    <x v="0"/>
    <x v="4"/>
    <x v="0"/>
    <x v="0"/>
    <s v="WIN-PTO-00-003"/>
    <x v="0"/>
    <s v="4180767910(2bw1)"/>
    <x v="1"/>
    <x v="13"/>
    <x v="13"/>
    <x v="0"/>
    <x v="0"/>
    <x v="0"/>
    <x v="0"/>
    <x v="0"/>
    <n v="3"/>
    <x v="0"/>
    <n v="50400"/>
    <n v="151200"/>
    <x v="0"/>
    <x v="0"/>
    <x v="0"/>
    <x v="0"/>
    <n v="12096"/>
    <x v="4"/>
  </r>
  <r>
    <x v="1"/>
    <n v="4180767910"/>
    <x v="0"/>
    <x v="4"/>
    <x v="0"/>
    <x v="0"/>
    <s v="WIN-PTO-00-003"/>
    <x v="0"/>
    <s v="4180767910(2bw1)"/>
    <x v="1"/>
    <x v="11"/>
    <x v="11"/>
    <x v="0"/>
    <x v="0"/>
    <x v="0"/>
    <x v="0"/>
    <x v="0"/>
    <n v="3"/>
    <x v="0"/>
    <n v="46000"/>
    <n v="138000"/>
    <x v="0"/>
    <x v="0"/>
    <x v="0"/>
    <x v="0"/>
    <n v="11040"/>
    <x v="4"/>
  </r>
  <r>
    <x v="1"/>
    <n v="4180767851"/>
    <x v="0"/>
    <x v="4"/>
    <x v="0"/>
    <x v="0"/>
    <s v="WIN-PTO-00-003"/>
    <x v="0"/>
    <s v="4180767851(2apx)"/>
    <x v="1"/>
    <x v="12"/>
    <x v="12"/>
    <x v="0"/>
    <x v="0"/>
    <x v="0"/>
    <x v="0"/>
    <x v="0"/>
    <n v="3"/>
    <x v="0"/>
    <n v="49500"/>
    <n v="148500"/>
    <x v="0"/>
    <x v="0"/>
    <x v="0"/>
    <x v="0"/>
    <n v="11880"/>
    <x v="4"/>
  </r>
  <r>
    <x v="1"/>
    <n v="4180767851"/>
    <x v="0"/>
    <x v="4"/>
    <x v="0"/>
    <x v="0"/>
    <s v="WIN-PTO-00-003"/>
    <x v="0"/>
    <s v="4180767851(2apx)"/>
    <x v="1"/>
    <x v="11"/>
    <x v="11"/>
    <x v="0"/>
    <x v="0"/>
    <x v="0"/>
    <x v="0"/>
    <x v="0"/>
    <n v="3"/>
    <x v="0"/>
    <n v="46000"/>
    <n v="138000"/>
    <x v="0"/>
    <x v="0"/>
    <x v="0"/>
    <x v="0"/>
    <n v="11040"/>
    <x v="4"/>
  </r>
  <r>
    <x v="1"/>
    <n v="4180767851"/>
    <x v="0"/>
    <x v="4"/>
    <x v="0"/>
    <x v="0"/>
    <s v="WIN-PTO-00-003"/>
    <x v="0"/>
    <s v="4180767851(2apx)"/>
    <x v="1"/>
    <x v="8"/>
    <x v="8"/>
    <x v="0"/>
    <x v="0"/>
    <x v="0"/>
    <x v="0"/>
    <x v="0"/>
    <n v="6"/>
    <x v="0"/>
    <n v="50182"/>
    <n v="301092"/>
    <x v="0"/>
    <x v="0"/>
    <x v="0"/>
    <x v="0"/>
    <n v="24087"/>
    <x v="4"/>
  </r>
  <r>
    <x v="1"/>
    <n v="4180767851"/>
    <x v="0"/>
    <x v="4"/>
    <x v="0"/>
    <x v="0"/>
    <s v="WIN-PTO-00-003"/>
    <x v="0"/>
    <s v="4180767851(2apx)"/>
    <x v="1"/>
    <x v="2"/>
    <x v="2"/>
    <x v="0"/>
    <x v="0"/>
    <x v="0"/>
    <x v="0"/>
    <x v="0"/>
    <n v="6"/>
    <x v="0"/>
    <n v="73431"/>
    <n v="440586"/>
    <x v="0"/>
    <x v="0"/>
    <x v="0"/>
    <x v="0"/>
    <n v="35247"/>
    <x v="4"/>
  </r>
  <r>
    <x v="1"/>
    <n v="4180767851"/>
    <x v="0"/>
    <x v="4"/>
    <x v="0"/>
    <x v="0"/>
    <s v="WIN-PTO-00-003"/>
    <x v="0"/>
    <s v="4180767851(2apx)"/>
    <x v="1"/>
    <x v="0"/>
    <x v="0"/>
    <x v="0"/>
    <x v="0"/>
    <x v="0"/>
    <x v="0"/>
    <x v="0"/>
    <n v="6"/>
    <x v="0"/>
    <n v="111058"/>
    <n v="666348"/>
    <x v="0"/>
    <x v="0"/>
    <x v="0"/>
    <x v="0"/>
    <n v="53308"/>
    <x v="4"/>
  </r>
  <r>
    <x v="1"/>
    <n v="4180767851"/>
    <x v="0"/>
    <x v="4"/>
    <x v="0"/>
    <x v="0"/>
    <s v="WIN-PTO-00-003"/>
    <x v="0"/>
    <s v="4180767851(2apx)"/>
    <x v="1"/>
    <x v="10"/>
    <x v="10"/>
    <x v="0"/>
    <x v="0"/>
    <x v="0"/>
    <x v="0"/>
    <x v="0"/>
    <n v="6"/>
    <x v="0"/>
    <n v="74250"/>
    <n v="445500"/>
    <x v="0"/>
    <x v="0"/>
    <x v="0"/>
    <x v="0"/>
    <n v="35640"/>
    <x v="4"/>
  </r>
  <r>
    <x v="1"/>
    <n v="4180767851"/>
    <x v="0"/>
    <x v="4"/>
    <x v="0"/>
    <x v="0"/>
    <s v="WIN-PTO-00-003"/>
    <x v="0"/>
    <s v="4180767851(2apx)"/>
    <x v="1"/>
    <x v="1"/>
    <x v="1"/>
    <x v="0"/>
    <x v="0"/>
    <x v="0"/>
    <x v="0"/>
    <x v="0"/>
    <n v="6"/>
    <x v="0"/>
    <n v="55595"/>
    <n v="333570"/>
    <x v="0"/>
    <x v="0"/>
    <x v="0"/>
    <x v="0"/>
    <n v="26686"/>
    <x v="4"/>
  </r>
  <r>
    <x v="1"/>
    <n v="4180767814"/>
    <x v="0"/>
    <x v="4"/>
    <x v="0"/>
    <x v="0"/>
    <s v="WIN-PTO-00-003"/>
    <x v="0"/>
    <s v="4180767814(2akg)"/>
    <x v="1"/>
    <x v="11"/>
    <x v="11"/>
    <x v="0"/>
    <x v="0"/>
    <x v="0"/>
    <x v="0"/>
    <x v="0"/>
    <n v="6"/>
    <x v="0"/>
    <n v="46000"/>
    <n v="276000"/>
    <x v="0"/>
    <x v="0"/>
    <x v="0"/>
    <x v="0"/>
    <n v="22080"/>
    <x v="4"/>
  </r>
  <r>
    <x v="1"/>
    <n v="4180767814"/>
    <x v="0"/>
    <x v="4"/>
    <x v="0"/>
    <x v="0"/>
    <s v="WIN-PTO-00-003"/>
    <x v="0"/>
    <s v="4180767814(2akg)"/>
    <x v="1"/>
    <x v="12"/>
    <x v="12"/>
    <x v="0"/>
    <x v="0"/>
    <x v="0"/>
    <x v="0"/>
    <x v="0"/>
    <n v="6"/>
    <x v="0"/>
    <n v="49500"/>
    <n v="297000"/>
    <x v="0"/>
    <x v="0"/>
    <x v="0"/>
    <x v="0"/>
    <n v="23760"/>
    <x v="4"/>
  </r>
  <r>
    <x v="1"/>
    <n v="4180767814"/>
    <x v="0"/>
    <x v="4"/>
    <x v="0"/>
    <x v="0"/>
    <s v="WIN-PTO-00-003"/>
    <x v="0"/>
    <s v="4180767814(2akg)"/>
    <x v="1"/>
    <x v="8"/>
    <x v="8"/>
    <x v="0"/>
    <x v="0"/>
    <x v="0"/>
    <x v="0"/>
    <x v="0"/>
    <n v="6"/>
    <x v="0"/>
    <n v="50182"/>
    <n v="301092"/>
    <x v="0"/>
    <x v="0"/>
    <x v="0"/>
    <x v="0"/>
    <n v="24087"/>
    <x v="4"/>
  </r>
  <r>
    <x v="1"/>
    <n v="4180767814"/>
    <x v="0"/>
    <x v="4"/>
    <x v="0"/>
    <x v="0"/>
    <s v="WIN-PTO-00-003"/>
    <x v="0"/>
    <s v="4180767814(2akg)"/>
    <x v="1"/>
    <x v="10"/>
    <x v="10"/>
    <x v="0"/>
    <x v="0"/>
    <x v="0"/>
    <x v="0"/>
    <x v="0"/>
    <n v="9"/>
    <x v="0"/>
    <n v="74250"/>
    <n v="668250"/>
    <x v="0"/>
    <x v="0"/>
    <x v="0"/>
    <x v="0"/>
    <n v="53460"/>
    <x v="4"/>
  </r>
  <r>
    <x v="1"/>
    <n v="4180767814"/>
    <x v="0"/>
    <x v="4"/>
    <x v="0"/>
    <x v="0"/>
    <s v="WIN-PTO-00-003"/>
    <x v="0"/>
    <s v="4180767814(2akg)"/>
    <x v="1"/>
    <x v="0"/>
    <x v="0"/>
    <x v="0"/>
    <x v="0"/>
    <x v="0"/>
    <x v="0"/>
    <x v="0"/>
    <n v="6"/>
    <x v="0"/>
    <n v="111058"/>
    <n v="666348"/>
    <x v="0"/>
    <x v="0"/>
    <x v="0"/>
    <x v="0"/>
    <n v="53308"/>
    <x v="4"/>
  </r>
  <r>
    <x v="1"/>
    <n v="4180767814"/>
    <x v="0"/>
    <x v="4"/>
    <x v="0"/>
    <x v="0"/>
    <s v="WIN-PTO-00-003"/>
    <x v="0"/>
    <s v="4180767814(2akg)"/>
    <x v="1"/>
    <x v="2"/>
    <x v="2"/>
    <x v="0"/>
    <x v="0"/>
    <x v="0"/>
    <x v="0"/>
    <x v="0"/>
    <n v="6"/>
    <x v="0"/>
    <n v="73431"/>
    <n v="440586"/>
    <x v="0"/>
    <x v="0"/>
    <x v="0"/>
    <x v="0"/>
    <n v="35247"/>
    <x v="4"/>
  </r>
  <r>
    <x v="3"/>
    <n v="4180768279"/>
    <x v="0"/>
    <x v="4"/>
    <x v="0"/>
    <x v="0"/>
    <s v="WIN-PTO-00-003"/>
    <x v="0"/>
    <s v="4180768279(6364)"/>
    <x v="1"/>
    <x v="0"/>
    <x v="0"/>
    <x v="0"/>
    <x v="0"/>
    <x v="0"/>
    <x v="0"/>
    <x v="0"/>
    <n v="12"/>
    <x v="0"/>
    <n v="111058"/>
    <n v="1332696"/>
    <x v="0"/>
    <x v="0"/>
    <x v="0"/>
    <x v="0"/>
    <n v="106616"/>
    <x v="4"/>
  </r>
  <r>
    <x v="1"/>
    <n v="4180768051"/>
    <x v="0"/>
    <x v="4"/>
    <x v="0"/>
    <x v="0"/>
    <s v="WIN-PTO-00-003"/>
    <x v="0"/>
    <s v="4180768051(6364)"/>
    <x v="1"/>
    <x v="11"/>
    <x v="11"/>
    <x v="0"/>
    <x v="0"/>
    <x v="0"/>
    <x v="0"/>
    <x v="0"/>
    <n v="5"/>
    <x v="0"/>
    <n v="46000"/>
    <n v="230000"/>
    <x v="0"/>
    <x v="0"/>
    <x v="0"/>
    <x v="0"/>
    <n v="18400"/>
    <x v="4"/>
  </r>
  <r>
    <x v="1"/>
    <n v="4180768051"/>
    <x v="0"/>
    <x v="4"/>
    <x v="0"/>
    <x v="0"/>
    <s v="WIN-PTO-00-003"/>
    <x v="0"/>
    <s v="4180768051(6364)"/>
    <x v="1"/>
    <x v="0"/>
    <x v="0"/>
    <x v="0"/>
    <x v="0"/>
    <x v="0"/>
    <x v="0"/>
    <x v="0"/>
    <n v="10"/>
    <x v="0"/>
    <n v="111058"/>
    <n v="1110580"/>
    <x v="0"/>
    <x v="0"/>
    <x v="0"/>
    <x v="0"/>
    <n v="88846"/>
    <x v="4"/>
  </r>
  <r>
    <x v="1"/>
    <n v="4180768051"/>
    <x v="0"/>
    <x v="4"/>
    <x v="0"/>
    <x v="0"/>
    <s v="WIN-PTO-00-003"/>
    <x v="0"/>
    <s v="4180768051(6364)"/>
    <x v="1"/>
    <x v="1"/>
    <x v="1"/>
    <x v="0"/>
    <x v="0"/>
    <x v="0"/>
    <x v="0"/>
    <x v="0"/>
    <n v="5"/>
    <x v="0"/>
    <n v="55595"/>
    <n v="277975"/>
    <x v="0"/>
    <x v="0"/>
    <x v="0"/>
    <x v="0"/>
    <n v="22238"/>
    <x v="4"/>
  </r>
  <r>
    <x v="1"/>
    <n v="4180768051"/>
    <x v="0"/>
    <x v="4"/>
    <x v="0"/>
    <x v="0"/>
    <s v="WIN-PTO-00-003"/>
    <x v="0"/>
    <s v="4180768051(6364)"/>
    <x v="1"/>
    <x v="12"/>
    <x v="12"/>
    <x v="0"/>
    <x v="0"/>
    <x v="0"/>
    <x v="0"/>
    <x v="0"/>
    <n v="5"/>
    <x v="0"/>
    <n v="49500"/>
    <n v="247500"/>
    <x v="0"/>
    <x v="0"/>
    <x v="0"/>
    <x v="0"/>
    <n v="19800"/>
    <x v="4"/>
  </r>
  <r>
    <x v="1"/>
    <n v="4180768051"/>
    <x v="0"/>
    <x v="4"/>
    <x v="0"/>
    <x v="0"/>
    <s v="WIN-PTO-00-003"/>
    <x v="0"/>
    <s v="4180768051(6364)"/>
    <x v="1"/>
    <x v="10"/>
    <x v="10"/>
    <x v="0"/>
    <x v="0"/>
    <x v="0"/>
    <x v="0"/>
    <x v="0"/>
    <n v="5"/>
    <x v="0"/>
    <n v="74250"/>
    <n v="371250"/>
    <x v="0"/>
    <x v="0"/>
    <x v="0"/>
    <x v="0"/>
    <n v="29700"/>
    <x v="4"/>
  </r>
  <r>
    <x v="1"/>
    <n v="4180768051"/>
    <x v="0"/>
    <x v="4"/>
    <x v="0"/>
    <x v="0"/>
    <s v="WIN-PTO-00-003"/>
    <x v="0"/>
    <s v="4180768051(6364)"/>
    <x v="1"/>
    <x v="8"/>
    <x v="8"/>
    <x v="0"/>
    <x v="0"/>
    <x v="0"/>
    <x v="0"/>
    <x v="0"/>
    <n v="5"/>
    <x v="0"/>
    <n v="50182"/>
    <n v="250910"/>
    <x v="0"/>
    <x v="0"/>
    <x v="0"/>
    <x v="0"/>
    <n v="20073"/>
    <x v="4"/>
  </r>
  <r>
    <x v="1"/>
    <n v="4180768051"/>
    <x v="0"/>
    <x v="4"/>
    <x v="0"/>
    <x v="0"/>
    <s v="WIN-PTO-00-003"/>
    <x v="0"/>
    <s v="4180768051(6364)"/>
    <x v="1"/>
    <x v="2"/>
    <x v="2"/>
    <x v="0"/>
    <x v="0"/>
    <x v="0"/>
    <x v="0"/>
    <x v="0"/>
    <n v="5"/>
    <x v="0"/>
    <n v="73431"/>
    <n v="367155"/>
    <x v="0"/>
    <x v="0"/>
    <x v="0"/>
    <x v="0"/>
    <n v="29372"/>
    <x v="4"/>
  </r>
  <r>
    <x v="1"/>
    <n v="4180768051"/>
    <x v="0"/>
    <x v="4"/>
    <x v="0"/>
    <x v="0"/>
    <s v="WIN-PTO-00-003"/>
    <x v="0"/>
    <s v="4180768051(6364)"/>
    <x v="1"/>
    <x v="13"/>
    <x v="13"/>
    <x v="0"/>
    <x v="0"/>
    <x v="0"/>
    <x v="0"/>
    <x v="0"/>
    <n v="3"/>
    <x v="0"/>
    <n v="50400"/>
    <n v="151200"/>
    <x v="0"/>
    <x v="0"/>
    <x v="0"/>
    <x v="0"/>
    <n v="12096"/>
    <x v="4"/>
  </r>
  <r>
    <x v="1"/>
    <n v="4180767823"/>
    <x v="0"/>
    <x v="4"/>
    <x v="0"/>
    <x v="0"/>
    <s v="WIN-PTO-00-003"/>
    <x v="0"/>
    <s v="4180767823(2alc)"/>
    <x v="1"/>
    <x v="1"/>
    <x v="1"/>
    <x v="0"/>
    <x v="0"/>
    <x v="0"/>
    <x v="0"/>
    <x v="0"/>
    <n v="6"/>
    <x v="0"/>
    <n v="55595"/>
    <n v="333570"/>
    <x v="0"/>
    <x v="0"/>
    <x v="0"/>
    <x v="0"/>
    <n v="26686"/>
    <x v="4"/>
  </r>
  <r>
    <x v="1"/>
    <n v="4180767823"/>
    <x v="0"/>
    <x v="4"/>
    <x v="0"/>
    <x v="0"/>
    <s v="WIN-PTO-00-003"/>
    <x v="0"/>
    <s v="4180767823(2alc)"/>
    <x v="1"/>
    <x v="10"/>
    <x v="10"/>
    <x v="0"/>
    <x v="0"/>
    <x v="0"/>
    <x v="0"/>
    <x v="0"/>
    <n v="9"/>
    <x v="0"/>
    <n v="74250"/>
    <n v="668250"/>
    <x v="0"/>
    <x v="0"/>
    <x v="0"/>
    <x v="0"/>
    <n v="53460"/>
    <x v="4"/>
  </r>
  <r>
    <x v="1"/>
    <n v="4180767823"/>
    <x v="0"/>
    <x v="4"/>
    <x v="0"/>
    <x v="0"/>
    <s v="WIN-PTO-00-003"/>
    <x v="0"/>
    <s v="4180767823(2alc)"/>
    <x v="1"/>
    <x v="2"/>
    <x v="2"/>
    <x v="0"/>
    <x v="0"/>
    <x v="0"/>
    <x v="0"/>
    <x v="0"/>
    <n v="20"/>
    <x v="0"/>
    <n v="73431"/>
    <n v="1468620"/>
    <x v="0"/>
    <x v="0"/>
    <x v="0"/>
    <x v="0"/>
    <n v="117490"/>
    <x v="4"/>
  </r>
  <r>
    <x v="1"/>
    <n v="4180767823"/>
    <x v="0"/>
    <x v="4"/>
    <x v="0"/>
    <x v="0"/>
    <s v="WIN-PTO-00-003"/>
    <x v="0"/>
    <s v="4180767823(2alc)"/>
    <x v="1"/>
    <x v="11"/>
    <x v="11"/>
    <x v="0"/>
    <x v="0"/>
    <x v="0"/>
    <x v="0"/>
    <x v="0"/>
    <n v="6"/>
    <x v="0"/>
    <n v="46000"/>
    <n v="276000"/>
    <x v="0"/>
    <x v="0"/>
    <x v="0"/>
    <x v="0"/>
    <n v="22080"/>
    <x v="4"/>
  </r>
  <r>
    <x v="1"/>
    <n v="4180767853"/>
    <x v="0"/>
    <x v="4"/>
    <x v="0"/>
    <x v="0"/>
    <s v="WIN-PTO-00-003"/>
    <x v="0"/>
    <s v="4180767853(2aqb)"/>
    <x v="1"/>
    <x v="13"/>
    <x v="13"/>
    <x v="0"/>
    <x v="0"/>
    <x v="0"/>
    <x v="0"/>
    <x v="0"/>
    <n v="6"/>
    <x v="0"/>
    <n v="50400"/>
    <n v="302400"/>
    <x v="0"/>
    <x v="0"/>
    <x v="0"/>
    <x v="0"/>
    <n v="24192"/>
    <x v="4"/>
  </r>
  <r>
    <x v="1"/>
    <n v="4180767853"/>
    <x v="0"/>
    <x v="4"/>
    <x v="0"/>
    <x v="0"/>
    <s v="WIN-PTO-00-003"/>
    <x v="0"/>
    <s v="4180767853(2aqb)"/>
    <x v="1"/>
    <x v="0"/>
    <x v="0"/>
    <x v="0"/>
    <x v="0"/>
    <x v="0"/>
    <x v="0"/>
    <x v="0"/>
    <n v="6"/>
    <x v="0"/>
    <n v="111058"/>
    <n v="666348"/>
    <x v="0"/>
    <x v="0"/>
    <x v="0"/>
    <x v="0"/>
    <n v="53308"/>
    <x v="4"/>
  </r>
  <r>
    <x v="1"/>
    <n v="4180767853"/>
    <x v="0"/>
    <x v="4"/>
    <x v="0"/>
    <x v="0"/>
    <s v="WIN-PTO-00-003"/>
    <x v="0"/>
    <s v="4180767853(2aqb)"/>
    <x v="1"/>
    <x v="8"/>
    <x v="8"/>
    <x v="0"/>
    <x v="0"/>
    <x v="0"/>
    <x v="0"/>
    <x v="0"/>
    <n v="6"/>
    <x v="0"/>
    <n v="50182"/>
    <n v="301092"/>
    <x v="0"/>
    <x v="0"/>
    <x v="0"/>
    <x v="0"/>
    <n v="24087"/>
    <x v="4"/>
  </r>
  <r>
    <x v="1"/>
    <n v="4180767853"/>
    <x v="0"/>
    <x v="4"/>
    <x v="0"/>
    <x v="0"/>
    <s v="WIN-PTO-00-003"/>
    <x v="0"/>
    <s v="4180767853(2aqb)"/>
    <x v="1"/>
    <x v="11"/>
    <x v="11"/>
    <x v="0"/>
    <x v="0"/>
    <x v="0"/>
    <x v="0"/>
    <x v="0"/>
    <n v="6"/>
    <x v="0"/>
    <n v="46000"/>
    <n v="276000"/>
    <x v="0"/>
    <x v="0"/>
    <x v="0"/>
    <x v="0"/>
    <n v="22080"/>
    <x v="4"/>
  </r>
  <r>
    <x v="1"/>
    <n v="4180767853"/>
    <x v="0"/>
    <x v="4"/>
    <x v="0"/>
    <x v="0"/>
    <s v="WIN-PTO-00-003"/>
    <x v="0"/>
    <s v="4180767853(2aqb)"/>
    <x v="1"/>
    <x v="10"/>
    <x v="10"/>
    <x v="0"/>
    <x v="0"/>
    <x v="0"/>
    <x v="0"/>
    <x v="0"/>
    <n v="9"/>
    <x v="0"/>
    <n v="74250"/>
    <n v="668250"/>
    <x v="0"/>
    <x v="0"/>
    <x v="0"/>
    <x v="0"/>
    <n v="53460"/>
    <x v="4"/>
  </r>
  <r>
    <x v="1"/>
    <n v="4180767853"/>
    <x v="0"/>
    <x v="4"/>
    <x v="0"/>
    <x v="0"/>
    <s v="WIN-PTO-00-003"/>
    <x v="0"/>
    <s v="4180767853(2aqb)"/>
    <x v="1"/>
    <x v="12"/>
    <x v="12"/>
    <x v="0"/>
    <x v="0"/>
    <x v="0"/>
    <x v="0"/>
    <x v="0"/>
    <n v="6"/>
    <x v="0"/>
    <n v="49500"/>
    <n v="297000"/>
    <x v="0"/>
    <x v="0"/>
    <x v="0"/>
    <x v="0"/>
    <n v="23760"/>
    <x v="4"/>
  </r>
  <r>
    <x v="1"/>
    <n v="4180767853"/>
    <x v="0"/>
    <x v="4"/>
    <x v="0"/>
    <x v="0"/>
    <s v="WIN-PTO-00-003"/>
    <x v="0"/>
    <s v="4180767853(2aqb)"/>
    <x v="1"/>
    <x v="1"/>
    <x v="1"/>
    <x v="0"/>
    <x v="0"/>
    <x v="0"/>
    <x v="0"/>
    <x v="0"/>
    <n v="6"/>
    <x v="0"/>
    <n v="55595"/>
    <n v="333570"/>
    <x v="0"/>
    <x v="0"/>
    <x v="0"/>
    <x v="0"/>
    <n v="26686"/>
    <x v="4"/>
  </r>
  <r>
    <x v="1"/>
    <n v="4180767853"/>
    <x v="0"/>
    <x v="4"/>
    <x v="0"/>
    <x v="0"/>
    <s v="WIN-PTO-00-003"/>
    <x v="0"/>
    <s v="4180767853(2aqb)"/>
    <x v="1"/>
    <x v="2"/>
    <x v="2"/>
    <x v="0"/>
    <x v="0"/>
    <x v="0"/>
    <x v="0"/>
    <x v="0"/>
    <n v="6"/>
    <x v="0"/>
    <n v="73431"/>
    <n v="440586"/>
    <x v="0"/>
    <x v="0"/>
    <x v="0"/>
    <x v="0"/>
    <n v="35247"/>
    <x v="4"/>
  </r>
  <r>
    <x v="1"/>
    <n v="4180767976"/>
    <x v="0"/>
    <x v="4"/>
    <x v="0"/>
    <x v="0"/>
    <s v="WIN-PTO-00-003"/>
    <x v="0"/>
    <s v="4180767976(5891)"/>
    <x v="1"/>
    <x v="0"/>
    <x v="0"/>
    <x v="0"/>
    <x v="0"/>
    <x v="0"/>
    <x v="0"/>
    <x v="0"/>
    <n v="10"/>
    <x v="0"/>
    <n v="111058"/>
    <n v="1110580"/>
    <x v="0"/>
    <x v="0"/>
    <x v="0"/>
    <x v="0"/>
    <n v="88846"/>
    <x v="4"/>
  </r>
  <r>
    <x v="1"/>
    <n v="4180767976"/>
    <x v="0"/>
    <x v="4"/>
    <x v="0"/>
    <x v="0"/>
    <s v="WIN-PTO-00-003"/>
    <x v="0"/>
    <s v="4180767976(5891)"/>
    <x v="1"/>
    <x v="10"/>
    <x v="10"/>
    <x v="0"/>
    <x v="0"/>
    <x v="0"/>
    <x v="0"/>
    <x v="0"/>
    <n v="5"/>
    <x v="0"/>
    <n v="74250"/>
    <n v="371250"/>
    <x v="0"/>
    <x v="0"/>
    <x v="0"/>
    <x v="0"/>
    <n v="29700"/>
    <x v="4"/>
  </r>
  <r>
    <x v="1"/>
    <n v="4180767976"/>
    <x v="0"/>
    <x v="4"/>
    <x v="0"/>
    <x v="0"/>
    <s v="WIN-PTO-00-003"/>
    <x v="0"/>
    <s v="4180767976(5891)"/>
    <x v="1"/>
    <x v="8"/>
    <x v="8"/>
    <x v="0"/>
    <x v="0"/>
    <x v="0"/>
    <x v="0"/>
    <x v="0"/>
    <n v="5"/>
    <x v="0"/>
    <n v="50182"/>
    <n v="250910"/>
    <x v="0"/>
    <x v="0"/>
    <x v="0"/>
    <x v="0"/>
    <n v="20073"/>
    <x v="4"/>
  </r>
  <r>
    <x v="1"/>
    <n v="4180767976"/>
    <x v="0"/>
    <x v="4"/>
    <x v="0"/>
    <x v="0"/>
    <s v="WIN-PTO-00-003"/>
    <x v="0"/>
    <s v="4180767976(5891)"/>
    <x v="1"/>
    <x v="11"/>
    <x v="11"/>
    <x v="0"/>
    <x v="0"/>
    <x v="0"/>
    <x v="0"/>
    <x v="0"/>
    <n v="15"/>
    <x v="0"/>
    <n v="46000"/>
    <n v="690000"/>
    <x v="0"/>
    <x v="0"/>
    <x v="0"/>
    <x v="0"/>
    <n v="55200"/>
    <x v="4"/>
  </r>
  <r>
    <x v="1"/>
    <n v="4180767976"/>
    <x v="0"/>
    <x v="4"/>
    <x v="0"/>
    <x v="0"/>
    <s v="WIN-PTO-00-003"/>
    <x v="0"/>
    <s v="4180767976(5891)"/>
    <x v="1"/>
    <x v="2"/>
    <x v="2"/>
    <x v="0"/>
    <x v="0"/>
    <x v="0"/>
    <x v="0"/>
    <x v="0"/>
    <n v="10"/>
    <x v="0"/>
    <n v="73431"/>
    <n v="734310"/>
    <x v="0"/>
    <x v="0"/>
    <x v="0"/>
    <x v="0"/>
    <n v="58745"/>
    <x v="4"/>
  </r>
  <r>
    <x v="1"/>
    <n v="4180767976"/>
    <x v="0"/>
    <x v="4"/>
    <x v="0"/>
    <x v="0"/>
    <s v="WIN-PTO-00-003"/>
    <x v="0"/>
    <s v="4180767976(5891)"/>
    <x v="1"/>
    <x v="12"/>
    <x v="12"/>
    <x v="0"/>
    <x v="0"/>
    <x v="0"/>
    <x v="0"/>
    <x v="0"/>
    <n v="10"/>
    <x v="0"/>
    <n v="49500"/>
    <n v="495000"/>
    <x v="0"/>
    <x v="0"/>
    <x v="0"/>
    <x v="0"/>
    <n v="39600"/>
    <x v="4"/>
  </r>
  <r>
    <x v="1"/>
    <n v="4180767976"/>
    <x v="0"/>
    <x v="4"/>
    <x v="0"/>
    <x v="0"/>
    <s v="WIN-PTO-00-003"/>
    <x v="0"/>
    <s v="4180767976(5891)"/>
    <x v="1"/>
    <x v="13"/>
    <x v="13"/>
    <x v="0"/>
    <x v="0"/>
    <x v="0"/>
    <x v="0"/>
    <x v="0"/>
    <n v="10"/>
    <x v="0"/>
    <n v="50400"/>
    <n v="504000"/>
    <x v="0"/>
    <x v="0"/>
    <x v="0"/>
    <x v="0"/>
    <n v="40320"/>
    <x v="4"/>
  </r>
  <r>
    <x v="1"/>
    <n v="4180767844"/>
    <x v="0"/>
    <x v="4"/>
    <x v="0"/>
    <x v="0"/>
    <s v="WIN-PTO-00-003"/>
    <x v="0"/>
    <s v="4180767844(2anv)"/>
    <x v="1"/>
    <x v="12"/>
    <x v="12"/>
    <x v="0"/>
    <x v="0"/>
    <x v="0"/>
    <x v="0"/>
    <x v="0"/>
    <n v="6"/>
    <x v="0"/>
    <n v="49500"/>
    <n v="297000"/>
    <x v="0"/>
    <x v="0"/>
    <x v="0"/>
    <x v="0"/>
    <n v="23760"/>
    <x v="4"/>
  </r>
  <r>
    <x v="1"/>
    <n v="4180767844"/>
    <x v="0"/>
    <x v="4"/>
    <x v="0"/>
    <x v="0"/>
    <s v="WIN-PTO-00-003"/>
    <x v="0"/>
    <s v="4180767844(2anv)"/>
    <x v="1"/>
    <x v="10"/>
    <x v="10"/>
    <x v="0"/>
    <x v="0"/>
    <x v="0"/>
    <x v="0"/>
    <x v="0"/>
    <n v="9"/>
    <x v="0"/>
    <n v="74250"/>
    <n v="668250"/>
    <x v="0"/>
    <x v="0"/>
    <x v="0"/>
    <x v="0"/>
    <n v="53460"/>
    <x v="4"/>
  </r>
  <r>
    <x v="1"/>
    <n v="4180767844"/>
    <x v="0"/>
    <x v="4"/>
    <x v="0"/>
    <x v="0"/>
    <s v="WIN-PTO-00-003"/>
    <x v="0"/>
    <s v="4180767844(2anv)"/>
    <x v="1"/>
    <x v="11"/>
    <x v="11"/>
    <x v="0"/>
    <x v="0"/>
    <x v="0"/>
    <x v="0"/>
    <x v="0"/>
    <n v="6"/>
    <x v="0"/>
    <n v="46000"/>
    <n v="276000"/>
    <x v="0"/>
    <x v="0"/>
    <x v="0"/>
    <x v="0"/>
    <n v="22080"/>
    <x v="4"/>
  </r>
  <r>
    <x v="1"/>
    <n v="4180767844"/>
    <x v="0"/>
    <x v="4"/>
    <x v="0"/>
    <x v="0"/>
    <s v="WIN-PTO-00-003"/>
    <x v="0"/>
    <s v="4180767844(2anv)"/>
    <x v="1"/>
    <x v="2"/>
    <x v="2"/>
    <x v="0"/>
    <x v="0"/>
    <x v="0"/>
    <x v="0"/>
    <x v="0"/>
    <n v="6"/>
    <x v="0"/>
    <n v="73431"/>
    <n v="440586"/>
    <x v="0"/>
    <x v="0"/>
    <x v="0"/>
    <x v="0"/>
    <n v="35247"/>
    <x v="4"/>
  </r>
  <r>
    <x v="1"/>
    <n v="4180767844"/>
    <x v="0"/>
    <x v="4"/>
    <x v="0"/>
    <x v="0"/>
    <s v="WIN-PTO-00-003"/>
    <x v="0"/>
    <s v="4180767844(2anv)"/>
    <x v="1"/>
    <x v="13"/>
    <x v="13"/>
    <x v="0"/>
    <x v="0"/>
    <x v="0"/>
    <x v="0"/>
    <x v="0"/>
    <n v="6"/>
    <x v="0"/>
    <n v="50400"/>
    <n v="302400"/>
    <x v="0"/>
    <x v="0"/>
    <x v="0"/>
    <x v="0"/>
    <n v="24192"/>
    <x v="4"/>
  </r>
  <r>
    <x v="1"/>
    <n v="4180767844"/>
    <x v="0"/>
    <x v="4"/>
    <x v="0"/>
    <x v="0"/>
    <s v="WIN-PTO-00-003"/>
    <x v="0"/>
    <s v="4180767844(2anv)"/>
    <x v="1"/>
    <x v="8"/>
    <x v="8"/>
    <x v="0"/>
    <x v="0"/>
    <x v="0"/>
    <x v="0"/>
    <x v="0"/>
    <n v="6"/>
    <x v="0"/>
    <n v="50182"/>
    <n v="301092"/>
    <x v="0"/>
    <x v="0"/>
    <x v="0"/>
    <x v="0"/>
    <n v="24087"/>
    <x v="4"/>
  </r>
  <r>
    <x v="1"/>
    <n v="4180767844"/>
    <x v="0"/>
    <x v="4"/>
    <x v="0"/>
    <x v="0"/>
    <s v="WIN-PTO-00-003"/>
    <x v="0"/>
    <s v="4180767844(2anv)"/>
    <x v="1"/>
    <x v="1"/>
    <x v="1"/>
    <x v="0"/>
    <x v="0"/>
    <x v="0"/>
    <x v="0"/>
    <x v="0"/>
    <n v="6"/>
    <x v="0"/>
    <n v="55595"/>
    <n v="333570"/>
    <x v="0"/>
    <x v="0"/>
    <x v="0"/>
    <x v="0"/>
    <n v="26686"/>
    <x v="4"/>
  </r>
  <r>
    <x v="1"/>
    <n v="4180767838"/>
    <x v="0"/>
    <x v="4"/>
    <x v="0"/>
    <x v="0"/>
    <s v="WIN-PTO-00-003"/>
    <x v="0"/>
    <s v="4180767838(2anc)"/>
    <x v="1"/>
    <x v="1"/>
    <x v="1"/>
    <x v="0"/>
    <x v="0"/>
    <x v="0"/>
    <x v="0"/>
    <x v="0"/>
    <n v="6"/>
    <x v="0"/>
    <n v="55595"/>
    <n v="333570"/>
    <x v="0"/>
    <x v="0"/>
    <x v="0"/>
    <x v="0"/>
    <n v="26686"/>
    <x v="4"/>
  </r>
  <r>
    <x v="1"/>
    <n v="4180767838"/>
    <x v="0"/>
    <x v="4"/>
    <x v="0"/>
    <x v="0"/>
    <s v="WIN-PTO-00-003"/>
    <x v="0"/>
    <s v="4180767838(2anc)"/>
    <x v="1"/>
    <x v="10"/>
    <x v="10"/>
    <x v="0"/>
    <x v="0"/>
    <x v="0"/>
    <x v="0"/>
    <x v="0"/>
    <n v="9"/>
    <x v="0"/>
    <n v="74250"/>
    <n v="668250"/>
    <x v="0"/>
    <x v="0"/>
    <x v="0"/>
    <x v="0"/>
    <n v="53460"/>
    <x v="4"/>
  </r>
  <r>
    <x v="1"/>
    <n v="4180767838"/>
    <x v="0"/>
    <x v="4"/>
    <x v="0"/>
    <x v="0"/>
    <s v="WIN-PTO-00-003"/>
    <x v="0"/>
    <s v="4180767838(2anc)"/>
    <x v="1"/>
    <x v="0"/>
    <x v="0"/>
    <x v="0"/>
    <x v="0"/>
    <x v="0"/>
    <x v="0"/>
    <x v="0"/>
    <n v="6"/>
    <x v="0"/>
    <n v="111058"/>
    <n v="666348"/>
    <x v="0"/>
    <x v="0"/>
    <x v="0"/>
    <x v="0"/>
    <n v="53308"/>
    <x v="4"/>
  </r>
  <r>
    <x v="1"/>
    <n v="4180767838"/>
    <x v="0"/>
    <x v="4"/>
    <x v="0"/>
    <x v="0"/>
    <s v="WIN-PTO-00-003"/>
    <x v="0"/>
    <s v="4180767838(2anc)"/>
    <x v="1"/>
    <x v="2"/>
    <x v="2"/>
    <x v="0"/>
    <x v="0"/>
    <x v="0"/>
    <x v="0"/>
    <x v="0"/>
    <n v="6"/>
    <x v="0"/>
    <n v="73431"/>
    <n v="440586"/>
    <x v="0"/>
    <x v="0"/>
    <x v="0"/>
    <x v="0"/>
    <n v="35247"/>
    <x v="4"/>
  </r>
  <r>
    <x v="1"/>
    <n v="4180767838"/>
    <x v="0"/>
    <x v="4"/>
    <x v="0"/>
    <x v="0"/>
    <s v="WIN-PTO-00-003"/>
    <x v="0"/>
    <s v="4180767838(2anc)"/>
    <x v="1"/>
    <x v="11"/>
    <x v="11"/>
    <x v="0"/>
    <x v="0"/>
    <x v="0"/>
    <x v="0"/>
    <x v="0"/>
    <n v="6"/>
    <x v="0"/>
    <n v="46000"/>
    <n v="276000"/>
    <x v="0"/>
    <x v="0"/>
    <x v="0"/>
    <x v="0"/>
    <n v="22080"/>
    <x v="4"/>
  </r>
  <r>
    <x v="1"/>
    <n v="4180767838"/>
    <x v="0"/>
    <x v="4"/>
    <x v="0"/>
    <x v="0"/>
    <s v="WIN-PTO-00-003"/>
    <x v="0"/>
    <s v="4180767838(2anc)"/>
    <x v="1"/>
    <x v="12"/>
    <x v="12"/>
    <x v="0"/>
    <x v="0"/>
    <x v="0"/>
    <x v="0"/>
    <x v="0"/>
    <n v="6"/>
    <x v="0"/>
    <n v="49500"/>
    <n v="297000"/>
    <x v="0"/>
    <x v="0"/>
    <x v="0"/>
    <x v="0"/>
    <n v="23760"/>
    <x v="4"/>
  </r>
  <r>
    <x v="1"/>
    <n v="4180767838"/>
    <x v="0"/>
    <x v="4"/>
    <x v="0"/>
    <x v="0"/>
    <s v="WIN-PTO-00-003"/>
    <x v="0"/>
    <s v="4180767838(2anc)"/>
    <x v="1"/>
    <x v="13"/>
    <x v="13"/>
    <x v="0"/>
    <x v="0"/>
    <x v="0"/>
    <x v="0"/>
    <x v="0"/>
    <n v="6"/>
    <x v="0"/>
    <n v="50400"/>
    <n v="302400"/>
    <x v="0"/>
    <x v="0"/>
    <x v="0"/>
    <x v="0"/>
    <n v="24192"/>
    <x v="4"/>
  </r>
  <r>
    <x v="1"/>
    <n v="4180767838"/>
    <x v="0"/>
    <x v="4"/>
    <x v="0"/>
    <x v="0"/>
    <s v="WIN-PTO-00-003"/>
    <x v="0"/>
    <s v="4180767838(2anc)"/>
    <x v="1"/>
    <x v="8"/>
    <x v="8"/>
    <x v="0"/>
    <x v="0"/>
    <x v="0"/>
    <x v="0"/>
    <x v="0"/>
    <n v="6"/>
    <x v="0"/>
    <n v="50182"/>
    <n v="301092"/>
    <x v="0"/>
    <x v="0"/>
    <x v="0"/>
    <x v="0"/>
    <n v="24087"/>
    <x v="4"/>
  </r>
  <r>
    <x v="1"/>
    <n v="4180767816"/>
    <x v="0"/>
    <x v="4"/>
    <x v="0"/>
    <x v="0"/>
    <s v="WIN-PTO-00-003"/>
    <x v="0"/>
    <s v="4180767816(2akl)"/>
    <x v="1"/>
    <x v="11"/>
    <x v="11"/>
    <x v="0"/>
    <x v="0"/>
    <x v="0"/>
    <x v="0"/>
    <x v="0"/>
    <n v="10"/>
    <x v="0"/>
    <n v="46000"/>
    <n v="460000"/>
    <x v="0"/>
    <x v="0"/>
    <x v="0"/>
    <x v="0"/>
    <n v="36800"/>
    <x v="4"/>
  </r>
  <r>
    <x v="1"/>
    <n v="4180767816"/>
    <x v="0"/>
    <x v="4"/>
    <x v="0"/>
    <x v="0"/>
    <s v="WIN-PTO-00-003"/>
    <x v="0"/>
    <s v="4180767816(2akl)"/>
    <x v="1"/>
    <x v="0"/>
    <x v="0"/>
    <x v="0"/>
    <x v="0"/>
    <x v="0"/>
    <x v="0"/>
    <x v="0"/>
    <n v="10"/>
    <x v="0"/>
    <n v="111058"/>
    <n v="1110580"/>
    <x v="0"/>
    <x v="0"/>
    <x v="0"/>
    <x v="0"/>
    <n v="88846"/>
    <x v="4"/>
  </r>
  <r>
    <x v="1"/>
    <n v="4180767816"/>
    <x v="0"/>
    <x v="4"/>
    <x v="0"/>
    <x v="0"/>
    <s v="WIN-PTO-00-003"/>
    <x v="0"/>
    <s v="4180767816(2akl)"/>
    <x v="1"/>
    <x v="2"/>
    <x v="2"/>
    <x v="0"/>
    <x v="0"/>
    <x v="0"/>
    <x v="0"/>
    <x v="0"/>
    <n v="10"/>
    <x v="0"/>
    <n v="73431"/>
    <n v="734310"/>
    <x v="0"/>
    <x v="0"/>
    <x v="0"/>
    <x v="0"/>
    <n v="58745"/>
    <x v="4"/>
  </r>
  <r>
    <x v="1"/>
    <n v="4180756179"/>
    <x v="0"/>
    <x v="4"/>
    <x v="0"/>
    <x v="0"/>
    <s v="WIN-PTO-00-003"/>
    <x v="0"/>
    <s v="4180756179(2aiu)"/>
    <x v="1"/>
    <x v="11"/>
    <x v="11"/>
    <x v="0"/>
    <x v="0"/>
    <x v="0"/>
    <x v="0"/>
    <x v="0"/>
    <n v="6"/>
    <x v="0"/>
    <n v="46000"/>
    <n v="276000"/>
    <x v="0"/>
    <x v="0"/>
    <x v="0"/>
    <x v="0"/>
    <n v="22080"/>
    <x v="4"/>
  </r>
  <r>
    <x v="1"/>
    <n v="4180756179"/>
    <x v="0"/>
    <x v="4"/>
    <x v="0"/>
    <x v="0"/>
    <s v="WIN-PTO-00-003"/>
    <x v="0"/>
    <s v="4180756179(2aiu)"/>
    <x v="1"/>
    <x v="12"/>
    <x v="12"/>
    <x v="0"/>
    <x v="0"/>
    <x v="0"/>
    <x v="0"/>
    <x v="0"/>
    <n v="6"/>
    <x v="0"/>
    <n v="49500"/>
    <n v="297000"/>
    <x v="0"/>
    <x v="0"/>
    <x v="0"/>
    <x v="0"/>
    <n v="23760"/>
    <x v="4"/>
  </r>
  <r>
    <x v="1"/>
    <n v="4180756179"/>
    <x v="0"/>
    <x v="4"/>
    <x v="0"/>
    <x v="0"/>
    <s v="WIN-PTO-00-003"/>
    <x v="0"/>
    <s v="4180756179(2aiu)"/>
    <x v="1"/>
    <x v="1"/>
    <x v="1"/>
    <x v="0"/>
    <x v="0"/>
    <x v="0"/>
    <x v="0"/>
    <x v="0"/>
    <n v="6"/>
    <x v="0"/>
    <n v="55595"/>
    <n v="333570"/>
    <x v="0"/>
    <x v="0"/>
    <x v="0"/>
    <x v="0"/>
    <n v="26686"/>
    <x v="4"/>
  </r>
  <r>
    <x v="1"/>
    <n v="4180756179"/>
    <x v="0"/>
    <x v="4"/>
    <x v="0"/>
    <x v="0"/>
    <s v="WIN-PTO-00-003"/>
    <x v="0"/>
    <s v="4180756179(2aiu)"/>
    <x v="1"/>
    <x v="0"/>
    <x v="0"/>
    <x v="0"/>
    <x v="0"/>
    <x v="0"/>
    <x v="0"/>
    <x v="0"/>
    <n v="10"/>
    <x v="0"/>
    <n v="111058"/>
    <n v="1110580"/>
    <x v="0"/>
    <x v="0"/>
    <x v="0"/>
    <x v="0"/>
    <n v="88846"/>
    <x v="4"/>
  </r>
  <r>
    <x v="1"/>
    <n v="4180756179"/>
    <x v="0"/>
    <x v="4"/>
    <x v="0"/>
    <x v="0"/>
    <s v="WIN-PTO-00-003"/>
    <x v="0"/>
    <s v="4180756179(2aiu)"/>
    <x v="1"/>
    <x v="2"/>
    <x v="2"/>
    <x v="0"/>
    <x v="0"/>
    <x v="0"/>
    <x v="0"/>
    <x v="0"/>
    <n v="15"/>
    <x v="0"/>
    <n v="73431"/>
    <n v="1101465"/>
    <x v="0"/>
    <x v="0"/>
    <x v="0"/>
    <x v="0"/>
    <n v="88117"/>
    <x v="4"/>
  </r>
  <r>
    <x v="1"/>
    <n v="4180756179"/>
    <x v="0"/>
    <x v="4"/>
    <x v="0"/>
    <x v="0"/>
    <s v="WIN-PTO-00-003"/>
    <x v="0"/>
    <s v="4180756179(2aiu)"/>
    <x v="1"/>
    <x v="13"/>
    <x v="13"/>
    <x v="0"/>
    <x v="0"/>
    <x v="0"/>
    <x v="0"/>
    <x v="0"/>
    <n v="3"/>
    <x v="0"/>
    <n v="50400"/>
    <n v="151200"/>
    <x v="0"/>
    <x v="0"/>
    <x v="0"/>
    <x v="0"/>
    <n v="12096"/>
    <x v="4"/>
  </r>
  <r>
    <x v="1"/>
    <n v="4180767810"/>
    <x v="0"/>
    <x v="4"/>
    <x v="0"/>
    <x v="0"/>
    <s v="WIN-PTO-00-003"/>
    <x v="0"/>
    <s v="4180767810(2aiu)"/>
    <x v="1"/>
    <x v="10"/>
    <x v="10"/>
    <x v="0"/>
    <x v="0"/>
    <x v="0"/>
    <x v="0"/>
    <x v="0"/>
    <n v="6"/>
    <x v="0"/>
    <n v="74250"/>
    <n v="445500"/>
    <x v="0"/>
    <x v="0"/>
    <x v="0"/>
    <x v="0"/>
    <n v="35640"/>
    <x v="4"/>
  </r>
  <r>
    <x v="1"/>
    <n v="4180767810"/>
    <x v="0"/>
    <x v="4"/>
    <x v="0"/>
    <x v="0"/>
    <s v="WIN-PTO-00-003"/>
    <x v="0"/>
    <s v="4180767810(2aiu)"/>
    <x v="1"/>
    <x v="8"/>
    <x v="8"/>
    <x v="0"/>
    <x v="0"/>
    <x v="0"/>
    <x v="0"/>
    <x v="0"/>
    <n v="6"/>
    <x v="0"/>
    <n v="50182"/>
    <n v="301092"/>
    <x v="0"/>
    <x v="0"/>
    <x v="0"/>
    <x v="0"/>
    <n v="24087"/>
    <x v="4"/>
  </r>
  <r>
    <x v="1"/>
    <n v="4180767872"/>
    <x v="0"/>
    <x v="4"/>
    <x v="0"/>
    <x v="0"/>
    <s v="WIN-PTO-00-003"/>
    <x v="0"/>
    <s v="4180767872(2b73)"/>
    <x v="1"/>
    <x v="0"/>
    <x v="0"/>
    <x v="0"/>
    <x v="0"/>
    <x v="0"/>
    <x v="0"/>
    <x v="0"/>
    <n v="6"/>
    <x v="0"/>
    <n v="111058"/>
    <n v="666348"/>
    <x v="0"/>
    <x v="0"/>
    <x v="0"/>
    <x v="0"/>
    <n v="53308"/>
    <x v="4"/>
  </r>
  <r>
    <x v="1"/>
    <n v="4180767872"/>
    <x v="0"/>
    <x v="4"/>
    <x v="0"/>
    <x v="0"/>
    <s v="WIN-PTO-00-003"/>
    <x v="0"/>
    <s v="4180767872(2b73)"/>
    <x v="1"/>
    <x v="8"/>
    <x v="8"/>
    <x v="0"/>
    <x v="0"/>
    <x v="0"/>
    <x v="0"/>
    <x v="0"/>
    <n v="6"/>
    <x v="0"/>
    <n v="50182"/>
    <n v="301092"/>
    <x v="0"/>
    <x v="0"/>
    <x v="0"/>
    <x v="0"/>
    <n v="24087"/>
    <x v="4"/>
  </r>
  <r>
    <x v="1"/>
    <n v="4180767872"/>
    <x v="0"/>
    <x v="4"/>
    <x v="0"/>
    <x v="0"/>
    <s v="WIN-PTO-00-003"/>
    <x v="0"/>
    <s v="4180767872(2b73)"/>
    <x v="1"/>
    <x v="2"/>
    <x v="2"/>
    <x v="0"/>
    <x v="0"/>
    <x v="0"/>
    <x v="0"/>
    <x v="0"/>
    <n v="6"/>
    <x v="0"/>
    <n v="73431"/>
    <n v="440586"/>
    <x v="0"/>
    <x v="0"/>
    <x v="0"/>
    <x v="0"/>
    <n v="35247"/>
    <x v="4"/>
  </r>
  <r>
    <x v="1"/>
    <n v="4180767872"/>
    <x v="0"/>
    <x v="4"/>
    <x v="0"/>
    <x v="0"/>
    <s v="WIN-PTO-00-003"/>
    <x v="0"/>
    <s v="4180767872(2b73)"/>
    <x v="1"/>
    <x v="1"/>
    <x v="1"/>
    <x v="0"/>
    <x v="0"/>
    <x v="0"/>
    <x v="0"/>
    <x v="0"/>
    <n v="6"/>
    <x v="0"/>
    <n v="55595"/>
    <n v="333570"/>
    <x v="0"/>
    <x v="0"/>
    <x v="0"/>
    <x v="0"/>
    <n v="26686"/>
    <x v="4"/>
  </r>
  <r>
    <x v="1"/>
    <n v="4180767872"/>
    <x v="0"/>
    <x v="4"/>
    <x v="0"/>
    <x v="0"/>
    <s v="WIN-PTO-00-003"/>
    <x v="0"/>
    <s v="4180767872(2b73)"/>
    <x v="1"/>
    <x v="13"/>
    <x v="13"/>
    <x v="0"/>
    <x v="0"/>
    <x v="0"/>
    <x v="0"/>
    <x v="0"/>
    <n v="6"/>
    <x v="0"/>
    <n v="50400"/>
    <n v="302400"/>
    <x v="0"/>
    <x v="0"/>
    <x v="0"/>
    <x v="0"/>
    <n v="24192"/>
    <x v="4"/>
  </r>
  <r>
    <x v="1"/>
    <n v="4180767872"/>
    <x v="0"/>
    <x v="4"/>
    <x v="0"/>
    <x v="0"/>
    <s v="WIN-PTO-00-003"/>
    <x v="0"/>
    <s v="4180767872(2b73)"/>
    <x v="1"/>
    <x v="11"/>
    <x v="11"/>
    <x v="0"/>
    <x v="0"/>
    <x v="0"/>
    <x v="0"/>
    <x v="0"/>
    <n v="6"/>
    <x v="0"/>
    <n v="46000"/>
    <n v="276000"/>
    <x v="0"/>
    <x v="0"/>
    <x v="0"/>
    <x v="0"/>
    <n v="22080"/>
    <x v="4"/>
  </r>
  <r>
    <x v="1"/>
    <n v="4180767872"/>
    <x v="0"/>
    <x v="4"/>
    <x v="0"/>
    <x v="0"/>
    <s v="WIN-PTO-00-003"/>
    <x v="0"/>
    <s v="4180767872(2b73)"/>
    <x v="1"/>
    <x v="12"/>
    <x v="12"/>
    <x v="0"/>
    <x v="0"/>
    <x v="0"/>
    <x v="0"/>
    <x v="0"/>
    <n v="6"/>
    <x v="0"/>
    <n v="49500"/>
    <n v="297000"/>
    <x v="0"/>
    <x v="0"/>
    <x v="0"/>
    <x v="0"/>
    <n v="23760"/>
    <x v="4"/>
  </r>
  <r>
    <x v="1"/>
    <n v="4180767872"/>
    <x v="0"/>
    <x v="4"/>
    <x v="0"/>
    <x v="0"/>
    <s v="WIN-PTO-00-003"/>
    <x v="0"/>
    <s v="4180767872(2b73)"/>
    <x v="1"/>
    <x v="10"/>
    <x v="10"/>
    <x v="0"/>
    <x v="0"/>
    <x v="0"/>
    <x v="0"/>
    <x v="0"/>
    <n v="9"/>
    <x v="0"/>
    <n v="74250"/>
    <n v="668250"/>
    <x v="0"/>
    <x v="0"/>
    <x v="0"/>
    <x v="0"/>
    <n v="53460"/>
    <x v="4"/>
  </r>
  <r>
    <x v="1"/>
    <n v="4180767855"/>
    <x v="0"/>
    <x v="4"/>
    <x v="0"/>
    <x v="0"/>
    <s v="WIN-PTO-00-003"/>
    <x v="0"/>
    <s v="4180767855(2asc)"/>
    <x v="1"/>
    <x v="13"/>
    <x v="13"/>
    <x v="0"/>
    <x v="0"/>
    <x v="0"/>
    <x v="0"/>
    <x v="0"/>
    <n v="6"/>
    <x v="0"/>
    <n v="50400"/>
    <n v="302400"/>
    <x v="0"/>
    <x v="0"/>
    <x v="0"/>
    <x v="0"/>
    <n v="24192"/>
    <x v="4"/>
  </r>
  <r>
    <x v="1"/>
    <n v="4180767855"/>
    <x v="0"/>
    <x v="4"/>
    <x v="0"/>
    <x v="0"/>
    <s v="WIN-PTO-00-003"/>
    <x v="0"/>
    <s v="4180767855(2asc)"/>
    <x v="1"/>
    <x v="2"/>
    <x v="2"/>
    <x v="0"/>
    <x v="0"/>
    <x v="0"/>
    <x v="0"/>
    <x v="0"/>
    <n v="6"/>
    <x v="0"/>
    <n v="73431"/>
    <n v="440586"/>
    <x v="0"/>
    <x v="0"/>
    <x v="0"/>
    <x v="0"/>
    <n v="35247"/>
    <x v="4"/>
  </r>
  <r>
    <x v="1"/>
    <n v="4180767855"/>
    <x v="0"/>
    <x v="4"/>
    <x v="0"/>
    <x v="0"/>
    <s v="WIN-PTO-00-003"/>
    <x v="0"/>
    <s v="4180767855(2asc)"/>
    <x v="1"/>
    <x v="1"/>
    <x v="1"/>
    <x v="0"/>
    <x v="0"/>
    <x v="0"/>
    <x v="0"/>
    <x v="0"/>
    <n v="6"/>
    <x v="0"/>
    <n v="55595"/>
    <n v="333570"/>
    <x v="0"/>
    <x v="0"/>
    <x v="0"/>
    <x v="0"/>
    <n v="26686"/>
    <x v="4"/>
  </r>
  <r>
    <x v="1"/>
    <n v="4180767855"/>
    <x v="0"/>
    <x v="4"/>
    <x v="0"/>
    <x v="0"/>
    <s v="WIN-PTO-00-003"/>
    <x v="0"/>
    <s v="4180767855(2asc)"/>
    <x v="1"/>
    <x v="10"/>
    <x v="10"/>
    <x v="0"/>
    <x v="0"/>
    <x v="0"/>
    <x v="0"/>
    <x v="0"/>
    <n v="9"/>
    <x v="0"/>
    <n v="74250"/>
    <n v="668250"/>
    <x v="0"/>
    <x v="0"/>
    <x v="0"/>
    <x v="0"/>
    <n v="53460"/>
    <x v="4"/>
  </r>
  <r>
    <x v="1"/>
    <n v="4180767855"/>
    <x v="0"/>
    <x v="4"/>
    <x v="0"/>
    <x v="0"/>
    <s v="WIN-PTO-00-003"/>
    <x v="0"/>
    <s v="4180767855(2asc)"/>
    <x v="1"/>
    <x v="11"/>
    <x v="11"/>
    <x v="0"/>
    <x v="0"/>
    <x v="0"/>
    <x v="0"/>
    <x v="0"/>
    <n v="6"/>
    <x v="0"/>
    <n v="46000"/>
    <n v="276000"/>
    <x v="0"/>
    <x v="0"/>
    <x v="0"/>
    <x v="0"/>
    <n v="22080"/>
    <x v="4"/>
  </r>
  <r>
    <x v="1"/>
    <n v="4180767855"/>
    <x v="0"/>
    <x v="4"/>
    <x v="0"/>
    <x v="0"/>
    <s v="WIN-PTO-00-003"/>
    <x v="0"/>
    <s v="4180767855(2asc)"/>
    <x v="1"/>
    <x v="12"/>
    <x v="12"/>
    <x v="0"/>
    <x v="0"/>
    <x v="0"/>
    <x v="0"/>
    <x v="0"/>
    <n v="6"/>
    <x v="0"/>
    <n v="49500"/>
    <n v="297000"/>
    <x v="0"/>
    <x v="0"/>
    <x v="0"/>
    <x v="0"/>
    <n v="23760"/>
    <x v="4"/>
  </r>
  <r>
    <x v="1"/>
    <n v="4180767855"/>
    <x v="0"/>
    <x v="4"/>
    <x v="0"/>
    <x v="0"/>
    <s v="WIN-PTO-00-003"/>
    <x v="0"/>
    <s v="4180767855(2asc)"/>
    <x v="1"/>
    <x v="8"/>
    <x v="8"/>
    <x v="0"/>
    <x v="0"/>
    <x v="0"/>
    <x v="0"/>
    <x v="0"/>
    <n v="6"/>
    <x v="0"/>
    <n v="50182"/>
    <n v="301092"/>
    <x v="0"/>
    <x v="0"/>
    <x v="0"/>
    <x v="0"/>
    <n v="24087"/>
    <x v="4"/>
  </r>
  <r>
    <x v="1"/>
    <n v="4180767855"/>
    <x v="0"/>
    <x v="4"/>
    <x v="0"/>
    <x v="0"/>
    <s v="WIN-PTO-00-003"/>
    <x v="0"/>
    <s v="4180767855(2asc)"/>
    <x v="1"/>
    <x v="0"/>
    <x v="0"/>
    <x v="0"/>
    <x v="0"/>
    <x v="0"/>
    <x v="0"/>
    <x v="0"/>
    <n v="6"/>
    <x v="0"/>
    <n v="111058"/>
    <n v="666348"/>
    <x v="0"/>
    <x v="0"/>
    <x v="0"/>
    <x v="0"/>
    <n v="53308"/>
    <x v="4"/>
  </r>
  <r>
    <x v="1"/>
    <n v="4180767887"/>
    <x v="0"/>
    <x v="4"/>
    <x v="0"/>
    <x v="0"/>
    <s v="WIN-PTO-00-003"/>
    <x v="0"/>
    <s v="4180767887(2bm0)"/>
    <x v="1"/>
    <x v="8"/>
    <x v="8"/>
    <x v="0"/>
    <x v="0"/>
    <x v="0"/>
    <x v="0"/>
    <x v="0"/>
    <n v="20"/>
    <x v="0"/>
    <n v="50182"/>
    <n v="1003640"/>
    <x v="0"/>
    <x v="0"/>
    <x v="0"/>
    <x v="0"/>
    <n v="80291"/>
    <x v="4"/>
  </r>
  <r>
    <x v="1"/>
    <n v="4180767887"/>
    <x v="0"/>
    <x v="4"/>
    <x v="0"/>
    <x v="0"/>
    <s v="WIN-PTO-00-003"/>
    <x v="0"/>
    <s v="4180767887(2bm0)"/>
    <x v="1"/>
    <x v="2"/>
    <x v="2"/>
    <x v="0"/>
    <x v="0"/>
    <x v="0"/>
    <x v="0"/>
    <x v="0"/>
    <n v="6"/>
    <x v="0"/>
    <n v="73431"/>
    <n v="440586"/>
    <x v="0"/>
    <x v="0"/>
    <x v="0"/>
    <x v="0"/>
    <n v="35247"/>
    <x v="4"/>
  </r>
  <r>
    <x v="1"/>
    <n v="4180767887"/>
    <x v="0"/>
    <x v="4"/>
    <x v="0"/>
    <x v="0"/>
    <s v="WIN-PTO-00-003"/>
    <x v="0"/>
    <s v="4180767887(2bm0)"/>
    <x v="1"/>
    <x v="10"/>
    <x v="10"/>
    <x v="0"/>
    <x v="0"/>
    <x v="0"/>
    <x v="0"/>
    <x v="0"/>
    <n v="12"/>
    <x v="0"/>
    <n v="74250"/>
    <n v="891000"/>
    <x v="0"/>
    <x v="0"/>
    <x v="0"/>
    <x v="0"/>
    <n v="71280"/>
    <x v="4"/>
  </r>
  <r>
    <x v="1"/>
    <n v="4180767887"/>
    <x v="0"/>
    <x v="4"/>
    <x v="0"/>
    <x v="0"/>
    <s v="WIN-PTO-00-003"/>
    <x v="0"/>
    <s v="4180767887(2bm0)"/>
    <x v="1"/>
    <x v="1"/>
    <x v="1"/>
    <x v="0"/>
    <x v="0"/>
    <x v="0"/>
    <x v="0"/>
    <x v="0"/>
    <n v="9"/>
    <x v="0"/>
    <n v="55595"/>
    <n v="500355"/>
    <x v="0"/>
    <x v="0"/>
    <x v="0"/>
    <x v="0"/>
    <n v="40028"/>
    <x v="4"/>
  </r>
  <r>
    <x v="1"/>
    <n v="4180767887"/>
    <x v="0"/>
    <x v="4"/>
    <x v="0"/>
    <x v="0"/>
    <s v="WIN-PTO-00-003"/>
    <x v="0"/>
    <s v="4180767887(2bm0)"/>
    <x v="1"/>
    <x v="11"/>
    <x v="11"/>
    <x v="0"/>
    <x v="0"/>
    <x v="0"/>
    <x v="0"/>
    <x v="0"/>
    <n v="6"/>
    <x v="0"/>
    <n v="46000"/>
    <n v="276000"/>
    <x v="0"/>
    <x v="0"/>
    <x v="0"/>
    <x v="0"/>
    <n v="22080"/>
    <x v="4"/>
  </r>
  <r>
    <x v="1"/>
    <n v="4180767887"/>
    <x v="0"/>
    <x v="4"/>
    <x v="0"/>
    <x v="0"/>
    <s v="WIN-PTO-00-003"/>
    <x v="0"/>
    <s v="4180767887(2bm0)"/>
    <x v="1"/>
    <x v="0"/>
    <x v="0"/>
    <x v="0"/>
    <x v="0"/>
    <x v="0"/>
    <x v="0"/>
    <x v="0"/>
    <n v="6"/>
    <x v="0"/>
    <n v="111058"/>
    <n v="666348"/>
    <x v="0"/>
    <x v="0"/>
    <x v="0"/>
    <x v="0"/>
    <n v="53308"/>
    <x v="4"/>
  </r>
  <r>
    <x v="1"/>
    <n v="4180767887"/>
    <x v="0"/>
    <x v="4"/>
    <x v="0"/>
    <x v="0"/>
    <s v="WIN-PTO-00-003"/>
    <x v="0"/>
    <s v="4180767887(2bm0)"/>
    <x v="1"/>
    <x v="13"/>
    <x v="13"/>
    <x v="0"/>
    <x v="0"/>
    <x v="0"/>
    <x v="0"/>
    <x v="0"/>
    <n v="6"/>
    <x v="0"/>
    <n v="50400"/>
    <n v="302400"/>
    <x v="0"/>
    <x v="0"/>
    <x v="0"/>
    <x v="0"/>
    <n v="24192"/>
    <x v="4"/>
  </r>
  <r>
    <x v="1"/>
    <n v="4180767887"/>
    <x v="0"/>
    <x v="4"/>
    <x v="0"/>
    <x v="0"/>
    <s v="WIN-PTO-00-003"/>
    <x v="0"/>
    <s v="4180767887(2bm0)"/>
    <x v="1"/>
    <x v="12"/>
    <x v="12"/>
    <x v="0"/>
    <x v="0"/>
    <x v="0"/>
    <x v="0"/>
    <x v="0"/>
    <n v="6"/>
    <x v="0"/>
    <n v="49500"/>
    <n v="297000"/>
    <x v="0"/>
    <x v="0"/>
    <x v="0"/>
    <x v="0"/>
    <n v="23760"/>
    <x v="4"/>
  </r>
  <r>
    <x v="1"/>
    <n v="4180767962"/>
    <x v="0"/>
    <x v="4"/>
    <x v="0"/>
    <x v="0"/>
    <s v="WIN-PTO-00-003"/>
    <x v="0"/>
    <s v="4180767962(5847)"/>
    <x v="1"/>
    <x v="1"/>
    <x v="1"/>
    <x v="0"/>
    <x v="0"/>
    <x v="0"/>
    <x v="0"/>
    <x v="0"/>
    <n v="6"/>
    <x v="0"/>
    <n v="55595"/>
    <n v="333570"/>
    <x v="0"/>
    <x v="0"/>
    <x v="0"/>
    <x v="0"/>
    <n v="26686"/>
    <x v="4"/>
  </r>
  <r>
    <x v="1"/>
    <n v="4180767962"/>
    <x v="0"/>
    <x v="4"/>
    <x v="0"/>
    <x v="0"/>
    <s v="WIN-PTO-00-003"/>
    <x v="0"/>
    <s v="4180767962(5847)"/>
    <x v="1"/>
    <x v="0"/>
    <x v="0"/>
    <x v="0"/>
    <x v="0"/>
    <x v="0"/>
    <x v="0"/>
    <x v="0"/>
    <n v="10"/>
    <x v="0"/>
    <n v="111058"/>
    <n v="1110580"/>
    <x v="0"/>
    <x v="0"/>
    <x v="0"/>
    <x v="0"/>
    <n v="88846"/>
    <x v="4"/>
  </r>
  <r>
    <x v="1"/>
    <n v="4180767962"/>
    <x v="0"/>
    <x v="4"/>
    <x v="0"/>
    <x v="0"/>
    <s v="WIN-PTO-00-003"/>
    <x v="0"/>
    <s v="4180767962(5847)"/>
    <x v="1"/>
    <x v="8"/>
    <x v="8"/>
    <x v="0"/>
    <x v="0"/>
    <x v="0"/>
    <x v="0"/>
    <x v="0"/>
    <n v="6"/>
    <x v="0"/>
    <n v="50182"/>
    <n v="301092"/>
    <x v="0"/>
    <x v="0"/>
    <x v="0"/>
    <x v="0"/>
    <n v="24087"/>
    <x v="4"/>
  </r>
  <r>
    <x v="1"/>
    <n v="4180767962"/>
    <x v="0"/>
    <x v="4"/>
    <x v="0"/>
    <x v="0"/>
    <s v="WIN-PTO-00-003"/>
    <x v="0"/>
    <s v="4180767962(5847)"/>
    <x v="1"/>
    <x v="11"/>
    <x v="11"/>
    <x v="0"/>
    <x v="0"/>
    <x v="0"/>
    <x v="0"/>
    <x v="0"/>
    <n v="6"/>
    <x v="0"/>
    <n v="46000"/>
    <n v="276000"/>
    <x v="0"/>
    <x v="0"/>
    <x v="0"/>
    <x v="0"/>
    <n v="22080"/>
    <x v="4"/>
  </r>
  <r>
    <x v="1"/>
    <n v="4180767962"/>
    <x v="0"/>
    <x v="4"/>
    <x v="0"/>
    <x v="0"/>
    <s v="WIN-PTO-00-003"/>
    <x v="0"/>
    <s v="4180767962(5847)"/>
    <x v="1"/>
    <x v="10"/>
    <x v="10"/>
    <x v="0"/>
    <x v="0"/>
    <x v="0"/>
    <x v="0"/>
    <x v="0"/>
    <n v="6"/>
    <x v="0"/>
    <n v="74250"/>
    <n v="445500"/>
    <x v="0"/>
    <x v="0"/>
    <x v="0"/>
    <x v="0"/>
    <n v="35640"/>
    <x v="4"/>
  </r>
  <r>
    <x v="1"/>
    <n v="4180767962"/>
    <x v="0"/>
    <x v="4"/>
    <x v="0"/>
    <x v="0"/>
    <s v="WIN-PTO-00-003"/>
    <x v="0"/>
    <s v="4180767962(5847)"/>
    <x v="1"/>
    <x v="2"/>
    <x v="2"/>
    <x v="0"/>
    <x v="0"/>
    <x v="0"/>
    <x v="0"/>
    <x v="0"/>
    <n v="6"/>
    <x v="0"/>
    <n v="73431"/>
    <n v="440586"/>
    <x v="0"/>
    <x v="0"/>
    <x v="0"/>
    <x v="0"/>
    <n v="35247"/>
    <x v="4"/>
  </r>
  <r>
    <x v="1"/>
    <n v="4180767864"/>
    <x v="0"/>
    <x v="4"/>
    <x v="0"/>
    <x v="0"/>
    <s v="WIN-PTO-00-003"/>
    <x v="0"/>
    <s v="4180767864(2b06)"/>
    <x v="1"/>
    <x v="8"/>
    <x v="8"/>
    <x v="0"/>
    <x v="0"/>
    <x v="0"/>
    <x v="0"/>
    <x v="0"/>
    <n v="6"/>
    <x v="0"/>
    <n v="50182"/>
    <n v="301092"/>
    <x v="0"/>
    <x v="0"/>
    <x v="0"/>
    <x v="0"/>
    <n v="24087"/>
    <x v="4"/>
  </r>
  <r>
    <x v="1"/>
    <n v="4180767864"/>
    <x v="0"/>
    <x v="4"/>
    <x v="0"/>
    <x v="0"/>
    <s v="WIN-PTO-00-003"/>
    <x v="0"/>
    <s v="4180767864(2b06)"/>
    <x v="1"/>
    <x v="0"/>
    <x v="0"/>
    <x v="0"/>
    <x v="0"/>
    <x v="0"/>
    <x v="0"/>
    <x v="0"/>
    <n v="12"/>
    <x v="0"/>
    <n v="111058"/>
    <n v="1332696"/>
    <x v="0"/>
    <x v="0"/>
    <x v="0"/>
    <x v="0"/>
    <n v="106616"/>
    <x v="4"/>
  </r>
  <r>
    <x v="1"/>
    <n v="4180767864"/>
    <x v="0"/>
    <x v="4"/>
    <x v="0"/>
    <x v="0"/>
    <s v="WIN-PTO-00-003"/>
    <x v="0"/>
    <s v="4180767864(2b06)"/>
    <x v="1"/>
    <x v="2"/>
    <x v="2"/>
    <x v="0"/>
    <x v="0"/>
    <x v="0"/>
    <x v="0"/>
    <x v="0"/>
    <n v="12"/>
    <x v="0"/>
    <n v="73431"/>
    <n v="881172"/>
    <x v="0"/>
    <x v="0"/>
    <x v="0"/>
    <x v="0"/>
    <n v="70494"/>
    <x v="4"/>
  </r>
  <r>
    <x v="1"/>
    <n v="4180767864"/>
    <x v="0"/>
    <x v="4"/>
    <x v="0"/>
    <x v="0"/>
    <s v="WIN-PTO-00-003"/>
    <x v="0"/>
    <s v="4180767864(2b06)"/>
    <x v="1"/>
    <x v="1"/>
    <x v="1"/>
    <x v="0"/>
    <x v="0"/>
    <x v="0"/>
    <x v="0"/>
    <x v="0"/>
    <n v="6"/>
    <x v="0"/>
    <n v="55595"/>
    <n v="333570"/>
    <x v="0"/>
    <x v="0"/>
    <x v="0"/>
    <x v="0"/>
    <n v="26686"/>
    <x v="4"/>
  </r>
  <r>
    <x v="1"/>
    <n v="4180767864"/>
    <x v="0"/>
    <x v="4"/>
    <x v="0"/>
    <x v="0"/>
    <s v="WIN-PTO-00-003"/>
    <x v="0"/>
    <s v="4180767864(2b06)"/>
    <x v="1"/>
    <x v="11"/>
    <x v="11"/>
    <x v="0"/>
    <x v="0"/>
    <x v="0"/>
    <x v="0"/>
    <x v="0"/>
    <n v="6"/>
    <x v="0"/>
    <n v="46000"/>
    <n v="276000"/>
    <x v="0"/>
    <x v="0"/>
    <x v="0"/>
    <x v="0"/>
    <n v="22080"/>
    <x v="4"/>
  </r>
  <r>
    <x v="1"/>
    <n v="4180768014"/>
    <x v="0"/>
    <x v="4"/>
    <x v="0"/>
    <x v="0"/>
    <s v="WIN-PTO-00-003"/>
    <x v="0"/>
    <s v="4180768014(6178)"/>
    <x v="1"/>
    <x v="12"/>
    <x v="12"/>
    <x v="0"/>
    <x v="0"/>
    <x v="0"/>
    <x v="0"/>
    <x v="0"/>
    <n v="6"/>
    <x v="0"/>
    <n v="49500"/>
    <n v="297000"/>
    <x v="0"/>
    <x v="0"/>
    <x v="0"/>
    <x v="0"/>
    <n v="23760"/>
    <x v="4"/>
  </r>
  <r>
    <x v="1"/>
    <n v="4180768014"/>
    <x v="0"/>
    <x v="4"/>
    <x v="0"/>
    <x v="0"/>
    <s v="WIN-PTO-00-003"/>
    <x v="0"/>
    <s v="4180768014(6178)"/>
    <x v="1"/>
    <x v="11"/>
    <x v="11"/>
    <x v="0"/>
    <x v="0"/>
    <x v="0"/>
    <x v="0"/>
    <x v="0"/>
    <n v="6"/>
    <x v="0"/>
    <n v="46000"/>
    <n v="276000"/>
    <x v="0"/>
    <x v="0"/>
    <x v="0"/>
    <x v="0"/>
    <n v="22080"/>
    <x v="4"/>
  </r>
  <r>
    <x v="1"/>
    <n v="4180768014"/>
    <x v="0"/>
    <x v="4"/>
    <x v="0"/>
    <x v="0"/>
    <s v="WIN-PTO-00-003"/>
    <x v="0"/>
    <s v="4180768014(6178)"/>
    <x v="1"/>
    <x v="1"/>
    <x v="1"/>
    <x v="0"/>
    <x v="0"/>
    <x v="0"/>
    <x v="0"/>
    <x v="0"/>
    <n v="6"/>
    <x v="0"/>
    <n v="55595"/>
    <n v="333570"/>
    <x v="0"/>
    <x v="0"/>
    <x v="0"/>
    <x v="0"/>
    <n v="26686"/>
    <x v="4"/>
  </r>
  <r>
    <x v="1"/>
    <n v="4180768014"/>
    <x v="0"/>
    <x v="4"/>
    <x v="0"/>
    <x v="0"/>
    <s v="WIN-PTO-00-003"/>
    <x v="0"/>
    <s v="4180768014(6178)"/>
    <x v="1"/>
    <x v="13"/>
    <x v="13"/>
    <x v="0"/>
    <x v="0"/>
    <x v="0"/>
    <x v="0"/>
    <x v="0"/>
    <n v="6"/>
    <x v="0"/>
    <n v="50400"/>
    <n v="302400"/>
    <x v="0"/>
    <x v="0"/>
    <x v="0"/>
    <x v="0"/>
    <n v="24192"/>
    <x v="4"/>
  </r>
  <r>
    <x v="1"/>
    <n v="4180768014"/>
    <x v="0"/>
    <x v="4"/>
    <x v="0"/>
    <x v="0"/>
    <s v="WIN-PTO-00-003"/>
    <x v="0"/>
    <s v="4180768014(6178)"/>
    <x v="1"/>
    <x v="8"/>
    <x v="8"/>
    <x v="0"/>
    <x v="0"/>
    <x v="0"/>
    <x v="0"/>
    <x v="0"/>
    <n v="10"/>
    <x v="0"/>
    <n v="50182"/>
    <n v="501820"/>
    <x v="0"/>
    <x v="0"/>
    <x v="0"/>
    <x v="0"/>
    <n v="40146"/>
    <x v="4"/>
  </r>
  <r>
    <x v="1"/>
    <n v="4180768014"/>
    <x v="0"/>
    <x v="4"/>
    <x v="0"/>
    <x v="0"/>
    <s v="WIN-PTO-00-003"/>
    <x v="0"/>
    <s v="4180768014(6178)"/>
    <x v="1"/>
    <x v="0"/>
    <x v="0"/>
    <x v="0"/>
    <x v="0"/>
    <x v="0"/>
    <x v="0"/>
    <x v="0"/>
    <n v="15"/>
    <x v="0"/>
    <n v="111058"/>
    <n v="1665870"/>
    <x v="0"/>
    <x v="0"/>
    <x v="0"/>
    <x v="0"/>
    <n v="133270"/>
    <x v="4"/>
  </r>
  <r>
    <x v="1"/>
    <n v="4180768014"/>
    <x v="0"/>
    <x v="4"/>
    <x v="0"/>
    <x v="0"/>
    <s v="WIN-PTO-00-003"/>
    <x v="0"/>
    <s v="4180768014(6178)"/>
    <x v="1"/>
    <x v="10"/>
    <x v="10"/>
    <x v="0"/>
    <x v="0"/>
    <x v="0"/>
    <x v="0"/>
    <x v="0"/>
    <n v="6"/>
    <x v="0"/>
    <n v="74250"/>
    <n v="445500"/>
    <x v="0"/>
    <x v="0"/>
    <x v="0"/>
    <x v="0"/>
    <n v="35640"/>
    <x v="4"/>
  </r>
  <r>
    <x v="1"/>
    <n v="4180768014"/>
    <x v="0"/>
    <x v="4"/>
    <x v="0"/>
    <x v="0"/>
    <s v="WIN-PTO-00-003"/>
    <x v="0"/>
    <s v="4180768014(6178)"/>
    <x v="1"/>
    <x v="2"/>
    <x v="2"/>
    <x v="0"/>
    <x v="0"/>
    <x v="0"/>
    <x v="0"/>
    <x v="0"/>
    <n v="20"/>
    <x v="0"/>
    <n v="73431"/>
    <n v="1468620"/>
    <x v="0"/>
    <x v="0"/>
    <x v="0"/>
    <x v="0"/>
    <n v="117490"/>
    <x v="4"/>
  </r>
  <r>
    <x v="1"/>
    <n v="4180767895"/>
    <x v="0"/>
    <x v="4"/>
    <x v="0"/>
    <x v="0"/>
    <s v="WIN-PTO-00-003"/>
    <x v="0"/>
    <s v="4180767895(2br0)"/>
    <x v="1"/>
    <x v="10"/>
    <x v="10"/>
    <x v="0"/>
    <x v="0"/>
    <x v="0"/>
    <x v="0"/>
    <x v="0"/>
    <n v="9"/>
    <x v="0"/>
    <n v="74250"/>
    <n v="668250"/>
    <x v="0"/>
    <x v="0"/>
    <x v="0"/>
    <x v="0"/>
    <n v="53460"/>
    <x v="4"/>
  </r>
  <r>
    <x v="1"/>
    <n v="4180767895"/>
    <x v="0"/>
    <x v="4"/>
    <x v="0"/>
    <x v="0"/>
    <s v="WIN-PTO-00-003"/>
    <x v="0"/>
    <s v="4180767895(2br0)"/>
    <x v="1"/>
    <x v="1"/>
    <x v="1"/>
    <x v="0"/>
    <x v="0"/>
    <x v="0"/>
    <x v="0"/>
    <x v="0"/>
    <n v="6"/>
    <x v="0"/>
    <n v="55595"/>
    <n v="333570"/>
    <x v="0"/>
    <x v="0"/>
    <x v="0"/>
    <x v="0"/>
    <n v="26686"/>
    <x v="4"/>
  </r>
  <r>
    <x v="1"/>
    <n v="4180767895"/>
    <x v="0"/>
    <x v="4"/>
    <x v="0"/>
    <x v="0"/>
    <s v="WIN-PTO-00-003"/>
    <x v="0"/>
    <s v="4180767895(2br0)"/>
    <x v="1"/>
    <x v="12"/>
    <x v="12"/>
    <x v="0"/>
    <x v="0"/>
    <x v="0"/>
    <x v="0"/>
    <x v="0"/>
    <n v="6"/>
    <x v="0"/>
    <n v="49500"/>
    <n v="297000"/>
    <x v="0"/>
    <x v="0"/>
    <x v="0"/>
    <x v="0"/>
    <n v="23760"/>
    <x v="4"/>
  </r>
  <r>
    <x v="1"/>
    <n v="4180767895"/>
    <x v="0"/>
    <x v="4"/>
    <x v="0"/>
    <x v="0"/>
    <s v="WIN-PTO-00-003"/>
    <x v="0"/>
    <s v="4180767895(2br0)"/>
    <x v="1"/>
    <x v="11"/>
    <x v="11"/>
    <x v="0"/>
    <x v="0"/>
    <x v="0"/>
    <x v="0"/>
    <x v="0"/>
    <n v="6"/>
    <x v="0"/>
    <n v="46000"/>
    <n v="276000"/>
    <x v="0"/>
    <x v="0"/>
    <x v="0"/>
    <x v="0"/>
    <n v="22080"/>
    <x v="4"/>
  </r>
  <r>
    <x v="1"/>
    <n v="4180767895"/>
    <x v="0"/>
    <x v="4"/>
    <x v="0"/>
    <x v="0"/>
    <s v="WIN-PTO-00-003"/>
    <x v="0"/>
    <s v="4180767895(2br0)"/>
    <x v="1"/>
    <x v="13"/>
    <x v="13"/>
    <x v="0"/>
    <x v="0"/>
    <x v="0"/>
    <x v="0"/>
    <x v="0"/>
    <n v="6"/>
    <x v="0"/>
    <n v="50400"/>
    <n v="302400"/>
    <x v="0"/>
    <x v="0"/>
    <x v="0"/>
    <x v="0"/>
    <n v="24192"/>
    <x v="4"/>
  </r>
  <r>
    <x v="1"/>
    <n v="4180767895"/>
    <x v="0"/>
    <x v="4"/>
    <x v="0"/>
    <x v="0"/>
    <s v="WIN-PTO-00-003"/>
    <x v="0"/>
    <s v="4180767895(2br0)"/>
    <x v="1"/>
    <x v="0"/>
    <x v="0"/>
    <x v="0"/>
    <x v="0"/>
    <x v="0"/>
    <x v="0"/>
    <x v="0"/>
    <n v="10"/>
    <x v="0"/>
    <n v="111058"/>
    <n v="1110580"/>
    <x v="0"/>
    <x v="0"/>
    <x v="0"/>
    <x v="0"/>
    <n v="88846"/>
    <x v="4"/>
  </r>
  <r>
    <x v="1"/>
    <n v="4180767895"/>
    <x v="0"/>
    <x v="4"/>
    <x v="0"/>
    <x v="0"/>
    <s v="WIN-PTO-00-003"/>
    <x v="0"/>
    <s v="4180767895(2br0)"/>
    <x v="1"/>
    <x v="2"/>
    <x v="2"/>
    <x v="0"/>
    <x v="0"/>
    <x v="0"/>
    <x v="0"/>
    <x v="0"/>
    <n v="6"/>
    <x v="0"/>
    <n v="73431"/>
    <n v="440586"/>
    <x v="0"/>
    <x v="0"/>
    <x v="0"/>
    <x v="0"/>
    <n v="35247"/>
    <x v="4"/>
  </r>
  <r>
    <x v="1"/>
    <n v="4180767895"/>
    <x v="0"/>
    <x v="4"/>
    <x v="0"/>
    <x v="0"/>
    <s v="WIN-PTO-00-003"/>
    <x v="0"/>
    <s v="4180767895(2br0)"/>
    <x v="1"/>
    <x v="8"/>
    <x v="8"/>
    <x v="0"/>
    <x v="0"/>
    <x v="0"/>
    <x v="0"/>
    <x v="0"/>
    <n v="6"/>
    <x v="0"/>
    <n v="50182"/>
    <n v="301092"/>
    <x v="0"/>
    <x v="0"/>
    <x v="0"/>
    <x v="0"/>
    <n v="24087"/>
    <x v="4"/>
  </r>
  <r>
    <x v="1"/>
    <n v="4180768066"/>
    <x v="0"/>
    <x v="4"/>
    <x v="0"/>
    <x v="0"/>
    <s v="WIN-PTO-00-003"/>
    <x v="0"/>
    <s v="4180768066(6540)"/>
    <x v="1"/>
    <x v="1"/>
    <x v="1"/>
    <x v="0"/>
    <x v="0"/>
    <x v="0"/>
    <x v="0"/>
    <x v="0"/>
    <n v="6"/>
    <x v="0"/>
    <n v="55595"/>
    <n v="333570"/>
    <x v="0"/>
    <x v="0"/>
    <x v="0"/>
    <x v="0"/>
    <n v="26686"/>
    <x v="4"/>
  </r>
  <r>
    <x v="1"/>
    <n v="4180768066"/>
    <x v="0"/>
    <x v="4"/>
    <x v="0"/>
    <x v="0"/>
    <s v="WIN-PTO-00-003"/>
    <x v="0"/>
    <s v="4180768066(6540)"/>
    <x v="1"/>
    <x v="8"/>
    <x v="8"/>
    <x v="0"/>
    <x v="0"/>
    <x v="0"/>
    <x v="0"/>
    <x v="0"/>
    <n v="6"/>
    <x v="0"/>
    <n v="50182"/>
    <n v="301092"/>
    <x v="0"/>
    <x v="0"/>
    <x v="0"/>
    <x v="0"/>
    <n v="24087"/>
    <x v="4"/>
  </r>
  <r>
    <x v="1"/>
    <n v="4180768066"/>
    <x v="0"/>
    <x v="4"/>
    <x v="0"/>
    <x v="0"/>
    <s v="WIN-PTO-00-003"/>
    <x v="0"/>
    <s v="4180768066(6540)"/>
    <x v="1"/>
    <x v="12"/>
    <x v="12"/>
    <x v="0"/>
    <x v="0"/>
    <x v="0"/>
    <x v="0"/>
    <x v="0"/>
    <n v="6"/>
    <x v="0"/>
    <n v="49500"/>
    <n v="297000"/>
    <x v="0"/>
    <x v="0"/>
    <x v="0"/>
    <x v="0"/>
    <n v="23760"/>
    <x v="4"/>
  </r>
  <r>
    <x v="1"/>
    <n v="4180768066"/>
    <x v="0"/>
    <x v="4"/>
    <x v="0"/>
    <x v="0"/>
    <s v="WIN-PTO-00-003"/>
    <x v="0"/>
    <s v="4180768066(6540)"/>
    <x v="1"/>
    <x v="0"/>
    <x v="0"/>
    <x v="0"/>
    <x v="0"/>
    <x v="0"/>
    <x v="0"/>
    <x v="0"/>
    <n v="6"/>
    <x v="0"/>
    <n v="111058"/>
    <n v="666348"/>
    <x v="0"/>
    <x v="0"/>
    <x v="0"/>
    <x v="0"/>
    <n v="53308"/>
    <x v="4"/>
  </r>
  <r>
    <x v="1"/>
    <n v="4180768066"/>
    <x v="0"/>
    <x v="4"/>
    <x v="0"/>
    <x v="0"/>
    <s v="WIN-PTO-00-003"/>
    <x v="0"/>
    <s v="4180768066(6540)"/>
    <x v="1"/>
    <x v="2"/>
    <x v="2"/>
    <x v="0"/>
    <x v="0"/>
    <x v="0"/>
    <x v="0"/>
    <x v="0"/>
    <n v="9"/>
    <x v="0"/>
    <n v="73431"/>
    <n v="660879"/>
    <x v="0"/>
    <x v="0"/>
    <x v="0"/>
    <x v="0"/>
    <n v="52870"/>
    <x v="4"/>
  </r>
  <r>
    <x v="1"/>
    <n v="4180768066"/>
    <x v="0"/>
    <x v="4"/>
    <x v="0"/>
    <x v="0"/>
    <s v="WIN-PTO-00-003"/>
    <x v="0"/>
    <s v="4180768066(6540)"/>
    <x v="1"/>
    <x v="10"/>
    <x v="10"/>
    <x v="0"/>
    <x v="0"/>
    <x v="0"/>
    <x v="0"/>
    <x v="0"/>
    <n v="3"/>
    <x v="0"/>
    <n v="74250"/>
    <n v="222750"/>
    <x v="0"/>
    <x v="0"/>
    <x v="0"/>
    <x v="0"/>
    <n v="17820"/>
    <x v="4"/>
  </r>
  <r>
    <x v="1"/>
    <n v="4180767795"/>
    <x v="0"/>
    <x v="4"/>
    <x v="0"/>
    <x v="0"/>
    <s v="WIN-PTO-00-003"/>
    <x v="0"/>
    <s v="4180767795(2ad3)"/>
    <x v="1"/>
    <x v="0"/>
    <x v="0"/>
    <x v="0"/>
    <x v="0"/>
    <x v="0"/>
    <x v="0"/>
    <x v="0"/>
    <n v="5"/>
    <x v="0"/>
    <n v="111058"/>
    <n v="555290"/>
    <x v="0"/>
    <x v="0"/>
    <x v="0"/>
    <x v="0"/>
    <n v="44423"/>
    <x v="4"/>
  </r>
  <r>
    <x v="1"/>
    <n v="4180767795"/>
    <x v="0"/>
    <x v="4"/>
    <x v="0"/>
    <x v="0"/>
    <s v="WIN-PTO-00-003"/>
    <x v="0"/>
    <s v="4180767795(2ad3)"/>
    <x v="1"/>
    <x v="10"/>
    <x v="10"/>
    <x v="0"/>
    <x v="0"/>
    <x v="0"/>
    <x v="0"/>
    <x v="0"/>
    <n v="5"/>
    <x v="0"/>
    <n v="74250"/>
    <n v="371250"/>
    <x v="0"/>
    <x v="0"/>
    <x v="0"/>
    <x v="0"/>
    <n v="29700"/>
    <x v="4"/>
  </r>
  <r>
    <x v="1"/>
    <n v="4180767795"/>
    <x v="0"/>
    <x v="4"/>
    <x v="0"/>
    <x v="0"/>
    <s v="WIN-PTO-00-003"/>
    <x v="0"/>
    <s v="4180767795(2ad3)"/>
    <x v="1"/>
    <x v="8"/>
    <x v="8"/>
    <x v="0"/>
    <x v="0"/>
    <x v="0"/>
    <x v="0"/>
    <x v="0"/>
    <n v="5"/>
    <x v="0"/>
    <n v="50182"/>
    <n v="250910"/>
    <x v="0"/>
    <x v="0"/>
    <x v="0"/>
    <x v="0"/>
    <n v="20073"/>
    <x v="4"/>
  </r>
  <r>
    <x v="1"/>
    <n v="4180767795"/>
    <x v="0"/>
    <x v="4"/>
    <x v="0"/>
    <x v="0"/>
    <s v="WIN-PTO-00-003"/>
    <x v="0"/>
    <s v="4180767795(2ad3)"/>
    <x v="1"/>
    <x v="1"/>
    <x v="1"/>
    <x v="0"/>
    <x v="0"/>
    <x v="0"/>
    <x v="0"/>
    <x v="0"/>
    <n v="5"/>
    <x v="0"/>
    <n v="55595"/>
    <n v="277975"/>
    <x v="0"/>
    <x v="0"/>
    <x v="0"/>
    <x v="0"/>
    <n v="22238"/>
    <x v="4"/>
  </r>
  <r>
    <x v="1"/>
    <n v="4180767795"/>
    <x v="0"/>
    <x v="4"/>
    <x v="0"/>
    <x v="0"/>
    <s v="WIN-PTO-00-003"/>
    <x v="0"/>
    <s v="4180767795(2ad3)"/>
    <x v="1"/>
    <x v="2"/>
    <x v="2"/>
    <x v="0"/>
    <x v="0"/>
    <x v="0"/>
    <x v="0"/>
    <x v="0"/>
    <n v="6"/>
    <x v="0"/>
    <n v="73431"/>
    <n v="440586"/>
    <x v="0"/>
    <x v="0"/>
    <x v="0"/>
    <x v="0"/>
    <n v="35247"/>
    <x v="4"/>
  </r>
  <r>
    <x v="1"/>
    <n v="4180767795"/>
    <x v="0"/>
    <x v="4"/>
    <x v="0"/>
    <x v="0"/>
    <s v="WIN-PTO-00-003"/>
    <x v="0"/>
    <s v="4180767795(2ad3)"/>
    <x v="1"/>
    <x v="11"/>
    <x v="11"/>
    <x v="0"/>
    <x v="0"/>
    <x v="0"/>
    <x v="0"/>
    <x v="0"/>
    <n v="5"/>
    <x v="0"/>
    <n v="46000"/>
    <n v="230000"/>
    <x v="0"/>
    <x v="0"/>
    <x v="0"/>
    <x v="0"/>
    <n v="18400"/>
    <x v="4"/>
  </r>
  <r>
    <x v="1"/>
    <n v="4180767795"/>
    <x v="0"/>
    <x v="4"/>
    <x v="0"/>
    <x v="0"/>
    <s v="WIN-PTO-00-003"/>
    <x v="0"/>
    <s v="4180767795(2ad3)"/>
    <x v="1"/>
    <x v="12"/>
    <x v="12"/>
    <x v="0"/>
    <x v="0"/>
    <x v="0"/>
    <x v="0"/>
    <x v="0"/>
    <n v="3"/>
    <x v="0"/>
    <n v="49500"/>
    <n v="148500"/>
    <x v="0"/>
    <x v="0"/>
    <x v="0"/>
    <x v="0"/>
    <n v="11880"/>
    <x v="4"/>
  </r>
  <r>
    <x v="1"/>
    <n v="4180767795"/>
    <x v="0"/>
    <x v="4"/>
    <x v="0"/>
    <x v="0"/>
    <s v="WIN-PTO-00-003"/>
    <x v="0"/>
    <s v="4180767795(2ad3)"/>
    <x v="1"/>
    <x v="13"/>
    <x v="13"/>
    <x v="0"/>
    <x v="0"/>
    <x v="0"/>
    <x v="0"/>
    <x v="0"/>
    <n v="3"/>
    <x v="0"/>
    <n v="50400"/>
    <n v="151200"/>
    <x v="0"/>
    <x v="0"/>
    <x v="0"/>
    <x v="0"/>
    <n v="12096"/>
    <x v="4"/>
  </r>
  <r>
    <x v="1"/>
    <n v="4180768098"/>
    <x v="0"/>
    <x v="4"/>
    <x v="0"/>
    <x v="0"/>
    <s v="WIN-PTO-00-003"/>
    <x v="0"/>
    <s v="4180768098(6871)"/>
    <x v="1"/>
    <x v="0"/>
    <x v="0"/>
    <x v="0"/>
    <x v="0"/>
    <x v="0"/>
    <x v="0"/>
    <x v="0"/>
    <n v="5"/>
    <x v="0"/>
    <n v="111058"/>
    <n v="555290"/>
    <x v="0"/>
    <x v="0"/>
    <x v="0"/>
    <x v="0"/>
    <n v="44423"/>
    <x v="4"/>
  </r>
  <r>
    <x v="1"/>
    <n v="4180768098"/>
    <x v="0"/>
    <x v="4"/>
    <x v="0"/>
    <x v="0"/>
    <s v="WIN-PTO-00-003"/>
    <x v="0"/>
    <s v="4180768098(6871)"/>
    <x v="1"/>
    <x v="1"/>
    <x v="1"/>
    <x v="0"/>
    <x v="0"/>
    <x v="0"/>
    <x v="0"/>
    <x v="0"/>
    <n v="5"/>
    <x v="0"/>
    <n v="55595"/>
    <n v="277975"/>
    <x v="0"/>
    <x v="0"/>
    <x v="0"/>
    <x v="0"/>
    <n v="22238"/>
    <x v="4"/>
  </r>
  <r>
    <x v="1"/>
    <n v="4180768098"/>
    <x v="0"/>
    <x v="4"/>
    <x v="0"/>
    <x v="0"/>
    <s v="WIN-PTO-00-003"/>
    <x v="0"/>
    <s v="4180768098(6871)"/>
    <x v="1"/>
    <x v="10"/>
    <x v="10"/>
    <x v="0"/>
    <x v="0"/>
    <x v="0"/>
    <x v="0"/>
    <x v="0"/>
    <n v="5"/>
    <x v="0"/>
    <n v="74250"/>
    <n v="371250"/>
    <x v="0"/>
    <x v="0"/>
    <x v="0"/>
    <x v="0"/>
    <n v="29700"/>
    <x v="4"/>
  </r>
  <r>
    <x v="1"/>
    <n v="4180768098"/>
    <x v="0"/>
    <x v="4"/>
    <x v="0"/>
    <x v="0"/>
    <s v="WIN-PTO-00-003"/>
    <x v="0"/>
    <s v="4180768098(6871)"/>
    <x v="1"/>
    <x v="11"/>
    <x v="11"/>
    <x v="0"/>
    <x v="0"/>
    <x v="0"/>
    <x v="0"/>
    <x v="0"/>
    <n v="6"/>
    <x v="0"/>
    <n v="46000"/>
    <n v="276000"/>
    <x v="0"/>
    <x v="0"/>
    <x v="0"/>
    <x v="0"/>
    <n v="22080"/>
    <x v="4"/>
  </r>
  <r>
    <x v="1"/>
    <n v="4180768098"/>
    <x v="0"/>
    <x v="4"/>
    <x v="0"/>
    <x v="0"/>
    <s v="WIN-PTO-00-003"/>
    <x v="0"/>
    <s v="4180768098(6871)"/>
    <x v="1"/>
    <x v="2"/>
    <x v="2"/>
    <x v="0"/>
    <x v="0"/>
    <x v="0"/>
    <x v="0"/>
    <x v="0"/>
    <n v="10"/>
    <x v="0"/>
    <n v="73431"/>
    <n v="734310"/>
    <x v="0"/>
    <x v="0"/>
    <x v="0"/>
    <x v="0"/>
    <n v="58745"/>
    <x v="4"/>
  </r>
  <r>
    <x v="1"/>
    <n v="4180768098"/>
    <x v="0"/>
    <x v="4"/>
    <x v="0"/>
    <x v="0"/>
    <s v="WIN-PTO-00-003"/>
    <x v="0"/>
    <s v="4180768098(6871)"/>
    <x v="1"/>
    <x v="12"/>
    <x v="12"/>
    <x v="0"/>
    <x v="0"/>
    <x v="0"/>
    <x v="0"/>
    <x v="0"/>
    <n v="5"/>
    <x v="0"/>
    <n v="49500"/>
    <n v="247500"/>
    <x v="0"/>
    <x v="0"/>
    <x v="0"/>
    <x v="0"/>
    <n v="19800"/>
    <x v="4"/>
  </r>
  <r>
    <x v="1"/>
    <n v="4180768098"/>
    <x v="0"/>
    <x v="4"/>
    <x v="0"/>
    <x v="0"/>
    <s v="WIN-PTO-00-003"/>
    <x v="0"/>
    <s v="4180768098(6871)"/>
    <x v="1"/>
    <x v="8"/>
    <x v="8"/>
    <x v="0"/>
    <x v="0"/>
    <x v="0"/>
    <x v="0"/>
    <x v="0"/>
    <n v="10"/>
    <x v="0"/>
    <n v="50182"/>
    <n v="501820"/>
    <x v="0"/>
    <x v="0"/>
    <x v="0"/>
    <x v="0"/>
    <n v="40146"/>
    <x v="4"/>
  </r>
  <r>
    <x v="1"/>
    <n v="4180767947"/>
    <x v="0"/>
    <x v="4"/>
    <x v="0"/>
    <x v="0"/>
    <s v="WIN-PTO-00-003"/>
    <x v="0"/>
    <s v="4180767947(5689)"/>
    <x v="1"/>
    <x v="11"/>
    <x v="11"/>
    <x v="0"/>
    <x v="0"/>
    <x v="0"/>
    <x v="0"/>
    <x v="0"/>
    <n v="5"/>
    <x v="0"/>
    <n v="46000"/>
    <n v="230000"/>
    <x v="0"/>
    <x v="0"/>
    <x v="0"/>
    <x v="0"/>
    <n v="18400"/>
    <x v="4"/>
  </r>
  <r>
    <x v="1"/>
    <n v="4180767947"/>
    <x v="0"/>
    <x v="4"/>
    <x v="0"/>
    <x v="0"/>
    <s v="WIN-PTO-00-003"/>
    <x v="0"/>
    <s v="4180767947(5689)"/>
    <x v="1"/>
    <x v="10"/>
    <x v="10"/>
    <x v="0"/>
    <x v="0"/>
    <x v="0"/>
    <x v="0"/>
    <x v="0"/>
    <n v="5"/>
    <x v="0"/>
    <n v="74250"/>
    <n v="371250"/>
    <x v="0"/>
    <x v="0"/>
    <x v="0"/>
    <x v="0"/>
    <n v="29700"/>
    <x v="4"/>
  </r>
  <r>
    <x v="1"/>
    <n v="4180767947"/>
    <x v="0"/>
    <x v="4"/>
    <x v="0"/>
    <x v="0"/>
    <s v="WIN-PTO-00-003"/>
    <x v="0"/>
    <s v="4180767947(5689)"/>
    <x v="1"/>
    <x v="13"/>
    <x v="13"/>
    <x v="0"/>
    <x v="0"/>
    <x v="0"/>
    <x v="0"/>
    <x v="0"/>
    <n v="5"/>
    <x v="0"/>
    <n v="50400"/>
    <n v="252000"/>
    <x v="0"/>
    <x v="0"/>
    <x v="0"/>
    <x v="0"/>
    <n v="20160"/>
    <x v="4"/>
  </r>
  <r>
    <x v="1"/>
    <n v="4180767947"/>
    <x v="0"/>
    <x v="4"/>
    <x v="0"/>
    <x v="0"/>
    <s v="WIN-PTO-00-003"/>
    <x v="0"/>
    <s v="4180767947(5689)"/>
    <x v="1"/>
    <x v="0"/>
    <x v="0"/>
    <x v="0"/>
    <x v="0"/>
    <x v="0"/>
    <x v="0"/>
    <x v="0"/>
    <n v="10"/>
    <x v="0"/>
    <n v="111058"/>
    <n v="1110580"/>
    <x v="0"/>
    <x v="0"/>
    <x v="0"/>
    <x v="0"/>
    <n v="88846"/>
    <x v="4"/>
  </r>
  <r>
    <x v="1"/>
    <n v="4180767947"/>
    <x v="0"/>
    <x v="4"/>
    <x v="0"/>
    <x v="0"/>
    <s v="WIN-PTO-00-003"/>
    <x v="0"/>
    <s v="4180767947(5689)"/>
    <x v="1"/>
    <x v="2"/>
    <x v="2"/>
    <x v="0"/>
    <x v="0"/>
    <x v="0"/>
    <x v="0"/>
    <x v="0"/>
    <n v="10"/>
    <x v="0"/>
    <n v="73431"/>
    <n v="734310"/>
    <x v="0"/>
    <x v="0"/>
    <x v="0"/>
    <x v="0"/>
    <n v="58745"/>
    <x v="4"/>
  </r>
  <r>
    <x v="1"/>
    <n v="4180767947"/>
    <x v="0"/>
    <x v="4"/>
    <x v="0"/>
    <x v="0"/>
    <s v="WIN-PTO-00-003"/>
    <x v="0"/>
    <s v="4180767947(5689)"/>
    <x v="1"/>
    <x v="8"/>
    <x v="8"/>
    <x v="0"/>
    <x v="0"/>
    <x v="0"/>
    <x v="0"/>
    <x v="0"/>
    <n v="5"/>
    <x v="0"/>
    <n v="50182"/>
    <n v="250910"/>
    <x v="0"/>
    <x v="0"/>
    <x v="0"/>
    <x v="0"/>
    <n v="20073"/>
    <x v="4"/>
  </r>
  <r>
    <x v="1"/>
    <n v="4180767947"/>
    <x v="0"/>
    <x v="4"/>
    <x v="0"/>
    <x v="0"/>
    <s v="WIN-PTO-00-003"/>
    <x v="0"/>
    <s v="4180767947(5689)"/>
    <x v="1"/>
    <x v="12"/>
    <x v="12"/>
    <x v="0"/>
    <x v="0"/>
    <x v="0"/>
    <x v="0"/>
    <x v="0"/>
    <n v="10"/>
    <x v="0"/>
    <n v="49500"/>
    <n v="495000"/>
    <x v="0"/>
    <x v="0"/>
    <x v="0"/>
    <x v="0"/>
    <n v="39600"/>
    <x v="4"/>
  </r>
  <r>
    <x v="1"/>
    <n v="4180767947"/>
    <x v="0"/>
    <x v="4"/>
    <x v="0"/>
    <x v="0"/>
    <s v="WIN-PTO-00-003"/>
    <x v="0"/>
    <s v="4180767947(5689)"/>
    <x v="1"/>
    <x v="1"/>
    <x v="1"/>
    <x v="0"/>
    <x v="0"/>
    <x v="0"/>
    <x v="0"/>
    <x v="0"/>
    <n v="5"/>
    <x v="0"/>
    <n v="55595"/>
    <n v="277975"/>
    <x v="0"/>
    <x v="0"/>
    <x v="0"/>
    <x v="0"/>
    <n v="22238"/>
    <x v="4"/>
  </r>
  <r>
    <x v="4"/>
    <n v="4180885062"/>
    <x v="0"/>
    <x v="4"/>
    <x v="0"/>
    <x v="0"/>
    <s v="win-056"/>
    <x v="0"/>
    <s v="4180885062(5146)"/>
    <x v="1"/>
    <x v="8"/>
    <x v="8"/>
    <x v="0"/>
    <x v="0"/>
    <x v="0"/>
    <x v="0"/>
    <x v="0"/>
    <n v="8"/>
    <x v="0"/>
    <n v="50182"/>
    <n v="401456"/>
    <x v="0"/>
    <x v="0"/>
    <x v="0"/>
    <x v="0"/>
    <n v="32116"/>
    <x v="4"/>
  </r>
  <r>
    <x v="4"/>
    <n v="4180885062"/>
    <x v="0"/>
    <x v="4"/>
    <x v="0"/>
    <x v="0"/>
    <s v="win-056"/>
    <x v="0"/>
    <s v="4180885062(5146)"/>
    <x v="1"/>
    <x v="1"/>
    <x v="1"/>
    <x v="0"/>
    <x v="0"/>
    <x v="0"/>
    <x v="0"/>
    <x v="0"/>
    <n v="8"/>
    <x v="0"/>
    <n v="55595"/>
    <n v="444760"/>
    <x v="0"/>
    <x v="0"/>
    <x v="0"/>
    <x v="0"/>
    <n v="35581"/>
    <x v="4"/>
  </r>
  <r>
    <x v="4"/>
    <n v="4180885062"/>
    <x v="0"/>
    <x v="4"/>
    <x v="0"/>
    <x v="0"/>
    <s v="win-056"/>
    <x v="0"/>
    <s v="4180885062(5146)"/>
    <x v="1"/>
    <x v="2"/>
    <x v="2"/>
    <x v="0"/>
    <x v="0"/>
    <x v="0"/>
    <x v="0"/>
    <x v="0"/>
    <n v="34"/>
    <x v="0"/>
    <n v="73431"/>
    <n v="2496654"/>
    <x v="0"/>
    <x v="0"/>
    <x v="0"/>
    <x v="0"/>
    <n v="199732"/>
    <x v="4"/>
  </r>
  <r>
    <x v="4"/>
    <n v="4180885062"/>
    <x v="0"/>
    <x v="4"/>
    <x v="0"/>
    <x v="0"/>
    <s v="win-056"/>
    <x v="0"/>
    <s v="4180885062(5146)"/>
    <x v="1"/>
    <x v="11"/>
    <x v="11"/>
    <x v="0"/>
    <x v="0"/>
    <x v="0"/>
    <x v="0"/>
    <x v="0"/>
    <n v="10"/>
    <x v="0"/>
    <n v="46000"/>
    <n v="460000"/>
    <x v="0"/>
    <x v="0"/>
    <x v="0"/>
    <x v="0"/>
    <n v="36800"/>
    <x v="4"/>
  </r>
  <r>
    <x v="4"/>
    <n v="4180885062"/>
    <x v="0"/>
    <x v="4"/>
    <x v="0"/>
    <x v="0"/>
    <s v="win-056"/>
    <x v="0"/>
    <s v="4180885062(5146)"/>
    <x v="1"/>
    <x v="0"/>
    <x v="0"/>
    <x v="0"/>
    <x v="0"/>
    <x v="0"/>
    <x v="0"/>
    <x v="0"/>
    <n v="18"/>
    <x v="0"/>
    <n v="111058"/>
    <n v="1999044"/>
    <x v="0"/>
    <x v="0"/>
    <x v="0"/>
    <x v="0"/>
    <n v="159924"/>
    <x v="4"/>
  </r>
  <r>
    <x v="4"/>
    <n v="4180884105"/>
    <x v="0"/>
    <x v="4"/>
    <x v="0"/>
    <x v="0"/>
    <s v="win-056"/>
    <x v="0"/>
    <s v="4180884105(5146)"/>
    <x v="1"/>
    <x v="10"/>
    <x v="10"/>
    <x v="0"/>
    <x v="0"/>
    <x v="0"/>
    <x v="0"/>
    <x v="0"/>
    <n v="10"/>
    <x v="0"/>
    <n v="74250"/>
    <n v="742500"/>
    <x v="0"/>
    <x v="0"/>
    <x v="0"/>
    <x v="0"/>
    <n v="59400"/>
    <x v="4"/>
  </r>
  <r>
    <x v="3"/>
    <n v="4180785286"/>
    <x v="0"/>
    <x v="4"/>
    <x v="0"/>
    <x v="0"/>
    <s v="win-hth-00-004"/>
    <x v="0"/>
    <s v="4180785286(6257)"/>
    <x v="1"/>
    <x v="11"/>
    <x v="11"/>
    <x v="0"/>
    <x v="0"/>
    <x v="0"/>
    <x v="0"/>
    <x v="0"/>
    <n v="4"/>
    <x v="0"/>
    <n v="46000"/>
    <n v="184000"/>
    <x v="0"/>
    <x v="0"/>
    <x v="0"/>
    <x v="0"/>
    <n v="14720"/>
    <x v="4"/>
  </r>
  <r>
    <x v="3"/>
    <n v="4180785286"/>
    <x v="0"/>
    <x v="4"/>
    <x v="0"/>
    <x v="0"/>
    <s v="win-hth-00-004"/>
    <x v="0"/>
    <s v="4180785286(6257)"/>
    <x v="1"/>
    <x v="1"/>
    <x v="1"/>
    <x v="0"/>
    <x v="0"/>
    <x v="0"/>
    <x v="0"/>
    <x v="0"/>
    <n v="6"/>
    <x v="0"/>
    <n v="55595"/>
    <n v="333570"/>
    <x v="0"/>
    <x v="0"/>
    <x v="0"/>
    <x v="0"/>
    <n v="26686"/>
    <x v="4"/>
  </r>
  <r>
    <x v="3"/>
    <n v="4180785286"/>
    <x v="0"/>
    <x v="4"/>
    <x v="0"/>
    <x v="0"/>
    <s v="win-hth-00-004"/>
    <x v="0"/>
    <s v="4180785286(6257)"/>
    <x v="1"/>
    <x v="10"/>
    <x v="10"/>
    <x v="0"/>
    <x v="0"/>
    <x v="0"/>
    <x v="0"/>
    <x v="0"/>
    <n v="4"/>
    <x v="0"/>
    <n v="74250"/>
    <n v="297000"/>
    <x v="0"/>
    <x v="0"/>
    <x v="0"/>
    <x v="0"/>
    <n v="23760"/>
    <x v="4"/>
  </r>
  <r>
    <x v="3"/>
    <n v="4180785286"/>
    <x v="0"/>
    <x v="4"/>
    <x v="0"/>
    <x v="0"/>
    <s v="win-hth-00-004"/>
    <x v="0"/>
    <s v="4180785286(6257)"/>
    <x v="1"/>
    <x v="8"/>
    <x v="8"/>
    <x v="0"/>
    <x v="0"/>
    <x v="0"/>
    <x v="0"/>
    <x v="0"/>
    <n v="6"/>
    <x v="0"/>
    <n v="50182"/>
    <n v="301092"/>
    <x v="0"/>
    <x v="0"/>
    <x v="0"/>
    <x v="0"/>
    <n v="24087"/>
    <x v="4"/>
  </r>
  <r>
    <x v="3"/>
    <n v="4180785286"/>
    <x v="0"/>
    <x v="4"/>
    <x v="0"/>
    <x v="0"/>
    <s v="win-hth-00-004"/>
    <x v="0"/>
    <s v="4180785286(6257)"/>
    <x v="1"/>
    <x v="2"/>
    <x v="2"/>
    <x v="0"/>
    <x v="0"/>
    <x v="0"/>
    <x v="0"/>
    <x v="0"/>
    <n v="12"/>
    <x v="0"/>
    <n v="73431"/>
    <n v="881172"/>
    <x v="0"/>
    <x v="0"/>
    <x v="0"/>
    <x v="0"/>
    <n v="70494"/>
    <x v="4"/>
  </r>
  <r>
    <x v="3"/>
    <n v="4180786621"/>
    <x v="0"/>
    <x v="4"/>
    <x v="0"/>
    <x v="0"/>
    <s v="win-hth-00-004"/>
    <x v="0"/>
    <s v="4180786621(6983)"/>
    <x v="1"/>
    <x v="2"/>
    <x v="2"/>
    <x v="0"/>
    <x v="0"/>
    <x v="0"/>
    <x v="0"/>
    <x v="0"/>
    <n v="6"/>
    <x v="0"/>
    <n v="73431"/>
    <n v="440586"/>
    <x v="0"/>
    <x v="0"/>
    <x v="0"/>
    <x v="0"/>
    <n v="35247"/>
    <x v="4"/>
  </r>
  <r>
    <x v="3"/>
    <n v="4180786621"/>
    <x v="0"/>
    <x v="4"/>
    <x v="0"/>
    <x v="0"/>
    <s v="win-hth-00-004"/>
    <x v="0"/>
    <s v="4180786621(6983)"/>
    <x v="1"/>
    <x v="11"/>
    <x v="11"/>
    <x v="0"/>
    <x v="0"/>
    <x v="0"/>
    <x v="0"/>
    <x v="0"/>
    <n v="4"/>
    <x v="0"/>
    <n v="46000"/>
    <n v="184000"/>
    <x v="0"/>
    <x v="0"/>
    <x v="0"/>
    <x v="0"/>
    <n v="14720"/>
    <x v="4"/>
  </r>
  <r>
    <x v="3"/>
    <n v="4180786621"/>
    <x v="0"/>
    <x v="4"/>
    <x v="0"/>
    <x v="0"/>
    <s v="win-hth-00-004"/>
    <x v="0"/>
    <s v="4180786621(6983)"/>
    <x v="1"/>
    <x v="1"/>
    <x v="1"/>
    <x v="0"/>
    <x v="0"/>
    <x v="0"/>
    <x v="0"/>
    <x v="0"/>
    <n v="4"/>
    <x v="0"/>
    <n v="55595"/>
    <n v="222380"/>
    <x v="0"/>
    <x v="0"/>
    <x v="0"/>
    <x v="0"/>
    <n v="17790"/>
    <x v="4"/>
  </r>
  <r>
    <x v="3"/>
    <n v="4180786621"/>
    <x v="0"/>
    <x v="4"/>
    <x v="0"/>
    <x v="0"/>
    <s v="win-hth-00-004"/>
    <x v="0"/>
    <s v="4180786621(6983)"/>
    <x v="1"/>
    <x v="0"/>
    <x v="0"/>
    <x v="0"/>
    <x v="0"/>
    <x v="0"/>
    <x v="0"/>
    <x v="0"/>
    <n v="6"/>
    <x v="0"/>
    <n v="111058"/>
    <n v="666348"/>
    <x v="0"/>
    <x v="0"/>
    <x v="0"/>
    <x v="0"/>
    <n v="53308"/>
    <x v="4"/>
  </r>
  <r>
    <x v="3"/>
    <n v="4180784099"/>
    <x v="0"/>
    <x v="4"/>
    <x v="0"/>
    <x v="0"/>
    <s v="win-hth-00-004"/>
    <x v="0"/>
    <s v="4180784099(2ato)"/>
    <x v="1"/>
    <x v="2"/>
    <x v="2"/>
    <x v="0"/>
    <x v="0"/>
    <x v="0"/>
    <x v="0"/>
    <x v="0"/>
    <n v="4"/>
    <x v="0"/>
    <n v="73431"/>
    <n v="293724"/>
    <x v="0"/>
    <x v="0"/>
    <x v="0"/>
    <x v="0"/>
    <n v="23498"/>
    <x v="4"/>
  </r>
  <r>
    <x v="3"/>
    <n v="4180784099"/>
    <x v="0"/>
    <x v="4"/>
    <x v="0"/>
    <x v="0"/>
    <s v="win-hth-00-004"/>
    <x v="0"/>
    <s v="4180784099(2ato)"/>
    <x v="1"/>
    <x v="11"/>
    <x v="11"/>
    <x v="0"/>
    <x v="0"/>
    <x v="0"/>
    <x v="0"/>
    <x v="0"/>
    <n v="2"/>
    <x v="0"/>
    <n v="46000"/>
    <n v="92000"/>
    <x v="0"/>
    <x v="0"/>
    <x v="0"/>
    <x v="0"/>
    <n v="7360"/>
    <x v="4"/>
  </r>
  <r>
    <x v="3"/>
    <n v="4180784099"/>
    <x v="0"/>
    <x v="4"/>
    <x v="0"/>
    <x v="0"/>
    <s v="win-hth-00-004"/>
    <x v="0"/>
    <s v="4180784099(2ato)"/>
    <x v="1"/>
    <x v="1"/>
    <x v="1"/>
    <x v="0"/>
    <x v="0"/>
    <x v="0"/>
    <x v="0"/>
    <x v="0"/>
    <n v="4"/>
    <x v="0"/>
    <n v="55595"/>
    <n v="222380"/>
    <x v="0"/>
    <x v="0"/>
    <x v="0"/>
    <x v="0"/>
    <n v="17790"/>
    <x v="4"/>
  </r>
  <r>
    <x v="3"/>
    <n v="4180784099"/>
    <x v="0"/>
    <x v="4"/>
    <x v="0"/>
    <x v="0"/>
    <s v="win-hth-00-004"/>
    <x v="0"/>
    <s v="4180784099(2ato)"/>
    <x v="1"/>
    <x v="10"/>
    <x v="10"/>
    <x v="0"/>
    <x v="0"/>
    <x v="0"/>
    <x v="0"/>
    <x v="0"/>
    <n v="4"/>
    <x v="0"/>
    <n v="74250"/>
    <n v="297000"/>
    <x v="0"/>
    <x v="0"/>
    <x v="0"/>
    <x v="0"/>
    <n v="23760"/>
    <x v="4"/>
  </r>
  <r>
    <x v="3"/>
    <n v="4180784099"/>
    <x v="0"/>
    <x v="4"/>
    <x v="0"/>
    <x v="0"/>
    <s v="win-hth-00-004"/>
    <x v="0"/>
    <s v="4180784099(2ato)"/>
    <x v="1"/>
    <x v="8"/>
    <x v="8"/>
    <x v="0"/>
    <x v="0"/>
    <x v="0"/>
    <x v="0"/>
    <x v="0"/>
    <n v="4"/>
    <x v="0"/>
    <n v="50182"/>
    <n v="200728"/>
    <x v="0"/>
    <x v="0"/>
    <x v="0"/>
    <x v="0"/>
    <n v="16058"/>
    <x v="4"/>
  </r>
  <r>
    <x v="3"/>
    <n v="4180784099"/>
    <x v="0"/>
    <x v="4"/>
    <x v="0"/>
    <x v="0"/>
    <s v="win-hth-00-004"/>
    <x v="0"/>
    <s v="4180784099(2ato)"/>
    <x v="1"/>
    <x v="0"/>
    <x v="0"/>
    <x v="0"/>
    <x v="0"/>
    <x v="0"/>
    <x v="0"/>
    <x v="0"/>
    <n v="12"/>
    <x v="0"/>
    <n v="111058"/>
    <n v="1332696"/>
    <x v="0"/>
    <x v="0"/>
    <x v="0"/>
    <x v="0"/>
    <n v="106616"/>
    <x v="4"/>
  </r>
  <r>
    <x v="3"/>
    <n v="4180785943"/>
    <x v="0"/>
    <x v="4"/>
    <x v="0"/>
    <x v="0"/>
    <s v="win-hth-00-004"/>
    <x v="0"/>
    <s v="4180785943(6559)"/>
    <x v="1"/>
    <x v="2"/>
    <x v="2"/>
    <x v="0"/>
    <x v="0"/>
    <x v="0"/>
    <x v="0"/>
    <x v="0"/>
    <n v="6"/>
    <x v="0"/>
    <n v="73431"/>
    <n v="440586"/>
    <x v="0"/>
    <x v="0"/>
    <x v="0"/>
    <x v="0"/>
    <n v="35247"/>
    <x v="4"/>
  </r>
  <r>
    <x v="3"/>
    <n v="4180785943"/>
    <x v="0"/>
    <x v="4"/>
    <x v="0"/>
    <x v="0"/>
    <s v="win-hth-00-004"/>
    <x v="0"/>
    <s v="4180785943(6559)"/>
    <x v="1"/>
    <x v="1"/>
    <x v="1"/>
    <x v="0"/>
    <x v="0"/>
    <x v="0"/>
    <x v="0"/>
    <x v="0"/>
    <n v="7"/>
    <x v="0"/>
    <n v="55595"/>
    <n v="389165"/>
    <x v="0"/>
    <x v="0"/>
    <x v="0"/>
    <x v="0"/>
    <n v="31133"/>
    <x v="4"/>
  </r>
  <r>
    <x v="3"/>
    <n v="4180785943"/>
    <x v="0"/>
    <x v="4"/>
    <x v="0"/>
    <x v="0"/>
    <s v="win-hth-00-004"/>
    <x v="0"/>
    <s v="4180785943(6559)"/>
    <x v="1"/>
    <x v="10"/>
    <x v="10"/>
    <x v="0"/>
    <x v="0"/>
    <x v="0"/>
    <x v="0"/>
    <x v="0"/>
    <n v="8"/>
    <x v="0"/>
    <n v="74250"/>
    <n v="594000"/>
    <x v="0"/>
    <x v="0"/>
    <x v="0"/>
    <x v="0"/>
    <n v="47520"/>
    <x v="4"/>
  </r>
  <r>
    <x v="3"/>
    <n v="4180785943"/>
    <x v="0"/>
    <x v="4"/>
    <x v="0"/>
    <x v="0"/>
    <s v="win-hth-00-004"/>
    <x v="0"/>
    <s v="4180785943(6559)"/>
    <x v="1"/>
    <x v="0"/>
    <x v="0"/>
    <x v="0"/>
    <x v="0"/>
    <x v="0"/>
    <x v="0"/>
    <x v="0"/>
    <n v="6"/>
    <x v="0"/>
    <n v="111058"/>
    <n v="666348"/>
    <x v="0"/>
    <x v="0"/>
    <x v="0"/>
    <x v="0"/>
    <n v="53308"/>
    <x v="4"/>
  </r>
  <r>
    <x v="3"/>
    <n v="4180786638"/>
    <x v="0"/>
    <x v="4"/>
    <x v="0"/>
    <x v="0"/>
    <s v="win-hth-00-004"/>
    <x v="0"/>
    <s v="4180786638(6996)"/>
    <x v="1"/>
    <x v="2"/>
    <x v="2"/>
    <x v="0"/>
    <x v="0"/>
    <x v="0"/>
    <x v="0"/>
    <x v="0"/>
    <n v="30"/>
    <x v="0"/>
    <n v="73431"/>
    <n v="2202930"/>
    <x v="0"/>
    <x v="0"/>
    <x v="0"/>
    <x v="0"/>
    <n v="176234"/>
    <x v="4"/>
  </r>
  <r>
    <x v="3"/>
    <n v="4180786638"/>
    <x v="0"/>
    <x v="4"/>
    <x v="0"/>
    <x v="0"/>
    <s v="win-hth-00-004"/>
    <x v="0"/>
    <s v="4180786638(6996)"/>
    <x v="1"/>
    <x v="11"/>
    <x v="11"/>
    <x v="0"/>
    <x v="0"/>
    <x v="0"/>
    <x v="0"/>
    <x v="0"/>
    <n v="2"/>
    <x v="0"/>
    <n v="46000"/>
    <n v="92000"/>
    <x v="0"/>
    <x v="0"/>
    <x v="0"/>
    <x v="0"/>
    <n v="7360"/>
    <x v="4"/>
  </r>
  <r>
    <x v="3"/>
    <n v="4180786638"/>
    <x v="0"/>
    <x v="4"/>
    <x v="0"/>
    <x v="0"/>
    <s v="win-hth-00-004"/>
    <x v="0"/>
    <s v="4180786638(6996)"/>
    <x v="1"/>
    <x v="10"/>
    <x v="10"/>
    <x v="0"/>
    <x v="0"/>
    <x v="0"/>
    <x v="0"/>
    <x v="0"/>
    <n v="4"/>
    <x v="0"/>
    <n v="74250"/>
    <n v="297000"/>
    <x v="0"/>
    <x v="0"/>
    <x v="0"/>
    <x v="0"/>
    <n v="23760"/>
    <x v="4"/>
  </r>
  <r>
    <x v="3"/>
    <n v="4180786638"/>
    <x v="0"/>
    <x v="4"/>
    <x v="0"/>
    <x v="0"/>
    <s v="win-hth-00-004"/>
    <x v="0"/>
    <s v="4180786638(6996)"/>
    <x v="1"/>
    <x v="8"/>
    <x v="8"/>
    <x v="0"/>
    <x v="0"/>
    <x v="0"/>
    <x v="0"/>
    <x v="0"/>
    <n v="4"/>
    <x v="0"/>
    <n v="50182"/>
    <n v="200728"/>
    <x v="0"/>
    <x v="0"/>
    <x v="0"/>
    <x v="0"/>
    <n v="16058"/>
    <x v="4"/>
  </r>
  <r>
    <x v="3"/>
    <n v="4180785353"/>
    <x v="0"/>
    <x v="4"/>
    <x v="0"/>
    <x v="0"/>
    <s v="win-hth-00-004"/>
    <x v="0"/>
    <s v="4180785353(6342)"/>
    <x v="1"/>
    <x v="0"/>
    <x v="0"/>
    <x v="0"/>
    <x v="0"/>
    <x v="0"/>
    <x v="0"/>
    <x v="0"/>
    <n v="10"/>
    <x v="0"/>
    <n v="111058"/>
    <n v="1110580"/>
    <x v="0"/>
    <x v="0"/>
    <x v="0"/>
    <x v="0"/>
    <n v="88846"/>
    <x v="4"/>
  </r>
  <r>
    <x v="3"/>
    <n v="4180785353"/>
    <x v="0"/>
    <x v="4"/>
    <x v="0"/>
    <x v="0"/>
    <s v="win-hth-00-004"/>
    <x v="0"/>
    <s v="4180785353(6342)"/>
    <x v="1"/>
    <x v="8"/>
    <x v="8"/>
    <x v="0"/>
    <x v="0"/>
    <x v="0"/>
    <x v="0"/>
    <x v="0"/>
    <n v="5"/>
    <x v="0"/>
    <n v="50182"/>
    <n v="250910"/>
    <x v="0"/>
    <x v="0"/>
    <x v="0"/>
    <x v="0"/>
    <n v="20073"/>
    <x v="4"/>
  </r>
  <r>
    <x v="3"/>
    <n v="4180785353"/>
    <x v="0"/>
    <x v="4"/>
    <x v="0"/>
    <x v="0"/>
    <s v="win-hth-00-004"/>
    <x v="0"/>
    <s v="4180785353(6342)"/>
    <x v="1"/>
    <x v="10"/>
    <x v="10"/>
    <x v="0"/>
    <x v="0"/>
    <x v="0"/>
    <x v="0"/>
    <x v="0"/>
    <n v="6"/>
    <x v="0"/>
    <n v="74250"/>
    <n v="445500"/>
    <x v="0"/>
    <x v="0"/>
    <x v="0"/>
    <x v="0"/>
    <n v="35640"/>
    <x v="4"/>
  </r>
  <r>
    <x v="3"/>
    <n v="4180785353"/>
    <x v="0"/>
    <x v="4"/>
    <x v="0"/>
    <x v="0"/>
    <s v="win-hth-00-004"/>
    <x v="0"/>
    <s v="4180785353(6342)"/>
    <x v="1"/>
    <x v="2"/>
    <x v="2"/>
    <x v="0"/>
    <x v="0"/>
    <x v="0"/>
    <x v="0"/>
    <x v="0"/>
    <n v="12"/>
    <x v="0"/>
    <n v="73431"/>
    <n v="881172"/>
    <x v="0"/>
    <x v="0"/>
    <x v="0"/>
    <x v="0"/>
    <n v="70494"/>
    <x v="4"/>
  </r>
  <r>
    <x v="3"/>
    <n v="4180785353"/>
    <x v="0"/>
    <x v="4"/>
    <x v="0"/>
    <x v="0"/>
    <s v="win-hth-00-004"/>
    <x v="0"/>
    <s v="4180785353(6342)"/>
    <x v="1"/>
    <x v="11"/>
    <x v="11"/>
    <x v="0"/>
    <x v="0"/>
    <x v="0"/>
    <x v="0"/>
    <x v="0"/>
    <n v="2"/>
    <x v="0"/>
    <n v="46000"/>
    <n v="92000"/>
    <x v="0"/>
    <x v="0"/>
    <x v="0"/>
    <x v="0"/>
    <n v="7360"/>
    <x v="4"/>
  </r>
  <r>
    <x v="3"/>
    <n v="4180785353"/>
    <x v="0"/>
    <x v="4"/>
    <x v="0"/>
    <x v="0"/>
    <s v="win-hth-00-004"/>
    <x v="0"/>
    <s v="4180785353(6342)"/>
    <x v="1"/>
    <x v="1"/>
    <x v="1"/>
    <x v="0"/>
    <x v="0"/>
    <x v="0"/>
    <x v="0"/>
    <x v="0"/>
    <n v="4"/>
    <x v="0"/>
    <n v="55595"/>
    <n v="222380"/>
    <x v="0"/>
    <x v="0"/>
    <x v="0"/>
    <x v="0"/>
    <n v="17790"/>
    <x v="4"/>
  </r>
  <r>
    <x v="3"/>
    <n v="4180784169"/>
    <x v="0"/>
    <x v="4"/>
    <x v="0"/>
    <x v="0"/>
    <s v="win-058"/>
    <x v="0"/>
    <s v="4180784169(2au7)"/>
    <x v="1"/>
    <x v="2"/>
    <x v="2"/>
    <x v="0"/>
    <x v="0"/>
    <x v="0"/>
    <x v="0"/>
    <x v="0"/>
    <n v="8"/>
    <x v="0"/>
    <n v="73431"/>
    <n v="587448"/>
    <x v="0"/>
    <x v="0"/>
    <x v="0"/>
    <x v="0"/>
    <n v="46996"/>
    <x v="4"/>
  </r>
  <r>
    <x v="3"/>
    <n v="4180784169"/>
    <x v="0"/>
    <x v="4"/>
    <x v="0"/>
    <x v="0"/>
    <s v="win-058"/>
    <x v="0"/>
    <s v="4180784169(2au7)"/>
    <x v="1"/>
    <x v="11"/>
    <x v="11"/>
    <x v="0"/>
    <x v="0"/>
    <x v="0"/>
    <x v="0"/>
    <x v="0"/>
    <n v="8"/>
    <x v="0"/>
    <n v="46000"/>
    <n v="368000"/>
    <x v="0"/>
    <x v="0"/>
    <x v="0"/>
    <x v="0"/>
    <n v="29440"/>
    <x v="4"/>
  </r>
  <r>
    <x v="3"/>
    <n v="4180784169"/>
    <x v="0"/>
    <x v="4"/>
    <x v="0"/>
    <x v="0"/>
    <s v="win-058"/>
    <x v="0"/>
    <s v="4180784169(2au7)"/>
    <x v="1"/>
    <x v="0"/>
    <x v="0"/>
    <x v="0"/>
    <x v="0"/>
    <x v="0"/>
    <x v="0"/>
    <x v="0"/>
    <n v="8"/>
    <x v="0"/>
    <n v="111058"/>
    <n v="888464"/>
    <x v="0"/>
    <x v="0"/>
    <x v="0"/>
    <x v="0"/>
    <n v="71077"/>
    <x v="4"/>
  </r>
  <r>
    <x v="3"/>
    <n v="4180784169"/>
    <x v="0"/>
    <x v="4"/>
    <x v="0"/>
    <x v="0"/>
    <s v="win-058"/>
    <x v="0"/>
    <s v="4180784169(2au7)"/>
    <x v="1"/>
    <x v="8"/>
    <x v="8"/>
    <x v="0"/>
    <x v="0"/>
    <x v="0"/>
    <x v="0"/>
    <x v="0"/>
    <n v="6"/>
    <x v="0"/>
    <n v="50182"/>
    <n v="301092"/>
    <x v="0"/>
    <x v="0"/>
    <x v="0"/>
    <x v="0"/>
    <n v="24087"/>
    <x v="4"/>
  </r>
  <r>
    <x v="3"/>
    <n v="4180784169"/>
    <x v="0"/>
    <x v="4"/>
    <x v="0"/>
    <x v="0"/>
    <s v="win-058"/>
    <x v="0"/>
    <s v="4180784169(2au7)"/>
    <x v="1"/>
    <x v="10"/>
    <x v="10"/>
    <x v="0"/>
    <x v="0"/>
    <x v="0"/>
    <x v="0"/>
    <x v="0"/>
    <n v="8"/>
    <x v="0"/>
    <n v="74250"/>
    <n v="594000"/>
    <x v="0"/>
    <x v="0"/>
    <x v="0"/>
    <x v="0"/>
    <n v="47520"/>
    <x v="4"/>
  </r>
  <r>
    <x v="3"/>
    <n v="4180784169"/>
    <x v="0"/>
    <x v="4"/>
    <x v="0"/>
    <x v="0"/>
    <s v="win-058"/>
    <x v="0"/>
    <s v="4180784169(2au7)"/>
    <x v="1"/>
    <x v="1"/>
    <x v="1"/>
    <x v="0"/>
    <x v="0"/>
    <x v="0"/>
    <x v="0"/>
    <x v="0"/>
    <n v="6"/>
    <x v="0"/>
    <n v="55595"/>
    <n v="333570"/>
    <x v="0"/>
    <x v="0"/>
    <x v="0"/>
    <x v="0"/>
    <n v="26686"/>
    <x v="4"/>
  </r>
  <r>
    <x v="3"/>
    <n v="4180783661"/>
    <x v="0"/>
    <x v="4"/>
    <x v="0"/>
    <x v="0"/>
    <s v="win-058"/>
    <x v="0"/>
    <s v="4180783661(2ans)"/>
    <x v="1"/>
    <x v="1"/>
    <x v="1"/>
    <x v="0"/>
    <x v="0"/>
    <x v="0"/>
    <x v="0"/>
    <x v="0"/>
    <n v="8"/>
    <x v="0"/>
    <n v="55595"/>
    <n v="444760"/>
    <x v="0"/>
    <x v="0"/>
    <x v="0"/>
    <x v="0"/>
    <n v="35581"/>
    <x v="4"/>
  </r>
  <r>
    <x v="3"/>
    <n v="4180783661"/>
    <x v="0"/>
    <x v="4"/>
    <x v="0"/>
    <x v="0"/>
    <s v="win-058"/>
    <x v="0"/>
    <s v="4180783661(2ans)"/>
    <x v="1"/>
    <x v="10"/>
    <x v="10"/>
    <x v="0"/>
    <x v="0"/>
    <x v="0"/>
    <x v="0"/>
    <x v="0"/>
    <n v="10"/>
    <x v="0"/>
    <n v="74250"/>
    <n v="742500"/>
    <x v="0"/>
    <x v="0"/>
    <x v="0"/>
    <x v="0"/>
    <n v="59400"/>
    <x v="4"/>
  </r>
  <r>
    <x v="3"/>
    <n v="4180783661"/>
    <x v="0"/>
    <x v="4"/>
    <x v="0"/>
    <x v="0"/>
    <s v="win-058"/>
    <x v="0"/>
    <s v="4180783661(2ans)"/>
    <x v="1"/>
    <x v="8"/>
    <x v="8"/>
    <x v="0"/>
    <x v="0"/>
    <x v="0"/>
    <x v="0"/>
    <x v="0"/>
    <n v="8"/>
    <x v="0"/>
    <n v="50182"/>
    <n v="401456"/>
    <x v="0"/>
    <x v="0"/>
    <x v="0"/>
    <x v="0"/>
    <n v="32116"/>
    <x v="4"/>
  </r>
  <r>
    <x v="3"/>
    <n v="4180783661"/>
    <x v="0"/>
    <x v="4"/>
    <x v="0"/>
    <x v="0"/>
    <s v="win-058"/>
    <x v="0"/>
    <s v="4180783661(2ans)"/>
    <x v="1"/>
    <x v="0"/>
    <x v="0"/>
    <x v="0"/>
    <x v="0"/>
    <x v="0"/>
    <x v="0"/>
    <x v="0"/>
    <n v="6"/>
    <x v="0"/>
    <n v="111058"/>
    <n v="666348"/>
    <x v="0"/>
    <x v="0"/>
    <x v="0"/>
    <x v="0"/>
    <n v="53308"/>
    <x v="4"/>
  </r>
  <r>
    <x v="3"/>
    <n v="4180783661"/>
    <x v="0"/>
    <x v="4"/>
    <x v="0"/>
    <x v="0"/>
    <s v="win-058"/>
    <x v="0"/>
    <s v="4180783661(2ans)"/>
    <x v="1"/>
    <x v="2"/>
    <x v="2"/>
    <x v="0"/>
    <x v="0"/>
    <x v="0"/>
    <x v="0"/>
    <x v="0"/>
    <n v="8"/>
    <x v="0"/>
    <n v="73431"/>
    <n v="587448"/>
    <x v="0"/>
    <x v="0"/>
    <x v="0"/>
    <x v="0"/>
    <n v="46996"/>
    <x v="4"/>
  </r>
  <r>
    <x v="3"/>
    <n v="4180783661"/>
    <x v="0"/>
    <x v="4"/>
    <x v="0"/>
    <x v="0"/>
    <s v="win-058"/>
    <x v="0"/>
    <s v="4180783661(2ans)"/>
    <x v="1"/>
    <x v="11"/>
    <x v="11"/>
    <x v="0"/>
    <x v="0"/>
    <x v="0"/>
    <x v="0"/>
    <x v="0"/>
    <n v="6"/>
    <x v="0"/>
    <n v="46000"/>
    <n v="276000"/>
    <x v="0"/>
    <x v="0"/>
    <x v="0"/>
    <x v="0"/>
    <n v="22080"/>
    <x v="4"/>
  </r>
  <r>
    <x v="3"/>
    <n v="4180783482"/>
    <x v="0"/>
    <x v="4"/>
    <x v="0"/>
    <x v="0"/>
    <s v="win-058"/>
    <x v="0"/>
    <s v="4180783482(2ald)"/>
    <x v="1"/>
    <x v="2"/>
    <x v="2"/>
    <x v="0"/>
    <x v="0"/>
    <x v="0"/>
    <x v="0"/>
    <x v="0"/>
    <n v="10"/>
    <x v="0"/>
    <n v="73431"/>
    <n v="734310"/>
    <x v="0"/>
    <x v="0"/>
    <x v="0"/>
    <x v="0"/>
    <n v="58745"/>
    <x v="4"/>
  </r>
  <r>
    <x v="3"/>
    <n v="4180783482"/>
    <x v="0"/>
    <x v="4"/>
    <x v="0"/>
    <x v="0"/>
    <s v="win-058"/>
    <x v="0"/>
    <s v="4180783482(2ald)"/>
    <x v="1"/>
    <x v="11"/>
    <x v="11"/>
    <x v="0"/>
    <x v="0"/>
    <x v="0"/>
    <x v="0"/>
    <x v="0"/>
    <n v="8"/>
    <x v="0"/>
    <n v="46000"/>
    <n v="368000"/>
    <x v="0"/>
    <x v="0"/>
    <x v="0"/>
    <x v="0"/>
    <n v="29440"/>
    <x v="4"/>
  </r>
  <r>
    <x v="3"/>
    <n v="4180783482"/>
    <x v="0"/>
    <x v="4"/>
    <x v="0"/>
    <x v="0"/>
    <s v="win-058"/>
    <x v="0"/>
    <s v="4180783482(2ald)"/>
    <x v="1"/>
    <x v="1"/>
    <x v="1"/>
    <x v="0"/>
    <x v="0"/>
    <x v="0"/>
    <x v="0"/>
    <x v="0"/>
    <n v="6"/>
    <x v="0"/>
    <n v="55595"/>
    <n v="333570"/>
    <x v="0"/>
    <x v="0"/>
    <x v="0"/>
    <x v="0"/>
    <n v="26686"/>
    <x v="4"/>
  </r>
  <r>
    <x v="3"/>
    <n v="4180783482"/>
    <x v="0"/>
    <x v="4"/>
    <x v="0"/>
    <x v="0"/>
    <s v="win-058"/>
    <x v="0"/>
    <s v="4180783482(2ald)"/>
    <x v="1"/>
    <x v="10"/>
    <x v="10"/>
    <x v="0"/>
    <x v="0"/>
    <x v="0"/>
    <x v="0"/>
    <x v="0"/>
    <n v="2"/>
    <x v="0"/>
    <n v="74250"/>
    <n v="148500"/>
    <x v="0"/>
    <x v="0"/>
    <x v="0"/>
    <x v="0"/>
    <n v="11880"/>
    <x v="4"/>
  </r>
  <r>
    <x v="3"/>
    <n v="4180783482"/>
    <x v="0"/>
    <x v="4"/>
    <x v="0"/>
    <x v="0"/>
    <s v="win-058"/>
    <x v="0"/>
    <s v="4180783482(2ald)"/>
    <x v="1"/>
    <x v="8"/>
    <x v="8"/>
    <x v="0"/>
    <x v="0"/>
    <x v="0"/>
    <x v="0"/>
    <x v="0"/>
    <n v="8"/>
    <x v="0"/>
    <n v="50182"/>
    <n v="401456"/>
    <x v="0"/>
    <x v="0"/>
    <x v="0"/>
    <x v="0"/>
    <n v="32116"/>
    <x v="4"/>
  </r>
  <r>
    <x v="3"/>
    <n v="4180783482"/>
    <x v="0"/>
    <x v="4"/>
    <x v="0"/>
    <x v="0"/>
    <s v="win-058"/>
    <x v="0"/>
    <s v="4180783482(2ald)"/>
    <x v="1"/>
    <x v="0"/>
    <x v="0"/>
    <x v="0"/>
    <x v="0"/>
    <x v="0"/>
    <x v="0"/>
    <x v="0"/>
    <n v="10"/>
    <x v="0"/>
    <n v="111058"/>
    <n v="1110580"/>
    <x v="0"/>
    <x v="0"/>
    <x v="0"/>
    <x v="0"/>
    <n v="88846"/>
    <x v="4"/>
  </r>
  <r>
    <x v="3"/>
    <n v="4180785731"/>
    <x v="0"/>
    <x v="4"/>
    <x v="0"/>
    <x v="0"/>
    <s v="win-058"/>
    <x v="0"/>
    <s v="4180785731(6493)"/>
    <x v="1"/>
    <x v="0"/>
    <x v="0"/>
    <x v="0"/>
    <x v="0"/>
    <x v="0"/>
    <x v="0"/>
    <x v="0"/>
    <n v="8"/>
    <x v="0"/>
    <n v="111058"/>
    <n v="888464"/>
    <x v="0"/>
    <x v="0"/>
    <x v="0"/>
    <x v="0"/>
    <n v="71077"/>
    <x v="4"/>
  </r>
  <r>
    <x v="3"/>
    <n v="4180785731"/>
    <x v="0"/>
    <x v="4"/>
    <x v="0"/>
    <x v="0"/>
    <s v="win-058"/>
    <x v="0"/>
    <s v="4180785731(6493)"/>
    <x v="1"/>
    <x v="8"/>
    <x v="8"/>
    <x v="0"/>
    <x v="0"/>
    <x v="0"/>
    <x v="0"/>
    <x v="0"/>
    <n v="8"/>
    <x v="0"/>
    <n v="50182"/>
    <n v="401456"/>
    <x v="0"/>
    <x v="0"/>
    <x v="0"/>
    <x v="0"/>
    <n v="32116"/>
    <x v="4"/>
  </r>
  <r>
    <x v="3"/>
    <n v="4180785731"/>
    <x v="0"/>
    <x v="4"/>
    <x v="0"/>
    <x v="0"/>
    <s v="win-058"/>
    <x v="0"/>
    <s v="4180785731(6493)"/>
    <x v="1"/>
    <x v="10"/>
    <x v="10"/>
    <x v="0"/>
    <x v="0"/>
    <x v="0"/>
    <x v="0"/>
    <x v="0"/>
    <n v="6"/>
    <x v="0"/>
    <n v="74250"/>
    <n v="445500"/>
    <x v="0"/>
    <x v="0"/>
    <x v="0"/>
    <x v="0"/>
    <n v="35640"/>
    <x v="4"/>
  </r>
  <r>
    <x v="3"/>
    <n v="4180785731"/>
    <x v="0"/>
    <x v="4"/>
    <x v="0"/>
    <x v="0"/>
    <s v="win-058"/>
    <x v="0"/>
    <s v="4180785731(6493)"/>
    <x v="1"/>
    <x v="1"/>
    <x v="1"/>
    <x v="0"/>
    <x v="0"/>
    <x v="0"/>
    <x v="0"/>
    <x v="0"/>
    <n v="2"/>
    <x v="0"/>
    <n v="55595"/>
    <n v="111190"/>
    <x v="0"/>
    <x v="0"/>
    <x v="0"/>
    <x v="0"/>
    <n v="8895"/>
    <x v="4"/>
  </r>
  <r>
    <x v="3"/>
    <n v="4180785731"/>
    <x v="0"/>
    <x v="4"/>
    <x v="0"/>
    <x v="0"/>
    <s v="win-058"/>
    <x v="0"/>
    <s v="4180785731(6493)"/>
    <x v="1"/>
    <x v="11"/>
    <x v="11"/>
    <x v="0"/>
    <x v="0"/>
    <x v="0"/>
    <x v="0"/>
    <x v="0"/>
    <n v="2"/>
    <x v="0"/>
    <n v="46000"/>
    <n v="92000"/>
    <x v="0"/>
    <x v="0"/>
    <x v="0"/>
    <x v="0"/>
    <n v="7360"/>
    <x v="4"/>
  </r>
  <r>
    <x v="3"/>
    <n v="4180785731"/>
    <x v="0"/>
    <x v="4"/>
    <x v="0"/>
    <x v="0"/>
    <s v="win-058"/>
    <x v="0"/>
    <s v="4180785731(6493)"/>
    <x v="1"/>
    <x v="2"/>
    <x v="2"/>
    <x v="0"/>
    <x v="0"/>
    <x v="0"/>
    <x v="0"/>
    <x v="0"/>
    <n v="6"/>
    <x v="0"/>
    <n v="73431"/>
    <n v="440586"/>
    <x v="0"/>
    <x v="0"/>
    <x v="0"/>
    <x v="0"/>
    <n v="35247"/>
    <x v="4"/>
  </r>
  <r>
    <x v="3"/>
    <n v="4180784485"/>
    <x v="0"/>
    <x v="4"/>
    <x v="0"/>
    <x v="0"/>
    <s v="win-058"/>
    <x v="0"/>
    <s v="4180784485(2b20)"/>
    <x v="1"/>
    <x v="2"/>
    <x v="2"/>
    <x v="0"/>
    <x v="0"/>
    <x v="0"/>
    <x v="0"/>
    <x v="0"/>
    <n v="15"/>
    <x v="0"/>
    <n v="73431"/>
    <n v="1101465"/>
    <x v="0"/>
    <x v="0"/>
    <x v="0"/>
    <x v="0"/>
    <n v="88117"/>
    <x v="4"/>
  </r>
  <r>
    <x v="3"/>
    <n v="4180784485"/>
    <x v="0"/>
    <x v="4"/>
    <x v="0"/>
    <x v="0"/>
    <s v="win-058"/>
    <x v="0"/>
    <s v="4180784485(2b20)"/>
    <x v="1"/>
    <x v="11"/>
    <x v="11"/>
    <x v="0"/>
    <x v="0"/>
    <x v="0"/>
    <x v="0"/>
    <x v="0"/>
    <n v="10"/>
    <x v="0"/>
    <n v="46000"/>
    <n v="460000"/>
    <x v="0"/>
    <x v="0"/>
    <x v="0"/>
    <x v="0"/>
    <n v="36800"/>
    <x v="4"/>
  </r>
  <r>
    <x v="3"/>
    <n v="4180784485"/>
    <x v="0"/>
    <x v="4"/>
    <x v="0"/>
    <x v="0"/>
    <s v="win-058"/>
    <x v="0"/>
    <s v="4180784485(2b20)"/>
    <x v="1"/>
    <x v="1"/>
    <x v="1"/>
    <x v="0"/>
    <x v="0"/>
    <x v="0"/>
    <x v="0"/>
    <x v="0"/>
    <n v="5"/>
    <x v="0"/>
    <n v="55595"/>
    <n v="277975"/>
    <x v="0"/>
    <x v="0"/>
    <x v="0"/>
    <x v="0"/>
    <n v="22238"/>
    <x v="4"/>
  </r>
  <r>
    <x v="3"/>
    <n v="4180784485"/>
    <x v="0"/>
    <x v="4"/>
    <x v="0"/>
    <x v="0"/>
    <s v="win-058"/>
    <x v="0"/>
    <s v="4180784485(2b20)"/>
    <x v="1"/>
    <x v="10"/>
    <x v="10"/>
    <x v="0"/>
    <x v="0"/>
    <x v="0"/>
    <x v="0"/>
    <x v="0"/>
    <n v="4"/>
    <x v="0"/>
    <n v="74250"/>
    <n v="297000"/>
    <x v="0"/>
    <x v="0"/>
    <x v="0"/>
    <x v="0"/>
    <n v="23760"/>
    <x v="4"/>
  </r>
  <r>
    <x v="3"/>
    <n v="4180784485"/>
    <x v="0"/>
    <x v="4"/>
    <x v="0"/>
    <x v="0"/>
    <s v="win-058"/>
    <x v="0"/>
    <s v="4180784485(2b20)"/>
    <x v="1"/>
    <x v="8"/>
    <x v="8"/>
    <x v="0"/>
    <x v="0"/>
    <x v="0"/>
    <x v="0"/>
    <x v="0"/>
    <n v="5"/>
    <x v="0"/>
    <n v="50182"/>
    <n v="250910"/>
    <x v="0"/>
    <x v="0"/>
    <x v="0"/>
    <x v="0"/>
    <n v="20073"/>
    <x v="4"/>
  </r>
  <r>
    <x v="3"/>
    <n v="4180784485"/>
    <x v="0"/>
    <x v="4"/>
    <x v="0"/>
    <x v="0"/>
    <s v="win-058"/>
    <x v="0"/>
    <s v="4180784485(2b20)"/>
    <x v="1"/>
    <x v="0"/>
    <x v="0"/>
    <x v="0"/>
    <x v="0"/>
    <x v="0"/>
    <x v="0"/>
    <x v="0"/>
    <n v="4"/>
    <x v="0"/>
    <n v="111058"/>
    <n v="444232"/>
    <x v="0"/>
    <x v="0"/>
    <x v="0"/>
    <x v="0"/>
    <n v="35539"/>
    <x v="4"/>
  </r>
  <r>
    <x v="3"/>
    <n v="4180786368"/>
    <x v="0"/>
    <x v="4"/>
    <x v="0"/>
    <x v="0"/>
    <s v="win-058"/>
    <x v="0"/>
    <s v="4180786368(6740)"/>
    <x v="1"/>
    <x v="1"/>
    <x v="1"/>
    <x v="0"/>
    <x v="0"/>
    <x v="0"/>
    <x v="0"/>
    <x v="0"/>
    <n v="16"/>
    <x v="0"/>
    <n v="55595"/>
    <n v="889520"/>
    <x v="0"/>
    <x v="0"/>
    <x v="0"/>
    <x v="0"/>
    <n v="71162"/>
    <x v="4"/>
  </r>
  <r>
    <x v="3"/>
    <n v="4180786368"/>
    <x v="0"/>
    <x v="4"/>
    <x v="0"/>
    <x v="0"/>
    <s v="win-058"/>
    <x v="0"/>
    <s v="4180786368(6740)"/>
    <x v="1"/>
    <x v="11"/>
    <x v="11"/>
    <x v="0"/>
    <x v="0"/>
    <x v="0"/>
    <x v="0"/>
    <x v="0"/>
    <n v="14"/>
    <x v="0"/>
    <n v="46000"/>
    <n v="644000"/>
    <x v="0"/>
    <x v="0"/>
    <x v="0"/>
    <x v="0"/>
    <n v="51520"/>
    <x v="4"/>
  </r>
  <r>
    <x v="3"/>
    <n v="4180786368"/>
    <x v="0"/>
    <x v="4"/>
    <x v="0"/>
    <x v="0"/>
    <s v="win-058"/>
    <x v="0"/>
    <s v="4180786368(6740)"/>
    <x v="1"/>
    <x v="2"/>
    <x v="2"/>
    <x v="0"/>
    <x v="0"/>
    <x v="0"/>
    <x v="0"/>
    <x v="0"/>
    <n v="20"/>
    <x v="0"/>
    <n v="73431"/>
    <n v="1468620"/>
    <x v="0"/>
    <x v="0"/>
    <x v="0"/>
    <x v="0"/>
    <n v="117490"/>
    <x v="4"/>
  </r>
  <r>
    <x v="3"/>
    <n v="4180786368"/>
    <x v="0"/>
    <x v="4"/>
    <x v="0"/>
    <x v="0"/>
    <s v="win-058"/>
    <x v="0"/>
    <s v="4180786368(6740)"/>
    <x v="1"/>
    <x v="10"/>
    <x v="10"/>
    <x v="0"/>
    <x v="0"/>
    <x v="0"/>
    <x v="0"/>
    <x v="0"/>
    <n v="14"/>
    <x v="0"/>
    <n v="74250"/>
    <n v="1039500"/>
    <x v="0"/>
    <x v="0"/>
    <x v="0"/>
    <x v="0"/>
    <n v="83160"/>
    <x v="4"/>
  </r>
  <r>
    <x v="3"/>
    <n v="4180786368"/>
    <x v="0"/>
    <x v="4"/>
    <x v="0"/>
    <x v="0"/>
    <s v="win-058"/>
    <x v="0"/>
    <s v="4180786368(6740)"/>
    <x v="1"/>
    <x v="8"/>
    <x v="8"/>
    <x v="0"/>
    <x v="0"/>
    <x v="0"/>
    <x v="0"/>
    <x v="0"/>
    <n v="16"/>
    <x v="0"/>
    <n v="50182"/>
    <n v="802912"/>
    <x v="0"/>
    <x v="0"/>
    <x v="0"/>
    <x v="0"/>
    <n v="64233"/>
    <x v="4"/>
  </r>
  <r>
    <x v="3"/>
    <n v="4180786368"/>
    <x v="0"/>
    <x v="4"/>
    <x v="0"/>
    <x v="0"/>
    <s v="win-058"/>
    <x v="0"/>
    <s v="4180786368(6740)"/>
    <x v="1"/>
    <x v="0"/>
    <x v="0"/>
    <x v="0"/>
    <x v="0"/>
    <x v="0"/>
    <x v="0"/>
    <x v="0"/>
    <n v="8"/>
    <x v="0"/>
    <n v="111058"/>
    <n v="888464"/>
    <x v="0"/>
    <x v="0"/>
    <x v="0"/>
    <x v="0"/>
    <n v="71077"/>
    <x v="4"/>
  </r>
  <r>
    <x v="3"/>
    <n v="4180783209"/>
    <x v="0"/>
    <x v="4"/>
    <x v="0"/>
    <x v="0"/>
    <s v="win-058"/>
    <x v="0"/>
    <s v="4180783209(2ag0)"/>
    <x v="1"/>
    <x v="0"/>
    <x v="0"/>
    <x v="0"/>
    <x v="0"/>
    <x v="0"/>
    <x v="0"/>
    <x v="0"/>
    <n v="8"/>
    <x v="0"/>
    <n v="111058"/>
    <n v="888464"/>
    <x v="0"/>
    <x v="0"/>
    <x v="0"/>
    <x v="0"/>
    <n v="71077"/>
    <x v="4"/>
  </r>
  <r>
    <x v="3"/>
    <n v="4180783209"/>
    <x v="0"/>
    <x v="4"/>
    <x v="0"/>
    <x v="0"/>
    <s v="win-058"/>
    <x v="0"/>
    <s v="4180783209(2ag0)"/>
    <x v="1"/>
    <x v="8"/>
    <x v="8"/>
    <x v="0"/>
    <x v="0"/>
    <x v="0"/>
    <x v="0"/>
    <x v="0"/>
    <n v="8"/>
    <x v="0"/>
    <n v="50182"/>
    <n v="401456"/>
    <x v="0"/>
    <x v="0"/>
    <x v="0"/>
    <x v="0"/>
    <n v="32116"/>
    <x v="4"/>
  </r>
  <r>
    <x v="3"/>
    <n v="4180783209"/>
    <x v="0"/>
    <x v="4"/>
    <x v="0"/>
    <x v="0"/>
    <s v="win-058"/>
    <x v="0"/>
    <s v="4180783209(2ag0)"/>
    <x v="1"/>
    <x v="10"/>
    <x v="10"/>
    <x v="0"/>
    <x v="0"/>
    <x v="0"/>
    <x v="0"/>
    <x v="0"/>
    <n v="6"/>
    <x v="0"/>
    <n v="74250"/>
    <n v="445500"/>
    <x v="0"/>
    <x v="0"/>
    <x v="0"/>
    <x v="0"/>
    <n v="35640"/>
    <x v="4"/>
  </r>
  <r>
    <x v="3"/>
    <n v="4180783209"/>
    <x v="0"/>
    <x v="4"/>
    <x v="0"/>
    <x v="0"/>
    <s v="win-058"/>
    <x v="0"/>
    <s v="4180783209(2ag0)"/>
    <x v="1"/>
    <x v="1"/>
    <x v="1"/>
    <x v="0"/>
    <x v="0"/>
    <x v="0"/>
    <x v="0"/>
    <x v="0"/>
    <n v="8"/>
    <x v="0"/>
    <n v="55595"/>
    <n v="444760"/>
    <x v="0"/>
    <x v="0"/>
    <x v="0"/>
    <x v="0"/>
    <n v="35581"/>
    <x v="4"/>
  </r>
  <r>
    <x v="3"/>
    <n v="4180783209"/>
    <x v="0"/>
    <x v="4"/>
    <x v="0"/>
    <x v="0"/>
    <s v="win-058"/>
    <x v="0"/>
    <s v="4180783209(2ag0)"/>
    <x v="1"/>
    <x v="11"/>
    <x v="11"/>
    <x v="0"/>
    <x v="0"/>
    <x v="0"/>
    <x v="0"/>
    <x v="0"/>
    <n v="8"/>
    <x v="0"/>
    <n v="46000"/>
    <n v="368000"/>
    <x v="0"/>
    <x v="0"/>
    <x v="0"/>
    <x v="0"/>
    <n v="29440"/>
    <x v="4"/>
  </r>
  <r>
    <x v="3"/>
    <n v="4180783209"/>
    <x v="0"/>
    <x v="4"/>
    <x v="0"/>
    <x v="0"/>
    <s v="win-058"/>
    <x v="0"/>
    <s v="4180783209(2ag0)"/>
    <x v="1"/>
    <x v="2"/>
    <x v="2"/>
    <x v="0"/>
    <x v="0"/>
    <x v="0"/>
    <x v="0"/>
    <x v="0"/>
    <n v="6"/>
    <x v="0"/>
    <n v="73431"/>
    <n v="440586"/>
    <x v="0"/>
    <x v="0"/>
    <x v="0"/>
    <x v="0"/>
    <n v="35247"/>
    <x v="4"/>
  </r>
  <r>
    <x v="3"/>
    <n v="4180785579"/>
    <x v="0"/>
    <x v="4"/>
    <x v="0"/>
    <x v="0"/>
    <s v="win-058"/>
    <x v="0"/>
    <s v="4180785579(6393)"/>
    <x v="1"/>
    <x v="0"/>
    <x v="0"/>
    <x v="0"/>
    <x v="0"/>
    <x v="0"/>
    <x v="0"/>
    <x v="0"/>
    <n v="8"/>
    <x v="0"/>
    <n v="111058"/>
    <n v="888464"/>
    <x v="0"/>
    <x v="0"/>
    <x v="0"/>
    <x v="0"/>
    <n v="71077"/>
    <x v="4"/>
  </r>
  <r>
    <x v="3"/>
    <n v="4180785579"/>
    <x v="0"/>
    <x v="4"/>
    <x v="0"/>
    <x v="0"/>
    <s v="win-058"/>
    <x v="0"/>
    <s v="4180785579(6393)"/>
    <x v="1"/>
    <x v="8"/>
    <x v="8"/>
    <x v="0"/>
    <x v="0"/>
    <x v="0"/>
    <x v="0"/>
    <x v="0"/>
    <n v="8"/>
    <x v="0"/>
    <n v="50182"/>
    <n v="401456"/>
    <x v="0"/>
    <x v="0"/>
    <x v="0"/>
    <x v="0"/>
    <n v="32116"/>
    <x v="4"/>
  </r>
  <r>
    <x v="3"/>
    <n v="4180785579"/>
    <x v="0"/>
    <x v="4"/>
    <x v="0"/>
    <x v="0"/>
    <s v="win-058"/>
    <x v="0"/>
    <s v="4180785579(6393)"/>
    <x v="1"/>
    <x v="2"/>
    <x v="2"/>
    <x v="0"/>
    <x v="0"/>
    <x v="0"/>
    <x v="0"/>
    <x v="0"/>
    <n v="12"/>
    <x v="0"/>
    <n v="73431"/>
    <n v="881172"/>
    <x v="0"/>
    <x v="0"/>
    <x v="0"/>
    <x v="0"/>
    <n v="70494"/>
    <x v="4"/>
  </r>
  <r>
    <x v="3"/>
    <n v="4180785579"/>
    <x v="0"/>
    <x v="4"/>
    <x v="0"/>
    <x v="0"/>
    <s v="win-058"/>
    <x v="0"/>
    <s v="4180785579(6393)"/>
    <x v="1"/>
    <x v="11"/>
    <x v="11"/>
    <x v="0"/>
    <x v="0"/>
    <x v="0"/>
    <x v="0"/>
    <x v="0"/>
    <n v="14"/>
    <x v="0"/>
    <n v="46000"/>
    <n v="644000"/>
    <x v="0"/>
    <x v="0"/>
    <x v="0"/>
    <x v="0"/>
    <n v="51520"/>
    <x v="4"/>
  </r>
  <r>
    <x v="3"/>
    <n v="4180785579"/>
    <x v="0"/>
    <x v="4"/>
    <x v="0"/>
    <x v="0"/>
    <s v="win-058"/>
    <x v="0"/>
    <s v="4180785579(6393)"/>
    <x v="1"/>
    <x v="1"/>
    <x v="1"/>
    <x v="0"/>
    <x v="0"/>
    <x v="0"/>
    <x v="0"/>
    <x v="0"/>
    <n v="8"/>
    <x v="0"/>
    <n v="55595"/>
    <n v="444760"/>
    <x v="0"/>
    <x v="0"/>
    <x v="0"/>
    <x v="0"/>
    <n v="35581"/>
    <x v="4"/>
  </r>
  <r>
    <x v="3"/>
    <n v="4180785579"/>
    <x v="0"/>
    <x v="4"/>
    <x v="0"/>
    <x v="0"/>
    <s v="win-058"/>
    <x v="0"/>
    <s v="4180785579(6393)"/>
    <x v="1"/>
    <x v="10"/>
    <x v="10"/>
    <x v="0"/>
    <x v="0"/>
    <x v="0"/>
    <x v="0"/>
    <x v="0"/>
    <n v="8"/>
    <x v="0"/>
    <n v="74250"/>
    <n v="594000"/>
    <x v="0"/>
    <x v="0"/>
    <x v="0"/>
    <x v="0"/>
    <n v="47520"/>
    <x v="4"/>
  </r>
  <r>
    <x v="3"/>
    <n v="4180785831"/>
    <x v="0"/>
    <x v="4"/>
    <x v="0"/>
    <x v="0"/>
    <s v="win-058"/>
    <x v="0"/>
    <s v="4180785831(6526)"/>
    <x v="1"/>
    <x v="2"/>
    <x v="2"/>
    <x v="0"/>
    <x v="0"/>
    <x v="0"/>
    <x v="0"/>
    <x v="0"/>
    <n v="6"/>
    <x v="0"/>
    <n v="73431"/>
    <n v="440586"/>
    <x v="0"/>
    <x v="0"/>
    <x v="0"/>
    <x v="0"/>
    <n v="35247"/>
    <x v="4"/>
  </r>
  <r>
    <x v="3"/>
    <n v="4180785831"/>
    <x v="0"/>
    <x v="4"/>
    <x v="0"/>
    <x v="0"/>
    <s v="win-058"/>
    <x v="0"/>
    <s v="4180785831(6526)"/>
    <x v="1"/>
    <x v="11"/>
    <x v="11"/>
    <x v="0"/>
    <x v="0"/>
    <x v="0"/>
    <x v="0"/>
    <x v="0"/>
    <n v="8"/>
    <x v="0"/>
    <n v="46000"/>
    <n v="368000"/>
    <x v="0"/>
    <x v="0"/>
    <x v="0"/>
    <x v="0"/>
    <n v="29440"/>
    <x v="4"/>
  </r>
  <r>
    <x v="3"/>
    <n v="4180785831"/>
    <x v="0"/>
    <x v="4"/>
    <x v="0"/>
    <x v="0"/>
    <s v="win-058"/>
    <x v="0"/>
    <s v="4180785831(6526)"/>
    <x v="1"/>
    <x v="1"/>
    <x v="1"/>
    <x v="0"/>
    <x v="0"/>
    <x v="0"/>
    <x v="0"/>
    <x v="0"/>
    <n v="6"/>
    <x v="0"/>
    <n v="55595"/>
    <n v="333570"/>
    <x v="0"/>
    <x v="0"/>
    <x v="0"/>
    <x v="0"/>
    <n v="26686"/>
    <x v="4"/>
  </r>
  <r>
    <x v="3"/>
    <n v="4180785831"/>
    <x v="0"/>
    <x v="4"/>
    <x v="0"/>
    <x v="0"/>
    <s v="win-058"/>
    <x v="0"/>
    <s v="4180785831(6526)"/>
    <x v="1"/>
    <x v="10"/>
    <x v="10"/>
    <x v="0"/>
    <x v="0"/>
    <x v="0"/>
    <x v="0"/>
    <x v="0"/>
    <n v="8"/>
    <x v="0"/>
    <n v="74250"/>
    <n v="594000"/>
    <x v="0"/>
    <x v="0"/>
    <x v="0"/>
    <x v="0"/>
    <n v="47520"/>
    <x v="4"/>
  </r>
  <r>
    <x v="3"/>
    <n v="4180785831"/>
    <x v="0"/>
    <x v="4"/>
    <x v="0"/>
    <x v="0"/>
    <s v="win-058"/>
    <x v="0"/>
    <s v="4180785831(6526)"/>
    <x v="1"/>
    <x v="8"/>
    <x v="8"/>
    <x v="0"/>
    <x v="0"/>
    <x v="0"/>
    <x v="0"/>
    <x v="0"/>
    <n v="6"/>
    <x v="0"/>
    <n v="50182"/>
    <n v="301092"/>
    <x v="0"/>
    <x v="0"/>
    <x v="0"/>
    <x v="0"/>
    <n v="24087"/>
    <x v="4"/>
  </r>
  <r>
    <x v="3"/>
    <n v="4180785831"/>
    <x v="0"/>
    <x v="4"/>
    <x v="0"/>
    <x v="0"/>
    <s v="win-058"/>
    <x v="0"/>
    <s v="4180785831(6526)"/>
    <x v="1"/>
    <x v="0"/>
    <x v="0"/>
    <x v="0"/>
    <x v="0"/>
    <x v="0"/>
    <x v="0"/>
    <x v="0"/>
    <n v="4"/>
    <x v="0"/>
    <n v="111058"/>
    <n v="444232"/>
    <x v="0"/>
    <x v="0"/>
    <x v="0"/>
    <x v="0"/>
    <n v="35539"/>
    <x v="4"/>
  </r>
  <r>
    <x v="3"/>
    <n v="4180784051"/>
    <x v="0"/>
    <x v="4"/>
    <x v="0"/>
    <x v="0"/>
    <s v="win-058"/>
    <x v="0"/>
    <s v="4180784051(2ate)"/>
    <x v="1"/>
    <x v="2"/>
    <x v="2"/>
    <x v="0"/>
    <x v="0"/>
    <x v="0"/>
    <x v="0"/>
    <x v="0"/>
    <n v="4"/>
    <x v="0"/>
    <n v="73431"/>
    <n v="293724"/>
    <x v="0"/>
    <x v="0"/>
    <x v="0"/>
    <x v="0"/>
    <n v="23498"/>
    <x v="4"/>
  </r>
  <r>
    <x v="3"/>
    <n v="4180784051"/>
    <x v="0"/>
    <x v="4"/>
    <x v="0"/>
    <x v="0"/>
    <s v="win-058"/>
    <x v="0"/>
    <s v="4180784051(2ate)"/>
    <x v="1"/>
    <x v="11"/>
    <x v="11"/>
    <x v="0"/>
    <x v="0"/>
    <x v="0"/>
    <x v="0"/>
    <x v="0"/>
    <n v="4"/>
    <x v="0"/>
    <n v="46000"/>
    <n v="184000"/>
    <x v="0"/>
    <x v="0"/>
    <x v="0"/>
    <x v="0"/>
    <n v="14720"/>
    <x v="4"/>
  </r>
  <r>
    <x v="3"/>
    <n v="4180784051"/>
    <x v="0"/>
    <x v="4"/>
    <x v="0"/>
    <x v="0"/>
    <s v="win-058"/>
    <x v="0"/>
    <s v="4180784051(2ate)"/>
    <x v="1"/>
    <x v="1"/>
    <x v="1"/>
    <x v="0"/>
    <x v="0"/>
    <x v="0"/>
    <x v="0"/>
    <x v="0"/>
    <n v="4"/>
    <x v="0"/>
    <n v="55595"/>
    <n v="222380"/>
    <x v="0"/>
    <x v="0"/>
    <x v="0"/>
    <x v="0"/>
    <n v="17790"/>
    <x v="4"/>
  </r>
  <r>
    <x v="3"/>
    <n v="4180784051"/>
    <x v="0"/>
    <x v="4"/>
    <x v="0"/>
    <x v="0"/>
    <s v="win-058"/>
    <x v="0"/>
    <s v="4180784051(2ate)"/>
    <x v="1"/>
    <x v="10"/>
    <x v="10"/>
    <x v="0"/>
    <x v="0"/>
    <x v="0"/>
    <x v="0"/>
    <x v="0"/>
    <n v="6"/>
    <x v="0"/>
    <n v="74250"/>
    <n v="445500"/>
    <x v="0"/>
    <x v="0"/>
    <x v="0"/>
    <x v="0"/>
    <n v="35640"/>
    <x v="4"/>
  </r>
  <r>
    <x v="3"/>
    <n v="4180784051"/>
    <x v="0"/>
    <x v="4"/>
    <x v="0"/>
    <x v="0"/>
    <s v="win-058"/>
    <x v="0"/>
    <s v="4180784051(2ate)"/>
    <x v="1"/>
    <x v="8"/>
    <x v="8"/>
    <x v="0"/>
    <x v="0"/>
    <x v="0"/>
    <x v="0"/>
    <x v="0"/>
    <n v="8"/>
    <x v="0"/>
    <n v="50182"/>
    <n v="401456"/>
    <x v="0"/>
    <x v="0"/>
    <x v="0"/>
    <x v="0"/>
    <n v="32116"/>
    <x v="4"/>
  </r>
  <r>
    <x v="3"/>
    <n v="4180784051"/>
    <x v="0"/>
    <x v="4"/>
    <x v="0"/>
    <x v="0"/>
    <s v="win-058"/>
    <x v="0"/>
    <s v="4180784051(2ate)"/>
    <x v="1"/>
    <x v="0"/>
    <x v="0"/>
    <x v="0"/>
    <x v="0"/>
    <x v="0"/>
    <x v="0"/>
    <x v="0"/>
    <n v="8"/>
    <x v="0"/>
    <n v="111058"/>
    <n v="888464"/>
    <x v="0"/>
    <x v="0"/>
    <x v="0"/>
    <x v="0"/>
    <n v="71077"/>
    <x v="4"/>
  </r>
  <r>
    <x v="3"/>
    <n v="4180783167"/>
    <x v="0"/>
    <x v="4"/>
    <x v="0"/>
    <x v="0"/>
    <s v="win-058"/>
    <x v="0"/>
    <s v="4180783167(2afk)"/>
    <x v="1"/>
    <x v="0"/>
    <x v="0"/>
    <x v="0"/>
    <x v="0"/>
    <x v="0"/>
    <x v="0"/>
    <x v="0"/>
    <n v="8"/>
    <x v="0"/>
    <n v="111058"/>
    <n v="888464"/>
    <x v="0"/>
    <x v="0"/>
    <x v="0"/>
    <x v="0"/>
    <n v="71077"/>
    <x v="4"/>
  </r>
  <r>
    <x v="3"/>
    <n v="4180783167"/>
    <x v="0"/>
    <x v="4"/>
    <x v="0"/>
    <x v="0"/>
    <s v="win-058"/>
    <x v="0"/>
    <s v="4180783167(2afk)"/>
    <x v="1"/>
    <x v="8"/>
    <x v="8"/>
    <x v="0"/>
    <x v="0"/>
    <x v="0"/>
    <x v="0"/>
    <x v="0"/>
    <n v="4"/>
    <x v="0"/>
    <n v="50182"/>
    <n v="200728"/>
    <x v="0"/>
    <x v="0"/>
    <x v="0"/>
    <x v="0"/>
    <n v="16058"/>
    <x v="4"/>
  </r>
  <r>
    <x v="3"/>
    <n v="4180783167"/>
    <x v="0"/>
    <x v="4"/>
    <x v="0"/>
    <x v="0"/>
    <s v="win-058"/>
    <x v="0"/>
    <s v="4180783167(2afk)"/>
    <x v="1"/>
    <x v="2"/>
    <x v="2"/>
    <x v="0"/>
    <x v="0"/>
    <x v="0"/>
    <x v="0"/>
    <x v="0"/>
    <n v="8"/>
    <x v="0"/>
    <n v="73431"/>
    <n v="587448"/>
    <x v="0"/>
    <x v="0"/>
    <x v="0"/>
    <x v="0"/>
    <n v="46996"/>
    <x v="4"/>
  </r>
  <r>
    <x v="3"/>
    <n v="4180783167"/>
    <x v="0"/>
    <x v="4"/>
    <x v="0"/>
    <x v="0"/>
    <s v="win-058"/>
    <x v="0"/>
    <s v="4180783167(2afk)"/>
    <x v="1"/>
    <x v="11"/>
    <x v="11"/>
    <x v="0"/>
    <x v="0"/>
    <x v="0"/>
    <x v="0"/>
    <x v="0"/>
    <n v="4"/>
    <x v="0"/>
    <n v="46000"/>
    <n v="184000"/>
    <x v="0"/>
    <x v="0"/>
    <x v="0"/>
    <x v="0"/>
    <n v="14720"/>
    <x v="4"/>
  </r>
  <r>
    <x v="3"/>
    <n v="4180783167"/>
    <x v="0"/>
    <x v="4"/>
    <x v="0"/>
    <x v="0"/>
    <s v="win-058"/>
    <x v="0"/>
    <s v="4180783167(2afk)"/>
    <x v="1"/>
    <x v="1"/>
    <x v="1"/>
    <x v="0"/>
    <x v="0"/>
    <x v="0"/>
    <x v="0"/>
    <x v="0"/>
    <n v="6"/>
    <x v="0"/>
    <n v="55595"/>
    <n v="333570"/>
    <x v="0"/>
    <x v="0"/>
    <x v="0"/>
    <x v="0"/>
    <n v="26686"/>
    <x v="4"/>
  </r>
  <r>
    <x v="3"/>
    <n v="4180783167"/>
    <x v="0"/>
    <x v="4"/>
    <x v="0"/>
    <x v="0"/>
    <s v="win-058"/>
    <x v="0"/>
    <s v="4180783167(2afk)"/>
    <x v="1"/>
    <x v="10"/>
    <x v="10"/>
    <x v="0"/>
    <x v="0"/>
    <x v="0"/>
    <x v="0"/>
    <x v="0"/>
    <n v="6"/>
    <x v="0"/>
    <n v="74250"/>
    <n v="445500"/>
    <x v="0"/>
    <x v="0"/>
    <x v="0"/>
    <x v="0"/>
    <n v="35640"/>
    <x v="4"/>
  </r>
  <r>
    <x v="3"/>
    <n v="4181047672"/>
    <x v="0"/>
    <x v="4"/>
    <x v="0"/>
    <x v="0"/>
    <s v="win-058"/>
    <x v="0"/>
    <s v="4180783167(2afk)"/>
    <x v="1"/>
    <x v="12"/>
    <x v="12"/>
    <x v="0"/>
    <x v="0"/>
    <x v="0"/>
    <x v="0"/>
    <x v="0"/>
    <n v="10"/>
    <x v="0"/>
    <n v="49500"/>
    <n v="495000"/>
    <x v="0"/>
    <x v="0"/>
    <x v="0"/>
    <x v="0"/>
    <n v="39600"/>
    <x v="4"/>
  </r>
  <r>
    <x v="3"/>
    <n v="4181047672"/>
    <x v="0"/>
    <x v="4"/>
    <x v="0"/>
    <x v="0"/>
    <s v="win-058"/>
    <x v="0"/>
    <s v="4180783167(2afk)"/>
    <x v="1"/>
    <x v="13"/>
    <x v="13"/>
    <x v="0"/>
    <x v="0"/>
    <x v="0"/>
    <x v="0"/>
    <x v="0"/>
    <n v="10"/>
    <x v="0"/>
    <n v="50400"/>
    <n v="504000"/>
    <x v="0"/>
    <x v="0"/>
    <x v="0"/>
    <x v="0"/>
    <n v="40320"/>
    <x v="4"/>
  </r>
  <r>
    <x v="3"/>
    <n v="4180783295"/>
    <x v="0"/>
    <x v="4"/>
    <x v="0"/>
    <x v="0"/>
    <s v="win-058"/>
    <x v="0"/>
    <s v="4180783295(2ai2)"/>
    <x v="1"/>
    <x v="2"/>
    <x v="2"/>
    <x v="0"/>
    <x v="0"/>
    <x v="0"/>
    <x v="0"/>
    <x v="0"/>
    <n v="8"/>
    <x v="0"/>
    <n v="73431"/>
    <n v="587448"/>
    <x v="0"/>
    <x v="0"/>
    <x v="0"/>
    <x v="0"/>
    <n v="46996"/>
    <x v="4"/>
  </r>
  <r>
    <x v="3"/>
    <n v="4180783295"/>
    <x v="0"/>
    <x v="4"/>
    <x v="0"/>
    <x v="0"/>
    <s v="win-058"/>
    <x v="0"/>
    <s v="4180783295(2ai2)"/>
    <x v="1"/>
    <x v="11"/>
    <x v="11"/>
    <x v="0"/>
    <x v="0"/>
    <x v="0"/>
    <x v="0"/>
    <x v="0"/>
    <n v="4"/>
    <x v="0"/>
    <n v="46000"/>
    <n v="184000"/>
    <x v="0"/>
    <x v="0"/>
    <x v="0"/>
    <x v="0"/>
    <n v="14720"/>
    <x v="4"/>
  </r>
  <r>
    <x v="3"/>
    <n v="4180783295"/>
    <x v="0"/>
    <x v="4"/>
    <x v="0"/>
    <x v="0"/>
    <s v="win-058"/>
    <x v="0"/>
    <s v="4180783295(2ai2)"/>
    <x v="1"/>
    <x v="1"/>
    <x v="1"/>
    <x v="0"/>
    <x v="0"/>
    <x v="0"/>
    <x v="0"/>
    <x v="0"/>
    <n v="2"/>
    <x v="0"/>
    <n v="55595"/>
    <n v="111190"/>
    <x v="0"/>
    <x v="0"/>
    <x v="0"/>
    <x v="0"/>
    <n v="8895"/>
    <x v="4"/>
  </r>
  <r>
    <x v="3"/>
    <n v="4180783295"/>
    <x v="0"/>
    <x v="4"/>
    <x v="0"/>
    <x v="0"/>
    <s v="win-058"/>
    <x v="0"/>
    <s v="4180783295(2ai2)"/>
    <x v="1"/>
    <x v="10"/>
    <x v="10"/>
    <x v="0"/>
    <x v="0"/>
    <x v="0"/>
    <x v="0"/>
    <x v="0"/>
    <n v="4"/>
    <x v="0"/>
    <n v="74250"/>
    <n v="297000"/>
    <x v="0"/>
    <x v="0"/>
    <x v="0"/>
    <x v="0"/>
    <n v="23760"/>
    <x v="4"/>
  </r>
  <r>
    <x v="3"/>
    <n v="4180783295"/>
    <x v="0"/>
    <x v="4"/>
    <x v="0"/>
    <x v="0"/>
    <s v="win-058"/>
    <x v="0"/>
    <s v="4180783295(2ai2)"/>
    <x v="1"/>
    <x v="8"/>
    <x v="8"/>
    <x v="0"/>
    <x v="0"/>
    <x v="0"/>
    <x v="0"/>
    <x v="0"/>
    <n v="8"/>
    <x v="0"/>
    <n v="50182"/>
    <n v="401456"/>
    <x v="0"/>
    <x v="0"/>
    <x v="0"/>
    <x v="0"/>
    <n v="32116"/>
    <x v="4"/>
  </r>
  <r>
    <x v="3"/>
    <n v="4180783295"/>
    <x v="0"/>
    <x v="4"/>
    <x v="0"/>
    <x v="0"/>
    <s v="win-058"/>
    <x v="0"/>
    <s v="4180783295(2ai2)"/>
    <x v="1"/>
    <x v="0"/>
    <x v="0"/>
    <x v="0"/>
    <x v="0"/>
    <x v="0"/>
    <x v="0"/>
    <x v="0"/>
    <n v="8"/>
    <x v="0"/>
    <n v="111058"/>
    <n v="888464"/>
    <x v="0"/>
    <x v="0"/>
    <x v="0"/>
    <x v="0"/>
    <n v="71077"/>
    <x v="4"/>
  </r>
  <r>
    <x v="3"/>
    <n v="4180784230"/>
    <x v="0"/>
    <x v="4"/>
    <x v="0"/>
    <x v="0"/>
    <s v="win-058"/>
    <x v="0"/>
    <s v="4180784230(2auv)"/>
    <x v="1"/>
    <x v="2"/>
    <x v="2"/>
    <x v="0"/>
    <x v="0"/>
    <x v="0"/>
    <x v="0"/>
    <x v="0"/>
    <n v="8"/>
    <x v="0"/>
    <n v="73431"/>
    <n v="587448"/>
    <x v="0"/>
    <x v="0"/>
    <x v="0"/>
    <x v="0"/>
    <n v="46996"/>
    <x v="4"/>
  </r>
  <r>
    <x v="3"/>
    <n v="4180784230"/>
    <x v="0"/>
    <x v="4"/>
    <x v="0"/>
    <x v="0"/>
    <s v="win-058"/>
    <x v="0"/>
    <s v="4180784230(2auv)"/>
    <x v="1"/>
    <x v="11"/>
    <x v="11"/>
    <x v="0"/>
    <x v="0"/>
    <x v="0"/>
    <x v="0"/>
    <x v="0"/>
    <n v="5"/>
    <x v="0"/>
    <n v="46000"/>
    <n v="230000"/>
    <x v="0"/>
    <x v="0"/>
    <x v="0"/>
    <x v="0"/>
    <n v="18400"/>
    <x v="4"/>
  </r>
  <r>
    <x v="3"/>
    <n v="4180784230"/>
    <x v="0"/>
    <x v="4"/>
    <x v="0"/>
    <x v="0"/>
    <s v="win-058"/>
    <x v="0"/>
    <s v="4180784230(2auv)"/>
    <x v="1"/>
    <x v="1"/>
    <x v="1"/>
    <x v="0"/>
    <x v="0"/>
    <x v="0"/>
    <x v="0"/>
    <x v="0"/>
    <n v="2"/>
    <x v="0"/>
    <n v="55595"/>
    <n v="111190"/>
    <x v="0"/>
    <x v="0"/>
    <x v="0"/>
    <x v="0"/>
    <n v="8895"/>
    <x v="4"/>
  </r>
  <r>
    <x v="3"/>
    <n v="4180784230"/>
    <x v="0"/>
    <x v="4"/>
    <x v="0"/>
    <x v="0"/>
    <s v="win-058"/>
    <x v="0"/>
    <s v="4180784230(2auv)"/>
    <x v="1"/>
    <x v="10"/>
    <x v="10"/>
    <x v="0"/>
    <x v="0"/>
    <x v="0"/>
    <x v="0"/>
    <x v="0"/>
    <n v="2"/>
    <x v="0"/>
    <n v="74250"/>
    <n v="148500"/>
    <x v="0"/>
    <x v="0"/>
    <x v="0"/>
    <x v="0"/>
    <n v="11880"/>
    <x v="4"/>
  </r>
  <r>
    <x v="3"/>
    <n v="4180784230"/>
    <x v="0"/>
    <x v="4"/>
    <x v="0"/>
    <x v="0"/>
    <s v="win-058"/>
    <x v="0"/>
    <s v="4180784230(2auv)"/>
    <x v="1"/>
    <x v="8"/>
    <x v="8"/>
    <x v="0"/>
    <x v="0"/>
    <x v="0"/>
    <x v="0"/>
    <x v="0"/>
    <n v="5"/>
    <x v="0"/>
    <n v="50182"/>
    <n v="250910"/>
    <x v="0"/>
    <x v="0"/>
    <x v="0"/>
    <x v="0"/>
    <n v="20073"/>
    <x v="4"/>
  </r>
  <r>
    <x v="3"/>
    <n v="4180784230"/>
    <x v="0"/>
    <x v="4"/>
    <x v="0"/>
    <x v="0"/>
    <s v="win-058"/>
    <x v="0"/>
    <s v="4180784230(2auv)"/>
    <x v="1"/>
    <x v="0"/>
    <x v="0"/>
    <x v="0"/>
    <x v="0"/>
    <x v="0"/>
    <x v="0"/>
    <x v="0"/>
    <n v="8"/>
    <x v="0"/>
    <n v="111058"/>
    <n v="888464"/>
    <x v="0"/>
    <x v="0"/>
    <x v="0"/>
    <x v="0"/>
    <n v="71077"/>
    <x v="4"/>
  </r>
  <r>
    <x v="3"/>
    <n v="4180782907"/>
    <x v="0"/>
    <x v="4"/>
    <x v="0"/>
    <x v="0"/>
    <s v="win-058"/>
    <x v="0"/>
    <s v="4180782907(2a24)"/>
    <x v="1"/>
    <x v="2"/>
    <x v="2"/>
    <x v="0"/>
    <x v="0"/>
    <x v="0"/>
    <x v="0"/>
    <x v="0"/>
    <n v="6"/>
    <x v="0"/>
    <n v="73431"/>
    <n v="440586"/>
    <x v="0"/>
    <x v="0"/>
    <x v="0"/>
    <x v="0"/>
    <n v="35247"/>
    <x v="4"/>
  </r>
  <r>
    <x v="3"/>
    <n v="4180782907"/>
    <x v="0"/>
    <x v="4"/>
    <x v="0"/>
    <x v="0"/>
    <s v="win-058"/>
    <x v="0"/>
    <s v="4180782907(2a24)"/>
    <x v="1"/>
    <x v="11"/>
    <x v="11"/>
    <x v="0"/>
    <x v="0"/>
    <x v="0"/>
    <x v="0"/>
    <x v="0"/>
    <n v="4"/>
    <x v="0"/>
    <n v="46000"/>
    <n v="184000"/>
    <x v="0"/>
    <x v="0"/>
    <x v="0"/>
    <x v="0"/>
    <n v="14720"/>
    <x v="4"/>
  </r>
  <r>
    <x v="3"/>
    <n v="4180782907"/>
    <x v="0"/>
    <x v="4"/>
    <x v="0"/>
    <x v="0"/>
    <s v="win-058"/>
    <x v="0"/>
    <s v="4180782907(2a24)"/>
    <x v="1"/>
    <x v="1"/>
    <x v="1"/>
    <x v="0"/>
    <x v="0"/>
    <x v="0"/>
    <x v="0"/>
    <x v="0"/>
    <n v="8"/>
    <x v="0"/>
    <n v="55595"/>
    <n v="444760"/>
    <x v="0"/>
    <x v="0"/>
    <x v="0"/>
    <x v="0"/>
    <n v="35581"/>
    <x v="4"/>
  </r>
  <r>
    <x v="3"/>
    <n v="4180782907"/>
    <x v="0"/>
    <x v="4"/>
    <x v="0"/>
    <x v="0"/>
    <s v="win-058"/>
    <x v="0"/>
    <s v="4180782907(2a24)"/>
    <x v="1"/>
    <x v="10"/>
    <x v="10"/>
    <x v="0"/>
    <x v="0"/>
    <x v="0"/>
    <x v="0"/>
    <x v="0"/>
    <n v="6"/>
    <x v="0"/>
    <n v="74250"/>
    <n v="445500"/>
    <x v="0"/>
    <x v="0"/>
    <x v="0"/>
    <x v="0"/>
    <n v="35640"/>
    <x v="4"/>
  </r>
  <r>
    <x v="3"/>
    <n v="4180782907"/>
    <x v="0"/>
    <x v="4"/>
    <x v="0"/>
    <x v="0"/>
    <s v="win-058"/>
    <x v="0"/>
    <s v="4180782907(2a24)"/>
    <x v="1"/>
    <x v="8"/>
    <x v="8"/>
    <x v="0"/>
    <x v="0"/>
    <x v="0"/>
    <x v="0"/>
    <x v="0"/>
    <n v="8"/>
    <x v="0"/>
    <n v="50182"/>
    <n v="401456"/>
    <x v="0"/>
    <x v="0"/>
    <x v="0"/>
    <x v="0"/>
    <n v="32116"/>
    <x v="4"/>
  </r>
  <r>
    <x v="3"/>
    <n v="4180782907"/>
    <x v="0"/>
    <x v="4"/>
    <x v="0"/>
    <x v="0"/>
    <s v="win-058"/>
    <x v="0"/>
    <s v="4180782907(2a24)"/>
    <x v="1"/>
    <x v="0"/>
    <x v="0"/>
    <x v="0"/>
    <x v="0"/>
    <x v="0"/>
    <x v="0"/>
    <x v="0"/>
    <n v="8"/>
    <x v="0"/>
    <n v="111058"/>
    <n v="888464"/>
    <x v="0"/>
    <x v="0"/>
    <x v="0"/>
    <x v="0"/>
    <n v="71077"/>
    <x v="4"/>
  </r>
  <r>
    <x v="3"/>
    <n v="4180786548"/>
    <x v="0"/>
    <x v="4"/>
    <x v="0"/>
    <x v="0"/>
    <s v="win-058"/>
    <x v="0"/>
    <s v="4180786548(6878)"/>
    <x v="1"/>
    <x v="2"/>
    <x v="2"/>
    <x v="0"/>
    <x v="0"/>
    <x v="0"/>
    <x v="0"/>
    <x v="0"/>
    <n v="6"/>
    <x v="0"/>
    <n v="73431"/>
    <n v="440586"/>
    <x v="0"/>
    <x v="0"/>
    <x v="0"/>
    <x v="0"/>
    <n v="35247"/>
    <x v="4"/>
  </r>
  <r>
    <x v="3"/>
    <n v="4180786548"/>
    <x v="0"/>
    <x v="4"/>
    <x v="0"/>
    <x v="0"/>
    <s v="win-058"/>
    <x v="0"/>
    <s v="4180786548(6878)"/>
    <x v="1"/>
    <x v="11"/>
    <x v="11"/>
    <x v="0"/>
    <x v="0"/>
    <x v="0"/>
    <x v="0"/>
    <x v="0"/>
    <n v="6"/>
    <x v="0"/>
    <n v="46000"/>
    <n v="276000"/>
    <x v="0"/>
    <x v="0"/>
    <x v="0"/>
    <x v="0"/>
    <n v="22080"/>
    <x v="4"/>
  </r>
  <r>
    <x v="3"/>
    <n v="4180786548"/>
    <x v="0"/>
    <x v="4"/>
    <x v="0"/>
    <x v="0"/>
    <s v="win-058"/>
    <x v="0"/>
    <s v="4180786548(6878)"/>
    <x v="1"/>
    <x v="1"/>
    <x v="1"/>
    <x v="0"/>
    <x v="0"/>
    <x v="0"/>
    <x v="0"/>
    <x v="0"/>
    <n v="6"/>
    <x v="0"/>
    <n v="55595"/>
    <n v="333570"/>
    <x v="0"/>
    <x v="0"/>
    <x v="0"/>
    <x v="0"/>
    <n v="26686"/>
    <x v="4"/>
  </r>
  <r>
    <x v="3"/>
    <n v="4180786548"/>
    <x v="0"/>
    <x v="4"/>
    <x v="0"/>
    <x v="0"/>
    <s v="win-058"/>
    <x v="0"/>
    <s v="4180786548(6878)"/>
    <x v="1"/>
    <x v="10"/>
    <x v="10"/>
    <x v="0"/>
    <x v="0"/>
    <x v="0"/>
    <x v="0"/>
    <x v="0"/>
    <n v="4"/>
    <x v="0"/>
    <n v="74250"/>
    <n v="297000"/>
    <x v="0"/>
    <x v="0"/>
    <x v="0"/>
    <x v="0"/>
    <n v="23760"/>
    <x v="4"/>
  </r>
  <r>
    <x v="3"/>
    <n v="4180786548"/>
    <x v="0"/>
    <x v="4"/>
    <x v="0"/>
    <x v="0"/>
    <s v="win-058"/>
    <x v="0"/>
    <s v="4180786548(6878)"/>
    <x v="1"/>
    <x v="8"/>
    <x v="8"/>
    <x v="0"/>
    <x v="0"/>
    <x v="0"/>
    <x v="0"/>
    <x v="0"/>
    <n v="2"/>
    <x v="0"/>
    <n v="50182"/>
    <n v="100364"/>
    <x v="0"/>
    <x v="0"/>
    <x v="0"/>
    <x v="0"/>
    <n v="8029"/>
    <x v="4"/>
  </r>
  <r>
    <x v="3"/>
    <n v="4180786548"/>
    <x v="0"/>
    <x v="4"/>
    <x v="0"/>
    <x v="0"/>
    <s v="win-058"/>
    <x v="0"/>
    <s v="4180786548(6878)"/>
    <x v="1"/>
    <x v="0"/>
    <x v="0"/>
    <x v="0"/>
    <x v="0"/>
    <x v="0"/>
    <x v="0"/>
    <x v="0"/>
    <n v="10"/>
    <x v="0"/>
    <n v="111058"/>
    <n v="1110580"/>
    <x v="0"/>
    <x v="0"/>
    <x v="0"/>
    <x v="0"/>
    <n v="88846"/>
    <x v="4"/>
  </r>
  <r>
    <x v="16"/>
    <n v="4180478048"/>
    <x v="0"/>
    <x v="4"/>
    <x v="0"/>
    <x v="0"/>
    <s v="WIN-HNI-HDG-2BBE"/>
    <x v="0"/>
    <n v="4180478048"/>
    <x v="3"/>
    <x v="9"/>
    <x v="9"/>
    <x v="0"/>
    <x v="0"/>
    <x v="0"/>
    <x v="0"/>
    <x v="0"/>
    <n v="5"/>
    <x v="0"/>
    <n v="70950"/>
    <n v="354750"/>
    <x v="0"/>
    <x v="0"/>
    <x v="0"/>
    <x v="0"/>
    <n v="28380"/>
    <x v="4"/>
  </r>
  <r>
    <x v="16"/>
    <n v="4180478048"/>
    <x v="0"/>
    <x v="4"/>
    <x v="0"/>
    <x v="0"/>
    <s v="WIN-HNI-HDG-2BBE"/>
    <x v="0"/>
    <n v="4180478048"/>
    <x v="3"/>
    <x v="11"/>
    <x v="11"/>
    <x v="0"/>
    <x v="0"/>
    <x v="0"/>
    <x v="0"/>
    <x v="0"/>
    <n v="5"/>
    <x v="0"/>
    <n v="46000"/>
    <n v="230000"/>
    <x v="0"/>
    <x v="0"/>
    <x v="0"/>
    <x v="0"/>
    <n v="18400"/>
    <x v="4"/>
  </r>
  <r>
    <x v="16"/>
    <n v="4180478048"/>
    <x v="0"/>
    <x v="4"/>
    <x v="0"/>
    <x v="0"/>
    <s v="WIN-HNI-HDG-2BBE"/>
    <x v="0"/>
    <n v="4180478048"/>
    <x v="3"/>
    <x v="1"/>
    <x v="1"/>
    <x v="0"/>
    <x v="0"/>
    <x v="0"/>
    <x v="0"/>
    <x v="0"/>
    <n v="6"/>
    <x v="0"/>
    <n v="55595"/>
    <n v="333570"/>
    <x v="0"/>
    <x v="0"/>
    <x v="0"/>
    <x v="0"/>
    <n v="26686"/>
    <x v="4"/>
  </r>
  <r>
    <x v="16"/>
    <n v="4180478048"/>
    <x v="0"/>
    <x v="4"/>
    <x v="0"/>
    <x v="0"/>
    <s v="WIN-HNI-HDG-2BBE"/>
    <x v="0"/>
    <n v="4180478048"/>
    <x v="3"/>
    <x v="8"/>
    <x v="8"/>
    <x v="0"/>
    <x v="0"/>
    <x v="0"/>
    <x v="0"/>
    <x v="0"/>
    <n v="5"/>
    <x v="0"/>
    <n v="50182"/>
    <n v="250910"/>
    <x v="0"/>
    <x v="0"/>
    <x v="0"/>
    <x v="0"/>
    <n v="20073"/>
    <x v="4"/>
  </r>
  <r>
    <x v="16"/>
    <n v="4180478048"/>
    <x v="0"/>
    <x v="4"/>
    <x v="0"/>
    <x v="0"/>
    <s v="WIN-HNI-HDG-2BBE"/>
    <x v="0"/>
    <n v="4180478048"/>
    <x v="3"/>
    <x v="10"/>
    <x v="10"/>
    <x v="0"/>
    <x v="0"/>
    <x v="0"/>
    <x v="0"/>
    <x v="0"/>
    <n v="5"/>
    <x v="0"/>
    <n v="74250"/>
    <n v="371250"/>
    <x v="0"/>
    <x v="0"/>
    <x v="0"/>
    <x v="0"/>
    <n v="29700"/>
    <x v="4"/>
  </r>
  <r>
    <x v="16"/>
    <n v="4180478048"/>
    <x v="0"/>
    <x v="4"/>
    <x v="0"/>
    <x v="0"/>
    <s v="WIN-HNI-HDG-2BBE"/>
    <x v="0"/>
    <n v="4180478048"/>
    <x v="3"/>
    <x v="0"/>
    <x v="0"/>
    <x v="0"/>
    <x v="0"/>
    <x v="0"/>
    <x v="0"/>
    <x v="0"/>
    <n v="6"/>
    <x v="0"/>
    <n v="111058"/>
    <n v="666348"/>
    <x v="0"/>
    <x v="0"/>
    <x v="0"/>
    <x v="0"/>
    <n v="53308"/>
    <x v="4"/>
  </r>
  <r>
    <x v="16"/>
    <n v="4180478048"/>
    <x v="0"/>
    <x v="4"/>
    <x v="0"/>
    <x v="0"/>
    <s v="WIN-HNI-HDG-2BBE"/>
    <x v="0"/>
    <n v="4180478048"/>
    <x v="3"/>
    <x v="2"/>
    <x v="2"/>
    <x v="0"/>
    <x v="0"/>
    <x v="0"/>
    <x v="0"/>
    <x v="0"/>
    <n v="5"/>
    <x v="0"/>
    <n v="73431"/>
    <n v="367155"/>
    <x v="0"/>
    <x v="0"/>
    <x v="0"/>
    <x v="0"/>
    <n v="29372"/>
    <x v="4"/>
  </r>
  <r>
    <x v="5"/>
    <n v="4180930766"/>
    <x v="0"/>
    <x v="4"/>
    <x v="0"/>
    <x v="0"/>
    <s v="WIN-HNI-HDG-2BBE"/>
    <x v="0"/>
    <n v="4180930766"/>
    <x v="3"/>
    <x v="0"/>
    <x v="0"/>
    <x v="0"/>
    <x v="0"/>
    <x v="0"/>
    <x v="0"/>
    <x v="0"/>
    <n v="4"/>
    <x v="0"/>
    <n v="111058"/>
    <n v="444232"/>
    <x v="0"/>
    <x v="0"/>
    <x v="0"/>
    <x v="0"/>
    <n v="35539"/>
    <x v="4"/>
  </r>
  <r>
    <x v="5"/>
    <n v="4180930766"/>
    <x v="0"/>
    <x v="4"/>
    <x v="0"/>
    <x v="0"/>
    <s v="WIN-HNI-HDG-2BBE"/>
    <x v="0"/>
    <n v="4180930766"/>
    <x v="3"/>
    <x v="2"/>
    <x v="2"/>
    <x v="0"/>
    <x v="0"/>
    <x v="0"/>
    <x v="0"/>
    <x v="0"/>
    <n v="10"/>
    <x v="0"/>
    <n v="73431"/>
    <n v="734310"/>
    <x v="0"/>
    <x v="0"/>
    <x v="0"/>
    <x v="0"/>
    <n v="58745"/>
    <x v="4"/>
  </r>
  <r>
    <x v="5"/>
    <n v="4180930766"/>
    <x v="0"/>
    <x v="4"/>
    <x v="0"/>
    <x v="0"/>
    <s v="WIN-HNI-HDG-2BBE"/>
    <x v="0"/>
    <n v="4180930766"/>
    <x v="3"/>
    <x v="8"/>
    <x v="8"/>
    <x v="0"/>
    <x v="0"/>
    <x v="0"/>
    <x v="0"/>
    <x v="0"/>
    <n v="5"/>
    <x v="0"/>
    <n v="50182"/>
    <n v="250910"/>
    <x v="0"/>
    <x v="0"/>
    <x v="0"/>
    <x v="0"/>
    <n v="20073"/>
    <x v="4"/>
  </r>
  <r>
    <x v="5"/>
    <n v="4180930766"/>
    <x v="0"/>
    <x v="4"/>
    <x v="0"/>
    <x v="0"/>
    <s v="WIN-HNI-HDG-2BBE"/>
    <x v="0"/>
    <n v="4180930766"/>
    <x v="3"/>
    <x v="11"/>
    <x v="11"/>
    <x v="0"/>
    <x v="0"/>
    <x v="0"/>
    <x v="0"/>
    <x v="0"/>
    <n v="5"/>
    <x v="0"/>
    <n v="46000"/>
    <n v="230000"/>
    <x v="0"/>
    <x v="0"/>
    <x v="0"/>
    <x v="0"/>
    <n v="18400"/>
    <x v="4"/>
  </r>
  <r>
    <x v="5"/>
    <s v="đt5/12win2amg"/>
    <x v="0"/>
    <x v="4"/>
    <x v="0"/>
    <x v="0"/>
    <s v="WIN2AMG"/>
    <x v="0"/>
    <s v="đt5/12win2amg"/>
    <x v="3"/>
    <x v="2"/>
    <x v="2"/>
    <x v="0"/>
    <x v="0"/>
    <x v="0"/>
    <x v="0"/>
    <x v="0"/>
    <n v="5"/>
    <x v="0"/>
    <n v="73431"/>
    <n v="367155"/>
    <x v="0"/>
    <x v="0"/>
    <x v="0"/>
    <x v="0"/>
    <n v="29372"/>
    <x v="4"/>
  </r>
  <r>
    <x v="5"/>
    <s v="đt5/12win2amg"/>
    <x v="0"/>
    <x v="4"/>
    <x v="0"/>
    <x v="0"/>
    <s v="WIN2AMG"/>
    <x v="0"/>
    <s v="đt5/12win2amg"/>
    <x v="3"/>
    <x v="8"/>
    <x v="8"/>
    <x v="0"/>
    <x v="0"/>
    <x v="0"/>
    <x v="0"/>
    <x v="0"/>
    <n v="5"/>
    <x v="0"/>
    <n v="50182"/>
    <n v="250910"/>
    <x v="0"/>
    <x v="0"/>
    <x v="0"/>
    <x v="0"/>
    <n v="20073"/>
    <x v="4"/>
  </r>
  <r>
    <x v="5"/>
    <s v="đt5/12win2amg"/>
    <x v="0"/>
    <x v="4"/>
    <x v="0"/>
    <x v="0"/>
    <s v="WIN2AMG"/>
    <x v="0"/>
    <s v="đt5/12win2amg"/>
    <x v="3"/>
    <x v="11"/>
    <x v="11"/>
    <x v="0"/>
    <x v="0"/>
    <x v="0"/>
    <x v="0"/>
    <x v="0"/>
    <n v="3"/>
    <x v="0"/>
    <n v="46000"/>
    <n v="138000"/>
    <x v="0"/>
    <x v="0"/>
    <x v="0"/>
    <x v="0"/>
    <n v="11040"/>
    <x v="4"/>
  </r>
  <r>
    <x v="5"/>
    <s v="đt5/12win2amg"/>
    <x v="0"/>
    <x v="4"/>
    <x v="0"/>
    <x v="0"/>
    <s v="WIN2AMG"/>
    <x v="0"/>
    <s v="đt5/12win2amg"/>
    <x v="3"/>
    <x v="10"/>
    <x v="10"/>
    <x v="0"/>
    <x v="0"/>
    <x v="0"/>
    <x v="0"/>
    <x v="0"/>
    <n v="3"/>
    <x v="0"/>
    <n v="74250"/>
    <n v="222750"/>
    <x v="0"/>
    <x v="0"/>
    <x v="0"/>
    <x v="0"/>
    <n v="17820"/>
    <x v="4"/>
  </r>
  <r>
    <x v="5"/>
    <s v="đt5/12win2amg"/>
    <x v="0"/>
    <x v="4"/>
    <x v="0"/>
    <x v="0"/>
    <s v="WIN2AMG"/>
    <x v="0"/>
    <s v="đt5/12win2amg"/>
    <x v="3"/>
    <x v="1"/>
    <x v="1"/>
    <x v="0"/>
    <x v="0"/>
    <x v="0"/>
    <x v="0"/>
    <x v="0"/>
    <n v="3"/>
    <x v="0"/>
    <n v="55595"/>
    <n v="166785"/>
    <x v="0"/>
    <x v="0"/>
    <x v="0"/>
    <x v="0"/>
    <n v="13343"/>
    <x v="4"/>
  </r>
  <r>
    <x v="1"/>
    <s v="đt5/12win6676"/>
    <x v="0"/>
    <x v="4"/>
    <x v="0"/>
    <x v="0"/>
    <s v="win6676"/>
    <x v="0"/>
    <s v="đt5/12win6676"/>
    <x v="3"/>
    <x v="0"/>
    <x v="0"/>
    <x v="0"/>
    <x v="0"/>
    <x v="0"/>
    <x v="0"/>
    <x v="0"/>
    <n v="5"/>
    <x v="0"/>
    <n v="111058"/>
    <n v="555290"/>
    <x v="0"/>
    <x v="0"/>
    <x v="0"/>
    <x v="0"/>
    <n v="44423"/>
    <x v="4"/>
  </r>
  <r>
    <x v="14"/>
    <n v="4180599621"/>
    <x v="0"/>
    <x v="4"/>
    <x v="0"/>
    <x v="0"/>
    <s v="win4167"/>
    <x v="0"/>
    <n v="4180599621"/>
    <x v="3"/>
    <x v="0"/>
    <x v="0"/>
    <x v="0"/>
    <x v="0"/>
    <x v="0"/>
    <x v="0"/>
    <x v="0"/>
    <n v="13"/>
    <x v="0"/>
    <n v="111058"/>
    <n v="1443754"/>
    <x v="0"/>
    <x v="0"/>
    <x v="0"/>
    <x v="0"/>
    <n v="115500"/>
    <x v="4"/>
  </r>
  <r>
    <x v="14"/>
    <n v="4180599621"/>
    <x v="0"/>
    <x v="4"/>
    <x v="0"/>
    <x v="0"/>
    <s v="win4167"/>
    <x v="0"/>
    <n v="4180599621"/>
    <x v="3"/>
    <x v="11"/>
    <x v="11"/>
    <x v="0"/>
    <x v="0"/>
    <x v="0"/>
    <x v="0"/>
    <x v="0"/>
    <n v="1"/>
    <x v="0"/>
    <n v="46000"/>
    <n v="46000"/>
    <x v="0"/>
    <x v="0"/>
    <x v="0"/>
    <x v="0"/>
    <n v="3680"/>
    <x v="4"/>
  </r>
  <r>
    <x v="14"/>
    <n v="4180599621"/>
    <x v="0"/>
    <x v="4"/>
    <x v="0"/>
    <x v="0"/>
    <s v="win4167"/>
    <x v="0"/>
    <n v="4180599621"/>
    <x v="3"/>
    <x v="2"/>
    <x v="2"/>
    <x v="0"/>
    <x v="0"/>
    <x v="0"/>
    <x v="0"/>
    <x v="0"/>
    <n v="9"/>
    <x v="0"/>
    <n v="73431"/>
    <n v="660879"/>
    <x v="0"/>
    <x v="0"/>
    <x v="0"/>
    <x v="0"/>
    <n v="52870"/>
    <x v="4"/>
  </r>
  <r>
    <x v="14"/>
    <n v="4180599621"/>
    <x v="0"/>
    <x v="4"/>
    <x v="0"/>
    <x v="0"/>
    <s v="win4167"/>
    <x v="0"/>
    <n v="4180599621"/>
    <x v="3"/>
    <x v="8"/>
    <x v="8"/>
    <x v="0"/>
    <x v="0"/>
    <x v="0"/>
    <x v="0"/>
    <x v="0"/>
    <n v="1"/>
    <x v="0"/>
    <n v="50182"/>
    <n v="50182"/>
    <x v="0"/>
    <x v="0"/>
    <x v="0"/>
    <x v="0"/>
    <n v="4015"/>
    <x v="4"/>
  </r>
  <r>
    <x v="14"/>
    <n v="4180599691"/>
    <x v="0"/>
    <x v="4"/>
    <x v="0"/>
    <x v="0"/>
    <s v="win5662"/>
    <x v="0"/>
    <n v="4180599691"/>
    <x v="3"/>
    <x v="0"/>
    <x v="0"/>
    <x v="0"/>
    <x v="0"/>
    <x v="0"/>
    <x v="0"/>
    <x v="0"/>
    <n v="5"/>
    <x v="0"/>
    <n v="111058"/>
    <n v="555290"/>
    <x v="0"/>
    <x v="0"/>
    <x v="0"/>
    <x v="0"/>
    <n v="44423"/>
    <x v="4"/>
  </r>
  <r>
    <x v="14"/>
    <n v="4180599691"/>
    <x v="0"/>
    <x v="4"/>
    <x v="0"/>
    <x v="0"/>
    <s v="win5662"/>
    <x v="0"/>
    <n v="4180599691"/>
    <x v="3"/>
    <x v="11"/>
    <x v="11"/>
    <x v="0"/>
    <x v="0"/>
    <x v="0"/>
    <x v="0"/>
    <x v="0"/>
    <n v="3"/>
    <x v="0"/>
    <n v="46000"/>
    <n v="138000"/>
    <x v="0"/>
    <x v="0"/>
    <x v="0"/>
    <x v="0"/>
    <n v="11040"/>
    <x v="4"/>
  </r>
  <r>
    <x v="14"/>
    <n v="4180599691"/>
    <x v="0"/>
    <x v="4"/>
    <x v="0"/>
    <x v="0"/>
    <s v="win5662"/>
    <x v="0"/>
    <n v="4180599691"/>
    <x v="3"/>
    <x v="2"/>
    <x v="2"/>
    <x v="0"/>
    <x v="0"/>
    <x v="0"/>
    <x v="0"/>
    <x v="0"/>
    <n v="9"/>
    <x v="0"/>
    <n v="73431"/>
    <n v="660879"/>
    <x v="0"/>
    <x v="0"/>
    <x v="0"/>
    <x v="0"/>
    <n v="52870"/>
    <x v="4"/>
  </r>
  <r>
    <x v="14"/>
    <n v="4180599751"/>
    <x v="0"/>
    <x v="4"/>
    <x v="0"/>
    <x v="0"/>
    <s v="win6676"/>
    <x v="0"/>
    <n v="4180599751"/>
    <x v="3"/>
    <x v="11"/>
    <x v="11"/>
    <x v="0"/>
    <x v="0"/>
    <x v="0"/>
    <x v="0"/>
    <x v="0"/>
    <n v="3"/>
    <x v="0"/>
    <n v="46000"/>
    <n v="138000"/>
    <x v="0"/>
    <x v="0"/>
    <x v="0"/>
    <x v="0"/>
    <n v="11040"/>
    <x v="4"/>
  </r>
  <r>
    <x v="14"/>
    <n v="4180599751"/>
    <x v="0"/>
    <x v="4"/>
    <x v="0"/>
    <x v="0"/>
    <s v="win6676"/>
    <x v="0"/>
    <n v="4180599751"/>
    <x v="3"/>
    <x v="2"/>
    <x v="2"/>
    <x v="0"/>
    <x v="0"/>
    <x v="0"/>
    <x v="0"/>
    <x v="0"/>
    <n v="7"/>
    <x v="0"/>
    <n v="73431"/>
    <n v="514017"/>
    <x v="0"/>
    <x v="0"/>
    <x v="0"/>
    <x v="0"/>
    <n v="41121"/>
    <x v="4"/>
  </r>
  <r>
    <x v="14"/>
    <n v="4180599751"/>
    <x v="0"/>
    <x v="4"/>
    <x v="0"/>
    <x v="0"/>
    <s v="win6676"/>
    <x v="0"/>
    <n v="4180599751"/>
    <x v="3"/>
    <x v="8"/>
    <x v="8"/>
    <x v="0"/>
    <x v="0"/>
    <x v="0"/>
    <x v="0"/>
    <x v="0"/>
    <n v="5"/>
    <x v="0"/>
    <n v="50182"/>
    <n v="250910"/>
    <x v="0"/>
    <x v="0"/>
    <x v="0"/>
    <x v="0"/>
    <n v="20073"/>
    <x v="4"/>
  </r>
  <r>
    <x v="14"/>
    <n v="4180599751"/>
    <x v="0"/>
    <x v="4"/>
    <x v="0"/>
    <x v="0"/>
    <s v="win6676"/>
    <x v="0"/>
    <n v="4180599751"/>
    <x v="3"/>
    <x v="1"/>
    <x v="1"/>
    <x v="0"/>
    <x v="0"/>
    <x v="0"/>
    <x v="0"/>
    <x v="0"/>
    <n v="3"/>
    <x v="0"/>
    <n v="55595"/>
    <n v="166785"/>
    <x v="0"/>
    <x v="0"/>
    <x v="0"/>
    <x v="0"/>
    <n v="13343"/>
    <x v="4"/>
  </r>
  <r>
    <x v="14"/>
    <n v="4180599444"/>
    <x v="0"/>
    <x v="4"/>
    <x v="0"/>
    <x v="0"/>
    <s v="WIN2ARE"/>
    <x v="0"/>
    <n v="4180599444"/>
    <x v="3"/>
    <x v="0"/>
    <x v="0"/>
    <x v="0"/>
    <x v="0"/>
    <x v="0"/>
    <x v="0"/>
    <x v="0"/>
    <n v="7"/>
    <x v="0"/>
    <n v="111058"/>
    <n v="777406"/>
    <x v="0"/>
    <x v="0"/>
    <x v="0"/>
    <x v="0"/>
    <n v="62192"/>
    <x v="4"/>
  </r>
  <r>
    <x v="14"/>
    <n v="4180599444"/>
    <x v="0"/>
    <x v="4"/>
    <x v="0"/>
    <x v="0"/>
    <s v="WIN2ARE"/>
    <x v="0"/>
    <n v="4180599444"/>
    <x v="3"/>
    <x v="2"/>
    <x v="2"/>
    <x v="0"/>
    <x v="0"/>
    <x v="0"/>
    <x v="0"/>
    <x v="0"/>
    <n v="9"/>
    <x v="0"/>
    <n v="73431"/>
    <n v="660879"/>
    <x v="0"/>
    <x v="0"/>
    <x v="0"/>
    <x v="0"/>
    <n v="52870"/>
    <x v="4"/>
  </r>
  <r>
    <x v="14"/>
    <n v="4180599444"/>
    <x v="0"/>
    <x v="4"/>
    <x v="0"/>
    <x v="0"/>
    <s v="WIN2ARE"/>
    <x v="0"/>
    <n v="4180599444"/>
    <x v="3"/>
    <x v="8"/>
    <x v="8"/>
    <x v="0"/>
    <x v="0"/>
    <x v="0"/>
    <x v="0"/>
    <x v="0"/>
    <n v="5"/>
    <x v="0"/>
    <n v="50182"/>
    <n v="250910"/>
    <x v="0"/>
    <x v="0"/>
    <x v="0"/>
    <x v="0"/>
    <n v="20073"/>
    <x v="4"/>
  </r>
  <r>
    <x v="14"/>
    <n v="4180599444"/>
    <x v="0"/>
    <x v="4"/>
    <x v="0"/>
    <x v="0"/>
    <s v="WIN2ARE"/>
    <x v="0"/>
    <n v="4180599444"/>
    <x v="3"/>
    <x v="1"/>
    <x v="1"/>
    <x v="0"/>
    <x v="0"/>
    <x v="0"/>
    <x v="0"/>
    <x v="0"/>
    <n v="3"/>
    <x v="0"/>
    <n v="55595"/>
    <n v="166785"/>
    <x v="0"/>
    <x v="0"/>
    <x v="0"/>
    <x v="0"/>
    <n v="13343"/>
    <x v="4"/>
  </r>
  <r>
    <x v="14"/>
    <n v="4180599584"/>
    <x v="0"/>
    <x v="4"/>
    <x v="0"/>
    <x v="0"/>
    <s v="WIN-HNI-BVI-2BV9"/>
    <x v="0"/>
    <n v="4180599584"/>
    <x v="3"/>
    <x v="0"/>
    <x v="0"/>
    <x v="0"/>
    <x v="0"/>
    <x v="0"/>
    <x v="0"/>
    <x v="0"/>
    <n v="5"/>
    <x v="0"/>
    <n v="111058"/>
    <n v="555290"/>
    <x v="0"/>
    <x v="0"/>
    <x v="0"/>
    <x v="0"/>
    <n v="44423"/>
    <x v="4"/>
  </r>
  <r>
    <x v="14"/>
    <n v="4180599584"/>
    <x v="0"/>
    <x v="4"/>
    <x v="0"/>
    <x v="0"/>
    <s v="WIN-HNI-BVI-2BV9"/>
    <x v="0"/>
    <n v="4180599584"/>
    <x v="3"/>
    <x v="11"/>
    <x v="11"/>
    <x v="0"/>
    <x v="0"/>
    <x v="0"/>
    <x v="0"/>
    <x v="0"/>
    <n v="3"/>
    <x v="0"/>
    <n v="46000"/>
    <n v="138000"/>
    <x v="0"/>
    <x v="0"/>
    <x v="0"/>
    <x v="0"/>
    <n v="11040"/>
    <x v="4"/>
  </r>
  <r>
    <x v="14"/>
    <n v="4180599584"/>
    <x v="0"/>
    <x v="4"/>
    <x v="0"/>
    <x v="0"/>
    <s v="WIN-HNI-BVI-2BV9"/>
    <x v="0"/>
    <n v="4180599584"/>
    <x v="3"/>
    <x v="2"/>
    <x v="2"/>
    <x v="0"/>
    <x v="0"/>
    <x v="0"/>
    <x v="0"/>
    <x v="0"/>
    <n v="4"/>
    <x v="0"/>
    <n v="73431"/>
    <n v="293724"/>
    <x v="0"/>
    <x v="0"/>
    <x v="0"/>
    <x v="0"/>
    <n v="23498"/>
    <x v="4"/>
  </r>
  <r>
    <x v="14"/>
    <n v="4180599584"/>
    <x v="0"/>
    <x v="4"/>
    <x v="0"/>
    <x v="0"/>
    <s v="WIN-HNI-BVI-2BV9"/>
    <x v="0"/>
    <n v="4180599584"/>
    <x v="3"/>
    <x v="8"/>
    <x v="8"/>
    <x v="0"/>
    <x v="0"/>
    <x v="0"/>
    <x v="0"/>
    <x v="0"/>
    <n v="2"/>
    <x v="0"/>
    <n v="50182"/>
    <n v="100364"/>
    <x v="0"/>
    <x v="0"/>
    <x v="0"/>
    <x v="0"/>
    <n v="8029"/>
    <x v="4"/>
  </r>
  <r>
    <x v="14"/>
    <n v="4180599523"/>
    <x v="0"/>
    <x v="4"/>
    <x v="0"/>
    <x v="0"/>
    <s v="WIN2B84"/>
    <x v="0"/>
    <n v="4180599523"/>
    <x v="3"/>
    <x v="8"/>
    <x v="8"/>
    <x v="0"/>
    <x v="0"/>
    <x v="0"/>
    <x v="0"/>
    <x v="0"/>
    <n v="5"/>
    <x v="0"/>
    <n v="50182"/>
    <n v="250910"/>
    <x v="0"/>
    <x v="0"/>
    <x v="0"/>
    <x v="0"/>
    <n v="20073"/>
    <x v="4"/>
  </r>
  <r>
    <x v="14"/>
    <n v="4180599523"/>
    <x v="0"/>
    <x v="4"/>
    <x v="0"/>
    <x v="0"/>
    <s v="WIN2B84"/>
    <x v="0"/>
    <n v="4180599523"/>
    <x v="3"/>
    <x v="2"/>
    <x v="2"/>
    <x v="0"/>
    <x v="0"/>
    <x v="0"/>
    <x v="0"/>
    <x v="0"/>
    <n v="11"/>
    <x v="0"/>
    <n v="73431"/>
    <n v="807741"/>
    <x v="0"/>
    <x v="0"/>
    <x v="0"/>
    <x v="0"/>
    <n v="64619"/>
    <x v="4"/>
  </r>
  <r>
    <x v="14"/>
    <n v="4180599523"/>
    <x v="0"/>
    <x v="4"/>
    <x v="0"/>
    <x v="0"/>
    <s v="WIN2B84"/>
    <x v="0"/>
    <n v="4180599523"/>
    <x v="3"/>
    <x v="0"/>
    <x v="0"/>
    <x v="0"/>
    <x v="0"/>
    <x v="0"/>
    <x v="0"/>
    <x v="0"/>
    <n v="5"/>
    <x v="0"/>
    <n v="111058"/>
    <n v="555290"/>
    <x v="0"/>
    <x v="0"/>
    <x v="0"/>
    <x v="0"/>
    <n v="44423"/>
    <x v="4"/>
  </r>
  <r>
    <x v="14"/>
    <n v="4180599457"/>
    <x v="0"/>
    <x v="4"/>
    <x v="0"/>
    <x v="0"/>
    <s v="WIN2AUC"/>
    <x v="0"/>
    <n v="4180599457"/>
    <x v="3"/>
    <x v="8"/>
    <x v="8"/>
    <x v="0"/>
    <x v="0"/>
    <x v="0"/>
    <x v="0"/>
    <x v="0"/>
    <n v="5"/>
    <x v="0"/>
    <n v="50182"/>
    <n v="250910"/>
    <x v="0"/>
    <x v="0"/>
    <x v="0"/>
    <x v="0"/>
    <n v="20073"/>
    <x v="4"/>
  </r>
  <r>
    <x v="14"/>
    <n v="4180599457"/>
    <x v="0"/>
    <x v="4"/>
    <x v="0"/>
    <x v="0"/>
    <s v="WIN2AUC"/>
    <x v="0"/>
    <n v="4180599457"/>
    <x v="3"/>
    <x v="2"/>
    <x v="2"/>
    <x v="0"/>
    <x v="0"/>
    <x v="0"/>
    <x v="0"/>
    <x v="0"/>
    <n v="6"/>
    <x v="0"/>
    <n v="73431"/>
    <n v="440586"/>
    <x v="0"/>
    <x v="0"/>
    <x v="0"/>
    <x v="0"/>
    <n v="35247"/>
    <x v="4"/>
  </r>
  <r>
    <x v="14"/>
    <n v="4180599457"/>
    <x v="0"/>
    <x v="4"/>
    <x v="0"/>
    <x v="0"/>
    <s v="WIN2AUC"/>
    <x v="0"/>
    <n v="4180599457"/>
    <x v="3"/>
    <x v="11"/>
    <x v="11"/>
    <x v="0"/>
    <x v="0"/>
    <x v="0"/>
    <x v="0"/>
    <x v="0"/>
    <n v="3"/>
    <x v="0"/>
    <n v="46000"/>
    <n v="138000"/>
    <x v="0"/>
    <x v="0"/>
    <x v="0"/>
    <x v="0"/>
    <n v="11040"/>
    <x v="4"/>
  </r>
  <r>
    <x v="14"/>
    <n v="4180599457"/>
    <x v="0"/>
    <x v="4"/>
    <x v="0"/>
    <x v="0"/>
    <s v="WIN2AUC"/>
    <x v="0"/>
    <n v="4180599457"/>
    <x v="3"/>
    <x v="0"/>
    <x v="0"/>
    <x v="0"/>
    <x v="0"/>
    <x v="0"/>
    <x v="0"/>
    <x v="0"/>
    <n v="3"/>
    <x v="0"/>
    <n v="111058"/>
    <n v="333174"/>
    <x v="0"/>
    <x v="0"/>
    <x v="0"/>
    <x v="0"/>
    <n v="26654"/>
    <x v="4"/>
  </r>
  <r>
    <x v="14"/>
    <n v="4180599461"/>
    <x v="0"/>
    <x v="4"/>
    <x v="0"/>
    <x v="0"/>
    <s v="WIN2AUM"/>
    <x v="0"/>
    <n v="4180599461"/>
    <x v="3"/>
    <x v="0"/>
    <x v="0"/>
    <x v="0"/>
    <x v="0"/>
    <x v="0"/>
    <x v="0"/>
    <x v="0"/>
    <n v="5"/>
    <x v="0"/>
    <n v="111058"/>
    <n v="555290"/>
    <x v="0"/>
    <x v="0"/>
    <x v="0"/>
    <x v="0"/>
    <n v="44423"/>
    <x v="4"/>
  </r>
  <r>
    <x v="14"/>
    <n v="4180599461"/>
    <x v="0"/>
    <x v="4"/>
    <x v="0"/>
    <x v="0"/>
    <s v="WIN2AUM"/>
    <x v="0"/>
    <n v="4180599461"/>
    <x v="3"/>
    <x v="2"/>
    <x v="2"/>
    <x v="0"/>
    <x v="0"/>
    <x v="0"/>
    <x v="0"/>
    <x v="0"/>
    <n v="5"/>
    <x v="0"/>
    <n v="73431"/>
    <n v="367155"/>
    <x v="0"/>
    <x v="0"/>
    <x v="0"/>
    <x v="0"/>
    <n v="29372"/>
    <x v="4"/>
  </r>
  <r>
    <x v="14"/>
    <n v="4180599461"/>
    <x v="0"/>
    <x v="4"/>
    <x v="0"/>
    <x v="0"/>
    <s v="WIN2AUM"/>
    <x v="0"/>
    <n v="4180599461"/>
    <x v="3"/>
    <x v="8"/>
    <x v="8"/>
    <x v="0"/>
    <x v="0"/>
    <x v="0"/>
    <x v="0"/>
    <x v="0"/>
    <n v="5"/>
    <x v="0"/>
    <n v="50182"/>
    <n v="250910"/>
    <x v="0"/>
    <x v="0"/>
    <x v="0"/>
    <x v="0"/>
    <n v="20073"/>
    <x v="4"/>
  </r>
  <r>
    <x v="14"/>
    <n v="4180599532"/>
    <x v="0"/>
    <x v="4"/>
    <x v="0"/>
    <x v="0"/>
    <s v="WIN-HNI-BVI-2bg2"/>
    <x v="0"/>
    <n v="4180599532"/>
    <x v="3"/>
    <x v="8"/>
    <x v="8"/>
    <x v="0"/>
    <x v="0"/>
    <x v="0"/>
    <x v="0"/>
    <x v="0"/>
    <n v="3"/>
    <x v="0"/>
    <n v="50182"/>
    <n v="150546"/>
    <x v="0"/>
    <x v="0"/>
    <x v="0"/>
    <x v="0"/>
    <n v="12044"/>
    <x v="3"/>
  </r>
  <r>
    <x v="14"/>
    <n v="4180599532"/>
    <x v="0"/>
    <x v="4"/>
    <x v="0"/>
    <x v="0"/>
    <s v="WIN-HNI-BVI-2bg2"/>
    <x v="0"/>
    <n v="4180599532"/>
    <x v="3"/>
    <x v="2"/>
    <x v="2"/>
    <x v="0"/>
    <x v="0"/>
    <x v="0"/>
    <x v="0"/>
    <x v="0"/>
    <n v="6"/>
    <x v="0"/>
    <n v="73431"/>
    <n v="440586"/>
    <x v="0"/>
    <x v="0"/>
    <x v="0"/>
    <x v="0"/>
    <n v="35247"/>
    <x v="3"/>
  </r>
  <r>
    <x v="14"/>
    <n v="4180599532"/>
    <x v="0"/>
    <x v="4"/>
    <x v="0"/>
    <x v="0"/>
    <s v="WIN-HNI-BVI-2bg2"/>
    <x v="0"/>
    <n v="4180599532"/>
    <x v="3"/>
    <x v="0"/>
    <x v="0"/>
    <x v="0"/>
    <x v="0"/>
    <x v="0"/>
    <x v="0"/>
    <x v="0"/>
    <n v="3"/>
    <x v="0"/>
    <n v="111058"/>
    <n v="333174"/>
    <x v="0"/>
    <x v="0"/>
    <x v="0"/>
    <x v="0"/>
    <n v="26654"/>
    <x v="3"/>
  </r>
  <r>
    <x v="14"/>
    <n v="4180599726"/>
    <x v="0"/>
    <x v="4"/>
    <x v="0"/>
    <x v="0"/>
    <s v="win6072"/>
    <x v="0"/>
    <n v="4180599726"/>
    <x v="3"/>
    <x v="8"/>
    <x v="8"/>
    <x v="0"/>
    <x v="0"/>
    <x v="0"/>
    <x v="0"/>
    <x v="0"/>
    <n v="5"/>
    <x v="0"/>
    <n v="50182"/>
    <n v="250910"/>
    <x v="0"/>
    <x v="0"/>
    <x v="0"/>
    <x v="0"/>
    <n v="20073"/>
    <x v="4"/>
  </r>
  <r>
    <x v="14"/>
    <n v="4180599726"/>
    <x v="0"/>
    <x v="4"/>
    <x v="0"/>
    <x v="0"/>
    <s v="win6072"/>
    <x v="0"/>
    <n v="4180599726"/>
    <x v="3"/>
    <x v="0"/>
    <x v="0"/>
    <x v="0"/>
    <x v="0"/>
    <x v="0"/>
    <x v="0"/>
    <x v="0"/>
    <n v="1"/>
    <x v="0"/>
    <n v="111058"/>
    <n v="111058"/>
    <x v="0"/>
    <x v="0"/>
    <x v="0"/>
    <x v="0"/>
    <n v="8885"/>
    <x v="4"/>
  </r>
  <r>
    <x v="14"/>
    <n v="4180599726"/>
    <x v="0"/>
    <x v="4"/>
    <x v="0"/>
    <x v="0"/>
    <s v="win6072"/>
    <x v="0"/>
    <n v="4180599726"/>
    <x v="3"/>
    <x v="11"/>
    <x v="11"/>
    <x v="0"/>
    <x v="0"/>
    <x v="0"/>
    <x v="0"/>
    <x v="0"/>
    <n v="3"/>
    <x v="0"/>
    <n v="46000"/>
    <n v="138000"/>
    <x v="0"/>
    <x v="0"/>
    <x v="0"/>
    <x v="0"/>
    <n v="11040"/>
    <x v="4"/>
  </r>
  <r>
    <x v="14"/>
    <n v="4180599726"/>
    <x v="0"/>
    <x v="4"/>
    <x v="0"/>
    <x v="0"/>
    <s v="win6072"/>
    <x v="0"/>
    <n v="4180599726"/>
    <x v="3"/>
    <x v="2"/>
    <x v="2"/>
    <x v="0"/>
    <x v="0"/>
    <x v="0"/>
    <x v="0"/>
    <x v="0"/>
    <n v="7"/>
    <x v="0"/>
    <n v="73431"/>
    <n v="514017"/>
    <x v="0"/>
    <x v="0"/>
    <x v="0"/>
    <x v="0"/>
    <n v="41121"/>
    <x v="4"/>
  </r>
  <r>
    <x v="14"/>
    <n v="4180599574"/>
    <x v="0"/>
    <x v="4"/>
    <x v="0"/>
    <x v="0"/>
    <s v="WIN-HNI-BVI-2Bk1"/>
    <x v="0"/>
    <n v="4180599574"/>
    <x v="3"/>
    <x v="2"/>
    <x v="2"/>
    <x v="0"/>
    <x v="0"/>
    <x v="0"/>
    <x v="0"/>
    <x v="0"/>
    <n v="10"/>
    <x v="0"/>
    <n v="73431"/>
    <n v="734310"/>
    <x v="0"/>
    <x v="0"/>
    <x v="0"/>
    <x v="0"/>
    <n v="58745"/>
    <x v="4"/>
  </r>
  <r>
    <x v="14"/>
    <n v="4180599574"/>
    <x v="0"/>
    <x v="4"/>
    <x v="0"/>
    <x v="0"/>
    <s v="WIN-HNI-BVI-2Bk1"/>
    <x v="0"/>
    <n v="4180599574"/>
    <x v="3"/>
    <x v="8"/>
    <x v="8"/>
    <x v="0"/>
    <x v="0"/>
    <x v="0"/>
    <x v="0"/>
    <x v="0"/>
    <n v="5"/>
    <x v="0"/>
    <n v="50182"/>
    <n v="250910"/>
    <x v="0"/>
    <x v="0"/>
    <x v="0"/>
    <x v="0"/>
    <n v="20073"/>
    <x v="4"/>
  </r>
  <r>
    <x v="14"/>
    <n v="4180599574"/>
    <x v="0"/>
    <x v="4"/>
    <x v="0"/>
    <x v="0"/>
    <s v="WIN-HNI-BVI-2Bk1"/>
    <x v="0"/>
    <n v="4180599574"/>
    <x v="3"/>
    <x v="11"/>
    <x v="11"/>
    <x v="0"/>
    <x v="0"/>
    <x v="0"/>
    <x v="0"/>
    <x v="0"/>
    <n v="3"/>
    <x v="0"/>
    <n v="46000"/>
    <n v="138000"/>
    <x v="0"/>
    <x v="0"/>
    <x v="0"/>
    <x v="0"/>
    <n v="11040"/>
    <x v="4"/>
  </r>
  <r>
    <x v="14"/>
    <n v="4180599574"/>
    <x v="0"/>
    <x v="4"/>
    <x v="0"/>
    <x v="0"/>
    <s v="WIN-HNI-BVI-2Bk1"/>
    <x v="0"/>
    <n v="4180599574"/>
    <x v="3"/>
    <x v="0"/>
    <x v="0"/>
    <x v="0"/>
    <x v="0"/>
    <x v="0"/>
    <x v="0"/>
    <x v="0"/>
    <n v="1"/>
    <x v="0"/>
    <n v="111058"/>
    <n v="111058"/>
    <x v="0"/>
    <x v="0"/>
    <x v="0"/>
    <x v="0"/>
    <n v="8885"/>
    <x v="4"/>
  </r>
  <r>
    <x v="14"/>
    <n v="4180599494"/>
    <x v="0"/>
    <x v="4"/>
    <x v="0"/>
    <x v="0"/>
    <s v="win2AW4"/>
    <x v="0"/>
    <n v="4180599494"/>
    <x v="3"/>
    <x v="1"/>
    <x v="1"/>
    <x v="0"/>
    <x v="0"/>
    <x v="0"/>
    <x v="0"/>
    <x v="0"/>
    <n v="2"/>
    <x v="0"/>
    <n v="55595"/>
    <n v="111190"/>
    <x v="0"/>
    <x v="0"/>
    <x v="0"/>
    <x v="0"/>
    <n v="8895"/>
    <x v="4"/>
  </r>
  <r>
    <x v="14"/>
    <n v="4180599494"/>
    <x v="0"/>
    <x v="4"/>
    <x v="0"/>
    <x v="0"/>
    <s v="win2AW4"/>
    <x v="0"/>
    <n v="4180599494"/>
    <x v="3"/>
    <x v="2"/>
    <x v="2"/>
    <x v="0"/>
    <x v="0"/>
    <x v="0"/>
    <x v="0"/>
    <x v="0"/>
    <n v="8"/>
    <x v="0"/>
    <n v="73431"/>
    <n v="587448"/>
    <x v="0"/>
    <x v="0"/>
    <x v="0"/>
    <x v="0"/>
    <n v="46996"/>
    <x v="4"/>
  </r>
  <r>
    <x v="14"/>
    <n v="4180599494"/>
    <x v="0"/>
    <x v="4"/>
    <x v="0"/>
    <x v="0"/>
    <s v="win2AW4"/>
    <x v="0"/>
    <n v="4180599494"/>
    <x v="3"/>
    <x v="11"/>
    <x v="11"/>
    <x v="0"/>
    <x v="0"/>
    <x v="0"/>
    <x v="0"/>
    <x v="0"/>
    <n v="3"/>
    <x v="0"/>
    <n v="46000"/>
    <n v="138000"/>
    <x v="0"/>
    <x v="0"/>
    <x v="0"/>
    <x v="0"/>
    <n v="11040"/>
    <x v="4"/>
  </r>
  <r>
    <x v="14"/>
    <n v="4180599494"/>
    <x v="0"/>
    <x v="4"/>
    <x v="0"/>
    <x v="0"/>
    <s v="win2AW4"/>
    <x v="0"/>
    <n v="4180599494"/>
    <x v="3"/>
    <x v="0"/>
    <x v="0"/>
    <x v="0"/>
    <x v="0"/>
    <x v="0"/>
    <x v="0"/>
    <x v="0"/>
    <n v="6"/>
    <x v="0"/>
    <n v="111058"/>
    <n v="666348"/>
    <x v="0"/>
    <x v="0"/>
    <x v="0"/>
    <x v="0"/>
    <n v="53308"/>
    <x v="4"/>
  </r>
  <r>
    <x v="14"/>
    <n v="4180599734"/>
    <x v="0"/>
    <x v="4"/>
    <x v="0"/>
    <x v="0"/>
    <s v="win6293"/>
    <x v="0"/>
    <n v="4180599734"/>
    <x v="3"/>
    <x v="2"/>
    <x v="2"/>
    <x v="0"/>
    <x v="0"/>
    <x v="0"/>
    <x v="0"/>
    <x v="0"/>
    <n v="4"/>
    <x v="0"/>
    <n v="73431"/>
    <n v="293724"/>
    <x v="0"/>
    <x v="0"/>
    <x v="0"/>
    <x v="0"/>
    <n v="23498"/>
    <x v="4"/>
  </r>
  <r>
    <x v="14"/>
    <n v="4180599734"/>
    <x v="0"/>
    <x v="4"/>
    <x v="0"/>
    <x v="0"/>
    <s v="win6293"/>
    <x v="0"/>
    <n v="4180599734"/>
    <x v="3"/>
    <x v="11"/>
    <x v="11"/>
    <x v="0"/>
    <x v="0"/>
    <x v="0"/>
    <x v="0"/>
    <x v="0"/>
    <n v="3"/>
    <x v="0"/>
    <n v="46000"/>
    <n v="138000"/>
    <x v="0"/>
    <x v="0"/>
    <x v="0"/>
    <x v="0"/>
    <n v="11040"/>
    <x v="4"/>
  </r>
  <r>
    <x v="14"/>
    <n v="4180599734"/>
    <x v="0"/>
    <x v="4"/>
    <x v="0"/>
    <x v="0"/>
    <s v="win6293"/>
    <x v="0"/>
    <n v="4180599734"/>
    <x v="3"/>
    <x v="0"/>
    <x v="0"/>
    <x v="0"/>
    <x v="0"/>
    <x v="0"/>
    <x v="0"/>
    <x v="0"/>
    <n v="3"/>
    <x v="0"/>
    <n v="111058"/>
    <n v="333174"/>
    <x v="0"/>
    <x v="0"/>
    <x v="0"/>
    <x v="0"/>
    <n v="26654"/>
    <x v="4"/>
  </r>
  <r>
    <x v="14"/>
    <n v="4180599724"/>
    <x v="0"/>
    <x v="4"/>
    <x v="0"/>
    <x v="0"/>
    <s v="win6050"/>
    <x v="0"/>
    <n v="4180599724"/>
    <x v="3"/>
    <x v="8"/>
    <x v="8"/>
    <x v="0"/>
    <x v="0"/>
    <x v="0"/>
    <x v="0"/>
    <x v="0"/>
    <n v="7"/>
    <x v="0"/>
    <n v="50182"/>
    <n v="351274"/>
    <x v="0"/>
    <x v="0"/>
    <x v="0"/>
    <x v="0"/>
    <n v="28102"/>
    <x v="4"/>
  </r>
  <r>
    <x v="14"/>
    <n v="4180599724"/>
    <x v="0"/>
    <x v="4"/>
    <x v="0"/>
    <x v="0"/>
    <s v="win6050"/>
    <x v="0"/>
    <n v="4180599724"/>
    <x v="3"/>
    <x v="11"/>
    <x v="11"/>
    <x v="0"/>
    <x v="0"/>
    <x v="0"/>
    <x v="0"/>
    <x v="0"/>
    <n v="2"/>
    <x v="0"/>
    <n v="46000"/>
    <n v="92000"/>
    <x v="0"/>
    <x v="0"/>
    <x v="0"/>
    <x v="0"/>
    <n v="7360"/>
    <x v="4"/>
  </r>
  <r>
    <x v="14"/>
    <n v="4180599724"/>
    <x v="0"/>
    <x v="4"/>
    <x v="0"/>
    <x v="0"/>
    <s v="win6050"/>
    <x v="0"/>
    <n v="4180599724"/>
    <x v="3"/>
    <x v="0"/>
    <x v="0"/>
    <x v="0"/>
    <x v="0"/>
    <x v="0"/>
    <x v="0"/>
    <x v="0"/>
    <n v="5"/>
    <x v="0"/>
    <n v="111058"/>
    <n v="555290"/>
    <x v="0"/>
    <x v="0"/>
    <x v="0"/>
    <x v="0"/>
    <n v="44423"/>
    <x v="4"/>
  </r>
  <r>
    <x v="14"/>
    <n v="4180599527"/>
    <x v="0"/>
    <x v="4"/>
    <x v="0"/>
    <x v="0"/>
    <s v="WIN2BA8"/>
    <x v="0"/>
    <n v="4180599527"/>
    <x v="3"/>
    <x v="1"/>
    <x v="1"/>
    <x v="0"/>
    <x v="0"/>
    <x v="0"/>
    <x v="0"/>
    <x v="0"/>
    <n v="3"/>
    <x v="0"/>
    <n v="55595"/>
    <n v="166785"/>
    <x v="0"/>
    <x v="0"/>
    <x v="0"/>
    <x v="0"/>
    <n v="13343"/>
    <x v="4"/>
  </r>
  <r>
    <x v="14"/>
    <n v="4180599527"/>
    <x v="0"/>
    <x v="4"/>
    <x v="0"/>
    <x v="0"/>
    <s v="WIN2BA8"/>
    <x v="0"/>
    <n v="4180599527"/>
    <x v="3"/>
    <x v="8"/>
    <x v="8"/>
    <x v="0"/>
    <x v="0"/>
    <x v="0"/>
    <x v="0"/>
    <x v="0"/>
    <n v="3"/>
    <x v="0"/>
    <n v="50182"/>
    <n v="150546"/>
    <x v="0"/>
    <x v="0"/>
    <x v="0"/>
    <x v="0"/>
    <n v="12044"/>
    <x v="4"/>
  </r>
  <r>
    <x v="14"/>
    <n v="4180599527"/>
    <x v="0"/>
    <x v="4"/>
    <x v="0"/>
    <x v="0"/>
    <s v="WIN2BA8"/>
    <x v="0"/>
    <n v="4180599527"/>
    <x v="3"/>
    <x v="0"/>
    <x v="0"/>
    <x v="0"/>
    <x v="0"/>
    <x v="0"/>
    <x v="0"/>
    <x v="0"/>
    <n v="4"/>
    <x v="0"/>
    <n v="111058"/>
    <n v="444232"/>
    <x v="0"/>
    <x v="0"/>
    <x v="0"/>
    <x v="0"/>
    <n v="35539"/>
    <x v="4"/>
  </r>
  <r>
    <x v="14"/>
    <n v="4180599700"/>
    <x v="0"/>
    <x v="4"/>
    <x v="0"/>
    <x v="0"/>
    <s v="win5741"/>
    <x v="0"/>
    <n v="4180599700"/>
    <x v="3"/>
    <x v="2"/>
    <x v="2"/>
    <x v="0"/>
    <x v="0"/>
    <x v="0"/>
    <x v="0"/>
    <x v="0"/>
    <n v="9"/>
    <x v="0"/>
    <n v="73431"/>
    <n v="660879"/>
    <x v="0"/>
    <x v="0"/>
    <x v="0"/>
    <x v="0"/>
    <n v="52870"/>
    <x v="4"/>
  </r>
  <r>
    <x v="14"/>
    <n v="4180599700"/>
    <x v="0"/>
    <x v="4"/>
    <x v="0"/>
    <x v="0"/>
    <s v="win5741"/>
    <x v="0"/>
    <n v="4180599700"/>
    <x v="3"/>
    <x v="0"/>
    <x v="0"/>
    <x v="0"/>
    <x v="0"/>
    <x v="0"/>
    <x v="0"/>
    <x v="0"/>
    <n v="1"/>
    <x v="0"/>
    <n v="111058"/>
    <n v="111058"/>
    <x v="0"/>
    <x v="0"/>
    <x v="0"/>
    <x v="0"/>
    <n v="8885"/>
    <x v="4"/>
  </r>
  <r>
    <x v="14"/>
    <n v="4180599700"/>
    <x v="0"/>
    <x v="4"/>
    <x v="0"/>
    <x v="0"/>
    <s v="win5741"/>
    <x v="0"/>
    <n v="4180599700"/>
    <x v="3"/>
    <x v="1"/>
    <x v="1"/>
    <x v="0"/>
    <x v="0"/>
    <x v="0"/>
    <x v="0"/>
    <x v="0"/>
    <n v="3"/>
    <x v="0"/>
    <n v="55595"/>
    <n v="166785"/>
    <x v="0"/>
    <x v="0"/>
    <x v="0"/>
    <x v="0"/>
    <n v="13343"/>
    <x v="4"/>
  </r>
  <r>
    <x v="14"/>
    <n v="4180599700"/>
    <x v="0"/>
    <x v="4"/>
    <x v="0"/>
    <x v="0"/>
    <s v="win5741"/>
    <x v="0"/>
    <n v="4180599700"/>
    <x v="3"/>
    <x v="8"/>
    <x v="8"/>
    <x v="0"/>
    <x v="0"/>
    <x v="0"/>
    <x v="0"/>
    <x v="0"/>
    <n v="3"/>
    <x v="0"/>
    <n v="50182"/>
    <n v="150546"/>
    <x v="0"/>
    <x v="0"/>
    <x v="0"/>
    <x v="0"/>
    <n v="12044"/>
    <x v="4"/>
  </r>
  <r>
    <x v="14"/>
    <n v="4180599454"/>
    <x v="0"/>
    <x v="4"/>
    <x v="0"/>
    <x v="0"/>
    <s v="WIN2ATQ"/>
    <x v="0"/>
    <n v="4180599454"/>
    <x v="3"/>
    <x v="1"/>
    <x v="1"/>
    <x v="0"/>
    <x v="0"/>
    <x v="0"/>
    <x v="0"/>
    <x v="0"/>
    <n v="1"/>
    <x v="0"/>
    <n v="55595"/>
    <n v="55595"/>
    <x v="0"/>
    <x v="0"/>
    <x v="0"/>
    <x v="0"/>
    <n v="4448"/>
    <x v="4"/>
  </r>
  <r>
    <x v="14"/>
    <n v="4180599454"/>
    <x v="0"/>
    <x v="4"/>
    <x v="0"/>
    <x v="0"/>
    <s v="WIN2ATQ"/>
    <x v="0"/>
    <n v="4180599454"/>
    <x v="3"/>
    <x v="8"/>
    <x v="8"/>
    <x v="0"/>
    <x v="0"/>
    <x v="0"/>
    <x v="0"/>
    <x v="0"/>
    <n v="5"/>
    <x v="0"/>
    <n v="50182"/>
    <n v="250910"/>
    <x v="0"/>
    <x v="0"/>
    <x v="0"/>
    <x v="0"/>
    <n v="20073"/>
    <x v="4"/>
  </r>
  <r>
    <x v="14"/>
    <n v="4180599454"/>
    <x v="0"/>
    <x v="4"/>
    <x v="0"/>
    <x v="0"/>
    <s v="WIN2ATQ"/>
    <x v="0"/>
    <n v="4180599454"/>
    <x v="3"/>
    <x v="2"/>
    <x v="2"/>
    <x v="0"/>
    <x v="0"/>
    <x v="0"/>
    <x v="0"/>
    <x v="0"/>
    <n v="9"/>
    <x v="0"/>
    <n v="73431"/>
    <n v="660879"/>
    <x v="0"/>
    <x v="0"/>
    <x v="0"/>
    <x v="0"/>
    <n v="52870"/>
    <x v="4"/>
  </r>
  <r>
    <x v="14"/>
    <n v="4180599454"/>
    <x v="0"/>
    <x v="4"/>
    <x v="0"/>
    <x v="0"/>
    <s v="WIN2ATQ"/>
    <x v="0"/>
    <n v="4180599454"/>
    <x v="3"/>
    <x v="11"/>
    <x v="11"/>
    <x v="0"/>
    <x v="0"/>
    <x v="0"/>
    <x v="0"/>
    <x v="0"/>
    <n v="4"/>
    <x v="0"/>
    <n v="46000"/>
    <n v="184000"/>
    <x v="0"/>
    <x v="0"/>
    <x v="0"/>
    <x v="0"/>
    <n v="14720"/>
    <x v="4"/>
  </r>
  <r>
    <x v="14"/>
    <n v="4180599454"/>
    <x v="0"/>
    <x v="4"/>
    <x v="0"/>
    <x v="0"/>
    <s v="WIN2ATQ"/>
    <x v="0"/>
    <n v="4180599454"/>
    <x v="3"/>
    <x v="0"/>
    <x v="0"/>
    <x v="0"/>
    <x v="0"/>
    <x v="0"/>
    <x v="0"/>
    <x v="0"/>
    <n v="5"/>
    <x v="0"/>
    <n v="111058"/>
    <n v="555290"/>
    <x v="0"/>
    <x v="0"/>
    <x v="0"/>
    <x v="0"/>
    <n v="44423"/>
    <x v="4"/>
  </r>
  <r>
    <x v="14"/>
    <n v="4180590977"/>
    <x v="0"/>
    <x v="4"/>
    <x v="0"/>
    <x v="0"/>
    <s v="win4766"/>
    <x v="0"/>
    <n v="4180590977"/>
    <x v="3"/>
    <x v="1"/>
    <x v="1"/>
    <x v="0"/>
    <x v="0"/>
    <x v="0"/>
    <x v="0"/>
    <x v="0"/>
    <n v="3"/>
    <x v="0"/>
    <n v="55595"/>
    <n v="166785"/>
    <x v="0"/>
    <x v="0"/>
    <x v="0"/>
    <x v="0"/>
    <n v="13343"/>
    <x v="4"/>
  </r>
  <r>
    <x v="14"/>
    <n v="4180590977"/>
    <x v="0"/>
    <x v="4"/>
    <x v="0"/>
    <x v="0"/>
    <s v="win4766"/>
    <x v="0"/>
    <n v="4180590977"/>
    <x v="3"/>
    <x v="0"/>
    <x v="0"/>
    <x v="0"/>
    <x v="0"/>
    <x v="0"/>
    <x v="0"/>
    <x v="0"/>
    <n v="4"/>
    <x v="0"/>
    <n v="111058"/>
    <n v="444232"/>
    <x v="0"/>
    <x v="0"/>
    <x v="0"/>
    <x v="0"/>
    <n v="35539"/>
    <x v="4"/>
  </r>
  <r>
    <x v="14"/>
    <n v="4180590977"/>
    <x v="0"/>
    <x v="4"/>
    <x v="0"/>
    <x v="0"/>
    <s v="win4766"/>
    <x v="0"/>
    <n v="4180590977"/>
    <x v="3"/>
    <x v="11"/>
    <x v="11"/>
    <x v="0"/>
    <x v="0"/>
    <x v="0"/>
    <x v="0"/>
    <x v="0"/>
    <n v="3"/>
    <x v="0"/>
    <n v="46000"/>
    <n v="138000"/>
    <x v="0"/>
    <x v="0"/>
    <x v="0"/>
    <x v="0"/>
    <n v="11040"/>
    <x v="4"/>
  </r>
  <r>
    <x v="14"/>
    <n v="4180590977"/>
    <x v="0"/>
    <x v="4"/>
    <x v="0"/>
    <x v="0"/>
    <s v="win4766"/>
    <x v="0"/>
    <n v="4180590977"/>
    <x v="3"/>
    <x v="10"/>
    <x v="10"/>
    <x v="0"/>
    <x v="0"/>
    <x v="0"/>
    <x v="0"/>
    <x v="0"/>
    <n v="4"/>
    <x v="0"/>
    <n v="74250"/>
    <n v="297000"/>
    <x v="0"/>
    <x v="0"/>
    <x v="0"/>
    <x v="0"/>
    <n v="23760"/>
    <x v="4"/>
  </r>
  <r>
    <x v="14"/>
    <n v="4180590977"/>
    <x v="0"/>
    <x v="4"/>
    <x v="0"/>
    <x v="0"/>
    <s v="win4766"/>
    <x v="0"/>
    <n v="4180590977"/>
    <x v="3"/>
    <x v="2"/>
    <x v="2"/>
    <x v="0"/>
    <x v="0"/>
    <x v="0"/>
    <x v="0"/>
    <x v="0"/>
    <n v="8"/>
    <x v="0"/>
    <n v="73431"/>
    <n v="587448"/>
    <x v="0"/>
    <x v="0"/>
    <x v="0"/>
    <x v="0"/>
    <n v="46996"/>
    <x v="4"/>
  </r>
  <r>
    <x v="14"/>
    <n v="4180590977"/>
    <x v="0"/>
    <x v="4"/>
    <x v="0"/>
    <x v="0"/>
    <s v="win4766"/>
    <x v="0"/>
    <n v="4180590977"/>
    <x v="3"/>
    <x v="8"/>
    <x v="8"/>
    <x v="0"/>
    <x v="0"/>
    <x v="0"/>
    <x v="0"/>
    <x v="0"/>
    <n v="3"/>
    <x v="0"/>
    <n v="50182"/>
    <n v="150546"/>
    <x v="0"/>
    <x v="0"/>
    <x v="0"/>
    <x v="0"/>
    <n v="12044"/>
    <x v="4"/>
  </r>
  <r>
    <x v="14"/>
    <n v="4180599743"/>
    <x v="0"/>
    <x v="4"/>
    <x v="0"/>
    <x v="0"/>
    <s v="win6481"/>
    <x v="0"/>
    <n v="4180599743"/>
    <x v="3"/>
    <x v="8"/>
    <x v="8"/>
    <x v="0"/>
    <x v="0"/>
    <x v="0"/>
    <x v="0"/>
    <x v="0"/>
    <n v="4"/>
    <x v="0"/>
    <n v="50182"/>
    <n v="200728"/>
    <x v="0"/>
    <x v="0"/>
    <x v="0"/>
    <x v="0"/>
    <n v="16058"/>
    <x v="4"/>
  </r>
  <r>
    <x v="14"/>
    <n v="4180599743"/>
    <x v="0"/>
    <x v="4"/>
    <x v="0"/>
    <x v="0"/>
    <s v="win6481"/>
    <x v="0"/>
    <n v="4180599743"/>
    <x v="3"/>
    <x v="2"/>
    <x v="2"/>
    <x v="0"/>
    <x v="0"/>
    <x v="0"/>
    <x v="0"/>
    <x v="0"/>
    <n v="6"/>
    <x v="0"/>
    <n v="73431"/>
    <n v="440586"/>
    <x v="0"/>
    <x v="0"/>
    <x v="0"/>
    <x v="0"/>
    <n v="35247"/>
    <x v="4"/>
  </r>
  <r>
    <x v="14"/>
    <n v="4180599743"/>
    <x v="0"/>
    <x v="4"/>
    <x v="0"/>
    <x v="0"/>
    <s v="win6481"/>
    <x v="0"/>
    <n v="4180599743"/>
    <x v="3"/>
    <x v="0"/>
    <x v="0"/>
    <x v="0"/>
    <x v="0"/>
    <x v="0"/>
    <x v="0"/>
    <x v="0"/>
    <n v="9"/>
    <x v="0"/>
    <n v="111058"/>
    <n v="999522"/>
    <x v="0"/>
    <x v="0"/>
    <x v="0"/>
    <x v="0"/>
    <n v="79962"/>
    <x v="4"/>
  </r>
  <r>
    <x v="14"/>
    <n v="4180599431"/>
    <x v="0"/>
    <x v="4"/>
    <x v="0"/>
    <x v="0"/>
    <s v="WIN2AON"/>
    <x v="0"/>
    <n v="4180599431"/>
    <x v="3"/>
    <x v="1"/>
    <x v="1"/>
    <x v="0"/>
    <x v="0"/>
    <x v="0"/>
    <x v="0"/>
    <x v="0"/>
    <n v="2"/>
    <x v="0"/>
    <n v="55595"/>
    <n v="111190"/>
    <x v="0"/>
    <x v="0"/>
    <x v="0"/>
    <x v="0"/>
    <n v="8895"/>
    <x v="4"/>
  </r>
  <r>
    <x v="14"/>
    <n v="4180599431"/>
    <x v="0"/>
    <x v="4"/>
    <x v="0"/>
    <x v="0"/>
    <s v="WIN2AON"/>
    <x v="0"/>
    <n v="4180599431"/>
    <x v="3"/>
    <x v="8"/>
    <x v="8"/>
    <x v="0"/>
    <x v="0"/>
    <x v="0"/>
    <x v="0"/>
    <x v="0"/>
    <n v="5"/>
    <x v="0"/>
    <n v="50182"/>
    <n v="250910"/>
    <x v="0"/>
    <x v="0"/>
    <x v="0"/>
    <x v="0"/>
    <n v="20073"/>
    <x v="4"/>
  </r>
  <r>
    <x v="14"/>
    <n v="4180599431"/>
    <x v="0"/>
    <x v="4"/>
    <x v="0"/>
    <x v="0"/>
    <s v="WIN2AON"/>
    <x v="0"/>
    <n v="4180599431"/>
    <x v="3"/>
    <x v="2"/>
    <x v="2"/>
    <x v="0"/>
    <x v="0"/>
    <x v="0"/>
    <x v="0"/>
    <x v="0"/>
    <n v="15"/>
    <x v="0"/>
    <n v="73431"/>
    <n v="1101465"/>
    <x v="0"/>
    <x v="0"/>
    <x v="0"/>
    <x v="0"/>
    <n v="88117"/>
    <x v="4"/>
  </r>
  <r>
    <x v="14"/>
    <n v="4180599431"/>
    <x v="0"/>
    <x v="4"/>
    <x v="0"/>
    <x v="0"/>
    <s v="WIN2AON"/>
    <x v="0"/>
    <n v="4180599431"/>
    <x v="3"/>
    <x v="0"/>
    <x v="0"/>
    <x v="0"/>
    <x v="0"/>
    <x v="0"/>
    <x v="0"/>
    <x v="0"/>
    <n v="5"/>
    <x v="0"/>
    <n v="111058"/>
    <n v="555290"/>
    <x v="0"/>
    <x v="0"/>
    <x v="0"/>
    <x v="0"/>
    <n v="44423"/>
    <x v="4"/>
  </r>
  <r>
    <x v="14"/>
    <n v="4180599458"/>
    <x v="0"/>
    <x v="4"/>
    <x v="0"/>
    <x v="0"/>
    <s v="WIN2AUE"/>
    <x v="0"/>
    <n v="4180599458"/>
    <x v="3"/>
    <x v="2"/>
    <x v="2"/>
    <x v="0"/>
    <x v="0"/>
    <x v="0"/>
    <x v="0"/>
    <x v="0"/>
    <n v="8"/>
    <x v="0"/>
    <n v="73431"/>
    <n v="587448"/>
    <x v="0"/>
    <x v="0"/>
    <x v="0"/>
    <x v="0"/>
    <n v="46996"/>
    <x v="4"/>
  </r>
  <r>
    <x v="14"/>
    <n v="4180599458"/>
    <x v="0"/>
    <x v="4"/>
    <x v="0"/>
    <x v="0"/>
    <s v="WIN2AUE"/>
    <x v="0"/>
    <n v="4180599458"/>
    <x v="3"/>
    <x v="0"/>
    <x v="0"/>
    <x v="0"/>
    <x v="0"/>
    <x v="0"/>
    <x v="0"/>
    <x v="0"/>
    <n v="2"/>
    <x v="0"/>
    <n v="111058"/>
    <n v="222116"/>
    <x v="0"/>
    <x v="0"/>
    <x v="0"/>
    <x v="0"/>
    <n v="17769"/>
    <x v="4"/>
  </r>
  <r>
    <x v="14"/>
    <n v="4180599458"/>
    <x v="0"/>
    <x v="4"/>
    <x v="0"/>
    <x v="0"/>
    <s v="WIN2AUE"/>
    <x v="0"/>
    <n v="4180599458"/>
    <x v="3"/>
    <x v="8"/>
    <x v="8"/>
    <x v="0"/>
    <x v="0"/>
    <x v="0"/>
    <x v="0"/>
    <x v="0"/>
    <n v="2"/>
    <x v="0"/>
    <n v="50182"/>
    <n v="100364"/>
    <x v="0"/>
    <x v="0"/>
    <x v="0"/>
    <x v="0"/>
    <n v="8029"/>
    <x v="4"/>
  </r>
  <r>
    <x v="14"/>
    <n v="4180599462"/>
    <x v="0"/>
    <x v="4"/>
    <x v="0"/>
    <x v="0"/>
    <s v="WIN2AUY"/>
    <x v="0"/>
    <n v="4180599462"/>
    <x v="3"/>
    <x v="2"/>
    <x v="2"/>
    <x v="0"/>
    <x v="0"/>
    <x v="0"/>
    <x v="0"/>
    <x v="0"/>
    <n v="5"/>
    <x v="0"/>
    <n v="73431"/>
    <n v="367155"/>
    <x v="0"/>
    <x v="0"/>
    <x v="0"/>
    <x v="0"/>
    <n v="29372"/>
    <x v="4"/>
  </r>
  <r>
    <x v="14"/>
    <n v="4180599462"/>
    <x v="0"/>
    <x v="4"/>
    <x v="0"/>
    <x v="0"/>
    <s v="WIN2AUY"/>
    <x v="0"/>
    <n v="4180599462"/>
    <x v="3"/>
    <x v="11"/>
    <x v="11"/>
    <x v="0"/>
    <x v="0"/>
    <x v="0"/>
    <x v="0"/>
    <x v="0"/>
    <n v="2"/>
    <x v="0"/>
    <n v="46000"/>
    <n v="92000"/>
    <x v="0"/>
    <x v="0"/>
    <x v="0"/>
    <x v="0"/>
    <n v="7360"/>
    <x v="4"/>
  </r>
  <r>
    <x v="14"/>
    <n v="4180599462"/>
    <x v="0"/>
    <x v="4"/>
    <x v="0"/>
    <x v="0"/>
    <s v="WIN2AUY"/>
    <x v="0"/>
    <n v="4180599462"/>
    <x v="3"/>
    <x v="0"/>
    <x v="0"/>
    <x v="0"/>
    <x v="0"/>
    <x v="0"/>
    <x v="0"/>
    <x v="0"/>
    <n v="4"/>
    <x v="0"/>
    <n v="111058"/>
    <n v="444232"/>
    <x v="0"/>
    <x v="0"/>
    <x v="0"/>
    <x v="0"/>
    <n v="35539"/>
    <x v="4"/>
  </r>
  <r>
    <x v="14"/>
    <n v="4180599462"/>
    <x v="0"/>
    <x v="4"/>
    <x v="0"/>
    <x v="0"/>
    <s v="WIN2AUY"/>
    <x v="0"/>
    <n v="4180599462"/>
    <x v="3"/>
    <x v="8"/>
    <x v="8"/>
    <x v="0"/>
    <x v="0"/>
    <x v="0"/>
    <x v="0"/>
    <x v="0"/>
    <n v="5"/>
    <x v="0"/>
    <n v="50182"/>
    <n v="250910"/>
    <x v="0"/>
    <x v="0"/>
    <x v="0"/>
    <x v="0"/>
    <n v="20073"/>
    <x v="4"/>
  </r>
  <r>
    <x v="14"/>
    <n v="4180599462"/>
    <x v="0"/>
    <x v="4"/>
    <x v="0"/>
    <x v="0"/>
    <s v="WIN2AUY"/>
    <x v="0"/>
    <n v="4180599462"/>
    <x v="3"/>
    <x v="1"/>
    <x v="1"/>
    <x v="0"/>
    <x v="0"/>
    <x v="0"/>
    <x v="0"/>
    <x v="0"/>
    <n v="2"/>
    <x v="0"/>
    <n v="55595"/>
    <n v="111190"/>
    <x v="0"/>
    <x v="0"/>
    <x v="0"/>
    <x v="0"/>
    <n v="8895"/>
    <x v="4"/>
  </r>
  <r>
    <x v="14"/>
    <n v="4180599725"/>
    <x v="0"/>
    <x v="4"/>
    <x v="0"/>
    <x v="0"/>
    <s v="win6054"/>
    <x v="0"/>
    <n v="4180599725"/>
    <x v="3"/>
    <x v="8"/>
    <x v="8"/>
    <x v="0"/>
    <x v="0"/>
    <x v="0"/>
    <x v="0"/>
    <x v="0"/>
    <n v="4"/>
    <x v="0"/>
    <n v="50182"/>
    <n v="200728"/>
    <x v="0"/>
    <x v="0"/>
    <x v="0"/>
    <x v="0"/>
    <n v="16058"/>
    <x v="4"/>
  </r>
  <r>
    <x v="14"/>
    <n v="4180599725"/>
    <x v="0"/>
    <x v="4"/>
    <x v="0"/>
    <x v="0"/>
    <s v="win6054"/>
    <x v="0"/>
    <n v="4180599725"/>
    <x v="3"/>
    <x v="2"/>
    <x v="2"/>
    <x v="0"/>
    <x v="0"/>
    <x v="0"/>
    <x v="0"/>
    <x v="0"/>
    <n v="3"/>
    <x v="0"/>
    <n v="73431"/>
    <n v="220293"/>
    <x v="0"/>
    <x v="0"/>
    <x v="0"/>
    <x v="0"/>
    <n v="17623"/>
    <x v="4"/>
  </r>
  <r>
    <x v="14"/>
    <n v="4180599725"/>
    <x v="0"/>
    <x v="4"/>
    <x v="0"/>
    <x v="0"/>
    <s v="win6054"/>
    <x v="0"/>
    <n v="4180599725"/>
    <x v="3"/>
    <x v="11"/>
    <x v="11"/>
    <x v="0"/>
    <x v="0"/>
    <x v="0"/>
    <x v="0"/>
    <x v="0"/>
    <n v="4"/>
    <x v="0"/>
    <n v="46000"/>
    <n v="184000"/>
    <x v="0"/>
    <x v="0"/>
    <x v="0"/>
    <x v="0"/>
    <n v="14720"/>
    <x v="4"/>
  </r>
  <r>
    <x v="14"/>
    <n v="4180599725"/>
    <x v="0"/>
    <x v="4"/>
    <x v="0"/>
    <x v="0"/>
    <s v="win6054"/>
    <x v="0"/>
    <n v="4180599725"/>
    <x v="3"/>
    <x v="0"/>
    <x v="0"/>
    <x v="0"/>
    <x v="0"/>
    <x v="0"/>
    <x v="0"/>
    <x v="0"/>
    <n v="4"/>
    <x v="0"/>
    <n v="111058"/>
    <n v="444232"/>
    <x v="0"/>
    <x v="0"/>
    <x v="0"/>
    <x v="0"/>
    <n v="35539"/>
    <x v="4"/>
  </r>
  <r>
    <x v="14"/>
    <n v="4180599426"/>
    <x v="0"/>
    <x v="4"/>
    <x v="0"/>
    <x v="0"/>
    <s v="WIN2AJS"/>
    <x v="0"/>
    <n v="4180599426"/>
    <x v="3"/>
    <x v="11"/>
    <x v="11"/>
    <x v="0"/>
    <x v="0"/>
    <x v="0"/>
    <x v="0"/>
    <x v="0"/>
    <n v="3"/>
    <x v="0"/>
    <n v="46000"/>
    <n v="138000"/>
    <x v="0"/>
    <x v="0"/>
    <x v="0"/>
    <x v="0"/>
    <n v="11040"/>
    <x v="4"/>
  </r>
  <r>
    <x v="14"/>
    <n v="4180599426"/>
    <x v="0"/>
    <x v="4"/>
    <x v="0"/>
    <x v="0"/>
    <s v="WIN2AJS"/>
    <x v="0"/>
    <n v="4180599426"/>
    <x v="3"/>
    <x v="2"/>
    <x v="2"/>
    <x v="0"/>
    <x v="0"/>
    <x v="0"/>
    <x v="0"/>
    <x v="0"/>
    <n v="3"/>
    <x v="0"/>
    <n v="73431"/>
    <n v="220293"/>
    <x v="0"/>
    <x v="0"/>
    <x v="0"/>
    <x v="0"/>
    <n v="17623"/>
    <x v="4"/>
  </r>
  <r>
    <x v="14"/>
    <n v="4180599426"/>
    <x v="0"/>
    <x v="4"/>
    <x v="0"/>
    <x v="0"/>
    <s v="WIN2AJS"/>
    <x v="0"/>
    <n v="4180599426"/>
    <x v="3"/>
    <x v="8"/>
    <x v="8"/>
    <x v="0"/>
    <x v="0"/>
    <x v="0"/>
    <x v="0"/>
    <x v="0"/>
    <n v="3"/>
    <x v="0"/>
    <n v="50182"/>
    <n v="150546"/>
    <x v="0"/>
    <x v="0"/>
    <x v="0"/>
    <x v="0"/>
    <n v="12044"/>
    <x v="4"/>
  </r>
  <r>
    <x v="14"/>
    <n v="4180599686"/>
    <x v="0"/>
    <x v="4"/>
    <x v="0"/>
    <x v="0"/>
    <s v="win5579"/>
    <x v="0"/>
    <n v="4180599686"/>
    <x v="3"/>
    <x v="2"/>
    <x v="2"/>
    <x v="0"/>
    <x v="0"/>
    <x v="0"/>
    <x v="0"/>
    <x v="0"/>
    <n v="4"/>
    <x v="0"/>
    <n v="73431"/>
    <n v="293724"/>
    <x v="0"/>
    <x v="0"/>
    <x v="0"/>
    <x v="0"/>
    <n v="23498"/>
    <x v="4"/>
  </r>
  <r>
    <x v="14"/>
    <n v="4180599686"/>
    <x v="0"/>
    <x v="4"/>
    <x v="0"/>
    <x v="0"/>
    <s v="win5579"/>
    <x v="0"/>
    <n v="4180599686"/>
    <x v="3"/>
    <x v="11"/>
    <x v="11"/>
    <x v="0"/>
    <x v="0"/>
    <x v="0"/>
    <x v="0"/>
    <x v="0"/>
    <n v="5"/>
    <x v="0"/>
    <n v="46000"/>
    <n v="230000"/>
    <x v="0"/>
    <x v="0"/>
    <x v="0"/>
    <x v="0"/>
    <n v="18400"/>
    <x v="4"/>
  </r>
  <r>
    <x v="14"/>
    <n v="4180599686"/>
    <x v="0"/>
    <x v="4"/>
    <x v="0"/>
    <x v="0"/>
    <s v="win5579"/>
    <x v="0"/>
    <n v="4180599686"/>
    <x v="3"/>
    <x v="0"/>
    <x v="0"/>
    <x v="0"/>
    <x v="0"/>
    <x v="0"/>
    <x v="0"/>
    <x v="0"/>
    <n v="1"/>
    <x v="0"/>
    <n v="111058"/>
    <n v="111058"/>
    <x v="0"/>
    <x v="0"/>
    <x v="0"/>
    <x v="0"/>
    <n v="8885"/>
    <x v="4"/>
  </r>
  <r>
    <x v="14"/>
    <n v="4180599686"/>
    <x v="0"/>
    <x v="4"/>
    <x v="0"/>
    <x v="0"/>
    <s v="win5579"/>
    <x v="0"/>
    <n v="4180599686"/>
    <x v="3"/>
    <x v="8"/>
    <x v="8"/>
    <x v="0"/>
    <x v="0"/>
    <x v="0"/>
    <x v="0"/>
    <x v="0"/>
    <n v="1"/>
    <x v="0"/>
    <n v="50182"/>
    <n v="50182"/>
    <x v="0"/>
    <x v="0"/>
    <x v="0"/>
    <x v="0"/>
    <n v="4015"/>
    <x v="4"/>
  </r>
  <r>
    <x v="4"/>
    <n v="4180946991"/>
    <x v="0"/>
    <x v="4"/>
    <x v="0"/>
    <x v="0"/>
    <s v="WIN5474"/>
    <x v="0"/>
    <n v="4180946991"/>
    <x v="3"/>
    <x v="0"/>
    <x v="0"/>
    <x v="0"/>
    <x v="0"/>
    <x v="0"/>
    <x v="0"/>
    <x v="0"/>
    <n v="5"/>
    <x v="0"/>
    <n v="111058"/>
    <n v="555290"/>
    <x v="0"/>
    <x v="0"/>
    <x v="0"/>
    <x v="0"/>
    <n v="44423"/>
    <x v="4"/>
  </r>
  <r>
    <x v="4"/>
    <n v="4180946991"/>
    <x v="0"/>
    <x v="4"/>
    <x v="0"/>
    <x v="0"/>
    <s v="WIN5474"/>
    <x v="0"/>
    <n v="4180946991"/>
    <x v="3"/>
    <x v="2"/>
    <x v="2"/>
    <x v="0"/>
    <x v="0"/>
    <x v="0"/>
    <x v="0"/>
    <x v="0"/>
    <n v="5"/>
    <x v="0"/>
    <n v="73431"/>
    <n v="367155"/>
    <x v="0"/>
    <x v="0"/>
    <x v="0"/>
    <x v="0"/>
    <n v="29372"/>
    <x v="4"/>
  </r>
  <r>
    <x v="4"/>
    <n v="4180946991"/>
    <x v="0"/>
    <x v="4"/>
    <x v="0"/>
    <x v="0"/>
    <s v="WIN5474"/>
    <x v="0"/>
    <n v="4180946991"/>
    <x v="3"/>
    <x v="10"/>
    <x v="10"/>
    <x v="0"/>
    <x v="0"/>
    <x v="0"/>
    <x v="0"/>
    <x v="0"/>
    <n v="10"/>
    <x v="0"/>
    <n v="74250"/>
    <n v="742500"/>
    <x v="0"/>
    <x v="0"/>
    <x v="0"/>
    <x v="0"/>
    <n v="59400"/>
    <x v="4"/>
  </r>
  <r>
    <x v="4"/>
    <n v="4180946991"/>
    <x v="0"/>
    <x v="4"/>
    <x v="0"/>
    <x v="0"/>
    <s v="WIN5474"/>
    <x v="0"/>
    <n v="4180946991"/>
    <x v="3"/>
    <x v="1"/>
    <x v="1"/>
    <x v="0"/>
    <x v="0"/>
    <x v="0"/>
    <x v="0"/>
    <x v="0"/>
    <n v="5"/>
    <x v="0"/>
    <n v="55595"/>
    <n v="277975"/>
    <x v="0"/>
    <x v="0"/>
    <x v="0"/>
    <x v="0"/>
    <n v="22238"/>
    <x v="4"/>
  </r>
  <r>
    <x v="4"/>
    <n v="4180946991"/>
    <x v="0"/>
    <x v="4"/>
    <x v="0"/>
    <x v="0"/>
    <s v="WIN5474"/>
    <x v="0"/>
    <n v="4180946991"/>
    <x v="3"/>
    <x v="9"/>
    <x v="9"/>
    <x v="0"/>
    <x v="0"/>
    <x v="0"/>
    <x v="0"/>
    <x v="0"/>
    <n v="5"/>
    <x v="0"/>
    <n v="70950"/>
    <n v="354750"/>
    <x v="0"/>
    <x v="0"/>
    <x v="0"/>
    <x v="0"/>
    <n v="28380"/>
    <x v="4"/>
  </r>
  <r>
    <x v="4"/>
    <n v="4180910742"/>
    <x v="0"/>
    <x v="4"/>
    <x v="0"/>
    <x v="0"/>
    <s v="WIN4280"/>
    <x v="0"/>
    <n v="4180910742"/>
    <x v="3"/>
    <x v="0"/>
    <x v="0"/>
    <x v="0"/>
    <x v="0"/>
    <x v="0"/>
    <x v="0"/>
    <x v="0"/>
    <n v="5"/>
    <x v="0"/>
    <n v="111058"/>
    <n v="555290"/>
    <x v="0"/>
    <x v="0"/>
    <x v="0"/>
    <x v="0"/>
    <n v="44423"/>
    <x v="4"/>
  </r>
  <r>
    <x v="4"/>
    <n v="4180910742"/>
    <x v="0"/>
    <x v="4"/>
    <x v="0"/>
    <x v="0"/>
    <s v="WIN4280"/>
    <x v="0"/>
    <n v="4180910742"/>
    <x v="3"/>
    <x v="2"/>
    <x v="2"/>
    <x v="0"/>
    <x v="0"/>
    <x v="0"/>
    <x v="0"/>
    <x v="0"/>
    <n v="10"/>
    <x v="0"/>
    <n v="73431"/>
    <n v="734310"/>
    <x v="0"/>
    <x v="0"/>
    <x v="0"/>
    <x v="0"/>
    <n v="58745"/>
    <x v="4"/>
  </r>
  <r>
    <x v="4"/>
    <n v="4180910742"/>
    <x v="0"/>
    <x v="4"/>
    <x v="0"/>
    <x v="0"/>
    <s v="WIN4280"/>
    <x v="0"/>
    <n v="4180910742"/>
    <x v="3"/>
    <x v="11"/>
    <x v="11"/>
    <x v="0"/>
    <x v="0"/>
    <x v="0"/>
    <x v="0"/>
    <x v="0"/>
    <n v="5"/>
    <x v="0"/>
    <n v="46000"/>
    <n v="230000"/>
    <x v="0"/>
    <x v="0"/>
    <x v="0"/>
    <x v="0"/>
    <n v="18400"/>
    <x v="4"/>
  </r>
  <r>
    <x v="4"/>
    <n v="4180910742"/>
    <x v="0"/>
    <x v="4"/>
    <x v="0"/>
    <x v="0"/>
    <s v="WIN4280"/>
    <x v="0"/>
    <n v="4180910742"/>
    <x v="3"/>
    <x v="10"/>
    <x v="10"/>
    <x v="0"/>
    <x v="0"/>
    <x v="0"/>
    <x v="0"/>
    <x v="0"/>
    <n v="5"/>
    <x v="0"/>
    <n v="74250"/>
    <n v="371250"/>
    <x v="0"/>
    <x v="0"/>
    <x v="0"/>
    <x v="0"/>
    <n v="29700"/>
    <x v="4"/>
  </r>
  <r>
    <x v="1"/>
    <n v="4180765094"/>
    <x v="0"/>
    <x v="4"/>
    <x v="0"/>
    <x v="0"/>
    <s v="WIN1657"/>
    <x v="0"/>
    <n v="4180765094"/>
    <x v="3"/>
    <x v="7"/>
    <x v="7"/>
    <x v="0"/>
    <x v="0"/>
    <x v="0"/>
    <x v="0"/>
    <x v="0"/>
    <n v="10"/>
    <x v="0"/>
    <n v="111606"/>
    <n v="1116060"/>
    <x v="0"/>
    <x v="0"/>
    <x v="0"/>
    <x v="0"/>
    <n v="89285"/>
    <x v="4"/>
  </r>
  <r>
    <x v="1"/>
    <n v="4180765094"/>
    <x v="0"/>
    <x v="4"/>
    <x v="0"/>
    <x v="0"/>
    <s v="WIN1657"/>
    <x v="0"/>
    <n v="4180765094"/>
    <x v="3"/>
    <x v="2"/>
    <x v="2"/>
    <x v="0"/>
    <x v="0"/>
    <x v="0"/>
    <x v="0"/>
    <x v="0"/>
    <n v="20"/>
    <x v="0"/>
    <n v="73431"/>
    <n v="1468620"/>
    <x v="0"/>
    <x v="0"/>
    <x v="0"/>
    <x v="0"/>
    <n v="117490"/>
    <x v="4"/>
  </r>
  <r>
    <x v="19"/>
    <n v="4180616536"/>
    <x v="0"/>
    <x v="4"/>
    <x v="0"/>
    <x v="0"/>
    <s v="win1590"/>
    <x v="0"/>
    <n v="4180616536"/>
    <x v="3"/>
    <x v="7"/>
    <x v="7"/>
    <x v="0"/>
    <x v="0"/>
    <x v="0"/>
    <x v="0"/>
    <x v="0"/>
    <n v="5"/>
    <x v="0"/>
    <n v="111606"/>
    <n v="558030"/>
    <x v="0"/>
    <x v="0"/>
    <x v="0"/>
    <x v="0"/>
    <n v="44642"/>
    <x v="4"/>
  </r>
  <r>
    <x v="19"/>
    <n v="4180616536"/>
    <x v="0"/>
    <x v="4"/>
    <x v="0"/>
    <x v="0"/>
    <s v="win1590"/>
    <x v="0"/>
    <n v="4180616536"/>
    <x v="3"/>
    <x v="1"/>
    <x v="1"/>
    <x v="0"/>
    <x v="0"/>
    <x v="0"/>
    <x v="0"/>
    <x v="0"/>
    <n v="3"/>
    <x v="0"/>
    <n v="55595"/>
    <n v="166785"/>
    <x v="0"/>
    <x v="0"/>
    <x v="0"/>
    <x v="0"/>
    <n v="13343"/>
    <x v="4"/>
  </r>
  <r>
    <x v="4"/>
    <s v="đt5/12win3245"/>
    <x v="0"/>
    <x v="4"/>
    <x v="0"/>
    <x v="0"/>
    <s v="WIN3245"/>
    <x v="0"/>
    <s v="đt5/12win3245"/>
    <x v="3"/>
    <x v="2"/>
    <x v="2"/>
    <x v="0"/>
    <x v="0"/>
    <x v="0"/>
    <x v="0"/>
    <x v="0"/>
    <n v="10"/>
    <x v="0"/>
    <n v="73431"/>
    <n v="734310"/>
    <x v="0"/>
    <x v="0"/>
    <x v="0"/>
    <x v="0"/>
    <n v="58745"/>
    <x v="4"/>
  </r>
  <r>
    <x v="4"/>
    <s v="đt5/12win3245"/>
    <x v="0"/>
    <x v="4"/>
    <x v="0"/>
    <x v="0"/>
    <s v="WIN3245"/>
    <x v="0"/>
    <s v="đt5/12win3245"/>
    <x v="3"/>
    <x v="11"/>
    <x v="11"/>
    <x v="0"/>
    <x v="0"/>
    <x v="0"/>
    <x v="0"/>
    <x v="0"/>
    <n v="5"/>
    <x v="0"/>
    <n v="46000"/>
    <n v="230000"/>
    <x v="0"/>
    <x v="0"/>
    <x v="0"/>
    <x v="0"/>
    <n v="18400"/>
    <x v="4"/>
  </r>
  <r>
    <x v="4"/>
    <s v="đt5/12win3245"/>
    <x v="0"/>
    <x v="4"/>
    <x v="0"/>
    <x v="0"/>
    <s v="WIN3245"/>
    <x v="0"/>
    <s v="đt5/12win3245"/>
    <x v="3"/>
    <x v="10"/>
    <x v="10"/>
    <x v="0"/>
    <x v="0"/>
    <x v="0"/>
    <x v="0"/>
    <x v="0"/>
    <n v="3"/>
    <x v="0"/>
    <n v="74250"/>
    <n v="222750"/>
    <x v="0"/>
    <x v="0"/>
    <x v="0"/>
    <x v="0"/>
    <n v="17820"/>
    <x v="4"/>
  </r>
  <r>
    <x v="4"/>
    <s v="đt5/12win3245"/>
    <x v="0"/>
    <x v="4"/>
    <x v="0"/>
    <x v="0"/>
    <s v="WIN3245"/>
    <x v="0"/>
    <s v="đt5/12win3245"/>
    <x v="3"/>
    <x v="0"/>
    <x v="0"/>
    <x v="0"/>
    <x v="0"/>
    <x v="0"/>
    <x v="0"/>
    <x v="0"/>
    <n v="3"/>
    <x v="0"/>
    <n v="111058"/>
    <n v="333174"/>
    <x v="0"/>
    <x v="0"/>
    <x v="0"/>
    <x v="0"/>
    <n v="26654"/>
    <x v="4"/>
  </r>
  <r>
    <x v="4"/>
    <s v="đt5/12win3245"/>
    <x v="0"/>
    <x v="4"/>
    <x v="0"/>
    <x v="0"/>
    <s v="WIN3245"/>
    <x v="0"/>
    <s v="đt5/12win3245"/>
    <x v="3"/>
    <x v="8"/>
    <x v="8"/>
    <x v="0"/>
    <x v="0"/>
    <x v="0"/>
    <x v="0"/>
    <x v="0"/>
    <n v="4"/>
    <x v="0"/>
    <n v="50182"/>
    <n v="200728"/>
    <x v="0"/>
    <x v="0"/>
    <x v="0"/>
    <x v="0"/>
    <n v="16058"/>
    <x v="4"/>
  </r>
  <r>
    <x v="4"/>
    <s v="đt5/12win3478"/>
    <x v="0"/>
    <x v="4"/>
    <x v="0"/>
    <x v="0"/>
    <s v="win3478"/>
    <x v="0"/>
    <s v="đt5/12win3478"/>
    <x v="3"/>
    <x v="0"/>
    <x v="0"/>
    <x v="0"/>
    <x v="0"/>
    <x v="0"/>
    <x v="0"/>
    <x v="0"/>
    <n v="6"/>
    <x v="0"/>
    <n v="111058"/>
    <n v="666348"/>
    <x v="0"/>
    <x v="0"/>
    <x v="0"/>
    <x v="0"/>
    <n v="53308"/>
    <x v="4"/>
  </r>
  <r>
    <x v="4"/>
    <s v="đt5/12win3369"/>
    <x v="0"/>
    <x v="4"/>
    <x v="0"/>
    <x v="0"/>
    <s v="win3369"/>
    <x v="0"/>
    <s v="đt5/12win3369"/>
    <x v="3"/>
    <x v="2"/>
    <x v="2"/>
    <x v="0"/>
    <x v="0"/>
    <x v="0"/>
    <x v="0"/>
    <x v="0"/>
    <n v="10"/>
    <x v="0"/>
    <n v="73431"/>
    <n v="734310"/>
    <x v="0"/>
    <x v="0"/>
    <x v="0"/>
    <x v="0"/>
    <n v="58745"/>
    <x v="4"/>
  </r>
  <r>
    <x v="4"/>
    <s v="đt5/12win3369"/>
    <x v="0"/>
    <x v="4"/>
    <x v="0"/>
    <x v="0"/>
    <s v="win3369"/>
    <x v="0"/>
    <s v="đt5/12win3369"/>
    <x v="3"/>
    <x v="8"/>
    <x v="8"/>
    <x v="0"/>
    <x v="0"/>
    <x v="0"/>
    <x v="0"/>
    <x v="0"/>
    <n v="5"/>
    <x v="0"/>
    <n v="50182"/>
    <n v="250910"/>
    <x v="0"/>
    <x v="0"/>
    <x v="0"/>
    <x v="0"/>
    <n v="20073"/>
    <x v="4"/>
  </r>
  <r>
    <x v="4"/>
    <s v="đt5/12win3369"/>
    <x v="0"/>
    <x v="4"/>
    <x v="0"/>
    <x v="0"/>
    <s v="win3369"/>
    <x v="0"/>
    <s v="đt5/12win3369"/>
    <x v="3"/>
    <x v="11"/>
    <x v="11"/>
    <x v="0"/>
    <x v="0"/>
    <x v="0"/>
    <x v="0"/>
    <x v="0"/>
    <n v="5"/>
    <x v="0"/>
    <n v="46000"/>
    <n v="230000"/>
    <x v="0"/>
    <x v="0"/>
    <x v="0"/>
    <x v="0"/>
    <n v="18400"/>
    <x v="4"/>
  </r>
  <r>
    <x v="4"/>
    <s v="đt5/12win3369"/>
    <x v="0"/>
    <x v="4"/>
    <x v="0"/>
    <x v="0"/>
    <s v="win3369"/>
    <x v="0"/>
    <s v="đt5/12win3369"/>
    <x v="3"/>
    <x v="1"/>
    <x v="1"/>
    <x v="0"/>
    <x v="0"/>
    <x v="0"/>
    <x v="0"/>
    <x v="0"/>
    <n v="5"/>
    <x v="0"/>
    <n v="55595"/>
    <n v="277975"/>
    <x v="0"/>
    <x v="0"/>
    <x v="0"/>
    <x v="0"/>
    <n v="22238"/>
    <x v="4"/>
  </r>
  <r>
    <x v="4"/>
    <s v="đt5/12win3228"/>
    <x v="0"/>
    <x v="4"/>
    <x v="0"/>
    <x v="0"/>
    <s v="win3228"/>
    <x v="0"/>
    <s v="đt5/12win3228"/>
    <x v="3"/>
    <x v="0"/>
    <x v="0"/>
    <x v="0"/>
    <x v="0"/>
    <x v="0"/>
    <x v="0"/>
    <x v="0"/>
    <n v="5"/>
    <x v="0"/>
    <n v="111058"/>
    <n v="555290"/>
    <x v="0"/>
    <x v="0"/>
    <x v="0"/>
    <x v="0"/>
    <n v="44423"/>
    <x v="4"/>
  </r>
  <r>
    <x v="4"/>
    <s v="đt5/12win3228"/>
    <x v="0"/>
    <x v="4"/>
    <x v="0"/>
    <x v="0"/>
    <s v="win3228"/>
    <x v="0"/>
    <s v="đt5/12win3228"/>
    <x v="3"/>
    <x v="2"/>
    <x v="2"/>
    <x v="0"/>
    <x v="0"/>
    <x v="0"/>
    <x v="0"/>
    <x v="0"/>
    <n v="15"/>
    <x v="0"/>
    <n v="73431"/>
    <n v="1101465"/>
    <x v="0"/>
    <x v="0"/>
    <x v="0"/>
    <x v="0"/>
    <n v="88117"/>
    <x v="4"/>
  </r>
  <r>
    <x v="4"/>
    <s v="đt5/12win3228"/>
    <x v="0"/>
    <x v="4"/>
    <x v="0"/>
    <x v="0"/>
    <s v="win3228"/>
    <x v="0"/>
    <s v="đt5/12win3228"/>
    <x v="3"/>
    <x v="8"/>
    <x v="8"/>
    <x v="0"/>
    <x v="0"/>
    <x v="0"/>
    <x v="0"/>
    <x v="0"/>
    <n v="5"/>
    <x v="0"/>
    <n v="50182"/>
    <n v="250910"/>
    <x v="0"/>
    <x v="0"/>
    <x v="0"/>
    <x v="0"/>
    <n v="20073"/>
    <x v="4"/>
  </r>
  <r>
    <x v="4"/>
    <s v="đt5/12win6848"/>
    <x v="0"/>
    <x v="4"/>
    <x v="0"/>
    <x v="0"/>
    <s v="win6848"/>
    <x v="0"/>
    <s v="đt5/12win6848"/>
    <x v="3"/>
    <x v="2"/>
    <x v="2"/>
    <x v="0"/>
    <x v="0"/>
    <x v="0"/>
    <x v="0"/>
    <x v="0"/>
    <n v="10"/>
    <x v="0"/>
    <n v="73431"/>
    <n v="734310"/>
    <x v="0"/>
    <x v="0"/>
    <x v="0"/>
    <x v="0"/>
    <n v="58745"/>
    <x v="4"/>
  </r>
  <r>
    <x v="4"/>
    <s v="đt5/12win6848"/>
    <x v="0"/>
    <x v="4"/>
    <x v="0"/>
    <x v="0"/>
    <s v="win6848"/>
    <x v="0"/>
    <s v="đt5/12win6848"/>
    <x v="3"/>
    <x v="8"/>
    <x v="8"/>
    <x v="0"/>
    <x v="0"/>
    <x v="0"/>
    <x v="0"/>
    <x v="0"/>
    <n v="3"/>
    <x v="0"/>
    <n v="50182"/>
    <n v="150546"/>
    <x v="0"/>
    <x v="0"/>
    <x v="0"/>
    <x v="0"/>
    <n v="12044"/>
    <x v="4"/>
  </r>
  <r>
    <x v="4"/>
    <s v="đt5/12win6848"/>
    <x v="0"/>
    <x v="4"/>
    <x v="0"/>
    <x v="0"/>
    <s v="win6848"/>
    <x v="0"/>
    <s v="đt5/12win6848"/>
    <x v="3"/>
    <x v="11"/>
    <x v="11"/>
    <x v="0"/>
    <x v="0"/>
    <x v="0"/>
    <x v="0"/>
    <x v="0"/>
    <n v="5"/>
    <x v="0"/>
    <n v="46000"/>
    <n v="230000"/>
    <x v="0"/>
    <x v="0"/>
    <x v="0"/>
    <x v="0"/>
    <n v="18400"/>
    <x v="4"/>
  </r>
  <r>
    <x v="4"/>
    <s v="đt5/12win6848"/>
    <x v="0"/>
    <x v="4"/>
    <x v="0"/>
    <x v="0"/>
    <s v="win6848"/>
    <x v="0"/>
    <s v="đt5/12win6848"/>
    <x v="3"/>
    <x v="10"/>
    <x v="10"/>
    <x v="0"/>
    <x v="0"/>
    <x v="0"/>
    <x v="0"/>
    <x v="0"/>
    <n v="5"/>
    <x v="0"/>
    <n v="74250"/>
    <n v="371250"/>
    <x v="0"/>
    <x v="0"/>
    <x v="0"/>
    <x v="0"/>
    <n v="29700"/>
    <x v="4"/>
  </r>
  <r>
    <x v="4"/>
    <s v="đt5/12win6848"/>
    <x v="0"/>
    <x v="4"/>
    <x v="0"/>
    <x v="0"/>
    <s v="win6848"/>
    <x v="0"/>
    <s v="đt5/12win6848"/>
    <x v="3"/>
    <x v="1"/>
    <x v="1"/>
    <x v="0"/>
    <x v="0"/>
    <x v="0"/>
    <x v="0"/>
    <x v="0"/>
    <n v="5"/>
    <x v="0"/>
    <n v="55595"/>
    <n v="277975"/>
    <x v="0"/>
    <x v="0"/>
    <x v="0"/>
    <x v="0"/>
    <n v="22238"/>
    <x v="4"/>
  </r>
  <r>
    <x v="4"/>
    <s v="đt5/12win6848"/>
    <x v="0"/>
    <x v="4"/>
    <x v="0"/>
    <x v="0"/>
    <s v="win6848"/>
    <x v="0"/>
    <s v="đt5/12win6848"/>
    <x v="3"/>
    <x v="9"/>
    <x v="9"/>
    <x v="0"/>
    <x v="0"/>
    <x v="0"/>
    <x v="0"/>
    <x v="0"/>
    <n v="5"/>
    <x v="0"/>
    <n v="70950"/>
    <n v="354750"/>
    <x v="0"/>
    <x v="0"/>
    <x v="0"/>
    <x v="0"/>
    <n v="28380"/>
    <x v="4"/>
  </r>
  <r>
    <x v="4"/>
    <s v="đt5/12win6332"/>
    <x v="0"/>
    <x v="4"/>
    <x v="0"/>
    <x v="0"/>
    <s v="win6332"/>
    <x v="0"/>
    <s v="đt5/12win6332"/>
    <x v="3"/>
    <x v="0"/>
    <x v="0"/>
    <x v="0"/>
    <x v="0"/>
    <x v="0"/>
    <x v="0"/>
    <x v="0"/>
    <n v="5"/>
    <x v="0"/>
    <n v="111058"/>
    <n v="555290"/>
    <x v="0"/>
    <x v="0"/>
    <x v="0"/>
    <x v="0"/>
    <n v="44423"/>
    <x v="4"/>
  </r>
  <r>
    <x v="4"/>
    <s v="đt5/12win6332"/>
    <x v="0"/>
    <x v="4"/>
    <x v="0"/>
    <x v="0"/>
    <s v="win6332"/>
    <x v="0"/>
    <s v="đt5/12win6332"/>
    <x v="3"/>
    <x v="2"/>
    <x v="2"/>
    <x v="0"/>
    <x v="0"/>
    <x v="0"/>
    <x v="0"/>
    <x v="0"/>
    <n v="10"/>
    <x v="0"/>
    <n v="73431"/>
    <n v="734310"/>
    <x v="0"/>
    <x v="0"/>
    <x v="0"/>
    <x v="0"/>
    <n v="58745"/>
    <x v="4"/>
  </r>
  <r>
    <x v="4"/>
    <s v="đt5/12win3237"/>
    <x v="0"/>
    <x v="4"/>
    <x v="0"/>
    <x v="0"/>
    <s v="WIN3237"/>
    <x v="0"/>
    <s v="đt5/12win3237"/>
    <x v="3"/>
    <x v="8"/>
    <x v="8"/>
    <x v="0"/>
    <x v="0"/>
    <x v="0"/>
    <x v="0"/>
    <x v="0"/>
    <n v="5"/>
    <x v="0"/>
    <n v="50182"/>
    <n v="250910"/>
    <x v="0"/>
    <x v="0"/>
    <x v="0"/>
    <x v="0"/>
    <n v="20073"/>
    <x v="4"/>
  </r>
  <r>
    <x v="4"/>
    <s v="đt5/12win3237"/>
    <x v="0"/>
    <x v="4"/>
    <x v="0"/>
    <x v="0"/>
    <s v="WIN3237"/>
    <x v="0"/>
    <s v="đt5/12win3237"/>
    <x v="3"/>
    <x v="11"/>
    <x v="11"/>
    <x v="0"/>
    <x v="0"/>
    <x v="0"/>
    <x v="0"/>
    <x v="0"/>
    <n v="5"/>
    <x v="0"/>
    <n v="46000"/>
    <n v="230000"/>
    <x v="0"/>
    <x v="0"/>
    <x v="0"/>
    <x v="0"/>
    <n v="18400"/>
    <x v="4"/>
  </r>
  <r>
    <x v="4"/>
    <s v="đt5/12win3237"/>
    <x v="0"/>
    <x v="4"/>
    <x v="0"/>
    <x v="0"/>
    <s v="WIN3237"/>
    <x v="0"/>
    <s v="đt5/12win3237"/>
    <x v="3"/>
    <x v="10"/>
    <x v="10"/>
    <x v="0"/>
    <x v="0"/>
    <x v="0"/>
    <x v="0"/>
    <x v="0"/>
    <n v="5"/>
    <x v="0"/>
    <n v="74250"/>
    <n v="371250"/>
    <x v="0"/>
    <x v="0"/>
    <x v="0"/>
    <x v="0"/>
    <n v="29700"/>
    <x v="4"/>
  </r>
  <r>
    <x v="4"/>
    <s v="đt5/12win3237"/>
    <x v="0"/>
    <x v="4"/>
    <x v="0"/>
    <x v="0"/>
    <s v="WIN3237"/>
    <x v="0"/>
    <s v="đt5/12win3237"/>
    <x v="3"/>
    <x v="1"/>
    <x v="1"/>
    <x v="0"/>
    <x v="0"/>
    <x v="0"/>
    <x v="0"/>
    <x v="0"/>
    <n v="3"/>
    <x v="0"/>
    <n v="55595"/>
    <n v="166785"/>
    <x v="0"/>
    <x v="0"/>
    <x v="0"/>
    <x v="0"/>
    <n v="13343"/>
    <x v="4"/>
  </r>
  <r>
    <x v="4"/>
    <s v="đt5/12win3237"/>
    <x v="0"/>
    <x v="4"/>
    <x v="0"/>
    <x v="0"/>
    <s v="WIN3237"/>
    <x v="0"/>
    <s v="đt5/12win3237"/>
    <x v="3"/>
    <x v="9"/>
    <x v="9"/>
    <x v="0"/>
    <x v="0"/>
    <x v="0"/>
    <x v="0"/>
    <x v="0"/>
    <n v="3"/>
    <x v="0"/>
    <n v="70950"/>
    <n v="212850"/>
    <x v="0"/>
    <x v="0"/>
    <x v="0"/>
    <x v="0"/>
    <n v="17028"/>
    <x v="4"/>
  </r>
  <r>
    <x v="4"/>
    <s v="đt5/12win3237"/>
    <x v="0"/>
    <x v="4"/>
    <x v="0"/>
    <x v="0"/>
    <s v="WIN3237"/>
    <x v="0"/>
    <s v="đt5/12win3237"/>
    <x v="3"/>
    <x v="2"/>
    <x v="2"/>
    <x v="0"/>
    <x v="0"/>
    <x v="0"/>
    <x v="0"/>
    <x v="0"/>
    <n v="8"/>
    <x v="0"/>
    <n v="73431"/>
    <n v="587448"/>
    <x v="0"/>
    <x v="0"/>
    <x v="0"/>
    <x v="0"/>
    <n v="46996"/>
    <x v="4"/>
  </r>
  <r>
    <x v="4"/>
    <s v="đt5/12win4776"/>
    <x v="0"/>
    <x v="4"/>
    <x v="0"/>
    <x v="0"/>
    <s v="WIN4776"/>
    <x v="0"/>
    <s v="đt5/12win4776"/>
    <x v="3"/>
    <x v="0"/>
    <x v="0"/>
    <x v="0"/>
    <x v="0"/>
    <x v="0"/>
    <x v="0"/>
    <x v="0"/>
    <n v="5"/>
    <x v="0"/>
    <n v="111058"/>
    <n v="555290"/>
    <x v="0"/>
    <x v="0"/>
    <x v="0"/>
    <x v="0"/>
    <n v="44423"/>
    <x v="4"/>
  </r>
  <r>
    <x v="4"/>
    <s v="đt5/12win4776"/>
    <x v="0"/>
    <x v="4"/>
    <x v="0"/>
    <x v="0"/>
    <s v="WIN4776"/>
    <x v="0"/>
    <s v="đt5/12win4776"/>
    <x v="3"/>
    <x v="11"/>
    <x v="11"/>
    <x v="0"/>
    <x v="0"/>
    <x v="0"/>
    <x v="0"/>
    <x v="0"/>
    <n v="5"/>
    <x v="0"/>
    <n v="46000"/>
    <n v="230000"/>
    <x v="0"/>
    <x v="0"/>
    <x v="0"/>
    <x v="0"/>
    <n v="18400"/>
    <x v="4"/>
  </r>
  <r>
    <x v="4"/>
    <s v="đt5/12win4776"/>
    <x v="0"/>
    <x v="4"/>
    <x v="0"/>
    <x v="0"/>
    <s v="WIN4776"/>
    <x v="0"/>
    <s v="đt5/12win4776"/>
    <x v="3"/>
    <x v="10"/>
    <x v="10"/>
    <x v="0"/>
    <x v="0"/>
    <x v="0"/>
    <x v="0"/>
    <x v="0"/>
    <n v="5"/>
    <x v="0"/>
    <n v="74250"/>
    <n v="371250"/>
    <x v="0"/>
    <x v="0"/>
    <x v="0"/>
    <x v="0"/>
    <n v="29700"/>
    <x v="4"/>
  </r>
  <r>
    <x v="4"/>
    <s v="đt5/12win4776"/>
    <x v="0"/>
    <x v="4"/>
    <x v="0"/>
    <x v="0"/>
    <s v="WIN4776"/>
    <x v="0"/>
    <s v="đt5/12win4776"/>
    <x v="3"/>
    <x v="2"/>
    <x v="2"/>
    <x v="0"/>
    <x v="0"/>
    <x v="0"/>
    <x v="0"/>
    <x v="0"/>
    <n v="3"/>
    <x v="0"/>
    <n v="73431"/>
    <n v="220293"/>
    <x v="0"/>
    <x v="0"/>
    <x v="0"/>
    <x v="0"/>
    <n v="17623"/>
    <x v="4"/>
  </r>
  <r>
    <x v="4"/>
    <s v="đt5/12win3555"/>
    <x v="0"/>
    <x v="4"/>
    <x v="0"/>
    <x v="0"/>
    <s v="WIN3555"/>
    <x v="0"/>
    <s v="đt5/12win3555"/>
    <x v="3"/>
    <x v="0"/>
    <x v="0"/>
    <x v="0"/>
    <x v="0"/>
    <x v="0"/>
    <x v="0"/>
    <x v="0"/>
    <n v="3"/>
    <x v="0"/>
    <n v="111058"/>
    <n v="333174"/>
    <x v="0"/>
    <x v="0"/>
    <x v="0"/>
    <x v="0"/>
    <n v="26654"/>
    <x v="4"/>
  </r>
  <r>
    <x v="4"/>
    <s v="đt5/12win3555"/>
    <x v="0"/>
    <x v="4"/>
    <x v="0"/>
    <x v="0"/>
    <s v="WIN3555"/>
    <x v="0"/>
    <s v="đt5/12win3555"/>
    <x v="3"/>
    <x v="2"/>
    <x v="2"/>
    <x v="0"/>
    <x v="0"/>
    <x v="0"/>
    <x v="0"/>
    <x v="0"/>
    <n v="10"/>
    <x v="0"/>
    <n v="73431"/>
    <n v="734310"/>
    <x v="0"/>
    <x v="0"/>
    <x v="0"/>
    <x v="0"/>
    <n v="58745"/>
    <x v="4"/>
  </r>
  <r>
    <x v="4"/>
    <s v="đt5/12win3555"/>
    <x v="0"/>
    <x v="4"/>
    <x v="0"/>
    <x v="0"/>
    <s v="WIN3555"/>
    <x v="0"/>
    <s v="đt5/12win3555"/>
    <x v="3"/>
    <x v="8"/>
    <x v="8"/>
    <x v="0"/>
    <x v="0"/>
    <x v="0"/>
    <x v="0"/>
    <x v="0"/>
    <n v="5"/>
    <x v="0"/>
    <n v="50182"/>
    <n v="250910"/>
    <x v="0"/>
    <x v="0"/>
    <x v="0"/>
    <x v="0"/>
    <n v="20073"/>
    <x v="4"/>
  </r>
  <r>
    <x v="4"/>
    <s v="đt5/12win3555"/>
    <x v="0"/>
    <x v="4"/>
    <x v="0"/>
    <x v="0"/>
    <s v="WIN3555"/>
    <x v="0"/>
    <s v="đt5/12win3555"/>
    <x v="3"/>
    <x v="11"/>
    <x v="11"/>
    <x v="0"/>
    <x v="0"/>
    <x v="0"/>
    <x v="0"/>
    <x v="0"/>
    <n v="5"/>
    <x v="0"/>
    <n v="46000"/>
    <n v="230000"/>
    <x v="0"/>
    <x v="0"/>
    <x v="0"/>
    <x v="0"/>
    <n v="18400"/>
    <x v="4"/>
  </r>
  <r>
    <x v="4"/>
    <s v="đt5/12win3555"/>
    <x v="0"/>
    <x v="4"/>
    <x v="0"/>
    <x v="0"/>
    <s v="WIN3555"/>
    <x v="0"/>
    <s v="đt5/12win3555"/>
    <x v="3"/>
    <x v="10"/>
    <x v="10"/>
    <x v="0"/>
    <x v="0"/>
    <x v="0"/>
    <x v="0"/>
    <x v="0"/>
    <n v="5"/>
    <x v="0"/>
    <n v="74250"/>
    <n v="371250"/>
    <x v="0"/>
    <x v="0"/>
    <x v="0"/>
    <x v="0"/>
    <n v="29700"/>
    <x v="4"/>
  </r>
  <r>
    <x v="4"/>
    <s v="đt5/12win3555"/>
    <x v="0"/>
    <x v="4"/>
    <x v="0"/>
    <x v="0"/>
    <s v="WIN3555"/>
    <x v="0"/>
    <s v="đt5/12win3555"/>
    <x v="3"/>
    <x v="9"/>
    <x v="9"/>
    <x v="0"/>
    <x v="0"/>
    <x v="0"/>
    <x v="0"/>
    <x v="0"/>
    <n v="2"/>
    <x v="0"/>
    <n v="70950"/>
    <n v="141900"/>
    <x v="0"/>
    <x v="0"/>
    <x v="0"/>
    <x v="0"/>
    <n v="11352"/>
    <x v="4"/>
  </r>
  <r>
    <x v="4"/>
    <s v="đt5/12win2am9"/>
    <x v="0"/>
    <x v="4"/>
    <x v="0"/>
    <x v="0"/>
    <s v="win2AM9"/>
    <x v="0"/>
    <s v="đt5/12win2am9"/>
    <x v="3"/>
    <x v="0"/>
    <x v="0"/>
    <x v="0"/>
    <x v="0"/>
    <x v="0"/>
    <x v="0"/>
    <x v="0"/>
    <n v="5"/>
    <x v="0"/>
    <n v="111058"/>
    <n v="555290"/>
    <x v="0"/>
    <x v="0"/>
    <x v="0"/>
    <x v="0"/>
    <n v="44423"/>
    <x v="4"/>
  </r>
  <r>
    <x v="4"/>
    <s v="đt5/12win2am9"/>
    <x v="0"/>
    <x v="4"/>
    <x v="0"/>
    <x v="0"/>
    <s v="win2AM9"/>
    <x v="0"/>
    <s v="đt5/12win2am9"/>
    <x v="3"/>
    <x v="2"/>
    <x v="2"/>
    <x v="0"/>
    <x v="0"/>
    <x v="0"/>
    <x v="0"/>
    <x v="0"/>
    <n v="10"/>
    <x v="0"/>
    <n v="73431"/>
    <n v="734310"/>
    <x v="0"/>
    <x v="0"/>
    <x v="0"/>
    <x v="0"/>
    <n v="58745"/>
    <x v="4"/>
  </r>
  <r>
    <x v="4"/>
    <s v="đt5/12win2am9"/>
    <x v="0"/>
    <x v="4"/>
    <x v="0"/>
    <x v="0"/>
    <s v="win2AM9"/>
    <x v="0"/>
    <s v="đt5/12win2am9"/>
    <x v="3"/>
    <x v="8"/>
    <x v="8"/>
    <x v="0"/>
    <x v="0"/>
    <x v="0"/>
    <x v="0"/>
    <x v="0"/>
    <n v="5"/>
    <x v="0"/>
    <n v="50182"/>
    <n v="250910"/>
    <x v="0"/>
    <x v="0"/>
    <x v="0"/>
    <x v="0"/>
    <n v="20073"/>
    <x v="4"/>
  </r>
  <r>
    <x v="4"/>
    <s v="đt5/12win2am9"/>
    <x v="0"/>
    <x v="4"/>
    <x v="0"/>
    <x v="0"/>
    <s v="win2AM9"/>
    <x v="0"/>
    <s v="đt5/12win2am9"/>
    <x v="3"/>
    <x v="11"/>
    <x v="11"/>
    <x v="0"/>
    <x v="0"/>
    <x v="0"/>
    <x v="0"/>
    <x v="0"/>
    <n v="5"/>
    <x v="0"/>
    <n v="46000"/>
    <n v="230000"/>
    <x v="0"/>
    <x v="0"/>
    <x v="0"/>
    <x v="0"/>
    <n v="18400"/>
    <x v="4"/>
  </r>
  <r>
    <x v="4"/>
    <s v="đt5/12win2am9"/>
    <x v="0"/>
    <x v="4"/>
    <x v="0"/>
    <x v="0"/>
    <s v="win2AM9"/>
    <x v="0"/>
    <s v="đt5/12win2am9"/>
    <x v="3"/>
    <x v="1"/>
    <x v="1"/>
    <x v="0"/>
    <x v="0"/>
    <x v="0"/>
    <x v="0"/>
    <x v="0"/>
    <n v="3"/>
    <x v="0"/>
    <n v="55595"/>
    <n v="166785"/>
    <x v="0"/>
    <x v="0"/>
    <x v="0"/>
    <x v="0"/>
    <n v="13343"/>
    <x v="4"/>
  </r>
  <r>
    <x v="4"/>
    <s v="đt5/12win2am9"/>
    <x v="0"/>
    <x v="4"/>
    <x v="0"/>
    <x v="0"/>
    <s v="win2AM9"/>
    <x v="0"/>
    <s v="đt5/12win2am9"/>
    <x v="3"/>
    <x v="9"/>
    <x v="9"/>
    <x v="0"/>
    <x v="0"/>
    <x v="0"/>
    <x v="0"/>
    <x v="0"/>
    <n v="3"/>
    <x v="0"/>
    <n v="70950"/>
    <n v="212850"/>
    <x v="0"/>
    <x v="0"/>
    <x v="0"/>
    <x v="0"/>
    <n v="17028"/>
    <x v="4"/>
  </r>
  <r>
    <x v="4"/>
    <s v="đt5/12win3529"/>
    <x v="0"/>
    <x v="4"/>
    <x v="0"/>
    <x v="0"/>
    <s v="WIN3529"/>
    <x v="0"/>
    <s v="đt5/12win3529"/>
    <x v="3"/>
    <x v="2"/>
    <x v="2"/>
    <x v="0"/>
    <x v="0"/>
    <x v="0"/>
    <x v="0"/>
    <x v="0"/>
    <n v="10"/>
    <x v="0"/>
    <n v="73431"/>
    <n v="734310"/>
    <x v="0"/>
    <x v="0"/>
    <x v="0"/>
    <x v="0"/>
    <n v="58745"/>
    <x v="4"/>
  </r>
  <r>
    <x v="4"/>
    <s v="đt5/12win3529"/>
    <x v="0"/>
    <x v="4"/>
    <x v="0"/>
    <x v="0"/>
    <s v="WIN3529"/>
    <x v="0"/>
    <s v="đt5/12win3529"/>
    <x v="3"/>
    <x v="8"/>
    <x v="8"/>
    <x v="0"/>
    <x v="0"/>
    <x v="0"/>
    <x v="0"/>
    <x v="0"/>
    <n v="5"/>
    <x v="0"/>
    <n v="50182"/>
    <n v="250910"/>
    <x v="0"/>
    <x v="0"/>
    <x v="0"/>
    <x v="0"/>
    <n v="20073"/>
    <x v="4"/>
  </r>
  <r>
    <x v="4"/>
    <s v="đt5/12win3529"/>
    <x v="0"/>
    <x v="4"/>
    <x v="0"/>
    <x v="0"/>
    <s v="WIN3529"/>
    <x v="0"/>
    <s v="đt5/12win3529"/>
    <x v="3"/>
    <x v="1"/>
    <x v="1"/>
    <x v="0"/>
    <x v="0"/>
    <x v="0"/>
    <x v="0"/>
    <x v="0"/>
    <n v="5"/>
    <x v="0"/>
    <n v="55595"/>
    <n v="277975"/>
    <x v="0"/>
    <x v="0"/>
    <x v="0"/>
    <x v="0"/>
    <n v="22238"/>
    <x v="4"/>
  </r>
  <r>
    <x v="4"/>
    <s v="đt5/12win3529"/>
    <x v="0"/>
    <x v="4"/>
    <x v="0"/>
    <x v="0"/>
    <s v="WIN3529"/>
    <x v="0"/>
    <s v="đt5/12win3529"/>
    <x v="3"/>
    <x v="9"/>
    <x v="9"/>
    <x v="0"/>
    <x v="0"/>
    <x v="0"/>
    <x v="0"/>
    <x v="0"/>
    <n v="3"/>
    <x v="0"/>
    <n v="70950"/>
    <n v="212850"/>
    <x v="0"/>
    <x v="0"/>
    <x v="0"/>
    <x v="0"/>
    <n v="17028"/>
    <x v="4"/>
  </r>
  <r>
    <x v="4"/>
    <s v="đt5/12win4121"/>
    <x v="0"/>
    <x v="4"/>
    <x v="0"/>
    <x v="0"/>
    <s v="WIN4121"/>
    <x v="0"/>
    <s v="đt5/12win4121"/>
    <x v="3"/>
    <x v="2"/>
    <x v="2"/>
    <x v="0"/>
    <x v="0"/>
    <x v="0"/>
    <x v="0"/>
    <x v="0"/>
    <n v="5"/>
    <x v="0"/>
    <n v="73431"/>
    <n v="367155"/>
    <x v="0"/>
    <x v="0"/>
    <x v="0"/>
    <x v="0"/>
    <n v="29372"/>
    <x v="4"/>
  </r>
  <r>
    <x v="4"/>
    <s v="đt5/12win4121"/>
    <x v="0"/>
    <x v="4"/>
    <x v="0"/>
    <x v="0"/>
    <s v="WIN4121"/>
    <x v="0"/>
    <s v="đt5/12win4121"/>
    <x v="3"/>
    <x v="8"/>
    <x v="8"/>
    <x v="0"/>
    <x v="0"/>
    <x v="0"/>
    <x v="0"/>
    <x v="0"/>
    <n v="5"/>
    <x v="0"/>
    <n v="50182"/>
    <n v="250910"/>
    <x v="0"/>
    <x v="0"/>
    <x v="0"/>
    <x v="0"/>
    <n v="20073"/>
    <x v="4"/>
  </r>
  <r>
    <x v="4"/>
    <s v="đt5/12win4121"/>
    <x v="0"/>
    <x v="4"/>
    <x v="0"/>
    <x v="0"/>
    <s v="WIN4121"/>
    <x v="0"/>
    <s v="đt5/12win4121"/>
    <x v="3"/>
    <x v="10"/>
    <x v="10"/>
    <x v="0"/>
    <x v="0"/>
    <x v="0"/>
    <x v="0"/>
    <x v="0"/>
    <n v="5"/>
    <x v="0"/>
    <n v="74250"/>
    <n v="371250"/>
    <x v="0"/>
    <x v="0"/>
    <x v="0"/>
    <x v="0"/>
    <n v="29700"/>
    <x v="4"/>
  </r>
  <r>
    <x v="4"/>
    <s v="đt5/12win4121"/>
    <x v="0"/>
    <x v="4"/>
    <x v="0"/>
    <x v="0"/>
    <s v="WIN4121"/>
    <x v="0"/>
    <s v="đt5/12win4121"/>
    <x v="3"/>
    <x v="1"/>
    <x v="1"/>
    <x v="0"/>
    <x v="0"/>
    <x v="0"/>
    <x v="0"/>
    <x v="0"/>
    <n v="5"/>
    <x v="0"/>
    <n v="55595"/>
    <n v="277975"/>
    <x v="0"/>
    <x v="0"/>
    <x v="0"/>
    <x v="0"/>
    <n v="22238"/>
    <x v="4"/>
  </r>
  <r>
    <x v="4"/>
    <s v="đt5/12win4121"/>
    <x v="0"/>
    <x v="4"/>
    <x v="0"/>
    <x v="0"/>
    <s v="WIN4121"/>
    <x v="0"/>
    <s v="đt5/12win4121"/>
    <x v="3"/>
    <x v="9"/>
    <x v="9"/>
    <x v="0"/>
    <x v="0"/>
    <x v="0"/>
    <x v="0"/>
    <x v="0"/>
    <n v="5"/>
    <x v="0"/>
    <n v="70950"/>
    <n v="354750"/>
    <x v="0"/>
    <x v="0"/>
    <x v="0"/>
    <x v="0"/>
    <n v="28380"/>
    <x v="4"/>
  </r>
  <r>
    <x v="0"/>
    <n v="13017215"/>
    <x v="0"/>
    <x v="4"/>
    <x v="0"/>
    <x v="0"/>
    <s v="mega0006"/>
    <x v="0"/>
    <s v="mega0006"/>
    <x v="3"/>
    <x v="2"/>
    <x v="2"/>
    <x v="0"/>
    <x v="0"/>
    <x v="0"/>
    <x v="0"/>
    <x v="0"/>
    <n v="20"/>
    <x v="0"/>
    <n v="73431"/>
    <n v="1468620"/>
    <x v="0"/>
    <x v="0"/>
    <x v="0"/>
    <x v="0"/>
    <n v="117490"/>
    <x v="15"/>
  </r>
  <r>
    <x v="0"/>
    <n v="13017215"/>
    <x v="0"/>
    <x v="4"/>
    <x v="0"/>
    <x v="0"/>
    <s v="mega0006"/>
    <x v="0"/>
    <s v="mega0006"/>
    <x v="3"/>
    <x v="0"/>
    <x v="0"/>
    <x v="0"/>
    <x v="0"/>
    <x v="0"/>
    <x v="0"/>
    <x v="0"/>
    <n v="10"/>
    <x v="0"/>
    <n v="111058"/>
    <n v="1110580"/>
    <x v="0"/>
    <x v="0"/>
    <x v="0"/>
    <x v="0"/>
    <n v="88846"/>
    <x v="15"/>
  </r>
  <r>
    <x v="0"/>
    <n v="13017215"/>
    <x v="0"/>
    <x v="4"/>
    <x v="0"/>
    <x v="0"/>
    <s v="mega0006"/>
    <x v="0"/>
    <s v="mega0006"/>
    <x v="3"/>
    <x v="23"/>
    <x v="23"/>
    <x v="0"/>
    <x v="0"/>
    <x v="0"/>
    <x v="0"/>
    <x v="0"/>
    <n v="5"/>
    <x v="0"/>
    <n v="78200"/>
    <n v="391000"/>
    <x v="0"/>
    <x v="0"/>
    <x v="0"/>
    <x v="0"/>
    <n v="31280"/>
    <x v="15"/>
  </r>
  <r>
    <x v="4"/>
    <n v="4180884521"/>
    <x v="0"/>
    <x v="5"/>
    <x v="0"/>
    <x v="0"/>
    <s v="win-044"/>
    <x v="0"/>
    <s v="4180884521(2awp)"/>
    <x v="1"/>
    <x v="0"/>
    <x v="0"/>
    <x v="0"/>
    <x v="0"/>
    <x v="0"/>
    <x v="0"/>
    <x v="0"/>
    <n v="14"/>
    <x v="0"/>
    <n v="111058"/>
    <n v="1554812"/>
    <x v="0"/>
    <x v="0"/>
    <x v="0"/>
    <x v="0"/>
    <n v="124385"/>
    <x v="4"/>
  </r>
  <r>
    <x v="4"/>
    <n v="4180884521"/>
    <x v="0"/>
    <x v="5"/>
    <x v="0"/>
    <x v="0"/>
    <s v="win-044"/>
    <x v="0"/>
    <s v="4180884521(2awp)"/>
    <x v="1"/>
    <x v="11"/>
    <x v="11"/>
    <x v="0"/>
    <x v="0"/>
    <x v="0"/>
    <x v="0"/>
    <x v="0"/>
    <n v="5"/>
    <x v="0"/>
    <n v="46000"/>
    <n v="230000"/>
    <x v="0"/>
    <x v="0"/>
    <x v="0"/>
    <x v="0"/>
    <n v="18400"/>
    <x v="4"/>
  </r>
  <r>
    <x v="4"/>
    <n v="4180884521"/>
    <x v="0"/>
    <x v="5"/>
    <x v="0"/>
    <x v="0"/>
    <s v="win-044"/>
    <x v="0"/>
    <s v="4180884521(2awp)"/>
    <x v="1"/>
    <x v="8"/>
    <x v="8"/>
    <x v="0"/>
    <x v="0"/>
    <x v="0"/>
    <x v="0"/>
    <x v="0"/>
    <n v="7"/>
    <x v="0"/>
    <n v="50182"/>
    <n v="351274"/>
    <x v="0"/>
    <x v="0"/>
    <x v="0"/>
    <x v="0"/>
    <n v="28102"/>
    <x v="4"/>
  </r>
  <r>
    <x v="4"/>
    <n v="4180884521"/>
    <x v="0"/>
    <x v="5"/>
    <x v="0"/>
    <x v="0"/>
    <s v="win-044"/>
    <x v="0"/>
    <s v="4180884521(2awp)"/>
    <x v="1"/>
    <x v="2"/>
    <x v="2"/>
    <x v="0"/>
    <x v="0"/>
    <x v="0"/>
    <x v="0"/>
    <x v="0"/>
    <n v="17"/>
    <x v="0"/>
    <n v="73431"/>
    <n v="1248327"/>
    <x v="0"/>
    <x v="0"/>
    <x v="0"/>
    <x v="0"/>
    <n v="99866"/>
    <x v="4"/>
  </r>
  <r>
    <x v="4"/>
    <n v="4180885447"/>
    <x v="0"/>
    <x v="5"/>
    <x v="0"/>
    <x v="0"/>
    <s v="win-044"/>
    <x v="0"/>
    <s v="4180885447(5915)"/>
    <x v="1"/>
    <x v="0"/>
    <x v="0"/>
    <x v="0"/>
    <x v="0"/>
    <x v="0"/>
    <x v="0"/>
    <x v="0"/>
    <n v="6"/>
    <x v="0"/>
    <n v="111058"/>
    <n v="666348"/>
    <x v="0"/>
    <x v="0"/>
    <x v="0"/>
    <x v="0"/>
    <n v="53308"/>
    <x v="4"/>
  </r>
  <r>
    <x v="4"/>
    <n v="4180885447"/>
    <x v="0"/>
    <x v="5"/>
    <x v="0"/>
    <x v="0"/>
    <s v="win-044"/>
    <x v="0"/>
    <s v="4180885447(5915)"/>
    <x v="1"/>
    <x v="11"/>
    <x v="11"/>
    <x v="0"/>
    <x v="0"/>
    <x v="0"/>
    <x v="0"/>
    <x v="0"/>
    <n v="6"/>
    <x v="0"/>
    <n v="46000"/>
    <n v="276000"/>
    <x v="0"/>
    <x v="0"/>
    <x v="0"/>
    <x v="0"/>
    <n v="22080"/>
    <x v="4"/>
  </r>
  <r>
    <x v="4"/>
    <n v="4180885447"/>
    <x v="0"/>
    <x v="5"/>
    <x v="0"/>
    <x v="0"/>
    <s v="win-044"/>
    <x v="0"/>
    <s v="4180885447(5915)"/>
    <x v="1"/>
    <x v="2"/>
    <x v="2"/>
    <x v="0"/>
    <x v="0"/>
    <x v="0"/>
    <x v="0"/>
    <x v="0"/>
    <n v="10"/>
    <x v="0"/>
    <n v="73431"/>
    <n v="734310"/>
    <x v="0"/>
    <x v="0"/>
    <x v="0"/>
    <x v="0"/>
    <n v="58745"/>
    <x v="4"/>
  </r>
  <r>
    <x v="4"/>
    <n v="4180885447"/>
    <x v="0"/>
    <x v="5"/>
    <x v="0"/>
    <x v="0"/>
    <s v="win-044"/>
    <x v="0"/>
    <s v="4180885447(5915)"/>
    <x v="1"/>
    <x v="8"/>
    <x v="8"/>
    <x v="0"/>
    <x v="0"/>
    <x v="0"/>
    <x v="0"/>
    <x v="0"/>
    <n v="8"/>
    <x v="0"/>
    <n v="50182"/>
    <n v="401456"/>
    <x v="0"/>
    <x v="0"/>
    <x v="0"/>
    <x v="0"/>
    <n v="32116"/>
    <x v="4"/>
  </r>
  <r>
    <x v="4"/>
    <n v="4180885447"/>
    <x v="0"/>
    <x v="5"/>
    <x v="0"/>
    <x v="0"/>
    <s v="win-044"/>
    <x v="0"/>
    <s v="4180885447(5915)"/>
    <x v="1"/>
    <x v="1"/>
    <x v="1"/>
    <x v="0"/>
    <x v="0"/>
    <x v="0"/>
    <x v="0"/>
    <x v="0"/>
    <n v="6"/>
    <x v="0"/>
    <n v="55595"/>
    <n v="333570"/>
    <x v="0"/>
    <x v="0"/>
    <x v="0"/>
    <x v="0"/>
    <n v="26686"/>
    <x v="4"/>
  </r>
  <r>
    <x v="4"/>
    <n v="4180885447"/>
    <x v="0"/>
    <x v="5"/>
    <x v="0"/>
    <x v="0"/>
    <s v="win-044"/>
    <x v="0"/>
    <s v="4180885447(5915)"/>
    <x v="1"/>
    <x v="10"/>
    <x v="10"/>
    <x v="0"/>
    <x v="0"/>
    <x v="0"/>
    <x v="0"/>
    <x v="0"/>
    <n v="5"/>
    <x v="0"/>
    <n v="74250"/>
    <n v="371250"/>
    <x v="0"/>
    <x v="0"/>
    <x v="0"/>
    <x v="0"/>
    <n v="29700"/>
    <x v="4"/>
  </r>
  <r>
    <x v="4"/>
    <n v="4180886108"/>
    <x v="0"/>
    <x v="5"/>
    <x v="0"/>
    <x v="0"/>
    <s v="win-044"/>
    <x v="0"/>
    <s v="4180886108(6635)"/>
    <x v="1"/>
    <x v="1"/>
    <x v="1"/>
    <x v="0"/>
    <x v="0"/>
    <x v="0"/>
    <x v="0"/>
    <x v="0"/>
    <n v="6"/>
    <x v="0"/>
    <n v="55595"/>
    <n v="333570"/>
    <x v="0"/>
    <x v="0"/>
    <x v="0"/>
    <x v="0"/>
    <n v="26686"/>
    <x v="4"/>
  </r>
  <r>
    <x v="4"/>
    <n v="4180886108"/>
    <x v="0"/>
    <x v="5"/>
    <x v="0"/>
    <x v="0"/>
    <s v="win-044"/>
    <x v="0"/>
    <s v="4180886108(6635)"/>
    <x v="1"/>
    <x v="8"/>
    <x v="8"/>
    <x v="0"/>
    <x v="0"/>
    <x v="0"/>
    <x v="0"/>
    <x v="0"/>
    <n v="8"/>
    <x v="0"/>
    <n v="50182"/>
    <n v="401456"/>
    <x v="0"/>
    <x v="0"/>
    <x v="0"/>
    <x v="0"/>
    <n v="32116"/>
    <x v="4"/>
  </r>
  <r>
    <x v="4"/>
    <n v="4180886108"/>
    <x v="0"/>
    <x v="5"/>
    <x v="0"/>
    <x v="0"/>
    <s v="win-044"/>
    <x v="0"/>
    <s v="4180886108(6635)"/>
    <x v="1"/>
    <x v="2"/>
    <x v="2"/>
    <x v="0"/>
    <x v="0"/>
    <x v="0"/>
    <x v="0"/>
    <x v="0"/>
    <n v="20"/>
    <x v="0"/>
    <n v="73431"/>
    <n v="1468620"/>
    <x v="0"/>
    <x v="0"/>
    <x v="0"/>
    <x v="0"/>
    <n v="117490"/>
    <x v="4"/>
  </r>
  <r>
    <x v="4"/>
    <n v="4180886108"/>
    <x v="0"/>
    <x v="5"/>
    <x v="0"/>
    <x v="0"/>
    <s v="win-044"/>
    <x v="0"/>
    <s v="4180886108(6635)"/>
    <x v="1"/>
    <x v="11"/>
    <x v="11"/>
    <x v="0"/>
    <x v="0"/>
    <x v="0"/>
    <x v="0"/>
    <x v="0"/>
    <n v="6"/>
    <x v="0"/>
    <n v="46000"/>
    <n v="276000"/>
    <x v="0"/>
    <x v="0"/>
    <x v="0"/>
    <x v="0"/>
    <n v="22080"/>
    <x v="4"/>
  </r>
  <r>
    <x v="4"/>
    <n v="4180886108"/>
    <x v="0"/>
    <x v="5"/>
    <x v="0"/>
    <x v="0"/>
    <s v="win-044"/>
    <x v="0"/>
    <s v="4180886108(6635)"/>
    <x v="1"/>
    <x v="0"/>
    <x v="0"/>
    <x v="0"/>
    <x v="0"/>
    <x v="0"/>
    <x v="0"/>
    <x v="0"/>
    <n v="15"/>
    <x v="0"/>
    <n v="111058"/>
    <n v="1665870"/>
    <x v="0"/>
    <x v="0"/>
    <x v="0"/>
    <x v="0"/>
    <n v="133270"/>
    <x v="4"/>
  </r>
  <r>
    <x v="4"/>
    <n v="4180884557"/>
    <x v="0"/>
    <x v="5"/>
    <x v="0"/>
    <x v="0"/>
    <s v="win-044"/>
    <x v="0"/>
    <s v="4180884557(2ayx)"/>
    <x v="1"/>
    <x v="1"/>
    <x v="1"/>
    <x v="0"/>
    <x v="0"/>
    <x v="0"/>
    <x v="0"/>
    <x v="0"/>
    <n v="6"/>
    <x v="0"/>
    <n v="55595"/>
    <n v="333570"/>
    <x v="0"/>
    <x v="0"/>
    <x v="0"/>
    <x v="0"/>
    <n v="26686"/>
    <x v="4"/>
  </r>
  <r>
    <x v="4"/>
    <n v="4180884557"/>
    <x v="0"/>
    <x v="5"/>
    <x v="0"/>
    <x v="0"/>
    <s v="win-044"/>
    <x v="0"/>
    <s v="4180884557(2ayx)"/>
    <x v="1"/>
    <x v="8"/>
    <x v="8"/>
    <x v="0"/>
    <x v="0"/>
    <x v="0"/>
    <x v="0"/>
    <x v="0"/>
    <n v="7"/>
    <x v="0"/>
    <n v="50182"/>
    <n v="351274"/>
    <x v="0"/>
    <x v="0"/>
    <x v="0"/>
    <x v="0"/>
    <n v="28102"/>
    <x v="4"/>
  </r>
  <r>
    <x v="4"/>
    <n v="4180884557"/>
    <x v="0"/>
    <x v="5"/>
    <x v="0"/>
    <x v="0"/>
    <s v="win-044"/>
    <x v="0"/>
    <s v="4180884557(2ayx)"/>
    <x v="1"/>
    <x v="2"/>
    <x v="2"/>
    <x v="0"/>
    <x v="0"/>
    <x v="0"/>
    <x v="0"/>
    <x v="0"/>
    <n v="18"/>
    <x v="0"/>
    <n v="73431"/>
    <n v="1321758"/>
    <x v="0"/>
    <x v="0"/>
    <x v="0"/>
    <x v="0"/>
    <n v="105741"/>
    <x v="4"/>
  </r>
  <r>
    <x v="4"/>
    <n v="4180884557"/>
    <x v="0"/>
    <x v="5"/>
    <x v="0"/>
    <x v="0"/>
    <s v="win-044"/>
    <x v="0"/>
    <s v="4180884557(2ayx)"/>
    <x v="1"/>
    <x v="11"/>
    <x v="11"/>
    <x v="0"/>
    <x v="0"/>
    <x v="0"/>
    <x v="0"/>
    <x v="0"/>
    <n v="6"/>
    <x v="0"/>
    <n v="46000"/>
    <n v="276000"/>
    <x v="0"/>
    <x v="0"/>
    <x v="0"/>
    <x v="0"/>
    <n v="22080"/>
    <x v="4"/>
  </r>
  <r>
    <x v="4"/>
    <n v="4180884352"/>
    <x v="0"/>
    <x v="5"/>
    <x v="0"/>
    <x v="0"/>
    <s v="win-044"/>
    <x v="0"/>
    <s v="4180884352(2afo)"/>
    <x v="1"/>
    <x v="8"/>
    <x v="8"/>
    <x v="0"/>
    <x v="0"/>
    <x v="0"/>
    <x v="0"/>
    <x v="0"/>
    <n v="11"/>
    <x v="0"/>
    <n v="50182"/>
    <n v="552002"/>
    <x v="0"/>
    <x v="0"/>
    <x v="0"/>
    <x v="0"/>
    <n v="44160"/>
    <x v="4"/>
  </r>
  <r>
    <x v="4"/>
    <n v="4180884352"/>
    <x v="0"/>
    <x v="5"/>
    <x v="0"/>
    <x v="0"/>
    <s v="win-044"/>
    <x v="0"/>
    <s v="4180884352(2afo)"/>
    <x v="1"/>
    <x v="2"/>
    <x v="2"/>
    <x v="0"/>
    <x v="0"/>
    <x v="0"/>
    <x v="0"/>
    <x v="0"/>
    <n v="18"/>
    <x v="0"/>
    <n v="73431"/>
    <n v="1321758"/>
    <x v="0"/>
    <x v="0"/>
    <x v="0"/>
    <x v="0"/>
    <n v="105741"/>
    <x v="4"/>
  </r>
  <r>
    <x v="4"/>
    <n v="4180884352"/>
    <x v="0"/>
    <x v="5"/>
    <x v="0"/>
    <x v="0"/>
    <s v="win-044"/>
    <x v="0"/>
    <s v="4180884352(2afo)"/>
    <x v="1"/>
    <x v="11"/>
    <x v="11"/>
    <x v="0"/>
    <x v="0"/>
    <x v="0"/>
    <x v="0"/>
    <x v="0"/>
    <n v="6"/>
    <x v="0"/>
    <n v="46000"/>
    <n v="276000"/>
    <x v="0"/>
    <x v="0"/>
    <x v="0"/>
    <x v="0"/>
    <n v="22080"/>
    <x v="4"/>
  </r>
  <r>
    <x v="4"/>
    <n v="4180884352"/>
    <x v="0"/>
    <x v="5"/>
    <x v="0"/>
    <x v="0"/>
    <s v="win-044"/>
    <x v="0"/>
    <s v="4180884352(2afo)"/>
    <x v="1"/>
    <x v="0"/>
    <x v="0"/>
    <x v="0"/>
    <x v="0"/>
    <x v="0"/>
    <x v="0"/>
    <x v="0"/>
    <n v="10"/>
    <x v="0"/>
    <n v="111058"/>
    <n v="1110580"/>
    <x v="0"/>
    <x v="0"/>
    <x v="0"/>
    <x v="0"/>
    <n v="88846"/>
    <x v="4"/>
  </r>
  <r>
    <x v="4"/>
    <n v="4180884352"/>
    <x v="0"/>
    <x v="5"/>
    <x v="0"/>
    <x v="0"/>
    <s v="win-044"/>
    <x v="0"/>
    <s v="4180884352(2afo)"/>
    <x v="1"/>
    <x v="1"/>
    <x v="1"/>
    <x v="0"/>
    <x v="0"/>
    <x v="0"/>
    <x v="0"/>
    <x v="0"/>
    <n v="6"/>
    <x v="0"/>
    <n v="55595"/>
    <n v="333570"/>
    <x v="0"/>
    <x v="0"/>
    <x v="0"/>
    <x v="0"/>
    <n v="26686"/>
    <x v="4"/>
  </r>
  <r>
    <x v="6"/>
    <n v="4180970856"/>
    <x v="0"/>
    <x v="5"/>
    <x v="0"/>
    <x v="0"/>
    <s v="win-044"/>
    <x v="0"/>
    <s v="đt6/12win2acg"/>
    <x v="1"/>
    <x v="0"/>
    <x v="0"/>
    <x v="0"/>
    <x v="0"/>
    <x v="0"/>
    <x v="0"/>
    <x v="0"/>
    <n v="5"/>
    <x v="0"/>
    <n v="111058"/>
    <n v="555290"/>
    <x v="0"/>
    <x v="0"/>
    <x v="0"/>
    <x v="0"/>
    <n v="44423"/>
    <x v="4"/>
  </r>
  <r>
    <x v="6"/>
    <n v="4180970856"/>
    <x v="0"/>
    <x v="5"/>
    <x v="0"/>
    <x v="0"/>
    <s v="win-044"/>
    <x v="0"/>
    <s v="đt6/12win2acg"/>
    <x v="1"/>
    <x v="2"/>
    <x v="2"/>
    <x v="0"/>
    <x v="0"/>
    <x v="0"/>
    <x v="0"/>
    <x v="0"/>
    <n v="10"/>
    <x v="0"/>
    <n v="73431"/>
    <n v="734310"/>
    <x v="0"/>
    <x v="0"/>
    <x v="0"/>
    <x v="0"/>
    <n v="58745"/>
    <x v="4"/>
  </r>
  <r>
    <x v="6"/>
    <n v="4180970856"/>
    <x v="0"/>
    <x v="5"/>
    <x v="0"/>
    <x v="0"/>
    <s v="win-044"/>
    <x v="0"/>
    <s v="đt6/12win2acg"/>
    <x v="1"/>
    <x v="1"/>
    <x v="1"/>
    <x v="0"/>
    <x v="0"/>
    <x v="0"/>
    <x v="0"/>
    <x v="0"/>
    <n v="5"/>
    <x v="0"/>
    <n v="55595"/>
    <n v="277975"/>
    <x v="0"/>
    <x v="0"/>
    <x v="0"/>
    <x v="0"/>
    <n v="22238"/>
    <x v="4"/>
  </r>
  <r>
    <x v="6"/>
    <n v="4180970856"/>
    <x v="0"/>
    <x v="5"/>
    <x v="0"/>
    <x v="0"/>
    <s v="win-044"/>
    <x v="0"/>
    <s v="đt6/12win2acg"/>
    <x v="1"/>
    <x v="8"/>
    <x v="8"/>
    <x v="0"/>
    <x v="0"/>
    <x v="0"/>
    <x v="0"/>
    <x v="0"/>
    <n v="5"/>
    <x v="0"/>
    <n v="50182"/>
    <n v="250910"/>
    <x v="0"/>
    <x v="0"/>
    <x v="0"/>
    <x v="0"/>
    <n v="20073"/>
    <x v="4"/>
  </r>
  <r>
    <x v="6"/>
    <n v="4180970856"/>
    <x v="0"/>
    <x v="5"/>
    <x v="0"/>
    <x v="0"/>
    <s v="win-044"/>
    <x v="0"/>
    <s v="đt6/12win2acg"/>
    <x v="1"/>
    <x v="11"/>
    <x v="11"/>
    <x v="0"/>
    <x v="0"/>
    <x v="0"/>
    <x v="0"/>
    <x v="0"/>
    <n v="5"/>
    <x v="0"/>
    <n v="46000"/>
    <n v="230000"/>
    <x v="0"/>
    <x v="0"/>
    <x v="0"/>
    <x v="0"/>
    <n v="18400"/>
    <x v="4"/>
  </r>
  <r>
    <x v="6"/>
    <n v="4180970856"/>
    <x v="0"/>
    <x v="5"/>
    <x v="0"/>
    <x v="0"/>
    <s v="win-044"/>
    <x v="0"/>
    <s v="đt6/12win2acg"/>
    <x v="1"/>
    <x v="10"/>
    <x v="10"/>
    <x v="0"/>
    <x v="0"/>
    <x v="0"/>
    <x v="0"/>
    <x v="0"/>
    <n v="5"/>
    <x v="0"/>
    <n v="74250"/>
    <n v="371250"/>
    <x v="0"/>
    <x v="0"/>
    <x v="0"/>
    <x v="0"/>
    <n v="29700"/>
    <x v="4"/>
  </r>
  <r>
    <x v="6"/>
    <s v="đt6/12win2acg"/>
    <x v="0"/>
    <x v="5"/>
    <x v="0"/>
    <x v="0"/>
    <s v="win-044"/>
    <x v="0"/>
    <s v="đt6/12win2acg"/>
    <x v="1"/>
    <x v="9"/>
    <x v="9"/>
    <x v="0"/>
    <x v="0"/>
    <x v="0"/>
    <x v="0"/>
    <x v="0"/>
    <n v="5"/>
    <x v="0"/>
    <n v="70950"/>
    <n v="354750"/>
    <x v="0"/>
    <x v="0"/>
    <x v="0"/>
    <x v="0"/>
    <n v="28380"/>
    <x v="4"/>
  </r>
  <r>
    <x v="5"/>
    <n v="4180901896"/>
    <x v="0"/>
    <x v="5"/>
    <x v="0"/>
    <x v="0"/>
    <s v="win-044"/>
    <x v="0"/>
    <s v="4180901896(2ajv)"/>
    <x v="1"/>
    <x v="0"/>
    <x v="0"/>
    <x v="0"/>
    <x v="0"/>
    <x v="0"/>
    <x v="0"/>
    <x v="0"/>
    <n v="3"/>
    <x v="0"/>
    <n v="111058"/>
    <n v="333174"/>
    <x v="0"/>
    <x v="0"/>
    <x v="0"/>
    <x v="0"/>
    <n v="26654"/>
    <x v="4"/>
  </r>
  <r>
    <x v="5"/>
    <n v="4180901896"/>
    <x v="0"/>
    <x v="5"/>
    <x v="0"/>
    <x v="0"/>
    <s v="win-044"/>
    <x v="0"/>
    <s v="4180901896(2ajv)"/>
    <x v="1"/>
    <x v="2"/>
    <x v="2"/>
    <x v="0"/>
    <x v="0"/>
    <x v="0"/>
    <x v="0"/>
    <x v="0"/>
    <n v="18"/>
    <x v="0"/>
    <n v="73431"/>
    <n v="1321758"/>
    <x v="0"/>
    <x v="0"/>
    <x v="0"/>
    <x v="0"/>
    <n v="105741"/>
    <x v="4"/>
  </r>
  <r>
    <x v="4"/>
    <n v="4180884416"/>
    <x v="0"/>
    <x v="5"/>
    <x v="0"/>
    <x v="0"/>
    <s v="win-044"/>
    <x v="0"/>
    <s v="4180884416(2ajv)"/>
    <x v="1"/>
    <x v="0"/>
    <x v="0"/>
    <x v="0"/>
    <x v="0"/>
    <x v="0"/>
    <x v="0"/>
    <x v="0"/>
    <n v="7"/>
    <x v="0"/>
    <n v="111058"/>
    <n v="777406"/>
    <x v="0"/>
    <x v="0"/>
    <x v="0"/>
    <x v="0"/>
    <n v="62192"/>
    <x v="4"/>
  </r>
  <r>
    <x v="4"/>
    <n v="4180884416"/>
    <x v="0"/>
    <x v="5"/>
    <x v="0"/>
    <x v="0"/>
    <s v="win-044"/>
    <x v="0"/>
    <s v="4180884416(2ajv)"/>
    <x v="1"/>
    <x v="11"/>
    <x v="11"/>
    <x v="0"/>
    <x v="0"/>
    <x v="0"/>
    <x v="0"/>
    <x v="0"/>
    <n v="4"/>
    <x v="0"/>
    <n v="46000"/>
    <n v="184000"/>
    <x v="0"/>
    <x v="0"/>
    <x v="0"/>
    <x v="0"/>
    <n v="14720"/>
    <x v="4"/>
  </r>
  <r>
    <x v="4"/>
    <n v="4180884416"/>
    <x v="0"/>
    <x v="5"/>
    <x v="0"/>
    <x v="0"/>
    <s v="win-044"/>
    <x v="0"/>
    <s v="4180884416(2ajv)"/>
    <x v="1"/>
    <x v="2"/>
    <x v="2"/>
    <x v="0"/>
    <x v="0"/>
    <x v="0"/>
    <x v="0"/>
    <x v="0"/>
    <n v="12"/>
    <x v="0"/>
    <n v="73431"/>
    <n v="881172"/>
    <x v="0"/>
    <x v="0"/>
    <x v="0"/>
    <x v="0"/>
    <n v="70494"/>
    <x v="4"/>
  </r>
  <r>
    <x v="4"/>
    <n v="4180884416"/>
    <x v="0"/>
    <x v="5"/>
    <x v="0"/>
    <x v="0"/>
    <s v="win-044"/>
    <x v="0"/>
    <s v="4180884416(2ajv)"/>
    <x v="1"/>
    <x v="8"/>
    <x v="8"/>
    <x v="0"/>
    <x v="0"/>
    <x v="0"/>
    <x v="0"/>
    <x v="0"/>
    <n v="8"/>
    <x v="0"/>
    <n v="50182"/>
    <n v="401456"/>
    <x v="0"/>
    <x v="0"/>
    <x v="0"/>
    <x v="0"/>
    <n v="32116"/>
    <x v="4"/>
  </r>
  <r>
    <x v="4"/>
    <n v="4180884416"/>
    <x v="0"/>
    <x v="5"/>
    <x v="0"/>
    <x v="0"/>
    <s v="win-044"/>
    <x v="0"/>
    <s v="4180884416(2ajv)"/>
    <x v="1"/>
    <x v="1"/>
    <x v="1"/>
    <x v="0"/>
    <x v="0"/>
    <x v="0"/>
    <x v="0"/>
    <x v="0"/>
    <n v="4"/>
    <x v="0"/>
    <n v="55595"/>
    <n v="222380"/>
    <x v="0"/>
    <x v="0"/>
    <x v="0"/>
    <x v="0"/>
    <n v="17790"/>
    <x v="4"/>
  </r>
  <r>
    <x v="4"/>
    <n v="4180884346"/>
    <x v="0"/>
    <x v="5"/>
    <x v="0"/>
    <x v="0"/>
    <s v="win-044"/>
    <x v="0"/>
    <s v="4180884346(2adg)"/>
    <x v="1"/>
    <x v="0"/>
    <x v="0"/>
    <x v="0"/>
    <x v="0"/>
    <x v="0"/>
    <x v="0"/>
    <x v="0"/>
    <n v="7"/>
    <x v="0"/>
    <n v="111058"/>
    <n v="777406"/>
    <x v="0"/>
    <x v="0"/>
    <x v="0"/>
    <x v="0"/>
    <n v="62192"/>
    <x v="4"/>
  </r>
  <r>
    <x v="4"/>
    <n v="4180884346"/>
    <x v="0"/>
    <x v="5"/>
    <x v="0"/>
    <x v="0"/>
    <s v="win-044"/>
    <x v="0"/>
    <s v="4180884346(2adg)"/>
    <x v="1"/>
    <x v="11"/>
    <x v="11"/>
    <x v="0"/>
    <x v="0"/>
    <x v="0"/>
    <x v="0"/>
    <x v="0"/>
    <n v="5"/>
    <x v="0"/>
    <n v="46000"/>
    <n v="230000"/>
    <x v="0"/>
    <x v="0"/>
    <x v="0"/>
    <x v="0"/>
    <n v="18400"/>
    <x v="4"/>
  </r>
  <r>
    <x v="4"/>
    <n v="4180884346"/>
    <x v="0"/>
    <x v="5"/>
    <x v="0"/>
    <x v="0"/>
    <s v="win-044"/>
    <x v="0"/>
    <s v="4180884346(2adg)"/>
    <x v="1"/>
    <x v="2"/>
    <x v="2"/>
    <x v="0"/>
    <x v="0"/>
    <x v="0"/>
    <x v="0"/>
    <x v="0"/>
    <n v="23"/>
    <x v="0"/>
    <n v="73431"/>
    <n v="1688913"/>
    <x v="0"/>
    <x v="0"/>
    <x v="0"/>
    <x v="0"/>
    <n v="135113"/>
    <x v="4"/>
  </r>
  <r>
    <x v="4"/>
    <n v="4180884346"/>
    <x v="0"/>
    <x v="5"/>
    <x v="0"/>
    <x v="0"/>
    <s v="win-044"/>
    <x v="0"/>
    <s v="4180884346(2adg)"/>
    <x v="1"/>
    <x v="8"/>
    <x v="8"/>
    <x v="0"/>
    <x v="0"/>
    <x v="0"/>
    <x v="0"/>
    <x v="0"/>
    <n v="3"/>
    <x v="0"/>
    <n v="50182"/>
    <n v="150546"/>
    <x v="0"/>
    <x v="0"/>
    <x v="0"/>
    <x v="0"/>
    <n v="12044"/>
    <x v="4"/>
  </r>
  <r>
    <x v="4"/>
    <n v="4180884392"/>
    <x v="0"/>
    <x v="5"/>
    <x v="0"/>
    <x v="0"/>
    <s v="win-044"/>
    <x v="0"/>
    <s v="4180884392(2ait)"/>
    <x v="1"/>
    <x v="8"/>
    <x v="8"/>
    <x v="0"/>
    <x v="0"/>
    <x v="0"/>
    <x v="0"/>
    <x v="0"/>
    <n v="12"/>
    <x v="0"/>
    <n v="50182"/>
    <n v="602184"/>
    <x v="0"/>
    <x v="0"/>
    <x v="0"/>
    <x v="0"/>
    <n v="48175"/>
    <x v="4"/>
  </r>
  <r>
    <x v="4"/>
    <n v="4180884392"/>
    <x v="0"/>
    <x v="5"/>
    <x v="0"/>
    <x v="0"/>
    <s v="win-044"/>
    <x v="0"/>
    <s v="4180884392(2ait)"/>
    <x v="1"/>
    <x v="1"/>
    <x v="1"/>
    <x v="0"/>
    <x v="0"/>
    <x v="0"/>
    <x v="0"/>
    <x v="0"/>
    <n v="10"/>
    <x v="0"/>
    <n v="55595"/>
    <n v="555950"/>
    <x v="0"/>
    <x v="0"/>
    <x v="0"/>
    <x v="0"/>
    <n v="44476"/>
    <x v="4"/>
  </r>
  <r>
    <x v="4"/>
    <n v="4180884392"/>
    <x v="0"/>
    <x v="5"/>
    <x v="0"/>
    <x v="0"/>
    <s v="win-044"/>
    <x v="0"/>
    <s v="4180884392(2ait)"/>
    <x v="1"/>
    <x v="2"/>
    <x v="2"/>
    <x v="0"/>
    <x v="0"/>
    <x v="0"/>
    <x v="0"/>
    <x v="0"/>
    <n v="20"/>
    <x v="0"/>
    <n v="73431"/>
    <n v="1468620"/>
    <x v="0"/>
    <x v="0"/>
    <x v="0"/>
    <x v="0"/>
    <n v="117490"/>
    <x v="4"/>
  </r>
  <r>
    <x v="4"/>
    <n v="4180884392"/>
    <x v="0"/>
    <x v="5"/>
    <x v="0"/>
    <x v="0"/>
    <s v="win-044"/>
    <x v="0"/>
    <s v="4180884392(2ait)"/>
    <x v="1"/>
    <x v="11"/>
    <x v="11"/>
    <x v="0"/>
    <x v="0"/>
    <x v="0"/>
    <x v="0"/>
    <x v="0"/>
    <n v="10"/>
    <x v="0"/>
    <n v="46000"/>
    <n v="460000"/>
    <x v="0"/>
    <x v="0"/>
    <x v="0"/>
    <x v="0"/>
    <n v="36800"/>
    <x v="4"/>
  </r>
  <r>
    <x v="4"/>
    <n v="4180884392"/>
    <x v="0"/>
    <x v="5"/>
    <x v="0"/>
    <x v="0"/>
    <s v="win-044"/>
    <x v="0"/>
    <s v="4180884392(2ait)"/>
    <x v="1"/>
    <x v="0"/>
    <x v="0"/>
    <x v="0"/>
    <x v="0"/>
    <x v="0"/>
    <x v="0"/>
    <x v="0"/>
    <n v="4"/>
    <x v="0"/>
    <n v="111058"/>
    <n v="444232"/>
    <x v="0"/>
    <x v="0"/>
    <x v="0"/>
    <x v="0"/>
    <n v="35539"/>
    <x v="4"/>
  </r>
  <r>
    <x v="4"/>
    <n v="4181059572"/>
    <x v="0"/>
    <x v="5"/>
    <x v="0"/>
    <x v="0"/>
    <s v="win-044"/>
    <x v="0"/>
    <s v="4180884392(2ait)"/>
    <x v="1"/>
    <x v="9"/>
    <x v="9"/>
    <x v="0"/>
    <x v="0"/>
    <x v="0"/>
    <x v="0"/>
    <x v="0"/>
    <n v="10"/>
    <x v="0"/>
    <n v="70950"/>
    <n v="709500"/>
    <x v="0"/>
    <x v="0"/>
    <x v="0"/>
    <x v="0"/>
    <n v="56760"/>
    <x v="4"/>
  </r>
  <r>
    <x v="4"/>
    <s v=" 4181055130"/>
    <x v="0"/>
    <x v="5"/>
    <x v="0"/>
    <x v="0"/>
    <s v="win-044"/>
    <x v="0"/>
    <s v="4180884392(2ait)"/>
    <x v="1"/>
    <x v="10"/>
    <x v="10"/>
    <x v="0"/>
    <x v="0"/>
    <x v="0"/>
    <x v="0"/>
    <x v="0"/>
    <n v="10"/>
    <x v="0"/>
    <n v="74250"/>
    <n v="742500"/>
    <x v="0"/>
    <x v="0"/>
    <x v="0"/>
    <x v="0"/>
    <n v="59400"/>
    <x v="4"/>
  </r>
  <r>
    <x v="4"/>
    <n v="4180884306"/>
    <x v="0"/>
    <x v="5"/>
    <x v="0"/>
    <x v="0"/>
    <s v="win-044"/>
    <x v="0"/>
    <s v="4180884306(2aab)"/>
    <x v="1"/>
    <x v="0"/>
    <x v="0"/>
    <x v="0"/>
    <x v="0"/>
    <x v="0"/>
    <x v="0"/>
    <x v="0"/>
    <n v="6"/>
    <x v="0"/>
    <n v="111058"/>
    <n v="666348"/>
    <x v="0"/>
    <x v="0"/>
    <x v="0"/>
    <x v="0"/>
    <n v="53308"/>
    <x v="4"/>
  </r>
  <r>
    <x v="4"/>
    <n v="4180884306"/>
    <x v="0"/>
    <x v="5"/>
    <x v="0"/>
    <x v="0"/>
    <s v="win-044"/>
    <x v="0"/>
    <s v="4180884306(2aab)"/>
    <x v="1"/>
    <x v="1"/>
    <x v="1"/>
    <x v="0"/>
    <x v="0"/>
    <x v="0"/>
    <x v="0"/>
    <x v="0"/>
    <n v="4"/>
    <x v="0"/>
    <n v="55595"/>
    <n v="222380"/>
    <x v="0"/>
    <x v="0"/>
    <x v="0"/>
    <x v="0"/>
    <n v="17790"/>
    <x v="4"/>
  </r>
  <r>
    <x v="4"/>
    <n v="4180884306"/>
    <x v="0"/>
    <x v="5"/>
    <x v="0"/>
    <x v="0"/>
    <s v="win-044"/>
    <x v="0"/>
    <s v="4180884306(2aab)"/>
    <x v="1"/>
    <x v="8"/>
    <x v="8"/>
    <x v="0"/>
    <x v="0"/>
    <x v="0"/>
    <x v="0"/>
    <x v="0"/>
    <n v="8"/>
    <x v="0"/>
    <n v="50182"/>
    <n v="401456"/>
    <x v="0"/>
    <x v="0"/>
    <x v="0"/>
    <x v="0"/>
    <n v="32116"/>
    <x v="4"/>
  </r>
  <r>
    <x v="4"/>
    <n v="4180884306"/>
    <x v="0"/>
    <x v="5"/>
    <x v="0"/>
    <x v="0"/>
    <s v="win-044"/>
    <x v="0"/>
    <s v="4180884306(2aab)"/>
    <x v="1"/>
    <x v="2"/>
    <x v="2"/>
    <x v="0"/>
    <x v="0"/>
    <x v="0"/>
    <x v="0"/>
    <x v="0"/>
    <n v="10"/>
    <x v="0"/>
    <n v="73431"/>
    <n v="734310"/>
    <x v="0"/>
    <x v="0"/>
    <x v="0"/>
    <x v="0"/>
    <n v="58745"/>
    <x v="4"/>
  </r>
  <r>
    <x v="4"/>
    <n v="4180884306"/>
    <x v="0"/>
    <x v="5"/>
    <x v="0"/>
    <x v="0"/>
    <s v="win-044"/>
    <x v="0"/>
    <s v="4180884306(2aab)"/>
    <x v="1"/>
    <x v="11"/>
    <x v="11"/>
    <x v="0"/>
    <x v="0"/>
    <x v="0"/>
    <x v="0"/>
    <x v="0"/>
    <n v="4"/>
    <x v="0"/>
    <n v="46000"/>
    <n v="184000"/>
    <x v="0"/>
    <x v="0"/>
    <x v="0"/>
    <x v="0"/>
    <n v="14720"/>
    <x v="4"/>
  </r>
  <r>
    <x v="4"/>
    <n v="4180884558"/>
    <x v="0"/>
    <x v="5"/>
    <x v="0"/>
    <x v="0"/>
    <s v="win-044"/>
    <x v="0"/>
    <s v="4180884558(2ayy)"/>
    <x v="1"/>
    <x v="0"/>
    <x v="0"/>
    <x v="0"/>
    <x v="0"/>
    <x v="0"/>
    <x v="0"/>
    <x v="0"/>
    <n v="8"/>
    <x v="0"/>
    <n v="111058"/>
    <n v="888464"/>
    <x v="0"/>
    <x v="0"/>
    <x v="0"/>
    <x v="0"/>
    <n v="71077"/>
    <x v="4"/>
  </r>
  <r>
    <x v="4"/>
    <n v="4180884558"/>
    <x v="0"/>
    <x v="5"/>
    <x v="0"/>
    <x v="0"/>
    <s v="win-044"/>
    <x v="0"/>
    <s v="4180884558(2ayy)"/>
    <x v="1"/>
    <x v="11"/>
    <x v="11"/>
    <x v="0"/>
    <x v="0"/>
    <x v="0"/>
    <x v="0"/>
    <x v="0"/>
    <n v="6"/>
    <x v="0"/>
    <n v="46000"/>
    <n v="276000"/>
    <x v="0"/>
    <x v="0"/>
    <x v="0"/>
    <x v="0"/>
    <n v="22080"/>
    <x v="4"/>
  </r>
  <r>
    <x v="4"/>
    <n v="4180884558"/>
    <x v="0"/>
    <x v="5"/>
    <x v="0"/>
    <x v="0"/>
    <s v="win-044"/>
    <x v="0"/>
    <s v="4180884558(2ayy)"/>
    <x v="1"/>
    <x v="2"/>
    <x v="2"/>
    <x v="0"/>
    <x v="0"/>
    <x v="0"/>
    <x v="0"/>
    <x v="0"/>
    <n v="7"/>
    <x v="0"/>
    <n v="73431"/>
    <n v="514017"/>
    <x v="0"/>
    <x v="0"/>
    <x v="0"/>
    <x v="0"/>
    <n v="41121"/>
    <x v="4"/>
  </r>
  <r>
    <x v="4"/>
    <n v="4180884558"/>
    <x v="0"/>
    <x v="5"/>
    <x v="0"/>
    <x v="0"/>
    <s v="win-044"/>
    <x v="0"/>
    <s v="4180884558(2ayy)"/>
    <x v="1"/>
    <x v="8"/>
    <x v="8"/>
    <x v="0"/>
    <x v="0"/>
    <x v="0"/>
    <x v="0"/>
    <x v="0"/>
    <n v="7"/>
    <x v="0"/>
    <n v="50182"/>
    <n v="351274"/>
    <x v="0"/>
    <x v="0"/>
    <x v="0"/>
    <x v="0"/>
    <n v="28102"/>
    <x v="4"/>
  </r>
  <r>
    <x v="4"/>
    <n v="4180884558"/>
    <x v="0"/>
    <x v="5"/>
    <x v="0"/>
    <x v="0"/>
    <s v="win-044"/>
    <x v="0"/>
    <s v="4180884558(2ayy)"/>
    <x v="1"/>
    <x v="1"/>
    <x v="1"/>
    <x v="0"/>
    <x v="0"/>
    <x v="0"/>
    <x v="0"/>
    <x v="0"/>
    <n v="6"/>
    <x v="0"/>
    <n v="55595"/>
    <n v="333570"/>
    <x v="0"/>
    <x v="0"/>
    <x v="0"/>
    <x v="0"/>
    <n v="26686"/>
    <x v="4"/>
  </r>
  <r>
    <x v="5"/>
    <n v="4180932009"/>
    <x v="0"/>
    <x v="5"/>
    <x v="0"/>
    <x v="0"/>
    <s v="win-044"/>
    <x v="0"/>
    <s v="4180932009(2ayy)"/>
    <x v="1"/>
    <x v="0"/>
    <x v="0"/>
    <x v="0"/>
    <x v="0"/>
    <x v="0"/>
    <x v="0"/>
    <x v="0"/>
    <n v="2"/>
    <x v="0"/>
    <n v="111058"/>
    <n v="222116"/>
    <x v="0"/>
    <x v="0"/>
    <x v="0"/>
    <x v="0"/>
    <n v="17769"/>
    <x v="4"/>
  </r>
  <r>
    <x v="5"/>
    <n v="4180932009"/>
    <x v="0"/>
    <x v="5"/>
    <x v="0"/>
    <x v="0"/>
    <s v="win-044"/>
    <x v="0"/>
    <s v="4180932009(2ayy)"/>
    <x v="1"/>
    <x v="10"/>
    <x v="10"/>
    <x v="0"/>
    <x v="0"/>
    <x v="0"/>
    <x v="0"/>
    <x v="0"/>
    <n v="5"/>
    <x v="0"/>
    <n v="74250"/>
    <n v="371250"/>
    <x v="0"/>
    <x v="0"/>
    <x v="0"/>
    <x v="0"/>
    <n v="29700"/>
    <x v="4"/>
  </r>
  <r>
    <x v="5"/>
    <n v="4180932009"/>
    <x v="0"/>
    <x v="5"/>
    <x v="0"/>
    <x v="0"/>
    <s v="win-044"/>
    <x v="0"/>
    <s v="4180932009(2ayy)"/>
    <x v="1"/>
    <x v="9"/>
    <x v="9"/>
    <x v="0"/>
    <x v="0"/>
    <x v="0"/>
    <x v="0"/>
    <x v="0"/>
    <n v="5"/>
    <x v="0"/>
    <n v="70950"/>
    <n v="354750"/>
    <x v="0"/>
    <x v="0"/>
    <x v="0"/>
    <x v="0"/>
    <n v="28380"/>
    <x v="4"/>
  </r>
  <r>
    <x v="4"/>
    <n v="4180878958"/>
    <x v="0"/>
    <x v="5"/>
    <x v="0"/>
    <x v="0"/>
    <s v="win-064"/>
    <x v="0"/>
    <s v="4180878958(6127)"/>
    <x v="1"/>
    <x v="0"/>
    <x v="0"/>
    <x v="0"/>
    <x v="0"/>
    <x v="0"/>
    <x v="0"/>
    <x v="0"/>
    <n v="10"/>
    <x v="0"/>
    <n v="111058"/>
    <n v="1110580"/>
    <x v="0"/>
    <x v="0"/>
    <x v="0"/>
    <x v="0"/>
    <n v="88846"/>
    <x v="4"/>
  </r>
  <r>
    <x v="4"/>
    <n v="4180878958"/>
    <x v="0"/>
    <x v="5"/>
    <x v="0"/>
    <x v="0"/>
    <s v="win-064"/>
    <x v="0"/>
    <s v="4180878958(6127)"/>
    <x v="1"/>
    <x v="2"/>
    <x v="2"/>
    <x v="0"/>
    <x v="0"/>
    <x v="0"/>
    <x v="0"/>
    <x v="0"/>
    <n v="20"/>
    <x v="0"/>
    <n v="73431"/>
    <n v="1468620"/>
    <x v="0"/>
    <x v="0"/>
    <x v="0"/>
    <x v="0"/>
    <n v="117490"/>
    <x v="4"/>
  </r>
  <r>
    <x v="4"/>
    <n v="4180878958"/>
    <x v="0"/>
    <x v="5"/>
    <x v="0"/>
    <x v="0"/>
    <s v="win-064"/>
    <x v="0"/>
    <s v="4180878958(6127)"/>
    <x v="1"/>
    <x v="8"/>
    <x v="8"/>
    <x v="0"/>
    <x v="0"/>
    <x v="0"/>
    <x v="0"/>
    <x v="0"/>
    <n v="5"/>
    <x v="0"/>
    <n v="50182"/>
    <n v="250910"/>
    <x v="0"/>
    <x v="0"/>
    <x v="0"/>
    <x v="0"/>
    <n v="20073"/>
    <x v="4"/>
  </r>
  <r>
    <x v="4"/>
    <n v="4180878958"/>
    <x v="0"/>
    <x v="5"/>
    <x v="0"/>
    <x v="0"/>
    <s v="win-064"/>
    <x v="0"/>
    <s v="4180878958(6127)"/>
    <x v="1"/>
    <x v="10"/>
    <x v="10"/>
    <x v="0"/>
    <x v="0"/>
    <x v="0"/>
    <x v="0"/>
    <x v="0"/>
    <n v="5"/>
    <x v="0"/>
    <n v="74250"/>
    <n v="371250"/>
    <x v="0"/>
    <x v="0"/>
    <x v="0"/>
    <x v="0"/>
    <n v="29700"/>
    <x v="4"/>
  </r>
  <r>
    <x v="4"/>
    <n v="4180885716"/>
    <x v="0"/>
    <x v="5"/>
    <x v="0"/>
    <x v="0"/>
    <s v="win-064"/>
    <x v="0"/>
    <s v="4180885716(6127)"/>
    <x v="1"/>
    <x v="1"/>
    <x v="1"/>
    <x v="0"/>
    <x v="0"/>
    <x v="0"/>
    <x v="0"/>
    <x v="0"/>
    <n v="6"/>
    <x v="0"/>
    <n v="55595"/>
    <n v="333570"/>
    <x v="0"/>
    <x v="0"/>
    <x v="0"/>
    <x v="0"/>
    <n v="26686"/>
    <x v="4"/>
  </r>
  <r>
    <x v="4"/>
    <n v="4180885716"/>
    <x v="0"/>
    <x v="5"/>
    <x v="0"/>
    <x v="0"/>
    <s v="win-064"/>
    <x v="0"/>
    <s v="4180885716(6127)"/>
    <x v="1"/>
    <x v="11"/>
    <x v="11"/>
    <x v="0"/>
    <x v="0"/>
    <x v="0"/>
    <x v="0"/>
    <x v="0"/>
    <n v="6"/>
    <x v="0"/>
    <n v="46000"/>
    <n v="276000"/>
    <x v="0"/>
    <x v="0"/>
    <x v="0"/>
    <x v="0"/>
    <n v="22080"/>
    <x v="4"/>
  </r>
  <r>
    <x v="4"/>
    <n v="4180884489"/>
    <x v="0"/>
    <x v="5"/>
    <x v="0"/>
    <x v="0"/>
    <s v="win-064"/>
    <x v="0"/>
    <s v="4180884489(2as2)"/>
    <x v="1"/>
    <x v="0"/>
    <x v="0"/>
    <x v="0"/>
    <x v="0"/>
    <x v="0"/>
    <x v="0"/>
    <x v="0"/>
    <n v="12"/>
    <x v="0"/>
    <n v="111058"/>
    <n v="1332696"/>
    <x v="0"/>
    <x v="0"/>
    <x v="0"/>
    <x v="0"/>
    <n v="106616"/>
    <x v="4"/>
  </r>
  <r>
    <x v="4"/>
    <n v="4180884489"/>
    <x v="0"/>
    <x v="5"/>
    <x v="0"/>
    <x v="0"/>
    <s v="win-064"/>
    <x v="0"/>
    <s v="4180884489(2as2)"/>
    <x v="1"/>
    <x v="11"/>
    <x v="11"/>
    <x v="0"/>
    <x v="0"/>
    <x v="0"/>
    <x v="0"/>
    <x v="0"/>
    <n v="6"/>
    <x v="0"/>
    <n v="46000"/>
    <n v="276000"/>
    <x v="0"/>
    <x v="0"/>
    <x v="0"/>
    <x v="0"/>
    <n v="22080"/>
    <x v="4"/>
  </r>
  <r>
    <x v="4"/>
    <n v="4180884489"/>
    <x v="0"/>
    <x v="5"/>
    <x v="0"/>
    <x v="0"/>
    <s v="win-064"/>
    <x v="0"/>
    <s v="4180884489(2as2)"/>
    <x v="1"/>
    <x v="2"/>
    <x v="2"/>
    <x v="0"/>
    <x v="0"/>
    <x v="0"/>
    <x v="0"/>
    <x v="0"/>
    <n v="13"/>
    <x v="0"/>
    <n v="73431"/>
    <n v="954603"/>
    <x v="0"/>
    <x v="0"/>
    <x v="0"/>
    <x v="0"/>
    <n v="76368"/>
    <x v="4"/>
  </r>
  <r>
    <x v="4"/>
    <n v="4180884489"/>
    <x v="0"/>
    <x v="5"/>
    <x v="0"/>
    <x v="0"/>
    <s v="win-064"/>
    <x v="0"/>
    <s v="4180884489(2as2)"/>
    <x v="1"/>
    <x v="8"/>
    <x v="8"/>
    <x v="0"/>
    <x v="0"/>
    <x v="0"/>
    <x v="0"/>
    <x v="0"/>
    <n v="11"/>
    <x v="0"/>
    <n v="50182"/>
    <n v="552002"/>
    <x v="0"/>
    <x v="0"/>
    <x v="0"/>
    <x v="0"/>
    <n v="44160"/>
    <x v="4"/>
  </r>
  <r>
    <x v="4"/>
    <n v="4180884489"/>
    <x v="0"/>
    <x v="5"/>
    <x v="0"/>
    <x v="0"/>
    <s v="win-064"/>
    <x v="0"/>
    <s v="4180884489(2as2)"/>
    <x v="1"/>
    <x v="1"/>
    <x v="1"/>
    <x v="0"/>
    <x v="0"/>
    <x v="0"/>
    <x v="0"/>
    <x v="0"/>
    <n v="6"/>
    <x v="0"/>
    <n v="55595"/>
    <n v="333570"/>
    <x v="0"/>
    <x v="0"/>
    <x v="0"/>
    <x v="0"/>
    <n v="26686"/>
    <x v="4"/>
  </r>
  <r>
    <x v="4"/>
    <n v="4180884555"/>
    <x v="0"/>
    <x v="5"/>
    <x v="0"/>
    <x v="0"/>
    <s v="win-064"/>
    <x v="0"/>
    <s v="4180884555(2ay0)"/>
    <x v="1"/>
    <x v="8"/>
    <x v="8"/>
    <x v="0"/>
    <x v="0"/>
    <x v="0"/>
    <x v="0"/>
    <x v="0"/>
    <n v="10"/>
    <x v="0"/>
    <n v="50182"/>
    <n v="501820"/>
    <x v="0"/>
    <x v="0"/>
    <x v="0"/>
    <x v="0"/>
    <n v="40146"/>
    <x v="4"/>
  </r>
  <r>
    <x v="4"/>
    <n v="4180884555"/>
    <x v="0"/>
    <x v="5"/>
    <x v="0"/>
    <x v="0"/>
    <s v="win-064"/>
    <x v="0"/>
    <s v="4180884555(2ay0)"/>
    <x v="1"/>
    <x v="2"/>
    <x v="2"/>
    <x v="0"/>
    <x v="0"/>
    <x v="0"/>
    <x v="0"/>
    <x v="0"/>
    <n v="34"/>
    <x v="0"/>
    <n v="73431"/>
    <n v="2496654"/>
    <x v="0"/>
    <x v="0"/>
    <x v="0"/>
    <x v="0"/>
    <n v="199732"/>
    <x v="4"/>
  </r>
  <r>
    <x v="4"/>
    <n v="4180884555"/>
    <x v="0"/>
    <x v="5"/>
    <x v="0"/>
    <x v="0"/>
    <s v="win-064"/>
    <x v="0"/>
    <s v="4180884555(2ay0)"/>
    <x v="1"/>
    <x v="11"/>
    <x v="11"/>
    <x v="0"/>
    <x v="0"/>
    <x v="0"/>
    <x v="0"/>
    <x v="0"/>
    <n v="3"/>
    <x v="0"/>
    <n v="46000"/>
    <n v="138000"/>
    <x v="0"/>
    <x v="0"/>
    <x v="0"/>
    <x v="0"/>
    <n v="11040"/>
    <x v="4"/>
  </r>
  <r>
    <x v="4"/>
    <n v="4180884555"/>
    <x v="0"/>
    <x v="5"/>
    <x v="0"/>
    <x v="0"/>
    <s v="win-064"/>
    <x v="0"/>
    <s v="4180884555(2ay0)"/>
    <x v="1"/>
    <x v="0"/>
    <x v="0"/>
    <x v="0"/>
    <x v="0"/>
    <x v="0"/>
    <x v="0"/>
    <x v="0"/>
    <n v="3"/>
    <x v="0"/>
    <n v="111058"/>
    <n v="333174"/>
    <x v="0"/>
    <x v="0"/>
    <x v="0"/>
    <x v="0"/>
    <n v="26654"/>
    <x v="4"/>
  </r>
  <r>
    <x v="4"/>
    <n v="4180860187"/>
    <x v="0"/>
    <x v="5"/>
    <x v="0"/>
    <x v="0"/>
    <s v="win-064"/>
    <x v="0"/>
    <s v="4180860187(2ay0)"/>
    <x v="1"/>
    <x v="1"/>
    <x v="1"/>
    <x v="0"/>
    <x v="0"/>
    <x v="0"/>
    <x v="0"/>
    <x v="0"/>
    <n v="3"/>
    <x v="0"/>
    <n v="55595"/>
    <n v="166785"/>
    <x v="0"/>
    <x v="0"/>
    <x v="0"/>
    <x v="0"/>
    <n v="13343"/>
    <x v="4"/>
  </r>
  <r>
    <x v="4"/>
    <n v="4180885845"/>
    <x v="0"/>
    <x v="5"/>
    <x v="0"/>
    <x v="0"/>
    <s v="win-064"/>
    <x v="0"/>
    <s v="4180885845(6261)"/>
    <x v="1"/>
    <x v="2"/>
    <x v="2"/>
    <x v="0"/>
    <x v="0"/>
    <x v="0"/>
    <x v="0"/>
    <x v="0"/>
    <n v="10"/>
    <x v="0"/>
    <n v="73431"/>
    <n v="734310"/>
    <x v="0"/>
    <x v="0"/>
    <x v="0"/>
    <x v="0"/>
    <n v="58745"/>
    <x v="4"/>
  </r>
  <r>
    <x v="4"/>
    <n v="4180885845"/>
    <x v="0"/>
    <x v="5"/>
    <x v="0"/>
    <x v="0"/>
    <s v="win-064"/>
    <x v="0"/>
    <s v="4180885845(6261)"/>
    <x v="1"/>
    <x v="8"/>
    <x v="8"/>
    <x v="0"/>
    <x v="0"/>
    <x v="0"/>
    <x v="0"/>
    <x v="0"/>
    <n v="8"/>
    <x v="0"/>
    <n v="50182"/>
    <n v="401456"/>
    <x v="0"/>
    <x v="0"/>
    <x v="0"/>
    <x v="0"/>
    <n v="32116"/>
    <x v="4"/>
  </r>
  <r>
    <x v="4"/>
    <n v="4180885845"/>
    <x v="0"/>
    <x v="5"/>
    <x v="0"/>
    <x v="0"/>
    <s v="win-064"/>
    <x v="0"/>
    <s v="4180885845(6261)"/>
    <x v="1"/>
    <x v="1"/>
    <x v="1"/>
    <x v="0"/>
    <x v="0"/>
    <x v="0"/>
    <x v="0"/>
    <x v="0"/>
    <n v="6"/>
    <x v="0"/>
    <n v="55595"/>
    <n v="333570"/>
    <x v="0"/>
    <x v="0"/>
    <x v="0"/>
    <x v="0"/>
    <n v="26686"/>
    <x v="4"/>
  </r>
  <r>
    <x v="4"/>
    <n v="4180885845"/>
    <x v="0"/>
    <x v="5"/>
    <x v="0"/>
    <x v="0"/>
    <s v="win-064"/>
    <x v="0"/>
    <s v="4180885845(6261)"/>
    <x v="1"/>
    <x v="11"/>
    <x v="11"/>
    <x v="0"/>
    <x v="0"/>
    <x v="0"/>
    <x v="0"/>
    <x v="0"/>
    <n v="6"/>
    <x v="0"/>
    <n v="46000"/>
    <n v="276000"/>
    <x v="0"/>
    <x v="0"/>
    <x v="0"/>
    <x v="0"/>
    <n v="22080"/>
    <x v="4"/>
  </r>
  <r>
    <x v="4"/>
    <n v="4180885845"/>
    <x v="0"/>
    <x v="5"/>
    <x v="0"/>
    <x v="0"/>
    <s v="win-064"/>
    <x v="0"/>
    <s v="4180885845(6261)"/>
    <x v="1"/>
    <x v="0"/>
    <x v="0"/>
    <x v="0"/>
    <x v="0"/>
    <x v="0"/>
    <x v="0"/>
    <x v="0"/>
    <n v="6"/>
    <x v="0"/>
    <n v="111058"/>
    <n v="666348"/>
    <x v="0"/>
    <x v="0"/>
    <x v="0"/>
    <x v="0"/>
    <n v="53308"/>
    <x v="4"/>
  </r>
  <r>
    <x v="4"/>
    <n v="4180884313"/>
    <x v="0"/>
    <x v="5"/>
    <x v="0"/>
    <x v="0"/>
    <s v="win-064"/>
    <x v="0"/>
    <s v="4180884313(2acu)"/>
    <x v="1"/>
    <x v="1"/>
    <x v="1"/>
    <x v="0"/>
    <x v="0"/>
    <x v="0"/>
    <x v="0"/>
    <x v="0"/>
    <n v="7"/>
    <x v="0"/>
    <n v="55595"/>
    <n v="389165"/>
    <x v="0"/>
    <x v="0"/>
    <x v="0"/>
    <x v="0"/>
    <n v="31133"/>
    <x v="4"/>
  </r>
  <r>
    <x v="4"/>
    <n v="4180884313"/>
    <x v="0"/>
    <x v="5"/>
    <x v="0"/>
    <x v="0"/>
    <s v="win-064"/>
    <x v="0"/>
    <s v="4180884313(2acu)"/>
    <x v="1"/>
    <x v="8"/>
    <x v="8"/>
    <x v="0"/>
    <x v="0"/>
    <x v="0"/>
    <x v="0"/>
    <x v="0"/>
    <n v="5"/>
    <x v="0"/>
    <n v="50182"/>
    <n v="250910"/>
    <x v="0"/>
    <x v="0"/>
    <x v="0"/>
    <x v="0"/>
    <n v="20073"/>
    <x v="4"/>
  </r>
  <r>
    <x v="4"/>
    <n v="4180884313"/>
    <x v="0"/>
    <x v="5"/>
    <x v="0"/>
    <x v="0"/>
    <s v="win-064"/>
    <x v="0"/>
    <s v="4180884313(2acu)"/>
    <x v="1"/>
    <x v="2"/>
    <x v="2"/>
    <x v="0"/>
    <x v="0"/>
    <x v="0"/>
    <x v="0"/>
    <x v="0"/>
    <n v="10"/>
    <x v="0"/>
    <n v="73431"/>
    <n v="734310"/>
    <x v="0"/>
    <x v="0"/>
    <x v="0"/>
    <x v="0"/>
    <n v="58745"/>
    <x v="4"/>
  </r>
  <r>
    <x v="4"/>
    <n v="4180884313"/>
    <x v="0"/>
    <x v="5"/>
    <x v="0"/>
    <x v="0"/>
    <s v="win-064"/>
    <x v="0"/>
    <s v="4180884313(2acu)"/>
    <x v="1"/>
    <x v="11"/>
    <x v="11"/>
    <x v="0"/>
    <x v="0"/>
    <x v="0"/>
    <x v="0"/>
    <x v="0"/>
    <n v="11"/>
    <x v="0"/>
    <n v="46000"/>
    <n v="506000"/>
    <x v="0"/>
    <x v="0"/>
    <x v="0"/>
    <x v="0"/>
    <n v="40480"/>
    <x v="4"/>
  </r>
  <r>
    <x v="4"/>
    <n v="4180884313"/>
    <x v="0"/>
    <x v="5"/>
    <x v="0"/>
    <x v="0"/>
    <s v="win-064"/>
    <x v="0"/>
    <s v="4180884313(2acu)"/>
    <x v="1"/>
    <x v="0"/>
    <x v="0"/>
    <x v="0"/>
    <x v="0"/>
    <x v="0"/>
    <x v="0"/>
    <x v="0"/>
    <n v="10"/>
    <x v="0"/>
    <n v="111058"/>
    <n v="1110580"/>
    <x v="0"/>
    <x v="0"/>
    <x v="0"/>
    <x v="0"/>
    <n v="88846"/>
    <x v="4"/>
  </r>
  <r>
    <x v="4"/>
    <n v="4180886223"/>
    <x v="0"/>
    <x v="5"/>
    <x v="0"/>
    <x v="0"/>
    <s v="win-064"/>
    <x v="0"/>
    <s v="4180886223(6865)"/>
    <x v="1"/>
    <x v="1"/>
    <x v="1"/>
    <x v="0"/>
    <x v="0"/>
    <x v="0"/>
    <x v="0"/>
    <x v="0"/>
    <n v="6"/>
    <x v="0"/>
    <n v="55595"/>
    <n v="333570"/>
    <x v="0"/>
    <x v="0"/>
    <x v="0"/>
    <x v="0"/>
    <n v="26686"/>
    <x v="4"/>
  </r>
  <r>
    <x v="4"/>
    <n v="4180886223"/>
    <x v="0"/>
    <x v="5"/>
    <x v="0"/>
    <x v="0"/>
    <s v="win-064"/>
    <x v="0"/>
    <s v="4180886223(6865)"/>
    <x v="1"/>
    <x v="8"/>
    <x v="8"/>
    <x v="0"/>
    <x v="0"/>
    <x v="0"/>
    <x v="0"/>
    <x v="0"/>
    <n v="10"/>
    <x v="0"/>
    <n v="50182"/>
    <n v="501820"/>
    <x v="0"/>
    <x v="0"/>
    <x v="0"/>
    <x v="0"/>
    <n v="40146"/>
    <x v="4"/>
  </r>
  <r>
    <x v="4"/>
    <n v="4180886223"/>
    <x v="0"/>
    <x v="5"/>
    <x v="0"/>
    <x v="0"/>
    <s v="win-064"/>
    <x v="0"/>
    <s v="4180886223(6865)"/>
    <x v="1"/>
    <x v="2"/>
    <x v="2"/>
    <x v="0"/>
    <x v="0"/>
    <x v="0"/>
    <x v="0"/>
    <x v="0"/>
    <n v="14"/>
    <x v="0"/>
    <n v="73431"/>
    <n v="1028034"/>
    <x v="0"/>
    <x v="0"/>
    <x v="0"/>
    <x v="0"/>
    <n v="82243"/>
    <x v="4"/>
  </r>
  <r>
    <x v="4"/>
    <n v="4180886223"/>
    <x v="0"/>
    <x v="5"/>
    <x v="0"/>
    <x v="0"/>
    <s v="win-064"/>
    <x v="0"/>
    <s v="4180886223(6865)"/>
    <x v="1"/>
    <x v="11"/>
    <x v="11"/>
    <x v="0"/>
    <x v="0"/>
    <x v="0"/>
    <x v="0"/>
    <x v="0"/>
    <n v="6"/>
    <x v="0"/>
    <n v="46000"/>
    <n v="276000"/>
    <x v="0"/>
    <x v="0"/>
    <x v="0"/>
    <x v="0"/>
    <n v="22080"/>
    <x v="4"/>
  </r>
  <r>
    <x v="4"/>
    <n v="4180886223"/>
    <x v="0"/>
    <x v="5"/>
    <x v="0"/>
    <x v="0"/>
    <s v="win-064"/>
    <x v="0"/>
    <s v="4180886223(6865)"/>
    <x v="1"/>
    <x v="0"/>
    <x v="0"/>
    <x v="0"/>
    <x v="0"/>
    <x v="0"/>
    <x v="0"/>
    <x v="0"/>
    <n v="8"/>
    <x v="0"/>
    <n v="111058"/>
    <n v="888464"/>
    <x v="0"/>
    <x v="0"/>
    <x v="0"/>
    <x v="0"/>
    <n v="71077"/>
    <x v="4"/>
  </r>
  <r>
    <x v="4"/>
    <n v="4180886309"/>
    <x v="0"/>
    <x v="5"/>
    <x v="0"/>
    <x v="0"/>
    <s v="win-064"/>
    <x v="0"/>
    <s v="4180886309(6965)"/>
    <x v="1"/>
    <x v="1"/>
    <x v="1"/>
    <x v="0"/>
    <x v="0"/>
    <x v="0"/>
    <x v="0"/>
    <x v="0"/>
    <n v="6"/>
    <x v="0"/>
    <n v="55595"/>
    <n v="333570"/>
    <x v="0"/>
    <x v="0"/>
    <x v="0"/>
    <x v="0"/>
    <n v="26686"/>
    <x v="4"/>
  </r>
  <r>
    <x v="4"/>
    <n v="4180886309"/>
    <x v="0"/>
    <x v="5"/>
    <x v="0"/>
    <x v="0"/>
    <s v="win-064"/>
    <x v="0"/>
    <s v="4180886309(6965)"/>
    <x v="1"/>
    <x v="8"/>
    <x v="8"/>
    <x v="0"/>
    <x v="0"/>
    <x v="0"/>
    <x v="0"/>
    <x v="0"/>
    <n v="10"/>
    <x v="0"/>
    <n v="50182"/>
    <n v="501820"/>
    <x v="0"/>
    <x v="0"/>
    <x v="0"/>
    <x v="0"/>
    <n v="40146"/>
    <x v="4"/>
  </r>
  <r>
    <x v="4"/>
    <n v="4180886309"/>
    <x v="0"/>
    <x v="5"/>
    <x v="0"/>
    <x v="0"/>
    <s v="win-064"/>
    <x v="0"/>
    <s v="4180886309(6965)"/>
    <x v="1"/>
    <x v="2"/>
    <x v="2"/>
    <x v="0"/>
    <x v="0"/>
    <x v="0"/>
    <x v="0"/>
    <x v="0"/>
    <n v="14"/>
    <x v="0"/>
    <n v="73431"/>
    <n v="1028034"/>
    <x v="0"/>
    <x v="0"/>
    <x v="0"/>
    <x v="0"/>
    <n v="82243"/>
    <x v="4"/>
  </r>
  <r>
    <x v="4"/>
    <n v="4180886309"/>
    <x v="0"/>
    <x v="5"/>
    <x v="0"/>
    <x v="0"/>
    <s v="win-064"/>
    <x v="0"/>
    <s v="4180886309(6965)"/>
    <x v="1"/>
    <x v="11"/>
    <x v="11"/>
    <x v="0"/>
    <x v="0"/>
    <x v="0"/>
    <x v="0"/>
    <x v="0"/>
    <n v="6"/>
    <x v="0"/>
    <n v="46000"/>
    <n v="276000"/>
    <x v="0"/>
    <x v="0"/>
    <x v="0"/>
    <x v="0"/>
    <n v="22080"/>
    <x v="4"/>
  </r>
  <r>
    <x v="4"/>
    <n v="4180886309"/>
    <x v="0"/>
    <x v="5"/>
    <x v="0"/>
    <x v="0"/>
    <s v="win-064"/>
    <x v="0"/>
    <s v="4180886309(6965)"/>
    <x v="1"/>
    <x v="0"/>
    <x v="0"/>
    <x v="0"/>
    <x v="0"/>
    <x v="0"/>
    <x v="0"/>
    <x v="0"/>
    <n v="8"/>
    <x v="0"/>
    <n v="111058"/>
    <n v="888464"/>
    <x v="0"/>
    <x v="0"/>
    <x v="0"/>
    <x v="0"/>
    <n v="71077"/>
    <x v="4"/>
  </r>
  <r>
    <x v="4"/>
    <n v="4180886308"/>
    <x v="0"/>
    <x v="5"/>
    <x v="0"/>
    <x v="0"/>
    <s v="win-064"/>
    <x v="0"/>
    <s v="4180886308(6947)"/>
    <x v="1"/>
    <x v="1"/>
    <x v="1"/>
    <x v="0"/>
    <x v="0"/>
    <x v="0"/>
    <x v="0"/>
    <x v="0"/>
    <n v="8"/>
    <x v="0"/>
    <n v="55595"/>
    <n v="444760"/>
    <x v="0"/>
    <x v="0"/>
    <x v="0"/>
    <x v="0"/>
    <n v="35581"/>
    <x v="4"/>
  </r>
  <r>
    <x v="4"/>
    <n v="4180886308"/>
    <x v="0"/>
    <x v="5"/>
    <x v="0"/>
    <x v="0"/>
    <s v="win-064"/>
    <x v="0"/>
    <s v="4180886308(6947)"/>
    <x v="1"/>
    <x v="8"/>
    <x v="8"/>
    <x v="0"/>
    <x v="0"/>
    <x v="0"/>
    <x v="0"/>
    <x v="0"/>
    <n v="12"/>
    <x v="0"/>
    <n v="50182"/>
    <n v="602184"/>
    <x v="0"/>
    <x v="0"/>
    <x v="0"/>
    <x v="0"/>
    <n v="48175"/>
    <x v="4"/>
  </r>
  <r>
    <x v="4"/>
    <n v="4180886308"/>
    <x v="0"/>
    <x v="5"/>
    <x v="0"/>
    <x v="0"/>
    <s v="win-064"/>
    <x v="0"/>
    <s v="4180886308(6947)"/>
    <x v="1"/>
    <x v="2"/>
    <x v="2"/>
    <x v="0"/>
    <x v="0"/>
    <x v="0"/>
    <x v="0"/>
    <x v="0"/>
    <n v="18"/>
    <x v="0"/>
    <n v="73431"/>
    <n v="1321758"/>
    <x v="0"/>
    <x v="0"/>
    <x v="0"/>
    <x v="0"/>
    <n v="105741"/>
    <x v="4"/>
  </r>
  <r>
    <x v="4"/>
    <n v="4180886308"/>
    <x v="0"/>
    <x v="5"/>
    <x v="0"/>
    <x v="0"/>
    <s v="win-064"/>
    <x v="0"/>
    <s v="4180886308(6947)"/>
    <x v="1"/>
    <x v="11"/>
    <x v="11"/>
    <x v="0"/>
    <x v="0"/>
    <x v="0"/>
    <x v="0"/>
    <x v="0"/>
    <n v="8"/>
    <x v="0"/>
    <n v="46000"/>
    <n v="368000"/>
    <x v="0"/>
    <x v="0"/>
    <x v="0"/>
    <x v="0"/>
    <n v="29440"/>
    <x v="4"/>
  </r>
  <r>
    <x v="4"/>
    <n v="4180886308"/>
    <x v="0"/>
    <x v="5"/>
    <x v="0"/>
    <x v="0"/>
    <s v="win-064"/>
    <x v="0"/>
    <s v="4180886308(6947)"/>
    <x v="1"/>
    <x v="0"/>
    <x v="0"/>
    <x v="0"/>
    <x v="0"/>
    <x v="0"/>
    <x v="0"/>
    <x v="0"/>
    <n v="8"/>
    <x v="0"/>
    <n v="111058"/>
    <n v="888464"/>
    <x v="0"/>
    <x v="0"/>
    <x v="0"/>
    <x v="0"/>
    <n v="71077"/>
    <x v="4"/>
  </r>
  <r>
    <x v="4"/>
    <n v="4180886214"/>
    <x v="0"/>
    <x v="5"/>
    <x v="0"/>
    <x v="0"/>
    <s v="win-064"/>
    <x v="0"/>
    <s v="4180886214(6809)"/>
    <x v="1"/>
    <x v="0"/>
    <x v="0"/>
    <x v="0"/>
    <x v="0"/>
    <x v="0"/>
    <x v="0"/>
    <x v="0"/>
    <n v="8"/>
    <x v="0"/>
    <n v="111058"/>
    <n v="888464"/>
    <x v="0"/>
    <x v="0"/>
    <x v="0"/>
    <x v="0"/>
    <n v="71077"/>
    <x v="4"/>
  </r>
  <r>
    <x v="4"/>
    <n v="4180886214"/>
    <x v="0"/>
    <x v="5"/>
    <x v="0"/>
    <x v="0"/>
    <s v="win-064"/>
    <x v="0"/>
    <s v="4180886214(6809)"/>
    <x v="1"/>
    <x v="11"/>
    <x v="11"/>
    <x v="0"/>
    <x v="0"/>
    <x v="0"/>
    <x v="0"/>
    <x v="0"/>
    <n v="6"/>
    <x v="0"/>
    <n v="46000"/>
    <n v="276000"/>
    <x v="0"/>
    <x v="0"/>
    <x v="0"/>
    <x v="0"/>
    <n v="22080"/>
    <x v="4"/>
  </r>
  <r>
    <x v="4"/>
    <n v="4180886214"/>
    <x v="0"/>
    <x v="5"/>
    <x v="0"/>
    <x v="0"/>
    <s v="win-064"/>
    <x v="0"/>
    <s v="4180886214(6809)"/>
    <x v="1"/>
    <x v="2"/>
    <x v="2"/>
    <x v="0"/>
    <x v="0"/>
    <x v="0"/>
    <x v="0"/>
    <x v="0"/>
    <n v="14"/>
    <x v="0"/>
    <n v="73431"/>
    <n v="1028034"/>
    <x v="0"/>
    <x v="0"/>
    <x v="0"/>
    <x v="0"/>
    <n v="82243"/>
    <x v="4"/>
  </r>
  <r>
    <x v="4"/>
    <n v="4180886214"/>
    <x v="0"/>
    <x v="5"/>
    <x v="0"/>
    <x v="0"/>
    <s v="win-064"/>
    <x v="0"/>
    <s v="4180886214(6809)"/>
    <x v="1"/>
    <x v="8"/>
    <x v="8"/>
    <x v="0"/>
    <x v="0"/>
    <x v="0"/>
    <x v="0"/>
    <x v="0"/>
    <n v="10"/>
    <x v="0"/>
    <n v="50182"/>
    <n v="501820"/>
    <x v="0"/>
    <x v="0"/>
    <x v="0"/>
    <x v="0"/>
    <n v="40146"/>
    <x v="4"/>
  </r>
  <r>
    <x v="4"/>
    <n v="4180886214"/>
    <x v="0"/>
    <x v="5"/>
    <x v="0"/>
    <x v="0"/>
    <s v="win-064"/>
    <x v="0"/>
    <s v="4180886214(6809)"/>
    <x v="1"/>
    <x v="1"/>
    <x v="1"/>
    <x v="0"/>
    <x v="0"/>
    <x v="0"/>
    <x v="0"/>
    <x v="0"/>
    <n v="6"/>
    <x v="0"/>
    <n v="55595"/>
    <n v="333570"/>
    <x v="0"/>
    <x v="0"/>
    <x v="0"/>
    <x v="0"/>
    <n v="26686"/>
    <x v="4"/>
  </r>
  <r>
    <x v="4"/>
    <n v="4180886256"/>
    <x v="0"/>
    <x v="5"/>
    <x v="0"/>
    <x v="0"/>
    <s v="win-064"/>
    <x v="0"/>
    <s v="4180886256(6890)"/>
    <x v="1"/>
    <x v="1"/>
    <x v="1"/>
    <x v="0"/>
    <x v="0"/>
    <x v="0"/>
    <x v="0"/>
    <x v="0"/>
    <n v="6"/>
    <x v="0"/>
    <n v="55595"/>
    <n v="333570"/>
    <x v="0"/>
    <x v="0"/>
    <x v="0"/>
    <x v="0"/>
    <n v="26686"/>
    <x v="4"/>
  </r>
  <r>
    <x v="4"/>
    <n v="4180886256"/>
    <x v="0"/>
    <x v="5"/>
    <x v="0"/>
    <x v="0"/>
    <s v="win-064"/>
    <x v="0"/>
    <s v="4180886256(6890)"/>
    <x v="1"/>
    <x v="8"/>
    <x v="8"/>
    <x v="0"/>
    <x v="0"/>
    <x v="0"/>
    <x v="0"/>
    <x v="0"/>
    <n v="10"/>
    <x v="0"/>
    <n v="50182"/>
    <n v="501820"/>
    <x v="0"/>
    <x v="0"/>
    <x v="0"/>
    <x v="0"/>
    <n v="40146"/>
    <x v="4"/>
  </r>
  <r>
    <x v="4"/>
    <n v="4180886256"/>
    <x v="0"/>
    <x v="5"/>
    <x v="0"/>
    <x v="0"/>
    <s v="win-064"/>
    <x v="0"/>
    <s v="4180886256(6890)"/>
    <x v="1"/>
    <x v="2"/>
    <x v="2"/>
    <x v="0"/>
    <x v="0"/>
    <x v="0"/>
    <x v="0"/>
    <x v="0"/>
    <n v="14"/>
    <x v="0"/>
    <n v="73431"/>
    <n v="1028034"/>
    <x v="0"/>
    <x v="0"/>
    <x v="0"/>
    <x v="0"/>
    <n v="82243"/>
    <x v="4"/>
  </r>
  <r>
    <x v="4"/>
    <n v="4180886256"/>
    <x v="0"/>
    <x v="5"/>
    <x v="0"/>
    <x v="0"/>
    <s v="win-064"/>
    <x v="0"/>
    <s v="4180886256(6890)"/>
    <x v="1"/>
    <x v="11"/>
    <x v="11"/>
    <x v="0"/>
    <x v="0"/>
    <x v="0"/>
    <x v="0"/>
    <x v="0"/>
    <n v="6"/>
    <x v="0"/>
    <n v="46000"/>
    <n v="276000"/>
    <x v="0"/>
    <x v="0"/>
    <x v="0"/>
    <x v="0"/>
    <n v="22080"/>
    <x v="4"/>
  </r>
  <r>
    <x v="4"/>
    <n v="4180886256"/>
    <x v="0"/>
    <x v="5"/>
    <x v="0"/>
    <x v="0"/>
    <s v="win-064"/>
    <x v="0"/>
    <s v="4180886256(6890)"/>
    <x v="1"/>
    <x v="0"/>
    <x v="0"/>
    <x v="0"/>
    <x v="0"/>
    <x v="0"/>
    <x v="0"/>
    <x v="0"/>
    <n v="8"/>
    <x v="0"/>
    <n v="111058"/>
    <n v="888464"/>
    <x v="0"/>
    <x v="0"/>
    <x v="0"/>
    <x v="0"/>
    <n v="71077"/>
    <x v="4"/>
  </r>
  <r>
    <x v="4"/>
    <n v="4180886170"/>
    <x v="0"/>
    <x v="5"/>
    <x v="0"/>
    <x v="0"/>
    <s v="win-064"/>
    <x v="0"/>
    <s v="4180886170(6769)"/>
    <x v="1"/>
    <x v="0"/>
    <x v="0"/>
    <x v="0"/>
    <x v="0"/>
    <x v="0"/>
    <x v="0"/>
    <x v="0"/>
    <n v="6"/>
    <x v="0"/>
    <n v="111058"/>
    <n v="666348"/>
    <x v="0"/>
    <x v="0"/>
    <x v="0"/>
    <x v="0"/>
    <n v="53308"/>
    <x v="4"/>
  </r>
  <r>
    <x v="4"/>
    <n v="4180886170"/>
    <x v="0"/>
    <x v="5"/>
    <x v="0"/>
    <x v="0"/>
    <s v="win-064"/>
    <x v="0"/>
    <s v="4180886170(6769)"/>
    <x v="1"/>
    <x v="11"/>
    <x v="11"/>
    <x v="0"/>
    <x v="0"/>
    <x v="0"/>
    <x v="0"/>
    <x v="0"/>
    <n v="6"/>
    <x v="0"/>
    <n v="46000"/>
    <n v="276000"/>
    <x v="0"/>
    <x v="0"/>
    <x v="0"/>
    <x v="0"/>
    <n v="22080"/>
    <x v="4"/>
  </r>
  <r>
    <x v="4"/>
    <n v="4180886170"/>
    <x v="0"/>
    <x v="5"/>
    <x v="0"/>
    <x v="0"/>
    <s v="win-064"/>
    <x v="0"/>
    <s v="4180886170(6769)"/>
    <x v="1"/>
    <x v="2"/>
    <x v="2"/>
    <x v="0"/>
    <x v="0"/>
    <x v="0"/>
    <x v="0"/>
    <x v="0"/>
    <n v="14"/>
    <x v="0"/>
    <n v="73431"/>
    <n v="1028034"/>
    <x v="0"/>
    <x v="0"/>
    <x v="0"/>
    <x v="0"/>
    <n v="82243"/>
    <x v="4"/>
  </r>
  <r>
    <x v="4"/>
    <n v="4180886170"/>
    <x v="0"/>
    <x v="5"/>
    <x v="0"/>
    <x v="0"/>
    <s v="win-064"/>
    <x v="0"/>
    <s v="4180886170(6769)"/>
    <x v="1"/>
    <x v="8"/>
    <x v="8"/>
    <x v="0"/>
    <x v="0"/>
    <x v="0"/>
    <x v="0"/>
    <x v="0"/>
    <n v="10"/>
    <x v="0"/>
    <n v="50182"/>
    <n v="501820"/>
    <x v="0"/>
    <x v="0"/>
    <x v="0"/>
    <x v="0"/>
    <n v="40146"/>
    <x v="4"/>
  </r>
  <r>
    <x v="4"/>
    <n v="4180886170"/>
    <x v="0"/>
    <x v="5"/>
    <x v="0"/>
    <x v="0"/>
    <s v="win-064"/>
    <x v="0"/>
    <s v="4180886170(6769)"/>
    <x v="1"/>
    <x v="1"/>
    <x v="1"/>
    <x v="0"/>
    <x v="0"/>
    <x v="0"/>
    <x v="0"/>
    <x v="0"/>
    <n v="6"/>
    <x v="0"/>
    <n v="55595"/>
    <n v="333570"/>
    <x v="0"/>
    <x v="0"/>
    <x v="0"/>
    <x v="0"/>
    <n v="26686"/>
    <x v="4"/>
  </r>
  <r>
    <x v="4"/>
    <n v="4180885935"/>
    <x v="0"/>
    <x v="5"/>
    <x v="0"/>
    <x v="0"/>
    <s v="win-064"/>
    <x v="0"/>
    <s v="4180885935(6418)"/>
    <x v="1"/>
    <x v="1"/>
    <x v="1"/>
    <x v="0"/>
    <x v="0"/>
    <x v="0"/>
    <x v="0"/>
    <x v="0"/>
    <n v="6"/>
    <x v="0"/>
    <n v="55595"/>
    <n v="333570"/>
    <x v="0"/>
    <x v="0"/>
    <x v="0"/>
    <x v="0"/>
    <n v="26686"/>
    <x v="4"/>
  </r>
  <r>
    <x v="4"/>
    <n v="4180885935"/>
    <x v="0"/>
    <x v="5"/>
    <x v="0"/>
    <x v="0"/>
    <s v="win-064"/>
    <x v="0"/>
    <s v="4180885935(6418)"/>
    <x v="1"/>
    <x v="8"/>
    <x v="8"/>
    <x v="0"/>
    <x v="0"/>
    <x v="0"/>
    <x v="0"/>
    <x v="0"/>
    <n v="8"/>
    <x v="0"/>
    <n v="50182"/>
    <n v="401456"/>
    <x v="0"/>
    <x v="0"/>
    <x v="0"/>
    <x v="0"/>
    <n v="32116"/>
    <x v="4"/>
  </r>
  <r>
    <x v="4"/>
    <n v="4180885935"/>
    <x v="0"/>
    <x v="5"/>
    <x v="0"/>
    <x v="0"/>
    <s v="win-064"/>
    <x v="0"/>
    <s v="4180885935(6418)"/>
    <x v="1"/>
    <x v="2"/>
    <x v="2"/>
    <x v="0"/>
    <x v="0"/>
    <x v="0"/>
    <x v="0"/>
    <x v="0"/>
    <n v="10"/>
    <x v="0"/>
    <n v="73431"/>
    <n v="734310"/>
    <x v="0"/>
    <x v="0"/>
    <x v="0"/>
    <x v="0"/>
    <n v="58745"/>
    <x v="4"/>
  </r>
  <r>
    <x v="4"/>
    <n v="4180885935"/>
    <x v="0"/>
    <x v="5"/>
    <x v="0"/>
    <x v="0"/>
    <s v="win-064"/>
    <x v="0"/>
    <s v="4180885935(6418)"/>
    <x v="1"/>
    <x v="11"/>
    <x v="11"/>
    <x v="0"/>
    <x v="0"/>
    <x v="0"/>
    <x v="0"/>
    <x v="0"/>
    <n v="6"/>
    <x v="0"/>
    <n v="46000"/>
    <n v="276000"/>
    <x v="0"/>
    <x v="0"/>
    <x v="0"/>
    <x v="0"/>
    <n v="22080"/>
    <x v="4"/>
  </r>
  <r>
    <x v="4"/>
    <n v="4180885935"/>
    <x v="0"/>
    <x v="5"/>
    <x v="0"/>
    <x v="0"/>
    <s v="win-064"/>
    <x v="0"/>
    <s v="4180885935(6418)"/>
    <x v="1"/>
    <x v="0"/>
    <x v="0"/>
    <x v="0"/>
    <x v="0"/>
    <x v="0"/>
    <x v="0"/>
    <x v="0"/>
    <n v="6"/>
    <x v="0"/>
    <n v="111058"/>
    <n v="666348"/>
    <x v="0"/>
    <x v="0"/>
    <x v="0"/>
    <x v="0"/>
    <n v="53308"/>
    <x v="4"/>
  </r>
  <r>
    <x v="5"/>
    <n v="4180929012"/>
    <x v="0"/>
    <x v="5"/>
    <x v="0"/>
    <x v="0"/>
    <s v="win-020"/>
    <x v="0"/>
    <s v="4180929012(2bcf)"/>
    <x v="1"/>
    <x v="2"/>
    <x v="2"/>
    <x v="0"/>
    <x v="0"/>
    <x v="0"/>
    <x v="0"/>
    <x v="0"/>
    <n v="10"/>
    <x v="0"/>
    <n v="73431"/>
    <n v="734310"/>
    <x v="0"/>
    <x v="0"/>
    <x v="0"/>
    <x v="0"/>
    <n v="58745"/>
    <x v="4"/>
  </r>
  <r>
    <x v="5"/>
    <n v="4180929012"/>
    <x v="0"/>
    <x v="5"/>
    <x v="0"/>
    <x v="0"/>
    <s v="win-020"/>
    <x v="0"/>
    <s v="4180929012(2bcf)"/>
    <x v="1"/>
    <x v="8"/>
    <x v="8"/>
    <x v="0"/>
    <x v="0"/>
    <x v="0"/>
    <x v="0"/>
    <x v="0"/>
    <n v="10"/>
    <x v="0"/>
    <n v="50182"/>
    <n v="501820"/>
    <x v="0"/>
    <x v="0"/>
    <x v="0"/>
    <x v="0"/>
    <n v="40146"/>
    <x v="4"/>
  </r>
  <r>
    <x v="5"/>
    <n v="4180929012"/>
    <x v="0"/>
    <x v="5"/>
    <x v="0"/>
    <x v="0"/>
    <s v="win-020"/>
    <x v="0"/>
    <s v="4180929012(2bcf)"/>
    <x v="1"/>
    <x v="11"/>
    <x v="11"/>
    <x v="0"/>
    <x v="0"/>
    <x v="0"/>
    <x v="0"/>
    <x v="0"/>
    <n v="10"/>
    <x v="0"/>
    <n v="46000"/>
    <n v="460000"/>
    <x v="0"/>
    <x v="0"/>
    <x v="0"/>
    <x v="0"/>
    <n v="36800"/>
    <x v="4"/>
  </r>
  <r>
    <x v="5"/>
    <n v="4180929012"/>
    <x v="0"/>
    <x v="5"/>
    <x v="0"/>
    <x v="0"/>
    <s v="win-020"/>
    <x v="0"/>
    <s v="4180929012(2bcf)"/>
    <x v="1"/>
    <x v="10"/>
    <x v="10"/>
    <x v="0"/>
    <x v="0"/>
    <x v="0"/>
    <x v="0"/>
    <x v="0"/>
    <n v="10"/>
    <x v="0"/>
    <n v="74250"/>
    <n v="742500"/>
    <x v="0"/>
    <x v="0"/>
    <x v="0"/>
    <x v="0"/>
    <n v="59400"/>
    <x v="4"/>
  </r>
  <r>
    <x v="5"/>
    <n v="4180929012"/>
    <x v="0"/>
    <x v="5"/>
    <x v="0"/>
    <x v="0"/>
    <s v="win-020"/>
    <x v="0"/>
    <s v="4180929012(2bcf)"/>
    <x v="1"/>
    <x v="1"/>
    <x v="1"/>
    <x v="0"/>
    <x v="0"/>
    <x v="0"/>
    <x v="0"/>
    <x v="0"/>
    <n v="10"/>
    <x v="0"/>
    <n v="55595"/>
    <n v="555950"/>
    <x v="0"/>
    <x v="0"/>
    <x v="0"/>
    <x v="0"/>
    <n v="44476"/>
    <x v="4"/>
  </r>
  <r>
    <x v="5"/>
    <n v="4180929012"/>
    <x v="0"/>
    <x v="5"/>
    <x v="0"/>
    <x v="0"/>
    <s v="win-020"/>
    <x v="0"/>
    <s v="4180929012(2bcf)"/>
    <x v="1"/>
    <x v="12"/>
    <x v="12"/>
    <x v="0"/>
    <x v="0"/>
    <x v="0"/>
    <x v="0"/>
    <x v="0"/>
    <n v="10"/>
    <x v="0"/>
    <n v="49500"/>
    <n v="495000"/>
    <x v="0"/>
    <x v="0"/>
    <x v="0"/>
    <x v="0"/>
    <n v="39600"/>
    <x v="4"/>
  </r>
  <r>
    <x v="5"/>
    <n v="4180929012"/>
    <x v="0"/>
    <x v="5"/>
    <x v="0"/>
    <x v="0"/>
    <s v="win-020"/>
    <x v="0"/>
    <s v="4180929012(2bcf)"/>
    <x v="1"/>
    <x v="13"/>
    <x v="13"/>
    <x v="0"/>
    <x v="0"/>
    <x v="0"/>
    <x v="0"/>
    <x v="0"/>
    <n v="10"/>
    <x v="0"/>
    <n v="50400"/>
    <n v="504000"/>
    <x v="0"/>
    <x v="0"/>
    <x v="0"/>
    <x v="0"/>
    <n v="40320"/>
    <x v="4"/>
  </r>
  <r>
    <x v="3"/>
    <n v="4180785403"/>
    <x v="0"/>
    <x v="5"/>
    <x v="0"/>
    <x v="0"/>
    <s v="win-020"/>
    <x v="0"/>
    <s v="4180785403(6366)"/>
    <x v="1"/>
    <x v="1"/>
    <x v="1"/>
    <x v="0"/>
    <x v="0"/>
    <x v="0"/>
    <x v="0"/>
    <x v="0"/>
    <n v="12"/>
    <x v="0"/>
    <n v="55595"/>
    <n v="667140"/>
    <x v="0"/>
    <x v="0"/>
    <x v="0"/>
    <x v="0"/>
    <n v="53371"/>
    <x v="4"/>
  </r>
  <r>
    <x v="3"/>
    <n v="4180785403"/>
    <x v="0"/>
    <x v="5"/>
    <x v="0"/>
    <x v="0"/>
    <s v="win-020"/>
    <x v="0"/>
    <s v="4180785403(6366)"/>
    <x v="1"/>
    <x v="10"/>
    <x v="10"/>
    <x v="0"/>
    <x v="0"/>
    <x v="0"/>
    <x v="0"/>
    <x v="0"/>
    <n v="8"/>
    <x v="0"/>
    <n v="74250"/>
    <n v="594000"/>
    <x v="0"/>
    <x v="0"/>
    <x v="0"/>
    <x v="0"/>
    <n v="47520"/>
    <x v="4"/>
  </r>
  <r>
    <x v="3"/>
    <n v="4180785403"/>
    <x v="0"/>
    <x v="5"/>
    <x v="0"/>
    <x v="0"/>
    <s v="win-020"/>
    <x v="0"/>
    <s v="4180785403(6366)"/>
    <x v="1"/>
    <x v="8"/>
    <x v="8"/>
    <x v="0"/>
    <x v="0"/>
    <x v="0"/>
    <x v="0"/>
    <x v="0"/>
    <n v="10"/>
    <x v="0"/>
    <n v="50182"/>
    <n v="501820"/>
    <x v="0"/>
    <x v="0"/>
    <x v="0"/>
    <x v="0"/>
    <n v="40146"/>
    <x v="4"/>
  </r>
  <r>
    <x v="3"/>
    <n v="4180785403"/>
    <x v="0"/>
    <x v="5"/>
    <x v="0"/>
    <x v="0"/>
    <s v="win-020"/>
    <x v="0"/>
    <s v="4180785403(6366)"/>
    <x v="1"/>
    <x v="0"/>
    <x v="0"/>
    <x v="0"/>
    <x v="0"/>
    <x v="0"/>
    <x v="0"/>
    <x v="0"/>
    <n v="12"/>
    <x v="0"/>
    <n v="111058"/>
    <n v="1332696"/>
    <x v="0"/>
    <x v="0"/>
    <x v="0"/>
    <x v="0"/>
    <n v="106616"/>
    <x v="4"/>
  </r>
  <r>
    <x v="3"/>
    <n v="4180785134"/>
    <x v="0"/>
    <x v="5"/>
    <x v="0"/>
    <x v="0"/>
    <s v="win-020"/>
    <x v="0"/>
    <s v="4180785134(6137)"/>
    <x v="1"/>
    <x v="0"/>
    <x v="0"/>
    <x v="0"/>
    <x v="0"/>
    <x v="0"/>
    <x v="0"/>
    <x v="0"/>
    <n v="6"/>
    <x v="0"/>
    <n v="111058"/>
    <n v="666348"/>
    <x v="0"/>
    <x v="0"/>
    <x v="0"/>
    <x v="0"/>
    <n v="53308"/>
    <x v="4"/>
  </r>
  <r>
    <x v="3"/>
    <n v="4180785134"/>
    <x v="0"/>
    <x v="5"/>
    <x v="0"/>
    <x v="0"/>
    <s v="win-020"/>
    <x v="0"/>
    <s v="4180785134(6137)"/>
    <x v="1"/>
    <x v="8"/>
    <x v="8"/>
    <x v="0"/>
    <x v="0"/>
    <x v="0"/>
    <x v="0"/>
    <x v="0"/>
    <n v="6"/>
    <x v="0"/>
    <n v="50182"/>
    <n v="301092"/>
    <x v="0"/>
    <x v="0"/>
    <x v="0"/>
    <x v="0"/>
    <n v="24087"/>
    <x v="4"/>
  </r>
  <r>
    <x v="3"/>
    <n v="4180785134"/>
    <x v="0"/>
    <x v="5"/>
    <x v="0"/>
    <x v="0"/>
    <s v="win-020"/>
    <x v="0"/>
    <s v="4180785134(6137)"/>
    <x v="1"/>
    <x v="10"/>
    <x v="10"/>
    <x v="0"/>
    <x v="0"/>
    <x v="0"/>
    <x v="0"/>
    <x v="0"/>
    <n v="12"/>
    <x v="0"/>
    <n v="74250"/>
    <n v="891000"/>
    <x v="0"/>
    <x v="0"/>
    <x v="0"/>
    <x v="0"/>
    <n v="71280"/>
    <x v="4"/>
  </r>
  <r>
    <x v="3"/>
    <n v="4180785134"/>
    <x v="0"/>
    <x v="5"/>
    <x v="0"/>
    <x v="0"/>
    <s v="win-020"/>
    <x v="0"/>
    <s v="4180785134(6137)"/>
    <x v="1"/>
    <x v="11"/>
    <x v="11"/>
    <x v="0"/>
    <x v="0"/>
    <x v="0"/>
    <x v="0"/>
    <x v="0"/>
    <n v="6"/>
    <x v="0"/>
    <n v="46000"/>
    <n v="276000"/>
    <x v="0"/>
    <x v="0"/>
    <x v="0"/>
    <x v="0"/>
    <n v="22080"/>
    <x v="4"/>
  </r>
  <r>
    <x v="3"/>
    <n v="4180785134"/>
    <x v="0"/>
    <x v="5"/>
    <x v="0"/>
    <x v="0"/>
    <s v="win-020"/>
    <x v="0"/>
    <s v="4180785134(6137)"/>
    <x v="1"/>
    <x v="2"/>
    <x v="2"/>
    <x v="0"/>
    <x v="0"/>
    <x v="0"/>
    <x v="0"/>
    <x v="0"/>
    <n v="6"/>
    <x v="0"/>
    <n v="73431"/>
    <n v="440586"/>
    <x v="0"/>
    <x v="0"/>
    <x v="0"/>
    <x v="0"/>
    <n v="35247"/>
    <x v="4"/>
  </r>
  <r>
    <x v="3"/>
    <n v="4180786470"/>
    <x v="0"/>
    <x v="5"/>
    <x v="0"/>
    <x v="0"/>
    <s v="win-020"/>
    <x v="0"/>
    <s v="4180786470(6804)"/>
    <x v="1"/>
    <x v="0"/>
    <x v="0"/>
    <x v="0"/>
    <x v="0"/>
    <x v="0"/>
    <x v="0"/>
    <x v="0"/>
    <n v="12"/>
    <x v="0"/>
    <n v="111058"/>
    <n v="1332696"/>
    <x v="0"/>
    <x v="0"/>
    <x v="0"/>
    <x v="0"/>
    <n v="106616"/>
    <x v="4"/>
  </r>
  <r>
    <x v="3"/>
    <n v="4180786470"/>
    <x v="0"/>
    <x v="5"/>
    <x v="0"/>
    <x v="0"/>
    <s v="win-020"/>
    <x v="0"/>
    <s v="4180786470(6804)"/>
    <x v="1"/>
    <x v="8"/>
    <x v="8"/>
    <x v="0"/>
    <x v="0"/>
    <x v="0"/>
    <x v="0"/>
    <x v="0"/>
    <n v="10"/>
    <x v="0"/>
    <n v="50182"/>
    <n v="501820"/>
    <x v="0"/>
    <x v="0"/>
    <x v="0"/>
    <x v="0"/>
    <n v="40146"/>
    <x v="4"/>
  </r>
  <r>
    <x v="3"/>
    <n v="4180786470"/>
    <x v="0"/>
    <x v="5"/>
    <x v="0"/>
    <x v="0"/>
    <s v="win-020"/>
    <x v="0"/>
    <s v="4180786470(6804)"/>
    <x v="1"/>
    <x v="10"/>
    <x v="10"/>
    <x v="0"/>
    <x v="0"/>
    <x v="0"/>
    <x v="0"/>
    <x v="0"/>
    <n v="10"/>
    <x v="0"/>
    <n v="74250"/>
    <n v="742500"/>
    <x v="0"/>
    <x v="0"/>
    <x v="0"/>
    <x v="0"/>
    <n v="59400"/>
    <x v="4"/>
  </r>
  <r>
    <x v="3"/>
    <n v="4180786470"/>
    <x v="0"/>
    <x v="5"/>
    <x v="0"/>
    <x v="0"/>
    <s v="win-020"/>
    <x v="0"/>
    <s v="4180786470(6804)"/>
    <x v="1"/>
    <x v="1"/>
    <x v="1"/>
    <x v="0"/>
    <x v="0"/>
    <x v="0"/>
    <x v="0"/>
    <x v="0"/>
    <n v="6"/>
    <x v="0"/>
    <n v="55595"/>
    <n v="333570"/>
    <x v="0"/>
    <x v="0"/>
    <x v="0"/>
    <x v="0"/>
    <n v="26686"/>
    <x v="4"/>
  </r>
  <r>
    <x v="3"/>
    <n v="4180786470"/>
    <x v="0"/>
    <x v="5"/>
    <x v="0"/>
    <x v="0"/>
    <s v="win-020"/>
    <x v="0"/>
    <s v="4180786470(6804)"/>
    <x v="1"/>
    <x v="11"/>
    <x v="11"/>
    <x v="0"/>
    <x v="0"/>
    <x v="0"/>
    <x v="0"/>
    <x v="0"/>
    <n v="10"/>
    <x v="0"/>
    <n v="46000"/>
    <n v="460000"/>
    <x v="0"/>
    <x v="0"/>
    <x v="0"/>
    <x v="0"/>
    <n v="36800"/>
    <x v="4"/>
  </r>
  <r>
    <x v="3"/>
    <n v="4180786470"/>
    <x v="0"/>
    <x v="5"/>
    <x v="0"/>
    <x v="0"/>
    <s v="win-020"/>
    <x v="0"/>
    <s v="4180786470(6804)"/>
    <x v="1"/>
    <x v="2"/>
    <x v="2"/>
    <x v="0"/>
    <x v="0"/>
    <x v="0"/>
    <x v="0"/>
    <x v="0"/>
    <n v="10"/>
    <x v="0"/>
    <n v="73431"/>
    <n v="734310"/>
    <x v="0"/>
    <x v="0"/>
    <x v="0"/>
    <x v="0"/>
    <n v="58745"/>
    <x v="4"/>
  </r>
  <r>
    <x v="3"/>
    <n v="4180784623"/>
    <x v="0"/>
    <x v="5"/>
    <x v="0"/>
    <x v="0"/>
    <s v="win-020"/>
    <x v="0"/>
    <s v="4180784623(2ba5)"/>
    <x v="1"/>
    <x v="8"/>
    <x v="8"/>
    <x v="0"/>
    <x v="0"/>
    <x v="0"/>
    <x v="0"/>
    <x v="0"/>
    <n v="10"/>
    <x v="0"/>
    <n v="50182"/>
    <n v="501820"/>
    <x v="0"/>
    <x v="0"/>
    <x v="0"/>
    <x v="0"/>
    <n v="40146"/>
    <x v="4"/>
  </r>
  <r>
    <x v="3"/>
    <n v="4180784623"/>
    <x v="0"/>
    <x v="5"/>
    <x v="0"/>
    <x v="0"/>
    <s v="win-020"/>
    <x v="0"/>
    <s v="4180784623(2ba5)"/>
    <x v="1"/>
    <x v="10"/>
    <x v="10"/>
    <x v="0"/>
    <x v="0"/>
    <x v="0"/>
    <x v="0"/>
    <x v="0"/>
    <n v="4"/>
    <x v="0"/>
    <n v="74250"/>
    <n v="297000"/>
    <x v="0"/>
    <x v="0"/>
    <x v="0"/>
    <x v="0"/>
    <n v="23760"/>
    <x v="4"/>
  </r>
  <r>
    <x v="3"/>
    <n v="4180784623"/>
    <x v="0"/>
    <x v="5"/>
    <x v="0"/>
    <x v="0"/>
    <s v="win-020"/>
    <x v="0"/>
    <s v="4180784623(2ba5)"/>
    <x v="1"/>
    <x v="2"/>
    <x v="2"/>
    <x v="0"/>
    <x v="0"/>
    <x v="0"/>
    <x v="0"/>
    <x v="0"/>
    <n v="16"/>
    <x v="0"/>
    <n v="73431"/>
    <n v="1174896"/>
    <x v="0"/>
    <x v="0"/>
    <x v="0"/>
    <x v="0"/>
    <n v="93992"/>
    <x v="4"/>
  </r>
  <r>
    <x v="3"/>
    <n v="4180784623"/>
    <x v="0"/>
    <x v="5"/>
    <x v="0"/>
    <x v="0"/>
    <s v="win-020"/>
    <x v="0"/>
    <s v="4180784623(2ba5)"/>
    <x v="1"/>
    <x v="0"/>
    <x v="0"/>
    <x v="0"/>
    <x v="0"/>
    <x v="0"/>
    <x v="0"/>
    <x v="0"/>
    <n v="10"/>
    <x v="0"/>
    <n v="111058"/>
    <n v="1110580"/>
    <x v="0"/>
    <x v="0"/>
    <x v="0"/>
    <x v="0"/>
    <n v="88846"/>
    <x v="4"/>
  </r>
  <r>
    <x v="3"/>
    <n v="4180785077"/>
    <x v="0"/>
    <x v="5"/>
    <x v="0"/>
    <x v="0"/>
    <s v="win-020"/>
    <x v="0"/>
    <s v="4180785077(5747)"/>
    <x v="1"/>
    <x v="8"/>
    <x v="8"/>
    <x v="0"/>
    <x v="0"/>
    <x v="0"/>
    <x v="0"/>
    <x v="0"/>
    <n v="6"/>
    <x v="0"/>
    <n v="50182"/>
    <n v="301092"/>
    <x v="0"/>
    <x v="0"/>
    <x v="0"/>
    <x v="0"/>
    <n v="24087"/>
    <x v="4"/>
  </r>
  <r>
    <x v="3"/>
    <n v="4180785077"/>
    <x v="0"/>
    <x v="5"/>
    <x v="0"/>
    <x v="0"/>
    <s v="win-020"/>
    <x v="0"/>
    <s v="4180785077(5747)"/>
    <x v="1"/>
    <x v="10"/>
    <x v="10"/>
    <x v="0"/>
    <x v="0"/>
    <x v="0"/>
    <x v="0"/>
    <x v="0"/>
    <n v="22"/>
    <x v="0"/>
    <n v="74250"/>
    <n v="1633500"/>
    <x v="0"/>
    <x v="0"/>
    <x v="0"/>
    <x v="0"/>
    <n v="130680"/>
    <x v="4"/>
  </r>
  <r>
    <x v="3"/>
    <n v="4180785077"/>
    <x v="0"/>
    <x v="5"/>
    <x v="0"/>
    <x v="0"/>
    <s v="win-020"/>
    <x v="0"/>
    <s v="4180785077(5747)"/>
    <x v="1"/>
    <x v="11"/>
    <x v="11"/>
    <x v="0"/>
    <x v="0"/>
    <x v="0"/>
    <x v="0"/>
    <x v="0"/>
    <n v="5"/>
    <x v="0"/>
    <n v="46000"/>
    <n v="230000"/>
    <x v="0"/>
    <x v="0"/>
    <x v="0"/>
    <x v="0"/>
    <n v="18400"/>
    <x v="4"/>
  </r>
  <r>
    <x v="3"/>
    <n v="4180785077"/>
    <x v="0"/>
    <x v="5"/>
    <x v="0"/>
    <x v="0"/>
    <s v="win-020"/>
    <x v="0"/>
    <s v="4180785077(5747)"/>
    <x v="1"/>
    <x v="2"/>
    <x v="2"/>
    <x v="0"/>
    <x v="0"/>
    <x v="0"/>
    <x v="0"/>
    <x v="0"/>
    <n v="26"/>
    <x v="0"/>
    <n v="73431"/>
    <n v="1909206"/>
    <x v="0"/>
    <x v="0"/>
    <x v="0"/>
    <x v="0"/>
    <n v="152736"/>
    <x v="4"/>
  </r>
  <r>
    <x v="3"/>
    <n v="4180784220"/>
    <x v="0"/>
    <x v="5"/>
    <x v="0"/>
    <x v="0"/>
    <s v="win-020"/>
    <x v="0"/>
    <s v="4180784220(2aun)"/>
    <x v="1"/>
    <x v="2"/>
    <x v="2"/>
    <x v="0"/>
    <x v="0"/>
    <x v="0"/>
    <x v="0"/>
    <x v="0"/>
    <n v="15"/>
    <x v="0"/>
    <n v="73431"/>
    <n v="1101465"/>
    <x v="0"/>
    <x v="0"/>
    <x v="0"/>
    <x v="0"/>
    <n v="88117"/>
    <x v="4"/>
  </r>
  <r>
    <x v="3"/>
    <n v="4180784220"/>
    <x v="0"/>
    <x v="5"/>
    <x v="0"/>
    <x v="0"/>
    <s v="win-020"/>
    <x v="0"/>
    <s v="4180784220(2aun)"/>
    <x v="1"/>
    <x v="10"/>
    <x v="10"/>
    <x v="0"/>
    <x v="0"/>
    <x v="0"/>
    <x v="0"/>
    <x v="0"/>
    <n v="4"/>
    <x v="0"/>
    <n v="74250"/>
    <n v="297000"/>
    <x v="0"/>
    <x v="0"/>
    <x v="0"/>
    <x v="0"/>
    <n v="23760"/>
    <x v="4"/>
  </r>
  <r>
    <x v="3"/>
    <n v="4180784220"/>
    <x v="0"/>
    <x v="5"/>
    <x v="0"/>
    <x v="0"/>
    <s v="win-020"/>
    <x v="0"/>
    <s v="4180784220(2aun)"/>
    <x v="1"/>
    <x v="0"/>
    <x v="0"/>
    <x v="0"/>
    <x v="0"/>
    <x v="0"/>
    <x v="0"/>
    <x v="0"/>
    <n v="20"/>
    <x v="0"/>
    <n v="111058"/>
    <n v="2221160"/>
    <x v="0"/>
    <x v="0"/>
    <x v="0"/>
    <x v="0"/>
    <n v="177693"/>
    <x v="4"/>
  </r>
  <r>
    <x v="3"/>
    <n v="4180786163"/>
    <x v="0"/>
    <x v="5"/>
    <x v="0"/>
    <x v="0"/>
    <s v="win-020"/>
    <x v="0"/>
    <s v="4180786163(6641)"/>
    <x v="1"/>
    <x v="0"/>
    <x v="0"/>
    <x v="0"/>
    <x v="0"/>
    <x v="0"/>
    <x v="0"/>
    <x v="0"/>
    <n v="27"/>
    <x v="0"/>
    <n v="111058"/>
    <n v="2998566"/>
    <x v="0"/>
    <x v="0"/>
    <x v="0"/>
    <x v="0"/>
    <n v="239885"/>
    <x v="4"/>
  </r>
  <r>
    <x v="3"/>
    <n v="4180786163"/>
    <x v="0"/>
    <x v="5"/>
    <x v="0"/>
    <x v="0"/>
    <s v="win-020"/>
    <x v="0"/>
    <s v="4180786163(6641)"/>
    <x v="1"/>
    <x v="8"/>
    <x v="8"/>
    <x v="0"/>
    <x v="0"/>
    <x v="0"/>
    <x v="0"/>
    <x v="0"/>
    <n v="2"/>
    <x v="0"/>
    <n v="50182"/>
    <n v="100364"/>
    <x v="0"/>
    <x v="0"/>
    <x v="0"/>
    <x v="0"/>
    <n v="8029"/>
    <x v="4"/>
  </r>
  <r>
    <x v="3"/>
    <n v="4180786163"/>
    <x v="0"/>
    <x v="5"/>
    <x v="0"/>
    <x v="0"/>
    <s v="win-020"/>
    <x v="0"/>
    <s v="4180786163(6641)"/>
    <x v="1"/>
    <x v="11"/>
    <x v="11"/>
    <x v="0"/>
    <x v="0"/>
    <x v="0"/>
    <x v="0"/>
    <x v="0"/>
    <n v="4"/>
    <x v="0"/>
    <n v="46000"/>
    <n v="184000"/>
    <x v="0"/>
    <x v="0"/>
    <x v="0"/>
    <x v="0"/>
    <n v="14720"/>
    <x v="4"/>
  </r>
  <r>
    <x v="3"/>
    <n v="4180786163"/>
    <x v="0"/>
    <x v="5"/>
    <x v="0"/>
    <x v="0"/>
    <s v="win-020"/>
    <x v="0"/>
    <s v="4180786163(6641)"/>
    <x v="1"/>
    <x v="2"/>
    <x v="2"/>
    <x v="0"/>
    <x v="0"/>
    <x v="0"/>
    <x v="0"/>
    <x v="0"/>
    <n v="16"/>
    <x v="0"/>
    <n v="73431"/>
    <n v="1174896"/>
    <x v="0"/>
    <x v="0"/>
    <x v="0"/>
    <x v="0"/>
    <n v="93992"/>
    <x v="4"/>
  </r>
  <r>
    <x v="3"/>
    <n v="4180786163"/>
    <x v="0"/>
    <x v="5"/>
    <x v="0"/>
    <x v="0"/>
    <s v="win-020"/>
    <x v="0"/>
    <s v="4180786163(6641)"/>
    <x v="1"/>
    <x v="1"/>
    <x v="1"/>
    <x v="0"/>
    <x v="0"/>
    <x v="0"/>
    <x v="0"/>
    <x v="0"/>
    <n v="14"/>
    <x v="0"/>
    <n v="55595"/>
    <n v="778330"/>
    <x v="0"/>
    <x v="0"/>
    <x v="0"/>
    <x v="0"/>
    <n v="62266"/>
    <x v="4"/>
  </r>
  <r>
    <x v="3"/>
    <n v="4180786163"/>
    <x v="0"/>
    <x v="5"/>
    <x v="0"/>
    <x v="0"/>
    <s v="win-020"/>
    <x v="0"/>
    <s v="4180786163(6641)"/>
    <x v="1"/>
    <x v="10"/>
    <x v="10"/>
    <x v="0"/>
    <x v="0"/>
    <x v="0"/>
    <x v="0"/>
    <x v="0"/>
    <n v="14"/>
    <x v="0"/>
    <n v="74250"/>
    <n v="1039500"/>
    <x v="0"/>
    <x v="0"/>
    <x v="0"/>
    <x v="0"/>
    <n v="83160"/>
    <x v="4"/>
  </r>
  <r>
    <x v="3"/>
    <n v="4180791135"/>
    <x v="0"/>
    <x v="5"/>
    <x v="0"/>
    <x v="0"/>
    <s v="win-020"/>
    <x v="0"/>
    <s v="4180791135(6877)"/>
    <x v="1"/>
    <x v="0"/>
    <x v="0"/>
    <x v="0"/>
    <x v="0"/>
    <x v="0"/>
    <x v="0"/>
    <x v="0"/>
    <n v="10"/>
    <x v="0"/>
    <n v="111058"/>
    <n v="1110580"/>
    <x v="0"/>
    <x v="0"/>
    <x v="0"/>
    <x v="0"/>
    <n v="88846"/>
    <x v="4"/>
  </r>
  <r>
    <x v="3"/>
    <n v="4180791135"/>
    <x v="0"/>
    <x v="5"/>
    <x v="0"/>
    <x v="0"/>
    <s v="win-020"/>
    <x v="0"/>
    <s v="4180791135(6877)"/>
    <x v="1"/>
    <x v="8"/>
    <x v="8"/>
    <x v="0"/>
    <x v="0"/>
    <x v="0"/>
    <x v="0"/>
    <x v="0"/>
    <n v="6"/>
    <x v="0"/>
    <n v="50182"/>
    <n v="301092"/>
    <x v="0"/>
    <x v="0"/>
    <x v="0"/>
    <x v="0"/>
    <n v="24087"/>
    <x v="4"/>
  </r>
  <r>
    <x v="3"/>
    <n v="4180791135"/>
    <x v="0"/>
    <x v="5"/>
    <x v="0"/>
    <x v="0"/>
    <s v="win-020"/>
    <x v="0"/>
    <s v="4180791135(6877)"/>
    <x v="1"/>
    <x v="10"/>
    <x v="10"/>
    <x v="0"/>
    <x v="0"/>
    <x v="0"/>
    <x v="0"/>
    <x v="0"/>
    <n v="4"/>
    <x v="0"/>
    <n v="74250"/>
    <n v="297000"/>
    <x v="0"/>
    <x v="0"/>
    <x v="0"/>
    <x v="0"/>
    <n v="23760"/>
    <x v="4"/>
  </r>
  <r>
    <x v="3"/>
    <n v="4180791135"/>
    <x v="0"/>
    <x v="5"/>
    <x v="0"/>
    <x v="0"/>
    <s v="win-020"/>
    <x v="0"/>
    <s v="4180791135(6877)"/>
    <x v="1"/>
    <x v="1"/>
    <x v="1"/>
    <x v="0"/>
    <x v="0"/>
    <x v="0"/>
    <x v="0"/>
    <x v="0"/>
    <n v="6"/>
    <x v="0"/>
    <n v="55595"/>
    <n v="333570"/>
    <x v="0"/>
    <x v="0"/>
    <x v="0"/>
    <x v="0"/>
    <n v="26686"/>
    <x v="4"/>
  </r>
  <r>
    <x v="3"/>
    <n v="4180791135"/>
    <x v="0"/>
    <x v="5"/>
    <x v="0"/>
    <x v="0"/>
    <s v="win-020"/>
    <x v="0"/>
    <s v="4180791135(6877)"/>
    <x v="1"/>
    <x v="2"/>
    <x v="2"/>
    <x v="0"/>
    <x v="0"/>
    <x v="0"/>
    <x v="0"/>
    <x v="0"/>
    <n v="6"/>
    <x v="0"/>
    <n v="73431"/>
    <n v="440586"/>
    <x v="0"/>
    <x v="0"/>
    <x v="0"/>
    <x v="0"/>
    <n v="35247"/>
    <x v="4"/>
  </r>
  <r>
    <x v="3"/>
    <n v="4180790347"/>
    <x v="0"/>
    <x v="5"/>
    <x v="0"/>
    <x v="0"/>
    <s v="win-020"/>
    <x v="0"/>
    <s v="4180790347(2aig)"/>
    <x v="1"/>
    <x v="2"/>
    <x v="2"/>
    <x v="0"/>
    <x v="0"/>
    <x v="0"/>
    <x v="0"/>
    <x v="0"/>
    <n v="4"/>
    <x v="0"/>
    <n v="73431"/>
    <n v="293724"/>
    <x v="0"/>
    <x v="0"/>
    <x v="0"/>
    <x v="0"/>
    <n v="23498"/>
    <x v="4"/>
  </r>
  <r>
    <x v="3"/>
    <n v="4180790347"/>
    <x v="0"/>
    <x v="5"/>
    <x v="0"/>
    <x v="0"/>
    <s v="win-020"/>
    <x v="0"/>
    <s v="4180790347(2aig)"/>
    <x v="1"/>
    <x v="11"/>
    <x v="11"/>
    <x v="0"/>
    <x v="0"/>
    <x v="0"/>
    <x v="0"/>
    <x v="0"/>
    <n v="10"/>
    <x v="0"/>
    <n v="46000"/>
    <n v="460000"/>
    <x v="0"/>
    <x v="0"/>
    <x v="0"/>
    <x v="0"/>
    <n v="36800"/>
    <x v="4"/>
  </r>
  <r>
    <x v="3"/>
    <n v="4180790347"/>
    <x v="0"/>
    <x v="5"/>
    <x v="0"/>
    <x v="0"/>
    <s v="win-020"/>
    <x v="0"/>
    <s v="4180790347(2aig)"/>
    <x v="1"/>
    <x v="1"/>
    <x v="1"/>
    <x v="0"/>
    <x v="0"/>
    <x v="0"/>
    <x v="0"/>
    <x v="0"/>
    <n v="4"/>
    <x v="0"/>
    <n v="55595"/>
    <n v="222380"/>
    <x v="0"/>
    <x v="0"/>
    <x v="0"/>
    <x v="0"/>
    <n v="17790"/>
    <x v="4"/>
  </r>
  <r>
    <x v="3"/>
    <n v="4180790347"/>
    <x v="0"/>
    <x v="5"/>
    <x v="0"/>
    <x v="0"/>
    <s v="win-020"/>
    <x v="0"/>
    <s v="4180790347(2aig)"/>
    <x v="1"/>
    <x v="10"/>
    <x v="10"/>
    <x v="0"/>
    <x v="0"/>
    <x v="0"/>
    <x v="0"/>
    <x v="0"/>
    <n v="6"/>
    <x v="0"/>
    <n v="74250"/>
    <n v="445500"/>
    <x v="0"/>
    <x v="0"/>
    <x v="0"/>
    <x v="0"/>
    <n v="35640"/>
    <x v="4"/>
  </r>
  <r>
    <x v="3"/>
    <n v="4180790347"/>
    <x v="0"/>
    <x v="5"/>
    <x v="0"/>
    <x v="0"/>
    <s v="win-020"/>
    <x v="0"/>
    <s v="4180790347(2aig)"/>
    <x v="1"/>
    <x v="8"/>
    <x v="8"/>
    <x v="0"/>
    <x v="0"/>
    <x v="0"/>
    <x v="0"/>
    <x v="0"/>
    <n v="4"/>
    <x v="0"/>
    <n v="50182"/>
    <n v="200728"/>
    <x v="0"/>
    <x v="0"/>
    <x v="0"/>
    <x v="0"/>
    <n v="16058"/>
    <x v="4"/>
  </r>
  <r>
    <x v="3"/>
    <n v="4180790347"/>
    <x v="0"/>
    <x v="5"/>
    <x v="0"/>
    <x v="0"/>
    <s v="win-020"/>
    <x v="0"/>
    <s v="4180790347(2aig)"/>
    <x v="1"/>
    <x v="0"/>
    <x v="0"/>
    <x v="0"/>
    <x v="0"/>
    <x v="0"/>
    <x v="0"/>
    <x v="0"/>
    <n v="6"/>
    <x v="0"/>
    <n v="111058"/>
    <n v="666348"/>
    <x v="0"/>
    <x v="0"/>
    <x v="0"/>
    <x v="0"/>
    <n v="53308"/>
    <x v="4"/>
  </r>
  <r>
    <x v="3"/>
    <n v="4180790485"/>
    <x v="0"/>
    <x v="5"/>
    <x v="0"/>
    <x v="0"/>
    <s v="win-020"/>
    <x v="0"/>
    <s v="4180790485(2b91)"/>
    <x v="1"/>
    <x v="8"/>
    <x v="8"/>
    <x v="0"/>
    <x v="0"/>
    <x v="0"/>
    <x v="0"/>
    <x v="0"/>
    <n v="4"/>
    <x v="0"/>
    <n v="50182"/>
    <n v="200728"/>
    <x v="0"/>
    <x v="0"/>
    <x v="0"/>
    <x v="0"/>
    <n v="16058"/>
    <x v="4"/>
  </r>
  <r>
    <x v="3"/>
    <n v="4180790485"/>
    <x v="0"/>
    <x v="5"/>
    <x v="0"/>
    <x v="0"/>
    <s v="win-020"/>
    <x v="0"/>
    <s v="4180790485(2b91)"/>
    <x v="1"/>
    <x v="0"/>
    <x v="0"/>
    <x v="0"/>
    <x v="0"/>
    <x v="0"/>
    <x v="0"/>
    <x v="0"/>
    <n v="18"/>
    <x v="0"/>
    <n v="111058"/>
    <n v="1999044"/>
    <x v="0"/>
    <x v="0"/>
    <x v="0"/>
    <x v="0"/>
    <n v="159924"/>
    <x v="4"/>
  </r>
  <r>
    <x v="3"/>
    <n v="4180790485"/>
    <x v="0"/>
    <x v="5"/>
    <x v="0"/>
    <x v="0"/>
    <s v="win-020"/>
    <x v="0"/>
    <s v="4180790485(2b91)"/>
    <x v="1"/>
    <x v="10"/>
    <x v="10"/>
    <x v="0"/>
    <x v="0"/>
    <x v="0"/>
    <x v="0"/>
    <x v="0"/>
    <n v="4"/>
    <x v="0"/>
    <n v="74250"/>
    <n v="297000"/>
    <x v="0"/>
    <x v="0"/>
    <x v="0"/>
    <x v="0"/>
    <n v="23760"/>
    <x v="4"/>
  </r>
  <r>
    <x v="3"/>
    <n v="4180790485"/>
    <x v="0"/>
    <x v="5"/>
    <x v="0"/>
    <x v="0"/>
    <s v="win-020"/>
    <x v="0"/>
    <s v="4180790485(2b91)"/>
    <x v="1"/>
    <x v="1"/>
    <x v="1"/>
    <x v="0"/>
    <x v="0"/>
    <x v="0"/>
    <x v="0"/>
    <x v="0"/>
    <n v="4"/>
    <x v="0"/>
    <n v="55595"/>
    <n v="222380"/>
    <x v="0"/>
    <x v="0"/>
    <x v="0"/>
    <x v="0"/>
    <n v="17790"/>
    <x v="4"/>
  </r>
  <r>
    <x v="3"/>
    <n v="4180790485"/>
    <x v="0"/>
    <x v="5"/>
    <x v="0"/>
    <x v="0"/>
    <s v="win-020"/>
    <x v="0"/>
    <s v="4180790485(2b91)"/>
    <x v="1"/>
    <x v="11"/>
    <x v="11"/>
    <x v="0"/>
    <x v="0"/>
    <x v="0"/>
    <x v="0"/>
    <x v="0"/>
    <n v="4"/>
    <x v="0"/>
    <n v="46000"/>
    <n v="184000"/>
    <x v="0"/>
    <x v="0"/>
    <x v="0"/>
    <x v="0"/>
    <n v="14720"/>
    <x v="4"/>
  </r>
  <r>
    <x v="3"/>
    <n v="4180790485"/>
    <x v="0"/>
    <x v="5"/>
    <x v="0"/>
    <x v="0"/>
    <s v="win-020"/>
    <x v="0"/>
    <s v="4180790485(2b91)"/>
    <x v="1"/>
    <x v="2"/>
    <x v="2"/>
    <x v="0"/>
    <x v="0"/>
    <x v="0"/>
    <x v="0"/>
    <x v="0"/>
    <n v="4"/>
    <x v="0"/>
    <n v="73431"/>
    <n v="293724"/>
    <x v="0"/>
    <x v="0"/>
    <x v="0"/>
    <x v="0"/>
    <n v="23498"/>
    <x v="4"/>
  </r>
  <r>
    <x v="3"/>
    <n v="4180791113"/>
    <x v="0"/>
    <x v="5"/>
    <x v="0"/>
    <x v="0"/>
    <s v="win-020"/>
    <x v="0"/>
    <s v="4180791113(6779)"/>
    <x v="1"/>
    <x v="10"/>
    <x v="10"/>
    <x v="0"/>
    <x v="0"/>
    <x v="0"/>
    <x v="0"/>
    <x v="0"/>
    <n v="6"/>
    <x v="0"/>
    <n v="74250"/>
    <n v="445500"/>
    <x v="0"/>
    <x v="0"/>
    <x v="0"/>
    <x v="0"/>
    <n v="35640"/>
    <x v="4"/>
  </r>
  <r>
    <x v="3"/>
    <n v="4180791113"/>
    <x v="0"/>
    <x v="5"/>
    <x v="0"/>
    <x v="0"/>
    <s v="win-020"/>
    <x v="0"/>
    <s v="4180791113(6779)"/>
    <x v="1"/>
    <x v="2"/>
    <x v="2"/>
    <x v="0"/>
    <x v="0"/>
    <x v="0"/>
    <x v="0"/>
    <x v="0"/>
    <n v="16"/>
    <x v="0"/>
    <n v="73431"/>
    <n v="1174896"/>
    <x v="0"/>
    <x v="0"/>
    <x v="0"/>
    <x v="0"/>
    <n v="93992"/>
    <x v="4"/>
  </r>
  <r>
    <x v="3"/>
    <n v="4180785099"/>
    <x v="0"/>
    <x v="5"/>
    <x v="0"/>
    <x v="0"/>
    <s v="win-020"/>
    <x v="0"/>
    <s v="4180785099(5914)"/>
    <x v="1"/>
    <x v="11"/>
    <x v="11"/>
    <x v="0"/>
    <x v="0"/>
    <x v="0"/>
    <x v="0"/>
    <x v="0"/>
    <n v="4"/>
    <x v="0"/>
    <n v="46000"/>
    <n v="184000"/>
    <x v="0"/>
    <x v="0"/>
    <x v="0"/>
    <x v="0"/>
    <n v="14720"/>
    <x v="4"/>
  </r>
  <r>
    <x v="3"/>
    <n v="4180785099"/>
    <x v="0"/>
    <x v="5"/>
    <x v="0"/>
    <x v="0"/>
    <s v="win-020"/>
    <x v="0"/>
    <s v="4180785099(5914)"/>
    <x v="1"/>
    <x v="10"/>
    <x v="10"/>
    <x v="0"/>
    <x v="0"/>
    <x v="0"/>
    <x v="0"/>
    <x v="0"/>
    <n v="8"/>
    <x v="0"/>
    <n v="74250"/>
    <n v="594000"/>
    <x v="0"/>
    <x v="0"/>
    <x v="0"/>
    <x v="0"/>
    <n v="47520"/>
    <x v="4"/>
  </r>
  <r>
    <x v="3"/>
    <n v="4180785099"/>
    <x v="0"/>
    <x v="5"/>
    <x v="0"/>
    <x v="0"/>
    <s v="win-020"/>
    <x v="0"/>
    <s v="4180785099(5914)"/>
    <x v="1"/>
    <x v="8"/>
    <x v="8"/>
    <x v="0"/>
    <x v="0"/>
    <x v="0"/>
    <x v="0"/>
    <x v="0"/>
    <n v="2"/>
    <x v="0"/>
    <n v="50182"/>
    <n v="100364"/>
    <x v="0"/>
    <x v="0"/>
    <x v="0"/>
    <x v="0"/>
    <n v="8029"/>
    <x v="4"/>
  </r>
  <r>
    <x v="3"/>
    <n v="4180785099"/>
    <x v="0"/>
    <x v="5"/>
    <x v="0"/>
    <x v="0"/>
    <s v="win-020"/>
    <x v="0"/>
    <s v="4180785099(5914)"/>
    <x v="1"/>
    <x v="0"/>
    <x v="0"/>
    <x v="0"/>
    <x v="0"/>
    <x v="0"/>
    <x v="0"/>
    <x v="0"/>
    <n v="12"/>
    <x v="0"/>
    <n v="111058"/>
    <n v="1332696"/>
    <x v="0"/>
    <x v="0"/>
    <x v="0"/>
    <x v="0"/>
    <n v="106616"/>
    <x v="4"/>
  </r>
  <r>
    <x v="3"/>
    <n v="4180791143"/>
    <x v="0"/>
    <x v="5"/>
    <x v="0"/>
    <x v="0"/>
    <s v="win-020"/>
    <x v="0"/>
    <s v="4180791143(6884)"/>
    <x v="1"/>
    <x v="0"/>
    <x v="0"/>
    <x v="0"/>
    <x v="0"/>
    <x v="0"/>
    <x v="0"/>
    <x v="0"/>
    <n v="8"/>
    <x v="0"/>
    <n v="111058"/>
    <n v="888464"/>
    <x v="0"/>
    <x v="0"/>
    <x v="0"/>
    <x v="0"/>
    <n v="71077"/>
    <x v="4"/>
  </r>
  <r>
    <x v="3"/>
    <n v="4180791143"/>
    <x v="0"/>
    <x v="5"/>
    <x v="0"/>
    <x v="0"/>
    <s v="win-020"/>
    <x v="0"/>
    <s v="4180791143(6884)"/>
    <x v="1"/>
    <x v="8"/>
    <x v="8"/>
    <x v="0"/>
    <x v="0"/>
    <x v="0"/>
    <x v="0"/>
    <x v="0"/>
    <n v="2"/>
    <x v="0"/>
    <n v="50182"/>
    <n v="100364"/>
    <x v="0"/>
    <x v="0"/>
    <x v="0"/>
    <x v="0"/>
    <n v="8029"/>
    <x v="4"/>
  </r>
  <r>
    <x v="3"/>
    <n v="4180791143"/>
    <x v="0"/>
    <x v="5"/>
    <x v="0"/>
    <x v="0"/>
    <s v="win-020"/>
    <x v="0"/>
    <s v="4180791143(6884)"/>
    <x v="1"/>
    <x v="10"/>
    <x v="10"/>
    <x v="0"/>
    <x v="0"/>
    <x v="0"/>
    <x v="0"/>
    <x v="0"/>
    <n v="4"/>
    <x v="0"/>
    <n v="74250"/>
    <n v="297000"/>
    <x v="0"/>
    <x v="0"/>
    <x v="0"/>
    <x v="0"/>
    <n v="23760"/>
    <x v="4"/>
  </r>
  <r>
    <x v="3"/>
    <n v="4180791143"/>
    <x v="0"/>
    <x v="5"/>
    <x v="0"/>
    <x v="0"/>
    <s v="win-020"/>
    <x v="0"/>
    <s v="4180791143(6884)"/>
    <x v="1"/>
    <x v="1"/>
    <x v="1"/>
    <x v="0"/>
    <x v="0"/>
    <x v="0"/>
    <x v="0"/>
    <x v="0"/>
    <n v="2"/>
    <x v="0"/>
    <n v="55595"/>
    <n v="111190"/>
    <x v="0"/>
    <x v="0"/>
    <x v="0"/>
    <x v="0"/>
    <n v="8895"/>
    <x v="4"/>
  </r>
  <r>
    <x v="4"/>
    <n v="4180864188"/>
    <x v="0"/>
    <x v="5"/>
    <x v="0"/>
    <x v="0"/>
    <s v="win-025"/>
    <x v="0"/>
    <s v="4180864188(3120)"/>
    <x v="1"/>
    <x v="0"/>
    <x v="0"/>
    <x v="0"/>
    <x v="0"/>
    <x v="0"/>
    <x v="0"/>
    <x v="0"/>
    <n v="10"/>
    <x v="0"/>
    <n v="111058"/>
    <n v="1110580"/>
    <x v="0"/>
    <x v="0"/>
    <x v="0"/>
    <x v="0"/>
    <n v="88846"/>
    <x v="4"/>
  </r>
  <r>
    <x v="4"/>
    <n v="4180864188"/>
    <x v="0"/>
    <x v="5"/>
    <x v="0"/>
    <x v="0"/>
    <s v="win-025"/>
    <x v="0"/>
    <s v="4180864188(3120)"/>
    <x v="1"/>
    <x v="1"/>
    <x v="1"/>
    <x v="0"/>
    <x v="0"/>
    <x v="0"/>
    <x v="0"/>
    <x v="0"/>
    <n v="10"/>
    <x v="0"/>
    <n v="55595"/>
    <n v="555950"/>
    <x v="0"/>
    <x v="0"/>
    <x v="0"/>
    <x v="0"/>
    <n v="44476"/>
    <x v="4"/>
  </r>
  <r>
    <x v="4"/>
    <n v="4180864188"/>
    <x v="0"/>
    <x v="5"/>
    <x v="0"/>
    <x v="0"/>
    <s v="win-025"/>
    <x v="0"/>
    <s v="4180864188(3120)"/>
    <x v="1"/>
    <x v="9"/>
    <x v="9"/>
    <x v="0"/>
    <x v="0"/>
    <x v="0"/>
    <x v="0"/>
    <x v="0"/>
    <n v="7"/>
    <x v="0"/>
    <n v="70950"/>
    <n v="496650"/>
    <x v="0"/>
    <x v="0"/>
    <x v="0"/>
    <x v="0"/>
    <n v="39732"/>
    <x v="4"/>
  </r>
  <r>
    <x v="4"/>
    <n v="4180862923"/>
    <x v="0"/>
    <x v="5"/>
    <x v="0"/>
    <x v="0"/>
    <s v="win-025"/>
    <x v="0"/>
    <s v="4180862923(4355)"/>
    <x v="1"/>
    <x v="2"/>
    <x v="2"/>
    <x v="0"/>
    <x v="0"/>
    <x v="0"/>
    <x v="0"/>
    <x v="0"/>
    <n v="30"/>
    <x v="0"/>
    <n v="73431"/>
    <n v="2202930"/>
    <x v="0"/>
    <x v="0"/>
    <x v="0"/>
    <x v="0"/>
    <n v="176234"/>
    <x v="4"/>
  </r>
  <r>
    <x v="4"/>
    <n v="4180862923"/>
    <x v="0"/>
    <x v="5"/>
    <x v="0"/>
    <x v="0"/>
    <s v="win-025"/>
    <x v="0"/>
    <s v="4180862923(4355)"/>
    <x v="1"/>
    <x v="1"/>
    <x v="1"/>
    <x v="0"/>
    <x v="0"/>
    <x v="0"/>
    <x v="0"/>
    <x v="0"/>
    <n v="10"/>
    <x v="0"/>
    <n v="55595"/>
    <n v="555950"/>
    <x v="0"/>
    <x v="0"/>
    <x v="0"/>
    <x v="0"/>
    <n v="44476"/>
    <x v="4"/>
  </r>
  <r>
    <x v="4"/>
    <n v="4180862923"/>
    <x v="0"/>
    <x v="5"/>
    <x v="0"/>
    <x v="0"/>
    <s v="win-025"/>
    <x v="0"/>
    <s v="4180862923(4355)"/>
    <x v="1"/>
    <x v="8"/>
    <x v="8"/>
    <x v="0"/>
    <x v="0"/>
    <x v="0"/>
    <x v="0"/>
    <x v="0"/>
    <n v="10"/>
    <x v="0"/>
    <n v="50182"/>
    <n v="501820"/>
    <x v="0"/>
    <x v="0"/>
    <x v="0"/>
    <x v="0"/>
    <n v="40146"/>
    <x v="4"/>
  </r>
  <r>
    <x v="4"/>
    <n v="4180862923"/>
    <x v="0"/>
    <x v="5"/>
    <x v="0"/>
    <x v="0"/>
    <s v="win-025"/>
    <x v="0"/>
    <s v="4180862923(4355)"/>
    <x v="1"/>
    <x v="11"/>
    <x v="11"/>
    <x v="0"/>
    <x v="0"/>
    <x v="0"/>
    <x v="0"/>
    <x v="0"/>
    <n v="10"/>
    <x v="0"/>
    <n v="46000"/>
    <n v="460000"/>
    <x v="0"/>
    <x v="0"/>
    <x v="0"/>
    <x v="0"/>
    <n v="36800"/>
    <x v="4"/>
  </r>
  <r>
    <x v="5"/>
    <n v="4180911344"/>
    <x v="0"/>
    <x v="5"/>
    <x v="0"/>
    <x v="0"/>
    <s v="win-025"/>
    <x v="0"/>
    <s v="4180911344(2atk)"/>
    <x v="1"/>
    <x v="2"/>
    <x v="2"/>
    <x v="0"/>
    <x v="0"/>
    <x v="0"/>
    <x v="0"/>
    <x v="0"/>
    <n v="20"/>
    <x v="0"/>
    <n v="73431"/>
    <n v="1468620"/>
    <x v="0"/>
    <x v="0"/>
    <x v="0"/>
    <x v="0"/>
    <n v="117490"/>
    <x v="4"/>
  </r>
  <r>
    <x v="5"/>
    <n v="4180911344"/>
    <x v="0"/>
    <x v="5"/>
    <x v="0"/>
    <x v="0"/>
    <s v="win-025"/>
    <x v="0"/>
    <s v="4180911344(2atk)"/>
    <x v="1"/>
    <x v="0"/>
    <x v="0"/>
    <x v="0"/>
    <x v="0"/>
    <x v="0"/>
    <x v="0"/>
    <x v="0"/>
    <n v="15"/>
    <x v="0"/>
    <n v="111058"/>
    <n v="1665870"/>
    <x v="0"/>
    <x v="0"/>
    <x v="0"/>
    <x v="0"/>
    <n v="133270"/>
    <x v="4"/>
  </r>
  <r>
    <x v="5"/>
    <n v="4180911344"/>
    <x v="0"/>
    <x v="5"/>
    <x v="0"/>
    <x v="0"/>
    <s v="win-025"/>
    <x v="0"/>
    <s v="4180911344(2atk)"/>
    <x v="1"/>
    <x v="1"/>
    <x v="1"/>
    <x v="0"/>
    <x v="0"/>
    <x v="0"/>
    <x v="0"/>
    <x v="0"/>
    <n v="10"/>
    <x v="0"/>
    <n v="55595"/>
    <n v="555950"/>
    <x v="0"/>
    <x v="0"/>
    <x v="0"/>
    <x v="0"/>
    <n v="44476"/>
    <x v="4"/>
  </r>
  <r>
    <x v="5"/>
    <n v="4180911344"/>
    <x v="0"/>
    <x v="5"/>
    <x v="0"/>
    <x v="0"/>
    <s v="win-025"/>
    <x v="0"/>
    <s v="4180911344(2atk)"/>
    <x v="1"/>
    <x v="8"/>
    <x v="8"/>
    <x v="0"/>
    <x v="0"/>
    <x v="0"/>
    <x v="0"/>
    <x v="0"/>
    <n v="10"/>
    <x v="0"/>
    <n v="50182"/>
    <n v="501820"/>
    <x v="0"/>
    <x v="0"/>
    <x v="0"/>
    <x v="0"/>
    <n v="40146"/>
    <x v="4"/>
  </r>
  <r>
    <x v="3"/>
    <n v="4180823337"/>
    <x v="0"/>
    <x v="5"/>
    <x v="0"/>
    <x v="0"/>
    <s v="win-025"/>
    <x v="0"/>
    <s v="4180823337(1550)"/>
    <x v="1"/>
    <x v="2"/>
    <x v="2"/>
    <x v="0"/>
    <x v="0"/>
    <x v="0"/>
    <x v="0"/>
    <x v="0"/>
    <n v="4"/>
    <x v="0"/>
    <n v="73431"/>
    <n v="293724"/>
    <x v="0"/>
    <x v="0"/>
    <x v="0"/>
    <x v="0"/>
    <n v="23498"/>
    <x v="4"/>
  </r>
  <r>
    <x v="3"/>
    <n v="4180823337"/>
    <x v="0"/>
    <x v="5"/>
    <x v="0"/>
    <x v="0"/>
    <s v="win-025"/>
    <x v="0"/>
    <s v="4180823337(1550)"/>
    <x v="1"/>
    <x v="0"/>
    <x v="0"/>
    <x v="0"/>
    <x v="0"/>
    <x v="0"/>
    <x v="0"/>
    <x v="0"/>
    <n v="4"/>
    <x v="0"/>
    <n v="111058"/>
    <n v="444232"/>
    <x v="0"/>
    <x v="0"/>
    <x v="0"/>
    <x v="0"/>
    <n v="35539"/>
    <x v="4"/>
  </r>
  <r>
    <x v="3"/>
    <n v="4180823337"/>
    <x v="0"/>
    <x v="5"/>
    <x v="0"/>
    <x v="0"/>
    <s v="win-025"/>
    <x v="0"/>
    <s v="4180823337(1550)"/>
    <x v="1"/>
    <x v="7"/>
    <x v="7"/>
    <x v="0"/>
    <x v="0"/>
    <x v="0"/>
    <x v="0"/>
    <x v="0"/>
    <n v="4"/>
    <x v="0"/>
    <n v="111606"/>
    <n v="446424"/>
    <x v="0"/>
    <x v="0"/>
    <x v="0"/>
    <x v="0"/>
    <n v="35714"/>
    <x v="4"/>
  </r>
  <r>
    <x v="3"/>
    <n v="4180823337"/>
    <x v="0"/>
    <x v="5"/>
    <x v="0"/>
    <x v="0"/>
    <s v="win-025"/>
    <x v="0"/>
    <s v="4180823337(1550)"/>
    <x v="1"/>
    <x v="8"/>
    <x v="8"/>
    <x v="0"/>
    <x v="0"/>
    <x v="0"/>
    <x v="0"/>
    <x v="0"/>
    <n v="4"/>
    <x v="0"/>
    <n v="50182"/>
    <n v="200728"/>
    <x v="0"/>
    <x v="0"/>
    <x v="0"/>
    <x v="0"/>
    <n v="16058"/>
    <x v="4"/>
  </r>
  <r>
    <x v="3"/>
    <n v="4180823337"/>
    <x v="0"/>
    <x v="5"/>
    <x v="0"/>
    <x v="0"/>
    <s v="win-025"/>
    <x v="0"/>
    <s v="4180823337(1550)"/>
    <x v="1"/>
    <x v="11"/>
    <x v="11"/>
    <x v="0"/>
    <x v="0"/>
    <x v="0"/>
    <x v="0"/>
    <x v="0"/>
    <n v="4"/>
    <x v="0"/>
    <n v="46000"/>
    <n v="184000"/>
    <x v="0"/>
    <x v="0"/>
    <x v="0"/>
    <x v="0"/>
    <n v="14720"/>
    <x v="4"/>
  </r>
  <r>
    <x v="3"/>
    <n v="4180823337"/>
    <x v="0"/>
    <x v="5"/>
    <x v="0"/>
    <x v="0"/>
    <s v="win-025"/>
    <x v="0"/>
    <s v="4180823337(1550)"/>
    <x v="1"/>
    <x v="10"/>
    <x v="10"/>
    <x v="0"/>
    <x v="0"/>
    <x v="0"/>
    <x v="0"/>
    <x v="0"/>
    <n v="4"/>
    <x v="0"/>
    <n v="74250"/>
    <n v="297000"/>
    <x v="0"/>
    <x v="0"/>
    <x v="0"/>
    <x v="0"/>
    <n v="23760"/>
    <x v="4"/>
  </r>
  <r>
    <x v="3"/>
    <n v="4180823337"/>
    <x v="0"/>
    <x v="5"/>
    <x v="0"/>
    <x v="0"/>
    <s v="win-025"/>
    <x v="0"/>
    <s v="4180823337(1550)"/>
    <x v="1"/>
    <x v="9"/>
    <x v="9"/>
    <x v="0"/>
    <x v="0"/>
    <x v="0"/>
    <x v="0"/>
    <x v="0"/>
    <n v="4"/>
    <x v="0"/>
    <n v="70950"/>
    <n v="283800"/>
    <x v="0"/>
    <x v="0"/>
    <x v="0"/>
    <x v="0"/>
    <n v="22704"/>
    <x v="4"/>
  </r>
  <r>
    <x v="5"/>
    <n v="4180900021"/>
    <x v="0"/>
    <x v="5"/>
    <x v="0"/>
    <x v="0"/>
    <s v="win-025"/>
    <x v="0"/>
    <s v="4180900021(6232)"/>
    <x v="1"/>
    <x v="2"/>
    <x v="2"/>
    <x v="0"/>
    <x v="0"/>
    <x v="0"/>
    <x v="0"/>
    <x v="0"/>
    <n v="10"/>
    <x v="0"/>
    <n v="73431"/>
    <n v="734310"/>
    <x v="0"/>
    <x v="0"/>
    <x v="0"/>
    <x v="0"/>
    <n v="58745"/>
    <x v="4"/>
  </r>
  <r>
    <x v="5"/>
    <n v="4180900021"/>
    <x v="0"/>
    <x v="5"/>
    <x v="0"/>
    <x v="0"/>
    <s v="win-025"/>
    <x v="0"/>
    <s v="4180900021(6232)"/>
    <x v="1"/>
    <x v="0"/>
    <x v="0"/>
    <x v="0"/>
    <x v="0"/>
    <x v="0"/>
    <x v="0"/>
    <x v="0"/>
    <n v="5"/>
    <x v="0"/>
    <n v="111058"/>
    <n v="555290"/>
    <x v="0"/>
    <x v="0"/>
    <x v="0"/>
    <x v="0"/>
    <n v="44423"/>
    <x v="4"/>
  </r>
  <r>
    <x v="5"/>
    <n v="4180900021"/>
    <x v="0"/>
    <x v="5"/>
    <x v="0"/>
    <x v="0"/>
    <s v="win-025"/>
    <x v="0"/>
    <s v="4180900021(6232)"/>
    <x v="1"/>
    <x v="11"/>
    <x v="11"/>
    <x v="0"/>
    <x v="0"/>
    <x v="0"/>
    <x v="0"/>
    <x v="0"/>
    <n v="10"/>
    <x v="0"/>
    <n v="46000"/>
    <n v="460000"/>
    <x v="0"/>
    <x v="0"/>
    <x v="0"/>
    <x v="0"/>
    <n v="36800"/>
    <x v="4"/>
  </r>
  <r>
    <x v="5"/>
    <n v="4180900021"/>
    <x v="0"/>
    <x v="5"/>
    <x v="0"/>
    <x v="0"/>
    <s v="win-025"/>
    <x v="0"/>
    <s v="4180900021(6232)"/>
    <x v="1"/>
    <x v="8"/>
    <x v="8"/>
    <x v="0"/>
    <x v="0"/>
    <x v="0"/>
    <x v="0"/>
    <x v="0"/>
    <n v="5"/>
    <x v="0"/>
    <n v="50182"/>
    <n v="250910"/>
    <x v="0"/>
    <x v="0"/>
    <x v="0"/>
    <x v="0"/>
    <n v="20073"/>
    <x v="4"/>
  </r>
  <r>
    <x v="5"/>
    <n v="4180900021"/>
    <x v="0"/>
    <x v="5"/>
    <x v="0"/>
    <x v="0"/>
    <s v="win-025"/>
    <x v="0"/>
    <s v="4180900021(6232)"/>
    <x v="1"/>
    <x v="9"/>
    <x v="9"/>
    <x v="0"/>
    <x v="0"/>
    <x v="0"/>
    <x v="0"/>
    <x v="0"/>
    <n v="5"/>
    <x v="0"/>
    <n v="70950"/>
    <n v="354750"/>
    <x v="0"/>
    <x v="0"/>
    <x v="0"/>
    <x v="0"/>
    <n v="28380"/>
    <x v="4"/>
  </r>
  <r>
    <x v="5"/>
    <n v="4180900021"/>
    <x v="0"/>
    <x v="5"/>
    <x v="0"/>
    <x v="0"/>
    <s v="win-025"/>
    <x v="0"/>
    <s v="4180900021(6232)"/>
    <x v="1"/>
    <x v="10"/>
    <x v="10"/>
    <x v="0"/>
    <x v="0"/>
    <x v="0"/>
    <x v="0"/>
    <x v="0"/>
    <n v="5"/>
    <x v="0"/>
    <n v="74250"/>
    <n v="371250"/>
    <x v="0"/>
    <x v="0"/>
    <x v="0"/>
    <x v="0"/>
    <n v="29700"/>
    <x v="4"/>
  </r>
  <r>
    <x v="5"/>
    <n v="4180902011"/>
    <x v="0"/>
    <x v="5"/>
    <x v="0"/>
    <x v="0"/>
    <s v="WIN-PTO-00-003"/>
    <x v="0"/>
    <s v="4180902011(6529)"/>
    <x v="1"/>
    <x v="11"/>
    <x v="11"/>
    <x v="0"/>
    <x v="0"/>
    <x v="0"/>
    <x v="0"/>
    <x v="0"/>
    <n v="5"/>
    <x v="0"/>
    <n v="46000"/>
    <n v="230000"/>
    <x v="0"/>
    <x v="0"/>
    <x v="0"/>
    <x v="0"/>
    <n v="18400"/>
    <x v="4"/>
  </r>
  <r>
    <x v="5"/>
    <n v="4180902011"/>
    <x v="0"/>
    <x v="5"/>
    <x v="0"/>
    <x v="0"/>
    <s v="WIN-PTO-00-003"/>
    <x v="0"/>
    <s v="4180902011(6529)"/>
    <x v="1"/>
    <x v="9"/>
    <x v="9"/>
    <x v="0"/>
    <x v="0"/>
    <x v="0"/>
    <x v="0"/>
    <x v="0"/>
    <n v="5"/>
    <x v="0"/>
    <n v="70950"/>
    <n v="354750"/>
    <x v="0"/>
    <x v="0"/>
    <x v="0"/>
    <x v="0"/>
    <n v="28380"/>
    <x v="4"/>
  </r>
  <r>
    <x v="5"/>
    <n v="4180902011"/>
    <x v="0"/>
    <x v="5"/>
    <x v="0"/>
    <x v="0"/>
    <s v="WIN-PTO-00-003"/>
    <x v="0"/>
    <s v="4180902011(6529)"/>
    <x v="1"/>
    <x v="0"/>
    <x v="0"/>
    <x v="0"/>
    <x v="0"/>
    <x v="0"/>
    <x v="0"/>
    <x v="0"/>
    <n v="15"/>
    <x v="0"/>
    <n v="111058"/>
    <n v="1665870"/>
    <x v="0"/>
    <x v="0"/>
    <x v="0"/>
    <x v="0"/>
    <n v="133270"/>
    <x v="4"/>
  </r>
  <r>
    <x v="5"/>
    <n v="4180902011"/>
    <x v="0"/>
    <x v="5"/>
    <x v="0"/>
    <x v="0"/>
    <s v="WIN-PTO-00-003"/>
    <x v="0"/>
    <s v="4180902011(6529)"/>
    <x v="1"/>
    <x v="2"/>
    <x v="2"/>
    <x v="0"/>
    <x v="0"/>
    <x v="0"/>
    <x v="0"/>
    <x v="0"/>
    <n v="5"/>
    <x v="0"/>
    <n v="73431"/>
    <n v="367155"/>
    <x v="0"/>
    <x v="0"/>
    <x v="0"/>
    <x v="0"/>
    <n v="29372"/>
    <x v="4"/>
  </r>
  <r>
    <x v="4"/>
    <n v="4180866407"/>
    <x v="0"/>
    <x v="5"/>
    <x v="0"/>
    <x v="0"/>
    <s v="win-034"/>
    <x v="0"/>
    <s v="4180866407(1648)"/>
    <x v="1"/>
    <x v="8"/>
    <x v="8"/>
    <x v="0"/>
    <x v="0"/>
    <x v="0"/>
    <x v="0"/>
    <x v="0"/>
    <n v="10"/>
    <x v="0"/>
    <n v="50182"/>
    <n v="501820"/>
    <x v="0"/>
    <x v="0"/>
    <x v="0"/>
    <x v="0"/>
    <n v="40146"/>
    <x v="4"/>
  </r>
  <r>
    <x v="4"/>
    <n v="4180866407"/>
    <x v="0"/>
    <x v="5"/>
    <x v="0"/>
    <x v="0"/>
    <s v="win-034"/>
    <x v="0"/>
    <s v="4180866407(1648)"/>
    <x v="1"/>
    <x v="0"/>
    <x v="0"/>
    <x v="0"/>
    <x v="0"/>
    <x v="0"/>
    <x v="0"/>
    <x v="0"/>
    <n v="10"/>
    <x v="0"/>
    <n v="111058"/>
    <n v="1110580"/>
    <x v="0"/>
    <x v="0"/>
    <x v="0"/>
    <x v="0"/>
    <n v="88846"/>
    <x v="4"/>
  </r>
  <r>
    <x v="4"/>
    <n v="4180866407"/>
    <x v="0"/>
    <x v="5"/>
    <x v="0"/>
    <x v="0"/>
    <s v="win-034"/>
    <x v="0"/>
    <s v="4180866407(1648)"/>
    <x v="1"/>
    <x v="2"/>
    <x v="2"/>
    <x v="0"/>
    <x v="0"/>
    <x v="0"/>
    <x v="0"/>
    <x v="0"/>
    <n v="10"/>
    <x v="0"/>
    <n v="73431"/>
    <n v="734310"/>
    <x v="0"/>
    <x v="0"/>
    <x v="0"/>
    <x v="0"/>
    <n v="58745"/>
    <x v="4"/>
  </r>
  <r>
    <x v="4"/>
    <n v="4180866407"/>
    <x v="0"/>
    <x v="5"/>
    <x v="0"/>
    <x v="0"/>
    <s v="win-034"/>
    <x v="0"/>
    <s v="4180866407(1648)"/>
    <x v="1"/>
    <x v="9"/>
    <x v="9"/>
    <x v="0"/>
    <x v="0"/>
    <x v="0"/>
    <x v="0"/>
    <x v="0"/>
    <n v="3"/>
    <x v="0"/>
    <n v="70950"/>
    <n v="212850"/>
    <x v="0"/>
    <x v="0"/>
    <x v="0"/>
    <x v="0"/>
    <n v="17028"/>
    <x v="4"/>
  </r>
  <r>
    <x v="14"/>
    <n v="4180600686"/>
    <x v="0"/>
    <x v="5"/>
    <x v="0"/>
    <x v="0"/>
    <s v="win-034"/>
    <x v="0"/>
    <s v="4180600686(1648)"/>
    <x v="1"/>
    <x v="2"/>
    <x v="2"/>
    <x v="0"/>
    <x v="0"/>
    <x v="0"/>
    <x v="0"/>
    <x v="0"/>
    <n v="10"/>
    <x v="0"/>
    <n v="73431"/>
    <n v="734310"/>
    <x v="0"/>
    <x v="0"/>
    <x v="0"/>
    <x v="0"/>
    <n v="58745"/>
    <x v="4"/>
  </r>
  <r>
    <x v="14"/>
    <n v="4180600686"/>
    <x v="0"/>
    <x v="5"/>
    <x v="0"/>
    <x v="0"/>
    <s v="win-034"/>
    <x v="0"/>
    <s v="4180600686(1648)"/>
    <x v="1"/>
    <x v="12"/>
    <x v="12"/>
    <x v="0"/>
    <x v="0"/>
    <x v="0"/>
    <x v="0"/>
    <x v="0"/>
    <n v="6"/>
    <x v="0"/>
    <n v="49500"/>
    <n v="297000"/>
    <x v="0"/>
    <x v="0"/>
    <x v="0"/>
    <x v="0"/>
    <n v="23760"/>
    <x v="4"/>
  </r>
  <r>
    <x v="1"/>
    <n v="4180767967"/>
    <x v="0"/>
    <x v="5"/>
    <x v="0"/>
    <x v="0"/>
    <s v="win-059"/>
    <x v="0"/>
    <s v="4180767967(5866)"/>
    <x v="1"/>
    <x v="10"/>
    <x v="10"/>
    <x v="0"/>
    <x v="0"/>
    <x v="0"/>
    <x v="0"/>
    <x v="0"/>
    <n v="5"/>
    <x v="0"/>
    <n v="74250"/>
    <n v="371250"/>
    <x v="0"/>
    <x v="0"/>
    <x v="0"/>
    <x v="0"/>
    <n v="29700"/>
    <x v="4"/>
  </r>
  <r>
    <x v="1"/>
    <n v="4180767967"/>
    <x v="0"/>
    <x v="5"/>
    <x v="0"/>
    <x v="0"/>
    <s v="win-059"/>
    <x v="0"/>
    <s v="4180767967(5866)"/>
    <x v="1"/>
    <x v="2"/>
    <x v="2"/>
    <x v="0"/>
    <x v="0"/>
    <x v="0"/>
    <x v="0"/>
    <x v="0"/>
    <n v="10"/>
    <x v="0"/>
    <n v="73431"/>
    <n v="734310"/>
    <x v="0"/>
    <x v="0"/>
    <x v="0"/>
    <x v="0"/>
    <n v="58745"/>
    <x v="4"/>
  </r>
  <r>
    <x v="1"/>
    <n v="4180767967"/>
    <x v="0"/>
    <x v="5"/>
    <x v="0"/>
    <x v="0"/>
    <s v="win-059"/>
    <x v="0"/>
    <s v="4180767967(5866)"/>
    <x v="1"/>
    <x v="13"/>
    <x v="13"/>
    <x v="0"/>
    <x v="0"/>
    <x v="0"/>
    <x v="0"/>
    <x v="0"/>
    <n v="5"/>
    <x v="0"/>
    <n v="50400"/>
    <n v="252000"/>
    <x v="0"/>
    <x v="0"/>
    <x v="0"/>
    <x v="0"/>
    <n v="20160"/>
    <x v="4"/>
  </r>
  <r>
    <x v="1"/>
    <n v="4180767967"/>
    <x v="0"/>
    <x v="5"/>
    <x v="0"/>
    <x v="0"/>
    <s v="win-059"/>
    <x v="0"/>
    <s v="4180767967(5866)"/>
    <x v="1"/>
    <x v="12"/>
    <x v="12"/>
    <x v="0"/>
    <x v="0"/>
    <x v="0"/>
    <x v="0"/>
    <x v="0"/>
    <n v="5"/>
    <x v="0"/>
    <n v="49500"/>
    <n v="247500"/>
    <x v="0"/>
    <x v="0"/>
    <x v="0"/>
    <x v="0"/>
    <n v="19800"/>
    <x v="4"/>
  </r>
  <r>
    <x v="1"/>
    <n v="4180767967"/>
    <x v="0"/>
    <x v="5"/>
    <x v="0"/>
    <x v="0"/>
    <s v="win-059"/>
    <x v="0"/>
    <s v="4180767967(5866)"/>
    <x v="1"/>
    <x v="8"/>
    <x v="8"/>
    <x v="0"/>
    <x v="0"/>
    <x v="0"/>
    <x v="0"/>
    <x v="0"/>
    <n v="10"/>
    <x v="0"/>
    <n v="50182"/>
    <n v="501820"/>
    <x v="0"/>
    <x v="0"/>
    <x v="0"/>
    <x v="0"/>
    <n v="40146"/>
    <x v="4"/>
  </r>
  <r>
    <x v="1"/>
    <n v="4180767967"/>
    <x v="0"/>
    <x v="5"/>
    <x v="0"/>
    <x v="0"/>
    <s v="win-059"/>
    <x v="0"/>
    <s v="4180767967(5866)"/>
    <x v="1"/>
    <x v="11"/>
    <x v="11"/>
    <x v="0"/>
    <x v="0"/>
    <x v="0"/>
    <x v="0"/>
    <x v="0"/>
    <n v="5"/>
    <x v="0"/>
    <n v="46000"/>
    <n v="230000"/>
    <x v="0"/>
    <x v="0"/>
    <x v="0"/>
    <x v="0"/>
    <n v="18400"/>
    <x v="4"/>
  </r>
  <r>
    <x v="1"/>
    <n v="4180767967"/>
    <x v="0"/>
    <x v="5"/>
    <x v="0"/>
    <x v="0"/>
    <s v="win-059"/>
    <x v="0"/>
    <s v="4180767967(5866)"/>
    <x v="1"/>
    <x v="0"/>
    <x v="0"/>
    <x v="0"/>
    <x v="0"/>
    <x v="0"/>
    <x v="0"/>
    <x v="0"/>
    <n v="10"/>
    <x v="0"/>
    <n v="111058"/>
    <n v="1110580"/>
    <x v="0"/>
    <x v="0"/>
    <x v="0"/>
    <x v="0"/>
    <n v="88846"/>
    <x v="4"/>
  </r>
  <r>
    <x v="1"/>
    <n v="4180767967"/>
    <x v="0"/>
    <x v="5"/>
    <x v="0"/>
    <x v="0"/>
    <s v="win-059"/>
    <x v="0"/>
    <s v="4180767967(5866)"/>
    <x v="1"/>
    <x v="1"/>
    <x v="1"/>
    <x v="0"/>
    <x v="0"/>
    <x v="0"/>
    <x v="0"/>
    <x v="0"/>
    <n v="5"/>
    <x v="0"/>
    <n v="55595"/>
    <n v="277975"/>
    <x v="0"/>
    <x v="0"/>
    <x v="0"/>
    <x v="0"/>
    <n v="22238"/>
    <x v="4"/>
  </r>
  <r>
    <x v="4"/>
    <n v="4180884418"/>
    <x v="0"/>
    <x v="5"/>
    <x v="0"/>
    <x v="0"/>
    <s v="WIN-QNH-00-007"/>
    <x v="0"/>
    <s v="4180884418(2ake)"/>
    <x v="1"/>
    <x v="2"/>
    <x v="2"/>
    <x v="0"/>
    <x v="0"/>
    <x v="0"/>
    <x v="0"/>
    <x v="0"/>
    <n v="15"/>
    <x v="0"/>
    <n v="73431"/>
    <n v="1101465"/>
    <x v="0"/>
    <x v="0"/>
    <x v="0"/>
    <x v="0"/>
    <n v="88117"/>
    <x v="4"/>
  </r>
  <r>
    <x v="4"/>
    <n v="4180884418"/>
    <x v="0"/>
    <x v="5"/>
    <x v="0"/>
    <x v="0"/>
    <s v="WIN-QNH-00-007"/>
    <x v="0"/>
    <s v="4180884418(2ake)"/>
    <x v="1"/>
    <x v="11"/>
    <x v="11"/>
    <x v="0"/>
    <x v="0"/>
    <x v="0"/>
    <x v="0"/>
    <x v="0"/>
    <n v="9"/>
    <x v="0"/>
    <n v="46000"/>
    <n v="414000"/>
    <x v="0"/>
    <x v="0"/>
    <x v="0"/>
    <x v="0"/>
    <n v="33120"/>
    <x v="4"/>
  </r>
  <r>
    <x v="4"/>
    <n v="4180884418"/>
    <x v="0"/>
    <x v="5"/>
    <x v="0"/>
    <x v="0"/>
    <s v="WIN-QNH-00-007"/>
    <x v="0"/>
    <s v="4180884418(2ake)"/>
    <x v="1"/>
    <x v="1"/>
    <x v="1"/>
    <x v="0"/>
    <x v="0"/>
    <x v="0"/>
    <x v="0"/>
    <x v="0"/>
    <n v="11"/>
    <x v="0"/>
    <n v="55595"/>
    <n v="611545"/>
    <x v="0"/>
    <x v="0"/>
    <x v="0"/>
    <x v="0"/>
    <n v="48924"/>
    <x v="4"/>
  </r>
  <r>
    <x v="4"/>
    <n v="4180884418"/>
    <x v="0"/>
    <x v="5"/>
    <x v="0"/>
    <x v="0"/>
    <s v="WIN-QNH-00-007"/>
    <x v="0"/>
    <s v="4180884418(2ake)"/>
    <x v="1"/>
    <x v="8"/>
    <x v="8"/>
    <x v="0"/>
    <x v="0"/>
    <x v="0"/>
    <x v="0"/>
    <x v="0"/>
    <n v="16"/>
    <x v="0"/>
    <n v="50182"/>
    <n v="802912"/>
    <x v="0"/>
    <x v="0"/>
    <x v="0"/>
    <x v="0"/>
    <n v="64233"/>
    <x v="4"/>
  </r>
  <r>
    <x v="4"/>
    <n v="4180885449"/>
    <x v="0"/>
    <x v="5"/>
    <x v="0"/>
    <x v="0"/>
    <s v="WIN-HDG-00-006"/>
    <x v="0"/>
    <s v="4180885449(5921)"/>
    <x v="1"/>
    <x v="1"/>
    <x v="1"/>
    <x v="0"/>
    <x v="0"/>
    <x v="0"/>
    <x v="0"/>
    <x v="0"/>
    <n v="6"/>
    <x v="0"/>
    <n v="55595"/>
    <n v="333570"/>
    <x v="0"/>
    <x v="0"/>
    <x v="0"/>
    <x v="0"/>
    <n v="26686"/>
    <x v="4"/>
  </r>
  <r>
    <x v="4"/>
    <n v="4180885449"/>
    <x v="0"/>
    <x v="5"/>
    <x v="0"/>
    <x v="0"/>
    <s v="WIN-HDG-00-006"/>
    <x v="0"/>
    <s v="4180885449(5921)"/>
    <x v="1"/>
    <x v="8"/>
    <x v="8"/>
    <x v="0"/>
    <x v="0"/>
    <x v="0"/>
    <x v="0"/>
    <x v="0"/>
    <n v="10"/>
    <x v="0"/>
    <n v="50182"/>
    <n v="501820"/>
    <x v="0"/>
    <x v="0"/>
    <x v="0"/>
    <x v="0"/>
    <n v="40146"/>
    <x v="4"/>
  </r>
  <r>
    <x v="4"/>
    <n v="4180885449"/>
    <x v="0"/>
    <x v="5"/>
    <x v="0"/>
    <x v="0"/>
    <s v="WIN-HDG-00-006"/>
    <x v="0"/>
    <s v="4180885449(5921)"/>
    <x v="1"/>
    <x v="2"/>
    <x v="2"/>
    <x v="0"/>
    <x v="0"/>
    <x v="0"/>
    <x v="0"/>
    <x v="0"/>
    <n v="14"/>
    <x v="0"/>
    <n v="73431"/>
    <n v="1028034"/>
    <x v="0"/>
    <x v="0"/>
    <x v="0"/>
    <x v="0"/>
    <n v="82243"/>
    <x v="4"/>
  </r>
  <r>
    <x v="4"/>
    <n v="4180885449"/>
    <x v="0"/>
    <x v="5"/>
    <x v="0"/>
    <x v="0"/>
    <s v="WIN-HDG-00-006"/>
    <x v="0"/>
    <s v="4180885449(5921)"/>
    <x v="1"/>
    <x v="0"/>
    <x v="0"/>
    <x v="0"/>
    <x v="0"/>
    <x v="0"/>
    <x v="0"/>
    <x v="0"/>
    <n v="8"/>
    <x v="0"/>
    <n v="111058"/>
    <n v="888464"/>
    <x v="0"/>
    <x v="0"/>
    <x v="0"/>
    <x v="0"/>
    <n v="71077"/>
    <x v="4"/>
  </r>
  <r>
    <x v="4"/>
    <n v="4180875463"/>
    <x v="0"/>
    <x v="5"/>
    <x v="0"/>
    <x v="0"/>
    <s v="win-030"/>
    <x v="0"/>
    <s v="4180875463(2agt)"/>
    <x v="1"/>
    <x v="0"/>
    <x v="0"/>
    <x v="0"/>
    <x v="0"/>
    <x v="0"/>
    <x v="0"/>
    <x v="0"/>
    <n v="8"/>
    <x v="0"/>
    <n v="111058"/>
    <n v="888464"/>
    <x v="0"/>
    <x v="0"/>
    <x v="0"/>
    <x v="0"/>
    <n v="71077"/>
    <x v="4"/>
  </r>
  <r>
    <x v="4"/>
    <n v="4180875463"/>
    <x v="0"/>
    <x v="5"/>
    <x v="0"/>
    <x v="0"/>
    <s v="win-030"/>
    <x v="0"/>
    <s v="4180875463(2agt)"/>
    <x v="1"/>
    <x v="1"/>
    <x v="1"/>
    <x v="0"/>
    <x v="0"/>
    <x v="0"/>
    <x v="0"/>
    <x v="0"/>
    <n v="10"/>
    <x v="0"/>
    <n v="55595"/>
    <n v="555950"/>
    <x v="0"/>
    <x v="0"/>
    <x v="0"/>
    <x v="0"/>
    <n v="44476"/>
    <x v="4"/>
  </r>
  <r>
    <x v="4"/>
    <n v="4180875463"/>
    <x v="0"/>
    <x v="5"/>
    <x v="0"/>
    <x v="0"/>
    <s v="win-030"/>
    <x v="0"/>
    <s v="4180875463(2agt)"/>
    <x v="1"/>
    <x v="8"/>
    <x v="8"/>
    <x v="0"/>
    <x v="0"/>
    <x v="0"/>
    <x v="0"/>
    <x v="0"/>
    <n v="10"/>
    <x v="0"/>
    <n v="50182"/>
    <n v="501820"/>
    <x v="0"/>
    <x v="0"/>
    <x v="0"/>
    <x v="0"/>
    <n v="40146"/>
    <x v="4"/>
  </r>
  <r>
    <x v="4"/>
    <n v="4180875463"/>
    <x v="0"/>
    <x v="5"/>
    <x v="0"/>
    <x v="0"/>
    <s v="win-030"/>
    <x v="0"/>
    <s v="4180875463(2agt)"/>
    <x v="1"/>
    <x v="2"/>
    <x v="2"/>
    <x v="0"/>
    <x v="0"/>
    <x v="0"/>
    <x v="0"/>
    <x v="0"/>
    <n v="15"/>
    <x v="0"/>
    <n v="73431"/>
    <n v="1101465"/>
    <x v="0"/>
    <x v="0"/>
    <x v="0"/>
    <x v="0"/>
    <n v="88117"/>
    <x v="4"/>
  </r>
  <r>
    <x v="4"/>
    <n v="4180885055"/>
    <x v="0"/>
    <x v="5"/>
    <x v="0"/>
    <x v="0"/>
    <s v="win-030"/>
    <x v="0"/>
    <s v="4180885055(5015)"/>
    <x v="1"/>
    <x v="0"/>
    <x v="0"/>
    <x v="0"/>
    <x v="0"/>
    <x v="0"/>
    <x v="0"/>
    <x v="0"/>
    <n v="6"/>
    <x v="0"/>
    <n v="111058"/>
    <n v="666348"/>
    <x v="0"/>
    <x v="0"/>
    <x v="0"/>
    <x v="0"/>
    <n v="53308"/>
    <x v="4"/>
  </r>
  <r>
    <x v="4"/>
    <n v="4180885055"/>
    <x v="0"/>
    <x v="5"/>
    <x v="0"/>
    <x v="0"/>
    <s v="win-030"/>
    <x v="0"/>
    <s v="4180885055(5015)"/>
    <x v="1"/>
    <x v="11"/>
    <x v="11"/>
    <x v="0"/>
    <x v="0"/>
    <x v="0"/>
    <x v="0"/>
    <x v="0"/>
    <n v="6"/>
    <x v="0"/>
    <n v="46000"/>
    <n v="276000"/>
    <x v="0"/>
    <x v="0"/>
    <x v="0"/>
    <x v="0"/>
    <n v="22080"/>
    <x v="4"/>
  </r>
  <r>
    <x v="4"/>
    <n v="4180885055"/>
    <x v="0"/>
    <x v="5"/>
    <x v="0"/>
    <x v="0"/>
    <s v="win-030"/>
    <x v="0"/>
    <s v="4180885055(5015)"/>
    <x v="1"/>
    <x v="2"/>
    <x v="2"/>
    <x v="0"/>
    <x v="0"/>
    <x v="0"/>
    <x v="0"/>
    <x v="0"/>
    <n v="25"/>
    <x v="0"/>
    <n v="73431"/>
    <n v="1835775"/>
    <x v="0"/>
    <x v="0"/>
    <x v="0"/>
    <x v="0"/>
    <n v="146862"/>
    <x v="4"/>
  </r>
  <r>
    <x v="4"/>
    <n v="4180885055"/>
    <x v="0"/>
    <x v="5"/>
    <x v="0"/>
    <x v="0"/>
    <s v="win-030"/>
    <x v="0"/>
    <s v="4180885055(5015)"/>
    <x v="1"/>
    <x v="8"/>
    <x v="8"/>
    <x v="0"/>
    <x v="0"/>
    <x v="0"/>
    <x v="0"/>
    <x v="0"/>
    <n v="5"/>
    <x v="0"/>
    <n v="50182"/>
    <n v="250910"/>
    <x v="0"/>
    <x v="0"/>
    <x v="0"/>
    <x v="0"/>
    <n v="20073"/>
    <x v="4"/>
  </r>
  <r>
    <x v="4"/>
    <n v="4180885055"/>
    <x v="0"/>
    <x v="5"/>
    <x v="0"/>
    <x v="0"/>
    <s v="win-030"/>
    <x v="0"/>
    <s v="4180885055(5015)"/>
    <x v="1"/>
    <x v="1"/>
    <x v="1"/>
    <x v="0"/>
    <x v="0"/>
    <x v="0"/>
    <x v="0"/>
    <x v="0"/>
    <n v="6"/>
    <x v="0"/>
    <n v="55595"/>
    <n v="333570"/>
    <x v="0"/>
    <x v="0"/>
    <x v="0"/>
    <x v="0"/>
    <n v="26686"/>
    <x v="4"/>
  </r>
  <r>
    <x v="4"/>
    <n v="4180884957"/>
    <x v="0"/>
    <x v="5"/>
    <x v="0"/>
    <x v="0"/>
    <s v="win-056"/>
    <x v="0"/>
    <s v="4180884957(4737)"/>
    <x v="1"/>
    <x v="8"/>
    <x v="8"/>
    <x v="0"/>
    <x v="0"/>
    <x v="0"/>
    <x v="0"/>
    <x v="0"/>
    <n v="6"/>
    <x v="0"/>
    <n v="50182"/>
    <n v="301092"/>
    <x v="0"/>
    <x v="0"/>
    <x v="0"/>
    <x v="0"/>
    <n v="24087"/>
    <x v="4"/>
  </r>
  <r>
    <x v="4"/>
    <n v="4180884957"/>
    <x v="0"/>
    <x v="5"/>
    <x v="0"/>
    <x v="0"/>
    <s v="win-056"/>
    <x v="0"/>
    <s v="4180884957(4737)"/>
    <x v="1"/>
    <x v="1"/>
    <x v="1"/>
    <x v="0"/>
    <x v="0"/>
    <x v="0"/>
    <x v="0"/>
    <x v="0"/>
    <n v="3"/>
    <x v="0"/>
    <n v="55595"/>
    <n v="166785"/>
    <x v="0"/>
    <x v="0"/>
    <x v="0"/>
    <x v="0"/>
    <n v="13343"/>
    <x v="4"/>
  </r>
  <r>
    <x v="4"/>
    <n v="4180884957"/>
    <x v="0"/>
    <x v="5"/>
    <x v="0"/>
    <x v="0"/>
    <s v="win-056"/>
    <x v="0"/>
    <s v="4180884957(4737)"/>
    <x v="1"/>
    <x v="2"/>
    <x v="2"/>
    <x v="0"/>
    <x v="0"/>
    <x v="0"/>
    <x v="0"/>
    <x v="0"/>
    <n v="19"/>
    <x v="0"/>
    <n v="73431"/>
    <n v="1395189"/>
    <x v="0"/>
    <x v="0"/>
    <x v="0"/>
    <x v="0"/>
    <n v="111615"/>
    <x v="4"/>
  </r>
  <r>
    <x v="4"/>
    <n v="4180884957"/>
    <x v="0"/>
    <x v="5"/>
    <x v="0"/>
    <x v="0"/>
    <s v="win-056"/>
    <x v="0"/>
    <s v="4180884957(4737)"/>
    <x v="1"/>
    <x v="11"/>
    <x v="11"/>
    <x v="0"/>
    <x v="0"/>
    <x v="0"/>
    <x v="0"/>
    <x v="0"/>
    <n v="6"/>
    <x v="0"/>
    <n v="46000"/>
    <n v="276000"/>
    <x v="0"/>
    <x v="0"/>
    <x v="0"/>
    <x v="0"/>
    <n v="22080"/>
    <x v="4"/>
  </r>
  <r>
    <x v="4"/>
    <n v="4180884957"/>
    <x v="0"/>
    <x v="5"/>
    <x v="0"/>
    <x v="0"/>
    <s v="win-056"/>
    <x v="0"/>
    <s v="4180884957(4737)"/>
    <x v="1"/>
    <x v="0"/>
    <x v="0"/>
    <x v="0"/>
    <x v="0"/>
    <x v="0"/>
    <x v="0"/>
    <x v="0"/>
    <n v="4"/>
    <x v="0"/>
    <n v="111058"/>
    <n v="444232"/>
    <x v="0"/>
    <x v="0"/>
    <x v="0"/>
    <x v="0"/>
    <n v="35539"/>
    <x v="4"/>
  </r>
  <r>
    <x v="6"/>
    <n v="4180979314"/>
    <x v="0"/>
    <x v="5"/>
    <x v="0"/>
    <x v="0"/>
    <s v="win-096"/>
    <x v="0"/>
    <s v="đt6/12win2adh"/>
    <x v="1"/>
    <x v="2"/>
    <x v="2"/>
    <x v="0"/>
    <x v="0"/>
    <x v="0"/>
    <x v="0"/>
    <x v="0"/>
    <n v="30"/>
    <x v="0"/>
    <n v="73431"/>
    <n v="2202930"/>
    <x v="0"/>
    <x v="0"/>
    <x v="0"/>
    <x v="0"/>
    <n v="176234"/>
    <x v="4"/>
  </r>
  <r>
    <x v="6"/>
    <n v="4180979314"/>
    <x v="0"/>
    <x v="5"/>
    <x v="0"/>
    <x v="0"/>
    <s v="win-096"/>
    <x v="0"/>
    <s v="đt6/12win2adh"/>
    <x v="1"/>
    <x v="0"/>
    <x v="0"/>
    <x v="0"/>
    <x v="0"/>
    <x v="0"/>
    <x v="0"/>
    <x v="0"/>
    <n v="20"/>
    <x v="0"/>
    <n v="111058"/>
    <n v="2221160"/>
    <x v="0"/>
    <x v="0"/>
    <x v="0"/>
    <x v="0"/>
    <n v="177693"/>
    <x v="4"/>
  </r>
  <r>
    <x v="6"/>
    <n v="4180979314"/>
    <x v="0"/>
    <x v="5"/>
    <x v="0"/>
    <x v="0"/>
    <s v="win-096"/>
    <x v="0"/>
    <s v="đt6/12win2adh"/>
    <x v="1"/>
    <x v="8"/>
    <x v="8"/>
    <x v="0"/>
    <x v="0"/>
    <x v="0"/>
    <x v="0"/>
    <x v="0"/>
    <n v="10"/>
    <x v="0"/>
    <n v="50182"/>
    <n v="501820"/>
    <x v="0"/>
    <x v="0"/>
    <x v="0"/>
    <x v="0"/>
    <n v="40146"/>
    <x v="4"/>
  </r>
  <r>
    <x v="6"/>
    <n v="4180979314"/>
    <x v="0"/>
    <x v="5"/>
    <x v="0"/>
    <x v="0"/>
    <s v="win-096"/>
    <x v="0"/>
    <s v="đt6/12win2adh"/>
    <x v="1"/>
    <x v="11"/>
    <x v="11"/>
    <x v="0"/>
    <x v="0"/>
    <x v="0"/>
    <x v="0"/>
    <x v="0"/>
    <n v="10"/>
    <x v="0"/>
    <n v="46000"/>
    <n v="460000"/>
    <x v="0"/>
    <x v="0"/>
    <x v="0"/>
    <x v="0"/>
    <n v="36800"/>
    <x v="4"/>
  </r>
  <r>
    <x v="3"/>
    <n v="4180826349"/>
    <x v="0"/>
    <x v="5"/>
    <x v="0"/>
    <x v="0"/>
    <s v="win3229"/>
    <x v="0"/>
    <n v="4180826349"/>
    <x v="3"/>
    <x v="2"/>
    <x v="2"/>
    <x v="0"/>
    <x v="0"/>
    <x v="0"/>
    <x v="0"/>
    <x v="0"/>
    <n v="10"/>
    <x v="0"/>
    <n v="73431"/>
    <n v="734310"/>
    <x v="0"/>
    <x v="0"/>
    <x v="0"/>
    <x v="0"/>
    <n v="58745"/>
    <x v="4"/>
  </r>
  <r>
    <x v="3"/>
    <n v="4180826349"/>
    <x v="0"/>
    <x v="5"/>
    <x v="0"/>
    <x v="0"/>
    <s v="win3229"/>
    <x v="0"/>
    <n v="4180826349"/>
    <x v="3"/>
    <x v="0"/>
    <x v="0"/>
    <x v="0"/>
    <x v="0"/>
    <x v="0"/>
    <x v="0"/>
    <x v="0"/>
    <n v="5"/>
    <x v="0"/>
    <n v="111058"/>
    <n v="555290"/>
    <x v="0"/>
    <x v="0"/>
    <x v="0"/>
    <x v="0"/>
    <n v="44423"/>
    <x v="4"/>
  </r>
  <r>
    <x v="3"/>
    <n v="4180826349"/>
    <x v="0"/>
    <x v="5"/>
    <x v="0"/>
    <x v="0"/>
    <s v="win3229"/>
    <x v="0"/>
    <n v="4180826349"/>
    <x v="3"/>
    <x v="1"/>
    <x v="1"/>
    <x v="0"/>
    <x v="0"/>
    <x v="0"/>
    <x v="0"/>
    <x v="0"/>
    <n v="5"/>
    <x v="0"/>
    <n v="55595"/>
    <n v="277975"/>
    <x v="0"/>
    <x v="0"/>
    <x v="0"/>
    <x v="0"/>
    <n v="22238"/>
    <x v="4"/>
  </r>
  <r>
    <x v="3"/>
    <n v="4180826349"/>
    <x v="0"/>
    <x v="5"/>
    <x v="0"/>
    <x v="0"/>
    <s v="win3229"/>
    <x v="0"/>
    <n v="4180826349"/>
    <x v="3"/>
    <x v="9"/>
    <x v="9"/>
    <x v="0"/>
    <x v="0"/>
    <x v="0"/>
    <x v="0"/>
    <x v="0"/>
    <n v="5"/>
    <x v="0"/>
    <n v="70950"/>
    <n v="354750"/>
    <x v="0"/>
    <x v="0"/>
    <x v="0"/>
    <x v="0"/>
    <n v="28380"/>
    <x v="4"/>
  </r>
  <r>
    <x v="3"/>
    <n v="4180826349"/>
    <x v="0"/>
    <x v="5"/>
    <x v="0"/>
    <x v="0"/>
    <s v="win3229"/>
    <x v="0"/>
    <n v="4180826349"/>
    <x v="3"/>
    <x v="10"/>
    <x v="10"/>
    <x v="0"/>
    <x v="0"/>
    <x v="0"/>
    <x v="0"/>
    <x v="0"/>
    <n v="5"/>
    <x v="0"/>
    <n v="74250"/>
    <n v="371250"/>
    <x v="0"/>
    <x v="0"/>
    <x v="0"/>
    <x v="0"/>
    <n v="29700"/>
    <x v="4"/>
  </r>
  <r>
    <x v="0"/>
    <n v="4180635163"/>
    <x v="0"/>
    <x v="5"/>
    <x v="0"/>
    <x v="0"/>
    <s v="win1530"/>
    <x v="0"/>
    <n v="4180635163"/>
    <x v="3"/>
    <x v="8"/>
    <x v="8"/>
    <x v="0"/>
    <x v="0"/>
    <x v="0"/>
    <x v="0"/>
    <x v="0"/>
    <n v="6"/>
    <x v="0"/>
    <n v="50182"/>
    <n v="301092"/>
    <x v="0"/>
    <x v="0"/>
    <x v="0"/>
    <x v="0"/>
    <n v="24087"/>
    <x v="4"/>
  </r>
  <r>
    <x v="0"/>
    <n v="4180635163"/>
    <x v="0"/>
    <x v="5"/>
    <x v="0"/>
    <x v="0"/>
    <s v="win1530"/>
    <x v="0"/>
    <n v="4180635163"/>
    <x v="3"/>
    <x v="11"/>
    <x v="11"/>
    <x v="0"/>
    <x v="0"/>
    <x v="0"/>
    <x v="0"/>
    <x v="0"/>
    <n v="2"/>
    <x v="0"/>
    <n v="46000"/>
    <n v="92000"/>
    <x v="0"/>
    <x v="0"/>
    <x v="0"/>
    <x v="0"/>
    <n v="7360"/>
    <x v="4"/>
  </r>
  <r>
    <x v="0"/>
    <n v="4180635163"/>
    <x v="0"/>
    <x v="5"/>
    <x v="0"/>
    <x v="0"/>
    <s v="win1530"/>
    <x v="0"/>
    <n v="4180635163"/>
    <x v="3"/>
    <x v="2"/>
    <x v="2"/>
    <x v="0"/>
    <x v="0"/>
    <x v="0"/>
    <x v="0"/>
    <x v="0"/>
    <n v="6"/>
    <x v="0"/>
    <n v="73431"/>
    <n v="440586"/>
    <x v="0"/>
    <x v="0"/>
    <x v="0"/>
    <x v="0"/>
    <n v="35247"/>
    <x v="4"/>
  </r>
  <r>
    <x v="0"/>
    <n v="4180635163"/>
    <x v="0"/>
    <x v="5"/>
    <x v="0"/>
    <x v="0"/>
    <s v="win1530"/>
    <x v="0"/>
    <n v="4180635163"/>
    <x v="3"/>
    <x v="0"/>
    <x v="0"/>
    <x v="0"/>
    <x v="0"/>
    <x v="0"/>
    <x v="0"/>
    <x v="0"/>
    <n v="6"/>
    <x v="0"/>
    <n v="111058"/>
    <n v="666348"/>
    <x v="0"/>
    <x v="0"/>
    <x v="0"/>
    <x v="0"/>
    <n v="53308"/>
    <x v="4"/>
  </r>
  <r>
    <x v="0"/>
    <n v="4180635163"/>
    <x v="0"/>
    <x v="5"/>
    <x v="0"/>
    <x v="0"/>
    <s v="win1530"/>
    <x v="0"/>
    <n v="4180635163"/>
    <x v="3"/>
    <x v="10"/>
    <x v="10"/>
    <x v="0"/>
    <x v="0"/>
    <x v="0"/>
    <x v="0"/>
    <x v="0"/>
    <n v="2"/>
    <x v="0"/>
    <n v="74250"/>
    <n v="148500"/>
    <x v="0"/>
    <x v="0"/>
    <x v="0"/>
    <x v="0"/>
    <n v="11880"/>
    <x v="4"/>
  </r>
  <r>
    <x v="0"/>
    <n v="4180635163"/>
    <x v="0"/>
    <x v="5"/>
    <x v="0"/>
    <x v="0"/>
    <s v="win1530"/>
    <x v="0"/>
    <n v="4180635163"/>
    <x v="3"/>
    <x v="12"/>
    <x v="12"/>
    <x v="0"/>
    <x v="0"/>
    <x v="0"/>
    <x v="0"/>
    <x v="0"/>
    <n v="2"/>
    <x v="0"/>
    <n v="49500"/>
    <n v="99000"/>
    <x v="0"/>
    <x v="0"/>
    <x v="0"/>
    <x v="0"/>
    <n v="7920"/>
    <x v="4"/>
  </r>
  <r>
    <x v="0"/>
    <n v="4180635163"/>
    <x v="0"/>
    <x v="5"/>
    <x v="0"/>
    <x v="0"/>
    <s v="win1530"/>
    <x v="0"/>
    <n v="4180635163"/>
    <x v="3"/>
    <x v="7"/>
    <x v="7"/>
    <x v="0"/>
    <x v="0"/>
    <x v="0"/>
    <x v="0"/>
    <x v="0"/>
    <n v="3"/>
    <x v="0"/>
    <n v="111606"/>
    <n v="334818"/>
    <x v="0"/>
    <x v="0"/>
    <x v="0"/>
    <x v="0"/>
    <n v="26785"/>
    <x v="4"/>
  </r>
  <r>
    <x v="0"/>
    <n v="4180982211"/>
    <x v="0"/>
    <x v="5"/>
    <x v="0"/>
    <x v="0"/>
    <s v="win3728"/>
    <x v="0"/>
    <n v="4180982211"/>
    <x v="3"/>
    <x v="2"/>
    <x v="2"/>
    <x v="0"/>
    <x v="0"/>
    <x v="0"/>
    <x v="0"/>
    <x v="0"/>
    <n v="8"/>
    <x v="0"/>
    <n v="73431"/>
    <n v="587448"/>
    <x v="0"/>
    <x v="0"/>
    <x v="0"/>
    <x v="0"/>
    <n v="46996"/>
    <x v="4"/>
  </r>
  <r>
    <x v="0"/>
    <n v="4180982211"/>
    <x v="0"/>
    <x v="5"/>
    <x v="0"/>
    <x v="0"/>
    <s v="win3728"/>
    <x v="0"/>
    <n v="4180982211"/>
    <x v="3"/>
    <x v="8"/>
    <x v="8"/>
    <x v="0"/>
    <x v="0"/>
    <x v="0"/>
    <x v="0"/>
    <x v="0"/>
    <n v="5"/>
    <x v="0"/>
    <n v="50182"/>
    <n v="250910"/>
    <x v="0"/>
    <x v="0"/>
    <x v="0"/>
    <x v="0"/>
    <n v="20073"/>
    <x v="4"/>
  </r>
  <r>
    <x v="0"/>
    <n v="4180982211"/>
    <x v="0"/>
    <x v="5"/>
    <x v="0"/>
    <x v="0"/>
    <s v="win3728"/>
    <x v="0"/>
    <n v="4180982211"/>
    <x v="3"/>
    <x v="1"/>
    <x v="1"/>
    <x v="0"/>
    <x v="0"/>
    <x v="0"/>
    <x v="0"/>
    <x v="0"/>
    <n v="3"/>
    <x v="0"/>
    <n v="55595"/>
    <n v="166785"/>
    <x v="0"/>
    <x v="0"/>
    <x v="0"/>
    <x v="0"/>
    <n v="13343"/>
    <x v="4"/>
  </r>
  <r>
    <x v="0"/>
    <n v="4180982211"/>
    <x v="0"/>
    <x v="5"/>
    <x v="0"/>
    <x v="0"/>
    <s v="win3728"/>
    <x v="0"/>
    <n v="4180982211"/>
    <x v="3"/>
    <x v="9"/>
    <x v="9"/>
    <x v="0"/>
    <x v="0"/>
    <x v="0"/>
    <x v="0"/>
    <x v="0"/>
    <n v="3"/>
    <x v="0"/>
    <n v="70950"/>
    <n v="212850"/>
    <x v="0"/>
    <x v="0"/>
    <x v="0"/>
    <x v="0"/>
    <n v="17028"/>
    <x v="4"/>
  </r>
  <r>
    <x v="0"/>
    <n v="4180981356"/>
    <x v="0"/>
    <x v="5"/>
    <x v="0"/>
    <x v="0"/>
    <s v="win6788"/>
    <x v="0"/>
    <n v="4180981356"/>
    <x v="3"/>
    <x v="2"/>
    <x v="2"/>
    <x v="0"/>
    <x v="0"/>
    <x v="0"/>
    <x v="0"/>
    <x v="0"/>
    <n v="5"/>
    <x v="0"/>
    <n v="73431"/>
    <n v="367155"/>
    <x v="0"/>
    <x v="0"/>
    <x v="0"/>
    <x v="0"/>
    <n v="29372"/>
    <x v="4"/>
  </r>
  <r>
    <x v="0"/>
    <n v="4180981356"/>
    <x v="0"/>
    <x v="5"/>
    <x v="0"/>
    <x v="0"/>
    <s v="win6788"/>
    <x v="0"/>
    <n v="4180981356"/>
    <x v="3"/>
    <x v="8"/>
    <x v="8"/>
    <x v="0"/>
    <x v="0"/>
    <x v="0"/>
    <x v="0"/>
    <x v="0"/>
    <n v="5"/>
    <x v="0"/>
    <n v="50182"/>
    <n v="250910"/>
    <x v="0"/>
    <x v="0"/>
    <x v="0"/>
    <x v="0"/>
    <n v="20073"/>
    <x v="4"/>
  </r>
  <r>
    <x v="0"/>
    <n v="4180981356"/>
    <x v="0"/>
    <x v="5"/>
    <x v="0"/>
    <x v="0"/>
    <s v="win6788"/>
    <x v="0"/>
    <n v="4180981356"/>
    <x v="3"/>
    <x v="11"/>
    <x v="11"/>
    <x v="0"/>
    <x v="0"/>
    <x v="0"/>
    <x v="0"/>
    <x v="0"/>
    <n v="5"/>
    <x v="0"/>
    <n v="46000"/>
    <n v="230000"/>
    <x v="0"/>
    <x v="0"/>
    <x v="0"/>
    <x v="0"/>
    <n v="18400"/>
    <x v="4"/>
  </r>
  <r>
    <x v="0"/>
    <n v="4180981356"/>
    <x v="0"/>
    <x v="5"/>
    <x v="0"/>
    <x v="0"/>
    <s v="win6788"/>
    <x v="0"/>
    <n v="4180981356"/>
    <x v="3"/>
    <x v="10"/>
    <x v="10"/>
    <x v="0"/>
    <x v="0"/>
    <x v="0"/>
    <x v="0"/>
    <x v="0"/>
    <n v="5"/>
    <x v="0"/>
    <n v="74250"/>
    <n v="371250"/>
    <x v="0"/>
    <x v="0"/>
    <x v="0"/>
    <x v="0"/>
    <n v="29700"/>
    <x v="4"/>
  </r>
  <r>
    <x v="0"/>
    <n v="4180971791"/>
    <x v="0"/>
    <x v="5"/>
    <x v="0"/>
    <x v="0"/>
    <s v="WIN2AAS"/>
    <x v="0"/>
    <n v="4180971791"/>
    <x v="3"/>
    <x v="8"/>
    <x v="8"/>
    <x v="0"/>
    <x v="0"/>
    <x v="0"/>
    <x v="0"/>
    <x v="0"/>
    <n v="3"/>
    <x v="0"/>
    <n v="50182"/>
    <n v="150546"/>
    <x v="0"/>
    <x v="0"/>
    <x v="0"/>
    <x v="0"/>
    <n v="12044"/>
    <x v="4"/>
  </r>
  <r>
    <x v="0"/>
    <n v="4180971791"/>
    <x v="0"/>
    <x v="5"/>
    <x v="0"/>
    <x v="0"/>
    <s v="WIN2AAS"/>
    <x v="0"/>
    <n v="4180971791"/>
    <x v="3"/>
    <x v="11"/>
    <x v="11"/>
    <x v="0"/>
    <x v="0"/>
    <x v="0"/>
    <x v="0"/>
    <x v="0"/>
    <n v="3"/>
    <x v="0"/>
    <n v="46000"/>
    <n v="138000"/>
    <x v="0"/>
    <x v="0"/>
    <x v="0"/>
    <x v="0"/>
    <n v="11040"/>
    <x v="4"/>
  </r>
  <r>
    <x v="0"/>
    <n v="4180971791"/>
    <x v="0"/>
    <x v="5"/>
    <x v="0"/>
    <x v="0"/>
    <s v="WIN2AAS"/>
    <x v="0"/>
    <n v="4180971791"/>
    <x v="3"/>
    <x v="10"/>
    <x v="10"/>
    <x v="0"/>
    <x v="0"/>
    <x v="0"/>
    <x v="0"/>
    <x v="0"/>
    <n v="3"/>
    <x v="0"/>
    <n v="74250"/>
    <n v="222750"/>
    <x v="0"/>
    <x v="0"/>
    <x v="0"/>
    <x v="0"/>
    <n v="17820"/>
    <x v="4"/>
  </r>
  <r>
    <x v="0"/>
    <n v="4180971791"/>
    <x v="0"/>
    <x v="5"/>
    <x v="0"/>
    <x v="0"/>
    <s v="WIN2AAS"/>
    <x v="0"/>
    <n v="4180971791"/>
    <x v="3"/>
    <x v="1"/>
    <x v="1"/>
    <x v="0"/>
    <x v="0"/>
    <x v="0"/>
    <x v="0"/>
    <x v="0"/>
    <n v="3"/>
    <x v="0"/>
    <n v="55595"/>
    <n v="166785"/>
    <x v="0"/>
    <x v="0"/>
    <x v="0"/>
    <x v="0"/>
    <n v="13343"/>
    <x v="4"/>
  </r>
  <r>
    <x v="0"/>
    <n v="4180971791"/>
    <x v="0"/>
    <x v="5"/>
    <x v="0"/>
    <x v="0"/>
    <s v="WIN2AAS"/>
    <x v="0"/>
    <n v="4180971791"/>
    <x v="3"/>
    <x v="9"/>
    <x v="9"/>
    <x v="0"/>
    <x v="0"/>
    <x v="0"/>
    <x v="0"/>
    <x v="0"/>
    <n v="3"/>
    <x v="0"/>
    <n v="70950"/>
    <n v="212850"/>
    <x v="0"/>
    <x v="0"/>
    <x v="0"/>
    <x v="0"/>
    <n v="17028"/>
    <x v="4"/>
  </r>
  <r>
    <x v="0"/>
    <n v="4180977714"/>
    <x v="0"/>
    <x v="5"/>
    <x v="0"/>
    <x v="0"/>
    <s v="win3777"/>
    <x v="0"/>
    <n v="4180977714"/>
    <x v="3"/>
    <x v="2"/>
    <x v="2"/>
    <x v="0"/>
    <x v="0"/>
    <x v="0"/>
    <x v="0"/>
    <x v="0"/>
    <n v="15"/>
    <x v="0"/>
    <n v="73431"/>
    <n v="1101465"/>
    <x v="0"/>
    <x v="0"/>
    <x v="0"/>
    <x v="0"/>
    <n v="88117"/>
    <x v="4"/>
  </r>
  <r>
    <x v="0"/>
    <n v="4180977714"/>
    <x v="0"/>
    <x v="5"/>
    <x v="0"/>
    <x v="0"/>
    <s v="win3777"/>
    <x v="0"/>
    <n v="4180977714"/>
    <x v="3"/>
    <x v="11"/>
    <x v="11"/>
    <x v="0"/>
    <x v="0"/>
    <x v="0"/>
    <x v="0"/>
    <x v="0"/>
    <n v="5"/>
    <x v="0"/>
    <n v="46000"/>
    <n v="230000"/>
    <x v="0"/>
    <x v="0"/>
    <x v="0"/>
    <x v="0"/>
    <n v="18400"/>
    <x v="4"/>
  </r>
  <r>
    <x v="0"/>
    <n v="4180977714"/>
    <x v="0"/>
    <x v="5"/>
    <x v="0"/>
    <x v="0"/>
    <s v="win3777"/>
    <x v="0"/>
    <n v="4180977714"/>
    <x v="3"/>
    <x v="1"/>
    <x v="1"/>
    <x v="0"/>
    <x v="0"/>
    <x v="0"/>
    <x v="0"/>
    <x v="0"/>
    <n v="5"/>
    <x v="0"/>
    <n v="55595"/>
    <n v="277975"/>
    <x v="0"/>
    <x v="0"/>
    <x v="0"/>
    <x v="0"/>
    <n v="22238"/>
    <x v="4"/>
  </r>
  <r>
    <x v="0"/>
    <s v="đt6/12win4594"/>
    <x v="0"/>
    <x v="5"/>
    <x v="0"/>
    <x v="0"/>
    <s v="WIN4594"/>
    <x v="0"/>
    <s v="đt6/12win4594"/>
    <x v="3"/>
    <x v="2"/>
    <x v="2"/>
    <x v="0"/>
    <x v="0"/>
    <x v="0"/>
    <x v="0"/>
    <x v="0"/>
    <n v="5"/>
    <x v="0"/>
    <n v="73431"/>
    <n v="367155"/>
    <x v="0"/>
    <x v="0"/>
    <x v="0"/>
    <x v="0"/>
    <n v="29372"/>
    <x v="4"/>
  </r>
  <r>
    <x v="0"/>
    <s v="đt6/12win4594"/>
    <x v="0"/>
    <x v="5"/>
    <x v="0"/>
    <x v="0"/>
    <s v="WIN4594"/>
    <x v="0"/>
    <s v="đt6/12win4594"/>
    <x v="3"/>
    <x v="8"/>
    <x v="8"/>
    <x v="0"/>
    <x v="0"/>
    <x v="0"/>
    <x v="0"/>
    <x v="0"/>
    <n v="5"/>
    <x v="0"/>
    <n v="50182"/>
    <n v="250910"/>
    <x v="0"/>
    <x v="0"/>
    <x v="0"/>
    <x v="0"/>
    <n v="20073"/>
    <x v="4"/>
  </r>
  <r>
    <x v="0"/>
    <s v="đt6/12win4594"/>
    <x v="0"/>
    <x v="5"/>
    <x v="0"/>
    <x v="0"/>
    <s v="WIN4594"/>
    <x v="0"/>
    <s v="đt6/12win4594"/>
    <x v="3"/>
    <x v="1"/>
    <x v="1"/>
    <x v="0"/>
    <x v="0"/>
    <x v="0"/>
    <x v="0"/>
    <x v="0"/>
    <n v="5"/>
    <x v="0"/>
    <n v="55595"/>
    <n v="277975"/>
    <x v="0"/>
    <x v="0"/>
    <x v="0"/>
    <x v="0"/>
    <n v="22238"/>
    <x v="4"/>
  </r>
  <r>
    <x v="0"/>
    <s v="đt6/12win4594"/>
    <x v="0"/>
    <x v="5"/>
    <x v="0"/>
    <x v="0"/>
    <s v="WIN4594"/>
    <x v="0"/>
    <s v="đt6/12win4594"/>
    <x v="3"/>
    <x v="9"/>
    <x v="9"/>
    <x v="0"/>
    <x v="0"/>
    <x v="0"/>
    <x v="0"/>
    <x v="0"/>
    <n v="5"/>
    <x v="0"/>
    <n v="70950"/>
    <n v="354750"/>
    <x v="0"/>
    <x v="0"/>
    <x v="0"/>
    <x v="0"/>
    <n v="28380"/>
    <x v="4"/>
  </r>
  <r>
    <x v="0"/>
    <s v="đt6/12win5511"/>
    <x v="0"/>
    <x v="5"/>
    <x v="0"/>
    <x v="0"/>
    <s v="win5511"/>
    <x v="0"/>
    <s v="đt6/12win5511"/>
    <x v="3"/>
    <x v="2"/>
    <x v="2"/>
    <x v="0"/>
    <x v="0"/>
    <x v="0"/>
    <x v="0"/>
    <x v="0"/>
    <n v="13"/>
    <x v="0"/>
    <n v="73431"/>
    <n v="954603"/>
    <x v="0"/>
    <x v="0"/>
    <x v="0"/>
    <x v="0"/>
    <n v="76368"/>
    <x v="4"/>
  </r>
  <r>
    <x v="0"/>
    <s v="đt6/12win5511"/>
    <x v="0"/>
    <x v="5"/>
    <x v="0"/>
    <x v="0"/>
    <s v="win5511"/>
    <x v="0"/>
    <s v="đt6/12win5511"/>
    <x v="3"/>
    <x v="8"/>
    <x v="8"/>
    <x v="0"/>
    <x v="0"/>
    <x v="0"/>
    <x v="0"/>
    <x v="0"/>
    <n v="8"/>
    <x v="0"/>
    <n v="50182"/>
    <n v="401456"/>
    <x v="0"/>
    <x v="0"/>
    <x v="0"/>
    <x v="0"/>
    <n v="32116"/>
    <x v="4"/>
  </r>
  <r>
    <x v="0"/>
    <s v="đt6/12win4260"/>
    <x v="0"/>
    <x v="5"/>
    <x v="0"/>
    <x v="0"/>
    <s v="WIN4260"/>
    <x v="0"/>
    <s v="đt6/12win4260"/>
    <x v="3"/>
    <x v="0"/>
    <x v="0"/>
    <x v="0"/>
    <x v="0"/>
    <x v="0"/>
    <x v="0"/>
    <x v="0"/>
    <n v="5"/>
    <x v="0"/>
    <n v="111058"/>
    <n v="555290"/>
    <x v="0"/>
    <x v="0"/>
    <x v="0"/>
    <x v="0"/>
    <n v="44423"/>
    <x v="4"/>
  </r>
  <r>
    <x v="0"/>
    <n v="26063443"/>
    <x v="0"/>
    <x v="5"/>
    <x v="0"/>
    <x v="0"/>
    <s v="mega0007"/>
    <x v="0"/>
    <s v="mega0007"/>
    <x v="3"/>
    <x v="21"/>
    <x v="21"/>
    <x v="0"/>
    <x v="0"/>
    <x v="0"/>
    <x v="0"/>
    <x v="2"/>
    <n v="5"/>
    <x v="0"/>
    <n v="72500"/>
    <n v="362500"/>
    <x v="0"/>
    <x v="0"/>
    <x v="0"/>
    <x v="0"/>
    <n v="29000"/>
    <x v="15"/>
  </r>
  <r>
    <x v="0"/>
    <s v="đt6/12win2agv"/>
    <x v="0"/>
    <x v="5"/>
    <x v="0"/>
    <x v="0"/>
    <s v="WIN2AGV"/>
    <x v="0"/>
    <s v="đt6/12win2agv"/>
    <x v="5"/>
    <x v="8"/>
    <x v="8"/>
    <x v="0"/>
    <x v="0"/>
    <x v="0"/>
    <x v="0"/>
    <x v="0"/>
    <n v="5"/>
    <x v="0"/>
    <n v="50182"/>
    <n v="250910"/>
    <x v="0"/>
    <x v="0"/>
    <x v="0"/>
    <x v="0"/>
    <n v="20073"/>
    <x v="4"/>
  </r>
  <r>
    <x v="0"/>
    <s v="đt6/12win2agv"/>
    <x v="0"/>
    <x v="5"/>
    <x v="0"/>
    <x v="0"/>
    <s v="WIN2AGV"/>
    <x v="0"/>
    <s v="đt6/12win2agv"/>
    <x v="5"/>
    <x v="1"/>
    <x v="1"/>
    <x v="0"/>
    <x v="0"/>
    <x v="0"/>
    <x v="0"/>
    <x v="0"/>
    <n v="5"/>
    <x v="0"/>
    <n v="55595"/>
    <n v="277975"/>
    <x v="0"/>
    <x v="0"/>
    <x v="0"/>
    <x v="0"/>
    <n v="22238"/>
    <x v="4"/>
  </r>
  <r>
    <x v="0"/>
    <s v="đt6/12win5584"/>
    <x v="0"/>
    <x v="5"/>
    <x v="0"/>
    <x v="0"/>
    <s v="WIN5584"/>
    <x v="0"/>
    <s v="đt6/12win5584"/>
    <x v="5"/>
    <x v="0"/>
    <x v="0"/>
    <x v="0"/>
    <x v="0"/>
    <x v="0"/>
    <x v="0"/>
    <x v="0"/>
    <n v="4"/>
    <x v="0"/>
    <n v="111058"/>
    <n v="444232"/>
    <x v="0"/>
    <x v="0"/>
    <x v="0"/>
    <x v="0"/>
    <n v="35539"/>
    <x v="4"/>
  </r>
  <r>
    <x v="0"/>
    <s v="đt6/12win5584"/>
    <x v="0"/>
    <x v="5"/>
    <x v="0"/>
    <x v="0"/>
    <s v="WIN5584"/>
    <x v="0"/>
    <s v="đt6/12win5584"/>
    <x v="5"/>
    <x v="2"/>
    <x v="2"/>
    <x v="0"/>
    <x v="0"/>
    <x v="0"/>
    <x v="0"/>
    <x v="0"/>
    <n v="2"/>
    <x v="0"/>
    <n v="73431"/>
    <n v="146862"/>
    <x v="0"/>
    <x v="0"/>
    <x v="0"/>
    <x v="0"/>
    <n v="11749"/>
    <x v="4"/>
  </r>
  <r>
    <x v="0"/>
    <s v="đt6/12win4140"/>
    <x v="0"/>
    <x v="5"/>
    <x v="0"/>
    <x v="0"/>
    <s v="WIN4140"/>
    <x v="0"/>
    <s v="đt6/12win4140"/>
    <x v="5"/>
    <x v="0"/>
    <x v="0"/>
    <x v="0"/>
    <x v="0"/>
    <x v="0"/>
    <x v="0"/>
    <x v="0"/>
    <n v="6"/>
    <x v="0"/>
    <n v="111058"/>
    <n v="666348"/>
    <x v="0"/>
    <x v="0"/>
    <x v="0"/>
    <x v="0"/>
    <n v="53308"/>
    <x v="4"/>
  </r>
  <r>
    <x v="0"/>
    <s v="đt6/12win3569"/>
    <x v="0"/>
    <x v="5"/>
    <x v="0"/>
    <x v="0"/>
    <s v="WIN3569"/>
    <x v="0"/>
    <s v="đt6/12win3569"/>
    <x v="5"/>
    <x v="0"/>
    <x v="0"/>
    <x v="0"/>
    <x v="0"/>
    <x v="0"/>
    <x v="0"/>
    <x v="0"/>
    <n v="3"/>
    <x v="0"/>
    <n v="111058"/>
    <n v="333174"/>
    <x v="0"/>
    <x v="0"/>
    <x v="0"/>
    <x v="0"/>
    <n v="26654"/>
    <x v="4"/>
  </r>
  <r>
    <x v="0"/>
    <s v="đt6/12win3569"/>
    <x v="0"/>
    <x v="5"/>
    <x v="0"/>
    <x v="0"/>
    <s v="WIN3569"/>
    <x v="0"/>
    <s v="đt6/12win3569"/>
    <x v="5"/>
    <x v="10"/>
    <x v="10"/>
    <x v="0"/>
    <x v="0"/>
    <x v="0"/>
    <x v="0"/>
    <x v="0"/>
    <n v="3"/>
    <x v="0"/>
    <n v="74250"/>
    <n v="222750"/>
    <x v="0"/>
    <x v="0"/>
    <x v="0"/>
    <x v="0"/>
    <n v="17820"/>
    <x v="4"/>
  </r>
  <r>
    <x v="0"/>
    <s v="đt6/12win3569"/>
    <x v="0"/>
    <x v="5"/>
    <x v="0"/>
    <x v="0"/>
    <s v="WIN3569"/>
    <x v="0"/>
    <s v="đt6/12win3569"/>
    <x v="5"/>
    <x v="9"/>
    <x v="9"/>
    <x v="0"/>
    <x v="0"/>
    <x v="0"/>
    <x v="0"/>
    <x v="0"/>
    <n v="3"/>
    <x v="0"/>
    <n v="70950"/>
    <n v="212850"/>
    <x v="0"/>
    <x v="0"/>
    <x v="0"/>
    <x v="0"/>
    <n v="17028"/>
    <x v="4"/>
  </r>
  <r>
    <x v="0"/>
    <s v="đt6/12win2054"/>
    <x v="0"/>
    <x v="5"/>
    <x v="0"/>
    <x v="0"/>
    <s v="WIN2054"/>
    <x v="0"/>
    <s v="đt6/12win2054"/>
    <x v="5"/>
    <x v="0"/>
    <x v="0"/>
    <x v="0"/>
    <x v="0"/>
    <x v="0"/>
    <x v="0"/>
    <x v="0"/>
    <n v="5"/>
    <x v="0"/>
    <n v="111058"/>
    <n v="555290"/>
    <x v="0"/>
    <x v="0"/>
    <x v="0"/>
    <x v="0"/>
    <n v="44423"/>
    <x v="4"/>
  </r>
  <r>
    <x v="0"/>
    <s v="đt6/12win2054"/>
    <x v="0"/>
    <x v="5"/>
    <x v="0"/>
    <x v="0"/>
    <s v="WIN2054"/>
    <x v="0"/>
    <s v="đt6/12win2054"/>
    <x v="5"/>
    <x v="2"/>
    <x v="2"/>
    <x v="0"/>
    <x v="0"/>
    <x v="0"/>
    <x v="0"/>
    <x v="0"/>
    <n v="5"/>
    <x v="0"/>
    <n v="73431"/>
    <n v="367155"/>
    <x v="0"/>
    <x v="0"/>
    <x v="0"/>
    <x v="0"/>
    <n v="29372"/>
    <x v="4"/>
  </r>
  <r>
    <x v="0"/>
    <s v="đt6/12win6091"/>
    <x v="0"/>
    <x v="5"/>
    <x v="0"/>
    <x v="0"/>
    <s v="WIN6091"/>
    <x v="0"/>
    <s v="đt6/12win6091"/>
    <x v="5"/>
    <x v="0"/>
    <x v="0"/>
    <x v="0"/>
    <x v="0"/>
    <x v="0"/>
    <x v="0"/>
    <x v="0"/>
    <n v="6"/>
    <x v="0"/>
    <n v="111058"/>
    <n v="666348"/>
    <x v="0"/>
    <x v="0"/>
    <x v="0"/>
    <x v="0"/>
    <n v="53308"/>
    <x v="4"/>
  </r>
  <r>
    <x v="0"/>
    <s v="đt6/12win5855"/>
    <x v="0"/>
    <x v="5"/>
    <x v="0"/>
    <x v="0"/>
    <s v="WIN5855"/>
    <x v="0"/>
    <s v="đt6/12win5855"/>
    <x v="5"/>
    <x v="2"/>
    <x v="2"/>
    <x v="0"/>
    <x v="0"/>
    <x v="0"/>
    <x v="0"/>
    <x v="0"/>
    <n v="10"/>
    <x v="0"/>
    <n v="73431"/>
    <n v="734310"/>
    <x v="0"/>
    <x v="0"/>
    <x v="0"/>
    <x v="0"/>
    <n v="58745"/>
    <x v="4"/>
  </r>
  <r>
    <x v="0"/>
    <s v="đt6/12win5855"/>
    <x v="0"/>
    <x v="5"/>
    <x v="0"/>
    <x v="0"/>
    <s v="WIN5855"/>
    <x v="0"/>
    <s v="đt6/12win5855"/>
    <x v="5"/>
    <x v="11"/>
    <x v="11"/>
    <x v="0"/>
    <x v="0"/>
    <x v="0"/>
    <x v="0"/>
    <x v="0"/>
    <n v="5"/>
    <x v="0"/>
    <n v="46000"/>
    <n v="230000"/>
    <x v="0"/>
    <x v="0"/>
    <x v="0"/>
    <x v="0"/>
    <n v="18400"/>
    <x v="4"/>
  </r>
  <r>
    <x v="0"/>
    <s v="đt6/12win5855"/>
    <x v="0"/>
    <x v="5"/>
    <x v="0"/>
    <x v="0"/>
    <s v="WIN5855"/>
    <x v="0"/>
    <s v="đt6/12win5855"/>
    <x v="5"/>
    <x v="10"/>
    <x v="10"/>
    <x v="0"/>
    <x v="0"/>
    <x v="0"/>
    <x v="0"/>
    <x v="0"/>
    <n v="5"/>
    <x v="0"/>
    <n v="74250"/>
    <n v="371250"/>
    <x v="0"/>
    <x v="0"/>
    <x v="0"/>
    <x v="0"/>
    <n v="29700"/>
    <x v="4"/>
  </r>
  <r>
    <x v="0"/>
    <s v="đt6/12win2al8"/>
    <x v="0"/>
    <x v="5"/>
    <x v="0"/>
    <x v="0"/>
    <s v="WIN2AL8"/>
    <x v="0"/>
    <s v="đt6/12win2al8"/>
    <x v="5"/>
    <x v="0"/>
    <x v="0"/>
    <x v="0"/>
    <x v="0"/>
    <x v="0"/>
    <x v="0"/>
    <x v="0"/>
    <n v="6"/>
    <x v="0"/>
    <n v="111058"/>
    <n v="666348"/>
    <x v="0"/>
    <x v="0"/>
    <x v="0"/>
    <x v="0"/>
    <n v="53308"/>
    <x v="4"/>
  </r>
  <r>
    <x v="0"/>
    <s v="đt6/12win2ad0"/>
    <x v="0"/>
    <x v="5"/>
    <x v="0"/>
    <x v="0"/>
    <s v="win2AD0"/>
    <x v="0"/>
    <s v="đt6/12win2ad0"/>
    <x v="5"/>
    <x v="2"/>
    <x v="2"/>
    <x v="0"/>
    <x v="0"/>
    <x v="0"/>
    <x v="0"/>
    <x v="0"/>
    <n v="6"/>
    <x v="0"/>
    <n v="73431"/>
    <n v="440586"/>
    <x v="0"/>
    <x v="0"/>
    <x v="0"/>
    <x v="0"/>
    <n v="35247"/>
    <x v="4"/>
  </r>
  <r>
    <x v="0"/>
    <s v="đt6/12win2ad0"/>
    <x v="0"/>
    <x v="5"/>
    <x v="0"/>
    <x v="0"/>
    <s v="win2AD0"/>
    <x v="0"/>
    <s v="đt6/12win2ad0"/>
    <x v="5"/>
    <x v="11"/>
    <x v="11"/>
    <x v="0"/>
    <x v="0"/>
    <x v="0"/>
    <x v="0"/>
    <x v="0"/>
    <n v="3"/>
    <x v="0"/>
    <n v="46000"/>
    <n v="138000"/>
    <x v="0"/>
    <x v="0"/>
    <x v="0"/>
    <x v="0"/>
    <n v="11040"/>
    <x v="4"/>
  </r>
  <r>
    <x v="0"/>
    <n v="4180971149"/>
    <x v="0"/>
    <x v="5"/>
    <x v="0"/>
    <x v="0"/>
    <s v="WIN3691"/>
    <x v="0"/>
    <n v="4180971149"/>
    <x v="5"/>
    <x v="2"/>
    <x v="2"/>
    <x v="0"/>
    <x v="0"/>
    <x v="0"/>
    <x v="0"/>
    <x v="0"/>
    <n v="15"/>
    <x v="0"/>
    <n v="73431"/>
    <n v="1101465"/>
    <x v="0"/>
    <x v="0"/>
    <x v="0"/>
    <x v="0"/>
    <n v="88117"/>
    <x v="4"/>
  </r>
  <r>
    <x v="0"/>
    <n v="4180971149"/>
    <x v="0"/>
    <x v="5"/>
    <x v="0"/>
    <x v="0"/>
    <s v="WIN3691"/>
    <x v="0"/>
    <n v="4180971149"/>
    <x v="5"/>
    <x v="8"/>
    <x v="8"/>
    <x v="0"/>
    <x v="0"/>
    <x v="0"/>
    <x v="0"/>
    <x v="0"/>
    <n v="10"/>
    <x v="0"/>
    <n v="50182"/>
    <n v="501820"/>
    <x v="0"/>
    <x v="0"/>
    <x v="0"/>
    <x v="0"/>
    <n v="40146"/>
    <x v="4"/>
  </r>
  <r>
    <x v="0"/>
    <n v="4180988787"/>
    <x v="0"/>
    <x v="5"/>
    <x v="0"/>
    <x v="0"/>
    <s v="WIN3641"/>
    <x v="0"/>
    <n v="4180988787"/>
    <x v="5"/>
    <x v="2"/>
    <x v="2"/>
    <x v="0"/>
    <x v="0"/>
    <x v="0"/>
    <x v="0"/>
    <x v="0"/>
    <n v="10"/>
    <x v="0"/>
    <n v="73431"/>
    <n v="734310"/>
    <x v="0"/>
    <x v="0"/>
    <x v="0"/>
    <x v="0"/>
    <n v="58745"/>
    <x v="4"/>
  </r>
  <r>
    <x v="0"/>
    <n v="4180981823"/>
    <x v="0"/>
    <x v="5"/>
    <x v="0"/>
    <x v="0"/>
    <s v="win6639"/>
    <x v="0"/>
    <n v="4180981823"/>
    <x v="5"/>
    <x v="0"/>
    <x v="0"/>
    <x v="0"/>
    <x v="0"/>
    <x v="0"/>
    <x v="0"/>
    <x v="0"/>
    <n v="6"/>
    <x v="0"/>
    <n v="111058"/>
    <n v="666348"/>
    <x v="0"/>
    <x v="0"/>
    <x v="0"/>
    <x v="0"/>
    <n v="53308"/>
    <x v="4"/>
  </r>
  <r>
    <x v="0"/>
    <n v="4180977763"/>
    <x v="0"/>
    <x v="5"/>
    <x v="0"/>
    <x v="0"/>
    <s v="WIN2031"/>
    <x v="0"/>
    <n v="4180977763"/>
    <x v="5"/>
    <x v="0"/>
    <x v="0"/>
    <x v="0"/>
    <x v="0"/>
    <x v="0"/>
    <x v="0"/>
    <x v="0"/>
    <n v="5"/>
    <x v="0"/>
    <n v="111058"/>
    <n v="555290"/>
    <x v="0"/>
    <x v="0"/>
    <x v="0"/>
    <x v="0"/>
    <n v="44423"/>
    <x v="4"/>
  </r>
  <r>
    <x v="0"/>
    <n v="4180977763"/>
    <x v="0"/>
    <x v="5"/>
    <x v="0"/>
    <x v="0"/>
    <s v="WIN2031"/>
    <x v="0"/>
    <n v="4180977763"/>
    <x v="5"/>
    <x v="2"/>
    <x v="2"/>
    <x v="0"/>
    <x v="0"/>
    <x v="0"/>
    <x v="0"/>
    <x v="0"/>
    <n v="5"/>
    <x v="0"/>
    <n v="73431"/>
    <n v="367155"/>
    <x v="0"/>
    <x v="0"/>
    <x v="0"/>
    <x v="0"/>
    <n v="29372"/>
    <x v="4"/>
  </r>
  <r>
    <x v="0"/>
    <n v="4180988743"/>
    <x v="0"/>
    <x v="5"/>
    <x v="0"/>
    <x v="0"/>
    <s v="WIN4667"/>
    <x v="0"/>
    <n v="4180988743"/>
    <x v="5"/>
    <x v="0"/>
    <x v="0"/>
    <x v="0"/>
    <x v="0"/>
    <x v="0"/>
    <x v="0"/>
    <x v="0"/>
    <n v="5"/>
    <x v="0"/>
    <n v="111058"/>
    <n v="555290"/>
    <x v="0"/>
    <x v="0"/>
    <x v="0"/>
    <x v="0"/>
    <n v="44423"/>
    <x v="4"/>
  </r>
  <r>
    <x v="17"/>
    <n v="4180613894"/>
    <x v="0"/>
    <x v="5"/>
    <x v="0"/>
    <x v="0"/>
    <s v="WIN3863"/>
    <x v="0"/>
    <n v="4180613894"/>
    <x v="5"/>
    <x v="1"/>
    <x v="1"/>
    <x v="0"/>
    <x v="0"/>
    <x v="0"/>
    <x v="0"/>
    <x v="0"/>
    <n v="5"/>
    <x v="0"/>
    <n v="55595"/>
    <n v="277975"/>
    <x v="0"/>
    <x v="0"/>
    <x v="0"/>
    <x v="0"/>
    <n v="22238"/>
    <x v="4"/>
  </r>
  <r>
    <x v="17"/>
    <n v="4180613894"/>
    <x v="0"/>
    <x v="5"/>
    <x v="0"/>
    <x v="0"/>
    <s v="WIN3863"/>
    <x v="0"/>
    <n v="4180613894"/>
    <x v="5"/>
    <x v="11"/>
    <x v="11"/>
    <x v="0"/>
    <x v="0"/>
    <x v="0"/>
    <x v="0"/>
    <x v="0"/>
    <n v="5"/>
    <x v="0"/>
    <n v="46000"/>
    <n v="230000"/>
    <x v="0"/>
    <x v="0"/>
    <x v="0"/>
    <x v="0"/>
    <n v="18400"/>
    <x v="4"/>
  </r>
  <r>
    <x v="17"/>
    <n v="4180613894"/>
    <x v="0"/>
    <x v="5"/>
    <x v="0"/>
    <x v="0"/>
    <s v="WIN3863"/>
    <x v="0"/>
    <n v="4180613894"/>
    <x v="5"/>
    <x v="9"/>
    <x v="9"/>
    <x v="0"/>
    <x v="0"/>
    <x v="0"/>
    <x v="0"/>
    <x v="0"/>
    <n v="5"/>
    <x v="0"/>
    <n v="70950"/>
    <n v="354750"/>
    <x v="0"/>
    <x v="0"/>
    <x v="0"/>
    <x v="0"/>
    <n v="28380"/>
    <x v="4"/>
  </r>
  <r>
    <x v="3"/>
    <n v="4180791477"/>
    <x v="0"/>
    <x v="5"/>
    <x v="0"/>
    <x v="0"/>
    <s v="WIN2ARC"/>
    <x v="0"/>
    <n v="4180791477"/>
    <x v="5"/>
    <x v="0"/>
    <x v="0"/>
    <x v="0"/>
    <x v="0"/>
    <x v="0"/>
    <x v="0"/>
    <x v="0"/>
    <n v="6"/>
    <x v="0"/>
    <n v="111058"/>
    <n v="666348"/>
    <x v="0"/>
    <x v="0"/>
    <x v="0"/>
    <x v="0"/>
    <n v="53308"/>
    <x v="4"/>
  </r>
  <r>
    <x v="3"/>
    <n v="4180791477"/>
    <x v="0"/>
    <x v="5"/>
    <x v="0"/>
    <x v="0"/>
    <s v="WIN2ARC"/>
    <x v="0"/>
    <n v="4180791477"/>
    <x v="5"/>
    <x v="11"/>
    <x v="11"/>
    <x v="0"/>
    <x v="0"/>
    <x v="0"/>
    <x v="0"/>
    <x v="0"/>
    <n v="3"/>
    <x v="0"/>
    <n v="46000"/>
    <n v="138000"/>
    <x v="0"/>
    <x v="0"/>
    <x v="0"/>
    <x v="0"/>
    <n v="11040"/>
    <x v="4"/>
  </r>
  <r>
    <x v="1"/>
    <n v="4180731095"/>
    <x v="0"/>
    <x v="5"/>
    <x v="0"/>
    <x v="0"/>
    <s v="WIN5554"/>
    <x v="0"/>
    <n v="4180731095"/>
    <x v="5"/>
    <x v="1"/>
    <x v="1"/>
    <x v="0"/>
    <x v="0"/>
    <x v="0"/>
    <x v="0"/>
    <x v="0"/>
    <n v="5"/>
    <x v="0"/>
    <n v="55595"/>
    <n v="277975"/>
    <x v="0"/>
    <x v="0"/>
    <x v="0"/>
    <x v="0"/>
    <n v="22238"/>
    <x v="4"/>
  </r>
  <r>
    <x v="1"/>
    <n v="4180731095"/>
    <x v="0"/>
    <x v="5"/>
    <x v="0"/>
    <x v="0"/>
    <s v="WIN5554"/>
    <x v="0"/>
    <n v="4180731095"/>
    <x v="5"/>
    <x v="9"/>
    <x v="9"/>
    <x v="0"/>
    <x v="0"/>
    <x v="0"/>
    <x v="0"/>
    <x v="0"/>
    <n v="3"/>
    <x v="0"/>
    <n v="70950"/>
    <n v="212850"/>
    <x v="0"/>
    <x v="0"/>
    <x v="0"/>
    <x v="0"/>
    <n v="17028"/>
    <x v="4"/>
  </r>
  <r>
    <x v="1"/>
    <n v="4180731095"/>
    <x v="0"/>
    <x v="5"/>
    <x v="0"/>
    <x v="0"/>
    <s v="WIN5554"/>
    <x v="0"/>
    <n v="4180731095"/>
    <x v="5"/>
    <x v="8"/>
    <x v="8"/>
    <x v="0"/>
    <x v="0"/>
    <x v="0"/>
    <x v="0"/>
    <x v="0"/>
    <n v="3"/>
    <x v="0"/>
    <n v="50182"/>
    <n v="150546"/>
    <x v="0"/>
    <x v="0"/>
    <x v="0"/>
    <x v="0"/>
    <n v="12044"/>
    <x v="4"/>
  </r>
  <r>
    <x v="1"/>
    <n v="4180731095"/>
    <x v="0"/>
    <x v="5"/>
    <x v="0"/>
    <x v="0"/>
    <s v="WIN5554"/>
    <x v="0"/>
    <n v="4180731095"/>
    <x v="5"/>
    <x v="2"/>
    <x v="2"/>
    <x v="0"/>
    <x v="0"/>
    <x v="0"/>
    <x v="0"/>
    <x v="0"/>
    <n v="3"/>
    <x v="0"/>
    <n v="73431"/>
    <n v="220293"/>
    <x v="0"/>
    <x v="0"/>
    <x v="0"/>
    <x v="0"/>
    <n v="17623"/>
    <x v="4"/>
  </r>
  <r>
    <x v="1"/>
    <n v="4180751764"/>
    <x v="0"/>
    <x v="5"/>
    <x v="0"/>
    <x v="0"/>
    <s v="WIN2758"/>
    <x v="0"/>
    <n v="4180751764"/>
    <x v="5"/>
    <x v="8"/>
    <x v="8"/>
    <x v="0"/>
    <x v="0"/>
    <x v="0"/>
    <x v="0"/>
    <x v="0"/>
    <n v="5"/>
    <x v="0"/>
    <n v="50182"/>
    <n v="250910"/>
    <x v="0"/>
    <x v="0"/>
    <x v="0"/>
    <x v="0"/>
    <n v="20073"/>
    <x v="4"/>
  </r>
  <r>
    <x v="1"/>
    <n v="4180751764"/>
    <x v="0"/>
    <x v="5"/>
    <x v="0"/>
    <x v="0"/>
    <s v="WIN2758"/>
    <x v="0"/>
    <n v="4180751764"/>
    <x v="5"/>
    <x v="11"/>
    <x v="11"/>
    <x v="0"/>
    <x v="0"/>
    <x v="0"/>
    <x v="0"/>
    <x v="0"/>
    <n v="5"/>
    <x v="0"/>
    <n v="46000"/>
    <n v="230000"/>
    <x v="0"/>
    <x v="0"/>
    <x v="0"/>
    <x v="0"/>
    <n v="18400"/>
    <x v="4"/>
  </r>
  <r>
    <x v="1"/>
    <n v="4180751764"/>
    <x v="0"/>
    <x v="5"/>
    <x v="0"/>
    <x v="0"/>
    <s v="WIN2758"/>
    <x v="0"/>
    <n v="4180751764"/>
    <x v="5"/>
    <x v="1"/>
    <x v="1"/>
    <x v="0"/>
    <x v="0"/>
    <x v="0"/>
    <x v="0"/>
    <x v="0"/>
    <n v="3"/>
    <x v="0"/>
    <n v="55595"/>
    <n v="166785"/>
    <x v="0"/>
    <x v="0"/>
    <x v="0"/>
    <x v="0"/>
    <n v="13343"/>
    <x v="4"/>
  </r>
  <r>
    <x v="1"/>
    <n v="4180751764"/>
    <x v="0"/>
    <x v="5"/>
    <x v="0"/>
    <x v="0"/>
    <s v="WIN2758"/>
    <x v="0"/>
    <n v="4180751764"/>
    <x v="5"/>
    <x v="9"/>
    <x v="9"/>
    <x v="0"/>
    <x v="0"/>
    <x v="0"/>
    <x v="0"/>
    <x v="0"/>
    <n v="5"/>
    <x v="0"/>
    <n v="70950"/>
    <n v="354750"/>
    <x v="0"/>
    <x v="0"/>
    <x v="0"/>
    <x v="0"/>
    <n v="28380"/>
    <x v="4"/>
  </r>
  <r>
    <x v="1"/>
    <n v="4180751764"/>
    <x v="0"/>
    <x v="5"/>
    <x v="0"/>
    <x v="0"/>
    <s v="WIN2758"/>
    <x v="0"/>
    <n v="4180751764"/>
    <x v="5"/>
    <x v="0"/>
    <x v="0"/>
    <x v="0"/>
    <x v="0"/>
    <x v="0"/>
    <x v="0"/>
    <x v="0"/>
    <n v="5"/>
    <x v="0"/>
    <n v="111058"/>
    <n v="555290"/>
    <x v="0"/>
    <x v="0"/>
    <x v="0"/>
    <x v="0"/>
    <n v="44423"/>
    <x v="4"/>
  </r>
  <r>
    <x v="1"/>
    <n v="4180751764"/>
    <x v="0"/>
    <x v="5"/>
    <x v="0"/>
    <x v="0"/>
    <s v="WIN2758"/>
    <x v="0"/>
    <n v="4180751764"/>
    <x v="5"/>
    <x v="10"/>
    <x v="10"/>
    <x v="0"/>
    <x v="0"/>
    <x v="0"/>
    <x v="0"/>
    <x v="0"/>
    <n v="3"/>
    <x v="0"/>
    <n v="74250"/>
    <n v="222750"/>
    <x v="0"/>
    <x v="0"/>
    <x v="0"/>
    <x v="0"/>
    <n v="17820"/>
    <x v="4"/>
  </r>
  <r>
    <x v="1"/>
    <n v="4180751764"/>
    <x v="0"/>
    <x v="5"/>
    <x v="0"/>
    <x v="0"/>
    <s v="WIN2758"/>
    <x v="0"/>
    <n v="4180751764"/>
    <x v="5"/>
    <x v="2"/>
    <x v="2"/>
    <x v="0"/>
    <x v="0"/>
    <x v="0"/>
    <x v="0"/>
    <x v="0"/>
    <n v="5"/>
    <x v="0"/>
    <n v="73431"/>
    <n v="367155"/>
    <x v="0"/>
    <x v="0"/>
    <x v="0"/>
    <x v="0"/>
    <n v="29372"/>
    <x v="4"/>
  </r>
  <r>
    <x v="1"/>
    <n v="4180761519"/>
    <x v="0"/>
    <x v="5"/>
    <x v="0"/>
    <x v="0"/>
    <s v="win1658"/>
    <x v="0"/>
    <n v="4180761519"/>
    <x v="5"/>
    <x v="2"/>
    <x v="2"/>
    <x v="0"/>
    <x v="0"/>
    <x v="0"/>
    <x v="0"/>
    <x v="0"/>
    <n v="10"/>
    <x v="0"/>
    <n v="73431"/>
    <n v="734310"/>
    <x v="0"/>
    <x v="0"/>
    <x v="0"/>
    <x v="0"/>
    <n v="58745"/>
    <x v="4"/>
  </r>
  <r>
    <x v="1"/>
    <n v="4180761519"/>
    <x v="0"/>
    <x v="5"/>
    <x v="0"/>
    <x v="0"/>
    <s v="win1658"/>
    <x v="0"/>
    <n v="4180761519"/>
    <x v="5"/>
    <x v="8"/>
    <x v="8"/>
    <x v="0"/>
    <x v="0"/>
    <x v="0"/>
    <x v="0"/>
    <x v="0"/>
    <n v="10"/>
    <x v="0"/>
    <n v="50182"/>
    <n v="501820"/>
    <x v="0"/>
    <x v="0"/>
    <x v="0"/>
    <x v="0"/>
    <n v="40146"/>
    <x v="4"/>
  </r>
  <r>
    <x v="1"/>
    <n v="4180761519"/>
    <x v="0"/>
    <x v="5"/>
    <x v="0"/>
    <x v="0"/>
    <s v="win1658"/>
    <x v="0"/>
    <n v="4180761519"/>
    <x v="5"/>
    <x v="11"/>
    <x v="11"/>
    <x v="0"/>
    <x v="0"/>
    <x v="0"/>
    <x v="0"/>
    <x v="0"/>
    <n v="5"/>
    <x v="0"/>
    <n v="46000"/>
    <n v="230000"/>
    <x v="0"/>
    <x v="0"/>
    <x v="0"/>
    <x v="0"/>
    <n v="18400"/>
    <x v="4"/>
  </r>
  <r>
    <x v="1"/>
    <n v="4180761519"/>
    <x v="0"/>
    <x v="5"/>
    <x v="0"/>
    <x v="0"/>
    <s v="win1658"/>
    <x v="0"/>
    <n v="4180761519"/>
    <x v="5"/>
    <x v="1"/>
    <x v="1"/>
    <x v="0"/>
    <x v="0"/>
    <x v="0"/>
    <x v="0"/>
    <x v="0"/>
    <n v="5"/>
    <x v="0"/>
    <n v="55595"/>
    <n v="277975"/>
    <x v="0"/>
    <x v="0"/>
    <x v="0"/>
    <x v="0"/>
    <n v="22238"/>
    <x v="4"/>
  </r>
  <r>
    <x v="1"/>
    <n v="4180729940"/>
    <x v="0"/>
    <x v="5"/>
    <x v="0"/>
    <x v="0"/>
    <s v="WIN5288"/>
    <x v="0"/>
    <n v="4180729940"/>
    <x v="5"/>
    <x v="2"/>
    <x v="2"/>
    <x v="0"/>
    <x v="0"/>
    <x v="0"/>
    <x v="0"/>
    <x v="0"/>
    <n v="10"/>
    <x v="0"/>
    <n v="73431"/>
    <n v="734310"/>
    <x v="0"/>
    <x v="0"/>
    <x v="0"/>
    <x v="0"/>
    <n v="58745"/>
    <x v="4"/>
  </r>
  <r>
    <x v="4"/>
    <n v="4180845109"/>
    <x v="0"/>
    <x v="5"/>
    <x v="0"/>
    <x v="0"/>
    <s v="WIN2ATU"/>
    <x v="0"/>
    <n v="4180845109"/>
    <x v="5"/>
    <x v="2"/>
    <x v="2"/>
    <x v="0"/>
    <x v="0"/>
    <x v="0"/>
    <x v="0"/>
    <x v="0"/>
    <n v="10"/>
    <x v="0"/>
    <n v="73431"/>
    <n v="734310"/>
    <x v="0"/>
    <x v="0"/>
    <x v="0"/>
    <x v="0"/>
    <n v="58745"/>
    <x v="4"/>
  </r>
  <r>
    <x v="19"/>
    <n v="4180618494"/>
    <x v="0"/>
    <x v="5"/>
    <x v="0"/>
    <x v="0"/>
    <s v="WIN2441"/>
    <x v="0"/>
    <n v="4180618494"/>
    <x v="5"/>
    <x v="0"/>
    <x v="0"/>
    <x v="0"/>
    <x v="0"/>
    <x v="0"/>
    <x v="0"/>
    <x v="0"/>
    <n v="3"/>
    <x v="0"/>
    <n v="111058"/>
    <n v="333174"/>
    <x v="0"/>
    <x v="0"/>
    <x v="0"/>
    <x v="0"/>
    <n v="26654"/>
    <x v="4"/>
  </r>
  <r>
    <x v="19"/>
    <n v="4180618494"/>
    <x v="0"/>
    <x v="5"/>
    <x v="0"/>
    <x v="0"/>
    <s v="WIN2441"/>
    <x v="0"/>
    <n v="4180618494"/>
    <x v="5"/>
    <x v="8"/>
    <x v="8"/>
    <x v="0"/>
    <x v="0"/>
    <x v="0"/>
    <x v="0"/>
    <x v="0"/>
    <n v="5"/>
    <x v="0"/>
    <n v="50182"/>
    <n v="250910"/>
    <x v="0"/>
    <x v="0"/>
    <x v="0"/>
    <x v="0"/>
    <n v="20073"/>
    <x v="4"/>
  </r>
  <r>
    <x v="19"/>
    <n v="4180618494"/>
    <x v="0"/>
    <x v="5"/>
    <x v="0"/>
    <x v="0"/>
    <s v="WIN2441"/>
    <x v="0"/>
    <n v="4180618494"/>
    <x v="5"/>
    <x v="10"/>
    <x v="10"/>
    <x v="0"/>
    <x v="0"/>
    <x v="0"/>
    <x v="0"/>
    <x v="0"/>
    <n v="5"/>
    <x v="0"/>
    <n v="74250"/>
    <n v="371250"/>
    <x v="0"/>
    <x v="0"/>
    <x v="0"/>
    <x v="0"/>
    <n v="29700"/>
    <x v="4"/>
  </r>
  <r>
    <x v="19"/>
    <n v="4180618494"/>
    <x v="0"/>
    <x v="5"/>
    <x v="0"/>
    <x v="0"/>
    <s v="WIN2441"/>
    <x v="0"/>
    <n v="4180618494"/>
    <x v="5"/>
    <x v="11"/>
    <x v="11"/>
    <x v="0"/>
    <x v="0"/>
    <x v="0"/>
    <x v="0"/>
    <x v="0"/>
    <n v="5"/>
    <x v="0"/>
    <n v="46000"/>
    <n v="230000"/>
    <x v="0"/>
    <x v="0"/>
    <x v="0"/>
    <x v="0"/>
    <n v="18400"/>
    <x v="4"/>
  </r>
  <r>
    <x v="16"/>
    <n v="4180477946"/>
    <x v="0"/>
    <x v="5"/>
    <x v="0"/>
    <x v="0"/>
    <s v="WIN-HNI-BDH-2BBA"/>
    <x v="0"/>
    <s v="WIN-HNI-BDH-2BBA"/>
    <x v="4"/>
    <x v="1"/>
    <x v="1"/>
    <x v="0"/>
    <x v="0"/>
    <x v="0"/>
    <x v="0"/>
    <x v="0"/>
    <n v="6"/>
    <x v="0"/>
    <n v="55595"/>
    <n v="333570"/>
    <x v="0"/>
    <x v="0"/>
    <x v="0"/>
    <x v="0"/>
    <n v="26686"/>
    <x v="4"/>
  </r>
  <r>
    <x v="16"/>
    <n v="4180477946"/>
    <x v="0"/>
    <x v="5"/>
    <x v="0"/>
    <x v="0"/>
    <s v="WIN-HNI-BDH-2BBA"/>
    <x v="0"/>
    <s v="WIN-HNI-BDH-2BBA"/>
    <x v="4"/>
    <x v="9"/>
    <x v="9"/>
    <x v="0"/>
    <x v="0"/>
    <x v="0"/>
    <x v="0"/>
    <x v="0"/>
    <n v="5"/>
    <x v="0"/>
    <n v="70950"/>
    <n v="354750"/>
    <x v="0"/>
    <x v="0"/>
    <x v="0"/>
    <x v="0"/>
    <n v="28380"/>
    <x v="4"/>
  </r>
  <r>
    <x v="16"/>
    <n v="4180477946"/>
    <x v="0"/>
    <x v="5"/>
    <x v="0"/>
    <x v="0"/>
    <s v="WIN-HNI-BDH-2BBA"/>
    <x v="0"/>
    <s v="WIN-HNI-BDH-2BBA"/>
    <x v="4"/>
    <x v="0"/>
    <x v="0"/>
    <x v="0"/>
    <x v="0"/>
    <x v="0"/>
    <x v="0"/>
    <x v="0"/>
    <n v="6"/>
    <x v="0"/>
    <n v="111058"/>
    <n v="666348"/>
    <x v="0"/>
    <x v="0"/>
    <x v="0"/>
    <x v="0"/>
    <n v="53308"/>
    <x v="4"/>
  </r>
  <r>
    <x v="16"/>
    <n v="4180477946"/>
    <x v="0"/>
    <x v="5"/>
    <x v="0"/>
    <x v="0"/>
    <s v="WIN-HNI-BDH-2BBA"/>
    <x v="0"/>
    <s v="WIN-HNI-BDH-2BBA"/>
    <x v="4"/>
    <x v="2"/>
    <x v="2"/>
    <x v="0"/>
    <x v="0"/>
    <x v="0"/>
    <x v="0"/>
    <x v="0"/>
    <n v="6"/>
    <x v="0"/>
    <n v="73431"/>
    <n v="440586"/>
    <x v="0"/>
    <x v="0"/>
    <x v="0"/>
    <x v="0"/>
    <n v="35247"/>
    <x v="4"/>
  </r>
  <r>
    <x v="16"/>
    <n v="4180477946"/>
    <x v="0"/>
    <x v="5"/>
    <x v="0"/>
    <x v="0"/>
    <s v="WIN-HNI-BDH-2BBA"/>
    <x v="0"/>
    <s v="WIN-HNI-BDH-2BBA"/>
    <x v="4"/>
    <x v="11"/>
    <x v="11"/>
    <x v="0"/>
    <x v="0"/>
    <x v="0"/>
    <x v="0"/>
    <x v="0"/>
    <n v="5"/>
    <x v="0"/>
    <n v="46000"/>
    <n v="230000"/>
    <x v="0"/>
    <x v="0"/>
    <x v="0"/>
    <x v="0"/>
    <n v="18400"/>
    <x v="4"/>
  </r>
  <r>
    <x v="16"/>
    <n v="4180477946"/>
    <x v="0"/>
    <x v="5"/>
    <x v="0"/>
    <x v="0"/>
    <s v="WIN-HNI-BDH-2BBA"/>
    <x v="0"/>
    <s v="WIN-HNI-BDH-2BBA"/>
    <x v="4"/>
    <x v="10"/>
    <x v="10"/>
    <x v="0"/>
    <x v="0"/>
    <x v="0"/>
    <x v="0"/>
    <x v="0"/>
    <n v="5"/>
    <x v="0"/>
    <n v="74250"/>
    <n v="371250"/>
    <x v="0"/>
    <x v="0"/>
    <x v="0"/>
    <x v="0"/>
    <n v="29700"/>
    <x v="4"/>
  </r>
  <r>
    <x v="16"/>
    <n v="4180477946"/>
    <x v="0"/>
    <x v="5"/>
    <x v="0"/>
    <x v="0"/>
    <s v="WIN-HNI-BDH-2BBA"/>
    <x v="0"/>
    <s v="WIN-HNI-BDH-2BBA"/>
    <x v="4"/>
    <x v="8"/>
    <x v="8"/>
    <x v="0"/>
    <x v="0"/>
    <x v="0"/>
    <x v="0"/>
    <x v="0"/>
    <n v="5"/>
    <x v="0"/>
    <n v="50182"/>
    <n v="250910"/>
    <x v="0"/>
    <x v="0"/>
    <x v="0"/>
    <x v="0"/>
    <n v="20073"/>
    <x v="4"/>
  </r>
  <r>
    <x v="4"/>
    <s v="đt7/12win3323"/>
    <x v="0"/>
    <x v="6"/>
    <x v="0"/>
    <x v="0"/>
    <s v="win3323"/>
    <x v="0"/>
    <s v="đt7/12win3323"/>
    <x v="3"/>
    <x v="2"/>
    <x v="2"/>
    <x v="0"/>
    <x v="0"/>
    <x v="0"/>
    <x v="0"/>
    <x v="0"/>
    <n v="15"/>
    <x v="0"/>
    <n v="73431"/>
    <n v="1101465"/>
    <x v="0"/>
    <x v="0"/>
    <x v="0"/>
    <x v="0"/>
    <n v="88117"/>
    <x v="4"/>
  </r>
  <r>
    <x v="4"/>
    <s v="đt7/12win3323"/>
    <x v="0"/>
    <x v="6"/>
    <x v="0"/>
    <x v="0"/>
    <s v="win3323"/>
    <x v="0"/>
    <s v="đt7/12win3323"/>
    <x v="3"/>
    <x v="0"/>
    <x v="0"/>
    <x v="0"/>
    <x v="0"/>
    <x v="0"/>
    <x v="0"/>
    <x v="0"/>
    <n v="5"/>
    <x v="0"/>
    <n v="111058"/>
    <n v="555290"/>
    <x v="0"/>
    <x v="0"/>
    <x v="0"/>
    <x v="0"/>
    <n v="44423"/>
    <x v="4"/>
  </r>
  <r>
    <x v="4"/>
    <s v="đt7/12win2aqv"/>
    <x v="0"/>
    <x v="6"/>
    <x v="0"/>
    <x v="0"/>
    <s v="win2AQV"/>
    <x v="0"/>
    <s v="đt7/12win2aqv"/>
    <x v="3"/>
    <x v="2"/>
    <x v="2"/>
    <x v="0"/>
    <x v="0"/>
    <x v="0"/>
    <x v="0"/>
    <x v="0"/>
    <n v="15"/>
    <x v="0"/>
    <n v="73431"/>
    <n v="1101465"/>
    <x v="0"/>
    <x v="0"/>
    <x v="0"/>
    <x v="0"/>
    <n v="88117"/>
    <x v="4"/>
  </r>
  <r>
    <x v="4"/>
    <s v="đt7/12win2aqv"/>
    <x v="0"/>
    <x v="6"/>
    <x v="0"/>
    <x v="0"/>
    <s v="win2AQV"/>
    <x v="0"/>
    <s v="đt7/12win2aqv"/>
    <x v="3"/>
    <x v="0"/>
    <x v="0"/>
    <x v="0"/>
    <x v="0"/>
    <x v="0"/>
    <x v="0"/>
    <x v="0"/>
    <n v="5"/>
    <x v="0"/>
    <n v="111058"/>
    <n v="555290"/>
    <x v="0"/>
    <x v="0"/>
    <x v="0"/>
    <x v="0"/>
    <n v="44423"/>
    <x v="4"/>
  </r>
  <r>
    <x v="4"/>
    <n v="4180867226"/>
    <x v="0"/>
    <x v="6"/>
    <x v="0"/>
    <x v="0"/>
    <s v="win3649"/>
    <x v="0"/>
    <n v="4180867226"/>
    <x v="3"/>
    <x v="2"/>
    <x v="2"/>
    <x v="0"/>
    <x v="0"/>
    <x v="0"/>
    <x v="0"/>
    <x v="0"/>
    <n v="5"/>
    <x v="0"/>
    <n v="73431"/>
    <n v="367155"/>
    <x v="0"/>
    <x v="0"/>
    <x v="0"/>
    <x v="0"/>
    <n v="29372"/>
    <x v="4"/>
  </r>
  <r>
    <x v="4"/>
    <n v="4180867226"/>
    <x v="0"/>
    <x v="6"/>
    <x v="0"/>
    <x v="0"/>
    <s v="win3649"/>
    <x v="0"/>
    <n v="4180867226"/>
    <x v="3"/>
    <x v="0"/>
    <x v="0"/>
    <x v="0"/>
    <x v="0"/>
    <x v="0"/>
    <x v="0"/>
    <x v="0"/>
    <n v="3"/>
    <x v="0"/>
    <n v="111058"/>
    <n v="333174"/>
    <x v="0"/>
    <x v="0"/>
    <x v="0"/>
    <x v="0"/>
    <n v="26654"/>
    <x v="4"/>
  </r>
  <r>
    <x v="4"/>
    <n v="4180867226"/>
    <x v="0"/>
    <x v="6"/>
    <x v="0"/>
    <x v="0"/>
    <s v="win3649"/>
    <x v="0"/>
    <n v="4180867226"/>
    <x v="3"/>
    <x v="10"/>
    <x v="10"/>
    <x v="0"/>
    <x v="0"/>
    <x v="0"/>
    <x v="0"/>
    <x v="0"/>
    <n v="3"/>
    <x v="0"/>
    <n v="74250"/>
    <n v="222750"/>
    <x v="0"/>
    <x v="0"/>
    <x v="0"/>
    <x v="0"/>
    <n v="17820"/>
    <x v="4"/>
  </r>
  <r>
    <x v="4"/>
    <n v="4180867226"/>
    <x v="0"/>
    <x v="6"/>
    <x v="0"/>
    <x v="0"/>
    <s v="win3649"/>
    <x v="0"/>
    <n v="4180867226"/>
    <x v="3"/>
    <x v="9"/>
    <x v="9"/>
    <x v="0"/>
    <x v="0"/>
    <x v="0"/>
    <x v="0"/>
    <x v="0"/>
    <n v="3"/>
    <x v="0"/>
    <n v="70950"/>
    <n v="212850"/>
    <x v="0"/>
    <x v="0"/>
    <x v="0"/>
    <x v="0"/>
    <n v="17028"/>
    <x v="4"/>
  </r>
  <r>
    <x v="4"/>
    <n v="4180867226"/>
    <x v="0"/>
    <x v="6"/>
    <x v="0"/>
    <x v="0"/>
    <s v="win3649"/>
    <x v="0"/>
    <n v="4180867226"/>
    <x v="3"/>
    <x v="11"/>
    <x v="11"/>
    <x v="0"/>
    <x v="0"/>
    <x v="0"/>
    <x v="0"/>
    <x v="0"/>
    <n v="10"/>
    <x v="0"/>
    <n v="46000"/>
    <n v="460000"/>
    <x v="0"/>
    <x v="0"/>
    <x v="0"/>
    <x v="0"/>
    <n v="36800"/>
    <x v="4"/>
  </r>
  <r>
    <x v="4"/>
    <n v="4180879919"/>
    <x v="0"/>
    <x v="6"/>
    <x v="0"/>
    <x v="0"/>
    <s v="WIN2810"/>
    <x v="0"/>
    <n v="4180879919"/>
    <x v="3"/>
    <x v="8"/>
    <x v="8"/>
    <x v="0"/>
    <x v="0"/>
    <x v="0"/>
    <x v="0"/>
    <x v="0"/>
    <n v="6"/>
    <x v="0"/>
    <n v="50182"/>
    <n v="301092"/>
    <x v="0"/>
    <x v="0"/>
    <x v="0"/>
    <x v="0"/>
    <n v="24087"/>
    <x v="4"/>
  </r>
  <r>
    <x v="4"/>
    <n v="4180879919"/>
    <x v="0"/>
    <x v="6"/>
    <x v="0"/>
    <x v="0"/>
    <s v="WIN2810"/>
    <x v="0"/>
    <n v="4180879919"/>
    <x v="3"/>
    <x v="2"/>
    <x v="2"/>
    <x v="0"/>
    <x v="0"/>
    <x v="0"/>
    <x v="0"/>
    <x v="0"/>
    <n v="6"/>
    <x v="0"/>
    <n v="73431"/>
    <n v="440586"/>
    <x v="0"/>
    <x v="0"/>
    <x v="0"/>
    <x v="0"/>
    <n v="35247"/>
    <x v="4"/>
  </r>
  <r>
    <x v="4"/>
    <n v="4180879919"/>
    <x v="0"/>
    <x v="6"/>
    <x v="0"/>
    <x v="0"/>
    <s v="WIN2810"/>
    <x v="0"/>
    <n v="4180879919"/>
    <x v="3"/>
    <x v="11"/>
    <x v="11"/>
    <x v="0"/>
    <x v="0"/>
    <x v="0"/>
    <x v="0"/>
    <x v="0"/>
    <n v="6"/>
    <x v="0"/>
    <n v="46000"/>
    <n v="276000"/>
    <x v="0"/>
    <x v="0"/>
    <x v="0"/>
    <x v="0"/>
    <n v="22080"/>
    <x v="4"/>
  </r>
  <r>
    <x v="4"/>
    <n v="4180879919"/>
    <x v="0"/>
    <x v="6"/>
    <x v="0"/>
    <x v="0"/>
    <s v="WIN2810"/>
    <x v="0"/>
    <n v="4180879919"/>
    <x v="3"/>
    <x v="1"/>
    <x v="1"/>
    <x v="0"/>
    <x v="0"/>
    <x v="0"/>
    <x v="0"/>
    <x v="0"/>
    <n v="6"/>
    <x v="0"/>
    <n v="55595"/>
    <n v="333570"/>
    <x v="0"/>
    <x v="0"/>
    <x v="0"/>
    <x v="0"/>
    <n v="26686"/>
    <x v="4"/>
  </r>
  <r>
    <x v="4"/>
    <n v="4180879919"/>
    <x v="0"/>
    <x v="6"/>
    <x v="0"/>
    <x v="0"/>
    <s v="WIN2810"/>
    <x v="0"/>
    <n v="4180879919"/>
    <x v="3"/>
    <x v="9"/>
    <x v="9"/>
    <x v="0"/>
    <x v="0"/>
    <x v="0"/>
    <x v="0"/>
    <x v="0"/>
    <n v="6"/>
    <x v="0"/>
    <n v="70950"/>
    <n v="425700"/>
    <x v="0"/>
    <x v="0"/>
    <x v="0"/>
    <x v="0"/>
    <n v="34056"/>
    <x v="4"/>
  </r>
  <r>
    <x v="5"/>
    <n v="4180908069"/>
    <x v="0"/>
    <x v="6"/>
    <x v="0"/>
    <x v="0"/>
    <s v="WIN3948"/>
    <x v="0"/>
    <n v="4180908069"/>
    <x v="3"/>
    <x v="2"/>
    <x v="2"/>
    <x v="0"/>
    <x v="0"/>
    <x v="0"/>
    <x v="0"/>
    <x v="0"/>
    <n v="9"/>
    <x v="0"/>
    <n v="73431"/>
    <n v="660879"/>
    <x v="0"/>
    <x v="0"/>
    <x v="0"/>
    <x v="0"/>
    <n v="52870"/>
    <x v="4"/>
  </r>
  <r>
    <x v="5"/>
    <n v="4180908069"/>
    <x v="0"/>
    <x v="6"/>
    <x v="0"/>
    <x v="0"/>
    <s v="WIN3948"/>
    <x v="0"/>
    <n v="4180908069"/>
    <x v="3"/>
    <x v="10"/>
    <x v="10"/>
    <x v="0"/>
    <x v="0"/>
    <x v="0"/>
    <x v="0"/>
    <x v="0"/>
    <n v="2"/>
    <x v="0"/>
    <n v="74250"/>
    <n v="148500"/>
    <x v="0"/>
    <x v="0"/>
    <x v="0"/>
    <x v="0"/>
    <n v="11880"/>
    <x v="4"/>
  </r>
  <r>
    <x v="5"/>
    <n v="4180908069"/>
    <x v="0"/>
    <x v="6"/>
    <x v="0"/>
    <x v="0"/>
    <s v="WIN3948"/>
    <x v="0"/>
    <n v="4180908069"/>
    <x v="3"/>
    <x v="9"/>
    <x v="9"/>
    <x v="0"/>
    <x v="0"/>
    <x v="0"/>
    <x v="0"/>
    <x v="0"/>
    <n v="2"/>
    <x v="0"/>
    <n v="70950"/>
    <n v="141900"/>
    <x v="0"/>
    <x v="0"/>
    <x v="0"/>
    <x v="0"/>
    <n v="11352"/>
    <x v="4"/>
  </r>
  <r>
    <x v="5"/>
    <n v="4180908069"/>
    <x v="0"/>
    <x v="6"/>
    <x v="0"/>
    <x v="0"/>
    <s v="WIN3948"/>
    <x v="0"/>
    <n v="4180908069"/>
    <x v="3"/>
    <x v="8"/>
    <x v="8"/>
    <x v="0"/>
    <x v="0"/>
    <x v="0"/>
    <x v="0"/>
    <x v="0"/>
    <n v="6"/>
    <x v="0"/>
    <n v="50182"/>
    <n v="301092"/>
    <x v="0"/>
    <x v="0"/>
    <x v="0"/>
    <x v="0"/>
    <n v="24087"/>
    <x v="4"/>
  </r>
  <r>
    <x v="5"/>
    <n v="4180908069"/>
    <x v="0"/>
    <x v="6"/>
    <x v="0"/>
    <x v="0"/>
    <s v="WIN3948"/>
    <x v="0"/>
    <n v="4180908069"/>
    <x v="3"/>
    <x v="0"/>
    <x v="0"/>
    <x v="0"/>
    <x v="0"/>
    <x v="0"/>
    <x v="0"/>
    <x v="0"/>
    <n v="9"/>
    <x v="0"/>
    <n v="111058"/>
    <n v="999522"/>
    <x v="0"/>
    <x v="0"/>
    <x v="0"/>
    <x v="0"/>
    <n v="79962"/>
    <x v="4"/>
  </r>
  <r>
    <x v="5"/>
    <n v="4180908069"/>
    <x v="0"/>
    <x v="6"/>
    <x v="0"/>
    <x v="0"/>
    <s v="WIN3948"/>
    <x v="0"/>
    <n v="4180908069"/>
    <x v="3"/>
    <x v="1"/>
    <x v="1"/>
    <x v="0"/>
    <x v="0"/>
    <x v="0"/>
    <x v="0"/>
    <x v="0"/>
    <n v="2"/>
    <x v="0"/>
    <n v="55595"/>
    <n v="111190"/>
    <x v="0"/>
    <x v="0"/>
    <x v="0"/>
    <x v="0"/>
    <n v="8895"/>
    <x v="4"/>
  </r>
  <r>
    <x v="5"/>
    <n v="4180908069"/>
    <x v="0"/>
    <x v="6"/>
    <x v="0"/>
    <x v="0"/>
    <s v="WIN3948"/>
    <x v="0"/>
    <n v="4180908069"/>
    <x v="3"/>
    <x v="11"/>
    <x v="11"/>
    <x v="0"/>
    <x v="0"/>
    <x v="0"/>
    <x v="0"/>
    <x v="0"/>
    <n v="6"/>
    <x v="0"/>
    <n v="46000"/>
    <n v="276000"/>
    <x v="0"/>
    <x v="0"/>
    <x v="0"/>
    <x v="0"/>
    <n v="22080"/>
    <x v="4"/>
  </r>
  <r>
    <x v="5"/>
    <n v="4180908098"/>
    <x v="0"/>
    <x v="6"/>
    <x v="0"/>
    <x v="0"/>
    <s v="WIN4011"/>
    <x v="0"/>
    <n v="4180908098"/>
    <x v="3"/>
    <x v="2"/>
    <x v="2"/>
    <x v="0"/>
    <x v="0"/>
    <x v="0"/>
    <x v="0"/>
    <x v="0"/>
    <n v="3"/>
    <x v="0"/>
    <n v="73431"/>
    <n v="220293"/>
    <x v="0"/>
    <x v="0"/>
    <x v="0"/>
    <x v="0"/>
    <n v="17623"/>
    <x v="4"/>
  </r>
  <r>
    <x v="5"/>
    <n v="4180908098"/>
    <x v="0"/>
    <x v="6"/>
    <x v="0"/>
    <x v="0"/>
    <s v="WIN4011"/>
    <x v="0"/>
    <n v="4180908098"/>
    <x v="3"/>
    <x v="8"/>
    <x v="8"/>
    <x v="0"/>
    <x v="0"/>
    <x v="0"/>
    <x v="0"/>
    <x v="0"/>
    <n v="2"/>
    <x v="0"/>
    <n v="50182"/>
    <n v="100364"/>
    <x v="0"/>
    <x v="0"/>
    <x v="0"/>
    <x v="0"/>
    <n v="8029"/>
    <x v="4"/>
  </r>
  <r>
    <x v="5"/>
    <n v="4180908098"/>
    <x v="0"/>
    <x v="6"/>
    <x v="0"/>
    <x v="0"/>
    <s v="WIN4011"/>
    <x v="0"/>
    <n v="4180908098"/>
    <x v="3"/>
    <x v="0"/>
    <x v="0"/>
    <x v="0"/>
    <x v="0"/>
    <x v="0"/>
    <x v="0"/>
    <x v="0"/>
    <n v="3"/>
    <x v="0"/>
    <n v="111058"/>
    <n v="333174"/>
    <x v="0"/>
    <x v="0"/>
    <x v="0"/>
    <x v="0"/>
    <n v="26654"/>
    <x v="4"/>
  </r>
  <r>
    <x v="5"/>
    <n v="4180908098"/>
    <x v="0"/>
    <x v="6"/>
    <x v="0"/>
    <x v="0"/>
    <s v="WIN4011"/>
    <x v="0"/>
    <n v="4180908098"/>
    <x v="3"/>
    <x v="9"/>
    <x v="9"/>
    <x v="0"/>
    <x v="0"/>
    <x v="0"/>
    <x v="0"/>
    <x v="0"/>
    <n v="3"/>
    <x v="0"/>
    <n v="70950"/>
    <n v="212850"/>
    <x v="0"/>
    <x v="0"/>
    <x v="0"/>
    <x v="0"/>
    <n v="17028"/>
    <x v="4"/>
  </r>
  <r>
    <x v="5"/>
    <n v="4180908098"/>
    <x v="0"/>
    <x v="6"/>
    <x v="0"/>
    <x v="0"/>
    <s v="WIN4011"/>
    <x v="0"/>
    <n v="4180908098"/>
    <x v="3"/>
    <x v="1"/>
    <x v="1"/>
    <x v="0"/>
    <x v="0"/>
    <x v="0"/>
    <x v="0"/>
    <x v="0"/>
    <n v="3"/>
    <x v="0"/>
    <n v="55595"/>
    <n v="166785"/>
    <x v="0"/>
    <x v="0"/>
    <x v="0"/>
    <x v="0"/>
    <n v="13343"/>
    <x v="4"/>
  </r>
  <r>
    <x v="5"/>
    <n v="4180908080"/>
    <x v="0"/>
    <x v="6"/>
    <x v="0"/>
    <x v="0"/>
    <s v="WIN3980"/>
    <x v="0"/>
    <n v="4180908080"/>
    <x v="3"/>
    <x v="8"/>
    <x v="8"/>
    <x v="0"/>
    <x v="0"/>
    <x v="0"/>
    <x v="0"/>
    <x v="0"/>
    <n v="4"/>
    <x v="0"/>
    <n v="50182"/>
    <n v="200728"/>
    <x v="0"/>
    <x v="0"/>
    <x v="0"/>
    <x v="0"/>
    <n v="16058"/>
    <x v="4"/>
  </r>
  <r>
    <x v="5"/>
    <n v="4180908080"/>
    <x v="0"/>
    <x v="6"/>
    <x v="0"/>
    <x v="0"/>
    <s v="WIN3980"/>
    <x v="0"/>
    <n v="4180908080"/>
    <x v="3"/>
    <x v="0"/>
    <x v="0"/>
    <x v="0"/>
    <x v="0"/>
    <x v="0"/>
    <x v="0"/>
    <x v="0"/>
    <n v="2"/>
    <x v="0"/>
    <n v="111058"/>
    <n v="222116"/>
    <x v="0"/>
    <x v="0"/>
    <x v="0"/>
    <x v="0"/>
    <n v="17769"/>
    <x v="4"/>
  </r>
  <r>
    <x v="5"/>
    <n v="4180908080"/>
    <x v="0"/>
    <x v="6"/>
    <x v="0"/>
    <x v="0"/>
    <s v="WIN3980"/>
    <x v="0"/>
    <n v="4180908080"/>
    <x v="3"/>
    <x v="11"/>
    <x v="11"/>
    <x v="0"/>
    <x v="0"/>
    <x v="0"/>
    <x v="0"/>
    <x v="0"/>
    <n v="4"/>
    <x v="0"/>
    <n v="46000"/>
    <n v="184000"/>
    <x v="0"/>
    <x v="0"/>
    <x v="0"/>
    <x v="0"/>
    <n v="14720"/>
    <x v="4"/>
  </r>
  <r>
    <x v="5"/>
    <n v="4180908080"/>
    <x v="0"/>
    <x v="6"/>
    <x v="0"/>
    <x v="0"/>
    <s v="WIN3980"/>
    <x v="0"/>
    <n v="4180908080"/>
    <x v="3"/>
    <x v="2"/>
    <x v="2"/>
    <x v="0"/>
    <x v="0"/>
    <x v="0"/>
    <x v="0"/>
    <x v="0"/>
    <n v="4"/>
    <x v="0"/>
    <n v="73431"/>
    <n v="293724"/>
    <x v="0"/>
    <x v="0"/>
    <x v="0"/>
    <x v="0"/>
    <n v="23498"/>
    <x v="4"/>
  </r>
  <r>
    <x v="5"/>
    <n v="4180908080"/>
    <x v="0"/>
    <x v="6"/>
    <x v="0"/>
    <x v="0"/>
    <s v="WIN3980"/>
    <x v="0"/>
    <n v="4180908080"/>
    <x v="3"/>
    <x v="9"/>
    <x v="9"/>
    <x v="0"/>
    <x v="0"/>
    <x v="0"/>
    <x v="0"/>
    <x v="0"/>
    <n v="2"/>
    <x v="0"/>
    <n v="70950"/>
    <n v="141900"/>
    <x v="0"/>
    <x v="0"/>
    <x v="0"/>
    <x v="0"/>
    <n v="11352"/>
    <x v="4"/>
  </r>
  <r>
    <x v="5"/>
    <n v="4180908080"/>
    <x v="0"/>
    <x v="6"/>
    <x v="0"/>
    <x v="0"/>
    <s v="WIN3980"/>
    <x v="0"/>
    <n v="4180908080"/>
    <x v="3"/>
    <x v="10"/>
    <x v="10"/>
    <x v="0"/>
    <x v="0"/>
    <x v="0"/>
    <x v="0"/>
    <x v="0"/>
    <n v="2"/>
    <x v="0"/>
    <n v="74250"/>
    <n v="148500"/>
    <x v="0"/>
    <x v="0"/>
    <x v="0"/>
    <x v="0"/>
    <n v="11880"/>
    <x v="4"/>
  </r>
  <r>
    <x v="5"/>
    <n v="4180908109"/>
    <x v="0"/>
    <x v="6"/>
    <x v="0"/>
    <x v="0"/>
    <s v="WIN4059"/>
    <x v="0"/>
    <n v="4180908109"/>
    <x v="3"/>
    <x v="10"/>
    <x v="10"/>
    <x v="0"/>
    <x v="0"/>
    <x v="0"/>
    <x v="0"/>
    <x v="0"/>
    <n v="2"/>
    <x v="0"/>
    <n v="74250"/>
    <n v="148500"/>
    <x v="0"/>
    <x v="0"/>
    <x v="0"/>
    <x v="0"/>
    <n v="11880"/>
    <x v="4"/>
  </r>
  <r>
    <x v="5"/>
    <n v="4180908109"/>
    <x v="0"/>
    <x v="6"/>
    <x v="0"/>
    <x v="0"/>
    <s v="WIN4059"/>
    <x v="0"/>
    <n v="4180908109"/>
    <x v="3"/>
    <x v="2"/>
    <x v="2"/>
    <x v="0"/>
    <x v="0"/>
    <x v="0"/>
    <x v="0"/>
    <x v="0"/>
    <n v="8"/>
    <x v="0"/>
    <n v="73431"/>
    <n v="587448"/>
    <x v="0"/>
    <x v="0"/>
    <x v="0"/>
    <x v="0"/>
    <n v="46996"/>
    <x v="4"/>
  </r>
  <r>
    <x v="5"/>
    <n v="4180908109"/>
    <x v="0"/>
    <x v="6"/>
    <x v="0"/>
    <x v="0"/>
    <s v="WIN4059"/>
    <x v="0"/>
    <n v="4180908109"/>
    <x v="3"/>
    <x v="1"/>
    <x v="1"/>
    <x v="0"/>
    <x v="0"/>
    <x v="0"/>
    <x v="0"/>
    <x v="0"/>
    <n v="7"/>
    <x v="0"/>
    <n v="55595"/>
    <n v="389165"/>
    <x v="0"/>
    <x v="0"/>
    <x v="0"/>
    <x v="0"/>
    <n v="31133"/>
    <x v="4"/>
  </r>
  <r>
    <x v="5"/>
    <n v="4180908109"/>
    <x v="0"/>
    <x v="6"/>
    <x v="0"/>
    <x v="0"/>
    <s v="WIN4059"/>
    <x v="0"/>
    <n v="4180908109"/>
    <x v="3"/>
    <x v="8"/>
    <x v="8"/>
    <x v="0"/>
    <x v="0"/>
    <x v="0"/>
    <x v="0"/>
    <x v="0"/>
    <n v="5"/>
    <x v="0"/>
    <n v="50182"/>
    <n v="250910"/>
    <x v="0"/>
    <x v="0"/>
    <x v="0"/>
    <x v="0"/>
    <n v="20073"/>
    <x v="4"/>
  </r>
  <r>
    <x v="5"/>
    <n v="4180908109"/>
    <x v="0"/>
    <x v="6"/>
    <x v="0"/>
    <x v="0"/>
    <s v="WIN4059"/>
    <x v="0"/>
    <n v="4180908109"/>
    <x v="3"/>
    <x v="9"/>
    <x v="9"/>
    <x v="0"/>
    <x v="0"/>
    <x v="0"/>
    <x v="0"/>
    <x v="0"/>
    <n v="2"/>
    <x v="0"/>
    <n v="70950"/>
    <n v="141900"/>
    <x v="0"/>
    <x v="0"/>
    <x v="0"/>
    <x v="0"/>
    <n v="11352"/>
    <x v="4"/>
  </r>
  <r>
    <x v="5"/>
    <n v="4180917944"/>
    <x v="0"/>
    <x v="6"/>
    <x v="0"/>
    <x v="0"/>
    <s v="WIN1533"/>
    <x v="0"/>
    <n v="4180917944"/>
    <x v="3"/>
    <x v="11"/>
    <x v="11"/>
    <x v="0"/>
    <x v="0"/>
    <x v="0"/>
    <x v="0"/>
    <x v="0"/>
    <n v="8"/>
    <x v="0"/>
    <n v="46000"/>
    <n v="368000"/>
    <x v="0"/>
    <x v="0"/>
    <x v="0"/>
    <x v="0"/>
    <n v="29440"/>
    <x v="4"/>
  </r>
  <r>
    <x v="5"/>
    <n v="4180917944"/>
    <x v="0"/>
    <x v="6"/>
    <x v="0"/>
    <x v="0"/>
    <s v="WIN1533"/>
    <x v="0"/>
    <n v="4180917944"/>
    <x v="3"/>
    <x v="10"/>
    <x v="10"/>
    <x v="0"/>
    <x v="0"/>
    <x v="0"/>
    <x v="0"/>
    <x v="0"/>
    <n v="5"/>
    <x v="0"/>
    <n v="74250"/>
    <n v="371250"/>
    <x v="0"/>
    <x v="0"/>
    <x v="0"/>
    <x v="0"/>
    <n v="29700"/>
    <x v="4"/>
  </r>
  <r>
    <x v="5"/>
    <n v="4180917944"/>
    <x v="0"/>
    <x v="6"/>
    <x v="0"/>
    <x v="0"/>
    <s v="WIN1533"/>
    <x v="0"/>
    <n v="4180917944"/>
    <x v="3"/>
    <x v="13"/>
    <x v="13"/>
    <x v="0"/>
    <x v="0"/>
    <x v="0"/>
    <x v="0"/>
    <x v="0"/>
    <n v="10"/>
    <x v="0"/>
    <n v="50400"/>
    <n v="504000"/>
    <x v="0"/>
    <x v="0"/>
    <x v="0"/>
    <x v="0"/>
    <n v="40320"/>
    <x v="4"/>
  </r>
  <r>
    <x v="5"/>
    <n v="4180917944"/>
    <x v="0"/>
    <x v="6"/>
    <x v="0"/>
    <x v="0"/>
    <s v="WIN1533"/>
    <x v="0"/>
    <n v="4180917944"/>
    <x v="3"/>
    <x v="12"/>
    <x v="12"/>
    <x v="0"/>
    <x v="0"/>
    <x v="0"/>
    <x v="0"/>
    <x v="0"/>
    <n v="5"/>
    <x v="0"/>
    <n v="49500"/>
    <n v="247500"/>
    <x v="0"/>
    <x v="0"/>
    <x v="0"/>
    <x v="0"/>
    <n v="19800"/>
    <x v="4"/>
  </r>
  <r>
    <x v="5"/>
    <n v="4180917944"/>
    <x v="0"/>
    <x v="6"/>
    <x v="0"/>
    <x v="0"/>
    <s v="WIN1533"/>
    <x v="0"/>
    <n v="4180917944"/>
    <x v="3"/>
    <x v="0"/>
    <x v="0"/>
    <x v="0"/>
    <x v="0"/>
    <x v="0"/>
    <x v="0"/>
    <x v="0"/>
    <n v="5"/>
    <x v="0"/>
    <n v="111058"/>
    <n v="555290"/>
    <x v="0"/>
    <x v="0"/>
    <x v="0"/>
    <x v="0"/>
    <n v="44423"/>
    <x v="4"/>
  </r>
  <r>
    <x v="5"/>
    <s v="đtwin7/12win3622"/>
    <x v="0"/>
    <x v="6"/>
    <x v="0"/>
    <x v="0"/>
    <s v="WIN3622"/>
    <x v="0"/>
    <s v="đtwin7/12win3622"/>
    <x v="3"/>
    <x v="0"/>
    <x v="0"/>
    <x v="0"/>
    <x v="0"/>
    <x v="0"/>
    <x v="0"/>
    <x v="0"/>
    <n v="2"/>
    <x v="0"/>
    <n v="111058"/>
    <n v="222116"/>
    <x v="0"/>
    <x v="0"/>
    <x v="0"/>
    <x v="0"/>
    <n v="17769"/>
    <x v="4"/>
  </r>
  <r>
    <x v="5"/>
    <s v="đtwin7/12win3622"/>
    <x v="0"/>
    <x v="6"/>
    <x v="0"/>
    <x v="0"/>
    <s v="WIN3622"/>
    <x v="0"/>
    <s v="đtwin7/12win3622"/>
    <x v="3"/>
    <x v="2"/>
    <x v="2"/>
    <x v="0"/>
    <x v="0"/>
    <x v="0"/>
    <x v="0"/>
    <x v="0"/>
    <n v="12"/>
    <x v="0"/>
    <n v="73431"/>
    <n v="881172"/>
    <x v="0"/>
    <x v="0"/>
    <x v="0"/>
    <x v="0"/>
    <n v="70494"/>
    <x v="4"/>
  </r>
  <r>
    <x v="4"/>
    <n v="4180885412"/>
    <x v="0"/>
    <x v="7"/>
    <x v="0"/>
    <x v="0"/>
    <s v="WIN-HDG-00-006"/>
    <x v="0"/>
    <s v="4180885412(5901)"/>
    <x v="1"/>
    <x v="1"/>
    <x v="1"/>
    <x v="0"/>
    <x v="0"/>
    <x v="0"/>
    <x v="0"/>
    <x v="0"/>
    <n v="8"/>
    <x v="0"/>
    <n v="55595"/>
    <n v="444760"/>
    <x v="0"/>
    <x v="0"/>
    <x v="0"/>
    <x v="0"/>
    <n v="35581"/>
    <x v="4"/>
  </r>
  <r>
    <x v="4"/>
    <n v="4180885412"/>
    <x v="0"/>
    <x v="7"/>
    <x v="0"/>
    <x v="0"/>
    <s v="WIN-HDG-00-006"/>
    <x v="0"/>
    <s v="4180885412(5901)"/>
    <x v="1"/>
    <x v="8"/>
    <x v="8"/>
    <x v="0"/>
    <x v="0"/>
    <x v="0"/>
    <x v="0"/>
    <x v="0"/>
    <n v="12"/>
    <x v="0"/>
    <n v="50182"/>
    <n v="602184"/>
    <x v="0"/>
    <x v="0"/>
    <x v="0"/>
    <x v="0"/>
    <n v="48175"/>
    <x v="4"/>
  </r>
  <r>
    <x v="4"/>
    <n v="4180885412"/>
    <x v="0"/>
    <x v="7"/>
    <x v="0"/>
    <x v="0"/>
    <s v="WIN-HDG-00-006"/>
    <x v="0"/>
    <s v="4180885412(5901)"/>
    <x v="1"/>
    <x v="2"/>
    <x v="2"/>
    <x v="0"/>
    <x v="0"/>
    <x v="0"/>
    <x v="0"/>
    <x v="0"/>
    <n v="18"/>
    <x v="0"/>
    <n v="73431"/>
    <n v="1321758"/>
    <x v="0"/>
    <x v="0"/>
    <x v="0"/>
    <x v="0"/>
    <n v="105741"/>
    <x v="4"/>
  </r>
  <r>
    <x v="4"/>
    <n v="4180885412"/>
    <x v="0"/>
    <x v="7"/>
    <x v="0"/>
    <x v="0"/>
    <s v="WIN-HDG-00-006"/>
    <x v="0"/>
    <s v="4180885412(5901)"/>
    <x v="1"/>
    <x v="11"/>
    <x v="11"/>
    <x v="0"/>
    <x v="0"/>
    <x v="0"/>
    <x v="0"/>
    <x v="0"/>
    <n v="8"/>
    <x v="0"/>
    <n v="46000"/>
    <n v="368000"/>
    <x v="0"/>
    <x v="0"/>
    <x v="0"/>
    <x v="0"/>
    <n v="29440"/>
    <x v="4"/>
  </r>
  <r>
    <x v="4"/>
    <n v="4180885412"/>
    <x v="0"/>
    <x v="7"/>
    <x v="0"/>
    <x v="0"/>
    <s v="WIN-HDG-00-006"/>
    <x v="0"/>
    <s v="4180885412(5901)"/>
    <x v="1"/>
    <x v="0"/>
    <x v="0"/>
    <x v="0"/>
    <x v="0"/>
    <x v="0"/>
    <x v="0"/>
    <x v="0"/>
    <n v="8"/>
    <x v="0"/>
    <n v="111058"/>
    <n v="888464"/>
    <x v="0"/>
    <x v="0"/>
    <x v="0"/>
    <x v="0"/>
    <n v="71077"/>
    <x v="4"/>
  </r>
  <r>
    <x v="4"/>
    <n v="4180885243"/>
    <x v="0"/>
    <x v="7"/>
    <x v="0"/>
    <x v="0"/>
    <s v="WIN-HDG-00-006"/>
    <x v="0"/>
    <s v="4180885243(5693)"/>
    <x v="1"/>
    <x v="0"/>
    <x v="0"/>
    <x v="0"/>
    <x v="0"/>
    <x v="0"/>
    <x v="0"/>
    <x v="0"/>
    <n v="6"/>
    <x v="0"/>
    <n v="111058"/>
    <n v="666348"/>
    <x v="0"/>
    <x v="0"/>
    <x v="0"/>
    <x v="0"/>
    <n v="53308"/>
    <x v="4"/>
  </r>
  <r>
    <x v="4"/>
    <n v="4180885243"/>
    <x v="0"/>
    <x v="7"/>
    <x v="0"/>
    <x v="0"/>
    <s v="WIN-HDG-00-006"/>
    <x v="0"/>
    <s v="4180885243(5693)"/>
    <x v="1"/>
    <x v="11"/>
    <x v="11"/>
    <x v="0"/>
    <x v="0"/>
    <x v="0"/>
    <x v="0"/>
    <x v="0"/>
    <n v="6"/>
    <x v="0"/>
    <n v="46000"/>
    <n v="276000"/>
    <x v="0"/>
    <x v="0"/>
    <x v="0"/>
    <x v="0"/>
    <n v="22080"/>
    <x v="4"/>
  </r>
  <r>
    <x v="4"/>
    <n v="4180885243"/>
    <x v="0"/>
    <x v="7"/>
    <x v="0"/>
    <x v="0"/>
    <s v="WIN-HDG-00-006"/>
    <x v="0"/>
    <s v="4180885243(5693)"/>
    <x v="1"/>
    <x v="2"/>
    <x v="2"/>
    <x v="0"/>
    <x v="0"/>
    <x v="0"/>
    <x v="0"/>
    <x v="0"/>
    <n v="16"/>
    <x v="0"/>
    <n v="73431"/>
    <n v="1174896"/>
    <x v="0"/>
    <x v="0"/>
    <x v="0"/>
    <x v="0"/>
    <n v="93992"/>
    <x v="4"/>
  </r>
  <r>
    <x v="4"/>
    <n v="4180885243"/>
    <x v="0"/>
    <x v="7"/>
    <x v="0"/>
    <x v="0"/>
    <s v="WIN-HDG-00-006"/>
    <x v="0"/>
    <s v="4180885243(5693)"/>
    <x v="1"/>
    <x v="8"/>
    <x v="8"/>
    <x v="0"/>
    <x v="0"/>
    <x v="0"/>
    <x v="0"/>
    <x v="0"/>
    <n v="6"/>
    <x v="0"/>
    <n v="50182"/>
    <n v="301092"/>
    <x v="0"/>
    <x v="0"/>
    <x v="0"/>
    <x v="0"/>
    <n v="24087"/>
    <x v="4"/>
  </r>
  <r>
    <x v="4"/>
    <n v="4180885243"/>
    <x v="0"/>
    <x v="7"/>
    <x v="0"/>
    <x v="0"/>
    <s v="WIN-HDG-00-006"/>
    <x v="0"/>
    <s v="4180885243(5693)"/>
    <x v="1"/>
    <x v="1"/>
    <x v="1"/>
    <x v="0"/>
    <x v="0"/>
    <x v="0"/>
    <x v="0"/>
    <x v="0"/>
    <n v="6"/>
    <x v="0"/>
    <n v="55595"/>
    <n v="333570"/>
    <x v="0"/>
    <x v="0"/>
    <x v="0"/>
    <x v="0"/>
    <n v="26686"/>
    <x v="4"/>
  </r>
  <r>
    <x v="4"/>
    <n v="4180885899"/>
    <x v="0"/>
    <x v="7"/>
    <x v="0"/>
    <x v="0"/>
    <s v="WIN-HDG-00-006"/>
    <x v="0"/>
    <s v="4180885899(6392)"/>
    <x v="1"/>
    <x v="0"/>
    <x v="0"/>
    <x v="0"/>
    <x v="0"/>
    <x v="0"/>
    <x v="0"/>
    <x v="0"/>
    <n v="8"/>
    <x v="0"/>
    <n v="111058"/>
    <n v="888464"/>
    <x v="0"/>
    <x v="0"/>
    <x v="0"/>
    <x v="0"/>
    <n v="71077"/>
    <x v="4"/>
  </r>
  <r>
    <x v="4"/>
    <n v="4180885899"/>
    <x v="0"/>
    <x v="7"/>
    <x v="0"/>
    <x v="0"/>
    <s v="WIN-HDG-00-006"/>
    <x v="0"/>
    <s v="4180885899(6392)"/>
    <x v="1"/>
    <x v="11"/>
    <x v="11"/>
    <x v="0"/>
    <x v="0"/>
    <x v="0"/>
    <x v="0"/>
    <x v="0"/>
    <n v="6"/>
    <x v="0"/>
    <n v="46000"/>
    <n v="276000"/>
    <x v="0"/>
    <x v="0"/>
    <x v="0"/>
    <x v="0"/>
    <n v="22080"/>
    <x v="4"/>
  </r>
  <r>
    <x v="4"/>
    <n v="4180885899"/>
    <x v="0"/>
    <x v="7"/>
    <x v="0"/>
    <x v="0"/>
    <s v="WIN-HDG-00-006"/>
    <x v="0"/>
    <s v="4180885899(6392)"/>
    <x v="1"/>
    <x v="2"/>
    <x v="2"/>
    <x v="0"/>
    <x v="0"/>
    <x v="0"/>
    <x v="0"/>
    <x v="0"/>
    <n v="44"/>
    <x v="0"/>
    <n v="73431"/>
    <n v="3230964"/>
    <x v="0"/>
    <x v="0"/>
    <x v="0"/>
    <x v="0"/>
    <n v="258477"/>
    <x v="4"/>
  </r>
  <r>
    <x v="4"/>
    <n v="4180885899"/>
    <x v="0"/>
    <x v="7"/>
    <x v="0"/>
    <x v="0"/>
    <s v="WIN-HDG-00-006"/>
    <x v="0"/>
    <s v="4180885899(6392)"/>
    <x v="1"/>
    <x v="8"/>
    <x v="8"/>
    <x v="0"/>
    <x v="0"/>
    <x v="0"/>
    <x v="0"/>
    <x v="0"/>
    <n v="10"/>
    <x v="0"/>
    <n v="50182"/>
    <n v="501820"/>
    <x v="0"/>
    <x v="0"/>
    <x v="0"/>
    <x v="0"/>
    <n v="40146"/>
    <x v="4"/>
  </r>
  <r>
    <x v="4"/>
    <n v="4180885899"/>
    <x v="0"/>
    <x v="7"/>
    <x v="0"/>
    <x v="0"/>
    <s v="WIN-HDG-00-006"/>
    <x v="0"/>
    <s v="4180885899(6392)"/>
    <x v="1"/>
    <x v="1"/>
    <x v="1"/>
    <x v="0"/>
    <x v="0"/>
    <x v="0"/>
    <x v="0"/>
    <x v="0"/>
    <n v="6"/>
    <x v="0"/>
    <n v="55595"/>
    <n v="333570"/>
    <x v="0"/>
    <x v="0"/>
    <x v="0"/>
    <x v="0"/>
    <n v="26686"/>
    <x v="4"/>
  </r>
  <r>
    <x v="4"/>
    <n v="4180884460"/>
    <x v="0"/>
    <x v="7"/>
    <x v="0"/>
    <x v="0"/>
    <s v="WIN-HDG-00-006"/>
    <x v="0"/>
    <s v="4180884460(2apv)"/>
    <x v="1"/>
    <x v="0"/>
    <x v="0"/>
    <x v="0"/>
    <x v="0"/>
    <x v="0"/>
    <x v="0"/>
    <x v="0"/>
    <n v="11"/>
    <x v="0"/>
    <n v="111058"/>
    <n v="1221638"/>
    <x v="0"/>
    <x v="0"/>
    <x v="0"/>
    <x v="0"/>
    <n v="97731"/>
    <x v="4"/>
  </r>
  <r>
    <x v="4"/>
    <n v="4180884460"/>
    <x v="0"/>
    <x v="7"/>
    <x v="0"/>
    <x v="0"/>
    <s v="WIN-HDG-00-006"/>
    <x v="0"/>
    <s v="4180884460(2apv)"/>
    <x v="1"/>
    <x v="11"/>
    <x v="11"/>
    <x v="0"/>
    <x v="0"/>
    <x v="0"/>
    <x v="0"/>
    <x v="0"/>
    <n v="8"/>
    <x v="0"/>
    <n v="46000"/>
    <n v="368000"/>
    <x v="0"/>
    <x v="0"/>
    <x v="0"/>
    <x v="0"/>
    <n v="29440"/>
    <x v="4"/>
  </r>
  <r>
    <x v="4"/>
    <n v="4180884460"/>
    <x v="0"/>
    <x v="7"/>
    <x v="0"/>
    <x v="0"/>
    <s v="WIN-HDG-00-006"/>
    <x v="0"/>
    <s v="4180884460(2apv)"/>
    <x v="1"/>
    <x v="2"/>
    <x v="2"/>
    <x v="0"/>
    <x v="0"/>
    <x v="0"/>
    <x v="0"/>
    <x v="0"/>
    <n v="15"/>
    <x v="0"/>
    <n v="73431"/>
    <n v="1101465"/>
    <x v="0"/>
    <x v="0"/>
    <x v="0"/>
    <x v="0"/>
    <n v="88117"/>
    <x v="4"/>
  </r>
  <r>
    <x v="4"/>
    <n v="4180884460"/>
    <x v="0"/>
    <x v="7"/>
    <x v="0"/>
    <x v="0"/>
    <s v="WIN-HDG-00-006"/>
    <x v="0"/>
    <s v="4180884460(2apv)"/>
    <x v="1"/>
    <x v="8"/>
    <x v="8"/>
    <x v="0"/>
    <x v="0"/>
    <x v="0"/>
    <x v="0"/>
    <x v="0"/>
    <n v="6"/>
    <x v="0"/>
    <n v="50182"/>
    <n v="301092"/>
    <x v="0"/>
    <x v="0"/>
    <x v="0"/>
    <x v="0"/>
    <n v="24087"/>
    <x v="4"/>
  </r>
  <r>
    <x v="4"/>
    <n v="4180884460"/>
    <x v="0"/>
    <x v="7"/>
    <x v="0"/>
    <x v="0"/>
    <s v="WIN-HDG-00-006"/>
    <x v="0"/>
    <s v="4180884460(2apv)"/>
    <x v="1"/>
    <x v="10"/>
    <x v="10"/>
    <x v="0"/>
    <x v="0"/>
    <x v="0"/>
    <x v="0"/>
    <x v="0"/>
    <n v="6"/>
    <x v="0"/>
    <n v="74250"/>
    <n v="445500"/>
    <x v="0"/>
    <x v="0"/>
    <x v="0"/>
    <x v="0"/>
    <n v="35640"/>
    <x v="4"/>
  </r>
  <r>
    <x v="4"/>
    <n v="4180884460"/>
    <x v="0"/>
    <x v="7"/>
    <x v="0"/>
    <x v="0"/>
    <s v="WIN-HDG-00-006"/>
    <x v="0"/>
    <s v="4180884460(2apv)"/>
    <x v="1"/>
    <x v="9"/>
    <x v="9"/>
    <x v="0"/>
    <x v="0"/>
    <x v="0"/>
    <x v="0"/>
    <x v="0"/>
    <n v="6"/>
    <x v="0"/>
    <n v="70950"/>
    <n v="425700"/>
    <x v="0"/>
    <x v="0"/>
    <x v="0"/>
    <x v="0"/>
    <n v="34056"/>
    <x v="4"/>
  </r>
  <r>
    <x v="4"/>
    <n v="4180885413"/>
    <x v="0"/>
    <x v="7"/>
    <x v="0"/>
    <x v="0"/>
    <s v="WIN-HDG-00-006"/>
    <x v="0"/>
    <s v="4180885413(5903)"/>
    <x v="1"/>
    <x v="0"/>
    <x v="0"/>
    <x v="0"/>
    <x v="0"/>
    <x v="0"/>
    <x v="0"/>
    <x v="0"/>
    <n v="6"/>
    <x v="0"/>
    <n v="111058"/>
    <n v="666348"/>
    <x v="0"/>
    <x v="0"/>
    <x v="0"/>
    <x v="0"/>
    <n v="53308"/>
    <x v="4"/>
  </r>
  <r>
    <x v="4"/>
    <n v="4180885413"/>
    <x v="0"/>
    <x v="7"/>
    <x v="0"/>
    <x v="0"/>
    <s v="WIN-HDG-00-006"/>
    <x v="0"/>
    <s v="4180885413(5903)"/>
    <x v="1"/>
    <x v="11"/>
    <x v="11"/>
    <x v="0"/>
    <x v="0"/>
    <x v="0"/>
    <x v="0"/>
    <x v="0"/>
    <n v="6"/>
    <x v="0"/>
    <n v="46000"/>
    <n v="276000"/>
    <x v="0"/>
    <x v="0"/>
    <x v="0"/>
    <x v="0"/>
    <n v="22080"/>
    <x v="4"/>
  </r>
  <r>
    <x v="4"/>
    <n v="4180885413"/>
    <x v="0"/>
    <x v="7"/>
    <x v="0"/>
    <x v="0"/>
    <s v="WIN-HDG-00-006"/>
    <x v="0"/>
    <s v="4180885413(5903)"/>
    <x v="1"/>
    <x v="2"/>
    <x v="2"/>
    <x v="0"/>
    <x v="0"/>
    <x v="0"/>
    <x v="0"/>
    <x v="0"/>
    <n v="10"/>
    <x v="0"/>
    <n v="73431"/>
    <n v="734310"/>
    <x v="0"/>
    <x v="0"/>
    <x v="0"/>
    <x v="0"/>
    <n v="58745"/>
    <x v="4"/>
  </r>
  <r>
    <x v="4"/>
    <n v="4180885413"/>
    <x v="0"/>
    <x v="7"/>
    <x v="0"/>
    <x v="0"/>
    <s v="WIN-HDG-00-006"/>
    <x v="0"/>
    <s v="4180885413(5903)"/>
    <x v="1"/>
    <x v="8"/>
    <x v="8"/>
    <x v="0"/>
    <x v="0"/>
    <x v="0"/>
    <x v="0"/>
    <x v="0"/>
    <n v="8"/>
    <x v="0"/>
    <n v="50182"/>
    <n v="401456"/>
    <x v="0"/>
    <x v="0"/>
    <x v="0"/>
    <x v="0"/>
    <n v="32116"/>
    <x v="4"/>
  </r>
  <r>
    <x v="4"/>
    <n v="4180885413"/>
    <x v="0"/>
    <x v="7"/>
    <x v="0"/>
    <x v="0"/>
    <s v="WIN-HDG-00-006"/>
    <x v="0"/>
    <s v="4180885413(5903)"/>
    <x v="1"/>
    <x v="1"/>
    <x v="1"/>
    <x v="0"/>
    <x v="0"/>
    <x v="0"/>
    <x v="0"/>
    <x v="0"/>
    <n v="6"/>
    <x v="0"/>
    <n v="55595"/>
    <n v="333570"/>
    <x v="0"/>
    <x v="0"/>
    <x v="0"/>
    <x v="0"/>
    <n v="26686"/>
    <x v="4"/>
  </r>
  <r>
    <x v="4"/>
    <n v="4180885359"/>
    <x v="0"/>
    <x v="7"/>
    <x v="0"/>
    <x v="0"/>
    <s v="WIN-HDG-00-006"/>
    <x v="0"/>
    <s v="4180885359(5867)"/>
    <x v="1"/>
    <x v="1"/>
    <x v="1"/>
    <x v="0"/>
    <x v="0"/>
    <x v="0"/>
    <x v="0"/>
    <x v="0"/>
    <n v="4"/>
    <x v="0"/>
    <n v="55595"/>
    <n v="222380"/>
    <x v="0"/>
    <x v="0"/>
    <x v="0"/>
    <x v="0"/>
    <n v="17790"/>
    <x v="4"/>
  </r>
  <r>
    <x v="4"/>
    <n v="4180885359"/>
    <x v="0"/>
    <x v="7"/>
    <x v="0"/>
    <x v="0"/>
    <s v="WIN-HDG-00-006"/>
    <x v="0"/>
    <s v="4180885359(5867)"/>
    <x v="1"/>
    <x v="8"/>
    <x v="8"/>
    <x v="0"/>
    <x v="0"/>
    <x v="0"/>
    <x v="0"/>
    <x v="0"/>
    <n v="8"/>
    <x v="0"/>
    <n v="50182"/>
    <n v="401456"/>
    <x v="0"/>
    <x v="0"/>
    <x v="0"/>
    <x v="0"/>
    <n v="32116"/>
    <x v="4"/>
  </r>
  <r>
    <x v="4"/>
    <n v="4180885359"/>
    <x v="0"/>
    <x v="7"/>
    <x v="0"/>
    <x v="0"/>
    <s v="WIN-HDG-00-006"/>
    <x v="0"/>
    <s v="4180885359(5867)"/>
    <x v="1"/>
    <x v="2"/>
    <x v="2"/>
    <x v="0"/>
    <x v="0"/>
    <x v="0"/>
    <x v="0"/>
    <x v="0"/>
    <n v="10"/>
    <x v="0"/>
    <n v="73431"/>
    <n v="734310"/>
    <x v="0"/>
    <x v="0"/>
    <x v="0"/>
    <x v="0"/>
    <n v="58745"/>
    <x v="4"/>
  </r>
  <r>
    <x v="4"/>
    <n v="4180885359"/>
    <x v="0"/>
    <x v="7"/>
    <x v="0"/>
    <x v="0"/>
    <s v="WIN-HDG-00-006"/>
    <x v="0"/>
    <s v="4180885359(5867)"/>
    <x v="1"/>
    <x v="11"/>
    <x v="11"/>
    <x v="0"/>
    <x v="0"/>
    <x v="0"/>
    <x v="0"/>
    <x v="0"/>
    <n v="4"/>
    <x v="0"/>
    <n v="46000"/>
    <n v="184000"/>
    <x v="0"/>
    <x v="0"/>
    <x v="0"/>
    <x v="0"/>
    <n v="14720"/>
    <x v="4"/>
  </r>
  <r>
    <x v="4"/>
    <n v="4180885359"/>
    <x v="0"/>
    <x v="7"/>
    <x v="0"/>
    <x v="0"/>
    <s v="WIN-HDG-00-006"/>
    <x v="0"/>
    <s v="4180885359(5867)"/>
    <x v="1"/>
    <x v="0"/>
    <x v="0"/>
    <x v="0"/>
    <x v="0"/>
    <x v="0"/>
    <x v="0"/>
    <x v="0"/>
    <n v="6"/>
    <x v="0"/>
    <n v="111058"/>
    <n v="666348"/>
    <x v="0"/>
    <x v="0"/>
    <x v="0"/>
    <x v="0"/>
    <n v="53308"/>
    <x v="4"/>
  </r>
  <r>
    <x v="4"/>
    <n v="4180885570"/>
    <x v="0"/>
    <x v="7"/>
    <x v="0"/>
    <x v="0"/>
    <s v="WIN-HDG-00-006"/>
    <x v="0"/>
    <s v="4180885570(6015)"/>
    <x v="1"/>
    <x v="1"/>
    <x v="1"/>
    <x v="0"/>
    <x v="0"/>
    <x v="0"/>
    <x v="0"/>
    <x v="0"/>
    <n v="6"/>
    <x v="0"/>
    <n v="55595"/>
    <n v="333570"/>
    <x v="0"/>
    <x v="0"/>
    <x v="0"/>
    <x v="0"/>
    <n v="26686"/>
    <x v="4"/>
  </r>
  <r>
    <x v="4"/>
    <n v="4180885570"/>
    <x v="0"/>
    <x v="7"/>
    <x v="0"/>
    <x v="0"/>
    <s v="WIN-HDG-00-006"/>
    <x v="0"/>
    <s v="4180885570(6015)"/>
    <x v="1"/>
    <x v="8"/>
    <x v="8"/>
    <x v="0"/>
    <x v="0"/>
    <x v="0"/>
    <x v="0"/>
    <x v="0"/>
    <n v="8"/>
    <x v="0"/>
    <n v="50182"/>
    <n v="401456"/>
    <x v="0"/>
    <x v="0"/>
    <x v="0"/>
    <x v="0"/>
    <n v="32116"/>
    <x v="4"/>
  </r>
  <r>
    <x v="4"/>
    <n v="4180885570"/>
    <x v="0"/>
    <x v="7"/>
    <x v="0"/>
    <x v="0"/>
    <s v="WIN-HDG-00-006"/>
    <x v="0"/>
    <s v="4180885570(6015)"/>
    <x v="1"/>
    <x v="2"/>
    <x v="2"/>
    <x v="0"/>
    <x v="0"/>
    <x v="0"/>
    <x v="0"/>
    <x v="0"/>
    <n v="10"/>
    <x v="0"/>
    <n v="73431"/>
    <n v="734310"/>
    <x v="0"/>
    <x v="0"/>
    <x v="0"/>
    <x v="0"/>
    <n v="58745"/>
    <x v="4"/>
  </r>
  <r>
    <x v="4"/>
    <n v="4180885570"/>
    <x v="0"/>
    <x v="7"/>
    <x v="0"/>
    <x v="0"/>
    <s v="WIN-HDG-00-006"/>
    <x v="0"/>
    <s v="4180885570(6015)"/>
    <x v="1"/>
    <x v="11"/>
    <x v="11"/>
    <x v="0"/>
    <x v="0"/>
    <x v="0"/>
    <x v="0"/>
    <x v="0"/>
    <n v="6"/>
    <x v="0"/>
    <n v="46000"/>
    <n v="276000"/>
    <x v="0"/>
    <x v="0"/>
    <x v="0"/>
    <x v="0"/>
    <n v="22080"/>
    <x v="4"/>
  </r>
  <r>
    <x v="4"/>
    <n v="4180885570"/>
    <x v="0"/>
    <x v="7"/>
    <x v="0"/>
    <x v="0"/>
    <s v="WIN-HDG-00-006"/>
    <x v="0"/>
    <s v="4180885570(6015)"/>
    <x v="1"/>
    <x v="0"/>
    <x v="0"/>
    <x v="0"/>
    <x v="0"/>
    <x v="0"/>
    <x v="0"/>
    <x v="0"/>
    <n v="6"/>
    <x v="0"/>
    <n v="111058"/>
    <n v="666348"/>
    <x v="0"/>
    <x v="0"/>
    <x v="0"/>
    <x v="0"/>
    <n v="53308"/>
    <x v="4"/>
  </r>
  <r>
    <x v="4"/>
    <n v="4180884350"/>
    <x v="0"/>
    <x v="7"/>
    <x v="0"/>
    <x v="0"/>
    <s v="WIN-HDG-00-006"/>
    <x v="0"/>
    <s v="4180884350(2aeo)"/>
    <x v="1"/>
    <x v="1"/>
    <x v="1"/>
    <x v="0"/>
    <x v="0"/>
    <x v="0"/>
    <x v="0"/>
    <x v="0"/>
    <n v="5"/>
    <x v="0"/>
    <n v="55595"/>
    <n v="277975"/>
    <x v="0"/>
    <x v="0"/>
    <x v="0"/>
    <x v="0"/>
    <n v="22238"/>
    <x v="4"/>
  </r>
  <r>
    <x v="4"/>
    <n v="4180884350"/>
    <x v="0"/>
    <x v="7"/>
    <x v="0"/>
    <x v="0"/>
    <s v="WIN-HDG-00-006"/>
    <x v="0"/>
    <s v="4180884350(2aeo)"/>
    <x v="1"/>
    <x v="8"/>
    <x v="8"/>
    <x v="0"/>
    <x v="0"/>
    <x v="0"/>
    <x v="0"/>
    <x v="0"/>
    <n v="5"/>
    <x v="0"/>
    <n v="50182"/>
    <n v="250910"/>
    <x v="0"/>
    <x v="0"/>
    <x v="0"/>
    <x v="0"/>
    <n v="20073"/>
    <x v="4"/>
  </r>
  <r>
    <x v="4"/>
    <n v="4180884350"/>
    <x v="0"/>
    <x v="7"/>
    <x v="0"/>
    <x v="0"/>
    <s v="WIN-HDG-00-006"/>
    <x v="0"/>
    <s v="4180884350(2aeo)"/>
    <x v="1"/>
    <x v="2"/>
    <x v="2"/>
    <x v="0"/>
    <x v="0"/>
    <x v="0"/>
    <x v="0"/>
    <x v="0"/>
    <n v="15"/>
    <x v="0"/>
    <n v="73431"/>
    <n v="1101465"/>
    <x v="0"/>
    <x v="0"/>
    <x v="0"/>
    <x v="0"/>
    <n v="88117"/>
    <x v="4"/>
  </r>
  <r>
    <x v="4"/>
    <n v="4180884350"/>
    <x v="0"/>
    <x v="7"/>
    <x v="0"/>
    <x v="0"/>
    <s v="WIN-HDG-00-006"/>
    <x v="0"/>
    <s v="4180884350(2aeo)"/>
    <x v="1"/>
    <x v="11"/>
    <x v="11"/>
    <x v="0"/>
    <x v="0"/>
    <x v="0"/>
    <x v="0"/>
    <x v="0"/>
    <n v="5"/>
    <x v="0"/>
    <n v="46000"/>
    <n v="230000"/>
    <x v="0"/>
    <x v="0"/>
    <x v="0"/>
    <x v="0"/>
    <n v="18400"/>
    <x v="4"/>
  </r>
  <r>
    <x v="4"/>
    <n v="4180884350"/>
    <x v="0"/>
    <x v="7"/>
    <x v="0"/>
    <x v="0"/>
    <s v="WIN-HDG-00-006"/>
    <x v="0"/>
    <s v="4180884350(2aeo)"/>
    <x v="1"/>
    <x v="0"/>
    <x v="0"/>
    <x v="0"/>
    <x v="0"/>
    <x v="0"/>
    <x v="0"/>
    <x v="0"/>
    <n v="5"/>
    <x v="0"/>
    <n v="111058"/>
    <n v="555290"/>
    <x v="0"/>
    <x v="0"/>
    <x v="0"/>
    <x v="0"/>
    <n v="44423"/>
    <x v="4"/>
  </r>
  <r>
    <x v="4"/>
    <n v="4180885566"/>
    <x v="0"/>
    <x v="7"/>
    <x v="0"/>
    <x v="0"/>
    <s v="WIN-HDG-00-006"/>
    <x v="0"/>
    <s v="4180885566(5996)"/>
    <x v="1"/>
    <x v="1"/>
    <x v="1"/>
    <x v="0"/>
    <x v="0"/>
    <x v="0"/>
    <x v="0"/>
    <x v="0"/>
    <n v="4"/>
    <x v="0"/>
    <n v="55595"/>
    <n v="222380"/>
    <x v="0"/>
    <x v="0"/>
    <x v="0"/>
    <x v="0"/>
    <n v="17790"/>
    <x v="4"/>
  </r>
  <r>
    <x v="4"/>
    <n v="4180885566"/>
    <x v="0"/>
    <x v="7"/>
    <x v="0"/>
    <x v="0"/>
    <s v="WIN-HDG-00-006"/>
    <x v="0"/>
    <s v="4180885566(5996)"/>
    <x v="1"/>
    <x v="8"/>
    <x v="8"/>
    <x v="0"/>
    <x v="0"/>
    <x v="0"/>
    <x v="0"/>
    <x v="0"/>
    <n v="8"/>
    <x v="0"/>
    <n v="50182"/>
    <n v="401456"/>
    <x v="0"/>
    <x v="0"/>
    <x v="0"/>
    <x v="0"/>
    <n v="32116"/>
    <x v="4"/>
  </r>
  <r>
    <x v="4"/>
    <n v="4180885566"/>
    <x v="0"/>
    <x v="7"/>
    <x v="0"/>
    <x v="0"/>
    <s v="WIN-HDG-00-006"/>
    <x v="0"/>
    <s v="4180885566(5996)"/>
    <x v="1"/>
    <x v="2"/>
    <x v="2"/>
    <x v="0"/>
    <x v="0"/>
    <x v="0"/>
    <x v="0"/>
    <x v="0"/>
    <n v="10"/>
    <x v="0"/>
    <n v="73431"/>
    <n v="734310"/>
    <x v="0"/>
    <x v="0"/>
    <x v="0"/>
    <x v="0"/>
    <n v="58745"/>
    <x v="4"/>
  </r>
  <r>
    <x v="4"/>
    <n v="4180885566"/>
    <x v="0"/>
    <x v="7"/>
    <x v="0"/>
    <x v="0"/>
    <s v="WIN-HDG-00-006"/>
    <x v="0"/>
    <s v="4180885566(5996)"/>
    <x v="1"/>
    <x v="11"/>
    <x v="11"/>
    <x v="0"/>
    <x v="0"/>
    <x v="0"/>
    <x v="0"/>
    <x v="0"/>
    <n v="4"/>
    <x v="0"/>
    <n v="46000"/>
    <n v="184000"/>
    <x v="0"/>
    <x v="0"/>
    <x v="0"/>
    <x v="0"/>
    <n v="14720"/>
    <x v="4"/>
  </r>
  <r>
    <x v="4"/>
    <n v="4180885566"/>
    <x v="0"/>
    <x v="7"/>
    <x v="0"/>
    <x v="0"/>
    <s v="WIN-HDG-00-006"/>
    <x v="0"/>
    <s v="4180885566(5996)"/>
    <x v="1"/>
    <x v="0"/>
    <x v="0"/>
    <x v="0"/>
    <x v="0"/>
    <x v="0"/>
    <x v="0"/>
    <x v="0"/>
    <n v="6"/>
    <x v="0"/>
    <n v="111058"/>
    <n v="666348"/>
    <x v="0"/>
    <x v="0"/>
    <x v="0"/>
    <x v="0"/>
    <n v="53308"/>
    <x v="4"/>
  </r>
  <r>
    <x v="4"/>
    <n v="4180885685"/>
    <x v="0"/>
    <x v="7"/>
    <x v="0"/>
    <x v="0"/>
    <s v="WIN-HDG-00-006"/>
    <x v="0"/>
    <s v="4180885685(6062)"/>
    <x v="1"/>
    <x v="1"/>
    <x v="1"/>
    <x v="0"/>
    <x v="0"/>
    <x v="0"/>
    <x v="0"/>
    <x v="0"/>
    <n v="6"/>
    <x v="0"/>
    <n v="55595"/>
    <n v="333570"/>
    <x v="0"/>
    <x v="0"/>
    <x v="0"/>
    <x v="0"/>
    <n v="26686"/>
    <x v="4"/>
  </r>
  <r>
    <x v="4"/>
    <n v="4180885685"/>
    <x v="0"/>
    <x v="7"/>
    <x v="0"/>
    <x v="0"/>
    <s v="WIN-HDG-00-006"/>
    <x v="0"/>
    <s v="4180885685(6062)"/>
    <x v="1"/>
    <x v="8"/>
    <x v="8"/>
    <x v="0"/>
    <x v="0"/>
    <x v="0"/>
    <x v="0"/>
    <x v="0"/>
    <n v="10"/>
    <x v="0"/>
    <n v="50182"/>
    <n v="501820"/>
    <x v="0"/>
    <x v="0"/>
    <x v="0"/>
    <x v="0"/>
    <n v="40146"/>
    <x v="4"/>
  </r>
  <r>
    <x v="4"/>
    <n v="4180885685"/>
    <x v="0"/>
    <x v="7"/>
    <x v="0"/>
    <x v="0"/>
    <s v="WIN-HDG-00-006"/>
    <x v="0"/>
    <s v="4180885685(6062)"/>
    <x v="1"/>
    <x v="2"/>
    <x v="2"/>
    <x v="0"/>
    <x v="0"/>
    <x v="0"/>
    <x v="0"/>
    <x v="0"/>
    <n v="14"/>
    <x v="0"/>
    <n v="73431"/>
    <n v="1028034"/>
    <x v="0"/>
    <x v="0"/>
    <x v="0"/>
    <x v="0"/>
    <n v="82243"/>
    <x v="4"/>
  </r>
  <r>
    <x v="4"/>
    <n v="4180885685"/>
    <x v="0"/>
    <x v="7"/>
    <x v="0"/>
    <x v="0"/>
    <s v="WIN-HDG-00-006"/>
    <x v="0"/>
    <s v="4180885685(6062)"/>
    <x v="1"/>
    <x v="11"/>
    <x v="11"/>
    <x v="0"/>
    <x v="0"/>
    <x v="0"/>
    <x v="0"/>
    <x v="0"/>
    <n v="6"/>
    <x v="0"/>
    <n v="46000"/>
    <n v="276000"/>
    <x v="0"/>
    <x v="0"/>
    <x v="0"/>
    <x v="0"/>
    <n v="22080"/>
    <x v="4"/>
  </r>
  <r>
    <x v="4"/>
    <n v="4180885685"/>
    <x v="0"/>
    <x v="7"/>
    <x v="0"/>
    <x v="0"/>
    <s v="WIN-HDG-00-006"/>
    <x v="0"/>
    <s v="4180885685(6062)"/>
    <x v="1"/>
    <x v="0"/>
    <x v="0"/>
    <x v="0"/>
    <x v="0"/>
    <x v="0"/>
    <x v="0"/>
    <x v="0"/>
    <n v="6"/>
    <x v="0"/>
    <n v="111058"/>
    <n v="666348"/>
    <x v="0"/>
    <x v="0"/>
    <x v="0"/>
    <x v="0"/>
    <n v="53308"/>
    <x v="4"/>
  </r>
  <r>
    <x v="4"/>
    <n v="4180886344"/>
    <x v="0"/>
    <x v="7"/>
    <x v="0"/>
    <x v="0"/>
    <s v="WIN-HDG-00-006"/>
    <x v="0"/>
    <s v="4180886344(6989)"/>
    <x v="1"/>
    <x v="0"/>
    <x v="0"/>
    <x v="0"/>
    <x v="0"/>
    <x v="0"/>
    <x v="0"/>
    <x v="0"/>
    <n v="6"/>
    <x v="0"/>
    <n v="111058"/>
    <n v="666348"/>
    <x v="0"/>
    <x v="0"/>
    <x v="0"/>
    <x v="0"/>
    <n v="53308"/>
    <x v="4"/>
  </r>
  <r>
    <x v="4"/>
    <n v="4180886344"/>
    <x v="0"/>
    <x v="7"/>
    <x v="0"/>
    <x v="0"/>
    <s v="WIN-HDG-00-006"/>
    <x v="0"/>
    <s v="4180886344(6989)"/>
    <x v="1"/>
    <x v="11"/>
    <x v="11"/>
    <x v="0"/>
    <x v="0"/>
    <x v="0"/>
    <x v="0"/>
    <x v="0"/>
    <n v="4"/>
    <x v="0"/>
    <n v="46000"/>
    <n v="184000"/>
    <x v="0"/>
    <x v="0"/>
    <x v="0"/>
    <x v="0"/>
    <n v="14720"/>
    <x v="4"/>
  </r>
  <r>
    <x v="4"/>
    <n v="4180886344"/>
    <x v="0"/>
    <x v="7"/>
    <x v="0"/>
    <x v="0"/>
    <s v="WIN-HDG-00-006"/>
    <x v="0"/>
    <s v="4180886344(6989)"/>
    <x v="1"/>
    <x v="2"/>
    <x v="2"/>
    <x v="0"/>
    <x v="0"/>
    <x v="0"/>
    <x v="0"/>
    <x v="0"/>
    <n v="10"/>
    <x v="0"/>
    <n v="73431"/>
    <n v="734310"/>
    <x v="0"/>
    <x v="0"/>
    <x v="0"/>
    <x v="0"/>
    <n v="58745"/>
    <x v="4"/>
  </r>
  <r>
    <x v="4"/>
    <n v="4180886344"/>
    <x v="0"/>
    <x v="7"/>
    <x v="0"/>
    <x v="0"/>
    <s v="WIN-HDG-00-006"/>
    <x v="0"/>
    <s v="4180886344(6989)"/>
    <x v="1"/>
    <x v="8"/>
    <x v="8"/>
    <x v="0"/>
    <x v="0"/>
    <x v="0"/>
    <x v="0"/>
    <x v="0"/>
    <n v="8"/>
    <x v="0"/>
    <n v="50182"/>
    <n v="401456"/>
    <x v="0"/>
    <x v="0"/>
    <x v="0"/>
    <x v="0"/>
    <n v="32116"/>
    <x v="4"/>
  </r>
  <r>
    <x v="4"/>
    <n v="4180886344"/>
    <x v="0"/>
    <x v="7"/>
    <x v="0"/>
    <x v="0"/>
    <s v="WIN-HDG-00-006"/>
    <x v="0"/>
    <s v="4180886344(6989)"/>
    <x v="1"/>
    <x v="1"/>
    <x v="1"/>
    <x v="0"/>
    <x v="0"/>
    <x v="0"/>
    <x v="0"/>
    <x v="0"/>
    <n v="10"/>
    <x v="0"/>
    <n v="55595"/>
    <n v="555950"/>
    <x v="0"/>
    <x v="0"/>
    <x v="0"/>
    <x v="0"/>
    <n v="44476"/>
    <x v="4"/>
  </r>
  <r>
    <x v="4"/>
    <n v="4180886344"/>
    <x v="0"/>
    <x v="7"/>
    <x v="0"/>
    <x v="0"/>
    <s v="WIN-HDG-00-006"/>
    <x v="0"/>
    <s v="4180886344(6989)"/>
    <x v="1"/>
    <x v="10"/>
    <x v="10"/>
    <x v="0"/>
    <x v="0"/>
    <x v="0"/>
    <x v="0"/>
    <x v="0"/>
    <n v="5"/>
    <x v="0"/>
    <n v="74250"/>
    <n v="371250"/>
    <x v="0"/>
    <x v="0"/>
    <x v="0"/>
    <x v="0"/>
    <n v="29700"/>
    <x v="4"/>
  </r>
  <r>
    <x v="4"/>
    <n v="4180885451"/>
    <x v="0"/>
    <x v="7"/>
    <x v="0"/>
    <x v="0"/>
    <s v="WIN-HDG-00-006"/>
    <x v="0"/>
    <s v="4180885451(5923)"/>
    <x v="1"/>
    <x v="0"/>
    <x v="0"/>
    <x v="0"/>
    <x v="0"/>
    <x v="0"/>
    <x v="0"/>
    <x v="0"/>
    <n v="6"/>
    <x v="0"/>
    <n v="111058"/>
    <n v="666348"/>
    <x v="0"/>
    <x v="0"/>
    <x v="0"/>
    <x v="0"/>
    <n v="53308"/>
    <x v="4"/>
  </r>
  <r>
    <x v="4"/>
    <n v="4180885451"/>
    <x v="0"/>
    <x v="7"/>
    <x v="0"/>
    <x v="0"/>
    <s v="WIN-HDG-00-006"/>
    <x v="0"/>
    <s v="4180885451(5923)"/>
    <x v="1"/>
    <x v="11"/>
    <x v="11"/>
    <x v="0"/>
    <x v="0"/>
    <x v="0"/>
    <x v="0"/>
    <x v="0"/>
    <n v="6"/>
    <x v="0"/>
    <n v="46000"/>
    <n v="276000"/>
    <x v="0"/>
    <x v="0"/>
    <x v="0"/>
    <x v="0"/>
    <n v="22080"/>
    <x v="4"/>
  </r>
  <r>
    <x v="4"/>
    <n v="4180885451"/>
    <x v="0"/>
    <x v="7"/>
    <x v="0"/>
    <x v="0"/>
    <s v="WIN-HDG-00-006"/>
    <x v="0"/>
    <s v="4180885451(5923)"/>
    <x v="1"/>
    <x v="2"/>
    <x v="2"/>
    <x v="0"/>
    <x v="0"/>
    <x v="0"/>
    <x v="0"/>
    <x v="0"/>
    <n v="10"/>
    <x v="0"/>
    <n v="73431"/>
    <n v="734310"/>
    <x v="0"/>
    <x v="0"/>
    <x v="0"/>
    <x v="0"/>
    <n v="58745"/>
    <x v="4"/>
  </r>
  <r>
    <x v="4"/>
    <n v="4180885451"/>
    <x v="0"/>
    <x v="7"/>
    <x v="0"/>
    <x v="0"/>
    <s v="WIN-HDG-00-006"/>
    <x v="0"/>
    <s v="4180885451(5923)"/>
    <x v="1"/>
    <x v="8"/>
    <x v="8"/>
    <x v="0"/>
    <x v="0"/>
    <x v="0"/>
    <x v="0"/>
    <x v="0"/>
    <n v="8"/>
    <x v="0"/>
    <n v="50182"/>
    <n v="401456"/>
    <x v="0"/>
    <x v="0"/>
    <x v="0"/>
    <x v="0"/>
    <n v="32116"/>
    <x v="4"/>
  </r>
  <r>
    <x v="4"/>
    <n v="4180885451"/>
    <x v="0"/>
    <x v="7"/>
    <x v="0"/>
    <x v="0"/>
    <s v="WIN-HDG-00-006"/>
    <x v="0"/>
    <s v="4180885451(5923)"/>
    <x v="1"/>
    <x v="1"/>
    <x v="1"/>
    <x v="0"/>
    <x v="0"/>
    <x v="0"/>
    <x v="0"/>
    <x v="0"/>
    <n v="6"/>
    <x v="0"/>
    <n v="55595"/>
    <n v="333570"/>
    <x v="0"/>
    <x v="0"/>
    <x v="0"/>
    <x v="0"/>
    <n v="26686"/>
    <x v="4"/>
  </r>
  <r>
    <x v="4"/>
    <n v="4180885477"/>
    <x v="0"/>
    <x v="7"/>
    <x v="0"/>
    <x v="0"/>
    <s v="WIN-HDG-00-006"/>
    <x v="0"/>
    <s v="4180885477(5940)"/>
    <x v="1"/>
    <x v="0"/>
    <x v="0"/>
    <x v="0"/>
    <x v="0"/>
    <x v="0"/>
    <x v="0"/>
    <x v="0"/>
    <n v="8"/>
    <x v="0"/>
    <n v="111058"/>
    <n v="888464"/>
    <x v="0"/>
    <x v="0"/>
    <x v="0"/>
    <x v="0"/>
    <n v="71077"/>
    <x v="4"/>
  </r>
  <r>
    <x v="4"/>
    <n v="4180885477"/>
    <x v="0"/>
    <x v="7"/>
    <x v="0"/>
    <x v="0"/>
    <s v="WIN-HDG-00-006"/>
    <x v="0"/>
    <s v="4180885477(5940)"/>
    <x v="1"/>
    <x v="11"/>
    <x v="11"/>
    <x v="0"/>
    <x v="0"/>
    <x v="0"/>
    <x v="0"/>
    <x v="0"/>
    <n v="8"/>
    <x v="0"/>
    <n v="46000"/>
    <n v="368000"/>
    <x v="0"/>
    <x v="0"/>
    <x v="0"/>
    <x v="0"/>
    <n v="29440"/>
    <x v="4"/>
  </r>
  <r>
    <x v="4"/>
    <n v="4180885477"/>
    <x v="0"/>
    <x v="7"/>
    <x v="0"/>
    <x v="0"/>
    <s v="WIN-HDG-00-006"/>
    <x v="0"/>
    <s v="4180885477(5940)"/>
    <x v="1"/>
    <x v="2"/>
    <x v="2"/>
    <x v="0"/>
    <x v="0"/>
    <x v="0"/>
    <x v="0"/>
    <x v="0"/>
    <n v="18"/>
    <x v="0"/>
    <n v="73431"/>
    <n v="1321758"/>
    <x v="0"/>
    <x v="0"/>
    <x v="0"/>
    <x v="0"/>
    <n v="105741"/>
    <x v="4"/>
  </r>
  <r>
    <x v="4"/>
    <n v="4180885477"/>
    <x v="0"/>
    <x v="7"/>
    <x v="0"/>
    <x v="0"/>
    <s v="WIN-HDG-00-006"/>
    <x v="0"/>
    <s v="4180885477(5940)"/>
    <x v="1"/>
    <x v="8"/>
    <x v="8"/>
    <x v="0"/>
    <x v="0"/>
    <x v="0"/>
    <x v="0"/>
    <x v="0"/>
    <n v="12"/>
    <x v="0"/>
    <n v="50182"/>
    <n v="602184"/>
    <x v="0"/>
    <x v="0"/>
    <x v="0"/>
    <x v="0"/>
    <n v="48175"/>
    <x v="4"/>
  </r>
  <r>
    <x v="4"/>
    <n v="4180885477"/>
    <x v="0"/>
    <x v="7"/>
    <x v="0"/>
    <x v="0"/>
    <s v="WIN-HDG-00-006"/>
    <x v="0"/>
    <s v="4180885477(5940)"/>
    <x v="1"/>
    <x v="1"/>
    <x v="1"/>
    <x v="0"/>
    <x v="0"/>
    <x v="0"/>
    <x v="0"/>
    <x v="0"/>
    <n v="8"/>
    <x v="0"/>
    <n v="55595"/>
    <n v="444760"/>
    <x v="0"/>
    <x v="0"/>
    <x v="0"/>
    <x v="0"/>
    <n v="35581"/>
    <x v="4"/>
  </r>
  <r>
    <x v="4"/>
    <n v="4180885714"/>
    <x v="0"/>
    <x v="7"/>
    <x v="0"/>
    <x v="0"/>
    <s v="WIN-HDG-00-006"/>
    <x v="0"/>
    <s v="4180885714(6093)"/>
    <x v="1"/>
    <x v="8"/>
    <x v="8"/>
    <x v="0"/>
    <x v="0"/>
    <x v="0"/>
    <x v="0"/>
    <x v="0"/>
    <n v="5"/>
    <x v="0"/>
    <n v="50182"/>
    <n v="250910"/>
    <x v="0"/>
    <x v="0"/>
    <x v="0"/>
    <x v="0"/>
    <n v="20073"/>
    <x v="4"/>
  </r>
  <r>
    <x v="4"/>
    <n v="4180885714"/>
    <x v="0"/>
    <x v="7"/>
    <x v="0"/>
    <x v="0"/>
    <s v="WIN-HDG-00-006"/>
    <x v="0"/>
    <s v="4180885714(6093)"/>
    <x v="1"/>
    <x v="2"/>
    <x v="2"/>
    <x v="0"/>
    <x v="0"/>
    <x v="0"/>
    <x v="0"/>
    <x v="0"/>
    <n v="30"/>
    <x v="0"/>
    <n v="73431"/>
    <n v="2202930"/>
    <x v="0"/>
    <x v="0"/>
    <x v="0"/>
    <x v="0"/>
    <n v="176234"/>
    <x v="4"/>
  </r>
  <r>
    <x v="4"/>
    <n v="4180885714"/>
    <x v="0"/>
    <x v="7"/>
    <x v="0"/>
    <x v="0"/>
    <s v="WIN-HDG-00-006"/>
    <x v="0"/>
    <s v="4180885714(6093)"/>
    <x v="1"/>
    <x v="1"/>
    <x v="1"/>
    <x v="0"/>
    <x v="0"/>
    <x v="0"/>
    <x v="0"/>
    <x v="0"/>
    <n v="6"/>
    <x v="0"/>
    <n v="55595"/>
    <n v="333570"/>
    <x v="0"/>
    <x v="0"/>
    <x v="0"/>
    <x v="0"/>
    <n v="26686"/>
    <x v="4"/>
  </r>
  <r>
    <x v="4"/>
    <n v="4180885714"/>
    <x v="0"/>
    <x v="7"/>
    <x v="0"/>
    <x v="0"/>
    <s v="WIN-HDG-00-006"/>
    <x v="0"/>
    <s v="4180885714(6093)"/>
    <x v="1"/>
    <x v="0"/>
    <x v="0"/>
    <x v="0"/>
    <x v="0"/>
    <x v="0"/>
    <x v="0"/>
    <x v="0"/>
    <n v="8"/>
    <x v="0"/>
    <n v="111058"/>
    <n v="888464"/>
    <x v="0"/>
    <x v="0"/>
    <x v="0"/>
    <x v="0"/>
    <n v="71077"/>
    <x v="4"/>
  </r>
  <r>
    <x v="4"/>
    <n v="4180885714"/>
    <x v="0"/>
    <x v="7"/>
    <x v="0"/>
    <x v="0"/>
    <s v="WIN-HDG-00-006"/>
    <x v="0"/>
    <s v="4180885714(6093)"/>
    <x v="1"/>
    <x v="11"/>
    <x v="11"/>
    <x v="0"/>
    <x v="0"/>
    <x v="0"/>
    <x v="0"/>
    <x v="0"/>
    <n v="6"/>
    <x v="0"/>
    <n v="46000"/>
    <n v="276000"/>
    <x v="0"/>
    <x v="0"/>
    <x v="0"/>
    <x v="0"/>
    <n v="22080"/>
    <x v="4"/>
  </r>
  <r>
    <x v="4"/>
    <n v="4180885483"/>
    <x v="0"/>
    <x v="7"/>
    <x v="0"/>
    <x v="0"/>
    <s v="WIN-HDG-00-006"/>
    <x v="0"/>
    <s v="4180885483(5954)"/>
    <x v="1"/>
    <x v="0"/>
    <x v="0"/>
    <x v="0"/>
    <x v="0"/>
    <x v="0"/>
    <x v="0"/>
    <x v="0"/>
    <n v="15"/>
    <x v="0"/>
    <n v="111058"/>
    <n v="1665870"/>
    <x v="0"/>
    <x v="0"/>
    <x v="0"/>
    <x v="0"/>
    <n v="133270"/>
    <x v="4"/>
  </r>
  <r>
    <x v="4"/>
    <n v="4180885483"/>
    <x v="0"/>
    <x v="7"/>
    <x v="0"/>
    <x v="0"/>
    <s v="WIN-HDG-00-006"/>
    <x v="0"/>
    <s v="4180885483(5954)"/>
    <x v="1"/>
    <x v="11"/>
    <x v="11"/>
    <x v="0"/>
    <x v="0"/>
    <x v="0"/>
    <x v="0"/>
    <x v="0"/>
    <n v="4"/>
    <x v="0"/>
    <n v="46000"/>
    <n v="184000"/>
    <x v="0"/>
    <x v="0"/>
    <x v="0"/>
    <x v="0"/>
    <n v="14720"/>
    <x v="4"/>
  </r>
  <r>
    <x v="4"/>
    <n v="4180885483"/>
    <x v="0"/>
    <x v="7"/>
    <x v="0"/>
    <x v="0"/>
    <s v="WIN-HDG-00-006"/>
    <x v="0"/>
    <s v="4180885483(5954)"/>
    <x v="1"/>
    <x v="2"/>
    <x v="2"/>
    <x v="0"/>
    <x v="0"/>
    <x v="0"/>
    <x v="0"/>
    <x v="0"/>
    <n v="10"/>
    <x v="0"/>
    <n v="73431"/>
    <n v="734310"/>
    <x v="0"/>
    <x v="0"/>
    <x v="0"/>
    <x v="0"/>
    <n v="58745"/>
    <x v="4"/>
  </r>
  <r>
    <x v="4"/>
    <n v="4180885483"/>
    <x v="0"/>
    <x v="7"/>
    <x v="0"/>
    <x v="0"/>
    <s v="WIN-HDG-00-006"/>
    <x v="0"/>
    <s v="4180885483(5954)"/>
    <x v="1"/>
    <x v="8"/>
    <x v="8"/>
    <x v="0"/>
    <x v="0"/>
    <x v="0"/>
    <x v="0"/>
    <x v="0"/>
    <n v="8"/>
    <x v="0"/>
    <n v="50182"/>
    <n v="401456"/>
    <x v="0"/>
    <x v="0"/>
    <x v="0"/>
    <x v="0"/>
    <n v="32116"/>
    <x v="4"/>
  </r>
  <r>
    <x v="4"/>
    <n v="4180885483"/>
    <x v="0"/>
    <x v="7"/>
    <x v="0"/>
    <x v="0"/>
    <s v="WIN-HDG-00-006"/>
    <x v="0"/>
    <s v="4180885483(5954)"/>
    <x v="1"/>
    <x v="1"/>
    <x v="1"/>
    <x v="0"/>
    <x v="0"/>
    <x v="0"/>
    <x v="0"/>
    <x v="0"/>
    <n v="4"/>
    <x v="0"/>
    <n v="55595"/>
    <n v="222380"/>
    <x v="0"/>
    <x v="0"/>
    <x v="0"/>
    <x v="0"/>
    <n v="17790"/>
    <x v="4"/>
  </r>
  <r>
    <x v="4"/>
    <n v="4180885518"/>
    <x v="0"/>
    <x v="7"/>
    <x v="0"/>
    <x v="0"/>
    <s v="WIN-HDG-00-006"/>
    <x v="0"/>
    <s v="4180885518(5965)"/>
    <x v="1"/>
    <x v="0"/>
    <x v="0"/>
    <x v="0"/>
    <x v="0"/>
    <x v="0"/>
    <x v="0"/>
    <x v="0"/>
    <n v="8"/>
    <x v="0"/>
    <n v="111058"/>
    <n v="888464"/>
    <x v="0"/>
    <x v="0"/>
    <x v="0"/>
    <x v="0"/>
    <n v="71077"/>
    <x v="4"/>
  </r>
  <r>
    <x v="4"/>
    <n v="4180885518"/>
    <x v="0"/>
    <x v="7"/>
    <x v="0"/>
    <x v="0"/>
    <s v="WIN-HDG-00-006"/>
    <x v="0"/>
    <s v="4180885518(5965)"/>
    <x v="1"/>
    <x v="11"/>
    <x v="11"/>
    <x v="0"/>
    <x v="0"/>
    <x v="0"/>
    <x v="0"/>
    <x v="0"/>
    <n v="6"/>
    <x v="0"/>
    <n v="46000"/>
    <n v="276000"/>
    <x v="0"/>
    <x v="0"/>
    <x v="0"/>
    <x v="0"/>
    <n v="22080"/>
    <x v="4"/>
  </r>
  <r>
    <x v="4"/>
    <n v="4180885518"/>
    <x v="0"/>
    <x v="7"/>
    <x v="0"/>
    <x v="0"/>
    <s v="WIN-HDG-00-006"/>
    <x v="0"/>
    <s v="4180885518(5965)"/>
    <x v="1"/>
    <x v="2"/>
    <x v="2"/>
    <x v="0"/>
    <x v="0"/>
    <x v="0"/>
    <x v="0"/>
    <x v="0"/>
    <n v="14"/>
    <x v="0"/>
    <n v="73431"/>
    <n v="1028034"/>
    <x v="0"/>
    <x v="0"/>
    <x v="0"/>
    <x v="0"/>
    <n v="82243"/>
    <x v="4"/>
  </r>
  <r>
    <x v="4"/>
    <n v="4180885518"/>
    <x v="0"/>
    <x v="7"/>
    <x v="0"/>
    <x v="0"/>
    <s v="WIN-HDG-00-006"/>
    <x v="0"/>
    <s v="4180885518(5965)"/>
    <x v="1"/>
    <x v="8"/>
    <x v="8"/>
    <x v="0"/>
    <x v="0"/>
    <x v="0"/>
    <x v="0"/>
    <x v="0"/>
    <n v="10"/>
    <x v="0"/>
    <n v="50182"/>
    <n v="501820"/>
    <x v="0"/>
    <x v="0"/>
    <x v="0"/>
    <x v="0"/>
    <n v="40146"/>
    <x v="4"/>
  </r>
  <r>
    <x v="4"/>
    <n v="4180885518"/>
    <x v="0"/>
    <x v="7"/>
    <x v="0"/>
    <x v="0"/>
    <s v="WIN-HDG-00-006"/>
    <x v="0"/>
    <s v="4180885518(5965)"/>
    <x v="1"/>
    <x v="1"/>
    <x v="1"/>
    <x v="0"/>
    <x v="0"/>
    <x v="0"/>
    <x v="0"/>
    <x v="0"/>
    <n v="6"/>
    <x v="0"/>
    <n v="55595"/>
    <n v="333570"/>
    <x v="0"/>
    <x v="0"/>
    <x v="0"/>
    <x v="0"/>
    <n v="26686"/>
    <x v="4"/>
  </r>
  <r>
    <x v="4"/>
    <n v="4180885520"/>
    <x v="0"/>
    <x v="7"/>
    <x v="0"/>
    <x v="0"/>
    <s v="WIN-HDG-00-006"/>
    <x v="0"/>
    <s v="4180885520(5967)"/>
    <x v="1"/>
    <x v="1"/>
    <x v="1"/>
    <x v="0"/>
    <x v="0"/>
    <x v="0"/>
    <x v="0"/>
    <x v="0"/>
    <n v="6"/>
    <x v="0"/>
    <n v="55595"/>
    <n v="333570"/>
    <x v="0"/>
    <x v="0"/>
    <x v="0"/>
    <x v="0"/>
    <n v="26686"/>
    <x v="4"/>
  </r>
  <r>
    <x v="4"/>
    <n v="4180885520"/>
    <x v="0"/>
    <x v="7"/>
    <x v="0"/>
    <x v="0"/>
    <s v="WIN-HDG-00-006"/>
    <x v="0"/>
    <s v="4180885520(5967)"/>
    <x v="1"/>
    <x v="8"/>
    <x v="8"/>
    <x v="0"/>
    <x v="0"/>
    <x v="0"/>
    <x v="0"/>
    <x v="0"/>
    <n v="10"/>
    <x v="0"/>
    <n v="50182"/>
    <n v="501820"/>
    <x v="0"/>
    <x v="0"/>
    <x v="0"/>
    <x v="0"/>
    <n v="40146"/>
    <x v="4"/>
  </r>
  <r>
    <x v="4"/>
    <n v="4180885520"/>
    <x v="0"/>
    <x v="7"/>
    <x v="0"/>
    <x v="0"/>
    <s v="WIN-HDG-00-006"/>
    <x v="0"/>
    <s v="4180885520(5967)"/>
    <x v="1"/>
    <x v="2"/>
    <x v="2"/>
    <x v="0"/>
    <x v="0"/>
    <x v="0"/>
    <x v="0"/>
    <x v="0"/>
    <n v="14"/>
    <x v="0"/>
    <n v="73431"/>
    <n v="1028034"/>
    <x v="0"/>
    <x v="0"/>
    <x v="0"/>
    <x v="0"/>
    <n v="82243"/>
    <x v="4"/>
  </r>
  <r>
    <x v="4"/>
    <n v="4180885520"/>
    <x v="0"/>
    <x v="7"/>
    <x v="0"/>
    <x v="0"/>
    <s v="WIN-HDG-00-006"/>
    <x v="0"/>
    <s v="4180885520(5967)"/>
    <x v="1"/>
    <x v="11"/>
    <x v="11"/>
    <x v="0"/>
    <x v="0"/>
    <x v="0"/>
    <x v="0"/>
    <x v="0"/>
    <n v="7"/>
    <x v="0"/>
    <n v="46000"/>
    <n v="322000"/>
    <x v="0"/>
    <x v="0"/>
    <x v="0"/>
    <x v="0"/>
    <n v="25760"/>
    <x v="4"/>
  </r>
  <r>
    <x v="4"/>
    <n v="4180885520"/>
    <x v="0"/>
    <x v="7"/>
    <x v="0"/>
    <x v="0"/>
    <s v="WIN-HDG-00-006"/>
    <x v="0"/>
    <s v="4180885520(5967)"/>
    <x v="1"/>
    <x v="0"/>
    <x v="0"/>
    <x v="0"/>
    <x v="0"/>
    <x v="0"/>
    <x v="0"/>
    <x v="0"/>
    <n v="6"/>
    <x v="0"/>
    <n v="111058"/>
    <n v="666348"/>
    <x v="0"/>
    <x v="0"/>
    <x v="0"/>
    <x v="0"/>
    <n v="53308"/>
    <x v="4"/>
  </r>
  <r>
    <x v="4"/>
    <n v="4180885521"/>
    <x v="0"/>
    <x v="7"/>
    <x v="0"/>
    <x v="0"/>
    <s v="WIN-HDG-00-006"/>
    <x v="0"/>
    <s v="4180885521(5969)"/>
    <x v="1"/>
    <x v="0"/>
    <x v="0"/>
    <x v="0"/>
    <x v="0"/>
    <x v="0"/>
    <x v="0"/>
    <x v="0"/>
    <n v="6"/>
    <x v="0"/>
    <n v="111058"/>
    <n v="666348"/>
    <x v="0"/>
    <x v="0"/>
    <x v="0"/>
    <x v="0"/>
    <n v="53308"/>
    <x v="4"/>
  </r>
  <r>
    <x v="4"/>
    <n v="4180885521"/>
    <x v="0"/>
    <x v="7"/>
    <x v="0"/>
    <x v="0"/>
    <s v="WIN-HDG-00-006"/>
    <x v="0"/>
    <s v="4180885521(5969)"/>
    <x v="1"/>
    <x v="11"/>
    <x v="11"/>
    <x v="0"/>
    <x v="0"/>
    <x v="0"/>
    <x v="0"/>
    <x v="0"/>
    <n v="4"/>
    <x v="0"/>
    <n v="46000"/>
    <n v="184000"/>
    <x v="0"/>
    <x v="0"/>
    <x v="0"/>
    <x v="0"/>
    <n v="14720"/>
    <x v="4"/>
  </r>
  <r>
    <x v="4"/>
    <n v="4180885521"/>
    <x v="0"/>
    <x v="7"/>
    <x v="0"/>
    <x v="0"/>
    <s v="WIN-HDG-00-006"/>
    <x v="0"/>
    <s v="4180885521(5969)"/>
    <x v="1"/>
    <x v="2"/>
    <x v="2"/>
    <x v="0"/>
    <x v="0"/>
    <x v="0"/>
    <x v="0"/>
    <x v="0"/>
    <n v="10"/>
    <x v="0"/>
    <n v="73431"/>
    <n v="734310"/>
    <x v="0"/>
    <x v="0"/>
    <x v="0"/>
    <x v="0"/>
    <n v="58745"/>
    <x v="4"/>
  </r>
  <r>
    <x v="4"/>
    <n v="4180885521"/>
    <x v="0"/>
    <x v="7"/>
    <x v="0"/>
    <x v="0"/>
    <s v="WIN-HDG-00-006"/>
    <x v="0"/>
    <s v="4180885521(5969)"/>
    <x v="1"/>
    <x v="8"/>
    <x v="8"/>
    <x v="0"/>
    <x v="0"/>
    <x v="0"/>
    <x v="0"/>
    <x v="0"/>
    <n v="8"/>
    <x v="0"/>
    <n v="50182"/>
    <n v="401456"/>
    <x v="0"/>
    <x v="0"/>
    <x v="0"/>
    <x v="0"/>
    <n v="32116"/>
    <x v="4"/>
  </r>
  <r>
    <x v="4"/>
    <n v="4180885521"/>
    <x v="0"/>
    <x v="7"/>
    <x v="0"/>
    <x v="0"/>
    <s v="WIN-HDG-00-006"/>
    <x v="0"/>
    <s v="4180885521(5969)"/>
    <x v="1"/>
    <x v="1"/>
    <x v="1"/>
    <x v="0"/>
    <x v="0"/>
    <x v="0"/>
    <x v="0"/>
    <x v="0"/>
    <n v="4"/>
    <x v="0"/>
    <n v="55595"/>
    <n v="222380"/>
    <x v="0"/>
    <x v="0"/>
    <x v="0"/>
    <x v="0"/>
    <n v="17790"/>
    <x v="4"/>
  </r>
  <r>
    <x v="4"/>
    <n v="4180885514"/>
    <x v="0"/>
    <x v="7"/>
    <x v="0"/>
    <x v="0"/>
    <s v="WIN-HDG-00-006"/>
    <x v="0"/>
    <s v="4180885514(5957)"/>
    <x v="1"/>
    <x v="0"/>
    <x v="0"/>
    <x v="0"/>
    <x v="0"/>
    <x v="0"/>
    <x v="0"/>
    <x v="0"/>
    <n v="15"/>
    <x v="0"/>
    <n v="111058"/>
    <n v="1665870"/>
    <x v="0"/>
    <x v="0"/>
    <x v="0"/>
    <x v="0"/>
    <n v="133270"/>
    <x v="4"/>
  </r>
  <r>
    <x v="4"/>
    <n v="4180885514"/>
    <x v="0"/>
    <x v="7"/>
    <x v="0"/>
    <x v="0"/>
    <s v="WIN-HDG-00-006"/>
    <x v="0"/>
    <s v="4180885514(5957)"/>
    <x v="1"/>
    <x v="11"/>
    <x v="11"/>
    <x v="0"/>
    <x v="0"/>
    <x v="0"/>
    <x v="0"/>
    <x v="0"/>
    <n v="8"/>
    <x v="0"/>
    <n v="46000"/>
    <n v="368000"/>
    <x v="0"/>
    <x v="0"/>
    <x v="0"/>
    <x v="0"/>
    <n v="29440"/>
    <x v="4"/>
  </r>
  <r>
    <x v="4"/>
    <n v="4180885514"/>
    <x v="0"/>
    <x v="7"/>
    <x v="0"/>
    <x v="0"/>
    <s v="WIN-HDG-00-006"/>
    <x v="0"/>
    <s v="4180885514(5957)"/>
    <x v="1"/>
    <x v="2"/>
    <x v="2"/>
    <x v="0"/>
    <x v="0"/>
    <x v="0"/>
    <x v="0"/>
    <x v="0"/>
    <n v="20"/>
    <x v="0"/>
    <n v="73431"/>
    <n v="1468620"/>
    <x v="0"/>
    <x v="0"/>
    <x v="0"/>
    <x v="0"/>
    <n v="117490"/>
    <x v="4"/>
  </r>
  <r>
    <x v="4"/>
    <n v="4180885514"/>
    <x v="0"/>
    <x v="7"/>
    <x v="0"/>
    <x v="0"/>
    <s v="WIN-HDG-00-006"/>
    <x v="0"/>
    <s v="4180885514(5957)"/>
    <x v="1"/>
    <x v="8"/>
    <x v="8"/>
    <x v="0"/>
    <x v="0"/>
    <x v="0"/>
    <x v="0"/>
    <x v="0"/>
    <n v="8"/>
    <x v="0"/>
    <n v="50182"/>
    <n v="401456"/>
    <x v="0"/>
    <x v="0"/>
    <x v="0"/>
    <x v="0"/>
    <n v="32116"/>
    <x v="4"/>
  </r>
  <r>
    <x v="4"/>
    <n v="4180885514"/>
    <x v="0"/>
    <x v="7"/>
    <x v="0"/>
    <x v="0"/>
    <s v="WIN-HDG-00-006"/>
    <x v="0"/>
    <s v="4180885514(5957)"/>
    <x v="1"/>
    <x v="1"/>
    <x v="1"/>
    <x v="0"/>
    <x v="0"/>
    <x v="0"/>
    <x v="0"/>
    <x v="0"/>
    <n v="8"/>
    <x v="0"/>
    <n v="55595"/>
    <n v="444760"/>
    <x v="0"/>
    <x v="0"/>
    <x v="0"/>
    <x v="0"/>
    <n v="35581"/>
    <x v="4"/>
  </r>
  <r>
    <x v="4"/>
    <n v="4180885408"/>
    <x v="0"/>
    <x v="7"/>
    <x v="0"/>
    <x v="0"/>
    <s v="WIN-HDG-00-006"/>
    <x v="0"/>
    <s v="4180885408(5890)"/>
    <x v="1"/>
    <x v="0"/>
    <x v="0"/>
    <x v="0"/>
    <x v="0"/>
    <x v="0"/>
    <x v="0"/>
    <x v="0"/>
    <n v="6"/>
    <x v="0"/>
    <n v="111058"/>
    <n v="666348"/>
    <x v="0"/>
    <x v="0"/>
    <x v="0"/>
    <x v="0"/>
    <n v="53308"/>
    <x v="4"/>
  </r>
  <r>
    <x v="4"/>
    <n v="4180885408"/>
    <x v="0"/>
    <x v="7"/>
    <x v="0"/>
    <x v="0"/>
    <s v="WIN-HDG-00-006"/>
    <x v="0"/>
    <s v="4180885408(5890)"/>
    <x v="1"/>
    <x v="11"/>
    <x v="11"/>
    <x v="0"/>
    <x v="0"/>
    <x v="0"/>
    <x v="0"/>
    <x v="0"/>
    <n v="6"/>
    <x v="0"/>
    <n v="46000"/>
    <n v="276000"/>
    <x v="0"/>
    <x v="0"/>
    <x v="0"/>
    <x v="0"/>
    <n v="22080"/>
    <x v="4"/>
  </r>
  <r>
    <x v="4"/>
    <n v="4180885408"/>
    <x v="0"/>
    <x v="7"/>
    <x v="0"/>
    <x v="0"/>
    <s v="WIN-HDG-00-006"/>
    <x v="0"/>
    <s v="4180885408(5890)"/>
    <x v="1"/>
    <x v="2"/>
    <x v="2"/>
    <x v="0"/>
    <x v="0"/>
    <x v="0"/>
    <x v="0"/>
    <x v="0"/>
    <n v="10"/>
    <x v="0"/>
    <n v="73431"/>
    <n v="734310"/>
    <x v="0"/>
    <x v="0"/>
    <x v="0"/>
    <x v="0"/>
    <n v="58745"/>
    <x v="4"/>
  </r>
  <r>
    <x v="4"/>
    <n v="4180885408"/>
    <x v="0"/>
    <x v="7"/>
    <x v="0"/>
    <x v="0"/>
    <s v="WIN-HDG-00-006"/>
    <x v="0"/>
    <s v="4180885408(5890)"/>
    <x v="1"/>
    <x v="8"/>
    <x v="8"/>
    <x v="0"/>
    <x v="0"/>
    <x v="0"/>
    <x v="0"/>
    <x v="0"/>
    <n v="8"/>
    <x v="0"/>
    <n v="50182"/>
    <n v="401456"/>
    <x v="0"/>
    <x v="0"/>
    <x v="0"/>
    <x v="0"/>
    <n v="32116"/>
    <x v="4"/>
  </r>
  <r>
    <x v="4"/>
    <n v="4180885408"/>
    <x v="0"/>
    <x v="7"/>
    <x v="0"/>
    <x v="0"/>
    <s v="WIN-HDG-00-006"/>
    <x v="0"/>
    <s v="4180885408(5890)"/>
    <x v="1"/>
    <x v="1"/>
    <x v="1"/>
    <x v="0"/>
    <x v="0"/>
    <x v="0"/>
    <x v="0"/>
    <x v="0"/>
    <n v="6"/>
    <x v="0"/>
    <n v="55595"/>
    <n v="333570"/>
    <x v="0"/>
    <x v="0"/>
    <x v="0"/>
    <x v="0"/>
    <n v="26686"/>
    <x v="4"/>
  </r>
  <r>
    <x v="4"/>
    <n v="4180884663"/>
    <x v="0"/>
    <x v="7"/>
    <x v="0"/>
    <x v="0"/>
    <s v="WIN-HDG-00-006"/>
    <x v="0"/>
    <s v="4180884663(2br7)"/>
    <x v="1"/>
    <x v="1"/>
    <x v="1"/>
    <x v="0"/>
    <x v="0"/>
    <x v="0"/>
    <x v="0"/>
    <x v="0"/>
    <n v="8"/>
    <x v="0"/>
    <n v="55595"/>
    <n v="444760"/>
    <x v="0"/>
    <x v="0"/>
    <x v="0"/>
    <x v="0"/>
    <n v="35581"/>
    <x v="4"/>
  </r>
  <r>
    <x v="4"/>
    <n v="4180884663"/>
    <x v="0"/>
    <x v="7"/>
    <x v="0"/>
    <x v="0"/>
    <s v="WIN-HDG-00-006"/>
    <x v="0"/>
    <s v="4180884663(2br7)"/>
    <x v="1"/>
    <x v="8"/>
    <x v="8"/>
    <x v="0"/>
    <x v="0"/>
    <x v="0"/>
    <x v="0"/>
    <x v="0"/>
    <n v="13"/>
    <x v="0"/>
    <n v="50182"/>
    <n v="652366"/>
    <x v="0"/>
    <x v="0"/>
    <x v="0"/>
    <x v="0"/>
    <n v="52189"/>
    <x v="4"/>
  </r>
  <r>
    <x v="4"/>
    <n v="4180884663"/>
    <x v="0"/>
    <x v="7"/>
    <x v="0"/>
    <x v="0"/>
    <s v="WIN-HDG-00-006"/>
    <x v="0"/>
    <s v="4180884663(2br7)"/>
    <x v="1"/>
    <x v="2"/>
    <x v="2"/>
    <x v="0"/>
    <x v="0"/>
    <x v="0"/>
    <x v="0"/>
    <x v="0"/>
    <n v="20"/>
    <x v="0"/>
    <n v="73431"/>
    <n v="1468620"/>
    <x v="0"/>
    <x v="0"/>
    <x v="0"/>
    <x v="0"/>
    <n v="117490"/>
    <x v="4"/>
  </r>
  <r>
    <x v="4"/>
    <n v="4180884663"/>
    <x v="0"/>
    <x v="7"/>
    <x v="0"/>
    <x v="0"/>
    <s v="WIN-HDG-00-006"/>
    <x v="0"/>
    <s v="4180884663(2br7)"/>
    <x v="1"/>
    <x v="11"/>
    <x v="11"/>
    <x v="0"/>
    <x v="0"/>
    <x v="0"/>
    <x v="0"/>
    <x v="0"/>
    <n v="3"/>
    <x v="0"/>
    <n v="46000"/>
    <n v="138000"/>
    <x v="0"/>
    <x v="0"/>
    <x v="0"/>
    <x v="0"/>
    <n v="11040"/>
    <x v="4"/>
  </r>
  <r>
    <x v="4"/>
    <n v="4180884663"/>
    <x v="0"/>
    <x v="7"/>
    <x v="0"/>
    <x v="0"/>
    <s v="WIN-HDG-00-006"/>
    <x v="0"/>
    <s v="4180884663(2br7)"/>
    <x v="1"/>
    <x v="0"/>
    <x v="0"/>
    <x v="0"/>
    <x v="0"/>
    <x v="0"/>
    <x v="0"/>
    <x v="0"/>
    <n v="4"/>
    <x v="0"/>
    <n v="111058"/>
    <n v="444232"/>
    <x v="0"/>
    <x v="0"/>
    <x v="0"/>
    <x v="0"/>
    <n v="35539"/>
    <x v="4"/>
  </r>
  <r>
    <x v="6"/>
    <n v="4180953452"/>
    <x v="0"/>
    <x v="7"/>
    <x v="0"/>
    <x v="0"/>
    <s v="WIN-HDG-00-006"/>
    <x v="0"/>
    <s v="4180953452(2b80)"/>
    <x v="1"/>
    <x v="2"/>
    <x v="2"/>
    <x v="0"/>
    <x v="0"/>
    <x v="0"/>
    <x v="0"/>
    <x v="0"/>
    <n v="15"/>
    <x v="0"/>
    <n v="73431"/>
    <n v="1101465"/>
    <x v="0"/>
    <x v="0"/>
    <x v="0"/>
    <x v="0"/>
    <n v="88117"/>
    <x v="4"/>
  </r>
  <r>
    <x v="6"/>
    <n v="4180953452"/>
    <x v="0"/>
    <x v="7"/>
    <x v="0"/>
    <x v="0"/>
    <s v="WIN-HDG-00-006"/>
    <x v="0"/>
    <s v="4180953452(2b80)"/>
    <x v="1"/>
    <x v="0"/>
    <x v="0"/>
    <x v="0"/>
    <x v="0"/>
    <x v="0"/>
    <x v="0"/>
    <x v="0"/>
    <n v="5"/>
    <x v="0"/>
    <n v="111058"/>
    <n v="555290"/>
    <x v="0"/>
    <x v="0"/>
    <x v="0"/>
    <x v="0"/>
    <n v="44423"/>
    <x v="4"/>
  </r>
  <r>
    <x v="6"/>
    <n v="4180953452"/>
    <x v="0"/>
    <x v="7"/>
    <x v="0"/>
    <x v="0"/>
    <s v="WIN-HDG-00-006"/>
    <x v="0"/>
    <s v="4180953452(2b80)"/>
    <x v="1"/>
    <x v="8"/>
    <x v="8"/>
    <x v="0"/>
    <x v="0"/>
    <x v="0"/>
    <x v="0"/>
    <x v="0"/>
    <n v="5"/>
    <x v="0"/>
    <n v="50182"/>
    <n v="250910"/>
    <x v="0"/>
    <x v="0"/>
    <x v="0"/>
    <x v="0"/>
    <n v="20073"/>
    <x v="4"/>
  </r>
  <r>
    <x v="6"/>
    <n v="4180953452"/>
    <x v="0"/>
    <x v="7"/>
    <x v="0"/>
    <x v="0"/>
    <s v="WIN-HDG-00-006"/>
    <x v="0"/>
    <s v="4180953452(2b80)"/>
    <x v="1"/>
    <x v="1"/>
    <x v="1"/>
    <x v="0"/>
    <x v="0"/>
    <x v="0"/>
    <x v="0"/>
    <x v="0"/>
    <n v="5"/>
    <x v="0"/>
    <n v="55595"/>
    <n v="277975"/>
    <x v="0"/>
    <x v="0"/>
    <x v="0"/>
    <x v="0"/>
    <n v="22238"/>
    <x v="4"/>
  </r>
  <r>
    <x v="4"/>
    <n v="4180885287"/>
    <x v="0"/>
    <x v="7"/>
    <x v="0"/>
    <x v="0"/>
    <s v="WIN-HDG-00-006"/>
    <x v="0"/>
    <s v="4180885287(5743)"/>
    <x v="1"/>
    <x v="1"/>
    <x v="1"/>
    <x v="0"/>
    <x v="0"/>
    <x v="0"/>
    <x v="0"/>
    <x v="0"/>
    <n v="16"/>
    <x v="0"/>
    <n v="55595"/>
    <n v="889520"/>
    <x v="0"/>
    <x v="0"/>
    <x v="0"/>
    <x v="0"/>
    <n v="71162"/>
    <x v="4"/>
  </r>
  <r>
    <x v="4"/>
    <n v="4180885287"/>
    <x v="0"/>
    <x v="7"/>
    <x v="0"/>
    <x v="0"/>
    <s v="WIN-HDG-00-006"/>
    <x v="0"/>
    <s v="4180885287(5743)"/>
    <x v="1"/>
    <x v="8"/>
    <x v="8"/>
    <x v="0"/>
    <x v="0"/>
    <x v="0"/>
    <x v="0"/>
    <x v="0"/>
    <n v="20"/>
    <x v="0"/>
    <n v="50182"/>
    <n v="1003640"/>
    <x v="0"/>
    <x v="0"/>
    <x v="0"/>
    <x v="0"/>
    <n v="80291"/>
    <x v="4"/>
  </r>
  <r>
    <x v="4"/>
    <n v="4180885287"/>
    <x v="0"/>
    <x v="7"/>
    <x v="0"/>
    <x v="0"/>
    <s v="WIN-HDG-00-006"/>
    <x v="0"/>
    <s v="4180885287(5743)"/>
    <x v="1"/>
    <x v="2"/>
    <x v="2"/>
    <x v="0"/>
    <x v="0"/>
    <x v="0"/>
    <x v="0"/>
    <x v="0"/>
    <n v="30"/>
    <x v="0"/>
    <n v="73431"/>
    <n v="2202930"/>
    <x v="0"/>
    <x v="0"/>
    <x v="0"/>
    <x v="0"/>
    <n v="176234"/>
    <x v="4"/>
  </r>
  <r>
    <x v="4"/>
    <n v="4180885287"/>
    <x v="0"/>
    <x v="7"/>
    <x v="0"/>
    <x v="0"/>
    <s v="WIN-HDG-00-006"/>
    <x v="0"/>
    <s v="4180885287(5743)"/>
    <x v="1"/>
    <x v="11"/>
    <x v="11"/>
    <x v="0"/>
    <x v="0"/>
    <x v="0"/>
    <x v="0"/>
    <x v="0"/>
    <n v="9"/>
    <x v="0"/>
    <n v="46000"/>
    <n v="414000"/>
    <x v="0"/>
    <x v="0"/>
    <x v="0"/>
    <x v="0"/>
    <n v="33120"/>
    <x v="4"/>
  </r>
  <r>
    <x v="4"/>
    <n v="4180885287"/>
    <x v="0"/>
    <x v="7"/>
    <x v="0"/>
    <x v="0"/>
    <s v="WIN-HDG-00-006"/>
    <x v="0"/>
    <s v="4180885287(5743)"/>
    <x v="1"/>
    <x v="0"/>
    <x v="0"/>
    <x v="0"/>
    <x v="0"/>
    <x v="0"/>
    <x v="0"/>
    <x v="0"/>
    <n v="6"/>
    <x v="0"/>
    <n v="111058"/>
    <n v="666348"/>
    <x v="0"/>
    <x v="0"/>
    <x v="0"/>
    <x v="0"/>
    <n v="53308"/>
    <x v="4"/>
  </r>
  <r>
    <x v="22"/>
    <n v="4180975568"/>
    <x v="0"/>
    <x v="7"/>
    <x v="0"/>
    <x v="0"/>
    <s v="win-025"/>
    <x v="0"/>
    <s v="4180975568(5888)"/>
    <x v="1"/>
    <x v="2"/>
    <x v="2"/>
    <x v="0"/>
    <x v="0"/>
    <x v="0"/>
    <x v="0"/>
    <x v="0"/>
    <n v="20"/>
    <x v="0"/>
    <n v="73431"/>
    <n v="1468620"/>
    <x v="0"/>
    <x v="0"/>
    <x v="0"/>
    <x v="0"/>
    <n v="117490"/>
    <x v="4"/>
  </r>
  <r>
    <x v="22"/>
    <n v="4180975568"/>
    <x v="0"/>
    <x v="7"/>
    <x v="0"/>
    <x v="0"/>
    <s v="win-025"/>
    <x v="0"/>
    <s v="4180975568(5888)"/>
    <x v="1"/>
    <x v="0"/>
    <x v="0"/>
    <x v="0"/>
    <x v="0"/>
    <x v="0"/>
    <x v="0"/>
    <x v="0"/>
    <n v="20"/>
    <x v="0"/>
    <n v="111058"/>
    <n v="2221160"/>
    <x v="0"/>
    <x v="0"/>
    <x v="0"/>
    <x v="0"/>
    <n v="177693"/>
    <x v="4"/>
  </r>
  <r>
    <x v="22"/>
    <n v="4180975568"/>
    <x v="0"/>
    <x v="7"/>
    <x v="0"/>
    <x v="0"/>
    <s v="win-025"/>
    <x v="0"/>
    <s v="4180975568(5888)"/>
    <x v="1"/>
    <x v="8"/>
    <x v="8"/>
    <x v="0"/>
    <x v="0"/>
    <x v="0"/>
    <x v="0"/>
    <x v="0"/>
    <n v="10"/>
    <x v="0"/>
    <n v="50182"/>
    <n v="501820"/>
    <x v="0"/>
    <x v="0"/>
    <x v="0"/>
    <x v="0"/>
    <n v="40146"/>
    <x v="4"/>
  </r>
  <r>
    <x v="4"/>
    <n v="4180885406"/>
    <x v="0"/>
    <x v="7"/>
    <x v="0"/>
    <x v="0"/>
    <s v="win-025"/>
    <x v="0"/>
    <s v="4180885406(5888)"/>
    <x v="1"/>
    <x v="11"/>
    <x v="11"/>
    <x v="0"/>
    <x v="0"/>
    <x v="0"/>
    <x v="0"/>
    <x v="0"/>
    <n v="6"/>
    <x v="0"/>
    <n v="46000"/>
    <n v="276000"/>
    <x v="0"/>
    <x v="0"/>
    <x v="0"/>
    <x v="0"/>
    <n v="22080"/>
    <x v="4"/>
  </r>
  <r>
    <x v="4"/>
    <n v="4180885406"/>
    <x v="0"/>
    <x v="7"/>
    <x v="0"/>
    <x v="0"/>
    <s v="win-025"/>
    <x v="0"/>
    <s v="4180885406(5888)"/>
    <x v="1"/>
    <x v="1"/>
    <x v="1"/>
    <x v="0"/>
    <x v="0"/>
    <x v="0"/>
    <x v="0"/>
    <x v="0"/>
    <n v="6"/>
    <x v="0"/>
    <n v="55595"/>
    <n v="333570"/>
    <x v="0"/>
    <x v="0"/>
    <x v="0"/>
    <x v="0"/>
    <n v="26686"/>
    <x v="4"/>
  </r>
  <r>
    <x v="4"/>
    <n v="4180884454"/>
    <x v="0"/>
    <x v="7"/>
    <x v="0"/>
    <x v="0"/>
    <s v="win-025"/>
    <x v="0"/>
    <s v="4180884454(2all)"/>
    <x v="1"/>
    <x v="11"/>
    <x v="11"/>
    <x v="0"/>
    <x v="0"/>
    <x v="0"/>
    <x v="0"/>
    <x v="0"/>
    <n v="15"/>
    <x v="0"/>
    <n v="46000"/>
    <n v="690000"/>
    <x v="0"/>
    <x v="0"/>
    <x v="0"/>
    <x v="0"/>
    <n v="55200"/>
    <x v="4"/>
  </r>
  <r>
    <x v="4"/>
    <n v="4180884454"/>
    <x v="0"/>
    <x v="7"/>
    <x v="0"/>
    <x v="0"/>
    <s v="win-025"/>
    <x v="0"/>
    <s v="4180884454(2all)"/>
    <x v="1"/>
    <x v="2"/>
    <x v="2"/>
    <x v="0"/>
    <x v="0"/>
    <x v="0"/>
    <x v="0"/>
    <x v="0"/>
    <n v="15"/>
    <x v="0"/>
    <n v="73431"/>
    <n v="1101465"/>
    <x v="0"/>
    <x v="0"/>
    <x v="0"/>
    <x v="0"/>
    <n v="88117"/>
    <x v="4"/>
  </r>
  <r>
    <x v="4"/>
    <n v="4180884454"/>
    <x v="0"/>
    <x v="7"/>
    <x v="0"/>
    <x v="0"/>
    <s v="win-025"/>
    <x v="0"/>
    <s v="4180884454(2all)"/>
    <x v="1"/>
    <x v="8"/>
    <x v="8"/>
    <x v="0"/>
    <x v="0"/>
    <x v="0"/>
    <x v="0"/>
    <x v="0"/>
    <n v="15"/>
    <x v="0"/>
    <n v="50182"/>
    <n v="752730"/>
    <x v="0"/>
    <x v="0"/>
    <x v="0"/>
    <x v="0"/>
    <n v="60218"/>
    <x v="4"/>
  </r>
  <r>
    <x v="4"/>
    <n v="4180884454"/>
    <x v="0"/>
    <x v="7"/>
    <x v="0"/>
    <x v="0"/>
    <s v="win-025"/>
    <x v="0"/>
    <s v="4180884454(2all)"/>
    <x v="1"/>
    <x v="1"/>
    <x v="1"/>
    <x v="0"/>
    <x v="0"/>
    <x v="0"/>
    <x v="0"/>
    <x v="0"/>
    <n v="12"/>
    <x v="0"/>
    <n v="55595"/>
    <n v="667140"/>
    <x v="0"/>
    <x v="0"/>
    <x v="0"/>
    <x v="0"/>
    <n v="53371"/>
    <x v="4"/>
  </r>
  <r>
    <x v="4"/>
    <n v="4180884454"/>
    <x v="0"/>
    <x v="7"/>
    <x v="0"/>
    <x v="0"/>
    <s v="win-025"/>
    <x v="0"/>
    <s v="4180884454(2all)"/>
    <x v="1"/>
    <x v="0"/>
    <x v="0"/>
    <x v="0"/>
    <x v="0"/>
    <x v="0"/>
    <x v="0"/>
    <x v="0"/>
    <n v="5"/>
    <x v="0"/>
    <n v="111058"/>
    <n v="555290"/>
    <x v="0"/>
    <x v="0"/>
    <x v="0"/>
    <x v="0"/>
    <n v="44423"/>
    <x v="4"/>
  </r>
  <r>
    <x v="4"/>
    <n v="4180884349"/>
    <x v="0"/>
    <x v="7"/>
    <x v="0"/>
    <x v="0"/>
    <s v="win-025"/>
    <x v="0"/>
    <s v="4180884349(2aem)"/>
    <x v="1"/>
    <x v="1"/>
    <x v="1"/>
    <x v="0"/>
    <x v="0"/>
    <x v="0"/>
    <x v="0"/>
    <x v="0"/>
    <n v="3"/>
    <x v="0"/>
    <n v="55595"/>
    <n v="166785"/>
    <x v="0"/>
    <x v="0"/>
    <x v="0"/>
    <x v="0"/>
    <n v="13343"/>
    <x v="4"/>
  </r>
  <r>
    <x v="4"/>
    <n v="4180884349"/>
    <x v="0"/>
    <x v="7"/>
    <x v="0"/>
    <x v="0"/>
    <s v="win-025"/>
    <x v="0"/>
    <s v="4180884349(2aem)"/>
    <x v="1"/>
    <x v="8"/>
    <x v="8"/>
    <x v="0"/>
    <x v="0"/>
    <x v="0"/>
    <x v="0"/>
    <x v="0"/>
    <n v="6"/>
    <x v="0"/>
    <n v="50182"/>
    <n v="301092"/>
    <x v="0"/>
    <x v="0"/>
    <x v="0"/>
    <x v="0"/>
    <n v="24087"/>
    <x v="4"/>
  </r>
  <r>
    <x v="4"/>
    <n v="4180884349"/>
    <x v="0"/>
    <x v="7"/>
    <x v="0"/>
    <x v="0"/>
    <s v="win-025"/>
    <x v="0"/>
    <s v="4180884349(2aem)"/>
    <x v="1"/>
    <x v="2"/>
    <x v="2"/>
    <x v="0"/>
    <x v="0"/>
    <x v="0"/>
    <x v="0"/>
    <x v="0"/>
    <n v="10"/>
    <x v="0"/>
    <n v="73431"/>
    <n v="734310"/>
    <x v="0"/>
    <x v="0"/>
    <x v="0"/>
    <x v="0"/>
    <n v="58745"/>
    <x v="4"/>
  </r>
  <r>
    <x v="4"/>
    <n v="4180884349"/>
    <x v="0"/>
    <x v="7"/>
    <x v="0"/>
    <x v="0"/>
    <s v="win-025"/>
    <x v="0"/>
    <s v="4180884349(2aem)"/>
    <x v="1"/>
    <x v="11"/>
    <x v="11"/>
    <x v="0"/>
    <x v="0"/>
    <x v="0"/>
    <x v="0"/>
    <x v="0"/>
    <n v="5"/>
    <x v="0"/>
    <n v="46000"/>
    <n v="230000"/>
    <x v="0"/>
    <x v="0"/>
    <x v="0"/>
    <x v="0"/>
    <n v="18400"/>
    <x v="4"/>
  </r>
  <r>
    <x v="4"/>
    <n v="4180884349"/>
    <x v="0"/>
    <x v="7"/>
    <x v="0"/>
    <x v="0"/>
    <s v="win-025"/>
    <x v="0"/>
    <s v="4180884349(2aem)"/>
    <x v="1"/>
    <x v="0"/>
    <x v="0"/>
    <x v="0"/>
    <x v="0"/>
    <x v="0"/>
    <x v="0"/>
    <x v="0"/>
    <n v="13"/>
    <x v="0"/>
    <n v="111058"/>
    <n v="1443754"/>
    <x v="0"/>
    <x v="0"/>
    <x v="0"/>
    <x v="0"/>
    <n v="115500"/>
    <x v="4"/>
  </r>
  <r>
    <x v="6"/>
    <n v="4180964725"/>
    <x v="0"/>
    <x v="7"/>
    <x v="0"/>
    <x v="0"/>
    <s v="win-052"/>
    <x v="0"/>
    <s v="4180964725(5869)"/>
    <x v="1"/>
    <x v="0"/>
    <x v="0"/>
    <x v="0"/>
    <x v="0"/>
    <x v="0"/>
    <x v="0"/>
    <x v="0"/>
    <n v="10"/>
    <x v="0"/>
    <n v="111058"/>
    <n v="1110580"/>
    <x v="0"/>
    <x v="0"/>
    <x v="0"/>
    <x v="0"/>
    <n v="88846"/>
    <x v="4"/>
  </r>
  <r>
    <x v="6"/>
    <n v="4180964725"/>
    <x v="0"/>
    <x v="7"/>
    <x v="0"/>
    <x v="0"/>
    <s v="win-052"/>
    <x v="0"/>
    <s v="4180964725(5869)"/>
    <x v="1"/>
    <x v="1"/>
    <x v="1"/>
    <x v="0"/>
    <x v="0"/>
    <x v="0"/>
    <x v="0"/>
    <x v="0"/>
    <n v="5"/>
    <x v="0"/>
    <n v="55595"/>
    <n v="277975"/>
    <x v="0"/>
    <x v="0"/>
    <x v="0"/>
    <x v="0"/>
    <n v="22238"/>
    <x v="4"/>
  </r>
  <r>
    <x v="6"/>
    <n v="4180964725"/>
    <x v="0"/>
    <x v="7"/>
    <x v="0"/>
    <x v="0"/>
    <s v="win-052"/>
    <x v="0"/>
    <s v="4180964725(5869)"/>
    <x v="1"/>
    <x v="10"/>
    <x v="10"/>
    <x v="0"/>
    <x v="0"/>
    <x v="0"/>
    <x v="0"/>
    <x v="0"/>
    <n v="10"/>
    <x v="0"/>
    <n v="74250"/>
    <n v="742500"/>
    <x v="0"/>
    <x v="0"/>
    <x v="0"/>
    <x v="0"/>
    <n v="59400"/>
    <x v="4"/>
  </r>
  <r>
    <x v="6"/>
    <n v="4180964725"/>
    <x v="0"/>
    <x v="7"/>
    <x v="0"/>
    <x v="0"/>
    <s v="win-052"/>
    <x v="0"/>
    <s v="4180964725(5869)"/>
    <x v="1"/>
    <x v="11"/>
    <x v="11"/>
    <x v="0"/>
    <x v="0"/>
    <x v="0"/>
    <x v="0"/>
    <x v="0"/>
    <n v="5"/>
    <x v="0"/>
    <n v="46000"/>
    <n v="230000"/>
    <x v="0"/>
    <x v="0"/>
    <x v="0"/>
    <x v="0"/>
    <n v="18400"/>
    <x v="4"/>
  </r>
  <r>
    <x v="4"/>
    <n v="4180885516"/>
    <x v="0"/>
    <x v="7"/>
    <x v="0"/>
    <x v="0"/>
    <s v="WIN-HDG-00-006"/>
    <x v="0"/>
    <s v="4180885516(5961)"/>
    <x v="1"/>
    <x v="0"/>
    <x v="0"/>
    <x v="0"/>
    <x v="0"/>
    <x v="0"/>
    <x v="0"/>
    <x v="0"/>
    <n v="6"/>
    <x v="0"/>
    <n v="111058"/>
    <n v="666348"/>
    <x v="0"/>
    <x v="0"/>
    <x v="0"/>
    <x v="0"/>
    <n v="53308"/>
    <x v="4"/>
  </r>
  <r>
    <x v="4"/>
    <n v="4180885516"/>
    <x v="0"/>
    <x v="7"/>
    <x v="0"/>
    <x v="0"/>
    <s v="WIN-HDG-00-006"/>
    <x v="0"/>
    <s v="4180885516(5961)"/>
    <x v="1"/>
    <x v="11"/>
    <x v="11"/>
    <x v="0"/>
    <x v="0"/>
    <x v="0"/>
    <x v="0"/>
    <x v="0"/>
    <n v="4"/>
    <x v="0"/>
    <n v="46000"/>
    <n v="184000"/>
    <x v="0"/>
    <x v="0"/>
    <x v="0"/>
    <x v="0"/>
    <n v="14720"/>
    <x v="4"/>
  </r>
  <r>
    <x v="4"/>
    <n v="4180885516"/>
    <x v="0"/>
    <x v="7"/>
    <x v="0"/>
    <x v="0"/>
    <s v="WIN-HDG-00-006"/>
    <x v="0"/>
    <s v="4180885516(5961)"/>
    <x v="1"/>
    <x v="2"/>
    <x v="2"/>
    <x v="0"/>
    <x v="0"/>
    <x v="0"/>
    <x v="0"/>
    <x v="0"/>
    <n v="10"/>
    <x v="0"/>
    <n v="73431"/>
    <n v="734310"/>
    <x v="0"/>
    <x v="0"/>
    <x v="0"/>
    <x v="0"/>
    <n v="58745"/>
    <x v="4"/>
  </r>
  <r>
    <x v="4"/>
    <n v="4180885516"/>
    <x v="0"/>
    <x v="7"/>
    <x v="0"/>
    <x v="0"/>
    <s v="WIN-HDG-00-006"/>
    <x v="0"/>
    <s v="4180885516(5961)"/>
    <x v="1"/>
    <x v="8"/>
    <x v="8"/>
    <x v="0"/>
    <x v="0"/>
    <x v="0"/>
    <x v="0"/>
    <x v="0"/>
    <n v="8"/>
    <x v="0"/>
    <n v="50182"/>
    <n v="401456"/>
    <x v="0"/>
    <x v="0"/>
    <x v="0"/>
    <x v="0"/>
    <n v="32116"/>
    <x v="4"/>
  </r>
  <r>
    <x v="4"/>
    <n v="4180885516"/>
    <x v="0"/>
    <x v="7"/>
    <x v="0"/>
    <x v="0"/>
    <s v="WIN-HDG-00-006"/>
    <x v="0"/>
    <s v="4180885516(5961)"/>
    <x v="1"/>
    <x v="1"/>
    <x v="1"/>
    <x v="0"/>
    <x v="0"/>
    <x v="0"/>
    <x v="0"/>
    <x v="0"/>
    <n v="4"/>
    <x v="0"/>
    <n v="55595"/>
    <n v="222380"/>
    <x v="0"/>
    <x v="0"/>
    <x v="0"/>
    <x v="0"/>
    <n v="17790"/>
    <x v="4"/>
  </r>
  <r>
    <x v="4"/>
    <n v="4180885357"/>
    <x v="0"/>
    <x v="7"/>
    <x v="0"/>
    <x v="0"/>
    <s v="WIN-HDG-00-006"/>
    <x v="0"/>
    <s v="4180885357(5858)"/>
    <x v="1"/>
    <x v="0"/>
    <x v="0"/>
    <x v="0"/>
    <x v="0"/>
    <x v="0"/>
    <x v="0"/>
    <x v="0"/>
    <n v="15"/>
    <x v="0"/>
    <n v="111058"/>
    <n v="1665870"/>
    <x v="0"/>
    <x v="0"/>
    <x v="0"/>
    <x v="0"/>
    <n v="133270"/>
    <x v="4"/>
  </r>
  <r>
    <x v="4"/>
    <n v="4180885357"/>
    <x v="0"/>
    <x v="7"/>
    <x v="0"/>
    <x v="0"/>
    <s v="WIN-HDG-00-006"/>
    <x v="0"/>
    <s v="4180885357(5858)"/>
    <x v="1"/>
    <x v="2"/>
    <x v="2"/>
    <x v="0"/>
    <x v="0"/>
    <x v="0"/>
    <x v="0"/>
    <x v="0"/>
    <n v="17"/>
    <x v="0"/>
    <n v="73431"/>
    <n v="1248327"/>
    <x v="0"/>
    <x v="0"/>
    <x v="0"/>
    <x v="0"/>
    <n v="99866"/>
    <x v="4"/>
  </r>
  <r>
    <x v="4"/>
    <n v="4180885357"/>
    <x v="0"/>
    <x v="7"/>
    <x v="0"/>
    <x v="0"/>
    <s v="WIN-HDG-00-006"/>
    <x v="0"/>
    <s v="4180885357(5858)"/>
    <x v="1"/>
    <x v="11"/>
    <x v="11"/>
    <x v="0"/>
    <x v="0"/>
    <x v="0"/>
    <x v="0"/>
    <x v="0"/>
    <n v="10"/>
    <x v="0"/>
    <n v="46000"/>
    <n v="460000"/>
    <x v="0"/>
    <x v="0"/>
    <x v="0"/>
    <x v="0"/>
    <n v="36800"/>
    <x v="4"/>
  </r>
  <r>
    <x v="4"/>
    <n v="4180885357"/>
    <x v="0"/>
    <x v="7"/>
    <x v="0"/>
    <x v="0"/>
    <s v="WIN-HDG-00-006"/>
    <x v="0"/>
    <s v="4180885357(5858)"/>
    <x v="1"/>
    <x v="1"/>
    <x v="1"/>
    <x v="0"/>
    <x v="0"/>
    <x v="0"/>
    <x v="0"/>
    <x v="0"/>
    <n v="8"/>
    <x v="0"/>
    <n v="55595"/>
    <n v="444760"/>
    <x v="0"/>
    <x v="0"/>
    <x v="0"/>
    <x v="0"/>
    <n v="35581"/>
    <x v="4"/>
  </r>
  <r>
    <x v="4"/>
    <n v="4180885357"/>
    <x v="0"/>
    <x v="7"/>
    <x v="0"/>
    <x v="0"/>
    <s v="WIN-HDG-00-006"/>
    <x v="0"/>
    <s v="4180885357(5858)"/>
    <x v="1"/>
    <x v="8"/>
    <x v="8"/>
    <x v="0"/>
    <x v="0"/>
    <x v="0"/>
    <x v="0"/>
    <x v="0"/>
    <n v="8"/>
    <x v="0"/>
    <n v="50182"/>
    <n v="401456"/>
    <x v="0"/>
    <x v="0"/>
    <x v="0"/>
    <x v="0"/>
    <n v="32116"/>
    <x v="4"/>
  </r>
  <r>
    <x v="6"/>
    <n v="4180965716"/>
    <x v="0"/>
    <x v="7"/>
    <x v="0"/>
    <x v="0"/>
    <s v="WIN-QNH-00-007"/>
    <x v="0"/>
    <s v="4180965716(5881)"/>
    <x v="1"/>
    <x v="2"/>
    <x v="2"/>
    <x v="0"/>
    <x v="0"/>
    <x v="0"/>
    <x v="0"/>
    <x v="0"/>
    <n v="15"/>
    <x v="0"/>
    <n v="73431"/>
    <n v="1101465"/>
    <x v="0"/>
    <x v="0"/>
    <x v="0"/>
    <x v="0"/>
    <n v="88117"/>
    <x v="4"/>
  </r>
  <r>
    <x v="6"/>
    <n v="4180965716"/>
    <x v="0"/>
    <x v="7"/>
    <x v="0"/>
    <x v="0"/>
    <s v="WIN-QNH-00-007"/>
    <x v="0"/>
    <s v="4180965716(5881)"/>
    <x v="1"/>
    <x v="0"/>
    <x v="0"/>
    <x v="0"/>
    <x v="0"/>
    <x v="0"/>
    <x v="0"/>
    <x v="0"/>
    <n v="10"/>
    <x v="0"/>
    <n v="111058"/>
    <n v="1110580"/>
    <x v="0"/>
    <x v="0"/>
    <x v="0"/>
    <x v="0"/>
    <n v="88846"/>
    <x v="4"/>
  </r>
  <r>
    <x v="6"/>
    <n v="4180965716"/>
    <x v="0"/>
    <x v="7"/>
    <x v="0"/>
    <x v="0"/>
    <s v="WIN-QNH-00-007"/>
    <x v="0"/>
    <s v="4180965716(5881)"/>
    <x v="1"/>
    <x v="8"/>
    <x v="8"/>
    <x v="0"/>
    <x v="0"/>
    <x v="0"/>
    <x v="0"/>
    <x v="0"/>
    <n v="10"/>
    <x v="0"/>
    <n v="50182"/>
    <n v="501820"/>
    <x v="0"/>
    <x v="0"/>
    <x v="0"/>
    <x v="0"/>
    <n v="40146"/>
    <x v="4"/>
  </r>
  <r>
    <x v="4"/>
    <n v="4180885515"/>
    <x v="0"/>
    <x v="7"/>
    <x v="0"/>
    <x v="0"/>
    <s v="WIN-QNH-00-007"/>
    <x v="0"/>
    <s v="4180885515(5958)"/>
    <x v="1"/>
    <x v="0"/>
    <x v="0"/>
    <x v="0"/>
    <x v="0"/>
    <x v="0"/>
    <x v="0"/>
    <x v="0"/>
    <n v="6"/>
    <x v="0"/>
    <n v="111058"/>
    <n v="666348"/>
    <x v="0"/>
    <x v="0"/>
    <x v="0"/>
    <x v="0"/>
    <n v="53308"/>
    <x v="4"/>
  </r>
  <r>
    <x v="4"/>
    <n v="4180885515"/>
    <x v="0"/>
    <x v="7"/>
    <x v="0"/>
    <x v="0"/>
    <s v="WIN-QNH-00-007"/>
    <x v="0"/>
    <s v="4180885515(5958)"/>
    <x v="1"/>
    <x v="11"/>
    <x v="11"/>
    <x v="0"/>
    <x v="0"/>
    <x v="0"/>
    <x v="0"/>
    <x v="0"/>
    <n v="4"/>
    <x v="0"/>
    <n v="46000"/>
    <n v="184000"/>
    <x v="0"/>
    <x v="0"/>
    <x v="0"/>
    <x v="0"/>
    <n v="14720"/>
    <x v="4"/>
  </r>
  <r>
    <x v="4"/>
    <n v="4180885515"/>
    <x v="0"/>
    <x v="7"/>
    <x v="0"/>
    <x v="0"/>
    <s v="WIN-QNH-00-007"/>
    <x v="0"/>
    <s v="4180885515(5958)"/>
    <x v="1"/>
    <x v="2"/>
    <x v="2"/>
    <x v="0"/>
    <x v="0"/>
    <x v="0"/>
    <x v="0"/>
    <x v="0"/>
    <n v="10"/>
    <x v="0"/>
    <n v="73431"/>
    <n v="734310"/>
    <x v="0"/>
    <x v="0"/>
    <x v="0"/>
    <x v="0"/>
    <n v="58745"/>
    <x v="4"/>
  </r>
  <r>
    <x v="4"/>
    <n v="4180885515"/>
    <x v="0"/>
    <x v="7"/>
    <x v="0"/>
    <x v="0"/>
    <s v="WIN-QNH-00-007"/>
    <x v="0"/>
    <s v="4180885515(5958)"/>
    <x v="1"/>
    <x v="8"/>
    <x v="8"/>
    <x v="0"/>
    <x v="0"/>
    <x v="0"/>
    <x v="0"/>
    <x v="0"/>
    <n v="8"/>
    <x v="0"/>
    <n v="50182"/>
    <n v="401456"/>
    <x v="0"/>
    <x v="0"/>
    <x v="0"/>
    <x v="0"/>
    <n v="32116"/>
    <x v="4"/>
  </r>
  <r>
    <x v="4"/>
    <n v="4180885515"/>
    <x v="0"/>
    <x v="7"/>
    <x v="0"/>
    <x v="0"/>
    <s v="WIN-QNH-00-007"/>
    <x v="0"/>
    <s v="4180885515(5958)"/>
    <x v="1"/>
    <x v="1"/>
    <x v="1"/>
    <x v="0"/>
    <x v="0"/>
    <x v="0"/>
    <x v="0"/>
    <x v="0"/>
    <n v="4"/>
    <x v="0"/>
    <n v="55595"/>
    <n v="222380"/>
    <x v="0"/>
    <x v="0"/>
    <x v="0"/>
    <x v="0"/>
    <n v="17790"/>
    <x v="4"/>
  </r>
  <r>
    <x v="4"/>
    <n v="4180886312"/>
    <x v="0"/>
    <x v="7"/>
    <x v="0"/>
    <x v="0"/>
    <s v="WIN-QNH-00-007"/>
    <x v="0"/>
    <s v="4180886312(6986)"/>
    <x v="1"/>
    <x v="0"/>
    <x v="0"/>
    <x v="0"/>
    <x v="0"/>
    <x v="0"/>
    <x v="0"/>
    <x v="0"/>
    <n v="6"/>
    <x v="0"/>
    <n v="111058"/>
    <n v="666348"/>
    <x v="0"/>
    <x v="0"/>
    <x v="0"/>
    <x v="0"/>
    <n v="53308"/>
    <x v="4"/>
  </r>
  <r>
    <x v="4"/>
    <n v="4180886312"/>
    <x v="0"/>
    <x v="7"/>
    <x v="0"/>
    <x v="0"/>
    <s v="WIN-QNH-00-007"/>
    <x v="0"/>
    <s v="4180886312(6986)"/>
    <x v="1"/>
    <x v="11"/>
    <x v="11"/>
    <x v="0"/>
    <x v="0"/>
    <x v="0"/>
    <x v="0"/>
    <x v="0"/>
    <n v="6"/>
    <x v="0"/>
    <n v="46000"/>
    <n v="276000"/>
    <x v="0"/>
    <x v="0"/>
    <x v="0"/>
    <x v="0"/>
    <n v="22080"/>
    <x v="4"/>
  </r>
  <r>
    <x v="4"/>
    <n v="4180886312"/>
    <x v="0"/>
    <x v="7"/>
    <x v="0"/>
    <x v="0"/>
    <s v="WIN-QNH-00-007"/>
    <x v="0"/>
    <s v="4180886312(6986)"/>
    <x v="1"/>
    <x v="8"/>
    <x v="8"/>
    <x v="0"/>
    <x v="0"/>
    <x v="0"/>
    <x v="0"/>
    <x v="0"/>
    <n v="10"/>
    <x v="0"/>
    <n v="50182"/>
    <n v="501820"/>
    <x v="0"/>
    <x v="0"/>
    <x v="0"/>
    <x v="0"/>
    <n v="40146"/>
    <x v="4"/>
  </r>
  <r>
    <x v="4"/>
    <n v="4180886312"/>
    <x v="0"/>
    <x v="7"/>
    <x v="0"/>
    <x v="0"/>
    <s v="WIN-QNH-00-007"/>
    <x v="0"/>
    <s v="4180886312(6986)"/>
    <x v="1"/>
    <x v="1"/>
    <x v="1"/>
    <x v="0"/>
    <x v="0"/>
    <x v="0"/>
    <x v="0"/>
    <x v="0"/>
    <n v="6"/>
    <x v="0"/>
    <n v="55595"/>
    <n v="333570"/>
    <x v="0"/>
    <x v="0"/>
    <x v="0"/>
    <x v="0"/>
    <n v="26686"/>
    <x v="4"/>
  </r>
  <r>
    <x v="4"/>
    <n v="4180886259"/>
    <x v="0"/>
    <x v="7"/>
    <x v="0"/>
    <x v="0"/>
    <s v="WIN-QNH-00-007"/>
    <x v="0"/>
    <s v="4180886259(6899)"/>
    <x v="1"/>
    <x v="1"/>
    <x v="1"/>
    <x v="0"/>
    <x v="0"/>
    <x v="0"/>
    <x v="0"/>
    <x v="0"/>
    <n v="4"/>
    <x v="0"/>
    <n v="55595"/>
    <n v="222380"/>
    <x v="0"/>
    <x v="0"/>
    <x v="0"/>
    <x v="0"/>
    <n v="17790"/>
    <x v="4"/>
  </r>
  <r>
    <x v="4"/>
    <n v="4180886259"/>
    <x v="0"/>
    <x v="7"/>
    <x v="0"/>
    <x v="0"/>
    <s v="WIN-QNH-00-007"/>
    <x v="0"/>
    <s v="4180886259(6899)"/>
    <x v="1"/>
    <x v="8"/>
    <x v="8"/>
    <x v="0"/>
    <x v="0"/>
    <x v="0"/>
    <x v="0"/>
    <x v="0"/>
    <n v="8"/>
    <x v="0"/>
    <n v="50182"/>
    <n v="401456"/>
    <x v="0"/>
    <x v="0"/>
    <x v="0"/>
    <x v="0"/>
    <n v="32116"/>
    <x v="4"/>
  </r>
  <r>
    <x v="4"/>
    <n v="4180886259"/>
    <x v="0"/>
    <x v="7"/>
    <x v="0"/>
    <x v="0"/>
    <s v="WIN-QNH-00-007"/>
    <x v="0"/>
    <s v="4180886259(6899)"/>
    <x v="1"/>
    <x v="2"/>
    <x v="2"/>
    <x v="0"/>
    <x v="0"/>
    <x v="0"/>
    <x v="0"/>
    <x v="0"/>
    <n v="10"/>
    <x v="0"/>
    <n v="73431"/>
    <n v="734310"/>
    <x v="0"/>
    <x v="0"/>
    <x v="0"/>
    <x v="0"/>
    <n v="58745"/>
    <x v="4"/>
  </r>
  <r>
    <x v="4"/>
    <n v="4180886259"/>
    <x v="0"/>
    <x v="7"/>
    <x v="0"/>
    <x v="0"/>
    <s v="WIN-QNH-00-007"/>
    <x v="0"/>
    <s v="4180886259(6899)"/>
    <x v="1"/>
    <x v="11"/>
    <x v="11"/>
    <x v="0"/>
    <x v="0"/>
    <x v="0"/>
    <x v="0"/>
    <x v="0"/>
    <n v="4"/>
    <x v="0"/>
    <n v="46000"/>
    <n v="184000"/>
    <x v="0"/>
    <x v="0"/>
    <x v="0"/>
    <x v="0"/>
    <n v="14720"/>
    <x v="4"/>
  </r>
  <r>
    <x v="4"/>
    <n v="4180886259"/>
    <x v="0"/>
    <x v="7"/>
    <x v="0"/>
    <x v="0"/>
    <s v="WIN-QNH-00-007"/>
    <x v="0"/>
    <s v="4180886259(6899)"/>
    <x v="1"/>
    <x v="0"/>
    <x v="0"/>
    <x v="0"/>
    <x v="0"/>
    <x v="0"/>
    <x v="0"/>
    <x v="0"/>
    <n v="6"/>
    <x v="0"/>
    <n v="111058"/>
    <n v="666348"/>
    <x v="0"/>
    <x v="0"/>
    <x v="0"/>
    <x v="0"/>
    <n v="53308"/>
    <x v="4"/>
  </r>
  <r>
    <x v="4"/>
    <n v="4180884348"/>
    <x v="0"/>
    <x v="7"/>
    <x v="0"/>
    <x v="0"/>
    <s v="WIN-QNH-00-007"/>
    <x v="0"/>
    <s v="4180884348(2aek)"/>
    <x v="1"/>
    <x v="1"/>
    <x v="1"/>
    <x v="0"/>
    <x v="0"/>
    <x v="0"/>
    <x v="0"/>
    <x v="0"/>
    <n v="4"/>
    <x v="0"/>
    <n v="55595"/>
    <n v="222380"/>
    <x v="0"/>
    <x v="0"/>
    <x v="0"/>
    <x v="0"/>
    <n v="17790"/>
    <x v="4"/>
  </r>
  <r>
    <x v="4"/>
    <n v="4180884348"/>
    <x v="0"/>
    <x v="7"/>
    <x v="0"/>
    <x v="0"/>
    <s v="WIN-QNH-00-007"/>
    <x v="0"/>
    <s v="4180884348(2aek)"/>
    <x v="1"/>
    <x v="8"/>
    <x v="8"/>
    <x v="0"/>
    <x v="0"/>
    <x v="0"/>
    <x v="0"/>
    <x v="0"/>
    <n v="7"/>
    <x v="0"/>
    <n v="50182"/>
    <n v="351274"/>
    <x v="0"/>
    <x v="0"/>
    <x v="0"/>
    <x v="0"/>
    <n v="28102"/>
    <x v="4"/>
  </r>
  <r>
    <x v="4"/>
    <n v="4180884348"/>
    <x v="0"/>
    <x v="7"/>
    <x v="0"/>
    <x v="0"/>
    <s v="WIN-QNH-00-007"/>
    <x v="0"/>
    <s v="4180884348(2aek)"/>
    <x v="1"/>
    <x v="2"/>
    <x v="2"/>
    <x v="0"/>
    <x v="0"/>
    <x v="0"/>
    <x v="0"/>
    <x v="0"/>
    <n v="15"/>
    <x v="0"/>
    <n v="73431"/>
    <n v="1101465"/>
    <x v="0"/>
    <x v="0"/>
    <x v="0"/>
    <x v="0"/>
    <n v="88117"/>
    <x v="4"/>
  </r>
  <r>
    <x v="4"/>
    <n v="4180884348"/>
    <x v="0"/>
    <x v="7"/>
    <x v="0"/>
    <x v="0"/>
    <s v="WIN-QNH-00-007"/>
    <x v="0"/>
    <s v="4180884348(2aek)"/>
    <x v="1"/>
    <x v="11"/>
    <x v="11"/>
    <x v="0"/>
    <x v="0"/>
    <x v="0"/>
    <x v="0"/>
    <x v="0"/>
    <n v="4"/>
    <x v="0"/>
    <n v="46000"/>
    <n v="184000"/>
    <x v="0"/>
    <x v="0"/>
    <x v="0"/>
    <x v="0"/>
    <n v="14720"/>
    <x v="4"/>
  </r>
  <r>
    <x v="4"/>
    <n v="4180884348"/>
    <x v="0"/>
    <x v="7"/>
    <x v="0"/>
    <x v="0"/>
    <s v="WIN-QNH-00-007"/>
    <x v="0"/>
    <s v="4180884348(2aek)"/>
    <x v="1"/>
    <x v="0"/>
    <x v="0"/>
    <x v="0"/>
    <x v="0"/>
    <x v="0"/>
    <x v="0"/>
    <x v="0"/>
    <n v="6"/>
    <x v="0"/>
    <n v="111058"/>
    <n v="666348"/>
    <x v="0"/>
    <x v="0"/>
    <x v="0"/>
    <x v="0"/>
    <n v="53308"/>
    <x v="4"/>
  </r>
  <r>
    <x v="4"/>
    <n v="4180885719"/>
    <x v="0"/>
    <x v="7"/>
    <x v="0"/>
    <x v="0"/>
    <s v="WIN-QNH-00-007"/>
    <x v="0"/>
    <s v="4180885719(6130)"/>
    <x v="1"/>
    <x v="0"/>
    <x v="0"/>
    <x v="0"/>
    <x v="0"/>
    <x v="0"/>
    <x v="0"/>
    <x v="0"/>
    <n v="6"/>
    <x v="0"/>
    <n v="111058"/>
    <n v="666348"/>
    <x v="0"/>
    <x v="0"/>
    <x v="0"/>
    <x v="0"/>
    <n v="53308"/>
    <x v="4"/>
  </r>
  <r>
    <x v="4"/>
    <n v="4180885719"/>
    <x v="0"/>
    <x v="7"/>
    <x v="0"/>
    <x v="0"/>
    <s v="WIN-QNH-00-007"/>
    <x v="0"/>
    <s v="4180885719(6130)"/>
    <x v="1"/>
    <x v="11"/>
    <x v="11"/>
    <x v="0"/>
    <x v="0"/>
    <x v="0"/>
    <x v="0"/>
    <x v="0"/>
    <n v="6"/>
    <x v="0"/>
    <n v="46000"/>
    <n v="276000"/>
    <x v="0"/>
    <x v="0"/>
    <x v="0"/>
    <x v="0"/>
    <n v="22080"/>
    <x v="4"/>
  </r>
  <r>
    <x v="4"/>
    <n v="4180885719"/>
    <x v="0"/>
    <x v="7"/>
    <x v="0"/>
    <x v="0"/>
    <s v="WIN-QNH-00-007"/>
    <x v="0"/>
    <s v="4180885719(6130)"/>
    <x v="1"/>
    <x v="2"/>
    <x v="2"/>
    <x v="0"/>
    <x v="0"/>
    <x v="0"/>
    <x v="0"/>
    <x v="0"/>
    <n v="14"/>
    <x v="0"/>
    <n v="73431"/>
    <n v="1028034"/>
    <x v="0"/>
    <x v="0"/>
    <x v="0"/>
    <x v="0"/>
    <n v="82243"/>
    <x v="4"/>
  </r>
  <r>
    <x v="4"/>
    <n v="4180885719"/>
    <x v="0"/>
    <x v="7"/>
    <x v="0"/>
    <x v="0"/>
    <s v="WIN-QNH-00-007"/>
    <x v="0"/>
    <s v="4180885719(6130)"/>
    <x v="1"/>
    <x v="8"/>
    <x v="8"/>
    <x v="0"/>
    <x v="0"/>
    <x v="0"/>
    <x v="0"/>
    <x v="0"/>
    <n v="10"/>
    <x v="0"/>
    <n v="50182"/>
    <n v="501820"/>
    <x v="0"/>
    <x v="0"/>
    <x v="0"/>
    <x v="0"/>
    <n v="40146"/>
    <x v="4"/>
  </r>
  <r>
    <x v="4"/>
    <n v="4180885719"/>
    <x v="0"/>
    <x v="7"/>
    <x v="0"/>
    <x v="0"/>
    <s v="WIN-QNH-00-007"/>
    <x v="0"/>
    <s v="4180885719(6130)"/>
    <x v="1"/>
    <x v="1"/>
    <x v="1"/>
    <x v="0"/>
    <x v="0"/>
    <x v="0"/>
    <x v="0"/>
    <x v="0"/>
    <n v="6"/>
    <x v="0"/>
    <n v="55595"/>
    <n v="333570"/>
    <x v="0"/>
    <x v="0"/>
    <x v="0"/>
    <x v="0"/>
    <n v="26686"/>
    <x v="4"/>
  </r>
  <r>
    <x v="4"/>
    <n v="4180886171"/>
    <x v="0"/>
    <x v="7"/>
    <x v="0"/>
    <x v="0"/>
    <s v="WIN-QNH-00-007"/>
    <x v="0"/>
    <s v="4180886171(6787)"/>
    <x v="1"/>
    <x v="0"/>
    <x v="0"/>
    <x v="0"/>
    <x v="0"/>
    <x v="0"/>
    <x v="0"/>
    <x v="0"/>
    <n v="8"/>
    <x v="0"/>
    <n v="111058"/>
    <n v="888464"/>
    <x v="0"/>
    <x v="0"/>
    <x v="0"/>
    <x v="0"/>
    <n v="71077"/>
    <x v="4"/>
  </r>
  <r>
    <x v="4"/>
    <n v="4180886171"/>
    <x v="0"/>
    <x v="7"/>
    <x v="0"/>
    <x v="0"/>
    <s v="WIN-QNH-00-007"/>
    <x v="0"/>
    <s v="4180886171(6787)"/>
    <x v="1"/>
    <x v="11"/>
    <x v="11"/>
    <x v="0"/>
    <x v="0"/>
    <x v="0"/>
    <x v="0"/>
    <x v="0"/>
    <n v="8"/>
    <x v="0"/>
    <n v="46000"/>
    <n v="368000"/>
    <x v="0"/>
    <x v="0"/>
    <x v="0"/>
    <x v="0"/>
    <n v="29440"/>
    <x v="4"/>
  </r>
  <r>
    <x v="4"/>
    <n v="4180886171"/>
    <x v="0"/>
    <x v="7"/>
    <x v="0"/>
    <x v="0"/>
    <s v="WIN-QNH-00-007"/>
    <x v="0"/>
    <s v="4180886171(6787)"/>
    <x v="1"/>
    <x v="2"/>
    <x v="2"/>
    <x v="0"/>
    <x v="0"/>
    <x v="0"/>
    <x v="0"/>
    <x v="0"/>
    <n v="18"/>
    <x v="0"/>
    <n v="73431"/>
    <n v="1321758"/>
    <x v="0"/>
    <x v="0"/>
    <x v="0"/>
    <x v="0"/>
    <n v="105741"/>
    <x v="4"/>
  </r>
  <r>
    <x v="4"/>
    <n v="4180886171"/>
    <x v="0"/>
    <x v="7"/>
    <x v="0"/>
    <x v="0"/>
    <s v="WIN-QNH-00-007"/>
    <x v="0"/>
    <s v="4180886171(6787)"/>
    <x v="1"/>
    <x v="8"/>
    <x v="8"/>
    <x v="0"/>
    <x v="0"/>
    <x v="0"/>
    <x v="0"/>
    <x v="0"/>
    <n v="12"/>
    <x v="0"/>
    <n v="50182"/>
    <n v="602184"/>
    <x v="0"/>
    <x v="0"/>
    <x v="0"/>
    <x v="0"/>
    <n v="48175"/>
    <x v="4"/>
  </r>
  <r>
    <x v="4"/>
    <n v="4180886171"/>
    <x v="0"/>
    <x v="7"/>
    <x v="0"/>
    <x v="0"/>
    <s v="WIN-QNH-00-007"/>
    <x v="0"/>
    <s v="4180886171(6787)"/>
    <x v="1"/>
    <x v="1"/>
    <x v="1"/>
    <x v="0"/>
    <x v="0"/>
    <x v="0"/>
    <x v="0"/>
    <x v="0"/>
    <n v="8"/>
    <x v="0"/>
    <n v="55595"/>
    <n v="444760"/>
    <x v="0"/>
    <x v="0"/>
    <x v="0"/>
    <x v="0"/>
    <n v="35581"/>
    <x v="4"/>
  </r>
  <r>
    <x v="4"/>
    <n v="4180885624"/>
    <x v="0"/>
    <x v="7"/>
    <x v="0"/>
    <x v="0"/>
    <s v="WIN-QNH-00-007"/>
    <x v="0"/>
    <s v="4180885624(6023)"/>
    <x v="1"/>
    <x v="1"/>
    <x v="1"/>
    <x v="0"/>
    <x v="0"/>
    <x v="0"/>
    <x v="0"/>
    <x v="0"/>
    <n v="6"/>
    <x v="0"/>
    <n v="55595"/>
    <n v="333570"/>
    <x v="0"/>
    <x v="0"/>
    <x v="0"/>
    <x v="0"/>
    <n v="26686"/>
    <x v="4"/>
  </r>
  <r>
    <x v="4"/>
    <n v="4180885624"/>
    <x v="0"/>
    <x v="7"/>
    <x v="0"/>
    <x v="0"/>
    <s v="WIN-QNH-00-007"/>
    <x v="0"/>
    <s v="4180885624(6023)"/>
    <x v="1"/>
    <x v="8"/>
    <x v="8"/>
    <x v="0"/>
    <x v="0"/>
    <x v="0"/>
    <x v="0"/>
    <x v="0"/>
    <n v="8"/>
    <x v="0"/>
    <n v="50182"/>
    <n v="401456"/>
    <x v="0"/>
    <x v="0"/>
    <x v="0"/>
    <x v="0"/>
    <n v="32116"/>
    <x v="4"/>
  </r>
  <r>
    <x v="4"/>
    <n v="4180885624"/>
    <x v="0"/>
    <x v="7"/>
    <x v="0"/>
    <x v="0"/>
    <s v="WIN-QNH-00-007"/>
    <x v="0"/>
    <s v="4180885624(6023)"/>
    <x v="1"/>
    <x v="2"/>
    <x v="2"/>
    <x v="0"/>
    <x v="0"/>
    <x v="0"/>
    <x v="0"/>
    <x v="0"/>
    <n v="10"/>
    <x v="0"/>
    <n v="73431"/>
    <n v="734310"/>
    <x v="0"/>
    <x v="0"/>
    <x v="0"/>
    <x v="0"/>
    <n v="58745"/>
    <x v="4"/>
  </r>
  <r>
    <x v="4"/>
    <n v="4180885624"/>
    <x v="0"/>
    <x v="7"/>
    <x v="0"/>
    <x v="0"/>
    <s v="WIN-QNH-00-007"/>
    <x v="0"/>
    <s v="4180885624(6023)"/>
    <x v="1"/>
    <x v="11"/>
    <x v="11"/>
    <x v="0"/>
    <x v="0"/>
    <x v="0"/>
    <x v="0"/>
    <x v="0"/>
    <n v="6"/>
    <x v="0"/>
    <n v="46000"/>
    <n v="276000"/>
    <x v="0"/>
    <x v="0"/>
    <x v="0"/>
    <x v="0"/>
    <n v="22080"/>
    <x v="4"/>
  </r>
  <r>
    <x v="4"/>
    <n v="4180885624"/>
    <x v="0"/>
    <x v="7"/>
    <x v="0"/>
    <x v="0"/>
    <s v="WIN-QNH-00-007"/>
    <x v="0"/>
    <s v="4180885624(6023)"/>
    <x v="1"/>
    <x v="0"/>
    <x v="0"/>
    <x v="0"/>
    <x v="0"/>
    <x v="0"/>
    <x v="0"/>
    <x v="0"/>
    <n v="6"/>
    <x v="0"/>
    <n v="111058"/>
    <n v="666348"/>
    <x v="0"/>
    <x v="0"/>
    <x v="0"/>
    <x v="0"/>
    <n v="53308"/>
    <x v="4"/>
  </r>
  <r>
    <x v="4"/>
    <n v="4180885291"/>
    <x v="0"/>
    <x v="7"/>
    <x v="0"/>
    <x v="0"/>
    <s v="WIN-QNH-00-007"/>
    <x v="0"/>
    <s v="4180885291(5774)"/>
    <x v="1"/>
    <x v="0"/>
    <x v="0"/>
    <x v="0"/>
    <x v="0"/>
    <x v="0"/>
    <x v="0"/>
    <x v="0"/>
    <n v="4"/>
    <x v="0"/>
    <n v="111058"/>
    <n v="444232"/>
    <x v="0"/>
    <x v="0"/>
    <x v="0"/>
    <x v="0"/>
    <n v="35539"/>
    <x v="4"/>
  </r>
  <r>
    <x v="4"/>
    <n v="4180885291"/>
    <x v="0"/>
    <x v="7"/>
    <x v="0"/>
    <x v="0"/>
    <s v="WIN-QNH-00-007"/>
    <x v="0"/>
    <s v="4180885291(5774)"/>
    <x v="1"/>
    <x v="11"/>
    <x v="11"/>
    <x v="0"/>
    <x v="0"/>
    <x v="0"/>
    <x v="0"/>
    <x v="0"/>
    <n v="4"/>
    <x v="0"/>
    <n v="46000"/>
    <n v="184000"/>
    <x v="0"/>
    <x v="0"/>
    <x v="0"/>
    <x v="0"/>
    <n v="14720"/>
    <x v="4"/>
  </r>
  <r>
    <x v="4"/>
    <n v="4180885291"/>
    <x v="0"/>
    <x v="7"/>
    <x v="0"/>
    <x v="0"/>
    <s v="WIN-QNH-00-007"/>
    <x v="0"/>
    <s v="4180885291(5774)"/>
    <x v="1"/>
    <x v="2"/>
    <x v="2"/>
    <x v="0"/>
    <x v="0"/>
    <x v="0"/>
    <x v="0"/>
    <x v="0"/>
    <n v="16"/>
    <x v="0"/>
    <n v="73431"/>
    <n v="1174896"/>
    <x v="0"/>
    <x v="0"/>
    <x v="0"/>
    <x v="0"/>
    <n v="93992"/>
    <x v="4"/>
  </r>
  <r>
    <x v="4"/>
    <n v="4180885291"/>
    <x v="0"/>
    <x v="7"/>
    <x v="0"/>
    <x v="0"/>
    <s v="WIN-QNH-00-007"/>
    <x v="0"/>
    <s v="4180885291(5774)"/>
    <x v="1"/>
    <x v="8"/>
    <x v="8"/>
    <x v="0"/>
    <x v="0"/>
    <x v="0"/>
    <x v="0"/>
    <x v="0"/>
    <n v="6"/>
    <x v="0"/>
    <n v="50182"/>
    <n v="301092"/>
    <x v="0"/>
    <x v="0"/>
    <x v="0"/>
    <x v="0"/>
    <n v="24087"/>
    <x v="4"/>
  </r>
  <r>
    <x v="4"/>
    <n v="4180885291"/>
    <x v="0"/>
    <x v="7"/>
    <x v="0"/>
    <x v="0"/>
    <s v="WIN-QNH-00-007"/>
    <x v="0"/>
    <s v="4180885291(5774)"/>
    <x v="1"/>
    <x v="1"/>
    <x v="1"/>
    <x v="0"/>
    <x v="0"/>
    <x v="0"/>
    <x v="0"/>
    <x v="0"/>
    <n v="10"/>
    <x v="0"/>
    <n v="55595"/>
    <n v="555950"/>
    <x v="0"/>
    <x v="0"/>
    <x v="0"/>
    <x v="0"/>
    <n v="44476"/>
    <x v="4"/>
  </r>
  <r>
    <x v="4"/>
    <n v="4180886140"/>
    <x v="0"/>
    <x v="7"/>
    <x v="0"/>
    <x v="0"/>
    <s v="WIN-QNH-00-007"/>
    <x v="0"/>
    <s v="4180886140(6708)"/>
    <x v="1"/>
    <x v="1"/>
    <x v="1"/>
    <x v="0"/>
    <x v="0"/>
    <x v="0"/>
    <x v="0"/>
    <x v="0"/>
    <n v="6"/>
    <x v="0"/>
    <n v="55595"/>
    <n v="333570"/>
    <x v="0"/>
    <x v="0"/>
    <x v="0"/>
    <x v="0"/>
    <n v="26686"/>
    <x v="4"/>
  </r>
  <r>
    <x v="4"/>
    <n v="4180886140"/>
    <x v="0"/>
    <x v="7"/>
    <x v="0"/>
    <x v="0"/>
    <s v="WIN-QNH-00-007"/>
    <x v="0"/>
    <s v="4180886140(6708)"/>
    <x v="1"/>
    <x v="8"/>
    <x v="8"/>
    <x v="0"/>
    <x v="0"/>
    <x v="0"/>
    <x v="0"/>
    <x v="0"/>
    <n v="8"/>
    <x v="0"/>
    <n v="50182"/>
    <n v="401456"/>
    <x v="0"/>
    <x v="0"/>
    <x v="0"/>
    <x v="0"/>
    <n v="32116"/>
    <x v="4"/>
  </r>
  <r>
    <x v="4"/>
    <n v="4180886140"/>
    <x v="0"/>
    <x v="7"/>
    <x v="0"/>
    <x v="0"/>
    <s v="WIN-QNH-00-007"/>
    <x v="0"/>
    <s v="4180886140(6708)"/>
    <x v="1"/>
    <x v="2"/>
    <x v="2"/>
    <x v="0"/>
    <x v="0"/>
    <x v="0"/>
    <x v="0"/>
    <x v="0"/>
    <n v="20"/>
    <x v="0"/>
    <n v="73431"/>
    <n v="1468620"/>
    <x v="0"/>
    <x v="0"/>
    <x v="0"/>
    <x v="0"/>
    <n v="117490"/>
    <x v="4"/>
  </r>
  <r>
    <x v="4"/>
    <n v="4180886140"/>
    <x v="0"/>
    <x v="7"/>
    <x v="0"/>
    <x v="0"/>
    <s v="WIN-QNH-00-007"/>
    <x v="0"/>
    <s v="4180886140(6708)"/>
    <x v="1"/>
    <x v="11"/>
    <x v="11"/>
    <x v="0"/>
    <x v="0"/>
    <x v="0"/>
    <x v="0"/>
    <x v="0"/>
    <n v="6"/>
    <x v="0"/>
    <n v="46000"/>
    <n v="276000"/>
    <x v="0"/>
    <x v="0"/>
    <x v="0"/>
    <x v="0"/>
    <n v="22080"/>
    <x v="4"/>
  </r>
  <r>
    <x v="4"/>
    <n v="4180886140"/>
    <x v="0"/>
    <x v="7"/>
    <x v="0"/>
    <x v="0"/>
    <s v="WIN-QNH-00-007"/>
    <x v="0"/>
    <s v="4180886140(6708)"/>
    <x v="1"/>
    <x v="0"/>
    <x v="0"/>
    <x v="0"/>
    <x v="0"/>
    <x v="0"/>
    <x v="0"/>
    <x v="0"/>
    <n v="6"/>
    <x v="0"/>
    <n v="111058"/>
    <n v="666348"/>
    <x v="0"/>
    <x v="0"/>
    <x v="0"/>
    <x v="0"/>
    <n v="53308"/>
    <x v="4"/>
  </r>
  <r>
    <x v="4"/>
    <n v="4180884623"/>
    <x v="0"/>
    <x v="7"/>
    <x v="0"/>
    <x v="0"/>
    <s v="WIN-QNH-00-007"/>
    <x v="0"/>
    <s v="4180884623(2bcr)"/>
    <x v="1"/>
    <x v="0"/>
    <x v="0"/>
    <x v="0"/>
    <x v="0"/>
    <x v="0"/>
    <x v="0"/>
    <x v="0"/>
    <n v="8"/>
    <x v="0"/>
    <n v="111058"/>
    <n v="888464"/>
    <x v="0"/>
    <x v="0"/>
    <x v="0"/>
    <x v="0"/>
    <n v="71077"/>
    <x v="4"/>
  </r>
  <r>
    <x v="4"/>
    <n v="4180884623"/>
    <x v="0"/>
    <x v="7"/>
    <x v="0"/>
    <x v="0"/>
    <s v="WIN-QNH-00-007"/>
    <x v="0"/>
    <s v="4180884623(2bcr)"/>
    <x v="1"/>
    <x v="11"/>
    <x v="11"/>
    <x v="0"/>
    <x v="0"/>
    <x v="0"/>
    <x v="0"/>
    <x v="0"/>
    <n v="8"/>
    <x v="0"/>
    <n v="46000"/>
    <n v="368000"/>
    <x v="0"/>
    <x v="0"/>
    <x v="0"/>
    <x v="0"/>
    <n v="29440"/>
    <x v="4"/>
  </r>
  <r>
    <x v="4"/>
    <n v="4180884623"/>
    <x v="0"/>
    <x v="7"/>
    <x v="0"/>
    <x v="0"/>
    <s v="WIN-QNH-00-007"/>
    <x v="0"/>
    <s v="4180884623(2bcr)"/>
    <x v="1"/>
    <x v="2"/>
    <x v="2"/>
    <x v="0"/>
    <x v="0"/>
    <x v="0"/>
    <x v="0"/>
    <x v="0"/>
    <n v="18"/>
    <x v="0"/>
    <n v="73431"/>
    <n v="1321758"/>
    <x v="0"/>
    <x v="0"/>
    <x v="0"/>
    <x v="0"/>
    <n v="105741"/>
    <x v="4"/>
  </r>
  <r>
    <x v="4"/>
    <n v="4180884623"/>
    <x v="0"/>
    <x v="7"/>
    <x v="0"/>
    <x v="0"/>
    <s v="WIN-QNH-00-007"/>
    <x v="0"/>
    <s v="4180884623(2bcr)"/>
    <x v="1"/>
    <x v="8"/>
    <x v="8"/>
    <x v="0"/>
    <x v="0"/>
    <x v="0"/>
    <x v="0"/>
    <x v="0"/>
    <n v="12"/>
    <x v="0"/>
    <n v="50182"/>
    <n v="602184"/>
    <x v="0"/>
    <x v="0"/>
    <x v="0"/>
    <x v="0"/>
    <n v="48175"/>
    <x v="4"/>
  </r>
  <r>
    <x v="4"/>
    <n v="4180884623"/>
    <x v="0"/>
    <x v="7"/>
    <x v="0"/>
    <x v="0"/>
    <s v="WIN-QNH-00-007"/>
    <x v="0"/>
    <s v="4180884623(2bcr)"/>
    <x v="1"/>
    <x v="1"/>
    <x v="1"/>
    <x v="0"/>
    <x v="0"/>
    <x v="0"/>
    <x v="0"/>
    <x v="0"/>
    <n v="8"/>
    <x v="0"/>
    <n v="55595"/>
    <n v="444760"/>
    <x v="0"/>
    <x v="0"/>
    <x v="0"/>
    <x v="0"/>
    <n v="35581"/>
    <x v="4"/>
  </r>
  <r>
    <x v="4"/>
    <n v="4180885894"/>
    <x v="0"/>
    <x v="7"/>
    <x v="0"/>
    <x v="0"/>
    <s v="WIN-QNH-00-007"/>
    <x v="0"/>
    <s v="4180885894(6325)"/>
    <x v="1"/>
    <x v="0"/>
    <x v="0"/>
    <x v="0"/>
    <x v="0"/>
    <x v="0"/>
    <x v="0"/>
    <x v="0"/>
    <n v="6"/>
    <x v="0"/>
    <n v="111058"/>
    <n v="666348"/>
    <x v="0"/>
    <x v="0"/>
    <x v="0"/>
    <x v="0"/>
    <n v="53308"/>
    <x v="4"/>
  </r>
  <r>
    <x v="4"/>
    <n v="4180885894"/>
    <x v="0"/>
    <x v="7"/>
    <x v="0"/>
    <x v="0"/>
    <s v="WIN-QNH-00-007"/>
    <x v="0"/>
    <s v="4180885894(6325)"/>
    <x v="1"/>
    <x v="11"/>
    <x v="11"/>
    <x v="0"/>
    <x v="0"/>
    <x v="0"/>
    <x v="0"/>
    <x v="0"/>
    <n v="6"/>
    <x v="0"/>
    <n v="46000"/>
    <n v="276000"/>
    <x v="0"/>
    <x v="0"/>
    <x v="0"/>
    <x v="0"/>
    <n v="22080"/>
    <x v="4"/>
  </r>
  <r>
    <x v="4"/>
    <n v="4180885894"/>
    <x v="0"/>
    <x v="7"/>
    <x v="0"/>
    <x v="0"/>
    <s v="WIN-QNH-00-007"/>
    <x v="0"/>
    <s v="4180885894(6325)"/>
    <x v="1"/>
    <x v="2"/>
    <x v="2"/>
    <x v="0"/>
    <x v="0"/>
    <x v="0"/>
    <x v="0"/>
    <x v="0"/>
    <n v="14"/>
    <x v="0"/>
    <n v="73431"/>
    <n v="1028034"/>
    <x v="0"/>
    <x v="0"/>
    <x v="0"/>
    <x v="0"/>
    <n v="82243"/>
    <x v="4"/>
  </r>
  <r>
    <x v="4"/>
    <n v="4180885894"/>
    <x v="0"/>
    <x v="7"/>
    <x v="0"/>
    <x v="0"/>
    <s v="WIN-QNH-00-007"/>
    <x v="0"/>
    <s v="4180885894(6325)"/>
    <x v="1"/>
    <x v="8"/>
    <x v="8"/>
    <x v="0"/>
    <x v="0"/>
    <x v="0"/>
    <x v="0"/>
    <x v="0"/>
    <n v="10"/>
    <x v="0"/>
    <n v="50182"/>
    <n v="501820"/>
    <x v="0"/>
    <x v="0"/>
    <x v="0"/>
    <x v="0"/>
    <n v="40146"/>
    <x v="4"/>
  </r>
  <r>
    <x v="4"/>
    <n v="4180885894"/>
    <x v="0"/>
    <x v="7"/>
    <x v="0"/>
    <x v="0"/>
    <s v="WIN-QNH-00-007"/>
    <x v="0"/>
    <s v="4180885894(6325)"/>
    <x v="1"/>
    <x v="1"/>
    <x v="1"/>
    <x v="0"/>
    <x v="0"/>
    <x v="0"/>
    <x v="0"/>
    <x v="0"/>
    <n v="6"/>
    <x v="0"/>
    <n v="55595"/>
    <n v="333570"/>
    <x v="0"/>
    <x v="0"/>
    <x v="0"/>
    <x v="0"/>
    <n v="26686"/>
    <x v="4"/>
  </r>
  <r>
    <x v="4"/>
    <n v="4180885332"/>
    <x v="0"/>
    <x v="7"/>
    <x v="0"/>
    <x v="0"/>
    <s v="WIN-QNH-00-007"/>
    <x v="0"/>
    <s v="4180885332(5820)"/>
    <x v="1"/>
    <x v="0"/>
    <x v="0"/>
    <x v="0"/>
    <x v="0"/>
    <x v="0"/>
    <x v="0"/>
    <x v="0"/>
    <n v="3"/>
    <x v="0"/>
    <n v="111058"/>
    <n v="333174"/>
    <x v="0"/>
    <x v="0"/>
    <x v="0"/>
    <x v="0"/>
    <n v="26654"/>
    <x v="4"/>
  </r>
  <r>
    <x v="4"/>
    <n v="4180885332"/>
    <x v="0"/>
    <x v="7"/>
    <x v="0"/>
    <x v="0"/>
    <s v="WIN-QNH-00-007"/>
    <x v="0"/>
    <s v="4180885332(5820)"/>
    <x v="1"/>
    <x v="11"/>
    <x v="11"/>
    <x v="0"/>
    <x v="0"/>
    <x v="0"/>
    <x v="0"/>
    <x v="0"/>
    <n v="9"/>
    <x v="0"/>
    <n v="46000"/>
    <n v="414000"/>
    <x v="0"/>
    <x v="0"/>
    <x v="0"/>
    <x v="0"/>
    <n v="33120"/>
    <x v="4"/>
  </r>
  <r>
    <x v="4"/>
    <n v="4180885332"/>
    <x v="0"/>
    <x v="7"/>
    <x v="0"/>
    <x v="0"/>
    <s v="WIN-QNH-00-007"/>
    <x v="0"/>
    <s v="4180885332(5820)"/>
    <x v="1"/>
    <x v="2"/>
    <x v="2"/>
    <x v="0"/>
    <x v="0"/>
    <x v="0"/>
    <x v="0"/>
    <x v="0"/>
    <n v="15"/>
    <x v="0"/>
    <n v="73431"/>
    <n v="1101465"/>
    <x v="0"/>
    <x v="0"/>
    <x v="0"/>
    <x v="0"/>
    <n v="88117"/>
    <x v="4"/>
  </r>
  <r>
    <x v="4"/>
    <n v="4180885332"/>
    <x v="0"/>
    <x v="7"/>
    <x v="0"/>
    <x v="0"/>
    <s v="WIN-QNH-00-007"/>
    <x v="0"/>
    <s v="4180885332(5820)"/>
    <x v="1"/>
    <x v="8"/>
    <x v="8"/>
    <x v="0"/>
    <x v="0"/>
    <x v="0"/>
    <x v="0"/>
    <x v="0"/>
    <n v="12"/>
    <x v="0"/>
    <n v="50182"/>
    <n v="602184"/>
    <x v="0"/>
    <x v="0"/>
    <x v="0"/>
    <x v="0"/>
    <n v="48175"/>
    <x v="4"/>
  </r>
  <r>
    <x v="4"/>
    <n v="4180885332"/>
    <x v="0"/>
    <x v="7"/>
    <x v="0"/>
    <x v="0"/>
    <s v="WIN-QNH-00-007"/>
    <x v="0"/>
    <s v="4180885332(5820)"/>
    <x v="1"/>
    <x v="1"/>
    <x v="1"/>
    <x v="0"/>
    <x v="0"/>
    <x v="0"/>
    <x v="0"/>
    <x v="0"/>
    <n v="4"/>
    <x v="0"/>
    <n v="55595"/>
    <n v="222380"/>
    <x v="0"/>
    <x v="0"/>
    <x v="0"/>
    <x v="0"/>
    <n v="17790"/>
    <x v="4"/>
  </r>
  <r>
    <x v="4"/>
    <n v="4180884420"/>
    <x v="0"/>
    <x v="7"/>
    <x v="0"/>
    <x v="0"/>
    <s v="WIN-QNH-00-007"/>
    <x v="0"/>
    <s v="4180884420(2akf)"/>
    <x v="1"/>
    <x v="0"/>
    <x v="0"/>
    <x v="0"/>
    <x v="0"/>
    <x v="0"/>
    <x v="0"/>
    <x v="0"/>
    <n v="11"/>
    <x v="0"/>
    <n v="111058"/>
    <n v="1221638"/>
    <x v="0"/>
    <x v="0"/>
    <x v="0"/>
    <x v="0"/>
    <n v="97731"/>
    <x v="4"/>
  </r>
  <r>
    <x v="4"/>
    <n v="4180884420"/>
    <x v="0"/>
    <x v="7"/>
    <x v="0"/>
    <x v="0"/>
    <s v="WIN-QNH-00-007"/>
    <x v="0"/>
    <s v="4180884420(2akf)"/>
    <x v="1"/>
    <x v="11"/>
    <x v="11"/>
    <x v="0"/>
    <x v="0"/>
    <x v="0"/>
    <x v="0"/>
    <x v="0"/>
    <n v="7"/>
    <x v="0"/>
    <n v="46000"/>
    <n v="322000"/>
    <x v="0"/>
    <x v="0"/>
    <x v="0"/>
    <x v="0"/>
    <n v="25760"/>
    <x v="4"/>
  </r>
  <r>
    <x v="4"/>
    <n v="4180884420"/>
    <x v="0"/>
    <x v="7"/>
    <x v="0"/>
    <x v="0"/>
    <s v="WIN-QNH-00-007"/>
    <x v="0"/>
    <s v="4180884420(2akf)"/>
    <x v="1"/>
    <x v="8"/>
    <x v="8"/>
    <x v="0"/>
    <x v="0"/>
    <x v="0"/>
    <x v="0"/>
    <x v="0"/>
    <n v="19"/>
    <x v="0"/>
    <n v="50182"/>
    <n v="953458"/>
    <x v="0"/>
    <x v="0"/>
    <x v="0"/>
    <x v="0"/>
    <n v="76277"/>
    <x v="4"/>
  </r>
  <r>
    <x v="4"/>
    <n v="4180884420"/>
    <x v="0"/>
    <x v="7"/>
    <x v="0"/>
    <x v="0"/>
    <s v="WIN-QNH-00-007"/>
    <x v="0"/>
    <s v="4180884420(2akf)"/>
    <x v="1"/>
    <x v="2"/>
    <x v="2"/>
    <x v="0"/>
    <x v="0"/>
    <x v="0"/>
    <x v="0"/>
    <x v="0"/>
    <n v="23"/>
    <x v="0"/>
    <n v="73431"/>
    <n v="1688913"/>
    <x v="0"/>
    <x v="0"/>
    <x v="0"/>
    <x v="0"/>
    <n v="135113"/>
    <x v="4"/>
  </r>
  <r>
    <x v="4"/>
    <n v="4180885979"/>
    <x v="0"/>
    <x v="7"/>
    <x v="0"/>
    <x v="0"/>
    <s v="WIN-QNH-00-007"/>
    <x v="0"/>
    <s v="4180885979(6467)"/>
    <x v="1"/>
    <x v="1"/>
    <x v="1"/>
    <x v="0"/>
    <x v="0"/>
    <x v="0"/>
    <x v="0"/>
    <x v="0"/>
    <n v="6"/>
    <x v="0"/>
    <n v="55595"/>
    <n v="333570"/>
    <x v="0"/>
    <x v="0"/>
    <x v="0"/>
    <x v="0"/>
    <n v="26686"/>
    <x v="4"/>
  </r>
  <r>
    <x v="4"/>
    <n v="4180885979"/>
    <x v="0"/>
    <x v="7"/>
    <x v="0"/>
    <x v="0"/>
    <s v="WIN-QNH-00-007"/>
    <x v="0"/>
    <s v="4180885979(6467)"/>
    <x v="1"/>
    <x v="8"/>
    <x v="8"/>
    <x v="0"/>
    <x v="0"/>
    <x v="0"/>
    <x v="0"/>
    <x v="0"/>
    <n v="8"/>
    <x v="0"/>
    <n v="50182"/>
    <n v="401456"/>
    <x v="0"/>
    <x v="0"/>
    <x v="0"/>
    <x v="0"/>
    <n v="32116"/>
    <x v="4"/>
  </r>
  <r>
    <x v="4"/>
    <n v="4180885979"/>
    <x v="0"/>
    <x v="7"/>
    <x v="0"/>
    <x v="0"/>
    <s v="WIN-QNH-00-007"/>
    <x v="0"/>
    <s v="4180885979(6467)"/>
    <x v="1"/>
    <x v="2"/>
    <x v="2"/>
    <x v="0"/>
    <x v="0"/>
    <x v="0"/>
    <x v="0"/>
    <x v="0"/>
    <n v="10"/>
    <x v="0"/>
    <n v="73431"/>
    <n v="734310"/>
    <x v="0"/>
    <x v="0"/>
    <x v="0"/>
    <x v="0"/>
    <n v="58745"/>
    <x v="4"/>
  </r>
  <r>
    <x v="4"/>
    <n v="4180885979"/>
    <x v="0"/>
    <x v="7"/>
    <x v="0"/>
    <x v="0"/>
    <s v="WIN-QNH-00-007"/>
    <x v="0"/>
    <s v="4180885979(6467)"/>
    <x v="1"/>
    <x v="11"/>
    <x v="11"/>
    <x v="0"/>
    <x v="0"/>
    <x v="0"/>
    <x v="0"/>
    <x v="0"/>
    <n v="6"/>
    <x v="0"/>
    <n v="46000"/>
    <n v="276000"/>
    <x v="0"/>
    <x v="0"/>
    <x v="0"/>
    <x v="0"/>
    <n v="22080"/>
    <x v="4"/>
  </r>
  <r>
    <x v="4"/>
    <n v="4180885979"/>
    <x v="0"/>
    <x v="7"/>
    <x v="0"/>
    <x v="0"/>
    <s v="WIN-QNH-00-007"/>
    <x v="0"/>
    <s v="4180885979(6467)"/>
    <x v="1"/>
    <x v="0"/>
    <x v="0"/>
    <x v="0"/>
    <x v="0"/>
    <x v="0"/>
    <x v="0"/>
    <x v="0"/>
    <n v="6"/>
    <x v="0"/>
    <n v="111058"/>
    <n v="666348"/>
    <x v="0"/>
    <x v="0"/>
    <x v="0"/>
    <x v="0"/>
    <n v="53308"/>
    <x v="4"/>
  </r>
  <r>
    <x v="4"/>
    <n v="4180886136"/>
    <x v="0"/>
    <x v="7"/>
    <x v="0"/>
    <x v="0"/>
    <s v="WIN-QNH-00-007"/>
    <x v="0"/>
    <s v="4180886136(6681)"/>
    <x v="1"/>
    <x v="1"/>
    <x v="1"/>
    <x v="0"/>
    <x v="0"/>
    <x v="0"/>
    <x v="0"/>
    <x v="0"/>
    <n v="4"/>
    <x v="0"/>
    <n v="55595"/>
    <n v="222380"/>
    <x v="0"/>
    <x v="0"/>
    <x v="0"/>
    <x v="0"/>
    <n v="17790"/>
    <x v="4"/>
  </r>
  <r>
    <x v="4"/>
    <n v="4180886136"/>
    <x v="0"/>
    <x v="7"/>
    <x v="0"/>
    <x v="0"/>
    <s v="WIN-QNH-00-007"/>
    <x v="0"/>
    <s v="4180886136(6681)"/>
    <x v="1"/>
    <x v="8"/>
    <x v="8"/>
    <x v="0"/>
    <x v="0"/>
    <x v="0"/>
    <x v="0"/>
    <x v="0"/>
    <n v="8"/>
    <x v="0"/>
    <n v="50182"/>
    <n v="401456"/>
    <x v="0"/>
    <x v="0"/>
    <x v="0"/>
    <x v="0"/>
    <n v="32116"/>
    <x v="4"/>
  </r>
  <r>
    <x v="4"/>
    <n v="4180886136"/>
    <x v="0"/>
    <x v="7"/>
    <x v="0"/>
    <x v="0"/>
    <s v="WIN-QNH-00-007"/>
    <x v="0"/>
    <s v="4180886136(6681)"/>
    <x v="1"/>
    <x v="2"/>
    <x v="2"/>
    <x v="0"/>
    <x v="0"/>
    <x v="0"/>
    <x v="0"/>
    <x v="0"/>
    <n v="10"/>
    <x v="0"/>
    <n v="73431"/>
    <n v="734310"/>
    <x v="0"/>
    <x v="0"/>
    <x v="0"/>
    <x v="0"/>
    <n v="58745"/>
    <x v="4"/>
  </r>
  <r>
    <x v="4"/>
    <n v="4180886136"/>
    <x v="0"/>
    <x v="7"/>
    <x v="0"/>
    <x v="0"/>
    <s v="WIN-QNH-00-007"/>
    <x v="0"/>
    <s v="4180886136(6681)"/>
    <x v="1"/>
    <x v="11"/>
    <x v="11"/>
    <x v="0"/>
    <x v="0"/>
    <x v="0"/>
    <x v="0"/>
    <x v="0"/>
    <n v="4"/>
    <x v="0"/>
    <n v="46000"/>
    <n v="184000"/>
    <x v="0"/>
    <x v="0"/>
    <x v="0"/>
    <x v="0"/>
    <n v="14720"/>
    <x v="4"/>
  </r>
  <r>
    <x v="4"/>
    <n v="4180886136"/>
    <x v="0"/>
    <x v="7"/>
    <x v="0"/>
    <x v="0"/>
    <s v="WIN-QNH-00-007"/>
    <x v="0"/>
    <s v="4180886136(6681)"/>
    <x v="1"/>
    <x v="0"/>
    <x v="0"/>
    <x v="0"/>
    <x v="0"/>
    <x v="0"/>
    <x v="0"/>
    <x v="0"/>
    <n v="6"/>
    <x v="0"/>
    <n v="111058"/>
    <n v="666348"/>
    <x v="0"/>
    <x v="0"/>
    <x v="0"/>
    <x v="0"/>
    <n v="53308"/>
    <x v="4"/>
  </r>
  <r>
    <x v="4"/>
    <n v="4180885363"/>
    <x v="0"/>
    <x v="7"/>
    <x v="0"/>
    <x v="0"/>
    <s v="WIN-QNH-00-007"/>
    <x v="0"/>
    <s v="4180885363(5885)"/>
    <x v="1"/>
    <x v="0"/>
    <x v="0"/>
    <x v="0"/>
    <x v="0"/>
    <x v="0"/>
    <x v="0"/>
    <x v="0"/>
    <n v="6"/>
    <x v="0"/>
    <n v="111058"/>
    <n v="666348"/>
    <x v="0"/>
    <x v="0"/>
    <x v="0"/>
    <x v="0"/>
    <n v="53308"/>
    <x v="4"/>
  </r>
  <r>
    <x v="4"/>
    <n v="4180885363"/>
    <x v="0"/>
    <x v="7"/>
    <x v="0"/>
    <x v="0"/>
    <s v="WIN-QNH-00-007"/>
    <x v="0"/>
    <s v="4180885363(5885)"/>
    <x v="1"/>
    <x v="11"/>
    <x v="11"/>
    <x v="0"/>
    <x v="0"/>
    <x v="0"/>
    <x v="0"/>
    <x v="0"/>
    <n v="6"/>
    <x v="0"/>
    <n v="46000"/>
    <n v="276000"/>
    <x v="0"/>
    <x v="0"/>
    <x v="0"/>
    <x v="0"/>
    <n v="22080"/>
    <x v="4"/>
  </r>
  <r>
    <x v="4"/>
    <n v="4180885363"/>
    <x v="0"/>
    <x v="7"/>
    <x v="0"/>
    <x v="0"/>
    <s v="WIN-QNH-00-007"/>
    <x v="0"/>
    <s v="4180885363(5885)"/>
    <x v="1"/>
    <x v="2"/>
    <x v="2"/>
    <x v="0"/>
    <x v="0"/>
    <x v="0"/>
    <x v="0"/>
    <x v="0"/>
    <n v="10"/>
    <x v="0"/>
    <n v="73431"/>
    <n v="734310"/>
    <x v="0"/>
    <x v="0"/>
    <x v="0"/>
    <x v="0"/>
    <n v="58745"/>
    <x v="4"/>
  </r>
  <r>
    <x v="4"/>
    <n v="4180885363"/>
    <x v="0"/>
    <x v="7"/>
    <x v="0"/>
    <x v="0"/>
    <s v="WIN-QNH-00-007"/>
    <x v="0"/>
    <s v="4180885363(5885)"/>
    <x v="1"/>
    <x v="8"/>
    <x v="8"/>
    <x v="0"/>
    <x v="0"/>
    <x v="0"/>
    <x v="0"/>
    <x v="0"/>
    <n v="8"/>
    <x v="0"/>
    <n v="50182"/>
    <n v="401456"/>
    <x v="0"/>
    <x v="0"/>
    <x v="0"/>
    <x v="0"/>
    <n v="32116"/>
    <x v="4"/>
  </r>
  <r>
    <x v="4"/>
    <n v="4180885363"/>
    <x v="0"/>
    <x v="7"/>
    <x v="0"/>
    <x v="0"/>
    <s v="WIN-QNH-00-007"/>
    <x v="0"/>
    <s v="4180885363(5885)"/>
    <x v="1"/>
    <x v="1"/>
    <x v="1"/>
    <x v="0"/>
    <x v="0"/>
    <x v="0"/>
    <x v="0"/>
    <x v="0"/>
    <n v="6"/>
    <x v="0"/>
    <n v="55595"/>
    <n v="333570"/>
    <x v="0"/>
    <x v="0"/>
    <x v="0"/>
    <x v="0"/>
    <n v="26686"/>
    <x v="4"/>
  </r>
  <r>
    <x v="4"/>
    <n v="4180885936"/>
    <x v="0"/>
    <x v="7"/>
    <x v="0"/>
    <x v="0"/>
    <s v="win-056"/>
    <x v="0"/>
    <s v="4180885936(6419)"/>
    <x v="1"/>
    <x v="0"/>
    <x v="0"/>
    <x v="0"/>
    <x v="0"/>
    <x v="0"/>
    <x v="0"/>
    <x v="0"/>
    <n v="6"/>
    <x v="0"/>
    <n v="111058"/>
    <n v="666348"/>
    <x v="0"/>
    <x v="0"/>
    <x v="0"/>
    <x v="0"/>
    <n v="53308"/>
    <x v="4"/>
  </r>
  <r>
    <x v="4"/>
    <n v="4180885936"/>
    <x v="0"/>
    <x v="7"/>
    <x v="0"/>
    <x v="0"/>
    <s v="win-056"/>
    <x v="0"/>
    <s v="4180885936(6419)"/>
    <x v="1"/>
    <x v="11"/>
    <x v="11"/>
    <x v="0"/>
    <x v="0"/>
    <x v="0"/>
    <x v="0"/>
    <x v="0"/>
    <n v="6"/>
    <x v="0"/>
    <n v="46000"/>
    <n v="276000"/>
    <x v="0"/>
    <x v="0"/>
    <x v="0"/>
    <x v="0"/>
    <n v="22080"/>
    <x v="4"/>
  </r>
  <r>
    <x v="4"/>
    <n v="4180885936"/>
    <x v="0"/>
    <x v="7"/>
    <x v="0"/>
    <x v="0"/>
    <s v="win-056"/>
    <x v="0"/>
    <s v="4180885936(6419)"/>
    <x v="1"/>
    <x v="2"/>
    <x v="2"/>
    <x v="0"/>
    <x v="0"/>
    <x v="0"/>
    <x v="0"/>
    <x v="0"/>
    <n v="10"/>
    <x v="0"/>
    <n v="73431"/>
    <n v="734310"/>
    <x v="0"/>
    <x v="0"/>
    <x v="0"/>
    <x v="0"/>
    <n v="58745"/>
    <x v="4"/>
  </r>
  <r>
    <x v="4"/>
    <n v="4180885936"/>
    <x v="0"/>
    <x v="7"/>
    <x v="0"/>
    <x v="0"/>
    <s v="win-056"/>
    <x v="0"/>
    <s v="4180885936(6419)"/>
    <x v="1"/>
    <x v="8"/>
    <x v="8"/>
    <x v="0"/>
    <x v="0"/>
    <x v="0"/>
    <x v="0"/>
    <x v="0"/>
    <n v="8"/>
    <x v="0"/>
    <n v="50182"/>
    <n v="401456"/>
    <x v="0"/>
    <x v="0"/>
    <x v="0"/>
    <x v="0"/>
    <n v="32116"/>
    <x v="4"/>
  </r>
  <r>
    <x v="4"/>
    <n v="4180885936"/>
    <x v="0"/>
    <x v="7"/>
    <x v="0"/>
    <x v="0"/>
    <s v="win-056"/>
    <x v="0"/>
    <s v="4180885936(6419)"/>
    <x v="1"/>
    <x v="1"/>
    <x v="1"/>
    <x v="0"/>
    <x v="0"/>
    <x v="0"/>
    <x v="0"/>
    <x v="0"/>
    <n v="6"/>
    <x v="0"/>
    <n v="55595"/>
    <n v="333570"/>
    <x v="0"/>
    <x v="0"/>
    <x v="0"/>
    <x v="0"/>
    <n v="26686"/>
    <x v="4"/>
  </r>
  <r>
    <x v="4"/>
    <n v="4180885356"/>
    <x v="0"/>
    <x v="7"/>
    <x v="0"/>
    <x v="0"/>
    <s v="win-056"/>
    <x v="0"/>
    <s v="4180885356(5852)"/>
    <x v="1"/>
    <x v="11"/>
    <x v="11"/>
    <x v="0"/>
    <x v="0"/>
    <x v="0"/>
    <x v="0"/>
    <x v="0"/>
    <n v="6"/>
    <x v="0"/>
    <n v="46000"/>
    <n v="276000"/>
    <x v="0"/>
    <x v="0"/>
    <x v="0"/>
    <x v="0"/>
    <n v="22080"/>
    <x v="4"/>
  </r>
  <r>
    <x v="4"/>
    <n v="4180885356"/>
    <x v="0"/>
    <x v="7"/>
    <x v="0"/>
    <x v="0"/>
    <s v="win-056"/>
    <x v="0"/>
    <s v="4180885356(5852)"/>
    <x v="1"/>
    <x v="0"/>
    <x v="0"/>
    <x v="0"/>
    <x v="0"/>
    <x v="0"/>
    <x v="0"/>
    <x v="0"/>
    <n v="7"/>
    <x v="0"/>
    <n v="111058"/>
    <n v="777406"/>
    <x v="0"/>
    <x v="0"/>
    <x v="0"/>
    <x v="0"/>
    <n v="62192"/>
    <x v="4"/>
  </r>
  <r>
    <x v="4"/>
    <n v="4180885356"/>
    <x v="0"/>
    <x v="7"/>
    <x v="0"/>
    <x v="0"/>
    <s v="win-056"/>
    <x v="0"/>
    <s v="4180885356(5852)"/>
    <x v="1"/>
    <x v="1"/>
    <x v="1"/>
    <x v="0"/>
    <x v="0"/>
    <x v="0"/>
    <x v="0"/>
    <x v="0"/>
    <n v="6"/>
    <x v="0"/>
    <n v="55595"/>
    <n v="333570"/>
    <x v="0"/>
    <x v="0"/>
    <x v="0"/>
    <x v="0"/>
    <n v="26686"/>
    <x v="4"/>
  </r>
  <r>
    <x v="4"/>
    <n v="4180885356"/>
    <x v="0"/>
    <x v="7"/>
    <x v="0"/>
    <x v="0"/>
    <s v="win-056"/>
    <x v="0"/>
    <s v="4180885356(5852)"/>
    <x v="1"/>
    <x v="8"/>
    <x v="8"/>
    <x v="0"/>
    <x v="0"/>
    <x v="0"/>
    <x v="0"/>
    <x v="0"/>
    <n v="10"/>
    <x v="0"/>
    <n v="50182"/>
    <n v="501820"/>
    <x v="0"/>
    <x v="0"/>
    <x v="0"/>
    <x v="0"/>
    <n v="40146"/>
    <x v="4"/>
  </r>
  <r>
    <x v="4"/>
    <n v="4180885356"/>
    <x v="0"/>
    <x v="7"/>
    <x v="0"/>
    <x v="0"/>
    <s v="win-056"/>
    <x v="0"/>
    <s v="4180885356(5852)"/>
    <x v="1"/>
    <x v="2"/>
    <x v="2"/>
    <x v="0"/>
    <x v="0"/>
    <x v="0"/>
    <x v="0"/>
    <x v="0"/>
    <n v="11"/>
    <x v="0"/>
    <n v="73431"/>
    <n v="807741"/>
    <x v="0"/>
    <x v="0"/>
    <x v="0"/>
    <x v="0"/>
    <n v="64619"/>
    <x v="4"/>
  </r>
  <r>
    <x v="4"/>
    <n v="4180886107"/>
    <x v="0"/>
    <x v="7"/>
    <x v="0"/>
    <x v="0"/>
    <s v="win-056"/>
    <x v="0"/>
    <s v="4180886107(6630)"/>
    <x v="1"/>
    <x v="0"/>
    <x v="0"/>
    <x v="0"/>
    <x v="0"/>
    <x v="0"/>
    <x v="0"/>
    <x v="0"/>
    <n v="6"/>
    <x v="0"/>
    <n v="111058"/>
    <n v="666348"/>
    <x v="0"/>
    <x v="0"/>
    <x v="0"/>
    <x v="0"/>
    <n v="53308"/>
    <x v="4"/>
  </r>
  <r>
    <x v="4"/>
    <n v="4180886107"/>
    <x v="0"/>
    <x v="7"/>
    <x v="0"/>
    <x v="0"/>
    <s v="win-056"/>
    <x v="0"/>
    <s v="4180886107(6630)"/>
    <x v="1"/>
    <x v="11"/>
    <x v="11"/>
    <x v="0"/>
    <x v="0"/>
    <x v="0"/>
    <x v="0"/>
    <x v="0"/>
    <n v="6"/>
    <x v="0"/>
    <n v="46000"/>
    <n v="276000"/>
    <x v="0"/>
    <x v="0"/>
    <x v="0"/>
    <x v="0"/>
    <n v="22080"/>
    <x v="4"/>
  </r>
  <r>
    <x v="4"/>
    <n v="4180886107"/>
    <x v="0"/>
    <x v="7"/>
    <x v="0"/>
    <x v="0"/>
    <s v="win-056"/>
    <x v="0"/>
    <s v="4180886107(6630)"/>
    <x v="1"/>
    <x v="2"/>
    <x v="2"/>
    <x v="0"/>
    <x v="0"/>
    <x v="0"/>
    <x v="0"/>
    <x v="0"/>
    <n v="14"/>
    <x v="0"/>
    <n v="73431"/>
    <n v="1028034"/>
    <x v="0"/>
    <x v="0"/>
    <x v="0"/>
    <x v="0"/>
    <n v="82243"/>
    <x v="4"/>
  </r>
  <r>
    <x v="4"/>
    <n v="4180886107"/>
    <x v="0"/>
    <x v="7"/>
    <x v="0"/>
    <x v="0"/>
    <s v="win-056"/>
    <x v="0"/>
    <s v="4180886107(6630)"/>
    <x v="1"/>
    <x v="8"/>
    <x v="8"/>
    <x v="0"/>
    <x v="0"/>
    <x v="0"/>
    <x v="0"/>
    <x v="0"/>
    <n v="10"/>
    <x v="0"/>
    <n v="50182"/>
    <n v="501820"/>
    <x v="0"/>
    <x v="0"/>
    <x v="0"/>
    <x v="0"/>
    <n v="40146"/>
    <x v="4"/>
  </r>
  <r>
    <x v="4"/>
    <n v="4180886107"/>
    <x v="0"/>
    <x v="7"/>
    <x v="0"/>
    <x v="0"/>
    <s v="win-056"/>
    <x v="0"/>
    <s v="4180886107(6630)"/>
    <x v="1"/>
    <x v="1"/>
    <x v="1"/>
    <x v="0"/>
    <x v="0"/>
    <x v="0"/>
    <x v="0"/>
    <x v="0"/>
    <n v="6"/>
    <x v="0"/>
    <n v="55595"/>
    <n v="333570"/>
    <x v="0"/>
    <x v="0"/>
    <x v="0"/>
    <x v="0"/>
    <n v="26686"/>
    <x v="4"/>
  </r>
  <r>
    <x v="4"/>
    <n v="4180885778"/>
    <x v="0"/>
    <x v="7"/>
    <x v="0"/>
    <x v="0"/>
    <s v="win-056"/>
    <x v="0"/>
    <s v="4180885778(6181)"/>
    <x v="1"/>
    <x v="0"/>
    <x v="0"/>
    <x v="0"/>
    <x v="0"/>
    <x v="0"/>
    <x v="0"/>
    <x v="0"/>
    <n v="6"/>
    <x v="0"/>
    <n v="111058"/>
    <n v="666348"/>
    <x v="0"/>
    <x v="0"/>
    <x v="0"/>
    <x v="0"/>
    <n v="53308"/>
    <x v="4"/>
  </r>
  <r>
    <x v="4"/>
    <n v="4180885778"/>
    <x v="0"/>
    <x v="7"/>
    <x v="0"/>
    <x v="0"/>
    <s v="win-056"/>
    <x v="0"/>
    <s v="4180885778(6181)"/>
    <x v="1"/>
    <x v="11"/>
    <x v="11"/>
    <x v="0"/>
    <x v="0"/>
    <x v="0"/>
    <x v="0"/>
    <x v="0"/>
    <n v="6"/>
    <x v="0"/>
    <n v="46000"/>
    <n v="276000"/>
    <x v="0"/>
    <x v="0"/>
    <x v="0"/>
    <x v="0"/>
    <n v="22080"/>
    <x v="4"/>
  </r>
  <r>
    <x v="4"/>
    <n v="4180885778"/>
    <x v="0"/>
    <x v="7"/>
    <x v="0"/>
    <x v="0"/>
    <s v="win-056"/>
    <x v="0"/>
    <s v="4180885778(6181)"/>
    <x v="1"/>
    <x v="2"/>
    <x v="2"/>
    <x v="0"/>
    <x v="0"/>
    <x v="0"/>
    <x v="0"/>
    <x v="0"/>
    <n v="10"/>
    <x v="0"/>
    <n v="73431"/>
    <n v="734310"/>
    <x v="0"/>
    <x v="0"/>
    <x v="0"/>
    <x v="0"/>
    <n v="58745"/>
    <x v="4"/>
  </r>
  <r>
    <x v="4"/>
    <n v="4180885778"/>
    <x v="0"/>
    <x v="7"/>
    <x v="0"/>
    <x v="0"/>
    <s v="win-056"/>
    <x v="0"/>
    <s v="4180885778(6181)"/>
    <x v="1"/>
    <x v="8"/>
    <x v="8"/>
    <x v="0"/>
    <x v="0"/>
    <x v="0"/>
    <x v="0"/>
    <x v="0"/>
    <n v="8"/>
    <x v="0"/>
    <n v="50182"/>
    <n v="401456"/>
    <x v="0"/>
    <x v="0"/>
    <x v="0"/>
    <x v="0"/>
    <n v="32116"/>
    <x v="4"/>
  </r>
  <r>
    <x v="4"/>
    <n v="4180885778"/>
    <x v="0"/>
    <x v="7"/>
    <x v="0"/>
    <x v="0"/>
    <s v="win-056"/>
    <x v="0"/>
    <s v="4180885778(6181)"/>
    <x v="1"/>
    <x v="1"/>
    <x v="1"/>
    <x v="0"/>
    <x v="0"/>
    <x v="0"/>
    <x v="0"/>
    <x v="0"/>
    <n v="6"/>
    <x v="0"/>
    <n v="55595"/>
    <n v="333570"/>
    <x v="0"/>
    <x v="0"/>
    <x v="0"/>
    <x v="0"/>
    <n v="26686"/>
    <x v="4"/>
  </r>
  <r>
    <x v="4"/>
    <n v="4180885059"/>
    <x v="0"/>
    <x v="7"/>
    <x v="0"/>
    <x v="0"/>
    <s v="win-056"/>
    <x v="0"/>
    <s v="4180885059(5068)"/>
    <x v="1"/>
    <x v="1"/>
    <x v="1"/>
    <x v="0"/>
    <x v="0"/>
    <x v="0"/>
    <x v="0"/>
    <x v="0"/>
    <n v="6"/>
    <x v="0"/>
    <n v="55595"/>
    <n v="333570"/>
    <x v="0"/>
    <x v="0"/>
    <x v="0"/>
    <x v="0"/>
    <n v="26686"/>
    <x v="4"/>
  </r>
  <r>
    <x v="4"/>
    <n v="4180885059"/>
    <x v="0"/>
    <x v="7"/>
    <x v="0"/>
    <x v="0"/>
    <s v="win-056"/>
    <x v="0"/>
    <s v="4180885059(5068)"/>
    <x v="1"/>
    <x v="8"/>
    <x v="8"/>
    <x v="0"/>
    <x v="0"/>
    <x v="0"/>
    <x v="0"/>
    <x v="0"/>
    <n v="10"/>
    <x v="0"/>
    <n v="50182"/>
    <n v="501820"/>
    <x v="0"/>
    <x v="0"/>
    <x v="0"/>
    <x v="0"/>
    <n v="40146"/>
    <x v="4"/>
  </r>
  <r>
    <x v="4"/>
    <n v="4180885059"/>
    <x v="0"/>
    <x v="7"/>
    <x v="0"/>
    <x v="0"/>
    <s v="win-056"/>
    <x v="0"/>
    <s v="4180885059(5068)"/>
    <x v="1"/>
    <x v="2"/>
    <x v="2"/>
    <x v="0"/>
    <x v="0"/>
    <x v="0"/>
    <x v="0"/>
    <x v="0"/>
    <n v="15"/>
    <x v="0"/>
    <n v="73431"/>
    <n v="1101465"/>
    <x v="0"/>
    <x v="0"/>
    <x v="0"/>
    <x v="0"/>
    <n v="88117"/>
    <x v="4"/>
  </r>
  <r>
    <x v="4"/>
    <n v="4180885059"/>
    <x v="0"/>
    <x v="7"/>
    <x v="0"/>
    <x v="0"/>
    <s v="win-056"/>
    <x v="0"/>
    <s v="4180885059(5068)"/>
    <x v="1"/>
    <x v="11"/>
    <x v="11"/>
    <x v="0"/>
    <x v="0"/>
    <x v="0"/>
    <x v="0"/>
    <x v="0"/>
    <n v="6"/>
    <x v="0"/>
    <n v="46000"/>
    <n v="276000"/>
    <x v="0"/>
    <x v="0"/>
    <x v="0"/>
    <x v="0"/>
    <n v="22080"/>
    <x v="4"/>
  </r>
  <r>
    <x v="4"/>
    <n v="4180885059"/>
    <x v="0"/>
    <x v="7"/>
    <x v="0"/>
    <x v="0"/>
    <s v="win-056"/>
    <x v="0"/>
    <s v="4180885059(5068)"/>
    <x v="1"/>
    <x v="0"/>
    <x v="0"/>
    <x v="0"/>
    <x v="0"/>
    <x v="0"/>
    <x v="0"/>
    <x v="0"/>
    <n v="5"/>
    <x v="0"/>
    <n v="111058"/>
    <n v="555290"/>
    <x v="0"/>
    <x v="0"/>
    <x v="0"/>
    <x v="0"/>
    <n v="44423"/>
    <x v="4"/>
  </r>
  <r>
    <x v="4"/>
    <n v="4180884963"/>
    <x v="0"/>
    <x v="7"/>
    <x v="0"/>
    <x v="0"/>
    <s v="win-056"/>
    <x v="0"/>
    <s v="4180884963(4864)"/>
    <x v="1"/>
    <x v="11"/>
    <x v="11"/>
    <x v="0"/>
    <x v="0"/>
    <x v="0"/>
    <x v="0"/>
    <x v="0"/>
    <n v="5"/>
    <x v="0"/>
    <n v="46000"/>
    <n v="230000"/>
    <x v="0"/>
    <x v="0"/>
    <x v="0"/>
    <x v="0"/>
    <n v="18400"/>
    <x v="4"/>
  </r>
  <r>
    <x v="4"/>
    <n v="4180884963"/>
    <x v="0"/>
    <x v="7"/>
    <x v="0"/>
    <x v="0"/>
    <s v="win-056"/>
    <x v="0"/>
    <s v="4180884963(4864)"/>
    <x v="1"/>
    <x v="2"/>
    <x v="2"/>
    <x v="0"/>
    <x v="0"/>
    <x v="0"/>
    <x v="0"/>
    <x v="0"/>
    <n v="22"/>
    <x v="0"/>
    <n v="73431"/>
    <n v="1615482"/>
    <x v="0"/>
    <x v="0"/>
    <x v="0"/>
    <x v="0"/>
    <n v="129239"/>
    <x v="4"/>
  </r>
  <r>
    <x v="4"/>
    <n v="4180884963"/>
    <x v="0"/>
    <x v="7"/>
    <x v="0"/>
    <x v="0"/>
    <s v="win-056"/>
    <x v="0"/>
    <s v="4180884963(4864)"/>
    <x v="1"/>
    <x v="8"/>
    <x v="8"/>
    <x v="0"/>
    <x v="0"/>
    <x v="0"/>
    <x v="0"/>
    <x v="0"/>
    <n v="10"/>
    <x v="0"/>
    <n v="50182"/>
    <n v="501820"/>
    <x v="0"/>
    <x v="0"/>
    <x v="0"/>
    <x v="0"/>
    <n v="40146"/>
    <x v="4"/>
  </r>
  <r>
    <x v="4"/>
    <n v="4180884963"/>
    <x v="0"/>
    <x v="7"/>
    <x v="0"/>
    <x v="0"/>
    <s v="win-056"/>
    <x v="0"/>
    <s v="4180884963(4864)"/>
    <x v="1"/>
    <x v="0"/>
    <x v="0"/>
    <x v="0"/>
    <x v="0"/>
    <x v="0"/>
    <x v="0"/>
    <x v="0"/>
    <n v="14"/>
    <x v="0"/>
    <n v="111058"/>
    <n v="1554812"/>
    <x v="0"/>
    <x v="0"/>
    <x v="0"/>
    <x v="0"/>
    <n v="124385"/>
    <x v="4"/>
  </r>
  <r>
    <x v="4"/>
    <n v="4180884963"/>
    <x v="0"/>
    <x v="7"/>
    <x v="0"/>
    <x v="0"/>
    <s v="win-056"/>
    <x v="0"/>
    <s v="4180884963(4864)"/>
    <x v="1"/>
    <x v="1"/>
    <x v="1"/>
    <x v="0"/>
    <x v="0"/>
    <x v="0"/>
    <x v="0"/>
    <x v="0"/>
    <n v="7"/>
    <x v="0"/>
    <n v="55595"/>
    <n v="389165"/>
    <x v="0"/>
    <x v="0"/>
    <x v="0"/>
    <x v="0"/>
    <n v="31133"/>
    <x v="4"/>
  </r>
  <r>
    <x v="4"/>
    <n v="4180886021"/>
    <x v="0"/>
    <x v="7"/>
    <x v="0"/>
    <x v="0"/>
    <s v="win-056"/>
    <x v="0"/>
    <s v="4180886021(6541)"/>
    <x v="1"/>
    <x v="1"/>
    <x v="1"/>
    <x v="0"/>
    <x v="0"/>
    <x v="0"/>
    <x v="0"/>
    <x v="0"/>
    <n v="4"/>
    <x v="0"/>
    <n v="55595"/>
    <n v="222380"/>
    <x v="0"/>
    <x v="0"/>
    <x v="0"/>
    <x v="0"/>
    <n v="17790"/>
    <x v="4"/>
  </r>
  <r>
    <x v="4"/>
    <n v="4180886021"/>
    <x v="0"/>
    <x v="7"/>
    <x v="0"/>
    <x v="0"/>
    <s v="win-056"/>
    <x v="0"/>
    <s v="4180886021(6541)"/>
    <x v="1"/>
    <x v="8"/>
    <x v="8"/>
    <x v="0"/>
    <x v="0"/>
    <x v="0"/>
    <x v="0"/>
    <x v="0"/>
    <n v="8"/>
    <x v="0"/>
    <n v="50182"/>
    <n v="401456"/>
    <x v="0"/>
    <x v="0"/>
    <x v="0"/>
    <x v="0"/>
    <n v="32116"/>
    <x v="4"/>
  </r>
  <r>
    <x v="4"/>
    <n v="4180886021"/>
    <x v="0"/>
    <x v="7"/>
    <x v="0"/>
    <x v="0"/>
    <s v="win-056"/>
    <x v="0"/>
    <s v="4180886021(6541)"/>
    <x v="1"/>
    <x v="2"/>
    <x v="2"/>
    <x v="0"/>
    <x v="0"/>
    <x v="0"/>
    <x v="0"/>
    <x v="0"/>
    <n v="10"/>
    <x v="0"/>
    <n v="73431"/>
    <n v="734310"/>
    <x v="0"/>
    <x v="0"/>
    <x v="0"/>
    <x v="0"/>
    <n v="58745"/>
    <x v="4"/>
  </r>
  <r>
    <x v="4"/>
    <n v="4180886021"/>
    <x v="0"/>
    <x v="7"/>
    <x v="0"/>
    <x v="0"/>
    <s v="win-056"/>
    <x v="0"/>
    <s v="4180886021(6541)"/>
    <x v="1"/>
    <x v="11"/>
    <x v="11"/>
    <x v="0"/>
    <x v="0"/>
    <x v="0"/>
    <x v="0"/>
    <x v="0"/>
    <n v="4"/>
    <x v="0"/>
    <n v="46000"/>
    <n v="184000"/>
    <x v="0"/>
    <x v="0"/>
    <x v="0"/>
    <x v="0"/>
    <n v="14720"/>
    <x v="4"/>
  </r>
  <r>
    <x v="4"/>
    <n v="4180886021"/>
    <x v="0"/>
    <x v="7"/>
    <x v="0"/>
    <x v="0"/>
    <s v="win-056"/>
    <x v="0"/>
    <s v="4180886021(6541)"/>
    <x v="1"/>
    <x v="0"/>
    <x v="0"/>
    <x v="0"/>
    <x v="0"/>
    <x v="0"/>
    <x v="0"/>
    <x v="0"/>
    <n v="6"/>
    <x v="0"/>
    <n v="111058"/>
    <n v="666348"/>
    <x v="0"/>
    <x v="0"/>
    <x v="0"/>
    <x v="0"/>
    <n v="53308"/>
    <x v="4"/>
  </r>
  <r>
    <x v="4"/>
    <n v="4180885355"/>
    <x v="0"/>
    <x v="7"/>
    <x v="0"/>
    <x v="0"/>
    <s v="win-056"/>
    <x v="0"/>
    <s v="4180885355(5849)"/>
    <x v="1"/>
    <x v="2"/>
    <x v="2"/>
    <x v="0"/>
    <x v="0"/>
    <x v="0"/>
    <x v="0"/>
    <x v="0"/>
    <n v="10"/>
    <x v="0"/>
    <n v="73431"/>
    <n v="734310"/>
    <x v="0"/>
    <x v="0"/>
    <x v="0"/>
    <x v="0"/>
    <n v="58745"/>
    <x v="4"/>
  </r>
  <r>
    <x v="4"/>
    <n v="4180885355"/>
    <x v="0"/>
    <x v="7"/>
    <x v="0"/>
    <x v="0"/>
    <s v="win-056"/>
    <x v="0"/>
    <s v="4180885355(5849)"/>
    <x v="1"/>
    <x v="11"/>
    <x v="11"/>
    <x v="0"/>
    <x v="0"/>
    <x v="0"/>
    <x v="0"/>
    <x v="0"/>
    <n v="4"/>
    <x v="0"/>
    <n v="46000"/>
    <n v="184000"/>
    <x v="0"/>
    <x v="0"/>
    <x v="0"/>
    <x v="0"/>
    <n v="14720"/>
    <x v="4"/>
  </r>
  <r>
    <x v="4"/>
    <n v="4180885355"/>
    <x v="0"/>
    <x v="7"/>
    <x v="0"/>
    <x v="0"/>
    <s v="win-056"/>
    <x v="0"/>
    <s v="4180885355(5849)"/>
    <x v="1"/>
    <x v="0"/>
    <x v="0"/>
    <x v="0"/>
    <x v="0"/>
    <x v="0"/>
    <x v="0"/>
    <x v="0"/>
    <n v="6"/>
    <x v="0"/>
    <n v="111058"/>
    <n v="666348"/>
    <x v="0"/>
    <x v="0"/>
    <x v="0"/>
    <x v="0"/>
    <n v="53308"/>
    <x v="4"/>
  </r>
  <r>
    <x v="4"/>
    <n v="4180885355"/>
    <x v="0"/>
    <x v="7"/>
    <x v="0"/>
    <x v="0"/>
    <s v="win-056"/>
    <x v="0"/>
    <s v="4180885355(5849)"/>
    <x v="1"/>
    <x v="8"/>
    <x v="8"/>
    <x v="0"/>
    <x v="0"/>
    <x v="0"/>
    <x v="0"/>
    <x v="0"/>
    <n v="8"/>
    <x v="0"/>
    <n v="50182"/>
    <n v="401456"/>
    <x v="0"/>
    <x v="0"/>
    <x v="0"/>
    <x v="0"/>
    <n v="32116"/>
    <x v="4"/>
  </r>
  <r>
    <x v="4"/>
    <n v="4180885355"/>
    <x v="0"/>
    <x v="7"/>
    <x v="0"/>
    <x v="0"/>
    <s v="win-056"/>
    <x v="0"/>
    <s v="4180885355(5849)"/>
    <x v="1"/>
    <x v="1"/>
    <x v="1"/>
    <x v="0"/>
    <x v="0"/>
    <x v="0"/>
    <x v="0"/>
    <x v="0"/>
    <n v="4"/>
    <x v="0"/>
    <n v="55595"/>
    <n v="222380"/>
    <x v="0"/>
    <x v="0"/>
    <x v="0"/>
    <x v="0"/>
    <n v="17790"/>
    <x v="4"/>
  </r>
  <r>
    <x v="4"/>
    <n v="4180884654"/>
    <x v="0"/>
    <x v="7"/>
    <x v="0"/>
    <x v="0"/>
    <s v="win-056"/>
    <x v="0"/>
    <s v="4180884654(2be4)"/>
    <x v="1"/>
    <x v="2"/>
    <x v="2"/>
    <x v="0"/>
    <x v="0"/>
    <x v="0"/>
    <x v="0"/>
    <x v="0"/>
    <n v="8"/>
    <x v="0"/>
    <n v="73431"/>
    <n v="587448"/>
    <x v="0"/>
    <x v="0"/>
    <x v="0"/>
    <x v="0"/>
    <n v="46996"/>
    <x v="4"/>
  </r>
  <r>
    <x v="4"/>
    <n v="4180884654"/>
    <x v="0"/>
    <x v="7"/>
    <x v="0"/>
    <x v="0"/>
    <s v="win-056"/>
    <x v="0"/>
    <s v="4180884654(2be4)"/>
    <x v="1"/>
    <x v="8"/>
    <x v="8"/>
    <x v="0"/>
    <x v="0"/>
    <x v="0"/>
    <x v="0"/>
    <x v="0"/>
    <n v="20"/>
    <x v="0"/>
    <n v="50182"/>
    <n v="1003640"/>
    <x v="0"/>
    <x v="0"/>
    <x v="0"/>
    <x v="0"/>
    <n v="80291"/>
    <x v="4"/>
  </r>
  <r>
    <x v="4"/>
    <n v="4180884654"/>
    <x v="0"/>
    <x v="7"/>
    <x v="0"/>
    <x v="0"/>
    <s v="win-056"/>
    <x v="0"/>
    <s v="4180884654(2be4)"/>
    <x v="1"/>
    <x v="1"/>
    <x v="1"/>
    <x v="0"/>
    <x v="0"/>
    <x v="0"/>
    <x v="0"/>
    <x v="0"/>
    <n v="15"/>
    <x v="0"/>
    <n v="55595"/>
    <n v="833925"/>
    <x v="0"/>
    <x v="0"/>
    <x v="0"/>
    <x v="0"/>
    <n v="66714"/>
    <x v="4"/>
  </r>
  <r>
    <x v="4"/>
    <n v="4180884654"/>
    <x v="0"/>
    <x v="7"/>
    <x v="0"/>
    <x v="0"/>
    <s v="win-056"/>
    <x v="0"/>
    <s v="4180884654(2be4)"/>
    <x v="1"/>
    <x v="0"/>
    <x v="0"/>
    <x v="0"/>
    <x v="0"/>
    <x v="0"/>
    <x v="0"/>
    <x v="0"/>
    <n v="9"/>
    <x v="0"/>
    <n v="111058"/>
    <n v="999522"/>
    <x v="0"/>
    <x v="0"/>
    <x v="0"/>
    <x v="0"/>
    <n v="79962"/>
    <x v="4"/>
  </r>
  <r>
    <x v="4"/>
    <n v="4180884654"/>
    <x v="0"/>
    <x v="7"/>
    <x v="0"/>
    <x v="0"/>
    <s v="win-056"/>
    <x v="0"/>
    <s v="4180884654(2be4)"/>
    <x v="1"/>
    <x v="11"/>
    <x v="11"/>
    <x v="0"/>
    <x v="0"/>
    <x v="0"/>
    <x v="0"/>
    <x v="0"/>
    <n v="2"/>
    <x v="0"/>
    <n v="46000"/>
    <n v="92000"/>
    <x v="0"/>
    <x v="0"/>
    <x v="0"/>
    <x v="0"/>
    <n v="7360"/>
    <x v="4"/>
  </r>
  <r>
    <x v="4"/>
    <n v="4180884391"/>
    <x v="0"/>
    <x v="7"/>
    <x v="0"/>
    <x v="0"/>
    <s v="win-056"/>
    <x v="0"/>
    <s v="4180884391(2ain)"/>
    <x v="1"/>
    <x v="8"/>
    <x v="8"/>
    <x v="0"/>
    <x v="0"/>
    <x v="0"/>
    <x v="0"/>
    <x v="0"/>
    <n v="8"/>
    <x v="0"/>
    <n v="50182"/>
    <n v="401456"/>
    <x v="0"/>
    <x v="0"/>
    <x v="0"/>
    <x v="0"/>
    <n v="32116"/>
    <x v="4"/>
  </r>
  <r>
    <x v="4"/>
    <n v="4180884391"/>
    <x v="0"/>
    <x v="7"/>
    <x v="0"/>
    <x v="0"/>
    <s v="win-056"/>
    <x v="0"/>
    <s v="4180884391(2ain)"/>
    <x v="1"/>
    <x v="2"/>
    <x v="2"/>
    <x v="0"/>
    <x v="0"/>
    <x v="0"/>
    <x v="0"/>
    <x v="0"/>
    <n v="12"/>
    <x v="0"/>
    <n v="73431"/>
    <n v="881172"/>
    <x v="0"/>
    <x v="0"/>
    <x v="0"/>
    <x v="0"/>
    <n v="70494"/>
    <x v="4"/>
  </r>
  <r>
    <x v="4"/>
    <n v="4180884391"/>
    <x v="0"/>
    <x v="7"/>
    <x v="0"/>
    <x v="0"/>
    <s v="win-056"/>
    <x v="0"/>
    <s v="4180884391(2ain)"/>
    <x v="1"/>
    <x v="11"/>
    <x v="11"/>
    <x v="0"/>
    <x v="0"/>
    <x v="0"/>
    <x v="0"/>
    <x v="0"/>
    <n v="6"/>
    <x v="0"/>
    <n v="46000"/>
    <n v="276000"/>
    <x v="0"/>
    <x v="0"/>
    <x v="0"/>
    <x v="0"/>
    <n v="22080"/>
    <x v="4"/>
  </r>
  <r>
    <x v="4"/>
    <n v="4180884391"/>
    <x v="0"/>
    <x v="7"/>
    <x v="0"/>
    <x v="0"/>
    <s v="win-056"/>
    <x v="0"/>
    <s v="4180884391(2ain)"/>
    <x v="1"/>
    <x v="0"/>
    <x v="0"/>
    <x v="0"/>
    <x v="0"/>
    <x v="0"/>
    <x v="0"/>
    <x v="0"/>
    <n v="6"/>
    <x v="0"/>
    <n v="111058"/>
    <n v="666348"/>
    <x v="0"/>
    <x v="0"/>
    <x v="0"/>
    <x v="0"/>
    <n v="53308"/>
    <x v="4"/>
  </r>
  <r>
    <x v="4"/>
    <n v="4180884391"/>
    <x v="0"/>
    <x v="7"/>
    <x v="0"/>
    <x v="0"/>
    <s v="win-056"/>
    <x v="0"/>
    <s v="4180884391(2ain)"/>
    <x v="1"/>
    <x v="1"/>
    <x v="1"/>
    <x v="0"/>
    <x v="0"/>
    <x v="0"/>
    <x v="0"/>
    <x v="0"/>
    <n v="6"/>
    <x v="0"/>
    <n v="55595"/>
    <n v="333570"/>
    <x v="0"/>
    <x v="0"/>
    <x v="0"/>
    <x v="0"/>
    <n v="26686"/>
    <x v="4"/>
  </r>
  <r>
    <x v="4"/>
    <n v="4180884955"/>
    <x v="0"/>
    <x v="7"/>
    <x v="0"/>
    <x v="0"/>
    <s v="win-056"/>
    <x v="0"/>
    <s v="4180884955(4713)"/>
    <x v="1"/>
    <x v="8"/>
    <x v="8"/>
    <x v="0"/>
    <x v="0"/>
    <x v="0"/>
    <x v="0"/>
    <x v="0"/>
    <n v="15"/>
    <x v="0"/>
    <n v="50182"/>
    <n v="752730"/>
    <x v="0"/>
    <x v="0"/>
    <x v="0"/>
    <x v="0"/>
    <n v="60218"/>
    <x v="4"/>
  </r>
  <r>
    <x v="4"/>
    <n v="4180884955"/>
    <x v="0"/>
    <x v="7"/>
    <x v="0"/>
    <x v="0"/>
    <s v="win-056"/>
    <x v="0"/>
    <s v="4180884955(4713)"/>
    <x v="1"/>
    <x v="2"/>
    <x v="2"/>
    <x v="0"/>
    <x v="0"/>
    <x v="0"/>
    <x v="0"/>
    <x v="0"/>
    <n v="20"/>
    <x v="0"/>
    <n v="73431"/>
    <n v="1468620"/>
    <x v="0"/>
    <x v="0"/>
    <x v="0"/>
    <x v="0"/>
    <n v="117490"/>
    <x v="4"/>
  </r>
  <r>
    <x v="4"/>
    <n v="4180884955"/>
    <x v="0"/>
    <x v="7"/>
    <x v="0"/>
    <x v="0"/>
    <s v="win-056"/>
    <x v="0"/>
    <s v="4180884955(4713)"/>
    <x v="1"/>
    <x v="11"/>
    <x v="11"/>
    <x v="0"/>
    <x v="0"/>
    <x v="0"/>
    <x v="0"/>
    <x v="0"/>
    <n v="10"/>
    <x v="0"/>
    <n v="46000"/>
    <n v="460000"/>
    <x v="0"/>
    <x v="0"/>
    <x v="0"/>
    <x v="0"/>
    <n v="36800"/>
    <x v="4"/>
  </r>
  <r>
    <x v="4"/>
    <n v="4180884955"/>
    <x v="0"/>
    <x v="7"/>
    <x v="0"/>
    <x v="0"/>
    <s v="win-056"/>
    <x v="0"/>
    <s v="4180884955(4713)"/>
    <x v="1"/>
    <x v="1"/>
    <x v="1"/>
    <x v="0"/>
    <x v="0"/>
    <x v="0"/>
    <x v="0"/>
    <x v="0"/>
    <n v="3"/>
    <x v="0"/>
    <n v="55595"/>
    <n v="166785"/>
    <x v="0"/>
    <x v="0"/>
    <x v="0"/>
    <x v="0"/>
    <n v="13343"/>
    <x v="4"/>
  </r>
  <r>
    <x v="4"/>
    <n v="4180884955"/>
    <x v="0"/>
    <x v="7"/>
    <x v="0"/>
    <x v="0"/>
    <s v="win-056"/>
    <x v="0"/>
    <s v="4180884955(4713)"/>
    <x v="1"/>
    <x v="0"/>
    <x v="0"/>
    <x v="0"/>
    <x v="0"/>
    <x v="0"/>
    <x v="0"/>
    <x v="0"/>
    <n v="15"/>
    <x v="0"/>
    <n v="111058"/>
    <n v="1665870"/>
    <x v="0"/>
    <x v="0"/>
    <x v="0"/>
    <x v="0"/>
    <n v="133270"/>
    <x v="4"/>
  </r>
  <r>
    <x v="4"/>
    <n v="4180885569"/>
    <x v="0"/>
    <x v="7"/>
    <x v="0"/>
    <x v="0"/>
    <s v="win-056"/>
    <x v="0"/>
    <s v="4180885569(6013)"/>
    <x v="1"/>
    <x v="11"/>
    <x v="11"/>
    <x v="0"/>
    <x v="0"/>
    <x v="0"/>
    <x v="0"/>
    <x v="0"/>
    <n v="4"/>
    <x v="0"/>
    <n v="46000"/>
    <n v="184000"/>
    <x v="0"/>
    <x v="0"/>
    <x v="0"/>
    <x v="0"/>
    <n v="14720"/>
    <x v="4"/>
  </r>
  <r>
    <x v="4"/>
    <n v="4180885569"/>
    <x v="0"/>
    <x v="7"/>
    <x v="0"/>
    <x v="0"/>
    <s v="win-056"/>
    <x v="0"/>
    <s v="4180885569(6013)"/>
    <x v="1"/>
    <x v="0"/>
    <x v="0"/>
    <x v="0"/>
    <x v="0"/>
    <x v="0"/>
    <x v="0"/>
    <x v="0"/>
    <n v="6"/>
    <x v="0"/>
    <n v="111058"/>
    <n v="666348"/>
    <x v="0"/>
    <x v="0"/>
    <x v="0"/>
    <x v="0"/>
    <n v="53308"/>
    <x v="4"/>
  </r>
  <r>
    <x v="4"/>
    <n v="4180885569"/>
    <x v="0"/>
    <x v="7"/>
    <x v="0"/>
    <x v="0"/>
    <s v="win-056"/>
    <x v="0"/>
    <s v="4180885569(6013)"/>
    <x v="1"/>
    <x v="2"/>
    <x v="2"/>
    <x v="0"/>
    <x v="0"/>
    <x v="0"/>
    <x v="0"/>
    <x v="0"/>
    <n v="20"/>
    <x v="0"/>
    <n v="73431"/>
    <n v="1468620"/>
    <x v="0"/>
    <x v="0"/>
    <x v="0"/>
    <x v="0"/>
    <n v="117490"/>
    <x v="4"/>
  </r>
  <r>
    <x v="4"/>
    <n v="4180885569"/>
    <x v="0"/>
    <x v="7"/>
    <x v="0"/>
    <x v="0"/>
    <s v="win-056"/>
    <x v="0"/>
    <s v="4180885569(6013)"/>
    <x v="1"/>
    <x v="8"/>
    <x v="8"/>
    <x v="0"/>
    <x v="0"/>
    <x v="0"/>
    <x v="0"/>
    <x v="0"/>
    <n v="4"/>
    <x v="0"/>
    <n v="50182"/>
    <n v="200728"/>
    <x v="0"/>
    <x v="0"/>
    <x v="0"/>
    <x v="0"/>
    <n v="16058"/>
    <x v="4"/>
  </r>
  <r>
    <x v="4"/>
    <n v="4180884621"/>
    <x v="0"/>
    <x v="7"/>
    <x v="0"/>
    <x v="0"/>
    <s v="win-056"/>
    <x v="0"/>
    <s v="4180884621(2bck)"/>
    <x v="1"/>
    <x v="0"/>
    <x v="0"/>
    <x v="0"/>
    <x v="0"/>
    <x v="0"/>
    <x v="0"/>
    <x v="0"/>
    <n v="4"/>
    <x v="0"/>
    <n v="111058"/>
    <n v="444232"/>
    <x v="0"/>
    <x v="0"/>
    <x v="0"/>
    <x v="0"/>
    <n v="35539"/>
    <x v="4"/>
  </r>
  <r>
    <x v="4"/>
    <n v="4180884621"/>
    <x v="0"/>
    <x v="7"/>
    <x v="0"/>
    <x v="0"/>
    <s v="win-056"/>
    <x v="0"/>
    <s v="4180884621(2bck)"/>
    <x v="1"/>
    <x v="11"/>
    <x v="11"/>
    <x v="0"/>
    <x v="0"/>
    <x v="0"/>
    <x v="0"/>
    <x v="0"/>
    <n v="5"/>
    <x v="0"/>
    <n v="46000"/>
    <n v="230000"/>
    <x v="0"/>
    <x v="0"/>
    <x v="0"/>
    <x v="0"/>
    <n v="18400"/>
    <x v="4"/>
  </r>
  <r>
    <x v="4"/>
    <n v="4180884621"/>
    <x v="0"/>
    <x v="7"/>
    <x v="0"/>
    <x v="0"/>
    <s v="win-056"/>
    <x v="0"/>
    <s v="4180884621(2bck)"/>
    <x v="1"/>
    <x v="2"/>
    <x v="2"/>
    <x v="0"/>
    <x v="0"/>
    <x v="0"/>
    <x v="0"/>
    <x v="0"/>
    <n v="18"/>
    <x v="0"/>
    <n v="73431"/>
    <n v="1321758"/>
    <x v="0"/>
    <x v="0"/>
    <x v="0"/>
    <x v="0"/>
    <n v="105741"/>
    <x v="4"/>
  </r>
  <r>
    <x v="4"/>
    <n v="4180884621"/>
    <x v="0"/>
    <x v="7"/>
    <x v="0"/>
    <x v="0"/>
    <s v="win-056"/>
    <x v="0"/>
    <s v="4180884621(2bck)"/>
    <x v="1"/>
    <x v="8"/>
    <x v="8"/>
    <x v="0"/>
    <x v="0"/>
    <x v="0"/>
    <x v="0"/>
    <x v="0"/>
    <n v="13"/>
    <x v="0"/>
    <n v="50182"/>
    <n v="652366"/>
    <x v="0"/>
    <x v="0"/>
    <x v="0"/>
    <x v="0"/>
    <n v="52189"/>
    <x v="4"/>
  </r>
  <r>
    <x v="4"/>
    <n v="4180885058"/>
    <x v="0"/>
    <x v="7"/>
    <x v="0"/>
    <x v="0"/>
    <s v="win-056"/>
    <x v="0"/>
    <s v="4180885058(5067)"/>
    <x v="1"/>
    <x v="0"/>
    <x v="0"/>
    <x v="0"/>
    <x v="0"/>
    <x v="0"/>
    <x v="0"/>
    <x v="0"/>
    <n v="6"/>
    <x v="0"/>
    <n v="111058"/>
    <n v="666348"/>
    <x v="0"/>
    <x v="0"/>
    <x v="0"/>
    <x v="0"/>
    <n v="53308"/>
    <x v="4"/>
  </r>
  <r>
    <x v="4"/>
    <n v="4180885058"/>
    <x v="0"/>
    <x v="7"/>
    <x v="0"/>
    <x v="0"/>
    <s v="win-056"/>
    <x v="0"/>
    <s v="4180885058(5067)"/>
    <x v="1"/>
    <x v="11"/>
    <x v="11"/>
    <x v="0"/>
    <x v="0"/>
    <x v="0"/>
    <x v="0"/>
    <x v="0"/>
    <n v="6"/>
    <x v="0"/>
    <n v="46000"/>
    <n v="276000"/>
    <x v="0"/>
    <x v="0"/>
    <x v="0"/>
    <x v="0"/>
    <n v="22080"/>
    <x v="4"/>
  </r>
  <r>
    <x v="4"/>
    <n v="4180885058"/>
    <x v="0"/>
    <x v="7"/>
    <x v="0"/>
    <x v="0"/>
    <s v="win-056"/>
    <x v="0"/>
    <s v="4180885058(5067)"/>
    <x v="1"/>
    <x v="2"/>
    <x v="2"/>
    <x v="0"/>
    <x v="0"/>
    <x v="0"/>
    <x v="0"/>
    <x v="0"/>
    <n v="10"/>
    <x v="0"/>
    <n v="73431"/>
    <n v="734310"/>
    <x v="0"/>
    <x v="0"/>
    <x v="0"/>
    <x v="0"/>
    <n v="58745"/>
    <x v="4"/>
  </r>
  <r>
    <x v="4"/>
    <n v="4180885058"/>
    <x v="0"/>
    <x v="7"/>
    <x v="0"/>
    <x v="0"/>
    <s v="win-056"/>
    <x v="0"/>
    <s v="4180885058(5067)"/>
    <x v="1"/>
    <x v="8"/>
    <x v="8"/>
    <x v="0"/>
    <x v="0"/>
    <x v="0"/>
    <x v="0"/>
    <x v="0"/>
    <n v="10"/>
    <x v="0"/>
    <n v="50182"/>
    <n v="501820"/>
    <x v="0"/>
    <x v="0"/>
    <x v="0"/>
    <x v="0"/>
    <n v="40146"/>
    <x v="4"/>
  </r>
  <r>
    <x v="4"/>
    <n v="4180885058"/>
    <x v="0"/>
    <x v="7"/>
    <x v="0"/>
    <x v="0"/>
    <s v="win-056"/>
    <x v="0"/>
    <s v="4180885058(5067)"/>
    <x v="1"/>
    <x v="1"/>
    <x v="1"/>
    <x v="0"/>
    <x v="0"/>
    <x v="0"/>
    <x v="0"/>
    <x v="0"/>
    <n v="1"/>
    <x v="0"/>
    <n v="55595"/>
    <n v="55595"/>
    <x v="0"/>
    <x v="0"/>
    <x v="0"/>
    <x v="0"/>
    <n v="4448"/>
    <x v="4"/>
  </r>
  <r>
    <x v="4"/>
    <n v="4180885629"/>
    <x v="0"/>
    <x v="7"/>
    <x v="0"/>
    <x v="0"/>
    <s v="win-056"/>
    <x v="0"/>
    <s v="4180885629(6042)"/>
    <x v="1"/>
    <x v="1"/>
    <x v="1"/>
    <x v="0"/>
    <x v="0"/>
    <x v="0"/>
    <x v="0"/>
    <x v="0"/>
    <n v="6"/>
    <x v="0"/>
    <n v="55595"/>
    <n v="333570"/>
    <x v="0"/>
    <x v="0"/>
    <x v="0"/>
    <x v="0"/>
    <n v="26686"/>
    <x v="4"/>
  </r>
  <r>
    <x v="4"/>
    <n v="4180885629"/>
    <x v="0"/>
    <x v="7"/>
    <x v="0"/>
    <x v="0"/>
    <s v="win-056"/>
    <x v="0"/>
    <s v="4180885629(6042)"/>
    <x v="1"/>
    <x v="8"/>
    <x v="8"/>
    <x v="0"/>
    <x v="0"/>
    <x v="0"/>
    <x v="0"/>
    <x v="0"/>
    <n v="8"/>
    <x v="0"/>
    <n v="50182"/>
    <n v="401456"/>
    <x v="0"/>
    <x v="0"/>
    <x v="0"/>
    <x v="0"/>
    <n v="32116"/>
    <x v="4"/>
  </r>
  <r>
    <x v="4"/>
    <n v="4180885629"/>
    <x v="0"/>
    <x v="7"/>
    <x v="0"/>
    <x v="0"/>
    <s v="win-056"/>
    <x v="0"/>
    <s v="4180885629(6042)"/>
    <x v="1"/>
    <x v="2"/>
    <x v="2"/>
    <x v="0"/>
    <x v="0"/>
    <x v="0"/>
    <x v="0"/>
    <x v="0"/>
    <n v="10"/>
    <x v="0"/>
    <n v="73431"/>
    <n v="734310"/>
    <x v="0"/>
    <x v="0"/>
    <x v="0"/>
    <x v="0"/>
    <n v="58745"/>
    <x v="4"/>
  </r>
  <r>
    <x v="4"/>
    <n v="4180885629"/>
    <x v="0"/>
    <x v="7"/>
    <x v="0"/>
    <x v="0"/>
    <s v="win-056"/>
    <x v="0"/>
    <s v="4180885629(6042)"/>
    <x v="1"/>
    <x v="11"/>
    <x v="11"/>
    <x v="0"/>
    <x v="0"/>
    <x v="0"/>
    <x v="0"/>
    <x v="0"/>
    <n v="6"/>
    <x v="0"/>
    <n v="46000"/>
    <n v="276000"/>
    <x v="0"/>
    <x v="0"/>
    <x v="0"/>
    <x v="0"/>
    <n v="22080"/>
    <x v="4"/>
  </r>
  <r>
    <x v="4"/>
    <n v="4180885629"/>
    <x v="0"/>
    <x v="7"/>
    <x v="0"/>
    <x v="0"/>
    <s v="win-056"/>
    <x v="0"/>
    <s v="4180885629(6042)"/>
    <x v="1"/>
    <x v="0"/>
    <x v="0"/>
    <x v="0"/>
    <x v="0"/>
    <x v="0"/>
    <x v="0"/>
    <x v="0"/>
    <n v="6"/>
    <x v="0"/>
    <n v="111058"/>
    <n v="666348"/>
    <x v="0"/>
    <x v="0"/>
    <x v="0"/>
    <x v="0"/>
    <n v="53308"/>
    <x v="4"/>
  </r>
  <r>
    <x v="4"/>
    <n v="4180885901"/>
    <x v="0"/>
    <x v="7"/>
    <x v="0"/>
    <x v="0"/>
    <s v="win-056"/>
    <x v="0"/>
    <s v="4180885901(6401)"/>
    <x v="1"/>
    <x v="0"/>
    <x v="0"/>
    <x v="0"/>
    <x v="0"/>
    <x v="0"/>
    <x v="0"/>
    <x v="0"/>
    <n v="8"/>
    <x v="0"/>
    <n v="111058"/>
    <n v="888464"/>
    <x v="0"/>
    <x v="0"/>
    <x v="0"/>
    <x v="0"/>
    <n v="71077"/>
    <x v="4"/>
  </r>
  <r>
    <x v="4"/>
    <n v="4180885901"/>
    <x v="0"/>
    <x v="7"/>
    <x v="0"/>
    <x v="0"/>
    <s v="win-056"/>
    <x v="0"/>
    <s v="4180885901(6401)"/>
    <x v="1"/>
    <x v="11"/>
    <x v="11"/>
    <x v="0"/>
    <x v="0"/>
    <x v="0"/>
    <x v="0"/>
    <x v="0"/>
    <n v="6"/>
    <x v="0"/>
    <n v="46000"/>
    <n v="276000"/>
    <x v="0"/>
    <x v="0"/>
    <x v="0"/>
    <x v="0"/>
    <n v="22080"/>
    <x v="4"/>
  </r>
  <r>
    <x v="4"/>
    <n v="4180885901"/>
    <x v="0"/>
    <x v="7"/>
    <x v="0"/>
    <x v="0"/>
    <s v="win-056"/>
    <x v="0"/>
    <s v="4180885901(6401)"/>
    <x v="1"/>
    <x v="2"/>
    <x v="2"/>
    <x v="0"/>
    <x v="0"/>
    <x v="0"/>
    <x v="0"/>
    <x v="0"/>
    <n v="14"/>
    <x v="0"/>
    <n v="73431"/>
    <n v="1028034"/>
    <x v="0"/>
    <x v="0"/>
    <x v="0"/>
    <x v="0"/>
    <n v="82243"/>
    <x v="4"/>
  </r>
  <r>
    <x v="4"/>
    <n v="4180885901"/>
    <x v="0"/>
    <x v="7"/>
    <x v="0"/>
    <x v="0"/>
    <s v="win-056"/>
    <x v="0"/>
    <s v="4180885901(6401)"/>
    <x v="1"/>
    <x v="8"/>
    <x v="8"/>
    <x v="0"/>
    <x v="0"/>
    <x v="0"/>
    <x v="0"/>
    <x v="0"/>
    <n v="10"/>
    <x v="0"/>
    <n v="50182"/>
    <n v="501820"/>
    <x v="0"/>
    <x v="0"/>
    <x v="0"/>
    <x v="0"/>
    <n v="40146"/>
    <x v="4"/>
  </r>
  <r>
    <x v="4"/>
    <n v="4180885901"/>
    <x v="0"/>
    <x v="7"/>
    <x v="0"/>
    <x v="0"/>
    <s v="win-056"/>
    <x v="0"/>
    <s v="4180885901(6401)"/>
    <x v="1"/>
    <x v="1"/>
    <x v="1"/>
    <x v="0"/>
    <x v="0"/>
    <x v="0"/>
    <x v="0"/>
    <x v="0"/>
    <n v="6"/>
    <x v="0"/>
    <n v="55595"/>
    <n v="333570"/>
    <x v="0"/>
    <x v="0"/>
    <x v="0"/>
    <x v="0"/>
    <n v="26686"/>
    <x v="4"/>
  </r>
  <r>
    <x v="4"/>
    <n v="4180886067"/>
    <x v="0"/>
    <x v="7"/>
    <x v="0"/>
    <x v="0"/>
    <s v="win-056"/>
    <x v="0"/>
    <s v="4180886067(6580)"/>
    <x v="1"/>
    <x v="1"/>
    <x v="1"/>
    <x v="0"/>
    <x v="0"/>
    <x v="0"/>
    <x v="0"/>
    <x v="0"/>
    <n v="6"/>
    <x v="0"/>
    <n v="55595"/>
    <n v="333570"/>
    <x v="0"/>
    <x v="0"/>
    <x v="0"/>
    <x v="0"/>
    <n v="26686"/>
    <x v="4"/>
  </r>
  <r>
    <x v="4"/>
    <n v="4180886067"/>
    <x v="0"/>
    <x v="7"/>
    <x v="0"/>
    <x v="0"/>
    <s v="win-056"/>
    <x v="0"/>
    <s v="4180886067(6580)"/>
    <x v="1"/>
    <x v="8"/>
    <x v="8"/>
    <x v="0"/>
    <x v="0"/>
    <x v="0"/>
    <x v="0"/>
    <x v="0"/>
    <n v="10"/>
    <x v="0"/>
    <n v="50182"/>
    <n v="501820"/>
    <x v="0"/>
    <x v="0"/>
    <x v="0"/>
    <x v="0"/>
    <n v="40146"/>
    <x v="4"/>
  </r>
  <r>
    <x v="4"/>
    <n v="4180886067"/>
    <x v="0"/>
    <x v="7"/>
    <x v="0"/>
    <x v="0"/>
    <s v="win-056"/>
    <x v="0"/>
    <s v="4180886067(6580)"/>
    <x v="1"/>
    <x v="2"/>
    <x v="2"/>
    <x v="0"/>
    <x v="0"/>
    <x v="0"/>
    <x v="0"/>
    <x v="0"/>
    <n v="14"/>
    <x v="0"/>
    <n v="73431"/>
    <n v="1028034"/>
    <x v="0"/>
    <x v="0"/>
    <x v="0"/>
    <x v="0"/>
    <n v="82243"/>
    <x v="4"/>
  </r>
  <r>
    <x v="4"/>
    <n v="4180886067"/>
    <x v="0"/>
    <x v="7"/>
    <x v="0"/>
    <x v="0"/>
    <s v="win-056"/>
    <x v="0"/>
    <s v="4180886067(6580)"/>
    <x v="1"/>
    <x v="11"/>
    <x v="11"/>
    <x v="0"/>
    <x v="0"/>
    <x v="0"/>
    <x v="0"/>
    <x v="0"/>
    <n v="6"/>
    <x v="0"/>
    <n v="46000"/>
    <n v="276000"/>
    <x v="0"/>
    <x v="0"/>
    <x v="0"/>
    <x v="0"/>
    <n v="22080"/>
    <x v="4"/>
  </r>
  <r>
    <x v="4"/>
    <n v="4180886067"/>
    <x v="0"/>
    <x v="7"/>
    <x v="0"/>
    <x v="0"/>
    <s v="win-056"/>
    <x v="0"/>
    <s v="4180886067(6580)"/>
    <x v="1"/>
    <x v="0"/>
    <x v="0"/>
    <x v="0"/>
    <x v="0"/>
    <x v="0"/>
    <x v="0"/>
    <x v="0"/>
    <n v="6"/>
    <x v="0"/>
    <n v="111058"/>
    <n v="666348"/>
    <x v="0"/>
    <x v="0"/>
    <x v="0"/>
    <x v="0"/>
    <n v="53308"/>
    <x v="4"/>
  </r>
  <r>
    <x v="4"/>
    <n v="4180886017"/>
    <x v="0"/>
    <x v="7"/>
    <x v="0"/>
    <x v="0"/>
    <s v="win-056"/>
    <x v="0"/>
    <s v="4180886017(6522)"/>
    <x v="1"/>
    <x v="11"/>
    <x v="11"/>
    <x v="0"/>
    <x v="0"/>
    <x v="0"/>
    <x v="0"/>
    <x v="0"/>
    <n v="6"/>
    <x v="0"/>
    <n v="46000"/>
    <n v="276000"/>
    <x v="0"/>
    <x v="0"/>
    <x v="0"/>
    <x v="0"/>
    <n v="22080"/>
    <x v="4"/>
  </r>
  <r>
    <x v="4"/>
    <n v="4180886017"/>
    <x v="0"/>
    <x v="7"/>
    <x v="0"/>
    <x v="0"/>
    <s v="win-056"/>
    <x v="0"/>
    <s v="4180886017(6522)"/>
    <x v="1"/>
    <x v="2"/>
    <x v="2"/>
    <x v="0"/>
    <x v="0"/>
    <x v="0"/>
    <x v="0"/>
    <x v="0"/>
    <n v="20"/>
    <x v="0"/>
    <n v="73431"/>
    <n v="1468620"/>
    <x v="0"/>
    <x v="0"/>
    <x v="0"/>
    <x v="0"/>
    <n v="117490"/>
    <x v="4"/>
  </r>
  <r>
    <x v="4"/>
    <n v="4180886017"/>
    <x v="0"/>
    <x v="7"/>
    <x v="0"/>
    <x v="0"/>
    <s v="win-056"/>
    <x v="0"/>
    <s v="4180886017(6522)"/>
    <x v="1"/>
    <x v="8"/>
    <x v="8"/>
    <x v="0"/>
    <x v="0"/>
    <x v="0"/>
    <x v="0"/>
    <x v="0"/>
    <n v="10"/>
    <x v="0"/>
    <n v="50182"/>
    <n v="501820"/>
    <x v="0"/>
    <x v="0"/>
    <x v="0"/>
    <x v="0"/>
    <n v="40146"/>
    <x v="4"/>
  </r>
  <r>
    <x v="4"/>
    <n v="4180886017"/>
    <x v="0"/>
    <x v="7"/>
    <x v="0"/>
    <x v="0"/>
    <s v="win-056"/>
    <x v="0"/>
    <s v="4180886017(6522)"/>
    <x v="1"/>
    <x v="1"/>
    <x v="1"/>
    <x v="0"/>
    <x v="0"/>
    <x v="0"/>
    <x v="0"/>
    <x v="0"/>
    <n v="6"/>
    <x v="0"/>
    <n v="55595"/>
    <n v="333570"/>
    <x v="0"/>
    <x v="0"/>
    <x v="0"/>
    <x v="0"/>
    <n v="26686"/>
    <x v="4"/>
  </r>
  <r>
    <x v="4"/>
    <n v="4180884954"/>
    <x v="0"/>
    <x v="7"/>
    <x v="0"/>
    <x v="0"/>
    <s v="win-056"/>
    <x v="0"/>
    <s v="4180884954(4712)"/>
    <x v="1"/>
    <x v="2"/>
    <x v="2"/>
    <x v="0"/>
    <x v="0"/>
    <x v="0"/>
    <x v="0"/>
    <x v="0"/>
    <n v="15"/>
    <x v="0"/>
    <n v="73431"/>
    <n v="1101465"/>
    <x v="0"/>
    <x v="0"/>
    <x v="0"/>
    <x v="0"/>
    <n v="88117"/>
    <x v="4"/>
  </r>
  <r>
    <x v="4"/>
    <n v="4180884954"/>
    <x v="0"/>
    <x v="7"/>
    <x v="0"/>
    <x v="0"/>
    <s v="win-056"/>
    <x v="0"/>
    <s v="4180884954(4712)"/>
    <x v="1"/>
    <x v="11"/>
    <x v="11"/>
    <x v="0"/>
    <x v="0"/>
    <x v="0"/>
    <x v="0"/>
    <x v="0"/>
    <n v="6"/>
    <x v="0"/>
    <n v="46000"/>
    <n v="276000"/>
    <x v="0"/>
    <x v="0"/>
    <x v="0"/>
    <x v="0"/>
    <n v="22080"/>
    <x v="4"/>
  </r>
  <r>
    <x v="4"/>
    <n v="4180884954"/>
    <x v="0"/>
    <x v="7"/>
    <x v="0"/>
    <x v="0"/>
    <s v="win-056"/>
    <x v="0"/>
    <s v="4180884954(4712)"/>
    <x v="1"/>
    <x v="0"/>
    <x v="0"/>
    <x v="0"/>
    <x v="0"/>
    <x v="0"/>
    <x v="0"/>
    <x v="0"/>
    <n v="12"/>
    <x v="0"/>
    <n v="111058"/>
    <n v="1332696"/>
    <x v="0"/>
    <x v="0"/>
    <x v="0"/>
    <x v="0"/>
    <n v="106616"/>
    <x v="4"/>
  </r>
  <r>
    <x v="4"/>
    <n v="4180884954"/>
    <x v="0"/>
    <x v="7"/>
    <x v="0"/>
    <x v="0"/>
    <s v="win-056"/>
    <x v="0"/>
    <s v="4180884954(4712)"/>
    <x v="1"/>
    <x v="8"/>
    <x v="8"/>
    <x v="0"/>
    <x v="0"/>
    <x v="0"/>
    <x v="0"/>
    <x v="0"/>
    <n v="7"/>
    <x v="0"/>
    <n v="50182"/>
    <n v="351274"/>
    <x v="0"/>
    <x v="0"/>
    <x v="0"/>
    <x v="0"/>
    <n v="28102"/>
    <x v="4"/>
  </r>
  <r>
    <x v="4"/>
    <n v="4180884954"/>
    <x v="0"/>
    <x v="7"/>
    <x v="0"/>
    <x v="0"/>
    <s v="win-056"/>
    <x v="0"/>
    <s v="4180884954(4712)"/>
    <x v="1"/>
    <x v="1"/>
    <x v="1"/>
    <x v="0"/>
    <x v="0"/>
    <x v="0"/>
    <x v="0"/>
    <x v="0"/>
    <n v="3"/>
    <x v="0"/>
    <n v="55595"/>
    <n v="166785"/>
    <x v="0"/>
    <x v="0"/>
    <x v="0"/>
    <x v="0"/>
    <n v="13343"/>
    <x v="4"/>
  </r>
  <r>
    <x v="4"/>
    <n v="4180884353"/>
    <x v="0"/>
    <x v="7"/>
    <x v="0"/>
    <x v="0"/>
    <s v="win-056"/>
    <x v="0"/>
    <s v="4180884353(2afs)"/>
    <x v="1"/>
    <x v="1"/>
    <x v="1"/>
    <x v="0"/>
    <x v="0"/>
    <x v="0"/>
    <x v="0"/>
    <x v="0"/>
    <n v="6"/>
    <x v="0"/>
    <n v="55595"/>
    <n v="333570"/>
    <x v="0"/>
    <x v="0"/>
    <x v="0"/>
    <x v="0"/>
    <n v="26686"/>
    <x v="4"/>
  </r>
  <r>
    <x v="4"/>
    <n v="4180884353"/>
    <x v="0"/>
    <x v="7"/>
    <x v="0"/>
    <x v="0"/>
    <s v="win-056"/>
    <x v="0"/>
    <s v="4180884353(2afs)"/>
    <x v="1"/>
    <x v="8"/>
    <x v="8"/>
    <x v="0"/>
    <x v="0"/>
    <x v="0"/>
    <x v="0"/>
    <x v="0"/>
    <n v="5"/>
    <x v="0"/>
    <n v="50182"/>
    <n v="250910"/>
    <x v="0"/>
    <x v="0"/>
    <x v="0"/>
    <x v="0"/>
    <n v="20073"/>
    <x v="4"/>
  </r>
  <r>
    <x v="4"/>
    <n v="4180884353"/>
    <x v="0"/>
    <x v="7"/>
    <x v="0"/>
    <x v="0"/>
    <s v="win-056"/>
    <x v="0"/>
    <s v="4180884353(2afs)"/>
    <x v="1"/>
    <x v="2"/>
    <x v="2"/>
    <x v="0"/>
    <x v="0"/>
    <x v="0"/>
    <x v="0"/>
    <x v="0"/>
    <n v="20"/>
    <x v="0"/>
    <n v="73431"/>
    <n v="1468620"/>
    <x v="0"/>
    <x v="0"/>
    <x v="0"/>
    <x v="0"/>
    <n v="117490"/>
    <x v="4"/>
  </r>
  <r>
    <x v="4"/>
    <n v="4180884353"/>
    <x v="0"/>
    <x v="7"/>
    <x v="0"/>
    <x v="0"/>
    <s v="win-056"/>
    <x v="0"/>
    <s v="4180884353(2afs)"/>
    <x v="1"/>
    <x v="11"/>
    <x v="11"/>
    <x v="0"/>
    <x v="0"/>
    <x v="0"/>
    <x v="0"/>
    <x v="0"/>
    <n v="8"/>
    <x v="0"/>
    <n v="46000"/>
    <n v="368000"/>
    <x v="0"/>
    <x v="0"/>
    <x v="0"/>
    <x v="0"/>
    <n v="29440"/>
    <x v="4"/>
  </r>
  <r>
    <x v="4"/>
    <n v="4180884353"/>
    <x v="0"/>
    <x v="7"/>
    <x v="0"/>
    <x v="0"/>
    <s v="win-056"/>
    <x v="0"/>
    <s v="4180884353(2afs)"/>
    <x v="1"/>
    <x v="0"/>
    <x v="0"/>
    <x v="0"/>
    <x v="0"/>
    <x v="0"/>
    <x v="0"/>
    <x v="0"/>
    <n v="3"/>
    <x v="0"/>
    <n v="111058"/>
    <n v="333174"/>
    <x v="0"/>
    <x v="0"/>
    <x v="0"/>
    <x v="0"/>
    <n v="26654"/>
    <x v="4"/>
  </r>
  <r>
    <x v="4"/>
    <n v="4180884490"/>
    <x v="0"/>
    <x v="7"/>
    <x v="0"/>
    <x v="0"/>
    <s v="win-056"/>
    <x v="0"/>
    <s v="4180884490(2asb)"/>
    <x v="1"/>
    <x v="1"/>
    <x v="1"/>
    <x v="0"/>
    <x v="0"/>
    <x v="0"/>
    <x v="0"/>
    <x v="0"/>
    <n v="6"/>
    <x v="0"/>
    <n v="55595"/>
    <n v="333570"/>
    <x v="0"/>
    <x v="0"/>
    <x v="0"/>
    <x v="0"/>
    <n v="26686"/>
    <x v="4"/>
  </r>
  <r>
    <x v="4"/>
    <n v="4180884490"/>
    <x v="0"/>
    <x v="7"/>
    <x v="0"/>
    <x v="0"/>
    <s v="win-056"/>
    <x v="0"/>
    <s v="4180884490(2asb)"/>
    <x v="1"/>
    <x v="8"/>
    <x v="8"/>
    <x v="0"/>
    <x v="0"/>
    <x v="0"/>
    <x v="0"/>
    <x v="0"/>
    <n v="10"/>
    <x v="0"/>
    <n v="50182"/>
    <n v="501820"/>
    <x v="0"/>
    <x v="0"/>
    <x v="0"/>
    <x v="0"/>
    <n v="40146"/>
    <x v="4"/>
  </r>
  <r>
    <x v="4"/>
    <n v="4180884490"/>
    <x v="0"/>
    <x v="7"/>
    <x v="0"/>
    <x v="0"/>
    <s v="win-056"/>
    <x v="0"/>
    <s v="4180884490(2asb)"/>
    <x v="1"/>
    <x v="2"/>
    <x v="2"/>
    <x v="0"/>
    <x v="0"/>
    <x v="0"/>
    <x v="0"/>
    <x v="0"/>
    <n v="13"/>
    <x v="0"/>
    <n v="73431"/>
    <n v="954603"/>
    <x v="0"/>
    <x v="0"/>
    <x v="0"/>
    <x v="0"/>
    <n v="76368"/>
    <x v="4"/>
  </r>
  <r>
    <x v="4"/>
    <n v="4180884490"/>
    <x v="0"/>
    <x v="7"/>
    <x v="0"/>
    <x v="0"/>
    <s v="win-056"/>
    <x v="0"/>
    <s v="4180884490(2asb)"/>
    <x v="1"/>
    <x v="0"/>
    <x v="0"/>
    <x v="0"/>
    <x v="0"/>
    <x v="0"/>
    <x v="0"/>
    <x v="0"/>
    <n v="9"/>
    <x v="0"/>
    <n v="111058"/>
    <n v="999522"/>
    <x v="0"/>
    <x v="0"/>
    <x v="0"/>
    <x v="0"/>
    <n v="79962"/>
    <x v="4"/>
  </r>
  <r>
    <x v="4"/>
    <n v="4180884490"/>
    <x v="0"/>
    <x v="7"/>
    <x v="0"/>
    <x v="0"/>
    <s v="win-056"/>
    <x v="0"/>
    <s v="4180884490(2asb)"/>
    <x v="1"/>
    <x v="11"/>
    <x v="11"/>
    <x v="0"/>
    <x v="0"/>
    <x v="0"/>
    <x v="0"/>
    <x v="0"/>
    <n v="5"/>
    <x v="0"/>
    <n v="46000"/>
    <n v="230000"/>
    <x v="0"/>
    <x v="0"/>
    <x v="0"/>
    <x v="0"/>
    <n v="18400"/>
    <x v="4"/>
  </r>
  <r>
    <x v="4"/>
    <n v="4180886168"/>
    <x v="0"/>
    <x v="7"/>
    <x v="0"/>
    <x v="0"/>
    <s v="win-030"/>
    <x v="0"/>
    <s v="4180886168(6765)"/>
    <x v="1"/>
    <x v="1"/>
    <x v="1"/>
    <x v="0"/>
    <x v="0"/>
    <x v="0"/>
    <x v="0"/>
    <x v="0"/>
    <n v="4"/>
    <x v="0"/>
    <n v="55595"/>
    <n v="222380"/>
    <x v="0"/>
    <x v="0"/>
    <x v="0"/>
    <x v="0"/>
    <n v="17790"/>
    <x v="4"/>
  </r>
  <r>
    <x v="4"/>
    <n v="4180886168"/>
    <x v="0"/>
    <x v="7"/>
    <x v="0"/>
    <x v="0"/>
    <s v="win-030"/>
    <x v="0"/>
    <s v="4180886168(6765)"/>
    <x v="1"/>
    <x v="8"/>
    <x v="8"/>
    <x v="0"/>
    <x v="0"/>
    <x v="0"/>
    <x v="0"/>
    <x v="0"/>
    <n v="8"/>
    <x v="0"/>
    <n v="50182"/>
    <n v="401456"/>
    <x v="0"/>
    <x v="0"/>
    <x v="0"/>
    <x v="0"/>
    <n v="32116"/>
    <x v="4"/>
  </r>
  <r>
    <x v="4"/>
    <n v="4180886168"/>
    <x v="0"/>
    <x v="7"/>
    <x v="0"/>
    <x v="0"/>
    <s v="win-030"/>
    <x v="0"/>
    <s v="4180886168(6765)"/>
    <x v="1"/>
    <x v="2"/>
    <x v="2"/>
    <x v="0"/>
    <x v="0"/>
    <x v="0"/>
    <x v="0"/>
    <x v="0"/>
    <n v="10"/>
    <x v="0"/>
    <n v="73431"/>
    <n v="734310"/>
    <x v="0"/>
    <x v="0"/>
    <x v="0"/>
    <x v="0"/>
    <n v="58745"/>
    <x v="4"/>
  </r>
  <r>
    <x v="4"/>
    <n v="4180886168"/>
    <x v="0"/>
    <x v="7"/>
    <x v="0"/>
    <x v="0"/>
    <s v="win-030"/>
    <x v="0"/>
    <s v="4180886168(6765)"/>
    <x v="1"/>
    <x v="11"/>
    <x v="11"/>
    <x v="0"/>
    <x v="0"/>
    <x v="0"/>
    <x v="0"/>
    <x v="0"/>
    <n v="4"/>
    <x v="0"/>
    <n v="46000"/>
    <n v="184000"/>
    <x v="0"/>
    <x v="0"/>
    <x v="0"/>
    <x v="0"/>
    <n v="14720"/>
    <x v="4"/>
  </r>
  <r>
    <x v="4"/>
    <n v="4180886168"/>
    <x v="0"/>
    <x v="7"/>
    <x v="0"/>
    <x v="0"/>
    <s v="win-030"/>
    <x v="0"/>
    <s v="4180886168(6765)"/>
    <x v="1"/>
    <x v="0"/>
    <x v="0"/>
    <x v="0"/>
    <x v="0"/>
    <x v="0"/>
    <x v="0"/>
    <x v="0"/>
    <n v="6"/>
    <x v="0"/>
    <n v="111058"/>
    <n v="666348"/>
    <x v="0"/>
    <x v="0"/>
    <x v="0"/>
    <x v="0"/>
    <n v="53308"/>
    <x v="4"/>
  </r>
  <r>
    <x v="6"/>
    <n v="4180967038"/>
    <x v="0"/>
    <x v="7"/>
    <x v="0"/>
    <x v="0"/>
    <s v="win-030"/>
    <x v="0"/>
    <s v="4180967038(5457)"/>
    <x v="1"/>
    <x v="2"/>
    <x v="2"/>
    <x v="0"/>
    <x v="0"/>
    <x v="0"/>
    <x v="0"/>
    <x v="0"/>
    <n v="15"/>
    <x v="0"/>
    <n v="73431"/>
    <n v="1101465"/>
    <x v="0"/>
    <x v="0"/>
    <x v="0"/>
    <x v="0"/>
    <n v="88117"/>
    <x v="4"/>
  </r>
  <r>
    <x v="6"/>
    <n v="4180967038"/>
    <x v="0"/>
    <x v="7"/>
    <x v="0"/>
    <x v="0"/>
    <s v="win-030"/>
    <x v="0"/>
    <s v="4180967038(5457)"/>
    <x v="1"/>
    <x v="0"/>
    <x v="0"/>
    <x v="0"/>
    <x v="0"/>
    <x v="0"/>
    <x v="0"/>
    <x v="0"/>
    <n v="10"/>
    <x v="0"/>
    <n v="111058"/>
    <n v="1110580"/>
    <x v="0"/>
    <x v="0"/>
    <x v="0"/>
    <x v="0"/>
    <n v="88846"/>
    <x v="4"/>
  </r>
  <r>
    <x v="6"/>
    <n v="4180967038"/>
    <x v="0"/>
    <x v="7"/>
    <x v="0"/>
    <x v="0"/>
    <s v="win-030"/>
    <x v="0"/>
    <s v="4180967038(5457)"/>
    <x v="1"/>
    <x v="8"/>
    <x v="8"/>
    <x v="0"/>
    <x v="0"/>
    <x v="0"/>
    <x v="0"/>
    <x v="0"/>
    <n v="5"/>
    <x v="0"/>
    <n v="50182"/>
    <n v="250910"/>
    <x v="0"/>
    <x v="0"/>
    <x v="0"/>
    <x v="0"/>
    <n v="20073"/>
    <x v="4"/>
  </r>
  <r>
    <x v="6"/>
    <n v="4180967038"/>
    <x v="0"/>
    <x v="7"/>
    <x v="0"/>
    <x v="0"/>
    <s v="win-030"/>
    <x v="0"/>
    <s v="4180967038(5457)"/>
    <x v="1"/>
    <x v="10"/>
    <x v="10"/>
    <x v="0"/>
    <x v="0"/>
    <x v="0"/>
    <x v="0"/>
    <x v="0"/>
    <n v="5"/>
    <x v="0"/>
    <n v="74250"/>
    <n v="371250"/>
    <x v="0"/>
    <x v="0"/>
    <x v="0"/>
    <x v="0"/>
    <n v="29700"/>
    <x v="4"/>
  </r>
  <r>
    <x v="4"/>
    <n v="4180884996"/>
    <x v="0"/>
    <x v="7"/>
    <x v="0"/>
    <x v="0"/>
    <s v="win-030"/>
    <x v="0"/>
    <s v="4180884996(4923)"/>
    <x v="1"/>
    <x v="2"/>
    <x v="2"/>
    <x v="0"/>
    <x v="0"/>
    <x v="0"/>
    <x v="0"/>
    <x v="0"/>
    <n v="20"/>
    <x v="0"/>
    <n v="73431"/>
    <n v="1468620"/>
    <x v="0"/>
    <x v="0"/>
    <x v="0"/>
    <x v="0"/>
    <n v="117490"/>
    <x v="4"/>
  </r>
  <r>
    <x v="4"/>
    <n v="4180884996"/>
    <x v="0"/>
    <x v="7"/>
    <x v="0"/>
    <x v="0"/>
    <s v="win-030"/>
    <x v="0"/>
    <s v="4180884996(4923)"/>
    <x v="1"/>
    <x v="11"/>
    <x v="11"/>
    <x v="0"/>
    <x v="0"/>
    <x v="0"/>
    <x v="0"/>
    <x v="0"/>
    <n v="8"/>
    <x v="0"/>
    <n v="46000"/>
    <n v="368000"/>
    <x v="0"/>
    <x v="0"/>
    <x v="0"/>
    <x v="0"/>
    <n v="29440"/>
    <x v="4"/>
  </r>
  <r>
    <x v="4"/>
    <n v="4180885446"/>
    <x v="0"/>
    <x v="7"/>
    <x v="0"/>
    <x v="0"/>
    <s v="win-030"/>
    <x v="0"/>
    <s v="4180885446(5910)"/>
    <x v="1"/>
    <x v="0"/>
    <x v="0"/>
    <x v="0"/>
    <x v="0"/>
    <x v="0"/>
    <x v="0"/>
    <x v="0"/>
    <n v="6"/>
    <x v="0"/>
    <n v="111058"/>
    <n v="666348"/>
    <x v="0"/>
    <x v="0"/>
    <x v="0"/>
    <x v="0"/>
    <n v="53308"/>
    <x v="4"/>
  </r>
  <r>
    <x v="4"/>
    <n v="4180885446"/>
    <x v="0"/>
    <x v="7"/>
    <x v="0"/>
    <x v="0"/>
    <s v="win-030"/>
    <x v="0"/>
    <s v="4180885446(5910)"/>
    <x v="1"/>
    <x v="11"/>
    <x v="11"/>
    <x v="0"/>
    <x v="0"/>
    <x v="0"/>
    <x v="0"/>
    <x v="0"/>
    <n v="4"/>
    <x v="0"/>
    <n v="46000"/>
    <n v="184000"/>
    <x v="0"/>
    <x v="0"/>
    <x v="0"/>
    <x v="0"/>
    <n v="14720"/>
    <x v="4"/>
  </r>
  <r>
    <x v="4"/>
    <n v="4180885446"/>
    <x v="0"/>
    <x v="7"/>
    <x v="0"/>
    <x v="0"/>
    <s v="win-030"/>
    <x v="0"/>
    <s v="4180885446(5910)"/>
    <x v="1"/>
    <x v="2"/>
    <x v="2"/>
    <x v="0"/>
    <x v="0"/>
    <x v="0"/>
    <x v="0"/>
    <x v="0"/>
    <n v="10"/>
    <x v="0"/>
    <n v="73431"/>
    <n v="734310"/>
    <x v="0"/>
    <x v="0"/>
    <x v="0"/>
    <x v="0"/>
    <n v="58745"/>
    <x v="4"/>
  </r>
  <r>
    <x v="4"/>
    <n v="4180885446"/>
    <x v="0"/>
    <x v="7"/>
    <x v="0"/>
    <x v="0"/>
    <s v="win-030"/>
    <x v="0"/>
    <s v="4180885446(5910)"/>
    <x v="1"/>
    <x v="8"/>
    <x v="8"/>
    <x v="0"/>
    <x v="0"/>
    <x v="0"/>
    <x v="0"/>
    <x v="0"/>
    <n v="8"/>
    <x v="0"/>
    <n v="50182"/>
    <n v="401456"/>
    <x v="0"/>
    <x v="0"/>
    <x v="0"/>
    <x v="0"/>
    <n v="32116"/>
    <x v="4"/>
  </r>
  <r>
    <x v="4"/>
    <n v="4180885446"/>
    <x v="0"/>
    <x v="7"/>
    <x v="0"/>
    <x v="0"/>
    <s v="win-030"/>
    <x v="0"/>
    <s v="4180885446(5910)"/>
    <x v="1"/>
    <x v="1"/>
    <x v="1"/>
    <x v="0"/>
    <x v="0"/>
    <x v="0"/>
    <x v="0"/>
    <x v="0"/>
    <n v="4"/>
    <x v="0"/>
    <n v="55595"/>
    <n v="222380"/>
    <x v="0"/>
    <x v="0"/>
    <x v="0"/>
    <x v="0"/>
    <n v="17790"/>
    <x v="4"/>
  </r>
  <r>
    <x v="4"/>
    <n v="4180884415"/>
    <x v="0"/>
    <x v="7"/>
    <x v="0"/>
    <x v="0"/>
    <s v="win-030"/>
    <x v="0"/>
    <s v="4180884415(2ajt)"/>
    <x v="1"/>
    <x v="8"/>
    <x v="8"/>
    <x v="0"/>
    <x v="0"/>
    <x v="0"/>
    <x v="0"/>
    <x v="0"/>
    <n v="12"/>
    <x v="0"/>
    <n v="50182"/>
    <n v="602184"/>
    <x v="0"/>
    <x v="0"/>
    <x v="0"/>
    <x v="0"/>
    <n v="48175"/>
    <x v="4"/>
  </r>
  <r>
    <x v="4"/>
    <n v="4180884415"/>
    <x v="0"/>
    <x v="7"/>
    <x v="0"/>
    <x v="0"/>
    <s v="win-030"/>
    <x v="0"/>
    <s v="4180884415(2ajt)"/>
    <x v="1"/>
    <x v="2"/>
    <x v="2"/>
    <x v="0"/>
    <x v="0"/>
    <x v="0"/>
    <x v="0"/>
    <x v="0"/>
    <n v="22"/>
    <x v="0"/>
    <n v="73431"/>
    <n v="1615482"/>
    <x v="0"/>
    <x v="0"/>
    <x v="0"/>
    <x v="0"/>
    <n v="129239"/>
    <x v="4"/>
  </r>
  <r>
    <x v="4"/>
    <n v="4180884415"/>
    <x v="0"/>
    <x v="7"/>
    <x v="0"/>
    <x v="0"/>
    <s v="win-030"/>
    <x v="0"/>
    <s v="4180884415(2ajt)"/>
    <x v="1"/>
    <x v="1"/>
    <x v="1"/>
    <x v="0"/>
    <x v="0"/>
    <x v="0"/>
    <x v="0"/>
    <x v="0"/>
    <n v="5"/>
    <x v="0"/>
    <n v="55595"/>
    <n v="277975"/>
    <x v="0"/>
    <x v="0"/>
    <x v="0"/>
    <x v="0"/>
    <n v="22238"/>
    <x v="4"/>
  </r>
  <r>
    <x v="4"/>
    <n v="4180884415"/>
    <x v="0"/>
    <x v="7"/>
    <x v="0"/>
    <x v="0"/>
    <s v="win-030"/>
    <x v="0"/>
    <s v="4180884415(2ajt)"/>
    <x v="1"/>
    <x v="11"/>
    <x v="11"/>
    <x v="0"/>
    <x v="0"/>
    <x v="0"/>
    <x v="0"/>
    <x v="0"/>
    <n v="6"/>
    <x v="0"/>
    <n v="46000"/>
    <n v="276000"/>
    <x v="0"/>
    <x v="0"/>
    <x v="0"/>
    <x v="0"/>
    <n v="22080"/>
    <x v="4"/>
  </r>
  <r>
    <x v="4"/>
    <n v="4180884415"/>
    <x v="0"/>
    <x v="7"/>
    <x v="0"/>
    <x v="0"/>
    <s v="win-030"/>
    <x v="0"/>
    <s v="4180884415(2ajt)"/>
    <x v="1"/>
    <x v="0"/>
    <x v="0"/>
    <x v="0"/>
    <x v="0"/>
    <x v="0"/>
    <x v="0"/>
    <x v="0"/>
    <n v="11"/>
    <x v="0"/>
    <n v="111058"/>
    <n v="1221638"/>
    <x v="0"/>
    <x v="0"/>
    <x v="0"/>
    <x v="0"/>
    <n v="97731"/>
    <x v="4"/>
  </r>
  <r>
    <x v="4"/>
    <n v="4180884999"/>
    <x v="0"/>
    <x v="7"/>
    <x v="0"/>
    <x v="0"/>
    <s v="win-030"/>
    <x v="0"/>
    <s v="4180884999(4954)"/>
    <x v="1"/>
    <x v="0"/>
    <x v="0"/>
    <x v="0"/>
    <x v="0"/>
    <x v="0"/>
    <x v="0"/>
    <x v="0"/>
    <n v="7"/>
    <x v="0"/>
    <n v="111058"/>
    <n v="777406"/>
    <x v="0"/>
    <x v="0"/>
    <x v="0"/>
    <x v="0"/>
    <n v="62192"/>
    <x v="4"/>
  </r>
  <r>
    <x v="4"/>
    <n v="4180884999"/>
    <x v="0"/>
    <x v="7"/>
    <x v="0"/>
    <x v="0"/>
    <s v="win-030"/>
    <x v="0"/>
    <s v="4180884999(4954)"/>
    <x v="1"/>
    <x v="1"/>
    <x v="1"/>
    <x v="0"/>
    <x v="0"/>
    <x v="0"/>
    <x v="0"/>
    <x v="0"/>
    <n v="6"/>
    <x v="0"/>
    <n v="55595"/>
    <n v="333570"/>
    <x v="0"/>
    <x v="0"/>
    <x v="0"/>
    <x v="0"/>
    <n v="26686"/>
    <x v="4"/>
  </r>
  <r>
    <x v="4"/>
    <n v="4180884999"/>
    <x v="0"/>
    <x v="7"/>
    <x v="0"/>
    <x v="0"/>
    <s v="win-030"/>
    <x v="0"/>
    <s v="4180884999(4954)"/>
    <x v="1"/>
    <x v="8"/>
    <x v="8"/>
    <x v="0"/>
    <x v="0"/>
    <x v="0"/>
    <x v="0"/>
    <x v="0"/>
    <n v="10"/>
    <x v="0"/>
    <n v="50182"/>
    <n v="501820"/>
    <x v="0"/>
    <x v="0"/>
    <x v="0"/>
    <x v="0"/>
    <n v="40146"/>
    <x v="4"/>
  </r>
  <r>
    <x v="4"/>
    <n v="4180884999"/>
    <x v="0"/>
    <x v="7"/>
    <x v="0"/>
    <x v="0"/>
    <s v="win-030"/>
    <x v="0"/>
    <s v="4180884999(4954)"/>
    <x v="1"/>
    <x v="11"/>
    <x v="11"/>
    <x v="0"/>
    <x v="0"/>
    <x v="0"/>
    <x v="0"/>
    <x v="0"/>
    <n v="3"/>
    <x v="0"/>
    <n v="46000"/>
    <n v="138000"/>
    <x v="0"/>
    <x v="0"/>
    <x v="0"/>
    <x v="0"/>
    <n v="11040"/>
    <x v="4"/>
  </r>
  <r>
    <x v="4"/>
    <n v="4180884999"/>
    <x v="0"/>
    <x v="7"/>
    <x v="0"/>
    <x v="0"/>
    <s v="win-030"/>
    <x v="0"/>
    <s v="4180884999(4954)"/>
    <x v="1"/>
    <x v="2"/>
    <x v="2"/>
    <x v="0"/>
    <x v="0"/>
    <x v="0"/>
    <x v="0"/>
    <x v="0"/>
    <n v="15"/>
    <x v="0"/>
    <n v="73431"/>
    <n v="1101465"/>
    <x v="0"/>
    <x v="0"/>
    <x v="0"/>
    <x v="0"/>
    <n v="88117"/>
    <x v="4"/>
  </r>
  <r>
    <x v="4"/>
    <n v="4180884999"/>
    <x v="0"/>
    <x v="7"/>
    <x v="0"/>
    <x v="0"/>
    <s v="win-030"/>
    <x v="0"/>
    <s v="4180884999(4954)"/>
    <x v="1"/>
    <x v="10"/>
    <x v="10"/>
    <x v="0"/>
    <x v="0"/>
    <x v="0"/>
    <x v="0"/>
    <x v="0"/>
    <n v="10"/>
    <x v="0"/>
    <n v="74250"/>
    <n v="742500"/>
    <x v="0"/>
    <x v="0"/>
    <x v="0"/>
    <x v="0"/>
    <n v="59400"/>
    <x v="4"/>
  </r>
  <r>
    <x v="1"/>
    <n v="4180763344"/>
    <x v="0"/>
    <x v="7"/>
    <x v="0"/>
    <x v="0"/>
    <s v="WIN-PTO-00-003"/>
    <x v="0"/>
    <s v="4180763344(2bcc)"/>
    <x v="1"/>
    <x v="2"/>
    <x v="2"/>
    <x v="0"/>
    <x v="0"/>
    <x v="0"/>
    <x v="0"/>
    <x v="0"/>
    <n v="20"/>
    <x v="0"/>
    <n v="73431"/>
    <n v="1468620"/>
    <x v="0"/>
    <x v="0"/>
    <x v="0"/>
    <x v="0"/>
    <n v="117490"/>
    <x v="4"/>
  </r>
  <r>
    <x v="1"/>
    <n v="4180763344"/>
    <x v="0"/>
    <x v="7"/>
    <x v="0"/>
    <x v="0"/>
    <s v="WIN-PTO-00-003"/>
    <x v="0"/>
    <s v="4180763344(2bcc)"/>
    <x v="1"/>
    <x v="11"/>
    <x v="11"/>
    <x v="0"/>
    <x v="0"/>
    <x v="0"/>
    <x v="0"/>
    <x v="0"/>
    <n v="15"/>
    <x v="0"/>
    <n v="46000"/>
    <n v="690000"/>
    <x v="0"/>
    <x v="0"/>
    <x v="0"/>
    <x v="0"/>
    <n v="55200"/>
    <x v="4"/>
  </r>
  <r>
    <x v="1"/>
    <n v="4180763344"/>
    <x v="0"/>
    <x v="7"/>
    <x v="0"/>
    <x v="0"/>
    <s v="WIN-PTO-00-003"/>
    <x v="0"/>
    <s v="4180763344(2bcc)"/>
    <x v="1"/>
    <x v="8"/>
    <x v="8"/>
    <x v="0"/>
    <x v="0"/>
    <x v="0"/>
    <x v="0"/>
    <x v="0"/>
    <n v="12"/>
    <x v="0"/>
    <n v="50182"/>
    <n v="602184"/>
    <x v="0"/>
    <x v="0"/>
    <x v="0"/>
    <x v="0"/>
    <n v="48175"/>
    <x v="4"/>
  </r>
  <r>
    <x v="1"/>
    <n v="4180763344"/>
    <x v="0"/>
    <x v="7"/>
    <x v="0"/>
    <x v="0"/>
    <s v="WIN-PTO-00-003"/>
    <x v="0"/>
    <s v="4180763344(2bcc)"/>
    <x v="1"/>
    <x v="0"/>
    <x v="0"/>
    <x v="0"/>
    <x v="0"/>
    <x v="0"/>
    <x v="0"/>
    <x v="0"/>
    <n v="20"/>
    <x v="0"/>
    <n v="111058"/>
    <n v="2221160"/>
    <x v="0"/>
    <x v="0"/>
    <x v="0"/>
    <x v="0"/>
    <n v="177693"/>
    <x v="4"/>
  </r>
  <r>
    <x v="1"/>
    <n v="4180763344"/>
    <x v="0"/>
    <x v="7"/>
    <x v="0"/>
    <x v="0"/>
    <s v="WIN-PTO-00-003"/>
    <x v="0"/>
    <s v="4180763344(2bcc)"/>
    <x v="1"/>
    <x v="10"/>
    <x v="10"/>
    <x v="0"/>
    <x v="0"/>
    <x v="0"/>
    <x v="0"/>
    <x v="0"/>
    <n v="10"/>
    <x v="0"/>
    <n v="74250"/>
    <n v="742500"/>
    <x v="0"/>
    <x v="0"/>
    <x v="0"/>
    <x v="0"/>
    <n v="59400"/>
    <x v="4"/>
  </r>
  <r>
    <x v="18"/>
    <n v="4180564351"/>
    <x v="0"/>
    <x v="7"/>
    <x v="0"/>
    <x v="0"/>
    <s v="WIN-NBH-00-001"/>
    <x v="0"/>
    <s v="4180564351(6371)"/>
    <x v="1"/>
    <x v="8"/>
    <x v="8"/>
    <x v="0"/>
    <x v="0"/>
    <x v="0"/>
    <x v="0"/>
    <x v="0"/>
    <n v="3"/>
    <x v="0"/>
    <n v="50182"/>
    <n v="150546"/>
    <x v="0"/>
    <x v="0"/>
    <x v="0"/>
    <x v="0"/>
    <n v="12044"/>
    <x v="4"/>
  </r>
  <r>
    <x v="18"/>
    <n v="4180564351"/>
    <x v="0"/>
    <x v="7"/>
    <x v="0"/>
    <x v="0"/>
    <s v="WIN-NBH-00-001"/>
    <x v="0"/>
    <s v="4180564351(6371)"/>
    <x v="1"/>
    <x v="10"/>
    <x v="10"/>
    <x v="0"/>
    <x v="0"/>
    <x v="0"/>
    <x v="0"/>
    <x v="0"/>
    <n v="3"/>
    <x v="0"/>
    <n v="74250"/>
    <n v="222750"/>
    <x v="0"/>
    <x v="0"/>
    <x v="0"/>
    <x v="0"/>
    <n v="17820"/>
    <x v="4"/>
  </r>
  <r>
    <x v="18"/>
    <n v="4180564351"/>
    <x v="0"/>
    <x v="7"/>
    <x v="0"/>
    <x v="0"/>
    <s v="WIN-NBH-00-001"/>
    <x v="0"/>
    <s v="4180564351(6371)"/>
    <x v="1"/>
    <x v="2"/>
    <x v="2"/>
    <x v="0"/>
    <x v="0"/>
    <x v="0"/>
    <x v="0"/>
    <x v="0"/>
    <n v="20"/>
    <x v="0"/>
    <n v="73431"/>
    <n v="1468620"/>
    <x v="0"/>
    <x v="0"/>
    <x v="0"/>
    <x v="0"/>
    <n v="117490"/>
    <x v="4"/>
  </r>
  <r>
    <x v="18"/>
    <n v="4180564351"/>
    <x v="0"/>
    <x v="7"/>
    <x v="0"/>
    <x v="0"/>
    <s v="WIN-NBH-00-001"/>
    <x v="0"/>
    <s v="4180564351(6371)"/>
    <x v="1"/>
    <x v="0"/>
    <x v="0"/>
    <x v="0"/>
    <x v="0"/>
    <x v="0"/>
    <x v="0"/>
    <x v="0"/>
    <n v="3"/>
    <x v="0"/>
    <n v="111058"/>
    <n v="333174"/>
    <x v="0"/>
    <x v="0"/>
    <x v="0"/>
    <x v="0"/>
    <n v="26654"/>
    <x v="4"/>
  </r>
  <r>
    <x v="4"/>
    <n v="4180886069"/>
    <x v="0"/>
    <x v="7"/>
    <x v="0"/>
    <x v="0"/>
    <s v="WIN-NBH-00-001"/>
    <x v="0"/>
    <s v="4180886069(6586)"/>
    <x v="1"/>
    <x v="2"/>
    <x v="2"/>
    <x v="0"/>
    <x v="0"/>
    <x v="0"/>
    <x v="0"/>
    <x v="0"/>
    <n v="20"/>
    <x v="0"/>
    <n v="73431"/>
    <n v="1468620"/>
    <x v="0"/>
    <x v="0"/>
    <x v="0"/>
    <x v="0"/>
    <n v="117490"/>
    <x v="4"/>
  </r>
  <r>
    <x v="4"/>
    <n v="4180886069"/>
    <x v="0"/>
    <x v="7"/>
    <x v="0"/>
    <x v="0"/>
    <s v="WIN-NBH-00-001"/>
    <x v="0"/>
    <s v="4180886069(6586)"/>
    <x v="1"/>
    <x v="8"/>
    <x v="8"/>
    <x v="0"/>
    <x v="0"/>
    <x v="0"/>
    <x v="0"/>
    <x v="0"/>
    <n v="10"/>
    <x v="0"/>
    <n v="50182"/>
    <n v="501820"/>
    <x v="0"/>
    <x v="0"/>
    <x v="0"/>
    <x v="0"/>
    <n v="40146"/>
    <x v="4"/>
  </r>
  <r>
    <x v="4"/>
    <n v="4180886069"/>
    <x v="0"/>
    <x v="7"/>
    <x v="0"/>
    <x v="0"/>
    <s v="WIN-NBH-00-001"/>
    <x v="0"/>
    <s v="4180886069(6586)"/>
    <x v="1"/>
    <x v="1"/>
    <x v="1"/>
    <x v="0"/>
    <x v="0"/>
    <x v="0"/>
    <x v="0"/>
    <x v="0"/>
    <n v="10"/>
    <x v="0"/>
    <n v="55595"/>
    <n v="555950"/>
    <x v="0"/>
    <x v="0"/>
    <x v="0"/>
    <x v="0"/>
    <n v="44476"/>
    <x v="4"/>
  </r>
  <r>
    <x v="4"/>
    <n v="4180886069"/>
    <x v="0"/>
    <x v="7"/>
    <x v="0"/>
    <x v="0"/>
    <s v="WIN-NBH-00-001"/>
    <x v="0"/>
    <s v="4180886069(6586)"/>
    <x v="1"/>
    <x v="11"/>
    <x v="11"/>
    <x v="0"/>
    <x v="0"/>
    <x v="0"/>
    <x v="0"/>
    <x v="0"/>
    <n v="5"/>
    <x v="0"/>
    <n v="46000"/>
    <n v="230000"/>
    <x v="0"/>
    <x v="0"/>
    <x v="0"/>
    <x v="0"/>
    <n v="18400"/>
    <x v="4"/>
  </r>
  <r>
    <x v="4"/>
    <n v="4180886069"/>
    <x v="0"/>
    <x v="7"/>
    <x v="0"/>
    <x v="0"/>
    <s v="WIN-NBH-00-001"/>
    <x v="0"/>
    <s v="4180886069(6586)"/>
    <x v="1"/>
    <x v="0"/>
    <x v="0"/>
    <x v="0"/>
    <x v="0"/>
    <x v="0"/>
    <x v="0"/>
    <x v="0"/>
    <n v="15"/>
    <x v="0"/>
    <n v="111058"/>
    <n v="1665870"/>
    <x v="0"/>
    <x v="0"/>
    <x v="0"/>
    <x v="0"/>
    <n v="133270"/>
    <x v="4"/>
  </r>
  <r>
    <x v="4"/>
    <n v="4180884519"/>
    <x v="0"/>
    <x v="7"/>
    <x v="0"/>
    <x v="0"/>
    <s v="WIN-NBH-00-001"/>
    <x v="0"/>
    <s v="4180884519(2av4)"/>
    <x v="1"/>
    <x v="1"/>
    <x v="1"/>
    <x v="0"/>
    <x v="0"/>
    <x v="0"/>
    <x v="0"/>
    <x v="0"/>
    <n v="5"/>
    <x v="0"/>
    <n v="55595"/>
    <n v="277975"/>
    <x v="0"/>
    <x v="0"/>
    <x v="0"/>
    <x v="0"/>
    <n v="22238"/>
    <x v="4"/>
  </r>
  <r>
    <x v="4"/>
    <n v="4180884519"/>
    <x v="0"/>
    <x v="7"/>
    <x v="0"/>
    <x v="0"/>
    <s v="WIN-NBH-00-001"/>
    <x v="0"/>
    <s v="4180884519(2av4)"/>
    <x v="1"/>
    <x v="8"/>
    <x v="8"/>
    <x v="0"/>
    <x v="0"/>
    <x v="0"/>
    <x v="0"/>
    <x v="0"/>
    <n v="10"/>
    <x v="0"/>
    <n v="50182"/>
    <n v="501820"/>
    <x v="0"/>
    <x v="0"/>
    <x v="0"/>
    <x v="0"/>
    <n v="40146"/>
    <x v="4"/>
  </r>
  <r>
    <x v="4"/>
    <n v="4180884519"/>
    <x v="0"/>
    <x v="7"/>
    <x v="0"/>
    <x v="0"/>
    <s v="WIN-NBH-00-001"/>
    <x v="0"/>
    <s v="4180884519(2av4)"/>
    <x v="1"/>
    <x v="2"/>
    <x v="2"/>
    <x v="0"/>
    <x v="0"/>
    <x v="0"/>
    <x v="0"/>
    <x v="0"/>
    <n v="10"/>
    <x v="0"/>
    <n v="73431"/>
    <n v="734310"/>
    <x v="0"/>
    <x v="0"/>
    <x v="0"/>
    <x v="0"/>
    <n v="58745"/>
    <x v="4"/>
  </r>
  <r>
    <x v="4"/>
    <n v="4180884519"/>
    <x v="0"/>
    <x v="7"/>
    <x v="0"/>
    <x v="0"/>
    <s v="WIN-NBH-00-001"/>
    <x v="0"/>
    <s v="4180884519(2av4)"/>
    <x v="1"/>
    <x v="11"/>
    <x v="11"/>
    <x v="0"/>
    <x v="0"/>
    <x v="0"/>
    <x v="0"/>
    <x v="0"/>
    <n v="10"/>
    <x v="0"/>
    <n v="46000"/>
    <n v="460000"/>
    <x v="0"/>
    <x v="0"/>
    <x v="0"/>
    <x v="0"/>
    <n v="36800"/>
    <x v="4"/>
  </r>
  <r>
    <x v="4"/>
    <n v="4180884519"/>
    <x v="0"/>
    <x v="7"/>
    <x v="0"/>
    <x v="0"/>
    <s v="WIN-NBH-00-001"/>
    <x v="0"/>
    <s v="4180884519(2av4)"/>
    <x v="1"/>
    <x v="0"/>
    <x v="0"/>
    <x v="0"/>
    <x v="0"/>
    <x v="0"/>
    <x v="0"/>
    <x v="0"/>
    <n v="10"/>
    <x v="0"/>
    <n v="111058"/>
    <n v="1110580"/>
    <x v="0"/>
    <x v="0"/>
    <x v="0"/>
    <x v="0"/>
    <n v="88846"/>
    <x v="4"/>
  </r>
  <r>
    <x v="4"/>
    <n v="4180884519"/>
    <x v="0"/>
    <x v="7"/>
    <x v="0"/>
    <x v="0"/>
    <s v="WIN-NBH-00-001"/>
    <x v="0"/>
    <s v="4180884519(2av4)"/>
    <x v="1"/>
    <x v="10"/>
    <x v="10"/>
    <x v="0"/>
    <x v="0"/>
    <x v="0"/>
    <x v="0"/>
    <x v="0"/>
    <n v="5"/>
    <x v="0"/>
    <n v="74250"/>
    <n v="371250"/>
    <x v="0"/>
    <x v="0"/>
    <x v="0"/>
    <x v="0"/>
    <n v="29700"/>
    <x v="4"/>
  </r>
  <r>
    <x v="4"/>
    <n v="4180886071"/>
    <x v="0"/>
    <x v="7"/>
    <x v="0"/>
    <x v="0"/>
    <s v="WIN-NBH-00-001"/>
    <x v="0"/>
    <s v="4180886071(6603)"/>
    <x v="1"/>
    <x v="0"/>
    <x v="0"/>
    <x v="0"/>
    <x v="0"/>
    <x v="0"/>
    <x v="0"/>
    <x v="0"/>
    <n v="8"/>
    <x v="0"/>
    <n v="111058"/>
    <n v="888464"/>
    <x v="0"/>
    <x v="0"/>
    <x v="0"/>
    <x v="0"/>
    <n v="71077"/>
    <x v="4"/>
  </r>
  <r>
    <x v="4"/>
    <n v="4180886071"/>
    <x v="0"/>
    <x v="7"/>
    <x v="0"/>
    <x v="0"/>
    <s v="WIN-NBH-00-001"/>
    <x v="0"/>
    <s v="4180886071(6603)"/>
    <x v="1"/>
    <x v="11"/>
    <x v="11"/>
    <x v="0"/>
    <x v="0"/>
    <x v="0"/>
    <x v="0"/>
    <x v="0"/>
    <n v="6"/>
    <x v="0"/>
    <n v="46000"/>
    <n v="276000"/>
    <x v="0"/>
    <x v="0"/>
    <x v="0"/>
    <x v="0"/>
    <n v="22080"/>
    <x v="4"/>
  </r>
  <r>
    <x v="4"/>
    <n v="4180886071"/>
    <x v="0"/>
    <x v="7"/>
    <x v="0"/>
    <x v="0"/>
    <s v="WIN-NBH-00-001"/>
    <x v="0"/>
    <s v="4180886071(6603)"/>
    <x v="1"/>
    <x v="2"/>
    <x v="2"/>
    <x v="0"/>
    <x v="0"/>
    <x v="0"/>
    <x v="0"/>
    <x v="0"/>
    <n v="14"/>
    <x v="0"/>
    <n v="73431"/>
    <n v="1028034"/>
    <x v="0"/>
    <x v="0"/>
    <x v="0"/>
    <x v="0"/>
    <n v="82243"/>
    <x v="4"/>
  </r>
  <r>
    <x v="4"/>
    <n v="4180886071"/>
    <x v="0"/>
    <x v="7"/>
    <x v="0"/>
    <x v="0"/>
    <s v="WIN-NBH-00-001"/>
    <x v="0"/>
    <s v="4180886071(6603)"/>
    <x v="1"/>
    <x v="8"/>
    <x v="8"/>
    <x v="0"/>
    <x v="0"/>
    <x v="0"/>
    <x v="0"/>
    <x v="0"/>
    <n v="10"/>
    <x v="0"/>
    <n v="50182"/>
    <n v="501820"/>
    <x v="0"/>
    <x v="0"/>
    <x v="0"/>
    <x v="0"/>
    <n v="40146"/>
    <x v="4"/>
  </r>
  <r>
    <x v="4"/>
    <n v="4180886071"/>
    <x v="0"/>
    <x v="7"/>
    <x v="0"/>
    <x v="0"/>
    <s v="WIN-NBH-00-001"/>
    <x v="0"/>
    <s v="4180886071(6603)"/>
    <x v="1"/>
    <x v="1"/>
    <x v="1"/>
    <x v="0"/>
    <x v="0"/>
    <x v="0"/>
    <x v="0"/>
    <x v="0"/>
    <n v="6"/>
    <x v="0"/>
    <n v="55595"/>
    <n v="333570"/>
    <x v="0"/>
    <x v="0"/>
    <x v="0"/>
    <x v="0"/>
    <n v="26686"/>
    <x v="4"/>
  </r>
  <r>
    <x v="4"/>
    <n v="4180884705"/>
    <x v="0"/>
    <x v="7"/>
    <x v="0"/>
    <x v="0"/>
    <s v="WIN-NBH-00-001"/>
    <x v="0"/>
    <s v="4180884705(2bv4)"/>
    <x v="1"/>
    <x v="8"/>
    <x v="8"/>
    <x v="0"/>
    <x v="0"/>
    <x v="0"/>
    <x v="0"/>
    <x v="0"/>
    <n v="10"/>
    <x v="0"/>
    <n v="50182"/>
    <n v="501820"/>
    <x v="0"/>
    <x v="0"/>
    <x v="0"/>
    <x v="0"/>
    <n v="40146"/>
    <x v="4"/>
  </r>
  <r>
    <x v="4"/>
    <n v="4180884705"/>
    <x v="0"/>
    <x v="7"/>
    <x v="0"/>
    <x v="0"/>
    <s v="WIN-NBH-00-001"/>
    <x v="0"/>
    <s v="4180884705(2bv4)"/>
    <x v="1"/>
    <x v="2"/>
    <x v="2"/>
    <x v="0"/>
    <x v="0"/>
    <x v="0"/>
    <x v="0"/>
    <x v="0"/>
    <n v="10"/>
    <x v="0"/>
    <n v="73431"/>
    <n v="734310"/>
    <x v="0"/>
    <x v="0"/>
    <x v="0"/>
    <x v="0"/>
    <n v="58745"/>
    <x v="4"/>
  </r>
  <r>
    <x v="4"/>
    <n v="4180884705"/>
    <x v="0"/>
    <x v="7"/>
    <x v="0"/>
    <x v="0"/>
    <s v="WIN-NBH-00-001"/>
    <x v="0"/>
    <s v="4180884705(2bv4)"/>
    <x v="1"/>
    <x v="1"/>
    <x v="1"/>
    <x v="0"/>
    <x v="0"/>
    <x v="0"/>
    <x v="0"/>
    <x v="0"/>
    <n v="10"/>
    <x v="0"/>
    <n v="55595"/>
    <n v="555950"/>
    <x v="0"/>
    <x v="0"/>
    <x v="0"/>
    <x v="0"/>
    <n v="44476"/>
    <x v="4"/>
  </r>
  <r>
    <x v="4"/>
    <n v="4180884705"/>
    <x v="0"/>
    <x v="7"/>
    <x v="0"/>
    <x v="0"/>
    <s v="WIN-NBH-00-001"/>
    <x v="0"/>
    <s v="4180884705(2bv4)"/>
    <x v="1"/>
    <x v="11"/>
    <x v="11"/>
    <x v="0"/>
    <x v="0"/>
    <x v="0"/>
    <x v="0"/>
    <x v="0"/>
    <n v="5"/>
    <x v="0"/>
    <n v="46000"/>
    <n v="230000"/>
    <x v="0"/>
    <x v="0"/>
    <x v="0"/>
    <x v="0"/>
    <n v="18400"/>
    <x v="4"/>
  </r>
  <r>
    <x v="4"/>
    <n v="4180884705"/>
    <x v="0"/>
    <x v="7"/>
    <x v="0"/>
    <x v="0"/>
    <s v="WIN-NBH-00-001"/>
    <x v="0"/>
    <s v="4180884705(2bv4)"/>
    <x v="1"/>
    <x v="0"/>
    <x v="0"/>
    <x v="0"/>
    <x v="0"/>
    <x v="0"/>
    <x v="0"/>
    <x v="0"/>
    <n v="10"/>
    <x v="0"/>
    <n v="111058"/>
    <n v="1110580"/>
    <x v="0"/>
    <x v="0"/>
    <x v="0"/>
    <x v="0"/>
    <n v="88846"/>
    <x v="4"/>
  </r>
  <r>
    <x v="4"/>
    <n v="4180886109"/>
    <x v="0"/>
    <x v="7"/>
    <x v="0"/>
    <x v="0"/>
    <s v="win-044"/>
    <x v="0"/>
    <s v="4180886109(6636)"/>
    <x v="1"/>
    <x v="0"/>
    <x v="0"/>
    <x v="0"/>
    <x v="0"/>
    <x v="0"/>
    <x v="0"/>
    <x v="0"/>
    <n v="6"/>
    <x v="0"/>
    <n v="111058"/>
    <n v="666348"/>
    <x v="0"/>
    <x v="0"/>
    <x v="0"/>
    <x v="0"/>
    <n v="53308"/>
    <x v="4"/>
  </r>
  <r>
    <x v="4"/>
    <n v="4180886109"/>
    <x v="0"/>
    <x v="7"/>
    <x v="0"/>
    <x v="0"/>
    <s v="win-044"/>
    <x v="0"/>
    <s v="4180886109(6636)"/>
    <x v="1"/>
    <x v="11"/>
    <x v="11"/>
    <x v="0"/>
    <x v="0"/>
    <x v="0"/>
    <x v="0"/>
    <x v="0"/>
    <n v="6"/>
    <x v="0"/>
    <n v="46000"/>
    <n v="276000"/>
    <x v="0"/>
    <x v="0"/>
    <x v="0"/>
    <x v="0"/>
    <n v="22080"/>
    <x v="4"/>
  </r>
  <r>
    <x v="4"/>
    <n v="4180886109"/>
    <x v="0"/>
    <x v="7"/>
    <x v="0"/>
    <x v="0"/>
    <s v="win-044"/>
    <x v="0"/>
    <s v="4180886109(6636)"/>
    <x v="1"/>
    <x v="2"/>
    <x v="2"/>
    <x v="0"/>
    <x v="0"/>
    <x v="0"/>
    <x v="0"/>
    <x v="0"/>
    <n v="14"/>
    <x v="0"/>
    <n v="73431"/>
    <n v="1028034"/>
    <x v="0"/>
    <x v="0"/>
    <x v="0"/>
    <x v="0"/>
    <n v="82243"/>
    <x v="4"/>
  </r>
  <r>
    <x v="4"/>
    <n v="4180886109"/>
    <x v="0"/>
    <x v="7"/>
    <x v="0"/>
    <x v="0"/>
    <s v="win-044"/>
    <x v="0"/>
    <s v="4180886109(6636)"/>
    <x v="1"/>
    <x v="8"/>
    <x v="8"/>
    <x v="0"/>
    <x v="0"/>
    <x v="0"/>
    <x v="0"/>
    <x v="0"/>
    <n v="10"/>
    <x v="0"/>
    <n v="50182"/>
    <n v="501820"/>
    <x v="0"/>
    <x v="0"/>
    <x v="0"/>
    <x v="0"/>
    <n v="40146"/>
    <x v="4"/>
  </r>
  <r>
    <x v="4"/>
    <n v="4180886109"/>
    <x v="0"/>
    <x v="7"/>
    <x v="0"/>
    <x v="0"/>
    <s v="win-044"/>
    <x v="0"/>
    <s v="4180886109(6636)"/>
    <x v="1"/>
    <x v="1"/>
    <x v="1"/>
    <x v="0"/>
    <x v="0"/>
    <x v="0"/>
    <x v="0"/>
    <x v="0"/>
    <n v="6"/>
    <x v="0"/>
    <n v="55595"/>
    <n v="333570"/>
    <x v="0"/>
    <x v="0"/>
    <x v="0"/>
    <x v="0"/>
    <n v="26686"/>
    <x v="4"/>
  </r>
  <r>
    <x v="3"/>
    <n v="4180865820"/>
    <x v="0"/>
    <x v="7"/>
    <x v="0"/>
    <x v="0"/>
    <s v="win-044"/>
    <x v="0"/>
    <s v="4180865820(3536)"/>
    <x v="1"/>
    <x v="0"/>
    <x v="0"/>
    <x v="0"/>
    <x v="0"/>
    <x v="0"/>
    <x v="0"/>
    <x v="0"/>
    <n v="6"/>
    <x v="0"/>
    <n v="111058"/>
    <n v="666348"/>
    <x v="0"/>
    <x v="0"/>
    <x v="0"/>
    <x v="0"/>
    <n v="53308"/>
    <x v="4"/>
  </r>
  <r>
    <x v="3"/>
    <n v="4180865820"/>
    <x v="0"/>
    <x v="7"/>
    <x v="0"/>
    <x v="0"/>
    <s v="win-044"/>
    <x v="0"/>
    <s v="4180865820(3536)"/>
    <x v="1"/>
    <x v="2"/>
    <x v="2"/>
    <x v="0"/>
    <x v="0"/>
    <x v="0"/>
    <x v="0"/>
    <x v="0"/>
    <n v="15"/>
    <x v="0"/>
    <n v="73431"/>
    <n v="1101465"/>
    <x v="0"/>
    <x v="0"/>
    <x v="0"/>
    <x v="0"/>
    <n v="88117"/>
    <x v="4"/>
  </r>
  <r>
    <x v="3"/>
    <n v="4180865820"/>
    <x v="0"/>
    <x v="7"/>
    <x v="0"/>
    <x v="0"/>
    <s v="win-044"/>
    <x v="0"/>
    <s v="4180865820(3536)"/>
    <x v="1"/>
    <x v="11"/>
    <x v="11"/>
    <x v="0"/>
    <x v="0"/>
    <x v="0"/>
    <x v="0"/>
    <x v="0"/>
    <n v="9"/>
    <x v="0"/>
    <n v="46000"/>
    <n v="414000"/>
    <x v="0"/>
    <x v="0"/>
    <x v="0"/>
    <x v="0"/>
    <n v="33120"/>
    <x v="4"/>
  </r>
  <r>
    <x v="18"/>
    <n v="4180563497"/>
    <x v="0"/>
    <x v="7"/>
    <x v="0"/>
    <x v="0"/>
    <s v="win-044"/>
    <x v="0"/>
    <s v="4180563497(3536)"/>
    <x v="1"/>
    <x v="2"/>
    <x v="2"/>
    <x v="0"/>
    <x v="0"/>
    <x v="0"/>
    <x v="0"/>
    <x v="0"/>
    <n v="9"/>
    <x v="0"/>
    <n v="73431"/>
    <n v="660879"/>
    <x v="0"/>
    <x v="0"/>
    <x v="0"/>
    <x v="0"/>
    <n v="52870"/>
    <x v="4"/>
  </r>
  <r>
    <x v="18"/>
    <n v="4180563497"/>
    <x v="0"/>
    <x v="7"/>
    <x v="0"/>
    <x v="0"/>
    <s v="win-044"/>
    <x v="0"/>
    <s v="4180563497(3536)"/>
    <x v="1"/>
    <x v="0"/>
    <x v="0"/>
    <x v="0"/>
    <x v="0"/>
    <x v="0"/>
    <x v="0"/>
    <x v="0"/>
    <n v="6"/>
    <x v="0"/>
    <n v="111058"/>
    <n v="666348"/>
    <x v="0"/>
    <x v="0"/>
    <x v="0"/>
    <x v="0"/>
    <n v="53308"/>
    <x v="4"/>
  </r>
  <r>
    <x v="4"/>
    <n v="4180885631"/>
    <x v="0"/>
    <x v="7"/>
    <x v="0"/>
    <x v="0"/>
    <s v="win-044"/>
    <x v="0"/>
    <s v="4180885631(6048)"/>
    <x v="1"/>
    <x v="0"/>
    <x v="0"/>
    <x v="0"/>
    <x v="0"/>
    <x v="0"/>
    <x v="0"/>
    <x v="0"/>
    <n v="15"/>
    <x v="0"/>
    <n v="111058"/>
    <n v="1665870"/>
    <x v="0"/>
    <x v="0"/>
    <x v="0"/>
    <x v="0"/>
    <n v="133270"/>
    <x v="4"/>
  </r>
  <r>
    <x v="4"/>
    <n v="4180885631"/>
    <x v="0"/>
    <x v="7"/>
    <x v="0"/>
    <x v="0"/>
    <s v="win-044"/>
    <x v="0"/>
    <s v="4180885631(6048)"/>
    <x v="1"/>
    <x v="11"/>
    <x v="11"/>
    <x v="0"/>
    <x v="0"/>
    <x v="0"/>
    <x v="0"/>
    <x v="0"/>
    <n v="4"/>
    <x v="0"/>
    <n v="46000"/>
    <n v="184000"/>
    <x v="0"/>
    <x v="0"/>
    <x v="0"/>
    <x v="0"/>
    <n v="14720"/>
    <x v="4"/>
  </r>
  <r>
    <x v="4"/>
    <n v="4180885631"/>
    <x v="0"/>
    <x v="7"/>
    <x v="0"/>
    <x v="0"/>
    <s v="win-044"/>
    <x v="0"/>
    <s v="4180885631(6048)"/>
    <x v="1"/>
    <x v="2"/>
    <x v="2"/>
    <x v="0"/>
    <x v="0"/>
    <x v="0"/>
    <x v="0"/>
    <x v="0"/>
    <n v="20"/>
    <x v="0"/>
    <n v="73431"/>
    <n v="1468620"/>
    <x v="0"/>
    <x v="0"/>
    <x v="0"/>
    <x v="0"/>
    <n v="117490"/>
    <x v="4"/>
  </r>
  <r>
    <x v="4"/>
    <n v="4180885631"/>
    <x v="0"/>
    <x v="7"/>
    <x v="0"/>
    <x v="0"/>
    <s v="win-044"/>
    <x v="0"/>
    <s v="4180885631(6048)"/>
    <x v="1"/>
    <x v="8"/>
    <x v="8"/>
    <x v="0"/>
    <x v="0"/>
    <x v="0"/>
    <x v="0"/>
    <x v="0"/>
    <n v="8"/>
    <x v="0"/>
    <n v="50182"/>
    <n v="401456"/>
    <x v="0"/>
    <x v="0"/>
    <x v="0"/>
    <x v="0"/>
    <n v="32116"/>
    <x v="4"/>
  </r>
  <r>
    <x v="4"/>
    <n v="4180885631"/>
    <x v="0"/>
    <x v="7"/>
    <x v="0"/>
    <x v="0"/>
    <s v="win-044"/>
    <x v="0"/>
    <s v="4180885631(6048)"/>
    <x v="1"/>
    <x v="1"/>
    <x v="1"/>
    <x v="0"/>
    <x v="0"/>
    <x v="0"/>
    <x v="0"/>
    <x v="0"/>
    <n v="4"/>
    <x v="0"/>
    <n v="55595"/>
    <n v="222380"/>
    <x v="0"/>
    <x v="0"/>
    <x v="0"/>
    <x v="0"/>
    <n v="17790"/>
    <x v="4"/>
  </r>
  <r>
    <x v="4"/>
    <n v="4180885684"/>
    <x v="0"/>
    <x v="7"/>
    <x v="0"/>
    <x v="0"/>
    <s v="win-044"/>
    <x v="0"/>
    <s v="4180885684(6061)"/>
    <x v="1"/>
    <x v="0"/>
    <x v="0"/>
    <x v="0"/>
    <x v="0"/>
    <x v="0"/>
    <x v="0"/>
    <x v="0"/>
    <n v="6"/>
    <x v="0"/>
    <n v="111058"/>
    <n v="666348"/>
    <x v="0"/>
    <x v="0"/>
    <x v="0"/>
    <x v="0"/>
    <n v="53308"/>
    <x v="4"/>
  </r>
  <r>
    <x v="4"/>
    <n v="4180885684"/>
    <x v="0"/>
    <x v="7"/>
    <x v="0"/>
    <x v="0"/>
    <s v="win-044"/>
    <x v="0"/>
    <s v="4180885684(6061)"/>
    <x v="1"/>
    <x v="11"/>
    <x v="11"/>
    <x v="0"/>
    <x v="0"/>
    <x v="0"/>
    <x v="0"/>
    <x v="0"/>
    <n v="6"/>
    <x v="0"/>
    <n v="46000"/>
    <n v="276000"/>
    <x v="0"/>
    <x v="0"/>
    <x v="0"/>
    <x v="0"/>
    <n v="22080"/>
    <x v="4"/>
  </r>
  <r>
    <x v="4"/>
    <n v="4180885684"/>
    <x v="0"/>
    <x v="7"/>
    <x v="0"/>
    <x v="0"/>
    <s v="win-044"/>
    <x v="0"/>
    <s v="4180885684(6061)"/>
    <x v="1"/>
    <x v="2"/>
    <x v="2"/>
    <x v="0"/>
    <x v="0"/>
    <x v="0"/>
    <x v="0"/>
    <x v="0"/>
    <n v="10"/>
    <x v="0"/>
    <n v="73431"/>
    <n v="734310"/>
    <x v="0"/>
    <x v="0"/>
    <x v="0"/>
    <x v="0"/>
    <n v="58745"/>
    <x v="4"/>
  </r>
  <r>
    <x v="4"/>
    <n v="4180885684"/>
    <x v="0"/>
    <x v="7"/>
    <x v="0"/>
    <x v="0"/>
    <s v="win-044"/>
    <x v="0"/>
    <s v="4180885684(6061)"/>
    <x v="1"/>
    <x v="8"/>
    <x v="8"/>
    <x v="0"/>
    <x v="0"/>
    <x v="0"/>
    <x v="0"/>
    <x v="0"/>
    <n v="8"/>
    <x v="0"/>
    <n v="50182"/>
    <n v="401456"/>
    <x v="0"/>
    <x v="0"/>
    <x v="0"/>
    <x v="0"/>
    <n v="32116"/>
    <x v="4"/>
  </r>
  <r>
    <x v="4"/>
    <n v="4180885684"/>
    <x v="0"/>
    <x v="7"/>
    <x v="0"/>
    <x v="0"/>
    <s v="win-044"/>
    <x v="0"/>
    <s v="4180885684(6061)"/>
    <x v="1"/>
    <x v="1"/>
    <x v="1"/>
    <x v="0"/>
    <x v="0"/>
    <x v="0"/>
    <x v="0"/>
    <x v="0"/>
    <n v="6"/>
    <x v="0"/>
    <n v="55595"/>
    <n v="333570"/>
    <x v="0"/>
    <x v="0"/>
    <x v="0"/>
    <x v="0"/>
    <n v="26686"/>
    <x v="4"/>
  </r>
  <r>
    <x v="5"/>
    <n v="4180930958"/>
    <x v="0"/>
    <x v="7"/>
    <x v="0"/>
    <x v="0"/>
    <s v="win-065"/>
    <x v="0"/>
    <s v="4180930958(2afy)"/>
    <x v="1"/>
    <x v="1"/>
    <x v="1"/>
    <x v="0"/>
    <x v="0"/>
    <x v="0"/>
    <x v="0"/>
    <x v="0"/>
    <n v="5"/>
    <x v="0"/>
    <n v="55595"/>
    <n v="277975"/>
    <x v="0"/>
    <x v="0"/>
    <x v="0"/>
    <x v="0"/>
    <n v="22238"/>
    <x v="4"/>
  </r>
  <r>
    <x v="5"/>
    <n v="4180930958"/>
    <x v="0"/>
    <x v="7"/>
    <x v="0"/>
    <x v="0"/>
    <s v="win-065"/>
    <x v="0"/>
    <s v="4180930958(2afy)"/>
    <x v="1"/>
    <x v="0"/>
    <x v="0"/>
    <x v="0"/>
    <x v="0"/>
    <x v="0"/>
    <x v="0"/>
    <x v="0"/>
    <n v="6"/>
    <x v="0"/>
    <n v="111058"/>
    <n v="666348"/>
    <x v="0"/>
    <x v="0"/>
    <x v="0"/>
    <x v="0"/>
    <n v="53308"/>
    <x v="4"/>
  </r>
  <r>
    <x v="5"/>
    <n v="4180930958"/>
    <x v="0"/>
    <x v="7"/>
    <x v="0"/>
    <x v="0"/>
    <s v="win-065"/>
    <x v="0"/>
    <s v="4180930958(2afy)"/>
    <x v="1"/>
    <x v="8"/>
    <x v="8"/>
    <x v="0"/>
    <x v="0"/>
    <x v="0"/>
    <x v="0"/>
    <x v="0"/>
    <n v="10"/>
    <x v="0"/>
    <n v="50182"/>
    <n v="501820"/>
    <x v="0"/>
    <x v="0"/>
    <x v="0"/>
    <x v="0"/>
    <n v="40146"/>
    <x v="4"/>
  </r>
  <r>
    <x v="5"/>
    <n v="4180930958"/>
    <x v="0"/>
    <x v="7"/>
    <x v="0"/>
    <x v="0"/>
    <s v="win-065"/>
    <x v="0"/>
    <s v="4180930958(2afy)"/>
    <x v="1"/>
    <x v="9"/>
    <x v="9"/>
    <x v="0"/>
    <x v="0"/>
    <x v="0"/>
    <x v="0"/>
    <x v="0"/>
    <n v="5"/>
    <x v="0"/>
    <n v="70950"/>
    <n v="354750"/>
    <x v="0"/>
    <x v="0"/>
    <x v="0"/>
    <x v="0"/>
    <n v="28380"/>
    <x v="4"/>
  </r>
  <r>
    <x v="5"/>
    <n v="4180930958"/>
    <x v="0"/>
    <x v="7"/>
    <x v="0"/>
    <x v="0"/>
    <s v="win-065"/>
    <x v="0"/>
    <s v="4180930958(2afy)"/>
    <x v="1"/>
    <x v="10"/>
    <x v="10"/>
    <x v="0"/>
    <x v="0"/>
    <x v="0"/>
    <x v="0"/>
    <x v="0"/>
    <n v="5"/>
    <x v="0"/>
    <n v="74250"/>
    <n v="371250"/>
    <x v="0"/>
    <x v="0"/>
    <x v="0"/>
    <x v="0"/>
    <n v="29700"/>
    <x v="4"/>
  </r>
  <r>
    <x v="18"/>
    <n v="4180563861"/>
    <x v="0"/>
    <x v="7"/>
    <x v="0"/>
    <x v="0"/>
    <s v="win-059"/>
    <x v="0"/>
    <s v="4180563861(4714)"/>
    <x v="1"/>
    <x v="10"/>
    <x v="10"/>
    <x v="0"/>
    <x v="0"/>
    <x v="0"/>
    <x v="0"/>
    <x v="0"/>
    <n v="6"/>
    <x v="0"/>
    <n v="74250"/>
    <n v="445500"/>
    <x v="0"/>
    <x v="0"/>
    <x v="0"/>
    <x v="0"/>
    <n v="35640"/>
    <x v="4"/>
  </r>
  <r>
    <x v="18"/>
    <n v="4180563861"/>
    <x v="0"/>
    <x v="7"/>
    <x v="0"/>
    <x v="0"/>
    <s v="win-059"/>
    <x v="0"/>
    <s v="4180563861(4714)"/>
    <x v="1"/>
    <x v="11"/>
    <x v="11"/>
    <x v="0"/>
    <x v="0"/>
    <x v="0"/>
    <x v="0"/>
    <x v="0"/>
    <n v="6"/>
    <x v="0"/>
    <n v="46000"/>
    <n v="276000"/>
    <x v="0"/>
    <x v="0"/>
    <x v="0"/>
    <x v="0"/>
    <n v="22080"/>
    <x v="4"/>
  </r>
  <r>
    <x v="18"/>
    <n v="4180563861"/>
    <x v="0"/>
    <x v="7"/>
    <x v="0"/>
    <x v="0"/>
    <s v="win-059"/>
    <x v="0"/>
    <s v="4180563861(4714)"/>
    <x v="1"/>
    <x v="2"/>
    <x v="2"/>
    <x v="0"/>
    <x v="0"/>
    <x v="0"/>
    <x v="0"/>
    <x v="0"/>
    <n v="6"/>
    <x v="0"/>
    <n v="73431"/>
    <n v="440586"/>
    <x v="0"/>
    <x v="0"/>
    <x v="0"/>
    <x v="0"/>
    <n v="35247"/>
    <x v="4"/>
  </r>
  <r>
    <x v="18"/>
    <n v="4180563861"/>
    <x v="0"/>
    <x v="7"/>
    <x v="0"/>
    <x v="0"/>
    <s v="win-059"/>
    <x v="0"/>
    <s v="4180563861(4714)"/>
    <x v="1"/>
    <x v="8"/>
    <x v="8"/>
    <x v="0"/>
    <x v="0"/>
    <x v="0"/>
    <x v="0"/>
    <x v="0"/>
    <n v="6"/>
    <x v="0"/>
    <n v="50182"/>
    <n v="301092"/>
    <x v="0"/>
    <x v="0"/>
    <x v="0"/>
    <x v="0"/>
    <n v="24087"/>
    <x v="4"/>
  </r>
  <r>
    <x v="18"/>
    <n v="4180563861"/>
    <x v="0"/>
    <x v="7"/>
    <x v="0"/>
    <x v="0"/>
    <s v="win-059"/>
    <x v="0"/>
    <s v="4180563861(4714)"/>
    <x v="1"/>
    <x v="1"/>
    <x v="1"/>
    <x v="0"/>
    <x v="0"/>
    <x v="0"/>
    <x v="0"/>
    <x v="0"/>
    <n v="3"/>
    <x v="0"/>
    <n v="55595"/>
    <n v="166785"/>
    <x v="0"/>
    <x v="0"/>
    <x v="0"/>
    <x v="0"/>
    <n v="13343"/>
    <x v="4"/>
  </r>
  <r>
    <x v="18"/>
    <n v="4180563861"/>
    <x v="0"/>
    <x v="7"/>
    <x v="0"/>
    <x v="0"/>
    <s v="win-059"/>
    <x v="0"/>
    <s v="4180563861(4714)"/>
    <x v="1"/>
    <x v="0"/>
    <x v="0"/>
    <x v="0"/>
    <x v="0"/>
    <x v="0"/>
    <x v="0"/>
    <x v="0"/>
    <n v="3"/>
    <x v="0"/>
    <n v="111058"/>
    <n v="333174"/>
    <x v="0"/>
    <x v="0"/>
    <x v="0"/>
    <x v="0"/>
    <n v="26654"/>
    <x v="4"/>
  </r>
  <r>
    <x v="18"/>
    <n v="4180564353"/>
    <x v="0"/>
    <x v="7"/>
    <x v="0"/>
    <x v="0"/>
    <s v="win-059"/>
    <x v="0"/>
    <s v="4180564353(6377)"/>
    <x v="1"/>
    <x v="8"/>
    <x v="8"/>
    <x v="0"/>
    <x v="0"/>
    <x v="0"/>
    <x v="0"/>
    <x v="0"/>
    <n v="5"/>
    <x v="0"/>
    <n v="50182"/>
    <n v="250910"/>
    <x v="0"/>
    <x v="0"/>
    <x v="0"/>
    <x v="0"/>
    <n v="20073"/>
    <x v="4"/>
  </r>
  <r>
    <x v="18"/>
    <n v="4180564353"/>
    <x v="0"/>
    <x v="7"/>
    <x v="0"/>
    <x v="0"/>
    <s v="win-059"/>
    <x v="0"/>
    <s v="4180564353(6377)"/>
    <x v="1"/>
    <x v="2"/>
    <x v="2"/>
    <x v="0"/>
    <x v="0"/>
    <x v="0"/>
    <x v="0"/>
    <x v="0"/>
    <n v="15"/>
    <x v="0"/>
    <n v="73431"/>
    <n v="1101465"/>
    <x v="0"/>
    <x v="0"/>
    <x v="0"/>
    <x v="0"/>
    <n v="88117"/>
    <x v="4"/>
  </r>
  <r>
    <x v="18"/>
    <n v="4180564353"/>
    <x v="0"/>
    <x v="7"/>
    <x v="0"/>
    <x v="0"/>
    <s v="win-059"/>
    <x v="0"/>
    <s v="4180564353(6377)"/>
    <x v="1"/>
    <x v="10"/>
    <x v="10"/>
    <x v="0"/>
    <x v="0"/>
    <x v="0"/>
    <x v="0"/>
    <x v="0"/>
    <n v="3"/>
    <x v="0"/>
    <n v="74250"/>
    <n v="222750"/>
    <x v="0"/>
    <x v="0"/>
    <x v="0"/>
    <x v="0"/>
    <n v="17820"/>
    <x v="4"/>
  </r>
  <r>
    <x v="7"/>
    <s v="đt8/12win4780"/>
    <x v="0"/>
    <x v="7"/>
    <x v="0"/>
    <x v="0"/>
    <s v="win-064"/>
    <x v="0"/>
    <s v="đt8/12win4780"/>
    <x v="1"/>
    <x v="2"/>
    <x v="2"/>
    <x v="0"/>
    <x v="0"/>
    <x v="0"/>
    <x v="0"/>
    <x v="0"/>
    <n v="20"/>
    <x v="0"/>
    <n v="73431"/>
    <n v="1468620"/>
    <x v="0"/>
    <x v="0"/>
    <x v="0"/>
    <x v="0"/>
    <n v="117490"/>
    <x v="4"/>
  </r>
  <r>
    <x v="7"/>
    <s v="đt8/12win4780"/>
    <x v="0"/>
    <x v="7"/>
    <x v="0"/>
    <x v="0"/>
    <s v="win-064"/>
    <x v="0"/>
    <s v="đt8/12win4780"/>
    <x v="1"/>
    <x v="10"/>
    <x v="10"/>
    <x v="0"/>
    <x v="0"/>
    <x v="0"/>
    <x v="0"/>
    <x v="0"/>
    <n v="10"/>
    <x v="0"/>
    <n v="74250"/>
    <n v="742500"/>
    <x v="0"/>
    <x v="0"/>
    <x v="0"/>
    <x v="0"/>
    <n v="59400"/>
    <x v="4"/>
  </r>
  <r>
    <x v="7"/>
    <s v="đt8/12win4780"/>
    <x v="0"/>
    <x v="7"/>
    <x v="0"/>
    <x v="0"/>
    <s v="win-064"/>
    <x v="0"/>
    <s v="đt8/12win4780"/>
    <x v="1"/>
    <x v="8"/>
    <x v="8"/>
    <x v="0"/>
    <x v="0"/>
    <x v="0"/>
    <x v="0"/>
    <x v="0"/>
    <n v="10"/>
    <x v="0"/>
    <n v="50182"/>
    <n v="501820"/>
    <x v="0"/>
    <x v="0"/>
    <x v="0"/>
    <x v="0"/>
    <n v="40146"/>
    <x v="4"/>
  </r>
  <r>
    <x v="7"/>
    <s v="đt8/12win4780"/>
    <x v="0"/>
    <x v="7"/>
    <x v="0"/>
    <x v="0"/>
    <s v="win-064"/>
    <x v="0"/>
    <s v="đt8/12win4780"/>
    <x v="1"/>
    <x v="1"/>
    <x v="1"/>
    <x v="0"/>
    <x v="0"/>
    <x v="0"/>
    <x v="0"/>
    <x v="0"/>
    <n v="10"/>
    <x v="0"/>
    <n v="55595"/>
    <n v="555950"/>
    <x v="0"/>
    <x v="0"/>
    <x v="0"/>
    <x v="0"/>
    <n v="44476"/>
    <x v="4"/>
  </r>
  <r>
    <x v="7"/>
    <s v="đt8/12win4780"/>
    <x v="0"/>
    <x v="7"/>
    <x v="0"/>
    <x v="0"/>
    <s v="win-064"/>
    <x v="0"/>
    <s v="đt8/12win4780"/>
    <x v="1"/>
    <x v="11"/>
    <x v="11"/>
    <x v="0"/>
    <x v="0"/>
    <x v="0"/>
    <x v="0"/>
    <x v="0"/>
    <n v="10"/>
    <x v="0"/>
    <n v="46000"/>
    <n v="460000"/>
    <x v="0"/>
    <x v="0"/>
    <x v="0"/>
    <x v="0"/>
    <n v="36800"/>
    <x v="4"/>
  </r>
  <r>
    <x v="3"/>
    <n v="4180783013"/>
    <x v="0"/>
    <x v="7"/>
    <x v="0"/>
    <x v="0"/>
    <s v="win-058"/>
    <x v="0"/>
    <s v="4180783013(2a45)"/>
    <x v="1"/>
    <x v="0"/>
    <x v="0"/>
    <x v="0"/>
    <x v="0"/>
    <x v="0"/>
    <x v="0"/>
    <x v="0"/>
    <n v="6"/>
    <x v="0"/>
    <n v="111058"/>
    <n v="666348"/>
    <x v="0"/>
    <x v="0"/>
    <x v="0"/>
    <x v="0"/>
    <n v="53308"/>
    <x v="4"/>
  </r>
  <r>
    <x v="3"/>
    <n v="4180783013"/>
    <x v="0"/>
    <x v="7"/>
    <x v="0"/>
    <x v="0"/>
    <s v="win-058"/>
    <x v="0"/>
    <s v="4180783013(2a45)"/>
    <x v="1"/>
    <x v="8"/>
    <x v="8"/>
    <x v="0"/>
    <x v="0"/>
    <x v="0"/>
    <x v="0"/>
    <x v="0"/>
    <n v="8"/>
    <x v="0"/>
    <n v="50182"/>
    <n v="401456"/>
    <x v="0"/>
    <x v="0"/>
    <x v="0"/>
    <x v="0"/>
    <n v="32116"/>
    <x v="4"/>
  </r>
  <r>
    <x v="3"/>
    <n v="4180783013"/>
    <x v="0"/>
    <x v="7"/>
    <x v="0"/>
    <x v="0"/>
    <s v="win-058"/>
    <x v="0"/>
    <s v="4180783013(2a45)"/>
    <x v="1"/>
    <x v="10"/>
    <x v="10"/>
    <x v="0"/>
    <x v="0"/>
    <x v="0"/>
    <x v="0"/>
    <x v="0"/>
    <n v="4"/>
    <x v="0"/>
    <n v="74250"/>
    <n v="297000"/>
    <x v="0"/>
    <x v="0"/>
    <x v="0"/>
    <x v="0"/>
    <n v="23760"/>
    <x v="4"/>
  </r>
  <r>
    <x v="3"/>
    <n v="4180783013"/>
    <x v="0"/>
    <x v="7"/>
    <x v="0"/>
    <x v="0"/>
    <s v="win-058"/>
    <x v="0"/>
    <s v="4180783013(2a45)"/>
    <x v="1"/>
    <x v="1"/>
    <x v="1"/>
    <x v="0"/>
    <x v="0"/>
    <x v="0"/>
    <x v="0"/>
    <x v="0"/>
    <n v="6"/>
    <x v="0"/>
    <n v="55595"/>
    <n v="333570"/>
    <x v="0"/>
    <x v="0"/>
    <x v="0"/>
    <x v="0"/>
    <n v="26686"/>
    <x v="4"/>
  </r>
  <r>
    <x v="3"/>
    <n v="4180783013"/>
    <x v="0"/>
    <x v="7"/>
    <x v="0"/>
    <x v="0"/>
    <s v="win-058"/>
    <x v="0"/>
    <s v="4180783013(2a45)"/>
    <x v="1"/>
    <x v="11"/>
    <x v="11"/>
    <x v="0"/>
    <x v="0"/>
    <x v="0"/>
    <x v="0"/>
    <x v="0"/>
    <n v="6"/>
    <x v="0"/>
    <n v="46000"/>
    <n v="276000"/>
    <x v="0"/>
    <x v="0"/>
    <x v="0"/>
    <x v="0"/>
    <n v="22080"/>
    <x v="4"/>
  </r>
  <r>
    <x v="3"/>
    <n v="4180783013"/>
    <x v="0"/>
    <x v="7"/>
    <x v="0"/>
    <x v="0"/>
    <s v="win-058"/>
    <x v="0"/>
    <s v="4180783013(2a45)"/>
    <x v="1"/>
    <x v="2"/>
    <x v="2"/>
    <x v="0"/>
    <x v="0"/>
    <x v="0"/>
    <x v="0"/>
    <x v="0"/>
    <n v="4"/>
    <x v="0"/>
    <n v="73431"/>
    <n v="293724"/>
    <x v="0"/>
    <x v="0"/>
    <x v="0"/>
    <x v="0"/>
    <n v="23498"/>
    <x v="4"/>
  </r>
  <r>
    <x v="6"/>
    <n v="4180961820"/>
    <x v="0"/>
    <x v="7"/>
    <x v="0"/>
    <x v="0"/>
    <s v="win-058"/>
    <x v="0"/>
    <s v="4180961820(4581)"/>
    <x v="1"/>
    <x v="11"/>
    <x v="11"/>
    <x v="0"/>
    <x v="0"/>
    <x v="0"/>
    <x v="0"/>
    <x v="0"/>
    <n v="15"/>
    <x v="0"/>
    <n v="46000"/>
    <n v="690000"/>
    <x v="0"/>
    <x v="0"/>
    <x v="0"/>
    <x v="0"/>
    <n v="55200"/>
    <x v="4"/>
  </r>
  <r>
    <x v="6"/>
    <n v="4180961820"/>
    <x v="0"/>
    <x v="7"/>
    <x v="0"/>
    <x v="0"/>
    <s v="win-058"/>
    <x v="0"/>
    <s v="4180961820(4581)"/>
    <x v="1"/>
    <x v="8"/>
    <x v="8"/>
    <x v="0"/>
    <x v="0"/>
    <x v="0"/>
    <x v="0"/>
    <x v="0"/>
    <n v="12"/>
    <x v="0"/>
    <n v="50182"/>
    <n v="602184"/>
    <x v="0"/>
    <x v="0"/>
    <x v="0"/>
    <x v="0"/>
    <n v="48175"/>
    <x v="4"/>
  </r>
  <r>
    <x v="6"/>
    <n v="4180961820"/>
    <x v="0"/>
    <x v="7"/>
    <x v="0"/>
    <x v="0"/>
    <s v="win-058"/>
    <x v="0"/>
    <s v="4180961820(4581)"/>
    <x v="1"/>
    <x v="10"/>
    <x v="10"/>
    <x v="0"/>
    <x v="0"/>
    <x v="0"/>
    <x v="0"/>
    <x v="0"/>
    <n v="3"/>
    <x v="0"/>
    <n v="74250"/>
    <n v="222750"/>
    <x v="0"/>
    <x v="0"/>
    <x v="0"/>
    <x v="0"/>
    <n v="17820"/>
    <x v="4"/>
  </r>
  <r>
    <x v="6"/>
    <n v="4180961820"/>
    <x v="0"/>
    <x v="7"/>
    <x v="0"/>
    <x v="0"/>
    <s v="win-058"/>
    <x v="0"/>
    <s v="4180961820(4581)"/>
    <x v="1"/>
    <x v="9"/>
    <x v="9"/>
    <x v="0"/>
    <x v="0"/>
    <x v="0"/>
    <x v="0"/>
    <x v="0"/>
    <n v="10"/>
    <x v="0"/>
    <n v="70950"/>
    <n v="709500"/>
    <x v="0"/>
    <x v="0"/>
    <x v="0"/>
    <x v="0"/>
    <n v="56760"/>
    <x v="4"/>
  </r>
  <r>
    <x v="6"/>
    <n v="4180961820"/>
    <x v="0"/>
    <x v="7"/>
    <x v="0"/>
    <x v="0"/>
    <s v="win-058"/>
    <x v="0"/>
    <s v="4180961820(4581)"/>
    <x v="1"/>
    <x v="1"/>
    <x v="1"/>
    <x v="0"/>
    <x v="0"/>
    <x v="0"/>
    <x v="0"/>
    <x v="0"/>
    <n v="3"/>
    <x v="0"/>
    <n v="55595"/>
    <n v="166785"/>
    <x v="0"/>
    <x v="0"/>
    <x v="0"/>
    <x v="0"/>
    <n v="13343"/>
    <x v="4"/>
  </r>
  <r>
    <x v="6"/>
    <n v="4180961820"/>
    <x v="0"/>
    <x v="7"/>
    <x v="0"/>
    <x v="0"/>
    <s v="win-058"/>
    <x v="0"/>
    <s v="4180961820(4581)"/>
    <x v="1"/>
    <x v="0"/>
    <x v="0"/>
    <x v="0"/>
    <x v="0"/>
    <x v="0"/>
    <x v="0"/>
    <x v="0"/>
    <n v="3"/>
    <x v="0"/>
    <n v="111058"/>
    <n v="333174"/>
    <x v="0"/>
    <x v="0"/>
    <x v="0"/>
    <x v="0"/>
    <n v="26654"/>
    <x v="4"/>
  </r>
  <r>
    <x v="6"/>
    <n v="4180961820"/>
    <x v="0"/>
    <x v="7"/>
    <x v="0"/>
    <x v="0"/>
    <s v="win-058"/>
    <x v="0"/>
    <s v="4180961820(4581)"/>
    <x v="1"/>
    <x v="2"/>
    <x v="2"/>
    <x v="0"/>
    <x v="0"/>
    <x v="0"/>
    <x v="0"/>
    <x v="0"/>
    <n v="16"/>
    <x v="0"/>
    <n v="73431"/>
    <n v="1174896"/>
    <x v="0"/>
    <x v="0"/>
    <x v="0"/>
    <x v="0"/>
    <n v="93992"/>
    <x v="4"/>
  </r>
  <r>
    <x v="3"/>
    <n v="4180785767"/>
    <x v="0"/>
    <x v="7"/>
    <x v="0"/>
    <x v="0"/>
    <s v="win-058"/>
    <x v="0"/>
    <s v="4180785767(6510)"/>
    <x v="1"/>
    <x v="2"/>
    <x v="2"/>
    <x v="0"/>
    <x v="0"/>
    <x v="0"/>
    <x v="0"/>
    <x v="0"/>
    <n v="14"/>
    <x v="0"/>
    <n v="73431"/>
    <n v="1028034"/>
    <x v="0"/>
    <x v="0"/>
    <x v="0"/>
    <x v="0"/>
    <n v="82243"/>
    <x v="4"/>
  </r>
  <r>
    <x v="3"/>
    <n v="4180785767"/>
    <x v="0"/>
    <x v="7"/>
    <x v="0"/>
    <x v="0"/>
    <s v="win-058"/>
    <x v="0"/>
    <s v="4180785767(6510)"/>
    <x v="1"/>
    <x v="11"/>
    <x v="11"/>
    <x v="0"/>
    <x v="0"/>
    <x v="0"/>
    <x v="0"/>
    <x v="0"/>
    <n v="12"/>
    <x v="0"/>
    <n v="46000"/>
    <n v="552000"/>
    <x v="0"/>
    <x v="0"/>
    <x v="0"/>
    <x v="0"/>
    <n v="44160"/>
    <x v="4"/>
  </r>
  <r>
    <x v="3"/>
    <n v="4180785767"/>
    <x v="0"/>
    <x v="7"/>
    <x v="0"/>
    <x v="0"/>
    <s v="win-058"/>
    <x v="0"/>
    <s v="4180785767(6510)"/>
    <x v="1"/>
    <x v="10"/>
    <x v="10"/>
    <x v="0"/>
    <x v="0"/>
    <x v="0"/>
    <x v="0"/>
    <x v="0"/>
    <n v="8"/>
    <x v="0"/>
    <n v="74250"/>
    <n v="594000"/>
    <x v="0"/>
    <x v="0"/>
    <x v="0"/>
    <x v="0"/>
    <n v="47520"/>
    <x v="4"/>
  </r>
  <r>
    <x v="3"/>
    <n v="4180785767"/>
    <x v="0"/>
    <x v="7"/>
    <x v="0"/>
    <x v="0"/>
    <s v="win-058"/>
    <x v="0"/>
    <s v="4180785767(6510)"/>
    <x v="1"/>
    <x v="8"/>
    <x v="8"/>
    <x v="0"/>
    <x v="0"/>
    <x v="0"/>
    <x v="0"/>
    <x v="0"/>
    <n v="4"/>
    <x v="0"/>
    <n v="50182"/>
    <n v="200728"/>
    <x v="0"/>
    <x v="0"/>
    <x v="0"/>
    <x v="0"/>
    <n v="16058"/>
    <x v="4"/>
  </r>
  <r>
    <x v="3"/>
    <n v="4180785767"/>
    <x v="0"/>
    <x v="7"/>
    <x v="0"/>
    <x v="0"/>
    <s v="win-058"/>
    <x v="0"/>
    <s v="4180785767(6510)"/>
    <x v="1"/>
    <x v="0"/>
    <x v="0"/>
    <x v="0"/>
    <x v="0"/>
    <x v="0"/>
    <x v="0"/>
    <x v="0"/>
    <n v="2"/>
    <x v="0"/>
    <n v="111058"/>
    <n v="222116"/>
    <x v="0"/>
    <x v="0"/>
    <x v="0"/>
    <x v="0"/>
    <n v="17769"/>
    <x v="4"/>
  </r>
  <r>
    <x v="3"/>
    <n v="4180783858"/>
    <x v="0"/>
    <x v="7"/>
    <x v="0"/>
    <x v="0"/>
    <s v="win-058"/>
    <x v="0"/>
    <s v="4180783858(2ar1)"/>
    <x v="1"/>
    <x v="2"/>
    <x v="2"/>
    <x v="0"/>
    <x v="0"/>
    <x v="0"/>
    <x v="0"/>
    <x v="0"/>
    <n v="6"/>
    <x v="0"/>
    <n v="73431"/>
    <n v="440586"/>
    <x v="0"/>
    <x v="0"/>
    <x v="0"/>
    <x v="0"/>
    <n v="35247"/>
    <x v="4"/>
  </r>
  <r>
    <x v="3"/>
    <n v="4180783858"/>
    <x v="0"/>
    <x v="7"/>
    <x v="0"/>
    <x v="0"/>
    <s v="win-058"/>
    <x v="0"/>
    <s v="4180783858(2ar1)"/>
    <x v="1"/>
    <x v="1"/>
    <x v="1"/>
    <x v="0"/>
    <x v="0"/>
    <x v="0"/>
    <x v="0"/>
    <x v="0"/>
    <n v="4"/>
    <x v="0"/>
    <n v="55595"/>
    <n v="222380"/>
    <x v="0"/>
    <x v="0"/>
    <x v="0"/>
    <x v="0"/>
    <n v="17790"/>
    <x v="4"/>
  </r>
  <r>
    <x v="3"/>
    <n v="4180783858"/>
    <x v="0"/>
    <x v="7"/>
    <x v="0"/>
    <x v="0"/>
    <s v="win-058"/>
    <x v="0"/>
    <s v="4180783858(2ar1)"/>
    <x v="1"/>
    <x v="10"/>
    <x v="10"/>
    <x v="0"/>
    <x v="0"/>
    <x v="0"/>
    <x v="0"/>
    <x v="0"/>
    <n v="6"/>
    <x v="0"/>
    <n v="74250"/>
    <n v="445500"/>
    <x v="0"/>
    <x v="0"/>
    <x v="0"/>
    <x v="0"/>
    <n v="35640"/>
    <x v="4"/>
  </r>
  <r>
    <x v="3"/>
    <n v="4180783858"/>
    <x v="0"/>
    <x v="7"/>
    <x v="0"/>
    <x v="0"/>
    <s v="win-058"/>
    <x v="0"/>
    <s v="4180783858(2ar1)"/>
    <x v="1"/>
    <x v="8"/>
    <x v="8"/>
    <x v="0"/>
    <x v="0"/>
    <x v="0"/>
    <x v="0"/>
    <x v="0"/>
    <n v="4"/>
    <x v="0"/>
    <n v="50182"/>
    <n v="200728"/>
    <x v="0"/>
    <x v="0"/>
    <x v="0"/>
    <x v="0"/>
    <n v="16058"/>
    <x v="4"/>
  </r>
  <r>
    <x v="3"/>
    <n v="4180783858"/>
    <x v="0"/>
    <x v="7"/>
    <x v="0"/>
    <x v="0"/>
    <s v="win-058"/>
    <x v="0"/>
    <s v="4180783858(2ar1)"/>
    <x v="1"/>
    <x v="0"/>
    <x v="0"/>
    <x v="0"/>
    <x v="0"/>
    <x v="0"/>
    <x v="0"/>
    <x v="0"/>
    <n v="4"/>
    <x v="0"/>
    <n v="111058"/>
    <n v="444232"/>
    <x v="0"/>
    <x v="0"/>
    <x v="0"/>
    <x v="0"/>
    <n v="35539"/>
    <x v="4"/>
  </r>
  <r>
    <x v="6"/>
    <n v="4180961984"/>
    <x v="0"/>
    <x v="7"/>
    <x v="0"/>
    <x v="0"/>
    <s v="win-058"/>
    <x v="0"/>
    <s v="4180961984(4633)"/>
    <x v="1"/>
    <x v="2"/>
    <x v="2"/>
    <x v="0"/>
    <x v="0"/>
    <x v="0"/>
    <x v="0"/>
    <x v="0"/>
    <n v="21"/>
    <x v="0"/>
    <n v="73431"/>
    <n v="1542051"/>
    <x v="0"/>
    <x v="0"/>
    <x v="0"/>
    <x v="0"/>
    <n v="123364"/>
    <x v="4"/>
  </r>
  <r>
    <x v="6"/>
    <n v="4180961984"/>
    <x v="0"/>
    <x v="7"/>
    <x v="0"/>
    <x v="0"/>
    <s v="win-058"/>
    <x v="0"/>
    <s v="4180961984(4633)"/>
    <x v="1"/>
    <x v="0"/>
    <x v="0"/>
    <x v="0"/>
    <x v="0"/>
    <x v="0"/>
    <x v="0"/>
    <x v="0"/>
    <n v="4"/>
    <x v="0"/>
    <n v="111058"/>
    <n v="444232"/>
    <x v="0"/>
    <x v="0"/>
    <x v="0"/>
    <x v="0"/>
    <n v="35539"/>
    <x v="4"/>
  </r>
  <r>
    <x v="6"/>
    <n v="4180961984"/>
    <x v="0"/>
    <x v="7"/>
    <x v="0"/>
    <x v="0"/>
    <s v="win-058"/>
    <x v="0"/>
    <s v="4180961984(4633)"/>
    <x v="1"/>
    <x v="9"/>
    <x v="9"/>
    <x v="0"/>
    <x v="0"/>
    <x v="0"/>
    <x v="0"/>
    <x v="0"/>
    <n v="10"/>
    <x v="0"/>
    <n v="70950"/>
    <n v="709500"/>
    <x v="0"/>
    <x v="0"/>
    <x v="0"/>
    <x v="0"/>
    <n v="56760"/>
    <x v="4"/>
  </r>
  <r>
    <x v="6"/>
    <n v="4180961984"/>
    <x v="0"/>
    <x v="7"/>
    <x v="0"/>
    <x v="0"/>
    <s v="win-058"/>
    <x v="0"/>
    <s v="4180961984(4633)"/>
    <x v="1"/>
    <x v="10"/>
    <x v="10"/>
    <x v="0"/>
    <x v="0"/>
    <x v="0"/>
    <x v="0"/>
    <x v="0"/>
    <n v="10"/>
    <x v="0"/>
    <n v="74250"/>
    <n v="742500"/>
    <x v="0"/>
    <x v="0"/>
    <x v="0"/>
    <x v="0"/>
    <n v="59400"/>
    <x v="4"/>
  </r>
  <r>
    <x v="6"/>
    <n v="4180961984"/>
    <x v="0"/>
    <x v="7"/>
    <x v="0"/>
    <x v="0"/>
    <s v="win-058"/>
    <x v="0"/>
    <s v="4180961984(4633)"/>
    <x v="1"/>
    <x v="8"/>
    <x v="8"/>
    <x v="0"/>
    <x v="0"/>
    <x v="0"/>
    <x v="0"/>
    <x v="0"/>
    <n v="28"/>
    <x v="0"/>
    <n v="50182"/>
    <n v="1405096"/>
    <x v="0"/>
    <x v="0"/>
    <x v="0"/>
    <x v="0"/>
    <n v="112408"/>
    <x v="4"/>
  </r>
  <r>
    <x v="6"/>
    <n v="4180961984"/>
    <x v="0"/>
    <x v="7"/>
    <x v="0"/>
    <x v="0"/>
    <s v="win-058"/>
    <x v="0"/>
    <s v="4180961984(4633)"/>
    <x v="1"/>
    <x v="11"/>
    <x v="11"/>
    <x v="0"/>
    <x v="0"/>
    <x v="0"/>
    <x v="0"/>
    <x v="0"/>
    <n v="12"/>
    <x v="0"/>
    <n v="46000"/>
    <n v="552000"/>
    <x v="0"/>
    <x v="0"/>
    <x v="0"/>
    <x v="0"/>
    <n v="44160"/>
    <x v="4"/>
  </r>
  <r>
    <x v="1"/>
    <n v="4180763938"/>
    <x v="0"/>
    <x v="7"/>
    <x v="0"/>
    <x v="0"/>
    <s v="win-058"/>
    <x v="0"/>
    <s v="4180763938(2bbt)"/>
    <x v="1"/>
    <x v="13"/>
    <x v="13"/>
    <x v="0"/>
    <x v="0"/>
    <x v="0"/>
    <x v="0"/>
    <x v="0"/>
    <n v="5"/>
    <x v="0"/>
    <n v="50400"/>
    <n v="252000"/>
    <x v="0"/>
    <x v="0"/>
    <x v="0"/>
    <x v="0"/>
    <n v="20160"/>
    <x v="4"/>
  </r>
  <r>
    <x v="1"/>
    <n v="4180763938"/>
    <x v="0"/>
    <x v="7"/>
    <x v="0"/>
    <x v="0"/>
    <s v="win-058"/>
    <x v="0"/>
    <s v="4180763938(2bbt)"/>
    <x v="1"/>
    <x v="10"/>
    <x v="10"/>
    <x v="0"/>
    <x v="0"/>
    <x v="0"/>
    <x v="0"/>
    <x v="0"/>
    <n v="10"/>
    <x v="0"/>
    <n v="74250"/>
    <n v="742500"/>
    <x v="0"/>
    <x v="0"/>
    <x v="0"/>
    <x v="0"/>
    <n v="59400"/>
    <x v="4"/>
  </r>
  <r>
    <x v="1"/>
    <n v="4180763938"/>
    <x v="0"/>
    <x v="7"/>
    <x v="0"/>
    <x v="0"/>
    <s v="win-058"/>
    <x v="0"/>
    <s v="4180763938(2bbt)"/>
    <x v="1"/>
    <x v="12"/>
    <x v="12"/>
    <x v="0"/>
    <x v="0"/>
    <x v="0"/>
    <x v="0"/>
    <x v="0"/>
    <n v="5"/>
    <x v="0"/>
    <n v="49500"/>
    <n v="247500"/>
    <x v="0"/>
    <x v="0"/>
    <x v="0"/>
    <x v="0"/>
    <n v="19800"/>
    <x v="4"/>
  </r>
  <r>
    <x v="1"/>
    <n v="4180763938"/>
    <x v="0"/>
    <x v="7"/>
    <x v="0"/>
    <x v="0"/>
    <s v="win-058"/>
    <x v="0"/>
    <s v="4180763938(2bbt)"/>
    <x v="1"/>
    <x v="2"/>
    <x v="2"/>
    <x v="0"/>
    <x v="0"/>
    <x v="0"/>
    <x v="0"/>
    <x v="0"/>
    <n v="5"/>
    <x v="0"/>
    <n v="73431"/>
    <n v="367155"/>
    <x v="0"/>
    <x v="0"/>
    <x v="0"/>
    <x v="0"/>
    <n v="29372"/>
    <x v="4"/>
  </r>
  <r>
    <x v="1"/>
    <n v="4180763938"/>
    <x v="0"/>
    <x v="7"/>
    <x v="0"/>
    <x v="0"/>
    <s v="win-058"/>
    <x v="0"/>
    <s v="4180763938(2bbt)"/>
    <x v="1"/>
    <x v="8"/>
    <x v="8"/>
    <x v="0"/>
    <x v="0"/>
    <x v="0"/>
    <x v="0"/>
    <x v="0"/>
    <n v="6"/>
    <x v="0"/>
    <n v="50182"/>
    <n v="301092"/>
    <x v="0"/>
    <x v="0"/>
    <x v="0"/>
    <x v="0"/>
    <n v="24087"/>
    <x v="4"/>
  </r>
  <r>
    <x v="1"/>
    <n v="4180763938"/>
    <x v="0"/>
    <x v="7"/>
    <x v="0"/>
    <x v="0"/>
    <s v="win-058"/>
    <x v="0"/>
    <s v="4180763938(2bbt)"/>
    <x v="1"/>
    <x v="1"/>
    <x v="1"/>
    <x v="0"/>
    <x v="0"/>
    <x v="0"/>
    <x v="0"/>
    <x v="0"/>
    <n v="6"/>
    <x v="0"/>
    <n v="55595"/>
    <n v="333570"/>
    <x v="0"/>
    <x v="0"/>
    <x v="0"/>
    <x v="0"/>
    <n v="26686"/>
    <x v="4"/>
  </r>
  <r>
    <x v="1"/>
    <n v="4180763938"/>
    <x v="0"/>
    <x v="7"/>
    <x v="0"/>
    <x v="0"/>
    <s v="win-058"/>
    <x v="0"/>
    <s v="4180763938(2bbt)"/>
    <x v="1"/>
    <x v="11"/>
    <x v="11"/>
    <x v="0"/>
    <x v="0"/>
    <x v="0"/>
    <x v="0"/>
    <x v="0"/>
    <n v="12"/>
    <x v="0"/>
    <n v="46000"/>
    <n v="552000"/>
    <x v="0"/>
    <x v="0"/>
    <x v="0"/>
    <x v="0"/>
    <n v="44160"/>
    <x v="4"/>
  </r>
  <r>
    <x v="1"/>
    <n v="4180763938"/>
    <x v="0"/>
    <x v="7"/>
    <x v="0"/>
    <x v="0"/>
    <s v="win-058"/>
    <x v="0"/>
    <s v="4180763938(2bbt)"/>
    <x v="1"/>
    <x v="0"/>
    <x v="0"/>
    <x v="0"/>
    <x v="0"/>
    <x v="0"/>
    <x v="0"/>
    <x v="0"/>
    <n v="10"/>
    <x v="0"/>
    <n v="111058"/>
    <n v="1110580"/>
    <x v="0"/>
    <x v="0"/>
    <x v="0"/>
    <x v="0"/>
    <n v="88846"/>
    <x v="4"/>
  </r>
  <r>
    <x v="3"/>
    <n v="4180785170"/>
    <x v="0"/>
    <x v="7"/>
    <x v="0"/>
    <x v="0"/>
    <s v="win-058"/>
    <x v="0"/>
    <s v="4180785170(6194)"/>
    <x v="1"/>
    <x v="0"/>
    <x v="0"/>
    <x v="0"/>
    <x v="0"/>
    <x v="0"/>
    <x v="0"/>
    <x v="0"/>
    <n v="2"/>
    <x v="0"/>
    <n v="111058"/>
    <n v="222116"/>
    <x v="0"/>
    <x v="0"/>
    <x v="0"/>
    <x v="0"/>
    <n v="17769"/>
    <x v="4"/>
  </r>
  <r>
    <x v="3"/>
    <n v="4180785170"/>
    <x v="0"/>
    <x v="7"/>
    <x v="0"/>
    <x v="0"/>
    <s v="win-058"/>
    <x v="0"/>
    <s v="4180785170(6194)"/>
    <x v="1"/>
    <x v="8"/>
    <x v="8"/>
    <x v="0"/>
    <x v="0"/>
    <x v="0"/>
    <x v="0"/>
    <x v="0"/>
    <n v="4"/>
    <x v="0"/>
    <n v="50182"/>
    <n v="200728"/>
    <x v="0"/>
    <x v="0"/>
    <x v="0"/>
    <x v="0"/>
    <n v="16058"/>
    <x v="4"/>
  </r>
  <r>
    <x v="3"/>
    <n v="4180785170"/>
    <x v="0"/>
    <x v="7"/>
    <x v="0"/>
    <x v="0"/>
    <s v="win-058"/>
    <x v="0"/>
    <s v="4180785170(6194)"/>
    <x v="1"/>
    <x v="10"/>
    <x v="10"/>
    <x v="0"/>
    <x v="0"/>
    <x v="0"/>
    <x v="0"/>
    <x v="0"/>
    <n v="2"/>
    <x v="0"/>
    <n v="74250"/>
    <n v="148500"/>
    <x v="0"/>
    <x v="0"/>
    <x v="0"/>
    <x v="0"/>
    <n v="11880"/>
    <x v="4"/>
  </r>
  <r>
    <x v="3"/>
    <n v="4180785170"/>
    <x v="0"/>
    <x v="7"/>
    <x v="0"/>
    <x v="0"/>
    <s v="win-058"/>
    <x v="0"/>
    <s v="4180785170(6194)"/>
    <x v="1"/>
    <x v="1"/>
    <x v="1"/>
    <x v="0"/>
    <x v="0"/>
    <x v="0"/>
    <x v="0"/>
    <x v="0"/>
    <n v="6"/>
    <x v="0"/>
    <n v="55595"/>
    <n v="333570"/>
    <x v="0"/>
    <x v="0"/>
    <x v="0"/>
    <x v="0"/>
    <n v="26686"/>
    <x v="4"/>
  </r>
  <r>
    <x v="3"/>
    <n v="4180785170"/>
    <x v="0"/>
    <x v="7"/>
    <x v="0"/>
    <x v="0"/>
    <s v="win-058"/>
    <x v="0"/>
    <s v="4180785170(6194)"/>
    <x v="1"/>
    <x v="11"/>
    <x v="11"/>
    <x v="0"/>
    <x v="0"/>
    <x v="0"/>
    <x v="0"/>
    <x v="0"/>
    <n v="12"/>
    <x v="0"/>
    <n v="46000"/>
    <n v="552000"/>
    <x v="0"/>
    <x v="0"/>
    <x v="0"/>
    <x v="0"/>
    <n v="44160"/>
    <x v="4"/>
  </r>
  <r>
    <x v="3"/>
    <n v="4180785170"/>
    <x v="0"/>
    <x v="7"/>
    <x v="0"/>
    <x v="0"/>
    <s v="win-058"/>
    <x v="0"/>
    <s v="4180785170(6194)"/>
    <x v="1"/>
    <x v="2"/>
    <x v="2"/>
    <x v="0"/>
    <x v="0"/>
    <x v="0"/>
    <x v="0"/>
    <x v="0"/>
    <n v="9"/>
    <x v="0"/>
    <n v="73431"/>
    <n v="660879"/>
    <x v="0"/>
    <x v="0"/>
    <x v="0"/>
    <x v="0"/>
    <n v="52870"/>
    <x v="4"/>
  </r>
  <r>
    <x v="3"/>
    <n v="4180786451"/>
    <x v="0"/>
    <x v="7"/>
    <x v="0"/>
    <x v="0"/>
    <s v="win-058"/>
    <x v="0"/>
    <s v="4180786451(6793)"/>
    <x v="1"/>
    <x v="2"/>
    <x v="2"/>
    <x v="0"/>
    <x v="0"/>
    <x v="0"/>
    <x v="0"/>
    <x v="0"/>
    <n v="20"/>
    <x v="0"/>
    <n v="73431"/>
    <n v="1468620"/>
    <x v="0"/>
    <x v="0"/>
    <x v="0"/>
    <x v="0"/>
    <n v="117490"/>
    <x v="4"/>
  </r>
  <r>
    <x v="3"/>
    <n v="4180786451"/>
    <x v="0"/>
    <x v="7"/>
    <x v="0"/>
    <x v="0"/>
    <s v="win-058"/>
    <x v="0"/>
    <s v="4180786451(6793)"/>
    <x v="1"/>
    <x v="11"/>
    <x v="11"/>
    <x v="0"/>
    <x v="0"/>
    <x v="0"/>
    <x v="0"/>
    <x v="0"/>
    <n v="14"/>
    <x v="0"/>
    <n v="46000"/>
    <n v="644000"/>
    <x v="0"/>
    <x v="0"/>
    <x v="0"/>
    <x v="0"/>
    <n v="51520"/>
    <x v="4"/>
  </r>
  <r>
    <x v="3"/>
    <n v="4180786451"/>
    <x v="0"/>
    <x v="7"/>
    <x v="0"/>
    <x v="0"/>
    <s v="win-058"/>
    <x v="0"/>
    <s v="4180786451(6793)"/>
    <x v="1"/>
    <x v="1"/>
    <x v="1"/>
    <x v="0"/>
    <x v="0"/>
    <x v="0"/>
    <x v="0"/>
    <x v="0"/>
    <n v="4"/>
    <x v="0"/>
    <n v="55595"/>
    <n v="222380"/>
    <x v="0"/>
    <x v="0"/>
    <x v="0"/>
    <x v="0"/>
    <n v="17790"/>
    <x v="4"/>
  </r>
  <r>
    <x v="3"/>
    <n v="4180786451"/>
    <x v="0"/>
    <x v="7"/>
    <x v="0"/>
    <x v="0"/>
    <s v="win-058"/>
    <x v="0"/>
    <s v="4180786451(6793)"/>
    <x v="1"/>
    <x v="8"/>
    <x v="8"/>
    <x v="0"/>
    <x v="0"/>
    <x v="0"/>
    <x v="0"/>
    <x v="0"/>
    <n v="2"/>
    <x v="0"/>
    <n v="50182"/>
    <n v="100364"/>
    <x v="0"/>
    <x v="0"/>
    <x v="0"/>
    <x v="0"/>
    <n v="8029"/>
    <x v="4"/>
  </r>
  <r>
    <x v="3"/>
    <n v="4180786451"/>
    <x v="0"/>
    <x v="7"/>
    <x v="0"/>
    <x v="0"/>
    <s v="win-058"/>
    <x v="0"/>
    <s v="4180786451(6793)"/>
    <x v="1"/>
    <x v="0"/>
    <x v="0"/>
    <x v="0"/>
    <x v="0"/>
    <x v="0"/>
    <x v="0"/>
    <x v="0"/>
    <n v="2"/>
    <x v="0"/>
    <n v="111058"/>
    <n v="222116"/>
    <x v="0"/>
    <x v="0"/>
    <x v="0"/>
    <x v="0"/>
    <n v="17769"/>
    <x v="4"/>
  </r>
  <r>
    <x v="3"/>
    <n v="4180786451"/>
    <x v="0"/>
    <x v="7"/>
    <x v="0"/>
    <x v="0"/>
    <s v="win-058"/>
    <x v="0"/>
    <s v="4180786451(6793)"/>
    <x v="1"/>
    <x v="12"/>
    <x v="12"/>
    <x v="0"/>
    <x v="0"/>
    <x v="0"/>
    <x v="0"/>
    <x v="0"/>
    <n v="5"/>
    <x v="0"/>
    <n v="49500"/>
    <n v="247500"/>
    <x v="0"/>
    <x v="0"/>
    <x v="0"/>
    <x v="0"/>
    <n v="19800"/>
    <x v="4"/>
  </r>
  <r>
    <x v="3"/>
    <n v="4180784506"/>
    <x v="0"/>
    <x v="7"/>
    <x v="0"/>
    <x v="0"/>
    <s v="win-058"/>
    <x v="0"/>
    <s v="4180784506(2b21)"/>
    <x v="1"/>
    <x v="2"/>
    <x v="2"/>
    <x v="0"/>
    <x v="0"/>
    <x v="0"/>
    <x v="0"/>
    <x v="0"/>
    <n v="8"/>
    <x v="0"/>
    <n v="73431"/>
    <n v="587448"/>
    <x v="0"/>
    <x v="0"/>
    <x v="0"/>
    <x v="0"/>
    <n v="46996"/>
    <x v="4"/>
  </r>
  <r>
    <x v="3"/>
    <n v="4180784506"/>
    <x v="0"/>
    <x v="7"/>
    <x v="0"/>
    <x v="0"/>
    <s v="win-058"/>
    <x v="0"/>
    <s v="4180784506(2b21)"/>
    <x v="1"/>
    <x v="11"/>
    <x v="11"/>
    <x v="0"/>
    <x v="0"/>
    <x v="0"/>
    <x v="0"/>
    <x v="0"/>
    <n v="8"/>
    <x v="0"/>
    <n v="46000"/>
    <n v="368000"/>
    <x v="0"/>
    <x v="0"/>
    <x v="0"/>
    <x v="0"/>
    <n v="29440"/>
    <x v="4"/>
  </r>
  <r>
    <x v="3"/>
    <n v="4180784506"/>
    <x v="0"/>
    <x v="7"/>
    <x v="0"/>
    <x v="0"/>
    <s v="win-058"/>
    <x v="0"/>
    <s v="4180784506(2b21)"/>
    <x v="1"/>
    <x v="1"/>
    <x v="1"/>
    <x v="0"/>
    <x v="0"/>
    <x v="0"/>
    <x v="0"/>
    <x v="0"/>
    <n v="8"/>
    <x v="0"/>
    <n v="55595"/>
    <n v="444760"/>
    <x v="0"/>
    <x v="0"/>
    <x v="0"/>
    <x v="0"/>
    <n v="35581"/>
    <x v="4"/>
  </r>
  <r>
    <x v="3"/>
    <n v="4180784506"/>
    <x v="0"/>
    <x v="7"/>
    <x v="0"/>
    <x v="0"/>
    <s v="win-058"/>
    <x v="0"/>
    <s v="4180784506(2b21)"/>
    <x v="1"/>
    <x v="10"/>
    <x v="10"/>
    <x v="0"/>
    <x v="0"/>
    <x v="0"/>
    <x v="0"/>
    <x v="0"/>
    <n v="4"/>
    <x v="0"/>
    <n v="74250"/>
    <n v="297000"/>
    <x v="0"/>
    <x v="0"/>
    <x v="0"/>
    <x v="0"/>
    <n v="23760"/>
    <x v="4"/>
  </r>
  <r>
    <x v="3"/>
    <n v="4180784506"/>
    <x v="0"/>
    <x v="7"/>
    <x v="0"/>
    <x v="0"/>
    <s v="win-058"/>
    <x v="0"/>
    <s v="4180784506(2b21)"/>
    <x v="1"/>
    <x v="8"/>
    <x v="8"/>
    <x v="0"/>
    <x v="0"/>
    <x v="0"/>
    <x v="0"/>
    <x v="0"/>
    <n v="2"/>
    <x v="0"/>
    <n v="50182"/>
    <n v="100364"/>
    <x v="0"/>
    <x v="0"/>
    <x v="0"/>
    <x v="0"/>
    <n v="8029"/>
    <x v="4"/>
  </r>
  <r>
    <x v="3"/>
    <n v="4180784506"/>
    <x v="0"/>
    <x v="7"/>
    <x v="0"/>
    <x v="0"/>
    <s v="win-058"/>
    <x v="0"/>
    <s v="4180784506(2b21)"/>
    <x v="1"/>
    <x v="0"/>
    <x v="0"/>
    <x v="0"/>
    <x v="0"/>
    <x v="0"/>
    <x v="0"/>
    <x v="0"/>
    <n v="6"/>
    <x v="0"/>
    <n v="111058"/>
    <n v="666348"/>
    <x v="0"/>
    <x v="0"/>
    <x v="0"/>
    <x v="0"/>
    <n v="53308"/>
    <x v="4"/>
  </r>
  <r>
    <x v="3"/>
    <n v="4180784978"/>
    <x v="0"/>
    <x v="7"/>
    <x v="0"/>
    <x v="0"/>
    <s v="win-058"/>
    <x v="0"/>
    <s v="4180784978(5729)"/>
    <x v="1"/>
    <x v="0"/>
    <x v="0"/>
    <x v="0"/>
    <x v="0"/>
    <x v="0"/>
    <x v="0"/>
    <x v="0"/>
    <n v="8"/>
    <x v="0"/>
    <n v="111058"/>
    <n v="888464"/>
    <x v="0"/>
    <x v="0"/>
    <x v="0"/>
    <x v="0"/>
    <n v="71077"/>
    <x v="4"/>
  </r>
  <r>
    <x v="3"/>
    <n v="4180784978"/>
    <x v="0"/>
    <x v="7"/>
    <x v="0"/>
    <x v="0"/>
    <s v="win-058"/>
    <x v="0"/>
    <s v="4180784978(5729)"/>
    <x v="1"/>
    <x v="8"/>
    <x v="8"/>
    <x v="0"/>
    <x v="0"/>
    <x v="0"/>
    <x v="0"/>
    <x v="0"/>
    <n v="6"/>
    <x v="0"/>
    <n v="50182"/>
    <n v="301092"/>
    <x v="0"/>
    <x v="0"/>
    <x v="0"/>
    <x v="0"/>
    <n v="24087"/>
    <x v="4"/>
  </r>
  <r>
    <x v="3"/>
    <n v="4180784978"/>
    <x v="0"/>
    <x v="7"/>
    <x v="0"/>
    <x v="0"/>
    <s v="win-058"/>
    <x v="0"/>
    <s v="4180784978(5729)"/>
    <x v="1"/>
    <x v="10"/>
    <x v="10"/>
    <x v="0"/>
    <x v="0"/>
    <x v="0"/>
    <x v="0"/>
    <x v="0"/>
    <n v="2"/>
    <x v="0"/>
    <n v="74250"/>
    <n v="148500"/>
    <x v="0"/>
    <x v="0"/>
    <x v="0"/>
    <x v="0"/>
    <n v="11880"/>
    <x v="4"/>
  </r>
  <r>
    <x v="3"/>
    <n v="4180784978"/>
    <x v="0"/>
    <x v="7"/>
    <x v="0"/>
    <x v="0"/>
    <s v="win-058"/>
    <x v="0"/>
    <s v="4180784978(5729)"/>
    <x v="1"/>
    <x v="1"/>
    <x v="1"/>
    <x v="0"/>
    <x v="0"/>
    <x v="0"/>
    <x v="0"/>
    <x v="0"/>
    <n v="6"/>
    <x v="0"/>
    <n v="55595"/>
    <n v="333570"/>
    <x v="0"/>
    <x v="0"/>
    <x v="0"/>
    <x v="0"/>
    <n v="26686"/>
    <x v="4"/>
  </r>
  <r>
    <x v="3"/>
    <n v="4180784978"/>
    <x v="0"/>
    <x v="7"/>
    <x v="0"/>
    <x v="0"/>
    <s v="win-058"/>
    <x v="0"/>
    <s v="4180784978(5729)"/>
    <x v="1"/>
    <x v="11"/>
    <x v="11"/>
    <x v="0"/>
    <x v="0"/>
    <x v="0"/>
    <x v="0"/>
    <x v="0"/>
    <n v="6"/>
    <x v="0"/>
    <n v="46000"/>
    <n v="276000"/>
    <x v="0"/>
    <x v="0"/>
    <x v="0"/>
    <x v="0"/>
    <n v="22080"/>
    <x v="4"/>
  </r>
  <r>
    <x v="3"/>
    <n v="4180784978"/>
    <x v="0"/>
    <x v="7"/>
    <x v="0"/>
    <x v="0"/>
    <s v="win-058"/>
    <x v="0"/>
    <s v="4180784978(5729)"/>
    <x v="1"/>
    <x v="2"/>
    <x v="2"/>
    <x v="0"/>
    <x v="0"/>
    <x v="0"/>
    <x v="0"/>
    <x v="0"/>
    <n v="14"/>
    <x v="0"/>
    <n v="73431"/>
    <n v="1028034"/>
    <x v="0"/>
    <x v="0"/>
    <x v="0"/>
    <x v="0"/>
    <n v="82243"/>
    <x v="4"/>
  </r>
  <r>
    <x v="3"/>
    <n v="4180786393"/>
    <x v="0"/>
    <x v="7"/>
    <x v="0"/>
    <x v="0"/>
    <s v="win-058"/>
    <x v="0"/>
    <s v="4180786393(6753)"/>
    <x v="1"/>
    <x v="2"/>
    <x v="2"/>
    <x v="0"/>
    <x v="0"/>
    <x v="0"/>
    <x v="0"/>
    <x v="0"/>
    <n v="8"/>
    <x v="0"/>
    <n v="73431"/>
    <n v="587448"/>
    <x v="0"/>
    <x v="0"/>
    <x v="0"/>
    <x v="0"/>
    <n v="46996"/>
    <x v="4"/>
  </r>
  <r>
    <x v="3"/>
    <n v="4180786393"/>
    <x v="0"/>
    <x v="7"/>
    <x v="0"/>
    <x v="0"/>
    <s v="win-058"/>
    <x v="0"/>
    <s v="4180786393(6753)"/>
    <x v="1"/>
    <x v="11"/>
    <x v="11"/>
    <x v="0"/>
    <x v="0"/>
    <x v="0"/>
    <x v="0"/>
    <x v="0"/>
    <n v="5"/>
    <x v="0"/>
    <n v="46000"/>
    <n v="230000"/>
    <x v="0"/>
    <x v="0"/>
    <x v="0"/>
    <x v="0"/>
    <n v="18400"/>
    <x v="4"/>
  </r>
  <r>
    <x v="3"/>
    <n v="4180786393"/>
    <x v="0"/>
    <x v="7"/>
    <x v="0"/>
    <x v="0"/>
    <s v="win-058"/>
    <x v="0"/>
    <s v="4180786393(6753)"/>
    <x v="1"/>
    <x v="1"/>
    <x v="1"/>
    <x v="0"/>
    <x v="0"/>
    <x v="0"/>
    <x v="0"/>
    <x v="0"/>
    <n v="6"/>
    <x v="0"/>
    <n v="55595"/>
    <n v="333570"/>
    <x v="0"/>
    <x v="0"/>
    <x v="0"/>
    <x v="0"/>
    <n v="26686"/>
    <x v="4"/>
  </r>
  <r>
    <x v="3"/>
    <n v="4180786393"/>
    <x v="0"/>
    <x v="7"/>
    <x v="0"/>
    <x v="0"/>
    <s v="win-058"/>
    <x v="0"/>
    <s v="4180786393(6753)"/>
    <x v="1"/>
    <x v="10"/>
    <x v="10"/>
    <x v="0"/>
    <x v="0"/>
    <x v="0"/>
    <x v="0"/>
    <x v="0"/>
    <n v="5"/>
    <x v="0"/>
    <n v="74250"/>
    <n v="371250"/>
    <x v="0"/>
    <x v="0"/>
    <x v="0"/>
    <x v="0"/>
    <n v="29700"/>
    <x v="4"/>
  </r>
  <r>
    <x v="3"/>
    <n v="4180786393"/>
    <x v="0"/>
    <x v="7"/>
    <x v="0"/>
    <x v="0"/>
    <s v="win-058"/>
    <x v="0"/>
    <s v="4180786393(6753)"/>
    <x v="1"/>
    <x v="8"/>
    <x v="8"/>
    <x v="0"/>
    <x v="0"/>
    <x v="0"/>
    <x v="0"/>
    <x v="0"/>
    <n v="5"/>
    <x v="0"/>
    <n v="50182"/>
    <n v="250910"/>
    <x v="0"/>
    <x v="0"/>
    <x v="0"/>
    <x v="0"/>
    <n v="20073"/>
    <x v="4"/>
  </r>
  <r>
    <x v="3"/>
    <n v="4180786393"/>
    <x v="0"/>
    <x v="7"/>
    <x v="0"/>
    <x v="0"/>
    <s v="win-058"/>
    <x v="0"/>
    <s v="4180786393(6753)"/>
    <x v="1"/>
    <x v="0"/>
    <x v="0"/>
    <x v="0"/>
    <x v="0"/>
    <x v="0"/>
    <x v="0"/>
    <x v="0"/>
    <n v="8"/>
    <x v="0"/>
    <n v="111058"/>
    <n v="888464"/>
    <x v="0"/>
    <x v="0"/>
    <x v="0"/>
    <x v="0"/>
    <n v="71077"/>
    <x v="4"/>
  </r>
  <r>
    <x v="6"/>
    <n v="4180961903"/>
    <x v="0"/>
    <x v="7"/>
    <x v="0"/>
    <x v="0"/>
    <s v="win-058"/>
    <x v="0"/>
    <s v="4180961903(4605)"/>
    <x v="1"/>
    <x v="2"/>
    <x v="2"/>
    <x v="0"/>
    <x v="0"/>
    <x v="0"/>
    <x v="0"/>
    <x v="0"/>
    <n v="9"/>
    <x v="0"/>
    <n v="73431"/>
    <n v="660879"/>
    <x v="0"/>
    <x v="0"/>
    <x v="0"/>
    <x v="0"/>
    <n v="52870"/>
    <x v="4"/>
  </r>
  <r>
    <x v="6"/>
    <n v="4180961903"/>
    <x v="0"/>
    <x v="7"/>
    <x v="0"/>
    <x v="0"/>
    <s v="win-058"/>
    <x v="0"/>
    <s v="4180961903(4605)"/>
    <x v="1"/>
    <x v="0"/>
    <x v="0"/>
    <x v="0"/>
    <x v="0"/>
    <x v="0"/>
    <x v="0"/>
    <x v="0"/>
    <n v="10"/>
    <x v="0"/>
    <n v="111058"/>
    <n v="1110580"/>
    <x v="0"/>
    <x v="0"/>
    <x v="0"/>
    <x v="0"/>
    <n v="88846"/>
    <x v="4"/>
  </r>
  <r>
    <x v="6"/>
    <n v="4180961903"/>
    <x v="0"/>
    <x v="7"/>
    <x v="0"/>
    <x v="0"/>
    <s v="win-058"/>
    <x v="0"/>
    <s v="4180961903(4605)"/>
    <x v="1"/>
    <x v="1"/>
    <x v="1"/>
    <x v="0"/>
    <x v="0"/>
    <x v="0"/>
    <x v="0"/>
    <x v="0"/>
    <n v="3"/>
    <x v="0"/>
    <n v="55595"/>
    <n v="166785"/>
    <x v="0"/>
    <x v="0"/>
    <x v="0"/>
    <x v="0"/>
    <n v="13343"/>
    <x v="4"/>
  </r>
  <r>
    <x v="6"/>
    <n v="4180961903"/>
    <x v="0"/>
    <x v="7"/>
    <x v="0"/>
    <x v="0"/>
    <s v="win-058"/>
    <x v="0"/>
    <s v="4180961903(4605)"/>
    <x v="1"/>
    <x v="9"/>
    <x v="9"/>
    <x v="0"/>
    <x v="0"/>
    <x v="0"/>
    <x v="0"/>
    <x v="0"/>
    <n v="4"/>
    <x v="0"/>
    <n v="70950"/>
    <n v="283800"/>
    <x v="0"/>
    <x v="0"/>
    <x v="0"/>
    <x v="0"/>
    <n v="22704"/>
    <x v="4"/>
  </r>
  <r>
    <x v="6"/>
    <n v="4180961903"/>
    <x v="0"/>
    <x v="7"/>
    <x v="0"/>
    <x v="0"/>
    <s v="win-058"/>
    <x v="0"/>
    <s v="4180961903(4605)"/>
    <x v="1"/>
    <x v="10"/>
    <x v="10"/>
    <x v="0"/>
    <x v="0"/>
    <x v="0"/>
    <x v="0"/>
    <x v="0"/>
    <n v="9"/>
    <x v="0"/>
    <n v="74250"/>
    <n v="668250"/>
    <x v="0"/>
    <x v="0"/>
    <x v="0"/>
    <x v="0"/>
    <n v="53460"/>
    <x v="4"/>
  </r>
  <r>
    <x v="6"/>
    <n v="4180961903"/>
    <x v="0"/>
    <x v="7"/>
    <x v="0"/>
    <x v="0"/>
    <s v="win-058"/>
    <x v="0"/>
    <s v="4180961903(4605)"/>
    <x v="1"/>
    <x v="8"/>
    <x v="8"/>
    <x v="0"/>
    <x v="0"/>
    <x v="0"/>
    <x v="0"/>
    <x v="0"/>
    <n v="6"/>
    <x v="0"/>
    <n v="50182"/>
    <n v="301092"/>
    <x v="0"/>
    <x v="0"/>
    <x v="0"/>
    <x v="0"/>
    <n v="24087"/>
    <x v="4"/>
  </r>
  <r>
    <x v="6"/>
    <n v="4180961903"/>
    <x v="0"/>
    <x v="7"/>
    <x v="0"/>
    <x v="0"/>
    <s v="win-058"/>
    <x v="0"/>
    <s v="4180961903(4605)"/>
    <x v="1"/>
    <x v="11"/>
    <x v="11"/>
    <x v="0"/>
    <x v="0"/>
    <x v="0"/>
    <x v="0"/>
    <x v="0"/>
    <n v="6"/>
    <x v="0"/>
    <n v="46000"/>
    <n v="276000"/>
    <x v="0"/>
    <x v="0"/>
    <x v="0"/>
    <x v="0"/>
    <n v="22080"/>
    <x v="4"/>
  </r>
  <r>
    <x v="3"/>
    <n v="4180786290"/>
    <x v="0"/>
    <x v="7"/>
    <x v="0"/>
    <x v="0"/>
    <s v="win-058"/>
    <x v="0"/>
    <s v="4180786290(6698)"/>
    <x v="1"/>
    <x v="0"/>
    <x v="0"/>
    <x v="0"/>
    <x v="0"/>
    <x v="0"/>
    <x v="0"/>
    <x v="0"/>
    <n v="2"/>
    <x v="0"/>
    <n v="111058"/>
    <n v="222116"/>
    <x v="0"/>
    <x v="0"/>
    <x v="0"/>
    <x v="0"/>
    <n v="17769"/>
    <x v="4"/>
  </r>
  <r>
    <x v="3"/>
    <n v="4180786290"/>
    <x v="0"/>
    <x v="7"/>
    <x v="0"/>
    <x v="0"/>
    <s v="win-058"/>
    <x v="0"/>
    <s v="4180786290(6698)"/>
    <x v="1"/>
    <x v="8"/>
    <x v="8"/>
    <x v="0"/>
    <x v="0"/>
    <x v="0"/>
    <x v="0"/>
    <x v="0"/>
    <n v="4"/>
    <x v="0"/>
    <n v="50182"/>
    <n v="200728"/>
    <x v="0"/>
    <x v="0"/>
    <x v="0"/>
    <x v="0"/>
    <n v="16058"/>
    <x v="4"/>
  </r>
  <r>
    <x v="3"/>
    <n v="4180786290"/>
    <x v="0"/>
    <x v="7"/>
    <x v="0"/>
    <x v="0"/>
    <s v="win-058"/>
    <x v="0"/>
    <s v="4180786290(6698)"/>
    <x v="1"/>
    <x v="10"/>
    <x v="10"/>
    <x v="0"/>
    <x v="0"/>
    <x v="0"/>
    <x v="0"/>
    <x v="0"/>
    <n v="6"/>
    <x v="0"/>
    <n v="74250"/>
    <n v="445500"/>
    <x v="0"/>
    <x v="0"/>
    <x v="0"/>
    <x v="0"/>
    <n v="35640"/>
    <x v="4"/>
  </r>
  <r>
    <x v="3"/>
    <n v="4180786290"/>
    <x v="0"/>
    <x v="7"/>
    <x v="0"/>
    <x v="0"/>
    <s v="win-058"/>
    <x v="0"/>
    <s v="4180786290(6698)"/>
    <x v="1"/>
    <x v="1"/>
    <x v="1"/>
    <x v="0"/>
    <x v="0"/>
    <x v="0"/>
    <x v="0"/>
    <x v="0"/>
    <n v="14"/>
    <x v="0"/>
    <n v="55595"/>
    <n v="778330"/>
    <x v="0"/>
    <x v="0"/>
    <x v="0"/>
    <x v="0"/>
    <n v="62266"/>
    <x v="4"/>
  </r>
  <r>
    <x v="3"/>
    <n v="4180786290"/>
    <x v="0"/>
    <x v="7"/>
    <x v="0"/>
    <x v="0"/>
    <s v="win-058"/>
    <x v="0"/>
    <s v="4180786290(6698)"/>
    <x v="1"/>
    <x v="11"/>
    <x v="11"/>
    <x v="0"/>
    <x v="0"/>
    <x v="0"/>
    <x v="0"/>
    <x v="0"/>
    <n v="6"/>
    <x v="0"/>
    <n v="46000"/>
    <n v="276000"/>
    <x v="0"/>
    <x v="0"/>
    <x v="0"/>
    <x v="0"/>
    <n v="22080"/>
    <x v="4"/>
  </r>
  <r>
    <x v="3"/>
    <n v="4180786290"/>
    <x v="0"/>
    <x v="7"/>
    <x v="0"/>
    <x v="0"/>
    <s v="win-058"/>
    <x v="0"/>
    <s v="4180786290(6698)"/>
    <x v="1"/>
    <x v="2"/>
    <x v="2"/>
    <x v="0"/>
    <x v="0"/>
    <x v="0"/>
    <x v="0"/>
    <x v="0"/>
    <n v="6"/>
    <x v="0"/>
    <n v="73431"/>
    <n v="440586"/>
    <x v="0"/>
    <x v="0"/>
    <x v="0"/>
    <x v="0"/>
    <n v="35247"/>
    <x v="4"/>
  </r>
  <r>
    <x v="6"/>
    <n v="4180962680"/>
    <x v="0"/>
    <x v="7"/>
    <x v="0"/>
    <x v="0"/>
    <s v="win-058"/>
    <x v="0"/>
    <s v="4180962680(6369)"/>
    <x v="1"/>
    <x v="2"/>
    <x v="2"/>
    <x v="0"/>
    <x v="0"/>
    <x v="0"/>
    <x v="0"/>
    <x v="0"/>
    <n v="5"/>
    <x v="0"/>
    <n v="73431"/>
    <n v="367155"/>
    <x v="0"/>
    <x v="0"/>
    <x v="0"/>
    <x v="0"/>
    <n v="29372"/>
    <x v="4"/>
  </r>
  <r>
    <x v="6"/>
    <n v="4180962680"/>
    <x v="0"/>
    <x v="7"/>
    <x v="0"/>
    <x v="0"/>
    <s v="win-058"/>
    <x v="0"/>
    <s v="4180962680(6369)"/>
    <x v="1"/>
    <x v="0"/>
    <x v="0"/>
    <x v="0"/>
    <x v="0"/>
    <x v="0"/>
    <x v="0"/>
    <x v="0"/>
    <n v="3"/>
    <x v="0"/>
    <n v="111058"/>
    <n v="333174"/>
    <x v="0"/>
    <x v="0"/>
    <x v="0"/>
    <x v="0"/>
    <n v="26654"/>
    <x v="4"/>
  </r>
  <r>
    <x v="6"/>
    <n v="4180962680"/>
    <x v="0"/>
    <x v="7"/>
    <x v="0"/>
    <x v="0"/>
    <s v="win-058"/>
    <x v="0"/>
    <s v="4180962680(6369)"/>
    <x v="1"/>
    <x v="1"/>
    <x v="1"/>
    <x v="0"/>
    <x v="0"/>
    <x v="0"/>
    <x v="0"/>
    <x v="0"/>
    <n v="10"/>
    <x v="0"/>
    <n v="55595"/>
    <n v="555950"/>
    <x v="0"/>
    <x v="0"/>
    <x v="0"/>
    <x v="0"/>
    <n v="44476"/>
    <x v="4"/>
  </r>
  <r>
    <x v="6"/>
    <n v="4180962680"/>
    <x v="0"/>
    <x v="7"/>
    <x v="0"/>
    <x v="0"/>
    <s v="win-058"/>
    <x v="0"/>
    <s v="4180962680(6369)"/>
    <x v="1"/>
    <x v="9"/>
    <x v="9"/>
    <x v="0"/>
    <x v="0"/>
    <x v="0"/>
    <x v="0"/>
    <x v="0"/>
    <n v="4"/>
    <x v="0"/>
    <n v="70950"/>
    <n v="283800"/>
    <x v="0"/>
    <x v="0"/>
    <x v="0"/>
    <x v="0"/>
    <n v="22704"/>
    <x v="4"/>
  </r>
  <r>
    <x v="6"/>
    <n v="4180962680"/>
    <x v="0"/>
    <x v="7"/>
    <x v="0"/>
    <x v="0"/>
    <s v="win-058"/>
    <x v="0"/>
    <s v="4180962680(6369)"/>
    <x v="1"/>
    <x v="10"/>
    <x v="10"/>
    <x v="0"/>
    <x v="0"/>
    <x v="0"/>
    <x v="0"/>
    <x v="0"/>
    <n v="5"/>
    <x v="0"/>
    <n v="74250"/>
    <n v="371250"/>
    <x v="0"/>
    <x v="0"/>
    <x v="0"/>
    <x v="0"/>
    <n v="29700"/>
    <x v="4"/>
  </r>
  <r>
    <x v="6"/>
    <n v="4180962680"/>
    <x v="0"/>
    <x v="7"/>
    <x v="0"/>
    <x v="0"/>
    <s v="win-058"/>
    <x v="0"/>
    <s v="4180962680(6369)"/>
    <x v="1"/>
    <x v="8"/>
    <x v="8"/>
    <x v="0"/>
    <x v="0"/>
    <x v="0"/>
    <x v="0"/>
    <x v="0"/>
    <n v="14"/>
    <x v="0"/>
    <n v="50182"/>
    <n v="702548"/>
    <x v="0"/>
    <x v="0"/>
    <x v="0"/>
    <x v="0"/>
    <n v="56204"/>
    <x v="4"/>
  </r>
  <r>
    <x v="6"/>
    <n v="4180962680"/>
    <x v="0"/>
    <x v="7"/>
    <x v="0"/>
    <x v="0"/>
    <s v="win-058"/>
    <x v="0"/>
    <s v="4180962680(6369)"/>
    <x v="1"/>
    <x v="11"/>
    <x v="11"/>
    <x v="0"/>
    <x v="0"/>
    <x v="0"/>
    <x v="0"/>
    <x v="0"/>
    <n v="6"/>
    <x v="0"/>
    <n v="46000"/>
    <n v="276000"/>
    <x v="0"/>
    <x v="0"/>
    <x v="0"/>
    <x v="0"/>
    <n v="22080"/>
    <x v="4"/>
  </r>
  <r>
    <x v="6"/>
    <n v="4180962126"/>
    <x v="0"/>
    <x v="7"/>
    <x v="0"/>
    <x v="0"/>
    <s v="win-058"/>
    <x v="0"/>
    <s v="4180962126(4720)"/>
    <x v="1"/>
    <x v="2"/>
    <x v="2"/>
    <x v="0"/>
    <x v="0"/>
    <x v="0"/>
    <x v="0"/>
    <x v="0"/>
    <n v="10"/>
    <x v="0"/>
    <n v="73431"/>
    <n v="734310"/>
    <x v="0"/>
    <x v="0"/>
    <x v="0"/>
    <x v="0"/>
    <n v="58745"/>
    <x v="4"/>
  </r>
  <r>
    <x v="6"/>
    <n v="4180962126"/>
    <x v="0"/>
    <x v="7"/>
    <x v="0"/>
    <x v="0"/>
    <s v="win-058"/>
    <x v="0"/>
    <s v="4180962126(4720)"/>
    <x v="1"/>
    <x v="0"/>
    <x v="0"/>
    <x v="0"/>
    <x v="0"/>
    <x v="0"/>
    <x v="0"/>
    <x v="0"/>
    <n v="3"/>
    <x v="0"/>
    <n v="111058"/>
    <n v="333174"/>
    <x v="0"/>
    <x v="0"/>
    <x v="0"/>
    <x v="0"/>
    <n v="26654"/>
    <x v="4"/>
  </r>
  <r>
    <x v="6"/>
    <n v="4180962126"/>
    <x v="0"/>
    <x v="7"/>
    <x v="0"/>
    <x v="0"/>
    <s v="win-058"/>
    <x v="0"/>
    <s v="4180962126(4720)"/>
    <x v="1"/>
    <x v="1"/>
    <x v="1"/>
    <x v="0"/>
    <x v="0"/>
    <x v="0"/>
    <x v="0"/>
    <x v="0"/>
    <n v="1"/>
    <x v="0"/>
    <n v="55595"/>
    <n v="55595"/>
    <x v="0"/>
    <x v="0"/>
    <x v="0"/>
    <x v="0"/>
    <n v="4448"/>
    <x v="4"/>
  </r>
  <r>
    <x v="6"/>
    <n v="4180962126"/>
    <x v="0"/>
    <x v="7"/>
    <x v="0"/>
    <x v="0"/>
    <s v="win-058"/>
    <x v="0"/>
    <s v="4180962126(4720)"/>
    <x v="1"/>
    <x v="9"/>
    <x v="9"/>
    <x v="0"/>
    <x v="0"/>
    <x v="0"/>
    <x v="0"/>
    <x v="0"/>
    <n v="6"/>
    <x v="0"/>
    <n v="70950"/>
    <n v="425700"/>
    <x v="0"/>
    <x v="0"/>
    <x v="0"/>
    <x v="0"/>
    <n v="34056"/>
    <x v="4"/>
  </r>
  <r>
    <x v="6"/>
    <n v="4180962126"/>
    <x v="0"/>
    <x v="7"/>
    <x v="0"/>
    <x v="0"/>
    <s v="win-058"/>
    <x v="0"/>
    <s v="4180962126(4720)"/>
    <x v="1"/>
    <x v="10"/>
    <x v="10"/>
    <x v="0"/>
    <x v="0"/>
    <x v="0"/>
    <x v="0"/>
    <x v="0"/>
    <n v="9"/>
    <x v="0"/>
    <n v="74250"/>
    <n v="668250"/>
    <x v="0"/>
    <x v="0"/>
    <x v="0"/>
    <x v="0"/>
    <n v="53460"/>
    <x v="4"/>
  </r>
  <r>
    <x v="6"/>
    <n v="4180962126"/>
    <x v="0"/>
    <x v="7"/>
    <x v="0"/>
    <x v="0"/>
    <s v="win-058"/>
    <x v="0"/>
    <s v="4180962126(4720)"/>
    <x v="1"/>
    <x v="8"/>
    <x v="8"/>
    <x v="0"/>
    <x v="0"/>
    <x v="0"/>
    <x v="0"/>
    <x v="0"/>
    <n v="7"/>
    <x v="0"/>
    <n v="50182"/>
    <n v="351274"/>
    <x v="0"/>
    <x v="0"/>
    <x v="0"/>
    <x v="0"/>
    <n v="28102"/>
    <x v="4"/>
  </r>
  <r>
    <x v="6"/>
    <n v="4180962126"/>
    <x v="0"/>
    <x v="7"/>
    <x v="0"/>
    <x v="0"/>
    <s v="win-058"/>
    <x v="0"/>
    <s v="4180962126(4720)"/>
    <x v="1"/>
    <x v="11"/>
    <x v="11"/>
    <x v="0"/>
    <x v="0"/>
    <x v="0"/>
    <x v="0"/>
    <x v="0"/>
    <n v="9"/>
    <x v="0"/>
    <n v="46000"/>
    <n v="414000"/>
    <x v="0"/>
    <x v="0"/>
    <x v="0"/>
    <x v="0"/>
    <n v="33120"/>
    <x v="4"/>
  </r>
  <r>
    <x v="6"/>
    <n v="4180962488"/>
    <x v="0"/>
    <x v="7"/>
    <x v="0"/>
    <x v="0"/>
    <s v="win-058"/>
    <x v="0"/>
    <s v="4180962488(5072)"/>
    <x v="1"/>
    <x v="2"/>
    <x v="2"/>
    <x v="0"/>
    <x v="0"/>
    <x v="0"/>
    <x v="0"/>
    <x v="0"/>
    <n v="7"/>
    <x v="0"/>
    <n v="73431"/>
    <n v="514017"/>
    <x v="0"/>
    <x v="0"/>
    <x v="0"/>
    <x v="0"/>
    <n v="41121"/>
    <x v="4"/>
  </r>
  <r>
    <x v="6"/>
    <n v="4180962488"/>
    <x v="0"/>
    <x v="7"/>
    <x v="0"/>
    <x v="0"/>
    <s v="win-058"/>
    <x v="0"/>
    <s v="4180962488(5072)"/>
    <x v="1"/>
    <x v="0"/>
    <x v="0"/>
    <x v="0"/>
    <x v="0"/>
    <x v="0"/>
    <x v="0"/>
    <x v="0"/>
    <n v="4"/>
    <x v="0"/>
    <n v="111058"/>
    <n v="444232"/>
    <x v="0"/>
    <x v="0"/>
    <x v="0"/>
    <x v="0"/>
    <n v="35539"/>
    <x v="4"/>
  </r>
  <r>
    <x v="6"/>
    <n v="4180962488"/>
    <x v="0"/>
    <x v="7"/>
    <x v="0"/>
    <x v="0"/>
    <s v="win-058"/>
    <x v="0"/>
    <s v="4180962488(5072)"/>
    <x v="1"/>
    <x v="1"/>
    <x v="1"/>
    <x v="0"/>
    <x v="0"/>
    <x v="0"/>
    <x v="0"/>
    <x v="0"/>
    <n v="3"/>
    <x v="0"/>
    <n v="55595"/>
    <n v="166785"/>
    <x v="0"/>
    <x v="0"/>
    <x v="0"/>
    <x v="0"/>
    <n v="13343"/>
    <x v="4"/>
  </r>
  <r>
    <x v="6"/>
    <n v="4180962488"/>
    <x v="0"/>
    <x v="7"/>
    <x v="0"/>
    <x v="0"/>
    <s v="win-058"/>
    <x v="0"/>
    <s v="4180962488(5072)"/>
    <x v="1"/>
    <x v="9"/>
    <x v="9"/>
    <x v="0"/>
    <x v="0"/>
    <x v="0"/>
    <x v="0"/>
    <x v="0"/>
    <n v="6"/>
    <x v="0"/>
    <n v="70950"/>
    <n v="425700"/>
    <x v="0"/>
    <x v="0"/>
    <x v="0"/>
    <x v="0"/>
    <n v="34056"/>
    <x v="4"/>
  </r>
  <r>
    <x v="6"/>
    <n v="4180962488"/>
    <x v="0"/>
    <x v="7"/>
    <x v="0"/>
    <x v="0"/>
    <s v="win-058"/>
    <x v="0"/>
    <s v="4180962488(5072)"/>
    <x v="1"/>
    <x v="10"/>
    <x v="10"/>
    <x v="0"/>
    <x v="0"/>
    <x v="0"/>
    <x v="0"/>
    <x v="0"/>
    <n v="19"/>
    <x v="0"/>
    <n v="74250"/>
    <n v="1410750"/>
    <x v="0"/>
    <x v="0"/>
    <x v="0"/>
    <x v="0"/>
    <n v="112860"/>
    <x v="4"/>
  </r>
  <r>
    <x v="6"/>
    <n v="4180962488"/>
    <x v="0"/>
    <x v="7"/>
    <x v="0"/>
    <x v="0"/>
    <s v="win-058"/>
    <x v="0"/>
    <s v="4180962488(5072)"/>
    <x v="1"/>
    <x v="8"/>
    <x v="8"/>
    <x v="0"/>
    <x v="0"/>
    <x v="0"/>
    <x v="0"/>
    <x v="0"/>
    <n v="6"/>
    <x v="0"/>
    <n v="50182"/>
    <n v="301092"/>
    <x v="0"/>
    <x v="0"/>
    <x v="0"/>
    <x v="0"/>
    <n v="24087"/>
    <x v="4"/>
  </r>
  <r>
    <x v="6"/>
    <n v="4180962488"/>
    <x v="0"/>
    <x v="7"/>
    <x v="0"/>
    <x v="0"/>
    <s v="win-058"/>
    <x v="0"/>
    <s v="4180962488(5072)"/>
    <x v="1"/>
    <x v="11"/>
    <x v="11"/>
    <x v="0"/>
    <x v="0"/>
    <x v="0"/>
    <x v="0"/>
    <x v="0"/>
    <n v="11"/>
    <x v="0"/>
    <n v="46000"/>
    <n v="506000"/>
    <x v="0"/>
    <x v="0"/>
    <x v="0"/>
    <x v="0"/>
    <n v="40480"/>
    <x v="4"/>
  </r>
  <r>
    <x v="6"/>
    <n v="4180962779"/>
    <x v="0"/>
    <x v="7"/>
    <x v="0"/>
    <x v="0"/>
    <s v="win-058"/>
    <x v="0"/>
    <s v="4180962779(6516)"/>
    <x v="1"/>
    <x v="2"/>
    <x v="2"/>
    <x v="0"/>
    <x v="0"/>
    <x v="0"/>
    <x v="0"/>
    <x v="0"/>
    <n v="15"/>
    <x v="0"/>
    <n v="73431"/>
    <n v="1101465"/>
    <x v="0"/>
    <x v="0"/>
    <x v="0"/>
    <x v="0"/>
    <n v="88117"/>
    <x v="4"/>
  </r>
  <r>
    <x v="6"/>
    <n v="4180962779"/>
    <x v="0"/>
    <x v="7"/>
    <x v="0"/>
    <x v="0"/>
    <s v="win-058"/>
    <x v="0"/>
    <s v="4180962779(6516)"/>
    <x v="1"/>
    <x v="0"/>
    <x v="0"/>
    <x v="0"/>
    <x v="0"/>
    <x v="0"/>
    <x v="0"/>
    <x v="0"/>
    <n v="8"/>
    <x v="0"/>
    <n v="111058"/>
    <n v="888464"/>
    <x v="0"/>
    <x v="0"/>
    <x v="0"/>
    <x v="0"/>
    <n v="71077"/>
    <x v="4"/>
  </r>
  <r>
    <x v="6"/>
    <n v="4180962779"/>
    <x v="0"/>
    <x v="7"/>
    <x v="0"/>
    <x v="0"/>
    <s v="win-058"/>
    <x v="0"/>
    <s v="4180962779(6516)"/>
    <x v="1"/>
    <x v="1"/>
    <x v="1"/>
    <x v="0"/>
    <x v="0"/>
    <x v="0"/>
    <x v="0"/>
    <x v="0"/>
    <n v="3"/>
    <x v="0"/>
    <n v="55595"/>
    <n v="166785"/>
    <x v="0"/>
    <x v="0"/>
    <x v="0"/>
    <x v="0"/>
    <n v="13343"/>
    <x v="4"/>
  </r>
  <r>
    <x v="6"/>
    <n v="4180962779"/>
    <x v="0"/>
    <x v="7"/>
    <x v="0"/>
    <x v="0"/>
    <s v="win-058"/>
    <x v="0"/>
    <s v="4180962779(6516)"/>
    <x v="1"/>
    <x v="9"/>
    <x v="9"/>
    <x v="0"/>
    <x v="0"/>
    <x v="0"/>
    <x v="0"/>
    <x v="0"/>
    <n v="1"/>
    <x v="0"/>
    <n v="70950"/>
    <n v="70950"/>
    <x v="0"/>
    <x v="0"/>
    <x v="0"/>
    <x v="0"/>
    <n v="5676"/>
    <x v="4"/>
  </r>
  <r>
    <x v="6"/>
    <n v="4180962779"/>
    <x v="0"/>
    <x v="7"/>
    <x v="0"/>
    <x v="0"/>
    <s v="win-058"/>
    <x v="0"/>
    <s v="4180962779(6516)"/>
    <x v="1"/>
    <x v="10"/>
    <x v="10"/>
    <x v="0"/>
    <x v="0"/>
    <x v="0"/>
    <x v="0"/>
    <x v="0"/>
    <n v="1"/>
    <x v="0"/>
    <n v="74250"/>
    <n v="74250"/>
    <x v="0"/>
    <x v="0"/>
    <x v="0"/>
    <x v="0"/>
    <n v="5940"/>
    <x v="4"/>
  </r>
  <r>
    <x v="6"/>
    <n v="4180962779"/>
    <x v="0"/>
    <x v="7"/>
    <x v="0"/>
    <x v="0"/>
    <s v="win-058"/>
    <x v="0"/>
    <s v="4180962779(6516)"/>
    <x v="1"/>
    <x v="8"/>
    <x v="8"/>
    <x v="0"/>
    <x v="0"/>
    <x v="0"/>
    <x v="0"/>
    <x v="0"/>
    <n v="7"/>
    <x v="0"/>
    <n v="50182"/>
    <n v="351274"/>
    <x v="0"/>
    <x v="0"/>
    <x v="0"/>
    <x v="0"/>
    <n v="28102"/>
    <x v="4"/>
  </r>
  <r>
    <x v="6"/>
    <n v="4180962779"/>
    <x v="0"/>
    <x v="7"/>
    <x v="0"/>
    <x v="0"/>
    <s v="win-058"/>
    <x v="0"/>
    <s v="4180962779(6516)"/>
    <x v="1"/>
    <x v="11"/>
    <x v="11"/>
    <x v="0"/>
    <x v="0"/>
    <x v="0"/>
    <x v="0"/>
    <x v="0"/>
    <n v="4"/>
    <x v="0"/>
    <n v="46000"/>
    <n v="184000"/>
    <x v="0"/>
    <x v="0"/>
    <x v="0"/>
    <x v="0"/>
    <n v="14720"/>
    <x v="4"/>
  </r>
  <r>
    <x v="6"/>
    <n v="4180962398"/>
    <x v="0"/>
    <x v="7"/>
    <x v="0"/>
    <x v="0"/>
    <s v="win-hth-00-004"/>
    <x v="0"/>
    <s v="4180962398(5069)"/>
    <x v="1"/>
    <x v="11"/>
    <x v="11"/>
    <x v="0"/>
    <x v="0"/>
    <x v="0"/>
    <x v="0"/>
    <x v="0"/>
    <n v="5"/>
    <x v="0"/>
    <n v="46000"/>
    <n v="230000"/>
    <x v="0"/>
    <x v="0"/>
    <x v="0"/>
    <x v="0"/>
    <n v="18400"/>
    <x v="4"/>
  </r>
  <r>
    <x v="6"/>
    <n v="4180962398"/>
    <x v="0"/>
    <x v="7"/>
    <x v="0"/>
    <x v="0"/>
    <s v="win-hth-00-004"/>
    <x v="0"/>
    <s v="4180962398(5069)"/>
    <x v="1"/>
    <x v="8"/>
    <x v="8"/>
    <x v="0"/>
    <x v="0"/>
    <x v="0"/>
    <x v="0"/>
    <x v="0"/>
    <n v="4"/>
    <x v="0"/>
    <n v="50182"/>
    <n v="200728"/>
    <x v="0"/>
    <x v="0"/>
    <x v="0"/>
    <x v="0"/>
    <n v="16058"/>
    <x v="4"/>
  </r>
  <r>
    <x v="6"/>
    <n v="4180962398"/>
    <x v="0"/>
    <x v="7"/>
    <x v="0"/>
    <x v="0"/>
    <s v="win-hth-00-004"/>
    <x v="0"/>
    <s v="4180962398(5069)"/>
    <x v="1"/>
    <x v="10"/>
    <x v="10"/>
    <x v="0"/>
    <x v="0"/>
    <x v="0"/>
    <x v="0"/>
    <x v="0"/>
    <n v="7"/>
    <x v="0"/>
    <n v="74250"/>
    <n v="519750"/>
    <x v="0"/>
    <x v="0"/>
    <x v="0"/>
    <x v="0"/>
    <n v="41580"/>
    <x v="4"/>
  </r>
  <r>
    <x v="6"/>
    <n v="4180962398"/>
    <x v="0"/>
    <x v="7"/>
    <x v="0"/>
    <x v="0"/>
    <s v="win-hth-00-004"/>
    <x v="0"/>
    <s v="4180962398(5069)"/>
    <x v="1"/>
    <x v="9"/>
    <x v="9"/>
    <x v="0"/>
    <x v="0"/>
    <x v="0"/>
    <x v="0"/>
    <x v="0"/>
    <n v="3"/>
    <x v="0"/>
    <n v="70950"/>
    <n v="212850"/>
    <x v="0"/>
    <x v="0"/>
    <x v="0"/>
    <x v="0"/>
    <n v="17028"/>
    <x v="4"/>
  </r>
  <r>
    <x v="6"/>
    <n v="4180962398"/>
    <x v="0"/>
    <x v="7"/>
    <x v="0"/>
    <x v="0"/>
    <s v="win-hth-00-004"/>
    <x v="0"/>
    <s v="4180962398(5069)"/>
    <x v="1"/>
    <x v="0"/>
    <x v="0"/>
    <x v="0"/>
    <x v="0"/>
    <x v="0"/>
    <x v="0"/>
    <x v="0"/>
    <n v="3"/>
    <x v="0"/>
    <n v="111058"/>
    <n v="333174"/>
    <x v="0"/>
    <x v="0"/>
    <x v="0"/>
    <x v="0"/>
    <n v="26654"/>
    <x v="4"/>
  </r>
  <r>
    <x v="6"/>
    <n v="4180962398"/>
    <x v="0"/>
    <x v="7"/>
    <x v="0"/>
    <x v="0"/>
    <s v="win-hth-00-004"/>
    <x v="0"/>
    <s v="4180962398(5069)"/>
    <x v="1"/>
    <x v="2"/>
    <x v="2"/>
    <x v="0"/>
    <x v="0"/>
    <x v="0"/>
    <x v="0"/>
    <x v="0"/>
    <n v="7"/>
    <x v="0"/>
    <n v="73431"/>
    <n v="514017"/>
    <x v="0"/>
    <x v="0"/>
    <x v="0"/>
    <x v="0"/>
    <n v="41121"/>
    <x v="4"/>
  </r>
  <r>
    <x v="6"/>
    <n v="4180962628"/>
    <x v="0"/>
    <x v="7"/>
    <x v="0"/>
    <x v="0"/>
    <s v="win-hth-00-004"/>
    <x v="0"/>
    <s v="4180962628(5610)"/>
    <x v="1"/>
    <x v="11"/>
    <x v="11"/>
    <x v="0"/>
    <x v="0"/>
    <x v="0"/>
    <x v="0"/>
    <x v="0"/>
    <n v="13"/>
    <x v="0"/>
    <n v="46000"/>
    <n v="598000"/>
    <x v="0"/>
    <x v="0"/>
    <x v="0"/>
    <x v="0"/>
    <n v="47840"/>
    <x v="4"/>
  </r>
  <r>
    <x v="6"/>
    <n v="4180962628"/>
    <x v="0"/>
    <x v="7"/>
    <x v="0"/>
    <x v="0"/>
    <s v="win-hth-00-004"/>
    <x v="0"/>
    <s v="4180962628(5610)"/>
    <x v="1"/>
    <x v="8"/>
    <x v="8"/>
    <x v="0"/>
    <x v="0"/>
    <x v="0"/>
    <x v="0"/>
    <x v="0"/>
    <n v="2"/>
    <x v="0"/>
    <n v="50182"/>
    <n v="100364"/>
    <x v="0"/>
    <x v="0"/>
    <x v="0"/>
    <x v="0"/>
    <n v="8029"/>
    <x v="4"/>
  </r>
  <r>
    <x v="6"/>
    <n v="4180962628"/>
    <x v="0"/>
    <x v="7"/>
    <x v="0"/>
    <x v="0"/>
    <s v="win-hth-00-004"/>
    <x v="0"/>
    <s v="4180962628(5610)"/>
    <x v="1"/>
    <x v="10"/>
    <x v="10"/>
    <x v="0"/>
    <x v="0"/>
    <x v="0"/>
    <x v="0"/>
    <x v="0"/>
    <n v="2"/>
    <x v="0"/>
    <n v="74250"/>
    <n v="148500"/>
    <x v="0"/>
    <x v="0"/>
    <x v="0"/>
    <x v="0"/>
    <n v="11880"/>
    <x v="4"/>
  </r>
  <r>
    <x v="6"/>
    <n v="4180962628"/>
    <x v="0"/>
    <x v="7"/>
    <x v="0"/>
    <x v="0"/>
    <s v="win-hth-00-004"/>
    <x v="0"/>
    <s v="4180962628(5610)"/>
    <x v="1"/>
    <x v="9"/>
    <x v="9"/>
    <x v="0"/>
    <x v="0"/>
    <x v="0"/>
    <x v="0"/>
    <x v="0"/>
    <n v="6"/>
    <x v="0"/>
    <n v="70950"/>
    <n v="425700"/>
    <x v="0"/>
    <x v="0"/>
    <x v="0"/>
    <x v="0"/>
    <n v="34056"/>
    <x v="4"/>
  </r>
  <r>
    <x v="6"/>
    <n v="4180962628"/>
    <x v="0"/>
    <x v="7"/>
    <x v="0"/>
    <x v="0"/>
    <s v="win-hth-00-004"/>
    <x v="0"/>
    <s v="4180962628(5610)"/>
    <x v="1"/>
    <x v="1"/>
    <x v="1"/>
    <x v="0"/>
    <x v="0"/>
    <x v="0"/>
    <x v="0"/>
    <x v="0"/>
    <n v="8"/>
    <x v="0"/>
    <n v="55595"/>
    <n v="444760"/>
    <x v="0"/>
    <x v="0"/>
    <x v="0"/>
    <x v="0"/>
    <n v="35581"/>
    <x v="4"/>
  </r>
  <r>
    <x v="6"/>
    <n v="4180962628"/>
    <x v="0"/>
    <x v="7"/>
    <x v="0"/>
    <x v="0"/>
    <s v="win-hth-00-004"/>
    <x v="0"/>
    <s v="4180962628(5610)"/>
    <x v="1"/>
    <x v="0"/>
    <x v="0"/>
    <x v="0"/>
    <x v="0"/>
    <x v="0"/>
    <x v="0"/>
    <x v="0"/>
    <n v="8"/>
    <x v="0"/>
    <n v="111058"/>
    <n v="888464"/>
    <x v="0"/>
    <x v="0"/>
    <x v="0"/>
    <x v="0"/>
    <n v="71077"/>
    <x v="4"/>
  </r>
  <r>
    <x v="3"/>
    <n v="4180785688"/>
    <x v="0"/>
    <x v="7"/>
    <x v="0"/>
    <x v="0"/>
    <s v="win-hth-00-004"/>
    <x v="0"/>
    <s v="4180785688(6448)"/>
    <x v="1"/>
    <x v="8"/>
    <x v="8"/>
    <x v="0"/>
    <x v="0"/>
    <x v="0"/>
    <x v="0"/>
    <x v="0"/>
    <n v="4"/>
    <x v="0"/>
    <n v="50182"/>
    <n v="200728"/>
    <x v="0"/>
    <x v="0"/>
    <x v="0"/>
    <x v="0"/>
    <n v="16058"/>
    <x v="4"/>
  </r>
  <r>
    <x v="3"/>
    <n v="4180785688"/>
    <x v="0"/>
    <x v="7"/>
    <x v="0"/>
    <x v="0"/>
    <s v="win-hth-00-004"/>
    <x v="0"/>
    <s v="4180785688(6448)"/>
    <x v="1"/>
    <x v="10"/>
    <x v="10"/>
    <x v="0"/>
    <x v="0"/>
    <x v="0"/>
    <x v="0"/>
    <x v="0"/>
    <n v="4"/>
    <x v="0"/>
    <n v="74250"/>
    <n v="297000"/>
    <x v="0"/>
    <x v="0"/>
    <x v="0"/>
    <x v="0"/>
    <n v="23760"/>
    <x v="4"/>
  </r>
  <r>
    <x v="3"/>
    <n v="4180785688"/>
    <x v="0"/>
    <x v="7"/>
    <x v="0"/>
    <x v="0"/>
    <s v="win-hth-00-004"/>
    <x v="0"/>
    <s v="4180785688(6448)"/>
    <x v="1"/>
    <x v="1"/>
    <x v="1"/>
    <x v="0"/>
    <x v="0"/>
    <x v="0"/>
    <x v="0"/>
    <x v="0"/>
    <n v="4"/>
    <x v="0"/>
    <n v="55595"/>
    <n v="222380"/>
    <x v="0"/>
    <x v="0"/>
    <x v="0"/>
    <x v="0"/>
    <n v="17790"/>
    <x v="4"/>
  </r>
  <r>
    <x v="3"/>
    <n v="4180785688"/>
    <x v="0"/>
    <x v="7"/>
    <x v="0"/>
    <x v="0"/>
    <s v="win-hth-00-004"/>
    <x v="0"/>
    <s v="4180785688(6448)"/>
    <x v="1"/>
    <x v="11"/>
    <x v="11"/>
    <x v="0"/>
    <x v="0"/>
    <x v="0"/>
    <x v="0"/>
    <x v="0"/>
    <n v="4"/>
    <x v="0"/>
    <n v="46000"/>
    <n v="184000"/>
    <x v="0"/>
    <x v="0"/>
    <x v="0"/>
    <x v="0"/>
    <n v="14720"/>
    <x v="4"/>
  </r>
  <r>
    <x v="3"/>
    <n v="4180785688"/>
    <x v="0"/>
    <x v="7"/>
    <x v="0"/>
    <x v="0"/>
    <s v="win-hth-00-004"/>
    <x v="0"/>
    <s v="4180785688(6448)"/>
    <x v="1"/>
    <x v="2"/>
    <x v="2"/>
    <x v="0"/>
    <x v="0"/>
    <x v="0"/>
    <x v="0"/>
    <x v="0"/>
    <n v="14"/>
    <x v="0"/>
    <n v="73431"/>
    <n v="1028034"/>
    <x v="0"/>
    <x v="0"/>
    <x v="0"/>
    <x v="0"/>
    <n v="82243"/>
    <x v="4"/>
  </r>
  <r>
    <x v="1"/>
    <n v="4180763453"/>
    <x v="0"/>
    <x v="7"/>
    <x v="0"/>
    <x v="0"/>
    <s v="win-hth-00-004"/>
    <x v="0"/>
    <s v="4180763453(2bai)"/>
    <x v="1"/>
    <x v="9"/>
    <x v="9"/>
    <x v="0"/>
    <x v="0"/>
    <x v="0"/>
    <x v="0"/>
    <x v="0"/>
    <n v="3"/>
    <x v="0"/>
    <n v="70950"/>
    <n v="212850"/>
    <x v="0"/>
    <x v="0"/>
    <x v="0"/>
    <x v="0"/>
    <n v="17028"/>
    <x v="4"/>
  </r>
  <r>
    <x v="1"/>
    <n v="4180763453"/>
    <x v="0"/>
    <x v="7"/>
    <x v="0"/>
    <x v="0"/>
    <s v="win-hth-00-004"/>
    <x v="0"/>
    <s v="4180763453(2bai)"/>
    <x v="1"/>
    <x v="8"/>
    <x v="8"/>
    <x v="0"/>
    <x v="0"/>
    <x v="0"/>
    <x v="0"/>
    <x v="0"/>
    <n v="3"/>
    <x v="0"/>
    <n v="50182"/>
    <n v="150546"/>
    <x v="0"/>
    <x v="0"/>
    <x v="0"/>
    <x v="0"/>
    <n v="12044"/>
    <x v="4"/>
  </r>
  <r>
    <x v="1"/>
    <n v="4180763453"/>
    <x v="0"/>
    <x v="7"/>
    <x v="0"/>
    <x v="0"/>
    <s v="win-hth-00-004"/>
    <x v="0"/>
    <s v="4180763453(2bai)"/>
    <x v="1"/>
    <x v="11"/>
    <x v="11"/>
    <x v="0"/>
    <x v="0"/>
    <x v="0"/>
    <x v="0"/>
    <x v="0"/>
    <n v="3"/>
    <x v="0"/>
    <n v="46000"/>
    <n v="138000"/>
    <x v="0"/>
    <x v="0"/>
    <x v="0"/>
    <x v="0"/>
    <n v="11040"/>
    <x v="4"/>
  </r>
  <r>
    <x v="1"/>
    <n v="4180763453"/>
    <x v="0"/>
    <x v="7"/>
    <x v="0"/>
    <x v="0"/>
    <s v="win-hth-00-004"/>
    <x v="0"/>
    <s v="4180763453(2bai)"/>
    <x v="1"/>
    <x v="2"/>
    <x v="2"/>
    <x v="0"/>
    <x v="0"/>
    <x v="0"/>
    <x v="0"/>
    <x v="0"/>
    <n v="3"/>
    <x v="0"/>
    <n v="73431"/>
    <n v="220293"/>
    <x v="0"/>
    <x v="0"/>
    <x v="0"/>
    <x v="0"/>
    <n v="17623"/>
    <x v="4"/>
  </r>
  <r>
    <x v="1"/>
    <n v="4180763453"/>
    <x v="0"/>
    <x v="7"/>
    <x v="0"/>
    <x v="0"/>
    <s v="win-hth-00-004"/>
    <x v="0"/>
    <s v="4180763453(2bai)"/>
    <x v="1"/>
    <x v="1"/>
    <x v="1"/>
    <x v="0"/>
    <x v="0"/>
    <x v="0"/>
    <x v="0"/>
    <x v="0"/>
    <n v="3"/>
    <x v="0"/>
    <n v="55595"/>
    <n v="166785"/>
    <x v="0"/>
    <x v="0"/>
    <x v="0"/>
    <x v="0"/>
    <n v="13343"/>
    <x v="4"/>
  </r>
  <r>
    <x v="1"/>
    <n v="4180763453"/>
    <x v="0"/>
    <x v="7"/>
    <x v="0"/>
    <x v="0"/>
    <s v="win-hth-00-004"/>
    <x v="0"/>
    <s v="4180763453(2bai)"/>
    <x v="1"/>
    <x v="0"/>
    <x v="0"/>
    <x v="0"/>
    <x v="0"/>
    <x v="0"/>
    <x v="0"/>
    <x v="0"/>
    <n v="1"/>
    <x v="0"/>
    <n v="111058"/>
    <n v="111058"/>
    <x v="0"/>
    <x v="0"/>
    <x v="0"/>
    <x v="0"/>
    <n v="8885"/>
    <x v="4"/>
  </r>
  <r>
    <x v="1"/>
    <n v="4180763453"/>
    <x v="0"/>
    <x v="7"/>
    <x v="0"/>
    <x v="0"/>
    <s v="win-hth-00-004"/>
    <x v="0"/>
    <s v="4180763453(2bai)"/>
    <x v="1"/>
    <x v="10"/>
    <x v="10"/>
    <x v="0"/>
    <x v="0"/>
    <x v="0"/>
    <x v="0"/>
    <x v="0"/>
    <n v="3"/>
    <x v="0"/>
    <n v="74250"/>
    <n v="222750"/>
    <x v="0"/>
    <x v="0"/>
    <x v="0"/>
    <x v="0"/>
    <n v="17820"/>
    <x v="4"/>
  </r>
  <r>
    <x v="6"/>
    <n v="4180961611"/>
    <x v="0"/>
    <x v="7"/>
    <x v="0"/>
    <x v="0"/>
    <s v="win-hth-00-004"/>
    <x v="0"/>
    <s v="4180961611(2bai)"/>
    <x v="1"/>
    <x v="0"/>
    <x v="0"/>
    <x v="0"/>
    <x v="0"/>
    <x v="0"/>
    <x v="0"/>
    <x v="0"/>
    <n v="5"/>
    <x v="0"/>
    <n v="111058"/>
    <n v="555290"/>
    <x v="0"/>
    <x v="0"/>
    <x v="0"/>
    <x v="0"/>
    <n v="44423"/>
    <x v="4"/>
  </r>
  <r>
    <x v="6"/>
    <n v="4180961611"/>
    <x v="0"/>
    <x v="7"/>
    <x v="0"/>
    <x v="0"/>
    <s v="win-hth-00-004"/>
    <x v="0"/>
    <s v="4180961611(2bai)"/>
    <x v="1"/>
    <x v="11"/>
    <x v="11"/>
    <x v="0"/>
    <x v="0"/>
    <x v="0"/>
    <x v="0"/>
    <x v="0"/>
    <n v="5"/>
    <x v="0"/>
    <n v="46000"/>
    <n v="230000"/>
    <x v="0"/>
    <x v="0"/>
    <x v="0"/>
    <x v="0"/>
    <n v="18400"/>
    <x v="4"/>
  </r>
  <r>
    <x v="6"/>
    <n v="4180961611"/>
    <x v="0"/>
    <x v="7"/>
    <x v="0"/>
    <x v="0"/>
    <s v="win-hth-00-004"/>
    <x v="0"/>
    <s v="4180961611(2bai)"/>
    <x v="1"/>
    <x v="8"/>
    <x v="8"/>
    <x v="0"/>
    <x v="0"/>
    <x v="0"/>
    <x v="0"/>
    <x v="0"/>
    <n v="5"/>
    <x v="0"/>
    <n v="50182"/>
    <n v="250910"/>
    <x v="0"/>
    <x v="0"/>
    <x v="0"/>
    <x v="0"/>
    <n v="20073"/>
    <x v="4"/>
  </r>
  <r>
    <x v="6"/>
    <n v="4180961611"/>
    <x v="0"/>
    <x v="7"/>
    <x v="0"/>
    <x v="0"/>
    <s v="win-hth-00-004"/>
    <x v="0"/>
    <s v="4180961611(2bai)"/>
    <x v="1"/>
    <x v="10"/>
    <x v="10"/>
    <x v="0"/>
    <x v="0"/>
    <x v="0"/>
    <x v="0"/>
    <x v="0"/>
    <n v="3"/>
    <x v="0"/>
    <n v="74250"/>
    <n v="222750"/>
    <x v="0"/>
    <x v="0"/>
    <x v="0"/>
    <x v="0"/>
    <n v="17820"/>
    <x v="4"/>
  </r>
  <r>
    <x v="6"/>
    <n v="4180961611"/>
    <x v="0"/>
    <x v="7"/>
    <x v="0"/>
    <x v="0"/>
    <s v="win-hth-00-004"/>
    <x v="0"/>
    <s v="4180961611(2bai)"/>
    <x v="1"/>
    <x v="1"/>
    <x v="1"/>
    <x v="0"/>
    <x v="0"/>
    <x v="0"/>
    <x v="0"/>
    <x v="0"/>
    <n v="5"/>
    <x v="0"/>
    <n v="55595"/>
    <n v="277975"/>
    <x v="0"/>
    <x v="0"/>
    <x v="0"/>
    <x v="0"/>
    <n v="22238"/>
    <x v="4"/>
  </r>
  <r>
    <x v="6"/>
    <n v="4180961611"/>
    <x v="0"/>
    <x v="7"/>
    <x v="0"/>
    <x v="0"/>
    <s v="win-hth-00-004"/>
    <x v="0"/>
    <s v="4180961611(2bai)"/>
    <x v="1"/>
    <x v="9"/>
    <x v="9"/>
    <x v="0"/>
    <x v="0"/>
    <x v="0"/>
    <x v="0"/>
    <x v="0"/>
    <n v="3"/>
    <x v="0"/>
    <n v="70950"/>
    <n v="212850"/>
    <x v="0"/>
    <x v="0"/>
    <x v="0"/>
    <x v="0"/>
    <n v="17028"/>
    <x v="4"/>
  </r>
  <r>
    <x v="6"/>
    <n v="4180962565"/>
    <x v="0"/>
    <x v="7"/>
    <x v="0"/>
    <x v="0"/>
    <s v="win-hth-00-004"/>
    <x v="0"/>
    <s v="4180962565(5264)"/>
    <x v="1"/>
    <x v="2"/>
    <x v="2"/>
    <x v="0"/>
    <x v="0"/>
    <x v="0"/>
    <x v="0"/>
    <x v="0"/>
    <n v="21"/>
    <x v="0"/>
    <n v="73431"/>
    <n v="1542051"/>
    <x v="0"/>
    <x v="0"/>
    <x v="0"/>
    <x v="0"/>
    <n v="123364"/>
    <x v="4"/>
  </r>
  <r>
    <x v="6"/>
    <n v="4180962565"/>
    <x v="0"/>
    <x v="7"/>
    <x v="0"/>
    <x v="0"/>
    <s v="win-hth-00-004"/>
    <x v="0"/>
    <s v="4180962565(5264)"/>
    <x v="1"/>
    <x v="0"/>
    <x v="0"/>
    <x v="0"/>
    <x v="0"/>
    <x v="0"/>
    <x v="0"/>
    <x v="0"/>
    <n v="22"/>
    <x v="0"/>
    <n v="111058"/>
    <n v="2443276"/>
    <x v="0"/>
    <x v="0"/>
    <x v="0"/>
    <x v="0"/>
    <n v="195462"/>
    <x v="4"/>
  </r>
  <r>
    <x v="6"/>
    <n v="4180962565"/>
    <x v="0"/>
    <x v="7"/>
    <x v="0"/>
    <x v="0"/>
    <s v="win-hth-00-004"/>
    <x v="0"/>
    <s v="4180962565(5264)"/>
    <x v="1"/>
    <x v="1"/>
    <x v="1"/>
    <x v="0"/>
    <x v="0"/>
    <x v="0"/>
    <x v="0"/>
    <x v="0"/>
    <n v="1"/>
    <x v="0"/>
    <n v="55595"/>
    <n v="55595"/>
    <x v="0"/>
    <x v="0"/>
    <x v="0"/>
    <x v="0"/>
    <n v="4448"/>
    <x v="4"/>
  </r>
  <r>
    <x v="6"/>
    <n v="4180962565"/>
    <x v="0"/>
    <x v="7"/>
    <x v="0"/>
    <x v="0"/>
    <s v="win-hth-00-004"/>
    <x v="0"/>
    <s v="4180962565(5264)"/>
    <x v="1"/>
    <x v="9"/>
    <x v="9"/>
    <x v="0"/>
    <x v="0"/>
    <x v="0"/>
    <x v="0"/>
    <x v="0"/>
    <n v="10"/>
    <x v="0"/>
    <n v="70950"/>
    <n v="709500"/>
    <x v="0"/>
    <x v="0"/>
    <x v="0"/>
    <x v="0"/>
    <n v="56760"/>
    <x v="4"/>
  </r>
  <r>
    <x v="6"/>
    <n v="4180962565"/>
    <x v="0"/>
    <x v="7"/>
    <x v="0"/>
    <x v="0"/>
    <s v="win-hth-00-004"/>
    <x v="0"/>
    <s v="4180962565(5264)"/>
    <x v="1"/>
    <x v="10"/>
    <x v="10"/>
    <x v="0"/>
    <x v="0"/>
    <x v="0"/>
    <x v="0"/>
    <x v="0"/>
    <n v="4"/>
    <x v="0"/>
    <n v="74250"/>
    <n v="297000"/>
    <x v="0"/>
    <x v="0"/>
    <x v="0"/>
    <x v="0"/>
    <n v="23760"/>
    <x v="4"/>
  </r>
  <r>
    <x v="6"/>
    <n v="4180962565"/>
    <x v="0"/>
    <x v="7"/>
    <x v="0"/>
    <x v="0"/>
    <s v="win-hth-00-004"/>
    <x v="0"/>
    <s v="4180962565(5264)"/>
    <x v="1"/>
    <x v="8"/>
    <x v="8"/>
    <x v="0"/>
    <x v="0"/>
    <x v="0"/>
    <x v="0"/>
    <x v="0"/>
    <n v="7"/>
    <x v="0"/>
    <n v="50182"/>
    <n v="351274"/>
    <x v="0"/>
    <x v="0"/>
    <x v="0"/>
    <x v="0"/>
    <n v="28102"/>
    <x v="4"/>
  </r>
  <r>
    <x v="6"/>
    <n v="4180962565"/>
    <x v="0"/>
    <x v="7"/>
    <x v="0"/>
    <x v="0"/>
    <s v="win-hth-00-004"/>
    <x v="0"/>
    <s v="4180962565(5264)"/>
    <x v="1"/>
    <x v="11"/>
    <x v="11"/>
    <x v="0"/>
    <x v="0"/>
    <x v="0"/>
    <x v="0"/>
    <x v="0"/>
    <n v="4"/>
    <x v="0"/>
    <n v="46000"/>
    <n v="184000"/>
    <x v="0"/>
    <x v="0"/>
    <x v="0"/>
    <x v="0"/>
    <n v="14720"/>
    <x v="4"/>
  </r>
  <r>
    <x v="21"/>
    <n v="4180143322"/>
    <x v="0"/>
    <x v="7"/>
    <x v="0"/>
    <x v="0"/>
    <s v="win-hth-00-004"/>
    <x v="0"/>
    <s v="4180143322(2bbc)"/>
    <x v="1"/>
    <x v="8"/>
    <x v="8"/>
    <x v="0"/>
    <x v="0"/>
    <x v="0"/>
    <x v="0"/>
    <x v="0"/>
    <n v="5"/>
    <x v="0"/>
    <n v="50182"/>
    <n v="250910"/>
    <x v="0"/>
    <x v="0"/>
    <x v="0"/>
    <x v="0"/>
    <n v="20073"/>
    <x v="4"/>
  </r>
  <r>
    <x v="21"/>
    <n v="4180143322"/>
    <x v="0"/>
    <x v="7"/>
    <x v="0"/>
    <x v="0"/>
    <s v="win-hth-00-004"/>
    <x v="0"/>
    <s v="4180143322(2bbc)"/>
    <x v="1"/>
    <x v="11"/>
    <x v="11"/>
    <x v="0"/>
    <x v="0"/>
    <x v="0"/>
    <x v="0"/>
    <x v="0"/>
    <n v="5"/>
    <x v="0"/>
    <n v="46000"/>
    <n v="230000"/>
    <x v="0"/>
    <x v="0"/>
    <x v="0"/>
    <x v="0"/>
    <n v="18400"/>
    <x v="4"/>
  </r>
  <r>
    <x v="21"/>
    <n v="4180143322"/>
    <x v="0"/>
    <x v="7"/>
    <x v="0"/>
    <x v="0"/>
    <s v="win-hth-00-004"/>
    <x v="0"/>
    <s v="4180143322(2bbc)"/>
    <x v="1"/>
    <x v="1"/>
    <x v="1"/>
    <x v="0"/>
    <x v="0"/>
    <x v="0"/>
    <x v="0"/>
    <x v="0"/>
    <n v="3"/>
    <x v="0"/>
    <n v="55595"/>
    <n v="166785"/>
    <x v="0"/>
    <x v="0"/>
    <x v="0"/>
    <x v="0"/>
    <n v="13343"/>
    <x v="4"/>
  </r>
  <r>
    <x v="21"/>
    <n v="4180143322"/>
    <x v="0"/>
    <x v="7"/>
    <x v="0"/>
    <x v="0"/>
    <s v="win-hth-00-004"/>
    <x v="0"/>
    <s v="4180143322(2bbc)"/>
    <x v="1"/>
    <x v="10"/>
    <x v="10"/>
    <x v="0"/>
    <x v="0"/>
    <x v="0"/>
    <x v="0"/>
    <x v="0"/>
    <n v="5"/>
    <x v="0"/>
    <n v="74250"/>
    <n v="371250"/>
    <x v="0"/>
    <x v="0"/>
    <x v="0"/>
    <x v="0"/>
    <n v="29700"/>
    <x v="4"/>
  </r>
  <r>
    <x v="21"/>
    <n v="4180143322"/>
    <x v="0"/>
    <x v="7"/>
    <x v="0"/>
    <x v="0"/>
    <s v="win-hth-00-004"/>
    <x v="0"/>
    <s v="4180143322(2bbc)"/>
    <x v="1"/>
    <x v="0"/>
    <x v="0"/>
    <x v="0"/>
    <x v="0"/>
    <x v="0"/>
    <x v="0"/>
    <x v="0"/>
    <n v="10"/>
    <x v="0"/>
    <n v="111058"/>
    <n v="1110580"/>
    <x v="0"/>
    <x v="0"/>
    <x v="0"/>
    <x v="0"/>
    <n v="88846"/>
    <x v="4"/>
  </r>
  <r>
    <x v="21"/>
    <n v="4180143322"/>
    <x v="0"/>
    <x v="7"/>
    <x v="0"/>
    <x v="0"/>
    <s v="win-hth-00-004"/>
    <x v="0"/>
    <s v="4180143322(2bbc)"/>
    <x v="1"/>
    <x v="2"/>
    <x v="2"/>
    <x v="0"/>
    <x v="0"/>
    <x v="0"/>
    <x v="0"/>
    <x v="0"/>
    <n v="10"/>
    <x v="0"/>
    <n v="73431"/>
    <n v="734310"/>
    <x v="0"/>
    <x v="0"/>
    <x v="0"/>
    <x v="0"/>
    <n v="58745"/>
    <x v="4"/>
  </r>
  <r>
    <x v="21"/>
    <n v="4180143322"/>
    <x v="0"/>
    <x v="7"/>
    <x v="0"/>
    <x v="0"/>
    <s v="win-hth-00-004"/>
    <x v="0"/>
    <s v="4180143322(2bbc)"/>
    <x v="1"/>
    <x v="12"/>
    <x v="12"/>
    <x v="0"/>
    <x v="0"/>
    <x v="0"/>
    <x v="0"/>
    <x v="0"/>
    <n v="4"/>
    <x v="0"/>
    <n v="49500"/>
    <n v="198000"/>
    <x v="0"/>
    <x v="0"/>
    <x v="0"/>
    <x v="0"/>
    <n v="15840"/>
    <x v="4"/>
  </r>
  <r>
    <x v="7"/>
    <n v="4180146384"/>
    <x v="0"/>
    <x v="7"/>
    <x v="0"/>
    <x v="0"/>
    <s v="win-058"/>
    <x v="0"/>
    <s v="4180146384(1701)"/>
    <x v="1"/>
    <x v="2"/>
    <x v="2"/>
    <x v="0"/>
    <x v="0"/>
    <x v="0"/>
    <x v="0"/>
    <x v="0"/>
    <n v="6"/>
    <x v="0"/>
    <n v="73431"/>
    <n v="440586"/>
    <x v="0"/>
    <x v="0"/>
    <x v="0"/>
    <x v="0"/>
    <n v="35247"/>
    <x v="4"/>
  </r>
  <r>
    <x v="7"/>
    <n v="4180146384"/>
    <x v="0"/>
    <x v="7"/>
    <x v="0"/>
    <x v="0"/>
    <s v="win-058"/>
    <x v="0"/>
    <s v="4180146384(1701)"/>
    <x v="1"/>
    <x v="0"/>
    <x v="0"/>
    <x v="0"/>
    <x v="0"/>
    <x v="0"/>
    <x v="0"/>
    <x v="0"/>
    <n v="10"/>
    <x v="0"/>
    <n v="111058"/>
    <n v="1110580"/>
    <x v="0"/>
    <x v="0"/>
    <x v="0"/>
    <x v="0"/>
    <n v="88846"/>
    <x v="4"/>
  </r>
  <r>
    <x v="7"/>
    <n v="4180146384"/>
    <x v="0"/>
    <x v="7"/>
    <x v="0"/>
    <x v="0"/>
    <s v="win-058"/>
    <x v="0"/>
    <s v="4180146384(1701)"/>
    <x v="1"/>
    <x v="8"/>
    <x v="8"/>
    <x v="0"/>
    <x v="0"/>
    <x v="0"/>
    <x v="0"/>
    <x v="0"/>
    <n v="6"/>
    <x v="0"/>
    <n v="50182"/>
    <n v="301092"/>
    <x v="0"/>
    <x v="0"/>
    <x v="0"/>
    <x v="0"/>
    <n v="24087"/>
    <x v="4"/>
  </r>
  <r>
    <x v="3"/>
    <n v="4180786088"/>
    <x v="0"/>
    <x v="7"/>
    <x v="0"/>
    <x v="0"/>
    <s v="win-058"/>
    <x v="0"/>
    <s v="4180786088(6627)"/>
    <x v="1"/>
    <x v="2"/>
    <x v="2"/>
    <x v="0"/>
    <x v="0"/>
    <x v="0"/>
    <x v="0"/>
    <x v="0"/>
    <n v="6"/>
    <x v="0"/>
    <n v="73431"/>
    <n v="440586"/>
    <x v="0"/>
    <x v="0"/>
    <x v="0"/>
    <x v="0"/>
    <n v="35247"/>
    <x v="4"/>
  </r>
  <r>
    <x v="3"/>
    <n v="4180786088"/>
    <x v="0"/>
    <x v="7"/>
    <x v="0"/>
    <x v="0"/>
    <s v="win-058"/>
    <x v="0"/>
    <s v="4180786088(6627)"/>
    <x v="1"/>
    <x v="11"/>
    <x v="11"/>
    <x v="0"/>
    <x v="0"/>
    <x v="0"/>
    <x v="0"/>
    <x v="0"/>
    <n v="2"/>
    <x v="0"/>
    <n v="46000"/>
    <n v="92000"/>
    <x v="0"/>
    <x v="0"/>
    <x v="0"/>
    <x v="0"/>
    <n v="7360"/>
    <x v="4"/>
  </r>
  <r>
    <x v="3"/>
    <n v="4180786088"/>
    <x v="0"/>
    <x v="7"/>
    <x v="0"/>
    <x v="0"/>
    <s v="win-058"/>
    <x v="0"/>
    <s v="4180786088(6627)"/>
    <x v="1"/>
    <x v="1"/>
    <x v="1"/>
    <x v="0"/>
    <x v="0"/>
    <x v="0"/>
    <x v="0"/>
    <x v="0"/>
    <n v="6"/>
    <x v="0"/>
    <n v="55595"/>
    <n v="333570"/>
    <x v="0"/>
    <x v="0"/>
    <x v="0"/>
    <x v="0"/>
    <n v="26686"/>
    <x v="4"/>
  </r>
  <r>
    <x v="3"/>
    <n v="4180786088"/>
    <x v="0"/>
    <x v="7"/>
    <x v="0"/>
    <x v="0"/>
    <s v="win-058"/>
    <x v="0"/>
    <s v="4180786088(6627)"/>
    <x v="1"/>
    <x v="8"/>
    <x v="8"/>
    <x v="0"/>
    <x v="0"/>
    <x v="0"/>
    <x v="0"/>
    <x v="0"/>
    <n v="8"/>
    <x v="0"/>
    <n v="50182"/>
    <n v="401456"/>
    <x v="0"/>
    <x v="0"/>
    <x v="0"/>
    <x v="0"/>
    <n v="32116"/>
    <x v="4"/>
  </r>
  <r>
    <x v="3"/>
    <n v="4180786088"/>
    <x v="0"/>
    <x v="7"/>
    <x v="0"/>
    <x v="0"/>
    <s v="win-058"/>
    <x v="0"/>
    <s v="4180786088(6627)"/>
    <x v="1"/>
    <x v="0"/>
    <x v="0"/>
    <x v="0"/>
    <x v="0"/>
    <x v="0"/>
    <x v="0"/>
    <x v="0"/>
    <n v="6"/>
    <x v="0"/>
    <n v="111058"/>
    <n v="666348"/>
    <x v="0"/>
    <x v="0"/>
    <x v="0"/>
    <x v="0"/>
    <n v="53308"/>
    <x v="4"/>
  </r>
  <r>
    <x v="7"/>
    <n v="4181059491"/>
    <x v="0"/>
    <x v="7"/>
    <x v="0"/>
    <x v="0"/>
    <s v="win-hth-00-004"/>
    <x v="0"/>
    <s v="4181059491(1603)"/>
    <x v="1"/>
    <x v="0"/>
    <x v="0"/>
    <x v="0"/>
    <x v="0"/>
    <x v="0"/>
    <x v="0"/>
    <x v="0"/>
    <n v="10"/>
    <x v="0"/>
    <n v="111058"/>
    <n v="1110580"/>
    <x v="0"/>
    <x v="0"/>
    <x v="0"/>
    <x v="0"/>
    <n v="88846"/>
    <x v="4"/>
  </r>
  <r>
    <x v="7"/>
    <n v="4181059491"/>
    <x v="0"/>
    <x v="7"/>
    <x v="0"/>
    <x v="0"/>
    <s v="win-hth-00-004"/>
    <x v="0"/>
    <s v="4181059491(1603)"/>
    <x v="1"/>
    <x v="8"/>
    <x v="8"/>
    <x v="0"/>
    <x v="0"/>
    <x v="0"/>
    <x v="0"/>
    <x v="0"/>
    <n v="5"/>
    <x v="0"/>
    <n v="50182"/>
    <n v="250910"/>
    <x v="0"/>
    <x v="0"/>
    <x v="0"/>
    <x v="0"/>
    <n v="20073"/>
    <x v="4"/>
  </r>
  <r>
    <x v="7"/>
    <n v="4181059491"/>
    <x v="0"/>
    <x v="7"/>
    <x v="0"/>
    <x v="0"/>
    <s v="win-hth-00-004"/>
    <x v="0"/>
    <s v="4181059491(1603)"/>
    <x v="1"/>
    <x v="2"/>
    <x v="2"/>
    <x v="0"/>
    <x v="0"/>
    <x v="0"/>
    <x v="0"/>
    <x v="0"/>
    <n v="6"/>
    <x v="0"/>
    <n v="73431"/>
    <n v="440586"/>
    <x v="0"/>
    <x v="0"/>
    <x v="0"/>
    <x v="0"/>
    <n v="35247"/>
    <x v="4"/>
  </r>
  <r>
    <x v="7"/>
    <n v="4181059491"/>
    <x v="0"/>
    <x v="7"/>
    <x v="0"/>
    <x v="0"/>
    <s v="win-hth-00-004"/>
    <x v="0"/>
    <s v="4181059491(1603)"/>
    <x v="1"/>
    <x v="13"/>
    <x v="13"/>
    <x v="0"/>
    <x v="0"/>
    <x v="0"/>
    <x v="0"/>
    <x v="0"/>
    <n v="5"/>
    <x v="0"/>
    <n v="50400"/>
    <n v="252000"/>
    <x v="0"/>
    <x v="0"/>
    <x v="0"/>
    <x v="0"/>
    <n v="20160"/>
    <x v="4"/>
  </r>
  <r>
    <x v="7"/>
    <n v="4181059491"/>
    <x v="0"/>
    <x v="7"/>
    <x v="0"/>
    <x v="0"/>
    <s v="win-hth-00-004"/>
    <x v="0"/>
    <s v="4181059491(1603)"/>
    <x v="1"/>
    <x v="10"/>
    <x v="10"/>
    <x v="0"/>
    <x v="0"/>
    <x v="0"/>
    <x v="0"/>
    <x v="0"/>
    <n v="6"/>
    <x v="0"/>
    <n v="74250"/>
    <n v="445500"/>
    <x v="0"/>
    <x v="0"/>
    <x v="0"/>
    <x v="0"/>
    <n v="35640"/>
    <x v="4"/>
  </r>
  <r>
    <x v="4"/>
    <n v="4180846993"/>
    <x v="0"/>
    <x v="7"/>
    <x v="0"/>
    <x v="0"/>
    <s v="WIN1650"/>
    <x v="0"/>
    <n v="4180846993"/>
    <x v="5"/>
    <x v="13"/>
    <x v="13"/>
    <x v="0"/>
    <x v="0"/>
    <x v="0"/>
    <x v="0"/>
    <x v="0"/>
    <n v="5"/>
    <x v="0"/>
    <n v="50400"/>
    <n v="252000"/>
    <x v="0"/>
    <x v="0"/>
    <x v="0"/>
    <x v="0"/>
    <n v="20160"/>
    <x v="4"/>
  </r>
  <r>
    <x v="4"/>
    <n v="4180846993"/>
    <x v="0"/>
    <x v="7"/>
    <x v="0"/>
    <x v="0"/>
    <s v="WIN1650"/>
    <x v="0"/>
    <n v="4180846993"/>
    <x v="5"/>
    <x v="11"/>
    <x v="11"/>
    <x v="0"/>
    <x v="0"/>
    <x v="0"/>
    <x v="0"/>
    <x v="0"/>
    <n v="5"/>
    <x v="0"/>
    <n v="46000"/>
    <n v="230000"/>
    <x v="0"/>
    <x v="0"/>
    <x v="0"/>
    <x v="0"/>
    <n v="18400"/>
    <x v="4"/>
  </r>
  <r>
    <x v="4"/>
    <n v="4180846993"/>
    <x v="0"/>
    <x v="7"/>
    <x v="0"/>
    <x v="0"/>
    <s v="WIN1650"/>
    <x v="0"/>
    <n v="4180846993"/>
    <x v="5"/>
    <x v="2"/>
    <x v="2"/>
    <x v="0"/>
    <x v="0"/>
    <x v="0"/>
    <x v="0"/>
    <x v="0"/>
    <n v="5"/>
    <x v="0"/>
    <n v="73431"/>
    <n v="367155"/>
    <x v="0"/>
    <x v="0"/>
    <x v="0"/>
    <x v="0"/>
    <n v="29372"/>
    <x v="4"/>
  </r>
  <r>
    <x v="4"/>
    <n v="4180846993"/>
    <x v="0"/>
    <x v="7"/>
    <x v="0"/>
    <x v="0"/>
    <s v="WIN1650"/>
    <x v="0"/>
    <n v="4180846993"/>
    <x v="5"/>
    <x v="0"/>
    <x v="0"/>
    <x v="0"/>
    <x v="0"/>
    <x v="0"/>
    <x v="0"/>
    <x v="0"/>
    <n v="5"/>
    <x v="0"/>
    <n v="111058"/>
    <n v="555290"/>
    <x v="0"/>
    <x v="0"/>
    <x v="0"/>
    <x v="0"/>
    <n v="44423"/>
    <x v="4"/>
  </r>
  <r>
    <x v="5"/>
    <n v="4180908520"/>
    <x v="0"/>
    <x v="7"/>
    <x v="0"/>
    <x v="0"/>
    <s v="WIN5681"/>
    <x v="0"/>
    <n v="4180908520"/>
    <x v="5"/>
    <x v="10"/>
    <x v="10"/>
    <x v="0"/>
    <x v="0"/>
    <x v="0"/>
    <x v="0"/>
    <x v="0"/>
    <n v="2"/>
    <x v="0"/>
    <n v="74250"/>
    <n v="148500"/>
    <x v="0"/>
    <x v="0"/>
    <x v="0"/>
    <x v="0"/>
    <n v="11880"/>
    <x v="4"/>
  </r>
  <r>
    <x v="5"/>
    <n v="4180908520"/>
    <x v="0"/>
    <x v="7"/>
    <x v="0"/>
    <x v="0"/>
    <s v="WIN5681"/>
    <x v="0"/>
    <n v="4180908520"/>
    <x v="5"/>
    <x v="2"/>
    <x v="2"/>
    <x v="0"/>
    <x v="0"/>
    <x v="0"/>
    <x v="0"/>
    <x v="0"/>
    <n v="2"/>
    <x v="0"/>
    <n v="73431"/>
    <n v="146862"/>
    <x v="0"/>
    <x v="0"/>
    <x v="0"/>
    <x v="0"/>
    <n v="11749"/>
    <x v="4"/>
  </r>
  <r>
    <x v="5"/>
    <n v="4180908520"/>
    <x v="0"/>
    <x v="7"/>
    <x v="0"/>
    <x v="0"/>
    <s v="WIN5681"/>
    <x v="0"/>
    <n v="4180908520"/>
    <x v="5"/>
    <x v="11"/>
    <x v="11"/>
    <x v="0"/>
    <x v="0"/>
    <x v="0"/>
    <x v="0"/>
    <x v="0"/>
    <n v="3"/>
    <x v="0"/>
    <n v="46000"/>
    <n v="138000"/>
    <x v="0"/>
    <x v="0"/>
    <x v="0"/>
    <x v="0"/>
    <n v="11040"/>
    <x v="4"/>
  </r>
  <r>
    <x v="5"/>
    <n v="4180907752"/>
    <x v="0"/>
    <x v="7"/>
    <x v="0"/>
    <x v="0"/>
    <s v="WIN2781"/>
    <x v="0"/>
    <n v="4180907752"/>
    <x v="5"/>
    <x v="10"/>
    <x v="10"/>
    <x v="0"/>
    <x v="0"/>
    <x v="0"/>
    <x v="0"/>
    <x v="0"/>
    <n v="2"/>
    <x v="0"/>
    <n v="74250"/>
    <n v="148500"/>
    <x v="0"/>
    <x v="0"/>
    <x v="0"/>
    <x v="0"/>
    <n v="11880"/>
    <x v="4"/>
  </r>
  <r>
    <x v="5"/>
    <n v="4180907752"/>
    <x v="0"/>
    <x v="7"/>
    <x v="0"/>
    <x v="0"/>
    <s v="WIN2781"/>
    <x v="0"/>
    <n v="4180907752"/>
    <x v="5"/>
    <x v="0"/>
    <x v="0"/>
    <x v="0"/>
    <x v="0"/>
    <x v="0"/>
    <x v="0"/>
    <x v="0"/>
    <n v="2"/>
    <x v="0"/>
    <n v="111058"/>
    <n v="222116"/>
    <x v="0"/>
    <x v="0"/>
    <x v="0"/>
    <x v="0"/>
    <n v="17769"/>
    <x v="4"/>
  </r>
  <r>
    <x v="5"/>
    <n v="4180907752"/>
    <x v="0"/>
    <x v="7"/>
    <x v="0"/>
    <x v="0"/>
    <s v="WIN2781"/>
    <x v="0"/>
    <n v="4180907752"/>
    <x v="5"/>
    <x v="2"/>
    <x v="2"/>
    <x v="0"/>
    <x v="0"/>
    <x v="0"/>
    <x v="0"/>
    <x v="0"/>
    <n v="4"/>
    <x v="0"/>
    <n v="73431"/>
    <n v="293724"/>
    <x v="0"/>
    <x v="0"/>
    <x v="0"/>
    <x v="0"/>
    <n v="23498"/>
    <x v="4"/>
  </r>
  <r>
    <x v="5"/>
    <n v="4180907752"/>
    <x v="0"/>
    <x v="7"/>
    <x v="0"/>
    <x v="0"/>
    <s v="WIN2781"/>
    <x v="0"/>
    <n v="4180907752"/>
    <x v="5"/>
    <x v="11"/>
    <x v="11"/>
    <x v="0"/>
    <x v="0"/>
    <x v="0"/>
    <x v="0"/>
    <x v="0"/>
    <n v="4"/>
    <x v="0"/>
    <n v="46000"/>
    <n v="184000"/>
    <x v="0"/>
    <x v="0"/>
    <x v="0"/>
    <x v="0"/>
    <n v="14720"/>
    <x v="4"/>
  </r>
  <r>
    <x v="5"/>
    <n v="4180908516"/>
    <x v="0"/>
    <x v="7"/>
    <x v="0"/>
    <x v="0"/>
    <s v="WIN5680"/>
    <x v="0"/>
    <n v="4180908516"/>
    <x v="5"/>
    <x v="2"/>
    <x v="2"/>
    <x v="0"/>
    <x v="0"/>
    <x v="0"/>
    <x v="0"/>
    <x v="0"/>
    <n v="3"/>
    <x v="0"/>
    <n v="73431"/>
    <n v="220293"/>
    <x v="0"/>
    <x v="0"/>
    <x v="0"/>
    <x v="0"/>
    <n v="17623"/>
    <x v="4"/>
  </r>
  <r>
    <x v="5"/>
    <n v="4180908516"/>
    <x v="0"/>
    <x v="7"/>
    <x v="0"/>
    <x v="0"/>
    <s v="WIN5680"/>
    <x v="0"/>
    <n v="4180908516"/>
    <x v="5"/>
    <x v="9"/>
    <x v="9"/>
    <x v="0"/>
    <x v="0"/>
    <x v="0"/>
    <x v="0"/>
    <x v="0"/>
    <n v="3"/>
    <x v="0"/>
    <n v="70950"/>
    <n v="212850"/>
    <x v="0"/>
    <x v="0"/>
    <x v="0"/>
    <x v="0"/>
    <n v="17028"/>
    <x v="4"/>
  </r>
  <r>
    <x v="5"/>
    <n v="4180908516"/>
    <x v="0"/>
    <x v="7"/>
    <x v="0"/>
    <x v="0"/>
    <s v="WIN5680"/>
    <x v="0"/>
    <n v="4180908516"/>
    <x v="5"/>
    <x v="11"/>
    <x v="11"/>
    <x v="0"/>
    <x v="0"/>
    <x v="0"/>
    <x v="0"/>
    <x v="0"/>
    <n v="6"/>
    <x v="0"/>
    <n v="46000"/>
    <n v="276000"/>
    <x v="0"/>
    <x v="0"/>
    <x v="0"/>
    <x v="0"/>
    <n v="22080"/>
    <x v="4"/>
  </r>
  <r>
    <x v="5"/>
    <n v="4180908516"/>
    <x v="0"/>
    <x v="7"/>
    <x v="0"/>
    <x v="0"/>
    <s v="WIN5680"/>
    <x v="0"/>
    <n v="4180908516"/>
    <x v="5"/>
    <x v="8"/>
    <x v="8"/>
    <x v="0"/>
    <x v="0"/>
    <x v="0"/>
    <x v="0"/>
    <x v="0"/>
    <n v="3"/>
    <x v="0"/>
    <n v="50182"/>
    <n v="150546"/>
    <x v="0"/>
    <x v="0"/>
    <x v="0"/>
    <x v="0"/>
    <n v="12044"/>
    <x v="4"/>
  </r>
  <r>
    <x v="5"/>
    <n v="4180908672"/>
    <x v="0"/>
    <x v="7"/>
    <x v="0"/>
    <x v="0"/>
    <s v="win6684"/>
    <x v="0"/>
    <n v="4180908672"/>
    <x v="5"/>
    <x v="0"/>
    <x v="0"/>
    <x v="0"/>
    <x v="0"/>
    <x v="0"/>
    <x v="0"/>
    <x v="0"/>
    <n v="3"/>
    <x v="0"/>
    <n v="111058"/>
    <n v="333174"/>
    <x v="0"/>
    <x v="0"/>
    <x v="0"/>
    <x v="0"/>
    <n v="26654"/>
    <x v="4"/>
  </r>
  <r>
    <x v="5"/>
    <n v="4180908672"/>
    <x v="0"/>
    <x v="7"/>
    <x v="0"/>
    <x v="0"/>
    <s v="win6684"/>
    <x v="0"/>
    <n v="4180908672"/>
    <x v="5"/>
    <x v="8"/>
    <x v="8"/>
    <x v="0"/>
    <x v="0"/>
    <x v="0"/>
    <x v="0"/>
    <x v="0"/>
    <n v="3"/>
    <x v="0"/>
    <n v="50182"/>
    <n v="150546"/>
    <x v="0"/>
    <x v="0"/>
    <x v="0"/>
    <x v="0"/>
    <n v="12044"/>
    <x v="4"/>
  </r>
  <r>
    <x v="5"/>
    <n v="4180908672"/>
    <x v="0"/>
    <x v="7"/>
    <x v="0"/>
    <x v="0"/>
    <s v="win6684"/>
    <x v="0"/>
    <n v="4180908672"/>
    <x v="5"/>
    <x v="2"/>
    <x v="2"/>
    <x v="0"/>
    <x v="0"/>
    <x v="0"/>
    <x v="0"/>
    <x v="0"/>
    <n v="6"/>
    <x v="0"/>
    <n v="73431"/>
    <n v="440586"/>
    <x v="0"/>
    <x v="0"/>
    <x v="0"/>
    <x v="0"/>
    <n v="35247"/>
    <x v="4"/>
  </r>
  <r>
    <x v="5"/>
    <n v="4180908649"/>
    <x v="0"/>
    <x v="7"/>
    <x v="0"/>
    <x v="0"/>
    <s v="WIN6456"/>
    <x v="0"/>
    <n v="4180908649"/>
    <x v="5"/>
    <x v="1"/>
    <x v="1"/>
    <x v="0"/>
    <x v="0"/>
    <x v="0"/>
    <x v="0"/>
    <x v="0"/>
    <n v="3"/>
    <x v="0"/>
    <n v="55595"/>
    <n v="166785"/>
    <x v="0"/>
    <x v="0"/>
    <x v="0"/>
    <x v="0"/>
    <n v="13343"/>
    <x v="4"/>
  </r>
  <r>
    <x v="5"/>
    <n v="4180908649"/>
    <x v="0"/>
    <x v="7"/>
    <x v="0"/>
    <x v="0"/>
    <s v="WIN6456"/>
    <x v="0"/>
    <n v="4180908649"/>
    <x v="5"/>
    <x v="11"/>
    <x v="11"/>
    <x v="0"/>
    <x v="0"/>
    <x v="0"/>
    <x v="0"/>
    <x v="0"/>
    <n v="6"/>
    <x v="0"/>
    <n v="46000"/>
    <n v="276000"/>
    <x v="0"/>
    <x v="0"/>
    <x v="0"/>
    <x v="0"/>
    <n v="22080"/>
    <x v="4"/>
  </r>
  <r>
    <x v="5"/>
    <n v="4180908649"/>
    <x v="0"/>
    <x v="7"/>
    <x v="0"/>
    <x v="0"/>
    <s v="WIN6456"/>
    <x v="0"/>
    <n v="4180908649"/>
    <x v="5"/>
    <x v="2"/>
    <x v="2"/>
    <x v="0"/>
    <x v="0"/>
    <x v="0"/>
    <x v="0"/>
    <x v="0"/>
    <n v="8"/>
    <x v="0"/>
    <n v="73431"/>
    <n v="587448"/>
    <x v="0"/>
    <x v="0"/>
    <x v="0"/>
    <x v="0"/>
    <n v="46996"/>
    <x v="4"/>
  </r>
  <r>
    <x v="5"/>
    <n v="4180908649"/>
    <x v="0"/>
    <x v="7"/>
    <x v="0"/>
    <x v="0"/>
    <s v="WIN6456"/>
    <x v="0"/>
    <n v="4180908649"/>
    <x v="5"/>
    <x v="0"/>
    <x v="0"/>
    <x v="0"/>
    <x v="0"/>
    <x v="0"/>
    <x v="0"/>
    <x v="0"/>
    <n v="3"/>
    <x v="0"/>
    <n v="111058"/>
    <n v="333174"/>
    <x v="0"/>
    <x v="0"/>
    <x v="0"/>
    <x v="0"/>
    <n v="26654"/>
    <x v="4"/>
  </r>
  <r>
    <x v="5"/>
    <n v="4180908649"/>
    <x v="0"/>
    <x v="7"/>
    <x v="0"/>
    <x v="0"/>
    <s v="WIN6456"/>
    <x v="0"/>
    <n v="4180908649"/>
    <x v="5"/>
    <x v="8"/>
    <x v="8"/>
    <x v="0"/>
    <x v="0"/>
    <x v="0"/>
    <x v="0"/>
    <x v="0"/>
    <n v="3"/>
    <x v="0"/>
    <n v="50182"/>
    <n v="150546"/>
    <x v="0"/>
    <x v="0"/>
    <x v="0"/>
    <x v="0"/>
    <n v="12044"/>
    <x v="4"/>
  </r>
  <r>
    <x v="5"/>
    <n v="4180908078"/>
    <x v="0"/>
    <x v="7"/>
    <x v="0"/>
    <x v="0"/>
    <s v="WIN3961"/>
    <x v="0"/>
    <n v="4180908078"/>
    <x v="5"/>
    <x v="8"/>
    <x v="8"/>
    <x v="0"/>
    <x v="0"/>
    <x v="0"/>
    <x v="0"/>
    <x v="0"/>
    <n v="6"/>
    <x v="0"/>
    <n v="50182"/>
    <n v="301092"/>
    <x v="0"/>
    <x v="0"/>
    <x v="0"/>
    <x v="0"/>
    <n v="24087"/>
    <x v="4"/>
  </r>
  <r>
    <x v="5"/>
    <n v="4180908078"/>
    <x v="0"/>
    <x v="7"/>
    <x v="0"/>
    <x v="0"/>
    <s v="WIN3961"/>
    <x v="0"/>
    <n v="4180908078"/>
    <x v="5"/>
    <x v="1"/>
    <x v="1"/>
    <x v="0"/>
    <x v="0"/>
    <x v="0"/>
    <x v="0"/>
    <x v="0"/>
    <n v="3"/>
    <x v="0"/>
    <n v="55595"/>
    <n v="166785"/>
    <x v="0"/>
    <x v="0"/>
    <x v="0"/>
    <x v="0"/>
    <n v="13343"/>
    <x v="4"/>
  </r>
  <r>
    <x v="5"/>
    <n v="4180908078"/>
    <x v="0"/>
    <x v="7"/>
    <x v="0"/>
    <x v="0"/>
    <s v="WIN3961"/>
    <x v="0"/>
    <n v="4180908078"/>
    <x v="5"/>
    <x v="9"/>
    <x v="9"/>
    <x v="0"/>
    <x v="0"/>
    <x v="0"/>
    <x v="0"/>
    <x v="0"/>
    <n v="2"/>
    <x v="0"/>
    <n v="70950"/>
    <n v="141900"/>
    <x v="0"/>
    <x v="0"/>
    <x v="0"/>
    <x v="0"/>
    <n v="11352"/>
    <x v="4"/>
  </r>
  <r>
    <x v="5"/>
    <n v="4180908078"/>
    <x v="0"/>
    <x v="7"/>
    <x v="0"/>
    <x v="0"/>
    <s v="WIN3961"/>
    <x v="0"/>
    <n v="4180908078"/>
    <x v="5"/>
    <x v="11"/>
    <x v="11"/>
    <x v="0"/>
    <x v="0"/>
    <x v="0"/>
    <x v="0"/>
    <x v="0"/>
    <n v="3"/>
    <x v="0"/>
    <n v="46000"/>
    <n v="138000"/>
    <x v="0"/>
    <x v="0"/>
    <x v="0"/>
    <x v="0"/>
    <n v="11040"/>
    <x v="4"/>
  </r>
  <r>
    <x v="5"/>
    <n v="4180908078"/>
    <x v="0"/>
    <x v="7"/>
    <x v="0"/>
    <x v="0"/>
    <s v="WIN3961"/>
    <x v="0"/>
    <n v="4180908078"/>
    <x v="5"/>
    <x v="10"/>
    <x v="10"/>
    <x v="0"/>
    <x v="0"/>
    <x v="0"/>
    <x v="0"/>
    <x v="0"/>
    <n v="3"/>
    <x v="0"/>
    <n v="74250"/>
    <n v="222750"/>
    <x v="0"/>
    <x v="0"/>
    <x v="0"/>
    <x v="0"/>
    <n v="17820"/>
    <x v="4"/>
  </r>
  <r>
    <x v="5"/>
    <n v="4180907712"/>
    <x v="0"/>
    <x v="7"/>
    <x v="0"/>
    <x v="0"/>
    <s v="WIN2557"/>
    <x v="0"/>
    <n v="4180907712"/>
    <x v="5"/>
    <x v="2"/>
    <x v="2"/>
    <x v="0"/>
    <x v="0"/>
    <x v="0"/>
    <x v="0"/>
    <x v="0"/>
    <n v="3"/>
    <x v="0"/>
    <n v="73431"/>
    <n v="220293"/>
    <x v="0"/>
    <x v="0"/>
    <x v="0"/>
    <x v="0"/>
    <n v="17623"/>
    <x v="4"/>
  </r>
  <r>
    <x v="5"/>
    <n v="4180907712"/>
    <x v="0"/>
    <x v="7"/>
    <x v="0"/>
    <x v="0"/>
    <s v="WIN2557"/>
    <x v="0"/>
    <n v="4180907712"/>
    <x v="5"/>
    <x v="0"/>
    <x v="0"/>
    <x v="0"/>
    <x v="0"/>
    <x v="0"/>
    <x v="0"/>
    <x v="0"/>
    <n v="4"/>
    <x v="0"/>
    <n v="111058"/>
    <n v="444232"/>
    <x v="0"/>
    <x v="0"/>
    <x v="0"/>
    <x v="0"/>
    <n v="35539"/>
    <x v="4"/>
  </r>
  <r>
    <x v="5"/>
    <n v="4180907712"/>
    <x v="0"/>
    <x v="7"/>
    <x v="0"/>
    <x v="0"/>
    <s v="WIN2557"/>
    <x v="0"/>
    <n v="4180907712"/>
    <x v="5"/>
    <x v="10"/>
    <x v="10"/>
    <x v="0"/>
    <x v="0"/>
    <x v="0"/>
    <x v="0"/>
    <x v="0"/>
    <n v="4"/>
    <x v="0"/>
    <n v="74250"/>
    <n v="297000"/>
    <x v="0"/>
    <x v="0"/>
    <x v="0"/>
    <x v="0"/>
    <n v="23760"/>
    <x v="4"/>
  </r>
  <r>
    <x v="5"/>
    <n v="4180907712"/>
    <x v="0"/>
    <x v="7"/>
    <x v="0"/>
    <x v="0"/>
    <s v="WIN2557"/>
    <x v="0"/>
    <n v="4180907712"/>
    <x v="5"/>
    <x v="11"/>
    <x v="11"/>
    <x v="0"/>
    <x v="0"/>
    <x v="0"/>
    <x v="0"/>
    <x v="0"/>
    <n v="7"/>
    <x v="0"/>
    <n v="46000"/>
    <n v="322000"/>
    <x v="0"/>
    <x v="0"/>
    <x v="0"/>
    <x v="0"/>
    <n v="25760"/>
    <x v="4"/>
  </r>
  <r>
    <x v="5"/>
    <n v="4180907712"/>
    <x v="0"/>
    <x v="7"/>
    <x v="0"/>
    <x v="0"/>
    <s v="WIN2557"/>
    <x v="0"/>
    <n v="4180907712"/>
    <x v="5"/>
    <x v="8"/>
    <x v="8"/>
    <x v="0"/>
    <x v="0"/>
    <x v="0"/>
    <x v="0"/>
    <x v="0"/>
    <n v="5"/>
    <x v="0"/>
    <n v="50182"/>
    <n v="250910"/>
    <x v="0"/>
    <x v="0"/>
    <x v="0"/>
    <x v="0"/>
    <n v="20073"/>
    <x v="4"/>
  </r>
  <r>
    <x v="5"/>
    <n v="4180907712"/>
    <x v="0"/>
    <x v="7"/>
    <x v="0"/>
    <x v="0"/>
    <s v="WIN2557"/>
    <x v="0"/>
    <n v="4180907712"/>
    <x v="5"/>
    <x v="1"/>
    <x v="1"/>
    <x v="0"/>
    <x v="0"/>
    <x v="0"/>
    <x v="0"/>
    <x v="0"/>
    <n v="3"/>
    <x v="0"/>
    <n v="55595"/>
    <n v="166785"/>
    <x v="0"/>
    <x v="0"/>
    <x v="0"/>
    <x v="0"/>
    <n v="13343"/>
    <x v="4"/>
  </r>
  <r>
    <x v="5"/>
    <n v="4180908391"/>
    <x v="0"/>
    <x v="7"/>
    <x v="0"/>
    <x v="0"/>
    <s v="WIN5468"/>
    <x v="0"/>
    <n v="4180908391"/>
    <x v="5"/>
    <x v="11"/>
    <x v="11"/>
    <x v="0"/>
    <x v="0"/>
    <x v="0"/>
    <x v="0"/>
    <x v="0"/>
    <n v="3"/>
    <x v="0"/>
    <n v="46000"/>
    <n v="138000"/>
    <x v="0"/>
    <x v="0"/>
    <x v="0"/>
    <x v="0"/>
    <n v="11040"/>
    <x v="4"/>
  </r>
  <r>
    <x v="5"/>
    <n v="4180908391"/>
    <x v="0"/>
    <x v="7"/>
    <x v="0"/>
    <x v="0"/>
    <s v="WIN5468"/>
    <x v="0"/>
    <n v="4180908391"/>
    <x v="5"/>
    <x v="0"/>
    <x v="0"/>
    <x v="0"/>
    <x v="0"/>
    <x v="0"/>
    <x v="0"/>
    <x v="0"/>
    <n v="6"/>
    <x v="0"/>
    <n v="111058"/>
    <n v="666348"/>
    <x v="0"/>
    <x v="0"/>
    <x v="0"/>
    <x v="0"/>
    <n v="53308"/>
    <x v="4"/>
  </r>
  <r>
    <x v="5"/>
    <n v="4180908391"/>
    <x v="0"/>
    <x v="7"/>
    <x v="0"/>
    <x v="0"/>
    <s v="WIN5468"/>
    <x v="0"/>
    <n v="4180908391"/>
    <x v="5"/>
    <x v="2"/>
    <x v="2"/>
    <x v="0"/>
    <x v="0"/>
    <x v="0"/>
    <x v="0"/>
    <x v="0"/>
    <n v="3"/>
    <x v="0"/>
    <n v="73431"/>
    <n v="220293"/>
    <x v="0"/>
    <x v="0"/>
    <x v="0"/>
    <x v="0"/>
    <n v="17623"/>
    <x v="4"/>
  </r>
  <r>
    <x v="5"/>
    <n v="4180908391"/>
    <x v="0"/>
    <x v="7"/>
    <x v="0"/>
    <x v="0"/>
    <s v="WIN5468"/>
    <x v="0"/>
    <n v="4180908391"/>
    <x v="5"/>
    <x v="8"/>
    <x v="8"/>
    <x v="0"/>
    <x v="0"/>
    <x v="0"/>
    <x v="0"/>
    <x v="0"/>
    <n v="2"/>
    <x v="0"/>
    <n v="50182"/>
    <n v="100364"/>
    <x v="0"/>
    <x v="0"/>
    <x v="0"/>
    <x v="0"/>
    <n v="8029"/>
    <x v="4"/>
  </r>
  <r>
    <x v="5"/>
    <n v="4180907746"/>
    <x v="0"/>
    <x v="7"/>
    <x v="0"/>
    <x v="0"/>
    <s v="WIN2771"/>
    <x v="0"/>
    <n v="4180907746"/>
    <x v="5"/>
    <x v="10"/>
    <x v="10"/>
    <x v="0"/>
    <x v="0"/>
    <x v="0"/>
    <x v="0"/>
    <x v="0"/>
    <n v="4"/>
    <x v="0"/>
    <n v="74250"/>
    <n v="297000"/>
    <x v="0"/>
    <x v="0"/>
    <x v="0"/>
    <x v="0"/>
    <n v="23760"/>
    <x v="4"/>
  </r>
  <r>
    <x v="5"/>
    <n v="4180907746"/>
    <x v="0"/>
    <x v="7"/>
    <x v="0"/>
    <x v="0"/>
    <s v="WIN2771"/>
    <x v="0"/>
    <n v="4180907746"/>
    <x v="5"/>
    <x v="1"/>
    <x v="1"/>
    <x v="0"/>
    <x v="0"/>
    <x v="0"/>
    <x v="0"/>
    <x v="0"/>
    <n v="2"/>
    <x v="0"/>
    <n v="55595"/>
    <n v="111190"/>
    <x v="0"/>
    <x v="0"/>
    <x v="0"/>
    <x v="0"/>
    <n v="8895"/>
    <x v="4"/>
  </r>
  <r>
    <x v="5"/>
    <n v="4180907746"/>
    <x v="0"/>
    <x v="7"/>
    <x v="0"/>
    <x v="0"/>
    <s v="WIN2771"/>
    <x v="0"/>
    <n v="4180907746"/>
    <x v="5"/>
    <x v="9"/>
    <x v="9"/>
    <x v="0"/>
    <x v="0"/>
    <x v="0"/>
    <x v="0"/>
    <x v="0"/>
    <n v="2"/>
    <x v="0"/>
    <n v="70950"/>
    <n v="141900"/>
    <x v="0"/>
    <x v="0"/>
    <x v="0"/>
    <x v="0"/>
    <n v="11352"/>
    <x v="4"/>
  </r>
  <r>
    <x v="5"/>
    <n v="4180907746"/>
    <x v="0"/>
    <x v="7"/>
    <x v="0"/>
    <x v="0"/>
    <s v="WIN2771"/>
    <x v="0"/>
    <n v="4180907746"/>
    <x v="5"/>
    <x v="2"/>
    <x v="2"/>
    <x v="0"/>
    <x v="0"/>
    <x v="0"/>
    <x v="0"/>
    <x v="0"/>
    <n v="6"/>
    <x v="0"/>
    <n v="73431"/>
    <n v="440586"/>
    <x v="0"/>
    <x v="0"/>
    <x v="0"/>
    <x v="0"/>
    <n v="35247"/>
    <x v="4"/>
  </r>
  <r>
    <x v="5"/>
    <n v="4180907746"/>
    <x v="0"/>
    <x v="7"/>
    <x v="0"/>
    <x v="0"/>
    <s v="WIN2771"/>
    <x v="0"/>
    <n v="4180907746"/>
    <x v="5"/>
    <x v="11"/>
    <x v="11"/>
    <x v="0"/>
    <x v="0"/>
    <x v="0"/>
    <x v="0"/>
    <x v="0"/>
    <n v="2"/>
    <x v="0"/>
    <n v="46000"/>
    <n v="92000"/>
    <x v="0"/>
    <x v="0"/>
    <x v="0"/>
    <x v="0"/>
    <n v="7360"/>
    <x v="4"/>
  </r>
  <r>
    <x v="5"/>
    <n v="4180907746"/>
    <x v="0"/>
    <x v="7"/>
    <x v="0"/>
    <x v="0"/>
    <s v="WIN2771"/>
    <x v="0"/>
    <n v="4180907746"/>
    <x v="5"/>
    <x v="0"/>
    <x v="0"/>
    <x v="0"/>
    <x v="0"/>
    <x v="0"/>
    <x v="0"/>
    <x v="0"/>
    <n v="4"/>
    <x v="0"/>
    <n v="111058"/>
    <n v="444232"/>
    <x v="0"/>
    <x v="0"/>
    <x v="0"/>
    <x v="0"/>
    <n v="35539"/>
    <x v="4"/>
  </r>
  <r>
    <x v="5"/>
    <n v="4180908074"/>
    <x v="0"/>
    <x v="7"/>
    <x v="0"/>
    <x v="0"/>
    <s v="WIN3951"/>
    <x v="0"/>
    <n v="4180908074"/>
    <x v="5"/>
    <x v="11"/>
    <x v="11"/>
    <x v="0"/>
    <x v="0"/>
    <x v="0"/>
    <x v="0"/>
    <x v="0"/>
    <n v="3"/>
    <x v="0"/>
    <n v="46000"/>
    <n v="138000"/>
    <x v="0"/>
    <x v="0"/>
    <x v="0"/>
    <x v="0"/>
    <n v="11040"/>
    <x v="4"/>
  </r>
  <r>
    <x v="5"/>
    <n v="4180908074"/>
    <x v="0"/>
    <x v="7"/>
    <x v="0"/>
    <x v="0"/>
    <s v="WIN3951"/>
    <x v="0"/>
    <n v="4180908074"/>
    <x v="5"/>
    <x v="0"/>
    <x v="0"/>
    <x v="0"/>
    <x v="0"/>
    <x v="0"/>
    <x v="0"/>
    <x v="0"/>
    <n v="6"/>
    <x v="0"/>
    <n v="111058"/>
    <n v="666348"/>
    <x v="0"/>
    <x v="0"/>
    <x v="0"/>
    <x v="0"/>
    <n v="53308"/>
    <x v="4"/>
  </r>
  <r>
    <x v="5"/>
    <n v="4180908074"/>
    <x v="0"/>
    <x v="7"/>
    <x v="0"/>
    <x v="0"/>
    <s v="WIN3951"/>
    <x v="0"/>
    <n v="4180908074"/>
    <x v="5"/>
    <x v="10"/>
    <x v="10"/>
    <x v="0"/>
    <x v="0"/>
    <x v="0"/>
    <x v="0"/>
    <x v="0"/>
    <n v="3"/>
    <x v="0"/>
    <n v="74250"/>
    <n v="222750"/>
    <x v="0"/>
    <x v="0"/>
    <x v="0"/>
    <x v="0"/>
    <n v="17820"/>
    <x v="4"/>
  </r>
  <r>
    <x v="5"/>
    <n v="4180908074"/>
    <x v="0"/>
    <x v="7"/>
    <x v="0"/>
    <x v="0"/>
    <s v="WIN3951"/>
    <x v="0"/>
    <n v="4180908074"/>
    <x v="5"/>
    <x v="2"/>
    <x v="2"/>
    <x v="0"/>
    <x v="0"/>
    <x v="0"/>
    <x v="0"/>
    <x v="0"/>
    <n v="3"/>
    <x v="0"/>
    <n v="73431"/>
    <n v="220293"/>
    <x v="0"/>
    <x v="0"/>
    <x v="0"/>
    <x v="0"/>
    <n v="17623"/>
    <x v="4"/>
  </r>
  <r>
    <x v="5"/>
    <n v="4180908498"/>
    <x v="0"/>
    <x v="7"/>
    <x v="0"/>
    <x v="0"/>
    <s v="WIN5644"/>
    <x v="0"/>
    <n v="4180908498"/>
    <x v="4"/>
    <x v="11"/>
    <x v="11"/>
    <x v="0"/>
    <x v="0"/>
    <x v="0"/>
    <x v="0"/>
    <x v="0"/>
    <n v="2"/>
    <x v="0"/>
    <n v="46000"/>
    <n v="92000"/>
    <x v="0"/>
    <x v="0"/>
    <x v="0"/>
    <x v="0"/>
    <n v="7360"/>
    <x v="4"/>
  </r>
  <r>
    <x v="5"/>
    <n v="4180908498"/>
    <x v="0"/>
    <x v="7"/>
    <x v="0"/>
    <x v="0"/>
    <s v="WIN5644"/>
    <x v="0"/>
    <n v="4180908498"/>
    <x v="4"/>
    <x v="9"/>
    <x v="9"/>
    <x v="0"/>
    <x v="0"/>
    <x v="0"/>
    <x v="0"/>
    <x v="0"/>
    <n v="2"/>
    <x v="0"/>
    <n v="70950"/>
    <n v="141900"/>
    <x v="0"/>
    <x v="0"/>
    <x v="0"/>
    <x v="0"/>
    <n v="11352"/>
    <x v="4"/>
  </r>
  <r>
    <x v="5"/>
    <n v="4180908498"/>
    <x v="0"/>
    <x v="7"/>
    <x v="0"/>
    <x v="0"/>
    <s v="WIN5644"/>
    <x v="0"/>
    <n v="4180908498"/>
    <x v="4"/>
    <x v="10"/>
    <x v="10"/>
    <x v="0"/>
    <x v="0"/>
    <x v="0"/>
    <x v="0"/>
    <x v="0"/>
    <n v="2"/>
    <x v="0"/>
    <n v="74250"/>
    <n v="148500"/>
    <x v="0"/>
    <x v="0"/>
    <x v="0"/>
    <x v="0"/>
    <n v="11880"/>
    <x v="4"/>
  </r>
  <r>
    <x v="5"/>
    <n v="4180907690"/>
    <x v="0"/>
    <x v="7"/>
    <x v="0"/>
    <x v="0"/>
    <s v="WIN2536"/>
    <x v="0"/>
    <n v="4180907690"/>
    <x v="4"/>
    <x v="10"/>
    <x v="10"/>
    <x v="0"/>
    <x v="0"/>
    <x v="0"/>
    <x v="0"/>
    <x v="0"/>
    <n v="3"/>
    <x v="0"/>
    <n v="74250"/>
    <n v="222750"/>
    <x v="0"/>
    <x v="0"/>
    <x v="0"/>
    <x v="0"/>
    <n v="17820"/>
    <x v="4"/>
  </r>
  <r>
    <x v="5"/>
    <n v="4180907690"/>
    <x v="0"/>
    <x v="7"/>
    <x v="0"/>
    <x v="0"/>
    <s v="WIN2536"/>
    <x v="0"/>
    <n v="4180907690"/>
    <x v="4"/>
    <x v="2"/>
    <x v="2"/>
    <x v="0"/>
    <x v="0"/>
    <x v="0"/>
    <x v="0"/>
    <x v="0"/>
    <n v="6"/>
    <x v="0"/>
    <n v="73431"/>
    <n v="440586"/>
    <x v="0"/>
    <x v="0"/>
    <x v="0"/>
    <x v="0"/>
    <n v="35247"/>
    <x v="4"/>
  </r>
  <r>
    <x v="5"/>
    <n v="4180907690"/>
    <x v="0"/>
    <x v="7"/>
    <x v="0"/>
    <x v="0"/>
    <s v="WIN2536"/>
    <x v="0"/>
    <n v="4180907690"/>
    <x v="4"/>
    <x v="0"/>
    <x v="0"/>
    <x v="0"/>
    <x v="0"/>
    <x v="0"/>
    <x v="0"/>
    <x v="0"/>
    <n v="6"/>
    <x v="0"/>
    <n v="111058"/>
    <n v="666348"/>
    <x v="0"/>
    <x v="0"/>
    <x v="0"/>
    <x v="0"/>
    <n v="53308"/>
    <x v="4"/>
  </r>
  <r>
    <x v="5"/>
    <n v="4180908422"/>
    <x v="0"/>
    <x v="7"/>
    <x v="0"/>
    <x v="0"/>
    <s v="WIN5505"/>
    <x v="0"/>
    <n v="4180908422"/>
    <x v="4"/>
    <x v="0"/>
    <x v="0"/>
    <x v="0"/>
    <x v="0"/>
    <x v="0"/>
    <x v="0"/>
    <x v="0"/>
    <n v="6"/>
    <x v="0"/>
    <n v="111058"/>
    <n v="666348"/>
    <x v="0"/>
    <x v="0"/>
    <x v="0"/>
    <x v="0"/>
    <n v="53308"/>
    <x v="4"/>
  </r>
  <r>
    <x v="5"/>
    <n v="4180908422"/>
    <x v="0"/>
    <x v="7"/>
    <x v="0"/>
    <x v="0"/>
    <s v="WIN5505"/>
    <x v="0"/>
    <n v="4180908422"/>
    <x v="4"/>
    <x v="8"/>
    <x v="8"/>
    <x v="0"/>
    <x v="0"/>
    <x v="0"/>
    <x v="0"/>
    <x v="0"/>
    <n v="3"/>
    <x v="0"/>
    <n v="50182"/>
    <n v="150546"/>
    <x v="0"/>
    <x v="0"/>
    <x v="0"/>
    <x v="0"/>
    <n v="12044"/>
    <x v="4"/>
  </r>
  <r>
    <x v="5"/>
    <n v="4180908149"/>
    <x v="0"/>
    <x v="7"/>
    <x v="0"/>
    <x v="0"/>
    <s v="WIN4125"/>
    <x v="0"/>
    <n v="4180908149"/>
    <x v="4"/>
    <x v="2"/>
    <x v="2"/>
    <x v="0"/>
    <x v="0"/>
    <x v="0"/>
    <x v="0"/>
    <x v="0"/>
    <n v="9"/>
    <x v="0"/>
    <n v="73431"/>
    <n v="660879"/>
    <x v="0"/>
    <x v="0"/>
    <x v="0"/>
    <x v="0"/>
    <n v="52870"/>
    <x v="4"/>
  </r>
  <r>
    <x v="5"/>
    <n v="4180908149"/>
    <x v="0"/>
    <x v="7"/>
    <x v="0"/>
    <x v="0"/>
    <s v="WIN4125"/>
    <x v="0"/>
    <n v="4180908149"/>
    <x v="4"/>
    <x v="11"/>
    <x v="11"/>
    <x v="0"/>
    <x v="0"/>
    <x v="0"/>
    <x v="0"/>
    <x v="0"/>
    <n v="3"/>
    <x v="0"/>
    <n v="46000"/>
    <n v="138000"/>
    <x v="0"/>
    <x v="0"/>
    <x v="0"/>
    <x v="0"/>
    <n v="11040"/>
    <x v="4"/>
  </r>
  <r>
    <x v="5"/>
    <n v="4180908149"/>
    <x v="0"/>
    <x v="7"/>
    <x v="0"/>
    <x v="0"/>
    <s v="WIN4125"/>
    <x v="0"/>
    <n v="4180908149"/>
    <x v="4"/>
    <x v="0"/>
    <x v="0"/>
    <x v="0"/>
    <x v="0"/>
    <x v="0"/>
    <x v="0"/>
    <x v="0"/>
    <n v="3"/>
    <x v="0"/>
    <n v="111058"/>
    <n v="333174"/>
    <x v="0"/>
    <x v="0"/>
    <x v="0"/>
    <x v="0"/>
    <n v="26654"/>
    <x v="4"/>
  </r>
  <r>
    <x v="5"/>
    <n v="4180908149"/>
    <x v="0"/>
    <x v="7"/>
    <x v="0"/>
    <x v="0"/>
    <s v="WIN4125"/>
    <x v="0"/>
    <n v="4180908149"/>
    <x v="4"/>
    <x v="8"/>
    <x v="8"/>
    <x v="0"/>
    <x v="0"/>
    <x v="0"/>
    <x v="0"/>
    <x v="0"/>
    <n v="3"/>
    <x v="0"/>
    <n v="50182"/>
    <n v="150546"/>
    <x v="0"/>
    <x v="0"/>
    <x v="0"/>
    <x v="0"/>
    <n v="12044"/>
    <x v="4"/>
  </r>
  <r>
    <x v="5"/>
    <n v="4180908606"/>
    <x v="0"/>
    <x v="7"/>
    <x v="0"/>
    <x v="0"/>
    <s v="WIN6148"/>
    <x v="0"/>
    <n v="4180908606"/>
    <x v="4"/>
    <x v="1"/>
    <x v="1"/>
    <x v="0"/>
    <x v="0"/>
    <x v="0"/>
    <x v="0"/>
    <x v="0"/>
    <n v="3"/>
    <x v="0"/>
    <n v="55595"/>
    <n v="166785"/>
    <x v="0"/>
    <x v="0"/>
    <x v="0"/>
    <x v="0"/>
    <n v="13343"/>
    <x v="4"/>
  </r>
  <r>
    <x v="5"/>
    <n v="4180908606"/>
    <x v="0"/>
    <x v="7"/>
    <x v="0"/>
    <x v="0"/>
    <s v="WIN6148"/>
    <x v="0"/>
    <n v="4180908606"/>
    <x v="4"/>
    <x v="10"/>
    <x v="10"/>
    <x v="0"/>
    <x v="0"/>
    <x v="0"/>
    <x v="0"/>
    <x v="0"/>
    <n v="3"/>
    <x v="0"/>
    <n v="74250"/>
    <n v="222750"/>
    <x v="0"/>
    <x v="0"/>
    <x v="0"/>
    <x v="0"/>
    <n v="17820"/>
    <x v="4"/>
  </r>
  <r>
    <x v="5"/>
    <n v="4180908606"/>
    <x v="0"/>
    <x v="7"/>
    <x v="0"/>
    <x v="0"/>
    <s v="WIN6148"/>
    <x v="0"/>
    <n v="4180908606"/>
    <x v="4"/>
    <x v="2"/>
    <x v="2"/>
    <x v="0"/>
    <x v="0"/>
    <x v="0"/>
    <x v="0"/>
    <x v="0"/>
    <n v="3"/>
    <x v="0"/>
    <n v="73431"/>
    <n v="220293"/>
    <x v="0"/>
    <x v="0"/>
    <x v="0"/>
    <x v="0"/>
    <n v="17623"/>
    <x v="4"/>
  </r>
  <r>
    <x v="5"/>
    <n v="4180908606"/>
    <x v="0"/>
    <x v="7"/>
    <x v="0"/>
    <x v="0"/>
    <s v="WIN6148"/>
    <x v="0"/>
    <n v="4180908606"/>
    <x v="4"/>
    <x v="9"/>
    <x v="9"/>
    <x v="0"/>
    <x v="0"/>
    <x v="0"/>
    <x v="0"/>
    <x v="0"/>
    <n v="3"/>
    <x v="0"/>
    <n v="70950"/>
    <n v="212850"/>
    <x v="0"/>
    <x v="0"/>
    <x v="0"/>
    <x v="0"/>
    <n v="17028"/>
    <x v="4"/>
  </r>
  <r>
    <x v="5"/>
    <n v="4180908094"/>
    <x v="0"/>
    <x v="7"/>
    <x v="0"/>
    <x v="0"/>
    <s v="WIN4007"/>
    <x v="0"/>
    <n v="4180908094"/>
    <x v="4"/>
    <x v="0"/>
    <x v="0"/>
    <x v="0"/>
    <x v="0"/>
    <x v="0"/>
    <x v="0"/>
    <x v="0"/>
    <n v="4"/>
    <x v="0"/>
    <n v="111058"/>
    <n v="444232"/>
    <x v="0"/>
    <x v="0"/>
    <x v="0"/>
    <x v="0"/>
    <n v="35539"/>
    <x v="4"/>
  </r>
  <r>
    <x v="5"/>
    <n v="4180908094"/>
    <x v="0"/>
    <x v="7"/>
    <x v="0"/>
    <x v="0"/>
    <s v="WIN4007"/>
    <x v="0"/>
    <n v="4180908094"/>
    <x v="4"/>
    <x v="2"/>
    <x v="2"/>
    <x v="0"/>
    <x v="0"/>
    <x v="0"/>
    <x v="0"/>
    <x v="0"/>
    <n v="4"/>
    <x v="0"/>
    <n v="73431"/>
    <n v="293724"/>
    <x v="0"/>
    <x v="0"/>
    <x v="0"/>
    <x v="0"/>
    <n v="23498"/>
    <x v="4"/>
  </r>
  <r>
    <x v="5"/>
    <n v="4180908094"/>
    <x v="0"/>
    <x v="7"/>
    <x v="0"/>
    <x v="0"/>
    <s v="WIN4007"/>
    <x v="0"/>
    <n v="4180908094"/>
    <x v="4"/>
    <x v="8"/>
    <x v="8"/>
    <x v="0"/>
    <x v="0"/>
    <x v="0"/>
    <x v="0"/>
    <x v="0"/>
    <n v="2"/>
    <x v="0"/>
    <n v="50182"/>
    <n v="100364"/>
    <x v="0"/>
    <x v="0"/>
    <x v="0"/>
    <x v="0"/>
    <n v="8029"/>
    <x v="4"/>
  </r>
  <r>
    <x v="5"/>
    <n v="4180908644"/>
    <x v="0"/>
    <x v="7"/>
    <x v="0"/>
    <x v="0"/>
    <s v="WIN6380"/>
    <x v="0"/>
    <n v="4180908644"/>
    <x v="4"/>
    <x v="2"/>
    <x v="2"/>
    <x v="0"/>
    <x v="0"/>
    <x v="0"/>
    <x v="0"/>
    <x v="0"/>
    <n v="3"/>
    <x v="0"/>
    <n v="73431"/>
    <n v="220293"/>
    <x v="0"/>
    <x v="0"/>
    <x v="0"/>
    <x v="0"/>
    <n v="17623"/>
    <x v="4"/>
  </r>
  <r>
    <x v="5"/>
    <n v="4180908644"/>
    <x v="0"/>
    <x v="7"/>
    <x v="0"/>
    <x v="0"/>
    <s v="WIN6380"/>
    <x v="0"/>
    <n v="4180908644"/>
    <x v="4"/>
    <x v="11"/>
    <x v="11"/>
    <x v="0"/>
    <x v="0"/>
    <x v="0"/>
    <x v="0"/>
    <x v="0"/>
    <n v="3"/>
    <x v="0"/>
    <n v="46000"/>
    <n v="138000"/>
    <x v="0"/>
    <x v="0"/>
    <x v="0"/>
    <x v="0"/>
    <n v="11040"/>
    <x v="4"/>
  </r>
  <r>
    <x v="5"/>
    <n v="4180908644"/>
    <x v="0"/>
    <x v="7"/>
    <x v="0"/>
    <x v="0"/>
    <s v="WIN6380"/>
    <x v="0"/>
    <n v="4180908644"/>
    <x v="4"/>
    <x v="9"/>
    <x v="9"/>
    <x v="0"/>
    <x v="0"/>
    <x v="0"/>
    <x v="0"/>
    <x v="0"/>
    <n v="3"/>
    <x v="0"/>
    <n v="70950"/>
    <n v="212850"/>
    <x v="0"/>
    <x v="0"/>
    <x v="0"/>
    <x v="0"/>
    <n v="17028"/>
    <x v="4"/>
  </r>
  <r>
    <x v="5"/>
    <n v="4180908644"/>
    <x v="0"/>
    <x v="7"/>
    <x v="0"/>
    <x v="0"/>
    <s v="WIN6380"/>
    <x v="0"/>
    <n v="4180908644"/>
    <x v="4"/>
    <x v="10"/>
    <x v="10"/>
    <x v="0"/>
    <x v="0"/>
    <x v="0"/>
    <x v="0"/>
    <x v="0"/>
    <n v="3"/>
    <x v="0"/>
    <n v="74250"/>
    <n v="222750"/>
    <x v="0"/>
    <x v="0"/>
    <x v="0"/>
    <x v="0"/>
    <n v="17820"/>
    <x v="4"/>
  </r>
  <r>
    <x v="5"/>
    <n v="4180907765"/>
    <x v="0"/>
    <x v="7"/>
    <x v="0"/>
    <x v="0"/>
    <s v="WIN2806"/>
    <x v="0"/>
    <n v="4180907765"/>
    <x v="4"/>
    <x v="2"/>
    <x v="2"/>
    <x v="0"/>
    <x v="0"/>
    <x v="0"/>
    <x v="0"/>
    <x v="0"/>
    <n v="6"/>
    <x v="0"/>
    <n v="73431"/>
    <n v="440586"/>
    <x v="0"/>
    <x v="0"/>
    <x v="0"/>
    <x v="0"/>
    <n v="35247"/>
    <x v="4"/>
  </r>
  <r>
    <x v="5"/>
    <n v="4180907765"/>
    <x v="0"/>
    <x v="7"/>
    <x v="0"/>
    <x v="0"/>
    <s v="WIN2806"/>
    <x v="0"/>
    <n v="4180907765"/>
    <x v="4"/>
    <x v="0"/>
    <x v="0"/>
    <x v="0"/>
    <x v="0"/>
    <x v="0"/>
    <x v="0"/>
    <x v="0"/>
    <n v="5"/>
    <x v="0"/>
    <n v="111058"/>
    <n v="555290"/>
    <x v="0"/>
    <x v="0"/>
    <x v="0"/>
    <x v="0"/>
    <n v="44423"/>
    <x v="4"/>
  </r>
  <r>
    <x v="5"/>
    <n v="4180907767"/>
    <x v="0"/>
    <x v="7"/>
    <x v="0"/>
    <x v="0"/>
    <s v="WIN2808"/>
    <x v="0"/>
    <n v="4180907767"/>
    <x v="4"/>
    <x v="0"/>
    <x v="0"/>
    <x v="0"/>
    <x v="0"/>
    <x v="0"/>
    <x v="0"/>
    <x v="0"/>
    <n v="9"/>
    <x v="0"/>
    <n v="111058"/>
    <n v="999522"/>
    <x v="0"/>
    <x v="0"/>
    <x v="0"/>
    <x v="0"/>
    <n v="79962"/>
    <x v="4"/>
  </r>
  <r>
    <x v="5"/>
    <n v="4180907767"/>
    <x v="0"/>
    <x v="7"/>
    <x v="0"/>
    <x v="0"/>
    <s v="WIN2808"/>
    <x v="0"/>
    <n v="4180907767"/>
    <x v="4"/>
    <x v="8"/>
    <x v="8"/>
    <x v="0"/>
    <x v="0"/>
    <x v="0"/>
    <x v="0"/>
    <x v="0"/>
    <n v="3"/>
    <x v="0"/>
    <n v="50182"/>
    <n v="150546"/>
    <x v="0"/>
    <x v="0"/>
    <x v="0"/>
    <x v="0"/>
    <n v="12044"/>
    <x v="4"/>
  </r>
  <r>
    <x v="5"/>
    <n v="4180907767"/>
    <x v="0"/>
    <x v="7"/>
    <x v="0"/>
    <x v="0"/>
    <s v="WIN2808"/>
    <x v="0"/>
    <n v="4180907767"/>
    <x v="4"/>
    <x v="11"/>
    <x v="11"/>
    <x v="0"/>
    <x v="0"/>
    <x v="0"/>
    <x v="0"/>
    <x v="0"/>
    <n v="3"/>
    <x v="0"/>
    <n v="46000"/>
    <n v="138000"/>
    <x v="0"/>
    <x v="0"/>
    <x v="0"/>
    <x v="0"/>
    <n v="11040"/>
    <x v="4"/>
  </r>
  <r>
    <x v="5"/>
    <n v="4180907767"/>
    <x v="0"/>
    <x v="7"/>
    <x v="0"/>
    <x v="0"/>
    <s v="WIN2808"/>
    <x v="0"/>
    <n v="4180907767"/>
    <x v="4"/>
    <x v="1"/>
    <x v="1"/>
    <x v="0"/>
    <x v="0"/>
    <x v="0"/>
    <x v="0"/>
    <x v="0"/>
    <n v="3"/>
    <x v="0"/>
    <n v="55595"/>
    <n v="166785"/>
    <x v="0"/>
    <x v="0"/>
    <x v="0"/>
    <x v="0"/>
    <n v="13343"/>
    <x v="4"/>
  </r>
  <r>
    <x v="5"/>
    <n v="4180907767"/>
    <x v="0"/>
    <x v="7"/>
    <x v="0"/>
    <x v="0"/>
    <s v="WIN2808"/>
    <x v="0"/>
    <n v="4180907767"/>
    <x v="4"/>
    <x v="2"/>
    <x v="2"/>
    <x v="0"/>
    <x v="0"/>
    <x v="0"/>
    <x v="0"/>
    <x v="0"/>
    <n v="17"/>
    <x v="0"/>
    <n v="73431"/>
    <n v="1248327"/>
    <x v="0"/>
    <x v="0"/>
    <x v="0"/>
    <x v="0"/>
    <n v="99866"/>
    <x v="4"/>
  </r>
  <r>
    <x v="5"/>
    <n v="4180908429"/>
    <x v="0"/>
    <x v="7"/>
    <x v="0"/>
    <x v="0"/>
    <s v="WIN5567"/>
    <x v="0"/>
    <n v="4180908429"/>
    <x v="4"/>
    <x v="8"/>
    <x v="8"/>
    <x v="0"/>
    <x v="0"/>
    <x v="0"/>
    <x v="0"/>
    <x v="0"/>
    <n v="3"/>
    <x v="0"/>
    <n v="50182"/>
    <n v="150546"/>
    <x v="0"/>
    <x v="0"/>
    <x v="0"/>
    <x v="0"/>
    <n v="12044"/>
    <x v="4"/>
  </r>
  <r>
    <x v="5"/>
    <n v="4180908429"/>
    <x v="0"/>
    <x v="7"/>
    <x v="0"/>
    <x v="0"/>
    <s v="WIN5567"/>
    <x v="0"/>
    <n v="4180908429"/>
    <x v="4"/>
    <x v="11"/>
    <x v="11"/>
    <x v="0"/>
    <x v="0"/>
    <x v="0"/>
    <x v="0"/>
    <x v="0"/>
    <n v="3"/>
    <x v="0"/>
    <n v="46000"/>
    <n v="138000"/>
    <x v="0"/>
    <x v="0"/>
    <x v="0"/>
    <x v="0"/>
    <n v="11040"/>
    <x v="4"/>
  </r>
  <r>
    <x v="5"/>
    <n v="4180908429"/>
    <x v="0"/>
    <x v="7"/>
    <x v="0"/>
    <x v="0"/>
    <s v="WIN5567"/>
    <x v="0"/>
    <n v="4180908429"/>
    <x v="4"/>
    <x v="0"/>
    <x v="0"/>
    <x v="0"/>
    <x v="0"/>
    <x v="0"/>
    <x v="0"/>
    <x v="0"/>
    <n v="6"/>
    <x v="0"/>
    <n v="111058"/>
    <n v="666348"/>
    <x v="0"/>
    <x v="0"/>
    <x v="0"/>
    <x v="0"/>
    <n v="53308"/>
    <x v="4"/>
  </r>
  <r>
    <x v="5"/>
    <n v="4180907725"/>
    <x v="0"/>
    <x v="7"/>
    <x v="0"/>
    <x v="0"/>
    <s v="WIN2751"/>
    <x v="0"/>
    <n v="4180907725"/>
    <x v="4"/>
    <x v="2"/>
    <x v="2"/>
    <x v="0"/>
    <x v="0"/>
    <x v="0"/>
    <x v="0"/>
    <x v="0"/>
    <n v="6"/>
    <x v="0"/>
    <n v="73431"/>
    <n v="440586"/>
    <x v="0"/>
    <x v="0"/>
    <x v="0"/>
    <x v="0"/>
    <n v="35247"/>
    <x v="4"/>
  </r>
  <r>
    <x v="5"/>
    <n v="4180907725"/>
    <x v="0"/>
    <x v="7"/>
    <x v="0"/>
    <x v="0"/>
    <s v="WIN2751"/>
    <x v="0"/>
    <n v="4180907725"/>
    <x v="4"/>
    <x v="0"/>
    <x v="0"/>
    <x v="0"/>
    <x v="0"/>
    <x v="0"/>
    <x v="0"/>
    <x v="0"/>
    <n v="6"/>
    <x v="0"/>
    <n v="111058"/>
    <n v="666348"/>
    <x v="0"/>
    <x v="0"/>
    <x v="0"/>
    <x v="0"/>
    <n v="53308"/>
    <x v="4"/>
  </r>
  <r>
    <x v="5"/>
    <n v="4180907725"/>
    <x v="0"/>
    <x v="7"/>
    <x v="0"/>
    <x v="0"/>
    <s v="WIN2751"/>
    <x v="0"/>
    <n v="4180907725"/>
    <x v="4"/>
    <x v="11"/>
    <x v="11"/>
    <x v="0"/>
    <x v="0"/>
    <x v="0"/>
    <x v="0"/>
    <x v="0"/>
    <n v="3"/>
    <x v="0"/>
    <n v="46000"/>
    <n v="138000"/>
    <x v="0"/>
    <x v="0"/>
    <x v="0"/>
    <x v="0"/>
    <n v="11040"/>
    <x v="4"/>
  </r>
  <r>
    <x v="5"/>
    <n v="4180907725"/>
    <x v="0"/>
    <x v="7"/>
    <x v="0"/>
    <x v="0"/>
    <s v="WIN2751"/>
    <x v="0"/>
    <n v="4180907725"/>
    <x v="4"/>
    <x v="8"/>
    <x v="8"/>
    <x v="0"/>
    <x v="0"/>
    <x v="0"/>
    <x v="0"/>
    <x v="0"/>
    <n v="3"/>
    <x v="0"/>
    <n v="50182"/>
    <n v="150546"/>
    <x v="0"/>
    <x v="0"/>
    <x v="0"/>
    <x v="0"/>
    <n v="12044"/>
    <x v="4"/>
  </r>
  <r>
    <x v="5"/>
    <n v="4180907692"/>
    <x v="0"/>
    <x v="7"/>
    <x v="0"/>
    <x v="0"/>
    <s v="WIN2542"/>
    <x v="0"/>
    <n v="4180907692"/>
    <x v="4"/>
    <x v="8"/>
    <x v="8"/>
    <x v="0"/>
    <x v="0"/>
    <x v="0"/>
    <x v="0"/>
    <x v="0"/>
    <n v="3"/>
    <x v="0"/>
    <n v="50182"/>
    <n v="150546"/>
    <x v="0"/>
    <x v="0"/>
    <x v="0"/>
    <x v="0"/>
    <n v="12044"/>
    <x v="4"/>
  </r>
  <r>
    <x v="5"/>
    <n v="4180907692"/>
    <x v="0"/>
    <x v="7"/>
    <x v="0"/>
    <x v="0"/>
    <s v="WIN2542"/>
    <x v="0"/>
    <n v="4180907692"/>
    <x v="4"/>
    <x v="11"/>
    <x v="11"/>
    <x v="0"/>
    <x v="0"/>
    <x v="0"/>
    <x v="0"/>
    <x v="0"/>
    <n v="3"/>
    <x v="0"/>
    <n v="46000"/>
    <n v="138000"/>
    <x v="0"/>
    <x v="0"/>
    <x v="0"/>
    <x v="0"/>
    <n v="11040"/>
    <x v="4"/>
  </r>
  <r>
    <x v="5"/>
    <n v="4180907692"/>
    <x v="0"/>
    <x v="7"/>
    <x v="0"/>
    <x v="0"/>
    <s v="WIN2542"/>
    <x v="0"/>
    <n v="4180907692"/>
    <x v="4"/>
    <x v="2"/>
    <x v="2"/>
    <x v="0"/>
    <x v="0"/>
    <x v="0"/>
    <x v="0"/>
    <x v="0"/>
    <n v="6"/>
    <x v="0"/>
    <n v="73431"/>
    <n v="440586"/>
    <x v="0"/>
    <x v="0"/>
    <x v="0"/>
    <x v="0"/>
    <n v="35247"/>
    <x v="4"/>
  </r>
  <r>
    <x v="5"/>
    <n v="4180907692"/>
    <x v="0"/>
    <x v="7"/>
    <x v="0"/>
    <x v="0"/>
    <s v="WIN2542"/>
    <x v="0"/>
    <n v="4180907692"/>
    <x v="4"/>
    <x v="0"/>
    <x v="0"/>
    <x v="0"/>
    <x v="0"/>
    <x v="0"/>
    <x v="0"/>
    <x v="0"/>
    <n v="3"/>
    <x v="0"/>
    <n v="111058"/>
    <n v="333174"/>
    <x v="0"/>
    <x v="0"/>
    <x v="0"/>
    <x v="0"/>
    <n v="26654"/>
    <x v="4"/>
  </r>
  <r>
    <x v="5"/>
    <n v="4180908258"/>
    <x v="0"/>
    <x v="7"/>
    <x v="0"/>
    <x v="0"/>
    <s v="WIN4540"/>
    <x v="0"/>
    <n v="4180908258"/>
    <x v="4"/>
    <x v="9"/>
    <x v="9"/>
    <x v="0"/>
    <x v="0"/>
    <x v="0"/>
    <x v="0"/>
    <x v="0"/>
    <n v="3"/>
    <x v="0"/>
    <n v="70950"/>
    <n v="212850"/>
    <x v="0"/>
    <x v="0"/>
    <x v="0"/>
    <x v="0"/>
    <n v="17028"/>
    <x v="4"/>
  </r>
  <r>
    <x v="5"/>
    <n v="4180908258"/>
    <x v="0"/>
    <x v="7"/>
    <x v="0"/>
    <x v="0"/>
    <s v="WIN4540"/>
    <x v="0"/>
    <n v="4180908258"/>
    <x v="4"/>
    <x v="10"/>
    <x v="10"/>
    <x v="0"/>
    <x v="0"/>
    <x v="0"/>
    <x v="0"/>
    <x v="0"/>
    <n v="1"/>
    <x v="0"/>
    <n v="74250"/>
    <n v="74250"/>
    <x v="0"/>
    <x v="0"/>
    <x v="0"/>
    <x v="0"/>
    <n v="5940"/>
    <x v="4"/>
  </r>
  <r>
    <x v="5"/>
    <n v="4180908258"/>
    <x v="0"/>
    <x v="7"/>
    <x v="0"/>
    <x v="0"/>
    <s v="WIN4540"/>
    <x v="0"/>
    <n v="4180908258"/>
    <x v="4"/>
    <x v="2"/>
    <x v="2"/>
    <x v="0"/>
    <x v="0"/>
    <x v="0"/>
    <x v="0"/>
    <x v="0"/>
    <n v="6"/>
    <x v="0"/>
    <n v="73431"/>
    <n v="440586"/>
    <x v="0"/>
    <x v="0"/>
    <x v="0"/>
    <x v="0"/>
    <n v="35247"/>
    <x v="4"/>
  </r>
  <r>
    <x v="5"/>
    <n v="4180907753"/>
    <x v="0"/>
    <x v="7"/>
    <x v="0"/>
    <x v="0"/>
    <s v="WIN2785"/>
    <x v="0"/>
    <n v="4180907753"/>
    <x v="4"/>
    <x v="8"/>
    <x v="8"/>
    <x v="0"/>
    <x v="0"/>
    <x v="0"/>
    <x v="0"/>
    <x v="0"/>
    <n v="2"/>
    <x v="0"/>
    <n v="50182"/>
    <n v="100364"/>
    <x v="0"/>
    <x v="0"/>
    <x v="0"/>
    <x v="0"/>
    <n v="8029"/>
    <x v="4"/>
  </r>
  <r>
    <x v="5"/>
    <n v="4180907753"/>
    <x v="0"/>
    <x v="7"/>
    <x v="0"/>
    <x v="0"/>
    <s v="WIN2785"/>
    <x v="0"/>
    <n v="4180907753"/>
    <x v="4"/>
    <x v="2"/>
    <x v="2"/>
    <x v="0"/>
    <x v="0"/>
    <x v="0"/>
    <x v="0"/>
    <x v="0"/>
    <n v="6"/>
    <x v="0"/>
    <n v="73431"/>
    <n v="440586"/>
    <x v="0"/>
    <x v="0"/>
    <x v="0"/>
    <x v="0"/>
    <n v="35247"/>
    <x v="4"/>
  </r>
  <r>
    <x v="5"/>
    <n v="4180907753"/>
    <x v="0"/>
    <x v="7"/>
    <x v="0"/>
    <x v="0"/>
    <s v="WIN2785"/>
    <x v="0"/>
    <n v="4180907753"/>
    <x v="4"/>
    <x v="11"/>
    <x v="11"/>
    <x v="0"/>
    <x v="0"/>
    <x v="0"/>
    <x v="0"/>
    <x v="0"/>
    <n v="2"/>
    <x v="0"/>
    <n v="46000"/>
    <n v="92000"/>
    <x v="0"/>
    <x v="0"/>
    <x v="0"/>
    <x v="0"/>
    <n v="7360"/>
    <x v="4"/>
  </r>
  <r>
    <x v="5"/>
    <n v="4180907753"/>
    <x v="0"/>
    <x v="7"/>
    <x v="0"/>
    <x v="0"/>
    <s v="WIN2785"/>
    <x v="0"/>
    <n v="4180907753"/>
    <x v="4"/>
    <x v="0"/>
    <x v="0"/>
    <x v="0"/>
    <x v="0"/>
    <x v="0"/>
    <x v="0"/>
    <x v="0"/>
    <n v="4"/>
    <x v="0"/>
    <n v="111058"/>
    <n v="444232"/>
    <x v="0"/>
    <x v="0"/>
    <x v="0"/>
    <x v="0"/>
    <n v="35539"/>
    <x v="4"/>
  </r>
  <r>
    <x v="5"/>
    <n v="4180907753"/>
    <x v="0"/>
    <x v="7"/>
    <x v="0"/>
    <x v="0"/>
    <s v="WIN2785"/>
    <x v="0"/>
    <n v="4180907753"/>
    <x v="4"/>
    <x v="9"/>
    <x v="9"/>
    <x v="0"/>
    <x v="0"/>
    <x v="0"/>
    <x v="0"/>
    <x v="0"/>
    <n v="2"/>
    <x v="0"/>
    <n v="70950"/>
    <n v="141900"/>
    <x v="0"/>
    <x v="0"/>
    <x v="0"/>
    <x v="0"/>
    <n v="11352"/>
    <x v="4"/>
  </r>
  <r>
    <x v="5"/>
    <n v="4180907753"/>
    <x v="0"/>
    <x v="7"/>
    <x v="0"/>
    <x v="0"/>
    <s v="WIN2785"/>
    <x v="0"/>
    <n v="4180907753"/>
    <x v="4"/>
    <x v="1"/>
    <x v="1"/>
    <x v="0"/>
    <x v="0"/>
    <x v="0"/>
    <x v="0"/>
    <x v="0"/>
    <n v="2"/>
    <x v="0"/>
    <n v="55595"/>
    <n v="111190"/>
    <x v="0"/>
    <x v="0"/>
    <x v="0"/>
    <x v="0"/>
    <n v="8895"/>
    <x v="4"/>
  </r>
  <r>
    <x v="5"/>
    <n v="4180908135"/>
    <x v="0"/>
    <x v="7"/>
    <x v="0"/>
    <x v="0"/>
    <s v="WIN4101"/>
    <x v="0"/>
    <n v="4180908135"/>
    <x v="4"/>
    <x v="8"/>
    <x v="8"/>
    <x v="0"/>
    <x v="0"/>
    <x v="0"/>
    <x v="0"/>
    <x v="0"/>
    <n v="3"/>
    <x v="0"/>
    <n v="50182"/>
    <n v="150546"/>
    <x v="0"/>
    <x v="0"/>
    <x v="0"/>
    <x v="0"/>
    <n v="12044"/>
    <x v="4"/>
  </r>
  <r>
    <x v="5"/>
    <n v="4180908135"/>
    <x v="0"/>
    <x v="7"/>
    <x v="0"/>
    <x v="0"/>
    <s v="WIN4101"/>
    <x v="0"/>
    <n v="4180908135"/>
    <x v="4"/>
    <x v="9"/>
    <x v="9"/>
    <x v="0"/>
    <x v="0"/>
    <x v="0"/>
    <x v="0"/>
    <x v="0"/>
    <n v="3"/>
    <x v="0"/>
    <n v="70950"/>
    <n v="212850"/>
    <x v="0"/>
    <x v="0"/>
    <x v="0"/>
    <x v="0"/>
    <n v="17028"/>
    <x v="4"/>
  </r>
  <r>
    <x v="5"/>
    <n v="4180908135"/>
    <x v="0"/>
    <x v="7"/>
    <x v="0"/>
    <x v="0"/>
    <s v="WIN4101"/>
    <x v="0"/>
    <n v="4180908135"/>
    <x v="4"/>
    <x v="2"/>
    <x v="2"/>
    <x v="0"/>
    <x v="0"/>
    <x v="0"/>
    <x v="0"/>
    <x v="0"/>
    <n v="3"/>
    <x v="0"/>
    <n v="73431"/>
    <n v="220293"/>
    <x v="0"/>
    <x v="0"/>
    <x v="0"/>
    <x v="0"/>
    <n v="17623"/>
    <x v="4"/>
  </r>
  <r>
    <x v="5"/>
    <n v="4180908135"/>
    <x v="0"/>
    <x v="7"/>
    <x v="0"/>
    <x v="0"/>
    <s v="WIN4101"/>
    <x v="0"/>
    <n v="4180908135"/>
    <x v="4"/>
    <x v="11"/>
    <x v="11"/>
    <x v="0"/>
    <x v="0"/>
    <x v="0"/>
    <x v="0"/>
    <x v="0"/>
    <n v="3"/>
    <x v="0"/>
    <n v="46000"/>
    <n v="138000"/>
    <x v="0"/>
    <x v="0"/>
    <x v="0"/>
    <x v="0"/>
    <n v="11040"/>
    <x v="4"/>
  </r>
  <r>
    <x v="5"/>
    <n v="4180908135"/>
    <x v="0"/>
    <x v="7"/>
    <x v="0"/>
    <x v="0"/>
    <s v="WIN4101"/>
    <x v="0"/>
    <n v="4180908135"/>
    <x v="4"/>
    <x v="0"/>
    <x v="0"/>
    <x v="0"/>
    <x v="0"/>
    <x v="0"/>
    <x v="0"/>
    <x v="0"/>
    <n v="5"/>
    <x v="0"/>
    <n v="111058"/>
    <n v="555290"/>
    <x v="0"/>
    <x v="0"/>
    <x v="0"/>
    <x v="0"/>
    <n v="44423"/>
    <x v="4"/>
  </r>
  <r>
    <x v="5"/>
    <n v="4180908113"/>
    <x v="0"/>
    <x v="7"/>
    <x v="0"/>
    <x v="0"/>
    <s v="WIN4076"/>
    <x v="0"/>
    <n v="4180908113"/>
    <x v="4"/>
    <x v="8"/>
    <x v="8"/>
    <x v="0"/>
    <x v="0"/>
    <x v="0"/>
    <x v="0"/>
    <x v="0"/>
    <n v="6"/>
    <x v="0"/>
    <n v="50182"/>
    <n v="301092"/>
    <x v="0"/>
    <x v="0"/>
    <x v="0"/>
    <x v="0"/>
    <n v="24087"/>
    <x v="4"/>
  </r>
  <r>
    <x v="5"/>
    <s v="đt8/12win2aba"/>
    <x v="0"/>
    <x v="7"/>
    <x v="0"/>
    <x v="0"/>
    <s v="Win2ABA"/>
    <x v="0"/>
    <s v="đt8/12win2aba"/>
    <x v="4"/>
    <x v="0"/>
    <x v="0"/>
    <x v="0"/>
    <x v="0"/>
    <x v="0"/>
    <x v="0"/>
    <x v="0"/>
    <n v="10"/>
    <x v="0"/>
    <n v="111058"/>
    <n v="1110580"/>
    <x v="0"/>
    <x v="0"/>
    <x v="0"/>
    <x v="0"/>
    <n v="88846"/>
    <x v="4"/>
  </r>
  <r>
    <x v="5"/>
    <s v="đt8/12win2aba"/>
    <x v="0"/>
    <x v="7"/>
    <x v="0"/>
    <x v="0"/>
    <s v="Win2ABA"/>
    <x v="0"/>
    <s v="đt8/12win2aba"/>
    <x v="4"/>
    <x v="10"/>
    <x v="10"/>
    <x v="0"/>
    <x v="0"/>
    <x v="0"/>
    <x v="0"/>
    <x v="0"/>
    <n v="3"/>
    <x v="0"/>
    <n v="74250"/>
    <n v="222750"/>
    <x v="0"/>
    <x v="0"/>
    <x v="0"/>
    <x v="0"/>
    <n v="17820"/>
    <x v="4"/>
  </r>
  <r>
    <x v="5"/>
    <s v="đt8/12win6403"/>
    <x v="0"/>
    <x v="7"/>
    <x v="0"/>
    <x v="0"/>
    <s v="WIN6403"/>
    <x v="0"/>
    <s v="đt8/12win6403"/>
    <x v="4"/>
    <x v="0"/>
    <x v="0"/>
    <x v="0"/>
    <x v="0"/>
    <x v="0"/>
    <x v="0"/>
    <x v="0"/>
    <n v="5"/>
    <x v="0"/>
    <n v="111058"/>
    <n v="555290"/>
    <x v="0"/>
    <x v="0"/>
    <x v="0"/>
    <x v="0"/>
    <n v="44423"/>
    <x v="4"/>
  </r>
  <r>
    <x v="5"/>
    <s v="đt8/12win6403"/>
    <x v="0"/>
    <x v="7"/>
    <x v="0"/>
    <x v="0"/>
    <s v="WIN6403"/>
    <x v="0"/>
    <s v="đt8/12win6403"/>
    <x v="4"/>
    <x v="10"/>
    <x v="10"/>
    <x v="0"/>
    <x v="0"/>
    <x v="0"/>
    <x v="0"/>
    <x v="0"/>
    <n v="3"/>
    <x v="0"/>
    <n v="74250"/>
    <n v="222750"/>
    <x v="0"/>
    <x v="0"/>
    <x v="0"/>
    <x v="0"/>
    <n v="17820"/>
    <x v="4"/>
  </r>
  <r>
    <x v="5"/>
    <s v="đt8/12win2atc"/>
    <x v="0"/>
    <x v="7"/>
    <x v="0"/>
    <x v="0"/>
    <s v="WIN2ATC"/>
    <x v="0"/>
    <s v="đt8/12win2atc"/>
    <x v="4"/>
    <x v="0"/>
    <x v="0"/>
    <x v="0"/>
    <x v="0"/>
    <x v="0"/>
    <x v="0"/>
    <x v="0"/>
    <n v="5"/>
    <x v="0"/>
    <n v="111058"/>
    <n v="555290"/>
    <x v="0"/>
    <x v="0"/>
    <x v="0"/>
    <x v="0"/>
    <n v="44423"/>
    <x v="4"/>
  </r>
  <r>
    <x v="5"/>
    <s v="đt8/12win2atc"/>
    <x v="0"/>
    <x v="7"/>
    <x v="0"/>
    <x v="0"/>
    <s v="WIN2ATC"/>
    <x v="0"/>
    <s v="đt8/12win2atc"/>
    <x v="4"/>
    <x v="10"/>
    <x v="10"/>
    <x v="0"/>
    <x v="0"/>
    <x v="0"/>
    <x v="0"/>
    <x v="0"/>
    <n v="3"/>
    <x v="0"/>
    <n v="74250"/>
    <n v="222750"/>
    <x v="0"/>
    <x v="0"/>
    <x v="0"/>
    <x v="0"/>
    <n v="17820"/>
    <x v="4"/>
  </r>
  <r>
    <x v="5"/>
    <s v="đt8/12win5470"/>
    <x v="0"/>
    <x v="7"/>
    <x v="0"/>
    <x v="0"/>
    <s v="win5470"/>
    <x v="0"/>
    <s v="đt8/12win5470"/>
    <x v="4"/>
    <x v="10"/>
    <x v="10"/>
    <x v="0"/>
    <x v="0"/>
    <x v="0"/>
    <x v="0"/>
    <x v="0"/>
    <n v="3"/>
    <x v="0"/>
    <n v="74250"/>
    <n v="222750"/>
    <x v="0"/>
    <x v="0"/>
    <x v="0"/>
    <x v="0"/>
    <n v="17820"/>
    <x v="4"/>
  </r>
  <r>
    <x v="5"/>
    <s v="đt8/12win5470"/>
    <x v="0"/>
    <x v="7"/>
    <x v="0"/>
    <x v="0"/>
    <s v="win5470"/>
    <x v="0"/>
    <s v="đt8/12win5470"/>
    <x v="4"/>
    <x v="13"/>
    <x v="13"/>
    <x v="0"/>
    <x v="0"/>
    <x v="0"/>
    <x v="0"/>
    <x v="0"/>
    <n v="3"/>
    <x v="0"/>
    <n v="50400"/>
    <n v="151200"/>
    <x v="0"/>
    <x v="0"/>
    <x v="0"/>
    <x v="0"/>
    <n v="12096"/>
    <x v="4"/>
  </r>
  <r>
    <x v="5"/>
    <s v="đt8/12win5470"/>
    <x v="0"/>
    <x v="7"/>
    <x v="0"/>
    <x v="0"/>
    <s v="win5470"/>
    <x v="0"/>
    <s v="đt8/12win5470"/>
    <x v="4"/>
    <x v="12"/>
    <x v="12"/>
    <x v="0"/>
    <x v="0"/>
    <x v="0"/>
    <x v="0"/>
    <x v="0"/>
    <n v="3"/>
    <x v="0"/>
    <n v="49500"/>
    <n v="148500"/>
    <x v="0"/>
    <x v="0"/>
    <x v="0"/>
    <x v="0"/>
    <n v="11880"/>
    <x v="4"/>
  </r>
  <r>
    <x v="5"/>
    <s v="đt8/12win2aqc"/>
    <x v="0"/>
    <x v="7"/>
    <x v="0"/>
    <x v="0"/>
    <s v="WIN2AQC"/>
    <x v="0"/>
    <s v="đt8/12win2aqc"/>
    <x v="4"/>
    <x v="2"/>
    <x v="2"/>
    <x v="0"/>
    <x v="0"/>
    <x v="0"/>
    <x v="0"/>
    <x v="0"/>
    <n v="5"/>
    <x v="0"/>
    <n v="73431"/>
    <n v="367155"/>
    <x v="0"/>
    <x v="0"/>
    <x v="0"/>
    <x v="0"/>
    <n v="29372"/>
    <x v="4"/>
  </r>
  <r>
    <x v="5"/>
    <s v="đt8/12win2aqc"/>
    <x v="0"/>
    <x v="7"/>
    <x v="0"/>
    <x v="0"/>
    <s v="WIN2AQC"/>
    <x v="0"/>
    <s v="đt8/12win2aqc"/>
    <x v="4"/>
    <x v="13"/>
    <x v="13"/>
    <x v="0"/>
    <x v="0"/>
    <x v="0"/>
    <x v="0"/>
    <x v="0"/>
    <n v="3"/>
    <x v="0"/>
    <n v="50400"/>
    <n v="151200"/>
    <x v="0"/>
    <x v="0"/>
    <x v="0"/>
    <x v="0"/>
    <n v="12096"/>
    <x v="4"/>
  </r>
  <r>
    <x v="5"/>
    <s v="đt8/12win2aqc"/>
    <x v="0"/>
    <x v="7"/>
    <x v="0"/>
    <x v="0"/>
    <s v="WIN2AQC"/>
    <x v="0"/>
    <s v="đt8/12win2aqc"/>
    <x v="4"/>
    <x v="12"/>
    <x v="12"/>
    <x v="0"/>
    <x v="0"/>
    <x v="0"/>
    <x v="0"/>
    <x v="0"/>
    <n v="3"/>
    <x v="0"/>
    <n v="49500"/>
    <n v="148500"/>
    <x v="0"/>
    <x v="0"/>
    <x v="0"/>
    <x v="0"/>
    <n v="11880"/>
    <x v="4"/>
  </r>
  <r>
    <x v="5"/>
    <s v="đt8/12win4275"/>
    <x v="0"/>
    <x v="7"/>
    <x v="0"/>
    <x v="0"/>
    <s v="win4275"/>
    <x v="0"/>
    <s v="đt8/12win4275"/>
    <x v="4"/>
    <x v="0"/>
    <x v="0"/>
    <x v="0"/>
    <x v="0"/>
    <x v="0"/>
    <x v="0"/>
    <x v="0"/>
    <n v="5"/>
    <x v="0"/>
    <n v="111058"/>
    <n v="555290"/>
    <x v="0"/>
    <x v="0"/>
    <x v="0"/>
    <x v="0"/>
    <n v="44423"/>
    <x v="4"/>
  </r>
  <r>
    <x v="5"/>
    <s v="đt8/12win2an4"/>
    <x v="0"/>
    <x v="7"/>
    <x v="0"/>
    <x v="0"/>
    <s v="WIN2AN4"/>
    <x v="0"/>
    <s v="đt8/12win2an4"/>
    <x v="4"/>
    <x v="0"/>
    <x v="0"/>
    <x v="0"/>
    <x v="0"/>
    <x v="0"/>
    <x v="0"/>
    <x v="0"/>
    <n v="5"/>
    <x v="0"/>
    <n v="111058"/>
    <n v="555290"/>
    <x v="0"/>
    <x v="0"/>
    <x v="0"/>
    <x v="0"/>
    <n v="44423"/>
    <x v="4"/>
  </r>
  <r>
    <x v="5"/>
    <s v="đt8/12win2an4"/>
    <x v="0"/>
    <x v="7"/>
    <x v="0"/>
    <x v="0"/>
    <s v="WIN2AN4"/>
    <x v="0"/>
    <s v="đt8/12win2an4"/>
    <x v="4"/>
    <x v="2"/>
    <x v="2"/>
    <x v="0"/>
    <x v="0"/>
    <x v="0"/>
    <x v="0"/>
    <x v="0"/>
    <n v="5"/>
    <x v="0"/>
    <n v="73431"/>
    <n v="367155"/>
    <x v="0"/>
    <x v="0"/>
    <x v="0"/>
    <x v="0"/>
    <n v="29372"/>
    <x v="4"/>
  </r>
  <r>
    <x v="5"/>
    <s v="đt8/12win2an4"/>
    <x v="0"/>
    <x v="7"/>
    <x v="0"/>
    <x v="0"/>
    <s v="WIN2AN4"/>
    <x v="0"/>
    <s v="đt8/12win2an4"/>
    <x v="4"/>
    <x v="8"/>
    <x v="8"/>
    <x v="0"/>
    <x v="0"/>
    <x v="0"/>
    <x v="0"/>
    <x v="0"/>
    <n v="5"/>
    <x v="0"/>
    <n v="50182"/>
    <n v="250910"/>
    <x v="0"/>
    <x v="0"/>
    <x v="0"/>
    <x v="0"/>
    <n v="20073"/>
    <x v="4"/>
  </r>
  <r>
    <x v="14"/>
    <n v="4180599729"/>
    <x v="0"/>
    <x v="7"/>
    <x v="0"/>
    <x v="0"/>
    <s v="WIN6131"/>
    <x v="0"/>
    <n v="4180599729"/>
    <x v="4"/>
    <x v="1"/>
    <x v="1"/>
    <x v="0"/>
    <x v="0"/>
    <x v="0"/>
    <x v="0"/>
    <x v="0"/>
    <n v="6"/>
    <x v="0"/>
    <n v="55595"/>
    <n v="333570"/>
    <x v="0"/>
    <x v="0"/>
    <x v="0"/>
    <x v="0"/>
    <n v="26686"/>
    <x v="4"/>
  </r>
  <r>
    <x v="14"/>
    <n v="4180599729"/>
    <x v="0"/>
    <x v="7"/>
    <x v="0"/>
    <x v="0"/>
    <s v="WIN6131"/>
    <x v="0"/>
    <n v="4180599729"/>
    <x v="4"/>
    <x v="8"/>
    <x v="8"/>
    <x v="0"/>
    <x v="0"/>
    <x v="0"/>
    <x v="0"/>
    <x v="0"/>
    <n v="5"/>
    <x v="0"/>
    <n v="50182"/>
    <n v="250910"/>
    <x v="0"/>
    <x v="0"/>
    <x v="0"/>
    <x v="0"/>
    <n v="20073"/>
    <x v="4"/>
  </r>
  <r>
    <x v="14"/>
    <n v="4180599729"/>
    <x v="0"/>
    <x v="7"/>
    <x v="0"/>
    <x v="0"/>
    <s v="WIN6131"/>
    <x v="0"/>
    <n v="4180599729"/>
    <x v="4"/>
    <x v="2"/>
    <x v="2"/>
    <x v="0"/>
    <x v="0"/>
    <x v="0"/>
    <x v="0"/>
    <x v="0"/>
    <n v="1"/>
    <x v="0"/>
    <n v="73431"/>
    <n v="73431"/>
    <x v="0"/>
    <x v="0"/>
    <x v="0"/>
    <x v="0"/>
    <n v="5874"/>
    <x v="4"/>
  </r>
  <r>
    <x v="14"/>
    <n v="4180599729"/>
    <x v="0"/>
    <x v="7"/>
    <x v="0"/>
    <x v="0"/>
    <s v="WIN6131"/>
    <x v="0"/>
    <n v="4180599729"/>
    <x v="4"/>
    <x v="11"/>
    <x v="11"/>
    <x v="0"/>
    <x v="0"/>
    <x v="0"/>
    <x v="0"/>
    <x v="0"/>
    <n v="3"/>
    <x v="0"/>
    <n v="46000"/>
    <n v="138000"/>
    <x v="0"/>
    <x v="0"/>
    <x v="0"/>
    <x v="0"/>
    <n v="11040"/>
    <x v="4"/>
  </r>
  <r>
    <x v="14"/>
    <n v="4180599526"/>
    <x v="0"/>
    <x v="7"/>
    <x v="0"/>
    <x v="0"/>
    <s v="WIN2B98"/>
    <x v="0"/>
    <n v="4180599526"/>
    <x v="4"/>
    <x v="2"/>
    <x v="2"/>
    <x v="0"/>
    <x v="0"/>
    <x v="0"/>
    <x v="0"/>
    <x v="0"/>
    <n v="8"/>
    <x v="0"/>
    <n v="73431"/>
    <n v="587448"/>
    <x v="0"/>
    <x v="0"/>
    <x v="0"/>
    <x v="0"/>
    <n v="46996"/>
    <x v="4"/>
  </r>
  <r>
    <x v="14"/>
    <n v="4180599660"/>
    <x v="0"/>
    <x v="7"/>
    <x v="0"/>
    <x v="0"/>
    <s v="WIN5063"/>
    <x v="0"/>
    <n v="4180599660"/>
    <x v="4"/>
    <x v="1"/>
    <x v="1"/>
    <x v="0"/>
    <x v="0"/>
    <x v="0"/>
    <x v="0"/>
    <x v="0"/>
    <n v="6"/>
    <x v="0"/>
    <n v="55595"/>
    <n v="333570"/>
    <x v="0"/>
    <x v="0"/>
    <x v="0"/>
    <x v="0"/>
    <n v="26686"/>
    <x v="4"/>
  </r>
  <r>
    <x v="14"/>
    <n v="4180599660"/>
    <x v="0"/>
    <x v="7"/>
    <x v="0"/>
    <x v="0"/>
    <s v="WIN5063"/>
    <x v="0"/>
    <n v="4180599660"/>
    <x v="4"/>
    <x v="8"/>
    <x v="8"/>
    <x v="0"/>
    <x v="0"/>
    <x v="0"/>
    <x v="0"/>
    <x v="0"/>
    <n v="10"/>
    <x v="0"/>
    <n v="50182"/>
    <n v="501820"/>
    <x v="0"/>
    <x v="0"/>
    <x v="0"/>
    <x v="0"/>
    <n v="40146"/>
    <x v="4"/>
  </r>
  <r>
    <x v="14"/>
    <n v="4180599660"/>
    <x v="0"/>
    <x v="7"/>
    <x v="0"/>
    <x v="0"/>
    <s v="WIN5063"/>
    <x v="0"/>
    <n v="4180599660"/>
    <x v="4"/>
    <x v="2"/>
    <x v="2"/>
    <x v="0"/>
    <x v="0"/>
    <x v="0"/>
    <x v="0"/>
    <x v="0"/>
    <n v="3"/>
    <x v="0"/>
    <n v="73431"/>
    <n v="220293"/>
    <x v="0"/>
    <x v="0"/>
    <x v="0"/>
    <x v="0"/>
    <n v="17623"/>
    <x v="4"/>
  </r>
  <r>
    <x v="14"/>
    <n v="4180599660"/>
    <x v="0"/>
    <x v="7"/>
    <x v="0"/>
    <x v="0"/>
    <s v="WIN5063"/>
    <x v="0"/>
    <n v="4180599660"/>
    <x v="4"/>
    <x v="11"/>
    <x v="11"/>
    <x v="0"/>
    <x v="0"/>
    <x v="0"/>
    <x v="0"/>
    <x v="0"/>
    <n v="9"/>
    <x v="0"/>
    <n v="46000"/>
    <n v="414000"/>
    <x v="0"/>
    <x v="0"/>
    <x v="0"/>
    <x v="0"/>
    <n v="33120"/>
    <x v="4"/>
  </r>
  <r>
    <x v="14"/>
    <n v="4180599660"/>
    <x v="0"/>
    <x v="7"/>
    <x v="0"/>
    <x v="0"/>
    <s v="WIN5063"/>
    <x v="0"/>
    <n v="4180599660"/>
    <x v="4"/>
    <x v="0"/>
    <x v="0"/>
    <x v="0"/>
    <x v="0"/>
    <x v="0"/>
    <x v="0"/>
    <x v="0"/>
    <n v="11"/>
    <x v="0"/>
    <n v="111058"/>
    <n v="1221638"/>
    <x v="0"/>
    <x v="0"/>
    <x v="0"/>
    <x v="0"/>
    <n v="97731"/>
    <x v="4"/>
  </r>
  <r>
    <x v="14"/>
    <n v="4180599732"/>
    <x v="0"/>
    <x v="7"/>
    <x v="0"/>
    <x v="0"/>
    <s v="WIN6247"/>
    <x v="0"/>
    <n v="4180599732"/>
    <x v="4"/>
    <x v="11"/>
    <x v="11"/>
    <x v="0"/>
    <x v="0"/>
    <x v="0"/>
    <x v="0"/>
    <x v="0"/>
    <n v="2"/>
    <x v="0"/>
    <n v="46000"/>
    <n v="92000"/>
    <x v="0"/>
    <x v="0"/>
    <x v="0"/>
    <x v="0"/>
    <n v="7360"/>
    <x v="4"/>
  </r>
  <r>
    <x v="14"/>
    <n v="4180599732"/>
    <x v="0"/>
    <x v="7"/>
    <x v="0"/>
    <x v="0"/>
    <s v="WIN6247"/>
    <x v="0"/>
    <n v="4180599732"/>
    <x v="4"/>
    <x v="8"/>
    <x v="8"/>
    <x v="0"/>
    <x v="0"/>
    <x v="0"/>
    <x v="0"/>
    <x v="0"/>
    <n v="10"/>
    <x v="0"/>
    <n v="50182"/>
    <n v="501820"/>
    <x v="0"/>
    <x v="0"/>
    <x v="0"/>
    <x v="0"/>
    <n v="40146"/>
    <x v="4"/>
  </r>
  <r>
    <x v="14"/>
    <n v="4180599732"/>
    <x v="0"/>
    <x v="7"/>
    <x v="0"/>
    <x v="0"/>
    <s v="WIN6247"/>
    <x v="0"/>
    <n v="4180599732"/>
    <x v="4"/>
    <x v="1"/>
    <x v="1"/>
    <x v="0"/>
    <x v="0"/>
    <x v="0"/>
    <x v="0"/>
    <x v="0"/>
    <n v="2"/>
    <x v="0"/>
    <n v="55595"/>
    <n v="111190"/>
    <x v="0"/>
    <x v="0"/>
    <x v="0"/>
    <x v="0"/>
    <n v="8895"/>
    <x v="4"/>
  </r>
  <r>
    <x v="14"/>
    <n v="4180599767"/>
    <x v="0"/>
    <x v="7"/>
    <x v="0"/>
    <x v="0"/>
    <s v="win6880"/>
    <x v="0"/>
    <n v="4180599767"/>
    <x v="4"/>
    <x v="2"/>
    <x v="2"/>
    <x v="0"/>
    <x v="0"/>
    <x v="0"/>
    <x v="0"/>
    <x v="0"/>
    <n v="10"/>
    <x v="0"/>
    <n v="73431"/>
    <n v="734310"/>
    <x v="0"/>
    <x v="0"/>
    <x v="0"/>
    <x v="0"/>
    <n v="58745"/>
    <x v="4"/>
  </r>
  <r>
    <x v="14"/>
    <n v="4180599767"/>
    <x v="0"/>
    <x v="7"/>
    <x v="0"/>
    <x v="0"/>
    <s v="win6880"/>
    <x v="0"/>
    <n v="4180599767"/>
    <x v="4"/>
    <x v="0"/>
    <x v="0"/>
    <x v="0"/>
    <x v="0"/>
    <x v="0"/>
    <x v="0"/>
    <x v="0"/>
    <n v="2"/>
    <x v="0"/>
    <n v="111058"/>
    <n v="222116"/>
    <x v="0"/>
    <x v="0"/>
    <x v="0"/>
    <x v="0"/>
    <n v="17769"/>
    <x v="4"/>
  </r>
  <r>
    <x v="14"/>
    <n v="4180599767"/>
    <x v="0"/>
    <x v="7"/>
    <x v="0"/>
    <x v="0"/>
    <s v="win6880"/>
    <x v="0"/>
    <n v="4180599767"/>
    <x v="4"/>
    <x v="8"/>
    <x v="8"/>
    <x v="0"/>
    <x v="0"/>
    <x v="0"/>
    <x v="0"/>
    <x v="0"/>
    <n v="3"/>
    <x v="0"/>
    <n v="50182"/>
    <n v="150546"/>
    <x v="0"/>
    <x v="0"/>
    <x v="0"/>
    <x v="0"/>
    <n v="12044"/>
    <x v="4"/>
  </r>
  <r>
    <x v="14"/>
    <n v="4180599583"/>
    <x v="0"/>
    <x v="7"/>
    <x v="0"/>
    <x v="0"/>
    <s v="WIN-HNI-MDC-2BV7"/>
    <x v="0"/>
    <n v="4180599583"/>
    <x v="4"/>
    <x v="0"/>
    <x v="0"/>
    <x v="0"/>
    <x v="0"/>
    <x v="0"/>
    <x v="0"/>
    <x v="0"/>
    <n v="8"/>
    <x v="0"/>
    <n v="111058"/>
    <n v="888464"/>
    <x v="0"/>
    <x v="0"/>
    <x v="0"/>
    <x v="0"/>
    <n v="71077"/>
    <x v="4"/>
  </r>
  <r>
    <x v="14"/>
    <n v="4180599583"/>
    <x v="0"/>
    <x v="7"/>
    <x v="0"/>
    <x v="0"/>
    <s v="WIN-HNI-MDC-2BV7"/>
    <x v="0"/>
    <n v="4180599583"/>
    <x v="4"/>
    <x v="11"/>
    <x v="11"/>
    <x v="0"/>
    <x v="0"/>
    <x v="0"/>
    <x v="0"/>
    <x v="0"/>
    <n v="3"/>
    <x v="0"/>
    <n v="46000"/>
    <n v="138000"/>
    <x v="0"/>
    <x v="0"/>
    <x v="0"/>
    <x v="0"/>
    <n v="11040"/>
    <x v="4"/>
  </r>
  <r>
    <x v="14"/>
    <n v="4180599583"/>
    <x v="0"/>
    <x v="7"/>
    <x v="0"/>
    <x v="0"/>
    <s v="WIN-HNI-MDC-2BV7"/>
    <x v="0"/>
    <n v="4180599583"/>
    <x v="4"/>
    <x v="2"/>
    <x v="2"/>
    <x v="0"/>
    <x v="0"/>
    <x v="0"/>
    <x v="0"/>
    <x v="0"/>
    <n v="6"/>
    <x v="0"/>
    <n v="73431"/>
    <n v="440586"/>
    <x v="0"/>
    <x v="0"/>
    <x v="0"/>
    <x v="0"/>
    <n v="35247"/>
    <x v="4"/>
  </r>
  <r>
    <x v="14"/>
    <n v="4180599583"/>
    <x v="0"/>
    <x v="7"/>
    <x v="0"/>
    <x v="0"/>
    <s v="WIN-HNI-MDC-2BV7"/>
    <x v="0"/>
    <n v="4180599583"/>
    <x v="4"/>
    <x v="8"/>
    <x v="8"/>
    <x v="0"/>
    <x v="0"/>
    <x v="0"/>
    <x v="0"/>
    <x v="0"/>
    <n v="3"/>
    <x v="0"/>
    <n v="50182"/>
    <n v="150546"/>
    <x v="0"/>
    <x v="0"/>
    <x v="0"/>
    <x v="0"/>
    <n v="12044"/>
    <x v="4"/>
  </r>
  <r>
    <x v="14"/>
    <n v="4180599583"/>
    <x v="0"/>
    <x v="7"/>
    <x v="0"/>
    <x v="0"/>
    <s v="WIN-HNI-MDC-2BV7"/>
    <x v="0"/>
    <n v="4180599583"/>
    <x v="4"/>
    <x v="1"/>
    <x v="1"/>
    <x v="0"/>
    <x v="0"/>
    <x v="0"/>
    <x v="0"/>
    <x v="0"/>
    <n v="3"/>
    <x v="0"/>
    <n v="55595"/>
    <n v="166785"/>
    <x v="0"/>
    <x v="0"/>
    <x v="0"/>
    <x v="0"/>
    <n v="13343"/>
    <x v="4"/>
  </r>
  <r>
    <x v="14"/>
    <n v="4180599698"/>
    <x v="0"/>
    <x v="7"/>
    <x v="0"/>
    <x v="0"/>
    <s v="win5686"/>
    <x v="0"/>
    <n v="4180599698"/>
    <x v="4"/>
    <x v="0"/>
    <x v="0"/>
    <x v="0"/>
    <x v="0"/>
    <x v="0"/>
    <x v="0"/>
    <x v="0"/>
    <n v="1"/>
    <x v="0"/>
    <n v="111058"/>
    <n v="111058"/>
    <x v="0"/>
    <x v="0"/>
    <x v="0"/>
    <x v="0"/>
    <n v="8885"/>
    <x v="4"/>
  </r>
  <r>
    <x v="14"/>
    <n v="4180599698"/>
    <x v="0"/>
    <x v="7"/>
    <x v="0"/>
    <x v="0"/>
    <s v="win5686"/>
    <x v="0"/>
    <n v="4180599698"/>
    <x v="4"/>
    <x v="2"/>
    <x v="2"/>
    <x v="0"/>
    <x v="0"/>
    <x v="0"/>
    <x v="0"/>
    <x v="0"/>
    <n v="4"/>
    <x v="0"/>
    <n v="73431"/>
    <n v="293724"/>
    <x v="0"/>
    <x v="0"/>
    <x v="0"/>
    <x v="0"/>
    <n v="23498"/>
    <x v="4"/>
  </r>
  <r>
    <x v="14"/>
    <n v="4180599698"/>
    <x v="0"/>
    <x v="7"/>
    <x v="0"/>
    <x v="0"/>
    <s v="win5686"/>
    <x v="0"/>
    <n v="4180599698"/>
    <x v="4"/>
    <x v="8"/>
    <x v="8"/>
    <x v="0"/>
    <x v="0"/>
    <x v="0"/>
    <x v="0"/>
    <x v="0"/>
    <n v="5"/>
    <x v="0"/>
    <n v="50182"/>
    <n v="250910"/>
    <x v="0"/>
    <x v="0"/>
    <x v="0"/>
    <x v="0"/>
    <n v="20073"/>
    <x v="4"/>
  </r>
  <r>
    <x v="14"/>
    <n v="4180599698"/>
    <x v="0"/>
    <x v="7"/>
    <x v="0"/>
    <x v="0"/>
    <s v="win5686"/>
    <x v="0"/>
    <n v="4180599698"/>
    <x v="4"/>
    <x v="11"/>
    <x v="11"/>
    <x v="0"/>
    <x v="0"/>
    <x v="0"/>
    <x v="0"/>
    <x v="0"/>
    <n v="1"/>
    <x v="0"/>
    <n v="46000"/>
    <n v="46000"/>
    <x v="0"/>
    <x v="0"/>
    <x v="0"/>
    <x v="0"/>
    <n v="3680"/>
    <x v="4"/>
  </r>
  <r>
    <x v="14"/>
    <n v="4180599748"/>
    <x v="0"/>
    <x v="7"/>
    <x v="0"/>
    <x v="0"/>
    <s v="win6610"/>
    <x v="0"/>
    <n v="4180599748"/>
    <x v="4"/>
    <x v="8"/>
    <x v="8"/>
    <x v="0"/>
    <x v="0"/>
    <x v="0"/>
    <x v="0"/>
    <x v="0"/>
    <n v="5"/>
    <x v="0"/>
    <n v="50182"/>
    <n v="250910"/>
    <x v="0"/>
    <x v="0"/>
    <x v="0"/>
    <x v="0"/>
    <n v="20073"/>
    <x v="4"/>
  </r>
  <r>
    <x v="14"/>
    <n v="4180599748"/>
    <x v="0"/>
    <x v="7"/>
    <x v="0"/>
    <x v="0"/>
    <s v="win6610"/>
    <x v="0"/>
    <n v="4180599748"/>
    <x v="4"/>
    <x v="2"/>
    <x v="2"/>
    <x v="0"/>
    <x v="0"/>
    <x v="0"/>
    <x v="0"/>
    <x v="0"/>
    <n v="7"/>
    <x v="0"/>
    <n v="73431"/>
    <n v="514017"/>
    <x v="0"/>
    <x v="0"/>
    <x v="0"/>
    <x v="0"/>
    <n v="41121"/>
    <x v="4"/>
  </r>
  <r>
    <x v="14"/>
    <n v="4180599748"/>
    <x v="0"/>
    <x v="7"/>
    <x v="0"/>
    <x v="0"/>
    <s v="win6610"/>
    <x v="0"/>
    <n v="4180599748"/>
    <x v="4"/>
    <x v="11"/>
    <x v="11"/>
    <x v="0"/>
    <x v="0"/>
    <x v="0"/>
    <x v="0"/>
    <x v="0"/>
    <n v="1"/>
    <x v="0"/>
    <n v="46000"/>
    <n v="46000"/>
    <x v="0"/>
    <x v="0"/>
    <x v="0"/>
    <x v="0"/>
    <n v="3680"/>
    <x v="4"/>
  </r>
  <r>
    <x v="14"/>
    <n v="4180599748"/>
    <x v="0"/>
    <x v="7"/>
    <x v="0"/>
    <x v="0"/>
    <s v="win6610"/>
    <x v="0"/>
    <n v="4180599748"/>
    <x v="4"/>
    <x v="0"/>
    <x v="0"/>
    <x v="0"/>
    <x v="0"/>
    <x v="0"/>
    <x v="0"/>
    <x v="0"/>
    <n v="8"/>
    <x v="0"/>
    <n v="111058"/>
    <n v="888464"/>
    <x v="0"/>
    <x v="0"/>
    <x v="0"/>
    <x v="0"/>
    <n v="71077"/>
    <x v="4"/>
  </r>
  <r>
    <x v="14"/>
    <n v="4180599453"/>
    <x v="0"/>
    <x v="7"/>
    <x v="0"/>
    <x v="0"/>
    <s v="WIN2ATL"/>
    <x v="0"/>
    <n v="4180599453"/>
    <x v="4"/>
    <x v="8"/>
    <x v="8"/>
    <x v="0"/>
    <x v="0"/>
    <x v="0"/>
    <x v="0"/>
    <x v="0"/>
    <n v="2"/>
    <x v="0"/>
    <n v="50182"/>
    <n v="100364"/>
    <x v="0"/>
    <x v="0"/>
    <x v="0"/>
    <x v="0"/>
    <n v="8029"/>
    <x v="4"/>
  </r>
  <r>
    <x v="14"/>
    <n v="4180599453"/>
    <x v="0"/>
    <x v="7"/>
    <x v="0"/>
    <x v="0"/>
    <s v="WIN2ATL"/>
    <x v="0"/>
    <n v="4180599453"/>
    <x v="4"/>
    <x v="2"/>
    <x v="2"/>
    <x v="0"/>
    <x v="0"/>
    <x v="0"/>
    <x v="0"/>
    <x v="0"/>
    <n v="4"/>
    <x v="0"/>
    <n v="73431"/>
    <n v="293724"/>
    <x v="0"/>
    <x v="0"/>
    <x v="0"/>
    <x v="0"/>
    <n v="23498"/>
    <x v="4"/>
  </r>
  <r>
    <x v="14"/>
    <n v="4180599453"/>
    <x v="0"/>
    <x v="7"/>
    <x v="0"/>
    <x v="0"/>
    <s v="WIN2ATL"/>
    <x v="0"/>
    <n v="4180599453"/>
    <x v="4"/>
    <x v="11"/>
    <x v="11"/>
    <x v="0"/>
    <x v="0"/>
    <x v="0"/>
    <x v="0"/>
    <x v="0"/>
    <n v="2"/>
    <x v="0"/>
    <n v="46000"/>
    <n v="92000"/>
    <x v="0"/>
    <x v="0"/>
    <x v="0"/>
    <x v="0"/>
    <n v="7360"/>
    <x v="4"/>
  </r>
  <r>
    <x v="14"/>
    <n v="4180599453"/>
    <x v="0"/>
    <x v="7"/>
    <x v="0"/>
    <x v="0"/>
    <s v="WIN2ATL"/>
    <x v="0"/>
    <n v="4180599453"/>
    <x v="4"/>
    <x v="0"/>
    <x v="0"/>
    <x v="0"/>
    <x v="0"/>
    <x v="0"/>
    <x v="0"/>
    <x v="0"/>
    <n v="2"/>
    <x v="0"/>
    <n v="111058"/>
    <n v="222116"/>
    <x v="0"/>
    <x v="0"/>
    <x v="0"/>
    <x v="0"/>
    <n v="17769"/>
    <x v="4"/>
  </r>
  <r>
    <x v="14"/>
    <n v="4180599524"/>
    <x v="0"/>
    <x v="7"/>
    <x v="0"/>
    <x v="0"/>
    <s v="WIN2B95"/>
    <x v="0"/>
    <n v="4180599524"/>
    <x v="4"/>
    <x v="8"/>
    <x v="8"/>
    <x v="0"/>
    <x v="0"/>
    <x v="0"/>
    <x v="0"/>
    <x v="0"/>
    <n v="5"/>
    <x v="0"/>
    <n v="50182"/>
    <n v="250910"/>
    <x v="0"/>
    <x v="0"/>
    <x v="0"/>
    <x v="0"/>
    <n v="20073"/>
    <x v="4"/>
  </r>
  <r>
    <x v="14"/>
    <n v="4180599524"/>
    <x v="0"/>
    <x v="7"/>
    <x v="0"/>
    <x v="0"/>
    <s v="WIN2B95"/>
    <x v="0"/>
    <n v="4180599524"/>
    <x v="4"/>
    <x v="0"/>
    <x v="0"/>
    <x v="0"/>
    <x v="0"/>
    <x v="0"/>
    <x v="0"/>
    <x v="0"/>
    <n v="5"/>
    <x v="0"/>
    <n v="111058"/>
    <n v="555290"/>
    <x v="0"/>
    <x v="0"/>
    <x v="0"/>
    <x v="0"/>
    <n v="44423"/>
    <x v="4"/>
  </r>
  <r>
    <x v="14"/>
    <n v="4180599500"/>
    <x v="0"/>
    <x v="7"/>
    <x v="0"/>
    <x v="0"/>
    <s v="WIN2AXM"/>
    <x v="0"/>
    <n v="4180599500"/>
    <x v="4"/>
    <x v="2"/>
    <x v="2"/>
    <x v="0"/>
    <x v="0"/>
    <x v="0"/>
    <x v="0"/>
    <x v="0"/>
    <n v="6"/>
    <x v="0"/>
    <n v="73431"/>
    <n v="440586"/>
    <x v="0"/>
    <x v="0"/>
    <x v="0"/>
    <x v="0"/>
    <n v="35247"/>
    <x v="4"/>
  </r>
  <r>
    <x v="14"/>
    <n v="4180599500"/>
    <x v="0"/>
    <x v="7"/>
    <x v="0"/>
    <x v="0"/>
    <s v="WIN2AXM"/>
    <x v="0"/>
    <n v="4180599500"/>
    <x v="4"/>
    <x v="11"/>
    <x v="11"/>
    <x v="0"/>
    <x v="0"/>
    <x v="0"/>
    <x v="0"/>
    <x v="0"/>
    <n v="2"/>
    <x v="0"/>
    <n v="46000"/>
    <n v="92000"/>
    <x v="0"/>
    <x v="0"/>
    <x v="0"/>
    <x v="0"/>
    <n v="7360"/>
    <x v="4"/>
  </r>
  <r>
    <x v="14"/>
    <n v="4180599500"/>
    <x v="0"/>
    <x v="7"/>
    <x v="0"/>
    <x v="0"/>
    <s v="WIN2AXM"/>
    <x v="0"/>
    <n v="4180599500"/>
    <x v="4"/>
    <x v="0"/>
    <x v="0"/>
    <x v="0"/>
    <x v="0"/>
    <x v="0"/>
    <x v="0"/>
    <x v="0"/>
    <n v="2"/>
    <x v="0"/>
    <n v="111058"/>
    <n v="222116"/>
    <x v="0"/>
    <x v="0"/>
    <x v="0"/>
    <x v="0"/>
    <n v="17769"/>
    <x v="4"/>
  </r>
  <r>
    <x v="14"/>
    <n v="4180599500"/>
    <x v="0"/>
    <x v="7"/>
    <x v="0"/>
    <x v="0"/>
    <s v="WIN2AXM"/>
    <x v="0"/>
    <n v="4180599500"/>
    <x v="4"/>
    <x v="1"/>
    <x v="1"/>
    <x v="0"/>
    <x v="0"/>
    <x v="0"/>
    <x v="0"/>
    <x v="0"/>
    <n v="5"/>
    <x v="0"/>
    <n v="55595"/>
    <n v="277975"/>
    <x v="0"/>
    <x v="0"/>
    <x v="0"/>
    <x v="0"/>
    <n v="22238"/>
    <x v="4"/>
  </r>
  <r>
    <x v="14"/>
    <n v="4180599500"/>
    <x v="0"/>
    <x v="7"/>
    <x v="0"/>
    <x v="0"/>
    <s v="WIN2AXM"/>
    <x v="0"/>
    <n v="4180599500"/>
    <x v="4"/>
    <x v="8"/>
    <x v="8"/>
    <x v="0"/>
    <x v="0"/>
    <x v="0"/>
    <x v="0"/>
    <x v="0"/>
    <n v="5"/>
    <x v="0"/>
    <n v="50182"/>
    <n v="250910"/>
    <x v="0"/>
    <x v="0"/>
    <x v="0"/>
    <x v="0"/>
    <n v="20073"/>
    <x v="4"/>
  </r>
  <r>
    <x v="14"/>
    <n v="4180599768"/>
    <x v="0"/>
    <x v="7"/>
    <x v="0"/>
    <x v="0"/>
    <s v="WIN6929"/>
    <x v="0"/>
    <n v="4180599768"/>
    <x v="4"/>
    <x v="11"/>
    <x v="11"/>
    <x v="0"/>
    <x v="0"/>
    <x v="0"/>
    <x v="0"/>
    <x v="0"/>
    <n v="7"/>
    <x v="0"/>
    <n v="46000"/>
    <n v="322000"/>
    <x v="0"/>
    <x v="0"/>
    <x v="0"/>
    <x v="0"/>
    <n v="25760"/>
    <x v="4"/>
  </r>
  <r>
    <x v="14"/>
    <n v="4180599768"/>
    <x v="0"/>
    <x v="7"/>
    <x v="0"/>
    <x v="0"/>
    <s v="WIN6929"/>
    <x v="0"/>
    <n v="4180599768"/>
    <x v="4"/>
    <x v="2"/>
    <x v="2"/>
    <x v="0"/>
    <x v="0"/>
    <x v="0"/>
    <x v="0"/>
    <x v="0"/>
    <n v="2"/>
    <x v="0"/>
    <n v="73431"/>
    <n v="146862"/>
    <x v="0"/>
    <x v="0"/>
    <x v="0"/>
    <x v="0"/>
    <n v="11749"/>
    <x v="4"/>
  </r>
  <r>
    <x v="14"/>
    <n v="4180599499"/>
    <x v="0"/>
    <x v="7"/>
    <x v="0"/>
    <x v="0"/>
    <s v="WIN2AXL"/>
    <x v="0"/>
    <n v="4180599499"/>
    <x v="4"/>
    <x v="11"/>
    <x v="11"/>
    <x v="0"/>
    <x v="0"/>
    <x v="0"/>
    <x v="0"/>
    <x v="0"/>
    <n v="8"/>
    <x v="0"/>
    <n v="46000"/>
    <n v="368000"/>
    <x v="0"/>
    <x v="0"/>
    <x v="0"/>
    <x v="0"/>
    <n v="29440"/>
    <x v="4"/>
  </r>
  <r>
    <x v="14"/>
    <n v="4180599499"/>
    <x v="0"/>
    <x v="7"/>
    <x v="0"/>
    <x v="0"/>
    <s v="WIN2AXL"/>
    <x v="0"/>
    <n v="4180599499"/>
    <x v="4"/>
    <x v="8"/>
    <x v="8"/>
    <x v="0"/>
    <x v="0"/>
    <x v="0"/>
    <x v="0"/>
    <x v="0"/>
    <n v="3"/>
    <x v="0"/>
    <n v="50182"/>
    <n v="150546"/>
    <x v="0"/>
    <x v="0"/>
    <x v="0"/>
    <x v="0"/>
    <n v="12044"/>
    <x v="4"/>
  </r>
  <r>
    <x v="14"/>
    <n v="4180599499"/>
    <x v="0"/>
    <x v="7"/>
    <x v="0"/>
    <x v="0"/>
    <s v="WIN2AXL"/>
    <x v="0"/>
    <n v="4180599499"/>
    <x v="4"/>
    <x v="0"/>
    <x v="0"/>
    <x v="0"/>
    <x v="0"/>
    <x v="0"/>
    <x v="0"/>
    <x v="0"/>
    <n v="4"/>
    <x v="0"/>
    <n v="111058"/>
    <n v="444232"/>
    <x v="0"/>
    <x v="0"/>
    <x v="0"/>
    <x v="0"/>
    <n v="35539"/>
    <x v="4"/>
  </r>
  <r>
    <x v="14"/>
    <n v="4180599516"/>
    <x v="0"/>
    <x v="7"/>
    <x v="0"/>
    <x v="0"/>
    <s v="WIN2AZX"/>
    <x v="0"/>
    <n v="4180599516"/>
    <x v="4"/>
    <x v="0"/>
    <x v="0"/>
    <x v="0"/>
    <x v="0"/>
    <x v="0"/>
    <x v="0"/>
    <x v="0"/>
    <n v="1"/>
    <x v="0"/>
    <n v="111058"/>
    <n v="111058"/>
    <x v="0"/>
    <x v="0"/>
    <x v="0"/>
    <x v="0"/>
    <n v="8885"/>
    <x v="4"/>
  </r>
  <r>
    <x v="14"/>
    <n v="4180599516"/>
    <x v="0"/>
    <x v="7"/>
    <x v="0"/>
    <x v="0"/>
    <s v="WIN2AZX"/>
    <x v="0"/>
    <n v="4180599516"/>
    <x v="4"/>
    <x v="1"/>
    <x v="1"/>
    <x v="0"/>
    <x v="0"/>
    <x v="0"/>
    <x v="0"/>
    <x v="0"/>
    <n v="7"/>
    <x v="0"/>
    <n v="55595"/>
    <n v="389165"/>
    <x v="0"/>
    <x v="0"/>
    <x v="0"/>
    <x v="0"/>
    <n v="31133"/>
    <x v="4"/>
  </r>
  <r>
    <x v="14"/>
    <n v="4180599516"/>
    <x v="0"/>
    <x v="7"/>
    <x v="0"/>
    <x v="0"/>
    <s v="WIN2AZX"/>
    <x v="0"/>
    <n v="4180599516"/>
    <x v="4"/>
    <x v="11"/>
    <x v="11"/>
    <x v="0"/>
    <x v="0"/>
    <x v="0"/>
    <x v="0"/>
    <x v="0"/>
    <n v="8"/>
    <x v="0"/>
    <n v="46000"/>
    <n v="368000"/>
    <x v="0"/>
    <x v="0"/>
    <x v="0"/>
    <x v="0"/>
    <n v="29440"/>
    <x v="4"/>
  </r>
  <r>
    <x v="14"/>
    <n v="4180599516"/>
    <x v="0"/>
    <x v="7"/>
    <x v="0"/>
    <x v="0"/>
    <s v="WIN2AZX"/>
    <x v="0"/>
    <n v="4180599516"/>
    <x v="4"/>
    <x v="2"/>
    <x v="2"/>
    <x v="0"/>
    <x v="0"/>
    <x v="0"/>
    <x v="0"/>
    <x v="0"/>
    <n v="24"/>
    <x v="0"/>
    <n v="73431"/>
    <n v="1762344"/>
    <x v="0"/>
    <x v="0"/>
    <x v="0"/>
    <x v="0"/>
    <n v="140988"/>
    <x v="4"/>
  </r>
  <r>
    <x v="14"/>
    <n v="4180599516"/>
    <x v="0"/>
    <x v="7"/>
    <x v="0"/>
    <x v="0"/>
    <s v="WIN2AZX"/>
    <x v="0"/>
    <n v="4180599516"/>
    <x v="4"/>
    <x v="8"/>
    <x v="8"/>
    <x v="0"/>
    <x v="0"/>
    <x v="0"/>
    <x v="0"/>
    <x v="0"/>
    <n v="8"/>
    <x v="0"/>
    <n v="50182"/>
    <n v="401456"/>
    <x v="0"/>
    <x v="0"/>
    <x v="0"/>
    <x v="0"/>
    <n v="32116"/>
    <x v="4"/>
  </r>
  <r>
    <x v="14"/>
    <n v="4180599706"/>
    <x v="0"/>
    <x v="7"/>
    <x v="0"/>
    <x v="0"/>
    <s v="win5817"/>
    <x v="0"/>
    <n v="4180599706"/>
    <x v="4"/>
    <x v="0"/>
    <x v="0"/>
    <x v="0"/>
    <x v="0"/>
    <x v="0"/>
    <x v="0"/>
    <x v="0"/>
    <n v="4"/>
    <x v="0"/>
    <n v="111058"/>
    <n v="444232"/>
    <x v="0"/>
    <x v="0"/>
    <x v="0"/>
    <x v="0"/>
    <n v="35539"/>
    <x v="4"/>
  </r>
  <r>
    <x v="14"/>
    <n v="4180599706"/>
    <x v="0"/>
    <x v="7"/>
    <x v="0"/>
    <x v="0"/>
    <s v="win5817"/>
    <x v="0"/>
    <n v="4180599706"/>
    <x v="4"/>
    <x v="11"/>
    <x v="11"/>
    <x v="0"/>
    <x v="0"/>
    <x v="0"/>
    <x v="0"/>
    <x v="0"/>
    <n v="4"/>
    <x v="0"/>
    <n v="46000"/>
    <n v="184000"/>
    <x v="0"/>
    <x v="0"/>
    <x v="0"/>
    <x v="0"/>
    <n v="14720"/>
    <x v="4"/>
  </r>
  <r>
    <x v="14"/>
    <n v="4180599706"/>
    <x v="0"/>
    <x v="7"/>
    <x v="0"/>
    <x v="0"/>
    <s v="win5817"/>
    <x v="0"/>
    <n v="4180599706"/>
    <x v="4"/>
    <x v="2"/>
    <x v="2"/>
    <x v="0"/>
    <x v="0"/>
    <x v="0"/>
    <x v="0"/>
    <x v="0"/>
    <n v="12"/>
    <x v="0"/>
    <n v="73431"/>
    <n v="881172"/>
    <x v="0"/>
    <x v="0"/>
    <x v="0"/>
    <x v="0"/>
    <n v="70494"/>
    <x v="4"/>
  </r>
  <r>
    <x v="14"/>
    <n v="4180599240"/>
    <x v="0"/>
    <x v="7"/>
    <x v="0"/>
    <x v="0"/>
    <s v="win2AAI"/>
    <x v="0"/>
    <n v="4180599240"/>
    <x v="4"/>
    <x v="1"/>
    <x v="1"/>
    <x v="0"/>
    <x v="0"/>
    <x v="0"/>
    <x v="0"/>
    <x v="0"/>
    <n v="1"/>
    <x v="0"/>
    <n v="55595"/>
    <n v="55595"/>
    <x v="0"/>
    <x v="0"/>
    <x v="0"/>
    <x v="0"/>
    <n v="4448"/>
    <x v="4"/>
  </r>
  <r>
    <x v="14"/>
    <n v="4180599240"/>
    <x v="0"/>
    <x v="7"/>
    <x v="0"/>
    <x v="0"/>
    <s v="win2AAI"/>
    <x v="0"/>
    <n v="4180599240"/>
    <x v="4"/>
    <x v="8"/>
    <x v="8"/>
    <x v="0"/>
    <x v="0"/>
    <x v="0"/>
    <x v="0"/>
    <x v="0"/>
    <n v="4"/>
    <x v="0"/>
    <n v="50182"/>
    <n v="200728"/>
    <x v="0"/>
    <x v="0"/>
    <x v="0"/>
    <x v="0"/>
    <n v="16058"/>
    <x v="4"/>
  </r>
  <r>
    <x v="14"/>
    <n v="4180599240"/>
    <x v="0"/>
    <x v="7"/>
    <x v="0"/>
    <x v="0"/>
    <s v="win2AAI"/>
    <x v="0"/>
    <n v="4180599240"/>
    <x v="4"/>
    <x v="2"/>
    <x v="2"/>
    <x v="0"/>
    <x v="0"/>
    <x v="0"/>
    <x v="0"/>
    <x v="0"/>
    <n v="20"/>
    <x v="0"/>
    <n v="73431"/>
    <n v="1468620"/>
    <x v="0"/>
    <x v="0"/>
    <x v="0"/>
    <x v="0"/>
    <n v="117490"/>
    <x v="4"/>
  </r>
  <r>
    <x v="14"/>
    <n v="4180599240"/>
    <x v="0"/>
    <x v="7"/>
    <x v="0"/>
    <x v="0"/>
    <s v="win2AAI"/>
    <x v="0"/>
    <n v="4180599240"/>
    <x v="4"/>
    <x v="11"/>
    <x v="11"/>
    <x v="0"/>
    <x v="0"/>
    <x v="0"/>
    <x v="0"/>
    <x v="0"/>
    <n v="7"/>
    <x v="0"/>
    <n v="46000"/>
    <n v="322000"/>
    <x v="0"/>
    <x v="0"/>
    <x v="0"/>
    <x v="0"/>
    <n v="25760"/>
    <x v="4"/>
  </r>
  <r>
    <x v="14"/>
    <n v="4180599240"/>
    <x v="0"/>
    <x v="7"/>
    <x v="0"/>
    <x v="0"/>
    <s v="win2AAI"/>
    <x v="0"/>
    <n v="4180599240"/>
    <x v="4"/>
    <x v="0"/>
    <x v="0"/>
    <x v="0"/>
    <x v="0"/>
    <x v="0"/>
    <x v="0"/>
    <x v="0"/>
    <n v="10"/>
    <x v="0"/>
    <n v="111058"/>
    <n v="1110580"/>
    <x v="0"/>
    <x v="0"/>
    <x v="0"/>
    <x v="0"/>
    <n v="88846"/>
    <x v="4"/>
  </r>
  <r>
    <x v="14"/>
    <n v="4180599433"/>
    <x v="0"/>
    <x v="7"/>
    <x v="0"/>
    <x v="0"/>
    <s v="WIN2AQN"/>
    <x v="0"/>
    <n v="4180599433"/>
    <x v="4"/>
    <x v="11"/>
    <x v="11"/>
    <x v="0"/>
    <x v="0"/>
    <x v="0"/>
    <x v="0"/>
    <x v="0"/>
    <n v="6"/>
    <x v="0"/>
    <n v="46000"/>
    <n v="276000"/>
    <x v="0"/>
    <x v="0"/>
    <x v="0"/>
    <x v="0"/>
    <n v="22080"/>
    <x v="4"/>
  </r>
  <r>
    <x v="14"/>
    <n v="4180599433"/>
    <x v="0"/>
    <x v="7"/>
    <x v="0"/>
    <x v="0"/>
    <s v="WIN2AQN"/>
    <x v="0"/>
    <n v="4180599433"/>
    <x v="4"/>
    <x v="2"/>
    <x v="2"/>
    <x v="0"/>
    <x v="0"/>
    <x v="0"/>
    <x v="0"/>
    <x v="0"/>
    <n v="1"/>
    <x v="0"/>
    <n v="73431"/>
    <n v="73431"/>
    <x v="0"/>
    <x v="0"/>
    <x v="0"/>
    <x v="0"/>
    <n v="5874"/>
    <x v="4"/>
  </r>
  <r>
    <x v="14"/>
    <n v="4180599433"/>
    <x v="0"/>
    <x v="7"/>
    <x v="0"/>
    <x v="0"/>
    <s v="WIN2AQN"/>
    <x v="0"/>
    <n v="4180599433"/>
    <x v="4"/>
    <x v="8"/>
    <x v="8"/>
    <x v="0"/>
    <x v="0"/>
    <x v="0"/>
    <x v="0"/>
    <x v="0"/>
    <n v="6"/>
    <x v="0"/>
    <n v="50182"/>
    <n v="301092"/>
    <x v="0"/>
    <x v="0"/>
    <x v="0"/>
    <x v="0"/>
    <n v="24087"/>
    <x v="4"/>
  </r>
  <r>
    <x v="14"/>
    <n v="4180599433"/>
    <x v="0"/>
    <x v="7"/>
    <x v="0"/>
    <x v="0"/>
    <s v="WIN2AQN"/>
    <x v="0"/>
    <n v="4180599433"/>
    <x v="4"/>
    <x v="1"/>
    <x v="1"/>
    <x v="0"/>
    <x v="0"/>
    <x v="0"/>
    <x v="0"/>
    <x v="0"/>
    <n v="5"/>
    <x v="0"/>
    <n v="55595"/>
    <n v="277975"/>
    <x v="0"/>
    <x v="0"/>
    <x v="0"/>
    <x v="0"/>
    <n v="22238"/>
    <x v="4"/>
  </r>
  <r>
    <x v="14"/>
    <n v="4180599703"/>
    <x v="0"/>
    <x v="7"/>
    <x v="0"/>
    <x v="0"/>
    <s v="win5803"/>
    <x v="0"/>
    <n v="4180599703"/>
    <x v="4"/>
    <x v="0"/>
    <x v="0"/>
    <x v="0"/>
    <x v="0"/>
    <x v="0"/>
    <x v="0"/>
    <x v="0"/>
    <n v="5"/>
    <x v="0"/>
    <n v="111058"/>
    <n v="555290"/>
    <x v="0"/>
    <x v="0"/>
    <x v="0"/>
    <x v="0"/>
    <n v="44423"/>
    <x v="4"/>
  </r>
  <r>
    <x v="14"/>
    <n v="4180599703"/>
    <x v="0"/>
    <x v="7"/>
    <x v="0"/>
    <x v="0"/>
    <s v="win5803"/>
    <x v="0"/>
    <n v="4180599703"/>
    <x v="4"/>
    <x v="11"/>
    <x v="11"/>
    <x v="0"/>
    <x v="0"/>
    <x v="0"/>
    <x v="0"/>
    <x v="0"/>
    <n v="3"/>
    <x v="0"/>
    <n v="46000"/>
    <n v="138000"/>
    <x v="0"/>
    <x v="0"/>
    <x v="0"/>
    <x v="0"/>
    <n v="11040"/>
    <x v="4"/>
  </r>
  <r>
    <x v="14"/>
    <n v="4180599703"/>
    <x v="0"/>
    <x v="7"/>
    <x v="0"/>
    <x v="0"/>
    <s v="win5803"/>
    <x v="0"/>
    <n v="4180599703"/>
    <x v="4"/>
    <x v="2"/>
    <x v="2"/>
    <x v="0"/>
    <x v="0"/>
    <x v="0"/>
    <x v="0"/>
    <x v="0"/>
    <n v="7"/>
    <x v="0"/>
    <n v="73431"/>
    <n v="514017"/>
    <x v="0"/>
    <x v="0"/>
    <x v="0"/>
    <x v="0"/>
    <n v="41121"/>
    <x v="4"/>
  </r>
  <r>
    <x v="14"/>
    <n v="4180599703"/>
    <x v="0"/>
    <x v="7"/>
    <x v="0"/>
    <x v="0"/>
    <s v="win5803"/>
    <x v="0"/>
    <n v="4180599703"/>
    <x v="4"/>
    <x v="8"/>
    <x v="8"/>
    <x v="0"/>
    <x v="0"/>
    <x v="0"/>
    <x v="0"/>
    <x v="0"/>
    <n v="4"/>
    <x v="0"/>
    <n v="50182"/>
    <n v="200728"/>
    <x v="0"/>
    <x v="0"/>
    <x v="0"/>
    <x v="0"/>
    <n v="16058"/>
    <x v="4"/>
  </r>
  <r>
    <x v="14"/>
    <n v="4180599703"/>
    <x v="0"/>
    <x v="7"/>
    <x v="0"/>
    <x v="0"/>
    <s v="win5803"/>
    <x v="0"/>
    <n v="4180599703"/>
    <x v="4"/>
    <x v="1"/>
    <x v="1"/>
    <x v="0"/>
    <x v="0"/>
    <x v="0"/>
    <x v="0"/>
    <x v="0"/>
    <n v="5"/>
    <x v="0"/>
    <n v="55595"/>
    <n v="277975"/>
    <x v="0"/>
    <x v="0"/>
    <x v="0"/>
    <x v="0"/>
    <n v="22238"/>
    <x v="4"/>
  </r>
  <r>
    <x v="14"/>
    <n v="4180599455"/>
    <x v="0"/>
    <x v="7"/>
    <x v="0"/>
    <x v="0"/>
    <s v="WIN2ATS"/>
    <x v="0"/>
    <n v="4180599455"/>
    <x v="4"/>
    <x v="1"/>
    <x v="1"/>
    <x v="0"/>
    <x v="0"/>
    <x v="0"/>
    <x v="0"/>
    <x v="0"/>
    <n v="3"/>
    <x v="0"/>
    <n v="55595"/>
    <n v="166785"/>
    <x v="0"/>
    <x v="0"/>
    <x v="0"/>
    <x v="0"/>
    <n v="13343"/>
    <x v="4"/>
  </r>
  <r>
    <x v="14"/>
    <n v="4180599455"/>
    <x v="0"/>
    <x v="7"/>
    <x v="0"/>
    <x v="0"/>
    <s v="WIN2ATS"/>
    <x v="0"/>
    <n v="4180599455"/>
    <x v="4"/>
    <x v="8"/>
    <x v="8"/>
    <x v="0"/>
    <x v="0"/>
    <x v="0"/>
    <x v="0"/>
    <x v="0"/>
    <n v="3"/>
    <x v="0"/>
    <n v="50182"/>
    <n v="150546"/>
    <x v="0"/>
    <x v="0"/>
    <x v="0"/>
    <x v="0"/>
    <n v="12044"/>
    <x v="4"/>
  </r>
  <r>
    <x v="14"/>
    <n v="4180599455"/>
    <x v="0"/>
    <x v="7"/>
    <x v="0"/>
    <x v="0"/>
    <s v="WIN2ATS"/>
    <x v="0"/>
    <n v="4180599455"/>
    <x v="4"/>
    <x v="2"/>
    <x v="2"/>
    <x v="0"/>
    <x v="0"/>
    <x v="0"/>
    <x v="0"/>
    <x v="0"/>
    <n v="4"/>
    <x v="0"/>
    <n v="73431"/>
    <n v="293724"/>
    <x v="0"/>
    <x v="0"/>
    <x v="0"/>
    <x v="0"/>
    <n v="23498"/>
    <x v="4"/>
  </r>
  <r>
    <x v="14"/>
    <n v="4180599455"/>
    <x v="0"/>
    <x v="7"/>
    <x v="0"/>
    <x v="0"/>
    <s v="WIN2ATS"/>
    <x v="0"/>
    <n v="4180599455"/>
    <x v="4"/>
    <x v="0"/>
    <x v="0"/>
    <x v="0"/>
    <x v="0"/>
    <x v="0"/>
    <x v="0"/>
    <x v="0"/>
    <n v="3"/>
    <x v="0"/>
    <n v="111058"/>
    <n v="333174"/>
    <x v="0"/>
    <x v="0"/>
    <x v="0"/>
    <x v="0"/>
    <n v="26654"/>
    <x v="4"/>
  </r>
  <r>
    <x v="5"/>
    <n v="4180908043"/>
    <x v="0"/>
    <x v="7"/>
    <x v="0"/>
    <x v="0"/>
    <s v="win3679"/>
    <x v="0"/>
    <n v="4180908043"/>
    <x v="4"/>
    <x v="0"/>
    <x v="0"/>
    <x v="0"/>
    <x v="0"/>
    <x v="0"/>
    <x v="0"/>
    <x v="0"/>
    <n v="3"/>
    <x v="0"/>
    <n v="111058"/>
    <n v="333174"/>
    <x v="0"/>
    <x v="0"/>
    <x v="0"/>
    <x v="0"/>
    <n v="26654"/>
    <x v="4"/>
  </r>
  <r>
    <x v="5"/>
    <n v="4180908043"/>
    <x v="0"/>
    <x v="7"/>
    <x v="0"/>
    <x v="0"/>
    <s v="win3679"/>
    <x v="0"/>
    <n v="4180908043"/>
    <x v="4"/>
    <x v="2"/>
    <x v="2"/>
    <x v="0"/>
    <x v="0"/>
    <x v="0"/>
    <x v="0"/>
    <x v="0"/>
    <n v="6"/>
    <x v="0"/>
    <n v="73431"/>
    <n v="440586"/>
    <x v="0"/>
    <x v="0"/>
    <x v="0"/>
    <x v="0"/>
    <n v="35247"/>
    <x v="4"/>
  </r>
  <r>
    <x v="5"/>
    <n v="4180908043"/>
    <x v="0"/>
    <x v="7"/>
    <x v="0"/>
    <x v="0"/>
    <s v="win3679"/>
    <x v="0"/>
    <n v="4180908043"/>
    <x v="4"/>
    <x v="9"/>
    <x v="9"/>
    <x v="0"/>
    <x v="0"/>
    <x v="0"/>
    <x v="0"/>
    <x v="0"/>
    <n v="2"/>
    <x v="0"/>
    <n v="70950"/>
    <n v="141900"/>
    <x v="0"/>
    <x v="0"/>
    <x v="0"/>
    <x v="0"/>
    <n v="11352"/>
    <x v="4"/>
  </r>
  <r>
    <x v="5"/>
    <n v="4180908043"/>
    <x v="0"/>
    <x v="7"/>
    <x v="0"/>
    <x v="0"/>
    <s v="win3679"/>
    <x v="0"/>
    <n v="4180908043"/>
    <x v="4"/>
    <x v="8"/>
    <x v="8"/>
    <x v="0"/>
    <x v="0"/>
    <x v="0"/>
    <x v="0"/>
    <x v="0"/>
    <n v="3"/>
    <x v="0"/>
    <n v="50182"/>
    <n v="150546"/>
    <x v="0"/>
    <x v="0"/>
    <x v="0"/>
    <x v="0"/>
    <n v="12044"/>
    <x v="4"/>
  </r>
  <r>
    <x v="5"/>
    <n v="4180907890"/>
    <x v="0"/>
    <x v="7"/>
    <x v="0"/>
    <x v="0"/>
    <s v="WIN-HNI-TOI-2BN6"/>
    <x v="0"/>
    <n v="4180907890"/>
    <x v="4"/>
    <x v="9"/>
    <x v="9"/>
    <x v="0"/>
    <x v="0"/>
    <x v="0"/>
    <x v="0"/>
    <x v="0"/>
    <n v="2"/>
    <x v="0"/>
    <n v="70950"/>
    <n v="141900"/>
    <x v="0"/>
    <x v="0"/>
    <x v="0"/>
    <x v="0"/>
    <n v="11352"/>
    <x v="4"/>
  </r>
  <r>
    <x v="5"/>
    <n v="4180907890"/>
    <x v="0"/>
    <x v="7"/>
    <x v="0"/>
    <x v="0"/>
    <s v="WIN-HNI-TOI-2BN6"/>
    <x v="0"/>
    <n v="4180907890"/>
    <x v="4"/>
    <x v="2"/>
    <x v="2"/>
    <x v="0"/>
    <x v="0"/>
    <x v="0"/>
    <x v="0"/>
    <x v="0"/>
    <n v="6"/>
    <x v="0"/>
    <n v="73431"/>
    <n v="440586"/>
    <x v="0"/>
    <x v="0"/>
    <x v="0"/>
    <x v="0"/>
    <n v="35247"/>
    <x v="4"/>
  </r>
  <r>
    <x v="5"/>
    <n v="4180907890"/>
    <x v="0"/>
    <x v="7"/>
    <x v="0"/>
    <x v="0"/>
    <s v="WIN-HNI-TOI-2BN6"/>
    <x v="0"/>
    <n v="4180907890"/>
    <x v="4"/>
    <x v="10"/>
    <x v="10"/>
    <x v="0"/>
    <x v="0"/>
    <x v="0"/>
    <x v="0"/>
    <x v="0"/>
    <n v="2"/>
    <x v="0"/>
    <n v="74250"/>
    <n v="148500"/>
    <x v="0"/>
    <x v="0"/>
    <x v="0"/>
    <x v="0"/>
    <n v="11880"/>
    <x v="4"/>
  </r>
  <r>
    <x v="5"/>
    <n v="4180907890"/>
    <x v="0"/>
    <x v="7"/>
    <x v="0"/>
    <x v="0"/>
    <s v="WIN-HNI-TOI-2BN6"/>
    <x v="0"/>
    <n v="4180907890"/>
    <x v="4"/>
    <x v="8"/>
    <x v="8"/>
    <x v="0"/>
    <x v="0"/>
    <x v="0"/>
    <x v="0"/>
    <x v="0"/>
    <n v="4"/>
    <x v="0"/>
    <n v="50182"/>
    <n v="200728"/>
    <x v="0"/>
    <x v="0"/>
    <x v="0"/>
    <x v="0"/>
    <n v="16058"/>
    <x v="4"/>
  </r>
  <r>
    <x v="1"/>
    <n v="4180763520"/>
    <x v="0"/>
    <x v="7"/>
    <x v="0"/>
    <x v="0"/>
    <s v="WIN-HNI-MDC-2BCW"/>
    <x v="0"/>
    <n v="4180763520"/>
    <x v="4"/>
    <x v="11"/>
    <x v="11"/>
    <x v="0"/>
    <x v="0"/>
    <x v="0"/>
    <x v="0"/>
    <x v="0"/>
    <n v="5"/>
    <x v="0"/>
    <n v="46000"/>
    <n v="230000"/>
    <x v="0"/>
    <x v="0"/>
    <x v="0"/>
    <x v="0"/>
    <n v="18400"/>
    <x v="4"/>
  </r>
  <r>
    <x v="1"/>
    <n v="4180763520"/>
    <x v="0"/>
    <x v="7"/>
    <x v="0"/>
    <x v="0"/>
    <s v="WIN-HNI-MDC-2BCW"/>
    <x v="0"/>
    <n v="4180763520"/>
    <x v="4"/>
    <x v="0"/>
    <x v="0"/>
    <x v="0"/>
    <x v="0"/>
    <x v="0"/>
    <x v="0"/>
    <x v="0"/>
    <n v="15"/>
    <x v="0"/>
    <n v="111058"/>
    <n v="1665870"/>
    <x v="0"/>
    <x v="0"/>
    <x v="0"/>
    <x v="0"/>
    <n v="133270"/>
    <x v="4"/>
  </r>
  <r>
    <x v="1"/>
    <n v="4180763520"/>
    <x v="0"/>
    <x v="7"/>
    <x v="0"/>
    <x v="0"/>
    <s v="WIN-HNI-MDC-2BCW"/>
    <x v="0"/>
    <n v="4180763520"/>
    <x v="4"/>
    <x v="10"/>
    <x v="10"/>
    <x v="0"/>
    <x v="0"/>
    <x v="0"/>
    <x v="0"/>
    <x v="0"/>
    <n v="5"/>
    <x v="0"/>
    <n v="74250"/>
    <n v="371250"/>
    <x v="0"/>
    <x v="0"/>
    <x v="0"/>
    <x v="0"/>
    <n v="29700"/>
    <x v="4"/>
  </r>
  <r>
    <x v="1"/>
    <n v="4180763520"/>
    <x v="0"/>
    <x v="7"/>
    <x v="0"/>
    <x v="0"/>
    <s v="WIN-HNI-MDC-2BCW"/>
    <x v="0"/>
    <n v="4180763520"/>
    <x v="4"/>
    <x v="2"/>
    <x v="2"/>
    <x v="0"/>
    <x v="0"/>
    <x v="0"/>
    <x v="0"/>
    <x v="0"/>
    <n v="20"/>
    <x v="0"/>
    <n v="73431"/>
    <n v="1468620"/>
    <x v="0"/>
    <x v="0"/>
    <x v="0"/>
    <x v="0"/>
    <n v="117490"/>
    <x v="4"/>
  </r>
  <r>
    <x v="1"/>
    <n v="4180763520"/>
    <x v="0"/>
    <x v="7"/>
    <x v="0"/>
    <x v="0"/>
    <s v="WIN-HNI-MDC-2BCW"/>
    <x v="0"/>
    <n v="4180763520"/>
    <x v="4"/>
    <x v="13"/>
    <x v="13"/>
    <x v="0"/>
    <x v="0"/>
    <x v="0"/>
    <x v="0"/>
    <x v="0"/>
    <n v="3"/>
    <x v="0"/>
    <n v="50400"/>
    <n v="151200"/>
    <x v="0"/>
    <x v="0"/>
    <x v="0"/>
    <x v="0"/>
    <n v="12096"/>
    <x v="4"/>
  </r>
  <r>
    <x v="1"/>
    <n v="4180763520"/>
    <x v="0"/>
    <x v="7"/>
    <x v="0"/>
    <x v="0"/>
    <s v="WIN-HNI-MDC-2BCW"/>
    <x v="0"/>
    <n v="4180763520"/>
    <x v="4"/>
    <x v="1"/>
    <x v="1"/>
    <x v="0"/>
    <x v="0"/>
    <x v="0"/>
    <x v="0"/>
    <x v="0"/>
    <n v="6"/>
    <x v="0"/>
    <n v="55595"/>
    <n v="333570"/>
    <x v="0"/>
    <x v="0"/>
    <x v="0"/>
    <x v="0"/>
    <n v="26686"/>
    <x v="4"/>
  </r>
  <r>
    <x v="1"/>
    <n v="4180763520"/>
    <x v="0"/>
    <x v="7"/>
    <x v="0"/>
    <x v="0"/>
    <s v="WIN-HNI-MDC-2BCW"/>
    <x v="0"/>
    <n v="4180763520"/>
    <x v="4"/>
    <x v="12"/>
    <x v="12"/>
    <x v="0"/>
    <x v="0"/>
    <x v="0"/>
    <x v="0"/>
    <x v="0"/>
    <n v="3"/>
    <x v="0"/>
    <n v="49500"/>
    <n v="148500"/>
    <x v="0"/>
    <x v="0"/>
    <x v="0"/>
    <x v="0"/>
    <n v="11880"/>
    <x v="4"/>
  </r>
  <r>
    <x v="1"/>
    <n v="4180763520"/>
    <x v="0"/>
    <x v="7"/>
    <x v="0"/>
    <x v="0"/>
    <s v="WIN-HNI-MDC-2BCW"/>
    <x v="0"/>
    <n v="4180763520"/>
    <x v="4"/>
    <x v="8"/>
    <x v="8"/>
    <x v="0"/>
    <x v="0"/>
    <x v="0"/>
    <x v="0"/>
    <x v="0"/>
    <n v="5"/>
    <x v="0"/>
    <n v="50182"/>
    <n v="250910"/>
    <x v="0"/>
    <x v="0"/>
    <x v="0"/>
    <x v="0"/>
    <n v="20073"/>
    <x v="4"/>
  </r>
  <r>
    <x v="5"/>
    <n v="4180908683"/>
    <x v="0"/>
    <x v="7"/>
    <x v="0"/>
    <x v="0"/>
    <s v="WIN6852"/>
    <x v="0"/>
    <n v="4180908683"/>
    <x v="4"/>
    <x v="10"/>
    <x v="10"/>
    <x v="0"/>
    <x v="0"/>
    <x v="0"/>
    <x v="0"/>
    <x v="0"/>
    <n v="3"/>
    <x v="0"/>
    <n v="74250"/>
    <n v="222750"/>
    <x v="0"/>
    <x v="0"/>
    <x v="0"/>
    <x v="0"/>
    <n v="17820"/>
    <x v="4"/>
  </r>
  <r>
    <x v="5"/>
    <n v="4180908683"/>
    <x v="0"/>
    <x v="7"/>
    <x v="0"/>
    <x v="0"/>
    <s v="WIN6852"/>
    <x v="0"/>
    <n v="4180908683"/>
    <x v="4"/>
    <x v="8"/>
    <x v="8"/>
    <x v="0"/>
    <x v="0"/>
    <x v="0"/>
    <x v="0"/>
    <x v="0"/>
    <n v="5"/>
    <x v="0"/>
    <n v="50182"/>
    <n v="250910"/>
    <x v="0"/>
    <x v="0"/>
    <x v="0"/>
    <x v="0"/>
    <n v="20073"/>
    <x v="4"/>
  </r>
  <r>
    <x v="5"/>
    <n v="4180908683"/>
    <x v="0"/>
    <x v="7"/>
    <x v="0"/>
    <x v="0"/>
    <s v="WIN6852"/>
    <x v="0"/>
    <n v="4180908683"/>
    <x v="4"/>
    <x v="2"/>
    <x v="2"/>
    <x v="0"/>
    <x v="0"/>
    <x v="0"/>
    <x v="0"/>
    <x v="0"/>
    <n v="5"/>
    <x v="0"/>
    <n v="73431"/>
    <n v="367155"/>
    <x v="0"/>
    <x v="0"/>
    <x v="0"/>
    <x v="0"/>
    <n v="29372"/>
    <x v="4"/>
  </r>
  <r>
    <x v="5"/>
    <n v="4180908683"/>
    <x v="0"/>
    <x v="7"/>
    <x v="0"/>
    <x v="0"/>
    <s v="WIN6852"/>
    <x v="0"/>
    <n v="4180908683"/>
    <x v="4"/>
    <x v="1"/>
    <x v="1"/>
    <x v="0"/>
    <x v="0"/>
    <x v="0"/>
    <x v="0"/>
    <x v="0"/>
    <n v="2"/>
    <x v="0"/>
    <n v="55595"/>
    <n v="111190"/>
    <x v="0"/>
    <x v="0"/>
    <x v="0"/>
    <x v="0"/>
    <n v="8895"/>
    <x v="4"/>
  </r>
  <r>
    <x v="5"/>
    <n v="4180908683"/>
    <x v="0"/>
    <x v="7"/>
    <x v="0"/>
    <x v="0"/>
    <s v="WIN6852"/>
    <x v="0"/>
    <n v="4180908683"/>
    <x v="4"/>
    <x v="11"/>
    <x v="11"/>
    <x v="0"/>
    <x v="0"/>
    <x v="0"/>
    <x v="0"/>
    <x v="0"/>
    <n v="13"/>
    <x v="0"/>
    <n v="46000"/>
    <n v="598000"/>
    <x v="0"/>
    <x v="0"/>
    <x v="0"/>
    <x v="0"/>
    <n v="47840"/>
    <x v="4"/>
  </r>
  <r>
    <x v="5"/>
    <n v="4180908683"/>
    <x v="0"/>
    <x v="7"/>
    <x v="0"/>
    <x v="0"/>
    <s v="WIN6852"/>
    <x v="0"/>
    <n v="4180908683"/>
    <x v="4"/>
    <x v="9"/>
    <x v="9"/>
    <x v="0"/>
    <x v="0"/>
    <x v="0"/>
    <x v="0"/>
    <x v="0"/>
    <n v="4"/>
    <x v="0"/>
    <n v="70950"/>
    <n v="283800"/>
    <x v="0"/>
    <x v="0"/>
    <x v="0"/>
    <x v="0"/>
    <n v="22704"/>
    <x v="4"/>
  </r>
  <r>
    <x v="5"/>
    <n v="4180908683"/>
    <x v="0"/>
    <x v="7"/>
    <x v="0"/>
    <x v="0"/>
    <s v="WIN6852"/>
    <x v="0"/>
    <n v="4180908683"/>
    <x v="4"/>
    <x v="0"/>
    <x v="0"/>
    <x v="0"/>
    <x v="0"/>
    <x v="0"/>
    <x v="0"/>
    <x v="0"/>
    <n v="2"/>
    <x v="0"/>
    <n v="111058"/>
    <n v="222116"/>
    <x v="0"/>
    <x v="0"/>
    <x v="0"/>
    <x v="0"/>
    <n v="17769"/>
    <x v="4"/>
  </r>
  <r>
    <x v="5"/>
    <n v="4180908579"/>
    <x v="0"/>
    <x v="7"/>
    <x v="0"/>
    <x v="0"/>
    <s v="WIN5959"/>
    <x v="0"/>
    <n v="4180908579"/>
    <x v="4"/>
    <x v="10"/>
    <x v="10"/>
    <x v="0"/>
    <x v="0"/>
    <x v="0"/>
    <x v="0"/>
    <x v="0"/>
    <n v="3"/>
    <x v="0"/>
    <n v="74250"/>
    <n v="222750"/>
    <x v="0"/>
    <x v="0"/>
    <x v="0"/>
    <x v="0"/>
    <n v="17820"/>
    <x v="4"/>
  </r>
  <r>
    <x v="5"/>
    <n v="4180908579"/>
    <x v="0"/>
    <x v="7"/>
    <x v="0"/>
    <x v="0"/>
    <s v="WIN5959"/>
    <x v="0"/>
    <n v="4180908579"/>
    <x v="4"/>
    <x v="11"/>
    <x v="11"/>
    <x v="0"/>
    <x v="0"/>
    <x v="0"/>
    <x v="0"/>
    <x v="0"/>
    <n v="3"/>
    <x v="0"/>
    <n v="46000"/>
    <n v="138000"/>
    <x v="0"/>
    <x v="0"/>
    <x v="0"/>
    <x v="0"/>
    <n v="11040"/>
    <x v="4"/>
  </r>
  <r>
    <x v="5"/>
    <n v="4180908579"/>
    <x v="0"/>
    <x v="7"/>
    <x v="0"/>
    <x v="0"/>
    <s v="WIN5959"/>
    <x v="0"/>
    <n v="4180908579"/>
    <x v="4"/>
    <x v="8"/>
    <x v="8"/>
    <x v="0"/>
    <x v="0"/>
    <x v="0"/>
    <x v="0"/>
    <x v="0"/>
    <n v="6"/>
    <x v="0"/>
    <n v="50182"/>
    <n v="301092"/>
    <x v="0"/>
    <x v="0"/>
    <x v="0"/>
    <x v="0"/>
    <n v="24087"/>
    <x v="4"/>
  </r>
  <r>
    <x v="5"/>
    <n v="4180908579"/>
    <x v="0"/>
    <x v="7"/>
    <x v="0"/>
    <x v="0"/>
    <s v="WIN5959"/>
    <x v="0"/>
    <n v="4180908579"/>
    <x v="4"/>
    <x v="0"/>
    <x v="0"/>
    <x v="0"/>
    <x v="0"/>
    <x v="0"/>
    <x v="0"/>
    <x v="0"/>
    <n v="3"/>
    <x v="0"/>
    <n v="111058"/>
    <n v="333174"/>
    <x v="0"/>
    <x v="0"/>
    <x v="0"/>
    <x v="0"/>
    <n v="26654"/>
    <x v="4"/>
  </r>
  <r>
    <x v="5"/>
    <n v="4180908535"/>
    <x v="0"/>
    <x v="7"/>
    <x v="0"/>
    <x v="0"/>
    <s v="WIN5720"/>
    <x v="0"/>
    <n v="4180908535"/>
    <x v="4"/>
    <x v="2"/>
    <x v="2"/>
    <x v="0"/>
    <x v="0"/>
    <x v="0"/>
    <x v="0"/>
    <x v="0"/>
    <n v="2"/>
    <x v="0"/>
    <n v="73431"/>
    <n v="146862"/>
    <x v="0"/>
    <x v="0"/>
    <x v="0"/>
    <x v="0"/>
    <n v="11749"/>
    <x v="4"/>
  </r>
  <r>
    <x v="5"/>
    <n v="4180908535"/>
    <x v="0"/>
    <x v="7"/>
    <x v="0"/>
    <x v="0"/>
    <s v="WIN5720"/>
    <x v="0"/>
    <n v="4180908535"/>
    <x v="4"/>
    <x v="11"/>
    <x v="11"/>
    <x v="0"/>
    <x v="0"/>
    <x v="0"/>
    <x v="0"/>
    <x v="0"/>
    <n v="6"/>
    <x v="0"/>
    <n v="46000"/>
    <n v="276000"/>
    <x v="0"/>
    <x v="0"/>
    <x v="0"/>
    <x v="0"/>
    <n v="22080"/>
    <x v="4"/>
  </r>
  <r>
    <x v="5"/>
    <n v="4180908535"/>
    <x v="0"/>
    <x v="7"/>
    <x v="0"/>
    <x v="0"/>
    <s v="WIN5720"/>
    <x v="0"/>
    <n v="4180908535"/>
    <x v="4"/>
    <x v="8"/>
    <x v="8"/>
    <x v="0"/>
    <x v="0"/>
    <x v="0"/>
    <x v="0"/>
    <x v="0"/>
    <n v="6"/>
    <x v="0"/>
    <n v="50182"/>
    <n v="301092"/>
    <x v="0"/>
    <x v="0"/>
    <x v="0"/>
    <x v="0"/>
    <n v="24087"/>
    <x v="4"/>
  </r>
  <r>
    <x v="5"/>
    <n v="4180908426"/>
    <x v="0"/>
    <x v="7"/>
    <x v="0"/>
    <x v="0"/>
    <s v="WIN5553"/>
    <x v="0"/>
    <n v="4180908426"/>
    <x v="4"/>
    <x v="8"/>
    <x v="8"/>
    <x v="0"/>
    <x v="0"/>
    <x v="0"/>
    <x v="0"/>
    <x v="0"/>
    <n v="3"/>
    <x v="0"/>
    <n v="50182"/>
    <n v="150546"/>
    <x v="0"/>
    <x v="0"/>
    <x v="0"/>
    <x v="0"/>
    <n v="12044"/>
    <x v="4"/>
  </r>
  <r>
    <x v="5"/>
    <n v="4180908426"/>
    <x v="0"/>
    <x v="7"/>
    <x v="0"/>
    <x v="0"/>
    <s v="WIN5553"/>
    <x v="0"/>
    <n v="4180908426"/>
    <x v="4"/>
    <x v="10"/>
    <x v="10"/>
    <x v="0"/>
    <x v="0"/>
    <x v="0"/>
    <x v="0"/>
    <x v="0"/>
    <n v="3"/>
    <x v="0"/>
    <n v="74250"/>
    <n v="222750"/>
    <x v="0"/>
    <x v="0"/>
    <x v="0"/>
    <x v="0"/>
    <n v="17820"/>
    <x v="4"/>
  </r>
  <r>
    <x v="5"/>
    <n v="4180908426"/>
    <x v="0"/>
    <x v="7"/>
    <x v="0"/>
    <x v="0"/>
    <s v="WIN5553"/>
    <x v="0"/>
    <n v="4180908426"/>
    <x v="4"/>
    <x v="0"/>
    <x v="0"/>
    <x v="0"/>
    <x v="0"/>
    <x v="0"/>
    <x v="0"/>
    <x v="0"/>
    <n v="3"/>
    <x v="0"/>
    <n v="111058"/>
    <n v="333174"/>
    <x v="0"/>
    <x v="0"/>
    <x v="0"/>
    <x v="0"/>
    <n v="26654"/>
    <x v="4"/>
  </r>
  <r>
    <x v="5"/>
    <n v="4180908426"/>
    <x v="0"/>
    <x v="7"/>
    <x v="0"/>
    <x v="0"/>
    <s v="WIN5553"/>
    <x v="0"/>
    <n v="4180908426"/>
    <x v="4"/>
    <x v="1"/>
    <x v="1"/>
    <x v="0"/>
    <x v="0"/>
    <x v="0"/>
    <x v="0"/>
    <x v="0"/>
    <n v="3"/>
    <x v="0"/>
    <n v="55595"/>
    <n v="166785"/>
    <x v="0"/>
    <x v="0"/>
    <x v="0"/>
    <x v="0"/>
    <n v="13343"/>
    <x v="4"/>
  </r>
  <r>
    <x v="5"/>
    <n v="4180908157"/>
    <x v="0"/>
    <x v="7"/>
    <x v="0"/>
    <x v="0"/>
    <s v="WIN4166"/>
    <x v="0"/>
    <n v="4180908157"/>
    <x v="4"/>
    <x v="1"/>
    <x v="1"/>
    <x v="0"/>
    <x v="0"/>
    <x v="0"/>
    <x v="0"/>
    <x v="0"/>
    <n v="3"/>
    <x v="0"/>
    <n v="55595"/>
    <n v="166785"/>
    <x v="0"/>
    <x v="0"/>
    <x v="0"/>
    <x v="0"/>
    <n v="13343"/>
    <x v="4"/>
  </r>
  <r>
    <x v="5"/>
    <n v="4180908157"/>
    <x v="0"/>
    <x v="7"/>
    <x v="0"/>
    <x v="0"/>
    <s v="WIN4166"/>
    <x v="0"/>
    <n v="4180908157"/>
    <x v="4"/>
    <x v="10"/>
    <x v="10"/>
    <x v="0"/>
    <x v="0"/>
    <x v="0"/>
    <x v="0"/>
    <x v="0"/>
    <n v="3"/>
    <x v="0"/>
    <n v="74250"/>
    <n v="222750"/>
    <x v="0"/>
    <x v="0"/>
    <x v="0"/>
    <x v="0"/>
    <n v="17820"/>
    <x v="4"/>
  </r>
  <r>
    <x v="5"/>
    <n v="4180908157"/>
    <x v="0"/>
    <x v="7"/>
    <x v="0"/>
    <x v="0"/>
    <s v="WIN4166"/>
    <x v="0"/>
    <n v="4180908157"/>
    <x v="4"/>
    <x v="9"/>
    <x v="9"/>
    <x v="0"/>
    <x v="0"/>
    <x v="0"/>
    <x v="0"/>
    <x v="0"/>
    <n v="2"/>
    <x v="0"/>
    <n v="70950"/>
    <n v="141900"/>
    <x v="0"/>
    <x v="0"/>
    <x v="0"/>
    <x v="0"/>
    <n v="11352"/>
    <x v="4"/>
  </r>
  <r>
    <x v="5"/>
    <n v="4180908157"/>
    <x v="0"/>
    <x v="7"/>
    <x v="0"/>
    <x v="0"/>
    <s v="WIN4166"/>
    <x v="0"/>
    <n v="4180908157"/>
    <x v="4"/>
    <x v="2"/>
    <x v="2"/>
    <x v="0"/>
    <x v="0"/>
    <x v="0"/>
    <x v="0"/>
    <x v="0"/>
    <n v="6"/>
    <x v="0"/>
    <n v="73431"/>
    <n v="440586"/>
    <x v="0"/>
    <x v="0"/>
    <x v="0"/>
    <x v="0"/>
    <n v="35247"/>
    <x v="4"/>
  </r>
  <r>
    <x v="5"/>
    <s v="đt8/12win5585"/>
    <x v="0"/>
    <x v="7"/>
    <x v="0"/>
    <x v="0"/>
    <s v="WIN5585"/>
    <x v="0"/>
    <s v="đt8/12win5585"/>
    <x v="4"/>
    <x v="8"/>
    <x v="8"/>
    <x v="0"/>
    <x v="0"/>
    <x v="0"/>
    <x v="0"/>
    <x v="0"/>
    <n v="3"/>
    <x v="0"/>
    <n v="50182"/>
    <n v="150546"/>
    <x v="0"/>
    <x v="0"/>
    <x v="0"/>
    <x v="0"/>
    <n v="12044"/>
    <x v="4"/>
  </r>
  <r>
    <x v="5"/>
    <s v="đt8/12win5585"/>
    <x v="0"/>
    <x v="7"/>
    <x v="0"/>
    <x v="0"/>
    <s v="WIN5585"/>
    <x v="0"/>
    <s v="đt8/12win5585"/>
    <x v="4"/>
    <x v="11"/>
    <x v="11"/>
    <x v="0"/>
    <x v="0"/>
    <x v="0"/>
    <x v="0"/>
    <x v="0"/>
    <n v="3"/>
    <x v="0"/>
    <n v="46000"/>
    <n v="138000"/>
    <x v="0"/>
    <x v="0"/>
    <x v="0"/>
    <x v="0"/>
    <n v="11040"/>
    <x v="4"/>
  </r>
  <r>
    <x v="5"/>
    <s v="đt8/12win5585"/>
    <x v="0"/>
    <x v="7"/>
    <x v="0"/>
    <x v="0"/>
    <s v="WIN5585"/>
    <x v="0"/>
    <s v="đt8/12win5585"/>
    <x v="4"/>
    <x v="1"/>
    <x v="1"/>
    <x v="0"/>
    <x v="0"/>
    <x v="0"/>
    <x v="0"/>
    <x v="0"/>
    <n v="2"/>
    <x v="0"/>
    <n v="55595"/>
    <n v="111190"/>
    <x v="0"/>
    <x v="0"/>
    <x v="0"/>
    <x v="0"/>
    <n v="8895"/>
    <x v="4"/>
  </r>
  <r>
    <x v="5"/>
    <s v="đt8/12win5585"/>
    <x v="0"/>
    <x v="7"/>
    <x v="0"/>
    <x v="0"/>
    <s v="WIN5585"/>
    <x v="0"/>
    <s v="đt8/12win5585"/>
    <x v="4"/>
    <x v="10"/>
    <x v="10"/>
    <x v="0"/>
    <x v="0"/>
    <x v="0"/>
    <x v="0"/>
    <x v="0"/>
    <n v="3"/>
    <x v="0"/>
    <n v="74250"/>
    <n v="222750"/>
    <x v="0"/>
    <x v="0"/>
    <x v="0"/>
    <x v="0"/>
    <n v="17820"/>
    <x v="4"/>
  </r>
  <r>
    <x v="5"/>
    <s v="đt8/12win4584"/>
    <x v="0"/>
    <x v="7"/>
    <x v="0"/>
    <x v="0"/>
    <s v="WIN4584"/>
    <x v="0"/>
    <s v="đt8/12win4584"/>
    <x v="4"/>
    <x v="0"/>
    <x v="0"/>
    <x v="0"/>
    <x v="0"/>
    <x v="0"/>
    <x v="0"/>
    <x v="0"/>
    <n v="5"/>
    <x v="0"/>
    <n v="111058"/>
    <n v="555290"/>
    <x v="0"/>
    <x v="0"/>
    <x v="0"/>
    <x v="0"/>
    <n v="44423"/>
    <x v="4"/>
  </r>
  <r>
    <x v="5"/>
    <s v="đt8/12win4584"/>
    <x v="0"/>
    <x v="7"/>
    <x v="0"/>
    <x v="0"/>
    <s v="WIN4584"/>
    <x v="0"/>
    <s v="đt8/12win4584"/>
    <x v="4"/>
    <x v="8"/>
    <x v="8"/>
    <x v="0"/>
    <x v="0"/>
    <x v="0"/>
    <x v="0"/>
    <x v="0"/>
    <n v="3"/>
    <x v="0"/>
    <n v="50182"/>
    <n v="150546"/>
    <x v="0"/>
    <x v="0"/>
    <x v="0"/>
    <x v="0"/>
    <n v="12044"/>
    <x v="4"/>
  </r>
  <r>
    <x v="5"/>
    <s v="đt8/12win4584"/>
    <x v="0"/>
    <x v="7"/>
    <x v="0"/>
    <x v="0"/>
    <s v="WIN4584"/>
    <x v="0"/>
    <s v="đt8/12win4584"/>
    <x v="4"/>
    <x v="11"/>
    <x v="11"/>
    <x v="0"/>
    <x v="0"/>
    <x v="0"/>
    <x v="0"/>
    <x v="0"/>
    <n v="3"/>
    <x v="0"/>
    <n v="46000"/>
    <n v="138000"/>
    <x v="0"/>
    <x v="0"/>
    <x v="0"/>
    <x v="0"/>
    <n v="11040"/>
    <x v="4"/>
  </r>
  <r>
    <x v="5"/>
    <s v="đt8/12win4584"/>
    <x v="0"/>
    <x v="7"/>
    <x v="0"/>
    <x v="0"/>
    <s v="WIN4584"/>
    <x v="0"/>
    <s v="đt8/12win4584"/>
    <x v="4"/>
    <x v="1"/>
    <x v="1"/>
    <x v="0"/>
    <x v="0"/>
    <x v="0"/>
    <x v="0"/>
    <x v="0"/>
    <n v="3"/>
    <x v="0"/>
    <n v="55595"/>
    <n v="166785"/>
    <x v="0"/>
    <x v="0"/>
    <x v="0"/>
    <x v="0"/>
    <n v="13343"/>
    <x v="4"/>
  </r>
  <r>
    <x v="5"/>
    <s v="đt8/12win4584"/>
    <x v="0"/>
    <x v="7"/>
    <x v="0"/>
    <x v="0"/>
    <s v="WIN4584"/>
    <x v="0"/>
    <s v="đt8/12win4584"/>
    <x v="4"/>
    <x v="10"/>
    <x v="10"/>
    <x v="0"/>
    <x v="0"/>
    <x v="0"/>
    <x v="0"/>
    <x v="0"/>
    <n v="3"/>
    <x v="0"/>
    <n v="74250"/>
    <n v="222750"/>
    <x v="0"/>
    <x v="0"/>
    <x v="0"/>
    <x v="0"/>
    <n v="17820"/>
    <x v="4"/>
  </r>
  <r>
    <x v="5"/>
    <s v="đt8/12win5465"/>
    <x v="0"/>
    <x v="7"/>
    <x v="0"/>
    <x v="0"/>
    <s v="WIN5465"/>
    <x v="0"/>
    <s v="đt8/12win5465"/>
    <x v="4"/>
    <x v="2"/>
    <x v="2"/>
    <x v="0"/>
    <x v="0"/>
    <x v="0"/>
    <x v="0"/>
    <x v="0"/>
    <n v="10"/>
    <x v="0"/>
    <n v="73431"/>
    <n v="734310"/>
    <x v="0"/>
    <x v="0"/>
    <x v="0"/>
    <x v="0"/>
    <n v="58745"/>
    <x v="4"/>
  </r>
  <r>
    <x v="5"/>
    <s v="đt8/12win5465"/>
    <x v="0"/>
    <x v="7"/>
    <x v="0"/>
    <x v="0"/>
    <s v="WIN5465"/>
    <x v="0"/>
    <s v="đt8/12win5465"/>
    <x v="4"/>
    <x v="11"/>
    <x v="11"/>
    <x v="0"/>
    <x v="0"/>
    <x v="0"/>
    <x v="0"/>
    <x v="0"/>
    <n v="3"/>
    <x v="0"/>
    <n v="46000"/>
    <n v="138000"/>
    <x v="0"/>
    <x v="0"/>
    <x v="0"/>
    <x v="0"/>
    <n v="11040"/>
    <x v="4"/>
  </r>
  <r>
    <x v="5"/>
    <s v="đt8/12win5465"/>
    <x v="0"/>
    <x v="7"/>
    <x v="0"/>
    <x v="0"/>
    <s v="WIN5465"/>
    <x v="0"/>
    <s v="đt8/12win5465"/>
    <x v="4"/>
    <x v="10"/>
    <x v="10"/>
    <x v="0"/>
    <x v="0"/>
    <x v="0"/>
    <x v="0"/>
    <x v="0"/>
    <n v="3"/>
    <x v="0"/>
    <n v="74250"/>
    <n v="222750"/>
    <x v="0"/>
    <x v="0"/>
    <x v="0"/>
    <x v="0"/>
    <n v="17820"/>
    <x v="4"/>
  </r>
  <r>
    <x v="5"/>
    <s v="đt8/12win5465"/>
    <x v="0"/>
    <x v="7"/>
    <x v="0"/>
    <x v="0"/>
    <s v="WIN5465"/>
    <x v="0"/>
    <s v="đt8/12win5465"/>
    <x v="4"/>
    <x v="9"/>
    <x v="9"/>
    <x v="0"/>
    <x v="0"/>
    <x v="0"/>
    <x v="0"/>
    <x v="0"/>
    <n v="3"/>
    <x v="0"/>
    <n v="70950"/>
    <n v="212850"/>
    <x v="0"/>
    <x v="0"/>
    <x v="0"/>
    <x v="0"/>
    <n v="17028"/>
    <x v="4"/>
  </r>
  <r>
    <x v="5"/>
    <s v="đt8/12win5465"/>
    <x v="0"/>
    <x v="7"/>
    <x v="0"/>
    <x v="0"/>
    <s v="WIN5465"/>
    <x v="0"/>
    <s v="đt8/12win5465"/>
    <x v="4"/>
    <x v="0"/>
    <x v="0"/>
    <x v="0"/>
    <x v="0"/>
    <x v="0"/>
    <x v="0"/>
    <x v="0"/>
    <n v="5"/>
    <x v="0"/>
    <n v="111058"/>
    <n v="555290"/>
    <x v="0"/>
    <x v="0"/>
    <x v="0"/>
    <x v="0"/>
    <n v="44423"/>
    <x v="4"/>
  </r>
  <r>
    <x v="5"/>
    <s v="đt8/12win5749"/>
    <x v="0"/>
    <x v="7"/>
    <x v="0"/>
    <x v="0"/>
    <s v="WIN5749"/>
    <x v="0"/>
    <s v="đt8/12win5749"/>
    <x v="4"/>
    <x v="2"/>
    <x v="2"/>
    <x v="0"/>
    <x v="0"/>
    <x v="0"/>
    <x v="0"/>
    <x v="0"/>
    <n v="6"/>
    <x v="0"/>
    <n v="73431"/>
    <n v="440586"/>
    <x v="0"/>
    <x v="0"/>
    <x v="0"/>
    <x v="0"/>
    <n v="35247"/>
    <x v="4"/>
  </r>
  <r>
    <x v="5"/>
    <s v="đt8/12win5749"/>
    <x v="0"/>
    <x v="7"/>
    <x v="0"/>
    <x v="0"/>
    <s v="WIN5749"/>
    <x v="0"/>
    <s v="đt8/12win5749"/>
    <x v="4"/>
    <x v="8"/>
    <x v="8"/>
    <x v="0"/>
    <x v="0"/>
    <x v="0"/>
    <x v="0"/>
    <x v="0"/>
    <n v="5"/>
    <x v="0"/>
    <n v="50182"/>
    <n v="250910"/>
    <x v="0"/>
    <x v="0"/>
    <x v="0"/>
    <x v="0"/>
    <n v="20073"/>
    <x v="4"/>
  </r>
  <r>
    <x v="5"/>
    <s v="đt8/12win5749"/>
    <x v="0"/>
    <x v="7"/>
    <x v="0"/>
    <x v="0"/>
    <s v="WIN5749"/>
    <x v="0"/>
    <s v="đt8/12win5749"/>
    <x v="4"/>
    <x v="11"/>
    <x v="11"/>
    <x v="0"/>
    <x v="0"/>
    <x v="0"/>
    <x v="0"/>
    <x v="0"/>
    <n v="5"/>
    <x v="0"/>
    <n v="46000"/>
    <n v="230000"/>
    <x v="0"/>
    <x v="0"/>
    <x v="0"/>
    <x v="0"/>
    <n v="18400"/>
    <x v="4"/>
  </r>
  <r>
    <x v="5"/>
    <s v="đt8/12win5749"/>
    <x v="0"/>
    <x v="7"/>
    <x v="0"/>
    <x v="0"/>
    <s v="WIN5749"/>
    <x v="0"/>
    <s v="đt8/12win5749"/>
    <x v="4"/>
    <x v="1"/>
    <x v="1"/>
    <x v="0"/>
    <x v="0"/>
    <x v="0"/>
    <x v="0"/>
    <x v="0"/>
    <n v="5"/>
    <x v="0"/>
    <n v="55595"/>
    <n v="277975"/>
    <x v="0"/>
    <x v="0"/>
    <x v="0"/>
    <x v="0"/>
    <n v="22238"/>
    <x v="4"/>
  </r>
  <r>
    <x v="5"/>
    <s v="đt8/12win5749"/>
    <x v="0"/>
    <x v="7"/>
    <x v="0"/>
    <x v="0"/>
    <s v="WIN5749"/>
    <x v="0"/>
    <s v="đt8/12win5749"/>
    <x v="4"/>
    <x v="9"/>
    <x v="9"/>
    <x v="0"/>
    <x v="0"/>
    <x v="0"/>
    <x v="0"/>
    <x v="0"/>
    <n v="3"/>
    <x v="0"/>
    <n v="70950"/>
    <n v="212850"/>
    <x v="0"/>
    <x v="0"/>
    <x v="0"/>
    <x v="0"/>
    <n v="17028"/>
    <x v="4"/>
  </r>
  <r>
    <x v="5"/>
    <s v="đt8/12win4169"/>
    <x v="0"/>
    <x v="7"/>
    <x v="0"/>
    <x v="0"/>
    <s v="WIN4169"/>
    <x v="0"/>
    <s v="đt8/12win4169"/>
    <x v="4"/>
    <x v="8"/>
    <x v="8"/>
    <x v="0"/>
    <x v="0"/>
    <x v="0"/>
    <x v="0"/>
    <x v="0"/>
    <n v="5"/>
    <x v="0"/>
    <n v="50182"/>
    <n v="250910"/>
    <x v="0"/>
    <x v="0"/>
    <x v="0"/>
    <x v="0"/>
    <n v="20073"/>
    <x v="4"/>
  </r>
  <r>
    <x v="5"/>
    <s v="đt8/12win4169"/>
    <x v="0"/>
    <x v="7"/>
    <x v="0"/>
    <x v="0"/>
    <s v="WIN4169"/>
    <x v="0"/>
    <s v="đt8/12win4169"/>
    <x v="4"/>
    <x v="11"/>
    <x v="11"/>
    <x v="0"/>
    <x v="0"/>
    <x v="0"/>
    <x v="0"/>
    <x v="0"/>
    <n v="5"/>
    <x v="0"/>
    <n v="46000"/>
    <n v="230000"/>
    <x v="0"/>
    <x v="0"/>
    <x v="0"/>
    <x v="0"/>
    <n v="18400"/>
    <x v="4"/>
  </r>
  <r>
    <x v="5"/>
    <s v="đt8/12win4169"/>
    <x v="0"/>
    <x v="7"/>
    <x v="0"/>
    <x v="0"/>
    <s v="WIN4169"/>
    <x v="0"/>
    <s v="đt8/12win4169"/>
    <x v="4"/>
    <x v="1"/>
    <x v="1"/>
    <x v="0"/>
    <x v="0"/>
    <x v="0"/>
    <x v="0"/>
    <x v="0"/>
    <n v="5"/>
    <x v="0"/>
    <n v="55595"/>
    <n v="277975"/>
    <x v="0"/>
    <x v="0"/>
    <x v="0"/>
    <x v="0"/>
    <n v="22238"/>
    <x v="4"/>
  </r>
  <r>
    <x v="5"/>
    <s v="đt8/12win4169"/>
    <x v="0"/>
    <x v="7"/>
    <x v="0"/>
    <x v="0"/>
    <s v="WIN4169"/>
    <x v="0"/>
    <s v="đt8/12win4169"/>
    <x v="4"/>
    <x v="9"/>
    <x v="9"/>
    <x v="0"/>
    <x v="0"/>
    <x v="0"/>
    <x v="0"/>
    <x v="0"/>
    <n v="3"/>
    <x v="0"/>
    <n v="70950"/>
    <n v="212850"/>
    <x v="0"/>
    <x v="0"/>
    <x v="0"/>
    <x v="0"/>
    <n v="17028"/>
    <x v="4"/>
  </r>
  <r>
    <x v="5"/>
    <s v="đt8/12win3531"/>
    <x v="0"/>
    <x v="7"/>
    <x v="0"/>
    <x v="0"/>
    <s v="WIN3531"/>
    <x v="0"/>
    <s v="đt8/12win3531"/>
    <x v="4"/>
    <x v="8"/>
    <x v="8"/>
    <x v="0"/>
    <x v="0"/>
    <x v="0"/>
    <x v="0"/>
    <x v="0"/>
    <n v="3"/>
    <x v="0"/>
    <n v="50182"/>
    <n v="150546"/>
    <x v="0"/>
    <x v="0"/>
    <x v="0"/>
    <x v="0"/>
    <n v="12044"/>
    <x v="4"/>
  </r>
  <r>
    <x v="5"/>
    <s v="đt8/12win3531"/>
    <x v="0"/>
    <x v="7"/>
    <x v="0"/>
    <x v="0"/>
    <s v="WIN3531"/>
    <x v="0"/>
    <s v="đt8/12win3531"/>
    <x v="4"/>
    <x v="11"/>
    <x v="11"/>
    <x v="0"/>
    <x v="0"/>
    <x v="0"/>
    <x v="0"/>
    <x v="0"/>
    <n v="3"/>
    <x v="0"/>
    <n v="46000"/>
    <n v="138000"/>
    <x v="0"/>
    <x v="0"/>
    <x v="0"/>
    <x v="0"/>
    <n v="11040"/>
    <x v="4"/>
  </r>
  <r>
    <x v="5"/>
    <s v="đt8/12win3531"/>
    <x v="0"/>
    <x v="7"/>
    <x v="0"/>
    <x v="0"/>
    <s v="WIN3531"/>
    <x v="0"/>
    <s v="đt8/12win3531"/>
    <x v="4"/>
    <x v="10"/>
    <x v="10"/>
    <x v="0"/>
    <x v="0"/>
    <x v="0"/>
    <x v="0"/>
    <x v="0"/>
    <n v="3"/>
    <x v="0"/>
    <n v="74250"/>
    <n v="222750"/>
    <x v="0"/>
    <x v="0"/>
    <x v="0"/>
    <x v="0"/>
    <n v="17820"/>
    <x v="4"/>
  </r>
  <r>
    <x v="5"/>
    <s v="đt8/12win3531"/>
    <x v="0"/>
    <x v="7"/>
    <x v="0"/>
    <x v="0"/>
    <s v="WIN3531"/>
    <x v="0"/>
    <s v="đt8/12win3531"/>
    <x v="4"/>
    <x v="9"/>
    <x v="9"/>
    <x v="0"/>
    <x v="0"/>
    <x v="0"/>
    <x v="0"/>
    <x v="0"/>
    <n v="3"/>
    <x v="0"/>
    <n v="70950"/>
    <n v="212850"/>
    <x v="0"/>
    <x v="0"/>
    <x v="0"/>
    <x v="0"/>
    <n v="17028"/>
    <x v="4"/>
  </r>
  <r>
    <x v="5"/>
    <s v="đt8/12win2554"/>
    <x v="0"/>
    <x v="7"/>
    <x v="0"/>
    <x v="0"/>
    <s v="WIN2554"/>
    <x v="0"/>
    <s v="đt8/12win2554"/>
    <x v="4"/>
    <x v="0"/>
    <x v="0"/>
    <x v="0"/>
    <x v="0"/>
    <x v="0"/>
    <x v="0"/>
    <x v="0"/>
    <n v="6"/>
    <x v="0"/>
    <n v="111058"/>
    <n v="666348"/>
    <x v="0"/>
    <x v="0"/>
    <x v="0"/>
    <x v="0"/>
    <n v="53308"/>
    <x v="4"/>
  </r>
  <r>
    <x v="5"/>
    <s v="đt8/12win2554"/>
    <x v="0"/>
    <x v="7"/>
    <x v="0"/>
    <x v="0"/>
    <s v="WIN2554"/>
    <x v="0"/>
    <s v="đt8/12win2554"/>
    <x v="4"/>
    <x v="2"/>
    <x v="2"/>
    <x v="0"/>
    <x v="0"/>
    <x v="0"/>
    <x v="0"/>
    <x v="0"/>
    <n v="5"/>
    <x v="0"/>
    <n v="73431"/>
    <n v="367155"/>
    <x v="0"/>
    <x v="0"/>
    <x v="0"/>
    <x v="0"/>
    <n v="29372"/>
    <x v="4"/>
  </r>
  <r>
    <x v="5"/>
    <s v="đt8/12win2554"/>
    <x v="0"/>
    <x v="7"/>
    <x v="0"/>
    <x v="0"/>
    <s v="WIN2554"/>
    <x v="0"/>
    <s v="đt8/12win2554"/>
    <x v="4"/>
    <x v="1"/>
    <x v="1"/>
    <x v="0"/>
    <x v="0"/>
    <x v="0"/>
    <x v="0"/>
    <x v="0"/>
    <n v="3"/>
    <x v="0"/>
    <n v="55595"/>
    <n v="166785"/>
    <x v="0"/>
    <x v="0"/>
    <x v="0"/>
    <x v="0"/>
    <n v="13343"/>
    <x v="4"/>
  </r>
  <r>
    <x v="5"/>
    <s v="đt8/12win2554"/>
    <x v="0"/>
    <x v="7"/>
    <x v="0"/>
    <x v="0"/>
    <s v="WIN2554"/>
    <x v="0"/>
    <s v="đt8/12win2554"/>
    <x v="4"/>
    <x v="10"/>
    <x v="10"/>
    <x v="0"/>
    <x v="0"/>
    <x v="0"/>
    <x v="0"/>
    <x v="0"/>
    <n v="3"/>
    <x v="0"/>
    <n v="74250"/>
    <n v="222750"/>
    <x v="0"/>
    <x v="0"/>
    <x v="0"/>
    <x v="0"/>
    <n v="17820"/>
    <x v="4"/>
  </r>
  <r>
    <x v="5"/>
    <s v="đt8/12win2554"/>
    <x v="0"/>
    <x v="7"/>
    <x v="0"/>
    <x v="0"/>
    <s v="WIN2554"/>
    <x v="0"/>
    <s v="đt8/12win2554"/>
    <x v="4"/>
    <x v="9"/>
    <x v="9"/>
    <x v="0"/>
    <x v="0"/>
    <x v="0"/>
    <x v="0"/>
    <x v="0"/>
    <n v="3"/>
    <x v="0"/>
    <n v="70950"/>
    <n v="212850"/>
    <x v="0"/>
    <x v="0"/>
    <x v="0"/>
    <x v="0"/>
    <n v="17028"/>
    <x v="4"/>
  </r>
  <r>
    <x v="5"/>
    <s v="đt8/12win2830"/>
    <x v="0"/>
    <x v="7"/>
    <x v="0"/>
    <x v="0"/>
    <s v="WIN2830"/>
    <x v="0"/>
    <s v="đt8/12win2830"/>
    <x v="4"/>
    <x v="0"/>
    <x v="0"/>
    <x v="0"/>
    <x v="0"/>
    <x v="0"/>
    <x v="0"/>
    <x v="0"/>
    <n v="5"/>
    <x v="0"/>
    <n v="111058"/>
    <n v="555290"/>
    <x v="0"/>
    <x v="0"/>
    <x v="0"/>
    <x v="0"/>
    <n v="44423"/>
    <x v="4"/>
  </r>
  <r>
    <x v="5"/>
    <s v="đt8/12win2830"/>
    <x v="0"/>
    <x v="7"/>
    <x v="0"/>
    <x v="0"/>
    <s v="WIN2830"/>
    <x v="0"/>
    <s v="đt8/12win2830"/>
    <x v="4"/>
    <x v="2"/>
    <x v="2"/>
    <x v="0"/>
    <x v="0"/>
    <x v="0"/>
    <x v="0"/>
    <x v="0"/>
    <n v="5"/>
    <x v="0"/>
    <n v="73431"/>
    <n v="367155"/>
    <x v="0"/>
    <x v="0"/>
    <x v="0"/>
    <x v="0"/>
    <n v="29372"/>
    <x v="4"/>
  </r>
  <r>
    <x v="5"/>
    <s v="đt8/12win2830"/>
    <x v="0"/>
    <x v="7"/>
    <x v="0"/>
    <x v="0"/>
    <s v="WIN2830"/>
    <x v="0"/>
    <s v="đt8/12win2830"/>
    <x v="4"/>
    <x v="8"/>
    <x v="8"/>
    <x v="0"/>
    <x v="0"/>
    <x v="0"/>
    <x v="0"/>
    <x v="0"/>
    <n v="3"/>
    <x v="0"/>
    <n v="50182"/>
    <n v="150546"/>
    <x v="0"/>
    <x v="0"/>
    <x v="0"/>
    <x v="0"/>
    <n v="12044"/>
    <x v="4"/>
  </r>
  <r>
    <x v="5"/>
    <s v="đt8/12win2830"/>
    <x v="0"/>
    <x v="7"/>
    <x v="0"/>
    <x v="0"/>
    <s v="WIN2830"/>
    <x v="0"/>
    <s v="đt8/12win2830"/>
    <x v="4"/>
    <x v="11"/>
    <x v="11"/>
    <x v="0"/>
    <x v="0"/>
    <x v="0"/>
    <x v="0"/>
    <x v="0"/>
    <n v="3"/>
    <x v="0"/>
    <n v="46000"/>
    <n v="138000"/>
    <x v="0"/>
    <x v="0"/>
    <x v="0"/>
    <x v="0"/>
    <n v="11040"/>
    <x v="4"/>
  </r>
  <r>
    <x v="5"/>
    <s v="đt8/12win2830"/>
    <x v="0"/>
    <x v="7"/>
    <x v="0"/>
    <x v="0"/>
    <s v="WIN2830"/>
    <x v="0"/>
    <s v="đt8/12win2830"/>
    <x v="4"/>
    <x v="9"/>
    <x v="9"/>
    <x v="0"/>
    <x v="0"/>
    <x v="0"/>
    <x v="0"/>
    <x v="0"/>
    <n v="3"/>
    <x v="0"/>
    <n v="70950"/>
    <n v="212850"/>
    <x v="0"/>
    <x v="0"/>
    <x v="0"/>
    <x v="0"/>
    <n v="17028"/>
    <x v="4"/>
  </r>
  <r>
    <x v="5"/>
    <s v="đt8/12win4032"/>
    <x v="0"/>
    <x v="7"/>
    <x v="0"/>
    <x v="0"/>
    <s v="WIN4032"/>
    <x v="0"/>
    <s v="đt8/12win4032"/>
    <x v="4"/>
    <x v="8"/>
    <x v="8"/>
    <x v="0"/>
    <x v="0"/>
    <x v="0"/>
    <x v="0"/>
    <x v="0"/>
    <n v="5"/>
    <x v="0"/>
    <n v="50182"/>
    <n v="250910"/>
    <x v="0"/>
    <x v="0"/>
    <x v="0"/>
    <x v="0"/>
    <n v="20073"/>
    <x v="4"/>
  </r>
  <r>
    <x v="5"/>
    <s v="đt8/12win4032"/>
    <x v="0"/>
    <x v="7"/>
    <x v="0"/>
    <x v="0"/>
    <s v="WIN4032"/>
    <x v="0"/>
    <s v="đt8/12win4032"/>
    <x v="4"/>
    <x v="11"/>
    <x v="11"/>
    <x v="0"/>
    <x v="0"/>
    <x v="0"/>
    <x v="0"/>
    <x v="0"/>
    <n v="5"/>
    <x v="0"/>
    <n v="46000"/>
    <n v="230000"/>
    <x v="0"/>
    <x v="0"/>
    <x v="0"/>
    <x v="0"/>
    <n v="18400"/>
    <x v="4"/>
  </r>
  <r>
    <x v="5"/>
    <s v="đt8/12win4032"/>
    <x v="0"/>
    <x v="7"/>
    <x v="0"/>
    <x v="0"/>
    <s v="WIN4032"/>
    <x v="0"/>
    <s v="đt8/12win4032"/>
    <x v="4"/>
    <x v="9"/>
    <x v="9"/>
    <x v="0"/>
    <x v="0"/>
    <x v="0"/>
    <x v="0"/>
    <x v="0"/>
    <n v="5"/>
    <x v="0"/>
    <n v="70950"/>
    <n v="354750"/>
    <x v="0"/>
    <x v="0"/>
    <x v="0"/>
    <x v="0"/>
    <n v="28380"/>
    <x v="4"/>
  </r>
  <r>
    <x v="5"/>
    <s v="đt8/12win2240"/>
    <x v="0"/>
    <x v="7"/>
    <x v="0"/>
    <x v="0"/>
    <s v="WIN2240"/>
    <x v="0"/>
    <s v="đt8/12win2240"/>
    <x v="4"/>
    <x v="0"/>
    <x v="0"/>
    <x v="0"/>
    <x v="0"/>
    <x v="0"/>
    <x v="0"/>
    <x v="0"/>
    <n v="10"/>
    <x v="0"/>
    <n v="111058"/>
    <n v="1110580"/>
    <x v="0"/>
    <x v="0"/>
    <x v="0"/>
    <x v="0"/>
    <n v="88846"/>
    <x v="4"/>
  </r>
  <r>
    <x v="5"/>
    <s v="đt8/12win2240"/>
    <x v="0"/>
    <x v="7"/>
    <x v="0"/>
    <x v="0"/>
    <s v="WIN2240"/>
    <x v="0"/>
    <s v="đt8/12win2240"/>
    <x v="4"/>
    <x v="2"/>
    <x v="2"/>
    <x v="0"/>
    <x v="0"/>
    <x v="0"/>
    <x v="0"/>
    <x v="0"/>
    <n v="6"/>
    <x v="0"/>
    <n v="73431"/>
    <n v="440586"/>
    <x v="0"/>
    <x v="0"/>
    <x v="0"/>
    <x v="0"/>
    <n v="35247"/>
    <x v="4"/>
  </r>
  <r>
    <x v="5"/>
    <s v="đt8/12win2240"/>
    <x v="0"/>
    <x v="7"/>
    <x v="0"/>
    <x v="0"/>
    <s v="WIN2240"/>
    <x v="0"/>
    <s v="đt8/12win2240"/>
    <x v="4"/>
    <x v="11"/>
    <x v="11"/>
    <x v="0"/>
    <x v="0"/>
    <x v="0"/>
    <x v="0"/>
    <x v="0"/>
    <n v="3"/>
    <x v="0"/>
    <n v="46000"/>
    <n v="138000"/>
    <x v="0"/>
    <x v="0"/>
    <x v="0"/>
    <x v="0"/>
    <n v="11040"/>
    <x v="4"/>
  </r>
  <r>
    <x v="5"/>
    <s v="đt8/12win2240"/>
    <x v="0"/>
    <x v="7"/>
    <x v="0"/>
    <x v="0"/>
    <s v="WIN2240"/>
    <x v="0"/>
    <s v="đt8/12win2240"/>
    <x v="4"/>
    <x v="10"/>
    <x v="10"/>
    <x v="0"/>
    <x v="0"/>
    <x v="0"/>
    <x v="0"/>
    <x v="0"/>
    <n v="3"/>
    <x v="0"/>
    <n v="74250"/>
    <n v="222750"/>
    <x v="0"/>
    <x v="0"/>
    <x v="0"/>
    <x v="0"/>
    <n v="17820"/>
    <x v="4"/>
  </r>
  <r>
    <x v="5"/>
    <s v="đt8/12win2240"/>
    <x v="0"/>
    <x v="7"/>
    <x v="0"/>
    <x v="0"/>
    <s v="WIN2240"/>
    <x v="0"/>
    <s v="đt8/12win2240"/>
    <x v="4"/>
    <x v="8"/>
    <x v="8"/>
    <x v="0"/>
    <x v="0"/>
    <x v="0"/>
    <x v="0"/>
    <x v="0"/>
    <n v="3"/>
    <x v="0"/>
    <n v="50182"/>
    <n v="150546"/>
    <x v="0"/>
    <x v="0"/>
    <x v="0"/>
    <x v="0"/>
    <n v="12044"/>
    <x v="4"/>
  </r>
  <r>
    <x v="0"/>
    <n v="4180702605"/>
    <x v="0"/>
    <x v="7"/>
    <x v="0"/>
    <x v="0"/>
    <s v="WIN4032"/>
    <x v="0"/>
    <n v="4180702605"/>
    <x v="4"/>
    <x v="0"/>
    <x v="0"/>
    <x v="0"/>
    <x v="0"/>
    <x v="0"/>
    <x v="0"/>
    <x v="0"/>
    <n v="10"/>
    <x v="0"/>
    <n v="111058"/>
    <n v="1110580"/>
    <x v="0"/>
    <x v="0"/>
    <x v="0"/>
    <x v="0"/>
    <n v="88846"/>
    <x v="4"/>
  </r>
  <r>
    <x v="0"/>
    <n v="4180702605"/>
    <x v="0"/>
    <x v="7"/>
    <x v="0"/>
    <x v="0"/>
    <s v="WIN4032"/>
    <x v="0"/>
    <n v="4180702605"/>
    <x v="4"/>
    <x v="2"/>
    <x v="2"/>
    <x v="0"/>
    <x v="0"/>
    <x v="0"/>
    <x v="0"/>
    <x v="0"/>
    <n v="10"/>
    <x v="0"/>
    <n v="73431"/>
    <n v="734310"/>
    <x v="0"/>
    <x v="0"/>
    <x v="0"/>
    <x v="0"/>
    <n v="58745"/>
    <x v="4"/>
  </r>
  <r>
    <x v="0"/>
    <n v="4180702605"/>
    <x v="0"/>
    <x v="7"/>
    <x v="0"/>
    <x v="0"/>
    <s v="WIN4032"/>
    <x v="0"/>
    <n v="4180702605"/>
    <x v="4"/>
    <x v="9"/>
    <x v="9"/>
    <x v="0"/>
    <x v="0"/>
    <x v="0"/>
    <x v="0"/>
    <x v="0"/>
    <n v="5"/>
    <x v="0"/>
    <n v="70950"/>
    <n v="354750"/>
    <x v="0"/>
    <x v="0"/>
    <x v="0"/>
    <x v="0"/>
    <n v="28380"/>
    <x v="4"/>
  </r>
  <r>
    <x v="4"/>
    <n v="4180885143"/>
    <x v="0"/>
    <x v="8"/>
    <x v="0"/>
    <x v="0"/>
    <s v="win-025"/>
    <x v="0"/>
    <s v="4180885143(5425)"/>
    <x v="1"/>
    <x v="11"/>
    <x v="11"/>
    <x v="0"/>
    <x v="0"/>
    <x v="0"/>
    <x v="0"/>
    <x v="0"/>
    <n v="6"/>
    <x v="0"/>
    <n v="46000"/>
    <n v="276000"/>
    <x v="0"/>
    <x v="0"/>
    <x v="0"/>
    <x v="0"/>
    <n v="22080"/>
    <x v="4"/>
  </r>
  <r>
    <x v="4"/>
    <n v="4180885143"/>
    <x v="0"/>
    <x v="8"/>
    <x v="0"/>
    <x v="0"/>
    <s v="win-025"/>
    <x v="0"/>
    <s v="4180885143(5425)"/>
    <x v="1"/>
    <x v="2"/>
    <x v="2"/>
    <x v="0"/>
    <x v="0"/>
    <x v="0"/>
    <x v="0"/>
    <x v="0"/>
    <n v="25"/>
    <x v="0"/>
    <n v="73431"/>
    <n v="1835775"/>
    <x v="0"/>
    <x v="0"/>
    <x v="0"/>
    <x v="0"/>
    <n v="146862"/>
    <x v="4"/>
  </r>
  <r>
    <x v="4"/>
    <n v="4180885143"/>
    <x v="0"/>
    <x v="8"/>
    <x v="0"/>
    <x v="0"/>
    <s v="win-025"/>
    <x v="0"/>
    <s v="4180885143(5425)"/>
    <x v="1"/>
    <x v="8"/>
    <x v="8"/>
    <x v="0"/>
    <x v="0"/>
    <x v="0"/>
    <x v="0"/>
    <x v="0"/>
    <n v="12"/>
    <x v="0"/>
    <n v="50182"/>
    <n v="602184"/>
    <x v="0"/>
    <x v="0"/>
    <x v="0"/>
    <x v="0"/>
    <n v="48175"/>
    <x v="4"/>
  </r>
  <r>
    <x v="4"/>
    <n v="4180885143"/>
    <x v="0"/>
    <x v="8"/>
    <x v="0"/>
    <x v="0"/>
    <s v="win-025"/>
    <x v="0"/>
    <s v="4180885143(5425)"/>
    <x v="1"/>
    <x v="1"/>
    <x v="1"/>
    <x v="0"/>
    <x v="0"/>
    <x v="0"/>
    <x v="0"/>
    <x v="0"/>
    <n v="6"/>
    <x v="0"/>
    <n v="55595"/>
    <n v="333570"/>
    <x v="0"/>
    <x v="0"/>
    <x v="0"/>
    <x v="0"/>
    <n v="26686"/>
    <x v="4"/>
  </r>
  <r>
    <x v="4"/>
    <n v="4180885003"/>
    <x v="0"/>
    <x v="8"/>
    <x v="0"/>
    <x v="0"/>
    <s v="win-025"/>
    <x v="0"/>
    <s v="4180885003(4995)"/>
    <x v="1"/>
    <x v="0"/>
    <x v="0"/>
    <x v="0"/>
    <x v="0"/>
    <x v="0"/>
    <x v="0"/>
    <x v="0"/>
    <n v="20"/>
    <x v="0"/>
    <n v="111058"/>
    <n v="2221160"/>
    <x v="0"/>
    <x v="0"/>
    <x v="0"/>
    <x v="0"/>
    <n v="177693"/>
    <x v="4"/>
  </r>
  <r>
    <x v="4"/>
    <n v="4180885003"/>
    <x v="0"/>
    <x v="8"/>
    <x v="0"/>
    <x v="0"/>
    <s v="win-025"/>
    <x v="0"/>
    <s v="4180885003(4995)"/>
    <x v="1"/>
    <x v="11"/>
    <x v="11"/>
    <x v="0"/>
    <x v="0"/>
    <x v="0"/>
    <x v="0"/>
    <x v="0"/>
    <n v="19"/>
    <x v="0"/>
    <n v="46000"/>
    <n v="874000"/>
    <x v="0"/>
    <x v="0"/>
    <x v="0"/>
    <x v="0"/>
    <n v="69920"/>
    <x v="4"/>
  </r>
  <r>
    <x v="4"/>
    <n v="4180885003"/>
    <x v="0"/>
    <x v="8"/>
    <x v="0"/>
    <x v="0"/>
    <s v="win-025"/>
    <x v="0"/>
    <s v="4180885003(4995)"/>
    <x v="1"/>
    <x v="2"/>
    <x v="2"/>
    <x v="0"/>
    <x v="0"/>
    <x v="0"/>
    <x v="0"/>
    <x v="0"/>
    <n v="27"/>
    <x v="0"/>
    <n v="73431"/>
    <n v="1982637"/>
    <x v="0"/>
    <x v="0"/>
    <x v="0"/>
    <x v="0"/>
    <n v="158611"/>
    <x v="4"/>
  </r>
  <r>
    <x v="4"/>
    <n v="4180885003"/>
    <x v="0"/>
    <x v="8"/>
    <x v="0"/>
    <x v="0"/>
    <s v="win-025"/>
    <x v="0"/>
    <s v="4180885003(4995)"/>
    <x v="1"/>
    <x v="8"/>
    <x v="8"/>
    <x v="0"/>
    <x v="0"/>
    <x v="0"/>
    <x v="0"/>
    <x v="0"/>
    <n v="20"/>
    <x v="0"/>
    <n v="50182"/>
    <n v="1003640"/>
    <x v="0"/>
    <x v="0"/>
    <x v="0"/>
    <x v="0"/>
    <n v="80291"/>
    <x v="4"/>
  </r>
  <r>
    <x v="4"/>
    <n v="4180885003"/>
    <x v="0"/>
    <x v="8"/>
    <x v="0"/>
    <x v="0"/>
    <s v="win-025"/>
    <x v="0"/>
    <s v="4180885003(4995)"/>
    <x v="1"/>
    <x v="1"/>
    <x v="1"/>
    <x v="0"/>
    <x v="0"/>
    <x v="0"/>
    <x v="0"/>
    <x v="0"/>
    <n v="12"/>
    <x v="0"/>
    <n v="55595"/>
    <n v="667140"/>
    <x v="0"/>
    <x v="0"/>
    <x v="0"/>
    <x v="0"/>
    <n v="53371"/>
    <x v="4"/>
  </r>
  <r>
    <x v="4"/>
    <n v="4180885325"/>
    <x v="0"/>
    <x v="8"/>
    <x v="0"/>
    <x v="0"/>
    <s v="win-025"/>
    <x v="0"/>
    <s v="4180885325(5802)"/>
    <x v="1"/>
    <x v="1"/>
    <x v="1"/>
    <x v="0"/>
    <x v="0"/>
    <x v="0"/>
    <x v="0"/>
    <x v="0"/>
    <n v="8"/>
    <x v="0"/>
    <n v="55595"/>
    <n v="444760"/>
    <x v="0"/>
    <x v="0"/>
    <x v="0"/>
    <x v="0"/>
    <n v="35581"/>
    <x v="4"/>
  </r>
  <r>
    <x v="4"/>
    <n v="4180885325"/>
    <x v="0"/>
    <x v="8"/>
    <x v="0"/>
    <x v="0"/>
    <s v="win-025"/>
    <x v="0"/>
    <s v="4180885325(5802)"/>
    <x v="1"/>
    <x v="8"/>
    <x v="8"/>
    <x v="0"/>
    <x v="0"/>
    <x v="0"/>
    <x v="0"/>
    <x v="0"/>
    <n v="12"/>
    <x v="0"/>
    <n v="50182"/>
    <n v="602184"/>
    <x v="0"/>
    <x v="0"/>
    <x v="0"/>
    <x v="0"/>
    <n v="48175"/>
    <x v="4"/>
  </r>
  <r>
    <x v="4"/>
    <n v="4180885325"/>
    <x v="0"/>
    <x v="8"/>
    <x v="0"/>
    <x v="0"/>
    <s v="win-025"/>
    <x v="0"/>
    <s v="4180885325(5802)"/>
    <x v="1"/>
    <x v="2"/>
    <x v="2"/>
    <x v="0"/>
    <x v="0"/>
    <x v="0"/>
    <x v="0"/>
    <x v="0"/>
    <n v="28"/>
    <x v="0"/>
    <n v="73431"/>
    <n v="2056068"/>
    <x v="0"/>
    <x v="0"/>
    <x v="0"/>
    <x v="0"/>
    <n v="164485"/>
    <x v="4"/>
  </r>
  <r>
    <x v="4"/>
    <n v="4180885325"/>
    <x v="0"/>
    <x v="8"/>
    <x v="0"/>
    <x v="0"/>
    <s v="win-025"/>
    <x v="0"/>
    <s v="4180885325(5802)"/>
    <x v="1"/>
    <x v="11"/>
    <x v="11"/>
    <x v="0"/>
    <x v="0"/>
    <x v="0"/>
    <x v="0"/>
    <x v="0"/>
    <n v="7"/>
    <x v="0"/>
    <n v="46000"/>
    <n v="322000"/>
    <x v="0"/>
    <x v="0"/>
    <x v="0"/>
    <x v="0"/>
    <n v="25760"/>
    <x v="4"/>
  </r>
  <r>
    <x v="4"/>
    <n v="4180885325"/>
    <x v="0"/>
    <x v="8"/>
    <x v="0"/>
    <x v="0"/>
    <s v="win-025"/>
    <x v="0"/>
    <s v="4180885325(5802)"/>
    <x v="1"/>
    <x v="0"/>
    <x v="0"/>
    <x v="0"/>
    <x v="0"/>
    <x v="0"/>
    <x v="0"/>
    <x v="0"/>
    <n v="14"/>
    <x v="0"/>
    <n v="111058"/>
    <n v="1554812"/>
    <x v="0"/>
    <x v="0"/>
    <x v="0"/>
    <x v="0"/>
    <n v="124385"/>
    <x v="4"/>
  </r>
  <r>
    <x v="4"/>
    <n v="4180885478"/>
    <x v="0"/>
    <x v="8"/>
    <x v="0"/>
    <x v="0"/>
    <s v="win-025"/>
    <x v="0"/>
    <s v="4180885478(5941)"/>
    <x v="1"/>
    <x v="2"/>
    <x v="2"/>
    <x v="0"/>
    <x v="0"/>
    <x v="0"/>
    <x v="0"/>
    <x v="0"/>
    <n v="10"/>
    <x v="0"/>
    <n v="73431"/>
    <n v="734310"/>
    <x v="0"/>
    <x v="0"/>
    <x v="0"/>
    <x v="0"/>
    <n v="58745"/>
    <x v="4"/>
  </r>
  <r>
    <x v="4"/>
    <n v="4180885478"/>
    <x v="0"/>
    <x v="8"/>
    <x v="0"/>
    <x v="0"/>
    <s v="win-025"/>
    <x v="0"/>
    <s v="4180885478(5941)"/>
    <x v="1"/>
    <x v="8"/>
    <x v="8"/>
    <x v="0"/>
    <x v="0"/>
    <x v="0"/>
    <x v="0"/>
    <x v="0"/>
    <n v="8"/>
    <x v="0"/>
    <n v="50182"/>
    <n v="401456"/>
    <x v="0"/>
    <x v="0"/>
    <x v="0"/>
    <x v="0"/>
    <n v="32116"/>
    <x v="4"/>
  </r>
  <r>
    <x v="4"/>
    <n v="4180885478"/>
    <x v="0"/>
    <x v="8"/>
    <x v="0"/>
    <x v="0"/>
    <s v="win-025"/>
    <x v="0"/>
    <s v="4180885478(5941)"/>
    <x v="1"/>
    <x v="1"/>
    <x v="1"/>
    <x v="0"/>
    <x v="0"/>
    <x v="0"/>
    <x v="0"/>
    <x v="0"/>
    <n v="4"/>
    <x v="0"/>
    <n v="55595"/>
    <n v="222380"/>
    <x v="0"/>
    <x v="0"/>
    <x v="0"/>
    <x v="0"/>
    <n v="17790"/>
    <x v="4"/>
  </r>
  <r>
    <x v="4"/>
    <n v="4180885478"/>
    <x v="0"/>
    <x v="8"/>
    <x v="0"/>
    <x v="0"/>
    <s v="win-025"/>
    <x v="0"/>
    <s v="4180885478(5941)"/>
    <x v="1"/>
    <x v="0"/>
    <x v="0"/>
    <x v="0"/>
    <x v="0"/>
    <x v="0"/>
    <x v="0"/>
    <x v="0"/>
    <n v="6"/>
    <x v="0"/>
    <n v="111058"/>
    <n v="666348"/>
    <x v="0"/>
    <x v="0"/>
    <x v="0"/>
    <x v="0"/>
    <n v="53308"/>
    <x v="4"/>
  </r>
  <r>
    <x v="4"/>
    <n v="4180885478"/>
    <x v="0"/>
    <x v="8"/>
    <x v="0"/>
    <x v="0"/>
    <s v="win-025"/>
    <x v="0"/>
    <s v="4180885478(5941)"/>
    <x v="1"/>
    <x v="11"/>
    <x v="11"/>
    <x v="0"/>
    <x v="0"/>
    <x v="0"/>
    <x v="0"/>
    <x v="0"/>
    <n v="4"/>
    <x v="0"/>
    <n v="46000"/>
    <n v="184000"/>
    <x v="0"/>
    <x v="0"/>
    <x v="0"/>
    <x v="0"/>
    <n v="14720"/>
    <x v="4"/>
  </r>
  <r>
    <x v="4"/>
    <n v="4180884161"/>
    <x v="0"/>
    <x v="8"/>
    <x v="0"/>
    <x v="0"/>
    <s v="win-025"/>
    <x v="0"/>
    <s v="4180884161(2a06)"/>
    <x v="1"/>
    <x v="0"/>
    <x v="0"/>
    <x v="0"/>
    <x v="0"/>
    <x v="0"/>
    <x v="0"/>
    <x v="0"/>
    <n v="6"/>
    <x v="0"/>
    <n v="111058"/>
    <n v="666348"/>
    <x v="0"/>
    <x v="0"/>
    <x v="0"/>
    <x v="0"/>
    <n v="53308"/>
    <x v="4"/>
  </r>
  <r>
    <x v="4"/>
    <n v="4180884161"/>
    <x v="0"/>
    <x v="8"/>
    <x v="0"/>
    <x v="0"/>
    <s v="win-025"/>
    <x v="0"/>
    <s v="4180884161(2a06)"/>
    <x v="1"/>
    <x v="11"/>
    <x v="11"/>
    <x v="0"/>
    <x v="0"/>
    <x v="0"/>
    <x v="0"/>
    <x v="0"/>
    <n v="8"/>
    <x v="0"/>
    <n v="46000"/>
    <n v="368000"/>
    <x v="0"/>
    <x v="0"/>
    <x v="0"/>
    <x v="0"/>
    <n v="29440"/>
    <x v="4"/>
  </r>
  <r>
    <x v="4"/>
    <n v="4180884161"/>
    <x v="0"/>
    <x v="8"/>
    <x v="0"/>
    <x v="0"/>
    <s v="win-025"/>
    <x v="0"/>
    <s v="4180884161(2a06)"/>
    <x v="1"/>
    <x v="1"/>
    <x v="1"/>
    <x v="0"/>
    <x v="0"/>
    <x v="0"/>
    <x v="0"/>
    <x v="0"/>
    <n v="8"/>
    <x v="0"/>
    <n v="55595"/>
    <n v="444760"/>
    <x v="0"/>
    <x v="0"/>
    <x v="0"/>
    <x v="0"/>
    <n v="35581"/>
    <x v="4"/>
  </r>
  <r>
    <x v="4"/>
    <n v="4180885693"/>
    <x v="0"/>
    <x v="8"/>
    <x v="0"/>
    <x v="0"/>
    <s v="win-025"/>
    <x v="0"/>
    <s v="4180885693(6085)"/>
    <x v="1"/>
    <x v="2"/>
    <x v="2"/>
    <x v="0"/>
    <x v="0"/>
    <x v="0"/>
    <x v="0"/>
    <x v="0"/>
    <n v="14"/>
    <x v="0"/>
    <n v="73431"/>
    <n v="1028034"/>
    <x v="0"/>
    <x v="0"/>
    <x v="0"/>
    <x v="0"/>
    <n v="82243"/>
    <x v="4"/>
  </r>
  <r>
    <x v="4"/>
    <n v="4180885693"/>
    <x v="0"/>
    <x v="8"/>
    <x v="0"/>
    <x v="0"/>
    <s v="win-025"/>
    <x v="0"/>
    <s v="4180885693(6085)"/>
    <x v="1"/>
    <x v="8"/>
    <x v="8"/>
    <x v="0"/>
    <x v="0"/>
    <x v="0"/>
    <x v="0"/>
    <x v="0"/>
    <n v="10"/>
    <x v="0"/>
    <n v="50182"/>
    <n v="501820"/>
    <x v="0"/>
    <x v="0"/>
    <x v="0"/>
    <x v="0"/>
    <n v="40146"/>
    <x v="4"/>
  </r>
  <r>
    <x v="4"/>
    <n v="4180885693"/>
    <x v="0"/>
    <x v="8"/>
    <x v="0"/>
    <x v="0"/>
    <s v="win-025"/>
    <x v="0"/>
    <s v="4180885693(6085)"/>
    <x v="1"/>
    <x v="1"/>
    <x v="1"/>
    <x v="0"/>
    <x v="0"/>
    <x v="0"/>
    <x v="0"/>
    <x v="0"/>
    <n v="6"/>
    <x v="0"/>
    <n v="55595"/>
    <n v="333570"/>
    <x v="0"/>
    <x v="0"/>
    <x v="0"/>
    <x v="0"/>
    <n v="26686"/>
    <x v="4"/>
  </r>
  <r>
    <x v="4"/>
    <n v="4180885693"/>
    <x v="0"/>
    <x v="8"/>
    <x v="0"/>
    <x v="0"/>
    <s v="win-025"/>
    <x v="0"/>
    <s v="4180885693(6085)"/>
    <x v="1"/>
    <x v="0"/>
    <x v="0"/>
    <x v="0"/>
    <x v="0"/>
    <x v="0"/>
    <x v="0"/>
    <x v="0"/>
    <n v="6"/>
    <x v="0"/>
    <n v="111058"/>
    <n v="666348"/>
    <x v="0"/>
    <x v="0"/>
    <x v="0"/>
    <x v="0"/>
    <n v="53308"/>
    <x v="4"/>
  </r>
  <r>
    <x v="4"/>
    <n v="4180885693"/>
    <x v="0"/>
    <x v="8"/>
    <x v="0"/>
    <x v="0"/>
    <s v="win-025"/>
    <x v="0"/>
    <s v="4180885693(6085)"/>
    <x v="1"/>
    <x v="11"/>
    <x v="11"/>
    <x v="0"/>
    <x v="0"/>
    <x v="0"/>
    <x v="0"/>
    <x v="0"/>
    <n v="6"/>
    <x v="0"/>
    <n v="46000"/>
    <n v="276000"/>
    <x v="0"/>
    <x v="0"/>
    <x v="0"/>
    <x v="0"/>
    <n v="22080"/>
    <x v="4"/>
  </r>
  <r>
    <x v="4"/>
    <n v="4180885693"/>
    <x v="0"/>
    <x v="8"/>
    <x v="0"/>
    <x v="0"/>
    <s v="win-025"/>
    <x v="0"/>
    <s v="4180885693(6085)"/>
    <x v="1"/>
    <x v="10"/>
    <x v="10"/>
    <x v="0"/>
    <x v="0"/>
    <x v="0"/>
    <x v="0"/>
    <x v="0"/>
    <n v="5"/>
    <x v="0"/>
    <n v="74250"/>
    <n v="371250"/>
    <x v="0"/>
    <x v="0"/>
    <x v="0"/>
    <x v="0"/>
    <n v="29700"/>
    <x v="4"/>
  </r>
  <r>
    <x v="4"/>
    <n v="4180886142"/>
    <x v="0"/>
    <x v="8"/>
    <x v="0"/>
    <x v="0"/>
    <s v="win-025"/>
    <x v="0"/>
    <s v="4180886142(6727)"/>
    <x v="1"/>
    <x v="0"/>
    <x v="0"/>
    <x v="0"/>
    <x v="0"/>
    <x v="0"/>
    <x v="0"/>
    <x v="0"/>
    <n v="6"/>
    <x v="0"/>
    <n v="111058"/>
    <n v="666348"/>
    <x v="0"/>
    <x v="0"/>
    <x v="0"/>
    <x v="0"/>
    <n v="53308"/>
    <x v="4"/>
  </r>
  <r>
    <x v="4"/>
    <n v="4180886142"/>
    <x v="0"/>
    <x v="8"/>
    <x v="0"/>
    <x v="0"/>
    <s v="win-025"/>
    <x v="0"/>
    <s v="4180886142(6727)"/>
    <x v="1"/>
    <x v="11"/>
    <x v="11"/>
    <x v="0"/>
    <x v="0"/>
    <x v="0"/>
    <x v="0"/>
    <x v="0"/>
    <n v="6"/>
    <x v="0"/>
    <n v="46000"/>
    <n v="276000"/>
    <x v="0"/>
    <x v="0"/>
    <x v="0"/>
    <x v="0"/>
    <n v="22080"/>
    <x v="4"/>
  </r>
  <r>
    <x v="4"/>
    <n v="4180886142"/>
    <x v="0"/>
    <x v="8"/>
    <x v="0"/>
    <x v="0"/>
    <s v="win-025"/>
    <x v="0"/>
    <s v="4180886142(6727)"/>
    <x v="1"/>
    <x v="2"/>
    <x v="2"/>
    <x v="0"/>
    <x v="0"/>
    <x v="0"/>
    <x v="0"/>
    <x v="0"/>
    <n v="10"/>
    <x v="0"/>
    <n v="73431"/>
    <n v="734310"/>
    <x v="0"/>
    <x v="0"/>
    <x v="0"/>
    <x v="0"/>
    <n v="58745"/>
    <x v="4"/>
  </r>
  <r>
    <x v="4"/>
    <n v="4180886142"/>
    <x v="0"/>
    <x v="8"/>
    <x v="0"/>
    <x v="0"/>
    <s v="win-025"/>
    <x v="0"/>
    <s v="4180886142(6727)"/>
    <x v="1"/>
    <x v="8"/>
    <x v="8"/>
    <x v="0"/>
    <x v="0"/>
    <x v="0"/>
    <x v="0"/>
    <x v="0"/>
    <n v="8"/>
    <x v="0"/>
    <n v="50182"/>
    <n v="401456"/>
    <x v="0"/>
    <x v="0"/>
    <x v="0"/>
    <x v="0"/>
    <n v="32116"/>
    <x v="4"/>
  </r>
  <r>
    <x v="4"/>
    <n v="4180886142"/>
    <x v="0"/>
    <x v="8"/>
    <x v="0"/>
    <x v="0"/>
    <s v="win-025"/>
    <x v="0"/>
    <s v="4180886142(6727)"/>
    <x v="1"/>
    <x v="1"/>
    <x v="1"/>
    <x v="0"/>
    <x v="0"/>
    <x v="0"/>
    <x v="0"/>
    <x v="0"/>
    <n v="6"/>
    <x v="0"/>
    <n v="55595"/>
    <n v="333570"/>
    <x v="0"/>
    <x v="0"/>
    <x v="0"/>
    <x v="0"/>
    <n v="26686"/>
    <x v="4"/>
  </r>
  <r>
    <x v="4"/>
    <n v="4180886142"/>
    <x v="0"/>
    <x v="8"/>
    <x v="0"/>
    <x v="0"/>
    <s v="win-025"/>
    <x v="0"/>
    <s v="4180886142(6727)"/>
    <x v="1"/>
    <x v="10"/>
    <x v="10"/>
    <x v="0"/>
    <x v="0"/>
    <x v="0"/>
    <x v="0"/>
    <x v="0"/>
    <n v="5"/>
    <x v="0"/>
    <n v="74250"/>
    <n v="371250"/>
    <x v="0"/>
    <x v="0"/>
    <x v="0"/>
    <x v="0"/>
    <n v="29700"/>
    <x v="4"/>
  </r>
  <r>
    <x v="4"/>
    <n v="4180886142"/>
    <x v="0"/>
    <x v="8"/>
    <x v="0"/>
    <x v="0"/>
    <s v="win-025"/>
    <x v="0"/>
    <s v="4180886142(6727)"/>
    <x v="1"/>
    <x v="9"/>
    <x v="9"/>
    <x v="0"/>
    <x v="0"/>
    <x v="0"/>
    <x v="0"/>
    <x v="0"/>
    <n v="5"/>
    <x v="0"/>
    <n v="70950"/>
    <n v="354750"/>
    <x v="0"/>
    <x v="0"/>
    <x v="0"/>
    <x v="0"/>
    <n v="28380"/>
    <x v="4"/>
  </r>
  <r>
    <x v="4"/>
    <n v="4180886172"/>
    <x v="0"/>
    <x v="8"/>
    <x v="0"/>
    <x v="0"/>
    <s v="win-025"/>
    <x v="0"/>
    <s v="4180886172(6806)"/>
    <x v="1"/>
    <x v="0"/>
    <x v="0"/>
    <x v="0"/>
    <x v="0"/>
    <x v="0"/>
    <x v="0"/>
    <x v="0"/>
    <n v="6"/>
    <x v="0"/>
    <n v="111058"/>
    <n v="666348"/>
    <x v="0"/>
    <x v="0"/>
    <x v="0"/>
    <x v="0"/>
    <n v="53308"/>
    <x v="4"/>
  </r>
  <r>
    <x v="4"/>
    <n v="4180886172"/>
    <x v="0"/>
    <x v="8"/>
    <x v="0"/>
    <x v="0"/>
    <s v="win-025"/>
    <x v="0"/>
    <s v="4180886172(6806)"/>
    <x v="1"/>
    <x v="11"/>
    <x v="11"/>
    <x v="0"/>
    <x v="0"/>
    <x v="0"/>
    <x v="0"/>
    <x v="0"/>
    <n v="6"/>
    <x v="0"/>
    <n v="46000"/>
    <n v="276000"/>
    <x v="0"/>
    <x v="0"/>
    <x v="0"/>
    <x v="0"/>
    <n v="22080"/>
    <x v="4"/>
  </r>
  <r>
    <x v="4"/>
    <n v="4180886172"/>
    <x v="0"/>
    <x v="8"/>
    <x v="0"/>
    <x v="0"/>
    <s v="win-025"/>
    <x v="0"/>
    <s v="4180886172(6806)"/>
    <x v="1"/>
    <x v="2"/>
    <x v="2"/>
    <x v="0"/>
    <x v="0"/>
    <x v="0"/>
    <x v="0"/>
    <x v="0"/>
    <n v="14"/>
    <x v="0"/>
    <n v="73431"/>
    <n v="1028034"/>
    <x v="0"/>
    <x v="0"/>
    <x v="0"/>
    <x v="0"/>
    <n v="82243"/>
    <x v="4"/>
  </r>
  <r>
    <x v="4"/>
    <n v="4180886172"/>
    <x v="0"/>
    <x v="8"/>
    <x v="0"/>
    <x v="0"/>
    <s v="win-025"/>
    <x v="0"/>
    <s v="4180886172(6806)"/>
    <x v="1"/>
    <x v="8"/>
    <x v="8"/>
    <x v="0"/>
    <x v="0"/>
    <x v="0"/>
    <x v="0"/>
    <x v="0"/>
    <n v="10"/>
    <x v="0"/>
    <n v="50182"/>
    <n v="501820"/>
    <x v="0"/>
    <x v="0"/>
    <x v="0"/>
    <x v="0"/>
    <n v="40146"/>
    <x v="4"/>
  </r>
  <r>
    <x v="4"/>
    <n v="4180886172"/>
    <x v="0"/>
    <x v="8"/>
    <x v="0"/>
    <x v="0"/>
    <s v="win-025"/>
    <x v="0"/>
    <s v="4180886172(6806)"/>
    <x v="1"/>
    <x v="1"/>
    <x v="1"/>
    <x v="0"/>
    <x v="0"/>
    <x v="0"/>
    <x v="0"/>
    <x v="0"/>
    <n v="6"/>
    <x v="0"/>
    <n v="55595"/>
    <n v="333570"/>
    <x v="0"/>
    <x v="0"/>
    <x v="0"/>
    <x v="0"/>
    <n v="26686"/>
    <x v="4"/>
  </r>
  <r>
    <x v="4"/>
    <n v="4180886167"/>
    <x v="0"/>
    <x v="8"/>
    <x v="0"/>
    <x v="0"/>
    <s v="win-025"/>
    <x v="0"/>
    <s v="4180886167(6761)"/>
    <x v="1"/>
    <x v="0"/>
    <x v="0"/>
    <x v="0"/>
    <x v="0"/>
    <x v="0"/>
    <x v="0"/>
    <x v="0"/>
    <n v="6"/>
    <x v="0"/>
    <n v="111058"/>
    <n v="666348"/>
    <x v="0"/>
    <x v="0"/>
    <x v="0"/>
    <x v="0"/>
    <n v="53308"/>
    <x v="4"/>
  </r>
  <r>
    <x v="4"/>
    <n v="4180886167"/>
    <x v="0"/>
    <x v="8"/>
    <x v="0"/>
    <x v="0"/>
    <s v="win-025"/>
    <x v="0"/>
    <s v="4180886167(6761)"/>
    <x v="1"/>
    <x v="11"/>
    <x v="11"/>
    <x v="0"/>
    <x v="0"/>
    <x v="0"/>
    <x v="0"/>
    <x v="0"/>
    <n v="6"/>
    <x v="0"/>
    <n v="46000"/>
    <n v="276000"/>
    <x v="0"/>
    <x v="0"/>
    <x v="0"/>
    <x v="0"/>
    <n v="22080"/>
    <x v="4"/>
  </r>
  <r>
    <x v="4"/>
    <n v="4180886167"/>
    <x v="0"/>
    <x v="8"/>
    <x v="0"/>
    <x v="0"/>
    <s v="win-025"/>
    <x v="0"/>
    <s v="4180886167(6761)"/>
    <x v="1"/>
    <x v="2"/>
    <x v="2"/>
    <x v="0"/>
    <x v="0"/>
    <x v="0"/>
    <x v="0"/>
    <x v="0"/>
    <n v="14"/>
    <x v="0"/>
    <n v="73431"/>
    <n v="1028034"/>
    <x v="0"/>
    <x v="0"/>
    <x v="0"/>
    <x v="0"/>
    <n v="82243"/>
    <x v="4"/>
  </r>
  <r>
    <x v="4"/>
    <n v="4180886167"/>
    <x v="0"/>
    <x v="8"/>
    <x v="0"/>
    <x v="0"/>
    <s v="win-025"/>
    <x v="0"/>
    <s v="4180886167(6761)"/>
    <x v="1"/>
    <x v="8"/>
    <x v="8"/>
    <x v="0"/>
    <x v="0"/>
    <x v="0"/>
    <x v="0"/>
    <x v="0"/>
    <n v="10"/>
    <x v="0"/>
    <n v="50182"/>
    <n v="501820"/>
    <x v="0"/>
    <x v="0"/>
    <x v="0"/>
    <x v="0"/>
    <n v="40146"/>
    <x v="4"/>
  </r>
  <r>
    <x v="4"/>
    <n v="4180886167"/>
    <x v="0"/>
    <x v="8"/>
    <x v="0"/>
    <x v="0"/>
    <s v="win-025"/>
    <x v="0"/>
    <s v="4180886167(6761)"/>
    <x v="1"/>
    <x v="1"/>
    <x v="1"/>
    <x v="0"/>
    <x v="0"/>
    <x v="0"/>
    <x v="0"/>
    <x v="0"/>
    <n v="6"/>
    <x v="0"/>
    <n v="55595"/>
    <n v="333570"/>
    <x v="0"/>
    <x v="0"/>
    <x v="0"/>
    <x v="0"/>
    <n v="26686"/>
    <x v="4"/>
  </r>
  <r>
    <x v="4"/>
    <n v="4180885628"/>
    <x v="0"/>
    <x v="8"/>
    <x v="0"/>
    <x v="0"/>
    <s v="win-025"/>
    <x v="0"/>
    <s v="4180885628(6038)"/>
    <x v="1"/>
    <x v="1"/>
    <x v="1"/>
    <x v="0"/>
    <x v="0"/>
    <x v="0"/>
    <x v="0"/>
    <x v="0"/>
    <n v="6"/>
    <x v="0"/>
    <n v="55595"/>
    <n v="333570"/>
    <x v="0"/>
    <x v="0"/>
    <x v="0"/>
    <x v="0"/>
    <n v="26686"/>
    <x v="4"/>
  </r>
  <r>
    <x v="4"/>
    <n v="4180885628"/>
    <x v="0"/>
    <x v="8"/>
    <x v="0"/>
    <x v="0"/>
    <s v="win-025"/>
    <x v="0"/>
    <s v="4180885628(6038)"/>
    <x v="1"/>
    <x v="8"/>
    <x v="8"/>
    <x v="0"/>
    <x v="0"/>
    <x v="0"/>
    <x v="0"/>
    <x v="0"/>
    <n v="8"/>
    <x v="0"/>
    <n v="50182"/>
    <n v="401456"/>
    <x v="0"/>
    <x v="0"/>
    <x v="0"/>
    <x v="0"/>
    <n v="32116"/>
    <x v="4"/>
  </r>
  <r>
    <x v="4"/>
    <n v="4180885628"/>
    <x v="0"/>
    <x v="8"/>
    <x v="0"/>
    <x v="0"/>
    <s v="win-025"/>
    <x v="0"/>
    <s v="4180885628(6038)"/>
    <x v="1"/>
    <x v="2"/>
    <x v="2"/>
    <x v="0"/>
    <x v="0"/>
    <x v="0"/>
    <x v="0"/>
    <x v="0"/>
    <n v="10"/>
    <x v="0"/>
    <n v="73431"/>
    <n v="734310"/>
    <x v="0"/>
    <x v="0"/>
    <x v="0"/>
    <x v="0"/>
    <n v="58745"/>
    <x v="4"/>
  </r>
  <r>
    <x v="4"/>
    <n v="4180885628"/>
    <x v="0"/>
    <x v="8"/>
    <x v="0"/>
    <x v="0"/>
    <s v="win-025"/>
    <x v="0"/>
    <s v="4180885628(6038)"/>
    <x v="1"/>
    <x v="11"/>
    <x v="11"/>
    <x v="0"/>
    <x v="0"/>
    <x v="0"/>
    <x v="0"/>
    <x v="0"/>
    <n v="6"/>
    <x v="0"/>
    <n v="46000"/>
    <n v="276000"/>
    <x v="0"/>
    <x v="0"/>
    <x v="0"/>
    <x v="0"/>
    <n v="22080"/>
    <x v="4"/>
  </r>
  <r>
    <x v="4"/>
    <n v="4180885628"/>
    <x v="0"/>
    <x v="8"/>
    <x v="0"/>
    <x v="0"/>
    <s v="win-025"/>
    <x v="0"/>
    <s v="4180885628(6038)"/>
    <x v="1"/>
    <x v="0"/>
    <x v="0"/>
    <x v="0"/>
    <x v="0"/>
    <x v="0"/>
    <x v="0"/>
    <x v="0"/>
    <n v="6"/>
    <x v="0"/>
    <n v="111058"/>
    <n v="666348"/>
    <x v="0"/>
    <x v="0"/>
    <x v="0"/>
    <x v="0"/>
    <n v="53308"/>
    <x v="4"/>
  </r>
  <r>
    <x v="4"/>
    <n v="4180885628"/>
    <x v="0"/>
    <x v="8"/>
    <x v="0"/>
    <x v="0"/>
    <s v="win-025"/>
    <x v="0"/>
    <s v="4180885628(6038)"/>
    <x v="1"/>
    <x v="10"/>
    <x v="10"/>
    <x v="0"/>
    <x v="0"/>
    <x v="0"/>
    <x v="0"/>
    <x v="0"/>
    <n v="6"/>
    <x v="0"/>
    <n v="74250"/>
    <n v="445500"/>
    <x v="0"/>
    <x v="0"/>
    <x v="0"/>
    <x v="0"/>
    <n v="35640"/>
    <x v="4"/>
  </r>
  <r>
    <x v="4"/>
    <n v="4180885690"/>
    <x v="0"/>
    <x v="8"/>
    <x v="0"/>
    <x v="0"/>
    <s v="win-025"/>
    <x v="0"/>
    <s v="4180885690(6073)"/>
    <x v="1"/>
    <x v="1"/>
    <x v="1"/>
    <x v="0"/>
    <x v="0"/>
    <x v="0"/>
    <x v="0"/>
    <x v="0"/>
    <n v="6"/>
    <x v="0"/>
    <n v="55595"/>
    <n v="333570"/>
    <x v="0"/>
    <x v="0"/>
    <x v="0"/>
    <x v="0"/>
    <n v="26686"/>
    <x v="4"/>
  </r>
  <r>
    <x v="4"/>
    <n v="4180885690"/>
    <x v="0"/>
    <x v="8"/>
    <x v="0"/>
    <x v="0"/>
    <s v="win-025"/>
    <x v="0"/>
    <s v="4180885690(6073)"/>
    <x v="1"/>
    <x v="8"/>
    <x v="8"/>
    <x v="0"/>
    <x v="0"/>
    <x v="0"/>
    <x v="0"/>
    <x v="0"/>
    <n v="10"/>
    <x v="0"/>
    <n v="50182"/>
    <n v="501820"/>
    <x v="0"/>
    <x v="0"/>
    <x v="0"/>
    <x v="0"/>
    <n v="40146"/>
    <x v="4"/>
  </r>
  <r>
    <x v="4"/>
    <n v="4180885690"/>
    <x v="0"/>
    <x v="8"/>
    <x v="0"/>
    <x v="0"/>
    <s v="win-025"/>
    <x v="0"/>
    <s v="4180885690(6073)"/>
    <x v="1"/>
    <x v="2"/>
    <x v="2"/>
    <x v="0"/>
    <x v="0"/>
    <x v="0"/>
    <x v="0"/>
    <x v="0"/>
    <n v="14"/>
    <x v="0"/>
    <n v="73431"/>
    <n v="1028034"/>
    <x v="0"/>
    <x v="0"/>
    <x v="0"/>
    <x v="0"/>
    <n v="82243"/>
    <x v="4"/>
  </r>
  <r>
    <x v="4"/>
    <n v="4180885690"/>
    <x v="0"/>
    <x v="8"/>
    <x v="0"/>
    <x v="0"/>
    <s v="win-025"/>
    <x v="0"/>
    <s v="4180885690(6073)"/>
    <x v="1"/>
    <x v="11"/>
    <x v="11"/>
    <x v="0"/>
    <x v="0"/>
    <x v="0"/>
    <x v="0"/>
    <x v="0"/>
    <n v="6"/>
    <x v="0"/>
    <n v="46000"/>
    <n v="276000"/>
    <x v="0"/>
    <x v="0"/>
    <x v="0"/>
    <x v="0"/>
    <n v="22080"/>
    <x v="4"/>
  </r>
  <r>
    <x v="4"/>
    <n v="4180885690"/>
    <x v="0"/>
    <x v="8"/>
    <x v="0"/>
    <x v="0"/>
    <s v="win-025"/>
    <x v="0"/>
    <s v="4180885690(6073)"/>
    <x v="1"/>
    <x v="0"/>
    <x v="0"/>
    <x v="0"/>
    <x v="0"/>
    <x v="0"/>
    <x v="0"/>
    <x v="0"/>
    <n v="6"/>
    <x v="0"/>
    <n v="111058"/>
    <n v="666348"/>
    <x v="0"/>
    <x v="0"/>
    <x v="0"/>
    <x v="0"/>
    <n v="53308"/>
    <x v="4"/>
  </r>
  <r>
    <x v="4"/>
    <n v="4180885573"/>
    <x v="0"/>
    <x v="8"/>
    <x v="0"/>
    <x v="0"/>
    <s v="win-025"/>
    <x v="0"/>
    <s v="4180885573(6022)"/>
    <x v="1"/>
    <x v="0"/>
    <x v="0"/>
    <x v="0"/>
    <x v="0"/>
    <x v="0"/>
    <x v="0"/>
    <x v="0"/>
    <n v="6"/>
    <x v="0"/>
    <n v="111058"/>
    <n v="666348"/>
    <x v="0"/>
    <x v="0"/>
    <x v="0"/>
    <x v="0"/>
    <n v="53308"/>
    <x v="4"/>
  </r>
  <r>
    <x v="4"/>
    <n v="4180885573"/>
    <x v="0"/>
    <x v="8"/>
    <x v="0"/>
    <x v="0"/>
    <s v="win-025"/>
    <x v="0"/>
    <s v="4180885573(6022)"/>
    <x v="1"/>
    <x v="11"/>
    <x v="11"/>
    <x v="0"/>
    <x v="0"/>
    <x v="0"/>
    <x v="0"/>
    <x v="0"/>
    <n v="6"/>
    <x v="0"/>
    <n v="46000"/>
    <n v="276000"/>
    <x v="0"/>
    <x v="0"/>
    <x v="0"/>
    <x v="0"/>
    <n v="22080"/>
    <x v="4"/>
  </r>
  <r>
    <x v="4"/>
    <n v="4180885573"/>
    <x v="0"/>
    <x v="8"/>
    <x v="0"/>
    <x v="0"/>
    <s v="win-025"/>
    <x v="0"/>
    <s v="4180885573(6022)"/>
    <x v="1"/>
    <x v="2"/>
    <x v="2"/>
    <x v="0"/>
    <x v="0"/>
    <x v="0"/>
    <x v="0"/>
    <x v="0"/>
    <n v="14"/>
    <x v="0"/>
    <n v="73431"/>
    <n v="1028034"/>
    <x v="0"/>
    <x v="0"/>
    <x v="0"/>
    <x v="0"/>
    <n v="82243"/>
    <x v="4"/>
  </r>
  <r>
    <x v="4"/>
    <n v="4180885573"/>
    <x v="0"/>
    <x v="8"/>
    <x v="0"/>
    <x v="0"/>
    <s v="win-025"/>
    <x v="0"/>
    <s v="4180885573(6022)"/>
    <x v="1"/>
    <x v="8"/>
    <x v="8"/>
    <x v="0"/>
    <x v="0"/>
    <x v="0"/>
    <x v="0"/>
    <x v="0"/>
    <n v="10"/>
    <x v="0"/>
    <n v="50182"/>
    <n v="501820"/>
    <x v="0"/>
    <x v="0"/>
    <x v="0"/>
    <x v="0"/>
    <n v="40146"/>
    <x v="4"/>
  </r>
  <r>
    <x v="4"/>
    <n v="4180885573"/>
    <x v="0"/>
    <x v="8"/>
    <x v="0"/>
    <x v="0"/>
    <s v="win-025"/>
    <x v="0"/>
    <s v="4180885573(6022)"/>
    <x v="1"/>
    <x v="1"/>
    <x v="1"/>
    <x v="0"/>
    <x v="0"/>
    <x v="0"/>
    <x v="0"/>
    <x v="0"/>
    <n v="6"/>
    <x v="0"/>
    <n v="55595"/>
    <n v="333570"/>
    <x v="0"/>
    <x v="0"/>
    <x v="0"/>
    <x v="0"/>
    <n v="26686"/>
    <x v="4"/>
  </r>
  <r>
    <x v="4"/>
    <n v="4180884706"/>
    <x v="0"/>
    <x v="8"/>
    <x v="0"/>
    <x v="0"/>
    <s v="win-025"/>
    <x v="0"/>
    <s v="4180884706(2bw3)"/>
    <x v="1"/>
    <x v="0"/>
    <x v="0"/>
    <x v="0"/>
    <x v="0"/>
    <x v="0"/>
    <x v="0"/>
    <x v="0"/>
    <n v="15"/>
    <x v="0"/>
    <n v="111058"/>
    <n v="1665870"/>
    <x v="0"/>
    <x v="0"/>
    <x v="0"/>
    <x v="0"/>
    <n v="133270"/>
    <x v="4"/>
  </r>
  <r>
    <x v="4"/>
    <n v="4180884706"/>
    <x v="0"/>
    <x v="8"/>
    <x v="0"/>
    <x v="0"/>
    <s v="win-025"/>
    <x v="0"/>
    <s v="4180884706(2bw3)"/>
    <x v="1"/>
    <x v="11"/>
    <x v="11"/>
    <x v="0"/>
    <x v="0"/>
    <x v="0"/>
    <x v="0"/>
    <x v="0"/>
    <n v="8"/>
    <x v="0"/>
    <n v="46000"/>
    <n v="368000"/>
    <x v="0"/>
    <x v="0"/>
    <x v="0"/>
    <x v="0"/>
    <n v="29440"/>
    <x v="4"/>
  </r>
  <r>
    <x v="4"/>
    <n v="4180884706"/>
    <x v="0"/>
    <x v="8"/>
    <x v="0"/>
    <x v="0"/>
    <s v="win-025"/>
    <x v="0"/>
    <s v="4180884706(2bw3)"/>
    <x v="1"/>
    <x v="2"/>
    <x v="2"/>
    <x v="0"/>
    <x v="0"/>
    <x v="0"/>
    <x v="0"/>
    <x v="0"/>
    <n v="11"/>
    <x v="0"/>
    <n v="73431"/>
    <n v="807741"/>
    <x v="0"/>
    <x v="0"/>
    <x v="0"/>
    <x v="0"/>
    <n v="64619"/>
    <x v="4"/>
  </r>
  <r>
    <x v="4"/>
    <n v="4180884706"/>
    <x v="0"/>
    <x v="8"/>
    <x v="0"/>
    <x v="0"/>
    <s v="win-025"/>
    <x v="0"/>
    <s v="4180884706(2bw3)"/>
    <x v="1"/>
    <x v="8"/>
    <x v="8"/>
    <x v="0"/>
    <x v="0"/>
    <x v="0"/>
    <x v="0"/>
    <x v="0"/>
    <n v="11"/>
    <x v="0"/>
    <n v="50182"/>
    <n v="552002"/>
    <x v="0"/>
    <x v="0"/>
    <x v="0"/>
    <x v="0"/>
    <n v="44160"/>
    <x v="4"/>
  </r>
  <r>
    <x v="4"/>
    <n v="4180884706"/>
    <x v="0"/>
    <x v="8"/>
    <x v="0"/>
    <x v="0"/>
    <s v="win-025"/>
    <x v="0"/>
    <s v="4180884706(2bw3)"/>
    <x v="1"/>
    <x v="1"/>
    <x v="1"/>
    <x v="0"/>
    <x v="0"/>
    <x v="0"/>
    <x v="0"/>
    <x v="0"/>
    <n v="11"/>
    <x v="0"/>
    <n v="55595"/>
    <n v="611545"/>
    <x v="0"/>
    <x v="0"/>
    <x v="0"/>
    <x v="0"/>
    <n v="48924"/>
    <x v="4"/>
  </r>
  <r>
    <x v="4"/>
    <n v="4180885627"/>
    <x v="0"/>
    <x v="8"/>
    <x v="0"/>
    <x v="0"/>
    <s v="win-025"/>
    <x v="0"/>
    <s v="4180885627(6026)"/>
    <x v="1"/>
    <x v="1"/>
    <x v="1"/>
    <x v="0"/>
    <x v="0"/>
    <x v="0"/>
    <x v="0"/>
    <x v="0"/>
    <n v="6"/>
    <x v="0"/>
    <n v="55595"/>
    <n v="333570"/>
    <x v="0"/>
    <x v="0"/>
    <x v="0"/>
    <x v="0"/>
    <n v="26686"/>
    <x v="4"/>
  </r>
  <r>
    <x v="4"/>
    <n v="4180885627"/>
    <x v="0"/>
    <x v="8"/>
    <x v="0"/>
    <x v="0"/>
    <s v="win-025"/>
    <x v="0"/>
    <s v="4180885627(6026)"/>
    <x v="1"/>
    <x v="8"/>
    <x v="8"/>
    <x v="0"/>
    <x v="0"/>
    <x v="0"/>
    <x v="0"/>
    <x v="0"/>
    <n v="10"/>
    <x v="0"/>
    <n v="50182"/>
    <n v="501820"/>
    <x v="0"/>
    <x v="0"/>
    <x v="0"/>
    <x v="0"/>
    <n v="40146"/>
    <x v="4"/>
  </r>
  <r>
    <x v="4"/>
    <n v="4180885627"/>
    <x v="0"/>
    <x v="8"/>
    <x v="0"/>
    <x v="0"/>
    <s v="win-025"/>
    <x v="0"/>
    <s v="4180885627(6026)"/>
    <x v="1"/>
    <x v="2"/>
    <x v="2"/>
    <x v="0"/>
    <x v="0"/>
    <x v="0"/>
    <x v="0"/>
    <x v="0"/>
    <n v="14"/>
    <x v="0"/>
    <n v="73431"/>
    <n v="1028034"/>
    <x v="0"/>
    <x v="0"/>
    <x v="0"/>
    <x v="0"/>
    <n v="82243"/>
    <x v="4"/>
  </r>
  <r>
    <x v="4"/>
    <n v="4180885627"/>
    <x v="0"/>
    <x v="8"/>
    <x v="0"/>
    <x v="0"/>
    <s v="win-025"/>
    <x v="0"/>
    <s v="4180885627(6026)"/>
    <x v="1"/>
    <x v="11"/>
    <x v="11"/>
    <x v="0"/>
    <x v="0"/>
    <x v="0"/>
    <x v="0"/>
    <x v="0"/>
    <n v="6"/>
    <x v="0"/>
    <n v="46000"/>
    <n v="276000"/>
    <x v="0"/>
    <x v="0"/>
    <x v="0"/>
    <x v="0"/>
    <n v="22080"/>
    <x v="4"/>
  </r>
  <r>
    <x v="4"/>
    <n v="4180885627"/>
    <x v="0"/>
    <x v="8"/>
    <x v="0"/>
    <x v="0"/>
    <s v="win-025"/>
    <x v="0"/>
    <s v="4180885627(6026)"/>
    <x v="1"/>
    <x v="0"/>
    <x v="0"/>
    <x v="0"/>
    <x v="0"/>
    <x v="0"/>
    <x v="0"/>
    <x v="0"/>
    <n v="8"/>
    <x v="0"/>
    <n v="111058"/>
    <n v="888464"/>
    <x v="0"/>
    <x v="0"/>
    <x v="0"/>
    <x v="0"/>
    <n v="71077"/>
    <x v="4"/>
  </r>
  <r>
    <x v="4"/>
    <n v="4180885002"/>
    <x v="0"/>
    <x v="8"/>
    <x v="0"/>
    <x v="0"/>
    <s v="win-025"/>
    <x v="0"/>
    <s v="4180885002(4989)"/>
    <x v="1"/>
    <x v="11"/>
    <x v="11"/>
    <x v="0"/>
    <x v="0"/>
    <x v="0"/>
    <x v="0"/>
    <x v="0"/>
    <n v="6"/>
    <x v="0"/>
    <n v="46000"/>
    <n v="276000"/>
    <x v="0"/>
    <x v="0"/>
    <x v="0"/>
    <x v="0"/>
    <n v="22080"/>
    <x v="4"/>
  </r>
  <r>
    <x v="4"/>
    <n v="4180885002"/>
    <x v="0"/>
    <x v="8"/>
    <x v="0"/>
    <x v="0"/>
    <s v="win-025"/>
    <x v="0"/>
    <s v="4180885002(4989)"/>
    <x v="1"/>
    <x v="2"/>
    <x v="2"/>
    <x v="0"/>
    <x v="0"/>
    <x v="0"/>
    <x v="0"/>
    <x v="0"/>
    <n v="24"/>
    <x v="0"/>
    <n v="73431"/>
    <n v="1762344"/>
    <x v="0"/>
    <x v="0"/>
    <x v="0"/>
    <x v="0"/>
    <n v="140988"/>
    <x v="4"/>
  </r>
  <r>
    <x v="4"/>
    <n v="4180885002"/>
    <x v="0"/>
    <x v="8"/>
    <x v="0"/>
    <x v="0"/>
    <s v="win-025"/>
    <x v="0"/>
    <s v="4180885002(4989)"/>
    <x v="1"/>
    <x v="8"/>
    <x v="8"/>
    <x v="0"/>
    <x v="0"/>
    <x v="0"/>
    <x v="0"/>
    <x v="0"/>
    <n v="8"/>
    <x v="0"/>
    <n v="50182"/>
    <n v="401456"/>
    <x v="0"/>
    <x v="0"/>
    <x v="0"/>
    <x v="0"/>
    <n v="32116"/>
    <x v="4"/>
  </r>
  <r>
    <x v="4"/>
    <n v="4180885002"/>
    <x v="0"/>
    <x v="8"/>
    <x v="0"/>
    <x v="0"/>
    <s v="win-025"/>
    <x v="0"/>
    <s v="4180885002(4989)"/>
    <x v="1"/>
    <x v="1"/>
    <x v="1"/>
    <x v="0"/>
    <x v="0"/>
    <x v="0"/>
    <x v="0"/>
    <x v="0"/>
    <n v="1"/>
    <x v="0"/>
    <n v="55595"/>
    <n v="55595"/>
    <x v="0"/>
    <x v="0"/>
    <x v="0"/>
    <x v="0"/>
    <n v="4448"/>
    <x v="4"/>
  </r>
  <r>
    <x v="4"/>
    <n v="4180885002"/>
    <x v="0"/>
    <x v="8"/>
    <x v="0"/>
    <x v="0"/>
    <s v="win-025"/>
    <x v="0"/>
    <s v="4180885002(4989)"/>
    <x v="1"/>
    <x v="0"/>
    <x v="0"/>
    <x v="0"/>
    <x v="0"/>
    <x v="0"/>
    <x v="0"/>
    <x v="0"/>
    <n v="10"/>
    <x v="0"/>
    <n v="111058"/>
    <n v="1110580"/>
    <x v="0"/>
    <x v="0"/>
    <x v="0"/>
    <x v="0"/>
    <n v="88846"/>
    <x v="4"/>
  </r>
  <r>
    <x v="4"/>
    <n v="4180885002"/>
    <x v="0"/>
    <x v="8"/>
    <x v="0"/>
    <x v="0"/>
    <s v="win-025"/>
    <x v="0"/>
    <s v="4180885002(4989)"/>
    <x v="1"/>
    <x v="10"/>
    <x v="10"/>
    <x v="0"/>
    <x v="0"/>
    <x v="0"/>
    <x v="0"/>
    <x v="0"/>
    <n v="5"/>
    <x v="0"/>
    <n v="74250"/>
    <n v="371250"/>
    <x v="0"/>
    <x v="0"/>
    <x v="0"/>
    <x v="0"/>
    <n v="29700"/>
    <x v="4"/>
  </r>
  <r>
    <x v="4"/>
    <n v="4180884662"/>
    <x v="0"/>
    <x v="8"/>
    <x v="0"/>
    <x v="0"/>
    <s v="win-025"/>
    <x v="0"/>
    <s v="4180884662(2bq7)"/>
    <x v="1"/>
    <x v="8"/>
    <x v="8"/>
    <x v="0"/>
    <x v="0"/>
    <x v="0"/>
    <x v="0"/>
    <x v="0"/>
    <n v="12"/>
    <x v="0"/>
    <n v="50182"/>
    <n v="602184"/>
    <x v="0"/>
    <x v="0"/>
    <x v="0"/>
    <x v="0"/>
    <n v="48175"/>
    <x v="4"/>
  </r>
  <r>
    <x v="4"/>
    <n v="4180884662"/>
    <x v="0"/>
    <x v="8"/>
    <x v="0"/>
    <x v="0"/>
    <s v="win-025"/>
    <x v="0"/>
    <s v="4180884662(2bq7)"/>
    <x v="1"/>
    <x v="2"/>
    <x v="2"/>
    <x v="0"/>
    <x v="0"/>
    <x v="0"/>
    <x v="0"/>
    <x v="0"/>
    <n v="18"/>
    <x v="0"/>
    <n v="73431"/>
    <n v="1321758"/>
    <x v="0"/>
    <x v="0"/>
    <x v="0"/>
    <x v="0"/>
    <n v="105741"/>
    <x v="4"/>
  </r>
  <r>
    <x v="4"/>
    <n v="4180884662"/>
    <x v="0"/>
    <x v="8"/>
    <x v="0"/>
    <x v="0"/>
    <s v="win-025"/>
    <x v="0"/>
    <s v="4180884662(2bq7)"/>
    <x v="1"/>
    <x v="11"/>
    <x v="11"/>
    <x v="0"/>
    <x v="0"/>
    <x v="0"/>
    <x v="0"/>
    <x v="0"/>
    <n v="8"/>
    <x v="0"/>
    <n v="46000"/>
    <n v="368000"/>
    <x v="0"/>
    <x v="0"/>
    <x v="0"/>
    <x v="0"/>
    <n v="29440"/>
    <x v="4"/>
  </r>
  <r>
    <x v="4"/>
    <n v="4180884662"/>
    <x v="0"/>
    <x v="8"/>
    <x v="0"/>
    <x v="0"/>
    <s v="win-025"/>
    <x v="0"/>
    <s v="4180884662(2bq7)"/>
    <x v="1"/>
    <x v="0"/>
    <x v="0"/>
    <x v="0"/>
    <x v="0"/>
    <x v="0"/>
    <x v="0"/>
    <x v="0"/>
    <n v="8"/>
    <x v="0"/>
    <n v="111058"/>
    <n v="888464"/>
    <x v="0"/>
    <x v="0"/>
    <x v="0"/>
    <x v="0"/>
    <n v="71077"/>
    <x v="4"/>
  </r>
  <r>
    <x v="4"/>
    <n v="4180884662"/>
    <x v="0"/>
    <x v="8"/>
    <x v="0"/>
    <x v="0"/>
    <s v="win-025"/>
    <x v="0"/>
    <s v="4180884662(2bq7)"/>
    <x v="1"/>
    <x v="1"/>
    <x v="1"/>
    <x v="0"/>
    <x v="0"/>
    <x v="0"/>
    <x v="0"/>
    <x v="0"/>
    <n v="8"/>
    <x v="0"/>
    <n v="55595"/>
    <n v="444760"/>
    <x v="0"/>
    <x v="0"/>
    <x v="0"/>
    <x v="0"/>
    <n v="35581"/>
    <x v="4"/>
  </r>
  <r>
    <x v="4"/>
    <n v="4180884662"/>
    <x v="0"/>
    <x v="8"/>
    <x v="0"/>
    <x v="0"/>
    <s v="win-025"/>
    <x v="0"/>
    <s v="4180884662(2bq7)"/>
    <x v="1"/>
    <x v="10"/>
    <x v="10"/>
    <x v="0"/>
    <x v="0"/>
    <x v="0"/>
    <x v="0"/>
    <x v="0"/>
    <n v="5"/>
    <x v="0"/>
    <n v="74250"/>
    <n v="371250"/>
    <x v="0"/>
    <x v="0"/>
    <x v="0"/>
    <x v="0"/>
    <n v="29700"/>
    <x v="4"/>
  </r>
  <r>
    <x v="4"/>
    <n v="4180884770"/>
    <x v="0"/>
    <x v="8"/>
    <x v="0"/>
    <x v="0"/>
    <s v="win-025"/>
    <x v="0"/>
    <s v="4180884770(3451)"/>
    <x v="1"/>
    <x v="11"/>
    <x v="11"/>
    <x v="0"/>
    <x v="0"/>
    <x v="0"/>
    <x v="0"/>
    <x v="0"/>
    <n v="6"/>
    <x v="0"/>
    <n v="46000"/>
    <n v="276000"/>
    <x v="0"/>
    <x v="0"/>
    <x v="0"/>
    <x v="0"/>
    <n v="22080"/>
    <x v="4"/>
  </r>
  <r>
    <x v="4"/>
    <n v="4180884770"/>
    <x v="0"/>
    <x v="8"/>
    <x v="0"/>
    <x v="0"/>
    <s v="win-025"/>
    <x v="0"/>
    <s v="4180884770(3451)"/>
    <x v="1"/>
    <x v="2"/>
    <x v="2"/>
    <x v="0"/>
    <x v="0"/>
    <x v="0"/>
    <x v="0"/>
    <x v="0"/>
    <n v="20"/>
    <x v="0"/>
    <n v="73431"/>
    <n v="1468620"/>
    <x v="0"/>
    <x v="0"/>
    <x v="0"/>
    <x v="0"/>
    <n v="117490"/>
    <x v="4"/>
  </r>
  <r>
    <x v="4"/>
    <n v="4180884770"/>
    <x v="0"/>
    <x v="8"/>
    <x v="0"/>
    <x v="0"/>
    <s v="win-025"/>
    <x v="0"/>
    <s v="4180884770(3451)"/>
    <x v="1"/>
    <x v="8"/>
    <x v="8"/>
    <x v="0"/>
    <x v="0"/>
    <x v="0"/>
    <x v="0"/>
    <x v="0"/>
    <n v="16"/>
    <x v="0"/>
    <n v="50182"/>
    <n v="802912"/>
    <x v="0"/>
    <x v="0"/>
    <x v="0"/>
    <x v="0"/>
    <n v="64233"/>
    <x v="4"/>
  </r>
  <r>
    <x v="4"/>
    <n v="4180884770"/>
    <x v="0"/>
    <x v="8"/>
    <x v="0"/>
    <x v="0"/>
    <s v="win-025"/>
    <x v="0"/>
    <s v="4180884770(3451)"/>
    <x v="1"/>
    <x v="1"/>
    <x v="1"/>
    <x v="0"/>
    <x v="0"/>
    <x v="0"/>
    <x v="0"/>
    <x v="0"/>
    <n v="6"/>
    <x v="0"/>
    <n v="55595"/>
    <n v="333570"/>
    <x v="0"/>
    <x v="0"/>
    <x v="0"/>
    <x v="0"/>
    <n v="26686"/>
    <x v="4"/>
  </r>
  <r>
    <x v="4"/>
    <n v="4180884617"/>
    <x v="0"/>
    <x v="8"/>
    <x v="0"/>
    <x v="0"/>
    <s v="win-025"/>
    <x v="0"/>
    <s v="4180884617(2bax)"/>
    <x v="1"/>
    <x v="0"/>
    <x v="0"/>
    <x v="0"/>
    <x v="0"/>
    <x v="0"/>
    <x v="0"/>
    <x v="0"/>
    <n v="10"/>
    <x v="0"/>
    <n v="111058"/>
    <n v="1110580"/>
    <x v="0"/>
    <x v="0"/>
    <x v="0"/>
    <x v="0"/>
    <n v="88846"/>
    <x v="4"/>
  </r>
  <r>
    <x v="4"/>
    <n v="4180884617"/>
    <x v="0"/>
    <x v="8"/>
    <x v="0"/>
    <x v="0"/>
    <s v="win-025"/>
    <x v="0"/>
    <s v="4180884617(2bax)"/>
    <x v="1"/>
    <x v="2"/>
    <x v="2"/>
    <x v="0"/>
    <x v="0"/>
    <x v="0"/>
    <x v="0"/>
    <x v="0"/>
    <n v="18"/>
    <x v="0"/>
    <n v="73431"/>
    <n v="1321758"/>
    <x v="0"/>
    <x v="0"/>
    <x v="0"/>
    <x v="0"/>
    <n v="105741"/>
    <x v="4"/>
  </r>
  <r>
    <x v="4"/>
    <n v="4180884617"/>
    <x v="0"/>
    <x v="8"/>
    <x v="0"/>
    <x v="0"/>
    <s v="win-025"/>
    <x v="0"/>
    <s v="4180884617(2bax)"/>
    <x v="1"/>
    <x v="8"/>
    <x v="8"/>
    <x v="0"/>
    <x v="0"/>
    <x v="0"/>
    <x v="0"/>
    <x v="0"/>
    <n v="16"/>
    <x v="0"/>
    <n v="50182"/>
    <n v="802912"/>
    <x v="0"/>
    <x v="0"/>
    <x v="0"/>
    <x v="0"/>
    <n v="64233"/>
    <x v="4"/>
  </r>
  <r>
    <x v="4"/>
    <n v="4180884617"/>
    <x v="0"/>
    <x v="8"/>
    <x v="0"/>
    <x v="0"/>
    <s v="win-025"/>
    <x v="0"/>
    <s v="4180884617(2bax)"/>
    <x v="1"/>
    <x v="1"/>
    <x v="1"/>
    <x v="0"/>
    <x v="0"/>
    <x v="0"/>
    <x v="0"/>
    <x v="0"/>
    <n v="11"/>
    <x v="0"/>
    <n v="55595"/>
    <n v="611545"/>
    <x v="0"/>
    <x v="0"/>
    <x v="0"/>
    <x v="0"/>
    <n v="48924"/>
    <x v="4"/>
  </r>
  <r>
    <x v="4"/>
    <n v="4180884617"/>
    <x v="0"/>
    <x v="8"/>
    <x v="0"/>
    <x v="0"/>
    <s v="win-025"/>
    <x v="0"/>
    <s v="4180884617(2bax)"/>
    <x v="1"/>
    <x v="10"/>
    <x v="10"/>
    <x v="0"/>
    <x v="0"/>
    <x v="0"/>
    <x v="0"/>
    <x v="0"/>
    <n v="5"/>
    <x v="0"/>
    <n v="74250"/>
    <n v="371250"/>
    <x v="0"/>
    <x v="0"/>
    <x v="0"/>
    <x v="0"/>
    <n v="29700"/>
    <x v="4"/>
  </r>
  <r>
    <x v="22"/>
    <n v="4180982623"/>
    <x v="0"/>
    <x v="8"/>
    <x v="0"/>
    <x v="0"/>
    <s v="win-025"/>
    <x v="0"/>
    <s v="4180982623(5307)"/>
    <x v="1"/>
    <x v="0"/>
    <x v="0"/>
    <x v="0"/>
    <x v="0"/>
    <x v="0"/>
    <x v="0"/>
    <x v="0"/>
    <n v="10"/>
    <x v="0"/>
    <n v="111058"/>
    <n v="1110580"/>
    <x v="0"/>
    <x v="0"/>
    <x v="0"/>
    <x v="0"/>
    <n v="88846"/>
    <x v="4"/>
  </r>
  <r>
    <x v="22"/>
    <n v="4180982623"/>
    <x v="0"/>
    <x v="8"/>
    <x v="0"/>
    <x v="0"/>
    <s v="win-025"/>
    <x v="0"/>
    <s v="4180982623(5307)"/>
    <x v="1"/>
    <x v="11"/>
    <x v="11"/>
    <x v="0"/>
    <x v="0"/>
    <x v="0"/>
    <x v="0"/>
    <x v="0"/>
    <n v="10"/>
    <x v="0"/>
    <n v="46000"/>
    <n v="460000"/>
    <x v="0"/>
    <x v="0"/>
    <x v="0"/>
    <x v="0"/>
    <n v="36800"/>
    <x v="4"/>
  </r>
  <r>
    <x v="22"/>
    <n v="4180982623"/>
    <x v="0"/>
    <x v="8"/>
    <x v="0"/>
    <x v="0"/>
    <s v="win-025"/>
    <x v="0"/>
    <s v="4180982623(5307)"/>
    <x v="1"/>
    <x v="9"/>
    <x v="9"/>
    <x v="0"/>
    <x v="0"/>
    <x v="0"/>
    <x v="0"/>
    <x v="0"/>
    <n v="5"/>
    <x v="0"/>
    <n v="70950"/>
    <n v="354750"/>
    <x v="0"/>
    <x v="0"/>
    <x v="0"/>
    <x v="0"/>
    <n v="28380"/>
    <x v="4"/>
  </r>
  <r>
    <x v="22"/>
    <n v="4180982623"/>
    <x v="0"/>
    <x v="8"/>
    <x v="0"/>
    <x v="0"/>
    <s v="win-025"/>
    <x v="0"/>
    <s v="4180982623(5307)"/>
    <x v="1"/>
    <x v="8"/>
    <x v="8"/>
    <x v="0"/>
    <x v="0"/>
    <x v="0"/>
    <x v="0"/>
    <x v="0"/>
    <n v="5"/>
    <x v="0"/>
    <n v="50182"/>
    <n v="250910"/>
    <x v="0"/>
    <x v="0"/>
    <x v="0"/>
    <x v="0"/>
    <n v="20073"/>
    <x v="4"/>
  </r>
  <r>
    <x v="4"/>
    <n v="4180884421"/>
    <x v="0"/>
    <x v="8"/>
    <x v="0"/>
    <x v="0"/>
    <s v="win-025"/>
    <x v="0"/>
    <s v="4180884421(2aks)"/>
    <x v="1"/>
    <x v="8"/>
    <x v="8"/>
    <x v="0"/>
    <x v="0"/>
    <x v="0"/>
    <x v="0"/>
    <x v="0"/>
    <n v="8"/>
    <x v="0"/>
    <n v="50182"/>
    <n v="401456"/>
    <x v="0"/>
    <x v="0"/>
    <x v="0"/>
    <x v="0"/>
    <n v="32116"/>
    <x v="4"/>
  </r>
  <r>
    <x v="4"/>
    <n v="4180884421"/>
    <x v="0"/>
    <x v="8"/>
    <x v="0"/>
    <x v="0"/>
    <s v="win-025"/>
    <x v="0"/>
    <s v="4180884421(2aks)"/>
    <x v="1"/>
    <x v="2"/>
    <x v="2"/>
    <x v="0"/>
    <x v="0"/>
    <x v="0"/>
    <x v="0"/>
    <x v="0"/>
    <n v="13"/>
    <x v="0"/>
    <n v="73431"/>
    <n v="954603"/>
    <x v="0"/>
    <x v="0"/>
    <x v="0"/>
    <x v="0"/>
    <n v="76368"/>
    <x v="4"/>
  </r>
  <r>
    <x v="4"/>
    <n v="4180884421"/>
    <x v="0"/>
    <x v="8"/>
    <x v="0"/>
    <x v="0"/>
    <s v="win-025"/>
    <x v="0"/>
    <s v="4180884421(2aks)"/>
    <x v="1"/>
    <x v="11"/>
    <x v="11"/>
    <x v="0"/>
    <x v="0"/>
    <x v="0"/>
    <x v="0"/>
    <x v="0"/>
    <n v="6"/>
    <x v="0"/>
    <n v="46000"/>
    <n v="276000"/>
    <x v="0"/>
    <x v="0"/>
    <x v="0"/>
    <x v="0"/>
    <n v="22080"/>
    <x v="4"/>
  </r>
  <r>
    <x v="4"/>
    <n v="4180884421"/>
    <x v="0"/>
    <x v="8"/>
    <x v="0"/>
    <x v="0"/>
    <s v="win-025"/>
    <x v="0"/>
    <s v="4180884421(2aks)"/>
    <x v="1"/>
    <x v="0"/>
    <x v="0"/>
    <x v="0"/>
    <x v="0"/>
    <x v="0"/>
    <x v="0"/>
    <x v="0"/>
    <n v="8"/>
    <x v="0"/>
    <n v="111058"/>
    <n v="888464"/>
    <x v="0"/>
    <x v="0"/>
    <x v="0"/>
    <x v="0"/>
    <n v="71077"/>
    <x v="4"/>
  </r>
  <r>
    <x v="4"/>
    <n v="4180884421"/>
    <x v="0"/>
    <x v="8"/>
    <x v="0"/>
    <x v="0"/>
    <s v="win-025"/>
    <x v="0"/>
    <s v="4180884421(2aks)"/>
    <x v="1"/>
    <x v="1"/>
    <x v="1"/>
    <x v="0"/>
    <x v="0"/>
    <x v="0"/>
    <x v="0"/>
    <x v="0"/>
    <n v="6"/>
    <x v="0"/>
    <n v="55595"/>
    <n v="333570"/>
    <x v="0"/>
    <x v="0"/>
    <x v="0"/>
    <x v="0"/>
    <n v="26686"/>
    <x v="4"/>
  </r>
  <r>
    <x v="4"/>
    <n v="4180884389"/>
    <x v="0"/>
    <x v="8"/>
    <x v="0"/>
    <x v="0"/>
    <s v="win-025"/>
    <x v="0"/>
    <s v="4180884389(2ahy)"/>
    <x v="1"/>
    <x v="2"/>
    <x v="2"/>
    <x v="0"/>
    <x v="0"/>
    <x v="0"/>
    <x v="0"/>
    <x v="0"/>
    <n v="23"/>
    <x v="0"/>
    <n v="73431"/>
    <n v="1688913"/>
    <x v="0"/>
    <x v="0"/>
    <x v="0"/>
    <x v="0"/>
    <n v="135113"/>
    <x v="4"/>
  </r>
  <r>
    <x v="4"/>
    <n v="4180884389"/>
    <x v="0"/>
    <x v="8"/>
    <x v="0"/>
    <x v="0"/>
    <s v="win-025"/>
    <x v="0"/>
    <s v="4180884389(2ahy)"/>
    <x v="1"/>
    <x v="8"/>
    <x v="8"/>
    <x v="0"/>
    <x v="0"/>
    <x v="0"/>
    <x v="0"/>
    <x v="0"/>
    <n v="5"/>
    <x v="0"/>
    <n v="50182"/>
    <n v="250910"/>
    <x v="0"/>
    <x v="0"/>
    <x v="0"/>
    <x v="0"/>
    <n v="20073"/>
    <x v="4"/>
  </r>
  <r>
    <x v="4"/>
    <n v="4180884389"/>
    <x v="0"/>
    <x v="8"/>
    <x v="0"/>
    <x v="0"/>
    <s v="win-025"/>
    <x v="0"/>
    <s v="4180884389(2ahy)"/>
    <x v="1"/>
    <x v="0"/>
    <x v="0"/>
    <x v="0"/>
    <x v="0"/>
    <x v="0"/>
    <x v="0"/>
    <x v="0"/>
    <n v="8"/>
    <x v="0"/>
    <n v="111058"/>
    <n v="888464"/>
    <x v="0"/>
    <x v="0"/>
    <x v="0"/>
    <x v="0"/>
    <n v="71077"/>
    <x v="4"/>
  </r>
  <r>
    <x v="4"/>
    <n v="4180884389"/>
    <x v="0"/>
    <x v="8"/>
    <x v="0"/>
    <x v="0"/>
    <s v="win-025"/>
    <x v="0"/>
    <s v="4180884389(2ahy)"/>
    <x v="1"/>
    <x v="1"/>
    <x v="1"/>
    <x v="0"/>
    <x v="0"/>
    <x v="0"/>
    <x v="0"/>
    <x v="0"/>
    <n v="5"/>
    <x v="0"/>
    <n v="55595"/>
    <n v="277975"/>
    <x v="0"/>
    <x v="0"/>
    <x v="0"/>
    <x v="0"/>
    <n v="22238"/>
    <x v="4"/>
  </r>
  <r>
    <x v="4"/>
    <n v="4180884389"/>
    <x v="0"/>
    <x v="8"/>
    <x v="0"/>
    <x v="0"/>
    <s v="win-025"/>
    <x v="0"/>
    <s v="4180884389(2ahy)"/>
    <x v="1"/>
    <x v="11"/>
    <x v="11"/>
    <x v="0"/>
    <x v="0"/>
    <x v="0"/>
    <x v="0"/>
    <x v="0"/>
    <n v="5"/>
    <x v="0"/>
    <n v="46000"/>
    <n v="230000"/>
    <x v="0"/>
    <x v="0"/>
    <x v="0"/>
    <x v="0"/>
    <n v="18400"/>
    <x v="4"/>
  </r>
  <r>
    <x v="4"/>
    <n v="4180884389"/>
    <x v="0"/>
    <x v="8"/>
    <x v="0"/>
    <x v="0"/>
    <s v="win-025"/>
    <x v="0"/>
    <s v="4180884389(2ahy)"/>
    <x v="1"/>
    <x v="10"/>
    <x v="10"/>
    <x v="0"/>
    <x v="0"/>
    <x v="0"/>
    <x v="0"/>
    <x v="0"/>
    <n v="5"/>
    <x v="0"/>
    <n v="74250"/>
    <n v="371250"/>
    <x v="0"/>
    <x v="0"/>
    <x v="0"/>
    <x v="0"/>
    <n v="29700"/>
    <x v="4"/>
  </r>
  <r>
    <x v="4"/>
    <n v="4180885061"/>
    <x v="0"/>
    <x v="8"/>
    <x v="0"/>
    <x v="0"/>
    <s v="win-025"/>
    <x v="0"/>
    <s v="4180885061(5132)"/>
    <x v="1"/>
    <x v="0"/>
    <x v="0"/>
    <x v="0"/>
    <x v="0"/>
    <x v="0"/>
    <x v="0"/>
    <x v="0"/>
    <n v="8"/>
    <x v="0"/>
    <n v="111058"/>
    <n v="888464"/>
    <x v="0"/>
    <x v="0"/>
    <x v="0"/>
    <x v="0"/>
    <n v="71077"/>
    <x v="4"/>
  </r>
  <r>
    <x v="4"/>
    <n v="4180885061"/>
    <x v="0"/>
    <x v="8"/>
    <x v="0"/>
    <x v="0"/>
    <s v="win-025"/>
    <x v="0"/>
    <s v="4180885061(5132)"/>
    <x v="1"/>
    <x v="11"/>
    <x v="11"/>
    <x v="0"/>
    <x v="0"/>
    <x v="0"/>
    <x v="0"/>
    <x v="0"/>
    <n v="6"/>
    <x v="0"/>
    <n v="46000"/>
    <n v="276000"/>
    <x v="0"/>
    <x v="0"/>
    <x v="0"/>
    <x v="0"/>
    <n v="22080"/>
    <x v="4"/>
  </r>
  <r>
    <x v="4"/>
    <n v="4180885061"/>
    <x v="0"/>
    <x v="8"/>
    <x v="0"/>
    <x v="0"/>
    <s v="win-025"/>
    <x v="0"/>
    <s v="4180885061(5132)"/>
    <x v="1"/>
    <x v="2"/>
    <x v="2"/>
    <x v="0"/>
    <x v="0"/>
    <x v="0"/>
    <x v="0"/>
    <x v="0"/>
    <n v="13"/>
    <x v="0"/>
    <n v="73431"/>
    <n v="954603"/>
    <x v="0"/>
    <x v="0"/>
    <x v="0"/>
    <x v="0"/>
    <n v="76368"/>
    <x v="4"/>
  </r>
  <r>
    <x v="4"/>
    <n v="4180885061"/>
    <x v="0"/>
    <x v="8"/>
    <x v="0"/>
    <x v="0"/>
    <s v="win-025"/>
    <x v="0"/>
    <s v="4180885061(5132)"/>
    <x v="1"/>
    <x v="8"/>
    <x v="8"/>
    <x v="0"/>
    <x v="0"/>
    <x v="0"/>
    <x v="0"/>
    <x v="0"/>
    <n v="7"/>
    <x v="0"/>
    <n v="50182"/>
    <n v="351274"/>
    <x v="0"/>
    <x v="0"/>
    <x v="0"/>
    <x v="0"/>
    <n v="28102"/>
    <x v="4"/>
  </r>
  <r>
    <x v="4"/>
    <n v="4180885061"/>
    <x v="0"/>
    <x v="8"/>
    <x v="0"/>
    <x v="0"/>
    <s v="win-025"/>
    <x v="0"/>
    <s v="4180885061(5132)"/>
    <x v="1"/>
    <x v="1"/>
    <x v="1"/>
    <x v="0"/>
    <x v="0"/>
    <x v="0"/>
    <x v="0"/>
    <x v="0"/>
    <n v="6"/>
    <x v="0"/>
    <n v="55595"/>
    <n v="333570"/>
    <x v="0"/>
    <x v="0"/>
    <x v="0"/>
    <x v="0"/>
    <n v="26686"/>
    <x v="4"/>
  </r>
  <r>
    <x v="4"/>
    <n v="4180885775"/>
    <x v="0"/>
    <x v="8"/>
    <x v="0"/>
    <x v="0"/>
    <s v="win-025"/>
    <x v="0"/>
    <s v="4180885775(6172)"/>
    <x v="1"/>
    <x v="1"/>
    <x v="1"/>
    <x v="0"/>
    <x v="0"/>
    <x v="0"/>
    <x v="0"/>
    <x v="0"/>
    <n v="6"/>
    <x v="0"/>
    <n v="55595"/>
    <n v="333570"/>
    <x v="0"/>
    <x v="0"/>
    <x v="0"/>
    <x v="0"/>
    <n v="26686"/>
    <x v="4"/>
  </r>
  <r>
    <x v="4"/>
    <n v="4180885775"/>
    <x v="0"/>
    <x v="8"/>
    <x v="0"/>
    <x v="0"/>
    <s v="win-025"/>
    <x v="0"/>
    <s v="4180885775(6172)"/>
    <x v="1"/>
    <x v="8"/>
    <x v="8"/>
    <x v="0"/>
    <x v="0"/>
    <x v="0"/>
    <x v="0"/>
    <x v="0"/>
    <n v="8"/>
    <x v="0"/>
    <n v="50182"/>
    <n v="401456"/>
    <x v="0"/>
    <x v="0"/>
    <x v="0"/>
    <x v="0"/>
    <n v="32116"/>
    <x v="4"/>
  </r>
  <r>
    <x v="4"/>
    <n v="4180885775"/>
    <x v="0"/>
    <x v="8"/>
    <x v="0"/>
    <x v="0"/>
    <s v="win-025"/>
    <x v="0"/>
    <s v="4180885775(6172)"/>
    <x v="1"/>
    <x v="2"/>
    <x v="2"/>
    <x v="0"/>
    <x v="0"/>
    <x v="0"/>
    <x v="0"/>
    <x v="0"/>
    <n v="15"/>
    <x v="0"/>
    <n v="73431"/>
    <n v="1101465"/>
    <x v="0"/>
    <x v="0"/>
    <x v="0"/>
    <x v="0"/>
    <n v="88117"/>
    <x v="4"/>
  </r>
  <r>
    <x v="4"/>
    <n v="4180885775"/>
    <x v="0"/>
    <x v="8"/>
    <x v="0"/>
    <x v="0"/>
    <s v="win-025"/>
    <x v="0"/>
    <s v="4180885775(6172)"/>
    <x v="1"/>
    <x v="11"/>
    <x v="11"/>
    <x v="0"/>
    <x v="0"/>
    <x v="0"/>
    <x v="0"/>
    <x v="0"/>
    <n v="6"/>
    <x v="0"/>
    <n v="46000"/>
    <n v="276000"/>
    <x v="0"/>
    <x v="0"/>
    <x v="0"/>
    <x v="0"/>
    <n v="22080"/>
    <x v="4"/>
  </r>
  <r>
    <x v="4"/>
    <n v="4180885775"/>
    <x v="0"/>
    <x v="8"/>
    <x v="0"/>
    <x v="0"/>
    <s v="win-025"/>
    <x v="0"/>
    <s v="4180885775(6172)"/>
    <x v="1"/>
    <x v="0"/>
    <x v="0"/>
    <x v="0"/>
    <x v="0"/>
    <x v="0"/>
    <x v="0"/>
    <x v="0"/>
    <n v="6"/>
    <x v="0"/>
    <n v="111058"/>
    <n v="666348"/>
    <x v="0"/>
    <x v="0"/>
    <x v="0"/>
    <x v="0"/>
    <n v="53308"/>
    <x v="4"/>
  </r>
  <r>
    <x v="4"/>
    <n v="4180884386"/>
    <x v="0"/>
    <x v="8"/>
    <x v="0"/>
    <x v="0"/>
    <s v="win-025"/>
    <x v="0"/>
    <s v="4180884386(2ah2)"/>
    <x v="1"/>
    <x v="0"/>
    <x v="0"/>
    <x v="0"/>
    <x v="0"/>
    <x v="0"/>
    <x v="0"/>
    <x v="0"/>
    <n v="9"/>
    <x v="0"/>
    <n v="111058"/>
    <n v="999522"/>
    <x v="0"/>
    <x v="0"/>
    <x v="0"/>
    <x v="0"/>
    <n v="79962"/>
    <x v="4"/>
  </r>
  <r>
    <x v="4"/>
    <n v="4180884386"/>
    <x v="0"/>
    <x v="8"/>
    <x v="0"/>
    <x v="0"/>
    <s v="win-025"/>
    <x v="0"/>
    <s v="4180884386(2ah2)"/>
    <x v="1"/>
    <x v="11"/>
    <x v="11"/>
    <x v="0"/>
    <x v="0"/>
    <x v="0"/>
    <x v="0"/>
    <x v="0"/>
    <n v="7"/>
    <x v="0"/>
    <n v="46000"/>
    <n v="322000"/>
    <x v="0"/>
    <x v="0"/>
    <x v="0"/>
    <x v="0"/>
    <n v="25760"/>
    <x v="4"/>
  </r>
  <r>
    <x v="4"/>
    <n v="4180884386"/>
    <x v="0"/>
    <x v="8"/>
    <x v="0"/>
    <x v="0"/>
    <s v="win-025"/>
    <x v="0"/>
    <s v="4180884386(2ah2)"/>
    <x v="1"/>
    <x v="2"/>
    <x v="2"/>
    <x v="0"/>
    <x v="0"/>
    <x v="0"/>
    <x v="0"/>
    <x v="0"/>
    <n v="16"/>
    <x v="0"/>
    <n v="73431"/>
    <n v="1174896"/>
    <x v="0"/>
    <x v="0"/>
    <x v="0"/>
    <x v="0"/>
    <n v="93992"/>
    <x v="4"/>
  </r>
  <r>
    <x v="4"/>
    <n v="4180884386"/>
    <x v="0"/>
    <x v="8"/>
    <x v="0"/>
    <x v="0"/>
    <s v="win-025"/>
    <x v="0"/>
    <s v="4180884386(2ah2)"/>
    <x v="1"/>
    <x v="8"/>
    <x v="8"/>
    <x v="0"/>
    <x v="0"/>
    <x v="0"/>
    <x v="0"/>
    <x v="0"/>
    <n v="10"/>
    <x v="0"/>
    <n v="50182"/>
    <n v="501820"/>
    <x v="0"/>
    <x v="0"/>
    <x v="0"/>
    <x v="0"/>
    <n v="40146"/>
    <x v="4"/>
  </r>
  <r>
    <x v="4"/>
    <n v="4180884386"/>
    <x v="0"/>
    <x v="8"/>
    <x v="0"/>
    <x v="0"/>
    <s v="win-025"/>
    <x v="0"/>
    <s v="4180884386(2ah2)"/>
    <x v="1"/>
    <x v="1"/>
    <x v="1"/>
    <x v="0"/>
    <x v="0"/>
    <x v="0"/>
    <x v="0"/>
    <x v="0"/>
    <n v="6"/>
    <x v="0"/>
    <n v="55595"/>
    <n v="333570"/>
    <x v="0"/>
    <x v="0"/>
    <x v="0"/>
    <x v="0"/>
    <n v="26686"/>
    <x v="4"/>
  </r>
  <r>
    <x v="4"/>
    <n v="4180885107"/>
    <x v="0"/>
    <x v="8"/>
    <x v="0"/>
    <x v="0"/>
    <s v="win-025"/>
    <x v="0"/>
    <s v="4180885107(5178)"/>
    <x v="1"/>
    <x v="2"/>
    <x v="2"/>
    <x v="0"/>
    <x v="0"/>
    <x v="0"/>
    <x v="0"/>
    <x v="0"/>
    <n v="11"/>
    <x v="0"/>
    <n v="73431"/>
    <n v="807741"/>
    <x v="0"/>
    <x v="0"/>
    <x v="0"/>
    <x v="0"/>
    <n v="64619"/>
    <x v="4"/>
  </r>
  <r>
    <x v="4"/>
    <n v="4180885107"/>
    <x v="0"/>
    <x v="8"/>
    <x v="0"/>
    <x v="0"/>
    <s v="win-025"/>
    <x v="0"/>
    <s v="4180885107(5178)"/>
    <x v="1"/>
    <x v="8"/>
    <x v="8"/>
    <x v="0"/>
    <x v="0"/>
    <x v="0"/>
    <x v="0"/>
    <x v="0"/>
    <n v="10"/>
    <x v="0"/>
    <n v="50182"/>
    <n v="501820"/>
    <x v="0"/>
    <x v="0"/>
    <x v="0"/>
    <x v="0"/>
    <n v="40146"/>
    <x v="4"/>
  </r>
  <r>
    <x v="4"/>
    <n v="4180885107"/>
    <x v="0"/>
    <x v="8"/>
    <x v="0"/>
    <x v="0"/>
    <s v="win-025"/>
    <x v="0"/>
    <s v="4180885107(5178)"/>
    <x v="1"/>
    <x v="1"/>
    <x v="1"/>
    <x v="0"/>
    <x v="0"/>
    <x v="0"/>
    <x v="0"/>
    <x v="0"/>
    <n v="6"/>
    <x v="0"/>
    <n v="55595"/>
    <n v="333570"/>
    <x v="0"/>
    <x v="0"/>
    <x v="0"/>
    <x v="0"/>
    <n v="26686"/>
    <x v="4"/>
  </r>
  <r>
    <x v="4"/>
    <n v="4180885107"/>
    <x v="0"/>
    <x v="8"/>
    <x v="0"/>
    <x v="0"/>
    <s v="win-025"/>
    <x v="0"/>
    <s v="4180885107(5178)"/>
    <x v="1"/>
    <x v="11"/>
    <x v="11"/>
    <x v="0"/>
    <x v="0"/>
    <x v="0"/>
    <x v="0"/>
    <x v="0"/>
    <n v="5"/>
    <x v="0"/>
    <n v="46000"/>
    <n v="230000"/>
    <x v="0"/>
    <x v="0"/>
    <x v="0"/>
    <x v="0"/>
    <n v="18400"/>
    <x v="4"/>
  </r>
  <r>
    <x v="4"/>
    <n v="4180885107"/>
    <x v="0"/>
    <x v="8"/>
    <x v="0"/>
    <x v="0"/>
    <s v="win-025"/>
    <x v="0"/>
    <s v="4180885107(5178)"/>
    <x v="1"/>
    <x v="0"/>
    <x v="0"/>
    <x v="0"/>
    <x v="0"/>
    <x v="0"/>
    <x v="0"/>
    <x v="0"/>
    <n v="10"/>
    <x v="0"/>
    <n v="111058"/>
    <n v="1110580"/>
    <x v="0"/>
    <x v="0"/>
    <x v="0"/>
    <x v="0"/>
    <n v="88846"/>
    <x v="4"/>
  </r>
  <r>
    <x v="4"/>
    <n v="4180886313"/>
    <x v="0"/>
    <x v="8"/>
    <x v="0"/>
    <x v="0"/>
    <s v="win-025"/>
    <x v="0"/>
    <s v="4180886313(6988)"/>
    <x v="1"/>
    <x v="0"/>
    <x v="0"/>
    <x v="0"/>
    <x v="0"/>
    <x v="0"/>
    <x v="0"/>
    <x v="0"/>
    <n v="6"/>
    <x v="0"/>
    <n v="111058"/>
    <n v="666348"/>
    <x v="0"/>
    <x v="0"/>
    <x v="0"/>
    <x v="0"/>
    <n v="53308"/>
    <x v="4"/>
  </r>
  <r>
    <x v="4"/>
    <n v="4180886313"/>
    <x v="0"/>
    <x v="8"/>
    <x v="0"/>
    <x v="0"/>
    <s v="win-025"/>
    <x v="0"/>
    <s v="4180886313(6988)"/>
    <x v="1"/>
    <x v="11"/>
    <x v="11"/>
    <x v="0"/>
    <x v="0"/>
    <x v="0"/>
    <x v="0"/>
    <x v="0"/>
    <n v="6"/>
    <x v="0"/>
    <n v="46000"/>
    <n v="276000"/>
    <x v="0"/>
    <x v="0"/>
    <x v="0"/>
    <x v="0"/>
    <n v="22080"/>
    <x v="4"/>
  </r>
  <r>
    <x v="4"/>
    <n v="4180886313"/>
    <x v="0"/>
    <x v="8"/>
    <x v="0"/>
    <x v="0"/>
    <s v="win-025"/>
    <x v="0"/>
    <s v="4180886313(6988)"/>
    <x v="1"/>
    <x v="2"/>
    <x v="2"/>
    <x v="0"/>
    <x v="0"/>
    <x v="0"/>
    <x v="0"/>
    <x v="0"/>
    <n v="10"/>
    <x v="0"/>
    <n v="73431"/>
    <n v="734310"/>
    <x v="0"/>
    <x v="0"/>
    <x v="0"/>
    <x v="0"/>
    <n v="58745"/>
    <x v="4"/>
  </r>
  <r>
    <x v="4"/>
    <n v="4180886313"/>
    <x v="0"/>
    <x v="8"/>
    <x v="0"/>
    <x v="0"/>
    <s v="win-025"/>
    <x v="0"/>
    <s v="4180886313(6988)"/>
    <x v="1"/>
    <x v="8"/>
    <x v="8"/>
    <x v="0"/>
    <x v="0"/>
    <x v="0"/>
    <x v="0"/>
    <x v="0"/>
    <n v="8"/>
    <x v="0"/>
    <n v="50182"/>
    <n v="401456"/>
    <x v="0"/>
    <x v="0"/>
    <x v="0"/>
    <x v="0"/>
    <n v="32116"/>
    <x v="4"/>
  </r>
  <r>
    <x v="4"/>
    <n v="4180886313"/>
    <x v="0"/>
    <x v="8"/>
    <x v="0"/>
    <x v="0"/>
    <s v="win-025"/>
    <x v="0"/>
    <s v="4180886313(6988)"/>
    <x v="1"/>
    <x v="1"/>
    <x v="1"/>
    <x v="0"/>
    <x v="0"/>
    <x v="0"/>
    <x v="0"/>
    <x v="0"/>
    <n v="6"/>
    <x v="0"/>
    <n v="55595"/>
    <n v="333570"/>
    <x v="0"/>
    <x v="0"/>
    <x v="0"/>
    <x v="0"/>
    <n v="26686"/>
    <x v="4"/>
  </r>
  <r>
    <x v="4"/>
    <n v="4180885405"/>
    <x v="0"/>
    <x v="8"/>
    <x v="0"/>
    <x v="0"/>
    <s v="win-025"/>
    <x v="0"/>
    <s v="4180885405(5887)"/>
    <x v="1"/>
    <x v="1"/>
    <x v="1"/>
    <x v="0"/>
    <x v="0"/>
    <x v="0"/>
    <x v="0"/>
    <x v="0"/>
    <n v="8"/>
    <x v="0"/>
    <n v="55595"/>
    <n v="444760"/>
    <x v="0"/>
    <x v="0"/>
    <x v="0"/>
    <x v="0"/>
    <n v="35581"/>
    <x v="4"/>
  </r>
  <r>
    <x v="4"/>
    <n v="4180885405"/>
    <x v="0"/>
    <x v="8"/>
    <x v="0"/>
    <x v="0"/>
    <s v="win-025"/>
    <x v="0"/>
    <s v="4180885405(5887)"/>
    <x v="1"/>
    <x v="8"/>
    <x v="8"/>
    <x v="0"/>
    <x v="0"/>
    <x v="0"/>
    <x v="0"/>
    <x v="0"/>
    <n v="12"/>
    <x v="0"/>
    <n v="50182"/>
    <n v="602184"/>
    <x v="0"/>
    <x v="0"/>
    <x v="0"/>
    <x v="0"/>
    <n v="48175"/>
    <x v="4"/>
  </r>
  <r>
    <x v="4"/>
    <n v="4180885405"/>
    <x v="0"/>
    <x v="8"/>
    <x v="0"/>
    <x v="0"/>
    <s v="win-025"/>
    <x v="0"/>
    <s v="4180885405(5887)"/>
    <x v="1"/>
    <x v="2"/>
    <x v="2"/>
    <x v="0"/>
    <x v="0"/>
    <x v="0"/>
    <x v="0"/>
    <x v="0"/>
    <n v="18"/>
    <x v="0"/>
    <n v="73431"/>
    <n v="1321758"/>
    <x v="0"/>
    <x v="0"/>
    <x v="0"/>
    <x v="0"/>
    <n v="105741"/>
    <x v="4"/>
  </r>
  <r>
    <x v="4"/>
    <n v="4180885405"/>
    <x v="0"/>
    <x v="8"/>
    <x v="0"/>
    <x v="0"/>
    <s v="win-025"/>
    <x v="0"/>
    <s v="4180885405(5887)"/>
    <x v="1"/>
    <x v="11"/>
    <x v="11"/>
    <x v="0"/>
    <x v="0"/>
    <x v="0"/>
    <x v="0"/>
    <x v="0"/>
    <n v="8"/>
    <x v="0"/>
    <n v="46000"/>
    <n v="368000"/>
    <x v="0"/>
    <x v="0"/>
    <x v="0"/>
    <x v="0"/>
    <n v="29440"/>
    <x v="4"/>
  </r>
  <r>
    <x v="4"/>
    <n v="4180885405"/>
    <x v="0"/>
    <x v="8"/>
    <x v="0"/>
    <x v="0"/>
    <s v="win-025"/>
    <x v="0"/>
    <s v="4180885405(5887)"/>
    <x v="1"/>
    <x v="0"/>
    <x v="0"/>
    <x v="0"/>
    <x v="0"/>
    <x v="0"/>
    <x v="0"/>
    <x v="0"/>
    <n v="8"/>
    <x v="0"/>
    <n v="111058"/>
    <n v="888464"/>
    <x v="0"/>
    <x v="0"/>
    <x v="0"/>
    <x v="0"/>
    <n v="71077"/>
    <x v="4"/>
  </r>
  <r>
    <x v="4"/>
    <n v="4180885405"/>
    <x v="0"/>
    <x v="8"/>
    <x v="0"/>
    <x v="0"/>
    <s v="win-025"/>
    <x v="0"/>
    <s v="4180885405(5887)"/>
    <x v="1"/>
    <x v="10"/>
    <x v="10"/>
    <x v="0"/>
    <x v="0"/>
    <x v="0"/>
    <x v="0"/>
    <x v="0"/>
    <n v="10"/>
    <x v="0"/>
    <n v="74250"/>
    <n v="742500"/>
    <x v="0"/>
    <x v="0"/>
    <x v="0"/>
    <x v="0"/>
    <n v="59400"/>
    <x v="4"/>
  </r>
  <r>
    <x v="4"/>
    <n v="4180885362"/>
    <x v="0"/>
    <x v="8"/>
    <x v="0"/>
    <x v="0"/>
    <s v="win-025"/>
    <x v="0"/>
    <s v="4180885362(5882)"/>
    <x v="1"/>
    <x v="0"/>
    <x v="0"/>
    <x v="0"/>
    <x v="0"/>
    <x v="0"/>
    <x v="0"/>
    <x v="0"/>
    <n v="6"/>
    <x v="0"/>
    <n v="111058"/>
    <n v="666348"/>
    <x v="0"/>
    <x v="0"/>
    <x v="0"/>
    <x v="0"/>
    <n v="53308"/>
    <x v="4"/>
  </r>
  <r>
    <x v="4"/>
    <n v="4180885362"/>
    <x v="0"/>
    <x v="8"/>
    <x v="0"/>
    <x v="0"/>
    <s v="win-025"/>
    <x v="0"/>
    <s v="4180885362(5882)"/>
    <x v="1"/>
    <x v="11"/>
    <x v="11"/>
    <x v="0"/>
    <x v="0"/>
    <x v="0"/>
    <x v="0"/>
    <x v="0"/>
    <n v="6"/>
    <x v="0"/>
    <n v="46000"/>
    <n v="276000"/>
    <x v="0"/>
    <x v="0"/>
    <x v="0"/>
    <x v="0"/>
    <n v="22080"/>
    <x v="4"/>
  </r>
  <r>
    <x v="4"/>
    <n v="4180885362"/>
    <x v="0"/>
    <x v="8"/>
    <x v="0"/>
    <x v="0"/>
    <s v="win-025"/>
    <x v="0"/>
    <s v="4180885362(5882)"/>
    <x v="1"/>
    <x v="2"/>
    <x v="2"/>
    <x v="0"/>
    <x v="0"/>
    <x v="0"/>
    <x v="0"/>
    <x v="0"/>
    <n v="10"/>
    <x v="0"/>
    <n v="73431"/>
    <n v="734310"/>
    <x v="0"/>
    <x v="0"/>
    <x v="0"/>
    <x v="0"/>
    <n v="58745"/>
    <x v="4"/>
  </r>
  <r>
    <x v="4"/>
    <n v="4180885362"/>
    <x v="0"/>
    <x v="8"/>
    <x v="0"/>
    <x v="0"/>
    <s v="win-025"/>
    <x v="0"/>
    <s v="4180885362(5882)"/>
    <x v="1"/>
    <x v="8"/>
    <x v="8"/>
    <x v="0"/>
    <x v="0"/>
    <x v="0"/>
    <x v="0"/>
    <x v="0"/>
    <n v="8"/>
    <x v="0"/>
    <n v="50182"/>
    <n v="401456"/>
    <x v="0"/>
    <x v="0"/>
    <x v="0"/>
    <x v="0"/>
    <n v="32116"/>
    <x v="4"/>
  </r>
  <r>
    <x v="4"/>
    <n v="4180885362"/>
    <x v="0"/>
    <x v="8"/>
    <x v="0"/>
    <x v="0"/>
    <s v="win-025"/>
    <x v="0"/>
    <s v="4180885362(5882)"/>
    <x v="1"/>
    <x v="1"/>
    <x v="1"/>
    <x v="0"/>
    <x v="0"/>
    <x v="0"/>
    <x v="0"/>
    <x v="0"/>
    <n v="6"/>
    <x v="0"/>
    <n v="55595"/>
    <n v="333570"/>
    <x v="0"/>
    <x v="0"/>
    <x v="0"/>
    <x v="0"/>
    <n v="26686"/>
    <x v="4"/>
  </r>
  <r>
    <x v="4"/>
    <n v="4180885362"/>
    <x v="0"/>
    <x v="8"/>
    <x v="0"/>
    <x v="0"/>
    <s v="win-025"/>
    <x v="0"/>
    <s v="4180885362(5882)"/>
    <x v="1"/>
    <x v="10"/>
    <x v="10"/>
    <x v="0"/>
    <x v="0"/>
    <x v="0"/>
    <x v="0"/>
    <x v="0"/>
    <n v="5"/>
    <x v="0"/>
    <n v="74250"/>
    <n v="371250"/>
    <x v="0"/>
    <x v="0"/>
    <x v="0"/>
    <x v="0"/>
    <n v="29700"/>
    <x v="4"/>
  </r>
  <r>
    <x v="4"/>
    <n v="4180885361"/>
    <x v="0"/>
    <x v="8"/>
    <x v="0"/>
    <x v="0"/>
    <s v="win-025"/>
    <x v="0"/>
    <s v="4180885361(5876)"/>
    <x v="1"/>
    <x v="1"/>
    <x v="1"/>
    <x v="0"/>
    <x v="0"/>
    <x v="0"/>
    <x v="0"/>
    <x v="0"/>
    <n v="6"/>
    <x v="0"/>
    <n v="55595"/>
    <n v="333570"/>
    <x v="0"/>
    <x v="0"/>
    <x v="0"/>
    <x v="0"/>
    <n v="26686"/>
    <x v="4"/>
  </r>
  <r>
    <x v="4"/>
    <n v="4180885361"/>
    <x v="0"/>
    <x v="8"/>
    <x v="0"/>
    <x v="0"/>
    <s v="win-025"/>
    <x v="0"/>
    <s v="4180885361(5876)"/>
    <x v="1"/>
    <x v="0"/>
    <x v="0"/>
    <x v="0"/>
    <x v="0"/>
    <x v="0"/>
    <x v="0"/>
    <x v="0"/>
    <n v="6"/>
    <x v="0"/>
    <n v="111058"/>
    <n v="666348"/>
    <x v="0"/>
    <x v="0"/>
    <x v="0"/>
    <x v="0"/>
    <n v="53308"/>
    <x v="4"/>
  </r>
  <r>
    <x v="4"/>
    <n v="4180885361"/>
    <x v="0"/>
    <x v="8"/>
    <x v="0"/>
    <x v="0"/>
    <s v="win-025"/>
    <x v="0"/>
    <s v="4180885361(5876)"/>
    <x v="1"/>
    <x v="11"/>
    <x v="11"/>
    <x v="0"/>
    <x v="0"/>
    <x v="0"/>
    <x v="0"/>
    <x v="0"/>
    <n v="6"/>
    <x v="0"/>
    <n v="46000"/>
    <n v="276000"/>
    <x v="0"/>
    <x v="0"/>
    <x v="0"/>
    <x v="0"/>
    <n v="22080"/>
    <x v="4"/>
  </r>
  <r>
    <x v="4"/>
    <n v="4180885361"/>
    <x v="0"/>
    <x v="8"/>
    <x v="0"/>
    <x v="0"/>
    <s v="win-025"/>
    <x v="0"/>
    <s v="4180885361(5876)"/>
    <x v="1"/>
    <x v="2"/>
    <x v="2"/>
    <x v="0"/>
    <x v="0"/>
    <x v="0"/>
    <x v="0"/>
    <x v="0"/>
    <n v="10"/>
    <x v="0"/>
    <n v="73431"/>
    <n v="734310"/>
    <x v="0"/>
    <x v="0"/>
    <x v="0"/>
    <x v="0"/>
    <n v="58745"/>
    <x v="4"/>
  </r>
  <r>
    <x v="4"/>
    <n v="4180885361"/>
    <x v="0"/>
    <x v="8"/>
    <x v="0"/>
    <x v="0"/>
    <s v="win-025"/>
    <x v="0"/>
    <s v="4180885361(5876)"/>
    <x v="1"/>
    <x v="8"/>
    <x v="8"/>
    <x v="0"/>
    <x v="0"/>
    <x v="0"/>
    <x v="0"/>
    <x v="0"/>
    <n v="8"/>
    <x v="0"/>
    <n v="50182"/>
    <n v="401456"/>
    <x v="0"/>
    <x v="0"/>
    <x v="0"/>
    <x v="0"/>
    <n v="32116"/>
    <x v="4"/>
  </r>
  <r>
    <x v="4"/>
    <n v="4180885474"/>
    <x v="0"/>
    <x v="8"/>
    <x v="0"/>
    <x v="0"/>
    <s v="win-025"/>
    <x v="0"/>
    <s v="4180885474(5935)"/>
    <x v="1"/>
    <x v="1"/>
    <x v="1"/>
    <x v="0"/>
    <x v="0"/>
    <x v="0"/>
    <x v="0"/>
    <x v="0"/>
    <n v="6"/>
    <x v="0"/>
    <n v="55595"/>
    <n v="333570"/>
    <x v="0"/>
    <x v="0"/>
    <x v="0"/>
    <x v="0"/>
    <n v="26686"/>
    <x v="4"/>
  </r>
  <r>
    <x v="4"/>
    <n v="4180885474"/>
    <x v="0"/>
    <x v="8"/>
    <x v="0"/>
    <x v="0"/>
    <s v="win-025"/>
    <x v="0"/>
    <s v="4180885474(5935)"/>
    <x v="1"/>
    <x v="8"/>
    <x v="8"/>
    <x v="0"/>
    <x v="0"/>
    <x v="0"/>
    <x v="0"/>
    <x v="0"/>
    <n v="10"/>
    <x v="0"/>
    <n v="50182"/>
    <n v="501820"/>
    <x v="0"/>
    <x v="0"/>
    <x v="0"/>
    <x v="0"/>
    <n v="40146"/>
    <x v="4"/>
  </r>
  <r>
    <x v="4"/>
    <n v="4180885474"/>
    <x v="0"/>
    <x v="8"/>
    <x v="0"/>
    <x v="0"/>
    <s v="win-025"/>
    <x v="0"/>
    <s v="4180885474(5935)"/>
    <x v="1"/>
    <x v="2"/>
    <x v="2"/>
    <x v="0"/>
    <x v="0"/>
    <x v="0"/>
    <x v="0"/>
    <x v="0"/>
    <n v="14"/>
    <x v="0"/>
    <n v="73431"/>
    <n v="1028034"/>
    <x v="0"/>
    <x v="0"/>
    <x v="0"/>
    <x v="0"/>
    <n v="82243"/>
    <x v="4"/>
  </r>
  <r>
    <x v="4"/>
    <n v="4180885474"/>
    <x v="0"/>
    <x v="8"/>
    <x v="0"/>
    <x v="0"/>
    <s v="win-025"/>
    <x v="0"/>
    <s v="4180885474(5935)"/>
    <x v="1"/>
    <x v="11"/>
    <x v="11"/>
    <x v="0"/>
    <x v="0"/>
    <x v="0"/>
    <x v="0"/>
    <x v="0"/>
    <n v="6"/>
    <x v="0"/>
    <n v="46000"/>
    <n v="276000"/>
    <x v="0"/>
    <x v="0"/>
    <x v="0"/>
    <x v="0"/>
    <n v="22080"/>
    <x v="4"/>
  </r>
  <r>
    <x v="4"/>
    <n v="4180885474"/>
    <x v="0"/>
    <x v="8"/>
    <x v="0"/>
    <x v="0"/>
    <s v="win-025"/>
    <x v="0"/>
    <s v="4180885474(5935)"/>
    <x v="1"/>
    <x v="0"/>
    <x v="0"/>
    <x v="0"/>
    <x v="0"/>
    <x v="0"/>
    <x v="0"/>
    <x v="0"/>
    <n v="6"/>
    <x v="0"/>
    <n v="111058"/>
    <n v="666348"/>
    <x v="0"/>
    <x v="0"/>
    <x v="0"/>
    <x v="0"/>
    <n v="53308"/>
    <x v="4"/>
  </r>
  <r>
    <x v="4"/>
    <n v="4180886222"/>
    <x v="0"/>
    <x v="8"/>
    <x v="0"/>
    <x v="0"/>
    <s v="win-025"/>
    <x v="0"/>
    <s v="4180886222(6862)"/>
    <x v="1"/>
    <x v="0"/>
    <x v="0"/>
    <x v="0"/>
    <x v="0"/>
    <x v="0"/>
    <x v="0"/>
    <x v="0"/>
    <n v="8"/>
    <x v="0"/>
    <n v="111058"/>
    <n v="888464"/>
    <x v="0"/>
    <x v="0"/>
    <x v="0"/>
    <x v="0"/>
    <n v="71077"/>
    <x v="4"/>
  </r>
  <r>
    <x v="4"/>
    <n v="4180886222"/>
    <x v="0"/>
    <x v="8"/>
    <x v="0"/>
    <x v="0"/>
    <s v="win-025"/>
    <x v="0"/>
    <s v="4180886222(6862)"/>
    <x v="1"/>
    <x v="11"/>
    <x v="11"/>
    <x v="0"/>
    <x v="0"/>
    <x v="0"/>
    <x v="0"/>
    <x v="0"/>
    <n v="6"/>
    <x v="0"/>
    <n v="46000"/>
    <n v="276000"/>
    <x v="0"/>
    <x v="0"/>
    <x v="0"/>
    <x v="0"/>
    <n v="22080"/>
    <x v="4"/>
  </r>
  <r>
    <x v="4"/>
    <n v="4180886222"/>
    <x v="0"/>
    <x v="8"/>
    <x v="0"/>
    <x v="0"/>
    <s v="win-025"/>
    <x v="0"/>
    <s v="4180886222(6862)"/>
    <x v="1"/>
    <x v="2"/>
    <x v="2"/>
    <x v="0"/>
    <x v="0"/>
    <x v="0"/>
    <x v="0"/>
    <x v="0"/>
    <n v="14"/>
    <x v="0"/>
    <n v="73431"/>
    <n v="1028034"/>
    <x v="0"/>
    <x v="0"/>
    <x v="0"/>
    <x v="0"/>
    <n v="82243"/>
    <x v="4"/>
  </r>
  <r>
    <x v="4"/>
    <n v="4180886222"/>
    <x v="0"/>
    <x v="8"/>
    <x v="0"/>
    <x v="0"/>
    <s v="win-025"/>
    <x v="0"/>
    <s v="4180886222(6862)"/>
    <x v="1"/>
    <x v="8"/>
    <x v="8"/>
    <x v="0"/>
    <x v="0"/>
    <x v="0"/>
    <x v="0"/>
    <x v="0"/>
    <n v="10"/>
    <x v="0"/>
    <n v="50182"/>
    <n v="501820"/>
    <x v="0"/>
    <x v="0"/>
    <x v="0"/>
    <x v="0"/>
    <n v="40146"/>
    <x v="4"/>
  </r>
  <r>
    <x v="4"/>
    <n v="4180886222"/>
    <x v="0"/>
    <x v="8"/>
    <x v="0"/>
    <x v="0"/>
    <s v="win-025"/>
    <x v="0"/>
    <s v="4180886222(6862)"/>
    <x v="1"/>
    <x v="1"/>
    <x v="1"/>
    <x v="0"/>
    <x v="0"/>
    <x v="0"/>
    <x v="0"/>
    <x v="0"/>
    <n v="6"/>
    <x v="0"/>
    <n v="55595"/>
    <n v="333570"/>
    <x v="0"/>
    <x v="0"/>
    <x v="0"/>
    <x v="0"/>
    <n v="26686"/>
    <x v="4"/>
  </r>
  <r>
    <x v="4"/>
    <n v="4180885564"/>
    <x v="0"/>
    <x v="8"/>
    <x v="0"/>
    <x v="0"/>
    <s v="win-025"/>
    <x v="0"/>
    <s v="4180885564(5989)"/>
    <x v="1"/>
    <x v="0"/>
    <x v="0"/>
    <x v="0"/>
    <x v="0"/>
    <x v="0"/>
    <x v="0"/>
    <x v="0"/>
    <n v="6"/>
    <x v="0"/>
    <n v="111058"/>
    <n v="666348"/>
    <x v="0"/>
    <x v="0"/>
    <x v="0"/>
    <x v="0"/>
    <n v="53308"/>
    <x v="4"/>
  </r>
  <r>
    <x v="4"/>
    <n v="4180885564"/>
    <x v="0"/>
    <x v="8"/>
    <x v="0"/>
    <x v="0"/>
    <s v="win-025"/>
    <x v="0"/>
    <s v="4180885564(5989)"/>
    <x v="1"/>
    <x v="11"/>
    <x v="11"/>
    <x v="0"/>
    <x v="0"/>
    <x v="0"/>
    <x v="0"/>
    <x v="0"/>
    <n v="6"/>
    <x v="0"/>
    <n v="46000"/>
    <n v="276000"/>
    <x v="0"/>
    <x v="0"/>
    <x v="0"/>
    <x v="0"/>
    <n v="22080"/>
    <x v="4"/>
  </r>
  <r>
    <x v="4"/>
    <n v="4180885564"/>
    <x v="0"/>
    <x v="8"/>
    <x v="0"/>
    <x v="0"/>
    <s v="win-025"/>
    <x v="0"/>
    <s v="4180885564(5989)"/>
    <x v="1"/>
    <x v="2"/>
    <x v="2"/>
    <x v="0"/>
    <x v="0"/>
    <x v="0"/>
    <x v="0"/>
    <x v="0"/>
    <n v="10"/>
    <x v="0"/>
    <n v="73431"/>
    <n v="734310"/>
    <x v="0"/>
    <x v="0"/>
    <x v="0"/>
    <x v="0"/>
    <n v="58745"/>
    <x v="4"/>
  </r>
  <r>
    <x v="4"/>
    <n v="4180885564"/>
    <x v="0"/>
    <x v="8"/>
    <x v="0"/>
    <x v="0"/>
    <s v="win-025"/>
    <x v="0"/>
    <s v="4180885564(5989)"/>
    <x v="1"/>
    <x v="8"/>
    <x v="8"/>
    <x v="0"/>
    <x v="0"/>
    <x v="0"/>
    <x v="0"/>
    <x v="0"/>
    <n v="8"/>
    <x v="0"/>
    <n v="50182"/>
    <n v="401456"/>
    <x v="0"/>
    <x v="0"/>
    <x v="0"/>
    <x v="0"/>
    <n v="32116"/>
    <x v="4"/>
  </r>
  <r>
    <x v="4"/>
    <n v="4180885564"/>
    <x v="0"/>
    <x v="8"/>
    <x v="0"/>
    <x v="0"/>
    <s v="win-025"/>
    <x v="0"/>
    <s v="4180885564(5989)"/>
    <x v="1"/>
    <x v="1"/>
    <x v="1"/>
    <x v="0"/>
    <x v="0"/>
    <x v="0"/>
    <x v="0"/>
    <x v="0"/>
    <n v="6"/>
    <x v="0"/>
    <n v="55595"/>
    <n v="333570"/>
    <x v="0"/>
    <x v="0"/>
    <x v="0"/>
    <x v="0"/>
    <n v="26686"/>
    <x v="4"/>
  </r>
  <r>
    <x v="4"/>
    <n v="4180886307"/>
    <x v="0"/>
    <x v="8"/>
    <x v="0"/>
    <x v="0"/>
    <s v="win-025"/>
    <x v="0"/>
    <s v="4180886307(6942)"/>
    <x v="1"/>
    <x v="0"/>
    <x v="0"/>
    <x v="0"/>
    <x v="0"/>
    <x v="0"/>
    <x v="0"/>
    <x v="0"/>
    <n v="10"/>
    <x v="0"/>
    <n v="111058"/>
    <n v="1110580"/>
    <x v="0"/>
    <x v="0"/>
    <x v="0"/>
    <x v="0"/>
    <n v="88846"/>
    <x v="4"/>
  </r>
  <r>
    <x v="4"/>
    <n v="4180886307"/>
    <x v="0"/>
    <x v="8"/>
    <x v="0"/>
    <x v="0"/>
    <s v="win-025"/>
    <x v="0"/>
    <s v="4180886307(6942)"/>
    <x v="1"/>
    <x v="11"/>
    <x v="11"/>
    <x v="0"/>
    <x v="0"/>
    <x v="0"/>
    <x v="0"/>
    <x v="0"/>
    <n v="5"/>
    <x v="0"/>
    <n v="46000"/>
    <n v="230000"/>
    <x v="0"/>
    <x v="0"/>
    <x v="0"/>
    <x v="0"/>
    <n v="18400"/>
    <x v="4"/>
  </r>
  <r>
    <x v="4"/>
    <n v="4180886307"/>
    <x v="0"/>
    <x v="8"/>
    <x v="0"/>
    <x v="0"/>
    <s v="win-025"/>
    <x v="0"/>
    <s v="4180886307(6942)"/>
    <x v="1"/>
    <x v="2"/>
    <x v="2"/>
    <x v="0"/>
    <x v="0"/>
    <x v="0"/>
    <x v="0"/>
    <x v="0"/>
    <n v="10"/>
    <x v="0"/>
    <n v="73431"/>
    <n v="734310"/>
    <x v="0"/>
    <x v="0"/>
    <x v="0"/>
    <x v="0"/>
    <n v="58745"/>
    <x v="4"/>
  </r>
  <r>
    <x v="4"/>
    <n v="4180886307"/>
    <x v="0"/>
    <x v="8"/>
    <x v="0"/>
    <x v="0"/>
    <s v="win-025"/>
    <x v="0"/>
    <s v="4180886307(6942)"/>
    <x v="1"/>
    <x v="8"/>
    <x v="8"/>
    <x v="0"/>
    <x v="0"/>
    <x v="0"/>
    <x v="0"/>
    <x v="0"/>
    <n v="8"/>
    <x v="0"/>
    <n v="50182"/>
    <n v="401456"/>
    <x v="0"/>
    <x v="0"/>
    <x v="0"/>
    <x v="0"/>
    <n v="32116"/>
    <x v="4"/>
  </r>
  <r>
    <x v="4"/>
    <n v="4180886307"/>
    <x v="0"/>
    <x v="8"/>
    <x v="0"/>
    <x v="0"/>
    <s v="win-025"/>
    <x v="0"/>
    <s v="4180886307(6942)"/>
    <x v="1"/>
    <x v="1"/>
    <x v="1"/>
    <x v="0"/>
    <x v="0"/>
    <x v="0"/>
    <x v="0"/>
    <x v="0"/>
    <n v="4"/>
    <x v="0"/>
    <n v="55595"/>
    <n v="222380"/>
    <x v="0"/>
    <x v="0"/>
    <x v="0"/>
    <x v="0"/>
    <n v="17790"/>
    <x v="4"/>
  </r>
  <r>
    <x v="4"/>
    <n v="4180886307"/>
    <x v="0"/>
    <x v="8"/>
    <x v="0"/>
    <x v="0"/>
    <s v="win-025"/>
    <x v="0"/>
    <s v="4180886307(6942)"/>
    <x v="1"/>
    <x v="10"/>
    <x v="10"/>
    <x v="0"/>
    <x v="0"/>
    <x v="0"/>
    <x v="0"/>
    <x v="0"/>
    <n v="5"/>
    <x v="0"/>
    <n v="74250"/>
    <n v="371250"/>
    <x v="0"/>
    <x v="0"/>
    <x v="0"/>
    <x v="0"/>
    <n v="29700"/>
    <x v="4"/>
  </r>
  <r>
    <x v="4"/>
    <n v="4180885476"/>
    <x v="0"/>
    <x v="8"/>
    <x v="0"/>
    <x v="0"/>
    <s v="win-025"/>
    <x v="0"/>
    <s v="4180885476(5938)"/>
    <x v="1"/>
    <x v="1"/>
    <x v="1"/>
    <x v="0"/>
    <x v="0"/>
    <x v="0"/>
    <x v="0"/>
    <x v="0"/>
    <n v="4"/>
    <x v="0"/>
    <n v="55595"/>
    <n v="222380"/>
    <x v="0"/>
    <x v="0"/>
    <x v="0"/>
    <x v="0"/>
    <n v="17790"/>
    <x v="4"/>
  </r>
  <r>
    <x v="4"/>
    <n v="4180885476"/>
    <x v="0"/>
    <x v="8"/>
    <x v="0"/>
    <x v="0"/>
    <s v="win-025"/>
    <x v="0"/>
    <s v="4180885476(5938)"/>
    <x v="1"/>
    <x v="8"/>
    <x v="8"/>
    <x v="0"/>
    <x v="0"/>
    <x v="0"/>
    <x v="0"/>
    <x v="0"/>
    <n v="8"/>
    <x v="0"/>
    <n v="50182"/>
    <n v="401456"/>
    <x v="0"/>
    <x v="0"/>
    <x v="0"/>
    <x v="0"/>
    <n v="32116"/>
    <x v="4"/>
  </r>
  <r>
    <x v="4"/>
    <n v="4180885476"/>
    <x v="0"/>
    <x v="8"/>
    <x v="0"/>
    <x v="0"/>
    <s v="win-025"/>
    <x v="0"/>
    <s v="4180885476(5938)"/>
    <x v="1"/>
    <x v="0"/>
    <x v="0"/>
    <x v="0"/>
    <x v="0"/>
    <x v="0"/>
    <x v="0"/>
    <x v="0"/>
    <n v="6"/>
    <x v="0"/>
    <n v="111058"/>
    <n v="666348"/>
    <x v="0"/>
    <x v="0"/>
    <x v="0"/>
    <x v="0"/>
    <n v="53308"/>
    <x v="4"/>
  </r>
  <r>
    <x v="4"/>
    <n v="4180885476"/>
    <x v="0"/>
    <x v="8"/>
    <x v="0"/>
    <x v="0"/>
    <s v="win-025"/>
    <x v="0"/>
    <s v="4180885476(5938)"/>
    <x v="1"/>
    <x v="11"/>
    <x v="11"/>
    <x v="0"/>
    <x v="0"/>
    <x v="0"/>
    <x v="0"/>
    <x v="0"/>
    <n v="4"/>
    <x v="0"/>
    <n v="46000"/>
    <n v="184000"/>
    <x v="0"/>
    <x v="0"/>
    <x v="0"/>
    <x v="0"/>
    <n v="14720"/>
    <x v="4"/>
  </r>
  <r>
    <x v="4"/>
    <n v="4180885476"/>
    <x v="0"/>
    <x v="8"/>
    <x v="0"/>
    <x v="0"/>
    <s v="win-025"/>
    <x v="0"/>
    <s v="4180885476(5938)"/>
    <x v="1"/>
    <x v="2"/>
    <x v="2"/>
    <x v="0"/>
    <x v="0"/>
    <x v="0"/>
    <x v="0"/>
    <x v="0"/>
    <n v="10"/>
    <x v="0"/>
    <n v="73431"/>
    <n v="734310"/>
    <x v="0"/>
    <x v="0"/>
    <x v="0"/>
    <x v="0"/>
    <n v="58745"/>
    <x v="4"/>
  </r>
  <r>
    <x v="4"/>
    <n v="4180886215"/>
    <x v="0"/>
    <x v="8"/>
    <x v="0"/>
    <x v="0"/>
    <s v="win-025"/>
    <x v="0"/>
    <s v="4180886215(6822)"/>
    <x v="1"/>
    <x v="1"/>
    <x v="1"/>
    <x v="0"/>
    <x v="0"/>
    <x v="0"/>
    <x v="0"/>
    <x v="0"/>
    <n v="6"/>
    <x v="0"/>
    <n v="55595"/>
    <n v="333570"/>
    <x v="0"/>
    <x v="0"/>
    <x v="0"/>
    <x v="0"/>
    <n v="26686"/>
    <x v="4"/>
  </r>
  <r>
    <x v="4"/>
    <n v="4180886215"/>
    <x v="0"/>
    <x v="8"/>
    <x v="0"/>
    <x v="0"/>
    <s v="win-025"/>
    <x v="0"/>
    <s v="4180886215(6822)"/>
    <x v="1"/>
    <x v="8"/>
    <x v="8"/>
    <x v="0"/>
    <x v="0"/>
    <x v="0"/>
    <x v="0"/>
    <x v="0"/>
    <n v="8"/>
    <x v="0"/>
    <n v="50182"/>
    <n v="401456"/>
    <x v="0"/>
    <x v="0"/>
    <x v="0"/>
    <x v="0"/>
    <n v="32116"/>
    <x v="4"/>
  </r>
  <r>
    <x v="4"/>
    <n v="4180886215"/>
    <x v="0"/>
    <x v="8"/>
    <x v="0"/>
    <x v="0"/>
    <s v="win-025"/>
    <x v="0"/>
    <s v="4180886215(6822)"/>
    <x v="1"/>
    <x v="2"/>
    <x v="2"/>
    <x v="0"/>
    <x v="0"/>
    <x v="0"/>
    <x v="0"/>
    <x v="0"/>
    <n v="10"/>
    <x v="0"/>
    <n v="73431"/>
    <n v="734310"/>
    <x v="0"/>
    <x v="0"/>
    <x v="0"/>
    <x v="0"/>
    <n v="58745"/>
    <x v="4"/>
  </r>
  <r>
    <x v="4"/>
    <n v="4180886215"/>
    <x v="0"/>
    <x v="8"/>
    <x v="0"/>
    <x v="0"/>
    <s v="win-025"/>
    <x v="0"/>
    <s v="4180886215(6822)"/>
    <x v="1"/>
    <x v="11"/>
    <x v="11"/>
    <x v="0"/>
    <x v="0"/>
    <x v="0"/>
    <x v="0"/>
    <x v="0"/>
    <n v="6"/>
    <x v="0"/>
    <n v="46000"/>
    <n v="276000"/>
    <x v="0"/>
    <x v="0"/>
    <x v="0"/>
    <x v="0"/>
    <n v="22080"/>
    <x v="4"/>
  </r>
  <r>
    <x v="4"/>
    <n v="4180886215"/>
    <x v="0"/>
    <x v="8"/>
    <x v="0"/>
    <x v="0"/>
    <s v="win-025"/>
    <x v="0"/>
    <s v="4180886215(6822)"/>
    <x v="1"/>
    <x v="0"/>
    <x v="0"/>
    <x v="0"/>
    <x v="0"/>
    <x v="0"/>
    <x v="0"/>
    <x v="0"/>
    <n v="6"/>
    <x v="0"/>
    <n v="111058"/>
    <n v="666348"/>
    <x v="0"/>
    <x v="0"/>
    <x v="0"/>
    <x v="0"/>
    <n v="53308"/>
    <x v="4"/>
  </r>
  <r>
    <x v="4"/>
    <n v="4180886263"/>
    <x v="0"/>
    <x v="8"/>
    <x v="0"/>
    <x v="0"/>
    <s v="win-025"/>
    <x v="0"/>
    <s v="4180886263(6924)"/>
    <x v="1"/>
    <x v="1"/>
    <x v="1"/>
    <x v="0"/>
    <x v="0"/>
    <x v="0"/>
    <x v="0"/>
    <x v="0"/>
    <n v="6"/>
    <x v="0"/>
    <n v="55595"/>
    <n v="333570"/>
    <x v="0"/>
    <x v="0"/>
    <x v="0"/>
    <x v="0"/>
    <n v="26686"/>
    <x v="4"/>
  </r>
  <r>
    <x v="4"/>
    <n v="4180886263"/>
    <x v="0"/>
    <x v="8"/>
    <x v="0"/>
    <x v="0"/>
    <s v="win-025"/>
    <x v="0"/>
    <s v="4180886263(6924)"/>
    <x v="1"/>
    <x v="8"/>
    <x v="8"/>
    <x v="0"/>
    <x v="0"/>
    <x v="0"/>
    <x v="0"/>
    <x v="0"/>
    <n v="10"/>
    <x v="0"/>
    <n v="50182"/>
    <n v="501820"/>
    <x v="0"/>
    <x v="0"/>
    <x v="0"/>
    <x v="0"/>
    <n v="40146"/>
    <x v="4"/>
  </r>
  <r>
    <x v="4"/>
    <n v="4180886263"/>
    <x v="0"/>
    <x v="8"/>
    <x v="0"/>
    <x v="0"/>
    <s v="win-025"/>
    <x v="0"/>
    <s v="4180886263(6924)"/>
    <x v="1"/>
    <x v="2"/>
    <x v="2"/>
    <x v="0"/>
    <x v="0"/>
    <x v="0"/>
    <x v="0"/>
    <x v="0"/>
    <n v="14"/>
    <x v="0"/>
    <n v="73431"/>
    <n v="1028034"/>
    <x v="0"/>
    <x v="0"/>
    <x v="0"/>
    <x v="0"/>
    <n v="82243"/>
    <x v="4"/>
  </r>
  <r>
    <x v="4"/>
    <n v="4180886263"/>
    <x v="0"/>
    <x v="8"/>
    <x v="0"/>
    <x v="0"/>
    <s v="win-025"/>
    <x v="0"/>
    <s v="4180886263(6924)"/>
    <x v="1"/>
    <x v="11"/>
    <x v="11"/>
    <x v="0"/>
    <x v="0"/>
    <x v="0"/>
    <x v="0"/>
    <x v="0"/>
    <n v="6"/>
    <x v="0"/>
    <n v="46000"/>
    <n v="276000"/>
    <x v="0"/>
    <x v="0"/>
    <x v="0"/>
    <x v="0"/>
    <n v="22080"/>
    <x v="4"/>
  </r>
  <r>
    <x v="4"/>
    <n v="4180886263"/>
    <x v="0"/>
    <x v="8"/>
    <x v="0"/>
    <x v="0"/>
    <s v="win-025"/>
    <x v="0"/>
    <s v="4180886263(6924)"/>
    <x v="1"/>
    <x v="0"/>
    <x v="0"/>
    <x v="0"/>
    <x v="0"/>
    <x v="0"/>
    <x v="0"/>
    <x v="0"/>
    <n v="8"/>
    <x v="0"/>
    <n v="111058"/>
    <n v="888464"/>
    <x v="0"/>
    <x v="0"/>
    <x v="0"/>
    <x v="0"/>
    <n v="71077"/>
    <x v="4"/>
  </r>
  <r>
    <x v="6"/>
    <n v="4180970740"/>
    <x v="0"/>
    <x v="8"/>
    <x v="0"/>
    <x v="0"/>
    <s v="win-049"/>
    <x v="0"/>
    <s v="4180970740(2adf)"/>
    <x v="1"/>
    <x v="10"/>
    <x v="10"/>
    <x v="0"/>
    <x v="0"/>
    <x v="0"/>
    <x v="0"/>
    <x v="0"/>
    <n v="5"/>
    <x v="0"/>
    <n v="74250"/>
    <n v="371250"/>
    <x v="0"/>
    <x v="0"/>
    <x v="0"/>
    <x v="0"/>
    <n v="29700"/>
    <x v="4"/>
  </r>
  <r>
    <x v="6"/>
    <n v="4180970740"/>
    <x v="0"/>
    <x v="8"/>
    <x v="0"/>
    <x v="0"/>
    <s v="win-049"/>
    <x v="0"/>
    <s v="4180970740(2adf)"/>
    <x v="1"/>
    <x v="1"/>
    <x v="1"/>
    <x v="0"/>
    <x v="0"/>
    <x v="0"/>
    <x v="0"/>
    <x v="0"/>
    <n v="20"/>
    <x v="0"/>
    <n v="55595"/>
    <n v="1111900"/>
    <x v="0"/>
    <x v="0"/>
    <x v="0"/>
    <x v="0"/>
    <n v="88952"/>
    <x v="4"/>
  </r>
  <r>
    <x v="6"/>
    <n v="4180970740"/>
    <x v="0"/>
    <x v="8"/>
    <x v="0"/>
    <x v="0"/>
    <s v="win-049"/>
    <x v="0"/>
    <s v="4180970740(2adf)"/>
    <x v="1"/>
    <x v="11"/>
    <x v="11"/>
    <x v="0"/>
    <x v="0"/>
    <x v="0"/>
    <x v="0"/>
    <x v="0"/>
    <n v="4"/>
    <x v="0"/>
    <n v="46000"/>
    <n v="184000"/>
    <x v="0"/>
    <x v="0"/>
    <x v="0"/>
    <x v="0"/>
    <n v="14720"/>
    <x v="4"/>
  </r>
  <r>
    <x v="6"/>
    <n v="4180970740"/>
    <x v="0"/>
    <x v="8"/>
    <x v="0"/>
    <x v="0"/>
    <s v="win-049"/>
    <x v="0"/>
    <s v="4180970740(2adf)"/>
    <x v="1"/>
    <x v="8"/>
    <x v="8"/>
    <x v="0"/>
    <x v="0"/>
    <x v="0"/>
    <x v="0"/>
    <x v="0"/>
    <n v="20"/>
    <x v="0"/>
    <n v="50182"/>
    <n v="1003640"/>
    <x v="0"/>
    <x v="0"/>
    <x v="0"/>
    <x v="0"/>
    <n v="80291"/>
    <x v="4"/>
  </r>
  <r>
    <x v="6"/>
    <n v="4180970740"/>
    <x v="0"/>
    <x v="8"/>
    <x v="0"/>
    <x v="0"/>
    <s v="win-049"/>
    <x v="0"/>
    <s v="4180970740(2adf)"/>
    <x v="1"/>
    <x v="2"/>
    <x v="2"/>
    <x v="0"/>
    <x v="0"/>
    <x v="0"/>
    <x v="0"/>
    <x v="0"/>
    <n v="20"/>
    <x v="0"/>
    <n v="73431"/>
    <n v="1468620"/>
    <x v="0"/>
    <x v="0"/>
    <x v="0"/>
    <x v="0"/>
    <n v="117490"/>
    <x v="4"/>
  </r>
  <r>
    <x v="6"/>
    <n v="4180970740"/>
    <x v="0"/>
    <x v="8"/>
    <x v="0"/>
    <x v="0"/>
    <s v="win-049"/>
    <x v="0"/>
    <s v="4180970740(2adf)"/>
    <x v="1"/>
    <x v="9"/>
    <x v="9"/>
    <x v="0"/>
    <x v="0"/>
    <x v="0"/>
    <x v="0"/>
    <x v="0"/>
    <n v="15"/>
    <x v="0"/>
    <n v="70950"/>
    <n v="1064250"/>
    <x v="0"/>
    <x v="0"/>
    <x v="0"/>
    <x v="0"/>
    <n v="85140"/>
    <x v="4"/>
  </r>
  <r>
    <x v="6"/>
    <n v="4180971330"/>
    <x v="0"/>
    <x v="8"/>
    <x v="0"/>
    <x v="0"/>
    <s v="win-049"/>
    <x v="0"/>
    <s v="4180971330(5370)"/>
    <x v="1"/>
    <x v="10"/>
    <x v="10"/>
    <x v="0"/>
    <x v="0"/>
    <x v="0"/>
    <x v="0"/>
    <x v="0"/>
    <n v="10"/>
    <x v="0"/>
    <n v="74250"/>
    <n v="742500"/>
    <x v="0"/>
    <x v="0"/>
    <x v="0"/>
    <x v="0"/>
    <n v="59400"/>
    <x v="4"/>
  </r>
  <r>
    <x v="6"/>
    <n v="4180971330"/>
    <x v="0"/>
    <x v="8"/>
    <x v="0"/>
    <x v="0"/>
    <s v="win-049"/>
    <x v="0"/>
    <s v="4180971330(5370)"/>
    <x v="1"/>
    <x v="2"/>
    <x v="2"/>
    <x v="0"/>
    <x v="0"/>
    <x v="0"/>
    <x v="0"/>
    <x v="0"/>
    <n v="10"/>
    <x v="0"/>
    <n v="73431"/>
    <n v="734310"/>
    <x v="0"/>
    <x v="0"/>
    <x v="0"/>
    <x v="0"/>
    <n v="58745"/>
    <x v="4"/>
  </r>
  <r>
    <x v="6"/>
    <n v="4180971330"/>
    <x v="0"/>
    <x v="8"/>
    <x v="0"/>
    <x v="0"/>
    <s v="win-049"/>
    <x v="0"/>
    <s v="4180971330(5370)"/>
    <x v="1"/>
    <x v="8"/>
    <x v="8"/>
    <x v="0"/>
    <x v="0"/>
    <x v="0"/>
    <x v="0"/>
    <x v="0"/>
    <n v="4"/>
    <x v="0"/>
    <n v="50182"/>
    <n v="200728"/>
    <x v="0"/>
    <x v="0"/>
    <x v="0"/>
    <x v="0"/>
    <n v="16058"/>
    <x v="4"/>
  </r>
  <r>
    <x v="6"/>
    <n v="4180971330"/>
    <x v="0"/>
    <x v="8"/>
    <x v="0"/>
    <x v="0"/>
    <s v="win-049"/>
    <x v="0"/>
    <s v="4180971330(5370)"/>
    <x v="1"/>
    <x v="0"/>
    <x v="0"/>
    <x v="0"/>
    <x v="0"/>
    <x v="0"/>
    <x v="0"/>
    <x v="0"/>
    <n v="10"/>
    <x v="0"/>
    <n v="111058"/>
    <n v="1110580"/>
    <x v="0"/>
    <x v="0"/>
    <x v="0"/>
    <x v="0"/>
    <n v="88846"/>
    <x v="4"/>
  </r>
  <r>
    <x v="6"/>
    <n v="4180971327"/>
    <x v="0"/>
    <x v="8"/>
    <x v="0"/>
    <x v="0"/>
    <s v="win-049"/>
    <x v="0"/>
    <s v="4180971327(5345)"/>
    <x v="1"/>
    <x v="10"/>
    <x v="10"/>
    <x v="0"/>
    <x v="0"/>
    <x v="0"/>
    <x v="0"/>
    <x v="0"/>
    <n v="10"/>
    <x v="0"/>
    <n v="74250"/>
    <n v="742500"/>
    <x v="0"/>
    <x v="0"/>
    <x v="0"/>
    <x v="0"/>
    <n v="59400"/>
    <x v="4"/>
  </r>
  <r>
    <x v="6"/>
    <n v="4180971327"/>
    <x v="0"/>
    <x v="8"/>
    <x v="0"/>
    <x v="0"/>
    <s v="win-049"/>
    <x v="0"/>
    <s v="4180971327(5345)"/>
    <x v="1"/>
    <x v="2"/>
    <x v="2"/>
    <x v="0"/>
    <x v="0"/>
    <x v="0"/>
    <x v="0"/>
    <x v="0"/>
    <n v="4"/>
    <x v="0"/>
    <n v="73431"/>
    <n v="293724"/>
    <x v="0"/>
    <x v="0"/>
    <x v="0"/>
    <x v="0"/>
    <n v="23498"/>
    <x v="4"/>
  </r>
  <r>
    <x v="6"/>
    <n v="4180971327"/>
    <x v="0"/>
    <x v="8"/>
    <x v="0"/>
    <x v="0"/>
    <s v="win-049"/>
    <x v="0"/>
    <s v="4180971327(5345)"/>
    <x v="1"/>
    <x v="8"/>
    <x v="8"/>
    <x v="0"/>
    <x v="0"/>
    <x v="0"/>
    <x v="0"/>
    <x v="0"/>
    <n v="4"/>
    <x v="0"/>
    <n v="50182"/>
    <n v="200728"/>
    <x v="0"/>
    <x v="0"/>
    <x v="0"/>
    <x v="0"/>
    <n v="16058"/>
    <x v="4"/>
  </r>
  <r>
    <x v="6"/>
    <n v="4180971327"/>
    <x v="0"/>
    <x v="8"/>
    <x v="0"/>
    <x v="0"/>
    <s v="win-049"/>
    <x v="0"/>
    <s v="4180971327(5345)"/>
    <x v="1"/>
    <x v="11"/>
    <x v="11"/>
    <x v="0"/>
    <x v="0"/>
    <x v="0"/>
    <x v="0"/>
    <x v="0"/>
    <n v="4"/>
    <x v="0"/>
    <n v="46000"/>
    <n v="184000"/>
    <x v="0"/>
    <x v="0"/>
    <x v="0"/>
    <x v="0"/>
    <n v="14720"/>
    <x v="4"/>
  </r>
  <r>
    <x v="6"/>
    <n v="4180971325"/>
    <x v="0"/>
    <x v="8"/>
    <x v="0"/>
    <x v="0"/>
    <s v="win-049"/>
    <x v="0"/>
    <s v="4180971325(5312)"/>
    <x v="1"/>
    <x v="11"/>
    <x v="11"/>
    <x v="0"/>
    <x v="0"/>
    <x v="0"/>
    <x v="0"/>
    <x v="0"/>
    <n v="4"/>
    <x v="0"/>
    <n v="46000"/>
    <n v="184000"/>
    <x v="0"/>
    <x v="0"/>
    <x v="0"/>
    <x v="0"/>
    <n v="14720"/>
    <x v="4"/>
  </r>
  <r>
    <x v="6"/>
    <n v="4180971325"/>
    <x v="0"/>
    <x v="8"/>
    <x v="0"/>
    <x v="0"/>
    <s v="win-049"/>
    <x v="0"/>
    <s v="4180971325(5312)"/>
    <x v="1"/>
    <x v="8"/>
    <x v="8"/>
    <x v="0"/>
    <x v="0"/>
    <x v="0"/>
    <x v="0"/>
    <x v="0"/>
    <n v="4"/>
    <x v="0"/>
    <n v="50182"/>
    <n v="200728"/>
    <x v="0"/>
    <x v="0"/>
    <x v="0"/>
    <x v="0"/>
    <n v="16058"/>
    <x v="4"/>
  </r>
  <r>
    <x v="6"/>
    <n v="4180971325"/>
    <x v="0"/>
    <x v="8"/>
    <x v="0"/>
    <x v="0"/>
    <s v="win-049"/>
    <x v="0"/>
    <s v="4180971325(5312)"/>
    <x v="1"/>
    <x v="10"/>
    <x v="10"/>
    <x v="0"/>
    <x v="0"/>
    <x v="0"/>
    <x v="0"/>
    <x v="0"/>
    <n v="5"/>
    <x v="0"/>
    <n v="74250"/>
    <n v="371250"/>
    <x v="0"/>
    <x v="0"/>
    <x v="0"/>
    <x v="0"/>
    <n v="29700"/>
    <x v="4"/>
  </r>
  <r>
    <x v="6"/>
    <n v="4180971382"/>
    <x v="0"/>
    <x v="8"/>
    <x v="0"/>
    <x v="0"/>
    <s v="win-049"/>
    <x v="0"/>
    <s v="4180971382(6527)"/>
    <x v="1"/>
    <x v="10"/>
    <x v="10"/>
    <x v="0"/>
    <x v="0"/>
    <x v="0"/>
    <x v="0"/>
    <x v="0"/>
    <n v="5"/>
    <x v="0"/>
    <n v="74250"/>
    <n v="371250"/>
    <x v="0"/>
    <x v="0"/>
    <x v="0"/>
    <x v="0"/>
    <n v="29700"/>
    <x v="4"/>
  </r>
  <r>
    <x v="6"/>
    <n v="4180971382"/>
    <x v="0"/>
    <x v="8"/>
    <x v="0"/>
    <x v="0"/>
    <s v="win-049"/>
    <x v="0"/>
    <s v="4180971382(6527)"/>
    <x v="1"/>
    <x v="2"/>
    <x v="2"/>
    <x v="0"/>
    <x v="0"/>
    <x v="0"/>
    <x v="0"/>
    <x v="0"/>
    <n v="20"/>
    <x v="0"/>
    <n v="73431"/>
    <n v="1468620"/>
    <x v="0"/>
    <x v="0"/>
    <x v="0"/>
    <x v="0"/>
    <n v="117490"/>
    <x v="4"/>
  </r>
  <r>
    <x v="6"/>
    <n v="4180971382"/>
    <x v="0"/>
    <x v="8"/>
    <x v="0"/>
    <x v="0"/>
    <s v="win-049"/>
    <x v="0"/>
    <s v="4180971382(6527)"/>
    <x v="1"/>
    <x v="11"/>
    <x v="11"/>
    <x v="0"/>
    <x v="0"/>
    <x v="0"/>
    <x v="0"/>
    <x v="0"/>
    <n v="10"/>
    <x v="0"/>
    <n v="46000"/>
    <n v="460000"/>
    <x v="0"/>
    <x v="0"/>
    <x v="0"/>
    <x v="0"/>
    <n v="36800"/>
    <x v="4"/>
  </r>
  <r>
    <x v="6"/>
    <n v="4180971382"/>
    <x v="0"/>
    <x v="8"/>
    <x v="0"/>
    <x v="0"/>
    <s v="win-049"/>
    <x v="0"/>
    <s v="4180971382(6527)"/>
    <x v="1"/>
    <x v="0"/>
    <x v="0"/>
    <x v="0"/>
    <x v="0"/>
    <x v="0"/>
    <x v="0"/>
    <x v="0"/>
    <n v="20"/>
    <x v="0"/>
    <n v="111058"/>
    <n v="2221160"/>
    <x v="0"/>
    <x v="0"/>
    <x v="0"/>
    <x v="0"/>
    <n v="177693"/>
    <x v="4"/>
  </r>
  <r>
    <x v="6"/>
    <n v="4180971382"/>
    <x v="0"/>
    <x v="8"/>
    <x v="0"/>
    <x v="0"/>
    <s v="win-049"/>
    <x v="0"/>
    <s v="4180971382(6527)"/>
    <x v="1"/>
    <x v="8"/>
    <x v="8"/>
    <x v="0"/>
    <x v="0"/>
    <x v="0"/>
    <x v="0"/>
    <x v="0"/>
    <n v="5"/>
    <x v="0"/>
    <n v="50182"/>
    <n v="250910"/>
    <x v="0"/>
    <x v="0"/>
    <x v="0"/>
    <x v="0"/>
    <n v="20073"/>
    <x v="4"/>
  </r>
  <r>
    <x v="6"/>
    <n v="4180971382"/>
    <x v="0"/>
    <x v="8"/>
    <x v="0"/>
    <x v="0"/>
    <s v="win-049"/>
    <x v="0"/>
    <s v="4180971382(6527)"/>
    <x v="1"/>
    <x v="12"/>
    <x v="12"/>
    <x v="0"/>
    <x v="0"/>
    <x v="0"/>
    <x v="0"/>
    <x v="0"/>
    <n v="5"/>
    <x v="0"/>
    <n v="49500"/>
    <n v="247500"/>
    <x v="0"/>
    <x v="0"/>
    <x v="0"/>
    <x v="0"/>
    <n v="19800"/>
    <x v="4"/>
  </r>
  <r>
    <x v="6"/>
    <n v="4180971382"/>
    <x v="0"/>
    <x v="8"/>
    <x v="0"/>
    <x v="0"/>
    <s v="win-049"/>
    <x v="0"/>
    <s v="4180971382(6527)"/>
    <x v="1"/>
    <x v="13"/>
    <x v="13"/>
    <x v="0"/>
    <x v="0"/>
    <x v="0"/>
    <x v="0"/>
    <x v="0"/>
    <n v="5"/>
    <x v="0"/>
    <n v="50400"/>
    <n v="252000"/>
    <x v="0"/>
    <x v="0"/>
    <x v="0"/>
    <x v="0"/>
    <n v="20160"/>
    <x v="4"/>
  </r>
  <r>
    <x v="6"/>
    <n v="4180971382"/>
    <x v="0"/>
    <x v="8"/>
    <x v="0"/>
    <x v="0"/>
    <s v="win-049"/>
    <x v="0"/>
    <s v="4180971382(6527)"/>
    <x v="1"/>
    <x v="9"/>
    <x v="9"/>
    <x v="0"/>
    <x v="0"/>
    <x v="0"/>
    <x v="0"/>
    <x v="0"/>
    <n v="15"/>
    <x v="0"/>
    <n v="70950"/>
    <n v="1064250"/>
    <x v="0"/>
    <x v="0"/>
    <x v="0"/>
    <x v="0"/>
    <n v="85140"/>
    <x v="4"/>
  </r>
  <r>
    <x v="7"/>
    <n v="4181042454"/>
    <x v="0"/>
    <x v="8"/>
    <x v="0"/>
    <x v="0"/>
    <s v="win-091"/>
    <x v="0"/>
    <s v="4181042454(2ajd)"/>
    <x v="1"/>
    <x v="2"/>
    <x v="2"/>
    <x v="0"/>
    <x v="0"/>
    <x v="0"/>
    <x v="0"/>
    <x v="0"/>
    <n v="10"/>
    <x v="0"/>
    <n v="73431"/>
    <n v="734310"/>
    <x v="0"/>
    <x v="0"/>
    <x v="0"/>
    <x v="0"/>
    <n v="58745"/>
    <x v="4"/>
  </r>
  <r>
    <x v="7"/>
    <n v="4181042454"/>
    <x v="0"/>
    <x v="8"/>
    <x v="0"/>
    <x v="0"/>
    <s v="win-091"/>
    <x v="0"/>
    <s v="4181042454(2ajd)"/>
    <x v="1"/>
    <x v="1"/>
    <x v="1"/>
    <x v="0"/>
    <x v="0"/>
    <x v="0"/>
    <x v="0"/>
    <x v="0"/>
    <n v="10"/>
    <x v="0"/>
    <n v="55595"/>
    <n v="555950"/>
    <x v="0"/>
    <x v="0"/>
    <x v="0"/>
    <x v="0"/>
    <n v="44476"/>
    <x v="4"/>
  </r>
  <r>
    <x v="7"/>
    <n v="4181042454"/>
    <x v="0"/>
    <x v="8"/>
    <x v="0"/>
    <x v="0"/>
    <s v="win-091"/>
    <x v="0"/>
    <s v="4181042454(2ajd)"/>
    <x v="1"/>
    <x v="12"/>
    <x v="12"/>
    <x v="0"/>
    <x v="0"/>
    <x v="0"/>
    <x v="0"/>
    <x v="0"/>
    <n v="5"/>
    <x v="0"/>
    <n v="49500"/>
    <n v="247500"/>
    <x v="0"/>
    <x v="0"/>
    <x v="0"/>
    <x v="0"/>
    <n v="19800"/>
    <x v="4"/>
  </r>
  <r>
    <x v="7"/>
    <n v="4181042454"/>
    <x v="0"/>
    <x v="8"/>
    <x v="0"/>
    <x v="0"/>
    <s v="win-091"/>
    <x v="0"/>
    <s v="4181042454(2ajd)"/>
    <x v="1"/>
    <x v="8"/>
    <x v="8"/>
    <x v="0"/>
    <x v="0"/>
    <x v="0"/>
    <x v="0"/>
    <x v="0"/>
    <n v="10"/>
    <x v="0"/>
    <n v="50182"/>
    <n v="501820"/>
    <x v="0"/>
    <x v="0"/>
    <x v="0"/>
    <x v="0"/>
    <n v="40146"/>
    <x v="4"/>
  </r>
  <r>
    <x v="6"/>
    <n v="4180971294"/>
    <x v="0"/>
    <x v="8"/>
    <x v="0"/>
    <x v="0"/>
    <s v="win-091"/>
    <x v="0"/>
    <s v="4180971294(2ajd)"/>
    <x v="1"/>
    <x v="2"/>
    <x v="2"/>
    <x v="0"/>
    <x v="0"/>
    <x v="0"/>
    <x v="0"/>
    <x v="0"/>
    <n v="5"/>
    <x v="0"/>
    <n v="73431"/>
    <n v="367155"/>
    <x v="0"/>
    <x v="0"/>
    <x v="0"/>
    <x v="0"/>
    <n v="29372"/>
    <x v="4"/>
  </r>
  <r>
    <x v="6"/>
    <n v="4180971294"/>
    <x v="0"/>
    <x v="8"/>
    <x v="0"/>
    <x v="0"/>
    <s v="win-091"/>
    <x v="0"/>
    <s v="4180971294(2ajd)"/>
    <x v="1"/>
    <x v="11"/>
    <x v="11"/>
    <x v="0"/>
    <x v="0"/>
    <x v="0"/>
    <x v="0"/>
    <x v="0"/>
    <n v="5"/>
    <x v="0"/>
    <n v="46000"/>
    <n v="230000"/>
    <x v="0"/>
    <x v="0"/>
    <x v="0"/>
    <x v="0"/>
    <n v="18400"/>
    <x v="4"/>
  </r>
  <r>
    <x v="7"/>
    <n v="4180996865"/>
    <x v="0"/>
    <x v="8"/>
    <x v="0"/>
    <x v="0"/>
    <s v="win-052"/>
    <x v="0"/>
    <s v="4180996865(1611)"/>
    <x v="1"/>
    <x v="8"/>
    <x v="8"/>
    <x v="0"/>
    <x v="0"/>
    <x v="0"/>
    <x v="0"/>
    <x v="0"/>
    <n v="10"/>
    <x v="0"/>
    <n v="50182"/>
    <n v="501820"/>
    <x v="0"/>
    <x v="0"/>
    <x v="0"/>
    <x v="0"/>
    <n v="40146"/>
    <x v="4"/>
  </r>
  <r>
    <x v="7"/>
    <n v="4180996865"/>
    <x v="0"/>
    <x v="8"/>
    <x v="0"/>
    <x v="0"/>
    <s v="win-052"/>
    <x v="0"/>
    <s v="4180996865(1611)"/>
    <x v="1"/>
    <x v="9"/>
    <x v="9"/>
    <x v="0"/>
    <x v="0"/>
    <x v="0"/>
    <x v="0"/>
    <x v="0"/>
    <n v="10"/>
    <x v="0"/>
    <n v="70950"/>
    <n v="709500"/>
    <x v="0"/>
    <x v="0"/>
    <x v="0"/>
    <x v="0"/>
    <n v="56760"/>
    <x v="4"/>
  </r>
  <r>
    <x v="7"/>
    <n v="4180996865"/>
    <x v="0"/>
    <x v="8"/>
    <x v="0"/>
    <x v="0"/>
    <s v="win-052"/>
    <x v="0"/>
    <s v="4180996865(1611)"/>
    <x v="1"/>
    <x v="2"/>
    <x v="2"/>
    <x v="0"/>
    <x v="0"/>
    <x v="0"/>
    <x v="0"/>
    <x v="0"/>
    <n v="10"/>
    <x v="0"/>
    <n v="73431"/>
    <n v="734310"/>
    <x v="0"/>
    <x v="0"/>
    <x v="0"/>
    <x v="0"/>
    <n v="58745"/>
    <x v="4"/>
  </r>
  <r>
    <x v="7"/>
    <n v="4180996865"/>
    <x v="0"/>
    <x v="8"/>
    <x v="0"/>
    <x v="0"/>
    <s v="win-052"/>
    <x v="0"/>
    <s v="4180996865(1611)"/>
    <x v="1"/>
    <x v="0"/>
    <x v="0"/>
    <x v="0"/>
    <x v="0"/>
    <x v="0"/>
    <x v="0"/>
    <x v="0"/>
    <n v="10"/>
    <x v="0"/>
    <n v="111058"/>
    <n v="1110580"/>
    <x v="0"/>
    <x v="0"/>
    <x v="0"/>
    <x v="0"/>
    <n v="88846"/>
    <x v="4"/>
  </r>
  <r>
    <x v="7"/>
    <n v="4180996865"/>
    <x v="0"/>
    <x v="8"/>
    <x v="0"/>
    <x v="0"/>
    <s v="win-052"/>
    <x v="0"/>
    <s v="4180996865(1611)"/>
    <x v="1"/>
    <x v="7"/>
    <x v="7"/>
    <x v="0"/>
    <x v="0"/>
    <x v="0"/>
    <x v="0"/>
    <x v="0"/>
    <n v="10"/>
    <x v="0"/>
    <n v="111606"/>
    <n v="1116060"/>
    <x v="0"/>
    <x v="0"/>
    <x v="0"/>
    <x v="0"/>
    <n v="89285"/>
    <x v="4"/>
  </r>
  <r>
    <x v="7"/>
    <n v="4181056732"/>
    <x v="0"/>
    <x v="8"/>
    <x v="0"/>
    <x v="0"/>
    <s v="win-035"/>
    <x v="0"/>
    <s v="4181056732(1594)"/>
    <x v="1"/>
    <x v="8"/>
    <x v="8"/>
    <x v="0"/>
    <x v="0"/>
    <x v="0"/>
    <x v="0"/>
    <x v="0"/>
    <n v="10"/>
    <x v="0"/>
    <n v="50182"/>
    <n v="501820"/>
    <x v="0"/>
    <x v="0"/>
    <x v="0"/>
    <x v="0"/>
    <n v="40146"/>
    <x v="4"/>
  </r>
  <r>
    <x v="7"/>
    <n v="4181056732"/>
    <x v="0"/>
    <x v="8"/>
    <x v="0"/>
    <x v="0"/>
    <s v="win-035"/>
    <x v="0"/>
    <s v="4181056732(1594)"/>
    <x v="1"/>
    <x v="0"/>
    <x v="0"/>
    <x v="0"/>
    <x v="0"/>
    <x v="0"/>
    <x v="0"/>
    <x v="0"/>
    <n v="10"/>
    <x v="0"/>
    <n v="111058"/>
    <n v="1110580"/>
    <x v="0"/>
    <x v="0"/>
    <x v="0"/>
    <x v="0"/>
    <n v="88846"/>
    <x v="4"/>
  </r>
  <r>
    <x v="7"/>
    <n v="4181056732"/>
    <x v="0"/>
    <x v="8"/>
    <x v="0"/>
    <x v="0"/>
    <s v="win-035"/>
    <x v="0"/>
    <s v="4181056732(1594)"/>
    <x v="1"/>
    <x v="10"/>
    <x v="10"/>
    <x v="0"/>
    <x v="0"/>
    <x v="0"/>
    <x v="0"/>
    <x v="0"/>
    <n v="10"/>
    <x v="0"/>
    <n v="74250"/>
    <n v="742500"/>
    <x v="0"/>
    <x v="0"/>
    <x v="0"/>
    <x v="0"/>
    <n v="59400"/>
    <x v="4"/>
  </r>
  <r>
    <x v="7"/>
    <n v="4181056732"/>
    <x v="0"/>
    <x v="8"/>
    <x v="0"/>
    <x v="0"/>
    <s v="win-035"/>
    <x v="0"/>
    <s v="4181056732(1594)"/>
    <x v="1"/>
    <x v="12"/>
    <x v="12"/>
    <x v="0"/>
    <x v="0"/>
    <x v="0"/>
    <x v="0"/>
    <x v="0"/>
    <n v="10"/>
    <x v="0"/>
    <n v="49500"/>
    <n v="495000"/>
    <x v="0"/>
    <x v="0"/>
    <x v="0"/>
    <x v="0"/>
    <n v="39600"/>
    <x v="4"/>
  </r>
  <r>
    <x v="7"/>
    <n v="4181031144"/>
    <x v="0"/>
    <x v="8"/>
    <x v="0"/>
    <x v="0"/>
    <s v="win-044"/>
    <x v="0"/>
    <s v="4181031144(1573)"/>
    <x v="1"/>
    <x v="2"/>
    <x v="2"/>
    <x v="0"/>
    <x v="0"/>
    <x v="0"/>
    <x v="0"/>
    <x v="0"/>
    <n v="10"/>
    <x v="0"/>
    <n v="73431"/>
    <n v="734310"/>
    <x v="0"/>
    <x v="0"/>
    <x v="0"/>
    <x v="0"/>
    <n v="58745"/>
    <x v="4"/>
  </r>
  <r>
    <x v="7"/>
    <n v="4181031144"/>
    <x v="0"/>
    <x v="8"/>
    <x v="0"/>
    <x v="0"/>
    <s v="win-044"/>
    <x v="0"/>
    <s v="4181031144(1573)"/>
    <x v="1"/>
    <x v="1"/>
    <x v="1"/>
    <x v="0"/>
    <x v="0"/>
    <x v="0"/>
    <x v="0"/>
    <x v="0"/>
    <n v="5"/>
    <x v="0"/>
    <n v="55595"/>
    <n v="277975"/>
    <x v="0"/>
    <x v="0"/>
    <x v="0"/>
    <x v="0"/>
    <n v="22238"/>
    <x v="4"/>
  </r>
  <r>
    <x v="7"/>
    <n v="4181031144"/>
    <x v="0"/>
    <x v="8"/>
    <x v="0"/>
    <x v="0"/>
    <s v="win-044"/>
    <x v="0"/>
    <s v="4181031144(1573)"/>
    <x v="1"/>
    <x v="7"/>
    <x v="7"/>
    <x v="0"/>
    <x v="0"/>
    <x v="0"/>
    <x v="0"/>
    <x v="0"/>
    <n v="10"/>
    <x v="0"/>
    <n v="111606"/>
    <n v="1116060"/>
    <x v="0"/>
    <x v="0"/>
    <x v="0"/>
    <x v="0"/>
    <n v="89285"/>
    <x v="4"/>
  </r>
  <r>
    <x v="7"/>
    <n v="4181003277"/>
    <x v="0"/>
    <x v="8"/>
    <x v="0"/>
    <x v="0"/>
    <s v="win-029"/>
    <x v="0"/>
    <s v="4181003277(6182)"/>
    <x v="1"/>
    <x v="0"/>
    <x v="0"/>
    <x v="0"/>
    <x v="0"/>
    <x v="0"/>
    <x v="0"/>
    <x v="0"/>
    <n v="20"/>
    <x v="0"/>
    <n v="111058"/>
    <n v="2221160"/>
    <x v="0"/>
    <x v="0"/>
    <x v="0"/>
    <x v="0"/>
    <n v="177693"/>
    <x v="4"/>
  </r>
  <r>
    <x v="18"/>
    <n v="4180564306"/>
    <x v="0"/>
    <x v="8"/>
    <x v="0"/>
    <x v="0"/>
    <s v="win-029"/>
    <x v="0"/>
    <s v="4180564306(6182)"/>
    <x v="1"/>
    <x v="2"/>
    <x v="2"/>
    <x v="0"/>
    <x v="0"/>
    <x v="0"/>
    <x v="0"/>
    <x v="0"/>
    <n v="6"/>
    <x v="0"/>
    <n v="73431"/>
    <n v="440586"/>
    <x v="0"/>
    <x v="0"/>
    <x v="0"/>
    <x v="0"/>
    <n v="35247"/>
    <x v="4"/>
  </r>
  <r>
    <x v="18"/>
    <n v="4180564306"/>
    <x v="0"/>
    <x v="8"/>
    <x v="0"/>
    <x v="0"/>
    <s v="win-029"/>
    <x v="0"/>
    <s v="4180564306(6182)"/>
    <x v="1"/>
    <x v="11"/>
    <x v="11"/>
    <x v="0"/>
    <x v="0"/>
    <x v="0"/>
    <x v="0"/>
    <x v="0"/>
    <n v="13"/>
    <x v="0"/>
    <n v="46000"/>
    <n v="598000"/>
    <x v="0"/>
    <x v="0"/>
    <x v="0"/>
    <x v="0"/>
    <n v="47840"/>
    <x v="4"/>
  </r>
  <r>
    <x v="18"/>
    <n v="4180564306"/>
    <x v="0"/>
    <x v="8"/>
    <x v="0"/>
    <x v="0"/>
    <s v="win-029"/>
    <x v="0"/>
    <s v="4180564306(6182)"/>
    <x v="1"/>
    <x v="1"/>
    <x v="1"/>
    <x v="0"/>
    <x v="0"/>
    <x v="0"/>
    <x v="0"/>
    <x v="0"/>
    <n v="3"/>
    <x v="0"/>
    <n v="55595"/>
    <n v="166785"/>
    <x v="0"/>
    <x v="0"/>
    <x v="0"/>
    <x v="0"/>
    <n v="13343"/>
    <x v="4"/>
  </r>
  <r>
    <x v="7"/>
    <n v="4181054765"/>
    <x v="0"/>
    <x v="8"/>
    <x v="0"/>
    <x v="0"/>
    <s v="win-029"/>
    <x v="0"/>
    <s v="4181054765(4809)"/>
    <x v="1"/>
    <x v="2"/>
    <x v="2"/>
    <x v="0"/>
    <x v="0"/>
    <x v="0"/>
    <x v="0"/>
    <x v="0"/>
    <n v="10"/>
    <x v="0"/>
    <n v="73431"/>
    <n v="734310"/>
    <x v="0"/>
    <x v="0"/>
    <x v="0"/>
    <x v="0"/>
    <n v="58745"/>
    <x v="4"/>
  </r>
  <r>
    <x v="7"/>
    <n v="4181054765"/>
    <x v="0"/>
    <x v="8"/>
    <x v="0"/>
    <x v="0"/>
    <s v="win-029"/>
    <x v="0"/>
    <s v="4181054765(4809)"/>
    <x v="1"/>
    <x v="0"/>
    <x v="0"/>
    <x v="0"/>
    <x v="0"/>
    <x v="0"/>
    <x v="0"/>
    <x v="0"/>
    <n v="5"/>
    <x v="0"/>
    <n v="111058"/>
    <n v="555290"/>
    <x v="0"/>
    <x v="0"/>
    <x v="0"/>
    <x v="0"/>
    <n v="44423"/>
    <x v="4"/>
  </r>
  <r>
    <x v="7"/>
    <n v="4181054765"/>
    <x v="0"/>
    <x v="8"/>
    <x v="0"/>
    <x v="0"/>
    <s v="win-029"/>
    <x v="0"/>
    <s v="4181054765(4809)"/>
    <x v="1"/>
    <x v="11"/>
    <x v="11"/>
    <x v="0"/>
    <x v="0"/>
    <x v="0"/>
    <x v="0"/>
    <x v="0"/>
    <n v="10"/>
    <x v="0"/>
    <n v="46000"/>
    <n v="460000"/>
    <x v="0"/>
    <x v="0"/>
    <x v="0"/>
    <x v="0"/>
    <n v="36800"/>
    <x v="4"/>
  </r>
  <r>
    <x v="3"/>
    <n v="4180865941"/>
    <x v="0"/>
    <x v="8"/>
    <x v="0"/>
    <x v="0"/>
    <s v="win-029"/>
    <x v="0"/>
    <s v="4180865941(4809)"/>
    <x v="1"/>
    <x v="8"/>
    <x v="8"/>
    <x v="0"/>
    <x v="0"/>
    <x v="0"/>
    <x v="0"/>
    <x v="0"/>
    <n v="10"/>
    <x v="0"/>
    <n v="50182"/>
    <n v="501820"/>
    <x v="0"/>
    <x v="0"/>
    <x v="0"/>
    <x v="0"/>
    <n v="40146"/>
    <x v="4"/>
  </r>
  <r>
    <x v="3"/>
    <n v="4180865941"/>
    <x v="0"/>
    <x v="8"/>
    <x v="0"/>
    <x v="0"/>
    <s v="win-029"/>
    <x v="0"/>
    <s v="4180865941(4809)"/>
    <x v="1"/>
    <x v="11"/>
    <x v="11"/>
    <x v="0"/>
    <x v="0"/>
    <x v="0"/>
    <x v="0"/>
    <x v="0"/>
    <n v="3"/>
    <x v="0"/>
    <n v="46000"/>
    <n v="138000"/>
    <x v="0"/>
    <x v="0"/>
    <x v="0"/>
    <x v="0"/>
    <n v="11040"/>
    <x v="4"/>
  </r>
  <r>
    <x v="3"/>
    <n v="4180865941"/>
    <x v="0"/>
    <x v="8"/>
    <x v="0"/>
    <x v="0"/>
    <s v="win-029"/>
    <x v="0"/>
    <s v="4180865941(4809)"/>
    <x v="1"/>
    <x v="0"/>
    <x v="0"/>
    <x v="0"/>
    <x v="0"/>
    <x v="0"/>
    <x v="0"/>
    <x v="0"/>
    <n v="3"/>
    <x v="0"/>
    <n v="111058"/>
    <n v="333174"/>
    <x v="0"/>
    <x v="0"/>
    <x v="0"/>
    <x v="0"/>
    <n v="26654"/>
    <x v="4"/>
  </r>
  <r>
    <x v="3"/>
    <n v="4180865941"/>
    <x v="0"/>
    <x v="8"/>
    <x v="0"/>
    <x v="0"/>
    <s v="win-029"/>
    <x v="0"/>
    <s v="4180865941(4809)"/>
    <x v="1"/>
    <x v="2"/>
    <x v="2"/>
    <x v="0"/>
    <x v="0"/>
    <x v="0"/>
    <x v="0"/>
    <x v="0"/>
    <n v="8"/>
    <x v="0"/>
    <n v="73431"/>
    <n v="587448"/>
    <x v="0"/>
    <x v="0"/>
    <x v="0"/>
    <x v="0"/>
    <n v="46996"/>
    <x v="4"/>
  </r>
  <r>
    <x v="22"/>
    <n v="4180981554"/>
    <x v="0"/>
    <x v="8"/>
    <x v="0"/>
    <x v="0"/>
    <s v="win-029"/>
    <x v="0"/>
    <s v="4180981554(4524)"/>
    <x v="1"/>
    <x v="8"/>
    <x v="8"/>
    <x v="0"/>
    <x v="0"/>
    <x v="0"/>
    <x v="0"/>
    <x v="0"/>
    <n v="5"/>
    <x v="0"/>
    <n v="50182"/>
    <n v="250910"/>
    <x v="0"/>
    <x v="0"/>
    <x v="0"/>
    <x v="0"/>
    <n v="20073"/>
    <x v="4"/>
  </r>
  <r>
    <x v="22"/>
    <n v="4180981554"/>
    <x v="0"/>
    <x v="8"/>
    <x v="0"/>
    <x v="0"/>
    <s v="win-029"/>
    <x v="0"/>
    <s v="4180981554(4524)"/>
    <x v="1"/>
    <x v="10"/>
    <x v="10"/>
    <x v="0"/>
    <x v="0"/>
    <x v="0"/>
    <x v="0"/>
    <x v="0"/>
    <n v="10"/>
    <x v="0"/>
    <n v="74250"/>
    <n v="742500"/>
    <x v="0"/>
    <x v="0"/>
    <x v="0"/>
    <x v="0"/>
    <n v="59400"/>
    <x v="4"/>
  </r>
  <r>
    <x v="22"/>
    <n v="4180981554"/>
    <x v="0"/>
    <x v="8"/>
    <x v="0"/>
    <x v="0"/>
    <s v="win-029"/>
    <x v="0"/>
    <s v="4180981554(4524)"/>
    <x v="1"/>
    <x v="2"/>
    <x v="2"/>
    <x v="0"/>
    <x v="0"/>
    <x v="0"/>
    <x v="0"/>
    <x v="0"/>
    <n v="5"/>
    <x v="0"/>
    <n v="73431"/>
    <n v="367155"/>
    <x v="0"/>
    <x v="0"/>
    <x v="0"/>
    <x v="0"/>
    <n v="29372"/>
    <x v="4"/>
  </r>
  <r>
    <x v="22"/>
    <n v="4180981554"/>
    <x v="0"/>
    <x v="8"/>
    <x v="0"/>
    <x v="0"/>
    <s v="win-029"/>
    <x v="0"/>
    <s v="4180981554(4524)"/>
    <x v="1"/>
    <x v="11"/>
    <x v="11"/>
    <x v="0"/>
    <x v="0"/>
    <x v="0"/>
    <x v="0"/>
    <x v="0"/>
    <n v="10"/>
    <x v="0"/>
    <n v="46000"/>
    <n v="460000"/>
    <x v="0"/>
    <x v="0"/>
    <x v="0"/>
    <x v="0"/>
    <n v="36800"/>
    <x v="4"/>
  </r>
  <r>
    <x v="22"/>
    <n v="4180981554"/>
    <x v="0"/>
    <x v="8"/>
    <x v="0"/>
    <x v="0"/>
    <s v="win-029"/>
    <x v="0"/>
    <s v="4180981554(4524)"/>
    <x v="1"/>
    <x v="0"/>
    <x v="0"/>
    <x v="0"/>
    <x v="0"/>
    <x v="0"/>
    <x v="0"/>
    <x v="0"/>
    <n v="10"/>
    <x v="0"/>
    <n v="111058"/>
    <n v="1110580"/>
    <x v="0"/>
    <x v="0"/>
    <x v="0"/>
    <x v="0"/>
    <n v="88846"/>
    <x v="4"/>
  </r>
  <r>
    <x v="1"/>
    <n v="4180763652"/>
    <x v="0"/>
    <x v="8"/>
    <x v="0"/>
    <x v="0"/>
    <s v="WIN-PTO-00-003"/>
    <x v="0"/>
    <s v="4180763652(2bay)"/>
    <x v="1"/>
    <x v="0"/>
    <x v="0"/>
    <x v="0"/>
    <x v="0"/>
    <x v="0"/>
    <x v="0"/>
    <x v="0"/>
    <n v="20"/>
    <x v="0"/>
    <n v="111058"/>
    <n v="2221160"/>
    <x v="0"/>
    <x v="0"/>
    <x v="0"/>
    <x v="0"/>
    <n v="177693"/>
    <x v="4"/>
  </r>
  <r>
    <x v="1"/>
    <n v="4180763652"/>
    <x v="0"/>
    <x v="8"/>
    <x v="0"/>
    <x v="0"/>
    <s v="WIN-PTO-00-003"/>
    <x v="0"/>
    <s v="4180763652(2bay)"/>
    <x v="1"/>
    <x v="11"/>
    <x v="11"/>
    <x v="0"/>
    <x v="0"/>
    <x v="0"/>
    <x v="0"/>
    <x v="0"/>
    <n v="15"/>
    <x v="0"/>
    <n v="46000"/>
    <n v="690000"/>
    <x v="0"/>
    <x v="0"/>
    <x v="0"/>
    <x v="0"/>
    <n v="55200"/>
    <x v="4"/>
  </r>
  <r>
    <x v="1"/>
    <n v="4180763652"/>
    <x v="0"/>
    <x v="8"/>
    <x v="0"/>
    <x v="0"/>
    <s v="WIN-PTO-00-003"/>
    <x v="0"/>
    <s v="4180763652(2bay)"/>
    <x v="1"/>
    <x v="8"/>
    <x v="8"/>
    <x v="0"/>
    <x v="0"/>
    <x v="0"/>
    <x v="0"/>
    <x v="0"/>
    <n v="12"/>
    <x v="0"/>
    <n v="50182"/>
    <n v="602184"/>
    <x v="0"/>
    <x v="0"/>
    <x v="0"/>
    <x v="0"/>
    <n v="48175"/>
    <x v="4"/>
  </r>
  <r>
    <x v="1"/>
    <n v="4180763652"/>
    <x v="0"/>
    <x v="8"/>
    <x v="0"/>
    <x v="0"/>
    <s v="WIN-PTO-00-003"/>
    <x v="0"/>
    <s v="4180763652(2bay)"/>
    <x v="1"/>
    <x v="2"/>
    <x v="2"/>
    <x v="0"/>
    <x v="0"/>
    <x v="0"/>
    <x v="0"/>
    <x v="0"/>
    <n v="10"/>
    <x v="0"/>
    <n v="73431"/>
    <n v="734310"/>
    <x v="0"/>
    <x v="0"/>
    <x v="0"/>
    <x v="0"/>
    <n v="58745"/>
    <x v="4"/>
  </r>
  <r>
    <x v="7"/>
    <n v="4181038865"/>
    <x v="0"/>
    <x v="8"/>
    <x v="0"/>
    <x v="0"/>
    <s v="WIN-PTO-00-003"/>
    <x v="0"/>
    <s v="4181038865(6460)"/>
    <x v="1"/>
    <x v="0"/>
    <x v="0"/>
    <x v="0"/>
    <x v="0"/>
    <x v="0"/>
    <x v="0"/>
    <x v="0"/>
    <n v="6"/>
    <x v="0"/>
    <n v="111058"/>
    <n v="666348"/>
    <x v="0"/>
    <x v="0"/>
    <x v="0"/>
    <x v="0"/>
    <n v="53308"/>
    <x v="4"/>
  </r>
  <r>
    <x v="7"/>
    <n v="4181038865"/>
    <x v="0"/>
    <x v="8"/>
    <x v="0"/>
    <x v="0"/>
    <s v="WIN-PTO-00-003"/>
    <x v="0"/>
    <s v="4181038865(6460)"/>
    <x v="1"/>
    <x v="2"/>
    <x v="2"/>
    <x v="0"/>
    <x v="0"/>
    <x v="0"/>
    <x v="0"/>
    <x v="0"/>
    <n v="15"/>
    <x v="0"/>
    <n v="73431"/>
    <n v="1101465"/>
    <x v="0"/>
    <x v="0"/>
    <x v="0"/>
    <x v="0"/>
    <n v="88117"/>
    <x v="4"/>
  </r>
  <r>
    <x v="7"/>
    <n v="4181038865"/>
    <x v="0"/>
    <x v="8"/>
    <x v="0"/>
    <x v="0"/>
    <s v="WIN-PTO-00-003"/>
    <x v="0"/>
    <s v="4181038865(6460)"/>
    <x v="1"/>
    <x v="8"/>
    <x v="8"/>
    <x v="0"/>
    <x v="0"/>
    <x v="0"/>
    <x v="0"/>
    <x v="0"/>
    <n v="6"/>
    <x v="0"/>
    <n v="50182"/>
    <n v="301092"/>
    <x v="0"/>
    <x v="0"/>
    <x v="0"/>
    <x v="0"/>
    <n v="24087"/>
    <x v="4"/>
  </r>
  <r>
    <x v="7"/>
    <n v="4181038865"/>
    <x v="0"/>
    <x v="8"/>
    <x v="0"/>
    <x v="0"/>
    <s v="WIN-PTO-00-003"/>
    <x v="0"/>
    <s v="4181038865(6460)"/>
    <x v="1"/>
    <x v="9"/>
    <x v="9"/>
    <x v="0"/>
    <x v="0"/>
    <x v="0"/>
    <x v="0"/>
    <x v="0"/>
    <n v="3"/>
    <x v="0"/>
    <n v="70950"/>
    <n v="212850"/>
    <x v="0"/>
    <x v="0"/>
    <x v="0"/>
    <x v="0"/>
    <n v="17028"/>
    <x v="4"/>
  </r>
  <r>
    <x v="7"/>
    <n v="4181038865"/>
    <x v="0"/>
    <x v="8"/>
    <x v="0"/>
    <x v="0"/>
    <s v="WIN-PTO-00-003"/>
    <x v="0"/>
    <s v="4181038865(6460)"/>
    <x v="1"/>
    <x v="11"/>
    <x v="11"/>
    <x v="0"/>
    <x v="0"/>
    <x v="0"/>
    <x v="0"/>
    <x v="0"/>
    <n v="5"/>
    <x v="0"/>
    <n v="46000"/>
    <n v="230000"/>
    <x v="0"/>
    <x v="0"/>
    <x v="0"/>
    <x v="0"/>
    <n v="18400"/>
    <x v="4"/>
  </r>
  <r>
    <x v="6"/>
    <n v="4180970592"/>
    <x v="0"/>
    <x v="8"/>
    <x v="0"/>
    <x v="0"/>
    <s v="WIN-PTO-00-003"/>
    <x v="0"/>
    <s v="4180970592(6434)"/>
    <x v="1"/>
    <x v="1"/>
    <x v="1"/>
    <x v="0"/>
    <x v="0"/>
    <x v="0"/>
    <x v="0"/>
    <x v="0"/>
    <n v="5"/>
    <x v="0"/>
    <n v="55595"/>
    <n v="277975"/>
    <x v="0"/>
    <x v="0"/>
    <x v="0"/>
    <x v="0"/>
    <n v="22238"/>
    <x v="4"/>
  </r>
  <r>
    <x v="6"/>
    <n v="4180970592"/>
    <x v="0"/>
    <x v="8"/>
    <x v="0"/>
    <x v="0"/>
    <s v="WIN-PTO-00-003"/>
    <x v="0"/>
    <s v="4180970592(6434)"/>
    <x v="1"/>
    <x v="0"/>
    <x v="0"/>
    <x v="0"/>
    <x v="0"/>
    <x v="0"/>
    <x v="0"/>
    <x v="0"/>
    <n v="6"/>
    <x v="0"/>
    <n v="111058"/>
    <n v="666348"/>
    <x v="0"/>
    <x v="0"/>
    <x v="0"/>
    <x v="0"/>
    <n v="53308"/>
    <x v="4"/>
  </r>
  <r>
    <x v="6"/>
    <n v="4180970592"/>
    <x v="0"/>
    <x v="8"/>
    <x v="0"/>
    <x v="0"/>
    <s v="WIN-PTO-00-003"/>
    <x v="0"/>
    <s v="4180970592(6434)"/>
    <x v="1"/>
    <x v="2"/>
    <x v="2"/>
    <x v="0"/>
    <x v="0"/>
    <x v="0"/>
    <x v="0"/>
    <x v="0"/>
    <n v="6"/>
    <x v="0"/>
    <n v="73431"/>
    <n v="440586"/>
    <x v="0"/>
    <x v="0"/>
    <x v="0"/>
    <x v="0"/>
    <n v="35247"/>
    <x v="4"/>
  </r>
  <r>
    <x v="6"/>
    <n v="4180970592"/>
    <x v="0"/>
    <x v="8"/>
    <x v="0"/>
    <x v="0"/>
    <s v="WIN-PTO-00-003"/>
    <x v="0"/>
    <s v="4180970592(6434)"/>
    <x v="1"/>
    <x v="9"/>
    <x v="9"/>
    <x v="0"/>
    <x v="0"/>
    <x v="0"/>
    <x v="0"/>
    <x v="0"/>
    <n v="5"/>
    <x v="0"/>
    <n v="70950"/>
    <n v="354750"/>
    <x v="0"/>
    <x v="0"/>
    <x v="0"/>
    <x v="0"/>
    <n v="28380"/>
    <x v="4"/>
  </r>
  <r>
    <x v="6"/>
    <n v="4180970592"/>
    <x v="0"/>
    <x v="8"/>
    <x v="0"/>
    <x v="0"/>
    <s v="WIN-PTO-00-003"/>
    <x v="0"/>
    <s v="4180970592(6434)"/>
    <x v="1"/>
    <x v="10"/>
    <x v="10"/>
    <x v="0"/>
    <x v="0"/>
    <x v="0"/>
    <x v="0"/>
    <x v="0"/>
    <n v="5"/>
    <x v="0"/>
    <n v="74250"/>
    <n v="371250"/>
    <x v="0"/>
    <x v="0"/>
    <x v="0"/>
    <x v="0"/>
    <n v="29700"/>
    <x v="4"/>
  </r>
  <r>
    <x v="6"/>
    <n v="4180970592"/>
    <x v="0"/>
    <x v="8"/>
    <x v="0"/>
    <x v="0"/>
    <s v="WIN-PTO-00-003"/>
    <x v="0"/>
    <s v="4180970592(6434)"/>
    <x v="1"/>
    <x v="11"/>
    <x v="11"/>
    <x v="0"/>
    <x v="0"/>
    <x v="0"/>
    <x v="0"/>
    <x v="0"/>
    <n v="5"/>
    <x v="0"/>
    <n v="46000"/>
    <n v="230000"/>
    <x v="0"/>
    <x v="0"/>
    <x v="0"/>
    <x v="0"/>
    <n v="18400"/>
    <x v="4"/>
  </r>
  <r>
    <x v="6"/>
    <n v="4180970592"/>
    <x v="0"/>
    <x v="8"/>
    <x v="0"/>
    <x v="0"/>
    <s v="WIN-PTO-00-003"/>
    <x v="0"/>
    <s v="4180970592(6434)"/>
    <x v="1"/>
    <x v="8"/>
    <x v="8"/>
    <x v="0"/>
    <x v="0"/>
    <x v="0"/>
    <x v="0"/>
    <x v="0"/>
    <n v="5"/>
    <x v="0"/>
    <n v="50182"/>
    <n v="250910"/>
    <x v="0"/>
    <x v="0"/>
    <x v="0"/>
    <x v="0"/>
    <n v="20073"/>
    <x v="4"/>
  </r>
  <r>
    <x v="7"/>
    <n v="4180988715"/>
    <x v="0"/>
    <x v="8"/>
    <x v="0"/>
    <x v="0"/>
    <s v="WIN-PTO-00-003"/>
    <x v="0"/>
    <s v="4180988715(3464)"/>
    <x v="1"/>
    <x v="2"/>
    <x v="2"/>
    <x v="0"/>
    <x v="0"/>
    <x v="0"/>
    <x v="0"/>
    <x v="0"/>
    <n v="6"/>
    <x v="0"/>
    <n v="73431"/>
    <n v="440586"/>
    <x v="0"/>
    <x v="0"/>
    <x v="0"/>
    <x v="0"/>
    <n v="35247"/>
    <x v="4"/>
  </r>
  <r>
    <x v="7"/>
    <n v="4180988715"/>
    <x v="0"/>
    <x v="8"/>
    <x v="0"/>
    <x v="0"/>
    <s v="WIN-PTO-00-003"/>
    <x v="0"/>
    <s v="4180988715(3464)"/>
    <x v="1"/>
    <x v="0"/>
    <x v="0"/>
    <x v="0"/>
    <x v="0"/>
    <x v="0"/>
    <x v="0"/>
    <x v="0"/>
    <n v="5"/>
    <x v="0"/>
    <n v="111058"/>
    <n v="555290"/>
    <x v="0"/>
    <x v="0"/>
    <x v="0"/>
    <x v="0"/>
    <n v="44423"/>
    <x v="4"/>
  </r>
  <r>
    <x v="7"/>
    <n v="4180988715"/>
    <x v="0"/>
    <x v="8"/>
    <x v="0"/>
    <x v="0"/>
    <s v="WIN-PTO-00-003"/>
    <x v="0"/>
    <s v="4180988715(3464)"/>
    <x v="1"/>
    <x v="1"/>
    <x v="1"/>
    <x v="0"/>
    <x v="0"/>
    <x v="0"/>
    <x v="0"/>
    <x v="0"/>
    <n v="3"/>
    <x v="0"/>
    <n v="55595"/>
    <n v="166785"/>
    <x v="0"/>
    <x v="0"/>
    <x v="0"/>
    <x v="0"/>
    <n v="13343"/>
    <x v="4"/>
  </r>
  <r>
    <x v="7"/>
    <n v="4180988715"/>
    <x v="0"/>
    <x v="8"/>
    <x v="0"/>
    <x v="0"/>
    <s v="WIN-PTO-00-003"/>
    <x v="0"/>
    <s v="4180988715(3464)"/>
    <x v="1"/>
    <x v="11"/>
    <x v="11"/>
    <x v="0"/>
    <x v="0"/>
    <x v="0"/>
    <x v="0"/>
    <x v="0"/>
    <n v="10"/>
    <x v="0"/>
    <n v="46000"/>
    <n v="460000"/>
    <x v="0"/>
    <x v="0"/>
    <x v="0"/>
    <x v="0"/>
    <n v="36800"/>
    <x v="4"/>
  </r>
  <r>
    <x v="7"/>
    <n v="4180988715"/>
    <x v="0"/>
    <x v="8"/>
    <x v="0"/>
    <x v="0"/>
    <s v="WIN-PTO-00-003"/>
    <x v="0"/>
    <s v="4180988715(3464)"/>
    <x v="1"/>
    <x v="9"/>
    <x v="9"/>
    <x v="0"/>
    <x v="0"/>
    <x v="0"/>
    <x v="0"/>
    <x v="0"/>
    <n v="3"/>
    <x v="0"/>
    <n v="70950"/>
    <n v="212850"/>
    <x v="0"/>
    <x v="0"/>
    <x v="0"/>
    <x v="0"/>
    <n v="17028"/>
    <x v="4"/>
  </r>
  <r>
    <x v="7"/>
    <n v="4180988715"/>
    <x v="0"/>
    <x v="8"/>
    <x v="0"/>
    <x v="0"/>
    <s v="WIN-PTO-00-003"/>
    <x v="0"/>
    <s v="4180988715(3464)"/>
    <x v="1"/>
    <x v="10"/>
    <x v="10"/>
    <x v="0"/>
    <x v="0"/>
    <x v="0"/>
    <x v="0"/>
    <x v="0"/>
    <n v="2"/>
    <x v="0"/>
    <n v="74250"/>
    <n v="148500"/>
    <x v="0"/>
    <x v="0"/>
    <x v="0"/>
    <x v="0"/>
    <n v="11880"/>
    <x v="4"/>
  </r>
  <r>
    <x v="7"/>
    <n v="4180988729"/>
    <x v="0"/>
    <x v="8"/>
    <x v="0"/>
    <x v="0"/>
    <s v="WIN-PTO-00-003"/>
    <x v="0"/>
    <s v="4180988729(6513)"/>
    <x v="1"/>
    <x v="2"/>
    <x v="2"/>
    <x v="0"/>
    <x v="0"/>
    <x v="0"/>
    <x v="0"/>
    <x v="0"/>
    <n v="10"/>
    <x v="0"/>
    <n v="73431"/>
    <n v="734310"/>
    <x v="0"/>
    <x v="0"/>
    <x v="0"/>
    <x v="0"/>
    <n v="58745"/>
    <x v="4"/>
  </r>
  <r>
    <x v="7"/>
    <n v="4180988729"/>
    <x v="0"/>
    <x v="8"/>
    <x v="0"/>
    <x v="0"/>
    <s v="WIN-PTO-00-003"/>
    <x v="0"/>
    <s v="4180988729(6513)"/>
    <x v="1"/>
    <x v="0"/>
    <x v="0"/>
    <x v="0"/>
    <x v="0"/>
    <x v="0"/>
    <x v="0"/>
    <x v="0"/>
    <n v="10"/>
    <x v="0"/>
    <n v="111058"/>
    <n v="1110580"/>
    <x v="0"/>
    <x v="0"/>
    <x v="0"/>
    <x v="0"/>
    <n v="88846"/>
    <x v="4"/>
  </r>
  <r>
    <x v="7"/>
    <n v="4180988729"/>
    <x v="0"/>
    <x v="8"/>
    <x v="0"/>
    <x v="0"/>
    <s v="WIN-PTO-00-003"/>
    <x v="0"/>
    <s v="4180988729(6513)"/>
    <x v="1"/>
    <x v="8"/>
    <x v="8"/>
    <x v="0"/>
    <x v="0"/>
    <x v="0"/>
    <x v="0"/>
    <x v="0"/>
    <n v="10"/>
    <x v="0"/>
    <n v="50182"/>
    <n v="501820"/>
    <x v="0"/>
    <x v="0"/>
    <x v="0"/>
    <x v="0"/>
    <n v="40146"/>
    <x v="4"/>
  </r>
  <r>
    <x v="7"/>
    <n v="4180988729"/>
    <x v="0"/>
    <x v="8"/>
    <x v="0"/>
    <x v="0"/>
    <s v="WIN-PTO-00-003"/>
    <x v="0"/>
    <s v="4180988729(6513)"/>
    <x v="1"/>
    <x v="11"/>
    <x v="11"/>
    <x v="0"/>
    <x v="0"/>
    <x v="0"/>
    <x v="0"/>
    <x v="0"/>
    <n v="10"/>
    <x v="0"/>
    <n v="46000"/>
    <n v="460000"/>
    <x v="0"/>
    <x v="0"/>
    <x v="0"/>
    <x v="0"/>
    <n v="36800"/>
    <x v="4"/>
  </r>
  <r>
    <x v="7"/>
    <n v="4180988729"/>
    <x v="0"/>
    <x v="8"/>
    <x v="0"/>
    <x v="0"/>
    <s v="WIN-PTO-00-003"/>
    <x v="0"/>
    <s v="4180988729(6513)"/>
    <x v="1"/>
    <x v="9"/>
    <x v="9"/>
    <x v="0"/>
    <x v="0"/>
    <x v="0"/>
    <x v="0"/>
    <x v="0"/>
    <n v="10"/>
    <x v="0"/>
    <n v="70950"/>
    <n v="709500"/>
    <x v="0"/>
    <x v="0"/>
    <x v="0"/>
    <x v="0"/>
    <n v="56760"/>
    <x v="4"/>
  </r>
  <r>
    <x v="7"/>
    <n v="4180988729"/>
    <x v="0"/>
    <x v="8"/>
    <x v="0"/>
    <x v="0"/>
    <s v="WIN-PTO-00-003"/>
    <x v="0"/>
    <s v="4180988729(6513)"/>
    <x v="1"/>
    <x v="10"/>
    <x v="10"/>
    <x v="0"/>
    <x v="0"/>
    <x v="0"/>
    <x v="0"/>
    <x v="0"/>
    <n v="5"/>
    <x v="0"/>
    <n v="74250"/>
    <n v="371250"/>
    <x v="0"/>
    <x v="0"/>
    <x v="0"/>
    <x v="0"/>
    <n v="29700"/>
    <x v="4"/>
  </r>
  <r>
    <x v="22"/>
    <n v="4180977768"/>
    <x v="0"/>
    <x v="8"/>
    <x v="0"/>
    <x v="0"/>
    <s v="WIN-QNH-00-007"/>
    <x v="0"/>
    <s v="4180977768(2avz)"/>
    <x v="1"/>
    <x v="2"/>
    <x v="2"/>
    <x v="0"/>
    <x v="0"/>
    <x v="0"/>
    <x v="0"/>
    <x v="0"/>
    <n v="15"/>
    <x v="0"/>
    <n v="73431"/>
    <n v="1101465"/>
    <x v="0"/>
    <x v="0"/>
    <x v="0"/>
    <x v="0"/>
    <n v="88117"/>
    <x v="4"/>
  </r>
  <r>
    <x v="22"/>
    <n v="4180977768"/>
    <x v="0"/>
    <x v="8"/>
    <x v="0"/>
    <x v="0"/>
    <s v="WIN-QNH-00-007"/>
    <x v="0"/>
    <s v="4180977768(2avz)"/>
    <x v="1"/>
    <x v="0"/>
    <x v="0"/>
    <x v="0"/>
    <x v="0"/>
    <x v="0"/>
    <x v="0"/>
    <x v="0"/>
    <n v="10"/>
    <x v="0"/>
    <n v="111058"/>
    <n v="1110580"/>
    <x v="0"/>
    <x v="0"/>
    <x v="0"/>
    <x v="0"/>
    <n v="88846"/>
    <x v="4"/>
  </r>
  <r>
    <x v="22"/>
    <n v="4180977768"/>
    <x v="0"/>
    <x v="8"/>
    <x v="0"/>
    <x v="0"/>
    <s v="WIN-QNH-00-007"/>
    <x v="0"/>
    <s v="4180977768(2avz)"/>
    <x v="1"/>
    <x v="1"/>
    <x v="1"/>
    <x v="0"/>
    <x v="0"/>
    <x v="0"/>
    <x v="0"/>
    <x v="0"/>
    <n v="10"/>
    <x v="0"/>
    <n v="55595"/>
    <n v="555950"/>
    <x v="0"/>
    <x v="0"/>
    <x v="0"/>
    <x v="0"/>
    <n v="44476"/>
    <x v="4"/>
  </r>
  <r>
    <x v="22"/>
    <n v="4180977768"/>
    <x v="0"/>
    <x v="8"/>
    <x v="0"/>
    <x v="0"/>
    <s v="WIN-QNH-00-007"/>
    <x v="0"/>
    <s v="4180977768(2avz)"/>
    <x v="1"/>
    <x v="10"/>
    <x v="10"/>
    <x v="0"/>
    <x v="0"/>
    <x v="0"/>
    <x v="0"/>
    <x v="0"/>
    <n v="10"/>
    <x v="0"/>
    <n v="74250"/>
    <n v="742500"/>
    <x v="0"/>
    <x v="0"/>
    <x v="0"/>
    <x v="0"/>
    <n v="59400"/>
    <x v="4"/>
  </r>
  <r>
    <x v="22"/>
    <n v="4180977768"/>
    <x v="0"/>
    <x v="8"/>
    <x v="0"/>
    <x v="0"/>
    <s v="WIN-QNH-00-007"/>
    <x v="0"/>
    <s v="4180977768(2avz)"/>
    <x v="1"/>
    <x v="8"/>
    <x v="8"/>
    <x v="0"/>
    <x v="0"/>
    <x v="0"/>
    <x v="0"/>
    <x v="0"/>
    <n v="5"/>
    <x v="0"/>
    <n v="50182"/>
    <n v="250910"/>
    <x v="0"/>
    <x v="0"/>
    <x v="0"/>
    <x v="0"/>
    <n v="20073"/>
    <x v="4"/>
  </r>
  <r>
    <x v="22"/>
    <n v="4180977768"/>
    <x v="0"/>
    <x v="8"/>
    <x v="0"/>
    <x v="0"/>
    <s v="WIN-QNH-00-007"/>
    <x v="0"/>
    <s v="4180977768(2avz)"/>
    <x v="1"/>
    <x v="11"/>
    <x v="11"/>
    <x v="0"/>
    <x v="0"/>
    <x v="0"/>
    <x v="0"/>
    <x v="0"/>
    <n v="10"/>
    <x v="0"/>
    <n v="46000"/>
    <n v="460000"/>
    <x v="0"/>
    <x v="0"/>
    <x v="0"/>
    <x v="0"/>
    <n v="36800"/>
    <x v="4"/>
  </r>
  <r>
    <x v="22"/>
    <n v="4180974188"/>
    <x v="0"/>
    <x v="8"/>
    <x v="0"/>
    <x v="0"/>
    <s v="WIN-QNH-00-007"/>
    <x v="0"/>
    <s v="4180974188(6898)"/>
    <x v="1"/>
    <x v="2"/>
    <x v="2"/>
    <x v="0"/>
    <x v="0"/>
    <x v="0"/>
    <x v="0"/>
    <x v="0"/>
    <n v="15"/>
    <x v="0"/>
    <n v="73431"/>
    <n v="1101465"/>
    <x v="0"/>
    <x v="0"/>
    <x v="0"/>
    <x v="0"/>
    <n v="88117"/>
    <x v="4"/>
  </r>
  <r>
    <x v="22"/>
    <n v="4180974188"/>
    <x v="0"/>
    <x v="8"/>
    <x v="0"/>
    <x v="0"/>
    <s v="WIN-QNH-00-007"/>
    <x v="0"/>
    <s v="4180974188(6898)"/>
    <x v="1"/>
    <x v="0"/>
    <x v="0"/>
    <x v="0"/>
    <x v="0"/>
    <x v="0"/>
    <x v="0"/>
    <x v="0"/>
    <n v="10"/>
    <x v="0"/>
    <n v="111058"/>
    <n v="1110580"/>
    <x v="0"/>
    <x v="0"/>
    <x v="0"/>
    <x v="0"/>
    <n v="88846"/>
    <x v="4"/>
  </r>
  <r>
    <x v="22"/>
    <n v="4180974188"/>
    <x v="0"/>
    <x v="8"/>
    <x v="0"/>
    <x v="0"/>
    <s v="WIN-QNH-00-007"/>
    <x v="0"/>
    <s v="4180974188(6898)"/>
    <x v="1"/>
    <x v="1"/>
    <x v="1"/>
    <x v="0"/>
    <x v="0"/>
    <x v="0"/>
    <x v="0"/>
    <x v="0"/>
    <n v="5"/>
    <x v="0"/>
    <n v="55595"/>
    <n v="277975"/>
    <x v="0"/>
    <x v="0"/>
    <x v="0"/>
    <x v="0"/>
    <n v="22238"/>
    <x v="4"/>
  </r>
  <r>
    <x v="22"/>
    <n v="4180974188"/>
    <x v="0"/>
    <x v="8"/>
    <x v="0"/>
    <x v="0"/>
    <s v="WIN-QNH-00-007"/>
    <x v="0"/>
    <s v="4180974188(6898)"/>
    <x v="1"/>
    <x v="9"/>
    <x v="9"/>
    <x v="0"/>
    <x v="0"/>
    <x v="0"/>
    <x v="0"/>
    <x v="0"/>
    <n v="5"/>
    <x v="0"/>
    <n v="70950"/>
    <n v="354750"/>
    <x v="0"/>
    <x v="0"/>
    <x v="0"/>
    <x v="0"/>
    <n v="28380"/>
    <x v="4"/>
  </r>
  <r>
    <x v="22"/>
    <n v="4180974188"/>
    <x v="0"/>
    <x v="8"/>
    <x v="0"/>
    <x v="0"/>
    <s v="WIN-QNH-00-007"/>
    <x v="0"/>
    <s v="4180974188(6898)"/>
    <x v="1"/>
    <x v="10"/>
    <x v="10"/>
    <x v="0"/>
    <x v="0"/>
    <x v="0"/>
    <x v="0"/>
    <x v="0"/>
    <n v="5"/>
    <x v="0"/>
    <n v="74250"/>
    <n v="371250"/>
    <x v="0"/>
    <x v="0"/>
    <x v="0"/>
    <x v="0"/>
    <n v="29700"/>
    <x v="4"/>
  </r>
  <r>
    <x v="22"/>
    <n v="4180974188"/>
    <x v="0"/>
    <x v="8"/>
    <x v="0"/>
    <x v="0"/>
    <s v="WIN-QNH-00-007"/>
    <x v="0"/>
    <s v="4180974188(6898)"/>
    <x v="1"/>
    <x v="8"/>
    <x v="8"/>
    <x v="0"/>
    <x v="0"/>
    <x v="0"/>
    <x v="0"/>
    <x v="0"/>
    <n v="5"/>
    <x v="0"/>
    <n v="50182"/>
    <n v="250910"/>
    <x v="0"/>
    <x v="0"/>
    <x v="0"/>
    <x v="0"/>
    <n v="20073"/>
    <x v="4"/>
  </r>
  <r>
    <x v="22"/>
    <n v="4180974188"/>
    <x v="0"/>
    <x v="8"/>
    <x v="0"/>
    <x v="0"/>
    <s v="WIN-QNH-00-007"/>
    <x v="0"/>
    <s v="4180974188(6898)"/>
    <x v="1"/>
    <x v="11"/>
    <x v="11"/>
    <x v="0"/>
    <x v="0"/>
    <x v="0"/>
    <x v="0"/>
    <x v="0"/>
    <n v="5"/>
    <x v="0"/>
    <n v="46000"/>
    <n v="230000"/>
    <x v="0"/>
    <x v="0"/>
    <x v="0"/>
    <x v="0"/>
    <n v="18400"/>
    <x v="4"/>
  </r>
  <r>
    <x v="7"/>
    <n v="4181008586"/>
    <x v="0"/>
    <x v="8"/>
    <x v="0"/>
    <x v="0"/>
    <s v="WIN-QNH-00-007"/>
    <x v="0"/>
    <s v="4181008586(1543)"/>
    <x v="1"/>
    <x v="0"/>
    <x v="0"/>
    <x v="0"/>
    <x v="0"/>
    <x v="0"/>
    <x v="0"/>
    <x v="0"/>
    <n v="5"/>
    <x v="0"/>
    <n v="111058"/>
    <n v="555290"/>
    <x v="0"/>
    <x v="0"/>
    <x v="0"/>
    <x v="0"/>
    <n v="44423"/>
    <x v="4"/>
  </r>
  <r>
    <x v="7"/>
    <n v="4181008586"/>
    <x v="0"/>
    <x v="8"/>
    <x v="0"/>
    <x v="0"/>
    <s v="WIN-QNH-00-007"/>
    <x v="0"/>
    <s v="4181008586(1543)"/>
    <x v="1"/>
    <x v="2"/>
    <x v="2"/>
    <x v="0"/>
    <x v="0"/>
    <x v="0"/>
    <x v="0"/>
    <x v="0"/>
    <n v="5"/>
    <x v="0"/>
    <n v="73431"/>
    <n v="367155"/>
    <x v="0"/>
    <x v="0"/>
    <x v="0"/>
    <x v="0"/>
    <n v="29372"/>
    <x v="4"/>
  </r>
  <r>
    <x v="7"/>
    <n v="4181008586"/>
    <x v="0"/>
    <x v="8"/>
    <x v="0"/>
    <x v="0"/>
    <s v="WIN-QNH-00-007"/>
    <x v="0"/>
    <s v="4181008586(1543)"/>
    <x v="1"/>
    <x v="7"/>
    <x v="7"/>
    <x v="0"/>
    <x v="0"/>
    <x v="0"/>
    <x v="0"/>
    <x v="0"/>
    <n v="5"/>
    <x v="0"/>
    <n v="111606"/>
    <n v="558030"/>
    <x v="0"/>
    <x v="0"/>
    <x v="0"/>
    <x v="0"/>
    <n v="44642"/>
    <x v="4"/>
  </r>
  <r>
    <x v="7"/>
    <n v="4181008586"/>
    <x v="0"/>
    <x v="8"/>
    <x v="0"/>
    <x v="0"/>
    <s v="WIN-QNH-00-007"/>
    <x v="0"/>
    <s v="4181008586(1543)"/>
    <x v="1"/>
    <x v="1"/>
    <x v="1"/>
    <x v="0"/>
    <x v="0"/>
    <x v="0"/>
    <x v="0"/>
    <x v="0"/>
    <n v="5"/>
    <x v="0"/>
    <n v="55595"/>
    <n v="277975"/>
    <x v="0"/>
    <x v="0"/>
    <x v="0"/>
    <x v="0"/>
    <n v="22238"/>
    <x v="4"/>
  </r>
  <r>
    <x v="7"/>
    <n v="4181008586"/>
    <x v="0"/>
    <x v="8"/>
    <x v="0"/>
    <x v="0"/>
    <s v="WIN-QNH-00-007"/>
    <x v="0"/>
    <s v="4181008586(1543)"/>
    <x v="1"/>
    <x v="13"/>
    <x v="13"/>
    <x v="0"/>
    <x v="0"/>
    <x v="0"/>
    <x v="0"/>
    <x v="0"/>
    <n v="5"/>
    <x v="0"/>
    <n v="50400"/>
    <n v="252000"/>
    <x v="0"/>
    <x v="0"/>
    <x v="0"/>
    <x v="0"/>
    <n v="20160"/>
    <x v="4"/>
  </r>
  <r>
    <x v="7"/>
    <n v="4181008586"/>
    <x v="0"/>
    <x v="8"/>
    <x v="0"/>
    <x v="0"/>
    <s v="WIN-QNH-00-007"/>
    <x v="0"/>
    <s v="4181008586(1543)"/>
    <x v="1"/>
    <x v="8"/>
    <x v="8"/>
    <x v="0"/>
    <x v="0"/>
    <x v="0"/>
    <x v="0"/>
    <x v="0"/>
    <n v="5"/>
    <x v="0"/>
    <n v="50182"/>
    <n v="250910"/>
    <x v="0"/>
    <x v="0"/>
    <x v="0"/>
    <x v="0"/>
    <n v="20073"/>
    <x v="4"/>
  </r>
  <r>
    <x v="22"/>
    <n v="4180974368"/>
    <x v="0"/>
    <x v="8"/>
    <x v="0"/>
    <x v="0"/>
    <s v="win-056"/>
    <x v="0"/>
    <s v="4180974368(2bk4)"/>
    <x v="1"/>
    <x v="2"/>
    <x v="2"/>
    <x v="0"/>
    <x v="0"/>
    <x v="0"/>
    <x v="0"/>
    <x v="0"/>
    <n v="30"/>
    <x v="0"/>
    <n v="73431"/>
    <n v="2202930"/>
    <x v="0"/>
    <x v="0"/>
    <x v="0"/>
    <x v="0"/>
    <n v="176234"/>
    <x v="4"/>
  </r>
  <r>
    <x v="22"/>
    <n v="4180974368"/>
    <x v="0"/>
    <x v="8"/>
    <x v="0"/>
    <x v="0"/>
    <s v="win-056"/>
    <x v="0"/>
    <s v="4180974368(2bk4)"/>
    <x v="1"/>
    <x v="8"/>
    <x v="8"/>
    <x v="0"/>
    <x v="0"/>
    <x v="0"/>
    <x v="0"/>
    <x v="0"/>
    <n v="10"/>
    <x v="0"/>
    <n v="50182"/>
    <n v="501820"/>
    <x v="0"/>
    <x v="0"/>
    <x v="0"/>
    <x v="0"/>
    <n v="40146"/>
    <x v="4"/>
  </r>
  <r>
    <x v="22"/>
    <n v="4180974368"/>
    <x v="0"/>
    <x v="8"/>
    <x v="0"/>
    <x v="0"/>
    <s v="win-056"/>
    <x v="0"/>
    <s v="4180974368(2bk4)"/>
    <x v="1"/>
    <x v="11"/>
    <x v="11"/>
    <x v="0"/>
    <x v="0"/>
    <x v="0"/>
    <x v="0"/>
    <x v="0"/>
    <n v="10"/>
    <x v="0"/>
    <n v="46000"/>
    <n v="460000"/>
    <x v="0"/>
    <x v="0"/>
    <x v="0"/>
    <x v="0"/>
    <n v="36800"/>
    <x v="4"/>
  </r>
  <r>
    <x v="7"/>
    <n v="4181020287"/>
    <x v="0"/>
    <x v="8"/>
    <x v="0"/>
    <x v="0"/>
    <s v="win-056"/>
    <x v="0"/>
    <s v="4181020287(5526)"/>
    <x v="1"/>
    <x v="2"/>
    <x v="2"/>
    <x v="0"/>
    <x v="0"/>
    <x v="0"/>
    <x v="0"/>
    <x v="0"/>
    <n v="5"/>
    <x v="0"/>
    <n v="73431"/>
    <n v="367155"/>
    <x v="0"/>
    <x v="0"/>
    <x v="0"/>
    <x v="0"/>
    <n v="29372"/>
    <x v="4"/>
  </r>
  <r>
    <x v="7"/>
    <n v="4181020287"/>
    <x v="0"/>
    <x v="8"/>
    <x v="0"/>
    <x v="0"/>
    <s v="win-056"/>
    <x v="0"/>
    <s v="4181020287(5526)"/>
    <x v="1"/>
    <x v="0"/>
    <x v="0"/>
    <x v="0"/>
    <x v="0"/>
    <x v="0"/>
    <x v="0"/>
    <x v="0"/>
    <n v="5"/>
    <x v="0"/>
    <n v="111058"/>
    <n v="555290"/>
    <x v="0"/>
    <x v="0"/>
    <x v="0"/>
    <x v="0"/>
    <n v="44423"/>
    <x v="4"/>
  </r>
  <r>
    <x v="7"/>
    <n v="4181020287"/>
    <x v="0"/>
    <x v="8"/>
    <x v="0"/>
    <x v="0"/>
    <s v="win-056"/>
    <x v="0"/>
    <s v="4181020287(5526)"/>
    <x v="1"/>
    <x v="8"/>
    <x v="8"/>
    <x v="0"/>
    <x v="0"/>
    <x v="0"/>
    <x v="0"/>
    <x v="0"/>
    <n v="5"/>
    <x v="0"/>
    <n v="50182"/>
    <n v="250910"/>
    <x v="0"/>
    <x v="0"/>
    <x v="0"/>
    <x v="0"/>
    <n v="20073"/>
    <x v="4"/>
  </r>
  <r>
    <x v="7"/>
    <n v="4181020287"/>
    <x v="0"/>
    <x v="8"/>
    <x v="0"/>
    <x v="0"/>
    <s v="win-056"/>
    <x v="0"/>
    <s v="4181020287(5526)"/>
    <x v="1"/>
    <x v="1"/>
    <x v="1"/>
    <x v="0"/>
    <x v="0"/>
    <x v="0"/>
    <x v="0"/>
    <x v="0"/>
    <n v="5"/>
    <x v="0"/>
    <n v="55595"/>
    <n v="277975"/>
    <x v="0"/>
    <x v="0"/>
    <x v="0"/>
    <x v="0"/>
    <n v="22238"/>
    <x v="4"/>
  </r>
  <r>
    <x v="7"/>
    <n v="4181020287"/>
    <x v="0"/>
    <x v="8"/>
    <x v="0"/>
    <x v="0"/>
    <s v="win-056"/>
    <x v="0"/>
    <s v="4181020287(5526)"/>
    <x v="1"/>
    <x v="10"/>
    <x v="10"/>
    <x v="0"/>
    <x v="0"/>
    <x v="0"/>
    <x v="0"/>
    <x v="0"/>
    <n v="5"/>
    <x v="0"/>
    <n v="74250"/>
    <n v="371250"/>
    <x v="0"/>
    <x v="0"/>
    <x v="0"/>
    <x v="0"/>
    <n v="29700"/>
    <x v="4"/>
  </r>
  <r>
    <x v="7"/>
    <n v="4181020287"/>
    <x v="0"/>
    <x v="8"/>
    <x v="0"/>
    <x v="0"/>
    <s v="win-056"/>
    <x v="0"/>
    <s v="4181020287(5526)"/>
    <x v="1"/>
    <x v="9"/>
    <x v="9"/>
    <x v="0"/>
    <x v="0"/>
    <x v="0"/>
    <x v="0"/>
    <x v="0"/>
    <n v="5"/>
    <x v="0"/>
    <n v="70950"/>
    <n v="354750"/>
    <x v="0"/>
    <x v="0"/>
    <x v="0"/>
    <x v="0"/>
    <n v="28380"/>
    <x v="4"/>
  </r>
  <r>
    <x v="1"/>
    <n v="4180763671"/>
    <x v="0"/>
    <x v="8"/>
    <x v="0"/>
    <x v="0"/>
    <s v="win-056"/>
    <x v="0"/>
    <s v="4180763671(2bdl)"/>
    <x v="1"/>
    <x v="11"/>
    <x v="11"/>
    <x v="0"/>
    <x v="0"/>
    <x v="0"/>
    <x v="0"/>
    <x v="0"/>
    <n v="10"/>
    <x v="0"/>
    <n v="46000"/>
    <n v="460000"/>
    <x v="0"/>
    <x v="0"/>
    <x v="0"/>
    <x v="0"/>
    <n v="36800"/>
    <x v="4"/>
  </r>
  <r>
    <x v="1"/>
    <n v="4180763671"/>
    <x v="0"/>
    <x v="8"/>
    <x v="0"/>
    <x v="0"/>
    <s v="win-056"/>
    <x v="0"/>
    <s v="4180763671(2bdl)"/>
    <x v="1"/>
    <x v="13"/>
    <x v="13"/>
    <x v="0"/>
    <x v="0"/>
    <x v="0"/>
    <x v="0"/>
    <x v="0"/>
    <n v="5"/>
    <x v="0"/>
    <n v="50400"/>
    <n v="252000"/>
    <x v="0"/>
    <x v="0"/>
    <x v="0"/>
    <x v="0"/>
    <n v="20160"/>
    <x v="4"/>
  </r>
  <r>
    <x v="1"/>
    <n v="4180763671"/>
    <x v="0"/>
    <x v="8"/>
    <x v="0"/>
    <x v="0"/>
    <s v="win-056"/>
    <x v="0"/>
    <s v="4180763671(2bdl)"/>
    <x v="1"/>
    <x v="2"/>
    <x v="2"/>
    <x v="0"/>
    <x v="0"/>
    <x v="0"/>
    <x v="0"/>
    <x v="0"/>
    <n v="20"/>
    <x v="0"/>
    <n v="73431"/>
    <n v="1468620"/>
    <x v="0"/>
    <x v="0"/>
    <x v="0"/>
    <x v="0"/>
    <n v="117490"/>
    <x v="4"/>
  </r>
  <r>
    <x v="1"/>
    <n v="4180763671"/>
    <x v="0"/>
    <x v="8"/>
    <x v="0"/>
    <x v="0"/>
    <s v="win-056"/>
    <x v="0"/>
    <s v="4180763671(2bdl)"/>
    <x v="1"/>
    <x v="0"/>
    <x v="0"/>
    <x v="0"/>
    <x v="0"/>
    <x v="0"/>
    <x v="0"/>
    <x v="0"/>
    <n v="20"/>
    <x v="0"/>
    <n v="111058"/>
    <n v="2221160"/>
    <x v="0"/>
    <x v="0"/>
    <x v="0"/>
    <x v="0"/>
    <n v="177693"/>
    <x v="4"/>
  </r>
  <r>
    <x v="1"/>
    <n v="4180763671"/>
    <x v="0"/>
    <x v="8"/>
    <x v="0"/>
    <x v="0"/>
    <s v="win-056"/>
    <x v="0"/>
    <s v="4180763671(2bdl)"/>
    <x v="1"/>
    <x v="1"/>
    <x v="1"/>
    <x v="0"/>
    <x v="0"/>
    <x v="0"/>
    <x v="0"/>
    <x v="0"/>
    <n v="6"/>
    <x v="0"/>
    <n v="55595"/>
    <n v="333570"/>
    <x v="0"/>
    <x v="0"/>
    <x v="0"/>
    <x v="0"/>
    <n v="26686"/>
    <x v="4"/>
  </r>
  <r>
    <x v="1"/>
    <n v="4180763671"/>
    <x v="0"/>
    <x v="8"/>
    <x v="0"/>
    <x v="0"/>
    <s v="win-056"/>
    <x v="0"/>
    <s v="4180763671(2bdl)"/>
    <x v="1"/>
    <x v="10"/>
    <x v="10"/>
    <x v="0"/>
    <x v="0"/>
    <x v="0"/>
    <x v="0"/>
    <x v="0"/>
    <n v="5"/>
    <x v="0"/>
    <n v="74250"/>
    <n v="371250"/>
    <x v="0"/>
    <x v="0"/>
    <x v="0"/>
    <x v="0"/>
    <n v="29700"/>
    <x v="4"/>
  </r>
  <r>
    <x v="1"/>
    <n v="4180763671"/>
    <x v="0"/>
    <x v="8"/>
    <x v="0"/>
    <x v="0"/>
    <s v="win-056"/>
    <x v="0"/>
    <s v="4180763671(2bdl)"/>
    <x v="1"/>
    <x v="12"/>
    <x v="12"/>
    <x v="0"/>
    <x v="0"/>
    <x v="0"/>
    <x v="0"/>
    <x v="0"/>
    <n v="5"/>
    <x v="0"/>
    <n v="49500"/>
    <n v="247500"/>
    <x v="0"/>
    <x v="0"/>
    <x v="0"/>
    <x v="0"/>
    <n v="19800"/>
    <x v="4"/>
  </r>
  <r>
    <x v="1"/>
    <n v="4180763671"/>
    <x v="0"/>
    <x v="8"/>
    <x v="0"/>
    <x v="0"/>
    <s v="win-056"/>
    <x v="0"/>
    <s v="4180763671(2bdl)"/>
    <x v="1"/>
    <x v="8"/>
    <x v="8"/>
    <x v="0"/>
    <x v="0"/>
    <x v="0"/>
    <x v="0"/>
    <x v="0"/>
    <n v="8"/>
    <x v="0"/>
    <n v="50182"/>
    <n v="401456"/>
    <x v="0"/>
    <x v="0"/>
    <x v="0"/>
    <x v="0"/>
    <n v="32116"/>
    <x v="4"/>
  </r>
  <r>
    <x v="4"/>
    <n v="4180884308"/>
    <x v="0"/>
    <x v="8"/>
    <x v="0"/>
    <x v="0"/>
    <s v="win-044"/>
    <x v="0"/>
    <s v="4180884308(2aaz)"/>
    <x v="1"/>
    <x v="0"/>
    <x v="0"/>
    <x v="0"/>
    <x v="0"/>
    <x v="0"/>
    <x v="0"/>
    <x v="0"/>
    <n v="10"/>
    <x v="0"/>
    <n v="111058"/>
    <n v="1110580"/>
    <x v="0"/>
    <x v="0"/>
    <x v="0"/>
    <x v="0"/>
    <n v="88846"/>
    <x v="4"/>
  </r>
  <r>
    <x v="4"/>
    <n v="4180884308"/>
    <x v="0"/>
    <x v="8"/>
    <x v="0"/>
    <x v="0"/>
    <s v="win-044"/>
    <x v="0"/>
    <s v="4180884308(2aaz)"/>
    <x v="1"/>
    <x v="11"/>
    <x v="11"/>
    <x v="0"/>
    <x v="0"/>
    <x v="0"/>
    <x v="0"/>
    <x v="0"/>
    <n v="12"/>
    <x v="0"/>
    <n v="46000"/>
    <n v="552000"/>
    <x v="0"/>
    <x v="0"/>
    <x v="0"/>
    <x v="0"/>
    <n v="44160"/>
    <x v="4"/>
  </r>
  <r>
    <x v="4"/>
    <n v="4180884308"/>
    <x v="0"/>
    <x v="8"/>
    <x v="0"/>
    <x v="0"/>
    <s v="win-044"/>
    <x v="0"/>
    <s v="4180884308(2aaz)"/>
    <x v="1"/>
    <x v="2"/>
    <x v="2"/>
    <x v="0"/>
    <x v="0"/>
    <x v="0"/>
    <x v="0"/>
    <x v="0"/>
    <n v="45"/>
    <x v="0"/>
    <n v="73431"/>
    <n v="3304395"/>
    <x v="0"/>
    <x v="0"/>
    <x v="0"/>
    <x v="0"/>
    <n v="264352"/>
    <x v="4"/>
  </r>
  <r>
    <x v="4"/>
    <n v="4180884308"/>
    <x v="0"/>
    <x v="8"/>
    <x v="0"/>
    <x v="0"/>
    <s v="win-044"/>
    <x v="0"/>
    <s v="4180884308(2aaz)"/>
    <x v="1"/>
    <x v="8"/>
    <x v="8"/>
    <x v="0"/>
    <x v="0"/>
    <x v="0"/>
    <x v="0"/>
    <x v="0"/>
    <n v="12"/>
    <x v="0"/>
    <n v="50182"/>
    <n v="602184"/>
    <x v="0"/>
    <x v="0"/>
    <x v="0"/>
    <x v="0"/>
    <n v="48175"/>
    <x v="4"/>
  </r>
  <r>
    <x v="4"/>
    <n v="4180884308"/>
    <x v="0"/>
    <x v="8"/>
    <x v="0"/>
    <x v="0"/>
    <s v="win-044"/>
    <x v="0"/>
    <s v="4180884308(2aaz)"/>
    <x v="1"/>
    <x v="1"/>
    <x v="1"/>
    <x v="0"/>
    <x v="0"/>
    <x v="0"/>
    <x v="0"/>
    <x v="0"/>
    <n v="10"/>
    <x v="0"/>
    <n v="55595"/>
    <n v="555950"/>
    <x v="0"/>
    <x v="0"/>
    <x v="0"/>
    <x v="0"/>
    <n v="44476"/>
    <x v="4"/>
  </r>
  <r>
    <x v="6"/>
    <n v="4180961613"/>
    <x v="0"/>
    <x v="8"/>
    <x v="0"/>
    <x v="0"/>
    <s v="win-020"/>
    <x v="0"/>
    <s v="4180961613(4483)"/>
    <x v="1"/>
    <x v="2"/>
    <x v="2"/>
    <x v="0"/>
    <x v="0"/>
    <x v="0"/>
    <x v="0"/>
    <x v="0"/>
    <n v="21"/>
    <x v="0"/>
    <n v="73431"/>
    <n v="1542051"/>
    <x v="0"/>
    <x v="0"/>
    <x v="0"/>
    <x v="0"/>
    <n v="123364"/>
    <x v="4"/>
  </r>
  <r>
    <x v="6"/>
    <n v="4180961613"/>
    <x v="0"/>
    <x v="8"/>
    <x v="0"/>
    <x v="0"/>
    <s v="win-020"/>
    <x v="0"/>
    <s v="4180961613(4483)"/>
    <x v="1"/>
    <x v="0"/>
    <x v="0"/>
    <x v="0"/>
    <x v="0"/>
    <x v="0"/>
    <x v="0"/>
    <x v="0"/>
    <n v="9"/>
    <x v="0"/>
    <n v="111058"/>
    <n v="999522"/>
    <x v="0"/>
    <x v="0"/>
    <x v="0"/>
    <x v="0"/>
    <n v="79962"/>
    <x v="4"/>
  </r>
  <r>
    <x v="6"/>
    <n v="4180961613"/>
    <x v="0"/>
    <x v="8"/>
    <x v="0"/>
    <x v="0"/>
    <s v="win-020"/>
    <x v="0"/>
    <s v="4180961613(4483)"/>
    <x v="1"/>
    <x v="1"/>
    <x v="1"/>
    <x v="0"/>
    <x v="0"/>
    <x v="0"/>
    <x v="0"/>
    <x v="0"/>
    <n v="11"/>
    <x v="0"/>
    <n v="55595"/>
    <n v="611545"/>
    <x v="0"/>
    <x v="0"/>
    <x v="0"/>
    <x v="0"/>
    <n v="48924"/>
    <x v="4"/>
  </r>
  <r>
    <x v="6"/>
    <n v="4180961613"/>
    <x v="0"/>
    <x v="8"/>
    <x v="0"/>
    <x v="0"/>
    <s v="win-020"/>
    <x v="0"/>
    <s v="4180961613(4483)"/>
    <x v="1"/>
    <x v="10"/>
    <x v="10"/>
    <x v="0"/>
    <x v="0"/>
    <x v="0"/>
    <x v="0"/>
    <x v="0"/>
    <n v="2"/>
    <x v="0"/>
    <n v="74250"/>
    <n v="148500"/>
    <x v="0"/>
    <x v="0"/>
    <x v="0"/>
    <x v="0"/>
    <n v="11880"/>
    <x v="4"/>
  </r>
  <r>
    <x v="6"/>
    <n v="4180961613"/>
    <x v="0"/>
    <x v="8"/>
    <x v="0"/>
    <x v="0"/>
    <s v="win-020"/>
    <x v="0"/>
    <s v="4180961613(4483)"/>
    <x v="1"/>
    <x v="8"/>
    <x v="8"/>
    <x v="0"/>
    <x v="0"/>
    <x v="0"/>
    <x v="0"/>
    <x v="0"/>
    <n v="18"/>
    <x v="0"/>
    <n v="50182"/>
    <n v="903276"/>
    <x v="0"/>
    <x v="0"/>
    <x v="0"/>
    <x v="0"/>
    <n v="72262"/>
    <x v="4"/>
  </r>
  <r>
    <x v="6"/>
    <n v="4180961613"/>
    <x v="0"/>
    <x v="8"/>
    <x v="0"/>
    <x v="0"/>
    <s v="win-020"/>
    <x v="0"/>
    <s v="4180961613(4483)"/>
    <x v="1"/>
    <x v="11"/>
    <x v="11"/>
    <x v="0"/>
    <x v="0"/>
    <x v="0"/>
    <x v="0"/>
    <x v="0"/>
    <n v="22"/>
    <x v="0"/>
    <n v="46000"/>
    <n v="1012000"/>
    <x v="0"/>
    <x v="0"/>
    <x v="0"/>
    <x v="0"/>
    <n v="80960"/>
    <x v="4"/>
  </r>
  <r>
    <x v="6"/>
    <n v="4180961209"/>
    <x v="0"/>
    <x v="8"/>
    <x v="0"/>
    <x v="0"/>
    <s v="win-020"/>
    <x v="0"/>
    <s v="4180961209(3614)"/>
    <x v="1"/>
    <x v="11"/>
    <x v="11"/>
    <x v="0"/>
    <x v="0"/>
    <x v="0"/>
    <x v="0"/>
    <x v="0"/>
    <n v="13"/>
    <x v="0"/>
    <n v="46000"/>
    <n v="598000"/>
    <x v="0"/>
    <x v="0"/>
    <x v="0"/>
    <x v="0"/>
    <n v="47840"/>
    <x v="4"/>
  </r>
  <r>
    <x v="6"/>
    <n v="4180961209"/>
    <x v="0"/>
    <x v="8"/>
    <x v="0"/>
    <x v="0"/>
    <s v="win-020"/>
    <x v="0"/>
    <s v="4180961209(3614)"/>
    <x v="1"/>
    <x v="8"/>
    <x v="8"/>
    <x v="0"/>
    <x v="0"/>
    <x v="0"/>
    <x v="0"/>
    <x v="0"/>
    <n v="5"/>
    <x v="0"/>
    <n v="50182"/>
    <n v="250910"/>
    <x v="0"/>
    <x v="0"/>
    <x v="0"/>
    <x v="0"/>
    <n v="20073"/>
    <x v="4"/>
  </r>
  <r>
    <x v="6"/>
    <n v="4180961209"/>
    <x v="0"/>
    <x v="8"/>
    <x v="0"/>
    <x v="0"/>
    <s v="win-020"/>
    <x v="0"/>
    <s v="4180961209(3614)"/>
    <x v="1"/>
    <x v="10"/>
    <x v="10"/>
    <x v="0"/>
    <x v="0"/>
    <x v="0"/>
    <x v="0"/>
    <x v="0"/>
    <n v="3"/>
    <x v="0"/>
    <n v="74250"/>
    <n v="222750"/>
    <x v="0"/>
    <x v="0"/>
    <x v="0"/>
    <x v="0"/>
    <n v="17820"/>
    <x v="4"/>
  </r>
  <r>
    <x v="6"/>
    <n v="4180961209"/>
    <x v="0"/>
    <x v="8"/>
    <x v="0"/>
    <x v="0"/>
    <s v="win-020"/>
    <x v="0"/>
    <s v="4180961209(3614)"/>
    <x v="1"/>
    <x v="1"/>
    <x v="1"/>
    <x v="0"/>
    <x v="0"/>
    <x v="0"/>
    <x v="0"/>
    <x v="0"/>
    <n v="3"/>
    <x v="0"/>
    <n v="55595"/>
    <n v="166785"/>
    <x v="0"/>
    <x v="0"/>
    <x v="0"/>
    <x v="0"/>
    <n v="13343"/>
    <x v="4"/>
  </r>
  <r>
    <x v="6"/>
    <n v="4180961209"/>
    <x v="0"/>
    <x v="8"/>
    <x v="0"/>
    <x v="0"/>
    <s v="win-020"/>
    <x v="0"/>
    <s v="4180961209(3614)"/>
    <x v="1"/>
    <x v="0"/>
    <x v="0"/>
    <x v="0"/>
    <x v="0"/>
    <x v="0"/>
    <x v="0"/>
    <x v="0"/>
    <n v="7"/>
    <x v="0"/>
    <n v="111058"/>
    <n v="777406"/>
    <x v="0"/>
    <x v="0"/>
    <x v="0"/>
    <x v="0"/>
    <n v="62192"/>
    <x v="4"/>
  </r>
  <r>
    <x v="6"/>
    <n v="4180961209"/>
    <x v="0"/>
    <x v="8"/>
    <x v="0"/>
    <x v="0"/>
    <s v="win-020"/>
    <x v="0"/>
    <s v="4180961209(3614)"/>
    <x v="1"/>
    <x v="2"/>
    <x v="2"/>
    <x v="0"/>
    <x v="0"/>
    <x v="0"/>
    <x v="0"/>
    <x v="0"/>
    <n v="8"/>
    <x v="0"/>
    <n v="73431"/>
    <n v="587448"/>
    <x v="0"/>
    <x v="0"/>
    <x v="0"/>
    <x v="0"/>
    <n v="46996"/>
    <x v="4"/>
  </r>
  <r>
    <x v="7"/>
    <n v="4180991874"/>
    <x v="0"/>
    <x v="8"/>
    <x v="0"/>
    <x v="0"/>
    <s v="win-020"/>
    <x v="0"/>
    <s v="4180991874(1619)"/>
    <x v="1"/>
    <x v="10"/>
    <x v="10"/>
    <x v="0"/>
    <x v="0"/>
    <x v="0"/>
    <x v="0"/>
    <x v="0"/>
    <n v="5"/>
    <x v="0"/>
    <n v="74250"/>
    <n v="371250"/>
    <x v="0"/>
    <x v="0"/>
    <x v="0"/>
    <x v="0"/>
    <n v="29700"/>
    <x v="4"/>
  </r>
  <r>
    <x v="7"/>
    <n v="4180991874"/>
    <x v="0"/>
    <x v="8"/>
    <x v="0"/>
    <x v="0"/>
    <s v="win-020"/>
    <x v="0"/>
    <s v="4180991874(1619)"/>
    <x v="1"/>
    <x v="2"/>
    <x v="2"/>
    <x v="0"/>
    <x v="0"/>
    <x v="0"/>
    <x v="0"/>
    <x v="0"/>
    <n v="5"/>
    <x v="0"/>
    <n v="73431"/>
    <n v="367155"/>
    <x v="0"/>
    <x v="0"/>
    <x v="0"/>
    <x v="0"/>
    <n v="29372"/>
    <x v="4"/>
  </r>
  <r>
    <x v="7"/>
    <n v="4180991874"/>
    <x v="0"/>
    <x v="8"/>
    <x v="0"/>
    <x v="0"/>
    <s v="win-020"/>
    <x v="0"/>
    <s v="4180991874(1619)"/>
    <x v="1"/>
    <x v="0"/>
    <x v="0"/>
    <x v="0"/>
    <x v="0"/>
    <x v="0"/>
    <x v="0"/>
    <x v="0"/>
    <n v="15"/>
    <x v="0"/>
    <n v="111058"/>
    <n v="1665870"/>
    <x v="0"/>
    <x v="0"/>
    <x v="0"/>
    <x v="0"/>
    <n v="133270"/>
    <x v="4"/>
  </r>
  <r>
    <x v="7"/>
    <n v="4181104725"/>
    <x v="0"/>
    <x v="8"/>
    <x v="0"/>
    <x v="0"/>
    <s v="win-020"/>
    <x v="0"/>
    <s v="4181104725(6452)"/>
    <x v="1"/>
    <x v="2"/>
    <x v="2"/>
    <x v="0"/>
    <x v="0"/>
    <x v="0"/>
    <x v="0"/>
    <x v="0"/>
    <n v="20"/>
    <x v="0"/>
    <n v="73431"/>
    <n v="1468620"/>
    <x v="0"/>
    <x v="0"/>
    <x v="0"/>
    <x v="0"/>
    <n v="117490"/>
    <x v="4"/>
  </r>
  <r>
    <x v="7"/>
    <n v="4181104725"/>
    <x v="0"/>
    <x v="8"/>
    <x v="0"/>
    <x v="0"/>
    <s v="win-020"/>
    <x v="0"/>
    <s v="4181104725(6452)"/>
    <x v="1"/>
    <x v="10"/>
    <x v="10"/>
    <x v="0"/>
    <x v="0"/>
    <x v="0"/>
    <x v="0"/>
    <x v="0"/>
    <n v="10"/>
    <x v="0"/>
    <n v="74250"/>
    <n v="742500"/>
    <x v="0"/>
    <x v="0"/>
    <x v="0"/>
    <x v="0"/>
    <n v="59400"/>
    <x v="4"/>
  </r>
  <r>
    <x v="7"/>
    <n v="4181104725"/>
    <x v="0"/>
    <x v="8"/>
    <x v="0"/>
    <x v="0"/>
    <s v="win-020"/>
    <x v="0"/>
    <s v="4181104725(6452)"/>
    <x v="1"/>
    <x v="12"/>
    <x v="12"/>
    <x v="0"/>
    <x v="0"/>
    <x v="0"/>
    <x v="0"/>
    <x v="0"/>
    <n v="2"/>
    <x v="0"/>
    <n v="49500"/>
    <n v="99000"/>
    <x v="0"/>
    <x v="0"/>
    <x v="0"/>
    <x v="0"/>
    <n v="7920"/>
    <x v="4"/>
  </r>
  <r>
    <x v="7"/>
    <n v="4181104725"/>
    <x v="0"/>
    <x v="8"/>
    <x v="0"/>
    <x v="0"/>
    <s v="win-020"/>
    <x v="0"/>
    <s v="4181104725(6452)"/>
    <x v="1"/>
    <x v="1"/>
    <x v="1"/>
    <x v="0"/>
    <x v="0"/>
    <x v="0"/>
    <x v="0"/>
    <x v="0"/>
    <n v="2"/>
    <x v="0"/>
    <n v="55595"/>
    <n v="111190"/>
    <x v="0"/>
    <x v="0"/>
    <x v="0"/>
    <x v="0"/>
    <n v="8895"/>
    <x v="4"/>
  </r>
  <r>
    <x v="7"/>
    <n v="4181104725"/>
    <x v="0"/>
    <x v="8"/>
    <x v="0"/>
    <x v="0"/>
    <s v="win-020"/>
    <x v="0"/>
    <s v="4181104725(6452)"/>
    <x v="1"/>
    <x v="8"/>
    <x v="8"/>
    <x v="0"/>
    <x v="0"/>
    <x v="0"/>
    <x v="0"/>
    <x v="0"/>
    <n v="2"/>
    <x v="0"/>
    <n v="50182"/>
    <n v="100364"/>
    <x v="0"/>
    <x v="0"/>
    <x v="0"/>
    <x v="0"/>
    <n v="8029"/>
    <x v="4"/>
  </r>
  <r>
    <x v="7"/>
    <n v="4181104725"/>
    <x v="0"/>
    <x v="8"/>
    <x v="0"/>
    <x v="0"/>
    <s v="win-020"/>
    <x v="0"/>
    <s v="4181104725(6452)"/>
    <x v="1"/>
    <x v="0"/>
    <x v="0"/>
    <x v="0"/>
    <x v="0"/>
    <x v="0"/>
    <x v="0"/>
    <x v="0"/>
    <n v="5"/>
    <x v="0"/>
    <n v="111058"/>
    <n v="555290"/>
    <x v="0"/>
    <x v="0"/>
    <x v="0"/>
    <x v="0"/>
    <n v="44423"/>
    <x v="4"/>
  </r>
  <r>
    <x v="6"/>
    <n v="4180961707"/>
    <x v="0"/>
    <x v="8"/>
    <x v="0"/>
    <x v="0"/>
    <s v="win-020"/>
    <x v="0"/>
    <s v="4180961707(4507)"/>
    <x v="1"/>
    <x v="11"/>
    <x v="11"/>
    <x v="0"/>
    <x v="0"/>
    <x v="0"/>
    <x v="0"/>
    <x v="0"/>
    <n v="18"/>
    <x v="0"/>
    <n v="46000"/>
    <n v="828000"/>
    <x v="0"/>
    <x v="0"/>
    <x v="0"/>
    <x v="0"/>
    <n v="66240"/>
    <x v="4"/>
  </r>
  <r>
    <x v="6"/>
    <n v="4180961707"/>
    <x v="0"/>
    <x v="8"/>
    <x v="0"/>
    <x v="0"/>
    <s v="win-020"/>
    <x v="0"/>
    <s v="4180961707(4507)"/>
    <x v="1"/>
    <x v="8"/>
    <x v="8"/>
    <x v="0"/>
    <x v="0"/>
    <x v="0"/>
    <x v="0"/>
    <x v="0"/>
    <n v="7"/>
    <x v="0"/>
    <n v="50182"/>
    <n v="351274"/>
    <x v="0"/>
    <x v="0"/>
    <x v="0"/>
    <x v="0"/>
    <n v="28102"/>
    <x v="4"/>
  </r>
  <r>
    <x v="6"/>
    <n v="4180961707"/>
    <x v="0"/>
    <x v="8"/>
    <x v="0"/>
    <x v="0"/>
    <s v="win-020"/>
    <x v="0"/>
    <s v="4180961707(4507)"/>
    <x v="1"/>
    <x v="10"/>
    <x v="10"/>
    <x v="0"/>
    <x v="0"/>
    <x v="0"/>
    <x v="0"/>
    <x v="0"/>
    <n v="8"/>
    <x v="0"/>
    <n v="74250"/>
    <n v="594000"/>
    <x v="0"/>
    <x v="0"/>
    <x v="0"/>
    <x v="0"/>
    <n v="47520"/>
    <x v="4"/>
  </r>
  <r>
    <x v="6"/>
    <n v="4180961707"/>
    <x v="0"/>
    <x v="8"/>
    <x v="0"/>
    <x v="0"/>
    <s v="win-020"/>
    <x v="0"/>
    <s v="4180961707(4507)"/>
    <x v="1"/>
    <x v="9"/>
    <x v="9"/>
    <x v="0"/>
    <x v="0"/>
    <x v="0"/>
    <x v="0"/>
    <x v="0"/>
    <n v="2"/>
    <x v="0"/>
    <n v="70950"/>
    <n v="141900"/>
    <x v="0"/>
    <x v="0"/>
    <x v="0"/>
    <x v="0"/>
    <n v="11352"/>
    <x v="4"/>
  </r>
  <r>
    <x v="6"/>
    <n v="4180961707"/>
    <x v="0"/>
    <x v="8"/>
    <x v="0"/>
    <x v="0"/>
    <s v="win-020"/>
    <x v="0"/>
    <s v="4180961707(4507)"/>
    <x v="1"/>
    <x v="1"/>
    <x v="1"/>
    <x v="0"/>
    <x v="0"/>
    <x v="0"/>
    <x v="0"/>
    <x v="0"/>
    <n v="7"/>
    <x v="0"/>
    <n v="55595"/>
    <n v="389165"/>
    <x v="0"/>
    <x v="0"/>
    <x v="0"/>
    <x v="0"/>
    <n v="31133"/>
    <x v="4"/>
  </r>
  <r>
    <x v="6"/>
    <n v="4180961707"/>
    <x v="0"/>
    <x v="8"/>
    <x v="0"/>
    <x v="0"/>
    <s v="win-020"/>
    <x v="0"/>
    <s v="4180961707(4507)"/>
    <x v="1"/>
    <x v="0"/>
    <x v="0"/>
    <x v="0"/>
    <x v="0"/>
    <x v="0"/>
    <x v="0"/>
    <x v="0"/>
    <n v="11"/>
    <x v="0"/>
    <n v="111058"/>
    <n v="1221638"/>
    <x v="0"/>
    <x v="0"/>
    <x v="0"/>
    <x v="0"/>
    <n v="97731"/>
    <x v="4"/>
  </r>
  <r>
    <x v="6"/>
    <n v="4180961707"/>
    <x v="0"/>
    <x v="8"/>
    <x v="0"/>
    <x v="0"/>
    <s v="win-020"/>
    <x v="0"/>
    <s v="4180961707(4507)"/>
    <x v="1"/>
    <x v="2"/>
    <x v="2"/>
    <x v="0"/>
    <x v="0"/>
    <x v="0"/>
    <x v="0"/>
    <x v="0"/>
    <n v="14"/>
    <x v="0"/>
    <n v="73431"/>
    <n v="1028034"/>
    <x v="0"/>
    <x v="0"/>
    <x v="0"/>
    <x v="0"/>
    <n v="82243"/>
    <x v="4"/>
  </r>
  <r>
    <x v="6"/>
    <n v="4180961384"/>
    <x v="0"/>
    <x v="8"/>
    <x v="0"/>
    <x v="0"/>
    <s v="win-020"/>
    <x v="0"/>
    <s v="4180961384(3823)"/>
    <x v="1"/>
    <x v="2"/>
    <x v="2"/>
    <x v="0"/>
    <x v="0"/>
    <x v="0"/>
    <x v="0"/>
    <x v="0"/>
    <n v="16"/>
    <x v="0"/>
    <n v="73431"/>
    <n v="1174896"/>
    <x v="0"/>
    <x v="0"/>
    <x v="0"/>
    <x v="0"/>
    <n v="93992"/>
    <x v="4"/>
  </r>
  <r>
    <x v="6"/>
    <n v="4180961384"/>
    <x v="0"/>
    <x v="8"/>
    <x v="0"/>
    <x v="0"/>
    <s v="win-020"/>
    <x v="0"/>
    <s v="4180961384(3823)"/>
    <x v="1"/>
    <x v="0"/>
    <x v="0"/>
    <x v="0"/>
    <x v="0"/>
    <x v="0"/>
    <x v="0"/>
    <x v="0"/>
    <n v="10"/>
    <x v="0"/>
    <n v="111058"/>
    <n v="1110580"/>
    <x v="0"/>
    <x v="0"/>
    <x v="0"/>
    <x v="0"/>
    <n v="88846"/>
    <x v="4"/>
  </r>
  <r>
    <x v="6"/>
    <n v="4180961384"/>
    <x v="0"/>
    <x v="8"/>
    <x v="0"/>
    <x v="0"/>
    <s v="win-020"/>
    <x v="0"/>
    <s v="4180961384(3823)"/>
    <x v="1"/>
    <x v="1"/>
    <x v="1"/>
    <x v="0"/>
    <x v="0"/>
    <x v="0"/>
    <x v="0"/>
    <x v="0"/>
    <n v="5"/>
    <x v="0"/>
    <n v="55595"/>
    <n v="277975"/>
    <x v="0"/>
    <x v="0"/>
    <x v="0"/>
    <x v="0"/>
    <n v="22238"/>
    <x v="4"/>
  </r>
  <r>
    <x v="6"/>
    <n v="4180961384"/>
    <x v="0"/>
    <x v="8"/>
    <x v="0"/>
    <x v="0"/>
    <s v="win-020"/>
    <x v="0"/>
    <s v="4180961384(3823)"/>
    <x v="1"/>
    <x v="9"/>
    <x v="9"/>
    <x v="0"/>
    <x v="0"/>
    <x v="0"/>
    <x v="0"/>
    <x v="0"/>
    <n v="3"/>
    <x v="0"/>
    <n v="70950"/>
    <n v="212850"/>
    <x v="0"/>
    <x v="0"/>
    <x v="0"/>
    <x v="0"/>
    <n v="17028"/>
    <x v="4"/>
  </r>
  <r>
    <x v="6"/>
    <n v="4180961384"/>
    <x v="0"/>
    <x v="8"/>
    <x v="0"/>
    <x v="0"/>
    <s v="win-020"/>
    <x v="0"/>
    <s v="4180961384(3823)"/>
    <x v="1"/>
    <x v="10"/>
    <x v="10"/>
    <x v="0"/>
    <x v="0"/>
    <x v="0"/>
    <x v="0"/>
    <x v="0"/>
    <n v="6"/>
    <x v="0"/>
    <n v="74250"/>
    <n v="445500"/>
    <x v="0"/>
    <x v="0"/>
    <x v="0"/>
    <x v="0"/>
    <n v="35640"/>
    <x v="4"/>
  </r>
  <r>
    <x v="6"/>
    <n v="4180961384"/>
    <x v="0"/>
    <x v="8"/>
    <x v="0"/>
    <x v="0"/>
    <s v="win-020"/>
    <x v="0"/>
    <s v="4180961384(3823)"/>
    <x v="1"/>
    <x v="8"/>
    <x v="8"/>
    <x v="0"/>
    <x v="0"/>
    <x v="0"/>
    <x v="0"/>
    <x v="0"/>
    <n v="9"/>
    <x v="0"/>
    <n v="50182"/>
    <n v="451638"/>
    <x v="0"/>
    <x v="0"/>
    <x v="0"/>
    <x v="0"/>
    <n v="36131"/>
    <x v="4"/>
  </r>
  <r>
    <x v="6"/>
    <n v="4180961384"/>
    <x v="0"/>
    <x v="8"/>
    <x v="0"/>
    <x v="0"/>
    <s v="win-020"/>
    <x v="0"/>
    <s v="4180961384(3823)"/>
    <x v="1"/>
    <x v="11"/>
    <x v="11"/>
    <x v="0"/>
    <x v="0"/>
    <x v="0"/>
    <x v="0"/>
    <x v="0"/>
    <n v="16"/>
    <x v="0"/>
    <n v="46000"/>
    <n v="736000"/>
    <x v="0"/>
    <x v="0"/>
    <x v="0"/>
    <x v="0"/>
    <n v="58880"/>
    <x v="4"/>
  </r>
  <r>
    <x v="6"/>
    <n v="4180961882"/>
    <x v="0"/>
    <x v="8"/>
    <x v="0"/>
    <x v="0"/>
    <s v="win-020"/>
    <x v="0"/>
    <s v="4180961882(4176)"/>
    <x v="1"/>
    <x v="10"/>
    <x v="10"/>
    <x v="0"/>
    <x v="0"/>
    <x v="0"/>
    <x v="0"/>
    <x v="0"/>
    <n v="3"/>
    <x v="0"/>
    <n v="74250"/>
    <n v="222750"/>
    <x v="0"/>
    <x v="0"/>
    <x v="0"/>
    <x v="0"/>
    <n v="17820"/>
    <x v="4"/>
  </r>
  <r>
    <x v="6"/>
    <n v="4180961882"/>
    <x v="0"/>
    <x v="8"/>
    <x v="0"/>
    <x v="0"/>
    <s v="win-020"/>
    <x v="0"/>
    <s v="4180961882(4176)"/>
    <x v="1"/>
    <x v="1"/>
    <x v="1"/>
    <x v="0"/>
    <x v="0"/>
    <x v="0"/>
    <x v="0"/>
    <x v="0"/>
    <n v="8"/>
    <x v="0"/>
    <n v="55595"/>
    <n v="444760"/>
    <x v="0"/>
    <x v="0"/>
    <x v="0"/>
    <x v="0"/>
    <n v="35581"/>
    <x v="4"/>
  </r>
  <r>
    <x v="6"/>
    <n v="4180961882"/>
    <x v="0"/>
    <x v="8"/>
    <x v="0"/>
    <x v="0"/>
    <s v="win-020"/>
    <x v="0"/>
    <s v="4180961882(4176)"/>
    <x v="1"/>
    <x v="8"/>
    <x v="8"/>
    <x v="0"/>
    <x v="0"/>
    <x v="0"/>
    <x v="0"/>
    <x v="0"/>
    <n v="7"/>
    <x v="0"/>
    <n v="50182"/>
    <n v="351274"/>
    <x v="0"/>
    <x v="0"/>
    <x v="0"/>
    <x v="0"/>
    <n v="28102"/>
    <x v="4"/>
  </r>
  <r>
    <x v="6"/>
    <n v="4180961882"/>
    <x v="0"/>
    <x v="8"/>
    <x v="0"/>
    <x v="0"/>
    <s v="win-020"/>
    <x v="0"/>
    <s v="4180961882(4176)"/>
    <x v="1"/>
    <x v="11"/>
    <x v="11"/>
    <x v="0"/>
    <x v="0"/>
    <x v="0"/>
    <x v="0"/>
    <x v="0"/>
    <n v="3"/>
    <x v="0"/>
    <n v="46000"/>
    <n v="138000"/>
    <x v="0"/>
    <x v="0"/>
    <x v="0"/>
    <x v="0"/>
    <n v="11040"/>
    <x v="4"/>
  </r>
  <r>
    <x v="6"/>
    <n v="4180961882"/>
    <x v="0"/>
    <x v="8"/>
    <x v="0"/>
    <x v="0"/>
    <s v="win-020"/>
    <x v="0"/>
    <s v="4180961882(4176)"/>
    <x v="1"/>
    <x v="2"/>
    <x v="2"/>
    <x v="0"/>
    <x v="0"/>
    <x v="0"/>
    <x v="0"/>
    <x v="0"/>
    <n v="7"/>
    <x v="0"/>
    <n v="73431"/>
    <n v="514017"/>
    <x v="0"/>
    <x v="0"/>
    <x v="0"/>
    <x v="0"/>
    <n v="41121"/>
    <x v="4"/>
  </r>
  <r>
    <x v="6"/>
    <n v="4180961882"/>
    <x v="0"/>
    <x v="8"/>
    <x v="0"/>
    <x v="0"/>
    <s v="win-020"/>
    <x v="0"/>
    <s v="4180961882(4176)"/>
    <x v="1"/>
    <x v="0"/>
    <x v="0"/>
    <x v="0"/>
    <x v="0"/>
    <x v="0"/>
    <x v="0"/>
    <x v="0"/>
    <n v="9"/>
    <x v="0"/>
    <n v="111058"/>
    <n v="999522"/>
    <x v="0"/>
    <x v="0"/>
    <x v="0"/>
    <x v="0"/>
    <n v="79962"/>
    <x v="4"/>
  </r>
  <r>
    <x v="6"/>
    <n v="4180962593"/>
    <x v="0"/>
    <x v="8"/>
    <x v="0"/>
    <x v="0"/>
    <s v="win-020"/>
    <x v="0"/>
    <s v="4180962593(5603)"/>
    <x v="1"/>
    <x v="1"/>
    <x v="1"/>
    <x v="0"/>
    <x v="0"/>
    <x v="0"/>
    <x v="0"/>
    <x v="0"/>
    <n v="5"/>
    <x v="0"/>
    <n v="55595"/>
    <n v="277975"/>
    <x v="0"/>
    <x v="0"/>
    <x v="0"/>
    <x v="0"/>
    <n v="22238"/>
    <x v="4"/>
  </r>
  <r>
    <x v="6"/>
    <n v="4180962593"/>
    <x v="0"/>
    <x v="8"/>
    <x v="0"/>
    <x v="0"/>
    <s v="win-020"/>
    <x v="0"/>
    <s v="4180962593(5603)"/>
    <x v="1"/>
    <x v="0"/>
    <x v="0"/>
    <x v="0"/>
    <x v="0"/>
    <x v="0"/>
    <x v="0"/>
    <x v="0"/>
    <n v="10"/>
    <x v="0"/>
    <n v="111058"/>
    <n v="1110580"/>
    <x v="0"/>
    <x v="0"/>
    <x v="0"/>
    <x v="0"/>
    <n v="88846"/>
    <x v="4"/>
  </r>
  <r>
    <x v="6"/>
    <n v="4180962593"/>
    <x v="0"/>
    <x v="8"/>
    <x v="0"/>
    <x v="0"/>
    <s v="win-020"/>
    <x v="0"/>
    <s v="4180962593(5603)"/>
    <x v="1"/>
    <x v="2"/>
    <x v="2"/>
    <x v="0"/>
    <x v="0"/>
    <x v="0"/>
    <x v="0"/>
    <x v="0"/>
    <n v="10"/>
    <x v="0"/>
    <n v="73431"/>
    <n v="734310"/>
    <x v="0"/>
    <x v="0"/>
    <x v="0"/>
    <x v="0"/>
    <n v="58745"/>
    <x v="4"/>
  </r>
  <r>
    <x v="6"/>
    <n v="4180962835"/>
    <x v="0"/>
    <x v="8"/>
    <x v="0"/>
    <x v="0"/>
    <s v="win-020"/>
    <x v="0"/>
    <s v="4180962835(6695)"/>
    <x v="1"/>
    <x v="11"/>
    <x v="11"/>
    <x v="0"/>
    <x v="0"/>
    <x v="0"/>
    <x v="0"/>
    <x v="0"/>
    <n v="5"/>
    <x v="0"/>
    <n v="46000"/>
    <n v="230000"/>
    <x v="0"/>
    <x v="0"/>
    <x v="0"/>
    <x v="0"/>
    <n v="18400"/>
    <x v="4"/>
  </r>
  <r>
    <x v="6"/>
    <n v="4180962835"/>
    <x v="0"/>
    <x v="8"/>
    <x v="0"/>
    <x v="0"/>
    <s v="win-020"/>
    <x v="0"/>
    <s v="4180962835(6695)"/>
    <x v="1"/>
    <x v="8"/>
    <x v="8"/>
    <x v="0"/>
    <x v="0"/>
    <x v="0"/>
    <x v="0"/>
    <x v="0"/>
    <n v="12"/>
    <x v="0"/>
    <n v="50182"/>
    <n v="602184"/>
    <x v="0"/>
    <x v="0"/>
    <x v="0"/>
    <x v="0"/>
    <n v="48175"/>
    <x v="4"/>
  </r>
  <r>
    <x v="6"/>
    <n v="4180962835"/>
    <x v="0"/>
    <x v="8"/>
    <x v="0"/>
    <x v="0"/>
    <s v="win-020"/>
    <x v="0"/>
    <s v="4180962835(6695)"/>
    <x v="1"/>
    <x v="10"/>
    <x v="10"/>
    <x v="0"/>
    <x v="0"/>
    <x v="0"/>
    <x v="0"/>
    <x v="0"/>
    <n v="16"/>
    <x v="0"/>
    <n v="74250"/>
    <n v="1188000"/>
    <x v="0"/>
    <x v="0"/>
    <x v="0"/>
    <x v="0"/>
    <n v="95040"/>
    <x v="4"/>
  </r>
  <r>
    <x v="6"/>
    <n v="4180962835"/>
    <x v="0"/>
    <x v="8"/>
    <x v="0"/>
    <x v="0"/>
    <s v="win-020"/>
    <x v="0"/>
    <s v="4180962835(6695)"/>
    <x v="1"/>
    <x v="9"/>
    <x v="9"/>
    <x v="0"/>
    <x v="0"/>
    <x v="0"/>
    <x v="0"/>
    <x v="0"/>
    <n v="2"/>
    <x v="0"/>
    <n v="70950"/>
    <n v="141900"/>
    <x v="0"/>
    <x v="0"/>
    <x v="0"/>
    <x v="0"/>
    <n v="11352"/>
    <x v="4"/>
  </r>
  <r>
    <x v="6"/>
    <n v="4180962835"/>
    <x v="0"/>
    <x v="8"/>
    <x v="0"/>
    <x v="0"/>
    <s v="win-020"/>
    <x v="0"/>
    <s v="4180962835(6695)"/>
    <x v="1"/>
    <x v="1"/>
    <x v="1"/>
    <x v="0"/>
    <x v="0"/>
    <x v="0"/>
    <x v="0"/>
    <x v="0"/>
    <n v="3"/>
    <x v="0"/>
    <n v="55595"/>
    <n v="166785"/>
    <x v="0"/>
    <x v="0"/>
    <x v="0"/>
    <x v="0"/>
    <n v="13343"/>
    <x v="4"/>
  </r>
  <r>
    <x v="6"/>
    <n v="4180962835"/>
    <x v="0"/>
    <x v="8"/>
    <x v="0"/>
    <x v="0"/>
    <s v="win-020"/>
    <x v="0"/>
    <s v="4180962835(6695)"/>
    <x v="1"/>
    <x v="0"/>
    <x v="0"/>
    <x v="0"/>
    <x v="0"/>
    <x v="0"/>
    <x v="0"/>
    <x v="0"/>
    <n v="11"/>
    <x v="0"/>
    <n v="111058"/>
    <n v="1221638"/>
    <x v="0"/>
    <x v="0"/>
    <x v="0"/>
    <x v="0"/>
    <n v="97731"/>
    <x v="4"/>
  </r>
  <r>
    <x v="6"/>
    <n v="4180962835"/>
    <x v="0"/>
    <x v="8"/>
    <x v="0"/>
    <x v="0"/>
    <s v="win-020"/>
    <x v="0"/>
    <s v="4180962835(6695)"/>
    <x v="1"/>
    <x v="2"/>
    <x v="2"/>
    <x v="0"/>
    <x v="0"/>
    <x v="0"/>
    <x v="0"/>
    <x v="0"/>
    <n v="10"/>
    <x v="0"/>
    <n v="73431"/>
    <n v="734310"/>
    <x v="0"/>
    <x v="0"/>
    <x v="0"/>
    <x v="0"/>
    <n v="58745"/>
    <x v="4"/>
  </r>
  <r>
    <x v="6"/>
    <n v="4180961294"/>
    <x v="0"/>
    <x v="8"/>
    <x v="0"/>
    <x v="0"/>
    <s v="win-020"/>
    <x v="0"/>
    <s v="4180961294(3706)"/>
    <x v="1"/>
    <x v="11"/>
    <x v="11"/>
    <x v="0"/>
    <x v="0"/>
    <x v="0"/>
    <x v="0"/>
    <x v="0"/>
    <n v="10"/>
    <x v="0"/>
    <n v="46000"/>
    <n v="460000"/>
    <x v="0"/>
    <x v="0"/>
    <x v="0"/>
    <x v="0"/>
    <n v="36800"/>
    <x v="4"/>
  </r>
  <r>
    <x v="6"/>
    <n v="4180961294"/>
    <x v="0"/>
    <x v="8"/>
    <x v="0"/>
    <x v="0"/>
    <s v="win-020"/>
    <x v="0"/>
    <s v="4180961294(3706)"/>
    <x v="1"/>
    <x v="8"/>
    <x v="8"/>
    <x v="0"/>
    <x v="0"/>
    <x v="0"/>
    <x v="0"/>
    <x v="0"/>
    <n v="3"/>
    <x v="0"/>
    <n v="50182"/>
    <n v="150546"/>
    <x v="0"/>
    <x v="0"/>
    <x v="0"/>
    <x v="0"/>
    <n v="12044"/>
    <x v="4"/>
  </r>
  <r>
    <x v="6"/>
    <n v="4180961294"/>
    <x v="0"/>
    <x v="8"/>
    <x v="0"/>
    <x v="0"/>
    <s v="win-020"/>
    <x v="0"/>
    <s v="4180961294(3706)"/>
    <x v="1"/>
    <x v="9"/>
    <x v="9"/>
    <x v="0"/>
    <x v="0"/>
    <x v="0"/>
    <x v="0"/>
    <x v="0"/>
    <n v="1"/>
    <x v="0"/>
    <n v="70950"/>
    <n v="70950"/>
    <x v="0"/>
    <x v="0"/>
    <x v="0"/>
    <x v="0"/>
    <n v="5676"/>
    <x v="4"/>
  </r>
  <r>
    <x v="6"/>
    <n v="4180961294"/>
    <x v="0"/>
    <x v="8"/>
    <x v="0"/>
    <x v="0"/>
    <s v="win-020"/>
    <x v="0"/>
    <s v="4180961294(3706)"/>
    <x v="1"/>
    <x v="1"/>
    <x v="1"/>
    <x v="0"/>
    <x v="0"/>
    <x v="0"/>
    <x v="0"/>
    <x v="0"/>
    <n v="4"/>
    <x v="0"/>
    <n v="55595"/>
    <n v="222380"/>
    <x v="0"/>
    <x v="0"/>
    <x v="0"/>
    <x v="0"/>
    <n v="17790"/>
    <x v="4"/>
  </r>
  <r>
    <x v="6"/>
    <n v="4180961294"/>
    <x v="0"/>
    <x v="8"/>
    <x v="0"/>
    <x v="0"/>
    <s v="win-020"/>
    <x v="0"/>
    <s v="4180961294(3706)"/>
    <x v="1"/>
    <x v="0"/>
    <x v="0"/>
    <x v="0"/>
    <x v="0"/>
    <x v="0"/>
    <x v="0"/>
    <x v="0"/>
    <n v="5"/>
    <x v="0"/>
    <n v="111058"/>
    <n v="555290"/>
    <x v="0"/>
    <x v="0"/>
    <x v="0"/>
    <x v="0"/>
    <n v="44423"/>
    <x v="4"/>
  </r>
  <r>
    <x v="6"/>
    <n v="4180961294"/>
    <x v="0"/>
    <x v="8"/>
    <x v="0"/>
    <x v="0"/>
    <s v="win-020"/>
    <x v="0"/>
    <s v="4180961294(3706)"/>
    <x v="1"/>
    <x v="2"/>
    <x v="2"/>
    <x v="0"/>
    <x v="0"/>
    <x v="0"/>
    <x v="0"/>
    <x v="0"/>
    <n v="3"/>
    <x v="0"/>
    <n v="73431"/>
    <n v="220293"/>
    <x v="0"/>
    <x v="0"/>
    <x v="0"/>
    <x v="0"/>
    <n v="17623"/>
    <x v="4"/>
  </r>
  <r>
    <x v="6"/>
    <n v="4180970728"/>
    <x v="0"/>
    <x v="8"/>
    <x v="0"/>
    <x v="0"/>
    <s v="win-031"/>
    <x v="0"/>
    <s v="4180970728(2az6)"/>
    <x v="1"/>
    <x v="12"/>
    <x v="12"/>
    <x v="0"/>
    <x v="0"/>
    <x v="0"/>
    <x v="0"/>
    <x v="0"/>
    <n v="5"/>
    <x v="0"/>
    <n v="49500"/>
    <n v="247500"/>
    <x v="0"/>
    <x v="0"/>
    <x v="0"/>
    <x v="0"/>
    <n v="19800"/>
    <x v="4"/>
  </r>
  <r>
    <x v="6"/>
    <n v="4180970728"/>
    <x v="0"/>
    <x v="8"/>
    <x v="0"/>
    <x v="0"/>
    <s v="win-031"/>
    <x v="0"/>
    <s v="4180970728(2az6)"/>
    <x v="1"/>
    <x v="8"/>
    <x v="8"/>
    <x v="0"/>
    <x v="0"/>
    <x v="0"/>
    <x v="0"/>
    <x v="0"/>
    <n v="5"/>
    <x v="0"/>
    <n v="50182"/>
    <n v="250910"/>
    <x v="0"/>
    <x v="0"/>
    <x v="0"/>
    <x v="0"/>
    <n v="20073"/>
    <x v="4"/>
  </r>
  <r>
    <x v="6"/>
    <n v="4180970728"/>
    <x v="0"/>
    <x v="8"/>
    <x v="0"/>
    <x v="0"/>
    <s v="win-031"/>
    <x v="0"/>
    <s v="4180970728(2az6)"/>
    <x v="1"/>
    <x v="11"/>
    <x v="11"/>
    <x v="0"/>
    <x v="0"/>
    <x v="0"/>
    <x v="0"/>
    <x v="0"/>
    <n v="5"/>
    <x v="0"/>
    <n v="46000"/>
    <n v="230000"/>
    <x v="0"/>
    <x v="0"/>
    <x v="0"/>
    <x v="0"/>
    <n v="18400"/>
    <x v="4"/>
  </r>
  <r>
    <x v="6"/>
    <n v="4180970728"/>
    <x v="0"/>
    <x v="8"/>
    <x v="0"/>
    <x v="0"/>
    <s v="win-031"/>
    <x v="0"/>
    <s v="4180970728(2az6)"/>
    <x v="1"/>
    <x v="0"/>
    <x v="0"/>
    <x v="0"/>
    <x v="0"/>
    <x v="0"/>
    <x v="0"/>
    <x v="0"/>
    <n v="15"/>
    <x v="0"/>
    <n v="111058"/>
    <n v="1665870"/>
    <x v="0"/>
    <x v="0"/>
    <x v="0"/>
    <x v="0"/>
    <n v="133270"/>
    <x v="4"/>
  </r>
  <r>
    <x v="1"/>
    <n v="4180764019"/>
    <x v="0"/>
    <x v="8"/>
    <x v="0"/>
    <x v="0"/>
    <s v="win-031"/>
    <x v="0"/>
    <s v="4180764019(2bbw)"/>
    <x v="1"/>
    <x v="0"/>
    <x v="0"/>
    <x v="0"/>
    <x v="0"/>
    <x v="0"/>
    <x v="0"/>
    <x v="0"/>
    <n v="15"/>
    <x v="0"/>
    <n v="111058"/>
    <n v="1665870"/>
    <x v="0"/>
    <x v="0"/>
    <x v="0"/>
    <x v="0"/>
    <n v="133270"/>
    <x v="4"/>
  </r>
  <r>
    <x v="1"/>
    <n v="4180764019"/>
    <x v="0"/>
    <x v="8"/>
    <x v="0"/>
    <x v="0"/>
    <s v="win-031"/>
    <x v="0"/>
    <s v="4180764019(2bbw)"/>
    <x v="1"/>
    <x v="2"/>
    <x v="2"/>
    <x v="0"/>
    <x v="0"/>
    <x v="0"/>
    <x v="0"/>
    <x v="0"/>
    <n v="5"/>
    <x v="0"/>
    <n v="73431"/>
    <n v="367155"/>
    <x v="0"/>
    <x v="0"/>
    <x v="0"/>
    <x v="0"/>
    <n v="29372"/>
    <x v="4"/>
  </r>
  <r>
    <x v="1"/>
    <n v="4180764019"/>
    <x v="0"/>
    <x v="8"/>
    <x v="0"/>
    <x v="0"/>
    <s v="win-031"/>
    <x v="0"/>
    <s v="4180764019(2bbw)"/>
    <x v="1"/>
    <x v="8"/>
    <x v="8"/>
    <x v="0"/>
    <x v="0"/>
    <x v="0"/>
    <x v="0"/>
    <x v="0"/>
    <n v="8"/>
    <x v="0"/>
    <n v="50182"/>
    <n v="401456"/>
    <x v="0"/>
    <x v="0"/>
    <x v="0"/>
    <x v="0"/>
    <n v="32116"/>
    <x v="4"/>
  </r>
  <r>
    <x v="1"/>
    <n v="4180764019"/>
    <x v="0"/>
    <x v="8"/>
    <x v="0"/>
    <x v="0"/>
    <s v="win-031"/>
    <x v="0"/>
    <s v="4180764019(2bbw)"/>
    <x v="1"/>
    <x v="11"/>
    <x v="11"/>
    <x v="0"/>
    <x v="0"/>
    <x v="0"/>
    <x v="0"/>
    <x v="0"/>
    <n v="10"/>
    <x v="0"/>
    <n v="46000"/>
    <n v="460000"/>
    <x v="0"/>
    <x v="0"/>
    <x v="0"/>
    <x v="0"/>
    <n v="36800"/>
    <x v="4"/>
  </r>
  <r>
    <x v="1"/>
    <n v="4180764019"/>
    <x v="0"/>
    <x v="8"/>
    <x v="0"/>
    <x v="0"/>
    <s v="win-031"/>
    <x v="0"/>
    <s v="4180764019(2bbw)"/>
    <x v="1"/>
    <x v="10"/>
    <x v="10"/>
    <x v="0"/>
    <x v="0"/>
    <x v="0"/>
    <x v="0"/>
    <x v="0"/>
    <n v="5"/>
    <x v="0"/>
    <n v="74250"/>
    <n v="371250"/>
    <x v="0"/>
    <x v="0"/>
    <x v="0"/>
    <x v="0"/>
    <n v="29700"/>
    <x v="4"/>
  </r>
  <r>
    <x v="1"/>
    <n v="4180764019"/>
    <x v="0"/>
    <x v="8"/>
    <x v="0"/>
    <x v="0"/>
    <s v="win-031"/>
    <x v="0"/>
    <s v="4180764019(2bbw)"/>
    <x v="1"/>
    <x v="1"/>
    <x v="1"/>
    <x v="0"/>
    <x v="0"/>
    <x v="0"/>
    <x v="0"/>
    <x v="0"/>
    <n v="9"/>
    <x v="0"/>
    <n v="55595"/>
    <n v="500355"/>
    <x v="0"/>
    <x v="0"/>
    <x v="0"/>
    <x v="0"/>
    <n v="40028"/>
    <x v="4"/>
  </r>
  <r>
    <x v="4"/>
    <s v="đt9/12win5347"/>
    <x v="0"/>
    <x v="8"/>
    <x v="0"/>
    <x v="0"/>
    <s v="WIN5347"/>
    <x v="0"/>
    <s v="đt9/12win5347"/>
    <x v="4"/>
    <x v="0"/>
    <x v="0"/>
    <x v="0"/>
    <x v="0"/>
    <x v="0"/>
    <x v="0"/>
    <x v="0"/>
    <n v="5"/>
    <x v="0"/>
    <n v="111058"/>
    <n v="555290"/>
    <x v="0"/>
    <x v="0"/>
    <x v="0"/>
    <x v="0"/>
    <n v="44423"/>
    <x v="4"/>
  </r>
  <r>
    <x v="4"/>
    <n v="4180884585"/>
    <x v="0"/>
    <x v="8"/>
    <x v="0"/>
    <x v="0"/>
    <s v="WIN2B13"/>
    <x v="0"/>
    <n v="4180884585"/>
    <x v="4"/>
    <x v="2"/>
    <x v="2"/>
    <x v="0"/>
    <x v="0"/>
    <x v="0"/>
    <x v="0"/>
    <x v="0"/>
    <n v="2"/>
    <x v="0"/>
    <n v="73431"/>
    <n v="146862"/>
    <x v="0"/>
    <x v="0"/>
    <x v="0"/>
    <x v="0"/>
    <n v="11749"/>
    <x v="4"/>
  </r>
  <r>
    <x v="4"/>
    <n v="4180884585"/>
    <x v="0"/>
    <x v="8"/>
    <x v="0"/>
    <x v="0"/>
    <s v="WIN2B13"/>
    <x v="0"/>
    <n v="4180884585"/>
    <x v="4"/>
    <x v="1"/>
    <x v="1"/>
    <x v="0"/>
    <x v="0"/>
    <x v="0"/>
    <x v="0"/>
    <x v="0"/>
    <n v="2"/>
    <x v="0"/>
    <n v="55595"/>
    <n v="111190"/>
    <x v="0"/>
    <x v="0"/>
    <x v="0"/>
    <x v="0"/>
    <n v="8895"/>
    <x v="4"/>
  </r>
  <r>
    <x v="4"/>
    <n v="4180885452"/>
    <x v="0"/>
    <x v="8"/>
    <x v="0"/>
    <x v="0"/>
    <s v="WIN5925"/>
    <x v="0"/>
    <n v="4180885452"/>
    <x v="4"/>
    <x v="0"/>
    <x v="0"/>
    <x v="0"/>
    <x v="0"/>
    <x v="0"/>
    <x v="0"/>
    <x v="0"/>
    <n v="6"/>
    <x v="0"/>
    <n v="111058"/>
    <n v="666348"/>
    <x v="0"/>
    <x v="0"/>
    <x v="0"/>
    <x v="0"/>
    <n v="53308"/>
    <x v="4"/>
  </r>
  <r>
    <x v="4"/>
    <n v="4180885452"/>
    <x v="0"/>
    <x v="8"/>
    <x v="0"/>
    <x v="0"/>
    <s v="WIN5925"/>
    <x v="0"/>
    <n v="4180885452"/>
    <x v="4"/>
    <x v="11"/>
    <x v="11"/>
    <x v="0"/>
    <x v="0"/>
    <x v="0"/>
    <x v="0"/>
    <x v="0"/>
    <n v="4"/>
    <x v="0"/>
    <n v="46000"/>
    <n v="184000"/>
    <x v="0"/>
    <x v="0"/>
    <x v="0"/>
    <x v="0"/>
    <n v="14720"/>
    <x v="4"/>
  </r>
  <r>
    <x v="4"/>
    <n v="4180885452"/>
    <x v="0"/>
    <x v="8"/>
    <x v="0"/>
    <x v="0"/>
    <s v="WIN5925"/>
    <x v="0"/>
    <n v="4180885452"/>
    <x v="4"/>
    <x v="2"/>
    <x v="2"/>
    <x v="0"/>
    <x v="0"/>
    <x v="0"/>
    <x v="0"/>
    <x v="0"/>
    <n v="10"/>
    <x v="0"/>
    <n v="73431"/>
    <n v="734310"/>
    <x v="0"/>
    <x v="0"/>
    <x v="0"/>
    <x v="0"/>
    <n v="58745"/>
    <x v="4"/>
  </r>
  <r>
    <x v="4"/>
    <n v="4180885452"/>
    <x v="0"/>
    <x v="8"/>
    <x v="0"/>
    <x v="0"/>
    <s v="WIN5925"/>
    <x v="0"/>
    <n v="4180885452"/>
    <x v="4"/>
    <x v="8"/>
    <x v="8"/>
    <x v="0"/>
    <x v="0"/>
    <x v="0"/>
    <x v="0"/>
    <x v="0"/>
    <n v="4"/>
    <x v="0"/>
    <n v="50182"/>
    <n v="200728"/>
    <x v="0"/>
    <x v="0"/>
    <x v="0"/>
    <x v="0"/>
    <n v="16058"/>
    <x v="4"/>
  </r>
  <r>
    <x v="4"/>
    <n v="4180885452"/>
    <x v="0"/>
    <x v="8"/>
    <x v="0"/>
    <x v="0"/>
    <s v="WIN5925"/>
    <x v="0"/>
    <n v="4180885452"/>
    <x v="4"/>
    <x v="1"/>
    <x v="1"/>
    <x v="0"/>
    <x v="0"/>
    <x v="0"/>
    <x v="0"/>
    <x v="0"/>
    <n v="4"/>
    <x v="0"/>
    <n v="55595"/>
    <n v="222380"/>
    <x v="0"/>
    <x v="0"/>
    <x v="0"/>
    <x v="0"/>
    <n v="17790"/>
    <x v="4"/>
  </r>
  <r>
    <x v="4"/>
    <n v="4180884876"/>
    <x v="0"/>
    <x v="8"/>
    <x v="0"/>
    <x v="0"/>
    <s v="WIN4262"/>
    <x v="0"/>
    <n v="4180884876"/>
    <x v="4"/>
    <x v="11"/>
    <x v="11"/>
    <x v="0"/>
    <x v="0"/>
    <x v="0"/>
    <x v="0"/>
    <x v="0"/>
    <n v="2"/>
    <x v="0"/>
    <n v="46000"/>
    <n v="92000"/>
    <x v="0"/>
    <x v="0"/>
    <x v="0"/>
    <x v="0"/>
    <n v="7360"/>
    <x v="4"/>
  </r>
  <r>
    <x v="4"/>
    <n v="4180884876"/>
    <x v="0"/>
    <x v="8"/>
    <x v="0"/>
    <x v="0"/>
    <s v="WIN4262"/>
    <x v="0"/>
    <n v="4180884876"/>
    <x v="4"/>
    <x v="1"/>
    <x v="1"/>
    <x v="0"/>
    <x v="0"/>
    <x v="0"/>
    <x v="0"/>
    <x v="0"/>
    <n v="2"/>
    <x v="0"/>
    <n v="55595"/>
    <n v="111190"/>
    <x v="0"/>
    <x v="0"/>
    <x v="0"/>
    <x v="0"/>
    <n v="8895"/>
    <x v="4"/>
  </r>
  <r>
    <x v="4"/>
    <n v="4180884876"/>
    <x v="0"/>
    <x v="8"/>
    <x v="0"/>
    <x v="0"/>
    <s v="WIN4262"/>
    <x v="0"/>
    <n v="4180884876"/>
    <x v="4"/>
    <x v="8"/>
    <x v="8"/>
    <x v="0"/>
    <x v="0"/>
    <x v="0"/>
    <x v="0"/>
    <x v="0"/>
    <n v="2"/>
    <x v="0"/>
    <n v="50182"/>
    <n v="100364"/>
    <x v="0"/>
    <x v="0"/>
    <x v="0"/>
    <x v="0"/>
    <n v="8029"/>
    <x v="4"/>
  </r>
  <r>
    <x v="4"/>
    <n v="4180884876"/>
    <x v="0"/>
    <x v="8"/>
    <x v="0"/>
    <x v="0"/>
    <s v="WIN4262"/>
    <x v="0"/>
    <n v="4180884876"/>
    <x v="4"/>
    <x v="2"/>
    <x v="2"/>
    <x v="0"/>
    <x v="0"/>
    <x v="0"/>
    <x v="0"/>
    <x v="0"/>
    <n v="10"/>
    <x v="0"/>
    <n v="73431"/>
    <n v="734310"/>
    <x v="0"/>
    <x v="0"/>
    <x v="0"/>
    <x v="0"/>
    <n v="58745"/>
    <x v="4"/>
  </r>
  <r>
    <x v="4"/>
    <n v="4180884804"/>
    <x v="0"/>
    <x v="8"/>
    <x v="0"/>
    <x v="0"/>
    <s v="WIN3659"/>
    <x v="0"/>
    <n v="4180884804"/>
    <x v="4"/>
    <x v="2"/>
    <x v="2"/>
    <x v="0"/>
    <x v="0"/>
    <x v="0"/>
    <x v="0"/>
    <x v="0"/>
    <n v="7"/>
    <x v="0"/>
    <n v="73431"/>
    <n v="514017"/>
    <x v="0"/>
    <x v="0"/>
    <x v="0"/>
    <x v="0"/>
    <n v="41121"/>
    <x v="4"/>
  </r>
  <r>
    <x v="4"/>
    <n v="4180884804"/>
    <x v="0"/>
    <x v="8"/>
    <x v="0"/>
    <x v="0"/>
    <s v="WIN3659"/>
    <x v="0"/>
    <n v="4180884804"/>
    <x v="4"/>
    <x v="11"/>
    <x v="11"/>
    <x v="0"/>
    <x v="0"/>
    <x v="0"/>
    <x v="0"/>
    <x v="0"/>
    <n v="3"/>
    <x v="0"/>
    <n v="46000"/>
    <n v="138000"/>
    <x v="0"/>
    <x v="0"/>
    <x v="0"/>
    <x v="0"/>
    <n v="11040"/>
    <x v="4"/>
  </r>
  <r>
    <x v="4"/>
    <n v="4180884833"/>
    <x v="0"/>
    <x v="8"/>
    <x v="0"/>
    <x v="0"/>
    <s v="WIN4192"/>
    <x v="0"/>
    <n v="4180884833"/>
    <x v="4"/>
    <x v="1"/>
    <x v="1"/>
    <x v="0"/>
    <x v="0"/>
    <x v="0"/>
    <x v="0"/>
    <x v="0"/>
    <n v="2"/>
    <x v="0"/>
    <n v="55595"/>
    <n v="111190"/>
    <x v="0"/>
    <x v="0"/>
    <x v="0"/>
    <x v="0"/>
    <n v="8895"/>
    <x v="4"/>
  </r>
  <r>
    <x v="4"/>
    <n v="4180884833"/>
    <x v="0"/>
    <x v="8"/>
    <x v="0"/>
    <x v="0"/>
    <s v="WIN4192"/>
    <x v="0"/>
    <n v="4180884833"/>
    <x v="4"/>
    <x v="8"/>
    <x v="8"/>
    <x v="0"/>
    <x v="0"/>
    <x v="0"/>
    <x v="0"/>
    <x v="0"/>
    <n v="2"/>
    <x v="0"/>
    <n v="50182"/>
    <n v="100364"/>
    <x v="0"/>
    <x v="0"/>
    <x v="0"/>
    <x v="0"/>
    <n v="8029"/>
    <x v="4"/>
  </r>
  <r>
    <x v="4"/>
    <n v="4180884833"/>
    <x v="0"/>
    <x v="8"/>
    <x v="0"/>
    <x v="0"/>
    <s v="WIN4192"/>
    <x v="0"/>
    <n v="4180884833"/>
    <x v="4"/>
    <x v="2"/>
    <x v="2"/>
    <x v="0"/>
    <x v="0"/>
    <x v="0"/>
    <x v="0"/>
    <x v="0"/>
    <n v="8"/>
    <x v="0"/>
    <n v="73431"/>
    <n v="587448"/>
    <x v="0"/>
    <x v="0"/>
    <x v="0"/>
    <x v="0"/>
    <n v="46996"/>
    <x v="4"/>
  </r>
  <r>
    <x v="4"/>
    <n v="4180884833"/>
    <x v="0"/>
    <x v="8"/>
    <x v="0"/>
    <x v="0"/>
    <s v="WIN4192"/>
    <x v="0"/>
    <n v="4180884833"/>
    <x v="4"/>
    <x v="11"/>
    <x v="11"/>
    <x v="0"/>
    <x v="0"/>
    <x v="0"/>
    <x v="0"/>
    <x v="0"/>
    <n v="2"/>
    <x v="0"/>
    <n v="46000"/>
    <n v="92000"/>
    <x v="0"/>
    <x v="0"/>
    <x v="0"/>
    <x v="0"/>
    <n v="7360"/>
    <x v="4"/>
  </r>
  <r>
    <x v="4"/>
    <n v="4180884833"/>
    <x v="0"/>
    <x v="8"/>
    <x v="0"/>
    <x v="0"/>
    <s v="WIN4192"/>
    <x v="0"/>
    <n v="4180884833"/>
    <x v="4"/>
    <x v="0"/>
    <x v="0"/>
    <x v="0"/>
    <x v="0"/>
    <x v="0"/>
    <x v="0"/>
    <x v="0"/>
    <n v="6"/>
    <x v="0"/>
    <n v="111058"/>
    <n v="666348"/>
    <x v="0"/>
    <x v="0"/>
    <x v="0"/>
    <x v="0"/>
    <n v="53308"/>
    <x v="4"/>
  </r>
  <r>
    <x v="4"/>
    <n v="4180885137"/>
    <x v="0"/>
    <x v="8"/>
    <x v="0"/>
    <x v="0"/>
    <s v="WIN5347"/>
    <x v="0"/>
    <n v="4180885137"/>
    <x v="4"/>
    <x v="0"/>
    <x v="0"/>
    <x v="0"/>
    <x v="0"/>
    <x v="0"/>
    <x v="0"/>
    <x v="0"/>
    <n v="10"/>
    <x v="0"/>
    <n v="111058"/>
    <n v="1110580"/>
    <x v="0"/>
    <x v="0"/>
    <x v="0"/>
    <x v="0"/>
    <n v="88846"/>
    <x v="4"/>
  </r>
  <r>
    <x v="4"/>
    <n v="4180885137"/>
    <x v="0"/>
    <x v="8"/>
    <x v="0"/>
    <x v="0"/>
    <s v="WIN5347"/>
    <x v="0"/>
    <n v="4180885137"/>
    <x v="4"/>
    <x v="11"/>
    <x v="11"/>
    <x v="0"/>
    <x v="0"/>
    <x v="0"/>
    <x v="0"/>
    <x v="0"/>
    <n v="2"/>
    <x v="0"/>
    <n v="46000"/>
    <n v="92000"/>
    <x v="0"/>
    <x v="0"/>
    <x v="0"/>
    <x v="0"/>
    <n v="7360"/>
    <x v="4"/>
  </r>
  <r>
    <x v="4"/>
    <n v="4180885137"/>
    <x v="0"/>
    <x v="8"/>
    <x v="0"/>
    <x v="0"/>
    <s v="WIN5347"/>
    <x v="0"/>
    <n v="4180885137"/>
    <x v="4"/>
    <x v="2"/>
    <x v="2"/>
    <x v="0"/>
    <x v="0"/>
    <x v="0"/>
    <x v="0"/>
    <x v="0"/>
    <n v="10"/>
    <x v="0"/>
    <n v="73431"/>
    <n v="734310"/>
    <x v="0"/>
    <x v="0"/>
    <x v="0"/>
    <x v="0"/>
    <n v="58745"/>
    <x v="4"/>
  </r>
  <r>
    <x v="4"/>
    <n v="4180885137"/>
    <x v="0"/>
    <x v="8"/>
    <x v="0"/>
    <x v="0"/>
    <s v="WIN5347"/>
    <x v="0"/>
    <n v="4180885137"/>
    <x v="4"/>
    <x v="8"/>
    <x v="8"/>
    <x v="0"/>
    <x v="0"/>
    <x v="0"/>
    <x v="0"/>
    <x v="0"/>
    <n v="5"/>
    <x v="0"/>
    <n v="50182"/>
    <n v="250910"/>
    <x v="0"/>
    <x v="0"/>
    <x v="0"/>
    <x v="0"/>
    <n v="20073"/>
    <x v="4"/>
  </r>
  <r>
    <x v="4"/>
    <n v="4180884881"/>
    <x v="0"/>
    <x v="8"/>
    <x v="0"/>
    <x v="0"/>
    <s v="WIN4357"/>
    <x v="0"/>
    <n v="4180884881"/>
    <x v="4"/>
    <x v="0"/>
    <x v="0"/>
    <x v="0"/>
    <x v="0"/>
    <x v="0"/>
    <x v="0"/>
    <x v="0"/>
    <n v="1"/>
    <x v="0"/>
    <n v="111058"/>
    <n v="111058"/>
    <x v="0"/>
    <x v="0"/>
    <x v="0"/>
    <x v="0"/>
    <n v="8885"/>
    <x v="4"/>
  </r>
  <r>
    <x v="4"/>
    <n v="4180884881"/>
    <x v="0"/>
    <x v="8"/>
    <x v="0"/>
    <x v="0"/>
    <s v="WIN4357"/>
    <x v="0"/>
    <n v="4180884881"/>
    <x v="4"/>
    <x v="11"/>
    <x v="11"/>
    <x v="0"/>
    <x v="0"/>
    <x v="0"/>
    <x v="0"/>
    <x v="0"/>
    <n v="2"/>
    <x v="0"/>
    <n v="46000"/>
    <n v="92000"/>
    <x v="0"/>
    <x v="0"/>
    <x v="0"/>
    <x v="0"/>
    <n v="7360"/>
    <x v="4"/>
  </r>
  <r>
    <x v="4"/>
    <n v="4180884881"/>
    <x v="0"/>
    <x v="8"/>
    <x v="0"/>
    <x v="0"/>
    <s v="WIN4357"/>
    <x v="0"/>
    <n v="4180884881"/>
    <x v="4"/>
    <x v="2"/>
    <x v="2"/>
    <x v="0"/>
    <x v="0"/>
    <x v="0"/>
    <x v="0"/>
    <x v="0"/>
    <n v="10"/>
    <x v="0"/>
    <n v="73431"/>
    <n v="734310"/>
    <x v="0"/>
    <x v="0"/>
    <x v="0"/>
    <x v="0"/>
    <n v="58745"/>
    <x v="4"/>
  </r>
  <r>
    <x v="4"/>
    <n v="4180884881"/>
    <x v="0"/>
    <x v="8"/>
    <x v="0"/>
    <x v="0"/>
    <s v="WIN4357"/>
    <x v="0"/>
    <n v="4180884881"/>
    <x v="4"/>
    <x v="8"/>
    <x v="8"/>
    <x v="0"/>
    <x v="0"/>
    <x v="0"/>
    <x v="0"/>
    <x v="0"/>
    <n v="2"/>
    <x v="0"/>
    <n v="50182"/>
    <n v="100364"/>
    <x v="0"/>
    <x v="0"/>
    <x v="0"/>
    <x v="0"/>
    <n v="8029"/>
    <x v="4"/>
  </r>
  <r>
    <x v="4"/>
    <n v="4180884881"/>
    <x v="0"/>
    <x v="8"/>
    <x v="0"/>
    <x v="0"/>
    <s v="WIN4357"/>
    <x v="0"/>
    <n v="4180884881"/>
    <x v="4"/>
    <x v="1"/>
    <x v="1"/>
    <x v="0"/>
    <x v="0"/>
    <x v="0"/>
    <x v="0"/>
    <x v="0"/>
    <n v="2"/>
    <x v="0"/>
    <n v="55595"/>
    <n v="111190"/>
    <x v="0"/>
    <x v="0"/>
    <x v="0"/>
    <x v="0"/>
    <n v="8895"/>
    <x v="4"/>
  </r>
  <r>
    <x v="4"/>
    <n v="4180884768"/>
    <x v="0"/>
    <x v="8"/>
    <x v="0"/>
    <x v="0"/>
    <s v="WIN3275"/>
    <x v="0"/>
    <n v="4180884768"/>
    <x v="4"/>
    <x v="0"/>
    <x v="0"/>
    <x v="0"/>
    <x v="0"/>
    <x v="0"/>
    <x v="0"/>
    <x v="0"/>
    <n v="6"/>
    <x v="0"/>
    <n v="111058"/>
    <n v="666348"/>
    <x v="0"/>
    <x v="0"/>
    <x v="0"/>
    <x v="0"/>
    <n v="53308"/>
    <x v="4"/>
  </r>
  <r>
    <x v="4"/>
    <n v="4180884768"/>
    <x v="0"/>
    <x v="8"/>
    <x v="0"/>
    <x v="0"/>
    <s v="WIN3275"/>
    <x v="0"/>
    <n v="4180884768"/>
    <x v="4"/>
    <x v="11"/>
    <x v="11"/>
    <x v="0"/>
    <x v="0"/>
    <x v="0"/>
    <x v="0"/>
    <x v="0"/>
    <n v="1"/>
    <x v="0"/>
    <n v="46000"/>
    <n v="46000"/>
    <x v="0"/>
    <x v="0"/>
    <x v="0"/>
    <x v="0"/>
    <n v="3680"/>
    <x v="4"/>
  </r>
  <r>
    <x v="4"/>
    <n v="4180884768"/>
    <x v="0"/>
    <x v="8"/>
    <x v="0"/>
    <x v="0"/>
    <s v="WIN3275"/>
    <x v="0"/>
    <n v="4180884768"/>
    <x v="4"/>
    <x v="2"/>
    <x v="2"/>
    <x v="0"/>
    <x v="0"/>
    <x v="0"/>
    <x v="0"/>
    <x v="0"/>
    <n v="10"/>
    <x v="0"/>
    <n v="73431"/>
    <n v="734310"/>
    <x v="0"/>
    <x v="0"/>
    <x v="0"/>
    <x v="0"/>
    <n v="58745"/>
    <x v="4"/>
  </r>
  <r>
    <x v="4"/>
    <n v="4180884768"/>
    <x v="0"/>
    <x v="8"/>
    <x v="0"/>
    <x v="0"/>
    <s v="WIN3275"/>
    <x v="0"/>
    <n v="4180884768"/>
    <x v="4"/>
    <x v="8"/>
    <x v="8"/>
    <x v="0"/>
    <x v="0"/>
    <x v="0"/>
    <x v="0"/>
    <x v="0"/>
    <n v="5"/>
    <x v="0"/>
    <n v="50182"/>
    <n v="250910"/>
    <x v="0"/>
    <x v="0"/>
    <x v="0"/>
    <x v="0"/>
    <n v="20073"/>
    <x v="4"/>
  </r>
  <r>
    <x v="4"/>
    <n v="4180884768"/>
    <x v="0"/>
    <x v="8"/>
    <x v="0"/>
    <x v="0"/>
    <s v="WIN3275"/>
    <x v="0"/>
    <n v="4180884768"/>
    <x v="4"/>
    <x v="1"/>
    <x v="1"/>
    <x v="0"/>
    <x v="0"/>
    <x v="0"/>
    <x v="0"/>
    <x v="0"/>
    <n v="3"/>
    <x v="0"/>
    <n v="55595"/>
    <n v="166785"/>
    <x v="0"/>
    <x v="0"/>
    <x v="0"/>
    <x v="0"/>
    <n v="13343"/>
    <x v="4"/>
  </r>
  <r>
    <x v="4"/>
    <n v="4180885781"/>
    <x v="0"/>
    <x v="8"/>
    <x v="0"/>
    <x v="0"/>
    <s v="WIN6225"/>
    <x v="0"/>
    <n v="4180885781"/>
    <x v="4"/>
    <x v="1"/>
    <x v="1"/>
    <x v="0"/>
    <x v="0"/>
    <x v="0"/>
    <x v="0"/>
    <x v="0"/>
    <n v="2"/>
    <x v="0"/>
    <n v="55595"/>
    <n v="111190"/>
    <x v="0"/>
    <x v="0"/>
    <x v="0"/>
    <x v="0"/>
    <n v="8895"/>
    <x v="4"/>
  </r>
  <r>
    <x v="4"/>
    <n v="4180885781"/>
    <x v="0"/>
    <x v="8"/>
    <x v="0"/>
    <x v="0"/>
    <s v="WIN6225"/>
    <x v="0"/>
    <n v="4180885781"/>
    <x v="4"/>
    <x v="8"/>
    <x v="8"/>
    <x v="0"/>
    <x v="0"/>
    <x v="0"/>
    <x v="0"/>
    <x v="0"/>
    <n v="2"/>
    <x v="0"/>
    <n v="50182"/>
    <n v="100364"/>
    <x v="0"/>
    <x v="0"/>
    <x v="0"/>
    <x v="0"/>
    <n v="8029"/>
    <x v="4"/>
  </r>
  <r>
    <x v="4"/>
    <n v="4180885781"/>
    <x v="0"/>
    <x v="8"/>
    <x v="0"/>
    <x v="0"/>
    <s v="WIN6225"/>
    <x v="0"/>
    <n v="4180885781"/>
    <x v="4"/>
    <x v="2"/>
    <x v="2"/>
    <x v="0"/>
    <x v="0"/>
    <x v="0"/>
    <x v="0"/>
    <x v="0"/>
    <n v="18"/>
    <x v="0"/>
    <n v="73431"/>
    <n v="1321758"/>
    <x v="0"/>
    <x v="0"/>
    <x v="0"/>
    <x v="0"/>
    <n v="105741"/>
    <x v="4"/>
  </r>
  <r>
    <x v="4"/>
    <n v="4180885781"/>
    <x v="0"/>
    <x v="8"/>
    <x v="0"/>
    <x v="0"/>
    <s v="WIN6225"/>
    <x v="0"/>
    <n v="4180885781"/>
    <x v="4"/>
    <x v="11"/>
    <x v="11"/>
    <x v="0"/>
    <x v="0"/>
    <x v="0"/>
    <x v="0"/>
    <x v="0"/>
    <n v="8"/>
    <x v="0"/>
    <n v="46000"/>
    <n v="368000"/>
    <x v="0"/>
    <x v="0"/>
    <x v="0"/>
    <x v="0"/>
    <n v="29440"/>
    <x v="4"/>
  </r>
  <r>
    <x v="4"/>
    <n v="4180885781"/>
    <x v="0"/>
    <x v="8"/>
    <x v="0"/>
    <x v="0"/>
    <s v="WIN6225"/>
    <x v="0"/>
    <n v="4180885781"/>
    <x v="4"/>
    <x v="0"/>
    <x v="0"/>
    <x v="0"/>
    <x v="0"/>
    <x v="0"/>
    <x v="0"/>
    <x v="0"/>
    <n v="8"/>
    <x v="0"/>
    <n v="111058"/>
    <n v="888464"/>
    <x v="0"/>
    <x v="0"/>
    <x v="0"/>
    <x v="0"/>
    <n v="71077"/>
    <x v="4"/>
  </r>
  <r>
    <x v="4"/>
    <n v="4180884158"/>
    <x v="0"/>
    <x v="8"/>
    <x v="0"/>
    <x v="0"/>
    <s v="win2797"/>
    <x v="0"/>
    <n v="4180884158"/>
    <x v="4"/>
    <x v="0"/>
    <x v="0"/>
    <x v="0"/>
    <x v="0"/>
    <x v="0"/>
    <x v="0"/>
    <x v="0"/>
    <n v="7"/>
    <x v="0"/>
    <n v="111058"/>
    <n v="777406"/>
    <x v="0"/>
    <x v="0"/>
    <x v="0"/>
    <x v="0"/>
    <n v="62192"/>
    <x v="4"/>
  </r>
  <r>
    <x v="4"/>
    <n v="4180884158"/>
    <x v="0"/>
    <x v="8"/>
    <x v="0"/>
    <x v="0"/>
    <s v="win2797"/>
    <x v="0"/>
    <n v="4180884158"/>
    <x v="4"/>
    <x v="11"/>
    <x v="11"/>
    <x v="0"/>
    <x v="0"/>
    <x v="0"/>
    <x v="0"/>
    <x v="0"/>
    <n v="2"/>
    <x v="0"/>
    <n v="46000"/>
    <n v="92000"/>
    <x v="0"/>
    <x v="0"/>
    <x v="0"/>
    <x v="0"/>
    <n v="7360"/>
    <x v="4"/>
  </r>
  <r>
    <x v="4"/>
    <n v="4180884158"/>
    <x v="0"/>
    <x v="8"/>
    <x v="0"/>
    <x v="0"/>
    <s v="win2797"/>
    <x v="0"/>
    <n v="4180884158"/>
    <x v="4"/>
    <x v="2"/>
    <x v="2"/>
    <x v="0"/>
    <x v="0"/>
    <x v="0"/>
    <x v="0"/>
    <x v="0"/>
    <n v="7"/>
    <x v="0"/>
    <n v="73431"/>
    <n v="514017"/>
    <x v="0"/>
    <x v="0"/>
    <x v="0"/>
    <x v="0"/>
    <n v="41121"/>
    <x v="4"/>
  </r>
  <r>
    <x v="4"/>
    <n v="4180884158"/>
    <x v="0"/>
    <x v="8"/>
    <x v="0"/>
    <x v="0"/>
    <s v="win2797"/>
    <x v="0"/>
    <n v="4180884158"/>
    <x v="4"/>
    <x v="8"/>
    <x v="8"/>
    <x v="0"/>
    <x v="0"/>
    <x v="0"/>
    <x v="0"/>
    <x v="0"/>
    <n v="2"/>
    <x v="0"/>
    <n v="50182"/>
    <n v="100364"/>
    <x v="0"/>
    <x v="0"/>
    <x v="0"/>
    <x v="0"/>
    <n v="8029"/>
    <x v="4"/>
  </r>
  <r>
    <x v="4"/>
    <n v="4180886306"/>
    <x v="0"/>
    <x v="8"/>
    <x v="0"/>
    <x v="0"/>
    <s v="win6939"/>
    <x v="0"/>
    <n v="4180886306"/>
    <x v="4"/>
    <x v="0"/>
    <x v="0"/>
    <x v="0"/>
    <x v="0"/>
    <x v="0"/>
    <x v="0"/>
    <x v="0"/>
    <n v="3"/>
    <x v="0"/>
    <n v="111058"/>
    <n v="333174"/>
    <x v="0"/>
    <x v="0"/>
    <x v="0"/>
    <x v="0"/>
    <n v="26654"/>
    <x v="4"/>
  </r>
  <r>
    <x v="4"/>
    <n v="4180886306"/>
    <x v="0"/>
    <x v="8"/>
    <x v="0"/>
    <x v="0"/>
    <s v="win6939"/>
    <x v="0"/>
    <n v="4180886306"/>
    <x v="4"/>
    <x v="2"/>
    <x v="2"/>
    <x v="0"/>
    <x v="0"/>
    <x v="0"/>
    <x v="0"/>
    <x v="0"/>
    <n v="5"/>
    <x v="0"/>
    <n v="73431"/>
    <n v="367155"/>
    <x v="0"/>
    <x v="0"/>
    <x v="0"/>
    <x v="0"/>
    <n v="29372"/>
    <x v="4"/>
  </r>
  <r>
    <x v="4"/>
    <n v="4180886306"/>
    <x v="0"/>
    <x v="8"/>
    <x v="0"/>
    <x v="0"/>
    <s v="win6939"/>
    <x v="0"/>
    <n v="4180886306"/>
    <x v="4"/>
    <x v="8"/>
    <x v="8"/>
    <x v="0"/>
    <x v="0"/>
    <x v="0"/>
    <x v="0"/>
    <x v="0"/>
    <n v="5"/>
    <x v="0"/>
    <n v="50182"/>
    <n v="250910"/>
    <x v="0"/>
    <x v="0"/>
    <x v="0"/>
    <x v="0"/>
    <n v="20073"/>
    <x v="4"/>
  </r>
  <r>
    <x v="4"/>
    <n v="4180884159"/>
    <x v="0"/>
    <x v="8"/>
    <x v="0"/>
    <x v="0"/>
    <s v="win2924"/>
    <x v="0"/>
    <n v="4180884159"/>
    <x v="4"/>
    <x v="0"/>
    <x v="0"/>
    <x v="0"/>
    <x v="0"/>
    <x v="0"/>
    <x v="0"/>
    <x v="0"/>
    <n v="1"/>
    <x v="0"/>
    <n v="111058"/>
    <n v="111058"/>
    <x v="0"/>
    <x v="0"/>
    <x v="0"/>
    <x v="0"/>
    <n v="8885"/>
    <x v="4"/>
  </r>
  <r>
    <x v="4"/>
    <n v="4180884159"/>
    <x v="0"/>
    <x v="8"/>
    <x v="0"/>
    <x v="0"/>
    <s v="win2924"/>
    <x v="0"/>
    <n v="4180884159"/>
    <x v="4"/>
    <x v="1"/>
    <x v="1"/>
    <x v="0"/>
    <x v="0"/>
    <x v="0"/>
    <x v="0"/>
    <x v="0"/>
    <n v="4"/>
    <x v="0"/>
    <n v="55595"/>
    <n v="222380"/>
    <x v="0"/>
    <x v="0"/>
    <x v="0"/>
    <x v="0"/>
    <n v="17790"/>
    <x v="4"/>
  </r>
  <r>
    <x v="4"/>
    <n v="4180884159"/>
    <x v="0"/>
    <x v="8"/>
    <x v="0"/>
    <x v="0"/>
    <s v="win2924"/>
    <x v="0"/>
    <n v="4180884159"/>
    <x v="4"/>
    <x v="8"/>
    <x v="8"/>
    <x v="0"/>
    <x v="0"/>
    <x v="0"/>
    <x v="0"/>
    <x v="0"/>
    <n v="1"/>
    <x v="0"/>
    <n v="50182"/>
    <n v="50182"/>
    <x v="0"/>
    <x v="0"/>
    <x v="0"/>
    <x v="0"/>
    <n v="4015"/>
    <x v="4"/>
  </r>
  <r>
    <x v="4"/>
    <n v="4180884159"/>
    <x v="0"/>
    <x v="8"/>
    <x v="0"/>
    <x v="0"/>
    <s v="win2924"/>
    <x v="0"/>
    <n v="4180884159"/>
    <x v="4"/>
    <x v="2"/>
    <x v="2"/>
    <x v="0"/>
    <x v="0"/>
    <x v="0"/>
    <x v="0"/>
    <x v="0"/>
    <n v="7"/>
    <x v="0"/>
    <n v="73431"/>
    <n v="514017"/>
    <x v="0"/>
    <x v="0"/>
    <x v="0"/>
    <x v="0"/>
    <n v="41121"/>
    <x v="4"/>
  </r>
  <r>
    <x v="4"/>
    <n v="4180884767"/>
    <x v="0"/>
    <x v="8"/>
    <x v="0"/>
    <x v="0"/>
    <s v="WIN3261"/>
    <x v="0"/>
    <n v="4180884767"/>
    <x v="4"/>
    <x v="1"/>
    <x v="1"/>
    <x v="0"/>
    <x v="0"/>
    <x v="0"/>
    <x v="0"/>
    <x v="0"/>
    <n v="2"/>
    <x v="0"/>
    <n v="55595"/>
    <n v="111190"/>
    <x v="0"/>
    <x v="0"/>
    <x v="0"/>
    <x v="0"/>
    <n v="8895"/>
    <x v="4"/>
  </r>
  <r>
    <x v="4"/>
    <n v="4180884767"/>
    <x v="0"/>
    <x v="8"/>
    <x v="0"/>
    <x v="0"/>
    <s v="WIN3261"/>
    <x v="0"/>
    <n v="4180884767"/>
    <x v="4"/>
    <x v="8"/>
    <x v="8"/>
    <x v="0"/>
    <x v="0"/>
    <x v="0"/>
    <x v="0"/>
    <x v="0"/>
    <n v="12"/>
    <x v="0"/>
    <n v="50182"/>
    <n v="602184"/>
    <x v="0"/>
    <x v="0"/>
    <x v="0"/>
    <x v="0"/>
    <n v="48175"/>
    <x v="4"/>
  </r>
  <r>
    <x v="4"/>
    <n v="4180884767"/>
    <x v="0"/>
    <x v="8"/>
    <x v="0"/>
    <x v="0"/>
    <s v="WIN3261"/>
    <x v="0"/>
    <n v="4180884767"/>
    <x v="4"/>
    <x v="2"/>
    <x v="2"/>
    <x v="0"/>
    <x v="0"/>
    <x v="0"/>
    <x v="0"/>
    <x v="0"/>
    <n v="6"/>
    <x v="0"/>
    <n v="73431"/>
    <n v="440586"/>
    <x v="0"/>
    <x v="0"/>
    <x v="0"/>
    <x v="0"/>
    <n v="35247"/>
    <x v="4"/>
  </r>
  <r>
    <x v="4"/>
    <n v="4180884767"/>
    <x v="0"/>
    <x v="8"/>
    <x v="0"/>
    <x v="0"/>
    <s v="WIN3261"/>
    <x v="0"/>
    <n v="4180884767"/>
    <x v="4"/>
    <x v="11"/>
    <x v="11"/>
    <x v="0"/>
    <x v="0"/>
    <x v="0"/>
    <x v="0"/>
    <x v="0"/>
    <n v="3"/>
    <x v="0"/>
    <n v="46000"/>
    <n v="138000"/>
    <x v="0"/>
    <x v="0"/>
    <x v="0"/>
    <x v="0"/>
    <n v="11040"/>
    <x v="4"/>
  </r>
  <r>
    <x v="4"/>
    <n v="4180885234"/>
    <x v="0"/>
    <x v="8"/>
    <x v="0"/>
    <x v="0"/>
    <s v="WIN5580"/>
    <x v="0"/>
    <n v="4180885234"/>
    <x v="4"/>
    <x v="2"/>
    <x v="2"/>
    <x v="0"/>
    <x v="0"/>
    <x v="0"/>
    <x v="0"/>
    <x v="0"/>
    <n v="5"/>
    <x v="0"/>
    <n v="73431"/>
    <n v="367155"/>
    <x v="0"/>
    <x v="0"/>
    <x v="0"/>
    <x v="0"/>
    <n v="29372"/>
    <x v="4"/>
  </r>
  <r>
    <x v="4"/>
    <n v="4180885234"/>
    <x v="0"/>
    <x v="8"/>
    <x v="0"/>
    <x v="0"/>
    <s v="WIN5580"/>
    <x v="0"/>
    <n v="4180885234"/>
    <x v="4"/>
    <x v="8"/>
    <x v="8"/>
    <x v="0"/>
    <x v="0"/>
    <x v="0"/>
    <x v="0"/>
    <x v="0"/>
    <n v="3"/>
    <x v="0"/>
    <n v="50182"/>
    <n v="150546"/>
    <x v="0"/>
    <x v="0"/>
    <x v="0"/>
    <x v="0"/>
    <n v="12044"/>
    <x v="4"/>
  </r>
  <r>
    <x v="4"/>
    <n v="4180885234"/>
    <x v="0"/>
    <x v="8"/>
    <x v="0"/>
    <x v="0"/>
    <s v="WIN5580"/>
    <x v="0"/>
    <n v="4180885234"/>
    <x v="4"/>
    <x v="11"/>
    <x v="11"/>
    <x v="0"/>
    <x v="0"/>
    <x v="0"/>
    <x v="0"/>
    <x v="0"/>
    <n v="2"/>
    <x v="0"/>
    <n v="46000"/>
    <n v="92000"/>
    <x v="0"/>
    <x v="0"/>
    <x v="0"/>
    <x v="0"/>
    <n v="7360"/>
    <x v="4"/>
  </r>
  <r>
    <x v="4"/>
    <n v="4180885234"/>
    <x v="0"/>
    <x v="8"/>
    <x v="0"/>
    <x v="0"/>
    <s v="WIN5580"/>
    <x v="0"/>
    <n v="4180885234"/>
    <x v="4"/>
    <x v="1"/>
    <x v="1"/>
    <x v="0"/>
    <x v="0"/>
    <x v="0"/>
    <x v="0"/>
    <x v="0"/>
    <n v="1"/>
    <x v="0"/>
    <n v="55595"/>
    <n v="55595"/>
    <x v="0"/>
    <x v="0"/>
    <x v="0"/>
    <x v="0"/>
    <n v="4448"/>
    <x v="4"/>
  </r>
  <r>
    <x v="4"/>
    <n v="4180885782"/>
    <x v="0"/>
    <x v="8"/>
    <x v="0"/>
    <x v="0"/>
    <s v="WIN6226"/>
    <x v="0"/>
    <n v="4180885782"/>
    <x v="4"/>
    <x v="1"/>
    <x v="1"/>
    <x v="0"/>
    <x v="0"/>
    <x v="0"/>
    <x v="0"/>
    <x v="0"/>
    <n v="3"/>
    <x v="0"/>
    <n v="55595"/>
    <n v="166785"/>
    <x v="0"/>
    <x v="0"/>
    <x v="0"/>
    <x v="0"/>
    <n v="13343"/>
    <x v="4"/>
  </r>
  <r>
    <x v="4"/>
    <n v="4180885782"/>
    <x v="0"/>
    <x v="8"/>
    <x v="0"/>
    <x v="0"/>
    <s v="WIN6226"/>
    <x v="0"/>
    <n v="4180885782"/>
    <x v="4"/>
    <x v="8"/>
    <x v="8"/>
    <x v="0"/>
    <x v="0"/>
    <x v="0"/>
    <x v="0"/>
    <x v="0"/>
    <n v="3"/>
    <x v="0"/>
    <n v="50182"/>
    <n v="150546"/>
    <x v="0"/>
    <x v="0"/>
    <x v="0"/>
    <x v="0"/>
    <n v="12044"/>
    <x v="4"/>
  </r>
  <r>
    <x v="4"/>
    <n v="4180885782"/>
    <x v="0"/>
    <x v="8"/>
    <x v="0"/>
    <x v="0"/>
    <s v="WIN6226"/>
    <x v="0"/>
    <n v="4180885782"/>
    <x v="4"/>
    <x v="2"/>
    <x v="2"/>
    <x v="0"/>
    <x v="0"/>
    <x v="0"/>
    <x v="0"/>
    <x v="0"/>
    <n v="10"/>
    <x v="0"/>
    <n v="73431"/>
    <n v="734310"/>
    <x v="0"/>
    <x v="0"/>
    <x v="0"/>
    <x v="0"/>
    <n v="58745"/>
    <x v="4"/>
  </r>
  <r>
    <x v="4"/>
    <n v="4180885782"/>
    <x v="0"/>
    <x v="8"/>
    <x v="0"/>
    <x v="0"/>
    <s v="WIN6226"/>
    <x v="0"/>
    <n v="4180885782"/>
    <x v="4"/>
    <x v="11"/>
    <x v="11"/>
    <x v="0"/>
    <x v="0"/>
    <x v="0"/>
    <x v="0"/>
    <x v="0"/>
    <n v="3"/>
    <x v="0"/>
    <n v="46000"/>
    <n v="138000"/>
    <x v="0"/>
    <x v="0"/>
    <x v="0"/>
    <x v="0"/>
    <n v="11040"/>
    <x v="4"/>
  </r>
  <r>
    <x v="4"/>
    <n v="4180885782"/>
    <x v="0"/>
    <x v="8"/>
    <x v="0"/>
    <x v="0"/>
    <s v="WIN6226"/>
    <x v="0"/>
    <n v="4180885782"/>
    <x v="4"/>
    <x v="0"/>
    <x v="0"/>
    <x v="0"/>
    <x v="0"/>
    <x v="0"/>
    <x v="0"/>
    <x v="0"/>
    <n v="6"/>
    <x v="0"/>
    <n v="111058"/>
    <n v="666348"/>
    <x v="0"/>
    <x v="0"/>
    <x v="0"/>
    <x v="0"/>
    <n v="53308"/>
    <x v="4"/>
  </r>
  <r>
    <x v="4"/>
    <n v="4180885328"/>
    <x v="0"/>
    <x v="8"/>
    <x v="0"/>
    <x v="0"/>
    <s v="WIN5812"/>
    <x v="0"/>
    <n v="4180885328"/>
    <x v="4"/>
    <x v="0"/>
    <x v="0"/>
    <x v="0"/>
    <x v="0"/>
    <x v="0"/>
    <x v="0"/>
    <x v="0"/>
    <n v="3"/>
    <x v="0"/>
    <n v="111058"/>
    <n v="333174"/>
    <x v="0"/>
    <x v="0"/>
    <x v="0"/>
    <x v="0"/>
    <n v="26654"/>
    <x v="4"/>
  </r>
  <r>
    <x v="4"/>
    <n v="4180885328"/>
    <x v="0"/>
    <x v="8"/>
    <x v="0"/>
    <x v="0"/>
    <s v="WIN5812"/>
    <x v="0"/>
    <n v="4180885328"/>
    <x v="4"/>
    <x v="11"/>
    <x v="11"/>
    <x v="0"/>
    <x v="0"/>
    <x v="0"/>
    <x v="0"/>
    <x v="0"/>
    <n v="4"/>
    <x v="0"/>
    <n v="46000"/>
    <n v="184000"/>
    <x v="0"/>
    <x v="0"/>
    <x v="0"/>
    <x v="0"/>
    <n v="14720"/>
    <x v="4"/>
  </r>
  <r>
    <x v="4"/>
    <n v="4180885328"/>
    <x v="0"/>
    <x v="8"/>
    <x v="0"/>
    <x v="0"/>
    <s v="WIN5812"/>
    <x v="0"/>
    <n v="4180885328"/>
    <x v="4"/>
    <x v="2"/>
    <x v="2"/>
    <x v="0"/>
    <x v="0"/>
    <x v="0"/>
    <x v="0"/>
    <x v="0"/>
    <n v="3"/>
    <x v="0"/>
    <n v="73431"/>
    <n v="220293"/>
    <x v="0"/>
    <x v="0"/>
    <x v="0"/>
    <x v="0"/>
    <n v="17623"/>
    <x v="4"/>
  </r>
  <r>
    <x v="4"/>
    <n v="4180885328"/>
    <x v="0"/>
    <x v="8"/>
    <x v="0"/>
    <x v="0"/>
    <s v="WIN5812"/>
    <x v="0"/>
    <n v="4180885328"/>
    <x v="4"/>
    <x v="8"/>
    <x v="8"/>
    <x v="0"/>
    <x v="0"/>
    <x v="0"/>
    <x v="0"/>
    <x v="0"/>
    <n v="5"/>
    <x v="0"/>
    <n v="50182"/>
    <n v="250910"/>
    <x v="0"/>
    <x v="0"/>
    <x v="0"/>
    <x v="0"/>
    <n v="20073"/>
    <x v="4"/>
  </r>
  <r>
    <x v="4"/>
    <n v="4180886014"/>
    <x v="0"/>
    <x v="8"/>
    <x v="0"/>
    <x v="0"/>
    <s v="WIN6485"/>
    <x v="0"/>
    <n v="4180886014"/>
    <x v="4"/>
    <x v="1"/>
    <x v="1"/>
    <x v="0"/>
    <x v="0"/>
    <x v="0"/>
    <x v="0"/>
    <x v="0"/>
    <n v="3"/>
    <x v="0"/>
    <n v="55595"/>
    <n v="166785"/>
    <x v="0"/>
    <x v="0"/>
    <x v="0"/>
    <x v="0"/>
    <n v="13343"/>
    <x v="4"/>
  </r>
  <r>
    <x v="4"/>
    <n v="4180886014"/>
    <x v="0"/>
    <x v="8"/>
    <x v="0"/>
    <x v="0"/>
    <s v="WIN6485"/>
    <x v="0"/>
    <n v="4180886014"/>
    <x v="4"/>
    <x v="8"/>
    <x v="8"/>
    <x v="0"/>
    <x v="0"/>
    <x v="0"/>
    <x v="0"/>
    <x v="0"/>
    <n v="3"/>
    <x v="0"/>
    <n v="50182"/>
    <n v="150546"/>
    <x v="0"/>
    <x v="0"/>
    <x v="0"/>
    <x v="0"/>
    <n v="12044"/>
    <x v="4"/>
  </r>
  <r>
    <x v="4"/>
    <n v="4180886014"/>
    <x v="0"/>
    <x v="8"/>
    <x v="0"/>
    <x v="0"/>
    <s v="WIN6485"/>
    <x v="0"/>
    <n v="4180886014"/>
    <x v="4"/>
    <x v="2"/>
    <x v="2"/>
    <x v="0"/>
    <x v="0"/>
    <x v="0"/>
    <x v="0"/>
    <x v="0"/>
    <n v="3"/>
    <x v="0"/>
    <n v="73431"/>
    <n v="220293"/>
    <x v="0"/>
    <x v="0"/>
    <x v="0"/>
    <x v="0"/>
    <n v="17623"/>
    <x v="4"/>
  </r>
  <r>
    <x v="4"/>
    <n v="4180886014"/>
    <x v="0"/>
    <x v="8"/>
    <x v="0"/>
    <x v="0"/>
    <s v="WIN6485"/>
    <x v="0"/>
    <n v="4180886014"/>
    <x v="4"/>
    <x v="11"/>
    <x v="11"/>
    <x v="0"/>
    <x v="0"/>
    <x v="0"/>
    <x v="0"/>
    <x v="0"/>
    <n v="3"/>
    <x v="0"/>
    <n v="46000"/>
    <n v="138000"/>
    <x v="0"/>
    <x v="0"/>
    <x v="0"/>
    <x v="0"/>
    <n v="11040"/>
    <x v="4"/>
  </r>
  <r>
    <x v="4"/>
    <n v="4180886014"/>
    <x v="0"/>
    <x v="8"/>
    <x v="0"/>
    <x v="0"/>
    <s v="WIN6485"/>
    <x v="0"/>
    <n v="4180886014"/>
    <x v="4"/>
    <x v="0"/>
    <x v="0"/>
    <x v="0"/>
    <x v="0"/>
    <x v="0"/>
    <x v="0"/>
    <x v="0"/>
    <n v="4"/>
    <x v="0"/>
    <n v="111058"/>
    <n v="444232"/>
    <x v="0"/>
    <x v="0"/>
    <x v="0"/>
    <x v="0"/>
    <n v="35539"/>
    <x v="4"/>
  </r>
  <r>
    <x v="4"/>
    <n v="4180884914"/>
    <x v="0"/>
    <x v="8"/>
    <x v="0"/>
    <x v="0"/>
    <s v="WIN4504"/>
    <x v="0"/>
    <n v="4180884914"/>
    <x v="4"/>
    <x v="11"/>
    <x v="11"/>
    <x v="0"/>
    <x v="0"/>
    <x v="0"/>
    <x v="0"/>
    <x v="0"/>
    <n v="4"/>
    <x v="0"/>
    <n v="46000"/>
    <n v="184000"/>
    <x v="0"/>
    <x v="0"/>
    <x v="0"/>
    <x v="0"/>
    <n v="14720"/>
    <x v="4"/>
  </r>
  <r>
    <x v="4"/>
    <n v="4180884914"/>
    <x v="0"/>
    <x v="8"/>
    <x v="0"/>
    <x v="0"/>
    <s v="WIN4504"/>
    <x v="0"/>
    <n v="4180884914"/>
    <x v="4"/>
    <x v="2"/>
    <x v="2"/>
    <x v="0"/>
    <x v="0"/>
    <x v="0"/>
    <x v="0"/>
    <x v="0"/>
    <n v="4"/>
    <x v="0"/>
    <n v="73431"/>
    <n v="293724"/>
    <x v="0"/>
    <x v="0"/>
    <x v="0"/>
    <x v="0"/>
    <n v="23498"/>
    <x v="4"/>
  </r>
  <r>
    <x v="4"/>
    <n v="4180884522"/>
    <x v="0"/>
    <x v="8"/>
    <x v="0"/>
    <x v="0"/>
    <s v="win2AX6"/>
    <x v="0"/>
    <n v="4180884522"/>
    <x v="4"/>
    <x v="1"/>
    <x v="1"/>
    <x v="0"/>
    <x v="0"/>
    <x v="0"/>
    <x v="0"/>
    <x v="0"/>
    <n v="1"/>
    <x v="0"/>
    <n v="55595"/>
    <n v="55595"/>
    <x v="0"/>
    <x v="0"/>
    <x v="0"/>
    <x v="0"/>
    <n v="4448"/>
    <x v="4"/>
  </r>
  <r>
    <x v="4"/>
    <n v="4180884522"/>
    <x v="0"/>
    <x v="8"/>
    <x v="0"/>
    <x v="0"/>
    <s v="win2AX6"/>
    <x v="0"/>
    <n v="4180884522"/>
    <x v="4"/>
    <x v="8"/>
    <x v="8"/>
    <x v="0"/>
    <x v="0"/>
    <x v="0"/>
    <x v="0"/>
    <x v="0"/>
    <n v="3"/>
    <x v="0"/>
    <n v="50182"/>
    <n v="150546"/>
    <x v="0"/>
    <x v="0"/>
    <x v="0"/>
    <x v="0"/>
    <n v="12044"/>
    <x v="4"/>
  </r>
  <r>
    <x v="4"/>
    <n v="4180884522"/>
    <x v="0"/>
    <x v="8"/>
    <x v="0"/>
    <x v="0"/>
    <s v="win2AX6"/>
    <x v="0"/>
    <n v="4180884522"/>
    <x v="4"/>
    <x v="2"/>
    <x v="2"/>
    <x v="0"/>
    <x v="0"/>
    <x v="0"/>
    <x v="0"/>
    <x v="0"/>
    <n v="8"/>
    <x v="0"/>
    <n v="73431"/>
    <n v="587448"/>
    <x v="0"/>
    <x v="0"/>
    <x v="0"/>
    <x v="0"/>
    <n v="46996"/>
    <x v="4"/>
  </r>
  <r>
    <x v="4"/>
    <n v="4180884522"/>
    <x v="0"/>
    <x v="8"/>
    <x v="0"/>
    <x v="0"/>
    <s v="win2AX6"/>
    <x v="0"/>
    <n v="4180884522"/>
    <x v="4"/>
    <x v="11"/>
    <x v="11"/>
    <x v="0"/>
    <x v="0"/>
    <x v="0"/>
    <x v="0"/>
    <x v="0"/>
    <n v="2"/>
    <x v="0"/>
    <n v="46000"/>
    <n v="92000"/>
    <x v="0"/>
    <x v="0"/>
    <x v="0"/>
    <x v="0"/>
    <n v="7360"/>
    <x v="4"/>
  </r>
  <r>
    <x v="4"/>
    <n v="4180884522"/>
    <x v="0"/>
    <x v="8"/>
    <x v="0"/>
    <x v="0"/>
    <s v="win2AX6"/>
    <x v="0"/>
    <n v="4180884522"/>
    <x v="4"/>
    <x v="0"/>
    <x v="0"/>
    <x v="0"/>
    <x v="0"/>
    <x v="0"/>
    <x v="0"/>
    <x v="0"/>
    <n v="3"/>
    <x v="0"/>
    <n v="111058"/>
    <n v="333174"/>
    <x v="0"/>
    <x v="0"/>
    <x v="0"/>
    <x v="0"/>
    <n v="26654"/>
    <x v="4"/>
  </r>
  <r>
    <x v="1"/>
    <n v="4180766983"/>
    <x v="0"/>
    <x v="8"/>
    <x v="0"/>
    <x v="0"/>
    <s v="WIN5431"/>
    <x v="0"/>
    <n v="4180766983"/>
    <x v="4"/>
    <x v="0"/>
    <x v="0"/>
    <x v="0"/>
    <x v="0"/>
    <x v="0"/>
    <x v="0"/>
    <x v="0"/>
    <n v="10"/>
    <x v="0"/>
    <n v="111058"/>
    <n v="1110580"/>
    <x v="0"/>
    <x v="0"/>
    <x v="0"/>
    <x v="0"/>
    <n v="88846"/>
    <x v="4"/>
  </r>
  <r>
    <x v="1"/>
    <n v="4180766983"/>
    <x v="0"/>
    <x v="8"/>
    <x v="0"/>
    <x v="0"/>
    <s v="WIN5431"/>
    <x v="0"/>
    <n v="4180766983"/>
    <x v="4"/>
    <x v="8"/>
    <x v="8"/>
    <x v="0"/>
    <x v="0"/>
    <x v="0"/>
    <x v="0"/>
    <x v="0"/>
    <n v="5"/>
    <x v="0"/>
    <n v="50182"/>
    <n v="250910"/>
    <x v="0"/>
    <x v="0"/>
    <x v="0"/>
    <x v="0"/>
    <n v="20073"/>
    <x v="4"/>
  </r>
  <r>
    <x v="1"/>
    <n v="4180766983"/>
    <x v="0"/>
    <x v="8"/>
    <x v="0"/>
    <x v="0"/>
    <s v="WIN5431"/>
    <x v="0"/>
    <n v="4180766983"/>
    <x v="4"/>
    <x v="11"/>
    <x v="11"/>
    <x v="0"/>
    <x v="0"/>
    <x v="0"/>
    <x v="0"/>
    <x v="0"/>
    <n v="5"/>
    <x v="0"/>
    <n v="46000"/>
    <n v="230000"/>
    <x v="0"/>
    <x v="0"/>
    <x v="0"/>
    <x v="0"/>
    <n v="18400"/>
    <x v="4"/>
  </r>
  <r>
    <x v="1"/>
    <n v="4180766983"/>
    <x v="0"/>
    <x v="8"/>
    <x v="0"/>
    <x v="0"/>
    <s v="WIN5431"/>
    <x v="0"/>
    <n v="4180766983"/>
    <x v="4"/>
    <x v="9"/>
    <x v="9"/>
    <x v="0"/>
    <x v="0"/>
    <x v="0"/>
    <x v="0"/>
    <x v="0"/>
    <n v="5"/>
    <x v="0"/>
    <n v="70950"/>
    <n v="354750"/>
    <x v="0"/>
    <x v="0"/>
    <x v="0"/>
    <x v="0"/>
    <n v="28380"/>
    <x v="4"/>
  </r>
  <r>
    <x v="5"/>
    <n v="4180908260"/>
    <x v="0"/>
    <x v="8"/>
    <x v="0"/>
    <x v="0"/>
    <s v="WIN4566"/>
    <x v="0"/>
    <n v="4180908260"/>
    <x v="4"/>
    <x v="10"/>
    <x v="10"/>
    <x v="0"/>
    <x v="0"/>
    <x v="0"/>
    <x v="0"/>
    <x v="0"/>
    <n v="2"/>
    <x v="0"/>
    <n v="74250"/>
    <n v="148500"/>
    <x v="0"/>
    <x v="0"/>
    <x v="0"/>
    <x v="0"/>
    <n v="11880"/>
    <x v="4"/>
  </r>
  <r>
    <x v="5"/>
    <n v="4180908260"/>
    <x v="0"/>
    <x v="8"/>
    <x v="0"/>
    <x v="0"/>
    <s v="WIN4566"/>
    <x v="0"/>
    <n v="4180908260"/>
    <x v="4"/>
    <x v="8"/>
    <x v="8"/>
    <x v="0"/>
    <x v="0"/>
    <x v="0"/>
    <x v="0"/>
    <x v="0"/>
    <n v="4"/>
    <x v="0"/>
    <n v="50182"/>
    <n v="200728"/>
    <x v="0"/>
    <x v="0"/>
    <x v="0"/>
    <x v="0"/>
    <n v="16058"/>
    <x v="4"/>
  </r>
  <r>
    <x v="5"/>
    <n v="4180908260"/>
    <x v="0"/>
    <x v="8"/>
    <x v="0"/>
    <x v="0"/>
    <s v="WIN4566"/>
    <x v="0"/>
    <n v="4180908260"/>
    <x v="4"/>
    <x v="11"/>
    <x v="11"/>
    <x v="0"/>
    <x v="0"/>
    <x v="0"/>
    <x v="0"/>
    <x v="0"/>
    <n v="2"/>
    <x v="0"/>
    <n v="46000"/>
    <n v="92000"/>
    <x v="0"/>
    <x v="0"/>
    <x v="0"/>
    <x v="0"/>
    <n v="7360"/>
    <x v="4"/>
  </r>
  <r>
    <x v="5"/>
    <n v="4180908260"/>
    <x v="0"/>
    <x v="8"/>
    <x v="0"/>
    <x v="0"/>
    <s v="WIN4566"/>
    <x v="0"/>
    <n v="4180908260"/>
    <x v="4"/>
    <x v="0"/>
    <x v="0"/>
    <x v="0"/>
    <x v="0"/>
    <x v="0"/>
    <x v="0"/>
    <x v="0"/>
    <n v="2"/>
    <x v="0"/>
    <n v="111058"/>
    <n v="222116"/>
    <x v="0"/>
    <x v="0"/>
    <x v="0"/>
    <x v="0"/>
    <n v="17769"/>
    <x v="4"/>
  </r>
  <r>
    <x v="5"/>
    <n v="4180908260"/>
    <x v="0"/>
    <x v="8"/>
    <x v="0"/>
    <x v="0"/>
    <s v="WIN4566"/>
    <x v="0"/>
    <n v="4180908260"/>
    <x v="4"/>
    <x v="2"/>
    <x v="2"/>
    <x v="0"/>
    <x v="0"/>
    <x v="0"/>
    <x v="0"/>
    <x v="0"/>
    <n v="4"/>
    <x v="0"/>
    <n v="73431"/>
    <n v="293724"/>
    <x v="0"/>
    <x v="0"/>
    <x v="0"/>
    <x v="0"/>
    <n v="23498"/>
    <x v="4"/>
  </r>
  <r>
    <x v="5"/>
    <n v="4180908726"/>
    <x v="0"/>
    <x v="8"/>
    <x v="0"/>
    <x v="0"/>
    <s v="WIN6990"/>
    <x v="0"/>
    <n v="4180908726"/>
    <x v="4"/>
    <x v="1"/>
    <x v="1"/>
    <x v="0"/>
    <x v="0"/>
    <x v="0"/>
    <x v="0"/>
    <x v="0"/>
    <n v="3"/>
    <x v="0"/>
    <n v="55595"/>
    <n v="166785"/>
    <x v="0"/>
    <x v="0"/>
    <x v="0"/>
    <x v="0"/>
    <n v="13343"/>
    <x v="4"/>
  </r>
  <r>
    <x v="5"/>
    <n v="4180908726"/>
    <x v="0"/>
    <x v="8"/>
    <x v="0"/>
    <x v="0"/>
    <s v="WIN6990"/>
    <x v="0"/>
    <n v="4180908726"/>
    <x v="4"/>
    <x v="8"/>
    <x v="8"/>
    <x v="0"/>
    <x v="0"/>
    <x v="0"/>
    <x v="0"/>
    <x v="0"/>
    <n v="3"/>
    <x v="0"/>
    <n v="50182"/>
    <n v="150546"/>
    <x v="0"/>
    <x v="0"/>
    <x v="0"/>
    <x v="0"/>
    <n v="12044"/>
    <x v="4"/>
  </r>
  <r>
    <x v="5"/>
    <n v="4180908726"/>
    <x v="0"/>
    <x v="8"/>
    <x v="0"/>
    <x v="0"/>
    <s v="WIN6990"/>
    <x v="0"/>
    <n v="4180908726"/>
    <x v="4"/>
    <x v="2"/>
    <x v="2"/>
    <x v="0"/>
    <x v="0"/>
    <x v="0"/>
    <x v="0"/>
    <x v="0"/>
    <n v="6"/>
    <x v="0"/>
    <n v="73431"/>
    <n v="440586"/>
    <x v="0"/>
    <x v="0"/>
    <x v="0"/>
    <x v="0"/>
    <n v="35247"/>
    <x v="4"/>
  </r>
  <r>
    <x v="5"/>
    <n v="4180907878"/>
    <x v="0"/>
    <x v="8"/>
    <x v="0"/>
    <x v="0"/>
    <s v="WIN2AYT"/>
    <x v="0"/>
    <n v="4180907878"/>
    <x v="4"/>
    <x v="8"/>
    <x v="8"/>
    <x v="0"/>
    <x v="0"/>
    <x v="0"/>
    <x v="0"/>
    <x v="0"/>
    <n v="2"/>
    <x v="0"/>
    <n v="50182"/>
    <n v="100364"/>
    <x v="0"/>
    <x v="0"/>
    <x v="0"/>
    <x v="0"/>
    <n v="8029"/>
    <x v="4"/>
  </r>
  <r>
    <x v="5"/>
    <n v="4180907878"/>
    <x v="0"/>
    <x v="8"/>
    <x v="0"/>
    <x v="0"/>
    <s v="WIN2AYT"/>
    <x v="0"/>
    <n v="4180907878"/>
    <x v="4"/>
    <x v="11"/>
    <x v="11"/>
    <x v="0"/>
    <x v="0"/>
    <x v="0"/>
    <x v="0"/>
    <x v="0"/>
    <n v="3"/>
    <x v="0"/>
    <n v="46000"/>
    <n v="138000"/>
    <x v="0"/>
    <x v="0"/>
    <x v="0"/>
    <x v="0"/>
    <n v="11040"/>
    <x v="4"/>
  </r>
  <r>
    <x v="5"/>
    <n v="4180907878"/>
    <x v="0"/>
    <x v="8"/>
    <x v="0"/>
    <x v="0"/>
    <s v="WIN2AYT"/>
    <x v="0"/>
    <n v="4180907878"/>
    <x v="4"/>
    <x v="9"/>
    <x v="9"/>
    <x v="0"/>
    <x v="0"/>
    <x v="0"/>
    <x v="0"/>
    <x v="0"/>
    <n v="3"/>
    <x v="0"/>
    <n v="70950"/>
    <n v="212850"/>
    <x v="0"/>
    <x v="0"/>
    <x v="0"/>
    <x v="0"/>
    <n v="17028"/>
    <x v="4"/>
  </r>
  <r>
    <x v="5"/>
    <n v="4180907878"/>
    <x v="0"/>
    <x v="8"/>
    <x v="0"/>
    <x v="0"/>
    <s v="WIN2AYT"/>
    <x v="0"/>
    <n v="4180907878"/>
    <x v="4"/>
    <x v="0"/>
    <x v="0"/>
    <x v="0"/>
    <x v="0"/>
    <x v="0"/>
    <x v="0"/>
    <x v="0"/>
    <n v="3"/>
    <x v="0"/>
    <n v="111058"/>
    <n v="333174"/>
    <x v="0"/>
    <x v="0"/>
    <x v="0"/>
    <x v="0"/>
    <n v="26654"/>
    <x v="4"/>
  </r>
  <r>
    <x v="5"/>
    <n v="4180907878"/>
    <x v="0"/>
    <x v="8"/>
    <x v="0"/>
    <x v="0"/>
    <s v="WIN2AYT"/>
    <x v="0"/>
    <n v="4180907878"/>
    <x v="4"/>
    <x v="2"/>
    <x v="2"/>
    <x v="0"/>
    <x v="0"/>
    <x v="0"/>
    <x v="0"/>
    <x v="0"/>
    <n v="6"/>
    <x v="0"/>
    <n v="73431"/>
    <n v="440586"/>
    <x v="0"/>
    <x v="0"/>
    <x v="0"/>
    <x v="0"/>
    <n v="35247"/>
    <x v="4"/>
  </r>
  <r>
    <x v="5"/>
    <n v="4180908477"/>
    <x v="0"/>
    <x v="8"/>
    <x v="0"/>
    <x v="0"/>
    <s v="WIN5622"/>
    <x v="0"/>
    <n v="4180908477"/>
    <x v="4"/>
    <x v="8"/>
    <x v="8"/>
    <x v="0"/>
    <x v="0"/>
    <x v="0"/>
    <x v="0"/>
    <x v="0"/>
    <n v="3"/>
    <x v="0"/>
    <n v="50182"/>
    <n v="150546"/>
    <x v="0"/>
    <x v="0"/>
    <x v="0"/>
    <x v="0"/>
    <n v="12044"/>
    <x v="4"/>
  </r>
  <r>
    <x v="5"/>
    <n v="4180908477"/>
    <x v="0"/>
    <x v="8"/>
    <x v="0"/>
    <x v="0"/>
    <s v="WIN5622"/>
    <x v="0"/>
    <n v="4180908477"/>
    <x v="4"/>
    <x v="2"/>
    <x v="2"/>
    <x v="0"/>
    <x v="0"/>
    <x v="0"/>
    <x v="0"/>
    <x v="0"/>
    <n v="6"/>
    <x v="0"/>
    <n v="73431"/>
    <n v="440586"/>
    <x v="0"/>
    <x v="0"/>
    <x v="0"/>
    <x v="0"/>
    <n v="35247"/>
    <x v="4"/>
  </r>
  <r>
    <x v="5"/>
    <n v="4180908477"/>
    <x v="0"/>
    <x v="8"/>
    <x v="0"/>
    <x v="0"/>
    <s v="WIN5622"/>
    <x v="0"/>
    <n v="4180908477"/>
    <x v="4"/>
    <x v="10"/>
    <x v="10"/>
    <x v="0"/>
    <x v="0"/>
    <x v="0"/>
    <x v="0"/>
    <x v="0"/>
    <n v="3"/>
    <x v="0"/>
    <n v="74250"/>
    <n v="222750"/>
    <x v="0"/>
    <x v="0"/>
    <x v="0"/>
    <x v="0"/>
    <n v="17820"/>
    <x v="4"/>
  </r>
  <r>
    <x v="5"/>
    <n v="4180908482"/>
    <x v="0"/>
    <x v="8"/>
    <x v="0"/>
    <x v="0"/>
    <s v="WIN5636"/>
    <x v="0"/>
    <n v="4180908482"/>
    <x v="4"/>
    <x v="11"/>
    <x v="11"/>
    <x v="0"/>
    <x v="0"/>
    <x v="0"/>
    <x v="0"/>
    <x v="0"/>
    <n v="2"/>
    <x v="0"/>
    <n v="46000"/>
    <n v="92000"/>
    <x v="0"/>
    <x v="0"/>
    <x v="0"/>
    <x v="0"/>
    <n v="7360"/>
    <x v="4"/>
  </r>
  <r>
    <x v="5"/>
    <n v="4180908482"/>
    <x v="0"/>
    <x v="8"/>
    <x v="0"/>
    <x v="0"/>
    <s v="WIN5636"/>
    <x v="0"/>
    <n v="4180908482"/>
    <x v="4"/>
    <x v="2"/>
    <x v="2"/>
    <x v="0"/>
    <x v="0"/>
    <x v="0"/>
    <x v="0"/>
    <x v="0"/>
    <n v="3"/>
    <x v="0"/>
    <n v="73431"/>
    <n v="220293"/>
    <x v="0"/>
    <x v="0"/>
    <x v="0"/>
    <x v="0"/>
    <n v="17623"/>
    <x v="4"/>
  </r>
  <r>
    <x v="5"/>
    <n v="4180908482"/>
    <x v="0"/>
    <x v="8"/>
    <x v="0"/>
    <x v="0"/>
    <s v="WIN5636"/>
    <x v="0"/>
    <n v="4180908482"/>
    <x v="4"/>
    <x v="0"/>
    <x v="0"/>
    <x v="0"/>
    <x v="0"/>
    <x v="0"/>
    <x v="0"/>
    <x v="0"/>
    <n v="3"/>
    <x v="0"/>
    <n v="111058"/>
    <n v="333174"/>
    <x v="0"/>
    <x v="0"/>
    <x v="0"/>
    <x v="0"/>
    <n v="26654"/>
    <x v="4"/>
  </r>
  <r>
    <x v="5"/>
    <n v="4180908482"/>
    <x v="0"/>
    <x v="8"/>
    <x v="0"/>
    <x v="0"/>
    <s v="WIN5636"/>
    <x v="0"/>
    <n v="4180908482"/>
    <x v="4"/>
    <x v="8"/>
    <x v="8"/>
    <x v="0"/>
    <x v="0"/>
    <x v="0"/>
    <x v="0"/>
    <x v="0"/>
    <n v="5"/>
    <x v="0"/>
    <n v="50182"/>
    <n v="250910"/>
    <x v="0"/>
    <x v="0"/>
    <x v="0"/>
    <x v="0"/>
    <n v="20073"/>
    <x v="4"/>
  </r>
  <r>
    <x v="5"/>
    <n v="4180908482"/>
    <x v="0"/>
    <x v="8"/>
    <x v="0"/>
    <x v="0"/>
    <s v="WIN5636"/>
    <x v="0"/>
    <n v="4180908482"/>
    <x v="4"/>
    <x v="10"/>
    <x v="10"/>
    <x v="0"/>
    <x v="0"/>
    <x v="0"/>
    <x v="0"/>
    <x v="0"/>
    <n v="3"/>
    <x v="0"/>
    <n v="74250"/>
    <n v="222750"/>
    <x v="0"/>
    <x v="0"/>
    <x v="0"/>
    <x v="0"/>
    <n v="17820"/>
    <x v="4"/>
  </r>
  <r>
    <x v="5"/>
    <n v="4180908474"/>
    <x v="0"/>
    <x v="8"/>
    <x v="0"/>
    <x v="0"/>
    <s v="WIN5616"/>
    <x v="0"/>
    <n v="4180908474"/>
    <x v="4"/>
    <x v="2"/>
    <x v="2"/>
    <x v="0"/>
    <x v="0"/>
    <x v="0"/>
    <x v="0"/>
    <x v="0"/>
    <n v="6"/>
    <x v="0"/>
    <n v="73431"/>
    <n v="440586"/>
    <x v="0"/>
    <x v="0"/>
    <x v="0"/>
    <x v="0"/>
    <n v="35247"/>
    <x v="4"/>
  </r>
  <r>
    <x v="5"/>
    <n v="4180908474"/>
    <x v="0"/>
    <x v="8"/>
    <x v="0"/>
    <x v="0"/>
    <s v="WIN5616"/>
    <x v="0"/>
    <n v="4180908474"/>
    <x v="4"/>
    <x v="11"/>
    <x v="11"/>
    <x v="0"/>
    <x v="0"/>
    <x v="0"/>
    <x v="0"/>
    <x v="0"/>
    <n v="3"/>
    <x v="0"/>
    <n v="46000"/>
    <n v="138000"/>
    <x v="0"/>
    <x v="0"/>
    <x v="0"/>
    <x v="0"/>
    <n v="11040"/>
    <x v="4"/>
  </r>
  <r>
    <x v="5"/>
    <n v="4180908474"/>
    <x v="0"/>
    <x v="8"/>
    <x v="0"/>
    <x v="0"/>
    <s v="WIN5616"/>
    <x v="0"/>
    <n v="4180908474"/>
    <x v="4"/>
    <x v="8"/>
    <x v="8"/>
    <x v="0"/>
    <x v="0"/>
    <x v="0"/>
    <x v="0"/>
    <x v="0"/>
    <n v="3"/>
    <x v="0"/>
    <n v="50182"/>
    <n v="150546"/>
    <x v="0"/>
    <x v="0"/>
    <x v="0"/>
    <x v="0"/>
    <n v="12044"/>
    <x v="4"/>
  </r>
  <r>
    <x v="5"/>
    <n v="4180908476"/>
    <x v="0"/>
    <x v="8"/>
    <x v="0"/>
    <x v="0"/>
    <s v="WIN5621"/>
    <x v="0"/>
    <n v="4180908476"/>
    <x v="4"/>
    <x v="1"/>
    <x v="1"/>
    <x v="0"/>
    <x v="0"/>
    <x v="0"/>
    <x v="0"/>
    <x v="0"/>
    <n v="3"/>
    <x v="0"/>
    <n v="55595"/>
    <n v="166785"/>
    <x v="0"/>
    <x v="0"/>
    <x v="0"/>
    <x v="0"/>
    <n v="13343"/>
    <x v="4"/>
  </r>
  <r>
    <x v="5"/>
    <n v="4180908476"/>
    <x v="0"/>
    <x v="8"/>
    <x v="0"/>
    <x v="0"/>
    <s v="WIN5621"/>
    <x v="0"/>
    <n v="4180908476"/>
    <x v="4"/>
    <x v="11"/>
    <x v="11"/>
    <x v="0"/>
    <x v="0"/>
    <x v="0"/>
    <x v="0"/>
    <x v="0"/>
    <n v="2"/>
    <x v="0"/>
    <n v="46000"/>
    <n v="92000"/>
    <x v="0"/>
    <x v="0"/>
    <x v="0"/>
    <x v="0"/>
    <n v="7360"/>
    <x v="4"/>
  </r>
  <r>
    <x v="5"/>
    <n v="4180908476"/>
    <x v="0"/>
    <x v="8"/>
    <x v="0"/>
    <x v="0"/>
    <s v="WIN5621"/>
    <x v="0"/>
    <n v="4180908476"/>
    <x v="4"/>
    <x v="0"/>
    <x v="0"/>
    <x v="0"/>
    <x v="0"/>
    <x v="0"/>
    <x v="0"/>
    <x v="0"/>
    <n v="8"/>
    <x v="0"/>
    <n v="111058"/>
    <n v="888464"/>
    <x v="0"/>
    <x v="0"/>
    <x v="0"/>
    <x v="0"/>
    <n v="71077"/>
    <x v="4"/>
  </r>
  <r>
    <x v="5"/>
    <n v="4180908476"/>
    <x v="0"/>
    <x v="8"/>
    <x v="0"/>
    <x v="0"/>
    <s v="WIN5621"/>
    <x v="0"/>
    <n v="4180908476"/>
    <x v="4"/>
    <x v="8"/>
    <x v="8"/>
    <x v="0"/>
    <x v="0"/>
    <x v="0"/>
    <x v="0"/>
    <x v="0"/>
    <n v="3"/>
    <x v="0"/>
    <n v="50182"/>
    <n v="150546"/>
    <x v="0"/>
    <x v="0"/>
    <x v="0"/>
    <x v="0"/>
    <n v="12044"/>
    <x v="4"/>
  </r>
  <r>
    <x v="5"/>
    <n v="4180908470"/>
    <x v="0"/>
    <x v="8"/>
    <x v="0"/>
    <x v="0"/>
    <s v="WIN5605"/>
    <x v="0"/>
    <n v="4180908470"/>
    <x v="4"/>
    <x v="2"/>
    <x v="2"/>
    <x v="0"/>
    <x v="0"/>
    <x v="0"/>
    <x v="0"/>
    <x v="0"/>
    <n v="3"/>
    <x v="0"/>
    <n v="73431"/>
    <n v="220293"/>
    <x v="0"/>
    <x v="0"/>
    <x v="0"/>
    <x v="0"/>
    <n v="17623"/>
    <x v="4"/>
  </r>
  <r>
    <x v="5"/>
    <n v="4180908470"/>
    <x v="0"/>
    <x v="8"/>
    <x v="0"/>
    <x v="0"/>
    <s v="WIN5605"/>
    <x v="0"/>
    <n v="4180908470"/>
    <x v="4"/>
    <x v="10"/>
    <x v="10"/>
    <x v="0"/>
    <x v="0"/>
    <x v="0"/>
    <x v="0"/>
    <x v="0"/>
    <n v="2"/>
    <x v="0"/>
    <n v="74250"/>
    <n v="148500"/>
    <x v="0"/>
    <x v="0"/>
    <x v="0"/>
    <x v="0"/>
    <n v="11880"/>
    <x v="4"/>
  </r>
  <r>
    <x v="5"/>
    <n v="4180908470"/>
    <x v="0"/>
    <x v="8"/>
    <x v="0"/>
    <x v="0"/>
    <s v="WIN5605"/>
    <x v="0"/>
    <n v="4180908470"/>
    <x v="4"/>
    <x v="9"/>
    <x v="9"/>
    <x v="0"/>
    <x v="0"/>
    <x v="0"/>
    <x v="0"/>
    <x v="0"/>
    <n v="2"/>
    <x v="0"/>
    <n v="70950"/>
    <n v="141900"/>
    <x v="0"/>
    <x v="0"/>
    <x v="0"/>
    <x v="0"/>
    <n v="11352"/>
    <x v="4"/>
  </r>
  <r>
    <x v="5"/>
    <n v="4180908470"/>
    <x v="0"/>
    <x v="8"/>
    <x v="0"/>
    <x v="0"/>
    <s v="WIN5605"/>
    <x v="0"/>
    <n v="4180908470"/>
    <x v="4"/>
    <x v="8"/>
    <x v="8"/>
    <x v="0"/>
    <x v="0"/>
    <x v="0"/>
    <x v="0"/>
    <x v="0"/>
    <n v="3"/>
    <x v="0"/>
    <n v="50182"/>
    <n v="150546"/>
    <x v="0"/>
    <x v="0"/>
    <x v="0"/>
    <x v="0"/>
    <n v="12044"/>
    <x v="4"/>
  </r>
  <r>
    <x v="7"/>
    <n v="4181054107"/>
    <x v="0"/>
    <x v="8"/>
    <x v="0"/>
    <x v="0"/>
    <s v="win1699"/>
    <x v="0"/>
    <n v="4181054107"/>
    <x v="4"/>
    <x v="10"/>
    <x v="10"/>
    <x v="0"/>
    <x v="0"/>
    <x v="0"/>
    <x v="0"/>
    <x v="0"/>
    <n v="5"/>
    <x v="0"/>
    <n v="74250"/>
    <n v="371250"/>
    <x v="0"/>
    <x v="0"/>
    <x v="0"/>
    <x v="0"/>
    <n v="29700"/>
    <x v="4"/>
  </r>
  <r>
    <x v="7"/>
    <n v="4181054107"/>
    <x v="0"/>
    <x v="8"/>
    <x v="0"/>
    <x v="0"/>
    <s v="win1699"/>
    <x v="0"/>
    <n v="4181054107"/>
    <x v="4"/>
    <x v="2"/>
    <x v="2"/>
    <x v="0"/>
    <x v="0"/>
    <x v="0"/>
    <x v="0"/>
    <x v="0"/>
    <n v="5"/>
    <x v="0"/>
    <n v="73431"/>
    <n v="367155"/>
    <x v="0"/>
    <x v="0"/>
    <x v="0"/>
    <x v="0"/>
    <n v="29372"/>
    <x v="4"/>
  </r>
  <r>
    <x v="7"/>
    <n v="4181054107"/>
    <x v="0"/>
    <x v="8"/>
    <x v="0"/>
    <x v="0"/>
    <s v="win1699"/>
    <x v="0"/>
    <n v="4181054107"/>
    <x v="4"/>
    <x v="0"/>
    <x v="0"/>
    <x v="0"/>
    <x v="0"/>
    <x v="0"/>
    <x v="0"/>
    <x v="0"/>
    <n v="10"/>
    <x v="0"/>
    <n v="111058"/>
    <n v="1110580"/>
    <x v="0"/>
    <x v="0"/>
    <x v="0"/>
    <x v="0"/>
    <n v="88846"/>
    <x v="4"/>
  </r>
  <r>
    <x v="4"/>
    <n v="4180884827"/>
    <x v="0"/>
    <x v="8"/>
    <x v="0"/>
    <x v="0"/>
    <s v="win4124"/>
    <x v="0"/>
    <n v="4180884827"/>
    <x v="4"/>
    <x v="11"/>
    <x v="11"/>
    <x v="0"/>
    <x v="0"/>
    <x v="0"/>
    <x v="0"/>
    <x v="0"/>
    <n v="1"/>
    <x v="0"/>
    <n v="46000"/>
    <n v="46000"/>
    <x v="0"/>
    <x v="0"/>
    <x v="0"/>
    <x v="0"/>
    <n v="3680"/>
    <x v="4"/>
  </r>
  <r>
    <x v="4"/>
    <n v="4180884827"/>
    <x v="0"/>
    <x v="8"/>
    <x v="0"/>
    <x v="0"/>
    <s v="win4124"/>
    <x v="0"/>
    <n v="4180884827"/>
    <x v="4"/>
    <x v="0"/>
    <x v="0"/>
    <x v="0"/>
    <x v="0"/>
    <x v="0"/>
    <x v="0"/>
    <x v="0"/>
    <n v="1"/>
    <x v="0"/>
    <n v="111058"/>
    <n v="111058"/>
    <x v="0"/>
    <x v="0"/>
    <x v="0"/>
    <x v="0"/>
    <n v="8885"/>
    <x v="4"/>
  </r>
  <r>
    <x v="4"/>
    <n v="4180884827"/>
    <x v="0"/>
    <x v="8"/>
    <x v="0"/>
    <x v="0"/>
    <s v="win4124"/>
    <x v="0"/>
    <n v="4180884827"/>
    <x v="4"/>
    <x v="8"/>
    <x v="8"/>
    <x v="0"/>
    <x v="0"/>
    <x v="0"/>
    <x v="0"/>
    <x v="0"/>
    <n v="2"/>
    <x v="0"/>
    <n v="50182"/>
    <n v="100364"/>
    <x v="0"/>
    <x v="0"/>
    <x v="0"/>
    <x v="0"/>
    <n v="8029"/>
    <x v="4"/>
  </r>
  <r>
    <x v="4"/>
    <n v="4180884827"/>
    <x v="0"/>
    <x v="8"/>
    <x v="0"/>
    <x v="0"/>
    <s v="win4124"/>
    <x v="0"/>
    <n v="4180884827"/>
    <x v="4"/>
    <x v="1"/>
    <x v="1"/>
    <x v="0"/>
    <x v="0"/>
    <x v="0"/>
    <x v="0"/>
    <x v="0"/>
    <n v="1"/>
    <x v="0"/>
    <n v="55595"/>
    <n v="55595"/>
    <x v="0"/>
    <x v="0"/>
    <x v="0"/>
    <x v="0"/>
    <n v="4448"/>
    <x v="4"/>
  </r>
  <r>
    <x v="4"/>
    <n v="4180884827"/>
    <x v="0"/>
    <x v="8"/>
    <x v="0"/>
    <x v="0"/>
    <s v="win4124"/>
    <x v="0"/>
    <n v="4180884827"/>
    <x v="4"/>
    <x v="2"/>
    <x v="2"/>
    <x v="0"/>
    <x v="0"/>
    <x v="0"/>
    <x v="0"/>
    <x v="0"/>
    <n v="15"/>
    <x v="0"/>
    <n v="73431"/>
    <n v="1101465"/>
    <x v="0"/>
    <x v="0"/>
    <x v="0"/>
    <x v="0"/>
    <n v="88117"/>
    <x v="4"/>
  </r>
  <r>
    <x v="4"/>
    <n v="4180884808"/>
    <x v="0"/>
    <x v="8"/>
    <x v="0"/>
    <x v="0"/>
    <s v="WIN3837"/>
    <x v="0"/>
    <n v="4180884808"/>
    <x v="4"/>
    <x v="2"/>
    <x v="2"/>
    <x v="0"/>
    <x v="0"/>
    <x v="0"/>
    <x v="0"/>
    <x v="0"/>
    <n v="11"/>
    <x v="0"/>
    <n v="73431"/>
    <n v="807741"/>
    <x v="0"/>
    <x v="0"/>
    <x v="0"/>
    <x v="0"/>
    <n v="64619"/>
    <x v="4"/>
  </r>
  <r>
    <x v="4"/>
    <n v="4180884808"/>
    <x v="0"/>
    <x v="8"/>
    <x v="0"/>
    <x v="0"/>
    <s v="WIN3837"/>
    <x v="0"/>
    <n v="4180884808"/>
    <x v="4"/>
    <x v="0"/>
    <x v="0"/>
    <x v="0"/>
    <x v="0"/>
    <x v="0"/>
    <x v="0"/>
    <x v="0"/>
    <n v="8"/>
    <x v="0"/>
    <n v="111058"/>
    <n v="888464"/>
    <x v="0"/>
    <x v="0"/>
    <x v="0"/>
    <x v="0"/>
    <n v="71077"/>
    <x v="4"/>
  </r>
  <r>
    <x v="5"/>
    <n v="4180907906"/>
    <x v="0"/>
    <x v="8"/>
    <x v="0"/>
    <x v="0"/>
    <s v="win3072"/>
    <x v="0"/>
    <n v="4180907906"/>
    <x v="3"/>
    <x v="8"/>
    <x v="8"/>
    <x v="0"/>
    <x v="0"/>
    <x v="0"/>
    <x v="0"/>
    <x v="0"/>
    <n v="3"/>
    <x v="0"/>
    <n v="50182"/>
    <n v="150546"/>
    <x v="0"/>
    <x v="0"/>
    <x v="0"/>
    <x v="0"/>
    <n v="12044"/>
    <x v="4"/>
  </r>
  <r>
    <x v="5"/>
    <n v="4180907906"/>
    <x v="0"/>
    <x v="8"/>
    <x v="0"/>
    <x v="0"/>
    <s v="win3072"/>
    <x v="0"/>
    <n v="4180907906"/>
    <x v="3"/>
    <x v="2"/>
    <x v="2"/>
    <x v="0"/>
    <x v="0"/>
    <x v="0"/>
    <x v="0"/>
    <x v="0"/>
    <n v="6"/>
    <x v="0"/>
    <n v="73431"/>
    <n v="440586"/>
    <x v="0"/>
    <x v="0"/>
    <x v="0"/>
    <x v="0"/>
    <n v="35247"/>
    <x v="4"/>
  </r>
  <r>
    <x v="5"/>
    <n v="4180907906"/>
    <x v="0"/>
    <x v="8"/>
    <x v="0"/>
    <x v="0"/>
    <s v="win3072"/>
    <x v="0"/>
    <n v="4180907906"/>
    <x v="3"/>
    <x v="11"/>
    <x v="11"/>
    <x v="0"/>
    <x v="0"/>
    <x v="0"/>
    <x v="0"/>
    <x v="0"/>
    <n v="3"/>
    <x v="0"/>
    <n v="46000"/>
    <n v="138000"/>
    <x v="0"/>
    <x v="0"/>
    <x v="0"/>
    <x v="0"/>
    <n v="11040"/>
    <x v="4"/>
  </r>
  <r>
    <x v="5"/>
    <n v="4180599606"/>
    <x v="0"/>
    <x v="8"/>
    <x v="0"/>
    <x v="0"/>
    <s v="win3690"/>
    <x v="0"/>
    <n v="4180599606"/>
    <x v="3"/>
    <x v="1"/>
    <x v="1"/>
    <x v="0"/>
    <x v="0"/>
    <x v="0"/>
    <x v="0"/>
    <x v="0"/>
    <n v="1"/>
    <x v="0"/>
    <n v="55595"/>
    <n v="55595"/>
    <x v="0"/>
    <x v="0"/>
    <x v="0"/>
    <x v="0"/>
    <n v="4448"/>
    <x v="4"/>
  </r>
  <r>
    <x v="5"/>
    <n v="4180599606"/>
    <x v="0"/>
    <x v="8"/>
    <x v="0"/>
    <x v="0"/>
    <s v="win3690"/>
    <x v="0"/>
    <n v="4180599606"/>
    <x v="3"/>
    <x v="2"/>
    <x v="2"/>
    <x v="0"/>
    <x v="0"/>
    <x v="0"/>
    <x v="0"/>
    <x v="0"/>
    <n v="5"/>
    <x v="0"/>
    <n v="73431"/>
    <n v="367155"/>
    <x v="0"/>
    <x v="0"/>
    <x v="0"/>
    <x v="0"/>
    <n v="29372"/>
    <x v="4"/>
  </r>
  <r>
    <x v="5"/>
    <n v="4180599606"/>
    <x v="0"/>
    <x v="8"/>
    <x v="0"/>
    <x v="0"/>
    <s v="win3690"/>
    <x v="0"/>
    <n v="4180599606"/>
    <x v="3"/>
    <x v="0"/>
    <x v="0"/>
    <x v="0"/>
    <x v="0"/>
    <x v="0"/>
    <x v="0"/>
    <x v="0"/>
    <n v="6"/>
    <x v="0"/>
    <n v="111058"/>
    <n v="666348"/>
    <x v="0"/>
    <x v="0"/>
    <x v="0"/>
    <x v="0"/>
    <n v="53308"/>
    <x v="4"/>
  </r>
  <r>
    <x v="14"/>
    <n v="4180599681"/>
    <x v="0"/>
    <x v="8"/>
    <x v="0"/>
    <x v="0"/>
    <s v="win5509"/>
    <x v="0"/>
    <n v="4180599681"/>
    <x v="3"/>
    <x v="0"/>
    <x v="0"/>
    <x v="0"/>
    <x v="0"/>
    <x v="0"/>
    <x v="0"/>
    <x v="0"/>
    <n v="3"/>
    <x v="0"/>
    <n v="111058"/>
    <n v="333174"/>
    <x v="0"/>
    <x v="0"/>
    <x v="0"/>
    <x v="0"/>
    <n v="26654"/>
    <x v="4"/>
  </r>
  <r>
    <x v="14"/>
    <n v="4180599681"/>
    <x v="0"/>
    <x v="8"/>
    <x v="0"/>
    <x v="0"/>
    <s v="win5509"/>
    <x v="0"/>
    <n v="4180599681"/>
    <x v="3"/>
    <x v="11"/>
    <x v="11"/>
    <x v="0"/>
    <x v="0"/>
    <x v="0"/>
    <x v="0"/>
    <x v="0"/>
    <n v="2"/>
    <x v="0"/>
    <n v="46000"/>
    <n v="92000"/>
    <x v="0"/>
    <x v="0"/>
    <x v="0"/>
    <x v="0"/>
    <n v="7360"/>
    <x v="4"/>
  </r>
  <r>
    <x v="14"/>
    <n v="4180599681"/>
    <x v="0"/>
    <x v="8"/>
    <x v="0"/>
    <x v="0"/>
    <s v="win5509"/>
    <x v="0"/>
    <n v="4180599681"/>
    <x v="3"/>
    <x v="2"/>
    <x v="2"/>
    <x v="0"/>
    <x v="0"/>
    <x v="0"/>
    <x v="0"/>
    <x v="0"/>
    <n v="5"/>
    <x v="0"/>
    <n v="73431"/>
    <n v="367155"/>
    <x v="0"/>
    <x v="0"/>
    <x v="0"/>
    <x v="0"/>
    <n v="29372"/>
    <x v="4"/>
  </r>
  <r>
    <x v="14"/>
    <n v="4180599681"/>
    <x v="0"/>
    <x v="8"/>
    <x v="0"/>
    <x v="0"/>
    <s v="win5509"/>
    <x v="0"/>
    <n v="4180599681"/>
    <x v="3"/>
    <x v="8"/>
    <x v="8"/>
    <x v="0"/>
    <x v="0"/>
    <x v="0"/>
    <x v="0"/>
    <x v="0"/>
    <n v="3"/>
    <x v="0"/>
    <n v="50182"/>
    <n v="150546"/>
    <x v="0"/>
    <x v="0"/>
    <x v="0"/>
    <x v="0"/>
    <n v="12044"/>
    <x v="4"/>
  </r>
  <r>
    <x v="14"/>
    <n v="4180599446"/>
    <x v="0"/>
    <x v="8"/>
    <x v="0"/>
    <x v="0"/>
    <s v="WIN2ARO"/>
    <x v="0"/>
    <n v="4180599446"/>
    <x v="3"/>
    <x v="2"/>
    <x v="2"/>
    <x v="0"/>
    <x v="0"/>
    <x v="0"/>
    <x v="0"/>
    <x v="0"/>
    <n v="6"/>
    <x v="0"/>
    <n v="73431"/>
    <n v="440586"/>
    <x v="0"/>
    <x v="0"/>
    <x v="0"/>
    <x v="0"/>
    <n v="35247"/>
    <x v="4"/>
  </r>
  <r>
    <x v="14"/>
    <n v="4180599446"/>
    <x v="0"/>
    <x v="8"/>
    <x v="0"/>
    <x v="0"/>
    <s v="WIN2ARO"/>
    <x v="0"/>
    <n v="4180599446"/>
    <x v="3"/>
    <x v="8"/>
    <x v="8"/>
    <x v="0"/>
    <x v="0"/>
    <x v="0"/>
    <x v="0"/>
    <x v="0"/>
    <n v="2"/>
    <x v="0"/>
    <n v="50182"/>
    <n v="100364"/>
    <x v="0"/>
    <x v="0"/>
    <x v="0"/>
    <x v="0"/>
    <n v="8029"/>
    <x v="4"/>
  </r>
  <r>
    <x v="14"/>
    <n v="4180599446"/>
    <x v="0"/>
    <x v="8"/>
    <x v="0"/>
    <x v="0"/>
    <s v="WIN2ARO"/>
    <x v="0"/>
    <n v="4180599446"/>
    <x v="3"/>
    <x v="0"/>
    <x v="0"/>
    <x v="0"/>
    <x v="0"/>
    <x v="0"/>
    <x v="0"/>
    <x v="0"/>
    <n v="3"/>
    <x v="0"/>
    <n v="111058"/>
    <n v="333174"/>
    <x v="0"/>
    <x v="0"/>
    <x v="0"/>
    <x v="0"/>
    <n v="26654"/>
    <x v="4"/>
  </r>
  <r>
    <x v="14"/>
    <n v="4180599673"/>
    <x v="0"/>
    <x v="8"/>
    <x v="0"/>
    <x v="0"/>
    <s v="win5341"/>
    <x v="0"/>
    <n v="4180599673"/>
    <x v="3"/>
    <x v="8"/>
    <x v="8"/>
    <x v="0"/>
    <x v="0"/>
    <x v="0"/>
    <x v="0"/>
    <x v="0"/>
    <n v="3"/>
    <x v="0"/>
    <n v="50182"/>
    <n v="150546"/>
    <x v="0"/>
    <x v="0"/>
    <x v="0"/>
    <x v="0"/>
    <n v="12044"/>
    <x v="4"/>
  </r>
  <r>
    <x v="14"/>
    <n v="4180599673"/>
    <x v="0"/>
    <x v="8"/>
    <x v="0"/>
    <x v="0"/>
    <s v="win5341"/>
    <x v="0"/>
    <n v="4180599673"/>
    <x v="3"/>
    <x v="2"/>
    <x v="2"/>
    <x v="0"/>
    <x v="0"/>
    <x v="0"/>
    <x v="0"/>
    <x v="0"/>
    <n v="5"/>
    <x v="0"/>
    <n v="73431"/>
    <n v="367155"/>
    <x v="0"/>
    <x v="0"/>
    <x v="0"/>
    <x v="0"/>
    <n v="29372"/>
    <x v="4"/>
  </r>
  <r>
    <x v="14"/>
    <n v="4180599673"/>
    <x v="0"/>
    <x v="8"/>
    <x v="0"/>
    <x v="0"/>
    <s v="win5341"/>
    <x v="0"/>
    <n v="4180599673"/>
    <x v="3"/>
    <x v="11"/>
    <x v="11"/>
    <x v="0"/>
    <x v="0"/>
    <x v="0"/>
    <x v="0"/>
    <x v="0"/>
    <n v="3"/>
    <x v="0"/>
    <n v="46000"/>
    <n v="138000"/>
    <x v="0"/>
    <x v="0"/>
    <x v="0"/>
    <x v="0"/>
    <n v="11040"/>
    <x v="4"/>
  </r>
  <r>
    <x v="14"/>
    <n v="4180599673"/>
    <x v="0"/>
    <x v="8"/>
    <x v="0"/>
    <x v="0"/>
    <s v="win5341"/>
    <x v="0"/>
    <n v="4180599673"/>
    <x v="3"/>
    <x v="0"/>
    <x v="0"/>
    <x v="0"/>
    <x v="0"/>
    <x v="0"/>
    <x v="0"/>
    <x v="0"/>
    <n v="2"/>
    <x v="0"/>
    <n v="111058"/>
    <n v="222116"/>
    <x v="0"/>
    <x v="0"/>
    <x v="0"/>
    <x v="0"/>
    <n v="17769"/>
    <x v="4"/>
  </r>
  <r>
    <x v="14"/>
    <n v="4180599459"/>
    <x v="0"/>
    <x v="8"/>
    <x v="0"/>
    <x v="0"/>
    <s v="WIN2AUH"/>
    <x v="0"/>
    <n v="4180599459"/>
    <x v="3"/>
    <x v="1"/>
    <x v="1"/>
    <x v="0"/>
    <x v="0"/>
    <x v="0"/>
    <x v="0"/>
    <x v="0"/>
    <n v="1"/>
    <x v="0"/>
    <n v="55595"/>
    <n v="55595"/>
    <x v="0"/>
    <x v="0"/>
    <x v="0"/>
    <x v="0"/>
    <n v="4448"/>
    <x v="4"/>
  </r>
  <r>
    <x v="14"/>
    <n v="4180599459"/>
    <x v="0"/>
    <x v="8"/>
    <x v="0"/>
    <x v="0"/>
    <s v="WIN2AUH"/>
    <x v="0"/>
    <n v="4180599459"/>
    <x v="3"/>
    <x v="8"/>
    <x v="8"/>
    <x v="0"/>
    <x v="0"/>
    <x v="0"/>
    <x v="0"/>
    <x v="0"/>
    <n v="2"/>
    <x v="0"/>
    <n v="50182"/>
    <n v="100364"/>
    <x v="0"/>
    <x v="0"/>
    <x v="0"/>
    <x v="0"/>
    <n v="8029"/>
    <x v="4"/>
  </r>
  <r>
    <x v="14"/>
    <n v="4180599459"/>
    <x v="0"/>
    <x v="8"/>
    <x v="0"/>
    <x v="0"/>
    <s v="WIN2AUH"/>
    <x v="0"/>
    <n v="4180599459"/>
    <x v="3"/>
    <x v="2"/>
    <x v="2"/>
    <x v="0"/>
    <x v="0"/>
    <x v="0"/>
    <x v="0"/>
    <x v="0"/>
    <n v="5"/>
    <x v="0"/>
    <n v="73431"/>
    <n v="367155"/>
    <x v="0"/>
    <x v="0"/>
    <x v="0"/>
    <x v="0"/>
    <n v="29372"/>
    <x v="4"/>
  </r>
  <r>
    <x v="14"/>
    <n v="4180599459"/>
    <x v="0"/>
    <x v="8"/>
    <x v="0"/>
    <x v="0"/>
    <s v="WIN2AUH"/>
    <x v="0"/>
    <n v="4180599459"/>
    <x v="3"/>
    <x v="0"/>
    <x v="0"/>
    <x v="0"/>
    <x v="0"/>
    <x v="0"/>
    <x v="0"/>
    <x v="0"/>
    <n v="2"/>
    <x v="0"/>
    <n v="111058"/>
    <n v="222116"/>
    <x v="0"/>
    <x v="0"/>
    <x v="0"/>
    <x v="0"/>
    <n v="17769"/>
    <x v="4"/>
  </r>
  <r>
    <x v="14"/>
    <n v="4180599495"/>
    <x v="0"/>
    <x v="8"/>
    <x v="0"/>
    <x v="0"/>
    <s v="WIN2AWF"/>
    <x v="0"/>
    <n v="4180599495"/>
    <x v="3"/>
    <x v="11"/>
    <x v="11"/>
    <x v="0"/>
    <x v="0"/>
    <x v="0"/>
    <x v="0"/>
    <x v="0"/>
    <n v="2"/>
    <x v="0"/>
    <n v="46000"/>
    <n v="92000"/>
    <x v="0"/>
    <x v="0"/>
    <x v="0"/>
    <x v="0"/>
    <n v="7360"/>
    <x v="4"/>
  </r>
  <r>
    <x v="14"/>
    <n v="4180599495"/>
    <x v="0"/>
    <x v="8"/>
    <x v="0"/>
    <x v="0"/>
    <s v="WIN2AWF"/>
    <x v="0"/>
    <n v="4180599495"/>
    <x v="3"/>
    <x v="2"/>
    <x v="2"/>
    <x v="0"/>
    <x v="0"/>
    <x v="0"/>
    <x v="0"/>
    <x v="0"/>
    <n v="5"/>
    <x v="0"/>
    <n v="73431"/>
    <n v="367155"/>
    <x v="0"/>
    <x v="0"/>
    <x v="0"/>
    <x v="0"/>
    <n v="29372"/>
    <x v="4"/>
  </r>
  <r>
    <x v="14"/>
    <n v="4180599495"/>
    <x v="0"/>
    <x v="8"/>
    <x v="0"/>
    <x v="0"/>
    <s v="WIN2AWF"/>
    <x v="0"/>
    <n v="4180599495"/>
    <x v="3"/>
    <x v="8"/>
    <x v="8"/>
    <x v="0"/>
    <x v="0"/>
    <x v="0"/>
    <x v="0"/>
    <x v="0"/>
    <n v="3"/>
    <x v="0"/>
    <n v="50182"/>
    <n v="150546"/>
    <x v="0"/>
    <x v="0"/>
    <x v="0"/>
    <x v="0"/>
    <n v="12044"/>
    <x v="4"/>
  </r>
  <r>
    <x v="14"/>
    <n v="4180599678"/>
    <x v="0"/>
    <x v="8"/>
    <x v="0"/>
    <x v="0"/>
    <s v="win5422"/>
    <x v="0"/>
    <n v="4180599678"/>
    <x v="3"/>
    <x v="8"/>
    <x v="8"/>
    <x v="0"/>
    <x v="0"/>
    <x v="0"/>
    <x v="0"/>
    <x v="0"/>
    <n v="2"/>
    <x v="0"/>
    <n v="50182"/>
    <n v="100364"/>
    <x v="0"/>
    <x v="0"/>
    <x v="0"/>
    <x v="0"/>
    <n v="8029"/>
    <x v="4"/>
  </r>
  <r>
    <x v="14"/>
    <n v="4180599678"/>
    <x v="0"/>
    <x v="8"/>
    <x v="0"/>
    <x v="0"/>
    <s v="win5422"/>
    <x v="0"/>
    <n v="4180599678"/>
    <x v="3"/>
    <x v="2"/>
    <x v="2"/>
    <x v="0"/>
    <x v="0"/>
    <x v="0"/>
    <x v="0"/>
    <x v="0"/>
    <n v="3"/>
    <x v="0"/>
    <n v="73431"/>
    <n v="220293"/>
    <x v="0"/>
    <x v="0"/>
    <x v="0"/>
    <x v="0"/>
    <n v="17623"/>
    <x v="4"/>
  </r>
  <r>
    <x v="14"/>
    <n v="4180599678"/>
    <x v="0"/>
    <x v="8"/>
    <x v="0"/>
    <x v="0"/>
    <s v="win5422"/>
    <x v="0"/>
    <n v="4180599678"/>
    <x v="3"/>
    <x v="0"/>
    <x v="0"/>
    <x v="0"/>
    <x v="0"/>
    <x v="0"/>
    <x v="0"/>
    <x v="0"/>
    <n v="4"/>
    <x v="0"/>
    <n v="111058"/>
    <n v="444232"/>
    <x v="0"/>
    <x v="0"/>
    <x v="0"/>
    <x v="0"/>
    <n v="35539"/>
    <x v="4"/>
  </r>
  <r>
    <x v="4"/>
    <n v="4180884916"/>
    <x v="0"/>
    <x v="8"/>
    <x v="0"/>
    <x v="0"/>
    <s v="win4521"/>
    <x v="0"/>
    <n v="4180884916"/>
    <x v="3"/>
    <x v="0"/>
    <x v="0"/>
    <x v="0"/>
    <x v="0"/>
    <x v="0"/>
    <x v="0"/>
    <x v="0"/>
    <n v="2"/>
    <x v="0"/>
    <n v="111058"/>
    <n v="222116"/>
    <x v="0"/>
    <x v="0"/>
    <x v="0"/>
    <x v="0"/>
    <n v="17769"/>
    <x v="4"/>
  </r>
  <r>
    <x v="4"/>
    <n v="4180884916"/>
    <x v="0"/>
    <x v="8"/>
    <x v="0"/>
    <x v="0"/>
    <s v="win4521"/>
    <x v="0"/>
    <n v="4180884916"/>
    <x v="3"/>
    <x v="2"/>
    <x v="2"/>
    <x v="0"/>
    <x v="0"/>
    <x v="0"/>
    <x v="0"/>
    <x v="0"/>
    <n v="5"/>
    <x v="0"/>
    <n v="73431"/>
    <n v="367155"/>
    <x v="0"/>
    <x v="0"/>
    <x v="0"/>
    <x v="0"/>
    <n v="29372"/>
    <x v="4"/>
  </r>
  <r>
    <x v="4"/>
    <n v="4180884916"/>
    <x v="0"/>
    <x v="8"/>
    <x v="0"/>
    <x v="0"/>
    <s v="win4521"/>
    <x v="0"/>
    <n v="4180884916"/>
    <x v="3"/>
    <x v="8"/>
    <x v="8"/>
    <x v="0"/>
    <x v="0"/>
    <x v="0"/>
    <x v="0"/>
    <x v="0"/>
    <n v="3"/>
    <x v="0"/>
    <n v="50182"/>
    <n v="150546"/>
    <x v="0"/>
    <x v="0"/>
    <x v="0"/>
    <x v="0"/>
    <n v="12044"/>
    <x v="4"/>
  </r>
  <r>
    <x v="4"/>
    <n v="4180884916"/>
    <x v="0"/>
    <x v="8"/>
    <x v="0"/>
    <x v="0"/>
    <s v="win4521"/>
    <x v="0"/>
    <n v="4180884916"/>
    <x v="3"/>
    <x v="1"/>
    <x v="1"/>
    <x v="0"/>
    <x v="0"/>
    <x v="0"/>
    <x v="0"/>
    <x v="0"/>
    <n v="3"/>
    <x v="0"/>
    <n v="55595"/>
    <n v="166785"/>
    <x v="0"/>
    <x v="0"/>
    <x v="0"/>
    <x v="0"/>
    <n v="13343"/>
    <x v="4"/>
  </r>
  <r>
    <x v="4"/>
    <n v="4180884487"/>
    <x v="0"/>
    <x v="8"/>
    <x v="0"/>
    <x v="0"/>
    <s v="win2ARS"/>
    <x v="0"/>
    <n v="4180884487"/>
    <x v="3"/>
    <x v="2"/>
    <x v="2"/>
    <x v="0"/>
    <x v="0"/>
    <x v="0"/>
    <x v="0"/>
    <x v="0"/>
    <n v="10"/>
    <x v="0"/>
    <n v="73431"/>
    <n v="734310"/>
    <x v="0"/>
    <x v="0"/>
    <x v="0"/>
    <x v="0"/>
    <n v="58745"/>
    <x v="4"/>
  </r>
  <r>
    <x v="4"/>
    <n v="4180884806"/>
    <x v="0"/>
    <x v="8"/>
    <x v="0"/>
    <x v="0"/>
    <s v="win3729"/>
    <x v="0"/>
    <n v="4180884806"/>
    <x v="3"/>
    <x v="2"/>
    <x v="2"/>
    <x v="0"/>
    <x v="0"/>
    <x v="0"/>
    <x v="0"/>
    <x v="0"/>
    <n v="11"/>
    <x v="0"/>
    <n v="73431"/>
    <n v="807741"/>
    <x v="0"/>
    <x v="0"/>
    <x v="0"/>
    <x v="0"/>
    <n v="64619"/>
    <x v="4"/>
  </r>
  <r>
    <x v="4"/>
    <n v="4180884806"/>
    <x v="0"/>
    <x v="8"/>
    <x v="0"/>
    <x v="0"/>
    <s v="win3729"/>
    <x v="0"/>
    <n v="4180884806"/>
    <x v="3"/>
    <x v="8"/>
    <x v="8"/>
    <x v="0"/>
    <x v="0"/>
    <x v="0"/>
    <x v="0"/>
    <x v="0"/>
    <n v="3"/>
    <x v="0"/>
    <n v="50182"/>
    <n v="150546"/>
    <x v="0"/>
    <x v="0"/>
    <x v="0"/>
    <x v="0"/>
    <n v="12044"/>
    <x v="4"/>
  </r>
  <r>
    <x v="4"/>
    <n v="4180884485"/>
    <x v="0"/>
    <x v="8"/>
    <x v="0"/>
    <x v="0"/>
    <s v="WIN2ARO"/>
    <x v="0"/>
    <n v="4180884485"/>
    <x v="3"/>
    <x v="2"/>
    <x v="2"/>
    <x v="0"/>
    <x v="0"/>
    <x v="0"/>
    <x v="0"/>
    <x v="0"/>
    <n v="5"/>
    <x v="0"/>
    <n v="73431"/>
    <n v="367155"/>
    <x v="0"/>
    <x v="0"/>
    <x v="0"/>
    <x v="0"/>
    <n v="29372"/>
    <x v="4"/>
  </r>
  <r>
    <x v="4"/>
    <n v="4180884485"/>
    <x v="0"/>
    <x v="8"/>
    <x v="0"/>
    <x v="0"/>
    <s v="WIN2ARO"/>
    <x v="0"/>
    <n v="4180884485"/>
    <x v="3"/>
    <x v="8"/>
    <x v="8"/>
    <x v="0"/>
    <x v="0"/>
    <x v="0"/>
    <x v="0"/>
    <x v="0"/>
    <n v="2"/>
    <x v="0"/>
    <n v="50182"/>
    <n v="100364"/>
    <x v="0"/>
    <x v="0"/>
    <x v="0"/>
    <x v="0"/>
    <n v="8029"/>
    <x v="4"/>
  </r>
  <r>
    <x v="4"/>
    <n v="4180884485"/>
    <x v="0"/>
    <x v="8"/>
    <x v="0"/>
    <x v="0"/>
    <s v="WIN2ARO"/>
    <x v="0"/>
    <n v="4180884485"/>
    <x v="3"/>
    <x v="1"/>
    <x v="1"/>
    <x v="0"/>
    <x v="0"/>
    <x v="0"/>
    <x v="0"/>
    <x v="0"/>
    <n v="1"/>
    <x v="0"/>
    <n v="55595"/>
    <n v="55595"/>
    <x v="0"/>
    <x v="0"/>
    <x v="0"/>
    <x v="0"/>
    <n v="4448"/>
    <x v="4"/>
  </r>
  <r>
    <x v="4"/>
    <n v="4180884828"/>
    <x v="0"/>
    <x v="8"/>
    <x v="0"/>
    <x v="0"/>
    <s v="win4138"/>
    <x v="0"/>
    <n v="4180884828"/>
    <x v="3"/>
    <x v="8"/>
    <x v="8"/>
    <x v="0"/>
    <x v="0"/>
    <x v="0"/>
    <x v="0"/>
    <x v="0"/>
    <n v="2"/>
    <x v="0"/>
    <n v="50182"/>
    <n v="100364"/>
    <x v="0"/>
    <x v="0"/>
    <x v="0"/>
    <x v="0"/>
    <n v="8029"/>
    <x v="4"/>
  </r>
  <r>
    <x v="4"/>
    <n v="4180884828"/>
    <x v="0"/>
    <x v="8"/>
    <x v="0"/>
    <x v="0"/>
    <s v="win4138"/>
    <x v="0"/>
    <n v="4180884828"/>
    <x v="3"/>
    <x v="2"/>
    <x v="2"/>
    <x v="0"/>
    <x v="0"/>
    <x v="0"/>
    <x v="0"/>
    <x v="0"/>
    <n v="2"/>
    <x v="0"/>
    <n v="73431"/>
    <n v="146862"/>
    <x v="0"/>
    <x v="0"/>
    <x v="0"/>
    <x v="0"/>
    <n v="11749"/>
    <x v="4"/>
  </r>
  <r>
    <x v="4"/>
    <n v="4180884828"/>
    <x v="0"/>
    <x v="8"/>
    <x v="0"/>
    <x v="0"/>
    <s v="win4138"/>
    <x v="0"/>
    <n v="4180884828"/>
    <x v="3"/>
    <x v="0"/>
    <x v="0"/>
    <x v="0"/>
    <x v="0"/>
    <x v="0"/>
    <x v="0"/>
    <x v="0"/>
    <n v="9"/>
    <x v="0"/>
    <n v="111058"/>
    <n v="999522"/>
    <x v="0"/>
    <x v="0"/>
    <x v="0"/>
    <x v="0"/>
    <n v="79962"/>
    <x v="4"/>
  </r>
  <r>
    <x v="4"/>
    <n v="4180886221"/>
    <x v="0"/>
    <x v="8"/>
    <x v="0"/>
    <x v="0"/>
    <s v="win6858"/>
    <x v="0"/>
    <n v="4180886221"/>
    <x v="3"/>
    <x v="1"/>
    <x v="1"/>
    <x v="0"/>
    <x v="0"/>
    <x v="0"/>
    <x v="0"/>
    <x v="0"/>
    <n v="2"/>
    <x v="0"/>
    <n v="55595"/>
    <n v="111190"/>
    <x v="0"/>
    <x v="0"/>
    <x v="0"/>
    <x v="0"/>
    <n v="8895"/>
    <x v="4"/>
  </r>
  <r>
    <x v="4"/>
    <n v="4180886221"/>
    <x v="0"/>
    <x v="8"/>
    <x v="0"/>
    <x v="0"/>
    <s v="win6858"/>
    <x v="0"/>
    <n v="4180886221"/>
    <x v="3"/>
    <x v="8"/>
    <x v="8"/>
    <x v="0"/>
    <x v="0"/>
    <x v="0"/>
    <x v="0"/>
    <x v="0"/>
    <n v="3"/>
    <x v="0"/>
    <n v="50182"/>
    <n v="150546"/>
    <x v="0"/>
    <x v="0"/>
    <x v="0"/>
    <x v="0"/>
    <n v="12044"/>
    <x v="4"/>
  </r>
  <r>
    <x v="4"/>
    <n v="4180886221"/>
    <x v="0"/>
    <x v="8"/>
    <x v="0"/>
    <x v="0"/>
    <s v="win6858"/>
    <x v="0"/>
    <n v="4180886221"/>
    <x v="3"/>
    <x v="2"/>
    <x v="2"/>
    <x v="0"/>
    <x v="0"/>
    <x v="0"/>
    <x v="0"/>
    <x v="0"/>
    <n v="5"/>
    <x v="0"/>
    <n v="73431"/>
    <n v="367155"/>
    <x v="0"/>
    <x v="0"/>
    <x v="0"/>
    <x v="0"/>
    <n v="29372"/>
    <x v="4"/>
  </r>
  <r>
    <x v="4"/>
    <n v="4180886221"/>
    <x v="0"/>
    <x v="8"/>
    <x v="0"/>
    <x v="0"/>
    <s v="win6858"/>
    <x v="0"/>
    <n v="4180886221"/>
    <x v="3"/>
    <x v="11"/>
    <x v="11"/>
    <x v="0"/>
    <x v="0"/>
    <x v="0"/>
    <x v="0"/>
    <x v="0"/>
    <n v="2"/>
    <x v="0"/>
    <n v="46000"/>
    <n v="92000"/>
    <x v="0"/>
    <x v="0"/>
    <x v="0"/>
    <x v="0"/>
    <n v="7360"/>
    <x v="4"/>
  </r>
  <r>
    <x v="4"/>
    <n v="4180886221"/>
    <x v="0"/>
    <x v="8"/>
    <x v="0"/>
    <x v="0"/>
    <s v="win6858"/>
    <x v="0"/>
    <n v="4180886221"/>
    <x v="3"/>
    <x v="0"/>
    <x v="0"/>
    <x v="0"/>
    <x v="0"/>
    <x v="0"/>
    <x v="0"/>
    <x v="0"/>
    <n v="3"/>
    <x v="0"/>
    <n v="111058"/>
    <n v="333174"/>
    <x v="0"/>
    <x v="0"/>
    <x v="0"/>
    <x v="0"/>
    <n v="26654"/>
    <x v="4"/>
  </r>
  <r>
    <x v="4"/>
    <n v="4180885853"/>
    <x v="0"/>
    <x v="8"/>
    <x v="0"/>
    <x v="0"/>
    <s v="win6322"/>
    <x v="0"/>
    <n v="4180885853"/>
    <x v="3"/>
    <x v="1"/>
    <x v="1"/>
    <x v="0"/>
    <x v="0"/>
    <x v="0"/>
    <x v="0"/>
    <x v="0"/>
    <n v="2"/>
    <x v="0"/>
    <n v="55595"/>
    <n v="111190"/>
    <x v="0"/>
    <x v="0"/>
    <x v="0"/>
    <x v="0"/>
    <n v="8895"/>
    <x v="4"/>
  </r>
  <r>
    <x v="4"/>
    <n v="4180885853"/>
    <x v="0"/>
    <x v="8"/>
    <x v="0"/>
    <x v="0"/>
    <s v="win6322"/>
    <x v="0"/>
    <n v="4180885853"/>
    <x v="3"/>
    <x v="8"/>
    <x v="8"/>
    <x v="0"/>
    <x v="0"/>
    <x v="0"/>
    <x v="0"/>
    <x v="0"/>
    <n v="2"/>
    <x v="0"/>
    <n v="50182"/>
    <n v="100364"/>
    <x v="0"/>
    <x v="0"/>
    <x v="0"/>
    <x v="0"/>
    <n v="8029"/>
    <x v="4"/>
  </r>
  <r>
    <x v="4"/>
    <n v="4180885853"/>
    <x v="0"/>
    <x v="8"/>
    <x v="0"/>
    <x v="0"/>
    <s v="win6322"/>
    <x v="0"/>
    <n v="4180885853"/>
    <x v="3"/>
    <x v="2"/>
    <x v="2"/>
    <x v="0"/>
    <x v="0"/>
    <x v="0"/>
    <x v="0"/>
    <x v="0"/>
    <n v="5"/>
    <x v="0"/>
    <n v="73431"/>
    <n v="367155"/>
    <x v="0"/>
    <x v="0"/>
    <x v="0"/>
    <x v="0"/>
    <n v="29372"/>
    <x v="4"/>
  </r>
  <r>
    <x v="4"/>
    <n v="4180885853"/>
    <x v="0"/>
    <x v="8"/>
    <x v="0"/>
    <x v="0"/>
    <s v="win6322"/>
    <x v="0"/>
    <n v="4180885853"/>
    <x v="3"/>
    <x v="11"/>
    <x v="11"/>
    <x v="0"/>
    <x v="0"/>
    <x v="0"/>
    <x v="0"/>
    <x v="0"/>
    <n v="2"/>
    <x v="0"/>
    <n v="46000"/>
    <n v="92000"/>
    <x v="0"/>
    <x v="0"/>
    <x v="0"/>
    <x v="0"/>
    <n v="7360"/>
    <x v="4"/>
  </r>
  <r>
    <x v="4"/>
    <n v="4180885853"/>
    <x v="0"/>
    <x v="8"/>
    <x v="0"/>
    <x v="0"/>
    <s v="win6322"/>
    <x v="0"/>
    <n v="4180885853"/>
    <x v="3"/>
    <x v="0"/>
    <x v="0"/>
    <x v="0"/>
    <x v="0"/>
    <x v="0"/>
    <x v="0"/>
    <x v="0"/>
    <n v="5"/>
    <x v="0"/>
    <n v="111058"/>
    <n v="555290"/>
    <x v="0"/>
    <x v="0"/>
    <x v="0"/>
    <x v="0"/>
    <n v="44423"/>
    <x v="4"/>
  </r>
  <r>
    <x v="4"/>
    <n v="4180885191"/>
    <x v="0"/>
    <x v="8"/>
    <x v="0"/>
    <x v="0"/>
    <s v="win5546"/>
    <x v="0"/>
    <n v="4180885191"/>
    <x v="3"/>
    <x v="1"/>
    <x v="1"/>
    <x v="0"/>
    <x v="0"/>
    <x v="0"/>
    <x v="0"/>
    <x v="0"/>
    <n v="2"/>
    <x v="0"/>
    <n v="55595"/>
    <n v="111190"/>
    <x v="0"/>
    <x v="0"/>
    <x v="0"/>
    <x v="0"/>
    <n v="8895"/>
    <x v="4"/>
  </r>
  <r>
    <x v="4"/>
    <n v="4180885191"/>
    <x v="0"/>
    <x v="8"/>
    <x v="0"/>
    <x v="0"/>
    <s v="win5546"/>
    <x v="0"/>
    <n v="4180885191"/>
    <x v="3"/>
    <x v="8"/>
    <x v="8"/>
    <x v="0"/>
    <x v="0"/>
    <x v="0"/>
    <x v="0"/>
    <x v="0"/>
    <n v="3"/>
    <x v="0"/>
    <n v="50182"/>
    <n v="150546"/>
    <x v="0"/>
    <x v="0"/>
    <x v="0"/>
    <x v="0"/>
    <n v="12044"/>
    <x v="4"/>
  </r>
  <r>
    <x v="4"/>
    <n v="4180885191"/>
    <x v="0"/>
    <x v="8"/>
    <x v="0"/>
    <x v="0"/>
    <s v="win5546"/>
    <x v="0"/>
    <n v="4180885191"/>
    <x v="3"/>
    <x v="2"/>
    <x v="2"/>
    <x v="0"/>
    <x v="0"/>
    <x v="0"/>
    <x v="0"/>
    <x v="0"/>
    <n v="5"/>
    <x v="0"/>
    <n v="73431"/>
    <n v="367155"/>
    <x v="0"/>
    <x v="0"/>
    <x v="0"/>
    <x v="0"/>
    <n v="29372"/>
    <x v="4"/>
  </r>
  <r>
    <x v="4"/>
    <n v="4180885191"/>
    <x v="0"/>
    <x v="8"/>
    <x v="0"/>
    <x v="0"/>
    <s v="win5546"/>
    <x v="0"/>
    <n v="4180885191"/>
    <x v="3"/>
    <x v="11"/>
    <x v="11"/>
    <x v="0"/>
    <x v="0"/>
    <x v="0"/>
    <x v="0"/>
    <x v="0"/>
    <n v="2"/>
    <x v="0"/>
    <n v="46000"/>
    <n v="92000"/>
    <x v="0"/>
    <x v="0"/>
    <x v="0"/>
    <x v="0"/>
    <n v="7360"/>
    <x v="4"/>
  </r>
  <r>
    <x v="4"/>
    <n v="4180885191"/>
    <x v="0"/>
    <x v="8"/>
    <x v="0"/>
    <x v="0"/>
    <s v="win5546"/>
    <x v="0"/>
    <n v="4180885191"/>
    <x v="3"/>
    <x v="0"/>
    <x v="0"/>
    <x v="0"/>
    <x v="0"/>
    <x v="0"/>
    <x v="0"/>
    <x v="0"/>
    <n v="5"/>
    <x v="0"/>
    <n v="111058"/>
    <n v="555290"/>
    <x v="0"/>
    <x v="0"/>
    <x v="0"/>
    <x v="0"/>
    <n v="44423"/>
    <x v="4"/>
  </r>
  <r>
    <x v="4"/>
    <n v="4180885715"/>
    <x v="0"/>
    <x v="8"/>
    <x v="0"/>
    <x v="0"/>
    <s v="win6108"/>
    <x v="0"/>
    <n v="4180885715"/>
    <x v="3"/>
    <x v="8"/>
    <x v="8"/>
    <x v="0"/>
    <x v="0"/>
    <x v="0"/>
    <x v="0"/>
    <x v="0"/>
    <n v="5"/>
    <x v="0"/>
    <n v="50182"/>
    <n v="250910"/>
    <x v="0"/>
    <x v="0"/>
    <x v="0"/>
    <x v="0"/>
    <n v="20073"/>
    <x v="4"/>
  </r>
  <r>
    <x v="4"/>
    <n v="4180885715"/>
    <x v="0"/>
    <x v="8"/>
    <x v="0"/>
    <x v="0"/>
    <s v="win6108"/>
    <x v="0"/>
    <n v="4180885715"/>
    <x v="3"/>
    <x v="2"/>
    <x v="2"/>
    <x v="0"/>
    <x v="0"/>
    <x v="0"/>
    <x v="0"/>
    <x v="0"/>
    <n v="10"/>
    <x v="0"/>
    <n v="73431"/>
    <n v="734310"/>
    <x v="0"/>
    <x v="0"/>
    <x v="0"/>
    <x v="0"/>
    <n v="58745"/>
    <x v="4"/>
  </r>
  <r>
    <x v="4"/>
    <n v="4180885715"/>
    <x v="0"/>
    <x v="8"/>
    <x v="0"/>
    <x v="0"/>
    <s v="win6108"/>
    <x v="0"/>
    <n v="4180885715"/>
    <x v="3"/>
    <x v="11"/>
    <x v="11"/>
    <x v="0"/>
    <x v="0"/>
    <x v="0"/>
    <x v="0"/>
    <x v="0"/>
    <n v="3"/>
    <x v="0"/>
    <n v="46000"/>
    <n v="138000"/>
    <x v="0"/>
    <x v="0"/>
    <x v="0"/>
    <x v="0"/>
    <n v="11040"/>
    <x v="4"/>
  </r>
  <r>
    <x v="4"/>
    <n v="4180885715"/>
    <x v="0"/>
    <x v="8"/>
    <x v="0"/>
    <x v="0"/>
    <s v="win6108"/>
    <x v="0"/>
    <n v="4180885715"/>
    <x v="3"/>
    <x v="0"/>
    <x v="0"/>
    <x v="0"/>
    <x v="0"/>
    <x v="0"/>
    <x v="0"/>
    <x v="0"/>
    <n v="6"/>
    <x v="0"/>
    <n v="111058"/>
    <n v="666348"/>
    <x v="0"/>
    <x v="0"/>
    <x v="0"/>
    <x v="0"/>
    <n v="53308"/>
    <x v="4"/>
  </r>
  <r>
    <x v="4"/>
    <n v="4180884878"/>
    <x v="0"/>
    <x v="8"/>
    <x v="0"/>
    <x v="0"/>
    <s v="win4326"/>
    <x v="0"/>
    <n v="4180884878"/>
    <x v="3"/>
    <x v="0"/>
    <x v="0"/>
    <x v="0"/>
    <x v="0"/>
    <x v="0"/>
    <x v="0"/>
    <x v="0"/>
    <n v="6"/>
    <x v="0"/>
    <n v="111058"/>
    <n v="666348"/>
    <x v="0"/>
    <x v="0"/>
    <x v="0"/>
    <x v="0"/>
    <n v="53308"/>
    <x v="4"/>
  </r>
  <r>
    <x v="4"/>
    <n v="4180884878"/>
    <x v="0"/>
    <x v="8"/>
    <x v="0"/>
    <x v="0"/>
    <s v="win4326"/>
    <x v="0"/>
    <n v="4180884878"/>
    <x v="3"/>
    <x v="11"/>
    <x v="11"/>
    <x v="0"/>
    <x v="0"/>
    <x v="0"/>
    <x v="0"/>
    <x v="0"/>
    <n v="3"/>
    <x v="0"/>
    <n v="46000"/>
    <n v="138000"/>
    <x v="0"/>
    <x v="0"/>
    <x v="0"/>
    <x v="0"/>
    <n v="11040"/>
    <x v="4"/>
  </r>
  <r>
    <x v="4"/>
    <n v="4180884878"/>
    <x v="0"/>
    <x v="8"/>
    <x v="0"/>
    <x v="0"/>
    <s v="win4326"/>
    <x v="0"/>
    <n v="4180884878"/>
    <x v="3"/>
    <x v="2"/>
    <x v="2"/>
    <x v="0"/>
    <x v="0"/>
    <x v="0"/>
    <x v="0"/>
    <x v="0"/>
    <n v="4"/>
    <x v="0"/>
    <n v="73431"/>
    <n v="293724"/>
    <x v="0"/>
    <x v="0"/>
    <x v="0"/>
    <x v="0"/>
    <n v="23498"/>
    <x v="4"/>
  </r>
  <r>
    <x v="4"/>
    <n v="4180885983"/>
    <x v="0"/>
    <x v="8"/>
    <x v="0"/>
    <x v="0"/>
    <s v="win6482"/>
    <x v="0"/>
    <n v="4180885983"/>
    <x v="3"/>
    <x v="1"/>
    <x v="1"/>
    <x v="0"/>
    <x v="0"/>
    <x v="0"/>
    <x v="0"/>
    <x v="0"/>
    <n v="2"/>
    <x v="0"/>
    <n v="55595"/>
    <n v="111190"/>
    <x v="0"/>
    <x v="0"/>
    <x v="0"/>
    <x v="0"/>
    <n v="8895"/>
    <x v="4"/>
  </r>
  <r>
    <x v="4"/>
    <n v="4180885983"/>
    <x v="0"/>
    <x v="8"/>
    <x v="0"/>
    <x v="0"/>
    <s v="win6482"/>
    <x v="0"/>
    <n v="4180885983"/>
    <x v="3"/>
    <x v="8"/>
    <x v="8"/>
    <x v="0"/>
    <x v="0"/>
    <x v="0"/>
    <x v="0"/>
    <x v="0"/>
    <n v="3"/>
    <x v="0"/>
    <n v="50182"/>
    <n v="150546"/>
    <x v="0"/>
    <x v="0"/>
    <x v="0"/>
    <x v="0"/>
    <n v="12044"/>
    <x v="4"/>
  </r>
  <r>
    <x v="4"/>
    <n v="4180885983"/>
    <x v="0"/>
    <x v="8"/>
    <x v="0"/>
    <x v="0"/>
    <s v="win6482"/>
    <x v="0"/>
    <n v="4180885983"/>
    <x v="3"/>
    <x v="2"/>
    <x v="2"/>
    <x v="0"/>
    <x v="0"/>
    <x v="0"/>
    <x v="0"/>
    <x v="0"/>
    <n v="6"/>
    <x v="0"/>
    <n v="73431"/>
    <n v="440586"/>
    <x v="0"/>
    <x v="0"/>
    <x v="0"/>
    <x v="0"/>
    <n v="35247"/>
    <x v="4"/>
  </r>
  <r>
    <x v="4"/>
    <n v="4180885983"/>
    <x v="0"/>
    <x v="8"/>
    <x v="0"/>
    <x v="0"/>
    <s v="win6482"/>
    <x v="0"/>
    <n v="4180885983"/>
    <x v="3"/>
    <x v="11"/>
    <x v="11"/>
    <x v="0"/>
    <x v="0"/>
    <x v="0"/>
    <x v="0"/>
    <x v="0"/>
    <n v="3"/>
    <x v="0"/>
    <n v="46000"/>
    <n v="138000"/>
    <x v="0"/>
    <x v="0"/>
    <x v="0"/>
    <x v="0"/>
    <n v="11040"/>
    <x v="4"/>
  </r>
  <r>
    <x v="4"/>
    <n v="4180885983"/>
    <x v="0"/>
    <x v="8"/>
    <x v="0"/>
    <x v="0"/>
    <s v="win6482"/>
    <x v="0"/>
    <n v="4180885983"/>
    <x v="3"/>
    <x v="0"/>
    <x v="0"/>
    <x v="0"/>
    <x v="0"/>
    <x v="0"/>
    <x v="0"/>
    <x v="0"/>
    <n v="5"/>
    <x v="0"/>
    <n v="111058"/>
    <n v="555290"/>
    <x v="0"/>
    <x v="0"/>
    <x v="0"/>
    <x v="0"/>
    <n v="44423"/>
    <x v="4"/>
  </r>
  <r>
    <x v="4"/>
    <n v="4180885943"/>
    <x v="0"/>
    <x v="8"/>
    <x v="0"/>
    <x v="0"/>
    <s v="win6441"/>
    <x v="0"/>
    <n v="4180885943"/>
    <x v="3"/>
    <x v="0"/>
    <x v="0"/>
    <x v="0"/>
    <x v="0"/>
    <x v="0"/>
    <x v="0"/>
    <x v="0"/>
    <n v="3"/>
    <x v="0"/>
    <n v="111058"/>
    <n v="333174"/>
    <x v="0"/>
    <x v="0"/>
    <x v="0"/>
    <x v="0"/>
    <n v="26654"/>
    <x v="4"/>
  </r>
  <r>
    <x v="4"/>
    <n v="4180885943"/>
    <x v="0"/>
    <x v="8"/>
    <x v="0"/>
    <x v="0"/>
    <s v="win6441"/>
    <x v="0"/>
    <n v="4180885943"/>
    <x v="3"/>
    <x v="11"/>
    <x v="11"/>
    <x v="0"/>
    <x v="0"/>
    <x v="0"/>
    <x v="0"/>
    <x v="0"/>
    <n v="3"/>
    <x v="0"/>
    <n v="46000"/>
    <n v="138000"/>
    <x v="0"/>
    <x v="0"/>
    <x v="0"/>
    <x v="0"/>
    <n v="11040"/>
    <x v="4"/>
  </r>
  <r>
    <x v="4"/>
    <n v="4180885943"/>
    <x v="0"/>
    <x v="8"/>
    <x v="0"/>
    <x v="0"/>
    <s v="win6441"/>
    <x v="0"/>
    <n v="4180885943"/>
    <x v="3"/>
    <x v="8"/>
    <x v="8"/>
    <x v="0"/>
    <x v="0"/>
    <x v="0"/>
    <x v="0"/>
    <x v="0"/>
    <n v="2"/>
    <x v="0"/>
    <n v="50182"/>
    <n v="100364"/>
    <x v="0"/>
    <x v="0"/>
    <x v="0"/>
    <x v="0"/>
    <n v="8029"/>
    <x v="4"/>
  </r>
  <r>
    <x v="4"/>
    <n v="4180885943"/>
    <x v="0"/>
    <x v="8"/>
    <x v="0"/>
    <x v="0"/>
    <s v="win6441"/>
    <x v="0"/>
    <n v="4180885943"/>
    <x v="3"/>
    <x v="2"/>
    <x v="2"/>
    <x v="0"/>
    <x v="0"/>
    <x v="0"/>
    <x v="0"/>
    <x v="0"/>
    <n v="10"/>
    <x v="0"/>
    <n v="73431"/>
    <n v="734310"/>
    <x v="0"/>
    <x v="0"/>
    <x v="0"/>
    <x v="0"/>
    <n v="58745"/>
    <x v="4"/>
  </r>
  <r>
    <x v="4"/>
    <n v="4180885136"/>
    <x v="0"/>
    <x v="8"/>
    <x v="0"/>
    <x v="0"/>
    <s v="win5323"/>
    <x v="0"/>
    <n v="4180885136"/>
    <x v="3"/>
    <x v="0"/>
    <x v="0"/>
    <x v="0"/>
    <x v="0"/>
    <x v="0"/>
    <x v="0"/>
    <x v="0"/>
    <n v="5"/>
    <x v="0"/>
    <n v="111058"/>
    <n v="555290"/>
    <x v="0"/>
    <x v="0"/>
    <x v="0"/>
    <x v="0"/>
    <n v="44423"/>
    <x v="4"/>
  </r>
  <r>
    <x v="4"/>
    <n v="4180885136"/>
    <x v="0"/>
    <x v="8"/>
    <x v="0"/>
    <x v="0"/>
    <s v="win5323"/>
    <x v="0"/>
    <n v="4180885136"/>
    <x v="3"/>
    <x v="11"/>
    <x v="11"/>
    <x v="0"/>
    <x v="0"/>
    <x v="0"/>
    <x v="0"/>
    <x v="0"/>
    <n v="4"/>
    <x v="0"/>
    <n v="46000"/>
    <n v="184000"/>
    <x v="0"/>
    <x v="0"/>
    <x v="0"/>
    <x v="0"/>
    <n v="14720"/>
    <x v="4"/>
  </r>
  <r>
    <x v="4"/>
    <n v="4180885136"/>
    <x v="0"/>
    <x v="8"/>
    <x v="0"/>
    <x v="0"/>
    <s v="win5323"/>
    <x v="0"/>
    <n v="4180885136"/>
    <x v="3"/>
    <x v="8"/>
    <x v="8"/>
    <x v="0"/>
    <x v="0"/>
    <x v="0"/>
    <x v="0"/>
    <x v="0"/>
    <n v="3"/>
    <x v="0"/>
    <n v="50182"/>
    <n v="150546"/>
    <x v="0"/>
    <x v="0"/>
    <x v="0"/>
    <x v="0"/>
    <n v="12044"/>
    <x v="4"/>
  </r>
  <r>
    <x v="4"/>
    <n v="4180885136"/>
    <x v="0"/>
    <x v="8"/>
    <x v="0"/>
    <x v="0"/>
    <s v="win5323"/>
    <x v="0"/>
    <n v="4180885136"/>
    <x v="3"/>
    <x v="2"/>
    <x v="2"/>
    <x v="0"/>
    <x v="0"/>
    <x v="0"/>
    <x v="0"/>
    <x v="0"/>
    <n v="9"/>
    <x v="0"/>
    <n v="73431"/>
    <n v="660879"/>
    <x v="0"/>
    <x v="0"/>
    <x v="0"/>
    <x v="0"/>
    <n v="52870"/>
    <x v="4"/>
  </r>
  <r>
    <x v="4"/>
    <n v="4180885783"/>
    <x v="0"/>
    <x v="8"/>
    <x v="0"/>
    <x v="0"/>
    <s v="win6236"/>
    <x v="0"/>
    <n v="4180885783"/>
    <x v="3"/>
    <x v="1"/>
    <x v="1"/>
    <x v="0"/>
    <x v="0"/>
    <x v="0"/>
    <x v="0"/>
    <x v="0"/>
    <n v="3"/>
    <x v="0"/>
    <n v="55595"/>
    <n v="166785"/>
    <x v="0"/>
    <x v="0"/>
    <x v="0"/>
    <x v="0"/>
    <n v="13343"/>
    <x v="4"/>
  </r>
  <r>
    <x v="4"/>
    <n v="4180885783"/>
    <x v="0"/>
    <x v="8"/>
    <x v="0"/>
    <x v="0"/>
    <s v="win6236"/>
    <x v="0"/>
    <n v="4180885783"/>
    <x v="3"/>
    <x v="8"/>
    <x v="8"/>
    <x v="0"/>
    <x v="0"/>
    <x v="0"/>
    <x v="0"/>
    <x v="0"/>
    <n v="10"/>
    <x v="0"/>
    <n v="50182"/>
    <n v="501820"/>
    <x v="0"/>
    <x v="0"/>
    <x v="0"/>
    <x v="0"/>
    <n v="40146"/>
    <x v="4"/>
  </r>
  <r>
    <x v="4"/>
    <n v="4180885783"/>
    <x v="0"/>
    <x v="8"/>
    <x v="0"/>
    <x v="0"/>
    <s v="win6236"/>
    <x v="0"/>
    <n v="4180885783"/>
    <x v="3"/>
    <x v="2"/>
    <x v="2"/>
    <x v="0"/>
    <x v="0"/>
    <x v="0"/>
    <x v="0"/>
    <x v="0"/>
    <n v="10"/>
    <x v="0"/>
    <n v="73431"/>
    <n v="734310"/>
    <x v="0"/>
    <x v="0"/>
    <x v="0"/>
    <x v="0"/>
    <n v="58745"/>
    <x v="4"/>
  </r>
  <r>
    <x v="4"/>
    <n v="4180885783"/>
    <x v="0"/>
    <x v="8"/>
    <x v="0"/>
    <x v="0"/>
    <s v="win6236"/>
    <x v="0"/>
    <n v="4180885783"/>
    <x v="3"/>
    <x v="11"/>
    <x v="11"/>
    <x v="0"/>
    <x v="0"/>
    <x v="0"/>
    <x v="0"/>
    <x v="0"/>
    <n v="5"/>
    <x v="0"/>
    <n v="46000"/>
    <n v="230000"/>
    <x v="0"/>
    <x v="0"/>
    <x v="0"/>
    <x v="0"/>
    <n v="18400"/>
    <x v="4"/>
  </r>
  <r>
    <x v="4"/>
    <n v="4180885783"/>
    <x v="0"/>
    <x v="8"/>
    <x v="0"/>
    <x v="0"/>
    <s v="win6236"/>
    <x v="0"/>
    <n v="4180885783"/>
    <x v="3"/>
    <x v="0"/>
    <x v="0"/>
    <x v="0"/>
    <x v="0"/>
    <x v="0"/>
    <x v="0"/>
    <x v="0"/>
    <n v="8"/>
    <x v="0"/>
    <n v="111058"/>
    <n v="888464"/>
    <x v="0"/>
    <x v="0"/>
    <x v="0"/>
    <x v="0"/>
    <n v="71077"/>
    <x v="4"/>
  </r>
  <r>
    <x v="4"/>
    <n v="4180884518"/>
    <x v="0"/>
    <x v="8"/>
    <x v="0"/>
    <x v="0"/>
    <s v="win2AV1"/>
    <x v="0"/>
    <n v="4180884518"/>
    <x v="3"/>
    <x v="2"/>
    <x v="2"/>
    <x v="0"/>
    <x v="0"/>
    <x v="0"/>
    <x v="0"/>
    <x v="0"/>
    <n v="7"/>
    <x v="0"/>
    <n v="73431"/>
    <n v="514017"/>
    <x v="0"/>
    <x v="0"/>
    <x v="0"/>
    <x v="0"/>
    <n v="41121"/>
    <x v="4"/>
  </r>
  <r>
    <x v="4"/>
    <n v="4180884518"/>
    <x v="0"/>
    <x v="8"/>
    <x v="0"/>
    <x v="0"/>
    <s v="win2AV1"/>
    <x v="0"/>
    <n v="4180884518"/>
    <x v="3"/>
    <x v="8"/>
    <x v="8"/>
    <x v="0"/>
    <x v="0"/>
    <x v="0"/>
    <x v="0"/>
    <x v="0"/>
    <n v="2"/>
    <x v="0"/>
    <n v="50182"/>
    <n v="100364"/>
    <x v="0"/>
    <x v="0"/>
    <x v="0"/>
    <x v="0"/>
    <n v="8029"/>
    <x v="4"/>
  </r>
  <r>
    <x v="4"/>
    <n v="4180886166"/>
    <x v="0"/>
    <x v="8"/>
    <x v="0"/>
    <x v="0"/>
    <s v="win6760"/>
    <x v="0"/>
    <n v="4180886166"/>
    <x v="3"/>
    <x v="1"/>
    <x v="1"/>
    <x v="0"/>
    <x v="0"/>
    <x v="0"/>
    <x v="0"/>
    <x v="0"/>
    <n v="1"/>
    <x v="0"/>
    <n v="55595"/>
    <n v="55595"/>
    <x v="0"/>
    <x v="0"/>
    <x v="0"/>
    <x v="0"/>
    <n v="4448"/>
    <x v="4"/>
  </r>
  <r>
    <x v="4"/>
    <n v="4180886166"/>
    <x v="0"/>
    <x v="8"/>
    <x v="0"/>
    <x v="0"/>
    <s v="win6760"/>
    <x v="0"/>
    <n v="4180886166"/>
    <x v="3"/>
    <x v="8"/>
    <x v="8"/>
    <x v="0"/>
    <x v="0"/>
    <x v="0"/>
    <x v="0"/>
    <x v="0"/>
    <n v="2"/>
    <x v="0"/>
    <n v="50182"/>
    <n v="100364"/>
    <x v="0"/>
    <x v="0"/>
    <x v="0"/>
    <x v="0"/>
    <n v="8029"/>
    <x v="4"/>
  </r>
  <r>
    <x v="4"/>
    <n v="4180886166"/>
    <x v="0"/>
    <x v="8"/>
    <x v="0"/>
    <x v="0"/>
    <s v="win6760"/>
    <x v="0"/>
    <n v="4180886166"/>
    <x v="3"/>
    <x v="2"/>
    <x v="2"/>
    <x v="0"/>
    <x v="0"/>
    <x v="0"/>
    <x v="0"/>
    <x v="0"/>
    <n v="2"/>
    <x v="0"/>
    <n v="73431"/>
    <n v="146862"/>
    <x v="0"/>
    <x v="0"/>
    <x v="0"/>
    <x v="0"/>
    <n v="11749"/>
    <x v="4"/>
  </r>
  <r>
    <x v="4"/>
    <n v="4180886166"/>
    <x v="0"/>
    <x v="8"/>
    <x v="0"/>
    <x v="0"/>
    <s v="win6760"/>
    <x v="0"/>
    <n v="4180886166"/>
    <x v="3"/>
    <x v="11"/>
    <x v="11"/>
    <x v="0"/>
    <x v="0"/>
    <x v="0"/>
    <x v="0"/>
    <x v="0"/>
    <n v="2"/>
    <x v="0"/>
    <n v="46000"/>
    <n v="92000"/>
    <x v="0"/>
    <x v="0"/>
    <x v="0"/>
    <x v="0"/>
    <n v="7360"/>
    <x v="4"/>
  </r>
  <r>
    <x v="4"/>
    <n v="4180886166"/>
    <x v="0"/>
    <x v="8"/>
    <x v="0"/>
    <x v="0"/>
    <s v="win6760"/>
    <x v="0"/>
    <n v="4180886166"/>
    <x v="3"/>
    <x v="0"/>
    <x v="0"/>
    <x v="0"/>
    <x v="0"/>
    <x v="0"/>
    <x v="0"/>
    <x v="0"/>
    <n v="2"/>
    <x v="0"/>
    <n v="111058"/>
    <n v="222116"/>
    <x v="0"/>
    <x v="0"/>
    <x v="0"/>
    <x v="0"/>
    <n v="17769"/>
    <x v="4"/>
  </r>
  <r>
    <x v="4"/>
    <n v="4180885978"/>
    <x v="0"/>
    <x v="8"/>
    <x v="0"/>
    <x v="0"/>
    <s v="win6466"/>
    <x v="0"/>
    <n v="4180885978"/>
    <x v="3"/>
    <x v="0"/>
    <x v="0"/>
    <x v="0"/>
    <x v="0"/>
    <x v="0"/>
    <x v="0"/>
    <x v="0"/>
    <n v="8"/>
    <x v="0"/>
    <n v="111058"/>
    <n v="888464"/>
    <x v="0"/>
    <x v="0"/>
    <x v="0"/>
    <x v="0"/>
    <n v="71077"/>
    <x v="4"/>
  </r>
  <r>
    <x v="4"/>
    <n v="4180885978"/>
    <x v="0"/>
    <x v="8"/>
    <x v="0"/>
    <x v="0"/>
    <s v="win6466"/>
    <x v="0"/>
    <n v="4180885978"/>
    <x v="3"/>
    <x v="11"/>
    <x v="11"/>
    <x v="0"/>
    <x v="0"/>
    <x v="0"/>
    <x v="0"/>
    <x v="0"/>
    <n v="6"/>
    <x v="0"/>
    <n v="46000"/>
    <n v="276000"/>
    <x v="0"/>
    <x v="0"/>
    <x v="0"/>
    <x v="0"/>
    <n v="22080"/>
    <x v="4"/>
  </r>
  <r>
    <x v="4"/>
    <n v="4180885978"/>
    <x v="0"/>
    <x v="8"/>
    <x v="0"/>
    <x v="0"/>
    <s v="win6466"/>
    <x v="0"/>
    <n v="4180885978"/>
    <x v="3"/>
    <x v="2"/>
    <x v="2"/>
    <x v="0"/>
    <x v="0"/>
    <x v="0"/>
    <x v="0"/>
    <x v="0"/>
    <n v="14"/>
    <x v="0"/>
    <n v="73431"/>
    <n v="1028034"/>
    <x v="0"/>
    <x v="0"/>
    <x v="0"/>
    <x v="0"/>
    <n v="82243"/>
    <x v="4"/>
  </r>
  <r>
    <x v="4"/>
    <n v="4180885723"/>
    <x v="0"/>
    <x v="8"/>
    <x v="0"/>
    <x v="0"/>
    <s v="win6163"/>
    <x v="0"/>
    <n v="4180885723"/>
    <x v="3"/>
    <x v="8"/>
    <x v="8"/>
    <x v="0"/>
    <x v="0"/>
    <x v="0"/>
    <x v="0"/>
    <x v="0"/>
    <n v="3"/>
    <x v="0"/>
    <n v="50182"/>
    <n v="150546"/>
    <x v="0"/>
    <x v="0"/>
    <x v="0"/>
    <x v="0"/>
    <n v="12044"/>
    <x v="4"/>
  </r>
  <r>
    <x v="4"/>
    <n v="4180885723"/>
    <x v="0"/>
    <x v="8"/>
    <x v="0"/>
    <x v="0"/>
    <s v="win6163"/>
    <x v="0"/>
    <n v="4180885723"/>
    <x v="3"/>
    <x v="2"/>
    <x v="2"/>
    <x v="0"/>
    <x v="0"/>
    <x v="0"/>
    <x v="0"/>
    <x v="0"/>
    <n v="8"/>
    <x v="0"/>
    <n v="73431"/>
    <n v="587448"/>
    <x v="0"/>
    <x v="0"/>
    <x v="0"/>
    <x v="0"/>
    <n v="46996"/>
    <x v="4"/>
  </r>
  <r>
    <x v="4"/>
    <n v="4180885723"/>
    <x v="0"/>
    <x v="8"/>
    <x v="0"/>
    <x v="0"/>
    <s v="win6163"/>
    <x v="0"/>
    <n v="4180885723"/>
    <x v="3"/>
    <x v="11"/>
    <x v="11"/>
    <x v="0"/>
    <x v="0"/>
    <x v="0"/>
    <x v="0"/>
    <x v="0"/>
    <n v="3"/>
    <x v="0"/>
    <n v="46000"/>
    <n v="138000"/>
    <x v="0"/>
    <x v="0"/>
    <x v="0"/>
    <x v="0"/>
    <n v="11040"/>
    <x v="4"/>
  </r>
  <r>
    <x v="4"/>
    <n v="4180885723"/>
    <x v="0"/>
    <x v="8"/>
    <x v="0"/>
    <x v="0"/>
    <s v="win6163"/>
    <x v="0"/>
    <n v="4180885723"/>
    <x v="3"/>
    <x v="0"/>
    <x v="0"/>
    <x v="0"/>
    <x v="0"/>
    <x v="0"/>
    <x v="0"/>
    <x v="0"/>
    <n v="5"/>
    <x v="0"/>
    <n v="111058"/>
    <n v="555290"/>
    <x v="0"/>
    <x v="0"/>
    <x v="0"/>
    <x v="0"/>
    <n v="44423"/>
    <x v="4"/>
  </r>
  <r>
    <x v="4"/>
    <s v="đt9/12win4243"/>
    <x v="0"/>
    <x v="8"/>
    <x v="0"/>
    <x v="0"/>
    <s v="win4243"/>
    <x v="0"/>
    <s v="đt9/12win4243"/>
    <x v="3"/>
    <x v="0"/>
    <x v="0"/>
    <x v="0"/>
    <x v="0"/>
    <x v="0"/>
    <x v="0"/>
    <x v="0"/>
    <n v="4"/>
    <x v="0"/>
    <n v="111058"/>
    <n v="444232"/>
    <x v="0"/>
    <x v="0"/>
    <x v="0"/>
    <x v="0"/>
    <n v="35539"/>
    <x v="4"/>
  </r>
  <r>
    <x v="4"/>
    <s v="đt9/12win4243"/>
    <x v="0"/>
    <x v="8"/>
    <x v="0"/>
    <x v="0"/>
    <s v="win4243"/>
    <x v="0"/>
    <s v="đt9/12win4243"/>
    <x v="3"/>
    <x v="11"/>
    <x v="11"/>
    <x v="0"/>
    <x v="0"/>
    <x v="0"/>
    <x v="0"/>
    <x v="0"/>
    <n v="2"/>
    <x v="0"/>
    <n v="46000"/>
    <n v="92000"/>
    <x v="0"/>
    <x v="0"/>
    <x v="0"/>
    <x v="0"/>
    <n v="7360"/>
    <x v="4"/>
  </r>
  <r>
    <x v="4"/>
    <s v="đt9/12win4243"/>
    <x v="0"/>
    <x v="8"/>
    <x v="0"/>
    <x v="0"/>
    <s v="win4243"/>
    <x v="0"/>
    <s v="đt9/12win4243"/>
    <x v="3"/>
    <x v="8"/>
    <x v="8"/>
    <x v="0"/>
    <x v="0"/>
    <x v="0"/>
    <x v="0"/>
    <x v="0"/>
    <n v="7"/>
    <x v="0"/>
    <n v="50182"/>
    <n v="351274"/>
    <x v="0"/>
    <x v="0"/>
    <x v="0"/>
    <x v="0"/>
    <n v="28102"/>
    <x v="4"/>
  </r>
  <r>
    <x v="4"/>
    <s v="đt9/12win5351"/>
    <x v="0"/>
    <x v="8"/>
    <x v="0"/>
    <x v="0"/>
    <s v="win5351"/>
    <x v="0"/>
    <s v="đt9/12win5351"/>
    <x v="3"/>
    <x v="8"/>
    <x v="8"/>
    <x v="0"/>
    <x v="0"/>
    <x v="0"/>
    <x v="0"/>
    <x v="0"/>
    <n v="5"/>
    <x v="0"/>
    <n v="50182"/>
    <n v="250910"/>
    <x v="0"/>
    <x v="0"/>
    <x v="0"/>
    <x v="0"/>
    <n v="20073"/>
    <x v="4"/>
  </r>
  <r>
    <x v="4"/>
    <s v="đt9/12win5351"/>
    <x v="0"/>
    <x v="8"/>
    <x v="0"/>
    <x v="0"/>
    <s v="win5351"/>
    <x v="0"/>
    <s v="đt9/12win5351"/>
    <x v="3"/>
    <x v="2"/>
    <x v="2"/>
    <x v="0"/>
    <x v="0"/>
    <x v="0"/>
    <x v="0"/>
    <x v="0"/>
    <n v="5"/>
    <x v="0"/>
    <n v="73431"/>
    <n v="367155"/>
    <x v="0"/>
    <x v="0"/>
    <x v="0"/>
    <x v="0"/>
    <n v="29372"/>
    <x v="4"/>
  </r>
  <r>
    <x v="5"/>
    <n v="4180907881"/>
    <x v="0"/>
    <x v="8"/>
    <x v="0"/>
    <x v="0"/>
    <s v="WIN2B22"/>
    <x v="0"/>
    <n v="4180907881"/>
    <x v="5"/>
    <x v="2"/>
    <x v="2"/>
    <x v="0"/>
    <x v="0"/>
    <x v="0"/>
    <x v="0"/>
    <x v="0"/>
    <n v="7"/>
    <x v="0"/>
    <n v="73431"/>
    <n v="514017"/>
    <x v="0"/>
    <x v="0"/>
    <x v="0"/>
    <x v="0"/>
    <n v="41121"/>
    <x v="4"/>
  </r>
  <r>
    <x v="5"/>
    <n v="4180907881"/>
    <x v="0"/>
    <x v="8"/>
    <x v="0"/>
    <x v="0"/>
    <s v="WIN2B22"/>
    <x v="0"/>
    <n v="4180907881"/>
    <x v="5"/>
    <x v="8"/>
    <x v="8"/>
    <x v="0"/>
    <x v="0"/>
    <x v="0"/>
    <x v="0"/>
    <x v="0"/>
    <n v="6"/>
    <x v="0"/>
    <n v="50182"/>
    <n v="301092"/>
    <x v="0"/>
    <x v="0"/>
    <x v="0"/>
    <x v="0"/>
    <n v="24087"/>
    <x v="4"/>
  </r>
  <r>
    <x v="5"/>
    <n v="4180907881"/>
    <x v="0"/>
    <x v="8"/>
    <x v="0"/>
    <x v="0"/>
    <s v="WIN2B22"/>
    <x v="0"/>
    <n v="4180907881"/>
    <x v="5"/>
    <x v="0"/>
    <x v="0"/>
    <x v="0"/>
    <x v="0"/>
    <x v="0"/>
    <x v="0"/>
    <x v="0"/>
    <n v="5"/>
    <x v="0"/>
    <n v="111058"/>
    <n v="555290"/>
    <x v="0"/>
    <x v="0"/>
    <x v="0"/>
    <x v="0"/>
    <n v="44423"/>
    <x v="4"/>
  </r>
  <r>
    <x v="5"/>
    <n v="4180907881"/>
    <x v="0"/>
    <x v="8"/>
    <x v="0"/>
    <x v="0"/>
    <s v="WIN2B22"/>
    <x v="0"/>
    <n v="4180907881"/>
    <x v="5"/>
    <x v="10"/>
    <x v="10"/>
    <x v="0"/>
    <x v="0"/>
    <x v="0"/>
    <x v="0"/>
    <x v="0"/>
    <n v="4"/>
    <x v="0"/>
    <n v="74250"/>
    <n v="297000"/>
    <x v="0"/>
    <x v="0"/>
    <x v="0"/>
    <x v="0"/>
    <n v="23760"/>
    <x v="4"/>
  </r>
  <r>
    <x v="5"/>
    <n v="4180907823"/>
    <x v="0"/>
    <x v="8"/>
    <x v="0"/>
    <x v="0"/>
    <s v="WIN2AG9"/>
    <x v="0"/>
    <n v="4180907823"/>
    <x v="5"/>
    <x v="9"/>
    <x v="9"/>
    <x v="0"/>
    <x v="0"/>
    <x v="0"/>
    <x v="0"/>
    <x v="0"/>
    <n v="1"/>
    <x v="0"/>
    <n v="70950"/>
    <n v="70950"/>
    <x v="0"/>
    <x v="0"/>
    <x v="0"/>
    <x v="0"/>
    <n v="5676"/>
    <x v="4"/>
  </r>
  <r>
    <x v="5"/>
    <n v="4180907823"/>
    <x v="0"/>
    <x v="8"/>
    <x v="0"/>
    <x v="0"/>
    <s v="WIN2AG9"/>
    <x v="0"/>
    <n v="4180907823"/>
    <x v="5"/>
    <x v="1"/>
    <x v="1"/>
    <x v="0"/>
    <x v="0"/>
    <x v="0"/>
    <x v="0"/>
    <x v="0"/>
    <n v="6"/>
    <x v="0"/>
    <n v="55595"/>
    <n v="333570"/>
    <x v="0"/>
    <x v="0"/>
    <x v="0"/>
    <x v="0"/>
    <n v="26686"/>
    <x v="4"/>
  </r>
  <r>
    <x v="5"/>
    <n v="4180907823"/>
    <x v="0"/>
    <x v="8"/>
    <x v="0"/>
    <x v="0"/>
    <s v="WIN2AG9"/>
    <x v="0"/>
    <n v="4180907823"/>
    <x v="5"/>
    <x v="11"/>
    <x v="11"/>
    <x v="0"/>
    <x v="0"/>
    <x v="0"/>
    <x v="0"/>
    <x v="0"/>
    <n v="3"/>
    <x v="0"/>
    <n v="46000"/>
    <n v="138000"/>
    <x v="0"/>
    <x v="0"/>
    <x v="0"/>
    <x v="0"/>
    <n v="11040"/>
    <x v="4"/>
  </r>
  <r>
    <x v="5"/>
    <n v="4180907823"/>
    <x v="0"/>
    <x v="8"/>
    <x v="0"/>
    <x v="0"/>
    <s v="WIN2AG9"/>
    <x v="0"/>
    <n v="4180907823"/>
    <x v="5"/>
    <x v="2"/>
    <x v="2"/>
    <x v="0"/>
    <x v="0"/>
    <x v="0"/>
    <x v="0"/>
    <x v="0"/>
    <n v="14"/>
    <x v="0"/>
    <n v="73431"/>
    <n v="1028034"/>
    <x v="0"/>
    <x v="0"/>
    <x v="0"/>
    <x v="0"/>
    <n v="82243"/>
    <x v="4"/>
  </r>
  <r>
    <x v="5"/>
    <n v="4180907666"/>
    <x v="0"/>
    <x v="8"/>
    <x v="0"/>
    <x v="0"/>
    <s v="WIN2419"/>
    <x v="0"/>
    <n v="4180907666"/>
    <x v="5"/>
    <x v="1"/>
    <x v="1"/>
    <x v="0"/>
    <x v="0"/>
    <x v="0"/>
    <x v="0"/>
    <x v="0"/>
    <n v="3"/>
    <x v="0"/>
    <n v="55595"/>
    <n v="166785"/>
    <x v="0"/>
    <x v="0"/>
    <x v="0"/>
    <x v="0"/>
    <n v="13343"/>
    <x v="4"/>
  </r>
  <r>
    <x v="5"/>
    <n v="4180907666"/>
    <x v="0"/>
    <x v="8"/>
    <x v="0"/>
    <x v="0"/>
    <s v="WIN2419"/>
    <x v="0"/>
    <n v="4180907666"/>
    <x v="5"/>
    <x v="8"/>
    <x v="8"/>
    <x v="0"/>
    <x v="0"/>
    <x v="0"/>
    <x v="0"/>
    <x v="0"/>
    <n v="5"/>
    <x v="0"/>
    <n v="50182"/>
    <n v="250910"/>
    <x v="0"/>
    <x v="0"/>
    <x v="0"/>
    <x v="0"/>
    <n v="20073"/>
    <x v="4"/>
  </r>
  <r>
    <x v="5"/>
    <n v="4180907666"/>
    <x v="0"/>
    <x v="8"/>
    <x v="0"/>
    <x v="0"/>
    <s v="WIN2419"/>
    <x v="0"/>
    <n v="4180907666"/>
    <x v="5"/>
    <x v="2"/>
    <x v="2"/>
    <x v="0"/>
    <x v="0"/>
    <x v="0"/>
    <x v="0"/>
    <x v="0"/>
    <n v="3"/>
    <x v="0"/>
    <n v="73431"/>
    <n v="220293"/>
    <x v="0"/>
    <x v="0"/>
    <x v="0"/>
    <x v="0"/>
    <n v="17623"/>
    <x v="4"/>
  </r>
  <r>
    <x v="5"/>
    <n v="4180907666"/>
    <x v="0"/>
    <x v="8"/>
    <x v="0"/>
    <x v="0"/>
    <s v="WIN2419"/>
    <x v="0"/>
    <n v="4180907666"/>
    <x v="5"/>
    <x v="11"/>
    <x v="11"/>
    <x v="0"/>
    <x v="0"/>
    <x v="0"/>
    <x v="0"/>
    <x v="0"/>
    <n v="9"/>
    <x v="0"/>
    <n v="46000"/>
    <n v="414000"/>
    <x v="0"/>
    <x v="0"/>
    <x v="0"/>
    <x v="0"/>
    <n v="33120"/>
    <x v="4"/>
  </r>
  <r>
    <x v="5"/>
    <n v="4180907666"/>
    <x v="0"/>
    <x v="8"/>
    <x v="0"/>
    <x v="0"/>
    <s v="WIN2419"/>
    <x v="0"/>
    <n v="4180907666"/>
    <x v="5"/>
    <x v="0"/>
    <x v="0"/>
    <x v="0"/>
    <x v="0"/>
    <x v="0"/>
    <x v="0"/>
    <x v="0"/>
    <n v="6"/>
    <x v="0"/>
    <n v="111058"/>
    <n v="666348"/>
    <x v="0"/>
    <x v="0"/>
    <x v="0"/>
    <x v="0"/>
    <n v="53308"/>
    <x v="4"/>
  </r>
  <r>
    <x v="5"/>
    <n v="4180907742"/>
    <x v="0"/>
    <x v="8"/>
    <x v="0"/>
    <x v="0"/>
    <s v="WIN2770"/>
    <x v="0"/>
    <n v="4180907742"/>
    <x v="5"/>
    <x v="1"/>
    <x v="1"/>
    <x v="0"/>
    <x v="0"/>
    <x v="0"/>
    <x v="0"/>
    <x v="0"/>
    <n v="6"/>
    <x v="0"/>
    <n v="55595"/>
    <n v="333570"/>
    <x v="0"/>
    <x v="0"/>
    <x v="0"/>
    <x v="0"/>
    <n v="26686"/>
    <x v="4"/>
  </r>
  <r>
    <x v="5"/>
    <n v="4180907742"/>
    <x v="0"/>
    <x v="8"/>
    <x v="0"/>
    <x v="0"/>
    <s v="WIN2770"/>
    <x v="0"/>
    <n v="4180907742"/>
    <x v="5"/>
    <x v="8"/>
    <x v="8"/>
    <x v="0"/>
    <x v="0"/>
    <x v="0"/>
    <x v="0"/>
    <x v="0"/>
    <n v="3"/>
    <x v="0"/>
    <n v="50182"/>
    <n v="150546"/>
    <x v="0"/>
    <x v="0"/>
    <x v="0"/>
    <x v="0"/>
    <n v="12044"/>
    <x v="4"/>
  </r>
  <r>
    <x v="5"/>
    <n v="4180907742"/>
    <x v="0"/>
    <x v="8"/>
    <x v="0"/>
    <x v="0"/>
    <s v="WIN2770"/>
    <x v="0"/>
    <n v="4180907742"/>
    <x v="5"/>
    <x v="0"/>
    <x v="0"/>
    <x v="0"/>
    <x v="0"/>
    <x v="0"/>
    <x v="0"/>
    <x v="0"/>
    <n v="3"/>
    <x v="0"/>
    <n v="111058"/>
    <n v="333174"/>
    <x v="0"/>
    <x v="0"/>
    <x v="0"/>
    <x v="0"/>
    <n v="26654"/>
    <x v="4"/>
  </r>
  <r>
    <x v="5"/>
    <n v="4180907742"/>
    <x v="0"/>
    <x v="8"/>
    <x v="0"/>
    <x v="0"/>
    <s v="WIN2770"/>
    <x v="0"/>
    <n v="4180907742"/>
    <x v="5"/>
    <x v="2"/>
    <x v="2"/>
    <x v="0"/>
    <x v="0"/>
    <x v="0"/>
    <x v="0"/>
    <x v="0"/>
    <n v="6"/>
    <x v="0"/>
    <n v="73431"/>
    <n v="440586"/>
    <x v="0"/>
    <x v="0"/>
    <x v="0"/>
    <x v="0"/>
    <n v="35247"/>
    <x v="4"/>
  </r>
  <r>
    <x v="5"/>
    <n v="4180907608"/>
    <x v="0"/>
    <x v="8"/>
    <x v="0"/>
    <x v="0"/>
    <s v="WIN2322"/>
    <x v="0"/>
    <n v="4180907608"/>
    <x v="5"/>
    <x v="8"/>
    <x v="8"/>
    <x v="0"/>
    <x v="0"/>
    <x v="0"/>
    <x v="0"/>
    <x v="0"/>
    <n v="3"/>
    <x v="0"/>
    <n v="50182"/>
    <n v="150546"/>
    <x v="0"/>
    <x v="0"/>
    <x v="0"/>
    <x v="0"/>
    <n v="12044"/>
    <x v="4"/>
  </r>
  <r>
    <x v="5"/>
    <n v="4180907608"/>
    <x v="0"/>
    <x v="8"/>
    <x v="0"/>
    <x v="0"/>
    <s v="WIN2322"/>
    <x v="0"/>
    <n v="4180907608"/>
    <x v="5"/>
    <x v="1"/>
    <x v="1"/>
    <x v="0"/>
    <x v="0"/>
    <x v="0"/>
    <x v="0"/>
    <x v="0"/>
    <n v="3"/>
    <x v="0"/>
    <n v="55595"/>
    <n v="166785"/>
    <x v="0"/>
    <x v="0"/>
    <x v="0"/>
    <x v="0"/>
    <n v="13343"/>
    <x v="4"/>
  </r>
  <r>
    <x v="5"/>
    <n v="4180907474"/>
    <x v="0"/>
    <x v="8"/>
    <x v="0"/>
    <x v="0"/>
    <s v="WIN2061"/>
    <x v="0"/>
    <n v="4180907474"/>
    <x v="5"/>
    <x v="11"/>
    <x v="11"/>
    <x v="0"/>
    <x v="0"/>
    <x v="0"/>
    <x v="0"/>
    <x v="0"/>
    <n v="3"/>
    <x v="0"/>
    <n v="46000"/>
    <n v="138000"/>
    <x v="0"/>
    <x v="0"/>
    <x v="0"/>
    <x v="0"/>
    <n v="11040"/>
    <x v="4"/>
  </r>
  <r>
    <x v="5"/>
    <n v="4180907474"/>
    <x v="0"/>
    <x v="8"/>
    <x v="0"/>
    <x v="0"/>
    <s v="WIN2061"/>
    <x v="0"/>
    <n v="4180907474"/>
    <x v="5"/>
    <x v="0"/>
    <x v="0"/>
    <x v="0"/>
    <x v="0"/>
    <x v="0"/>
    <x v="0"/>
    <x v="0"/>
    <n v="3"/>
    <x v="0"/>
    <n v="111058"/>
    <n v="333174"/>
    <x v="0"/>
    <x v="0"/>
    <x v="0"/>
    <x v="0"/>
    <n v="26654"/>
    <x v="4"/>
  </r>
  <r>
    <x v="5"/>
    <n v="4180907474"/>
    <x v="0"/>
    <x v="8"/>
    <x v="0"/>
    <x v="0"/>
    <s v="WIN2061"/>
    <x v="0"/>
    <n v="4180907474"/>
    <x v="5"/>
    <x v="8"/>
    <x v="8"/>
    <x v="0"/>
    <x v="0"/>
    <x v="0"/>
    <x v="0"/>
    <x v="0"/>
    <n v="3"/>
    <x v="0"/>
    <n v="50182"/>
    <n v="150546"/>
    <x v="0"/>
    <x v="0"/>
    <x v="0"/>
    <x v="0"/>
    <n v="12044"/>
    <x v="4"/>
  </r>
  <r>
    <x v="5"/>
    <n v="4180907474"/>
    <x v="0"/>
    <x v="8"/>
    <x v="0"/>
    <x v="0"/>
    <s v="WIN2061"/>
    <x v="0"/>
    <n v="4180907474"/>
    <x v="5"/>
    <x v="2"/>
    <x v="2"/>
    <x v="0"/>
    <x v="0"/>
    <x v="0"/>
    <x v="0"/>
    <x v="0"/>
    <n v="6"/>
    <x v="0"/>
    <n v="73431"/>
    <n v="440586"/>
    <x v="0"/>
    <x v="0"/>
    <x v="0"/>
    <x v="0"/>
    <n v="35247"/>
    <x v="4"/>
  </r>
  <r>
    <x v="5"/>
    <n v="4180907532"/>
    <x v="0"/>
    <x v="8"/>
    <x v="0"/>
    <x v="0"/>
    <s v="WIN2167"/>
    <x v="0"/>
    <n v="4180907532"/>
    <x v="5"/>
    <x v="9"/>
    <x v="9"/>
    <x v="0"/>
    <x v="0"/>
    <x v="0"/>
    <x v="0"/>
    <x v="0"/>
    <n v="4"/>
    <x v="0"/>
    <n v="70950"/>
    <n v="283800"/>
    <x v="0"/>
    <x v="0"/>
    <x v="0"/>
    <x v="0"/>
    <n v="22704"/>
    <x v="4"/>
  </r>
  <r>
    <x v="5"/>
    <n v="4180907532"/>
    <x v="0"/>
    <x v="8"/>
    <x v="0"/>
    <x v="0"/>
    <s v="WIN2167"/>
    <x v="0"/>
    <n v="4180907532"/>
    <x v="5"/>
    <x v="8"/>
    <x v="8"/>
    <x v="0"/>
    <x v="0"/>
    <x v="0"/>
    <x v="0"/>
    <x v="0"/>
    <n v="3"/>
    <x v="0"/>
    <n v="50182"/>
    <n v="150546"/>
    <x v="0"/>
    <x v="0"/>
    <x v="0"/>
    <x v="0"/>
    <n v="12044"/>
    <x v="4"/>
  </r>
  <r>
    <x v="5"/>
    <n v="4180907532"/>
    <x v="0"/>
    <x v="8"/>
    <x v="0"/>
    <x v="0"/>
    <s v="WIN2167"/>
    <x v="0"/>
    <n v="4180907532"/>
    <x v="5"/>
    <x v="0"/>
    <x v="0"/>
    <x v="0"/>
    <x v="0"/>
    <x v="0"/>
    <x v="0"/>
    <x v="0"/>
    <n v="4"/>
    <x v="0"/>
    <n v="111058"/>
    <n v="444232"/>
    <x v="0"/>
    <x v="0"/>
    <x v="0"/>
    <x v="0"/>
    <n v="35539"/>
    <x v="4"/>
  </r>
  <r>
    <x v="5"/>
    <n v="4180907532"/>
    <x v="0"/>
    <x v="8"/>
    <x v="0"/>
    <x v="0"/>
    <s v="WIN2167"/>
    <x v="0"/>
    <n v="4180907532"/>
    <x v="5"/>
    <x v="11"/>
    <x v="11"/>
    <x v="0"/>
    <x v="0"/>
    <x v="0"/>
    <x v="0"/>
    <x v="0"/>
    <n v="8"/>
    <x v="0"/>
    <n v="46000"/>
    <n v="368000"/>
    <x v="0"/>
    <x v="0"/>
    <x v="0"/>
    <x v="0"/>
    <n v="29440"/>
    <x v="4"/>
  </r>
  <r>
    <x v="5"/>
    <n v="4180907532"/>
    <x v="0"/>
    <x v="8"/>
    <x v="0"/>
    <x v="0"/>
    <s v="WIN2167"/>
    <x v="0"/>
    <n v="4180907532"/>
    <x v="5"/>
    <x v="1"/>
    <x v="1"/>
    <x v="0"/>
    <x v="0"/>
    <x v="0"/>
    <x v="0"/>
    <x v="0"/>
    <n v="3"/>
    <x v="0"/>
    <n v="55595"/>
    <n v="166785"/>
    <x v="0"/>
    <x v="0"/>
    <x v="0"/>
    <x v="0"/>
    <n v="13343"/>
    <x v="4"/>
  </r>
  <r>
    <x v="5"/>
    <n v="4180907758"/>
    <x v="0"/>
    <x v="8"/>
    <x v="0"/>
    <x v="0"/>
    <s v="WIN2792"/>
    <x v="0"/>
    <n v="4180907758"/>
    <x v="5"/>
    <x v="2"/>
    <x v="2"/>
    <x v="0"/>
    <x v="0"/>
    <x v="0"/>
    <x v="0"/>
    <x v="0"/>
    <n v="3"/>
    <x v="0"/>
    <n v="73431"/>
    <n v="220293"/>
    <x v="0"/>
    <x v="0"/>
    <x v="0"/>
    <x v="0"/>
    <n v="17623"/>
    <x v="4"/>
  </r>
  <r>
    <x v="5"/>
    <n v="4180907758"/>
    <x v="0"/>
    <x v="8"/>
    <x v="0"/>
    <x v="0"/>
    <s v="WIN2792"/>
    <x v="0"/>
    <n v="4180907758"/>
    <x v="5"/>
    <x v="0"/>
    <x v="0"/>
    <x v="0"/>
    <x v="0"/>
    <x v="0"/>
    <x v="0"/>
    <x v="0"/>
    <n v="6"/>
    <x v="0"/>
    <n v="111058"/>
    <n v="666348"/>
    <x v="0"/>
    <x v="0"/>
    <x v="0"/>
    <x v="0"/>
    <n v="53308"/>
    <x v="4"/>
  </r>
  <r>
    <x v="5"/>
    <n v="4180907758"/>
    <x v="0"/>
    <x v="8"/>
    <x v="0"/>
    <x v="0"/>
    <s v="WIN2792"/>
    <x v="0"/>
    <n v="4180907758"/>
    <x v="5"/>
    <x v="11"/>
    <x v="11"/>
    <x v="0"/>
    <x v="0"/>
    <x v="0"/>
    <x v="0"/>
    <x v="0"/>
    <n v="3"/>
    <x v="0"/>
    <n v="46000"/>
    <n v="138000"/>
    <x v="0"/>
    <x v="0"/>
    <x v="0"/>
    <x v="0"/>
    <n v="11040"/>
    <x v="4"/>
  </r>
  <r>
    <x v="5"/>
    <n v="4180907548"/>
    <x v="0"/>
    <x v="8"/>
    <x v="0"/>
    <x v="0"/>
    <s v="WIN2178"/>
    <x v="0"/>
    <n v="4180907548"/>
    <x v="5"/>
    <x v="11"/>
    <x v="11"/>
    <x v="0"/>
    <x v="0"/>
    <x v="0"/>
    <x v="0"/>
    <x v="0"/>
    <n v="6"/>
    <x v="0"/>
    <n v="46000"/>
    <n v="276000"/>
    <x v="0"/>
    <x v="0"/>
    <x v="0"/>
    <x v="0"/>
    <n v="22080"/>
    <x v="4"/>
  </r>
  <r>
    <x v="5"/>
    <n v="4180907548"/>
    <x v="0"/>
    <x v="8"/>
    <x v="0"/>
    <x v="0"/>
    <s v="WIN2178"/>
    <x v="0"/>
    <n v="4180907548"/>
    <x v="5"/>
    <x v="2"/>
    <x v="2"/>
    <x v="0"/>
    <x v="0"/>
    <x v="0"/>
    <x v="0"/>
    <x v="0"/>
    <n v="3"/>
    <x v="0"/>
    <n v="73431"/>
    <n v="220293"/>
    <x v="0"/>
    <x v="0"/>
    <x v="0"/>
    <x v="0"/>
    <n v="17623"/>
    <x v="4"/>
  </r>
  <r>
    <x v="5"/>
    <n v="4180907548"/>
    <x v="0"/>
    <x v="8"/>
    <x v="0"/>
    <x v="0"/>
    <s v="WIN2178"/>
    <x v="0"/>
    <n v="4180907548"/>
    <x v="5"/>
    <x v="8"/>
    <x v="8"/>
    <x v="0"/>
    <x v="0"/>
    <x v="0"/>
    <x v="0"/>
    <x v="0"/>
    <n v="6"/>
    <x v="0"/>
    <n v="50182"/>
    <n v="301092"/>
    <x v="0"/>
    <x v="0"/>
    <x v="0"/>
    <x v="0"/>
    <n v="24087"/>
    <x v="4"/>
  </r>
  <r>
    <x v="5"/>
    <n v="4180907500"/>
    <x v="0"/>
    <x v="8"/>
    <x v="0"/>
    <x v="0"/>
    <s v="WIN2085"/>
    <x v="0"/>
    <n v="4180907500"/>
    <x v="5"/>
    <x v="2"/>
    <x v="2"/>
    <x v="0"/>
    <x v="0"/>
    <x v="0"/>
    <x v="0"/>
    <x v="0"/>
    <n v="3"/>
    <x v="0"/>
    <n v="73431"/>
    <n v="220293"/>
    <x v="0"/>
    <x v="0"/>
    <x v="0"/>
    <x v="0"/>
    <n v="17623"/>
    <x v="4"/>
  </r>
  <r>
    <x v="5"/>
    <n v="4180907500"/>
    <x v="0"/>
    <x v="8"/>
    <x v="0"/>
    <x v="0"/>
    <s v="WIN2085"/>
    <x v="0"/>
    <n v="4180907500"/>
    <x v="5"/>
    <x v="1"/>
    <x v="1"/>
    <x v="0"/>
    <x v="0"/>
    <x v="0"/>
    <x v="0"/>
    <x v="0"/>
    <n v="3"/>
    <x v="0"/>
    <n v="55595"/>
    <n v="166785"/>
    <x v="0"/>
    <x v="0"/>
    <x v="0"/>
    <x v="0"/>
    <n v="13343"/>
    <x v="4"/>
  </r>
  <r>
    <x v="5"/>
    <n v="4180907500"/>
    <x v="0"/>
    <x v="8"/>
    <x v="0"/>
    <x v="0"/>
    <s v="WIN2085"/>
    <x v="0"/>
    <n v="4180907500"/>
    <x v="5"/>
    <x v="9"/>
    <x v="9"/>
    <x v="0"/>
    <x v="0"/>
    <x v="0"/>
    <x v="0"/>
    <x v="0"/>
    <n v="3"/>
    <x v="0"/>
    <n v="70950"/>
    <n v="212850"/>
    <x v="0"/>
    <x v="0"/>
    <x v="0"/>
    <x v="0"/>
    <n v="17028"/>
    <x v="4"/>
  </r>
  <r>
    <x v="5"/>
    <n v="4180907500"/>
    <x v="0"/>
    <x v="8"/>
    <x v="0"/>
    <x v="0"/>
    <s v="WIN2085"/>
    <x v="0"/>
    <n v="4180907500"/>
    <x v="5"/>
    <x v="10"/>
    <x v="10"/>
    <x v="0"/>
    <x v="0"/>
    <x v="0"/>
    <x v="0"/>
    <x v="0"/>
    <n v="3"/>
    <x v="0"/>
    <n v="74250"/>
    <n v="222750"/>
    <x v="0"/>
    <x v="0"/>
    <x v="0"/>
    <x v="0"/>
    <n v="17820"/>
    <x v="4"/>
  </r>
  <r>
    <x v="5"/>
    <n v="4180907500"/>
    <x v="0"/>
    <x v="8"/>
    <x v="0"/>
    <x v="0"/>
    <s v="WIN2085"/>
    <x v="0"/>
    <n v="4180907500"/>
    <x v="5"/>
    <x v="8"/>
    <x v="8"/>
    <x v="0"/>
    <x v="0"/>
    <x v="0"/>
    <x v="0"/>
    <x v="0"/>
    <n v="3"/>
    <x v="0"/>
    <n v="50182"/>
    <n v="150546"/>
    <x v="0"/>
    <x v="0"/>
    <x v="0"/>
    <x v="0"/>
    <n v="12044"/>
    <x v="4"/>
  </r>
  <r>
    <x v="5"/>
    <n v="4180907500"/>
    <x v="0"/>
    <x v="8"/>
    <x v="0"/>
    <x v="0"/>
    <s v="WIN2085"/>
    <x v="0"/>
    <n v="4180907500"/>
    <x v="5"/>
    <x v="11"/>
    <x v="11"/>
    <x v="0"/>
    <x v="0"/>
    <x v="0"/>
    <x v="0"/>
    <x v="0"/>
    <n v="2"/>
    <x v="0"/>
    <n v="46000"/>
    <n v="92000"/>
    <x v="0"/>
    <x v="0"/>
    <x v="0"/>
    <x v="0"/>
    <n v="7360"/>
    <x v="4"/>
  </r>
  <r>
    <x v="5"/>
    <n v="4180908152"/>
    <x v="0"/>
    <x v="8"/>
    <x v="0"/>
    <x v="0"/>
    <s v="WIN4135"/>
    <x v="0"/>
    <n v="4180908152"/>
    <x v="5"/>
    <x v="11"/>
    <x v="11"/>
    <x v="0"/>
    <x v="0"/>
    <x v="0"/>
    <x v="0"/>
    <x v="0"/>
    <n v="6"/>
    <x v="0"/>
    <n v="46000"/>
    <n v="276000"/>
    <x v="0"/>
    <x v="0"/>
    <x v="0"/>
    <x v="0"/>
    <n v="22080"/>
    <x v="4"/>
  </r>
  <r>
    <x v="5"/>
    <n v="4180908152"/>
    <x v="0"/>
    <x v="8"/>
    <x v="0"/>
    <x v="0"/>
    <s v="WIN4135"/>
    <x v="0"/>
    <n v="4180908152"/>
    <x v="5"/>
    <x v="10"/>
    <x v="10"/>
    <x v="0"/>
    <x v="0"/>
    <x v="0"/>
    <x v="0"/>
    <x v="0"/>
    <n v="3"/>
    <x v="0"/>
    <n v="74250"/>
    <n v="222750"/>
    <x v="0"/>
    <x v="0"/>
    <x v="0"/>
    <x v="0"/>
    <n v="17820"/>
    <x v="4"/>
  </r>
  <r>
    <x v="5"/>
    <n v="4180908152"/>
    <x v="0"/>
    <x v="8"/>
    <x v="0"/>
    <x v="0"/>
    <s v="WIN4135"/>
    <x v="0"/>
    <n v="4180908152"/>
    <x v="5"/>
    <x v="0"/>
    <x v="0"/>
    <x v="0"/>
    <x v="0"/>
    <x v="0"/>
    <x v="0"/>
    <x v="0"/>
    <n v="3"/>
    <x v="0"/>
    <n v="111058"/>
    <n v="333174"/>
    <x v="0"/>
    <x v="0"/>
    <x v="0"/>
    <x v="0"/>
    <n v="26654"/>
    <x v="4"/>
  </r>
  <r>
    <x v="5"/>
    <n v="4180908152"/>
    <x v="0"/>
    <x v="8"/>
    <x v="0"/>
    <x v="0"/>
    <s v="WIN4135"/>
    <x v="0"/>
    <n v="4180908152"/>
    <x v="5"/>
    <x v="8"/>
    <x v="8"/>
    <x v="0"/>
    <x v="0"/>
    <x v="0"/>
    <x v="0"/>
    <x v="0"/>
    <n v="6"/>
    <x v="0"/>
    <n v="50182"/>
    <n v="301092"/>
    <x v="0"/>
    <x v="0"/>
    <x v="0"/>
    <x v="0"/>
    <n v="24087"/>
    <x v="4"/>
  </r>
  <r>
    <x v="5"/>
    <n v="4180907661"/>
    <x v="0"/>
    <x v="8"/>
    <x v="0"/>
    <x v="0"/>
    <s v="WIN2416"/>
    <x v="0"/>
    <n v="4180907661"/>
    <x v="5"/>
    <x v="2"/>
    <x v="2"/>
    <x v="0"/>
    <x v="0"/>
    <x v="0"/>
    <x v="0"/>
    <x v="0"/>
    <n v="3"/>
    <x v="0"/>
    <n v="73431"/>
    <n v="220293"/>
    <x v="0"/>
    <x v="0"/>
    <x v="0"/>
    <x v="0"/>
    <n v="17623"/>
    <x v="4"/>
  </r>
  <r>
    <x v="5"/>
    <n v="4180907661"/>
    <x v="0"/>
    <x v="8"/>
    <x v="0"/>
    <x v="0"/>
    <s v="WIN2416"/>
    <x v="0"/>
    <n v="4180907661"/>
    <x v="5"/>
    <x v="0"/>
    <x v="0"/>
    <x v="0"/>
    <x v="0"/>
    <x v="0"/>
    <x v="0"/>
    <x v="0"/>
    <n v="6"/>
    <x v="0"/>
    <n v="111058"/>
    <n v="666348"/>
    <x v="0"/>
    <x v="0"/>
    <x v="0"/>
    <x v="0"/>
    <n v="53308"/>
    <x v="4"/>
  </r>
  <r>
    <x v="5"/>
    <n v="4180907661"/>
    <x v="0"/>
    <x v="8"/>
    <x v="0"/>
    <x v="0"/>
    <s v="WIN2416"/>
    <x v="0"/>
    <n v="4180907661"/>
    <x v="5"/>
    <x v="8"/>
    <x v="8"/>
    <x v="0"/>
    <x v="0"/>
    <x v="0"/>
    <x v="0"/>
    <x v="0"/>
    <n v="3"/>
    <x v="0"/>
    <n v="50182"/>
    <n v="150546"/>
    <x v="0"/>
    <x v="0"/>
    <x v="0"/>
    <x v="0"/>
    <n v="12044"/>
    <x v="4"/>
  </r>
  <r>
    <x v="5"/>
    <n v="4180907661"/>
    <x v="0"/>
    <x v="8"/>
    <x v="0"/>
    <x v="0"/>
    <s v="WIN2416"/>
    <x v="0"/>
    <n v="4180907661"/>
    <x v="5"/>
    <x v="11"/>
    <x v="11"/>
    <x v="0"/>
    <x v="0"/>
    <x v="0"/>
    <x v="0"/>
    <x v="0"/>
    <n v="3"/>
    <x v="0"/>
    <n v="46000"/>
    <n v="138000"/>
    <x v="0"/>
    <x v="0"/>
    <x v="0"/>
    <x v="0"/>
    <n v="11040"/>
    <x v="4"/>
  </r>
  <r>
    <x v="5"/>
    <n v="4180907661"/>
    <x v="0"/>
    <x v="8"/>
    <x v="0"/>
    <x v="0"/>
    <s v="WIN2416"/>
    <x v="0"/>
    <n v="4180907661"/>
    <x v="5"/>
    <x v="9"/>
    <x v="9"/>
    <x v="0"/>
    <x v="0"/>
    <x v="0"/>
    <x v="0"/>
    <x v="0"/>
    <n v="3"/>
    <x v="0"/>
    <n v="70950"/>
    <n v="212850"/>
    <x v="0"/>
    <x v="0"/>
    <x v="0"/>
    <x v="0"/>
    <n v="17028"/>
    <x v="4"/>
  </r>
  <r>
    <x v="5"/>
    <n v="4180907503"/>
    <x v="0"/>
    <x v="8"/>
    <x v="0"/>
    <x v="0"/>
    <s v="WIN2091"/>
    <x v="0"/>
    <n v="4180907503"/>
    <x v="5"/>
    <x v="8"/>
    <x v="8"/>
    <x v="0"/>
    <x v="0"/>
    <x v="0"/>
    <x v="0"/>
    <x v="0"/>
    <n v="6"/>
    <x v="0"/>
    <n v="50182"/>
    <n v="301092"/>
    <x v="0"/>
    <x v="0"/>
    <x v="0"/>
    <x v="0"/>
    <n v="24087"/>
    <x v="4"/>
  </r>
  <r>
    <x v="5"/>
    <n v="4180907503"/>
    <x v="0"/>
    <x v="8"/>
    <x v="0"/>
    <x v="0"/>
    <s v="WIN2091"/>
    <x v="0"/>
    <n v="4180907503"/>
    <x v="5"/>
    <x v="0"/>
    <x v="0"/>
    <x v="0"/>
    <x v="0"/>
    <x v="0"/>
    <x v="0"/>
    <x v="0"/>
    <n v="3"/>
    <x v="0"/>
    <n v="111058"/>
    <n v="333174"/>
    <x v="0"/>
    <x v="0"/>
    <x v="0"/>
    <x v="0"/>
    <n v="26654"/>
    <x v="4"/>
  </r>
  <r>
    <x v="5"/>
    <n v="4180907503"/>
    <x v="0"/>
    <x v="8"/>
    <x v="0"/>
    <x v="0"/>
    <s v="WIN2091"/>
    <x v="0"/>
    <n v="4180907503"/>
    <x v="5"/>
    <x v="2"/>
    <x v="2"/>
    <x v="0"/>
    <x v="0"/>
    <x v="0"/>
    <x v="0"/>
    <x v="0"/>
    <n v="3"/>
    <x v="0"/>
    <n v="73431"/>
    <n v="220293"/>
    <x v="0"/>
    <x v="0"/>
    <x v="0"/>
    <x v="0"/>
    <n v="17623"/>
    <x v="4"/>
  </r>
  <r>
    <x v="5"/>
    <n v="4180908100"/>
    <x v="0"/>
    <x v="8"/>
    <x v="0"/>
    <x v="0"/>
    <s v="WIN4023"/>
    <x v="0"/>
    <n v="4180908100"/>
    <x v="5"/>
    <x v="9"/>
    <x v="9"/>
    <x v="0"/>
    <x v="0"/>
    <x v="0"/>
    <x v="0"/>
    <x v="0"/>
    <n v="3"/>
    <x v="0"/>
    <n v="70950"/>
    <n v="212850"/>
    <x v="0"/>
    <x v="0"/>
    <x v="0"/>
    <x v="0"/>
    <n v="17028"/>
    <x v="4"/>
  </r>
  <r>
    <x v="5"/>
    <n v="4180908100"/>
    <x v="0"/>
    <x v="8"/>
    <x v="0"/>
    <x v="0"/>
    <s v="WIN4023"/>
    <x v="0"/>
    <n v="4180908100"/>
    <x v="5"/>
    <x v="2"/>
    <x v="2"/>
    <x v="0"/>
    <x v="0"/>
    <x v="0"/>
    <x v="0"/>
    <x v="0"/>
    <n v="3"/>
    <x v="0"/>
    <n v="73431"/>
    <n v="220293"/>
    <x v="0"/>
    <x v="0"/>
    <x v="0"/>
    <x v="0"/>
    <n v="17623"/>
    <x v="4"/>
  </r>
  <r>
    <x v="5"/>
    <n v="4180908100"/>
    <x v="0"/>
    <x v="8"/>
    <x v="0"/>
    <x v="0"/>
    <s v="WIN4023"/>
    <x v="0"/>
    <n v="4180908100"/>
    <x v="5"/>
    <x v="10"/>
    <x v="10"/>
    <x v="0"/>
    <x v="0"/>
    <x v="0"/>
    <x v="0"/>
    <x v="0"/>
    <n v="3"/>
    <x v="0"/>
    <n v="74250"/>
    <n v="222750"/>
    <x v="0"/>
    <x v="0"/>
    <x v="0"/>
    <x v="0"/>
    <n v="17820"/>
    <x v="4"/>
  </r>
  <r>
    <x v="5"/>
    <n v="4180908100"/>
    <x v="0"/>
    <x v="8"/>
    <x v="0"/>
    <x v="0"/>
    <s v="WIN4023"/>
    <x v="0"/>
    <n v="4180908100"/>
    <x v="5"/>
    <x v="11"/>
    <x v="11"/>
    <x v="0"/>
    <x v="0"/>
    <x v="0"/>
    <x v="0"/>
    <x v="0"/>
    <n v="3"/>
    <x v="0"/>
    <n v="46000"/>
    <n v="138000"/>
    <x v="0"/>
    <x v="0"/>
    <x v="0"/>
    <x v="0"/>
    <n v="11040"/>
    <x v="4"/>
  </r>
  <r>
    <x v="5"/>
    <n v="4180907517"/>
    <x v="0"/>
    <x v="8"/>
    <x v="0"/>
    <x v="0"/>
    <s v="WIN2141"/>
    <x v="0"/>
    <n v="4180907517"/>
    <x v="5"/>
    <x v="2"/>
    <x v="2"/>
    <x v="0"/>
    <x v="0"/>
    <x v="0"/>
    <x v="0"/>
    <x v="0"/>
    <n v="6"/>
    <x v="0"/>
    <n v="73431"/>
    <n v="440586"/>
    <x v="0"/>
    <x v="0"/>
    <x v="0"/>
    <x v="0"/>
    <n v="35247"/>
    <x v="4"/>
  </r>
  <r>
    <x v="5"/>
    <n v="4180908147"/>
    <x v="0"/>
    <x v="8"/>
    <x v="0"/>
    <x v="0"/>
    <s v="WIN4116"/>
    <x v="0"/>
    <n v="4180908147"/>
    <x v="5"/>
    <x v="8"/>
    <x v="8"/>
    <x v="0"/>
    <x v="0"/>
    <x v="0"/>
    <x v="0"/>
    <x v="0"/>
    <n v="3"/>
    <x v="0"/>
    <n v="50182"/>
    <n v="150546"/>
    <x v="0"/>
    <x v="0"/>
    <x v="0"/>
    <x v="0"/>
    <n v="12044"/>
    <x v="4"/>
  </r>
  <r>
    <x v="5"/>
    <n v="4180908147"/>
    <x v="0"/>
    <x v="8"/>
    <x v="0"/>
    <x v="0"/>
    <s v="WIN4116"/>
    <x v="0"/>
    <n v="4180908147"/>
    <x v="5"/>
    <x v="2"/>
    <x v="2"/>
    <x v="0"/>
    <x v="0"/>
    <x v="0"/>
    <x v="0"/>
    <x v="0"/>
    <n v="3"/>
    <x v="0"/>
    <n v="73431"/>
    <n v="220293"/>
    <x v="0"/>
    <x v="0"/>
    <x v="0"/>
    <x v="0"/>
    <n v="17623"/>
    <x v="4"/>
  </r>
  <r>
    <x v="5"/>
    <n v="4180908147"/>
    <x v="0"/>
    <x v="8"/>
    <x v="0"/>
    <x v="0"/>
    <s v="WIN4116"/>
    <x v="0"/>
    <n v="4180908147"/>
    <x v="5"/>
    <x v="9"/>
    <x v="9"/>
    <x v="0"/>
    <x v="0"/>
    <x v="0"/>
    <x v="0"/>
    <x v="0"/>
    <n v="3"/>
    <x v="0"/>
    <n v="70950"/>
    <n v="212850"/>
    <x v="0"/>
    <x v="0"/>
    <x v="0"/>
    <x v="0"/>
    <n v="17028"/>
    <x v="4"/>
  </r>
  <r>
    <x v="5"/>
    <n v="4180908147"/>
    <x v="0"/>
    <x v="8"/>
    <x v="0"/>
    <x v="0"/>
    <s v="WIN4116"/>
    <x v="0"/>
    <n v="4180908147"/>
    <x v="5"/>
    <x v="11"/>
    <x v="11"/>
    <x v="0"/>
    <x v="0"/>
    <x v="0"/>
    <x v="0"/>
    <x v="0"/>
    <n v="6"/>
    <x v="0"/>
    <n v="46000"/>
    <n v="276000"/>
    <x v="0"/>
    <x v="0"/>
    <x v="0"/>
    <x v="0"/>
    <n v="22080"/>
    <x v="4"/>
  </r>
  <r>
    <x v="5"/>
    <n v="4180908147"/>
    <x v="0"/>
    <x v="8"/>
    <x v="0"/>
    <x v="0"/>
    <s v="WIN4116"/>
    <x v="0"/>
    <n v="4180908147"/>
    <x v="5"/>
    <x v="0"/>
    <x v="0"/>
    <x v="0"/>
    <x v="0"/>
    <x v="0"/>
    <x v="0"/>
    <x v="0"/>
    <n v="6"/>
    <x v="0"/>
    <n v="111058"/>
    <n v="666348"/>
    <x v="0"/>
    <x v="0"/>
    <x v="0"/>
    <x v="0"/>
    <n v="53308"/>
    <x v="4"/>
  </r>
  <r>
    <x v="5"/>
    <n v="4180908420"/>
    <x v="0"/>
    <x v="8"/>
    <x v="0"/>
    <x v="0"/>
    <s v="WIN5489"/>
    <x v="0"/>
    <n v="4180908420"/>
    <x v="5"/>
    <x v="0"/>
    <x v="0"/>
    <x v="0"/>
    <x v="0"/>
    <x v="0"/>
    <x v="0"/>
    <x v="0"/>
    <n v="5"/>
    <x v="0"/>
    <n v="111058"/>
    <n v="555290"/>
    <x v="0"/>
    <x v="0"/>
    <x v="0"/>
    <x v="0"/>
    <n v="44423"/>
    <x v="4"/>
  </r>
  <r>
    <x v="5"/>
    <n v="4180908420"/>
    <x v="0"/>
    <x v="8"/>
    <x v="0"/>
    <x v="0"/>
    <s v="WIN5489"/>
    <x v="0"/>
    <n v="4180908420"/>
    <x v="5"/>
    <x v="2"/>
    <x v="2"/>
    <x v="0"/>
    <x v="0"/>
    <x v="0"/>
    <x v="0"/>
    <x v="0"/>
    <n v="3"/>
    <x v="0"/>
    <n v="73431"/>
    <n v="220293"/>
    <x v="0"/>
    <x v="0"/>
    <x v="0"/>
    <x v="0"/>
    <n v="17623"/>
    <x v="4"/>
  </r>
  <r>
    <x v="5"/>
    <n v="4180908420"/>
    <x v="0"/>
    <x v="8"/>
    <x v="0"/>
    <x v="0"/>
    <s v="WIN5489"/>
    <x v="0"/>
    <n v="4180908420"/>
    <x v="5"/>
    <x v="8"/>
    <x v="8"/>
    <x v="0"/>
    <x v="0"/>
    <x v="0"/>
    <x v="0"/>
    <x v="0"/>
    <n v="6"/>
    <x v="0"/>
    <n v="50182"/>
    <n v="301092"/>
    <x v="0"/>
    <x v="0"/>
    <x v="0"/>
    <x v="0"/>
    <n v="24087"/>
    <x v="4"/>
  </r>
  <r>
    <x v="5"/>
    <n v="4180908420"/>
    <x v="0"/>
    <x v="8"/>
    <x v="0"/>
    <x v="0"/>
    <s v="WIN5489"/>
    <x v="0"/>
    <n v="4180908420"/>
    <x v="5"/>
    <x v="11"/>
    <x v="11"/>
    <x v="0"/>
    <x v="0"/>
    <x v="0"/>
    <x v="0"/>
    <x v="0"/>
    <n v="3"/>
    <x v="0"/>
    <n v="46000"/>
    <n v="138000"/>
    <x v="0"/>
    <x v="0"/>
    <x v="0"/>
    <x v="0"/>
    <n v="11040"/>
    <x v="4"/>
  </r>
  <r>
    <x v="5"/>
    <n v="4180908215"/>
    <x v="0"/>
    <x v="8"/>
    <x v="0"/>
    <x v="0"/>
    <s v="WIN4404"/>
    <x v="0"/>
    <n v="4180908215"/>
    <x v="5"/>
    <x v="8"/>
    <x v="8"/>
    <x v="0"/>
    <x v="0"/>
    <x v="0"/>
    <x v="0"/>
    <x v="0"/>
    <n v="6"/>
    <x v="0"/>
    <n v="50182"/>
    <n v="301092"/>
    <x v="0"/>
    <x v="0"/>
    <x v="0"/>
    <x v="0"/>
    <n v="24087"/>
    <x v="4"/>
  </r>
  <r>
    <x v="5"/>
    <n v="4180908215"/>
    <x v="0"/>
    <x v="8"/>
    <x v="0"/>
    <x v="0"/>
    <s v="WIN4404"/>
    <x v="0"/>
    <n v="4180908215"/>
    <x v="5"/>
    <x v="10"/>
    <x v="10"/>
    <x v="0"/>
    <x v="0"/>
    <x v="0"/>
    <x v="0"/>
    <x v="0"/>
    <n v="3"/>
    <x v="0"/>
    <n v="74250"/>
    <n v="222750"/>
    <x v="0"/>
    <x v="0"/>
    <x v="0"/>
    <x v="0"/>
    <n v="17820"/>
    <x v="4"/>
  </r>
  <r>
    <x v="5"/>
    <n v="4180908215"/>
    <x v="0"/>
    <x v="8"/>
    <x v="0"/>
    <x v="0"/>
    <s v="WIN4404"/>
    <x v="0"/>
    <n v="4180908215"/>
    <x v="5"/>
    <x v="1"/>
    <x v="1"/>
    <x v="0"/>
    <x v="0"/>
    <x v="0"/>
    <x v="0"/>
    <x v="0"/>
    <n v="3"/>
    <x v="0"/>
    <n v="55595"/>
    <n v="166785"/>
    <x v="0"/>
    <x v="0"/>
    <x v="0"/>
    <x v="0"/>
    <n v="13343"/>
    <x v="4"/>
  </r>
  <r>
    <x v="5"/>
    <n v="4180908215"/>
    <x v="0"/>
    <x v="8"/>
    <x v="0"/>
    <x v="0"/>
    <s v="WIN4404"/>
    <x v="0"/>
    <n v="4180908215"/>
    <x v="5"/>
    <x v="9"/>
    <x v="9"/>
    <x v="0"/>
    <x v="0"/>
    <x v="0"/>
    <x v="0"/>
    <x v="0"/>
    <n v="3"/>
    <x v="0"/>
    <n v="70950"/>
    <n v="212850"/>
    <x v="0"/>
    <x v="0"/>
    <x v="0"/>
    <x v="0"/>
    <n v="17028"/>
    <x v="4"/>
  </r>
  <r>
    <x v="5"/>
    <n v="4180907947"/>
    <x v="0"/>
    <x v="8"/>
    <x v="0"/>
    <x v="0"/>
    <s v="WIN3196"/>
    <x v="0"/>
    <n v="4180907947"/>
    <x v="5"/>
    <x v="11"/>
    <x v="11"/>
    <x v="0"/>
    <x v="0"/>
    <x v="0"/>
    <x v="0"/>
    <x v="0"/>
    <n v="4"/>
    <x v="0"/>
    <n v="46000"/>
    <n v="184000"/>
    <x v="0"/>
    <x v="0"/>
    <x v="0"/>
    <x v="0"/>
    <n v="14720"/>
    <x v="4"/>
  </r>
  <r>
    <x v="5"/>
    <n v="4180907947"/>
    <x v="0"/>
    <x v="8"/>
    <x v="0"/>
    <x v="0"/>
    <s v="WIN3196"/>
    <x v="0"/>
    <n v="4180907947"/>
    <x v="5"/>
    <x v="0"/>
    <x v="0"/>
    <x v="0"/>
    <x v="0"/>
    <x v="0"/>
    <x v="0"/>
    <x v="0"/>
    <n v="4"/>
    <x v="0"/>
    <n v="111058"/>
    <n v="444232"/>
    <x v="0"/>
    <x v="0"/>
    <x v="0"/>
    <x v="0"/>
    <n v="35539"/>
    <x v="4"/>
  </r>
  <r>
    <x v="5"/>
    <n v="4180907947"/>
    <x v="0"/>
    <x v="8"/>
    <x v="0"/>
    <x v="0"/>
    <s v="WIN3196"/>
    <x v="0"/>
    <n v="4180907947"/>
    <x v="5"/>
    <x v="9"/>
    <x v="9"/>
    <x v="0"/>
    <x v="0"/>
    <x v="0"/>
    <x v="0"/>
    <x v="0"/>
    <n v="2"/>
    <x v="0"/>
    <n v="70950"/>
    <n v="141900"/>
    <x v="0"/>
    <x v="0"/>
    <x v="0"/>
    <x v="0"/>
    <n v="11352"/>
    <x v="4"/>
  </r>
  <r>
    <x v="5"/>
    <n v="4180907947"/>
    <x v="0"/>
    <x v="8"/>
    <x v="0"/>
    <x v="0"/>
    <s v="WIN3196"/>
    <x v="0"/>
    <n v="4180907947"/>
    <x v="5"/>
    <x v="10"/>
    <x v="10"/>
    <x v="0"/>
    <x v="0"/>
    <x v="0"/>
    <x v="0"/>
    <x v="0"/>
    <n v="2"/>
    <x v="0"/>
    <n v="74250"/>
    <n v="148500"/>
    <x v="0"/>
    <x v="0"/>
    <x v="0"/>
    <x v="0"/>
    <n v="11880"/>
    <x v="4"/>
  </r>
  <r>
    <x v="5"/>
    <n v="4180907947"/>
    <x v="0"/>
    <x v="8"/>
    <x v="0"/>
    <x v="0"/>
    <s v="WIN3196"/>
    <x v="0"/>
    <n v="4180907947"/>
    <x v="5"/>
    <x v="2"/>
    <x v="2"/>
    <x v="0"/>
    <x v="0"/>
    <x v="0"/>
    <x v="0"/>
    <x v="0"/>
    <n v="4"/>
    <x v="0"/>
    <n v="73431"/>
    <n v="293724"/>
    <x v="0"/>
    <x v="0"/>
    <x v="0"/>
    <x v="0"/>
    <n v="23498"/>
    <x v="4"/>
  </r>
  <r>
    <x v="5"/>
    <n v="4180907947"/>
    <x v="0"/>
    <x v="8"/>
    <x v="0"/>
    <x v="0"/>
    <s v="WIN3196"/>
    <x v="0"/>
    <n v="4180907947"/>
    <x v="5"/>
    <x v="8"/>
    <x v="8"/>
    <x v="0"/>
    <x v="0"/>
    <x v="0"/>
    <x v="0"/>
    <x v="0"/>
    <n v="2"/>
    <x v="0"/>
    <n v="50182"/>
    <n v="100364"/>
    <x v="0"/>
    <x v="0"/>
    <x v="0"/>
    <x v="0"/>
    <n v="8029"/>
    <x v="4"/>
  </r>
  <r>
    <x v="5"/>
    <n v="4180907947"/>
    <x v="0"/>
    <x v="8"/>
    <x v="0"/>
    <x v="0"/>
    <s v="WIN3196"/>
    <x v="0"/>
    <n v="4180907947"/>
    <x v="5"/>
    <x v="1"/>
    <x v="1"/>
    <x v="0"/>
    <x v="0"/>
    <x v="0"/>
    <x v="0"/>
    <x v="0"/>
    <n v="2"/>
    <x v="0"/>
    <n v="55595"/>
    <n v="111190"/>
    <x v="0"/>
    <x v="0"/>
    <x v="0"/>
    <x v="0"/>
    <n v="8895"/>
    <x v="4"/>
  </r>
  <r>
    <x v="5"/>
    <n v="4180933104"/>
    <x v="0"/>
    <x v="8"/>
    <x v="0"/>
    <x v="0"/>
    <s v="WIN4525"/>
    <x v="0"/>
    <n v="4180933104"/>
    <x v="5"/>
    <x v="2"/>
    <x v="2"/>
    <x v="0"/>
    <x v="0"/>
    <x v="0"/>
    <x v="0"/>
    <x v="0"/>
    <n v="6"/>
    <x v="0"/>
    <n v="73431"/>
    <n v="440586"/>
    <x v="0"/>
    <x v="0"/>
    <x v="0"/>
    <x v="0"/>
    <n v="35247"/>
    <x v="4"/>
  </r>
  <r>
    <x v="5"/>
    <n v="4180933104"/>
    <x v="0"/>
    <x v="8"/>
    <x v="0"/>
    <x v="0"/>
    <s v="WIN4525"/>
    <x v="0"/>
    <n v="4180933104"/>
    <x v="5"/>
    <x v="0"/>
    <x v="0"/>
    <x v="0"/>
    <x v="0"/>
    <x v="0"/>
    <x v="0"/>
    <x v="0"/>
    <n v="3"/>
    <x v="0"/>
    <n v="111058"/>
    <n v="333174"/>
    <x v="0"/>
    <x v="0"/>
    <x v="0"/>
    <x v="0"/>
    <n v="26654"/>
    <x v="4"/>
  </r>
  <r>
    <x v="5"/>
    <n v="4180933104"/>
    <x v="0"/>
    <x v="8"/>
    <x v="0"/>
    <x v="0"/>
    <s v="WIN4525"/>
    <x v="0"/>
    <n v="4180933104"/>
    <x v="5"/>
    <x v="9"/>
    <x v="9"/>
    <x v="0"/>
    <x v="0"/>
    <x v="0"/>
    <x v="0"/>
    <x v="0"/>
    <n v="3"/>
    <x v="0"/>
    <n v="70950"/>
    <n v="212850"/>
    <x v="0"/>
    <x v="0"/>
    <x v="0"/>
    <x v="0"/>
    <n v="17028"/>
    <x v="4"/>
  </r>
  <r>
    <x v="5"/>
    <n v="4180907721"/>
    <x v="0"/>
    <x v="8"/>
    <x v="0"/>
    <x v="0"/>
    <s v="WIN2747"/>
    <x v="0"/>
    <n v="4180907721"/>
    <x v="5"/>
    <x v="11"/>
    <x v="11"/>
    <x v="0"/>
    <x v="0"/>
    <x v="0"/>
    <x v="0"/>
    <x v="0"/>
    <n v="6"/>
    <x v="0"/>
    <n v="46000"/>
    <n v="276000"/>
    <x v="0"/>
    <x v="0"/>
    <x v="0"/>
    <x v="0"/>
    <n v="22080"/>
    <x v="4"/>
  </r>
  <r>
    <x v="5"/>
    <n v="4180907721"/>
    <x v="0"/>
    <x v="8"/>
    <x v="0"/>
    <x v="0"/>
    <s v="WIN2747"/>
    <x v="0"/>
    <n v="4180907721"/>
    <x v="5"/>
    <x v="9"/>
    <x v="9"/>
    <x v="0"/>
    <x v="0"/>
    <x v="0"/>
    <x v="0"/>
    <x v="0"/>
    <n v="6"/>
    <x v="0"/>
    <n v="70950"/>
    <n v="425700"/>
    <x v="0"/>
    <x v="0"/>
    <x v="0"/>
    <x v="0"/>
    <n v="34056"/>
    <x v="4"/>
  </r>
  <r>
    <x v="5"/>
    <n v="4180907721"/>
    <x v="0"/>
    <x v="8"/>
    <x v="0"/>
    <x v="0"/>
    <s v="WIN2747"/>
    <x v="0"/>
    <n v="4180907721"/>
    <x v="5"/>
    <x v="8"/>
    <x v="8"/>
    <x v="0"/>
    <x v="0"/>
    <x v="0"/>
    <x v="0"/>
    <x v="0"/>
    <n v="5"/>
    <x v="0"/>
    <n v="50182"/>
    <n v="250910"/>
    <x v="0"/>
    <x v="0"/>
    <x v="0"/>
    <x v="0"/>
    <n v="20073"/>
    <x v="4"/>
  </r>
  <r>
    <x v="5"/>
    <n v="4180907721"/>
    <x v="0"/>
    <x v="8"/>
    <x v="0"/>
    <x v="0"/>
    <s v="WIN2747"/>
    <x v="0"/>
    <n v="4180907721"/>
    <x v="5"/>
    <x v="10"/>
    <x v="10"/>
    <x v="0"/>
    <x v="0"/>
    <x v="0"/>
    <x v="0"/>
    <x v="0"/>
    <n v="3"/>
    <x v="0"/>
    <n v="74250"/>
    <n v="222750"/>
    <x v="0"/>
    <x v="0"/>
    <x v="0"/>
    <x v="0"/>
    <n v="17820"/>
    <x v="4"/>
  </r>
  <r>
    <x v="5"/>
    <n v="4180907721"/>
    <x v="0"/>
    <x v="8"/>
    <x v="0"/>
    <x v="0"/>
    <s v="WIN2747"/>
    <x v="0"/>
    <n v="4180907721"/>
    <x v="5"/>
    <x v="0"/>
    <x v="0"/>
    <x v="0"/>
    <x v="0"/>
    <x v="0"/>
    <x v="0"/>
    <x v="0"/>
    <n v="3"/>
    <x v="0"/>
    <n v="111058"/>
    <n v="333174"/>
    <x v="0"/>
    <x v="0"/>
    <x v="0"/>
    <x v="0"/>
    <n v="26654"/>
    <x v="4"/>
  </r>
  <r>
    <x v="5"/>
    <n v="4180907787"/>
    <x v="0"/>
    <x v="8"/>
    <x v="0"/>
    <x v="0"/>
    <s v="WIN2846"/>
    <x v="0"/>
    <n v="4180907787"/>
    <x v="5"/>
    <x v="8"/>
    <x v="8"/>
    <x v="0"/>
    <x v="0"/>
    <x v="0"/>
    <x v="0"/>
    <x v="0"/>
    <n v="3"/>
    <x v="0"/>
    <n v="50182"/>
    <n v="150546"/>
    <x v="0"/>
    <x v="0"/>
    <x v="0"/>
    <x v="0"/>
    <n v="12044"/>
    <x v="4"/>
  </r>
  <r>
    <x v="5"/>
    <n v="4180907787"/>
    <x v="0"/>
    <x v="8"/>
    <x v="0"/>
    <x v="0"/>
    <s v="WIN2846"/>
    <x v="0"/>
    <n v="4180907787"/>
    <x v="5"/>
    <x v="11"/>
    <x v="11"/>
    <x v="0"/>
    <x v="0"/>
    <x v="0"/>
    <x v="0"/>
    <x v="0"/>
    <n v="3"/>
    <x v="0"/>
    <n v="46000"/>
    <n v="138000"/>
    <x v="0"/>
    <x v="0"/>
    <x v="0"/>
    <x v="0"/>
    <n v="11040"/>
    <x v="4"/>
  </r>
  <r>
    <x v="5"/>
    <n v="4180907787"/>
    <x v="0"/>
    <x v="8"/>
    <x v="0"/>
    <x v="0"/>
    <s v="WIN2846"/>
    <x v="0"/>
    <n v="4180907787"/>
    <x v="5"/>
    <x v="0"/>
    <x v="0"/>
    <x v="0"/>
    <x v="0"/>
    <x v="0"/>
    <x v="0"/>
    <x v="0"/>
    <n v="3"/>
    <x v="0"/>
    <n v="111058"/>
    <n v="333174"/>
    <x v="0"/>
    <x v="0"/>
    <x v="0"/>
    <x v="0"/>
    <n v="26654"/>
    <x v="4"/>
  </r>
  <r>
    <x v="5"/>
    <n v="4180907787"/>
    <x v="0"/>
    <x v="8"/>
    <x v="0"/>
    <x v="0"/>
    <s v="WIN2846"/>
    <x v="0"/>
    <n v="4180907787"/>
    <x v="5"/>
    <x v="2"/>
    <x v="2"/>
    <x v="0"/>
    <x v="0"/>
    <x v="0"/>
    <x v="0"/>
    <x v="0"/>
    <n v="6"/>
    <x v="0"/>
    <n v="73431"/>
    <n v="440586"/>
    <x v="0"/>
    <x v="0"/>
    <x v="0"/>
    <x v="0"/>
    <n v="35247"/>
    <x v="4"/>
  </r>
  <r>
    <x v="5"/>
    <n v="4180907899"/>
    <x v="0"/>
    <x v="8"/>
    <x v="0"/>
    <x v="0"/>
    <s v="WIN3012"/>
    <x v="0"/>
    <n v="4180907899"/>
    <x v="5"/>
    <x v="10"/>
    <x v="10"/>
    <x v="0"/>
    <x v="0"/>
    <x v="0"/>
    <x v="0"/>
    <x v="0"/>
    <n v="3"/>
    <x v="0"/>
    <n v="74250"/>
    <n v="222750"/>
    <x v="0"/>
    <x v="0"/>
    <x v="0"/>
    <x v="0"/>
    <n v="17820"/>
    <x v="4"/>
  </r>
  <r>
    <x v="5"/>
    <n v="4180907899"/>
    <x v="0"/>
    <x v="8"/>
    <x v="0"/>
    <x v="0"/>
    <s v="WIN3012"/>
    <x v="0"/>
    <n v="4180907899"/>
    <x v="5"/>
    <x v="11"/>
    <x v="11"/>
    <x v="0"/>
    <x v="0"/>
    <x v="0"/>
    <x v="0"/>
    <x v="0"/>
    <n v="3"/>
    <x v="0"/>
    <n v="46000"/>
    <n v="138000"/>
    <x v="0"/>
    <x v="0"/>
    <x v="0"/>
    <x v="0"/>
    <n v="11040"/>
    <x v="4"/>
  </r>
  <r>
    <x v="5"/>
    <n v="4180907899"/>
    <x v="0"/>
    <x v="8"/>
    <x v="0"/>
    <x v="0"/>
    <s v="WIN3012"/>
    <x v="0"/>
    <n v="4180907899"/>
    <x v="5"/>
    <x v="2"/>
    <x v="2"/>
    <x v="0"/>
    <x v="0"/>
    <x v="0"/>
    <x v="0"/>
    <x v="0"/>
    <n v="5"/>
    <x v="0"/>
    <n v="73431"/>
    <n v="367155"/>
    <x v="0"/>
    <x v="0"/>
    <x v="0"/>
    <x v="0"/>
    <n v="29372"/>
    <x v="4"/>
  </r>
  <r>
    <x v="5"/>
    <n v="4180907899"/>
    <x v="0"/>
    <x v="8"/>
    <x v="0"/>
    <x v="0"/>
    <s v="WIN3012"/>
    <x v="0"/>
    <n v="4180907899"/>
    <x v="5"/>
    <x v="0"/>
    <x v="0"/>
    <x v="0"/>
    <x v="0"/>
    <x v="0"/>
    <x v="0"/>
    <x v="0"/>
    <n v="3"/>
    <x v="0"/>
    <n v="111058"/>
    <n v="333174"/>
    <x v="0"/>
    <x v="0"/>
    <x v="0"/>
    <x v="0"/>
    <n v="26654"/>
    <x v="4"/>
  </r>
  <r>
    <x v="5"/>
    <n v="4180907761"/>
    <x v="0"/>
    <x v="8"/>
    <x v="0"/>
    <x v="0"/>
    <s v="WIN2799"/>
    <x v="0"/>
    <n v="4180907761"/>
    <x v="5"/>
    <x v="8"/>
    <x v="8"/>
    <x v="0"/>
    <x v="0"/>
    <x v="0"/>
    <x v="0"/>
    <x v="0"/>
    <n v="3"/>
    <x v="0"/>
    <n v="50182"/>
    <n v="150546"/>
    <x v="0"/>
    <x v="0"/>
    <x v="0"/>
    <x v="0"/>
    <n v="12044"/>
    <x v="4"/>
  </r>
  <r>
    <x v="5"/>
    <n v="4180907761"/>
    <x v="0"/>
    <x v="8"/>
    <x v="0"/>
    <x v="0"/>
    <s v="WIN2799"/>
    <x v="0"/>
    <n v="4180907761"/>
    <x v="5"/>
    <x v="0"/>
    <x v="0"/>
    <x v="0"/>
    <x v="0"/>
    <x v="0"/>
    <x v="0"/>
    <x v="0"/>
    <n v="3"/>
    <x v="0"/>
    <n v="111058"/>
    <n v="333174"/>
    <x v="0"/>
    <x v="0"/>
    <x v="0"/>
    <x v="0"/>
    <n v="26654"/>
    <x v="4"/>
  </r>
  <r>
    <x v="5"/>
    <n v="4180907761"/>
    <x v="0"/>
    <x v="8"/>
    <x v="0"/>
    <x v="0"/>
    <s v="WIN2799"/>
    <x v="0"/>
    <n v="4180907761"/>
    <x v="5"/>
    <x v="9"/>
    <x v="9"/>
    <x v="0"/>
    <x v="0"/>
    <x v="0"/>
    <x v="0"/>
    <x v="0"/>
    <n v="3"/>
    <x v="0"/>
    <n v="70950"/>
    <n v="212850"/>
    <x v="0"/>
    <x v="0"/>
    <x v="0"/>
    <x v="0"/>
    <n v="17028"/>
    <x v="4"/>
  </r>
  <r>
    <x v="5"/>
    <n v="4180907761"/>
    <x v="0"/>
    <x v="8"/>
    <x v="0"/>
    <x v="0"/>
    <s v="WIN2799"/>
    <x v="0"/>
    <n v="4180907761"/>
    <x v="5"/>
    <x v="2"/>
    <x v="2"/>
    <x v="0"/>
    <x v="0"/>
    <x v="0"/>
    <x v="0"/>
    <x v="0"/>
    <n v="3"/>
    <x v="0"/>
    <n v="73431"/>
    <n v="220293"/>
    <x v="0"/>
    <x v="0"/>
    <x v="0"/>
    <x v="0"/>
    <n v="17623"/>
    <x v="4"/>
  </r>
  <r>
    <x v="1"/>
    <n v="4180767935"/>
    <x v="0"/>
    <x v="9"/>
    <x v="0"/>
    <x v="0"/>
    <s v="win-059"/>
    <x v="0"/>
    <s v="4180767935(2bz3)"/>
    <x v="1"/>
    <x v="13"/>
    <x v="13"/>
    <x v="0"/>
    <x v="0"/>
    <x v="0"/>
    <x v="0"/>
    <x v="0"/>
    <n v="6"/>
    <x v="0"/>
    <n v="50400"/>
    <n v="302400"/>
    <x v="0"/>
    <x v="0"/>
    <x v="0"/>
    <x v="0"/>
    <n v="24192"/>
    <x v="4"/>
  </r>
  <r>
    <x v="1"/>
    <n v="4180767935"/>
    <x v="0"/>
    <x v="9"/>
    <x v="0"/>
    <x v="0"/>
    <s v="win-059"/>
    <x v="0"/>
    <s v="4180767935(2bz3)"/>
    <x v="1"/>
    <x v="2"/>
    <x v="2"/>
    <x v="0"/>
    <x v="0"/>
    <x v="0"/>
    <x v="0"/>
    <x v="0"/>
    <n v="6"/>
    <x v="0"/>
    <n v="73431"/>
    <n v="440586"/>
    <x v="0"/>
    <x v="0"/>
    <x v="0"/>
    <x v="0"/>
    <n v="35247"/>
    <x v="4"/>
  </r>
  <r>
    <x v="1"/>
    <n v="4180767935"/>
    <x v="0"/>
    <x v="9"/>
    <x v="0"/>
    <x v="0"/>
    <s v="win-059"/>
    <x v="0"/>
    <s v="4180767935(2bz3)"/>
    <x v="1"/>
    <x v="1"/>
    <x v="1"/>
    <x v="0"/>
    <x v="0"/>
    <x v="0"/>
    <x v="0"/>
    <x v="0"/>
    <n v="5"/>
    <x v="0"/>
    <n v="55595"/>
    <n v="277975"/>
    <x v="0"/>
    <x v="0"/>
    <x v="0"/>
    <x v="0"/>
    <n v="22238"/>
    <x v="4"/>
  </r>
  <r>
    <x v="1"/>
    <n v="4180767935"/>
    <x v="0"/>
    <x v="9"/>
    <x v="0"/>
    <x v="0"/>
    <s v="win-059"/>
    <x v="0"/>
    <s v="4180767935(2bz3)"/>
    <x v="1"/>
    <x v="8"/>
    <x v="8"/>
    <x v="0"/>
    <x v="0"/>
    <x v="0"/>
    <x v="0"/>
    <x v="0"/>
    <n v="6"/>
    <x v="0"/>
    <n v="50182"/>
    <n v="301092"/>
    <x v="0"/>
    <x v="0"/>
    <x v="0"/>
    <x v="0"/>
    <n v="24087"/>
    <x v="4"/>
  </r>
  <r>
    <x v="1"/>
    <n v="4180767935"/>
    <x v="0"/>
    <x v="9"/>
    <x v="0"/>
    <x v="0"/>
    <s v="win-059"/>
    <x v="0"/>
    <s v="4180767935(2bz3)"/>
    <x v="1"/>
    <x v="11"/>
    <x v="11"/>
    <x v="0"/>
    <x v="0"/>
    <x v="0"/>
    <x v="0"/>
    <x v="0"/>
    <n v="6"/>
    <x v="0"/>
    <n v="46000"/>
    <n v="276000"/>
    <x v="0"/>
    <x v="0"/>
    <x v="0"/>
    <x v="0"/>
    <n v="22080"/>
    <x v="4"/>
  </r>
  <r>
    <x v="1"/>
    <n v="4180767935"/>
    <x v="0"/>
    <x v="9"/>
    <x v="0"/>
    <x v="0"/>
    <s v="win-059"/>
    <x v="0"/>
    <s v="4180767935(2bz3)"/>
    <x v="1"/>
    <x v="12"/>
    <x v="12"/>
    <x v="0"/>
    <x v="0"/>
    <x v="0"/>
    <x v="0"/>
    <x v="0"/>
    <n v="6"/>
    <x v="0"/>
    <n v="49500"/>
    <n v="297000"/>
    <x v="0"/>
    <x v="0"/>
    <x v="0"/>
    <x v="0"/>
    <n v="23760"/>
    <x v="4"/>
  </r>
  <r>
    <x v="1"/>
    <n v="4180767935"/>
    <x v="0"/>
    <x v="9"/>
    <x v="0"/>
    <x v="0"/>
    <s v="win-059"/>
    <x v="0"/>
    <s v="4180767935(2bz3)"/>
    <x v="1"/>
    <x v="10"/>
    <x v="10"/>
    <x v="0"/>
    <x v="0"/>
    <x v="0"/>
    <x v="0"/>
    <x v="0"/>
    <n v="5"/>
    <x v="0"/>
    <n v="74250"/>
    <n v="371250"/>
    <x v="0"/>
    <x v="0"/>
    <x v="0"/>
    <x v="0"/>
    <n v="29700"/>
    <x v="4"/>
  </r>
  <r>
    <x v="1"/>
    <n v="4180767935"/>
    <x v="0"/>
    <x v="9"/>
    <x v="0"/>
    <x v="0"/>
    <s v="win-059"/>
    <x v="0"/>
    <s v="4180767935(2bz3)"/>
    <x v="1"/>
    <x v="0"/>
    <x v="0"/>
    <x v="0"/>
    <x v="0"/>
    <x v="0"/>
    <x v="0"/>
    <x v="0"/>
    <n v="6"/>
    <x v="0"/>
    <n v="111058"/>
    <n v="666348"/>
    <x v="0"/>
    <x v="0"/>
    <x v="0"/>
    <x v="0"/>
    <n v="53308"/>
    <x v="4"/>
  </r>
  <r>
    <x v="6"/>
    <n v="4180971360"/>
    <x v="0"/>
    <x v="9"/>
    <x v="0"/>
    <x v="0"/>
    <s v="win-049"/>
    <x v="0"/>
    <s v="4180971360(6154)"/>
    <x v="1"/>
    <x v="2"/>
    <x v="2"/>
    <x v="0"/>
    <x v="0"/>
    <x v="0"/>
    <x v="0"/>
    <x v="0"/>
    <n v="4"/>
    <x v="0"/>
    <n v="73431"/>
    <n v="293724"/>
    <x v="0"/>
    <x v="0"/>
    <x v="0"/>
    <x v="0"/>
    <n v="23498"/>
    <x v="4"/>
  </r>
  <r>
    <x v="6"/>
    <n v="4180971360"/>
    <x v="0"/>
    <x v="9"/>
    <x v="0"/>
    <x v="0"/>
    <s v="win-049"/>
    <x v="0"/>
    <s v="4180971360(6154)"/>
    <x v="1"/>
    <x v="8"/>
    <x v="8"/>
    <x v="0"/>
    <x v="0"/>
    <x v="0"/>
    <x v="0"/>
    <x v="0"/>
    <n v="4"/>
    <x v="0"/>
    <n v="50182"/>
    <n v="200728"/>
    <x v="0"/>
    <x v="0"/>
    <x v="0"/>
    <x v="0"/>
    <n v="16058"/>
    <x v="4"/>
  </r>
  <r>
    <x v="6"/>
    <n v="4180971360"/>
    <x v="0"/>
    <x v="9"/>
    <x v="0"/>
    <x v="0"/>
    <s v="win-049"/>
    <x v="0"/>
    <s v="4180971360(6154)"/>
    <x v="1"/>
    <x v="0"/>
    <x v="0"/>
    <x v="0"/>
    <x v="0"/>
    <x v="0"/>
    <x v="0"/>
    <x v="0"/>
    <n v="10"/>
    <x v="0"/>
    <n v="111058"/>
    <n v="1110580"/>
    <x v="0"/>
    <x v="0"/>
    <x v="0"/>
    <x v="0"/>
    <n v="88846"/>
    <x v="4"/>
  </r>
  <r>
    <x v="6"/>
    <n v="4180971360"/>
    <x v="0"/>
    <x v="9"/>
    <x v="0"/>
    <x v="0"/>
    <s v="win-049"/>
    <x v="0"/>
    <s v="4180971360(6154)"/>
    <x v="1"/>
    <x v="11"/>
    <x v="11"/>
    <x v="0"/>
    <x v="0"/>
    <x v="0"/>
    <x v="0"/>
    <x v="0"/>
    <n v="4"/>
    <x v="0"/>
    <n v="46000"/>
    <n v="184000"/>
    <x v="0"/>
    <x v="0"/>
    <x v="0"/>
    <x v="0"/>
    <n v="14720"/>
    <x v="4"/>
  </r>
  <r>
    <x v="6"/>
    <n v="4180971360"/>
    <x v="0"/>
    <x v="9"/>
    <x v="0"/>
    <x v="0"/>
    <s v="win-049"/>
    <x v="0"/>
    <s v="4180971360(6154)"/>
    <x v="1"/>
    <x v="10"/>
    <x v="10"/>
    <x v="0"/>
    <x v="0"/>
    <x v="0"/>
    <x v="0"/>
    <x v="0"/>
    <n v="10"/>
    <x v="0"/>
    <n v="74250"/>
    <n v="742500"/>
    <x v="0"/>
    <x v="0"/>
    <x v="0"/>
    <x v="0"/>
    <n v="59400"/>
    <x v="4"/>
  </r>
  <r>
    <x v="7"/>
    <n v="4181101629"/>
    <x v="0"/>
    <x v="9"/>
    <x v="0"/>
    <x v="0"/>
    <s v="win-049"/>
    <x v="0"/>
    <s v="4181101629(6154)"/>
    <x v="1"/>
    <x v="2"/>
    <x v="2"/>
    <x v="0"/>
    <x v="0"/>
    <x v="0"/>
    <x v="0"/>
    <x v="0"/>
    <n v="11"/>
    <x v="0"/>
    <n v="73431"/>
    <n v="807741"/>
    <x v="0"/>
    <x v="0"/>
    <x v="0"/>
    <x v="0"/>
    <n v="64619"/>
    <x v="4"/>
  </r>
  <r>
    <x v="7"/>
    <n v="4181101629"/>
    <x v="0"/>
    <x v="9"/>
    <x v="0"/>
    <x v="0"/>
    <s v="win-049"/>
    <x v="0"/>
    <s v="4181101629(6154)"/>
    <x v="1"/>
    <x v="1"/>
    <x v="1"/>
    <x v="0"/>
    <x v="0"/>
    <x v="0"/>
    <x v="0"/>
    <x v="0"/>
    <n v="10"/>
    <x v="0"/>
    <n v="55595"/>
    <n v="555950"/>
    <x v="0"/>
    <x v="0"/>
    <x v="0"/>
    <x v="0"/>
    <n v="44476"/>
    <x v="4"/>
  </r>
  <r>
    <x v="7"/>
    <n v="4181101629"/>
    <x v="0"/>
    <x v="9"/>
    <x v="0"/>
    <x v="0"/>
    <s v="win-049"/>
    <x v="0"/>
    <s v="4181101629(6154)"/>
    <x v="1"/>
    <x v="12"/>
    <x v="12"/>
    <x v="0"/>
    <x v="0"/>
    <x v="0"/>
    <x v="0"/>
    <x v="0"/>
    <n v="5"/>
    <x v="0"/>
    <n v="49500"/>
    <n v="247500"/>
    <x v="0"/>
    <x v="0"/>
    <x v="0"/>
    <x v="0"/>
    <n v="19800"/>
    <x v="4"/>
  </r>
  <r>
    <x v="7"/>
    <n v="4181101629"/>
    <x v="0"/>
    <x v="9"/>
    <x v="0"/>
    <x v="0"/>
    <s v="win-049"/>
    <x v="0"/>
    <s v="4181101629(6154)"/>
    <x v="1"/>
    <x v="13"/>
    <x v="13"/>
    <x v="0"/>
    <x v="0"/>
    <x v="0"/>
    <x v="0"/>
    <x v="0"/>
    <n v="5"/>
    <x v="0"/>
    <n v="50400"/>
    <n v="252000"/>
    <x v="0"/>
    <x v="0"/>
    <x v="0"/>
    <x v="0"/>
    <n v="20160"/>
    <x v="4"/>
  </r>
  <r>
    <x v="7"/>
    <n v="4181101629"/>
    <x v="0"/>
    <x v="9"/>
    <x v="0"/>
    <x v="0"/>
    <s v="win-049"/>
    <x v="0"/>
    <s v="4181101629(6154)"/>
    <x v="1"/>
    <x v="8"/>
    <x v="8"/>
    <x v="0"/>
    <x v="0"/>
    <x v="0"/>
    <x v="0"/>
    <x v="0"/>
    <n v="6"/>
    <x v="0"/>
    <n v="50182"/>
    <n v="301092"/>
    <x v="0"/>
    <x v="0"/>
    <x v="0"/>
    <x v="0"/>
    <n v="24087"/>
    <x v="4"/>
  </r>
  <r>
    <x v="7"/>
    <n v="4181101629"/>
    <x v="0"/>
    <x v="9"/>
    <x v="0"/>
    <x v="0"/>
    <s v="win-049"/>
    <x v="0"/>
    <s v="4181101629(6154)"/>
    <x v="1"/>
    <x v="11"/>
    <x v="11"/>
    <x v="0"/>
    <x v="0"/>
    <x v="0"/>
    <x v="0"/>
    <x v="0"/>
    <n v="6"/>
    <x v="0"/>
    <n v="46000"/>
    <n v="276000"/>
    <x v="0"/>
    <x v="0"/>
    <x v="0"/>
    <x v="0"/>
    <n v="22080"/>
    <x v="4"/>
  </r>
  <r>
    <x v="6"/>
    <n v="4180971359"/>
    <x v="0"/>
    <x v="9"/>
    <x v="0"/>
    <x v="0"/>
    <s v="win-049"/>
    <x v="0"/>
    <s v="4180971359(6099)"/>
    <x v="1"/>
    <x v="10"/>
    <x v="10"/>
    <x v="0"/>
    <x v="0"/>
    <x v="0"/>
    <x v="0"/>
    <x v="0"/>
    <n v="10"/>
    <x v="0"/>
    <n v="74250"/>
    <n v="742500"/>
    <x v="0"/>
    <x v="0"/>
    <x v="0"/>
    <x v="0"/>
    <n v="59400"/>
    <x v="4"/>
  </r>
  <r>
    <x v="6"/>
    <n v="4180971359"/>
    <x v="0"/>
    <x v="9"/>
    <x v="0"/>
    <x v="0"/>
    <s v="win-049"/>
    <x v="0"/>
    <s v="4180971359(6099)"/>
    <x v="1"/>
    <x v="8"/>
    <x v="8"/>
    <x v="0"/>
    <x v="0"/>
    <x v="0"/>
    <x v="0"/>
    <x v="0"/>
    <n v="4"/>
    <x v="0"/>
    <n v="50182"/>
    <n v="200728"/>
    <x v="0"/>
    <x v="0"/>
    <x v="0"/>
    <x v="0"/>
    <n v="16058"/>
    <x v="4"/>
  </r>
  <r>
    <x v="6"/>
    <n v="4180971359"/>
    <x v="0"/>
    <x v="9"/>
    <x v="0"/>
    <x v="0"/>
    <s v="win-049"/>
    <x v="0"/>
    <s v="4180971359(6099)"/>
    <x v="1"/>
    <x v="2"/>
    <x v="2"/>
    <x v="0"/>
    <x v="0"/>
    <x v="0"/>
    <x v="0"/>
    <x v="0"/>
    <n v="4"/>
    <x v="0"/>
    <n v="73431"/>
    <n v="293724"/>
    <x v="0"/>
    <x v="0"/>
    <x v="0"/>
    <x v="0"/>
    <n v="23498"/>
    <x v="4"/>
  </r>
  <r>
    <x v="6"/>
    <n v="4180971359"/>
    <x v="0"/>
    <x v="9"/>
    <x v="0"/>
    <x v="0"/>
    <s v="win-049"/>
    <x v="0"/>
    <s v="4180971359(6099)"/>
    <x v="1"/>
    <x v="11"/>
    <x v="11"/>
    <x v="0"/>
    <x v="0"/>
    <x v="0"/>
    <x v="0"/>
    <x v="0"/>
    <n v="4"/>
    <x v="0"/>
    <n v="46000"/>
    <n v="184000"/>
    <x v="0"/>
    <x v="0"/>
    <x v="0"/>
    <x v="0"/>
    <n v="14720"/>
    <x v="4"/>
  </r>
  <r>
    <x v="6"/>
    <n v="4180971362"/>
    <x v="0"/>
    <x v="9"/>
    <x v="0"/>
    <x v="0"/>
    <s v="win-049"/>
    <x v="0"/>
    <s v="4180971362(6215)"/>
    <x v="1"/>
    <x v="8"/>
    <x v="8"/>
    <x v="0"/>
    <x v="0"/>
    <x v="0"/>
    <x v="0"/>
    <x v="0"/>
    <n v="4"/>
    <x v="0"/>
    <n v="50182"/>
    <n v="200728"/>
    <x v="0"/>
    <x v="0"/>
    <x v="0"/>
    <x v="0"/>
    <n v="16058"/>
    <x v="4"/>
  </r>
  <r>
    <x v="6"/>
    <n v="4180971362"/>
    <x v="0"/>
    <x v="9"/>
    <x v="0"/>
    <x v="0"/>
    <s v="win-049"/>
    <x v="0"/>
    <s v="4180971362(6215)"/>
    <x v="1"/>
    <x v="11"/>
    <x v="11"/>
    <x v="0"/>
    <x v="0"/>
    <x v="0"/>
    <x v="0"/>
    <x v="0"/>
    <n v="4"/>
    <x v="0"/>
    <n v="46000"/>
    <n v="184000"/>
    <x v="0"/>
    <x v="0"/>
    <x v="0"/>
    <x v="0"/>
    <n v="14720"/>
    <x v="4"/>
  </r>
  <r>
    <x v="6"/>
    <n v="4180971362"/>
    <x v="0"/>
    <x v="9"/>
    <x v="0"/>
    <x v="0"/>
    <s v="win-049"/>
    <x v="0"/>
    <s v="4180971362(6215)"/>
    <x v="1"/>
    <x v="1"/>
    <x v="1"/>
    <x v="0"/>
    <x v="0"/>
    <x v="0"/>
    <x v="0"/>
    <x v="0"/>
    <n v="4"/>
    <x v="0"/>
    <n v="55595"/>
    <n v="222380"/>
    <x v="0"/>
    <x v="0"/>
    <x v="0"/>
    <x v="0"/>
    <n v="17790"/>
    <x v="4"/>
  </r>
  <r>
    <x v="6"/>
    <n v="4180971362"/>
    <x v="0"/>
    <x v="9"/>
    <x v="0"/>
    <x v="0"/>
    <s v="win-049"/>
    <x v="0"/>
    <s v="4180971362(6215)"/>
    <x v="1"/>
    <x v="2"/>
    <x v="2"/>
    <x v="0"/>
    <x v="0"/>
    <x v="0"/>
    <x v="0"/>
    <x v="0"/>
    <n v="4"/>
    <x v="0"/>
    <n v="73431"/>
    <n v="293724"/>
    <x v="0"/>
    <x v="0"/>
    <x v="0"/>
    <x v="0"/>
    <n v="23498"/>
    <x v="4"/>
  </r>
  <r>
    <x v="6"/>
    <n v="4180971362"/>
    <x v="0"/>
    <x v="9"/>
    <x v="0"/>
    <x v="0"/>
    <s v="win-049"/>
    <x v="0"/>
    <s v="4180971362(6215)"/>
    <x v="1"/>
    <x v="10"/>
    <x v="10"/>
    <x v="0"/>
    <x v="0"/>
    <x v="0"/>
    <x v="0"/>
    <x v="0"/>
    <n v="6"/>
    <x v="0"/>
    <n v="74250"/>
    <n v="445500"/>
    <x v="0"/>
    <x v="0"/>
    <x v="0"/>
    <x v="0"/>
    <n v="35640"/>
    <x v="4"/>
  </r>
  <r>
    <x v="6"/>
    <n v="4180971291"/>
    <x v="0"/>
    <x v="9"/>
    <x v="0"/>
    <x v="0"/>
    <s v="win-049"/>
    <x v="0"/>
    <s v="4180971291(2afe)"/>
    <x v="1"/>
    <x v="2"/>
    <x v="2"/>
    <x v="0"/>
    <x v="0"/>
    <x v="0"/>
    <x v="0"/>
    <x v="0"/>
    <n v="4"/>
    <x v="0"/>
    <n v="73431"/>
    <n v="293724"/>
    <x v="0"/>
    <x v="0"/>
    <x v="0"/>
    <x v="0"/>
    <n v="23498"/>
    <x v="4"/>
  </r>
  <r>
    <x v="6"/>
    <n v="4180971291"/>
    <x v="0"/>
    <x v="9"/>
    <x v="0"/>
    <x v="0"/>
    <s v="win-049"/>
    <x v="0"/>
    <s v="4180971291(2afe)"/>
    <x v="1"/>
    <x v="1"/>
    <x v="1"/>
    <x v="0"/>
    <x v="0"/>
    <x v="0"/>
    <x v="0"/>
    <x v="0"/>
    <n v="4"/>
    <x v="0"/>
    <n v="55595"/>
    <n v="222380"/>
    <x v="0"/>
    <x v="0"/>
    <x v="0"/>
    <x v="0"/>
    <n v="17790"/>
    <x v="4"/>
  </r>
  <r>
    <x v="6"/>
    <n v="4180971291"/>
    <x v="0"/>
    <x v="9"/>
    <x v="0"/>
    <x v="0"/>
    <s v="win-049"/>
    <x v="0"/>
    <s v="4180971291(2afe)"/>
    <x v="1"/>
    <x v="10"/>
    <x v="10"/>
    <x v="0"/>
    <x v="0"/>
    <x v="0"/>
    <x v="0"/>
    <x v="0"/>
    <n v="10"/>
    <x v="0"/>
    <n v="74250"/>
    <n v="742500"/>
    <x v="0"/>
    <x v="0"/>
    <x v="0"/>
    <x v="0"/>
    <n v="59400"/>
    <x v="4"/>
  </r>
  <r>
    <x v="3"/>
    <n v="4180865958"/>
    <x v="0"/>
    <x v="9"/>
    <x v="0"/>
    <x v="0"/>
    <s v="win-059"/>
    <x v="0"/>
    <s v="4180865958(4897)"/>
    <x v="1"/>
    <x v="11"/>
    <x v="11"/>
    <x v="0"/>
    <x v="0"/>
    <x v="0"/>
    <x v="0"/>
    <x v="0"/>
    <n v="10"/>
    <x v="0"/>
    <n v="46000"/>
    <n v="460000"/>
    <x v="0"/>
    <x v="0"/>
    <x v="0"/>
    <x v="0"/>
    <n v="36800"/>
    <x v="4"/>
  </r>
  <r>
    <x v="3"/>
    <n v="4180865958"/>
    <x v="0"/>
    <x v="9"/>
    <x v="0"/>
    <x v="0"/>
    <s v="win-059"/>
    <x v="0"/>
    <s v="4180865958(4897)"/>
    <x v="1"/>
    <x v="8"/>
    <x v="8"/>
    <x v="0"/>
    <x v="0"/>
    <x v="0"/>
    <x v="0"/>
    <x v="0"/>
    <n v="10"/>
    <x v="0"/>
    <n v="50182"/>
    <n v="501820"/>
    <x v="0"/>
    <x v="0"/>
    <x v="0"/>
    <x v="0"/>
    <n v="40146"/>
    <x v="4"/>
  </r>
  <r>
    <x v="3"/>
    <n v="4180865958"/>
    <x v="0"/>
    <x v="9"/>
    <x v="0"/>
    <x v="0"/>
    <s v="win-059"/>
    <x v="0"/>
    <s v="4180865958(4897)"/>
    <x v="1"/>
    <x v="2"/>
    <x v="2"/>
    <x v="0"/>
    <x v="0"/>
    <x v="0"/>
    <x v="0"/>
    <x v="0"/>
    <n v="15"/>
    <x v="0"/>
    <n v="73431"/>
    <n v="1101465"/>
    <x v="0"/>
    <x v="0"/>
    <x v="0"/>
    <x v="0"/>
    <n v="88117"/>
    <x v="4"/>
  </r>
  <r>
    <x v="3"/>
    <n v="4180865962"/>
    <x v="0"/>
    <x v="9"/>
    <x v="0"/>
    <x v="0"/>
    <s v="win-059"/>
    <x v="0"/>
    <s v="4180865962(4977)"/>
    <x v="1"/>
    <x v="8"/>
    <x v="8"/>
    <x v="0"/>
    <x v="0"/>
    <x v="0"/>
    <x v="0"/>
    <x v="0"/>
    <n v="3"/>
    <x v="0"/>
    <n v="50182"/>
    <n v="150546"/>
    <x v="0"/>
    <x v="0"/>
    <x v="0"/>
    <x v="0"/>
    <n v="12044"/>
    <x v="4"/>
  </r>
  <r>
    <x v="3"/>
    <n v="4180865962"/>
    <x v="0"/>
    <x v="9"/>
    <x v="0"/>
    <x v="0"/>
    <s v="win-059"/>
    <x v="0"/>
    <s v="4180865962(4977)"/>
    <x v="1"/>
    <x v="1"/>
    <x v="1"/>
    <x v="0"/>
    <x v="0"/>
    <x v="0"/>
    <x v="0"/>
    <x v="0"/>
    <n v="6"/>
    <x v="0"/>
    <n v="55595"/>
    <n v="333570"/>
    <x v="0"/>
    <x v="0"/>
    <x v="0"/>
    <x v="0"/>
    <n v="26686"/>
    <x v="4"/>
  </r>
  <r>
    <x v="3"/>
    <n v="4180865962"/>
    <x v="0"/>
    <x v="9"/>
    <x v="0"/>
    <x v="0"/>
    <s v="win-059"/>
    <x v="0"/>
    <s v="4180865962(4977)"/>
    <x v="1"/>
    <x v="10"/>
    <x v="10"/>
    <x v="0"/>
    <x v="0"/>
    <x v="0"/>
    <x v="0"/>
    <x v="0"/>
    <n v="6"/>
    <x v="0"/>
    <n v="74250"/>
    <n v="445500"/>
    <x v="0"/>
    <x v="0"/>
    <x v="0"/>
    <x v="0"/>
    <n v="35640"/>
    <x v="4"/>
  </r>
  <r>
    <x v="3"/>
    <n v="4180865962"/>
    <x v="0"/>
    <x v="9"/>
    <x v="0"/>
    <x v="0"/>
    <s v="win-059"/>
    <x v="0"/>
    <s v="4180865962(4977)"/>
    <x v="1"/>
    <x v="2"/>
    <x v="2"/>
    <x v="0"/>
    <x v="0"/>
    <x v="0"/>
    <x v="0"/>
    <x v="0"/>
    <n v="3"/>
    <x v="0"/>
    <n v="73431"/>
    <n v="220293"/>
    <x v="0"/>
    <x v="0"/>
    <x v="0"/>
    <x v="0"/>
    <n v="17623"/>
    <x v="4"/>
  </r>
  <r>
    <x v="3"/>
    <n v="4180866126"/>
    <x v="0"/>
    <x v="9"/>
    <x v="0"/>
    <x v="0"/>
    <s v="win-059"/>
    <x v="0"/>
    <s v="4180866126(6176)"/>
    <x v="1"/>
    <x v="0"/>
    <x v="0"/>
    <x v="0"/>
    <x v="0"/>
    <x v="0"/>
    <x v="0"/>
    <x v="0"/>
    <n v="6"/>
    <x v="0"/>
    <n v="111058"/>
    <n v="666348"/>
    <x v="0"/>
    <x v="0"/>
    <x v="0"/>
    <x v="0"/>
    <n v="53308"/>
    <x v="4"/>
  </r>
  <r>
    <x v="3"/>
    <n v="4180866126"/>
    <x v="0"/>
    <x v="9"/>
    <x v="0"/>
    <x v="0"/>
    <s v="win-059"/>
    <x v="0"/>
    <s v="4180866126(6176)"/>
    <x v="1"/>
    <x v="11"/>
    <x v="11"/>
    <x v="0"/>
    <x v="0"/>
    <x v="0"/>
    <x v="0"/>
    <x v="0"/>
    <n v="33"/>
    <x v="0"/>
    <n v="46000"/>
    <n v="1518000"/>
    <x v="0"/>
    <x v="0"/>
    <x v="0"/>
    <x v="0"/>
    <n v="121440"/>
    <x v="4"/>
  </r>
  <r>
    <x v="3"/>
    <n v="4180866126"/>
    <x v="0"/>
    <x v="9"/>
    <x v="0"/>
    <x v="0"/>
    <s v="win-059"/>
    <x v="0"/>
    <s v="4180866126(6176)"/>
    <x v="1"/>
    <x v="2"/>
    <x v="2"/>
    <x v="0"/>
    <x v="0"/>
    <x v="0"/>
    <x v="0"/>
    <x v="0"/>
    <n v="12"/>
    <x v="0"/>
    <n v="73431"/>
    <n v="881172"/>
    <x v="0"/>
    <x v="0"/>
    <x v="0"/>
    <x v="0"/>
    <n v="70494"/>
    <x v="4"/>
  </r>
  <r>
    <x v="7"/>
    <n v="4181079137"/>
    <x v="0"/>
    <x v="9"/>
    <x v="0"/>
    <x v="0"/>
    <s v="win-059"/>
    <x v="0"/>
    <s v="4181079137(1610)"/>
    <x v="1"/>
    <x v="7"/>
    <x v="7"/>
    <x v="0"/>
    <x v="0"/>
    <x v="0"/>
    <x v="0"/>
    <x v="0"/>
    <n v="6"/>
    <x v="0"/>
    <n v="111606"/>
    <n v="669636"/>
    <x v="0"/>
    <x v="0"/>
    <x v="0"/>
    <x v="0"/>
    <n v="53571"/>
    <x v="4"/>
  </r>
  <r>
    <x v="7"/>
    <n v="4181079137"/>
    <x v="0"/>
    <x v="9"/>
    <x v="0"/>
    <x v="0"/>
    <s v="win-059"/>
    <x v="0"/>
    <s v="4181079137(1610)"/>
    <x v="1"/>
    <x v="10"/>
    <x v="10"/>
    <x v="0"/>
    <x v="0"/>
    <x v="0"/>
    <x v="0"/>
    <x v="0"/>
    <n v="6"/>
    <x v="0"/>
    <n v="74250"/>
    <n v="445500"/>
    <x v="0"/>
    <x v="0"/>
    <x v="0"/>
    <x v="0"/>
    <n v="35640"/>
    <x v="4"/>
  </r>
  <r>
    <x v="7"/>
    <n v="4181079137"/>
    <x v="0"/>
    <x v="9"/>
    <x v="0"/>
    <x v="0"/>
    <s v="win-059"/>
    <x v="0"/>
    <s v="4181079137(1610)"/>
    <x v="1"/>
    <x v="9"/>
    <x v="9"/>
    <x v="0"/>
    <x v="0"/>
    <x v="0"/>
    <x v="0"/>
    <x v="0"/>
    <n v="6"/>
    <x v="0"/>
    <n v="70950"/>
    <n v="425700"/>
    <x v="0"/>
    <x v="0"/>
    <x v="0"/>
    <x v="0"/>
    <n v="34056"/>
    <x v="4"/>
  </r>
  <r>
    <x v="7"/>
    <n v="4181079137"/>
    <x v="0"/>
    <x v="9"/>
    <x v="0"/>
    <x v="0"/>
    <s v="win-059"/>
    <x v="0"/>
    <s v="4181079137(1610)"/>
    <x v="1"/>
    <x v="12"/>
    <x v="12"/>
    <x v="0"/>
    <x v="0"/>
    <x v="0"/>
    <x v="0"/>
    <x v="0"/>
    <n v="6"/>
    <x v="0"/>
    <n v="49500"/>
    <n v="297000"/>
    <x v="0"/>
    <x v="0"/>
    <x v="0"/>
    <x v="0"/>
    <n v="23760"/>
    <x v="4"/>
  </r>
  <r>
    <x v="7"/>
    <n v="4181079137"/>
    <x v="0"/>
    <x v="9"/>
    <x v="0"/>
    <x v="0"/>
    <s v="win-059"/>
    <x v="0"/>
    <s v="4181079137(1610)"/>
    <x v="1"/>
    <x v="13"/>
    <x v="13"/>
    <x v="0"/>
    <x v="0"/>
    <x v="0"/>
    <x v="0"/>
    <x v="0"/>
    <n v="6"/>
    <x v="0"/>
    <n v="50400"/>
    <n v="302400"/>
    <x v="0"/>
    <x v="0"/>
    <x v="0"/>
    <x v="0"/>
    <n v="24192"/>
    <x v="4"/>
  </r>
  <r>
    <x v="7"/>
    <n v="4181079137"/>
    <x v="0"/>
    <x v="9"/>
    <x v="0"/>
    <x v="0"/>
    <s v="win-059"/>
    <x v="0"/>
    <s v="4181079137(1610)"/>
    <x v="1"/>
    <x v="2"/>
    <x v="2"/>
    <x v="0"/>
    <x v="0"/>
    <x v="0"/>
    <x v="0"/>
    <x v="0"/>
    <n v="6"/>
    <x v="0"/>
    <n v="73431"/>
    <n v="440586"/>
    <x v="0"/>
    <x v="0"/>
    <x v="0"/>
    <x v="0"/>
    <n v="35247"/>
    <x v="4"/>
  </r>
  <r>
    <x v="7"/>
    <n v="4181079137"/>
    <x v="0"/>
    <x v="9"/>
    <x v="0"/>
    <x v="0"/>
    <s v="win-059"/>
    <x v="0"/>
    <s v="4181079137(1610)"/>
    <x v="1"/>
    <x v="8"/>
    <x v="8"/>
    <x v="0"/>
    <x v="0"/>
    <x v="0"/>
    <x v="0"/>
    <x v="0"/>
    <n v="6"/>
    <x v="0"/>
    <n v="50182"/>
    <n v="301092"/>
    <x v="0"/>
    <x v="0"/>
    <x v="0"/>
    <x v="0"/>
    <n v="24087"/>
    <x v="4"/>
  </r>
  <r>
    <x v="4"/>
    <n v="4180885774"/>
    <x v="0"/>
    <x v="9"/>
    <x v="0"/>
    <x v="0"/>
    <s v="win-064"/>
    <x v="0"/>
    <s v="4180885774(6169)"/>
    <x v="1"/>
    <x v="0"/>
    <x v="0"/>
    <x v="0"/>
    <x v="0"/>
    <x v="0"/>
    <x v="0"/>
    <x v="0"/>
    <n v="8"/>
    <x v="0"/>
    <n v="111058"/>
    <n v="888464"/>
    <x v="0"/>
    <x v="0"/>
    <x v="0"/>
    <x v="0"/>
    <n v="71077"/>
    <x v="4"/>
  </r>
  <r>
    <x v="4"/>
    <n v="4180885774"/>
    <x v="0"/>
    <x v="9"/>
    <x v="0"/>
    <x v="0"/>
    <s v="win-064"/>
    <x v="0"/>
    <s v="4180885774(6169)"/>
    <x v="1"/>
    <x v="11"/>
    <x v="11"/>
    <x v="0"/>
    <x v="0"/>
    <x v="0"/>
    <x v="0"/>
    <x v="0"/>
    <n v="12"/>
    <x v="0"/>
    <n v="46000"/>
    <n v="552000"/>
    <x v="0"/>
    <x v="0"/>
    <x v="0"/>
    <x v="0"/>
    <n v="44160"/>
    <x v="4"/>
  </r>
  <r>
    <x v="4"/>
    <n v="4180885774"/>
    <x v="0"/>
    <x v="9"/>
    <x v="0"/>
    <x v="0"/>
    <s v="win-064"/>
    <x v="0"/>
    <s v="4180885774(6169)"/>
    <x v="1"/>
    <x v="1"/>
    <x v="1"/>
    <x v="0"/>
    <x v="0"/>
    <x v="0"/>
    <x v="0"/>
    <x v="0"/>
    <n v="8"/>
    <x v="0"/>
    <n v="55595"/>
    <n v="444760"/>
    <x v="0"/>
    <x v="0"/>
    <x v="0"/>
    <x v="0"/>
    <n v="35581"/>
    <x v="4"/>
  </r>
  <r>
    <x v="4"/>
    <n v="4180885774"/>
    <x v="0"/>
    <x v="9"/>
    <x v="0"/>
    <x v="0"/>
    <s v="win-064"/>
    <x v="0"/>
    <s v="4180885774(6169)"/>
    <x v="1"/>
    <x v="8"/>
    <x v="8"/>
    <x v="0"/>
    <x v="0"/>
    <x v="0"/>
    <x v="0"/>
    <x v="0"/>
    <n v="13"/>
    <x v="0"/>
    <n v="50182"/>
    <n v="652366"/>
    <x v="0"/>
    <x v="0"/>
    <x v="0"/>
    <x v="0"/>
    <n v="52189"/>
    <x v="4"/>
  </r>
  <r>
    <x v="4"/>
    <n v="4180885774"/>
    <x v="0"/>
    <x v="9"/>
    <x v="0"/>
    <x v="0"/>
    <s v="win-064"/>
    <x v="0"/>
    <s v="4180885774(6169)"/>
    <x v="1"/>
    <x v="2"/>
    <x v="2"/>
    <x v="0"/>
    <x v="0"/>
    <x v="0"/>
    <x v="0"/>
    <x v="0"/>
    <n v="20"/>
    <x v="0"/>
    <n v="73431"/>
    <n v="1468620"/>
    <x v="0"/>
    <x v="0"/>
    <x v="0"/>
    <x v="0"/>
    <n v="117490"/>
    <x v="4"/>
  </r>
  <r>
    <x v="4"/>
    <n v="4180886311"/>
    <x v="0"/>
    <x v="9"/>
    <x v="0"/>
    <x v="0"/>
    <s v="win-064"/>
    <x v="0"/>
    <s v="4180886311(6981)"/>
    <x v="1"/>
    <x v="1"/>
    <x v="1"/>
    <x v="0"/>
    <x v="0"/>
    <x v="0"/>
    <x v="0"/>
    <x v="0"/>
    <n v="6"/>
    <x v="0"/>
    <n v="55595"/>
    <n v="333570"/>
    <x v="0"/>
    <x v="0"/>
    <x v="0"/>
    <x v="0"/>
    <n v="26686"/>
    <x v="4"/>
  </r>
  <r>
    <x v="4"/>
    <n v="4180886311"/>
    <x v="0"/>
    <x v="9"/>
    <x v="0"/>
    <x v="0"/>
    <s v="win-064"/>
    <x v="0"/>
    <s v="4180886311(6981)"/>
    <x v="1"/>
    <x v="8"/>
    <x v="8"/>
    <x v="0"/>
    <x v="0"/>
    <x v="0"/>
    <x v="0"/>
    <x v="0"/>
    <n v="8"/>
    <x v="0"/>
    <n v="50182"/>
    <n v="401456"/>
    <x v="0"/>
    <x v="0"/>
    <x v="0"/>
    <x v="0"/>
    <n v="32116"/>
    <x v="4"/>
  </r>
  <r>
    <x v="4"/>
    <n v="4180886311"/>
    <x v="0"/>
    <x v="9"/>
    <x v="0"/>
    <x v="0"/>
    <s v="win-064"/>
    <x v="0"/>
    <s v="4180886311(6981)"/>
    <x v="1"/>
    <x v="2"/>
    <x v="2"/>
    <x v="0"/>
    <x v="0"/>
    <x v="0"/>
    <x v="0"/>
    <x v="0"/>
    <n v="10"/>
    <x v="0"/>
    <n v="73431"/>
    <n v="734310"/>
    <x v="0"/>
    <x v="0"/>
    <x v="0"/>
    <x v="0"/>
    <n v="58745"/>
    <x v="4"/>
  </r>
  <r>
    <x v="4"/>
    <n v="4180886311"/>
    <x v="0"/>
    <x v="9"/>
    <x v="0"/>
    <x v="0"/>
    <s v="win-064"/>
    <x v="0"/>
    <s v="4180886311(6981)"/>
    <x v="1"/>
    <x v="11"/>
    <x v="11"/>
    <x v="0"/>
    <x v="0"/>
    <x v="0"/>
    <x v="0"/>
    <x v="0"/>
    <n v="6"/>
    <x v="0"/>
    <n v="46000"/>
    <n v="276000"/>
    <x v="0"/>
    <x v="0"/>
    <x v="0"/>
    <x v="0"/>
    <n v="22080"/>
    <x v="4"/>
  </r>
  <r>
    <x v="4"/>
    <n v="4180886311"/>
    <x v="0"/>
    <x v="9"/>
    <x v="0"/>
    <x v="0"/>
    <s v="win-064"/>
    <x v="0"/>
    <s v="4180886311(6981)"/>
    <x v="1"/>
    <x v="0"/>
    <x v="0"/>
    <x v="0"/>
    <x v="0"/>
    <x v="0"/>
    <x v="0"/>
    <x v="0"/>
    <n v="6"/>
    <x v="0"/>
    <n v="111058"/>
    <n v="666348"/>
    <x v="0"/>
    <x v="0"/>
    <x v="0"/>
    <x v="0"/>
    <n v="53308"/>
    <x v="4"/>
  </r>
  <r>
    <x v="4"/>
    <n v="4180885941"/>
    <x v="0"/>
    <x v="9"/>
    <x v="0"/>
    <x v="0"/>
    <s v="win-064"/>
    <x v="0"/>
    <s v="4180885941(6438)"/>
    <x v="1"/>
    <x v="0"/>
    <x v="0"/>
    <x v="0"/>
    <x v="0"/>
    <x v="0"/>
    <x v="0"/>
    <x v="0"/>
    <n v="8"/>
    <x v="0"/>
    <n v="111058"/>
    <n v="888464"/>
    <x v="0"/>
    <x v="0"/>
    <x v="0"/>
    <x v="0"/>
    <n v="71077"/>
    <x v="4"/>
  </r>
  <r>
    <x v="4"/>
    <n v="4180885941"/>
    <x v="0"/>
    <x v="9"/>
    <x v="0"/>
    <x v="0"/>
    <s v="win-064"/>
    <x v="0"/>
    <s v="4180885941(6438)"/>
    <x v="1"/>
    <x v="11"/>
    <x v="11"/>
    <x v="0"/>
    <x v="0"/>
    <x v="0"/>
    <x v="0"/>
    <x v="0"/>
    <n v="6"/>
    <x v="0"/>
    <n v="46000"/>
    <n v="276000"/>
    <x v="0"/>
    <x v="0"/>
    <x v="0"/>
    <x v="0"/>
    <n v="22080"/>
    <x v="4"/>
  </r>
  <r>
    <x v="4"/>
    <n v="4180885941"/>
    <x v="0"/>
    <x v="9"/>
    <x v="0"/>
    <x v="0"/>
    <s v="win-064"/>
    <x v="0"/>
    <s v="4180885941(6438)"/>
    <x v="1"/>
    <x v="2"/>
    <x v="2"/>
    <x v="0"/>
    <x v="0"/>
    <x v="0"/>
    <x v="0"/>
    <x v="0"/>
    <n v="14"/>
    <x v="0"/>
    <n v="73431"/>
    <n v="1028034"/>
    <x v="0"/>
    <x v="0"/>
    <x v="0"/>
    <x v="0"/>
    <n v="82243"/>
    <x v="4"/>
  </r>
  <r>
    <x v="4"/>
    <n v="4180885941"/>
    <x v="0"/>
    <x v="9"/>
    <x v="0"/>
    <x v="0"/>
    <s v="win-064"/>
    <x v="0"/>
    <s v="4180885941(6438)"/>
    <x v="1"/>
    <x v="8"/>
    <x v="8"/>
    <x v="0"/>
    <x v="0"/>
    <x v="0"/>
    <x v="0"/>
    <x v="0"/>
    <n v="5"/>
    <x v="0"/>
    <n v="50182"/>
    <n v="250910"/>
    <x v="0"/>
    <x v="0"/>
    <x v="0"/>
    <x v="0"/>
    <n v="20073"/>
    <x v="4"/>
  </r>
  <r>
    <x v="4"/>
    <n v="4180885941"/>
    <x v="0"/>
    <x v="9"/>
    <x v="0"/>
    <x v="0"/>
    <s v="win-064"/>
    <x v="0"/>
    <s v="4180885941(6438)"/>
    <x v="1"/>
    <x v="1"/>
    <x v="1"/>
    <x v="0"/>
    <x v="0"/>
    <x v="0"/>
    <x v="0"/>
    <x v="0"/>
    <n v="5"/>
    <x v="0"/>
    <n v="55595"/>
    <n v="277975"/>
    <x v="0"/>
    <x v="0"/>
    <x v="0"/>
    <x v="0"/>
    <n v="22238"/>
    <x v="4"/>
  </r>
  <r>
    <x v="4"/>
    <n v="4180885448"/>
    <x v="0"/>
    <x v="9"/>
    <x v="0"/>
    <x v="0"/>
    <s v="win-064"/>
    <x v="0"/>
    <s v="4180885448(5917)"/>
    <x v="1"/>
    <x v="0"/>
    <x v="0"/>
    <x v="0"/>
    <x v="0"/>
    <x v="0"/>
    <x v="0"/>
    <x v="0"/>
    <n v="8"/>
    <x v="0"/>
    <n v="111058"/>
    <n v="888464"/>
    <x v="0"/>
    <x v="0"/>
    <x v="0"/>
    <x v="0"/>
    <n v="71077"/>
    <x v="4"/>
  </r>
  <r>
    <x v="4"/>
    <n v="4180885448"/>
    <x v="0"/>
    <x v="9"/>
    <x v="0"/>
    <x v="0"/>
    <s v="win-064"/>
    <x v="0"/>
    <s v="4180885448(5917)"/>
    <x v="1"/>
    <x v="11"/>
    <x v="11"/>
    <x v="0"/>
    <x v="0"/>
    <x v="0"/>
    <x v="0"/>
    <x v="0"/>
    <n v="14"/>
    <x v="0"/>
    <n v="46000"/>
    <n v="644000"/>
    <x v="0"/>
    <x v="0"/>
    <x v="0"/>
    <x v="0"/>
    <n v="51520"/>
    <x v="4"/>
  </r>
  <r>
    <x v="4"/>
    <n v="4180885448"/>
    <x v="0"/>
    <x v="9"/>
    <x v="0"/>
    <x v="0"/>
    <s v="win-064"/>
    <x v="0"/>
    <s v="4180885448(5917)"/>
    <x v="1"/>
    <x v="2"/>
    <x v="2"/>
    <x v="0"/>
    <x v="0"/>
    <x v="0"/>
    <x v="0"/>
    <x v="0"/>
    <n v="31"/>
    <x v="0"/>
    <n v="73431"/>
    <n v="2276361"/>
    <x v="0"/>
    <x v="0"/>
    <x v="0"/>
    <x v="0"/>
    <n v="182109"/>
    <x v="4"/>
  </r>
  <r>
    <x v="4"/>
    <n v="4180885448"/>
    <x v="0"/>
    <x v="9"/>
    <x v="0"/>
    <x v="0"/>
    <s v="win-064"/>
    <x v="0"/>
    <s v="4180885448(5917)"/>
    <x v="1"/>
    <x v="8"/>
    <x v="8"/>
    <x v="0"/>
    <x v="0"/>
    <x v="0"/>
    <x v="0"/>
    <x v="0"/>
    <n v="14"/>
    <x v="0"/>
    <n v="50182"/>
    <n v="702548"/>
    <x v="0"/>
    <x v="0"/>
    <x v="0"/>
    <x v="0"/>
    <n v="56204"/>
    <x v="4"/>
  </r>
  <r>
    <x v="4"/>
    <n v="4180885448"/>
    <x v="0"/>
    <x v="9"/>
    <x v="0"/>
    <x v="0"/>
    <s v="win-064"/>
    <x v="0"/>
    <s v="4180885448(5917)"/>
    <x v="1"/>
    <x v="1"/>
    <x v="1"/>
    <x v="0"/>
    <x v="0"/>
    <x v="0"/>
    <x v="0"/>
    <x v="0"/>
    <n v="12"/>
    <x v="0"/>
    <n v="55595"/>
    <n v="667140"/>
    <x v="0"/>
    <x v="0"/>
    <x v="0"/>
    <x v="0"/>
    <n v="53371"/>
    <x v="4"/>
  </r>
  <r>
    <x v="7"/>
    <n v="4181084533"/>
    <x v="0"/>
    <x v="9"/>
    <x v="0"/>
    <x v="0"/>
    <s v="win-031"/>
    <x v="0"/>
    <s v="4181084533(6751)"/>
    <x v="1"/>
    <x v="0"/>
    <x v="0"/>
    <x v="0"/>
    <x v="0"/>
    <x v="0"/>
    <x v="0"/>
    <x v="0"/>
    <n v="10"/>
    <x v="0"/>
    <n v="111058"/>
    <n v="1110580"/>
    <x v="0"/>
    <x v="0"/>
    <x v="0"/>
    <x v="0"/>
    <n v="88846"/>
    <x v="4"/>
  </r>
  <r>
    <x v="7"/>
    <n v="4181084533"/>
    <x v="0"/>
    <x v="9"/>
    <x v="0"/>
    <x v="0"/>
    <s v="win-031"/>
    <x v="0"/>
    <s v="4181084533(6751)"/>
    <x v="1"/>
    <x v="2"/>
    <x v="2"/>
    <x v="0"/>
    <x v="0"/>
    <x v="0"/>
    <x v="0"/>
    <x v="0"/>
    <n v="15"/>
    <x v="0"/>
    <n v="73431"/>
    <n v="1101465"/>
    <x v="0"/>
    <x v="0"/>
    <x v="0"/>
    <x v="0"/>
    <n v="88117"/>
    <x v="4"/>
  </r>
  <r>
    <x v="3"/>
    <n v="4180866194"/>
    <x v="0"/>
    <x v="9"/>
    <x v="0"/>
    <x v="0"/>
    <s v="win-031"/>
    <x v="0"/>
    <s v="4180866194(6751)"/>
    <x v="1"/>
    <x v="8"/>
    <x v="8"/>
    <x v="0"/>
    <x v="0"/>
    <x v="0"/>
    <x v="0"/>
    <x v="0"/>
    <n v="6"/>
    <x v="0"/>
    <n v="50182"/>
    <n v="301092"/>
    <x v="0"/>
    <x v="0"/>
    <x v="0"/>
    <x v="0"/>
    <n v="24087"/>
    <x v="4"/>
  </r>
  <r>
    <x v="3"/>
    <n v="4180866194"/>
    <x v="0"/>
    <x v="9"/>
    <x v="0"/>
    <x v="0"/>
    <s v="win-031"/>
    <x v="0"/>
    <s v="4180866194(6751)"/>
    <x v="1"/>
    <x v="10"/>
    <x v="10"/>
    <x v="0"/>
    <x v="0"/>
    <x v="0"/>
    <x v="0"/>
    <x v="0"/>
    <n v="6"/>
    <x v="0"/>
    <n v="74250"/>
    <n v="445500"/>
    <x v="0"/>
    <x v="0"/>
    <x v="0"/>
    <x v="0"/>
    <n v="35640"/>
    <x v="4"/>
  </r>
  <r>
    <x v="3"/>
    <n v="4180866194"/>
    <x v="0"/>
    <x v="9"/>
    <x v="0"/>
    <x v="0"/>
    <s v="win-031"/>
    <x v="0"/>
    <s v="4180866194(6751)"/>
    <x v="1"/>
    <x v="9"/>
    <x v="9"/>
    <x v="0"/>
    <x v="0"/>
    <x v="0"/>
    <x v="0"/>
    <x v="0"/>
    <n v="6"/>
    <x v="0"/>
    <n v="70950"/>
    <n v="425700"/>
    <x v="0"/>
    <x v="0"/>
    <x v="0"/>
    <x v="0"/>
    <n v="34056"/>
    <x v="4"/>
  </r>
  <r>
    <x v="1"/>
    <n v="4180763802"/>
    <x v="0"/>
    <x v="9"/>
    <x v="0"/>
    <x v="0"/>
    <s v="win-031"/>
    <x v="0"/>
    <s v="4180763802(2bdp)"/>
    <x v="1"/>
    <x v="2"/>
    <x v="2"/>
    <x v="0"/>
    <x v="0"/>
    <x v="0"/>
    <x v="0"/>
    <x v="0"/>
    <n v="10"/>
    <x v="0"/>
    <n v="73431"/>
    <n v="734310"/>
    <x v="0"/>
    <x v="0"/>
    <x v="0"/>
    <x v="0"/>
    <n v="58745"/>
    <x v="4"/>
  </r>
  <r>
    <x v="1"/>
    <n v="4180763802"/>
    <x v="0"/>
    <x v="9"/>
    <x v="0"/>
    <x v="0"/>
    <s v="win-031"/>
    <x v="0"/>
    <s v="4180763802(2bdp)"/>
    <x v="1"/>
    <x v="0"/>
    <x v="0"/>
    <x v="0"/>
    <x v="0"/>
    <x v="0"/>
    <x v="0"/>
    <x v="0"/>
    <n v="20"/>
    <x v="0"/>
    <n v="111058"/>
    <n v="2221160"/>
    <x v="0"/>
    <x v="0"/>
    <x v="0"/>
    <x v="0"/>
    <n v="177693"/>
    <x v="4"/>
  </r>
  <r>
    <x v="1"/>
    <n v="4180763802"/>
    <x v="0"/>
    <x v="9"/>
    <x v="0"/>
    <x v="0"/>
    <s v="win-031"/>
    <x v="0"/>
    <s v="4180763802(2bdp)"/>
    <x v="1"/>
    <x v="1"/>
    <x v="1"/>
    <x v="0"/>
    <x v="0"/>
    <x v="0"/>
    <x v="0"/>
    <x v="0"/>
    <n v="6"/>
    <x v="0"/>
    <n v="55595"/>
    <n v="333570"/>
    <x v="0"/>
    <x v="0"/>
    <x v="0"/>
    <x v="0"/>
    <n v="26686"/>
    <x v="4"/>
  </r>
  <r>
    <x v="1"/>
    <n v="4180763802"/>
    <x v="0"/>
    <x v="9"/>
    <x v="0"/>
    <x v="0"/>
    <s v="win-031"/>
    <x v="0"/>
    <s v="4180763802(2bdp)"/>
    <x v="1"/>
    <x v="11"/>
    <x v="11"/>
    <x v="0"/>
    <x v="0"/>
    <x v="0"/>
    <x v="0"/>
    <x v="0"/>
    <n v="10"/>
    <x v="0"/>
    <n v="46000"/>
    <n v="460000"/>
    <x v="0"/>
    <x v="0"/>
    <x v="0"/>
    <x v="0"/>
    <n v="36800"/>
    <x v="4"/>
  </r>
  <r>
    <x v="1"/>
    <n v="4180763802"/>
    <x v="0"/>
    <x v="9"/>
    <x v="0"/>
    <x v="0"/>
    <s v="win-031"/>
    <x v="0"/>
    <s v="4180763802(2bdp)"/>
    <x v="1"/>
    <x v="8"/>
    <x v="8"/>
    <x v="0"/>
    <x v="0"/>
    <x v="0"/>
    <x v="0"/>
    <x v="0"/>
    <n v="12"/>
    <x v="0"/>
    <n v="50182"/>
    <n v="602184"/>
    <x v="0"/>
    <x v="0"/>
    <x v="0"/>
    <x v="0"/>
    <n v="48175"/>
    <x v="4"/>
  </r>
  <r>
    <x v="8"/>
    <n v="4181117483"/>
    <x v="0"/>
    <x v="9"/>
    <x v="0"/>
    <x v="0"/>
    <s v="win-031"/>
    <x v="0"/>
    <s v="4181117483(5713)"/>
    <x v="1"/>
    <x v="8"/>
    <x v="8"/>
    <x v="0"/>
    <x v="0"/>
    <x v="0"/>
    <x v="0"/>
    <x v="0"/>
    <n v="10"/>
    <x v="0"/>
    <n v="50182"/>
    <n v="501820"/>
    <x v="0"/>
    <x v="0"/>
    <x v="0"/>
    <x v="0"/>
    <n v="40146"/>
    <x v="4"/>
  </r>
  <r>
    <x v="8"/>
    <n v="4181117483"/>
    <x v="0"/>
    <x v="9"/>
    <x v="0"/>
    <x v="0"/>
    <s v="win-031"/>
    <x v="0"/>
    <s v="4181117483(5713)"/>
    <x v="1"/>
    <x v="11"/>
    <x v="11"/>
    <x v="0"/>
    <x v="0"/>
    <x v="0"/>
    <x v="0"/>
    <x v="0"/>
    <n v="10"/>
    <x v="0"/>
    <n v="46000"/>
    <n v="460000"/>
    <x v="0"/>
    <x v="0"/>
    <x v="0"/>
    <x v="0"/>
    <n v="36800"/>
    <x v="4"/>
  </r>
  <r>
    <x v="8"/>
    <n v="4181117483"/>
    <x v="0"/>
    <x v="9"/>
    <x v="0"/>
    <x v="0"/>
    <s v="win-031"/>
    <x v="0"/>
    <s v="4181117483(5713)"/>
    <x v="1"/>
    <x v="1"/>
    <x v="1"/>
    <x v="0"/>
    <x v="0"/>
    <x v="0"/>
    <x v="0"/>
    <x v="0"/>
    <n v="3"/>
    <x v="0"/>
    <n v="55595"/>
    <n v="166785"/>
    <x v="0"/>
    <x v="0"/>
    <x v="0"/>
    <x v="0"/>
    <n v="13343"/>
    <x v="4"/>
  </r>
  <r>
    <x v="8"/>
    <n v="4181117483"/>
    <x v="0"/>
    <x v="9"/>
    <x v="0"/>
    <x v="0"/>
    <s v="win-031"/>
    <x v="0"/>
    <s v="4181117483(5713)"/>
    <x v="1"/>
    <x v="0"/>
    <x v="0"/>
    <x v="0"/>
    <x v="0"/>
    <x v="0"/>
    <x v="0"/>
    <x v="0"/>
    <n v="9"/>
    <x v="0"/>
    <n v="111058"/>
    <n v="999522"/>
    <x v="0"/>
    <x v="0"/>
    <x v="0"/>
    <x v="0"/>
    <n v="79962"/>
    <x v="4"/>
  </r>
  <r>
    <x v="8"/>
    <n v="4181117483"/>
    <x v="0"/>
    <x v="9"/>
    <x v="0"/>
    <x v="0"/>
    <s v="win-031"/>
    <x v="0"/>
    <s v="4181117483(5713)"/>
    <x v="1"/>
    <x v="10"/>
    <x v="10"/>
    <x v="0"/>
    <x v="0"/>
    <x v="0"/>
    <x v="0"/>
    <x v="0"/>
    <n v="3"/>
    <x v="0"/>
    <n v="74250"/>
    <n v="222750"/>
    <x v="0"/>
    <x v="0"/>
    <x v="0"/>
    <x v="0"/>
    <n v="17820"/>
    <x v="4"/>
  </r>
  <r>
    <x v="8"/>
    <n v="4181117483"/>
    <x v="0"/>
    <x v="9"/>
    <x v="0"/>
    <x v="0"/>
    <s v="win-031"/>
    <x v="0"/>
    <s v="4181117483(5713)"/>
    <x v="1"/>
    <x v="2"/>
    <x v="2"/>
    <x v="0"/>
    <x v="0"/>
    <x v="0"/>
    <x v="0"/>
    <x v="0"/>
    <n v="3"/>
    <x v="0"/>
    <n v="73431"/>
    <n v="220293"/>
    <x v="0"/>
    <x v="0"/>
    <x v="0"/>
    <x v="0"/>
    <n v="17623"/>
    <x v="4"/>
  </r>
  <r>
    <x v="8"/>
    <n v="4181117483"/>
    <x v="0"/>
    <x v="9"/>
    <x v="0"/>
    <x v="0"/>
    <s v="win-031"/>
    <x v="0"/>
    <s v="4181117483(5713)"/>
    <x v="1"/>
    <x v="12"/>
    <x v="12"/>
    <x v="0"/>
    <x v="0"/>
    <x v="0"/>
    <x v="0"/>
    <x v="0"/>
    <n v="5"/>
    <x v="0"/>
    <n v="49500"/>
    <n v="247500"/>
    <x v="0"/>
    <x v="0"/>
    <x v="0"/>
    <x v="0"/>
    <n v="19800"/>
    <x v="4"/>
  </r>
  <r>
    <x v="1"/>
    <n v="4180763895"/>
    <x v="0"/>
    <x v="9"/>
    <x v="0"/>
    <x v="0"/>
    <s v="win-031"/>
    <x v="0"/>
    <s v="4180763895(2bdq)"/>
    <x v="1"/>
    <x v="8"/>
    <x v="8"/>
    <x v="0"/>
    <x v="0"/>
    <x v="0"/>
    <x v="0"/>
    <x v="0"/>
    <n v="8"/>
    <x v="0"/>
    <n v="50182"/>
    <n v="401456"/>
    <x v="0"/>
    <x v="0"/>
    <x v="0"/>
    <x v="0"/>
    <n v="32116"/>
    <x v="4"/>
  </r>
  <r>
    <x v="1"/>
    <n v="4180763895"/>
    <x v="0"/>
    <x v="9"/>
    <x v="0"/>
    <x v="0"/>
    <s v="win-031"/>
    <x v="0"/>
    <s v="4180763895(2bdq)"/>
    <x v="1"/>
    <x v="11"/>
    <x v="11"/>
    <x v="0"/>
    <x v="0"/>
    <x v="0"/>
    <x v="0"/>
    <x v="0"/>
    <n v="10"/>
    <x v="0"/>
    <n v="46000"/>
    <n v="460000"/>
    <x v="0"/>
    <x v="0"/>
    <x v="0"/>
    <x v="0"/>
    <n v="36800"/>
    <x v="4"/>
  </r>
  <r>
    <x v="1"/>
    <n v="4180763895"/>
    <x v="0"/>
    <x v="9"/>
    <x v="0"/>
    <x v="0"/>
    <s v="win-031"/>
    <x v="0"/>
    <s v="4180763895(2bdq)"/>
    <x v="1"/>
    <x v="2"/>
    <x v="2"/>
    <x v="0"/>
    <x v="0"/>
    <x v="0"/>
    <x v="0"/>
    <x v="0"/>
    <n v="5"/>
    <x v="0"/>
    <n v="73431"/>
    <n v="367155"/>
    <x v="0"/>
    <x v="0"/>
    <x v="0"/>
    <x v="0"/>
    <n v="29372"/>
    <x v="4"/>
  </r>
  <r>
    <x v="1"/>
    <n v="4180763895"/>
    <x v="0"/>
    <x v="9"/>
    <x v="0"/>
    <x v="0"/>
    <s v="win-031"/>
    <x v="0"/>
    <s v="4180763895(2bdq)"/>
    <x v="1"/>
    <x v="1"/>
    <x v="1"/>
    <x v="0"/>
    <x v="0"/>
    <x v="0"/>
    <x v="0"/>
    <x v="0"/>
    <n v="6"/>
    <x v="0"/>
    <n v="55595"/>
    <n v="333570"/>
    <x v="0"/>
    <x v="0"/>
    <x v="0"/>
    <x v="0"/>
    <n v="26686"/>
    <x v="4"/>
  </r>
  <r>
    <x v="1"/>
    <n v="4180763895"/>
    <x v="0"/>
    <x v="9"/>
    <x v="0"/>
    <x v="0"/>
    <s v="win-031"/>
    <x v="0"/>
    <s v="4180763895(2bdq)"/>
    <x v="1"/>
    <x v="0"/>
    <x v="0"/>
    <x v="0"/>
    <x v="0"/>
    <x v="0"/>
    <x v="0"/>
    <x v="0"/>
    <n v="15"/>
    <x v="0"/>
    <n v="111058"/>
    <n v="1665870"/>
    <x v="0"/>
    <x v="0"/>
    <x v="0"/>
    <x v="0"/>
    <n v="133270"/>
    <x v="4"/>
  </r>
  <r>
    <x v="7"/>
    <n v="4181021427"/>
    <x v="0"/>
    <x v="9"/>
    <x v="0"/>
    <x v="0"/>
    <s v="win-031"/>
    <x v="0"/>
    <s v="4181021427(1629)"/>
    <x v="1"/>
    <x v="7"/>
    <x v="7"/>
    <x v="0"/>
    <x v="0"/>
    <x v="0"/>
    <x v="0"/>
    <x v="0"/>
    <n v="10"/>
    <x v="0"/>
    <n v="111606"/>
    <n v="1116060"/>
    <x v="0"/>
    <x v="0"/>
    <x v="0"/>
    <x v="0"/>
    <n v="89285"/>
    <x v="4"/>
  </r>
  <r>
    <x v="7"/>
    <n v="4181021427"/>
    <x v="0"/>
    <x v="9"/>
    <x v="0"/>
    <x v="0"/>
    <s v="win-031"/>
    <x v="0"/>
    <s v="4181021427(1629)"/>
    <x v="1"/>
    <x v="10"/>
    <x v="10"/>
    <x v="0"/>
    <x v="0"/>
    <x v="0"/>
    <x v="0"/>
    <x v="0"/>
    <n v="10"/>
    <x v="0"/>
    <n v="74250"/>
    <n v="742500"/>
    <x v="0"/>
    <x v="0"/>
    <x v="0"/>
    <x v="0"/>
    <n v="59400"/>
    <x v="4"/>
  </r>
  <r>
    <x v="7"/>
    <n v="4181021427"/>
    <x v="0"/>
    <x v="9"/>
    <x v="0"/>
    <x v="0"/>
    <s v="win-031"/>
    <x v="0"/>
    <s v="4181021427(1629)"/>
    <x v="1"/>
    <x v="8"/>
    <x v="8"/>
    <x v="0"/>
    <x v="0"/>
    <x v="0"/>
    <x v="0"/>
    <x v="0"/>
    <n v="12"/>
    <x v="0"/>
    <n v="50182"/>
    <n v="602184"/>
    <x v="0"/>
    <x v="0"/>
    <x v="0"/>
    <x v="0"/>
    <n v="48175"/>
    <x v="4"/>
  </r>
  <r>
    <x v="7"/>
    <n v="4181021427"/>
    <x v="0"/>
    <x v="9"/>
    <x v="0"/>
    <x v="0"/>
    <s v="win-031"/>
    <x v="0"/>
    <s v="4181021427(1629)"/>
    <x v="1"/>
    <x v="11"/>
    <x v="11"/>
    <x v="0"/>
    <x v="0"/>
    <x v="0"/>
    <x v="0"/>
    <x v="0"/>
    <n v="12"/>
    <x v="0"/>
    <n v="46000"/>
    <n v="552000"/>
    <x v="0"/>
    <x v="0"/>
    <x v="0"/>
    <x v="0"/>
    <n v="44160"/>
    <x v="4"/>
  </r>
  <r>
    <x v="7"/>
    <n v="4181021427"/>
    <x v="0"/>
    <x v="9"/>
    <x v="0"/>
    <x v="0"/>
    <s v="win-031"/>
    <x v="0"/>
    <s v="4181021427(1629)"/>
    <x v="1"/>
    <x v="2"/>
    <x v="2"/>
    <x v="0"/>
    <x v="0"/>
    <x v="0"/>
    <x v="0"/>
    <x v="0"/>
    <n v="40"/>
    <x v="0"/>
    <n v="73431"/>
    <n v="2937240"/>
    <x v="0"/>
    <x v="0"/>
    <x v="0"/>
    <x v="0"/>
    <n v="234979"/>
    <x v="4"/>
  </r>
  <r>
    <x v="7"/>
    <n v="4181021427"/>
    <x v="0"/>
    <x v="9"/>
    <x v="0"/>
    <x v="0"/>
    <s v="win-031"/>
    <x v="0"/>
    <s v="4181021427(1629)"/>
    <x v="1"/>
    <x v="0"/>
    <x v="0"/>
    <x v="0"/>
    <x v="0"/>
    <x v="0"/>
    <x v="0"/>
    <x v="0"/>
    <n v="40"/>
    <x v="0"/>
    <n v="111058"/>
    <n v="4442320"/>
    <x v="0"/>
    <x v="0"/>
    <x v="0"/>
    <x v="0"/>
    <n v="355386"/>
    <x v="4"/>
  </r>
  <r>
    <x v="7"/>
    <n v="4181021427"/>
    <x v="0"/>
    <x v="9"/>
    <x v="0"/>
    <x v="0"/>
    <s v="win-031"/>
    <x v="0"/>
    <s v="4181021427(1629)"/>
    <x v="1"/>
    <x v="1"/>
    <x v="1"/>
    <x v="0"/>
    <x v="0"/>
    <x v="0"/>
    <x v="0"/>
    <x v="0"/>
    <n v="6"/>
    <x v="0"/>
    <n v="55595"/>
    <n v="333570"/>
    <x v="0"/>
    <x v="0"/>
    <x v="0"/>
    <x v="0"/>
    <n v="26686"/>
    <x v="4"/>
  </r>
  <r>
    <x v="3"/>
    <n v="4180865815"/>
    <x v="0"/>
    <x v="9"/>
    <x v="0"/>
    <x v="0"/>
    <s v="win-031"/>
    <x v="0"/>
    <s v="4180865815(3524)"/>
    <x v="1"/>
    <x v="0"/>
    <x v="0"/>
    <x v="0"/>
    <x v="0"/>
    <x v="0"/>
    <x v="0"/>
    <x v="0"/>
    <n v="3"/>
    <x v="0"/>
    <n v="111058"/>
    <n v="333174"/>
    <x v="0"/>
    <x v="0"/>
    <x v="0"/>
    <x v="0"/>
    <n v="26654"/>
    <x v="4"/>
  </r>
  <r>
    <x v="3"/>
    <n v="4180865815"/>
    <x v="0"/>
    <x v="9"/>
    <x v="0"/>
    <x v="0"/>
    <s v="win-031"/>
    <x v="0"/>
    <s v="4180865815(3524)"/>
    <x v="1"/>
    <x v="2"/>
    <x v="2"/>
    <x v="0"/>
    <x v="0"/>
    <x v="0"/>
    <x v="0"/>
    <x v="0"/>
    <n v="3"/>
    <x v="0"/>
    <n v="73431"/>
    <n v="220293"/>
    <x v="0"/>
    <x v="0"/>
    <x v="0"/>
    <x v="0"/>
    <n v="17623"/>
    <x v="4"/>
  </r>
  <r>
    <x v="3"/>
    <n v="4180865815"/>
    <x v="0"/>
    <x v="9"/>
    <x v="0"/>
    <x v="0"/>
    <s v="win-031"/>
    <x v="0"/>
    <s v="4180865815(3524)"/>
    <x v="1"/>
    <x v="10"/>
    <x v="10"/>
    <x v="0"/>
    <x v="0"/>
    <x v="0"/>
    <x v="0"/>
    <x v="0"/>
    <n v="6"/>
    <x v="0"/>
    <n v="74250"/>
    <n v="445500"/>
    <x v="0"/>
    <x v="0"/>
    <x v="0"/>
    <x v="0"/>
    <n v="35640"/>
    <x v="4"/>
  </r>
  <r>
    <x v="3"/>
    <n v="4180865815"/>
    <x v="0"/>
    <x v="9"/>
    <x v="0"/>
    <x v="0"/>
    <s v="win-031"/>
    <x v="0"/>
    <s v="4180865815(3524)"/>
    <x v="1"/>
    <x v="9"/>
    <x v="9"/>
    <x v="0"/>
    <x v="0"/>
    <x v="0"/>
    <x v="0"/>
    <x v="0"/>
    <n v="3"/>
    <x v="0"/>
    <n v="70950"/>
    <n v="212850"/>
    <x v="0"/>
    <x v="0"/>
    <x v="0"/>
    <x v="0"/>
    <n v="17028"/>
    <x v="4"/>
  </r>
  <r>
    <x v="3"/>
    <n v="4180865815"/>
    <x v="0"/>
    <x v="9"/>
    <x v="0"/>
    <x v="0"/>
    <s v="win-031"/>
    <x v="0"/>
    <s v="4180865815(3524)"/>
    <x v="1"/>
    <x v="11"/>
    <x v="11"/>
    <x v="0"/>
    <x v="0"/>
    <x v="0"/>
    <x v="0"/>
    <x v="0"/>
    <n v="6"/>
    <x v="0"/>
    <n v="46000"/>
    <n v="276000"/>
    <x v="0"/>
    <x v="0"/>
    <x v="0"/>
    <x v="0"/>
    <n v="22080"/>
    <x v="4"/>
  </r>
  <r>
    <x v="3"/>
    <n v="4180866157"/>
    <x v="0"/>
    <x v="9"/>
    <x v="0"/>
    <x v="0"/>
    <s v="win-031"/>
    <x v="0"/>
    <s v="4180866157(6604)"/>
    <x v="1"/>
    <x v="9"/>
    <x v="9"/>
    <x v="0"/>
    <x v="0"/>
    <x v="0"/>
    <x v="0"/>
    <x v="0"/>
    <n v="3"/>
    <x v="0"/>
    <n v="70950"/>
    <n v="212850"/>
    <x v="0"/>
    <x v="0"/>
    <x v="0"/>
    <x v="0"/>
    <n v="17028"/>
    <x v="4"/>
  </r>
  <r>
    <x v="3"/>
    <n v="4180866157"/>
    <x v="0"/>
    <x v="9"/>
    <x v="0"/>
    <x v="0"/>
    <s v="win-031"/>
    <x v="0"/>
    <s v="4180866157(6604)"/>
    <x v="1"/>
    <x v="1"/>
    <x v="1"/>
    <x v="0"/>
    <x v="0"/>
    <x v="0"/>
    <x v="0"/>
    <x v="0"/>
    <n v="3"/>
    <x v="0"/>
    <n v="55595"/>
    <n v="166785"/>
    <x v="0"/>
    <x v="0"/>
    <x v="0"/>
    <x v="0"/>
    <n v="13343"/>
    <x v="4"/>
  </r>
  <r>
    <x v="3"/>
    <n v="4180866157"/>
    <x v="0"/>
    <x v="9"/>
    <x v="0"/>
    <x v="0"/>
    <s v="win-031"/>
    <x v="0"/>
    <s v="4180866157(6604)"/>
    <x v="1"/>
    <x v="0"/>
    <x v="0"/>
    <x v="0"/>
    <x v="0"/>
    <x v="0"/>
    <x v="0"/>
    <x v="0"/>
    <n v="3"/>
    <x v="0"/>
    <n v="111058"/>
    <n v="333174"/>
    <x v="0"/>
    <x v="0"/>
    <x v="0"/>
    <x v="0"/>
    <n v="26654"/>
    <x v="4"/>
  </r>
  <r>
    <x v="3"/>
    <n v="4180866157"/>
    <x v="0"/>
    <x v="9"/>
    <x v="0"/>
    <x v="0"/>
    <s v="win-031"/>
    <x v="0"/>
    <s v="4180866157(6604)"/>
    <x v="1"/>
    <x v="2"/>
    <x v="2"/>
    <x v="0"/>
    <x v="0"/>
    <x v="0"/>
    <x v="0"/>
    <x v="0"/>
    <n v="3"/>
    <x v="0"/>
    <n v="73431"/>
    <n v="220293"/>
    <x v="0"/>
    <x v="0"/>
    <x v="0"/>
    <x v="0"/>
    <n v="17623"/>
    <x v="4"/>
  </r>
  <r>
    <x v="3"/>
    <n v="4180866157"/>
    <x v="0"/>
    <x v="9"/>
    <x v="0"/>
    <x v="0"/>
    <s v="win-031"/>
    <x v="0"/>
    <s v="4180866157(6604)"/>
    <x v="1"/>
    <x v="10"/>
    <x v="10"/>
    <x v="0"/>
    <x v="0"/>
    <x v="0"/>
    <x v="0"/>
    <x v="0"/>
    <n v="3"/>
    <x v="0"/>
    <n v="74250"/>
    <n v="222750"/>
    <x v="0"/>
    <x v="0"/>
    <x v="0"/>
    <x v="0"/>
    <n v="17820"/>
    <x v="4"/>
  </r>
  <r>
    <x v="3"/>
    <n v="4180866157"/>
    <x v="0"/>
    <x v="9"/>
    <x v="0"/>
    <x v="0"/>
    <s v="win-031"/>
    <x v="0"/>
    <s v="4180866157(6604)"/>
    <x v="1"/>
    <x v="8"/>
    <x v="8"/>
    <x v="0"/>
    <x v="0"/>
    <x v="0"/>
    <x v="0"/>
    <x v="0"/>
    <n v="3"/>
    <x v="0"/>
    <n v="50182"/>
    <n v="150546"/>
    <x v="0"/>
    <x v="0"/>
    <x v="0"/>
    <x v="0"/>
    <n v="12044"/>
    <x v="4"/>
  </r>
  <r>
    <x v="7"/>
    <n v="4181059953"/>
    <x v="0"/>
    <x v="9"/>
    <x v="0"/>
    <x v="0"/>
    <s v="win-031"/>
    <x v="0"/>
    <s v="4181059953(3550)"/>
    <x v="1"/>
    <x v="2"/>
    <x v="2"/>
    <x v="0"/>
    <x v="0"/>
    <x v="0"/>
    <x v="0"/>
    <x v="0"/>
    <n v="20"/>
    <x v="0"/>
    <n v="73431"/>
    <n v="1468620"/>
    <x v="0"/>
    <x v="0"/>
    <x v="0"/>
    <x v="0"/>
    <n v="117490"/>
    <x v="4"/>
  </r>
  <r>
    <x v="3"/>
    <n v="4180865823"/>
    <x v="0"/>
    <x v="9"/>
    <x v="0"/>
    <x v="0"/>
    <s v="win-031"/>
    <x v="0"/>
    <s v="4180865823(3550)"/>
    <x v="1"/>
    <x v="1"/>
    <x v="1"/>
    <x v="0"/>
    <x v="0"/>
    <x v="0"/>
    <x v="0"/>
    <x v="0"/>
    <n v="9"/>
    <x v="0"/>
    <n v="55595"/>
    <n v="500355"/>
    <x v="0"/>
    <x v="0"/>
    <x v="0"/>
    <x v="0"/>
    <n v="40028"/>
    <x v="4"/>
  </r>
  <r>
    <x v="3"/>
    <n v="4180865823"/>
    <x v="0"/>
    <x v="9"/>
    <x v="0"/>
    <x v="0"/>
    <s v="win-031"/>
    <x v="0"/>
    <s v="4180865823(3550)"/>
    <x v="1"/>
    <x v="2"/>
    <x v="2"/>
    <x v="0"/>
    <x v="0"/>
    <x v="0"/>
    <x v="0"/>
    <x v="0"/>
    <n v="3"/>
    <x v="0"/>
    <n v="73431"/>
    <n v="220293"/>
    <x v="0"/>
    <x v="0"/>
    <x v="0"/>
    <x v="0"/>
    <n v="17623"/>
    <x v="4"/>
  </r>
  <r>
    <x v="3"/>
    <n v="4180865823"/>
    <x v="0"/>
    <x v="9"/>
    <x v="0"/>
    <x v="0"/>
    <s v="win-031"/>
    <x v="0"/>
    <s v="4180865823(3550)"/>
    <x v="1"/>
    <x v="9"/>
    <x v="9"/>
    <x v="0"/>
    <x v="0"/>
    <x v="0"/>
    <x v="0"/>
    <x v="0"/>
    <n v="9"/>
    <x v="0"/>
    <n v="70950"/>
    <n v="638550"/>
    <x v="0"/>
    <x v="0"/>
    <x v="0"/>
    <x v="0"/>
    <n v="51084"/>
    <x v="4"/>
  </r>
  <r>
    <x v="3"/>
    <n v="4180865823"/>
    <x v="0"/>
    <x v="9"/>
    <x v="0"/>
    <x v="0"/>
    <s v="win-031"/>
    <x v="0"/>
    <s v="4180865823(3550)"/>
    <x v="1"/>
    <x v="8"/>
    <x v="8"/>
    <x v="0"/>
    <x v="0"/>
    <x v="0"/>
    <x v="0"/>
    <x v="0"/>
    <n v="9"/>
    <x v="0"/>
    <n v="50182"/>
    <n v="451638"/>
    <x v="0"/>
    <x v="0"/>
    <x v="0"/>
    <x v="0"/>
    <n v="36131"/>
    <x v="4"/>
  </r>
  <r>
    <x v="3"/>
    <n v="4180865823"/>
    <x v="0"/>
    <x v="9"/>
    <x v="0"/>
    <x v="0"/>
    <s v="win-031"/>
    <x v="0"/>
    <s v="4180865823(3550)"/>
    <x v="1"/>
    <x v="10"/>
    <x v="10"/>
    <x v="0"/>
    <x v="0"/>
    <x v="0"/>
    <x v="0"/>
    <x v="0"/>
    <n v="6"/>
    <x v="0"/>
    <n v="74250"/>
    <n v="445500"/>
    <x v="0"/>
    <x v="0"/>
    <x v="0"/>
    <x v="0"/>
    <n v="35640"/>
    <x v="4"/>
  </r>
  <r>
    <x v="3"/>
    <n v="4180865823"/>
    <x v="0"/>
    <x v="9"/>
    <x v="0"/>
    <x v="0"/>
    <s v="win-031"/>
    <x v="0"/>
    <s v="4180865823(3550)"/>
    <x v="1"/>
    <x v="11"/>
    <x v="11"/>
    <x v="0"/>
    <x v="0"/>
    <x v="0"/>
    <x v="0"/>
    <x v="0"/>
    <n v="3"/>
    <x v="0"/>
    <n v="46000"/>
    <n v="138000"/>
    <x v="0"/>
    <x v="0"/>
    <x v="0"/>
    <x v="0"/>
    <n v="11040"/>
    <x v="4"/>
  </r>
  <r>
    <x v="8"/>
    <n v="4181137009"/>
    <x v="0"/>
    <x v="9"/>
    <x v="0"/>
    <x v="0"/>
    <s v="win-072"/>
    <x v="0"/>
    <s v="4181137009(5778)"/>
    <x v="1"/>
    <x v="0"/>
    <x v="0"/>
    <x v="0"/>
    <x v="0"/>
    <x v="0"/>
    <x v="0"/>
    <x v="0"/>
    <n v="10"/>
    <x v="0"/>
    <n v="111058"/>
    <n v="1110580"/>
    <x v="0"/>
    <x v="0"/>
    <x v="0"/>
    <x v="0"/>
    <n v="88846"/>
    <x v="4"/>
  </r>
  <r>
    <x v="8"/>
    <n v="4181137009"/>
    <x v="0"/>
    <x v="9"/>
    <x v="0"/>
    <x v="0"/>
    <s v="win-072"/>
    <x v="0"/>
    <s v="4181137009(5778)"/>
    <x v="1"/>
    <x v="2"/>
    <x v="2"/>
    <x v="0"/>
    <x v="0"/>
    <x v="0"/>
    <x v="0"/>
    <x v="0"/>
    <n v="10"/>
    <x v="0"/>
    <n v="73431"/>
    <n v="734310"/>
    <x v="0"/>
    <x v="0"/>
    <x v="0"/>
    <x v="0"/>
    <n v="58745"/>
    <x v="4"/>
  </r>
  <r>
    <x v="8"/>
    <n v="4181137009"/>
    <x v="0"/>
    <x v="9"/>
    <x v="0"/>
    <x v="0"/>
    <s v="win-072"/>
    <x v="0"/>
    <s v="4181137009(5778)"/>
    <x v="1"/>
    <x v="11"/>
    <x v="11"/>
    <x v="0"/>
    <x v="0"/>
    <x v="0"/>
    <x v="0"/>
    <x v="0"/>
    <n v="10"/>
    <x v="0"/>
    <n v="46000"/>
    <n v="460000"/>
    <x v="0"/>
    <x v="0"/>
    <x v="0"/>
    <x v="0"/>
    <n v="36800"/>
    <x v="4"/>
  </r>
  <r>
    <x v="8"/>
    <n v="4181137009"/>
    <x v="0"/>
    <x v="9"/>
    <x v="0"/>
    <x v="0"/>
    <s v="win-072"/>
    <x v="0"/>
    <s v="4181137009(5778)"/>
    <x v="1"/>
    <x v="10"/>
    <x v="10"/>
    <x v="0"/>
    <x v="0"/>
    <x v="0"/>
    <x v="0"/>
    <x v="0"/>
    <n v="5"/>
    <x v="0"/>
    <n v="74250"/>
    <n v="371250"/>
    <x v="0"/>
    <x v="0"/>
    <x v="0"/>
    <x v="0"/>
    <n v="29700"/>
    <x v="4"/>
  </r>
  <r>
    <x v="6"/>
    <n v="4180971346"/>
    <x v="0"/>
    <x v="9"/>
    <x v="0"/>
    <x v="0"/>
    <s v="win-072"/>
    <x v="0"/>
    <s v="4180971346(5778)"/>
    <x v="1"/>
    <x v="10"/>
    <x v="10"/>
    <x v="0"/>
    <x v="0"/>
    <x v="0"/>
    <x v="0"/>
    <x v="0"/>
    <n v="5"/>
    <x v="0"/>
    <n v="74250"/>
    <n v="371250"/>
    <x v="0"/>
    <x v="0"/>
    <x v="0"/>
    <x v="0"/>
    <n v="29700"/>
    <x v="4"/>
  </r>
  <r>
    <x v="6"/>
    <n v="4180971346"/>
    <x v="0"/>
    <x v="9"/>
    <x v="0"/>
    <x v="0"/>
    <s v="win-072"/>
    <x v="0"/>
    <s v="4180971346(5778)"/>
    <x v="1"/>
    <x v="8"/>
    <x v="8"/>
    <x v="0"/>
    <x v="0"/>
    <x v="0"/>
    <x v="0"/>
    <x v="0"/>
    <n v="4"/>
    <x v="0"/>
    <n v="50182"/>
    <n v="200728"/>
    <x v="0"/>
    <x v="0"/>
    <x v="0"/>
    <x v="0"/>
    <n v="16058"/>
    <x v="4"/>
  </r>
  <r>
    <x v="6"/>
    <n v="4180971374"/>
    <x v="0"/>
    <x v="9"/>
    <x v="0"/>
    <x v="0"/>
    <s v="win-072"/>
    <x v="0"/>
    <s v="4180971374(6320)"/>
    <x v="1"/>
    <x v="10"/>
    <x v="10"/>
    <x v="0"/>
    <x v="0"/>
    <x v="0"/>
    <x v="0"/>
    <x v="0"/>
    <n v="3"/>
    <x v="0"/>
    <n v="74250"/>
    <n v="222750"/>
    <x v="0"/>
    <x v="0"/>
    <x v="0"/>
    <x v="0"/>
    <n v="17820"/>
    <x v="4"/>
  </r>
  <r>
    <x v="6"/>
    <n v="4180971374"/>
    <x v="0"/>
    <x v="9"/>
    <x v="0"/>
    <x v="0"/>
    <s v="win-072"/>
    <x v="0"/>
    <s v="4180971374(6320)"/>
    <x v="1"/>
    <x v="0"/>
    <x v="0"/>
    <x v="0"/>
    <x v="0"/>
    <x v="0"/>
    <x v="0"/>
    <x v="0"/>
    <n v="5"/>
    <x v="0"/>
    <n v="111058"/>
    <n v="555290"/>
    <x v="0"/>
    <x v="0"/>
    <x v="0"/>
    <x v="0"/>
    <n v="44423"/>
    <x v="4"/>
  </r>
  <r>
    <x v="6"/>
    <n v="4180971374"/>
    <x v="0"/>
    <x v="9"/>
    <x v="0"/>
    <x v="0"/>
    <s v="win-072"/>
    <x v="0"/>
    <s v="4180971374(6320)"/>
    <x v="1"/>
    <x v="2"/>
    <x v="2"/>
    <x v="0"/>
    <x v="0"/>
    <x v="0"/>
    <x v="0"/>
    <x v="0"/>
    <n v="10"/>
    <x v="0"/>
    <n v="73431"/>
    <n v="734310"/>
    <x v="0"/>
    <x v="0"/>
    <x v="0"/>
    <x v="0"/>
    <n v="58745"/>
    <x v="4"/>
  </r>
  <r>
    <x v="6"/>
    <n v="4180971316"/>
    <x v="0"/>
    <x v="9"/>
    <x v="0"/>
    <x v="0"/>
    <s v="win-072"/>
    <x v="0"/>
    <s v="4180971316(5064)"/>
    <x v="1"/>
    <x v="11"/>
    <x v="11"/>
    <x v="0"/>
    <x v="0"/>
    <x v="0"/>
    <x v="0"/>
    <x v="0"/>
    <n v="10"/>
    <x v="0"/>
    <n v="46000"/>
    <n v="460000"/>
    <x v="0"/>
    <x v="0"/>
    <x v="0"/>
    <x v="0"/>
    <n v="36800"/>
    <x v="4"/>
  </r>
  <r>
    <x v="6"/>
    <n v="4180971316"/>
    <x v="0"/>
    <x v="9"/>
    <x v="0"/>
    <x v="0"/>
    <s v="win-072"/>
    <x v="0"/>
    <s v="4180971316(5064)"/>
    <x v="1"/>
    <x v="10"/>
    <x v="10"/>
    <x v="0"/>
    <x v="0"/>
    <x v="0"/>
    <x v="0"/>
    <x v="0"/>
    <n v="10"/>
    <x v="0"/>
    <n v="74250"/>
    <n v="742500"/>
    <x v="0"/>
    <x v="0"/>
    <x v="0"/>
    <x v="0"/>
    <n v="59400"/>
    <x v="4"/>
  </r>
  <r>
    <x v="6"/>
    <n v="4180971333"/>
    <x v="0"/>
    <x v="9"/>
    <x v="0"/>
    <x v="0"/>
    <s v="win-072"/>
    <x v="0"/>
    <s v="4180971333(5381)"/>
    <x v="1"/>
    <x v="8"/>
    <x v="8"/>
    <x v="0"/>
    <x v="0"/>
    <x v="0"/>
    <x v="0"/>
    <x v="0"/>
    <n v="4"/>
    <x v="0"/>
    <n v="50182"/>
    <n v="200728"/>
    <x v="0"/>
    <x v="0"/>
    <x v="0"/>
    <x v="0"/>
    <n v="16058"/>
    <x v="4"/>
  </r>
  <r>
    <x v="6"/>
    <n v="4180971333"/>
    <x v="0"/>
    <x v="9"/>
    <x v="0"/>
    <x v="0"/>
    <s v="win-072"/>
    <x v="0"/>
    <s v="4180971333(5381)"/>
    <x v="1"/>
    <x v="10"/>
    <x v="10"/>
    <x v="0"/>
    <x v="0"/>
    <x v="0"/>
    <x v="0"/>
    <x v="0"/>
    <n v="10"/>
    <x v="0"/>
    <n v="74250"/>
    <n v="742500"/>
    <x v="0"/>
    <x v="0"/>
    <x v="0"/>
    <x v="0"/>
    <n v="59400"/>
    <x v="4"/>
  </r>
  <r>
    <x v="6"/>
    <n v="4180971334"/>
    <x v="0"/>
    <x v="9"/>
    <x v="0"/>
    <x v="0"/>
    <s v="win-072"/>
    <x v="0"/>
    <s v="4180971334(5382)"/>
    <x v="1"/>
    <x v="0"/>
    <x v="0"/>
    <x v="0"/>
    <x v="0"/>
    <x v="0"/>
    <x v="0"/>
    <x v="0"/>
    <n v="10"/>
    <x v="0"/>
    <n v="111058"/>
    <n v="1110580"/>
    <x v="0"/>
    <x v="0"/>
    <x v="0"/>
    <x v="0"/>
    <n v="88846"/>
    <x v="4"/>
  </r>
  <r>
    <x v="6"/>
    <n v="4180971334"/>
    <x v="0"/>
    <x v="9"/>
    <x v="0"/>
    <x v="0"/>
    <s v="win-072"/>
    <x v="0"/>
    <s v="4180971334(5382)"/>
    <x v="1"/>
    <x v="10"/>
    <x v="10"/>
    <x v="0"/>
    <x v="0"/>
    <x v="0"/>
    <x v="0"/>
    <x v="0"/>
    <n v="10"/>
    <x v="0"/>
    <n v="74250"/>
    <n v="742500"/>
    <x v="0"/>
    <x v="0"/>
    <x v="0"/>
    <x v="0"/>
    <n v="59400"/>
    <x v="4"/>
  </r>
  <r>
    <x v="6"/>
    <n v="4180971313"/>
    <x v="0"/>
    <x v="9"/>
    <x v="0"/>
    <x v="0"/>
    <s v="win-072"/>
    <x v="0"/>
    <s v="4180971313(5001)"/>
    <x v="1"/>
    <x v="10"/>
    <x v="10"/>
    <x v="0"/>
    <x v="0"/>
    <x v="0"/>
    <x v="0"/>
    <x v="0"/>
    <n v="10"/>
    <x v="0"/>
    <n v="74250"/>
    <n v="742500"/>
    <x v="0"/>
    <x v="0"/>
    <x v="0"/>
    <x v="0"/>
    <n v="59400"/>
    <x v="4"/>
  </r>
  <r>
    <x v="6"/>
    <n v="4180971313"/>
    <x v="0"/>
    <x v="9"/>
    <x v="0"/>
    <x v="0"/>
    <s v="win-072"/>
    <x v="0"/>
    <s v="4180971313(5001)"/>
    <x v="1"/>
    <x v="11"/>
    <x v="11"/>
    <x v="0"/>
    <x v="0"/>
    <x v="0"/>
    <x v="0"/>
    <x v="0"/>
    <n v="10"/>
    <x v="0"/>
    <n v="46000"/>
    <n v="460000"/>
    <x v="0"/>
    <x v="0"/>
    <x v="0"/>
    <x v="0"/>
    <n v="36800"/>
    <x v="4"/>
  </r>
  <r>
    <x v="6"/>
    <n v="4180971336"/>
    <x v="0"/>
    <x v="9"/>
    <x v="0"/>
    <x v="0"/>
    <s v="win-034"/>
    <x v="0"/>
    <s v="4180971336(5438)"/>
    <x v="1"/>
    <x v="0"/>
    <x v="0"/>
    <x v="0"/>
    <x v="0"/>
    <x v="0"/>
    <x v="0"/>
    <x v="0"/>
    <n v="6"/>
    <x v="0"/>
    <n v="111058"/>
    <n v="666348"/>
    <x v="0"/>
    <x v="0"/>
    <x v="0"/>
    <x v="0"/>
    <n v="53308"/>
    <x v="4"/>
  </r>
  <r>
    <x v="6"/>
    <n v="4180971336"/>
    <x v="0"/>
    <x v="9"/>
    <x v="0"/>
    <x v="0"/>
    <s v="win-034"/>
    <x v="0"/>
    <s v="4180971336(5438)"/>
    <x v="1"/>
    <x v="10"/>
    <x v="10"/>
    <x v="0"/>
    <x v="0"/>
    <x v="0"/>
    <x v="0"/>
    <x v="0"/>
    <n v="6"/>
    <x v="0"/>
    <n v="74250"/>
    <n v="445500"/>
    <x v="0"/>
    <x v="0"/>
    <x v="0"/>
    <x v="0"/>
    <n v="35640"/>
    <x v="4"/>
  </r>
  <r>
    <x v="6"/>
    <n v="4180971336"/>
    <x v="0"/>
    <x v="9"/>
    <x v="0"/>
    <x v="0"/>
    <s v="win-034"/>
    <x v="0"/>
    <s v="4180971336(5438)"/>
    <x v="1"/>
    <x v="1"/>
    <x v="1"/>
    <x v="0"/>
    <x v="0"/>
    <x v="0"/>
    <x v="0"/>
    <x v="0"/>
    <n v="4"/>
    <x v="0"/>
    <n v="55595"/>
    <n v="222380"/>
    <x v="0"/>
    <x v="0"/>
    <x v="0"/>
    <x v="0"/>
    <n v="17790"/>
    <x v="4"/>
  </r>
  <r>
    <x v="6"/>
    <n v="4180971336"/>
    <x v="0"/>
    <x v="9"/>
    <x v="0"/>
    <x v="0"/>
    <s v="win-034"/>
    <x v="0"/>
    <s v="4180971336(5438)"/>
    <x v="1"/>
    <x v="8"/>
    <x v="8"/>
    <x v="0"/>
    <x v="0"/>
    <x v="0"/>
    <x v="0"/>
    <x v="0"/>
    <n v="4"/>
    <x v="0"/>
    <n v="50182"/>
    <n v="200728"/>
    <x v="0"/>
    <x v="0"/>
    <x v="0"/>
    <x v="0"/>
    <n v="16058"/>
    <x v="4"/>
  </r>
  <r>
    <x v="6"/>
    <n v="4180971336"/>
    <x v="0"/>
    <x v="9"/>
    <x v="0"/>
    <x v="0"/>
    <s v="win-034"/>
    <x v="0"/>
    <s v="4180971336(5438)"/>
    <x v="1"/>
    <x v="11"/>
    <x v="11"/>
    <x v="0"/>
    <x v="0"/>
    <x v="0"/>
    <x v="0"/>
    <x v="0"/>
    <n v="4"/>
    <x v="0"/>
    <n v="46000"/>
    <n v="184000"/>
    <x v="0"/>
    <x v="0"/>
    <x v="0"/>
    <x v="0"/>
    <n v="14720"/>
    <x v="4"/>
  </r>
  <r>
    <x v="6"/>
    <n v="4180971324"/>
    <x v="0"/>
    <x v="9"/>
    <x v="0"/>
    <x v="0"/>
    <s v="win-034"/>
    <x v="0"/>
    <s v="4180971324(5311)"/>
    <x v="1"/>
    <x v="10"/>
    <x v="10"/>
    <x v="0"/>
    <x v="0"/>
    <x v="0"/>
    <x v="0"/>
    <x v="0"/>
    <n v="10"/>
    <x v="0"/>
    <n v="74250"/>
    <n v="742500"/>
    <x v="0"/>
    <x v="0"/>
    <x v="0"/>
    <x v="0"/>
    <n v="59400"/>
    <x v="4"/>
  </r>
  <r>
    <x v="6"/>
    <n v="4180971324"/>
    <x v="0"/>
    <x v="9"/>
    <x v="0"/>
    <x v="0"/>
    <s v="win-034"/>
    <x v="0"/>
    <s v="4180971324(5311)"/>
    <x v="1"/>
    <x v="11"/>
    <x v="11"/>
    <x v="0"/>
    <x v="0"/>
    <x v="0"/>
    <x v="0"/>
    <x v="0"/>
    <n v="4"/>
    <x v="0"/>
    <n v="46000"/>
    <n v="184000"/>
    <x v="0"/>
    <x v="0"/>
    <x v="0"/>
    <x v="0"/>
    <n v="14720"/>
    <x v="4"/>
  </r>
  <r>
    <x v="6"/>
    <n v="4180971326"/>
    <x v="0"/>
    <x v="9"/>
    <x v="0"/>
    <x v="0"/>
    <s v="win-034"/>
    <x v="0"/>
    <s v="4180971326(5322)"/>
    <x v="1"/>
    <x v="1"/>
    <x v="1"/>
    <x v="0"/>
    <x v="0"/>
    <x v="0"/>
    <x v="0"/>
    <x v="0"/>
    <n v="4"/>
    <x v="0"/>
    <n v="55595"/>
    <n v="222380"/>
    <x v="0"/>
    <x v="0"/>
    <x v="0"/>
    <x v="0"/>
    <n v="17790"/>
    <x v="4"/>
  </r>
  <r>
    <x v="6"/>
    <n v="4180971326"/>
    <x v="0"/>
    <x v="9"/>
    <x v="0"/>
    <x v="0"/>
    <s v="win-034"/>
    <x v="0"/>
    <s v="4180971326(5322)"/>
    <x v="1"/>
    <x v="10"/>
    <x v="10"/>
    <x v="0"/>
    <x v="0"/>
    <x v="0"/>
    <x v="0"/>
    <x v="0"/>
    <n v="6"/>
    <x v="0"/>
    <n v="74250"/>
    <n v="445500"/>
    <x v="0"/>
    <x v="0"/>
    <x v="0"/>
    <x v="0"/>
    <n v="35640"/>
    <x v="4"/>
  </r>
  <r>
    <x v="6"/>
    <n v="4180971326"/>
    <x v="0"/>
    <x v="9"/>
    <x v="0"/>
    <x v="0"/>
    <s v="win-034"/>
    <x v="0"/>
    <s v="4180971326(5322)"/>
    <x v="1"/>
    <x v="11"/>
    <x v="11"/>
    <x v="0"/>
    <x v="0"/>
    <x v="0"/>
    <x v="0"/>
    <x v="0"/>
    <n v="4"/>
    <x v="0"/>
    <n v="46000"/>
    <n v="184000"/>
    <x v="0"/>
    <x v="0"/>
    <x v="0"/>
    <x v="0"/>
    <n v="14720"/>
    <x v="4"/>
  </r>
  <r>
    <x v="6"/>
    <n v="4180971326"/>
    <x v="0"/>
    <x v="9"/>
    <x v="0"/>
    <x v="0"/>
    <s v="win-034"/>
    <x v="0"/>
    <s v="4180971326(5322)"/>
    <x v="1"/>
    <x v="8"/>
    <x v="8"/>
    <x v="0"/>
    <x v="0"/>
    <x v="0"/>
    <x v="0"/>
    <x v="0"/>
    <n v="4"/>
    <x v="0"/>
    <n v="50182"/>
    <n v="200728"/>
    <x v="0"/>
    <x v="0"/>
    <x v="0"/>
    <x v="0"/>
    <n v="16058"/>
    <x v="4"/>
  </r>
  <r>
    <x v="6"/>
    <n v="4180970738"/>
    <x v="0"/>
    <x v="9"/>
    <x v="0"/>
    <x v="0"/>
    <s v="win-034"/>
    <x v="0"/>
    <s v="4180970738(2acp)"/>
    <x v="1"/>
    <x v="10"/>
    <x v="10"/>
    <x v="0"/>
    <x v="0"/>
    <x v="0"/>
    <x v="0"/>
    <x v="0"/>
    <n v="6"/>
    <x v="0"/>
    <n v="74250"/>
    <n v="445500"/>
    <x v="0"/>
    <x v="0"/>
    <x v="0"/>
    <x v="0"/>
    <n v="35640"/>
    <x v="4"/>
  </r>
  <r>
    <x v="6"/>
    <n v="4180970738"/>
    <x v="0"/>
    <x v="9"/>
    <x v="0"/>
    <x v="0"/>
    <s v="win-034"/>
    <x v="0"/>
    <s v="4180970738(2acp)"/>
    <x v="1"/>
    <x v="2"/>
    <x v="2"/>
    <x v="0"/>
    <x v="0"/>
    <x v="0"/>
    <x v="0"/>
    <x v="0"/>
    <n v="35"/>
    <x v="0"/>
    <n v="73431"/>
    <n v="2570085"/>
    <x v="0"/>
    <x v="0"/>
    <x v="0"/>
    <x v="0"/>
    <n v="205607"/>
    <x v="4"/>
  </r>
  <r>
    <x v="6"/>
    <n v="4180970738"/>
    <x v="0"/>
    <x v="9"/>
    <x v="0"/>
    <x v="0"/>
    <s v="win-034"/>
    <x v="0"/>
    <s v="4180970738(2acp)"/>
    <x v="1"/>
    <x v="11"/>
    <x v="11"/>
    <x v="0"/>
    <x v="0"/>
    <x v="0"/>
    <x v="0"/>
    <x v="0"/>
    <n v="4"/>
    <x v="0"/>
    <n v="46000"/>
    <n v="184000"/>
    <x v="0"/>
    <x v="0"/>
    <x v="0"/>
    <x v="0"/>
    <n v="14720"/>
    <x v="4"/>
  </r>
  <r>
    <x v="6"/>
    <n v="4180970738"/>
    <x v="0"/>
    <x v="9"/>
    <x v="0"/>
    <x v="0"/>
    <s v="win-034"/>
    <x v="0"/>
    <s v="4180970738(2acp)"/>
    <x v="1"/>
    <x v="0"/>
    <x v="0"/>
    <x v="0"/>
    <x v="0"/>
    <x v="0"/>
    <x v="0"/>
    <x v="0"/>
    <n v="5"/>
    <x v="0"/>
    <n v="111058"/>
    <n v="555290"/>
    <x v="0"/>
    <x v="0"/>
    <x v="0"/>
    <x v="0"/>
    <n v="44423"/>
    <x v="4"/>
  </r>
  <r>
    <x v="6"/>
    <n v="4180970738"/>
    <x v="0"/>
    <x v="9"/>
    <x v="0"/>
    <x v="0"/>
    <s v="win-034"/>
    <x v="0"/>
    <s v="4180970738(2acp)"/>
    <x v="1"/>
    <x v="8"/>
    <x v="8"/>
    <x v="0"/>
    <x v="0"/>
    <x v="0"/>
    <x v="0"/>
    <x v="0"/>
    <n v="12"/>
    <x v="0"/>
    <n v="50182"/>
    <n v="602184"/>
    <x v="0"/>
    <x v="0"/>
    <x v="0"/>
    <x v="0"/>
    <n v="48175"/>
    <x v="4"/>
  </r>
  <r>
    <x v="6"/>
    <n v="4180970738"/>
    <x v="0"/>
    <x v="9"/>
    <x v="0"/>
    <x v="0"/>
    <s v="win-034"/>
    <x v="0"/>
    <s v="4180970738(2acp)"/>
    <x v="1"/>
    <x v="1"/>
    <x v="1"/>
    <x v="0"/>
    <x v="0"/>
    <x v="0"/>
    <x v="0"/>
    <x v="0"/>
    <n v="5"/>
    <x v="0"/>
    <n v="55595"/>
    <n v="277975"/>
    <x v="0"/>
    <x v="0"/>
    <x v="0"/>
    <x v="0"/>
    <n v="22238"/>
    <x v="4"/>
  </r>
  <r>
    <x v="6"/>
    <n v="4180970738"/>
    <x v="0"/>
    <x v="9"/>
    <x v="0"/>
    <x v="0"/>
    <s v="win-034"/>
    <x v="0"/>
    <s v="4180970738(2acp)"/>
    <x v="1"/>
    <x v="12"/>
    <x v="12"/>
    <x v="0"/>
    <x v="0"/>
    <x v="0"/>
    <x v="0"/>
    <x v="0"/>
    <n v="5"/>
    <x v="0"/>
    <n v="49500"/>
    <n v="247500"/>
    <x v="0"/>
    <x v="0"/>
    <x v="0"/>
    <x v="0"/>
    <n v="19800"/>
    <x v="4"/>
  </r>
  <r>
    <x v="6"/>
    <n v="4180971329"/>
    <x v="0"/>
    <x v="9"/>
    <x v="0"/>
    <x v="0"/>
    <s v="win-034"/>
    <x v="0"/>
    <s v="4180971329(5349)"/>
    <x v="1"/>
    <x v="8"/>
    <x v="8"/>
    <x v="0"/>
    <x v="0"/>
    <x v="0"/>
    <x v="0"/>
    <x v="0"/>
    <n v="4"/>
    <x v="0"/>
    <n v="50182"/>
    <n v="200728"/>
    <x v="0"/>
    <x v="0"/>
    <x v="0"/>
    <x v="0"/>
    <n v="16058"/>
    <x v="4"/>
  </r>
  <r>
    <x v="6"/>
    <n v="4180971329"/>
    <x v="0"/>
    <x v="9"/>
    <x v="0"/>
    <x v="0"/>
    <s v="win-034"/>
    <x v="0"/>
    <s v="4180971329(5349)"/>
    <x v="1"/>
    <x v="11"/>
    <x v="11"/>
    <x v="0"/>
    <x v="0"/>
    <x v="0"/>
    <x v="0"/>
    <x v="0"/>
    <n v="4"/>
    <x v="0"/>
    <n v="46000"/>
    <n v="184000"/>
    <x v="0"/>
    <x v="0"/>
    <x v="0"/>
    <x v="0"/>
    <n v="14720"/>
    <x v="4"/>
  </r>
  <r>
    <x v="6"/>
    <n v="4180971329"/>
    <x v="0"/>
    <x v="9"/>
    <x v="0"/>
    <x v="0"/>
    <s v="win-034"/>
    <x v="0"/>
    <s v="4180971329(5349)"/>
    <x v="1"/>
    <x v="10"/>
    <x v="10"/>
    <x v="0"/>
    <x v="0"/>
    <x v="0"/>
    <x v="0"/>
    <x v="0"/>
    <n v="6"/>
    <x v="0"/>
    <n v="74250"/>
    <n v="445500"/>
    <x v="0"/>
    <x v="0"/>
    <x v="0"/>
    <x v="0"/>
    <n v="35640"/>
    <x v="4"/>
  </r>
  <r>
    <x v="6"/>
    <n v="4180971329"/>
    <x v="0"/>
    <x v="9"/>
    <x v="0"/>
    <x v="0"/>
    <s v="win-034"/>
    <x v="0"/>
    <s v="4180971329(5349)"/>
    <x v="1"/>
    <x v="0"/>
    <x v="0"/>
    <x v="0"/>
    <x v="0"/>
    <x v="0"/>
    <x v="0"/>
    <x v="0"/>
    <n v="10"/>
    <x v="0"/>
    <n v="111058"/>
    <n v="1110580"/>
    <x v="0"/>
    <x v="0"/>
    <x v="0"/>
    <x v="0"/>
    <n v="88846"/>
    <x v="4"/>
  </r>
  <r>
    <x v="6"/>
    <n v="4180971329"/>
    <x v="0"/>
    <x v="9"/>
    <x v="0"/>
    <x v="0"/>
    <s v="win-034"/>
    <x v="0"/>
    <s v="4180971329(5349)"/>
    <x v="1"/>
    <x v="2"/>
    <x v="2"/>
    <x v="0"/>
    <x v="0"/>
    <x v="0"/>
    <x v="0"/>
    <x v="0"/>
    <n v="10"/>
    <x v="0"/>
    <n v="73431"/>
    <n v="734310"/>
    <x v="0"/>
    <x v="0"/>
    <x v="0"/>
    <x v="0"/>
    <n v="58745"/>
    <x v="4"/>
  </r>
  <r>
    <x v="6"/>
    <n v="4180971364"/>
    <x v="0"/>
    <x v="9"/>
    <x v="0"/>
    <x v="0"/>
    <s v="win-034"/>
    <x v="0"/>
    <s v="4180971364(6233)"/>
    <x v="1"/>
    <x v="8"/>
    <x v="8"/>
    <x v="0"/>
    <x v="0"/>
    <x v="0"/>
    <x v="0"/>
    <x v="0"/>
    <n v="4"/>
    <x v="0"/>
    <n v="50182"/>
    <n v="200728"/>
    <x v="0"/>
    <x v="0"/>
    <x v="0"/>
    <x v="0"/>
    <n v="16058"/>
    <x v="4"/>
  </r>
  <r>
    <x v="6"/>
    <n v="4180971364"/>
    <x v="0"/>
    <x v="9"/>
    <x v="0"/>
    <x v="0"/>
    <s v="win-034"/>
    <x v="0"/>
    <s v="4180971364(6233)"/>
    <x v="1"/>
    <x v="11"/>
    <x v="11"/>
    <x v="0"/>
    <x v="0"/>
    <x v="0"/>
    <x v="0"/>
    <x v="0"/>
    <n v="4"/>
    <x v="0"/>
    <n v="46000"/>
    <n v="184000"/>
    <x v="0"/>
    <x v="0"/>
    <x v="0"/>
    <x v="0"/>
    <n v="14720"/>
    <x v="4"/>
  </r>
  <r>
    <x v="6"/>
    <n v="4180971364"/>
    <x v="0"/>
    <x v="9"/>
    <x v="0"/>
    <x v="0"/>
    <s v="win-034"/>
    <x v="0"/>
    <s v="4180971364(6233)"/>
    <x v="1"/>
    <x v="2"/>
    <x v="2"/>
    <x v="0"/>
    <x v="0"/>
    <x v="0"/>
    <x v="0"/>
    <x v="0"/>
    <n v="4"/>
    <x v="0"/>
    <n v="73431"/>
    <n v="293724"/>
    <x v="0"/>
    <x v="0"/>
    <x v="0"/>
    <x v="0"/>
    <n v="23498"/>
    <x v="4"/>
  </r>
  <r>
    <x v="6"/>
    <n v="4180971364"/>
    <x v="0"/>
    <x v="9"/>
    <x v="0"/>
    <x v="0"/>
    <s v="win-034"/>
    <x v="0"/>
    <s v="4180971364(6233)"/>
    <x v="1"/>
    <x v="10"/>
    <x v="10"/>
    <x v="0"/>
    <x v="0"/>
    <x v="0"/>
    <x v="0"/>
    <x v="0"/>
    <n v="10"/>
    <x v="0"/>
    <n v="74250"/>
    <n v="742500"/>
    <x v="0"/>
    <x v="0"/>
    <x v="0"/>
    <x v="0"/>
    <n v="59400"/>
    <x v="4"/>
  </r>
  <r>
    <x v="6"/>
    <n v="4180971364"/>
    <x v="0"/>
    <x v="9"/>
    <x v="0"/>
    <x v="0"/>
    <s v="win-034"/>
    <x v="0"/>
    <s v="4180971364(6233)"/>
    <x v="1"/>
    <x v="0"/>
    <x v="0"/>
    <x v="0"/>
    <x v="0"/>
    <x v="0"/>
    <x v="0"/>
    <x v="0"/>
    <n v="10"/>
    <x v="0"/>
    <n v="111058"/>
    <n v="1110580"/>
    <x v="0"/>
    <x v="0"/>
    <x v="0"/>
    <x v="0"/>
    <n v="88846"/>
    <x v="4"/>
  </r>
  <r>
    <x v="6"/>
    <n v="4180971285"/>
    <x v="0"/>
    <x v="9"/>
    <x v="0"/>
    <x v="0"/>
    <s v="win-034"/>
    <x v="0"/>
    <s v="4180971285(2ads)"/>
    <x v="1"/>
    <x v="2"/>
    <x v="2"/>
    <x v="0"/>
    <x v="0"/>
    <x v="0"/>
    <x v="0"/>
    <x v="0"/>
    <n v="10"/>
    <x v="0"/>
    <n v="73431"/>
    <n v="734310"/>
    <x v="0"/>
    <x v="0"/>
    <x v="0"/>
    <x v="0"/>
    <n v="58745"/>
    <x v="4"/>
  </r>
  <r>
    <x v="6"/>
    <n v="4180971285"/>
    <x v="0"/>
    <x v="9"/>
    <x v="0"/>
    <x v="0"/>
    <s v="win-034"/>
    <x v="0"/>
    <s v="4180971285(2ads)"/>
    <x v="1"/>
    <x v="1"/>
    <x v="1"/>
    <x v="0"/>
    <x v="0"/>
    <x v="0"/>
    <x v="0"/>
    <x v="0"/>
    <n v="4"/>
    <x v="0"/>
    <n v="55595"/>
    <n v="222380"/>
    <x v="0"/>
    <x v="0"/>
    <x v="0"/>
    <x v="0"/>
    <n v="17790"/>
    <x v="4"/>
  </r>
  <r>
    <x v="6"/>
    <n v="4180971285"/>
    <x v="0"/>
    <x v="9"/>
    <x v="0"/>
    <x v="0"/>
    <s v="win-034"/>
    <x v="0"/>
    <s v="4180971285(2ads)"/>
    <x v="1"/>
    <x v="10"/>
    <x v="10"/>
    <x v="0"/>
    <x v="0"/>
    <x v="0"/>
    <x v="0"/>
    <x v="0"/>
    <n v="6"/>
    <x v="0"/>
    <n v="74250"/>
    <n v="445500"/>
    <x v="0"/>
    <x v="0"/>
    <x v="0"/>
    <x v="0"/>
    <n v="35640"/>
    <x v="4"/>
  </r>
  <r>
    <x v="6"/>
    <n v="4180971285"/>
    <x v="0"/>
    <x v="9"/>
    <x v="0"/>
    <x v="0"/>
    <s v="win-034"/>
    <x v="0"/>
    <s v="4180971285(2ads)"/>
    <x v="1"/>
    <x v="8"/>
    <x v="8"/>
    <x v="0"/>
    <x v="0"/>
    <x v="0"/>
    <x v="0"/>
    <x v="0"/>
    <n v="4"/>
    <x v="0"/>
    <n v="50182"/>
    <n v="200728"/>
    <x v="0"/>
    <x v="0"/>
    <x v="0"/>
    <x v="0"/>
    <n v="16058"/>
    <x v="4"/>
  </r>
  <r>
    <x v="6"/>
    <n v="4180971285"/>
    <x v="0"/>
    <x v="9"/>
    <x v="0"/>
    <x v="0"/>
    <s v="win-034"/>
    <x v="0"/>
    <s v="4180971285(2ads)"/>
    <x v="1"/>
    <x v="11"/>
    <x v="11"/>
    <x v="0"/>
    <x v="0"/>
    <x v="0"/>
    <x v="0"/>
    <x v="0"/>
    <n v="10"/>
    <x v="0"/>
    <n v="46000"/>
    <n v="460000"/>
    <x v="0"/>
    <x v="0"/>
    <x v="0"/>
    <x v="0"/>
    <n v="36800"/>
    <x v="4"/>
  </r>
  <r>
    <x v="6"/>
    <n v="4180971285"/>
    <x v="0"/>
    <x v="9"/>
    <x v="0"/>
    <x v="0"/>
    <s v="win-034"/>
    <x v="0"/>
    <s v="4180971285(2ads)"/>
    <x v="1"/>
    <x v="0"/>
    <x v="0"/>
    <x v="0"/>
    <x v="0"/>
    <x v="0"/>
    <x v="0"/>
    <x v="0"/>
    <n v="5"/>
    <x v="0"/>
    <n v="111058"/>
    <n v="555290"/>
    <x v="0"/>
    <x v="0"/>
    <x v="0"/>
    <x v="0"/>
    <n v="44423"/>
    <x v="4"/>
  </r>
  <r>
    <x v="6"/>
    <n v="4180971328"/>
    <x v="0"/>
    <x v="9"/>
    <x v="0"/>
    <x v="0"/>
    <s v="win-034"/>
    <x v="0"/>
    <s v="4180971328(5348)"/>
    <x v="1"/>
    <x v="10"/>
    <x v="10"/>
    <x v="0"/>
    <x v="0"/>
    <x v="0"/>
    <x v="0"/>
    <x v="0"/>
    <n v="10"/>
    <x v="0"/>
    <n v="74250"/>
    <n v="742500"/>
    <x v="0"/>
    <x v="0"/>
    <x v="0"/>
    <x v="0"/>
    <n v="59400"/>
    <x v="4"/>
  </r>
  <r>
    <x v="6"/>
    <n v="4180971328"/>
    <x v="0"/>
    <x v="9"/>
    <x v="0"/>
    <x v="0"/>
    <s v="win-034"/>
    <x v="0"/>
    <s v="4180971328(5348)"/>
    <x v="1"/>
    <x v="2"/>
    <x v="2"/>
    <x v="0"/>
    <x v="0"/>
    <x v="0"/>
    <x v="0"/>
    <x v="0"/>
    <n v="10"/>
    <x v="0"/>
    <n v="73431"/>
    <n v="734310"/>
    <x v="0"/>
    <x v="0"/>
    <x v="0"/>
    <x v="0"/>
    <n v="58745"/>
    <x v="4"/>
  </r>
  <r>
    <x v="6"/>
    <n v="4180971328"/>
    <x v="0"/>
    <x v="9"/>
    <x v="0"/>
    <x v="0"/>
    <s v="win-034"/>
    <x v="0"/>
    <s v="4180971328(5348)"/>
    <x v="1"/>
    <x v="8"/>
    <x v="8"/>
    <x v="0"/>
    <x v="0"/>
    <x v="0"/>
    <x v="0"/>
    <x v="0"/>
    <n v="10"/>
    <x v="0"/>
    <n v="50182"/>
    <n v="501820"/>
    <x v="0"/>
    <x v="0"/>
    <x v="0"/>
    <x v="0"/>
    <n v="40146"/>
    <x v="4"/>
  </r>
  <r>
    <x v="6"/>
    <n v="4180971328"/>
    <x v="0"/>
    <x v="9"/>
    <x v="0"/>
    <x v="0"/>
    <s v="win-034"/>
    <x v="0"/>
    <s v="4180971328(5348)"/>
    <x v="1"/>
    <x v="11"/>
    <x v="11"/>
    <x v="0"/>
    <x v="0"/>
    <x v="0"/>
    <x v="0"/>
    <x v="0"/>
    <n v="10"/>
    <x v="0"/>
    <n v="46000"/>
    <n v="460000"/>
    <x v="0"/>
    <x v="0"/>
    <x v="0"/>
    <x v="0"/>
    <n v="36800"/>
    <x v="4"/>
  </r>
  <r>
    <x v="6"/>
    <n v="4180971332"/>
    <x v="0"/>
    <x v="9"/>
    <x v="0"/>
    <x v="0"/>
    <s v="win-034"/>
    <x v="0"/>
    <s v="4180971332(5373)"/>
    <x v="1"/>
    <x v="11"/>
    <x v="11"/>
    <x v="0"/>
    <x v="0"/>
    <x v="0"/>
    <x v="0"/>
    <x v="0"/>
    <n v="10"/>
    <x v="0"/>
    <n v="46000"/>
    <n v="460000"/>
    <x v="0"/>
    <x v="0"/>
    <x v="0"/>
    <x v="0"/>
    <n v="36800"/>
    <x v="4"/>
  </r>
  <r>
    <x v="6"/>
    <n v="4180971332"/>
    <x v="0"/>
    <x v="9"/>
    <x v="0"/>
    <x v="0"/>
    <s v="win-034"/>
    <x v="0"/>
    <s v="4180971332(5373)"/>
    <x v="1"/>
    <x v="10"/>
    <x v="10"/>
    <x v="0"/>
    <x v="0"/>
    <x v="0"/>
    <x v="0"/>
    <x v="0"/>
    <n v="10"/>
    <x v="0"/>
    <n v="74250"/>
    <n v="742500"/>
    <x v="0"/>
    <x v="0"/>
    <x v="0"/>
    <x v="0"/>
    <n v="59400"/>
    <x v="4"/>
  </r>
  <r>
    <x v="6"/>
    <n v="4180971332"/>
    <x v="0"/>
    <x v="9"/>
    <x v="0"/>
    <x v="0"/>
    <s v="win-034"/>
    <x v="0"/>
    <s v="4180971332(5373)"/>
    <x v="1"/>
    <x v="2"/>
    <x v="2"/>
    <x v="0"/>
    <x v="0"/>
    <x v="0"/>
    <x v="0"/>
    <x v="0"/>
    <n v="10"/>
    <x v="0"/>
    <n v="73431"/>
    <n v="734310"/>
    <x v="0"/>
    <x v="0"/>
    <x v="0"/>
    <x v="0"/>
    <n v="58745"/>
    <x v="4"/>
  </r>
  <r>
    <x v="6"/>
    <n v="4180971332"/>
    <x v="0"/>
    <x v="9"/>
    <x v="0"/>
    <x v="0"/>
    <s v="win-034"/>
    <x v="0"/>
    <s v="4180971332(5373)"/>
    <x v="1"/>
    <x v="8"/>
    <x v="8"/>
    <x v="0"/>
    <x v="0"/>
    <x v="0"/>
    <x v="0"/>
    <x v="0"/>
    <n v="10"/>
    <x v="0"/>
    <n v="50182"/>
    <n v="501820"/>
    <x v="0"/>
    <x v="0"/>
    <x v="0"/>
    <x v="0"/>
    <n v="40146"/>
    <x v="4"/>
  </r>
  <r>
    <x v="6"/>
    <n v="4180971292"/>
    <x v="0"/>
    <x v="9"/>
    <x v="0"/>
    <x v="0"/>
    <s v="win-034"/>
    <x v="0"/>
    <s v="4180971292(2ag5)"/>
    <x v="1"/>
    <x v="2"/>
    <x v="2"/>
    <x v="0"/>
    <x v="0"/>
    <x v="0"/>
    <x v="0"/>
    <x v="0"/>
    <n v="14"/>
    <x v="0"/>
    <n v="73431"/>
    <n v="1028034"/>
    <x v="0"/>
    <x v="0"/>
    <x v="0"/>
    <x v="0"/>
    <n v="82243"/>
    <x v="4"/>
  </r>
  <r>
    <x v="6"/>
    <n v="4180971292"/>
    <x v="0"/>
    <x v="9"/>
    <x v="0"/>
    <x v="0"/>
    <s v="win-034"/>
    <x v="0"/>
    <s v="4180971292(2ag5)"/>
    <x v="1"/>
    <x v="11"/>
    <x v="11"/>
    <x v="0"/>
    <x v="0"/>
    <x v="0"/>
    <x v="0"/>
    <x v="0"/>
    <n v="4"/>
    <x v="0"/>
    <n v="46000"/>
    <n v="184000"/>
    <x v="0"/>
    <x v="0"/>
    <x v="0"/>
    <x v="0"/>
    <n v="14720"/>
    <x v="4"/>
  </r>
  <r>
    <x v="6"/>
    <n v="4180971292"/>
    <x v="0"/>
    <x v="9"/>
    <x v="0"/>
    <x v="0"/>
    <s v="win-034"/>
    <x v="0"/>
    <s v="4180971292(2ag5)"/>
    <x v="1"/>
    <x v="10"/>
    <x v="10"/>
    <x v="0"/>
    <x v="0"/>
    <x v="0"/>
    <x v="0"/>
    <x v="0"/>
    <n v="6"/>
    <x v="0"/>
    <n v="74250"/>
    <n v="445500"/>
    <x v="0"/>
    <x v="0"/>
    <x v="0"/>
    <x v="0"/>
    <n v="35640"/>
    <x v="4"/>
  </r>
  <r>
    <x v="6"/>
    <n v="4180971292"/>
    <x v="0"/>
    <x v="9"/>
    <x v="0"/>
    <x v="0"/>
    <s v="win-034"/>
    <x v="0"/>
    <s v="4180971292(2ag5)"/>
    <x v="1"/>
    <x v="8"/>
    <x v="8"/>
    <x v="0"/>
    <x v="0"/>
    <x v="0"/>
    <x v="0"/>
    <x v="0"/>
    <n v="5"/>
    <x v="0"/>
    <n v="50182"/>
    <n v="250910"/>
    <x v="0"/>
    <x v="0"/>
    <x v="0"/>
    <x v="0"/>
    <n v="20073"/>
    <x v="4"/>
  </r>
  <r>
    <x v="8"/>
    <n v="4181112827"/>
    <x v="0"/>
    <x v="9"/>
    <x v="0"/>
    <x v="0"/>
    <s v="win-pto-00-003"/>
    <x v="0"/>
    <s v="4181112827(6680)"/>
    <x v="1"/>
    <x v="2"/>
    <x v="2"/>
    <x v="0"/>
    <x v="0"/>
    <x v="0"/>
    <x v="0"/>
    <x v="0"/>
    <n v="20"/>
    <x v="0"/>
    <n v="73431"/>
    <n v="1468620"/>
    <x v="0"/>
    <x v="0"/>
    <x v="0"/>
    <x v="0"/>
    <n v="117490"/>
    <x v="4"/>
  </r>
  <r>
    <x v="8"/>
    <n v="4181112827"/>
    <x v="0"/>
    <x v="9"/>
    <x v="0"/>
    <x v="0"/>
    <s v="win-pto-00-003"/>
    <x v="0"/>
    <s v="4181112827(6680)"/>
    <x v="1"/>
    <x v="0"/>
    <x v="0"/>
    <x v="0"/>
    <x v="0"/>
    <x v="0"/>
    <x v="0"/>
    <x v="0"/>
    <n v="10"/>
    <x v="0"/>
    <n v="111058"/>
    <n v="1110580"/>
    <x v="0"/>
    <x v="0"/>
    <x v="0"/>
    <x v="0"/>
    <n v="88846"/>
    <x v="4"/>
  </r>
  <r>
    <x v="8"/>
    <n v="4181112827"/>
    <x v="0"/>
    <x v="9"/>
    <x v="0"/>
    <x v="0"/>
    <s v="win-pto-00-003"/>
    <x v="0"/>
    <s v="4181112827(6680)"/>
    <x v="1"/>
    <x v="8"/>
    <x v="8"/>
    <x v="0"/>
    <x v="0"/>
    <x v="0"/>
    <x v="0"/>
    <x v="0"/>
    <n v="6"/>
    <x v="0"/>
    <n v="50182"/>
    <n v="301092"/>
    <x v="0"/>
    <x v="0"/>
    <x v="0"/>
    <x v="0"/>
    <n v="24087"/>
    <x v="4"/>
  </r>
  <r>
    <x v="8"/>
    <n v="4181112827"/>
    <x v="0"/>
    <x v="9"/>
    <x v="0"/>
    <x v="0"/>
    <s v="win-pto-00-003"/>
    <x v="0"/>
    <s v="4181112827(6680)"/>
    <x v="1"/>
    <x v="11"/>
    <x v="11"/>
    <x v="0"/>
    <x v="0"/>
    <x v="0"/>
    <x v="0"/>
    <x v="0"/>
    <n v="6"/>
    <x v="0"/>
    <n v="46000"/>
    <n v="276000"/>
    <x v="0"/>
    <x v="0"/>
    <x v="0"/>
    <x v="0"/>
    <n v="22080"/>
    <x v="4"/>
  </r>
  <r>
    <x v="8"/>
    <n v="4181112827"/>
    <x v="0"/>
    <x v="9"/>
    <x v="0"/>
    <x v="0"/>
    <s v="win-pto-00-003"/>
    <x v="0"/>
    <s v="4181112827(6680)"/>
    <x v="1"/>
    <x v="1"/>
    <x v="1"/>
    <x v="0"/>
    <x v="0"/>
    <x v="0"/>
    <x v="0"/>
    <x v="0"/>
    <n v="6"/>
    <x v="0"/>
    <n v="55595"/>
    <n v="333570"/>
    <x v="0"/>
    <x v="0"/>
    <x v="0"/>
    <x v="0"/>
    <n v="26686"/>
    <x v="4"/>
  </r>
  <r>
    <x v="8"/>
    <n v="4181112827"/>
    <x v="0"/>
    <x v="9"/>
    <x v="0"/>
    <x v="0"/>
    <s v="win-pto-00-003"/>
    <x v="0"/>
    <s v="4181112827(6680)"/>
    <x v="1"/>
    <x v="10"/>
    <x v="10"/>
    <x v="0"/>
    <x v="0"/>
    <x v="0"/>
    <x v="0"/>
    <x v="0"/>
    <n v="6"/>
    <x v="0"/>
    <n v="74250"/>
    <n v="445500"/>
    <x v="0"/>
    <x v="0"/>
    <x v="0"/>
    <x v="0"/>
    <n v="35640"/>
    <x v="4"/>
  </r>
  <r>
    <x v="8"/>
    <n v="4181112827"/>
    <x v="0"/>
    <x v="9"/>
    <x v="0"/>
    <x v="0"/>
    <s v="win-pto-00-003"/>
    <x v="0"/>
    <s v="4181112827(6680)"/>
    <x v="1"/>
    <x v="12"/>
    <x v="12"/>
    <x v="0"/>
    <x v="0"/>
    <x v="0"/>
    <x v="0"/>
    <x v="0"/>
    <n v="6"/>
    <x v="0"/>
    <n v="49500"/>
    <n v="297000"/>
    <x v="0"/>
    <x v="0"/>
    <x v="0"/>
    <x v="0"/>
    <n v="23760"/>
    <x v="4"/>
  </r>
  <r>
    <x v="8"/>
    <n v="4181112827"/>
    <x v="0"/>
    <x v="9"/>
    <x v="0"/>
    <x v="0"/>
    <s v="win-pto-00-003"/>
    <x v="0"/>
    <s v="4181112827(6680)"/>
    <x v="1"/>
    <x v="13"/>
    <x v="13"/>
    <x v="0"/>
    <x v="0"/>
    <x v="0"/>
    <x v="0"/>
    <x v="0"/>
    <n v="6"/>
    <x v="0"/>
    <n v="50400"/>
    <n v="302400"/>
    <x v="0"/>
    <x v="0"/>
    <x v="0"/>
    <x v="0"/>
    <n v="24192"/>
    <x v="4"/>
  </r>
  <r>
    <x v="8"/>
    <n v="4181139687"/>
    <x v="0"/>
    <x v="9"/>
    <x v="0"/>
    <x v="0"/>
    <s v="win-pto-00-003"/>
    <x v="0"/>
    <s v="4181139687(4093)"/>
    <x v="1"/>
    <x v="0"/>
    <x v="0"/>
    <x v="0"/>
    <x v="0"/>
    <x v="0"/>
    <x v="0"/>
    <x v="0"/>
    <n v="7"/>
    <x v="0"/>
    <n v="111058"/>
    <n v="777406"/>
    <x v="0"/>
    <x v="0"/>
    <x v="0"/>
    <x v="0"/>
    <n v="62192"/>
    <x v="4"/>
  </r>
  <r>
    <x v="8"/>
    <n v="4181139687"/>
    <x v="0"/>
    <x v="9"/>
    <x v="0"/>
    <x v="0"/>
    <s v="win-pto-00-003"/>
    <x v="0"/>
    <s v="4181139687(4093)"/>
    <x v="1"/>
    <x v="8"/>
    <x v="8"/>
    <x v="0"/>
    <x v="0"/>
    <x v="0"/>
    <x v="0"/>
    <x v="0"/>
    <n v="7"/>
    <x v="0"/>
    <n v="50182"/>
    <n v="351274"/>
    <x v="0"/>
    <x v="0"/>
    <x v="0"/>
    <x v="0"/>
    <n v="28102"/>
    <x v="4"/>
  </r>
  <r>
    <x v="8"/>
    <n v="4181139687"/>
    <x v="0"/>
    <x v="9"/>
    <x v="0"/>
    <x v="0"/>
    <s v="win-pto-00-003"/>
    <x v="0"/>
    <s v="4181139687(4093)"/>
    <x v="1"/>
    <x v="11"/>
    <x v="11"/>
    <x v="0"/>
    <x v="0"/>
    <x v="0"/>
    <x v="0"/>
    <x v="0"/>
    <n v="10"/>
    <x v="0"/>
    <n v="46000"/>
    <n v="460000"/>
    <x v="0"/>
    <x v="0"/>
    <x v="0"/>
    <x v="0"/>
    <n v="36800"/>
    <x v="4"/>
  </r>
  <r>
    <x v="8"/>
    <n v="4181139687"/>
    <x v="0"/>
    <x v="9"/>
    <x v="0"/>
    <x v="0"/>
    <s v="win-pto-00-003"/>
    <x v="0"/>
    <s v="4181139687(4093)"/>
    <x v="1"/>
    <x v="2"/>
    <x v="2"/>
    <x v="0"/>
    <x v="0"/>
    <x v="0"/>
    <x v="0"/>
    <x v="0"/>
    <n v="5"/>
    <x v="0"/>
    <n v="73431"/>
    <n v="367155"/>
    <x v="0"/>
    <x v="0"/>
    <x v="0"/>
    <x v="0"/>
    <n v="29372"/>
    <x v="4"/>
  </r>
  <r>
    <x v="8"/>
    <n v="4181139687"/>
    <x v="0"/>
    <x v="9"/>
    <x v="0"/>
    <x v="0"/>
    <s v="win-pto-00-003"/>
    <x v="0"/>
    <s v="4181139687(4093)"/>
    <x v="1"/>
    <x v="9"/>
    <x v="9"/>
    <x v="0"/>
    <x v="0"/>
    <x v="0"/>
    <x v="0"/>
    <x v="0"/>
    <n v="3"/>
    <x v="0"/>
    <n v="70950"/>
    <n v="212850"/>
    <x v="0"/>
    <x v="0"/>
    <x v="0"/>
    <x v="0"/>
    <n v="17028"/>
    <x v="4"/>
  </r>
  <r>
    <x v="8"/>
    <n v="4181139687"/>
    <x v="0"/>
    <x v="9"/>
    <x v="0"/>
    <x v="0"/>
    <s v="win-pto-00-003"/>
    <x v="0"/>
    <s v="4181139687(4093)"/>
    <x v="1"/>
    <x v="10"/>
    <x v="10"/>
    <x v="0"/>
    <x v="0"/>
    <x v="0"/>
    <x v="0"/>
    <x v="0"/>
    <n v="3"/>
    <x v="0"/>
    <n v="74250"/>
    <n v="222750"/>
    <x v="0"/>
    <x v="0"/>
    <x v="0"/>
    <x v="0"/>
    <n v="17820"/>
    <x v="4"/>
  </r>
  <r>
    <x v="7"/>
    <n v="4180996997"/>
    <x v="0"/>
    <x v="9"/>
    <x v="0"/>
    <x v="0"/>
    <s v="win-pto-00-003"/>
    <x v="0"/>
    <s v="4180996997(3435)"/>
    <x v="1"/>
    <x v="2"/>
    <x v="2"/>
    <x v="0"/>
    <x v="0"/>
    <x v="0"/>
    <x v="0"/>
    <x v="0"/>
    <n v="10"/>
    <x v="0"/>
    <n v="73431"/>
    <n v="734310"/>
    <x v="0"/>
    <x v="0"/>
    <x v="0"/>
    <x v="0"/>
    <n v="58745"/>
    <x v="4"/>
  </r>
  <r>
    <x v="7"/>
    <n v="4180996997"/>
    <x v="0"/>
    <x v="9"/>
    <x v="0"/>
    <x v="0"/>
    <s v="win-pto-00-003"/>
    <x v="0"/>
    <s v="4180996997(3435)"/>
    <x v="1"/>
    <x v="0"/>
    <x v="0"/>
    <x v="0"/>
    <x v="0"/>
    <x v="0"/>
    <x v="0"/>
    <x v="0"/>
    <n v="10"/>
    <x v="0"/>
    <n v="111058"/>
    <n v="1110580"/>
    <x v="0"/>
    <x v="0"/>
    <x v="0"/>
    <x v="0"/>
    <n v="88846"/>
    <x v="4"/>
  </r>
  <r>
    <x v="7"/>
    <n v="4180996997"/>
    <x v="0"/>
    <x v="9"/>
    <x v="0"/>
    <x v="0"/>
    <s v="win-pto-00-003"/>
    <x v="0"/>
    <s v="4180996997(3435)"/>
    <x v="1"/>
    <x v="8"/>
    <x v="8"/>
    <x v="0"/>
    <x v="0"/>
    <x v="0"/>
    <x v="0"/>
    <x v="0"/>
    <n v="5"/>
    <x v="0"/>
    <n v="50182"/>
    <n v="250910"/>
    <x v="0"/>
    <x v="0"/>
    <x v="0"/>
    <x v="0"/>
    <n v="20073"/>
    <x v="4"/>
  </r>
  <r>
    <x v="7"/>
    <n v="4180996997"/>
    <x v="0"/>
    <x v="9"/>
    <x v="0"/>
    <x v="0"/>
    <s v="win-pto-00-003"/>
    <x v="0"/>
    <s v="4180996997(3435)"/>
    <x v="1"/>
    <x v="11"/>
    <x v="11"/>
    <x v="0"/>
    <x v="0"/>
    <x v="0"/>
    <x v="0"/>
    <x v="0"/>
    <n v="5"/>
    <x v="0"/>
    <n v="46000"/>
    <n v="230000"/>
    <x v="0"/>
    <x v="0"/>
    <x v="0"/>
    <x v="0"/>
    <n v="18400"/>
    <x v="4"/>
  </r>
  <r>
    <x v="7"/>
    <n v="4180996997"/>
    <x v="0"/>
    <x v="9"/>
    <x v="0"/>
    <x v="0"/>
    <s v="win-pto-00-003"/>
    <x v="0"/>
    <s v="4180996997(3435)"/>
    <x v="1"/>
    <x v="1"/>
    <x v="1"/>
    <x v="0"/>
    <x v="0"/>
    <x v="0"/>
    <x v="0"/>
    <x v="0"/>
    <n v="5"/>
    <x v="0"/>
    <n v="55595"/>
    <n v="277975"/>
    <x v="0"/>
    <x v="0"/>
    <x v="0"/>
    <x v="0"/>
    <n v="22238"/>
    <x v="4"/>
  </r>
  <r>
    <x v="7"/>
    <n v="4180996997"/>
    <x v="0"/>
    <x v="9"/>
    <x v="0"/>
    <x v="0"/>
    <s v="win-pto-00-003"/>
    <x v="0"/>
    <s v="4180996997(3435)"/>
    <x v="1"/>
    <x v="10"/>
    <x v="10"/>
    <x v="0"/>
    <x v="0"/>
    <x v="0"/>
    <x v="0"/>
    <x v="0"/>
    <n v="5"/>
    <x v="0"/>
    <n v="74250"/>
    <n v="371250"/>
    <x v="0"/>
    <x v="0"/>
    <x v="0"/>
    <x v="0"/>
    <n v="29700"/>
    <x v="4"/>
  </r>
  <r>
    <x v="4"/>
    <n v="4180884390"/>
    <x v="0"/>
    <x v="9"/>
    <x v="0"/>
    <x v="0"/>
    <s v="win-044"/>
    <x v="0"/>
    <s v="4180884390(2aii)"/>
    <x v="1"/>
    <x v="11"/>
    <x v="11"/>
    <x v="0"/>
    <x v="0"/>
    <x v="0"/>
    <x v="0"/>
    <x v="0"/>
    <n v="6"/>
    <x v="0"/>
    <n v="46000"/>
    <n v="276000"/>
    <x v="0"/>
    <x v="0"/>
    <x v="0"/>
    <x v="0"/>
    <n v="22080"/>
    <x v="4"/>
  </r>
  <r>
    <x v="4"/>
    <n v="4180884390"/>
    <x v="0"/>
    <x v="9"/>
    <x v="0"/>
    <x v="0"/>
    <s v="win-044"/>
    <x v="0"/>
    <s v="4180884390(2aii)"/>
    <x v="1"/>
    <x v="2"/>
    <x v="2"/>
    <x v="0"/>
    <x v="0"/>
    <x v="0"/>
    <x v="0"/>
    <x v="0"/>
    <n v="16"/>
    <x v="0"/>
    <n v="73431"/>
    <n v="1174896"/>
    <x v="0"/>
    <x v="0"/>
    <x v="0"/>
    <x v="0"/>
    <n v="93992"/>
    <x v="4"/>
  </r>
  <r>
    <x v="4"/>
    <n v="4180884390"/>
    <x v="0"/>
    <x v="9"/>
    <x v="0"/>
    <x v="0"/>
    <s v="win-044"/>
    <x v="0"/>
    <s v="4180884390(2aii)"/>
    <x v="1"/>
    <x v="8"/>
    <x v="8"/>
    <x v="0"/>
    <x v="0"/>
    <x v="0"/>
    <x v="0"/>
    <x v="0"/>
    <n v="8"/>
    <x v="0"/>
    <n v="50182"/>
    <n v="401456"/>
    <x v="0"/>
    <x v="0"/>
    <x v="0"/>
    <x v="0"/>
    <n v="32116"/>
    <x v="4"/>
  </r>
  <r>
    <x v="4"/>
    <n v="4180884390"/>
    <x v="0"/>
    <x v="9"/>
    <x v="0"/>
    <x v="0"/>
    <s v="win-044"/>
    <x v="0"/>
    <s v="4180884390(2aii)"/>
    <x v="1"/>
    <x v="1"/>
    <x v="1"/>
    <x v="0"/>
    <x v="0"/>
    <x v="0"/>
    <x v="0"/>
    <x v="0"/>
    <n v="6"/>
    <x v="0"/>
    <n v="55595"/>
    <n v="333570"/>
    <x v="0"/>
    <x v="0"/>
    <x v="0"/>
    <x v="0"/>
    <n v="26686"/>
    <x v="4"/>
  </r>
  <r>
    <x v="4"/>
    <n v="4180886261"/>
    <x v="0"/>
    <x v="9"/>
    <x v="0"/>
    <x v="0"/>
    <s v="win-044"/>
    <x v="0"/>
    <s v="4180886261(6910)"/>
    <x v="1"/>
    <x v="1"/>
    <x v="1"/>
    <x v="0"/>
    <x v="0"/>
    <x v="0"/>
    <x v="0"/>
    <x v="0"/>
    <n v="6"/>
    <x v="0"/>
    <n v="55595"/>
    <n v="333570"/>
    <x v="0"/>
    <x v="0"/>
    <x v="0"/>
    <x v="0"/>
    <n v="26686"/>
    <x v="4"/>
  </r>
  <r>
    <x v="4"/>
    <n v="4180886261"/>
    <x v="0"/>
    <x v="9"/>
    <x v="0"/>
    <x v="0"/>
    <s v="win-044"/>
    <x v="0"/>
    <s v="4180886261(6910)"/>
    <x v="1"/>
    <x v="8"/>
    <x v="8"/>
    <x v="0"/>
    <x v="0"/>
    <x v="0"/>
    <x v="0"/>
    <x v="0"/>
    <n v="10"/>
    <x v="0"/>
    <n v="50182"/>
    <n v="501820"/>
    <x v="0"/>
    <x v="0"/>
    <x v="0"/>
    <x v="0"/>
    <n v="40146"/>
    <x v="4"/>
  </r>
  <r>
    <x v="4"/>
    <n v="4180886261"/>
    <x v="0"/>
    <x v="9"/>
    <x v="0"/>
    <x v="0"/>
    <s v="win-044"/>
    <x v="0"/>
    <s v="4180886261(6910)"/>
    <x v="1"/>
    <x v="2"/>
    <x v="2"/>
    <x v="0"/>
    <x v="0"/>
    <x v="0"/>
    <x v="0"/>
    <x v="0"/>
    <n v="14"/>
    <x v="0"/>
    <n v="73431"/>
    <n v="1028034"/>
    <x v="0"/>
    <x v="0"/>
    <x v="0"/>
    <x v="0"/>
    <n v="82243"/>
    <x v="4"/>
  </r>
  <r>
    <x v="4"/>
    <n v="4180886261"/>
    <x v="0"/>
    <x v="9"/>
    <x v="0"/>
    <x v="0"/>
    <s v="win-044"/>
    <x v="0"/>
    <s v="4180886261(6910)"/>
    <x v="1"/>
    <x v="11"/>
    <x v="11"/>
    <x v="0"/>
    <x v="0"/>
    <x v="0"/>
    <x v="0"/>
    <x v="0"/>
    <n v="6"/>
    <x v="0"/>
    <n v="46000"/>
    <n v="276000"/>
    <x v="0"/>
    <x v="0"/>
    <x v="0"/>
    <x v="0"/>
    <n v="22080"/>
    <x v="4"/>
  </r>
  <r>
    <x v="4"/>
    <n v="4180886261"/>
    <x v="0"/>
    <x v="9"/>
    <x v="0"/>
    <x v="0"/>
    <s v="win-044"/>
    <x v="0"/>
    <s v="4180886261(6910)"/>
    <x v="1"/>
    <x v="0"/>
    <x v="0"/>
    <x v="0"/>
    <x v="0"/>
    <x v="0"/>
    <x v="0"/>
    <x v="0"/>
    <n v="8"/>
    <x v="0"/>
    <n v="111058"/>
    <n v="888464"/>
    <x v="0"/>
    <x v="0"/>
    <x v="0"/>
    <x v="0"/>
    <n v="71077"/>
    <x v="4"/>
  </r>
  <r>
    <x v="7"/>
    <n v="4181097002"/>
    <x v="0"/>
    <x v="9"/>
    <x v="0"/>
    <x v="0"/>
    <s v="win-044"/>
    <x v="0"/>
    <s v="4181097002(5562)"/>
    <x v="1"/>
    <x v="2"/>
    <x v="2"/>
    <x v="0"/>
    <x v="0"/>
    <x v="0"/>
    <x v="0"/>
    <x v="0"/>
    <n v="20"/>
    <x v="0"/>
    <n v="73431"/>
    <n v="1468620"/>
    <x v="0"/>
    <x v="0"/>
    <x v="0"/>
    <x v="0"/>
    <n v="117490"/>
    <x v="4"/>
  </r>
  <r>
    <x v="7"/>
    <n v="4181097002"/>
    <x v="0"/>
    <x v="9"/>
    <x v="0"/>
    <x v="0"/>
    <s v="win-044"/>
    <x v="0"/>
    <s v="4181097002(5562)"/>
    <x v="1"/>
    <x v="0"/>
    <x v="0"/>
    <x v="0"/>
    <x v="0"/>
    <x v="0"/>
    <x v="0"/>
    <x v="0"/>
    <n v="10"/>
    <x v="0"/>
    <n v="111058"/>
    <n v="1110580"/>
    <x v="0"/>
    <x v="0"/>
    <x v="0"/>
    <x v="0"/>
    <n v="88846"/>
    <x v="4"/>
  </r>
  <r>
    <x v="7"/>
    <n v="4181097002"/>
    <x v="0"/>
    <x v="9"/>
    <x v="0"/>
    <x v="0"/>
    <s v="win-044"/>
    <x v="0"/>
    <s v="4181097002(5562)"/>
    <x v="1"/>
    <x v="1"/>
    <x v="1"/>
    <x v="0"/>
    <x v="0"/>
    <x v="0"/>
    <x v="0"/>
    <x v="0"/>
    <n v="5"/>
    <x v="0"/>
    <n v="55595"/>
    <n v="277975"/>
    <x v="0"/>
    <x v="0"/>
    <x v="0"/>
    <x v="0"/>
    <n v="22238"/>
    <x v="4"/>
  </r>
  <r>
    <x v="7"/>
    <n v="4181097002"/>
    <x v="0"/>
    <x v="9"/>
    <x v="0"/>
    <x v="0"/>
    <s v="win-044"/>
    <x v="0"/>
    <s v="4181097002(5562)"/>
    <x v="1"/>
    <x v="11"/>
    <x v="11"/>
    <x v="0"/>
    <x v="0"/>
    <x v="0"/>
    <x v="0"/>
    <x v="0"/>
    <n v="10"/>
    <x v="0"/>
    <n v="46000"/>
    <n v="460000"/>
    <x v="0"/>
    <x v="0"/>
    <x v="0"/>
    <x v="0"/>
    <n v="36800"/>
    <x v="4"/>
  </r>
  <r>
    <x v="7"/>
    <n v="4181092309"/>
    <x v="0"/>
    <x v="9"/>
    <x v="0"/>
    <x v="0"/>
    <s v="win-025"/>
    <x v="0"/>
    <s v="4181092309(3263)"/>
    <x v="1"/>
    <x v="2"/>
    <x v="2"/>
    <x v="0"/>
    <x v="0"/>
    <x v="0"/>
    <x v="0"/>
    <x v="0"/>
    <n v="15"/>
    <x v="0"/>
    <n v="73431"/>
    <n v="1101465"/>
    <x v="0"/>
    <x v="0"/>
    <x v="0"/>
    <x v="0"/>
    <n v="88117"/>
    <x v="4"/>
  </r>
  <r>
    <x v="7"/>
    <n v="4181092309"/>
    <x v="0"/>
    <x v="9"/>
    <x v="0"/>
    <x v="0"/>
    <s v="win-025"/>
    <x v="0"/>
    <s v="4181092309(3263)"/>
    <x v="1"/>
    <x v="10"/>
    <x v="10"/>
    <x v="0"/>
    <x v="0"/>
    <x v="0"/>
    <x v="0"/>
    <x v="0"/>
    <n v="10"/>
    <x v="0"/>
    <n v="74250"/>
    <n v="742500"/>
    <x v="0"/>
    <x v="0"/>
    <x v="0"/>
    <x v="0"/>
    <n v="59400"/>
    <x v="4"/>
  </r>
  <r>
    <x v="7"/>
    <n v="4181092309"/>
    <x v="0"/>
    <x v="9"/>
    <x v="0"/>
    <x v="0"/>
    <s v="win-025"/>
    <x v="0"/>
    <s v="4181092309(3263)"/>
    <x v="1"/>
    <x v="11"/>
    <x v="11"/>
    <x v="0"/>
    <x v="0"/>
    <x v="0"/>
    <x v="0"/>
    <x v="0"/>
    <n v="10"/>
    <x v="0"/>
    <n v="46000"/>
    <n v="460000"/>
    <x v="0"/>
    <x v="0"/>
    <x v="0"/>
    <x v="0"/>
    <n v="36800"/>
    <x v="4"/>
  </r>
  <r>
    <x v="7"/>
    <s v="đt10/12win5307"/>
    <x v="0"/>
    <x v="9"/>
    <x v="0"/>
    <x v="0"/>
    <s v="win-025"/>
    <x v="0"/>
    <s v="đt10/12win5307"/>
    <x v="1"/>
    <x v="2"/>
    <x v="2"/>
    <x v="0"/>
    <x v="0"/>
    <x v="0"/>
    <x v="0"/>
    <x v="0"/>
    <n v="10"/>
    <x v="0"/>
    <n v="73431"/>
    <n v="734310"/>
    <x v="0"/>
    <x v="0"/>
    <x v="0"/>
    <x v="0"/>
    <n v="58745"/>
    <x v="4"/>
  </r>
  <r>
    <x v="4"/>
    <n v="4180884707"/>
    <x v="0"/>
    <x v="9"/>
    <x v="0"/>
    <x v="0"/>
    <s v="win-025"/>
    <x v="0"/>
    <s v="4180884707(2bw5)"/>
    <x v="1"/>
    <x v="11"/>
    <x v="11"/>
    <x v="0"/>
    <x v="0"/>
    <x v="0"/>
    <x v="0"/>
    <x v="0"/>
    <n v="5"/>
    <x v="0"/>
    <n v="46000"/>
    <n v="230000"/>
    <x v="0"/>
    <x v="0"/>
    <x v="0"/>
    <x v="0"/>
    <n v="18400"/>
    <x v="4"/>
  </r>
  <r>
    <x v="4"/>
    <n v="4180884707"/>
    <x v="0"/>
    <x v="9"/>
    <x v="0"/>
    <x v="0"/>
    <s v="win-025"/>
    <x v="0"/>
    <s v="4180884707(2bw5)"/>
    <x v="1"/>
    <x v="2"/>
    <x v="2"/>
    <x v="0"/>
    <x v="0"/>
    <x v="0"/>
    <x v="0"/>
    <x v="0"/>
    <n v="17"/>
    <x v="0"/>
    <n v="73431"/>
    <n v="1248327"/>
    <x v="0"/>
    <x v="0"/>
    <x v="0"/>
    <x v="0"/>
    <n v="99866"/>
    <x v="4"/>
  </r>
  <r>
    <x v="4"/>
    <n v="4180884707"/>
    <x v="0"/>
    <x v="9"/>
    <x v="0"/>
    <x v="0"/>
    <s v="win-025"/>
    <x v="0"/>
    <s v="4180884707(2bw5)"/>
    <x v="1"/>
    <x v="8"/>
    <x v="8"/>
    <x v="0"/>
    <x v="0"/>
    <x v="0"/>
    <x v="0"/>
    <x v="0"/>
    <n v="13"/>
    <x v="0"/>
    <n v="50182"/>
    <n v="652366"/>
    <x v="0"/>
    <x v="0"/>
    <x v="0"/>
    <x v="0"/>
    <n v="52189"/>
    <x v="4"/>
  </r>
  <r>
    <x v="4"/>
    <n v="4180884707"/>
    <x v="0"/>
    <x v="9"/>
    <x v="0"/>
    <x v="0"/>
    <s v="win-025"/>
    <x v="0"/>
    <s v="4180884707(2bw5)"/>
    <x v="1"/>
    <x v="1"/>
    <x v="1"/>
    <x v="0"/>
    <x v="0"/>
    <x v="0"/>
    <x v="0"/>
    <x v="0"/>
    <n v="6"/>
    <x v="0"/>
    <n v="55595"/>
    <n v="333570"/>
    <x v="0"/>
    <x v="0"/>
    <x v="0"/>
    <x v="0"/>
    <n v="26686"/>
    <x v="4"/>
  </r>
  <r>
    <x v="4"/>
    <n v="4180885327"/>
    <x v="0"/>
    <x v="9"/>
    <x v="0"/>
    <x v="0"/>
    <s v="win-025"/>
    <x v="0"/>
    <s v="4180885327(5810)"/>
    <x v="1"/>
    <x v="1"/>
    <x v="1"/>
    <x v="0"/>
    <x v="0"/>
    <x v="0"/>
    <x v="0"/>
    <x v="0"/>
    <n v="9"/>
    <x v="0"/>
    <n v="55595"/>
    <n v="500355"/>
    <x v="0"/>
    <x v="0"/>
    <x v="0"/>
    <x v="0"/>
    <n v="40028"/>
    <x v="4"/>
  </r>
  <r>
    <x v="4"/>
    <n v="4180885327"/>
    <x v="0"/>
    <x v="9"/>
    <x v="0"/>
    <x v="0"/>
    <s v="win-025"/>
    <x v="0"/>
    <s v="4180885327(5810)"/>
    <x v="1"/>
    <x v="0"/>
    <x v="0"/>
    <x v="0"/>
    <x v="0"/>
    <x v="0"/>
    <x v="0"/>
    <x v="0"/>
    <n v="12"/>
    <x v="0"/>
    <n v="111058"/>
    <n v="1332696"/>
    <x v="0"/>
    <x v="0"/>
    <x v="0"/>
    <x v="0"/>
    <n v="106616"/>
    <x v="4"/>
  </r>
  <r>
    <x v="4"/>
    <n v="4180885327"/>
    <x v="0"/>
    <x v="9"/>
    <x v="0"/>
    <x v="0"/>
    <s v="win-025"/>
    <x v="0"/>
    <s v="4180885327(5810)"/>
    <x v="1"/>
    <x v="8"/>
    <x v="8"/>
    <x v="0"/>
    <x v="0"/>
    <x v="0"/>
    <x v="0"/>
    <x v="0"/>
    <n v="13"/>
    <x v="0"/>
    <n v="50182"/>
    <n v="652366"/>
    <x v="0"/>
    <x v="0"/>
    <x v="0"/>
    <x v="0"/>
    <n v="52189"/>
    <x v="4"/>
  </r>
  <r>
    <x v="4"/>
    <n v="4180885327"/>
    <x v="0"/>
    <x v="9"/>
    <x v="0"/>
    <x v="0"/>
    <s v="win-025"/>
    <x v="0"/>
    <s v="4180885327(5810)"/>
    <x v="1"/>
    <x v="2"/>
    <x v="2"/>
    <x v="0"/>
    <x v="0"/>
    <x v="0"/>
    <x v="0"/>
    <x v="0"/>
    <n v="21"/>
    <x v="0"/>
    <n v="73431"/>
    <n v="1542051"/>
    <x v="0"/>
    <x v="0"/>
    <x v="0"/>
    <x v="0"/>
    <n v="123364"/>
    <x v="4"/>
  </r>
  <r>
    <x v="4"/>
    <n v="4180885327"/>
    <x v="0"/>
    <x v="9"/>
    <x v="0"/>
    <x v="0"/>
    <s v="win-025"/>
    <x v="0"/>
    <s v="4180885327(5810)"/>
    <x v="1"/>
    <x v="11"/>
    <x v="11"/>
    <x v="0"/>
    <x v="0"/>
    <x v="0"/>
    <x v="0"/>
    <x v="0"/>
    <n v="12"/>
    <x v="0"/>
    <n v="46000"/>
    <n v="552000"/>
    <x v="0"/>
    <x v="0"/>
    <x v="0"/>
    <x v="0"/>
    <n v="44160"/>
    <x v="4"/>
  </r>
  <r>
    <x v="8"/>
    <n v="4181116152"/>
    <x v="0"/>
    <x v="9"/>
    <x v="0"/>
    <x v="0"/>
    <s v="win-029"/>
    <x v="0"/>
    <s v="4181116152(2aco)"/>
    <x v="1"/>
    <x v="2"/>
    <x v="2"/>
    <x v="0"/>
    <x v="0"/>
    <x v="0"/>
    <x v="0"/>
    <x v="0"/>
    <n v="8"/>
    <x v="0"/>
    <n v="73431"/>
    <n v="587448"/>
    <x v="0"/>
    <x v="0"/>
    <x v="0"/>
    <x v="0"/>
    <n v="46996"/>
    <x v="4"/>
  </r>
  <r>
    <x v="8"/>
    <n v="4181116152"/>
    <x v="0"/>
    <x v="9"/>
    <x v="0"/>
    <x v="0"/>
    <s v="win-029"/>
    <x v="0"/>
    <s v="4181116152(2aco)"/>
    <x v="1"/>
    <x v="0"/>
    <x v="0"/>
    <x v="0"/>
    <x v="0"/>
    <x v="0"/>
    <x v="0"/>
    <x v="0"/>
    <n v="8"/>
    <x v="0"/>
    <n v="111058"/>
    <n v="888464"/>
    <x v="0"/>
    <x v="0"/>
    <x v="0"/>
    <x v="0"/>
    <n v="71077"/>
    <x v="4"/>
  </r>
  <r>
    <x v="8"/>
    <n v="4181116152"/>
    <x v="0"/>
    <x v="9"/>
    <x v="0"/>
    <x v="0"/>
    <s v="win-029"/>
    <x v="0"/>
    <s v="4181116152(2aco)"/>
    <x v="1"/>
    <x v="1"/>
    <x v="1"/>
    <x v="0"/>
    <x v="0"/>
    <x v="0"/>
    <x v="0"/>
    <x v="0"/>
    <n v="6"/>
    <x v="0"/>
    <n v="55595"/>
    <n v="333570"/>
    <x v="0"/>
    <x v="0"/>
    <x v="0"/>
    <x v="0"/>
    <n v="26686"/>
    <x v="4"/>
  </r>
  <r>
    <x v="8"/>
    <n v="4181116152"/>
    <x v="0"/>
    <x v="9"/>
    <x v="0"/>
    <x v="0"/>
    <s v="win-029"/>
    <x v="0"/>
    <s v="4181116152(2aco)"/>
    <x v="1"/>
    <x v="9"/>
    <x v="9"/>
    <x v="0"/>
    <x v="0"/>
    <x v="0"/>
    <x v="0"/>
    <x v="0"/>
    <n v="3"/>
    <x v="0"/>
    <n v="70950"/>
    <n v="212850"/>
    <x v="0"/>
    <x v="0"/>
    <x v="0"/>
    <x v="0"/>
    <n v="17028"/>
    <x v="4"/>
  </r>
  <r>
    <x v="8"/>
    <n v="4181116152"/>
    <x v="0"/>
    <x v="9"/>
    <x v="0"/>
    <x v="0"/>
    <s v="win-029"/>
    <x v="0"/>
    <s v="4181116152(2aco)"/>
    <x v="1"/>
    <x v="8"/>
    <x v="8"/>
    <x v="0"/>
    <x v="0"/>
    <x v="0"/>
    <x v="0"/>
    <x v="0"/>
    <n v="6"/>
    <x v="0"/>
    <n v="50182"/>
    <n v="301092"/>
    <x v="0"/>
    <x v="0"/>
    <x v="0"/>
    <x v="0"/>
    <n v="24087"/>
    <x v="4"/>
  </r>
  <r>
    <x v="7"/>
    <n v="4180999587"/>
    <x v="0"/>
    <x v="9"/>
    <x v="0"/>
    <x v="0"/>
    <s v="win-nbh-00-001"/>
    <x v="0"/>
    <s v="4180999587(1537)"/>
    <x v="1"/>
    <x v="0"/>
    <x v="0"/>
    <x v="0"/>
    <x v="0"/>
    <x v="0"/>
    <x v="0"/>
    <x v="0"/>
    <n v="6"/>
    <x v="0"/>
    <n v="111058"/>
    <n v="666348"/>
    <x v="0"/>
    <x v="0"/>
    <x v="0"/>
    <x v="0"/>
    <n v="53308"/>
    <x v="4"/>
  </r>
  <r>
    <x v="7"/>
    <n v="4180999587"/>
    <x v="0"/>
    <x v="9"/>
    <x v="0"/>
    <x v="0"/>
    <s v="win-nbh-00-001"/>
    <x v="0"/>
    <s v="4180999587(1537)"/>
    <x v="1"/>
    <x v="8"/>
    <x v="8"/>
    <x v="0"/>
    <x v="0"/>
    <x v="0"/>
    <x v="0"/>
    <x v="0"/>
    <n v="10"/>
    <x v="0"/>
    <n v="50182"/>
    <n v="501820"/>
    <x v="0"/>
    <x v="0"/>
    <x v="0"/>
    <x v="0"/>
    <n v="40146"/>
    <x v="4"/>
  </r>
  <r>
    <x v="7"/>
    <n v="4180999587"/>
    <x v="0"/>
    <x v="9"/>
    <x v="0"/>
    <x v="0"/>
    <s v="win-nbh-00-001"/>
    <x v="0"/>
    <s v="4180999587(1537)"/>
    <x v="1"/>
    <x v="11"/>
    <x v="11"/>
    <x v="0"/>
    <x v="0"/>
    <x v="0"/>
    <x v="0"/>
    <x v="0"/>
    <n v="10"/>
    <x v="0"/>
    <n v="46000"/>
    <n v="460000"/>
    <x v="0"/>
    <x v="0"/>
    <x v="0"/>
    <x v="0"/>
    <n v="36800"/>
    <x v="4"/>
  </r>
  <r>
    <x v="7"/>
    <n v="4180999587"/>
    <x v="0"/>
    <x v="9"/>
    <x v="0"/>
    <x v="0"/>
    <s v="win-nbh-00-001"/>
    <x v="0"/>
    <s v="4180999587(1537)"/>
    <x v="1"/>
    <x v="2"/>
    <x v="2"/>
    <x v="0"/>
    <x v="0"/>
    <x v="0"/>
    <x v="0"/>
    <x v="0"/>
    <n v="5"/>
    <x v="0"/>
    <n v="73431"/>
    <n v="367155"/>
    <x v="0"/>
    <x v="0"/>
    <x v="0"/>
    <x v="0"/>
    <n v="29372"/>
    <x v="4"/>
  </r>
  <r>
    <x v="8"/>
    <n v="4181113291"/>
    <x v="0"/>
    <x v="9"/>
    <x v="0"/>
    <x v="0"/>
    <s v="win-029"/>
    <x v="0"/>
    <s v="4181113291(2at6)"/>
    <x v="1"/>
    <x v="8"/>
    <x v="8"/>
    <x v="0"/>
    <x v="0"/>
    <x v="0"/>
    <x v="0"/>
    <x v="0"/>
    <n v="10"/>
    <x v="0"/>
    <n v="50182"/>
    <n v="501820"/>
    <x v="0"/>
    <x v="0"/>
    <x v="0"/>
    <x v="0"/>
    <n v="40146"/>
    <x v="4"/>
  </r>
  <r>
    <x v="8"/>
    <n v="4181113291"/>
    <x v="0"/>
    <x v="9"/>
    <x v="0"/>
    <x v="0"/>
    <s v="win-029"/>
    <x v="0"/>
    <s v="4181113291(2at6)"/>
    <x v="1"/>
    <x v="1"/>
    <x v="1"/>
    <x v="0"/>
    <x v="0"/>
    <x v="0"/>
    <x v="0"/>
    <x v="0"/>
    <n v="10"/>
    <x v="0"/>
    <n v="55595"/>
    <n v="555950"/>
    <x v="0"/>
    <x v="0"/>
    <x v="0"/>
    <x v="0"/>
    <n v="44476"/>
    <x v="4"/>
  </r>
  <r>
    <x v="8"/>
    <n v="4181113291"/>
    <x v="0"/>
    <x v="9"/>
    <x v="0"/>
    <x v="0"/>
    <s v="win-029"/>
    <x v="0"/>
    <s v="4181113291(2at6)"/>
    <x v="1"/>
    <x v="2"/>
    <x v="2"/>
    <x v="0"/>
    <x v="0"/>
    <x v="0"/>
    <x v="0"/>
    <x v="0"/>
    <n v="10"/>
    <x v="0"/>
    <n v="73431"/>
    <n v="734310"/>
    <x v="0"/>
    <x v="0"/>
    <x v="0"/>
    <x v="0"/>
    <n v="58745"/>
    <x v="4"/>
  </r>
  <r>
    <x v="8"/>
    <n v="4181113291"/>
    <x v="0"/>
    <x v="9"/>
    <x v="0"/>
    <x v="0"/>
    <s v="win-029"/>
    <x v="0"/>
    <s v="4181113291(2at6)"/>
    <x v="1"/>
    <x v="10"/>
    <x v="10"/>
    <x v="0"/>
    <x v="0"/>
    <x v="0"/>
    <x v="0"/>
    <x v="0"/>
    <n v="5"/>
    <x v="0"/>
    <n v="74250"/>
    <n v="371250"/>
    <x v="0"/>
    <x v="0"/>
    <x v="0"/>
    <x v="0"/>
    <n v="29700"/>
    <x v="4"/>
  </r>
  <r>
    <x v="8"/>
    <n v="4181113291"/>
    <x v="0"/>
    <x v="9"/>
    <x v="0"/>
    <x v="0"/>
    <s v="win-029"/>
    <x v="0"/>
    <s v="4181113291(2at6)"/>
    <x v="1"/>
    <x v="11"/>
    <x v="11"/>
    <x v="0"/>
    <x v="0"/>
    <x v="0"/>
    <x v="0"/>
    <x v="0"/>
    <n v="10"/>
    <x v="0"/>
    <n v="46000"/>
    <n v="460000"/>
    <x v="0"/>
    <x v="0"/>
    <x v="0"/>
    <x v="0"/>
    <n v="36800"/>
    <x v="4"/>
  </r>
  <r>
    <x v="8"/>
    <n v="4181113291"/>
    <x v="0"/>
    <x v="9"/>
    <x v="0"/>
    <x v="0"/>
    <s v="win-029"/>
    <x v="0"/>
    <s v="4181113291(2at6)"/>
    <x v="1"/>
    <x v="0"/>
    <x v="0"/>
    <x v="0"/>
    <x v="0"/>
    <x v="0"/>
    <x v="0"/>
    <x v="0"/>
    <n v="10"/>
    <x v="0"/>
    <n v="111058"/>
    <n v="1110580"/>
    <x v="0"/>
    <x v="0"/>
    <x v="0"/>
    <x v="0"/>
    <n v="88846"/>
    <x v="4"/>
  </r>
  <r>
    <x v="8"/>
    <n v="4181113291"/>
    <x v="0"/>
    <x v="9"/>
    <x v="0"/>
    <x v="0"/>
    <s v="win-029"/>
    <x v="0"/>
    <s v="4181113291(2at6)"/>
    <x v="1"/>
    <x v="9"/>
    <x v="9"/>
    <x v="0"/>
    <x v="0"/>
    <x v="0"/>
    <x v="0"/>
    <x v="0"/>
    <n v="10"/>
    <x v="0"/>
    <n v="70950"/>
    <n v="709500"/>
    <x v="0"/>
    <x v="0"/>
    <x v="0"/>
    <x v="0"/>
    <n v="56760"/>
    <x v="4"/>
  </r>
  <r>
    <x v="3"/>
    <n v="4180791274"/>
    <x v="0"/>
    <x v="9"/>
    <x v="0"/>
    <x v="0"/>
    <s v="win-qnh-00-007"/>
    <x v="0"/>
    <s v="4180791274(4069)"/>
    <x v="1"/>
    <x v="2"/>
    <x v="2"/>
    <x v="0"/>
    <x v="0"/>
    <x v="0"/>
    <x v="0"/>
    <x v="0"/>
    <n v="20"/>
    <x v="0"/>
    <n v="73431"/>
    <n v="1468620"/>
    <x v="0"/>
    <x v="0"/>
    <x v="0"/>
    <x v="0"/>
    <n v="117490"/>
    <x v="4"/>
  </r>
  <r>
    <x v="3"/>
    <n v="4180791274"/>
    <x v="0"/>
    <x v="9"/>
    <x v="0"/>
    <x v="0"/>
    <s v="win-qnh-00-007"/>
    <x v="0"/>
    <s v="4180791274(4069)"/>
    <x v="1"/>
    <x v="1"/>
    <x v="1"/>
    <x v="0"/>
    <x v="0"/>
    <x v="0"/>
    <x v="0"/>
    <x v="0"/>
    <n v="10"/>
    <x v="0"/>
    <n v="55595"/>
    <n v="555950"/>
    <x v="0"/>
    <x v="0"/>
    <x v="0"/>
    <x v="0"/>
    <n v="44476"/>
    <x v="4"/>
  </r>
  <r>
    <x v="3"/>
    <n v="4180791274"/>
    <x v="0"/>
    <x v="9"/>
    <x v="0"/>
    <x v="0"/>
    <s v="win-qnh-00-007"/>
    <x v="0"/>
    <s v="4180791274(4069)"/>
    <x v="1"/>
    <x v="9"/>
    <x v="9"/>
    <x v="0"/>
    <x v="0"/>
    <x v="0"/>
    <x v="0"/>
    <x v="0"/>
    <n v="5"/>
    <x v="0"/>
    <n v="70950"/>
    <n v="354750"/>
    <x v="0"/>
    <x v="0"/>
    <x v="0"/>
    <x v="0"/>
    <n v="28380"/>
    <x v="4"/>
  </r>
  <r>
    <x v="3"/>
    <n v="4180791258"/>
    <x v="0"/>
    <x v="9"/>
    <x v="0"/>
    <x v="0"/>
    <s v="win-qnh-00-007"/>
    <x v="0"/>
    <s v="4180791258(3838)"/>
    <x v="1"/>
    <x v="11"/>
    <x v="11"/>
    <x v="0"/>
    <x v="0"/>
    <x v="0"/>
    <x v="0"/>
    <x v="0"/>
    <n v="10"/>
    <x v="0"/>
    <n v="46000"/>
    <n v="460000"/>
    <x v="0"/>
    <x v="0"/>
    <x v="0"/>
    <x v="0"/>
    <n v="36800"/>
    <x v="4"/>
  </r>
  <r>
    <x v="3"/>
    <n v="4180791258"/>
    <x v="0"/>
    <x v="9"/>
    <x v="0"/>
    <x v="0"/>
    <s v="win-qnh-00-007"/>
    <x v="0"/>
    <s v="4180791258(3838)"/>
    <x v="1"/>
    <x v="2"/>
    <x v="2"/>
    <x v="0"/>
    <x v="0"/>
    <x v="0"/>
    <x v="0"/>
    <x v="0"/>
    <n v="40"/>
    <x v="0"/>
    <n v="73431"/>
    <n v="2937240"/>
    <x v="0"/>
    <x v="0"/>
    <x v="0"/>
    <x v="0"/>
    <n v="234979"/>
    <x v="4"/>
  </r>
  <r>
    <x v="3"/>
    <n v="4180791258"/>
    <x v="0"/>
    <x v="9"/>
    <x v="0"/>
    <x v="0"/>
    <s v="win-qnh-00-007"/>
    <x v="0"/>
    <s v="4180791258(3838)"/>
    <x v="1"/>
    <x v="8"/>
    <x v="8"/>
    <x v="0"/>
    <x v="0"/>
    <x v="0"/>
    <x v="0"/>
    <x v="0"/>
    <n v="6"/>
    <x v="0"/>
    <n v="50182"/>
    <n v="301092"/>
    <x v="0"/>
    <x v="0"/>
    <x v="0"/>
    <x v="0"/>
    <n v="24087"/>
    <x v="4"/>
  </r>
  <r>
    <x v="3"/>
    <n v="4180791258"/>
    <x v="0"/>
    <x v="9"/>
    <x v="0"/>
    <x v="0"/>
    <s v="win-qnh-00-007"/>
    <x v="0"/>
    <s v="4180791258(3838)"/>
    <x v="1"/>
    <x v="1"/>
    <x v="1"/>
    <x v="0"/>
    <x v="0"/>
    <x v="0"/>
    <x v="0"/>
    <x v="0"/>
    <n v="19"/>
    <x v="0"/>
    <n v="55595"/>
    <n v="1056305"/>
    <x v="0"/>
    <x v="0"/>
    <x v="0"/>
    <x v="0"/>
    <n v="84504"/>
    <x v="4"/>
  </r>
  <r>
    <x v="3"/>
    <n v="4180791304"/>
    <x v="0"/>
    <x v="9"/>
    <x v="0"/>
    <x v="0"/>
    <s v="win-qnh-00-007"/>
    <x v="0"/>
    <s v="4180791304(5514)"/>
    <x v="1"/>
    <x v="2"/>
    <x v="2"/>
    <x v="0"/>
    <x v="0"/>
    <x v="0"/>
    <x v="0"/>
    <x v="0"/>
    <n v="65"/>
    <x v="0"/>
    <n v="73431"/>
    <n v="4773015"/>
    <x v="0"/>
    <x v="0"/>
    <x v="0"/>
    <x v="0"/>
    <n v="381841"/>
    <x v="4"/>
  </r>
  <r>
    <x v="3"/>
    <n v="4180791313"/>
    <x v="0"/>
    <x v="9"/>
    <x v="0"/>
    <x v="0"/>
    <s v="win-qnh-00-007"/>
    <x v="0"/>
    <s v="4180791313(5716)"/>
    <x v="1"/>
    <x v="11"/>
    <x v="11"/>
    <x v="0"/>
    <x v="0"/>
    <x v="0"/>
    <x v="0"/>
    <x v="0"/>
    <n v="5"/>
    <x v="0"/>
    <n v="46000"/>
    <n v="230000"/>
    <x v="0"/>
    <x v="0"/>
    <x v="0"/>
    <x v="0"/>
    <n v="18400"/>
    <x v="4"/>
  </r>
  <r>
    <x v="3"/>
    <n v="4180791313"/>
    <x v="0"/>
    <x v="9"/>
    <x v="0"/>
    <x v="0"/>
    <s v="win-qnh-00-007"/>
    <x v="0"/>
    <s v="4180791313(5716)"/>
    <x v="1"/>
    <x v="8"/>
    <x v="8"/>
    <x v="0"/>
    <x v="0"/>
    <x v="0"/>
    <x v="0"/>
    <x v="0"/>
    <n v="10"/>
    <x v="0"/>
    <n v="50182"/>
    <n v="501820"/>
    <x v="0"/>
    <x v="0"/>
    <x v="0"/>
    <x v="0"/>
    <n v="40146"/>
    <x v="4"/>
  </r>
  <r>
    <x v="3"/>
    <n v="4180791313"/>
    <x v="0"/>
    <x v="9"/>
    <x v="0"/>
    <x v="0"/>
    <s v="win-qnh-00-007"/>
    <x v="0"/>
    <s v="4180791313(5716)"/>
    <x v="1"/>
    <x v="9"/>
    <x v="9"/>
    <x v="0"/>
    <x v="0"/>
    <x v="0"/>
    <x v="0"/>
    <x v="0"/>
    <n v="5"/>
    <x v="0"/>
    <n v="70950"/>
    <n v="354750"/>
    <x v="0"/>
    <x v="0"/>
    <x v="0"/>
    <x v="0"/>
    <n v="28380"/>
    <x v="4"/>
  </r>
  <r>
    <x v="3"/>
    <n v="4180791313"/>
    <x v="0"/>
    <x v="9"/>
    <x v="0"/>
    <x v="0"/>
    <s v="win-qnh-00-007"/>
    <x v="0"/>
    <s v="4180791313(5716)"/>
    <x v="1"/>
    <x v="1"/>
    <x v="1"/>
    <x v="0"/>
    <x v="0"/>
    <x v="0"/>
    <x v="0"/>
    <x v="0"/>
    <n v="10"/>
    <x v="0"/>
    <n v="55595"/>
    <n v="555950"/>
    <x v="0"/>
    <x v="0"/>
    <x v="0"/>
    <x v="0"/>
    <n v="44476"/>
    <x v="4"/>
  </r>
  <r>
    <x v="3"/>
    <n v="4180791313"/>
    <x v="0"/>
    <x v="9"/>
    <x v="0"/>
    <x v="0"/>
    <s v="win-qnh-00-007"/>
    <x v="0"/>
    <s v="4180791313(5716)"/>
    <x v="1"/>
    <x v="0"/>
    <x v="0"/>
    <x v="0"/>
    <x v="0"/>
    <x v="0"/>
    <x v="0"/>
    <x v="0"/>
    <n v="10"/>
    <x v="0"/>
    <n v="111058"/>
    <n v="1110580"/>
    <x v="0"/>
    <x v="0"/>
    <x v="0"/>
    <x v="0"/>
    <n v="88846"/>
    <x v="4"/>
  </r>
  <r>
    <x v="3"/>
    <n v="4180791313"/>
    <x v="0"/>
    <x v="9"/>
    <x v="0"/>
    <x v="0"/>
    <s v="win-qnh-00-007"/>
    <x v="0"/>
    <s v="4180791313(5716)"/>
    <x v="1"/>
    <x v="2"/>
    <x v="2"/>
    <x v="0"/>
    <x v="0"/>
    <x v="0"/>
    <x v="0"/>
    <x v="0"/>
    <n v="10"/>
    <x v="0"/>
    <n v="73431"/>
    <n v="734310"/>
    <x v="0"/>
    <x v="0"/>
    <x v="0"/>
    <x v="0"/>
    <n v="58745"/>
    <x v="4"/>
  </r>
  <r>
    <x v="23"/>
    <n v="4180987388"/>
    <x v="0"/>
    <x v="9"/>
    <x v="0"/>
    <x v="0"/>
    <s v="win-qnh-00-007"/>
    <x v="0"/>
    <s v="4180987388(2ab5)"/>
    <x v="1"/>
    <x v="2"/>
    <x v="2"/>
    <x v="0"/>
    <x v="0"/>
    <x v="0"/>
    <x v="0"/>
    <x v="0"/>
    <n v="10"/>
    <x v="0"/>
    <n v="73431"/>
    <n v="734310"/>
    <x v="0"/>
    <x v="0"/>
    <x v="0"/>
    <x v="0"/>
    <n v="58745"/>
    <x v="4"/>
  </r>
  <r>
    <x v="23"/>
    <n v="4180987388"/>
    <x v="0"/>
    <x v="9"/>
    <x v="0"/>
    <x v="0"/>
    <s v="win-qnh-00-007"/>
    <x v="0"/>
    <s v="4180987388(2ab5)"/>
    <x v="1"/>
    <x v="0"/>
    <x v="0"/>
    <x v="0"/>
    <x v="0"/>
    <x v="0"/>
    <x v="0"/>
    <x v="0"/>
    <n v="18"/>
    <x v="0"/>
    <n v="111058"/>
    <n v="1999044"/>
    <x v="0"/>
    <x v="0"/>
    <x v="0"/>
    <x v="0"/>
    <n v="159924"/>
    <x v="4"/>
  </r>
  <r>
    <x v="23"/>
    <n v="4180987388"/>
    <x v="0"/>
    <x v="9"/>
    <x v="0"/>
    <x v="0"/>
    <s v="win-qnh-00-007"/>
    <x v="0"/>
    <s v="4180987388(2ab5)"/>
    <x v="1"/>
    <x v="11"/>
    <x v="11"/>
    <x v="0"/>
    <x v="0"/>
    <x v="0"/>
    <x v="0"/>
    <x v="0"/>
    <n v="9"/>
    <x v="0"/>
    <n v="46000"/>
    <n v="414000"/>
    <x v="0"/>
    <x v="0"/>
    <x v="0"/>
    <x v="0"/>
    <n v="33120"/>
    <x v="4"/>
  </r>
  <r>
    <x v="3"/>
    <n v="4180791319"/>
    <x v="0"/>
    <x v="9"/>
    <x v="0"/>
    <x v="0"/>
    <s v="win-qnh-00-007"/>
    <x v="0"/>
    <s v="4180791319(5926)"/>
    <x v="1"/>
    <x v="2"/>
    <x v="2"/>
    <x v="0"/>
    <x v="0"/>
    <x v="0"/>
    <x v="0"/>
    <x v="0"/>
    <n v="30"/>
    <x v="0"/>
    <n v="73431"/>
    <n v="2202930"/>
    <x v="0"/>
    <x v="0"/>
    <x v="0"/>
    <x v="0"/>
    <n v="176234"/>
    <x v="4"/>
  </r>
  <r>
    <x v="3"/>
    <n v="4180791319"/>
    <x v="0"/>
    <x v="9"/>
    <x v="0"/>
    <x v="0"/>
    <s v="win-qnh-00-007"/>
    <x v="0"/>
    <s v="4180791319(5926)"/>
    <x v="1"/>
    <x v="0"/>
    <x v="0"/>
    <x v="0"/>
    <x v="0"/>
    <x v="0"/>
    <x v="0"/>
    <x v="0"/>
    <n v="5"/>
    <x v="0"/>
    <n v="111058"/>
    <n v="555290"/>
    <x v="0"/>
    <x v="0"/>
    <x v="0"/>
    <x v="0"/>
    <n v="44423"/>
    <x v="4"/>
  </r>
  <r>
    <x v="3"/>
    <n v="4180791319"/>
    <x v="0"/>
    <x v="9"/>
    <x v="0"/>
    <x v="0"/>
    <s v="win-qnh-00-007"/>
    <x v="0"/>
    <s v="4180791319(5926)"/>
    <x v="1"/>
    <x v="9"/>
    <x v="9"/>
    <x v="0"/>
    <x v="0"/>
    <x v="0"/>
    <x v="0"/>
    <x v="0"/>
    <n v="2"/>
    <x v="0"/>
    <n v="70950"/>
    <n v="141900"/>
    <x v="0"/>
    <x v="0"/>
    <x v="0"/>
    <x v="0"/>
    <n v="11352"/>
    <x v="4"/>
  </r>
  <r>
    <x v="3"/>
    <n v="4180791319"/>
    <x v="0"/>
    <x v="9"/>
    <x v="0"/>
    <x v="0"/>
    <s v="win-qnh-00-007"/>
    <x v="0"/>
    <s v="4180791319(5926)"/>
    <x v="1"/>
    <x v="8"/>
    <x v="8"/>
    <x v="0"/>
    <x v="0"/>
    <x v="0"/>
    <x v="0"/>
    <x v="0"/>
    <n v="10"/>
    <x v="0"/>
    <n v="50182"/>
    <n v="501820"/>
    <x v="0"/>
    <x v="0"/>
    <x v="0"/>
    <x v="0"/>
    <n v="40146"/>
    <x v="4"/>
  </r>
  <r>
    <x v="3"/>
    <n v="4180791319"/>
    <x v="0"/>
    <x v="9"/>
    <x v="0"/>
    <x v="0"/>
    <s v="win-qnh-00-007"/>
    <x v="0"/>
    <s v="4180791319(5926)"/>
    <x v="1"/>
    <x v="11"/>
    <x v="11"/>
    <x v="0"/>
    <x v="0"/>
    <x v="0"/>
    <x v="0"/>
    <x v="0"/>
    <n v="5"/>
    <x v="0"/>
    <n v="46000"/>
    <n v="230000"/>
    <x v="0"/>
    <x v="0"/>
    <x v="0"/>
    <x v="0"/>
    <n v="18400"/>
    <x v="4"/>
  </r>
  <r>
    <x v="23"/>
    <n v="4180987621"/>
    <x v="0"/>
    <x v="9"/>
    <x v="0"/>
    <x v="0"/>
    <s v="win-qnh-00-007"/>
    <x v="0"/>
    <s v="4180987621(5009)"/>
    <x v="1"/>
    <x v="11"/>
    <x v="11"/>
    <x v="0"/>
    <x v="0"/>
    <x v="0"/>
    <x v="0"/>
    <x v="0"/>
    <n v="8"/>
    <x v="0"/>
    <n v="46000"/>
    <n v="368000"/>
    <x v="0"/>
    <x v="0"/>
    <x v="0"/>
    <x v="0"/>
    <n v="29440"/>
    <x v="4"/>
  </r>
  <r>
    <x v="23"/>
    <n v="4180987621"/>
    <x v="0"/>
    <x v="9"/>
    <x v="0"/>
    <x v="0"/>
    <s v="win-qnh-00-007"/>
    <x v="0"/>
    <s v="4180987621(5009)"/>
    <x v="1"/>
    <x v="8"/>
    <x v="8"/>
    <x v="0"/>
    <x v="0"/>
    <x v="0"/>
    <x v="0"/>
    <x v="0"/>
    <n v="10"/>
    <x v="0"/>
    <n v="50182"/>
    <n v="501820"/>
    <x v="0"/>
    <x v="0"/>
    <x v="0"/>
    <x v="0"/>
    <n v="40146"/>
    <x v="4"/>
  </r>
  <r>
    <x v="23"/>
    <n v="4180987621"/>
    <x v="0"/>
    <x v="9"/>
    <x v="0"/>
    <x v="0"/>
    <s v="win-qnh-00-007"/>
    <x v="0"/>
    <s v="4180987621(5009)"/>
    <x v="1"/>
    <x v="0"/>
    <x v="0"/>
    <x v="0"/>
    <x v="0"/>
    <x v="0"/>
    <x v="0"/>
    <x v="0"/>
    <n v="30"/>
    <x v="0"/>
    <n v="111058"/>
    <n v="3331740"/>
    <x v="0"/>
    <x v="0"/>
    <x v="0"/>
    <x v="0"/>
    <n v="266539"/>
    <x v="4"/>
  </r>
  <r>
    <x v="23"/>
    <n v="4180987621"/>
    <x v="0"/>
    <x v="9"/>
    <x v="0"/>
    <x v="0"/>
    <s v="win-qnh-00-007"/>
    <x v="0"/>
    <s v="4180987621(5009)"/>
    <x v="1"/>
    <x v="2"/>
    <x v="2"/>
    <x v="0"/>
    <x v="0"/>
    <x v="0"/>
    <x v="0"/>
    <x v="0"/>
    <n v="20"/>
    <x v="0"/>
    <n v="73431"/>
    <n v="1468620"/>
    <x v="0"/>
    <x v="0"/>
    <x v="0"/>
    <x v="0"/>
    <n v="117490"/>
    <x v="4"/>
  </r>
  <r>
    <x v="23"/>
    <n v="4180987577"/>
    <x v="0"/>
    <x v="9"/>
    <x v="0"/>
    <x v="0"/>
    <s v="win-qnh-00-007"/>
    <x v="0"/>
    <s v="4180987577(3381)"/>
    <x v="1"/>
    <x v="2"/>
    <x v="2"/>
    <x v="0"/>
    <x v="0"/>
    <x v="0"/>
    <x v="0"/>
    <x v="0"/>
    <n v="35"/>
    <x v="0"/>
    <n v="73431"/>
    <n v="2570085"/>
    <x v="0"/>
    <x v="0"/>
    <x v="0"/>
    <x v="0"/>
    <n v="205607"/>
    <x v="4"/>
  </r>
  <r>
    <x v="23"/>
    <n v="4180987577"/>
    <x v="0"/>
    <x v="9"/>
    <x v="0"/>
    <x v="0"/>
    <s v="win-qnh-00-007"/>
    <x v="0"/>
    <s v="4180987577(3381)"/>
    <x v="1"/>
    <x v="0"/>
    <x v="0"/>
    <x v="0"/>
    <x v="0"/>
    <x v="0"/>
    <x v="0"/>
    <x v="0"/>
    <n v="20"/>
    <x v="0"/>
    <n v="111058"/>
    <n v="2221160"/>
    <x v="0"/>
    <x v="0"/>
    <x v="0"/>
    <x v="0"/>
    <n v="177693"/>
    <x v="4"/>
  </r>
  <r>
    <x v="23"/>
    <n v="4180987577"/>
    <x v="0"/>
    <x v="9"/>
    <x v="0"/>
    <x v="0"/>
    <s v="win-qnh-00-007"/>
    <x v="0"/>
    <s v="4180987577(3381)"/>
    <x v="1"/>
    <x v="11"/>
    <x v="11"/>
    <x v="0"/>
    <x v="0"/>
    <x v="0"/>
    <x v="0"/>
    <x v="0"/>
    <n v="3"/>
    <x v="0"/>
    <n v="46000"/>
    <n v="138000"/>
    <x v="0"/>
    <x v="0"/>
    <x v="0"/>
    <x v="0"/>
    <n v="11040"/>
    <x v="4"/>
  </r>
  <r>
    <x v="23"/>
    <n v="4180987603"/>
    <x v="0"/>
    <x v="9"/>
    <x v="0"/>
    <x v="0"/>
    <s v="win-qnh-00-007"/>
    <x v="0"/>
    <s v="4180987603(4670)"/>
    <x v="1"/>
    <x v="11"/>
    <x v="11"/>
    <x v="0"/>
    <x v="0"/>
    <x v="0"/>
    <x v="0"/>
    <x v="0"/>
    <n v="6"/>
    <x v="0"/>
    <n v="46000"/>
    <n v="276000"/>
    <x v="0"/>
    <x v="0"/>
    <x v="0"/>
    <x v="0"/>
    <n v="22080"/>
    <x v="4"/>
  </r>
  <r>
    <x v="23"/>
    <n v="4180987603"/>
    <x v="0"/>
    <x v="9"/>
    <x v="0"/>
    <x v="0"/>
    <s v="win-qnh-00-007"/>
    <x v="0"/>
    <s v="4180987603(4670)"/>
    <x v="1"/>
    <x v="0"/>
    <x v="0"/>
    <x v="0"/>
    <x v="0"/>
    <x v="0"/>
    <x v="0"/>
    <x v="0"/>
    <n v="35"/>
    <x v="0"/>
    <n v="111058"/>
    <n v="3887030"/>
    <x v="0"/>
    <x v="0"/>
    <x v="0"/>
    <x v="0"/>
    <n v="310962"/>
    <x v="4"/>
  </r>
  <r>
    <x v="23"/>
    <n v="4180987603"/>
    <x v="0"/>
    <x v="9"/>
    <x v="0"/>
    <x v="0"/>
    <s v="win-qnh-00-007"/>
    <x v="0"/>
    <s v="4180987603(4670)"/>
    <x v="1"/>
    <x v="2"/>
    <x v="2"/>
    <x v="0"/>
    <x v="0"/>
    <x v="0"/>
    <x v="0"/>
    <x v="0"/>
    <n v="25"/>
    <x v="0"/>
    <n v="73431"/>
    <n v="1835775"/>
    <x v="0"/>
    <x v="0"/>
    <x v="0"/>
    <x v="0"/>
    <n v="146862"/>
    <x v="4"/>
  </r>
  <r>
    <x v="4"/>
    <n v="4180886066"/>
    <x v="0"/>
    <x v="9"/>
    <x v="0"/>
    <x v="0"/>
    <s v="win-qnh-00-007"/>
    <x v="0"/>
    <s v="4180886066(6576)"/>
    <x v="1"/>
    <x v="0"/>
    <x v="0"/>
    <x v="0"/>
    <x v="0"/>
    <x v="0"/>
    <x v="0"/>
    <x v="0"/>
    <n v="12"/>
    <x v="0"/>
    <n v="111058"/>
    <n v="1332696"/>
    <x v="0"/>
    <x v="0"/>
    <x v="0"/>
    <x v="0"/>
    <n v="106616"/>
    <x v="4"/>
  </r>
  <r>
    <x v="4"/>
    <n v="4180886066"/>
    <x v="0"/>
    <x v="9"/>
    <x v="0"/>
    <x v="0"/>
    <s v="win-qnh-00-007"/>
    <x v="0"/>
    <s v="4180886066(6576)"/>
    <x v="1"/>
    <x v="11"/>
    <x v="11"/>
    <x v="0"/>
    <x v="0"/>
    <x v="0"/>
    <x v="0"/>
    <x v="0"/>
    <n v="12"/>
    <x v="0"/>
    <n v="46000"/>
    <n v="552000"/>
    <x v="0"/>
    <x v="0"/>
    <x v="0"/>
    <x v="0"/>
    <n v="44160"/>
    <x v="4"/>
  </r>
  <r>
    <x v="4"/>
    <n v="4180886066"/>
    <x v="0"/>
    <x v="9"/>
    <x v="0"/>
    <x v="0"/>
    <s v="win-qnh-00-007"/>
    <x v="0"/>
    <s v="4180886066(6576)"/>
    <x v="1"/>
    <x v="2"/>
    <x v="2"/>
    <x v="0"/>
    <x v="0"/>
    <x v="0"/>
    <x v="0"/>
    <x v="0"/>
    <n v="31"/>
    <x v="0"/>
    <n v="73431"/>
    <n v="2276361"/>
    <x v="0"/>
    <x v="0"/>
    <x v="0"/>
    <x v="0"/>
    <n v="182109"/>
    <x v="4"/>
  </r>
  <r>
    <x v="4"/>
    <n v="4180886066"/>
    <x v="0"/>
    <x v="9"/>
    <x v="0"/>
    <x v="0"/>
    <s v="win-qnh-00-007"/>
    <x v="0"/>
    <s v="4180886066(6576)"/>
    <x v="1"/>
    <x v="8"/>
    <x v="8"/>
    <x v="0"/>
    <x v="0"/>
    <x v="0"/>
    <x v="0"/>
    <x v="0"/>
    <n v="17"/>
    <x v="0"/>
    <n v="50182"/>
    <n v="853094"/>
    <x v="0"/>
    <x v="0"/>
    <x v="0"/>
    <x v="0"/>
    <n v="68248"/>
    <x v="4"/>
  </r>
  <r>
    <x v="4"/>
    <n v="4180886066"/>
    <x v="0"/>
    <x v="9"/>
    <x v="0"/>
    <x v="0"/>
    <s v="win-qnh-00-007"/>
    <x v="0"/>
    <s v="4180886066(6576)"/>
    <x v="1"/>
    <x v="1"/>
    <x v="1"/>
    <x v="0"/>
    <x v="0"/>
    <x v="0"/>
    <x v="0"/>
    <x v="0"/>
    <n v="11"/>
    <x v="0"/>
    <n v="55595"/>
    <n v="611545"/>
    <x v="0"/>
    <x v="0"/>
    <x v="0"/>
    <x v="0"/>
    <n v="48924"/>
    <x v="4"/>
  </r>
  <r>
    <x v="7"/>
    <n v="4181059591"/>
    <x v="0"/>
    <x v="9"/>
    <x v="0"/>
    <x v="0"/>
    <s v="win-qnh-00-007"/>
    <x v="0"/>
    <s v="4181059591(1605)"/>
    <x v="1"/>
    <x v="9"/>
    <x v="9"/>
    <x v="0"/>
    <x v="0"/>
    <x v="0"/>
    <x v="0"/>
    <x v="0"/>
    <n v="6"/>
    <x v="0"/>
    <n v="70950"/>
    <n v="425700"/>
    <x v="0"/>
    <x v="0"/>
    <x v="0"/>
    <x v="0"/>
    <n v="34056"/>
    <x v="4"/>
  </r>
  <r>
    <x v="7"/>
    <n v="4181059591"/>
    <x v="0"/>
    <x v="9"/>
    <x v="0"/>
    <x v="0"/>
    <s v="win-qnh-00-007"/>
    <x v="0"/>
    <s v="4181059591(1605)"/>
    <x v="1"/>
    <x v="10"/>
    <x v="10"/>
    <x v="0"/>
    <x v="0"/>
    <x v="0"/>
    <x v="0"/>
    <x v="0"/>
    <n v="5"/>
    <x v="0"/>
    <n v="74250"/>
    <n v="371250"/>
    <x v="0"/>
    <x v="0"/>
    <x v="0"/>
    <x v="0"/>
    <n v="29700"/>
    <x v="4"/>
  </r>
  <r>
    <x v="7"/>
    <n v="4181059591"/>
    <x v="0"/>
    <x v="9"/>
    <x v="0"/>
    <x v="0"/>
    <s v="win-qnh-00-007"/>
    <x v="0"/>
    <s v="4181059591(1605)"/>
    <x v="1"/>
    <x v="8"/>
    <x v="8"/>
    <x v="0"/>
    <x v="0"/>
    <x v="0"/>
    <x v="0"/>
    <x v="0"/>
    <n v="3"/>
    <x v="0"/>
    <n v="50182"/>
    <n v="150546"/>
    <x v="0"/>
    <x v="0"/>
    <x v="0"/>
    <x v="0"/>
    <n v="12044"/>
    <x v="4"/>
  </r>
  <r>
    <x v="7"/>
    <n v="4181059591"/>
    <x v="0"/>
    <x v="9"/>
    <x v="0"/>
    <x v="0"/>
    <s v="win-qnh-00-007"/>
    <x v="0"/>
    <s v="4181059591(1605)"/>
    <x v="1"/>
    <x v="2"/>
    <x v="2"/>
    <x v="0"/>
    <x v="0"/>
    <x v="0"/>
    <x v="0"/>
    <x v="0"/>
    <n v="6"/>
    <x v="0"/>
    <n v="73431"/>
    <n v="440586"/>
    <x v="0"/>
    <x v="0"/>
    <x v="0"/>
    <x v="0"/>
    <n v="35247"/>
    <x v="4"/>
  </r>
  <r>
    <x v="7"/>
    <n v="4181059591"/>
    <x v="0"/>
    <x v="9"/>
    <x v="0"/>
    <x v="0"/>
    <s v="win-qnh-00-007"/>
    <x v="0"/>
    <s v="4181059591(1605)"/>
    <x v="1"/>
    <x v="0"/>
    <x v="0"/>
    <x v="0"/>
    <x v="0"/>
    <x v="0"/>
    <x v="0"/>
    <x v="0"/>
    <n v="6"/>
    <x v="0"/>
    <n v="111058"/>
    <n v="666348"/>
    <x v="0"/>
    <x v="0"/>
    <x v="0"/>
    <x v="0"/>
    <n v="53308"/>
    <x v="4"/>
  </r>
  <r>
    <x v="1"/>
    <n v="4180763957"/>
    <x v="0"/>
    <x v="9"/>
    <x v="0"/>
    <x v="0"/>
    <s v="win-056"/>
    <x v="0"/>
    <s v="4180763957(2bdr)"/>
    <x v="1"/>
    <x v="8"/>
    <x v="8"/>
    <x v="0"/>
    <x v="0"/>
    <x v="0"/>
    <x v="0"/>
    <x v="0"/>
    <n v="8"/>
    <x v="0"/>
    <n v="50182"/>
    <n v="401456"/>
    <x v="0"/>
    <x v="0"/>
    <x v="0"/>
    <x v="0"/>
    <n v="32116"/>
    <x v="4"/>
  </r>
  <r>
    <x v="1"/>
    <n v="4180763957"/>
    <x v="0"/>
    <x v="9"/>
    <x v="0"/>
    <x v="0"/>
    <s v="win-056"/>
    <x v="0"/>
    <s v="4180763957(2bdr)"/>
    <x v="1"/>
    <x v="2"/>
    <x v="2"/>
    <x v="0"/>
    <x v="0"/>
    <x v="0"/>
    <x v="0"/>
    <x v="0"/>
    <n v="5"/>
    <x v="0"/>
    <n v="73431"/>
    <n v="367155"/>
    <x v="0"/>
    <x v="0"/>
    <x v="0"/>
    <x v="0"/>
    <n v="29372"/>
    <x v="4"/>
  </r>
  <r>
    <x v="1"/>
    <n v="4180763957"/>
    <x v="0"/>
    <x v="9"/>
    <x v="0"/>
    <x v="0"/>
    <s v="win-056"/>
    <x v="0"/>
    <s v="4180763957(2bdr)"/>
    <x v="1"/>
    <x v="11"/>
    <x v="11"/>
    <x v="0"/>
    <x v="0"/>
    <x v="0"/>
    <x v="0"/>
    <x v="0"/>
    <n v="10"/>
    <x v="0"/>
    <n v="46000"/>
    <n v="460000"/>
    <x v="0"/>
    <x v="0"/>
    <x v="0"/>
    <x v="0"/>
    <n v="36800"/>
    <x v="4"/>
  </r>
  <r>
    <x v="1"/>
    <n v="4180763957"/>
    <x v="0"/>
    <x v="9"/>
    <x v="0"/>
    <x v="0"/>
    <s v="win-056"/>
    <x v="0"/>
    <s v="4180763957(2bdr)"/>
    <x v="1"/>
    <x v="0"/>
    <x v="0"/>
    <x v="0"/>
    <x v="0"/>
    <x v="0"/>
    <x v="0"/>
    <x v="0"/>
    <n v="15"/>
    <x v="0"/>
    <n v="111058"/>
    <n v="1665870"/>
    <x v="0"/>
    <x v="0"/>
    <x v="0"/>
    <x v="0"/>
    <n v="133270"/>
    <x v="4"/>
  </r>
  <r>
    <x v="6"/>
    <n v="4180971371"/>
    <x v="0"/>
    <x v="9"/>
    <x v="0"/>
    <x v="0"/>
    <s v="win-096"/>
    <x v="0"/>
    <s v="4180971371(6298)"/>
    <x v="1"/>
    <x v="1"/>
    <x v="1"/>
    <x v="0"/>
    <x v="0"/>
    <x v="0"/>
    <x v="0"/>
    <x v="0"/>
    <n v="4"/>
    <x v="0"/>
    <n v="55595"/>
    <n v="222380"/>
    <x v="0"/>
    <x v="0"/>
    <x v="0"/>
    <x v="0"/>
    <n v="17790"/>
    <x v="4"/>
  </r>
  <r>
    <x v="6"/>
    <n v="4180971371"/>
    <x v="0"/>
    <x v="9"/>
    <x v="0"/>
    <x v="0"/>
    <s v="win-096"/>
    <x v="0"/>
    <s v="4180971371(6298)"/>
    <x v="1"/>
    <x v="2"/>
    <x v="2"/>
    <x v="0"/>
    <x v="0"/>
    <x v="0"/>
    <x v="0"/>
    <x v="0"/>
    <n v="30"/>
    <x v="0"/>
    <n v="73431"/>
    <n v="2202930"/>
    <x v="0"/>
    <x v="0"/>
    <x v="0"/>
    <x v="0"/>
    <n v="176234"/>
    <x v="4"/>
  </r>
  <r>
    <x v="6"/>
    <n v="4180971371"/>
    <x v="0"/>
    <x v="9"/>
    <x v="0"/>
    <x v="0"/>
    <s v="win-096"/>
    <x v="0"/>
    <s v="4180971371(6298)"/>
    <x v="1"/>
    <x v="10"/>
    <x v="10"/>
    <x v="0"/>
    <x v="0"/>
    <x v="0"/>
    <x v="0"/>
    <x v="0"/>
    <n v="6"/>
    <x v="0"/>
    <n v="74250"/>
    <n v="445500"/>
    <x v="0"/>
    <x v="0"/>
    <x v="0"/>
    <x v="0"/>
    <n v="35640"/>
    <x v="4"/>
  </r>
  <r>
    <x v="6"/>
    <n v="4180971371"/>
    <x v="0"/>
    <x v="9"/>
    <x v="0"/>
    <x v="0"/>
    <s v="win-096"/>
    <x v="0"/>
    <s v="4180971371(6298)"/>
    <x v="1"/>
    <x v="8"/>
    <x v="8"/>
    <x v="0"/>
    <x v="0"/>
    <x v="0"/>
    <x v="0"/>
    <x v="0"/>
    <n v="10"/>
    <x v="0"/>
    <n v="50182"/>
    <n v="501820"/>
    <x v="0"/>
    <x v="0"/>
    <x v="0"/>
    <x v="0"/>
    <n v="40146"/>
    <x v="4"/>
  </r>
  <r>
    <x v="6"/>
    <n v="4180971371"/>
    <x v="0"/>
    <x v="9"/>
    <x v="0"/>
    <x v="0"/>
    <s v="win-096"/>
    <x v="0"/>
    <s v="4180971371(6298)"/>
    <x v="1"/>
    <x v="11"/>
    <x v="11"/>
    <x v="0"/>
    <x v="0"/>
    <x v="0"/>
    <x v="0"/>
    <x v="0"/>
    <n v="4"/>
    <x v="0"/>
    <n v="46000"/>
    <n v="184000"/>
    <x v="0"/>
    <x v="0"/>
    <x v="0"/>
    <x v="0"/>
    <n v="14720"/>
    <x v="4"/>
  </r>
  <r>
    <x v="6"/>
    <n v="4180971371"/>
    <x v="0"/>
    <x v="9"/>
    <x v="0"/>
    <x v="0"/>
    <s v="win-096"/>
    <x v="0"/>
    <s v="4180971371(6298)"/>
    <x v="1"/>
    <x v="0"/>
    <x v="0"/>
    <x v="0"/>
    <x v="0"/>
    <x v="0"/>
    <x v="0"/>
    <x v="0"/>
    <n v="10"/>
    <x v="0"/>
    <n v="111058"/>
    <n v="1110580"/>
    <x v="0"/>
    <x v="0"/>
    <x v="0"/>
    <x v="0"/>
    <n v="88846"/>
    <x v="4"/>
  </r>
  <r>
    <x v="6"/>
    <n v="4180971371"/>
    <x v="0"/>
    <x v="9"/>
    <x v="0"/>
    <x v="0"/>
    <s v="win-096"/>
    <x v="0"/>
    <s v="4180971371(6298)"/>
    <x v="1"/>
    <x v="13"/>
    <x v="13"/>
    <x v="0"/>
    <x v="0"/>
    <x v="0"/>
    <x v="0"/>
    <x v="0"/>
    <n v="6"/>
    <x v="0"/>
    <n v="50400"/>
    <n v="302400"/>
    <x v="0"/>
    <x v="0"/>
    <x v="0"/>
    <x v="0"/>
    <n v="24192"/>
    <x v="4"/>
  </r>
  <r>
    <x v="4"/>
    <n v="4180884615"/>
    <x v="0"/>
    <x v="9"/>
    <x v="0"/>
    <x v="0"/>
    <s v="win-hdg-00-006"/>
    <x v="0"/>
    <s v="4180884615(2b80)"/>
    <x v="1"/>
    <x v="1"/>
    <x v="1"/>
    <x v="0"/>
    <x v="0"/>
    <x v="0"/>
    <x v="0"/>
    <x v="0"/>
    <n v="6"/>
    <x v="0"/>
    <n v="55595"/>
    <n v="333570"/>
    <x v="0"/>
    <x v="0"/>
    <x v="0"/>
    <x v="0"/>
    <n v="26686"/>
    <x v="4"/>
  </r>
  <r>
    <x v="4"/>
    <n v="4180884615"/>
    <x v="0"/>
    <x v="9"/>
    <x v="0"/>
    <x v="0"/>
    <s v="win-hdg-00-006"/>
    <x v="0"/>
    <s v="4180884615(2b80)"/>
    <x v="1"/>
    <x v="8"/>
    <x v="8"/>
    <x v="0"/>
    <x v="0"/>
    <x v="0"/>
    <x v="0"/>
    <x v="0"/>
    <n v="15"/>
    <x v="0"/>
    <n v="50182"/>
    <n v="752730"/>
    <x v="0"/>
    <x v="0"/>
    <x v="0"/>
    <x v="0"/>
    <n v="60218"/>
    <x v="4"/>
  </r>
  <r>
    <x v="4"/>
    <n v="4180884615"/>
    <x v="0"/>
    <x v="9"/>
    <x v="0"/>
    <x v="0"/>
    <s v="win-hdg-00-006"/>
    <x v="0"/>
    <s v="4180884615(2b80)"/>
    <x v="1"/>
    <x v="0"/>
    <x v="0"/>
    <x v="0"/>
    <x v="0"/>
    <x v="0"/>
    <x v="0"/>
    <x v="0"/>
    <n v="1"/>
    <x v="0"/>
    <n v="111058"/>
    <n v="111058"/>
    <x v="0"/>
    <x v="0"/>
    <x v="0"/>
    <x v="0"/>
    <n v="8885"/>
    <x v="4"/>
  </r>
  <r>
    <x v="4"/>
    <n v="4180884615"/>
    <x v="0"/>
    <x v="9"/>
    <x v="0"/>
    <x v="0"/>
    <s v="win-hdg-00-006"/>
    <x v="0"/>
    <s v="4180884615(2b80)"/>
    <x v="1"/>
    <x v="11"/>
    <x v="11"/>
    <x v="0"/>
    <x v="0"/>
    <x v="0"/>
    <x v="0"/>
    <x v="0"/>
    <n v="6"/>
    <x v="0"/>
    <n v="46000"/>
    <n v="276000"/>
    <x v="0"/>
    <x v="0"/>
    <x v="0"/>
    <x v="0"/>
    <n v="22080"/>
    <x v="4"/>
  </r>
  <r>
    <x v="4"/>
    <n v="4180884615"/>
    <x v="0"/>
    <x v="9"/>
    <x v="0"/>
    <x v="0"/>
    <s v="win-hdg-00-006"/>
    <x v="0"/>
    <s v="4180884615(2b80)"/>
    <x v="1"/>
    <x v="2"/>
    <x v="2"/>
    <x v="0"/>
    <x v="0"/>
    <x v="0"/>
    <x v="0"/>
    <x v="0"/>
    <n v="15"/>
    <x v="0"/>
    <n v="73431"/>
    <n v="1101465"/>
    <x v="0"/>
    <x v="0"/>
    <x v="0"/>
    <x v="0"/>
    <n v="88117"/>
    <x v="4"/>
  </r>
  <r>
    <x v="7"/>
    <n v="4181092119"/>
    <x v="0"/>
    <x v="9"/>
    <x v="0"/>
    <x v="0"/>
    <s v="WIN5542"/>
    <x v="0"/>
    <n v="4181092119"/>
    <x v="5"/>
    <x v="11"/>
    <x v="11"/>
    <x v="0"/>
    <x v="0"/>
    <x v="0"/>
    <x v="0"/>
    <x v="0"/>
    <n v="10"/>
    <x v="0"/>
    <n v="46000"/>
    <n v="460000"/>
    <x v="0"/>
    <x v="0"/>
    <x v="0"/>
    <x v="0"/>
    <n v="36800"/>
    <x v="4"/>
  </r>
  <r>
    <x v="7"/>
    <n v="4181092119"/>
    <x v="0"/>
    <x v="9"/>
    <x v="0"/>
    <x v="0"/>
    <s v="WIN5542"/>
    <x v="0"/>
    <n v="4181092119"/>
    <x v="5"/>
    <x v="1"/>
    <x v="1"/>
    <x v="0"/>
    <x v="0"/>
    <x v="0"/>
    <x v="0"/>
    <x v="0"/>
    <n v="5"/>
    <x v="0"/>
    <n v="55595"/>
    <n v="277975"/>
    <x v="0"/>
    <x v="0"/>
    <x v="0"/>
    <x v="0"/>
    <n v="22238"/>
    <x v="4"/>
  </r>
  <r>
    <x v="8"/>
    <n v="4181155561"/>
    <x v="0"/>
    <x v="9"/>
    <x v="0"/>
    <x v="0"/>
    <s v="win6713"/>
    <x v="0"/>
    <n v="4181155561"/>
    <x v="5"/>
    <x v="11"/>
    <x v="11"/>
    <x v="0"/>
    <x v="0"/>
    <x v="0"/>
    <x v="0"/>
    <x v="0"/>
    <n v="10"/>
    <x v="0"/>
    <n v="46000"/>
    <n v="460000"/>
    <x v="0"/>
    <x v="0"/>
    <x v="0"/>
    <x v="0"/>
    <n v="36800"/>
    <x v="4"/>
  </r>
  <r>
    <x v="8"/>
    <n v="4181155561"/>
    <x v="0"/>
    <x v="9"/>
    <x v="0"/>
    <x v="0"/>
    <s v="win6713"/>
    <x v="0"/>
    <n v="4181155561"/>
    <x v="5"/>
    <x v="1"/>
    <x v="1"/>
    <x v="0"/>
    <x v="0"/>
    <x v="0"/>
    <x v="0"/>
    <x v="0"/>
    <n v="5"/>
    <x v="0"/>
    <n v="55595"/>
    <n v="277975"/>
    <x v="0"/>
    <x v="0"/>
    <x v="0"/>
    <x v="0"/>
    <n v="22238"/>
    <x v="4"/>
  </r>
  <r>
    <x v="8"/>
    <n v="4181155561"/>
    <x v="0"/>
    <x v="9"/>
    <x v="0"/>
    <x v="0"/>
    <s v="win6713"/>
    <x v="0"/>
    <n v="4181155561"/>
    <x v="5"/>
    <x v="10"/>
    <x v="10"/>
    <x v="0"/>
    <x v="0"/>
    <x v="0"/>
    <x v="0"/>
    <x v="0"/>
    <n v="5"/>
    <x v="0"/>
    <n v="74250"/>
    <n v="371250"/>
    <x v="0"/>
    <x v="0"/>
    <x v="0"/>
    <x v="0"/>
    <n v="29700"/>
    <x v="4"/>
  </r>
  <r>
    <x v="8"/>
    <n v="4181155561"/>
    <x v="0"/>
    <x v="9"/>
    <x v="0"/>
    <x v="0"/>
    <s v="win6713"/>
    <x v="0"/>
    <n v="4181155561"/>
    <x v="5"/>
    <x v="2"/>
    <x v="2"/>
    <x v="0"/>
    <x v="0"/>
    <x v="0"/>
    <x v="0"/>
    <x v="0"/>
    <n v="5"/>
    <x v="0"/>
    <n v="73431"/>
    <n v="367155"/>
    <x v="0"/>
    <x v="0"/>
    <x v="0"/>
    <x v="0"/>
    <n v="29372"/>
    <x v="4"/>
  </r>
  <r>
    <x v="7"/>
    <n v="4181007950"/>
    <x v="0"/>
    <x v="9"/>
    <x v="0"/>
    <x v="0"/>
    <s v="win1541"/>
    <x v="0"/>
    <n v="4181007950"/>
    <x v="5"/>
    <x v="8"/>
    <x v="8"/>
    <x v="0"/>
    <x v="0"/>
    <x v="0"/>
    <x v="0"/>
    <x v="0"/>
    <n v="10"/>
    <x v="0"/>
    <n v="50182"/>
    <n v="501820"/>
    <x v="0"/>
    <x v="0"/>
    <x v="0"/>
    <x v="0"/>
    <n v="40146"/>
    <x v="4"/>
  </r>
  <r>
    <x v="7"/>
    <n v="4181007950"/>
    <x v="0"/>
    <x v="9"/>
    <x v="0"/>
    <x v="0"/>
    <s v="win1541"/>
    <x v="0"/>
    <n v="4181007950"/>
    <x v="5"/>
    <x v="0"/>
    <x v="0"/>
    <x v="0"/>
    <x v="0"/>
    <x v="0"/>
    <x v="0"/>
    <x v="0"/>
    <n v="3"/>
    <x v="0"/>
    <n v="111058"/>
    <n v="333174"/>
    <x v="0"/>
    <x v="0"/>
    <x v="0"/>
    <x v="0"/>
    <n v="26654"/>
    <x v="4"/>
  </r>
  <r>
    <x v="7"/>
    <n v="4181007950"/>
    <x v="0"/>
    <x v="9"/>
    <x v="0"/>
    <x v="0"/>
    <s v="win1541"/>
    <x v="0"/>
    <n v="4181007950"/>
    <x v="5"/>
    <x v="9"/>
    <x v="9"/>
    <x v="0"/>
    <x v="0"/>
    <x v="0"/>
    <x v="0"/>
    <x v="0"/>
    <n v="5"/>
    <x v="0"/>
    <n v="70950"/>
    <n v="354750"/>
    <x v="0"/>
    <x v="0"/>
    <x v="0"/>
    <x v="0"/>
    <n v="28380"/>
    <x v="4"/>
  </r>
  <r>
    <x v="4"/>
    <n v="4180850716"/>
    <x v="0"/>
    <x v="9"/>
    <x v="0"/>
    <x v="0"/>
    <s v="WIN6314"/>
    <x v="0"/>
    <n v="4180850716"/>
    <x v="5"/>
    <x v="0"/>
    <x v="0"/>
    <x v="0"/>
    <x v="0"/>
    <x v="0"/>
    <x v="0"/>
    <x v="0"/>
    <n v="6"/>
    <x v="0"/>
    <n v="111058"/>
    <n v="666348"/>
    <x v="0"/>
    <x v="0"/>
    <x v="0"/>
    <x v="0"/>
    <n v="53308"/>
    <x v="4"/>
  </r>
  <r>
    <x v="4"/>
    <n v="4180850716"/>
    <x v="0"/>
    <x v="9"/>
    <x v="0"/>
    <x v="0"/>
    <s v="WIN6314"/>
    <x v="0"/>
    <n v="4180850716"/>
    <x v="5"/>
    <x v="11"/>
    <x v="11"/>
    <x v="0"/>
    <x v="0"/>
    <x v="0"/>
    <x v="0"/>
    <x v="0"/>
    <n v="3"/>
    <x v="0"/>
    <n v="46000"/>
    <n v="138000"/>
    <x v="0"/>
    <x v="0"/>
    <x v="0"/>
    <x v="0"/>
    <n v="11040"/>
    <x v="4"/>
  </r>
  <r>
    <x v="4"/>
    <n v="4180850716"/>
    <x v="0"/>
    <x v="9"/>
    <x v="0"/>
    <x v="0"/>
    <s v="WIN6314"/>
    <x v="0"/>
    <n v="4180850716"/>
    <x v="5"/>
    <x v="8"/>
    <x v="8"/>
    <x v="0"/>
    <x v="0"/>
    <x v="0"/>
    <x v="0"/>
    <x v="0"/>
    <n v="3"/>
    <x v="0"/>
    <n v="50182"/>
    <n v="150546"/>
    <x v="0"/>
    <x v="0"/>
    <x v="0"/>
    <x v="0"/>
    <n v="12044"/>
    <x v="4"/>
  </r>
  <r>
    <x v="4"/>
    <n v="4180850716"/>
    <x v="0"/>
    <x v="9"/>
    <x v="0"/>
    <x v="0"/>
    <s v="WIN6314"/>
    <x v="0"/>
    <n v="4180850716"/>
    <x v="5"/>
    <x v="11"/>
    <x v="11"/>
    <x v="0"/>
    <x v="0"/>
    <x v="0"/>
    <x v="0"/>
    <x v="0"/>
    <n v="3"/>
    <x v="0"/>
    <n v="46000"/>
    <n v="138000"/>
    <x v="0"/>
    <x v="0"/>
    <x v="0"/>
    <x v="0"/>
    <n v="11040"/>
    <x v="4"/>
  </r>
  <r>
    <x v="4"/>
    <n v="4180894547"/>
    <x v="0"/>
    <x v="9"/>
    <x v="0"/>
    <x v="0"/>
    <s v="WIN3182"/>
    <x v="0"/>
    <n v="4180894547"/>
    <x v="5"/>
    <x v="0"/>
    <x v="0"/>
    <x v="0"/>
    <x v="0"/>
    <x v="0"/>
    <x v="0"/>
    <x v="0"/>
    <n v="10"/>
    <x v="0"/>
    <n v="111058"/>
    <n v="1110580"/>
    <x v="0"/>
    <x v="0"/>
    <x v="0"/>
    <x v="0"/>
    <n v="88846"/>
    <x v="4"/>
  </r>
  <r>
    <x v="4"/>
    <n v="4180894547"/>
    <x v="0"/>
    <x v="9"/>
    <x v="0"/>
    <x v="0"/>
    <s v="WIN3182"/>
    <x v="0"/>
    <n v="4180894547"/>
    <x v="5"/>
    <x v="2"/>
    <x v="2"/>
    <x v="0"/>
    <x v="0"/>
    <x v="0"/>
    <x v="0"/>
    <x v="0"/>
    <n v="10"/>
    <x v="0"/>
    <n v="73431"/>
    <n v="734310"/>
    <x v="0"/>
    <x v="0"/>
    <x v="0"/>
    <x v="0"/>
    <n v="58745"/>
    <x v="4"/>
  </r>
  <r>
    <x v="4"/>
    <n v="4180894547"/>
    <x v="0"/>
    <x v="9"/>
    <x v="0"/>
    <x v="0"/>
    <s v="WIN3182"/>
    <x v="0"/>
    <n v="4180894547"/>
    <x v="5"/>
    <x v="9"/>
    <x v="9"/>
    <x v="0"/>
    <x v="0"/>
    <x v="0"/>
    <x v="0"/>
    <x v="0"/>
    <n v="5"/>
    <x v="0"/>
    <n v="70950"/>
    <n v="354750"/>
    <x v="0"/>
    <x v="0"/>
    <x v="0"/>
    <x v="0"/>
    <n v="28380"/>
    <x v="4"/>
  </r>
  <r>
    <x v="22"/>
    <n v="4180981805"/>
    <x v="0"/>
    <x v="9"/>
    <x v="0"/>
    <x v="0"/>
    <s v="win1672"/>
    <x v="0"/>
    <n v="4180981805"/>
    <x v="5"/>
    <x v="8"/>
    <x v="8"/>
    <x v="0"/>
    <x v="0"/>
    <x v="0"/>
    <x v="0"/>
    <x v="0"/>
    <n v="10"/>
    <x v="0"/>
    <n v="50182"/>
    <n v="501820"/>
    <x v="0"/>
    <x v="0"/>
    <x v="0"/>
    <x v="0"/>
    <n v="40146"/>
    <x v="4"/>
  </r>
  <r>
    <x v="22"/>
    <n v="4180981805"/>
    <x v="0"/>
    <x v="9"/>
    <x v="0"/>
    <x v="0"/>
    <s v="win1672"/>
    <x v="0"/>
    <n v="4180981805"/>
    <x v="5"/>
    <x v="7"/>
    <x v="7"/>
    <x v="0"/>
    <x v="0"/>
    <x v="0"/>
    <x v="0"/>
    <x v="0"/>
    <n v="6"/>
    <x v="0"/>
    <n v="111606"/>
    <n v="669636"/>
    <x v="0"/>
    <x v="0"/>
    <x v="0"/>
    <x v="0"/>
    <n v="53571"/>
    <x v="4"/>
  </r>
  <r>
    <x v="22"/>
    <n v="4180974161"/>
    <x v="0"/>
    <x v="9"/>
    <x v="0"/>
    <x v="0"/>
    <s v="WIN6074"/>
    <x v="0"/>
    <n v="4180974161"/>
    <x v="5"/>
    <x v="9"/>
    <x v="9"/>
    <x v="0"/>
    <x v="0"/>
    <x v="0"/>
    <x v="0"/>
    <x v="0"/>
    <n v="5"/>
    <x v="0"/>
    <n v="70950"/>
    <n v="354750"/>
    <x v="0"/>
    <x v="0"/>
    <x v="0"/>
    <x v="0"/>
    <n v="28380"/>
    <x v="4"/>
  </r>
  <r>
    <x v="22"/>
    <n v="4180974161"/>
    <x v="0"/>
    <x v="9"/>
    <x v="0"/>
    <x v="0"/>
    <s v="WIN6074"/>
    <x v="0"/>
    <n v="4180974161"/>
    <x v="5"/>
    <x v="11"/>
    <x v="11"/>
    <x v="0"/>
    <x v="0"/>
    <x v="0"/>
    <x v="0"/>
    <x v="0"/>
    <n v="4"/>
    <x v="0"/>
    <n v="46000"/>
    <n v="184000"/>
    <x v="0"/>
    <x v="0"/>
    <x v="0"/>
    <x v="0"/>
    <n v="14720"/>
    <x v="4"/>
  </r>
  <r>
    <x v="5"/>
    <n v="4181237898"/>
    <x v="0"/>
    <x v="9"/>
    <x v="0"/>
    <x v="0"/>
    <s v="WIN3683"/>
    <x v="0"/>
    <n v="4181237898"/>
    <x v="5"/>
    <x v="0"/>
    <x v="0"/>
    <x v="0"/>
    <x v="0"/>
    <x v="0"/>
    <x v="0"/>
    <x v="0"/>
    <n v="10"/>
    <x v="0"/>
    <n v="111058"/>
    <n v="1110580"/>
    <x v="0"/>
    <x v="0"/>
    <x v="0"/>
    <x v="0"/>
    <n v="88846"/>
    <x v="4"/>
  </r>
  <r>
    <x v="5"/>
    <n v="4181237898"/>
    <x v="0"/>
    <x v="9"/>
    <x v="0"/>
    <x v="0"/>
    <s v="WIN3683"/>
    <x v="0"/>
    <n v="4181237898"/>
    <x v="5"/>
    <x v="2"/>
    <x v="2"/>
    <x v="0"/>
    <x v="0"/>
    <x v="0"/>
    <x v="0"/>
    <x v="0"/>
    <n v="5"/>
    <x v="0"/>
    <n v="73431"/>
    <n v="367155"/>
    <x v="0"/>
    <x v="0"/>
    <x v="0"/>
    <x v="0"/>
    <n v="29372"/>
    <x v="4"/>
  </r>
  <r>
    <x v="5"/>
    <n v="4181237898"/>
    <x v="0"/>
    <x v="9"/>
    <x v="0"/>
    <x v="0"/>
    <s v="WIN3683"/>
    <x v="0"/>
    <n v="4181237898"/>
    <x v="5"/>
    <x v="11"/>
    <x v="11"/>
    <x v="0"/>
    <x v="0"/>
    <x v="0"/>
    <x v="0"/>
    <x v="0"/>
    <n v="5"/>
    <x v="0"/>
    <n v="46000"/>
    <n v="230000"/>
    <x v="0"/>
    <x v="0"/>
    <x v="0"/>
    <x v="0"/>
    <n v="18400"/>
    <x v="4"/>
  </r>
  <r>
    <x v="5"/>
    <n v="4180908039"/>
    <x v="0"/>
    <x v="9"/>
    <x v="0"/>
    <x v="0"/>
    <s v="WIN3652"/>
    <x v="0"/>
    <n v="4180908039"/>
    <x v="5"/>
    <x v="2"/>
    <x v="2"/>
    <x v="0"/>
    <x v="0"/>
    <x v="0"/>
    <x v="0"/>
    <x v="0"/>
    <n v="4"/>
    <x v="0"/>
    <n v="73431"/>
    <n v="293724"/>
    <x v="0"/>
    <x v="0"/>
    <x v="0"/>
    <x v="0"/>
    <n v="23498"/>
    <x v="4"/>
  </r>
  <r>
    <x v="5"/>
    <n v="4180908039"/>
    <x v="0"/>
    <x v="9"/>
    <x v="0"/>
    <x v="0"/>
    <s v="WIN3652"/>
    <x v="0"/>
    <n v="4180908039"/>
    <x v="5"/>
    <x v="0"/>
    <x v="0"/>
    <x v="0"/>
    <x v="0"/>
    <x v="0"/>
    <x v="0"/>
    <x v="0"/>
    <n v="4"/>
    <x v="0"/>
    <n v="111058"/>
    <n v="444232"/>
    <x v="0"/>
    <x v="0"/>
    <x v="0"/>
    <x v="0"/>
    <n v="35539"/>
    <x v="4"/>
  </r>
  <r>
    <x v="5"/>
    <n v="4180908039"/>
    <x v="0"/>
    <x v="9"/>
    <x v="0"/>
    <x v="0"/>
    <s v="WIN3652"/>
    <x v="0"/>
    <n v="4180908039"/>
    <x v="5"/>
    <x v="8"/>
    <x v="8"/>
    <x v="0"/>
    <x v="0"/>
    <x v="0"/>
    <x v="0"/>
    <x v="0"/>
    <n v="2"/>
    <x v="0"/>
    <n v="50182"/>
    <n v="100364"/>
    <x v="0"/>
    <x v="0"/>
    <x v="0"/>
    <x v="0"/>
    <n v="8029"/>
    <x v="4"/>
  </r>
  <r>
    <x v="5"/>
    <n v="4180907735"/>
    <x v="0"/>
    <x v="9"/>
    <x v="0"/>
    <x v="0"/>
    <s v="WIN2762"/>
    <x v="0"/>
    <n v="4180907735"/>
    <x v="5"/>
    <x v="1"/>
    <x v="1"/>
    <x v="0"/>
    <x v="0"/>
    <x v="0"/>
    <x v="0"/>
    <x v="0"/>
    <n v="3"/>
    <x v="0"/>
    <n v="55595"/>
    <n v="166785"/>
    <x v="0"/>
    <x v="0"/>
    <x v="0"/>
    <x v="0"/>
    <n v="13343"/>
    <x v="4"/>
  </r>
  <r>
    <x v="5"/>
    <n v="4180907735"/>
    <x v="0"/>
    <x v="9"/>
    <x v="0"/>
    <x v="0"/>
    <s v="WIN2762"/>
    <x v="0"/>
    <n v="4180907735"/>
    <x v="5"/>
    <x v="0"/>
    <x v="0"/>
    <x v="0"/>
    <x v="0"/>
    <x v="0"/>
    <x v="0"/>
    <x v="0"/>
    <n v="6"/>
    <x v="0"/>
    <n v="111058"/>
    <n v="666348"/>
    <x v="0"/>
    <x v="0"/>
    <x v="0"/>
    <x v="0"/>
    <n v="53308"/>
    <x v="4"/>
  </r>
  <r>
    <x v="5"/>
    <n v="4180907735"/>
    <x v="0"/>
    <x v="9"/>
    <x v="0"/>
    <x v="0"/>
    <s v="WIN2762"/>
    <x v="0"/>
    <n v="4180907735"/>
    <x v="5"/>
    <x v="11"/>
    <x v="11"/>
    <x v="0"/>
    <x v="0"/>
    <x v="0"/>
    <x v="0"/>
    <x v="0"/>
    <n v="3"/>
    <x v="0"/>
    <n v="46000"/>
    <n v="138000"/>
    <x v="0"/>
    <x v="0"/>
    <x v="0"/>
    <x v="0"/>
    <n v="11040"/>
    <x v="4"/>
  </r>
  <r>
    <x v="5"/>
    <n v="4180907735"/>
    <x v="0"/>
    <x v="9"/>
    <x v="0"/>
    <x v="0"/>
    <s v="WIN2762"/>
    <x v="0"/>
    <n v="4180907735"/>
    <x v="5"/>
    <x v="2"/>
    <x v="2"/>
    <x v="0"/>
    <x v="0"/>
    <x v="0"/>
    <x v="0"/>
    <x v="0"/>
    <n v="3"/>
    <x v="0"/>
    <n v="73431"/>
    <n v="220293"/>
    <x v="0"/>
    <x v="0"/>
    <x v="0"/>
    <x v="0"/>
    <n v="17623"/>
    <x v="4"/>
  </r>
  <r>
    <x v="5"/>
    <n v="4180908300"/>
    <x v="0"/>
    <x v="9"/>
    <x v="0"/>
    <x v="0"/>
    <s v="WIN4800"/>
    <x v="0"/>
    <n v="4180908300"/>
    <x v="5"/>
    <x v="0"/>
    <x v="0"/>
    <x v="0"/>
    <x v="0"/>
    <x v="0"/>
    <x v="0"/>
    <x v="0"/>
    <n v="3"/>
    <x v="0"/>
    <n v="111058"/>
    <n v="333174"/>
    <x v="0"/>
    <x v="0"/>
    <x v="0"/>
    <x v="0"/>
    <n v="26654"/>
    <x v="4"/>
  </r>
  <r>
    <x v="5"/>
    <n v="4180908300"/>
    <x v="0"/>
    <x v="9"/>
    <x v="0"/>
    <x v="0"/>
    <s v="WIN4800"/>
    <x v="0"/>
    <n v="4180908300"/>
    <x v="5"/>
    <x v="2"/>
    <x v="2"/>
    <x v="0"/>
    <x v="0"/>
    <x v="0"/>
    <x v="0"/>
    <x v="0"/>
    <n v="5"/>
    <x v="0"/>
    <n v="73431"/>
    <n v="367155"/>
    <x v="0"/>
    <x v="0"/>
    <x v="0"/>
    <x v="0"/>
    <n v="29372"/>
    <x v="4"/>
  </r>
  <r>
    <x v="5"/>
    <n v="4180907757"/>
    <x v="0"/>
    <x v="9"/>
    <x v="0"/>
    <x v="0"/>
    <s v="WIN2790"/>
    <x v="0"/>
    <n v="4180907757"/>
    <x v="5"/>
    <x v="2"/>
    <x v="2"/>
    <x v="0"/>
    <x v="0"/>
    <x v="0"/>
    <x v="0"/>
    <x v="0"/>
    <n v="6"/>
    <x v="0"/>
    <n v="73431"/>
    <n v="440586"/>
    <x v="0"/>
    <x v="0"/>
    <x v="0"/>
    <x v="0"/>
    <n v="35247"/>
    <x v="4"/>
  </r>
  <r>
    <x v="5"/>
    <n v="4180907757"/>
    <x v="0"/>
    <x v="9"/>
    <x v="0"/>
    <x v="0"/>
    <s v="WIN2790"/>
    <x v="0"/>
    <n v="4180907757"/>
    <x v="5"/>
    <x v="8"/>
    <x v="8"/>
    <x v="0"/>
    <x v="0"/>
    <x v="0"/>
    <x v="0"/>
    <x v="0"/>
    <n v="3"/>
    <x v="0"/>
    <n v="50182"/>
    <n v="150546"/>
    <x v="0"/>
    <x v="0"/>
    <x v="0"/>
    <x v="0"/>
    <n v="12044"/>
    <x v="4"/>
  </r>
  <r>
    <x v="5"/>
    <n v="4180907757"/>
    <x v="0"/>
    <x v="9"/>
    <x v="0"/>
    <x v="0"/>
    <s v="WIN2790"/>
    <x v="0"/>
    <n v="4180907757"/>
    <x v="5"/>
    <x v="1"/>
    <x v="1"/>
    <x v="0"/>
    <x v="0"/>
    <x v="0"/>
    <x v="0"/>
    <x v="0"/>
    <n v="3"/>
    <x v="0"/>
    <n v="55595"/>
    <n v="166785"/>
    <x v="0"/>
    <x v="0"/>
    <x v="0"/>
    <x v="0"/>
    <n v="13343"/>
    <x v="4"/>
  </r>
  <r>
    <x v="5"/>
    <n v="4180907974"/>
    <x v="0"/>
    <x v="9"/>
    <x v="0"/>
    <x v="0"/>
    <s v="WIN3246"/>
    <x v="0"/>
    <n v="4180907974"/>
    <x v="5"/>
    <x v="0"/>
    <x v="0"/>
    <x v="0"/>
    <x v="0"/>
    <x v="0"/>
    <x v="0"/>
    <x v="0"/>
    <n v="3"/>
    <x v="0"/>
    <n v="111058"/>
    <n v="333174"/>
    <x v="0"/>
    <x v="0"/>
    <x v="0"/>
    <x v="0"/>
    <n v="26654"/>
    <x v="4"/>
  </r>
  <r>
    <x v="5"/>
    <n v="4180907974"/>
    <x v="0"/>
    <x v="9"/>
    <x v="0"/>
    <x v="0"/>
    <s v="WIN3246"/>
    <x v="0"/>
    <n v="4180907974"/>
    <x v="5"/>
    <x v="11"/>
    <x v="11"/>
    <x v="0"/>
    <x v="0"/>
    <x v="0"/>
    <x v="0"/>
    <x v="0"/>
    <n v="6"/>
    <x v="0"/>
    <n v="46000"/>
    <n v="276000"/>
    <x v="0"/>
    <x v="0"/>
    <x v="0"/>
    <x v="0"/>
    <n v="22080"/>
    <x v="4"/>
  </r>
  <r>
    <x v="5"/>
    <n v="4180907974"/>
    <x v="0"/>
    <x v="9"/>
    <x v="0"/>
    <x v="0"/>
    <s v="WIN3246"/>
    <x v="0"/>
    <n v="4180907974"/>
    <x v="5"/>
    <x v="8"/>
    <x v="8"/>
    <x v="0"/>
    <x v="0"/>
    <x v="0"/>
    <x v="0"/>
    <x v="0"/>
    <n v="5"/>
    <x v="0"/>
    <n v="50182"/>
    <n v="250910"/>
    <x v="0"/>
    <x v="0"/>
    <x v="0"/>
    <x v="0"/>
    <n v="20073"/>
    <x v="4"/>
  </r>
  <r>
    <x v="5"/>
    <n v="4180907468"/>
    <x v="0"/>
    <x v="9"/>
    <x v="0"/>
    <x v="0"/>
    <s v="win2057"/>
    <x v="0"/>
    <n v="4180907468"/>
    <x v="5"/>
    <x v="2"/>
    <x v="2"/>
    <x v="0"/>
    <x v="0"/>
    <x v="0"/>
    <x v="0"/>
    <x v="0"/>
    <n v="6"/>
    <x v="0"/>
    <n v="73431"/>
    <n v="440586"/>
    <x v="0"/>
    <x v="0"/>
    <x v="0"/>
    <x v="0"/>
    <n v="35247"/>
    <x v="4"/>
  </r>
  <r>
    <x v="5"/>
    <n v="4180907468"/>
    <x v="0"/>
    <x v="9"/>
    <x v="0"/>
    <x v="0"/>
    <s v="win2057"/>
    <x v="0"/>
    <n v="4180907468"/>
    <x v="5"/>
    <x v="8"/>
    <x v="8"/>
    <x v="0"/>
    <x v="0"/>
    <x v="0"/>
    <x v="0"/>
    <x v="0"/>
    <n v="3"/>
    <x v="0"/>
    <n v="50182"/>
    <n v="150546"/>
    <x v="0"/>
    <x v="0"/>
    <x v="0"/>
    <x v="0"/>
    <n v="12044"/>
    <x v="4"/>
  </r>
  <r>
    <x v="5"/>
    <n v="4180907468"/>
    <x v="0"/>
    <x v="9"/>
    <x v="0"/>
    <x v="0"/>
    <s v="win2057"/>
    <x v="0"/>
    <n v="4180907468"/>
    <x v="5"/>
    <x v="0"/>
    <x v="0"/>
    <x v="0"/>
    <x v="0"/>
    <x v="0"/>
    <x v="0"/>
    <x v="0"/>
    <n v="3"/>
    <x v="0"/>
    <n v="111058"/>
    <n v="333174"/>
    <x v="0"/>
    <x v="0"/>
    <x v="0"/>
    <x v="0"/>
    <n v="26654"/>
    <x v="4"/>
  </r>
  <r>
    <x v="5"/>
    <n v="4180907468"/>
    <x v="0"/>
    <x v="9"/>
    <x v="0"/>
    <x v="0"/>
    <s v="win2057"/>
    <x v="0"/>
    <n v="4180907468"/>
    <x v="5"/>
    <x v="11"/>
    <x v="11"/>
    <x v="0"/>
    <x v="0"/>
    <x v="0"/>
    <x v="0"/>
    <x v="0"/>
    <n v="3"/>
    <x v="0"/>
    <n v="46000"/>
    <n v="138000"/>
    <x v="0"/>
    <x v="0"/>
    <x v="0"/>
    <x v="0"/>
    <n v="11040"/>
    <x v="4"/>
  </r>
  <r>
    <x v="5"/>
    <n v="4180907780"/>
    <x v="0"/>
    <x v="9"/>
    <x v="0"/>
    <x v="0"/>
    <s v="WIN2827"/>
    <x v="0"/>
    <n v="4180907780"/>
    <x v="5"/>
    <x v="8"/>
    <x v="8"/>
    <x v="0"/>
    <x v="0"/>
    <x v="0"/>
    <x v="0"/>
    <x v="0"/>
    <n v="3"/>
    <x v="0"/>
    <n v="50182"/>
    <n v="150546"/>
    <x v="0"/>
    <x v="0"/>
    <x v="0"/>
    <x v="0"/>
    <n v="12044"/>
    <x v="4"/>
  </r>
  <r>
    <x v="5"/>
    <n v="4180907780"/>
    <x v="0"/>
    <x v="9"/>
    <x v="0"/>
    <x v="0"/>
    <s v="WIN2827"/>
    <x v="0"/>
    <n v="4180907780"/>
    <x v="5"/>
    <x v="2"/>
    <x v="2"/>
    <x v="0"/>
    <x v="0"/>
    <x v="0"/>
    <x v="0"/>
    <x v="0"/>
    <n v="7"/>
    <x v="0"/>
    <n v="73431"/>
    <n v="514017"/>
    <x v="0"/>
    <x v="0"/>
    <x v="0"/>
    <x v="0"/>
    <n v="41121"/>
    <x v="4"/>
  </r>
  <r>
    <x v="5"/>
    <n v="4180907780"/>
    <x v="0"/>
    <x v="9"/>
    <x v="0"/>
    <x v="0"/>
    <s v="WIN2827"/>
    <x v="0"/>
    <n v="4180907780"/>
    <x v="5"/>
    <x v="9"/>
    <x v="9"/>
    <x v="0"/>
    <x v="0"/>
    <x v="0"/>
    <x v="0"/>
    <x v="0"/>
    <n v="3"/>
    <x v="0"/>
    <n v="70950"/>
    <n v="212850"/>
    <x v="0"/>
    <x v="0"/>
    <x v="0"/>
    <x v="0"/>
    <n v="17028"/>
    <x v="4"/>
  </r>
  <r>
    <x v="5"/>
    <n v="4180907797"/>
    <x v="0"/>
    <x v="9"/>
    <x v="0"/>
    <x v="0"/>
    <s v="WIN2999"/>
    <x v="0"/>
    <n v="4180907797"/>
    <x v="5"/>
    <x v="2"/>
    <x v="2"/>
    <x v="0"/>
    <x v="0"/>
    <x v="0"/>
    <x v="0"/>
    <x v="0"/>
    <n v="6"/>
    <x v="0"/>
    <n v="73431"/>
    <n v="440586"/>
    <x v="0"/>
    <x v="0"/>
    <x v="0"/>
    <x v="0"/>
    <n v="35247"/>
    <x v="4"/>
  </r>
  <r>
    <x v="5"/>
    <n v="4180907797"/>
    <x v="0"/>
    <x v="9"/>
    <x v="0"/>
    <x v="0"/>
    <s v="WIN2999"/>
    <x v="0"/>
    <n v="4180907797"/>
    <x v="5"/>
    <x v="11"/>
    <x v="11"/>
    <x v="0"/>
    <x v="0"/>
    <x v="0"/>
    <x v="0"/>
    <x v="0"/>
    <n v="6"/>
    <x v="0"/>
    <n v="46000"/>
    <n v="276000"/>
    <x v="0"/>
    <x v="0"/>
    <x v="0"/>
    <x v="0"/>
    <n v="22080"/>
    <x v="4"/>
  </r>
  <r>
    <x v="5"/>
    <n v="4180907759"/>
    <x v="0"/>
    <x v="9"/>
    <x v="0"/>
    <x v="0"/>
    <s v="WIN2796"/>
    <x v="0"/>
    <n v="4180907759"/>
    <x v="5"/>
    <x v="1"/>
    <x v="1"/>
    <x v="0"/>
    <x v="0"/>
    <x v="0"/>
    <x v="0"/>
    <x v="0"/>
    <n v="2"/>
    <x v="0"/>
    <n v="55595"/>
    <n v="111190"/>
    <x v="0"/>
    <x v="0"/>
    <x v="0"/>
    <x v="0"/>
    <n v="8895"/>
    <x v="4"/>
  </r>
  <r>
    <x v="5"/>
    <n v="4180907759"/>
    <x v="0"/>
    <x v="9"/>
    <x v="0"/>
    <x v="0"/>
    <s v="WIN2796"/>
    <x v="0"/>
    <n v="4180907759"/>
    <x v="5"/>
    <x v="11"/>
    <x v="11"/>
    <x v="0"/>
    <x v="0"/>
    <x v="0"/>
    <x v="0"/>
    <x v="0"/>
    <n v="4"/>
    <x v="0"/>
    <n v="46000"/>
    <n v="184000"/>
    <x v="0"/>
    <x v="0"/>
    <x v="0"/>
    <x v="0"/>
    <n v="14720"/>
    <x v="4"/>
  </r>
  <r>
    <x v="5"/>
    <n v="4180907759"/>
    <x v="0"/>
    <x v="9"/>
    <x v="0"/>
    <x v="0"/>
    <s v="WIN2796"/>
    <x v="0"/>
    <n v="4180907759"/>
    <x v="5"/>
    <x v="8"/>
    <x v="8"/>
    <x v="0"/>
    <x v="0"/>
    <x v="0"/>
    <x v="0"/>
    <x v="0"/>
    <n v="4"/>
    <x v="0"/>
    <n v="50182"/>
    <n v="200728"/>
    <x v="0"/>
    <x v="0"/>
    <x v="0"/>
    <x v="0"/>
    <n v="16058"/>
    <x v="4"/>
  </r>
  <r>
    <x v="5"/>
    <n v="4180907759"/>
    <x v="0"/>
    <x v="9"/>
    <x v="0"/>
    <x v="0"/>
    <s v="WIN2796"/>
    <x v="0"/>
    <n v="4180907759"/>
    <x v="5"/>
    <x v="10"/>
    <x v="10"/>
    <x v="0"/>
    <x v="0"/>
    <x v="0"/>
    <x v="0"/>
    <x v="0"/>
    <n v="2"/>
    <x v="0"/>
    <n v="74250"/>
    <n v="148500"/>
    <x v="0"/>
    <x v="0"/>
    <x v="0"/>
    <x v="0"/>
    <n v="11880"/>
    <x v="4"/>
  </r>
  <r>
    <x v="5"/>
    <n v="4180907759"/>
    <x v="0"/>
    <x v="9"/>
    <x v="0"/>
    <x v="0"/>
    <s v="WIN2796"/>
    <x v="0"/>
    <n v="4180907759"/>
    <x v="5"/>
    <x v="0"/>
    <x v="0"/>
    <x v="0"/>
    <x v="0"/>
    <x v="0"/>
    <x v="0"/>
    <x v="0"/>
    <n v="4"/>
    <x v="0"/>
    <n v="111058"/>
    <n v="444232"/>
    <x v="0"/>
    <x v="0"/>
    <x v="0"/>
    <x v="0"/>
    <n v="35539"/>
    <x v="4"/>
  </r>
  <r>
    <x v="5"/>
    <n v="4180908191"/>
    <x v="0"/>
    <x v="9"/>
    <x v="0"/>
    <x v="0"/>
    <s v="WIN4305"/>
    <x v="0"/>
    <n v="4180908191"/>
    <x v="5"/>
    <x v="0"/>
    <x v="0"/>
    <x v="0"/>
    <x v="0"/>
    <x v="0"/>
    <x v="0"/>
    <x v="0"/>
    <n v="3"/>
    <x v="0"/>
    <n v="111058"/>
    <n v="333174"/>
    <x v="0"/>
    <x v="0"/>
    <x v="0"/>
    <x v="0"/>
    <n v="26654"/>
    <x v="4"/>
  </r>
  <r>
    <x v="5"/>
    <n v="4180908191"/>
    <x v="0"/>
    <x v="9"/>
    <x v="0"/>
    <x v="0"/>
    <s v="WIN4305"/>
    <x v="0"/>
    <n v="4180908191"/>
    <x v="5"/>
    <x v="2"/>
    <x v="2"/>
    <x v="0"/>
    <x v="0"/>
    <x v="0"/>
    <x v="0"/>
    <x v="0"/>
    <n v="9"/>
    <x v="0"/>
    <n v="73431"/>
    <n v="660879"/>
    <x v="0"/>
    <x v="0"/>
    <x v="0"/>
    <x v="0"/>
    <n v="52870"/>
    <x v="4"/>
  </r>
  <r>
    <x v="5"/>
    <n v="4180908191"/>
    <x v="0"/>
    <x v="9"/>
    <x v="0"/>
    <x v="0"/>
    <s v="WIN4305"/>
    <x v="0"/>
    <n v="4180908191"/>
    <x v="5"/>
    <x v="1"/>
    <x v="1"/>
    <x v="0"/>
    <x v="0"/>
    <x v="0"/>
    <x v="0"/>
    <x v="0"/>
    <n v="3"/>
    <x v="0"/>
    <n v="55595"/>
    <n v="166785"/>
    <x v="0"/>
    <x v="0"/>
    <x v="0"/>
    <x v="0"/>
    <n v="13343"/>
    <x v="4"/>
  </r>
  <r>
    <x v="5"/>
    <n v="4180908191"/>
    <x v="0"/>
    <x v="9"/>
    <x v="0"/>
    <x v="0"/>
    <s v="WIN4305"/>
    <x v="0"/>
    <n v="4180908191"/>
    <x v="5"/>
    <x v="11"/>
    <x v="11"/>
    <x v="0"/>
    <x v="0"/>
    <x v="0"/>
    <x v="0"/>
    <x v="0"/>
    <n v="3"/>
    <x v="0"/>
    <n v="46000"/>
    <n v="138000"/>
    <x v="0"/>
    <x v="0"/>
    <x v="0"/>
    <x v="0"/>
    <n v="11040"/>
    <x v="4"/>
  </r>
  <r>
    <x v="5"/>
    <n v="4180908537"/>
    <x v="0"/>
    <x v="9"/>
    <x v="0"/>
    <x v="0"/>
    <s v="WIN5740"/>
    <x v="0"/>
    <n v="4180908537"/>
    <x v="5"/>
    <x v="2"/>
    <x v="2"/>
    <x v="0"/>
    <x v="0"/>
    <x v="0"/>
    <x v="0"/>
    <x v="0"/>
    <n v="6"/>
    <x v="0"/>
    <n v="73431"/>
    <n v="440586"/>
    <x v="0"/>
    <x v="0"/>
    <x v="0"/>
    <x v="0"/>
    <n v="35247"/>
    <x v="4"/>
  </r>
  <r>
    <x v="5"/>
    <n v="4180908537"/>
    <x v="0"/>
    <x v="9"/>
    <x v="0"/>
    <x v="0"/>
    <s v="WIN5740"/>
    <x v="0"/>
    <n v="4180908537"/>
    <x v="5"/>
    <x v="0"/>
    <x v="0"/>
    <x v="0"/>
    <x v="0"/>
    <x v="0"/>
    <x v="0"/>
    <x v="0"/>
    <n v="3"/>
    <x v="0"/>
    <n v="111058"/>
    <n v="333174"/>
    <x v="0"/>
    <x v="0"/>
    <x v="0"/>
    <x v="0"/>
    <n v="26654"/>
    <x v="4"/>
  </r>
  <r>
    <x v="5"/>
    <n v="4180907853"/>
    <x v="0"/>
    <x v="9"/>
    <x v="0"/>
    <x v="0"/>
    <s v="WIN2ARH"/>
    <x v="0"/>
    <n v="4180907853"/>
    <x v="5"/>
    <x v="8"/>
    <x v="8"/>
    <x v="0"/>
    <x v="0"/>
    <x v="0"/>
    <x v="0"/>
    <x v="0"/>
    <n v="6"/>
    <x v="0"/>
    <n v="50182"/>
    <n v="301092"/>
    <x v="0"/>
    <x v="0"/>
    <x v="0"/>
    <x v="0"/>
    <n v="24087"/>
    <x v="4"/>
  </r>
  <r>
    <x v="5"/>
    <n v="4180907853"/>
    <x v="0"/>
    <x v="9"/>
    <x v="0"/>
    <x v="0"/>
    <s v="WIN2ARH"/>
    <x v="0"/>
    <n v="4180907853"/>
    <x v="5"/>
    <x v="2"/>
    <x v="2"/>
    <x v="0"/>
    <x v="0"/>
    <x v="0"/>
    <x v="0"/>
    <x v="0"/>
    <n v="6"/>
    <x v="0"/>
    <n v="73431"/>
    <n v="440586"/>
    <x v="0"/>
    <x v="0"/>
    <x v="0"/>
    <x v="0"/>
    <n v="35247"/>
    <x v="4"/>
  </r>
  <r>
    <x v="5"/>
    <n v="4180907969"/>
    <x v="0"/>
    <x v="9"/>
    <x v="0"/>
    <x v="0"/>
    <s v="WIN3231"/>
    <x v="0"/>
    <n v="4180907969"/>
    <x v="5"/>
    <x v="2"/>
    <x v="2"/>
    <x v="0"/>
    <x v="0"/>
    <x v="0"/>
    <x v="0"/>
    <x v="0"/>
    <n v="3"/>
    <x v="0"/>
    <n v="73431"/>
    <n v="220293"/>
    <x v="0"/>
    <x v="0"/>
    <x v="0"/>
    <x v="0"/>
    <n v="17623"/>
    <x v="4"/>
  </r>
  <r>
    <x v="5"/>
    <n v="4180907969"/>
    <x v="0"/>
    <x v="9"/>
    <x v="0"/>
    <x v="0"/>
    <s v="WIN3231"/>
    <x v="0"/>
    <n v="4180907969"/>
    <x v="5"/>
    <x v="11"/>
    <x v="11"/>
    <x v="0"/>
    <x v="0"/>
    <x v="0"/>
    <x v="0"/>
    <x v="0"/>
    <n v="6"/>
    <x v="0"/>
    <n v="46000"/>
    <n v="276000"/>
    <x v="0"/>
    <x v="0"/>
    <x v="0"/>
    <x v="0"/>
    <n v="22080"/>
    <x v="4"/>
  </r>
  <r>
    <x v="5"/>
    <n v="4180907969"/>
    <x v="0"/>
    <x v="9"/>
    <x v="0"/>
    <x v="0"/>
    <s v="WIN3231"/>
    <x v="0"/>
    <n v="4180907969"/>
    <x v="5"/>
    <x v="1"/>
    <x v="1"/>
    <x v="0"/>
    <x v="0"/>
    <x v="0"/>
    <x v="0"/>
    <x v="0"/>
    <n v="3"/>
    <x v="0"/>
    <n v="55595"/>
    <n v="166785"/>
    <x v="0"/>
    <x v="0"/>
    <x v="0"/>
    <x v="0"/>
    <n v="13343"/>
    <x v="4"/>
  </r>
  <r>
    <x v="5"/>
    <n v="4180907969"/>
    <x v="0"/>
    <x v="9"/>
    <x v="0"/>
    <x v="0"/>
    <s v="WIN3231"/>
    <x v="0"/>
    <n v="4180907969"/>
    <x v="5"/>
    <x v="10"/>
    <x v="10"/>
    <x v="0"/>
    <x v="0"/>
    <x v="0"/>
    <x v="0"/>
    <x v="0"/>
    <n v="6"/>
    <x v="0"/>
    <n v="74250"/>
    <n v="445500"/>
    <x v="0"/>
    <x v="0"/>
    <x v="0"/>
    <x v="0"/>
    <n v="35640"/>
    <x v="4"/>
  </r>
  <r>
    <x v="5"/>
    <n v="4180908072"/>
    <x v="0"/>
    <x v="9"/>
    <x v="0"/>
    <x v="0"/>
    <s v="WIN3949"/>
    <x v="0"/>
    <n v="4180908072"/>
    <x v="5"/>
    <x v="11"/>
    <x v="11"/>
    <x v="0"/>
    <x v="0"/>
    <x v="0"/>
    <x v="0"/>
    <x v="0"/>
    <n v="3"/>
    <x v="0"/>
    <n v="46000"/>
    <n v="138000"/>
    <x v="0"/>
    <x v="0"/>
    <x v="0"/>
    <x v="0"/>
    <n v="11040"/>
    <x v="4"/>
  </r>
  <r>
    <x v="5"/>
    <n v="4180908072"/>
    <x v="0"/>
    <x v="9"/>
    <x v="0"/>
    <x v="0"/>
    <s v="WIN3949"/>
    <x v="0"/>
    <n v="4180908072"/>
    <x v="5"/>
    <x v="0"/>
    <x v="0"/>
    <x v="0"/>
    <x v="0"/>
    <x v="0"/>
    <x v="0"/>
    <x v="0"/>
    <n v="6"/>
    <x v="0"/>
    <n v="111058"/>
    <n v="666348"/>
    <x v="0"/>
    <x v="0"/>
    <x v="0"/>
    <x v="0"/>
    <n v="53308"/>
    <x v="4"/>
  </r>
  <r>
    <x v="5"/>
    <n v="4180908072"/>
    <x v="0"/>
    <x v="9"/>
    <x v="0"/>
    <x v="0"/>
    <s v="WIN3949"/>
    <x v="0"/>
    <n v="4180908072"/>
    <x v="5"/>
    <x v="2"/>
    <x v="2"/>
    <x v="0"/>
    <x v="0"/>
    <x v="0"/>
    <x v="0"/>
    <x v="0"/>
    <n v="3"/>
    <x v="0"/>
    <n v="73431"/>
    <n v="220293"/>
    <x v="0"/>
    <x v="0"/>
    <x v="0"/>
    <x v="0"/>
    <n v="17623"/>
    <x v="4"/>
  </r>
  <r>
    <x v="5"/>
    <n v="4180907779"/>
    <x v="0"/>
    <x v="9"/>
    <x v="0"/>
    <x v="0"/>
    <s v="WIN2826"/>
    <x v="0"/>
    <n v="4180907779"/>
    <x v="5"/>
    <x v="11"/>
    <x v="11"/>
    <x v="0"/>
    <x v="0"/>
    <x v="0"/>
    <x v="0"/>
    <x v="0"/>
    <n v="3"/>
    <x v="0"/>
    <n v="46000"/>
    <n v="138000"/>
    <x v="0"/>
    <x v="0"/>
    <x v="0"/>
    <x v="0"/>
    <n v="11040"/>
    <x v="4"/>
  </r>
  <r>
    <x v="5"/>
    <n v="4180907779"/>
    <x v="0"/>
    <x v="9"/>
    <x v="0"/>
    <x v="0"/>
    <s v="WIN2826"/>
    <x v="0"/>
    <n v="4180907779"/>
    <x v="5"/>
    <x v="8"/>
    <x v="8"/>
    <x v="0"/>
    <x v="0"/>
    <x v="0"/>
    <x v="0"/>
    <x v="0"/>
    <n v="3"/>
    <x v="0"/>
    <n v="50182"/>
    <n v="150546"/>
    <x v="0"/>
    <x v="0"/>
    <x v="0"/>
    <x v="0"/>
    <n v="12044"/>
    <x v="4"/>
  </r>
  <r>
    <x v="5"/>
    <n v="4180907779"/>
    <x v="0"/>
    <x v="9"/>
    <x v="0"/>
    <x v="0"/>
    <s v="WIN2826"/>
    <x v="0"/>
    <n v="4180907779"/>
    <x v="5"/>
    <x v="2"/>
    <x v="2"/>
    <x v="0"/>
    <x v="0"/>
    <x v="0"/>
    <x v="0"/>
    <x v="0"/>
    <n v="10"/>
    <x v="0"/>
    <n v="73431"/>
    <n v="734310"/>
    <x v="0"/>
    <x v="0"/>
    <x v="0"/>
    <x v="0"/>
    <n v="58745"/>
    <x v="4"/>
  </r>
  <r>
    <x v="5"/>
    <n v="4180907779"/>
    <x v="0"/>
    <x v="9"/>
    <x v="0"/>
    <x v="0"/>
    <s v="WIN2826"/>
    <x v="0"/>
    <n v="4180907779"/>
    <x v="5"/>
    <x v="1"/>
    <x v="1"/>
    <x v="0"/>
    <x v="0"/>
    <x v="0"/>
    <x v="0"/>
    <x v="0"/>
    <n v="3"/>
    <x v="0"/>
    <n v="55595"/>
    <n v="166785"/>
    <x v="0"/>
    <x v="0"/>
    <x v="0"/>
    <x v="0"/>
    <n v="13343"/>
    <x v="4"/>
  </r>
  <r>
    <x v="5"/>
    <n v="4180907909"/>
    <x v="0"/>
    <x v="9"/>
    <x v="0"/>
    <x v="0"/>
    <s v="WIN3073"/>
    <x v="0"/>
    <n v="4180907909"/>
    <x v="5"/>
    <x v="9"/>
    <x v="9"/>
    <x v="0"/>
    <x v="0"/>
    <x v="0"/>
    <x v="0"/>
    <x v="0"/>
    <n v="3"/>
    <x v="0"/>
    <n v="70950"/>
    <n v="212850"/>
    <x v="0"/>
    <x v="0"/>
    <x v="0"/>
    <x v="0"/>
    <n v="17028"/>
    <x v="4"/>
  </r>
  <r>
    <x v="5"/>
    <n v="4180907909"/>
    <x v="0"/>
    <x v="9"/>
    <x v="0"/>
    <x v="0"/>
    <s v="WIN3073"/>
    <x v="0"/>
    <n v="4180907909"/>
    <x v="5"/>
    <x v="11"/>
    <x v="11"/>
    <x v="0"/>
    <x v="0"/>
    <x v="0"/>
    <x v="0"/>
    <x v="0"/>
    <n v="3"/>
    <x v="0"/>
    <n v="46000"/>
    <n v="138000"/>
    <x v="0"/>
    <x v="0"/>
    <x v="0"/>
    <x v="0"/>
    <n v="11040"/>
    <x v="4"/>
  </r>
  <r>
    <x v="5"/>
    <n v="4180907909"/>
    <x v="0"/>
    <x v="9"/>
    <x v="0"/>
    <x v="0"/>
    <s v="WIN3073"/>
    <x v="0"/>
    <n v="4180907909"/>
    <x v="5"/>
    <x v="0"/>
    <x v="0"/>
    <x v="0"/>
    <x v="0"/>
    <x v="0"/>
    <x v="0"/>
    <x v="0"/>
    <n v="6"/>
    <x v="0"/>
    <n v="111058"/>
    <n v="666348"/>
    <x v="0"/>
    <x v="0"/>
    <x v="0"/>
    <x v="0"/>
    <n v="53308"/>
    <x v="4"/>
  </r>
  <r>
    <x v="5"/>
    <n v="4180907909"/>
    <x v="0"/>
    <x v="9"/>
    <x v="0"/>
    <x v="0"/>
    <s v="WIN3073"/>
    <x v="0"/>
    <n v="4180907909"/>
    <x v="5"/>
    <x v="8"/>
    <x v="8"/>
    <x v="0"/>
    <x v="0"/>
    <x v="0"/>
    <x v="0"/>
    <x v="0"/>
    <n v="3"/>
    <x v="0"/>
    <n v="50182"/>
    <n v="150546"/>
    <x v="0"/>
    <x v="0"/>
    <x v="0"/>
    <x v="0"/>
    <n v="12044"/>
    <x v="4"/>
  </r>
  <r>
    <x v="5"/>
    <n v="4180907942"/>
    <x v="0"/>
    <x v="9"/>
    <x v="0"/>
    <x v="0"/>
    <s v="WIN3182"/>
    <x v="0"/>
    <n v="4180907942"/>
    <x v="5"/>
    <x v="0"/>
    <x v="0"/>
    <x v="0"/>
    <x v="0"/>
    <x v="0"/>
    <x v="0"/>
    <x v="0"/>
    <n v="2"/>
    <x v="0"/>
    <n v="111058"/>
    <n v="222116"/>
    <x v="0"/>
    <x v="0"/>
    <x v="0"/>
    <x v="0"/>
    <n v="17769"/>
    <x v="4"/>
  </r>
  <r>
    <x v="5"/>
    <n v="4180907942"/>
    <x v="0"/>
    <x v="9"/>
    <x v="0"/>
    <x v="0"/>
    <s v="WIN3182"/>
    <x v="0"/>
    <n v="4180907942"/>
    <x v="5"/>
    <x v="10"/>
    <x v="10"/>
    <x v="0"/>
    <x v="0"/>
    <x v="0"/>
    <x v="0"/>
    <x v="0"/>
    <n v="2"/>
    <x v="0"/>
    <n v="74250"/>
    <n v="148500"/>
    <x v="0"/>
    <x v="0"/>
    <x v="0"/>
    <x v="0"/>
    <n v="11880"/>
    <x v="4"/>
  </r>
  <r>
    <x v="5"/>
    <n v="4180907942"/>
    <x v="0"/>
    <x v="9"/>
    <x v="0"/>
    <x v="0"/>
    <s v="WIN3182"/>
    <x v="0"/>
    <n v="4180907942"/>
    <x v="5"/>
    <x v="2"/>
    <x v="2"/>
    <x v="0"/>
    <x v="0"/>
    <x v="0"/>
    <x v="0"/>
    <x v="0"/>
    <n v="4"/>
    <x v="0"/>
    <n v="73431"/>
    <n v="293724"/>
    <x v="0"/>
    <x v="0"/>
    <x v="0"/>
    <x v="0"/>
    <n v="23498"/>
    <x v="4"/>
  </r>
  <r>
    <x v="5"/>
    <n v="4180907942"/>
    <x v="0"/>
    <x v="9"/>
    <x v="0"/>
    <x v="0"/>
    <s v="WIN3182"/>
    <x v="0"/>
    <n v="4180907942"/>
    <x v="5"/>
    <x v="1"/>
    <x v="1"/>
    <x v="0"/>
    <x v="0"/>
    <x v="0"/>
    <x v="0"/>
    <x v="0"/>
    <n v="2"/>
    <x v="0"/>
    <n v="55595"/>
    <n v="111190"/>
    <x v="0"/>
    <x v="0"/>
    <x v="0"/>
    <x v="0"/>
    <n v="8895"/>
    <x v="4"/>
  </r>
  <r>
    <x v="5"/>
    <n v="4180907895"/>
    <x v="0"/>
    <x v="9"/>
    <x v="0"/>
    <x v="0"/>
    <s v="WIN-HNI-LBN-2Br9"/>
    <x v="0"/>
    <n v="4180907895"/>
    <x v="5"/>
    <x v="0"/>
    <x v="0"/>
    <x v="0"/>
    <x v="0"/>
    <x v="0"/>
    <x v="0"/>
    <x v="0"/>
    <n v="3"/>
    <x v="0"/>
    <n v="111058"/>
    <n v="333174"/>
    <x v="0"/>
    <x v="0"/>
    <x v="0"/>
    <x v="0"/>
    <n v="26654"/>
    <x v="4"/>
  </r>
  <r>
    <x v="5"/>
    <n v="4180907895"/>
    <x v="0"/>
    <x v="9"/>
    <x v="0"/>
    <x v="0"/>
    <s v="WIN-HNI-LBN-2Br9"/>
    <x v="0"/>
    <n v="4180907895"/>
    <x v="5"/>
    <x v="11"/>
    <x v="11"/>
    <x v="0"/>
    <x v="0"/>
    <x v="0"/>
    <x v="0"/>
    <x v="0"/>
    <n v="6"/>
    <x v="0"/>
    <n v="46000"/>
    <n v="276000"/>
    <x v="0"/>
    <x v="0"/>
    <x v="0"/>
    <x v="0"/>
    <n v="22080"/>
    <x v="4"/>
  </r>
  <r>
    <x v="5"/>
    <n v="4180907895"/>
    <x v="0"/>
    <x v="9"/>
    <x v="0"/>
    <x v="0"/>
    <s v="WIN-HNI-LBN-2Br9"/>
    <x v="0"/>
    <n v="4180907895"/>
    <x v="5"/>
    <x v="1"/>
    <x v="1"/>
    <x v="0"/>
    <x v="0"/>
    <x v="0"/>
    <x v="0"/>
    <x v="0"/>
    <n v="3"/>
    <x v="0"/>
    <n v="55595"/>
    <n v="166785"/>
    <x v="0"/>
    <x v="0"/>
    <x v="0"/>
    <x v="0"/>
    <n v="13343"/>
    <x v="4"/>
  </r>
  <r>
    <x v="5"/>
    <n v="4180908257"/>
    <x v="0"/>
    <x v="9"/>
    <x v="0"/>
    <x v="0"/>
    <s v="WIN4539"/>
    <x v="0"/>
    <n v="4180908257"/>
    <x v="5"/>
    <x v="11"/>
    <x v="11"/>
    <x v="0"/>
    <x v="0"/>
    <x v="0"/>
    <x v="0"/>
    <x v="0"/>
    <n v="3"/>
    <x v="0"/>
    <n v="46000"/>
    <n v="138000"/>
    <x v="0"/>
    <x v="0"/>
    <x v="0"/>
    <x v="0"/>
    <n v="11040"/>
    <x v="4"/>
  </r>
  <r>
    <x v="5"/>
    <n v="4180908257"/>
    <x v="0"/>
    <x v="9"/>
    <x v="0"/>
    <x v="0"/>
    <s v="WIN4539"/>
    <x v="0"/>
    <n v="4180908257"/>
    <x v="5"/>
    <x v="1"/>
    <x v="1"/>
    <x v="0"/>
    <x v="0"/>
    <x v="0"/>
    <x v="0"/>
    <x v="0"/>
    <n v="3"/>
    <x v="0"/>
    <n v="55595"/>
    <n v="166785"/>
    <x v="0"/>
    <x v="0"/>
    <x v="0"/>
    <x v="0"/>
    <n v="13343"/>
    <x v="4"/>
  </r>
  <r>
    <x v="5"/>
    <n v="4180908257"/>
    <x v="0"/>
    <x v="9"/>
    <x v="0"/>
    <x v="0"/>
    <s v="WIN4539"/>
    <x v="0"/>
    <n v="4180908257"/>
    <x v="5"/>
    <x v="2"/>
    <x v="2"/>
    <x v="0"/>
    <x v="0"/>
    <x v="0"/>
    <x v="0"/>
    <x v="0"/>
    <n v="12"/>
    <x v="0"/>
    <n v="73431"/>
    <n v="881172"/>
    <x v="0"/>
    <x v="0"/>
    <x v="0"/>
    <x v="0"/>
    <n v="70494"/>
    <x v="4"/>
  </r>
  <r>
    <x v="5"/>
    <n v="4180908257"/>
    <x v="0"/>
    <x v="9"/>
    <x v="0"/>
    <x v="0"/>
    <s v="WIN4539"/>
    <x v="0"/>
    <n v="4180908257"/>
    <x v="5"/>
    <x v="8"/>
    <x v="8"/>
    <x v="0"/>
    <x v="0"/>
    <x v="0"/>
    <x v="0"/>
    <x v="0"/>
    <n v="3"/>
    <x v="0"/>
    <n v="50182"/>
    <n v="150546"/>
    <x v="0"/>
    <x v="0"/>
    <x v="0"/>
    <x v="0"/>
    <n v="12044"/>
    <x v="4"/>
  </r>
  <r>
    <x v="5"/>
    <n v="4180908257"/>
    <x v="0"/>
    <x v="9"/>
    <x v="0"/>
    <x v="0"/>
    <s v="WIN4539"/>
    <x v="0"/>
    <n v="4180908257"/>
    <x v="5"/>
    <x v="10"/>
    <x v="10"/>
    <x v="0"/>
    <x v="0"/>
    <x v="0"/>
    <x v="0"/>
    <x v="0"/>
    <n v="3"/>
    <x v="0"/>
    <n v="74250"/>
    <n v="222750"/>
    <x v="0"/>
    <x v="0"/>
    <x v="0"/>
    <x v="0"/>
    <n v="17820"/>
    <x v="4"/>
  </r>
  <r>
    <x v="5"/>
    <n v="4180908257"/>
    <x v="0"/>
    <x v="9"/>
    <x v="0"/>
    <x v="0"/>
    <s v="WIN4539"/>
    <x v="0"/>
    <n v="4180908257"/>
    <x v="5"/>
    <x v="0"/>
    <x v="0"/>
    <x v="0"/>
    <x v="0"/>
    <x v="0"/>
    <x v="0"/>
    <x v="0"/>
    <n v="3"/>
    <x v="0"/>
    <n v="111058"/>
    <n v="333174"/>
    <x v="0"/>
    <x v="0"/>
    <x v="0"/>
    <x v="0"/>
    <n v="26654"/>
    <x v="4"/>
  </r>
  <r>
    <x v="5"/>
    <n v="4180907764"/>
    <x v="0"/>
    <x v="9"/>
    <x v="0"/>
    <x v="0"/>
    <s v="WIN2803"/>
    <x v="0"/>
    <n v="4180907764"/>
    <x v="5"/>
    <x v="8"/>
    <x v="8"/>
    <x v="0"/>
    <x v="0"/>
    <x v="0"/>
    <x v="0"/>
    <x v="0"/>
    <n v="2"/>
    <x v="0"/>
    <n v="50182"/>
    <n v="100364"/>
    <x v="0"/>
    <x v="0"/>
    <x v="0"/>
    <x v="0"/>
    <n v="8029"/>
    <x v="4"/>
  </r>
  <r>
    <x v="5"/>
    <n v="4180907764"/>
    <x v="0"/>
    <x v="9"/>
    <x v="0"/>
    <x v="0"/>
    <s v="WIN2803"/>
    <x v="0"/>
    <n v="4180907764"/>
    <x v="5"/>
    <x v="11"/>
    <x v="11"/>
    <x v="0"/>
    <x v="0"/>
    <x v="0"/>
    <x v="0"/>
    <x v="0"/>
    <n v="6"/>
    <x v="0"/>
    <n v="46000"/>
    <n v="276000"/>
    <x v="0"/>
    <x v="0"/>
    <x v="0"/>
    <x v="0"/>
    <n v="22080"/>
    <x v="4"/>
  </r>
  <r>
    <x v="5"/>
    <n v="4180907764"/>
    <x v="0"/>
    <x v="9"/>
    <x v="0"/>
    <x v="0"/>
    <s v="WIN2803"/>
    <x v="0"/>
    <n v="4180907764"/>
    <x v="5"/>
    <x v="9"/>
    <x v="9"/>
    <x v="0"/>
    <x v="0"/>
    <x v="0"/>
    <x v="0"/>
    <x v="0"/>
    <n v="3"/>
    <x v="0"/>
    <n v="70950"/>
    <n v="212850"/>
    <x v="0"/>
    <x v="0"/>
    <x v="0"/>
    <x v="0"/>
    <n v="17028"/>
    <x v="4"/>
  </r>
  <r>
    <x v="5"/>
    <n v="4180907764"/>
    <x v="0"/>
    <x v="9"/>
    <x v="0"/>
    <x v="0"/>
    <s v="WIN2803"/>
    <x v="0"/>
    <n v="4180907764"/>
    <x v="5"/>
    <x v="2"/>
    <x v="2"/>
    <x v="0"/>
    <x v="0"/>
    <x v="0"/>
    <x v="0"/>
    <x v="0"/>
    <n v="3"/>
    <x v="0"/>
    <n v="73431"/>
    <n v="220293"/>
    <x v="0"/>
    <x v="0"/>
    <x v="0"/>
    <x v="0"/>
    <n v="17623"/>
    <x v="4"/>
  </r>
  <r>
    <x v="5"/>
    <n v="4180908187"/>
    <x v="0"/>
    <x v="9"/>
    <x v="0"/>
    <x v="0"/>
    <s v="WIN4276"/>
    <x v="0"/>
    <n v="4180908187"/>
    <x v="5"/>
    <x v="1"/>
    <x v="1"/>
    <x v="0"/>
    <x v="0"/>
    <x v="0"/>
    <x v="0"/>
    <x v="0"/>
    <n v="3"/>
    <x v="0"/>
    <n v="55595"/>
    <n v="166785"/>
    <x v="0"/>
    <x v="0"/>
    <x v="0"/>
    <x v="0"/>
    <n v="13343"/>
    <x v="4"/>
  </r>
  <r>
    <x v="5"/>
    <n v="4180908187"/>
    <x v="0"/>
    <x v="9"/>
    <x v="0"/>
    <x v="0"/>
    <s v="WIN4276"/>
    <x v="0"/>
    <n v="4180908187"/>
    <x v="5"/>
    <x v="11"/>
    <x v="11"/>
    <x v="0"/>
    <x v="0"/>
    <x v="0"/>
    <x v="0"/>
    <x v="0"/>
    <n v="3"/>
    <x v="0"/>
    <n v="46000"/>
    <n v="138000"/>
    <x v="0"/>
    <x v="0"/>
    <x v="0"/>
    <x v="0"/>
    <n v="11040"/>
    <x v="4"/>
  </r>
  <r>
    <x v="5"/>
    <n v="4180908187"/>
    <x v="0"/>
    <x v="9"/>
    <x v="0"/>
    <x v="0"/>
    <s v="WIN4276"/>
    <x v="0"/>
    <n v="4180908187"/>
    <x v="5"/>
    <x v="0"/>
    <x v="0"/>
    <x v="0"/>
    <x v="0"/>
    <x v="0"/>
    <x v="0"/>
    <x v="0"/>
    <n v="10"/>
    <x v="0"/>
    <n v="111058"/>
    <n v="1110580"/>
    <x v="0"/>
    <x v="0"/>
    <x v="0"/>
    <x v="0"/>
    <n v="88846"/>
    <x v="4"/>
  </r>
  <r>
    <x v="5"/>
    <n v="4180908187"/>
    <x v="0"/>
    <x v="9"/>
    <x v="0"/>
    <x v="0"/>
    <s v="WIN4276"/>
    <x v="0"/>
    <n v="4180908187"/>
    <x v="5"/>
    <x v="8"/>
    <x v="8"/>
    <x v="0"/>
    <x v="0"/>
    <x v="0"/>
    <x v="0"/>
    <x v="0"/>
    <n v="3"/>
    <x v="0"/>
    <n v="50182"/>
    <n v="150546"/>
    <x v="0"/>
    <x v="0"/>
    <x v="0"/>
    <x v="0"/>
    <n v="12044"/>
    <x v="4"/>
  </r>
  <r>
    <x v="5"/>
    <n v="4180908187"/>
    <x v="0"/>
    <x v="9"/>
    <x v="0"/>
    <x v="0"/>
    <s v="WIN4276"/>
    <x v="0"/>
    <n v="4180908187"/>
    <x v="5"/>
    <x v="9"/>
    <x v="9"/>
    <x v="0"/>
    <x v="0"/>
    <x v="0"/>
    <x v="0"/>
    <x v="0"/>
    <n v="3"/>
    <x v="0"/>
    <n v="70950"/>
    <n v="212850"/>
    <x v="0"/>
    <x v="0"/>
    <x v="0"/>
    <x v="0"/>
    <n v="17028"/>
    <x v="4"/>
  </r>
  <r>
    <x v="5"/>
    <n v="4180908187"/>
    <x v="0"/>
    <x v="9"/>
    <x v="0"/>
    <x v="0"/>
    <s v="WIN4276"/>
    <x v="0"/>
    <n v="4180908187"/>
    <x v="5"/>
    <x v="10"/>
    <x v="10"/>
    <x v="0"/>
    <x v="0"/>
    <x v="0"/>
    <x v="0"/>
    <x v="0"/>
    <n v="3"/>
    <x v="0"/>
    <n v="74250"/>
    <n v="222750"/>
    <x v="0"/>
    <x v="0"/>
    <x v="0"/>
    <x v="0"/>
    <n v="17820"/>
    <x v="4"/>
  </r>
  <r>
    <x v="5"/>
    <n v="4180908212"/>
    <x v="0"/>
    <x v="9"/>
    <x v="0"/>
    <x v="0"/>
    <s v="WIN4331"/>
    <x v="0"/>
    <n v="4180908212"/>
    <x v="5"/>
    <x v="8"/>
    <x v="8"/>
    <x v="0"/>
    <x v="0"/>
    <x v="0"/>
    <x v="0"/>
    <x v="0"/>
    <n v="3"/>
    <x v="0"/>
    <n v="50182"/>
    <n v="150546"/>
    <x v="0"/>
    <x v="0"/>
    <x v="0"/>
    <x v="0"/>
    <n v="12044"/>
    <x v="4"/>
  </r>
  <r>
    <x v="5"/>
    <n v="4180908212"/>
    <x v="0"/>
    <x v="9"/>
    <x v="0"/>
    <x v="0"/>
    <s v="WIN4331"/>
    <x v="0"/>
    <n v="4180908212"/>
    <x v="5"/>
    <x v="1"/>
    <x v="1"/>
    <x v="0"/>
    <x v="0"/>
    <x v="0"/>
    <x v="0"/>
    <x v="0"/>
    <n v="3"/>
    <x v="0"/>
    <n v="55595"/>
    <n v="166785"/>
    <x v="0"/>
    <x v="0"/>
    <x v="0"/>
    <x v="0"/>
    <n v="13343"/>
    <x v="4"/>
  </r>
  <r>
    <x v="5"/>
    <n v="4180908212"/>
    <x v="0"/>
    <x v="9"/>
    <x v="0"/>
    <x v="0"/>
    <s v="WIN4331"/>
    <x v="0"/>
    <n v="4180908212"/>
    <x v="5"/>
    <x v="0"/>
    <x v="0"/>
    <x v="0"/>
    <x v="0"/>
    <x v="0"/>
    <x v="0"/>
    <x v="0"/>
    <n v="6"/>
    <x v="0"/>
    <n v="111058"/>
    <n v="666348"/>
    <x v="0"/>
    <x v="0"/>
    <x v="0"/>
    <x v="0"/>
    <n v="53308"/>
    <x v="4"/>
  </r>
  <r>
    <x v="5"/>
    <n v="4180908212"/>
    <x v="0"/>
    <x v="9"/>
    <x v="0"/>
    <x v="0"/>
    <s v="WIN4331"/>
    <x v="0"/>
    <n v="4180908212"/>
    <x v="5"/>
    <x v="2"/>
    <x v="2"/>
    <x v="0"/>
    <x v="0"/>
    <x v="0"/>
    <x v="0"/>
    <x v="0"/>
    <n v="6"/>
    <x v="0"/>
    <n v="73431"/>
    <n v="440586"/>
    <x v="0"/>
    <x v="0"/>
    <x v="0"/>
    <x v="0"/>
    <n v="35247"/>
    <x v="4"/>
  </r>
  <r>
    <x v="5"/>
    <n v="4180908276"/>
    <x v="0"/>
    <x v="9"/>
    <x v="0"/>
    <x v="0"/>
    <s v="WIN4611"/>
    <x v="0"/>
    <n v="4180908276"/>
    <x v="5"/>
    <x v="2"/>
    <x v="2"/>
    <x v="0"/>
    <x v="0"/>
    <x v="0"/>
    <x v="0"/>
    <x v="0"/>
    <n v="3"/>
    <x v="0"/>
    <n v="73431"/>
    <n v="220293"/>
    <x v="0"/>
    <x v="0"/>
    <x v="0"/>
    <x v="0"/>
    <n v="17623"/>
    <x v="4"/>
  </r>
  <r>
    <x v="5"/>
    <n v="4180908276"/>
    <x v="0"/>
    <x v="9"/>
    <x v="0"/>
    <x v="0"/>
    <s v="WIN4611"/>
    <x v="0"/>
    <n v="4180908276"/>
    <x v="5"/>
    <x v="10"/>
    <x v="10"/>
    <x v="0"/>
    <x v="0"/>
    <x v="0"/>
    <x v="0"/>
    <x v="0"/>
    <n v="3"/>
    <x v="0"/>
    <n v="74250"/>
    <n v="222750"/>
    <x v="0"/>
    <x v="0"/>
    <x v="0"/>
    <x v="0"/>
    <n v="17820"/>
    <x v="4"/>
  </r>
  <r>
    <x v="5"/>
    <n v="4180908276"/>
    <x v="0"/>
    <x v="9"/>
    <x v="0"/>
    <x v="0"/>
    <s v="WIN4611"/>
    <x v="0"/>
    <n v="4180908276"/>
    <x v="5"/>
    <x v="11"/>
    <x v="11"/>
    <x v="0"/>
    <x v="0"/>
    <x v="0"/>
    <x v="0"/>
    <x v="0"/>
    <n v="3"/>
    <x v="0"/>
    <n v="46000"/>
    <n v="138000"/>
    <x v="0"/>
    <x v="0"/>
    <x v="0"/>
    <x v="0"/>
    <n v="11040"/>
    <x v="4"/>
  </r>
  <r>
    <x v="5"/>
    <n v="4180908276"/>
    <x v="0"/>
    <x v="9"/>
    <x v="0"/>
    <x v="0"/>
    <s v="WIN4611"/>
    <x v="0"/>
    <n v="4180908276"/>
    <x v="5"/>
    <x v="8"/>
    <x v="8"/>
    <x v="0"/>
    <x v="0"/>
    <x v="0"/>
    <x v="0"/>
    <x v="0"/>
    <n v="3"/>
    <x v="0"/>
    <n v="50182"/>
    <n v="150546"/>
    <x v="0"/>
    <x v="0"/>
    <x v="0"/>
    <x v="0"/>
    <n v="12044"/>
    <x v="4"/>
  </r>
  <r>
    <x v="5"/>
    <n v="4180907536"/>
    <x v="0"/>
    <x v="9"/>
    <x v="0"/>
    <x v="0"/>
    <s v="WIN2169"/>
    <x v="0"/>
    <n v="4180907536"/>
    <x v="5"/>
    <x v="11"/>
    <x v="11"/>
    <x v="0"/>
    <x v="0"/>
    <x v="0"/>
    <x v="0"/>
    <x v="0"/>
    <n v="5"/>
    <x v="0"/>
    <n v="46000"/>
    <n v="230000"/>
    <x v="0"/>
    <x v="0"/>
    <x v="0"/>
    <x v="0"/>
    <n v="18400"/>
    <x v="4"/>
  </r>
  <r>
    <x v="5"/>
    <n v="4180907536"/>
    <x v="0"/>
    <x v="9"/>
    <x v="0"/>
    <x v="0"/>
    <s v="WIN2169"/>
    <x v="0"/>
    <n v="4180907536"/>
    <x v="5"/>
    <x v="2"/>
    <x v="2"/>
    <x v="0"/>
    <x v="0"/>
    <x v="0"/>
    <x v="0"/>
    <x v="0"/>
    <n v="8"/>
    <x v="0"/>
    <n v="73431"/>
    <n v="587448"/>
    <x v="0"/>
    <x v="0"/>
    <x v="0"/>
    <x v="0"/>
    <n v="46996"/>
    <x v="4"/>
  </r>
  <r>
    <x v="5"/>
    <n v="4180907536"/>
    <x v="0"/>
    <x v="9"/>
    <x v="0"/>
    <x v="0"/>
    <s v="WIN2169"/>
    <x v="0"/>
    <n v="4180907536"/>
    <x v="5"/>
    <x v="8"/>
    <x v="8"/>
    <x v="0"/>
    <x v="0"/>
    <x v="0"/>
    <x v="0"/>
    <x v="0"/>
    <n v="3"/>
    <x v="0"/>
    <n v="50182"/>
    <n v="150546"/>
    <x v="0"/>
    <x v="0"/>
    <x v="0"/>
    <x v="0"/>
    <n v="12044"/>
    <x v="4"/>
  </r>
  <r>
    <x v="5"/>
    <n v="4180907536"/>
    <x v="0"/>
    <x v="9"/>
    <x v="0"/>
    <x v="0"/>
    <s v="WIN2169"/>
    <x v="0"/>
    <n v="4180907536"/>
    <x v="5"/>
    <x v="10"/>
    <x v="10"/>
    <x v="0"/>
    <x v="0"/>
    <x v="0"/>
    <x v="0"/>
    <x v="0"/>
    <n v="3"/>
    <x v="0"/>
    <n v="74250"/>
    <n v="222750"/>
    <x v="0"/>
    <x v="0"/>
    <x v="0"/>
    <x v="0"/>
    <n v="17820"/>
    <x v="4"/>
  </r>
  <r>
    <x v="5"/>
    <n v="4180907536"/>
    <x v="0"/>
    <x v="9"/>
    <x v="0"/>
    <x v="0"/>
    <s v="WIN2169"/>
    <x v="0"/>
    <n v="4180907536"/>
    <x v="5"/>
    <x v="0"/>
    <x v="0"/>
    <x v="0"/>
    <x v="0"/>
    <x v="0"/>
    <x v="0"/>
    <x v="0"/>
    <n v="3"/>
    <x v="0"/>
    <n v="111058"/>
    <n v="333174"/>
    <x v="0"/>
    <x v="0"/>
    <x v="0"/>
    <x v="0"/>
    <n v="26654"/>
    <x v="4"/>
  </r>
  <r>
    <x v="5"/>
    <n v="4180907634"/>
    <x v="0"/>
    <x v="9"/>
    <x v="0"/>
    <x v="0"/>
    <s v="WIN2377"/>
    <x v="0"/>
    <n v="4180907634"/>
    <x v="5"/>
    <x v="8"/>
    <x v="8"/>
    <x v="0"/>
    <x v="0"/>
    <x v="0"/>
    <x v="0"/>
    <x v="0"/>
    <n v="5"/>
    <x v="0"/>
    <n v="50182"/>
    <n v="250910"/>
    <x v="0"/>
    <x v="0"/>
    <x v="0"/>
    <x v="0"/>
    <n v="20073"/>
    <x v="4"/>
  </r>
  <r>
    <x v="5"/>
    <n v="4180907634"/>
    <x v="0"/>
    <x v="9"/>
    <x v="0"/>
    <x v="0"/>
    <s v="WIN2377"/>
    <x v="0"/>
    <n v="4180907634"/>
    <x v="5"/>
    <x v="1"/>
    <x v="1"/>
    <x v="0"/>
    <x v="0"/>
    <x v="0"/>
    <x v="0"/>
    <x v="0"/>
    <n v="3"/>
    <x v="0"/>
    <n v="55595"/>
    <n v="166785"/>
    <x v="0"/>
    <x v="0"/>
    <x v="0"/>
    <x v="0"/>
    <n v="13343"/>
    <x v="4"/>
  </r>
  <r>
    <x v="5"/>
    <n v="4180907634"/>
    <x v="0"/>
    <x v="9"/>
    <x v="0"/>
    <x v="0"/>
    <s v="WIN2377"/>
    <x v="0"/>
    <n v="4180907634"/>
    <x v="5"/>
    <x v="11"/>
    <x v="11"/>
    <x v="0"/>
    <x v="0"/>
    <x v="0"/>
    <x v="0"/>
    <x v="0"/>
    <n v="6"/>
    <x v="0"/>
    <n v="46000"/>
    <n v="276000"/>
    <x v="0"/>
    <x v="0"/>
    <x v="0"/>
    <x v="0"/>
    <n v="22080"/>
    <x v="4"/>
  </r>
  <r>
    <x v="5"/>
    <n v="4180907634"/>
    <x v="0"/>
    <x v="9"/>
    <x v="0"/>
    <x v="0"/>
    <s v="WIN2377"/>
    <x v="0"/>
    <n v="4180907634"/>
    <x v="5"/>
    <x v="2"/>
    <x v="2"/>
    <x v="0"/>
    <x v="0"/>
    <x v="0"/>
    <x v="0"/>
    <x v="0"/>
    <n v="10"/>
    <x v="0"/>
    <n v="73431"/>
    <n v="734310"/>
    <x v="0"/>
    <x v="0"/>
    <x v="0"/>
    <x v="0"/>
    <n v="58745"/>
    <x v="4"/>
  </r>
  <r>
    <x v="5"/>
    <n v="4180907634"/>
    <x v="0"/>
    <x v="9"/>
    <x v="0"/>
    <x v="0"/>
    <s v="WIN2377"/>
    <x v="0"/>
    <n v="4180907634"/>
    <x v="5"/>
    <x v="9"/>
    <x v="9"/>
    <x v="0"/>
    <x v="0"/>
    <x v="0"/>
    <x v="0"/>
    <x v="0"/>
    <n v="3"/>
    <x v="0"/>
    <n v="70950"/>
    <n v="212850"/>
    <x v="0"/>
    <x v="0"/>
    <x v="0"/>
    <x v="0"/>
    <n v="17028"/>
    <x v="4"/>
  </r>
  <r>
    <x v="5"/>
    <n v="4180908362"/>
    <x v="0"/>
    <x v="9"/>
    <x v="0"/>
    <x v="0"/>
    <s v="WIN5430"/>
    <x v="0"/>
    <n v="4180908362"/>
    <x v="5"/>
    <x v="0"/>
    <x v="0"/>
    <x v="0"/>
    <x v="0"/>
    <x v="0"/>
    <x v="0"/>
    <x v="0"/>
    <n v="6"/>
    <x v="0"/>
    <n v="111058"/>
    <n v="666348"/>
    <x v="0"/>
    <x v="0"/>
    <x v="0"/>
    <x v="0"/>
    <n v="53308"/>
    <x v="4"/>
  </r>
  <r>
    <x v="24"/>
    <n v="4179372263"/>
    <x v="0"/>
    <x v="9"/>
    <x v="0"/>
    <x v="0"/>
    <s v="WM-HNI-PXN-2BU1"/>
    <x v="0"/>
    <n v="4179372263"/>
    <x v="4"/>
    <x v="11"/>
    <x v="11"/>
    <x v="0"/>
    <x v="0"/>
    <x v="0"/>
    <x v="0"/>
    <x v="0"/>
    <n v="5"/>
    <x v="0"/>
    <n v="46000"/>
    <n v="230000"/>
    <x v="0"/>
    <x v="0"/>
    <x v="0"/>
    <x v="0"/>
    <n v="18400"/>
    <x v="4"/>
  </r>
  <r>
    <x v="24"/>
    <n v="4179372263"/>
    <x v="0"/>
    <x v="9"/>
    <x v="0"/>
    <x v="0"/>
    <s v="WM-HNI-PXN-2BU1"/>
    <x v="0"/>
    <n v="4179372263"/>
    <x v="4"/>
    <x v="0"/>
    <x v="0"/>
    <x v="0"/>
    <x v="0"/>
    <x v="0"/>
    <x v="0"/>
    <x v="0"/>
    <n v="15"/>
    <x v="0"/>
    <n v="111058"/>
    <n v="1665870"/>
    <x v="0"/>
    <x v="0"/>
    <x v="0"/>
    <x v="0"/>
    <n v="133270"/>
    <x v="4"/>
  </r>
  <r>
    <x v="24"/>
    <n v="4179372263"/>
    <x v="0"/>
    <x v="9"/>
    <x v="0"/>
    <x v="0"/>
    <s v="WM-HNI-PXN-2BU1"/>
    <x v="0"/>
    <n v="4179372263"/>
    <x v="4"/>
    <x v="8"/>
    <x v="8"/>
    <x v="0"/>
    <x v="0"/>
    <x v="0"/>
    <x v="0"/>
    <x v="0"/>
    <n v="5"/>
    <x v="0"/>
    <n v="50182"/>
    <n v="250910"/>
    <x v="0"/>
    <x v="0"/>
    <x v="0"/>
    <x v="0"/>
    <n v="20073"/>
    <x v="4"/>
  </r>
  <r>
    <x v="24"/>
    <n v="4179372263"/>
    <x v="0"/>
    <x v="9"/>
    <x v="0"/>
    <x v="0"/>
    <s v="WM-HNI-PXN-2BU1"/>
    <x v="0"/>
    <n v="4179372263"/>
    <x v="4"/>
    <x v="2"/>
    <x v="2"/>
    <x v="0"/>
    <x v="0"/>
    <x v="0"/>
    <x v="0"/>
    <x v="0"/>
    <n v="20"/>
    <x v="0"/>
    <n v="73431"/>
    <n v="1468620"/>
    <x v="0"/>
    <x v="0"/>
    <x v="0"/>
    <x v="0"/>
    <n v="117490"/>
    <x v="4"/>
  </r>
  <r>
    <x v="4"/>
    <n v="4181234578"/>
    <x v="0"/>
    <x v="9"/>
    <x v="0"/>
    <x v="0"/>
    <s v="win3761"/>
    <x v="0"/>
    <n v="4181234578"/>
    <x v="4"/>
    <x v="0"/>
    <x v="0"/>
    <x v="0"/>
    <x v="0"/>
    <x v="0"/>
    <x v="0"/>
    <x v="0"/>
    <n v="5"/>
    <x v="0"/>
    <n v="111058"/>
    <n v="555290"/>
    <x v="0"/>
    <x v="0"/>
    <x v="0"/>
    <x v="0"/>
    <n v="44423"/>
    <x v="4"/>
  </r>
  <r>
    <x v="4"/>
    <n v="4181234578"/>
    <x v="0"/>
    <x v="9"/>
    <x v="0"/>
    <x v="0"/>
    <s v="win3761"/>
    <x v="0"/>
    <n v="4181234578"/>
    <x v="4"/>
    <x v="2"/>
    <x v="2"/>
    <x v="0"/>
    <x v="0"/>
    <x v="0"/>
    <x v="0"/>
    <x v="0"/>
    <n v="10"/>
    <x v="0"/>
    <n v="73431"/>
    <n v="734310"/>
    <x v="0"/>
    <x v="0"/>
    <x v="0"/>
    <x v="0"/>
    <n v="58745"/>
    <x v="4"/>
  </r>
  <r>
    <x v="4"/>
    <n v="4181218474"/>
    <x v="0"/>
    <x v="9"/>
    <x v="0"/>
    <x v="0"/>
    <s v="win3291"/>
    <x v="0"/>
    <n v="4181218474"/>
    <x v="4"/>
    <x v="0"/>
    <x v="0"/>
    <x v="0"/>
    <x v="0"/>
    <x v="0"/>
    <x v="0"/>
    <x v="0"/>
    <n v="6"/>
    <x v="0"/>
    <n v="111058"/>
    <n v="666348"/>
    <x v="0"/>
    <x v="0"/>
    <x v="0"/>
    <x v="0"/>
    <n v="53308"/>
    <x v="4"/>
  </r>
  <r>
    <x v="4"/>
    <n v="4181218474"/>
    <x v="0"/>
    <x v="9"/>
    <x v="0"/>
    <x v="0"/>
    <s v="win3291"/>
    <x v="0"/>
    <n v="4181218474"/>
    <x v="4"/>
    <x v="2"/>
    <x v="2"/>
    <x v="0"/>
    <x v="0"/>
    <x v="0"/>
    <x v="0"/>
    <x v="0"/>
    <n v="6"/>
    <x v="0"/>
    <n v="73431"/>
    <n v="440586"/>
    <x v="0"/>
    <x v="0"/>
    <x v="0"/>
    <x v="0"/>
    <n v="35247"/>
    <x v="4"/>
  </r>
  <r>
    <x v="4"/>
    <n v="4180884589"/>
    <x v="0"/>
    <x v="9"/>
    <x v="0"/>
    <x v="0"/>
    <s v="WIN-HNI-CMY-2B56"/>
    <x v="0"/>
    <n v="4180884589"/>
    <x v="4"/>
    <x v="1"/>
    <x v="1"/>
    <x v="0"/>
    <x v="0"/>
    <x v="0"/>
    <x v="0"/>
    <x v="0"/>
    <n v="8"/>
    <x v="0"/>
    <n v="55595"/>
    <n v="444760"/>
    <x v="0"/>
    <x v="0"/>
    <x v="0"/>
    <x v="0"/>
    <n v="35581"/>
    <x v="4"/>
  </r>
  <r>
    <x v="4"/>
    <n v="4180884589"/>
    <x v="0"/>
    <x v="9"/>
    <x v="0"/>
    <x v="0"/>
    <s v="WIN-HNI-CMY-2B56"/>
    <x v="0"/>
    <n v="4180884589"/>
    <x v="4"/>
    <x v="8"/>
    <x v="8"/>
    <x v="0"/>
    <x v="0"/>
    <x v="0"/>
    <x v="0"/>
    <x v="0"/>
    <n v="9"/>
    <x v="0"/>
    <n v="50182"/>
    <n v="451638"/>
    <x v="0"/>
    <x v="0"/>
    <x v="0"/>
    <x v="0"/>
    <n v="36131"/>
    <x v="4"/>
  </r>
  <r>
    <x v="4"/>
    <n v="4180884589"/>
    <x v="0"/>
    <x v="9"/>
    <x v="0"/>
    <x v="0"/>
    <s v="WIN-HNI-CMY-2B56"/>
    <x v="0"/>
    <n v="4180884589"/>
    <x v="4"/>
    <x v="2"/>
    <x v="2"/>
    <x v="0"/>
    <x v="0"/>
    <x v="0"/>
    <x v="0"/>
    <x v="0"/>
    <n v="7"/>
    <x v="0"/>
    <n v="73431"/>
    <n v="514017"/>
    <x v="0"/>
    <x v="0"/>
    <x v="0"/>
    <x v="0"/>
    <n v="41121"/>
    <x v="4"/>
  </r>
  <r>
    <x v="4"/>
    <n v="4180884589"/>
    <x v="0"/>
    <x v="9"/>
    <x v="0"/>
    <x v="0"/>
    <s v="WIN-HNI-CMY-2B56"/>
    <x v="0"/>
    <n v="4180884589"/>
    <x v="4"/>
    <x v="11"/>
    <x v="11"/>
    <x v="0"/>
    <x v="0"/>
    <x v="0"/>
    <x v="0"/>
    <x v="0"/>
    <n v="3"/>
    <x v="0"/>
    <n v="46000"/>
    <n v="138000"/>
    <x v="0"/>
    <x v="0"/>
    <x v="0"/>
    <x v="0"/>
    <n v="11040"/>
    <x v="4"/>
  </r>
  <r>
    <x v="4"/>
    <n v="4180884620"/>
    <x v="0"/>
    <x v="9"/>
    <x v="0"/>
    <x v="0"/>
    <s v="WIN-HNI-PXN-2BBR"/>
    <x v="0"/>
    <n v="4180884620"/>
    <x v="4"/>
    <x v="11"/>
    <x v="11"/>
    <x v="0"/>
    <x v="0"/>
    <x v="0"/>
    <x v="0"/>
    <x v="0"/>
    <n v="2"/>
    <x v="0"/>
    <n v="46000"/>
    <n v="92000"/>
    <x v="0"/>
    <x v="0"/>
    <x v="0"/>
    <x v="0"/>
    <n v="7360"/>
    <x v="4"/>
  </r>
  <r>
    <x v="4"/>
    <n v="4180884620"/>
    <x v="0"/>
    <x v="9"/>
    <x v="0"/>
    <x v="0"/>
    <s v="WIN-HNI-PXN-2BBR"/>
    <x v="0"/>
    <n v="4180884620"/>
    <x v="4"/>
    <x v="8"/>
    <x v="8"/>
    <x v="0"/>
    <x v="0"/>
    <x v="0"/>
    <x v="0"/>
    <x v="0"/>
    <n v="5"/>
    <x v="0"/>
    <n v="50182"/>
    <n v="250910"/>
    <x v="0"/>
    <x v="0"/>
    <x v="0"/>
    <x v="0"/>
    <n v="20073"/>
    <x v="4"/>
  </r>
  <r>
    <x v="4"/>
    <n v="4180884620"/>
    <x v="0"/>
    <x v="9"/>
    <x v="0"/>
    <x v="0"/>
    <s v="WIN-HNI-PXN-2BBR"/>
    <x v="0"/>
    <n v="4180884620"/>
    <x v="4"/>
    <x v="1"/>
    <x v="1"/>
    <x v="0"/>
    <x v="0"/>
    <x v="0"/>
    <x v="0"/>
    <x v="0"/>
    <n v="8"/>
    <x v="0"/>
    <n v="55595"/>
    <n v="444760"/>
    <x v="0"/>
    <x v="0"/>
    <x v="0"/>
    <x v="0"/>
    <n v="35581"/>
    <x v="4"/>
  </r>
  <r>
    <x v="4"/>
    <n v="4180885326"/>
    <x v="0"/>
    <x v="9"/>
    <x v="0"/>
    <x v="0"/>
    <s v="win5804"/>
    <x v="0"/>
    <n v="4180885326"/>
    <x v="4"/>
    <x v="0"/>
    <x v="0"/>
    <x v="0"/>
    <x v="0"/>
    <x v="0"/>
    <x v="0"/>
    <x v="0"/>
    <n v="3"/>
    <x v="0"/>
    <n v="111058"/>
    <n v="333174"/>
    <x v="0"/>
    <x v="0"/>
    <x v="0"/>
    <x v="0"/>
    <n v="26654"/>
    <x v="4"/>
  </r>
  <r>
    <x v="4"/>
    <n v="4180885326"/>
    <x v="0"/>
    <x v="9"/>
    <x v="0"/>
    <x v="0"/>
    <s v="win5804"/>
    <x v="0"/>
    <n v="4180885326"/>
    <x v="4"/>
    <x v="2"/>
    <x v="2"/>
    <x v="0"/>
    <x v="0"/>
    <x v="0"/>
    <x v="0"/>
    <x v="0"/>
    <n v="4"/>
    <x v="0"/>
    <n v="73431"/>
    <n v="293724"/>
    <x v="0"/>
    <x v="0"/>
    <x v="0"/>
    <x v="0"/>
    <n v="23498"/>
    <x v="4"/>
  </r>
  <r>
    <x v="4"/>
    <n v="4180885326"/>
    <x v="0"/>
    <x v="9"/>
    <x v="0"/>
    <x v="0"/>
    <s v="win5804"/>
    <x v="0"/>
    <n v="4180885326"/>
    <x v="4"/>
    <x v="11"/>
    <x v="11"/>
    <x v="0"/>
    <x v="0"/>
    <x v="0"/>
    <x v="0"/>
    <x v="0"/>
    <n v="2"/>
    <x v="0"/>
    <n v="46000"/>
    <n v="92000"/>
    <x v="0"/>
    <x v="0"/>
    <x v="0"/>
    <x v="0"/>
    <n v="7360"/>
    <x v="4"/>
  </r>
  <r>
    <x v="4"/>
    <n v="4180885326"/>
    <x v="0"/>
    <x v="9"/>
    <x v="0"/>
    <x v="0"/>
    <s v="win5804"/>
    <x v="0"/>
    <n v="4180885326"/>
    <x v="4"/>
    <x v="1"/>
    <x v="1"/>
    <x v="0"/>
    <x v="0"/>
    <x v="0"/>
    <x v="0"/>
    <x v="0"/>
    <n v="2"/>
    <x v="0"/>
    <n v="55595"/>
    <n v="111190"/>
    <x v="0"/>
    <x v="0"/>
    <x v="0"/>
    <x v="0"/>
    <n v="8895"/>
    <x v="4"/>
  </r>
  <r>
    <x v="4"/>
    <n v="4180885326"/>
    <x v="0"/>
    <x v="9"/>
    <x v="0"/>
    <x v="0"/>
    <s v="win5804"/>
    <x v="0"/>
    <n v="4180885326"/>
    <x v="4"/>
    <x v="8"/>
    <x v="8"/>
    <x v="0"/>
    <x v="0"/>
    <x v="0"/>
    <x v="0"/>
    <x v="0"/>
    <n v="4"/>
    <x v="0"/>
    <n v="50182"/>
    <n v="200728"/>
    <x v="0"/>
    <x v="0"/>
    <x v="0"/>
    <x v="0"/>
    <n v="16058"/>
    <x v="4"/>
  </r>
  <r>
    <x v="4"/>
    <n v="4180885184"/>
    <x v="0"/>
    <x v="9"/>
    <x v="0"/>
    <x v="0"/>
    <s v="win5429"/>
    <x v="0"/>
    <n v="4180885184"/>
    <x v="4"/>
    <x v="8"/>
    <x v="8"/>
    <x v="0"/>
    <x v="0"/>
    <x v="0"/>
    <x v="0"/>
    <x v="0"/>
    <n v="2"/>
    <x v="0"/>
    <n v="50182"/>
    <n v="100364"/>
    <x v="0"/>
    <x v="0"/>
    <x v="0"/>
    <x v="0"/>
    <n v="8029"/>
    <x v="4"/>
  </r>
  <r>
    <x v="4"/>
    <n v="4180885184"/>
    <x v="0"/>
    <x v="9"/>
    <x v="0"/>
    <x v="0"/>
    <s v="win5429"/>
    <x v="0"/>
    <n v="4180885184"/>
    <x v="4"/>
    <x v="2"/>
    <x v="2"/>
    <x v="0"/>
    <x v="0"/>
    <x v="0"/>
    <x v="0"/>
    <x v="0"/>
    <n v="6"/>
    <x v="0"/>
    <n v="73431"/>
    <n v="440586"/>
    <x v="0"/>
    <x v="0"/>
    <x v="0"/>
    <x v="0"/>
    <n v="35247"/>
    <x v="4"/>
  </r>
  <r>
    <x v="4"/>
    <n v="4180885184"/>
    <x v="0"/>
    <x v="9"/>
    <x v="0"/>
    <x v="0"/>
    <s v="win5429"/>
    <x v="0"/>
    <n v="4180885184"/>
    <x v="4"/>
    <x v="0"/>
    <x v="0"/>
    <x v="0"/>
    <x v="0"/>
    <x v="0"/>
    <x v="0"/>
    <x v="0"/>
    <n v="3"/>
    <x v="0"/>
    <n v="111058"/>
    <n v="333174"/>
    <x v="0"/>
    <x v="0"/>
    <x v="0"/>
    <x v="0"/>
    <n v="26654"/>
    <x v="4"/>
  </r>
  <r>
    <x v="4"/>
    <n v="4180884486"/>
    <x v="0"/>
    <x v="9"/>
    <x v="0"/>
    <x v="0"/>
    <s v="win2ARP"/>
    <x v="0"/>
    <n v="4180884486"/>
    <x v="4"/>
    <x v="8"/>
    <x v="8"/>
    <x v="0"/>
    <x v="0"/>
    <x v="0"/>
    <x v="0"/>
    <x v="0"/>
    <n v="5"/>
    <x v="0"/>
    <n v="50182"/>
    <n v="250910"/>
    <x v="0"/>
    <x v="0"/>
    <x v="0"/>
    <x v="0"/>
    <n v="20073"/>
    <x v="4"/>
  </r>
  <r>
    <x v="4"/>
    <n v="4180884486"/>
    <x v="0"/>
    <x v="9"/>
    <x v="0"/>
    <x v="0"/>
    <s v="win2ARP"/>
    <x v="0"/>
    <n v="4180884486"/>
    <x v="4"/>
    <x v="1"/>
    <x v="1"/>
    <x v="0"/>
    <x v="0"/>
    <x v="0"/>
    <x v="0"/>
    <x v="0"/>
    <n v="3"/>
    <x v="0"/>
    <n v="55595"/>
    <n v="166785"/>
    <x v="0"/>
    <x v="0"/>
    <x v="0"/>
    <x v="0"/>
    <n v="13343"/>
    <x v="4"/>
  </r>
  <r>
    <x v="4"/>
    <n v="4180884486"/>
    <x v="0"/>
    <x v="9"/>
    <x v="0"/>
    <x v="0"/>
    <s v="win2ARP"/>
    <x v="0"/>
    <n v="4180884486"/>
    <x v="4"/>
    <x v="2"/>
    <x v="2"/>
    <x v="0"/>
    <x v="0"/>
    <x v="0"/>
    <x v="0"/>
    <x v="0"/>
    <n v="4"/>
    <x v="0"/>
    <n v="73431"/>
    <n v="293724"/>
    <x v="0"/>
    <x v="0"/>
    <x v="0"/>
    <x v="0"/>
    <n v="23498"/>
    <x v="4"/>
  </r>
  <r>
    <x v="4"/>
    <n v="4180884486"/>
    <x v="0"/>
    <x v="9"/>
    <x v="0"/>
    <x v="0"/>
    <s v="win2ARP"/>
    <x v="0"/>
    <n v="4180884486"/>
    <x v="4"/>
    <x v="11"/>
    <x v="11"/>
    <x v="0"/>
    <x v="0"/>
    <x v="0"/>
    <x v="0"/>
    <x v="0"/>
    <n v="4"/>
    <x v="0"/>
    <n v="46000"/>
    <n v="184000"/>
    <x v="0"/>
    <x v="0"/>
    <x v="0"/>
    <x v="0"/>
    <n v="14720"/>
    <x v="4"/>
  </r>
  <r>
    <x v="4"/>
    <n v="4180884486"/>
    <x v="0"/>
    <x v="9"/>
    <x v="0"/>
    <x v="0"/>
    <s v="win2ARP"/>
    <x v="0"/>
    <n v="4180884486"/>
    <x v="4"/>
    <x v="0"/>
    <x v="0"/>
    <x v="0"/>
    <x v="0"/>
    <x v="0"/>
    <x v="0"/>
    <x v="0"/>
    <n v="3"/>
    <x v="0"/>
    <n v="111058"/>
    <n v="333174"/>
    <x v="0"/>
    <x v="0"/>
    <x v="0"/>
    <x v="0"/>
    <n v="26654"/>
    <x v="4"/>
  </r>
  <r>
    <x v="4"/>
    <n v="4180884958"/>
    <x v="0"/>
    <x v="9"/>
    <x v="0"/>
    <x v="0"/>
    <s v="WIN4750"/>
    <x v="0"/>
    <n v="4180884958"/>
    <x v="4"/>
    <x v="2"/>
    <x v="2"/>
    <x v="0"/>
    <x v="0"/>
    <x v="0"/>
    <x v="0"/>
    <x v="0"/>
    <n v="6"/>
    <x v="0"/>
    <n v="73431"/>
    <n v="440586"/>
    <x v="0"/>
    <x v="0"/>
    <x v="0"/>
    <x v="0"/>
    <n v="35247"/>
    <x v="4"/>
  </r>
  <r>
    <x v="4"/>
    <n v="4180884959"/>
    <x v="0"/>
    <x v="9"/>
    <x v="0"/>
    <x v="0"/>
    <s v="WIN4764"/>
    <x v="0"/>
    <n v="4180884959"/>
    <x v="4"/>
    <x v="8"/>
    <x v="8"/>
    <x v="0"/>
    <x v="0"/>
    <x v="0"/>
    <x v="0"/>
    <x v="0"/>
    <n v="2"/>
    <x v="0"/>
    <n v="50182"/>
    <n v="100364"/>
    <x v="0"/>
    <x v="0"/>
    <x v="0"/>
    <x v="0"/>
    <n v="8029"/>
    <x v="4"/>
  </r>
  <r>
    <x v="4"/>
    <n v="4180884959"/>
    <x v="0"/>
    <x v="9"/>
    <x v="0"/>
    <x v="0"/>
    <s v="WIN4764"/>
    <x v="0"/>
    <n v="4180884959"/>
    <x v="4"/>
    <x v="11"/>
    <x v="11"/>
    <x v="0"/>
    <x v="0"/>
    <x v="0"/>
    <x v="0"/>
    <x v="0"/>
    <n v="2"/>
    <x v="0"/>
    <n v="46000"/>
    <n v="92000"/>
    <x v="0"/>
    <x v="0"/>
    <x v="0"/>
    <x v="0"/>
    <n v="7360"/>
    <x v="4"/>
  </r>
  <r>
    <x v="4"/>
    <n v="4180884959"/>
    <x v="0"/>
    <x v="9"/>
    <x v="0"/>
    <x v="0"/>
    <s v="WIN4764"/>
    <x v="0"/>
    <n v="4180884959"/>
    <x v="4"/>
    <x v="0"/>
    <x v="0"/>
    <x v="0"/>
    <x v="0"/>
    <x v="0"/>
    <x v="0"/>
    <x v="0"/>
    <n v="4"/>
    <x v="0"/>
    <n v="111058"/>
    <n v="444232"/>
    <x v="0"/>
    <x v="0"/>
    <x v="0"/>
    <x v="0"/>
    <n v="35539"/>
    <x v="4"/>
  </r>
  <r>
    <x v="4"/>
    <n v="4180885237"/>
    <x v="0"/>
    <x v="9"/>
    <x v="0"/>
    <x v="0"/>
    <s v="WIN5654"/>
    <x v="0"/>
    <n v="4180885237"/>
    <x v="4"/>
    <x v="2"/>
    <x v="2"/>
    <x v="0"/>
    <x v="0"/>
    <x v="0"/>
    <x v="0"/>
    <x v="0"/>
    <n v="7"/>
    <x v="0"/>
    <n v="73431"/>
    <n v="514017"/>
    <x v="0"/>
    <x v="0"/>
    <x v="0"/>
    <x v="0"/>
    <n v="41121"/>
    <x v="4"/>
  </r>
  <r>
    <x v="4"/>
    <n v="4180885237"/>
    <x v="0"/>
    <x v="9"/>
    <x v="0"/>
    <x v="0"/>
    <s v="WIN5654"/>
    <x v="0"/>
    <n v="4180885237"/>
    <x v="4"/>
    <x v="11"/>
    <x v="11"/>
    <x v="0"/>
    <x v="0"/>
    <x v="0"/>
    <x v="0"/>
    <x v="0"/>
    <n v="4"/>
    <x v="0"/>
    <n v="46000"/>
    <n v="184000"/>
    <x v="0"/>
    <x v="0"/>
    <x v="0"/>
    <x v="0"/>
    <n v="14720"/>
    <x v="4"/>
  </r>
  <r>
    <x v="4"/>
    <n v="4180885237"/>
    <x v="0"/>
    <x v="9"/>
    <x v="0"/>
    <x v="0"/>
    <s v="WIN5654"/>
    <x v="0"/>
    <n v="4180885237"/>
    <x v="4"/>
    <x v="0"/>
    <x v="0"/>
    <x v="0"/>
    <x v="0"/>
    <x v="0"/>
    <x v="0"/>
    <x v="0"/>
    <n v="3"/>
    <x v="0"/>
    <n v="111058"/>
    <n v="333174"/>
    <x v="0"/>
    <x v="0"/>
    <x v="0"/>
    <x v="0"/>
    <n v="26654"/>
    <x v="4"/>
  </r>
  <r>
    <x v="4"/>
    <n v="4180884921"/>
    <x v="0"/>
    <x v="9"/>
    <x v="0"/>
    <x v="0"/>
    <s v="WIN4680"/>
    <x v="0"/>
    <n v="4180884921"/>
    <x v="4"/>
    <x v="8"/>
    <x v="8"/>
    <x v="0"/>
    <x v="0"/>
    <x v="0"/>
    <x v="0"/>
    <x v="0"/>
    <n v="1"/>
    <x v="0"/>
    <n v="50182"/>
    <n v="50182"/>
    <x v="0"/>
    <x v="0"/>
    <x v="0"/>
    <x v="0"/>
    <n v="4015"/>
    <x v="4"/>
  </r>
  <r>
    <x v="4"/>
    <n v="4180884921"/>
    <x v="0"/>
    <x v="9"/>
    <x v="0"/>
    <x v="0"/>
    <s v="WIN4680"/>
    <x v="0"/>
    <n v="4180884921"/>
    <x v="4"/>
    <x v="2"/>
    <x v="2"/>
    <x v="0"/>
    <x v="0"/>
    <x v="0"/>
    <x v="0"/>
    <x v="0"/>
    <n v="4"/>
    <x v="0"/>
    <n v="73431"/>
    <n v="293724"/>
    <x v="0"/>
    <x v="0"/>
    <x v="0"/>
    <x v="0"/>
    <n v="23498"/>
    <x v="4"/>
  </r>
  <r>
    <x v="4"/>
    <n v="4180884921"/>
    <x v="0"/>
    <x v="9"/>
    <x v="0"/>
    <x v="0"/>
    <s v="WIN4680"/>
    <x v="0"/>
    <n v="4180884921"/>
    <x v="4"/>
    <x v="11"/>
    <x v="11"/>
    <x v="0"/>
    <x v="0"/>
    <x v="0"/>
    <x v="0"/>
    <x v="0"/>
    <n v="6"/>
    <x v="0"/>
    <n v="46000"/>
    <n v="276000"/>
    <x v="0"/>
    <x v="0"/>
    <x v="0"/>
    <x v="0"/>
    <n v="22080"/>
    <x v="4"/>
  </r>
  <r>
    <x v="4"/>
    <n v="4180884921"/>
    <x v="0"/>
    <x v="9"/>
    <x v="0"/>
    <x v="0"/>
    <s v="WIN4680"/>
    <x v="0"/>
    <n v="4180884921"/>
    <x v="4"/>
    <x v="0"/>
    <x v="0"/>
    <x v="0"/>
    <x v="0"/>
    <x v="0"/>
    <x v="0"/>
    <x v="0"/>
    <n v="11"/>
    <x v="0"/>
    <n v="111058"/>
    <n v="1221638"/>
    <x v="0"/>
    <x v="0"/>
    <x v="0"/>
    <x v="0"/>
    <n v="97731"/>
    <x v="4"/>
  </r>
  <r>
    <x v="4"/>
    <n v="4180885057"/>
    <x v="0"/>
    <x v="9"/>
    <x v="0"/>
    <x v="0"/>
    <s v="WIN5062"/>
    <x v="0"/>
    <n v="4180885057"/>
    <x v="4"/>
    <x v="0"/>
    <x v="0"/>
    <x v="0"/>
    <x v="0"/>
    <x v="0"/>
    <x v="0"/>
    <x v="0"/>
    <n v="1"/>
    <x v="0"/>
    <n v="111058"/>
    <n v="111058"/>
    <x v="0"/>
    <x v="0"/>
    <x v="0"/>
    <x v="0"/>
    <n v="8885"/>
    <x v="4"/>
  </r>
  <r>
    <x v="4"/>
    <n v="4180885057"/>
    <x v="0"/>
    <x v="9"/>
    <x v="0"/>
    <x v="0"/>
    <s v="WIN5062"/>
    <x v="0"/>
    <n v="4180885057"/>
    <x v="4"/>
    <x v="2"/>
    <x v="2"/>
    <x v="0"/>
    <x v="0"/>
    <x v="0"/>
    <x v="0"/>
    <x v="0"/>
    <n v="14"/>
    <x v="0"/>
    <n v="73431"/>
    <n v="1028034"/>
    <x v="0"/>
    <x v="0"/>
    <x v="0"/>
    <x v="0"/>
    <n v="82243"/>
    <x v="4"/>
  </r>
  <r>
    <x v="4"/>
    <n v="4180885057"/>
    <x v="0"/>
    <x v="9"/>
    <x v="0"/>
    <x v="0"/>
    <s v="WIN5062"/>
    <x v="0"/>
    <n v="4180885057"/>
    <x v="4"/>
    <x v="11"/>
    <x v="11"/>
    <x v="0"/>
    <x v="0"/>
    <x v="0"/>
    <x v="0"/>
    <x v="0"/>
    <n v="1"/>
    <x v="0"/>
    <n v="46000"/>
    <n v="46000"/>
    <x v="0"/>
    <x v="0"/>
    <x v="0"/>
    <x v="0"/>
    <n v="3680"/>
    <x v="4"/>
  </r>
  <r>
    <x v="4"/>
    <n v="4180885358"/>
    <x v="0"/>
    <x v="9"/>
    <x v="0"/>
    <x v="0"/>
    <s v="WIN5865"/>
    <x v="0"/>
    <n v="4180885358"/>
    <x v="4"/>
    <x v="0"/>
    <x v="0"/>
    <x v="0"/>
    <x v="0"/>
    <x v="0"/>
    <x v="0"/>
    <x v="0"/>
    <n v="6"/>
    <x v="0"/>
    <n v="111058"/>
    <n v="666348"/>
    <x v="0"/>
    <x v="0"/>
    <x v="0"/>
    <x v="0"/>
    <n v="53308"/>
    <x v="4"/>
  </r>
  <r>
    <x v="4"/>
    <n v="4180885358"/>
    <x v="0"/>
    <x v="9"/>
    <x v="0"/>
    <x v="0"/>
    <s v="WIN5865"/>
    <x v="0"/>
    <n v="4180885358"/>
    <x v="4"/>
    <x v="11"/>
    <x v="11"/>
    <x v="0"/>
    <x v="0"/>
    <x v="0"/>
    <x v="0"/>
    <x v="0"/>
    <n v="6"/>
    <x v="0"/>
    <n v="46000"/>
    <n v="276000"/>
    <x v="0"/>
    <x v="0"/>
    <x v="0"/>
    <x v="0"/>
    <n v="22080"/>
    <x v="4"/>
  </r>
  <r>
    <x v="4"/>
    <n v="4180885358"/>
    <x v="0"/>
    <x v="9"/>
    <x v="0"/>
    <x v="0"/>
    <s v="WIN5865"/>
    <x v="0"/>
    <n v="4180885358"/>
    <x v="4"/>
    <x v="2"/>
    <x v="2"/>
    <x v="0"/>
    <x v="0"/>
    <x v="0"/>
    <x v="0"/>
    <x v="0"/>
    <n v="11"/>
    <x v="0"/>
    <n v="73431"/>
    <n v="807741"/>
    <x v="0"/>
    <x v="0"/>
    <x v="0"/>
    <x v="0"/>
    <n v="64619"/>
    <x v="4"/>
  </r>
  <r>
    <x v="4"/>
    <n v="4180885358"/>
    <x v="0"/>
    <x v="9"/>
    <x v="0"/>
    <x v="0"/>
    <s v="WIN5865"/>
    <x v="0"/>
    <n v="4180885358"/>
    <x v="4"/>
    <x v="8"/>
    <x v="8"/>
    <x v="0"/>
    <x v="0"/>
    <x v="0"/>
    <x v="0"/>
    <x v="0"/>
    <n v="8"/>
    <x v="0"/>
    <n v="50182"/>
    <n v="401456"/>
    <x v="0"/>
    <x v="0"/>
    <x v="0"/>
    <x v="0"/>
    <n v="32116"/>
    <x v="4"/>
  </r>
  <r>
    <x v="4"/>
    <n v="4180885358"/>
    <x v="0"/>
    <x v="9"/>
    <x v="0"/>
    <x v="0"/>
    <s v="WIN5865"/>
    <x v="0"/>
    <n v="4180885358"/>
    <x v="4"/>
    <x v="1"/>
    <x v="1"/>
    <x v="0"/>
    <x v="0"/>
    <x v="0"/>
    <x v="0"/>
    <x v="0"/>
    <n v="6"/>
    <x v="0"/>
    <n v="55595"/>
    <n v="333570"/>
    <x v="0"/>
    <x v="0"/>
    <x v="0"/>
    <x v="0"/>
    <n v="26686"/>
    <x v="4"/>
  </r>
  <r>
    <x v="4"/>
    <n v="4180885329"/>
    <x v="0"/>
    <x v="9"/>
    <x v="0"/>
    <x v="0"/>
    <s v="WIN5815"/>
    <x v="0"/>
    <n v="4180885329"/>
    <x v="4"/>
    <x v="1"/>
    <x v="1"/>
    <x v="0"/>
    <x v="0"/>
    <x v="0"/>
    <x v="0"/>
    <x v="0"/>
    <n v="2"/>
    <x v="0"/>
    <n v="55595"/>
    <n v="111190"/>
    <x v="0"/>
    <x v="0"/>
    <x v="0"/>
    <x v="0"/>
    <n v="8895"/>
    <x v="4"/>
  </r>
  <r>
    <x v="4"/>
    <n v="4180885329"/>
    <x v="0"/>
    <x v="9"/>
    <x v="0"/>
    <x v="0"/>
    <s v="WIN5815"/>
    <x v="0"/>
    <n v="4180885329"/>
    <x v="4"/>
    <x v="8"/>
    <x v="8"/>
    <x v="0"/>
    <x v="0"/>
    <x v="0"/>
    <x v="0"/>
    <x v="0"/>
    <n v="2"/>
    <x v="0"/>
    <n v="50182"/>
    <n v="100364"/>
    <x v="0"/>
    <x v="0"/>
    <x v="0"/>
    <x v="0"/>
    <n v="8029"/>
    <x v="4"/>
  </r>
  <r>
    <x v="4"/>
    <n v="4180885329"/>
    <x v="0"/>
    <x v="9"/>
    <x v="0"/>
    <x v="0"/>
    <s v="WIN5815"/>
    <x v="0"/>
    <n v="4180885329"/>
    <x v="4"/>
    <x v="2"/>
    <x v="2"/>
    <x v="0"/>
    <x v="0"/>
    <x v="0"/>
    <x v="0"/>
    <x v="0"/>
    <n v="12"/>
    <x v="0"/>
    <n v="73431"/>
    <n v="881172"/>
    <x v="0"/>
    <x v="0"/>
    <x v="0"/>
    <x v="0"/>
    <n v="70494"/>
    <x v="4"/>
  </r>
  <r>
    <x v="4"/>
    <n v="4180885329"/>
    <x v="0"/>
    <x v="9"/>
    <x v="0"/>
    <x v="0"/>
    <s v="WIN5815"/>
    <x v="0"/>
    <n v="4180885329"/>
    <x v="4"/>
    <x v="0"/>
    <x v="0"/>
    <x v="0"/>
    <x v="0"/>
    <x v="0"/>
    <x v="0"/>
    <x v="0"/>
    <n v="5"/>
    <x v="0"/>
    <n v="111058"/>
    <n v="555290"/>
    <x v="0"/>
    <x v="0"/>
    <x v="0"/>
    <x v="0"/>
    <n v="44423"/>
    <x v="4"/>
  </r>
  <r>
    <x v="4"/>
    <n v="4180885187"/>
    <x v="0"/>
    <x v="9"/>
    <x v="0"/>
    <x v="0"/>
    <s v="WIN5484"/>
    <x v="0"/>
    <n v="4180885187"/>
    <x v="4"/>
    <x v="0"/>
    <x v="0"/>
    <x v="0"/>
    <x v="0"/>
    <x v="0"/>
    <x v="0"/>
    <x v="0"/>
    <n v="2"/>
    <x v="0"/>
    <n v="111058"/>
    <n v="222116"/>
    <x v="0"/>
    <x v="0"/>
    <x v="0"/>
    <x v="0"/>
    <n v="17769"/>
    <x v="4"/>
  </r>
  <r>
    <x v="4"/>
    <n v="4180885187"/>
    <x v="0"/>
    <x v="9"/>
    <x v="0"/>
    <x v="0"/>
    <s v="WIN5484"/>
    <x v="0"/>
    <n v="4180885187"/>
    <x v="4"/>
    <x v="11"/>
    <x v="11"/>
    <x v="0"/>
    <x v="0"/>
    <x v="0"/>
    <x v="0"/>
    <x v="0"/>
    <n v="2"/>
    <x v="0"/>
    <n v="46000"/>
    <n v="92000"/>
    <x v="0"/>
    <x v="0"/>
    <x v="0"/>
    <x v="0"/>
    <n v="7360"/>
    <x v="4"/>
  </r>
  <r>
    <x v="4"/>
    <n v="4180885187"/>
    <x v="0"/>
    <x v="9"/>
    <x v="0"/>
    <x v="0"/>
    <s v="WIN5484"/>
    <x v="0"/>
    <n v="4180885187"/>
    <x v="4"/>
    <x v="2"/>
    <x v="2"/>
    <x v="0"/>
    <x v="0"/>
    <x v="0"/>
    <x v="0"/>
    <x v="0"/>
    <n v="2"/>
    <x v="0"/>
    <n v="73431"/>
    <n v="146862"/>
    <x v="0"/>
    <x v="0"/>
    <x v="0"/>
    <x v="0"/>
    <n v="11749"/>
    <x v="4"/>
  </r>
  <r>
    <x v="4"/>
    <n v="4180885187"/>
    <x v="0"/>
    <x v="9"/>
    <x v="0"/>
    <x v="0"/>
    <s v="WIN5484"/>
    <x v="0"/>
    <n v="4180885187"/>
    <x v="4"/>
    <x v="8"/>
    <x v="8"/>
    <x v="0"/>
    <x v="0"/>
    <x v="0"/>
    <x v="0"/>
    <x v="0"/>
    <n v="2"/>
    <x v="0"/>
    <n v="50182"/>
    <n v="100364"/>
    <x v="0"/>
    <x v="0"/>
    <x v="0"/>
    <x v="0"/>
    <n v="8029"/>
    <x v="4"/>
  </r>
  <r>
    <x v="4"/>
    <n v="4180885189"/>
    <x v="0"/>
    <x v="9"/>
    <x v="0"/>
    <x v="0"/>
    <s v="WIN5513"/>
    <x v="0"/>
    <n v="4180885189"/>
    <x v="4"/>
    <x v="1"/>
    <x v="1"/>
    <x v="0"/>
    <x v="0"/>
    <x v="0"/>
    <x v="0"/>
    <x v="0"/>
    <n v="1"/>
    <x v="0"/>
    <n v="55595"/>
    <n v="55595"/>
    <x v="0"/>
    <x v="0"/>
    <x v="0"/>
    <x v="0"/>
    <n v="4448"/>
    <x v="4"/>
  </r>
  <r>
    <x v="4"/>
    <n v="4180885189"/>
    <x v="0"/>
    <x v="9"/>
    <x v="0"/>
    <x v="0"/>
    <s v="WIN5513"/>
    <x v="0"/>
    <n v="4180885189"/>
    <x v="4"/>
    <x v="8"/>
    <x v="8"/>
    <x v="0"/>
    <x v="0"/>
    <x v="0"/>
    <x v="0"/>
    <x v="0"/>
    <n v="3"/>
    <x v="0"/>
    <n v="50182"/>
    <n v="150546"/>
    <x v="0"/>
    <x v="0"/>
    <x v="0"/>
    <x v="0"/>
    <n v="12044"/>
    <x v="4"/>
  </r>
  <r>
    <x v="4"/>
    <n v="4180885189"/>
    <x v="0"/>
    <x v="9"/>
    <x v="0"/>
    <x v="0"/>
    <s v="WIN5513"/>
    <x v="0"/>
    <n v="4180885189"/>
    <x v="4"/>
    <x v="2"/>
    <x v="2"/>
    <x v="0"/>
    <x v="0"/>
    <x v="0"/>
    <x v="0"/>
    <x v="0"/>
    <n v="8"/>
    <x v="0"/>
    <n v="73431"/>
    <n v="587448"/>
    <x v="0"/>
    <x v="0"/>
    <x v="0"/>
    <x v="0"/>
    <n v="46996"/>
    <x v="4"/>
  </r>
  <r>
    <x v="4"/>
    <n v="4180885189"/>
    <x v="0"/>
    <x v="9"/>
    <x v="0"/>
    <x v="0"/>
    <s v="WIN5513"/>
    <x v="0"/>
    <n v="4180885189"/>
    <x v="4"/>
    <x v="11"/>
    <x v="11"/>
    <x v="0"/>
    <x v="0"/>
    <x v="0"/>
    <x v="0"/>
    <x v="0"/>
    <n v="1"/>
    <x v="0"/>
    <n v="46000"/>
    <n v="46000"/>
    <x v="0"/>
    <x v="0"/>
    <x v="0"/>
    <x v="0"/>
    <n v="3680"/>
    <x v="4"/>
  </r>
  <r>
    <x v="4"/>
    <n v="4180885189"/>
    <x v="0"/>
    <x v="9"/>
    <x v="0"/>
    <x v="0"/>
    <s v="WIN5513"/>
    <x v="0"/>
    <n v="4180885189"/>
    <x v="4"/>
    <x v="0"/>
    <x v="0"/>
    <x v="0"/>
    <x v="0"/>
    <x v="0"/>
    <x v="0"/>
    <x v="0"/>
    <n v="2"/>
    <x v="0"/>
    <n v="111058"/>
    <n v="222116"/>
    <x v="0"/>
    <x v="0"/>
    <x v="0"/>
    <x v="0"/>
    <n v="17769"/>
    <x v="4"/>
  </r>
  <r>
    <x v="4"/>
    <n v="4180885134"/>
    <x v="0"/>
    <x v="9"/>
    <x v="0"/>
    <x v="0"/>
    <s v="win5295"/>
    <x v="0"/>
    <n v="4180885134"/>
    <x v="4"/>
    <x v="11"/>
    <x v="11"/>
    <x v="0"/>
    <x v="0"/>
    <x v="0"/>
    <x v="0"/>
    <x v="0"/>
    <n v="5"/>
    <x v="0"/>
    <n v="46000"/>
    <n v="230000"/>
    <x v="0"/>
    <x v="0"/>
    <x v="0"/>
    <x v="0"/>
    <n v="18400"/>
    <x v="4"/>
  </r>
  <r>
    <x v="4"/>
    <n v="4180885134"/>
    <x v="0"/>
    <x v="9"/>
    <x v="0"/>
    <x v="0"/>
    <s v="win5295"/>
    <x v="0"/>
    <n v="4180885134"/>
    <x v="4"/>
    <x v="2"/>
    <x v="2"/>
    <x v="0"/>
    <x v="0"/>
    <x v="0"/>
    <x v="0"/>
    <x v="0"/>
    <n v="1"/>
    <x v="0"/>
    <n v="73431"/>
    <n v="73431"/>
    <x v="0"/>
    <x v="0"/>
    <x v="0"/>
    <x v="0"/>
    <n v="5874"/>
    <x v="4"/>
  </r>
  <r>
    <x v="4"/>
    <n v="4180885134"/>
    <x v="0"/>
    <x v="9"/>
    <x v="0"/>
    <x v="0"/>
    <s v="win5295"/>
    <x v="0"/>
    <n v="4180885134"/>
    <x v="4"/>
    <x v="8"/>
    <x v="8"/>
    <x v="0"/>
    <x v="0"/>
    <x v="0"/>
    <x v="0"/>
    <x v="0"/>
    <n v="4"/>
    <x v="0"/>
    <n v="50182"/>
    <n v="200728"/>
    <x v="0"/>
    <x v="0"/>
    <x v="0"/>
    <x v="0"/>
    <n v="16058"/>
    <x v="4"/>
  </r>
  <r>
    <x v="4"/>
    <n v="4180885134"/>
    <x v="0"/>
    <x v="9"/>
    <x v="0"/>
    <x v="0"/>
    <s v="win5295"/>
    <x v="0"/>
    <n v="4180885134"/>
    <x v="4"/>
    <x v="1"/>
    <x v="1"/>
    <x v="0"/>
    <x v="0"/>
    <x v="0"/>
    <x v="0"/>
    <x v="0"/>
    <n v="4"/>
    <x v="0"/>
    <n v="55595"/>
    <n v="222380"/>
    <x v="0"/>
    <x v="0"/>
    <x v="0"/>
    <x v="0"/>
    <n v="17790"/>
    <x v="4"/>
  </r>
  <r>
    <x v="4"/>
    <n v="4180884517"/>
    <x v="0"/>
    <x v="9"/>
    <x v="0"/>
    <x v="0"/>
    <s v="win2AU3"/>
    <x v="0"/>
    <n v="4180884517"/>
    <x v="4"/>
    <x v="8"/>
    <x v="8"/>
    <x v="0"/>
    <x v="0"/>
    <x v="0"/>
    <x v="0"/>
    <x v="0"/>
    <n v="3"/>
    <x v="0"/>
    <n v="50182"/>
    <n v="150546"/>
    <x v="0"/>
    <x v="0"/>
    <x v="0"/>
    <x v="0"/>
    <n v="12044"/>
    <x v="4"/>
  </r>
  <r>
    <x v="4"/>
    <n v="4180884517"/>
    <x v="0"/>
    <x v="9"/>
    <x v="0"/>
    <x v="0"/>
    <s v="win2AU3"/>
    <x v="0"/>
    <n v="4180884517"/>
    <x v="4"/>
    <x v="2"/>
    <x v="2"/>
    <x v="0"/>
    <x v="0"/>
    <x v="0"/>
    <x v="0"/>
    <x v="0"/>
    <n v="10"/>
    <x v="0"/>
    <n v="73431"/>
    <n v="734310"/>
    <x v="0"/>
    <x v="0"/>
    <x v="0"/>
    <x v="0"/>
    <n v="58745"/>
    <x v="4"/>
  </r>
  <r>
    <x v="4"/>
    <n v="4180884517"/>
    <x v="0"/>
    <x v="9"/>
    <x v="0"/>
    <x v="0"/>
    <s v="win2AU3"/>
    <x v="0"/>
    <n v="4180884517"/>
    <x v="4"/>
    <x v="11"/>
    <x v="11"/>
    <x v="0"/>
    <x v="0"/>
    <x v="0"/>
    <x v="0"/>
    <x v="0"/>
    <n v="4"/>
    <x v="0"/>
    <n v="46000"/>
    <n v="184000"/>
    <x v="0"/>
    <x v="0"/>
    <x v="0"/>
    <x v="0"/>
    <n v="14720"/>
    <x v="4"/>
  </r>
  <r>
    <x v="4"/>
    <n v="4180884517"/>
    <x v="0"/>
    <x v="9"/>
    <x v="0"/>
    <x v="0"/>
    <s v="win2AU3"/>
    <x v="0"/>
    <n v="4180884517"/>
    <x v="4"/>
    <x v="0"/>
    <x v="0"/>
    <x v="0"/>
    <x v="0"/>
    <x v="0"/>
    <x v="0"/>
    <x v="0"/>
    <n v="2"/>
    <x v="0"/>
    <n v="111058"/>
    <n v="222116"/>
    <x v="0"/>
    <x v="0"/>
    <x v="0"/>
    <x v="0"/>
    <n v="17769"/>
    <x v="4"/>
  </r>
  <r>
    <x v="4"/>
    <n v="4180885410"/>
    <x v="0"/>
    <x v="9"/>
    <x v="0"/>
    <x v="0"/>
    <s v="win5896"/>
    <x v="0"/>
    <n v="4180885410"/>
    <x v="4"/>
    <x v="0"/>
    <x v="0"/>
    <x v="0"/>
    <x v="0"/>
    <x v="0"/>
    <x v="0"/>
    <x v="0"/>
    <n v="6"/>
    <x v="0"/>
    <n v="111058"/>
    <n v="666348"/>
    <x v="0"/>
    <x v="0"/>
    <x v="0"/>
    <x v="0"/>
    <n v="53308"/>
    <x v="4"/>
  </r>
  <r>
    <x v="4"/>
    <n v="4180885410"/>
    <x v="0"/>
    <x v="9"/>
    <x v="0"/>
    <x v="0"/>
    <s v="win5896"/>
    <x v="0"/>
    <n v="4180885410"/>
    <x v="4"/>
    <x v="2"/>
    <x v="2"/>
    <x v="0"/>
    <x v="0"/>
    <x v="0"/>
    <x v="0"/>
    <x v="0"/>
    <n v="10"/>
    <x v="0"/>
    <n v="73431"/>
    <n v="734310"/>
    <x v="0"/>
    <x v="0"/>
    <x v="0"/>
    <x v="0"/>
    <n v="58745"/>
    <x v="4"/>
  </r>
  <r>
    <x v="4"/>
    <n v="4180885410"/>
    <x v="0"/>
    <x v="9"/>
    <x v="0"/>
    <x v="0"/>
    <s v="win5896"/>
    <x v="0"/>
    <n v="4180885410"/>
    <x v="4"/>
    <x v="8"/>
    <x v="8"/>
    <x v="0"/>
    <x v="0"/>
    <x v="0"/>
    <x v="0"/>
    <x v="0"/>
    <n v="3"/>
    <x v="0"/>
    <n v="50182"/>
    <n v="150546"/>
    <x v="0"/>
    <x v="0"/>
    <x v="0"/>
    <x v="0"/>
    <n v="12044"/>
    <x v="4"/>
  </r>
  <r>
    <x v="4"/>
    <n v="4180884772"/>
    <x v="0"/>
    <x v="9"/>
    <x v="0"/>
    <x v="0"/>
    <s v="WIN3554"/>
    <x v="0"/>
    <n v="4180884772"/>
    <x v="4"/>
    <x v="8"/>
    <x v="8"/>
    <x v="0"/>
    <x v="0"/>
    <x v="0"/>
    <x v="0"/>
    <x v="0"/>
    <n v="5"/>
    <x v="0"/>
    <n v="50182"/>
    <n v="250910"/>
    <x v="0"/>
    <x v="0"/>
    <x v="0"/>
    <x v="0"/>
    <n v="20073"/>
    <x v="4"/>
  </r>
  <r>
    <x v="4"/>
    <n v="4180884772"/>
    <x v="0"/>
    <x v="9"/>
    <x v="0"/>
    <x v="0"/>
    <s v="WIN3554"/>
    <x v="0"/>
    <n v="4180884772"/>
    <x v="4"/>
    <x v="2"/>
    <x v="2"/>
    <x v="0"/>
    <x v="0"/>
    <x v="0"/>
    <x v="0"/>
    <x v="0"/>
    <n v="10"/>
    <x v="0"/>
    <n v="73431"/>
    <n v="734310"/>
    <x v="0"/>
    <x v="0"/>
    <x v="0"/>
    <x v="0"/>
    <n v="58745"/>
    <x v="4"/>
  </r>
  <r>
    <x v="4"/>
    <n v="4180884772"/>
    <x v="0"/>
    <x v="9"/>
    <x v="0"/>
    <x v="0"/>
    <s v="WIN3554"/>
    <x v="0"/>
    <n v="4180884772"/>
    <x v="4"/>
    <x v="11"/>
    <x v="11"/>
    <x v="0"/>
    <x v="0"/>
    <x v="0"/>
    <x v="0"/>
    <x v="0"/>
    <n v="3"/>
    <x v="0"/>
    <n v="46000"/>
    <n v="138000"/>
    <x v="0"/>
    <x v="0"/>
    <x v="0"/>
    <x v="0"/>
    <n v="11040"/>
    <x v="4"/>
  </r>
  <r>
    <x v="4"/>
    <n v="4180884917"/>
    <x v="0"/>
    <x v="9"/>
    <x v="0"/>
    <x v="0"/>
    <s v="WIN4554"/>
    <x v="0"/>
    <n v="4180884917"/>
    <x v="4"/>
    <x v="1"/>
    <x v="1"/>
    <x v="0"/>
    <x v="0"/>
    <x v="0"/>
    <x v="0"/>
    <x v="0"/>
    <n v="3"/>
    <x v="0"/>
    <n v="55595"/>
    <n v="166785"/>
    <x v="0"/>
    <x v="0"/>
    <x v="0"/>
    <x v="0"/>
    <n v="13343"/>
    <x v="4"/>
  </r>
  <r>
    <x v="4"/>
    <n v="4180884917"/>
    <x v="0"/>
    <x v="9"/>
    <x v="0"/>
    <x v="0"/>
    <s v="WIN4554"/>
    <x v="0"/>
    <n v="4180884917"/>
    <x v="4"/>
    <x v="8"/>
    <x v="8"/>
    <x v="0"/>
    <x v="0"/>
    <x v="0"/>
    <x v="0"/>
    <x v="0"/>
    <n v="3"/>
    <x v="0"/>
    <n v="50182"/>
    <n v="150546"/>
    <x v="0"/>
    <x v="0"/>
    <x v="0"/>
    <x v="0"/>
    <n v="12044"/>
    <x v="4"/>
  </r>
  <r>
    <x v="4"/>
    <n v="4180884917"/>
    <x v="0"/>
    <x v="9"/>
    <x v="0"/>
    <x v="0"/>
    <s v="WIN4554"/>
    <x v="0"/>
    <n v="4180884917"/>
    <x v="4"/>
    <x v="2"/>
    <x v="2"/>
    <x v="0"/>
    <x v="0"/>
    <x v="0"/>
    <x v="0"/>
    <x v="0"/>
    <n v="5"/>
    <x v="0"/>
    <n v="73431"/>
    <n v="367155"/>
    <x v="0"/>
    <x v="0"/>
    <x v="0"/>
    <x v="0"/>
    <n v="29372"/>
    <x v="4"/>
  </r>
  <r>
    <x v="4"/>
    <n v="4180884917"/>
    <x v="0"/>
    <x v="9"/>
    <x v="0"/>
    <x v="0"/>
    <s v="WIN4554"/>
    <x v="0"/>
    <n v="4180884917"/>
    <x v="4"/>
    <x v="11"/>
    <x v="11"/>
    <x v="0"/>
    <x v="0"/>
    <x v="0"/>
    <x v="0"/>
    <x v="0"/>
    <n v="4"/>
    <x v="0"/>
    <n v="46000"/>
    <n v="184000"/>
    <x v="0"/>
    <x v="0"/>
    <x v="0"/>
    <x v="0"/>
    <n v="14720"/>
    <x v="4"/>
  </r>
  <r>
    <x v="4"/>
    <n v="4180884917"/>
    <x v="0"/>
    <x v="9"/>
    <x v="0"/>
    <x v="0"/>
    <s v="WIN4554"/>
    <x v="0"/>
    <n v="4180884917"/>
    <x v="4"/>
    <x v="0"/>
    <x v="0"/>
    <x v="0"/>
    <x v="0"/>
    <x v="0"/>
    <x v="0"/>
    <x v="0"/>
    <n v="3"/>
    <x v="0"/>
    <n v="111058"/>
    <n v="333174"/>
    <x v="0"/>
    <x v="0"/>
    <x v="0"/>
    <x v="0"/>
    <n v="26654"/>
    <x v="4"/>
  </r>
  <r>
    <x v="4"/>
    <n v="4180884312"/>
    <x v="0"/>
    <x v="9"/>
    <x v="0"/>
    <x v="0"/>
    <s v="win2ACB"/>
    <x v="0"/>
    <n v="4180884312"/>
    <x v="4"/>
    <x v="8"/>
    <x v="8"/>
    <x v="0"/>
    <x v="0"/>
    <x v="0"/>
    <x v="0"/>
    <x v="0"/>
    <n v="2"/>
    <x v="0"/>
    <n v="50182"/>
    <n v="100364"/>
    <x v="0"/>
    <x v="0"/>
    <x v="0"/>
    <x v="0"/>
    <n v="8029"/>
    <x v="4"/>
  </r>
  <r>
    <x v="4"/>
    <n v="4180884312"/>
    <x v="0"/>
    <x v="9"/>
    <x v="0"/>
    <x v="0"/>
    <s v="win2ACB"/>
    <x v="0"/>
    <n v="4180884312"/>
    <x v="4"/>
    <x v="2"/>
    <x v="2"/>
    <x v="0"/>
    <x v="0"/>
    <x v="0"/>
    <x v="0"/>
    <x v="0"/>
    <n v="7"/>
    <x v="0"/>
    <n v="73431"/>
    <n v="514017"/>
    <x v="0"/>
    <x v="0"/>
    <x v="0"/>
    <x v="0"/>
    <n v="41121"/>
    <x v="4"/>
  </r>
  <r>
    <x v="4"/>
    <n v="4180884312"/>
    <x v="0"/>
    <x v="9"/>
    <x v="0"/>
    <x v="0"/>
    <s v="win2ACB"/>
    <x v="0"/>
    <n v="4180884312"/>
    <x v="4"/>
    <x v="11"/>
    <x v="11"/>
    <x v="0"/>
    <x v="0"/>
    <x v="0"/>
    <x v="0"/>
    <x v="0"/>
    <n v="2"/>
    <x v="0"/>
    <n v="46000"/>
    <n v="92000"/>
    <x v="0"/>
    <x v="0"/>
    <x v="0"/>
    <x v="0"/>
    <n v="7360"/>
    <x v="4"/>
  </r>
  <r>
    <x v="4"/>
    <n v="4180884920"/>
    <x v="0"/>
    <x v="9"/>
    <x v="0"/>
    <x v="0"/>
    <s v="WIN4641"/>
    <x v="0"/>
    <n v="4180884920"/>
    <x v="4"/>
    <x v="0"/>
    <x v="0"/>
    <x v="0"/>
    <x v="0"/>
    <x v="0"/>
    <x v="0"/>
    <x v="0"/>
    <n v="5"/>
    <x v="0"/>
    <n v="111058"/>
    <n v="555290"/>
    <x v="0"/>
    <x v="0"/>
    <x v="0"/>
    <x v="0"/>
    <n v="44423"/>
    <x v="4"/>
  </r>
  <r>
    <x v="4"/>
    <n v="4180884920"/>
    <x v="0"/>
    <x v="9"/>
    <x v="0"/>
    <x v="0"/>
    <s v="WIN4641"/>
    <x v="0"/>
    <n v="4180884920"/>
    <x v="4"/>
    <x v="11"/>
    <x v="11"/>
    <x v="0"/>
    <x v="0"/>
    <x v="0"/>
    <x v="0"/>
    <x v="0"/>
    <n v="4"/>
    <x v="0"/>
    <n v="46000"/>
    <n v="184000"/>
    <x v="0"/>
    <x v="0"/>
    <x v="0"/>
    <x v="0"/>
    <n v="14720"/>
    <x v="4"/>
  </r>
  <r>
    <x v="4"/>
    <n v="4180884920"/>
    <x v="0"/>
    <x v="9"/>
    <x v="0"/>
    <x v="0"/>
    <s v="WIN4641"/>
    <x v="0"/>
    <n v="4180884920"/>
    <x v="4"/>
    <x v="2"/>
    <x v="2"/>
    <x v="0"/>
    <x v="0"/>
    <x v="0"/>
    <x v="0"/>
    <x v="0"/>
    <n v="11"/>
    <x v="0"/>
    <n v="73431"/>
    <n v="807741"/>
    <x v="0"/>
    <x v="0"/>
    <x v="0"/>
    <x v="0"/>
    <n v="64619"/>
    <x v="4"/>
  </r>
  <r>
    <x v="4"/>
    <n v="4180884920"/>
    <x v="0"/>
    <x v="9"/>
    <x v="0"/>
    <x v="0"/>
    <s v="WIN4641"/>
    <x v="0"/>
    <n v="4180884920"/>
    <x v="4"/>
    <x v="8"/>
    <x v="8"/>
    <x v="0"/>
    <x v="0"/>
    <x v="0"/>
    <x v="0"/>
    <x v="0"/>
    <n v="6"/>
    <x v="0"/>
    <n v="50182"/>
    <n v="301092"/>
    <x v="0"/>
    <x v="0"/>
    <x v="0"/>
    <x v="0"/>
    <n v="24087"/>
    <x v="4"/>
  </r>
  <r>
    <x v="4"/>
    <n v="4180884920"/>
    <x v="0"/>
    <x v="9"/>
    <x v="0"/>
    <x v="0"/>
    <s v="WIN4641"/>
    <x v="0"/>
    <n v="4180884920"/>
    <x v="4"/>
    <x v="1"/>
    <x v="1"/>
    <x v="0"/>
    <x v="0"/>
    <x v="0"/>
    <x v="0"/>
    <x v="0"/>
    <n v="2"/>
    <x v="0"/>
    <n v="55595"/>
    <n v="111190"/>
    <x v="0"/>
    <x v="0"/>
    <x v="0"/>
    <x v="0"/>
    <n v="8895"/>
    <x v="4"/>
  </r>
  <r>
    <x v="4"/>
    <n v="4180884811"/>
    <x v="0"/>
    <x v="9"/>
    <x v="0"/>
    <x v="0"/>
    <s v="WIN3979"/>
    <x v="0"/>
    <n v="4180884811"/>
    <x v="4"/>
    <x v="11"/>
    <x v="11"/>
    <x v="0"/>
    <x v="0"/>
    <x v="0"/>
    <x v="0"/>
    <x v="0"/>
    <n v="3"/>
    <x v="0"/>
    <n v="46000"/>
    <n v="138000"/>
    <x v="0"/>
    <x v="0"/>
    <x v="0"/>
    <x v="0"/>
    <n v="11040"/>
    <x v="4"/>
  </r>
  <r>
    <x v="4"/>
    <n v="4180884811"/>
    <x v="0"/>
    <x v="9"/>
    <x v="0"/>
    <x v="0"/>
    <s v="WIN3979"/>
    <x v="0"/>
    <n v="4180884811"/>
    <x v="4"/>
    <x v="2"/>
    <x v="2"/>
    <x v="0"/>
    <x v="0"/>
    <x v="0"/>
    <x v="0"/>
    <x v="0"/>
    <n v="12"/>
    <x v="0"/>
    <n v="73431"/>
    <n v="881172"/>
    <x v="0"/>
    <x v="0"/>
    <x v="0"/>
    <x v="0"/>
    <n v="70494"/>
    <x v="4"/>
  </r>
  <r>
    <x v="4"/>
    <n v="4180884811"/>
    <x v="0"/>
    <x v="9"/>
    <x v="0"/>
    <x v="0"/>
    <s v="WIN3979"/>
    <x v="0"/>
    <n v="4180884811"/>
    <x v="4"/>
    <x v="8"/>
    <x v="8"/>
    <x v="0"/>
    <x v="0"/>
    <x v="0"/>
    <x v="0"/>
    <x v="0"/>
    <n v="5"/>
    <x v="0"/>
    <n v="50182"/>
    <n v="250910"/>
    <x v="0"/>
    <x v="0"/>
    <x v="0"/>
    <x v="0"/>
    <n v="20073"/>
    <x v="4"/>
  </r>
  <r>
    <x v="4"/>
    <n v="4180884811"/>
    <x v="0"/>
    <x v="9"/>
    <x v="0"/>
    <x v="0"/>
    <s v="WIN3979"/>
    <x v="0"/>
    <n v="4180884811"/>
    <x v="4"/>
    <x v="1"/>
    <x v="1"/>
    <x v="0"/>
    <x v="0"/>
    <x v="0"/>
    <x v="0"/>
    <x v="0"/>
    <n v="5"/>
    <x v="0"/>
    <n v="55595"/>
    <n v="277975"/>
    <x v="0"/>
    <x v="0"/>
    <x v="0"/>
    <x v="0"/>
    <n v="22238"/>
    <x v="4"/>
  </r>
  <r>
    <x v="4"/>
    <n v="4180884922"/>
    <x v="0"/>
    <x v="9"/>
    <x v="0"/>
    <x v="0"/>
    <s v="WIN4681"/>
    <x v="0"/>
    <n v="4180884922"/>
    <x v="4"/>
    <x v="0"/>
    <x v="0"/>
    <x v="0"/>
    <x v="0"/>
    <x v="0"/>
    <x v="0"/>
    <x v="0"/>
    <n v="3"/>
    <x v="0"/>
    <n v="111058"/>
    <n v="333174"/>
    <x v="0"/>
    <x v="0"/>
    <x v="0"/>
    <x v="0"/>
    <n v="26654"/>
    <x v="4"/>
  </r>
  <r>
    <x v="4"/>
    <n v="4180884922"/>
    <x v="0"/>
    <x v="9"/>
    <x v="0"/>
    <x v="0"/>
    <s v="WIN4681"/>
    <x v="0"/>
    <n v="4180884922"/>
    <x v="4"/>
    <x v="11"/>
    <x v="11"/>
    <x v="0"/>
    <x v="0"/>
    <x v="0"/>
    <x v="0"/>
    <x v="0"/>
    <n v="1"/>
    <x v="0"/>
    <n v="46000"/>
    <n v="46000"/>
    <x v="0"/>
    <x v="0"/>
    <x v="0"/>
    <x v="0"/>
    <n v="3680"/>
    <x v="4"/>
  </r>
  <r>
    <x v="4"/>
    <n v="4180884922"/>
    <x v="0"/>
    <x v="9"/>
    <x v="0"/>
    <x v="0"/>
    <s v="WIN4681"/>
    <x v="0"/>
    <n v="4180884922"/>
    <x v="4"/>
    <x v="2"/>
    <x v="2"/>
    <x v="0"/>
    <x v="0"/>
    <x v="0"/>
    <x v="0"/>
    <x v="0"/>
    <n v="6"/>
    <x v="0"/>
    <n v="73431"/>
    <n v="440586"/>
    <x v="0"/>
    <x v="0"/>
    <x v="0"/>
    <x v="0"/>
    <n v="35247"/>
    <x v="4"/>
  </r>
  <r>
    <x v="4"/>
    <n v="4180884922"/>
    <x v="0"/>
    <x v="9"/>
    <x v="0"/>
    <x v="0"/>
    <s v="WIN4681"/>
    <x v="0"/>
    <n v="4180884922"/>
    <x v="4"/>
    <x v="1"/>
    <x v="1"/>
    <x v="0"/>
    <x v="0"/>
    <x v="0"/>
    <x v="0"/>
    <x v="0"/>
    <n v="3"/>
    <x v="0"/>
    <n v="55595"/>
    <n v="166785"/>
    <x v="0"/>
    <x v="0"/>
    <x v="0"/>
    <x v="0"/>
    <n v="13343"/>
    <x v="4"/>
  </r>
  <r>
    <x v="4"/>
    <n v="4180885292"/>
    <x v="0"/>
    <x v="9"/>
    <x v="0"/>
    <x v="0"/>
    <s v="WIN5777"/>
    <x v="0"/>
    <n v="4180885292"/>
    <x v="4"/>
    <x v="2"/>
    <x v="2"/>
    <x v="0"/>
    <x v="0"/>
    <x v="0"/>
    <x v="0"/>
    <x v="0"/>
    <n v="6"/>
    <x v="0"/>
    <n v="73431"/>
    <n v="440586"/>
    <x v="0"/>
    <x v="0"/>
    <x v="0"/>
    <x v="0"/>
    <n v="35247"/>
    <x v="4"/>
  </r>
  <r>
    <x v="4"/>
    <n v="4180885292"/>
    <x v="0"/>
    <x v="9"/>
    <x v="0"/>
    <x v="0"/>
    <s v="WIN5777"/>
    <x v="0"/>
    <n v="4180885292"/>
    <x v="4"/>
    <x v="1"/>
    <x v="1"/>
    <x v="0"/>
    <x v="0"/>
    <x v="0"/>
    <x v="0"/>
    <x v="0"/>
    <n v="1"/>
    <x v="0"/>
    <n v="55595"/>
    <n v="55595"/>
    <x v="0"/>
    <x v="0"/>
    <x v="0"/>
    <x v="0"/>
    <n v="4448"/>
    <x v="4"/>
  </r>
  <r>
    <x v="4"/>
    <n v="4180884160"/>
    <x v="0"/>
    <x v="9"/>
    <x v="0"/>
    <x v="0"/>
    <s v="win2A00"/>
    <x v="0"/>
    <n v="4180884160"/>
    <x v="4"/>
    <x v="0"/>
    <x v="0"/>
    <x v="0"/>
    <x v="0"/>
    <x v="0"/>
    <x v="0"/>
    <x v="0"/>
    <n v="1"/>
    <x v="0"/>
    <n v="111058"/>
    <n v="111058"/>
    <x v="0"/>
    <x v="0"/>
    <x v="0"/>
    <x v="0"/>
    <n v="8885"/>
    <x v="4"/>
  </r>
  <r>
    <x v="4"/>
    <n v="4180884160"/>
    <x v="0"/>
    <x v="9"/>
    <x v="0"/>
    <x v="0"/>
    <s v="win2A00"/>
    <x v="0"/>
    <n v="4180884160"/>
    <x v="4"/>
    <x v="11"/>
    <x v="11"/>
    <x v="0"/>
    <x v="0"/>
    <x v="0"/>
    <x v="0"/>
    <x v="0"/>
    <n v="2"/>
    <x v="0"/>
    <n v="46000"/>
    <n v="92000"/>
    <x v="0"/>
    <x v="0"/>
    <x v="0"/>
    <x v="0"/>
    <n v="7360"/>
    <x v="4"/>
  </r>
  <r>
    <x v="4"/>
    <n v="4180884160"/>
    <x v="0"/>
    <x v="9"/>
    <x v="0"/>
    <x v="0"/>
    <s v="win2A00"/>
    <x v="0"/>
    <n v="4180884160"/>
    <x v="4"/>
    <x v="2"/>
    <x v="2"/>
    <x v="0"/>
    <x v="0"/>
    <x v="0"/>
    <x v="0"/>
    <x v="0"/>
    <n v="9"/>
    <x v="0"/>
    <n v="73431"/>
    <n v="660879"/>
    <x v="0"/>
    <x v="0"/>
    <x v="0"/>
    <x v="0"/>
    <n v="52870"/>
    <x v="4"/>
  </r>
  <r>
    <x v="4"/>
    <n v="4180884160"/>
    <x v="0"/>
    <x v="9"/>
    <x v="0"/>
    <x v="0"/>
    <s v="win2A00"/>
    <x v="0"/>
    <n v="4180884160"/>
    <x v="4"/>
    <x v="8"/>
    <x v="8"/>
    <x v="0"/>
    <x v="0"/>
    <x v="0"/>
    <x v="0"/>
    <x v="0"/>
    <n v="2"/>
    <x v="0"/>
    <n v="50182"/>
    <n v="100364"/>
    <x v="0"/>
    <x v="0"/>
    <x v="0"/>
    <x v="0"/>
    <n v="8029"/>
    <x v="4"/>
  </r>
  <r>
    <x v="4"/>
    <n v="4180884160"/>
    <x v="0"/>
    <x v="9"/>
    <x v="0"/>
    <x v="0"/>
    <s v="win2A00"/>
    <x v="0"/>
    <n v="4180884160"/>
    <x v="4"/>
    <x v="1"/>
    <x v="1"/>
    <x v="0"/>
    <x v="0"/>
    <x v="0"/>
    <x v="0"/>
    <x v="0"/>
    <n v="2"/>
    <x v="0"/>
    <n v="55595"/>
    <n v="111190"/>
    <x v="0"/>
    <x v="0"/>
    <x v="0"/>
    <x v="0"/>
    <n v="8895"/>
    <x v="4"/>
  </r>
  <r>
    <x v="4"/>
    <n v="4180885851"/>
    <x v="0"/>
    <x v="9"/>
    <x v="0"/>
    <x v="0"/>
    <s v="win6315"/>
    <x v="0"/>
    <n v="4180885851"/>
    <x v="4"/>
    <x v="0"/>
    <x v="0"/>
    <x v="0"/>
    <x v="0"/>
    <x v="0"/>
    <x v="0"/>
    <x v="0"/>
    <n v="4"/>
    <x v="0"/>
    <n v="111058"/>
    <n v="444232"/>
    <x v="0"/>
    <x v="0"/>
    <x v="0"/>
    <x v="0"/>
    <n v="35539"/>
    <x v="4"/>
  </r>
  <r>
    <x v="4"/>
    <n v="4180885851"/>
    <x v="0"/>
    <x v="9"/>
    <x v="0"/>
    <x v="0"/>
    <s v="win6315"/>
    <x v="0"/>
    <n v="4180885851"/>
    <x v="4"/>
    <x v="11"/>
    <x v="11"/>
    <x v="0"/>
    <x v="0"/>
    <x v="0"/>
    <x v="0"/>
    <x v="0"/>
    <n v="3"/>
    <x v="0"/>
    <n v="46000"/>
    <n v="138000"/>
    <x v="0"/>
    <x v="0"/>
    <x v="0"/>
    <x v="0"/>
    <n v="11040"/>
    <x v="4"/>
  </r>
  <r>
    <x v="4"/>
    <n v="4180885851"/>
    <x v="0"/>
    <x v="9"/>
    <x v="0"/>
    <x v="0"/>
    <s v="win6315"/>
    <x v="0"/>
    <n v="4180885851"/>
    <x v="4"/>
    <x v="2"/>
    <x v="2"/>
    <x v="0"/>
    <x v="0"/>
    <x v="0"/>
    <x v="0"/>
    <x v="0"/>
    <n v="10"/>
    <x v="0"/>
    <n v="73431"/>
    <n v="734310"/>
    <x v="0"/>
    <x v="0"/>
    <x v="0"/>
    <x v="0"/>
    <n v="58745"/>
    <x v="4"/>
  </r>
  <r>
    <x v="4"/>
    <n v="4180885851"/>
    <x v="0"/>
    <x v="9"/>
    <x v="0"/>
    <x v="0"/>
    <s v="win6315"/>
    <x v="0"/>
    <n v="4180885851"/>
    <x v="4"/>
    <x v="8"/>
    <x v="8"/>
    <x v="0"/>
    <x v="0"/>
    <x v="0"/>
    <x v="0"/>
    <x v="0"/>
    <n v="4"/>
    <x v="0"/>
    <n v="50182"/>
    <n v="200728"/>
    <x v="0"/>
    <x v="0"/>
    <x v="0"/>
    <x v="0"/>
    <n v="16058"/>
    <x v="4"/>
  </r>
  <r>
    <x v="4"/>
    <n v="4180884461"/>
    <x v="0"/>
    <x v="9"/>
    <x v="0"/>
    <x v="0"/>
    <s v="win2AQ0"/>
    <x v="0"/>
    <n v="4180884461"/>
    <x v="4"/>
    <x v="8"/>
    <x v="8"/>
    <x v="0"/>
    <x v="0"/>
    <x v="0"/>
    <x v="0"/>
    <x v="0"/>
    <n v="5"/>
    <x v="0"/>
    <n v="50182"/>
    <n v="250910"/>
    <x v="0"/>
    <x v="0"/>
    <x v="0"/>
    <x v="0"/>
    <n v="20073"/>
    <x v="4"/>
  </r>
  <r>
    <x v="4"/>
    <n v="4180884461"/>
    <x v="0"/>
    <x v="9"/>
    <x v="0"/>
    <x v="0"/>
    <s v="win2AQ0"/>
    <x v="0"/>
    <n v="4180884461"/>
    <x v="4"/>
    <x v="2"/>
    <x v="2"/>
    <x v="0"/>
    <x v="0"/>
    <x v="0"/>
    <x v="0"/>
    <x v="0"/>
    <n v="8"/>
    <x v="0"/>
    <n v="73431"/>
    <n v="587448"/>
    <x v="0"/>
    <x v="0"/>
    <x v="0"/>
    <x v="0"/>
    <n v="46996"/>
    <x v="4"/>
  </r>
  <r>
    <x v="4"/>
    <n v="4180884461"/>
    <x v="0"/>
    <x v="9"/>
    <x v="0"/>
    <x v="0"/>
    <s v="win2AQ0"/>
    <x v="0"/>
    <n v="4180884461"/>
    <x v="4"/>
    <x v="0"/>
    <x v="0"/>
    <x v="0"/>
    <x v="0"/>
    <x v="0"/>
    <x v="0"/>
    <x v="0"/>
    <n v="1"/>
    <x v="0"/>
    <n v="111058"/>
    <n v="111058"/>
    <x v="0"/>
    <x v="0"/>
    <x v="0"/>
    <x v="0"/>
    <n v="8885"/>
    <x v="4"/>
  </r>
  <r>
    <x v="4"/>
    <n v="4180884461"/>
    <x v="0"/>
    <x v="9"/>
    <x v="0"/>
    <x v="0"/>
    <s v="win2AQ0"/>
    <x v="0"/>
    <n v="4180884461"/>
    <x v="4"/>
    <x v="11"/>
    <x v="11"/>
    <x v="0"/>
    <x v="0"/>
    <x v="0"/>
    <x v="0"/>
    <x v="0"/>
    <n v="6"/>
    <x v="0"/>
    <n v="46000"/>
    <n v="276000"/>
    <x v="0"/>
    <x v="0"/>
    <x v="0"/>
    <x v="0"/>
    <n v="22080"/>
    <x v="4"/>
  </r>
  <r>
    <x v="4"/>
    <n v="4180884658"/>
    <x v="0"/>
    <x v="9"/>
    <x v="0"/>
    <x v="0"/>
    <s v="win-hni-TT-2BL6"/>
    <x v="0"/>
    <n v="4180884658"/>
    <x v="4"/>
    <x v="1"/>
    <x v="1"/>
    <x v="0"/>
    <x v="0"/>
    <x v="0"/>
    <x v="0"/>
    <x v="0"/>
    <n v="2"/>
    <x v="0"/>
    <n v="55595"/>
    <n v="111190"/>
    <x v="0"/>
    <x v="0"/>
    <x v="0"/>
    <x v="0"/>
    <n v="8895"/>
    <x v="4"/>
  </r>
  <r>
    <x v="4"/>
    <n v="4180884658"/>
    <x v="0"/>
    <x v="9"/>
    <x v="0"/>
    <x v="0"/>
    <s v="win-hni-TT-2BL6"/>
    <x v="0"/>
    <n v="4180884658"/>
    <x v="4"/>
    <x v="0"/>
    <x v="0"/>
    <x v="0"/>
    <x v="0"/>
    <x v="0"/>
    <x v="0"/>
    <x v="0"/>
    <n v="5"/>
    <x v="0"/>
    <n v="111058"/>
    <n v="555290"/>
    <x v="0"/>
    <x v="0"/>
    <x v="0"/>
    <x v="0"/>
    <n v="44423"/>
    <x v="4"/>
  </r>
  <r>
    <x v="4"/>
    <n v="4180884825"/>
    <x v="0"/>
    <x v="9"/>
    <x v="0"/>
    <x v="0"/>
    <s v="WIN4114"/>
    <x v="0"/>
    <n v="4180884825"/>
    <x v="4"/>
    <x v="1"/>
    <x v="1"/>
    <x v="0"/>
    <x v="0"/>
    <x v="0"/>
    <x v="0"/>
    <x v="0"/>
    <n v="2"/>
    <x v="0"/>
    <n v="55595"/>
    <n v="111190"/>
    <x v="0"/>
    <x v="0"/>
    <x v="0"/>
    <x v="0"/>
    <n v="8895"/>
    <x v="4"/>
  </r>
  <r>
    <x v="4"/>
    <n v="4180884825"/>
    <x v="0"/>
    <x v="9"/>
    <x v="0"/>
    <x v="0"/>
    <s v="WIN4114"/>
    <x v="0"/>
    <n v="4180884825"/>
    <x v="4"/>
    <x v="8"/>
    <x v="8"/>
    <x v="0"/>
    <x v="0"/>
    <x v="0"/>
    <x v="0"/>
    <x v="0"/>
    <n v="5"/>
    <x v="0"/>
    <n v="50182"/>
    <n v="250910"/>
    <x v="0"/>
    <x v="0"/>
    <x v="0"/>
    <x v="0"/>
    <n v="20073"/>
    <x v="4"/>
  </r>
  <r>
    <x v="4"/>
    <n v="4180884825"/>
    <x v="0"/>
    <x v="9"/>
    <x v="0"/>
    <x v="0"/>
    <s v="WIN4114"/>
    <x v="0"/>
    <n v="4180884825"/>
    <x v="4"/>
    <x v="2"/>
    <x v="2"/>
    <x v="0"/>
    <x v="0"/>
    <x v="0"/>
    <x v="0"/>
    <x v="0"/>
    <n v="20"/>
    <x v="0"/>
    <n v="73431"/>
    <n v="1468620"/>
    <x v="0"/>
    <x v="0"/>
    <x v="0"/>
    <x v="0"/>
    <n v="117490"/>
    <x v="4"/>
  </r>
  <r>
    <x v="4"/>
    <n v="4180885063"/>
    <x v="0"/>
    <x v="9"/>
    <x v="0"/>
    <x v="0"/>
    <s v="WIN5155"/>
    <x v="0"/>
    <n v="4180885063"/>
    <x v="4"/>
    <x v="0"/>
    <x v="0"/>
    <x v="0"/>
    <x v="0"/>
    <x v="0"/>
    <x v="0"/>
    <x v="0"/>
    <n v="1"/>
    <x v="0"/>
    <n v="111058"/>
    <n v="111058"/>
    <x v="0"/>
    <x v="0"/>
    <x v="0"/>
    <x v="0"/>
    <n v="8885"/>
    <x v="4"/>
  </r>
  <r>
    <x v="4"/>
    <n v="4180885063"/>
    <x v="0"/>
    <x v="9"/>
    <x v="0"/>
    <x v="0"/>
    <s v="WIN5155"/>
    <x v="0"/>
    <n v="4180885063"/>
    <x v="4"/>
    <x v="11"/>
    <x v="11"/>
    <x v="0"/>
    <x v="0"/>
    <x v="0"/>
    <x v="0"/>
    <x v="0"/>
    <n v="2"/>
    <x v="0"/>
    <n v="46000"/>
    <n v="92000"/>
    <x v="0"/>
    <x v="0"/>
    <x v="0"/>
    <x v="0"/>
    <n v="7360"/>
    <x v="4"/>
  </r>
  <r>
    <x v="4"/>
    <n v="4180885063"/>
    <x v="0"/>
    <x v="9"/>
    <x v="0"/>
    <x v="0"/>
    <s v="WIN5155"/>
    <x v="0"/>
    <n v="4180885063"/>
    <x v="4"/>
    <x v="8"/>
    <x v="8"/>
    <x v="0"/>
    <x v="0"/>
    <x v="0"/>
    <x v="0"/>
    <x v="0"/>
    <n v="2"/>
    <x v="0"/>
    <n v="50182"/>
    <n v="100364"/>
    <x v="0"/>
    <x v="0"/>
    <x v="0"/>
    <x v="0"/>
    <n v="8029"/>
    <x v="4"/>
  </r>
  <r>
    <x v="4"/>
    <n v="4180885288"/>
    <x v="0"/>
    <x v="9"/>
    <x v="0"/>
    <x v="0"/>
    <s v="win5750"/>
    <x v="0"/>
    <n v="4180885288"/>
    <x v="4"/>
    <x v="8"/>
    <x v="8"/>
    <x v="0"/>
    <x v="0"/>
    <x v="0"/>
    <x v="0"/>
    <x v="0"/>
    <n v="5"/>
    <x v="0"/>
    <n v="50182"/>
    <n v="250910"/>
    <x v="0"/>
    <x v="0"/>
    <x v="0"/>
    <x v="0"/>
    <n v="20073"/>
    <x v="4"/>
  </r>
  <r>
    <x v="4"/>
    <n v="4180885288"/>
    <x v="0"/>
    <x v="9"/>
    <x v="0"/>
    <x v="0"/>
    <s v="win5750"/>
    <x v="0"/>
    <n v="4180885288"/>
    <x v="4"/>
    <x v="2"/>
    <x v="2"/>
    <x v="0"/>
    <x v="0"/>
    <x v="0"/>
    <x v="0"/>
    <x v="0"/>
    <n v="11"/>
    <x v="0"/>
    <n v="73431"/>
    <n v="807741"/>
    <x v="0"/>
    <x v="0"/>
    <x v="0"/>
    <x v="0"/>
    <n v="64619"/>
    <x v="4"/>
  </r>
  <r>
    <x v="4"/>
    <n v="4180885288"/>
    <x v="0"/>
    <x v="9"/>
    <x v="0"/>
    <x v="0"/>
    <s v="win5750"/>
    <x v="0"/>
    <n v="4180885288"/>
    <x v="4"/>
    <x v="11"/>
    <x v="11"/>
    <x v="0"/>
    <x v="0"/>
    <x v="0"/>
    <x v="0"/>
    <x v="0"/>
    <n v="3"/>
    <x v="0"/>
    <n v="46000"/>
    <n v="138000"/>
    <x v="0"/>
    <x v="0"/>
    <x v="0"/>
    <x v="0"/>
    <n v="11040"/>
    <x v="4"/>
  </r>
  <r>
    <x v="4"/>
    <n v="4180885288"/>
    <x v="0"/>
    <x v="9"/>
    <x v="0"/>
    <x v="0"/>
    <s v="win5750"/>
    <x v="0"/>
    <n v="4180885288"/>
    <x v="4"/>
    <x v="0"/>
    <x v="0"/>
    <x v="0"/>
    <x v="0"/>
    <x v="0"/>
    <x v="0"/>
    <x v="0"/>
    <n v="1"/>
    <x v="0"/>
    <n v="111058"/>
    <n v="111058"/>
    <x v="0"/>
    <x v="0"/>
    <x v="0"/>
    <x v="0"/>
    <n v="8885"/>
    <x v="4"/>
  </r>
  <r>
    <x v="5"/>
    <n v="4180908274"/>
    <x v="0"/>
    <x v="9"/>
    <x v="0"/>
    <x v="0"/>
    <s v="WIN4601"/>
    <x v="0"/>
    <n v="4180908274"/>
    <x v="4"/>
    <x v="2"/>
    <x v="2"/>
    <x v="0"/>
    <x v="0"/>
    <x v="0"/>
    <x v="0"/>
    <x v="0"/>
    <n v="6"/>
    <x v="0"/>
    <n v="73431"/>
    <n v="440586"/>
    <x v="0"/>
    <x v="0"/>
    <x v="0"/>
    <x v="0"/>
    <n v="35247"/>
    <x v="4"/>
  </r>
  <r>
    <x v="5"/>
    <n v="4180908274"/>
    <x v="0"/>
    <x v="9"/>
    <x v="0"/>
    <x v="0"/>
    <s v="WIN4601"/>
    <x v="0"/>
    <n v="4180908274"/>
    <x v="4"/>
    <x v="9"/>
    <x v="9"/>
    <x v="0"/>
    <x v="0"/>
    <x v="0"/>
    <x v="0"/>
    <x v="0"/>
    <n v="2"/>
    <x v="0"/>
    <n v="70950"/>
    <n v="141900"/>
    <x v="0"/>
    <x v="0"/>
    <x v="0"/>
    <x v="0"/>
    <n v="11352"/>
    <x v="4"/>
  </r>
  <r>
    <x v="5"/>
    <n v="4180908274"/>
    <x v="0"/>
    <x v="9"/>
    <x v="0"/>
    <x v="0"/>
    <s v="WIN4601"/>
    <x v="0"/>
    <n v="4180908274"/>
    <x v="4"/>
    <x v="8"/>
    <x v="8"/>
    <x v="0"/>
    <x v="0"/>
    <x v="0"/>
    <x v="0"/>
    <x v="0"/>
    <n v="3"/>
    <x v="0"/>
    <n v="50182"/>
    <n v="150546"/>
    <x v="0"/>
    <x v="0"/>
    <x v="0"/>
    <x v="0"/>
    <n v="12044"/>
    <x v="4"/>
  </r>
  <r>
    <x v="5"/>
    <n v="4180907833"/>
    <x v="0"/>
    <x v="9"/>
    <x v="0"/>
    <x v="0"/>
    <s v="win2AH8"/>
    <x v="0"/>
    <n v="4180907833"/>
    <x v="4"/>
    <x v="2"/>
    <x v="2"/>
    <x v="0"/>
    <x v="0"/>
    <x v="0"/>
    <x v="0"/>
    <x v="0"/>
    <n v="4"/>
    <x v="0"/>
    <n v="73431"/>
    <n v="293724"/>
    <x v="0"/>
    <x v="0"/>
    <x v="0"/>
    <x v="0"/>
    <n v="23498"/>
    <x v="4"/>
  </r>
  <r>
    <x v="5"/>
    <n v="4180907833"/>
    <x v="0"/>
    <x v="9"/>
    <x v="0"/>
    <x v="0"/>
    <s v="win2AH8"/>
    <x v="0"/>
    <n v="4180907833"/>
    <x v="4"/>
    <x v="11"/>
    <x v="11"/>
    <x v="0"/>
    <x v="0"/>
    <x v="0"/>
    <x v="0"/>
    <x v="0"/>
    <n v="2"/>
    <x v="0"/>
    <n v="46000"/>
    <n v="92000"/>
    <x v="0"/>
    <x v="0"/>
    <x v="0"/>
    <x v="0"/>
    <n v="7360"/>
    <x v="4"/>
  </r>
  <r>
    <x v="5"/>
    <n v="4180907833"/>
    <x v="0"/>
    <x v="9"/>
    <x v="0"/>
    <x v="0"/>
    <s v="win2AH8"/>
    <x v="0"/>
    <n v="4180907833"/>
    <x v="4"/>
    <x v="8"/>
    <x v="8"/>
    <x v="0"/>
    <x v="0"/>
    <x v="0"/>
    <x v="0"/>
    <x v="0"/>
    <n v="4"/>
    <x v="0"/>
    <n v="50182"/>
    <n v="200728"/>
    <x v="0"/>
    <x v="0"/>
    <x v="0"/>
    <x v="0"/>
    <n v="16058"/>
    <x v="4"/>
  </r>
  <r>
    <x v="5"/>
    <n v="4180907833"/>
    <x v="0"/>
    <x v="9"/>
    <x v="0"/>
    <x v="0"/>
    <s v="win2AH8"/>
    <x v="0"/>
    <n v="4180907833"/>
    <x v="4"/>
    <x v="0"/>
    <x v="0"/>
    <x v="0"/>
    <x v="0"/>
    <x v="0"/>
    <x v="0"/>
    <x v="0"/>
    <n v="2"/>
    <x v="0"/>
    <n v="111058"/>
    <n v="222116"/>
    <x v="0"/>
    <x v="0"/>
    <x v="0"/>
    <x v="0"/>
    <n v="17769"/>
    <x v="4"/>
  </r>
  <r>
    <x v="5"/>
    <n v="4180908169"/>
    <x v="0"/>
    <x v="9"/>
    <x v="0"/>
    <x v="0"/>
    <s v="WIN4199"/>
    <x v="0"/>
    <n v="4180908169"/>
    <x v="4"/>
    <x v="11"/>
    <x v="11"/>
    <x v="0"/>
    <x v="0"/>
    <x v="0"/>
    <x v="0"/>
    <x v="0"/>
    <n v="3"/>
    <x v="0"/>
    <n v="46000"/>
    <n v="138000"/>
    <x v="0"/>
    <x v="0"/>
    <x v="0"/>
    <x v="0"/>
    <n v="11040"/>
    <x v="4"/>
  </r>
  <r>
    <x v="5"/>
    <n v="4180908169"/>
    <x v="0"/>
    <x v="9"/>
    <x v="0"/>
    <x v="0"/>
    <s v="WIN4199"/>
    <x v="0"/>
    <n v="4180908169"/>
    <x v="4"/>
    <x v="1"/>
    <x v="1"/>
    <x v="0"/>
    <x v="0"/>
    <x v="0"/>
    <x v="0"/>
    <x v="0"/>
    <n v="2"/>
    <x v="0"/>
    <n v="55595"/>
    <n v="111190"/>
    <x v="0"/>
    <x v="0"/>
    <x v="0"/>
    <x v="0"/>
    <n v="8895"/>
    <x v="4"/>
  </r>
  <r>
    <x v="5"/>
    <n v="4180908169"/>
    <x v="0"/>
    <x v="9"/>
    <x v="0"/>
    <x v="0"/>
    <s v="WIN4199"/>
    <x v="0"/>
    <n v="4180908169"/>
    <x v="4"/>
    <x v="9"/>
    <x v="9"/>
    <x v="0"/>
    <x v="0"/>
    <x v="0"/>
    <x v="0"/>
    <x v="0"/>
    <n v="2"/>
    <x v="0"/>
    <n v="70950"/>
    <n v="141900"/>
    <x v="0"/>
    <x v="0"/>
    <x v="0"/>
    <x v="0"/>
    <n v="11352"/>
    <x v="4"/>
  </r>
  <r>
    <x v="5"/>
    <n v="4180908169"/>
    <x v="0"/>
    <x v="9"/>
    <x v="0"/>
    <x v="0"/>
    <s v="WIN4199"/>
    <x v="0"/>
    <n v="4180908169"/>
    <x v="4"/>
    <x v="8"/>
    <x v="8"/>
    <x v="0"/>
    <x v="0"/>
    <x v="0"/>
    <x v="0"/>
    <x v="0"/>
    <n v="3"/>
    <x v="0"/>
    <n v="50182"/>
    <n v="150546"/>
    <x v="0"/>
    <x v="0"/>
    <x v="0"/>
    <x v="0"/>
    <n v="12044"/>
    <x v="4"/>
  </r>
  <r>
    <x v="5"/>
    <n v="4180908169"/>
    <x v="0"/>
    <x v="9"/>
    <x v="0"/>
    <x v="0"/>
    <s v="WIN4199"/>
    <x v="0"/>
    <n v="4180908169"/>
    <x v="4"/>
    <x v="0"/>
    <x v="0"/>
    <x v="0"/>
    <x v="0"/>
    <x v="0"/>
    <x v="0"/>
    <x v="0"/>
    <n v="3"/>
    <x v="0"/>
    <n v="111058"/>
    <n v="333174"/>
    <x v="0"/>
    <x v="0"/>
    <x v="0"/>
    <x v="0"/>
    <n v="26654"/>
    <x v="4"/>
  </r>
  <r>
    <x v="5"/>
    <n v="4180908169"/>
    <x v="0"/>
    <x v="9"/>
    <x v="0"/>
    <x v="0"/>
    <s v="WIN4199"/>
    <x v="0"/>
    <n v="4180908169"/>
    <x v="4"/>
    <x v="2"/>
    <x v="2"/>
    <x v="0"/>
    <x v="0"/>
    <x v="0"/>
    <x v="0"/>
    <x v="0"/>
    <n v="8"/>
    <x v="0"/>
    <n v="73431"/>
    <n v="587448"/>
    <x v="0"/>
    <x v="0"/>
    <x v="0"/>
    <x v="0"/>
    <n v="46996"/>
    <x v="4"/>
  </r>
  <r>
    <x v="5"/>
    <n v="4180908052"/>
    <x v="0"/>
    <x v="9"/>
    <x v="0"/>
    <x v="0"/>
    <s v="WIN3761"/>
    <x v="0"/>
    <n v="4180908052"/>
    <x v="4"/>
    <x v="2"/>
    <x v="2"/>
    <x v="0"/>
    <x v="0"/>
    <x v="0"/>
    <x v="0"/>
    <x v="0"/>
    <n v="4"/>
    <x v="0"/>
    <n v="73431"/>
    <n v="293724"/>
    <x v="0"/>
    <x v="0"/>
    <x v="0"/>
    <x v="0"/>
    <n v="23498"/>
    <x v="4"/>
  </r>
  <r>
    <x v="5"/>
    <n v="4180908052"/>
    <x v="0"/>
    <x v="9"/>
    <x v="0"/>
    <x v="0"/>
    <s v="WIN3761"/>
    <x v="0"/>
    <n v="4180908052"/>
    <x v="4"/>
    <x v="10"/>
    <x v="10"/>
    <x v="0"/>
    <x v="0"/>
    <x v="0"/>
    <x v="0"/>
    <x v="0"/>
    <n v="2"/>
    <x v="0"/>
    <n v="74250"/>
    <n v="148500"/>
    <x v="0"/>
    <x v="0"/>
    <x v="0"/>
    <x v="0"/>
    <n v="11880"/>
    <x v="4"/>
  </r>
  <r>
    <x v="5"/>
    <n v="4180908052"/>
    <x v="0"/>
    <x v="9"/>
    <x v="0"/>
    <x v="0"/>
    <s v="WIN3761"/>
    <x v="0"/>
    <n v="4180908052"/>
    <x v="4"/>
    <x v="11"/>
    <x v="11"/>
    <x v="0"/>
    <x v="0"/>
    <x v="0"/>
    <x v="0"/>
    <x v="0"/>
    <n v="2"/>
    <x v="0"/>
    <n v="46000"/>
    <n v="92000"/>
    <x v="0"/>
    <x v="0"/>
    <x v="0"/>
    <x v="0"/>
    <n v="7360"/>
    <x v="4"/>
  </r>
  <r>
    <x v="5"/>
    <n v="4180908052"/>
    <x v="0"/>
    <x v="9"/>
    <x v="0"/>
    <x v="0"/>
    <s v="WIN3761"/>
    <x v="0"/>
    <n v="4180908052"/>
    <x v="4"/>
    <x v="0"/>
    <x v="0"/>
    <x v="0"/>
    <x v="0"/>
    <x v="0"/>
    <x v="0"/>
    <x v="0"/>
    <n v="2"/>
    <x v="0"/>
    <n v="111058"/>
    <n v="222116"/>
    <x v="0"/>
    <x v="0"/>
    <x v="0"/>
    <x v="0"/>
    <n v="17769"/>
    <x v="4"/>
  </r>
  <r>
    <x v="7"/>
    <n v="4181004089"/>
    <x v="0"/>
    <x v="9"/>
    <x v="0"/>
    <x v="0"/>
    <s v="win1542"/>
    <x v="0"/>
    <n v="4181004089"/>
    <x v="5"/>
    <x v="0"/>
    <x v="0"/>
    <x v="0"/>
    <x v="0"/>
    <x v="0"/>
    <x v="0"/>
    <x v="0"/>
    <n v="10"/>
    <x v="0"/>
    <n v="111058"/>
    <n v="1110580"/>
    <x v="0"/>
    <x v="0"/>
    <x v="0"/>
    <x v="0"/>
    <n v="88846"/>
    <x v="4"/>
  </r>
  <r>
    <x v="7"/>
    <n v="4181004089"/>
    <x v="0"/>
    <x v="9"/>
    <x v="0"/>
    <x v="0"/>
    <s v="win1542"/>
    <x v="0"/>
    <n v="4181004089"/>
    <x v="5"/>
    <x v="8"/>
    <x v="8"/>
    <x v="0"/>
    <x v="0"/>
    <x v="0"/>
    <x v="0"/>
    <x v="0"/>
    <n v="6"/>
    <x v="0"/>
    <n v="50182"/>
    <n v="301092"/>
    <x v="0"/>
    <x v="0"/>
    <x v="0"/>
    <x v="0"/>
    <n v="24087"/>
    <x v="4"/>
  </r>
  <r>
    <x v="7"/>
    <n v="4181004089"/>
    <x v="0"/>
    <x v="9"/>
    <x v="0"/>
    <x v="0"/>
    <s v="win1542"/>
    <x v="0"/>
    <n v="4181004089"/>
    <x v="5"/>
    <x v="11"/>
    <x v="11"/>
    <x v="0"/>
    <x v="0"/>
    <x v="0"/>
    <x v="0"/>
    <x v="0"/>
    <n v="3"/>
    <x v="0"/>
    <n v="46000"/>
    <n v="138000"/>
    <x v="0"/>
    <x v="0"/>
    <x v="0"/>
    <x v="0"/>
    <n v="11040"/>
    <x v="4"/>
  </r>
  <r>
    <x v="7"/>
    <n v="4181004089"/>
    <x v="0"/>
    <x v="9"/>
    <x v="0"/>
    <x v="0"/>
    <s v="win1542"/>
    <x v="0"/>
    <n v="4181004089"/>
    <x v="5"/>
    <x v="1"/>
    <x v="1"/>
    <x v="0"/>
    <x v="0"/>
    <x v="0"/>
    <x v="0"/>
    <x v="0"/>
    <n v="3"/>
    <x v="0"/>
    <n v="55595"/>
    <n v="166785"/>
    <x v="0"/>
    <x v="0"/>
    <x v="0"/>
    <x v="0"/>
    <n v="13343"/>
    <x v="4"/>
  </r>
  <r>
    <x v="7"/>
    <n v="4181004089"/>
    <x v="0"/>
    <x v="9"/>
    <x v="0"/>
    <x v="0"/>
    <s v="win1542"/>
    <x v="0"/>
    <n v="4181004089"/>
    <x v="5"/>
    <x v="12"/>
    <x v="12"/>
    <x v="0"/>
    <x v="0"/>
    <x v="0"/>
    <x v="0"/>
    <x v="0"/>
    <n v="6"/>
    <x v="0"/>
    <n v="49500"/>
    <n v="297000"/>
    <x v="0"/>
    <x v="0"/>
    <x v="0"/>
    <x v="0"/>
    <n v="23760"/>
    <x v="4"/>
  </r>
  <r>
    <x v="7"/>
    <n v="4181004089"/>
    <x v="0"/>
    <x v="9"/>
    <x v="0"/>
    <x v="0"/>
    <s v="win1542"/>
    <x v="0"/>
    <n v="4181004089"/>
    <x v="5"/>
    <x v="10"/>
    <x v="10"/>
    <x v="0"/>
    <x v="0"/>
    <x v="0"/>
    <x v="0"/>
    <x v="0"/>
    <n v="3"/>
    <x v="0"/>
    <n v="74250"/>
    <n v="222750"/>
    <x v="0"/>
    <x v="0"/>
    <x v="0"/>
    <x v="0"/>
    <n v="17820"/>
    <x v="4"/>
  </r>
  <r>
    <x v="5"/>
    <s v="đt10/12win5055"/>
    <x v="0"/>
    <x v="9"/>
    <x v="0"/>
    <x v="0"/>
    <s v="WIN5055"/>
    <x v="0"/>
    <s v="đt10/12win5055"/>
    <x v="3"/>
    <x v="0"/>
    <x v="0"/>
    <x v="0"/>
    <x v="0"/>
    <x v="0"/>
    <x v="0"/>
    <x v="0"/>
    <n v="2"/>
    <x v="0"/>
    <n v="111058"/>
    <n v="222116"/>
    <x v="0"/>
    <x v="0"/>
    <x v="0"/>
    <x v="0"/>
    <n v="17769"/>
    <x v="4"/>
  </r>
  <r>
    <x v="5"/>
    <s v="đt10/12win5055"/>
    <x v="0"/>
    <x v="9"/>
    <x v="0"/>
    <x v="0"/>
    <s v="WIN5055"/>
    <x v="0"/>
    <s v="đt10/12win5055"/>
    <x v="3"/>
    <x v="2"/>
    <x v="2"/>
    <x v="0"/>
    <x v="0"/>
    <x v="0"/>
    <x v="0"/>
    <x v="0"/>
    <n v="4"/>
    <x v="0"/>
    <n v="73431"/>
    <n v="293724"/>
    <x v="0"/>
    <x v="0"/>
    <x v="0"/>
    <x v="0"/>
    <n v="23498"/>
    <x v="4"/>
  </r>
  <r>
    <x v="5"/>
    <s v="đt10/12win5055"/>
    <x v="0"/>
    <x v="9"/>
    <x v="0"/>
    <x v="0"/>
    <s v="WIN5055"/>
    <x v="0"/>
    <s v="đt10/12win5055"/>
    <x v="3"/>
    <x v="8"/>
    <x v="8"/>
    <x v="0"/>
    <x v="0"/>
    <x v="0"/>
    <x v="0"/>
    <x v="0"/>
    <n v="2"/>
    <x v="0"/>
    <n v="50182"/>
    <n v="100364"/>
    <x v="0"/>
    <x v="0"/>
    <x v="0"/>
    <x v="0"/>
    <n v="8029"/>
    <x v="4"/>
  </r>
  <r>
    <x v="5"/>
    <s v="đt10/12win5055"/>
    <x v="0"/>
    <x v="9"/>
    <x v="0"/>
    <x v="0"/>
    <s v="WIN5055"/>
    <x v="0"/>
    <s v="đt10/12win5055"/>
    <x v="3"/>
    <x v="1"/>
    <x v="1"/>
    <x v="0"/>
    <x v="0"/>
    <x v="0"/>
    <x v="0"/>
    <x v="0"/>
    <n v="3"/>
    <x v="0"/>
    <n v="55595"/>
    <n v="166785"/>
    <x v="0"/>
    <x v="0"/>
    <x v="0"/>
    <x v="0"/>
    <n v="13343"/>
    <x v="4"/>
  </r>
  <r>
    <x v="5"/>
    <s v="đt10/12win3238"/>
    <x v="0"/>
    <x v="9"/>
    <x v="0"/>
    <x v="0"/>
    <s v="win3238"/>
    <x v="0"/>
    <s v="đt10/12win3238"/>
    <x v="3"/>
    <x v="8"/>
    <x v="8"/>
    <x v="0"/>
    <x v="0"/>
    <x v="0"/>
    <x v="0"/>
    <x v="0"/>
    <n v="5"/>
    <x v="0"/>
    <n v="50182"/>
    <n v="250910"/>
    <x v="0"/>
    <x v="0"/>
    <x v="0"/>
    <x v="0"/>
    <n v="20073"/>
    <x v="4"/>
  </r>
  <r>
    <x v="5"/>
    <s v="đt10/12win3238"/>
    <x v="0"/>
    <x v="9"/>
    <x v="0"/>
    <x v="0"/>
    <s v="win3238"/>
    <x v="0"/>
    <s v="đt10/12win3238"/>
    <x v="3"/>
    <x v="11"/>
    <x v="11"/>
    <x v="0"/>
    <x v="0"/>
    <x v="0"/>
    <x v="0"/>
    <x v="0"/>
    <n v="5"/>
    <x v="0"/>
    <n v="46000"/>
    <n v="230000"/>
    <x v="0"/>
    <x v="0"/>
    <x v="0"/>
    <x v="0"/>
    <n v="18400"/>
    <x v="4"/>
  </r>
  <r>
    <x v="5"/>
    <s v="đt10/12win3238"/>
    <x v="0"/>
    <x v="9"/>
    <x v="0"/>
    <x v="0"/>
    <s v="win3238"/>
    <x v="0"/>
    <s v="đt10/12win3238"/>
    <x v="3"/>
    <x v="10"/>
    <x v="10"/>
    <x v="0"/>
    <x v="0"/>
    <x v="0"/>
    <x v="0"/>
    <x v="0"/>
    <n v="5"/>
    <x v="0"/>
    <n v="74250"/>
    <n v="371250"/>
    <x v="0"/>
    <x v="0"/>
    <x v="0"/>
    <x v="0"/>
    <n v="29700"/>
    <x v="4"/>
  </r>
  <r>
    <x v="5"/>
    <s v="đt10/12win3238"/>
    <x v="0"/>
    <x v="9"/>
    <x v="0"/>
    <x v="0"/>
    <s v="win3238"/>
    <x v="0"/>
    <s v="đt10/12win3238"/>
    <x v="3"/>
    <x v="9"/>
    <x v="9"/>
    <x v="0"/>
    <x v="0"/>
    <x v="0"/>
    <x v="0"/>
    <x v="0"/>
    <n v="5"/>
    <x v="0"/>
    <n v="70950"/>
    <n v="354750"/>
    <x v="0"/>
    <x v="0"/>
    <x v="0"/>
    <x v="0"/>
    <n v="28380"/>
    <x v="4"/>
  </r>
  <r>
    <x v="5"/>
    <s v="đt10/12win2755"/>
    <x v="0"/>
    <x v="9"/>
    <x v="0"/>
    <x v="0"/>
    <s v="win2755"/>
    <x v="0"/>
    <s v="đt10/12win2755"/>
    <x v="3"/>
    <x v="2"/>
    <x v="2"/>
    <x v="0"/>
    <x v="0"/>
    <x v="0"/>
    <x v="0"/>
    <x v="0"/>
    <n v="5"/>
    <x v="0"/>
    <n v="73431"/>
    <n v="367155"/>
    <x v="0"/>
    <x v="0"/>
    <x v="0"/>
    <x v="0"/>
    <n v="29372"/>
    <x v="4"/>
  </r>
  <r>
    <x v="5"/>
    <s v="đt10/12win2755"/>
    <x v="0"/>
    <x v="9"/>
    <x v="0"/>
    <x v="0"/>
    <s v="win2755"/>
    <x v="0"/>
    <s v="đt10/12win2755"/>
    <x v="3"/>
    <x v="9"/>
    <x v="9"/>
    <x v="0"/>
    <x v="0"/>
    <x v="0"/>
    <x v="0"/>
    <x v="0"/>
    <n v="3"/>
    <x v="0"/>
    <n v="70950"/>
    <n v="212850"/>
    <x v="0"/>
    <x v="0"/>
    <x v="0"/>
    <x v="0"/>
    <n v="17028"/>
    <x v="4"/>
  </r>
  <r>
    <x v="5"/>
    <s v="đt10/12win2241"/>
    <x v="0"/>
    <x v="9"/>
    <x v="0"/>
    <x v="0"/>
    <s v="win2241"/>
    <x v="0"/>
    <s v="đt10/12win2241"/>
    <x v="3"/>
    <x v="0"/>
    <x v="0"/>
    <x v="0"/>
    <x v="0"/>
    <x v="0"/>
    <x v="0"/>
    <x v="0"/>
    <n v="3"/>
    <x v="0"/>
    <n v="111058"/>
    <n v="333174"/>
    <x v="0"/>
    <x v="0"/>
    <x v="0"/>
    <x v="0"/>
    <n v="26654"/>
    <x v="4"/>
  </r>
  <r>
    <x v="5"/>
    <s v="đt10/12win2241"/>
    <x v="0"/>
    <x v="9"/>
    <x v="0"/>
    <x v="0"/>
    <s v="win2241"/>
    <x v="0"/>
    <s v="đt10/12win2241"/>
    <x v="3"/>
    <x v="2"/>
    <x v="2"/>
    <x v="0"/>
    <x v="0"/>
    <x v="0"/>
    <x v="0"/>
    <x v="0"/>
    <n v="3"/>
    <x v="0"/>
    <n v="73431"/>
    <n v="220293"/>
    <x v="0"/>
    <x v="0"/>
    <x v="0"/>
    <x v="0"/>
    <n v="17623"/>
    <x v="4"/>
  </r>
  <r>
    <x v="5"/>
    <s v="đt10/12win2241"/>
    <x v="0"/>
    <x v="9"/>
    <x v="0"/>
    <x v="0"/>
    <s v="win2241"/>
    <x v="0"/>
    <s v="đt10/12win2241"/>
    <x v="3"/>
    <x v="8"/>
    <x v="8"/>
    <x v="0"/>
    <x v="0"/>
    <x v="0"/>
    <x v="0"/>
    <x v="0"/>
    <n v="3"/>
    <x v="0"/>
    <n v="50182"/>
    <n v="150546"/>
    <x v="0"/>
    <x v="0"/>
    <x v="0"/>
    <x v="0"/>
    <n v="12044"/>
    <x v="4"/>
  </r>
  <r>
    <x v="5"/>
    <n v="4181194020"/>
    <x v="0"/>
    <x v="9"/>
    <x v="0"/>
    <x v="0"/>
    <s v="win6142"/>
    <x v="0"/>
    <n v="4181194020"/>
    <x v="3"/>
    <x v="0"/>
    <x v="0"/>
    <x v="0"/>
    <x v="0"/>
    <x v="0"/>
    <x v="0"/>
    <x v="0"/>
    <n v="6"/>
    <x v="0"/>
    <n v="111058"/>
    <n v="666348"/>
    <x v="0"/>
    <x v="0"/>
    <x v="0"/>
    <x v="0"/>
    <n v="53308"/>
    <x v="4"/>
  </r>
  <r>
    <x v="5"/>
    <n v="4181194020"/>
    <x v="0"/>
    <x v="9"/>
    <x v="0"/>
    <x v="0"/>
    <s v="win6142"/>
    <x v="0"/>
    <n v="4181194020"/>
    <x v="3"/>
    <x v="2"/>
    <x v="2"/>
    <x v="0"/>
    <x v="0"/>
    <x v="0"/>
    <x v="0"/>
    <x v="0"/>
    <n v="5"/>
    <x v="0"/>
    <n v="73431"/>
    <n v="367155"/>
    <x v="0"/>
    <x v="0"/>
    <x v="0"/>
    <x v="0"/>
    <n v="29372"/>
    <x v="4"/>
  </r>
  <r>
    <x v="5"/>
    <n v="4181194020"/>
    <x v="0"/>
    <x v="9"/>
    <x v="0"/>
    <x v="0"/>
    <s v="win6142"/>
    <x v="0"/>
    <n v="4181194020"/>
    <x v="3"/>
    <x v="11"/>
    <x v="11"/>
    <x v="0"/>
    <x v="0"/>
    <x v="0"/>
    <x v="0"/>
    <x v="0"/>
    <n v="5"/>
    <x v="0"/>
    <n v="46000"/>
    <n v="230000"/>
    <x v="0"/>
    <x v="0"/>
    <x v="0"/>
    <x v="0"/>
    <n v="18400"/>
    <x v="4"/>
  </r>
  <r>
    <x v="5"/>
    <n v="4181194020"/>
    <x v="0"/>
    <x v="9"/>
    <x v="0"/>
    <x v="0"/>
    <s v="win6142"/>
    <x v="0"/>
    <n v="4181194020"/>
    <x v="3"/>
    <x v="10"/>
    <x v="10"/>
    <x v="0"/>
    <x v="0"/>
    <x v="0"/>
    <x v="0"/>
    <x v="0"/>
    <n v="5"/>
    <x v="0"/>
    <n v="74250"/>
    <n v="371250"/>
    <x v="0"/>
    <x v="0"/>
    <x v="0"/>
    <x v="0"/>
    <n v="29700"/>
    <x v="4"/>
  </r>
  <r>
    <x v="5"/>
    <n v="4180907922"/>
    <x v="0"/>
    <x v="9"/>
    <x v="0"/>
    <x v="0"/>
    <s v="win3142"/>
    <x v="0"/>
    <n v="4180907922"/>
    <x v="3"/>
    <x v="2"/>
    <x v="2"/>
    <x v="0"/>
    <x v="0"/>
    <x v="0"/>
    <x v="0"/>
    <x v="0"/>
    <n v="3"/>
    <x v="0"/>
    <n v="73431"/>
    <n v="220293"/>
    <x v="0"/>
    <x v="0"/>
    <x v="0"/>
    <x v="0"/>
    <n v="17623"/>
    <x v="4"/>
  </r>
  <r>
    <x v="5"/>
    <n v="4180907922"/>
    <x v="0"/>
    <x v="9"/>
    <x v="0"/>
    <x v="0"/>
    <s v="win3142"/>
    <x v="0"/>
    <n v="4180907922"/>
    <x v="3"/>
    <x v="10"/>
    <x v="10"/>
    <x v="0"/>
    <x v="0"/>
    <x v="0"/>
    <x v="0"/>
    <x v="0"/>
    <n v="3"/>
    <x v="0"/>
    <n v="74250"/>
    <n v="222750"/>
    <x v="0"/>
    <x v="0"/>
    <x v="0"/>
    <x v="0"/>
    <n v="17820"/>
    <x v="4"/>
  </r>
  <r>
    <x v="5"/>
    <n v="4180907922"/>
    <x v="0"/>
    <x v="9"/>
    <x v="0"/>
    <x v="0"/>
    <s v="win3142"/>
    <x v="0"/>
    <n v="4180907922"/>
    <x v="3"/>
    <x v="9"/>
    <x v="9"/>
    <x v="0"/>
    <x v="0"/>
    <x v="0"/>
    <x v="0"/>
    <x v="0"/>
    <n v="2"/>
    <x v="0"/>
    <n v="70950"/>
    <n v="141900"/>
    <x v="0"/>
    <x v="0"/>
    <x v="0"/>
    <x v="0"/>
    <n v="11352"/>
    <x v="4"/>
  </r>
  <r>
    <x v="5"/>
    <n v="4180907922"/>
    <x v="0"/>
    <x v="9"/>
    <x v="0"/>
    <x v="0"/>
    <s v="win3142"/>
    <x v="0"/>
    <n v="4180907922"/>
    <x v="3"/>
    <x v="0"/>
    <x v="0"/>
    <x v="0"/>
    <x v="0"/>
    <x v="0"/>
    <x v="0"/>
    <x v="0"/>
    <n v="2"/>
    <x v="0"/>
    <n v="111058"/>
    <n v="222116"/>
    <x v="0"/>
    <x v="0"/>
    <x v="0"/>
    <x v="0"/>
    <n v="17769"/>
    <x v="4"/>
  </r>
  <r>
    <x v="5"/>
    <n v="4180907922"/>
    <x v="0"/>
    <x v="9"/>
    <x v="0"/>
    <x v="0"/>
    <s v="win3142"/>
    <x v="0"/>
    <n v="4180907922"/>
    <x v="3"/>
    <x v="8"/>
    <x v="8"/>
    <x v="0"/>
    <x v="0"/>
    <x v="0"/>
    <x v="0"/>
    <x v="0"/>
    <n v="3"/>
    <x v="0"/>
    <n v="50182"/>
    <n v="150546"/>
    <x v="0"/>
    <x v="0"/>
    <x v="0"/>
    <x v="0"/>
    <n v="12044"/>
    <x v="4"/>
  </r>
  <r>
    <x v="5"/>
    <n v="4180907922"/>
    <x v="0"/>
    <x v="9"/>
    <x v="0"/>
    <x v="0"/>
    <s v="win3142"/>
    <x v="0"/>
    <n v="4180907922"/>
    <x v="3"/>
    <x v="11"/>
    <x v="11"/>
    <x v="0"/>
    <x v="0"/>
    <x v="0"/>
    <x v="0"/>
    <x v="0"/>
    <n v="5"/>
    <x v="0"/>
    <n v="46000"/>
    <n v="230000"/>
    <x v="0"/>
    <x v="0"/>
    <x v="0"/>
    <x v="0"/>
    <n v="18400"/>
    <x v="4"/>
  </r>
  <r>
    <x v="5"/>
    <n v="4180907998"/>
    <x v="0"/>
    <x v="9"/>
    <x v="0"/>
    <x v="0"/>
    <s v="win3346"/>
    <x v="0"/>
    <n v="4180907998"/>
    <x v="3"/>
    <x v="8"/>
    <x v="8"/>
    <x v="0"/>
    <x v="0"/>
    <x v="0"/>
    <x v="0"/>
    <x v="0"/>
    <n v="3"/>
    <x v="0"/>
    <n v="50182"/>
    <n v="150546"/>
    <x v="0"/>
    <x v="0"/>
    <x v="0"/>
    <x v="0"/>
    <n v="12044"/>
    <x v="4"/>
  </r>
  <r>
    <x v="5"/>
    <n v="4180907998"/>
    <x v="0"/>
    <x v="9"/>
    <x v="0"/>
    <x v="0"/>
    <s v="win3346"/>
    <x v="0"/>
    <n v="4180907998"/>
    <x v="3"/>
    <x v="9"/>
    <x v="9"/>
    <x v="0"/>
    <x v="0"/>
    <x v="0"/>
    <x v="0"/>
    <x v="0"/>
    <n v="2"/>
    <x v="0"/>
    <n v="70950"/>
    <n v="141900"/>
    <x v="0"/>
    <x v="0"/>
    <x v="0"/>
    <x v="0"/>
    <n v="11352"/>
    <x v="4"/>
  </r>
  <r>
    <x v="5"/>
    <n v="4180907998"/>
    <x v="0"/>
    <x v="9"/>
    <x v="0"/>
    <x v="0"/>
    <s v="win3346"/>
    <x v="0"/>
    <n v="4180907998"/>
    <x v="3"/>
    <x v="2"/>
    <x v="2"/>
    <x v="0"/>
    <x v="0"/>
    <x v="0"/>
    <x v="0"/>
    <x v="0"/>
    <n v="6"/>
    <x v="0"/>
    <n v="73431"/>
    <n v="440586"/>
    <x v="0"/>
    <x v="0"/>
    <x v="0"/>
    <x v="0"/>
    <n v="35247"/>
    <x v="4"/>
  </r>
  <r>
    <x v="5"/>
    <n v="4180908050"/>
    <x v="0"/>
    <x v="9"/>
    <x v="0"/>
    <x v="0"/>
    <s v="win3752"/>
    <x v="0"/>
    <n v="4180908050"/>
    <x v="3"/>
    <x v="9"/>
    <x v="9"/>
    <x v="0"/>
    <x v="0"/>
    <x v="0"/>
    <x v="0"/>
    <x v="0"/>
    <n v="4"/>
    <x v="0"/>
    <n v="70950"/>
    <n v="283800"/>
    <x v="0"/>
    <x v="0"/>
    <x v="0"/>
    <x v="0"/>
    <n v="22704"/>
    <x v="4"/>
  </r>
  <r>
    <x v="5"/>
    <n v="4180908050"/>
    <x v="0"/>
    <x v="9"/>
    <x v="0"/>
    <x v="0"/>
    <s v="win3752"/>
    <x v="0"/>
    <n v="4180908050"/>
    <x v="3"/>
    <x v="11"/>
    <x v="11"/>
    <x v="0"/>
    <x v="0"/>
    <x v="0"/>
    <x v="0"/>
    <x v="0"/>
    <n v="4"/>
    <x v="0"/>
    <n v="46000"/>
    <n v="184000"/>
    <x v="0"/>
    <x v="0"/>
    <x v="0"/>
    <x v="0"/>
    <n v="14720"/>
    <x v="4"/>
  </r>
  <r>
    <x v="5"/>
    <n v="4180908050"/>
    <x v="0"/>
    <x v="9"/>
    <x v="0"/>
    <x v="0"/>
    <s v="win3752"/>
    <x v="0"/>
    <n v="4180908050"/>
    <x v="3"/>
    <x v="0"/>
    <x v="0"/>
    <x v="0"/>
    <x v="0"/>
    <x v="0"/>
    <x v="0"/>
    <x v="0"/>
    <n v="2"/>
    <x v="0"/>
    <n v="111058"/>
    <n v="222116"/>
    <x v="0"/>
    <x v="0"/>
    <x v="0"/>
    <x v="0"/>
    <n v="17769"/>
    <x v="4"/>
  </r>
  <r>
    <x v="5"/>
    <n v="4180908050"/>
    <x v="0"/>
    <x v="9"/>
    <x v="0"/>
    <x v="0"/>
    <s v="win3752"/>
    <x v="0"/>
    <n v="4180908050"/>
    <x v="3"/>
    <x v="1"/>
    <x v="1"/>
    <x v="0"/>
    <x v="0"/>
    <x v="0"/>
    <x v="0"/>
    <x v="0"/>
    <n v="2"/>
    <x v="0"/>
    <n v="55595"/>
    <n v="111190"/>
    <x v="0"/>
    <x v="0"/>
    <x v="0"/>
    <x v="0"/>
    <n v="8895"/>
    <x v="4"/>
  </r>
  <r>
    <x v="5"/>
    <n v="4180908050"/>
    <x v="0"/>
    <x v="9"/>
    <x v="0"/>
    <x v="0"/>
    <s v="win3752"/>
    <x v="0"/>
    <n v="4180908050"/>
    <x v="3"/>
    <x v="8"/>
    <x v="8"/>
    <x v="0"/>
    <x v="0"/>
    <x v="0"/>
    <x v="0"/>
    <x v="0"/>
    <n v="2"/>
    <x v="0"/>
    <n v="50182"/>
    <n v="100364"/>
    <x v="0"/>
    <x v="0"/>
    <x v="0"/>
    <x v="0"/>
    <n v="8029"/>
    <x v="4"/>
  </r>
  <r>
    <x v="5"/>
    <n v="4180908033"/>
    <x v="0"/>
    <x v="9"/>
    <x v="0"/>
    <x v="0"/>
    <s v="win3623"/>
    <x v="0"/>
    <n v="4180908033"/>
    <x v="3"/>
    <x v="2"/>
    <x v="2"/>
    <x v="0"/>
    <x v="0"/>
    <x v="0"/>
    <x v="0"/>
    <x v="0"/>
    <n v="4"/>
    <x v="0"/>
    <n v="73431"/>
    <n v="293724"/>
    <x v="0"/>
    <x v="0"/>
    <x v="0"/>
    <x v="0"/>
    <n v="23498"/>
    <x v="4"/>
  </r>
  <r>
    <x v="5"/>
    <n v="4180908033"/>
    <x v="0"/>
    <x v="9"/>
    <x v="0"/>
    <x v="0"/>
    <s v="win3623"/>
    <x v="0"/>
    <n v="4180908033"/>
    <x v="3"/>
    <x v="11"/>
    <x v="11"/>
    <x v="0"/>
    <x v="0"/>
    <x v="0"/>
    <x v="0"/>
    <x v="0"/>
    <n v="3"/>
    <x v="0"/>
    <n v="46000"/>
    <n v="138000"/>
    <x v="0"/>
    <x v="0"/>
    <x v="0"/>
    <x v="0"/>
    <n v="11040"/>
    <x v="4"/>
  </r>
  <r>
    <x v="5"/>
    <n v="4180908595"/>
    <x v="0"/>
    <x v="9"/>
    <x v="0"/>
    <x v="0"/>
    <s v="WIN6017"/>
    <x v="0"/>
    <n v="4180908595"/>
    <x v="3"/>
    <x v="0"/>
    <x v="0"/>
    <x v="0"/>
    <x v="0"/>
    <x v="0"/>
    <x v="0"/>
    <x v="0"/>
    <n v="7"/>
    <x v="0"/>
    <n v="111058"/>
    <n v="777406"/>
    <x v="0"/>
    <x v="0"/>
    <x v="0"/>
    <x v="0"/>
    <n v="62192"/>
    <x v="4"/>
  </r>
  <r>
    <x v="5"/>
    <n v="4180908595"/>
    <x v="0"/>
    <x v="9"/>
    <x v="0"/>
    <x v="0"/>
    <s v="WIN6017"/>
    <x v="0"/>
    <n v="4180908595"/>
    <x v="3"/>
    <x v="1"/>
    <x v="1"/>
    <x v="0"/>
    <x v="0"/>
    <x v="0"/>
    <x v="0"/>
    <x v="0"/>
    <n v="2"/>
    <x v="0"/>
    <n v="55595"/>
    <n v="111190"/>
    <x v="0"/>
    <x v="0"/>
    <x v="0"/>
    <x v="0"/>
    <n v="8895"/>
    <x v="4"/>
  </r>
  <r>
    <x v="5"/>
    <n v="4180908595"/>
    <x v="0"/>
    <x v="9"/>
    <x v="0"/>
    <x v="0"/>
    <s v="WIN6017"/>
    <x v="0"/>
    <n v="4180908595"/>
    <x v="3"/>
    <x v="2"/>
    <x v="2"/>
    <x v="0"/>
    <x v="0"/>
    <x v="0"/>
    <x v="0"/>
    <x v="0"/>
    <n v="3"/>
    <x v="0"/>
    <n v="73431"/>
    <n v="220293"/>
    <x v="0"/>
    <x v="0"/>
    <x v="0"/>
    <x v="0"/>
    <n v="17623"/>
    <x v="4"/>
  </r>
  <r>
    <x v="5"/>
    <n v="4180908595"/>
    <x v="0"/>
    <x v="9"/>
    <x v="0"/>
    <x v="0"/>
    <s v="WIN6017"/>
    <x v="0"/>
    <n v="4180908595"/>
    <x v="3"/>
    <x v="8"/>
    <x v="8"/>
    <x v="0"/>
    <x v="0"/>
    <x v="0"/>
    <x v="0"/>
    <x v="0"/>
    <n v="3"/>
    <x v="0"/>
    <n v="50182"/>
    <n v="150546"/>
    <x v="0"/>
    <x v="0"/>
    <x v="0"/>
    <x v="0"/>
    <n v="12044"/>
    <x v="4"/>
  </r>
  <r>
    <x v="5"/>
    <n v="4180908595"/>
    <x v="0"/>
    <x v="9"/>
    <x v="0"/>
    <x v="0"/>
    <s v="WIN6017"/>
    <x v="0"/>
    <n v="4180908595"/>
    <x v="3"/>
    <x v="11"/>
    <x v="11"/>
    <x v="0"/>
    <x v="0"/>
    <x v="0"/>
    <x v="0"/>
    <x v="0"/>
    <n v="3"/>
    <x v="0"/>
    <n v="46000"/>
    <n v="138000"/>
    <x v="0"/>
    <x v="0"/>
    <x v="0"/>
    <x v="0"/>
    <n v="11040"/>
    <x v="4"/>
  </r>
  <r>
    <x v="5"/>
    <n v="4181217096"/>
    <x v="0"/>
    <x v="9"/>
    <x v="0"/>
    <x v="0"/>
    <s v="win2AP2"/>
    <x v="0"/>
    <n v="4181217096"/>
    <x v="3"/>
    <x v="2"/>
    <x v="2"/>
    <x v="0"/>
    <x v="0"/>
    <x v="0"/>
    <x v="0"/>
    <x v="0"/>
    <n v="3"/>
    <x v="0"/>
    <n v="73431"/>
    <n v="220293"/>
    <x v="0"/>
    <x v="0"/>
    <x v="0"/>
    <x v="0"/>
    <n v="17623"/>
    <x v="4"/>
  </r>
  <r>
    <x v="5"/>
    <n v="4180907726"/>
    <x v="0"/>
    <x v="9"/>
    <x v="0"/>
    <x v="0"/>
    <s v="win2755"/>
    <x v="0"/>
    <n v="4180907726"/>
    <x v="3"/>
    <x v="11"/>
    <x v="11"/>
    <x v="0"/>
    <x v="0"/>
    <x v="0"/>
    <x v="0"/>
    <x v="0"/>
    <n v="3"/>
    <x v="0"/>
    <n v="46000"/>
    <n v="138000"/>
    <x v="0"/>
    <x v="0"/>
    <x v="0"/>
    <x v="0"/>
    <n v="11040"/>
    <x v="4"/>
  </r>
  <r>
    <x v="5"/>
    <n v="4180907726"/>
    <x v="0"/>
    <x v="9"/>
    <x v="0"/>
    <x v="0"/>
    <s v="win2755"/>
    <x v="0"/>
    <n v="4180907726"/>
    <x v="3"/>
    <x v="8"/>
    <x v="8"/>
    <x v="0"/>
    <x v="0"/>
    <x v="0"/>
    <x v="0"/>
    <x v="0"/>
    <n v="3"/>
    <x v="0"/>
    <n v="50182"/>
    <n v="150546"/>
    <x v="0"/>
    <x v="0"/>
    <x v="0"/>
    <x v="0"/>
    <n v="12044"/>
    <x v="4"/>
  </r>
  <r>
    <x v="5"/>
    <n v="4180907726"/>
    <x v="0"/>
    <x v="9"/>
    <x v="0"/>
    <x v="0"/>
    <s v="win2755"/>
    <x v="0"/>
    <n v="4180907726"/>
    <x v="3"/>
    <x v="0"/>
    <x v="0"/>
    <x v="0"/>
    <x v="0"/>
    <x v="0"/>
    <x v="0"/>
    <x v="0"/>
    <n v="3"/>
    <x v="0"/>
    <n v="111058"/>
    <n v="333174"/>
    <x v="0"/>
    <x v="0"/>
    <x v="0"/>
    <x v="0"/>
    <n v="26654"/>
    <x v="4"/>
  </r>
  <r>
    <x v="5"/>
    <n v="4180908166"/>
    <x v="0"/>
    <x v="9"/>
    <x v="0"/>
    <x v="0"/>
    <s v="WIN4179"/>
    <x v="0"/>
    <n v="4180908166"/>
    <x v="3"/>
    <x v="8"/>
    <x v="8"/>
    <x v="0"/>
    <x v="0"/>
    <x v="0"/>
    <x v="0"/>
    <x v="0"/>
    <n v="3"/>
    <x v="0"/>
    <n v="50182"/>
    <n v="150546"/>
    <x v="0"/>
    <x v="0"/>
    <x v="0"/>
    <x v="0"/>
    <n v="12044"/>
    <x v="4"/>
  </r>
  <r>
    <x v="5"/>
    <n v="4180908166"/>
    <x v="0"/>
    <x v="9"/>
    <x v="0"/>
    <x v="0"/>
    <s v="WIN4179"/>
    <x v="0"/>
    <n v="4180908166"/>
    <x v="3"/>
    <x v="2"/>
    <x v="2"/>
    <x v="0"/>
    <x v="0"/>
    <x v="0"/>
    <x v="0"/>
    <x v="0"/>
    <n v="6"/>
    <x v="0"/>
    <n v="73431"/>
    <n v="440586"/>
    <x v="0"/>
    <x v="0"/>
    <x v="0"/>
    <x v="0"/>
    <n v="35247"/>
    <x v="4"/>
  </r>
  <r>
    <x v="5"/>
    <n v="4180908166"/>
    <x v="0"/>
    <x v="9"/>
    <x v="0"/>
    <x v="0"/>
    <s v="WIN4179"/>
    <x v="0"/>
    <n v="4180908166"/>
    <x v="3"/>
    <x v="0"/>
    <x v="0"/>
    <x v="0"/>
    <x v="0"/>
    <x v="0"/>
    <x v="0"/>
    <x v="0"/>
    <n v="3"/>
    <x v="0"/>
    <n v="111058"/>
    <n v="333174"/>
    <x v="0"/>
    <x v="0"/>
    <x v="0"/>
    <x v="0"/>
    <n v="26654"/>
    <x v="4"/>
  </r>
  <r>
    <x v="5"/>
    <n v="4180908162"/>
    <x v="0"/>
    <x v="9"/>
    <x v="0"/>
    <x v="0"/>
    <s v="win4174"/>
    <x v="0"/>
    <n v="4180908162"/>
    <x v="3"/>
    <x v="8"/>
    <x v="8"/>
    <x v="0"/>
    <x v="0"/>
    <x v="0"/>
    <x v="0"/>
    <x v="0"/>
    <n v="3"/>
    <x v="0"/>
    <n v="50182"/>
    <n v="150546"/>
    <x v="0"/>
    <x v="0"/>
    <x v="0"/>
    <x v="0"/>
    <n v="12044"/>
    <x v="4"/>
  </r>
  <r>
    <x v="5"/>
    <n v="4180908162"/>
    <x v="0"/>
    <x v="9"/>
    <x v="0"/>
    <x v="0"/>
    <s v="win4174"/>
    <x v="0"/>
    <n v="4180908162"/>
    <x v="3"/>
    <x v="0"/>
    <x v="0"/>
    <x v="0"/>
    <x v="0"/>
    <x v="0"/>
    <x v="0"/>
    <x v="0"/>
    <n v="2"/>
    <x v="0"/>
    <n v="111058"/>
    <n v="222116"/>
    <x v="0"/>
    <x v="0"/>
    <x v="0"/>
    <x v="0"/>
    <n v="17769"/>
    <x v="4"/>
  </r>
  <r>
    <x v="5"/>
    <n v="4180908162"/>
    <x v="0"/>
    <x v="9"/>
    <x v="0"/>
    <x v="0"/>
    <s v="win4174"/>
    <x v="0"/>
    <n v="4180908162"/>
    <x v="3"/>
    <x v="2"/>
    <x v="2"/>
    <x v="0"/>
    <x v="0"/>
    <x v="0"/>
    <x v="0"/>
    <x v="0"/>
    <n v="6"/>
    <x v="0"/>
    <n v="73431"/>
    <n v="440586"/>
    <x v="0"/>
    <x v="0"/>
    <x v="0"/>
    <x v="0"/>
    <n v="35247"/>
    <x v="4"/>
  </r>
  <r>
    <x v="5"/>
    <n v="4180908305"/>
    <x v="0"/>
    <x v="9"/>
    <x v="0"/>
    <x v="0"/>
    <s v="win4863"/>
    <x v="0"/>
    <n v="4180908305"/>
    <x v="3"/>
    <x v="0"/>
    <x v="0"/>
    <x v="0"/>
    <x v="0"/>
    <x v="0"/>
    <x v="0"/>
    <x v="0"/>
    <n v="2"/>
    <x v="0"/>
    <n v="111058"/>
    <n v="222116"/>
    <x v="0"/>
    <x v="0"/>
    <x v="0"/>
    <x v="0"/>
    <n v="17769"/>
    <x v="4"/>
  </r>
  <r>
    <x v="5"/>
    <n v="4180908305"/>
    <x v="0"/>
    <x v="9"/>
    <x v="0"/>
    <x v="0"/>
    <s v="win4863"/>
    <x v="0"/>
    <n v="4180908305"/>
    <x v="3"/>
    <x v="8"/>
    <x v="8"/>
    <x v="0"/>
    <x v="0"/>
    <x v="0"/>
    <x v="0"/>
    <x v="0"/>
    <n v="3"/>
    <x v="0"/>
    <n v="50182"/>
    <n v="150546"/>
    <x v="0"/>
    <x v="0"/>
    <x v="0"/>
    <x v="0"/>
    <n v="12044"/>
    <x v="4"/>
  </r>
  <r>
    <x v="5"/>
    <n v="4180908305"/>
    <x v="0"/>
    <x v="9"/>
    <x v="0"/>
    <x v="0"/>
    <s v="win4863"/>
    <x v="0"/>
    <n v="4180908305"/>
    <x v="3"/>
    <x v="1"/>
    <x v="1"/>
    <x v="0"/>
    <x v="0"/>
    <x v="0"/>
    <x v="0"/>
    <x v="0"/>
    <n v="3"/>
    <x v="0"/>
    <n v="55595"/>
    <n v="166785"/>
    <x v="0"/>
    <x v="0"/>
    <x v="0"/>
    <x v="0"/>
    <n v="13343"/>
    <x v="4"/>
  </r>
  <r>
    <x v="5"/>
    <n v="4180908305"/>
    <x v="0"/>
    <x v="9"/>
    <x v="0"/>
    <x v="0"/>
    <s v="win4863"/>
    <x v="0"/>
    <n v="4180908305"/>
    <x v="3"/>
    <x v="2"/>
    <x v="2"/>
    <x v="0"/>
    <x v="0"/>
    <x v="0"/>
    <x v="0"/>
    <x v="0"/>
    <n v="2"/>
    <x v="0"/>
    <n v="73431"/>
    <n v="146862"/>
    <x v="0"/>
    <x v="0"/>
    <x v="0"/>
    <x v="0"/>
    <n v="11749"/>
    <x v="4"/>
  </r>
  <r>
    <x v="5"/>
    <n v="4180908305"/>
    <x v="0"/>
    <x v="9"/>
    <x v="0"/>
    <x v="0"/>
    <s v="win4863"/>
    <x v="0"/>
    <n v="4180908305"/>
    <x v="3"/>
    <x v="10"/>
    <x v="10"/>
    <x v="0"/>
    <x v="0"/>
    <x v="0"/>
    <x v="0"/>
    <x v="0"/>
    <n v="3"/>
    <x v="0"/>
    <n v="74250"/>
    <n v="222750"/>
    <x v="0"/>
    <x v="0"/>
    <x v="0"/>
    <x v="0"/>
    <n v="17820"/>
    <x v="4"/>
  </r>
  <r>
    <x v="5"/>
    <n v="4180907864"/>
    <x v="0"/>
    <x v="9"/>
    <x v="0"/>
    <x v="0"/>
    <s v="WIN2AUF"/>
    <x v="0"/>
    <n v="4180907864"/>
    <x v="3"/>
    <x v="2"/>
    <x v="2"/>
    <x v="0"/>
    <x v="0"/>
    <x v="0"/>
    <x v="0"/>
    <x v="0"/>
    <n v="3"/>
    <x v="0"/>
    <n v="73431"/>
    <n v="220293"/>
    <x v="0"/>
    <x v="0"/>
    <x v="0"/>
    <x v="0"/>
    <n v="17623"/>
    <x v="4"/>
  </r>
  <r>
    <x v="5"/>
    <n v="4180907864"/>
    <x v="0"/>
    <x v="9"/>
    <x v="0"/>
    <x v="0"/>
    <s v="WIN2AUF"/>
    <x v="0"/>
    <n v="4180907864"/>
    <x v="3"/>
    <x v="0"/>
    <x v="0"/>
    <x v="0"/>
    <x v="0"/>
    <x v="0"/>
    <x v="0"/>
    <x v="0"/>
    <n v="3"/>
    <x v="0"/>
    <n v="111058"/>
    <n v="333174"/>
    <x v="0"/>
    <x v="0"/>
    <x v="0"/>
    <x v="0"/>
    <n v="26654"/>
    <x v="4"/>
  </r>
  <r>
    <x v="5"/>
    <n v="4180907864"/>
    <x v="0"/>
    <x v="9"/>
    <x v="0"/>
    <x v="0"/>
    <s v="WIN2AUF"/>
    <x v="0"/>
    <n v="4180907864"/>
    <x v="3"/>
    <x v="1"/>
    <x v="1"/>
    <x v="0"/>
    <x v="0"/>
    <x v="0"/>
    <x v="0"/>
    <x v="0"/>
    <n v="3"/>
    <x v="0"/>
    <n v="55595"/>
    <n v="166785"/>
    <x v="0"/>
    <x v="0"/>
    <x v="0"/>
    <x v="0"/>
    <n v="13343"/>
    <x v="4"/>
  </r>
  <r>
    <x v="5"/>
    <n v="4180907864"/>
    <x v="0"/>
    <x v="9"/>
    <x v="0"/>
    <x v="0"/>
    <s v="WIN2AUF"/>
    <x v="0"/>
    <n v="4180907864"/>
    <x v="3"/>
    <x v="8"/>
    <x v="8"/>
    <x v="0"/>
    <x v="0"/>
    <x v="0"/>
    <x v="0"/>
    <x v="0"/>
    <n v="3"/>
    <x v="0"/>
    <n v="50182"/>
    <n v="150546"/>
    <x v="0"/>
    <x v="0"/>
    <x v="0"/>
    <x v="0"/>
    <n v="12044"/>
    <x v="4"/>
  </r>
  <r>
    <x v="7"/>
    <n v="4181060904"/>
    <x v="0"/>
    <x v="9"/>
    <x v="0"/>
    <x v="0"/>
    <s v="win6722"/>
    <x v="0"/>
    <n v="4181060904"/>
    <x v="3"/>
    <x v="0"/>
    <x v="0"/>
    <x v="0"/>
    <x v="0"/>
    <x v="0"/>
    <x v="0"/>
    <x v="0"/>
    <n v="5"/>
    <x v="0"/>
    <n v="111058"/>
    <n v="555290"/>
    <x v="0"/>
    <x v="0"/>
    <x v="0"/>
    <x v="0"/>
    <n v="44423"/>
    <x v="4"/>
  </r>
  <r>
    <x v="7"/>
    <n v="4181060904"/>
    <x v="0"/>
    <x v="9"/>
    <x v="0"/>
    <x v="0"/>
    <s v="win6722"/>
    <x v="0"/>
    <n v="4181060904"/>
    <x v="3"/>
    <x v="9"/>
    <x v="9"/>
    <x v="0"/>
    <x v="0"/>
    <x v="0"/>
    <x v="0"/>
    <x v="0"/>
    <n v="3"/>
    <x v="0"/>
    <n v="70950"/>
    <n v="212850"/>
    <x v="0"/>
    <x v="0"/>
    <x v="0"/>
    <x v="0"/>
    <n v="17028"/>
    <x v="4"/>
  </r>
  <r>
    <x v="7"/>
    <n v="4181060904"/>
    <x v="0"/>
    <x v="9"/>
    <x v="0"/>
    <x v="0"/>
    <s v="win6722"/>
    <x v="0"/>
    <n v="4181060904"/>
    <x v="3"/>
    <x v="8"/>
    <x v="8"/>
    <x v="0"/>
    <x v="0"/>
    <x v="0"/>
    <x v="0"/>
    <x v="0"/>
    <n v="10"/>
    <x v="0"/>
    <n v="50182"/>
    <n v="501820"/>
    <x v="0"/>
    <x v="0"/>
    <x v="0"/>
    <x v="0"/>
    <n v="40146"/>
    <x v="4"/>
  </r>
  <r>
    <x v="7"/>
    <n v="4181060904"/>
    <x v="0"/>
    <x v="9"/>
    <x v="0"/>
    <x v="0"/>
    <s v="win6722"/>
    <x v="0"/>
    <n v="4181060904"/>
    <x v="3"/>
    <x v="2"/>
    <x v="2"/>
    <x v="0"/>
    <x v="0"/>
    <x v="0"/>
    <x v="0"/>
    <x v="0"/>
    <n v="10"/>
    <x v="0"/>
    <n v="73431"/>
    <n v="734310"/>
    <x v="0"/>
    <x v="0"/>
    <x v="0"/>
    <x v="0"/>
    <n v="58745"/>
    <x v="4"/>
  </r>
  <r>
    <x v="6"/>
    <s v="đt10/12win3168"/>
    <x v="0"/>
    <x v="9"/>
    <x v="0"/>
    <x v="0"/>
    <s v="WIN3168"/>
    <x v="0"/>
    <s v="đt10/12win3168"/>
    <x v="3"/>
    <x v="0"/>
    <x v="0"/>
    <x v="0"/>
    <x v="0"/>
    <x v="0"/>
    <x v="0"/>
    <x v="0"/>
    <n v="8"/>
    <x v="0"/>
    <n v="111058"/>
    <n v="888464"/>
    <x v="0"/>
    <x v="0"/>
    <x v="0"/>
    <x v="0"/>
    <n v="71077"/>
    <x v="4"/>
  </r>
  <r>
    <x v="6"/>
    <s v="đt10/12win3168"/>
    <x v="0"/>
    <x v="9"/>
    <x v="0"/>
    <x v="0"/>
    <s v="WIN3168"/>
    <x v="0"/>
    <s v="đt10/12win3168"/>
    <x v="3"/>
    <x v="2"/>
    <x v="2"/>
    <x v="0"/>
    <x v="0"/>
    <x v="0"/>
    <x v="0"/>
    <x v="0"/>
    <n v="4"/>
    <x v="0"/>
    <n v="73431"/>
    <n v="293724"/>
    <x v="0"/>
    <x v="0"/>
    <x v="0"/>
    <x v="0"/>
    <n v="23498"/>
    <x v="4"/>
  </r>
  <r>
    <x v="6"/>
    <s v="đt10/12win3168"/>
    <x v="0"/>
    <x v="9"/>
    <x v="0"/>
    <x v="0"/>
    <s v="WIN3168"/>
    <x v="0"/>
    <s v="đt10/12win3168"/>
    <x v="3"/>
    <x v="8"/>
    <x v="8"/>
    <x v="0"/>
    <x v="0"/>
    <x v="0"/>
    <x v="0"/>
    <x v="0"/>
    <n v="5"/>
    <x v="0"/>
    <n v="50182"/>
    <n v="250910"/>
    <x v="0"/>
    <x v="0"/>
    <x v="0"/>
    <x v="0"/>
    <n v="20073"/>
    <x v="4"/>
  </r>
  <r>
    <x v="6"/>
    <s v="đt10/12win3168"/>
    <x v="0"/>
    <x v="9"/>
    <x v="0"/>
    <x v="0"/>
    <s v="WIN3168"/>
    <x v="0"/>
    <s v="đt10/12win3168"/>
    <x v="3"/>
    <x v="11"/>
    <x v="11"/>
    <x v="0"/>
    <x v="0"/>
    <x v="0"/>
    <x v="0"/>
    <x v="0"/>
    <n v="5"/>
    <x v="0"/>
    <n v="46000"/>
    <n v="230000"/>
    <x v="0"/>
    <x v="0"/>
    <x v="0"/>
    <x v="0"/>
    <n v="18400"/>
    <x v="4"/>
  </r>
  <r>
    <x v="6"/>
    <s v="đt10/12win3168"/>
    <x v="0"/>
    <x v="9"/>
    <x v="0"/>
    <x v="0"/>
    <s v="WIN3168"/>
    <x v="0"/>
    <s v="đt10/12win3168"/>
    <x v="3"/>
    <x v="10"/>
    <x v="10"/>
    <x v="0"/>
    <x v="0"/>
    <x v="0"/>
    <x v="0"/>
    <x v="0"/>
    <n v="5"/>
    <x v="0"/>
    <n v="74250"/>
    <n v="371250"/>
    <x v="0"/>
    <x v="0"/>
    <x v="0"/>
    <x v="0"/>
    <n v="29700"/>
    <x v="4"/>
  </r>
  <r>
    <x v="6"/>
    <s v="đt10/12win3168"/>
    <x v="0"/>
    <x v="9"/>
    <x v="0"/>
    <x v="0"/>
    <s v="WIN3168"/>
    <x v="0"/>
    <s v="đt10/12win3168"/>
    <x v="3"/>
    <x v="9"/>
    <x v="9"/>
    <x v="0"/>
    <x v="0"/>
    <x v="0"/>
    <x v="0"/>
    <x v="0"/>
    <n v="5"/>
    <x v="0"/>
    <n v="70950"/>
    <n v="354750"/>
    <x v="0"/>
    <x v="0"/>
    <x v="0"/>
    <x v="0"/>
    <n v="28380"/>
    <x v="4"/>
  </r>
  <r>
    <x v="6"/>
    <s v="đt10/12win3371"/>
    <x v="0"/>
    <x v="9"/>
    <x v="0"/>
    <x v="0"/>
    <s v="WIN3371"/>
    <x v="0"/>
    <s v="đt10/12win3371"/>
    <x v="3"/>
    <x v="0"/>
    <x v="0"/>
    <x v="0"/>
    <x v="0"/>
    <x v="0"/>
    <x v="0"/>
    <x v="0"/>
    <n v="5"/>
    <x v="0"/>
    <n v="111058"/>
    <n v="555290"/>
    <x v="0"/>
    <x v="0"/>
    <x v="0"/>
    <x v="0"/>
    <n v="44423"/>
    <x v="4"/>
  </r>
  <r>
    <x v="6"/>
    <s v="đt10/12win3371"/>
    <x v="0"/>
    <x v="9"/>
    <x v="0"/>
    <x v="0"/>
    <s v="WIN3371"/>
    <x v="0"/>
    <s v="đt10/12win3371"/>
    <x v="3"/>
    <x v="2"/>
    <x v="2"/>
    <x v="0"/>
    <x v="0"/>
    <x v="0"/>
    <x v="0"/>
    <x v="0"/>
    <n v="5"/>
    <x v="0"/>
    <n v="73431"/>
    <n v="367155"/>
    <x v="0"/>
    <x v="0"/>
    <x v="0"/>
    <x v="0"/>
    <n v="29372"/>
    <x v="4"/>
  </r>
  <r>
    <x v="6"/>
    <n v="4180970649"/>
    <x v="0"/>
    <x v="9"/>
    <x v="0"/>
    <x v="0"/>
    <s v="WIN1531"/>
    <x v="0"/>
    <n v="4180970649"/>
    <x v="3"/>
    <x v="13"/>
    <x v="13"/>
    <x v="0"/>
    <x v="0"/>
    <x v="0"/>
    <x v="0"/>
    <x v="0"/>
    <n v="10"/>
    <x v="0"/>
    <n v="50400"/>
    <n v="504000"/>
    <x v="0"/>
    <x v="0"/>
    <x v="0"/>
    <x v="0"/>
    <n v="40320"/>
    <x v="4"/>
  </r>
  <r>
    <x v="6"/>
    <n v="4180970649"/>
    <x v="0"/>
    <x v="9"/>
    <x v="0"/>
    <x v="0"/>
    <s v="WIN1531"/>
    <x v="0"/>
    <n v="4180970649"/>
    <x v="3"/>
    <x v="8"/>
    <x v="8"/>
    <x v="0"/>
    <x v="0"/>
    <x v="0"/>
    <x v="0"/>
    <x v="0"/>
    <n v="10"/>
    <x v="0"/>
    <n v="50182"/>
    <n v="501820"/>
    <x v="0"/>
    <x v="0"/>
    <x v="0"/>
    <x v="0"/>
    <n v="40146"/>
    <x v="4"/>
  </r>
  <r>
    <x v="6"/>
    <n v="4180970649"/>
    <x v="0"/>
    <x v="9"/>
    <x v="0"/>
    <x v="0"/>
    <s v="WIN1531"/>
    <x v="0"/>
    <n v="4180970649"/>
    <x v="3"/>
    <x v="10"/>
    <x v="10"/>
    <x v="0"/>
    <x v="0"/>
    <x v="0"/>
    <x v="0"/>
    <x v="0"/>
    <n v="5"/>
    <x v="0"/>
    <n v="74250"/>
    <n v="371250"/>
    <x v="0"/>
    <x v="0"/>
    <x v="0"/>
    <x v="0"/>
    <n v="29700"/>
    <x v="4"/>
  </r>
  <r>
    <x v="6"/>
    <n v="4180970649"/>
    <x v="0"/>
    <x v="9"/>
    <x v="0"/>
    <x v="0"/>
    <s v="WIN1531"/>
    <x v="0"/>
    <n v="4180970649"/>
    <x v="3"/>
    <x v="2"/>
    <x v="2"/>
    <x v="0"/>
    <x v="0"/>
    <x v="0"/>
    <x v="0"/>
    <x v="0"/>
    <n v="15"/>
    <x v="0"/>
    <n v="73431"/>
    <n v="1101465"/>
    <x v="0"/>
    <x v="0"/>
    <x v="0"/>
    <x v="0"/>
    <n v="88117"/>
    <x v="4"/>
  </r>
  <r>
    <x v="6"/>
    <n v="4180966892"/>
    <x v="0"/>
    <x v="9"/>
    <x v="0"/>
    <x v="0"/>
    <s v="WIN6044"/>
    <x v="0"/>
    <n v="4180966892"/>
    <x v="3"/>
    <x v="2"/>
    <x v="2"/>
    <x v="0"/>
    <x v="0"/>
    <x v="0"/>
    <x v="0"/>
    <x v="0"/>
    <n v="2"/>
    <x v="0"/>
    <n v="73431"/>
    <n v="146862"/>
    <x v="0"/>
    <x v="0"/>
    <x v="0"/>
    <x v="0"/>
    <n v="11749"/>
    <x v="4"/>
  </r>
  <r>
    <x v="6"/>
    <n v="4180966892"/>
    <x v="0"/>
    <x v="9"/>
    <x v="0"/>
    <x v="0"/>
    <s v="WIN6044"/>
    <x v="0"/>
    <n v="4180966892"/>
    <x v="3"/>
    <x v="8"/>
    <x v="8"/>
    <x v="0"/>
    <x v="0"/>
    <x v="0"/>
    <x v="0"/>
    <x v="0"/>
    <n v="2"/>
    <x v="0"/>
    <n v="50182"/>
    <n v="100364"/>
    <x v="0"/>
    <x v="0"/>
    <x v="0"/>
    <x v="0"/>
    <n v="8029"/>
    <x v="4"/>
  </r>
  <r>
    <x v="6"/>
    <n v="4180966892"/>
    <x v="0"/>
    <x v="9"/>
    <x v="0"/>
    <x v="0"/>
    <s v="WIN6044"/>
    <x v="0"/>
    <n v="4180966892"/>
    <x v="3"/>
    <x v="1"/>
    <x v="1"/>
    <x v="0"/>
    <x v="0"/>
    <x v="0"/>
    <x v="0"/>
    <x v="0"/>
    <n v="2"/>
    <x v="0"/>
    <n v="55595"/>
    <n v="111190"/>
    <x v="0"/>
    <x v="0"/>
    <x v="0"/>
    <x v="0"/>
    <n v="8895"/>
    <x v="4"/>
  </r>
  <r>
    <x v="6"/>
    <n v="4180966892"/>
    <x v="0"/>
    <x v="9"/>
    <x v="0"/>
    <x v="0"/>
    <s v="WIN6044"/>
    <x v="0"/>
    <n v="4180966892"/>
    <x v="3"/>
    <x v="11"/>
    <x v="11"/>
    <x v="0"/>
    <x v="0"/>
    <x v="0"/>
    <x v="0"/>
    <x v="0"/>
    <n v="2"/>
    <x v="0"/>
    <n v="46000"/>
    <n v="92000"/>
    <x v="0"/>
    <x v="0"/>
    <x v="0"/>
    <x v="0"/>
    <n v="7360"/>
    <x v="4"/>
  </r>
  <r>
    <x v="6"/>
    <n v="4180966892"/>
    <x v="0"/>
    <x v="9"/>
    <x v="0"/>
    <x v="0"/>
    <s v="WIN6044"/>
    <x v="0"/>
    <n v="4180966892"/>
    <x v="3"/>
    <x v="9"/>
    <x v="9"/>
    <x v="0"/>
    <x v="0"/>
    <x v="0"/>
    <x v="0"/>
    <x v="0"/>
    <n v="2"/>
    <x v="0"/>
    <n v="70950"/>
    <n v="141900"/>
    <x v="0"/>
    <x v="0"/>
    <x v="0"/>
    <x v="0"/>
    <n v="11352"/>
    <x v="4"/>
  </r>
  <r>
    <x v="6"/>
    <n v="4180966892"/>
    <x v="0"/>
    <x v="9"/>
    <x v="0"/>
    <x v="0"/>
    <s v="WIN6044"/>
    <x v="0"/>
    <n v="4180966892"/>
    <x v="3"/>
    <x v="0"/>
    <x v="0"/>
    <x v="0"/>
    <x v="0"/>
    <x v="0"/>
    <x v="0"/>
    <x v="0"/>
    <n v="2"/>
    <x v="0"/>
    <n v="111058"/>
    <n v="222116"/>
    <x v="0"/>
    <x v="0"/>
    <x v="0"/>
    <x v="0"/>
    <n v="17769"/>
    <x v="4"/>
  </r>
  <r>
    <x v="6"/>
    <n v="4180966892"/>
    <x v="0"/>
    <x v="9"/>
    <x v="0"/>
    <x v="0"/>
    <s v="WIN6044"/>
    <x v="0"/>
    <n v="4180966892"/>
    <x v="3"/>
    <x v="10"/>
    <x v="10"/>
    <x v="0"/>
    <x v="0"/>
    <x v="0"/>
    <x v="0"/>
    <x v="0"/>
    <n v="2"/>
    <x v="0"/>
    <n v="74250"/>
    <n v="148500"/>
    <x v="0"/>
    <x v="0"/>
    <x v="0"/>
    <x v="0"/>
    <n v="11880"/>
    <x v="4"/>
  </r>
  <r>
    <x v="8"/>
    <n v="4181136967"/>
    <x v="0"/>
    <x v="9"/>
    <x v="0"/>
    <x v="0"/>
    <s v="WIN4263"/>
    <x v="0"/>
    <n v="4181136967"/>
    <x v="3"/>
    <x v="2"/>
    <x v="2"/>
    <x v="0"/>
    <x v="0"/>
    <x v="0"/>
    <x v="0"/>
    <x v="0"/>
    <n v="10"/>
    <x v="0"/>
    <n v="73431"/>
    <n v="734310"/>
    <x v="0"/>
    <x v="0"/>
    <x v="0"/>
    <x v="0"/>
    <n v="58745"/>
    <x v="4"/>
  </r>
  <r>
    <x v="8"/>
    <n v="4181136967"/>
    <x v="0"/>
    <x v="9"/>
    <x v="0"/>
    <x v="0"/>
    <s v="WIN4263"/>
    <x v="0"/>
    <n v="4181136967"/>
    <x v="3"/>
    <x v="0"/>
    <x v="0"/>
    <x v="0"/>
    <x v="0"/>
    <x v="0"/>
    <x v="0"/>
    <x v="0"/>
    <n v="10"/>
    <x v="0"/>
    <n v="111058"/>
    <n v="1110580"/>
    <x v="0"/>
    <x v="0"/>
    <x v="0"/>
    <x v="0"/>
    <n v="88846"/>
    <x v="4"/>
  </r>
  <r>
    <x v="8"/>
    <n v="4181136967"/>
    <x v="0"/>
    <x v="9"/>
    <x v="0"/>
    <x v="0"/>
    <s v="WIN4263"/>
    <x v="0"/>
    <n v="4181136967"/>
    <x v="3"/>
    <x v="8"/>
    <x v="8"/>
    <x v="0"/>
    <x v="0"/>
    <x v="0"/>
    <x v="0"/>
    <x v="0"/>
    <n v="10"/>
    <x v="0"/>
    <n v="50182"/>
    <n v="501820"/>
    <x v="0"/>
    <x v="0"/>
    <x v="0"/>
    <x v="0"/>
    <n v="40146"/>
    <x v="4"/>
  </r>
  <r>
    <x v="8"/>
    <n v="4181136967"/>
    <x v="0"/>
    <x v="9"/>
    <x v="0"/>
    <x v="0"/>
    <s v="WIN4263"/>
    <x v="0"/>
    <n v="4181136967"/>
    <x v="3"/>
    <x v="11"/>
    <x v="11"/>
    <x v="0"/>
    <x v="0"/>
    <x v="0"/>
    <x v="0"/>
    <x v="0"/>
    <n v="10"/>
    <x v="0"/>
    <n v="46000"/>
    <n v="460000"/>
    <x v="0"/>
    <x v="0"/>
    <x v="0"/>
    <x v="0"/>
    <n v="36800"/>
    <x v="4"/>
  </r>
  <r>
    <x v="8"/>
    <n v="4181136967"/>
    <x v="0"/>
    <x v="9"/>
    <x v="0"/>
    <x v="0"/>
    <s v="WIN4263"/>
    <x v="0"/>
    <n v="4181136967"/>
    <x v="3"/>
    <x v="1"/>
    <x v="1"/>
    <x v="0"/>
    <x v="0"/>
    <x v="0"/>
    <x v="0"/>
    <x v="0"/>
    <n v="10"/>
    <x v="0"/>
    <n v="55595"/>
    <n v="555950"/>
    <x v="0"/>
    <x v="0"/>
    <x v="0"/>
    <x v="0"/>
    <n v="44476"/>
    <x v="4"/>
  </r>
  <r>
    <x v="8"/>
    <n v="4181136967"/>
    <x v="0"/>
    <x v="9"/>
    <x v="0"/>
    <x v="0"/>
    <s v="WIN4263"/>
    <x v="0"/>
    <n v="4181136967"/>
    <x v="3"/>
    <x v="10"/>
    <x v="10"/>
    <x v="0"/>
    <x v="0"/>
    <x v="0"/>
    <x v="0"/>
    <x v="0"/>
    <n v="10"/>
    <x v="0"/>
    <n v="74250"/>
    <n v="742500"/>
    <x v="0"/>
    <x v="0"/>
    <x v="0"/>
    <x v="0"/>
    <n v="59400"/>
    <x v="4"/>
  </r>
  <r>
    <x v="8"/>
    <n v="4181136967"/>
    <x v="0"/>
    <x v="9"/>
    <x v="0"/>
    <x v="0"/>
    <s v="WIN4263"/>
    <x v="0"/>
    <n v="4181136967"/>
    <x v="3"/>
    <x v="9"/>
    <x v="9"/>
    <x v="0"/>
    <x v="0"/>
    <x v="0"/>
    <x v="0"/>
    <x v="0"/>
    <n v="10"/>
    <x v="0"/>
    <n v="70950"/>
    <n v="709500"/>
    <x v="0"/>
    <x v="0"/>
    <x v="0"/>
    <x v="0"/>
    <n v="56760"/>
    <x v="4"/>
  </r>
  <r>
    <x v="8"/>
    <n v="4181115726"/>
    <x v="0"/>
    <x v="9"/>
    <x v="0"/>
    <x v="0"/>
    <s v="WIN4327"/>
    <x v="0"/>
    <n v="4181115726"/>
    <x v="3"/>
    <x v="2"/>
    <x v="2"/>
    <x v="0"/>
    <x v="0"/>
    <x v="0"/>
    <x v="0"/>
    <x v="0"/>
    <n v="4"/>
    <x v="0"/>
    <n v="73431"/>
    <n v="293724"/>
    <x v="0"/>
    <x v="0"/>
    <x v="0"/>
    <x v="0"/>
    <n v="23498"/>
    <x v="4"/>
  </r>
  <r>
    <x v="8"/>
    <n v="4181115726"/>
    <x v="0"/>
    <x v="9"/>
    <x v="0"/>
    <x v="0"/>
    <s v="WIN4327"/>
    <x v="0"/>
    <n v="4181115726"/>
    <x v="3"/>
    <x v="11"/>
    <x v="11"/>
    <x v="0"/>
    <x v="0"/>
    <x v="0"/>
    <x v="0"/>
    <x v="0"/>
    <n v="5"/>
    <x v="0"/>
    <n v="46000"/>
    <n v="230000"/>
    <x v="0"/>
    <x v="0"/>
    <x v="0"/>
    <x v="0"/>
    <n v="18400"/>
    <x v="4"/>
  </r>
  <r>
    <x v="8"/>
    <n v="4181115726"/>
    <x v="0"/>
    <x v="9"/>
    <x v="0"/>
    <x v="0"/>
    <s v="WIN4327"/>
    <x v="0"/>
    <n v="4181115726"/>
    <x v="3"/>
    <x v="10"/>
    <x v="10"/>
    <x v="0"/>
    <x v="0"/>
    <x v="0"/>
    <x v="0"/>
    <x v="0"/>
    <n v="4"/>
    <x v="0"/>
    <n v="74250"/>
    <n v="297000"/>
    <x v="0"/>
    <x v="0"/>
    <x v="0"/>
    <x v="0"/>
    <n v="23760"/>
    <x v="4"/>
  </r>
  <r>
    <x v="7"/>
    <n v="4181038922"/>
    <x v="0"/>
    <x v="9"/>
    <x v="0"/>
    <x v="0"/>
    <s v="WIN1698"/>
    <x v="0"/>
    <n v="4181038922"/>
    <x v="3"/>
    <x v="0"/>
    <x v="0"/>
    <x v="0"/>
    <x v="0"/>
    <x v="0"/>
    <x v="0"/>
    <x v="0"/>
    <n v="10"/>
    <x v="0"/>
    <n v="111058"/>
    <n v="1110580"/>
    <x v="0"/>
    <x v="0"/>
    <x v="0"/>
    <x v="0"/>
    <n v="88846"/>
    <x v="4"/>
  </r>
  <r>
    <x v="7"/>
    <n v="4181038922"/>
    <x v="0"/>
    <x v="9"/>
    <x v="0"/>
    <x v="0"/>
    <s v="WIN1698"/>
    <x v="0"/>
    <n v="4181038922"/>
    <x v="3"/>
    <x v="2"/>
    <x v="2"/>
    <x v="0"/>
    <x v="0"/>
    <x v="0"/>
    <x v="0"/>
    <x v="0"/>
    <n v="6"/>
    <x v="0"/>
    <n v="73431"/>
    <n v="440586"/>
    <x v="0"/>
    <x v="0"/>
    <x v="0"/>
    <x v="0"/>
    <n v="35247"/>
    <x v="4"/>
  </r>
  <r>
    <x v="7"/>
    <n v="4181038922"/>
    <x v="0"/>
    <x v="9"/>
    <x v="0"/>
    <x v="0"/>
    <s v="WIN1698"/>
    <x v="0"/>
    <n v="4181038922"/>
    <x v="3"/>
    <x v="8"/>
    <x v="8"/>
    <x v="0"/>
    <x v="0"/>
    <x v="0"/>
    <x v="0"/>
    <x v="0"/>
    <n v="6"/>
    <x v="0"/>
    <n v="50182"/>
    <n v="301092"/>
    <x v="0"/>
    <x v="0"/>
    <x v="0"/>
    <x v="0"/>
    <n v="24087"/>
    <x v="4"/>
  </r>
  <r>
    <x v="7"/>
    <n v="4181038922"/>
    <x v="0"/>
    <x v="9"/>
    <x v="0"/>
    <x v="0"/>
    <s v="WIN1698"/>
    <x v="0"/>
    <n v="4181038922"/>
    <x v="3"/>
    <x v="10"/>
    <x v="10"/>
    <x v="0"/>
    <x v="0"/>
    <x v="0"/>
    <x v="0"/>
    <x v="0"/>
    <n v="6"/>
    <x v="0"/>
    <n v="74250"/>
    <n v="445500"/>
    <x v="0"/>
    <x v="0"/>
    <x v="0"/>
    <x v="0"/>
    <n v="35640"/>
    <x v="4"/>
  </r>
  <r>
    <x v="7"/>
    <n v="4181038922"/>
    <x v="0"/>
    <x v="9"/>
    <x v="0"/>
    <x v="0"/>
    <s v="WIN1698"/>
    <x v="0"/>
    <n v="4181038922"/>
    <x v="3"/>
    <x v="9"/>
    <x v="9"/>
    <x v="0"/>
    <x v="0"/>
    <x v="0"/>
    <x v="0"/>
    <x v="0"/>
    <n v="6"/>
    <x v="0"/>
    <n v="70950"/>
    <n v="425700"/>
    <x v="0"/>
    <x v="0"/>
    <x v="0"/>
    <x v="0"/>
    <n v="34056"/>
    <x v="4"/>
  </r>
  <r>
    <x v="7"/>
    <n v="4181038922"/>
    <x v="0"/>
    <x v="9"/>
    <x v="0"/>
    <x v="0"/>
    <s v="WIN1698"/>
    <x v="0"/>
    <n v="4181038922"/>
    <x v="3"/>
    <x v="12"/>
    <x v="12"/>
    <x v="0"/>
    <x v="0"/>
    <x v="0"/>
    <x v="0"/>
    <x v="0"/>
    <n v="6"/>
    <x v="0"/>
    <n v="49500"/>
    <n v="297000"/>
    <x v="0"/>
    <x v="0"/>
    <x v="0"/>
    <x v="0"/>
    <n v="23760"/>
    <x v="4"/>
  </r>
  <r>
    <x v="5"/>
    <n v="4180907868"/>
    <x v="0"/>
    <x v="9"/>
    <x v="0"/>
    <x v="0"/>
    <s v="WIN2AWL"/>
    <x v="0"/>
    <n v="4180907868"/>
    <x v="3"/>
    <x v="11"/>
    <x v="11"/>
    <x v="0"/>
    <x v="0"/>
    <x v="0"/>
    <x v="0"/>
    <x v="0"/>
    <n v="2"/>
    <x v="0"/>
    <n v="46000"/>
    <n v="92000"/>
    <x v="0"/>
    <x v="0"/>
    <x v="0"/>
    <x v="0"/>
    <n v="7360"/>
    <x v="4"/>
  </r>
  <r>
    <x v="5"/>
    <n v="4180907868"/>
    <x v="0"/>
    <x v="9"/>
    <x v="0"/>
    <x v="0"/>
    <s v="WIN2AWL"/>
    <x v="0"/>
    <n v="4180907868"/>
    <x v="3"/>
    <x v="8"/>
    <x v="8"/>
    <x v="0"/>
    <x v="0"/>
    <x v="0"/>
    <x v="0"/>
    <x v="0"/>
    <n v="4"/>
    <x v="0"/>
    <n v="50182"/>
    <n v="200728"/>
    <x v="0"/>
    <x v="0"/>
    <x v="0"/>
    <x v="0"/>
    <n v="16058"/>
    <x v="4"/>
  </r>
  <r>
    <x v="5"/>
    <n v="4180907868"/>
    <x v="0"/>
    <x v="9"/>
    <x v="0"/>
    <x v="0"/>
    <s v="WIN2AWL"/>
    <x v="0"/>
    <n v="4180907868"/>
    <x v="3"/>
    <x v="10"/>
    <x v="10"/>
    <x v="0"/>
    <x v="0"/>
    <x v="0"/>
    <x v="0"/>
    <x v="0"/>
    <n v="2"/>
    <x v="0"/>
    <n v="74250"/>
    <n v="148500"/>
    <x v="0"/>
    <x v="0"/>
    <x v="0"/>
    <x v="0"/>
    <n v="11880"/>
    <x v="4"/>
  </r>
  <r>
    <x v="5"/>
    <n v="4180907868"/>
    <x v="0"/>
    <x v="9"/>
    <x v="0"/>
    <x v="0"/>
    <s v="WIN2AWL"/>
    <x v="0"/>
    <n v="4180907868"/>
    <x v="3"/>
    <x v="1"/>
    <x v="1"/>
    <x v="0"/>
    <x v="0"/>
    <x v="0"/>
    <x v="0"/>
    <x v="0"/>
    <n v="2"/>
    <x v="0"/>
    <n v="55595"/>
    <n v="111190"/>
    <x v="0"/>
    <x v="0"/>
    <x v="0"/>
    <x v="0"/>
    <n v="8895"/>
    <x v="4"/>
  </r>
  <r>
    <x v="5"/>
    <n v="4180907868"/>
    <x v="0"/>
    <x v="9"/>
    <x v="0"/>
    <x v="0"/>
    <s v="WIN2AWL"/>
    <x v="0"/>
    <n v="4180907868"/>
    <x v="3"/>
    <x v="0"/>
    <x v="0"/>
    <x v="0"/>
    <x v="0"/>
    <x v="0"/>
    <x v="0"/>
    <x v="0"/>
    <n v="2"/>
    <x v="0"/>
    <n v="111058"/>
    <n v="222116"/>
    <x v="0"/>
    <x v="0"/>
    <x v="0"/>
    <x v="0"/>
    <n v="17769"/>
    <x v="4"/>
  </r>
  <r>
    <x v="5"/>
    <n v="4180907883"/>
    <x v="0"/>
    <x v="9"/>
    <x v="0"/>
    <x v="0"/>
    <s v="WIN2B24"/>
    <x v="0"/>
    <n v="4180907883"/>
    <x v="3"/>
    <x v="2"/>
    <x v="2"/>
    <x v="0"/>
    <x v="0"/>
    <x v="0"/>
    <x v="0"/>
    <x v="0"/>
    <n v="3"/>
    <x v="0"/>
    <n v="73431"/>
    <n v="220293"/>
    <x v="0"/>
    <x v="0"/>
    <x v="0"/>
    <x v="0"/>
    <n v="17623"/>
    <x v="4"/>
  </r>
  <r>
    <x v="5"/>
    <n v="4180907883"/>
    <x v="0"/>
    <x v="9"/>
    <x v="0"/>
    <x v="0"/>
    <s v="WIN2B24"/>
    <x v="0"/>
    <n v="4180907883"/>
    <x v="3"/>
    <x v="9"/>
    <x v="9"/>
    <x v="0"/>
    <x v="0"/>
    <x v="0"/>
    <x v="0"/>
    <x v="0"/>
    <n v="2"/>
    <x v="0"/>
    <n v="70950"/>
    <n v="141900"/>
    <x v="0"/>
    <x v="0"/>
    <x v="0"/>
    <x v="0"/>
    <n v="11352"/>
    <x v="4"/>
  </r>
  <r>
    <x v="5"/>
    <n v="4180907883"/>
    <x v="0"/>
    <x v="9"/>
    <x v="0"/>
    <x v="0"/>
    <s v="WIN2B24"/>
    <x v="0"/>
    <n v="4180907883"/>
    <x v="3"/>
    <x v="10"/>
    <x v="10"/>
    <x v="0"/>
    <x v="0"/>
    <x v="0"/>
    <x v="0"/>
    <x v="0"/>
    <n v="3"/>
    <x v="0"/>
    <n v="74250"/>
    <n v="222750"/>
    <x v="0"/>
    <x v="0"/>
    <x v="0"/>
    <x v="0"/>
    <n v="17820"/>
    <x v="4"/>
  </r>
  <r>
    <x v="5"/>
    <n v="4180907883"/>
    <x v="0"/>
    <x v="9"/>
    <x v="0"/>
    <x v="0"/>
    <s v="WIN2B24"/>
    <x v="0"/>
    <n v="4180907883"/>
    <x v="3"/>
    <x v="11"/>
    <x v="11"/>
    <x v="0"/>
    <x v="0"/>
    <x v="0"/>
    <x v="0"/>
    <x v="0"/>
    <n v="2"/>
    <x v="0"/>
    <n v="46000"/>
    <n v="92000"/>
    <x v="0"/>
    <x v="0"/>
    <x v="0"/>
    <x v="0"/>
    <n v="7360"/>
    <x v="4"/>
  </r>
  <r>
    <x v="5"/>
    <n v="4180907854"/>
    <x v="0"/>
    <x v="9"/>
    <x v="0"/>
    <x v="0"/>
    <s v="WIN2ARU"/>
    <x v="0"/>
    <n v="4180907854"/>
    <x v="3"/>
    <x v="1"/>
    <x v="1"/>
    <x v="0"/>
    <x v="0"/>
    <x v="0"/>
    <x v="0"/>
    <x v="0"/>
    <n v="3"/>
    <x v="0"/>
    <n v="55595"/>
    <n v="166785"/>
    <x v="0"/>
    <x v="0"/>
    <x v="0"/>
    <x v="0"/>
    <n v="13343"/>
    <x v="4"/>
  </r>
  <r>
    <x v="5"/>
    <n v="4180907854"/>
    <x v="0"/>
    <x v="9"/>
    <x v="0"/>
    <x v="0"/>
    <s v="WIN2ARU"/>
    <x v="0"/>
    <n v="4180907854"/>
    <x v="3"/>
    <x v="0"/>
    <x v="0"/>
    <x v="0"/>
    <x v="0"/>
    <x v="0"/>
    <x v="0"/>
    <x v="0"/>
    <n v="6"/>
    <x v="0"/>
    <n v="111058"/>
    <n v="666348"/>
    <x v="0"/>
    <x v="0"/>
    <x v="0"/>
    <x v="0"/>
    <n v="53308"/>
    <x v="4"/>
  </r>
  <r>
    <x v="5"/>
    <n v="4180907854"/>
    <x v="0"/>
    <x v="9"/>
    <x v="0"/>
    <x v="0"/>
    <s v="WIN2ARU"/>
    <x v="0"/>
    <n v="4180907854"/>
    <x v="3"/>
    <x v="11"/>
    <x v="11"/>
    <x v="0"/>
    <x v="0"/>
    <x v="0"/>
    <x v="0"/>
    <x v="0"/>
    <n v="3"/>
    <x v="0"/>
    <n v="46000"/>
    <n v="138000"/>
    <x v="0"/>
    <x v="0"/>
    <x v="0"/>
    <x v="0"/>
    <n v="11040"/>
    <x v="4"/>
  </r>
  <r>
    <x v="5"/>
    <n v="4180907543"/>
    <x v="0"/>
    <x v="9"/>
    <x v="0"/>
    <x v="0"/>
    <s v="win2174"/>
    <x v="0"/>
    <n v="4180907543"/>
    <x v="3"/>
    <x v="10"/>
    <x v="10"/>
    <x v="0"/>
    <x v="0"/>
    <x v="0"/>
    <x v="0"/>
    <x v="0"/>
    <n v="3"/>
    <x v="0"/>
    <n v="74250"/>
    <n v="222750"/>
    <x v="0"/>
    <x v="0"/>
    <x v="0"/>
    <x v="0"/>
    <n v="17820"/>
    <x v="4"/>
  </r>
  <r>
    <x v="5"/>
    <n v="4180907543"/>
    <x v="0"/>
    <x v="9"/>
    <x v="0"/>
    <x v="0"/>
    <s v="win2174"/>
    <x v="0"/>
    <n v="4180907543"/>
    <x v="3"/>
    <x v="1"/>
    <x v="1"/>
    <x v="0"/>
    <x v="0"/>
    <x v="0"/>
    <x v="0"/>
    <x v="0"/>
    <n v="3"/>
    <x v="0"/>
    <n v="55595"/>
    <n v="166785"/>
    <x v="0"/>
    <x v="0"/>
    <x v="0"/>
    <x v="0"/>
    <n v="13343"/>
    <x v="4"/>
  </r>
  <r>
    <x v="5"/>
    <n v="4180907543"/>
    <x v="0"/>
    <x v="9"/>
    <x v="0"/>
    <x v="0"/>
    <s v="win2174"/>
    <x v="0"/>
    <n v="4180907543"/>
    <x v="3"/>
    <x v="2"/>
    <x v="2"/>
    <x v="0"/>
    <x v="0"/>
    <x v="0"/>
    <x v="0"/>
    <x v="0"/>
    <n v="6"/>
    <x v="0"/>
    <n v="73431"/>
    <n v="440586"/>
    <x v="0"/>
    <x v="0"/>
    <x v="0"/>
    <x v="0"/>
    <n v="35247"/>
    <x v="4"/>
  </r>
  <r>
    <x v="5"/>
    <n v="4180907587"/>
    <x v="0"/>
    <x v="9"/>
    <x v="0"/>
    <x v="0"/>
    <s v="win2263"/>
    <x v="0"/>
    <n v="4180907587"/>
    <x v="3"/>
    <x v="0"/>
    <x v="0"/>
    <x v="0"/>
    <x v="0"/>
    <x v="0"/>
    <x v="0"/>
    <x v="0"/>
    <n v="6"/>
    <x v="0"/>
    <n v="111058"/>
    <n v="666348"/>
    <x v="0"/>
    <x v="0"/>
    <x v="0"/>
    <x v="0"/>
    <n v="53308"/>
    <x v="4"/>
  </r>
  <r>
    <x v="5"/>
    <n v="4180907587"/>
    <x v="0"/>
    <x v="9"/>
    <x v="0"/>
    <x v="0"/>
    <s v="win2263"/>
    <x v="0"/>
    <n v="4180907587"/>
    <x v="3"/>
    <x v="2"/>
    <x v="2"/>
    <x v="0"/>
    <x v="0"/>
    <x v="0"/>
    <x v="0"/>
    <x v="0"/>
    <n v="3"/>
    <x v="0"/>
    <n v="73431"/>
    <n v="220293"/>
    <x v="0"/>
    <x v="0"/>
    <x v="0"/>
    <x v="0"/>
    <n v="17623"/>
    <x v="4"/>
  </r>
  <r>
    <x v="5"/>
    <n v="4180907541"/>
    <x v="0"/>
    <x v="9"/>
    <x v="0"/>
    <x v="0"/>
    <s v="WIN2173"/>
    <x v="0"/>
    <n v="4180907541"/>
    <x v="3"/>
    <x v="0"/>
    <x v="0"/>
    <x v="0"/>
    <x v="0"/>
    <x v="0"/>
    <x v="0"/>
    <x v="0"/>
    <n v="2"/>
    <x v="0"/>
    <n v="111058"/>
    <n v="222116"/>
    <x v="0"/>
    <x v="0"/>
    <x v="0"/>
    <x v="0"/>
    <n v="17769"/>
    <x v="4"/>
  </r>
  <r>
    <x v="5"/>
    <n v="4180907541"/>
    <x v="0"/>
    <x v="9"/>
    <x v="0"/>
    <x v="0"/>
    <s v="WIN2173"/>
    <x v="0"/>
    <n v="4180907541"/>
    <x v="3"/>
    <x v="9"/>
    <x v="9"/>
    <x v="0"/>
    <x v="0"/>
    <x v="0"/>
    <x v="0"/>
    <x v="0"/>
    <n v="2"/>
    <x v="0"/>
    <n v="70950"/>
    <n v="141900"/>
    <x v="0"/>
    <x v="0"/>
    <x v="0"/>
    <x v="0"/>
    <n v="11352"/>
    <x v="4"/>
  </r>
  <r>
    <x v="5"/>
    <n v="4180907541"/>
    <x v="0"/>
    <x v="9"/>
    <x v="0"/>
    <x v="0"/>
    <s v="WIN2173"/>
    <x v="0"/>
    <n v="4180907541"/>
    <x v="3"/>
    <x v="11"/>
    <x v="11"/>
    <x v="0"/>
    <x v="0"/>
    <x v="0"/>
    <x v="0"/>
    <x v="0"/>
    <n v="3"/>
    <x v="0"/>
    <n v="46000"/>
    <n v="138000"/>
    <x v="0"/>
    <x v="0"/>
    <x v="0"/>
    <x v="0"/>
    <n v="11040"/>
    <x v="4"/>
  </r>
  <r>
    <x v="5"/>
    <n v="4180907541"/>
    <x v="0"/>
    <x v="9"/>
    <x v="0"/>
    <x v="0"/>
    <s v="WIN2173"/>
    <x v="0"/>
    <n v="4180907541"/>
    <x v="3"/>
    <x v="8"/>
    <x v="8"/>
    <x v="0"/>
    <x v="0"/>
    <x v="0"/>
    <x v="0"/>
    <x v="0"/>
    <n v="3"/>
    <x v="0"/>
    <n v="50182"/>
    <n v="150546"/>
    <x v="0"/>
    <x v="0"/>
    <x v="0"/>
    <x v="0"/>
    <n v="12044"/>
    <x v="4"/>
  </r>
  <r>
    <x v="5"/>
    <n v="4180908007"/>
    <x v="0"/>
    <x v="9"/>
    <x v="0"/>
    <x v="0"/>
    <s v="WIN3371"/>
    <x v="0"/>
    <n v="4180908007"/>
    <x v="3"/>
    <x v="1"/>
    <x v="1"/>
    <x v="0"/>
    <x v="0"/>
    <x v="0"/>
    <x v="0"/>
    <x v="0"/>
    <n v="3"/>
    <x v="0"/>
    <n v="55595"/>
    <n v="166785"/>
    <x v="0"/>
    <x v="0"/>
    <x v="0"/>
    <x v="0"/>
    <n v="13343"/>
    <x v="4"/>
  </r>
  <r>
    <x v="5"/>
    <n v="4180908007"/>
    <x v="0"/>
    <x v="9"/>
    <x v="0"/>
    <x v="0"/>
    <s v="WIN3371"/>
    <x v="0"/>
    <n v="4180908007"/>
    <x v="3"/>
    <x v="8"/>
    <x v="8"/>
    <x v="0"/>
    <x v="0"/>
    <x v="0"/>
    <x v="0"/>
    <x v="0"/>
    <n v="3"/>
    <x v="0"/>
    <n v="50182"/>
    <n v="150546"/>
    <x v="0"/>
    <x v="0"/>
    <x v="0"/>
    <x v="0"/>
    <n v="12044"/>
    <x v="4"/>
  </r>
  <r>
    <x v="5"/>
    <n v="4180908007"/>
    <x v="0"/>
    <x v="9"/>
    <x v="0"/>
    <x v="0"/>
    <s v="WIN3371"/>
    <x v="0"/>
    <n v="4180908007"/>
    <x v="3"/>
    <x v="2"/>
    <x v="2"/>
    <x v="0"/>
    <x v="0"/>
    <x v="0"/>
    <x v="0"/>
    <x v="0"/>
    <n v="3"/>
    <x v="0"/>
    <n v="73431"/>
    <n v="220293"/>
    <x v="0"/>
    <x v="0"/>
    <x v="0"/>
    <x v="0"/>
    <n v="17623"/>
    <x v="4"/>
  </r>
  <r>
    <x v="5"/>
    <n v="4180908007"/>
    <x v="0"/>
    <x v="9"/>
    <x v="0"/>
    <x v="0"/>
    <s v="WIN3371"/>
    <x v="0"/>
    <n v="4180908007"/>
    <x v="3"/>
    <x v="11"/>
    <x v="11"/>
    <x v="0"/>
    <x v="0"/>
    <x v="0"/>
    <x v="0"/>
    <x v="0"/>
    <n v="3"/>
    <x v="0"/>
    <n v="46000"/>
    <n v="138000"/>
    <x v="0"/>
    <x v="0"/>
    <x v="0"/>
    <x v="0"/>
    <n v="11040"/>
    <x v="4"/>
  </r>
  <r>
    <x v="5"/>
    <n v="4180907994"/>
    <x v="0"/>
    <x v="9"/>
    <x v="0"/>
    <x v="0"/>
    <s v="WIN3312"/>
    <x v="0"/>
    <n v="4180907994"/>
    <x v="3"/>
    <x v="1"/>
    <x v="1"/>
    <x v="0"/>
    <x v="0"/>
    <x v="0"/>
    <x v="0"/>
    <x v="0"/>
    <n v="2"/>
    <x v="0"/>
    <n v="55595"/>
    <n v="111190"/>
    <x v="0"/>
    <x v="0"/>
    <x v="0"/>
    <x v="0"/>
    <n v="8895"/>
    <x v="4"/>
  </r>
  <r>
    <x v="5"/>
    <n v="4180907994"/>
    <x v="0"/>
    <x v="9"/>
    <x v="0"/>
    <x v="0"/>
    <s v="WIN3312"/>
    <x v="0"/>
    <n v="4180907994"/>
    <x v="3"/>
    <x v="10"/>
    <x v="10"/>
    <x v="0"/>
    <x v="0"/>
    <x v="0"/>
    <x v="0"/>
    <x v="0"/>
    <n v="2"/>
    <x v="0"/>
    <n v="74250"/>
    <n v="148500"/>
    <x v="0"/>
    <x v="0"/>
    <x v="0"/>
    <x v="0"/>
    <n v="11880"/>
    <x v="4"/>
  </r>
  <r>
    <x v="5"/>
    <n v="4180907994"/>
    <x v="0"/>
    <x v="9"/>
    <x v="0"/>
    <x v="0"/>
    <s v="WIN3312"/>
    <x v="0"/>
    <n v="4180907994"/>
    <x v="3"/>
    <x v="0"/>
    <x v="0"/>
    <x v="0"/>
    <x v="0"/>
    <x v="0"/>
    <x v="0"/>
    <x v="0"/>
    <n v="4"/>
    <x v="0"/>
    <n v="111058"/>
    <n v="444232"/>
    <x v="0"/>
    <x v="0"/>
    <x v="0"/>
    <x v="0"/>
    <n v="35539"/>
    <x v="4"/>
  </r>
  <r>
    <x v="5"/>
    <n v="4180907994"/>
    <x v="0"/>
    <x v="9"/>
    <x v="0"/>
    <x v="0"/>
    <s v="WIN3312"/>
    <x v="0"/>
    <n v="4180907994"/>
    <x v="3"/>
    <x v="2"/>
    <x v="2"/>
    <x v="0"/>
    <x v="0"/>
    <x v="0"/>
    <x v="0"/>
    <x v="0"/>
    <n v="4"/>
    <x v="0"/>
    <n v="73431"/>
    <n v="293724"/>
    <x v="0"/>
    <x v="0"/>
    <x v="0"/>
    <x v="0"/>
    <n v="23498"/>
    <x v="4"/>
  </r>
  <r>
    <x v="5"/>
    <n v="4180907994"/>
    <x v="0"/>
    <x v="9"/>
    <x v="0"/>
    <x v="0"/>
    <s v="WIN3312"/>
    <x v="0"/>
    <n v="4180907994"/>
    <x v="3"/>
    <x v="11"/>
    <x v="11"/>
    <x v="0"/>
    <x v="0"/>
    <x v="0"/>
    <x v="0"/>
    <x v="0"/>
    <n v="2"/>
    <x v="0"/>
    <n v="46000"/>
    <n v="92000"/>
    <x v="0"/>
    <x v="0"/>
    <x v="0"/>
    <x v="0"/>
    <n v="7360"/>
    <x v="4"/>
  </r>
  <r>
    <x v="5"/>
    <n v="4180907915"/>
    <x v="0"/>
    <x v="9"/>
    <x v="0"/>
    <x v="0"/>
    <s v="WIN3107"/>
    <x v="0"/>
    <n v="4180907915"/>
    <x v="3"/>
    <x v="10"/>
    <x v="10"/>
    <x v="0"/>
    <x v="0"/>
    <x v="0"/>
    <x v="0"/>
    <x v="0"/>
    <n v="3"/>
    <x v="0"/>
    <n v="74250"/>
    <n v="222750"/>
    <x v="0"/>
    <x v="0"/>
    <x v="0"/>
    <x v="0"/>
    <n v="17820"/>
    <x v="4"/>
  </r>
  <r>
    <x v="5"/>
    <n v="4180907915"/>
    <x v="0"/>
    <x v="9"/>
    <x v="0"/>
    <x v="0"/>
    <s v="WIN3107"/>
    <x v="0"/>
    <n v="4180907915"/>
    <x v="3"/>
    <x v="1"/>
    <x v="1"/>
    <x v="0"/>
    <x v="0"/>
    <x v="0"/>
    <x v="0"/>
    <x v="0"/>
    <n v="2"/>
    <x v="0"/>
    <n v="55595"/>
    <n v="111190"/>
    <x v="0"/>
    <x v="0"/>
    <x v="0"/>
    <x v="0"/>
    <n v="8895"/>
    <x v="4"/>
  </r>
  <r>
    <x v="5"/>
    <n v="4180907915"/>
    <x v="0"/>
    <x v="9"/>
    <x v="0"/>
    <x v="0"/>
    <s v="WIN3107"/>
    <x v="0"/>
    <n v="4180907915"/>
    <x v="3"/>
    <x v="9"/>
    <x v="9"/>
    <x v="0"/>
    <x v="0"/>
    <x v="0"/>
    <x v="0"/>
    <x v="0"/>
    <n v="2"/>
    <x v="0"/>
    <n v="70950"/>
    <n v="141900"/>
    <x v="0"/>
    <x v="0"/>
    <x v="0"/>
    <x v="0"/>
    <n v="11352"/>
    <x v="4"/>
  </r>
  <r>
    <x v="5"/>
    <n v="4180907915"/>
    <x v="0"/>
    <x v="9"/>
    <x v="0"/>
    <x v="0"/>
    <s v="WIN3107"/>
    <x v="0"/>
    <n v="4180907915"/>
    <x v="3"/>
    <x v="2"/>
    <x v="2"/>
    <x v="0"/>
    <x v="0"/>
    <x v="0"/>
    <x v="0"/>
    <x v="0"/>
    <n v="6"/>
    <x v="0"/>
    <n v="73431"/>
    <n v="440586"/>
    <x v="0"/>
    <x v="0"/>
    <x v="0"/>
    <x v="0"/>
    <n v="35247"/>
    <x v="4"/>
  </r>
  <r>
    <x v="5"/>
    <n v="4180907915"/>
    <x v="0"/>
    <x v="9"/>
    <x v="0"/>
    <x v="0"/>
    <s v="WIN3107"/>
    <x v="0"/>
    <n v="4180907915"/>
    <x v="3"/>
    <x v="8"/>
    <x v="8"/>
    <x v="0"/>
    <x v="0"/>
    <x v="0"/>
    <x v="0"/>
    <x v="0"/>
    <n v="2"/>
    <x v="0"/>
    <n v="50182"/>
    <n v="100364"/>
    <x v="0"/>
    <x v="0"/>
    <x v="0"/>
    <x v="0"/>
    <n v="8029"/>
    <x v="4"/>
  </r>
  <r>
    <x v="5"/>
    <n v="4180907915"/>
    <x v="0"/>
    <x v="9"/>
    <x v="0"/>
    <x v="0"/>
    <s v="WIN3107"/>
    <x v="0"/>
    <n v="4180907915"/>
    <x v="3"/>
    <x v="11"/>
    <x v="11"/>
    <x v="0"/>
    <x v="0"/>
    <x v="0"/>
    <x v="0"/>
    <x v="0"/>
    <n v="2"/>
    <x v="0"/>
    <n v="46000"/>
    <n v="92000"/>
    <x v="0"/>
    <x v="0"/>
    <x v="0"/>
    <x v="0"/>
    <n v="7360"/>
    <x v="4"/>
  </r>
  <r>
    <x v="5"/>
    <n v="4180907951"/>
    <x v="0"/>
    <x v="9"/>
    <x v="0"/>
    <x v="0"/>
    <s v="WIN3197"/>
    <x v="0"/>
    <n v="4180907951"/>
    <x v="3"/>
    <x v="1"/>
    <x v="1"/>
    <x v="0"/>
    <x v="0"/>
    <x v="0"/>
    <x v="0"/>
    <x v="0"/>
    <n v="2"/>
    <x v="0"/>
    <n v="55595"/>
    <n v="111190"/>
    <x v="0"/>
    <x v="0"/>
    <x v="0"/>
    <x v="0"/>
    <n v="8895"/>
    <x v="4"/>
  </r>
  <r>
    <x v="5"/>
    <n v="4180907951"/>
    <x v="0"/>
    <x v="9"/>
    <x v="0"/>
    <x v="0"/>
    <s v="WIN3197"/>
    <x v="0"/>
    <n v="4180907951"/>
    <x v="3"/>
    <x v="0"/>
    <x v="0"/>
    <x v="0"/>
    <x v="0"/>
    <x v="0"/>
    <x v="0"/>
    <x v="0"/>
    <n v="2"/>
    <x v="0"/>
    <n v="111058"/>
    <n v="222116"/>
    <x v="0"/>
    <x v="0"/>
    <x v="0"/>
    <x v="0"/>
    <n v="17769"/>
    <x v="4"/>
  </r>
  <r>
    <x v="5"/>
    <n v="4180907951"/>
    <x v="0"/>
    <x v="9"/>
    <x v="0"/>
    <x v="0"/>
    <s v="WIN3197"/>
    <x v="0"/>
    <n v="4180907951"/>
    <x v="3"/>
    <x v="8"/>
    <x v="8"/>
    <x v="0"/>
    <x v="0"/>
    <x v="0"/>
    <x v="0"/>
    <x v="0"/>
    <n v="2"/>
    <x v="0"/>
    <n v="50182"/>
    <n v="100364"/>
    <x v="0"/>
    <x v="0"/>
    <x v="0"/>
    <x v="0"/>
    <n v="8029"/>
    <x v="4"/>
  </r>
  <r>
    <x v="5"/>
    <n v="4180907951"/>
    <x v="0"/>
    <x v="9"/>
    <x v="0"/>
    <x v="0"/>
    <s v="WIN3197"/>
    <x v="0"/>
    <n v="4180907951"/>
    <x v="3"/>
    <x v="9"/>
    <x v="9"/>
    <x v="0"/>
    <x v="0"/>
    <x v="0"/>
    <x v="0"/>
    <x v="0"/>
    <n v="2"/>
    <x v="0"/>
    <n v="70950"/>
    <n v="141900"/>
    <x v="0"/>
    <x v="0"/>
    <x v="0"/>
    <x v="0"/>
    <n v="11352"/>
    <x v="4"/>
  </r>
  <r>
    <x v="5"/>
    <n v="4180907951"/>
    <x v="0"/>
    <x v="9"/>
    <x v="0"/>
    <x v="0"/>
    <s v="WIN3197"/>
    <x v="0"/>
    <n v="4180907951"/>
    <x v="3"/>
    <x v="10"/>
    <x v="10"/>
    <x v="0"/>
    <x v="0"/>
    <x v="0"/>
    <x v="0"/>
    <x v="0"/>
    <n v="2"/>
    <x v="0"/>
    <n v="74250"/>
    <n v="148500"/>
    <x v="0"/>
    <x v="0"/>
    <x v="0"/>
    <x v="0"/>
    <n v="11880"/>
    <x v="4"/>
  </r>
  <r>
    <x v="5"/>
    <n v="4180907951"/>
    <x v="0"/>
    <x v="9"/>
    <x v="0"/>
    <x v="0"/>
    <s v="WIN3197"/>
    <x v="0"/>
    <n v="4180907951"/>
    <x v="3"/>
    <x v="2"/>
    <x v="2"/>
    <x v="0"/>
    <x v="0"/>
    <x v="0"/>
    <x v="0"/>
    <x v="0"/>
    <n v="2"/>
    <x v="0"/>
    <n v="73431"/>
    <n v="146862"/>
    <x v="0"/>
    <x v="0"/>
    <x v="0"/>
    <x v="0"/>
    <n v="11749"/>
    <x v="4"/>
  </r>
  <r>
    <x v="6"/>
    <n v="4180971319"/>
    <x v="0"/>
    <x v="10"/>
    <x v="0"/>
    <x v="0"/>
    <s v="win-091"/>
    <x v="0"/>
    <s v="4180971319(5205)"/>
    <x v="1"/>
    <x v="2"/>
    <x v="2"/>
    <x v="0"/>
    <x v="0"/>
    <x v="0"/>
    <x v="0"/>
    <x v="0"/>
    <n v="20"/>
    <x v="0"/>
    <n v="73431"/>
    <n v="1468620"/>
    <x v="0"/>
    <x v="0"/>
    <x v="0"/>
    <x v="0"/>
    <n v="117490"/>
    <x v="4"/>
  </r>
  <r>
    <x v="6"/>
    <n v="4180971319"/>
    <x v="0"/>
    <x v="10"/>
    <x v="0"/>
    <x v="0"/>
    <s v="win-091"/>
    <x v="0"/>
    <s v="4180971319(5205)"/>
    <x v="1"/>
    <x v="8"/>
    <x v="8"/>
    <x v="0"/>
    <x v="0"/>
    <x v="0"/>
    <x v="0"/>
    <x v="0"/>
    <n v="5"/>
    <x v="0"/>
    <n v="50182"/>
    <n v="250910"/>
    <x v="0"/>
    <x v="0"/>
    <x v="0"/>
    <x v="0"/>
    <n v="20073"/>
    <x v="4"/>
  </r>
  <r>
    <x v="6"/>
    <n v="4180971319"/>
    <x v="0"/>
    <x v="10"/>
    <x v="0"/>
    <x v="0"/>
    <s v="win-091"/>
    <x v="0"/>
    <s v="4180971319(5205)"/>
    <x v="1"/>
    <x v="1"/>
    <x v="1"/>
    <x v="0"/>
    <x v="0"/>
    <x v="0"/>
    <x v="0"/>
    <x v="0"/>
    <n v="5"/>
    <x v="0"/>
    <n v="55595"/>
    <n v="277975"/>
    <x v="0"/>
    <x v="0"/>
    <x v="0"/>
    <x v="0"/>
    <n v="22238"/>
    <x v="4"/>
  </r>
  <r>
    <x v="6"/>
    <n v="4180971319"/>
    <x v="0"/>
    <x v="10"/>
    <x v="0"/>
    <x v="0"/>
    <s v="win-091"/>
    <x v="0"/>
    <s v="4180971319(5205)"/>
    <x v="1"/>
    <x v="10"/>
    <x v="10"/>
    <x v="0"/>
    <x v="0"/>
    <x v="0"/>
    <x v="0"/>
    <x v="0"/>
    <n v="5"/>
    <x v="0"/>
    <n v="74250"/>
    <n v="371250"/>
    <x v="0"/>
    <x v="0"/>
    <x v="0"/>
    <x v="0"/>
    <n v="29700"/>
    <x v="4"/>
  </r>
  <r>
    <x v="6"/>
    <n v="4180971320"/>
    <x v="0"/>
    <x v="10"/>
    <x v="0"/>
    <x v="0"/>
    <s v="win-091"/>
    <x v="0"/>
    <s v="4180971320(5206)"/>
    <x v="1"/>
    <x v="1"/>
    <x v="1"/>
    <x v="0"/>
    <x v="0"/>
    <x v="0"/>
    <x v="0"/>
    <x v="0"/>
    <n v="4"/>
    <x v="0"/>
    <n v="55595"/>
    <n v="222380"/>
    <x v="0"/>
    <x v="0"/>
    <x v="0"/>
    <x v="0"/>
    <n v="17790"/>
    <x v="4"/>
  </r>
  <r>
    <x v="6"/>
    <n v="4180971320"/>
    <x v="0"/>
    <x v="10"/>
    <x v="0"/>
    <x v="0"/>
    <s v="win-091"/>
    <x v="0"/>
    <s v="4180971320(5206)"/>
    <x v="1"/>
    <x v="2"/>
    <x v="2"/>
    <x v="0"/>
    <x v="0"/>
    <x v="0"/>
    <x v="0"/>
    <x v="0"/>
    <n v="4"/>
    <x v="0"/>
    <n v="73431"/>
    <n v="293724"/>
    <x v="0"/>
    <x v="0"/>
    <x v="0"/>
    <x v="0"/>
    <n v="23498"/>
    <x v="4"/>
  </r>
  <r>
    <x v="6"/>
    <n v="4180971320"/>
    <x v="0"/>
    <x v="10"/>
    <x v="0"/>
    <x v="0"/>
    <s v="win-091"/>
    <x v="0"/>
    <s v="4180971320(5206)"/>
    <x v="1"/>
    <x v="11"/>
    <x v="11"/>
    <x v="0"/>
    <x v="0"/>
    <x v="0"/>
    <x v="0"/>
    <x v="0"/>
    <n v="4"/>
    <x v="0"/>
    <n v="46000"/>
    <n v="184000"/>
    <x v="0"/>
    <x v="0"/>
    <x v="0"/>
    <x v="0"/>
    <n v="14720"/>
    <x v="4"/>
  </r>
  <r>
    <x v="6"/>
    <n v="4180971320"/>
    <x v="0"/>
    <x v="10"/>
    <x v="0"/>
    <x v="0"/>
    <s v="win-091"/>
    <x v="0"/>
    <s v="4180971320(5206)"/>
    <x v="1"/>
    <x v="8"/>
    <x v="8"/>
    <x v="0"/>
    <x v="0"/>
    <x v="0"/>
    <x v="0"/>
    <x v="0"/>
    <n v="4"/>
    <x v="0"/>
    <n v="50182"/>
    <n v="200728"/>
    <x v="0"/>
    <x v="0"/>
    <x v="0"/>
    <x v="0"/>
    <n v="16058"/>
    <x v="4"/>
  </r>
  <r>
    <x v="6"/>
    <n v="4180971320"/>
    <x v="0"/>
    <x v="10"/>
    <x v="0"/>
    <x v="0"/>
    <s v="win-091"/>
    <x v="0"/>
    <s v="4180971320(5206)"/>
    <x v="1"/>
    <x v="10"/>
    <x v="10"/>
    <x v="0"/>
    <x v="0"/>
    <x v="0"/>
    <x v="0"/>
    <x v="0"/>
    <n v="6"/>
    <x v="0"/>
    <n v="74250"/>
    <n v="445500"/>
    <x v="0"/>
    <x v="0"/>
    <x v="0"/>
    <x v="0"/>
    <n v="35640"/>
    <x v="4"/>
  </r>
  <r>
    <x v="6"/>
    <n v="4180971320"/>
    <x v="0"/>
    <x v="10"/>
    <x v="0"/>
    <x v="0"/>
    <s v="win-091"/>
    <x v="0"/>
    <s v="4180971320(5206)"/>
    <x v="1"/>
    <x v="0"/>
    <x v="0"/>
    <x v="0"/>
    <x v="0"/>
    <x v="0"/>
    <x v="0"/>
    <x v="0"/>
    <n v="8"/>
    <x v="0"/>
    <n v="111058"/>
    <n v="888464"/>
    <x v="0"/>
    <x v="0"/>
    <x v="0"/>
    <x v="0"/>
    <n v="71077"/>
    <x v="4"/>
  </r>
  <r>
    <x v="6"/>
    <n v="4180971317"/>
    <x v="0"/>
    <x v="10"/>
    <x v="0"/>
    <x v="0"/>
    <s v="win-091"/>
    <x v="0"/>
    <s v="4180971317(5134)"/>
    <x v="1"/>
    <x v="11"/>
    <x v="11"/>
    <x v="0"/>
    <x v="0"/>
    <x v="0"/>
    <x v="0"/>
    <x v="0"/>
    <n v="4"/>
    <x v="0"/>
    <n v="46000"/>
    <n v="184000"/>
    <x v="0"/>
    <x v="0"/>
    <x v="0"/>
    <x v="0"/>
    <n v="14720"/>
    <x v="4"/>
  </r>
  <r>
    <x v="6"/>
    <n v="4180971317"/>
    <x v="0"/>
    <x v="10"/>
    <x v="0"/>
    <x v="0"/>
    <s v="win-091"/>
    <x v="0"/>
    <s v="4180971317(5134)"/>
    <x v="1"/>
    <x v="8"/>
    <x v="8"/>
    <x v="0"/>
    <x v="0"/>
    <x v="0"/>
    <x v="0"/>
    <x v="0"/>
    <n v="4"/>
    <x v="0"/>
    <n v="50182"/>
    <n v="200728"/>
    <x v="0"/>
    <x v="0"/>
    <x v="0"/>
    <x v="0"/>
    <n v="16058"/>
    <x v="4"/>
  </r>
  <r>
    <x v="6"/>
    <n v="4180971317"/>
    <x v="0"/>
    <x v="10"/>
    <x v="0"/>
    <x v="0"/>
    <s v="win-091"/>
    <x v="0"/>
    <s v="4180971317(5134)"/>
    <x v="1"/>
    <x v="1"/>
    <x v="1"/>
    <x v="0"/>
    <x v="0"/>
    <x v="0"/>
    <x v="0"/>
    <x v="0"/>
    <n v="4"/>
    <x v="0"/>
    <n v="55595"/>
    <n v="222380"/>
    <x v="0"/>
    <x v="0"/>
    <x v="0"/>
    <x v="0"/>
    <n v="17790"/>
    <x v="4"/>
  </r>
  <r>
    <x v="6"/>
    <n v="4180971317"/>
    <x v="0"/>
    <x v="10"/>
    <x v="0"/>
    <x v="0"/>
    <s v="win-091"/>
    <x v="0"/>
    <s v="4180971317(5134)"/>
    <x v="1"/>
    <x v="10"/>
    <x v="10"/>
    <x v="0"/>
    <x v="0"/>
    <x v="0"/>
    <x v="0"/>
    <x v="0"/>
    <n v="10"/>
    <x v="0"/>
    <n v="74250"/>
    <n v="742500"/>
    <x v="0"/>
    <x v="0"/>
    <x v="0"/>
    <x v="0"/>
    <n v="59400"/>
    <x v="4"/>
  </r>
  <r>
    <x v="6"/>
    <n v="4180971317"/>
    <x v="0"/>
    <x v="10"/>
    <x v="0"/>
    <x v="0"/>
    <s v="win-091"/>
    <x v="0"/>
    <s v="4180971317(5134)"/>
    <x v="1"/>
    <x v="0"/>
    <x v="0"/>
    <x v="0"/>
    <x v="0"/>
    <x v="0"/>
    <x v="0"/>
    <x v="0"/>
    <n v="5"/>
    <x v="0"/>
    <n v="111058"/>
    <n v="555290"/>
    <x v="0"/>
    <x v="0"/>
    <x v="0"/>
    <x v="0"/>
    <n v="44423"/>
    <x v="4"/>
  </r>
  <r>
    <x v="6"/>
    <n v="4180971317"/>
    <x v="0"/>
    <x v="10"/>
    <x v="0"/>
    <x v="0"/>
    <s v="win-091"/>
    <x v="0"/>
    <s v="4180971317(5134)"/>
    <x v="1"/>
    <x v="2"/>
    <x v="2"/>
    <x v="0"/>
    <x v="0"/>
    <x v="0"/>
    <x v="0"/>
    <x v="0"/>
    <n v="5"/>
    <x v="0"/>
    <n v="73431"/>
    <n v="367155"/>
    <x v="0"/>
    <x v="0"/>
    <x v="0"/>
    <x v="0"/>
    <n v="29372"/>
    <x v="4"/>
  </r>
  <r>
    <x v="6"/>
    <n v="4180971321"/>
    <x v="0"/>
    <x v="10"/>
    <x v="0"/>
    <x v="0"/>
    <s v="win-091"/>
    <x v="0"/>
    <s v="4180971321(5223)"/>
    <x v="1"/>
    <x v="11"/>
    <x v="11"/>
    <x v="0"/>
    <x v="0"/>
    <x v="0"/>
    <x v="0"/>
    <x v="0"/>
    <n v="4"/>
    <x v="0"/>
    <n v="46000"/>
    <n v="184000"/>
    <x v="0"/>
    <x v="0"/>
    <x v="0"/>
    <x v="0"/>
    <n v="14720"/>
    <x v="4"/>
  </r>
  <r>
    <x v="6"/>
    <n v="4180971321"/>
    <x v="0"/>
    <x v="10"/>
    <x v="0"/>
    <x v="0"/>
    <s v="win-091"/>
    <x v="0"/>
    <s v="4180971321(5223)"/>
    <x v="1"/>
    <x v="8"/>
    <x v="8"/>
    <x v="0"/>
    <x v="0"/>
    <x v="0"/>
    <x v="0"/>
    <x v="0"/>
    <n v="4"/>
    <x v="0"/>
    <n v="50182"/>
    <n v="200728"/>
    <x v="0"/>
    <x v="0"/>
    <x v="0"/>
    <x v="0"/>
    <n v="16058"/>
    <x v="4"/>
  </r>
  <r>
    <x v="6"/>
    <n v="4180971321"/>
    <x v="0"/>
    <x v="10"/>
    <x v="0"/>
    <x v="0"/>
    <s v="win-091"/>
    <x v="0"/>
    <s v="4180971321(5223)"/>
    <x v="1"/>
    <x v="10"/>
    <x v="10"/>
    <x v="0"/>
    <x v="0"/>
    <x v="0"/>
    <x v="0"/>
    <x v="0"/>
    <n v="8"/>
    <x v="0"/>
    <n v="74250"/>
    <n v="594000"/>
    <x v="0"/>
    <x v="0"/>
    <x v="0"/>
    <x v="0"/>
    <n v="47520"/>
    <x v="4"/>
  </r>
  <r>
    <x v="6"/>
    <n v="4180971337"/>
    <x v="0"/>
    <x v="10"/>
    <x v="0"/>
    <x v="0"/>
    <s v="win-091"/>
    <x v="0"/>
    <s v="4180971337(5471)"/>
    <x v="1"/>
    <x v="11"/>
    <x v="11"/>
    <x v="0"/>
    <x v="0"/>
    <x v="0"/>
    <x v="0"/>
    <x v="0"/>
    <n v="5"/>
    <x v="0"/>
    <n v="46000"/>
    <n v="230000"/>
    <x v="0"/>
    <x v="0"/>
    <x v="0"/>
    <x v="0"/>
    <n v="18400"/>
    <x v="4"/>
  </r>
  <r>
    <x v="6"/>
    <n v="4180971337"/>
    <x v="0"/>
    <x v="10"/>
    <x v="0"/>
    <x v="0"/>
    <s v="win-091"/>
    <x v="0"/>
    <s v="4180971337(5471)"/>
    <x v="1"/>
    <x v="1"/>
    <x v="1"/>
    <x v="0"/>
    <x v="0"/>
    <x v="0"/>
    <x v="0"/>
    <x v="0"/>
    <n v="5"/>
    <x v="0"/>
    <n v="55595"/>
    <n v="277975"/>
    <x v="0"/>
    <x v="0"/>
    <x v="0"/>
    <x v="0"/>
    <n v="22238"/>
    <x v="4"/>
  </r>
  <r>
    <x v="6"/>
    <n v="4180971337"/>
    <x v="0"/>
    <x v="10"/>
    <x v="0"/>
    <x v="0"/>
    <s v="win-091"/>
    <x v="0"/>
    <s v="4180971337(5471)"/>
    <x v="1"/>
    <x v="8"/>
    <x v="8"/>
    <x v="0"/>
    <x v="0"/>
    <x v="0"/>
    <x v="0"/>
    <x v="0"/>
    <n v="5"/>
    <x v="0"/>
    <n v="50182"/>
    <n v="250910"/>
    <x v="0"/>
    <x v="0"/>
    <x v="0"/>
    <x v="0"/>
    <n v="20073"/>
    <x v="4"/>
  </r>
  <r>
    <x v="6"/>
    <n v="4180971343"/>
    <x v="0"/>
    <x v="10"/>
    <x v="0"/>
    <x v="0"/>
    <s v="win-091"/>
    <x v="0"/>
    <s v="4180971343(5701)"/>
    <x v="1"/>
    <x v="10"/>
    <x v="10"/>
    <x v="0"/>
    <x v="0"/>
    <x v="0"/>
    <x v="0"/>
    <x v="0"/>
    <n v="6"/>
    <x v="0"/>
    <n v="74250"/>
    <n v="445500"/>
    <x v="0"/>
    <x v="0"/>
    <x v="0"/>
    <x v="0"/>
    <n v="35640"/>
    <x v="4"/>
  </r>
  <r>
    <x v="6"/>
    <n v="4180971343"/>
    <x v="0"/>
    <x v="10"/>
    <x v="0"/>
    <x v="0"/>
    <s v="win-091"/>
    <x v="0"/>
    <s v="4180971343(5701)"/>
    <x v="1"/>
    <x v="1"/>
    <x v="1"/>
    <x v="0"/>
    <x v="0"/>
    <x v="0"/>
    <x v="0"/>
    <x v="0"/>
    <n v="4"/>
    <x v="0"/>
    <n v="55595"/>
    <n v="222380"/>
    <x v="0"/>
    <x v="0"/>
    <x v="0"/>
    <x v="0"/>
    <n v="17790"/>
    <x v="4"/>
  </r>
  <r>
    <x v="6"/>
    <n v="4180971343"/>
    <x v="0"/>
    <x v="10"/>
    <x v="0"/>
    <x v="0"/>
    <s v="win-091"/>
    <x v="0"/>
    <s v="4180971343(5701)"/>
    <x v="1"/>
    <x v="11"/>
    <x v="11"/>
    <x v="0"/>
    <x v="0"/>
    <x v="0"/>
    <x v="0"/>
    <x v="0"/>
    <n v="4"/>
    <x v="0"/>
    <n v="46000"/>
    <n v="184000"/>
    <x v="0"/>
    <x v="0"/>
    <x v="0"/>
    <x v="0"/>
    <n v="14720"/>
    <x v="4"/>
  </r>
  <r>
    <x v="6"/>
    <n v="4180971343"/>
    <x v="0"/>
    <x v="10"/>
    <x v="0"/>
    <x v="0"/>
    <s v="win-091"/>
    <x v="0"/>
    <s v="4180971343(5701)"/>
    <x v="1"/>
    <x v="2"/>
    <x v="2"/>
    <x v="0"/>
    <x v="0"/>
    <x v="0"/>
    <x v="0"/>
    <x v="0"/>
    <n v="4"/>
    <x v="0"/>
    <n v="73431"/>
    <n v="293724"/>
    <x v="0"/>
    <x v="0"/>
    <x v="0"/>
    <x v="0"/>
    <n v="23498"/>
    <x v="4"/>
  </r>
  <r>
    <x v="6"/>
    <n v="4180971342"/>
    <x v="0"/>
    <x v="10"/>
    <x v="0"/>
    <x v="0"/>
    <s v="win-091"/>
    <x v="0"/>
    <s v="4180971342(5688)"/>
    <x v="1"/>
    <x v="10"/>
    <x v="10"/>
    <x v="0"/>
    <x v="0"/>
    <x v="0"/>
    <x v="0"/>
    <x v="0"/>
    <n v="8"/>
    <x v="0"/>
    <n v="74250"/>
    <n v="594000"/>
    <x v="0"/>
    <x v="0"/>
    <x v="0"/>
    <x v="0"/>
    <n v="47520"/>
    <x v="4"/>
  </r>
  <r>
    <x v="6"/>
    <n v="4180971342"/>
    <x v="0"/>
    <x v="10"/>
    <x v="0"/>
    <x v="0"/>
    <s v="win-091"/>
    <x v="0"/>
    <s v="4180971342(5688)"/>
    <x v="1"/>
    <x v="8"/>
    <x v="8"/>
    <x v="0"/>
    <x v="0"/>
    <x v="0"/>
    <x v="0"/>
    <x v="0"/>
    <n v="5"/>
    <x v="0"/>
    <n v="50182"/>
    <n v="250910"/>
    <x v="0"/>
    <x v="0"/>
    <x v="0"/>
    <x v="0"/>
    <n v="20073"/>
    <x v="4"/>
  </r>
  <r>
    <x v="6"/>
    <n v="4180971342"/>
    <x v="0"/>
    <x v="10"/>
    <x v="0"/>
    <x v="0"/>
    <s v="win-091"/>
    <x v="0"/>
    <s v="4180971342(5688)"/>
    <x v="1"/>
    <x v="11"/>
    <x v="11"/>
    <x v="0"/>
    <x v="0"/>
    <x v="0"/>
    <x v="0"/>
    <x v="0"/>
    <n v="5"/>
    <x v="0"/>
    <n v="46000"/>
    <n v="230000"/>
    <x v="0"/>
    <x v="0"/>
    <x v="0"/>
    <x v="0"/>
    <n v="18400"/>
    <x v="4"/>
  </r>
  <r>
    <x v="6"/>
    <n v="4180971349"/>
    <x v="0"/>
    <x v="10"/>
    <x v="0"/>
    <x v="0"/>
    <s v="win-091"/>
    <x v="0"/>
    <s v="4180971349(5829)"/>
    <x v="1"/>
    <x v="2"/>
    <x v="2"/>
    <x v="0"/>
    <x v="0"/>
    <x v="0"/>
    <x v="0"/>
    <x v="0"/>
    <n v="10"/>
    <x v="0"/>
    <n v="73431"/>
    <n v="734310"/>
    <x v="0"/>
    <x v="0"/>
    <x v="0"/>
    <x v="0"/>
    <n v="58745"/>
    <x v="4"/>
  </r>
  <r>
    <x v="6"/>
    <n v="4180971349"/>
    <x v="0"/>
    <x v="10"/>
    <x v="0"/>
    <x v="0"/>
    <s v="win-091"/>
    <x v="0"/>
    <s v="4180971349(5829)"/>
    <x v="1"/>
    <x v="11"/>
    <x v="11"/>
    <x v="0"/>
    <x v="0"/>
    <x v="0"/>
    <x v="0"/>
    <x v="0"/>
    <n v="4"/>
    <x v="0"/>
    <n v="46000"/>
    <n v="184000"/>
    <x v="0"/>
    <x v="0"/>
    <x v="0"/>
    <x v="0"/>
    <n v="14720"/>
    <x v="4"/>
  </r>
  <r>
    <x v="6"/>
    <n v="4180971349"/>
    <x v="0"/>
    <x v="10"/>
    <x v="0"/>
    <x v="0"/>
    <s v="win-091"/>
    <x v="0"/>
    <s v="4180971349(5829)"/>
    <x v="1"/>
    <x v="10"/>
    <x v="10"/>
    <x v="0"/>
    <x v="0"/>
    <x v="0"/>
    <x v="0"/>
    <x v="0"/>
    <n v="10"/>
    <x v="0"/>
    <n v="74250"/>
    <n v="742500"/>
    <x v="0"/>
    <x v="0"/>
    <x v="0"/>
    <x v="0"/>
    <n v="59400"/>
    <x v="4"/>
  </r>
  <r>
    <x v="6"/>
    <n v="4180971349"/>
    <x v="0"/>
    <x v="10"/>
    <x v="0"/>
    <x v="0"/>
    <s v="win-091"/>
    <x v="0"/>
    <s v="4180971349(5829)"/>
    <x v="1"/>
    <x v="0"/>
    <x v="0"/>
    <x v="0"/>
    <x v="0"/>
    <x v="0"/>
    <x v="0"/>
    <x v="0"/>
    <n v="10"/>
    <x v="0"/>
    <n v="111058"/>
    <n v="1110580"/>
    <x v="0"/>
    <x v="0"/>
    <x v="0"/>
    <x v="0"/>
    <n v="88846"/>
    <x v="4"/>
  </r>
  <r>
    <x v="4"/>
    <n v="4180886141"/>
    <x v="0"/>
    <x v="10"/>
    <x v="0"/>
    <x v="0"/>
    <s v="win-044"/>
    <x v="0"/>
    <s v="4180886141(6721)"/>
    <x v="1"/>
    <x v="11"/>
    <x v="11"/>
    <x v="0"/>
    <x v="0"/>
    <x v="0"/>
    <x v="0"/>
    <x v="0"/>
    <n v="6"/>
    <x v="0"/>
    <n v="46000"/>
    <n v="276000"/>
    <x v="0"/>
    <x v="0"/>
    <x v="0"/>
    <x v="0"/>
    <n v="22080"/>
    <x v="4"/>
  </r>
  <r>
    <x v="4"/>
    <n v="4180886141"/>
    <x v="0"/>
    <x v="10"/>
    <x v="0"/>
    <x v="0"/>
    <s v="win-044"/>
    <x v="0"/>
    <s v="4180886141(6721)"/>
    <x v="1"/>
    <x v="0"/>
    <x v="0"/>
    <x v="0"/>
    <x v="0"/>
    <x v="0"/>
    <x v="0"/>
    <x v="0"/>
    <n v="6"/>
    <x v="0"/>
    <n v="111058"/>
    <n v="666348"/>
    <x v="0"/>
    <x v="0"/>
    <x v="0"/>
    <x v="0"/>
    <n v="53308"/>
    <x v="4"/>
  </r>
  <r>
    <x v="4"/>
    <n v="4180886141"/>
    <x v="0"/>
    <x v="10"/>
    <x v="0"/>
    <x v="0"/>
    <s v="win-044"/>
    <x v="0"/>
    <s v="4180886141(6721)"/>
    <x v="1"/>
    <x v="2"/>
    <x v="2"/>
    <x v="0"/>
    <x v="0"/>
    <x v="0"/>
    <x v="0"/>
    <x v="0"/>
    <n v="10"/>
    <x v="0"/>
    <n v="73431"/>
    <n v="734310"/>
    <x v="0"/>
    <x v="0"/>
    <x v="0"/>
    <x v="0"/>
    <n v="58745"/>
    <x v="4"/>
  </r>
  <r>
    <x v="4"/>
    <n v="4180886141"/>
    <x v="0"/>
    <x v="10"/>
    <x v="0"/>
    <x v="0"/>
    <s v="win-044"/>
    <x v="0"/>
    <s v="4180886141(6721)"/>
    <x v="1"/>
    <x v="8"/>
    <x v="8"/>
    <x v="0"/>
    <x v="0"/>
    <x v="0"/>
    <x v="0"/>
    <x v="0"/>
    <n v="8"/>
    <x v="0"/>
    <n v="50182"/>
    <n v="401456"/>
    <x v="0"/>
    <x v="0"/>
    <x v="0"/>
    <x v="0"/>
    <n v="32116"/>
    <x v="4"/>
  </r>
  <r>
    <x v="4"/>
    <n v="4180886141"/>
    <x v="0"/>
    <x v="10"/>
    <x v="0"/>
    <x v="0"/>
    <s v="win-044"/>
    <x v="0"/>
    <s v="4180886141(6721)"/>
    <x v="1"/>
    <x v="1"/>
    <x v="1"/>
    <x v="0"/>
    <x v="0"/>
    <x v="0"/>
    <x v="0"/>
    <x v="0"/>
    <n v="6"/>
    <x v="0"/>
    <n v="55595"/>
    <n v="333570"/>
    <x v="0"/>
    <x v="0"/>
    <x v="0"/>
    <x v="0"/>
    <n v="26686"/>
    <x v="4"/>
  </r>
  <r>
    <x v="4"/>
    <n v="4180884309"/>
    <x v="0"/>
    <x v="10"/>
    <x v="0"/>
    <x v="0"/>
    <s v="win-030"/>
    <x v="0"/>
    <s v="4180884309(2ab4)"/>
    <x v="1"/>
    <x v="11"/>
    <x v="11"/>
    <x v="0"/>
    <x v="0"/>
    <x v="0"/>
    <x v="0"/>
    <x v="0"/>
    <n v="6"/>
    <x v="0"/>
    <n v="46000"/>
    <n v="276000"/>
    <x v="0"/>
    <x v="0"/>
    <x v="0"/>
    <x v="0"/>
    <n v="22080"/>
    <x v="4"/>
  </r>
  <r>
    <x v="4"/>
    <n v="4180884309"/>
    <x v="0"/>
    <x v="10"/>
    <x v="0"/>
    <x v="0"/>
    <s v="win-030"/>
    <x v="0"/>
    <s v="4180884309(2ab4)"/>
    <x v="1"/>
    <x v="2"/>
    <x v="2"/>
    <x v="0"/>
    <x v="0"/>
    <x v="0"/>
    <x v="0"/>
    <x v="0"/>
    <n v="11"/>
    <x v="0"/>
    <n v="73431"/>
    <n v="807741"/>
    <x v="0"/>
    <x v="0"/>
    <x v="0"/>
    <x v="0"/>
    <n v="64619"/>
    <x v="4"/>
  </r>
  <r>
    <x v="4"/>
    <n v="4180884309"/>
    <x v="0"/>
    <x v="10"/>
    <x v="0"/>
    <x v="0"/>
    <s v="win-030"/>
    <x v="0"/>
    <s v="4180884309(2ab4)"/>
    <x v="1"/>
    <x v="8"/>
    <x v="8"/>
    <x v="0"/>
    <x v="0"/>
    <x v="0"/>
    <x v="0"/>
    <x v="0"/>
    <n v="10"/>
    <x v="0"/>
    <n v="50182"/>
    <n v="501820"/>
    <x v="0"/>
    <x v="0"/>
    <x v="0"/>
    <x v="0"/>
    <n v="40146"/>
    <x v="4"/>
  </r>
  <r>
    <x v="4"/>
    <n v="4180884309"/>
    <x v="0"/>
    <x v="10"/>
    <x v="0"/>
    <x v="0"/>
    <s v="win-030"/>
    <x v="0"/>
    <s v="4180884309(2ab4)"/>
    <x v="1"/>
    <x v="1"/>
    <x v="1"/>
    <x v="0"/>
    <x v="0"/>
    <x v="0"/>
    <x v="0"/>
    <x v="0"/>
    <n v="9"/>
    <x v="0"/>
    <n v="55595"/>
    <n v="500355"/>
    <x v="0"/>
    <x v="0"/>
    <x v="0"/>
    <x v="0"/>
    <n v="40028"/>
    <x v="4"/>
  </r>
  <r>
    <x v="4"/>
    <n v="4180884309"/>
    <x v="0"/>
    <x v="10"/>
    <x v="0"/>
    <x v="0"/>
    <s v="win-030"/>
    <x v="0"/>
    <s v="4180884309(2ab4)"/>
    <x v="1"/>
    <x v="10"/>
    <x v="10"/>
    <x v="0"/>
    <x v="0"/>
    <x v="0"/>
    <x v="0"/>
    <x v="0"/>
    <n v="4"/>
    <x v="0"/>
    <n v="74250"/>
    <n v="297000"/>
    <x v="0"/>
    <x v="0"/>
    <x v="0"/>
    <x v="0"/>
    <n v="23760"/>
    <x v="4"/>
  </r>
  <r>
    <x v="4"/>
    <n v="4180884309"/>
    <x v="0"/>
    <x v="10"/>
    <x v="0"/>
    <x v="0"/>
    <s v="win-030"/>
    <x v="0"/>
    <s v="4180884309(2ab4)"/>
    <x v="1"/>
    <x v="0"/>
    <x v="0"/>
    <x v="0"/>
    <x v="0"/>
    <x v="0"/>
    <x v="0"/>
    <x v="0"/>
    <n v="5"/>
    <x v="0"/>
    <n v="111058"/>
    <n v="555290"/>
    <x v="0"/>
    <x v="0"/>
    <x v="0"/>
    <x v="0"/>
    <n v="44423"/>
    <x v="4"/>
  </r>
  <r>
    <x v="3"/>
    <n v="4180865967"/>
    <x v="0"/>
    <x v="10"/>
    <x v="0"/>
    <x v="0"/>
    <s v="win-056"/>
    <x v="0"/>
    <s v="4180865967(5119)"/>
    <x v="1"/>
    <x v="11"/>
    <x v="11"/>
    <x v="0"/>
    <x v="0"/>
    <x v="0"/>
    <x v="0"/>
    <x v="0"/>
    <n v="12"/>
    <x v="0"/>
    <n v="46000"/>
    <n v="552000"/>
    <x v="0"/>
    <x v="0"/>
    <x v="0"/>
    <x v="0"/>
    <n v="44160"/>
    <x v="4"/>
  </r>
  <r>
    <x v="3"/>
    <n v="4180865967"/>
    <x v="0"/>
    <x v="10"/>
    <x v="0"/>
    <x v="0"/>
    <s v="win-056"/>
    <x v="0"/>
    <s v="4180865967(5119)"/>
    <x v="1"/>
    <x v="2"/>
    <x v="2"/>
    <x v="0"/>
    <x v="0"/>
    <x v="0"/>
    <x v="0"/>
    <x v="0"/>
    <n v="15"/>
    <x v="0"/>
    <n v="73431"/>
    <n v="1101465"/>
    <x v="0"/>
    <x v="0"/>
    <x v="0"/>
    <x v="0"/>
    <n v="88117"/>
    <x v="4"/>
  </r>
  <r>
    <x v="3"/>
    <n v="4180865967"/>
    <x v="0"/>
    <x v="10"/>
    <x v="0"/>
    <x v="0"/>
    <s v="win-056"/>
    <x v="0"/>
    <s v="4180865967(5119)"/>
    <x v="1"/>
    <x v="0"/>
    <x v="0"/>
    <x v="0"/>
    <x v="0"/>
    <x v="0"/>
    <x v="0"/>
    <x v="0"/>
    <n v="6"/>
    <x v="0"/>
    <n v="111058"/>
    <n v="666348"/>
    <x v="0"/>
    <x v="0"/>
    <x v="0"/>
    <x v="0"/>
    <n v="53308"/>
    <x v="4"/>
  </r>
  <r>
    <x v="3"/>
    <n v="4180791263"/>
    <x v="0"/>
    <x v="10"/>
    <x v="0"/>
    <x v="0"/>
    <s v="win-qnh-00-007"/>
    <x v="0"/>
    <s v="4180791263(3858)"/>
    <x v="1"/>
    <x v="9"/>
    <x v="9"/>
    <x v="0"/>
    <x v="0"/>
    <x v="0"/>
    <x v="0"/>
    <x v="0"/>
    <n v="3"/>
    <x v="0"/>
    <n v="70950"/>
    <n v="212850"/>
    <x v="0"/>
    <x v="0"/>
    <x v="0"/>
    <x v="0"/>
    <n v="17028"/>
    <x v="4"/>
  </r>
  <r>
    <x v="3"/>
    <n v="4180791263"/>
    <x v="0"/>
    <x v="10"/>
    <x v="0"/>
    <x v="0"/>
    <s v="win-qnh-00-007"/>
    <x v="0"/>
    <s v="4180791263(3858)"/>
    <x v="1"/>
    <x v="2"/>
    <x v="2"/>
    <x v="0"/>
    <x v="0"/>
    <x v="0"/>
    <x v="0"/>
    <x v="0"/>
    <n v="10"/>
    <x v="0"/>
    <n v="73431"/>
    <n v="734310"/>
    <x v="0"/>
    <x v="0"/>
    <x v="0"/>
    <x v="0"/>
    <n v="58745"/>
    <x v="4"/>
  </r>
  <r>
    <x v="3"/>
    <n v="4180791263"/>
    <x v="0"/>
    <x v="10"/>
    <x v="0"/>
    <x v="0"/>
    <s v="win-qnh-00-007"/>
    <x v="0"/>
    <s v="4180791263(3858)"/>
    <x v="1"/>
    <x v="0"/>
    <x v="0"/>
    <x v="0"/>
    <x v="0"/>
    <x v="0"/>
    <x v="0"/>
    <x v="0"/>
    <n v="5"/>
    <x v="0"/>
    <n v="111058"/>
    <n v="555290"/>
    <x v="0"/>
    <x v="0"/>
    <x v="0"/>
    <x v="0"/>
    <n v="44423"/>
    <x v="4"/>
  </r>
  <r>
    <x v="3"/>
    <n v="4180791308"/>
    <x v="0"/>
    <x v="10"/>
    <x v="0"/>
    <x v="0"/>
    <s v="win-qnh-00-007"/>
    <x v="0"/>
    <s v="4180791308(5593)"/>
    <x v="1"/>
    <x v="8"/>
    <x v="8"/>
    <x v="0"/>
    <x v="0"/>
    <x v="0"/>
    <x v="0"/>
    <x v="0"/>
    <n v="5"/>
    <x v="0"/>
    <n v="50182"/>
    <n v="250910"/>
    <x v="0"/>
    <x v="0"/>
    <x v="0"/>
    <x v="0"/>
    <n v="20073"/>
    <x v="4"/>
  </r>
  <r>
    <x v="3"/>
    <n v="4180791308"/>
    <x v="0"/>
    <x v="10"/>
    <x v="0"/>
    <x v="0"/>
    <s v="win-qnh-00-007"/>
    <x v="0"/>
    <s v="4180791308(5593)"/>
    <x v="1"/>
    <x v="10"/>
    <x v="10"/>
    <x v="0"/>
    <x v="0"/>
    <x v="0"/>
    <x v="0"/>
    <x v="0"/>
    <n v="5"/>
    <x v="0"/>
    <n v="74250"/>
    <n v="371250"/>
    <x v="0"/>
    <x v="0"/>
    <x v="0"/>
    <x v="0"/>
    <n v="29700"/>
    <x v="4"/>
  </r>
  <r>
    <x v="3"/>
    <n v="4180791308"/>
    <x v="0"/>
    <x v="10"/>
    <x v="0"/>
    <x v="0"/>
    <s v="win-qnh-00-007"/>
    <x v="0"/>
    <s v="4180791308(5593)"/>
    <x v="1"/>
    <x v="0"/>
    <x v="0"/>
    <x v="0"/>
    <x v="0"/>
    <x v="0"/>
    <x v="0"/>
    <x v="0"/>
    <n v="5"/>
    <x v="0"/>
    <n v="111058"/>
    <n v="555290"/>
    <x v="0"/>
    <x v="0"/>
    <x v="0"/>
    <x v="0"/>
    <n v="44423"/>
    <x v="4"/>
  </r>
  <r>
    <x v="3"/>
    <n v="4180791308"/>
    <x v="0"/>
    <x v="10"/>
    <x v="0"/>
    <x v="0"/>
    <s v="win-qnh-00-007"/>
    <x v="0"/>
    <s v="4180791308(5593)"/>
    <x v="1"/>
    <x v="2"/>
    <x v="2"/>
    <x v="0"/>
    <x v="0"/>
    <x v="0"/>
    <x v="0"/>
    <x v="0"/>
    <n v="10"/>
    <x v="0"/>
    <n v="73431"/>
    <n v="734310"/>
    <x v="0"/>
    <x v="0"/>
    <x v="0"/>
    <x v="0"/>
    <n v="58745"/>
    <x v="4"/>
  </r>
  <r>
    <x v="1"/>
    <n v="4180763775"/>
    <x v="0"/>
    <x v="10"/>
    <x v="0"/>
    <x v="0"/>
    <s v="win-qnh-00-007"/>
    <x v="0"/>
    <s v="4180763775(2bbl)"/>
    <x v="1"/>
    <x v="0"/>
    <x v="0"/>
    <x v="0"/>
    <x v="0"/>
    <x v="0"/>
    <x v="0"/>
    <x v="0"/>
    <n v="15"/>
    <x v="0"/>
    <n v="111058"/>
    <n v="1665870"/>
    <x v="0"/>
    <x v="0"/>
    <x v="0"/>
    <x v="0"/>
    <n v="133270"/>
    <x v="4"/>
  </r>
  <r>
    <x v="1"/>
    <n v="4180763775"/>
    <x v="0"/>
    <x v="10"/>
    <x v="0"/>
    <x v="0"/>
    <s v="win-qnh-00-007"/>
    <x v="0"/>
    <s v="4180763775(2bbl)"/>
    <x v="1"/>
    <x v="8"/>
    <x v="8"/>
    <x v="0"/>
    <x v="0"/>
    <x v="0"/>
    <x v="0"/>
    <x v="0"/>
    <n v="10"/>
    <x v="0"/>
    <n v="50182"/>
    <n v="501820"/>
    <x v="0"/>
    <x v="0"/>
    <x v="0"/>
    <x v="0"/>
    <n v="40146"/>
    <x v="4"/>
  </r>
  <r>
    <x v="1"/>
    <n v="4180763775"/>
    <x v="0"/>
    <x v="10"/>
    <x v="0"/>
    <x v="0"/>
    <s v="win-qnh-00-007"/>
    <x v="0"/>
    <s v="4180763775(2bbl)"/>
    <x v="1"/>
    <x v="10"/>
    <x v="10"/>
    <x v="0"/>
    <x v="0"/>
    <x v="0"/>
    <x v="0"/>
    <x v="0"/>
    <n v="10"/>
    <x v="0"/>
    <n v="74250"/>
    <n v="742500"/>
    <x v="0"/>
    <x v="0"/>
    <x v="0"/>
    <x v="0"/>
    <n v="59400"/>
    <x v="4"/>
  </r>
  <r>
    <x v="1"/>
    <n v="4180763775"/>
    <x v="0"/>
    <x v="10"/>
    <x v="0"/>
    <x v="0"/>
    <s v="win-qnh-00-007"/>
    <x v="0"/>
    <s v="4180763775(2bbl)"/>
    <x v="1"/>
    <x v="2"/>
    <x v="2"/>
    <x v="0"/>
    <x v="0"/>
    <x v="0"/>
    <x v="0"/>
    <x v="0"/>
    <n v="10"/>
    <x v="0"/>
    <n v="73431"/>
    <n v="734310"/>
    <x v="0"/>
    <x v="0"/>
    <x v="0"/>
    <x v="0"/>
    <n v="58745"/>
    <x v="4"/>
  </r>
  <r>
    <x v="1"/>
    <n v="4180763775"/>
    <x v="0"/>
    <x v="10"/>
    <x v="0"/>
    <x v="0"/>
    <s v="win-qnh-00-007"/>
    <x v="0"/>
    <s v="4180763775(2bbl)"/>
    <x v="1"/>
    <x v="11"/>
    <x v="11"/>
    <x v="0"/>
    <x v="0"/>
    <x v="0"/>
    <x v="0"/>
    <x v="0"/>
    <n v="10"/>
    <x v="0"/>
    <n v="46000"/>
    <n v="460000"/>
    <x v="0"/>
    <x v="0"/>
    <x v="0"/>
    <x v="0"/>
    <n v="36800"/>
    <x v="4"/>
  </r>
  <r>
    <x v="1"/>
    <n v="4180763775"/>
    <x v="0"/>
    <x v="10"/>
    <x v="0"/>
    <x v="0"/>
    <s v="win-qnh-00-007"/>
    <x v="0"/>
    <s v="4180763775(2bbl)"/>
    <x v="1"/>
    <x v="12"/>
    <x v="12"/>
    <x v="0"/>
    <x v="0"/>
    <x v="0"/>
    <x v="0"/>
    <x v="0"/>
    <n v="10"/>
    <x v="0"/>
    <n v="49500"/>
    <n v="495000"/>
    <x v="0"/>
    <x v="0"/>
    <x v="0"/>
    <x v="0"/>
    <n v="39600"/>
    <x v="4"/>
  </r>
  <r>
    <x v="1"/>
    <n v="4180763775"/>
    <x v="0"/>
    <x v="10"/>
    <x v="0"/>
    <x v="0"/>
    <s v="win-qti-00-070"/>
    <x v="0"/>
    <s v="4180763775(2bbl)"/>
    <x v="1"/>
    <x v="13"/>
    <x v="13"/>
    <x v="0"/>
    <x v="0"/>
    <x v="0"/>
    <x v="0"/>
    <x v="0"/>
    <n v="10"/>
    <x v="0"/>
    <n v="50400"/>
    <n v="504000"/>
    <x v="0"/>
    <x v="0"/>
    <x v="0"/>
    <x v="0"/>
    <n v="40320"/>
    <x v="16"/>
  </r>
  <r>
    <x v="1"/>
    <n v="4180763775"/>
    <x v="0"/>
    <x v="10"/>
    <x v="0"/>
    <x v="0"/>
    <s v="win-qti-00-070"/>
    <x v="0"/>
    <s v="4180763775(2bbl)"/>
    <x v="1"/>
    <x v="1"/>
    <x v="1"/>
    <x v="0"/>
    <x v="0"/>
    <x v="0"/>
    <x v="0"/>
    <x v="0"/>
    <n v="9"/>
    <x v="0"/>
    <n v="55595"/>
    <n v="500355"/>
    <x v="0"/>
    <x v="0"/>
    <x v="0"/>
    <x v="0"/>
    <n v="40028"/>
    <x v="16"/>
  </r>
  <r>
    <x v="1"/>
    <n v="4180764166"/>
    <x v="0"/>
    <x v="10"/>
    <x v="0"/>
    <x v="0"/>
    <s v="win-qti-00-070"/>
    <x v="0"/>
    <s v="4180764166(2bv2)"/>
    <x v="1"/>
    <x v="8"/>
    <x v="8"/>
    <x v="0"/>
    <x v="0"/>
    <x v="0"/>
    <x v="0"/>
    <x v="0"/>
    <n v="7"/>
    <x v="0"/>
    <n v="50182"/>
    <n v="351274"/>
    <x v="0"/>
    <x v="0"/>
    <x v="0"/>
    <x v="0"/>
    <n v="28102"/>
    <x v="16"/>
  </r>
  <r>
    <x v="1"/>
    <n v="4180764166"/>
    <x v="0"/>
    <x v="10"/>
    <x v="0"/>
    <x v="0"/>
    <s v="win-qti-00-070"/>
    <x v="0"/>
    <s v="4180764166(2bv2)"/>
    <x v="1"/>
    <x v="1"/>
    <x v="1"/>
    <x v="0"/>
    <x v="0"/>
    <x v="0"/>
    <x v="0"/>
    <x v="0"/>
    <n v="6"/>
    <x v="0"/>
    <n v="55595"/>
    <n v="333570"/>
    <x v="0"/>
    <x v="0"/>
    <x v="0"/>
    <x v="0"/>
    <n v="26686"/>
    <x v="16"/>
  </r>
  <r>
    <x v="1"/>
    <n v="4180764166"/>
    <x v="0"/>
    <x v="10"/>
    <x v="0"/>
    <x v="0"/>
    <s v="win-qti-00-070"/>
    <x v="0"/>
    <s v="4180764166(2bv2)"/>
    <x v="1"/>
    <x v="11"/>
    <x v="11"/>
    <x v="0"/>
    <x v="0"/>
    <x v="0"/>
    <x v="0"/>
    <x v="0"/>
    <n v="10"/>
    <x v="0"/>
    <n v="46000"/>
    <n v="460000"/>
    <x v="0"/>
    <x v="0"/>
    <x v="0"/>
    <x v="0"/>
    <n v="36800"/>
    <x v="16"/>
  </r>
  <r>
    <x v="1"/>
    <n v="4180764166"/>
    <x v="0"/>
    <x v="10"/>
    <x v="0"/>
    <x v="0"/>
    <s v="win-qti-00-070"/>
    <x v="0"/>
    <s v="4180764166(2bv2)"/>
    <x v="1"/>
    <x v="2"/>
    <x v="2"/>
    <x v="0"/>
    <x v="0"/>
    <x v="0"/>
    <x v="0"/>
    <x v="0"/>
    <n v="17"/>
    <x v="0"/>
    <n v="73431"/>
    <n v="1248327"/>
    <x v="0"/>
    <x v="0"/>
    <x v="0"/>
    <x v="0"/>
    <n v="99866"/>
    <x v="16"/>
  </r>
  <r>
    <x v="1"/>
    <n v="4180764166"/>
    <x v="0"/>
    <x v="10"/>
    <x v="0"/>
    <x v="0"/>
    <s v="win-qti-00-070"/>
    <x v="0"/>
    <s v="4180764166(2bv2)"/>
    <x v="1"/>
    <x v="9"/>
    <x v="9"/>
    <x v="0"/>
    <x v="0"/>
    <x v="0"/>
    <x v="0"/>
    <x v="0"/>
    <n v="6"/>
    <x v="0"/>
    <n v="70950"/>
    <n v="425700"/>
    <x v="0"/>
    <x v="0"/>
    <x v="0"/>
    <x v="0"/>
    <n v="34056"/>
    <x v="16"/>
  </r>
  <r>
    <x v="1"/>
    <n v="4180764166"/>
    <x v="0"/>
    <x v="10"/>
    <x v="0"/>
    <x v="0"/>
    <s v="win-qti-00-070"/>
    <x v="0"/>
    <s v="4180764166(2bv2)"/>
    <x v="1"/>
    <x v="0"/>
    <x v="0"/>
    <x v="0"/>
    <x v="0"/>
    <x v="0"/>
    <x v="0"/>
    <x v="0"/>
    <n v="10"/>
    <x v="0"/>
    <n v="111058"/>
    <n v="1110580"/>
    <x v="0"/>
    <x v="0"/>
    <x v="0"/>
    <x v="0"/>
    <n v="88846"/>
    <x v="16"/>
  </r>
  <r>
    <x v="1"/>
    <n v="4180764166"/>
    <x v="0"/>
    <x v="10"/>
    <x v="0"/>
    <x v="0"/>
    <s v="win-qti-00-070"/>
    <x v="0"/>
    <s v="4180764166(2bv2)"/>
    <x v="1"/>
    <x v="10"/>
    <x v="10"/>
    <x v="0"/>
    <x v="0"/>
    <x v="0"/>
    <x v="0"/>
    <x v="0"/>
    <n v="5"/>
    <x v="0"/>
    <n v="74250"/>
    <n v="371250"/>
    <x v="0"/>
    <x v="0"/>
    <x v="0"/>
    <x v="0"/>
    <n v="29700"/>
    <x v="16"/>
  </r>
  <r>
    <x v="3"/>
    <n v="4180865942"/>
    <x v="0"/>
    <x v="10"/>
    <x v="0"/>
    <x v="0"/>
    <s v="win-064"/>
    <x v="0"/>
    <s v="4180865942(4833)"/>
    <x v="1"/>
    <x v="8"/>
    <x v="8"/>
    <x v="0"/>
    <x v="0"/>
    <x v="0"/>
    <x v="0"/>
    <x v="0"/>
    <n v="9"/>
    <x v="0"/>
    <n v="50182"/>
    <n v="451638"/>
    <x v="0"/>
    <x v="0"/>
    <x v="0"/>
    <x v="0"/>
    <n v="36131"/>
    <x v="4"/>
  </r>
  <r>
    <x v="3"/>
    <n v="4180865942"/>
    <x v="0"/>
    <x v="10"/>
    <x v="0"/>
    <x v="0"/>
    <s v="win-064"/>
    <x v="0"/>
    <s v="4180865942(4833)"/>
    <x v="1"/>
    <x v="10"/>
    <x v="10"/>
    <x v="0"/>
    <x v="0"/>
    <x v="0"/>
    <x v="0"/>
    <x v="0"/>
    <n v="3"/>
    <x v="0"/>
    <n v="74250"/>
    <n v="222750"/>
    <x v="0"/>
    <x v="0"/>
    <x v="0"/>
    <x v="0"/>
    <n v="17820"/>
    <x v="4"/>
  </r>
  <r>
    <x v="3"/>
    <n v="4180865942"/>
    <x v="0"/>
    <x v="10"/>
    <x v="0"/>
    <x v="0"/>
    <s v="win-064"/>
    <x v="0"/>
    <s v="4180865942(4833)"/>
    <x v="1"/>
    <x v="1"/>
    <x v="1"/>
    <x v="0"/>
    <x v="0"/>
    <x v="0"/>
    <x v="0"/>
    <x v="0"/>
    <n v="3"/>
    <x v="0"/>
    <n v="55595"/>
    <n v="166785"/>
    <x v="0"/>
    <x v="0"/>
    <x v="0"/>
    <x v="0"/>
    <n v="13343"/>
    <x v="4"/>
  </r>
  <r>
    <x v="3"/>
    <n v="4180865942"/>
    <x v="0"/>
    <x v="10"/>
    <x v="0"/>
    <x v="0"/>
    <s v="win-064"/>
    <x v="0"/>
    <s v="4180865942(4833)"/>
    <x v="1"/>
    <x v="0"/>
    <x v="0"/>
    <x v="0"/>
    <x v="0"/>
    <x v="0"/>
    <x v="0"/>
    <x v="0"/>
    <n v="10"/>
    <x v="0"/>
    <n v="111058"/>
    <n v="1110580"/>
    <x v="0"/>
    <x v="0"/>
    <x v="0"/>
    <x v="0"/>
    <n v="88846"/>
    <x v="4"/>
  </r>
  <r>
    <x v="3"/>
    <n v="4180865942"/>
    <x v="0"/>
    <x v="10"/>
    <x v="0"/>
    <x v="0"/>
    <s v="win-064"/>
    <x v="0"/>
    <s v="4180865942(4833)"/>
    <x v="1"/>
    <x v="9"/>
    <x v="9"/>
    <x v="0"/>
    <x v="0"/>
    <x v="0"/>
    <x v="0"/>
    <x v="0"/>
    <n v="6"/>
    <x v="0"/>
    <n v="70950"/>
    <n v="425700"/>
    <x v="0"/>
    <x v="0"/>
    <x v="0"/>
    <x v="0"/>
    <n v="34056"/>
    <x v="4"/>
  </r>
  <r>
    <x v="3"/>
    <n v="4180865936"/>
    <x v="0"/>
    <x v="10"/>
    <x v="0"/>
    <x v="0"/>
    <s v="win-064"/>
    <x v="0"/>
    <s v="4180865936(4759)"/>
    <x v="1"/>
    <x v="11"/>
    <x v="11"/>
    <x v="0"/>
    <x v="0"/>
    <x v="0"/>
    <x v="0"/>
    <x v="0"/>
    <n v="6"/>
    <x v="0"/>
    <n v="46000"/>
    <n v="276000"/>
    <x v="0"/>
    <x v="0"/>
    <x v="0"/>
    <x v="0"/>
    <n v="22080"/>
    <x v="4"/>
  </r>
  <r>
    <x v="3"/>
    <n v="4180865936"/>
    <x v="0"/>
    <x v="10"/>
    <x v="0"/>
    <x v="0"/>
    <s v="win-064"/>
    <x v="0"/>
    <s v="4180865936(4759)"/>
    <x v="1"/>
    <x v="2"/>
    <x v="2"/>
    <x v="0"/>
    <x v="0"/>
    <x v="0"/>
    <x v="0"/>
    <x v="0"/>
    <n v="3"/>
    <x v="0"/>
    <n v="73431"/>
    <n v="220293"/>
    <x v="0"/>
    <x v="0"/>
    <x v="0"/>
    <x v="0"/>
    <n v="17623"/>
    <x v="4"/>
  </r>
  <r>
    <x v="3"/>
    <n v="4180865936"/>
    <x v="0"/>
    <x v="10"/>
    <x v="0"/>
    <x v="0"/>
    <s v="win-064"/>
    <x v="0"/>
    <s v="4180865936(4759)"/>
    <x v="1"/>
    <x v="9"/>
    <x v="9"/>
    <x v="0"/>
    <x v="0"/>
    <x v="0"/>
    <x v="0"/>
    <x v="0"/>
    <n v="9"/>
    <x v="0"/>
    <n v="70950"/>
    <n v="638550"/>
    <x v="0"/>
    <x v="0"/>
    <x v="0"/>
    <x v="0"/>
    <n v="51084"/>
    <x v="4"/>
  </r>
  <r>
    <x v="3"/>
    <n v="4180865936"/>
    <x v="0"/>
    <x v="10"/>
    <x v="0"/>
    <x v="0"/>
    <s v="win-064"/>
    <x v="0"/>
    <s v="4180865936(4759)"/>
    <x v="1"/>
    <x v="1"/>
    <x v="1"/>
    <x v="0"/>
    <x v="0"/>
    <x v="0"/>
    <x v="0"/>
    <x v="0"/>
    <n v="8"/>
    <x v="0"/>
    <n v="55595"/>
    <n v="444760"/>
    <x v="0"/>
    <x v="0"/>
    <x v="0"/>
    <x v="0"/>
    <n v="35581"/>
    <x v="4"/>
  </r>
  <r>
    <x v="3"/>
    <n v="4180865936"/>
    <x v="0"/>
    <x v="10"/>
    <x v="0"/>
    <x v="0"/>
    <s v="win-064"/>
    <x v="0"/>
    <s v="4180865936(4759)"/>
    <x v="1"/>
    <x v="8"/>
    <x v="8"/>
    <x v="0"/>
    <x v="0"/>
    <x v="0"/>
    <x v="0"/>
    <x v="0"/>
    <n v="5"/>
    <x v="0"/>
    <n v="50182"/>
    <n v="250910"/>
    <x v="0"/>
    <x v="0"/>
    <x v="0"/>
    <x v="0"/>
    <n v="20073"/>
    <x v="4"/>
  </r>
  <r>
    <x v="3"/>
    <n v="4180865936"/>
    <x v="0"/>
    <x v="10"/>
    <x v="0"/>
    <x v="0"/>
    <s v="win-064"/>
    <x v="0"/>
    <s v="4180865936(4759)"/>
    <x v="1"/>
    <x v="0"/>
    <x v="0"/>
    <x v="0"/>
    <x v="0"/>
    <x v="0"/>
    <x v="0"/>
    <x v="0"/>
    <n v="9"/>
    <x v="0"/>
    <n v="111058"/>
    <n v="999522"/>
    <x v="0"/>
    <x v="0"/>
    <x v="0"/>
    <x v="0"/>
    <n v="79962"/>
    <x v="4"/>
  </r>
  <r>
    <x v="3"/>
    <n v="4180866062"/>
    <x v="0"/>
    <x v="10"/>
    <x v="0"/>
    <x v="0"/>
    <s v="win-064"/>
    <x v="0"/>
    <s v="4180866062(5724)"/>
    <x v="1"/>
    <x v="2"/>
    <x v="2"/>
    <x v="0"/>
    <x v="0"/>
    <x v="0"/>
    <x v="0"/>
    <x v="0"/>
    <n v="9"/>
    <x v="0"/>
    <n v="73431"/>
    <n v="660879"/>
    <x v="0"/>
    <x v="0"/>
    <x v="0"/>
    <x v="0"/>
    <n v="52870"/>
    <x v="4"/>
  </r>
  <r>
    <x v="3"/>
    <n v="4180866062"/>
    <x v="0"/>
    <x v="10"/>
    <x v="0"/>
    <x v="0"/>
    <s v="win-064"/>
    <x v="0"/>
    <s v="4180866062(5724)"/>
    <x v="1"/>
    <x v="1"/>
    <x v="1"/>
    <x v="0"/>
    <x v="0"/>
    <x v="0"/>
    <x v="0"/>
    <x v="0"/>
    <n v="3"/>
    <x v="0"/>
    <n v="55595"/>
    <n v="166785"/>
    <x v="0"/>
    <x v="0"/>
    <x v="0"/>
    <x v="0"/>
    <n v="13343"/>
    <x v="4"/>
  </r>
  <r>
    <x v="3"/>
    <n v="4180866062"/>
    <x v="0"/>
    <x v="10"/>
    <x v="0"/>
    <x v="0"/>
    <s v="win-064"/>
    <x v="0"/>
    <s v="4180866062(5724)"/>
    <x v="1"/>
    <x v="11"/>
    <x v="11"/>
    <x v="0"/>
    <x v="0"/>
    <x v="0"/>
    <x v="0"/>
    <x v="0"/>
    <n v="6"/>
    <x v="0"/>
    <n v="46000"/>
    <n v="276000"/>
    <x v="0"/>
    <x v="0"/>
    <x v="0"/>
    <x v="0"/>
    <n v="22080"/>
    <x v="4"/>
  </r>
  <r>
    <x v="3"/>
    <n v="4180866062"/>
    <x v="0"/>
    <x v="10"/>
    <x v="0"/>
    <x v="0"/>
    <s v="win-064"/>
    <x v="0"/>
    <s v="4180866062(5724)"/>
    <x v="1"/>
    <x v="8"/>
    <x v="8"/>
    <x v="0"/>
    <x v="0"/>
    <x v="0"/>
    <x v="0"/>
    <x v="0"/>
    <n v="6"/>
    <x v="0"/>
    <n v="50182"/>
    <n v="301092"/>
    <x v="0"/>
    <x v="0"/>
    <x v="0"/>
    <x v="0"/>
    <n v="24087"/>
    <x v="4"/>
  </r>
  <r>
    <x v="3"/>
    <n v="4180865797"/>
    <x v="0"/>
    <x v="10"/>
    <x v="0"/>
    <x v="0"/>
    <s v="win-hdg-00-006"/>
    <x v="0"/>
    <s v="4180865797(3461)"/>
    <x v="1"/>
    <x v="0"/>
    <x v="0"/>
    <x v="0"/>
    <x v="0"/>
    <x v="0"/>
    <x v="0"/>
    <x v="0"/>
    <n v="6"/>
    <x v="0"/>
    <n v="111058"/>
    <n v="666348"/>
    <x v="0"/>
    <x v="0"/>
    <x v="0"/>
    <x v="0"/>
    <n v="53308"/>
    <x v="4"/>
  </r>
  <r>
    <x v="3"/>
    <n v="4180865797"/>
    <x v="0"/>
    <x v="10"/>
    <x v="0"/>
    <x v="0"/>
    <s v="win-hdg-00-006"/>
    <x v="0"/>
    <s v="4180865797(3461)"/>
    <x v="1"/>
    <x v="2"/>
    <x v="2"/>
    <x v="0"/>
    <x v="0"/>
    <x v="0"/>
    <x v="0"/>
    <x v="0"/>
    <n v="12"/>
    <x v="0"/>
    <n v="73431"/>
    <n v="881172"/>
    <x v="0"/>
    <x v="0"/>
    <x v="0"/>
    <x v="0"/>
    <n v="70494"/>
    <x v="4"/>
  </r>
  <r>
    <x v="3"/>
    <n v="4180865797"/>
    <x v="0"/>
    <x v="10"/>
    <x v="0"/>
    <x v="0"/>
    <s v="win-hdg-00-006"/>
    <x v="0"/>
    <s v="4180865797(3461)"/>
    <x v="1"/>
    <x v="11"/>
    <x v="11"/>
    <x v="0"/>
    <x v="0"/>
    <x v="0"/>
    <x v="0"/>
    <x v="0"/>
    <n v="9"/>
    <x v="0"/>
    <n v="46000"/>
    <n v="414000"/>
    <x v="0"/>
    <x v="0"/>
    <x v="0"/>
    <x v="0"/>
    <n v="33120"/>
    <x v="4"/>
  </r>
  <r>
    <x v="3"/>
    <n v="4180865770"/>
    <x v="0"/>
    <x v="10"/>
    <x v="0"/>
    <x v="0"/>
    <s v="win-hdg-00-006"/>
    <x v="0"/>
    <s v="4180865770(3385)"/>
    <x v="1"/>
    <x v="2"/>
    <x v="2"/>
    <x v="0"/>
    <x v="0"/>
    <x v="0"/>
    <x v="0"/>
    <x v="0"/>
    <n v="15"/>
    <x v="0"/>
    <n v="73431"/>
    <n v="1101465"/>
    <x v="0"/>
    <x v="0"/>
    <x v="0"/>
    <x v="0"/>
    <n v="88117"/>
    <x v="4"/>
  </r>
  <r>
    <x v="3"/>
    <n v="4180865770"/>
    <x v="0"/>
    <x v="10"/>
    <x v="0"/>
    <x v="0"/>
    <s v="win-hdg-00-006"/>
    <x v="0"/>
    <s v="4180865770(3385)"/>
    <x v="1"/>
    <x v="0"/>
    <x v="0"/>
    <x v="0"/>
    <x v="0"/>
    <x v="0"/>
    <x v="0"/>
    <x v="0"/>
    <n v="3"/>
    <x v="0"/>
    <n v="111058"/>
    <n v="333174"/>
    <x v="0"/>
    <x v="0"/>
    <x v="0"/>
    <x v="0"/>
    <n v="26654"/>
    <x v="4"/>
  </r>
  <r>
    <x v="3"/>
    <n v="4180865770"/>
    <x v="0"/>
    <x v="10"/>
    <x v="0"/>
    <x v="0"/>
    <s v="win-hdg-00-006"/>
    <x v="0"/>
    <s v="4180865770(3385)"/>
    <x v="1"/>
    <x v="11"/>
    <x v="11"/>
    <x v="0"/>
    <x v="0"/>
    <x v="0"/>
    <x v="0"/>
    <x v="0"/>
    <n v="3"/>
    <x v="0"/>
    <n v="46000"/>
    <n v="138000"/>
    <x v="0"/>
    <x v="0"/>
    <x v="0"/>
    <x v="0"/>
    <n v="11040"/>
    <x v="4"/>
  </r>
  <r>
    <x v="3"/>
    <n v="4180865841"/>
    <x v="0"/>
    <x v="10"/>
    <x v="0"/>
    <x v="0"/>
    <s v="win-hdg-00-006"/>
    <x v="0"/>
    <s v="4180865841(3681)"/>
    <x v="1"/>
    <x v="2"/>
    <x v="2"/>
    <x v="0"/>
    <x v="0"/>
    <x v="0"/>
    <x v="0"/>
    <x v="0"/>
    <n v="15"/>
    <x v="0"/>
    <n v="73431"/>
    <n v="1101465"/>
    <x v="0"/>
    <x v="0"/>
    <x v="0"/>
    <x v="0"/>
    <n v="88117"/>
    <x v="4"/>
  </r>
  <r>
    <x v="3"/>
    <n v="4180865841"/>
    <x v="0"/>
    <x v="10"/>
    <x v="0"/>
    <x v="0"/>
    <s v="win-hdg-00-006"/>
    <x v="0"/>
    <s v="4180865841(3681)"/>
    <x v="1"/>
    <x v="11"/>
    <x v="11"/>
    <x v="0"/>
    <x v="0"/>
    <x v="0"/>
    <x v="0"/>
    <x v="0"/>
    <n v="6"/>
    <x v="0"/>
    <n v="46000"/>
    <n v="276000"/>
    <x v="0"/>
    <x v="0"/>
    <x v="0"/>
    <x v="0"/>
    <n v="22080"/>
    <x v="4"/>
  </r>
  <r>
    <x v="3"/>
    <n v="4180865721"/>
    <x v="0"/>
    <x v="10"/>
    <x v="0"/>
    <x v="0"/>
    <s v="win-hdg-00-006"/>
    <x v="0"/>
    <s v="4180865721(2aoo)"/>
    <x v="1"/>
    <x v="0"/>
    <x v="0"/>
    <x v="0"/>
    <x v="0"/>
    <x v="0"/>
    <x v="0"/>
    <x v="0"/>
    <n v="6"/>
    <x v="0"/>
    <n v="111058"/>
    <n v="666348"/>
    <x v="0"/>
    <x v="0"/>
    <x v="0"/>
    <x v="0"/>
    <n v="53308"/>
    <x v="4"/>
  </r>
  <r>
    <x v="3"/>
    <n v="4180865721"/>
    <x v="0"/>
    <x v="10"/>
    <x v="0"/>
    <x v="0"/>
    <s v="win-hdg-00-006"/>
    <x v="0"/>
    <s v="4180865721(2aoo)"/>
    <x v="1"/>
    <x v="11"/>
    <x v="11"/>
    <x v="0"/>
    <x v="0"/>
    <x v="0"/>
    <x v="0"/>
    <x v="0"/>
    <n v="9"/>
    <x v="0"/>
    <n v="46000"/>
    <n v="414000"/>
    <x v="0"/>
    <x v="0"/>
    <x v="0"/>
    <x v="0"/>
    <n v="33120"/>
    <x v="4"/>
  </r>
  <r>
    <x v="3"/>
    <n v="4180865721"/>
    <x v="0"/>
    <x v="10"/>
    <x v="0"/>
    <x v="0"/>
    <s v="win-hdg-00-006"/>
    <x v="0"/>
    <s v="4180865721(2aoo)"/>
    <x v="1"/>
    <x v="2"/>
    <x v="2"/>
    <x v="0"/>
    <x v="0"/>
    <x v="0"/>
    <x v="0"/>
    <x v="0"/>
    <n v="6"/>
    <x v="0"/>
    <n v="73431"/>
    <n v="440586"/>
    <x v="0"/>
    <x v="0"/>
    <x v="0"/>
    <x v="0"/>
    <n v="35247"/>
    <x v="4"/>
  </r>
  <r>
    <x v="3"/>
    <n v="4180865799"/>
    <x v="0"/>
    <x v="10"/>
    <x v="0"/>
    <x v="0"/>
    <s v="win-hdg-00-006"/>
    <x v="0"/>
    <s v="4180865799(3480)"/>
    <x v="1"/>
    <x v="0"/>
    <x v="0"/>
    <x v="0"/>
    <x v="0"/>
    <x v="0"/>
    <x v="0"/>
    <x v="0"/>
    <n v="3"/>
    <x v="0"/>
    <n v="111058"/>
    <n v="333174"/>
    <x v="0"/>
    <x v="0"/>
    <x v="0"/>
    <x v="0"/>
    <n v="26654"/>
    <x v="4"/>
  </r>
  <r>
    <x v="3"/>
    <n v="4180865799"/>
    <x v="0"/>
    <x v="10"/>
    <x v="0"/>
    <x v="0"/>
    <s v="win-hdg-00-006"/>
    <x v="0"/>
    <s v="4180865799(3480)"/>
    <x v="1"/>
    <x v="2"/>
    <x v="2"/>
    <x v="0"/>
    <x v="0"/>
    <x v="0"/>
    <x v="0"/>
    <x v="0"/>
    <n v="12"/>
    <x v="0"/>
    <n v="73431"/>
    <n v="881172"/>
    <x v="0"/>
    <x v="0"/>
    <x v="0"/>
    <x v="0"/>
    <n v="70494"/>
    <x v="4"/>
  </r>
  <r>
    <x v="3"/>
    <n v="4180865799"/>
    <x v="0"/>
    <x v="10"/>
    <x v="0"/>
    <x v="0"/>
    <s v="win-hdg-00-006"/>
    <x v="0"/>
    <s v="4180865799(3480)"/>
    <x v="1"/>
    <x v="11"/>
    <x v="11"/>
    <x v="0"/>
    <x v="0"/>
    <x v="0"/>
    <x v="0"/>
    <x v="0"/>
    <n v="18"/>
    <x v="0"/>
    <n v="46000"/>
    <n v="828000"/>
    <x v="0"/>
    <x v="0"/>
    <x v="0"/>
    <x v="0"/>
    <n v="66240"/>
    <x v="4"/>
  </r>
  <r>
    <x v="3"/>
    <n v="4180865843"/>
    <x v="0"/>
    <x v="10"/>
    <x v="0"/>
    <x v="0"/>
    <s v="win-hdg-00-006"/>
    <x v="0"/>
    <s v="4180865843(3712)"/>
    <x v="1"/>
    <x v="2"/>
    <x v="2"/>
    <x v="0"/>
    <x v="0"/>
    <x v="0"/>
    <x v="0"/>
    <x v="0"/>
    <n v="3"/>
    <x v="0"/>
    <n v="73431"/>
    <n v="220293"/>
    <x v="0"/>
    <x v="0"/>
    <x v="0"/>
    <x v="0"/>
    <n v="17623"/>
    <x v="4"/>
  </r>
  <r>
    <x v="3"/>
    <n v="4180865843"/>
    <x v="0"/>
    <x v="10"/>
    <x v="0"/>
    <x v="0"/>
    <s v="win-hdg-00-006"/>
    <x v="0"/>
    <s v="4180865843(3712)"/>
    <x v="1"/>
    <x v="11"/>
    <x v="11"/>
    <x v="0"/>
    <x v="0"/>
    <x v="0"/>
    <x v="0"/>
    <x v="0"/>
    <n v="9"/>
    <x v="0"/>
    <n v="46000"/>
    <n v="414000"/>
    <x v="0"/>
    <x v="0"/>
    <x v="0"/>
    <x v="0"/>
    <n v="33120"/>
    <x v="4"/>
  </r>
  <r>
    <x v="3"/>
    <n v="4180865843"/>
    <x v="0"/>
    <x v="10"/>
    <x v="0"/>
    <x v="0"/>
    <s v="win-hdg-00-006"/>
    <x v="0"/>
    <s v="4180865843(3712)"/>
    <x v="1"/>
    <x v="0"/>
    <x v="0"/>
    <x v="0"/>
    <x v="0"/>
    <x v="0"/>
    <x v="0"/>
    <x v="0"/>
    <n v="6"/>
    <x v="0"/>
    <n v="111058"/>
    <n v="666348"/>
    <x v="0"/>
    <x v="0"/>
    <x v="0"/>
    <x v="0"/>
    <n v="53308"/>
    <x v="4"/>
  </r>
  <r>
    <x v="3"/>
    <n v="4180865818"/>
    <x v="0"/>
    <x v="10"/>
    <x v="0"/>
    <x v="0"/>
    <s v="win-hdg-00-006"/>
    <x v="0"/>
    <s v="4180865818(3527)"/>
    <x v="1"/>
    <x v="0"/>
    <x v="0"/>
    <x v="0"/>
    <x v="0"/>
    <x v="0"/>
    <x v="0"/>
    <x v="0"/>
    <n v="3"/>
    <x v="0"/>
    <n v="111058"/>
    <n v="333174"/>
    <x v="0"/>
    <x v="0"/>
    <x v="0"/>
    <x v="0"/>
    <n v="26654"/>
    <x v="4"/>
  </r>
  <r>
    <x v="3"/>
    <n v="4180865818"/>
    <x v="0"/>
    <x v="10"/>
    <x v="0"/>
    <x v="0"/>
    <s v="win-hdg-00-006"/>
    <x v="0"/>
    <s v="4180865818(3527)"/>
    <x v="1"/>
    <x v="11"/>
    <x v="11"/>
    <x v="0"/>
    <x v="0"/>
    <x v="0"/>
    <x v="0"/>
    <x v="0"/>
    <n v="6"/>
    <x v="0"/>
    <n v="46000"/>
    <n v="276000"/>
    <x v="0"/>
    <x v="0"/>
    <x v="0"/>
    <x v="0"/>
    <n v="22080"/>
    <x v="4"/>
  </r>
  <r>
    <x v="3"/>
    <n v="4180865818"/>
    <x v="0"/>
    <x v="10"/>
    <x v="0"/>
    <x v="0"/>
    <s v="win-hdg-00-006"/>
    <x v="0"/>
    <s v="4180865818(3527)"/>
    <x v="1"/>
    <x v="2"/>
    <x v="2"/>
    <x v="0"/>
    <x v="0"/>
    <x v="0"/>
    <x v="0"/>
    <x v="0"/>
    <n v="9"/>
    <x v="0"/>
    <n v="73431"/>
    <n v="660879"/>
    <x v="0"/>
    <x v="0"/>
    <x v="0"/>
    <x v="0"/>
    <n v="52870"/>
    <x v="4"/>
  </r>
  <r>
    <x v="4"/>
    <n v="4180884351"/>
    <x v="0"/>
    <x v="10"/>
    <x v="0"/>
    <x v="0"/>
    <s v="win-025"/>
    <x v="0"/>
    <s v="4180884351(2aer)"/>
    <x v="1"/>
    <x v="1"/>
    <x v="1"/>
    <x v="0"/>
    <x v="0"/>
    <x v="0"/>
    <x v="0"/>
    <x v="0"/>
    <n v="4"/>
    <x v="0"/>
    <n v="55595"/>
    <n v="222380"/>
    <x v="0"/>
    <x v="0"/>
    <x v="0"/>
    <x v="0"/>
    <n v="17790"/>
    <x v="4"/>
  </r>
  <r>
    <x v="4"/>
    <n v="4180884351"/>
    <x v="0"/>
    <x v="10"/>
    <x v="0"/>
    <x v="0"/>
    <s v="win-025"/>
    <x v="0"/>
    <s v="4180884351(2aer)"/>
    <x v="1"/>
    <x v="8"/>
    <x v="8"/>
    <x v="0"/>
    <x v="0"/>
    <x v="0"/>
    <x v="0"/>
    <x v="0"/>
    <n v="8"/>
    <x v="0"/>
    <n v="50182"/>
    <n v="401456"/>
    <x v="0"/>
    <x v="0"/>
    <x v="0"/>
    <x v="0"/>
    <n v="32116"/>
    <x v="4"/>
  </r>
  <r>
    <x v="4"/>
    <n v="4180884351"/>
    <x v="0"/>
    <x v="10"/>
    <x v="0"/>
    <x v="0"/>
    <s v="win-025"/>
    <x v="0"/>
    <s v="4180884351(2aer)"/>
    <x v="1"/>
    <x v="2"/>
    <x v="2"/>
    <x v="0"/>
    <x v="0"/>
    <x v="0"/>
    <x v="0"/>
    <x v="0"/>
    <n v="11"/>
    <x v="0"/>
    <n v="73431"/>
    <n v="807741"/>
    <x v="0"/>
    <x v="0"/>
    <x v="0"/>
    <x v="0"/>
    <n v="64619"/>
    <x v="4"/>
  </r>
  <r>
    <x v="4"/>
    <n v="4180884351"/>
    <x v="0"/>
    <x v="10"/>
    <x v="0"/>
    <x v="0"/>
    <s v="win-025"/>
    <x v="0"/>
    <s v="4180884351(2aer)"/>
    <x v="1"/>
    <x v="11"/>
    <x v="11"/>
    <x v="0"/>
    <x v="0"/>
    <x v="0"/>
    <x v="0"/>
    <x v="0"/>
    <n v="4"/>
    <x v="0"/>
    <n v="46000"/>
    <n v="184000"/>
    <x v="0"/>
    <x v="0"/>
    <x v="0"/>
    <x v="0"/>
    <n v="14720"/>
    <x v="4"/>
  </r>
  <r>
    <x v="4"/>
    <n v="4180884351"/>
    <x v="0"/>
    <x v="10"/>
    <x v="0"/>
    <x v="0"/>
    <s v="win-025"/>
    <x v="0"/>
    <s v="4180884351(2aer)"/>
    <x v="1"/>
    <x v="0"/>
    <x v="0"/>
    <x v="0"/>
    <x v="0"/>
    <x v="0"/>
    <x v="0"/>
    <x v="0"/>
    <n v="6"/>
    <x v="0"/>
    <n v="111058"/>
    <n v="666348"/>
    <x v="0"/>
    <x v="0"/>
    <x v="0"/>
    <x v="0"/>
    <n v="53308"/>
    <x v="4"/>
  </r>
  <r>
    <x v="4"/>
    <n v="4180885718"/>
    <x v="0"/>
    <x v="10"/>
    <x v="0"/>
    <x v="0"/>
    <s v="win-025"/>
    <x v="0"/>
    <s v="4180885718(6129)"/>
    <x v="1"/>
    <x v="2"/>
    <x v="2"/>
    <x v="0"/>
    <x v="0"/>
    <x v="0"/>
    <x v="0"/>
    <x v="0"/>
    <n v="14"/>
    <x v="0"/>
    <n v="73431"/>
    <n v="1028034"/>
    <x v="0"/>
    <x v="0"/>
    <x v="0"/>
    <x v="0"/>
    <n v="82243"/>
    <x v="4"/>
  </r>
  <r>
    <x v="4"/>
    <n v="4180885718"/>
    <x v="0"/>
    <x v="10"/>
    <x v="0"/>
    <x v="0"/>
    <s v="win-025"/>
    <x v="0"/>
    <s v="4180885718(6129)"/>
    <x v="1"/>
    <x v="8"/>
    <x v="8"/>
    <x v="0"/>
    <x v="0"/>
    <x v="0"/>
    <x v="0"/>
    <x v="0"/>
    <n v="10"/>
    <x v="0"/>
    <n v="50182"/>
    <n v="501820"/>
    <x v="0"/>
    <x v="0"/>
    <x v="0"/>
    <x v="0"/>
    <n v="40146"/>
    <x v="4"/>
  </r>
  <r>
    <x v="4"/>
    <n v="4180885718"/>
    <x v="0"/>
    <x v="10"/>
    <x v="0"/>
    <x v="0"/>
    <s v="win-025"/>
    <x v="0"/>
    <s v="4180885718(6129)"/>
    <x v="1"/>
    <x v="1"/>
    <x v="1"/>
    <x v="0"/>
    <x v="0"/>
    <x v="0"/>
    <x v="0"/>
    <x v="0"/>
    <n v="6"/>
    <x v="0"/>
    <n v="55595"/>
    <n v="333570"/>
    <x v="0"/>
    <x v="0"/>
    <x v="0"/>
    <x v="0"/>
    <n v="26686"/>
    <x v="4"/>
  </r>
  <r>
    <x v="4"/>
    <n v="4180885718"/>
    <x v="0"/>
    <x v="10"/>
    <x v="0"/>
    <x v="0"/>
    <s v="win-025"/>
    <x v="0"/>
    <s v="4180885718(6129)"/>
    <x v="1"/>
    <x v="0"/>
    <x v="0"/>
    <x v="0"/>
    <x v="0"/>
    <x v="0"/>
    <x v="0"/>
    <x v="0"/>
    <n v="6"/>
    <x v="0"/>
    <n v="111058"/>
    <n v="666348"/>
    <x v="0"/>
    <x v="0"/>
    <x v="0"/>
    <x v="0"/>
    <n v="53308"/>
    <x v="4"/>
  </r>
  <r>
    <x v="4"/>
    <n v="4180885718"/>
    <x v="0"/>
    <x v="10"/>
    <x v="0"/>
    <x v="0"/>
    <s v="win-025"/>
    <x v="0"/>
    <s v="4180885718(6129)"/>
    <x v="1"/>
    <x v="11"/>
    <x v="11"/>
    <x v="0"/>
    <x v="0"/>
    <x v="0"/>
    <x v="0"/>
    <x v="0"/>
    <n v="6"/>
    <x v="0"/>
    <n v="46000"/>
    <n v="276000"/>
    <x v="0"/>
    <x v="0"/>
    <x v="0"/>
    <x v="0"/>
    <n v="22080"/>
    <x v="4"/>
  </r>
  <r>
    <x v="4"/>
    <n v="4180886018"/>
    <x v="0"/>
    <x v="10"/>
    <x v="0"/>
    <x v="0"/>
    <s v="win-025"/>
    <x v="0"/>
    <s v="4180886018(6525)"/>
    <x v="1"/>
    <x v="1"/>
    <x v="1"/>
    <x v="0"/>
    <x v="0"/>
    <x v="0"/>
    <x v="0"/>
    <x v="0"/>
    <n v="6"/>
    <x v="0"/>
    <n v="55595"/>
    <n v="333570"/>
    <x v="0"/>
    <x v="0"/>
    <x v="0"/>
    <x v="0"/>
    <n v="26686"/>
    <x v="4"/>
  </r>
  <r>
    <x v="4"/>
    <n v="4180886018"/>
    <x v="0"/>
    <x v="10"/>
    <x v="0"/>
    <x v="0"/>
    <s v="win-025"/>
    <x v="0"/>
    <s v="4180886018(6525)"/>
    <x v="1"/>
    <x v="8"/>
    <x v="8"/>
    <x v="0"/>
    <x v="0"/>
    <x v="0"/>
    <x v="0"/>
    <x v="0"/>
    <n v="10"/>
    <x v="0"/>
    <n v="50182"/>
    <n v="501820"/>
    <x v="0"/>
    <x v="0"/>
    <x v="0"/>
    <x v="0"/>
    <n v="40146"/>
    <x v="4"/>
  </r>
  <r>
    <x v="4"/>
    <n v="4180886018"/>
    <x v="0"/>
    <x v="10"/>
    <x v="0"/>
    <x v="0"/>
    <s v="win-025"/>
    <x v="0"/>
    <s v="4180886018(6525)"/>
    <x v="1"/>
    <x v="0"/>
    <x v="0"/>
    <x v="0"/>
    <x v="0"/>
    <x v="0"/>
    <x v="0"/>
    <x v="0"/>
    <n v="6"/>
    <x v="0"/>
    <n v="111058"/>
    <n v="666348"/>
    <x v="0"/>
    <x v="0"/>
    <x v="0"/>
    <x v="0"/>
    <n v="53308"/>
    <x v="4"/>
  </r>
  <r>
    <x v="4"/>
    <n v="4180886018"/>
    <x v="0"/>
    <x v="10"/>
    <x v="0"/>
    <x v="0"/>
    <s v="win-025"/>
    <x v="0"/>
    <s v="4180886018(6525)"/>
    <x v="1"/>
    <x v="2"/>
    <x v="2"/>
    <x v="0"/>
    <x v="0"/>
    <x v="0"/>
    <x v="0"/>
    <x v="0"/>
    <n v="14"/>
    <x v="0"/>
    <n v="73431"/>
    <n v="1028034"/>
    <x v="0"/>
    <x v="0"/>
    <x v="0"/>
    <x v="0"/>
    <n v="82243"/>
    <x v="4"/>
  </r>
  <r>
    <x v="4"/>
    <n v="4180886018"/>
    <x v="0"/>
    <x v="10"/>
    <x v="0"/>
    <x v="0"/>
    <s v="win-025"/>
    <x v="0"/>
    <s v="4180886018(6525)"/>
    <x v="1"/>
    <x v="11"/>
    <x v="11"/>
    <x v="0"/>
    <x v="0"/>
    <x v="0"/>
    <x v="0"/>
    <x v="0"/>
    <n v="6"/>
    <x v="0"/>
    <n v="46000"/>
    <n v="276000"/>
    <x v="0"/>
    <x v="0"/>
    <x v="0"/>
    <x v="0"/>
    <n v="22080"/>
    <x v="4"/>
  </r>
  <r>
    <x v="4"/>
    <n v="4180885054"/>
    <x v="0"/>
    <x v="10"/>
    <x v="0"/>
    <x v="0"/>
    <s v="win-025"/>
    <x v="0"/>
    <s v="4180885054(4998)"/>
    <x v="1"/>
    <x v="1"/>
    <x v="1"/>
    <x v="0"/>
    <x v="0"/>
    <x v="0"/>
    <x v="0"/>
    <x v="0"/>
    <n v="7"/>
    <x v="0"/>
    <n v="55595"/>
    <n v="389165"/>
    <x v="0"/>
    <x v="0"/>
    <x v="0"/>
    <x v="0"/>
    <n v="31133"/>
    <x v="4"/>
  </r>
  <r>
    <x v="4"/>
    <n v="4180885054"/>
    <x v="0"/>
    <x v="10"/>
    <x v="0"/>
    <x v="0"/>
    <s v="win-025"/>
    <x v="0"/>
    <s v="4180885054(4998)"/>
    <x v="1"/>
    <x v="8"/>
    <x v="8"/>
    <x v="0"/>
    <x v="0"/>
    <x v="0"/>
    <x v="0"/>
    <x v="0"/>
    <n v="9"/>
    <x v="0"/>
    <n v="50182"/>
    <n v="451638"/>
    <x v="0"/>
    <x v="0"/>
    <x v="0"/>
    <x v="0"/>
    <n v="36131"/>
    <x v="4"/>
  </r>
  <r>
    <x v="4"/>
    <n v="4180885054"/>
    <x v="0"/>
    <x v="10"/>
    <x v="0"/>
    <x v="0"/>
    <s v="win-025"/>
    <x v="0"/>
    <s v="4180885054(4998)"/>
    <x v="1"/>
    <x v="2"/>
    <x v="2"/>
    <x v="0"/>
    <x v="0"/>
    <x v="0"/>
    <x v="0"/>
    <x v="0"/>
    <n v="26"/>
    <x v="0"/>
    <n v="73431"/>
    <n v="1909206"/>
    <x v="0"/>
    <x v="0"/>
    <x v="0"/>
    <x v="0"/>
    <n v="152736"/>
    <x v="4"/>
  </r>
  <r>
    <x v="4"/>
    <n v="4180885054"/>
    <x v="0"/>
    <x v="10"/>
    <x v="0"/>
    <x v="0"/>
    <s v="win-025"/>
    <x v="0"/>
    <s v="4180885054(4998)"/>
    <x v="1"/>
    <x v="11"/>
    <x v="11"/>
    <x v="0"/>
    <x v="0"/>
    <x v="0"/>
    <x v="0"/>
    <x v="0"/>
    <n v="7"/>
    <x v="0"/>
    <n v="46000"/>
    <n v="322000"/>
    <x v="0"/>
    <x v="0"/>
    <x v="0"/>
    <x v="0"/>
    <n v="25760"/>
    <x v="4"/>
  </r>
  <r>
    <x v="4"/>
    <n v="4180885054"/>
    <x v="0"/>
    <x v="10"/>
    <x v="0"/>
    <x v="0"/>
    <s v="win-025"/>
    <x v="0"/>
    <s v="4180885054(4998)"/>
    <x v="1"/>
    <x v="0"/>
    <x v="0"/>
    <x v="0"/>
    <x v="0"/>
    <x v="0"/>
    <x v="0"/>
    <x v="0"/>
    <n v="7"/>
    <x v="0"/>
    <n v="111058"/>
    <n v="777406"/>
    <x v="0"/>
    <x v="0"/>
    <x v="0"/>
    <x v="0"/>
    <n v="62192"/>
    <x v="4"/>
  </r>
  <r>
    <x v="3"/>
    <n v="4180866003"/>
    <x v="0"/>
    <x v="10"/>
    <x v="0"/>
    <x v="0"/>
    <s v="win-056"/>
    <x v="0"/>
    <s v="4180866003(5638)"/>
    <x v="1"/>
    <x v="0"/>
    <x v="0"/>
    <x v="0"/>
    <x v="0"/>
    <x v="0"/>
    <x v="0"/>
    <x v="0"/>
    <n v="12"/>
    <x v="0"/>
    <n v="111058"/>
    <n v="1332696"/>
    <x v="0"/>
    <x v="0"/>
    <x v="0"/>
    <x v="0"/>
    <n v="106616"/>
    <x v="4"/>
  </r>
  <r>
    <x v="3"/>
    <n v="4180866003"/>
    <x v="0"/>
    <x v="10"/>
    <x v="0"/>
    <x v="0"/>
    <s v="win-056"/>
    <x v="0"/>
    <s v="4180866003(5638)"/>
    <x v="1"/>
    <x v="2"/>
    <x v="2"/>
    <x v="0"/>
    <x v="0"/>
    <x v="0"/>
    <x v="0"/>
    <x v="0"/>
    <n v="6"/>
    <x v="0"/>
    <n v="73431"/>
    <n v="440586"/>
    <x v="0"/>
    <x v="0"/>
    <x v="0"/>
    <x v="0"/>
    <n v="35247"/>
    <x v="4"/>
  </r>
  <r>
    <x v="3"/>
    <n v="4180866003"/>
    <x v="0"/>
    <x v="10"/>
    <x v="0"/>
    <x v="0"/>
    <s v="win-056"/>
    <x v="0"/>
    <s v="4180866003(5638)"/>
    <x v="1"/>
    <x v="11"/>
    <x v="11"/>
    <x v="0"/>
    <x v="0"/>
    <x v="0"/>
    <x v="0"/>
    <x v="0"/>
    <n v="6"/>
    <x v="0"/>
    <n v="46000"/>
    <n v="276000"/>
    <x v="0"/>
    <x v="0"/>
    <x v="0"/>
    <x v="0"/>
    <n v="22080"/>
    <x v="4"/>
  </r>
  <r>
    <x v="4"/>
    <n v="4180884995"/>
    <x v="0"/>
    <x v="10"/>
    <x v="0"/>
    <x v="0"/>
    <s v="win-056"/>
    <x v="0"/>
    <s v="4180884995(4914)"/>
    <x v="1"/>
    <x v="1"/>
    <x v="1"/>
    <x v="0"/>
    <x v="0"/>
    <x v="0"/>
    <x v="0"/>
    <x v="0"/>
    <n v="6"/>
    <x v="0"/>
    <n v="55595"/>
    <n v="333570"/>
    <x v="0"/>
    <x v="0"/>
    <x v="0"/>
    <x v="0"/>
    <n v="26686"/>
    <x v="4"/>
  </r>
  <r>
    <x v="4"/>
    <n v="4180884995"/>
    <x v="0"/>
    <x v="10"/>
    <x v="0"/>
    <x v="0"/>
    <s v="win-056"/>
    <x v="0"/>
    <s v="4180884995(4914)"/>
    <x v="1"/>
    <x v="8"/>
    <x v="8"/>
    <x v="0"/>
    <x v="0"/>
    <x v="0"/>
    <x v="0"/>
    <x v="0"/>
    <n v="4"/>
    <x v="0"/>
    <n v="50182"/>
    <n v="200728"/>
    <x v="0"/>
    <x v="0"/>
    <x v="0"/>
    <x v="0"/>
    <n v="16058"/>
    <x v="4"/>
  </r>
  <r>
    <x v="4"/>
    <n v="4180884995"/>
    <x v="0"/>
    <x v="10"/>
    <x v="0"/>
    <x v="0"/>
    <s v="win-056"/>
    <x v="0"/>
    <s v="4180884995(4914)"/>
    <x v="1"/>
    <x v="2"/>
    <x v="2"/>
    <x v="0"/>
    <x v="0"/>
    <x v="0"/>
    <x v="0"/>
    <x v="0"/>
    <n v="9"/>
    <x v="0"/>
    <n v="73431"/>
    <n v="660879"/>
    <x v="0"/>
    <x v="0"/>
    <x v="0"/>
    <x v="0"/>
    <n v="52870"/>
    <x v="4"/>
  </r>
  <r>
    <x v="4"/>
    <n v="4180884995"/>
    <x v="0"/>
    <x v="10"/>
    <x v="0"/>
    <x v="0"/>
    <s v="win-056"/>
    <x v="0"/>
    <s v="4180884995(4914)"/>
    <x v="1"/>
    <x v="11"/>
    <x v="11"/>
    <x v="0"/>
    <x v="0"/>
    <x v="0"/>
    <x v="0"/>
    <x v="0"/>
    <n v="5"/>
    <x v="0"/>
    <n v="46000"/>
    <n v="230000"/>
    <x v="0"/>
    <x v="0"/>
    <x v="0"/>
    <x v="0"/>
    <n v="18400"/>
    <x v="4"/>
  </r>
  <r>
    <x v="4"/>
    <n v="4180884995"/>
    <x v="0"/>
    <x v="10"/>
    <x v="0"/>
    <x v="0"/>
    <s v="win-056"/>
    <x v="0"/>
    <s v="4180884995(4914)"/>
    <x v="1"/>
    <x v="0"/>
    <x v="0"/>
    <x v="0"/>
    <x v="0"/>
    <x v="0"/>
    <x v="0"/>
    <x v="0"/>
    <n v="6"/>
    <x v="0"/>
    <n v="111058"/>
    <n v="666348"/>
    <x v="0"/>
    <x v="0"/>
    <x v="0"/>
    <x v="0"/>
    <n v="53308"/>
    <x v="4"/>
  </r>
  <r>
    <x v="4"/>
    <n v="4180884163"/>
    <x v="0"/>
    <x v="10"/>
    <x v="0"/>
    <x v="0"/>
    <s v="win-056"/>
    <x v="0"/>
    <s v="4180884163(2a73)"/>
    <x v="1"/>
    <x v="0"/>
    <x v="0"/>
    <x v="0"/>
    <x v="0"/>
    <x v="0"/>
    <x v="0"/>
    <x v="0"/>
    <n v="9"/>
    <x v="0"/>
    <n v="111058"/>
    <n v="999522"/>
    <x v="0"/>
    <x v="0"/>
    <x v="0"/>
    <x v="0"/>
    <n v="79962"/>
    <x v="4"/>
  </r>
  <r>
    <x v="4"/>
    <n v="4180884163"/>
    <x v="0"/>
    <x v="10"/>
    <x v="0"/>
    <x v="0"/>
    <s v="win-056"/>
    <x v="0"/>
    <s v="4180884163(2a73)"/>
    <x v="1"/>
    <x v="11"/>
    <x v="11"/>
    <x v="0"/>
    <x v="0"/>
    <x v="0"/>
    <x v="0"/>
    <x v="0"/>
    <n v="11"/>
    <x v="0"/>
    <n v="46000"/>
    <n v="506000"/>
    <x v="0"/>
    <x v="0"/>
    <x v="0"/>
    <x v="0"/>
    <n v="40480"/>
    <x v="4"/>
  </r>
  <r>
    <x v="4"/>
    <n v="4180884163"/>
    <x v="0"/>
    <x v="10"/>
    <x v="0"/>
    <x v="0"/>
    <s v="win-056"/>
    <x v="0"/>
    <s v="4180884163(2a73)"/>
    <x v="1"/>
    <x v="2"/>
    <x v="2"/>
    <x v="0"/>
    <x v="0"/>
    <x v="0"/>
    <x v="0"/>
    <x v="0"/>
    <n v="50"/>
    <x v="0"/>
    <n v="73431"/>
    <n v="3671550"/>
    <x v="0"/>
    <x v="0"/>
    <x v="0"/>
    <x v="0"/>
    <n v="293724"/>
    <x v="4"/>
  </r>
  <r>
    <x v="4"/>
    <n v="4180884163"/>
    <x v="0"/>
    <x v="10"/>
    <x v="0"/>
    <x v="0"/>
    <s v="win-056"/>
    <x v="0"/>
    <s v="4180884163(2a73)"/>
    <x v="1"/>
    <x v="8"/>
    <x v="8"/>
    <x v="0"/>
    <x v="0"/>
    <x v="0"/>
    <x v="0"/>
    <x v="0"/>
    <n v="18"/>
    <x v="0"/>
    <n v="50182"/>
    <n v="903276"/>
    <x v="0"/>
    <x v="0"/>
    <x v="0"/>
    <x v="0"/>
    <n v="72262"/>
    <x v="4"/>
  </r>
  <r>
    <x v="4"/>
    <n v="4180884163"/>
    <x v="0"/>
    <x v="10"/>
    <x v="0"/>
    <x v="0"/>
    <s v="win-056"/>
    <x v="0"/>
    <s v="4180884163(2a73)"/>
    <x v="1"/>
    <x v="1"/>
    <x v="1"/>
    <x v="0"/>
    <x v="0"/>
    <x v="0"/>
    <x v="0"/>
    <x v="0"/>
    <n v="4"/>
    <x v="0"/>
    <n v="55595"/>
    <n v="222380"/>
    <x v="0"/>
    <x v="0"/>
    <x v="0"/>
    <x v="0"/>
    <n v="17790"/>
    <x v="4"/>
  </r>
  <r>
    <x v="4"/>
    <n v="4180884561"/>
    <x v="0"/>
    <x v="10"/>
    <x v="0"/>
    <x v="0"/>
    <s v="win-056"/>
    <x v="0"/>
    <s v="4180884561(2azz)"/>
    <x v="1"/>
    <x v="8"/>
    <x v="8"/>
    <x v="0"/>
    <x v="0"/>
    <x v="0"/>
    <x v="0"/>
    <x v="0"/>
    <n v="12"/>
    <x v="0"/>
    <n v="50182"/>
    <n v="602184"/>
    <x v="0"/>
    <x v="0"/>
    <x v="0"/>
    <x v="0"/>
    <n v="48175"/>
    <x v="4"/>
  </r>
  <r>
    <x v="4"/>
    <n v="4180884561"/>
    <x v="0"/>
    <x v="10"/>
    <x v="0"/>
    <x v="0"/>
    <s v="win-056"/>
    <x v="0"/>
    <s v="4180884561(2azz)"/>
    <x v="1"/>
    <x v="2"/>
    <x v="2"/>
    <x v="0"/>
    <x v="0"/>
    <x v="0"/>
    <x v="0"/>
    <x v="0"/>
    <n v="4"/>
    <x v="0"/>
    <n v="73431"/>
    <n v="293724"/>
    <x v="0"/>
    <x v="0"/>
    <x v="0"/>
    <x v="0"/>
    <n v="23498"/>
    <x v="4"/>
  </r>
  <r>
    <x v="4"/>
    <n v="4180884561"/>
    <x v="0"/>
    <x v="10"/>
    <x v="0"/>
    <x v="0"/>
    <s v="win-056"/>
    <x v="0"/>
    <s v="4180884561(2azz)"/>
    <x v="1"/>
    <x v="11"/>
    <x v="11"/>
    <x v="0"/>
    <x v="0"/>
    <x v="0"/>
    <x v="0"/>
    <x v="0"/>
    <n v="10"/>
    <x v="0"/>
    <n v="46000"/>
    <n v="460000"/>
    <x v="0"/>
    <x v="0"/>
    <x v="0"/>
    <x v="0"/>
    <n v="36800"/>
    <x v="4"/>
  </r>
  <r>
    <x v="4"/>
    <n v="4180884561"/>
    <x v="0"/>
    <x v="10"/>
    <x v="0"/>
    <x v="0"/>
    <s v="win-056"/>
    <x v="0"/>
    <s v="4180884561(2azz)"/>
    <x v="1"/>
    <x v="0"/>
    <x v="0"/>
    <x v="0"/>
    <x v="0"/>
    <x v="0"/>
    <x v="0"/>
    <x v="0"/>
    <n v="4"/>
    <x v="0"/>
    <n v="111058"/>
    <n v="444232"/>
    <x v="0"/>
    <x v="0"/>
    <x v="0"/>
    <x v="0"/>
    <n v="35539"/>
    <x v="4"/>
  </r>
  <r>
    <x v="4"/>
    <n v="4180884561"/>
    <x v="0"/>
    <x v="10"/>
    <x v="0"/>
    <x v="0"/>
    <s v="win-056"/>
    <x v="0"/>
    <s v="4180884561(2azz)"/>
    <x v="1"/>
    <x v="1"/>
    <x v="1"/>
    <x v="0"/>
    <x v="0"/>
    <x v="0"/>
    <x v="0"/>
    <x v="0"/>
    <n v="5"/>
    <x v="0"/>
    <n v="55595"/>
    <n v="277975"/>
    <x v="0"/>
    <x v="0"/>
    <x v="0"/>
    <x v="0"/>
    <n v="22238"/>
    <x v="4"/>
  </r>
  <r>
    <x v="4"/>
    <n v="4180886173"/>
    <x v="0"/>
    <x v="10"/>
    <x v="0"/>
    <x v="0"/>
    <s v="win-056"/>
    <x v="0"/>
    <s v="4180886173(6808)"/>
    <x v="1"/>
    <x v="0"/>
    <x v="0"/>
    <x v="0"/>
    <x v="0"/>
    <x v="0"/>
    <x v="0"/>
    <x v="0"/>
    <n v="6"/>
    <x v="0"/>
    <n v="111058"/>
    <n v="666348"/>
    <x v="0"/>
    <x v="0"/>
    <x v="0"/>
    <x v="0"/>
    <n v="53308"/>
    <x v="4"/>
  </r>
  <r>
    <x v="4"/>
    <n v="4180886173"/>
    <x v="0"/>
    <x v="10"/>
    <x v="0"/>
    <x v="0"/>
    <s v="win-056"/>
    <x v="0"/>
    <s v="4180886173(6808)"/>
    <x v="1"/>
    <x v="11"/>
    <x v="11"/>
    <x v="0"/>
    <x v="0"/>
    <x v="0"/>
    <x v="0"/>
    <x v="0"/>
    <n v="6"/>
    <x v="0"/>
    <n v="46000"/>
    <n v="276000"/>
    <x v="0"/>
    <x v="0"/>
    <x v="0"/>
    <x v="0"/>
    <n v="22080"/>
    <x v="4"/>
  </r>
  <r>
    <x v="4"/>
    <n v="4180886173"/>
    <x v="0"/>
    <x v="10"/>
    <x v="0"/>
    <x v="0"/>
    <s v="win-056"/>
    <x v="0"/>
    <s v="4180886173(6808)"/>
    <x v="1"/>
    <x v="2"/>
    <x v="2"/>
    <x v="0"/>
    <x v="0"/>
    <x v="0"/>
    <x v="0"/>
    <x v="0"/>
    <n v="14"/>
    <x v="0"/>
    <n v="73431"/>
    <n v="1028034"/>
    <x v="0"/>
    <x v="0"/>
    <x v="0"/>
    <x v="0"/>
    <n v="82243"/>
    <x v="4"/>
  </r>
  <r>
    <x v="4"/>
    <n v="4180886173"/>
    <x v="0"/>
    <x v="10"/>
    <x v="0"/>
    <x v="0"/>
    <s v="win-056"/>
    <x v="0"/>
    <s v="4180886173(6808)"/>
    <x v="1"/>
    <x v="8"/>
    <x v="8"/>
    <x v="0"/>
    <x v="0"/>
    <x v="0"/>
    <x v="0"/>
    <x v="0"/>
    <n v="10"/>
    <x v="0"/>
    <n v="50182"/>
    <n v="501820"/>
    <x v="0"/>
    <x v="0"/>
    <x v="0"/>
    <x v="0"/>
    <n v="40146"/>
    <x v="4"/>
  </r>
  <r>
    <x v="4"/>
    <n v="4180886173"/>
    <x v="0"/>
    <x v="10"/>
    <x v="0"/>
    <x v="0"/>
    <s v="win-056"/>
    <x v="0"/>
    <s v="4180886173(6808)"/>
    <x v="1"/>
    <x v="1"/>
    <x v="1"/>
    <x v="0"/>
    <x v="0"/>
    <x v="0"/>
    <x v="0"/>
    <x v="0"/>
    <n v="6"/>
    <x v="0"/>
    <n v="55595"/>
    <n v="333570"/>
    <x v="0"/>
    <x v="0"/>
    <x v="0"/>
    <x v="0"/>
    <n v="26686"/>
    <x v="4"/>
  </r>
  <r>
    <x v="8"/>
    <n v="4181117526"/>
    <x v="0"/>
    <x v="10"/>
    <x v="0"/>
    <x v="0"/>
    <s v="win-065"/>
    <x v="0"/>
    <s v="4181117526(6937)"/>
    <x v="1"/>
    <x v="8"/>
    <x v="8"/>
    <x v="0"/>
    <x v="0"/>
    <x v="0"/>
    <x v="0"/>
    <x v="0"/>
    <n v="6"/>
    <x v="0"/>
    <n v="50182"/>
    <n v="301092"/>
    <x v="0"/>
    <x v="0"/>
    <x v="0"/>
    <x v="0"/>
    <n v="24087"/>
    <x v="4"/>
  </r>
  <r>
    <x v="8"/>
    <n v="4181117526"/>
    <x v="0"/>
    <x v="10"/>
    <x v="0"/>
    <x v="0"/>
    <s v="win-065"/>
    <x v="0"/>
    <s v="4181117526(6937)"/>
    <x v="1"/>
    <x v="2"/>
    <x v="2"/>
    <x v="0"/>
    <x v="0"/>
    <x v="0"/>
    <x v="0"/>
    <x v="0"/>
    <n v="12"/>
    <x v="0"/>
    <n v="73431"/>
    <n v="881172"/>
    <x v="0"/>
    <x v="0"/>
    <x v="0"/>
    <x v="0"/>
    <n v="70494"/>
    <x v="4"/>
  </r>
  <r>
    <x v="8"/>
    <n v="4181117526"/>
    <x v="0"/>
    <x v="10"/>
    <x v="0"/>
    <x v="0"/>
    <s v="win-065"/>
    <x v="0"/>
    <s v="4181117526(6937)"/>
    <x v="1"/>
    <x v="0"/>
    <x v="0"/>
    <x v="0"/>
    <x v="0"/>
    <x v="0"/>
    <x v="0"/>
    <x v="0"/>
    <n v="3"/>
    <x v="0"/>
    <n v="111058"/>
    <n v="333174"/>
    <x v="0"/>
    <x v="0"/>
    <x v="0"/>
    <x v="0"/>
    <n v="26654"/>
    <x v="4"/>
  </r>
  <r>
    <x v="8"/>
    <n v="4181117512"/>
    <x v="0"/>
    <x v="10"/>
    <x v="0"/>
    <x v="0"/>
    <s v="win-065"/>
    <x v="0"/>
    <s v="4181117512(6861)"/>
    <x v="1"/>
    <x v="2"/>
    <x v="2"/>
    <x v="0"/>
    <x v="0"/>
    <x v="0"/>
    <x v="0"/>
    <x v="0"/>
    <n v="9"/>
    <x v="0"/>
    <n v="73431"/>
    <n v="660879"/>
    <x v="0"/>
    <x v="0"/>
    <x v="0"/>
    <x v="0"/>
    <n v="52870"/>
    <x v="4"/>
  </r>
  <r>
    <x v="8"/>
    <n v="4181117512"/>
    <x v="0"/>
    <x v="10"/>
    <x v="0"/>
    <x v="0"/>
    <s v="win-065"/>
    <x v="0"/>
    <s v="4181117512(6861)"/>
    <x v="1"/>
    <x v="11"/>
    <x v="11"/>
    <x v="0"/>
    <x v="0"/>
    <x v="0"/>
    <x v="0"/>
    <x v="0"/>
    <n v="6"/>
    <x v="0"/>
    <n v="46000"/>
    <n v="276000"/>
    <x v="0"/>
    <x v="0"/>
    <x v="0"/>
    <x v="0"/>
    <n v="22080"/>
    <x v="4"/>
  </r>
  <r>
    <x v="8"/>
    <n v="4181117512"/>
    <x v="0"/>
    <x v="10"/>
    <x v="0"/>
    <x v="0"/>
    <s v="win-065"/>
    <x v="0"/>
    <s v="4181117512(6861)"/>
    <x v="1"/>
    <x v="8"/>
    <x v="8"/>
    <x v="0"/>
    <x v="0"/>
    <x v="0"/>
    <x v="0"/>
    <x v="0"/>
    <n v="3"/>
    <x v="0"/>
    <n v="50182"/>
    <n v="150546"/>
    <x v="0"/>
    <x v="0"/>
    <x v="0"/>
    <x v="0"/>
    <n v="12044"/>
    <x v="4"/>
  </r>
  <r>
    <x v="8"/>
    <n v="4181117512"/>
    <x v="0"/>
    <x v="10"/>
    <x v="0"/>
    <x v="0"/>
    <s v="win-065"/>
    <x v="0"/>
    <s v="4181117512(6861)"/>
    <x v="1"/>
    <x v="0"/>
    <x v="0"/>
    <x v="0"/>
    <x v="0"/>
    <x v="0"/>
    <x v="0"/>
    <x v="0"/>
    <n v="9"/>
    <x v="0"/>
    <n v="111058"/>
    <n v="999522"/>
    <x v="0"/>
    <x v="0"/>
    <x v="0"/>
    <x v="0"/>
    <n v="79962"/>
    <x v="4"/>
  </r>
  <r>
    <x v="10"/>
    <n v="4181246672"/>
    <x v="0"/>
    <x v="10"/>
    <x v="0"/>
    <x v="0"/>
    <s v="win-065"/>
    <x v="0"/>
    <s v="4181246672(4703)"/>
    <x v="1"/>
    <x v="0"/>
    <x v="0"/>
    <x v="0"/>
    <x v="0"/>
    <x v="0"/>
    <x v="0"/>
    <x v="0"/>
    <n v="5"/>
    <x v="0"/>
    <n v="111058"/>
    <n v="555290"/>
    <x v="0"/>
    <x v="0"/>
    <x v="0"/>
    <x v="0"/>
    <n v="44423"/>
    <x v="4"/>
  </r>
  <r>
    <x v="10"/>
    <n v="4181246672"/>
    <x v="0"/>
    <x v="10"/>
    <x v="0"/>
    <x v="0"/>
    <s v="win-065"/>
    <x v="0"/>
    <s v="4181246672(4703)"/>
    <x v="1"/>
    <x v="1"/>
    <x v="1"/>
    <x v="0"/>
    <x v="0"/>
    <x v="0"/>
    <x v="0"/>
    <x v="0"/>
    <n v="10"/>
    <x v="0"/>
    <n v="55595"/>
    <n v="555950"/>
    <x v="0"/>
    <x v="0"/>
    <x v="0"/>
    <x v="0"/>
    <n v="44476"/>
    <x v="4"/>
  </r>
  <r>
    <x v="10"/>
    <n v="4181246672"/>
    <x v="0"/>
    <x v="10"/>
    <x v="0"/>
    <x v="0"/>
    <s v="win-065"/>
    <x v="0"/>
    <s v="4181246672(4703)"/>
    <x v="1"/>
    <x v="8"/>
    <x v="8"/>
    <x v="0"/>
    <x v="0"/>
    <x v="0"/>
    <x v="0"/>
    <x v="0"/>
    <n v="10"/>
    <x v="0"/>
    <n v="50182"/>
    <n v="501820"/>
    <x v="0"/>
    <x v="0"/>
    <x v="0"/>
    <x v="0"/>
    <n v="40146"/>
    <x v="4"/>
  </r>
  <r>
    <x v="3"/>
    <n v="4180865915"/>
    <x v="0"/>
    <x v="10"/>
    <x v="0"/>
    <x v="0"/>
    <s v="win-065"/>
    <x v="0"/>
    <s v="4180865915(4703)"/>
    <x v="1"/>
    <x v="2"/>
    <x v="2"/>
    <x v="0"/>
    <x v="0"/>
    <x v="0"/>
    <x v="0"/>
    <x v="0"/>
    <n v="18"/>
    <x v="0"/>
    <n v="73431"/>
    <n v="1321758"/>
    <x v="0"/>
    <x v="0"/>
    <x v="0"/>
    <x v="0"/>
    <n v="105741"/>
    <x v="4"/>
  </r>
  <r>
    <x v="3"/>
    <n v="4180865915"/>
    <x v="0"/>
    <x v="10"/>
    <x v="0"/>
    <x v="0"/>
    <s v="win-065"/>
    <x v="0"/>
    <s v="4180865915(4703)"/>
    <x v="1"/>
    <x v="0"/>
    <x v="0"/>
    <x v="0"/>
    <x v="0"/>
    <x v="0"/>
    <x v="0"/>
    <x v="0"/>
    <n v="3"/>
    <x v="0"/>
    <n v="111058"/>
    <n v="333174"/>
    <x v="0"/>
    <x v="0"/>
    <x v="0"/>
    <x v="0"/>
    <n v="26654"/>
    <x v="4"/>
  </r>
  <r>
    <x v="3"/>
    <n v="4180865915"/>
    <x v="0"/>
    <x v="10"/>
    <x v="0"/>
    <x v="0"/>
    <s v="win-065"/>
    <x v="0"/>
    <s v="4180865915(4703)"/>
    <x v="1"/>
    <x v="9"/>
    <x v="9"/>
    <x v="0"/>
    <x v="0"/>
    <x v="0"/>
    <x v="0"/>
    <x v="0"/>
    <n v="3"/>
    <x v="0"/>
    <n v="70950"/>
    <n v="212850"/>
    <x v="0"/>
    <x v="0"/>
    <x v="0"/>
    <x v="0"/>
    <n v="17028"/>
    <x v="4"/>
  </r>
  <r>
    <x v="3"/>
    <n v="4180865915"/>
    <x v="0"/>
    <x v="10"/>
    <x v="0"/>
    <x v="0"/>
    <s v="win-065"/>
    <x v="0"/>
    <s v="4180865915(4703)"/>
    <x v="1"/>
    <x v="11"/>
    <x v="11"/>
    <x v="0"/>
    <x v="0"/>
    <x v="0"/>
    <x v="0"/>
    <x v="0"/>
    <n v="12"/>
    <x v="0"/>
    <n v="46000"/>
    <n v="552000"/>
    <x v="0"/>
    <x v="0"/>
    <x v="0"/>
    <x v="0"/>
    <n v="44160"/>
    <x v="4"/>
  </r>
  <r>
    <x v="3"/>
    <n v="4180865723"/>
    <x v="0"/>
    <x v="10"/>
    <x v="0"/>
    <x v="0"/>
    <s v="win-065"/>
    <x v="0"/>
    <s v="4180865723(2art)"/>
    <x v="1"/>
    <x v="1"/>
    <x v="1"/>
    <x v="0"/>
    <x v="0"/>
    <x v="0"/>
    <x v="0"/>
    <x v="0"/>
    <n v="5"/>
    <x v="0"/>
    <n v="55595"/>
    <n v="277975"/>
    <x v="0"/>
    <x v="0"/>
    <x v="0"/>
    <x v="0"/>
    <n v="22238"/>
    <x v="4"/>
  </r>
  <r>
    <x v="3"/>
    <n v="4180865723"/>
    <x v="0"/>
    <x v="10"/>
    <x v="0"/>
    <x v="0"/>
    <s v="win-065"/>
    <x v="0"/>
    <s v="4180865723(2art)"/>
    <x v="1"/>
    <x v="2"/>
    <x v="2"/>
    <x v="0"/>
    <x v="0"/>
    <x v="0"/>
    <x v="0"/>
    <x v="0"/>
    <n v="10"/>
    <x v="0"/>
    <n v="73431"/>
    <n v="734310"/>
    <x v="0"/>
    <x v="0"/>
    <x v="0"/>
    <x v="0"/>
    <n v="58745"/>
    <x v="4"/>
  </r>
  <r>
    <x v="3"/>
    <n v="4180865723"/>
    <x v="0"/>
    <x v="10"/>
    <x v="0"/>
    <x v="0"/>
    <s v="win-065"/>
    <x v="0"/>
    <s v="4180865723(2art)"/>
    <x v="1"/>
    <x v="0"/>
    <x v="0"/>
    <x v="0"/>
    <x v="0"/>
    <x v="0"/>
    <x v="0"/>
    <x v="0"/>
    <n v="5"/>
    <x v="0"/>
    <n v="111058"/>
    <n v="555290"/>
    <x v="0"/>
    <x v="0"/>
    <x v="0"/>
    <x v="0"/>
    <n v="44423"/>
    <x v="4"/>
  </r>
  <r>
    <x v="3"/>
    <n v="4180865723"/>
    <x v="0"/>
    <x v="10"/>
    <x v="0"/>
    <x v="0"/>
    <s v="win-065"/>
    <x v="0"/>
    <s v="4180865723(2art)"/>
    <x v="1"/>
    <x v="8"/>
    <x v="8"/>
    <x v="0"/>
    <x v="0"/>
    <x v="0"/>
    <x v="0"/>
    <x v="0"/>
    <n v="5"/>
    <x v="0"/>
    <n v="50182"/>
    <n v="250910"/>
    <x v="0"/>
    <x v="0"/>
    <x v="0"/>
    <x v="0"/>
    <n v="20073"/>
    <x v="4"/>
  </r>
  <r>
    <x v="3"/>
    <n v="4180865723"/>
    <x v="0"/>
    <x v="10"/>
    <x v="0"/>
    <x v="0"/>
    <s v="win-065"/>
    <x v="0"/>
    <s v="4180865723(2art)"/>
    <x v="1"/>
    <x v="9"/>
    <x v="9"/>
    <x v="0"/>
    <x v="0"/>
    <x v="0"/>
    <x v="0"/>
    <x v="0"/>
    <n v="5"/>
    <x v="0"/>
    <n v="70950"/>
    <n v="354750"/>
    <x v="0"/>
    <x v="0"/>
    <x v="0"/>
    <x v="0"/>
    <n v="28380"/>
    <x v="4"/>
  </r>
  <r>
    <x v="8"/>
    <n v="4181117511"/>
    <x v="0"/>
    <x v="10"/>
    <x v="0"/>
    <x v="0"/>
    <s v="win-065"/>
    <x v="0"/>
    <s v="4181117511(6853)"/>
    <x v="1"/>
    <x v="8"/>
    <x v="8"/>
    <x v="0"/>
    <x v="0"/>
    <x v="0"/>
    <x v="0"/>
    <x v="0"/>
    <n v="3"/>
    <x v="0"/>
    <n v="50182"/>
    <n v="150546"/>
    <x v="0"/>
    <x v="0"/>
    <x v="0"/>
    <x v="0"/>
    <n v="12044"/>
    <x v="4"/>
  </r>
  <r>
    <x v="8"/>
    <n v="4181117511"/>
    <x v="0"/>
    <x v="10"/>
    <x v="0"/>
    <x v="0"/>
    <s v="win-065"/>
    <x v="0"/>
    <s v="4181117511(6853)"/>
    <x v="1"/>
    <x v="2"/>
    <x v="2"/>
    <x v="0"/>
    <x v="0"/>
    <x v="0"/>
    <x v="0"/>
    <x v="0"/>
    <n v="9"/>
    <x v="0"/>
    <n v="73431"/>
    <n v="660879"/>
    <x v="0"/>
    <x v="0"/>
    <x v="0"/>
    <x v="0"/>
    <n v="52870"/>
    <x v="4"/>
  </r>
  <r>
    <x v="8"/>
    <n v="4181117511"/>
    <x v="0"/>
    <x v="10"/>
    <x v="0"/>
    <x v="0"/>
    <s v="win-065"/>
    <x v="0"/>
    <s v="4181117511(6853)"/>
    <x v="1"/>
    <x v="11"/>
    <x v="11"/>
    <x v="0"/>
    <x v="0"/>
    <x v="0"/>
    <x v="0"/>
    <x v="0"/>
    <n v="6"/>
    <x v="0"/>
    <n v="46000"/>
    <n v="276000"/>
    <x v="0"/>
    <x v="0"/>
    <x v="0"/>
    <x v="0"/>
    <n v="22080"/>
    <x v="4"/>
  </r>
  <r>
    <x v="8"/>
    <n v="4181117511"/>
    <x v="0"/>
    <x v="10"/>
    <x v="0"/>
    <x v="0"/>
    <s v="win-065"/>
    <x v="0"/>
    <s v="4181117511(6853)"/>
    <x v="1"/>
    <x v="10"/>
    <x v="10"/>
    <x v="0"/>
    <x v="0"/>
    <x v="0"/>
    <x v="0"/>
    <x v="0"/>
    <n v="3"/>
    <x v="0"/>
    <n v="74250"/>
    <n v="222750"/>
    <x v="0"/>
    <x v="0"/>
    <x v="0"/>
    <x v="0"/>
    <n v="17820"/>
    <x v="4"/>
  </r>
  <r>
    <x v="8"/>
    <n v="4181117511"/>
    <x v="0"/>
    <x v="10"/>
    <x v="0"/>
    <x v="0"/>
    <s v="win-065"/>
    <x v="0"/>
    <s v="4181117511(6853)"/>
    <x v="1"/>
    <x v="1"/>
    <x v="1"/>
    <x v="0"/>
    <x v="0"/>
    <x v="0"/>
    <x v="0"/>
    <x v="0"/>
    <n v="3"/>
    <x v="0"/>
    <n v="55595"/>
    <n v="166785"/>
    <x v="0"/>
    <x v="0"/>
    <x v="0"/>
    <x v="0"/>
    <n v="13343"/>
    <x v="4"/>
  </r>
  <r>
    <x v="8"/>
    <n v="4181117511"/>
    <x v="0"/>
    <x v="10"/>
    <x v="0"/>
    <x v="0"/>
    <s v="win-065"/>
    <x v="0"/>
    <s v="4181117511(6853)"/>
    <x v="1"/>
    <x v="0"/>
    <x v="0"/>
    <x v="0"/>
    <x v="0"/>
    <x v="0"/>
    <x v="0"/>
    <x v="0"/>
    <n v="9"/>
    <x v="0"/>
    <n v="111058"/>
    <n v="999522"/>
    <x v="0"/>
    <x v="0"/>
    <x v="0"/>
    <x v="0"/>
    <n v="79962"/>
    <x v="4"/>
  </r>
  <r>
    <x v="8"/>
    <n v="4181117481"/>
    <x v="0"/>
    <x v="10"/>
    <x v="0"/>
    <x v="0"/>
    <s v="win-065"/>
    <x v="0"/>
    <s v="4181117481(5670)"/>
    <x v="1"/>
    <x v="8"/>
    <x v="8"/>
    <x v="0"/>
    <x v="0"/>
    <x v="0"/>
    <x v="0"/>
    <x v="0"/>
    <n v="3"/>
    <x v="0"/>
    <n v="50182"/>
    <n v="150546"/>
    <x v="0"/>
    <x v="0"/>
    <x v="0"/>
    <x v="0"/>
    <n v="12044"/>
    <x v="4"/>
  </r>
  <r>
    <x v="8"/>
    <n v="4181117481"/>
    <x v="0"/>
    <x v="10"/>
    <x v="0"/>
    <x v="0"/>
    <s v="win-065"/>
    <x v="0"/>
    <s v="4181117481(5670)"/>
    <x v="1"/>
    <x v="11"/>
    <x v="11"/>
    <x v="0"/>
    <x v="0"/>
    <x v="0"/>
    <x v="0"/>
    <x v="0"/>
    <n v="3"/>
    <x v="0"/>
    <n v="46000"/>
    <n v="138000"/>
    <x v="0"/>
    <x v="0"/>
    <x v="0"/>
    <x v="0"/>
    <n v="11040"/>
    <x v="4"/>
  </r>
  <r>
    <x v="8"/>
    <n v="4181117481"/>
    <x v="0"/>
    <x v="10"/>
    <x v="0"/>
    <x v="0"/>
    <s v="win-065"/>
    <x v="0"/>
    <s v="4181117481(5670)"/>
    <x v="1"/>
    <x v="2"/>
    <x v="2"/>
    <x v="0"/>
    <x v="0"/>
    <x v="0"/>
    <x v="0"/>
    <x v="0"/>
    <n v="9"/>
    <x v="0"/>
    <n v="73431"/>
    <n v="660879"/>
    <x v="0"/>
    <x v="0"/>
    <x v="0"/>
    <x v="0"/>
    <n v="52870"/>
    <x v="4"/>
  </r>
  <r>
    <x v="8"/>
    <n v="4181117481"/>
    <x v="0"/>
    <x v="10"/>
    <x v="0"/>
    <x v="0"/>
    <s v="win-065"/>
    <x v="0"/>
    <s v="4181117481(5670)"/>
    <x v="1"/>
    <x v="0"/>
    <x v="0"/>
    <x v="0"/>
    <x v="0"/>
    <x v="0"/>
    <x v="0"/>
    <x v="0"/>
    <n v="9"/>
    <x v="0"/>
    <n v="111058"/>
    <n v="999522"/>
    <x v="0"/>
    <x v="0"/>
    <x v="0"/>
    <x v="0"/>
    <n v="79962"/>
    <x v="4"/>
  </r>
  <r>
    <x v="8"/>
    <n v="4181117481"/>
    <x v="0"/>
    <x v="10"/>
    <x v="0"/>
    <x v="0"/>
    <s v="win-065"/>
    <x v="0"/>
    <s v="4181117481(5670)"/>
    <x v="1"/>
    <x v="1"/>
    <x v="1"/>
    <x v="0"/>
    <x v="0"/>
    <x v="0"/>
    <x v="0"/>
    <x v="0"/>
    <n v="3"/>
    <x v="0"/>
    <n v="55595"/>
    <n v="166785"/>
    <x v="0"/>
    <x v="0"/>
    <x v="0"/>
    <x v="0"/>
    <n v="13343"/>
    <x v="4"/>
  </r>
  <r>
    <x v="8"/>
    <n v="4181117481"/>
    <x v="0"/>
    <x v="10"/>
    <x v="0"/>
    <x v="0"/>
    <s v="win-065"/>
    <x v="0"/>
    <s v="4181117481(5670)"/>
    <x v="1"/>
    <x v="10"/>
    <x v="10"/>
    <x v="0"/>
    <x v="0"/>
    <x v="0"/>
    <x v="0"/>
    <x v="0"/>
    <n v="3"/>
    <x v="0"/>
    <n v="74250"/>
    <n v="222750"/>
    <x v="0"/>
    <x v="0"/>
    <x v="0"/>
    <x v="0"/>
    <n v="17820"/>
    <x v="4"/>
  </r>
  <r>
    <x v="8"/>
    <n v="4181117489"/>
    <x v="0"/>
    <x v="10"/>
    <x v="0"/>
    <x v="0"/>
    <s v="win-065"/>
    <x v="0"/>
    <s v="4181117489(5992)"/>
    <x v="1"/>
    <x v="1"/>
    <x v="1"/>
    <x v="0"/>
    <x v="0"/>
    <x v="0"/>
    <x v="0"/>
    <x v="0"/>
    <n v="3"/>
    <x v="0"/>
    <n v="55595"/>
    <n v="166785"/>
    <x v="0"/>
    <x v="0"/>
    <x v="0"/>
    <x v="0"/>
    <n v="13343"/>
    <x v="4"/>
  </r>
  <r>
    <x v="8"/>
    <n v="4181117489"/>
    <x v="0"/>
    <x v="10"/>
    <x v="0"/>
    <x v="0"/>
    <s v="win-065"/>
    <x v="0"/>
    <s v="4181117489(5992)"/>
    <x v="1"/>
    <x v="11"/>
    <x v="11"/>
    <x v="0"/>
    <x v="0"/>
    <x v="0"/>
    <x v="0"/>
    <x v="0"/>
    <n v="6"/>
    <x v="0"/>
    <n v="46000"/>
    <n v="276000"/>
    <x v="0"/>
    <x v="0"/>
    <x v="0"/>
    <x v="0"/>
    <n v="22080"/>
    <x v="4"/>
  </r>
  <r>
    <x v="8"/>
    <n v="4181117489"/>
    <x v="0"/>
    <x v="10"/>
    <x v="0"/>
    <x v="0"/>
    <s v="win-065"/>
    <x v="0"/>
    <s v="4181117489(5992)"/>
    <x v="1"/>
    <x v="10"/>
    <x v="10"/>
    <x v="0"/>
    <x v="0"/>
    <x v="0"/>
    <x v="0"/>
    <x v="0"/>
    <n v="3"/>
    <x v="0"/>
    <n v="74250"/>
    <n v="222750"/>
    <x v="0"/>
    <x v="0"/>
    <x v="0"/>
    <x v="0"/>
    <n v="17820"/>
    <x v="4"/>
  </r>
  <r>
    <x v="8"/>
    <n v="4181117489"/>
    <x v="0"/>
    <x v="10"/>
    <x v="0"/>
    <x v="0"/>
    <s v="win-065"/>
    <x v="0"/>
    <s v="4181117489(5992)"/>
    <x v="1"/>
    <x v="2"/>
    <x v="2"/>
    <x v="0"/>
    <x v="0"/>
    <x v="0"/>
    <x v="0"/>
    <x v="0"/>
    <n v="9"/>
    <x v="0"/>
    <n v="73431"/>
    <n v="660879"/>
    <x v="0"/>
    <x v="0"/>
    <x v="0"/>
    <x v="0"/>
    <n v="52870"/>
    <x v="4"/>
  </r>
  <r>
    <x v="8"/>
    <n v="4181117489"/>
    <x v="0"/>
    <x v="10"/>
    <x v="0"/>
    <x v="0"/>
    <s v="win-065"/>
    <x v="0"/>
    <s v="4181117489(5992)"/>
    <x v="1"/>
    <x v="0"/>
    <x v="0"/>
    <x v="0"/>
    <x v="0"/>
    <x v="0"/>
    <x v="0"/>
    <x v="0"/>
    <n v="9"/>
    <x v="0"/>
    <n v="111058"/>
    <n v="999522"/>
    <x v="0"/>
    <x v="0"/>
    <x v="0"/>
    <x v="0"/>
    <n v="79962"/>
    <x v="4"/>
  </r>
  <r>
    <x v="4"/>
    <n v="4180884659"/>
    <x v="0"/>
    <x v="10"/>
    <x v="0"/>
    <x v="0"/>
    <s v="win-nbh-00-001"/>
    <x v="0"/>
    <s v="4180884659(2bm5)"/>
    <x v="1"/>
    <x v="11"/>
    <x v="11"/>
    <x v="0"/>
    <x v="0"/>
    <x v="0"/>
    <x v="0"/>
    <x v="0"/>
    <n v="20"/>
    <x v="0"/>
    <n v="46000"/>
    <n v="920000"/>
    <x v="0"/>
    <x v="0"/>
    <x v="0"/>
    <x v="0"/>
    <n v="73600"/>
    <x v="4"/>
  </r>
  <r>
    <x v="4"/>
    <n v="4180884659"/>
    <x v="0"/>
    <x v="10"/>
    <x v="0"/>
    <x v="0"/>
    <s v="win-nbh-00-001"/>
    <x v="0"/>
    <s v="4180884659(2bm5)"/>
    <x v="1"/>
    <x v="2"/>
    <x v="2"/>
    <x v="0"/>
    <x v="0"/>
    <x v="0"/>
    <x v="0"/>
    <x v="0"/>
    <n v="14"/>
    <x v="0"/>
    <n v="73431"/>
    <n v="1028034"/>
    <x v="0"/>
    <x v="0"/>
    <x v="0"/>
    <x v="0"/>
    <n v="82243"/>
    <x v="4"/>
  </r>
  <r>
    <x v="4"/>
    <n v="4180884659"/>
    <x v="0"/>
    <x v="10"/>
    <x v="0"/>
    <x v="0"/>
    <s v="win-nbh-00-001"/>
    <x v="0"/>
    <s v="4180884659(2bm5)"/>
    <x v="1"/>
    <x v="8"/>
    <x v="8"/>
    <x v="0"/>
    <x v="0"/>
    <x v="0"/>
    <x v="0"/>
    <x v="0"/>
    <n v="9"/>
    <x v="0"/>
    <n v="50182"/>
    <n v="451638"/>
    <x v="0"/>
    <x v="0"/>
    <x v="0"/>
    <x v="0"/>
    <n v="36131"/>
    <x v="4"/>
  </r>
  <r>
    <x v="4"/>
    <n v="4180884659"/>
    <x v="0"/>
    <x v="10"/>
    <x v="0"/>
    <x v="0"/>
    <s v="win-nbh-00-001"/>
    <x v="0"/>
    <s v="4180884659(2bm5)"/>
    <x v="1"/>
    <x v="1"/>
    <x v="1"/>
    <x v="0"/>
    <x v="0"/>
    <x v="0"/>
    <x v="0"/>
    <x v="0"/>
    <n v="8"/>
    <x v="0"/>
    <n v="55595"/>
    <n v="444760"/>
    <x v="0"/>
    <x v="0"/>
    <x v="0"/>
    <x v="0"/>
    <n v="35581"/>
    <x v="4"/>
  </r>
  <r>
    <x v="3"/>
    <n v="4180866156"/>
    <x v="0"/>
    <x v="10"/>
    <x v="0"/>
    <x v="0"/>
    <s v="win-nbh-00-001"/>
    <x v="0"/>
    <s v="4180866156(6579)"/>
    <x v="1"/>
    <x v="8"/>
    <x v="8"/>
    <x v="0"/>
    <x v="0"/>
    <x v="0"/>
    <x v="0"/>
    <x v="0"/>
    <n v="3"/>
    <x v="0"/>
    <n v="50182"/>
    <n v="150546"/>
    <x v="0"/>
    <x v="0"/>
    <x v="0"/>
    <x v="0"/>
    <n v="12044"/>
    <x v="4"/>
  </r>
  <r>
    <x v="3"/>
    <n v="4180866156"/>
    <x v="0"/>
    <x v="10"/>
    <x v="0"/>
    <x v="0"/>
    <s v="win-nbh-00-001"/>
    <x v="0"/>
    <s v="4180866156(6579)"/>
    <x v="1"/>
    <x v="0"/>
    <x v="0"/>
    <x v="0"/>
    <x v="0"/>
    <x v="0"/>
    <x v="0"/>
    <x v="0"/>
    <n v="3"/>
    <x v="0"/>
    <n v="111058"/>
    <n v="333174"/>
    <x v="0"/>
    <x v="0"/>
    <x v="0"/>
    <x v="0"/>
    <n v="26654"/>
    <x v="4"/>
  </r>
  <r>
    <x v="3"/>
    <n v="4180866156"/>
    <x v="0"/>
    <x v="10"/>
    <x v="0"/>
    <x v="0"/>
    <s v="win-nbh-00-001"/>
    <x v="0"/>
    <s v="4180866156(6579)"/>
    <x v="1"/>
    <x v="1"/>
    <x v="1"/>
    <x v="0"/>
    <x v="0"/>
    <x v="0"/>
    <x v="0"/>
    <x v="0"/>
    <n v="3"/>
    <x v="0"/>
    <n v="55595"/>
    <n v="166785"/>
    <x v="0"/>
    <x v="0"/>
    <x v="0"/>
    <x v="0"/>
    <n v="13343"/>
    <x v="4"/>
  </r>
  <r>
    <x v="3"/>
    <n v="4180866156"/>
    <x v="0"/>
    <x v="10"/>
    <x v="0"/>
    <x v="0"/>
    <s v="win-nbh-00-001"/>
    <x v="0"/>
    <s v="4180866156(6579)"/>
    <x v="1"/>
    <x v="9"/>
    <x v="9"/>
    <x v="0"/>
    <x v="0"/>
    <x v="0"/>
    <x v="0"/>
    <x v="0"/>
    <n v="5"/>
    <x v="0"/>
    <n v="70950"/>
    <n v="354750"/>
    <x v="0"/>
    <x v="0"/>
    <x v="0"/>
    <x v="0"/>
    <n v="28380"/>
    <x v="4"/>
  </r>
  <r>
    <x v="3"/>
    <n v="4180866156"/>
    <x v="0"/>
    <x v="10"/>
    <x v="0"/>
    <x v="0"/>
    <s v="win-nbh-00-001"/>
    <x v="0"/>
    <s v="4180866156(6579)"/>
    <x v="1"/>
    <x v="11"/>
    <x v="11"/>
    <x v="0"/>
    <x v="0"/>
    <x v="0"/>
    <x v="0"/>
    <x v="0"/>
    <n v="6"/>
    <x v="0"/>
    <n v="46000"/>
    <n v="276000"/>
    <x v="0"/>
    <x v="0"/>
    <x v="0"/>
    <x v="0"/>
    <n v="22080"/>
    <x v="4"/>
  </r>
  <r>
    <x v="3"/>
    <n v="4180866156"/>
    <x v="0"/>
    <x v="10"/>
    <x v="0"/>
    <x v="0"/>
    <s v="win-nbh-00-001"/>
    <x v="0"/>
    <s v="4180866156(6579)"/>
    <x v="1"/>
    <x v="2"/>
    <x v="2"/>
    <x v="0"/>
    <x v="0"/>
    <x v="0"/>
    <x v="0"/>
    <x v="0"/>
    <n v="10"/>
    <x v="0"/>
    <n v="73431"/>
    <n v="734310"/>
    <x v="0"/>
    <x v="0"/>
    <x v="0"/>
    <x v="0"/>
    <n v="58745"/>
    <x v="4"/>
  </r>
  <r>
    <x v="3"/>
    <n v="4180865922"/>
    <x v="0"/>
    <x v="10"/>
    <x v="0"/>
    <x v="0"/>
    <s v="win-nbh-00-001"/>
    <x v="0"/>
    <s v="4180865922(4738)"/>
    <x v="1"/>
    <x v="8"/>
    <x v="8"/>
    <x v="0"/>
    <x v="0"/>
    <x v="0"/>
    <x v="0"/>
    <x v="0"/>
    <n v="6"/>
    <x v="0"/>
    <n v="50182"/>
    <n v="301092"/>
    <x v="0"/>
    <x v="0"/>
    <x v="0"/>
    <x v="0"/>
    <n v="24087"/>
    <x v="4"/>
  </r>
  <r>
    <x v="3"/>
    <n v="4180865922"/>
    <x v="0"/>
    <x v="10"/>
    <x v="0"/>
    <x v="0"/>
    <s v="win-nbh-00-001"/>
    <x v="0"/>
    <s v="4180865922(4738)"/>
    <x v="1"/>
    <x v="0"/>
    <x v="0"/>
    <x v="0"/>
    <x v="0"/>
    <x v="0"/>
    <x v="0"/>
    <x v="0"/>
    <n v="6"/>
    <x v="0"/>
    <n v="111058"/>
    <n v="666348"/>
    <x v="0"/>
    <x v="0"/>
    <x v="0"/>
    <x v="0"/>
    <n v="53308"/>
    <x v="4"/>
  </r>
  <r>
    <x v="3"/>
    <n v="4180865922"/>
    <x v="0"/>
    <x v="10"/>
    <x v="0"/>
    <x v="0"/>
    <s v="win-nbh-00-001"/>
    <x v="0"/>
    <s v="4180865922(4738)"/>
    <x v="1"/>
    <x v="2"/>
    <x v="2"/>
    <x v="0"/>
    <x v="0"/>
    <x v="0"/>
    <x v="0"/>
    <x v="0"/>
    <n v="15"/>
    <x v="0"/>
    <n v="73431"/>
    <n v="1101465"/>
    <x v="0"/>
    <x v="0"/>
    <x v="0"/>
    <x v="0"/>
    <n v="88117"/>
    <x v="4"/>
  </r>
  <r>
    <x v="3"/>
    <n v="4180865922"/>
    <x v="0"/>
    <x v="10"/>
    <x v="0"/>
    <x v="0"/>
    <s v="win-nbh-00-001"/>
    <x v="0"/>
    <s v="4180865922(4738)"/>
    <x v="1"/>
    <x v="1"/>
    <x v="1"/>
    <x v="0"/>
    <x v="0"/>
    <x v="0"/>
    <x v="0"/>
    <x v="0"/>
    <n v="9"/>
    <x v="0"/>
    <n v="55595"/>
    <n v="500355"/>
    <x v="0"/>
    <x v="0"/>
    <x v="0"/>
    <x v="0"/>
    <n v="40028"/>
    <x v="4"/>
  </r>
  <r>
    <x v="3"/>
    <n v="4180865922"/>
    <x v="0"/>
    <x v="10"/>
    <x v="0"/>
    <x v="0"/>
    <s v="win-nbh-00-001"/>
    <x v="0"/>
    <s v="4180865922(4738)"/>
    <x v="1"/>
    <x v="10"/>
    <x v="10"/>
    <x v="0"/>
    <x v="0"/>
    <x v="0"/>
    <x v="0"/>
    <x v="0"/>
    <n v="3"/>
    <x v="0"/>
    <n v="74250"/>
    <n v="222750"/>
    <x v="0"/>
    <x v="0"/>
    <x v="0"/>
    <x v="0"/>
    <n v="17820"/>
    <x v="4"/>
  </r>
  <r>
    <x v="3"/>
    <n v="4180865922"/>
    <x v="0"/>
    <x v="10"/>
    <x v="0"/>
    <x v="0"/>
    <s v="win-nbh-00-001"/>
    <x v="0"/>
    <s v="4180865922(4738)"/>
    <x v="1"/>
    <x v="11"/>
    <x v="11"/>
    <x v="0"/>
    <x v="0"/>
    <x v="0"/>
    <x v="0"/>
    <x v="0"/>
    <n v="15"/>
    <x v="0"/>
    <n v="46000"/>
    <n v="690000"/>
    <x v="0"/>
    <x v="0"/>
    <x v="0"/>
    <x v="0"/>
    <n v="55200"/>
    <x v="4"/>
  </r>
  <r>
    <x v="3"/>
    <n v="4180865922"/>
    <x v="0"/>
    <x v="10"/>
    <x v="0"/>
    <x v="0"/>
    <s v="win-nbh-00-001"/>
    <x v="0"/>
    <s v="4180865922(4738)"/>
    <x v="1"/>
    <x v="9"/>
    <x v="9"/>
    <x v="0"/>
    <x v="0"/>
    <x v="0"/>
    <x v="0"/>
    <x v="0"/>
    <n v="6"/>
    <x v="0"/>
    <n v="70950"/>
    <n v="425700"/>
    <x v="0"/>
    <x v="0"/>
    <x v="0"/>
    <x v="0"/>
    <n v="34056"/>
    <x v="4"/>
  </r>
  <r>
    <x v="3"/>
    <n v="4180865768"/>
    <x v="0"/>
    <x v="10"/>
    <x v="0"/>
    <x v="0"/>
    <s v="win-044"/>
    <x v="0"/>
    <s v="4180865768(3363)"/>
    <x v="1"/>
    <x v="8"/>
    <x v="8"/>
    <x v="0"/>
    <x v="0"/>
    <x v="0"/>
    <x v="0"/>
    <x v="0"/>
    <n v="6"/>
    <x v="0"/>
    <n v="50182"/>
    <n v="301092"/>
    <x v="0"/>
    <x v="0"/>
    <x v="0"/>
    <x v="0"/>
    <n v="24087"/>
    <x v="4"/>
  </r>
  <r>
    <x v="3"/>
    <n v="4180865768"/>
    <x v="0"/>
    <x v="10"/>
    <x v="0"/>
    <x v="0"/>
    <s v="win-044"/>
    <x v="0"/>
    <s v="4180865768(3363)"/>
    <x v="1"/>
    <x v="0"/>
    <x v="0"/>
    <x v="0"/>
    <x v="0"/>
    <x v="0"/>
    <x v="0"/>
    <x v="0"/>
    <n v="8"/>
    <x v="0"/>
    <n v="111058"/>
    <n v="888464"/>
    <x v="0"/>
    <x v="0"/>
    <x v="0"/>
    <x v="0"/>
    <n v="71077"/>
    <x v="4"/>
  </r>
  <r>
    <x v="3"/>
    <n v="4180865768"/>
    <x v="0"/>
    <x v="10"/>
    <x v="0"/>
    <x v="0"/>
    <s v="win-044"/>
    <x v="0"/>
    <s v="4180865768(3363)"/>
    <x v="1"/>
    <x v="1"/>
    <x v="1"/>
    <x v="0"/>
    <x v="0"/>
    <x v="0"/>
    <x v="0"/>
    <x v="0"/>
    <n v="3"/>
    <x v="0"/>
    <n v="55595"/>
    <n v="166785"/>
    <x v="0"/>
    <x v="0"/>
    <x v="0"/>
    <x v="0"/>
    <n v="13343"/>
    <x v="4"/>
  </r>
  <r>
    <x v="3"/>
    <n v="4180865768"/>
    <x v="0"/>
    <x v="10"/>
    <x v="0"/>
    <x v="0"/>
    <s v="win-044"/>
    <x v="0"/>
    <s v="4180865768(3363)"/>
    <x v="1"/>
    <x v="2"/>
    <x v="2"/>
    <x v="0"/>
    <x v="0"/>
    <x v="0"/>
    <x v="0"/>
    <x v="0"/>
    <n v="10"/>
    <x v="0"/>
    <n v="73431"/>
    <n v="734310"/>
    <x v="0"/>
    <x v="0"/>
    <x v="0"/>
    <x v="0"/>
    <n v="58745"/>
    <x v="4"/>
  </r>
  <r>
    <x v="3"/>
    <n v="4180865768"/>
    <x v="0"/>
    <x v="10"/>
    <x v="0"/>
    <x v="0"/>
    <s v="win-044"/>
    <x v="0"/>
    <s v="4180865768(3363)"/>
    <x v="1"/>
    <x v="9"/>
    <x v="9"/>
    <x v="0"/>
    <x v="0"/>
    <x v="0"/>
    <x v="0"/>
    <x v="0"/>
    <n v="3"/>
    <x v="0"/>
    <n v="70950"/>
    <n v="212850"/>
    <x v="0"/>
    <x v="0"/>
    <x v="0"/>
    <x v="0"/>
    <n v="17028"/>
    <x v="4"/>
  </r>
  <r>
    <x v="3"/>
    <n v="4180865768"/>
    <x v="0"/>
    <x v="10"/>
    <x v="0"/>
    <x v="0"/>
    <s v="win-044"/>
    <x v="0"/>
    <s v="4180865768(3363)"/>
    <x v="1"/>
    <x v="11"/>
    <x v="11"/>
    <x v="0"/>
    <x v="0"/>
    <x v="0"/>
    <x v="0"/>
    <x v="0"/>
    <n v="15"/>
    <x v="0"/>
    <n v="46000"/>
    <n v="690000"/>
    <x v="0"/>
    <x v="0"/>
    <x v="0"/>
    <x v="0"/>
    <n v="55200"/>
    <x v="4"/>
  </r>
  <r>
    <x v="4"/>
    <n v="4180886262"/>
    <x v="0"/>
    <x v="10"/>
    <x v="0"/>
    <x v="0"/>
    <s v="win-044"/>
    <x v="0"/>
    <s v="4180886262(6917)"/>
    <x v="1"/>
    <x v="1"/>
    <x v="1"/>
    <x v="0"/>
    <x v="0"/>
    <x v="0"/>
    <x v="0"/>
    <x v="0"/>
    <n v="10"/>
    <x v="0"/>
    <n v="55595"/>
    <n v="555950"/>
    <x v="0"/>
    <x v="0"/>
    <x v="0"/>
    <x v="0"/>
    <n v="44476"/>
    <x v="4"/>
  </r>
  <r>
    <x v="4"/>
    <n v="4180886262"/>
    <x v="0"/>
    <x v="10"/>
    <x v="0"/>
    <x v="0"/>
    <s v="win-044"/>
    <x v="0"/>
    <s v="4180886262(6917)"/>
    <x v="1"/>
    <x v="8"/>
    <x v="8"/>
    <x v="0"/>
    <x v="0"/>
    <x v="0"/>
    <x v="0"/>
    <x v="0"/>
    <n v="10"/>
    <x v="0"/>
    <n v="50182"/>
    <n v="501820"/>
    <x v="0"/>
    <x v="0"/>
    <x v="0"/>
    <x v="0"/>
    <n v="40146"/>
    <x v="4"/>
  </r>
  <r>
    <x v="4"/>
    <n v="4180886262"/>
    <x v="0"/>
    <x v="10"/>
    <x v="0"/>
    <x v="0"/>
    <s v="win-044"/>
    <x v="0"/>
    <s v="4180886262(6917)"/>
    <x v="1"/>
    <x v="2"/>
    <x v="2"/>
    <x v="0"/>
    <x v="0"/>
    <x v="0"/>
    <x v="0"/>
    <x v="0"/>
    <n v="20"/>
    <x v="0"/>
    <n v="73431"/>
    <n v="1468620"/>
    <x v="0"/>
    <x v="0"/>
    <x v="0"/>
    <x v="0"/>
    <n v="117490"/>
    <x v="4"/>
  </r>
  <r>
    <x v="4"/>
    <n v="4180886262"/>
    <x v="0"/>
    <x v="10"/>
    <x v="0"/>
    <x v="0"/>
    <s v="win-044"/>
    <x v="0"/>
    <s v="4180886262(6917)"/>
    <x v="1"/>
    <x v="11"/>
    <x v="11"/>
    <x v="0"/>
    <x v="0"/>
    <x v="0"/>
    <x v="0"/>
    <x v="0"/>
    <n v="10"/>
    <x v="0"/>
    <n v="46000"/>
    <n v="460000"/>
    <x v="0"/>
    <x v="0"/>
    <x v="0"/>
    <x v="0"/>
    <n v="36800"/>
    <x v="4"/>
  </r>
  <r>
    <x v="4"/>
    <n v="4180886262"/>
    <x v="0"/>
    <x v="10"/>
    <x v="0"/>
    <x v="0"/>
    <s v="win-044"/>
    <x v="0"/>
    <s v="4180886262(6917)"/>
    <x v="1"/>
    <x v="0"/>
    <x v="0"/>
    <x v="0"/>
    <x v="0"/>
    <x v="0"/>
    <x v="0"/>
    <x v="0"/>
    <n v="10"/>
    <x v="0"/>
    <n v="111058"/>
    <n v="1110580"/>
    <x v="0"/>
    <x v="0"/>
    <x v="0"/>
    <x v="0"/>
    <n v="88846"/>
    <x v="4"/>
  </r>
  <r>
    <x v="4"/>
    <n v="4180886304"/>
    <x v="0"/>
    <x v="10"/>
    <x v="0"/>
    <x v="0"/>
    <s v="win-044"/>
    <x v="0"/>
    <s v="4180886304(6925)"/>
    <x v="1"/>
    <x v="0"/>
    <x v="0"/>
    <x v="0"/>
    <x v="0"/>
    <x v="0"/>
    <x v="0"/>
    <x v="0"/>
    <n v="10"/>
    <x v="0"/>
    <n v="111058"/>
    <n v="1110580"/>
    <x v="0"/>
    <x v="0"/>
    <x v="0"/>
    <x v="0"/>
    <n v="88846"/>
    <x v="4"/>
  </r>
  <r>
    <x v="4"/>
    <n v="4180886304"/>
    <x v="0"/>
    <x v="10"/>
    <x v="0"/>
    <x v="0"/>
    <s v="win-044"/>
    <x v="0"/>
    <s v="4180886304(6925)"/>
    <x v="1"/>
    <x v="11"/>
    <x v="11"/>
    <x v="0"/>
    <x v="0"/>
    <x v="0"/>
    <x v="0"/>
    <x v="0"/>
    <n v="10"/>
    <x v="0"/>
    <n v="46000"/>
    <n v="460000"/>
    <x v="0"/>
    <x v="0"/>
    <x v="0"/>
    <x v="0"/>
    <n v="36800"/>
    <x v="4"/>
  </r>
  <r>
    <x v="4"/>
    <n v="4180886304"/>
    <x v="0"/>
    <x v="10"/>
    <x v="0"/>
    <x v="0"/>
    <s v="win-044"/>
    <x v="0"/>
    <s v="4180886304(6925)"/>
    <x v="1"/>
    <x v="2"/>
    <x v="2"/>
    <x v="0"/>
    <x v="0"/>
    <x v="0"/>
    <x v="0"/>
    <x v="0"/>
    <n v="20"/>
    <x v="0"/>
    <n v="73431"/>
    <n v="1468620"/>
    <x v="0"/>
    <x v="0"/>
    <x v="0"/>
    <x v="0"/>
    <n v="117490"/>
    <x v="4"/>
  </r>
  <r>
    <x v="4"/>
    <n v="4180886304"/>
    <x v="0"/>
    <x v="10"/>
    <x v="0"/>
    <x v="0"/>
    <s v="win-044"/>
    <x v="0"/>
    <s v="4180886304(6925)"/>
    <x v="1"/>
    <x v="8"/>
    <x v="8"/>
    <x v="0"/>
    <x v="0"/>
    <x v="0"/>
    <x v="0"/>
    <x v="0"/>
    <n v="7"/>
    <x v="0"/>
    <n v="50182"/>
    <n v="351274"/>
    <x v="0"/>
    <x v="0"/>
    <x v="0"/>
    <x v="0"/>
    <n v="28102"/>
    <x v="4"/>
  </r>
  <r>
    <x v="4"/>
    <n v="4180886304"/>
    <x v="0"/>
    <x v="10"/>
    <x v="0"/>
    <x v="0"/>
    <s v="win-044"/>
    <x v="0"/>
    <s v="4180886304(6925)"/>
    <x v="1"/>
    <x v="1"/>
    <x v="1"/>
    <x v="0"/>
    <x v="0"/>
    <x v="0"/>
    <x v="0"/>
    <x v="0"/>
    <n v="5"/>
    <x v="0"/>
    <n v="55595"/>
    <n v="277975"/>
    <x v="0"/>
    <x v="0"/>
    <x v="0"/>
    <x v="0"/>
    <n v="22238"/>
    <x v="4"/>
  </r>
  <r>
    <x v="3"/>
    <n v="4180866098"/>
    <x v="0"/>
    <x v="10"/>
    <x v="0"/>
    <x v="0"/>
    <s v="win-044"/>
    <x v="0"/>
    <s v="4180866098(5953)"/>
    <x v="1"/>
    <x v="11"/>
    <x v="11"/>
    <x v="0"/>
    <x v="0"/>
    <x v="0"/>
    <x v="0"/>
    <x v="0"/>
    <n v="6"/>
    <x v="0"/>
    <n v="46000"/>
    <n v="276000"/>
    <x v="0"/>
    <x v="0"/>
    <x v="0"/>
    <x v="0"/>
    <n v="22080"/>
    <x v="4"/>
  </r>
  <r>
    <x v="3"/>
    <n v="4180866098"/>
    <x v="0"/>
    <x v="10"/>
    <x v="0"/>
    <x v="0"/>
    <s v="win-044"/>
    <x v="0"/>
    <s v="4180866098(5953)"/>
    <x v="1"/>
    <x v="1"/>
    <x v="1"/>
    <x v="0"/>
    <x v="0"/>
    <x v="0"/>
    <x v="0"/>
    <x v="0"/>
    <n v="6"/>
    <x v="0"/>
    <n v="55595"/>
    <n v="333570"/>
    <x v="0"/>
    <x v="0"/>
    <x v="0"/>
    <x v="0"/>
    <n v="26686"/>
    <x v="4"/>
  </r>
  <r>
    <x v="3"/>
    <n v="4180866098"/>
    <x v="0"/>
    <x v="10"/>
    <x v="0"/>
    <x v="0"/>
    <s v="win-044"/>
    <x v="0"/>
    <s v="4180866098(5953)"/>
    <x v="1"/>
    <x v="8"/>
    <x v="8"/>
    <x v="0"/>
    <x v="0"/>
    <x v="0"/>
    <x v="0"/>
    <x v="0"/>
    <n v="6"/>
    <x v="0"/>
    <n v="50182"/>
    <n v="301092"/>
    <x v="0"/>
    <x v="0"/>
    <x v="0"/>
    <x v="0"/>
    <n v="24087"/>
    <x v="4"/>
  </r>
  <r>
    <x v="3"/>
    <n v="4180866098"/>
    <x v="0"/>
    <x v="10"/>
    <x v="0"/>
    <x v="0"/>
    <s v="win-044"/>
    <x v="0"/>
    <s v="4180866098(5953)"/>
    <x v="1"/>
    <x v="9"/>
    <x v="9"/>
    <x v="0"/>
    <x v="0"/>
    <x v="0"/>
    <x v="0"/>
    <x v="0"/>
    <n v="3"/>
    <x v="0"/>
    <n v="70950"/>
    <n v="212850"/>
    <x v="0"/>
    <x v="0"/>
    <x v="0"/>
    <x v="0"/>
    <n v="17028"/>
    <x v="4"/>
  </r>
  <r>
    <x v="3"/>
    <n v="4180866098"/>
    <x v="0"/>
    <x v="10"/>
    <x v="0"/>
    <x v="0"/>
    <s v="win-044"/>
    <x v="0"/>
    <s v="4180866098(5953)"/>
    <x v="1"/>
    <x v="10"/>
    <x v="10"/>
    <x v="0"/>
    <x v="0"/>
    <x v="0"/>
    <x v="0"/>
    <x v="0"/>
    <n v="6"/>
    <x v="0"/>
    <n v="74250"/>
    <n v="445500"/>
    <x v="0"/>
    <x v="0"/>
    <x v="0"/>
    <x v="0"/>
    <n v="35640"/>
    <x v="4"/>
  </r>
  <r>
    <x v="3"/>
    <n v="4180866098"/>
    <x v="0"/>
    <x v="10"/>
    <x v="0"/>
    <x v="0"/>
    <s v="win-044"/>
    <x v="0"/>
    <s v="4180866098(5953)"/>
    <x v="1"/>
    <x v="0"/>
    <x v="0"/>
    <x v="0"/>
    <x v="0"/>
    <x v="0"/>
    <x v="0"/>
    <x v="0"/>
    <n v="6"/>
    <x v="0"/>
    <n v="111058"/>
    <n v="666348"/>
    <x v="0"/>
    <x v="0"/>
    <x v="0"/>
    <x v="0"/>
    <n v="53308"/>
    <x v="4"/>
  </r>
  <r>
    <x v="3"/>
    <n v="4180865972"/>
    <x v="0"/>
    <x v="10"/>
    <x v="0"/>
    <x v="0"/>
    <s v="win-044"/>
    <x v="0"/>
    <s v="4180865972(5222)"/>
    <x v="1"/>
    <x v="8"/>
    <x v="8"/>
    <x v="0"/>
    <x v="0"/>
    <x v="0"/>
    <x v="0"/>
    <x v="0"/>
    <n v="3"/>
    <x v="0"/>
    <n v="50182"/>
    <n v="150546"/>
    <x v="0"/>
    <x v="0"/>
    <x v="0"/>
    <x v="0"/>
    <n v="12044"/>
    <x v="4"/>
  </r>
  <r>
    <x v="3"/>
    <n v="4180865972"/>
    <x v="0"/>
    <x v="10"/>
    <x v="0"/>
    <x v="0"/>
    <s v="win-044"/>
    <x v="0"/>
    <s v="4180865972(5222)"/>
    <x v="1"/>
    <x v="11"/>
    <x v="11"/>
    <x v="0"/>
    <x v="0"/>
    <x v="0"/>
    <x v="0"/>
    <x v="0"/>
    <n v="12"/>
    <x v="0"/>
    <n v="46000"/>
    <n v="552000"/>
    <x v="0"/>
    <x v="0"/>
    <x v="0"/>
    <x v="0"/>
    <n v="44160"/>
    <x v="4"/>
  </r>
  <r>
    <x v="3"/>
    <n v="4180865972"/>
    <x v="0"/>
    <x v="10"/>
    <x v="0"/>
    <x v="0"/>
    <s v="win-044"/>
    <x v="0"/>
    <s v="4180865972(5222)"/>
    <x v="1"/>
    <x v="0"/>
    <x v="0"/>
    <x v="0"/>
    <x v="0"/>
    <x v="0"/>
    <x v="0"/>
    <x v="0"/>
    <n v="10"/>
    <x v="0"/>
    <n v="111058"/>
    <n v="1110580"/>
    <x v="0"/>
    <x v="0"/>
    <x v="0"/>
    <x v="0"/>
    <n v="88846"/>
    <x v="4"/>
  </r>
  <r>
    <x v="3"/>
    <n v="4180865972"/>
    <x v="0"/>
    <x v="10"/>
    <x v="0"/>
    <x v="0"/>
    <s v="win-044"/>
    <x v="0"/>
    <s v="4180865972(5222)"/>
    <x v="1"/>
    <x v="2"/>
    <x v="2"/>
    <x v="0"/>
    <x v="0"/>
    <x v="0"/>
    <x v="0"/>
    <x v="0"/>
    <n v="10"/>
    <x v="0"/>
    <n v="73431"/>
    <n v="734310"/>
    <x v="0"/>
    <x v="0"/>
    <x v="0"/>
    <x v="0"/>
    <n v="58745"/>
    <x v="4"/>
  </r>
  <r>
    <x v="8"/>
    <n v="4181117445"/>
    <x v="0"/>
    <x v="10"/>
    <x v="0"/>
    <x v="0"/>
    <s v="win-031"/>
    <x v="0"/>
    <s v="4181117445(4238)"/>
    <x v="1"/>
    <x v="2"/>
    <x v="2"/>
    <x v="0"/>
    <x v="0"/>
    <x v="0"/>
    <x v="0"/>
    <x v="0"/>
    <n v="12"/>
    <x v="0"/>
    <n v="73431"/>
    <n v="881172"/>
    <x v="0"/>
    <x v="0"/>
    <x v="0"/>
    <x v="0"/>
    <n v="70494"/>
    <x v="4"/>
  </r>
  <r>
    <x v="8"/>
    <n v="4181117445"/>
    <x v="0"/>
    <x v="10"/>
    <x v="0"/>
    <x v="0"/>
    <s v="win-031"/>
    <x v="0"/>
    <s v="4181117445(4238)"/>
    <x v="1"/>
    <x v="0"/>
    <x v="0"/>
    <x v="0"/>
    <x v="0"/>
    <x v="0"/>
    <x v="0"/>
    <x v="0"/>
    <n v="9"/>
    <x v="0"/>
    <n v="111058"/>
    <n v="999522"/>
    <x v="0"/>
    <x v="0"/>
    <x v="0"/>
    <x v="0"/>
    <n v="79962"/>
    <x v="4"/>
  </r>
  <r>
    <x v="8"/>
    <n v="4181117445"/>
    <x v="0"/>
    <x v="10"/>
    <x v="0"/>
    <x v="0"/>
    <s v="win-031"/>
    <x v="0"/>
    <s v="4181117445(4238)"/>
    <x v="1"/>
    <x v="8"/>
    <x v="8"/>
    <x v="0"/>
    <x v="0"/>
    <x v="0"/>
    <x v="0"/>
    <x v="0"/>
    <n v="6"/>
    <x v="0"/>
    <n v="50182"/>
    <n v="301092"/>
    <x v="0"/>
    <x v="0"/>
    <x v="0"/>
    <x v="0"/>
    <n v="24087"/>
    <x v="4"/>
  </r>
  <r>
    <x v="8"/>
    <n v="4181117445"/>
    <x v="0"/>
    <x v="10"/>
    <x v="0"/>
    <x v="0"/>
    <s v="win-031"/>
    <x v="0"/>
    <s v="4181117445(4238)"/>
    <x v="1"/>
    <x v="10"/>
    <x v="10"/>
    <x v="0"/>
    <x v="0"/>
    <x v="0"/>
    <x v="0"/>
    <x v="0"/>
    <n v="3"/>
    <x v="0"/>
    <n v="74250"/>
    <n v="222750"/>
    <x v="0"/>
    <x v="0"/>
    <x v="0"/>
    <x v="0"/>
    <n v="17820"/>
    <x v="4"/>
  </r>
  <r>
    <x v="8"/>
    <n v="4181117445"/>
    <x v="0"/>
    <x v="10"/>
    <x v="0"/>
    <x v="0"/>
    <s v="win-031"/>
    <x v="0"/>
    <s v="4181117445(4238)"/>
    <x v="1"/>
    <x v="11"/>
    <x v="11"/>
    <x v="0"/>
    <x v="0"/>
    <x v="0"/>
    <x v="0"/>
    <x v="0"/>
    <n v="3"/>
    <x v="0"/>
    <n v="46000"/>
    <n v="138000"/>
    <x v="0"/>
    <x v="0"/>
    <x v="0"/>
    <x v="0"/>
    <n v="11040"/>
    <x v="4"/>
  </r>
  <r>
    <x v="8"/>
    <n v="4181117510"/>
    <x v="0"/>
    <x v="10"/>
    <x v="0"/>
    <x v="0"/>
    <s v="win-031"/>
    <x v="0"/>
    <s v="4181117510(6790)"/>
    <x v="1"/>
    <x v="11"/>
    <x v="11"/>
    <x v="0"/>
    <x v="0"/>
    <x v="0"/>
    <x v="0"/>
    <x v="0"/>
    <n v="6"/>
    <x v="0"/>
    <n v="46000"/>
    <n v="276000"/>
    <x v="0"/>
    <x v="0"/>
    <x v="0"/>
    <x v="0"/>
    <n v="22080"/>
    <x v="4"/>
  </r>
  <r>
    <x v="8"/>
    <n v="4181117510"/>
    <x v="0"/>
    <x v="10"/>
    <x v="0"/>
    <x v="0"/>
    <s v="win-031"/>
    <x v="0"/>
    <s v="4181117510(6790)"/>
    <x v="1"/>
    <x v="1"/>
    <x v="1"/>
    <x v="0"/>
    <x v="0"/>
    <x v="0"/>
    <x v="0"/>
    <x v="0"/>
    <n v="3"/>
    <x v="0"/>
    <n v="55595"/>
    <n v="166785"/>
    <x v="0"/>
    <x v="0"/>
    <x v="0"/>
    <x v="0"/>
    <n v="13343"/>
    <x v="4"/>
  </r>
  <r>
    <x v="8"/>
    <n v="4181117510"/>
    <x v="0"/>
    <x v="10"/>
    <x v="0"/>
    <x v="0"/>
    <s v="win-031"/>
    <x v="0"/>
    <s v="4181117510(6790)"/>
    <x v="1"/>
    <x v="0"/>
    <x v="0"/>
    <x v="0"/>
    <x v="0"/>
    <x v="0"/>
    <x v="0"/>
    <x v="0"/>
    <n v="10"/>
    <x v="0"/>
    <n v="111058"/>
    <n v="1110580"/>
    <x v="0"/>
    <x v="0"/>
    <x v="0"/>
    <x v="0"/>
    <n v="88846"/>
    <x v="4"/>
  </r>
  <r>
    <x v="8"/>
    <n v="4181117510"/>
    <x v="0"/>
    <x v="10"/>
    <x v="0"/>
    <x v="0"/>
    <s v="win-031"/>
    <x v="0"/>
    <s v="4181117510(6790)"/>
    <x v="1"/>
    <x v="2"/>
    <x v="2"/>
    <x v="0"/>
    <x v="0"/>
    <x v="0"/>
    <x v="0"/>
    <x v="0"/>
    <n v="10"/>
    <x v="0"/>
    <n v="73431"/>
    <n v="734310"/>
    <x v="0"/>
    <x v="0"/>
    <x v="0"/>
    <x v="0"/>
    <n v="58745"/>
    <x v="4"/>
  </r>
  <r>
    <x v="7"/>
    <n v="4181292358"/>
    <x v="0"/>
    <x v="10"/>
    <x v="0"/>
    <x v="0"/>
    <s v="WIN2850"/>
    <x v="0"/>
    <n v="4181292358"/>
    <x v="4"/>
    <x v="0"/>
    <x v="0"/>
    <x v="0"/>
    <x v="0"/>
    <x v="0"/>
    <x v="0"/>
    <x v="0"/>
    <n v="2"/>
    <x v="0"/>
    <n v="111058"/>
    <n v="222116"/>
    <x v="0"/>
    <x v="0"/>
    <x v="0"/>
    <x v="0"/>
    <n v="17769"/>
    <x v="4"/>
  </r>
  <r>
    <x v="7"/>
    <n v="4181292358"/>
    <x v="0"/>
    <x v="10"/>
    <x v="0"/>
    <x v="0"/>
    <s v="WIN2850"/>
    <x v="0"/>
    <n v="4181292358"/>
    <x v="4"/>
    <x v="2"/>
    <x v="2"/>
    <x v="0"/>
    <x v="0"/>
    <x v="0"/>
    <x v="0"/>
    <x v="0"/>
    <n v="7"/>
    <x v="0"/>
    <n v="73431"/>
    <n v="514017"/>
    <x v="0"/>
    <x v="0"/>
    <x v="0"/>
    <x v="0"/>
    <n v="41121"/>
    <x v="4"/>
  </r>
  <r>
    <x v="7"/>
    <n v="4181292358"/>
    <x v="0"/>
    <x v="10"/>
    <x v="0"/>
    <x v="0"/>
    <s v="WIN2850"/>
    <x v="0"/>
    <n v="4181292358"/>
    <x v="4"/>
    <x v="8"/>
    <x v="8"/>
    <x v="0"/>
    <x v="0"/>
    <x v="0"/>
    <x v="0"/>
    <x v="0"/>
    <n v="5"/>
    <x v="0"/>
    <n v="50182"/>
    <n v="250910"/>
    <x v="0"/>
    <x v="0"/>
    <x v="0"/>
    <x v="0"/>
    <n v="20073"/>
    <x v="4"/>
  </r>
  <r>
    <x v="7"/>
    <n v="4181292358"/>
    <x v="0"/>
    <x v="10"/>
    <x v="0"/>
    <x v="0"/>
    <s v="WIN2850"/>
    <x v="0"/>
    <n v="4181292358"/>
    <x v="4"/>
    <x v="11"/>
    <x v="11"/>
    <x v="0"/>
    <x v="0"/>
    <x v="0"/>
    <x v="0"/>
    <x v="0"/>
    <n v="2"/>
    <x v="0"/>
    <n v="46000"/>
    <n v="92000"/>
    <x v="0"/>
    <x v="0"/>
    <x v="0"/>
    <x v="0"/>
    <n v="7360"/>
    <x v="4"/>
  </r>
  <r>
    <x v="7"/>
    <n v="4181292358"/>
    <x v="0"/>
    <x v="10"/>
    <x v="0"/>
    <x v="0"/>
    <s v="WIN2850"/>
    <x v="0"/>
    <n v="4181292358"/>
    <x v="4"/>
    <x v="1"/>
    <x v="1"/>
    <x v="0"/>
    <x v="0"/>
    <x v="0"/>
    <x v="0"/>
    <x v="0"/>
    <n v="5"/>
    <x v="0"/>
    <n v="55595"/>
    <n v="277975"/>
    <x v="0"/>
    <x v="0"/>
    <x v="0"/>
    <x v="0"/>
    <n v="22238"/>
    <x v="4"/>
  </r>
  <r>
    <x v="7"/>
    <n v="4181292358"/>
    <x v="0"/>
    <x v="10"/>
    <x v="0"/>
    <x v="0"/>
    <s v="WIN2850"/>
    <x v="0"/>
    <n v="4181292358"/>
    <x v="4"/>
    <x v="9"/>
    <x v="9"/>
    <x v="0"/>
    <x v="0"/>
    <x v="0"/>
    <x v="0"/>
    <x v="0"/>
    <n v="3"/>
    <x v="0"/>
    <n v="70950"/>
    <n v="212850"/>
    <x v="0"/>
    <x v="0"/>
    <x v="0"/>
    <x v="0"/>
    <n v="17028"/>
    <x v="4"/>
  </r>
  <r>
    <x v="7"/>
    <n v="4181312370"/>
    <x v="0"/>
    <x v="10"/>
    <x v="0"/>
    <x v="0"/>
    <s v="WIN2066"/>
    <x v="0"/>
    <n v="4181312370"/>
    <x v="4"/>
    <x v="0"/>
    <x v="0"/>
    <x v="0"/>
    <x v="0"/>
    <x v="0"/>
    <x v="0"/>
    <x v="0"/>
    <n v="5"/>
    <x v="0"/>
    <n v="111058"/>
    <n v="555290"/>
    <x v="0"/>
    <x v="0"/>
    <x v="0"/>
    <x v="0"/>
    <n v="44423"/>
    <x v="4"/>
  </r>
  <r>
    <x v="7"/>
    <n v="4181060441"/>
    <x v="0"/>
    <x v="10"/>
    <x v="0"/>
    <x v="0"/>
    <s v="win1532"/>
    <x v="0"/>
    <n v="4181060441"/>
    <x v="4"/>
    <x v="12"/>
    <x v="12"/>
    <x v="0"/>
    <x v="0"/>
    <x v="0"/>
    <x v="0"/>
    <x v="0"/>
    <n v="3"/>
    <x v="0"/>
    <n v="49500"/>
    <n v="148500"/>
    <x v="0"/>
    <x v="0"/>
    <x v="0"/>
    <x v="0"/>
    <n v="11880"/>
    <x v="4"/>
  </r>
  <r>
    <x v="7"/>
    <n v="4181060441"/>
    <x v="0"/>
    <x v="10"/>
    <x v="0"/>
    <x v="0"/>
    <s v="win1532"/>
    <x v="0"/>
    <n v="4181060441"/>
    <x v="4"/>
    <x v="9"/>
    <x v="9"/>
    <x v="0"/>
    <x v="0"/>
    <x v="0"/>
    <x v="0"/>
    <x v="0"/>
    <n v="5"/>
    <x v="0"/>
    <n v="70950"/>
    <n v="354750"/>
    <x v="0"/>
    <x v="0"/>
    <x v="0"/>
    <x v="0"/>
    <n v="28380"/>
    <x v="4"/>
  </r>
  <r>
    <x v="7"/>
    <n v="4181060441"/>
    <x v="0"/>
    <x v="10"/>
    <x v="0"/>
    <x v="0"/>
    <s v="win1532"/>
    <x v="0"/>
    <n v="4181060441"/>
    <x v="4"/>
    <x v="11"/>
    <x v="11"/>
    <x v="0"/>
    <x v="0"/>
    <x v="0"/>
    <x v="0"/>
    <x v="0"/>
    <n v="3"/>
    <x v="0"/>
    <n v="46000"/>
    <n v="138000"/>
    <x v="0"/>
    <x v="0"/>
    <x v="0"/>
    <x v="0"/>
    <n v="11040"/>
    <x v="4"/>
  </r>
  <r>
    <x v="7"/>
    <n v="4181060441"/>
    <x v="0"/>
    <x v="10"/>
    <x v="0"/>
    <x v="0"/>
    <s v="win1532"/>
    <x v="0"/>
    <n v="4181060441"/>
    <x v="4"/>
    <x v="0"/>
    <x v="0"/>
    <x v="0"/>
    <x v="0"/>
    <x v="0"/>
    <x v="0"/>
    <x v="0"/>
    <n v="3"/>
    <x v="0"/>
    <n v="111058"/>
    <n v="333174"/>
    <x v="0"/>
    <x v="0"/>
    <x v="0"/>
    <x v="0"/>
    <n v="26654"/>
    <x v="4"/>
  </r>
  <r>
    <x v="7"/>
    <n v="4181087851"/>
    <x v="0"/>
    <x v="10"/>
    <x v="0"/>
    <x v="0"/>
    <s v="win1671"/>
    <x v="0"/>
    <n v="4181087851"/>
    <x v="4"/>
    <x v="7"/>
    <x v="7"/>
    <x v="0"/>
    <x v="0"/>
    <x v="0"/>
    <x v="0"/>
    <x v="0"/>
    <n v="3"/>
    <x v="0"/>
    <n v="111606"/>
    <n v="334818"/>
    <x v="0"/>
    <x v="0"/>
    <x v="0"/>
    <x v="0"/>
    <n v="26785"/>
    <x v="4"/>
  </r>
  <r>
    <x v="7"/>
    <n v="4181087851"/>
    <x v="0"/>
    <x v="10"/>
    <x v="0"/>
    <x v="0"/>
    <s v="win1671"/>
    <x v="0"/>
    <n v="4181087851"/>
    <x v="4"/>
    <x v="8"/>
    <x v="8"/>
    <x v="0"/>
    <x v="0"/>
    <x v="0"/>
    <x v="0"/>
    <x v="0"/>
    <n v="5"/>
    <x v="0"/>
    <n v="50182"/>
    <n v="250910"/>
    <x v="0"/>
    <x v="0"/>
    <x v="0"/>
    <x v="0"/>
    <n v="20073"/>
    <x v="4"/>
  </r>
  <r>
    <x v="7"/>
    <n v="4181087851"/>
    <x v="0"/>
    <x v="10"/>
    <x v="0"/>
    <x v="0"/>
    <s v="win1671"/>
    <x v="0"/>
    <n v="4181087851"/>
    <x v="4"/>
    <x v="2"/>
    <x v="2"/>
    <x v="0"/>
    <x v="0"/>
    <x v="0"/>
    <x v="0"/>
    <x v="0"/>
    <n v="5"/>
    <x v="0"/>
    <n v="73431"/>
    <n v="367155"/>
    <x v="0"/>
    <x v="0"/>
    <x v="0"/>
    <x v="0"/>
    <n v="29372"/>
    <x v="4"/>
  </r>
  <r>
    <x v="0"/>
    <n v="4180708443"/>
    <x v="0"/>
    <x v="10"/>
    <x v="0"/>
    <x v="0"/>
    <s v="win1671"/>
    <x v="0"/>
    <n v="4180708443"/>
    <x v="4"/>
    <x v="7"/>
    <x v="7"/>
    <x v="0"/>
    <x v="0"/>
    <x v="0"/>
    <x v="0"/>
    <x v="0"/>
    <n v="3"/>
    <x v="0"/>
    <n v="111606"/>
    <n v="334818"/>
    <x v="0"/>
    <x v="0"/>
    <x v="0"/>
    <x v="0"/>
    <n v="26785"/>
    <x v="4"/>
  </r>
  <r>
    <x v="0"/>
    <n v="4180708443"/>
    <x v="0"/>
    <x v="10"/>
    <x v="0"/>
    <x v="0"/>
    <s v="win1671"/>
    <x v="0"/>
    <n v="4180708443"/>
    <x v="4"/>
    <x v="8"/>
    <x v="8"/>
    <x v="0"/>
    <x v="0"/>
    <x v="0"/>
    <x v="0"/>
    <x v="0"/>
    <n v="3"/>
    <x v="0"/>
    <n v="50182"/>
    <n v="150546"/>
    <x v="0"/>
    <x v="0"/>
    <x v="0"/>
    <x v="0"/>
    <n v="12044"/>
    <x v="4"/>
  </r>
  <r>
    <x v="0"/>
    <n v="4180708443"/>
    <x v="0"/>
    <x v="10"/>
    <x v="0"/>
    <x v="0"/>
    <s v="win1671"/>
    <x v="0"/>
    <n v="4180708443"/>
    <x v="4"/>
    <x v="2"/>
    <x v="2"/>
    <x v="0"/>
    <x v="0"/>
    <x v="0"/>
    <x v="0"/>
    <x v="0"/>
    <n v="5"/>
    <x v="0"/>
    <n v="73431"/>
    <n v="367155"/>
    <x v="0"/>
    <x v="0"/>
    <x v="0"/>
    <x v="0"/>
    <n v="29372"/>
    <x v="4"/>
  </r>
  <r>
    <x v="5"/>
    <n v="4180907576"/>
    <x v="0"/>
    <x v="10"/>
    <x v="0"/>
    <x v="0"/>
    <s v="WIN2240"/>
    <x v="0"/>
    <n v="4180907576"/>
    <x v="4"/>
    <x v="10"/>
    <x v="10"/>
    <x v="0"/>
    <x v="0"/>
    <x v="0"/>
    <x v="0"/>
    <x v="0"/>
    <n v="3"/>
    <x v="0"/>
    <n v="74250"/>
    <n v="222750"/>
    <x v="0"/>
    <x v="0"/>
    <x v="0"/>
    <x v="0"/>
    <n v="17820"/>
    <x v="4"/>
  </r>
  <r>
    <x v="5"/>
    <n v="4180907576"/>
    <x v="0"/>
    <x v="10"/>
    <x v="0"/>
    <x v="0"/>
    <s v="WIN2240"/>
    <x v="0"/>
    <n v="4180907576"/>
    <x v="4"/>
    <x v="11"/>
    <x v="11"/>
    <x v="0"/>
    <x v="0"/>
    <x v="0"/>
    <x v="0"/>
    <x v="0"/>
    <n v="3"/>
    <x v="0"/>
    <n v="46000"/>
    <n v="138000"/>
    <x v="0"/>
    <x v="0"/>
    <x v="0"/>
    <x v="0"/>
    <n v="11040"/>
    <x v="4"/>
  </r>
  <r>
    <x v="5"/>
    <n v="4180907576"/>
    <x v="0"/>
    <x v="10"/>
    <x v="0"/>
    <x v="0"/>
    <s v="WIN2240"/>
    <x v="0"/>
    <n v="4180907576"/>
    <x v="4"/>
    <x v="1"/>
    <x v="1"/>
    <x v="0"/>
    <x v="0"/>
    <x v="0"/>
    <x v="0"/>
    <x v="0"/>
    <n v="4"/>
    <x v="0"/>
    <n v="55595"/>
    <n v="222380"/>
    <x v="0"/>
    <x v="0"/>
    <x v="0"/>
    <x v="0"/>
    <n v="17790"/>
    <x v="4"/>
  </r>
  <r>
    <x v="5"/>
    <n v="4180907704"/>
    <x v="0"/>
    <x v="10"/>
    <x v="0"/>
    <x v="0"/>
    <s v="WIN2545"/>
    <x v="0"/>
    <n v="4180907704"/>
    <x v="4"/>
    <x v="8"/>
    <x v="8"/>
    <x v="0"/>
    <x v="0"/>
    <x v="0"/>
    <x v="0"/>
    <x v="0"/>
    <n v="6"/>
    <x v="0"/>
    <n v="50182"/>
    <n v="301092"/>
    <x v="0"/>
    <x v="0"/>
    <x v="0"/>
    <x v="0"/>
    <n v="24087"/>
    <x v="4"/>
  </r>
  <r>
    <x v="5"/>
    <n v="4180907704"/>
    <x v="0"/>
    <x v="10"/>
    <x v="0"/>
    <x v="0"/>
    <s v="WIN2545"/>
    <x v="0"/>
    <n v="4180907704"/>
    <x v="4"/>
    <x v="2"/>
    <x v="2"/>
    <x v="0"/>
    <x v="0"/>
    <x v="0"/>
    <x v="0"/>
    <x v="0"/>
    <n v="6"/>
    <x v="0"/>
    <n v="73431"/>
    <n v="440586"/>
    <x v="0"/>
    <x v="0"/>
    <x v="0"/>
    <x v="0"/>
    <n v="35247"/>
    <x v="4"/>
  </r>
  <r>
    <x v="5"/>
    <n v="4180907704"/>
    <x v="0"/>
    <x v="10"/>
    <x v="0"/>
    <x v="0"/>
    <s v="WIN2545"/>
    <x v="0"/>
    <n v="4180907704"/>
    <x v="4"/>
    <x v="11"/>
    <x v="11"/>
    <x v="0"/>
    <x v="0"/>
    <x v="0"/>
    <x v="0"/>
    <x v="0"/>
    <n v="6"/>
    <x v="0"/>
    <n v="46000"/>
    <n v="276000"/>
    <x v="0"/>
    <x v="0"/>
    <x v="0"/>
    <x v="0"/>
    <n v="22080"/>
    <x v="4"/>
  </r>
  <r>
    <x v="5"/>
    <n v="4180907704"/>
    <x v="0"/>
    <x v="10"/>
    <x v="0"/>
    <x v="0"/>
    <s v="WIN2545"/>
    <x v="0"/>
    <n v="4180907704"/>
    <x v="4"/>
    <x v="10"/>
    <x v="10"/>
    <x v="0"/>
    <x v="0"/>
    <x v="0"/>
    <x v="0"/>
    <x v="0"/>
    <n v="6"/>
    <x v="0"/>
    <n v="74250"/>
    <n v="445500"/>
    <x v="0"/>
    <x v="0"/>
    <x v="0"/>
    <x v="0"/>
    <n v="35640"/>
    <x v="4"/>
  </r>
  <r>
    <x v="5"/>
    <n v="4180907704"/>
    <x v="0"/>
    <x v="10"/>
    <x v="0"/>
    <x v="0"/>
    <s v="WIN2545"/>
    <x v="0"/>
    <n v="4180907704"/>
    <x v="4"/>
    <x v="0"/>
    <x v="0"/>
    <x v="0"/>
    <x v="0"/>
    <x v="0"/>
    <x v="0"/>
    <x v="0"/>
    <n v="3"/>
    <x v="0"/>
    <n v="111058"/>
    <n v="333174"/>
    <x v="0"/>
    <x v="0"/>
    <x v="0"/>
    <x v="0"/>
    <n v="26654"/>
    <x v="4"/>
  </r>
  <r>
    <x v="5"/>
    <n v="4180907788"/>
    <x v="0"/>
    <x v="10"/>
    <x v="0"/>
    <x v="0"/>
    <s v="WIN2850"/>
    <x v="0"/>
    <n v="4180907788"/>
    <x v="4"/>
    <x v="0"/>
    <x v="0"/>
    <x v="0"/>
    <x v="0"/>
    <x v="0"/>
    <x v="0"/>
    <x v="0"/>
    <n v="3"/>
    <x v="0"/>
    <n v="111058"/>
    <n v="333174"/>
    <x v="0"/>
    <x v="0"/>
    <x v="0"/>
    <x v="0"/>
    <n v="26654"/>
    <x v="4"/>
  </r>
  <r>
    <x v="5"/>
    <n v="4180907788"/>
    <x v="0"/>
    <x v="10"/>
    <x v="0"/>
    <x v="0"/>
    <s v="WIN2850"/>
    <x v="0"/>
    <n v="4180907788"/>
    <x v="4"/>
    <x v="11"/>
    <x v="11"/>
    <x v="0"/>
    <x v="0"/>
    <x v="0"/>
    <x v="0"/>
    <x v="0"/>
    <n v="3"/>
    <x v="0"/>
    <n v="46000"/>
    <n v="138000"/>
    <x v="0"/>
    <x v="0"/>
    <x v="0"/>
    <x v="0"/>
    <n v="11040"/>
    <x v="4"/>
  </r>
  <r>
    <x v="5"/>
    <n v="4180907788"/>
    <x v="0"/>
    <x v="10"/>
    <x v="0"/>
    <x v="0"/>
    <s v="WIN2850"/>
    <x v="0"/>
    <n v="4180907788"/>
    <x v="4"/>
    <x v="10"/>
    <x v="10"/>
    <x v="0"/>
    <x v="0"/>
    <x v="0"/>
    <x v="0"/>
    <x v="0"/>
    <n v="3"/>
    <x v="0"/>
    <n v="74250"/>
    <n v="222750"/>
    <x v="0"/>
    <x v="0"/>
    <x v="0"/>
    <x v="0"/>
    <n v="17820"/>
    <x v="4"/>
  </r>
  <r>
    <x v="5"/>
    <n v="4180907788"/>
    <x v="0"/>
    <x v="10"/>
    <x v="0"/>
    <x v="0"/>
    <s v="WIN2850"/>
    <x v="0"/>
    <n v="4180907788"/>
    <x v="4"/>
    <x v="2"/>
    <x v="2"/>
    <x v="0"/>
    <x v="0"/>
    <x v="0"/>
    <x v="0"/>
    <x v="0"/>
    <n v="3"/>
    <x v="0"/>
    <n v="73431"/>
    <n v="220293"/>
    <x v="0"/>
    <x v="0"/>
    <x v="0"/>
    <x v="0"/>
    <n v="17623"/>
    <x v="4"/>
  </r>
  <r>
    <x v="5"/>
    <n v="4180907749"/>
    <x v="0"/>
    <x v="10"/>
    <x v="0"/>
    <x v="0"/>
    <s v="WIN2775"/>
    <x v="0"/>
    <n v="4180907749"/>
    <x v="4"/>
    <x v="11"/>
    <x v="11"/>
    <x v="0"/>
    <x v="0"/>
    <x v="0"/>
    <x v="0"/>
    <x v="0"/>
    <n v="4"/>
    <x v="0"/>
    <n v="46000"/>
    <n v="184000"/>
    <x v="0"/>
    <x v="0"/>
    <x v="0"/>
    <x v="0"/>
    <n v="14720"/>
    <x v="4"/>
  </r>
  <r>
    <x v="5"/>
    <n v="4180907749"/>
    <x v="0"/>
    <x v="10"/>
    <x v="0"/>
    <x v="0"/>
    <s v="WIN2775"/>
    <x v="0"/>
    <n v="4180907749"/>
    <x v="4"/>
    <x v="2"/>
    <x v="2"/>
    <x v="0"/>
    <x v="0"/>
    <x v="0"/>
    <x v="0"/>
    <x v="0"/>
    <n v="4"/>
    <x v="0"/>
    <n v="73431"/>
    <n v="293724"/>
    <x v="0"/>
    <x v="0"/>
    <x v="0"/>
    <x v="0"/>
    <n v="23498"/>
    <x v="4"/>
  </r>
  <r>
    <x v="5"/>
    <n v="4180907749"/>
    <x v="0"/>
    <x v="10"/>
    <x v="0"/>
    <x v="0"/>
    <s v="WIN2775"/>
    <x v="0"/>
    <n v="4180907749"/>
    <x v="4"/>
    <x v="8"/>
    <x v="8"/>
    <x v="0"/>
    <x v="0"/>
    <x v="0"/>
    <x v="0"/>
    <x v="0"/>
    <n v="2"/>
    <x v="0"/>
    <n v="50182"/>
    <n v="100364"/>
    <x v="0"/>
    <x v="0"/>
    <x v="0"/>
    <x v="0"/>
    <n v="8029"/>
    <x v="4"/>
  </r>
  <r>
    <x v="5"/>
    <n v="4180907749"/>
    <x v="0"/>
    <x v="10"/>
    <x v="0"/>
    <x v="0"/>
    <s v="WIN2775"/>
    <x v="0"/>
    <n v="4180907749"/>
    <x v="4"/>
    <x v="0"/>
    <x v="0"/>
    <x v="0"/>
    <x v="0"/>
    <x v="0"/>
    <x v="0"/>
    <x v="0"/>
    <n v="2"/>
    <x v="0"/>
    <n v="111058"/>
    <n v="222116"/>
    <x v="0"/>
    <x v="0"/>
    <x v="0"/>
    <x v="0"/>
    <n v="17769"/>
    <x v="4"/>
  </r>
  <r>
    <x v="5"/>
    <n v="4180907482"/>
    <x v="0"/>
    <x v="10"/>
    <x v="0"/>
    <x v="0"/>
    <s v="WIN2066"/>
    <x v="0"/>
    <n v="4180907482"/>
    <x v="4"/>
    <x v="1"/>
    <x v="1"/>
    <x v="0"/>
    <x v="0"/>
    <x v="0"/>
    <x v="0"/>
    <x v="0"/>
    <n v="2"/>
    <x v="0"/>
    <n v="55595"/>
    <n v="111190"/>
    <x v="0"/>
    <x v="0"/>
    <x v="0"/>
    <x v="0"/>
    <n v="8895"/>
    <x v="4"/>
  </r>
  <r>
    <x v="5"/>
    <n v="4180907482"/>
    <x v="0"/>
    <x v="10"/>
    <x v="0"/>
    <x v="0"/>
    <s v="WIN2066"/>
    <x v="0"/>
    <n v="4180907482"/>
    <x v="4"/>
    <x v="11"/>
    <x v="11"/>
    <x v="0"/>
    <x v="0"/>
    <x v="0"/>
    <x v="0"/>
    <x v="0"/>
    <n v="3"/>
    <x v="0"/>
    <n v="46000"/>
    <n v="138000"/>
    <x v="0"/>
    <x v="0"/>
    <x v="0"/>
    <x v="0"/>
    <n v="11040"/>
    <x v="4"/>
  </r>
  <r>
    <x v="5"/>
    <n v="4180907482"/>
    <x v="0"/>
    <x v="10"/>
    <x v="0"/>
    <x v="0"/>
    <s v="WIN2066"/>
    <x v="0"/>
    <n v="4180907482"/>
    <x v="4"/>
    <x v="2"/>
    <x v="2"/>
    <x v="0"/>
    <x v="0"/>
    <x v="0"/>
    <x v="0"/>
    <x v="0"/>
    <n v="6"/>
    <x v="0"/>
    <n v="73431"/>
    <n v="440586"/>
    <x v="0"/>
    <x v="0"/>
    <x v="0"/>
    <x v="0"/>
    <n v="35247"/>
    <x v="4"/>
  </r>
  <r>
    <x v="5"/>
    <n v="4180907482"/>
    <x v="0"/>
    <x v="10"/>
    <x v="0"/>
    <x v="0"/>
    <s v="WIN2066"/>
    <x v="0"/>
    <n v="4180907482"/>
    <x v="4"/>
    <x v="8"/>
    <x v="8"/>
    <x v="0"/>
    <x v="0"/>
    <x v="0"/>
    <x v="0"/>
    <x v="0"/>
    <n v="3"/>
    <x v="0"/>
    <n v="50182"/>
    <n v="150546"/>
    <x v="0"/>
    <x v="0"/>
    <x v="0"/>
    <x v="0"/>
    <n v="12044"/>
    <x v="4"/>
  </r>
  <r>
    <x v="5"/>
    <n v="4180907522"/>
    <x v="0"/>
    <x v="10"/>
    <x v="0"/>
    <x v="0"/>
    <s v="WIN2145"/>
    <x v="0"/>
    <n v="4180907522"/>
    <x v="4"/>
    <x v="2"/>
    <x v="2"/>
    <x v="0"/>
    <x v="0"/>
    <x v="0"/>
    <x v="0"/>
    <x v="0"/>
    <n v="6"/>
    <x v="0"/>
    <n v="73431"/>
    <n v="440586"/>
    <x v="0"/>
    <x v="0"/>
    <x v="0"/>
    <x v="0"/>
    <n v="35247"/>
    <x v="4"/>
  </r>
  <r>
    <x v="5"/>
    <n v="4180907522"/>
    <x v="0"/>
    <x v="10"/>
    <x v="0"/>
    <x v="0"/>
    <s v="WIN2145"/>
    <x v="0"/>
    <n v="4180907522"/>
    <x v="4"/>
    <x v="1"/>
    <x v="1"/>
    <x v="0"/>
    <x v="0"/>
    <x v="0"/>
    <x v="0"/>
    <x v="0"/>
    <n v="5"/>
    <x v="0"/>
    <n v="55595"/>
    <n v="277975"/>
    <x v="0"/>
    <x v="0"/>
    <x v="0"/>
    <x v="0"/>
    <n v="22238"/>
    <x v="4"/>
  </r>
  <r>
    <x v="5"/>
    <n v="4180907522"/>
    <x v="0"/>
    <x v="10"/>
    <x v="0"/>
    <x v="0"/>
    <s v="WIN2145"/>
    <x v="0"/>
    <n v="4180907522"/>
    <x v="4"/>
    <x v="8"/>
    <x v="8"/>
    <x v="0"/>
    <x v="0"/>
    <x v="0"/>
    <x v="0"/>
    <x v="0"/>
    <n v="6"/>
    <x v="0"/>
    <n v="50182"/>
    <n v="301092"/>
    <x v="0"/>
    <x v="0"/>
    <x v="0"/>
    <x v="0"/>
    <n v="24087"/>
    <x v="4"/>
  </r>
  <r>
    <x v="5"/>
    <n v="4180907628"/>
    <x v="0"/>
    <x v="10"/>
    <x v="0"/>
    <x v="0"/>
    <s v="WIN2369"/>
    <x v="0"/>
    <n v="4180907628"/>
    <x v="4"/>
    <x v="0"/>
    <x v="0"/>
    <x v="0"/>
    <x v="0"/>
    <x v="0"/>
    <x v="0"/>
    <x v="0"/>
    <n v="4"/>
    <x v="0"/>
    <n v="111058"/>
    <n v="444232"/>
    <x v="0"/>
    <x v="0"/>
    <x v="0"/>
    <x v="0"/>
    <n v="35539"/>
    <x v="4"/>
  </r>
  <r>
    <x v="5"/>
    <n v="4180907628"/>
    <x v="0"/>
    <x v="10"/>
    <x v="0"/>
    <x v="0"/>
    <s v="WIN2369"/>
    <x v="0"/>
    <n v="4180907628"/>
    <x v="4"/>
    <x v="11"/>
    <x v="11"/>
    <x v="0"/>
    <x v="0"/>
    <x v="0"/>
    <x v="0"/>
    <x v="0"/>
    <n v="2"/>
    <x v="0"/>
    <n v="46000"/>
    <n v="92000"/>
    <x v="0"/>
    <x v="0"/>
    <x v="0"/>
    <x v="0"/>
    <n v="7360"/>
    <x v="4"/>
  </r>
  <r>
    <x v="5"/>
    <n v="4180907628"/>
    <x v="0"/>
    <x v="10"/>
    <x v="0"/>
    <x v="0"/>
    <s v="WIN2369"/>
    <x v="0"/>
    <n v="4180907628"/>
    <x v="4"/>
    <x v="1"/>
    <x v="1"/>
    <x v="0"/>
    <x v="0"/>
    <x v="0"/>
    <x v="0"/>
    <x v="0"/>
    <n v="2"/>
    <x v="0"/>
    <n v="55595"/>
    <n v="111190"/>
    <x v="0"/>
    <x v="0"/>
    <x v="0"/>
    <x v="0"/>
    <n v="8895"/>
    <x v="4"/>
  </r>
  <r>
    <x v="5"/>
    <n v="4180907628"/>
    <x v="0"/>
    <x v="10"/>
    <x v="0"/>
    <x v="0"/>
    <s v="WIN2369"/>
    <x v="0"/>
    <n v="4180907628"/>
    <x v="4"/>
    <x v="10"/>
    <x v="10"/>
    <x v="0"/>
    <x v="0"/>
    <x v="0"/>
    <x v="0"/>
    <x v="0"/>
    <n v="4"/>
    <x v="0"/>
    <n v="74250"/>
    <n v="297000"/>
    <x v="0"/>
    <x v="0"/>
    <x v="0"/>
    <x v="0"/>
    <n v="23760"/>
    <x v="4"/>
  </r>
  <r>
    <x v="5"/>
    <n v="4180907628"/>
    <x v="0"/>
    <x v="10"/>
    <x v="0"/>
    <x v="0"/>
    <s v="WIN2369"/>
    <x v="0"/>
    <n v="4180907628"/>
    <x v="4"/>
    <x v="2"/>
    <x v="2"/>
    <x v="0"/>
    <x v="0"/>
    <x v="0"/>
    <x v="0"/>
    <x v="0"/>
    <n v="2"/>
    <x v="0"/>
    <n v="73431"/>
    <n v="146862"/>
    <x v="0"/>
    <x v="0"/>
    <x v="0"/>
    <x v="0"/>
    <n v="11749"/>
    <x v="4"/>
  </r>
  <r>
    <x v="5"/>
    <n v="4180907459"/>
    <x v="0"/>
    <x v="10"/>
    <x v="0"/>
    <x v="0"/>
    <s v="win2016"/>
    <x v="0"/>
    <n v="4180907459"/>
    <x v="4"/>
    <x v="10"/>
    <x v="10"/>
    <x v="0"/>
    <x v="0"/>
    <x v="0"/>
    <x v="0"/>
    <x v="0"/>
    <n v="3"/>
    <x v="0"/>
    <n v="74250"/>
    <n v="222750"/>
    <x v="0"/>
    <x v="0"/>
    <x v="0"/>
    <x v="0"/>
    <n v="17820"/>
    <x v="4"/>
  </r>
  <r>
    <x v="5"/>
    <n v="4180907459"/>
    <x v="0"/>
    <x v="10"/>
    <x v="0"/>
    <x v="0"/>
    <s v="win2016"/>
    <x v="0"/>
    <n v="4180907459"/>
    <x v="4"/>
    <x v="8"/>
    <x v="8"/>
    <x v="0"/>
    <x v="0"/>
    <x v="0"/>
    <x v="0"/>
    <x v="0"/>
    <n v="3"/>
    <x v="0"/>
    <n v="50182"/>
    <n v="150546"/>
    <x v="0"/>
    <x v="0"/>
    <x v="0"/>
    <x v="0"/>
    <n v="12044"/>
    <x v="4"/>
  </r>
  <r>
    <x v="5"/>
    <n v="4180907459"/>
    <x v="0"/>
    <x v="10"/>
    <x v="0"/>
    <x v="0"/>
    <s v="win2016"/>
    <x v="0"/>
    <n v="4180907459"/>
    <x v="4"/>
    <x v="9"/>
    <x v="9"/>
    <x v="0"/>
    <x v="0"/>
    <x v="0"/>
    <x v="0"/>
    <x v="0"/>
    <n v="6"/>
    <x v="0"/>
    <n v="70950"/>
    <n v="425700"/>
    <x v="0"/>
    <x v="0"/>
    <x v="0"/>
    <x v="0"/>
    <n v="34056"/>
    <x v="4"/>
  </r>
  <r>
    <x v="5"/>
    <n v="4180908060"/>
    <x v="0"/>
    <x v="10"/>
    <x v="0"/>
    <x v="0"/>
    <s v="WIN3851"/>
    <x v="0"/>
    <n v="4180908060"/>
    <x v="4"/>
    <x v="9"/>
    <x v="9"/>
    <x v="0"/>
    <x v="0"/>
    <x v="0"/>
    <x v="0"/>
    <x v="0"/>
    <n v="2"/>
    <x v="0"/>
    <n v="70950"/>
    <n v="141900"/>
    <x v="0"/>
    <x v="0"/>
    <x v="0"/>
    <x v="0"/>
    <n v="11352"/>
    <x v="4"/>
  </r>
  <r>
    <x v="5"/>
    <n v="4180908060"/>
    <x v="0"/>
    <x v="10"/>
    <x v="0"/>
    <x v="0"/>
    <s v="WIN3851"/>
    <x v="0"/>
    <n v="4180908060"/>
    <x v="4"/>
    <x v="11"/>
    <x v="11"/>
    <x v="0"/>
    <x v="0"/>
    <x v="0"/>
    <x v="0"/>
    <x v="0"/>
    <n v="5"/>
    <x v="0"/>
    <n v="46000"/>
    <n v="230000"/>
    <x v="0"/>
    <x v="0"/>
    <x v="0"/>
    <x v="0"/>
    <n v="18400"/>
    <x v="4"/>
  </r>
  <r>
    <x v="5"/>
    <n v="4180908060"/>
    <x v="0"/>
    <x v="10"/>
    <x v="0"/>
    <x v="0"/>
    <s v="WIN3851"/>
    <x v="0"/>
    <n v="4180908060"/>
    <x v="4"/>
    <x v="10"/>
    <x v="10"/>
    <x v="0"/>
    <x v="0"/>
    <x v="0"/>
    <x v="0"/>
    <x v="0"/>
    <n v="3"/>
    <x v="0"/>
    <n v="74250"/>
    <n v="222750"/>
    <x v="0"/>
    <x v="0"/>
    <x v="0"/>
    <x v="0"/>
    <n v="17820"/>
    <x v="4"/>
  </r>
  <r>
    <x v="5"/>
    <n v="4180908060"/>
    <x v="0"/>
    <x v="10"/>
    <x v="0"/>
    <x v="0"/>
    <s v="WIN3851"/>
    <x v="0"/>
    <n v="4180908060"/>
    <x v="4"/>
    <x v="2"/>
    <x v="2"/>
    <x v="0"/>
    <x v="0"/>
    <x v="0"/>
    <x v="0"/>
    <x v="0"/>
    <n v="3"/>
    <x v="0"/>
    <n v="73431"/>
    <n v="220293"/>
    <x v="0"/>
    <x v="0"/>
    <x v="0"/>
    <x v="0"/>
    <n v="17623"/>
    <x v="4"/>
  </r>
  <r>
    <x v="5"/>
    <n v="4180908060"/>
    <x v="0"/>
    <x v="10"/>
    <x v="0"/>
    <x v="0"/>
    <s v="WIN3851"/>
    <x v="0"/>
    <n v="4180908060"/>
    <x v="4"/>
    <x v="0"/>
    <x v="0"/>
    <x v="0"/>
    <x v="0"/>
    <x v="0"/>
    <x v="0"/>
    <x v="0"/>
    <n v="3"/>
    <x v="0"/>
    <n v="111058"/>
    <n v="333174"/>
    <x v="0"/>
    <x v="0"/>
    <x v="0"/>
    <x v="0"/>
    <n v="26654"/>
    <x v="4"/>
  </r>
  <r>
    <x v="5"/>
    <n v="4180908060"/>
    <x v="0"/>
    <x v="10"/>
    <x v="0"/>
    <x v="0"/>
    <s v="WIN3851"/>
    <x v="0"/>
    <n v="4180908060"/>
    <x v="4"/>
    <x v="1"/>
    <x v="1"/>
    <x v="0"/>
    <x v="0"/>
    <x v="0"/>
    <x v="0"/>
    <x v="0"/>
    <n v="5"/>
    <x v="0"/>
    <n v="55595"/>
    <n v="277975"/>
    <x v="0"/>
    <x v="0"/>
    <x v="0"/>
    <x v="0"/>
    <n v="22238"/>
    <x v="4"/>
  </r>
  <r>
    <x v="22"/>
    <n v="4180978355"/>
    <x v="0"/>
    <x v="10"/>
    <x v="0"/>
    <x v="0"/>
    <s v="WIN2116"/>
    <x v="0"/>
    <n v="4180978355"/>
    <x v="4"/>
    <x v="8"/>
    <x v="8"/>
    <x v="0"/>
    <x v="0"/>
    <x v="0"/>
    <x v="0"/>
    <x v="0"/>
    <n v="5"/>
    <x v="0"/>
    <n v="50182"/>
    <n v="250910"/>
    <x v="0"/>
    <x v="0"/>
    <x v="0"/>
    <x v="0"/>
    <n v="20073"/>
    <x v="4"/>
  </r>
  <r>
    <x v="22"/>
    <n v="4180978355"/>
    <x v="0"/>
    <x v="10"/>
    <x v="0"/>
    <x v="0"/>
    <s v="WIN2116"/>
    <x v="0"/>
    <n v="4180978355"/>
    <x v="4"/>
    <x v="11"/>
    <x v="11"/>
    <x v="0"/>
    <x v="0"/>
    <x v="0"/>
    <x v="0"/>
    <x v="0"/>
    <n v="5"/>
    <x v="0"/>
    <n v="46000"/>
    <n v="230000"/>
    <x v="0"/>
    <x v="0"/>
    <x v="0"/>
    <x v="0"/>
    <n v="18400"/>
    <x v="4"/>
  </r>
  <r>
    <x v="22"/>
    <n v="4180978355"/>
    <x v="0"/>
    <x v="10"/>
    <x v="0"/>
    <x v="0"/>
    <s v="WIN2116"/>
    <x v="0"/>
    <n v="4180978355"/>
    <x v="4"/>
    <x v="9"/>
    <x v="9"/>
    <x v="0"/>
    <x v="0"/>
    <x v="0"/>
    <x v="0"/>
    <x v="0"/>
    <n v="5"/>
    <x v="0"/>
    <n v="70950"/>
    <n v="354750"/>
    <x v="0"/>
    <x v="0"/>
    <x v="0"/>
    <x v="0"/>
    <n v="28380"/>
    <x v="4"/>
  </r>
  <r>
    <x v="22"/>
    <n v="4180981648"/>
    <x v="0"/>
    <x v="10"/>
    <x v="0"/>
    <x v="0"/>
    <s v="WIN1655"/>
    <x v="0"/>
    <n v="4180981648"/>
    <x v="4"/>
    <x v="0"/>
    <x v="0"/>
    <x v="0"/>
    <x v="0"/>
    <x v="0"/>
    <x v="0"/>
    <x v="0"/>
    <n v="3"/>
    <x v="0"/>
    <n v="111058"/>
    <n v="333174"/>
    <x v="0"/>
    <x v="0"/>
    <x v="0"/>
    <x v="0"/>
    <n v="26654"/>
    <x v="4"/>
  </r>
  <r>
    <x v="22"/>
    <n v="4180981648"/>
    <x v="0"/>
    <x v="10"/>
    <x v="0"/>
    <x v="0"/>
    <s v="WIN1655"/>
    <x v="0"/>
    <n v="4180981648"/>
    <x v="4"/>
    <x v="10"/>
    <x v="10"/>
    <x v="0"/>
    <x v="0"/>
    <x v="0"/>
    <x v="0"/>
    <x v="0"/>
    <n v="3"/>
    <x v="0"/>
    <n v="74250"/>
    <n v="222750"/>
    <x v="0"/>
    <x v="0"/>
    <x v="0"/>
    <x v="0"/>
    <n v="17820"/>
    <x v="4"/>
  </r>
  <r>
    <x v="22"/>
    <n v="4180981648"/>
    <x v="0"/>
    <x v="10"/>
    <x v="0"/>
    <x v="0"/>
    <s v="WIN1655"/>
    <x v="0"/>
    <n v="4180981648"/>
    <x v="4"/>
    <x v="7"/>
    <x v="7"/>
    <x v="0"/>
    <x v="0"/>
    <x v="0"/>
    <x v="0"/>
    <x v="0"/>
    <n v="3"/>
    <x v="0"/>
    <n v="111606"/>
    <n v="334818"/>
    <x v="0"/>
    <x v="0"/>
    <x v="0"/>
    <x v="0"/>
    <n v="26785"/>
    <x v="4"/>
  </r>
  <r>
    <x v="22"/>
    <n v="4180981648"/>
    <x v="0"/>
    <x v="10"/>
    <x v="0"/>
    <x v="0"/>
    <s v="WIN1655"/>
    <x v="0"/>
    <n v="4180981648"/>
    <x v="4"/>
    <x v="9"/>
    <x v="9"/>
    <x v="0"/>
    <x v="0"/>
    <x v="0"/>
    <x v="0"/>
    <x v="0"/>
    <n v="3"/>
    <x v="0"/>
    <n v="70950"/>
    <n v="212850"/>
    <x v="0"/>
    <x v="0"/>
    <x v="0"/>
    <x v="0"/>
    <n v="17028"/>
    <x v="4"/>
  </r>
  <r>
    <x v="22"/>
    <n v="4180981648"/>
    <x v="0"/>
    <x v="10"/>
    <x v="0"/>
    <x v="0"/>
    <s v="WIN1655"/>
    <x v="0"/>
    <n v="4180981648"/>
    <x v="4"/>
    <x v="2"/>
    <x v="2"/>
    <x v="0"/>
    <x v="0"/>
    <x v="0"/>
    <x v="0"/>
    <x v="0"/>
    <n v="5"/>
    <x v="0"/>
    <n v="73431"/>
    <n v="367155"/>
    <x v="0"/>
    <x v="0"/>
    <x v="0"/>
    <x v="0"/>
    <n v="29372"/>
    <x v="4"/>
  </r>
  <r>
    <x v="22"/>
    <n v="4180981648"/>
    <x v="0"/>
    <x v="10"/>
    <x v="0"/>
    <x v="0"/>
    <s v="WIN1655"/>
    <x v="0"/>
    <n v="4180981648"/>
    <x v="4"/>
    <x v="8"/>
    <x v="8"/>
    <x v="0"/>
    <x v="0"/>
    <x v="0"/>
    <x v="0"/>
    <x v="0"/>
    <n v="3"/>
    <x v="0"/>
    <n v="50182"/>
    <n v="150546"/>
    <x v="0"/>
    <x v="0"/>
    <x v="0"/>
    <x v="0"/>
    <n v="12044"/>
    <x v="4"/>
  </r>
  <r>
    <x v="7"/>
    <n v="4180988839"/>
    <x v="0"/>
    <x v="10"/>
    <x v="0"/>
    <x v="0"/>
    <s v="win1608"/>
    <x v="0"/>
    <n v="4180988839"/>
    <x v="4"/>
    <x v="2"/>
    <x v="2"/>
    <x v="0"/>
    <x v="0"/>
    <x v="0"/>
    <x v="0"/>
    <x v="0"/>
    <n v="5"/>
    <x v="0"/>
    <n v="73431"/>
    <n v="367155"/>
    <x v="0"/>
    <x v="0"/>
    <x v="0"/>
    <x v="0"/>
    <n v="29372"/>
    <x v="4"/>
  </r>
  <r>
    <x v="7"/>
    <n v="4180988839"/>
    <x v="0"/>
    <x v="10"/>
    <x v="0"/>
    <x v="0"/>
    <s v="win1608"/>
    <x v="0"/>
    <n v="4180988839"/>
    <x v="4"/>
    <x v="0"/>
    <x v="0"/>
    <x v="0"/>
    <x v="0"/>
    <x v="0"/>
    <x v="0"/>
    <x v="0"/>
    <n v="10"/>
    <x v="0"/>
    <n v="111058"/>
    <n v="1110580"/>
    <x v="0"/>
    <x v="0"/>
    <x v="0"/>
    <x v="0"/>
    <n v="88846"/>
    <x v="4"/>
  </r>
  <r>
    <x v="7"/>
    <n v="4180988839"/>
    <x v="0"/>
    <x v="10"/>
    <x v="0"/>
    <x v="0"/>
    <s v="win1608"/>
    <x v="0"/>
    <n v="4180988839"/>
    <x v="4"/>
    <x v="8"/>
    <x v="8"/>
    <x v="0"/>
    <x v="0"/>
    <x v="0"/>
    <x v="0"/>
    <x v="0"/>
    <n v="5"/>
    <x v="0"/>
    <n v="50182"/>
    <n v="250910"/>
    <x v="0"/>
    <x v="0"/>
    <x v="0"/>
    <x v="0"/>
    <n v="20073"/>
    <x v="4"/>
  </r>
  <r>
    <x v="7"/>
    <n v="4180988839"/>
    <x v="0"/>
    <x v="10"/>
    <x v="0"/>
    <x v="0"/>
    <s v="win1608"/>
    <x v="0"/>
    <n v="4180988839"/>
    <x v="4"/>
    <x v="10"/>
    <x v="10"/>
    <x v="0"/>
    <x v="0"/>
    <x v="0"/>
    <x v="0"/>
    <x v="0"/>
    <n v="5"/>
    <x v="0"/>
    <n v="74250"/>
    <n v="371250"/>
    <x v="0"/>
    <x v="0"/>
    <x v="0"/>
    <x v="0"/>
    <n v="29700"/>
    <x v="4"/>
  </r>
  <r>
    <x v="7"/>
    <n v="4181069492"/>
    <x v="0"/>
    <x v="10"/>
    <x v="0"/>
    <x v="0"/>
    <s v="win6873"/>
    <x v="0"/>
    <n v="4181069492"/>
    <x v="4"/>
    <x v="9"/>
    <x v="9"/>
    <x v="0"/>
    <x v="0"/>
    <x v="0"/>
    <x v="0"/>
    <x v="0"/>
    <n v="6"/>
    <x v="0"/>
    <n v="70950"/>
    <n v="425700"/>
    <x v="0"/>
    <x v="0"/>
    <x v="0"/>
    <x v="0"/>
    <n v="34056"/>
    <x v="4"/>
  </r>
  <r>
    <x v="7"/>
    <n v="4181069492"/>
    <x v="0"/>
    <x v="10"/>
    <x v="0"/>
    <x v="0"/>
    <s v="win6873"/>
    <x v="0"/>
    <n v="4181069492"/>
    <x v="4"/>
    <x v="8"/>
    <x v="8"/>
    <x v="0"/>
    <x v="0"/>
    <x v="0"/>
    <x v="0"/>
    <x v="0"/>
    <n v="6"/>
    <x v="0"/>
    <n v="50182"/>
    <n v="301092"/>
    <x v="0"/>
    <x v="0"/>
    <x v="0"/>
    <x v="0"/>
    <n v="24087"/>
    <x v="4"/>
  </r>
  <r>
    <x v="5"/>
    <n v="4180907551"/>
    <x v="0"/>
    <x v="10"/>
    <x v="0"/>
    <x v="0"/>
    <s v="WIN2189"/>
    <x v="0"/>
    <n v="4180907551"/>
    <x v="4"/>
    <x v="2"/>
    <x v="2"/>
    <x v="0"/>
    <x v="0"/>
    <x v="0"/>
    <x v="0"/>
    <x v="0"/>
    <n v="3"/>
    <x v="0"/>
    <n v="73431"/>
    <n v="220293"/>
    <x v="0"/>
    <x v="0"/>
    <x v="0"/>
    <x v="0"/>
    <n v="17623"/>
    <x v="4"/>
  </r>
  <r>
    <x v="5"/>
    <n v="4180907551"/>
    <x v="0"/>
    <x v="10"/>
    <x v="0"/>
    <x v="0"/>
    <s v="WIN2189"/>
    <x v="0"/>
    <n v="4180907551"/>
    <x v="4"/>
    <x v="8"/>
    <x v="8"/>
    <x v="0"/>
    <x v="0"/>
    <x v="0"/>
    <x v="0"/>
    <x v="0"/>
    <n v="2"/>
    <x v="0"/>
    <n v="50182"/>
    <n v="100364"/>
    <x v="0"/>
    <x v="0"/>
    <x v="0"/>
    <x v="0"/>
    <n v="8029"/>
    <x v="4"/>
  </r>
  <r>
    <x v="5"/>
    <n v="4180907551"/>
    <x v="0"/>
    <x v="10"/>
    <x v="0"/>
    <x v="0"/>
    <s v="WIN2189"/>
    <x v="0"/>
    <n v="4180907551"/>
    <x v="4"/>
    <x v="0"/>
    <x v="0"/>
    <x v="0"/>
    <x v="0"/>
    <x v="0"/>
    <x v="0"/>
    <x v="0"/>
    <n v="6"/>
    <x v="0"/>
    <n v="111058"/>
    <n v="666348"/>
    <x v="0"/>
    <x v="0"/>
    <x v="0"/>
    <x v="0"/>
    <n v="53308"/>
    <x v="4"/>
  </r>
  <r>
    <x v="5"/>
    <n v="4180907551"/>
    <x v="0"/>
    <x v="10"/>
    <x v="0"/>
    <x v="0"/>
    <s v="WIN2189"/>
    <x v="0"/>
    <n v="4180907551"/>
    <x v="4"/>
    <x v="11"/>
    <x v="11"/>
    <x v="0"/>
    <x v="0"/>
    <x v="0"/>
    <x v="0"/>
    <x v="0"/>
    <n v="2"/>
    <x v="0"/>
    <n v="46000"/>
    <n v="92000"/>
    <x v="0"/>
    <x v="0"/>
    <x v="0"/>
    <x v="0"/>
    <n v="7360"/>
    <x v="4"/>
  </r>
  <r>
    <x v="5"/>
    <n v="4180907849"/>
    <x v="0"/>
    <x v="10"/>
    <x v="0"/>
    <x v="0"/>
    <s v="WIN2ARG"/>
    <x v="0"/>
    <n v="4180907849"/>
    <x v="4"/>
    <x v="2"/>
    <x v="2"/>
    <x v="0"/>
    <x v="0"/>
    <x v="0"/>
    <x v="0"/>
    <x v="0"/>
    <n v="3"/>
    <x v="0"/>
    <n v="73431"/>
    <n v="220293"/>
    <x v="0"/>
    <x v="0"/>
    <x v="0"/>
    <x v="0"/>
    <n v="17623"/>
    <x v="4"/>
  </r>
  <r>
    <x v="5"/>
    <n v="4180907849"/>
    <x v="0"/>
    <x v="10"/>
    <x v="0"/>
    <x v="0"/>
    <s v="WIN2ARG"/>
    <x v="0"/>
    <n v="4180907849"/>
    <x v="4"/>
    <x v="11"/>
    <x v="11"/>
    <x v="0"/>
    <x v="0"/>
    <x v="0"/>
    <x v="0"/>
    <x v="0"/>
    <n v="3"/>
    <x v="0"/>
    <n v="46000"/>
    <n v="138000"/>
    <x v="0"/>
    <x v="0"/>
    <x v="0"/>
    <x v="0"/>
    <n v="11040"/>
    <x v="4"/>
  </r>
  <r>
    <x v="5"/>
    <n v="4180907849"/>
    <x v="0"/>
    <x v="10"/>
    <x v="0"/>
    <x v="0"/>
    <s v="WIN2ARG"/>
    <x v="0"/>
    <n v="4180907849"/>
    <x v="4"/>
    <x v="8"/>
    <x v="8"/>
    <x v="0"/>
    <x v="0"/>
    <x v="0"/>
    <x v="0"/>
    <x v="0"/>
    <n v="3"/>
    <x v="0"/>
    <n v="50182"/>
    <n v="150546"/>
    <x v="0"/>
    <x v="0"/>
    <x v="0"/>
    <x v="0"/>
    <n v="12044"/>
    <x v="4"/>
  </r>
  <r>
    <x v="5"/>
    <n v="4180907849"/>
    <x v="0"/>
    <x v="10"/>
    <x v="0"/>
    <x v="0"/>
    <s v="WIN2ARG"/>
    <x v="0"/>
    <n v="4180907849"/>
    <x v="4"/>
    <x v="0"/>
    <x v="0"/>
    <x v="0"/>
    <x v="0"/>
    <x v="0"/>
    <x v="0"/>
    <x v="0"/>
    <n v="3"/>
    <x v="0"/>
    <n v="111058"/>
    <n v="333174"/>
    <x v="0"/>
    <x v="0"/>
    <x v="0"/>
    <x v="0"/>
    <n v="26654"/>
    <x v="4"/>
  </r>
  <r>
    <x v="5"/>
    <n v="4180907559"/>
    <x v="0"/>
    <x v="10"/>
    <x v="0"/>
    <x v="0"/>
    <s v="WIN2216"/>
    <x v="0"/>
    <n v="4180907559"/>
    <x v="4"/>
    <x v="2"/>
    <x v="2"/>
    <x v="0"/>
    <x v="0"/>
    <x v="0"/>
    <x v="0"/>
    <x v="0"/>
    <n v="3"/>
    <x v="0"/>
    <n v="73431"/>
    <n v="220293"/>
    <x v="0"/>
    <x v="0"/>
    <x v="0"/>
    <x v="0"/>
    <n v="17623"/>
    <x v="4"/>
  </r>
  <r>
    <x v="5"/>
    <n v="4180907559"/>
    <x v="0"/>
    <x v="10"/>
    <x v="0"/>
    <x v="0"/>
    <s v="WIN2216"/>
    <x v="0"/>
    <n v="4180907559"/>
    <x v="4"/>
    <x v="11"/>
    <x v="11"/>
    <x v="0"/>
    <x v="0"/>
    <x v="0"/>
    <x v="0"/>
    <x v="0"/>
    <n v="3"/>
    <x v="0"/>
    <n v="46000"/>
    <n v="138000"/>
    <x v="0"/>
    <x v="0"/>
    <x v="0"/>
    <x v="0"/>
    <n v="11040"/>
    <x v="4"/>
  </r>
  <r>
    <x v="5"/>
    <n v="4180907559"/>
    <x v="0"/>
    <x v="10"/>
    <x v="0"/>
    <x v="0"/>
    <s v="WIN2216"/>
    <x v="0"/>
    <n v="4180907559"/>
    <x v="4"/>
    <x v="10"/>
    <x v="10"/>
    <x v="0"/>
    <x v="0"/>
    <x v="0"/>
    <x v="0"/>
    <x v="0"/>
    <n v="3"/>
    <x v="0"/>
    <n v="74250"/>
    <n v="222750"/>
    <x v="0"/>
    <x v="0"/>
    <x v="0"/>
    <x v="0"/>
    <n v="17820"/>
    <x v="4"/>
  </r>
  <r>
    <x v="5"/>
    <n v="4180907606"/>
    <x v="0"/>
    <x v="10"/>
    <x v="0"/>
    <x v="0"/>
    <s v="WIN2309"/>
    <x v="0"/>
    <n v="4180907606"/>
    <x v="4"/>
    <x v="11"/>
    <x v="11"/>
    <x v="0"/>
    <x v="0"/>
    <x v="0"/>
    <x v="0"/>
    <x v="0"/>
    <n v="3"/>
    <x v="0"/>
    <n v="46000"/>
    <n v="138000"/>
    <x v="0"/>
    <x v="0"/>
    <x v="0"/>
    <x v="0"/>
    <n v="11040"/>
    <x v="4"/>
  </r>
  <r>
    <x v="5"/>
    <n v="4180907606"/>
    <x v="0"/>
    <x v="10"/>
    <x v="0"/>
    <x v="0"/>
    <s v="WIN2309"/>
    <x v="0"/>
    <n v="4180907606"/>
    <x v="4"/>
    <x v="0"/>
    <x v="0"/>
    <x v="0"/>
    <x v="0"/>
    <x v="0"/>
    <x v="0"/>
    <x v="0"/>
    <n v="3"/>
    <x v="0"/>
    <n v="111058"/>
    <n v="333174"/>
    <x v="0"/>
    <x v="0"/>
    <x v="0"/>
    <x v="0"/>
    <n v="26654"/>
    <x v="4"/>
  </r>
  <r>
    <x v="5"/>
    <n v="4180907606"/>
    <x v="0"/>
    <x v="10"/>
    <x v="0"/>
    <x v="0"/>
    <s v="WIN2309"/>
    <x v="0"/>
    <n v="4180907606"/>
    <x v="4"/>
    <x v="8"/>
    <x v="8"/>
    <x v="0"/>
    <x v="0"/>
    <x v="0"/>
    <x v="0"/>
    <x v="0"/>
    <n v="3"/>
    <x v="0"/>
    <n v="50182"/>
    <n v="150546"/>
    <x v="0"/>
    <x v="0"/>
    <x v="0"/>
    <x v="0"/>
    <n v="12044"/>
    <x v="4"/>
  </r>
  <r>
    <x v="5"/>
    <n v="4180907606"/>
    <x v="0"/>
    <x v="10"/>
    <x v="0"/>
    <x v="0"/>
    <s v="WIN2309"/>
    <x v="0"/>
    <n v="4180907606"/>
    <x v="4"/>
    <x v="2"/>
    <x v="2"/>
    <x v="0"/>
    <x v="0"/>
    <x v="0"/>
    <x v="0"/>
    <x v="0"/>
    <n v="5"/>
    <x v="0"/>
    <n v="73431"/>
    <n v="367155"/>
    <x v="0"/>
    <x v="0"/>
    <x v="0"/>
    <x v="0"/>
    <n v="29372"/>
    <x v="4"/>
  </r>
  <r>
    <x v="5"/>
    <n v="4180907507"/>
    <x v="0"/>
    <x v="10"/>
    <x v="0"/>
    <x v="0"/>
    <s v="win2094"/>
    <x v="0"/>
    <n v="4180907507"/>
    <x v="4"/>
    <x v="10"/>
    <x v="10"/>
    <x v="0"/>
    <x v="0"/>
    <x v="0"/>
    <x v="0"/>
    <x v="0"/>
    <n v="3"/>
    <x v="0"/>
    <n v="74250"/>
    <n v="222750"/>
    <x v="0"/>
    <x v="0"/>
    <x v="0"/>
    <x v="0"/>
    <n v="17820"/>
    <x v="4"/>
  </r>
  <r>
    <x v="5"/>
    <n v="4180907507"/>
    <x v="0"/>
    <x v="10"/>
    <x v="0"/>
    <x v="0"/>
    <s v="win2094"/>
    <x v="0"/>
    <n v="4180907507"/>
    <x v="4"/>
    <x v="1"/>
    <x v="1"/>
    <x v="0"/>
    <x v="0"/>
    <x v="0"/>
    <x v="0"/>
    <x v="0"/>
    <n v="3"/>
    <x v="0"/>
    <n v="55595"/>
    <n v="166785"/>
    <x v="0"/>
    <x v="0"/>
    <x v="0"/>
    <x v="0"/>
    <n v="13343"/>
    <x v="4"/>
  </r>
  <r>
    <x v="5"/>
    <n v="4180907507"/>
    <x v="0"/>
    <x v="10"/>
    <x v="0"/>
    <x v="0"/>
    <s v="win2094"/>
    <x v="0"/>
    <n v="4180907507"/>
    <x v="4"/>
    <x v="2"/>
    <x v="2"/>
    <x v="0"/>
    <x v="0"/>
    <x v="0"/>
    <x v="0"/>
    <x v="0"/>
    <n v="6"/>
    <x v="0"/>
    <n v="73431"/>
    <n v="440586"/>
    <x v="0"/>
    <x v="0"/>
    <x v="0"/>
    <x v="0"/>
    <n v="35247"/>
    <x v="4"/>
  </r>
  <r>
    <x v="5"/>
    <n v="4180907507"/>
    <x v="0"/>
    <x v="10"/>
    <x v="0"/>
    <x v="0"/>
    <s v="win2094"/>
    <x v="0"/>
    <n v="4180907507"/>
    <x v="4"/>
    <x v="11"/>
    <x v="11"/>
    <x v="0"/>
    <x v="0"/>
    <x v="0"/>
    <x v="0"/>
    <x v="0"/>
    <n v="5"/>
    <x v="0"/>
    <n v="46000"/>
    <n v="230000"/>
    <x v="0"/>
    <x v="0"/>
    <x v="0"/>
    <x v="0"/>
    <n v="18400"/>
    <x v="4"/>
  </r>
  <r>
    <x v="5"/>
    <n v="4180907507"/>
    <x v="0"/>
    <x v="10"/>
    <x v="0"/>
    <x v="0"/>
    <s v="win2094"/>
    <x v="0"/>
    <n v="4180907507"/>
    <x v="4"/>
    <x v="8"/>
    <x v="8"/>
    <x v="0"/>
    <x v="0"/>
    <x v="0"/>
    <x v="0"/>
    <x v="0"/>
    <n v="9"/>
    <x v="0"/>
    <n v="50182"/>
    <n v="451638"/>
    <x v="0"/>
    <x v="0"/>
    <x v="0"/>
    <x v="0"/>
    <n v="36131"/>
    <x v="4"/>
  </r>
  <r>
    <x v="5"/>
    <n v="4180907840"/>
    <x v="0"/>
    <x v="10"/>
    <x v="0"/>
    <x v="0"/>
    <s v="WIN2AOC"/>
    <x v="0"/>
    <n v="4180907840"/>
    <x v="4"/>
    <x v="10"/>
    <x v="10"/>
    <x v="0"/>
    <x v="0"/>
    <x v="0"/>
    <x v="0"/>
    <x v="0"/>
    <n v="3"/>
    <x v="0"/>
    <n v="74250"/>
    <n v="222750"/>
    <x v="0"/>
    <x v="0"/>
    <x v="0"/>
    <x v="0"/>
    <n v="17820"/>
    <x v="4"/>
  </r>
  <r>
    <x v="5"/>
    <n v="4180907840"/>
    <x v="0"/>
    <x v="10"/>
    <x v="0"/>
    <x v="0"/>
    <s v="WIN2AOC"/>
    <x v="0"/>
    <n v="4180907840"/>
    <x v="4"/>
    <x v="2"/>
    <x v="2"/>
    <x v="0"/>
    <x v="0"/>
    <x v="0"/>
    <x v="0"/>
    <x v="0"/>
    <n v="3"/>
    <x v="0"/>
    <n v="73431"/>
    <n v="220293"/>
    <x v="0"/>
    <x v="0"/>
    <x v="0"/>
    <x v="0"/>
    <n v="17623"/>
    <x v="4"/>
  </r>
  <r>
    <x v="5"/>
    <n v="4180907840"/>
    <x v="0"/>
    <x v="10"/>
    <x v="0"/>
    <x v="0"/>
    <s v="WIN2AOC"/>
    <x v="0"/>
    <n v="4180907840"/>
    <x v="4"/>
    <x v="0"/>
    <x v="0"/>
    <x v="0"/>
    <x v="0"/>
    <x v="0"/>
    <x v="0"/>
    <x v="0"/>
    <n v="3"/>
    <x v="0"/>
    <n v="111058"/>
    <n v="333174"/>
    <x v="0"/>
    <x v="0"/>
    <x v="0"/>
    <x v="0"/>
    <n v="26654"/>
    <x v="4"/>
  </r>
  <r>
    <x v="5"/>
    <n v="4180907565"/>
    <x v="0"/>
    <x v="10"/>
    <x v="0"/>
    <x v="0"/>
    <s v="WIN2219"/>
    <x v="0"/>
    <n v="4180907565"/>
    <x v="5"/>
    <x v="2"/>
    <x v="2"/>
    <x v="0"/>
    <x v="0"/>
    <x v="0"/>
    <x v="0"/>
    <x v="0"/>
    <n v="2"/>
    <x v="0"/>
    <n v="73431"/>
    <n v="146862"/>
    <x v="0"/>
    <x v="0"/>
    <x v="0"/>
    <x v="0"/>
    <n v="11749"/>
    <x v="4"/>
  </r>
  <r>
    <x v="5"/>
    <n v="4180907565"/>
    <x v="0"/>
    <x v="10"/>
    <x v="0"/>
    <x v="0"/>
    <s v="WIN2219"/>
    <x v="0"/>
    <n v="4180907565"/>
    <x v="5"/>
    <x v="9"/>
    <x v="9"/>
    <x v="0"/>
    <x v="0"/>
    <x v="0"/>
    <x v="0"/>
    <x v="0"/>
    <n v="2"/>
    <x v="0"/>
    <n v="70950"/>
    <n v="141900"/>
    <x v="0"/>
    <x v="0"/>
    <x v="0"/>
    <x v="0"/>
    <n v="11352"/>
    <x v="4"/>
  </r>
  <r>
    <x v="5"/>
    <n v="4180907565"/>
    <x v="0"/>
    <x v="10"/>
    <x v="0"/>
    <x v="0"/>
    <s v="WIN2219"/>
    <x v="0"/>
    <n v="4180907565"/>
    <x v="5"/>
    <x v="1"/>
    <x v="1"/>
    <x v="0"/>
    <x v="0"/>
    <x v="0"/>
    <x v="0"/>
    <x v="0"/>
    <n v="2"/>
    <x v="0"/>
    <n v="55595"/>
    <n v="111190"/>
    <x v="0"/>
    <x v="0"/>
    <x v="0"/>
    <x v="0"/>
    <n v="8895"/>
    <x v="4"/>
  </r>
  <r>
    <x v="5"/>
    <n v="4180907565"/>
    <x v="0"/>
    <x v="10"/>
    <x v="0"/>
    <x v="0"/>
    <s v="WIN2219"/>
    <x v="0"/>
    <n v="4180907565"/>
    <x v="5"/>
    <x v="8"/>
    <x v="8"/>
    <x v="0"/>
    <x v="0"/>
    <x v="0"/>
    <x v="0"/>
    <x v="0"/>
    <n v="2"/>
    <x v="0"/>
    <n v="50182"/>
    <n v="100364"/>
    <x v="0"/>
    <x v="0"/>
    <x v="0"/>
    <x v="0"/>
    <n v="8029"/>
    <x v="4"/>
  </r>
  <r>
    <x v="5"/>
    <n v="4180907565"/>
    <x v="0"/>
    <x v="10"/>
    <x v="0"/>
    <x v="0"/>
    <s v="WIN2219"/>
    <x v="0"/>
    <n v="4180907565"/>
    <x v="5"/>
    <x v="11"/>
    <x v="11"/>
    <x v="0"/>
    <x v="0"/>
    <x v="0"/>
    <x v="0"/>
    <x v="0"/>
    <n v="4"/>
    <x v="0"/>
    <n v="46000"/>
    <n v="184000"/>
    <x v="0"/>
    <x v="0"/>
    <x v="0"/>
    <x v="0"/>
    <n v="14720"/>
    <x v="4"/>
  </r>
  <r>
    <x v="5"/>
    <n v="4180907565"/>
    <x v="0"/>
    <x v="10"/>
    <x v="0"/>
    <x v="0"/>
    <s v="WIN2219"/>
    <x v="0"/>
    <n v="4180907565"/>
    <x v="5"/>
    <x v="0"/>
    <x v="0"/>
    <x v="0"/>
    <x v="0"/>
    <x v="0"/>
    <x v="0"/>
    <x v="0"/>
    <n v="4"/>
    <x v="0"/>
    <n v="111058"/>
    <n v="444232"/>
    <x v="0"/>
    <x v="0"/>
    <x v="0"/>
    <x v="0"/>
    <n v="35539"/>
    <x v="4"/>
  </r>
  <r>
    <x v="5"/>
    <n v="4180907644"/>
    <x v="0"/>
    <x v="10"/>
    <x v="0"/>
    <x v="0"/>
    <s v="WIN2406"/>
    <x v="0"/>
    <n v="4180907644"/>
    <x v="5"/>
    <x v="8"/>
    <x v="8"/>
    <x v="0"/>
    <x v="0"/>
    <x v="0"/>
    <x v="0"/>
    <x v="0"/>
    <n v="4"/>
    <x v="0"/>
    <n v="50182"/>
    <n v="200728"/>
    <x v="0"/>
    <x v="0"/>
    <x v="0"/>
    <x v="0"/>
    <n v="16058"/>
    <x v="4"/>
  </r>
  <r>
    <x v="5"/>
    <n v="4180907644"/>
    <x v="0"/>
    <x v="10"/>
    <x v="0"/>
    <x v="0"/>
    <s v="WIN2406"/>
    <x v="0"/>
    <n v="4180907644"/>
    <x v="5"/>
    <x v="1"/>
    <x v="1"/>
    <x v="0"/>
    <x v="0"/>
    <x v="0"/>
    <x v="0"/>
    <x v="0"/>
    <n v="2"/>
    <x v="0"/>
    <n v="55595"/>
    <n v="111190"/>
    <x v="0"/>
    <x v="0"/>
    <x v="0"/>
    <x v="0"/>
    <n v="8895"/>
    <x v="4"/>
  </r>
  <r>
    <x v="5"/>
    <n v="4180907644"/>
    <x v="0"/>
    <x v="10"/>
    <x v="0"/>
    <x v="0"/>
    <s v="WIN2406"/>
    <x v="0"/>
    <n v="4180907644"/>
    <x v="5"/>
    <x v="11"/>
    <x v="11"/>
    <x v="0"/>
    <x v="0"/>
    <x v="0"/>
    <x v="0"/>
    <x v="0"/>
    <n v="2"/>
    <x v="0"/>
    <n v="46000"/>
    <n v="92000"/>
    <x v="0"/>
    <x v="0"/>
    <x v="0"/>
    <x v="0"/>
    <n v="7360"/>
    <x v="4"/>
  </r>
  <r>
    <x v="5"/>
    <n v="4180907644"/>
    <x v="0"/>
    <x v="10"/>
    <x v="0"/>
    <x v="0"/>
    <s v="WIN2406"/>
    <x v="0"/>
    <n v="4180907644"/>
    <x v="5"/>
    <x v="10"/>
    <x v="10"/>
    <x v="0"/>
    <x v="0"/>
    <x v="0"/>
    <x v="0"/>
    <x v="0"/>
    <n v="4"/>
    <x v="0"/>
    <n v="74250"/>
    <n v="297000"/>
    <x v="0"/>
    <x v="0"/>
    <x v="0"/>
    <x v="0"/>
    <n v="23760"/>
    <x v="4"/>
  </r>
  <r>
    <x v="5"/>
    <n v="4180907644"/>
    <x v="0"/>
    <x v="10"/>
    <x v="0"/>
    <x v="0"/>
    <s v="WIN2406"/>
    <x v="0"/>
    <n v="4180907644"/>
    <x v="5"/>
    <x v="2"/>
    <x v="2"/>
    <x v="0"/>
    <x v="0"/>
    <x v="0"/>
    <x v="0"/>
    <x v="0"/>
    <n v="2"/>
    <x v="0"/>
    <n v="73431"/>
    <n v="146862"/>
    <x v="0"/>
    <x v="0"/>
    <x v="0"/>
    <x v="0"/>
    <n v="11749"/>
    <x v="4"/>
  </r>
  <r>
    <x v="5"/>
    <n v="4180907567"/>
    <x v="0"/>
    <x v="10"/>
    <x v="0"/>
    <x v="0"/>
    <s v="WIN2220"/>
    <x v="0"/>
    <n v="4180907567"/>
    <x v="5"/>
    <x v="1"/>
    <x v="1"/>
    <x v="0"/>
    <x v="0"/>
    <x v="0"/>
    <x v="0"/>
    <x v="0"/>
    <n v="3"/>
    <x v="0"/>
    <n v="55595"/>
    <n v="166785"/>
    <x v="0"/>
    <x v="0"/>
    <x v="0"/>
    <x v="0"/>
    <n v="13343"/>
    <x v="4"/>
  </r>
  <r>
    <x v="5"/>
    <n v="4180907567"/>
    <x v="0"/>
    <x v="10"/>
    <x v="0"/>
    <x v="0"/>
    <s v="WIN2220"/>
    <x v="0"/>
    <n v="4180907567"/>
    <x v="5"/>
    <x v="11"/>
    <x v="11"/>
    <x v="0"/>
    <x v="0"/>
    <x v="0"/>
    <x v="0"/>
    <x v="0"/>
    <n v="6"/>
    <x v="0"/>
    <n v="46000"/>
    <n v="276000"/>
    <x v="0"/>
    <x v="0"/>
    <x v="0"/>
    <x v="0"/>
    <n v="22080"/>
    <x v="4"/>
  </r>
  <r>
    <x v="5"/>
    <n v="4180907567"/>
    <x v="0"/>
    <x v="10"/>
    <x v="0"/>
    <x v="0"/>
    <s v="WIN2220"/>
    <x v="0"/>
    <n v="4180907567"/>
    <x v="5"/>
    <x v="8"/>
    <x v="8"/>
    <x v="0"/>
    <x v="0"/>
    <x v="0"/>
    <x v="0"/>
    <x v="0"/>
    <n v="3"/>
    <x v="0"/>
    <n v="50182"/>
    <n v="150546"/>
    <x v="0"/>
    <x v="0"/>
    <x v="0"/>
    <x v="0"/>
    <n v="12044"/>
    <x v="4"/>
  </r>
  <r>
    <x v="5"/>
    <n v="4180907567"/>
    <x v="0"/>
    <x v="10"/>
    <x v="0"/>
    <x v="0"/>
    <s v="WIN2220"/>
    <x v="0"/>
    <n v="4180907567"/>
    <x v="5"/>
    <x v="2"/>
    <x v="2"/>
    <x v="0"/>
    <x v="0"/>
    <x v="0"/>
    <x v="0"/>
    <x v="0"/>
    <n v="6"/>
    <x v="0"/>
    <n v="73431"/>
    <n v="440586"/>
    <x v="0"/>
    <x v="0"/>
    <x v="0"/>
    <x v="0"/>
    <n v="35247"/>
    <x v="4"/>
  </r>
  <r>
    <x v="5"/>
    <n v="4180907594"/>
    <x v="0"/>
    <x v="10"/>
    <x v="0"/>
    <x v="0"/>
    <s v="WIN2296"/>
    <x v="0"/>
    <n v="4180907594"/>
    <x v="5"/>
    <x v="1"/>
    <x v="1"/>
    <x v="0"/>
    <x v="0"/>
    <x v="0"/>
    <x v="0"/>
    <x v="0"/>
    <n v="3"/>
    <x v="0"/>
    <n v="55595"/>
    <n v="166785"/>
    <x v="0"/>
    <x v="0"/>
    <x v="0"/>
    <x v="0"/>
    <n v="13343"/>
    <x v="4"/>
  </r>
  <r>
    <x v="5"/>
    <n v="4180907594"/>
    <x v="0"/>
    <x v="10"/>
    <x v="0"/>
    <x v="0"/>
    <s v="WIN2296"/>
    <x v="0"/>
    <n v="4180907594"/>
    <x v="5"/>
    <x v="2"/>
    <x v="2"/>
    <x v="0"/>
    <x v="0"/>
    <x v="0"/>
    <x v="0"/>
    <x v="0"/>
    <n v="3"/>
    <x v="0"/>
    <n v="73431"/>
    <n v="220293"/>
    <x v="0"/>
    <x v="0"/>
    <x v="0"/>
    <x v="0"/>
    <n v="17623"/>
    <x v="4"/>
  </r>
  <r>
    <x v="5"/>
    <n v="4180907594"/>
    <x v="0"/>
    <x v="10"/>
    <x v="0"/>
    <x v="0"/>
    <s v="WIN2296"/>
    <x v="0"/>
    <n v="4180907594"/>
    <x v="5"/>
    <x v="10"/>
    <x v="10"/>
    <x v="0"/>
    <x v="0"/>
    <x v="0"/>
    <x v="0"/>
    <x v="0"/>
    <n v="3"/>
    <x v="0"/>
    <n v="74250"/>
    <n v="222750"/>
    <x v="0"/>
    <x v="0"/>
    <x v="0"/>
    <x v="0"/>
    <n v="17820"/>
    <x v="4"/>
  </r>
  <r>
    <x v="5"/>
    <n v="4180907594"/>
    <x v="0"/>
    <x v="10"/>
    <x v="0"/>
    <x v="0"/>
    <s v="WIN2296"/>
    <x v="0"/>
    <n v="4180907594"/>
    <x v="5"/>
    <x v="0"/>
    <x v="0"/>
    <x v="0"/>
    <x v="0"/>
    <x v="0"/>
    <x v="0"/>
    <x v="0"/>
    <n v="2"/>
    <x v="0"/>
    <n v="111058"/>
    <n v="222116"/>
    <x v="0"/>
    <x v="0"/>
    <x v="0"/>
    <x v="0"/>
    <n v="17769"/>
    <x v="4"/>
  </r>
  <r>
    <x v="5"/>
    <n v="4180907491"/>
    <x v="0"/>
    <x v="10"/>
    <x v="0"/>
    <x v="0"/>
    <s v="WIN2078"/>
    <x v="0"/>
    <n v="4180907491"/>
    <x v="5"/>
    <x v="10"/>
    <x v="10"/>
    <x v="0"/>
    <x v="0"/>
    <x v="0"/>
    <x v="0"/>
    <x v="0"/>
    <n v="2"/>
    <x v="0"/>
    <n v="74250"/>
    <n v="148500"/>
    <x v="0"/>
    <x v="0"/>
    <x v="0"/>
    <x v="0"/>
    <n v="11880"/>
    <x v="4"/>
  </r>
  <r>
    <x v="5"/>
    <n v="4180907491"/>
    <x v="0"/>
    <x v="10"/>
    <x v="0"/>
    <x v="0"/>
    <s v="WIN2078"/>
    <x v="0"/>
    <n v="4180907491"/>
    <x v="5"/>
    <x v="9"/>
    <x v="9"/>
    <x v="0"/>
    <x v="0"/>
    <x v="0"/>
    <x v="0"/>
    <x v="0"/>
    <n v="2"/>
    <x v="0"/>
    <n v="70950"/>
    <n v="141900"/>
    <x v="0"/>
    <x v="0"/>
    <x v="0"/>
    <x v="0"/>
    <n v="11352"/>
    <x v="4"/>
  </r>
  <r>
    <x v="5"/>
    <n v="4180907491"/>
    <x v="0"/>
    <x v="10"/>
    <x v="0"/>
    <x v="0"/>
    <s v="WIN2078"/>
    <x v="0"/>
    <n v="4180907491"/>
    <x v="5"/>
    <x v="8"/>
    <x v="8"/>
    <x v="0"/>
    <x v="0"/>
    <x v="0"/>
    <x v="0"/>
    <x v="0"/>
    <n v="4"/>
    <x v="0"/>
    <n v="50182"/>
    <n v="200728"/>
    <x v="0"/>
    <x v="0"/>
    <x v="0"/>
    <x v="0"/>
    <n v="16058"/>
    <x v="4"/>
  </r>
  <r>
    <x v="5"/>
    <n v="4180907491"/>
    <x v="0"/>
    <x v="10"/>
    <x v="0"/>
    <x v="0"/>
    <s v="WIN2078"/>
    <x v="0"/>
    <n v="4180907491"/>
    <x v="5"/>
    <x v="2"/>
    <x v="2"/>
    <x v="0"/>
    <x v="0"/>
    <x v="0"/>
    <x v="0"/>
    <x v="0"/>
    <n v="4"/>
    <x v="0"/>
    <n v="73431"/>
    <n v="293724"/>
    <x v="0"/>
    <x v="0"/>
    <x v="0"/>
    <x v="0"/>
    <n v="23498"/>
    <x v="4"/>
  </r>
  <r>
    <x v="5"/>
    <n v="4180907491"/>
    <x v="0"/>
    <x v="10"/>
    <x v="0"/>
    <x v="0"/>
    <s v="WIN2078"/>
    <x v="0"/>
    <n v="4180907491"/>
    <x v="5"/>
    <x v="11"/>
    <x v="11"/>
    <x v="0"/>
    <x v="0"/>
    <x v="0"/>
    <x v="0"/>
    <x v="0"/>
    <n v="4"/>
    <x v="0"/>
    <n v="46000"/>
    <n v="184000"/>
    <x v="0"/>
    <x v="0"/>
    <x v="0"/>
    <x v="0"/>
    <n v="14720"/>
    <x v="4"/>
  </r>
  <r>
    <x v="5"/>
    <n v="4180907491"/>
    <x v="0"/>
    <x v="10"/>
    <x v="0"/>
    <x v="0"/>
    <s v="WIN2078"/>
    <x v="0"/>
    <n v="4180907491"/>
    <x v="5"/>
    <x v="1"/>
    <x v="1"/>
    <x v="0"/>
    <x v="0"/>
    <x v="0"/>
    <x v="0"/>
    <x v="0"/>
    <n v="2"/>
    <x v="0"/>
    <n v="55595"/>
    <n v="111190"/>
    <x v="0"/>
    <x v="0"/>
    <x v="0"/>
    <x v="0"/>
    <n v="8895"/>
    <x v="4"/>
  </r>
  <r>
    <x v="5"/>
    <n v="4180907508"/>
    <x v="0"/>
    <x v="10"/>
    <x v="0"/>
    <x v="0"/>
    <s v="WIN2117"/>
    <x v="0"/>
    <n v="4180907508"/>
    <x v="5"/>
    <x v="2"/>
    <x v="2"/>
    <x v="0"/>
    <x v="0"/>
    <x v="0"/>
    <x v="0"/>
    <x v="0"/>
    <n v="6"/>
    <x v="0"/>
    <n v="73431"/>
    <n v="440586"/>
    <x v="0"/>
    <x v="0"/>
    <x v="0"/>
    <x v="0"/>
    <n v="35247"/>
    <x v="4"/>
  </r>
  <r>
    <x v="5"/>
    <n v="4180907508"/>
    <x v="0"/>
    <x v="10"/>
    <x v="0"/>
    <x v="0"/>
    <s v="WIN2117"/>
    <x v="0"/>
    <n v="4180907508"/>
    <x v="5"/>
    <x v="8"/>
    <x v="8"/>
    <x v="0"/>
    <x v="0"/>
    <x v="0"/>
    <x v="0"/>
    <x v="0"/>
    <n v="3"/>
    <x v="0"/>
    <n v="50182"/>
    <n v="150546"/>
    <x v="0"/>
    <x v="0"/>
    <x v="0"/>
    <x v="0"/>
    <n v="12044"/>
    <x v="4"/>
  </r>
  <r>
    <x v="5"/>
    <n v="4180907508"/>
    <x v="0"/>
    <x v="10"/>
    <x v="0"/>
    <x v="0"/>
    <s v="WIN2117"/>
    <x v="0"/>
    <n v="4180907508"/>
    <x v="5"/>
    <x v="11"/>
    <x v="11"/>
    <x v="0"/>
    <x v="0"/>
    <x v="0"/>
    <x v="0"/>
    <x v="0"/>
    <n v="12"/>
    <x v="0"/>
    <n v="46000"/>
    <n v="552000"/>
    <x v="0"/>
    <x v="0"/>
    <x v="0"/>
    <x v="0"/>
    <n v="44160"/>
    <x v="4"/>
  </r>
  <r>
    <x v="7"/>
    <n v="4180988049"/>
    <x v="0"/>
    <x v="10"/>
    <x v="0"/>
    <x v="0"/>
    <s v="WIN1664"/>
    <x v="0"/>
    <n v="4180988049"/>
    <x v="5"/>
    <x v="7"/>
    <x v="7"/>
    <x v="0"/>
    <x v="0"/>
    <x v="0"/>
    <x v="0"/>
    <x v="0"/>
    <n v="3"/>
    <x v="0"/>
    <n v="111606"/>
    <n v="334818"/>
    <x v="0"/>
    <x v="0"/>
    <x v="0"/>
    <x v="0"/>
    <n v="26785"/>
    <x v="4"/>
  </r>
  <r>
    <x v="7"/>
    <n v="4180988049"/>
    <x v="0"/>
    <x v="10"/>
    <x v="0"/>
    <x v="0"/>
    <s v="WIN1664"/>
    <x v="0"/>
    <n v="4180988049"/>
    <x v="5"/>
    <x v="0"/>
    <x v="0"/>
    <x v="0"/>
    <x v="0"/>
    <x v="0"/>
    <x v="0"/>
    <x v="0"/>
    <n v="4"/>
    <x v="0"/>
    <n v="111058"/>
    <n v="444232"/>
    <x v="0"/>
    <x v="0"/>
    <x v="0"/>
    <x v="0"/>
    <n v="35539"/>
    <x v="4"/>
  </r>
  <r>
    <x v="7"/>
    <n v="4181040586"/>
    <x v="0"/>
    <x v="10"/>
    <x v="0"/>
    <x v="0"/>
    <s v="WIN1650"/>
    <x v="0"/>
    <n v="4181040586"/>
    <x v="5"/>
    <x v="1"/>
    <x v="1"/>
    <x v="0"/>
    <x v="0"/>
    <x v="0"/>
    <x v="0"/>
    <x v="0"/>
    <n v="5"/>
    <x v="0"/>
    <n v="55595"/>
    <n v="277975"/>
    <x v="0"/>
    <x v="0"/>
    <x v="0"/>
    <x v="0"/>
    <n v="22238"/>
    <x v="4"/>
  </r>
  <r>
    <x v="7"/>
    <n v="4181040586"/>
    <x v="0"/>
    <x v="10"/>
    <x v="0"/>
    <x v="0"/>
    <s v="WIN1650"/>
    <x v="0"/>
    <n v="4181040586"/>
    <x v="5"/>
    <x v="13"/>
    <x v="13"/>
    <x v="0"/>
    <x v="0"/>
    <x v="0"/>
    <x v="0"/>
    <x v="0"/>
    <n v="5"/>
    <x v="0"/>
    <n v="50400"/>
    <n v="252000"/>
    <x v="0"/>
    <x v="0"/>
    <x v="0"/>
    <x v="0"/>
    <n v="20160"/>
    <x v="4"/>
  </r>
  <r>
    <x v="7"/>
    <n v="4181040586"/>
    <x v="0"/>
    <x v="10"/>
    <x v="0"/>
    <x v="0"/>
    <s v="WIN1650"/>
    <x v="0"/>
    <n v="4181040586"/>
    <x v="5"/>
    <x v="7"/>
    <x v="7"/>
    <x v="0"/>
    <x v="0"/>
    <x v="0"/>
    <x v="0"/>
    <x v="0"/>
    <n v="5"/>
    <x v="0"/>
    <n v="111606"/>
    <n v="558030"/>
    <x v="0"/>
    <x v="0"/>
    <x v="0"/>
    <x v="0"/>
    <n v="44642"/>
    <x v="4"/>
  </r>
  <r>
    <x v="7"/>
    <s v="đt11/12win2arx"/>
    <x v="0"/>
    <x v="10"/>
    <x v="0"/>
    <x v="0"/>
    <s v="WIN2ARX"/>
    <x v="0"/>
    <s v="đt11/12win2arx"/>
    <x v="4"/>
    <x v="2"/>
    <x v="2"/>
    <x v="0"/>
    <x v="0"/>
    <x v="0"/>
    <x v="0"/>
    <x v="0"/>
    <n v="5"/>
    <x v="0"/>
    <n v="73431"/>
    <n v="367155"/>
    <x v="0"/>
    <x v="0"/>
    <x v="0"/>
    <x v="0"/>
    <n v="29372"/>
    <x v="4"/>
  </r>
  <r>
    <x v="7"/>
    <s v="đt11/12win2arx"/>
    <x v="0"/>
    <x v="10"/>
    <x v="0"/>
    <x v="0"/>
    <s v="WIN2ARX"/>
    <x v="0"/>
    <s v="đt11/12win2arx"/>
    <x v="4"/>
    <x v="10"/>
    <x v="10"/>
    <x v="0"/>
    <x v="0"/>
    <x v="0"/>
    <x v="0"/>
    <x v="0"/>
    <n v="3"/>
    <x v="0"/>
    <n v="74250"/>
    <n v="222750"/>
    <x v="0"/>
    <x v="0"/>
    <x v="0"/>
    <x v="0"/>
    <n v="17820"/>
    <x v="4"/>
  </r>
  <r>
    <x v="7"/>
    <s v="đt11/12win2arx"/>
    <x v="0"/>
    <x v="10"/>
    <x v="0"/>
    <x v="0"/>
    <s v="WIN2ARX"/>
    <x v="0"/>
    <s v="đt11/12win2arx"/>
    <x v="4"/>
    <x v="13"/>
    <x v="13"/>
    <x v="0"/>
    <x v="0"/>
    <x v="0"/>
    <x v="0"/>
    <x v="0"/>
    <n v="3"/>
    <x v="0"/>
    <n v="50400"/>
    <n v="151200"/>
    <x v="0"/>
    <x v="0"/>
    <x v="0"/>
    <x v="0"/>
    <n v="12096"/>
    <x v="4"/>
  </r>
  <r>
    <x v="7"/>
    <s v="đt11/12win2arx"/>
    <x v="0"/>
    <x v="10"/>
    <x v="0"/>
    <x v="0"/>
    <s v="WIN2ARX"/>
    <x v="0"/>
    <s v="đt11/12win2arx"/>
    <x v="4"/>
    <x v="12"/>
    <x v="12"/>
    <x v="0"/>
    <x v="0"/>
    <x v="0"/>
    <x v="0"/>
    <x v="0"/>
    <n v="3"/>
    <x v="0"/>
    <n v="49500"/>
    <n v="148500"/>
    <x v="0"/>
    <x v="0"/>
    <x v="0"/>
    <x v="0"/>
    <n v="11880"/>
    <x v="4"/>
  </r>
  <r>
    <x v="7"/>
    <s v="đt11/12win5423"/>
    <x v="0"/>
    <x v="10"/>
    <x v="0"/>
    <x v="0"/>
    <s v="WIN5423"/>
    <x v="0"/>
    <s v="đt11/12win5423"/>
    <x v="4"/>
    <x v="0"/>
    <x v="0"/>
    <x v="0"/>
    <x v="0"/>
    <x v="0"/>
    <x v="0"/>
    <x v="0"/>
    <n v="5"/>
    <x v="0"/>
    <n v="111058"/>
    <n v="555290"/>
    <x v="0"/>
    <x v="0"/>
    <x v="0"/>
    <x v="0"/>
    <n v="44423"/>
    <x v="4"/>
  </r>
  <r>
    <x v="7"/>
    <s v="đt11/12win5423"/>
    <x v="0"/>
    <x v="10"/>
    <x v="0"/>
    <x v="0"/>
    <s v="WIN5423"/>
    <x v="0"/>
    <s v="đt11/12win5423"/>
    <x v="4"/>
    <x v="2"/>
    <x v="2"/>
    <x v="0"/>
    <x v="0"/>
    <x v="0"/>
    <x v="0"/>
    <x v="0"/>
    <n v="5"/>
    <x v="0"/>
    <n v="73431"/>
    <n v="367155"/>
    <x v="0"/>
    <x v="0"/>
    <x v="0"/>
    <x v="0"/>
    <n v="29372"/>
    <x v="4"/>
  </r>
  <r>
    <x v="7"/>
    <s v="đt11/12win2b42"/>
    <x v="0"/>
    <x v="10"/>
    <x v="0"/>
    <x v="0"/>
    <s v="WIN2B42"/>
    <x v="0"/>
    <s v="đt11/12win2b42"/>
    <x v="4"/>
    <x v="2"/>
    <x v="2"/>
    <x v="0"/>
    <x v="0"/>
    <x v="0"/>
    <x v="0"/>
    <x v="0"/>
    <n v="5"/>
    <x v="0"/>
    <n v="73431"/>
    <n v="367155"/>
    <x v="0"/>
    <x v="0"/>
    <x v="0"/>
    <x v="0"/>
    <n v="29372"/>
    <x v="4"/>
  </r>
  <r>
    <x v="7"/>
    <s v="đt11/12win2b42"/>
    <x v="0"/>
    <x v="10"/>
    <x v="0"/>
    <x v="0"/>
    <s v="WIN2B42"/>
    <x v="0"/>
    <s v="đt11/12win2b42"/>
    <x v="4"/>
    <x v="10"/>
    <x v="10"/>
    <x v="0"/>
    <x v="0"/>
    <x v="0"/>
    <x v="0"/>
    <x v="0"/>
    <n v="3"/>
    <x v="0"/>
    <n v="74250"/>
    <n v="222750"/>
    <x v="0"/>
    <x v="0"/>
    <x v="0"/>
    <x v="0"/>
    <n v="17820"/>
    <x v="4"/>
  </r>
  <r>
    <x v="7"/>
    <s v="đt11/12win2b42"/>
    <x v="0"/>
    <x v="10"/>
    <x v="0"/>
    <x v="0"/>
    <s v="WIN2B42"/>
    <x v="0"/>
    <s v="đt11/12win2b42"/>
    <x v="4"/>
    <x v="13"/>
    <x v="13"/>
    <x v="0"/>
    <x v="0"/>
    <x v="0"/>
    <x v="0"/>
    <x v="0"/>
    <n v="3"/>
    <x v="0"/>
    <n v="50400"/>
    <n v="151200"/>
    <x v="0"/>
    <x v="0"/>
    <x v="0"/>
    <x v="0"/>
    <n v="12096"/>
    <x v="4"/>
  </r>
  <r>
    <x v="7"/>
    <s v="đt11/12win2b42"/>
    <x v="0"/>
    <x v="10"/>
    <x v="0"/>
    <x v="0"/>
    <s v="WIN2B42"/>
    <x v="0"/>
    <s v="đt11/12win2b42"/>
    <x v="4"/>
    <x v="12"/>
    <x v="12"/>
    <x v="0"/>
    <x v="0"/>
    <x v="0"/>
    <x v="0"/>
    <x v="0"/>
    <n v="3"/>
    <x v="0"/>
    <n v="49500"/>
    <n v="148500"/>
    <x v="0"/>
    <x v="0"/>
    <x v="0"/>
    <x v="0"/>
    <n v="11880"/>
    <x v="4"/>
  </r>
  <r>
    <x v="7"/>
    <s v="đt11/12win2ak4"/>
    <x v="0"/>
    <x v="10"/>
    <x v="0"/>
    <x v="0"/>
    <s v="win2AK4"/>
    <x v="0"/>
    <s v="đt11/12win2ak4"/>
    <x v="4"/>
    <x v="2"/>
    <x v="2"/>
    <x v="0"/>
    <x v="0"/>
    <x v="0"/>
    <x v="0"/>
    <x v="0"/>
    <n v="5"/>
    <x v="0"/>
    <n v="73431"/>
    <n v="367155"/>
    <x v="0"/>
    <x v="0"/>
    <x v="0"/>
    <x v="0"/>
    <n v="29372"/>
    <x v="4"/>
  </r>
  <r>
    <x v="7"/>
    <s v="đt11/12win2ak4"/>
    <x v="0"/>
    <x v="10"/>
    <x v="0"/>
    <x v="0"/>
    <s v="win2AK4"/>
    <x v="0"/>
    <s v="đt11/12win2ak4"/>
    <x v="4"/>
    <x v="10"/>
    <x v="10"/>
    <x v="0"/>
    <x v="0"/>
    <x v="0"/>
    <x v="0"/>
    <x v="0"/>
    <n v="3"/>
    <x v="0"/>
    <n v="74250"/>
    <n v="222750"/>
    <x v="0"/>
    <x v="0"/>
    <x v="0"/>
    <x v="0"/>
    <n v="17820"/>
    <x v="4"/>
  </r>
  <r>
    <x v="7"/>
    <s v="đt11/12win2ak4"/>
    <x v="0"/>
    <x v="10"/>
    <x v="0"/>
    <x v="0"/>
    <s v="win2AK4"/>
    <x v="0"/>
    <s v="đt11/12win2ak4"/>
    <x v="4"/>
    <x v="13"/>
    <x v="13"/>
    <x v="0"/>
    <x v="0"/>
    <x v="0"/>
    <x v="0"/>
    <x v="0"/>
    <n v="3"/>
    <x v="0"/>
    <n v="50400"/>
    <n v="151200"/>
    <x v="0"/>
    <x v="0"/>
    <x v="0"/>
    <x v="0"/>
    <n v="12096"/>
    <x v="4"/>
  </r>
  <r>
    <x v="7"/>
    <s v="đt11/12win2ak4"/>
    <x v="0"/>
    <x v="10"/>
    <x v="0"/>
    <x v="0"/>
    <s v="win2AK4"/>
    <x v="0"/>
    <s v="đt11/12win2ak4"/>
    <x v="4"/>
    <x v="12"/>
    <x v="12"/>
    <x v="0"/>
    <x v="0"/>
    <x v="0"/>
    <x v="0"/>
    <x v="0"/>
    <n v="3"/>
    <x v="0"/>
    <n v="49500"/>
    <n v="148500"/>
    <x v="0"/>
    <x v="0"/>
    <x v="0"/>
    <x v="0"/>
    <n v="11880"/>
    <x v="4"/>
  </r>
  <r>
    <x v="7"/>
    <s v="đt11/12win5075"/>
    <x v="0"/>
    <x v="10"/>
    <x v="0"/>
    <x v="0"/>
    <s v="win5075"/>
    <x v="0"/>
    <s v="đt11/12win5075"/>
    <x v="4"/>
    <x v="0"/>
    <x v="0"/>
    <x v="0"/>
    <x v="0"/>
    <x v="0"/>
    <x v="0"/>
    <x v="0"/>
    <n v="5"/>
    <x v="0"/>
    <n v="111058"/>
    <n v="555290"/>
    <x v="0"/>
    <x v="0"/>
    <x v="0"/>
    <x v="0"/>
    <n v="44423"/>
    <x v="4"/>
  </r>
  <r>
    <x v="7"/>
    <s v="đt11/12win5075"/>
    <x v="0"/>
    <x v="10"/>
    <x v="0"/>
    <x v="0"/>
    <s v="win5075"/>
    <x v="0"/>
    <s v="đt11/12win5075"/>
    <x v="4"/>
    <x v="2"/>
    <x v="2"/>
    <x v="0"/>
    <x v="0"/>
    <x v="0"/>
    <x v="0"/>
    <x v="0"/>
    <n v="15"/>
    <x v="0"/>
    <n v="73431"/>
    <n v="1101465"/>
    <x v="0"/>
    <x v="0"/>
    <x v="0"/>
    <x v="0"/>
    <n v="88117"/>
    <x v="4"/>
  </r>
  <r>
    <x v="7"/>
    <s v="đt11/12win5075"/>
    <x v="0"/>
    <x v="10"/>
    <x v="0"/>
    <x v="0"/>
    <s v="win5075"/>
    <x v="0"/>
    <s v="đt11/12win5075"/>
    <x v="4"/>
    <x v="10"/>
    <x v="10"/>
    <x v="0"/>
    <x v="0"/>
    <x v="0"/>
    <x v="0"/>
    <x v="0"/>
    <n v="3"/>
    <x v="0"/>
    <n v="74250"/>
    <n v="222750"/>
    <x v="0"/>
    <x v="0"/>
    <x v="0"/>
    <x v="0"/>
    <n v="17820"/>
    <x v="4"/>
  </r>
  <r>
    <x v="7"/>
    <n v="4181317704"/>
    <x v="0"/>
    <x v="10"/>
    <x v="0"/>
    <x v="0"/>
    <s v="WIN-HNI-TT-2BH0"/>
    <x v="0"/>
    <n v="4181317704"/>
    <x v="4"/>
    <x v="10"/>
    <x v="10"/>
    <x v="0"/>
    <x v="0"/>
    <x v="0"/>
    <x v="0"/>
    <x v="0"/>
    <n v="3"/>
    <x v="0"/>
    <n v="74250"/>
    <n v="222750"/>
    <x v="0"/>
    <x v="0"/>
    <x v="0"/>
    <x v="0"/>
    <n v="17820"/>
    <x v="16"/>
  </r>
  <r>
    <x v="7"/>
    <n v="4181317704"/>
    <x v="0"/>
    <x v="10"/>
    <x v="0"/>
    <x v="0"/>
    <s v="WIN-HNI-TT-2BH0"/>
    <x v="0"/>
    <n v="4181317704"/>
    <x v="4"/>
    <x v="13"/>
    <x v="13"/>
    <x v="0"/>
    <x v="0"/>
    <x v="0"/>
    <x v="0"/>
    <x v="0"/>
    <n v="4"/>
    <x v="0"/>
    <n v="50400"/>
    <n v="201600"/>
    <x v="0"/>
    <x v="0"/>
    <x v="0"/>
    <x v="0"/>
    <n v="16128"/>
    <x v="16"/>
  </r>
  <r>
    <x v="7"/>
    <n v="4181317704"/>
    <x v="0"/>
    <x v="10"/>
    <x v="0"/>
    <x v="0"/>
    <s v="WIN-HNI-TT-2BH0"/>
    <x v="0"/>
    <n v="4181317704"/>
    <x v="4"/>
    <x v="12"/>
    <x v="12"/>
    <x v="0"/>
    <x v="0"/>
    <x v="0"/>
    <x v="0"/>
    <x v="0"/>
    <n v="3"/>
    <x v="0"/>
    <n v="49500"/>
    <n v="148500"/>
    <x v="0"/>
    <x v="0"/>
    <x v="0"/>
    <x v="0"/>
    <n v="11880"/>
    <x v="16"/>
  </r>
  <r>
    <x v="7"/>
    <n v="4181307556"/>
    <x v="0"/>
    <x v="10"/>
    <x v="0"/>
    <x v="0"/>
    <s v="WIN2ASA"/>
    <x v="0"/>
    <n v="4181307556"/>
    <x v="4"/>
    <x v="10"/>
    <x v="10"/>
    <x v="0"/>
    <x v="0"/>
    <x v="0"/>
    <x v="0"/>
    <x v="0"/>
    <n v="3"/>
    <x v="0"/>
    <n v="74250"/>
    <n v="222750"/>
    <x v="0"/>
    <x v="0"/>
    <x v="0"/>
    <x v="0"/>
    <n v="17820"/>
    <x v="4"/>
  </r>
  <r>
    <x v="7"/>
    <n v="4181307556"/>
    <x v="0"/>
    <x v="10"/>
    <x v="0"/>
    <x v="0"/>
    <s v="WIN2ASA"/>
    <x v="0"/>
    <n v="4181307556"/>
    <x v="4"/>
    <x v="13"/>
    <x v="13"/>
    <x v="0"/>
    <x v="0"/>
    <x v="0"/>
    <x v="0"/>
    <x v="0"/>
    <n v="4"/>
    <x v="0"/>
    <n v="50400"/>
    <n v="201600"/>
    <x v="0"/>
    <x v="0"/>
    <x v="0"/>
    <x v="0"/>
    <n v="16128"/>
    <x v="4"/>
  </r>
  <r>
    <x v="7"/>
    <n v="4181307556"/>
    <x v="0"/>
    <x v="10"/>
    <x v="0"/>
    <x v="0"/>
    <s v="WIN2ASA"/>
    <x v="0"/>
    <n v="4181307556"/>
    <x v="4"/>
    <x v="12"/>
    <x v="12"/>
    <x v="0"/>
    <x v="0"/>
    <x v="0"/>
    <x v="0"/>
    <x v="0"/>
    <n v="3"/>
    <x v="0"/>
    <n v="49500"/>
    <n v="148500"/>
    <x v="0"/>
    <x v="0"/>
    <x v="0"/>
    <x v="0"/>
    <n v="11880"/>
    <x v="4"/>
  </r>
  <r>
    <x v="4"/>
    <n v="4180885056"/>
    <x v="0"/>
    <x v="10"/>
    <x v="0"/>
    <x v="0"/>
    <s v="WIN5045"/>
    <x v="0"/>
    <n v="4180885056"/>
    <x v="4"/>
    <x v="11"/>
    <x v="11"/>
    <x v="0"/>
    <x v="0"/>
    <x v="0"/>
    <x v="0"/>
    <x v="0"/>
    <n v="4"/>
    <x v="0"/>
    <n v="46000"/>
    <n v="184000"/>
    <x v="0"/>
    <x v="0"/>
    <x v="0"/>
    <x v="0"/>
    <n v="14720"/>
    <x v="4"/>
  </r>
  <r>
    <x v="4"/>
    <n v="4180885056"/>
    <x v="0"/>
    <x v="10"/>
    <x v="0"/>
    <x v="0"/>
    <s v="WIN5045"/>
    <x v="0"/>
    <n v="4180885056"/>
    <x v="4"/>
    <x v="8"/>
    <x v="8"/>
    <x v="0"/>
    <x v="0"/>
    <x v="0"/>
    <x v="0"/>
    <x v="0"/>
    <n v="3"/>
    <x v="0"/>
    <n v="50182"/>
    <n v="150546"/>
    <x v="0"/>
    <x v="0"/>
    <x v="0"/>
    <x v="0"/>
    <n v="12044"/>
    <x v="4"/>
  </r>
  <r>
    <x v="4"/>
    <n v="4180885056"/>
    <x v="0"/>
    <x v="10"/>
    <x v="0"/>
    <x v="0"/>
    <s v="WIN5045"/>
    <x v="0"/>
    <n v="4180885056"/>
    <x v="4"/>
    <x v="1"/>
    <x v="1"/>
    <x v="0"/>
    <x v="0"/>
    <x v="0"/>
    <x v="0"/>
    <x v="0"/>
    <n v="2"/>
    <x v="0"/>
    <n v="55595"/>
    <n v="111190"/>
    <x v="0"/>
    <x v="0"/>
    <x v="0"/>
    <x v="0"/>
    <n v="8895"/>
    <x v="4"/>
  </r>
  <r>
    <x v="4"/>
    <n v="4180885056"/>
    <x v="0"/>
    <x v="10"/>
    <x v="0"/>
    <x v="0"/>
    <s v="WIN5045"/>
    <x v="0"/>
    <n v="4180885056"/>
    <x v="4"/>
    <x v="0"/>
    <x v="0"/>
    <x v="0"/>
    <x v="0"/>
    <x v="0"/>
    <x v="0"/>
    <x v="0"/>
    <n v="4"/>
    <x v="0"/>
    <n v="111058"/>
    <n v="444232"/>
    <x v="0"/>
    <x v="0"/>
    <x v="0"/>
    <x v="0"/>
    <n v="35539"/>
    <x v="4"/>
  </r>
  <r>
    <x v="4"/>
    <n v="4180884918"/>
    <x v="0"/>
    <x v="10"/>
    <x v="0"/>
    <x v="0"/>
    <s v="WIN4589"/>
    <x v="0"/>
    <n v="4180884918"/>
    <x v="4"/>
    <x v="2"/>
    <x v="2"/>
    <x v="0"/>
    <x v="0"/>
    <x v="0"/>
    <x v="0"/>
    <x v="0"/>
    <n v="10"/>
    <x v="0"/>
    <n v="73431"/>
    <n v="734310"/>
    <x v="0"/>
    <x v="0"/>
    <x v="0"/>
    <x v="0"/>
    <n v="58745"/>
    <x v="4"/>
  </r>
  <r>
    <x v="4"/>
    <n v="4180884918"/>
    <x v="0"/>
    <x v="10"/>
    <x v="0"/>
    <x v="0"/>
    <s v="WIN4589"/>
    <x v="0"/>
    <n v="4180884918"/>
    <x v="4"/>
    <x v="0"/>
    <x v="0"/>
    <x v="0"/>
    <x v="0"/>
    <x v="0"/>
    <x v="0"/>
    <x v="0"/>
    <n v="3"/>
    <x v="0"/>
    <n v="111058"/>
    <n v="333174"/>
    <x v="0"/>
    <x v="0"/>
    <x v="0"/>
    <x v="0"/>
    <n v="26654"/>
    <x v="4"/>
  </r>
  <r>
    <x v="4"/>
    <n v="4180886135"/>
    <x v="0"/>
    <x v="10"/>
    <x v="0"/>
    <x v="0"/>
    <s v="win6677"/>
    <x v="0"/>
    <n v="4180886135"/>
    <x v="4"/>
    <x v="11"/>
    <x v="11"/>
    <x v="0"/>
    <x v="0"/>
    <x v="0"/>
    <x v="0"/>
    <x v="0"/>
    <n v="6"/>
    <x v="0"/>
    <n v="46000"/>
    <n v="276000"/>
    <x v="0"/>
    <x v="0"/>
    <x v="0"/>
    <x v="0"/>
    <n v="22080"/>
    <x v="4"/>
  </r>
  <r>
    <x v="4"/>
    <n v="4180886135"/>
    <x v="0"/>
    <x v="10"/>
    <x v="0"/>
    <x v="0"/>
    <s v="win6677"/>
    <x v="0"/>
    <n v="4180886135"/>
    <x v="4"/>
    <x v="0"/>
    <x v="0"/>
    <x v="0"/>
    <x v="0"/>
    <x v="0"/>
    <x v="0"/>
    <x v="0"/>
    <n v="8"/>
    <x v="0"/>
    <n v="111058"/>
    <n v="888464"/>
    <x v="0"/>
    <x v="0"/>
    <x v="0"/>
    <x v="0"/>
    <n v="71077"/>
    <x v="4"/>
  </r>
  <r>
    <x v="4"/>
    <n v="4180886135"/>
    <x v="0"/>
    <x v="10"/>
    <x v="0"/>
    <x v="0"/>
    <s v="win6677"/>
    <x v="0"/>
    <n v="4180886135"/>
    <x v="4"/>
    <x v="1"/>
    <x v="1"/>
    <x v="0"/>
    <x v="0"/>
    <x v="0"/>
    <x v="0"/>
    <x v="0"/>
    <n v="6"/>
    <x v="0"/>
    <n v="55595"/>
    <n v="333570"/>
    <x v="0"/>
    <x v="0"/>
    <x v="0"/>
    <x v="0"/>
    <n v="26686"/>
    <x v="4"/>
  </r>
  <r>
    <x v="4"/>
    <n v="4180886135"/>
    <x v="0"/>
    <x v="10"/>
    <x v="0"/>
    <x v="0"/>
    <s v="win6677"/>
    <x v="0"/>
    <n v="4180886135"/>
    <x v="4"/>
    <x v="8"/>
    <x v="8"/>
    <x v="0"/>
    <x v="0"/>
    <x v="0"/>
    <x v="0"/>
    <x v="0"/>
    <n v="6"/>
    <x v="0"/>
    <n v="50182"/>
    <n v="301092"/>
    <x v="0"/>
    <x v="0"/>
    <x v="0"/>
    <x v="0"/>
    <n v="24087"/>
    <x v="4"/>
  </r>
  <r>
    <x v="4"/>
    <n v="4180886135"/>
    <x v="0"/>
    <x v="10"/>
    <x v="0"/>
    <x v="0"/>
    <s v="win6677"/>
    <x v="0"/>
    <n v="4180886135"/>
    <x v="4"/>
    <x v="2"/>
    <x v="2"/>
    <x v="0"/>
    <x v="0"/>
    <x v="0"/>
    <x v="0"/>
    <x v="0"/>
    <n v="18"/>
    <x v="0"/>
    <n v="73431"/>
    <n v="1321758"/>
    <x v="0"/>
    <x v="0"/>
    <x v="0"/>
    <x v="0"/>
    <n v="105741"/>
    <x v="4"/>
  </r>
  <r>
    <x v="4"/>
    <n v="4180884614"/>
    <x v="0"/>
    <x v="10"/>
    <x v="0"/>
    <x v="0"/>
    <s v="WIN2B79"/>
    <x v="0"/>
    <n v="4180884614"/>
    <x v="4"/>
    <x v="2"/>
    <x v="2"/>
    <x v="0"/>
    <x v="0"/>
    <x v="0"/>
    <x v="0"/>
    <x v="0"/>
    <n v="20"/>
    <x v="0"/>
    <n v="73431"/>
    <n v="1468620"/>
    <x v="0"/>
    <x v="0"/>
    <x v="0"/>
    <x v="0"/>
    <n v="117490"/>
    <x v="4"/>
  </r>
  <r>
    <x v="4"/>
    <n v="4180884614"/>
    <x v="0"/>
    <x v="10"/>
    <x v="0"/>
    <x v="0"/>
    <s v="WIN2B79"/>
    <x v="0"/>
    <n v="4180884614"/>
    <x v="4"/>
    <x v="1"/>
    <x v="1"/>
    <x v="0"/>
    <x v="0"/>
    <x v="0"/>
    <x v="0"/>
    <x v="0"/>
    <n v="3"/>
    <x v="0"/>
    <n v="55595"/>
    <n v="166785"/>
    <x v="0"/>
    <x v="0"/>
    <x v="0"/>
    <x v="0"/>
    <n v="13343"/>
    <x v="4"/>
  </r>
  <r>
    <x v="4"/>
    <n v="4180885938"/>
    <x v="0"/>
    <x v="10"/>
    <x v="0"/>
    <x v="0"/>
    <s v="WIN6424"/>
    <x v="0"/>
    <n v="4180885938"/>
    <x v="4"/>
    <x v="0"/>
    <x v="0"/>
    <x v="0"/>
    <x v="0"/>
    <x v="0"/>
    <x v="0"/>
    <x v="0"/>
    <n v="8"/>
    <x v="0"/>
    <n v="111058"/>
    <n v="888464"/>
    <x v="0"/>
    <x v="0"/>
    <x v="0"/>
    <x v="0"/>
    <n v="71077"/>
    <x v="4"/>
  </r>
  <r>
    <x v="4"/>
    <n v="4180885938"/>
    <x v="0"/>
    <x v="10"/>
    <x v="0"/>
    <x v="0"/>
    <s v="WIN6424"/>
    <x v="0"/>
    <n v="4180885938"/>
    <x v="4"/>
    <x v="11"/>
    <x v="11"/>
    <x v="0"/>
    <x v="0"/>
    <x v="0"/>
    <x v="0"/>
    <x v="0"/>
    <n v="5"/>
    <x v="0"/>
    <n v="46000"/>
    <n v="230000"/>
    <x v="0"/>
    <x v="0"/>
    <x v="0"/>
    <x v="0"/>
    <n v="18400"/>
    <x v="4"/>
  </r>
  <r>
    <x v="4"/>
    <n v="4180885938"/>
    <x v="0"/>
    <x v="10"/>
    <x v="0"/>
    <x v="0"/>
    <s v="WIN6424"/>
    <x v="0"/>
    <n v="4180885938"/>
    <x v="4"/>
    <x v="1"/>
    <x v="1"/>
    <x v="0"/>
    <x v="0"/>
    <x v="0"/>
    <x v="0"/>
    <x v="0"/>
    <n v="5"/>
    <x v="0"/>
    <n v="55595"/>
    <n v="277975"/>
    <x v="0"/>
    <x v="0"/>
    <x v="0"/>
    <x v="0"/>
    <n v="22238"/>
    <x v="4"/>
  </r>
  <r>
    <x v="4"/>
    <n v="4180885938"/>
    <x v="0"/>
    <x v="10"/>
    <x v="0"/>
    <x v="0"/>
    <s v="WIN6424"/>
    <x v="0"/>
    <n v="4180885938"/>
    <x v="4"/>
    <x v="8"/>
    <x v="8"/>
    <x v="0"/>
    <x v="0"/>
    <x v="0"/>
    <x v="0"/>
    <x v="0"/>
    <n v="5"/>
    <x v="0"/>
    <n v="50182"/>
    <n v="250910"/>
    <x v="0"/>
    <x v="0"/>
    <x v="0"/>
    <x v="0"/>
    <n v="20073"/>
    <x v="4"/>
  </r>
  <r>
    <x v="4"/>
    <n v="4180885938"/>
    <x v="0"/>
    <x v="10"/>
    <x v="0"/>
    <x v="0"/>
    <s v="WIN6424"/>
    <x v="0"/>
    <n v="4180885938"/>
    <x v="4"/>
    <x v="2"/>
    <x v="2"/>
    <x v="0"/>
    <x v="0"/>
    <x v="0"/>
    <x v="0"/>
    <x v="0"/>
    <n v="8"/>
    <x v="0"/>
    <n v="73431"/>
    <n v="587448"/>
    <x v="0"/>
    <x v="0"/>
    <x v="0"/>
    <x v="0"/>
    <n v="46996"/>
    <x v="4"/>
  </r>
  <r>
    <x v="4"/>
    <n v="4180884593"/>
    <x v="0"/>
    <x v="10"/>
    <x v="0"/>
    <x v="0"/>
    <s v="WIN-HNI-TT-2b77"/>
    <x v="0"/>
    <n v="4180884593"/>
    <x v="4"/>
    <x v="0"/>
    <x v="0"/>
    <x v="0"/>
    <x v="0"/>
    <x v="0"/>
    <x v="0"/>
    <x v="0"/>
    <n v="1"/>
    <x v="0"/>
    <n v="111058"/>
    <n v="111058"/>
    <x v="0"/>
    <x v="0"/>
    <x v="0"/>
    <x v="0"/>
    <n v="8885"/>
    <x v="4"/>
  </r>
  <r>
    <x v="4"/>
    <n v="4180884593"/>
    <x v="0"/>
    <x v="10"/>
    <x v="0"/>
    <x v="0"/>
    <s v="WIN-HNI-TT-2b77"/>
    <x v="0"/>
    <n v="4180884593"/>
    <x v="4"/>
    <x v="11"/>
    <x v="11"/>
    <x v="0"/>
    <x v="0"/>
    <x v="0"/>
    <x v="0"/>
    <x v="0"/>
    <n v="2"/>
    <x v="0"/>
    <n v="46000"/>
    <n v="92000"/>
    <x v="0"/>
    <x v="0"/>
    <x v="0"/>
    <x v="0"/>
    <n v="7360"/>
    <x v="4"/>
  </r>
  <r>
    <x v="4"/>
    <n v="4180884593"/>
    <x v="0"/>
    <x v="10"/>
    <x v="0"/>
    <x v="0"/>
    <s v="WIN-HNI-TT-2b77"/>
    <x v="0"/>
    <n v="4180884593"/>
    <x v="4"/>
    <x v="2"/>
    <x v="2"/>
    <x v="0"/>
    <x v="0"/>
    <x v="0"/>
    <x v="0"/>
    <x v="0"/>
    <n v="14"/>
    <x v="0"/>
    <n v="73431"/>
    <n v="1028034"/>
    <x v="0"/>
    <x v="0"/>
    <x v="0"/>
    <x v="0"/>
    <n v="82243"/>
    <x v="4"/>
  </r>
  <r>
    <x v="4"/>
    <n v="4180884593"/>
    <x v="0"/>
    <x v="10"/>
    <x v="0"/>
    <x v="0"/>
    <s v="WIN-HNI-TT-2b77"/>
    <x v="0"/>
    <n v="4180884593"/>
    <x v="4"/>
    <x v="8"/>
    <x v="8"/>
    <x v="0"/>
    <x v="0"/>
    <x v="0"/>
    <x v="0"/>
    <x v="0"/>
    <n v="3"/>
    <x v="0"/>
    <n v="50182"/>
    <n v="150546"/>
    <x v="0"/>
    <x v="0"/>
    <x v="0"/>
    <x v="0"/>
    <n v="12044"/>
    <x v="4"/>
  </r>
  <r>
    <x v="4"/>
    <n v="4180884593"/>
    <x v="0"/>
    <x v="10"/>
    <x v="0"/>
    <x v="0"/>
    <s v="WIN-HNI-TT-2b77"/>
    <x v="0"/>
    <n v="4180884593"/>
    <x v="4"/>
    <x v="1"/>
    <x v="1"/>
    <x v="0"/>
    <x v="0"/>
    <x v="0"/>
    <x v="0"/>
    <x v="0"/>
    <n v="5"/>
    <x v="0"/>
    <n v="55595"/>
    <n v="277975"/>
    <x v="0"/>
    <x v="0"/>
    <x v="0"/>
    <x v="0"/>
    <n v="22238"/>
    <x v="4"/>
  </r>
  <r>
    <x v="4"/>
    <n v="4180885686"/>
    <x v="0"/>
    <x v="10"/>
    <x v="0"/>
    <x v="0"/>
    <s v="WIN6063"/>
    <x v="0"/>
    <n v="4180885686"/>
    <x v="4"/>
    <x v="0"/>
    <x v="0"/>
    <x v="0"/>
    <x v="0"/>
    <x v="0"/>
    <x v="0"/>
    <x v="0"/>
    <n v="6"/>
    <x v="0"/>
    <n v="111058"/>
    <n v="666348"/>
    <x v="0"/>
    <x v="0"/>
    <x v="0"/>
    <x v="0"/>
    <n v="53308"/>
    <x v="4"/>
  </r>
  <r>
    <x v="4"/>
    <n v="4180885686"/>
    <x v="0"/>
    <x v="10"/>
    <x v="0"/>
    <x v="0"/>
    <s v="WIN6063"/>
    <x v="0"/>
    <n v="4180885686"/>
    <x v="4"/>
    <x v="11"/>
    <x v="11"/>
    <x v="0"/>
    <x v="0"/>
    <x v="0"/>
    <x v="0"/>
    <x v="0"/>
    <n v="2"/>
    <x v="0"/>
    <n v="46000"/>
    <n v="92000"/>
    <x v="0"/>
    <x v="0"/>
    <x v="0"/>
    <x v="0"/>
    <n v="7360"/>
    <x v="4"/>
  </r>
  <r>
    <x v="4"/>
    <n v="4180885686"/>
    <x v="0"/>
    <x v="10"/>
    <x v="0"/>
    <x v="0"/>
    <s v="WIN6063"/>
    <x v="0"/>
    <n v="4180885686"/>
    <x v="4"/>
    <x v="2"/>
    <x v="2"/>
    <x v="0"/>
    <x v="0"/>
    <x v="0"/>
    <x v="0"/>
    <x v="0"/>
    <n v="14"/>
    <x v="0"/>
    <n v="73431"/>
    <n v="1028034"/>
    <x v="0"/>
    <x v="0"/>
    <x v="0"/>
    <x v="0"/>
    <n v="82243"/>
    <x v="4"/>
  </r>
  <r>
    <x v="4"/>
    <n v="4180885686"/>
    <x v="0"/>
    <x v="10"/>
    <x v="0"/>
    <x v="0"/>
    <s v="WIN6063"/>
    <x v="0"/>
    <n v="4180885686"/>
    <x v="4"/>
    <x v="8"/>
    <x v="8"/>
    <x v="0"/>
    <x v="0"/>
    <x v="0"/>
    <x v="0"/>
    <x v="0"/>
    <n v="2"/>
    <x v="0"/>
    <n v="50182"/>
    <n v="100364"/>
    <x v="0"/>
    <x v="0"/>
    <x v="0"/>
    <x v="0"/>
    <n v="8029"/>
    <x v="4"/>
  </r>
  <r>
    <x v="4"/>
    <n v="4180885686"/>
    <x v="0"/>
    <x v="10"/>
    <x v="0"/>
    <x v="0"/>
    <s v="WIN6063"/>
    <x v="0"/>
    <n v="4180885686"/>
    <x v="4"/>
    <x v="1"/>
    <x v="1"/>
    <x v="0"/>
    <x v="0"/>
    <x v="0"/>
    <x v="0"/>
    <x v="0"/>
    <n v="2"/>
    <x v="0"/>
    <n v="55595"/>
    <n v="111190"/>
    <x v="0"/>
    <x v="0"/>
    <x v="0"/>
    <x v="0"/>
    <n v="8895"/>
    <x v="4"/>
  </r>
  <r>
    <x v="4"/>
    <n v="4180884562"/>
    <x v="0"/>
    <x v="10"/>
    <x v="0"/>
    <x v="0"/>
    <s v="WIN2B04"/>
    <x v="0"/>
    <n v="4180884562"/>
    <x v="4"/>
    <x v="8"/>
    <x v="8"/>
    <x v="0"/>
    <x v="0"/>
    <x v="0"/>
    <x v="0"/>
    <x v="0"/>
    <n v="3"/>
    <x v="0"/>
    <n v="50182"/>
    <n v="150546"/>
    <x v="0"/>
    <x v="0"/>
    <x v="0"/>
    <x v="0"/>
    <n v="12044"/>
    <x v="4"/>
  </r>
  <r>
    <x v="4"/>
    <n v="4180884562"/>
    <x v="0"/>
    <x v="10"/>
    <x v="0"/>
    <x v="0"/>
    <s v="WIN2B04"/>
    <x v="0"/>
    <n v="4180884562"/>
    <x v="4"/>
    <x v="1"/>
    <x v="1"/>
    <x v="0"/>
    <x v="0"/>
    <x v="0"/>
    <x v="0"/>
    <x v="0"/>
    <n v="3"/>
    <x v="0"/>
    <n v="55595"/>
    <n v="166785"/>
    <x v="0"/>
    <x v="0"/>
    <x v="0"/>
    <x v="0"/>
    <n v="13343"/>
    <x v="4"/>
  </r>
  <r>
    <x v="4"/>
    <n v="4180884562"/>
    <x v="0"/>
    <x v="10"/>
    <x v="0"/>
    <x v="0"/>
    <s v="WIN2B04"/>
    <x v="0"/>
    <n v="4180884562"/>
    <x v="4"/>
    <x v="2"/>
    <x v="2"/>
    <x v="0"/>
    <x v="0"/>
    <x v="0"/>
    <x v="0"/>
    <x v="0"/>
    <n v="15"/>
    <x v="0"/>
    <n v="73431"/>
    <n v="1101465"/>
    <x v="0"/>
    <x v="0"/>
    <x v="0"/>
    <x v="0"/>
    <n v="88117"/>
    <x v="4"/>
  </r>
  <r>
    <x v="4"/>
    <n v="4180885139"/>
    <x v="0"/>
    <x v="10"/>
    <x v="0"/>
    <x v="0"/>
    <s v="WIN5369"/>
    <x v="0"/>
    <n v="4180885139"/>
    <x v="4"/>
    <x v="11"/>
    <x v="11"/>
    <x v="0"/>
    <x v="0"/>
    <x v="0"/>
    <x v="0"/>
    <x v="0"/>
    <n v="5"/>
    <x v="0"/>
    <n v="46000"/>
    <n v="230000"/>
    <x v="0"/>
    <x v="0"/>
    <x v="0"/>
    <x v="0"/>
    <n v="18400"/>
    <x v="4"/>
  </r>
  <r>
    <x v="4"/>
    <n v="4180885242"/>
    <x v="0"/>
    <x v="10"/>
    <x v="0"/>
    <x v="0"/>
    <s v="WIN5685"/>
    <x v="0"/>
    <n v="4180885242"/>
    <x v="4"/>
    <x v="1"/>
    <x v="1"/>
    <x v="0"/>
    <x v="0"/>
    <x v="0"/>
    <x v="0"/>
    <x v="0"/>
    <n v="3"/>
    <x v="0"/>
    <n v="55595"/>
    <n v="166785"/>
    <x v="0"/>
    <x v="0"/>
    <x v="0"/>
    <x v="0"/>
    <n v="13343"/>
    <x v="4"/>
  </r>
  <r>
    <x v="4"/>
    <n v="4180885242"/>
    <x v="0"/>
    <x v="10"/>
    <x v="0"/>
    <x v="0"/>
    <s v="WIN5685"/>
    <x v="0"/>
    <n v="4180885242"/>
    <x v="4"/>
    <x v="8"/>
    <x v="8"/>
    <x v="0"/>
    <x v="0"/>
    <x v="0"/>
    <x v="0"/>
    <x v="0"/>
    <n v="4"/>
    <x v="0"/>
    <n v="50182"/>
    <n v="200728"/>
    <x v="0"/>
    <x v="0"/>
    <x v="0"/>
    <x v="0"/>
    <n v="16058"/>
    <x v="4"/>
  </r>
  <r>
    <x v="4"/>
    <n v="4180885242"/>
    <x v="0"/>
    <x v="10"/>
    <x v="0"/>
    <x v="0"/>
    <s v="WIN5685"/>
    <x v="0"/>
    <n v="4180885242"/>
    <x v="4"/>
    <x v="2"/>
    <x v="2"/>
    <x v="0"/>
    <x v="0"/>
    <x v="0"/>
    <x v="0"/>
    <x v="0"/>
    <n v="8"/>
    <x v="0"/>
    <n v="73431"/>
    <n v="587448"/>
    <x v="0"/>
    <x v="0"/>
    <x v="0"/>
    <x v="0"/>
    <n v="46996"/>
    <x v="4"/>
  </r>
  <r>
    <x v="4"/>
    <n v="4180885242"/>
    <x v="0"/>
    <x v="10"/>
    <x v="0"/>
    <x v="0"/>
    <s v="WIN5685"/>
    <x v="0"/>
    <n v="4180885242"/>
    <x v="4"/>
    <x v="0"/>
    <x v="0"/>
    <x v="0"/>
    <x v="0"/>
    <x v="0"/>
    <x v="0"/>
    <x v="0"/>
    <n v="1"/>
    <x v="0"/>
    <n v="111058"/>
    <n v="111058"/>
    <x v="0"/>
    <x v="0"/>
    <x v="0"/>
    <x v="0"/>
    <n v="8885"/>
    <x v="4"/>
  </r>
  <r>
    <x v="4"/>
    <n v="4180884590"/>
    <x v="0"/>
    <x v="10"/>
    <x v="0"/>
    <x v="0"/>
    <s v="WIN2B76"/>
    <x v="0"/>
    <n v="4180884590"/>
    <x v="4"/>
    <x v="11"/>
    <x v="11"/>
    <x v="0"/>
    <x v="0"/>
    <x v="0"/>
    <x v="0"/>
    <x v="0"/>
    <n v="3"/>
    <x v="0"/>
    <n v="46000"/>
    <n v="138000"/>
    <x v="0"/>
    <x v="0"/>
    <x v="0"/>
    <x v="0"/>
    <n v="11040"/>
    <x v="4"/>
  </r>
  <r>
    <x v="4"/>
    <n v="4180884590"/>
    <x v="0"/>
    <x v="10"/>
    <x v="0"/>
    <x v="0"/>
    <s v="WIN2B76"/>
    <x v="0"/>
    <n v="4180884590"/>
    <x v="4"/>
    <x v="2"/>
    <x v="2"/>
    <x v="0"/>
    <x v="0"/>
    <x v="0"/>
    <x v="0"/>
    <x v="0"/>
    <n v="5"/>
    <x v="0"/>
    <n v="73431"/>
    <n v="367155"/>
    <x v="0"/>
    <x v="0"/>
    <x v="0"/>
    <x v="0"/>
    <n v="29372"/>
    <x v="4"/>
  </r>
  <r>
    <x v="4"/>
    <n v="4180884590"/>
    <x v="0"/>
    <x v="10"/>
    <x v="0"/>
    <x v="0"/>
    <s v="WIN2B76"/>
    <x v="0"/>
    <n v="4180884590"/>
    <x v="4"/>
    <x v="8"/>
    <x v="8"/>
    <x v="0"/>
    <x v="0"/>
    <x v="0"/>
    <x v="0"/>
    <x v="0"/>
    <n v="9"/>
    <x v="0"/>
    <n v="50182"/>
    <n v="451638"/>
    <x v="0"/>
    <x v="0"/>
    <x v="0"/>
    <x v="0"/>
    <n v="36131"/>
    <x v="4"/>
  </r>
  <r>
    <x v="4"/>
    <n v="4180884590"/>
    <x v="0"/>
    <x v="10"/>
    <x v="0"/>
    <x v="0"/>
    <s v="WIN2B76"/>
    <x v="0"/>
    <n v="4180884590"/>
    <x v="4"/>
    <x v="0"/>
    <x v="0"/>
    <x v="0"/>
    <x v="0"/>
    <x v="0"/>
    <x v="0"/>
    <x v="0"/>
    <n v="4"/>
    <x v="0"/>
    <n v="111058"/>
    <n v="444232"/>
    <x v="0"/>
    <x v="0"/>
    <x v="0"/>
    <x v="0"/>
    <n v="35539"/>
    <x v="4"/>
  </r>
  <r>
    <x v="4"/>
    <n v="4180885285"/>
    <x v="0"/>
    <x v="10"/>
    <x v="0"/>
    <x v="0"/>
    <s v="WIN5722"/>
    <x v="0"/>
    <n v="4180885285"/>
    <x v="4"/>
    <x v="2"/>
    <x v="2"/>
    <x v="0"/>
    <x v="0"/>
    <x v="0"/>
    <x v="0"/>
    <x v="0"/>
    <n v="8"/>
    <x v="0"/>
    <n v="73431"/>
    <n v="587448"/>
    <x v="0"/>
    <x v="0"/>
    <x v="0"/>
    <x v="0"/>
    <n v="46996"/>
    <x v="4"/>
  </r>
  <r>
    <x v="4"/>
    <n v="4180885285"/>
    <x v="0"/>
    <x v="10"/>
    <x v="0"/>
    <x v="0"/>
    <s v="WIN5722"/>
    <x v="0"/>
    <n v="4180885285"/>
    <x v="4"/>
    <x v="0"/>
    <x v="0"/>
    <x v="0"/>
    <x v="0"/>
    <x v="0"/>
    <x v="0"/>
    <x v="0"/>
    <n v="3"/>
    <x v="0"/>
    <n v="111058"/>
    <n v="333174"/>
    <x v="0"/>
    <x v="0"/>
    <x v="0"/>
    <x v="0"/>
    <n v="26654"/>
    <x v="4"/>
  </r>
  <r>
    <x v="4"/>
    <n v="4180885285"/>
    <x v="0"/>
    <x v="10"/>
    <x v="0"/>
    <x v="0"/>
    <s v="WIN5722"/>
    <x v="0"/>
    <n v="4180885285"/>
    <x v="4"/>
    <x v="8"/>
    <x v="8"/>
    <x v="0"/>
    <x v="0"/>
    <x v="0"/>
    <x v="0"/>
    <x v="0"/>
    <n v="3"/>
    <x v="0"/>
    <n v="50182"/>
    <n v="150546"/>
    <x v="0"/>
    <x v="0"/>
    <x v="0"/>
    <x v="0"/>
    <n v="12044"/>
    <x v="4"/>
  </r>
  <r>
    <x v="4"/>
    <n v="4180885285"/>
    <x v="0"/>
    <x v="10"/>
    <x v="0"/>
    <x v="0"/>
    <s v="WIN5722"/>
    <x v="0"/>
    <n v="4180885285"/>
    <x v="4"/>
    <x v="1"/>
    <x v="1"/>
    <x v="0"/>
    <x v="0"/>
    <x v="0"/>
    <x v="0"/>
    <x v="0"/>
    <n v="3"/>
    <x v="0"/>
    <n v="55595"/>
    <n v="166785"/>
    <x v="0"/>
    <x v="0"/>
    <x v="0"/>
    <x v="0"/>
    <n v="13343"/>
    <x v="4"/>
  </r>
  <r>
    <x v="4"/>
    <n v="4180885975"/>
    <x v="0"/>
    <x v="10"/>
    <x v="0"/>
    <x v="0"/>
    <s v="WIN6455"/>
    <x v="0"/>
    <n v="4180885975"/>
    <x v="4"/>
    <x v="0"/>
    <x v="0"/>
    <x v="0"/>
    <x v="0"/>
    <x v="0"/>
    <x v="0"/>
    <x v="0"/>
    <n v="6"/>
    <x v="0"/>
    <n v="111058"/>
    <n v="666348"/>
    <x v="0"/>
    <x v="0"/>
    <x v="0"/>
    <x v="0"/>
    <n v="53308"/>
    <x v="4"/>
  </r>
  <r>
    <x v="4"/>
    <n v="4180885975"/>
    <x v="0"/>
    <x v="10"/>
    <x v="0"/>
    <x v="0"/>
    <s v="WIN6455"/>
    <x v="0"/>
    <n v="4180885975"/>
    <x v="4"/>
    <x v="11"/>
    <x v="11"/>
    <x v="0"/>
    <x v="0"/>
    <x v="0"/>
    <x v="0"/>
    <x v="0"/>
    <n v="3"/>
    <x v="0"/>
    <n v="46000"/>
    <n v="138000"/>
    <x v="0"/>
    <x v="0"/>
    <x v="0"/>
    <x v="0"/>
    <n v="11040"/>
    <x v="4"/>
  </r>
  <r>
    <x v="4"/>
    <n v="4180885975"/>
    <x v="0"/>
    <x v="10"/>
    <x v="0"/>
    <x v="0"/>
    <s v="WIN6455"/>
    <x v="0"/>
    <n v="4180885975"/>
    <x v="4"/>
    <x v="2"/>
    <x v="2"/>
    <x v="0"/>
    <x v="0"/>
    <x v="0"/>
    <x v="0"/>
    <x v="0"/>
    <n v="14"/>
    <x v="0"/>
    <n v="73431"/>
    <n v="1028034"/>
    <x v="0"/>
    <x v="0"/>
    <x v="0"/>
    <x v="0"/>
    <n v="82243"/>
    <x v="4"/>
  </r>
  <r>
    <x v="4"/>
    <n v="4180885975"/>
    <x v="0"/>
    <x v="10"/>
    <x v="0"/>
    <x v="0"/>
    <s v="WIN6455"/>
    <x v="0"/>
    <n v="4180885975"/>
    <x v="4"/>
    <x v="8"/>
    <x v="8"/>
    <x v="0"/>
    <x v="0"/>
    <x v="0"/>
    <x v="0"/>
    <x v="0"/>
    <n v="5"/>
    <x v="0"/>
    <n v="50182"/>
    <n v="250910"/>
    <x v="0"/>
    <x v="0"/>
    <x v="0"/>
    <x v="0"/>
    <n v="20073"/>
    <x v="4"/>
  </r>
  <r>
    <x v="4"/>
    <n v="4180885975"/>
    <x v="0"/>
    <x v="10"/>
    <x v="0"/>
    <x v="0"/>
    <s v="WIN6455"/>
    <x v="0"/>
    <n v="4180885975"/>
    <x v="4"/>
    <x v="1"/>
    <x v="1"/>
    <x v="0"/>
    <x v="0"/>
    <x v="0"/>
    <x v="0"/>
    <x v="0"/>
    <n v="3"/>
    <x v="0"/>
    <n v="55595"/>
    <n v="166785"/>
    <x v="0"/>
    <x v="0"/>
    <x v="0"/>
    <x v="0"/>
    <n v="13343"/>
    <x v="4"/>
  </r>
  <r>
    <x v="4"/>
    <n v="4180886022"/>
    <x v="0"/>
    <x v="10"/>
    <x v="0"/>
    <x v="0"/>
    <s v="WIN6543"/>
    <x v="0"/>
    <n v="4180886022"/>
    <x v="4"/>
    <x v="0"/>
    <x v="0"/>
    <x v="0"/>
    <x v="0"/>
    <x v="0"/>
    <x v="0"/>
    <x v="0"/>
    <n v="4"/>
    <x v="0"/>
    <n v="111058"/>
    <n v="444232"/>
    <x v="0"/>
    <x v="0"/>
    <x v="0"/>
    <x v="0"/>
    <n v="35539"/>
    <x v="4"/>
  </r>
  <r>
    <x v="4"/>
    <n v="4180886022"/>
    <x v="0"/>
    <x v="10"/>
    <x v="0"/>
    <x v="0"/>
    <s v="WIN6543"/>
    <x v="0"/>
    <n v="4180886022"/>
    <x v="4"/>
    <x v="11"/>
    <x v="11"/>
    <x v="0"/>
    <x v="0"/>
    <x v="0"/>
    <x v="0"/>
    <x v="0"/>
    <n v="2"/>
    <x v="0"/>
    <n v="46000"/>
    <n v="92000"/>
    <x v="0"/>
    <x v="0"/>
    <x v="0"/>
    <x v="0"/>
    <n v="7360"/>
    <x v="4"/>
  </r>
  <r>
    <x v="4"/>
    <n v="4180886022"/>
    <x v="0"/>
    <x v="10"/>
    <x v="0"/>
    <x v="0"/>
    <s v="WIN6543"/>
    <x v="0"/>
    <n v="4180886022"/>
    <x v="4"/>
    <x v="2"/>
    <x v="2"/>
    <x v="0"/>
    <x v="0"/>
    <x v="0"/>
    <x v="0"/>
    <x v="0"/>
    <n v="10"/>
    <x v="0"/>
    <n v="73431"/>
    <n v="734310"/>
    <x v="0"/>
    <x v="0"/>
    <x v="0"/>
    <x v="0"/>
    <n v="58745"/>
    <x v="4"/>
  </r>
  <r>
    <x v="4"/>
    <n v="4180886022"/>
    <x v="0"/>
    <x v="10"/>
    <x v="0"/>
    <x v="0"/>
    <s v="WIN6543"/>
    <x v="0"/>
    <n v="4180886022"/>
    <x v="4"/>
    <x v="1"/>
    <x v="1"/>
    <x v="0"/>
    <x v="0"/>
    <x v="0"/>
    <x v="0"/>
    <x v="0"/>
    <n v="2"/>
    <x v="0"/>
    <n v="55595"/>
    <n v="111190"/>
    <x v="0"/>
    <x v="0"/>
    <x v="0"/>
    <x v="0"/>
    <n v="8895"/>
    <x v="4"/>
  </r>
  <r>
    <x v="4"/>
    <n v="4180886022"/>
    <x v="0"/>
    <x v="10"/>
    <x v="0"/>
    <x v="0"/>
    <s v="WIN6543"/>
    <x v="0"/>
    <n v="4180886022"/>
    <x v="4"/>
    <x v="8"/>
    <x v="8"/>
    <x v="0"/>
    <x v="0"/>
    <x v="0"/>
    <x v="0"/>
    <x v="0"/>
    <n v="2"/>
    <x v="0"/>
    <n v="50182"/>
    <n v="100364"/>
    <x v="0"/>
    <x v="0"/>
    <x v="0"/>
    <x v="0"/>
    <n v="8029"/>
    <x v="4"/>
  </r>
  <r>
    <x v="4"/>
    <n v="4180885977"/>
    <x v="0"/>
    <x v="10"/>
    <x v="0"/>
    <x v="0"/>
    <s v="WIN6465"/>
    <x v="0"/>
    <n v="4180885977"/>
    <x v="4"/>
    <x v="1"/>
    <x v="1"/>
    <x v="0"/>
    <x v="0"/>
    <x v="0"/>
    <x v="0"/>
    <x v="0"/>
    <n v="8"/>
    <x v="0"/>
    <n v="55595"/>
    <n v="444760"/>
    <x v="0"/>
    <x v="0"/>
    <x v="0"/>
    <x v="0"/>
    <n v="35581"/>
    <x v="4"/>
  </r>
  <r>
    <x v="4"/>
    <n v="4180885977"/>
    <x v="0"/>
    <x v="10"/>
    <x v="0"/>
    <x v="0"/>
    <s v="WIN6465"/>
    <x v="0"/>
    <n v="4180885977"/>
    <x v="4"/>
    <x v="2"/>
    <x v="2"/>
    <x v="0"/>
    <x v="0"/>
    <x v="0"/>
    <x v="0"/>
    <x v="0"/>
    <n v="21"/>
    <x v="0"/>
    <n v="73431"/>
    <n v="1542051"/>
    <x v="0"/>
    <x v="0"/>
    <x v="0"/>
    <x v="0"/>
    <n v="123364"/>
    <x v="4"/>
  </r>
  <r>
    <x v="4"/>
    <n v="4180885977"/>
    <x v="0"/>
    <x v="10"/>
    <x v="0"/>
    <x v="0"/>
    <s v="WIN6465"/>
    <x v="0"/>
    <n v="4180885977"/>
    <x v="4"/>
    <x v="11"/>
    <x v="11"/>
    <x v="0"/>
    <x v="0"/>
    <x v="0"/>
    <x v="0"/>
    <x v="0"/>
    <n v="3"/>
    <x v="0"/>
    <n v="46000"/>
    <n v="138000"/>
    <x v="0"/>
    <x v="0"/>
    <x v="0"/>
    <x v="0"/>
    <n v="11040"/>
    <x v="4"/>
  </r>
  <r>
    <x v="4"/>
    <n v="4180885977"/>
    <x v="0"/>
    <x v="10"/>
    <x v="0"/>
    <x v="0"/>
    <s v="WIN6465"/>
    <x v="0"/>
    <n v="4180885977"/>
    <x v="4"/>
    <x v="0"/>
    <x v="0"/>
    <x v="0"/>
    <x v="0"/>
    <x v="0"/>
    <x v="0"/>
    <x v="0"/>
    <n v="10"/>
    <x v="0"/>
    <n v="111058"/>
    <n v="1110580"/>
    <x v="0"/>
    <x v="0"/>
    <x v="0"/>
    <x v="0"/>
    <n v="88846"/>
    <x v="4"/>
  </r>
  <r>
    <x v="4"/>
    <n v="4180884994"/>
    <x v="0"/>
    <x v="10"/>
    <x v="0"/>
    <x v="0"/>
    <s v="WIN4887"/>
    <x v="0"/>
    <n v="4180884994"/>
    <x v="4"/>
    <x v="1"/>
    <x v="1"/>
    <x v="0"/>
    <x v="0"/>
    <x v="0"/>
    <x v="0"/>
    <x v="0"/>
    <n v="4"/>
    <x v="0"/>
    <n v="55595"/>
    <n v="222380"/>
    <x v="0"/>
    <x v="0"/>
    <x v="0"/>
    <x v="0"/>
    <n v="17790"/>
    <x v="4"/>
  </r>
  <r>
    <x v="4"/>
    <n v="4180884994"/>
    <x v="0"/>
    <x v="10"/>
    <x v="0"/>
    <x v="0"/>
    <s v="WIN4887"/>
    <x v="0"/>
    <n v="4180884994"/>
    <x v="4"/>
    <x v="8"/>
    <x v="8"/>
    <x v="0"/>
    <x v="0"/>
    <x v="0"/>
    <x v="0"/>
    <x v="0"/>
    <n v="6"/>
    <x v="0"/>
    <n v="50182"/>
    <n v="301092"/>
    <x v="0"/>
    <x v="0"/>
    <x v="0"/>
    <x v="0"/>
    <n v="24087"/>
    <x v="4"/>
  </r>
  <r>
    <x v="4"/>
    <n v="4180884994"/>
    <x v="0"/>
    <x v="10"/>
    <x v="0"/>
    <x v="0"/>
    <s v="WIN4887"/>
    <x v="0"/>
    <n v="4180884994"/>
    <x v="4"/>
    <x v="2"/>
    <x v="2"/>
    <x v="0"/>
    <x v="0"/>
    <x v="0"/>
    <x v="0"/>
    <x v="0"/>
    <n v="2"/>
    <x v="0"/>
    <n v="73431"/>
    <n v="146862"/>
    <x v="0"/>
    <x v="0"/>
    <x v="0"/>
    <x v="0"/>
    <n v="11749"/>
    <x v="4"/>
  </r>
  <r>
    <x v="4"/>
    <n v="4180884994"/>
    <x v="0"/>
    <x v="10"/>
    <x v="0"/>
    <x v="0"/>
    <s v="WIN4887"/>
    <x v="0"/>
    <n v="4180884994"/>
    <x v="4"/>
    <x v="11"/>
    <x v="11"/>
    <x v="0"/>
    <x v="0"/>
    <x v="0"/>
    <x v="0"/>
    <x v="0"/>
    <n v="10"/>
    <x v="0"/>
    <n v="46000"/>
    <n v="460000"/>
    <x v="0"/>
    <x v="0"/>
    <x v="0"/>
    <x v="0"/>
    <n v="36800"/>
    <x v="4"/>
  </r>
  <r>
    <x v="4"/>
    <n v="4180884994"/>
    <x v="0"/>
    <x v="10"/>
    <x v="0"/>
    <x v="0"/>
    <s v="WIN4887"/>
    <x v="0"/>
    <n v="4180884994"/>
    <x v="4"/>
    <x v="0"/>
    <x v="0"/>
    <x v="0"/>
    <x v="0"/>
    <x v="0"/>
    <x v="0"/>
    <x v="0"/>
    <n v="5"/>
    <x v="0"/>
    <n v="111058"/>
    <n v="555290"/>
    <x v="0"/>
    <x v="0"/>
    <x v="0"/>
    <x v="0"/>
    <n v="44423"/>
    <x v="4"/>
  </r>
  <r>
    <x v="4"/>
    <n v="4180885780"/>
    <x v="0"/>
    <x v="10"/>
    <x v="0"/>
    <x v="0"/>
    <s v="WIN6217"/>
    <x v="0"/>
    <n v="4180885780"/>
    <x v="4"/>
    <x v="1"/>
    <x v="1"/>
    <x v="0"/>
    <x v="0"/>
    <x v="0"/>
    <x v="0"/>
    <x v="0"/>
    <n v="4"/>
    <x v="0"/>
    <n v="55595"/>
    <n v="222380"/>
    <x v="0"/>
    <x v="0"/>
    <x v="0"/>
    <x v="0"/>
    <n v="17790"/>
    <x v="4"/>
  </r>
  <r>
    <x v="4"/>
    <n v="4180885780"/>
    <x v="0"/>
    <x v="10"/>
    <x v="0"/>
    <x v="0"/>
    <s v="WIN6217"/>
    <x v="0"/>
    <n v="4180885780"/>
    <x v="4"/>
    <x v="8"/>
    <x v="8"/>
    <x v="0"/>
    <x v="0"/>
    <x v="0"/>
    <x v="0"/>
    <x v="0"/>
    <n v="4"/>
    <x v="0"/>
    <n v="50182"/>
    <n v="200728"/>
    <x v="0"/>
    <x v="0"/>
    <x v="0"/>
    <x v="0"/>
    <n v="16058"/>
    <x v="4"/>
  </r>
  <r>
    <x v="4"/>
    <n v="4180885780"/>
    <x v="0"/>
    <x v="10"/>
    <x v="0"/>
    <x v="0"/>
    <s v="WIN6217"/>
    <x v="0"/>
    <n v="4180885780"/>
    <x v="4"/>
    <x v="2"/>
    <x v="2"/>
    <x v="0"/>
    <x v="0"/>
    <x v="0"/>
    <x v="0"/>
    <x v="0"/>
    <n v="18"/>
    <x v="0"/>
    <n v="73431"/>
    <n v="1321758"/>
    <x v="0"/>
    <x v="0"/>
    <x v="0"/>
    <x v="0"/>
    <n v="105741"/>
    <x v="4"/>
  </r>
  <r>
    <x v="4"/>
    <n v="4180885780"/>
    <x v="0"/>
    <x v="10"/>
    <x v="0"/>
    <x v="0"/>
    <s v="WIN6217"/>
    <x v="0"/>
    <n v="4180885780"/>
    <x v="4"/>
    <x v="11"/>
    <x v="11"/>
    <x v="0"/>
    <x v="0"/>
    <x v="0"/>
    <x v="0"/>
    <x v="0"/>
    <n v="4"/>
    <x v="0"/>
    <n v="46000"/>
    <n v="184000"/>
    <x v="0"/>
    <x v="0"/>
    <x v="0"/>
    <x v="0"/>
    <n v="14720"/>
    <x v="4"/>
  </r>
  <r>
    <x v="4"/>
    <n v="4180885780"/>
    <x v="0"/>
    <x v="10"/>
    <x v="0"/>
    <x v="0"/>
    <s v="WIN6217"/>
    <x v="0"/>
    <n v="4180885780"/>
    <x v="4"/>
    <x v="0"/>
    <x v="0"/>
    <x v="0"/>
    <x v="0"/>
    <x v="0"/>
    <x v="0"/>
    <x v="0"/>
    <n v="8"/>
    <x v="0"/>
    <n v="111058"/>
    <n v="888464"/>
    <x v="0"/>
    <x v="0"/>
    <x v="0"/>
    <x v="0"/>
    <n v="71077"/>
    <x v="4"/>
  </r>
  <r>
    <x v="4"/>
    <n v="4180886257"/>
    <x v="0"/>
    <x v="10"/>
    <x v="0"/>
    <x v="0"/>
    <s v="win6891"/>
    <x v="0"/>
    <n v="4180886257"/>
    <x v="3"/>
    <x v="0"/>
    <x v="0"/>
    <x v="0"/>
    <x v="0"/>
    <x v="0"/>
    <x v="0"/>
    <x v="0"/>
    <n v="3"/>
    <x v="0"/>
    <n v="111058"/>
    <n v="333174"/>
    <x v="0"/>
    <x v="0"/>
    <x v="0"/>
    <x v="0"/>
    <n v="26654"/>
    <x v="4"/>
  </r>
  <r>
    <x v="4"/>
    <n v="4180886257"/>
    <x v="0"/>
    <x v="10"/>
    <x v="0"/>
    <x v="0"/>
    <s v="win6891"/>
    <x v="0"/>
    <n v="4180886257"/>
    <x v="3"/>
    <x v="2"/>
    <x v="2"/>
    <x v="0"/>
    <x v="0"/>
    <x v="0"/>
    <x v="0"/>
    <x v="0"/>
    <n v="6"/>
    <x v="0"/>
    <n v="73431"/>
    <n v="440586"/>
    <x v="0"/>
    <x v="0"/>
    <x v="0"/>
    <x v="0"/>
    <n v="35247"/>
    <x v="4"/>
  </r>
  <r>
    <x v="4"/>
    <n v="4180886257"/>
    <x v="0"/>
    <x v="10"/>
    <x v="0"/>
    <x v="0"/>
    <s v="win6891"/>
    <x v="0"/>
    <n v="4180886257"/>
    <x v="3"/>
    <x v="8"/>
    <x v="8"/>
    <x v="0"/>
    <x v="0"/>
    <x v="0"/>
    <x v="0"/>
    <x v="0"/>
    <n v="4"/>
    <x v="0"/>
    <n v="50182"/>
    <n v="200728"/>
    <x v="0"/>
    <x v="0"/>
    <x v="0"/>
    <x v="0"/>
    <n v="16058"/>
    <x v="4"/>
  </r>
  <r>
    <x v="4"/>
    <n v="4180886257"/>
    <x v="0"/>
    <x v="10"/>
    <x v="0"/>
    <x v="0"/>
    <s v="win6891"/>
    <x v="0"/>
    <n v="4180886257"/>
    <x v="3"/>
    <x v="1"/>
    <x v="1"/>
    <x v="0"/>
    <x v="0"/>
    <x v="0"/>
    <x v="0"/>
    <x v="0"/>
    <n v="3"/>
    <x v="0"/>
    <n v="55595"/>
    <n v="166785"/>
    <x v="0"/>
    <x v="0"/>
    <x v="0"/>
    <x v="0"/>
    <n v="13343"/>
    <x v="4"/>
  </r>
  <r>
    <x v="4"/>
    <n v="4180885982"/>
    <x v="0"/>
    <x v="10"/>
    <x v="0"/>
    <x v="0"/>
    <s v="win6481"/>
    <x v="0"/>
    <n v="4180885982"/>
    <x v="3"/>
    <x v="1"/>
    <x v="1"/>
    <x v="0"/>
    <x v="0"/>
    <x v="0"/>
    <x v="0"/>
    <x v="0"/>
    <n v="3"/>
    <x v="0"/>
    <n v="55595"/>
    <n v="166785"/>
    <x v="0"/>
    <x v="0"/>
    <x v="0"/>
    <x v="0"/>
    <n v="13343"/>
    <x v="4"/>
  </r>
  <r>
    <x v="4"/>
    <n v="4180885982"/>
    <x v="0"/>
    <x v="10"/>
    <x v="0"/>
    <x v="0"/>
    <s v="win6481"/>
    <x v="0"/>
    <n v="4180885982"/>
    <x v="3"/>
    <x v="8"/>
    <x v="8"/>
    <x v="0"/>
    <x v="0"/>
    <x v="0"/>
    <x v="0"/>
    <x v="0"/>
    <n v="5"/>
    <x v="0"/>
    <n v="50182"/>
    <n v="250910"/>
    <x v="0"/>
    <x v="0"/>
    <x v="0"/>
    <x v="0"/>
    <n v="20073"/>
    <x v="4"/>
  </r>
  <r>
    <x v="4"/>
    <n v="4180885982"/>
    <x v="0"/>
    <x v="10"/>
    <x v="0"/>
    <x v="0"/>
    <s v="win6481"/>
    <x v="0"/>
    <n v="4180885982"/>
    <x v="3"/>
    <x v="2"/>
    <x v="2"/>
    <x v="0"/>
    <x v="0"/>
    <x v="0"/>
    <x v="0"/>
    <x v="0"/>
    <n v="8"/>
    <x v="0"/>
    <n v="73431"/>
    <n v="587448"/>
    <x v="0"/>
    <x v="0"/>
    <x v="0"/>
    <x v="0"/>
    <n v="46996"/>
    <x v="4"/>
  </r>
  <r>
    <x v="4"/>
    <n v="4180885982"/>
    <x v="0"/>
    <x v="10"/>
    <x v="0"/>
    <x v="0"/>
    <s v="win6481"/>
    <x v="0"/>
    <n v="4180885982"/>
    <x v="3"/>
    <x v="11"/>
    <x v="11"/>
    <x v="0"/>
    <x v="0"/>
    <x v="0"/>
    <x v="0"/>
    <x v="0"/>
    <n v="3"/>
    <x v="0"/>
    <n v="46000"/>
    <n v="138000"/>
    <x v="0"/>
    <x v="0"/>
    <x v="0"/>
    <x v="0"/>
    <n v="11040"/>
    <x v="4"/>
  </r>
  <r>
    <x v="4"/>
    <n v="4180885982"/>
    <x v="0"/>
    <x v="10"/>
    <x v="0"/>
    <x v="0"/>
    <s v="win6481"/>
    <x v="0"/>
    <n v="4180885982"/>
    <x v="3"/>
    <x v="0"/>
    <x v="0"/>
    <x v="0"/>
    <x v="0"/>
    <x v="0"/>
    <x v="0"/>
    <x v="0"/>
    <n v="3"/>
    <x v="0"/>
    <n v="111058"/>
    <n v="333174"/>
    <x v="0"/>
    <x v="0"/>
    <x v="0"/>
    <x v="0"/>
    <n v="26654"/>
    <x v="4"/>
  </r>
  <r>
    <x v="4"/>
    <n v="4180884423"/>
    <x v="0"/>
    <x v="10"/>
    <x v="0"/>
    <x v="0"/>
    <s v="Win2AKV"/>
    <x v="0"/>
    <n v="4180884423"/>
    <x v="3"/>
    <x v="11"/>
    <x v="11"/>
    <x v="0"/>
    <x v="0"/>
    <x v="0"/>
    <x v="0"/>
    <x v="0"/>
    <n v="2"/>
    <x v="0"/>
    <n v="46000"/>
    <n v="92000"/>
    <x v="0"/>
    <x v="0"/>
    <x v="0"/>
    <x v="0"/>
    <n v="7360"/>
    <x v="4"/>
  </r>
  <r>
    <x v="4"/>
    <n v="4180884423"/>
    <x v="0"/>
    <x v="10"/>
    <x v="0"/>
    <x v="0"/>
    <s v="Win2AKV"/>
    <x v="0"/>
    <n v="4180884423"/>
    <x v="3"/>
    <x v="2"/>
    <x v="2"/>
    <x v="0"/>
    <x v="0"/>
    <x v="0"/>
    <x v="0"/>
    <x v="0"/>
    <n v="8"/>
    <x v="0"/>
    <n v="73431"/>
    <n v="587448"/>
    <x v="0"/>
    <x v="0"/>
    <x v="0"/>
    <x v="0"/>
    <n v="46996"/>
    <x v="4"/>
  </r>
  <r>
    <x v="4"/>
    <n v="4180884423"/>
    <x v="0"/>
    <x v="10"/>
    <x v="0"/>
    <x v="0"/>
    <s v="Win2AKV"/>
    <x v="0"/>
    <n v="4180884423"/>
    <x v="3"/>
    <x v="8"/>
    <x v="8"/>
    <x v="0"/>
    <x v="0"/>
    <x v="0"/>
    <x v="0"/>
    <x v="0"/>
    <n v="4"/>
    <x v="0"/>
    <n v="50182"/>
    <n v="200728"/>
    <x v="0"/>
    <x v="0"/>
    <x v="0"/>
    <x v="0"/>
    <n v="16058"/>
    <x v="4"/>
  </r>
  <r>
    <x v="4"/>
    <n v="4180884423"/>
    <x v="0"/>
    <x v="10"/>
    <x v="0"/>
    <x v="0"/>
    <s v="Win2AKV"/>
    <x v="0"/>
    <n v="4180884423"/>
    <x v="3"/>
    <x v="1"/>
    <x v="1"/>
    <x v="0"/>
    <x v="0"/>
    <x v="0"/>
    <x v="0"/>
    <x v="0"/>
    <n v="2"/>
    <x v="0"/>
    <n v="55595"/>
    <n v="111190"/>
    <x v="0"/>
    <x v="0"/>
    <x v="0"/>
    <x v="0"/>
    <n v="8895"/>
    <x v="4"/>
  </r>
  <r>
    <x v="4"/>
    <n v="4180886073"/>
    <x v="0"/>
    <x v="10"/>
    <x v="0"/>
    <x v="0"/>
    <s v="win6613"/>
    <x v="0"/>
    <n v="4180886073"/>
    <x v="3"/>
    <x v="1"/>
    <x v="1"/>
    <x v="0"/>
    <x v="0"/>
    <x v="0"/>
    <x v="0"/>
    <x v="0"/>
    <n v="3"/>
    <x v="0"/>
    <n v="55595"/>
    <n v="166785"/>
    <x v="0"/>
    <x v="0"/>
    <x v="0"/>
    <x v="0"/>
    <n v="13343"/>
    <x v="4"/>
  </r>
  <r>
    <x v="4"/>
    <n v="4180886073"/>
    <x v="0"/>
    <x v="10"/>
    <x v="0"/>
    <x v="0"/>
    <s v="win6613"/>
    <x v="0"/>
    <n v="4180886073"/>
    <x v="3"/>
    <x v="8"/>
    <x v="8"/>
    <x v="0"/>
    <x v="0"/>
    <x v="0"/>
    <x v="0"/>
    <x v="0"/>
    <n v="3"/>
    <x v="0"/>
    <n v="50182"/>
    <n v="150546"/>
    <x v="0"/>
    <x v="0"/>
    <x v="0"/>
    <x v="0"/>
    <n v="12044"/>
    <x v="4"/>
  </r>
  <r>
    <x v="4"/>
    <n v="4180886073"/>
    <x v="0"/>
    <x v="10"/>
    <x v="0"/>
    <x v="0"/>
    <s v="win6613"/>
    <x v="0"/>
    <n v="4180886073"/>
    <x v="3"/>
    <x v="2"/>
    <x v="2"/>
    <x v="0"/>
    <x v="0"/>
    <x v="0"/>
    <x v="0"/>
    <x v="0"/>
    <n v="5"/>
    <x v="0"/>
    <n v="73431"/>
    <n v="367155"/>
    <x v="0"/>
    <x v="0"/>
    <x v="0"/>
    <x v="0"/>
    <n v="29372"/>
    <x v="4"/>
  </r>
  <r>
    <x v="4"/>
    <n v="4180886073"/>
    <x v="0"/>
    <x v="10"/>
    <x v="0"/>
    <x v="0"/>
    <s v="win6613"/>
    <x v="0"/>
    <n v="4180886073"/>
    <x v="3"/>
    <x v="0"/>
    <x v="0"/>
    <x v="0"/>
    <x v="0"/>
    <x v="0"/>
    <x v="0"/>
    <x v="0"/>
    <n v="6"/>
    <x v="0"/>
    <n v="111058"/>
    <n v="666348"/>
    <x v="0"/>
    <x v="0"/>
    <x v="0"/>
    <x v="0"/>
    <n v="53308"/>
    <x v="4"/>
  </r>
  <r>
    <x v="4"/>
    <n v="4180886073"/>
    <x v="0"/>
    <x v="10"/>
    <x v="0"/>
    <x v="0"/>
    <s v="win6613"/>
    <x v="0"/>
    <n v="4180886073"/>
    <x v="3"/>
    <x v="11"/>
    <x v="11"/>
    <x v="0"/>
    <x v="0"/>
    <x v="0"/>
    <x v="0"/>
    <x v="0"/>
    <n v="3"/>
    <x v="0"/>
    <n v="46000"/>
    <n v="138000"/>
    <x v="0"/>
    <x v="0"/>
    <x v="0"/>
    <x v="0"/>
    <n v="11040"/>
    <x v="4"/>
  </r>
  <r>
    <x v="4"/>
    <n v="4180886015"/>
    <x v="0"/>
    <x v="10"/>
    <x v="0"/>
    <x v="0"/>
    <s v="win6486"/>
    <x v="0"/>
    <n v="4180886015"/>
    <x v="3"/>
    <x v="2"/>
    <x v="2"/>
    <x v="0"/>
    <x v="0"/>
    <x v="0"/>
    <x v="0"/>
    <x v="0"/>
    <n v="5"/>
    <x v="0"/>
    <n v="73431"/>
    <n v="367155"/>
    <x v="0"/>
    <x v="0"/>
    <x v="0"/>
    <x v="0"/>
    <n v="29372"/>
    <x v="4"/>
  </r>
  <r>
    <x v="4"/>
    <n v="4180886015"/>
    <x v="0"/>
    <x v="10"/>
    <x v="0"/>
    <x v="0"/>
    <s v="win6486"/>
    <x v="0"/>
    <n v="4180886015"/>
    <x v="3"/>
    <x v="8"/>
    <x v="8"/>
    <x v="0"/>
    <x v="0"/>
    <x v="0"/>
    <x v="0"/>
    <x v="0"/>
    <n v="5"/>
    <x v="0"/>
    <n v="50182"/>
    <n v="250910"/>
    <x v="0"/>
    <x v="0"/>
    <x v="0"/>
    <x v="0"/>
    <n v="20073"/>
    <x v="4"/>
  </r>
  <r>
    <x v="4"/>
    <n v="4180886015"/>
    <x v="0"/>
    <x v="10"/>
    <x v="0"/>
    <x v="0"/>
    <s v="win6486"/>
    <x v="0"/>
    <n v="4180886015"/>
    <x v="3"/>
    <x v="1"/>
    <x v="1"/>
    <x v="0"/>
    <x v="0"/>
    <x v="0"/>
    <x v="0"/>
    <x v="0"/>
    <n v="3"/>
    <x v="0"/>
    <n v="55595"/>
    <n v="166785"/>
    <x v="0"/>
    <x v="0"/>
    <x v="0"/>
    <x v="0"/>
    <n v="13343"/>
    <x v="4"/>
  </r>
  <r>
    <x v="4"/>
    <n v="4180886015"/>
    <x v="0"/>
    <x v="10"/>
    <x v="0"/>
    <x v="0"/>
    <s v="win6486"/>
    <x v="0"/>
    <n v="4180886015"/>
    <x v="3"/>
    <x v="11"/>
    <x v="11"/>
    <x v="0"/>
    <x v="0"/>
    <x v="0"/>
    <x v="0"/>
    <x v="0"/>
    <n v="3"/>
    <x v="0"/>
    <n v="46000"/>
    <n v="138000"/>
    <x v="0"/>
    <x v="0"/>
    <x v="0"/>
    <x v="0"/>
    <n v="11040"/>
    <x v="4"/>
  </r>
  <r>
    <x v="4"/>
    <n v="4180886015"/>
    <x v="0"/>
    <x v="10"/>
    <x v="0"/>
    <x v="0"/>
    <s v="win6486"/>
    <x v="0"/>
    <n v="4180886015"/>
    <x v="3"/>
    <x v="0"/>
    <x v="0"/>
    <x v="0"/>
    <x v="0"/>
    <x v="0"/>
    <x v="0"/>
    <x v="0"/>
    <n v="3"/>
    <x v="0"/>
    <n v="111058"/>
    <n v="333174"/>
    <x v="0"/>
    <x v="0"/>
    <x v="0"/>
    <x v="0"/>
    <n v="26654"/>
    <x v="4"/>
  </r>
  <r>
    <x v="4"/>
    <n v="4180885193"/>
    <x v="0"/>
    <x v="10"/>
    <x v="0"/>
    <x v="0"/>
    <s v="win5579"/>
    <x v="0"/>
    <n v="4180885193"/>
    <x v="3"/>
    <x v="2"/>
    <x v="2"/>
    <x v="0"/>
    <x v="0"/>
    <x v="0"/>
    <x v="0"/>
    <x v="0"/>
    <n v="8"/>
    <x v="0"/>
    <n v="73431"/>
    <n v="587448"/>
    <x v="0"/>
    <x v="0"/>
    <x v="0"/>
    <x v="0"/>
    <n v="46996"/>
    <x v="4"/>
  </r>
  <r>
    <x v="4"/>
    <n v="4180885193"/>
    <x v="0"/>
    <x v="10"/>
    <x v="0"/>
    <x v="0"/>
    <s v="win5579"/>
    <x v="0"/>
    <n v="4180885193"/>
    <x v="3"/>
    <x v="8"/>
    <x v="8"/>
    <x v="0"/>
    <x v="0"/>
    <x v="0"/>
    <x v="0"/>
    <x v="0"/>
    <n v="4"/>
    <x v="0"/>
    <n v="50182"/>
    <n v="200728"/>
    <x v="0"/>
    <x v="0"/>
    <x v="0"/>
    <x v="0"/>
    <n v="16058"/>
    <x v="4"/>
  </r>
  <r>
    <x v="4"/>
    <n v="4180886143"/>
    <x v="0"/>
    <x v="10"/>
    <x v="0"/>
    <x v="0"/>
    <s v="win6728"/>
    <x v="0"/>
    <n v="4180886143"/>
    <x v="3"/>
    <x v="1"/>
    <x v="1"/>
    <x v="0"/>
    <x v="0"/>
    <x v="0"/>
    <x v="0"/>
    <x v="0"/>
    <n v="4"/>
    <x v="0"/>
    <n v="55595"/>
    <n v="222380"/>
    <x v="0"/>
    <x v="0"/>
    <x v="0"/>
    <x v="0"/>
    <n v="17790"/>
    <x v="4"/>
  </r>
  <r>
    <x v="4"/>
    <n v="4180886143"/>
    <x v="0"/>
    <x v="10"/>
    <x v="0"/>
    <x v="0"/>
    <s v="win6728"/>
    <x v="0"/>
    <n v="4180886143"/>
    <x v="3"/>
    <x v="8"/>
    <x v="8"/>
    <x v="0"/>
    <x v="0"/>
    <x v="0"/>
    <x v="0"/>
    <x v="0"/>
    <n v="4"/>
    <x v="0"/>
    <n v="50182"/>
    <n v="200728"/>
    <x v="0"/>
    <x v="0"/>
    <x v="0"/>
    <x v="0"/>
    <n v="16058"/>
    <x v="4"/>
  </r>
  <r>
    <x v="4"/>
    <n v="4180886143"/>
    <x v="0"/>
    <x v="10"/>
    <x v="0"/>
    <x v="0"/>
    <s v="win6728"/>
    <x v="0"/>
    <n v="4180886143"/>
    <x v="3"/>
    <x v="2"/>
    <x v="2"/>
    <x v="0"/>
    <x v="0"/>
    <x v="0"/>
    <x v="0"/>
    <x v="0"/>
    <n v="10"/>
    <x v="0"/>
    <n v="73431"/>
    <n v="734310"/>
    <x v="0"/>
    <x v="0"/>
    <x v="0"/>
    <x v="0"/>
    <n v="58745"/>
    <x v="4"/>
  </r>
  <r>
    <x v="4"/>
    <n v="4180886143"/>
    <x v="0"/>
    <x v="10"/>
    <x v="0"/>
    <x v="0"/>
    <s v="win6728"/>
    <x v="0"/>
    <n v="4180886143"/>
    <x v="3"/>
    <x v="11"/>
    <x v="11"/>
    <x v="0"/>
    <x v="0"/>
    <x v="0"/>
    <x v="0"/>
    <x v="0"/>
    <n v="4"/>
    <x v="0"/>
    <n v="46000"/>
    <n v="184000"/>
    <x v="0"/>
    <x v="0"/>
    <x v="0"/>
    <x v="0"/>
    <n v="14720"/>
    <x v="4"/>
  </r>
  <r>
    <x v="4"/>
    <n v="4180886143"/>
    <x v="0"/>
    <x v="10"/>
    <x v="0"/>
    <x v="0"/>
    <s v="win6728"/>
    <x v="0"/>
    <n v="4180886143"/>
    <x v="3"/>
    <x v="0"/>
    <x v="0"/>
    <x v="0"/>
    <x v="0"/>
    <x v="0"/>
    <x v="0"/>
    <x v="0"/>
    <n v="6"/>
    <x v="0"/>
    <n v="111058"/>
    <n v="666348"/>
    <x v="0"/>
    <x v="0"/>
    <x v="0"/>
    <x v="0"/>
    <n v="53308"/>
    <x v="4"/>
  </r>
  <r>
    <x v="4"/>
    <n v="4180599607"/>
    <x v="0"/>
    <x v="10"/>
    <x v="0"/>
    <x v="0"/>
    <s v="win3722"/>
    <x v="0"/>
    <n v="4180599607"/>
    <x v="3"/>
    <x v="8"/>
    <x v="8"/>
    <x v="0"/>
    <x v="0"/>
    <x v="0"/>
    <x v="0"/>
    <x v="0"/>
    <n v="10"/>
    <x v="0"/>
    <n v="50182"/>
    <n v="501820"/>
    <x v="0"/>
    <x v="0"/>
    <x v="0"/>
    <x v="0"/>
    <n v="40146"/>
    <x v="4"/>
  </r>
  <r>
    <x v="4"/>
    <n v="4180599607"/>
    <x v="0"/>
    <x v="10"/>
    <x v="0"/>
    <x v="0"/>
    <s v="win3722"/>
    <x v="0"/>
    <n v="4180599607"/>
    <x v="3"/>
    <x v="2"/>
    <x v="2"/>
    <x v="0"/>
    <x v="0"/>
    <x v="0"/>
    <x v="0"/>
    <x v="0"/>
    <n v="3"/>
    <x v="0"/>
    <n v="73431"/>
    <n v="220293"/>
    <x v="0"/>
    <x v="0"/>
    <x v="0"/>
    <x v="0"/>
    <n v="17623"/>
    <x v="4"/>
  </r>
  <r>
    <x v="4"/>
    <n v="4180599607"/>
    <x v="0"/>
    <x v="10"/>
    <x v="0"/>
    <x v="0"/>
    <s v="win3722"/>
    <x v="0"/>
    <n v="4180599607"/>
    <x v="3"/>
    <x v="11"/>
    <x v="11"/>
    <x v="0"/>
    <x v="0"/>
    <x v="0"/>
    <x v="0"/>
    <x v="0"/>
    <n v="4"/>
    <x v="0"/>
    <n v="46000"/>
    <n v="184000"/>
    <x v="0"/>
    <x v="0"/>
    <x v="0"/>
    <x v="0"/>
    <n v="14720"/>
    <x v="4"/>
  </r>
  <r>
    <x v="4"/>
    <n v="4180599607"/>
    <x v="0"/>
    <x v="10"/>
    <x v="0"/>
    <x v="0"/>
    <s v="win3722"/>
    <x v="0"/>
    <n v="4180599607"/>
    <x v="3"/>
    <x v="0"/>
    <x v="0"/>
    <x v="0"/>
    <x v="0"/>
    <x v="0"/>
    <x v="0"/>
    <x v="0"/>
    <n v="5"/>
    <x v="0"/>
    <n v="111058"/>
    <n v="555290"/>
    <x v="0"/>
    <x v="0"/>
    <x v="0"/>
    <x v="0"/>
    <n v="44423"/>
    <x v="4"/>
  </r>
  <r>
    <x v="4"/>
    <n v="4180884997"/>
    <x v="0"/>
    <x v="10"/>
    <x v="0"/>
    <x v="0"/>
    <s v="win4924"/>
    <x v="0"/>
    <n v="4180884997"/>
    <x v="3"/>
    <x v="11"/>
    <x v="11"/>
    <x v="0"/>
    <x v="0"/>
    <x v="0"/>
    <x v="0"/>
    <x v="0"/>
    <n v="3"/>
    <x v="0"/>
    <n v="46000"/>
    <n v="138000"/>
    <x v="0"/>
    <x v="0"/>
    <x v="0"/>
    <x v="0"/>
    <n v="11040"/>
    <x v="4"/>
  </r>
  <r>
    <x v="4"/>
    <n v="4180884997"/>
    <x v="0"/>
    <x v="10"/>
    <x v="0"/>
    <x v="0"/>
    <s v="win4924"/>
    <x v="0"/>
    <n v="4180884997"/>
    <x v="3"/>
    <x v="2"/>
    <x v="2"/>
    <x v="0"/>
    <x v="0"/>
    <x v="0"/>
    <x v="0"/>
    <x v="0"/>
    <n v="10"/>
    <x v="0"/>
    <n v="73431"/>
    <n v="734310"/>
    <x v="0"/>
    <x v="0"/>
    <x v="0"/>
    <x v="0"/>
    <n v="58745"/>
    <x v="4"/>
  </r>
  <r>
    <x v="4"/>
    <n v="4180884997"/>
    <x v="0"/>
    <x v="10"/>
    <x v="0"/>
    <x v="0"/>
    <s v="win4924"/>
    <x v="0"/>
    <n v="4180884997"/>
    <x v="3"/>
    <x v="8"/>
    <x v="8"/>
    <x v="0"/>
    <x v="0"/>
    <x v="0"/>
    <x v="0"/>
    <x v="0"/>
    <n v="2"/>
    <x v="0"/>
    <n v="50182"/>
    <n v="100364"/>
    <x v="0"/>
    <x v="0"/>
    <x v="0"/>
    <x v="0"/>
    <n v="8029"/>
    <x v="4"/>
  </r>
  <r>
    <x v="4"/>
    <s v="đt11/12win4831"/>
    <x v="0"/>
    <x v="10"/>
    <x v="0"/>
    <x v="0"/>
    <s v="WIN4831"/>
    <x v="0"/>
    <s v="đt11/12win4831"/>
    <x v="5"/>
    <x v="0"/>
    <x v="0"/>
    <x v="0"/>
    <x v="0"/>
    <x v="0"/>
    <x v="0"/>
    <x v="0"/>
    <n v="5"/>
    <x v="0"/>
    <n v="111058"/>
    <n v="555290"/>
    <x v="0"/>
    <x v="0"/>
    <x v="0"/>
    <x v="0"/>
    <n v="44423"/>
    <x v="4"/>
  </r>
  <r>
    <x v="4"/>
    <s v="đt11/12win4831"/>
    <x v="0"/>
    <x v="10"/>
    <x v="0"/>
    <x v="0"/>
    <s v="WIN4831"/>
    <x v="0"/>
    <s v="đt11/12win4831"/>
    <x v="5"/>
    <x v="10"/>
    <x v="10"/>
    <x v="0"/>
    <x v="0"/>
    <x v="0"/>
    <x v="0"/>
    <x v="0"/>
    <n v="3"/>
    <x v="0"/>
    <n v="74250"/>
    <n v="222750"/>
    <x v="0"/>
    <x v="0"/>
    <x v="0"/>
    <x v="0"/>
    <n v="17820"/>
    <x v="4"/>
  </r>
  <r>
    <x v="4"/>
    <s v="đt11/12win4831"/>
    <x v="0"/>
    <x v="10"/>
    <x v="0"/>
    <x v="0"/>
    <s v="WIN4831"/>
    <x v="0"/>
    <s v="đt11/12win4831"/>
    <x v="5"/>
    <x v="13"/>
    <x v="13"/>
    <x v="0"/>
    <x v="0"/>
    <x v="0"/>
    <x v="0"/>
    <x v="0"/>
    <n v="5"/>
    <x v="0"/>
    <n v="50400"/>
    <n v="252000"/>
    <x v="0"/>
    <x v="0"/>
    <x v="0"/>
    <x v="0"/>
    <n v="20160"/>
    <x v="4"/>
  </r>
  <r>
    <x v="4"/>
    <s v="đt11/12win4831"/>
    <x v="0"/>
    <x v="10"/>
    <x v="0"/>
    <x v="0"/>
    <s v="WIN4831"/>
    <x v="0"/>
    <s v="đt11/12win4831"/>
    <x v="5"/>
    <x v="12"/>
    <x v="12"/>
    <x v="0"/>
    <x v="0"/>
    <x v="0"/>
    <x v="0"/>
    <x v="0"/>
    <n v="3"/>
    <x v="0"/>
    <n v="49500"/>
    <n v="148500"/>
    <x v="0"/>
    <x v="0"/>
    <x v="0"/>
    <x v="0"/>
    <n v="11880"/>
    <x v="4"/>
  </r>
  <r>
    <x v="4"/>
    <s v="đt11/12win5368"/>
    <x v="0"/>
    <x v="10"/>
    <x v="0"/>
    <x v="0"/>
    <s v="WIN5368"/>
    <x v="0"/>
    <s v="đt11/12win5368"/>
    <x v="5"/>
    <x v="10"/>
    <x v="10"/>
    <x v="0"/>
    <x v="0"/>
    <x v="0"/>
    <x v="0"/>
    <x v="0"/>
    <n v="3"/>
    <x v="0"/>
    <n v="74250"/>
    <n v="222750"/>
    <x v="0"/>
    <x v="0"/>
    <x v="0"/>
    <x v="0"/>
    <n v="17820"/>
    <x v="4"/>
  </r>
  <r>
    <x v="4"/>
    <s v="đt11/12win5368"/>
    <x v="0"/>
    <x v="10"/>
    <x v="0"/>
    <x v="0"/>
    <s v="WIN5368"/>
    <x v="0"/>
    <s v="đt11/12win5368"/>
    <x v="5"/>
    <x v="13"/>
    <x v="13"/>
    <x v="0"/>
    <x v="0"/>
    <x v="0"/>
    <x v="0"/>
    <x v="0"/>
    <n v="5"/>
    <x v="0"/>
    <n v="50400"/>
    <n v="252000"/>
    <x v="0"/>
    <x v="0"/>
    <x v="0"/>
    <x v="0"/>
    <n v="20160"/>
    <x v="4"/>
  </r>
  <r>
    <x v="4"/>
    <s v="đt11/12win5368"/>
    <x v="0"/>
    <x v="10"/>
    <x v="0"/>
    <x v="0"/>
    <s v="WIN5368"/>
    <x v="0"/>
    <s v="đt11/12win5368"/>
    <x v="5"/>
    <x v="12"/>
    <x v="12"/>
    <x v="0"/>
    <x v="0"/>
    <x v="0"/>
    <x v="0"/>
    <x v="0"/>
    <n v="5"/>
    <x v="0"/>
    <n v="49500"/>
    <n v="247500"/>
    <x v="0"/>
    <x v="0"/>
    <x v="0"/>
    <x v="0"/>
    <n v="19800"/>
    <x v="4"/>
  </r>
  <r>
    <x v="4"/>
    <s v="đt11/12win5976"/>
    <x v="0"/>
    <x v="10"/>
    <x v="0"/>
    <x v="0"/>
    <s v="win5976"/>
    <x v="0"/>
    <s v="đt11/12win5976"/>
    <x v="5"/>
    <x v="10"/>
    <x v="10"/>
    <x v="0"/>
    <x v="0"/>
    <x v="0"/>
    <x v="0"/>
    <x v="0"/>
    <n v="3"/>
    <x v="0"/>
    <n v="74250"/>
    <n v="222750"/>
    <x v="0"/>
    <x v="0"/>
    <x v="0"/>
    <x v="0"/>
    <n v="17820"/>
    <x v="4"/>
  </r>
  <r>
    <x v="4"/>
    <s v="đt11/12win5976"/>
    <x v="0"/>
    <x v="10"/>
    <x v="0"/>
    <x v="0"/>
    <s v="win5976"/>
    <x v="0"/>
    <s v="đt11/12win5976"/>
    <x v="5"/>
    <x v="13"/>
    <x v="13"/>
    <x v="0"/>
    <x v="0"/>
    <x v="0"/>
    <x v="0"/>
    <x v="0"/>
    <n v="3"/>
    <x v="0"/>
    <n v="50400"/>
    <n v="151200"/>
    <x v="0"/>
    <x v="0"/>
    <x v="0"/>
    <x v="0"/>
    <n v="12096"/>
    <x v="4"/>
  </r>
  <r>
    <x v="4"/>
    <s v="đt11/12win5976"/>
    <x v="0"/>
    <x v="10"/>
    <x v="0"/>
    <x v="0"/>
    <s v="win5976"/>
    <x v="0"/>
    <s v="đt11/12win5976"/>
    <x v="5"/>
    <x v="12"/>
    <x v="12"/>
    <x v="0"/>
    <x v="0"/>
    <x v="0"/>
    <x v="0"/>
    <x v="0"/>
    <n v="5"/>
    <x v="0"/>
    <n v="49500"/>
    <n v="247500"/>
    <x v="0"/>
    <x v="0"/>
    <x v="0"/>
    <x v="0"/>
    <n v="19800"/>
    <x v="4"/>
  </r>
  <r>
    <x v="4"/>
    <s v="đt11/12win4417"/>
    <x v="0"/>
    <x v="10"/>
    <x v="0"/>
    <x v="0"/>
    <s v="win4417"/>
    <x v="0"/>
    <s v="đt11/12win4417"/>
    <x v="5"/>
    <x v="0"/>
    <x v="0"/>
    <x v="0"/>
    <x v="0"/>
    <x v="0"/>
    <x v="0"/>
    <x v="0"/>
    <n v="15"/>
    <x v="0"/>
    <n v="111058"/>
    <n v="1665870"/>
    <x v="0"/>
    <x v="0"/>
    <x v="0"/>
    <x v="0"/>
    <n v="133270"/>
    <x v="4"/>
  </r>
  <r>
    <x v="4"/>
    <s v="đt11/12win4417"/>
    <x v="0"/>
    <x v="10"/>
    <x v="0"/>
    <x v="0"/>
    <s v="win4417"/>
    <x v="0"/>
    <s v="đt11/12win4417"/>
    <x v="5"/>
    <x v="2"/>
    <x v="2"/>
    <x v="0"/>
    <x v="0"/>
    <x v="0"/>
    <x v="0"/>
    <x v="0"/>
    <n v="15"/>
    <x v="0"/>
    <n v="73431"/>
    <n v="1101465"/>
    <x v="0"/>
    <x v="0"/>
    <x v="0"/>
    <x v="0"/>
    <n v="88117"/>
    <x v="4"/>
  </r>
  <r>
    <x v="4"/>
    <s v="đt11/12win4417"/>
    <x v="0"/>
    <x v="10"/>
    <x v="0"/>
    <x v="0"/>
    <s v="win4417"/>
    <x v="0"/>
    <s v="đt11/12win4417"/>
    <x v="5"/>
    <x v="8"/>
    <x v="8"/>
    <x v="0"/>
    <x v="0"/>
    <x v="0"/>
    <x v="0"/>
    <x v="0"/>
    <n v="5"/>
    <x v="0"/>
    <n v="50182"/>
    <n v="250910"/>
    <x v="0"/>
    <x v="0"/>
    <x v="0"/>
    <x v="0"/>
    <n v="20073"/>
    <x v="4"/>
  </r>
  <r>
    <x v="4"/>
    <s v="đt11/12win4417"/>
    <x v="0"/>
    <x v="10"/>
    <x v="0"/>
    <x v="0"/>
    <s v="win4417"/>
    <x v="0"/>
    <s v="đt11/12win4417"/>
    <x v="5"/>
    <x v="11"/>
    <x v="11"/>
    <x v="0"/>
    <x v="0"/>
    <x v="0"/>
    <x v="0"/>
    <x v="0"/>
    <n v="5"/>
    <x v="0"/>
    <n v="46000"/>
    <n v="230000"/>
    <x v="0"/>
    <x v="0"/>
    <x v="0"/>
    <x v="0"/>
    <n v="18400"/>
    <x v="4"/>
  </r>
  <r>
    <x v="4"/>
    <s v="đt11/12win4417"/>
    <x v="0"/>
    <x v="10"/>
    <x v="0"/>
    <x v="0"/>
    <s v="win4417"/>
    <x v="0"/>
    <s v="đt11/12win4417"/>
    <x v="5"/>
    <x v="10"/>
    <x v="10"/>
    <x v="0"/>
    <x v="0"/>
    <x v="0"/>
    <x v="0"/>
    <x v="0"/>
    <n v="3"/>
    <x v="0"/>
    <n v="74250"/>
    <n v="222750"/>
    <x v="0"/>
    <x v="0"/>
    <x v="0"/>
    <x v="0"/>
    <n v="17820"/>
    <x v="4"/>
  </r>
  <r>
    <x v="4"/>
    <s v="đt11/12win5835"/>
    <x v="0"/>
    <x v="10"/>
    <x v="0"/>
    <x v="0"/>
    <s v="WIN5835"/>
    <x v="0"/>
    <s v="đt11/12win5835"/>
    <x v="5"/>
    <x v="10"/>
    <x v="10"/>
    <x v="0"/>
    <x v="0"/>
    <x v="0"/>
    <x v="0"/>
    <x v="0"/>
    <n v="3"/>
    <x v="0"/>
    <n v="74250"/>
    <n v="222750"/>
    <x v="0"/>
    <x v="0"/>
    <x v="0"/>
    <x v="0"/>
    <n v="17820"/>
    <x v="4"/>
  </r>
  <r>
    <x v="4"/>
    <s v="đt11/12win5835"/>
    <x v="0"/>
    <x v="10"/>
    <x v="0"/>
    <x v="0"/>
    <s v="WIN5835"/>
    <x v="0"/>
    <s v="đt11/12win5835"/>
    <x v="5"/>
    <x v="13"/>
    <x v="13"/>
    <x v="0"/>
    <x v="0"/>
    <x v="0"/>
    <x v="0"/>
    <x v="0"/>
    <n v="5"/>
    <x v="0"/>
    <n v="50400"/>
    <n v="252000"/>
    <x v="0"/>
    <x v="0"/>
    <x v="0"/>
    <x v="0"/>
    <n v="20160"/>
    <x v="4"/>
  </r>
  <r>
    <x v="4"/>
    <s v="đt11/12win5835"/>
    <x v="0"/>
    <x v="10"/>
    <x v="0"/>
    <x v="0"/>
    <s v="WIN5835"/>
    <x v="0"/>
    <s v="đt11/12win5835"/>
    <x v="5"/>
    <x v="12"/>
    <x v="12"/>
    <x v="0"/>
    <x v="0"/>
    <x v="0"/>
    <x v="0"/>
    <x v="0"/>
    <n v="5"/>
    <x v="0"/>
    <n v="49500"/>
    <n v="247500"/>
    <x v="0"/>
    <x v="0"/>
    <x v="0"/>
    <x v="0"/>
    <n v="19800"/>
    <x v="4"/>
  </r>
  <r>
    <x v="4"/>
    <n v="4181310340"/>
    <x v="0"/>
    <x v="10"/>
    <x v="0"/>
    <x v="0"/>
    <s v="WIN3876"/>
    <x v="0"/>
    <n v="4181310340"/>
    <x v="5"/>
    <x v="2"/>
    <x v="2"/>
    <x v="0"/>
    <x v="0"/>
    <x v="0"/>
    <x v="0"/>
    <x v="0"/>
    <n v="10"/>
    <x v="0"/>
    <n v="73431"/>
    <n v="734310"/>
    <x v="0"/>
    <x v="0"/>
    <x v="0"/>
    <x v="0"/>
    <n v="58745"/>
    <x v="4"/>
  </r>
  <r>
    <x v="4"/>
    <n v="4180884875"/>
    <x v="0"/>
    <x v="10"/>
    <x v="0"/>
    <x v="0"/>
    <s v="win4210"/>
    <x v="0"/>
    <n v="4180884875"/>
    <x v="5"/>
    <x v="2"/>
    <x v="2"/>
    <x v="0"/>
    <x v="0"/>
    <x v="0"/>
    <x v="0"/>
    <x v="0"/>
    <n v="10"/>
    <x v="0"/>
    <n v="73431"/>
    <n v="734310"/>
    <x v="0"/>
    <x v="0"/>
    <x v="0"/>
    <x v="0"/>
    <n v="58745"/>
    <x v="4"/>
  </r>
  <r>
    <x v="4"/>
    <n v="4180884875"/>
    <x v="0"/>
    <x v="10"/>
    <x v="0"/>
    <x v="0"/>
    <s v="win4210"/>
    <x v="0"/>
    <n v="4180884875"/>
    <x v="5"/>
    <x v="0"/>
    <x v="0"/>
    <x v="0"/>
    <x v="0"/>
    <x v="0"/>
    <x v="0"/>
    <x v="0"/>
    <n v="3"/>
    <x v="0"/>
    <n v="111058"/>
    <n v="333174"/>
    <x v="0"/>
    <x v="0"/>
    <x v="0"/>
    <x v="0"/>
    <n v="26654"/>
    <x v="4"/>
  </r>
  <r>
    <x v="4"/>
    <n v="4180884882"/>
    <x v="0"/>
    <x v="10"/>
    <x v="0"/>
    <x v="0"/>
    <s v="win4360"/>
    <x v="0"/>
    <n v="4180884882"/>
    <x v="5"/>
    <x v="0"/>
    <x v="0"/>
    <x v="0"/>
    <x v="0"/>
    <x v="0"/>
    <x v="0"/>
    <x v="0"/>
    <n v="2"/>
    <x v="0"/>
    <n v="111058"/>
    <n v="222116"/>
    <x v="0"/>
    <x v="0"/>
    <x v="0"/>
    <x v="0"/>
    <n v="17769"/>
    <x v="4"/>
  </r>
  <r>
    <x v="4"/>
    <n v="4180884882"/>
    <x v="0"/>
    <x v="10"/>
    <x v="0"/>
    <x v="0"/>
    <s v="win4360"/>
    <x v="0"/>
    <n v="4180884882"/>
    <x v="5"/>
    <x v="11"/>
    <x v="11"/>
    <x v="0"/>
    <x v="0"/>
    <x v="0"/>
    <x v="0"/>
    <x v="0"/>
    <n v="2"/>
    <x v="0"/>
    <n v="46000"/>
    <n v="92000"/>
    <x v="0"/>
    <x v="0"/>
    <x v="0"/>
    <x v="0"/>
    <n v="7360"/>
    <x v="4"/>
  </r>
  <r>
    <x v="4"/>
    <n v="4180884882"/>
    <x v="0"/>
    <x v="10"/>
    <x v="0"/>
    <x v="0"/>
    <s v="win4360"/>
    <x v="0"/>
    <n v="4180884882"/>
    <x v="5"/>
    <x v="2"/>
    <x v="2"/>
    <x v="0"/>
    <x v="0"/>
    <x v="0"/>
    <x v="0"/>
    <x v="0"/>
    <n v="12"/>
    <x v="0"/>
    <n v="73431"/>
    <n v="881172"/>
    <x v="0"/>
    <x v="0"/>
    <x v="0"/>
    <x v="0"/>
    <n v="70494"/>
    <x v="4"/>
  </r>
  <r>
    <x v="4"/>
    <n v="4180885331"/>
    <x v="0"/>
    <x v="10"/>
    <x v="0"/>
    <x v="0"/>
    <s v="WIN5818"/>
    <x v="0"/>
    <n v="4180885331"/>
    <x v="5"/>
    <x v="2"/>
    <x v="2"/>
    <x v="0"/>
    <x v="0"/>
    <x v="0"/>
    <x v="0"/>
    <x v="0"/>
    <n v="20"/>
    <x v="0"/>
    <n v="73431"/>
    <n v="1468620"/>
    <x v="0"/>
    <x v="0"/>
    <x v="0"/>
    <x v="0"/>
    <n v="117490"/>
    <x v="4"/>
  </r>
  <r>
    <x v="4"/>
    <n v="4180885331"/>
    <x v="0"/>
    <x v="10"/>
    <x v="0"/>
    <x v="0"/>
    <s v="WIN5818"/>
    <x v="0"/>
    <n v="4180885331"/>
    <x v="5"/>
    <x v="1"/>
    <x v="1"/>
    <x v="0"/>
    <x v="0"/>
    <x v="0"/>
    <x v="0"/>
    <x v="0"/>
    <n v="5"/>
    <x v="0"/>
    <n v="55595"/>
    <n v="277975"/>
    <x v="0"/>
    <x v="0"/>
    <x v="0"/>
    <x v="0"/>
    <n v="22238"/>
    <x v="4"/>
  </r>
  <r>
    <x v="4"/>
    <n v="4180884962"/>
    <x v="0"/>
    <x v="10"/>
    <x v="0"/>
    <x v="0"/>
    <s v="WIN4831"/>
    <x v="0"/>
    <n v="4180884962"/>
    <x v="5"/>
    <x v="2"/>
    <x v="2"/>
    <x v="0"/>
    <x v="0"/>
    <x v="0"/>
    <x v="0"/>
    <x v="0"/>
    <n v="13"/>
    <x v="0"/>
    <n v="73431"/>
    <n v="954603"/>
    <x v="0"/>
    <x v="0"/>
    <x v="0"/>
    <x v="0"/>
    <n v="76368"/>
    <x v="4"/>
  </r>
  <r>
    <x v="4"/>
    <n v="4180884962"/>
    <x v="0"/>
    <x v="10"/>
    <x v="0"/>
    <x v="0"/>
    <s v="WIN4831"/>
    <x v="0"/>
    <n v="4180884962"/>
    <x v="5"/>
    <x v="11"/>
    <x v="11"/>
    <x v="0"/>
    <x v="0"/>
    <x v="0"/>
    <x v="0"/>
    <x v="0"/>
    <n v="2"/>
    <x v="0"/>
    <n v="46000"/>
    <n v="92000"/>
    <x v="0"/>
    <x v="0"/>
    <x v="0"/>
    <x v="0"/>
    <n v="7360"/>
    <x v="4"/>
  </r>
  <r>
    <x v="4"/>
    <n v="4180885138"/>
    <x v="0"/>
    <x v="10"/>
    <x v="0"/>
    <x v="0"/>
    <s v="WIN5368"/>
    <x v="0"/>
    <n v="4180885138"/>
    <x v="5"/>
    <x v="8"/>
    <x v="8"/>
    <x v="0"/>
    <x v="0"/>
    <x v="0"/>
    <x v="0"/>
    <x v="0"/>
    <n v="3"/>
    <x v="0"/>
    <n v="50182"/>
    <n v="150546"/>
    <x v="0"/>
    <x v="0"/>
    <x v="0"/>
    <x v="0"/>
    <n v="12044"/>
    <x v="4"/>
  </r>
  <r>
    <x v="4"/>
    <n v="4180885138"/>
    <x v="0"/>
    <x v="10"/>
    <x v="0"/>
    <x v="0"/>
    <s v="WIN5368"/>
    <x v="0"/>
    <n v="4180885138"/>
    <x v="5"/>
    <x v="2"/>
    <x v="2"/>
    <x v="0"/>
    <x v="0"/>
    <x v="0"/>
    <x v="0"/>
    <x v="0"/>
    <n v="5"/>
    <x v="0"/>
    <n v="73431"/>
    <n v="367155"/>
    <x v="0"/>
    <x v="0"/>
    <x v="0"/>
    <x v="0"/>
    <n v="29372"/>
    <x v="4"/>
  </r>
  <r>
    <x v="4"/>
    <n v="4180885138"/>
    <x v="0"/>
    <x v="10"/>
    <x v="0"/>
    <x v="0"/>
    <s v="WIN5368"/>
    <x v="0"/>
    <n v="4180885138"/>
    <x v="5"/>
    <x v="0"/>
    <x v="0"/>
    <x v="0"/>
    <x v="0"/>
    <x v="0"/>
    <x v="0"/>
    <x v="0"/>
    <n v="2"/>
    <x v="0"/>
    <n v="111058"/>
    <n v="222116"/>
    <x v="0"/>
    <x v="0"/>
    <x v="0"/>
    <x v="0"/>
    <n v="17769"/>
    <x v="4"/>
  </r>
  <r>
    <x v="4"/>
    <n v="4180885522"/>
    <x v="0"/>
    <x v="10"/>
    <x v="0"/>
    <x v="0"/>
    <s v="win5976"/>
    <x v="0"/>
    <n v="4180885522"/>
    <x v="5"/>
    <x v="1"/>
    <x v="1"/>
    <x v="0"/>
    <x v="0"/>
    <x v="0"/>
    <x v="0"/>
    <x v="0"/>
    <n v="6"/>
    <x v="0"/>
    <n v="55595"/>
    <n v="333570"/>
    <x v="0"/>
    <x v="0"/>
    <x v="0"/>
    <x v="0"/>
    <n v="26686"/>
    <x v="4"/>
  </r>
  <r>
    <x v="4"/>
    <n v="4180885522"/>
    <x v="0"/>
    <x v="10"/>
    <x v="0"/>
    <x v="0"/>
    <s v="win5976"/>
    <x v="0"/>
    <n v="4180885522"/>
    <x v="5"/>
    <x v="8"/>
    <x v="8"/>
    <x v="0"/>
    <x v="0"/>
    <x v="0"/>
    <x v="0"/>
    <x v="0"/>
    <n v="5"/>
    <x v="0"/>
    <n v="50182"/>
    <n v="250910"/>
    <x v="0"/>
    <x v="0"/>
    <x v="0"/>
    <x v="0"/>
    <n v="20073"/>
    <x v="4"/>
  </r>
  <r>
    <x v="4"/>
    <n v="4180885522"/>
    <x v="0"/>
    <x v="10"/>
    <x v="0"/>
    <x v="0"/>
    <s v="win5976"/>
    <x v="0"/>
    <n v="4180885522"/>
    <x v="5"/>
    <x v="2"/>
    <x v="2"/>
    <x v="0"/>
    <x v="0"/>
    <x v="0"/>
    <x v="0"/>
    <x v="0"/>
    <n v="14"/>
    <x v="0"/>
    <n v="73431"/>
    <n v="1028034"/>
    <x v="0"/>
    <x v="0"/>
    <x v="0"/>
    <x v="0"/>
    <n v="82243"/>
    <x v="4"/>
  </r>
  <r>
    <x v="4"/>
    <n v="4180885522"/>
    <x v="0"/>
    <x v="10"/>
    <x v="0"/>
    <x v="0"/>
    <s v="win5976"/>
    <x v="0"/>
    <n v="4180885522"/>
    <x v="5"/>
    <x v="11"/>
    <x v="11"/>
    <x v="0"/>
    <x v="0"/>
    <x v="0"/>
    <x v="0"/>
    <x v="0"/>
    <n v="6"/>
    <x v="0"/>
    <n v="46000"/>
    <n v="276000"/>
    <x v="0"/>
    <x v="0"/>
    <x v="0"/>
    <x v="0"/>
    <n v="22080"/>
    <x v="4"/>
  </r>
  <r>
    <x v="4"/>
    <n v="4180885522"/>
    <x v="0"/>
    <x v="10"/>
    <x v="0"/>
    <x v="0"/>
    <s v="win5976"/>
    <x v="0"/>
    <n v="4180885522"/>
    <x v="5"/>
    <x v="0"/>
    <x v="0"/>
    <x v="0"/>
    <x v="0"/>
    <x v="0"/>
    <x v="0"/>
    <x v="0"/>
    <n v="6"/>
    <x v="0"/>
    <n v="111058"/>
    <n v="666348"/>
    <x v="0"/>
    <x v="0"/>
    <x v="0"/>
    <x v="0"/>
    <n v="53308"/>
    <x v="4"/>
  </r>
  <r>
    <x v="4"/>
    <n v="4180885333"/>
    <x v="0"/>
    <x v="10"/>
    <x v="0"/>
    <x v="0"/>
    <s v="WIN5835"/>
    <x v="0"/>
    <n v="4180885333"/>
    <x v="5"/>
    <x v="1"/>
    <x v="1"/>
    <x v="0"/>
    <x v="0"/>
    <x v="0"/>
    <x v="0"/>
    <x v="0"/>
    <n v="6"/>
    <x v="0"/>
    <n v="55595"/>
    <n v="333570"/>
    <x v="0"/>
    <x v="0"/>
    <x v="0"/>
    <x v="0"/>
    <n v="26686"/>
    <x v="4"/>
  </r>
  <r>
    <x v="4"/>
    <n v="4180885333"/>
    <x v="0"/>
    <x v="10"/>
    <x v="0"/>
    <x v="0"/>
    <s v="WIN5835"/>
    <x v="0"/>
    <n v="4180885333"/>
    <x v="5"/>
    <x v="8"/>
    <x v="8"/>
    <x v="0"/>
    <x v="0"/>
    <x v="0"/>
    <x v="0"/>
    <x v="0"/>
    <n v="5"/>
    <x v="0"/>
    <n v="50182"/>
    <n v="250910"/>
    <x v="0"/>
    <x v="0"/>
    <x v="0"/>
    <x v="0"/>
    <n v="20073"/>
    <x v="4"/>
  </r>
  <r>
    <x v="4"/>
    <n v="4180885333"/>
    <x v="0"/>
    <x v="10"/>
    <x v="0"/>
    <x v="0"/>
    <s v="WIN5835"/>
    <x v="0"/>
    <n v="4180885333"/>
    <x v="5"/>
    <x v="2"/>
    <x v="2"/>
    <x v="0"/>
    <x v="0"/>
    <x v="0"/>
    <x v="0"/>
    <x v="0"/>
    <n v="8"/>
    <x v="0"/>
    <n v="73431"/>
    <n v="587448"/>
    <x v="0"/>
    <x v="0"/>
    <x v="0"/>
    <x v="0"/>
    <n v="46996"/>
    <x v="4"/>
  </r>
  <r>
    <x v="4"/>
    <n v="4180885333"/>
    <x v="0"/>
    <x v="10"/>
    <x v="0"/>
    <x v="0"/>
    <s v="WIN5835"/>
    <x v="0"/>
    <n v="4180885333"/>
    <x v="5"/>
    <x v="11"/>
    <x v="11"/>
    <x v="0"/>
    <x v="0"/>
    <x v="0"/>
    <x v="0"/>
    <x v="0"/>
    <n v="3"/>
    <x v="0"/>
    <n v="46000"/>
    <n v="138000"/>
    <x v="0"/>
    <x v="0"/>
    <x v="0"/>
    <x v="0"/>
    <n v="11040"/>
    <x v="4"/>
  </r>
  <r>
    <x v="4"/>
    <n v="4180885333"/>
    <x v="0"/>
    <x v="10"/>
    <x v="0"/>
    <x v="0"/>
    <s v="WIN5835"/>
    <x v="0"/>
    <n v="4180885333"/>
    <x v="5"/>
    <x v="0"/>
    <x v="0"/>
    <x v="0"/>
    <x v="0"/>
    <x v="0"/>
    <x v="0"/>
    <x v="0"/>
    <n v="8"/>
    <x v="0"/>
    <n v="111058"/>
    <n v="888464"/>
    <x v="0"/>
    <x v="0"/>
    <x v="0"/>
    <x v="0"/>
    <n v="71077"/>
    <x v="4"/>
  </r>
  <r>
    <x v="4"/>
    <n v="4180884554"/>
    <x v="0"/>
    <x v="10"/>
    <x v="0"/>
    <x v="0"/>
    <s v="WIN2AXX"/>
    <x v="0"/>
    <n v="4180884554"/>
    <x v="5"/>
    <x v="8"/>
    <x v="8"/>
    <x v="0"/>
    <x v="0"/>
    <x v="0"/>
    <x v="0"/>
    <x v="0"/>
    <n v="4"/>
    <x v="0"/>
    <n v="50182"/>
    <n v="200728"/>
    <x v="0"/>
    <x v="0"/>
    <x v="0"/>
    <x v="0"/>
    <n v="16058"/>
    <x v="4"/>
  </r>
  <r>
    <x v="4"/>
    <n v="4180884554"/>
    <x v="0"/>
    <x v="10"/>
    <x v="0"/>
    <x v="0"/>
    <s v="WIN2AXX"/>
    <x v="0"/>
    <n v="4180884554"/>
    <x v="5"/>
    <x v="2"/>
    <x v="2"/>
    <x v="0"/>
    <x v="0"/>
    <x v="0"/>
    <x v="0"/>
    <x v="0"/>
    <n v="12"/>
    <x v="0"/>
    <n v="73431"/>
    <n v="881172"/>
    <x v="0"/>
    <x v="0"/>
    <x v="0"/>
    <x v="0"/>
    <n v="70494"/>
    <x v="4"/>
  </r>
  <r>
    <x v="4"/>
    <n v="4180884554"/>
    <x v="0"/>
    <x v="10"/>
    <x v="0"/>
    <x v="0"/>
    <s v="WIN2AXX"/>
    <x v="0"/>
    <n v="4180884554"/>
    <x v="5"/>
    <x v="11"/>
    <x v="11"/>
    <x v="0"/>
    <x v="0"/>
    <x v="0"/>
    <x v="0"/>
    <x v="0"/>
    <n v="7"/>
    <x v="0"/>
    <n v="46000"/>
    <n v="322000"/>
    <x v="0"/>
    <x v="0"/>
    <x v="0"/>
    <x v="0"/>
    <n v="25760"/>
    <x v="4"/>
  </r>
  <r>
    <x v="4"/>
    <n v="4180885240"/>
    <x v="0"/>
    <x v="10"/>
    <x v="0"/>
    <x v="0"/>
    <s v="win5674"/>
    <x v="0"/>
    <n v="4180885240"/>
    <x v="5"/>
    <x v="2"/>
    <x v="2"/>
    <x v="0"/>
    <x v="0"/>
    <x v="0"/>
    <x v="0"/>
    <x v="0"/>
    <n v="8"/>
    <x v="0"/>
    <n v="73431"/>
    <n v="587448"/>
    <x v="0"/>
    <x v="0"/>
    <x v="0"/>
    <x v="0"/>
    <n v="46996"/>
    <x v="4"/>
  </r>
  <r>
    <x v="4"/>
    <n v="4180885240"/>
    <x v="0"/>
    <x v="10"/>
    <x v="0"/>
    <x v="0"/>
    <s v="win5674"/>
    <x v="0"/>
    <n v="4180885240"/>
    <x v="5"/>
    <x v="8"/>
    <x v="8"/>
    <x v="0"/>
    <x v="0"/>
    <x v="0"/>
    <x v="0"/>
    <x v="0"/>
    <n v="7"/>
    <x v="0"/>
    <n v="50182"/>
    <n v="351274"/>
    <x v="0"/>
    <x v="0"/>
    <x v="0"/>
    <x v="0"/>
    <n v="28102"/>
    <x v="4"/>
  </r>
  <r>
    <x v="4"/>
    <n v="4180885976"/>
    <x v="0"/>
    <x v="10"/>
    <x v="0"/>
    <x v="0"/>
    <s v="win6462"/>
    <x v="0"/>
    <n v="4180885976"/>
    <x v="5"/>
    <x v="0"/>
    <x v="0"/>
    <x v="0"/>
    <x v="0"/>
    <x v="0"/>
    <x v="0"/>
    <x v="0"/>
    <n v="6"/>
    <x v="0"/>
    <n v="111058"/>
    <n v="666348"/>
    <x v="0"/>
    <x v="0"/>
    <x v="0"/>
    <x v="0"/>
    <n v="53308"/>
    <x v="4"/>
  </r>
  <r>
    <x v="4"/>
    <n v="4180885976"/>
    <x v="0"/>
    <x v="10"/>
    <x v="0"/>
    <x v="0"/>
    <s v="win6462"/>
    <x v="0"/>
    <n v="4180885976"/>
    <x v="5"/>
    <x v="11"/>
    <x v="11"/>
    <x v="0"/>
    <x v="0"/>
    <x v="0"/>
    <x v="0"/>
    <x v="0"/>
    <n v="6"/>
    <x v="0"/>
    <n v="46000"/>
    <n v="276000"/>
    <x v="0"/>
    <x v="0"/>
    <x v="0"/>
    <x v="0"/>
    <n v="22080"/>
    <x v="4"/>
  </r>
  <r>
    <x v="4"/>
    <n v="4180885976"/>
    <x v="0"/>
    <x v="10"/>
    <x v="0"/>
    <x v="0"/>
    <s v="win6462"/>
    <x v="0"/>
    <n v="4180885976"/>
    <x v="5"/>
    <x v="2"/>
    <x v="2"/>
    <x v="0"/>
    <x v="0"/>
    <x v="0"/>
    <x v="0"/>
    <x v="0"/>
    <n v="14"/>
    <x v="0"/>
    <n v="73431"/>
    <n v="1028034"/>
    <x v="0"/>
    <x v="0"/>
    <x v="0"/>
    <x v="0"/>
    <n v="82243"/>
    <x v="4"/>
  </r>
  <r>
    <x v="4"/>
    <n v="4180885976"/>
    <x v="0"/>
    <x v="10"/>
    <x v="0"/>
    <x v="0"/>
    <s v="win6462"/>
    <x v="0"/>
    <n v="4180885976"/>
    <x v="5"/>
    <x v="8"/>
    <x v="8"/>
    <x v="0"/>
    <x v="0"/>
    <x v="0"/>
    <x v="0"/>
    <x v="0"/>
    <n v="10"/>
    <x v="0"/>
    <n v="50182"/>
    <n v="501820"/>
    <x v="0"/>
    <x v="0"/>
    <x v="0"/>
    <x v="0"/>
    <n v="40146"/>
    <x v="4"/>
  </r>
  <r>
    <x v="4"/>
    <n v="4180885976"/>
    <x v="0"/>
    <x v="10"/>
    <x v="0"/>
    <x v="0"/>
    <s v="win6462"/>
    <x v="0"/>
    <n v="4180885976"/>
    <x v="5"/>
    <x v="1"/>
    <x v="1"/>
    <x v="0"/>
    <x v="0"/>
    <x v="0"/>
    <x v="0"/>
    <x v="0"/>
    <n v="6"/>
    <x v="0"/>
    <n v="55595"/>
    <n v="333570"/>
    <x v="0"/>
    <x v="0"/>
    <x v="0"/>
    <x v="0"/>
    <n v="26686"/>
    <x v="4"/>
  </r>
  <r>
    <x v="4"/>
    <n v="4180884559"/>
    <x v="0"/>
    <x v="10"/>
    <x v="0"/>
    <x v="0"/>
    <s v="WIN2AZT"/>
    <x v="0"/>
    <n v="4180884559"/>
    <x v="5"/>
    <x v="1"/>
    <x v="1"/>
    <x v="0"/>
    <x v="0"/>
    <x v="0"/>
    <x v="0"/>
    <x v="0"/>
    <n v="2"/>
    <x v="0"/>
    <n v="55595"/>
    <n v="111190"/>
    <x v="0"/>
    <x v="0"/>
    <x v="0"/>
    <x v="0"/>
    <n v="8895"/>
    <x v="4"/>
  </r>
  <r>
    <x v="4"/>
    <n v="4180884559"/>
    <x v="0"/>
    <x v="10"/>
    <x v="0"/>
    <x v="0"/>
    <s v="WIN2AZT"/>
    <x v="0"/>
    <n v="4180884559"/>
    <x v="5"/>
    <x v="8"/>
    <x v="8"/>
    <x v="0"/>
    <x v="0"/>
    <x v="0"/>
    <x v="0"/>
    <x v="0"/>
    <n v="10"/>
    <x v="0"/>
    <n v="50182"/>
    <n v="501820"/>
    <x v="0"/>
    <x v="0"/>
    <x v="0"/>
    <x v="0"/>
    <n v="40146"/>
    <x v="4"/>
  </r>
  <r>
    <x v="4"/>
    <n v="4180884559"/>
    <x v="0"/>
    <x v="10"/>
    <x v="0"/>
    <x v="0"/>
    <s v="WIN2AZT"/>
    <x v="0"/>
    <n v="4180884559"/>
    <x v="5"/>
    <x v="11"/>
    <x v="11"/>
    <x v="0"/>
    <x v="0"/>
    <x v="0"/>
    <x v="0"/>
    <x v="0"/>
    <n v="13"/>
    <x v="0"/>
    <n v="46000"/>
    <n v="598000"/>
    <x v="0"/>
    <x v="0"/>
    <x v="0"/>
    <x v="0"/>
    <n v="47840"/>
    <x v="4"/>
  </r>
  <r>
    <x v="4"/>
    <n v="4180884559"/>
    <x v="0"/>
    <x v="10"/>
    <x v="0"/>
    <x v="0"/>
    <s v="WIN2AZT"/>
    <x v="0"/>
    <n v="4180884559"/>
    <x v="5"/>
    <x v="0"/>
    <x v="0"/>
    <x v="0"/>
    <x v="0"/>
    <x v="0"/>
    <x v="0"/>
    <x v="0"/>
    <n v="11"/>
    <x v="0"/>
    <n v="111058"/>
    <n v="1221638"/>
    <x v="0"/>
    <x v="0"/>
    <x v="0"/>
    <x v="0"/>
    <n v="97731"/>
    <x v="4"/>
  </r>
  <r>
    <x v="4"/>
    <n v="4180885717"/>
    <x v="0"/>
    <x v="10"/>
    <x v="0"/>
    <x v="0"/>
    <s v="WIN6128"/>
    <x v="0"/>
    <n v="4180885717"/>
    <x v="5"/>
    <x v="1"/>
    <x v="1"/>
    <x v="0"/>
    <x v="0"/>
    <x v="0"/>
    <x v="0"/>
    <x v="0"/>
    <n v="4"/>
    <x v="0"/>
    <n v="55595"/>
    <n v="222380"/>
    <x v="0"/>
    <x v="0"/>
    <x v="0"/>
    <x v="0"/>
    <n v="17790"/>
    <x v="4"/>
  </r>
  <r>
    <x v="4"/>
    <n v="4180885717"/>
    <x v="0"/>
    <x v="10"/>
    <x v="0"/>
    <x v="0"/>
    <s v="WIN6128"/>
    <x v="0"/>
    <n v="4180885717"/>
    <x v="5"/>
    <x v="8"/>
    <x v="8"/>
    <x v="0"/>
    <x v="0"/>
    <x v="0"/>
    <x v="0"/>
    <x v="0"/>
    <n v="8"/>
    <x v="0"/>
    <n v="50182"/>
    <n v="401456"/>
    <x v="0"/>
    <x v="0"/>
    <x v="0"/>
    <x v="0"/>
    <n v="32116"/>
    <x v="4"/>
  </r>
  <r>
    <x v="4"/>
    <n v="4180885717"/>
    <x v="0"/>
    <x v="10"/>
    <x v="0"/>
    <x v="0"/>
    <s v="WIN6128"/>
    <x v="0"/>
    <n v="4180885717"/>
    <x v="5"/>
    <x v="2"/>
    <x v="2"/>
    <x v="0"/>
    <x v="0"/>
    <x v="0"/>
    <x v="0"/>
    <x v="0"/>
    <n v="10"/>
    <x v="0"/>
    <n v="73431"/>
    <n v="734310"/>
    <x v="0"/>
    <x v="0"/>
    <x v="0"/>
    <x v="0"/>
    <n v="58745"/>
    <x v="4"/>
  </r>
  <r>
    <x v="4"/>
    <n v="4180885717"/>
    <x v="0"/>
    <x v="10"/>
    <x v="0"/>
    <x v="0"/>
    <s v="WIN6128"/>
    <x v="0"/>
    <n v="4180885717"/>
    <x v="5"/>
    <x v="11"/>
    <x v="11"/>
    <x v="0"/>
    <x v="0"/>
    <x v="0"/>
    <x v="0"/>
    <x v="0"/>
    <n v="4"/>
    <x v="0"/>
    <n v="46000"/>
    <n v="184000"/>
    <x v="0"/>
    <x v="0"/>
    <x v="0"/>
    <x v="0"/>
    <n v="14720"/>
    <x v="4"/>
  </r>
  <r>
    <x v="4"/>
    <n v="4180885717"/>
    <x v="0"/>
    <x v="10"/>
    <x v="0"/>
    <x v="0"/>
    <s v="WIN6128"/>
    <x v="0"/>
    <n v="4180885717"/>
    <x v="5"/>
    <x v="0"/>
    <x v="0"/>
    <x v="0"/>
    <x v="0"/>
    <x v="0"/>
    <x v="0"/>
    <x v="0"/>
    <n v="6"/>
    <x v="0"/>
    <n v="111058"/>
    <n v="666348"/>
    <x v="0"/>
    <x v="0"/>
    <x v="0"/>
    <x v="0"/>
    <n v="53308"/>
    <x v="4"/>
  </r>
  <r>
    <x v="4"/>
    <n v="4180884807"/>
    <x v="0"/>
    <x v="10"/>
    <x v="0"/>
    <x v="0"/>
    <s v="WIN3754"/>
    <x v="0"/>
    <n v="4180884807"/>
    <x v="5"/>
    <x v="11"/>
    <x v="11"/>
    <x v="0"/>
    <x v="0"/>
    <x v="0"/>
    <x v="0"/>
    <x v="0"/>
    <n v="1"/>
    <x v="0"/>
    <n v="46000"/>
    <n v="46000"/>
    <x v="0"/>
    <x v="0"/>
    <x v="0"/>
    <x v="0"/>
    <n v="3680"/>
    <x v="4"/>
  </r>
  <r>
    <x v="4"/>
    <n v="4180884807"/>
    <x v="0"/>
    <x v="10"/>
    <x v="0"/>
    <x v="0"/>
    <s v="WIN3754"/>
    <x v="0"/>
    <n v="4180884807"/>
    <x v="5"/>
    <x v="2"/>
    <x v="2"/>
    <x v="0"/>
    <x v="0"/>
    <x v="0"/>
    <x v="0"/>
    <x v="0"/>
    <n v="14"/>
    <x v="0"/>
    <n v="73431"/>
    <n v="1028034"/>
    <x v="0"/>
    <x v="0"/>
    <x v="0"/>
    <x v="0"/>
    <n v="82243"/>
    <x v="4"/>
  </r>
  <r>
    <x v="4"/>
    <n v="4180884807"/>
    <x v="0"/>
    <x v="10"/>
    <x v="0"/>
    <x v="0"/>
    <s v="WIN3754"/>
    <x v="0"/>
    <n v="4180884807"/>
    <x v="5"/>
    <x v="8"/>
    <x v="8"/>
    <x v="0"/>
    <x v="0"/>
    <x v="0"/>
    <x v="0"/>
    <x v="0"/>
    <n v="2"/>
    <x v="0"/>
    <n v="50182"/>
    <n v="100364"/>
    <x v="0"/>
    <x v="0"/>
    <x v="0"/>
    <x v="0"/>
    <n v="8029"/>
    <x v="4"/>
  </r>
  <r>
    <x v="4"/>
    <n v="4180884807"/>
    <x v="0"/>
    <x v="10"/>
    <x v="0"/>
    <x v="0"/>
    <s v="WIN3754"/>
    <x v="0"/>
    <n v="4180884807"/>
    <x v="5"/>
    <x v="1"/>
    <x v="1"/>
    <x v="0"/>
    <x v="0"/>
    <x v="0"/>
    <x v="0"/>
    <x v="0"/>
    <n v="1"/>
    <x v="0"/>
    <n v="55595"/>
    <n v="55595"/>
    <x v="0"/>
    <x v="0"/>
    <x v="0"/>
    <x v="0"/>
    <n v="4448"/>
    <x v="4"/>
  </r>
  <r>
    <x v="4"/>
    <n v="4180884491"/>
    <x v="0"/>
    <x v="10"/>
    <x v="0"/>
    <x v="0"/>
    <s v="WIN2ASU"/>
    <x v="0"/>
    <n v="4180884491"/>
    <x v="5"/>
    <x v="8"/>
    <x v="8"/>
    <x v="0"/>
    <x v="0"/>
    <x v="0"/>
    <x v="0"/>
    <x v="0"/>
    <n v="10"/>
    <x v="0"/>
    <n v="50182"/>
    <n v="501820"/>
    <x v="0"/>
    <x v="0"/>
    <x v="0"/>
    <x v="0"/>
    <n v="40146"/>
    <x v="4"/>
  </r>
  <r>
    <x v="4"/>
    <n v="4180884491"/>
    <x v="0"/>
    <x v="10"/>
    <x v="0"/>
    <x v="0"/>
    <s v="WIN2ASU"/>
    <x v="0"/>
    <n v="4180884491"/>
    <x v="5"/>
    <x v="2"/>
    <x v="2"/>
    <x v="0"/>
    <x v="0"/>
    <x v="0"/>
    <x v="0"/>
    <x v="0"/>
    <n v="7"/>
    <x v="0"/>
    <n v="73431"/>
    <n v="514017"/>
    <x v="0"/>
    <x v="0"/>
    <x v="0"/>
    <x v="0"/>
    <n v="41121"/>
    <x v="4"/>
  </r>
  <r>
    <x v="4"/>
    <n v="4180884491"/>
    <x v="0"/>
    <x v="10"/>
    <x v="0"/>
    <x v="0"/>
    <s v="WIN2ASU"/>
    <x v="0"/>
    <n v="4180884491"/>
    <x v="5"/>
    <x v="0"/>
    <x v="0"/>
    <x v="0"/>
    <x v="0"/>
    <x v="0"/>
    <x v="0"/>
    <x v="0"/>
    <n v="2"/>
    <x v="0"/>
    <n v="111058"/>
    <n v="222116"/>
    <x v="0"/>
    <x v="0"/>
    <x v="0"/>
    <x v="0"/>
    <n v="17769"/>
    <x v="4"/>
  </r>
  <r>
    <x v="4"/>
    <n v="4180884655"/>
    <x v="0"/>
    <x v="10"/>
    <x v="0"/>
    <x v="0"/>
    <s v="WIN-HNI-DA-2BF5"/>
    <x v="0"/>
    <n v="4180884655"/>
    <x v="5"/>
    <x v="0"/>
    <x v="0"/>
    <x v="0"/>
    <x v="0"/>
    <x v="0"/>
    <x v="0"/>
    <x v="0"/>
    <n v="4"/>
    <x v="0"/>
    <n v="111058"/>
    <n v="444232"/>
    <x v="0"/>
    <x v="0"/>
    <x v="0"/>
    <x v="0"/>
    <n v="35539"/>
    <x v="4"/>
  </r>
  <r>
    <x v="4"/>
    <n v="4180884655"/>
    <x v="0"/>
    <x v="10"/>
    <x v="0"/>
    <x v="0"/>
    <s v="WIN-HNI-DA-2BF5"/>
    <x v="0"/>
    <n v="4180884655"/>
    <x v="5"/>
    <x v="11"/>
    <x v="11"/>
    <x v="0"/>
    <x v="0"/>
    <x v="0"/>
    <x v="0"/>
    <x v="0"/>
    <n v="6"/>
    <x v="0"/>
    <n v="46000"/>
    <n v="276000"/>
    <x v="0"/>
    <x v="0"/>
    <x v="0"/>
    <x v="0"/>
    <n v="22080"/>
    <x v="4"/>
  </r>
  <r>
    <x v="4"/>
    <n v="4180884655"/>
    <x v="0"/>
    <x v="10"/>
    <x v="0"/>
    <x v="0"/>
    <s v="WIN-HNI-DA-2BF5"/>
    <x v="0"/>
    <n v="4180884655"/>
    <x v="5"/>
    <x v="2"/>
    <x v="2"/>
    <x v="0"/>
    <x v="0"/>
    <x v="0"/>
    <x v="0"/>
    <x v="0"/>
    <n v="27"/>
    <x v="0"/>
    <n v="73431"/>
    <n v="1982637"/>
    <x v="0"/>
    <x v="0"/>
    <x v="0"/>
    <x v="0"/>
    <n v="158611"/>
    <x v="4"/>
  </r>
  <r>
    <x v="4"/>
    <n v="4180884655"/>
    <x v="0"/>
    <x v="10"/>
    <x v="0"/>
    <x v="0"/>
    <s v="WIN-HNI-DA-2BF5"/>
    <x v="0"/>
    <n v="4180884655"/>
    <x v="5"/>
    <x v="8"/>
    <x v="8"/>
    <x v="0"/>
    <x v="0"/>
    <x v="0"/>
    <x v="0"/>
    <x v="0"/>
    <n v="6"/>
    <x v="0"/>
    <n v="50182"/>
    <n v="301092"/>
    <x v="0"/>
    <x v="0"/>
    <x v="0"/>
    <x v="0"/>
    <n v="24087"/>
    <x v="4"/>
  </r>
  <r>
    <x v="4"/>
    <n v="4180884655"/>
    <x v="0"/>
    <x v="10"/>
    <x v="0"/>
    <x v="0"/>
    <s v="WIN-HNI-DA-2BF5"/>
    <x v="0"/>
    <n v="4180884655"/>
    <x v="5"/>
    <x v="1"/>
    <x v="1"/>
    <x v="0"/>
    <x v="0"/>
    <x v="0"/>
    <x v="0"/>
    <x v="0"/>
    <n v="3"/>
    <x v="0"/>
    <n v="55595"/>
    <n v="166785"/>
    <x v="0"/>
    <x v="0"/>
    <x v="0"/>
    <x v="0"/>
    <n v="13343"/>
    <x v="4"/>
  </r>
  <r>
    <x v="4"/>
    <n v="4180884824"/>
    <x v="0"/>
    <x v="10"/>
    <x v="0"/>
    <x v="0"/>
    <s v="WIN4110"/>
    <x v="0"/>
    <n v="4180884824"/>
    <x v="5"/>
    <x v="11"/>
    <x v="11"/>
    <x v="0"/>
    <x v="0"/>
    <x v="0"/>
    <x v="0"/>
    <x v="0"/>
    <n v="1"/>
    <x v="0"/>
    <n v="46000"/>
    <n v="46000"/>
    <x v="0"/>
    <x v="0"/>
    <x v="0"/>
    <x v="0"/>
    <n v="3680"/>
    <x v="4"/>
  </r>
  <r>
    <x v="4"/>
    <n v="4180884824"/>
    <x v="0"/>
    <x v="10"/>
    <x v="0"/>
    <x v="0"/>
    <s v="WIN4110"/>
    <x v="0"/>
    <n v="4180884824"/>
    <x v="5"/>
    <x v="2"/>
    <x v="2"/>
    <x v="0"/>
    <x v="0"/>
    <x v="0"/>
    <x v="0"/>
    <x v="0"/>
    <n v="9"/>
    <x v="0"/>
    <n v="73431"/>
    <n v="660879"/>
    <x v="0"/>
    <x v="0"/>
    <x v="0"/>
    <x v="0"/>
    <n v="52870"/>
    <x v="4"/>
  </r>
  <r>
    <x v="4"/>
    <n v="4180884824"/>
    <x v="0"/>
    <x v="10"/>
    <x v="0"/>
    <x v="0"/>
    <s v="WIN4110"/>
    <x v="0"/>
    <n v="4180884824"/>
    <x v="5"/>
    <x v="8"/>
    <x v="8"/>
    <x v="0"/>
    <x v="0"/>
    <x v="0"/>
    <x v="0"/>
    <x v="0"/>
    <n v="4"/>
    <x v="0"/>
    <n v="50182"/>
    <n v="200728"/>
    <x v="0"/>
    <x v="0"/>
    <x v="0"/>
    <x v="0"/>
    <n v="16058"/>
    <x v="4"/>
  </r>
  <r>
    <x v="4"/>
    <n v="4180884824"/>
    <x v="0"/>
    <x v="10"/>
    <x v="0"/>
    <x v="0"/>
    <s v="WIN4110"/>
    <x v="0"/>
    <n v="4180884824"/>
    <x v="5"/>
    <x v="1"/>
    <x v="1"/>
    <x v="0"/>
    <x v="0"/>
    <x v="0"/>
    <x v="0"/>
    <x v="0"/>
    <n v="2"/>
    <x v="0"/>
    <n v="55595"/>
    <n v="111190"/>
    <x v="0"/>
    <x v="0"/>
    <x v="0"/>
    <x v="0"/>
    <n v="8895"/>
    <x v="4"/>
  </r>
  <r>
    <x v="4"/>
    <n v="4180886112"/>
    <x v="0"/>
    <x v="10"/>
    <x v="0"/>
    <x v="0"/>
    <s v="WIN6671"/>
    <x v="0"/>
    <n v="4180886112"/>
    <x v="5"/>
    <x v="2"/>
    <x v="2"/>
    <x v="0"/>
    <x v="0"/>
    <x v="0"/>
    <x v="0"/>
    <x v="0"/>
    <n v="10"/>
    <x v="0"/>
    <n v="73431"/>
    <n v="734310"/>
    <x v="0"/>
    <x v="0"/>
    <x v="0"/>
    <x v="0"/>
    <n v="58745"/>
    <x v="4"/>
  </r>
  <r>
    <x v="4"/>
    <n v="4180886112"/>
    <x v="0"/>
    <x v="10"/>
    <x v="0"/>
    <x v="0"/>
    <s v="WIN6671"/>
    <x v="0"/>
    <n v="4180886112"/>
    <x v="5"/>
    <x v="8"/>
    <x v="8"/>
    <x v="0"/>
    <x v="0"/>
    <x v="0"/>
    <x v="0"/>
    <x v="0"/>
    <n v="5"/>
    <x v="0"/>
    <n v="50182"/>
    <n v="250910"/>
    <x v="0"/>
    <x v="0"/>
    <x v="0"/>
    <x v="0"/>
    <n v="20073"/>
    <x v="4"/>
  </r>
  <r>
    <x v="4"/>
    <n v="4180886112"/>
    <x v="0"/>
    <x v="10"/>
    <x v="0"/>
    <x v="0"/>
    <s v="WIN6671"/>
    <x v="0"/>
    <n v="4180886112"/>
    <x v="5"/>
    <x v="1"/>
    <x v="1"/>
    <x v="0"/>
    <x v="0"/>
    <x v="0"/>
    <x v="0"/>
    <x v="0"/>
    <n v="6"/>
    <x v="0"/>
    <n v="55595"/>
    <n v="333570"/>
    <x v="0"/>
    <x v="0"/>
    <x v="0"/>
    <x v="0"/>
    <n v="26686"/>
    <x v="4"/>
  </r>
  <r>
    <x v="4"/>
    <n v="4180886112"/>
    <x v="0"/>
    <x v="10"/>
    <x v="0"/>
    <x v="0"/>
    <s v="WIN6671"/>
    <x v="0"/>
    <n v="4180886112"/>
    <x v="5"/>
    <x v="11"/>
    <x v="11"/>
    <x v="0"/>
    <x v="0"/>
    <x v="0"/>
    <x v="0"/>
    <x v="0"/>
    <n v="6"/>
    <x v="0"/>
    <n v="46000"/>
    <n v="276000"/>
    <x v="0"/>
    <x v="0"/>
    <x v="0"/>
    <x v="0"/>
    <n v="22080"/>
    <x v="4"/>
  </r>
  <r>
    <x v="4"/>
    <n v="4180886112"/>
    <x v="0"/>
    <x v="10"/>
    <x v="0"/>
    <x v="0"/>
    <s v="WIN6671"/>
    <x v="0"/>
    <n v="4180886112"/>
    <x v="5"/>
    <x v="0"/>
    <x v="0"/>
    <x v="0"/>
    <x v="0"/>
    <x v="0"/>
    <x v="0"/>
    <x v="0"/>
    <n v="5"/>
    <x v="0"/>
    <n v="111058"/>
    <n v="555290"/>
    <x v="0"/>
    <x v="0"/>
    <x v="0"/>
    <x v="0"/>
    <n v="44423"/>
    <x v="4"/>
  </r>
  <r>
    <x v="4"/>
    <n v="4180885980"/>
    <x v="0"/>
    <x v="10"/>
    <x v="0"/>
    <x v="0"/>
    <s v="win6476"/>
    <x v="0"/>
    <n v="4180885980"/>
    <x v="5"/>
    <x v="0"/>
    <x v="0"/>
    <x v="0"/>
    <x v="0"/>
    <x v="0"/>
    <x v="0"/>
    <x v="0"/>
    <n v="6"/>
    <x v="0"/>
    <n v="111058"/>
    <n v="666348"/>
    <x v="0"/>
    <x v="0"/>
    <x v="0"/>
    <x v="0"/>
    <n v="53308"/>
    <x v="4"/>
  </r>
  <r>
    <x v="4"/>
    <n v="4180885980"/>
    <x v="0"/>
    <x v="10"/>
    <x v="0"/>
    <x v="0"/>
    <s v="win6476"/>
    <x v="0"/>
    <n v="4180885980"/>
    <x v="5"/>
    <x v="11"/>
    <x v="11"/>
    <x v="0"/>
    <x v="0"/>
    <x v="0"/>
    <x v="0"/>
    <x v="0"/>
    <n v="6"/>
    <x v="0"/>
    <n v="46000"/>
    <n v="276000"/>
    <x v="0"/>
    <x v="0"/>
    <x v="0"/>
    <x v="0"/>
    <n v="22080"/>
    <x v="4"/>
  </r>
  <r>
    <x v="4"/>
    <n v="4180885980"/>
    <x v="0"/>
    <x v="10"/>
    <x v="0"/>
    <x v="0"/>
    <s v="win6476"/>
    <x v="0"/>
    <n v="4180885980"/>
    <x v="5"/>
    <x v="2"/>
    <x v="2"/>
    <x v="0"/>
    <x v="0"/>
    <x v="0"/>
    <x v="0"/>
    <x v="0"/>
    <n v="14"/>
    <x v="0"/>
    <n v="73431"/>
    <n v="1028034"/>
    <x v="0"/>
    <x v="0"/>
    <x v="0"/>
    <x v="0"/>
    <n v="82243"/>
    <x v="4"/>
  </r>
  <r>
    <x v="4"/>
    <n v="4180885980"/>
    <x v="0"/>
    <x v="10"/>
    <x v="0"/>
    <x v="0"/>
    <s v="win6476"/>
    <x v="0"/>
    <n v="4180885980"/>
    <x v="5"/>
    <x v="8"/>
    <x v="8"/>
    <x v="0"/>
    <x v="0"/>
    <x v="0"/>
    <x v="0"/>
    <x v="0"/>
    <n v="10"/>
    <x v="0"/>
    <n v="50182"/>
    <n v="501820"/>
    <x v="0"/>
    <x v="0"/>
    <x v="0"/>
    <x v="0"/>
    <n v="40146"/>
    <x v="4"/>
  </r>
  <r>
    <x v="4"/>
    <n v="4180885980"/>
    <x v="0"/>
    <x v="10"/>
    <x v="0"/>
    <x v="0"/>
    <s v="win6476"/>
    <x v="0"/>
    <n v="4180885980"/>
    <x v="5"/>
    <x v="1"/>
    <x v="1"/>
    <x v="0"/>
    <x v="0"/>
    <x v="0"/>
    <x v="0"/>
    <x v="0"/>
    <n v="6"/>
    <x v="0"/>
    <n v="55595"/>
    <n v="333570"/>
    <x v="0"/>
    <x v="0"/>
    <x v="0"/>
    <x v="0"/>
    <n v="26686"/>
    <x v="4"/>
  </r>
  <r>
    <x v="4"/>
    <n v="4180884305"/>
    <x v="0"/>
    <x v="10"/>
    <x v="0"/>
    <x v="0"/>
    <s v="win2AA2"/>
    <x v="0"/>
    <n v="4180884305"/>
    <x v="5"/>
    <x v="1"/>
    <x v="1"/>
    <x v="0"/>
    <x v="0"/>
    <x v="0"/>
    <x v="0"/>
    <x v="0"/>
    <n v="3"/>
    <x v="0"/>
    <n v="55595"/>
    <n v="166785"/>
    <x v="0"/>
    <x v="0"/>
    <x v="0"/>
    <x v="0"/>
    <n v="13343"/>
    <x v="4"/>
  </r>
  <r>
    <x v="4"/>
    <n v="4180884305"/>
    <x v="0"/>
    <x v="10"/>
    <x v="0"/>
    <x v="0"/>
    <s v="win2AA2"/>
    <x v="0"/>
    <n v="4180884305"/>
    <x v="5"/>
    <x v="8"/>
    <x v="8"/>
    <x v="0"/>
    <x v="0"/>
    <x v="0"/>
    <x v="0"/>
    <x v="0"/>
    <n v="5"/>
    <x v="0"/>
    <n v="50182"/>
    <n v="250910"/>
    <x v="0"/>
    <x v="0"/>
    <x v="0"/>
    <x v="0"/>
    <n v="20073"/>
    <x v="4"/>
  </r>
  <r>
    <x v="4"/>
    <n v="4180884305"/>
    <x v="0"/>
    <x v="10"/>
    <x v="0"/>
    <x v="0"/>
    <s v="win2AA2"/>
    <x v="0"/>
    <n v="4180884305"/>
    <x v="5"/>
    <x v="11"/>
    <x v="11"/>
    <x v="0"/>
    <x v="0"/>
    <x v="0"/>
    <x v="0"/>
    <x v="0"/>
    <n v="2"/>
    <x v="0"/>
    <n v="46000"/>
    <n v="92000"/>
    <x v="0"/>
    <x v="0"/>
    <x v="0"/>
    <x v="0"/>
    <n v="7360"/>
    <x v="4"/>
  </r>
  <r>
    <x v="4"/>
    <n v="4180884305"/>
    <x v="0"/>
    <x v="10"/>
    <x v="0"/>
    <x v="0"/>
    <s v="win2AA2"/>
    <x v="0"/>
    <n v="4180884305"/>
    <x v="5"/>
    <x v="0"/>
    <x v="0"/>
    <x v="0"/>
    <x v="0"/>
    <x v="0"/>
    <x v="0"/>
    <x v="0"/>
    <n v="5"/>
    <x v="0"/>
    <n v="111058"/>
    <n v="555290"/>
    <x v="0"/>
    <x v="0"/>
    <x v="0"/>
    <x v="0"/>
    <n v="44423"/>
    <x v="4"/>
  </r>
  <r>
    <x v="4"/>
    <n v="4180885846"/>
    <x v="0"/>
    <x v="10"/>
    <x v="0"/>
    <x v="0"/>
    <s v="win6262"/>
    <x v="0"/>
    <n v="4180885846"/>
    <x v="5"/>
    <x v="1"/>
    <x v="1"/>
    <x v="0"/>
    <x v="0"/>
    <x v="0"/>
    <x v="0"/>
    <x v="0"/>
    <n v="10"/>
    <x v="0"/>
    <n v="55595"/>
    <n v="555950"/>
    <x v="0"/>
    <x v="0"/>
    <x v="0"/>
    <x v="0"/>
    <n v="44476"/>
    <x v="4"/>
  </r>
  <r>
    <x v="4"/>
    <n v="4180885846"/>
    <x v="0"/>
    <x v="10"/>
    <x v="0"/>
    <x v="0"/>
    <s v="win6262"/>
    <x v="0"/>
    <n v="4180885846"/>
    <x v="5"/>
    <x v="8"/>
    <x v="8"/>
    <x v="0"/>
    <x v="0"/>
    <x v="0"/>
    <x v="0"/>
    <x v="0"/>
    <n v="10"/>
    <x v="0"/>
    <n v="50182"/>
    <n v="501820"/>
    <x v="0"/>
    <x v="0"/>
    <x v="0"/>
    <x v="0"/>
    <n v="40146"/>
    <x v="4"/>
  </r>
  <r>
    <x v="4"/>
    <n v="4180885846"/>
    <x v="0"/>
    <x v="10"/>
    <x v="0"/>
    <x v="0"/>
    <s v="win6262"/>
    <x v="0"/>
    <n v="4180885846"/>
    <x v="5"/>
    <x v="2"/>
    <x v="2"/>
    <x v="0"/>
    <x v="0"/>
    <x v="0"/>
    <x v="0"/>
    <x v="0"/>
    <n v="16"/>
    <x v="0"/>
    <n v="73431"/>
    <n v="1174896"/>
    <x v="0"/>
    <x v="0"/>
    <x v="0"/>
    <x v="0"/>
    <n v="93992"/>
    <x v="4"/>
  </r>
  <r>
    <x v="4"/>
    <n v="4180885846"/>
    <x v="0"/>
    <x v="10"/>
    <x v="0"/>
    <x v="0"/>
    <s v="win6262"/>
    <x v="0"/>
    <n v="4180885846"/>
    <x v="5"/>
    <x v="11"/>
    <x v="11"/>
    <x v="0"/>
    <x v="0"/>
    <x v="0"/>
    <x v="0"/>
    <x v="0"/>
    <n v="10"/>
    <x v="0"/>
    <n v="46000"/>
    <n v="460000"/>
    <x v="0"/>
    <x v="0"/>
    <x v="0"/>
    <x v="0"/>
    <n v="36800"/>
    <x v="4"/>
  </r>
  <r>
    <x v="4"/>
    <n v="4180885846"/>
    <x v="0"/>
    <x v="10"/>
    <x v="0"/>
    <x v="0"/>
    <s v="win6262"/>
    <x v="0"/>
    <n v="4180885846"/>
    <x v="5"/>
    <x v="0"/>
    <x v="0"/>
    <x v="0"/>
    <x v="0"/>
    <x v="0"/>
    <x v="0"/>
    <x v="0"/>
    <n v="8"/>
    <x v="0"/>
    <n v="111058"/>
    <n v="888464"/>
    <x v="0"/>
    <x v="0"/>
    <x v="0"/>
    <x v="0"/>
    <n v="71077"/>
    <x v="4"/>
  </r>
  <r>
    <x v="4"/>
    <n v="4180884563"/>
    <x v="0"/>
    <x v="10"/>
    <x v="0"/>
    <x v="0"/>
    <s v="WIN2B07"/>
    <x v="0"/>
    <n v="4180884563"/>
    <x v="5"/>
    <x v="2"/>
    <x v="2"/>
    <x v="0"/>
    <x v="0"/>
    <x v="0"/>
    <x v="0"/>
    <x v="0"/>
    <n v="8"/>
    <x v="0"/>
    <n v="73431"/>
    <n v="587448"/>
    <x v="0"/>
    <x v="0"/>
    <x v="0"/>
    <x v="0"/>
    <n v="46996"/>
    <x v="4"/>
  </r>
  <r>
    <x v="4"/>
    <n v="4180884563"/>
    <x v="0"/>
    <x v="10"/>
    <x v="0"/>
    <x v="0"/>
    <s v="WIN2B07"/>
    <x v="0"/>
    <n v="4180884563"/>
    <x v="5"/>
    <x v="0"/>
    <x v="0"/>
    <x v="0"/>
    <x v="0"/>
    <x v="0"/>
    <x v="0"/>
    <x v="0"/>
    <n v="7"/>
    <x v="0"/>
    <n v="111058"/>
    <n v="777406"/>
    <x v="0"/>
    <x v="0"/>
    <x v="0"/>
    <x v="0"/>
    <n v="62192"/>
    <x v="4"/>
  </r>
  <r>
    <x v="4"/>
    <n v="4180886164"/>
    <x v="0"/>
    <x v="10"/>
    <x v="0"/>
    <x v="0"/>
    <s v="win6739"/>
    <x v="0"/>
    <n v="4180886164"/>
    <x v="5"/>
    <x v="0"/>
    <x v="0"/>
    <x v="0"/>
    <x v="0"/>
    <x v="0"/>
    <x v="0"/>
    <x v="0"/>
    <n v="6"/>
    <x v="0"/>
    <n v="111058"/>
    <n v="666348"/>
    <x v="0"/>
    <x v="0"/>
    <x v="0"/>
    <x v="0"/>
    <n v="53308"/>
    <x v="4"/>
  </r>
  <r>
    <x v="4"/>
    <n v="4180886164"/>
    <x v="0"/>
    <x v="10"/>
    <x v="0"/>
    <x v="0"/>
    <s v="win6739"/>
    <x v="0"/>
    <n v="4180886164"/>
    <x v="5"/>
    <x v="11"/>
    <x v="11"/>
    <x v="0"/>
    <x v="0"/>
    <x v="0"/>
    <x v="0"/>
    <x v="0"/>
    <n v="4"/>
    <x v="0"/>
    <n v="46000"/>
    <n v="184000"/>
    <x v="0"/>
    <x v="0"/>
    <x v="0"/>
    <x v="0"/>
    <n v="14720"/>
    <x v="4"/>
  </r>
  <r>
    <x v="4"/>
    <n v="4180886164"/>
    <x v="0"/>
    <x v="10"/>
    <x v="0"/>
    <x v="0"/>
    <s v="win6739"/>
    <x v="0"/>
    <n v="4180886164"/>
    <x v="5"/>
    <x v="2"/>
    <x v="2"/>
    <x v="0"/>
    <x v="0"/>
    <x v="0"/>
    <x v="0"/>
    <x v="0"/>
    <n v="10"/>
    <x v="0"/>
    <n v="73431"/>
    <n v="734310"/>
    <x v="0"/>
    <x v="0"/>
    <x v="0"/>
    <x v="0"/>
    <n v="58745"/>
    <x v="4"/>
  </r>
  <r>
    <x v="4"/>
    <n v="4180886164"/>
    <x v="0"/>
    <x v="10"/>
    <x v="0"/>
    <x v="0"/>
    <s v="win6739"/>
    <x v="0"/>
    <n v="4180886164"/>
    <x v="5"/>
    <x v="8"/>
    <x v="8"/>
    <x v="0"/>
    <x v="0"/>
    <x v="0"/>
    <x v="0"/>
    <x v="0"/>
    <n v="5"/>
    <x v="0"/>
    <n v="50182"/>
    <n v="250910"/>
    <x v="0"/>
    <x v="0"/>
    <x v="0"/>
    <x v="0"/>
    <n v="20073"/>
    <x v="4"/>
  </r>
  <r>
    <x v="4"/>
    <n v="4180886164"/>
    <x v="0"/>
    <x v="10"/>
    <x v="0"/>
    <x v="0"/>
    <s v="win6739"/>
    <x v="0"/>
    <n v="4180886164"/>
    <x v="5"/>
    <x v="1"/>
    <x v="1"/>
    <x v="0"/>
    <x v="0"/>
    <x v="0"/>
    <x v="0"/>
    <x v="0"/>
    <n v="4"/>
    <x v="0"/>
    <n v="55595"/>
    <n v="222380"/>
    <x v="0"/>
    <x v="0"/>
    <x v="0"/>
    <x v="0"/>
    <n v="17790"/>
    <x v="4"/>
  </r>
  <r>
    <x v="4"/>
    <n v="4180884556"/>
    <x v="0"/>
    <x v="10"/>
    <x v="0"/>
    <x v="0"/>
    <s v="win2AY2"/>
    <x v="0"/>
    <n v="4180884556"/>
    <x v="5"/>
    <x v="0"/>
    <x v="0"/>
    <x v="0"/>
    <x v="0"/>
    <x v="0"/>
    <x v="0"/>
    <x v="0"/>
    <n v="8"/>
    <x v="0"/>
    <n v="111058"/>
    <n v="888464"/>
    <x v="0"/>
    <x v="0"/>
    <x v="0"/>
    <x v="0"/>
    <n v="71077"/>
    <x v="4"/>
  </r>
  <r>
    <x v="4"/>
    <n v="4180884556"/>
    <x v="0"/>
    <x v="10"/>
    <x v="0"/>
    <x v="0"/>
    <s v="win2AY2"/>
    <x v="0"/>
    <n v="4180884556"/>
    <x v="5"/>
    <x v="11"/>
    <x v="11"/>
    <x v="0"/>
    <x v="0"/>
    <x v="0"/>
    <x v="0"/>
    <x v="0"/>
    <n v="4"/>
    <x v="0"/>
    <n v="46000"/>
    <n v="184000"/>
    <x v="0"/>
    <x v="0"/>
    <x v="0"/>
    <x v="0"/>
    <n v="14720"/>
    <x v="4"/>
  </r>
  <r>
    <x v="4"/>
    <n v="4180884556"/>
    <x v="0"/>
    <x v="10"/>
    <x v="0"/>
    <x v="0"/>
    <s v="win2AY2"/>
    <x v="0"/>
    <n v="4180884556"/>
    <x v="5"/>
    <x v="2"/>
    <x v="2"/>
    <x v="0"/>
    <x v="0"/>
    <x v="0"/>
    <x v="0"/>
    <x v="0"/>
    <n v="3"/>
    <x v="0"/>
    <n v="73431"/>
    <n v="220293"/>
    <x v="0"/>
    <x v="0"/>
    <x v="0"/>
    <x v="0"/>
    <n v="17623"/>
    <x v="4"/>
  </r>
  <r>
    <x v="4"/>
    <n v="4180884556"/>
    <x v="0"/>
    <x v="10"/>
    <x v="0"/>
    <x v="0"/>
    <s v="win2AY2"/>
    <x v="0"/>
    <n v="4180884556"/>
    <x v="5"/>
    <x v="8"/>
    <x v="8"/>
    <x v="0"/>
    <x v="0"/>
    <x v="0"/>
    <x v="0"/>
    <x v="0"/>
    <n v="2"/>
    <x v="0"/>
    <n v="50182"/>
    <n v="100364"/>
    <x v="0"/>
    <x v="0"/>
    <x v="0"/>
    <x v="0"/>
    <n v="8029"/>
    <x v="4"/>
  </r>
  <r>
    <x v="4"/>
    <n v="4180884998"/>
    <x v="0"/>
    <x v="10"/>
    <x v="0"/>
    <x v="0"/>
    <s v="win4927"/>
    <x v="0"/>
    <n v="4180884998"/>
    <x v="5"/>
    <x v="0"/>
    <x v="0"/>
    <x v="0"/>
    <x v="0"/>
    <x v="0"/>
    <x v="0"/>
    <x v="0"/>
    <n v="3"/>
    <x v="0"/>
    <n v="111058"/>
    <n v="333174"/>
    <x v="0"/>
    <x v="0"/>
    <x v="0"/>
    <x v="0"/>
    <n v="26654"/>
    <x v="4"/>
  </r>
  <r>
    <x v="4"/>
    <n v="4180884998"/>
    <x v="0"/>
    <x v="10"/>
    <x v="0"/>
    <x v="0"/>
    <s v="win4927"/>
    <x v="0"/>
    <n v="4180884998"/>
    <x v="5"/>
    <x v="11"/>
    <x v="11"/>
    <x v="0"/>
    <x v="0"/>
    <x v="0"/>
    <x v="0"/>
    <x v="0"/>
    <n v="4"/>
    <x v="0"/>
    <n v="46000"/>
    <n v="184000"/>
    <x v="0"/>
    <x v="0"/>
    <x v="0"/>
    <x v="0"/>
    <n v="14720"/>
    <x v="4"/>
  </r>
  <r>
    <x v="4"/>
    <n v="4180884998"/>
    <x v="0"/>
    <x v="10"/>
    <x v="0"/>
    <x v="0"/>
    <s v="win4927"/>
    <x v="0"/>
    <n v="4180884998"/>
    <x v="5"/>
    <x v="8"/>
    <x v="8"/>
    <x v="0"/>
    <x v="0"/>
    <x v="0"/>
    <x v="0"/>
    <x v="0"/>
    <n v="5"/>
    <x v="0"/>
    <n v="50182"/>
    <n v="250910"/>
    <x v="0"/>
    <x v="0"/>
    <x v="0"/>
    <x v="0"/>
    <n v="20073"/>
    <x v="4"/>
  </r>
  <r>
    <x v="4"/>
    <n v="4180884998"/>
    <x v="0"/>
    <x v="10"/>
    <x v="0"/>
    <x v="0"/>
    <s v="win4927"/>
    <x v="0"/>
    <n v="4180884998"/>
    <x v="5"/>
    <x v="1"/>
    <x v="1"/>
    <x v="0"/>
    <x v="0"/>
    <x v="0"/>
    <x v="0"/>
    <x v="0"/>
    <n v="3"/>
    <x v="0"/>
    <n v="55595"/>
    <n v="166785"/>
    <x v="0"/>
    <x v="0"/>
    <x v="0"/>
    <x v="0"/>
    <n v="13343"/>
    <x v="4"/>
  </r>
  <r>
    <x v="4"/>
    <n v="4180886064"/>
    <x v="0"/>
    <x v="10"/>
    <x v="0"/>
    <x v="0"/>
    <s v="win6569"/>
    <x v="0"/>
    <n v="4180886064"/>
    <x v="5"/>
    <x v="2"/>
    <x v="2"/>
    <x v="0"/>
    <x v="0"/>
    <x v="0"/>
    <x v="0"/>
    <x v="0"/>
    <n v="18"/>
    <x v="0"/>
    <n v="73431"/>
    <n v="1321758"/>
    <x v="0"/>
    <x v="0"/>
    <x v="0"/>
    <x v="0"/>
    <n v="105741"/>
    <x v="4"/>
  </r>
  <r>
    <x v="4"/>
    <n v="4180886064"/>
    <x v="0"/>
    <x v="10"/>
    <x v="0"/>
    <x v="0"/>
    <s v="win6569"/>
    <x v="0"/>
    <n v="4180886064"/>
    <x v="5"/>
    <x v="8"/>
    <x v="8"/>
    <x v="0"/>
    <x v="0"/>
    <x v="0"/>
    <x v="0"/>
    <x v="0"/>
    <n v="5"/>
    <x v="0"/>
    <n v="50182"/>
    <n v="250910"/>
    <x v="0"/>
    <x v="0"/>
    <x v="0"/>
    <x v="0"/>
    <n v="20073"/>
    <x v="4"/>
  </r>
  <r>
    <x v="4"/>
    <n v="4180886064"/>
    <x v="0"/>
    <x v="10"/>
    <x v="0"/>
    <x v="0"/>
    <s v="win6569"/>
    <x v="0"/>
    <n v="4180886064"/>
    <x v="5"/>
    <x v="1"/>
    <x v="1"/>
    <x v="0"/>
    <x v="0"/>
    <x v="0"/>
    <x v="0"/>
    <x v="0"/>
    <n v="5"/>
    <x v="0"/>
    <n v="55595"/>
    <n v="277975"/>
    <x v="0"/>
    <x v="0"/>
    <x v="0"/>
    <x v="0"/>
    <n v="22238"/>
    <x v="4"/>
  </r>
  <r>
    <x v="4"/>
    <n v="4180886064"/>
    <x v="0"/>
    <x v="10"/>
    <x v="0"/>
    <x v="0"/>
    <s v="win6569"/>
    <x v="0"/>
    <n v="4180886064"/>
    <x v="5"/>
    <x v="11"/>
    <x v="11"/>
    <x v="0"/>
    <x v="0"/>
    <x v="0"/>
    <x v="0"/>
    <x v="0"/>
    <n v="5"/>
    <x v="0"/>
    <n v="46000"/>
    <n v="230000"/>
    <x v="0"/>
    <x v="0"/>
    <x v="0"/>
    <x v="0"/>
    <n v="18400"/>
    <x v="4"/>
  </r>
  <r>
    <x v="4"/>
    <n v="4180886064"/>
    <x v="0"/>
    <x v="10"/>
    <x v="0"/>
    <x v="0"/>
    <s v="win6569"/>
    <x v="0"/>
    <n v="4180886064"/>
    <x v="5"/>
    <x v="0"/>
    <x v="0"/>
    <x v="0"/>
    <x v="0"/>
    <x v="0"/>
    <x v="0"/>
    <x v="0"/>
    <n v="8"/>
    <x v="0"/>
    <n v="111058"/>
    <n v="888464"/>
    <x v="0"/>
    <x v="0"/>
    <x v="0"/>
    <x v="0"/>
    <n v="71077"/>
    <x v="4"/>
  </r>
  <r>
    <x v="4"/>
    <n v="4180885112"/>
    <x v="0"/>
    <x v="10"/>
    <x v="0"/>
    <x v="0"/>
    <s v="win5267"/>
    <x v="0"/>
    <n v="4180885112"/>
    <x v="5"/>
    <x v="1"/>
    <x v="1"/>
    <x v="0"/>
    <x v="0"/>
    <x v="0"/>
    <x v="0"/>
    <x v="0"/>
    <n v="5"/>
    <x v="0"/>
    <n v="55595"/>
    <n v="277975"/>
    <x v="0"/>
    <x v="0"/>
    <x v="0"/>
    <x v="0"/>
    <n v="22238"/>
    <x v="4"/>
  </r>
  <r>
    <x v="4"/>
    <n v="4180885112"/>
    <x v="0"/>
    <x v="10"/>
    <x v="0"/>
    <x v="0"/>
    <s v="win5267"/>
    <x v="0"/>
    <n v="4180885112"/>
    <x v="5"/>
    <x v="8"/>
    <x v="8"/>
    <x v="0"/>
    <x v="0"/>
    <x v="0"/>
    <x v="0"/>
    <x v="0"/>
    <n v="6"/>
    <x v="0"/>
    <n v="50182"/>
    <n v="301092"/>
    <x v="0"/>
    <x v="0"/>
    <x v="0"/>
    <x v="0"/>
    <n v="24087"/>
    <x v="4"/>
  </r>
  <r>
    <x v="4"/>
    <n v="4180885112"/>
    <x v="0"/>
    <x v="10"/>
    <x v="0"/>
    <x v="0"/>
    <s v="win5267"/>
    <x v="0"/>
    <n v="4180885112"/>
    <x v="5"/>
    <x v="0"/>
    <x v="0"/>
    <x v="0"/>
    <x v="0"/>
    <x v="0"/>
    <x v="0"/>
    <x v="0"/>
    <n v="7"/>
    <x v="0"/>
    <n v="111058"/>
    <n v="777406"/>
    <x v="0"/>
    <x v="0"/>
    <x v="0"/>
    <x v="0"/>
    <n v="62192"/>
    <x v="4"/>
  </r>
  <r>
    <x v="4"/>
    <n v="4180885112"/>
    <x v="0"/>
    <x v="10"/>
    <x v="0"/>
    <x v="0"/>
    <s v="win5267"/>
    <x v="0"/>
    <n v="4180885112"/>
    <x v="5"/>
    <x v="11"/>
    <x v="11"/>
    <x v="0"/>
    <x v="0"/>
    <x v="0"/>
    <x v="0"/>
    <x v="0"/>
    <n v="5"/>
    <x v="0"/>
    <n v="46000"/>
    <n v="230000"/>
    <x v="0"/>
    <x v="0"/>
    <x v="0"/>
    <x v="0"/>
    <n v="18400"/>
    <x v="4"/>
  </r>
  <r>
    <x v="4"/>
    <n v="4180885112"/>
    <x v="0"/>
    <x v="10"/>
    <x v="0"/>
    <x v="0"/>
    <s v="win5267"/>
    <x v="0"/>
    <n v="4180885112"/>
    <x v="5"/>
    <x v="2"/>
    <x v="2"/>
    <x v="0"/>
    <x v="0"/>
    <x v="0"/>
    <x v="0"/>
    <x v="0"/>
    <n v="23"/>
    <x v="0"/>
    <n v="73431"/>
    <n v="1688913"/>
    <x v="0"/>
    <x v="0"/>
    <x v="0"/>
    <x v="0"/>
    <n v="135113"/>
    <x v="4"/>
  </r>
  <r>
    <x v="4"/>
    <n v="4180885109"/>
    <x v="0"/>
    <x v="10"/>
    <x v="0"/>
    <x v="0"/>
    <s v="WIN5207"/>
    <x v="0"/>
    <n v="4180885109"/>
    <x v="5"/>
    <x v="8"/>
    <x v="8"/>
    <x v="0"/>
    <x v="0"/>
    <x v="0"/>
    <x v="0"/>
    <x v="0"/>
    <n v="3"/>
    <x v="0"/>
    <n v="50182"/>
    <n v="150546"/>
    <x v="0"/>
    <x v="0"/>
    <x v="0"/>
    <x v="0"/>
    <n v="12044"/>
    <x v="4"/>
  </r>
  <r>
    <x v="4"/>
    <n v="4180885109"/>
    <x v="0"/>
    <x v="10"/>
    <x v="0"/>
    <x v="0"/>
    <s v="WIN5207"/>
    <x v="0"/>
    <n v="4180885109"/>
    <x v="5"/>
    <x v="2"/>
    <x v="2"/>
    <x v="0"/>
    <x v="0"/>
    <x v="0"/>
    <x v="0"/>
    <x v="0"/>
    <n v="20"/>
    <x v="0"/>
    <n v="73431"/>
    <n v="1468620"/>
    <x v="0"/>
    <x v="0"/>
    <x v="0"/>
    <x v="0"/>
    <n v="117490"/>
    <x v="4"/>
  </r>
  <r>
    <x v="4"/>
    <n v="4180885109"/>
    <x v="0"/>
    <x v="10"/>
    <x v="0"/>
    <x v="0"/>
    <s v="WIN5207"/>
    <x v="0"/>
    <n v="4180885109"/>
    <x v="5"/>
    <x v="0"/>
    <x v="0"/>
    <x v="0"/>
    <x v="0"/>
    <x v="0"/>
    <x v="0"/>
    <x v="0"/>
    <n v="1"/>
    <x v="0"/>
    <n v="111058"/>
    <n v="111058"/>
    <x v="0"/>
    <x v="0"/>
    <x v="0"/>
    <x v="0"/>
    <n v="8885"/>
    <x v="4"/>
  </r>
  <r>
    <x v="4"/>
    <n v="4180884809"/>
    <x v="0"/>
    <x v="10"/>
    <x v="0"/>
    <x v="0"/>
    <s v="WIN3876"/>
    <x v="0"/>
    <n v="4180884809"/>
    <x v="5"/>
    <x v="11"/>
    <x v="11"/>
    <x v="0"/>
    <x v="0"/>
    <x v="0"/>
    <x v="0"/>
    <x v="0"/>
    <n v="3"/>
    <x v="0"/>
    <n v="46000"/>
    <n v="138000"/>
    <x v="0"/>
    <x v="0"/>
    <x v="0"/>
    <x v="0"/>
    <n v="11040"/>
    <x v="4"/>
  </r>
  <r>
    <x v="4"/>
    <n v="4180884809"/>
    <x v="0"/>
    <x v="10"/>
    <x v="0"/>
    <x v="0"/>
    <s v="WIN3876"/>
    <x v="0"/>
    <n v="4180884809"/>
    <x v="5"/>
    <x v="2"/>
    <x v="2"/>
    <x v="0"/>
    <x v="0"/>
    <x v="0"/>
    <x v="0"/>
    <x v="0"/>
    <n v="6"/>
    <x v="0"/>
    <n v="73431"/>
    <n v="440586"/>
    <x v="0"/>
    <x v="0"/>
    <x v="0"/>
    <x v="0"/>
    <n v="35247"/>
    <x v="4"/>
  </r>
  <r>
    <x v="4"/>
    <n v="4180884809"/>
    <x v="0"/>
    <x v="10"/>
    <x v="0"/>
    <x v="0"/>
    <s v="WIN3876"/>
    <x v="0"/>
    <n v="4180884809"/>
    <x v="5"/>
    <x v="8"/>
    <x v="8"/>
    <x v="0"/>
    <x v="0"/>
    <x v="0"/>
    <x v="0"/>
    <x v="0"/>
    <n v="10"/>
    <x v="0"/>
    <n v="50182"/>
    <n v="501820"/>
    <x v="0"/>
    <x v="0"/>
    <x v="0"/>
    <x v="0"/>
    <n v="40146"/>
    <x v="4"/>
  </r>
  <r>
    <x v="4"/>
    <n v="4180884810"/>
    <x v="0"/>
    <x v="10"/>
    <x v="0"/>
    <x v="0"/>
    <s v="WIN3910"/>
    <x v="0"/>
    <n v="4180884810"/>
    <x v="5"/>
    <x v="11"/>
    <x v="11"/>
    <x v="0"/>
    <x v="0"/>
    <x v="0"/>
    <x v="0"/>
    <x v="0"/>
    <n v="7"/>
    <x v="0"/>
    <n v="46000"/>
    <n v="322000"/>
    <x v="0"/>
    <x v="0"/>
    <x v="0"/>
    <x v="0"/>
    <n v="25760"/>
    <x v="4"/>
  </r>
  <r>
    <x v="4"/>
    <n v="4180884810"/>
    <x v="0"/>
    <x v="10"/>
    <x v="0"/>
    <x v="0"/>
    <s v="WIN3910"/>
    <x v="0"/>
    <n v="4180884810"/>
    <x v="5"/>
    <x v="2"/>
    <x v="2"/>
    <x v="0"/>
    <x v="0"/>
    <x v="0"/>
    <x v="0"/>
    <x v="0"/>
    <n v="16"/>
    <x v="0"/>
    <n v="73431"/>
    <n v="1174896"/>
    <x v="0"/>
    <x v="0"/>
    <x v="0"/>
    <x v="0"/>
    <n v="93992"/>
    <x v="4"/>
  </r>
  <r>
    <x v="4"/>
    <n v="4180884810"/>
    <x v="0"/>
    <x v="10"/>
    <x v="0"/>
    <x v="0"/>
    <s v="WIN3910"/>
    <x v="0"/>
    <n v="4180884810"/>
    <x v="5"/>
    <x v="8"/>
    <x v="8"/>
    <x v="0"/>
    <x v="0"/>
    <x v="0"/>
    <x v="0"/>
    <x v="0"/>
    <n v="9"/>
    <x v="0"/>
    <n v="50182"/>
    <n v="451638"/>
    <x v="0"/>
    <x v="0"/>
    <x v="0"/>
    <x v="0"/>
    <n v="36131"/>
    <x v="4"/>
  </r>
  <r>
    <x v="4"/>
    <n v="4180885135"/>
    <x v="0"/>
    <x v="10"/>
    <x v="0"/>
    <x v="0"/>
    <s v="WIN5313"/>
    <x v="0"/>
    <n v="4180885135"/>
    <x v="5"/>
    <x v="0"/>
    <x v="0"/>
    <x v="0"/>
    <x v="0"/>
    <x v="0"/>
    <x v="0"/>
    <x v="0"/>
    <n v="11"/>
    <x v="0"/>
    <n v="111058"/>
    <n v="1221638"/>
    <x v="0"/>
    <x v="0"/>
    <x v="0"/>
    <x v="0"/>
    <n v="97731"/>
    <x v="4"/>
  </r>
  <r>
    <x v="4"/>
    <n v="4180885135"/>
    <x v="0"/>
    <x v="10"/>
    <x v="0"/>
    <x v="0"/>
    <s v="WIN5313"/>
    <x v="0"/>
    <n v="4180885135"/>
    <x v="5"/>
    <x v="11"/>
    <x v="11"/>
    <x v="0"/>
    <x v="0"/>
    <x v="0"/>
    <x v="0"/>
    <x v="0"/>
    <n v="5"/>
    <x v="0"/>
    <n v="46000"/>
    <n v="230000"/>
    <x v="0"/>
    <x v="0"/>
    <x v="0"/>
    <x v="0"/>
    <n v="18400"/>
    <x v="4"/>
  </r>
  <r>
    <x v="4"/>
    <n v="4180885135"/>
    <x v="0"/>
    <x v="10"/>
    <x v="0"/>
    <x v="0"/>
    <s v="WIN5313"/>
    <x v="0"/>
    <n v="4180885135"/>
    <x v="5"/>
    <x v="2"/>
    <x v="2"/>
    <x v="0"/>
    <x v="0"/>
    <x v="0"/>
    <x v="0"/>
    <x v="0"/>
    <n v="13"/>
    <x v="0"/>
    <n v="73431"/>
    <n v="954603"/>
    <x v="0"/>
    <x v="0"/>
    <x v="0"/>
    <x v="0"/>
    <n v="76368"/>
    <x v="4"/>
  </r>
  <r>
    <x v="4"/>
    <n v="4180885135"/>
    <x v="0"/>
    <x v="10"/>
    <x v="0"/>
    <x v="0"/>
    <s v="WIN5313"/>
    <x v="0"/>
    <n v="4180885135"/>
    <x v="5"/>
    <x v="8"/>
    <x v="8"/>
    <x v="0"/>
    <x v="0"/>
    <x v="0"/>
    <x v="0"/>
    <x v="0"/>
    <n v="6"/>
    <x v="0"/>
    <n v="50182"/>
    <n v="301092"/>
    <x v="0"/>
    <x v="0"/>
    <x v="0"/>
    <x v="0"/>
    <n v="24087"/>
    <x v="4"/>
  </r>
  <r>
    <x v="4"/>
    <n v="4180885135"/>
    <x v="0"/>
    <x v="10"/>
    <x v="0"/>
    <x v="0"/>
    <s v="WIN5313"/>
    <x v="0"/>
    <n v="4180885135"/>
    <x v="5"/>
    <x v="1"/>
    <x v="1"/>
    <x v="0"/>
    <x v="0"/>
    <x v="0"/>
    <x v="0"/>
    <x v="0"/>
    <n v="6"/>
    <x v="0"/>
    <n v="55595"/>
    <n v="333570"/>
    <x v="0"/>
    <x v="0"/>
    <x v="0"/>
    <x v="0"/>
    <n v="26686"/>
    <x v="4"/>
  </r>
  <r>
    <x v="4"/>
    <n v="4180884874"/>
    <x v="0"/>
    <x v="10"/>
    <x v="0"/>
    <x v="0"/>
    <s v="WIN4197"/>
    <x v="0"/>
    <n v="4180884874"/>
    <x v="5"/>
    <x v="1"/>
    <x v="1"/>
    <x v="0"/>
    <x v="0"/>
    <x v="0"/>
    <x v="0"/>
    <x v="0"/>
    <n v="3"/>
    <x v="0"/>
    <n v="55595"/>
    <n v="166785"/>
    <x v="0"/>
    <x v="0"/>
    <x v="0"/>
    <x v="0"/>
    <n v="13343"/>
    <x v="4"/>
  </r>
  <r>
    <x v="4"/>
    <n v="4180884874"/>
    <x v="0"/>
    <x v="10"/>
    <x v="0"/>
    <x v="0"/>
    <s v="WIN4197"/>
    <x v="0"/>
    <n v="4180884874"/>
    <x v="5"/>
    <x v="8"/>
    <x v="8"/>
    <x v="0"/>
    <x v="0"/>
    <x v="0"/>
    <x v="0"/>
    <x v="0"/>
    <n v="10"/>
    <x v="0"/>
    <n v="50182"/>
    <n v="501820"/>
    <x v="0"/>
    <x v="0"/>
    <x v="0"/>
    <x v="0"/>
    <n v="40146"/>
    <x v="4"/>
  </r>
  <r>
    <x v="4"/>
    <n v="4180884874"/>
    <x v="0"/>
    <x v="10"/>
    <x v="0"/>
    <x v="0"/>
    <s v="WIN4197"/>
    <x v="0"/>
    <n v="4180884874"/>
    <x v="5"/>
    <x v="2"/>
    <x v="2"/>
    <x v="0"/>
    <x v="0"/>
    <x v="0"/>
    <x v="0"/>
    <x v="0"/>
    <n v="19"/>
    <x v="0"/>
    <n v="73431"/>
    <n v="1395189"/>
    <x v="0"/>
    <x v="0"/>
    <x v="0"/>
    <x v="0"/>
    <n v="111615"/>
    <x v="4"/>
  </r>
  <r>
    <x v="4"/>
    <n v="4180884874"/>
    <x v="0"/>
    <x v="10"/>
    <x v="0"/>
    <x v="0"/>
    <s v="WIN4197"/>
    <x v="0"/>
    <n v="4180884874"/>
    <x v="5"/>
    <x v="11"/>
    <x v="11"/>
    <x v="0"/>
    <x v="0"/>
    <x v="0"/>
    <x v="0"/>
    <x v="0"/>
    <n v="3"/>
    <x v="0"/>
    <n v="46000"/>
    <n v="138000"/>
    <x v="0"/>
    <x v="0"/>
    <x v="0"/>
    <x v="0"/>
    <n v="11040"/>
    <x v="4"/>
  </r>
  <r>
    <x v="4"/>
    <n v="4180884874"/>
    <x v="0"/>
    <x v="10"/>
    <x v="0"/>
    <x v="0"/>
    <s v="WIN4197"/>
    <x v="0"/>
    <n v="4180884874"/>
    <x v="5"/>
    <x v="0"/>
    <x v="0"/>
    <x v="0"/>
    <x v="0"/>
    <x v="0"/>
    <x v="0"/>
    <x v="0"/>
    <n v="9"/>
    <x v="0"/>
    <n v="111058"/>
    <n v="999522"/>
    <x v="0"/>
    <x v="0"/>
    <x v="0"/>
    <x v="0"/>
    <n v="79962"/>
    <x v="4"/>
  </r>
  <r>
    <x v="4"/>
    <n v="4180885111"/>
    <x v="0"/>
    <x v="10"/>
    <x v="0"/>
    <x v="0"/>
    <s v="win5266"/>
    <x v="0"/>
    <n v="4180885111"/>
    <x v="5"/>
    <x v="0"/>
    <x v="0"/>
    <x v="0"/>
    <x v="0"/>
    <x v="0"/>
    <x v="0"/>
    <x v="0"/>
    <n v="3"/>
    <x v="0"/>
    <n v="111058"/>
    <n v="333174"/>
    <x v="0"/>
    <x v="0"/>
    <x v="0"/>
    <x v="0"/>
    <n v="26654"/>
    <x v="4"/>
  </r>
  <r>
    <x v="4"/>
    <n v="4180885111"/>
    <x v="0"/>
    <x v="10"/>
    <x v="0"/>
    <x v="0"/>
    <s v="win5266"/>
    <x v="0"/>
    <n v="4180885111"/>
    <x v="5"/>
    <x v="11"/>
    <x v="11"/>
    <x v="0"/>
    <x v="0"/>
    <x v="0"/>
    <x v="0"/>
    <x v="0"/>
    <n v="5"/>
    <x v="0"/>
    <n v="46000"/>
    <n v="230000"/>
    <x v="0"/>
    <x v="0"/>
    <x v="0"/>
    <x v="0"/>
    <n v="18400"/>
    <x v="4"/>
  </r>
  <r>
    <x v="4"/>
    <n v="4180885111"/>
    <x v="0"/>
    <x v="10"/>
    <x v="0"/>
    <x v="0"/>
    <s v="win5266"/>
    <x v="0"/>
    <n v="4180885111"/>
    <x v="5"/>
    <x v="2"/>
    <x v="2"/>
    <x v="0"/>
    <x v="0"/>
    <x v="0"/>
    <x v="0"/>
    <x v="0"/>
    <n v="5"/>
    <x v="0"/>
    <n v="73431"/>
    <n v="367155"/>
    <x v="0"/>
    <x v="0"/>
    <x v="0"/>
    <x v="0"/>
    <n v="29372"/>
    <x v="4"/>
  </r>
  <r>
    <x v="4"/>
    <n v="4180885111"/>
    <x v="0"/>
    <x v="10"/>
    <x v="0"/>
    <x v="0"/>
    <s v="win5266"/>
    <x v="0"/>
    <n v="4180885111"/>
    <x v="5"/>
    <x v="1"/>
    <x v="1"/>
    <x v="0"/>
    <x v="0"/>
    <x v="0"/>
    <x v="0"/>
    <x v="0"/>
    <n v="4"/>
    <x v="0"/>
    <n v="55595"/>
    <n v="222380"/>
    <x v="0"/>
    <x v="0"/>
    <x v="0"/>
    <x v="0"/>
    <n v="17790"/>
    <x v="4"/>
  </r>
  <r>
    <x v="4"/>
    <n v="4180885111"/>
    <x v="0"/>
    <x v="10"/>
    <x v="0"/>
    <x v="0"/>
    <s v="win5266"/>
    <x v="0"/>
    <n v="4180885111"/>
    <x v="5"/>
    <x v="8"/>
    <x v="8"/>
    <x v="0"/>
    <x v="0"/>
    <x v="0"/>
    <x v="0"/>
    <x v="0"/>
    <n v="5"/>
    <x v="0"/>
    <n v="50182"/>
    <n v="250910"/>
    <x v="0"/>
    <x v="0"/>
    <x v="0"/>
    <x v="0"/>
    <n v="20073"/>
    <x v="4"/>
  </r>
  <r>
    <x v="9"/>
    <n v="4181239070"/>
    <x v="0"/>
    <x v="11"/>
    <x v="0"/>
    <x v="0"/>
    <s v="WIN-035"/>
    <x v="0"/>
    <s v="4181239070(4997)"/>
    <x v="1"/>
    <x v="2"/>
    <x v="2"/>
    <x v="0"/>
    <x v="0"/>
    <x v="0"/>
    <x v="0"/>
    <x v="0"/>
    <n v="30"/>
    <x v="0"/>
    <n v="73431"/>
    <n v="2202930"/>
    <x v="0"/>
    <x v="0"/>
    <x v="0"/>
    <x v="0"/>
    <n v="176234"/>
    <x v="4"/>
  </r>
  <r>
    <x v="9"/>
    <n v="4181239070"/>
    <x v="0"/>
    <x v="11"/>
    <x v="0"/>
    <x v="0"/>
    <s v="WIN-035"/>
    <x v="0"/>
    <s v="4181239070(4997)"/>
    <x v="1"/>
    <x v="0"/>
    <x v="0"/>
    <x v="0"/>
    <x v="0"/>
    <x v="0"/>
    <x v="0"/>
    <x v="0"/>
    <n v="15"/>
    <x v="0"/>
    <n v="111058"/>
    <n v="1665870"/>
    <x v="0"/>
    <x v="0"/>
    <x v="0"/>
    <x v="0"/>
    <n v="133270"/>
    <x v="4"/>
  </r>
  <r>
    <x v="9"/>
    <n v="4181239070"/>
    <x v="0"/>
    <x v="11"/>
    <x v="0"/>
    <x v="0"/>
    <s v="WIN-035"/>
    <x v="0"/>
    <s v="4181239070(4997)"/>
    <x v="1"/>
    <x v="11"/>
    <x v="11"/>
    <x v="0"/>
    <x v="0"/>
    <x v="0"/>
    <x v="0"/>
    <x v="0"/>
    <n v="10"/>
    <x v="0"/>
    <n v="46000"/>
    <n v="460000"/>
    <x v="0"/>
    <x v="0"/>
    <x v="0"/>
    <x v="0"/>
    <n v="36800"/>
    <x v="4"/>
  </r>
  <r>
    <x v="9"/>
    <n v="4181239070"/>
    <x v="0"/>
    <x v="11"/>
    <x v="0"/>
    <x v="0"/>
    <s v="WIN-035"/>
    <x v="0"/>
    <s v="4181239070(4997)"/>
    <x v="1"/>
    <x v="10"/>
    <x v="10"/>
    <x v="0"/>
    <x v="0"/>
    <x v="0"/>
    <x v="0"/>
    <x v="0"/>
    <n v="10"/>
    <x v="0"/>
    <n v="74250"/>
    <n v="742500"/>
    <x v="0"/>
    <x v="0"/>
    <x v="0"/>
    <x v="0"/>
    <n v="59400"/>
    <x v="4"/>
  </r>
  <r>
    <x v="12"/>
    <n v="4181318205"/>
    <x v="0"/>
    <x v="11"/>
    <x v="0"/>
    <x v="0"/>
    <s v="WIN-091"/>
    <x v="0"/>
    <s v="4181318205(5133)"/>
    <x v="1"/>
    <x v="2"/>
    <x v="2"/>
    <x v="0"/>
    <x v="0"/>
    <x v="0"/>
    <x v="0"/>
    <x v="0"/>
    <n v="20"/>
    <x v="0"/>
    <n v="73431"/>
    <n v="1468620"/>
    <x v="0"/>
    <x v="0"/>
    <x v="0"/>
    <x v="0"/>
    <n v="117490"/>
    <x v="4"/>
  </r>
  <r>
    <x v="12"/>
    <n v="4181318205"/>
    <x v="0"/>
    <x v="11"/>
    <x v="0"/>
    <x v="0"/>
    <s v="WIN-091"/>
    <x v="0"/>
    <s v="4181318205(5133)"/>
    <x v="1"/>
    <x v="8"/>
    <x v="8"/>
    <x v="0"/>
    <x v="0"/>
    <x v="0"/>
    <x v="0"/>
    <x v="0"/>
    <n v="10"/>
    <x v="0"/>
    <n v="50182"/>
    <n v="501820"/>
    <x v="0"/>
    <x v="0"/>
    <x v="0"/>
    <x v="0"/>
    <n v="40146"/>
    <x v="4"/>
  </r>
  <r>
    <x v="12"/>
    <n v="4181318205"/>
    <x v="0"/>
    <x v="11"/>
    <x v="0"/>
    <x v="0"/>
    <s v="WIN-091"/>
    <x v="0"/>
    <s v="4181318205(5133)"/>
    <x v="1"/>
    <x v="11"/>
    <x v="11"/>
    <x v="0"/>
    <x v="0"/>
    <x v="0"/>
    <x v="0"/>
    <x v="0"/>
    <n v="15"/>
    <x v="0"/>
    <n v="46000"/>
    <n v="690000"/>
    <x v="0"/>
    <x v="0"/>
    <x v="0"/>
    <x v="0"/>
    <n v="55200"/>
    <x v="4"/>
  </r>
  <r>
    <x v="12"/>
    <n v="4181318205"/>
    <x v="0"/>
    <x v="11"/>
    <x v="0"/>
    <x v="0"/>
    <s v="WIN-091"/>
    <x v="0"/>
    <s v="4181318205(5133)"/>
    <x v="1"/>
    <x v="0"/>
    <x v="0"/>
    <x v="0"/>
    <x v="0"/>
    <x v="0"/>
    <x v="0"/>
    <x v="0"/>
    <n v="6"/>
    <x v="0"/>
    <n v="111058"/>
    <n v="666348"/>
    <x v="0"/>
    <x v="0"/>
    <x v="0"/>
    <x v="0"/>
    <n v="53308"/>
    <x v="4"/>
  </r>
  <r>
    <x v="8"/>
    <n v="4181117451"/>
    <x v="0"/>
    <x v="11"/>
    <x v="0"/>
    <x v="0"/>
    <s v="WIN-052"/>
    <x v="0"/>
    <s v="4181117451(4698)"/>
    <x v="1"/>
    <x v="2"/>
    <x v="2"/>
    <x v="0"/>
    <x v="0"/>
    <x v="0"/>
    <x v="0"/>
    <x v="0"/>
    <n v="9"/>
    <x v="0"/>
    <n v="73431"/>
    <n v="660879"/>
    <x v="0"/>
    <x v="0"/>
    <x v="0"/>
    <x v="0"/>
    <n v="52870"/>
    <x v="4"/>
  </r>
  <r>
    <x v="8"/>
    <n v="4181117451"/>
    <x v="0"/>
    <x v="11"/>
    <x v="0"/>
    <x v="0"/>
    <s v="WIN-052"/>
    <x v="0"/>
    <s v="4181117451(4698)"/>
    <x v="1"/>
    <x v="0"/>
    <x v="0"/>
    <x v="0"/>
    <x v="0"/>
    <x v="0"/>
    <x v="0"/>
    <x v="0"/>
    <n v="9"/>
    <x v="0"/>
    <n v="111058"/>
    <n v="999522"/>
    <x v="0"/>
    <x v="0"/>
    <x v="0"/>
    <x v="0"/>
    <n v="79962"/>
    <x v="4"/>
  </r>
  <r>
    <x v="8"/>
    <n v="4181117451"/>
    <x v="0"/>
    <x v="11"/>
    <x v="0"/>
    <x v="0"/>
    <s v="WIN-052"/>
    <x v="0"/>
    <s v="4181117451(4698)"/>
    <x v="1"/>
    <x v="8"/>
    <x v="8"/>
    <x v="0"/>
    <x v="0"/>
    <x v="0"/>
    <x v="0"/>
    <x v="0"/>
    <n v="3"/>
    <x v="0"/>
    <n v="50182"/>
    <n v="150546"/>
    <x v="0"/>
    <x v="0"/>
    <x v="0"/>
    <x v="0"/>
    <n v="12044"/>
    <x v="4"/>
  </r>
  <r>
    <x v="8"/>
    <n v="4181117451"/>
    <x v="0"/>
    <x v="11"/>
    <x v="0"/>
    <x v="0"/>
    <s v="WIN-052"/>
    <x v="0"/>
    <s v="4181117451(4698)"/>
    <x v="1"/>
    <x v="11"/>
    <x v="11"/>
    <x v="0"/>
    <x v="0"/>
    <x v="0"/>
    <x v="0"/>
    <x v="0"/>
    <n v="6"/>
    <x v="0"/>
    <n v="46000"/>
    <n v="276000"/>
    <x v="0"/>
    <x v="0"/>
    <x v="0"/>
    <x v="0"/>
    <n v="22080"/>
    <x v="4"/>
  </r>
  <r>
    <x v="8"/>
    <n v="4181117451"/>
    <x v="0"/>
    <x v="11"/>
    <x v="0"/>
    <x v="0"/>
    <s v="WIN-052"/>
    <x v="0"/>
    <s v="4181117451(4698)"/>
    <x v="1"/>
    <x v="1"/>
    <x v="1"/>
    <x v="0"/>
    <x v="0"/>
    <x v="0"/>
    <x v="0"/>
    <x v="0"/>
    <n v="3"/>
    <x v="0"/>
    <n v="55595"/>
    <n v="166785"/>
    <x v="0"/>
    <x v="0"/>
    <x v="0"/>
    <x v="0"/>
    <n v="13343"/>
    <x v="4"/>
  </r>
  <r>
    <x v="8"/>
    <n v="4181117451"/>
    <x v="0"/>
    <x v="11"/>
    <x v="0"/>
    <x v="0"/>
    <s v="WIN-052"/>
    <x v="0"/>
    <s v="4181117451(4698)"/>
    <x v="1"/>
    <x v="10"/>
    <x v="10"/>
    <x v="0"/>
    <x v="0"/>
    <x v="0"/>
    <x v="0"/>
    <x v="0"/>
    <n v="3"/>
    <x v="0"/>
    <n v="74250"/>
    <n v="222750"/>
    <x v="0"/>
    <x v="0"/>
    <x v="0"/>
    <x v="0"/>
    <n v="17820"/>
    <x v="4"/>
  </r>
  <r>
    <x v="8"/>
    <n v="4181117378"/>
    <x v="0"/>
    <x v="11"/>
    <x v="0"/>
    <x v="0"/>
    <s v="WIN-052"/>
    <x v="0"/>
    <s v="4181117378(2AK0)"/>
    <x v="1"/>
    <x v="1"/>
    <x v="1"/>
    <x v="0"/>
    <x v="0"/>
    <x v="0"/>
    <x v="0"/>
    <x v="0"/>
    <n v="3"/>
    <x v="0"/>
    <n v="55595"/>
    <n v="166785"/>
    <x v="0"/>
    <x v="0"/>
    <x v="0"/>
    <x v="0"/>
    <n v="13343"/>
    <x v="4"/>
  </r>
  <r>
    <x v="8"/>
    <n v="4181117378"/>
    <x v="0"/>
    <x v="11"/>
    <x v="0"/>
    <x v="0"/>
    <s v="WIN-052"/>
    <x v="0"/>
    <s v="4181117378(2AK0)"/>
    <x v="1"/>
    <x v="2"/>
    <x v="2"/>
    <x v="0"/>
    <x v="0"/>
    <x v="0"/>
    <x v="0"/>
    <x v="0"/>
    <n v="6"/>
    <x v="0"/>
    <n v="73431"/>
    <n v="440586"/>
    <x v="0"/>
    <x v="0"/>
    <x v="0"/>
    <x v="0"/>
    <n v="35247"/>
    <x v="4"/>
  </r>
  <r>
    <x v="8"/>
    <n v="4181117378"/>
    <x v="0"/>
    <x v="11"/>
    <x v="0"/>
    <x v="0"/>
    <s v="WIN-052"/>
    <x v="0"/>
    <s v="4181117378(2AK0)"/>
    <x v="1"/>
    <x v="8"/>
    <x v="8"/>
    <x v="0"/>
    <x v="0"/>
    <x v="0"/>
    <x v="0"/>
    <x v="0"/>
    <n v="3"/>
    <x v="0"/>
    <n v="50182"/>
    <n v="150546"/>
    <x v="0"/>
    <x v="0"/>
    <x v="0"/>
    <x v="0"/>
    <n v="12044"/>
    <x v="4"/>
  </r>
  <r>
    <x v="8"/>
    <n v="4181117378"/>
    <x v="0"/>
    <x v="11"/>
    <x v="0"/>
    <x v="0"/>
    <s v="WIN-052"/>
    <x v="0"/>
    <s v="4181117378(2AK0)"/>
    <x v="1"/>
    <x v="0"/>
    <x v="0"/>
    <x v="0"/>
    <x v="0"/>
    <x v="0"/>
    <x v="0"/>
    <x v="0"/>
    <n v="6"/>
    <x v="0"/>
    <n v="111058"/>
    <n v="666348"/>
    <x v="0"/>
    <x v="0"/>
    <x v="0"/>
    <x v="0"/>
    <n v="53308"/>
    <x v="4"/>
  </r>
  <r>
    <x v="8"/>
    <n v="4181117452"/>
    <x v="0"/>
    <x v="11"/>
    <x v="0"/>
    <x v="0"/>
    <s v="WIN-052"/>
    <x v="0"/>
    <s v="4181117452(4747)"/>
    <x v="1"/>
    <x v="1"/>
    <x v="1"/>
    <x v="0"/>
    <x v="0"/>
    <x v="0"/>
    <x v="0"/>
    <x v="0"/>
    <n v="3"/>
    <x v="0"/>
    <n v="55595"/>
    <n v="166785"/>
    <x v="0"/>
    <x v="0"/>
    <x v="0"/>
    <x v="0"/>
    <n v="13343"/>
    <x v="4"/>
  </r>
  <r>
    <x v="8"/>
    <n v="4181117452"/>
    <x v="0"/>
    <x v="11"/>
    <x v="0"/>
    <x v="0"/>
    <s v="WIN-052"/>
    <x v="0"/>
    <s v="4181117452(4747)"/>
    <x v="1"/>
    <x v="11"/>
    <x v="11"/>
    <x v="0"/>
    <x v="0"/>
    <x v="0"/>
    <x v="0"/>
    <x v="0"/>
    <n v="6"/>
    <x v="0"/>
    <n v="46000"/>
    <n v="276000"/>
    <x v="0"/>
    <x v="0"/>
    <x v="0"/>
    <x v="0"/>
    <n v="22080"/>
    <x v="4"/>
  </r>
  <r>
    <x v="8"/>
    <n v="4181117452"/>
    <x v="0"/>
    <x v="11"/>
    <x v="0"/>
    <x v="0"/>
    <s v="WIN-052"/>
    <x v="0"/>
    <s v="4181117452(4747)"/>
    <x v="1"/>
    <x v="2"/>
    <x v="2"/>
    <x v="0"/>
    <x v="0"/>
    <x v="0"/>
    <x v="0"/>
    <x v="0"/>
    <n v="6"/>
    <x v="0"/>
    <n v="73431"/>
    <n v="440586"/>
    <x v="0"/>
    <x v="0"/>
    <x v="0"/>
    <x v="0"/>
    <n v="35247"/>
    <x v="4"/>
  </r>
  <r>
    <x v="8"/>
    <n v="4181117452"/>
    <x v="0"/>
    <x v="11"/>
    <x v="0"/>
    <x v="0"/>
    <s v="WIN-052"/>
    <x v="0"/>
    <s v="4181117452(4747)"/>
    <x v="1"/>
    <x v="8"/>
    <x v="8"/>
    <x v="0"/>
    <x v="0"/>
    <x v="0"/>
    <x v="0"/>
    <x v="0"/>
    <n v="3"/>
    <x v="0"/>
    <n v="50182"/>
    <n v="150546"/>
    <x v="0"/>
    <x v="0"/>
    <x v="0"/>
    <x v="0"/>
    <n v="12044"/>
    <x v="4"/>
  </r>
  <r>
    <x v="8"/>
    <n v="4181117452"/>
    <x v="0"/>
    <x v="11"/>
    <x v="0"/>
    <x v="0"/>
    <s v="WIN-052"/>
    <x v="0"/>
    <s v="4181117452(4747)"/>
    <x v="1"/>
    <x v="0"/>
    <x v="0"/>
    <x v="0"/>
    <x v="0"/>
    <x v="0"/>
    <x v="0"/>
    <x v="0"/>
    <n v="6"/>
    <x v="0"/>
    <n v="111058"/>
    <n v="666348"/>
    <x v="0"/>
    <x v="0"/>
    <x v="0"/>
    <x v="0"/>
    <n v="53308"/>
    <x v="4"/>
  </r>
  <r>
    <x v="8"/>
    <n v="4181117474"/>
    <x v="0"/>
    <x v="11"/>
    <x v="0"/>
    <x v="0"/>
    <s v="WIN-052"/>
    <x v="0"/>
    <s v="4181117474(4841)"/>
    <x v="1"/>
    <x v="8"/>
    <x v="8"/>
    <x v="0"/>
    <x v="0"/>
    <x v="0"/>
    <x v="0"/>
    <x v="0"/>
    <n v="3"/>
    <x v="0"/>
    <n v="50182"/>
    <n v="150546"/>
    <x v="0"/>
    <x v="0"/>
    <x v="0"/>
    <x v="0"/>
    <n v="12044"/>
    <x v="4"/>
  </r>
  <r>
    <x v="8"/>
    <n v="4181117474"/>
    <x v="0"/>
    <x v="11"/>
    <x v="0"/>
    <x v="0"/>
    <s v="WIN-052"/>
    <x v="0"/>
    <s v="4181117474(4841)"/>
    <x v="1"/>
    <x v="2"/>
    <x v="2"/>
    <x v="0"/>
    <x v="0"/>
    <x v="0"/>
    <x v="0"/>
    <x v="0"/>
    <n v="20"/>
    <x v="0"/>
    <n v="73431"/>
    <n v="1468620"/>
    <x v="0"/>
    <x v="0"/>
    <x v="0"/>
    <x v="0"/>
    <n v="117490"/>
    <x v="4"/>
  </r>
  <r>
    <x v="8"/>
    <n v="4181117474"/>
    <x v="0"/>
    <x v="11"/>
    <x v="0"/>
    <x v="0"/>
    <s v="WIN-052"/>
    <x v="0"/>
    <s v="4181117474(4841)"/>
    <x v="1"/>
    <x v="11"/>
    <x v="11"/>
    <x v="0"/>
    <x v="0"/>
    <x v="0"/>
    <x v="0"/>
    <x v="0"/>
    <n v="6"/>
    <x v="0"/>
    <n v="46000"/>
    <n v="276000"/>
    <x v="0"/>
    <x v="0"/>
    <x v="0"/>
    <x v="0"/>
    <n v="22080"/>
    <x v="4"/>
  </r>
  <r>
    <x v="8"/>
    <n v="4181117474"/>
    <x v="0"/>
    <x v="11"/>
    <x v="0"/>
    <x v="0"/>
    <s v="WIN-052"/>
    <x v="0"/>
    <s v="4181117474(4841)"/>
    <x v="1"/>
    <x v="10"/>
    <x v="10"/>
    <x v="0"/>
    <x v="0"/>
    <x v="0"/>
    <x v="0"/>
    <x v="0"/>
    <n v="3"/>
    <x v="0"/>
    <n v="74250"/>
    <n v="222750"/>
    <x v="0"/>
    <x v="0"/>
    <x v="0"/>
    <x v="0"/>
    <n v="17820"/>
    <x v="4"/>
  </r>
  <r>
    <x v="8"/>
    <n v="4181117453"/>
    <x v="0"/>
    <x v="11"/>
    <x v="0"/>
    <x v="0"/>
    <s v="WIN-052"/>
    <x v="0"/>
    <s v="4181117453(4792)"/>
    <x v="1"/>
    <x v="1"/>
    <x v="1"/>
    <x v="0"/>
    <x v="0"/>
    <x v="0"/>
    <x v="0"/>
    <x v="0"/>
    <n v="3"/>
    <x v="0"/>
    <n v="55595"/>
    <n v="166785"/>
    <x v="0"/>
    <x v="0"/>
    <x v="0"/>
    <x v="0"/>
    <n v="13343"/>
    <x v="4"/>
  </r>
  <r>
    <x v="8"/>
    <n v="4181117453"/>
    <x v="0"/>
    <x v="11"/>
    <x v="0"/>
    <x v="0"/>
    <s v="WIN-052"/>
    <x v="0"/>
    <s v="4181117453(4792)"/>
    <x v="1"/>
    <x v="11"/>
    <x v="11"/>
    <x v="0"/>
    <x v="0"/>
    <x v="0"/>
    <x v="0"/>
    <x v="0"/>
    <n v="6"/>
    <x v="0"/>
    <n v="46000"/>
    <n v="276000"/>
    <x v="0"/>
    <x v="0"/>
    <x v="0"/>
    <x v="0"/>
    <n v="22080"/>
    <x v="4"/>
  </r>
  <r>
    <x v="8"/>
    <n v="4181117453"/>
    <x v="0"/>
    <x v="11"/>
    <x v="0"/>
    <x v="0"/>
    <s v="WIN-052"/>
    <x v="0"/>
    <s v="4181117453(4792)"/>
    <x v="1"/>
    <x v="2"/>
    <x v="2"/>
    <x v="0"/>
    <x v="0"/>
    <x v="0"/>
    <x v="0"/>
    <x v="0"/>
    <n v="3"/>
    <x v="0"/>
    <n v="73431"/>
    <n v="220293"/>
    <x v="0"/>
    <x v="0"/>
    <x v="0"/>
    <x v="0"/>
    <n v="17623"/>
    <x v="4"/>
  </r>
  <r>
    <x v="8"/>
    <n v="4181117453"/>
    <x v="0"/>
    <x v="11"/>
    <x v="0"/>
    <x v="0"/>
    <s v="WIN-052"/>
    <x v="0"/>
    <s v="4181117453(4792)"/>
    <x v="1"/>
    <x v="8"/>
    <x v="8"/>
    <x v="0"/>
    <x v="0"/>
    <x v="0"/>
    <x v="0"/>
    <x v="0"/>
    <n v="3"/>
    <x v="0"/>
    <n v="50182"/>
    <n v="150546"/>
    <x v="0"/>
    <x v="0"/>
    <x v="0"/>
    <x v="0"/>
    <n v="12044"/>
    <x v="4"/>
  </r>
  <r>
    <x v="8"/>
    <n v="4181117447"/>
    <x v="0"/>
    <x v="11"/>
    <x v="0"/>
    <x v="0"/>
    <s v="WIN-052"/>
    <x v="0"/>
    <s v="4181117447(4682)"/>
    <x v="1"/>
    <x v="0"/>
    <x v="0"/>
    <x v="0"/>
    <x v="0"/>
    <x v="0"/>
    <x v="0"/>
    <x v="0"/>
    <n v="6"/>
    <x v="0"/>
    <n v="111058"/>
    <n v="666348"/>
    <x v="0"/>
    <x v="0"/>
    <x v="0"/>
    <x v="0"/>
    <n v="53308"/>
    <x v="4"/>
  </r>
  <r>
    <x v="8"/>
    <n v="4181117447"/>
    <x v="0"/>
    <x v="11"/>
    <x v="0"/>
    <x v="0"/>
    <s v="WIN-052"/>
    <x v="0"/>
    <s v="4181117447(4682)"/>
    <x v="1"/>
    <x v="11"/>
    <x v="11"/>
    <x v="0"/>
    <x v="0"/>
    <x v="0"/>
    <x v="0"/>
    <x v="0"/>
    <n v="6"/>
    <x v="0"/>
    <n v="46000"/>
    <n v="276000"/>
    <x v="0"/>
    <x v="0"/>
    <x v="0"/>
    <x v="0"/>
    <n v="22080"/>
    <x v="4"/>
  </r>
  <r>
    <x v="8"/>
    <n v="4181117447"/>
    <x v="0"/>
    <x v="11"/>
    <x v="0"/>
    <x v="0"/>
    <s v="WIN-052"/>
    <x v="0"/>
    <s v="4181117447(4682)"/>
    <x v="1"/>
    <x v="2"/>
    <x v="2"/>
    <x v="0"/>
    <x v="0"/>
    <x v="0"/>
    <x v="0"/>
    <x v="0"/>
    <n v="6"/>
    <x v="0"/>
    <n v="73431"/>
    <n v="440586"/>
    <x v="0"/>
    <x v="0"/>
    <x v="0"/>
    <x v="0"/>
    <n v="35247"/>
    <x v="4"/>
  </r>
  <r>
    <x v="8"/>
    <n v="4181117475"/>
    <x v="0"/>
    <x v="11"/>
    <x v="0"/>
    <x v="0"/>
    <s v="WIN-052"/>
    <x v="0"/>
    <s v="4181117475(4905)"/>
    <x v="1"/>
    <x v="1"/>
    <x v="1"/>
    <x v="0"/>
    <x v="0"/>
    <x v="0"/>
    <x v="0"/>
    <x v="0"/>
    <n v="3"/>
    <x v="0"/>
    <n v="55595"/>
    <n v="166785"/>
    <x v="0"/>
    <x v="0"/>
    <x v="0"/>
    <x v="0"/>
    <n v="13343"/>
    <x v="4"/>
  </r>
  <r>
    <x v="8"/>
    <n v="4181117475"/>
    <x v="0"/>
    <x v="11"/>
    <x v="0"/>
    <x v="0"/>
    <s v="WIN-052"/>
    <x v="0"/>
    <s v="4181117475(4905)"/>
    <x v="1"/>
    <x v="10"/>
    <x v="10"/>
    <x v="0"/>
    <x v="0"/>
    <x v="0"/>
    <x v="0"/>
    <x v="0"/>
    <n v="3"/>
    <x v="0"/>
    <n v="74250"/>
    <n v="222750"/>
    <x v="0"/>
    <x v="0"/>
    <x v="0"/>
    <x v="0"/>
    <n v="17820"/>
    <x v="4"/>
  </r>
  <r>
    <x v="8"/>
    <n v="4181117475"/>
    <x v="0"/>
    <x v="11"/>
    <x v="0"/>
    <x v="0"/>
    <s v="WIN-052"/>
    <x v="0"/>
    <s v="4181117475(4905)"/>
    <x v="1"/>
    <x v="8"/>
    <x v="8"/>
    <x v="0"/>
    <x v="0"/>
    <x v="0"/>
    <x v="0"/>
    <x v="0"/>
    <n v="3"/>
    <x v="0"/>
    <n v="50182"/>
    <n v="150546"/>
    <x v="0"/>
    <x v="0"/>
    <x v="0"/>
    <x v="0"/>
    <n v="12044"/>
    <x v="4"/>
  </r>
  <r>
    <x v="8"/>
    <n v="4181117475"/>
    <x v="0"/>
    <x v="11"/>
    <x v="0"/>
    <x v="0"/>
    <s v="WIN-052"/>
    <x v="0"/>
    <s v="4181117475(4905)"/>
    <x v="1"/>
    <x v="11"/>
    <x v="11"/>
    <x v="0"/>
    <x v="0"/>
    <x v="0"/>
    <x v="0"/>
    <x v="0"/>
    <n v="6"/>
    <x v="0"/>
    <n v="46000"/>
    <n v="276000"/>
    <x v="0"/>
    <x v="0"/>
    <x v="0"/>
    <x v="0"/>
    <n v="22080"/>
    <x v="4"/>
  </r>
  <r>
    <x v="8"/>
    <n v="4181117475"/>
    <x v="0"/>
    <x v="11"/>
    <x v="0"/>
    <x v="0"/>
    <s v="WIN-052"/>
    <x v="0"/>
    <s v="4181117475(4905)"/>
    <x v="1"/>
    <x v="2"/>
    <x v="2"/>
    <x v="0"/>
    <x v="0"/>
    <x v="0"/>
    <x v="0"/>
    <x v="0"/>
    <n v="3"/>
    <x v="0"/>
    <n v="73431"/>
    <n v="220293"/>
    <x v="0"/>
    <x v="0"/>
    <x v="0"/>
    <x v="0"/>
    <n v="17623"/>
    <x v="4"/>
  </r>
  <r>
    <x v="10"/>
    <n v="4181295878"/>
    <x v="0"/>
    <x v="11"/>
    <x v="0"/>
    <x v="0"/>
    <s v="WIN-096"/>
    <x v="0"/>
    <s v="4181295878(6724)"/>
    <x v="1"/>
    <x v="11"/>
    <x v="11"/>
    <x v="0"/>
    <x v="0"/>
    <x v="0"/>
    <x v="0"/>
    <x v="0"/>
    <n v="10"/>
    <x v="0"/>
    <n v="46000"/>
    <n v="460000"/>
    <x v="0"/>
    <x v="0"/>
    <x v="0"/>
    <x v="0"/>
    <n v="36800"/>
    <x v="4"/>
  </r>
  <r>
    <x v="10"/>
    <n v="4181295878"/>
    <x v="0"/>
    <x v="11"/>
    <x v="0"/>
    <x v="0"/>
    <s v="WIN-096"/>
    <x v="0"/>
    <s v="4181295878(6724)"/>
    <x v="1"/>
    <x v="0"/>
    <x v="0"/>
    <x v="0"/>
    <x v="0"/>
    <x v="0"/>
    <x v="0"/>
    <x v="0"/>
    <n v="20"/>
    <x v="0"/>
    <n v="111058"/>
    <n v="2221160"/>
    <x v="0"/>
    <x v="0"/>
    <x v="0"/>
    <x v="0"/>
    <n v="177693"/>
    <x v="4"/>
  </r>
  <r>
    <x v="10"/>
    <n v="4181295878"/>
    <x v="0"/>
    <x v="11"/>
    <x v="0"/>
    <x v="0"/>
    <s v="WIN-096"/>
    <x v="0"/>
    <s v="4181295878(6724)"/>
    <x v="1"/>
    <x v="1"/>
    <x v="1"/>
    <x v="0"/>
    <x v="0"/>
    <x v="0"/>
    <x v="0"/>
    <x v="0"/>
    <n v="10"/>
    <x v="0"/>
    <n v="55595"/>
    <n v="555950"/>
    <x v="0"/>
    <x v="0"/>
    <x v="0"/>
    <x v="0"/>
    <n v="44476"/>
    <x v="4"/>
  </r>
  <r>
    <x v="10"/>
    <n v="4181295878"/>
    <x v="0"/>
    <x v="11"/>
    <x v="0"/>
    <x v="0"/>
    <s v="WIN-096"/>
    <x v="0"/>
    <s v="4181295878(6724)"/>
    <x v="1"/>
    <x v="2"/>
    <x v="2"/>
    <x v="0"/>
    <x v="0"/>
    <x v="0"/>
    <x v="0"/>
    <x v="0"/>
    <n v="20"/>
    <x v="0"/>
    <n v="73431"/>
    <n v="1468620"/>
    <x v="0"/>
    <x v="0"/>
    <x v="0"/>
    <x v="0"/>
    <n v="117490"/>
    <x v="4"/>
  </r>
  <r>
    <x v="6"/>
    <n v="4180971388"/>
    <x v="0"/>
    <x v="11"/>
    <x v="0"/>
    <x v="0"/>
    <s v="WIN-096"/>
    <x v="0"/>
    <s v="4180971388(6724)"/>
    <x v="1"/>
    <x v="10"/>
    <x v="10"/>
    <x v="0"/>
    <x v="0"/>
    <x v="0"/>
    <x v="0"/>
    <x v="0"/>
    <n v="6"/>
    <x v="0"/>
    <n v="74250"/>
    <n v="445500"/>
    <x v="0"/>
    <x v="0"/>
    <x v="0"/>
    <x v="0"/>
    <n v="35640"/>
    <x v="4"/>
  </r>
  <r>
    <x v="6"/>
    <n v="4180971388"/>
    <x v="0"/>
    <x v="11"/>
    <x v="0"/>
    <x v="0"/>
    <s v="WIN-096"/>
    <x v="0"/>
    <s v="4180971388(6724)"/>
    <x v="1"/>
    <x v="1"/>
    <x v="1"/>
    <x v="0"/>
    <x v="0"/>
    <x v="0"/>
    <x v="0"/>
    <x v="0"/>
    <n v="4"/>
    <x v="0"/>
    <n v="55595"/>
    <n v="222380"/>
    <x v="0"/>
    <x v="0"/>
    <x v="0"/>
    <x v="0"/>
    <n v="17790"/>
    <x v="4"/>
  </r>
  <r>
    <x v="6"/>
    <n v="4180971388"/>
    <x v="0"/>
    <x v="11"/>
    <x v="0"/>
    <x v="0"/>
    <s v="WIN-096"/>
    <x v="0"/>
    <s v="4180971388(6724)"/>
    <x v="1"/>
    <x v="2"/>
    <x v="2"/>
    <x v="0"/>
    <x v="0"/>
    <x v="0"/>
    <x v="0"/>
    <x v="0"/>
    <n v="4"/>
    <x v="0"/>
    <n v="73431"/>
    <n v="293724"/>
    <x v="0"/>
    <x v="0"/>
    <x v="0"/>
    <x v="0"/>
    <n v="23498"/>
    <x v="4"/>
  </r>
  <r>
    <x v="6"/>
    <n v="4180971388"/>
    <x v="0"/>
    <x v="11"/>
    <x v="0"/>
    <x v="0"/>
    <s v="WIN-096"/>
    <x v="0"/>
    <s v="4180971388(6724)"/>
    <x v="1"/>
    <x v="11"/>
    <x v="11"/>
    <x v="0"/>
    <x v="0"/>
    <x v="0"/>
    <x v="0"/>
    <x v="0"/>
    <n v="4"/>
    <x v="0"/>
    <n v="46000"/>
    <n v="184000"/>
    <x v="0"/>
    <x v="0"/>
    <x v="0"/>
    <x v="0"/>
    <n v="14720"/>
    <x v="4"/>
  </r>
  <r>
    <x v="10"/>
    <n v="4181271951"/>
    <x v="0"/>
    <x v="11"/>
    <x v="0"/>
    <x v="0"/>
    <s v="WIN-093"/>
    <x v="0"/>
    <s v="4181271951(1676)"/>
    <x v="1"/>
    <x v="2"/>
    <x v="2"/>
    <x v="0"/>
    <x v="0"/>
    <x v="0"/>
    <x v="0"/>
    <x v="0"/>
    <n v="5"/>
    <x v="0"/>
    <n v="73431"/>
    <n v="367155"/>
    <x v="0"/>
    <x v="0"/>
    <x v="0"/>
    <x v="0"/>
    <n v="29372"/>
    <x v="4"/>
  </r>
  <r>
    <x v="10"/>
    <n v="4181271951"/>
    <x v="0"/>
    <x v="11"/>
    <x v="0"/>
    <x v="0"/>
    <s v="WIN-093"/>
    <x v="0"/>
    <s v="4181271951(1676)"/>
    <x v="1"/>
    <x v="0"/>
    <x v="0"/>
    <x v="0"/>
    <x v="0"/>
    <x v="0"/>
    <x v="0"/>
    <x v="0"/>
    <n v="12"/>
    <x v="0"/>
    <n v="111058"/>
    <n v="1332696"/>
    <x v="0"/>
    <x v="0"/>
    <x v="0"/>
    <x v="0"/>
    <n v="106616"/>
    <x v="4"/>
  </r>
  <r>
    <x v="10"/>
    <n v="4181271951"/>
    <x v="0"/>
    <x v="11"/>
    <x v="0"/>
    <x v="0"/>
    <s v="WIN-093"/>
    <x v="0"/>
    <s v="4181271951(1676)"/>
    <x v="1"/>
    <x v="10"/>
    <x v="10"/>
    <x v="0"/>
    <x v="0"/>
    <x v="0"/>
    <x v="0"/>
    <x v="0"/>
    <n v="3"/>
    <x v="0"/>
    <n v="74250"/>
    <n v="222750"/>
    <x v="0"/>
    <x v="0"/>
    <x v="0"/>
    <x v="0"/>
    <n v="17820"/>
    <x v="4"/>
  </r>
  <r>
    <x v="10"/>
    <n v="4181271951"/>
    <x v="0"/>
    <x v="11"/>
    <x v="0"/>
    <x v="0"/>
    <s v="WIN-093"/>
    <x v="0"/>
    <s v="4181271951(1676)"/>
    <x v="1"/>
    <x v="12"/>
    <x v="12"/>
    <x v="0"/>
    <x v="0"/>
    <x v="0"/>
    <x v="0"/>
    <x v="0"/>
    <n v="2"/>
    <x v="0"/>
    <n v="49500"/>
    <n v="99000"/>
    <x v="0"/>
    <x v="0"/>
    <x v="0"/>
    <x v="0"/>
    <n v="7920"/>
    <x v="4"/>
  </r>
  <r>
    <x v="10"/>
    <n v="4181271951"/>
    <x v="0"/>
    <x v="11"/>
    <x v="0"/>
    <x v="0"/>
    <s v="WIN-093"/>
    <x v="0"/>
    <s v="4181271951(1676)"/>
    <x v="1"/>
    <x v="7"/>
    <x v="7"/>
    <x v="0"/>
    <x v="0"/>
    <x v="0"/>
    <x v="0"/>
    <x v="0"/>
    <n v="5"/>
    <x v="0"/>
    <n v="111606"/>
    <n v="558030"/>
    <x v="0"/>
    <x v="0"/>
    <x v="0"/>
    <x v="0"/>
    <n v="44642"/>
    <x v="4"/>
  </r>
  <r>
    <x v="4"/>
    <n v="4180886310"/>
    <x v="0"/>
    <x v="11"/>
    <x v="0"/>
    <x v="0"/>
    <s v="WIN-044"/>
    <x v="0"/>
    <s v="4180886310(6977)"/>
    <x v="1"/>
    <x v="1"/>
    <x v="1"/>
    <x v="0"/>
    <x v="0"/>
    <x v="0"/>
    <x v="0"/>
    <x v="0"/>
    <n v="6"/>
    <x v="0"/>
    <n v="55595"/>
    <n v="333570"/>
    <x v="0"/>
    <x v="0"/>
    <x v="0"/>
    <x v="0"/>
    <n v="26686"/>
    <x v="4"/>
  </r>
  <r>
    <x v="4"/>
    <n v="4180886310"/>
    <x v="0"/>
    <x v="11"/>
    <x v="0"/>
    <x v="0"/>
    <s v="WIN-044"/>
    <x v="0"/>
    <s v="4180886310(6977)"/>
    <x v="1"/>
    <x v="8"/>
    <x v="8"/>
    <x v="0"/>
    <x v="0"/>
    <x v="0"/>
    <x v="0"/>
    <x v="0"/>
    <n v="10"/>
    <x v="0"/>
    <n v="50182"/>
    <n v="501820"/>
    <x v="0"/>
    <x v="0"/>
    <x v="0"/>
    <x v="0"/>
    <n v="40146"/>
    <x v="4"/>
  </r>
  <r>
    <x v="4"/>
    <n v="4180886310"/>
    <x v="0"/>
    <x v="11"/>
    <x v="0"/>
    <x v="0"/>
    <s v="WIN-044"/>
    <x v="0"/>
    <s v="4180886310(6977)"/>
    <x v="1"/>
    <x v="2"/>
    <x v="2"/>
    <x v="0"/>
    <x v="0"/>
    <x v="0"/>
    <x v="0"/>
    <x v="0"/>
    <n v="14"/>
    <x v="0"/>
    <n v="73431"/>
    <n v="1028034"/>
    <x v="0"/>
    <x v="0"/>
    <x v="0"/>
    <x v="0"/>
    <n v="82243"/>
    <x v="4"/>
  </r>
  <r>
    <x v="4"/>
    <n v="4180886310"/>
    <x v="0"/>
    <x v="11"/>
    <x v="0"/>
    <x v="0"/>
    <s v="WIN-044"/>
    <x v="0"/>
    <s v="4180886310(6977)"/>
    <x v="1"/>
    <x v="11"/>
    <x v="11"/>
    <x v="0"/>
    <x v="0"/>
    <x v="0"/>
    <x v="0"/>
    <x v="0"/>
    <n v="6"/>
    <x v="0"/>
    <n v="46000"/>
    <n v="276000"/>
    <x v="0"/>
    <x v="0"/>
    <x v="0"/>
    <x v="0"/>
    <n v="22080"/>
    <x v="4"/>
  </r>
  <r>
    <x v="4"/>
    <n v="4180886310"/>
    <x v="0"/>
    <x v="11"/>
    <x v="0"/>
    <x v="0"/>
    <s v="WIN-044"/>
    <x v="0"/>
    <s v="4180886310(6977)"/>
    <x v="1"/>
    <x v="0"/>
    <x v="0"/>
    <x v="0"/>
    <x v="0"/>
    <x v="0"/>
    <x v="0"/>
    <x v="0"/>
    <n v="6"/>
    <x v="0"/>
    <n v="111058"/>
    <n v="666348"/>
    <x v="0"/>
    <x v="0"/>
    <x v="0"/>
    <x v="0"/>
    <n v="53308"/>
    <x v="4"/>
  </r>
  <r>
    <x v="4"/>
    <n v="4180884387"/>
    <x v="0"/>
    <x v="11"/>
    <x v="0"/>
    <x v="0"/>
    <s v="WIN-044"/>
    <x v="0"/>
    <s v="4180884387(2AHO)"/>
    <x v="1"/>
    <x v="0"/>
    <x v="0"/>
    <x v="0"/>
    <x v="0"/>
    <x v="0"/>
    <x v="0"/>
    <x v="0"/>
    <n v="9"/>
    <x v="0"/>
    <n v="111058"/>
    <n v="999522"/>
    <x v="0"/>
    <x v="0"/>
    <x v="0"/>
    <x v="0"/>
    <n v="79962"/>
    <x v="4"/>
  </r>
  <r>
    <x v="4"/>
    <n v="4180884387"/>
    <x v="0"/>
    <x v="11"/>
    <x v="0"/>
    <x v="0"/>
    <s v="WIN-044"/>
    <x v="0"/>
    <s v="4180884387(2AHO)"/>
    <x v="1"/>
    <x v="11"/>
    <x v="11"/>
    <x v="0"/>
    <x v="0"/>
    <x v="0"/>
    <x v="0"/>
    <x v="0"/>
    <n v="8"/>
    <x v="0"/>
    <n v="46000"/>
    <n v="368000"/>
    <x v="0"/>
    <x v="0"/>
    <x v="0"/>
    <x v="0"/>
    <n v="29440"/>
    <x v="4"/>
  </r>
  <r>
    <x v="4"/>
    <n v="4180884387"/>
    <x v="0"/>
    <x v="11"/>
    <x v="0"/>
    <x v="0"/>
    <s v="WIN-044"/>
    <x v="0"/>
    <s v="4180884387(2AHO)"/>
    <x v="1"/>
    <x v="2"/>
    <x v="2"/>
    <x v="0"/>
    <x v="0"/>
    <x v="0"/>
    <x v="0"/>
    <x v="0"/>
    <n v="9"/>
    <x v="0"/>
    <n v="73431"/>
    <n v="660879"/>
    <x v="0"/>
    <x v="0"/>
    <x v="0"/>
    <x v="0"/>
    <n v="52870"/>
    <x v="4"/>
  </r>
  <r>
    <x v="4"/>
    <n v="4180884387"/>
    <x v="0"/>
    <x v="11"/>
    <x v="0"/>
    <x v="0"/>
    <s v="WIN-044"/>
    <x v="0"/>
    <s v="4180884387(2AHO)"/>
    <x v="1"/>
    <x v="8"/>
    <x v="8"/>
    <x v="0"/>
    <x v="0"/>
    <x v="0"/>
    <x v="0"/>
    <x v="0"/>
    <n v="3"/>
    <x v="0"/>
    <n v="50182"/>
    <n v="150546"/>
    <x v="0"/>
    <x v="0"/>
    <x v="0"/>
    <x v="0"/>
    <n v="12044"/>
    <x v="4"/>
  </r>
  <r>
    <x v="4"/>
    <n v="4180884956"/>
    <x v="0"/>
    <x v="11"/>
    <x v="0"/>
    <x v="0"/>
    <s v="WIN-056"/>
    <x v="0"/>
    <s v="4180884956(4724)"/>
    <x v="1"/>
    <x v="2"/>
    <x v="2"/>
    <x v="0"/>
    <x v="0"/>
    <x v="0"/>
    <x v="0"/>
    <x v="0"/>
    <n v="10"/>
    <x v="0"/>
    <n v="73431"/>
    <n v="734310"/>
    <x v="0"/>
    <x v="0"/>
    <x v="0"/>
    <x v="0"/>
    <n v="58745"/>
    <x v="4"/>
  </r>
  <r>
    <x v="4"/>
    <n v="4180884956"/>
    <x v="0"/>
    <x v="11"/>
    <x v="0"/>
    <x v="0"/>
    <s v="WIN-056"/>
    <x v="0"/>
    <s v="4180884956(4724)"/>
    <x v="1"/>
    <x v="8"/>
    <x v="8"/>
    <x v="0"/>
    <x v="0"/>
    <x v="0"/>
    <x v="0"/>
    <x v="0"/>
    <n v="8"/>
    <x v="0"/>
    <n v="50182"/>
    <n v="401456"/>
    <x v="0"/>
    <x v="0"/>
    <x v="0"/>
    <x v="0"/>
    <n v="32116"/>
    <x v="4"/>
  </r>
  <r>
    <x v="4"/>
    <n v="4180884956"/>
    <x v="0"/>
    <x v="11"/>
    <x v="0"/>
    <x v="0"/>
    <s v="WIN-056"/>
    <x v="0"/>
    <s v="4180884956(4724)"/>
    <x v="1"/>
    <x v="0"/>
    <x v="0"/>
    <x v="0"/>
    <x v="0"/>
    <x v="0"/>
    <x v="0"/>
    <x v="0"/>
    <n v="6"/>
    <x v="0"/>
    <n v="111058"/>
    <n v="666348"/>
    <x v="0"/>
    <x v="0"/>
    <x v="0"/>
    <x v="0"/>
    <n v="53308"/>
    <x v="4"/>
  </r>
  <r>
    <x v="4"/>
    <n v="4180884956"/>
    <x v="0"/>
    <x v="11"/>
    <x v="0"/>
    <x v="0"/>
    <s v="WIN-056"/>
    <x v="0"/>
    <s v="4180884956(4724)"/>
    <x v="1"/>
    <x v="11"/>
    <x v="11"/>
    <x v="0"/>
    <x v="0"/>
    <x v="0"/>
    <x v="0"/>
    <x v="0"/>
    <n v="6"/>
    <x v="0"/>
    <n v="46000"/>
    <n v="276000"/>
    <x v="0"/>
    <x v="0"/>
    <x v="0"/>
    <x v="0"/>
    <n v="22080"/>
    <x v="4"/>
  </r>
  <r>
    <x v="4"/>
    <n v="4180884956"/>
    <x v="0"/>
    <x v="11"/>
    <x v="0"/>
    <x v="0"/>
    <s v="WIN-056"/>
    <x v="0"/>
    <s v="4180884956(4724)"/>
    <x v="1"/>
    <x v="1"/>
    <x v="1"/>
    <x v="0"/>
    <x v="0"/>
    <x v="0"/>
    <x v="0"/>
    <x v="0"/>
    <n v="6"/>
    <x v="0"/>
    <n v="55595"/>
    <n v="333570"/>
    <x v="0"/>
    <x v="0"/>
    <x v="0"/>
    <x v="0"/>
    <n v="26686"/>
    <x v="4"/>
  </r>
  <r>
    <x v="12"/>
    <s v="ĐT12/12WIN2BDR"/>
    <x v="0"/>
    <x v="11"/>
    <x v="0"/>
    <x v="0"/>
    <s v="WIN-056"/>
    <x v="0"/>
    <s v="ĐT12/12WIN2BDR"/>
    <x v="1"/>
    <x v="2"/>
    <x v="2"/>
    <x v="0"/>
    <x v="0"/>
    <x v="0"/>
    <x v="0"/>
    <x v="0"/>
    <n v="10"/>
    <x v="0"/>
    <n v="73431"/>
    <n v="734310"/>
    <x v="0"/>
    <x v="0"/>
    <x v="0"/>
    <x v="0"/>
    <n v="58745"/>
    <x v="4"/>
  </r>
  <r>
    <x v="12"/>
    <s v="ĐT12/12WIN2BDR"/>
    <x v="0"/>
    <x v="11"/>
    <x v="0"/>
    <x v="0"/>
    <s v="WIN-056"/>
    <x v="0"/>
    <s v="ĐT12/12WIN2BDR"/>
    <x v="1"/>
    <x v="10"/>
    <x v="10"/>
    <x v="0"/>
    <x v="0"/>
    <x v="0"/>
    <x v="0"/>
    <x v="0"/>
    <n v="10"/>
    <x v="0"/>
    <n v="74250"/>
    <n v="742500"/>
    <x v="0"/>
    <x v="0"/>
    <x v="0"/>
    <x v="0"/>
    <n v="59400"/>
    <x v="4"/>
  </r>
  <r>
    <x v="12"/>
    <s v="ĐT12/12WIN2BDR"/>
    <x v="0"/>
    <x v="11"/>
    <x v="0"/>
    <x v="0"/>
    <s v="WIN-056"/>
    <x v="0"/>
    <s v="ĐT12/12WIN2BDR"/>
    <x v="1"/>
    <x v="8"/>
    <x v="8"/>
    <x v="0"/>
    <x v="0"/>
    <x v="0"/>
    <x v="0"/>
    <x v="0"/>
    <n v="5"/>
    <x v="0"/>
    <n v="50182"/>
    <n v="250910"/>
    <x v="0"/>
    <x v="0"/>
    <x v="0"/>
    <x v="0"/>
    <n v="20073"/>
    <x v="4"/>
  </r>
  <r>
    <x v="12"/>
    <s v="ĐT12/12WIN2BDR"/>
    <x v="0"/>
    <x v="11"/>
    <x v="0"/>
    <x v="0"/>
    <s v="WIN-056"/>
    <x v="0"/>
    <s v="ĐT12/12WIN2BDR"/>
    <x v="1"/>
    <x v="1"/>
    <x v="1"/>
    <x v="0"/>
    <x v="0"/>
    <x v="0"/>
    <x v="0"/>
    <x v="0"/>
    <n v="5"/>
    <x v="0"/>
    <n v="55595"/>
    <n v="277975"/>
    <x v="0"/>
    <x v="0"/>
    <x v="0"/>
    <x v="0"/>
    <n v="22238"/>
    <x v="4"/>
  </r>
  <r>
    <x v="12"/>
    <s v="ĐT12/12WIN2BDR"/>
    <x v="0"/>
    <x v="11"/>
    <x v="0"/>
    <x v="0"/>
    <s v="WIN-056"/>
    <x v="0"/>
    <s v="ĐT12/12WIN2BDR"/>
    <x v="1"/>
    <x v="9"/>
    <x v="9"/>
    <x v="0"/>
    <x v="0"/>
    <x v="0"/>
    <x v="0"/>
    <x v="0"/>
    <n v="10"/>
    <x v="0"/>
    <n v="70950"/>
    <n v="709500"/>
    <x v="0"/>
    <x v="0"/>
    <x v="0"/>
    <x v="0"/>
    <n v="56760"/>
    <x v="4"/>
  </r>
  <r>
    <x v="8"/>
    <n v="4181117387"/>
    <x v="0"/>
    <x v="11"/>
    <x v="0"/>
    <x v="0"/>
    <s v="WIN-065"/>
    <x v="0"/>
    <s v="4181117387(2AX3)"/>
    <x v="1"/>
    <x v="0"/>
    <x v="0"/>
    <x v="0"/>
    <x v="0"/>
    <x v="0"/>
    <x v="0"/>
    <x v="0"/>
    <n v="9"/>
    <x v="0"/>
    <n v="111058"/>
    <n v="999522"/>
    <x v="0"/>
    <x v="0"/>
    <x v="0"/>
    <x v="0"/>
    <n v="79962"/>
    <x v="4"/>
  </r>
  <r>
    <x v="8"/>
    <n v="4181117387"/>
    <x v="0"/>
    <x v="11"/>
    <x v="0"/>
    <x v="0"/>
    <s v="WIN-065"/>
    <x v="0"/>
    <s v="4181117387(2AX3)"/>
    <x v="1"/>
    <x v="8"/>
    <x v="8"/>
    <x v="0"/>
    <x v="0"/>
    <x v="0"/>
    <x v="0"/>
    <x v="0"/>
    <n v="3"/>
    <x v="0"/>
    <n v="50182"/>
    <n v="150546"/>
    <x v="0"/>
    <x v="0"/>
    <x v="0"/>
    <x v="0"/>
    <n v="12044"/>
    <x v="4"/>
  </r>
  <r>
    <x v="8"/>
    <n v="4181117387"/>
    <x v="0"/>
    <x v="11"/>
    <x v="0"/>
    <x v="0"/>
    <s v="WIN-065"/>
    <x v="0"/>
    <s v="4181117387(2AX3)"/>
    <x v="1"/>
    <x v="1"/>
    <x v="1"/>
    <x v="0"/>
    <x v="0"/>
    <x v="0"/>
    <x v="0"/>
    <x v="0"/>
    <n v="3"/>
    <x v="0"/>
    <n v="55595"/>
    <n v="166785"/>
    <x v="0"/>
    <x v="0"/>
    <x v="0"/>
    <x v="0"/>
    <n v="13343"/>
    <x v="4"/>
  </r>
  <r>
    <x v="8"/>
    <n v="4181117387"/>
    <x v="0"/>
    <x v="11"/>
    <x v="0"/>
    <x v="0"/>
    <s v="WIN-065"/>
    <x v="0"/>
    <s v="4181117387(2AX3)"/>
    <x v="1"/>
    <x v="2"/>
    <x v="2"/>
    <x v="0"/>
    <x v="0"/>
    <x v="0"/>
    <x v="0"/>
    <x v="0"/>
    <n v="9"/>
    <x v="0"/>
    <n v="73431"/>
    <n v="660879"/>
    <x v="0"/>
    <x v="0"/>
    <x v="0"/>
    <x v="0"/>
    <n v="52870"/>
    <x v="4"/>
  </r>
  <r>
    <x v="8"/>
    <n v="4181117387"/>
    <x v="0"/>
    <x v="11"/>
    <x v="0"/>
    <x v="0"/>
    <s v="WIN-065"/>
    <x v="0"/>
    <s v="4181117387(2AX3)"/>
    <x v="1"/>
    <x v="10"/>
    <x v="10"/>
    <x v="0"/>
    <x v="0"/>
    <x v="0"/>
    <x v="0"/>
    <x v="0"/>
    <n v="3"/>
    <x v="0"/>
    <n v="74250"/>
    <n v="222750"/>
    <x v="0"/>
    <x v="0"/>
    <x v="0"/>
    <x v="0"/>
    <n v="17820"/>
    <x v="4"/>
  </r>
  <r>
    <x v="8"/>
    <n v="4181117387"/>
    <x v="0"/>
    <x v="11"/>
    <x v="0"/>
    <x v="0"/>
    <s v="WIN-065"/>
    <x v="0"/>
    <s v="4181117387(2AX3)"/>
    <x v="1"/>
    <x v="11"/>
    <x v="11"/>
    <x v="0"/>
    <x v="0"/>
    <x v="0"/>
    <x v="0"/>
    <x v="0"/>
    <n v="6"/>
    <x v="0"/>
    <n v="46000"/>
    <n v="276000"/>
    <x v="0"/>
    <x v="0"/>
    <x v="0"/>
    <x v="0"/>
    <n v="22080"/>
    <x v="4"/>
  </r>
  <r>
    <x v="8"/>
    <n v="4181117371"/>
    <x v="0"/>
    <x v="11"/>
    <x v="0"/>
    <x v="0"/>
    <s v="WIN-065"/>
    <x v="0"/>
    <s v="4181117371(2AGA)"/>
    <x v="1"/>
    <x v="1"/>
    <x v="1"/>
    <x v="0"/>
    <x v="0"/>
    <x v="0"/>
    <x v="0"/>
    <x v="0"/>
    <n v="3"/>
    <x v="0"/>
    <n v="55595"/>
    <n v="166785"/>
    <x v="0"/>
    <x v="0"/>
    <x v="0"/>
    <x v="0"/>
    <n v="13343"/>
    <x v="4"/>
  </r>
  <r>
    <x v="8"/>
    <n v="4181117371"/>
    <x v="0"/>
    <x v="11"/>
    <x v="0"/>
    <x v="0"/>
    <s v="WIN-065"/>
    <x v="0"/>
    <s v="4181117371(2AGA)"/>
    <x v="1"/>
    <x v="8"/>
    <x v="8"/>
    <x v="0"/>
    <x v="0"/>
    <x v="0"/>
    <x v="0"/>
    <x v="0"/>
    <n v="3"/>
    <x v="0"/>
    <n v="50182"/>
    <n v="150546"/>
    <x v="0"/>
    <x v="0"/>
    <x v="0"/>
    <x v="0"/>
    <n v="12044"/>
    <x v="4"/>
  </r>
  <r>
    <x v="8"/>
    <n v="4181117371"/>
    <x v="0"/>
    <x v="11"/>
    <x v="0"/>
    <x v="0"/>
    <s v="WIN-065"/>
    <x v="0"/>
    <s v="4181117371(2AGA)"/>
    <x v="1"/>
    <x v="11"/>
    <x v="11"/>
    <x v="0"/>
    <x v="0"/>
    <x v="0"/>
    <x v="0"/>
    <x v="0"/>
    <n v="3"/>
    <x v="0"/>
    <n v="46000"/>
    <n v="138000"/>
    <x v="0"/>
    <x v="0"/>
    <x v="0"/>
    <x v="0"/>
    <n v="11040"/>
    <x v="4"/>
  </r>
  <r>
    <x v="8"/>
    <n v="4181117371"/>
    <x v="0"/>
    <x v="11"/>
    <x v="0"/>
    <x v="0"/>
    <s v="WIN-065"/>
    <x v="0"/>
    <s v="4181117371(2AGA)"/>
    <x v="1"/>
    <x v="0"/>
    <x v="0"/>
    <x v="0"/>
    <x v="0"/>
    <x v="0"/>
    <x v="0"/>
    <x v="0"/>
    <n v="6"/>
    <x v="0"/>
    <n v="111058"/>
    <n v="666348"/>
    <x v="0"/>
    <x v="0"/>
    <x v="0"/>
    <x v="0"/>
    <n v="53308"/>
    <x v="4"/>
  </r>
  <r>
    <x v="8"/>
    <n v="4181117371"/>
    <x v="0"/>
    <x v="11"/>
    <x v="0"/>
    <x v="0"/>
    <s v="WIN-065"/>
    <x v="0"/>
    <s v="4181117371(2AGA)"/>
    <x v="1"/>
    <x v="10"/>
    <x v="10"/>
    <x v="0"/>
    <x v="0"/>
    <x v="0"/>
    <x v="0"/>
    <x v="0"/>
    <n v="3"/>
    <x v="0"/>
    <n v="74250"/>
    <n v="222750"/>
    <x v="0"/>
    <x v="0"/>
    <x v="0"/>
    <x v="0"/>
    <n v="17820"/>
    <x v="4"/>
  </r>
  <r>
    <x v="8"/>
    <n v="4181117371"/>
    <x v="0"/>
    <x v="11"/>
    <x v="0"/>
    <x v="0"/>
    <s v="WIN-065"/>
    <x v="0"/>
    <s v="4181117371(2AGA)"/>
    <x v="1"/>
    <x v="2"/>
    <x v="2"/>
    <x v="0"/>
    <x v="0"/>
    <x v="0"/>
    <x v="0"/>
    <x v="0"/>
    <n v="6"/>
    <x v="0"/>
    <n v="73431"/>
    <n v="440586"/>
    <x v="0"/>
    <x v="0"/>
    <x v="0"/>
    <x v="0"/>
    <n v="35247"/>
    <x v="4"/>
  </r>
  <r>
    <x v="4"/>
    <n v="4180885293"/>
    <x v="0"/>
    <x v="11"/>
    <x v="0"/>
    <x v="0"/>
    <s v="WIN-025"/>
    <x v="0"/>
    <s v="4180885293(5787)"/>
    <x v="1"/>
    <x v="1"/>
    <x v="1"/>
    <x v="0"/>
    <x v="0"/>
    <x v="0"/>
    <x v="0"/>
    <x v="0"/>
    <n v="6"/>
    <x v="0"/>
    <n v="55595"/>
    <n v="333570"/>
    <x v="0"/>
    <x v="0"/>
    <x v="0"/>
    <x v="0"/>
    <n v="26686"/>
    <x v="4"/>
  </r>
  <r>
    <x v="4"/>
    <n v="4180885293"/>
    <x v="0"/>
    <x v="11"/>
    <x v="0"/>
    <x v="0"/>
    <s v="WIN-025"/>
    <x v="0"/>
    <s v="4180885293(5787)"/>
    <x v="1"/>
    <x v="8"/>
    <x v="8"/>
    <x v="0"/>
    <x v="0"/>
    <x v="0"/>
    <x v="0"/>
    <x v="0"/>
    <n v="18"/>
    <x v="0"/>
    <n v="50182"/>
    <n v="903276"/>
    <x v="0"/>
    <x v="0"/>
    <x v="0"/>
    <x v="0"/>
    <n v="72262"/>
    <x v="4"/>
  </r>
  <r>
    <x v="4"/>
    <n v="4180885293"/>
    <x v="0"/>
    <x v="11"/>
    <x v="0"/>
    <x v="0"/>
    <s v="WIN-025"/>
    <x v="0"/>
    <s v="4180885293(5787)"/>
    <x v="1"/>
    <x v="2"/>
    <x v="2"/>
    <x v="0"/>
    <x v="0"/>
    <x v="0"/>
    <x v="0"/>
    <x v="0"/>
    <n v="32"/>
    <x v="0"/>
    <n v="73431"/>
    <n v="2349792"/>
    <x v="0"/>
    <x v="0"/>
    <x v="0"/>
    <x v="0"/>
    <n v="187983"/>
    <x v="4"/>
  </r>
  <r>
    <x v="4"/>
    <n v="4180885293"/>
    <x v="0"/>
    <x v="11"/>
    <x v="0"/>
    <x v="0"/>
    <s v="WIN-025"/>
    <x v="0"/>
    <s v="4180885293(5787)"/>
    <x v="1"/>
    <x v="11"/>
    <x v="11"/>
    <x v="0"/>
    <x v="0"/>
    <x v="0"/>
    <x v="0"/>
    <x v="0"/>
    <n v="6"/>
    <x v="0"/>
    <n v="46000"/>
    <n v="276000"/>
    <x v="0"/>
    <x v="0"/>
    <x v="0"/>
    <x v="0"/>
    <n v="22080"/>
    <x v="4"/>
  </r>
  <r>
    <x v="4"/>
    <n v="4180885293"/>
    <x v="0"/>
    <x v="11"/>
    <x v="0"/>
    <x v="0"/>
    <s v="WIN-025"/>
    <x v="0"/>
    <s v="4180885293(5787)"/>
    <x v="1"/>
    <x v="0"/>
    <x v="0"/>
    <x v="0"/>
    <x v="0"/>
    <x v="0"/>
    <x v="0"/>
    <x v="0"/>
    <n v="5"/>
    <x v="0"/>
    <n v="111058"/>
    <n v="555290"/>
    <x v="0"/>
    <x v="0"/>
    <x v="0"/>
    <x v="0"/>
    <n v="44423"/>
    <x v="4"/>
  </r>
  <r>
    <x v="4"/>
    <n v="4180885688"/>
    <x v="0"/>
    <x v="11"/>
    <x v="0"/>
    <x v="0"/>
    <s v="WIN-025"/>
    <x v="0"/>
    <s v="4180885688(6071)"/>
    <x v="1"/>
    <x v="1"/>
    <x v="1"/>
    <x v="0"/>
    <x v="0"/>
    <x v="0"/>
    <x v="0"/>
    <x v="0"/>
    <n v="6"/>
    <x v="0"/>
    <n v="55595"/>
    <n v="333570"/>
    <x v="0"/>
    <x v="0"/>
    <x v="0"/>
    <x v="0"/>
    <n v="26686"/>
    <x v="4"/>
  </r>
  <r>
    <x v="4"/>
    <n v="4180885688"/>
    <x v="0"/>
    <x v="11"/>
    <x v="0"/>
    <x v="0"/>
    <s v="WIN-025"/>
    <x v="0"/>
    <s v="4180885688(6071)"/>
    <x v="1"/>
    <x v="8"/>
    <x v="8"/>
    <x v="0"/>
    <x v="0"/>
    <x v="0"/>
    <x v="0"/>
    <x v="0"/>
    <n v="8"/>
    <x v="0"/>
    <n v="50182"/>
    <n v="401456"/>
    <x v="0"/>
    <x v="0"/>
    <x v="0"/>
    <x v="0"/>
    <n v="32116"/>
    <x v="4"/>
  </r>
  <r>
    <x v="4"/>
    <n v="4180885688"/>
    <x v="0"/>
    <x v="11"/>
    <x v="0"/>
    <x v="0"/>
    <s v="WIN-025"/>
    <x v="0"/>
    <s v="4180885688(6071)"/>
    <x v="1"/>
    <x v="2"/>
    <x v="2"/>
    <x v="0"/>
    <x v="0"/>
    <x v="0"/>
    <x v="0"/>
    <x v="0"/>
    <n v="10"/>
    <x v="0"/>
    <n v="73431"/>
    <n v="734310"/>
    <x v="0"/>
    <x v="0"/>
    <x v="0"/>
    <x v="0"/>
    <n v="58745"/>
    <x v="4"/>
  </r>
  <r>
    <x v="4"/>
    <n v="4180885688"/>
    <x v="0"/>
    <x v="11"/>
    <x v="0"/>
    <x v="0"/>
    <s v="WIN-025"/>
    <x v="0"/>
    <s v="4180885688(6071)"/>
    <x v="1"/>
    <x v="11"/>
    <x v="11"/>
    <x v="0"/>
    <x v="0"/>
    <x v="0"/>
    <x v="0"/>
    <x v="0"/>
    <n v="6"/>
    <x v="0"/>
    <n v="46000"/>
    <n v="276000"/>
    <x v="0"/>
    <x v="0"/>
    <x v="0"/>
    <x v="0"/>
    <n v="22080"/>
    <x v="4"/>
  </r>
  <r>
    <x v="4"/>
    <n v="4180885688"/>
    <x v="0"/>
    <x v="11"/>
    <x v="0"/>
    <x v="0"/>
    <s v="WIN-025"/>
    <x v="0"/>
    <s v="4180885688(6071)"/>
    <x v="1"/>
    <x v="0"/>
    <x v="0"/>
    <x v="0"/>
    <x v="0"/>
    <x v="0"/>
    <x v="0"/>
    <x v="0"/>
    <n v="6"/>
    <x v="0"/>
    <n v="111058"/>
    <n v="666348"/>
    <x v="0"/>
    <x v="0"/>
    <x v="0"/>
    <x v="0"/>
    <n v="53308"/>
    <x v="4"/>
  </r>
  <r>
    <x v="4"/>
    <n v="4180885687"/>
    <x v="0"/>
    <x v="11"/>
    <x v="0"/>
    <x v="0"/>
    <s v="WIN-025"/>
    <x v="0"/>
    <s v="4180885687(6064)"/>
    <x v="1"/>
    <x v="1"/>
    <x v="1"/>
    <x v="0"/>
    <x v="0"/>
    <x v="0"/>
    <x v="0"/>
    <x v="0"/>
    <n v="4"/>
    <x v="0"/>
    <n v="55595"/>
    <n v="222380"/>
    <x v="0"/>
    <x v="0"/>
    <x v="0"/>
    <x v="0"/>
    <n v="17790"/>
    <x v="4"/>
  </r>
  <r>
    <x v="4"/>
    <n v="4180885687"/>
    <x v="0"/>
    <x v="11"/>
    <x v="0"/>
    <x v="0"/>
    <s v="WIN-025"/>
    <x v="0"/>
    <s v="4180885687(6064)"/>
    <x v="1"/>
    <x v="8"/>
    <x v="8"/>
    <x v="0"/>
    <x v="0"/>
    <x v="0"/>
    <x v="0"/>
    <x v="0"/>
    <n v="8"/>
    <x v="0"/>
    <n v="50182"/>
    <n v="401456"/>
    <x v="0"/>
    <x v="0"/>
    <x v="0"/>
    <x v="0"/>
    <n v="32116"/>
    <x v="4"/>
  </r>
  <r>
    <x v="4"/>
    <n v="4180885687"/>
    <x v="0"/>
    <x v="11"/>
    <x v="0"/>
    <x v="0"/>
    <s v="WIN-025"/>
    <x v="0"/>
    <s v="4180885687(6064)"/>
    <x v="1"/>
    <x v="2"/>
    <x v="2"/>
    <x v="0"/>
    <x v="0"/>
    <x v="0"/>
    <x v="0"/>
    <x v="0"/>
    <n v="10"/>
    <x v="0"/>
    <n v="73431"/>
    <n v="734310"/>
    <x v="0"/>
    <x v="0"/>
    <x v="0"/>
    <x v="0"/>
    <n v="58745"/>
    <x v="4"/>
  </r>
  <r>
    <x v="4"/>
    <n v="4180885687"/>
    <x v="0"/>
    <x v="11"/>
    <x v="0"/>
    <x v="0"/>
    <s v="WIN-025"/>
    <x v="0"/>
    <s v="4180885687(6064)"/>
    <x v="1"/>
    <x v="11"/>
    <x v="11"/>
    <x v="0"/>
    <x v="0"/>
    <x v="0"/>
    <x v="0"/>
    <x v="0"/>
    <n v="4"/>
    <x v="0"/>
    <n v="46000"/>
    <n v="184000"/>
    <x v="0"/>
    <x v="0"/>
    <x v="0"/>
    <x v="0"/>
    <n v="14720"/>
    <x v="4"/>
  </r>
  <r>
    <x v="4"/>
    <n v="4180885687"/>
    <x v="0"/>
    <x v="11"/>
    <x v="0"/>
    <x v="0"/>
    <s v="WIN-025"/>
    <x v="0"/>
    <s v="4180885687(6064)"/>
    <x v="1"/>
    <x v="0"/>
    <x v="0"/>
    <x v="0"/>
    <x v="0"/>
    <x v="0"/>
    <x v="0"/>
    <x v="0"/>
    <n v="6"/>
    <x v="0"/>
    <n v="111058"/>
    <n v="666348"/>
    <x v="0"/>
    <x v="0"/>
    <x v="0"/>
    <x v="0"/>
    <n v="53308"/>
    <x v="4"/>
  </r>
  <r>
    <x v="4"/>
    <n v="4180885445"/>
    <x v="0"/>
    <x v="11"/>
    <x v="0"/>
    <x v="0"/>
    <s v="WIN-025"/>
    <x v="0"/>
    <s v="4180885445(5909)"/>
    <x v="1"/>
    <x v="0"/>
    <x v="0"/>
    <x v="0"/>
    <x v="0"/>
    <x v="0"/>
    <x v="0"/>
    <x v="0"/>
    <n v="6"/>
    <x v="0"/>
    <n v="111058"/>
    <n v="666348"/>
    <x v="0"/>
    <x v="0"/>
    <x v="0"/>
    <x v="0"/>
    <n v="53308"/>
    <x v="4"/>
  </r>
  <r>
    <x v="4"/>
    <n v="4180885445"/>
    <x v="0"/>
    <x v="11"/>
    <x v="0"/>
    <x v="0"/>
    <s v="WIN-025"/>
    <x v="0"/>
    <s v="4180885445(5909)"/>
    <x v="1"/>
    <x v="11"/>
    <x v="11"/>
    <x v="0"/>
    <x v="0"/>
    <x v="0"/>
    <x v="0"/>
    <x v="0"/>
    <n v="6"/>
    <x v="0"/>
    <n v="46000"/>
    <n v="276000"/>
    <x v="0"/>
    <x v="0"/>
    <x v="0"/>
    <x v="0"/>
    <n v="22080"/>
    <x v="4"/>
  </r>
  <r>
    <x v="4"/>
    <n v="4180885445"/>
    <x v="0"/>
    <x v="11"/>
    <x v="0"/>
    <x v="0"/>
    <s v="WIN-025"/>
    <x v="0"/>
    <s v="4180885445(5909)"/>
    <x v="1"/>
    <x v="2"/>
    <x v="2"/>
    <x v="0"/>
    <x v="0"/>
    <x v="0"/>
    <x v="0"/>
    <x v="0"/>
    <n v="14"/>
    <x v="0"/>
    <n v="73431"/>
    <n v="1028034"/>
    <x v="0"/>
    <x v="0"/>
    <x v="0"/>
    <x v="0"/>
    <n v="82243"/>
    <x v="4"/>
  </r>
  <r>
    <x v="4"/>
    <n v="4180885445"/>
    <x v="0"/>
    <x v="11"/>
    <x v="0"/>
    <x v="0"/>
    <s v="WIN-025"/>
    <x v="0"/>
    <s v="4180885445(5909)"/>
    <x v="1"/>
    <x v="8"/>
    <x v="8"/>
    <x v="0"/>
    <x v="0"/>
    <x v="0"/>
    <x v="0"/>
    <x v="0"/>
    <n v="10"/>
    <x v="0"/>
    <n v="50182"/>
    <n v="501820"/>
    <x v="0"/>
    <x v="0"/>
    <x v="0"/>
    <x v="0"/>
    <n v="40146"/>
    <x v="4"/>
  </r>
  <r>
    <x v="4"/>
    <n v="4180885445"/>
    <x v="0"/>
    <x v="11"/>
    <x v="0"/>
    <x v="0"/>
    <s v="WIN-025"/>
    <x v="0"/>
    <s v="4180885445(5909)"/>
    <x v="1"/>
    <x v="1"/>
    <x v="1"/>
    <x v="0"/>
    <x v="0"/>
    <x v="0"/>
    <x v="0"/>
    <x v="0"/>
    <n v="6"/>
    <x v="0"/>
    <n v="55595"/>
    <n v="333570"/>
    <x v="0"/>
    <x v="0"/>
    <x v="0"/>
    <x v="0"/>
    <n v="26686"/>
    <x v="4"/>
  </r>
  <r>
    <x v="4"/>
    <n v="4180884661"/>
    <x v="0"/>
    <x v="11"/>
    <x v="0"/>
    <x v="0"/>
    <s v="WIN-025"/>
    <x v="0"/>
    <s v="4180884661(2BP2)"/>
    <x v="1"/>
    <x v="8"/>
    <x v="8"/>
    <x v="0"/>
    <x v="0"/>
    <x v="0"/>
    <x v="0"/>
    <x v="0"/>
    <n v="4"/>
    <x v="0"/>
    <n v="50182"/>
    <n v="200728"/>
    <x v="0"/>
    <x v="0"/>
    <x v="0"/>
    <x v="0"/>
    <n v="16058"/>
    <x v="4"/>
  </r>
  <r>
    <x v="4"/>
    <n v="4180884661"/>
    <x v="0"/>
    <x v="11"/>
    <x v="0"/>
    <x v="0"/>
    <s v="WIN-025"/>
    <x v="0"/>
    <s v="4180884661(2BP2)"/>
    <x v="1"/>
    <x v="2"/>
    <x v="2"/>
    <x v="0"/>
    <x v="0"/>
    <x v="0"/>
    <x v="0"/>
    <x v="0"/>
    <n v="13"/>
    <x v="0"/>
    <n v="73431"/>
    <n v="954603"/>
    <x v="0"/>
    <x v="0"/>
    <x v="0"/>
    <x v="0"/>
    <n v="76368"/>
    <x v="4"/>
  </r>
  <r>
    <x v="4"/>
    <n v="4180884661"/>
    <x v="0"/>
    <x v="11"/>
    <x v="0"/>
    <x v="0"/>
    <s v="WIN-025"/>
    <x v="0"/>
    <s v="4180884661(2BP2)"/>
    <x v="1"/>
    <x v="11"/>
    <x v="11"/>
    <x v="0"/>
    <x v="0"/>
    <x v="0"/>
    <x v="0"/>
    <x v="0"/>
    <n v="6"/>
    <x v="0"/>
    <n v="46000"/>
    <n v="276000"/>
    <x v="0"/>
    <x v="0"/>
    <x v="0"/>
    <x v="0"/>
    <n v="22080"/>
    <x v="4"/>
  </r>
  <r>
    <x v="4"/>
    <n v="4180884661"/>
    <x v="0"/>
    <x v="11"/>
    <x v="0"/>
    <x v="0"/>
    <s v="WIN-025"/>
    <x v="0"/>
    <s v="4180884661(2BP2)"/>
    <x v="1"/>
    <x v="0"/>
    <x v="0"/>
    <x v="0"/>
    <x v="0"/>
    <x v="0"/>
    <x v="0"/>
    <x v="0"/>
    <n v="11"/>
    <x v="0"/>
    <n v="111058"/>
    <n v="1221638"/>
    <x v="0"/>
    <x v="0"/>
    <x v="0"/>
    <x v="0"/>
    <n v="97731"/>
    <x v="4"/>
  </r>
  <r>
    <x v="4"/>
    <n v="4180884661"/>
    <x v="0"/>
    <x v="11"/>
    <x v="0"/>
    <x v="0"/>
    <s v="WIN-025"/>
    <x v="0"/>
    <s v="4180884661(2BP2)"/>
    <x v="1"/>
    <x v="1"/>
    <x v="1"/>
    <x v="0"/>
    <x v="0"/>
    <x v="0"/>
    <x v="0"/>
    <x v="0"/>
    <n v="8"/>
    <x v="0"/>
    <n v="55595"/>
    <n v="444760"/>
    <x v="0"/>
    <x v="0"/>
    <x v="0"/>
    <x v="0"/>
    <n v="35581"/>
    <x v="4"/>
  </r>
  <r>
    <x v="4"/>
    <n v="4180884704"/>
    <x v="0"/>
    <x v="11"/>
    <x v="0"/>
    <x v="0"/>
    <s v="WIN-025"/>
    <x v="0"/>
    <s v="4180884704(2BS4)"/>
    <x v="1"/>
    <x v="0"/>
    <x v="0"/>
    <x v="0"/>
    <x v="0"/>
    <x v="0"/>
    <x v="0"/>
    <x v="0"/>
    <n v="15"/>
    <x v="0"/>
    <n v="111058"/>
    <n v="1665870"/>
    <x v="0"/>
    <x v="0"/>
    <x v="0"/>
    <x v="0"/>
    <n v="133270"/>
    <x v="4"/>
  </r>
  <r>
    <x v="4"/>
    <n v="4180884704"/>
    <x v="0"/>
    <x v="11"/>
    <x v="0"/>
    <x v="0"/>
    <s v="WIN-025"/>
    <x v="0"/>
    <s v="4180884704(2BS4)"/>
    <x v="1"/>
    <x v="2"/>
    <x v="2"/>
    <x v="0"/>
    <x v="0"/>
    <x v="0"/>
    <x v="0"/>
    <x v="0"/>
    <n v="21"/>
    <x v="0"/>
    <n v="73431"/>
    <n v="1542051"/>
    <x v="0"/>
    <x v="0"/>
    <x v="0"/>
    <x v="0"/>
    <n v="123364"/>
    <x v="4"/>
  </r>
  <r>
    <x v="4"/>
    <n v="4180884704"/>
    <x v="0"/>
    <x v="11"/>
    <x v="0"/>
    <x v="0"/>
    <s v="WIN-025"/>
    <x v="0"/>
    <s v="4180884704(2BS4)"/>
    <x v="1"/>
    <x v="8"/>
    <x v="8"/>
    <x v="0"/>
    <x v="0"/>
    <x v="0"/>
    <x v="0"/>
    <x v="0"/>
    <n v="11"/>
    <x v="0"/>
    <n v="50182"/>
    <n v="552002"/>
    <x v="0"/>
    <x v="0"/>
    <x v="0"/>
    <x v="0"/>
    <n v="44160"/>
    <x v="4"/>
  </r>
  <r>
    <x v="4"/>
    <n v="4180884393"/>
    <x v="0"/>
    <x v="11"/>
    <x v="0"/>
    <x v="0"/>
    <s v="WIN-025"/>
    <x v="0"/>
    <s v="4180884393(2AIZ)"/>
    <x v="1"/>
    <x v="11"/>
    <x v="11"/>
    <x v="0"/>
    <x v="0"/>
    <x v="0"/>
    <x v="0"/>
    <x v="0"/>
    <n v="20"/>
    <x v="0"/>
    <n v="46000"/>
    <n v="920000"/>
    <x v="0"/>
    <x v="0"/>
    <x v="0"/>
    <x v="0"/>
    <n v="73600"/>
    <x v="4"/>
  </r>
  <r>
    <x v="4"/>
    <n v="4180884393"/>
    <x v="0"/>
    <x v="11"/>
    <x v="0"/>
    <x v="0"/>
    <s v="WIN-025"/>
    <x v="0"/>
    <s v="4180884393(2AIZ)"/>
    <x v="1"/>
    <x v="2"/>
    <x v="2"/>
    <x v="0"/>
    <x v="0"/>
    <x v="0"/>
    <x v="0"/>
    <x v="0"/>
    <n v="40"/>
    <x v="0"/>
    <n v="73431"/>
    <n v="2937240"/>
    <x v="0"/>
    <x v="0"/>
    <x v="0"/>
    <x v="0"/>
    <n v="234979"/>
    <x v="4"/>
  </r>
  <r>
    <x v="4"/>
    <n v="4180884393"/>
    <x v="0"/>
    <x v="11"/>
    <x v="0"/>
    <x v="0"/>
    <s v="WIN-025"/>
    <x v="0"/>
    <s v="4180884393(2AIZ)"/>
    <x v="1"/>
    <x v="8"/>
    <x v="8"/>
    <x v="0"/>
    <x v="0"/>
    <x v="0"/>
    <x v="0"/>
    <x v="0"/>
    <n v="20"/>
    <x v="0"/>
    <n v="50182"/>
    <n v="1003640"/>
    <x v="0"/>
    <x v="0"/>
    <x v="0"/>
    <x v="0"/>
    <n v="80291"/>
    <x v="4"/>
  </r>
  <r>
    <x v="4"/>
    <n v="4180884393"/>
    <x v="0"/>
    <x v="11"/>
    <x v="0"/>
    <x v="0"/>
    <s v="WIN-025"/>
    <x v="0"/>
    <s v="4180884393(2AIZ)"/>
    <x v="1"/>
    <x v="1"/>
    <x v="1"/>
    <x v="0"/>
    <x v="0"/>
    <x v="0"/>
    <x v="0"/>
    <x v="0"/>
    <n v="20"/>
    <x v="0"/>
    <n v="55595"/>
    <n v="1111900"/>
    <x v="0"/>
    <x v="0"/>
    <x v="0"/>
    <x v="0"/>
    <n v="88952"/>
    <x v="4"/>
  </r>
  <r>
    <x v="10"/>
    <n v="4181246688"/>
    <x v="0"/>
    <x v="11"/>
    <x v="0"/>
    <x v="0"/>
    <s v="WIN-025"/>
    <x v="0"/>
    <s v="4181246688(3909)"/>
    <x v="1"/>
    <x v="2"/>
    <x v="2"/>
    <x v="0"/>
    <x v="0"/>
    <x v="0"/>
    <x v="0"/>
    <x v="0"/>
    <n v="20"/>
    <x v="0"/>
    <n v="73431"/>
    <n v="1468620"/>
    <x v="0"/>
    <x v="0"/>
    <x v="0"/>
    <x v="0"/>
    <n v="117490"/>
    <x v="4"/>
  </r>
  <r>
    <x v="10"/>
    <n v="4181246688"/>
    <x v="0"/>
    <x v="11"/>
    <x v="0"/>
    <x v="0"/>
    <s v="WIN-025"/>
    <x v="0"/>
    <s v="4181246688(3909)"/>
    <x v="1"/>
    <x v="0"/>
    <x v="0"/>
    <x v="0"/>
    <x v="0"/>
    <x v="0"/>
    <x v="0"/>
    <x v="0"/>
    <n v="10"/>
    <x v="0"/>
    <n v="111058"/>
    <n v="1110580"/>
    <x v="0"/>
    <x v="0"/>
    <x v="0"/>
    <x v="0"/>
    <n v="88846"/>
    <x v="4"/>
  </r>
  <r>
    <x v="10"/>
    <n v="4181246688"/>
    <x v="0"/>
    <x v="11"/>
    <x v="0"/>
    <x v="0"/>
    <s v="WIN-025"/>
    <x v="0"/>
    <s v="4181246688(3909)"/>
    <x v="1"/>
    <x v="8"/>
    <x v="8"/>
    <x v="0"/>
    <x v="0"/>
    <x v="0"/>
    <x v="0"/>
    <x v="0"/>
    <n v="5"/>
    <x v="0"/>
    <n v="50182"/>
    <n v="250910"/>
    <x v="0"/>
    <x v="0"/>
    <x v="0"/>
    <x v="0"/>
    <n v="20073"/>
    <x v="4"/>
  </r>
  <r>
    <x v="10"/>
    <n v="4181246688"/>
    <x v="0"/>
    <x v="11"/>
    <x v="0"/>
    <x v="0"/>
    <s v="WIN-025"/>
    <x v="0"/>
    <s v="4181246688(3909)"/>
    <x v="1"/>
    <x v="1"/>
    <x v="1"/>
    <x v="0"/>
    <x v="0"/>
    <x v="0"/>
    <x v="0"/>
    <x v="0"/>
    <n v="5"/>
    <x v="0"/>
    <n v="55595"/>
    <n v="277975"/>
    <x v="0"/>
    <x v="0"/>
    <x v="0"/>
    <x v="0"/>
    <n v="22238"/>
    <x v="4"/>
  </r>
  <r>
    <x v="10"/>
    <n v="4181246688"/>
    <x v="0"/>
    <x v="11"/>
    <x v="0"/>
    <x v="0"/>
    <s v="WIN-025"/>
    <x v="0"/>
    <s v="4181246688(3909)"/>
    <x v="1"/>
    <x v="9"/>
    <x v="9"/>
    <x v="0"/>
    <x v="0"/>
    <x v="0"/>
    <x v="0"/>
    <x v="0"/>
    <n v="5"/>
    <x v="0"/>
    <n v="70950"/>
    <n v="354750"/>
    <x v="0"/>
    <x v="0"/>
    <x v="0"/>
    <x v="0"/>
    <n v="28380"/>
    <x v="4"/>
  </r>
  <r>
    <x v="10"/>
    <n v="4181246688"/>
    <x v="0"/>
    <x v="11"/>
    <x v="0"/>
    <x v="0"/>
    <s v="WIN-025"/>
    <x v="0"/>
    <s v="4181246688(3909)"/>
    <x v="1"/>
    <x v="10"/>
    <x v="10"/>
    <x v="0"/>
    <x v="0"/>
    <x v="0"/>
    <x v="0"/>
    <x v="0"/>
    <n v="10"/>
    <x v="0"/>
    <n v="74250"/>
    <n v="742500"/>
    <x v="0"/>
    <x v="0"/>
    <x v="0"/>
    <x v="0"/>
    <n v="59400"/>
    <x v="4"/>
  </r>
  <r>
    <x v="10"/>
    <n v="4181246688"/>
    <x v="0"/>
    <x v="11"/>
    <x v="0"/>
    <x v="0"/>
    <s v="WIN-025"/>
    <x v="0"/>
    <s v="4181246688(3909)"/>
    <x v="1"/>
    <x v="11"/>
    <x v="11"/>
    <x v="0"/>
    <x v="0"/>
    <x v="0"/>
    <x v="0"/>
    <x v="0"/>
    <n v="10"/>
    <x v="0"/>
    <n v="46000"/>
    <n v="460000"/>
    <x v="0"/>
    <x v="0"/>
    <x v="0"/>
    <x v="0"/>
    <n v="36800"/>
    <x v="4"/>
  </r>
  <r>
    <x v="9"/>
    <n v="4181236921"/>
    <x v="0"/>
    <x v="11"/>
    <x v="0"/>
    <x v="0"/>
    <s v="WIN-025"/>
    <x v="0"/>
    <s v="4181236921(2BC3)"/>
    <x v="1"/>
    <x v="9"/>
    <x v="9"/>
    <x v="0"/>
    <x v="0"/>
    <x v="0"/>
    <x v="0"/>
    <x v="0"/>
    <n v="4"/>
    <x v="0"/>
    <n v="70950"/>
    <n v="283800"/>
    <x v="0"/>
    <x v="0"/>
    <x v="0"/>
    <x v="0"/>
    <n v="22704"/>
    <x v="4"/>
  </r>
  <r>
    <x v="9"/>
    <n v="4181236921"/>
    <x v="0"/>
    <x v="11"/>
    <x v="0"/>
    <x v="0"/>
    <s v="WIN-025"/>
    <x v="0"/>
    <s v="4181236921(2BC3)"/>
    <x v="1"/>
    <x v="11"/>
    <x v="11"/>
    <x v="0"/>
    <x v="0"/>
    <x v="0"/>
    <x v="0"/>
    <x v="0"/>
    <n v="5"/>
    <x v="0"/>
    <n v="46000"/>
    <n v="230000"/>
    <x v="0"/>
    <x v="0"/>
    <x v="0"/>
    <x v="0"/>
    <n v="18400"/>
    <x v="4"/>
  </r>
  <r>
    <x v="9"/>
    <n v="4181236921"/>
    <x v="0"/>
    <x v="11"/>
    <x v="0"/>
    <x v="0"/>
    <s v="WIN-025"/>
    <x v="0"/>
    <s v="4181236921(2BC3)"/>
    <x v="1"/>
    <x v="2"/>
    <x v="2"/>
    <x v="0"/>
    <x v="0"/>
    <x v="0"/>
    <x v="0"/>
    <x v="0"/>
    <n v="10"/>
    <x v="0"/>
    <n v="73431"/>
    <n v="734310"/>
    <x v="0"/>
    <x v="0"/>
    <x v="0"/>
    <x v="0"/>
    <n v="58745"/>
    <x v="4"/>
  </r>
  <r>
    <x v="9"/>
    <n v="4181236921"/>
    <x v="0"/>
    <x v="11"/>
    <x v="0"/>
    <x v="0"/>
    <s v="WIN-025"/>
    <x v="0"/>
    <s v="4181236921(2BC3)"/>
    <x v="1"/>
    <x v="8"/>
    <x v="8"/>
    <x v="0"/>
    <x v="0"/>
    <x v="0"/>
    <x v="0"/>
    <x v="0"/>
    <n v="6"/>
    <x v="0"/>
    <n v="50182"/>
    <n v="301092"/>
    <x v="0"/>
    <x v="0"/>
    <x v="0"/>
    <x v="0"/>
    <n v="24087"/>
    <x v="4"/>
  </r>
  <r>
    <x v="9"/>
    <n v="4181236921"/>
    <x v="0"/>
    <x v="11"/>
    <x v="0"/>
    <x v="0"/>
    <s v="WIN-025"/>
    <x v="0"/>
    <s v="4181236921(2BC3)"/>
    <x v="1"/>
    <x v="10"/>
    <x v="10"/>
    <x v="0"/>
    <x v="0"/>
    <x v="0"/>
    <x v="0"/>
    <x v="0"/>
    <n v="6"/>
    <x v="0"/>
    <n v="74250"/>
    <n v="445500"/>
    <x v="0"/>
    <x v="0"/>
    <x v="0"/>
    <x v="0"/>
    <n v="35640"/>
    <x v="4"/>
  </r>
  <r>
    <x v="10"/>
    <n v="4181251225"/>
    <x v="0"/>
    <x v="11"/>
    <x v="0"/>
    <x v="0"/>
    <s v="WIN-025"/>
    <x v="0"/>
    <s v="4181251225(4765)"/>
    <x v="1"/>
    <x v="2"/>
    <x v="2"/>
    <x v="0"/>
    <x v="0"/>
    <x v="0"/>
    <x v="0"/>
    <x v="0"/>
    <n v="30"/>
    <x v="0"/>
    <n v="73431"/>
    <n v="2202930"/>
    <x v="0"/>
    <x v="0"/>
    <x v="0"/>
    <x v="0"/>
    <n v="176234"/>
    <x v="4"/>
  </r>
  <r>
    <x v="9"/>
    <n v="4181244672"/>
    <x v="0"/>
    <x v="11"/>
    <x v="0"/>
    <x v="0"/>
    <s v="WIN-025"/>
    <x v="0"/>
    <s v="4181244672(4765)"/>
    <x v="1"/>
    <x v="11"/>
    <x v="11"/>
    <x v="0"/>
    <x v="0"/>
    <x v="0"/>
    <x v="0"/>
    <x v="0"/>
    <n v="6"/>
    <x v="0"/>
    <n v="46000"/>
    <n v="276000"/>
    <x v="0"/>
    <x v="0"/>
    <x v="0"/>
    <x v="0"/>
    <n v="22080"/>
    <x v="4"/>
  </r>
  <r>
    <x v="9"/>
    <n v="4181244672"/>
    <x v="0"/>
    <x v="11"/>
    <x v="0"/>
    <x v="0"/>
    <s v="WIN-025"/>
    <x v="0"/>
    <s v="4181244672(4765)"/>
    <x v="1"/>
    <x v="2"/>
    <x v="2"/>
    <x v="0"/>
    <x v="0"/>
    <x v="0"/>
    <x v="0"/>
    <x v="0"/>
    <n v="18"/>
    <x v="0"/>
    <n v="73431"/>
    <n v="1321758"/>
    <x v="0"/>
    <x v="0"/>
    <x v="0"/>
    <x v="0"/>
    <n v="105741"/>
    <x v="4"/>
  </r>
  <r>
    <x v="9"/>
    <n v="4181244672"/>
    <x v="0"/>
    <x v="11"/>
    <x v="0"/>
    <x v="0"/>
    <s v="WIN-025"/>
    <x v="0"/>
    <s v="4181244672(4765)"/>
    <x v="1"/>
    <x v="8"/>
    <x v="8"/>
    <x v="0"/>
    <x v="0"/>
    <x v="0"/>
    <x v="0"/>
    <x v="0"/>
    <n v="10"/>
    <x v="0"/>
    <n v="50182"/>
    <n v="501820"/>
    <x v="0"/>
    <x v="0"/>
    <x v="0"/>
    <x v="0"/>
    <n v="40146"/>
    <x v="4"/>
  </r>
  <r>
    <x v="10"/>
    <n v="4181266932"/>
    <x v="0"/>
    <x v="11"/>
    <x v="0"/>
    <x v="0"/>
    <s v="WIN-025"/>
    <x v="0"/>
    <s v="4181266932(4443)"/>
    <x v="1"/>
    <x v="0"/>
    <x v="0"/>
    <x v="0"/>
    <x v="0"/>
    <x v="0"/>
    <x v="0"/>
    <x v="0"/>
    <n v="10"/>
    <x v="0"/>
    <n v="111058"/>
    <n v="1110580"/>
    <x v="0"/>
    <x v="0"/>
    <x v="0"/>
    <x v="0"/>
    <n v="88846"/>
    <x v="4"/>
  </r>
  <r>
    <x v="10"/>
    <n v="4181266932"/>
    <x v="0"/>
    <x v="11"/>
    <x v="0"/>
    <x v="0"/>
    <s v="WIN-025"/>
    <x v="0"/>
    <s v="4181266932(4443)"/>
    <x v="1"/>
    <x v="1"/>
    <x v="1"/>
    <x v="0"/>
    <x v="0"/>
    <x v="0"/>
    <x v="0"/>
    <x v="0"/>
    <n v="10"/>
    <x v="0"/>
    <n v="55595"/>
    <n v="555950"/>
    <x v="0"/>
    <x v="0"/>
    <x v="0"/>
    <x v="0"/>
    <n v="44476"/>
    <x v="4"/>
  </r>
  <r>
    <x v="10"/>
    <n v="4181266932"/>
    <x v="0"/>
    <x v="11"/>
    <x v="0"/>
    <x v="0"/>
    <s v="WIN-025"/>
    <x v="0"/>
    <s v="4181266932(4443)"/>
    <x v="1"/>
    <x v="2"/>
    <x v="2"/>
    <x v="0"/>
    <x v="0"/>
    <x v="0"/>
    <x v="0"/>
    <x v="0"/>
    <n v="10"/>
    <x v="0"/>
    <n v="73431"/>
    <n v="734310"/>
    <x v="0"/>
    <x v="0"/>
    <x v="0"/>
    <x v="0"/>
    <n v="58745"/>
    <x v="4"/>
  </r>
  <r>
    <x v="10"/>
    <n v="4181266932"/>
    <x v="0"/>
    <x v="11"/>
    <x v="0"/>
    <x v="0"/>
    <s v="WIN-025"/>
    <x v="0"/>
    <s v="4181266932(4443)"/>
    <x v="1"/>
    <x v="8"/>
    <x v="8"/>
    <x v="0"/>
    <x v="0"/>
    <x v="0"/>
    <x v="0"/>
    <x v="0"/>
    <n v="10"/>
    <x v="0"/>
    <n v="50182"/>
    <n v="501820"/>
    <x v="0"/>
    <x v="0"/>
    <x v="0"/>
    <x v="0"/>
    <n v="40146"/>
    <x v="4"/>
  </r>
  <r>
    <x v="10"/>
    <n v="4181266932"/>
    <x v="0"/>
    <x v="11"/>
    <x v="0"/>
    <x v="0"/>
    <s v="WIN-025"/>
    <x v="0"/>
    <s v="4181266932(4443)"/>
    <x v="1"/>
    <x v="10"/>
    <x v="10"/>
    <x v="0"/>
    <x v="0"/>
    <x v="0"/>
    <x v="0"/>
    <x v="0"/>
    <n v="10"/>
    <x v="0"/>
    <n v="74250"/>
    <n v="742500"/>
    <x v="0"/>
    <x v="0"/>
    <x v="0"/>
    <x v="0"/>
    <n v="59400"/>
    <x v="4"/>
  </r>
  <r>
    <x v="4"/>
    <n v="4180884923"/>
    <x v="0"/>
    <x v="11"/>
    <x v="0"/>
    <x v="0"/>
    <s v="WIN-025"/>
    <x v="0"/>
    <s v="4180884923(4699)"/>
    <x v="1"/>
    <x v="1"/>
    <x v="1"/>
    <x v="0"/>
    <x v="0"/>
    <x v="0"/>
    <x v="0"/>
    <x v="0"/>
    <n v="14"/>
    <x v="0"/>
    <n v="55595"/>
    <n v="778330"/>
    <x v="0"/>
    <x v="0"/>
    <x v="0"/>
    <x v="0"/>
    <n v="62266"/>
    <x v="4"/>
  </r>
  <r>
    <x v="4"/>
    <n v="4180884923"/>
    <x v="0"/>
    <x v="11"/>
    <x v="0"/>
    <x v="0"/>
    <s v="WIN-025"/>
    <x v="0"/>
    <s v="4180884923(4699)"/>
    <x v="1"/>
    <x v="8"/>
    <x v="8"/>
    <x v="0"/>
    <x v="0"/>
    <x v="0"/>
    <x v="0"/>
    <x v="0"/>
    <n v="15"/>
    <x v="0"/>
    <n v="50182"/>
    <n v="752730"/>
    <x v="0"/>
    <x v="0"/>
    <x v="0"/>
    <x v="0"/>
    <n v="60218"/>
    <x v="4"/>
  </r>
  <r>
    <x v="4"/>
    <n v="4180884923"/>
    <x v="0"/>
    <x v="11"/>
    <x v="0"/>
    <x v="0"/>
    <s v="WIN-025"/>
    <x v="0"/>
    <s v="4180884923(4699)"/>
    <x v="1"/>
    <x v="2"/>
    <x v="2"/>
    <x v="0"/>
    <x v="0"/>
    <x v="0"/>
    <x v="0"/>
    <x v="0"/>
    <n v="7"/>
    <x v="0"/>
    <n v="73431"/>
    <n v="514017"/>
    <x v="0"/>
    <x v="0"/>
    <x v="0"/>
    <x v="0"/>
    <n v="41121"/>
    <x v="4"/>
  </r>
  <r>
    <x v="4"/>
    <n v="4180884923"/>
    <x v="0"/>
    <x v="11"/>
    <x v="0"/>
    <x v="0"/>
    <s v="WIN-025"/>
    <x v="0"/>
    <s v="4180884923(4699)"/>
    <x v="1"/>
    <x v="0"/>
    <x v="0"/>
    <x v="0"/>
    <x v="0"/>
    <x v="0"/>
    <x v="0"/>
    <x v="0"/>
    <n v="7"/>
    <x v="0"/>
    <n v="111058"/>
    <n v="777406"/>
    <x v="0"/>
    <x v="0"/>
    <x v="0"/>
    <x v="0"/>
    <n v="62192"/>
    <x v="4"/>
  </r>
  <r>
    <x v="4"/>
    <n v="4180884923"/>
    <x v="0"/>
    <x v="11"/>
    <x v="0"/>
    <x v="0"/>
    <s v="WIN-025"/>
    <x v="0"/>
    <s v="4180884923(4699)"/>
    <x v="1"/>
    <x v="11"/>
    <x v="11"/>
    <x v="0"/>
    <x v="0"/>
    <x v="0"/>
    <x v="0"/>
    <x v="0"/>
    <n v="19"/>
    <x v="0"/>
    <n v="46000"/>
    <n v="874000"/>
    <x v="0"/>
    <x v="0"/>
    <x v="0"/>
    <x v="0"/>
    <n v="69920"/>
    <x v="4"/>
  </r>
  <r>
    <x v="4"/>
    <n v="4180885110"/>
    <x v="0"/>
    <x v="11"/>
    <x v="0"/>
    <x v="0"/>
    <s v="WIN-025"/>
    <x v="0"/>
    <s v="4180885110(5209)"/>
    <x v="1"/>
    <x v="0"/>
    <x v="0"/>
    <x v="0"/>
    <x v="0"/>
    <x v="0"/>
    <x v="0"/>
    <x v="0"/>
    <n v="6"/>
    <x v="0"/>
    <n v="111058"/>
    <n v="666348"/>
    <x v="0"/>
    <x v="0"/>
    <x v="0"/>
    <x v="0"/>
    <n v="53308"/>
    <x v="4"/>
  </r>
  <r>
    <x v="4"/>
    <n v="4180885110"/>
    <x v="0"/>
    <x v="11"/>
    <x v="0"/>
    <x v="0"/>
    <s v="WIN-025"/>
    <x v="0"/>
    <s v="4180885110(5209)"/>
    <x v="1"/>
    <x v="11"/>
    <x v="11"/>
    <x v="0"/>
    <x v="0"/>
    <x v="0"/>
    <x v="0"/>
    <x v="0"/>
    <n v="6"/>
    <x v="0"/>
    <n v="46000"/>
    <n v="276000"/>
    <x v="0"/>
    <x v="0"/>
    <x v="0"/>
    <x v="0"/>
    <n v="22080"/>
    <x v="4"/>
  </r>
  <r>
    <x v="4"/>
    <n v="4180885110"/>
    <x v="0"/>
    <x v="11"/>
    <x v="0"/>
    <x v="0"/>
    <s v="WIN-025"/>
    <x v="0"/>
    <s v="4180885110(5209)"/>
    <x v="1"/>
    <x v="2"/>
    <x v="2"/>
    <x v="0"/>
    <x v="0"/>
    <x v="0"/>
    <x v="0"/>
    <x v="0"/>
    <n v="15"/>
    <x v="0"/>
    <n v="73431"/>
    <n v="1101465"/>
    <x v="0"/>
    <x v="0"/>
    <x v="0"/>
    <x v="0"/>
    <n v="88117"/>
    <x v="4"/>
  </r>
  <r>
    <x v="4"/>
    <n v="4180885110"/>
    <x v="0"/>
    <x v="11"/>
    <x v="0"/>
    <x v="0"/>
    <s v="WIN-025"/>
    <x v="0"/>
    <s v="4180885110(5209)"/>
    <x v="1"/>
    <x v="8"/>
    <x v="8"/>
    <x v="0"/>
    <x v="0"/>
    <x v="0"/>
    <x v="0"/>
    <x v="0"/>
    <n v="5"/>
    <x v="0"/>
    <n v="50182"/>
    <n v="250910"/>
    <x v="0"/>
    <x v="0"/>
    <x v="0"/>
    <x v="0"/>
    <n v="20073"/>
    <x v="4"/>
  </r>
  <r>
    <x v="4"/>
    <n v="4180885110"/>
    <x v="0"/>
    <x v="11"/>
    <x v="0"/>
    <x v="0"/>
    <s v="WIN-025"/>
    <x v="0"/>
    <s v="4180885110(5209)"/>
    <x v="1"/>
    <x v="1"/>
    <x v="1"/>
    <x v="0"/>
    <x v="0"/>
    <x v="0"/>
    <x v="0"/>
    <x v="0"/>
    <n v="6"/>
    <x v="0"/>
    <n v="55595"/>
    <n v="333570"/>
    <x v="0"/>
    <x v="0"/>
    <x v="0"/>
    <x v="0"/>
    <n v="26686"/>
    <x v="4"/>
  </r>
  <r>
    <x v="4"/>
    <n v="4180885110"/>
    <x v="0"/>
    <x v="11"/>
    <x v="0"/>
    <x v="0"/>
    <s v="WIN-025"/>
    <x v="0"/>
    <s v="4180885110(5209)"/>
    <x v="1"/>
    <x v="10"/>
    <x v="10"/>
    <x v="0"/>
    <x v="0"/>
    <x v="0"/>
    <x v="0"/>
    <x v="0"/>
    <n v="5"/>
    <x v="0"/>
    <n v="74250"/>
    <n v="371250"/>
    <x v="0"/>
    <x v="0"/>
    <x v="0"/>
    <x v="0"/>
    <n v="29700"/>
    <x v="4"/>
  </r>
  <r>
    <x v="1"/>
    <n v="4180767932"/>
    <x v="0"/>
    <x v="11"/>
    <x v="0"/>
    <x v="0"/>
    <s v="WIN-PTO-00-003"/>
    <x v="0"/>
    <s v="4180767932(2BZ0)"/>
    <x v="1"/>
    <x v="1"/>
    <x v="1"/>
    <x v="0"/>
    <x v="0"/>
    <x v="0"/>
    <x v="0"/>
    <x v="0"/>
    <n v="9"/>
    <x v="0"/>
    <n v="55595"/>
    <n v="500355"/>
    <x v="0"/>
    <x v="0"/>
    <x v="0"/>
    <x v="0"/>
    <n v="40028"/>
    <x v="4"/>
  </r>
  <r>
    <x v="1"/>
    <n v="4180767932"/>
    <x v="0"/>
    <x v="11"/>
    <x v="0"/>
    <x v="0"/>
    <s v="WIN-PTO-00-003"/>
    <x v="0"/>
    <s v="4180767932(2BZ0)"/>
    <x v="1"/>
    <x v="11"/>
    <x v="11"/>
    <x v="0"/>
    <x v="0"/>
    <x v="0"/>
    <x v="0"/>
    <x v="0"/>
    <n v="6"/>
    <x v="0"/>
    <n v="46000"/>
    <n v="276000"/>
    <x v="0"/>
    <x v="0"/>
    <x v="0"/>
    <x v="0"/>
    <n v="22080"/>
    <x v="4"/>
  </r>
  <r>
    <x v="1"/>
    <n v="4180767932"/>
    <x v="0"/>
    <x v="11"/>
    <x v="0"/>
    <x v="0"/>
    <s v="WIN-PTO-00-003"/>
    <x v="0"/>
    <s v="4180767932(2BZ0)"/>
    <x v="1"/>
    <x v="13"/>
    <x v="13"/>
    <x v="0"/>
    <x v="0"/>
    <x v="0"/>
    <x v="0"/>
    <x v="0"/>
    <n v="6"/>
    <x v="0"/>
    <n v="50400"/>
    <n v="302400"/>
    <x v="0"/>
    <x v="0"/>
    <x v="0"/>
    <x v="0"/>
    <n v="24192"/>
    <x v="4"/>
  </r>
  <r>
    <x v="1"/>
    <n v="4180767932"/>
    <x v="0"/>
    <x v="11"/>
    <x v="0"/>
    <x v="0"/>
    <s v="WIN-PTO-00-003"/>
    <x v="0"/>
    <s v="4180767932(2BZ0)"/>
    <x v="1"/>
    <x v="12"/>
    <x v="12"/>
    <x v="0"/>
    <x v="0"/>
    <x v="0"/>
    <x v="0"/>
    <x v="0"/>
    <n v="6"/>
    <x v="0"/>
    <n v="49500"/>
    <n v="297000"/>
    <x v="0"/>
    <x v="0"/>
    <x v="0"/>
    <x v="0"/>
    <n v="23760"/>
    <x v="4"/>
  </r>
  <r>
    <x v="1"/>
    <n v="4180767932"/>
    <x v="0"/>
    <x v="11"/>
    <x v="0"/>
    <x v="0"/>
    <s v="WIN-PTO-00-003"/>
    <x v="0"/>
    <s v="4180767932(2BZ0)"/>
    <x v="1"/>
    <x v="8"/>
    <x v="8"/>
    <x v="0"/>
    <x v="0"/>
    <x v="0"/>
    <x v="0"/>
    <x v="0"/>
    <n v="6"/>
    <x v="0"/>
    <n v="50182"/>
    <n v="301092"/>
    <x v="0"/>
    <x v="0"/>
    <x v="0"/>
    <x v="0"/>
    <n v="24087"/>
    <x v="4"/>
  </r>
  <r>
    <x v="1"/>
    <n v="4180767932"/>
    <x v="0"/>
    <x v="11"/>
    <x v="0"/>
    <x v="0"/>
    <s v="WIN-PTO-00-003"/>
    <x v="0"/>
    <s v="4180767932(2BZ0)"/>
    <x v="1"/>
    <x v="0"/>
    <x v="0"/>
    <x v="0"/>
    <x v="0"/>
    <x v="0"/>
    <x v="0"/>
    <x v="0"/>
    <n v="6"/>
    <x v="0"/>
    <n v="111058"/>
    <n v="666348"/>
    <x v="0"/>
    <x v="0"/>
    <x v="0"/>
    <x v="0"/>
    <n v="53308"/>
    <x v="4"/>
  </r>
  <r>
    <x v="1"/>
    <n v="4180767932"/>
    <x v="0"/>
    <x v="11"/>
    <x v="0"/>
    <x v="0"/>
    <s v="WIN-PTO-00-003"/>
    <x v="0"/>
    <s v="4180767932(2BZ0)"/>
    <x v="1"/>
    <x v="2"/>
    <x v="2"/>
    <x v="0"/>
    <x v="0"/>
    <x v="0"/>
    <x v="0"/>
    <x v="0"/>
    <n v="6"/>
    <x v="0"/>
    <n v="73431"/>
    <n v="440586"/>
    <x v="0"/>
    <x v="0"/>
    <x v="0"/>
    <x v="0"/>
    <n v="35247"/>
    <x v="4"/>
  </r>
  <r>
    <x v="1"/>
    <n v="4180767932"/>
    <x v="0"/>
    <x v="11"/>
    <x v="0"/>
    <x v="0"/>
    <s v="WIN-PTO-00-003"/>
    <x v="0"/>
    <s v="4180767932(2BZ0)"/>
    <x v="1"/>
    <x v="10"/>
    <x v="10"/>
    <x v="0"/>
    <x v="0"/>
    <x v="0"/>
    <x v="0"/>
    <x v="0"/>
    <n v="6"/>
    <x v="0"/>
    <n v="74250"/>
    <n v="445500"/>
    <x v="0"/>
    <x v="0"/>
    <x v="0"/>
    <x v="0"/>
    <n v="35640"/>
    <x v="4"/>
  </r>
  <r>
    <x v="3"/>
    <n v="4180865994"/>
    <x v="0"/>
    <x v="11"/>
    <x v="0"/>
    <x v="0"/>
    <s v="WIN-064"/>
    <x v="0"/>
    <s v="4180865994(5248)"/>
    <x v="1"/>
    <x v="8"/>
    <x v="8"/>
    <x v="0"/>
    <x v="0"/>
    <x v="0"/>
    <x v="0"/>
    <x v="0"/>
    <n v="3"/>
    <x v="0"/>
    <n v="50182"/>
    <n v="150546"/>
    <x v="0"/>
    <x v="0"/>
    <x v="0"/>
    <x v="0"/>
    <n v="12044"/>
    <x v="4"/>
  </r>
  <r>
    <x v="3"/>
    <n v="4180865994"/>
    <x v="0"/>
    <x v="11"/>
    <x v="0"/>
    <x v="0"/>
    <s v="WIN-064"/>
    <x v="0"/>
    <s v="4180865994(5248)"/>
    <x v="1"/>
    <x v="1"/>
    <x v="1"/>
    <x v="0"/>
    <x v="0"/>
    <x v="0"/>
    <x v="0"/>
    <x v="0"/>
    <n v="3"/>
    <x v="0"/>
    <n v="55595"/>
    <n v="166785"/>
    <x v="0"/>
    <x v="0"/>
    <x v="0"/>
    <x v="0"/>
    <n v="13343"/>
    <x v="4"/>
  </r>
  <r>
    <x v="3"/>
    <n v="4180865994"/>
    <x v="0"/>
    <x v="11"/>
    <x v="0"/>
    <x v="0"/>
    <s v="WIN-064"/>
    <x v="0"/>
    <s v="4180865994(5248)"/>
    <x v="1"/>
    <x v="10"/>
    <x v="10"/>
    <x v="0"/>
    <x v="0"/>
    <x v="0"/>
    <x v="0"/>
    <x v="0"/>
    <n v="9"/>
    <x v="0"/>
    <n v="74250"/>
    <n v="668250"/>
    <x v="0"/>
    <x v="0"/>
    <x v="0"/>
    <x v="0"/>
    <n v="53460"/>
    <x v="4"/>
  </r>
  <r>
    <x v="3"/>
    <n v="4180865994"/>
    <x v="0"/>
    <x v="11"/>
    <x v="0"/>
    <x v="0"/>
    <s v="WIN-064"/>
    <x v="0"/>
    <s v="4180865994(5248)"/>
    <x v="1"/>
    <x v="11"/>
    <x v="11"/>
    <x v="0"/>
    <x v="0"/>
    <x v="0"/>
    <x v="0"/>
    <x v="0"/>
    <n v="6"/>
    <x v="0"/>
    <n v="46000"/>
    <n v="276000"/>
    <x v="0"/>
    <x v="0"/>
    <x v="0"/>
    <x v="0"/>
    <n v="22080"/>
    <x v="4"/>
  </r>
  <r>
    <x v="3"/>
    <n v="4180865994"/>
    <x v="0"/>
    <x v="11"/>
    <x v="0"/>
    <x v="0"/>
    <s v="WIN-064"/>
    <x v="0"/>
    <s v="4180865994(5248)"/>
    <x v="1"/>
    <x v="2"/>
    <x v="2"/>
    <x v="0"/>
    <x v="0"/>
    <x v="0"/>
    <x v="0"/>
    <x v="0"/>
    <n v="10"/>
    <x v="0"/>
    <n v="73431"/>
    <n v="734310"/>
    <x v="0"/>
    <x v="0"/>
    <x v="0"/>
    <x v="0"/>
    <n v="58745"/>
    <x v="4"/>
  </r>
  <r>
    <x v="3"/>
    <n v="4180865994"/>
    <x v="0"/>
    <x v="11"/>
    <x v="0"/>
    <x v="0"/>
    <s v="WIN-064"/>
    <x v="0"/>
    <s v="4180865994(5248)"/>
    <x v="1"/>
    <x v="0"/>
    <x v="0"/>
    <x v="0"/>
    <x v="0"/>
    <x v="0"/>
    <x v="0"/>
    <x v="0"/>
    <n v="5"/>
    <x v="0"/>
    <n v="111058"/>
    <n v="555290"/>
    <x v="0"/>
    <x v="0"/>
    <x v="0"/>
    <x v="0"/>
    <n v="44423"/>
    <x v="4"/>
  </r>
  <r>
    <x v="8"/>
    <n v="4181117492"/>
    <x v="0"/>
    <x v="11"/>
    <x v="0"/>
    <x v="0"/>
    <s v="WIN-065"/>
    <x v="0"/>
    <s v="4181117492(6271)"/>
    <x v="1"/>
    <x v="8"/>
    <x v="8"/>
    <x v="0"/>
    <x v="0"/>
    <x v="0"/>
    <x v="0"/>
    <x v="0"/>
    <n v="5"/>
    <x v="0"/>
    <n v="50182"/>
    <n v="250910"/>
    <x v="0"/>
    <x v="0"/>
    <x v="0"/>
    <x v="0"/>
    <n v="20073"/>
    <x v="4"/>
  </r>
  <r>
    <x v="8"/>
    <n v="4181117492"/>
    <x v="0"/>
    <x v="11"/>
    <x v="0"/>
    <x v="0"/>
    <s v="WIN-065"/>
    <x v="0"/>
    <s v="4181117492(6271)"/>
    <x v="1"/>
    <x v="10"/>
    <x v="10"/>
    <x v="0"/>
    <x v="0"/>
    <x v="0"/>
    <x v="0"/>
    <x v="0"/>
    <n v="5"/>
    <x v="0"/>
    <n v="74250"/>
    <n v="371250"/>
    <x v="0"/>
    <x v="0"/>
    <x v="0"/>
    <x v="0"/>
    <n v="29700"/>
    <x v="4"/>
  </r>
  <r>
    <x v="8"/>
    <n v="4181117492"/>
    <x v="0"/>
    <x v="11"/>
    <x v="0"/>
    <x v="0"/>
    <s v="WIN-065"/>
    <x v="0"/>
    <s v="4181117492(6271)"/>
    <x v="1"/>
    <x v="1"/>
    <x v="1"/>
    <x v="0"/>
    <x v="0"/>
    <x v="0"/>
    <x v="0"/>
    <x v="0"/>
    <n v="5"/>
    <x v="0"/>
    <n v="55595"/>
    <n v="277975"/>
    <x v="0"/>
    <x v="0"/>
    <x v="0"/>
    <x v="0"/>
    <n v="22238"/>
    <x v="4"/>
  </r>
  <r>
    <x v="8"/>
    <n v="4181117492"/>
    <x v="0"/>
    <x v="11"/>
    <x v="0"/>
    <x v="0"/>
    <s v="WIN-065"/>
    <x v="0"/>
    <s v="4181117492(6271)"/>
    <x v="1"/>
    <x v="11"/>
    <x v="11"/>
    <x v="0"/>
    <x v="0"/>
    <x v="0"/>
    <x v="0"/>
    <x v="0"/>
    <n v="5"/>
    <x v="0"/>
    <n v="46000"/>
    <n v="230000"/>
    <x v="0"/>
    <x v="0"/>
    <x v="0"/>
    <x v="0"/>
    <n v="18400"/>
    <x v="4"/>
  </r>
  <r>
    <x v="8"/>
    <n v="4181117492"/>
    <x v="0"/>
    <x v="11"/>
    <x v="0"/>
    <x v="0"/>
    <s v="WIN-065"/>
    <x v="0"/>
    <s v="4181117492(6271)"/>
    <x v="1"/>
    <x v="0"/>
    <x v="0"/>
    <x v="0"/>
    <x v="0"/>
    <x v="0"/>
    <x v="0"/>
    <x v="0"/>
    <n v="15"/>
    <x v="0"/>
    <n v="111058"/>
    <n v="1665870"/>
    <x v="0"/>
    <x v="0"/>
    <x v="0"/>
    <x v="0"/>
    <n v="133270"/>
    <x v="4"/>
  </r>
  <r>
    <x v="8"/>
    <n v="4181117492"/>
    <x v="0"/>
    <x v="11"/>
    <x v="0"/>
    <x v="0"/>
    <s v="WIN-065"/>
    <x v="0"/>
    <s v="4181117492(6271)"/>
    <x v="1"/>
    <x v="2"/>
    <x v="2"/>
    <x v="0"/>
    <x v="0"/>
    <x v="0"/>
    <x v="0"/>
    <x v="0"/>
    <n v="12"/>
    <x v="0"/>
    <n v="73431"/>
    <n v="881172"/>
    <x v="0"/>
    <x v="0"/>
    <x v="0"/>
    <x v="0"/>
    <n v="70494"/>
    <x v="4"/>
  </r>
  <r>
    <x v="8"/>
    <n v="4181117367"/>
    <x v="0"/>
    <x v="11"/>
    <x v="0"/>
    <x v="0"/>
    <s v="WIN-065"/>
    <x v="0"/>
    <s v="4181117367(2AD8)"/>
    <x v="1"/>
    <x v="0"/>
    <x v="0"/>
    <x v="0"/>
    <x v="0"/>
    <x v="0"/>
    <x v="0"/>
    <x v="0"/>
    <n v="6"/>
    <x v="0"/>
    <n v="111058"/>
    <n v="666348"/>
    <x v="0"/>
    <x v="0"/>
    <x v="0"/>
    <x v="0"/>
    <n v="53308"/>
    <x v="4"/>
  </r>
  <r>
    <x v="8"/>
    <n v="4181117367"/>
    <x v="0"/>
    <x v="11"/>
    <x v="0"/>
    <x v="0"/>
    <s v="WIN-065"/>
    <x v="0"/>
    <s v="4181117367(2AD8)"/>
    <x v="1"/>
    <x v="2"/>
    <x v="2"/>
    <x v="0"/>
    <x v="0"/>
    <x v="0"/>
    <x v="0"/>
    <x v="0"/>
    <n v="3"/>
    <x v="0"/>
    <n v="73431"/>
    <n v="220293"/>
    <x v="0"/>
    <x v="0"/>
    <x v="0"/>
    <x v="0"/>
    <n v="17623"/>
    <x v="4"/>
  </r>
  <r>
    <x v="8"/>
    <n v="4181117367"/>
    <x v="0"/>
    <x v="11"/>
    <x v="0"/>
    <x v="0"/>
    <s v="WIN-065"/>
    <x v="0"/>
    <s v="4181117367(2AD8)"/>
    <x v="1"/>
    <x v="1"/>
    <x v="1"/>
    <x v="0"/>
    <x v="0"/>
    <x v="0"/>
    <x v="0"/>
    <x v="0"/>
    <n v="3"/>
    <x v="0"/>
    <n v="55595"/>
    <n v="166785"/>
    <x v="0"/>
    <x v="0"/>
    <x v="0"/>
    <x v="0"/>
    <n v="13343"/>
    <x v="4"/>
  </r>
  <r>
    <x v="8"/>
    <n v="4181117367"/>
    <x v="0"/>
    <x v="11"/>
    <x v="0"/>
    <x v="0"/>
    <s v="WIN-065"/>
    <x v="0"/>
    <s v="4181117367(2AD8)"/>
    <x v="1"/>
    <x v="11"/>
    <x v="11"/>
    <x v="0"/>
    <x v="0"/>
    <x v="0"/>
    <x v="0"/>
    <x v="0"/>
    <n v="6"/>
    <x v="0"/>
    <n v="46000"/>
    <n v="276000"/>
    <x v="0"/>
    <x v="0"/>
    <x v="0"/>
    <x v="0"/>
    <n v="22080"/>
    <x v="4"/>
  </r>
  <r>
    <x v="8"/>
    <n v="4181117193"/>
    <x v="0"/>
    <x v="11"/>
    <x v="0"/>
    <x v="0"/>
    <s v="WIN-031"/>
    <x v="0"/>
    <s v="4181117193(2AAU)"/>
    <x v="1"/>
    <x v="0"/>
    <x v="0"/>
    <x v="0"/>
    <x v="0"/>
    <x v="0"/>
    <x v="0"/>
    <x v="0"/>
    <n v="9"/>
    <x v="0"/>
    <n v="111058"/>
    <n v="999522"/>
    <x v="0"/>
    <x v="0"/>
    <x v="0"/>
    <x v="0"/>
    <n v="79962"/>
    <x v="4"/>
  </r>
  <r>
    <x v="8"/>
    <n v="4181117193"/>
    <x v="0"/>
    <x v="11"/>
    <x v="0"/>
    <x v="0"/>
    <s v="WIN-031"/>
    <x v="0"/>
    <s v="4181117193(2AAU)"/>
    <x v="1"/>
    <x v="8"/>
    <x v="8"/>
    <x v="0"/>
    <x v="0"/>
    <x v="0"/>
    <x v="0"/>
    <x v="0"/>
    <n v="3"/>
    <x v="0"/>
    <n v="50182"/>
    <n v="150546"/>
    <x v="0"/>
    <x v="0"/>
    <x v="0"/>
    <x v="0"/>
    <n v="12044"/>
    <x v="4"/>
  </r>
  <r>
    <x v="8"/>
    <n v="4181117193"/>
    <x v="0"/>
    <x v="11"/>
    <x v="0"/>
    <x v="0"/>
    <s v="WIN-031"/>
    <x v="0"/>
    <s v="4181117193(2AAU)"/>
    <x v="1"/>
    <x v="2"/>
    <x v="2"/>
    <x v="0"/>
    <x v="0"/>
    <x v="0"/>
    <x v="0"/>
    <x v="0"/>
    <n v="9"/>
    <x v="0"/>
    <n v="73431"/>
    <n v="660879"/>
    <x v="0"/>
    <x v="0"/>
    <x v="0"/>
    <x v="0"/>
    <n v="52870"/>
    <x v="4"/>
  </r>
  <r>
    <x v="8"/>
    <n v="4181117193"/>
    <x v="0"/>
    <x v="11"/>
    <x v="0"/>
    <x v="0"/>
    <s v="WIN-031"/>
    <x v="0"/>
    <s v="4181117193(2AAU)"/>
    <x v="1"/>
    <x v="1"/>
    <x v="1"/>
    <x v="0"/>
    <x v="0"/>
    <x v="0"/>
    <x v="0"/>
    <x v="0"/>
    <n v="3"/>
    <x v="0"/>
    <n v="55595"/>
    <n v="166785"/>
    <x v="0"/>
    <x v="0"/>
    <x v="0"/>
    <x v="0"/>
    <n v="13343"/>
    <x v="4"/>
  </r>
  <r>
    <x v="8"/>
    <n v="4181117193"/>
    <x v="0"/>
    <x v="11"/>
    <x v="0"/>
    <x v="0"/>
    <s v="WIN-031"/>
    <x v="0"/>
    <s v="4181117193(2AAU)"/>
    <x v="1"/>
    <x v="11"/>
    <x v="11"/>
    <x v="0"/>
    <x v="0"/>
    <x v="0"/>
    <x v="0"/>
    <x v="0"/>
    <n v="6"/>
    <x v="0"/>
    <n v="46000"/>
    <n v="276000"/>
    <x v="0"/>
    <x v="0"/>
    <x v="0"/>
    <x v="0"/>
    <n v="22080"/>
    <x v="4"/>
  </r>
  <r>
    <x v="8"/>
    <n v="4181117193"/>
    <x v="0"/>
    <x v="11"/>
    <x v="0"/>
    <x v="0"/>
    <s v="WIN-031"/>
    <x v="0"/>
    <s v="4181117193(2AAU)"/>
    <x v="1"/>
    <x v="10"/>
    <x v="10"/>
    <x v="0"/>
    <x v="0"/>
    <x v="0"/>
    <x v="0"/>
    <x v="0"/>
    <n v="3"/>
    <x v="0"/>
    <n v="74250"/>
    <n v="222750"/>
    <x v="0"/>
    <x v="0"/>
    <x v="0"/>
    <x v="0"/>
    <n v="17820"/>
    <x v="4"/>
  </r>
  <r>
    <x v="8"/>
    <n v="4181117485"/>
    <x v="0"/>
    <x v="11"/>
    <x v="0"/>
    <x v="0"/>
    <s v="WIN-031"/>
    <x v="0"/>
    <s v="4181117485(5871)"/>
    <x v="1"/>
    <x v="2"/>
    <x v="2"/>
    <x v="0"/>
    <x v="0"/>
    <x v="0"/>
    <x v="0"/>
    <x v="0"/>
    <n v="9"/>
    <x v="0"/>
    <n v="73431"/>
    <n v="660879"/>
    <x v="0"/>
    <x v="0"/>
    <x v="0"/>
    <x v="0"/>
    <n v="52870"/>
    <x v="4"/>
  </r>
  <r>
    <x v="8"/>
    <n v="4181117485"/>
    <x v="0"/>
    <x v="11"/>
    <x v="0"/>
    <x v="0"/>
    <s v="WIN-031"/>
    <x v="0"/>
    <s v="4181117485(5871)"/>
    <x v="1"/>
    <x v="0"/>
    <x v="0"/>
    <x v="0"/>
    <x v="0"/>
    <x v="0"/>
    <x v="0"/>
    <x v="0"/>
    <n v="9"/>
    <x v="0"/>
    <n v="111058"/>
    <n v="999522"/>
    <x v="0"/>
    <x v="0"/>
    <x v="0"/>
    <x v="0"/>
    <n v="79962"/>
    <x v="4"/>
  </r>
  <r>
    <x v="8"/>
    <n v="4181117485"/>
    <x v="0"/>
    <x v="11"/>
    <x v="0"/>
    <x v="0"/>
    <s v="WIN-031"/>
    <x v="0"/>
    <s v="4181117485(5871)"/>
    <x v="1"/>
    <x v="10"/>
    <x v="10"/>
    <x v="0"/>
    <x v="0"/>
    <x v="0"/>
    <x v="0"/>
    <x v="0"/>
    <n v="3"/>
    <x v="0"/>
    <n v="74250"/>
    <n v="222750"/>
    <x v="0"/>
    <x v="0"/>
    <x v="0"/>
    <x v="0"/>
    <n v="17820"/>
    <x v="4"/>
  </r>
  <r>
    <x v="8"/>
    <n v="4181117381"/>
    <x v="0"/>
    <x v="11"/>
    <x v="0"/>
    <x v="0"/>
    <s v="WIN-031"/>
    <x v="0"/>
    <s v="4181117381(2AQP)"/>
    <x v="1"/>
    <x v="2"/>
    <x v="2"/>
    <x v="0"/>
    <x v="0"/>
    <x v="0"/>
    <x v="0"/>
    <x v="0"/>
    <n v="9"/>
    <x v="0"/>
    <n v="73431"/>
    <n v="660879"/>
    <x v="0"/>
    <x v="0"/>
    <x v="0"/>
    <x v="0"/>
    <n v="52870"/>
    <x v="4"/>
  </r>
  <r>
    <x v="8"/>
    <n v="4181117381"/>
    <x v="0"/>
    <x v="11"/>
    <x v="0"/>
    <x v="0"/>
    <s v="WIN-031"/>
    <x v="0"/>
    <s v="4181117381(2AQP)"/>
    <x v="1"/>
    <x v="11"/>
    <x v="11"/>
    <x v="0"/>
    <x v="0"/>
    <x v="0"/>
    <x v="0"/>
    <x v="0"/>
    <n v="6"/>
    <x v="0"/>
    <n v="46000"/>
    <n v="276000"/>
    <x v="0"/>
    <x v="0"/>
    <x v="0"/>
    <x v="0"/>
    <n v="22080"/>
    <x v="4"/>
  </r>
  <r>
    <x v="8"/>
    <n v="4181117381"/>
    <x v="0"/>
    <x v="11"/>
    <x v="0"/>
    <x v="0"/>
    <s v="WIN-031"/>
    <x v="0"/>
    <s v="4181117381(2AQP)"/>
    <x v="1"/>
    <x v="10"/>
    <x v="10"/>
    <x v="0"/>
    <x v="0"/>
    <x v="0"/>
    <x v="0"/>
    <x v="0"/>
    <n v="3"/>
    <x v="0"/>
    <n v="74250"/>
    <n v="222750"/>
    <x v="0"/>
    <x v="0"/>
    <x v="0"/>
    <x v="0"/>
    <n v="17820"/>
    <x v="4"/>
  </r>
  <r>
    <x v="8"/>
    <n v="4181117381"/>
    <x v="0"/>
    <x v="11"/>
    <x v="0"/>
    <x v="0"/>
    <s v="WIN-031"/>
    <x v="0"/>
    <s v="4181117381(2AQP)"/>
    <x v="1"/>
    <x v="0"/>
    <x v="0"/>
    <x v="0"/>
    <x v="0"/>
    <x v="0"/>
    <x v="0"/>
    <x v="0"/>
    <n v="9"/>
    <x v="0"/>
    <n v="111058"/>
    <n v="999522"/>
    <x v="0"/>
    <x v="0"/>
    <x v="0"/>
    <x v="0"/>
    <n v="79962"/>
    <x v="4"/>
  </r>
  <r>
    <x v="8"/>
    <n v="4181117381"/>
    <x v="0"/>
    <x v="11"/>
    <x v="0"/>
    <x v="0"/>
    <s v="WIN-031"/>
    <x v="0"/>
    <s v="4181117381(2AQP)"/>
    <x v="1"/>
    <x v="8"/>
    <x v="8"/>
    <x v="0"/>
    <x v="0"/>
    <x v="0"/>
    <x v="0"/>
    <x v="0"/>
    <n v="3"/>
    <x v="0"/>
    <n v="50182"/>
    <n v="150546"/>
    <x v="0"/>
    <x v="0"/>
    <x v="0"/>
    <x v="0"/>
    <n v="12044"/>
    <x v="4"/>
  </r>
  <r>
    <x v="8"/>
    <n v="4181117368"/>
    <x v="0"/>
    <x v="11"/>
    <x v="0"/>
    <x v="0"/>
    <s v="WIN-031"/>
    <x v="0"/>
    <s v="4181117368(2AFG)"/>
    <x v="1"/>
    <x v="0"/>
    <x v="0"/>
    <x v="0"/>
    <x v="0"/>
    <x v="0"/>
    <x v="0"/>
    <x v="0"/>
    <n v="6"/>
    <x v="0"/>
    <n v="111058"/>
    <n v="666348"/>
    <x v="0"/>
    <x v="0"/>
    <x v="0"/>
    <x v="0"/>
    <n v="53308"/>
    <x v="4"/>
  </r>
  <r>
    <x v="8"/>
    <n v="4181117368"/>
    <x v="0"/>
    <x v="11"/>
    <x v="0"/>
    <x v="0"/>
    <s v="WIN-031"/>
    <x v="0"/>
    <s v="4181117368(2AFG)"/>
    <x v="1"/>
    <x v="10"/>
    <x v="10"/>
    <x v="0"/>
    <x v="0"/>
    <x v="0"/>
    <x v="0"/>
    <x v="0"/>
    <n v="3"/>
    <x v="0"/>
    <n v="74250"/>
    <n v="222750"/>
    <x v="0"/>
    <x v="0"/>
    <x v="0"/>
    <x v="0"/>
    <n v="17820"/>
    <x v="4"/>
  </r>
  <r>
    <x v="8"/>
    <n v="4181117368"/>
    <x v="0"/>
    <x v="11"/>
    <x v="0"/>
    <x v="0"/>
    <s v="WIN-031"/>
    <x v="0"/>
    <s v="4181117368(2AFG)"/>
    <x v="1"/>
    <x v="2"/>
    <x v="2"/>
    <x v="0"/>
    <x v="0"/>
    <x v="0"/>
    <x v="0"/>
    <x v="0"/>
    <n v="6"/>
    <x v="0"/>
    <n v="73431"/>
    <n v="440586"/>
    <x v="0"/>
    <x v="0"/>
    <x v="0"/>
    <x v="0"/>
    <n v="35247"/>
    <x v="4"/>
  </r>
  <r>
    <x v="8"/>
    <n v="4181117368"/>
    <x v="0"/>
    <x v="11"/>
    <x v="0"/>
    <x v="0"/>
    <s v="WIN-031"/>
    <x v="0"/>
    <s v="4181117368(2AFG)"/>
    <x v="1"/>
    <x v="1"/>
    <x v="1"/>
    <x v="0"/>
    <x v="0"/>
    <x v="0"/>
    <x v="0"/>
    <x v="0"/>
    <n v="3"/>
    <x v="0"/>
    <n v="55595"/>
    <n v="166785"/>
    <x v="0"/>
    <x v="0"/>
    <x v="0"/>
    <x v="0"/>
    <n v="13343"/>
    <x v="4"/>
  </r>
  <r>
    <x v="8"/>
    <n v="4181117368"/>
    <x v="0"/>
    <x v="11"/>
    <x v="0"/>
    <x v="0"/>
    <s v="WIN-031"/>
    <x v="0"/>
    <s v="4181117368(2AFG)"/>
    <x v="1"/>
    <x v="11"/>
    <x v="11"/>
    <x v="0"/>
    <x v="0"/>
    <x v="0"/>
    <x v="0"/>
    <x v="0"/>
    <n v="6"/>
    <x v="0"/>
    <n v="46000"/>
    <n v="276000"/>
    <x v="0"/>
    <x v="0"/>
    <x v="0"/>
    <x v="0"/>
    <n v="22080"/>
    <x v="4"/>
  </r>
  <r>
    <x v="8"/>
    <n v="4181117372"/>
    <x v="0"/>
    <x v="11"/>
    <x v="0"/>
    <x v="0"/>
    <s v="WIN-031"/>
    <x v="0"/>
    <s v="4181117372(2AGM)"/>
    <x v="1"/>
    <x v="1"/>
    <x v="1"/>
    <x v="0"/>
    <x v="0"/>
    <x v="0"/>
    <x v="0"/>
    <x v="0"/>
    <n v="3"/>
    <x v="0"/>
    <n v="55595"/>
    <n v="166785"/>
    <x v="0"/>
    <x v="0"/>
    <x v="0"/>
    <x v="0"/>
    <n v="13343"/>
    <x v="4"/>
  </r>
  <r>
    <x v="8"/>
    <n v="4181117372"/>
    <x v="0"/>
    <x v="11"/>
    <x v="0"/>
    <x v="0"/>
    <s v="WIN-031"/>
    <x v="0"/>
    <s v="4181117372(2AGM)"/>
    <x v="1"/>
    <x v="11"/>
    <x v="11"/>
    <x v="0"/>
    <x v="0"/>
    <x v="0"/>
    <x v="0"/>
    <x v="0"/>
    <n v="6"/>
    <x v="0"/>
    <n v="46000"/>
    <n v="276000"/>
    <x v="0"/>
    <x v="0"/>
    <x v="0"/>
    <x v="0"/>
    <n v="22080"/>
    <x v="4"/>
  </r>
  <r>
    <x v="8"/>
    <n v="4181117372"/>
    <x v="0"/>
    <x v="11"/>
    <x v="0"/>
    <x v="0"/>
    <s v="WIN-031"/>
    <x v="0"/>
    <s v="4181117372(2AGM)"/>
    <x v="1"/>
    <x v="8"/>
    <x v="8"/>
    <x v="0"/>
    <x v="0"/>
    <x v="0"/>
    <x v="0"/>
    <x v="0"/>
    <n v="3"/>
    <x v="0"/>
    <n v="50182"/>
    <n v="150546"/>
    <x v="0"/>
    <x v="0"/>
    <x v="0"/>
    <x v="0"/>
    <n v="12044"/>
    <x v="4"/>
  </r>
  <r>
    <x v="8"/>
    <n v="4181117372"/>
    <x v="0"/>
    <x v="11"/>
    <x v="0"/>
    <x v="0"/>
    <s v="WIN-031"/>
    <x v="0"/>
    <s v="4181117372(2AGM)"/>
    <x v="1"/>
    <x v="0"/>
    <x v="0"/>
    <x v="0"/>
    <x v="0"/>
    <x v="0"/>
    <x v="0"/>
    <x v="0"/>
    <n v="6"/>
    <x v="0"/>
    <n v="111058"/>
    <n v="666348"/>
    <x v="0"/>
    <x v="0"/>
    <x v="0"/>
    <x v="0"/>
    <n v="53308"/>
    <x v="4"/>
  </r>
  <r>
    <x v="8"/>
    <n v="4181117372"/>
    <x v="0"/>
    <x v="11"/>
    <x v="0"/>
    <x v="0"/>
    <s v="WIN-031"/>
    <x v="0"/>
    <s v="4181117372(2AGM)"/>
    <x v="1"/>
    <x v="2"/>
    <x v="2"/>
    <x v="0"/>
    <x v="0"/>
    <x v="0"/>
    <x v="0"/>
    <x v="0"/>
    <n v="3"/>
    <x v="0"/>
    <n v="73431"/>
    <n v="220293"/>
    <x v="0"/>
    <x v="0"/>
    <x v="0"/>
    <x v="0"/>
    <n v="17623"/>
    <x v="4"/>
  </r>
  <r>
    <x v="8"/>
    <n v="4181117372"/>
    <x v="0"/>
    <x v="11"/>
    <x v="0"/>
    <x v="0"/>
    <s v="WIN-031"/>
    <x v="0"/>
    <s v="4181117372(2AGM)"/>
    <x v="1"/>
    <x v="10"/>
    <x v="10"/>
    <x v="0"/>
    <x v="0"/>
    <x v="0"/>
    <x v="0"/>
    <x v="0"/>
    <n v="3"/>
    <x v="0"/>
    <n v="74250"/>
    <n v="222750"/>
    <x v="0"/>
    <x v="0"/>
    <x v="0"/>
    <x v="0"/>
    <n v="17820"/>
    <x v="4"/>
  </r>
  <r>
    <x v="8"/>
    <n v="4181117376"/>
    <x v="0"/>
    <x v="11"/>
    <x v="0"/>
    <x v="0"/>
    <s v="WIN-031"/>
    <x v="0"/>
    <s v="4181117376(2AID)"/>
    <x v="1"/>
    <x v="10"/>
    <x v="10"/>
    <x v="0"/>
    <x v="0"/>
    <x v="0"/>
    <x v="0"/>
    <x v="0"/>
    <n v="3"/>
    <x v="0"/>
    <n v="74250"/>
    <n v="222750"/>
    <x v="0"/>
    <x v="0"/>
    <x v="0"/>
    <x v="0"/>
    <n v="17820"/>
    <x v="4"/>
  </r>
  <r>
    <x v="8"/>
    <n v="4181117376"/>
    <x v="0"/>
    <x v="11"/>
    <x v="0"/>
    <x v="0"/>
    <s v="WIN-031"/>
    <x v="0"/>
    <s v="4181117376(2AID)"/>
    <x v="1"/>
    <x v="11"/>
    <x v="11"/>
    <x v="0"/>
    <x v="0"/>
    <x v="0"/>
    <x v="0"/>
    <x v="0"/>
    <n v="3"/>
    <x v="0"/>
    <n v="46000"/>
    <n v="138000"/>
    <x v="0"/>
    <x v="0"/>
    <x v="0"/>
    <x v="0"/>
    <n v="11040"/>
    <x v="4"/>
  </r>
  <r>
    <x v="8"/>
    <n v="4181117376"/>
    <x v="0"/>
    <x v="11"/>
    <x v="0"/>
    <x v="0"/>
    <s v="WIN-031"/>
    <x v="0"/>
    <s v="4181117376(2AID)"/>
    <x v="1"/>
    <x v="2"/>
    <x v="2"/>
    <x v="0"/>
    <x v="0"/>
    <x v="0"/>
    <x v="0"/>
    <x v="0"/>
    <n v="9"/>
    <x v="0"/>
    <n v="73431"/>
    <n v="660879"/>
    <x v="0"/>
    <x v="0"/>
    <x v="0"/>
    <x v="0"/>
    <n v="52870"/>
    <x v="4"/>
  </r>
  <r>
    <x v="8"/>
    <n v="4181117376"/>
    <x v="0"/>
    <x v="11"/>
    <x v="0"/>
    <x v="0"/>
    <s v="WIN-031"/>
    <x v="0"/>
    <s v="4181117376(2AID)"/>
    <x v="1"/>
    <x v="0"/>
    <x v="0"/>
    <x v="0"/>
    <x v="0"/>
    <x v="0"/>
    <x v="0"/>
    <x v="0"/>
    <n v="15"/>
    <x v="0"/>
    <n v="111058"/>
    <n v="1665870"/>
    <x v="0"/>
    <x v="0"/>
    <x v="0"/>
    <x v="0"/>
    <n v="133270"/>
    <x v="4"/>
  </r>
  <r>
    <x v="8"/>
    <n v="4181117376"/>
    <x v="0"/>
    <x v="11"/>
    <x v="0"/>
    <x v="0"/>
    <s v="WIN-031"/>
    <x v="0"/>
    <s v="4181117376(2AID)"/>
    <x v="1"/>
    <x v="1"/>
    <x v="1"/>
    <x v="0"/>
    <x v="0"/>
    <x v="0"/>
    <x v="0"/>
    <x v="0"/>
    <n v="3"/>
    <x v="0"/>
    <n v="55595"/>
    <n v="166785"/>
    <x v="0"/>
    <x v="0"/>
    <x v="0"/>
    <x v="0"/>
    <n v="13343"/>
    <x v="4"/>
  </r>
  <r>
    <x v="4"/>
    <n v="4180886020"/>
    <x v="0"/>
    <x v="11"/>
    <x v="0"/>
    <x v="0"/>
    <s v="WIN-QNH-00-007"/>
    <x v="0"/>
    <s v="4180886020(6539)"/>
    <x v="1"/>
    <x v="1"/>
    <x v="1"/>
    <x v="0"/>
    <x v="0"/>
    <x v="0"/>
    <x v="0"/>
    <x v="0"/>
    <n v="8"/>
    <x v="0"/>
    <n v="55595"/>
    <n v="444760"/>
    <x v="0"/>
    <x v="0"/>
    <x v="0"/>
    <x v="0"/>
    <n v="35581"/>
    <x v="4"/>
  </r>
  <r>
    <x v="4"/>
    <n v="4180886020"/>
    <x v="0"/>
    <x v="11"/>
    <x v="0"/>
    <x v="0"/>
    <s v="WIN-QNH-00-007"/>
    <x v="0"/>
    <s v="4180886020(6539)"/>
    <x v="1"/>
    <x v="8"/>
    <x v="8"/>
    <x v="0"/>
    <x v="0"/>
    <x v="0"/>
    <x v="0"/>
    <x v="0"/>
    <n v="6"/>
    <x v="0"/>
    <n v="50182"/>
    <n v="301092"/>
    <x v="0"/>
    <x v="0"/>
    <x v="0"/>
    <x v="0"/>
    <n v="24087"/>
    <x v="4"/>
  </r>
  <r>
    <x v="4"/>
    <n v="4180886020"/>
    <x v="0"/>
    <x v="11"/>
    <x v="0"/>
    <x v="0"/>
    <s v="WIN-QNH-00-007"/>
    <x v="0"/>
    <s v="4180886020(6539)"/>
    <x v="1"/>
    <x v="2"/>
    <x v="2"/>
    <x v="0"/>
    <x v="0"/>
    <x v="0"/>
    <x v="0"/>
    <x v="0"/>
    <n v="10"/>
    <x v="0"/>
    <n v="73431"/>
    <n v="734310"/>
    <x v="0"/>
    <x v="0"/>
    <x v="0"/>
    <x v="0"/>
    <n v="58745"/>
    <x v="4"/>
  </r>
  <r>
    <x v="4"/>
    <n v="4180886020"/>
    <x v="0"/>
    <x v="11"/>
    <x v="0"/>
    <x v="0"/>
    <s v="WIN-QNH-00-007"/>
    <x v="0"/>
    <s v="4180886020(6539)"/>
    <x v="1"/>
    <x v="11"/>
    <x v="11"/>
    <x v="0"/>
    <x v="0"/>
    <x v="0"/>
    <x v="0"/>
    <x v="0"/>
    <n v="8"/>
    <x v="0"/>
    <n v="46000"/>
    <n v="368000"/>
    <x v="0"/>
    <x v="0"/>
    <x v="0"/>
    <x v="0"/>
    <n v="29440"/>
    <x v="4"/>
  </r>
  <r>
    <x v="4"/>
    <n v="4180886020"/>
    <x v="0"/>
    <x v="11"/>
    <x v="0"/>
    <x v="0"/>
    <s v="WIN-QNH-00-007"/>
    <x v="0"/>
    <s v="4180886020(6539)"/>
    <x v="1"/>
    <x v="0"/>
    <x v="0"/>
    <x v="0"/>
    <x v="0"/>
    <x v="0"/>
    <x v="0"/>
    <x v="0"/>
    <n v="10"/>
    <x v="0"/>
    <n v="111058"/>
    <n v="1110580"/>
    <x v="0"/>
    <x v="0"/>
    <x v="0"/>
    <x v="0"/>
    <n v="88846"/>
    <x v="4"/>
  </r>
  <r>
    <x v="4"/>
    <n v="4180884310"/>
    <x v="0"/>
    <x v="11"/>
    <x v="0"/>
    <x v="0"/>
    <s v="WIN-NBH-00-001"/>
    <x v="0"/>
    <s v="4180884310(2ABL)"/>
    <x v="1"/>
    <x v="0"/>
    <x v="0"/>
    <x v="0"/>
    <x v="0"/>
    <x v="0"/>
    <x v="0"/>
    <x v="0"/>
    <n v="5"/>
    <x v="0"/>
    <n v="111058"/>
    <n v="555290"/>
    <x v="0"/>
    <x v="0"/>
    <x v="0"/>
    <x v="0"/>
    <n v="44423"/>
    <x v="4"/>
  </r>
  <r>
    <x v="4"/>
    <n v="4180884310"/>
    <x v="0"/>
    <x v="11"/>
    <x v="0"/>
    <x v="0"/>
    <s v="WIN-NBH-00-001"/>
    <x v="0"/>
    <s v="4180884310(2ABL)"/>
    <x v="1"/>
    <x v="11"/>
    <x v="11"/>
    <x v="0"/>
    <x v="0"/>
    <x v="0"/>
    <x v="0"/>
    <x v="0"/>
    <n v="6"/>
    <x v="0"/>
    <n v="46000"/>
    <n v="276000"/>
    <x v="0"/>
    <x v="0"/>
    <x v="0"/>
    <x v="0"/>
    <n v="22080"/>
    <x v="4"/>
  </r>
  <r>
    <x v="4"/>
    <n v="4180884310"/>
    <x v="0"/>
    <x v="11"/>
    <x v="0"/>
    <x v="0"/>
    <s v="WIN-NBH-00-001"/>
    <x v="0"/>
    <s v="4180884310(2ABL)"/>
    <x v="1"/>
    <x v="2"/>
    <x v="2"/>
    <x v="0"/>
    <x v="0"/>
    <x v="0"/>
    <x v="0"/>
    <x v="0"/>
    <n v="17"/>
    <x v="0"/>
    <n v="73431"/>
    <n v="1248327"/>
    <x v="0"/>
    <x v="0"/>
    <x v="0"/>
    <x v="0"/>
    <n v="99866"/>
    <x v="4"/>
  </r>
  <r>
    <x v="4"/>
    <n v="4180884310"/>
    <x v="0"/>
    <x v="11"/>
    <x v="0"/>
    <x v="0"/>
    <s v="WIN-NBH-00-001"/>
    <x v="0"/>
    <s v="4180884310(2ABL)"/>
    <x v="1"/>
    <x v="1"/>
    <x v="1"/>
    <x v="0"/>
    <x v="0"/>
    <x v="0"/>
    <x v="0"/>
    <x v="0"/>
    <n v="6"/>
    <x v="0"/>
    <n v="55595"/>
    <n v="333570"/>
    <x v="0"/>
    <x v="0"/>
    <x v="0"/>
    <x v="0"/>
    <n v="26686"/>
    <x v="4"/>
  </r>
  <r>
    <x v="4"/>
    <n v="4180886105"/>
    <x v="0"/>
    <x v="11"/>
    <x v="0"/>
    <x v="0"/>
    <s v="WIN-NBH-00-001"/>
    <x v="0"/>
    <s v="4180886105(6624)"/>
    <x v="1"/>
    <x v="0"/>
    <x v="0"/>
    <x v="0"/>
    <x v="0"/>
    <x v="0"/>
    <x v="0"/>
    <x v="0"/>
    <n v="6"/>
    <x v="0"/>
    <n v="111058"/>
    <n v="666348"/>
    <x v="0"/>
    <x v="0"/>
    <x v="0"/>
    <x v="0"/>
    <n v="53308"/>
    <x v="4"/>
  </r>
  <r>
    <x v="4"/>
    <n v="4180886105"/>
    <x v="0"/>
    <x v="11"/>
    <x v="0"/>
    <x v="0"/>
    <s v="WIN-NBH-00-001"/>
    <x v="0"/>
    <s v="4180886105(6624)"/>
    <x v="1"/>
    <x v="11"/>
    <x v="11"/>
    <x v="0"/>
    <x v="0"/>
    <x v="0"/>
    <x v="0"/>
    <x v="0"/>
    <n v="6"/>
    <x v="0"/>
    <n v="46000"/>
    <n v="276000"/>
    <x v="0"/>
    <x v="0"/>
    <x v="0"/>
    <x v="0"/>
    <n v="22080"/>
    <x v="4"/>
  </r>
  <r>
    <x v="4"/>
    <n v="4180886105"/>
    <x v="0"/>
    <x v="11"/>
    <x v="0"/>
    <x v="0"/>
    <s v="WIN-NBH-00-001"/>
    <x v="0"/>
    <s v="4180886105(6624)"/>
    <x v="1"/>
    <x v="2"/>
    <x v="2"/>
    <x v="0"/>
    <x v="0"/>
    <x v="0"/>
    <x v="0"/>
    <x v="0"/>
    <n v="10"/>
    <x v="0"/>
    <n v="73431"/>
    <n v="734310"/>
    <x v="0"/>
    <x v="0"/>
    <x v="0"/>
    <x v="0"/>
    <n v="58745"/>
    <x v="4"/>
  </r>
  <r>
    <x v="4"/>
    <n v="4180886105"/>
    <x v="0"/>
    <x v="11"/>
    <x v="0"/>
    <x v="0"/>
    <s v="WIN-NBH-00-001"/>
    <x v="0"/>
    <s v="4180886105(6624)"/>
    <x v="1"/>
    <x v="8"/>
    <x v="8"/>
    <x v="0"/>
    <x v="0"/>
    <x v="0"/>
    <x v="0"/>
    <x v="0"/>
    <n v="8"/>
    <x v="0"/>
    <n v="50182"/>
    <n v="401456"/>
    <x v="0"/>
    <x v="0"/>
    <x v="0"/>
    <x v="0"/>
    <n v="32116"/>
    <x v="4"/>
  </r>
  <r>
    <x v="4"/>
    <n v="4180886105"/>
    <x v="0"/>
    <x v="11"/>
    <x v="0"/>
    <x v="0"/>
    <s v="WIN-NBH-00-001"/>
    <x v="0"/>
    <s v="4180886105(6624)"/>
    <x v="1"/>
    <x v="1"/>
    <x v="1"/>
    <x v="0"/>
    <x v="0"/>
    <x v="0"/>
    <x v="0"/>
    <x v="0"/>
    <n v="6"/>
    <x v="0"/>
    <n v="55595"/>
    <n v="333570"/>
    <x v="0"/>
    <x v="0"/>
    <x v="0"/>
    <x v="0"/>
    <n v="26686"/>
    <x v="4"/>
  </r>
  <r>
    <x v="4"/>
    <n v="4180885517"/>
    <x v="0"/>
    <x v="11"/>
    <x v="0"/>
    <x v="0"/>
    <s v="WIN-HDG-00-006"/>
    <x v="0"/>
    <s v="4180885517(5964)"/>
    <x v="1"/>
    <x v="1"/>
    <x v="1"/>
    <x v="0"/>
    <x v="0"/>
    <x v="0"/>
    <x v="0"/>
    <x v="0"/>
    <n v="6"/>
    <x v="0"/>
    <n v="55595"/>
    <n v="333570"/>
    <x v="0"/>
    <x v="0"/>
    <x v="0"/>
    <x v="0"/>
    <n v="26686"/>
    <x v="4"/>
  </r>
  <r>
    <x v="4"/>
    <n v="4180885517"/>
    <x v="0"/>
    <x v="11"/>
    <x v="0"/>
    <x v="0"/>
    <s v="WIN-HDG-00-006"/>
    <x v="0"/>
    <s v="4180885517(5964)"/>
    <x v="1"/>
    <x v="8"/>
    <x v="8"/>
    <x v="0"/>
    <x v="0"/>
    <x v="0"/>
    <x v="0"/>
    <x v="0"/>
    <n v="8"/>
    <x v="0"/>
    <n v="50182"/>
    <n v="401456"/>
    <x v="0"/>
    <x v="0"/>
    <x v="0"/>
    <x v="0"/>
    <n v="32116"/>
    <x v="4"/>
  </r>
  <r>
    <x v="4"/>
    <n v="4180885517"/>
    <x v="0"/>
    <x v="11"/>
    <x v="0"/>
    <x v="0"/>
    <s v="WIN-HDG-00-006"/>
    <x v="0"/>
    <s v="4180885517(5964)"/>
    <x v="1"/>
    <x v="2"/>
    <x v="2"/>
    <x v="0"/>
    <x v="0"/>
    <x v="0"/>
    <x v="0"/>
    <x v="0"/>
    <n v="10"/>
    <x v="0"/>
    <n v="73431"/>
    <n v="734310"/>
    <x v="0"/>
    <x v="0"/>
    <x v="0"/>
    <x v="0"/>
    <n v="58745"/>
    <x v="4"/>
  </r>
  <r>
    <x v="4"/>
    <n v="4180885517"/>
    <x v="0"/>
    <x v="11"/>
    <x v="0"/>
    <x v="0"/>
    <s v="WIN-HDG-00-006"/>
    <x v="0"/>
    <s v="4180885517(5964)"/>
    <x v="1"/>
    <x v="11"/>
    <x v="11"/>
    <x v="0"/>
    <x v="0"/>
    <x v="0"/>
    <x v="0"/>
    <x v="0"/>
    <n v="6"/>
    <x v="0"/>
    <n v="46000"/>
    <n v="276000"/>
    <x v="0"/>
    <x v="0"/>
    <x v="0"/>
    <x v="0"/>
    <n v="22080"/>
    <x v="4"/>
  </r>
  <r>
    <x v="4"/>
    <n v="4180885517"/>
    <x v="0"/>
    <x v="11"/>
    <x v="0"/>
    <x v="0"/>
    <s v="WIN-HDG-00-006"/>
    <x v="0"/>
    <s v="4180885517(5964)"/>
    <x v="1"/>
    <x v="0"/>
    <x v="0"/>
    <x v="0"/>
    <x v="0"/>
    <x v="0"/>
    <x v="0"/>
    <x v="0"/>
    <n v="6"/>
    <x v="0"/>
    <n v="111058"/>
    <n v="666348"/>
    <x v="0"/>
    <x v="0"/>
    <x v="0"/>
    <x v="0"/>
    <n v="53308"/>
    <x v="4"/>
  </r>
  <r>
    <x v="4"/>
    <n v="4180885450"/>
    <x v="0"/>
    <x v="11"/>
    <x v="0"/>
    <x v="0"/>
    <s v="WIN-HDG-00-006"/>
    <x v="0"/>
    <s v="4180885450(5922)"/>
    <x v="1"/>
    <x v="0"/>
    <x v="0"/>
    <x v="0"/>
    <x v="0"/>
    <x v="0"/>
    <x v="0"/>
    <x v="0"/>
    <n v="10"/>
    <x v="0"/>
    <n v="111058"/>
    <n v="1110580"/>
    <x v="0"/>
    <x v="0"/>
    <x v="0"/>
    <x v="0"/>
    <n v="88846"/>
    <x v="4"/>
  </r>
  <r>
    <x v="4"/>
    <n v="4180885450"/>
    <x v="0"/>
    <x v="11"/>
    <x v="0"/>
    <x v="0"/>
    <s v="WIN-HDG-00-006"/>
    <x v="0"/>
    <s v="4180885450(5922)"/>
    <x v="1"/>
    <x v="11"/>
    <x v="11"/>
    <x v="0"/>
    <x v="0"/>
    <x v="0"/>
    <x v="0"/>
    <x v="0"/>
    <n v="10"/>
    <x v="0"/>
    <n v="46000"/>
    <n v="460000"/>
    <x v="0"/>
    <x v="0"/>
    <x v="0"/>
    <x v="0"/>
    <n v="36800"/>
    <x v="4"/>
  </r>
  <r>
    <x v="4"/>
    <n v="4180885450"/>
    <x v="0"/>
    <x v="11"/>
    <x v="0"/>
    <x v="0"/>
    <s v="WIN-HDG-00-006"/>
    <x v="0"/>
    <s v="4180885450(5922)"/>
    <x v="1"/>
    <x v="2"/>
    <x v="2"/>
    <x v="0"/>
    <x v="0"/>
    <x v="0"/>
    <x v="0"/>
    <x v="0"/>
    <n v="10"/>
    <x v="0"/>
    <n v="73431"/>
    <n v="734310"/>
    <x v="0"/>
    <x v="0"/>
    <x v="0"/>
    <x v="0"/>
    <n v="58745"/>
    <x v="4"/>
  </r>
  <r>
    <x v="4"/>
    <n v="4180885450"/>
    <x v="0"/>
    <x v="11"/>
    <x v="0"/>
    <x v="0"/>
    <s v="WIN-HDG-00-006"/>
    <x v="0"/>
    <s v="4180885450(5922)"/>
    <x v="1"/>
    <x v="8"/>
    <x v="8"/>
    <x v="0"/>
    <x v="0"/>
    <x v="0"/>
    <x v="0"/>
    <x v="0"/>
    <n v="10"/>
    <x v="0"/>
    <n v="50182"/>
    <n v="501820"/>
    <x v="0"/>
    <x v="0"/>
    <x v="0"/>
    <x v="0"/>
    <n v="40146"/>
    <x v="4"/>
  </r>
  <r>
    <x v="4"/>
    <n v="4180885450"/>
    <x v="0"/>
    <x v="11"/>
    <x v="0"/>
    <x v="0"/>
    <s v="WIN-HDG-00-006"/>
    <x v="0"/>
    <s v="4180885450(5922)"/>
    <x v="1"/>
    <x v="1"/>
    <x v="1"/>
    <x v="0"/>
    <x v="0"/>
    <x v="0"/>
    <x v="0"/>
    <x v="0"/>
    <n v="10"/>
    <x v="0"/>
    <n v="55595"/>
    <n v="555950"/>
    <x v="0"/>
    <x v="0"/>
    <x v="0"/>
    <x v="0"/>
    <n v="44476"/>
    <x v="4"/>
  </r>
  <r>
    <x v="8"/>
    <n v="4181117449"/>
    <x v="0"/>
    <x v="11"/>
    <x v="0"/>
    <x v="0"/>
    <s v="WIN-052"/>
    <x v="0"/>
    <s v="4181117449(4697)"/>
    <x v="1"/>
    <x v="1"/>
    <x v="1"/>
    <x v="0"/>
    <x v="0"/>
    <x v="0"/>
    <x v="0"/>
    <x v="0"/>
    <n v="3"/>
    <x v="0"/>
    <n v="55595"/>
    <n v="166785"/>
    <x v="0"/>
    <x v="0"/>
    <x v="0"/>
    <x v="0"/>
    <n v="13343"/>
    <x v="4"/>
  </r>
  <r>
    <x v="8"/>
    <n v="4181117449"/>
    <x v="0"/>
    <x v="11"/>
    <x v="0"/>
    <x v="0"/>
    <s v="WIN-052"/>
    <x v="0"/>
    <s v="4181117449(4697)"/>
    <x v="1"/>
    <x v="2"/>
    <x v="2"/>
    <x v="0"/>
    <x v="0"/>
    <x v="0"/>
    <x v="0"/>
    <x v="0"/>
    <n v="6"/>
    <x v="0"/>
    <n v="73431"/>
    <n v="440586"/>
    <x v="0"/>
    <x v="0"/>
    <x v="0"/>
    <x v="0"/>
    <n v="35247"/>
    <x v="4"/>
  </r>
  <r>
    <x v="8"/>
    <n v="4181117449"/>
    <x v="0"/>
    <x v="11"/>
    <x v="0"/>
    <x v="0"/>
    <s v="WIN-052"/>
    <x v="0"/>
    <s v="4181117449(4697)"/>
    <x v="1"/>
    <x v="0"/>
    <x v="0"/>
    <x v="0"/>
    <x v="0"/>
    <x v="0"/>
    <x v="0"/>
    <x v="0"/>
    <n v="3"/>
    <x v="0"/>
    <n v="111058"/>
    <n v="333174"/>
    <x v="0"/>
    <x v="0"/>
    <x v="0"/>
    <x v="0"/>
    <n v="26654"/>
    <x v="4"/>
  </r>
  <r>
    <x v="8"/>
    <n v="4181117449"/>
    <x v="0"/>
    <x v="11"/>
    <x v="0"/>
    <x v="0"/>
    <s v="WIN-052"/>
    <x v="0"/>
    <s v="4181117449(4697)"/>
    <x v="1"/>
    <x v="8"/>
    <x v="8"/>
    <x v="0"/>
    <x v="0"/>
    <x v="0"/>
    <x v="0"/>
    <x v="0"/>
    <n v="3"/>
    <x v="0"/>
    <n v="50182"/>
    <n v="150546"/>
    <x v="0"/>
    <x v="0"/>
    <x v="0"/>
    <x v="0"/>
    <n v="12044"/>
    <x v="4"/>
  </r>
  <r>
    <x v="8"/>
    <n v="4181117449"/>
    <x v="0"/>
    <x v="11"/>
    <x v="0"/>
    <x v="0"/>
    <s v="WIN-052"/>
    <x v="0"/>
    <s v="4181117449(4697)"/>
    <x v="1"/>
    <x v="10"/>
    <x v="10"/>
    <x v="0"/>
    <x v="0"/>
    <x v="0"/>
    <x v="0"/>
    <x v="0"/>
    <n v="3"/>
    <x v="0"/>
    <n v="74250"/>
    <n v="222750"/>
    <x v="0"/>
    <x v="0"/>
    <x v="0"/>
    <x v="0"/>
    <n v="17820"/>
    <x v="4"/>
  </r>
  <r>
    <x v="8"/>
    <n v="4181117449"/>
    <x v="0"/>
    <x v="11"/>
    <x v="0"/>
    <x v="0"/>
    <s v="WIN-052"/>
    <x v="0"/>
    <s v="4181117449(4697)"/>
    <x v="1"/>
    <x v="11"/>
    <x v="11"/>
    <x v="0"/>
    <x v="0"/>
    <x v="0"/>
    <x v="0"/>
    <x v="0"/>
    <n v="6"/>
    <x v="0"/>
    <n v="46000"/>
    <n v="276000"/>
    <x v="0"/>
    <x v="0"/>
    <x v="0"/>
    <x v="0"/>
    <n v="22080"/>
    <x v="4"/>
  </r>
  <r>
    <x v="8"/>
    <n v="4181117476"/>
    <x v="0"/>
    <x v="11"/>
    <x v="0"/>
    <x v="0"/>
    <s v="WIN-052"/>
    <x v="0"/>
    <s v="4181117476(5021)"/>
    <x v="1"/>
    <x v="10"/>
    <x v="10"/>
    <x v="0"/>
    <x v="0"/>
    <x v="0"/>
    <x v="0"/>
    <x v="0"/>
    <n v="3"/>
    <x v="0"/>
    <n v="74250"/>
    <n v="222750"/>
    <x v="0"/>
    <x v="0"/>
    <x v="0"/>
    <x v="0"/>
    <n v="17820"/>
    <x v="4"/>
  </r>
  <r>
    <x v="8"/>
    <n v="4181117476"/>
    <x v="0"/>
    <x v="11"/>
    <x v="0"/>
    <x v="0"/>
    <s v="WIN-052"/>
    <x v="0"/>
    <s v="4181117476(5021)"/>
    <x v="1"/>
    <x v="2"/>
    <x v="2"/>
    <x v="0"/>
    <x v="0"/>
    <x v="0"/>
    <x v="0"/>
    <x v="0"/>
    <n v="6"/>
    <x v="0"/>
    <n v="73431"/>
    <n v="440586"/>
    <x v="0"/>
    <x v="0"/>
    <x v="0"/>
    <x v="0"/>
    <n v="35247"/>
    <x v="4"/>
  </r>
  <r>
    <x v="8"/>
    <n v="4181117476"/>
    <x v="0"/>
    <x v="11"/>
    <x v="0"/>
    <x v="0"/>
    <s v="WIN-052"/>
    <x v="0"/>
    <s v="4181117476(5021)"/>
    <x v="1"/>
    <x v="11"/>
    <x v="11"/>
    <x v="0"/>
    <x v="0"/>
    <x v="0"/>
    <x v="0"/>
    <x v="0"/>
    <n v="6"/>
    <x v="0"/>
    <n v="46000"/>
    <n v="276000"/>
    <x v="0"/>
    <x v="0"/>
    <x v="0"/>
    <x v="0"/>
    <n v="22080"/>
    <x v="4"/>
  </r>
  <r>
    <x v="8"/>
    <n v="4181117476"/>
    <x v="0"/>
    <x v="11"/>
    <x v="0"/>
    <x v="0"/>
    <s v="WIN-052"/>
    <x v="0"/>
    <s v="4181117476(5021)"/>
    <x v="1"/>
    <x v="0"/>
    <x v="0"/>
    <x v="0"/>
    <x v="0"/>
    <x v="0"/>
    <x v="0"/>
    <x v="0"/>
    <n v="6"/>
    <x v="0"/>
    <n v="111058"/>
    <n v="666348"/>
    <x v="0"/>
    <x v="0"/>
    <x v="0"/>
    <x v="0"/>
    <n v="53308"/>
    <x v="4"/>
  </r>
  <r>
    <x v="8"/>
    <n v="4181117476"/>
    <x v="0"/>
    <x v="11"/>
    <x v="0"/>
    <x v="0"/>
    <s v="WIN-052"/>
    <x v="0"/>
    <s v="4181117476(5021)"/>
    <x v="1"/>
    <x v="1"/>
    <x v="1"/>
    <x v="0"/>
    <x v="0"/>
    <x v="0"/>
    <x v="0"/>
    <x v="0"/>
    <n v="3"/>
    <x v="0"/>
    <n v="55595"/>
    <n v="166785"/>
    <x v="0"/>
    <x v="0"/>
    <x v="0"/>
    <x v="0"/>
    <n v="13343"/>
    <x v="4"/>
  </r>
  <r>
    <x v="8"/>
    <n v="4181117486"/>
    <x v="0"/>
    <x v="11"/>
    <x v="0"/>
    <x v="0"/>
    <s v="WIN-052"/>
    <x v="0"/>
    <s v="4181117486(5930)"/>
    <x v="1"/>
    <x v="1"/>
    <x v="1"/>
    <x v="0"/>
    <x v="0"/>
    <x v="0"/>
    <x v="0"/>
    <x v="0"/>
    <n v="3"/>
    <x v="0"/>
    <n v="55595"/>
    <n v="166785"/>
    <x v="0"/>
    <x v="0"/>
    <x v="0"/>
    <x v="0"/>
    <n v="13343"/>
    <x v="4"/>
  </r>
  <r>
    <x v="8"/>
    <n v="4181117486"/>
    <x v="0"/>
    <x v="11"/>
    <x v="0"/>
    <x v="0"/>
    <s v="WIN-052"/>
    <x v="0"/>
    <s v="4181117486(5930)"/>
    <x v="1"/>
    <x v="11"/>
    <x v="11"/>
    <x v="0"/>
    <x v="0"/>
    <x v="0"/>
    <x v="0"/>
    <x v="0"/>
    <n v="6"/>
    <x v="0"/>
    <n v="46000"/>
    <n v="276000"/>
    <x v="0"/>
    <x v="0"/>
    <x v="0"/>
    <x v="0"/>
    <n v="22080"/>
    <x v="4"/>
  </r>
  <r>
    <x v="8"/>
    <n v="4181117486"/>
    <x v="0"/>
    <x v="11"/>
    <x v="0"/>
    <x v="0"/>
    <s v="WIN-052"/>
    <x v="0"/>
    <s v="4181117486(5930)"/>
    <x v="1"/>
    <x v="8"/>
    <x v="8"/>
    <x v="0"/>
    <x v="0"/>
    <x v="0"/>
    <x v="0"/>
    <x v="0"/>
    <n v="3"/>
    <x v="0"/>
    <n v="50182"/>
    <n v="150546"/>
    <x v="0"/>
    <x v="0"/>
    <x v="0"/>
    <x v="0"/>
    <n v="12044"/>
    <x v="4"/>
  </r>
  <r>
    <x v="8"/>
    <n v="4181117486"/>
    <x v="0"/>
    <x v="11"/>
    <x v="0"/>
    <x v="0"/>
    <s v="WIN-052"/>
    <x v="0"/>
    <s v="4181117486(5930)"/>
    <x v="1"/>
    <x v="2"/>
    <x v="2"/>
    <x v="0"/>
    <x v="0"/>
    <x v="0"/>
    <x v="0"/>
    <x v="0"/>
    <n v="9"/>
    <x v="0"/>
    <n v="73431"/>
    <n v="660879"/>
    <x v="0"/>
    <x v="0"/>
    <x v="0"/>
    <x v="0"/>
    <n v="52870"/>
    <x v="4"/>
  </r>
  <r>
    <x v="8"/>
    <n v="4181117486"/>
    <x v="0"/>
    <x v="11"/>
    <x v="0"/>
    <x v="0"/>
    <s v="WIN-052"/>
    <x v="0"/>
    <s v="4181117486(5930)"/>
    <x v="1"/>
    <x v="0"/>
    <x v="0"/>
    <x v="0"/>
    <x v="0"/>
    <x v="0"/>
    <x v="0"/>
    <x v="0"/>
    <n v="9"/>
    <x v="0"/>
    <n v="111058"/>
    <n v="999522"/>
    <x v="0"/>
    <x v="0"/>
    <x v="0"/>
    <x v="0"/>
    <n v="79962"/>
    <x v="4"/>
  </r>
  <r>
    <x v="8"/>
    <n v="4181117486"/>
    <x v="0"/>
    <x v="11"/>
    <x v="0"/>
    <x v="0"/>
    <s v="WIN-052"/>
    <x v="0"/>
    <s v="4181117486(5930)"/>
    <x v="1"/>
    <x v="10"/>
    <x v="10"/>
    <x v="0"/>
    <x v="0"/>
    <x v="0"/>
    <x v="0"/>
    <x v="0"/>
    <n v="3"/>
    <x v="0"/>
    <n v="74250"/>
    <n v="222750"/>
    <x v="0"/>
    <x v="0"/>
    <x v="0"/>
    <x v="0"/>
    <n v="17820"/>
    <x v="4"/>
  </r>
  <r>
    <x v="9"/>
    <n v="4181171698"/>
    <x v="0"/>
    <x v="11"/>
    <x v="0"/>
    <x v="0"/>
    <s v="WIN-072"/>
    <x v="0"/>
    <s v="4181171698(5057)"/>
    <x v="1"/>
    <x v="11"/>
    <x v="11"/>
    <x v="0"/>
    <x v="0"/>
    <x v="0"/>
    <x v="0"/>
    <x v="0"/>
    <n v="10"/>
    <x v="0"/>
    <n v="46000"/>
    <n v="460000"/>
    <x v="0"/>
    <x v="0"/>
    <x v="0"/>
    <x v="0"/>
    <n v="36800"/>
    <x v="4"/>
  </r>
  <r>
    <x v="9"/>
    <n v="4181171698"/>
    <x v="0"/>
    <x v="11"/>
    <x v="0"/>
    <x v="0"/>
    <s v="WIN-072"/>
    <x v="0"/>
    <s v="4181171698(5057)"/>
    <x v="1"/>
    <x v="2"/>
    <x v="2"/>
    <x v="0"/>
    <x v="0"/>
    <x v="0"/>
    <x v="0"/>
    <x v="0"/>
    <n v="20"/>
    <x v="0"/>
    <n v="73431"/>
    <n v="1468620"/>
    <x v="0"/>
    <x v="0"/>
    <x v="0"/>
    <x v="0"/>
    <n v="117490"/>
    <x v="4"/>
  </r>
  <r>
    <x v="9"/>
    <n v="4181171698"/>
    <x v="0"/>
    <x v="11"/>
    <x v="0"/>
    <x v="0"/>
    <s v="WIN-072"/>
    <x v="0"/>
    <s v="4181171698(5057)"/>
    <x v="1"/>
    <x v="0"/>
    <x v="0"/>
    <x v="0"/>
    <x v="0"/>
    <x v="0"/>
    <x v="0"/>
    <x v="0"/>
    <n v="5"/>
    <x v="0"/>
    <n v="111058"/>
    <n v="555290"/>
    <x v="0"/>
    <x v="0"/>
    <x v="0"/>
    <x v="0"/>
    <n v="44423"/>
    <x v="4"/>
  </r>
  <r>
    <x v="9"/>
    <n v="4181171698"/>
    <x v="0"/>
    <x v="11"/>
    <x v="0"/>
    <x v="0"/>
    <s v="WIN-072"/>
    <x v="0"/>
    <s v="4181171698(5057)"/>
    <x v="1"/>
    <x v="10"/>
    <x v="10"/>
    <x v="0"/>
    <x v="0"/>
    <x v="0"/>
    <x v="0"/>
    <x v="0"/>
    <n v="5"/>
    <x v="0"/>
    <n v="74250"/>
    <n v="371250"/>
    <x v="0"/>
    <x v="0"/>
    <x v="0"/>
    <x v="0"/>
    <n v="29700"/>
    <x v="4"/>
  </r>
  <r>
    <x v="8"/>
    <n v="4181117508"/>
    <x v="0"/>
    <x v="11"/>
    <x v="0"/>
    <x v="0"/>
    <s v="WIN-031"/>
    <x v="0"/>
    <s v="4181117508(6764)"/>
    <x v="1"/>
    <x v="2"/>
    <x v="2"/>
    <x v="0"/>
    <x v="0"/>
    <x v="0"/>
    <x v="0"/>
    <x v="0"/>
    <n v="9"/>
    <x v="0"/>
    <n v="73431"/>
    <n v="660879"/>
    <x v="0"/>
    <x v="0"/>
    <x v="0"/>
    <x v="0"/>
    <n v="52870"/>
    <x v="4"/>
  </r>
  <r>
    <x v="8"/>
    <n v="4181117508"/>
    <x v="0"/>
    <x v="11"/>
    <x v="0"/>
    <x v="0"/>
    <s v="WIN-031"/>
    <x v="0"/>
    <s v="4181117508(6764)"/>
    <x v="1"/>
    <x v="8"/>
    <x v="8"/>
    <x v="0"/>
    <x v="0"/>
    <x v="0"/>
    <x v="0"/>
    <x v="0"/>
    <n v="3"/>
    <x v="0"/>
    <n v="50182"/>
    <n v="150546"/>
    <x v="0"/>
    <x v="0"/>
    <x v="0"/>
    <x v="0"/>
    <n v="12044"/>
    <x v="4"/>
  </r>
  <r>
    <x v="8"/>
    <n v="4181117508"/>
    <x v="0"/>
    <x v="11"/>
    <x v="0"/>
    <x v="0"/>
    <s v="WIN-031"/>
    <x v="0"/>
    <s v="4181117508(6764)"/>
    <x v="1"/>
    <x v="11"/>
    <x v="11"/>
    <x v="0"/>
    <x v="0"/>
    <x v="0"/>
    <x v="0"/>
    <x v="0"/>
    <n v="6"/>
    <x v="0"/>
    <n v="46000"/>
    <n v="276000"/>
    <x v="0"/>
    <x v="0"/>
    <x v="0"/>
    <x v="0"/>
    <n v="22080"/>
    <x v="4"/>
  </r>
  <r>
    <x v="8"/>
    <n v="4181117508"/>
    <x v="0"/>
    <x v="11"/>
    <x v="0"/>
    <x v="0"/>
    <s v="WIN-031"/>
    <x v="0"/>
    <s v="4181117508(6764)"/>
    <x v="1"/>
    <x v="0"/>
    <x v="0"/>
    <x v="0"/>
    <x v="0"/>
    <x v="0"/>
    <x v="0"/>
    <x v="0"/>
    <n v="6"/>
    <x v="0"/>
    <n v="111058"/>
    <n v="666348"/>
    <x v="0"/>
    <x v="0"/>
    <x v="0"/>
    <x v="0"/>
    <n v="53308"/>
    <x v="4"/>
  </r>
  <r>
    <x v="8"/>
    <n v="4181117480"/>
    <x v="0"/>
    <x v="11"/>
    <x v="0"/>
    <x v="0"/>
    <s v="WIN-031"/>
    <x v="0"/>
    <s v="4181117480(5658)"/>
    <x v="1"/>
    <x v="11"/>
    <x v="11"/>
    <x v="0"/>
    <x v="0"/>
    <x v="0"/>
    <x v="0"/>
    <x v="0"/>
    <n v="6"/>
    <x v="0"/>
    <n v="46000"/>
    <n v="276000"/>
    <x v="0"/>
    <x v="0"/>
    <x v="0"/>
    <x v="0"/>
    <n v="22080"/>
    <x v="4"/>
  </r>
  <r>
    <x v="8"/>
    <n v="4181117480"/>
    <x v="0"/>
    <x v="11"/>
    <x v="0"/>
    <x v="0"/>
    <s v="WIN-031"/>
    <x v="0"/>
    <s v="4181117480(5658)"/>
    <x v="1"/>
    <x v="1"/>
    <x v="1"/>
    <x v="0"/>
    <x v="0"/>
    <x v="0"/>
    <x v="0"/>
    <x v="0"/>
    <n v="3"/>
    <x v="0"/>
    <n v="55595"/>
    <n v="166785"/>
    <x v="0"/>
    <x v="0"/>
    <x v="0"/>
    <x v="0"/>
    <n v="13343"/>
    <x v="4"/>
  </r>
  <r>
    <x v="8"/>
    <n v="4181117480"/>
    <x v="0"/>
    <x v="11"/>
    <x v="0"/>
    <x v="0"/>
    <s v="WIN-031"/>
    <x v="0"/>
    <s v="4181117480(5658)"/>
    <x v="1"/>
    <x v="2"/>
    <x v="2"/>
    <x v="0"/>
    <x v="0"/>
    <x v="0"/>
    <x v="0"/>
    <x v="0"/>
    <n v="9"/>
    <x v="0"/>
    <n v="73431"/>
    <n v="660879"/>
    <x v="0"/>
    <x v="0"/>
    <x v="0"/>
    <x v="0"/>
    <n v="52870"/>
    <x v="4"/>
  </r>
  <r>
    <x v="8"/>
    <n v="4181117480"/>
    <x v="0"/>
    <x v="11"/>
    <x v="0"/>
    <x v="0"/>
    <s v="WIN-031"/>
    <x v="0"/>
    <s v="4181117480(5658)"/>
    <x v="1"/>
    <x v="8"/>
    <x v="8"/>
    <x v="0"/>
    <x v="0"/>
    <x v="0"/>
    <x v="0"/>
    <x v="0"/>
    <n v="3"/>
    <x v="0"/>
    <n v="50182"/>
    <n v="150546"/>
    <x v="0"/>
    <x v="0"/>
    <x v="0"/>
    <x v="0"/>
    <n v="12044"/>
    <x v="4"/>
  </r>
  <r>
    <x v="8"/>
    <n v="4181117480"/>
    <x v="0"/>
    <x v="11"/>
    <x v="0"/>
    <x v="0"/>
    <s v="WIN-031"/>
    <x v="0"/>
    <s v="4181117480(5658)"/>
    <x v="1"/>
    <x v="10"/>
    <x v="10"/>
    <x v="0"/>
    <x v="0"/>
    <x v="0"/>
    <x v="0"/>
    <x v="0"/>
    <n v="3"/>
    <x v="0"/>
    <n v="74250"/>
    <n v="222750"/>
    <x v="0"/>
    <x v="0"/>
    <x v="0"/>
    <x v="0"/>
    <n v="17820"/>
    <x v="4"/>
  </r>
  <r>
    <x v="8"/>
    <n v="4181117506"/>
    <x v="0"/>
    <x v="11"/>
    <x v="0"/>
    <x v="0"/>
    <s v="WIN-031"/>
    <x v="0"/>
    <s v="4181117506(6433)"/>
    <x v="1"/>
    <x v="11"/>
    <x v="11"/>
    <x v="0"/>
    <x v="0"/>
    <x v="0"/>
    <x v="0"/>
    <x v="0"/>
    <n v="6"/>
    <x v="0"/>
    <n v="46000"/>
    <n v="276000"/>
    <x v="0"/>
    <x v="0"/>
    <x v="0"/>
    <x v="0"/>
    <n v="22080"/>
    <x v="4"/>
  </r>
  <r>
    <x v="8"/>
    <n v="4181117506"/>
    <x v="0"/>
    <x v="11"/>
    <x v="0"/>
    <x v="0"/>
    <s v="WIN-031"/>
    <x v="0"/>
    <s v="4181117506(6433)"/>
    <x v="1"/>
    <x v="2"/>
    <x v="2"/>
    <x v="0"/>
    <x v="0"/>
    <x v="0"/>
    <x v="0"/>
    <x v="0"/>
    <n v="9"/>
    <x v="0"/>
    <n v="73431"/>
    <n v="660879"/>
    <x v="0"/>
    <x v="0"/>
    <x v="0"/>
    <x v="0"/>
    <n v="52870"/>
    <x v="4"/>
  </r>
  <r>
    <x v="8"/>
    <n v="4181117506"/>
    <x v="0"/>
    <x v="11"/>
    <x v="0"/>
    <x v="0"/>
    <s v="WIN-031"/>
    <x v="0"/>
    <s v="4181117506(6433)"/>
    <x v="1"/>
    <x v="10"/>
    <x v="10"/>
    <x v="0"/>
    <x v="0"/>
    <x v="0"/>
    <x v="0"/>
    <x v="0"/>
    <n v="3"/>
    <x v="0"/>
    <n v="74250"/>
    <n v="222750"/>
    <x v="0"/>
    <x v="0"/>
    <x v="0"/>
    <x v="0"/>
    <n v="17820"/>
    <x v="4"/>
  </r>
  <r>
    <x v="8"/>
    <n v="4181117506"/>
    <x v="0"/>
    <x v="11"/>
    <x v="0"/>
    <x v="0"/>
    <s v="WIN-031"/>
    <x v="0"/>
    <s v="4181117506(6433)"/>
    <x v="1"/>
    <x v="8"/>
    <x v="8"/>
    <x v="0"/>
    <x v="0"/>
    <x v="0"/>
    <x v="0"/>
    <x v="0"/>
    <n v="3"/>
    <x v="0"/>
    <n v="50182"/>
    <n v="150546"/>
    <x v="0"/>
    <x v="0"/>
    <x v="0"/>
    <x v="0"/>
    <n v="12044"/>
    <x v="4"/>
  </r>
  <r>
    <x v="8"/>
    <n v="4181117506"/>
    <x v="0"/>
    <x v="11"/>
    <x v="0"/>
    <x v="0"/>
    <s v="WIN-031"/>
    <x v="0"/>
    <s v="4181117506(6433)"/>
    <x v="1"/>
    <x v="0"/>
    <x v="0"/>
    <x v="0"/>
    <x v="0"/>
    <x v="0"/>
    <x v="0"/>
    <x v="0"/>
    <n v="9"/>
    <x v="0"/>
    <n v="111058"/>
    <n v="999522"/>
    <x v="0"/>
    <x v="0"/>
    <x v="0"/>
    <x v="0"/>
    <n v="79962"/>
    <x v="4"/>
  </r>
  <r>
    <x v="8"/>
    <n v="4181117505"/>
    <x v="0"/>
    <x v="11"/>
    <x v="0"/>
    <x v="0"/>
    <s v="WIN-031"/>
    <x v="0"/>
    <s v="4181117505(6386)"/>
    <x v="1"/>
    <x v="11"/>
    <x v="11"/>
    <x v="0"/>
    <x v="0"/>
    <x v="0"/>
    <x v="0"/>
    <x v="0"/>
    <n v="6"/>
    <x v="0"/>
    <n v="46000"/>
    <n v="276000"/>
    <x v="0"/>
    <x v="0"/>
    <x v="0"/>
    <x v="0"/>
    <n v="22080"/>
    <x v="4"/>
  </r>
  <r>
    <x v="8"/>
    <n v="4181117505"/>
    <x v="0"/>
    <x v="11"/>
    <x v="0"/>
    <x v="0"/>
    <s v="WIN-031"/>
    <x v="0"/>
    <s v="4181117505(6386)"/>
    <x v="1"/>
    <x v="2"/>
    <x v="2"/>
    <x v="0"/>
    <x v="0"/>
    <x v="0"/>
    <x v="0"/>
    <x v="0"/>
    <n v="6"/>
    <x v="0"/>
    <n v="73431"/>
    <n v="440586"/>
    <x v="0"/>
    <x v="0"/>
    <x v="0"/>
    <x v="0"/>
    <n v="35247"/>
    <x v="4"/>
  </r>
  <r>
    <x v="8"/>
    <n v="4181117505"/>
    <x v="0"/>
    <x v="11"/>
    <x v="0"/>
    <x v="0"/>
    <s v="WIN-031"/>
    <x v="0"/>
    <s v="4181117505(6386)"/>
    <x v="1"/>
    <x v="8"/>
    <x v="8"/>
    <x v="0"/>
    <x v="0"/>
    <x v="0"/>
    <x v="0"/>
    <x v="0"/>
    <n v="3"/>
    <x v="0"/>
    <n v="50182"/>
    <n v="150546"/>
    <x v="0"/>
    <x v="0"/>
    <x v="0"/>
    <x v="0"/>
    <n v="12044"/>
    <x v="4"/>
  </r>
  <r>
    <x v="8"/>
    <n v="4181117505"/>
    <x v="0"/>
    <x v="11"/>
    <x v="0"/>
    <x v="0"/>
    <s v="WIN-031"/>
    <x v="0"/>
    <s v="4181117505(6386)"/>
    <x v="1"/>
    <x v="0"/>
    <x v="0"/>
    <x v="0"/>
    <x v="0"/>
    <x v="0"/>
    <x v="0"/>
    <x v="0"/>
    <n v="9"/>
    <x v="0"/>
    <n v="111058"/>
    <n v="999522"/>
    <x v="0"/>
    <x v="0"/>
    <x v="0"/>
    <x v="0"/>
    <n v="79962"/>
    <x v="4"/>
  </r>
  <r>
    <x v="1"/>
    <n v="4180763880"/>
    <x v="0"/>
    <x v="11"/>
    <x v="0"/>
    <x v="0"/>
    <s v="WIN-PTO-00-003"/>
    <x v="0"/>
    <s v="4180763880(2BBN)"/>
    <x v="1"/>
    <x v="2"/>
    <x v="2"/>
    <x v="0"/>
    <x v="0"/>
    <x v="0"/>
    <x v="0"/>
    <x v="0"/>
    <n v="10"/>
    <x v="0"/>
    <n v="73431"/>
    <n v="734310"/>
    <x v="0"/>
    <x v="0"/>
    <x v="0"/>
    <x v="0"/>
    <n v="58745"/>
    <x v="4"/>
  </r>
  <r>
    <x v="3"/>
    <n v="4180768696"/>
    <x v="0"/>
    <x v="11"/>
    <x v="0"/>
    <x v="0"/>
    <s v="WIN-PTO-00-003"/>
    <x v="0"/>
    <s v="4180768696(2BBN)"/>
    <x v="1"/>
    <x v="11"/>
    <x v="11"/>
    <x v="0"/>
    <x v="0"/>
    <x v="0"/>
    <x v="0"/>
    <x v="0"/>
    <n v="11"/>
    <x v="0"/>
    <n v="46000"/>
    <n v="506000"/>
    <x v="0"/>
    <x v="0"/>
    <x v="0"/>
    <x v="0"/>
    <n v="40480"/>
    <x v="4"/>
  </r>
  <r>
    <x v="3"/>
    <n v="4180768696"/>
    <x v="0"/>
    <x v="11"/>
    <x v="0"/>
    <x v="0"/>
    <s v="WIN-PTO-00-003"/>
    <x v="0"/>
    <s v="4180768696(2BBN)"/>
    <x v="1"/>
    <x v="8"/>
    <x v="8"/>
    <x v="0"/>
    <x v="0"/>
    <x v="0"/>
    <x v="0"/>
    <x v="0"/>
    <n v="15"/>
    <x v="0"/>
    <n v="50182"/>
    <n v="752730"/>
    <x v="0"/>
    <x v="0"/>
    <x v="0"/>
    <x v="0"/>
    <n v="60218"/>
    <x v="4"/>
  </r>
  <r>
    <x v="3"/>
    <n v="4180768696"/>
    <x v="0"/>
    <x v="11"/>
    <x v="0"/>
    <x v="0"/>
    <s v="WIN-PTO-00-003"/>
    <x v="0"/>
    <s v="4180768696(2BBN)"/>
    <x v="1"/>
    <x v="10"/>
    <x v="10"/>
    <x v="0"/>
    <x v="0"/>
    <x v="0"/>
    <x v="0"/>
    <x v="0"/>
    <n v="10"/>
    <x v="0"/>
    <n v="74250"/>
    <n v="742500"/>
    <x v="0"/>
    <x v="0"/>
    <x v="0"/>
    <x v="0"/>
    <n v="59400"/>
    <x v="4"/>
  </r>
  <r>
    <x v="3"/>
    <n v="4180768696"/>
    <x v="0"/>
    <x v="11"/>
    <x v="0"/>
    <x v="0"/>
    <s v="WIN-PTO-00-003"/>
    <x v="0"/>
    <s v="4180768696(2BBN)"/>
    <x v="1"/>
    <x v="1"/>
    <x v="1"/>
    <x v="0"/>
    <x v="0"/>
    <x v="0"/>
    <x v="0"/>
    <x v="0"/>
    <n v="15"/>
    <x v="0"/>
    <n v="55595"/>
    <n v="833925"/>
    <x v="0"/>
    <x v="0"/>
    <x v="0"/>
    <x v="0"/>
    <n v="66714"/>
    <x v="4"/>
  </r>
  <r>
    <x v="3"/>
    <n v="4180768696"/>
    <x v="0"/>
    <x v="11"/>
    <x v="0"/>
    <x v="0"/>
    <s v="WIN-PTO-00-003"/>
    <x v="0"/>
    <s v="4180768696(2BBN)"/>
    <x v="1"/>
    <x v="0"/>
    <x v="0"/>
    <x v="0"/>
    <x v="0"/>
    <x v="0"/>
    <x v="0"/>
    <x v="0"/>
    <n v="15"/>
    <x v="0"/>
    <n v="111058"/>
    <n v="1665870"/>
    <x v="0"/>
    <x v="0"/>
    <x v="0"/>
    <x v="0"/>
    <n v="133270"/>
    <x v="4"/>
  </r>
  <r>
    <x v="5"/>
    <n v="4180907715"/>
    <x v="0"/>
    <x v="11"/>
    <x v="0"/>
    <x v="0"/>
    <s v="WIN2559"/>
    <x v="0"/>
    <n v="4180907715"/>
    <x v="3"/>
    <x v="10"/>
    <x v="10"/>
    <x v="0"/>
    <x v="0"/>
    <x v="0"/>
    <x v="0"/>
    <x v="0"/>
    <n v="3"/>
    <x v="0"/>
    <n v="74250"/>
    <n v="222750"/>
    <x v="0"/>
    <x v="0"/>
    <x v="0"/>
    <x v="0"/>
    <n v="17820"/>
    <x v="4"/>
  </r>
  <r>
    <x v="5"/>
    <n v="4180907715"/>
    <x v="0"/>
    <x v="11"/>
    <x v="0"/>
    <x v="0"/>
    <s v="WIN2559"/>
    <x v="0"/>
    <n v="4180907715"/>
    <x v="3"/>
    <x v="8"/>
    <x v="8"/>
    <x v="0"/>
    <x v="0"/>
    <x v="0"/>
    <x v="0"/>
    <x v="0"/>
    <n v="3"/>
    <x v="0"/>
    <n v="50182"/>
    <n v="150546"/>
    <x v="0"/>
    <x v="0"/>
    <x v="0"/>
    <x v="0"/>
    <n v="12044"/>
    <x v="4"/>
  </r>
  <r>
    <x v="5"/>
    <n v="4180907715"/>
    <x v="0"/>
    <x v="11"/>
    <x v="0"/>
    <x v="0"/>
    <s v="WIN2559"/>
    <x v="0"/>
    <n v="4180907715"/>
    <x v="3"/>
    <x v="11"/>
    <x v="11"/>
    <x v="0"/>
    <x v="0"/>
    <x v="0"/>
    <x v="0"/>
    <x v="0"/>
    <n v="3"/>
    <x v="0"/>
    <n v="46000"/>
    <n v="138000"/>
    <x v="0"/>
    <x v="0"/>
    <x v="0"/>
    <x v="0"/>
    <n v="11040"/>
    <x v="4"/>
  </r>
  <r>
    <x v="5"/>
    <n v="4180908355"/>
    <x v="0"/>
    <x v="11"/>
    <x v="0"/>
    <x v="0"/>
    <s v="WIN5366"/>
    <x v="0"/>
    <n v="4180908355"/>
    <x v="3"/>
    <x v="1"/>
    <x v="1"/>
    <x v="0"/>
    <x v="0"/>
    <x v="0"/>
    <x v="0"/>
    <x v="0"/>
    <n v="3"/>
    <x v="0"/>
    <n v="55595"/>
    <n v="166785"/>
    <x v="0"/>
    <x v="0"/>
    <x v="0"/>
    <x v="0"/>
    <n v="13343"/>
    <x v="4"/>
  </r>
  <r>
    <x v="5"/>
    <n v="4180908355"/>
    <x v="0"/>
    <x v="11"/>
    <x v="0"/>
    <x v="0"/>
    <s v="WIN5366"/>
    <x v="0"/>
    <n v="4180908355"/>
    <x v="3"/>
    <x v="10"/>
    <x v="10"/>
    <x v="0"/>
    <x v="0"/>
    <x v="0"/>
    <x v="0"/>
    <x v="0"/>
    <n v="3"/>
    <x v="0"/>
    <n v="74250"/>
    <n v="222750"/>
    <x v="0"/>
    <x v="0"/>
    <x v="0"/>
    <x v="0"/>
    <n v="17820"/>
    <x v="4"/>
  </r>
  <r>
    <x v="5"/>
    <n v="4180908355"/>
    <x v="0"/>
    <x v="11"/>
    <x v="0"/>
    <x v="0"/>
    <s v="WIN5366"/>
    <x v="0"/>
    <n v="4180908355"/>
    <x v="3"/>
    <x v="0"/>
    <x v="0"/>
    <x v="0"/>
    <x v="0"/>
    <x v="0"/>
    <x v="0"/>
    <x v="0"/>
    <n v="2"/>
    <x v="0"/>
    <n v="111058"/>
    <n v="222116"/>
    <x v="0"/>
    <x v="0"/>
    <x v="0"/>
    <x v="0"/>
    <n v="17769"/>
    <x v="4"/>
  </r>
  <r>
    <x v="5"/>
    <n v="4180908355"/>
    <x v="0"/>
    <x v="11"/>
    <x v="0"/>
    <x v="0"/>
    <s v="WIN5366"/>
    <x v="0"/>
    <n v="4180908355"/>
    <x v="3"/>
    <x v="2"/>
    <x v="2"/>
    <x v="0"/>
    <x v="0"/>
    <x v="0"/>
    <x v="0"/>
    <x v="0"/>
    <n v="4"/>
    <x v="0"/>
    <n v="73431"/>
    <n v="293724"/>
    <x v="0"/>
    <x v="0"/>
    <x v="0"/>
    <x v="0"/>
    <n v="23498"/>
    <x v="4"/>
  </r>
  <r>
    <x v="5"/>
    <n v="4180908355"/>
    <x v="0"/>
    <x v="11"/>
    <x v="0"/>
    <x v="0"/>
    <s v="WIN5366"/>
    <x v="0"/>
    <n v="4180908355"/>
    <x v="3"/>
    <x v="9"/>
    <x v="9"/>
    <x v="0"/>
    <x v="0"/>
    <x v="0"/>
    <x v="0"/>
    <x v="0"/>
    <n v="2"/>
    <x v="0"/>
    <n v="70950"/>
    <n v="141900"/>
    <x v="0"/>
    <x v="0"/>
    <x v="0"/>
    <x v="0"/>
    <n v="11352"/>
    <x v="4"/>
  </r>
  <r>
    <x v="5"/>
    <n v="4180908355"/>
    <x v="0"/>
    <x v="11"/>
    <x v="0"/>
    <x v="0"/>
    <s v="WIN5366"/>
    <x v="0"/>
    <n v="4180908355"/>
    <x v="3"/>
    <x v="8"/>
    <x v="8"/>
    <x v="0"/>
    <x v="0"/>
    <x v="0"/>
    <x v="0"/>
    <x v="0"/>
    <n v="4"/>
    <x v="0"/>
    <n v="50182"/>
    <n v="200728"/>
    <x v="0"/>
    <x v="0"/>
    <x v="0"/>
    <x v="0"/>
    <n v="16058"/>
    <x v="4"/>
  </r>
  <r>
    <x v="5"/>
    <n v="4180908355"/>
    <x v="0"/>
    <x v="11"/>
    <x v="0"/>
    <x v="0"/>
    <s v="WIN5366"/>
    <x v="0"/>
    <n v="4180908355"/>
    <x v="3"/>
    <x v="11"/>
    <x v="11"/>
    <x v="0"/>
    <x v="0"/>
    <x v="0"/>
    <x v="0"/>
    <x v="0"/>
    <n v="3"/>
    <x v="0"/>
    <n v="46000"/>
    <n v="138000"/>
    <x v="0"/>
    <x v="0"/>
    <x v="0"/>
    <x v="0"/>
    <n v="11040"/>
    <x v="4"/>
  </r>
  <r>
    <x v="5"/>
    <n v="4180907856"/>
    <x v="0"/>
    <x v="11"/>
    <x v="0"/>
    <x v="0"/>
    <s v="WIN2ARY"/>
    <x v="0"/>
    <n v="4180907856"/>
    <x v="3"/>
    <x v="9"/>
    <x v="9"/>
    <x v="0"/>
    <x v="0"/>
    <x v="0"/>
    <x v="0"/>
    <x v="0"/>
    <n v="2"/>
    <x v="0"/>
    <n v="70950"/>
    <n v="141900"/>
    <x v="0"/>
    <x v="0"/>
    <x v="0"/>
    <x v="0"/>
    <n v="11352"/>
    <x v="4"/>
  </r>
  <r>
    <x v="5"/>
    <n v="4180907856"/>
    <x v="0"/>
    <x v="11"/>
    <x v="0"/>
    <x v="0"/>
    <s v="WIN2ARY"/>
    <x v="0"/>
    <n v="4180907856"/>
    <x v="3"/>
    <x v="1"/>
    <x v="1"/>
    <x v="0"/>
    <x v="0"/>
    <x v="0"/>
    <x v="0"/>
    <x v="0"/>
    <n v="2"/>
    <x v="0"/>
    <n v="55595"/>
    <n v="111190"/>
    <x v="0"/>
    <x v="0"/>
    <x v="0"/>
    <x v="0"/>
    <n v="8895"/>
    <x v="4"/>
  </r>
  <r>
    <x v="5"/>
    <n v="4180907856"/>
    <x v="0"/>
    <x v="11"/>
    <x v="0"/>
    <x v="0"/>
    <s v="WIN2ARY"/>
    <x v="0"/>
    <n v="4180907856"/>
    <x v="3"/>
    <x v="8"/>
    <x v="8"/>
    <x v="0"/>
    <x v="0"/>
    <x v="0"/>
    <x v="0"/>
    <x v="0"/>
    <n v="3"/>
    <x v="0"/>
    <n v="50182"/>
    <n v="150546"/>
    <x v="0"/>
    <x v="0"/>
    <x v="0"/>
    <x v="0"/>
    <n v="12044"/>
    <x v="4"/>
  </r>
  <r>
    <x v="5"/>
    <n v="4180907856"/>
    <x v="0"/>
    <x v="11"/>
    <x v="0"/>
    <x v="0"/>
    <s v="WIN2ARY"/>
    <x v="0"/>
    <n v="4180907856"/>
    <x v="3"/>
    <x v="0"/>
    <x v="0"/>
    <x v="0"/>
    <x v="0"/>
    <x v="0"/>
    <x v="0"/>
    <x v="0"/>
    <n v="2"/>
    <x v="0"/>
    <n v="111058"/>
    <n v="222116"/>
    <x v="0"/>
    <x v="0"/>
    <x v="0"/>
    <x v="0"/>
    <n v="17769"/>
    <x v="4"/>
  </r>
  <r>
    <x v="5"/>
    <n v="4180907856"/>
    <x v="0"/>
    <x v="11"/>
    <x v="0"/>
    <x v="0"/>
    <s v="WIN2ARY"/>
    <x v="0"/>
    <n v="4180907856"/>
    <x v="3"/>
    <x v="11"/>
    <x v="11"/>
    <x v="0"/>
    <x v="0"/>
    <x v="0"/>
    <x v="0"/>
    <x v="0"/>
    <n v="3"/>
    <x v="0"/>
    <n v="46000"/>
    <n v="138000"/>
    <x v="0"/>
    <x v="0"/>
    <x v="0"/>
    <x v="0"/>
    <n v="11040"/>
    <x v="4"/>
  </r>
  <r>
    <x v="5"/>
    <n v="4180907856"/>
    <x v="0"/>
    <x v="11"/>
    <x v="0"/>
    <x v="0"/>
    <s v="WIN2ARY"/>
    <x v="0"/>
    <n v="4180907856"/>
    <x v="3"/>
    <x v="10"/>
    <x v="10"/>
    <x v="0"/>
    <x v="0"/>
    <x v="0"/>
    <x v="0"/>
    <x v="0"/>
    <n v="3"/>
    <x v="0"/>
    <n v="74250"/>
    <n v="222750"/>
    <x v="0"/>
    <x v="0"/>
    <x v="0"/>
    <x v="0"/>
    <n v="17820"/>
    <x v="4"/>
  </r>
  <r>
    <x v="5"/>
    <n v="4180908445"/>
    <x v="0"/>
    <x v="11"/>
    <x v="0"/>
    <x v="0"/>
    <s v="WIN5576"/>
    <x v="0"/>
    <n v="4180908445"/>
    <x v="3"/>
    <x v="11"/>
    <x v="11"/>
    <x v="0"/>
    <x v="0"/>
    <x v="0"/>
    <x v="0"/>
    <x v="0"/>
    <n v="3"/>
    <x v="0"/>
    <n v="46000"/>
    <n v="138000"/>
    <x v="0"/>
    <x v="0"/>
    <x v="0"/>
    <x v="0"/>
    <n v="11040"/>
    <x v="4"/>
  </r>
  <r>
    <x v="5"/>
    <n v="4180908445"/>
    <x v="0"/>
    <x v="11"/>
    <x v="0"/>
    <x v="0"/>
    <s v="WIN5576"/>
    <x v="0"/>
    <n v="4180908445"/>
    <x v="3"/>
    <x v="2"/>
    <x v="2"/>
    <x v="0"/>
    <x v="0"/>
    <x v="0"/>
    <x v="0"/>
    <x v="0"/>
    <n v="6"/>
    <x v="0"/>
    <n v="73431"/>
    <n v="440586"/>
    <x v="0"/>
    <x v="0"/>
    <x v="0"/>
    <x v="0"/>
    <n v="35247"/>
    <x v="4"/>
  </r>
  <r>
    <x v="5"/>
    <n v="4180908561"/>
    <x v="0"/>
    <x v="11"/>
    <x v="0"/>
    <x v="0"/>
    <s v="WIN5895"/>
    <x v="0"/>
    <n v="4180908561"/>
    <x v="3"/>
    <x v="9"/>
    <x v="9"/>
    <x v="0"/>
    <x v="0"/>
    <x v="0"/>
    <x v="0"/>
    <x v="0"/>
    <n v="2"/>
    <x v="0"/>
    <n v="70950"/>
    <n v="141900"/>
    <x v="0"/>
    <x v="0"/>
    <x v="0"/>
    <x v="0"/>
    <n v="11352"/>
    <x v="4"/>
  </r>
  <r>
    <x v="5"/>
    <n v="4180908561"/>
    <x v="0"/>
    <x v="11"/>
    <x v="0"/>
    <x v="0"/>
    <s v="WIN5895"/>
    <x v="0"/>
    <n v="4180908561"/>
    <x v="3"/>
    <x v="2"/>
    <x v="2"/>
    <x v="0"/>
    <x v="0"/>
    <x v="0"/>
    <x v="0"/>
    <x v="0"/>
    <n v="3"/>
    <x v="0"/>
    <n v="73431"/>
    <n v="220293"/>
    <x v="0"/>
    <x v="0"/>
    <x v="0"/>
    <x v="0"/>
    <n v="17623"/>
    <x v="4"/>
  </r>
  <r>
    <x v="5"/>
    <n v="4180908561"/>
    <x v="0"/>
    <x v="11"/>
    <x v="0"/>
    <x v="0"/>
    <s v="WIN5895"/>
    <x v="0"/>
    <n v="4180908561"/>
    <x v="3"/>
    <x v="1"/>
    <x v="1"/>
    <x v="0"/>
    <x v="0"/>
    <x v="0"/>
    <x v="0"/>
    <x v="0"/>
    <n v="2"/>
    <x v="0"/>
    <n v="55595"/>
    <n v="111190"/>
    <x v="0"/>
    <x v="0"/>
    <x v="0"/>
    <x v="0"/>
    <n v="8895"/>
    <x v="4"/>
  </r>
  <r>
    <x v="5"/>
    <n v="4180908561"/>
    <x v="0"/>
    <x v="11"/>
    <x v="0"/>
    <x v="0"/>
    <s v="WIN5895"/>
    <x v="0"/>
    <n v="4180908561"/>
    <x v="3"/>
    <x v="8"/>
    <x v="8"/>
    <x v="0"/>
    <x v="0"/>
    <x v="0"/>
    <x v="0"/>
    <x v="0"/>
    <n v="3"/>
    <x v="0"/>
    <n v="50182"/>
    <n v="150546"/>
    <x v="0"/>
    <x v="0"/>
    <x v="0"/>
    <x v="0"/>
    <n v="12044"/>
    <x v="4"/>
  </r>
  <r>
    <x v="5"/>
    <n v="4180908561"/>
    <x v="0"/>
    <x v="11"/>
    <x v="0"/>
    <x v="0"/>
    <s v="WIN5895"/>
    <x v="0"/>
    <n v="4180908561"/>
    <x v="3"/>
    <x v="11"/>
    <x v="11"/>
    <x v="0"/>
    <x v="0"/>
    <x v="0"/>
    <x v="0"/>
    <x v="0"/>
    <n v="3"/>
    <x v="0"/>
    <n v="46000"/>
    <n v="138000"/>
    <x v="0"/>
    <x v="0"/>
    <x v="0"/>
    <x v="0"/>
    <n v="11040"/>
    <x v="4"/>
  </r>
  <r>
    <x v="5"/>
    <n v="4180907674"/>
    <x v="0"/>
    <x v="11"/>
    <x v="0"/>
    <x v="0"/>
    <s v="WIN2435"/>
    <x v="0"/>
    <n v="4180907674"/>
    <x v="3"/>
    <x v="1"/>
    <x v="1"/>
    <x v="0"/>
    <x v="0"/>
    <x v="0"/>
    <x v="0"/>
    <x v="0"/>
    <n v="2"/>
    <x v="0"/>
    <n v="55595"/>
    <n v="111190"/>
    <x v="0"/>
    <x v="0"/>
    <x v="0"/>
    <x v="0"/>
    <n v="8895"/>
    <x v="4"/>
  </r>
  <r>
    <x v="5"/>
    <n v="4180907674"/>
    <x v="0"/>
    <x v="11"/>
    <x v="0"/>
    <x v="0"/>
    <s v="WIN2435"/>
    <x v="0"/>
    <n v="4180907674"/>
    <x v="3"/>
    <x v="8"/>
    <x v="8"/>
    <x v="0"/>
    <x v="0"/>
    <x v="0"/>
    <x v="0"/>
    <x v="0"/>
    <n v="4"/>
    <x v="0"/>
    <n v="50182"/>
    <n v="200728"/>
    <x v="0"/>
    <x v="0"/>
    <x v="0"/>
    <x v="0"/>
    <n v="16058"/>
    <x v="4"/>
  </r>
  <r>
    <x v="5"/>
    <n v="4180907674"/>
    <x v="0"/>
    <x v="11"/>
    <x v="0"/>
    <x v="0"/>
    <s v="WIN2435"/>
    <x v="0"/>
    <n v="4180907674"/>
    <x v="3"/>
    <x v="11"/>
    <x v="11"/>
    <x v="0"/>
    <x v="0"/>
    <x v="0"/>
    <x v="0"/>
    <x v="0"/>
    <n v="4"/>
    <x v="0"/>
    <n v="46000"/>
    <n v="184000"/>
    <x v="0"/>
    <x v="0"/>
    <x v="0"/>
    <x v="0"/>
    <n v="14720"/>
    <x v="4"/>
  </r>
  <r>
    <x v="5"/>
    <n v="4180907674"/>
    <x v="0"/>
    <x v="11"/>
    <x v="0"/>
    <x v="0"/>
    <s v="WIN2435"/>
    <x v="0"/>
    <n v="4180907674"/>
    <x v="3"/>
    <x v="10"/>
    <x v="10"/>
    <x v="0"/>
    <x v="0"/>
    <x v="0"/>
    <x v="0"/>
    <x v="0"/>
    <n v="2"/>
    <x v="0"/>
    <n v="74250"/>
    <n v="148500"/>
    <x v="0"/>
    <x v="0"/>
    <x v="0"/>
    <x v="0"/>
    <n v="11880"/>
    <x v="4"/>
  </r>
  <r>
    <x v="5"/>
    <n v="4180908193"/>
    <x v="0"/>
    <x v="11"/>
    <x v="0"/>
    <x v="0"/>
    <s v="WIN4306"/>
    <x v="0"/>
    <n v="4180908193"/>
    <x v="3"/>
    <x v="8"/>
    <x v="8"/>
    <x v="0"/>
    <x v="0"/>
    <x v="0"/>
    <x v="0"/>
    <x v="0"/>
    <n v="3"/>
    <x v="0"/>
    <n v="50182"/>
    <n v="150546"/>
    <x v="0"/>
    <x v="0"/>
    <x v="0"/>
    <x v="0"/>
    <n v="12044"/>
    <x v="4"/>
  </r>
  <r>
    <x v="5"/>
    <n v="4180908193"/>
    <x v="0"/>
    <x v="11"/>
    <x v="0"/>
    <x v="0"/>
    <s v="WIN4306"/>
    <x v="0"/>
    <n v="4180908193"/>
    <x v="3"/>
    <x v="2"/>
    <x v="2"/>
    <x v="0"/>
    <x v="0"/>
    <x v="0"/>
    <x v="0"/>
    <x v="0"/>
    <n v="3"/>
    <x v="0"/>
    <n v="73431"/>
    <n v="220293"/>
    <x v="0"/>
    <x v="0"/>
    <x v="0"/>
    <x v="0"/>
    <n v="17623"/>
    <x v="4"/>
  </r>
  <r>
    <x v="5"/>
    <n v="4180908193"/>
    <x v="0"/>
    <x v="11"/>
    <x v="0"/>
    <x v="0"/>
    <s v="WIN4306"/>
    <x v="0"/>
    <n v="4180908193"/>
    <x v="3"/>
    <x v="11"/>
    <x v="11"/>
    <x v="0"/>
    <x v="0"/>
    <x v="0"/>
    <x v="0"/>
    <x v="0"/>
    <n v="3"/>
    <x v="0"/>
    <n v="46000"/>
    <n v="138000"/>
    <x v="0"/>
    <x v="0"/>
    <x v="0"/>
    <x v="0"/>
    <n v="11040"/>
    <x v="4"/>
  </r>
  <r>
    <x v="5"/>
    <n v="4180907620"/>
    <x v="0"/>
    <x v="11"/>
    <x v="0"/>
    <x v="0"/>
    <s v="WIN2358"/>
    <x v="0"/>
    <n v="4180907620"/>
    <x v="3"/>
    <x v="2"/>
    <x v="2"/>
    <x v="0"/>
    <x v="0"/>
    <x v="0"/>
    <x v="0"/>
    <x v="0"/>
    <n v="6"/>
    <x v="0"/>
    <n v="73431"/>
    <n v="440586"/>
    <x v="0"/>
    <x v="0"/>
    <x v="0"/>
    <x v="0"/>
    <n v="35247"/>
    <x v="4"/>
  </r>
  <r>
    <x v="5"/>
    <n v="4180907620"/>
    <x v="0"/>
    <x v="11"/>
    <x v="0"/>
    <x v="0"/>
    <s v="WIN2358"/>
    <x v="0"/>
    <n v="4180907620"/>
    <x v="3"/>
    <x v="1"/>
    <x v="1"/>
    <x v="0"/>
    <x v="0"/>
    <x v="0"/>
    <x v="0"/>
    <x v="0"/>
    <n v="3"/>
    <x v="0"/>
    <n v="55595"/>
    <n v="166785"/>
    <x v="0"/>
    <x v="0"/>
    <x v="0"/>
    <x v="0"/>
    <n v="13343"/>
    <x v="4"/>
  </r>
  <r>
    <x v="5"/>
    <n v="4180907620"/>
    <x v="0"/>
    <x v="11"/>
    <x v="0"/>
    <x v="0"/>
    <s v="WIN2358"/>
    <x v="0"/>
    <n v="4180907620"/>
    <x v="3"/>
    <x v="0"/>
    <x v="0"/>
    <x v="0"/>
    <x v="0"/>
    <x v="0"/>
    <x v="0"/>
    <x v="0"/>
    <n v="2"/>
    <x v="0"/>
    <n v="111058"/>
    <n v="222116"/>
    <x v="0"/>
    <x v="0"/>
    <x v="0"/>
    <x v="0"/>
    <n v="17769"/>
    <x v="4"/>
  </r>
  <r>
    <x v="5"/>
    <n v="4180907620"/>
    <x v="0"/>
    <x v="11"/>
    <x v="0"/>
    <x v="0"/>
    <s v="WIN2358"/>
    <x v="0"/>
    <n v="4180907620"/>
    <x v="3"/>
    <x v="8"/>
    <x v="8"/>
    <x v="0"/>
    <x v="0"/>
    <x v="0"/>
    <x v="0"/>
    <x v="0"/>
    <n v="3"/>
    <x v="0"/>
    <n v="50182"/>
    <n v="150546"/>
    <x v="0"/>
    <x v="0"/>
    <x v="0"/>
    <x v="0"/>
    <n v="12044"/>
    <x v="4"/>
  </r>
  <r>
    <x v="5"/>
    <n v="4180907620"/>
    <x v="0"/>
    <x v="11"/>
    <x v="0"/>
    <x v="0"/>
    <s v="WIN2358"/>
    <x v="0"/>
    <n v="4180907620"/>
    <x v="3"/>
    <x v="11"/>
    <x v="11"/>
    <x v="0"/>
    <x v="0"/>
    <x v="0"/>
    <x v="0"/>
    <x v="0"/>
    <n v="3"/>
    <x v="0"/>
    <n v="46000"/>
    <n v="138000"/>
    <x v="0"/>
    <x v="0"/>
    <x v="0"/>
    <x v="0"/>
    <n v="11040"/>
    <x v="4"/>
  </r>
  <r>
    <x v="5"/>
    <n v="4180907736"/>
    <x v="0"/>
    <x v="11"/>
    <x v="0"/>
    <x v="0"/>
    <s v="WIN2767"/>
    <x v="0"/>
    <n v="4180907736"/>
    <x v="3"/>
    <x v="11"/>
    <x v="11"/>
    <x v="0"/>
    <x v="0"/>
    <x v="0"/>
    <x v="0"/>
    <x v="0"/>
    <n v="4"/>
    <x v="0"/>
    <n v="46000"/>
    <n v="184000"/>
    <x v="0"/>
    <x v="0"/>
    <x v="0"/>
    <x v="0"/>
    <n v="14720"/>
    <x v="4"/>
  </r>
  <r>
    <x v="5"/>
    <n v="4180907736"/>
    <x v="0"/>
    <x v="11"/>
    <x v="0"/>
    <x v="0"/>
    <s v="WIN2767"/>
    <x v="0"/>
    <n v="4180907736"/>
    <x v="3"/>
    <x v="8"/>
    <x v="8"/>
    <x v="0"/>
    <x v="0"/>
    <x v="0"/>
    <x v="0"/>
    <x v="0"/>
    <n v="4"/>
    <x v="0"/>
    <n v="50182"/>
    <n v="200728"/>
    <x v="0"/>
    <x v="0"/>
    <x v="0"/>
    <x v="0"/>
    <n v="16058"/>
    <x v="4"/>
  </r>
  <r>
    <x v="5"/>
    <n v="4180907736"/>
    <x v="0"/>
    <x v="11"/>
    <x v="0"/>
    <x v="0"/>
    <s v="WIN2767"/>
    <x v="0"/>
    <n v="4180907736"/>
    <x v="3"/>
    <x v="0"/>
    <x v="0"/>
    <x v="0"/>
    <x v="0"/>
    <x v="0"/>
    <x v="0"/>
    <x v="0"/>
    <n v="2"/>
    <x v="0"/>
    <n v="111058"/>
    <n v="222116"/>
    <x v="0"/>
    <x v="0"/>
    <x v="0"/>
    <x v="0"/>
    <n v="17769"/>
    <x v="4"/>
  </r>
  <r>
    <x v="5"/>
    <n v="4180907736"/>
    <x v="0"/>
    <x v="11"/>
    <x v="0"/>
    <x v="0"/>
    <s v="WIN2767"/>
    <x v="0"/>
    <n v="4180907736"/>
    <x v="3"/>
    <x v="2"/>
    <x v="2"/>
    <x v="0"/>
    <x v="0"/>
    <x v="0"/>
    <x v="0"/>
    <x v="0"/>
    <n v="2"/>
    <x v="0"/>
    <n v="73431"/>
    <n v="146862"/>
    <x v="0"/>
    <x v="0"/>
    <x v="0"/>
    <x v="0"/>
    <n v="11749"/>
    <x v="4"/>
  </r>
  <r>
    <x v="5"/>
    <n v="4180907553"/>
    <x v="0"/>
    <x v="11"/>
    <x v="0"/>
    <x v="0"/>
    <s v="WIN2210"/>
    <x v="0"/>
    <n v="4180907553"/>
    <x v="3"/>
    <x v="2"/>
    <x v="2"/>
    <x v="0"/>
    <x v="0"/>
    <x v="0"/>
    <x v="0"/>
    <x v="0"/>
    <n v="6"/>
    <x v="0"/>
    <n v="73431"/>
    <n v="440586"/>
    <x v="0"/>
    <x v="0"/>
    <x v="0"/>
    <x v="0"/>
    <n v="35247"/>
    <x v="4"/>
  </r>
  <r>
    <x v="5"/>
    <n v="4180907553"/>
    <x v="0"/>
    <x v="11"/>
    <x v="0"/>
    <x v="0"/>
    <s v="WIN2210"/>
    <x v="0"/>
    <n v="4180907553"/>
    <x v="3"/>
    <x v="8"/>
    <x v="8"/>
    <x v="0"/>
    <x v="0"/>
    <x v="0"/>
    <x v="0"/>
    <x v="0"/>
    <n v="3"/>
    <x v="0"/>
    <n v="50182"/>
    <n v="150546"/>
    <x v="0"/>
    <x v="0"/>
    <x v="0"/>
    <x v="0"/>
    <n v="12044"/>
    <x v="4"/>
  </r>
  <r>
    <x v="5"/>
    <n v="4180907553"/>
    <x v="0"/>
    <x v="11"/>
    <x v="0"/>
    <x v="0"/>
    <s v="WIN2210"/>
    <x v="0"/>
    <n v="4180907553"/>
    <x v="3"/>
    <x v="11"/>
    <x v="11"/>
    <x v="0"/>
    <x v="0"/>
    <x v="0"/>
    <x v="0"/>
    <x v="0"/>
    <n v="3"/>
    <x v="0"/>
    <n v="46000"/>
    <n v="138000"/>
    <x v="0"/>
    <x v="0"/>
    <x v="0"/>
    <x v="0"/>
    <n v="11040"/>
    <x v="4"/>
  </r>
  <r>
    <x v="5"/>
    <n v="4180907958"/>
    <x v="0"/>
    <x v="11"/>
    <x v="0"/>
    <x v="0"/>
    <s v="WIN3220"/>
    <x v="0"/>
    <n v="4180907958"/>
    <x v="3"/>
    <x v="11"/>
    <x v="11"/>
    <x v="0"/>
    <x v="0"/>
    <x v="0"/>
    <x v="0"/>
    <x v="0"/>
    <n v="3"/>
    <x v="0"/>
    <n v="46000"/>
    <n v="138000"/>
    <x v="0"/>
    <x v="0"/>
    <x v="0"/>
    <x v="0"/>
    <n v="11040"/>
    <x v="4"/>
  </r>
  <r>
    <x v="5"/>
    <n v="4180907958"/>
    <x v="0"/>
    <x v="11"/>
    <x v="0"/>
    <x v="0"/>
    <s v="WIN3220"/>
    <x v="0"/>
    <n v="4180907958"/>
    <x v="3"/>
    <x v="9"/>
    <x v="9"/>
    <x v="0"/>
    <x v="0"/>
    <x v="0"/>
    <x v="0"/>
    <x v="0"/>
    <n v="2"/>
    <x v="0"/>
    <n v="70950"/>
    <n v="141900"/>
    <x v="0"/>
    <x v="0"/>
    <x v="0"/>
    <x v="0"/>
    <n v="11352"/>
    <x v="4"/>
  </r>
  <r>
    <x v="5"/>
    <n v="4180907958"/>
    <x v="0"/>
    <x v="11"/>
    <x v="0"/>
    <x v="0"/>
    <s v="WIN3220"/>
    <x v="0"/>
    <n v="4180907958"/>
    <x v="3"/>
    <x v="10"/>
    <x v="10"/>
    <x v="0"/>
    <x v="0"/>
    <x v="0"/>
    <x v="0"/>
    <x v="0"/>
    <n v="3"/>
    <x v="0"/>
    <n v="74250"/>
    <n v="222750"/>
    <x v="0"/>
    <x v="0"/>
    <x v="0"/>
    <x v="0"/>
    <n v="17820"/>
    <x v="4"/>
  </r>
  <r>
    <x v="5"/>
    <n v="4180907958"/>
    <x v="0"/>
    <x v="11"/>
    <x v="0"/>
    <x v="0"/>
    <s v="WIN3220"/>
    <x v="0"/>
    <n v="4180907958"/>
    <x v="3"/>
    <x v="2"/>
    <x v="2"/>
    <x v="0"/>
    <x v="0"/>
    <x v="0"/>
    <x v="0"/>
    <x v="0"/>
    <n v="6"/>
    <x v="0"/>
    <n v="73431"/>
    <n v="440586"/>
    <x v="0"/>
    <x v="0"/>
    <x v="0"/>
    <x v="0"/>
    <n v="35247"/>
    <x v="4"/>
  </r>
  <r>
    <x v="5"/>
    <n v="4180907470"/>
    <x v="0"/>
    <x v="11"/>
    <x v="0"/>
    <x v="0"/>
    <s v="WIN2058"/>
    <x v="0"/>
    <n v="4180907470"/>
    <x v="3"/>
    <x v="2"/>
    <x v="2"/>
    <x v="0"/>
    <x v="0"/>
    <x v="0"/>
    <x v="0"/>
    <x v="0"/>
    <n v="6"/>
    <x v="0"/>
    <n v="73431"/>
    <n v="440586"/>
    <x v="0"/>
    <x v="0"/>
    <x v="0"/>
    <x v="0"/>
    <n v="35247"/>
    <x v="4"/>
  </r>
  <r>
    <x v="5"/>
    <n v="4180907470"/>
    <x v="0"/>
    <x v="11"/>
    <x v="0"/>
    <x v="0"/>
    <s v="WIN2058"/>
    <x v="0"/>
    <n v="4180907470"/>
    <x v="3"/>
    <x v="8"/>
    <x v="8"/>
    <x v="0"/>
    <x v="0"/>
    <x v="0"/>
    <x v="0"/>
    <x v="0"/>
    <n v="3"/>
    <x v="0"/>
    <n v="50182"/>
    <n v="150546"/>
    <x v="0"/>
    <x v="0"/>
    <x v="0"/>
    <x v="0"/>
    <n v="12044"/>
    <x v="4"/>
  </r>
  <r>
    <x v="5"/>
    <n v="4180907470"/>
    <x v="0"/>
    <x v="11"/>
    <x v="0"/>
    <x v="0"/>
    <s v="WIN2058"/>
    <x v="0"/>
    <n v="4180907470"/>
    <x v="3"/>
    <x v="9"/>
    <x v="9"/>
    <x v="0"/>
    <x v="0"/>
    <x v="0"/>
    <x v="0"/>
    <x v="0"/>
    <n v="2"/>
    <x v="0"/>
    <n v="70950"/>
    <n v="141900"/>
    <x v="0"/>
    <x v="0"/>
    <x v="0"/>
    <x v="0"/>
    <n v="11352"/>
    <x v="4"/>
  </r>
  <r>
    <x v="5"/>
    <n v="4180907573"/>
    <x v="0"/>
    <x v="11"/>
    <x v="0"/>
    <x v="0"/>
    <s v="WIN2234"/>
    <x v="0"/>
    <n v="4180907573"/>
    <x v="3"/>
    <x v="2"/>
    <x v="2"/>
    <x v="0"/>
    <x v="0"/>
    <x v="0"/>
    <x v="0"/>
    <x v="0"/>
    <n v="6"/>
    <x v="0"/>
    <n v="73431"/>
    <n v="440586"/>
    <x v="0"/>
    <x v="0"/>
    <x v="0"/>
    <x v="0"/>
    <n v="35247"/>
    <x v="4"/>
  </r>
  <r>
    <x v="5"/>
    <n v="4180907573"/>
    <x v="0"/>
    <x v="11"/>
    <x v="0"/>
    <x v="0"/>
    <s v="WIN2234"/>
    <x v="0"/>
    <n v="4180907573"/>
    <x v="3"/>
    <x v="9"/>
    <x v="9"/>
    <x v="0"/>
    <x v="0"/>
    <x v="0"/>
    <x v="0"/>
    <x v="0"/>
    <n v="2"/>
    <x v="0"/>
    <n v="70950"/>
    <n v="141900"/>
    <x v="0"/>
    <x v="0"/>
    <x v="0"/>
    <x v="0"/>
    <n v="11352"/>
    <x v="4"/>
  </r>
  <r>
    <x v="5"/>
    <n v="4180907573"/>
    <x v="0"/>
    <x v="11"/>
    <x v="0"/>
    <x v="0"/>
    <s v="WIN2234"/>
    <x v="0"/>
    <n v="4180907573"/>
    <x v="3"/>
    <x v="8"/>
    <x v="8"/>
    <x v="0"/>
    <x v="0"/>
    <x v="0"/>
    <x v="0"/>
    <x v="0"/>
    <n v="3"/>
    <x v="0"/>
    <n v="50182"/>
    <n v="150546"/>
    <x v="0"/>
    <x v="0"/>
    <x v="0"/>
    <x v="0"/>
    <n v="12044"/>
    <x v="4"/>
  </r>
  <r>
    <x v="5"/>
    <n v="4180907573"/>
    <x v="0"/>
    <x v="11"/>
    <x v="0"/>
    <x v="0"/>
    <s v="WIN2234"/>
    <x v="0"/>
    <n v="4180907573"/>
    <x v="3"/>
    <x v="1"/>
    <x v="1"/>
    <x v="0"/>
    <x v="0"/>
    <x v="0"/>
    <x v="0"/>
    <x v="0"/>
    <n v="3"/>
    <x v="0"/>
    <n v="55595"/>
    <n v="166785"/>
    <x v="0"/>
    <x v="0"/>
    <x v="0"/>
    <x v="0"/>
    <n v="13343"/>
    <x v="4"/>
  </r>
  <r>
    <x v="5"/>
    <n v="4180907573"/>
    <x v="0"/>
    <x v="11"/>
    <x v="0"/>
    <x v="0"/>
    <s v="WIN2234"/>
    <x v="0"/>
    <n v="4180907573"/>
    <x v="3"/>
    <x v="11"/>
    <x v="11"/>
    <x v="0"/>
    <x v="0"/>
    <x v="0"/>
    <x v="0"/>
    <x v="0"/>
    <n v="3"/>
    <x v="0"/>
    <n v="46000"/>
    <n v="138000"/>
    <x v="0"/>
    <x v="0"/>
    <x v="0"/>
    <x v="0"/>
    <n v="11040"/>
    <x v="4"/>
  </r>
  <r>
    <x v="5"/>
    <n v="4180908130"/>
    <x v="0"/>
    <x v="11"/>
    <x v="0"/>
    <x v="0"/>
    <s v="WIN4085"/>
    <x v="0"/>
    <n v="4180908130"/>
    <x v="3"/>
    <x v="0"/>
    <x v="0"/>
    <x v="0"/>
    <x v="0"/>
    <x v="0"/>
    <x v="0"/>
    <x v="0"/>
    <n v="2"/>
    <x v="0"/>
    <n v="111058"/>
    <n v="222116"/>
    <x v="0"/>
    <x v="0"/>
    <x v="0"/>
    <x v="0"/>
    <n v="17769"/>
    <x v="4"/>
  </r>
  <r>
    <x v="5"/>
    <n v="4180908130"/>
    <x v="0"/>
    <x v="11"/>
    <x v="0"/>
    <x v="0"/>
    <s v="WIN4085"/>
    <x v="0"/>
    <n v="4180908130"/>
    <x v="3"/>
    <x v="2"/>
    <x v="2"/>
    <x v="0"/>
    <x v="0"/>
    <x v="0"/>
    <x v="0"/>
    <x v="0"/>
    <n v="9"/>
    <x v="0"/>
    <n v="73431"/>
    <n v="660879"/>
    <x v="0"/>
    <x v="0"/>
    <x v="0"/>
    <x v="0"/>
    <n v="52870"/>
    <x v="4"/>
  </r>
  <r>
    <x v="5"/>
    <n v="4180908130"/>
    <x v="0"/>
    <x v="11"/>
    <x v="0"/>
    <x v="0"/>
    <s v="WIN4085"/>
    <x v="0"/>
    <n v="4180908130"/>
    <x v="3"/>
    <x v="8"/>
    <x v="8"/>
    <x v="0"/>
    <x v="0"/>
    <x v="0"/>
    <x v="0"/>
    <x v="0"/>
    <n v="3"/>
    <x v="0"/>
    <n v="50182"/>
    <n v="150546"/>
    <x v="0"/>
    <x v="0"/>
    <x v="0"/>
    <x v="0"/>
    <n v="12044"/>
    <x v="4"/>
  </r>
  <r>
    <x v="5"/>
    <n v="4180908130"/>
    <x v="0"/>
    <x v="11"/>
    <x v="0"/>
    <x v="0"/>
    <s v="WIN4085"/>
    <x v="0"/>
    <n v="4180908130"/>
    <x v="3"/>
    <x v="10"/>
    <x v="10"/>
    <x v="0"/>
    <x v="0"/>
    <x v="0"/>
    <x v="0"/>
    <x v="0"/>
    <n v="3"/>
    <x v="0"/>
    <n v="74250"/>
    <n v="222750"/>
    <x v="0"/>
    <x v="0"/>
    <x v="0"/>
    <x v="0"/>
    <n v="17820"/>
    <x v="4"/>
  </r>
  <r>
    <x v="5"/>
    <n v="4180907487"/>
    <x v="0"/>
    <x v="11"/>
    <x v="0"/>
    <x v="0"/>
    <s v="WIN2069"/>
    <x v="0"/>
    <n v="4180907487"/>
    <x v="3"/>
    <x v="9"/>
    <x v="9"/>
    <x v="0"/>
    <x v="0"/>
    <x v="0"/>
    <x v="0"/>
    <x v="0"/>
    <n v="2"/>
    <x v="0"/>
    <n v="70950"/>
    <n v="141900"/>
    <x v="0"/>
    <x v="0"/>
    <x v="0"/>
    <x v="0"/>
    <n v="11352"/>
    <x v="4"/>
  </r>
  <r>
    <x v="5"/>
    <n v="4180907487"/>
    <x v="0"/>
    <x v="11"/>
    <x v="0"/>
    <x v="0"/>
    <s v="WIN2069"/>
    <x v="0"/>
    <n v="4180907487"/>
    <x v="3"/>
    <x v="8"/>
    <x v="8"/>
    <x v="0"/>
    <x v="0"/>
    <x v="0"/>
    <x v="0"/>
    <x v="0"/>
    <n v="4"/>
    <x v="0"/>
    <n v="50182"/>
    <n v="200728"/>
    <x v="0"/>
    <x v="0"/>
    <x v="0"/>
    <x v="0"/>
    <n v="16058"/>
    <x v="4"/>
  </r>
  <r>
    <x v="5"/>
    <n v="4180907487"/>
    <x v="0"/>
    <x v="11"/>
    <x v="0"/>
    <x v="0"/>
    <s v="WIN2069"/>
    <x v="0"/>
    <n v="4180907487"/>
    <x v="3"/>
    <x v="2"/>
    <x v="2"/>
    <x v="0"/>
    <x v="0"/>
    <x v="0"/>
    <x v="0"/>
    <x v="0"/>
    <n v="4"/>
    <x v="0"/>
    <n v="73431"/>
    <n v="293724"/>
    <x v="0"/>
    <x v="0"/>
    <x v="0"/>
    <x v="0"/>
    <n v="23498"/>
    <x v="4"/>
  </r>
  <r>
    <x v="5"/>
    <n v="4180907487"/>
    <x v="0"/>
    <x v="11"/>
    <x v="0"/>
    <x v="0"/>
    <s v="WIN2069"/>
    <x v="0"/>
    <n v="4180907487"/>
    <x v="3"/>
    <x v="11"/>
    <x v="11"/>
    <x v="0"/>
    <x v="0"/>
    <x v="0"/>
    <x v="0"/>
    <x v="0"/>
    <n v="2"/>
    <x v="0"/>
    <n v="46000"/>
    <n v="92000"/>
    <x v="0"/>
    <x v="0"/>
    <x v="0"/>
    <x v="0"/>
    <n v="7360"/>
    <x v="4"/>
  </r>
  <r>
    <x v="5"/>
    <n v="4180907487"/>
    <x v="0"/>
    <x v="11"/>
    <x v="0"/>
    <x v="0"/>
    <s v="WIN2069"/>
    <x v="0"/>
    <n v="4180907487"/>
    <x v="3"/>
    <x v="0"/>
    <x v="0"/>
    <x v="0"/>
    <x v="0"/>
    <x v="0"/>
    <x v="0"/>
    <x v="0"/>
    <n v="2"/>
    <x v="0"/>
    <n v="111058"/>
    <n v="222116"/>
    <x v="0"/>
    <x v="0"/>
    <x v="0"/>
    <x v="0"/>
    <n v="17769"/>
    <x v="4"/>
  </r>
  <r>
    <x v="5"/>
    <n v="4180907774"/>
    <x v="0"/>
    <x v="11"/>
    <x v="0"/>
    <x v="0"/>
    <s v="WIN2825"/>
    <x v="0"/>
    <n v="4180907774"/>
    <x v="3"/>
    <x v="2"/>
    <x v="2"/>
    <x v="0"/>
    <x v="0"/>
    <x v="0"/>
    <x v="0"/>
    <x v="0"/>
    <n v="6"/>
    <x v="0"/>
    <n v="73431"/>
    <n v="440586"/>
    <x v="0"/>
    <x v="0"/>
    <x v="0"/>
    <x v="0"/>
    <n v="35247"/>
    <x v="4"/>
  </r>
  <r>
    <x v="5"/>
    <n v="4180907774"/>
    <x v="0"/>
    <x v="11"/>
    <x v="0"/>
    <x v="0"/>
    <s v="WIN2825"/>
    <x v="0"/>
    <n v="4180907774"/>
    <x v="3"/>
    <x v="8"/>
    <x v="8"/>
    <x v="0"/>
    <x v="0"/>
    <x v="0"/>
    <x v="0"/>
    <x v="0"/>
    <n v="3"/>
    <x v="0"/>
    <n v="50182"/>
    <n v="150546"/>
    <x v="0"/>
    <x v="0"/>
    <x v="0"/>
    <x v="0"/>
    <n v="12044"/>
    <x v="4"/>
  </r>
  <r>
    <x v="5"/>
    <n v="4180907774"/>
    <x v="0"/>
    <x v="11"/>
    <x v="0"/>
    <x v="0"/>
    <s v="WIN2825"/>
    <x v="0"/>
    <n v="4180907774"/>
    <x v="3"/>
    <x v="11"/>
    <x v="11"/>
    <x v="0"/>
    <x v="0"/>
    <x v="0"/>
    <x v="0"/>
    <x v="0"/>
    <n v="3"/>
    <x v="0"/>
    <n v="46000"/>
    <n v="138000"/>
    <x v="0"/>
    <x v="0"/>
    <x v="0"/>
    <x v="0"/>
    <n v="11040"/>
    <x v="4"/>
  </r>
  <r>
    <x v="5"/>
    <n v="4180907774"/>
    <x v="0"/>
    <x v="11"/>
    <x v="0"/>
    <x v="0"/>
    <s v="WIN2825"/>
    <x v="0"/>
    <n v="4180907774"/>
    <x v="3"/>
    <x v="9"/>
    <x v="9"/>
    <x v="0"/>
    <x v="0"/>
    <x v="0"/>
    <x v="0"/>
    <x v="0"/>
    <n v="2"/>
    <x v="0"/>
    <n v="70950"/>
    <n v="141900"/>
    <x v="0"/>
    <x v="0"/>
    <x v="0"/>
    <x v="0"/>
    <n v="11352"/>
    <x v="4"/>
  </r>
  <r>
    <x v="5"/>
    <n v="4180908173"/>
    <x v="0"/>
    <x v="11"/>
    <x v="0"/>
    <x v="0"/>
    <s v="win4211"/>
    <x v="0"/>
    <n v="4180908173"/>
    <x v="3"/>
    <x v="10"/>
    <x v="10"/>
    <x v="0"/>
    <x v="0"/>
    <x v="0"/>
    <x v="0"/>
    <x v="0"/>
    <n v="3"/>
    <x v="0"/>
    <n v="74250"/>
    <n v="222750"/>
    <x v="0"/>
    <x v="0"/>
    <x v="0"/>
    <x v="0"/>
    <n v="17820"/>
    <x v="4"/>
  </r>
  <r>
    <x v="5"/>
    <n v="4180908173"/>
    <x v="0"/>
    <x v="11"/>
    <x v="0"/>
    <x v="0"/>
    <s v="win4211"/>
    <x v="0"/>
    <n v="4180908173"/>
    <x v="3"/>
    <x v="11"/>
    <x v="11"/>
    <x v="0"/>
    <x v="0"/>
    <x v="0"/>
    <x v="0"/>
    <x v="0"/>
    <n v="3"/>
    <x v="0"/>
    <n v="46000"/>
    <n v="138000"/>
    <x v="0"/>
    <x v="0"/>
    <x v="0"/>
    <x v="0"/>
    <n v="11040"/>
    <x v="4"/>
  </r>
  <r>
    <x v="5"/>
    <n v="4180908173"/>
    <x v="0"/>
    <x v="11"/>
    <x v="0"/>
    <x v="0"/>
    <s v="win4211"/>
    <x v="0"/>
    <n v="4180908173"/>
    <x v="3"/>
    <x v="9"/>
    <x v="9"/>
    <x v="0"/>
    <x v="0"/>
    <x v="0"/>
    <x v="0"/>
    <x v="0"/>
    <n v="2"/>
    <x v="0"/>
    <n v="70950"/>
    <n v="141900"/>
    <x v="0"/>
    <x v="0"/>
    <x v="0"/>
    <x v="0"/>
    <n v="11352"/>
    <x v="4"/>
  </r>
  <r>
    <x v="5"/>
    <n v="4180908173"/>
    <x v="0"/>
    <x v="11"/>
    <x v="0"/>
    <x v="0"/>
    <s v="win4211"/>
    <x v="0"/>
    <n v="4180908173"/>
    <x v="3"/>
    <x v="8"/>
    <x v="8"/>
    <x v="0"/>
    <x v="0"/>
    <x v="0"/>
    <x v="0"/>
    <x v="0"/>
    <n v="3"/>
    <x v="0"/>
    <n v="50182"/>
    <n v="150546"/>
    <x v="0"/>
    <x v="0"/>
    <x v="0"/>
    <x v="0"/>
    <n v="12044"/>
    <x v="4"/>
  </r>
  <r>
    <x v="5"/>
    <n v="4180908173"/>
    <x v="0"/>
    <x v="11"/>
    <x v="0"/>
    <x v="0"/>
    <s v="win4211"/>
    <x v="0"/>
    <n v="4180908173"/>
    <x v="3"/>
    <x v="0"/>
    <x v="0"/>
    <x v="0"/>
    <x v="0"/>
    <x v="0"/>
    <x v="0"/>
    <x v="0"/>
    <n v="2"/>
    <x v="0"/>
    <n v="111058"/>
    <n v="222116"/>
    <x v="0"/>
    <x v="0"/>
    <x v="0"/>
    <x v="0"/>
    <n v="17769"/>
    <x v="4"/>
  </r>
  <r>
    <x v="5"/>
    <n v="4180907793"/>
    <x v="0"/>
    <x v="11"/>
    <x v="0"/>
    <x v="0"/>
    <s v="WIN2918"/>
    <x v="0"/>
    <n v="4180907793"/>
    <x v="3"/>
    <x v="9"/>
    <x v="9"/>
    <x v="0"/>
    <x v="0"/>
    <x v="0"/>
    <x v="0"/>
    <x v="0"/>
    <n v="3"/>
    <x v="0"/>
    <n v="70950"/>
    <n v="212850"/>
    <x v="0"/>
    <x v="0"/>
    <x v="0"/>
    <x v="0"/>
    <n v="17028"/>
    <x v="4"/>
  </r>
  <r>
    <x v="5"/>
    <n v="4180907793"/>
    <x v="0"/>
    <x v="11"/>
    <x v="0"/>
    <x v="0"/>
    <s v="WIN2918"/>
    <x v="0"/>
    <n v="4180907793"/>
    <x v="3"/>
    <x v="1"/>
    <x v="1"/>
    <x v="0"/>
    <x v="0"/>
    <x v="0"/>
    <x v="0"/>
    <x v="0"/>
    <n v="3"/>
    <x v="0"/>
    <n v="55595"/>
    <n v="166785"/>
    <x v="0"/>
    <x v="0"/>
    <x v="0"/>
    <x v="0"/>
    <n v="13343"/>
    <x v="4"/>
  </r>
  <r>
    <x v="5"/>
    <n v="4180907793"/>
    <x v="0"/>
    <x v="11"/>
    <x v="0"/>
    <x v="0"/>
    <s v="WIN2918"/>
    <x v="0"/>
    <n v="4180907793"/>
    <x v="3"/>
    <x v="11"/>
    <x v="11"/>
    <x v="0"/>
    <x v="0"/>
    <x v="0"/>
    <x v="0"/>
    <x v="0"/>
    <n v="3"/>
    <x v="0"/>
    <n v="46000"/>
    <n v="138000"/>
    <x v="0"/>
    <x v="0"/>
    <x v="0"/>
    <x v="0"/>
    <n v="11040"/>
    <x v="4"/>
  </r>
  <r>
    <x v="5"/>
    <n v="4180908582"/>
    <x v="0"/>
    <x v="11"/>
    <x v="0"/>
    <x v="0"/>
    <s v="win6014"/>
    <x v="0"/>
    <n v="4180908582"/>
    <x v="3"/>
    <x v="2"/>
    <x v="2"/>
    <x v="0"/>
    <x v="0"/>
    <x v="0"/>
    <x v="0"/>
    <x v="0"/>
    <n v="3"/>
    <x v="0"/>
    <n v="73431"/>
    <n v="220293"/>
    <x v="0"/>
    <x v="0"/>
    <x v="0"/>
    <x v="0"/>
    <n v="17623"/>
    <x v="4"/>
  </r>
  <r>
    <x v="5"/>
    <n v="4180908582"/>
    <x v="0"/>
    <x v="11"/>
    <x v="0"/>
    <x v="0"/>
    <s v="win6014"/>
    <x v="0"/>
    <n v="4180908582"/>
    <x v="3"/>
    <x v="11"/>
    <x v="11"/>
    <x v="0"/>
    <x v="0"/>
    <x v="0"/>
    <x v="0"/>
    <x v="0"/>
    <n v="3"/>
    <x v="0"/>
    <n v="46000"/>
    <n v="138000"/>
    <x v="0"/>
    <x v="0"/>
    <x v="0"/>
    <x v="0"/>
    <n v="11040"/>
    <x v="4"/>
  </r>
  <r>
    <x v="5"/>
    <n v="4180908582"/>
    <x v="0"/>
    <x v="11"/>
    <x v="0"/>
    <x v="0"/>
    <s v="win6014"/>
    <x v="0"/>
    <n v="4180908582"/>
    <x v="3"/>
    <x v="10"/>
    <x v="10"/>
    <x v="0"/>
    <x v="0"/>
    <x v="0"/>
    <x v="0"/>
    <x v="0"/>
    <n v="3"/>
    <x v="0"/>
    <n v="74250"/>
    <n v="222750"/>
    <x v="0"/>
    <x v="0"/>
    <x v="0"/>
    <x v="0"/>
    <n v="17820"/>
    <x v="4"/>
  </r>
  <r>
    <x v="5"/>
    <n v="4180908582"/>
    <x v="0"/>
    <x v="11"/>
    <x v="0"/>
    <x v="0"/>
    <s v="win6014"/>
    <x v="0"/>
    <n v="4180908582"/>
    <x v="3"/>
    <x v="8"/>
    <x v="8"/>
    <x v="0"/>
    <x v="0"/>
    <x v="0"/>
    <x v="0"/>
    <x v="0"/>
    <n v="3"/>
    <x v="0"/>
    <n v="50182"/>
    <n v="150546"/>
    <x v="0"/>
    <x v="0"/>
    <x v="0"/>
    <x v="0"/>
    <n v="12044"/>
    <x v="4"/>
  </r>
  <r>
    <x v="5"/>
    <n v="4180908582"/>
    <x v="0"/>
    <x v="11"/>
    <x v="0"/>
    <x v="0"/>
    <s v="win6014"/>
    <x v="0"/>
    <n v="4180908582"/>
    <x v="3"/>
    <x v="0"/>
    <x v="0"/>
    <x v="0"/>
    <x v="0"/>
    <x v="0"/>
    <x v="0"/>
    <x v="0"/>
    <n v="3"/>
    <x v="0"/>
    <n v="111058"/>
    <n v="333174"/>
    <x v="0"/>
    <x v="0"/>
    <x v="0"/>
    <x v="0"/>
    <n v="26654"/>
    <x v="4"/>
  </r>
  <r>
    <x v="5"/>
    <n v="4180908582"/>
    <x v="0"/>
    <x v="11"/>
    <x v="0"/>
    <x v="0"/>
    <s v="win6014"/>
    <x v="0"/>
    <n v="4180908582"/>
    <x v="3"/>
    <x v="9"/>
    <x v="9"/>
    <x v="0"/>
    <x v="0"/>
    <x v="0"/>
    <x v="0"/>
    <x v="0"/>
    <n v="3"/>
    <x v="0"/>
    <n v="70950"/>
    <n v="212850"/>
    <x v="0"/>
    <x v="0"/>
    <x v="0"/>
    <x v="0"/>
    <n v="17028"/>
    <x v="4"/>
  </r>
  <r>
    <x v="5"/>
    <n v="4180908582"/>
    <x v="0"/>
    <x v="11"/>
    <x v="0"/>
    <x v="0"/>
    <s v="win6014"/>
    <x v="0"/>
    <n v="4180908582"/>
    <x v="3"/>
    <x v="1"/>
    <x v="1"/>
    <x v="0"/>
    <x v="0"/>
    <x v="0"/>
    <x v="0"/>
    <x v="0"/>
    <n v="3"/>
    <x v="0"/>
    <n v="55595"/>
    <n v="166785"/>
    <x v="0"/>
    <x v="0"/>
    <x v="0"/>
    <x v="0"/>
    <n v="13343"/>
    <x v="4"/>
  </r>
  <r>
    <x v="5"/>
    <n v="4180908539"/>
    <x v="0"/>
    <x v="11"/>
    <x v="0"/>
    <x v="0"/>
    <s v="win5768"/>
    <x v="0"/>
    <n v="4180908539"/>
    <x v="3"/>
    <x v="11"/>
    <x v="11"/>
    <x v="0"/>
    <x v="0"/>
    <x v="0"/>
    <x v="0"/>
    <x v="0"/>
    <n v="5"/>
    <x v="0"/>
    <n v="46000"/>
    <n v="230000"/>
    <x v="0"/>
    <x v="0"/>
    <x v="0"/>
    <x v="0"/>
    <n v="18400"/>
    <x v="4"/>
  </r>
  <r>
    <x v="5"/>
    <n v="4180908539"/>
    <x v="0"/>
    <x v="11"/>
    <x v="0"/>
    <x v="0"/>
    <s v="win5768"/>
    <x v="0"/>
    <n v="4180908539"/>
    <x v="3"/>
    <x v="8"/>
    <x v="8"/>
    <x v="0"/>
    <x v="0"/>
    <x v="0"/>
    <x v="0"/>
    <x v="0"/>
    <n v="6"/>
    <x v="0"/>
    <n v="50182"/>
    <n v="301092"/>
    <x v="0"/>
    <x v="0"/>
    <x v="0"/>
    <x v="0"/>
    <n v="24087"/>
    <x v="4"/>
  </r>
  <r>
    <x v="5"/>
    <n v="4180908539"/>
    <x v="0"/>
    <x v="11"/>
    <x v="0"/>
    <x v="0"/>
    <s v="win5768"/>
    <x v="0"/>
    <n v="4180908539"/>
    <x v="3"/>
    <x v="2"/>
    <x v="2"/>
    <x v="0"/>
    <x v="0"/>
    <x v="0"/>
    <x v="0"/>
    <x v="0"/>
    <n v="11"/>
    <x v="0"/>
    <n v="73431"/>
    <n v="807741"/>
    <x v="0"/>
    <x v="0"/>
    <x v="0"/>
    <x v="0"/>
    <n v="64619"/>
    <x v="4"/>
  </r>
  <r>
    <x v="7"/>
    <n v="4181057499"/>
    <x v="0"/>
    <x v="11"/>
    <x v="0"/>
    <x v="0"/>
    <s v="win1590"/>
    <x v="0"/>
    <n v="4181057499"/>
    <x v="3"/>
    <x v="8"/>
    <x v="8"/>
    <x v="0"/>
    <x v="0"/>
    <x v="0"/>
    <x v="0"/>
    <x v="0"/>
    <n v="5"/>
    <x v="0"/>
    <n v="50182"/>
    <n v="250910"/>
    <x v="0"/>
    <x v="0"/>
    <x v="0"/>
    <x v="0"/>
    <n v="20073"/>
    <x v="4"/>
  </r>
  <r>
    <x v="7"/>
    <n v="4181057499"/>
    <x v="0"/>
    <x v="11"/>
    <x v="0"/>
    <x v="0"/>
    <s v="win1590"/>
    <x v="0"/>
    <n v="4181057499"/>
    <x v="3"/>
    <x v="0"/>
    <x v="0"/>
    <x v="0"/>
    <x v="0"/>
    <x v="0"/>
    <x v="0"/>
    <x v="0"/>
    <n v="5"/>
    <x v="0"/>
    <n v="111058"/>
    <n v="555290"/>
    <x v="0"/>
    <x v="0"/>
    <x v="0"/>
    <x v="0"/>
    <n v="44423"/>
    <x v="4"/>
  </r>
  <r>
    <x v="7"/>
    <n v="4181038757"/>
    <x v="0"/>
    <x v="11"/>
    <x v="0"/>
    <x v="0"/>
    <s v="WIN1665"/>
    <x v="0"/>
    <n v="4181038757"/>
    <x v="3"/>
    <x v="0"/>
    <x v="0"/>
    <x v="0"/>
    <x v="0"/>
    <x v="0"/>
    <x v="0"/>
    <x v="0"/>
    <n v="3"/>
    <x v="0"/>
    <n v="111058"/>
    <n v="333174"/>
    <x v="0"/>
    <x v="0"/>
    <x v="0"/>
    <x v="0"/>
    <n v="26654"/>
    <x v="4"/>
  </r>
  <r>
    <x v="7"/>
    <n v="4181038757"/>
    <x v="0"/>
    <x v="11"/>
    <x v="0"/>
    <x v="0"/>
    <s v="WIN1665"/>
    <x v="0"/>
    <n v="4181038757"/>
    <x v="3"/>
    <x v="2"/>
    <x v="2"/>
    <x v="0"/>
    <x v="0"/>
    <x v="0"/>
    <x v="0"/>
    <x v="0"/>
    <n v="3"/>
    <x v="0"/>
    <n v="73431"/>
    <n v="220293"/>
    <x v="0"/>
    <x v="0"/>
    <x v="0"/>
    <x v="0"/>
    <n v="17623"/>
    <x v="4"/>
  </r>
  <r>
    <x v="7"/>
    <n v="4181038757"/>
    <x v="0"/>
    <x v="11"/>
    <x v="0"/>
    <x v="0"/>
    <s v="WIN1665"/>
    <x v="0"/>
    <n v="4181038757"/>
    <x v="3"/>
    <x v="11"/>
    <x v="11"/>
    <x v="0"/>
    <x v="0"/>
    <x v="0"/>
    <x v="0"/>
    <x v="0"/>
    <n v="5"/>
    <x v="0"/>
    <n v="46000"/>
    <n v="230000"/>
    <x v="0"/>
    <x v="0"/>
    <x v="0"/>
    <x v="0"/>
    <n v="18400"/>
    <x v="4"/>
  </r>
  <r>
    <x v="7"/>
    <n v="4181038757"/>
    <x v="0"/>
    <x v="11"/>
    <x v="0"/>
    <x v="0"/>
    <s v="WIN1665"/>
    <x v="0"/>
    <n v="4181038757"/>
    <x v="3"/>
    <x v="7"/>
    <x v="7"/>
    <x v="0"/>
    <x v="0"/>
    <x v="0"/>
    <x v="0"/>
    <x v="0"/>
    <n v="3"/>
    <x v="0"/>
    <n v="111606"/>
    <n v="334818"/>
    <x v="0"/>
    <x v="0"/>
    <x v="0"/>
    <x v="0"/>
    <n v="26785"/>
    <x v="4"/>
  </r>
  <r>
    <x v="9"/>
    <n v="4181171463"/>
    <x v="0"/>
    <x v="11"/>
    <x v="0"/>
    <x v="0"/>
    <s v="WIN2021"/>
    <x v="0"/>
    <n v="4181171463"/>
    <x v="3"/>
    <x v="8"/>
    <x v="8"/>
    <x v="0"/>
    <x v="0"/>
    <x v="0"/>
    <x v="0"/>
    <x v="0"/>
    <n v="10"/>
    <x v="0"/>
    <n v="50182"/>
    <n v="501820"/>
    <x v="0"/>
    <x v="0"/>
    <x v="0"/>
    <x v="0"/>
    <n v="40146"/>
    <x v="4"/>
  </r>
  <r>
    <x v="9"/>
    <n v="4181171463"/>
    <x v="0"/>
    <x v="11"/>
    <x v="0"/>
    <x v="0"/>
    <s v="WIN2021"/>
    <x v="0"/>
    <n v="4181171463"/>
    <x v="3"/>
    <x v="11"/>
    <x v="11"/>
    <x v="0"/>
    <x v="0"/>
    <x v="0"/>
    <x v="0"/>
    <x v="0"/>
    <n v="10"/>
    <x v="0"/>
    <n v="46000"/>
    <n v="460000"/>
    <x v="0"/>
    <x v="0"/>
    <x v="0"/>
    <x v="0"/>
    <n v="36800"/>
    <x v="4"/>
  </r>
  <r>
    <x v="9"/>
    <n v="4181171463"/>
    <x v="0"/>
    <x v="11"/>
    <x v="0"/>
    <x v="0"/>
    <s v="WIN2021"/>
    <x v="0"/>
    <n v="4181171463"/>
    <x v="3"/>
    <x v="10"/>
    <x v="10"/>
    <x v="0"/>
    <x v="0"/>
    <x v="0"/>
    <x v="0"/>
    <x v="0"/>
    <n v="10"/>
    <x v="0"/>
    <n v="74250"/>
    <n v="742500"/>
    <x v="0"/>
    <x v="0"/>
    <x v="0"/>
    <x v="0"/>
    <n v="59400"/>
    <x v="4"/>
  </r>
  <r>
    <x v="9"/>
    <n v="4181171463"/>
    <x v="0"/>
    <x v="11"/>
    <x v="0"/>
    <x v="0"/>
    <s v="WIN2021"/>
    <x v="0"/>
    <n v="4181171463"/>
    <x v="3"/>
    <x v="9"/>
    <x v="9"/>
    <x v="0"/>
    <x v="0"/>
    <x v="0"/>
    <x v="0"/>
    <x v="0"/>
    <n v="10"/>
    <x v="0"/>
    <n v="70950"/>
    <n v="709500"/>
    <x v="0"/>
    <x v="0"/>
    <x v="0"/>
    <x v="0"/>
    <n v="56760"/>
    <x v="4"/>
  </r>
  <r>
    <x v="9"/>
    <n v="4181237887"/>
    <x v="0"/>
    <x v="11"/>
    <x v="0"/>
    <x v="0"/>
    <s v="WIN2918"/>
    <x v="0"/>
    <n v="4181237887"/>
    <x v="3"/>
    <x v="0"/>
    <x v="0"/>
    <x v="0"/>
    <x v="0"/>
    <x v="0"/>
    <x v="0"/>
    <x v="0"/>
    <n v="5"/>
    <x v="0"/>
    <n v="111058"/>
    <n v="555290"/>
    <x v="0"/>
    <x v="0"/>
    <x v="0"/>
    <x v="0"/>
    <n v="44423"/>
    <x v="4"/>
  </r>
  <r>
    <x v="9"/>
    <n v="4181237887"/>
    <x v="0"/>
    <x v="11"/>
    <x v="0"/>
    <x v="0"/>
    <s v="WIN2918"/>
    <x v="0"/>
    <n v="4181237887"/>
    <x v="3"/>
    <x v="1"/>
    <x v="1"/>
    <x v="0"/>
    <x v="0"/>
    <x v="0"/>
    <x v="0"/>
    <x v="0"/>
    <n v="3"/>
    <x v="0"/>
    <n v="55595"/>
    <n v="166785"/>
    <x v="0"/>
    <x v="0"/>
    <x v="0"/>
    <x v="0"/>
    <n v="13343"/>
    <x v="4"/>
  </r>
  <r>
    <x v="9"/>
    <n v="4181237887"/>
    <x v="0"/>
    <x v="11"/>
    <x v="0"/>
    <x v="0"/>
    <s v="WIN2918"/>
    <x v="0"/>
    <n v="4181237887"/>
    <x v="3"/>
    <x v="10"/>
    <x v="10"/>
    <x v="0"/>
    <x v="0"/>
    <x v="0"/>
    <x v="0"/>
    <x v="0"/>
    <n v="3"/>
    <x v="0"/>
    <n v="74250"/>
    <n v="222750"/>
    <x v="0"/>
    <x v="0"/>
    <x v="0"/>
    <x v="0"/>
    <n v="17820"/>
    <x v="4"/>
  </r>
  <r>
    <x v="6"/>
    <n v="13020049"/>
    <x v="0"/>
    <x v="11"/>
    <x v="0"/>
    <x v="0"/>
    <s v="mega0006"/>
    <x v="0"/>
    <s v="mega0006"/>
    <x v="3"/>
    <x v="8"/>
    <x v="8"/>
    <x v="0"/>
    <x v="0"/>
    <x v="0"/>
    <x v="0"/>
    <x v="0"/>
    <n v="10"/>
    <x v="0"/>
    <n v="50182"/>
    <n v="501820"/>
    <x v="0"/>
    <x v="0"/>
    <x v="0"/>
    <x v="0"/>
    <n v="40146"/>
    <x v="15"/>
  </r>
  <r>
    <x v="6"/>
    <n v="13020049"/>
    <x v="0"/>
    <x v="11"/>
    <x v="0"/>
    <x v="0"/>
    <s v="mega0006"/>
    <x v="0"/>
    <s v="mega0006"/>
    <x v="3"/>
    <x v="22"/>
    <x v="22"/>
    <x v="0"/>
    <x v="0"/>
    <x v="0"/>
    <x v="0"/>
    <x v="2"/>
    <n v="5"/>
    <x v="0"/>
    <n v="70000"/>
    <n v="350000"/>
    <x v="0"/>
    <x v="0"/>
    <x v="0"/>
    <x v="0"/>
    <n v="28000"/>
    <x v="15"/>
  </r>
  <r>
    <x v="5"/>
    <n v="13019369"/>
    <x v="0"/>
    <x v="11"/>
    <x v="0"/>
    <x v="0"/>
    <s v="mega0006"/>
    <x v="0"/>
    <s v="mega0006"/>
    <x v="3"/>
    <x v="21"/>
    <x v="21"/>
    <x v="0"/>
    <x v="0"/>
    <x v="0"/>
    <x v="0"/>
    <x v="2"/>
    <n v="5"/>
    <x v="0"/>
    <n v="72500"/>
    <n v="362500"/>
    <x v="0"/>
    <x v="0"/>
    <x v="0"/>
    <x v="0"/>
    <n v="29000"/>
    <x v="15"/>
  </r>
  <r>
    <x v="4"/>
    <s v="đt12/12win5454"/>
    <x v="0"/>
    <x v="11"/>
    <x v="0"/>
    <x v="0"/>
    <s v="win5454"/>
    <x v="0"/>
    <s v="đt12/12win5454"/>
    <x v="3"/>
    <x v="0"/>
    <x v="0"/>
    <x v="0"/>
    <x v="0"/>
    <x v="0"/>
    <x v="0"/>
    <x v="0"/>
    <n v="5"/>
    <x v="0"/>
    <n v="111058"/>
    <n v="555290"/>
    <x v="0"/>
    <x v="0"/>
    <x v="0"/>
    <x v="0"/>
    <n v="44423"/>
    <x v="4"/>
  </r>
  <r>
    <x v="4"/>
    <s v="đt12/12win5454"/>
    <x v="0"/>
    <x v="11"/>
    <x v="0"/>
    <x v="0"/>
    <s v="win5454"/>
    <x v="0"/>
    <s v="đt12/12win5454"/>
    <x v="3"/>
    <x v="11"/>
    <x v="11"/>
    <x v="0"/>
    <x v="0"/>
    <x v="0"/>
    <x v="0"/>
    <x v="0"/>
    <n v="10"/>
    <x v="0"/>
    <n v="46000"/>
    <n v="460000"/>
    <x v="0"/>
    <x v="0"/>
    <x v="0"/>
    <x v="0"/>
    <n v="36800"/>
    <x v="4"/>
  </r>
  <r>
    <x v="4"/>
    <s v="đt12/12win4222"/>
    <x v="0"/>
    <x v="11"/>
    <x v="0"/>
    <x v="0"/>
    <s v="win4222"/>
    <x v="0"/>
    <s v="đt12/12win4222"/>
    <x v="3"/>
    <x v="2"/>
    <x v="2"/>
    <x v="0"/>
    <x v="0"/>
    <x v="0"/>
    <x v="0"/>
    <x v="0"/>
    <n v="5"/>
    <x v="0"/>
    <n v="73431"/>
    <n v="367155"/>
    <x v="0"/>
    <x v="0"/>
    <x v="0"/>
    <x v="0"/>
    <n v="29372"/>
    <x v="4"/>
  </r>
  <r>
    <x v="4"/>
    <s v="đt12/12win4222"/>
    <x v="0"/>
    <x v="11"/>
    <x v="0"/>
    <x v="0"/>
    <s v="win4222"/>
    <x v="0"/>
    <s v="đt12/12win4222"/>
    <x v="3"/>
    <x v="8"/>
    <x v="8"/>
    <x v="0"/>
    <x v="0"/>
    <x v="0"/>
    <x v="0"/>
    <x v="0"/>
    <n v="3"/>
    <x v="0"/>
    <n v="50182"/>
    <n v="150546"/>
    <x v="0"/>
    <x v="0"/>
    <x v="0"/>
    <x v="0"/>
    <n v="12044"/>
    <x v="4"/>
  </r>
  <r>
    <x v="4"/>
    <s v="đt12/12win4222"/>
    <x v="0"/>
    <x v="11"/>
    <x v="0"/>
    <x v="0"/>
    <s v="win4222"/>
    <x v="0"/>
    <s v="đt12/12win4222"/>
    <x v="3"/>
    <x v="11"/>
    <x v="11"/>
    <x v="0"/>
    <x v="0"/>
    <x v="0"/>
    <x v="0"/>
    <x v="0"/>
    <n v="5"/>
    <x v="0"/>
    <n v="46000"/>
    <n v="230000"/>
    <x v="0"/>
    <x v="0"/>
    <x v="0"/>
    <x v="0"/>
    <n v="18400"/>
    <x v="4"/>
  </r>
  <r>
    <x v="4"/>
    <s v="đt12/12win4222"/>
    <x v="0"/>
    <x v="11"/>
    <x v="0"/>
    <x v="0"/>
    <s v="win4222"/>
    <x v="0"/>
    <s v="đt12/12win4222"/>
    <x v="3"/>
    <x v="10"/>
    <x v="10"/>
    <x v="0"/>
    <x v="0"/>
    <x v="0"/>
    <x v="0"/>
    <x v="0"/>
    <n v="3"/>
    <x v="0"/>
    <n v="74250"/>
    <n v="222750"/>
    <x v="0"/>
    <x v="0"/>
    <x v="0"/>
    <x v="0"/>
    <n v="17820"/>
    <x v="4"/>
  </r>
  <r>
    <x v="4"/>
    <s v="đt12/12win4222"/>
    <x v="0"/>
    <x v="11"/>
    <x v="0"/>
    <x v="0"/>
    <s v="win4222"/>
    <x v="0"/>
    <s v="đt12/12win4222"/>
    <x v="3"/>
    <x v="9"/>
    <x v="9"/>
    <x v="0"/>
    <x v="0"/>
    <x v="0"/>
    <x v="0"/>
    <x v="0"/>
    <n v="5"/>
    <x v="0"/>
    <n v="70950"/>
    <n v="354750"/>
    <x v="0"/>
    <x v="0"/>
    <x v="0"/>
    <x v="0"/>
    <n v="28380"/>
    <x v="4"/>
  </r>
  <r>
    <x v="4"/>
    <n v="4180884813"/>
    <x v="0"/>
    <x v="11"/>
    <x v="0"/>
    <x v="0"/>
    <s v="win4000"/>
    <x v="0"/>
    <n v="4180884813"/>
    <x v="3"/>
    <x v="8"/>
    <x v="8"/>
    <x v="0"/>
    <x v="0"/>
    <x v="0"/>
    <x v="0"/>
    <x v="0"/>
    <n v="4"/>
    <x v="0"/>
    <n v="50182"/>
    <n v="200728"/>
    <x v="0"/>
    <x v="0"/>
    <x v="0"/>
    <x v="0"/>
    <n v="16058"/>
    <x v="4"/>
  </r>
  <r>
    <x v="4"/>
    <n v="4180884813"/>
    <x v="0"/>
    <x v="11"/>
    <x v="0"/>
    <x v="0"/>
    <s v="win4000"/>
    <x v="0"/>
    <n v="4180884813"/>
    <x v="3"/>
    <x v="2"/>
    <x v="2"/>
    <x v="0"/>
    <x v="0"/>
    <x v="0"/>
    <x v="0"/>
    <x v="0"/>
    <n v="10"/>
    <x v="0"/>
    <n v="73431"/>
    <n v="734310"/>
    <x v="0"/>
    <x v="0"/>
    <x v="0"/>
    <x v="0"/>
    <n v="58745"/>
    <x v="4"/>
  </r>
  <r>
    <x v="4"/>
    <n v="4180884813"/>
    <x v="0"/>
    <x v="11"/>
    <x v="0"/>
    <x v="0"/>
    <s v="win4000"/>
    <x v="0"/>
    <n v="4180884813"/>
    <x v="3"/>
    <x v="1"/>
    <x v="1"/>
    <x v="0"/>
    <x v="0"/>
    <x v="0"/>
    <x v="0"/>
    <x v="0"/>
    <n v="3"/>
    <x v="0"/>
    <n v="55595"/>
    <n v="166785"/>
    <x v="0"/>
    <x v="0"/>
    <x v="0"/>
    <x v="0"/>
    <n v="13343"/>
    <x v="4"/>
  </r>
  <r>
    <x v="4"/>
    <n v="4180884813"/>
    <x v="0"/>
    <x v="11"/>
    <x v="0"/>
    <x v="0"/>
    <s v="win4000"/>
    <x v="0"/>
    <n v="4180884813"/>
    <x v="3"/>
    <x v="11"/>
    <x v="11"/>
    <x v="0"/>
    <x v="0"/>
    <x v="0"/>
    <x v="0"/>
    <x v="0"/>
    <n v="3"/>
    <x v="0"/>
    <n v="46000"/>
    <n v="138000"/>
    <x v="0"/>
    <x v="0"/>
    <x v="0"/>
    <x v="0"/>
    <n v="11040"/>
    <x v="4"/>
  </r>
  <r>
    <x v="4"/>
    <n v="4180884915"/>
    <x v="0"/>
    <x v="11"/>
    <x v="0"/>
    <x v="0"/>
    <s v="win4520"/>
    <x v="0"/>
    <n v="4180884915"/>
    <x v="3"/>
    <x v="0"/>
    <x v="0"/>
    <x v="0"/>
    <x v="0"/>
    <x v="0"/>
    <x v="0"/>
    <x v="0"/>
    <n v="3"/>
    <x v="0"/>
    <n v="111058"/>
    <n v="333174"/>
    <x v="0"/>
    <x v="0"/>
    <x v="0"/>
    <x v="0"/>
    <n v="26654"/>
    <x v="4"/>
  </r>
  <r>
    <x v="4"/>
    <n v="4180884915"/>
    <x v="0"/>
    <x v="11"/>
    <x v="0"/>
    <x v="0"/>
    <s v="win4520"/>
    <x v="0"/>
    <n v="4180884915"/>
    <x v="3"/>
    <x v="11"/>
    <x v="11"/>
    <x v="0"/>
    <x v="0"/>
    <x v="0"/>
    <x v="0"/>
    <x v="0"/>
    <n v="3"/>
    <x v="0"/>
    <n v="46000"/>
    <n v="138000"/>
    <x v="0"/>
    <x v="0"/>
    <x v="0"/>
    <x v="0"/>
    <n v="11040"/>
    <x v="4"/>
  </r>
  <r>
    <x v="4"/>
    <n v="4180884915"/>
    <x v="0"/>
    <x v="11"/>
    <x v="0"/>
    <x v="0"/>
    <s v="win4520"/>
    <x v="0"/>
    <n v="4180884915"/>
    <x v="3"/>
    <x v="2"/>
    <x v="2"/>
    <x v="0"/>
    <x v="0"/>
    <x v="0"/>
    <x v="0"/>
    <x v="0"/>
    <n v="8"/>
    <x v="0"/>
    <n v="73431"/>
    <n v="587448"/>
    <x v="0"/>
    <x v="0"/>
    <x v="0"/>
    <x v="0"/>
    <n v="46996"/>
    <x v="4"/>
  </r>
  <r>
    <x v="4"/>
    <n v="4180884915"/>
    <x v="0"/>
    <x v="11"/>
    <x v="0"/>
    <x v="0"/>
    <s v="win4520"/>
    <x v="0"/>
    <n v="4180884915"/>
    <x v="3"/>
    <x v="8"/>
    <x v="8"/>
    <x v="0"/>
    <x v="0"/>
    <x v="0"/>
    <x v="0"/>
    <x v="0"/>
    <n v="5"/>
    <x v="0"/>
    <n v="50182"/>
    <n v="250910"/>
    <x v="0"/>
    <x v="0"/>
    <x v="0"/>
    <x v="0"/>
    <n v="20073"/>
    <x v="4"/>
  </r>
  <r>
    <x v="4"/>
    <n v="4180884915"/>
    <x v="0"/>
    <x v="11"/>
    <x v="0"/>
    <x v="0"/>
    <s v="win4520"/>
    <x v="0"/>
    <n v="4180884915"/>
    <x v="3"/>
    <x v="1"/>
    <x v="1"/>
    <x v="0"/>
    <x v="0"/>
    <x v="0"/>
    <x v="0"/>
    <x v="0"/>
    <n v="2"/>
    <x v="0"/>
    <n v="55595"/>
    <n v="111190"/>
    <x v="0"/>
    <x v="0"/>
    <x v="0"/>
    <x v="0"/>
    <n v="8895"/>
    <x v="4"/>
  </r>
  <r>
    <x v="4"/>
    <n v="4180885691"/>
    <x v="0"/>
    <x v="11"/>
    <x v="0"/>
    <x v="0"/>
    <s v="win6075"/>
    <x v="0"/>
    <n v="4180885691"/>
    <x v="3"/>
    <x v="1"/>
    <x v="1"/>
    <x v="0"/>
    <x v="0"/>
    <x v="0"/>
    <x v="0"/>
    <x v="0"/>
    <n v="2"/>
    <x v="0"/>
    <n v="55595"/>
    <n v="111190"/>
    <x v="0"/>
    <x v="0"/>
    <x v="0"/>
    <x v="0"/>
    <n v="8895"/>
    <x v="4"/>
  </r>
  <r>
    <x v="4"/>
    <n v="4180885691"/>
    <x v="0"/>
    <x v="11"/>
    <x v="0"/>
    <x v="0"/>
    <s v="win6075"/>
    <x v="0"/>
    <n v="4180885691"/>
    <x v="3"/>
    <x v="8"/>
    <x v="8"/>
    <x v="0"/>
    <x v="0"/>
    <x v="0"/>
    <x v="0"/>
    <x v="0"/>
    <n v="5"/>
    <x v="0"/>
    <n v="50182"/>
    <n v="250910"/>
    <x v="0"/>
    <x v="0"/>
    <x v="0"/>
    <x v="0"/>
    <n v="20073"/>
    <x v="4"/>
  </r>
  <r>
    <x v="4"/>
    <n v="4180885691"/>
    <x v="0"/>
    <x v="11"/>
    <x v="0"/>
    <x v="0"/>
    <s v="win6075"/>
    <x v="0"/>
    <n v="4180885691"/>
    <x v="3"/>
    <x v="2"/>
    <x v="2"/>
    <x v="0"/>
    <x v="0"/>
    <x v="0"/>
    <x v="0"/>
    <x v="0"/>
    <n v="8"/>
    <x v="0"/>
    <n v="73431"/>
    <n v="587448"/>
    <x v="0"/>
    <x v="0"/>
    <x v="0"/>
    <x v="0"/>
    <n v="46996"/>
    <x v="4"/>
  </r>
  <r>
    <x v="4"/>
    <n v="4180885691"/>
    <x v="0"/>
    <x v="11"/>
    <x v="0"/>
    <x v="0"/>
    <s v="win6075"/>
    <x v="0"/>
    <n v="4180885691"/>
    <x v="3"/>
    <x v="11"/>
    <x v="11"/>
    <x v="0"/>
    <x v="0"/>
    <x v="0"/>
    <x v="0"/>
    <x v="0"/>
    <n v="5"/>
    <x v="0"/>
    <n v="46000"/>
    <n v="230000"/>
    <x v="0"/>
    <x v="0"/>
    <x v="0"/>
    <x v="0"/>
    <n v="18400"/>
    <x v="4"/>
  </r>
  <r>
    <x v="4"/>
    <n v="4180885691"/>
    <x v="0"/>
    <x v="11"/>
    <x v="0"/>
    <x v="0"/>
    <s v="win6075"/>
    <x v="0"/>
    <n v="4180885691"/>
    <x v="3"/>
    <x v="0"/>
    <x v="0"/>
    <x v="0"/>
    <x v="0"/>
    <x v="0"/>
    <x v="0"/>
    <x v="0"/>
    <n v="8"/>
    <x v="0"/>
    <n v="111058"/>
    <n v="888464"/>
    <x v="0"/>
    <x v="0"/>
    <x v="0"/>
    <x v="0"/>
    <n v="71077"/>
    <x v="4"/>
  </r>
  <r>
    <x v="4"/>
    <n v="4180886169"/>
    <x v="0"/>
    <x v="11"/>
    <x v="0"/>
    <x v="0"/>
    <s v="win6768"/>
    <x v="0"/>
    <n v="4180886169"/>
    <x v="3"/>
    <x v="0"/>
    <x v="0"/>
    <x v="0"/>
    <x v="0"/>
    <x v="0"/>
    <x v="0"/>
    <x v="0"/>
    <n v="6"/>
    <x v="0"/>
    <n v="111058"/>
    <n v="666348"/>
    <x v="0"/>
    <x v="0"/>
    <x v="0"/>
    <x v="0"/>
    <n v="53308"/>
    <x v="4"/>
  </r>
  <r>
    <x v="4"/>
    <n v="4180886169"/>
    <x v="0"/>
    <x v="11"/>
    <x v="0"/>
    <x v="0"/>
    <s v="win6768"/>
    <x v="0"/>
    <n v="4180886169"/>
    <x v="3"/>
    <x v="11"/>
    <x v="11"/>
    <x v="0"/>
    <x v="0"/>
    <x v="0"/>
    <x v="0"/>
    <x v="0"/>
    <n v="4"/>
    <x v="0"/>
    <n v="46000"/>
    <n v="184000"/>
    <x v="0"/>
    <x v="0"/>
    <x v="0"/>
    <x v="0"/>
    <n v="14720"/>
    <x v="4"/>
  </r>
  <r>
    <x v="4"/>
    <n v="4180886169"/>
    <x v="0"/>
    <x v="11"/>
    <x v="0"/>
    <x v="0"/>
    <s v="win6768"/>
    <x v="0"/>
    <n v="4180886169"/>
    <x v="3"/>
    <x v="2"/>
    <x v="2"/>
    <x v="0"/>
    <x v="0"/>
    <x v="0"/>
    <x v="0"/>
    <x v="0"/>
    <n v="10"/>
    <x v="0"/>
    <n v="73431"/>
    <n v="734310"/>
    <x v="0"/>
    <x v="0"/>
    <x v="0"/>
    <x v="0"/>
    <n v="58745"/>
    <x v="4"/>
  </r>
  <r>
    <x v="4"/>
    <n v="4180886169"/>
    <x v="0"/>
    <x v="11"/>
    <x v="0"/>
    <x v="0"/>
    <s v="win6768"/>
    <x v="0"/>
    <n v="4180886169"/>
    <x v="3"/>
    <x v="8"/>
    <x v="8"/>
    <x v="0"/>
    <x v="0"/>
    <x v="0"/>
    <x v="0"/>
    <x v="0"/>
    <n v="4"/>
    <x v="0"/>
    <n v="50182"/>
    <n v="200728"/>
    <x v="0"/>
    <x v="0"/>
    <x v="0"/>
    <x v="0"/>
    <n v="16058"/>
    <x v="4"/>
  </r>
  <r>
    <x v="4"/>
    <n v="4180886169"/>
    <x v="0"/>
    <x v="11"/>
    <x v="0"/>
    <x v="0"/>
    <s v="win6768"/>
    <x v="0"/>
    <n v="4180886169"/>
    <x v="3"/>
    <x v="1"/>
    <x v="1"/>
    <x v="0"/>
    <x v="0"/>
    <x v="0"/>
    <x v="0"/>
    <x v="0"/>
    <n v="4"/>
    <x v="0"/>
    <n v="55595"/>
    <n v="222380"/>
    <x v="0"/>
    <x v="0"/>
    <x v="0"/>
    <x v="0"/>
    <n v="17790"/>
    <x v="4"/>
  </r>
  <r>
    <x v="4"/>
    <n v="4180885934"/>
    <x v="0"/>
    <x v="11"/>
    <x v="0"/>
    <x v="0"/>
    <s v="win6405"/>
    <x v="0"/>
    <n v="4180885934"/>
    <x v="3"/>
    <x v="0"/>
    <x v="0"/>
    <x v="0"/>
    <x v="0"/>
    <x v="0"/>
    <x v="0"/>
    <x v="0"/>
    <n v="6"/>
    <x v="0"/>
    <n v="111058"/>
    <n v="666348"/>
    <x v="0"/>
    <x v="0"/>
    <x v="0"/>
    <x v="0"/>
    <n v="53308"/>
    <x v="4"/>
  </r>
  <r>
    <x v="4"/>
    <n v="4180885934"/>
    <x v="0"/>
    <x v="11"/>
    <x v="0"/>
    <x v="0"/>
    <s v="win6405"/>
    <x v="0"/>
    <n v="4180885934"/>
    <x v="3"/>
    <x v="11"/>
    <x v="11"/>
    <x v="0"/>
    <x v="0"/>
    <x v="0"/>
    <x v="0"/>
    <x v="0"/>
    <n v="3"/>
    <x v="0"/>
    <n v="46000"/>
    <n v="138000"/>
    <x v="0"/>
    <x v="0"/>
    <x v="0"/>
    <x v="0"/>
    <n v="11040"/>
    <x v="4"/>
  </r>
  <r>
    <x v="4"/>
    <n v="4180885934"/>
    <x v="0"/>
    <x v="11"/>
    <x v="0"/>
    <x v="0"/>
    <s v="win6405"/>
    <x v="0"/>
    <n v="4180885934"/>
    <x v="3"/>
    <x v="2"/>
    <x v="2"/>
    <x v="0"/>
    <x v="0"/>
    <x v="0"/>
    <x v="0"/>
    <x v="0"/>
    <n v="8"/>
    <x v="0"/>
    <n v="73431"/>
    <n v="587448"/>
    <x v="0"/>
    <x v="0"/>
    <x v="0"/>
    <x v="0"/>
    <n v="46996"/>
    <x v="4"/>
  </r>
  <r>
    <x v="4"/>
    <n v="4180885934"/>
    <x v="0"/>
    <x v="11"/>
    <x v="0"/>
    <x v="0"/>
    <s v="win6405"/>
    <x v="0"/>
    <n v="4180885934"/>
    <x v="3"/>
    <x v="8"/>
    <x v="8"/>
    <x v="0"/>
    <x v="0"/>
    <x v="0"/>
    <x v="0"/>
    <x v="0"/>
    <n v="5"/>
    <x v="0"/>
    <n v="50182"/>
    <n v="250910"/>
    <x v="0"/>
    <x v="0"/>
    <x v="0"/>
    <x v="0"/>
    <n v="20073"/>
    <x v="4"/>
  </r>
  <r>
    <x v="4"/>
    <n v="4180885934"/>
    <x v="0"/>
    <x v="11"/>
    <x v="0"/>
    <x v="0"/>
    <s v="win6405"/>
    <x v="0"/>
    <n v="4180885934"/>
    <x v="3"/>
    <x v="1"/>
    <x v="1"/>
    <x v="0"/>
    <x v="0"/>
    <x v="0"/>
    <x v="0"/>
    <x v="0"/>
    <n v="3"/>
    <x v="0"/>
    <n v="55595"/>
    <n v="166785"/>
    <x v="0"/>
    <x v="0"/>
    <x v="0"/>
    <x v="0"/>
    <n v="13343"/>
    <x v="4"/>
  </r>
  <r>
    <x v="4"/>
    <n v="4180884422"/>
    <x v="0"/>
    <x v="11"/>
    <x v="0"/>
    <x v="0"/>
    <s v="WIN2AKT"/>
    <x v="0"/>
    <n v="4180884422"/>
    <x v="3"/>
    <x v="2"/>
    <x v="2"/>
    <x v="0"/>
    <x v="0"/>
    <x v="0"/>
    <x v="0"/>
    <x v="0"/>
    <n v="11"/>
    <x v="0"/>
    <n v="73431"/>
    <n v="807741"/>
    <x v="0"/>
    <x v="0"/>
    <x v="0"/>
    <x v="0"/>
    <n v="64619"/>
    <x v="4"/>
  </r>
  <r>
    <x v="4"/>
    <n v="4180884422"/>
    <x v="0"/>
    <x v="11"/>
    <x v="0"/>
    <x v="0"/>
    <s v="WIN2AKT"/>
    <x v="0"/>
    <n v="4180884422"/>
    <x v="3"/>
    <x v="8"/>
    <x v="8"/>
    <x v="0"/>
    <x v="0"/>
    <x v="0"/>
    <x v="0"/>
    <x v="0"/>
    <n v="5"/>
    <x v="0"/>
    <n v="50182"/>
    <n v="250910"/>
    <x v="0"/>
    <x v="0"/>
    <x v="0"/>
    <x v="0"/>
    <n v="20073"/>
    <x v="4"/>
  </r>
  <r>
    <x v="4"/>
    <n v="4180884422"/>
    <x v="0"/>
    <x v="11"/>
    <x v="0"/>
    <x v="0"/>
    <s v="WIN2AKT"/>
    <x v="0"/>
    <n v="4180884422"/>
    <x v="3"/>
    <x v="1"/>
    <x v="1"/>
    <x v="0"/>
    <x v="0"/>
    <x v="0"/>
    <x v="0"/>
    <x v="0"/>
    <n v="2"/>
    <x v="0"/>
    <n v="55595"/>
    <n v="111190"/>
    <x v="0"/>
    <x v="0"/>
    <x v="0"/>
    <x v="0"/>
    <n v="8895"/>
    <x v="4"/>
  </r>
  <r>
    <x v="4"/>
    <n v="4180885633"/>
    <x v="0"/>
    <x v="11"/>
    <x v="0"/>
    <x v="0"/>
    <s v="win6054"/>
    <x v="0"/>
    <n v="4180885633"/>
    <x v="3"/>
    <x v="1"/>
    <x v="1"/>
    <x v="0"/>
    <x v="0"/>
    <x v="0"/>
    <x v="0"/>
    <x v="0"/>
    <n v="2"/>
    <x v="0"/>
    <n v="55595"/>
    <n v="111190"/>
    <x v="0"/>
    <x v="0"/>
    <x v="0"/>
    <x v="0"/>
    <n v="8895"/>
    <x v="4"/>
  </r>
  <r>
    <x v="4"/>
    <n v="4180885633"/>
    <x v="0"/>
    <x v="11"/>
    <x v="0"/>
    <x v="0"/>
    <s v="win6054"/>
    <x v="0"/>
    <n v="4180885633"/>
    <x v="3"/>
    <x v="8"/>
    <x v="8"/>
    <x v="0"/>
    <x v="0"/>
    <x v="0"/>
    <x v="0"/>
    <x v="0"/>
    <n v="3"/>
    <x v="0"/>
    <n v="50182"/>
    <n v="150546"/>
    <x v="0"/>
    <x v="0"/>
    <x v="0"/>
    <x v="0"/>
    <n v="12044"/>
    <x v="4"/>
  </r>
  <r>
    <x v="4"/>
    <n v="4180885633"/>
    <x v="0"/>
    <x v="11"/>
    <x v="0"/>
    <x v="0"/>
    <s v="win6054"/>
    <x v="0"/>
    <n v="4180885633"/>
    <x v="3"/>
    <x v="2"/>
    <x v="2"/>
    <x v="0"/>
    <x v="0"/>
    <x v="0"/>
    <x v="0"/>
    <x v="0"/>
    <n v="5"/>
    <x v="0"/>
    <n v="73431"/>
    <n v="367155"/>
    <x v="0"/>
    <x v="0"/>
    <x v="0"/>
    <x v="0"/>
    <n v="29372"/>
    <x v="4"/>
  </r>
  <r>
    <x v="4"/>
    <n v="4180885633"/>
    <x v="0"/>
    <x v="11"/>
    <x v="0"/>
    <x v="0"/>
    <s v="win6054"/>
    <x v="0"/>
    <n v="4180885633"/>
    <x v="3"/>
    <x v="0"/>
    <x v="0"/>
    <x v="0"/>
    <x v="0"/>
    <x v="0"/>
    <x v="0"/>
    <x v="0"/>
    <n v="3"/>
    <x v="0"/>
    <n v="111058"/>
    <n v="333174"/>
    <x v="0"/>
    <x v="0"/>
    <x v="0"/>
    <x v="0"/>
    <n v="26654"/>
    <x v="4"/>
  </r>
  <r>
    <x v="4"/>
    <n v="4180886217"/>
    <x v="0"/>
    <x v="11"/>
    <x v="0"/>
    <x v="0"/>
    <s v="win6847"/>
    <x v="0"/>
    <n v="4180886217"/>
    <x v="3"/>
    <x v="0"/>
    <x v="0"/>
    <x v="0"/>
    <x v="0"/>
    <x v="0"/>
    <x v="0"/>
    <x v="0"/>
    <n v="3"/>
    <x v="0"/>
    <n v="111058"/>
    <n v="333174"/>
    <x v="0"/>
    <x v="0"/>
    <x v="0"/>
    <x v="0"/>
    <n v="26654"/>
    <x v="4"/>
  </r>
  <r>
    <x v="4"/>
    <n v="4180886217"/>
    <x v="0"/>
    <x v="11"/>
    <x v="0"/>
    <x v="0"/>
    <s v="win6847"/>
    <x v="0"/>
    <n v="4180886217"/>
    <x v="3"/>
    <x v="11"/>
    <x v="11"/>
    <x v="0"/>
    <x v="0"/>
    <x v="0"/>
    <x v="0"/>
    <x v="0"/>
    <n v="4"/>
    <x v="0"/>
    <n v="46000"/>
    <n v="184000"/>
    <x v="0"/>
    <x v="0"/>
    <x v="0"/>
    <x v="0"/>
    <n v="14720"/>
    <x v="4"/>
  </r>
  <r>
    <x v="4"/>
    <n v="4180886217"/>
    <x v="0"/>
    <x v="11"/>
    <x v="0"/>
    <x v="0"/>
    <s v="win6847"/>
    <x v="0"/>
    <n v="4180886217"/>
    <x v="3"/>
    <x v="2"/>
    <x v="2"/>
    <x v="0"/>
    <x v="0"/>
    <x v="0"/>
    <x v="0"/>
    <x v="0"/>
    <n v="5"/>
    <x v="0"/>
    <n v="73431"/>
    <n v="367155"/>
    <x v="0"/>
    <x v="0"/>
    <x v="0"/>
    <x v="0"/>
    <n v="29372"/>
    <x v="4"/>
  </r>
  <r>
    <x v="4"/>
    <n v="4180886217"/>
    <x v="0"/>
    <x v="11"/>
    <x v="0"/>
    <x v="0"/>
    <s v="win6847"/>
    <x v="0"/>
    <n v="4180886217"/>
    <x v="3"/>
    <x v="8"/>
    <x v="8"/>
    <x v="0"/>
    <x v="0"/>
    <x v="0"/>
    <x v="0"/>
    <x v="0"/>
    <n v="3"/>
    <x v="0"/>
    <n v="50182"/>
    <n v="150546"/>
    <x v="0"/>
    <x v="0"/>
    <x v="0"/>
    <x v="0"/>
    <n v="12044"/>
    <x v="4"/>
  </r>
  <r>
    <x v="4"/>
    <n v="4180886217"/>
    <x v="0"/>
    <x v="11"/>
    <x v="0"/>
    <x v="0"/>
    <s v="win6847"/>
    <x v="0"/>
    <n v="4180886217"/>
    <x v="3"/>
    <x v="1"/>
    <x v="1"/>
    <x v="0"/>
    <x v="0"/>
    <x v="0"/>
    <x v="0"/>
    <x v="0"/>
    <n v="2"/>
    <x v="0"/>
    <n v="55595"/>
    <n v="111190"/>
    <x v="0"/>
    <x v="0"/>
    <x v="0"/>
    <x v="0"/>
    <n v="8895"/>
    <x v="4"/>
  </r>
  <r>
    <x v="5"/>
    <n v="4180908386"/>
    <x v="0"/>
    <x v="11"/>
    <x v="0"/>
    <x v="0"/>
    <s v="win5454"/>
    <x v="0"/>
    <n v="4180908386"/>
    <x v="3"/>
    <x v="11"/>
    <x v="11"/>
    <x v="0"/>
    <x v="0"/>
    <x v="0"/>
    <x v="0"/>
    <x v="0"/>
    <n v="2"/>
    <x v="0"/>
    <n v="46000"/>
    <n v="92000"/>
    <x v="0"/>
    <x v="0"/>
    <x v="0"/>
    <x v="0"/>
    <n v="7360"/>
    <x v="4"/>
  </r>
  <r>
    <x v="5"/>
    <n v="4180908386"/>
    <x v="0"/>
    <x v="11"/>
    <x v="0"/>
    <x v="0"/>
    <s v="win5454"/>
    <x v="0"/>
    <n v="4180908386"/>
    <x v="3"/>
    <x v="2"/>
    <x v="2"/>
    <x v="0"/>
    <x v="0"/>
    <x v="0"/>
    <x v="0"/>
    <x v="0"/>
    <n v="2"/>
    <x v="0"/>
    <n v="73431"/>
    <n v="146862"/>
    <x v="0"/>
    <x v="0"/>
    <x v="0"/>
    <x v="0"/>
    <n v="11749"/>
    <x v="4"/>
  </r>
  <r>
    <x v="5"/>
    <n v="4180908386"/>
    <x v="0"/>
    <x v="11"/>
    <x v="0"/>
    <x v="0"/>
    <s v="win5454"/>
    <x v="0"/>
    <n v="4180908386"/>
    <x v="3"/>
    <x v="10"/>
    <x v="10"/>
    <x v="0"/>
    <x v="0"/>
    <x v="0"/>
    <x v="0"/>
    <x v="0"/>
    <n v="4"/>
    <x v="0"/>
    <n v="74250"/>
    <n v="297000"/>
    <x v="0"/>
    <x v="0"/>
    <x v="0"/>
    <x v="0"/>
    <n v="23760"/>
    <x v="4"/>
  </r>
  <r>
    <x v="5"/>
    <n v="4180908386"/>
    <x v="0"/>
    <x v="11"/>
    <x v="0"/>
    <x v="0"/>
    <s v="win5454"/>
    <x v="0"/>
    <n v="4180908386"/>
    <x v="3"/>
    <x v="1"/>
    <x v="1"/>
    <x v="0"/>
    <x v="0"/>
    <x v="0"/>
    <x v="0"/>
    <x v="0"/>
    <n v="2"/>
    <x v="0"/>
    <n v="55595"/>
    <n v="111190"/>
    <x v="0"/>
    <x v="0"/>
    <x v="0"/>
    <x v="0"/>
    <n v="8895"/>
    <x v="4"/>
  </r>
  <r>
    <x v="5"/>
    <n v="4180908386"/>
    <x v="0"/>
    <x v="11"/>
    <x v="0"/>
    <x v="0"/>
    <s v="win5454"/>
    <x v="0"/>
    <n v="4180908386"/>
    <x v="3"/>
    <x v="8"/>
    <x v="8"/>
    <x v="0"/>
    <x v="0"/>
    <x v="0"/>
    <x v="0"/>
    <x v="0"/>
    <n v="4"/>
    <x v="0"/>
    <n v="50182"/>
    <n v="200728"/>
    <x v="0"/>
    <x v="0"/>
    <x v="0"/>
    <x v="0"/>
    <n v="16058"/>
    <x v="4"/>
  </r>
  <r>
    <x v="5"/>
    <n v="4180908556"/>
    <x v="0"/>
    <x v="11"/>
    <x v="0"/>
    <x v="0"/>
    <s v="win5878"/>
    <x v="0"/>
    <n v="4180908556"/>
    <x v="3"/>
    <x v="11"/>
    <x v="11"/>
    <x v="0"/>
    <x v="0"/>
    <x v="0"/>
    <x v="0"/>
    <x v="0"/>
    <n v="3"/>
    <x v="0"/>
    <n v="46000"/>
    <n v="138000"/>
    <x v="0"/>
    <x v="0"/>
    <x v="0"/>
    <x v="0"/>
    <n v="11040"/>
    <x v="4"/>
  </r>
  <r>
    <x v="5"/>
    <n v="4180908556"/>
    <x v="0"/>
    <x v="11"/>
    <x v="0"/>
    <x v="0"/>
    <s v="win5878"/>
    <x v="0"/>
    <n v="4180908556"/>
    <x v="3"/>
    <x v="9"/>
    <x v="9"/>
    <x v="0"/>
    <x v="0"/>
    <x v="0"/>
    <x v="0"/>
    <x v="0"/>
    <n v="2"/>
    <x v="0"/>
    <n v="70950"/>
    <n v="141900"/>
    <x v="0"/>
    <x v="0"/>
    <x v="0"/>
    <x v="0"/>
    <n v="11352"/>
    <x v="4"/>
  </r>
  <r>
    <x v="5"/>
    <n v="4180908556"/>
    <x v="0"/>
    <x v="11"/>
    <x v="0"/>
    <x v="0"/>
    <s v="win5878"/>
    <x v="0"/>
    <n v="4180908556"/>
    <x v="3"/>
    <x v="8"/>
    <x v="8"/>
    <x v="0"/>
    <x v="0"/>
    <x v="0"/>
    <x v="0"/>
    <x v="0"/>
    <n v="3"/>
    <x v="0"/>
    <n v="50182"/>
    <n v="150546"/>
    <x v="0"/>
    <x v="0"/>
    <x v="0"/>
    <x v="0"/>
    <n v="12044"/>
    <x v="4"/>
  </r>
  <r>
    <x v="5"/>
    <n v="4180908556"/>
    <x v="0"/>
    <x v="11"/>
    <x v="0"/>
    <x v="0"/>
    <s v="win5878"/>
    <x v="0"/>
    <n v="4180908556"/>
    <x v="3"/>
    <x v="0"/>
    <x v="0"/>
    <x v="0"/>
    <x v="0"/>
    <x v="0"/>
    <x v="0"/>
    <x v="0"/>
    <n v="2"/>
    <x v="0"/>
    <n v="111058"/>
    <n v="222116"/>
    <x v="0"/>
    <x v="0"/>
    <x v="0"/>
    <x v="0"/>
    <n v="17769"/>
    <x v="4"/>
  </r>
  <r>
    <x v="5"/>
    <n v="4180908556"/>
    <x v="0"/>
    <x v="11"/>
    <x v="0"/>
    <x v="0"/>
    <s v="win5878"/>
    <x v="0"/>
    <n v="4180908556"/>
    <x v="3"/>
    <x v="1"/>
    <x v="1"/>
    <x v="0"/>
    <x v="0"/>
    <x v="0"/>
    <x v="0"/>
    <x v="0"/>
    <n v="2"/>
    <x v="0"/>
    <n v="55595"/>
    <n v="111190"/>
    <x v="0"/>
    <x v="0"/>
    <x v="0"/>
    <x v="0"/>
    <n v="8895"/>
    <x v="4"/>
  </r>
  <r>
    <x v="5"/>
    <n v="4180908707"/>
    <x v="0"/>
    <x v="11"/>
    <x v="0"/>
    <x v="0"/>
    <s v="win6888"/>
    <x v="0"/>
    <n v="4180908707"/>
    <x v="3"/>
    <x v="11"/>
    <x v="11"/>
    <x v="0"/>
    <x v="0"/>
    <x v="0"/>
    <x v="0"/>
    <x v="0"/>
    <n v="3"/>
    <x v="0"/>
    <n v="46000"/>
    <n v="138000"/>
    <x v="0"/>
    <x v="0"/>
    <x v="0"/>
    <x v="0"/>
    <n v="11040"/>
    <x v="4"/>
  </r>
  <r>
    <x v="5"/>
    <n v="4180908707"/>
    <x v="0"/>
    <x v="11"/>
    <x v="0"/>
    <x v="0"/>
    <s v="win6888"/>
    <x v="0"/>
    <n v="4180908707"/>
    <x v="3"/>
    <x v="0"/>
    <x v="0"/>
    <x v="0"/>
    <x v="0"/>
    <x v="0"/>
    <x v="0"/>
    <x v="0"/>
    <n v="3"/>
    <x v="0"/>
    <n v="111058"/>
    <n v="333174"/>
    <x v="0"/>
    <x v="0"/>
    <x v="0"/>
    <x v="0"/>
    <n v="26654"/>
    <x v="4"/>
  </r>
  <r>
    <x v="5"/>
    <n v="4180908707"/>
    <x v="0"/>
    <x v="11"/>
    <x v="0"/>
    <x v="0"/>
    <s v="win6888"/>
    <x v="0"/>
    <n v="4180908707"/>
    <x v="3"/>
    <x v="2"/>
    <x v="2"/>
    <x v="0"/>
    <x v="0"/>
    <x v="0"/>
    <x v="0"/>
    <x v="0"/>
    <n v="3"/>
    <x v="0"/>
    <n v="73431"/>
    <n v="220293"/>
    <x v="0"/>
    <x v="0"/>
    <x v="0"/>
    <x v="0"/>
    <n v="17623"/>
    <x v="4"/>
  </r>
  <r>
    <x v="5"/>
    <n v="4180908707"/>
    <x v="0"/>
    <x v="11"/>
    <x v="0"/>
    <x v="0"/>
    <s v="win6888"/>
    <x v="0"/>
    <n v="4180908707"/>
    <x v="3"/>
    <x v="8"/>
    <x v="8"/>
    <x v="0"/>
    <x v="0"/>
    <x v="0"/>
    <x v="0"/>
    <x v="0"/>
    <n v="3"/>
    <x v="0"/>
    <n v="50182"/>
    <n v="150546"/>
    <x v="0"/>
    <x v="0"/>
    <x v="0"/>
    <x v="0"/>
    <n v="12044"/>
    <x v="4"/>
  </r>
  <r>
    <x v="5"/>
    <n v="4180908280"/>
    <x v="0"/>
    <x v="11"/>
    <x v="0"/>
    <x v="0"/>
    <s v="win4766"/>
    <x v="0"/>
    <n v="4180908280"/>
    <x v="3"/>
    <x v="11"/>
    <x v="11"/>
    <x v="0"/>
    <x v="0"/>
    <x v="0"/>
    <x v="0"/>
    <x v="0"/>
    <n v="1"/>
    <x v="0"/>
    <n v="46000"/>
    <n v="46000"/>
    <x v="0"/>
    <x v="0"/>
    <x v="0"/>
    <x v="0"/>
    <n v="3680"/>
    <x v="4"/>
  </r>
  <r>
    <x v="5"/>
    <n v="4180908280"/>
    <x v="0"/>
    <x v="11"/>
    <x v="0"/>
    <x v="0"/>
    <s v="win4766"/>
    <x v="0"/>
    <n v="4180908280"/>
    <x v="3"/>
    <x v="2"/>
    <x v="2"/>
    <x v="0"/>
    <x v="0"/>
    <x v="0"/>
    <x v="0"/>
    <x v="0"/>
    <n v="2"/>
    <x v="0"/>
    <n v="73431"/>
    <n v="146862"/>
    <x v="0"/>
    <x v="0"/>
    <x v="0"/>
    <x v="0"/>
    <n v="11749"/>
    <x v="4"/>
  </r>
  <r>
    <x v="5"/>
    <n v="4180908280"/>
    <x v="0"/>
    <x v="11"/>
    <x v="0"/>
    <x v="0"/>
    <s v="win4766"/>
    <x v="0"/>
    <n v="4180908280"/>
    <x v="3"/>
    <x v="10"/>
    <x v="10"/>
    <x v="0"/>
    <x v="0"/>
    <x v="0"/>
    <x v="0"/>
    <x v="0"/>
    <n v="2"/>
    <x v="0"/>
    <n v="74250"/>
    <n v="148500"/>
    <x v="0"/>
    <x v="0"/>
    <x v="0"/>
    <x v="0"/>
    <n v="11880"/>
    <x v="4"/>
  </r>
  <r>
    <x v="5"/>
    <n v="4180908280"/>
    <x v="0"/>
    <x v="11"/>
    <x v="0"/>
    <x v="0"/>
    <s v="win4766"/>
    <x v="0"/>
    <n v="4180908280"/>
    <x v="3"/>
    <x v="9"/>
    <x v="9"/>
    <x v="0"/>
    <x v="0"/>
    <x v="0"/>
    <x v="0"/>
    <x v="0"/>
    <n v="1"/>
    <x v="0"/>
    <n v="70950"/>
    <n v="70950"/>
    <x v="0"/>
    <x v="0"/>
    <x v="0"/>
    <x v="0"/>
    <n v="5676"/>
    <x v="4"/>
  </r>
  <r>
    <x v="5"/>
    <n v="4180908280"/>
    <x v="0"/>
    <x v="11"/>
    <x v="0"/>
    <x v="0"/>
    <s v="win4766"/>
    <x v="0"/>
    <n v="4180908280"/>
    <x v="3"/>
    <x v="1"/>
    <x v="1"/>
    <x v="0"/>
    <x v="0"/>
    <x v="0"/>
    <x v="0"/>
    <x v="0"/>
    <n v="3"/>
    <x v="0"/>
    <n v="55595"/>
    <n v="166785"/>
    <x v="0"/>
    <x v="0"/>
    <x v="0"/>
    <x v="0"/>
    <n v="13343"/>
    <x v="4"/>
  </r>
  <r>
    <x v="5"/>
    <n v="4180907814"/>
    <x v="0"/>
    <x v="11"/>
    <x v="0"/>
    <x v="0"/>
    <s v="WIN2ACX"/>
    <x v="0"/>
    <n v="4180907814"/>
    <x v="3"/>
    <x v="8"/>
    <x v="8"/>
    <x v="0"/>
    <x v="0"/>
    <x v="0"/>
    <x v="0"/>
    <x v="0"/>
    <n v="3"/>
    <x v="0"/>
    <n v="50182"/>
    <n v="150546"/>
    <x v="0"/>
    <x v="0"/>
    <x v="0"/>
    <x v="0"/>
    <n v="12044"/>
    <x v="4"/>
  </r>
  <r>
    <x v="5"/>
    <n v="4180907814"/>
    <x v="0"/>
    <x v="11"/>
    <x v="0"/>
    <x v="0"/>
    <s v="WIN2ACX"/>
    <x v="0"/>
    <n v="4180907814"/>
    <x v="3"/>
    <x v="0"/>
    <x v="0"/>
    <x v="0"/>
    <x v="0"/>
    <x v="0"/>
    <x v="0"/>
    <x v="0"/>
    <n v="2"/>
    <x v="0"/>
    <n v="111058"/>
    <n v="222116"/>
    <x v="0"/>
    <x v="0"/>
    <x v="0"/>
    <x v="0"/>
    <n v="17769"/>
    <x v="4"/>
  </r>
  <r>
    <x v="5"/>
    <n v="4180907814"/>
    <x v="0"/>
    <x v="11"/>
    <x v="0"/>
    <x v="0"/>
    <s v="WIN2ACX"/>
    <x v="0"/>
    <n v="4180907814"/>
    <x v="3"/>
    <x v="2"/>
    <x v="2"/>
    <x v="0"/>
    <x v="0"/>
    <x v="0"/>
    <x v="0"/>
    <x v="0"/>
    <n v="3"/>
    <x v="0"/>
    <n v="73431"/>
    <n v="220293"/>
    <x v="0"/>
    <x v="0"/>
    <x v="0"/>
    <x v="0"/>
    <n v="17623"/>
    <x v="4"/>
  </r>
  <r>
    <x v="5"/>
    <n v="4180907814"/>
    <x v="0"/>
    <x v="11"/>
    <x v="0"/>
    <x v="0"/>
    <s v="WIN2ACX"/>
    <x v="0"/>
    <n v="4180907814"/>
    <x v="3"/>
    <x v="11"/>
    <x v="11"/>
    <x v="0"/>
    <x v="0"/>
    <x v="0"/>
    <x v="0"/>
    <x v="0"/>
    <n v="2"/>
    <x v="0"/>
    <n v="46000"/>
    <n v="92000"/>
    <x v="0"/>
    <x v="0"/>
    <x v="0"/>
    <x v="0"/>
    <n v="7360"/>
    <x v="4"/>
  </r>
  <r>
    <x v="5"/>
    <n v="4180908629"/>
    <x v="0"/>
    <x v="11"/>
    <x v="0"/>
    <x v="0"/>
    <s v="win6327"/>
    <x v="0"/>
    <n v="4180908629"/>
    <x v="3"/>
    <x v="0"/>
    <x v="0"/>
    <x v="0"/>
    <x v="0"/>
    <x v="0"/>
    <x v="0"/>
    <x v="0"/>
    <n v="3"/>
    <x v="0"/>
    <n v="111058"/>
    <n v="333174"/>
    <x v="0"/>
    <x v="0"/>
    <x v="0"/>
    <x v="0"/>
    <n v="26654"/>
    <x v="4"/>
  </r>
  <r>
    <x v="5"/>
    <n v="4180908629"/>
    <x v="0"/>
    <x v="11"/>
    <x v="0"/>
    <x v="0"/>
    <s v="win6327"/>
    <x v="0"/>
    <n v="4180908629"/>
    <x v="3"/>
    <x v="11"/>
    <x v="11"/>
    <x v="0"/>
    <x v="0"/>
    <x v="0"/>
    <x v="0"/>
    <x v="0"/>
    <n v="3"/>
    <x v="0"/>
    <n v="46000"/>
    <n v="138000"/>
    <x v="0"/>
    <x v="0"/>
    <x v="0"/>
    <x v="0"/>
    <n v="11040"/>
    <x v="4"/>
  </r>
  <r>
    <x v="5"/>
    <n v="4180908629"/>
    <x v="0"/>
    <x v="11"/>
    <x v="0"/>
    <x v="0"/>
    <s v="win6327"/>
    <x v="0"/>
    <n v="4180908629"/>
    <x v="3"/>
    <x v="2"/>
    <x v="2"/>
    <x v="0"/>
    <x v="0"/>
    <x v="0"/>
    <x v="0"/>
    <x v="0"/>
    <n v="6"/>
    <x v="0"/>
    <n v="73431"/>
    <n v="440586"/>
    <x v="0"/>
    <x v="0"/>
    <x v="0"/>
    <x v="0"/>
    <n v="35247"/>
    <x v="4"/>
  </r>
  <r>
    <x v="4"/>
    <n v="4180885692"/>
    <x v="0"/>
    <x v="11"/>
    <x v="0"/>
    <x v="0"/>
    <s v="win6076"/>
    <x v="0"/>
    <n v="4180885692"/>
    <x v="3"/>
    <x v="0"/>
    <x v="0"/>
    <x v="0"/>
    <x v="0"/>
    <x v="0"/>
    <x v="0"/>
    <x v="0"/>
    <n v="8"/>
    <x v="0"/>
    <n v="111058"/>
    <n v="888464"/>
    <x v="0"/>
    <x v="0"/>
    <x v="0"/>
    <x v="0"/>
    <n v="71077"/>
    <x v="4"/>
  </r>
  <r>
    <x v="4"/>
    <n v="4180885692"/>
    <x v="0"/>
    <x v="11"/>
    <x v="0"/>
    <x v="0"/>
    <s v="win6076"/>
    <x v="0"/>
    <n v="4180885692"/>
    <x v="3"/>
    <x v="11"/>
    <x v="11"/>
    <x v="0"/>
    <x v="0"/>
    <x v="0"/>
    <x v="0"/>
    <x v="0"/>
    <n v="6"/>
    <x v="0"/>
    <n v="46000"/>
    <n v="276000"/>
    <x v="0"/>
    <x v="0"/>
    <x v="0"/>
    <x v="0"/>
    <n v="22080"/>
    <x v="4"/>
  </r>
  <r>
    <x v="4"/>
    <n v="4180885692"/>
    <x v="0"/>
    <x v="11"/>
    <x v="0"/>
    <x v="0"/>
    <s v="win6076"/>
    <x v="0"/>
    <n v="4180885692"/>
    <x v="3"/>
    <x v="2"/>
    <x v="2"/>
    <x v="0"/>
    <x v="0"/>
    <x v="0"/>
    <x v="0"/>
    <x v="0"/>
    <n v="14"/>
    <x v="0"/>
    <n v="73431"/>
    <n v="1028034"/>
    <x v="0"/>
    <x v="0"/>
    <x v="0"/>
    <x v="0"/>
    <n v="82243"/>
    <x v="4"/>
  </r>
  <r>
    <x v="4"/>
    <n v="4180885692"/>
    <x v="0"/>
    <x v="11"/>
    <x v="0"/>
    <x v="0"/>
    <s v="win6076"/>
    <x v="0"/>
    <n v="4180885692"/>
    <x v="3"/>
    <x v="8"/>
    <x v="8"/>
    <x v="0"/>
    <x v="0"/>
    <x v="0"/>
    <x v="0"/>
    <x v="0"/>
    <n v="2"/>
    <x v="0"/>
    <n v="50182"/>
    <n v="100364"/>
    <x v="0"/>
    <x v="0"/>
    <x v="0"/>
    <x v="0"/>
    <n v="8029"/>
    <x v="4"/>
  </r>
  <r>
    <x v="4"/>
    <n v="4180885692"/>
    <x v="0"/>
    <x v="11"/>
    <x v="0"/>
    <x v="0"/>
    <s v="win6076"/>
    <x v="0"/>
    <n v="4180885692"/>
    <x v="3"/>
    <x v="1"/>
    <x v="1"/>
    <x v="0"/>
    <x v="0"/>
    <x v="0"/>
    <x v="0"/>
    <x v="0"/>
    <n v="2"/>
    <x v="0"/>
    <n v="55595"/>
    <n v="111190"/>
    <x v="0"/>
    <x v="0"/>
    <x v="0"/>
    <x v="0"/>
    <n v="8895"/>
    <x v="4"/>
  </r>
  <r>
    <x v="4"/>
    <n v="4180885286"/>
    <x v="0"/>
    <x v="11"/>
    <x v="0"/>
    <x v="0"/>
    <s v="win5741"/>
    <x v="0"/>
    <n v="4180885286"/>
    <x v="3"/>
    <x v="2"/>
    <x v="2"/>
    <x v="0"/>
    <x v="0"/>
    <x v="0"/>
    <x v="0"/>
    <x v="0"/>
    <n v="4"/>
    <x v="0"/>
    <n v="73431"/>
    <n v="293724"/>
    <x v="0"/>
    <x v="0"/>
    <x v="0"/>
    <x v="0"/>
    <n v="23498"/>
    <x v="4"/>
  </r>
  <r>
    <x v="4"/>
    <n v="4180885286"/>
    <x v="0"/>
    <x v="11"/>
    <x v="0"/>
    <x v="0"/>
    <s v="win5741"/>
    <x v="0"/>
    <n v="4180885286"/>
    <x v="3"/>
    <x v="11"/>
    <x v="11"/>
    <x v="0"/>
    <x v="0"/>
    <x v="0"/>
    <x v="0"/>
    <x v="0"/>
    <n v="8"/>
    <x v="0"/>
    <n v="46000"/>
    <n v="368000"/>
    <x v="0"/>
    <x v="0"/>
    <x v="0"/>
    <x v="0"/>
    <n v="29440"/>
    <x v="4"/>
  </r>
  <r>
    <x v="4"/>
    <n v="4180885286"/>
    <x v="0"/>
    <x v="11"/>
    <x v="0"/>
    <x v="0"/>
    <s v="win5741"/>
    <x v="0"/>
    <n v="4180885286"/>
    <x v="3"/>
    <x v="0"/>
    <x v="0"/>
    <x v="0"/>
    <x v="0"/>
    <x v="0"/>
    <x v="0"/>
    <x v="0"/>
    <n v="4"/>
    <x v="0"/>
    <n v="111058"/>
    <n v="444232"/>
    <x v="0"/>
    <x v="0"/>
    <x v="0"/>
    <x v="0"/>
    <n v="35539"/>
    <x v="4"/>
  </r>
  <r>
    <x v="4"/>
    <n v="4180885632"/>
    <x v="0"/>
    <x v="11"/>
    <x v="0"/>
    <x v="0"/>
    <s v="win6050"/>
    <x v="0"/>
    <n v="4180885632"/>
    <x v="3"/>
    <x v="1"/>
    <x v="1"/>
    <x v="0"/>
    <x v="0"/>
    <x v="0"/>
    <x v="0"/>
    <x v="0"/>
    <n v="3"/>
    <x v="0"/>
    <n v="55595"/>
    <n v="166785"/>
    <x v="0"/>
    <x v="0"/>
    <x v="0"/>
    <x v="0"/>
    <n v="13343"/>
    <x v="4"/>
  </r>
  <r>
    <x v="4"/>
    <n v="4180885632"/>
    <x v="0"/>
    <x v="11"/>
    <x v="0"/>
    <x v="0"/>
    <s v="win6050"/>
    <x v="0"/>
    <n v="4180885632"/>
    <x v="3"/>
    <x v="8"/>
    <x v="8"/>
    <x v="0"/>
    <x v="0"/>
    <x v="0"/>
    <x v="0"/>
    <x v="0"/>
    <n v="5"/>
    <x v="0"/>
    <n v="50182"/>
    <n v="250910"/>
    <x v="0"/>
    <x v="0"/>
    <x v="0"/>
    <x v="0"/>
    <n v="20073"/>
    <x v="4"/>
  </r>
  <r>
    <x v="4"/>
    <n v="4180885632"/>
    <x v="0"/>
    <x v="11"/>
    <x v="0"/>
    <x v="0"/>
    <s v="win6050"/>
    <x v="0"/>
    <n v="4180885632"/>
    <x v="3"/>
    <x v="2"/>
    <x v="2"/>
    <x v="0"/>
    <x v="0"/>
    <x v="0"/>
    <x v="0"/>
    <x v="0"/>
    <n v="10"/>
    <x v="0"/>
    <n v="73431"/>
    <n v="734310"/>
    <x v="0"/>
    <x v="0"/>
    <x v="0"/>
    <x v="0"/>
    <n v="58745"/>
    <x v="4"/>
  </r>
  <r>
    <x v="4"/>
    <n v="4180885632"/>
    <x v="0"/>
    <x v="11"/>
    <x v="0"/>
    <x v="0"/>
    <s v="win6050"/>
    <x v="0"/>
    <n v="4180885632"/>
    <x v="3"/>
    <x v="11"/>
    <x v="11"/>
    <x v="0"/>
    <x v="0"/>
    <x v="0"/>
    <x v="0"/>
    <x v="0"/>
    <n v="5"/>
    <x v="0"/>
    <n v="46000"/>
    <n v="230000"/>
    <x v="0"/>
    <x v="0"/>
    <x v="0"/>
    <x v="0"/>
    <n v="18400"/>
    <x v="4"/>
  </r>
  <r>
    <x v="4"/>
    <n v="4180885632"/>
    <x v="0"/>
    <x v="11"/>
    <x v="0"/>
    <x v="0"/>
    <s v="win6050"/>
    <x v="0"/>
    <n v="4180885632"/>
    <x v="3"/>
    <x v="0"/>
    <x v="0"/>
    <x v="0"/>
    <x v="0"/>
    <x v="0"/>
    <x v="0"/>
    <x v="0"/>
    <n v="3"/>
    <x v="0"/>
    <n v="111058"/>
    <n v="333174"/>
    <x v="0"/>
    <x v="0"/>
    <x v="0"/>
    <x v="0"/>
    <n v="26654"/>
    <x v="4"/>
  </r>
  <r>
    <x v="4"/>
    <n v="4180884520"/>
    <x v="0"/>
    <x v="11"/>
    <x v="0"/>
    <x v="0"/>
    <s v="win2AW4"/>
    <x v="0"/>
    <n v="4180884520"/>
    <x v="3"/>
    <x v="11"/>
    <x v="11"/>
    <x v="0"/>
    <x v="0"/>
    <x v="0"/>
    <x v="0"/>
    <x v="0"/>
    <n v="3"/>
    <x v="0"/>
    <n v="46000"/>
    <n v="138000"/>
    <x v="0"/>
    <x v="0"/>
    <x v="0"/>
    <x v="0"/>
    <n v="11040"/>
    <x v="4"/>
  </r>
  <r>
    <x v="4"/>
    <n v="4180884520"/>
    <x v="0"/>
    <x v="11"/>
    <x v="0"/>
    <x v="0"/>
    <s v="win2AW4"/>
    <x v="0"/>
    <n v="4180884520"/>
    <x v="3"/>
    <x v="2"/>
    <x v="2"/>
    <x v="0"/>
    <x v="0"/>
    <x v="0"/>
    <x v="0"/>
    <x v="0"/>
    <n v="7"/>
    <x v="0"/>
    <n v="73431"/>
    <n v="514017"/>
    <x v="0"/>
    <x v="0"/>
    <x v="0"/>
    <x v="0"/>
    <n v="41121"/>
    <x v="4"/>
  </r>
  <r>
    <x v="4"/>
    <n v="4180884520"/>
    <x v="0"/>
    <x v="11"/>
    <x v="0"/>
    <x v="0"/>
    <s v="win2AW4"/>
    <x v="0"/>
    <n v="4180884520"/>
    <x v="3"/>
    <x v="8"/>
    <x v="8"/>
    <x v="0"/>
    <x v="0"/>
    <x v="0"/>
    <x v="0"/>
    <x v="0"/>
    <n v="7"/>
    <x v="0"/>
    <n v="50182"/>
    <n v="351274"/>
    <x v="0"/>
    <x v="0"/>
    <x v="0"/>
    <x v="0"/>
    <n v="28102"/>
    <x v="4"/>
  </r>
  <r>
    <x v="4"/>
    <n v="4180884520"/>
    <x v="0"/>
    <x v="11"/>
    <x v="0"/>
    <x v="0"/>
    <s v="win2AW4"/>
    <x v="0"/>
    <n v="4180884520"/>
    <x v="3"/>
    <x v="1"/>
    <x v="1"/>
    <x v="0"/>
    <x v="0"/>
    <x v="0"/>
    <x v="0"/>
    <x v="0"/>
    <n v="1"/>
    <x v="0"/>
    <n v="55595"/>
    <n v="55595"/>
    <x v="0"/>
    <x v="0"/>
    <x v="0"/>
    <x v="0"/>
    <n v="4448"/>
    <x v="4"/>
  </r>
  <r>
    <x v="4"/>
    <n v="4180885847"/>
    <x v="0"/>
    <x v="11"/>
    <x v="0"/>
    <x v="0"/>
    <s v="win6293"/>
    <x v="0"/>
    <n v="4180885847"/>
    <x v="3"/>
    <x v="1"/>
    <x v="1"/>
    <x v="0"/>
    <x v="0"/>
    <x v="0"/>
    <x v="0"/>
    <x v="0"/>
    <n v="2"/>
    <x v="0"/>
    <n v="55595"/>
    <n v="111190"/>
    <x v="0"/>
    <x v="0"/>
    <x v="0"/>
    <x v="0"/>
    <n v="8895"/>
    <x v="4"/>
  </r>
  <r>
    <x v="4"/>
    <n v="4180885847"/>
    <x v="0"/>
    <x v="11"/>
    <x v="0"/>
    <x v="0"/>
    <s v="win6293"/>
    <x v="0"/>
    <n v="4180885847"/>
    <x v="3"/>
    <x v="8"/>
    <x v="8"/>
    <x v="0"/>
    <x v="0"/>
    <x v="0"/>
    <x v="0"/>
    <x v="0"/>
    <n v="2"/>
    <x v="0"/>
    <n v="50182"/>
    <n v="100364"/>
    <x v="0"/>
    <x v="0"/>
    <x v="0"/>
    <x v="0"/>
    <n v="8029"/>
    <x v="4"/>
  </r>
  <r>
    <x v="4"/>
    <n v="4180885847"/>
    <x v="0"/>
    <x v="11"/>
    <x v="0"/>
    <x v="0"/>
    <s v="win6293"/>
    <x v="0"/>
    <n v="4180885847"/>
    <x v="3"/>
    <x v="2"/>
    <x v="2"/>
    <x v="0"/>
    <x v="0"/>
    <x v="0"/>
    <x v="0"/>
    <x v="0"/>
    <n v="5"/>
    <x v="0"/>
    <n v="73431"/>
    <n v="367155"/>
    <x v="0"/>
    <x v="0"/>
    <x v="0"/>
    <x v="0"/>
    <n v="29372"/>
    <x v="4"/>
  </r>
  <r>
    <x v="4"/>
    <n v="4180885847"/>
    <x v="0"/>
    <x v="11"/>
    <x v="0"/>
    <x v="0"/>
    <s v="win6293"/>
    <x v="0"/>
    <n v="4180885847"/>
    <x v="3"/>
    <x v="11"/>
    <x v="11"/>
    <x v="0"/>
    <x v="0"/>
    <x v="0"/>
    <x v="0"/>
    <x v="0"/>
    <n v="2"/>
    <x v="0"/>
    <n v="46000"/>
    <n v="92000"/>
    <x v="0"/>
    <x v="0"/>
    <x v="0"/>
    <x v="0"/>
    <n v="7360"/>
    <x v="4"/>
  </r>
  <r>
    <x v="4"/>
    <n v="4180885847"/>
    <x v="0"/>
    <x v="11"/>
    <x v="0"/>
    <x v="0"/>
    <s v="win6293"/>
    <x v="0"/>
    <n v="4180885847"/>
    <x v="3"/>
    <x v="0"/>
    <x v="0"/>
    <x v="0"/>
    <x v="0"/>
    <x v="0"/>
    <x v="0"/>
    <x v="0"/>
    <n v="3"/>
    <x v="0"/>
    <n v="111058"/>
    <n v="333174"/>
    <x v="0"/>
    <x v="0"/>
    <x v="0"/>
    <x v="0"/>
    <n v="26654"/>
    <x v="4"/>
  </r>
  <r>
    <x v="4"/>
    <n v="4180885689"/>
    <x v="0"/>
    <x v="11"/>
    <x v="0"/>
    <x v="0"/>
    <s v="win6072"/>
    <x v="0"/>
    <n v="4180885689"/>
    <x v="3"/>
    <x v="1"/>
    <x v="1"/>
    <x v="0"/>
    <x v="0"/>
    <x v="0"/>
    <x v="0"/>
    <x v="0"/>
    <n v="10"/>
    <x v="0"/>
    <n v="55595"/>
    <n v="555950"/>
    <x v="0"/>
    <x v="0"/>
    <x v="0"/>
    <x v="0"/>
    <n v="44476"/>
    <x v="4"/>
  </r>
  <r>
    <x v="4"/>
    <n v="4180885689"/>
    <x v="0"/>
    <x v="11"/>
    <x v="0"/>
    <x v="0"/>
    <s v="win6072"/>
    <x v="0"/>
    <n v="4180885689"/>
    <x v="3"/>
    <x v="8"/>
    <x v="8"/>
    <x v="0"/>
    <x v="0"/>
    <x v="0"/>
    <x v="0"/>
    <x v="0"/>
    <n v="10"/>
    <x v="0"/>
    <n v="50182"/>
    <n v="501820"/>
    <x v="0"/>
    <x v="0"/>
    <x v="0"/>
    <x v="0"/>
    <n v="40146"/>
    <x v="4"/>
  </r>
  <r>
    <x v="4"/>
    <n v="4180885689"/>
    <x v="0"/>
    <x v="11"/>
    <x v="0"/>
    <x v="0"/>
    <s v="win6072"/>
    <x v="0"/>
    <n v="4180885689"/>
    <x v="3"/>
    <x v="2"/>
    <x v="2"/>
    <x v="0"/>
    <x v="0"/>
    <x v="0"/>
    <x v="0"/>
    <x v="0"/>
    <n v="20"/>
    <x v="0"/>
    <n v="73431"/>
    <n v="1468620"/>
    <x v="0"/>
    <x v="0"/>
    <x v="0"/>
    <x v="0"/>
    <n v="117490"/>
    <x v="4"/>
  </r>
  <r>
    <x v="4"/>
    <n v="4180885689"/>
    <x v="0"/>
    <x v="11"/>
    <x v="0"/>
    <x v="0"/>
    <s v="win6072"/>
    <x v="0"/>
    <n v="4180885689"/>
    <x v="3"/>
    <x v="11"/>
    <x v="11"/>
    <x v="0"/>
    <x v="0"/>
    <x v="0"/>
    <x v="0"/>
    <x v="0"/>
    <n v="9"/>
    <x v="0"/>
    <n v="46000"/>
    <n v="414000"/>
    <x v="0"/>
    <x v="0"/>
    <x v="0"/>
    <x v="0"/>
    <n v="33120"/>
    <x v="4"/>
  </r>
  <r>
    <x v="4"/>
    <n v="4180885689"/>
    <x v="0"/>
    <x v="11"/>
    <x v="0"/>
    <x v="0"/>
    <s v="win6072"/>
    <x v="0"/>
    <n v="4180885689"/>
    <x v="3"/>
    <x v="0"/>
    <x v="0"/>
    <x v="0"/>
    <x v="0"/>
    <x v="0"/>
    <x v="0"/>
    <x v="0"/>
    <n v="11"/>
    <x v="0"/>
    <n v="111058"/>
    <n v="1221638"/>
    <x v="0"/>
    <x v="0"/>
    <x v="0"/>
    <x v="0"/>
    <n v="97731"/>
    <x v="4"/>
  </r>
  <r>
    <x v="4"/>
    <n v="4180884656"/>
    <x v="0"/>
    <x v="11"/>
    <x v="0"/>
    <x v="0"/>
    <s v="WIN-HNI-BVI-2bg2"/>
    <x v="0"/>
    <n v="4180884656"/>
    <x v="3"/>
    <x v="0"/>
    <x v="0"/>
    <x v="0"/>
    <x v="0"/>
    <x v="0"/>
    <x v="0"/>
    <x v="0"/>
    <n v="2"/>
    <x v="0"/>
    <n v="111058"/>
    <n v="222116"/>
    <x v="0"/>
    <x v="0"/>
    <x v="0"/>
    <x v="0"/>
    <n v="17769"/>
    <x v="3"/>
  </r>
  <r>
    <x v="4"/>
    <n v="4180884656"/>
    <x v="0"/>
    <x v="11"/>
    <x v="0"/>
    <x v="0"/>
    <s v="WIN-HNI-BVI-2bg2"/>
    <x v="0"/>
    <n v="4180884656"/>
    <x v="3"/>
    <x v="2"/>
    <x v="2"/>
    <x v="0"/>
    <x v="0"/>
    <x v="0"/>
    <x v="0"/>
    <x v="0"/>
    <n v="5"/>
    <x v="0"/>
    <n v="73431"/>
    <n v="367155"/>
    <x v="0"/>
    <x v="0"/>
    <x v="0"/>
    <x v="0"/>
    <n v="29372"/>
    <x v="3"/>
  </r>
  <r>
    <x v="4"/>
    <n v="4180884656"/>
    <x v="0"/>
    <x v="11"/>
    <x v="0"/>
    <x v="0"/>
    <s v="WIN-HNI-BVI-2bg2"/>
    <x v="0"/>
    <n v="4180884656"/>
    <x v="3"/>
    <x v="8"/>
    <x v="8"/>
    <x v="0"/>
    <x v="0"/>
    <x v="0"/>
    <x v="0"/>
    <x v="0"/>
    <n v="2"/>
    <x v="0"/>
    <n v="50182"/>
    <n v="100364"/>
    <x v="0"/>
    <x v="0"/>
    <x v="0"/>
    <x v="0"/>
    <n v="8029"/>
    <x v="3"/>
  </r>
  <r>
    <x v="4"/>
    <n v="4180884656"/>
    <x v="0"/>
    <x v="11"/>
    <x v="0"/>
    <x v="0"/>
    <s v="WIN-HNI-BVI-2bg2"/>
    <x v="0"/>
    <n v="4180884656"/>
    <x v="3"/>
    <x v="1"/>
    <x v="1"/>
    <x v="0"/>
    <x v="0"/>
    <x v="0"/>
    <x v="0"/>
    <x v="0"/>
    <n v="2"/>
    <x v="0"/>
    <n v="55595"/>
    <n v="111190"/>
    <x v="0"/>
    <x v="0"/>
    <x v="0"/>
    <x v="0"/>
    <n v="8895"/>
    <x v="3"/>
  </r>
  <r>
    <x v="4"/>
    <n v="4180885482"/>
    <x v="0"/>
    <x v="11"/>
    <x v="0"/>
    <x v="0"/>
    <s v="win5952"/>
    <x v="0"/>
    <n v="4180885482"/>
    <x v="3"/>
    <x v="8"/>
    <x v="8"/>
    <x v="0"/>
    <x v="0"/>
    <x v="0"/>
    <x v="0"/>
    <x v="0"/>
    <n v="10"/>
    <x v="0"/>
    <n v="50182"/>
    <n v="501820"/>
    <x v="0"/>
    <x v="0"/>
    <x v="0"/>
    <x v="0"/>
    <n v="40146"/>
    <x v="4"/>
  </r>
  <r>
    <x v="4"/>
    <n v="4180885482"/>
    <x v="0"/>
    <x v="11"/>
    <x v="0"/>
    <x v="0"/>
    <s v="win5952"/>
    <x v="0"/>
    <n v="4180885482"/>
    <x v="3"/>
    <x v="1"/>
    <x v="1"/>
    <x v="0"/>
    <x v="0"/>
    <x v="0"/>
    <x v="0"/>
    <x v="0"/>
    <n v="6"/>
    <x v="0"/>
    <n v="55595"/>
    <n v="333570"/>
    <x v="0"/>
    <x v="0"/>
    <x v="0"/>
    <x v="0"/>
    <n v="26686"/>
    <x v="4"/>
  </r>
  <r>
    <x v="4"/>
    <n v="4180885482"/>
    <x v="0"/>
    <x v="11"/>
    <x v="0"/>
    <x v="0"/>
    <s v="win5952"/>
    <x v="0"/>
    <n v="4180885482"/>
    <x v="3"/>
    <x v="2"/>
    <x v="2"/>
    <x v="0"/>
    <x v="0"/>
    <x v="0"/>
    <x v="0"/>
    <x v="0"/>
    <n v="14"/>
    <x v="0"/>
    <n v="73431"/>
    <n v="1028034"/>
    <x v="0"/>
    <x v="0"/>
    <x v="0"/>
    <x v="0"/>
    <n v="82243"/>
    <x v="4"/>
  </r>
  <r>
    <x v="4"/>
    <n v="4180885482"/>
    <x v="0"/>
    <x v="11"/>
    <x v="0"/>
    <x v="0"/>
    <s v="win5952"/>
    <x v="0"/>
    <n v="4180885482"/>
    <x v="3"/>
    <x v="11"/>
    <x v="11"/>
    <x v="0"/>
    <x v="0"/>
    <x v="0"/>
    <x v="0"/>
    <x v="0"/>
    <n v="6"/>
    <x v="0"/>
    <n v="46000"/>
    <n v="276000"/>
    <x v="0"/>
    <x v="0"/>
    <x v="0"/>
    <x v="0"/>
    <n v="22080"/>
    <x v="4"/>
  </r>
  <r>
    <x v="4"/>
    <n v="4180885482"/>
    <x v="0"/>
    <x v="11"/>
    <x v="0"/>
    <x v="0"/>
    <s v="win5952"/>
    <x v="0"/>
    <n v="4180885482"/>
    <x v="3"/>
    <x v="0"/>
    <x v="0"/>
    <x v="0"/>
    <x v="0"/>
    <x v="0"/>
    <x v="0"/>
    <x v="0"/>
    <n v="6"/>
    <x v="0"/>
    <n v="111058"/>
    <n v="666348"/>
    <x v="0"/>
    <x v="0"/>
    <x v="0"/>
    <x v="0"/>
    <n v="53308"/>
    <x v="4"/>
  </r>
  <r>
    <x v="4"/>
    <n v="4180886254"/>
    <x v="0"/>
    <x v="11"/>
    <x v="0"/>
    <x v="0"/>
    <s v="win6866"/>
    <x v="0"/>
    <n v="4180886254"/>
    <x v="3"/>
    <x v="0"/>
    <x v="0"/>
    <x v="0"/>
    <x v="0"/>
    <x v="0"/>
    <x v="0"/>
    <x v="0"/>
    <n v="8"/>
    <x v="0"/>
    <n v="111058"/>
    <n v="888464"/>
    <x v="0"/>
    <x v="0"/>
    <x v="0"/>
    <x v="0"/>
    <n v="71077"/>
    <x v="4"/>
  </r>
  <r>
    <x v="4"/>
    <n v="4180886254"/>
    <x v="0"/>
    <x v="11"/>
    <x v="0"/>
    <x v="0"/>
    <s v="win6866"/>
    <x v="0"/>
    <n v="4180886254"/>
    <x v="3"/>
    <x v="11"/>
    <x v="11"/>
    <x v="0"/>
    <x v="0"/>
    <x v="0"/>
    <x v="0"/>
    <x v="0"/>
    <n v="5"/>
    <x v="0"/>
    <n v="46000"/>
    <n v="230000"/>
    <x v="0"/>
    <x v="0"/>
    <x v="0"/>
    <x v="0"/>
    <n v="18400"/>
    <x v="4"/>
  </r>
  <r>
    <x v="4"/>
    <n v="4180886254"/>
    <x v="0"/>
    <x v="11"/>
    <x v="0"/>
    <x v="0"/>
    <s v="win6866"/>
    <x v="0"/>
    <n v="4180886254"/>
    <x v="3"/>
    <x v="2"/>
    <x v="2"/>
    <x v="0"/>
    <x v="0"/>
    <x v="0"/>
    <x v="0"/>
    <x v="0"/>
    <n v="10"/>
    <x v="0"/>
    <n v="73431"/>
    <n v="734310"/>
    <x v="0"/>
    <x v="0"/>
    <x v="0"/>
    <x v="0"/>
    <n v="58745"/>
    <x v="4"/>
  </r>
  <r>
    <x v="4"/>
    <n v="4180886254"/>
    <x v="0"/>
    <x v="11"/>
    <x v="0"/>
    <x v="0"/>
    <s v="win6866"/>
    <x v="0"/>
    <n v="4180886254"/>
    <x v="3"/>
    <x v="8"/>
    <x v="8"/>
    <x v="0"/>
    <x v="0"/>
    <x v="0"/>
    <x v="0"/>
    <x v="0"/>
    <n v="5"/>
    <x v="0"/>
    <n v="50182"/>
    <n v="250910"/>
    <x v="0"/>
    <x v="0"/>
    <x v="0"/>
    <x v="0"/>
    <n v="20073"/>
    <x v="4"/>
  </r>
  <r>
    <x v="4"/>
    <n v="4180886254"/>
    <x v="0"/>
    <x v="11"/>
    <x v="0"/>
    <x v="0"/>
    <s v="win6866"/>
    <x v="0"/>
    <n v="4180886254"/>
    <x v="3"/>
    <x v="1"/>
    <x v="1"/>
    <x v="0"/>
    <x v="0"/>
    <x v="0"/>
    <x v="0"/>
    <x v="0"/>
    <n v="2"/>
    <x v="0"/>
    <n v="55595"/>
    <n v="111190"/>
    <x v="0"/>
    <x v="0"/>
    <x v="0"/>
    <x v="0"/>
    <n v="8895"/>
    <x v="4"/>
  </r>
  <r>
    <x v="4"/>
    <n v="4180886218"/>
    <x v="0"/>
    <x v="11"/>
    <x v="0"/>
    <x v="0"/>
    <s v="win6849"/>
    <x v="0"/>
    <n v="4180886218"/>
    <x v="3"/>
    <x v="1"/>
    <x v="1"/>
    <x v="0"/>
    <x v="0"/>
    <x v="0"/>
    <x v="0"/>
    <x v="0"/>
    <n v="6"/>
    <x v="0"/>
    <n v="55595"/>
    <n v="333570"/>
    <x v="0"/>
    <x v="0"/>
    <x v="0"/>
    <x v="0"/>
    <n v="26686"/>
    <x v="4"/>
  </r>
  <r>
    <x v="4"/>
    <n v="4180886218"/>
    <x v="0"/>
    <x v="11"/>
    <x v="0"/>
    <x v="0"/>
    <s v="win6849"/>
    <x v="0"/>
    <n v="4180886218"/>
    <x v="3"/>
    <x v="8"/>
    <x v="8"/>
    <x v="0"/>
    <x v="0"/>
    <x v="0"/>
    <x v="0"/>
    <x v="0"/>
    <n v="5"/>
    <x v="0"/>
    <n v="50182"/>
    <n v="250910"/>
    <x v="0"/>
    <x v="0"/>
    <x v="0"/>
    <x v="0"/>
    <n v="20073"/>
    <x v="4"/>
  </r>
  <r>
    <x v="4"/>
    <n v="4180886218"/>
    <x v="0"/>
    <x v="11"/>
    <x v="0"/>
    <x v="0"/>
    <s v="win6849"/>
    <x v="0"/>
    <n v="4180886218"/>
    <x v="3"/>
    <x v="2"/>
    <x v="2"/>
    <x v="0"/>
    <x v="0"/>
    <x v="0"/>
    <x v="0"/>
    <x v="0"/>
    <n v="6"/>
    <x v="0"/>
    <n v="73431"/>
    <n v="440586"/>
    <x v="0"/>
    <x v="0"/>
    <x v="0"/>
    <x v="0"/>
    <n v="35247"/>
    <x v="4"/>
  </r>
  <r>
    <x v="4"/>
    <n v="4180886218"/>
    <x v="0"/>
    <x v="11"/>
    <x v="0"/>
    <x v="0"/>
    <s v="win6849"/>
    <x v="0"/>
    <n v="4180886218"/>
    <x v="3"/>
    <x v="11"/>
    <x v="11"/>
    <x v="0"/>
    <x v="0"/>
    <x v="0"/>
    <x v="0"/>
    <x v="0"/>
    <n v="6"/>
    <x v="0"/>
    <n v="46000"/>
    <n v="276000"/>
    <x v="0"/>
    <x v="0"/>
    <x v="0"/>
    <x v="0"/>
    <n v="22080"/>
    <x v="4"/>
  </r>
  <r>
    <x v="4"/>
    <n v="4180886218"/>
    <x v="0"/>
    <x v="11"/>
    <x v="0"/>
    <x v="0"/>
    <s v="win6849"/>
    <x v="0"/>
    <n v="4180886218"/>
    <x v="3"/>
    <x v="0"/>
    <x v="0"/>
    <x v="0"/>
    <x v="0"/>
    <x v="0"/>
    <x v="0"/>
    <x v="0"/>
    <n v="6"/>
    <x v="0"/>
    <n v="111058"/>
    <n v="666348"/>
    <x v="0"/>
    <x v="0"/>
    <x v="0"/>
    <x v="0"/>
    <n v="53308"/>
    <x v="4"/>
  </r>
  <r>
    <x v="4"/>
    <n v="4180886113"/>
    <x v="0"/>
    <x v="11"/>
    <x v="0"/>
    <x v="0"/>
    <s v="win6676"/>
    <x v="0"/>
    <n v="4180886113"/>
    <x v="3"/>
    <x v="1"/>
    <x v="1"/>
    <x v="0"/>
    <x v="0"/>
    <x v="0"/>
    <x v="0"/>
    <x v="0"/>
    <n v="2"/>
    <x v="0"/>
    <n v="55595"/>
    <n v="111190"/>
    <x v="0"/>
    <x v="0"/>
    <x v="0"/>
    <x v="0"/>
    <n v="8895"/>
    <x v="4"/>
  </r>
  <r>
    <x v="4"/>
    <n v="4180886113"/>
    <x v="0"/>
    <x v="11"/>
    <x v="0"/>
    <x v="0"/>
    <s v="win6676"/>
    <x v="0"/>
    <n v="4180886113"/>
    <x v="3"/>
    <x v="8"/>
    <x v="8"/>
    <x v="0"/>
    <x v="0"/>
    <x v="0"/>
    <x v="0"/>
    <x v="0"/>
    <n v="2"/>
    <x v="0"/>
    <n v="50182"/>
    <n v="100364"/>
    <x v="0"/>
    <x v="0"/>
    <x v="0"/>
    <x v="0"/>
    <n v="8029"/>
    <x v="4"/>
  </r>
  <r>
    <x v="4"/>
    <n v="4180886113"/>
    <x v="0"/>
    <x v="11"/>
    <x v="0"/>
    <x v="0"/>
    <s v="win6676"/>
    <x v="0"/>
    <n v="4180886113"/>
    <x v="3"/>
    <x v="2"/>
    <x v="2"/>
    <x v="0"/>
    <x v="0"/>
    <x v="0"/>
    <x v="0"/>
    <x v="0"/>
    <n v="5"/>
    <x v="0"/>
    <n v="73431"/>
    <n v="367155"/>
    <x v="0"/>
    <x v="0"/>
    <x v="0"/>
    <x v="0"/>
    <n v="29372"/>
    <x v="4"/>
  </r>
  <r>
    <x v="4"/>
    <n v="4180886113"/>
    <x v="0"/>
    <x v="11"/>
    <x v="0"/>
    <x v="0"/>
    <s v="win6676"/>
    <x v="0"/>
    <n v="4180886113"/>
    <x v="3"/>
    <x v="11"/>
    <x v="11"/>
    <x v="0"/>
    <x v="0"/>
    <x v="0"/>
    <x v="0"/>
    <x v="0"/>
    <n v="2"/>
    <x v="0"/>
    <n v="46000"/>
    <n v="92000"/>
    <x v="0"/>
    <x v="0"/>
    <x v="0"/>
    <x v="0"/>
    <n v="7360"/>
    <x v="4"/>
  </r>
  <r>
    <x v="4"/>
    <n v="4180886113"/>
    <x v="0"/>
    <x v="11"/>
    <x v="0"/>
    <x v="0"/>
    <s v="win6676"/>
    <x v="0"/>
    <n v="4180886113"/>
    <x v="3"/>
    <x v="0"/>
    <x v="0"/>
    <x v="0"/>
    <x v="0"/>
    <x v="0"/>
    <x v="0"/>
    <x v="0"/>
    <n v="2"/>
    <x v="0"/>
    <n v="111058"/>
    <n v="222116"/>
    <x v="0"/>
    <x v="0"/>
    <x v="0"/>
    <x v="0"/>
    <n v="17769"/>
    <x v="4"/>
  </r>
  <r>
    <x v="4"/>
    <n v="4180884616"/>
    <x v="0"/>
    <x v="11"/>
    <x v="0"/>
    <x v="0"/>
    <s v="WIN2B93"/>
    <x v="0"/>
    <n v="4180884616"/>
    <x v="3"/>
    <x v="8"/>
    <x v="8"/>
    <x v="0"/>
    <x v="0"/>
    <x v="0"/>
    <x v="0"/>
    <x v="0"/>
    <n v="7"/>
    <x v="0"/>
    <n v="50182"/>
    <n v="351274"/>
    <x v="0"/>
    <x v="0"/>
    <x v="0"/>
    <x v="0"/>
    <n v="28102"/>
    <x v="4"/>
  </r>
  <r>
    <x v="4"/>
    <n v="4180884616"/>
    <x v="0"/>
    <x v="11"/>
    <x v="0"/>
    <x v="0"/>
    <s v="WIN2B93"/>
    <x v="0"/>
    <n v="4180884616"/>
    <x v="3"/>
    <x v="1"/>
    <x v="1"/>
    <x v="0"/>
    <x v="0"/>
    <x v="0"/>
    <x v="0"/>
    <x v="0"/>
    <n v="1"/>
    <x v="0"/>
    <n v="55595"/>
    <n v="55595"/>
    <x v="0"/>
    <x v="0"/>
    <x v="0"/>
    <x v="0"/>
    <n v="4448"/>
    <x v="4"/>
  </r>
  <r>
    <x v="4"/>
    <n v="4180884616"/>
    <x v="0"/>
    <x v="11"/>
    <x v="0"/>
    <x v="0"/>
    <s v="WIN2B93"/>
    <x v="0"/>
    <n v="4180884616"/>
    <x v="3"/>
    <x v="11"/>
    <x v="11"/>
    <x v="0"/>
    <x v="0"/>
    <x v="0"/>
    <x v="0"/>
    <x v="0"/>
    <n v="5"/>
    <x v="0"/>
    <n v="46000"/>
    <n v="230000"/>
    <x v="0"/>
    <x v="0"/>
    <x v="0"/>
    <x v="0"/>
    <n v="18400"/>
    <x v="4"/>
  </r>
  <r>
    <x v="4"/>
    <n v="4180885238"/>
    <x v="0"/>
    <x v="11"/>
    <x v="0"/>
    <x v="0"/>
    <s v="win5662"/>
    <x v="0"/>
    <n v="4180885238"/>
    <x v="3"/>
    <x v="0"/>
    <x v="0"/>
    <x v="0"/>
    <x v="0"/>
    <x v="0"/>
    <x v="0"/>
    <x v="0"/>
    <n v="6"/>
    <x v="0"/>
    <n v="111058"/>
    <n v="666348"/>
    <x v="0"/>
    <x v="0"/>
    <x v="0"/>
    <x v="0"/>
    <n v="53308"/>
    <x v="4"/>
  </r>
  <r>
    <x v="4"/>
    <n v="4180885238"/>
    <x v="0"/>
    <x v="11"/>
    <x v="0"/>
    <x v="0"/>
    <s v="win5662"/>
    <x v="0"/>
    <n v="4180885238"/>
    <x v="3"/>
    <x v="2"/>
    <x v="2"/>
    <x v="0"/>
    <x v="0"/>
    <x v="0"/>
    <x v="0"/>
    <x v="0"/>
    <n v="5"/>
    <x v="0"/>
    <n v="73431"/>
    <n v="367155"/>
    <x v="0"/>
    <x v="0"/>
    <x v="0"/>
    <x v="0"/>
    <n v="29372"/>
    <x v="4"/>
  </r>
  <r>
    <x v="4"/>
    <n v="4180884710"/>
    <x v="0"/>
    <x v="11"/>
    <x v="0"/>
    <x v="0"/>
    <s v="WIN-HNI-BVI-2BX5"/>
    <x v="0"/>
    <n v="4180884710"/>
    <x v="3"/>
    <x v="11"/>
    <x v="11"/>
    <x v="0"/>
    <x v="0"/>
    <x v="0"/>
    <x v="0"/>
    <x v="0"/>
    <n v="3"/>
    <x v="0"/>
    <n v="46000"/>
    <n v="138000"/>
    <x v="0"/>
    <x v="0"/>
    <x v="0"/>
    <x v="0"/>
    <n v="11040"/>
    <x v="4"/>
  </r>
  <r>
    <x v="4"/>
    <n v="4180884710"/>
    <x v="0"/>
    <x v="11"/>
    <x v="0"/>
    <x v="0"/>
    <s v="WIN-HNI-BVI-2BX5"/>
    <x v="0"/>
    <n v="4180884710"/>
    <x v="3"/>
    <x v="2"/>
    <x v="2"/>
    <x v="0"/>
    <x v="0"/>
    <x v="0"/>
    <x v="0"/>
    <x v="0"/>
    <n v="7"/>
    <x v="0"/>
    <n v="73431"/>
    <n v="514017"/>
    <x v="0"/>
    <x v="0"/>
    <x v="0"/>
    <x v="0"/>
    <n v="41121"/>
    <x v="4"/>
  </r>
  <r>
    <x v="4"/>
    <n v="4180884710"/>
    <x v="0"/>
    <x v="11"/>
    <x v="0"/>
    <x v="0"/>
    <s v="WIN-HNI-BVI-2BX5"/>
    <x v="0"/>
    <n v="4180884710"/>
    <x v="3"/>
    <x v="8"/>
    <x v="8"/>
    <x v="0"/>
    <x v="0"/>
    <x v="0"/>
    <x v="0"/>
    <x v="0"/>
    <n v="5"/>
    <x v="0"/>
    <n v="50182"/>
    <n v="250910"/>
    <x v="0"/>
    <x v="0"/>
    <x v="0"/>
    <x v="0"/>
    <n v="20073"/>
    <x v="4"/>
  </r>
  <r>
    <x v="4"/>
    <n v="4180884710"/>
    <x v="0"/>
    <x v="11"/>
    <x v="0"/>
    <x v="0"/>
    <s v="WIN-HNI-BVI-2BX5"/>
    <x v="0"/>
    <n v="4180884710"/>
    <x v="3"/>
    <x v="1"/>
    <x v="1"/>
    <x v="0"/>
    <x v="0"/>
    <x v="0"/>
    <x v="0"/>
    <x v="0"/>
    <n v="3"/>
    <x v="0"/>
    <n v="55595"/>
    <n v="166785"/>
    <x v="0"/>
    <x v="0"/>
    <x v="0"/>
    <x v="0"/>
    <n v="13343"/>
    <x v="4"/>
  </r>
  <r>
    <x v="4"/>
    <n v="4180884492"/>
    <x v="0"/>
    <x v="11"/>
    <x v="0"/>
    <x v="0"/>
    <s v="win2asv"/>
    <x v="0"/>
    <n v="4180884492"/>
    <x v="4"/>
    <x v="8"/>
    <x v="8"/>
    <x v="0"/>
    <x v="0"/>
    <x v="0"/>
    <x v="0"/>
    <x v="0"/>
    <n v="15"/>
    <x v="0"/>
    <n v="50182"/>
    <n v="752730"/>
    <x v="0"/>
    <x v="0"/>
    <x v="0"/>
    <x v="0"/>
    <n v="60218"/>
    <x v="4"/>
  </r>
  <r>
    <x v="4"/>
    <n v="4180884492"/>
    <x v="0"/>
    <x v="11"/>
    <x v="0"/>
    <x v="0"/>
    <s v="win2asv"/>
    <x v="0"/>
    <n v="4180884492"/>
    <x v="4"/>
    <x v="11"/>
    <x v="11"/>
    <x v="0"/>
    <x v="0"/>
    <x v="0"/>
    <x v="0"/>
    <x v="0"/>
    <n v="7"/>
    <x v="0"/>
    <n v="46000"/>
    <n v="322000"/>
    <x v="0"/>
    <x v="0"/>
    <x v="0"/>
    <x v="0"/>
    <n v="25760"/>
    <x v="4"/>
  </r>
  <r>
    <x v="4"/>
    <n v="4180884492"/>
    <x v="0"/>
    <x v="11"/>
    <x v="0"/>
    <x v="0"/>
    <s v="win2asv"/>
    <x v="0"/>
    <n v="4180884492"/>
    <x v="4"/>
    <x v="2"/>
    <x v="2"/>
    <x v="0"/>
    <x v="0"/>
    <x v="0"/>
    <x v="0"/>
    <x v="0"/>
    <n v="2"/>
    <x v="0"/>
    <n v="73431"/>
    <n v="146862"/>
    <x v="0"/>
    <x v="0"/>
    <x v="0"/>
    <x v="0"/>
    <n v="11749"/>
    <x v="4"/>
  </r>
  <r>
    <x v="8"/>
    <n v="4181115549"/>
    <x v="0"/>
    <x v="11"/>
    <x v="0"/>
    <x v="0"/>
    <s v="win1588"/>
    <x v="0"/>
    <n v="4181115549"/>
    <x v="3"/>
    <x v="2"/>
    <x v="2"/>
    <x v="0"/>
    <x v="0"/>
    <x v="0"/>
    <x v="0"/>
    <x v="0"/>
    <n v="5"/>
    <x v="0"/>
    <n v="73431"/>
    <n v="367155"/>
    <x v="0"/>
    <x v="0"/>
    <x v="0"/>
    <x v="0"/>
    <n v="29372"/>
    <x v="4"/>
  </r>
  <r>
    <x v="8"/>
    <n v="4181115549"/>
    <x v="0"/>
    <x v="11"/>
    <x v="0"/>
    <x v="0"/>
    <s v="win1588"/>
    <x v="0"/>
    <n v="4181115549"/>
    <x v="3"/>
    <x v="0"/>
    <x v="0"/>
    <x v="0"/>
    <x v="0"/>
    <x v="0"/>
    <x v="0"/>
    <x v="0"/>
    <n v="5"/>
    <x v="0"/>
    <n v="111058"/>
    <n v="555290"/>
    <x v="0"/>
    <x v="0"/>
    <x v="0"/>
    <x v="0"/>
    <n v="44423"/>
    <x v="4"/>
  </r>
  <r>
    <x v="8"/>
    <n v="4181115549"/>
    <x v="0"/>
    <x v="11"/>
    <x v="0"/>
    <x v="0"/>
    <s v="win1588"/>
    <x v="0"/>
    <n v="4181115549"/>
    <x v="3"/>
    <x v="12"/>
    <x v="12"/>
    <x v="0"/>
    <x v="0"/>
    <x v="0"/>
    <x v="0"/>
    <x v="0"/>
    <n v="10"/>
    <x v="0"/>
    <n v="49500"/>
    <n v="495000"/>
    <x v="0"/>
    <x v="0"/>
    <x v="0"/>
    <x v="0"/>
    <n v="39600"/>
    <x v="4"/>
  </r>
  <r>
    <x v="8"/>
    <n v="4181115549"/>
    <x v="0"/>
    <x v="11"/>
    <x v="0"/>
    <x v="0"/>
    <s v="win1588"/>
    <x v="0"/>
    <n v="4181115549"/>
    <x v="3"/>
    <x v="8"/>
    <x v="8"/>
    <x v="0"/>
    <x v="0"/>
    <x v="0"/>
    <x v="0"/>
    <x v="0"/>
    <n v="10"/>
    <x v="0"/>
    <n v="50182"/>
    <n v="501820"/>
    <x v="0"/>
    <x v="0"/>
    <x v="0"/>
    <x v="0"/>
    <n v="40146"/>
    <x v="4"/>
  </r>
  <r>
    <x v="5"/>
    <n v="4180908599"/>
    <x v="0"/>
    <x v="11"/>
    <x v="0"/>
    <x v="0"/>
    <s v="WIN6091"/>
    <x v="0"/>
    <n v="4180908599"/>
    <x v="5"/>
    <x v="11"/>
    <x v="11"/>
    <x v="0"/>
    <x v="0"/>
    <x v="0"/>
    <x v="0"/>
    <x v="0"/>
    <n v="3"/>
    <x v="0"/>
    <n v="46000"/>
    <n v="138000"/>
    <x v="0"/>
    <x v="0"/>
    <x v="0"/>
    <x v="0"/>
    <n v="11040"/>
    <x v="4"/>
  </r>
  <r>
    <x v="5"/>
    <n v="4180908599"/>
    <x v="0"/>
    <x v="11"/>
    <x v="0"/>
    <x v="0"/>
    <s v="WIN6091"/>
    <x v="0"/>
    <n v="4180908599"/>
    <x v="5"/>
    <x v="1"/>
    <x v="1"/>
    <x v="0"/>
    <x v="0"/>
    <x v="0"/>
    <x v="0"/>
    <x v="0"/>
    <n v="3"/>
    <x v="0"/>
    <n v="55595"/>
    <n v="166785"/>
    <x v="0"/>
    <x v="0"/>
    <x v="0"/>
    <x v="0"/>
    <n v="13343"/>
    <x v="4"/>
  </r>
  <r>
    <x v="5"/>
    <n v="4180908599"/>
    <x v="0"/>
    <x v="11"/>
    <x v="0"/>
    <x v="0"/>
    <s v="WIN6091"/>
    <x v="0"/>
    <n v="4180908599"/>
    <x v="5"/>
    <x v="0"/>
    <x v="0"/>
    <x v="0"/>
    <x v="0"/>
    <x v="0"/>
    <x v="0"/>
    <x v="0"/>
    <n v="6"/>
    <x v="0"/>
    <n v="111058"/>
    <n v="666348"/>
    <x v="0"/>
    <x v="0"/>
    <x v="0"/>
    <x v="0"/>
    <n v="53308"/>
    <x v="4"/>
  </r>
  <r>
    <x v="5"/>
    <n v="4180907466"/>
    <x v="0"/>
    <x v="11"/>
    <x v="0"/>
    <x v="0"/>
    <s v="WIN2031"/>
    <x v="0"/>
    <n v="4180907466"/>
    <x v="5"/>
    <x v="8"/>
    <x v="8"/>
    <x v="0"/>
    <x v="0"/>
    <x v="0"/>
    <x v="0"/>
    <x v="0"/>
    <n v="3"/>
    <x v="0"/>
    <n v="50182"/>
    <n v="150546"/>
    <x v="0"/>
    <x v="0"/>
    <x v="0"/>
    <x v="0"/>
    <n v="12044"/>
    <x v="4"/>
  </r>
  <r>
    <x v="5"/>
    <n v="4180907466"/>
    <x v="0"/>
    <x v="11"/>
    <x v="0"/>
    <x v="0"/>
    <s v="WIN2031"/>
    <x v="0"/>
    <n v="4180907466"/>
    <x v="5"/>
    <x v="11"/>
    <x v="11"/>
    <x v="0"/>
    <x v="0"/>
    <x v="0"/>
    <x v="0"/>
    <x v="0"/>
    <n v="3"/>
    <x v="0"/>
    <n v="46000"/>
    <n v="138000"/>
    <x v="0"/>
    <x v="0"/>
    <x v="0"/>
    <x v="0"/>
    <n v="11040"/>
    <x v="4"/>
  </r>
  <r>
    <x v="5"/>
    <n v="4180907528"/>
    <x v="0"/>
    <x v="11"/>
    <x v="0"/>
    <x v="0"/>
    <s v="WIN2151"/>
    <x v="0"/>
    <n v="4180907528"/>
    <x v="5"/>
    <x v="9"/>
    <x v="9"/>
    <x v="0"/>
    <x v="0"/>
    <x v="0"/>
    <x v="0"/>
    <x v="0"/>
    <n v="2"/>
    <x v="0"/>
    <n v="70950"/>
    <n v="141900"/>
    <x v="0"/>
    <x v="0"/>
    <x v="0"/>
    <x v="0"/>
    <n v="11352"/>
    <x v="4"/>
  </r>
  <r>
    <x v="5"/>
    <n v="4180907528"/>
    <x v="0"/>
    <x v="11"/>
    <x v="0"/>
    <x v="0"/>
    <s v="WIN2151"/>
    <x v="0"/>
    <n v="4180907528"/>
    <x v="5"/>
    <x v="8"/>
    <x v="8"/>
    <x v="0"/>
    <x v="0"/>
    <x v="0"/>
    <x v="0"/>
    <x v="0"/>
    <n v="2"/>
    <x v="0"/>
    <n v="50182"/>
    <n v="100364"/>
    <x v="0"/>
    <x v="0"/>
    <x v="0"/>
    <x v="0"/>
    <n v="8029"/>
    <x v="4"/>
  </r>
  <r>
    <x v="5"/>
    <n v="4180907528"/>
    <x v="0"/>
    <x v="11"/>
    <x v="0"/>
    <x v="0"/>
    <s v="WIN2151"/>
    <x v="0"/>
    <n v="4180907528"/>
    <x v="5"/>
    <x v="1"/>
    <x v="1"/>
    <x v="0"/>
    <x v="0"/>
    <x v="0"/>
    <x v="0"/>
    <x v="0"/>
    <n v="2"/>
    <x v="0"/>
    <n v="55595"/>
    <n v="111190"/>
    <x v="0"/>
    <x v="0"/>
    <x v="0"/>
    <x v="0"/>
    <n v="8895"/>
    <x v="4"/>
  </r>
  <r>
    <x v="5"/>
    <n v="4180907528"/>
    <x v="0"/>
    <x v="11"/>
    <x v="0"/>
    <x v="0"/>
    <s v="WIN2151"/>
    <x v="0"/>
    <n v="4180907528"/>
    <x v="5"/>
    <x v="11"/>
    <x v="11"/>
    <x v="0"/>
    <x v="0"/>
    <x v="0"/>
    <x v="0"/>
    <x v="0"/>
    <n v="2"/>
    <x v="0"/>
    <n v="46000"/>
    <n v="92000"/>
    <x v="0"/>
    <x v="0"/>
    <x v="0"/>
    <x v="0"/>
    <n v="7360"/>
    <x v="4"/>
  </r>
  <r>
    <x v="5"/>
    <n v="4180907528"/>
    <x v="0"/>
    <x v="11"/>
    <x v="0"/>
    <x v="0"/>
    <s v="WIN2151"/>
    <x v="0"/>
    <n v="4180907528"/>
    <x v="5"/>
    <x v="10"/>
    <x v="10"/>
    <x v="0"/>
    <x v="0"/>
    <x v="0"/>
    <x v="0"/>
    <x v="0"/>
    <n v="2"/>
    <x v="0"/>
    <n v="74250"/>
    <n v="148500"/>
    <x v="0"/>
    <x v="0"/>
    <x v="0"/>
    <x v="0"/>
    <n v="11880"/>
    <x v="4"/>
  </r>
  <r>
    <x v="5"/>
    <n v="4180907585"/>
    <x v="0"/>
    <x v="11"/>
    <x v="0"/>
    <x v="0"/>
    <s v="WIN2256"/>
    <x v="0"/>
    <n v="4180907585"/>
    <x v="5"/>
    <x v="0"/>
    <x v="0"/>
    <x v="0"/>
    <x v="0"/>
    <x v="0"/>
    <x v="0"/>
    <x v="0"/>
    <n v="3"/>
    <x v="0"/>
    <n v="111058"/>
    <n v="333174"/>
    <x v="0"/>
    <x v="0"/>
    <x v="0"/>
    <x v="0"/>
    <n v="26654"/>
    <x v="4"/>
  </r>
  <r>
    <x v="5"/>
    <n v="4180908005"/>
    <x v="0"/>
    <x v="11"/>
    <x v="0"/>
    <x v="0"/>
    <s v="WIN3350"/>
    <x v="0"/>
    <n v="4180908005"/>
    <x v="5"/>
    <x v="2"/>
    <x v="2"/>
    <x v="0"/>
    <x v="0"/>
    <x v="0"/>
    <x v="0"/>
    <x v="0"/>
    <n v="6"/>
    <x v="0"/>
    <n v="73431"/>
    <n v="440586"/>
    <x v="0"/>
    <x v="0"/>
    <x v="0"/>
    <x v="0"/>
    <n v="35247"/>
    <x v="4"/>
  </r>
  <r>
    <x v="5"/>
    <n v="4180908005"/>
    <x v="0"/>
    <x v="11"/>
    <x v="0"/>
    <x v="0"/>
    <s v="WIN3350"/>
    <x v="0"/>
    <n v="4180908005"/>
    <x v="5"/>
    <x v="0"/>
    <x v="0"/>
    <x v="0"/>
    <x v="0"/>
    <x v="0"/>
    <x v="0"/>
    <x v="0"/>
    <n v="6"/>
    <x v="0"/>
    <n v="111058"/>
    <n v="666348"/>
    <x v="0"/>
    <x v="0"/>
    <x v="0"/>
    <x v="0"/>
    <n v="53308"/>
    <x v="4"/>
  </r>
  <r>
    <x v="5"/>
    <n v="4180908037"/>
    <x v="0"/>
    <x v="11"/>
    <x v="0"/>
    <x v="0"/>
    <s v="WIN3641"/>
    <x v="0"/>
    <n v="4180908037"/>
    <x v="5"/>
    <x v="2"/>
    <x v="2"/>
    <x v="0"/>
    <x v="0"/>
    <x v="0"/>
    <x v="0"/>
    <x v="0"/>
    <n v="6"/>
    <x v="0"/>
    <n v="73431"/>
    <n v="440586"/>
    <x v="0"/>
    <x v="0"/>
    <x v="0"/>
    <x v="0"/>
    <n v="35247"/>
    <x v="4"/>
  </r>
  <r>
    <x v="5"/>
    <n v="4180908037"/>
    <x v="0"/>
    <x v="11"/>
    <x v="0"/>
    <x v="0"/>
    <s v="WIN3641"/>
    <x v="0"/>
    <n v="4180908037"/>
    <x v="5"/>
    <x v="0"/>
    <x v="0"/>
    <x v="0"/>
    <x v="0"/>
    <x v="0"/>
    <x v="0"/>
    <x v="0"/>
    <n v="6"/>
    <x v="0"/>
    <n v="111058"/>
    <n v="666348"/>
    <x v="0"/>
    <x v="0"/>
    <x v="0"/>
    <x v="0"/>
    <n v="53308"/>
    <x v="4"/>
  </r>
  <r>
    <x v="5"/>
    <n v="4180908037"/>
    <x v="0"/>
    <x v="11"/>
    <x v="0"/>
    <x v="0"/>
    <s v="WIN3641"/>
    <x v="0"/>
    <n v="4180908037"/>
    <x v="5"/>
    <x v="10"/>
    <x v="10"/>
    <x v="0"/>
    <x v="0"/>
    <x v="0"/>
    <x v="0"/>
    <x v="0"/>
    <n v="2"/>
    <x v="0"/>
    <n v="74250"/>
    <n v="148500"/>
    <x v="0"/>
    <x v="0"/>
    <x v="0"/>
    <x v="0"/>
    <n v="11880"/>
    <x v="4"/>
  </r>
  <r>
    <x v="5"/>
    <n v="4180907939"/>
    <x v="0"/>
    <x v="11"/>
    <x v="0"/>
    <x v="0"/>
    <s v="WIN3180"/>
    <x v="0"/>
    <n v="4180907939"/>
    <x v="5"/>
    <x v="0"/>
    <x v="0"/>
    <x v="0"/>
    <x v="0"/>
    <x v="0"/>
    <x v="0"/>
    <x v="0"/>
    <n v="3"/>
    <x v="0"/>
    <n v="111058"/>
    <n v="333174"/>
    <x v="0"/>
    <x v="0"/>
    <x v="0"/>
    <x v="0"/>
    <n v="26654"/>
    <x v="4"/>
  </r>
  <r>
    <x v="5"/>
    <n v="4180907939"/>
    <x v="0"/>
    <x v="11"/>
    <x v="0"/>
    <x v="0"/>
    <s v="WIN3180"/>
    <x v="0"/>
    <n v="4180907939"/>
    <x v="5"/>
    <x v="2"/>
    <x v="2"/>
    <x v="0"/>
    <x v="0"/>
    <x v="0"/>
    <x v="0"/>
    <x v="0"/>
    <n v="6"/>
    <x v="0"/>
    <n v="73431"/>
    <n v="440586"/>
    <x v="0"/>
    <x v="0"/>
    <x v="0"/>
    <x v="0"/>
    <n v="35247"/>
    <x v="4"/>
  </r>
  <r>
    <x v="5"/>
    <n v="4180907939"/>
    <x v="0"/>
    <x v="11"/>
    <x v="0"/>
    <x v="0"/>
    <s v="WIN3180"/>
    <x v="0"/>
    <n v="4180907939"/>
    <x v="5"/>
    <x v="11"/>
    <x v="11"/>
    <x v="0"/>
    <x v="0"/>
    <x v="0"/>
    <x v="0"/>
    <x v="0"/>
    <n v="3"/>
    <x v="0"/>
    <n v="46000"/>
    <n v="138000"/>
    <x v="0"/>
    <x v="0"/>
    <x v="0"/>
    <x v="0"/>
    <n v="11040"/>
    <x v="4"/>
  </r>
  <r>
    <x v="5"/>
    <n v="4180908664"/>
    <x v="0"/>
    <x v="11"/>
    <x v="0"/>
    <x v="0"/>
    <s v="win6639"/>
    <x v="0"/>
    <n v="4180908664"/>
    <x v="5"/>
    <x v="1"/>
    <x v="1"/>
    <x v="0"/>
    <x v="0"/>
    <x v="0"/>
    <x v="0"/>
    <x v="0"/>
    <n v="3"/>
    <x v="0"/>
    <n v="55595"/>
    <n v="166785"/>
    <x v="0"/>
    <x v="0"/>
    <x v="0"/>
    <x v="0"/>
    <n v="13343"/>
    <x v="4"/>
  </r>
  <r>
    <x v="5"/>
    <n v="4180908664"/>
    <x v="0"/>
    <x v="11"/>
    <x v="0"/>
    <x v="0"/>
    <s v="win6639"/>
    <x v="0"/>
    <n v="4180908664"/>
    <x v="5"/>
    <x v="8"/>
    <x v="8"/>
    <x v="0"/>
    <x v="0"/>
    <x v="0"/>
    <x v="0"/>
    <x v="0"/>
    <n v="3"/>
    <x v="0"/>
    <n v="50182"/>
    <n v="150546"/>
    <x v="0"/>
    <x v="0"/>
    <x v="0"/>
    <x v="0"/>
    <n v="12044"/>
    <x v="4"/>
  </r>
  <r>
    <x v="5"/>
    <n v="4180907876"/>
    <x v="0"/>
    <x v="11"/>
    <x v="0"/>
    <x v="0"/>
    <s v="WIN2AYJ"/>
    <x v="0"/>
    <n v="4180907876"/>
    <x v="5"/>
    <x v="8"/>
    <x v="8"/>
    <x v="0"/>
    <x v="0"/>
    <x v="0"/>
    <x v="0"/>
    <x v="0"/>
    <n v="2"/>
    <x v="0"/>
    <n v="50182"/>
    <n v="100364"/>
    <x v="0"/>
    <x v="0"/>
    <x v="0"/>
    <x v="0"/>
    <n v="8029"/>
    <x v="4"/>
  </r>
  <r>
    <x v="5"/>
    <n v="4180907876"/>
    <x v="0"/>
    <x v="11"/>
    <x v="0"/>
    <x v="0"/>
    <s v="WIN2AYJ"/>
    <x v="0"/>
    <n v="4180907876"/>
    <x v="5"/>
    <x v="2"/>
    <x v="2"/>
    <x v="0"/>
    <x v="0"/>
    <x v="0"/>
    <x v="0"/>
    <x v="0"/>
    <n v="4"/>
    <x v="0"/>
    <n v="73431"/>
    <n v="293724"/>
    <x v="0"/>
    <x v="0"/>
    <x v="0"/>
    <x v="0"/>
    <n v="23498"/>
    <x v="4"/>
  </r>
  <r>
    <x v="5"/>
    <n v="4180907876"/>
    <x v="0"/>
    <x v="11"/>
    <x v="0"/>
    <x v="0"/>
    <s v="WIN2AYJ"/>
    <x v="0"/>
    <n v="4180907876"/>
    <x v="5"/>
    <x v="11"/>
    <x v="11"/>
    <x v="0"/>
    <x v="0"/>
    <x v="0"/>
    <x v="0"/>
    <x v="0"/>
    <n v="4"/>
    <x v="0"/>
    <n v="46000"/>
    <n v="184000"/>
    <x v="0"/>
    <x v="0"/>
    <x v="0"/>
    <x v="0"/>
    <n v="14720"/>
    <x v="4"/>
  </r>
  <r>
    <x v="5"/>
    <n v="4180907876"/>
    <x v="0"/>
    <x v="11"/>
    <x v="0"/>
    <x v="0"/>
    <s v="WIN2AYJ"/>
    <x v="0"/>
    <n v="4180907876"/>
    <x v="5"/>
    <x v="0"/>
    <x v="0"/>
    <x v="0"/>
    <x v="0"/>
    <x v="0"/>
    <x v="0"/>
    <x v="0"/>
    <n v="4"/>
    <x v="0"/>
    <n v="111058"/>
    <n v="444232"/>
    <x v="0"/>
    <x v="0"/>
    <x v="0"/>
    <x v="0"/>
    <n v="35539"/>
    <x v="4"/>
  </r>
  <r>
    <x v="5"/>
    <n v="4180908058"/>
    <x v="0"/>
    <x v="11"/>
    <x v="0"/>
    <x v="0"/>
    <s v="WIN3840"/>
    <x v="0"/>
    <n v="4180908058"/>
    <x v="5"/>
    <x v="9"/>
    <x v="9"/>
    <x v="0"/>
    <x v="0"/>
    <x v="0"/>
    <x v="0"/>
    <x v="0"/>
    <n v="3"/>
    <x v="0"/>
    <n v="70950"/>
    <n v="212850"/>
    <x v="0"/>
    <x v="0"/>
    <x v="0"/>
    <x v="0"/>
    <n v="17028"/>
    <x v="4"/>
  </r>
  <r>
    <x v="5"/>
    <n v="4180908058"/>
    <x v="0"/>
    <x v="11"/>
    <x v="0"/>
    <x v="0"/>
    <s v="WIN3840"/>
    <x v="0"/>
    <n v="4180908058"/>
    <x v="5"/>
    <x v="2"/>
    <x v="2"/>
    <x v="0"/>
    <x v="0"/>
    <x v="0"/>
    <x v="0"/>
    <x v="0"/>
    <n v="3"/>
    <x v="0"/>
    <n v="73431"/>
    <n v="220293"/>
    <x v="0"/>
    <x v="0"/>
    <x v="0"/>
    <x v="0"/>
    <n v="17623"/>
    <x v="4"/>
  </r>
  <r>
    <x v="5"/>
    <n v="4180908058"/>
    <x v="0"/>
    <x v="11"/>
    <x v="0"/>
    <x v="0"/>
    <s v="WIN3840"/>
    <x v="0"/>
    <n v="4180908058"/>
    <x v="5"/>
    <x v="8"/>
    <x v="8"/>
    <x v="0"/>
    <x v="0"/>
    <x v="0"/>
    <x v="0"/>
    <x v="0"/>
    <n v="3"/>
    <x v="0"/>
    <n v="50182"/>
    <n v="150546"/>
    <x v="0"/>
    <x v="0"/>
    <x v="0"/>
    <x v="0"/>
    <n v="12044"/>
    <x v="4"/>
  </r>
  <r>
    <x v="5"/>
    <n v="4180758207"/>
    <x v="0"/>
    <x v="11"/>
    <x v="0"/>
    <x v="0"/>
    <s v="WIN1535"/>
    <x v="0"/>
    <n v="4180758207"/>
    <x v="5"/>
    <x v="11"/>
    <x v="11"/>
    <x v="0"/>
    <x v="0"/>
    <x v="0"/>
    <x v="0"/>
    <x v="0"/>
    <n v="5"/>
    <x v="0"/>
    <n v="46000"/>
    <n v="230000"/>
    <x v="0"/>
    <x v="0"/>
    <x v="0"/>
    <x v="0"/>
    <n v="18400"/>
    <x v="4"/>
  </r>
  <r>
    <x v="5"/>
    <n v="4180758207"/>
    <x v="0"/>
    <x v="11"/>
    <x v="0"/>
    <x v="0"/>
    <s v="WIN1535"/>
    <x v="0"/>
    <n v="4180758207"/>
    <x v="5"/>
    <x v="9"/>
    <x v="9"/>
    <x v="0"/>
    <x v="0"/>
    <x v="0"/>
    <x v="0"/>
    <x v="0"/>
    <n v="3"/>
    <x v="0"/>
    <n v="70950"/>
    <n v="212850"/>
    <x v="0"/>
    <x v="0"/>
    <x v="0"/>
    <x v="0"/>
    <n v="17028"/>
    <x v="4"/>
  </r>
  <r>
    <x v="5"/>
    <n v="4180758207"/>
    <x v="0"/>
    <x v="11"/>
    <x v="0"/>
    <x v="0"/>
    <s v="WIN1535"/>
    <x v="0"/>
    <n v="4180758207"/>
    <x v="5"/>
    <x v="7"/>
    <x v="7"/>
    <x v="0"/>
    <x v="0"/>
    <x v="0"/>
    <x v="0"/>
    <x v="0"/>
    <n v="3"/>
    <x v="0"/>
    <n v="111606"/>
    <n v="334818"/>
    <x v="0"/>
    <x v="0"/>
    <x v="0"/>
    <x v="0"/>
    <n v="26785"/>
    <x v="4"/>
  </r>
  <r>
    <x v="9"/>
    <n v="4181239997"/>
    <x v="0"/>
    <x v="11"/>
    <x v="0"/>
    <x v="0"/>
    <s v="WIN2441"/>
    <x v="0"/>
    <n v="4181239997"/>
    <x v="5"/>
    <x v="0"/>
    <x v="0"/>
    <x v="0"/>
    <x v="0"/>
    <x v="0"/>
    <x v="0"/>
    <x v="0"/>
    <n v="5"/>
    <x v="0"/>
    <n v="111058"/>
    <n v="555290"/>
    <x v="0"/>
    <x v="0"/>
    <x v="0"/>
    <x v="0"/>
    <n v="44423"/>
    <x v="4"/>
  </r>
  <r>
    <x v="9"/>
    <n v="4181239997"/>
    <x v="0"/>
    <x v="11"/>
    <x v="0"/>
    <x v="0"/>
    <s v="WIN2441"/>
    <x v="0"/>
    <n v="4181239997"/>
    <x v="5"/>
    <x v="1"/>
    <x v="1"/>
    <x v="0"/>
    <x v="0"/>
    <x v="0"/>
    <x v="0"/>
    <x v="0"/>
    <n v="3"/>
    <x v="0"/>
    <n v="55595"/>
    <n v="166785"/>
    <x v="0"/>
    <x v="0"/>
    <x v="0"/>
    <x v="0"/>
    <n v="13343"/>
    <x v="4"/>
  </r>
  <r>
    <x v="6"/>
    <n v="4180967163"/>
    <x v="0"/>
    <x v="11"/>
    <x v="0"/>
    <x v="0"/>
    <s v="WIN2441"/>
    <x v="0"/>
    <n v="4180967163"/>
    <x v="5"/>
    <x v="0"/>
    <x v="0"/>
    <x v="0"/>
    <x v="0"/>
    <x v="0"/>
    <x v="0"/>
    <x v="0"/>
    <n v="5"/>
    <x v="0"/>
    <n v="111058"/>
    <n v="555290"/>
    <x v="0"/>
    <x v="0"/>
    <x v="0"/>
    <x v="0"/>
    <n v="44423"/>
    <x v="4"/>
  </r>
  <r>
    <x v="6"/>
    <n v="4180967163"/>
    <x v="0"/>
    <x v="11"/>
    <x v="0"/>
    <x v="0"/>
    <s v="WIN2441"/>
    <x v="0"/>
    <n v="4180967163"/>
    <x v="5"/>
    <x v="8"/>
    <x v="8"/>
    <x v="0"/>
    <x v="0"/>
    <x v="0"/>
    <x v="0"/>
    <x v="0"/>
    <n v="5"/>
    <x v="0"/>
    <n v="50182"/>
    <n v="250910"/>
    <x v="0"/>
    <x v="0"/>
    <x v="0"/>
    <x v="0"/>
    <n v="20073"/>
    <x v="4"/>
  </r>
  <r>
    <x v="6"/>
    <n v="4180967163"/>
    <x v="0"/>
    <x v="11"/>
    <x v="0"/>
    <x v="0"/>
    <s v="WIN2441"/>
    <x v="0"/>
    <n v="4180967163"/>
    <x v="5"/>
    <x v="10"/>
    <x v="10"/>
    <x v="0"/>
    <x v="0"/>
    <x v="0"/>
    <x v="0"/>
    <x v="0"/>
    <n v="5"/>
    <x v="0"/>
    <n v="74250"/>
    <n v="371250"/>
    <x v="0"/>
    <x v="0"/>
    <x v="0"/>
    <x v="0"/>
    <n v="29700"/>
    <x v="4"/>
  </r>
  <r>
    <x v="6"/>
    <n v="4180967163"/>
    <x v="0"/>
    <x v="11"/>
    <x v="0"/>
    <x v="0"/>
    <s v="WIN2441"/>
    <x v="0"/>
    <n v="4180967163"/>
    <x v="5"/>
    <x v="11"/>
    <x v="11"/>
    <x v="0"/>
    <x v="0"/>
    <x v="0"/>
    <x v="0"/>
    <x v="0"/>
    <n v="5"/>
    <x v="0"/>
    <n v="46000"/>
    <n v="230000"/>
    <x v="0"/>
    <x v="0"/>
    <x v="0"/>
    <x v="0"/>
    <n v="18400"/>
    <x v="4"/>
  </r>
  <r>
    <x v="8"/>
    <n v="4181160091"/>
    <x v="0"/>
    <x v="11"/>
    <x v="0"/>
    <x v="0"/>
    <s v="WIN2091"/>
    <x v="0"/>
    <n v="4181160091"/>
    <x v="5"/>
    <x v="0"/>
    <x v="0"/>
    <x v="0"/>
    <x v="0"/>
    <x v="0"/>
    <x v="0"/>
    <x v="0"/>
    <n v="3"/>
    <x v="0"/>
    <n v="111058"/>
    <n v="333174"/>
    <x v="0"/>
    <x v="0"/>
    <x v="0"/>
    <x v="0"/>
    <n v="26654"/>
    <x v="4"/>
  </r>
  <r>
    <x v="8"/>
    <n v="4181160091"/>
    <x v="0"/>
    <x v="11"/>
    <x v="0"/>
    <x v="0"/>
    <s v="WIN2091"/>
    <x v="0"/>
    <n v="4181160091"/>
    <x v="5"/>
    <x v="8"/>
    <x v="8"/>
    <x v="0"/>
    <x v="0"/>
    <x v="0"/>
    <x v="0"/>
    <x v="0"/>
    <n v="10"/>
    <x v="0"/>
    <n v="50182"/>
    <n v="501820"/>
    <x v="0"/>
    <x v="0"/>
    <x v="0"/>
    <x v="0"/>
    <n v="40146"/>
    <x v="4"/>
  </r>
  <r>
    <x v="8"/>
    <n v="4181160091"/>
    <x v="0"/>
    <x v="11"/>
    <x v="0"/>
    <x v="0"/>
    <s v="WIN2091"/>
    <x v="0"/>
    <n v="4181160091"/>
    <x v="5"/>
    <x v="2"/>
    <x v="2"/>
    <x v="0"/>
    <x v="0"/>
    <x v="0"/>
    <x v="0"/>
    <x v="0"/>
    <n v="10"/>
    <x v="0"/>
    <n v="73431"/>
    <n v="734310"/>
    <x v="0"/>
    <x v="0"/>
    <x v="0"/>
    <x v="0"/>
    <n v="58745"/>
    <x v="4"/>
  </r>
  <r>
    <x v="7"/>
    <n v="4181059561"/>
    <x v="0"/>
    <x v="11"/>
    <x v="0"/>
    <x v="0"/>
    <s v="WIN1675"/>
    <x v="0"/>
    <n v="4181059561"/>
    <x v="5"/>
    <x v="7"/>
    <x v="7"/>
    <x v="0"/>
    <x v="0"/>
    <x v="0"/>
    <x v="0"/>
    <x v="0"/>
    <n v="3"/>
    <x v="0"/>
    <n v="111606"/>
    <n v="334818"/>
    <x v="0"/>
    <x v="0"/>
    <x v="0"/>
    <x v="0"/>
    <n v="26785"/>
    <x v="4"/>
  </r>
  <r>
    <x v="7"/>
    <n v="4181059561"/>
    <x v="0"/>
    <x v="11"/>
    <x v="0"/>
    <x v="0"/>
    <s v="WIN1675"/>
    <x v="0"/>
    <n v="4181059561"/>
    <x v="5"/>
    <x v="10"/>
    <x v="10"/>
    <x v="0"/>
    <x v="0"/>
    <x v="0"/>
    <x v="0"/>
    <x v="0"/>
    <n v="5"/>
    <x v="0"/>
    <n v="74250"/>
    <n v="371250"/>
    <x v="0"/>
    <x v="0"/>
    <x v="0"/>
    <x v="0"/>
    <n v="29700"/>
    <x v="4"/>
  </r>
  <r>
    <x v="7"/>
    <n v="4181059561"/>
    <x v="0"/>
    <x v="11"/>
    <x v="0"/>
    <x v="0"/>
    <s v="WIN1675"/>
    <x v="0"/>
    <n v="4181059561"/>
    <x v="5"/>
    <x v="8"/>
    <x v="8"/>
    <x v="0"/>
    <x v="0"/>
    <x v="0"/>
    <x v="0"/>
    <x v="0"/>
    <n v="5"/>
    <x v="0"/>
    <n v="50182"/>
    <n v="250910"/>
    <x v="0"/>
    <x v="0"/>
    <x v="0"/>
    <x v="0"/>
    <n v="20073"/>
    <x v="4"/>
  </r>
  <r>
    <x v="7"/>
    <n v="4181059561"/>
    <x v="0"/>
    <x v="11"/>
    <x v="0"/>
    <x v="0"/>
    <s v="WIN1675"/>
    <x v="0"/>
    <n v="4181059561"/>
    <x v="5"/>
    <x v="0"/>
    <x v="0"/>
    <x v="0"/>
    <x v="0"/>
    <x v="0"/>
    <x v="0"/>
    <x v="0"/>
    <n v="3"/>
    <x v="0"/>
    <n v="111058"/>
    <n v="333174"/>
    <x v="0"/>
    <x v="0"/>
    <x v="0"/>
    <x v="0"/>
    <n v="26654"/>
    <x v="4"/>
  </r>
  <r>
    <x v="7"/>
    <n v="4181059561"/>
    <x v="0"/>
    <x v="11"/>
    <x v="0"/>
    <x v="0"/>
    <s v="WIN1675"/>
    <x v="0"/>
    <n v="4181059561"/>
    <x v="5"/>
    <x v="1"/>
    <x v="1"/>
    <x v="0"/>
    <x v="0"/>
    <x v="0"/>
    <x v="0"/>
    <x v="0"/>
    <n v="5"/>
    <x v="0"/>
    <n v="55595"/>
    <n v="277975"/>
    <x v="0"/>
    <x v="0"/>
    <x v="0"/>
    <x v="0"/>
    <n v="22238"/>
    <x v="4"/>
  </r>
  <r>
    <x v="4"/>
    <n v="4180884041"/>
    <x v="0"/>
    <x v="11"/>
    <x v="0"/>
    <x v="0"/>
    <s v="WIN1539"/>
    <x v="0"/>
    <n v="4180884041"/>
    <x v="5"/>
    <x v="8"/>
    <x v="8"/>
    <x v="0"/>
    <x v="0"/>
    <x v="0"/>
    <x v="0"/>
    <x v="0"/>
    <n v="5"/>
    <x v="0"/>
    <n v="50182"/>
    <n v="250910"/>
    <x v="0"/>
    <x v="0"/>
    <x v="0"/>
    <x v="0"/>
    <n v="20073"/>
    <x v="4"/>
  </r>
  <r>
    <x v="4"/>
    <n v="4180884041"/>
    <x v="0"/>
    <x v="11"/>
    <x v="0"/>
    <x v="0"/>
    <s v="WIN1539"/>
    <x v="0"/>
    <n v="4180884041"/>
    <x v="5"/>
    <x v="2"/>
    <x v="2"/>
    <x v="0"/>
    <x v="0"/>
    <x v="0"/>
    <x v="0"/>
    <x v="0"/>
    <n v="5"/>
    <x v="0"/>
    <n v="73431"/>
    <n v="367155"/>
    <x v="0"/>
    <x v="0"/>
    <x v="0"/>
    <x v="0"/>
    <n v="29372"/>
    <x v="4"/>
  </r>
  <r>
    <x v="4"/>
    <n v="4180884041"/>
    <x v="0"/>
    <x v="11"/>
    <x v="0"/>
    <x v="0"/>
    <s v="WIN1539"/>
    <x v="0"/>
    <n v="4180884041"/>
    <x v="5"/>
    <x v="12"/>
    <x v="12"/>
    <x v="0"/>
    <x v="0"/>
    <x v="0"/>
    <x v="0"/>
    <x v="0"/>
    <n v="5"/>
    <x v="0"/>
    <n v="49500"/>
    <n v="247500"/>
    <x v="0"/>
    <x v="0"/>
    <x v="0"/>
    <x v="0"/>
    <n v="19800"/>
    <x v="4"/>
  </r>
  <r>
    <x v="4"/>
    <n v="4180884041"/>
    <x v="0"/>
    <x v="11"/>
    <x v="0"/>
    <x v="0"/>
    <s v="WIN1539"/>
    <x v="0"/>
    <n v="4180884041"/>
    <x v="5"/>
    <x v="13"/>
    <x v="13"/>
    <x v="0"/>
    <x v="0"/>
    <x v="0"/>
    <x v="0"/>
    <x v="0"/>
    <n v="5"/>
    <x v="0"/>
    <n v="50400"/>
    <n v="252000"/>
    <x v="0"/>
    <x v="0"/>
    <x v="0"/>
    <x v="0"/>
    <n v="20160"/>
    <x v="4"/>
  </r>
  <r>
    <x v="4"/>
    <n v="4180884041"/>
    <x v="0"/>
    <x v="11"/>
    <x v="0"/>
    <x v="0"/>
    <s v="WIN1539"/>
    <x v="0"/>
    <n v="4180884041"/>
    <x v="5"/>
    <x v="9"/>
    <x v="9"/>
    <x v="0"/>
    <x v="0"/>
    <x v="0"/>
    <x v="0"/>
    <x v="0"/>
    <n v="5"/>
    <x v="0"/>
    <n v="70950"/>
    <n v="354750"/>
    <x v="0"/>
    <x v="0"/>
    <x v="0"/>
    <x v="0"/>
    <n v="28380"/>
    <x v="4"/>
  </r>
  <r>
    <x v="6"/>
    <n v="4180906029"/>
    <x v="0"/>
    <x v="11"/>
    <x v="0"/>
    <x v="0"/>
    <s v="WIN2390"/>
    <x v="0"/>
    <n v="4180906029"/>
    <x v="4"/>
    <x v="0"/>
    <x v="0"/>
    <x v="0"/>
    <x v="0"/>
    <x v="0"/>
    <x v="0"/>
    <x v="0"/>
    <n v="5"/>
    <x v="0"/>
    <n v="111058"/>
    <n v="555290"/>
    <x v="0"/>
    <x v="0"/>
    <x v="0"/>
    <x v="0"/>
    <n v="44423"/>
    <x v="4"/>
  </r>
  <r>
    <x v="6"/>
    <n v="4180906029"/>
    <x v="0"/>
    <x v="11"/>
    <x v="0"/>
    <x v="0"/>
    <s v="WIN2390"/>
    <x v="0"/>
    <n v="4180906029"/>
    <x v="4"/>
    <x v="10"/>
    <x v="10"/>
    <x v="0"/>
    <x v="0"/>
    <x v="0"/>
    <x v="0"/>
    <x v="0"/>
    <n v="4"/>
    <x v="0"/>
    <n v="74250"/>
    <n v="297000"/>
    <x v="0"/>
    <x v="0"/>
    <x v="0"/>
    <x v="0"/>
    <n v="23760"/>
    <x v="4"/>
  </r>
  <r>
    <x v="6"/>
    <n v="4180906029"/>
    <x v="0"/>
    <x v="11"/>
    <x v="0"/>
    <x v="0"/>
    <s v="WIN2390"/>
    <x v="0"/>
    <n v="4180906029"/>
    <x v="4"/>
    <x v="2"/>
    <x v="2"/>
    <x v="0"/>
    <x v="0"/>
    <x v="0"/>
    <x v="0"/>
    <x v="0"/>
    <n v="5"/>
    <x v="0"/>
    <n v="73431"/>
    <n v="367155"/>
    <x v="0"/>
    <x v="0"/>
    <x v="0"/>
    <x v="0"/>
    <n v="29372"/>
    <x v="4"/>
  </r>
  <r>
    <x v="5"/>
    <n v="14068983"/>
    <x v="0"/>
    <x v="11"/>
    <x v="0"/>
    <x v="0"/>
    <s v="mega0005"/>
    <x v="0"/>
    <s v="mega0005"/>
    <x v="5"/>
    <x v="2"/>
    <x v="2"/>
    <x v="0"/>
    <x v="0"/>
    <x v="0"/>
    <x v="0"/>
    <x v="0"/>
    <n v="20"/>
    <x v="0"/>
    <n v="73431"/>
    <n v="1468620"/>
    <x v="0"/>
    <x v="0"/>
    <x v="0"/>
    <x v="0"/>
    <n v="117490"/>
    <x v="15"/>
  </r>
  <r>
    <x v="5"/>
    <n v="14068983"/>
    <x v="0"/>
    <x v="11"/>
    <x v="0"/>
    <x v="0"/>
    <s v="mega0005"/>
    <x v="0"/>
    <s v="mega0005"/>
    <x v="5"/>
    <x v="3"/>
    <x v="3"/>
    <x v="0"/>
    <x v="0"/>
    <x v="0"/>
    <x v="0"/>
    <x v="0"/>
    <n v="20"/>
    <x v="0"/>
    <n v="119066"/>
    <n v="2381320"/>
    <x v="0"/>
    <x v="0"/>
    <x v="0"/>
    <x v="0"/>
    <n v="190506"/>
    <x v="15"/>
  </r>
  <r>
    <x v="5"/>
    <n v="14068983"/>
    <x v="0"/>
    <x v="11"/>
    <x v="0"/>
    <x v="0"/>
    <s v="mega0005"/>
    <x v="0"/>
    <s v="mega0005"/>
    <x v="5"/>
    <x v="7"/>
    <x v="7"/>
    <x v="0"/>
    <x v="0"/>
    <x v="0"/>
    <x v="0"/>
    <x v="0"/>
    <n v="30"/>
    <x v="0"/>
    <n v="111606"/>
    <n v="3348180"/>
    <x v="0"/>
    <x v="0"/>
    <x v="0"/>
    <x v="0"/>
    <n v="267854"/>
    <x v="15"/>
  </r>
  <r>
    <x v="5"/>
    <n v="14068983"/>
    <x v="0"/>
    <x v="11"/>
    <x v="0"/>
    <x v="0"/>
    <s v="mega0005"/>
    <x v="0"/>
    <s v="mega0005"/>
    <x v="5"/>
    <x v="0"/>
    <x v="0"/>
    <x v="0"/>
    <x v="0"/>
    <x v="0"/>
    <x v="0"/>
    <x v="0"/>
    <n v="100"/>
    <x v="0"/>
    <n v="111058"/>
    <n v="11105800"/>
    <x v="0"/>
    <x v="0"/>
    <x v="0"/>
    <x v="0"/>
    <n v="888464"/>
    <x v="15"/>
  </r>
  <r>
    <x v="5"/>
    <n v="14068983"/>
    <x v="0"/>
    <x v="11"/>
    <x v="0"/>
    <x v="0"/>
    <s v="mega0005"/>
    <x v="0"/>
    <s v="mega0005"/>
    <x v="5"/>
    <x v="8"/>
    <x v="8"/>
    <x v="0"/>
    <x v="0"/>
    <x v="0"/>
    <x v="0"/>
    <x v="0"/>
    <n v="4"/>
    <x v="0"/>
    <n v="50182"/>
    <n v="200728"/>
    <x v="0"/>
    <x v="0"/>
    <x v="0"/>
    <x v="0"/>
    <n v="16058"/>
    <x v="15"/>
  </r>
  <r>
    <x v="4"/>
    <n v="4180884713"/>
    <x v="0"/>
    <x v="12"/>
    <x v="0"/>
    <x v="0"/>
    <s v="win-025"/>
    <x v="0"/>
    <s v="4180884713(2bz7)"/>
    <x v="1"/>
    <x v="2"/>
    <x v="2"/>
    <x v="0"/>
    <x v="0"/>
    <x v="0"/>
    <x v="0"/>
    <x v="0"/>
    <n v="24"/>
    <x v="0"/>
    <n v="73431"/>
    <n v="1762344"/>
    <x v="0"/>
    <x v="0"/>
    <x v="0"/>
    <x v="0"/>
    <n v="140988"/>
    <x v="4"/>
  </r>
  <r>
    <x v="4"/>
    <n v="4180884713"/>
    <x v="0"/>
    <x v="12"/>
    <x v="0"/>
    <x v="0"/>
    <s v="win-025"/>
    <x v="0"/>
    <s v="4180884713(2bz7)"/>
    <x v="1"/>
    <x v="11"/>
    <x v="11"/>
    <x v="0"/>
    <x v="0"/>
    <x v="0"/>
    <x v="0"/>
    <x v="0"/>
    <n v="8"/>
    <x v="0"/>
    <n v="46000"/>
    <n v="368000"/>
    <x v="0"/>
    <x v="0"/>
    <x v="0"/>
    <x v="0"/>
    <n v="29440"/>
    <x v="4"/>
  </r>
  <r>
    <x v="4"/>
    <n v="4180884713"/>
    <x v="0"/>
    <x v="12"/>
    <x v="0"/>
    <x v="0"/>
    <s v="win-025"/>
    <x v="0"/>
    <s v="4180884713(2bz7)"/>
    <x v="1"/>
    <x v="8"/>
    <x v="8"/>
    <x v="0"/>
    <x v="0"/>
    <x v="0"/>
    <x v="0"/>
    <x v="0"/>
    <n v="13"/>
    <x v="0"/>
    <n v="50182"/>
    <n v="652366"/>
    <x v="0"/>
    <x v="0"/>
    <x v="0"/>
    <x v="0"/>
    <n v="52189"/>
    <x v="4"/>
  </r>
  <r>
    <x v="4"/>
    <n v="4180884713"/>
    <x v="0"/>
    <x v="12"/>
    <x v="0"/>
    <x v="0"/>
    <s v="win-025"/>
    <x v="0"/>
    <s v="4180884713(2bz7)"/>
    <x v="1"/>
    <x v="0"/>
    <x v="0"/>
    <x v="0"/>
    <x v="0"/>
    <x v="0"/>
    <x v="0"/>
    <x v="0"/>
    <n v="11"/>
    <x v="0"/>
    <n v="111058"/>
    <n v="1221638"/>
    <x v="0"/>
    <x v="0"/>
    <x v="0"/>
    <x v="0"/>
    <n v="97731"/>
    <x v="4"/>
  </r>
  <r>
    <x v="4"/>
    <n v="4180884713"/>
    <x v="0"/>
    <x v="12"/>
    <x v="0"/>
    <x v="0"/>
    <s v="win-025"/>
    <x v="0"/>
    <s v="4180884713(2bz7)"/>
    <x v="1"/>
    <x v="1"/>
    <x v="1"/>
    <x v="0"/>
    <x v="0"/>
    <x v="0"/>
    <x v="0"/>
    <x v="0"/>
    <n v="10"/>
    <x v="0"/>
    <n v="55595"/>
    <n v="555950"/>
    <x v="0"/>
    <x v="0"/>
    <x v="0"/>
    <x v="0"/>
    <n v="44476"/>
    <x v="4"/>
  </r>
  <r>
    <x v="12"/>
    <n v="4181339459"/>
    <x v="0"/>
    <x v="12"/>
    <x v="0"/>
    <x v="0"/>
    <s v="win-025"/>
    <x v="0"/>
    <s v="4181339459(3268)"/>
    <x v="1"/>
    <x v="2"/>
    <x v="2"/>
    <x v="0"/>
    <x v="0"/>
    <x v="0"/>
    <x v="0"/>
    <x v="0"/>
    <n v="8"/>
    <x v="0"/>
    <n v="73431"/>
    <n v="587448"/>
    <x v="0"/>
    <x v="0"/>
    <x v="0"/>
    <x v="0"/>
    <n v="46996"/>
    <x v="4"/>
  </r>
  <r>
    <x v="12"/>
    <n v="4181339459"/>
    <x v="0"/>
    <x v="12"/>
    <x v="0"/>
    <x v="0"/>
    <s v="win-025"/>
    <x v="0"/>
    <s v="4181339459(3268)"/>
    <x v="1"/>
    <x v="0"/>
    <x v="0"/>
    <x v="0"/>
    <x v="0"/>
    <x v="0"/>
    <x v="0"/>
    <x v="0"/>
    <n v="16"/>
    <x v="0"/>
    <n v="111058"/>
    <n v="1776928"/>
    <x v="0"/>
    <x v="0"/>
    <x v="0"/>
    <x v="0"/>
    <n v="142154"/>
    <x v="4"/>
  </r>
  <r>
    <x v="12"/>
    <n v="4181339459"/>
    <x v="0"/>
    <x v="12"/>
    <x v="0"/>
    <x v="0"/>
    <s v="win-025"/>
    <x v="0"/>
    <s v="4181339459(3268)"/>
    <x v="1"/>
    <x v="9"/>
    <x v="9"/>
    <x v="0"/>
    <x v="0"/>
    <x v="0"/>
    <x v="0"/>
    <x v="0"/>
    <n v="4"/>
    <x v="0"/>
    <n v="70950"/>
    <n v="283800"/>
    <x v="0"/>
    <x v="0"/>
    <x v="0"/>
    <x v="0"/>
    <n v="22704"/>
    <x v="4"/>
  </r>
  <r>
    <x v="12"/>
    <n v="4181339459"/>
    <x v="0"/>
    <x v="12"/>
    <x v="0"/>
    <x v="0"/>
    <s v="win-025"/>
    <x v="0"/>
    <s v="4181339459(3268)"/>
    <x v="1"/>
    <x v="11"/>
    <x v="11"/>
    <x v="0"/>
    <x v="0"/>
    <x v="0"/>
    <x v="0"/>
    <x v="0"/>
    <n v="6"/>
    <x v="0"/>
    <n v="46000"/>
    <n v="276000"/>
    <x v="0"/>
    <x v="0"/>
    <x v="0"/>
    <x v="0"/>
    <n v="22080"/>
    <x v="4"/>
  </r>
  <r>
    <x v="12"/>
    <n v="4181339459"/>
    <x v="0"/>
    <x v="12"/>
    <x v="0"/>
    <x v="0"/>
    <s v="win-025"/>
    <x v="0"/>
    <s v="4181339459(3268)"/>
    <x v="1"/>
    <x v="10"/>
    <x v="10"/>
    <x v="0"/>
    <x v="0"/>
    <x v="0"/>
    <x v="0"/>
    <x v="0"/>
    <n v="4"/>
    <x v="0"/>
    <n v="74250"/>
    <n v="297000"/>
    <x v="0"/>
    <x v="0"/>
    <x v="0"/>
    <x v="0"/>
    <n v="23760"/>
    <x v="4"/>
  </r>
  <r>
    <x v="12"/>
    <n v="4181339456"/>
    <x v="0"/>
    <x v="12"/>
    <x v="0"/>
    <x v="0"/>
    <s v="win-025"/>
    <x v="0"/>
    <s v="4181339456(2au6)"/>
    <x v="1"/>
    <x v="11"/>
    <x v="11"/>
    <x v="0"/>
    <x v="0"/>
    <x v="0"/>
    <x v="0"/>
    <x v="0"/>
    <n v="4"/>
    <x v="0"/>
    <n v="46000"/>
    <n v="184000"/>
    <x v="0"/>
    <x v="0"/>
    <x v="0"/>
    <x v="0"/>
    <n v="14720"/>
    <x v="4"/>
  </r>
  <r>
    <x v="12"/>
    <n v="4181339456"/>
    <x v="0"/>
    <x v="12"/>
    <x v="0"/>
    <x v="0"/>
    <s v="win-025"/>
    <x v="0"/>
    <s v="4181339456(2au6)"/>
    <x v="1"/>
    <x v="8"/>
    <x v="8"/>
    <x v="0"/>
    <x v="0"/>
    <x v="0"/>
    <x v="0"/>
    <x v="0"/>
    <n v="4"/>
    <x v="0"/>
    <n v="50182"/>
    <n v="200728"/>
    <x v="0"/>
    <x v="0"/>
    <x v="0"/>
    <x v="0"/>
    <n v="16058"/>
    <x v="4"/>
  </r>
  <r>
    <x v="12"/>
    <n v="4181339456"/>
    <x v="0"/>
    <x v="12"/>
    <x v="0"/>
    <x v="0"/>
    <s v="win-025"/>
    <x v="0"/>
    <s v="4181339456(2au6)"/>
    <x v="1"/>
    <x v="10"/>
    <x v="10"/>
    <x v="0"/>
    <x v="0"/>
    <x v="0"/>
    <x v="0"/>
    <x v="0"/>
    <n v="4"/>
    <x v="0"/>
    <n v="74250"/>
    <n v="297000"/>
    <x v="0"/>
    <x v="0"/>
    <x v="0"/>
    <x v="0"/>
    <n v="23760"/>
    <x v="4"/>
  </r>
  <r>
    <x v="12"/>
    <n v="4181339456"/>
    <x v="0"/>
    <x v="12"/>
    <x v="0"/>
    <x v="0"/>
    <s v="win-025"/>
    <x v="0"/>
    <s v="4181339456(2au6)"/>
    <x v="1"/>
    <x v="1"/>
    <x v="1"/>
    <x v="0"/>
    <x v="0"/>
    <x v="0"/>
    <x v="0"/>
    <x v="0"/>
    <n v="4"/>
    <x v="0"/>
    <n v="55595"/>
    <n v="222380"/>
    <x v="0"/>
    <x v="0"/>
    <x v="0"/>
    <x v="0"/>
    <n v="17790"/>
    <x v="4"/>
  </r>
  <r>
    <x v="12"/>
    <n v="4181339456"/>
    <x v="0"/>
    <x v="12"/>
    <x v="0"/>
    <x v="0"/>
    <s v="win-025"/>
    <x v="0"/>
    <s v="4181339456(2au6)"/>
    <x v="1"/>
    <x v="0"/>
    <x v="0"/>
    <x v="0"/>
    <x v="0"/>
    <x v="0"/>
    <x v="0"/>
    <x v="0"/>
    <n v="10"/>
    <x v="0"/>
    <n v="111058"/>
    <n v="1110580"/>
    <x v="0"/>
    <x v="0"/>
    <x v="0"/>
    <x v="0"/>
    <n v="88846"/>
    <x v="4"/>
  </r>
  <r>
    <x v="12"/>
    <n v="4181339456"/>
    <x v="0"/>
    <x v="12"/>
    <x v="0"/>
    <x v="0"/>
    <s v="win-025"/>
    <x v="0"/>
    <s v="4181339456(2au6)"/>
    <x v="1"/>
    <x v="2"/>
    <x v="2"/>
    <x v="0"/>
    <x v="0"/>
    <x v="0"/>
    <x v="0"/>
    <x v="0"/>
    <n v="8"/>
    <x v="0"/>
    <n v="73431"/>
    <n v="587448"/>
    <x v="0"/>
    <x v="0"/>
    <x v="0"/>
    <x v="0"/>
    <n v="46996"/>
    <x v="4"/>
  </r>
  <r>
    <x v="12"/>
    <n v="4181339457"/>
    <x v="0"/>
    <x v="12"/>
    <x v="0"/>
    <x v="0"/>
    <s v="win-025"/>
    <x v="0"/>
    <s v="4181339457(3122)"/>
    <x v="1"/>
    <x v="2"/>
    <x v="2"/>
    <x v="0"/>
    <x v="0"/>
    <x v="0"/>
    <x v="0"/>
    <x v="0"/>
    <n v="12"/>
    <x v="0"/>
    <n v="73431"/>
    <n v="881172"/>
    <x v="0"/>
    <x v="0"/>
    <x v="0"/>
    <x v="0"/>
    <n v="70494"/>
    <x v="4"/>
  </r>
  <r>
    <x v="12"/>
    <n v="4181339457"/>
    <x v="0"/>
    <x v="12"/>
    <x v="0"/>
    <x v="0"/>
    <s v="win-025"/>
    <x v="0"/>
    <s v="4181339457(3122)"/>
    <x v="1"/>
    <x v="0"/>
    <x v="0"/>
    <x v="0"/>
    <x v="0"/>
    <x v="0"/>
    <x v="0"/>
    <x v="0"/>
    <n v="12"/>
    <x v="0"/>
    <n v="111058"/>
    <n v="1332696"/>
    <x v="0"/>
    <x v="0"/>
    <x v="0"/>
    <x v="0"/>
    <n v="106616"/>
    <x v="4"/>
  </r>
  <r>
    <x v="12"/>
    <n v="4181339457"/>
    <x v="0"/>
    <x v="12"/>
    <x v="0"/>
    <x v="0"/>
    <s v="win-025"/>
    <x v="0"/>
    <s v="4181339457(3122)"/>
    <x v="1"/>
    <x v="1"/>
    <x v="1"/>
    <x v="0"/>
    <x v="0"/>
    <x v="0"/>
    <x v="0"/>
    <x v="0"/>
    <n v="4"/>
    <x v="0"/>
    <n v="55595"/>
    <n v="222380"/>
    <x v="0"/>
    <x v="0"/>
    <x v="0"/>
    <x v="0"/>
    <n v="17790"/>
    <x v="4"/>
  </r>
  <r>
    <x v="12"/>
    <n v="4181339457"/>
    <x v="0"/>
    <x v="12"/>
    <x v="0"/>
    <x v="0"/>
    <s v="win-025"/>
    <x v="0"/>
    <s v="4181339457(3122)"/>
    <x v="1"/>
    <x v="9"/>
    <x v="9"/>
    <x v="0"/>
    <x v="0"/>
    <x v="0"/>
    <x v="0"/>
    <x v="0"/>
    <n v="4"/>
    <x v="0"/>
    <n v="70950"/>
    <n v="283800"/>
    <x v="0"/>
    <x v="0"/>
    <x v="0"/>
    <x v="0"/>
    <n v="22704"/>
    <x v="4"/>
  </r>
  <r>
    <x v="12"/>
    <n v="4181339457"/>
    <x v="0"/>
    <x v="12"/>
    <x v="0"/>
    <x v="0"/>
    <s v="win-025"/>
    <x v="0"/>
    <s v="4181339457(3122)"/>
    <x v="1"/>
    <x v="10"/>
    <x v="10"/>
    <x v="0"/>
    <x v="0"/>
    <x v="0"/>
    <x v="0"/>
    <x v="0"/>
    <n v="8"/>
    <x v="0"/>
    <n v="74250"/>
    <n v="594000"/>
    <x v="0"/>
    <x v="0"/>
    <x v="0"/>
    <x v="0"/>
    <n v="47520"/>
    <x v="4"/>
  </r>
  <r>
    <x v="12"/>
    <n v="4181339457"/>
    <x v="0"/>
    <x v="12"/>
    <x v="0"/>
    <x v="0"/>
    <s v="win-025"/>
    <x v="0"/>
    <s v="4181339457(3122)"/>
    <x v="1"/>
    <x v="8"/>
    <x v="8"/>
    <x v="0"/>
    <x v="0"/>
    <x v="0"/>
    <x v="0"/>
    <x v="0"/>
    <n v="6"/>
    <x v="0"/>
    <n v="50182"/>
    <n v="301092"/>
    <x v="0"/>
    <x v="0"/>
    <x v="0"/>
    <x v="0"/>
    <n v="24087"/>
    <x v="4"/>
  </r>
  <r>
    <x v="12"/>
    <n v="4181339457"/>
    <x v="0"/>
    <x v="12"/>
    <x v="0"/>
    <x v="0"/>
    <s v="win-025"/>
    <x v="0"/>
    <s v="4181339457(3122)"/>
    <x v="1"/>
    <x v="11"/>
    <x v="11"/>
    <x v="0"/>
    <x v="0"/>
    <x v="0"/>
    <x v="0"/>
    <x v="0"/>
    <n v="8"/>
    <x v="0"/>
    <n v="46000"/>
    <n v="368000"/>
    <x v="0"/>
    <x v="0"/>
    <x v="0"/>
    <x v="0"/>
    <n v="29440"/>
    <x v="4"/>
  </r>
  <r>
    <x v="12"/>
    <n v="4181339695"/>
    <x v="0"/>
    <x v="12"/>
    <x v="0"/>
    <x v="0"/>
    <s v="win-025"/>
    <x v="0"/>
    <s v="4181339695(5522)"/>
    <x v="1"/>
    <x v="11"/>
    <x v="11"/>
    <x v="0"/>
    <x v="0"/>
    <x v="0"/>
    <x v="0"/>
    <x v="0"/>
    <n v="10"/>
    <x v="0"/>
    <n v="46000"/>
    <n v="460000"/>
    <x v="0"/>
    <x v="0"/>
    <x v="0"/>
    <x v="0"/>
    <n v="36800"/>
    <x v="4"/>
  </r>
  <r>
    <x v="12"/>
    <n v="4181339695"/>
    <x v="0"/>
    <x v="12"/>
    <x v="0"/>
    <x v="0"/>
    <s v="win-025"/>
    <x v="0"/>
    <s v="4181339695(5522)"/>
    <x v="1"/>
    <x v="8"/>
    <x v="8"/>
    <x v="0"/>
    <x v="0"/>
    <x v="0"/>
    <x v="0"/>
    <x v="0"/>
    <n v="6"/>
    <x v="0"/>
    <n v="50182"/>
    <n v="301092"/>
    <x v="0"/>
    <x v="0"/>
    <x v="0"/>
    <x v="0"/>
    <n v="24087"/>
    <x v="4"/>
  </r>
  <r>
    <x v="12"/>
    <n v="4181339695"/>
    <x v="0"/>
    <x v="12"/>
    <x v="0"/>
    <x v="0"/>
    <s v="win-025"/>
    <x v="0"/>
    <s v="4181339695(5522)"/>
    <x v="1"/>
    <x v="10"/>
    <x v="10"/>
    <x v="0"/>
    <x v="0"/>
    <x v="0"/>
    <x v="0"/>
    <x v="0"/>
    <n v="4"/>
    <x v="0"/>
    <n v="74250"/>
    <n v="297000"/>
    <x v="0"/>
    <x v="0"/>
    <x v="0"/>
    <x v="0"/>
    <n v="23760"/>
    <x v="4"/>
  </r>
  <r>
    <x v="12"/>
    <n v="4181339695"/>
    <x v="0"/>
    <x v="12"/>
    <x v="0"/>
    <x v="0"/>
    <s v="win-025"/>
    <x v="0"/>
    <s v="4181339695(5522)"/>
    <x v="1"/>
    <x v="9"/>
    <x v="9"/>
    <x v="0"/>
    <x v="0"/>
    <x v="0"/>
    <x v="0"/>
    <x v="0"/>
    <n v="4"/>
    <x v="0"/>
    <n v="70950"/>
    <n v="283800"/>
    <x v="0"/>
    <x v="0"/>
    <x v="0"/>
    <x v="0"/>
    <n v="22704"/>
    <x v="4"/>
  </r>
  <r>
    <x v="12"/>
    <n v="4181339695"/>
    <x v="0"/>
    <x v="12"/>
    <x v="0"/>
    <x v="0"/>
    <s v="win-025"/>
    <x v="0"/>
    <s v="4181339695(5522)"/>
    <x v="1"/>
    <x v="1"/>
    <x v="1"/>
    <x v="0"/>
    <x v="0"/>
    <x v="0"/>
    <x v="0"/>
    <x v="0"/>
    <n v="4"/>
    <x v="0"/>
    <n v="55595"/>
    <n v="222380"/>
    <x v="0"/>
    <x v="0"/>
    <x v="0"/>
    <x v="0"/>
    <n v="17790"/>
    <x v="4"/>
  </r>
  <r>
    <x v="12"/>
    <n v="4181339695"/>
    <x v="0"/>
    <x v="12"/>
    <x v="0"/>
    <x v="0"/>
    <s v="win-025"/>
    <x v="0"/>
    <s v="4181339695(5522)"/>
    <x v="1"/>
    <x v="0"/>
    <x v="0"/>
    <x v="0"/>
    <x v="0"/>
    <x v="0"/>
    <x v="0"/>
    <x v="0"/>
    <n v="12"/>
    <x v="0"/>
    <n v="111058"/>
    <n v="1332696"/>
    <x v="0"/>
    <x v="0"/>
    <x v="0"/>
    <x v="0"/>
    <n v="106616"/>
    <x v="4"/>
  </r>
  <r>
    <x v="12"/>
    <n v="4181339695"/>
    <x v="0"/>
    <x v="12"/>
    <x v="0"/>
    <x v="0"/>
    <s v="win-025"/>
    <x v="0"/>
    <s v="4181339695(5522)"/>
    <x v="1"/>
    <x v="2"/>
    <x v="2"/>
    <x v="0"/>
    <x v="0"/>
    <x v="0"/>
    <x v="0"/>
    <x v="0"/>
    <n v="6"/>
    <x v="0"/>
    <n v="73431"/>
    <n v="440586"/>
    <x v="0"/>
    <x v="0"/>
    <x v="0"/>
    <x v="0"/>
    <n v="35247"/>
    <x v="4"/>
  </r>
  <r>
    <x v="12"/>
    <n v="4181340114"/>
    <x v="0"/>
    <x v="12"/>
    <x v="0"/>
    <x v="0"/>
    <s v="win-025"/>
    <x v="0"/>
    <s v="4181340114(5432)"/>
    <x v="1"/>
    <x v="9"/>
    <x v="9"/>
    <x v="0"/>
    <x v="0"/>
    <x v="0"/>
    <x v="0"/>
    <x v="0"/>
    <n v="10"/>
    <x v="0"/>
    <n v="70950"/>
    <n v="709500"/>
    <x v="0"/>
    <x v="0"/>
    <x v="0"/>
    <x v="0"/>
    <n v="56760"/>
    <x v="4"/>
  </r>
  <r>
    <x v="12"/>
    <n v="4181340114"/>
    <x v="0"/>
    <x v="12"/>
    <x v="0"/>
    <x v="0"/>
    <s v="win-025"/>
    <x v="0"/>
    <s v="4181340114(5432)"/>
    <x v="1"/>
    <x v="1"/>
    <x v="1"/>
    <x v="0"/>
    <x v="0"/>
    <x v="0"/>
    <x v="0"/>
    <x v="0"/>
    <n v="12"/>
    <x v="0"/>
    <n v="55595"/>
    <n v="667140"/>
    <x v="0"/>
    <x v="0"/>
    <x v="0"/>
    <x v="0"/>
    <n v="53371"/>
    <x v="4"/>
  </r>
  <r>
    <x v="12"/>
    <n v="4181340114"/>
    <x v="0"/>
    <x v="12"/>
    <x v="0"/>
    <x v="0"/>
    <s v="win-025"/>
    <x v="0"/>
    <s v="4181340114(5432)"/>
    <x v="1"/>
    <x v="0"/>
    <x v="0"/>
    <x v="0"/>
    <x v="0"/>
    <x v="0"/>
    <x v="0"/>
    <x v="0"/>
    <n v="24"/>
    <x v="0"/>
    <n v="111058"/>
    <n v="2665392"/>
    <x v="0"/>
    <x v="0"/>
    <x v="0"/>
    <x v="0"/>
    <n v="213231"/>
    <x v="4"/>
  </r>
  <r>
    <x v="12"/>
    <n v="4181340114"/>
    <x v="0"/>
    <x v="12"/>
    <x v="0"/>
    <x v="0"/>
    <s v="win-025"/>
    <x v="0"/>
    <s v="4181340114(5432)"/>
    <x v="1"/>
    <x v="2"/>
    <x v="2"/>
    <x v="0"/>
    <x v="0"/>
    <x v="0"/>
    <x v="0"/>
    <x v="0"/>
    <n v="16"/>
    <x v="0"/>
    <n v="73431"/>
    <n v="1174896"/>
    <x v="0"/>
    <x v="0"/>
    <x v="0"/>
    <x v="0"/>
    <n v="93992"/>
    <x v="4"/>
  </r>
  <r>
    <x v="12"/>
    <n v="4181340114"/>
    <x v="0"/>
    <x v="12"/>
    <x v="0"/>
    <x v="0"/>
    <s v="win-025"/>
    <x v="0"/>
    <s v="4181340114(5432)"/>
    <x v="1"/>
    <x v="11"/>
    <x v="11"/>
    <x v="0"/>
    <x v="0"/>
    <x v="0"/>
    <x v="0"/>
    <x v="0"/>
    <n v="18"/>
    <x v="0"/>
    <n v="46000"/>
    <n v="828000"/>
    <x v="0"/>
    <x v="0"/>
    <x v="0"/>
    <x v="0"/>
    <n v="66240"/>
    <x v="4"/>
  </r>
  <r>
    <x v="12"/>
    <n v="4181340114"/>
    <x v="0"/>
    <x v="12"/>
    <x v="0"/>
    <x v="0"/>
    <s v="win-025"/>
    <x v="0"/>
    <s v="4181340114(5432)"/>
    <x v="1"/>
    <x v="8"/>
    <x v="8"/>
    <x v="0"/>
    <x v="0"/>
    <x v="0"/>
    <x v="0"/>
    <x v="0"/>
    <n v="18"/>
    <x v="0"/>
    <n v="50182"/>
    <n v="903276"/>
    <x v="0"/>
    <x v="0"/>
    <x v="0"/>
    <x v="0"/>
    <n v="72262"/>
    <x v="4"/>
  </r>
  <r>
    <x v="12"/>
    <n v="4181340114"/>
    <x v="0"/>
    <x v="12"/>
    <x v="0"/>
    <x v="0"/>
    <s v="win-025"/>
    <x v="0"/>
    <s v="4181340114(5432)"/>
    <x v="1"/>
    <x v="10"/>
    <x v="10"/>
    <x v="0"/>
    <x v="0"/>
    <x v="0"/>
    <x v="0"/>
    <x v="0"/>
    <n v="4"/>
    <x v="0"/>
    <n v="74250"/>
    <n v="297000"/>
    <x v="0"/>
    <x v="0"/>
    <x v="0"/>
    <x v="0"/>
    <n v="23760"/>
    <x v="4"/>
  </r>
  <r>
    <x v="12"/>
    <n v="4181339460"/>
    <x v="0"/>
    <x v="12"/>
    <x v="0"/>
    <x v="0"/>
    <s v="win-025"/>
    <x v="0"/>
    <s v="4181339460(3606)"/>
    <x v="1"/>
    <x v="11"/>
    <x v="11"/>
    <x v="0"/>
    <x v="0"/>
    <x v="0"/>
    <x v="0"/>
    <x v="0"/>
    <n v="10"/>
    <x v="0"/>
    <n v="46000"/>
    <n v="460000"/>
    <x v="0"/>
    <x v="0"/>
    <x v="0"/>
    <x v="0"/>
    <n v="36800"/>
    <x v="4"/>
  </r>
  <r>
    <x v="12"/>
    <n v="4181339460"/>
    <x v="0"/>
    <x v="12"/>
    <x v="0"/>
    <x v="0"/>
    <s v="win-025"/>
    <x v="0"/>
    <s v="4181339460(3606)"/>
    <x v="1"/>
    <x v="8"/>
    <x v="8"/>
    <x v="0"/>
    <x v="0"/>
    <x v="0"/>
    <x v="0"/>
    <x v="0"/>
    <n v="12"/>
    <x v="0"/>
    <n v="50182"/>
    <n v="602184"/>
    <x v="0"/>
    <x v="0"/>
    <x v="0"/>
    <x v="0"/>
    <n v="48175"/>
    <x v="4"/>
  </r>
  <r>
    <x v="12"/>
    <n v="4181339460"/>
    <x v="0"/>
    <x v="12"/>
    <x v="0"/>
    <x v="0"/>
    <s v="win-025"/>
    <x v="0"/>
    <s v="4181339460(3606)"/>
    <x v="1"/>
    <x v="10"/>
    <x v="10"/>
    <x v="0"/>
    <x v="0"/>
    <x v="0"/>
    <x v="0"/>
    <x v="0"/>
    <n v="6"/>
    <x v="0"/>
    <n v="74250"/>
    <n v="445500"/>
    <x v="0"/>
    <x v="0"/>
    <x v="0"/>
    <x v="0"/>
    <n v="35640"/>
    <x v="4"/>
  </r>
  <r>
    <x v="12"/>
    <n v="4181339460"/>
    <x v="0"/>
    <x v="12"/>
    <x v="0"/>
    <x v="0"/>
    <s v="win-025"/>
    <x v="0"/>
    <s v="4181339460(3606)"/>
    <x v="1"/>
    <x v="9"/>
    <x v="9"/>
    <x v="0"/>
    <x v="0"/>
    <x v="0"/>
    <x v="0"/>
    <x v="0"/>
    <n v="12"/>
    <x v="0"/>
    <n v="70950"/>
    <n v="851400"/>
    <x v="0"/>
    <x v="0"/>
    <x v="0"/>
    <x v="0"/>
    <n v="68112"/>
    <x v="4"/>
  </r>
  <r>
    <x v="12"/>
    <n v="4181339460"/>
    <x v="0"/>
    <x v="12"/>
    <x v="0"/>
    <x v="0"/>
    <s v="win-025"/>
    <x v="0"/>
    <s v="4181339460(3606)"/>
    <x v="1"/>
    <x v="1"/>
    <x v="1"/>
    <x v="0"/>
    <x v="0"/>
    <x v="0"/>
    <x v="0"/>
    <x v="0"/>
    <n v="6"/>
    <x v="0"/>
    <n v="55595"/>
    <n v="333570"/>
    <x v="0"/>
    <x v="0"/>
    <x v="0"/>
    <x v="0"/>
    <n v="26686"/>
    <x v="4"/>
  </r>
  <r>
    <x v="12"/>
    <n v="4181339460"/>
    <x v="0"/>
    <x v="12"/>
    <x v="0"/>
    <x v="0"/>
    <s v="win-025"/>
    <x v="0"/>
    <s v="4181339460(3606)"/>
    <x v="1"/>
    <x v="0"/>
    <x v="0"/>
    <x v="0"/>
    <x v="0"/>
    <x v="0"/>
    <x v="0"/>
    <x v="0"/>
    <n v="22"/>
    <x v="0"/>
    <n v="111058"/>
    <n v="2443276"/>
    <x v="0"/>
    <x v="0"/>
    <x v="0"/>
    <x v="0"/>
    <n v="195462"/>
    <x v="4"/>
  </r>
  <r>
    <x v="12"/>
    <n v="4181339460"/>
    <x v="0"/>
    <x v="12"/>
    <x v="0"/>
    <x v="0"/>
    <s v="win-025"/>
    <x v="0"/>
    <s v="4181339460(3606)"/>
    <x v="1"/>
    <x v="2"/>
    <x v="2"/>
    <x v="0"/>
    <x v="0"/>
    <x v="0"/>
    <x v="0"/>
    <x v="0"/>
    <n v="14"/>
    <x v="0"/>
    <n v="73431"/>
    <n v="1028034"/>
    <x v="0"/>
    <x v="0"/>
    <x v="0"/>
    <x v="0"/>
    <n v="82243"/>
    <x v="4"/>
  </r>
  <r>
    <x v="12"/>
    <n v="4181339461"/>
    <x v="0"/>
    <x v="12"/>
    <x v="0"/>
    <x v="0"/>
    <s v="win-025"/>
    <x v="0"/>
    <s v="4181339461(4969)"/>
    <x v="1"/>
    <x v="11"/>
    <x v="11"/>
    <x v="0"/>
    <x v="0"/>
    <x v="0"/>
    <x v="0"/>
    <x v="0"/>
    <n v="8"/>
    <x v="0"/>
    <n v="46000"/>
    <n v="368000"/>
    <x v="0"/>
    <x v="0"/>
    <x v="0"/>
    <x v="0"/>
    <n v="29440"/>
    <x v="4"/>
  </r>
  <r>
    <x v="12"/>
    <n v="4181339461"/>
    <x v="0"/>
    <x v="12"/>
    <x v="0"/>
    <x v="0"/>
    <s v="win-025"/>
    <x v="0"/>
    <s v="4181339461(4969)"/>
    <x v="1"/>
    <x v="8"/>
    <x v="8"/>
    <x v="0"/>
    <x v="0"/>
    <x v="0"/>
    <x v="0"/>
    <x v="0"/>
    <n v="10"/>
    <x v="0"/>
    <n v="50182"/>
    <n v="501820"/>
    <x v="0"/>
    <x v="0"/>
    <x v="0"/>
    <x v="0"/>
    <n v="40146"/>
    <x v="4"/>
  </r>
  <r>
    <x v="12"/>
    <n v="4181339461"/>
    <x v="0"/>
    <x v="12"/>
    <x v="0"/>
    <x v="0"/>
    <s v="win-025"/>
    <x v="0"/>
    <s v="4181339461(4969)"/>
    <x v="1"/>
    <x v="10"/>
    <x v="10"/>
    <x v="0"/>
    <x v="0"/>
    <x v="0"/>
    <x v="0"/>
    <x v="0"/>
    <n v="2"/>
    <x v="0"/>
    <n v="74250"/>
    <n v="148500"/>
    <x v="0"/>
    <x v="0"/>
    <x v="0"/>
    <x v="0"/>
    <n v="11880"/>
    <x v="4"/>
  </r>
  <r>
    <x v="12"/>
    <n v="4181339461"/>
    <x v="0"/>
    <x v="12"/>
    <x v="0"/>
    <x v="0"/>
    <s v="win-025"/>
    <x v="0"/>
    <s v="4181339461(4969)"/>
    <x v="1"/>
    <x v="9"/>
    <x v="9"/>
    <x v="0"/>
    <x v="0"/>
    <x v="0"/>
    <x v="0"/>
    <x v="0"/>
    <n v="4"/>
    <x v="0"/>
    <n v="70950"/>
    <n v="283800"/>
    <x v="0"/>
    <x v="0"/>
    <x v="0"/>
    <x v="0"/>
    <n v="22704"/>
    <x v="4"/>
  </r>
  <r>
    <x v="12"/>
    <n v="4181339461"/>
    <x v="0"/>
    <x v="12"/>
    <x v="0"/>
    <x v="0"/>
    <s v="win-025"/>
    <x v="0"/>
    <s v="4181339461(4969)"/>
    <x v="1"/>
    <x v="1"/>
    <x v="1"/>
    <x v="0"/>
    <x v="0"/>
    <x v="0"/>
    <x v="0"/>
    <x v="0"/>
    <n v="2"/>
    <x v="0"/>
    <n v="55595"/>
    <n v="111190"/>
    <x v="0"/>
    <x v="0"/>
    <x v="0"/>
    <x v="0"/>
    <n v="8895"/>
    <x v="4"/>
  </r>
  <r>
    <x v="12"/>
    <n v="4181339461"/>
    <x v="0"/>
    <x v="12"/>
    <x v="0"/>
    <x v="0"/>
    <s v="win-025"/>
    <x v="0"/>
    <s v="4181339461(4969)"/>
    <x v="1"/>
    <x v="0"/>
    <x v="0"/>
    <x v="0"/>
    <x v="0"/>
    <x v="0"/>
    <x v="0"/>
    <x v="0"/>
    <n v="18"/>
    <x v="0"/>
    <n v="111058"/>
    <n v="1999044"/>
    <x v="0"/>
    <x v="0"/>
    <x v="0"/>
    <x v="0"/>
    <n v="159924"/>
    <x v="4"/>
  </r>
  <r>
    <x v="12"/>
    <n v="4181339461"/>
    <x v="0"/>
    <x v="12"/>
    <x v="0"/>
    <x v="0"/>
    <s v="win-025"/>
    <x v="0"/>
    <s v="4181339461(4969)"/>
    <x v="1"/>
    <x v="2"/>
    <x v="2"/>
    <x v="0"/>
    <x v="0"/>
    <x v="0"/>
    <x v="0"/>
    <x v="0"/>
    <n v="12"/>
    <x v="0"/>
    <n v="73431"/>
    <n v="881172"/>
    <x v="0"/>
    <x v="0"/>
    <x v="0"/>
    <x v="0"/>
    <n v="70494"/>
    <x v="4"/>
  </r>
  <r>
    <x v="12"/>
    <n v="4181339463"/>
    <x v="0"/>
    <x v="12"/>
    <x v="0"/>
    <x v="0"/>
    <s v="win-025"/>
    <x v="0"/>
    <s v="4181339463(5516)"/>
    <x v="1"/>
    <x v="11"/>
    <x v="11"/>
    <x v="0"/>
    <x v="0"/>
    <x v="0"/>
    <x v="0"/>
    <x v="0"/>
    <n v="10"/>
    <x v="0"/>
    <n v="46000"/>
    <n v="460000"/>
    <x v="0"/>
    <x v="0"/>
    <x v="0"/>
    <x v="0"/>
    <n v="36800"/>
    <x v="4"/>
  </r>
  <r>
    <x v="12"/>
    <n v="4181339463"/>
    <x v="0"/>
    <x v="12"/>
    <x v="0"/>
    <x v="0"/>
    <s v="win-025"/>
    <x v="0"/>
    <s v="4181339463(5516)"/>
    <x v="1"/>
    <x v="8"/>
    <x v="8"/>
    <x v="0"/>
    <x v="0"/>
    <x v="0"/>
    <x v="0"/>
    <x v="0"/>
    <n v="8"/>
    <x v="0"/>
    <n v="50182"/>
    <n v="401456"/>
    <x v="0"/>
    <x v="0"/>
    <x v="0"/>
    <x v="0"/>
    <n v="32116"/>
    <x v="4"/>
  </r>
  <r>
    <x v="12"/>
    <n v="4181339463"/>
    <x v="0"/>
    <x v="12"/>
    <x v="0"/>
    <x v="0"/>
    <s v="win-025"/>
    <x v="0"/>
    <s v="4181339463(5516)"/>
    <x v="1"/>
    <x v="10"/>
    <x v="10"/>
    <x v="0"/>
    <x v="0"/>
    <x v="0"/>
    <x v="0"/>
    <x v="0"/>
    <n v="8"/>
    <x v="0"/>
    <n v="74250"/>
    <n v="594000"/>
    <x v="0"/>
    <x v="0"/>
    <x v="0"/>
    <x v="0"/>
    <n v="47520"/>
    <x v="4"/>
  </r>
  <r>
    <x v="12"/>
    <n v="4181339463"/>
    <x v="0"/>
    <x v="12"/>
    <x v="0"/>
    <x v="0"/>
    <s v="win-025"/>
    <x v="0"/>
    <s v="4181339463(5516)"/>
    <x v="1"/>
    <x v="9"/>
    <x v="9"/>
    <x v="0"/>
    <x v="0"/>
    <x v="0"/>
    <x v="0"/>
    <x v="0"/>
    <n v="6"/>
    <x v="0"/>
    <n v="70950"/>
    <n v="425700"/>
    <x v="0"/>
    <x v="0"/>
    <x v="0"/>
    <x v="0"/>
    <n v="34056"/>
    <x v="4"/>
  </r>
  <r>
    <x v="12"/>
    <n v="4181339463"/>
    <x v="0"/>
    <x v="12"/>
    <x v="0"/>
    <x v="0"/>
    <s v="win-025"/>
    <x v="0"/>
    <s v="4181339463(5516)"/>
    <x v="1"/>
    <x v="1"/>
    <x v="1"/>
    <x v="0"/>
    <x v="0"/>
    <x v="0"/>
    <x v="0"/>
    <x v="0"/>
    <n v="6"/>
    <x v="0"/>
    <n v="55595"/>
    <n v="333570"/>
    <x v="0"/>
    <x v="0"/>
    <x v="0"/>
    <x v="0"/>
    <n v="26686"/>
    <x v="4"/>
  </r>
  <r>
    <x v="12"/>
    <n v="4181339463"/>
    <x v="0"/>
    <x v="12"/>
    <x v="0"/>
    <x v="0"/>
    <s v="win-025"/>
    <x v="0"/>
    <s v="4181339463(5516)"/>
    <x v="1"/>
    <x v="0"/>
    <x v="0"/>
    <x v="0"/>
    <x v="0"/>
    <x v="0"/>
    <x v="0"/>
    <x v="0"/>
    <n v="20"/>
    <x v="0"/>
    <n v="111058"/>
    <n v="2221160"/>
    <x v="0"/>
    <x v="0"/>
    <x v="0"/>
    <x v="0"/>
    <n v="177693"/>
    <x v="4"/>
  </r>
  <r>
    <x v="12"/>
    <n v="4181339463"/>
    <x v="0"/>
    <x v="12"/>
    <x v="0"/>
    <x v="0"/>
    <s v="win-025"/>
    <x v="0"/>
    <s v="4181339463(5516)"/>
    <x v="1"/>
    <x v="2"/>
    <x v="2"/>
    <x v="0"/>
    <x v="0"/>
    <x v="0"/>
    <x v="0"/>
    <x v="0"/>
    <n v="12"/>
    <x v="0"/>
    <n v="73431"/>
    <n v="881172"/>
    <x v="0"/>
    <x v="0"/>
    <x v="0"/>
    <x v="0"/>
    <n v="70494"/>
    <x v="4"/>
  </r>
  <r>
    <x v="12"/>
    <n v="4181339462"/>
    <x v="0"/>
    <x v="12"/>
    <x v="0"/>
    <x v="0"/>
    <s v="win-025"/>
    <x v="0"/>
    <s v="4181339462(5307)"/>
    <x v="1"/>
    <x v="11"/>
    <x v="11"/>
    <x v="0"/>
    <x v="0"/>
    <x v="0"/>
    <x v="0"/>
    <x v="0"/>
    <n v="10"/>
    <x v="0"/>
    <n v="46000"/>
    <n v="460000"/>
    <x v="0"/>
    <x v="0"/>
    <x v="0"/>
    <x v="0"/>
    <n v="36800"/>
    <x v="4"/>
  </r>
  <r>
    <x v="12"/>
    <n v="4181339462"/>
    <x v="0"/>
    <x v="12"/>
    <x v="0"/>
    <x v="0"/>
    <s v="win-025"/>
    <x v="0"/>
    <s v="4181339462(5307)"/>
    <x v="1"/>
    <x v="8"/>
    <x v="8"/>
    <x v="0"/>
    <x v="0"/>
    <x v="0"/>
    <x v="0"/>
    <x v="0"/>
    <n v="10"/>
    <x v="0"/>
    <n v="50182"/>
    <n v="501820"/>
    <x v="0"/>
    <x v="0"/>
    <x v="0"/>
    <x v="0"/>
    <n v="40146"/>
    <x v="4"/>
  </r>
  <r>
    <x v="12"/>
    <n v="4181339462"/>
    <x v="0"/>
    <x v="12"/>
    <x v="0"/>
    <x v="0"/>
    <s v="win-025"/>
    <x v="0"/>
    <s v="4181339462(5307)"/>
    <x v="1"/>
    <x v="10"/>
    <x v="10"/>
    <x v="0"/>
    <x v="0"/>
    <x v="0"/>
    <x v="0"/>
    <x v="0"/>
    <n v="6"/>
    <x v="0"/>
    <n v="74250"/>
    <n v="445500"/>
    <x v="0"/>
    <x v="0"/>
    <x v="0"/>
    <x v="0"/>
    <n v="35640"/>
    <x v="4"/>
  </r>
  <r>
    <x v="12"/>
    <n v="4181339462"/>
    <x v="0"/>
    <x v="12"/>
    <x v="0"/>
    <x v="0"/>
    <s v="win-025"/>
    <x v="0"/>
    <s v="4181339462(5307)"/>
    <x v="1"/>
    <x v="9"/>
    <x v="9"/>
    <x v="0"/>
    <x v="0"/>
    <x v="0"/>
    <x v="0"/>
    <x v="0"/>
    <n v="4"/>
    <x v="0"/>
    <n v="70950"/>
    <n v="283800"/>
    <x v="0"/>
    <x v="0"/>
    <x v="0"/>
    <x v="0"/>
    <n v="22704"/>
    <x v="4"/>
  </r>
  <r>
    <x v="12"/>
    <n v="4181339462"/>
    <x v="0"/>
    <x v="12"/>
    <x v="0"/>
    <x v="0"/>
    <s v="win-025"/>
    <x v="0"/>
    <s v="4181339462(5307)"/>
    <x v="1"/>
    <x v="1"/>
    <x v="1"/>
    <x v="0"/>
    <x v="0"/>
    <x v="0"/>
    <x v="0"/>
    <x v="0"/>
    <n v="6"/>
    <x v="0"/>
    <n v="55595"/>
    <n v="333570"/>
    <x v="0"/>
    <x v="0"/>
    <x v="0"/>
    <x v="0"/>
    <n v="26686"/>
    <x v="4"/>
  </r>
  <r>
    <x v="12"/>
    <n v="4181339462"/>
    <x v="0"/>
    <x v="12"/>
    <x v="0"/>
    <x v="0"/>
    <s v="win-025"/>
    <x v="0"/>
    <s v="4181339462(5307)"/>
    <x v="1"/>
    <x v="0"/>
    <x v="0"/>
    <x v="0"/>
    <x v="0"/>
    <x v="0"/>
    <x v="0"/>
    <x v="0"/>
    <n v="28"/>
    <x v="0"/>
    <n v="111058"/>
    <n v="3109624"/>
    <x v="0"/>
    <x v="0"/>
    <x v="0"/>
    <x v="0"/>
    <n v="248770"/>
    <x v="4"/>
  </r>
  <r>
    <x v="12"/>
    <n v="4181339462"/>
    <x v="0"/>
    <x v="12"/>
    <x v="0"/>
    <x v="0"/>
    <s v="win-025"/>
    <x v="0"/>
    <s v="4181339462(5307)"/>
    <x v="1"/>
    <x v="2"/>
    <x v="2"/>
    <x v="0"/>
    <x v="0"/>
    <x v="0"/>
    <x v="0"/>
    <x v="0"/>
    <n v="10"/>
    <x v="0"/>
    <n v="73431"/>
    <n v="734310"/>
    <x v="0"/>
    <x v="0"/>
    <x v="0"/>
    <x v="0"/>
    <n v="58745"/>
    <x v="4"/>
  </r>
  <r>
    <x v="12"/>
    <n v="4181339458"/>
    <x v="0"/>
    <x v="12"/>
    <x v="0"/>
    <x v="0"/>
    <s v="win-025"/>
    <x v="0"/>
    <s v="4181339458(3189)"/>
    <x v="1"/>
    <x v="2"/>
    <x v="2"/>
    <x v="0"/>
    <x v="0"/>
    <x v="0"/>
    <x v="0"/>
    <x v="0"/>
    <n v="8"/>
    <x v="0"/>
    <n v="73431"/>
    <n v="587448"/>
    <x v="0"/>
    <x v="0"/>
    <x v="0"/>
    <x v="0"/>
    <n v="46996"/>
    <x v="4"/>
  </r>
  <r>
    <x v="12"/>
    <n v="4181339458"/>
    <x v="0"/>
    <x v="12"/>
    <x v="0"/>
    <x v="0"/>
    <s v="win-025"/>
    <x v="0"/>
    <s v="4181339458(3189)"/>
    <x v="1"/>
    <x v="0"/>
    <x v="0"/>
    <x v="0"/>
    <x v="0"/>
    <x v="0"/>
    <x v="0"/>
    <x v="0"/>
    <n v="10"/>
    <x v="0"/>
    <n v="111058"/>
    <n v="1110580"/>
    <x v="0"/>
    <x v="0"/>
    <x v="0"/>
    <x v="0"/>
    <n v="88846"/>
    <x v="4"/>
  </r>
  <r>
    <x v="12"/>
    <n v="4181339458"/>
    <x v="0"/>
    <x v="12"/>
    <x v="0"/>
    <x v="0"/>
    <s v="win-025"/>
    <x v="0"/>
    <s v="4181339458(3189)"/>
    <x v="1"/>
    <x v="1"/>
    <x v="1"/>
    <x v="0"/>
    <x v="0"/>
    <x v="0"/>
    <x v="0"/>
    <x v="0"/>
    <n v="4"/>
    <x v="0"/>
    <n v="55595"/>
    <n v="222380"/>
    <x v="0"/>
    <x v="0"/>
    <x v="0"/>
    <x v="0"/>
    <n v="17790"/>
    <x v="4"/>
  </r>
  <r>
    <x v="12"/>
    <n v="4181339458"/>
    <x v="0"/>
    <x v="12"/>
    <x v="0"/>
    <x v="0"/>
    <s v="win-025"/>
    <x v="0"/>
    <s v="4181339458(3189)"/>
    <x v="1"/>
    <x v="9"/>
    <x v="9"/>
    <x v="0"/>
    <x v="0"/>
    <x v="0"/>
    <x v="0"/>
    <x v="0"/>
    <n v="2"/>
    <x v="0"/>
    <n v="70950"/>
    <n v="141900"/>
    <x v="0"/>
    <x v="0"/>
    <x v="0"/>
    <x v="0"/>
    <n v="11352"/>
    <x v="4"/>
  </r>
  <r>
    <x v="12"/>
    <n v="4181339458"/>
    <x v="0"/>
    <x v="12"/>
    <x v="0"/>
    <x v="0"/>
    <s v="win-025"/>
    <x v="0"/>
    <s v="4181339458(3189)"/>
    <x v="1"/>
    <x v="10"/>
    <x v="10"/>
    <x v="0"/>
    <x v="0"/>
    <x v="0"/>
    <x v="0"/>
    <x v="0"/>
    <n v="2"/>
    <x v="0"/>
    <n v="74250"/>
    <n v="148500"/>
    <x v="0"/>
    <x v="0"/>
    <x v="0"/>
    <x v="0"/>
    <n v="11880"/>
    <x v="4"/>
  </r>
  <r>
    <x v="12"/>
    <n v="4181339458"/>
    <x v="0"/>
    <x v="12"/>
    <x v="0"/>
    <x v="0"/>
    <s v="win-025"/>
    <x v="0"/>
    <s v="4181339458(3189)"/>
    <x v="1"/>
    <x v="8"/>
    <x v="8"/>
    <x v="0"/>
    <x v="0"/>
    <x v="0"/>
    <x v="0"/>
    <x v="0"/>
    <n v="6"/>
    <x v="0"/>
    <n v="50182"/>
    <n v="301092"/>
    <x v="0"/>
    <x v="0"/>
    <x v="0"/>
    <x v="0"/>
    <n v="24087"/>
    <x v="4"/>
  </r>
  <r>
    <x v="12"/>
    <n v="4181339458"/>
    <x v="0"/>
    <x v="12"/>
    <x v="0"/>
    <x v="0"/>
    <s v="win-025"/>
    <x v="0"/>
    <s v="4181339458(3189)"/>
    <x v="1"/>
    <x v="11"/>
    <x v="11"/>
    <x v="0"/>
    <x v="0"/>
    <x v="0"/>
    <x v="0"/>
    <x v="0"/>
    <n v="8"/>
    <x v="0"/>
    <n v="46000"/>
    <n v="368000"/>
    <x v="0"/>
    <x v="0"/>
    <x v="0"/>
    <x v="0"/>
    <n v="29440"/>
    <x v="4"/>
  </r>
  <r>
    <x v="12"/>
    <n v="4181339698"/>
    <x v="0"/>
    <x v="12"/>
    <x v="0"/>
    <x v="0"/>
    <s v="win-025"/>
    <x v="0"/>
    <s v="4181339698(5988)"/>
    <x v="1"/>
    <x v="11"/>
    <x v="11"/>
    <x v="0"/>
    <x v="0"/>
    <x v="0"/>
    <x v="0"/>
    <x v="0"/>
    <n v="6"/>
    <x v="0"/>
    <n v="46000"/>
    <n v="276000"/>
    <x v="0"/>
    <x v="0"/>
    <x v="0"/>
    <x v="0"/>
    <n v="22080"/>
    <x v="4"/>
  </r>
  <r>
    <x v="12"/>
    <n v="4181339698"/>
    <x v="0"/>
    <x v="12"/>
    <x v="0"/>
    <x v="0"/>
    <s v="win-025"/>
    <x v="0"/>
    <s v="4181339698(5988)"/>
    <x v="1"/>
    <x v="8"/>
    <x v="8"/>
    <x v="0"/>
    <x v="0"/>
    <x v="0"/>
    <x v="0"/>
    <x v="0"/>
    <n v="8"/>
    <x v="0"/>
    <n v="50182"/>
    <n v="401456"/>
    <x v="0"/>
    <x v="0"/>
    <x v="0"/>
    <x v="0"/>
    <n v="32116"/>
    <x v="4"/>
  </r>
  <r>
    <x v="12"/>
    <n v="4181339698"/>
    <x v="0"/>
    <x v="12"/>
    <x v="0"/>
    <x v="0"/>
    <s v="win-025"/>
    <x v="0"/>
    <s v="4181339698(5988)"/>
    <x v="1"/>
    <x v="10"/>
    <x v="10"/>
    <x v="0"/>
    <x v="0"/>
    <x v="0"/>
    <x v="0"/>
    <x v="0"/>
    <n v="4"/>
    <x v="0"/>
    <n v="74250"/>
    <n v="297000"/>
    <x v="0"/>
    <x v="0"/>
    <x v="0"/>
    <x v="0"/>
    <n v="23760"/>
    <x v="4"/>
  </r>
  <r>
    <x v="12"/>
    <n v="4181339698"/>
    <x v="0"/>
    <x v="12"/>
    <x v="0"/>
    <x v="0"/>
    <s v="win-025"/>
    <x v="0"/>
    <s v="4181339698(5988)"/>
    <x v="1"/>
    <x v="9"/>
    <x v="9"/>
    <x v="0"/>
    <x v="0"/>
    <x v="0"/>
    <x v="0"/>
    <x v="0"/>
    <n v="4"/>
    <x v="0"/>
    <n v="70950"/>
    <n v="283800"/>
    <x v="0"/>
    <x v="0"/>
    <x v="0"/>
    <x v="0"/>
    <n v="22704"/>
    <x v="4"/>
  </r>
  <r>
    <x v="12"/>
    <n v="4181339698"/>
    <x v="0"/>
    <x v="12"/>
    <x v="0"/>
    <x v="0"/>
    <s v="win-025"/>
    <x v="0"/>
    <s v="4181339698(5988)"/>
    <x v="1"/>
    <x v="1"/>
    <x v="1"/>
    <x v="0"/>
    <x v="0"/>
    <x v="0"/>
    <x v="0"/>
    <x v="0"/>
    <n v="6"/>
    <x v="0"/>
    <n v="55595"/>
    <n v="333570"/>
    <x v="0"/>
    <x v="0"/>
    <x v="0"/>
    <x v="0"/>
    <n v="26686"/>
    <x v="4"/>
  </r>
  <r>
    <x v="12"/>
    <n v="4181339698"/>
    <x v="0"/>
    <x v="12"/>
    <x v="0"/>
    <x v="0"/>
    <s v="win-025"/>
    <x v="0"/>
    <s v="4181339698(5988)"/>
    <x v="1"/>
    <x v="0"/>
    <x v="0"/>
    <x v="0"/>
    <x v="0"/>
    <x v="0"/>
    <x v="0"/>
    <x v="0"/>
    <n v="10"/>
    <x v="0"/>
    <n v="111058"/>
    <n v="1110580"/>
    <x v="0"/>
    <x v="0"/>
    <x v="0"/>
    <x v="0"/>
    <n v="88846"/>
    <x v="4"/>
  </r>
  <r>
    <x v="12"/>
    <n v="4181339698"/>
    <x v="0"/>
    <x v="12"/>
    <x v="0"/>
    <x v="0"/>
    <s v="win-025"/>
    <x v="0"/>
    <s v="4181339698(5988)"/>
    <x v="1"/>
    <x v="2"/>
    <x v="2"/>
    <x v="0"/>
    <x v="0"/>
    <x v="0"/>
    <x v="0"/>
    <x v="0"/>
    <n v="6"/>
    <x v="0"/>
    <n v="73431"/>
    <n v="440586"/>
    <x v="0"/>
    <x v="0"/>
    <x v="0"/>
    <x v="0"/>
    <n v="35247"/>
    <x v="4"/>
  </r>
  <r>
    <x v="12"/>
    <n v="4181339743"/>
    <x v="0"/>
    <x v="12"/>
    <x v="0"/>
    <x v="0"/>
    <s v="win-025"/>
    <x v="0"/>
    <s v="4181339743(3615)"/>
    <x v="1"/>
    <x v="10"/>
    <x v="10"/>
    <x v="0"/>
    <x v="0"/>
    <x v="0"/>
    <x v="0"/>
    <x v="0"/>
    <n v="2"/>
    <x v="0"/>
    <n v="74250"/>
    <n v="148500"/>
    <x v="0"/>
    <x v="0"/>
    <x v="0"/>
    <x v="0"/>
    <n v="11880"/>
    <x v="4"/>
  </r>
  <r>
    <x v="12"/>
    <n v="4181339743"/>
    <x v="0"/>
    <x v="12"/>
    <x v="0"/>
    <x v="0"/>
    <s v="win-025"/>
    <x v="0"/>
    <s v="4181339743(3615)"/>
    <x v="1"/>
    <x v="8"/>
    <x v="8"/>
    <x v="0"/>
    <x v="0"/>
    <x v="0"/>
    <x v="0"/>
    <x v="0"/>
    <n v="8"/>
    <x v="0"/>
    <n v="50182"/>
    <n v="401456"/>
    <x v="0"/>
    <x v="0"/>
    <x v="0"/>
    <x v="0"/>
    <n v="32116"/>
    <x v="4"/>
  </r>
  <r>
    <x v="12"/>
    <n v="4181339743"/>
    <x v="0"/>
    <x v="12"/>
    <x v="0"/>
    <x v="0"/>
    <s v="win-025"/>
    <x v="0"/>
    <s v="4181339743(3615)"/>
    <x v="1"/>
    <x v="11"/>
    <x v="11"/>
    <x v="0"/>
    <x v="0"/>
    <x v="0"/>
    <x v="0"/>
    <x v="0"/>
    <n v="4"/>
    <x v="0"/>
    <n v="46000"/>
    <n v="184000"/>
    <x v="0"/>
    <x v="0"/>
    <x v="0"/>
    <x v="0"/>
    <n v="14720"/>
    <x v="4"/>
  </r>
  <r>
    <x v="12"/>
    <n v="4181339743"/>
    <x v="0"/>
    <x v="12"/>
    <x v="0"/>
    <x v="0"/>
    <s v="win-025"/>
    <x v="0"/>
    <s v="4181339743(3615)"/>
    <x v="1"/>
    <x v="2"/>
    <x v="2"/>
    <x v="0"/>
    <x v="0"/>
    <x v="0"/>
    <x v="0"/>
    <x v="0"/>
    <n v="8"/>
    <x v="0"/>
    <n v="73431"/>
    <n v="587448"/>
    <x v="0"/>
    <x v="0"/>
    <x v="0"/>
    <x v="0"/>
    <n v="46996"/>
    <x v="4"/>
  </r>
  <r>
    <x v="12"/>
    <n v="4181339743"/>
    <x v="0"/>
    <x v="12"/>
    <x v="0"/>
    <x v="0"/>
    <s v="win-025"/>
    <x v="0"/>
    <s v="4181339743(3615)"/>
    <x v="1"/>
    <x v="0"/>
    <x v="0"/>
    <x v="0"/>
    <x v="0"/>
    <x v="0"/>
    <x v="0"/>
    <x v="0"/>
    <n v="14"/>
    <x v="0"/>
    <n v="111058"/>
    <n v="1554812"/>
    <x v="0"/>
    <x v="0"/>
    <x v="0"/>
    <x v="0"/>
    <n v="124385"/>
    <x v="4"/>
  </r>
  <r>
    <x v="12"/>
    <n v="4181339743"/>
    <x v="0"/>
    <x v="12"/>
    <x v="0"/>
    <x v="0"/>
    <s v="win-025"/>
    <x v="0"/>
    <s v="4181339743(3615)"/>
    <x v="1"/>
    <x v="1"/>
    <x v="1"/>
    <x v="0"/>
    <x v="0"/>
    <x v="0"/>
    <x v="0"/>
    <x v="0"/>
    <n v="4"/>
    <x v="0"/>
    <n v="55595"/>
    <n v="222380"/>
    <x v="0"/>
    <x v="0"/>
    <x v="0"/>
    <x v="0"/>
    <n v="17790"/>
    <x v="4"/>
  </r>
  <r>
    <x v="12"/>
    <n v="4181339743"/>
    <x v="0"/>
    <x v="12"/>
    <x v="0"/>
    <x v="0"/>
    <s v="win-025"/>
    <x v="0"/>
    <s v="4181339743(3615)"/>
    <x v="1"/>
    <x v="9"/>
    <x v="9"/>
    <x v="0"/>
    <x v="0"/>
    <x v="0"/>
    <x v="0"/>
    <x v="0"/>
    <n v="2"/>
    <x v="0"/>
    <n v="70950"/>
    <n v="141900"/>
    <x v="0"/>
    <x v="0"/>
    <x v="0"/>
    <x v="0"/>
    <n v="11352"/>
    <x v="4"/>
  </r>
  <r>
    <x v="12"/>
    <n v="4181317782"/>
    <x v="0"/>
    <x v="12"/>
    <x v="0"/>
    <x v="0"/>
    <s v="win-025"/>
    <x v="0"/>
    <s v="4181317782(3120)"/>
    <x v="1"/>
    <x v="2"/>
    <x v="2"/>
    <x v="0"/>
    <x v="0"/>
    <x v="0"/>
    <x v="0"/>
    <x v="0"/>
    <n v="30"/>
    <x v="0"/>
    <n v="73431"/>
    <n v="2202930"/>
    <x v="0"/>
    <x v="0"/>
    <x v="0"/>
    <x v="0"/>
    <n v="176234"/>
    <x v="4"/>
  </r>
  <r>
    <x v="12"/>
    <n v="4181317782"/>
    <x v="0"/>
    <x v="12"/>
    <x v="0"/>
    <x v="0"/>
    <s v="win-025"/>
    <x v="0"/>
    <s v="4181317782(3120)"/>
    <x v="1"/>
    <x v="10"/>
    <x v="10"/>
    <x v="0"/>
    <x v="0"/>
    <x v="0"/>
    <x v="0"/>
    <x v="0"/>
    <n v="5"/>
    <x v="0"/>
    <n v="74250"/>
    <n v="371250"/>
    <x v="0"/>
    <x v="0"/>
    <x v="0"/>
    <x v="0"/>
    <n v="29700"/>
    <x v="4"/>
  </r>
  <r>
    <x v="25"/>
    <s v="đt13/12win5889"/>
    <x v="0"/>
    <x v="12"/>
    <x v="0"/>
    <x v="0"/>
    <s v="win-095"/>
    <x v="0"/>
    <s v="đt13/12win5889"/>
    <x v="1"/>
    <x v="2"/>
    <x v="2"/>
    <x v="0"/>
    <x v="0"/>
    <x v="0"/>
    <x v="0"/>
    <x v="0"/>
    <n v="20"/>
    <x v="0"/>
    <n v="73431"/>
    <n v="1468620"/>
    <x v="0"/>
    <x v="0"/>
    <x v="0"/>
    <x v="0"/>
    <n v="117490"/>
    <x v="4"/>
  </r>
  <r>
    <x v="25"/>
    <s v="đt13/12win5889"/>
    <x v="0"/>
    <x v="12"/>
    <x v="0"/>
    <x v="0"/>
    <s v="win-095"/>
    <x v="0"/>
    <s v="đt13/12win5889"/>
    <x v="1"/>
    <x v="11"/>
    <x v="11"/>
    <x v="0"/>
    <x v="0"/>
    <x v="0"/>
    <x v="0"/>
    <x v="0"/>
    <n v="30"/>
    <x v="0"/>
    <n v="46000"/>
    <n v="1380000"/>
    <x v="0"/>
    <x v="0"/>
    <x v="0"/>
    <x v="0"/>
    <n v="110400"/>
    <x v="4"/>
  </r>
  <r>
    <x v="8"/>
    <n v="4181138866"/>
    <x v="0"/>
    <x v="12"/>
    <x v="0"/>
    <x v="0"/>
    <s v="win-020"/>
    <x v="0"/>
    <s v="4181138866(6137)"/>
    <x v="1"/>
    <x v="2"/>
    <x v="2"/>
    <x v="0"/>
    <x v="0"/>
    <x v="0"/>
    <x v="0"/>
    <x v="0"/>
    <n v="15"/>
    <x v="0"/>
    <n v="73431"/>
    <n v="1101465"/>
    <x v="0"/>
    <x v="0"/>
    <x v="0"/>
    <x v="0"/>
    <n v="88117"/>
    <x v="4"/>
  </r>
  <r>
    <x v="8"/>
    <n v="4181138866"/>
    <x v="0"/>
    <x v="12"/>
    <x v="0"/>
    <x v="0"/>
    <s v="win-020"/>
    <x v="0"/>
    <s v="4181138866(6137)"/>
    <x v="1"/>
    <x v="11"/>
    <x v="11"/>
    <x v="0"/>
    <x v="0"/>
    <x v="0"/>
    <x v="0"/>
    <x v="0"/>
    <n v="9"/>
    <x v="0"/>
    <n v="46000"/>
    <n v="414000"/>
    <x v="0"/>
    <x v="0"/>
    <x v="0"/>
    <x v="0"/>
    <n v="33120"/>
    <x v="4"/>
  </r>
  <r>
    <x v="8"/>
    <n v="4181138866"/>
    <x v="0"/>
    <x v="12"/>
    <x v="0"/>
    <x v="0"/>
    <s v="win-020"/>
    <x v="0"/>
    <s v="4181138866(6137)"/>
    <x v="1"/>
    <x v="1"/>
    <x v="1"/>
    <x v="0"/>
    <x v="0"/>
    <x v="0"/>
    <x v="0"/>
    <x v="0"/>
    <n v="5"/>
    <x v="0"/>
    <n v="55595"/>
    <n v="277975"/>
    <x v="0"/>
    <x v="0"/>
    <x v="0"/>
    <x v="0"/>
    <n v="22238"/>
    <x v="4"/>
  </r>
  <r>
    <x v="8"/>
    <n v="4181138866"/>
    <x v="0"/>
    <x v="12"/>
    <x v="0"/>
    <x v="0"/>
    <s v="win-020"/>
    <x v="0"/>
    <s v="4181138866(6137)"/>
    <x v="1"/>
    <x v="8"/>
    <x v="8"/>
    <x v="0"/>
    <x v="0"/>
    <x v="0"/>
    <x v="0"/>
    <x v="0"/>
    <n v="5"/>
    <x v="0"/>
    <n v="50182"/>
    <n v="250910"/>
    <x v="0"/>
    <x v="0"/>
    <x v="0"/>
    <x v="0"/>
    <n v="20073"/>
    <x v="4"/>
  </r>
  <r>
    <x v="8"/>
    <n v="4181138866"/>
    <x v="0"/>
    <x v="12"/>
    <x v="0"/>
    <x v="0"/>
    <s v="win-020"/>
    <x v="0"/>
    <s v="4181138866(6137)"/>
    <x v="1"/>
    <x v="0"/>
    <x v="0"/>
    <x v="0"/>
    <x v="0"/>
    <x v="0"/>
    <x v="0"/>
    <x v="0"/>
    <n v="15"/>
    <x v="0"/>
    <n v="111058"/>
    <n v="1665870"/>
    <x v="0"/>
    <x v="0"/>
    <x v="0"/>
    <x v="0"/>
    <n v="133270"/>
    <x v="4"/>
  </r>
  <r>
    <x v="1"/>
    <n v="4180767927"/>
    <x v="0"/>
    <x v="12"/>
    <x v="0"/>
    <x v="0"/>
    <s v="win-pto-00-003"/>
    <x v="0"/>
    <s v="4180767927(2bx9)"/>
    <x v="1"/>
    <x v="12"/>
    <x v="12"/>
    <x v="0"/>
    <x v="0"/>
    <x v="0"/>
    <x v="0"/>
    <x v="0"/>
    <n v="6"/>
    <x v="0"/>
    <n v="49500"/>
    <n v="297000"/>
    <x v="0"/>
    <x v="0"/>
    <x v="0"/>
    <x v="0"/>
    <n v="23760"/>
    <x v="4"/>
  </r>
  <r>
    <x v="1"/>
    <n v="4180767927"/>
    <x v="0"/>
    <x v="12"/>
    <x v="0"/>
    <x v="0"/>
    <s v="win-pto-00-003"/>
    <x v="0"/>
    <s v="4180767927(2bx9)"/>
    <x v="1"/>
    <x v="0"/>
    <x v="0"/>
    <x v="0"/>
    <x v="0"/>
    <x v="0"/>
    <x v="0"/>
    <x v="0"/>
    <n v="6"/>
    <x v="0"/>
    <n v="111058"/>
    <n v="666348"/>
    <x v="0"/>
    <x v="0"/>
    <x v="0"/>
    <x v="0"/>
    <n v="53308"/>
    <x v="4"/>
  </r>
  <r>
    <x v="1"/>
    <n v="4180767927"/>
    <x v="0"/>
    <x v="12"/>
    <x v="0"/>
    <x v="0"/>
    <s v="win-pto-00-003"/>
    <x v="0"/>
    <s v="4180767927(2bx9)"/>
    <x v="1"/>
    <x v="8"/>
    <x v="8"/>
    <x v="0"/>
    <x v="0"/>
    <x v="0"/>
    <x v="0"/>
    <x v="0"/>
    <n v="6"/>
    <x v="0"/>
    <n v="50182"/>
    <n v="301092"/>
    <x v="0"/>
    <x v="0"/>
    <x v="0"/>
    <x v="0"/>
    <n v="24087"/>
    <x v="4"/>
  </r>
  <r>
    <x v="1"/>
    <n v="4180767927"/>
    <x v="0"/>
    <x v="12"/>
    <x v="0"/>
    <x v="0"/>
    <s v="win-pto-00-003"/>
    <x v="0"/>
    <s v="4180767927(2bx9)"/>
    <x v="1"/>
    <x v="11"/>
    <x v="11"/>
    <x v="0"/>
    <x v="0"/>
    <x v="0"/>
    <x v="0"/>
    <x v="0"/>
    <n v="6"/>
    <x v="0"/>
    <n v="46000"/>
    <n v="276000"/>
    <x v="0"/>
    <x v="0"/>
    <x v="0"/>
    <x v="0"/>
    <n v="22080"/>
    <x v="4"/>
  </r>
  <r>
    <x v="1"/>
    <n v="4180767927"/>
    <x v="0"/>
    <x v="12"/>
    <x v="0"/>
    <x v="0"/>
    <s v="win-pto-00-003"/>
    <x v="0"/>
    <s v="4180767927(2bx9)"/>
    <x v="1"/>
    <x v="1"/>
    <x v="1"/>
    <x v="0"/>
    <x v="0"/>
    <x v="0"/>
    <x v="0"/>
    <x v="0"/>
    <n v="9"/>
    <x v="0"/>
    <n v="55595"/>
    <n v="500355"/>
    <x v="0"/>
    <x v="0"/>
    <x v="0"/>
    <x v="0"/>
    <n v="40028"/>
    <x v="4"/>
  </r>
  <r>
    <x v="1"/>
    <n v="4180767927"/>
    <x v="0"/>
    <x v="12"/>
    <x v="0"/>
    <x v="0"/>
    <s v="win-pto-00-003"/>
    <x v="0"/>
    <s v="4180767927(2bx9)"/>
    <x v="1"/>
    <x v="2"/>
    <x v="2"/>
    <x v="0"/>
    <x v="0"/>
    <x v="0"/>
    <x v="0"/>
    <x v="0"/>
    <n v="6"/>
    <x v="0"/>
    <n v="73431"/>
    <n v="440586"/>
    <x v="0"/>
    <x v="0"/>
    <x v="0"/>
    <x v="0"/>
    <n v="35247"/>
    <x v="4"/>
  </r>
  <r>
    <x v="1"/>
    <n v="4180767927"/>
    <x v="0"/>
    <x v="12"/>
    <x v="0"/>
    <x v="0"/>
    <s v="win-pto-00-003"/>
    <x v="0"/>
    <s v="4180767927(2bx9)"/>
    <x v="1"/>
    <x v="13"/>
    <x v="13"/>
    <x v="0"/>
    <x v="0"/>
    <x v="0"/>
    <x v="0"/>
    <x v="0"/>
    <n v="6"/>
    <x v="0"/>
    <n v="50400"/>
    <n v="302400"/>
    <x v="0"/>
    <x v="0"/>
    <x v="0"/>
    <x v="0"/>
    <n v="24192"/>
    <x v="4"/>
  </r>
  <r>
    <x v="1"/>
    <n v="4180767927"/>
    <x v="0"/>
    <x v="12"/>
    <x v="0"/>
    <x v="0"/>
    <s v="win-pto-00-003"/>
    <x v="0"/>
    <s v="4180767927(2bx9)"/>
    <x v="1"/>
    <x v="10"/>
    <x v="10"/>
    <x v="0"/>
    <x v="0"/>
    <x v="0"/>
    <x v="0"/>
    <x v="0"/>
    <n v="15"/>
    <x v="0"/>
    <n v="74250"/>
    <n v="1113750"/>
    <x v="0"/>
    <x v="0"/>
    <x v="0"/>
    <x v="0"/>
    <n v="89100"/>
    <x v="4"/>
  </r>
  <r>
    <x v="4"/>
    <n v="4180884587"/>
    <x v="0"/>
    <x v="12"/>
    <x v="0"/>
    <x v="0"/>
    <s v="win-030"/>
    <x v="0"/>
    <s v="4180884587(2b50)"/>
    <x v="1"/>
    <x v="11"/>
    <x v="11"/>
    <x v="0"/>
    <x v="0"/>
    <x v="0"/>
    <x v="0"/>
    <x v="0"/>
    <n v="7"/>
    <x v="0"/>
    <n v="46000"/>
    <n v="322000"/>
    <x v="0"/>
    <x v="0"/>
    <x v="0"/>
    <x v="0"/>
    <n v="25760"/>
    <x v="4"/>
  </r>
  <r>
    <x v="4"/>
    <n v="4180884587"/>
    <x v="0"/>
    <x v="12"/>
    <x v="0"/>
    <x v="0"/>
    <s v="win-030"/>
    <x v="0"/>
    <s v="4180884587(2b50)"/>
    <x v="1"/>
    <x v="2"/>
    <x v="2"/>
    <x v="0"/>
    <x v="0"/>
    <x v="0"/>
    <x v="0"/>
    <x v="0"/>
    <n v="12"/>
    <x v="0"/>
    <n v="73431"/>
    <n v="881172"/>
    <x v="0"/>
    <x v="0"/>
    <x v="0"/>
    <x v="0"/>
    <n v="70494"/>
    <x v="4"/>
  </r>
  <r>
    <x v="4"/>
    <n v="4180884587"/>
    <x v="0"/>
    <x v="12"/>
    <x v="0"/>
    <x v="0"/>
    <s v="win-030"/>
    <x v="0"/>
    <s v="4180884587(2b50)"/>
    <x v="1"/>
    <x v="8"/>
    <x v="8"/>
    <x v="0"/>
    <x v="0"/>
    <x v="0"/>
    <x v="0"/>
    <x v="0"/>
    <n v="12"/>
    <x v="0"/>
    <n v="50182"/>
    <n v="602184"/>
    <x v="0"/>
    <x v="0"/>
    <x v="0"/>
    <x v="0"/>
    <n v="48175"/>
    <x v="4"/>
  </r>
  <r>
    <x v="4"/>
    <n v="4180884587"/>
    <x v="0"/>
    <x v="12"/>
    <x v="0"/>
    <x v="0"/>
    <s v="win-030"/>
    <x v="0"/>
    <s v="4180884587(2b50)"/>
    <x v="1"/>
    <x v="1"/>
    <x v="1"/>
    <x v="0"/>
    <x v="0"/>
    <x v="0"/>
    <x v="0"/>
    <x v="0"/>
    <n v="6"/>
    <x v="0"/>
    <n v="55595"/>
    <n v="333570"/>
    <x v="0"/>
    <x v="0"/>
    <x v="0"/>
    <x v="0"/>
    <n v="26686"/>
    <x v="4"/>
  </r>
  <r>
    <x v="4"/>
    <n v="4180884587"/>
    <x v="0"/>
    <x v="12"/>
    <x v="0"/>
    <x v="0"/>
    <s v="win-030"/>
    <x v="0"/>
    <s v="4180884587(2b50)"/>
    <x v="1"/>
    <x v="10"/>
    <x v="10"/>
    <x v="0"/>
    <x v="0"/>
    <x v="0"/>
    <x v="0"/>
    <x v="0"/>
    <n v="10"/>
    <x v="0"/>
    <n v="74250"/>
    <n v="742500"/>
    <x v="0"/>
    <x v="0"/>
    <x v="0"/>
    <x v="0"/>
    <n v="59400"/>
    <x v="4"/>
  </r>
  <r>
    <x v="4"/>
    <n v="4180885523"/>
    <x v="0"/>
    <x v="12"/>
    <x v="0"/>
    <x v="0"/>
    <s v="win-056"/>
    <x v="0"/>
    <s v="4180885523(5977)"/>
    <x v="1"/>
    <x v="1"/>
    <x v="1"/>
    <x v="0"/>
    <x v="0"/>
    <x v="0"/>
    <x v="0"/>
    <x v="0"/>
    <n v="10"/>
    <x v="0"/>
    <n v="55595"/>
    <n v="555950"/>
    <x v="0"/>
    <x v="0"/>
    <x v="0"/>
    <x v="0"/>
    <n v="44476"/>
    <x v="4"/>
  </r>
  <r>
    <x v="4"/>
    <n v="4180885523"/>
    <x v="0"/>
    <x v="12"/>
    <x v="0"/>
    <x v="0"/>
    <s v="win-056"/>
    <x v="0"/>
    <s v="4180885523(5977)"/>
    <x v="1"/>
    <x v="8"/>
    <x v="8"/>
    <x v="0"/>
    <x v="0"/>
    <x v="0"/>
    <x v="0"/>
    <x v="0"/>
    <n v="17"/>
    <x v="0"/>
    <n v="50182"/>
    <n v="853094"/>
    <x v="0"/>
    <x v="0"/>
    <x v="0"/>
    <x v="0"/>
    <n v="68248"/>
    <x v="4"/>
  </r>
  <r>
    <x v="4"/>
    <n v="4180885523"/>
    <x v="0"/>
    <x v="12"/>
    <x v="0"/>
    <x v="0"/>
    <s v="win-056"/>
    <x v="0"/>
    <s v="4180885523(5977)"/>
    <x v="1"/>
    <x v="2"/>
    <x v="2"/>
    <x v="0"/>
    <x v="0"/>
    <x v="0"/>
    <x v="0"/>
    <x v="0"/>
    <n v="27"/>
    <x v="0"/>
    <n v="73431"/>
    <n v="1982637"/>
    <x v="0"/>
    <x v="0"/>
    <x v="0"/>
    <x v="0"/>
    <n v="158611"/>
    <x v="4"/>
  </r>
  <r>
    <x v="4"/>
    <n v="4180885523"/>
    <x v="0"/>
    <x v="12"/>
    <x v="0"/>
    <x v="0"/>
    <s v="win-056"/>
    <x v="0"/>
    <s v="4180885523(5977)"/>
    <x v="1"/>
    <x v="11"/>
    <x v="11"/>
    <x v="0"/>
    <x v="0"/>
    <x v="0"/>
    <x v="0"/>
    <x v="0"/>
    <n v="10"/>
    <x v="0"/>
    <n v="46000"/>
    <n v="460000"/>
    <x v="0"/>
    <x v="0"/>
    <x v="0"/>
    <x v="0"/>
    <n v="36800"/>
    <x v="4"/>
  </r>
  <r>
    <x v="4"/>
    <n v="4180885523"/>
    <x v="0"/>
    <x v="12"/>
    <x v="0"/>
    <x v="0"/>
    <s v="win-056"/>
    <x v="0"/>
    <s v="4180885523(5977)"/>
    <x v="1"/>
    <x v="0"/>
    <x v="0"/>
    <x v="0"/>
    <x v="0"/>
    <x v="0"/>
    <x v="0"/>
    <x v="0"/>
    <n v="10"/>
    <x v="0"/>
    <n v="111058"/>
    <n v="1110580"/>
    <x v="0"/>
    <x v="0"/>
    <x v="0"/>
    <x v="0"/>
    <n v="88846"/>
    <x v="4"/>
  </r>
  <r>
    <x v="7"/>
    <n v="4181101871"/>
    <x v="0"/>
    <x v="12"/>
    <x v="0"/>
    <x v="0"/>
    <s v="win-nbh-00-001"/>
    <x v="0"/>
    <s v="4181101871(2bdj)"/>
    <x v="1"/>
    <x v="12"/>
    <x v="12"/>
    <x v="0"/>
    <x v="0"/>
    <x v="0"/>
    <x v="0"/>
    <x v="0"/>
    <n v="8"/>
    <x v="0"/>
    <n v="49500"/>
    <n v="396000"/>
    <x v="0"/>
    <x v="0"/>
    <x v="0"/>
    <x v="0"/>
    <n v="31680"/>
    <x v="4"/>
  </r>
  <r>
    <x v="7"/>
    <n v="4181101871"/>
    <x v="0"/>
    <x v="12"/>
    <x v="0"/>
    <x v="0"/>
    <s v="win-nbh-00-001"/>
    <x v="0"/>
    <s v="4181101871(2bdj)"/>
    <x v="1"/>
    <x v="10"/>
    <x v="10"/>
    <x v="0"/>
    <x v="0"/>
    <x v="0"/>
    <x v="0"/>
    <x v="0"/>
    <n v="8"/>
    <x v="0"/>
    <n v="74250"/>
    <n v="594000"/>
    <x v="0"/>
    <x v="0"/>
    <x v="0"/>
    <x v="0"/>
    <n v="47520"/>
    <x v="4"/>
  </r>
  <r>
    <x v="7"/>
    <n v="4181101871"/>
    <x v="0"/>
    <x v="12"/>
    <x v="0"/>
    <x v="0"/>
    <s v="win-nbh-00-001"/>
    <x v="0"/>
    <s v="4181101871(2bdj)"/>
    <x v="1"/>
    <x v="13"/>
    <x v="13"/>
    <x v="0"/>
    <x v="0"/>
    <x v="0"/>
    <x v="0"/>
    <x v="0"/>
    <n v="8"/>
    <x v="0"/>
    <n v="50400"/>
    <n v="403200"/>
    <x v="0"/>
    <x v="0"/>
    <x v="0"/>
    <x v="0"/>
    <n v="32256"/>
    <x v="4"/>
  </r>
  <r>
    <x v="7"/>
    <n v="4181101871"/>
    <x v="0"/>
    <x v="12"/>
    <x v="0"/>
    <x v="0"/>
    <s v="win-nbh-00-001"/>
    <x v="0"/>
    <s v="4181101871(2bdj)"/>
    <x v="1"/>
    <x v="8"/>
    <x v="8"/>
    <x v="0"/>
    <x v="0"/>
    <x v="0"/>
    <x v="0"/>
    <x v="0"/>
    <n v="8"/>
    <x v="0"/>
    <n v="50182"/>
    <n v="401456"/>
    <x v="0"/>
    <x v="0"/>
    <x v="0"/>
    <x v="0"/>
    <n v="32116"/>
    <x v="4"/>
  </r>
  <r>
    <x v="7"/>
    <n v="4181101871"/>
    <x v="0"/>
    <x v="12"/>
    <x v="0"/>
    <x v="0"/>
    <s v="win-nbh-00-001"/>
    <x v="0"/>
    <s v="4181101871(2bdj)"/>
    <x v="1"/>
    <x v="11"/>
    <x v="11"/>
    <x v="0"/>
    <x v="0"/>
    <x v="0"/>
    <x v="0"/>
    <x v="0"/>
    <n v="10"/>
    <x v="0"/>
    <n v="46000"/>
    <n v="460000"/>
    <x v="0"/>
    <x v="0"/>
    <x v="0"/>
    <x v="0"/>
    <n v="36800"/>
    <x v="4"/>
  </r>
  <r>
    <x v="7"/>
    <n v="4181101871"/>
    <x v="0"/>
    <x v="12"/>
    <x v="0"/>
    <x v="0"/>
    <s v="win-nbh-00-001"/>
    <x v="0"/>
    <s v="4181101871(2bdj)"/>
    <x v="1"/>
    <x v="0"/>
    <x v="0"/>
    <x v="0"/>
    <x v="0"/>
    <x v="0"/>
    <x v="0"/>
    <x v="0"/>
    <n v="15"/>
    <x v="0"/>
    <n v="111058"/>
    <n v="1665870"/>
    <x v="0"/>
    <x v="0"/>
    <x v="0"/>
    <x v="0"/>
    <n v="133270"/>
    <x v="4"/>
  </r>
  <r>
    <x v="7"/>
    <n v="4181101871"/>
    <x v="0"/>
    <x v="12"/>
    <x v="0"/>
    <x v="0"/>
    <s v="win-nbh-00-001"/>
    <x v="0"/>
    <s v="4181101871(2bdj)"/>
    <x v="1"/>
    <x v="1"/>
    <x v="1"/>
    <x v="0"/>
    <x v="0"/>
    <x v="0"/>
    <x v="0"/>
    <x v="0"/>
    <n v="8"/>
    <x v="0"/>
    <n v="55595"/>
    <n v="444760"/>
    <x v="0"/>
    <x v="0"/>
    <x v="0"/>
    <x v="0"/>
    <n v="35581"/>
    <x v="4"/>
  </r>
  <r>
    <x v="7"/>
    <n v="4181101871"/>
    <x v="0"/>
    <x v="12"/>
    <x v="0"/>
    <x v="0"/>
    <s v="win-nbh-00-001"/>
    <x v="0"/>
    <s v="4181101871(2bdj)"/>
    <x v="1"/>
    <x v="2"/>
    <x v="2"/>
    <x v="0"/>
    <x v="0"/>
    <x v="0"/>
    <x v="0"/>
    <x v="0"/>
    <n v="30"/>
    <x v="0"/>
    <n v="73431"/>
    <n v="2202930"/>
    <x v="0"/>
    <x v="0"/>
    <x v="0"/>
    <x v="0"/>
    <n v="176234"/>
    <x v="4"/>
  </r>
  <r>
    <x v="6"/>
    <n v="4180971300"/>
    <x v="0"/>
    <x v="12"/>
    <x v="0"/>
    <x v="0"/>
    <s v="win-034"/>
    <x v="0"/>
    <s v="4180971300(2ay8)"/>
    <x v="1"/>
    <x v="8"/>
    <x v="8"/>
    <x v="0"/>
    <x v="0"/>
    <x v="0"/>
    <x v="0"/>
    <x v="0"/>
    <n v="4"/>
    <x v="0"/>
    <n v="50182"/>
    <n v="200728"/>
    <x v="0"/>
    <x v="0"/>
    <x v="0"/>
    <x v="0"/>
    <n v="16058"/>
    <x v="4"/>
  </r>
  <r>
    <x v="6"/>
    <n v="4180971300"/>
    <x v="0"/>
    <x v="12"/>
    <x v="0"/>
    <x v="0"/>
    <s v="win-034"/>
    <x v="0"/>
    <s v="4180971300(2ay8)"/>
    <x v="1"/>
    <x v="1"/>
    <x v="1"/>
    <x v="0"/>
    <x v="0"/>
    <x v="0"/>
    <x v="0"/>
    <x v="0"/>
    <n v="10"/>
    <x v="0"/>
    <n v="55595"/>
    <n v="555950"/>
    <x v="0"/>
    <x v="0"/>
    <x v="0"/>
    <x v="0"/>
    <n v="44476"/>
    <x v="4"/>
  </r>
  <r>
    <x v="6"/>
    <n v="4180971300"/>
    <x v="0"/>
    <x v="12"/>
    <x v="0"/>
    <x v="0"/>
    <s v="win-034"/>
    <x v="0"/>
    <s v="4180971300(2ay8)"/>
    <x v="1"/>
    <x v="11"/>
    <x v="11"/>
    <x v="0"/>
    <x v="0"/>
    <x v="0"/>
    <x v="0"/>
    <x v="0"/>
    <n v="4"/>
    <x v="0"/>
    <n v="46000"/>
    <n v="184000"/>
    <x v="0"/>
    <x v="0"/>
    <x v="0"/>
    <x v="0"/>
    <n v="14720"/>
    <x v="4"/>
  </r>
  <r>
    <x v="6"/>
    <n v="4180971300"/>
    <x v="0"/>
    <x v="12"/>
    <x v="0"/>
    <x v="0"/>
    <s v="win-034"/>
    <x v="0"/>
    <s v="4180971300(2ay8)"/>
    <x v="1"/>
    <x v="10"/>
    <x v="10"/>
    <x v="0"/>
    <x v="0"/>
    <x v="0"/>
    <x v="0"/>
    <x v="0"/>
    <n v="6"/>
    <x v="0"/>
    <n v="74250"/>
    <n v="445500"/>
    <x v="0"/>
    <x v="0"/>
    <x v="0"/>
    <x v="0"/>
    <n v="35640"/>
    <x v="4"/>
  </r>
  <r>
    <x v="6"/>
    <n v="4180971300"/>
    <x v="0"/>
    <x v="12"/>
    <x v="0"/>
    <x v="0"/>
    <s v="win-034"/>
    <x v="0"/>
    <s v="4180971300(2ay8)"/>
    <x v="1"/>
    <x v="0"/>
    <x v="0"/>
    <x v="0"/>
    <x v="0"/>
    <x v="0"/>
    <x v="0"/>
    <x v="0"/>
    <n v="10"/>
    <x v="0"/>
    <n v="111058"/>
    <n v="1110580"/>
    <x v="0"/>
    <x v="0"/>
    <x v="0"/>
    <x v="0"/>
    <n v="88846"/>
    <x v="4"/>
  </r>
  <r>
    <x v="6"/>
    <n v="4180971300"/>
    <x v="0"/>
    <x v="12"/>
    <x v="0"/>
    <x v="0"/>
    <s v="win-034"/>
    <x v="0"/>
    <s v="4180971300(2ay8)"/>
    <x v="1"/>
    <x v="2"/>
    <x v="2"/>
    <x v="0"/>
    <x v="0"/>
    <x v="0"/>
    <x v="0"/>
    <x v="0"/>
    <n v="15"/>
    <x v="0"/>
    <n v="73431"/>
    <n v="1101465"/>
    <x v="0"/>
    <x v="0"/>
    <x v="0"/>
    <x v="0"/>
    <n v="88117"/>
    <x v="4"/>
  </r>
  <r>
    <x v="4"/>
    <n v="4180885567"/>
    <x v="0"/>
    <x v="12"/>
    <x v="0"/>
    <x v="0"/>
    <s v="win-hdg-00-006"/>
    <x v="0"/>
    <s v="4180885567(5997)"/>
    <x v="1"/>
    <x v="0"/>
    <x v="0"/>
    <x v="0"/>
    <x v="0"/>
    <x v="0"/>
    <x v="0"/>
    <x v="0"/>
    <n v="6"/>
    <x v="0"/>
    <n v="111058"/>
    <n v="666348"/>
    <x v="0"/>
    <x v="0"/>
    <x v="0"/>
    <x v="0"/>
    <n v="53308"/>
    <x v="4"/>
  </r>
  <r>
    <x v="4"/>
    <n v="4180885567"/>
    <x v="0"/>
    <x v="12"/>
    <x v="0"/>
    <x v="0"/>
    <s v="win-hdg-00-006"/>
    <x v="0"/>
    <s v="4180885567(5997)"/>
    <x v="1"/>
    <x v="2"/>
    <x v="2"/>
    <x v="0"/>
    <x v="0"/>
    <x v="0"/>
    <x v="0"/>
    <x v="0"/>
    <n v="15"/>
    <x v="0"/>
    <n v="73431"/>
    <n v="1101465"/>
    <x v="0"/>
    <x v="0"/>
    <x v="0"/>
    <x v="0"/>
    <n v="88117"/>
    <x v="4"/>
  </r>
  <r>
    <x v="4"/>
    <n v="4180885567"/>
    <x v="0"/>
    <x v="12"/>
    <x v="0"/>
    <x v="0"/>
    <s v="win-hdg-00-006"/>
    <x v="0"/>
    <s v="4180885567(5997)"/>
    <x v="1"/>
    <x v="8"/>
    <x v="8"/>
    <x v="0"/>
    <x v="0"/>
    <x v="0"/>
    <x v="0"/>
    <x v="0"/>
    <n v="5"/>
    <x v="0"/>
    <n v="50182"/>
    <n v="250910"/>
    <x v="0"/>
    <x v="0"/>
    <x v="0"/>
    <x v="0"/>
    <n v="20073"/>
    <x v="4"/>
  </r>
  <r>
    <x v="4"/>
    <n v="4180885567"/>
    <x v="0"/>
    <x v="12"/>
    <x v="0"/>
    <x v="0"/>
    <s v="win-hdg-00-006"/>
    <x v="0"/>
    <s v="4180885567(5997)"/>
    <x v="1"/>
    <x v="1"/>
    <x v="1"/>
    <x v="0"/>
    <x v="0"/>
    <x v="0"/>
    <x v="0"/>
    <x v="0"/>
    <n v="6"/>
    <x v="0"/>
    <n v="55595"/>
    <n v="333570"/>
    <x v="0"/>
    <x v="0"/>
    <x v="0"/>
    <x v="0"/>
    <n v="26686"/>
    <x v="4"/>
  </r>
  <r>
    <x v="9"/>
    <n v="4181244774"/>
    <x v="0"/>
    <x v="12"/>
    <x v="0"/>
    <x v="0"/>
    <s v="win-hdg-00-006"/>
    <x v="0"/>
    <s v="4181244774(5997)"/>
    <x v="1"/>
    <x v="0"/>
    <x v="0"/>
    <x v="0"/>
    <x v="0"/>
    <x v="0"/>
    <x v="0"/>
    <x v="0"/>
    <n v="6"/>
    <x v="0"/>
    <n v="111058"/>
    <n v="666348"/>
    <x v="0"/>
    <x v="0"/>
    <x v="0"/>
    <x v="0"/>
    <n v="53308"/>
    <x v="4"/>
  </r>
  <r>
    <x v="4"/>
    <n v="4180885404"/>
    <x v="0"/>
    <x v="12"/>
    <x v="0"/>
    <x v="0"/>
    <s v="win-hdg-00-006"/>
    <x v="0"/>
    <s v="4180885404(5886)"/>
    <x v="1"/>
    <x v="0"/>
    <x v="0"/>
    <x v="0"/>
    <x v="0"/>
    <x v="0"/>
    <x v="0"/>
    <x v="0"/>
    <n v="6"/>
    <x v="0"/>
    <n v="111058"/>
    <n v="666348"/>
    <x v="0"/>
    <x v="0"/>
    <x v="0"/>
    <x v="0"/>
    <n v="53308"/>
    <x v="4"/>
  </r>
  <r>
    <x v="4"/>
    <n v="4180885404"/>
    <x v="0"/>
    <x v="12"/>
    <x v="0"/>
    <x v="0"/>
    <s v="win-hdg-00-006"/>
    <x v="0"/>
    <s v="4180885404(5886)"/>
    <x v="1"/>
    <x v="11"/>
    <x v="11"/>
    <x v="0"/>
    <x v="0"/>
    <x v="0"/>
    <x v="0"/>
    <x v="0"/>
    <n v="4"/>
    <x v="0"/>
    <n v="46000"/>
    <n v="184000"/>
    <x v="0"/>
    <x v="0"/>
    <x v="0"/>
    <x v="0"/>
    <n v="14720"/>
    <x v="4"/>
  </r>
  <r>
    <x v="4"/>
    <n v="4180885404"/>
    <x v="0"/>
    <x v="12"/>
    <x v="0"/>
    <x v="0"/>
    <s v="win-hdg-00-006"/>
    <x v="0"/>
    <s v="4180885404(5886)"/>
    <x v="1"/>
    <x v="2"/>
    <x v="2"/>
    <x v="0"/>
    <x v="0"/>
    <x v="0"/>
    <x v="0"/>
    <x v="0"/>
    <n v="12"/>
    <x v="0"/>
    <n v="73431"/>
    <n v="881172"/>
    <x v="0"/>
    <x v="0"/>
    <x v="0"/>
    <x v="0"/>
    <n v="70494"/>
    <x v="4"/>
  </r>
  <r>
    <x v="4"/>
    <n v="4180885404"/>
    <x v="0"/>
    <x v="12"/>
    <x v="0"/>
    <x v="0"/>
    <s v="win-hdg-00-006"/>
    <x v="0"/>
    <s v="4180885404(5886)"/>
    <x v="1"/>
    <x v="8"/>
    <x v="8"/>
    <x v="0"/>
    <x v="0"/>
    <x v="0"/>
    <x v="0"/>
    <x v="0"/>
    <n v="12"/>
    <x v="0"/>
    <n v="50182"/>
    <n v="602184"/>
    <x v="0"/>
    <x v="0"/>
    <x v="0"/>
    <x v="0"/>
    <n v="48175"/>
    <x v="4"/>
  </r>
  <r>
    <x v="9"/>
    <n v="4181244733"/>
    <x v="0"/>
    <x v="12"/>
    <x v="0"/>
    <x v="0"/>
    <s v="win-hdg-00-006"/>
    <x v="0"/>
    <s v="4181244733(5886)"/>
    <x v="1"/>
    <x v="1"/>
    <x v="1"/>
    <x v="0"/>
    <x v="0"/>
    <x v="0"/>
    <x v="0"/>
    <x v="0"/>
    <n v="6"/>
    <x v="0"/>
    <n v="55595"/>
    <n v="333570"/>
    <x v="0"/>
    <x v="0"/>
    <x v="0"/>
    <x v="0"/>
    <n v="26686"/>
    <x v="4"/>
  </r>
  <r>
    <x v="9"/>
    <n v="4181244733"/>
    <x v="0"/>
    <x v="12"/>
    <x v="0"/>
    <x v="0"/>
    <s v="win-hdg-00-006"/>
    <x v="0"/>
    <s v="4181244733(5886)"/>
    <x v="1"/>
    <x v="11"/>
    <x v="11"/>
    <x v="0"/>
    <x v="0"/>
    <x v="0"/>
    <x v="0"/>
    <x v="0"/>
    <n v="2"/>
    <x v="0"/>
    <n v="46000"/>
    <n v="92000"/>
    <x v="0"/>
    <x v="0"/>
    <x v="0"/>
    <x v="0"/>
    <n v="7360"/>
    <x v="4"/>
  </r>
  <r>
    <x v="9"/>
    <n v="4181244733"/>
    <x v="0"/>
    <x v="12"/>
    <x v="0"/>
    <x v="0"/>
    <s v="win-hdg-00-006"/>
    <x v="0"/>
    <s v="4181244733(5886)"/>
    <x v="1"/>
    <x v="0"/>
    <x v="0"/>
    <x v="0"/>
    <x v="0"/>
    <x v="0"/>
    <x v="0"/>
    <x v="0"/>
    <n v="6"/>
    <x v="0"/>
    <n v="111058"/>
    <n v="666348"/>
    <x v="0"/>
    <x v="0"/>
    <x v="0"/>
    <x v="0"/>
    <n v="53308"/>
    <x v="4"/>
  </r>
  <r>
    <x v="9"/>
    <n v="4181244759"/>
    <x v="0"/>
    <x v="12"/>
    <x v="0"/>
    <x v="0"/>
    <s v="win-hdg-00-006"/>
    <x v="0"/>
    <s v="4181244759(5951)"/>
    <x v="1"/>
    <x v="1"/>
    <x v="1"/>
    <x v="0"/>
    <x v="0"/>
    <x v="0"/>
    <x v="0"/>
    <x v="0"/>
    <n v="8"/>
    <x v="0"/>
    <n v="55595"/>
    <n v="444760"/>
    <x v="0"/>
    <x v="0"/>
    <x v="0"/>
    <x v="0"/>
    <n v="35581"/>
    <x v="4"/>
  </r>
  <r>
    <x v="9"/>
    <n v="4181244759"/>
    <x v="0"/>
    <x v="12"/>
    <x v="0"/>
    <x v="0"/>
    <s v="win-hdg-00-006"/>
    <x v="0"/>
    <s v="4181244759(5951)"/>
    <x v="1"/>
    <x v="8"/>
    <x v="8"/>
    <x v="0"/>
    <x v="0"/>
    <x v="0"/>
    <x v="0"/>
    <x v="0"/>
    <n v="12"/>
    <x v="0"/>
    <n v="50182"/>
    <n v="602184"/>
    <x v="0"/>
    <x v="0"/>
    <x v="0"/>
    <x v="0"/>
    <n v="48175"/>
    <x v="4"/>
  </r>
  <r>
    <x v="9"/>
    <n v="4181244759"/>
    <x v="0"/>
    <x v="12"/>
    <x v="0"/>
    <x v="0"/>
    <s v="win-hdg-00-006"/>
    <x v="0"/>
    <s v="4181244759(5951)"/>
    <x v="1"/>
    <x v="2"/>
    <x v="2"/>
    <x v="0"/>
    <x v="0"/>
    <x v="0"/>
    <x v="0"/>
    <x v="0"/>
    <n v="20"/>
    <x v="0"/>
    <n v="73431"/>
    <n v="1468620"/>
    <x v="0"/>
    <x v="0"/>
    <x v="0"/>
    <x v="0"/>
    <n v="117490"/>
    <x v="4"/>
  </r>
  <r>
    <x v="9"/>
    <n v="4181244759"/>
    <x v="0"/>
    <x v="12"/>
    <x v="0"/>
    <x v="0"/>
    <s v="win-hdg-00-006"/>
    <x v="0"/>
    <s v="4181244759(5951)"/>
    <x v="1"/>
    <x v="0"/>
    <x v="0"/>
    <x v="0"/>
    <x v="0"/>
    <x v="0"/>
    <x v="0"/>
    <x v="0"/>
    <n v="10"/>
    <x v="0"/>
    <n v="111058"/>
    <n v="1110580"/>
    <x v="0"/>
    <x v="0"/>
    <x v="0"/>
    <x v="0"/>
    <n v="88846"/>
    <x v="4"/>
  </r>
  <r>
    <x v="9"/>
    <n v="4181244759"/>
    <x v="0"/>
    <x v="12"/>
    <x v="0"/>
    <x v="0"/>
    <s v="win-hdg-00-006"/>
    <x v="0"/>
    <s v="4181244759(5951)"/>
    <x v="1"/>
    <x v="11"/>
    <x v="11"/>
    <x v="0"/>
    <x v="0"/>
    <x v="0"/>
    <x v="0"/>
    <x v="0"/>
    <n v="8"/>
    <x v="0"/>
    <n v="46000"/>
    <n v="368000"/>
    <x v="0"/>
    <x v="0"/>
    <x v="0"/>
    <x v="0"/>
    <n v="29440"/>
    <x v="4"/>
  </r>
  <r>
    <x v="4"/>
    <n v="4180885411"/>
    <x v="0"/>
    <x v="12"/>
    <x v="0"/>
    <x v="0"/>
    <s v="win-hdg-00-006"/>
    <x v="0"/>
    <s v="4180885411(5897)"/>
    <x v="1"/>
    <x v="0"/>
    <x v="0"/>
    <x v="0"/>
    <x v="0"/>
    <x v="0"/>
    <x v="0"/>
    <x v="0"/>
    <n v="6"/>
    <x v="0"/>
    <n v="111058"/>
    <n v="666348"/>
    <x v="0"/>
    <x v="0"/>
    <x v="0"/>
    <x v="0"/>
    <n v="53308"/>
    <x v="4"/>
  </r>
  <r>
    <x v="4"/>
    <n v="4180885411"/>
    <x v="0"/>
    <x v="12"/>
    <x v="0"/>
    <x v="0"/>
    <s v="win-hdg-00-006"/>
    <x v="0"/>
    <s v="4180885411(5897)"/>
    <x v="1"/>
    <x v="11"/>
    <x v="11"/>
    <x v="0"/>
    <x v="0"/>
    <x v="0"/>
    <x v="0"/>
    <x v="0"/>
    <n v="4"/>
    <x v="0"/>
    <n v="46000"/>
    <n v="184000"/>
    <x v="0"/>
    <x v="0"/>
    <x v="0"/>
    <x v="0"/>
    <n v="14720"/>
    <x v="4"/>
  </r>
  <r>
    <x v="4"/>
    <n v="4180885411"/>
    <x v="0"/>
    <x v="12"/>
    <x v="0"/>
    <x v="0"/>
    <s v="win-hdg-00-006"/>
    <x v="0"/>
    <s v="4180885411(5897)"/>
    <x v="1"/>
    <x v="2"/>
    <x v="2"/>
    <x v="0"/>
    <x v="0"/>
    <x v="0"/>
    <x v="0"/>
    <x v="0"/>
    <n v="10"/>
    <x v="0"/>
    <n v="73431"/>
    <n v="734310"/>
    <x v="0"/>
    <x v="0"/>
    <x v="0"/>
    <x v="0"/>
    <n v="58745"/>
    <x v="4"/>
  </r>
  <r>
    <x v="4"/>
    <n v="4180885411"/>
    <x v="0"/>
    <x v="12"/>
    <x v="0"/>
    <x v="0"/>
    <s v="win-hdg-00-006"/>
    <x v="0"/>
    <s v="4180885411(5897)"/>
    <x v="1"/>
    <x v="8"/>
    <x v="8"/>
    <x v="0"/>
    <x v="0"/>
    <x v="0"/>
    <x v="0"/>
    <x v="0"/>
    <n v="8"/>
    <x v="0"/>
    <n v="50182"/>
    <n v="401456"/>
    <x v="0"/>
    <x v="0"/>
    <x v="0"/>
    <x v="0"/>
    <n v="32116"/>
    <x v="4"/>
  </r>
  <r>
    <x v="4"/>
    <n v="4180885411"/>
    <x v="0"/>
    <x v="12"/>
    <x v="0"/>
    <x v="0"/>
    <s v="win-hdg-00-006"/>
    <x v="0"/>
    <s v="4180885411(5897)"/>
    <x v="1"/>
    <x v="1"/>
    <x v="1"/>
    <x v="0"/>
    <x v="0"/>
    <x v="0"/>
    <x v="0"/>
    <x v="0"/>
    <n v="4"/>
    <x v="0"/>
    <n v="55595"/>
    <n v="222380"/>
    <x v="0"/>
    <x v="0"/>
    <x v="0"/>
    <x v="0"/>
    <n v="17790"/>
    <x v="4"/>
  </r>
  <r>
    <x v="9"/>
    <n v="4181244739"/>
    <x v="0"/>
    <x v="12"/>
    <x v="0"/>
    <x v="0"/>
    <s v="win-hdg-00-006"/>
    <x v="0"/>
    <s v="4181244739(5897)"/>
    <x v="1"/>
    <x v="0"/>
    <x v="0"/>
    <x v="0"/>
    <x v="0"/>
    <x v="0"/>
    <x v="0"/>
    <x v="0"/>
    <n v="6"/>
    <x v="0"/>
    <n v="111058"/>
    <n v="666348"/>
    <x v="0"/>
    <x v="0"/>
    <x v="0"/>
    <x v="0"/>
    <n v="53308"/>
    <x v="4"/>
  </r>
  <r>
    <x v="9"/>
    <n v="4181244739"/>
    <x v="0"/>
    <x v="12"/>
    <x v="0"/>
    <x v="0"/>
    <s v="win-hdg-00-006"/>
    <x v="0"/>
    <s v="4181244739(5897)"/>
    <x v="1"/>
    <x v="11"/>
    <x v="11"/>
    <x v="0"/>
    <x v="0"/>
    <x v="0"/>
    <x v="0"/>
    <x v="0"/>
    <n v="4"/>
    <x v="0"/>
    <n v="46000"/>
    <n v="184000"/>
    <x v="0"/>
    <x v="0"/>
    <x v="0"/>
    <x v="0"/>
    <n v="14720"/>
    <x v="4"/>
  </r>
  <r>
    <x v="9"/>
    <n v="4181244739"/>
    <x v="0"/>
    <x v="12"/>
    <x v="0"/>
    <x v="0"/>
    <s v="win-hdg-00-006"/>
    <x v="0"/>
    <s v="4181244739(5897)"/>
    <x v="1"/>
    <x v="1"/>
    <x v="1"/>
    <x v="0"/>
    <x v="0"/>
    <x v="0"/>
    <x v="0"/>
    <x v="0"/>
    <n v="4"/>
    <x v="0"/>
    <n v="55595"/>
    <n v="222380"/>
    <x v="0"/>
    <x v="0"/>
    <x v="0"/>
    <x v="0"/>
    <n v="17790"/>
    <x v="4"/>
  </r>
  <r>
    <x v="5"/>
    <n v="4180901640"/>
    <x v="0"/>
    <x v="12"/>
    <x v="0"/>
    <x v="0"/>
    <s v="win-hdg-00-006"/>
    <x v="0"/>
    <s v="4180901640(5897)"/>
    <x v="1"/>
    <x v="10"/>
    <x v="10"/>
    <x v="0"/>
    <x v="0"/>
    <x v="0"/>
    <x v="0"/>
    <x v="0"/>
    <n v="5"/>
    <x v="0"/>
    <n v="74250"/>
    <n v="371250"/>
    <x v="0"/>
    <x v="0"/>
    <x v="0"/>
    <x v="0"/>
    <n v="29700"/>
    <x v="4"/>
  </r>
  <r>
    <x v="9"/>
    <n v="4181244737"/>
    <x v="0"/>
    <x v="12"/>
    <x v="0"/>
    <x v="0"/>
    <s v="win-hdg-00-006"/>
    <x v="0"/>
    <s v="4181244737(5894)"/>
    <x v="1"/>
    <x v="1"/>
    <x v="1"/>
    <x v="0"/>
    <x v="0"/>
    <x v="0"/>
    <x v="0"/>
    <x v="0"/>
    <n v="6"/>
    <x v="0"/>
    <n v="55595"/>
    <n v="333570"/>
    <x v="0"/>
    <x v="0"/>
    <x v="0"/>
    <x v="0"/>
    <n v="26686"/>
    <x v="4"/>
  </r>
  <r>
    <x v="9"/>
    <n v="4181244737"/>
    <x v="0"/>
    <x v="12"/>
    <x v="0"/>
    <x v="0"/>
    <s v="win-hdg-00-006"/>
    <x v="0"/>
    <s v="4181244737(5894)"/>
    <x v="1"/>
    <x v="8"/>
    <x v="8"/>
    <x v="0"/>
    <x v="0"/>
    <x v="0"/>
    <x v="0"/>
    <x v="0"/>
    <n v="10"/>
    <x v="0"/>
    <n v="50182"/>
    <n v="501820"/>
    <x v="0"/>
    <x v="0"/>
    <x v="0"/>
    <x v="0"/>
    <n v="40146"/>
    <x v="4"/>
  </r>
  <r>
    <x v="9"/>
    <n v="4181244737"/>
    <x v="0"/>
    <x v="12"/>
    <x v="0"/>
    <x v="0"/>
    <s v="win-hdg-00-006"/>
    <x v="0"/>
    <s v="4181244737(5894)"/>
    <x v="1"/>
    <x v="2"/>
    <x v="2"/>
    <x v="0"/>
    <x v="0"/>
    <x v="0"/>
    <x v="0"/>
    <x v="0"/>
    <n v="14"/>
    <x v="0"/>
    <n v="73431"/>
    <n v="1028034"/>
    <x v="0"/>
    <x v="0"/>
    <x v="0"/>
    <x v="0"/>
    <n v="82243"/>
    <x v="4"/>
  </r>
  <r>
    <x v="9"/>
    <n v="4181244737"/>
    <x v="0"/>
    <x v="12"/>
    <x v="0"/>
    <x v="0"/>
    <s v="win-hdg-00-006"/>
    <x v="0"/>
    <s v="4181244737(5894)"/>
    <x v="1"/>
    <x v="11"/>
    <x v="11"/>
    <x v="0"/>
    <x v="0"/>
    <x v="0"/>
    <x v="0"/>
    <x v="0"/>
    <n v="6"/>
    <x v="0"/>
    <n v="46000"/>
    <n v="276000"/>
    <x v="0"/>
    <x v="0"/>
    <x v="0"/>
    <x v="0"/>
    <n v="22080"/>
    <x v="4"/>
  </r>
  <r>
    <x v="9"/>
    <n v="4181244737"/>
    <x v="0"/>
    <x v="12"/>
    <x v="0"/>
    <x v="0"/>
    <s v="win-hdg-00-006"/>
    <x v="0"/>
    <s v="4181244737(5894)"/>
    <x v="1"/>
    <x v="0"/>
    <x v="0"/>
    <x v="0"/>
    <x v="0"/>
    <x v="0"/>
    <x v="0"/>
    <x v="0"/>
    <n v="6"/>
    <x v="0"/>
    <n v="111058"/>
    <n v="666348"/>
    <x v="0"/>
    <x v="0"/>
    <x v="0"/>
    <x v="0"/>
    <n v="53308"/>
    <x v="4"/>
  </r>
  <r>
    <x v="9"/>
    <n v="4181117422"/>
    <x v="0"/>
    <x v="12"/>
    <x v="0"/>
    <x v="0"/>
    <s v="win-031"/>
    <x v="0"/>
    <s v="4181117422(2bs1)"/>
    <x v="1"/>
    <x v="2"/>
    <x v="2"/>
    <x v="0"/>
    <x v="0"/>
    <x v="0"/>
    <x v="0"/>
    <x v="0"/>
    <n v="12"/>
    <x v="0"/>
    <n v="73431"/>
    <n v="881172"/>
    <x v="0"/>
    <x v="0"/>
    <x v="0"/>
    <x v="0"/>
    <n v="70494"/>
    <x v="4"/>
  </r>
  <r>
    <x v="9"/>
    <n v="4181117422"/>
    <x v="0"/>
    <x v="12"/>
    <x v="0"/>
    <x v="0"/>
    <s v="win-031"/>
    <x v="0"/>
    <s v="4181117422(2bs1)"/>
    <x v="1"/>
    <x v="11"/>
    <x v="11"/>
    <x v="0"/>
    <x v="0"/>
    <x v="0"/>
    <x v="0"/>
    <x v="0"/>
    <n v="9"/>
    <x v="0"/>
    <n v="46000"/>
    <n v="414000"/>
    <x v="0"/>
    <x v="0"/>
    <x v="0"/>
    <x v="0"/>
    <n v="33120"/>
    <x v="4"/>
  </r>
  <r>
    <x v="9"/>
    <n v="4181117422"/>
    <x v="0"/>
    <x v="12"/>
    <x v="0"/>
    <x v="0"/>
    <s v="win-031"/>
    <x v="0"/>
    <s v="4181117422(2bs1)"/>
    <x v="1"/>
    <x v="10"/>
    <x v="10"/>
    <x v="0"/>
    <x v="0"/>
    <x v="0"/>
    <x v="0"/>
    <x v="0"/>
    <n v="6"/>
    <x v="0"/>
    <n v="74250"/>
    <n v="445500"/>
    <x v="0"/>
    <x v="0"/>
    <x v="0"/>
    <x v="0"/>
    <n v="35640"/>
    <x v="4"/>
  </r>
  <r>
    <x v="9"/>
    <n v="4181117422"/>
    <x v="0"/>
    <x v="12"/>
    <x v="0"/>
    <x v="0"/>
    <s v="win-031"/>
    <x v="0"/>
    <s v="4181117422(2bs1)"/>
    <x v="1"/>
    <x v="1"/>
    <x v="1"/>
    <x v="0"/>
    <x v="0"/>
    <x v="0"/>
    <x v="0"/>
    <x v="0"/>
    <n v="6"/>
    <x v="0"/>
    <n v="55595"/>
    <n v="333570"/>
    <x v="0"/>
    <x v="0"/>
    <x v="0"/>
    <x v="0"/>
    <n v="26686"/>
    <x v="4"/>
  </r>
  <r>
    <x v="9"/>
    <n v="4181117422"/>
    <x v="0"/>
    <x v="12"/>
    <x v="0"/>
    <x v="0"/>
    <s v="win-031"/>
    <x v="0"/>
    <s v="4181117422(2bs1)"/>
    <x v="1"/>
    <x v="0"/>
    <x v="0"/>
    <x v="0"/>
    <x v="0"/>
    <x v="0"/>
    <x v="0"/>
    <x v="0"/>
    <n v="9"/>
    <x v="0"/>
    <n v="111058"/>
    <n v="999522"/>
    <x v="0"/>
    <x v="0"/>
    <x v="0"/>
    <x v="0"/>
    <n v="79962"/>
    <x v="4"/>
  </r>
  <r>
    <x v="9"/>
    <n v="4181117422"/>
    <x v="0"/>
    <x v="12"/>
    <x v="0"/>
    <x v="0"/>
    <s v="win-031"/>
    <x v="0"/>
    <s v="4181117422(2bs1)"/>
    <x v="1"/>
    <x v="8"/>
    <x v="8"/>
    <x v="0"/>
    <x v="0"/>
    <x v="0"/>
    <x v="0"/>
    <x v="0"/>
    <n v="6"/>
    <x v="0"/>
    <n v="50182"/>
    <n v="301092"/>
    <x v="0"/>
    <x v="0"/>
    <x v="0"/>
    <x v="0"/>
    <n v="24087"/>
    <x v="4"/>
  </r>
  <r>
    <x v="8"/>
    <n v="4181117491"/>
    <x v="0"/>
    <x v="12"/>
    <x v="0"/>
    <x v="0"/>
    <s v="win-031"/>
    <x v="0"/>
    <s v="4181117491(6149)"/>
    <x v="1"/>
    <x v="8"/>
    <x v="8"/>
    <x v="0"/>
    <x v="0"/>
    <x v="0"/>
    <x v="0"/>
    <x v="0"/>
    <n v="3"/>
    <x v="0"/>
    <n v="50182"/>
    <n v="150546"/>
    <x v="0"/>
    <x v="0"/>
    <x v="0"/>
    <x v="0"/>
    <n v="12044"/>
    <x v="4"/>
  </r>
  <r>
    <x v="8"/>
    <n v="4181117491"/>
    <x v="0"/>
    <x v="12"/>
    <x v="0"/>
    <x v="0"/>
    <s v="win-031"/>
    <x v="0"/>
    <s v="4181117491(6149)"/>
    <x v="1"/>
    <x v="11"/>
    <x v="11"/>
    <x v="0"/>
    <x v="0"/>
    <x v="0"/>
    <x v="0"/>
    <x v="0"/>
    <n v="6"/>
    <x v="0"/>
    <n v="46000"/>
    <n v="276000"/>
    <x v="0"/>
    <x v="0"/>
    <x v="0"/>
    <x v="0"/>
    <n v="22080"/>
    <x v="4"/>
  </r>
  <r>
    <x v="8"/>
    <n v="4181117491"/>
    <x v="0"/>
    <x v="12"/>
    <x v="0"/>
    <x v="0"/>
    <s v="win-031"/>
    <x v="0"/>
    <s v="4181117491(6149)"/>
    <x v="1"/>
    <x v="10"/>
    <x v="10"/>
    <x v="0"/>
    <x v="0"/>
    <x v="0"/>
    <x v="0"/>
    <x v="0"/>
    <n v="3"/>
    <x v="0"/>
    <n v="74250"/>
    <n v="222750"/>
    <x v="0"/>
    <x v="0"/>
    <x v="0"/>
    <x v="0"/>
    <n v="17820"/>
    <x v="4"/>
  </r>
  <r>
    <x v="8"/>
    <n v="4181117491"/>
    <x v="0"/>
    <x v="12"/>
    <x v="0"/>
    <x v="0"/>
    <s v="win-031"/>
    <x v="0"/>
    <s v="4181117491(6149)"/>
    <x v="1"/>
    <x v="2"/>
    <x v="2"/>
    <x v="0"/>
    <x v="0"/>
    <x v="0"/>
    <x v="0"/>
    <x v="0"/>
    <n v="9"/>
    <x v="0"/>
    <n v="73431"/>
    <n v="660879"/>
    <x v="0"/>
    <x v="0"/>
    <x v="0"/>
    <x v="0"/>
    <n v="52870"/>
    <x v="4"/>
  </r>
  <r>
    <x v="8"/>
    <n v="4181117491"/>
    <x v="0"/>
    <x v="12"/>
    <x v="0"/>
    <x v="0"/>
    <s v="win-031"/>
    <x v="0"/>
    <s v="4181117491(6149)"/>
    <x v="1"/>
    <x v="0"/>
    <x v="0"/>
    <x v="0"/>
    <x v="0"/>
    <x v="0"/>
    <x v="0"/>
    <x v="0"/>
    <n v="9"/>
    <x v="0"/>
    <n v="111058"/>
    <n v="999522"/>
    <x v="0"/>
    <x v="0"/>
    <x v="0"/>
    <x v="0"/>
    <n v="79962"/>
    <x v="4"/>
  </r>
  <r>
    <x v="8"/>
    <n v="4181117487"/>
    <x v="0"/>
    <x v="12"/>
    <x v="0"/>
    <x v="0"/>
    <s v="win-031"/>
    <x v="0"/>
    <s v="4181117487(5985)"/>
    <x v="1"/>
    <x v="1"/>
    <x v="1"/>
    <x v="0"/>
    <x v="0"/>
    <x v="0"/>
    <x v="0"/>
    <x v="0"/>
    <n v="6"/>
    <x v="0"/>
    <n v="55595"/>
    <n v="333570"/>
    <x v="0"/>
    <x v="0"/>
    <x v="0"/>
    <x v="0"/>
    <n v="26686"/>
    <x v="4"/>
  </r>
  <r>
    <x v="8"/>
    <n v="4181117487"/>
    <x v="0"/>
    <x v="12"/>
    <x v="0"/>
    <x v="0"/>
    <s v="win-031"/>
    <x v="0"/>
    <s v="4181117487(5985)"/>
    <x v="1"/>
    <x v="11"/>
    <x v="11"/>
    <x v="0"/>
    <x v="0"/>
    <x v="0"/>
    <x v="0"/>
    <x v="0"/>
    <n v="9"/>
    <x v="0"/>
    <n v="46000"/>
    <n v="414000"/>
    <x v="0"/>
    <x v="0"/>
    <x v="0"/>
    <x v="0"/>
    <n v="33120"/>
    <x v="4"/>
  </r>
  <r>
    <x v="8"/>
    <n v="4181117487"/>
    <x v="0"/>
    <x v="12"/>
    <x v="0"/>
    <x v="0"/>
    <s v="win-031"/>
    <x v="0"/>
    <s v="4181117487(5985)"/>
    <x v="1"/>
    <x v="8"/>
    <x v="8"/>
    <x v="0"/>
    <x v="0"/>
    <x v="0"/>
    <x v="0"/>
    <x v="0"/>
    <n v="6"/>
    <x v="0"/>
    <n v="50182"/>
    <n v="301092"/>
    <x v="0"/>
    <x v="0"/>
    <x v="0"/>
    <x v="0"/>
    <n v="24087"/>
    <x v="4"/>
  </r>
  <r>
    <x v="8"/>
    <n v="4181117487"/>
    <x v="0"/>
    <x v="12"/>
    <x v="0"/>
    <x v="0"/>
    <s v="win-031"/>
    <x v="0"/>
    <s v="4181117487(5985)"/>
    <x v="1"/>
    <x v="10"/>
    <x v="10"/>
    <x v="0"/>
    <x v="0"/>
    <x v="0"/>
    <x v="0"/>
    <x v="0"/>
    <n v="6"/>
    <x v="0"/>
    <n v="74250"/>
    <n v="445500"/>
    <x v="0"/>
    <x v="0"/>
    <x v="0"/>
    <x v="0"/>
    <n v="35640"/>
    <x v="4"/>
  </r>
  <r>
    <x v="8"/>
    <n v="4181117487"/>
    <x v="0"/>
    <x v="12"/>
    <x v="0"/>
    <x v="0"/>
    <s v="win-031"/>
    <x v="0"/>
    <s v="4181117487(5985)"/>
    <x v="1"/>
    <x v="2"/>
    <x v="2"/>
    <x v="0"/>
    <x v="0"/>
    <x v="0"/>
    <x v="0"/>
    <x v="0"/>
    <n v="12"/>
    <x v="0"/>
    <n v="73431"/>
    <n v="881172"/>
    <x v="0"/>
    <x v="0"/>
    <x v="0"/>
    <x v="0"/>
    <n v="70494"/>
    <x v="4"/>
  </r>
  <r>
    <x v="8"/>
    <n v="4181117487"/>
    <x v="0"/>
    <x v="12"/>
    <x v="0"/>
    <x v="0"/>
    <s v="win-031"/>
    <x v="0"/>
    <s v="4181117487(5985)"/>
    <x v="1"/>
    <x v="0"/>
    <x v="0"/>
    <x v="0"/>
    <x v="0"/>
    <x v="0"/>
    <x v="0"/>
    <x v="0"/>
    <n v="9"/>
    <x v="0"/>
    <n v="111058"/>
    <n v="999522"/>
    <x v="0"/>
    <x v="0"/>
    <x v="0"/>
    <x v="0"/>
    <n v="79962"/>
    <x v="4"/>
  </r>
  <r>
    <x v="8"/>
    <n v="4181117520"/>
    <x v="0"/>
    <x v="12"/>
    <x v="0"/>
    <x v="0"/>
    <s v="win-031"/>
    <x v="0"/>
    <s v="4181117520(2bm1)"/>
    <x v="1"/>
    <x v="2"/>
    <x v="2"/>
    <x v="0"/>
    <x v="0"/>
    <x v="0"/>
    <x v="0"/>
    <x v="0"/>
    <n v="12"/>
    <x v="0"/>
    <n v="73431"/>
    <n v="881172"/>
    <x v="0"/>
    <x v="0"/>
    <x v="0"/>
    <x v="0"/>
    <n v="70494"/>
    <x v="4"/>
  </r>
  <r>
    <x v="8"/>
    <n v="4181117520"/>
    <x v="0"/>
    <x v="12"/>
    <x v="0"/>
    <x v="0"/>
    <s v="win-031"/>
    <x v="0"/>
    <s v="4181117520(2bm1)"/>
    <x v="1"/>
    <x v="10"/>
    <x v="10"/>
    <x v="0"/>
    <x v="0"/>
    <x v="0"/>
    <x v="0"/>
    <x v="0"/>
    <n v="6"/>
    <x v="0"/>
    <n v="74250"/>
    <n v="445500"/>
    <x v="0"/>
    <x v="0"/>
    <x v="0"/>
    <x v="0"/>
    <n v="35640"/>
    <x v="4"/>
  </r>
  <r>
    <x v="8"/>
    <n v="4181117520"/>
    <x v="0"/>
    <x v="12"/>
    <x v="0"/>
    <x v="0"/>
    <s v="win-031"/>
    <x v="0"/>
    <s v="4181117520(2bm1)"/>
    <x v="1"/>
    <x v="8"/>
    <x v="8"/>
    <x v="0"/>
    <x v="0"/>
    <x v="0"/>
    <x v="0"/>
    <x v="0"/>
    <n v="6"/>
    <x v="0"/>
    <n v="50182"/>
    <n v="301092"/>
    <x v="0"/>
    <x v="0"/>
    <x v="0"/>
    <x v="0"/>
    <n v="24087"/>
    <x v="4"/>
  </r>
  <r>
    <x v="8"/>
    <n v="4181117520"/>
    <x v="0"/>
    <x v="12"/>
    <x v="0"/>
    <x v="0"/>
    <s v="win-031"/>
    <x v="0"/>
    <s v="4181117520(2bm1)"/>
    <x v="1"/>
    <x v="11"/>
    <x v="11"/>
    <x v="0"/>
    <x v="0"/>
    <x v="0"/>
    <x v="0"/>
    <x v="0"/>
    <n v="9"/>
    <x v="0"/>
    <n v="46000"/>
    <n v="414000"/>
    <x v="0"/>
    <x v="0"/>
    <x v="0"/>
    <x v="0"/>
    <n v="33120"/>
    <x v="4"/>
  </r>
  <r>
    <x v="8"/>
    <n v="4181117520"/>
    <x v="0"/>
    <x v="12"/>
    <x v="0"/>
    <x v="0"/>
    <s v="win-031"/>
    <x v="0"/>
    <s v="4181117520(2bm1)"/>
    <x v="1"/>
    <x v="0"/>
    <x v="0"/>
    <x v="0"/>
    <x v="0"/>
    <x v="0"/>
    <x v="0"/>
    <x v="0"/>
    <n v="9"/>
    <x v="0"/>
    <n v="111058"/>
    <n v="999522"/>
    <x v="0"/>
    <x v="0"/>
    <x v="0"/>
    <x v="0"/>
    <n v="79962"/>
    <x v="4"/>
  </r>
  <r>
    <x v="8"/>
    <n v="4181117520"/>
    <x v="0"/>
    <x v="12"/>
    <x v="0"/>
    <x v="0"/>
    <s v="win-031"/>
    <x v="0"/>
    <s v="4181117520(2bm1)"/>
    <x v="1"/>
    <x v="1"/>
    <x v="1"/>
    <x v="0"/>
    <x v="0"/>
    <x v="0"/>
    <x v="0"/>
    <x v="0"/>
    <n v="6"/>
    <x v="0"/>
    <n v="55595"/>
    <n v="333570"/>
    <x v="0"/>
    <x v="0"/>
    <x v="0"/>
    <x v="0"/>
    <n v="26686"/>
    <x v="4"/>
  </r>
  <r>
    <x v="8"/>
    <n v="4181117427"/>
    <x v="0"/>
    <x v="12"/>
    <x v="0"/>
    <x v="0"/>
    <s v="win-031"/>
    <x v="0"/>
    <s v="4181117427(2bt4)"/>
    <x v="1"/>
    <x v="2"/>
    <x v="2"/>
    <x v="0"/>
    <x v="0"/>
    <x v="0"/>
    <x v="0"/>
    <x v="0"/>
    <n v="12"/>
    <x v="0"/>
    <n v="73431"/>
    <n v="881172"/>
    <x v="0"/>
    <x v="0"/>
    <x v="0"/>
    <x v="0"/>
    <n v="70494"/>
    <x v="4"/>
  </r>
  <r>
    <x v="8"/>
    <n v="4181117427"/>
    <x v="0"/>
    <x v="12"/>
    <x v="0"/>
    <x v="0"/>
    <s v="win-031"/>
    <x v="0"/>
    <s v="4181117427(2bt4)"/>
    <x v="1"/>
    <x v="10"/>
    <x v="10"/>
    <x v="0"/>
    <x v="0"/>
    <x v="0"/>
    <x v="0"/>
    <x v="0"/>
    <n v="6"/>
    <x v="0"/>
    <n v="74250"/>
    <n v="445500"/>
    <x v="0"/>
    <x v="0"/>
    <x v="0"/>
    <x v="0"/>
    <n v="35640"/>
    <x v="4"/>
  </r>
  <r>
    <x v="8"/>
    <n v="4181117427"/>
    <x v="0"/>
    <x v="12"/>
    <x v="0"/>
    <x v="0"/>
    <s v="win-031"/>
    <x v="0"/>
    <s v="4181117427(2bt4)"/>
    <x v="1"/>
    <x v="8"/>
    <x v="8"/>
    <x v="0"/>
    <x v="0"/>
    <x v="0"/>
    <x v="0"/>
    <x v="0"/>
    <n v="6"/>
    <x v="0"/>
    <n v="50182"/>
    <n v="301092"/>
    <x v="0"/>
    <x v="0"/>
    <x v="0"/>
    <x v="0"/>
    <n v="24087"/>
    <x v="4"/>
  </r>
  <r>
    <x v="8"/>
    <n v="4181117427"/>
    <x v="0"/>
    <x v="12"/>
    <x v="0"/>
    <x v="0"/>
    <s v="win-031"/>
    <x v="0"/>
    <s v="4181117427(2bt4)"/>
    <x v="1"/>
    <x v="11"/>
    <x v="11"/>
    <x v="0"/>
    <x v="0"/>
    <x v="0"/>
    <x v="0"/>
    <x v="0"/>
    <n v="9"/>
    <x v="0"/>
    <n v="46000"/>
    <n v="414000"/>
    <x v="0"/>
    <x v="0"/>
    <x v="0"/>
    <x v="0"/>
    <n v="33120"/>
    <x v="4"/>
  </r>
  <r>
    <x v="8"/>
    <n v="4181117427"/>
    <x v="0"/>
    <x v="12"/>
    <x v="0"/>
    <x v="0"/>
    <s v="win-031"/>
    <x v="0"/>
    <s v="4181117427(2bt4)"/>
    <x v="1"/>
    <x v="0"/>
    <x v="0"/>
    <x v="0"/>
    <x v="0"/>
    <x v="0"/>
    <x v="0"/>
    <x v="0"/>
    <n v="9"/>
    <x v="0"/>
    <n v="111058"/>
    <n v="999522"/>
    <x v="0"/>
    <x v="0"/>
    <x v="0"/>
    <x v="0"/>
    <n v="79962"/>
    <x v="4"/>
  </r>
  <r>
    <x v="8"/>
    <n v="4181117427"/>
    <x v="0"/>
    <x v="12"/>
    <x v="0"/>
    <x v="0"/>
    <s v="win-031"/>
    <x v="0"/>
    <s v="4181117427(2bt4)"/>
    <x v="1"/>
    <x v="1"/>
    <x v="1"/>
    <x v="0"/>
    <x v="0"/>
    <x v="0"/>
    <x v="0"/>
    <x v="0"/>
    <n v="6"/>
    <x v="0"/>
    <n v="55595"/>
    <n v="333570"/>
    <x v="0"/>
    <x v="0"/>
    <x v="0"/>
    <x v="0"/>
    <n v="26686"/>
    <x v="4"/>
  </r>
  <r>
    <x v="8"/>
    <n v="4181117477"/>
    <x v="0"/>
    <x v="12"/>
    <x v="0"/>
    <x v="0"/>
    <s v="win-031"/>
    <x v="0"/>
    <s v="4181117477(5128)"/>
    <x v="1"/>
    <x v="2"/>
    <x v="2"/>
    <x v="0"/>
    <x v="0"/>
    <x v="0"/>
    <x v="0"/>
    <x v="0"/>
    <n v="12"/>
    <x v="0"/>
    <n v="73431"/>
    <n v="881172"/>
    <x v="0"/>
    <x v="0"/>
    <x v="0"/>
    <x v="0"/>
    <n v="70494"/>
    <x v="4"/>
  </r>
  <r>
    <x v="8"/>
    <n v="4181117477"/>
    <x v="0"/>
    <x v="12"/>
    <x v="0"/>
    <x v="0"/>
    <s v="win-031"/>
    <x v="0"/>
    <s v="4181117477(5128)"/>
    <x v="1"/>
    <x v="8"/>
    <x v="8"/>
    <x v="0"/>
    <x v="0"/>
    <x v="0"/>
    <x v="0"/>
    <x v="0"/>
    <n v="6"/>
    <x v="0"/>
    <n v="50182"/>
    <n v="301092"/>
    <x v="0"/>
    <x v="0"/>
    <x v="0"/>
    <x v="0"/>
    <n v="24087"/>
    <x v="4"/>
  </r>
  <r>
    <x v="8"/>
    <n v="4181117477"/>
    <x v="0"/>
    <x v="12"/>
    <x v="0"/>
    <x v="0"/>
    <s v="win-031"/>
    <x v="0"/>
    <s v="4181117477(5128)"/>
    <x v="1"/>
    <x v="0"/>
    <x v="0"/>
    <x v="0"/>
    <x v="0"/>
    <x v="0"/>
    <x v="0"/>
    <x v="0"/>
    <n v="9"/>
    <x v="0"/>
    <n v="111058"/>
    <n v="999522"/>
    <x v="0"/>
    <x v="0"/>
    <x v="0"/>
    <x v="0"/>
    <n v="79962"/>
    <x v="4"/>
  </r>
  <r>
    <x v="8"/>
    <n v="4181117477"/>
    <x v="0"/>
    <x v="12"/>
    <x v="0"/>
    <x v="0"/>
    <s v="win-031"/>
    <x v="0"/>
    <s v="4181117477(5128)"/>
    <x v="1"/>
    <x v="10"/>
    <x v="10"/>
    <x v="0"/>
    <x v="0"/>
    <x v="0"/>
    <x v="0"/>
    <x v="0"/>
    <n v="6"/>
    <x v="0"/>
    <n v="74250"/>
    <n v="445500"/>
    <x v="0"/>
    <x v="0"/>
    <x v="0"/>
    <x v="0"/>
    <n v="35640"/>
    <x v="4"/>
  </r>
  <r>
    <x v="8"/>
    <n v="4181117477"/>
    <x v="0"/>
    <x v="12"/>
    <x v="0"/>
    <x v="0"/>
    <s v="win-031"/>
    <x v="0"/>
    <s v="4181117477(5128)"/>
    <x v="1"/>
    <x v="11"/>
    <x v="11"/>
    <x v="0"/>
    <x v="0"/>
    <x v="0"/>
    <x v="0"/>
    <x v="0"/>
    <n v="9"/>
    <x v="0"/>
    <n v="46000"/>
    <n v="414000"/>
    <x v="0"/>
    <x v="0"/>
    <x v="0"/>
    <x v="0"/>
    <n v="33120"/>
    <x v="4"/>
  </r>
  <r>
    <x v="8"/>
    <n v="4181117386"/>
    <x v="0"/>
    <x v="12"/>
    <x v="0"/>
    <x v="0"/>
    <s v="win-031"/>
    <x v="0"/>
    <s v="4181117386(2aw7)"/>
    <x v="1"/>
    <x v="1"/>
    <x v="1"/>
    <x v="0"/>
    <x v="0"/>
    <x v="0"/>
    <x v="0"/>
    <x v="0"/>
    <n v="6"/>
    <x v="0"/>
    <n v="55595"/>
    <n v="333570"/>
    <x v="0"/>
    <x v="0"/>
    <x v="0"/>
    <x v="0"/>
    <n v="26686"/>
    <x v="4"/>
  </r>
  <r>
    <x v="8"/>
    <n v="4181117386"/>
    <x v="0"/>
    <x v="12"/>
    <x v="0"/>
    <x v="0"/>
    <s v="win-031"/>
    <x v="0"/>
    <s v="4181117386(2aw7)"/>
    <x v="1"/>
    <x v="10"/>
    <x v="10"/>
    <x v="0"/>
    <x v="0"/>
    <x v="0"/>
    <x v="0"/>
    <x v="0"/>
    <n v="6"/>
    <x v="0"/>
    <n v="74250"/>
    <n v="445500"/>
    <x v="0"/>
    <x v="0"/>
    <x v="0"/>
    <x v="0"/>
    <n v="35640"/>
    <x v="4"/>
  </r>
  <r>
    <x v="8"/>
    <n v="4181117386"/>
    <x v="0"/>
    <x v="12"/>
    <x v="0"/>
    <x v="0"/>
    <s v="win-031"/>
    <x v="0"/>
    <s v="4181117386(2aw7)"/>
    <x v="1"/>
    <x v="11"/>
    <x v="11"/>
    <x v="0"/>
    <x v="0"/>
    <x v="0"/>
    <x v="0"/>
    <x v="0"/>
    <n v="9"/>
    <x v="0"/>
    <n v="46000"/>
    <n v="414000"/>
    <x v="0"/>
    <x v="0"/>
    <x v="0"/>
    <x v="0"/>
    <n v="33120"/>
    <x v="4"/>
  </r>
  <r>
    <x v="8"/>
    <n v="4181117386"/>
    <x v="0"/>
    <x v="12"/>
    <x v="0"/>
    <x v="0"/>
    <s v="win-031"/>
    <x v="0"/>
    <s v="4181117386(2aw7)"/>
    <x v="1"/>
    <x v="0"/>
    <x v="0"/>
    <x v="0"/>
    <x v="0"/>
    <x v="0"/>
    <x v="0"/>
    <x v="0"/>
    <n v="9"/>
    <x v="0"/>
    <n v="111058"/>
    <n v="999522"/>
    <x v="0"/>
    <x v="0"/>
    <x v="0"/>
    <x v="0"/>
    <n v="79962"/>
    <x v="4"/>
  </r>
  <r>
    <x v="8"/>
    <n v="4181117386"/>
    <x v="0"/>
    <x v="12"/>
    <x v="0"/>
    <x v="0"/>
    <s v="win-031"/>
    <x v="0"/>
    <s v="4181117386(2aw7)"/>
    <x v="1"/>
    <x v="8"/>
    <x v="8"/>
    <x v="0"/>
    <x v="0"/>
    <x v="0"/>
    <x v="0"/>
    <x v="0"/>
    <n v="6"/>
    <x v="0"/>
    <n v="50182"/>
    <n v="301092"/>
    <x v="0"/>
    <x v="0"/>
    <x v="0"/>
    <x v="0"/>
    <n v="24087"/>
    <x v="4"/>
  </r>
  <r>
    <x v="8"/>
    <n v="4181117386"/>
    <x v="0"/>
    <x v="12"/>
    <x v="0"/>
    <x v="0"/>
    <s v="win-031"/>
    <x v="0"/>
    <s v="4181117386(2aw7)"/>
    <x v="1"/>
    <x v="2"/>
    <x v="2"/>
    <x v="0"/>
    <x v="0"/>
    <x v="0"/>
    <x v="0"/>
    <x v="0"/>
    <n v="12"/>
    <x v="0"/>
    <n v="73431"/>
    <n v="881172"/>
    <x v="0"/>
    <x v="0"/>
    <x v="0"/>
    <x v="0"/>
    <n v="70494"/>
    <x v="4"/>
  </r>
  <r>
    <x v="8"/>
    <n v="4181117425"/>
    <x v="0"/>
    <x v="12"/>
    <x v="0"/>
    <x v="0"/>
    <s v="win-031"/>
    <x v="0"/>
    <s v="4181117425(2bt3)"/>
    <x v="1"/>
    <x v="2"/>
    <x v="2"/>
    <x v="0"/>
    <x v="0"/>
    <x v="0"/>
    <x v="0"/>
    <x v="0"/>
    <n v="9"/>
    <x v="0"/>
    <n v="73431"/>
    <n v="660879"/>
    <x v="0"/>
    <x v="0"/>
    <x v="0"/>
    <x v="0"/>
    <n v="52870"/>
    <x v="4"/>
  </r>
  <r>
    <x v="8"/>
    <n v="4181117425"/>
    <x v="0"/>
    <x v="12"/>
    <x v="0"/>
    <x v="0"/>
    <s v="win-031"/>
    <x v="0"/>
    <s v="4181117425(2bt3)"/>
    <x v="1"/>
    <x v="10"/>
    <x v="10"/>
    <x v="0"/>
    <x v="0"/>
    <x v="0"/>
    <x v="0"/>
    <x v="0"/>
    <n v="3"/>
    <x v="0"/>
    <n v="74250"/>
    <n v="222750"/>
    <x v="0"/>
    <x v="0"/>
    <x v="0"/>
    <x v="0"/>
    <n v="17820"/>
    <x v="4"/>
  </r>
  <r>
    <x v="8"/>
    <n v="4181117425"/>
    <x v="0"/>
    <x v="12"/>
    <x v="0"/>
    <x v="0"/>
    <s v="win-031"/>
    <x v="0"/>
    <s v="4181117425(2bt3)"/>
    <x v="1"/>
    <x v="1"/>
    <x v="1"/>
    <x v="0"/>
    <x v="0"/>
    <x v="0"/>
    <x v="0"/>
    <x v="0"/>
    <n v="3"/>
    <x v="0"/>
    <n v="55595"/>
    <n v="166785"/>
    <x v="0"/>
    <x v="0"/>
    <x v="0"/>
    <x v="0"/>
    <n v="13343"/>
    <x v="4"/>
  </r>
  <r>
    <x v="8"/>
    <n v="4181117425"/>
    <x v="0"/>
    <x v="12"/>
    <x v="0"/>
    <x v="0"/>
    <s v="win-031"/>
    <x v="0"/>
    <s v="4181117425(2bt3)"/>
    <x v="1"/>
    <x v="8"/>
    <x v="8"/>
    <x v="0"/>
    <x v="0"/>
    <x v="0"/>
    <x v="0"/>
    <x v="0"/>
    <n v="3"/>
    <x v="0"/>
    <n v="50182"/>
    <n v="150546"/>
    <x v="0"/>
    <x v="0"/>
    <x v="0"/>
    <x v="0"/>
    <n v="12044"/>
    <x v="4"/>
  </r>
  <r>
    <x v="8"/>
    <n v="4181117425"/>
    <x v="0"/>
    <x v="12"/>
    <x v="0"/>
    <x v="0"/>
    <s v="win-031"/>
    <x v="0"/>
    <s v="4181117425(2bt3)"/>
    <x v="1"/>
    <x v="0"/>
    <x v="0"/>
    <x v="0"/>
    <x v="0"/>
    <x v="0"/>
    <x v="0"/>
    <x v="0"/>
    <n v="9"/>
    <x v="0"/>
    <n v="111058"/>
    <n v="999522"/>
    <x v="0"/>
    <x v="0"/>
    <x v="0"/>
    <x v="0"/>
    <n v="79962"/>
    <x v="4"/>
  </r>
  <r>
    <x v="8"/>
    <n v="4181117425"/>
    <x v="0"/>
    <x v="12"/>
    <x v="0"/>
    <x v="0"/>
    <s v="win-031"/>
    <x v="0"/>
    <s v="4181117425(2bt3)"/>
    <x v="1"/>
    <x v="11"/>
    <x v="11"/>
    <x v="0"/>
    <x v="0"/>
    <x v="0"/>
    <x v="0"/>
    <x v="0"/>
    <n v="6"/>
    <x v="0"/>
    <n v="46000"/>
    <n v="276000"/>
    <x v="0"/>
    <x v="0"/>
    <x v="0"/>
    <x v="0"/>
    <n v="22080"/>
    <x v="4"/>
  </r>
  <r>
    <x v="8"/>
    <n v="4181117380"/>
    <x v="0"/>
    <x v="12"/>
    <x v="0"/>
    <x v="0"/>
    <s v="win-031"/>
    <x v="0"/>
    <s v="4181117380(2ap4)"/>
    <x v="1"/>
    <x v="10"/>
    <x v="10"/>
    <x v="0"/>
    <x v="0"/>
    <x v="0"/>
    <x v="0"/>
    <x v="0"/>
    <n v="3"/>
    <x v="0"/>
    <n v="74250"/>
    <n v="222750"/>
    <x v="0"/>
    <x v="0"/>
    <x v="0"/>
    <x v="0"/>
    <n v="17820"/>
    <x v="4"/>
  </r>
  <r>
    <x v="8"/>
    <n v="4181117380"/>
    <x v="0"/>
    <x v="12"/>
    <x v="0"/>
    <x v="0"/>
    <s v="win-031"/>
    <x v="0"/>
    <s v="4181117380(2ap4)"/>
    <x v="1"/>
    <x v="2"/>
    <x v="2"/>
    <x v="0"/>
    <x v="0"/>
    <x v="0"/>
    <x v="0"/>
    <x v="0"/>
    <n v="15"/>
    <x v="0"/>
    <n v="73431"/>
    <n v="1101465"/>
    <x v="0"/>
    <x v="0"/>
    <x v="0"/>
    <x v="0"/>
    <n v="88117"/>
    <x v="4"/>
  </r>
  <r>
    <x v="8"/>
    <n v="4181117380"/>
    <x v="0"/>
    <x v="12"/>
    <x v="0"/>
    <x v="0"/>
    <s v="win-031"/>
    <x v="0"/>
    <s v="4181117380(2ap4)"/>
    <x v="1"/>
    <x v="8"/>
    <x v="8"/>
    <x v="0"/>
    <x v="0"/>
    <x v="0"/>
    <x v="0"/>
    <x v="0"/>
    <n v="3"/>
    <x v="0"/>
    <n v="50182"/>
    <n v="150546"/>
    <x v="0"/>
    <x v="0"/>
    <x v="0"/>
    <x v="0"/>
    <n v="12044"/>
    <x v="4"/>
  </r>
  <r>
    <x v="8"/>
    <n v="4181117380"/>
    <x v="0"/>
    <x v="12"/>
    <x v="0"/>
    <x v="0"/>
    <s v="win-031"/>
    <x v="0"/>
    <s v="4181117380(2ap4)"/>
    <x v="1"/>
    <x v="11"/>
    <x v="11"/>
    <x v="0"/>
    <x v="0"/>
    <x v="0"/>
    <x v="0"/>
    <x v="0"/>
    <n v="6"/>
    <x v="0"/>
    <n v="46000"/>
    <n v="276000"/>
    <x v="0"/>
    <x v="0"/>
    <x v="0"/>
    <x v="0"/>
    <n v="22080"/>
    <x v="4"/>
  </r>
  <r>
    <x v="8"/>
    <n v="4181117380"/>
    <x v="0"/>
    <x v="12"/>
    <x v="0"/>
    <x v="0"/>
    <s v="win-031"/>
    <x v="0"/>
    <s v="4181117380(2ap4)"/>
    <x v="1"/>
    <x v="0"/>
    <x v="0"/>
    <x v="0"/>
    <x v="0"/>
    <x v="0"/>
    <x v="0"/>
    <x v="0"/>
    <n v="9"/>
    <x v="0"/>
    <n v="111058"/>
    <n v="999522"/>
    <x v="0"/>
    <x v="0"/>
    <x v="0"/>
    <x v="0"/>
    <n v="79962"/>
    <x v="4"/>
  </r>
  <r>
    <x v="8"/>
    <n v="4181117380"/>
    <x v="0"/>
    <x v="12"/>
    <x v="0"/>
    <x v="0"/>
    <s v="win-031"/>
    <x v="0"/>
    <s v="4181117380(2ap4)"/>
    <x v="1"/>
    <x v="1"/>
    <x v="1"/>
    <x v="0"/>
    <x v="0"/>
    <x v="0"/>
    <x v="0"/>
    <x v="0"/>
    <n v="3"/>
    <x v="0"/>
    <n v="55595"/>
    <n v="166785"/>
    <x v="0"/>
    <x v="0"/>
    <x v="0"/>
    <x v="0"/>
    <n v="13343"/>
    <x v="4"/>
  </r>
  <r>
    <x v="8"/>
    <n v="4181117384"/>
    <x v="0"/>
    <x v="12"/>
    <x v="0"/>
    <x v="0"/>
    <s v="win-031"/>
    <x v="0"/>
    <s v="4181117384(2av2)"/>
    <x v="1"/>
    <x v="1"/>
    <x v="1"/>
    <x v="0"/>
    <x v="0"/>
    <x v="0"/>
    <x v="0"/>
    <x v="0"/>
    <n v="3"/>
    <x v="0"/>
    <n v="55595"/>
    <n v="166785"/>
    <x v="0"/>
    <x v="0"/>
    <x v="0"/>
    <x v="0"/>
    <n v="13343"/>
    <x v="4"/>
  </r>
  <r>
    <x v="8"/>
    <n v="4181117384"/>
    <x v="0"/>
    <x v="12"/>
    <x v="0"/>
    <x v="0"/>
    <s v="win-031"/>
    <x v="0"/>
    <s v="4181117384(2av2)"/>
    <x v="1"/>
    <x v="0"/>
    <x v="0"/>
    <x v="0"/>
    <x v="0"/>
    <x v="0"/>
    <x v="0"/>
    <x v="0"/>
    <n v="9"/>
    <x v="0"/>
    <n v="111058"/>
    <n v="999522"/>
    <x v="0"/>
    <x v="0"/>
    <x v="0"/>
    <x v="0"/>
    <n v="79962"/>
    <x v="4"/>
  </r>
  <r>
    <x v="8"/>
    <n v="4181117384"/>
    <x v="0"/>
    <x v="12"/>
    <x v="0"/>
    <x v="0"/>
    <s v="win-031"/>
    <x v="0"/>
    <s v="4181117384(2av2)"/>
    <x v="1"/>
    <x v="8"/>
    <x v="8"/>
    <x v="0"/>
    <x v="0"/>
    <x v="0"/>
    <x v="0"/>
    <x v="0"/>
    <n v="3"/>
    <x v="0"/>
    <n v="50182"/>
    <n v="150546"/>
    <x v="0"/>
    <x v="0"/>
    <x v="0"/>
    <x v="0"/>
    <n v="12044"/>
    <x v="4"/>
  </r>
  <r>
    <x v="8"/>
    <n v="4181117384"/>
    <x v="0"/>
    <x v="12"/>
    <x v="0"/>
    <x v="0"/>
    <s v="win-031"/>
    <x v="0"/>
    <s v="4181117384(2av2)"/>
    <x v="1"/>
    <x v="11"/>
    <x v="11"/>
    <x v="0"/>
    <x v="0"/>
    <x v="0"/>
    <x v="0"/>
    <x v="0"/>
    <n v="6"/>
    <x v="0"/>
    <n v="46000"/>
    <n v="276000"/>
    <x v="0"/>
    <x v="0"/>
    <x v="0"/>
    <x v="0"/>
    <n v="22080"/>
    <x v="4"/>
  </r>
  <r>
    <x v="8"/>
    <n v="4181117384"/>
    <x v="0"/>
    <x v="12"/>
    <x v="0"/>
    <x v="0"/>
    <s v="win-031"/>
    <x v="0"/>
    <s v="4181117384(2av2)"/>
    <x v="1"/>
    <x v="2"/>
    <x v="2"/>
    <x v="0"/>
    <x v="0"/>
    <x v="0"/>
    <x v="0"/>
    <x v="0"/>
    <n v="9"/>
    <x v="0"/>
    <n v="73431"/>
    <n v="660879"/>
    <x v="0"/>
    <x v="0"/>
    <x v="0"/>
    <x v="0"/>
    <n v="52870"/>
    <x v="4"/>
  </r>
  <r>
    <x v="8"/>
    <n v="4181117384"/>
    <x v="0"/>
    <x v="12"/>
    <x v="0"/>
    <x v="0"/>
    <s v="win-031"/>
    <x v="0"/>
    <s v="4181117384(2av2)"/>
    <x v="1"/>
    <x v="10"/>
    <x v="10"/>
    <x v="0"/>
    <x v="0"/>
    <x v="0"/>
    <x v="0"/>
    <x v="0"/>
    <n v="3"/>
    <x v="0"/>
    <n v="74250"/>
    <n v="222750"/>
    <x v="0"/>
    <x v="0"/>
    <x v="0"/>
    <x v="0"/>
    <n v="17820"/>
    <x v="4"/>
  </r>
  <r>
    <x v="8"/>
    <n v="4181117493"/>
    <x v="0"/>
    <x v="12"/>
    <x v="0"/>
    <x v="0"/>
    <s v="win-031"/>
    <x v="0"/>
    <s v="4181117493(6330)"/>
    <x v="1"/>
    <x v="8"/>
    <x v="8"/>
    <x v="0"/>
    <x v="0"/>
    <x v="0"/>
    <x v="0"/>
    <x v="0"/>
    <n v="15"/>
    <x v="0"/>
    <n v="50182"/>
    <n v="752730"/>
    <x v="0"/>
    <x v="0"/>
    <x v="0"/>
    <x v="0"/>
    <n v="60218"/>
    <x v="4"/>
  </r>
  <r>
    <x v="8"/>
    <n v="4181117493"/>
    <x v="0"/>
    <x v="12"/>
    <x v="0"/>
    <x v="0"/>
    <s v="win-031"/>
    <x v="0"/>
    <s v="4181117493(6330)"/>
    <x v="1"/>
    <x v="2"/>
    <x v="2"/>
    <x v="0"/>
    <x v="0"/>
    <x v="0"/>
    <x v="0"/>
    <x v="0"/>
    <n v="15"/>
    <x v="0"/>
    <n v="73431"/>
    <n v="1101465"/>
    <x v="0"/>
    <x v="0"/>
    <x v="0"/>
    <x v="0"/>
    <n v="88117"/>
    <x v="4"/>
  </r>
  <r>
    <x v="8"/>
    <n v="4181117493"/>
    <x v="0"/>
    <x v="12"/>
    <x v="0"/>
    <x v="0"/>
    <s v="win-031"/>
    <x v="0"/>
    <s v="4181117493(6330)"/>
    <x v="1"/>
    <x v="10"/>
    <x v="10"/>
    <x v="0"/>
    <x v="0"/>
    <x v="0"/>
    <x v="0"/>
    <x v="0"/>
    <n v="3"/>
    <x v="0"/>
    <n v="74250"/>
    <n v="222750"/>
    <x v="0"/>
    <x v="0"/>
    <x v="0"/>
    <x v="0"/>
    <n v="17820"/>
    <x v="4"/>
  </r>
  <r>
    <x v="8"/>
    <n v="4181117493"/>
    <x v="0"/>
    <x v="12"/>
    <x v="0"/>
    <x v="0"/>
    <s v="win-031"/>
    <x v="0"/>
    <s v="4181117493(6330)"/>
    <x v="1"/>
    <x v="0"/>
    <x v="0"/>
    <x v="0"/>
    <x v="0"/>
    <x v="0"/>
    <x v="0"/>
    <x v="0"/>
    <n v="9"/>
    <x v="0"/>
    <n v="111058"/>
    <n v="999522"/>
    <x v="0"/>
    <x v="0"/>
    <x v="0"/>
    <x v="0"/>
    <n v="79962"/>
    <x v="4"/>
  </r>
  <r>
    <x v="8"/>
    <n v="4181117493"/>
    <x v="0"/>
    <x v="12"/>
    <x v="0"/>
    <x v="0"/>
    <s v="win-031"/>
    <x v="0"/>
    <s v="4181117493(6330)"/>
    <x v="1"/>
    <x v="1"/>
    <x v="1"/>
    <x v="0"/>
    <x v="0"/>
    <x v="0"/>
    <x v="0"/>
    <x v="0"/>
    <n v="10"/>
    <x v="0"/>
    <n v="55595"/>
    <n v="555950"/>
    <x v="0"/>
    <x v="0"/>
    <x v="0"/>
    <x v="0"/>
    <n v="44476"/>
    <x v="4"/>
  </r>
  <r>
    <x v="8"/>
    <n v="4181117493"/>
    <x v="0"/>
    <x v="12"/>
    <x v="0"/>
    <x v="0"/>
    <s v="win-031"/>
    <x v="0"/>
    <s v="4181117493(6330)"/>
    <x v="1"/>
    <x v="11"/>
    <x v="11"/>
    <x v="0"/>
    <x v="0"/>
    <x v="0"/>
    <x v="0"/>
    <x v="0"/>
    <n v="6"/>
    <x v="0"/>
    <n v="46000"/>
    <n v="276000"/>
    <x v="0"/>
    <x v="0"/>
    <x v="0"/>
    <x v="0"/>
    <n v="22080"/>
    <x v="4"/>
  </r>
  <r>
    <x v="8"/>
    <n v="4181117415"/>
    <x v="0"/>
    <x v="12"/>
    <x v="0"/>
    <x v="0"/>
    <s v="win-031"/>
    <x v="0"/>
    <s v="4181117415(2bcz)"/>
    <x v="1"/>
    <x v="2"/>
    <x v="2"/>
    <x v="0"/>
    <x v="0"/>
    <x v="0"/>
    <x v="0"/>
    <x v="0"/>
    <n v="20"/>
    <x v="0"/>
    <n v="73431"/>
    <n v="1468620"/>
    <x v="0"/>
    <x v="0"/>
    <x v="0"/>
    <x v="0"/>
    <n v="117490"/>
    <x v="4"/>
  </r>
  <r>
    <x v="8"/>
    <n v="4181117415"/>
    <x v="0"/>
    <x v="12"/>
    <x v="0"/>
    <x v="0"/>
    <s v="win-031"/>
    <x v="0"/>
    <s v="4181117415(2bcz)"/>
    <x v="1"/>
    <x v="10"/>
    <x v="10"/>
    <x v="0"/>
    <x v="0"/>
    <x v="0"/>
    <x v="0"/>
    <x v="0"/>
    <n v="9"/>
    <x v="0"/>
    <n v="74250"/>
    <n v="668250"/>
    <x v="0"/>
    <x v="0"/>
    <x v="0"/>
    <x v="0"/>
    <n v="53460"/>
    <x v="4"/>
  </r>
  <r>
    <x v="8"/>
    <n v="4181117415"/>
    <x v="0"/>
    <x v="12"/>
    <x v="0"/>
    <x v="0"/>
    <s v="win-031"/>
    <x v="0"/>
    <s v="4181117415(2bcz)"/>
    <x v="1"/>
    <x v="8"/>
    <x v="8"/>
    <x v="0"/>
    <x v="0"/>
    <x v="0"/>
    <x v="0"/>
    <x v="0"/>
    <n v="9"/>
    <x v="0"/>
    <n v="50182"/>
    <n v="451638"/>
    <x v="0"/>
    <x v="0"/>
    <x v="0"/>
    <x v="0"/>
    <n v="36131"/>
    <x v="4"/>
  </r>
  <r>
    <x v="8"/>
    <n v="4181117415"/>
    <x v="0"/>
    <x v="12"/>
    <x v="0"/>
    <x v="0"/>
    <s v="win-031"/>
    <x v="0"/>
    <s v="4181117415(2bcz)"/>
    <x v="1"/>
    <x v="0"/>
    <x v="0"/>
    <x v="0"/>
    <x v="0"/>
    <x v="0"/>
    <x v="0"/>
    <x v="0"/>
    <n v="10"/>
    <x v="0"/>
    <n v="111058"/>
    <n v="1110580"/>
    <x v="0"/>
    <x v="0"/>
    <x v="0"/>
    <x v="0"/>
    <n v="88846"/>
    <x v="4"/>
  </r>
  <r>
    <x v="8"/>
    <n v="4181117415"/>
    <x v="0"/>
    <x v="12"/>
    <x v="0"/>
    <x v="0"/>
    <s v="win-031"/>
    <x v="0"/>
    <s v="4181117415(2bcz)"/>
    <x v="1"/>
    <x v="1"/>
    <x v="1"/>
    <x v="0"/>
    <x v="0"/>
    <x v="0"/>
    <x v="0"/>
    <x v="0"/>
    <n v="9"/>
    <x v="0"/>
    <n v="55595"/>
    <n v="500355"/>
    <x v="0"/>
    <x v="0"/>
    <x v="0"/>
    <x v="0"/>
    <n v="40028"/>
    <x v="4"/>
  </r>
  <r>
    <x v="8"/>
    <n v="4181117507"/>
    <x v="0"/>
    <x v="12"/>
    <x v="0"/>
    <x v="0"/>
    <s v="win-031"/>
    <x v="0"/>
    <s v="4181117507(6622)"/>
    <x v="1"/>
    <x v="8"/>
    <x v="8"/>
    <x v="0"/>
    <x v="0"/>
    <x v="0"/>
    <x v="0"/>
    <x v="0"/>
    <n v="3"/>
    <x v="0"/>
    <n v="50182"/>
    <n v="150546"/>
    <x v="0"/>
    <x v="0"/>
    <x v="0"/>
    <x v="0"/>
    <n v="12044"/>
    <x v="4"/>
  </r>
  <r>
    <x v="8"/>
    <n v="4181117507"/>
    <x v="0"/>
    <x v="12"/>
    <x v="0"/>
    <x v="0"/>
    <s v="win-031"/>
    <x v="0"/>
    <s v="4181117507(6622)"/>
    <x v="1"/>
    <x v="2"/>
    <x v="2"/>
    <x v="0"/>
    <x v="0"/>
    <x v="0"/>
    <x v="0"/>
    <x v="0"/>
    <n v="6"/>
    <x v="0"/>
    <n v="73431"/>
    <n v="440586"/>
    <x v="0"/>
    <x v="0"/>
    <x v="0"/>
    <x v="0"/>
    <n v="35247"/>
    <x v="4"/>
  </r>
  <r>
    <x v="8"/>
    <n v="4181117507"/>
    <x v="0"/>
    <x v="12"/>
    <x v="0"/>
    <x v="0"/>
    <s v="win-031"/>
    <x v="0"/>
    <s v="4181117507(6622)"/>
    <x v="1"/>
    <x v="10"/>
    <x v="10"/>
    <x v="0"/>
    <x v="0"/>
    <x v="0"/>
    <x v="0"/>
    <x v="0"/>
    <n v="3"/>
    <x v="0"/>
    <n v="74250"/>
    <n v="222750"/>
    <x v="0"/>
    <x v="0"/>
    <x v="0"/>
    <x v="0"/>
    <n v="17820"/>
    <x v="4"/>
  </r>
  <r>
    <x v="8"/>
    <n v="4181117507"/>
    <x v="0"/>
    <x v="12"/>
    <x v="0"/>
    <x v="0"/>
    <s v="win-031"/>
    <x v="0"/>
    <s v="4181117507(6622)"/>
    <x v="1"/>
    <x v="11"/>
    <x v="11"/>
    <x v="0"/>
    <x v="0"/>
    <x v="0"/>
    <x v="0"/>
    <x v="0"/>
    <n v="6"/>
    <x v="0"/>
    <n v="46000"/>
    <n v="276000"/>
    <x v="0"/>
    <x v="0"/>
    <x v="0"/>
    <x v="0"/>
    <n v="22080"/>
    <x v="4"/>
  </r>
  <r>
    <x v="8"/>
    <n v="4181117507"/>
    <x v="0"/>
    <x v="12"/>
    <x v="0"/>
    <x v="0"/>
    <s v="win-031"/>
    <x v="0"/>
    <s v="4181117507(6622)"/>
    <x v="1"/>
    <x v="0"/>
    <x v="0"/>
    <x v="0"/>
    <x v="0"/>
    <x v="0"/>
    <x v="0"/>
    <x v="0"/>
    <n v="9"/>
    <x v="0"/>
    <n v="111058"/>
    <n v="999522"/>
    <x v="0"/>
    <x v="0"/>
    <x v="0"/>
    <x v="0"/>
    <n v="79962"/>
    <x v="4"/>
  </r>
  <r>
    <x v="8"/>
    <n v="4181117382"/>
    <x v="0"/>
    <x v="12"/>
    <x v="0"/>
    <x v="0"/>
    <s v="win-065"/>
    <x v="0"/>
    <s v="4181117382(2aqq)"/>
    <x v="1"/>
    <x v="10"/>
    <x v="10"/>
    <x v="0"/>
    <x v="0"/>
    <x v="0"/>
    <x v="0"/>
    <x v="0"/>
    <n v="3"/>
    <x v="0"/>
    <n v="74250"/>
    <n v="222750"/>
    <x v="0"/>
    <x v="0"/>
    <x v="0"/>
    <x v="0"/>
    <n v="17820"/>
    <x v="4"/>
  </r>
  <r>
    <x v="8"/>
    <n v="4181117382"/>
    <x v="0"/>
    <x v="12"/>
    <x v="0"/>
    <x v="0"/>
    <s v="win-065"/>
    <x v="0"/>
    <s v="4181117382(2aqq)"/>
    <x v="1"/>
    <x v="11"/>
    <x v="11"/>
    <x v="0"/>
    <x v="0"/>
    <x v="0"/>
    <x v="0"/>
    <x v="0"/>
    <n v="6"/>
    <x v="0"/>
    <n v="46000"/>
    <n v="276000"/>
    <x v="0"/>
    <x v="0"/>
    <x v="0"/>
    <x v="0"/>
    <n v="22080"/>
    <x v="4"/>
  </r>
  <r>
    <x v="8"/>
    <n v="4181117382"/>
    <x v="0"/>
    <x v="12"/>
    <x v="0"/>
    <x v="0"/>
    <s v="win-065"/>
    <x v="0"/>
    <s v="4181117382(2aqq)"/>
    <x v="1"/>
    <x v="0"/>
    <x v="0"/>
    <x v="0"/>
    <x v="0"/>
    <x v="0"/>
    <x v="0"/>
    <x v="0"/>
    <n v="9"/>
    <x v="0"/>
    <n v="111058"/>
    <n v="999522"/>
    <x v="0"/>
    <x v="0"/>
    <x v="0"/>
    <x v="0"/>
    <n v="79962"/>
    <x v="4"/>
  </r>
  <r>
    <x v="8"/>
    <n v="4181117382"/>
    <x v="0"/>
    <x v="12"/>
    <x v="0"/>
    <x v="0"/>
    <s v="win-065"/>
    <x v="0"/>
    <s v="4181117382(2aqq)"/>
    <x v="1"/>
    <x v="2"/>
    <x v="2"/>
    <x v="0"/>
    <x v="0"/>
    <x v="0"/>
    <x v="0"/>
    <x v="0"/>
    <n v="6"/>
    <x v="0"/>
    <n v="73431"/>
    <n v="440586"/>
    <x v="0"/>
    <x v="0"/>
    <x v="0"/>
    <x v="0"/>
    <n v="35247"/>
    <x v="4"/>
  </r>
  <r>
    <x v="8"/>
    <n v="4181117382"/>
    <x v="0"/>
    <x v="12"/>
    <x v="0"/>
    <x v="0"/>
    <s v="win-065"/>
    <x v="0"/>
    <s v="4181117382(2aqq)"/>
    <x v="1"/>
    <x v="1"/>
    <x v="1"/>
    <x v="0"/>
    <x v="0"/>
    <x v="0"/>
    <x v="0"/>
    <x v="0"/>
    <n v="3"/>
    <x v="0"/>
    <n v="55595"/>
    <n v="166785"/>
    <x v="0"/>
    <x v="0"/>
    <x v="0"/>
    <x v="0"/>
    <n v="13343"/>
    <x v="4"/>
  </r>
  <r>
    <x v="8"/>
    <n v="4181117373"/>
    <x v="0"/>
    <x v="12"/>
    <x v="0"/>
    <x v="0"/>
    <s v="win-065"/>
    <x v="0"/>
    <s v="4181117373(2ahd)"/>
    <x v="1"/>
    <x v="0"/>
    <x v="0"/>
    <x v="0"/>
    <x v="0"/>
    <x v="0"/>
    <x v="0"/>
    <x v="0"/>
    <n v="6"/>
    <x v="0"/>
    <n v="111058"/>
    <n v="666348"/>
    <x v="0"/>
    <x v="0"/>
    <x v="0"/>
    <x v="0"/>
    <n v="53308"/>
    <x v="4"/>
  </r>
  <r>
    <x v="8"/>
    <n v="4181117373"/>
    <x v="0"/>
    <x v="12"/>
    <x v="0"/>
    <x v="0"/>
    <s v="win-065"/>
    <x v="0"/>
    <s v="4181117373(2ahd)"/>
    <x v="1"/>
    <x v="2"/>
    <x v="2"/>
    <x v="0"/>
    <x v="0"/>
    <x v="0"/>
    <x v="0"/>
    <x v="0"/>
    <n v="6"/>
    <x v="0"/>
    <n v="73431"/>
    <n v="440586"/>
    <x v="0"/>
    <x v="0"/>
    <x v="0"/>
    <x v="0"/>
    <n v="35247"/>
    <x v="4"/>
  </r>
  <r>
    <x v="8"/>
    <n v="4181117373"/>
    <x v="0"/>
    <x v="12"/>
    <x v="0"/>
    <x v="0"/>
    <s v="win-065"/>
    <x v="0"/>
    <s v="4181117373(2ahd)"/>
    <x v="1"/>
    <x v="1"/>
    <x v="1"/>
    <x v="0"/>
    <x v="0"/>
    <x v="0"/>
    <x v="0"/>
    <x v="0"/>
    <n v="3"/>
    <x v="0"/>
    <n v="55595"/>
    <n v="166785"/>
    <x v="0"/>
    <x v="0"/>
    <x v="0"/>
    <x v="0"/>
    <n v="13343"/>
    <x v="4"/>
  </r>
  <r>
    <x v="8"/>
    <n v="4181117373"/>
    <x v="0"/>
    <x v="12"/>
    <x v="0"/>
    <x v="0"/>
    <s v="win-065"/>
    <x v="0"/>
    <s v="4181117373(2ahd)"/>
    <x v="1"/>
    <x v="10"/>
    <x v="10"/>
    <x v="0"/>
    <x v="0"/>
    <x v="0"/>
    <x v="0"/>
    <x v="0"/>
    <n v="3"/>
    <x v="0"/>
    <n v="74250"/>
    <n v="222750"/>
    <x v="0"/>
    <x v="0"/>
    <x v="0"/>
    <x v="0"/>
    <n v="17820"/>
    <x v="4"/>
  </r>
  <r>
    <x v="8"/>
    <n v="4181117373"/>
    <x v="0"/>
    <x v="12"/>
    <x v="0"/>
    <x v="0"/>
    <s v="win-065"/>
    <x v="0"/>
    <s v="4181117373(2ahd)"/>
    <x v="1"/>
    <x v="11"/>
    <x v="11"/>
    <x v="0"/>
    <x v="0"/>
    <x v="0"/>
    <x v="0"/>
    <x v="0"/>
    <n v="6"/>
    <x v="0"/>
    <n v="46000"/>
    <n v="276000"/>
    <x v="0"/>
    <x v="0"/>
    <x v="0"/>
    <x v="0"/>
    <n v="22080"/>
    <x v="4"/>
  </r>
  <r>
    <x v="8"/>
    <n v="4181117482"/>
    <x v="0"/>
    <x v="12"/>
    <x v="0"/>
    <x v="0"/>
    <s v="win-065"/>
    <x v="0"/>
    <s v="4181117482(5683)"/>
    <x v="1"/>
    <x v="8"/>
    <x v="8"/>
    <x v="0"/>
    <x v="0"/>
    <x v="0"/>
    <x v="0"/>
    <x v="0"/>
    <n v="3"/>
    <x v="0"/>
    <n v="50182"/>
    <n v="150546"/>
    <x v="0"/>
    <x v="0"/>
    <x v="0"/>
    <x v="0"/>
    <n v="12044"/>
    <x v="4"/>
  </r>
  <r>
    <x v="8"/>
    <n v="4181117482"/>
    <x v="0"/>
    <x v="12"/>
    <x v="0"/>
    <x v="0"/>
    <s v="win-065"/>
    <x v="0"/>
    <s v="4181117482(5683)"/>
    <x v="1"/>
    <x v="11"/>
    <x v="11"/>
    <x v="0"/>
    <x v="0"/>
    <x v="0"/>
    <x v="0"/>
    <x v="0"/>
    <n v="6"/>
    <x v="0"/>
    <n v="46000"/>
    <n v="276000"/>
    <x v="0"/>
    <x v="0"/>
    <x v="0"/>
    <x v="0"/>
    <n v="22080"/>
    <x v="4"/>
  </r>
  <r>
    <x v="8"/>
    <n v="4181117482"/>
    <x v="0"/>
    <x v="12"/>
    <x v="0"/>
    <x v="0"/>
    <s v="win-065"/>
    <x v="0"/>
    <s v="4181117482(5683)"/>
    <x v="1"/>
    <x v="2"/>
    <x v="2"/>
    <x v="0"/>
    <x v="0"/>
    <x v="0"/>
    <x v="0"/>
    <x v="0"/>
    <n v="6"/>
    <x v="0"/>
    <n v="73431"/>
    <n v="440586"/>
    <x v="0"/>
    <x v="0"/>
    <x v="0"/>
    <x v="0"/>
    <n v="35247"/>
    <x v="4"/>
  </r>
  <r>
    <x v="8"/>
    <n v="4181117482"/>
    <x v="0"/>
    <x v="12"/>
    <x v="0"/>
    <x v="0"/>
    <s v="win-065"/>
    <x v="0"/>
    <s v="4181117482(5683)"/>
    <x v="1"/>
    <x v="0"/>
    <x v="0"/>
    <x v="0"/>
    <x v="0"/>
    <x v="0"/>
    <x v="0"/>
    <x v="0"/>
    <n v="6"/>
    <x v="0"/>
    <n v="111058"/>
    <n v="666348"/>
    <x v="0"/>
    <x v="0"/>
    <x v="0"/>
    <x v="0"/>
    <n v="53308"/>
    <x v="4"/>
  </r>
  <r>
    <x v="8"/>
    <n v="4181117482"/>
    <x v="0"/>
    <x v="12"/>
    <x v="0"/>
    <x v="0"/>
    <s v="win-065"/>
    <x v="0"/>
    <s v="4181117482(5683)"/>
    <x v="1"/>
    <x v="10"/>
    <x v="10"/>
    <x v="0"/>
    <x v="0"/>
    <x v="0"/>
    <x v="0"/>
    <x v="0"/>
    <n v="3"/>
    <x v="0"/>
    <n v="74250"/>
    <n v="222750"/>
    <x v="0"/>
    <x v="0"/>
    <x v="0"/>
    <x v="0"/>
    <n v="17820"/>
    <x v="4"/>
  </r>
  <r>
    <x v="8"/>
    <n v="4181117410"/>
    <x v="0"/>
    <x v="12"/>
    <x v="0"/>
    <x v="0"/>
    <s v="win-031"/>
    <x v="0"/>
    <s v="4181117410(2bcn)"/>
    <x v="1"/>
    <x v="1"/>
    <x v="1"/>
    <x v="0"/>
    <x v="0"/>
    <x v="0"/>
    <x v="0"/>
    <x v="0"/>
    <n v="6"/>
    <x v="0"/>
    <n v="55595"/>
    <n v="333570"/>
    <x v="0"/>
    <x v="0"/>
    <x v="0"/>
    <x v="0"/>
    <n v="26686"/>
    <x v="4"/>
  </r>
  <r>
    <x v="8"/>
    <n v="4181117410"/>
    <x v="0"/>
    <x v="12"/>
    <x v="0"/>
    <x v="0"/>
    <s v="win-031"/>
    <x v="0"/>
    <s v="4181117410(2bcn)"/>
    <x v="1"/>
    <x v="10"/>
    <x v="10"/>
    <x v="0"/>
    <x v="0"/>
    <x v="0"/>
    <x v="0"/>
    <x v="0"/>
    <n v="6"/>
    <x v="0"/>
    <n v="74250"/>
    <n v="445500"/>
    <x v="0"/>
    <x v="0"/>
    <x v="0"/>
    <x v="0"/>
    <n v="35640"/>
    <x v="4"/>
  </r>
  <r>
    <x v="8"/>
    <n v="4181117410"/>
    <x v="0"/>
    <x v="12"/>
    <x v="0"/>
    <x v="0"/>
    <s v="win-031"/>
    <x v="0"/>
    <s v="4181117410(2bcn)"/>
    <x v="1"/>
    <x v="2"/>
    <x v="2"/>
    <x v="0"/>
    <x v="0"/>
    <x v="0"/>
    <x v="0"/>
    <x v="0"/>
    <n v="6"/>
    <x v="0"/>
    <n v="73431"/>
    <n v="440586"/>
    <x v="0"/>
    <x v="0"/>
    <x v="0"/>
    <x v="0"/>
    <n v="35247"/>
    <x v="4"/>
  </r>
  <r>
    <x v="8"/>
    <n v="4181117490"/>
    <x v="0"/>
    <x v="12"/>
    <x v="0"/>
    <x v="0"/>
    <s v="win-065"/>
    <x v="0"/>
    <s v="4181117490(5995)"/>
    <x v="1"/>
    <x v="1"/>
    <x v="1"/>
    <x v="0"/>
    <x v="0"/>
    <x v="0"/>
    <x v="0"/>
    <x v="0"/>
    <n v="6"/>
    <x v="0"/>
    <n v="55595"/>
    <n v="333570"/>
    <x v="0"/>
    <x v="0"/>
    <x v="0"/>
    <x v="0"/>
    <n v="26686"/>
    <x v="4"/>
  </r>
  <r>
    <x v="8"/>
    <n v="4181117490"/>
    <x v="0"/>
    <x v="12"/>
    <x v="0"/>
    <x v="0"/>
    <s v="win-065"/>
    <x v="0"/>
    <s v="4181117490(5995)"/>
    <x v="1"/>
    <x v="11"/>
    <x v="11"/>
    <x v="0"/>
    <x v="0"/>
    <x v="0"/>
    <x v="0"/>
    <x v="0"/>
    <n v="9"/>
    <x v="0"/>
    <n v="46000"/>
    <n v="414000"/>
    <x v="0"/>
    <x v="0"/>
    <x v="0"/>
    <x v="0"/>
    <n v="33120"/>
    <x v="4"/>
  </r>
  <r>
    <x v="8"/>
    <n v="4181117490"/>
    <x v="0"/>
    <x v="12"/>
    <x v="0"/>
    <x v="0"/>
    <s v="win-065"/>
    <x v="0"/>
    <s v="4181117490(5995)"/>
    <x v="1"/>
    <x v="8"/>
    <x v="8"/>
    <x v="0"/>
    <x v="0"/>
    <x v="0"/>
    <x v="0"/>
    <x v="0"/>
    <n v="6"/>
    <x v="0"/>
    <n v="50182"/>
    <n v="301092"/>
    <x v="0"/>
    <x v="0"/>
    <x v="0"/>
    <x v="0"/>
    <n v="24087"/>
    <x v="4"/>
  </r>
  <r>
    <x v="8"/>
    <n v="4181117490"/>
    <x v="0"/>
    <x v="12"/>
    <x v="0"/>
    <x v="0"/>
    <s v="win-065"/>
    <x v="0"/>
    <s v="4181117490(5995)"/>
    <x v="1"/>
    <x v="10"/>
    <x v="10"/>
    <x v="0"/>
    <x v="0"/>
    <x v="0"/>
    <x v="0"/>
    <x v="0"/>
    <n v="6"/>
    <x v="0"/>
    <n v="74250"/>
    <n v="445500"/>
    <x v="0"/>
    <x v="0"/>
    <x v="0"/>
    <x v="0"/>
    <n v="35640"/>
    <x v="4"/>
  </r>
  <r>
    <x v="8"/>
    <n v="4181117490"/>
    <x v="0"/>
    <x v="12"/>
    <x v="0"/>
    <x v="0"/>
    <s v="win-065"/>
    <x v="0"/>
    <s v="4181117490(5995)"/>
    <x v="1"/>
    <x v="2"/>
    <x v="2"/>
    <x v="0"/>
    <x v="0"/>
    <x v="0"/>
    <x v="0"/>
    <x v="0"/>
    <n v="12"/>
    <x v="0"/>
    <n v="73431"/>
    <n v="881172"/>
    <x v="0"/>
    <x v="0"/>
    <x v="0"/>
    <x v="0"/>
    <n v="70494"/>
    <x v="4"/>
  </r>
  <r>
    <x v="8"/>
    <n v="4181117490"/>
    <x v="0"/>
    <x v="12"/>
    <x v="0"/>
    <x v="0"/>
    <s v="win-065"/>
    <x v="0"/>
    <s v="4181117490(5995)"/>
    <x v="1"/>
    <x v="0"/>
    <x v="0"/>
    <x v="0"/>
    <x v="0"/>
    <x v="0"/>
    <x v="0"/>
    <x v="0"/>
    <n v="9"/>
    <x v="0"/>
    <n v="111058"/>
    <n v="999522"/>
    <x v="0"/>
    <x v="0"/>
    <x v="0"/>
    <x v="0"/>
    <n v="79962"/>
    <x v="4"/>
  </r>
  <r>
    <x v="8"/>
    <n v="4181117379"/>
    <x v="0"/>
    <x v="12"/>
    <x v="0"/>
    <x v="0"/>
    <s v="win-065"/>
    <x v="0"/>
    <s v="4181117379(2akd)"/>
    <x v="1"/>
    <x v="10"/>
    <x v="10"/>
    <x v="0"/>
    <x v="0"/>
    <x v="0"/>
    <x v="0"/>
    <x v="0"/>
    <n v="3"/>
    <x v="0"/>
    <n v="74250"/>
    <n v="222750"/>
    <x v="0"/>
    <x v="0"/>
    <x v="0"/>
    <x v="0"/>
    <n v="17820"/>
    <x v="4"/>
  </r>
  <r>
    <x v="8"/>
    <n v="4181117379"/>
    <x v="0"/>
    <x v="12"/>
    <x v="0"/>
    <x v="0"/>
    <s v="win-065"/>
    <x v="0"/>
    <s v="4181117379(2akd)"/>
    <x v="1"/>
    <x v="2"/>
    <x v="2"/>
    <x v="0"/>
    <x v="0"/>
    <x v="0"/>
    <x v="0"/>
    <x v="0"/>
    <n v="6"/>
    <x v="0"/>
    <n v="73431"/>
    <n v="440586"/>
    <x v="0"/>
    <x v="0"/>
    <x v="0"/>
    <x v="0"/>
    <n v="35247"/>
    <x v="4"/>
  </r>
  <r>
    <x v="8"/>
    <n v="4181117379"/>
    <x v="0"/>
    <x v="12"/>
    <x v="0"/>
    <x v="0"/>
    <s v="win-065"/>
    <x v="0"/>
    <s v="4181117379(2akd)"/>
    <x v="1"/>
    <x v="8"/>
    <x v="8"/>
    <x v="0"/>
    <x v="0"/>
    <x v="0"/>
    <x v="0"/>
    <x v="0"/>
    <n v="3"/>
    <x v="0"/>
    <n v="50182"/>
    <n v="150546"/>
    <x v="0"/>
    <x v="0"/>
    <x v="0"/>
    <x v="0"/>
    <n v="12044"/>
    <x v="4"/>
  </r>
  <r>
    <x v="8"/>
    <n v="4181117379"/>
    <x v="0"/>
    <x v="12"/>
    <x v="0"/>
    <x v="0"/>
    <s v="win-065"/>
    <x v="0"/>
    <s v="4181117379(2akd)"/>
    <x v="1"/>
    <x v="11"/>
    <x v="11"/>
    <x v="0"/>
    <x v="0"/>
    <x v="0"/>
    <x v="0"/>
    <x v="0"/>
    <n v="6"/>
    <x v="0"/>
    <n v="46000"/>
    <n v="276000"/>
    <x v="0"/>
    <x v="0"/>
    <x v="0"/>
    <x v="0"/>
    <n v="22080"/>
    <x v="4"/>
  </r>
  <r>
    <x v="8"/>
    <n v="4181117379"/>
    <x v="0"/>
    <x v="12"/>
    <x v="0"/>
    <x v="0"/>
    <s v="win-065"/>
    <x v="0"/>
    <s v="4181117379(2akd)"/>
    <x v="1"/>
    <x v="0"/>
    <x v="0"/>
    <x v="0"/>
    <x v="0"/>
    <x v="0"/>
    <x v="0"/>
    <x v="0"/>
    <n v="9"/>
    <x v="0"/>
    <n v="111058"/>
    <n v="999522"/>
    <x v="0"/>
    <x v="0"/>
    <x v="0"/>
    <x v="0"/>
    <n v="79962"/>
    <x v="4"/>
  </r>
  <r>
    <x v="8"/>
    <n v="4181117379"/>
    <x v="0"/>
    <x v="12"/>
    <x v="0"/>
    <x v="0"/>
    <s v="win-065"/>
    <x v="0"/>
    <s v="4181117379(2akd)"/>
    <x v="1"/>
    <x v="1"/>
    <x v="1"/>
    <x v="0"/>
    <x v="0"/>
    <x v="0"/>
    <x v="0"/>
    <x v="0"/>
    <n v="3"/>
    <x v="0"/>
    <n v="55595"/>
    <n v="166785"/>
    <x v="0"/>
    <x v="0"/>
    <x v="0"/>
    <x v="0"/>
    <n v="13343"/>
    <x v="4"/>
  </r>
  <r>
    <x v="8"/>
    <n v="4181117433"/>
    <x v="0"/>
    <x v="12"/>
    <x v="0"/>
    <x v="0"/>
    <s v="win-031"/>
    <x v="0"/>
    <s v="4181117433(2bu2)"/>
    <x v="1"/>
    <x v="11"/>
    <x v="11"/>
    <x v="0"/>
    <x v="0"/>
    <x v="0"/>
    <x v="0"/>
    <x v="0"/>
    <n v="3"/>
    <x v="0"/>
    <n v="46000"/>
    <n v="138000"/>
    <x v="0"/>
    <x v="0"/>
    <x v="0"/>
    <x v="0"/>
    <n v="11040"/>
    <x v="4"/>
  </r>
  <r>
    <x v="8"/>
    <n v="4181117433"/>
    <x v="0"/>
    <x v="12"/>
    <x v="0"/>
    <x v="0"/>
    <s v="win-031"/>
    <x v="0"/>
    <s v="4181117433(2bu2)"/>
    <x v="1"/>
    <x v="2"/>
    <x v="2"/>
    <x v="0"/>
    <x v="0"/>
    <x v="0"/>
    <x v="0"/>
    <x v="0"/>
    <n v="9"/>
    <x v="0"/>
    <n v="73431"/>
    <n v="660879"/>
    <x v="0"/>
    <x v="0"/>
    <x v="0"/>
    <x v="0"/>
    <n v="52870"/>
    <x v="4"/>
  </r>
  <r>
    <x v="8"/>
    <n v="4181117433"/>
    <x v="0"/>
    <x v="12"/>
    <x v="0"/>
    <x v="0"/>
    <s v="win-031"/>
    <x v="0"/>
    <s v="4181117433(2bu2)"/>
    <x v="1"/>
    <x v="1"/>
    <x v="1"/>
    <x v="0"/>
    <x v="0"/>
    <x v="0"/>
    <x v="0"/>
    <x v="0"/>
    <n v="3"/>
    <x v="0"/>
    <n v="55595"/>
    <n v="166785"/>
    <x v="0"/>
    <x v="0"/>
    <x v="0"/>
    <x v="0"/>
    <n v="13343"/>
    <x v="4"/>
  </r>
  <r>
    <x v="8"/>
    <n v="4181117433"/>
    <x v="0"/>
    <x v="12"/>
    <x v="0"/>
    <x v="0"/>
    <s v="win-031"/>
    <x v="0"/>
    <s v="4181117433(2bu2)"/>
    <x v="1"/>
    <x v="8"/>
    <x v="8"/>
    <x v="0"/>
    <x v="0"/>
    <x v="0"/>
    <x v="0"/>
    <x v="0"/>
    <n v="3"/>
    <x v="0"/>
    <n v="50182"/>
    <n v="150546"/>
    <x v="0"/>
    <x v="0"/>
    <x v="0"/>
    <x v="0"/>
    <n v="12044"/>
    <x v="4"/>
  </r>
  <r>
    <x v="8"/>
    <n v="4181117385"/>
    <x v="0"/>
    <x v="12"/>
    <x v="0"/>
    <x v="0"/>
    <s v="win-065"/>
    <x v="0"/>
    <s v="4181117385(2avf)"/>
    <x v="1"/>
    <x v="8"/>
    <x v="8"/>
    <x v="0"/>
    <x v="0"/>
    <x v="0"/>
    <x v="0"/>
    <x v="0"/>
    <n v="3"/>
    <x v="0"/>
    <n v="50182"/>
    <n v="150546"/>
    <x v="0"/>
    <x v="0"/>
    <x v="0"/>
    <x v="0"/>
    <n v="12044"/>
    <x v="4"/>
  </r>
  <r>
    <x v="8"/>
    <n v="4181117385"/>
    <x v="0"/>
    <x v="12"/>
    <x v="0"/>
    <x v="0"/>
    <s v="win-065"/>
    <x v="0"/>
    <s v="4181117385(2avf)"/>
    <x v="1"/>
    <x v="1"/>
    <x v="1"/>
    <x v="0"/>
    <x v="0"/>
    <x v="0"/>
    <x v="0"/>
    <x v="0"/>
    <n v="3"/>
    <x v="0"/>
    <n v="55595"/>
    <n v="166785"/>
    <x v="0"/>
    <x v="0"/>
    <x v="0"/>
    <x v="0"/>
    <n v="13343"/>
    <x v="4"/>
  </r>
  <r>
    <x v="8"/>
    <n v="4181117385"/>
    <x v="0"/>
    <x v="12"/>
    <x v="0"/>
    <x v="0"/>
    <s v="win-065"/>
    <x v="0"/>
    <s v="4181117385(2avf)"/>
    <x v="1"/>
    <x v="2"/>
    <x v="2"/>
    <x v="0"/>
    <x v="0"/>
    <x v="0"/>
    <x v="0"/>
    <x v="0"/>
    <n v="6"/>
    <x v="0"/>
    <n v="73431"/>
    <n v="440586"/>
    <x v="0"/>
    <x v="0"/>
    <x v="0"/>
    <x v="0"/>
    <n v="35247"/>
    <x v="4"/>
  </r>
  <r>
    <x v="8"/>
    <n v="4181117385"/>
    <x v="0"/>
    <x v="12"/>
    <x v="0"/>
    <x v="0"/>
    <s v="win-065"/>
    <x v="0"/>
    <s v="4181117385(2avf)"/>
    <x v="1"/>
    <x v="11"/>
    <x v="11"/>
    <x v="0"/>
    <x v="0"/>
    <x v="0"/>
    <x v="0"/>
    <x v="0"/>
    <n v="6"/>
    <x v="0"/>
    <n v="46000"/>
    <n v="276000"/>
    <x v="0"/>
    <x v="0"/>
    <x v="0"/>
    <x v="0"/>
    <n v="22080"/>
    <x v="4"/>
  </r>
  <r>
    <x v="8"/>
    <n v="4181117385"/>
    <x v="0"/>
    <x v="12"/>
    <x v="0"/>
    <x v="0"/>
    <s v="win-065"/>
    <x v="0"/>
    <s v="4181117385(2avf)"/>
    <x v="1"/>
    <x v="0"/>
    <x v="0"/>
    <x v="0"/>
    <x v="0"/>
    <x v="0"/>
    <x v="0"/>
    <x v="0"/>
    <n v="9"/>
    <x v="0"/>
    <n v="111058"/>
    <n v="999522"/>
    <x v="0"/>
    <x v="0"/>
    <x v="0"/>
    <x v="0"/>
    <n v="79962"/>
    <x v="4"/>
  </r>
  <r>
    <x v="8"/>
    <n v="4181117385"/>
    <x v="0"/>
    <x v="12"/>
    <x v="0"/>
    <x v="0"/>
    <s v="win-065"/>
    <x v="0"/>
    <s v="4181117385(2avf)"/>
    <x v="1"/>
    <x v="10"/>
    <x v="10"/>
    <x v="0"/>
    <x v="0"/>
    <x v="0"/>
    <x v="0"/>
    <x v="0"/>
    <n v="3"/>
    <x v="0"/>
    <n v="74250"/>
    <n v="222750"/>
    <x v="0"/>
    <x v="0"/>
    <x v="0"/>
    <x v="0"/>
    <n v="17820"/>
    <x v="4"/>
  </r>
  <r>
    <x v="8"/>
    <n v="4181117377"/>
    <x v="0"/>
    <x v="12"/>
    <x v="0"/>
    <x v="0"/>
    <s v="win-065"/>
    <x v="0"/>
    <s v="4181117377(2ajh)"/>
    <x v="1"/>
    <x v="10"/>
    <x v="10"/>
    <x v="0"/>
    <x v="0"/>
    <x v="0"/>
    <x v="0"/>
    <x v="0"/>
    <n v="3"/>
    <x v="0"/>
    <n v="74250"/>
    <n v="222750"/>
    <x v="0"/>
    <x v="0"/>
    <x v="0"/>
    <x v="0"/>
    <n v="17820"/>
    <x v="4"/>
  </r>
  <r>
    <x v="8"/>
    <n v="4181117377"/>
    <x v="0"/>
    <x v="12"/>
    <x v="0"/>
    <x v="0"/>
    <s v="win-065"/>
    <x v="0"/>
    <s v="4181117377(2ajh)"/>
    <x v="1"/>
    <x v="0"/>
    <x v="0"/>
    <x v="0"/>
    <x v="0"/>
    <x v="0"/>
    <x v="0"/>
    <x v="0"/>
    <n v="9"/>
    <x v="0"/>
    <n v="111058"/>
    <n v="999522"/>
    <x v="0"/>
    <x v="0"/>
    <x v="0"/>
    <x v="0"/>
    <n v="79962"/>
    <x v="4"/>
  </r>
  <r>
    <x v="8"/>
    <n v="4181117377"/>
    <x v="0"/>
    <x v="12"/>
    <x v="0"/>
    <x v="0"/>
    <s v="win-065"/>
    <x v="0"/>
    <s v="4181117377(2ajh)"/>
    <x v="1"/>
    <x v="8"/>
    <x v="8"/>
    <x v="0"/>
    <x v="0"/>
    <x v="0"/>
    <x v="0"/>
    <x v="0"/>
    <n v="3"/>
    <x v="0"/>
    <n v="50182"/>
    <n v="150546"/>
    <x v="0"/>
    <x v="0"/>
    <x v="0"/>
    <x v="0"/>
    <n v="12044"/>
    <x v="4"/>
  </r>
  <r>
    <x v="8"/>
    <n v="4181117377"/>
    <x v="0"/>
    <x v="12"/>
    <x v="0"/>
    <x v="0"/>
    <s v="win-065"/>
    <x v="0"/>
    <s v="4181117377(2ajh)"/>
    <x v="1"/>
    <x v="11"/>
    <x v="11"/>
    <x v="0"/>
    <x v="0"/>
    <x v="0"/>
    <x v="0"/>
    <x v="0"/>
    <n v="6"/>
    <x v="0"/>
    <n v="46000"/>
    <n v="276000"/>
    <x v="0"/>
    <x v="0"/>
    <x v="0"/>
    <x v="0"/>
    <n v="22080"/>
    <x v="4"/>
  </r>
  <r>
    <x v="8"/>
    <n v="4181117377"/>
    <x v="0"/>
    <x v="12"/>
    <x v="0"/>
    <x v="0"/>
    <s v="win-065"/>
    <x v="0"/>
    <s v="4181117377(2ajh)"/>
    <x v="1"/>
    <x v="2"/>
    <x v="2"/>
    <x v="0"/>
    <x v="0"/>
    <x v="0"/>
    <x v="0"/>
    <x v="0"/>
    <n v="9"/>
    <x v="0"/>
    <n v="73431"/>
    <n v="660879"/>
    <x v="0"/>
    <x v="0"/>
    <x v="0"/>
    <x v="0"/>
    <n v="52870"/>
    <x v="4"/>
  </r>
  <r>
    <x v="8"/>
    <n v="4181117192"/>
    <x v="0"/>
    <x v="12"/>
    <x v="0"/>
    <x v="0"/>
    <s v="win-065"/>
    <x v="0"/>
    <s v="4181117192(2a27)"/>
    <x v="1"/>
    <x v="10"/>
    <x v="10"/>
    <x v="0"/>
    <x v="0"/>
    <x v="0"/>
    <x v="0"/>
    <x v="0"/>
    <n v="3"/>
    <x v="0"/>
    <n v="74250"/>
    <n v="222750"/>
    <x v="0"/>
    <x v="0"/>
    <x v="0"/>
    <x v="0"/>
    <n v="17820"/>
    <x v="4"/>
  </r>
  <r>
    <x v="8"/>
    <n v="4181117192"/>
    <x v="0"/>
    <x v="12"/>
    <x v="0"/>
    <x v="0"/>
    <s v="win-065"/>
    <x v="0"/>
    <s v="4181117192(2a27)"/>
    <x v="1"/>
    <x v="0"/>
    <x v="0"/>
    <x v="0"/>
    <x v="0"/>
    <x v="0"/>
    <x v="0"/>
    <x v="0"/>
    <n v="9"/>
    <x v="0"/>
    <n v="111058"/>
    <n v="999522"/>
    <x v="0"/>
    <x v="0"/>
    <x v="0"/>
    <x v="0"/>
    <n v="79962"/>
    <x v="4"/>
  </r>
  <r>
    <x v="8"/>
    <n v="4181117192"/>
    <x v="0"/>
    <x v="12"/>
    <x v="0"/>
    <x v="0"/>
    <s v="win-065"/>
    <x v="0"/>
    <s v="4181117192(2a27)"/>
    <x v="1"/>
    <x v="8"/>
    <x v="8"/>
    <x v="0"/>
    <x v="0"/>
    <x v="0"/>
    <x v="0"/>
    <x v="0"/>
    <n v="3"/>
    <x v="0"/>
    <n v="50182"/>
    <n v="150546"/>
    <x v="0"/>
    <x v="0"/>
    <x v="0"/>
    <x v="0"/>
    <n v="12044"/>
    <x v="4"/>
  </r>
  <r>
    <x v="8"/>
    <n v="4181117192"/>
    <x v="0"/>
    <x v="12"/>
    <x v="0"/>
    <x v="0"/>
    <s v="win-065"/>
    <x v="0"/>
    <s v="4181117192(2a27)"/>
    <x v="1"/>
    <x v="2"/>
    <x v="2"/>
    <x v="0"/>
    <x v="0"/>
    <x v="0"/>
    <x v="0"/>
    <x v="0"/>
    <n v="9"/>
    <x v="0"/>
    <n v="73431"/>
    <n v="660879"/>
    <x v="0"/>
    <x v="0"/>
    <x v="0"/>
    <x v="0"/>
    <n v="52870"/>
    <x v="4"/>
  </r>
  <r>
    <x v="8"/>
    <n v="4181117192"/>
    <x v="0"/>
    <x v="12"/>
    <x v="0"/>
    <x v="0"/>
    <s v="win-065"/>
    <x v="0"/>
    <s v="4181117192(2a27)"/>
    <x v="1"/>
    <x v="11"/>
    <x v="11"/>
    <x v="0"/>
    <x v="0"/>
    <x v="0"/>
    <x v="0"/>
    <x v="0"/>
    <n v="3"/>
    <x v="0"/>
    <n v="46000"/>
    <n v="138000"/>
    <x v="0"/>
    <x v="0"/>
    <x v="0"/>
    <x v="0"/>
    <n v="11040"/>
    <x v="4"/>
  </r>
  <r>
    <x v="8"/>
    <n v="4181117375"/>
    <x v="0"/>
    <x v="12"/>
    <x v="0"/>
    <x v="0"/>
    <s v="win-065"/>
    <x v="0"/>
    <s v="4181117375(2ahx)"/>
    <x v="1"/>
    <x v="11"/>
    <x v="11"/>
    <x v="0"/>
    <x v="0"/>
    <x v="0"/>
    <x v="0"/>
    <x v="0"/>
    <n v="9"/>
    <x v="0"/>
    <n v="46000"/>
    <n v="414000"/>
    <x v="0"/>
    <x v="0"/>
    <x v="0"/>
    <x v="0"/>
    <n v="33120"/>
    <x v="4"/>
  </r>
  <r>
    <x v="8"/>
    <n v="4181117375"/>
    <x v="0"/>
    <x v="12"/>
    <x v="0"/>
    <x v="0"/>
    <s v="win-065"/>
    <x v="0"/>
    <s v="4181117375(2ahx)"/>
    <x v="1"/>
    <x v="10"/>
    <x v="10"/>
    <x v="0"/>
    <x v="0"/>
    <x v="0"/>
    <x v="0"/>
    <x v="0"/>
    <n v="3"/>
    <x v="0"/>
    <n v="74250"/>
    <n v="222750"/>
    <x v="0"/>
    <x v="0"/>
    <x v="0"/>
    <x v="0"/>
    <n v="17820"/>
    <x v="4"/>
  </r>
  <r>
    <x v="8"/>
    <n v="4181117375"/>
    <x v="0"/>
    <x v="12"/>
    <x v="0"/>
    <x v="0"/>
    <s v="win-065"/>
    <x v="0"/>
    <s v="4181117375(2ahx)"/>
    <x v="1"/>
    <x v="8"/>
    <x v="8"/>
    <x v="0"/>
    <x v="0"/>
    <x v="0"/>
    <x v="0"/>
    <x v="0"/>
    <n v="3"/>
    <x v="0"/>
    <n v="50182"/>
    <n v="150546"/>
    <x v="0"/>
    <x v="0"/>
    <x v="0"/>
    <x v="0"/>
    <n v="12044"/>
    <x v="4"/>
  </r>
  <r>
    <x v="8"/>
    <n v="4181117375"/>
    <x v="0"/>
    <x v="12"/>
    <x v="0"/>
    <x v="0"/>
    <s v="win-065"/>
    <x v="0"/>
    <s v="4181117375(2ahx)"/>
    <x v="1"/>
    <x v="0"/>
    <x v="0"/>
    <x v="0"/>
    <x v="0"/>
    <x v="0"/>
    <x v="0"/>
    <x v="0"/>
    <n v="9"/>
    <x v="0"/>
    <n v="111058"/>
    <n v="999522"/>
    <x v="0"/>
    <x v="0"/>
    <x v="0"/>
    <x v="0"/>
    <n v="79962"/>
    <x v="4"/>
  </r>
  <r>
    <x v="8"/>
    <n v="4181117375"/>
    <x v="0"/>
    <x v="12"/>
    <x v="0"/>
    <x v="0"/>
    <s v="win-065"/>
    <x v="0"/>
    <s v="4181117375(2ahx)"/>
    <x v="1"/>
    <x v="1"/>
    <x v="1"/>
    <x v="0"/>
    <x v="0"/>
    <x v="0"/>
    <x v="0"/>
    <x v="0"/>
    <n v="6"/>
    <x v="0"/>
    <n v="55595"/>
    <n v="333570"/>
    <x v="0"/>
    <x v="0"/>
    <x v="0"/>
    <x v="0"/>
    <n v="26686"/>
    <x v="4"/>
  </r>
  <r>
    <x v="8"/>
    <n v="4181117375"/>
    <x v="0"/>
    <x v="12"/>
    <x v="0"/>
    <x v="0"/>
    <s v="win-065"/>
    <x v="0"/>
    <s v="4181117375(2ahx)"/>
    <x v="1"/>
    <x v="2"/>
    <x v="2"/>
    <x v="0"/>
    <x v="0"/>
    <x v="0"/>
    <x v="0"/>
    <x v="0"/>
    <n v="9"/>
    <x v="0"/>
    <n v="73431"/>
    <n v="660879"/>
    <x v="0"/>
    <x v="0"/>
    <x v="0"/>
    <x v="0"/>
    <n v="52870"/>
    <x v="4"/>
  </r>
  <r>
    <x v="8"/>
    <n v="4181117513"/>
    <x v="0"/>
    <x v="12"/>
    <x v="0"/>
    <x v="0"/>
    <s v="win-065"/>
    <x v="0"/>
    <s v="4181117513(6868)"/>
    <x v="1"/>
    <x v="2"/>
    <x v="2"/>
    <x v="0"/>
    <x v="0"/>
    <x v="0"/>
    <x v="0"/>
    <x v="0"/>
    <n v="12"/>
    <x v="0"/>
    <n v="73431"/>
    <n v="881172"/>
    <x v="0"/>
    <x v="0"/>
    <x v="0"/>
    <x v="0"/>
    <n v="70494"/>
    <x v="4"/>
  </r>
  <r>
    <x v="8"/>
    <n v="4181117513"/>
    <x v="0"/>
    <x v="12"/>
    <x v="0"/>
    <x v="0"/>
    <s v="win-065"/>
    <x v="0"/>
    <s v="4181117513(6868)"/>
    <x v="1"/>
    <x v="10"/>
    <x v="10"/>
    <x v="0"/>
    <x v="0"/>
    <x v="0"/>
    <x v="0"/>
    <x v="0"/>
    <n v="3"/>
    <x v="0"/>
    <n v="74250"/>
    <n v="222750"/>
    <x v="0"/>
    <x v="0"/>
    <x v="0"/>
    <x v="0"/>
    <n v="17820"/>
    <x v="4"/>
  </r>
  <r>
    <x v="8"/>
    <n v="4181117513"/>
    <x v="0"/>
    <x v="12"/>
    <x v="0"/>
    <x v="0"/>
    <s v="win-065"/>
    <x v="0"/>
    <s v="4181117513(6868)"/>
    <x v="1"/>
    <x v="8"/>
    <x v="8"/>
    <x v="0"/>
    <x v="0"/>
    <x v="0"/>
    <x v="0"/>
    <x v="0"/>
    <n v="3"/>
    <x v="0"/>
    <n v="50182"/>
    <n v="150546"/>
    <x v="0"/>
    <x v="0"/>
    <x v="0"/>
    <x v="0"/>
    <n v="12044"/>
    <x v="4"/>
  </r>
  <r>
    <x v="8"/>
    <n v="4181117513"/>
    <x v="0"/>
    <x v="12"/>
    <x v="0"/>
    <x v="0"/>
    <s v="win-065"/>
    <x v="0"/>
    <s v="4181117513(6868)"/>
    <x v="1"/>
    <x v="0"/>
    <x v="0"/>
    <x v="0"/>
    <x v="0"/>
    <x v="0"/>
    <x v="0"/>
    <x v="0"/>
    <n v="9"/>
    <x v="0"/>
    <n v="111058"/>
    <n v="999522"/>
    <x v="0"/>
    <x v="0"/>
    <x v="0"/>
    <x v="0"/>
    <n v="79962"/>
    <x v="4"/>
  </r>
  <r>
    <x v="8"/>
    <n v="4181117513"/>
    <x v="0"/>
    <x v="12"/>
    <x v="0"/>
    <x v="0"/>
    <s v="win-065"/>
    <x v="0"/>
    <s v="4181117513(6868)"/>
    <x v="1"/>
    <x v="1"/>
    <x v="1"/>
    <x v="0"/>
    <x v="0"/>
    <x v="0"/>
    <x v="0"/>
    <x v="0"/>
    <n v="3"/>
    <x v="0"/>
    <n v="55595"/>
    <n v="166785"/>
    <x v="0"/>
    <x v="0"/>
    <x v="0"/>
    <x v="0"/>
    <n v="13343"/>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41A25C2-6BB3-4CDE-A383-D0C7B36F11BB}" name="PivotTable1" cacheId="0" dataOnRows="1" applyNumberFormats="0" applyBorderFormats="0" applyFontFormats="0" applyPatternFormats="0" applyAlignmentFormats="0" applyWidthHeightFormats="1" dataCaption="Data" updatedVersion="8" showDrill="0" showMemberPropertyTips="0" itemPrintTitles="1" createdVersion="1" indent="0" compact="0" compactData="0" gridDropZones="1" fieldListSortAscending="1">
  <location ref="A3:Q29" firstHeaderRow="1" firstDataRow="2" firstDataCol="2"/>
  <pivotFields count="27">
    <pivotField compact="0" outline="0" showAll="0" includeNewItemsInFilter="1" defaultSubtotal="0"/>
    <pivotField compact="0" outline="0" showAll="0" includeNewItemsInFilter="1" defaultSubtotal="0"/>
    <pivotField compact="0" outline="0" showAll="0" includeNewItemsInFilter="1" defaultSubtotal="0"/>
    <pivotField axis="axisCol" compact="0" outline="0" showAll="0" includeNewItemsInFilter="1" defaultSubtotal="0">
      <items count="14">
        <item x="0"/>
        <item x="1"/>
        <item x="2"/>
        <item x="3"/>
        <item x="4"/>
        <item x="5"/>
        <item x="6"/>
        <item x="7"/>
        <item x="8"/>
        <item x="9"/>
        <item x="13"/>
        <item x="10"/>
        <item x="11"/>
        <item x="12"/>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Row" compact="0" outline="0" showAll="0" includeNewItemsInFilter="1" defaultSubtotal="0">
      <items count="24">
        <item x="4"/>
        <item x="10"/>
        <item x="5"/>
        <item x="2"/>
        <item x="3"/>
        <item x="14"/>
        <item x="17"/>
        <item x="16"/>
        <item x="22"/>
        <item x="9"/>
        <item x="6"/>
        <item x="12"/>
        <item x="0"/>
        <item x="13"/>
        <item x="8"/>
        <item x="7"/>
        <item x="11"/>
        <item x="23"/>
        <item x="1"/>
        <item x="19"/>
        <item x="15"/>
        <item x="18"/>
        <item x="21"/>
        <item x="20"/>
      </items>
    </pivotField>
    <pivotField axis="axisRow" compact="0" outline="0" showAll="0" includeNewItemsInFilter="1" defaultSubtotal="0">
      <items count="24">
        <item x="4"/>
        <item x="10"/>
        <item x="9"/>
        <item x="14"/>
        <item x="17"/>
        <item x="22"/>
        <item x="16"/>
        <item x="5"/>
        <item x="2"/>
        <item x="3"/>
        <item x="0"/>
        <item x="6"/>
        <item x="7"/>
        <item x="12"/>
        <item x="13"/>
        <item x="8"/>
        <item x="11"/>
        <item x="23"/>
        <item x="1"/>
        <item x="19"/>
        <item x="15"/>
        <item x="18"/>
        <item x="21"/>
        <item x="20"/>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dataField="1"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10"/>
    <field x="11"/>
  </rowFields>
  <rowItems count="25">
    <i>
      <x/>
      <x/>
    </i>
    <i>
      <x v="1"/>
      <x v="1"/>
    </i>
    <i>
      <x v="2"/>
      <x v="7"/>
    </i>
    <i>
      <x v="3"/>
      <x v="8"/>
    </i>
    <i>
      <x v="4"/>
      <x v="9"/>
    </i>
    <i>
      <x v="5"/>
      <x v="3"/>
    </i>
    <i>
      <x v="6"/>
      <x v="4"/>
    </i>
    <i>
      <x v="7"/>
      <x v="6"/>
    </i>
    <i>
      <x v="8"/>
      <x v="5"/>
    </i>
    <i>
      <x v="9"/>
      <x v="2"/>
    </i>
    <i>
      <x v="10"/>
      <x v="11"/>
    </i>
    <i>
      <x v="11"/>
      <x v="13"/>
    </i>
    <i>
      <x v="12"/>
      <x v="10"/>
    </i>
    <i>
      <x v="13"/>
      <x v="14"/>
    </i>
    <i>
      <x v="14"/>
      <x v="15"/>
    </i>
    <i>
      <x v="15"/>
      <x v="12"/>
    </i>
    <i>
      <x v="16"/>
      <x v="16"/>
    </i>
    <i>
      <x v="17"/>
      <x v="17"/>
    </i>
    <i>
      <x v="18"/>
      <x v="18"/>
    </i>
    <i>
      <x v="19"/>
      <x v="19"/>
    </i>
    <i>
      <x v="20"/>
      <x v="20"/>
    </i>
    <i>
      <x v="21"/>
      <x v="21"/>
    </i>
    <i>
      <x v="22"/>
      <x v="22"/>
    </i>
    <i>
      <x v="23"/>
      <x v="23"/>
    </i>
    <i t="grand">
      <x/>
    </i>
  </rowItems>
  <colFields count="1">
    <field x="3"/>
  </colFields>
  <colItems count="15">
    <i>
      <x/>
    </i>
    <i>
      <x v="1"/>
    </i>
    <i>
      <x v="2"/>
    </i>
    <i>
      <x v="3"/>
    </i>
    <i>
      <x v="4"/>
    </i>
    <i>
      <x v="5"/>
    </i>
    <i>
      <x v="6"/>
    </i>
    <i>
      <x v="7"/>
    </i>
    <i>
      <x v="8"/>
    </i>
    <i>
      <x v="9"/>
    </i>
    <i>
      <x v="10"/>
    </i>
    <i>
      <x v="11"/>
    </i>
    <i>
      <x v="12"/>
    </i>
    <i>
      <x v="13"/>
    </i>
    <i t="grand">
      <x/>
    </i>
  </colItems>
  <dataFields count="1">
    <dataField name="Sum of Số lượng" fld="17" baseField="11" baseItem="9" numFmtId="38"/>
  </dataFields>
  <formats count="3">
    <format dxfId="57">
      <pivotArea dataOnly="0" grandCol="1" outline="0" fieldPosition="0"/>
    </format>
    <format dxfId="56">
      <pivotArea outline="0" fieldPosition="0">
        <references count="1">
          <reference field="4294967294" count="1">
            <x v="0"/>
          </reference>
        </references>
      </pivotArea>
    </format>
    <format dxfId="55">
      <pivotArea dataOnly="0" grandCol="1" outline="0" fieldPosition="0"/>
    </format>
  </formats>
  <pivotTableStyleInfo name="PivotStyleLight20"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1B91443-B854-4479-8201-AED3A2A3BD70}" name="DDH_Xuyen" displayName="DDH_Xuyen" ref="A2:AA7501" totalsRowShown="0" headerRowDxfId="167" headerRowBorderDxfId="166" tableBorderDxfId="165">
  <autoFilter ref="A2:AA7501" xr:uid="{C1B91443-B854-4479-8201-AED3A2A3BD70}">
    <filterColumn colId="10">
      <colorFilter dxfId="164"/>
    </filterColumn>
  </autoFilter>
  <tableColumns count="27">
    <tableColumn id="1" xr3:uid="{00000000-0010-0000-0100-000001000000}" name="Ngày đơn hàng (*)" dataDxfId="163"/>
    <tableColumn id="2" xr3:uid="{00000000-0010-0000-0100-000002000000}" name="Số đơn hàng (*)" dataDxfId="162"/>
    <tableColumn id="3" xr3:uid="{00000000-0010-0000-0100-000003000000}" name="Tình trạng" dataDxfId="161"/>
    <tableColumn id="4" xr3:uid="{00000000-0010-0000-0100-000004000000}" name="Ngày giao hàng" dataDxfId="160"/>
    <tableColumn id="5" xr3:uid="{00000000-0010-0000-0100-000005000000}" name="Địa điểm giao hàng" dataDxfId="159"/>
    <tableColumn id="6" xr3:uid="{00000000-0010-0000-0100-000006000000}" name="Tính giá thành" dataDxfId="158"/>
    <tableColumn id="7" xr3:uid="{00000000-0010-0000-0100-000007000000}" name="Mã khách hàng (*)" dataDxfId="157" dataCellStyle="Normal 2"/>
    <tableColumn id="8" xr3:uid="{00000000-0010-0000-0100-000008000000}" name="Tên khách hàng" dataDxfId="156"/>
    <tableColumn id="9" xr3:uid="{00000000-0010-0000-0100-000009000000}" name="Diễn giải" dataDxfId="155"/>
    <tableColumn id="10" xr3:uid="{00000000-0010-0000-0100-00000A000000}" name="NV bán hàng" dataDxfId="154"/>
    <tableColumn id="11" xr3:uid="{00000000-0010-0000-0100-00000B000000}" name="Mã hàng (*)" dataDxfId="153"/>
    <tableColumn id="12" xr3:uid="{00000000-0010-0000-0100-00000C000000}" name="Tên hàng" dataDxfId="152"/>
    <tableColumn id="13" xr3:uid="{00000000-0010-0000-0100-00000D000000}" name="Hàng khuyến mại" dataDxfId="151"/>
    <tableColumn id="14" xr3:uid="{00000000-0010-0000-0100-00000E000000}" name="Mã kho" dataDxfId="150"/>
    <tableColumn id="15" xr3:uid="{00000000-0010-0000-0100-00000F000000}" name="Số lô" dataDxfId="149"/>
    <tableColumn id="16" xr3:uid="{00000000-0010-0000-0100-000010000000}" name="Hạn sử dụng" dataDxfId="148"/>
    <tableColumn id="17" xr3:uid="{00000000-0010-0000-0100-000011000000}" name="ĐVT" dataDxfId="147"/>
    <tableColumn id="18" xr3:uid="{00000000-0010-0000-0100-000012000000}" name="Số lượng" dataDxfId="146"/>
    <tableColumn id="19" xr3:uid="{00000000-0010-0000-0100-000013000000}" name="Đơn giá sau thuế" dataDxfId="145"/>
    <tableColumn id="20" xr3:uid="{00000000-0010-0000-0100-000014000000}" name="Đơn giá" dataDxfId="144">
      <calculatedColumnFormula>VLOOKUP(VLOOKUP(G3,Ma_KH!$A:$R,18,0)&amp;K3,Gia_MB!$A:$F,6,0)</calculatedColumnFormula>
    </tableColumn>
    <tableColumn id="21" xr3:uid="{00000000-0010-0000-0100-000015000000}" name="Thành tiền" dataDxfId="143" dataCellStyle="Currency">
      <calculatedColumnFormula>T3*R3</calculatedColumnFormula>
    </tableColumn>
    <tableColumn id="22" xr3:uid="{00000000-0010-0000-0100-000016000000}" name="Tỷ lệ CK" dataDxfId="142"/>
    <tableColumn id="23" xr3:uid="{00000000-0010-0000-0100-000017000000}" name="Tiền chiết khấu" dataDxfId="141">
      <calculatedColumnFormula>U3*V3</calculatedColumnFormula>
    </tableColumn>
    <tableColumn id="24" xr3:uid="{00000000-0010-0000-0100-000018000000}" name="% thuế GTGT" dataDxfId="140">
      <calculatedColumnFormula>IF(B3&lt;&gt;"","8","0")</calculatedColumnFormula>
    </tableColumn>
    <tableColumn id="25" xr3:uid="{00000000-0010-0000-0100-000019000000}" name="Tỷ lệ tính thuế (Thuế suất KHAC)" dataDxfId="139"/>
    <tableColumn id="26" xr3:uid="{00000000-0010-0000-0100-00001A000000}" name="Tiền thuế GTGT" dataDxfId="138" dataCellStyle="Currency">
      <calculatedColumnFormula>U3*X3%</calculatedColumnFormula>
    </tableColumn>
    <tableColumn id="27" xr3:uid="{00000000-0010-0000-0100-00001B000000}" name="Số ngày được nợ" dataDxfId="137">
      <calculatedColumnFormula>VLOOKUP(G3,Ma_KH!$A:$R,14,0)</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D76C821E-6FCB-4DD3-A8F2-844DD6542F06}" name="Data_Thu" displayName="Data_Thu" ref="A2:AA885" totalsRowShown="0" headerRowDxfId="136" headerRowBorderDxfId="135" tableBorderDxfId="134">
  <autoFilter ref="A2:AA885" xr:uid="{D76C821E-6FCB-4DD3-A8F2-844DD6542F06}">
    <filterColumn colId="1">
      <filters>
        <filter val="2370552"/>
      </filters>
    </filterColumn>
  </autoFilter>
  <tableColumns count="27">
    <tableColumn id="1" xr3:uid="{00000000-0010-0000-0300-000001000000}" name="Ngày đơn hàng (*)" dataDxfId="133"/>
    <tableColumn id="2" xr3:uid="{00000000-0010-0000-0300-000002000000}" name="Số đơn hàng (*)" dataDxfId="132"/>
    <tableColumn id="3" xr3:uid="{00000000-0010-0000-0300-000003000000}" name="Tình trạng" dataDxfId="131"/>
    <tableColumn id="4" xr3:uid="{00000000-0010-0000-0300-000004000000}" name="Ngày giao hàng" dataDxfId="130"/>
    <tableColumn id="5" xr3:uid="{00000000-0010-0000-0300-000005000000}" name="Địa điểm giao hàng" dataDxfId="129"/>
    <tableColumn id="6" xr3:uid="{00000000-0010-0000-0300-000006000000}" name="Tính giá thành" dataDxfId="128"/>
    <tableColumn id="7" xr3:uid="{00000000-0010-0000-0300-000007000000}" name="Mã khách hàng (*)" dataDxfId="127" dataCellStyle="Normal 2"/>
    <tableColumn id="8" xr3:uid="{00000000-0010-0000-0300-000008000000}" name="Tên khách hàng" dataDxfId="126"/>
    <tableColumn id="9" xr3:uid="{00000000-0010-0000-0300-000009000000}" name="Diễn giải" dataDxfId="125"/>
    <tableColumn id="10" xr3:uid="{00000000-0010-0000-0300-00000A000000}" name="NV bán hàng" dataDxfId="124"/>
    <tableColumn id="11" xr3:uid="{00000000-0010-0000-0300-00000B000000}" name="Mã hàng (*)" dataDxfId="123"/>
    <tableColumn id="12" xr3:uid="{00000000-0010-0000-0300-00000C000000}" name="Tên hàng" dataDxfId="122">
      <calculatedColumnFormula>VLOOKUP($K3,TONG_SL!$A:$D,2,0)</calculatedColumnFormula>
    </tableColumn>
    <tableColumn id="13" xr3:uid="{00000000-0010-0000-0300-00000D000000}" name="Hàng khuyến mại" dataDxfId="121"/>
    <tableColumn id="14" xr3:uid="{00000000-0010-0000-0300-00000E000000}" name="Mã kho" dataDxfId="120">
      <calculatedColumnFormula>IF($B3&lt;&gt;"","K-C6","")</calculatedColumnFormula>
    </tableColumn>
    <tableColumn id="15" xr3:uid="{00000000-0010-0000-0300-00000F000000}" name="Số lô" dataDxfId="119"/>
    <tableColumn id="16" xr3:uid="{00000000-0010-0000-0300-000010000000}" name="Hạn sử dụng" dataDxfId="118"/>
    <tableColumn id="17" xr3:uid="{00000000-0010-0000-0300-000011000000}" name="ĐVT" dataDxfId="117">
      <calculatedColumnFormula>VLOOKUP(K3,TONG_SL!$A:$D,3,0)</calculatedColumnFormula>
    </tableColumn>
    <tableColumn id="18" xr3:uid="{00000000-0010-0000-0300-000012000000}" name="Số lượng" dataDxfId="116"/>
    <tableColumn id="19" xr3:uid="{00000000-0010-0000-0300-000013000000}" name="Đơn giá sau thuế" dataDxfId="115"/>
    <tableColumn id="20" xr3:uid="{00000000-0010-0000-0300-000014000000}" name="Đơn giá" dataDxfId="114">
      <calculatedColumnFormula>VLOOKUP(VLOOKUP(G3,Ma_KH!$A:$R,18,0)&amp;K3,Gia_MB!$A:$F,6,0)</calculatedColumnFormula>
    </tableColumn>
    <tableColumn id="21" xr3:uid="{00000000-0010-0000-0300-000015000000}" name="Thành tiền" dataDxfId="113" dataCellStyle="Currency">
      <calculatedColumnFormula>T3*R3</calculatedColumnFormula>
    </tableColumn>
    <tableColumn id="22" xr3:uid="{00000000-0010-0000-0300-000016000000}" name="Tỷ lệ CK" dataDxfId="112"/>
    <tableColumn id="23" xr3:uid="{00000000-0010-0000-0300-000017000000}" name="Tiền chiết khấu" dataDxfId="111">
      <calculatedColumnFormula>U3*V3</calculatedColumnFormula>
    </tableColumn>
    <tableColumn id="24" xr3:uid="{00000000-0010-0000-0300-000018000000}" name="% thuế GTGT" dataDxfId="110">
      <calculatedColumnFormula>IF(B3&lt;&gt;"","8","0")</calculatedColumnFormula>
    </tableColumn>
    <tableColumn id="25" xr3:uid="{00000000-0010-0000-0300-000019000000}" name="Tỷ lệ tính thuế (Thuế suất KHAC)" dataDxfId="109"/>
    <tableColumn id="26" xr3:uid="{00000000-0010-0000-0300-00001A000000}" name="Tiền thuế GTGT" dataDxfId="108" dataCellStyle="Currency">
      <calculatedColumnFormula>U3*X3%</calculatedColumnFormula>
    </tableColumn>
    <tableColumn id="27" xr3:uid="{00000000-0010-0000-0300-00001B000000}" name="Số ngày được nợ" dataDxfId="107">
      <calculatedColumnFormula>VLOOKUP(G3,Ma_KH!$A:$R,14,0)</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D71C5324-DC7B-4AB5-9096-5DD49B7DF776}" name="Table180" displayName="Table180" ref="A1:AU242" totalsRowShown="0" headerRowDxfId="106" dataDxfId="105">
  <autoFilter ref="A1:AU242" xr:uid="{E653CA3B-2997-45FA-95C7-54712585CDFE}"/>
  <tableColumns count="47">
    <tableColumn id="1" xr3:uid="{00000000-0010-0000-0500-000001000000}" name="Hiển thị trên sổ" dataDxfId="104"/>
    <tableColumn id="2" xr3:uid="{00000000-0010-0000-0500-000002000000}" name="Hình thức bán hàng" dataDxfId="103"/>
    <tableColumn id="3" xr3:uid="{00000000-0010-0000-0500-000003000000}" name="Phương thức thanh toán" dataDxfId="102"/>
    <tableColumn id="4" xr3:uid="{00000000-0010-0000-0500-000004000000}" name="Kiêm phiếu nhập kho" dataDxfId="101">
      <calculatedColumnFormula>IF(X2="","","1")</calculatedColumnFormula>
    </tableColumn>
    <tableColumn id="5" xr3:uid="{00000000-0010-0000-0500-000005000000}" name="Ngày hạch toán (*)" dataDxfId="100"/>
    <tableColumn id="6" xr3:uid="{00000000-0010-0000-0500-000006000000}" name="Ngày chứng từ (*)" dataDxfId="99"/>
    <tableColumn id="7" xr3:uid="{00000000-0010-0000-0500-000007000000}" name="Số chứng từ (*)" dataDxfId="98"/>
    <tableColumn id="8" xr3:uid="{00000000-0010-0000-0500-000008000000}" name="Ngày phiếu nhập" dataDxfId="97">
      <calculatedColumnFormula>E2</calculatedColumnFormula>
    </tableColumn>
    <tableColumn id="9" xr3:uid="{00000000-0010-0000-0500-000009000000}" name="Số phiếu nhập" dataDxfId="96">
      <calculatedColumnFormula>IF(LEN("NKMB-"&amp;G2)&gt;20,"Quá 20 Ký tự","NKMB-"&amp;G2)</calculatedColumnFormula>
    </tableColumn>
    <tableColumn id="10" xr3:uid="{00000000-0010-0000-0500-00000A000000}" name="Mẫu số HĐ" dataDxfId="95"/>
    <tableColumn id="11" xr3:uid="{00000000-0010-0000-0500-00000B000000}" name="Ký hiệu HĐ" dataDxfId="94"/>
    <tableColumn id="12" xr3:uid="{00000000-0010-0000-0500-00000C000000}" name="Số hóa đơn" dataDxfId="93"/>
    <tableColumn id="13" xr3:uid="{00000000-0010-0000-0500-00000D000000}" name="Ngày hóa đơn" dataDxfId="92"/>
    <tableColumn id="14" xr3:uid="{00000000-0010-0000-0500-00000E000000}" name="Mã khách hàng" dataDxfId="91"/>
    <tableColumn id="15" xr3:uid="{00000000-0010-0000-0500-00000F000000}" name="Tên khách hàng" dataDxfId="90">
      <calculatedColumnFormula>VLOOKUP(N2,Ma_KH!$A:$R,2,0)</calculatedColumnFormula>
    </tableColumn>
    <tableColumn id="16" xr3:uid="{00000000-0010-0000-0500-000010000000}" name="Địa chỉ" dataDxfId="89"/>
    <tableColumn id="17" xr3:uid="{00000000-0010-0000-0500-000011000000}" name="Mã số thuế" dataDxfId="88"/>
    <tableColumn id="18" xr3:uid="{00000000-0010-0000-0500-000012000000}" name="Diễn giải/Lý do chi" dataDxfId="87">
      <calculatedColumnFormula>"Hàng trả - "&amp;N2&amp;" - "&amp;O2&amp;" - "&amp;G2&amp;" - Phiếu ngày ("&amp;TEXT(F2,"dd/mm/yyyy")&amp;")"</calculatedColumnFormula>
    </tableColumn>
    <tableColumn id="19" xr3:uid="{00000000-0010-0000-0500-000013000000}" name="NV bán hàng" dataDxfId="86"/>
    <tableColumn id="20" xr3:uid="{00000000-0010-0000-0500-000014000000}" name="Người giao hàng" dataDxfId="85"/>
    <tableColumn id="21" xr3:uid="{00000000-0010-0000-0500-000015000000}" name="Diễn giải phiếu nhập" dataDxfId="84">
      <calculatedColumnFormula>R2</calculatedColumnFormula>
    </tableColumn>
    <tableColumn id="22" xr3:uid="{00000000-0010-0000-0500-000016000000}" name="Kèm theo chứng từ gốc (Phiếu nhập)" dataDxfId="83"/>
    <tableColumn id="23" xr3:uid="{00000000-0010-0000-0500-000017000000}" name="Cách lấy đơn giá nhập" dataDxfId="82"/>
    <tableColumn id="24" xr3:uid="{00000000-0010-0000-0500-000018000000}" name="Mã hàng (*)" dataDxfId="81"/>
    <tableColumn id="25" xr3:uid="{00000000-0010-0000-0500-000019000000}" name="Tên hàng" dataDxfId="80">
      <calculatedColumnFormula>VLOOKUP(X2,TONG_SL!$A:$F,2,0)</calculatedColumnFormula>
    </tableColumn>
    <tableColumn id="26" xr3:uid="{00000000-0010-0000-0500-00001A000000}" name="Hàng khuyến mại" dataDxfId="79"/>
    <tableColumn id="27" xr3:uid="{00000000-0010-0000-0500-00001B000000}" name="TK trả lại/TK nợ (*)" dataDxfId="78">
      <calculatedColumnFormula>IF(X2="","","5111")</calculatedColumnFormula>
    </tableColumn>
    <tableColumn id="28" xr3:uid="{00000000-0010-0000-0500-00001C000000}" name="TK công nợ/TK tiền/TK có (*)" dataDxfId="77">
      <calculatedColumnFormula>IF(X2="","","131")</calculatedColumnFormula>
    </tableColumn>
    <tableColumn id="29" xr3:uid="{00000000-0010-0000-0500-00001D000000}" name="ĐVT" dataDxfId="76">
      <calculatedColumnFormula>VLOOKUP(X2,TONG_SL!$A:$F,3,0)</calculatedColumnFormula>
    </tableColumn>
    <tableColumn id="30" xr3:uid="{00000000-0010-0000-0500-00001E000000}" name="Số lượng" dataDxfId="75"/>
    <tableColumn id="31" xr3:uid="{00000000-0010-0000-0500-00001F000000}" name="Đơn giá sau thuế" dataDxfId="74"/>
    <tableColumn id="32" xr3:uid="{00000000-0010-0000-0500-000020000000}" name="Đơn giá" dataDxfId="73">
      <calculatedColumnFormula>VLOOKUP(VLOOKUP(N2,Ma_KH!$A:$R,18,0)&amp;X2,Gia_MB!$A:$F,6,0)</calculatedColumnFormula>
    </tableColumn>
    <tableColumn id="33" xr3:uid="{00000000-0010-0000-0500-000021000000}" name="Thành tiền" dataDxfId="72">
      <calculatedColumnFormula>AD2*AF2</calculatedColumnFormula>
    </tableColumn>
    <tableColumn id="34" xr3:uid="{00000000-0010-0000-0500-000022000000}" name="Tỷ lệ CK (%)" dataDxfId="71"/>
    <tableColumn id="35" xr3:uid="{00000000-0010-0000-0500-000023000000}" name="Tiền chiết khấu" dataDxfId="70"/>
    <tableColumn id="36" xr3:uid="{00000000-0010-0000-0500-000024000000}" name="TK chiết khấu" dataDxfId="69"/>
    <tableColumn id="37" xr3:uid="{00000000-0010-0000-0500-000025000000}" name="% thuế GTGT" dataDxfId="68">
      <calculatedColumnFormula>IF(AD2&lt;&gt;"","8","")</calculatedColumnFormula>
    </tableColumn>
    <tableColumn id="38" xr3:uid="{00000000-0010-0000-0500-000026000000}" name="Tỷ lệ tính thuế (Thuế suất KHAC)" dataDxfId="67"/>
    <tableColumn id="39" xr3:uid="{00000000-0010-0000-0500-000027000000}" name="Tiền thuế GTGT" dataDxfId="66">
      <calculatedColumnFormula>AG2*AK2/100</calculatedColumnFormula>
    </tableColumn>
    <tableColumn id="40" xr3:uid="{00000000-0010-0000-0500-000028000000}" name="TK thuế GTGT" dataDxfId="65">
      <calculatedColumnFormula>IF(AD2&lt;&gt;"","33311","")</calculatedColumnFormula>
    </tableColumn>
    <tableColumn id="41" xr3:uid="{00000000-0010-0000-0500-000029000000}" name="HH không TH trên tờ khai thuế GTGT" dataDxfId="64"/>
    <tableColumn id="42" xr3:uid="{00000000-0010-0000-0500-00002A000000}" name="Kho" dataDxfId="63">
      <calculatedColumnFormula>IF(X2="","","K-C6")</calculatedColumnFormula>
    </tableColumn>
    <tableColumn id="43" xr3:uid="{00000000-0010-0000-0500-00002B000000}" name="TK kho" dataDxfId="62">
      <calculatedColumnFormula>IF(X2="","","156")</calculatedColumnFormula>
    </tableColumn>
    <tableColumn id="44" xr3:uid="{00000000-0010-0000-0500-00002C000000}" name="TK giá vốn" dataDxfId="61">
      <calculatedColumnFormula>IF(X2="","","632")</calculatedColumnFormula>
    </tableColumn>
    <tableColumn id="45" xr3:uid="{00000000-0010-0000-0500-00002D000000}" name="Đơn giá vốn" dataDxfId="60"/>
    <tableColumn id="46" xr3:uid="{00000000-0010-0000-0500-00002E000000}" name="Tiền vốn" dataDxfId="59"/>
    <tableColumn id="47" xr3:uid="{00000000-0010-0000-0500-00002F000000}" name="Hàng hoá giữ hộ/bán hộ" dataDxfId="5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43CE8133-CE66-45C8-BFB3-3A21A8262747}" name="Table181" displayName="Table181" ref="A2:AY90" totalsRowShown="0" headerRowDxfId="54" headerRowBorderDxfId="53" tableBorderDxfId="52">
  <autoFilter ref="A2:AY90" xr:uid="{883FDA88-3017-4049-BA9B-67375EA362ED}"/>
  <tableColumns count="51">
    <tableColumn id="1" xr3:uid="{00000000-0010-0000-0700-000001000000}" name="Hiển thị trên sổ"/>
    <tableColumn id="2" xr3:uid="{00000000-0010-0000-0700-000002000000}" name="Loại xuất kho">
      <calculatedColumnFormula>IF($C3&lt;&gt;"","3","")</calculatedColumnFormula>
    </tableColumn>
    <tableColumn id="3" xr3:uid="{00000000-0010-0000-0700-000003000000}" name="Ngày hạch toán (*)" dataDxfId="51"/>
    <tableColumn id="4" xr3:uid="{00000000-0010-0000-0700-000004000000}" name="Ngày chứng từ (*)" dataDxfId="50"/>
    <tableColumn id="5" xr3:uid="{00000000-0010-0000-0700-000005000000}" name="Số chứng từ (*)"/>
    <tableColumn id="6" xr3:uid="{00000000-0010-0000-0700-000006000000}" name="Mẫu số HĐ"/>
    <tableColumn id="7" xr3:uid="{00000000-0010-0000-0700-000007000000}" name="Ký hiệu HĐ"/>
    <tableColumn id="8" xr3:uid="{00000000-0010-0000-0700-000008000000}" name="Mã đối tượng"/>
    <tableColumn id="9" xr3:uid="{00000000-0010-0000-0700-000009000000}" name="Tên đối tượng"/>
    <tableColumn id="10" xr3:uid="{00000000-0010-0000-0700-00000A000000}" name="Địa chỉ/Bộ phận"/>
    <tableColumn id="11" xr3:uid="{00000000-0010-0000-0700-00000B000000}" name="Tên người nhận/Của"/>
    <tableColumn id="12" xr3:uid="{00000000-0010-0000-0700-00000C000000}" name="Lý do xuất/Về việc"/>
    <tableColumn id="13" xr3:uid="{00000000-0010-0000-0700-00000D000000}" name="Nhân viên bán hàng"/>
    <tableColumn id="14" xr3:uid="{00000000-0010-0000-0700-00000E000000}" name="Kèm theo"/>
    <tableColumn id="15" xr3:uid="{00000000-0010-0000-0700-00000F000000}" name="Số lệnh điều động"/>
    <tableColumn id="16" xr3:uid="{00000000-0010-0000-0700-000010000000}" name="Ngày lệnh điều động"/>
    <tableColumn id="17" xr3:uid="{00000000-0010-0000-0700-000011000000}" name="Người vận chuyển"/>
    <tableColumn id="18" xr3:uid="{00000000-0010-0000-0700-000012000000}" name="Tên người vận chuyển"/>
    <tableColumn id="19" xr3:uid="{00000000-0010-0000-0700-000013000000}" name="Hợp đồng số"/>
    <tableColumn id="20" xr3:uid="{00000000-0010-0000-0700-000014000000}" name="Phương tiện vận chuyển"/>
    <tableColumn id="21" xr3:uid="{00000000-0010-0000-0700-000015000000}" name="Xuất tại kho">
      <calculatedColumnFormula>IF($C3&lt;&gt;"","K-C6","")</calculatedColumnFormula>
    </tableColumn>
    <tableColumn id="22" xr3:uid="{00000000-0010-0000-0700-000016000000}" name="Địa chỉ kho xuất"/>
    <tableColumn id="23" xr3:uid="{00000000-0010-0000-0700-000017000000}" name="Nhập tại chi nhánh"/>
    <tableColumn id="24" xr3:uid="{00000000-0010-0000-0700-000018000000}" name="Tên chi nhánh"/>
    <tableColumn id="25" xr3:uid="{00000000-0010-0000-0700-000019000000}" name="MST chi nhánh"/>
    <tableColumn id="26" xr3:uid="{00000000-0010-0000-0700-00001A000000}" name="Nhập tại kho"/>
    <tableColumn id="27" xr3:uid="{00000000-0010-0000-0700-00001B000000}" name="Địa chỉ kho nhập"/>
    <tableColumn id="28" xr3:uid="{00000000-0010-0000-0700-00001C000000}" name="Mã hàng (*)"/>
    <tableColumn id="29" xr3:uid="{00000000-0010-0000-0700-00001D000000}" name="Tên hàng">
      <calculatedColumnFormula>VLOOKUP(AB3,TONG_SL!$A:$C,2,0)</calculatedColumnFormula>
    </tableColumn>
    <tableColumn id="30" xr3:uid="{00000000-0010-0000-0700-00001E000000}" name="Là hàng khuyến mại"/>
    <tableColumn id="31" xr3:uid="{00000000-0010-0000-0700-00001F000000}" name="Kho (*)">
      <calculatedColumnFormula>IF($C3&lt;&gt;"","K-C6","")</calculatedColumnFormula>
    </tableColumn>
    <tableColumn id="32" xr3:uid="{00000000-0010-0000-0700-000020000000}" name="Hàng hóa giữ hộ/bán hộ"/>
    <tableColumn id="33" xr3:uid="{00000000-0010-0000-0700-000021000000}" name="TK Nợ (*)">
      <calculatedColumnFormula>IF($C3&lt;&gt;"","632","")</calculatedColumnFormula>
    </tableColumn>
    <tableColumn id="34" xr3:uid="{00000000-0010-0000-0700-000022000000}" name="TK Có (*)">
      <calculatedColumnFormula>IF($C3&lt;&gt;"","156","")</calculatedColumnFormula>
    </tableColumn>
    <tableColumn id="35" xr3:uid="{00000000-0010-0000-0700-000023000000}" name="ĐVT">
      <calculatedColumnFormula>VLOOKUP($AB3,TONG_SL!$A:$D,3,0)</calculatedColumnFormula>
    </tableColumn>
    <tableColumn id="36" xr3:uid="{00000000-0010-0000-0700-000024000000}" name="Số lượng" dataDxfId="49"/>
    <tableColumn id="37" xr3:uid="{00000000-0010-0000-0700-000025000000}" name="Đơn giá bán" dataDxfId="48">
      <calculatedColumnFormula>IFERROR(VLOOKUP(AB3,Gia_HD_XI_SPL!$A:$C,3,0),0)</calculatedColumnFormula>
    </tableColumn>
    <tableColumn id="38" xr3:uid="{00000000-0010-0000-0700-000026000000}" name="Thành tiền">
      <calculatedColumnFormula>AJ3*AK3</calculatedColumnFormula>
    </tableColumn>
    <tableColumn id="39" xr3:uid="{00000000-0010-0000-0700-000027000000}" name="Đơn giá vốn"/>
    <tableColumn id="40" xr3:uid="{00000000-0010-0000-0700-000028000000}" name="Tiền vốn"/>
    <tableColumn id="41" xr3:uid="{00000000-0010-0000-0700-000029000000}" name="Số lô"/>
    <tableColumn id="42" xr3:uid="{00000000-0010-0000-0700-00002A000000}" name="Hạn sử dụng"/>
    <tableColumn id="43" xr3:uid="{00000000-0010-0000-0700-00002B000000}" name="Đối tượng"/>
    <tableColumn id="44" xr3:uid="{00000000-0010-0000-0700-00002C000000}" name="Khoản mục CP"/>
    <tableColumn id="45" xr3:uid="{00000000-0010-0000-0700-00002D000000}" name="Đơn vị"/>
    <tableColumn id="46" xr3:uid="{00000000-0010-0000-0700-00002E000000}" name="Đối tượng THCP"/>
    <tableColumn id="47" xr3:uid="{00000000-0010-0000-0700-00002F000000}" name="Công trình"/>
    <tableColumn id="48" xr3:uid="{00000000-0010-0000-0700-000030000000}" name="Đơn đặt hàng"/>
    <tableColumn id="49" xr3:uid="{00000000-0010-0000-0700-000031000000}" name="Hợp đồng bán"/>
    <tableColumn id="50" xr3:uid="{00000000-0010-0000-0700-000032000000}" name="CP không hợp lý"/>
    <tableColumn id="51" xr3:uid="{00000000-0010-0000-0700-000033000000}" name="Mã thống kê"/>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197135-73C1-4CFE-8C7A-936A8C49C4D6}" name="Table2" displayName="Table2" ref="A4:F1200" totalsRowShown="0" headerRowDxfId="47" dataDxfId="45" headerRowBorderDxfId="46" tableBorderDxfId="44">
  <autoFilter ref="A4:F1200" xr:uid="{9FAB0FC0-AB26-4281-A110-6B251AFE19CE}">
    <filterColumn colId="1">
      <filters>
        <filter val="COOP"/>
      </filters>
    </filterColumn>
  </autoFilter>
  <tableColumns count="6">
    <tableColumn id="2" xr3:uid="{00000000-0010-0000-0900-000002000000}" name="Mã Giá" dataDxfId="43"/>
    <tableColumn id="1" xr3:uid="{00000000-0010-0000-0900-000001000000}" name="Nhóm khách hàng" dataDxfId="42"/>
    <tableColumn id="5" xr3:uid="{00000000-0010-0000-0900-000005000000}" name="Mã hàng" dataDxfId="41"/>
    <tableColumn id="6" xr3:uid="{00000000-0010-0000-0900-000006000000}" name="Tên hàng" dataDxfId="40"/>
    <tableColumn id="7" xr3:uid="{00000000-0010-0000-0900-000007000000}" name="Giá bán công bố" dataDxfId="39"/>
    <tableColumn id="8" xr3:uid="{00000000-0010-0000-0900-000008000000}" name="Giá trên đơn đặt hàng / xuất hóa đơn" dataDxfId="3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126B57C-888F-4DA6-B658-04BE2A04F135}" name="Table32465" displayName="Table32465" ref="A1:E14" totalsRowShown="0" headerRowDxfId="37" dataDxfId="36" tableBorderDxfId="35" headerRowCellStyle="Normal 2" dataCellStyle="Normal 2">
  <autoFilter ref="A1:E14" xr:uid="{12E67B85-EFC4-4810-BB8A-872D32F55A8C}"/>
  <tableColumns count="5">
    <tableColumn id="1" xr3:uid="{00000000-0010-0000-0B00-000001000000}" name="Mã nhân viên" dataDxfId="34" dataCellStyle="Normal 2"/>
    <tableColumn id="2" xr3:uid="{00000000-0010-0000-0B00-000002000000}" name="Tên nhân viên" dataDxfId="33" dataCellStyle="Normal 2"/>
    <tableColumn id="3" xr3:uid="{00000000-0010-0000-0B00-000003000000}" name="Giới tính" dataDxfId="32" dataCellStyle="Normal 2"/>
    <tableColumn id="4" xr3:uid="{00000000-0010-0000-0B00-000004000000}" name="Chức danh" dataDxfId="31" dataCellStyle="Normal 2"/>
    <tableColumn id="5" xr3:uid="{00000000-0010-0000-0B00-000005000000}" name="Tên đơn vị" dataDxfId="30" dataCellStyle="Normal 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32941B7-B66A-4403-AE2F-ADE6D75B6DF9}" name="DS_HH_VT" displayName="DS_HH_VT" ref="A1:F85" totalsRowShown="0" headerRowDxfId="29" headerRowBorderDxfId="28" tableBorderDxfId="27" totalsRowBorderDxfId="26">
  <autoFilter ref="A1:F85" xr:uid="{AA1D8078-BACE-4016-878B-DD964BECC89C}">
    <filterColumn colId="3">
      <filters>
        <filter val="Đang kinh doanh"/>
      </filters>
    </filterColumn>
  </autoFilter>
  <sortState xmlns:xlrd2="http://schemas.microsoft.com/office/spreadsheetml/2017/richdata2" ref="A2:F75">
    <sortCondition ref="A1:A75"/>
  </sortState>
  <tableColumns count="6">
    <tableColumn id="1" xr3:uid="{00000000-0010-0000-0D00-000001000000}" name="Mã hàng" dataDxfId="25" dataCellStyle="Normal 2"/>
    <tableColumn id="2" xr3:uid="{00000000-0010-0000-0D00-000002000000}" name="Tên hàng" dataDxfId="24" dataCellStyle="Normal 2"/>
    <tableColumn id="3" xr3:uid="{00000000-0010-0000-0D00-000003000000}" name="ĐVT" dataDxfId="23" dataCellStyle="Normal 2"/>
    <tableColumn id="4" xr3:uid="{00000000-0010-0000-0D00-000004000000}" name="Tình Trạng">
      <calculatedColumnFormula>IF(OR(E2&gt;0,F2&gt;0),"Đang kinh doanh","Không kinh doanh")</calculatedColumnFormula>
    </tableColumn>
    <tableColumn id="7" xr3:uid="{00000000-0010-0000-0D00-000007000000}" name="TỔNG CỘNG" dataDxfId="22"/>
    <tableColumn id="5" xr3:uid="{00000000-0010-0000-0D00-000005000000}" name="Tổng Đầu" dataDxfId="2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E1ACE52-DA1E-44DA-80A8-E0A73703C0C5}" name="Table3" displayName="Table3" ref="A1:R2512" totalsRowShown="0" headerRowDxfId="20" tableBorderDxfId="19">
  <autoFilter ref="A1:R2512" xr:uid="{5C3721EA-187E-41A5-9EE6-E42FAC7CA2EC}"/>
  <tableColumns count="18">
    <tableColumn id="1" xr3:uid="{00000000-0010-0000-0F00-000001000000}" name="60" dataDxfId="18" dataCellStyle="Normal 2"/>
    <tableColumn id="2" xr3:uid="{00000000-0010-0000-0F00-000002000000}" name="FALSE" dataDxfId="17" dataCellStyle="Normal 2"/>
    <tableColumn id="3" xr3:uid="{00000000-0010-0000-0F00-000003000000}" name="CÔNG TY TNHH MTV THƯƠNG MẠI VÀ DỊCH VỤ NGỌC THƠM" dataDxfId="16" dataCellStyle="Normal 2"/>
    <tableColumn id="4" xr3:uid="{00000000-0010-0000-0F00-000004000000}" name="Miền Bắc" dataDxfId="15" dataCellStyle="Normal 2"/>
    <tableColumn id="5" xr3:uid="{00000000-0010-0000-0F00-000005000000}" name="WIN" dataDxfId="14" dataCellStyle="Normal 2"/>
    <tableColumn id="6" xr3:uid="{00000000-0010-0000-0F00-000006000000}" name="Phường/Xã" dataDxfId="13" dataCellStyle="Normal 2"/>
    <tableColumn id="7" xr3:uid="{00000000-0010-0000-0F00-000007000000}" name="Nhân viên" dataDxfId="12" dataCellStyle="Normal 2"/>
    <tableColumn id="8" xr3:uid="{00000000-0010-0000-0F00-000008000000}" name="Tên nhân viên" dataDxfId="11" dataCellStyle="Normal 2"/>
    <tableColumn id="9" xr3:uid="{00000000-0010-0000-0F00-000009000000}" name="Nhóm KH, NCC" dataDxfId="10" dataCellStyle="Normal 2"/>
    <tableColumn id="10" xr3:uid="{00000000-0010-0000-0F00-00000A000000}" name="Người liên hệ" dataDxfId="9" dataCellStyle="Normal 2"/>
    <tableColumn id="11" xr3:uid="{00000000-0010-0000-0F00-00000B000000}" name="Địa điểm giao hàng" dataDxfId="8" dataCellStyle="Normal 2"/>
    <tableColumn id="12" xr3:uid="{00000000-0010-0000-0F00-00000C000000}" name="Mã số thuế" dataDxfId="7" dataCellStyle="Normal 2"/>
    <tableColumn id="13" xr3:uid="{00000000-0010-0000-0F00-00000D000000}" name="Địa chỉ" dataDxfId="6" dataCellStyle="Normal 2"/>
    <tableColumn id="14" xr3:uid="{00000000-0010-0000-0F00-00000E000000}" name="Số ngày được nợ" dataDxfId="5" dataCellStyle="Normal 2"/>
    <tableColumn id="15" xr3:uid="{00000000-0010-0000-0F00-00000F000000}" name="Ngừng theo dõi" dataDxfId="4" dataCellStyle="Normal 2"/>
    <tableColumn id="16" xr3:uid="{00000000-0010-0000-0F00-000010000000}" name="Chi nhánh" dataDxfId="3" dataCellStyle="Normal 2"/>
    <tableColumn id="17" xr3:uid="{00000000-0010-0000-0F00-000011000000}" name="Phân loại" dataDxfId="2" dataCellStyle="Normal 2"/>
    <tableColumn id="18" xr3:uid="{00000000-0010-0000-0F00-000012000000}" name="Nhóm KH" dataDxfId="1"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EF9E2-887B-4532-8704-579B6E2559B3}">
  <sheetPr codeName="Sheet1">
    <tabColor rgb="FFFFFF00"/>
  </sheetPr>
  <dimension ref="A1:HF7501"/>
  <sheetViews>
    <sheetView zoomScaleNormal="100" workbookViewId="0">
      <pane ySplit="2" topLeftCell="A152" activePane="bottomLeft" state="frozen"/>
      <selection pane="bottomLeft" activeCell="G947" sqref="G947"/>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3"/>
      <c r="B1" s="94"/>
      <c r="C1" s="95"/>
      <c r="D1" s="93"/>
      <c r="E1" s="96"/>
      <c r="F1" s="95"/>
      <c r="G1" s="94"/>
      <c r="H1" s="96"/>
      <c r="I1" s="96"/>
      <c r="J1" s="94"/>
      <c r="K1" s="94"/>
      <c r="L1" s="96"/>
      <c r="M1" s="96"/>
      <c r="N1" s="96"/>
      <c r="O1" s="96"/>
      <c r="P1" s="96"/>
      <c r="Q1" s="94"/>
      <c r="R1" s="110">
        <f>+SUBTOTAL(9,R3:R41050)</f>
        <v>279</v>
      </c>
      <c r="S1" s="110" t="e">
        <f>+SUBTOTAL(9,#REF!)</f>
        <v>#REF!</v>
      </c>
      <c r="T1" s="110" t="e">
        <f>+SUBTOTAL(9,#REF!)</f>
        <v>#REF!</v>
      </c>
      <c r="U1" s="110" t="e">
        <f>+SUBTOTAL(9,#REF!)</f>
        <v>#REF!</v>
      </c>
      <c r="V1" s="97"/>
      <c r="W1" s="99"/>
      <c r="X1" s="100"/>
      <c r="Y1" s="97"/>
      <c r="Z1" s="98"/>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row>
    <row r="2" spans="1:214" s="8" customFormat="1" x14ac:dyDescent="0.25">
      <c r="A2" s="101" t="s">
        <v>11</v>
      </c>
      <c r="B2" s="102" t="s">
        <v>12</v>
      </c>
      <c r="C2" s="103" t="s">
        <v>13</v>
      </c>
      <c r="D2" s="105" t="s">
        <v>14</v>
      </c>
      <c r="E2" s="104" t="s">
        <v>22</v>
      </c>
      <c r="F2" s="104" t="s">
        <v>15</v>
      </c>
      <c r="G2" s="102" t="s">
        <v>23</v>
      </c>
      <c r="H2" s="104" t="s">
        <v>16</v>
      </c>
      <c r="I2" s="101" t="s">
        <v>0</v>
      </c>
      <c r="J2" s="102" t="s">
        <v>17</v>
      </c>
      <c r="K2" s="102" t="s">
        <v>1</v>
      </c>
      <c r="L2" s="105" t="s">
        <v>2</v>
      </c>
      <c r="M2" s="105" t="s">
        <v>24</v>
      </c>
      <c r="N2" s="105" t="s">
        <v>21</v>
      </c>
      <c r="O2" s="105" t="s">
        <v>19</v>
      </c>
      <c r="P2" s="105" t="s">
        <v>20</v>
      </c>
      <c r="Q2" s="105" t="s">
        <v>10</v>
      </c>
      <c r="R2" s="101" t="s">
        <v>3</v>
      </c>
      <c r="S2" s="105" t="s">
        <v>18</v>
      </c>
      <c r="T2" s="105" t="s">
        <v>4</v>
      </c>
      <c r="U2" s="105" t="s">
        <v>5</v>
      </c>
      <c r="V2" s="105" t="s">
        <v>8</v>
      </c>
      <c r="W2" s="105" t="s">
        <v>9</v>
      </c>
      <c r="X2" s="105" t="s">
        <v>6</v>
      </c>
      <c r="Y2" s="105" t="s">
        <v>25</v>
      </c>
      <c r="Z2" s="105" t="s">
        <v>7</v>
      </c>
      <c r="AA2" s="105" t="s">
        <v>1812</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hidden="1" x14ac:dyDescent="0.25">
      <c r="A3" s="9">
        <v>45989</v>
      </c>
      <c r="B3" s="148">
        <v>4180605197</v>
      </c>
      <c r="C3" s="10" t="s">
        <v>7767</v>
      </c>
      <c r="D3" s="9">
        <v>45992</v>
      </c>
      <c r="G3" s="32" t="s">
        <v>448</v>
      </c>
      <c r="I3" s="148">
        <v>4180605197</v>
      </c>
      <c r="J3" s="21" t="s">
        <v>70</v>
      </c>
      <c r="K3" s="330" t="s">
        <v>44</v>
      </c>
      <c r="L3" s="21" t="str">
        <f>VLOOKUP($K3,TONG_SL!$A:$D,2,0)</f>
        <v>Giò lụa cây 250g</v>
      </c>
      <c r="N3" s="21" t="str">
        <f>IF($B3&lt;&gt;"","K-C6","")</f>
        <v>K-C6</v>
      </c>
      <c r="Q3" s="21" t="str">
        <f>VLOOKUP(K3,TONG_SL!$A:$D,3,0)</f>
        <v>Túi</v>
      </c>
      <c r="R3" s="1">
        <v>5</v>
      </c>
      <c r="T3" s="1">
        <f>VLOOKUP(VLOOKUP(G3,Ma_KH!$A:$R,18,0)&amp;K3,Gia_MB!$A:$F,6,0)</f>
        <v>49500</v>
      </c>
      <c r="U3" s="12">
        <f t="shared" ref="U3:U49" si="0">T3*R3</f>
        <v>247500</v>
      </c>
      <c r="W3" s="44">
        <f t="shared" ref="W3:W49" si="1">U3*V3</f>
        <v>0</v>
      </c>
      <c r="X3" s="3" t="str">
        <f t="shared" ref="X3:X49" si="2">IF(B3&lt;&gt;"","8","0")</f>
        <v>8</v>
      </c>
      <c r="Z3" s="12">
        <f t="shared" ref="Z3:Z49" si="3">U3*X3%</f>
        <v>19800</v>
      </c>
      <c r="AA3" s="5">
        <f>VLOOKUP(G3,Ma_KH!$A:$R,14,0)</f>
        <v>60</v>
      </c>
    </row>
    <row r="4" spans="1:214" hidden="1" x14ac:dyDescent="0.25">
      <c r="A4" s="9">
        <v>45989</v>
      </c>
      <c r="B4" s="148">
        <v>4180605197</v>
      </c>
      <c r="C4" s="10" t="s">
        <v>7767</v>
      </c>
      <c r="D4" s="9">
        <v>45992</v>
      </c>
      <c r="G4" s="32" t="s">
        <v>448</v>
      </c>
      <c r="I4" s="148">
        <v>4180605197</v>
      </c>
      <c r="J4" s="21" t="s">
        <v>70</v>
      </c>
      <c r="K4" s="330" t="s">
        <v>46</v>
      </c>
      <c r="L4" s="21" t="str">
        <f>VLOOKUP($K4,TONG_SL!$A:$D,2,0)</f>
        <v>Giò sụn gà 250g</v>
      </c>
      <c r="N4" s="21" t="str">
        <f>IF($B4&lt;&gt;"","K-C6","")</f>
        <v>K-C6</v>
      </c>
      <c r="Q4" s="21" t="str">
        <f>VLOOKUP(K4,TONG_SL!$A:$D,3,0)</f>
        <v>Túi</v>
      </c>
      <c r="R4" s="1">
        <v>5</v>
      </c>
      <c r="T4" s="1">
        <f>VLOOKUP(VLOOKUP(G4,Ma_KH!$A:$R,18,0)&amp;K4,Gia_MB!$A:$F,6,0)</f>
        <v>50400</v>
      </c>
      <c r="U4" s="12">
        <f t="shared" si="0"/>
        <v>252000</v>
      </c>
      <c r="W4" s="44">
        <f t="shared" si="1"/>
        <v>0</v>
      </c>
      <c r="X4" s="3" t="str">
        <f t="shared" si="2"/>
        <v>8</v>
      </c>
      <c r="Z4" s="12">
        <f t="shared" si="3"/>
        <v>20160</v>
      </c>
      <c r="AA4" s="5">
        <f>VLOOKUP(G4,Ma_KH!$A:$R,14,0)</f>
        <v>60</v>
      </c>
    </row>
    <row r="5" spans="1:214" hidden="1" x14ac:dyDescent="0.25">
      <c r="A5" s="9">
        <v>45989</v>
      </c>
      <c r="B5" s="148">
        <v>4180605197</v>
      </c>
      <c r="C5" s="10" t="s">
        <v>7767</v>
      </c>
      <c r="D5" s="9">
        <v>45992</v>
      </c>
      <c r="G5" s="32" t="s">
        <v>448</v>
      </c>
      <c r="I5" s="148">
        <v>4180605197</v>
      </c>
      <c r="J5" s="21" t="s">
        <v>70</v>
      </c>
      <c r="K5" s="330" t="s">
        <v>39</v>
      </c>
      <c r="L5" s="21" t="str">
        <f>VLOOKUP($K5,TONG_SL!$A:$D,2,0)</f>
        <v>Chả nướng 300g</v>
      </c>
      <c r="N5" s="21" t="str">
        <f t="shared" ref="N5:N68" si="4">IF($B5&lt;&gt;"","K-C6","")</f>
        <v>K-C6</v>
      </c>
      <c r="Q5" s="21" t="str">
        <f>VLOOKUP(K5,TONG_SL!$A:$D,3,0)</f>
        <v>Túi</v>
      </c>
      <c r="R5" s="1">
        <v>5</v>
      </c>
      <c r="T5" s="1">
        <f>VLOOKUP(VLOOKUP(G5,Ma_KH!$A:$R,18,0)&amp;K5,Gia_MB!$A:$F,6,0)</f>
        <v>70950</v>
      </c>
      <c r="U5" s="12">
        <f t="shared" si="0"/>
        <v>354750</v>
      </c>
      <c r="W5" s="44">
        <f t="shared" si="1"/>
        <v>0</v>
      </c>
      <c r="X5" s="3" t="str">
        <f t="shared" si="2"/>
        <v>8</v>
      </c>
      <c r="Z5" s="12">
        <f t="shared" si="3"/>
        <v>28380</v>
      </c>
      <c r="AA5" s="5">
        <f>VLOOKUP(G5,Ma_KH!$A:$R,14,0)</f>
        <v>60</v>
      </c>
    </row>
    <row r="6" spans="1:214" hidden="1" x14ac:dyDescent="0.25">
      <c r="A6" s="9">
        <v>45989</v>
      </c>
      <c r="B6" s="148">
        <v>4180605197</v>
      </c>
      <c r="C6" s="10" t="s">
        <v>7767</v>
      </c>
      <c r="D6" s="9">
        <v>45992</v>
      </c>
      <c r="G6" s="32" t="s">
        <v>448</v>
      </c>
      <c r="I6" s="148">
        <v>4180605197</v>
      </c>
      <c r="J6" s="21" t="s">
        <v>70</v>
      </c>
      <c r="K6" s="330" t="s">
        <v>30</v>
      </c>
      <c r="L6" s="21" t="str">
        <f>VLOOKUP($K6,TONG_SL!$A:$D,2,0)</f>
        <v>Gà muối 500g</v>
      </c>
      <c r="N6" s="21" t="str">
        <f t="shared" si="4"/>
        <v>K-C6</v>
      </c>
      <c r="Q6" s="21" t="str">
        <f>VLOOKUP(K6,TONG_SL!$A:$D,3,0)</f>
        <v>Túi</v>
      </c>
      <c r="R6" s="1">
        <v>3</v>
      </c>
      <c r="T6" s="1">
        <f>VLOOKUP(VLOOKUP(G6,Ma_KH!$A:$R,18,0)&amp;K6,Gia_MB!$A:$F,6,0)</f>
        <v>111058</v>
      </c>
      <c r="U6" s="12">
        <f t="shared" si="0"/>
        <v>333174</v>
      </c>
      <c r="W6" s="44">
        <f t="shared" si="1"/>
        <v>0</v>
      </c>
      <c r="X6" s="3" t="str">
        <f t="shared" si="2"/>
        <v>8</v>
      </c>
      <c r="Z6" s="12">
        <f t="shared" si="3"/>
        <v>26653.920000000002</v>
      </c>
      <c r="AA6" s="5">
        <f>VLOOKUP(G6,Ma_KH!$A:$R,14,0)</f>
        <v>60</v>
      </c>
    </row>
    <row r="7" spans="1:214" hidden="1" x14ac:dyDescent="0.25">
      <c r="A7" s="9">
        <v>45989</v>
      </c>
      <c r="B7" s="148">
        <v>4180590950</v>
      </c>
      <c r="C7" s="10" t="s">
        <v>7767</v>
      </c>
      <c r="D7" s="9">
        <v>45992</v>
      </c>
      <c r="G7" s="32" t="s">
        <v>432</v>
      </c>
      <c r="I7" s="148">
        <v>4180590950</v>
      </c>
      <c r="J7" s="21" t="s">
        <v>70</v>
      </c>
      <c r="K7" s="330" t="s">
        <v>32</v>
      </c>
      <c r="L7" s="21" t="str">
        <f>VLOOKUP($K7,TONG_SL!$A:$D,2,0)</f>
        <v>Giò Tai Lưỡi Xào 250g</v>
      </c>
      <c r="N7" s="21" t="str">
        <f t="shared" si="4"/>
        <v>K-C6</v>
      </c>
      <c r="Q7" s="21" t="str">
        <f>VLOOKUP(K7,TONG_SL!$A:$D,3,0)</f>
        <v>Túi</v>
      </c>
      <c r="R7" s="1">
        <v>6</v>
      </c>
      <c r="T7" s="1">
        <f>VLOOKUP(VLOOKUP(G7,Ma_KH!$A:$R,18,0)&amp;K7,Gia_MB!$A:$F,6,0)</f>
        <v>50182</v>
      </c>
      <c r="U7" s="12">
        <f t="shared" si="0"/>
        <v>301092</v>
      </c>
      <c r="W7" s="44">
        <f t="shared" si="1"/>
        <v>0</v>
      </c>
      <c r="X7" s="3" t="str">
        <f t="shared" si="2"/>
        <v>8</v>
      </c>
      <c r="Z7" s="12">
        <f t="shared" si="3"/>
        <v>24087.360000000001</v>
      </c>
      <c r="AA7" s="5">
        <f>VLOOKUP(G7,Ma_KH!$A:$R,14,0)</f>
        <v>60</v>
      </c>
    </row>
    <row r="8" spans="1:214" hidden="1" x14ac:dyDescent="0.25">
      <c r="A8" s="9">
        <v>45989</v>
      </c>
      <c r="B8" s="148">
        <v>4180590950</v>
      </c>
      <c r="C8" s="10" t="s">
        <v>7767</v>
      </c>
      <c r="D8" s="9">
        <v>45992</v>
      </c>
      <c r="G8" s="32" t="s">
        <v>432</v>
      </c>
      <c r="I8" s="148">
        <v>4180590950</v>
      </c>
      <c r="J8" s="21" t="s">
        <v>70</v>
      </c>
      <c r="K8" s="330" t="s">
        <v>34</v>
      </c>
      <c r="L8" s="21" t="str">
        <f>VLOOKUP($K8,TONG_SL!$A:$D,2,0)</f>
        <v>Tai heo muối 200g</v>
      </c>
      <c r="N8" s="21" t="str">
        <f t="shared" si="4"/>
        <v>K-C6</v>
      </c>
      <c r="Q8" s="21" t="str">
        <f>VLOOKUP(K8,TONG_SL!$A:$D,3,0)</f>
        <v>Túi</v>
      </c>
      <c r="R8" s="1">
        <v>4</v>
      </c>
      <c r="T8" s="1">
        <f>VLOOKUP(VLOOKUP(G8,Ma_KH!$A:$R,18,0)&amp;K8,Gia_MB!$A:$F,6,0)</f>
        <v>55595</v>
      </c>
      <c r="U8" s="12">
        <f t="shared" si="0"/>
        <v>222380</v>
      </c>
      <c r="W8" s="44">
        <f t="shared" si="1"/>
        <v>0</v>
      </c>
      <c r="X8" s="3" t="str">
        <f t="shared" si="2"/>
        <v>8</v>
      </c>
      <c r="Z8" s="12">
        <f t="shared" si="3"/>
        <v>17790.400000000001</v>
      </c>
      <c r="AA8" s="5">
        <f>VLOOKUP(G8,Ma_KH!$A:$R,14,0)</f>
        <v>60</v>
      </c>
    </row>
    <row r="9" spans="1:214" hidden="1" x14ac:dyDescent="0.25">
      <c r="A9" s="9">
        <v>45989</v>
      </c>
      <c r="B9" s="148">
        <v>4180590950</v>
      </c>
      <c r="C9" s="10" t="s">
        <v>7767</v>
      </c>
      <c r="D9" s="9">
        <v>45992</v>
      </c>
      <c r="G9" s="32" t="s">
        <v>432</v>
      </c>
      <c r="I9" s="148">
        <v>4180590950</v>
      </c>
      <c r="J9" s="21" t="s">
        <v>70</v>
      </c>
      <c r="K9" s="330" t="s">
        <v>27</v>
      </c>
      <c r="L9" s="21" t="str">
        <f>VLOOKUP($K9,TONG_SL!$A:$D,2,0)</f>
        <v>Chân giò heo muối 300g</v>
      </c>
      <c r="N9" s="21" t="str">
        <f t="shared" si="4"/>
        <v>K-C6</v>
      </c>
      <c r="Q9" s="21" t="str">
        <f>VLOOKUP(K9,TONG_SL!$A:$D,3,0)</f>
        <v>Túi</v>
      </c>
      <c r="R9" s="1">
        <v>2</v>
      </c>
      <c r="T9" s="1">
        <f>VLOOKUP(VLOOKUP(G9,Ma_KH!$A:$R,18,0)&amp;K9,Gia_MB!$A:$F,6,0)</f>
        <v>73431</v>
      </c>
      <c r="U9" s="12">
        <f t="shared" si="0"/>
        <v>146862</v>
      </c>
      <c r="W9" s="44">
        <f t="shared" si="1"/>
        <v>0</v>
      </c>
      <c r="X9" s="3" t="str">
        <f t="shared" si="2"/>
        <v>8</v>
      </c>
      <c r="Z9" s="12">
        <f t="shared" si="3"/>
        <v>11748.960000000001</v>
      </c>
      <c r="AA9" s="5">
        <f>VLOOKUP(G9,Ma_KH!$A:$R,14,0)</f>
        <v>60</v>
      </c>
    </row>
    <row r="10" spans="1:214" hidden="1" x14ac:dyDescent="0.25">
      <c r="A10" s="9">
        <v>45989</v>
      </c>
      <c r="B10" s="148">
        <v>4180590950</v>
      </c>
      <c r="C10" s="10" t="s">
        <v>7767</v>
      </c>
      <c r="D10" s="9">
        <v>45992</v>
      </c>
      <c r="G10" s="32" t="s">
        <v>432</v>
      </c>
      <c r="I10" s="148">
        <v>4180590950</v>
      </c>
      <c r="J10" s="21" t="s">
        <v>70</v>
      </c>
      <c r="K10" s="330" t="s">
        <v>37</v>
      </c>
      <c r="L10" s="21" t="str">
        <f>VLOOKUP($K10,TONG_SL!$A:$D,2,0)</f>
        <v>Chả cốm 300g</v>
      </c>
      <c r="N10" s="21" t="str">
        <f t="shared" si="4"/>
        <v>K-C6</v>
      </c>
      <c r="Q10" s="21" t="str">
        <f>VLOOKUP(K10,TONG_SL!$A:$D,3,0)</f>
        <v>Túi</v>
      </c>
      <c r="R10" s="1">
        <v>4</v>
      </c>
      <c r="T10" s="1">
        <f>VLOOKUP(VLOOKUP(G10,Ma_KH!$A:$R,18,0)&amp;K10,Gia_MB!$A:$F,6,0)</f>
        <v>74250</v>
      </c>
      <c r="U10" s="12">
        <f t="shared" si="0"/>
        <v>297000</v>
      </c>
      <c r="W10" s="44">
        <f t="shared" si="1"/>
        <v>0</v>
      </c>
      <c r="X10" s="3" t="str">
        <f t="shared" si="2"/>
        <v>8</v>
      </c>
      <c r="Z10" s="12">
        <f t="shared" si="3"/>
        <v>23760</v>
      </c>
      <c r="AA10" s="5">
        <f>VLOOKUP(G10,Ma_KH!$A:$R,14,0)</f>
        <v>60</v>
      </c>
    </row>
    <row r="11" spans="1:214" hidden="1" x14ac:dyDescent="0.25">
      <c r="A11" s="9">
        <v>45989</v>
      </c>
      <c r="B11" s="148">
        <v>4180590950</v>
      </c>
      <c r="C11" s="10" t="s">
        <v>7767</v>
      </c>
      <c r="D11" s="9">
        <v>45992</v>
      </c>
      <c r="G11" s="32" t="s">
        <v>432</v>
      </c>
      <c r="I11" s="148">
        <v>4180590950</v>
      </c>
      <c r="J11" s="21" t="s">
        <v>70</v>
      </c>
      <c r="K11" s="330" t="s">
        <v>48</v>
      </c>
      <c r="L11" s="21" t="str">
        <f>VLOOKUP($K11,TONG_SL!$A:$D,2,0)</f>
        <v>Mọc Nấm Hương 250g</v>
      </c>
      <c r="N11" s="21" t="str">
        <f t="shared" si="4"/>
        <v>K-C6</v>
      </c>
      <c r="Q11" s="21" t="str">
        <f>VLOOKUP(K11,TONG_SL!$A:$D,3,0)</f>
        <v>Túi</v>
      </c>
      <c r="R11" s="1">
        <v>4</v>
      </c>
      <c r="T11" s="1">
        <f>VLOOKUP(VLOOKUP(G11,Ma_KH!$A:$R,18,0)&amp;K11,Gia_MB!$A:$F,6,0)</f>
        <v>46000</v>
      </c>
      <c r="U11" s="12">
        <f t="shared" si="0"/>
        <v>184000</v>
      </c>
      <c r="W11" s="44">
        <f t="shared" si="1"/>
        <v>0</v>
      </c>
      <c r="X11" s="3" t="str">
        <f t="shared" si="2"/>
        <v>8</v>
      </c>
      <c r="Z11" s="12">
        <f t="shared" si="3"/>
        <v>14720</v>
      </c>
      <c r="AA11" s="5">
        <f>VLOOKUP(G11,Ma_KH!$A:$R,14,0)</f>
        <v>60</v>
      </c>
    </row>
    <row r="12" spans="1:214" hidden="1" x14ac:dyDescent="0.25">
      <c r="A12" s="9">
        <v>45989</v>
      </c>
      <c r="B12" s="148">
        <v>4180590496</v>
      </c>
      <c r="C12" s="10" t="s">
        <v>7767</v>
      </c>
      <c r="D12" s="9">
        <v>45992</v>
      </c>
      <c r="G12" s="32" t="s">
        <v>465</v>
      </c>
      <c r="I12" s="148">
        <v>4180590496</v>
      </c>
      <c r="J12" s="21" t="s">
        <v>70</v>
      </c>
      <c r="K12" s="330" t="s">
        <v>32</v>
      </c>
      <c r="L12" s="21" t="str">
        <f>VLOOKUP($K12,TONG_SL!$A:$D,2,0)</f>
        <v>Giò Tai Lưỡi Xào 250g</v>
      </c>
      <c r="N12" s="21" t="str">
        <f t="shared" si="4"/>
        <v>K-C6</v>
      </c>
      <c r="Q12" s="21" t="str">
        <f>VLOOKUP(K12,TONG_SL!$A:$D,3,0)</f>
        <v>Túi</v>
      </c>
      <c r="R12" s="1">
        <v>2</v>
      </c>
      <c r="T12" s="1">
        <f>VLOOKUP(VLOOKUP(G12,Ma_KH!$A:$R,18,0)&amp;K12,Gia_MB!$A:$F,6,0)</f>
        <v>50182</v>
      </c>
      <c r="U12" s="12">
        <f t="shared" si="0"/>
        <v>100364</v>
      </c>
      <c r="W12" s="44">
        <f t="shared" si="1"/>
        <v>0</v>
      </c>
      <c r="X12" s="3" t="str">
        <f t="shared" si="2"/>
        <v>8</v>
      </c>
      <c r="Z12" s="12">
        <f t="shared" si="3"/>
        <v>8029.12</v>
      </c>
      <c r="AA12" s="5">
        <f>VLOOKUP(G12,Ma_KH!$A:$R,14,0)</f>
        <v>60</v>
      </c>
    </row>
    <row r="13" spans="1:214" hidden="1" x14ac:dyDescent="0.25">
      <c r="A13" s="9">
        <v>45989</v>
      </c>
      <c r="B13" s="148">
        <v>4180590496</v>
      </c>
      <c r="C13" s="10" t="s">
        <v>7767</v>
      </c>
      <c r="D13" s="9">
        <v>45992</v>
      </c>
      <c r="G13" s="32" t="s">
        <v>465</v>
      </c>
      <c r="I13" s="148">
        <v>4180590496</v>
      </c>
      <c r="J13" s="21" t="s">
        <v>70</v>
      </c>
      <c r="K13" s="330" t="s">
        <v>30</v>
      </c>
      <c r="L13" s="21" t="str">
        <f>VLOOKUP($K13,TONG_SL!$A:$D,2,0)</f>
        <v>Gà muối 500g</v>
      </c>
      <c r="N13" s="21" t="str">
        <f t="shared" si="4"/>
        <v>K-C6</v>
      </c>
      <c r="Q13" s="21" t="str">
        <f>VLOOKUP(K13,TONG_SL!$A:$D,3,0)</f>
        <v>Túi</v>
      </c>
      <c r="R13" s="1">
        <v>3</v>
      </c>
      <c r="T13" s="1">
        <f>VLOOKUP(VLOOKUP(G13,Ma_KH!$A:$R,18,0)&amp;K13,Gia_MB!$A:$F,6,0)</f>
        <v>111058</v>
      </c>
      <c r="U13" s="12">
        <f t="shared" si="0"/>
        <v>333174</v>
      </c>
      <c r="W13" s="44">
        <f t="shared" si="1"/>
        <v>0</v>
      </c>
      <c r="X13" s="3" t="str">
        <f t="shared" si="2"/>
        <v>8</v>
      </c>
      <c r="Z13" s="12">
        <f t="shared" si="3"/>
        <v>26653.920000000002</v>
      </c>
      <c r="AA13" s="5">
        <f>VLOOKUP(G13,Ma_KH!$A:$R,14,0)</f>
        <v>60</v>
      </c>
    </row>
    <row r="14" spans="1:214" hidden="1" x14ac:dyDescent="0.25">
      <c r="A14" s="9">
        <v>45989</v>
      </c>
      <c r="B14" s="148">
        <v>4180590496</v>
      </c>
      <c r="C14" s="10" t="s">
        <v>7767</v>
      </c>
      <c r="D14" s="9">
        <v>45992</v>
      </c>
      <c r="G14" s="32" t="s">
        <v>465</v>
      </c>
      <c r="I14" s="148">
        <v>4180590496</v>
      </c>
      <c r="J14" s="21" t="s">
        <v>70</v>
      </c>
      <c r="K14" s="330" t="s">
        <v>39</v>
      </c>
      <c r="L14" s="21" t="str">
        <f>VLOOKUP($K14,TONG_SL!$A:$D,2,0)</f>
        <v>Chả nướng 300g</v>
      </c>
      <c r="N14" s="21" t="str">
        <f t="shared" si="4"/>
        <v>K-C6</v>
      </c>
      <c r="Q14" s="21" t="str">
        <f>VLOOKUP(K14,TONG_SL!$A:$D,3,0)</f>
        <v>Túi</v>
      </c>
      <c r="R14" s="1">
        <v>3</v>
      </c>
      <c r="T14" s="1">
        <f>VLOOKUP(VLOOKUP(G14,Ma_KH!$A:$R,18,0)&amp;K14,Gia_MB!$A:$F,6,0)</f>
        <v>70950</v>
      </c>
      <c r="U14" s="12">
        <f t="shared" si="0"/>
        <v>212850</v>
      </c>
      <c r="W14" s="44">
        <f t="shared" si="1"/>
        <v>0</v>
      </c>
      <c r="X14" s="3" t="str">
        <f t="shared" si="2"/>
        <v>8</v>
      </c>
      <c r="Z14" s="12">
        <f t="shared" si="3"/>
        <v>17028</v>
      </c>
      <c r="AA14" s="5">
        <f>VLOOKUP(G14,Ma_KH!$A:$R,14,0)</f>
        <v>60</v>
      </c>
    </row>
    <row r="15" spans="1:214" hidden="1" x14ac:dyDescent="0.25">
      <c r="A15" s="9">
        <v>45989</v>
      </c>
      <c r="B15" s="148">
        <v>4180590496</v>
      </c>
      <c r="C15" s="10" t="s">
        <v>7767</v>
      </c>
      <c r="D15" s="9">
        <v>45992</v>
      </c>
      <c r="G15" s="32" t="s">
        <v>465</v>
      </c>
      <c r="I15" s="148">
        <v>4180590496</v>
      </c>
      <c r="J15" s="21" t="s">
        <v>70</v>
      </c>
      <c r="K15" s="330" t="s">
        <v>37</v>
      </c>
      <c r="L15" s="21" t="str">
        <f>VLOOKUP($K15,TONG_SL!$A:$D,2,0)</f>
        <v>Chả cốm 300g</v>
      </c>
      <c r="N15" s="21" t="str">
        <f t="shared" si="4"/>
        <v>K-C6</v>
      </c>
      <c r="Q15" s="21" t="str">
        <f>VLOOKUP(K15,TONG_SL!$A:$D,3,0)</f>
        <v>Túi</v>
      </c>
      <c r="R15" s="1">
        <v>5</v>
      </c>
      <c r="T15" s="1">
        <f>VLOOKUP(VLOOKUP(G15,Ma_KH!$A:$R,18,0)&amp;K15,Gia_MB!$A:$F,6,0)</f>
        <v>74250</v>
      </c>
      <c r="U15" s="12">
        <f t="shared" si="0"/>
        <v>371250</v>
      </c>
      <c r="W15" s="44">
        <f t="shared" si="1"/>
        <v>0</v>
      </c>
      <c r="X15" s="3" t="str">
        <f t="shared" si="2"/>
        <v>8</v>
      </c>
      <c r="Z15" s="12">
        <f t="shared" si="3"/>
        <v>29700</v>
      </c>
      <c r="AA15" s="5">
        <f>VLOOKUP(G15,Ma_KH!$A:$R,14,0)</f>
        <v>60</v>
      </c>
    </row>
    <row r="16" spans="1:214" hidden="1" x14ac:dyDescent="0.25">
      <c r="A16" s="9">
        <v>45989</v>
      </c>
      <c r="B16" s="21">
        <v>4180590861</v>
      </c>
      <c r="C16" s="10" t="s">
        <v>7767</v>
      </c>
      <c r="D16" s="9">
        <v>45992</v>
      </c>
      <c r="G16" s="32" t="s">
        <v>497</v>
      </c>
      <c r="I16" s="21">
        <v>4180590861</v>
      </c>
      <c r="J16" s="21" t="s">
        <v>70</v>
      </c>
      <c r="K16" s="330" t="s">
        <v>34</v>
      </c>
      <c r="L16" s="21" t="str">
        <f>VLOOKUP($K16,TONG_SL!$A:$D,2,0)</f>
        <v>Tai heo muối 200g</v>
      </c>
      <c r="N16" s="21" t="str">
        <f t="shared" si="4"/>
        <v>K-C6</v>
      </c>
      <c r="Q16" s="21" t="str">
        <f>VLOOKUP(K16,TONG_SL!$A:$D,3,0)</f>
        <v>Túi</v>
      </c>
      <c r="R16" s="1">
        <v>2</v>
      </c>
      <c r="T16" s="1">
        <f>VLOOKUP(VLOOKUP(G16,Ma_KH!$A:$R,18,0)&amp;K16,Gia_MB!$A:$F,6,0)</f>
        <v>55595</v>
      </c>
      <c r="U16" s="12">
        <f t="shared" si="0"/>
        <v>111190</v>
      </c>
      <c r="W16" s="44">
        <f t="shared" si="1"/>
        <v>0</v>
      </c>
      <c r="X16" s="3" t="str">
        <f t="shared" si="2"/>
        <v>8</v>
      </c>
      <c r="Z16" s="12">
        <f t="shared" si="3"/>
        <v>8895.2000000000007</v>
      </c>
      <c r="AA16" s="5">
        <f>VLOOKUP(G16,Ma_KH!$A:$R,14,0)</f>
        <v>60</v>
      </c>
    </row>
    <row r="17" spans="1:27" hidden="1" x14ac:dyDescent="0.25">
      <c r="A17" s="9">
        <v>45989</v>
      </c>
      <c r="B17" s="21">
        <v>4180590861</v>
      </c>
      <c r="C17" s="10" t="s">
        <v>7767</v>
      </c>
      <c r="D17" s="9">
        <v>45992</v>
      </c>
      <c r="G17" s="32" t="s">
        <v>497</v>
      </c>
      <c r="I17" s="21">
        <v>4180590861</v>
      </c>
      <c r="J17" s="21" t="s">
        <v>70</v>
      </c>
      <c r="K17" s="330" t="s">
        <v>32</v>
      </c>
      <c r="L17" s="21" t="str">
        <f>VLOOKUP($K17,TONG_SL!$A:$D,2,0)</f>
        <v>Giò Tai Lưỡi Xào 250g</v>
      </c>
      <c r="N17" s="21" t="str">
        <f t="shared" si="4"/>
        <v>K-C6</v>
      </c>
      <c r="Q17" s="21" t="str">
        <f>VLOOKUP(K17,TONG_SL!$A:$D,3,0)</f>
        <v>Túi</v>
      </c>
      <c r="R17" s="1">
        <v>3</v>
      </c>
      <c r="T17" s="1">
        <f>VLOOKUP(VLOOKUP(G17,Ma_KH!$A:$R,18,0)&amp;K17,Gia_MB!$A:$F,6,0)</f>
        <v>50182</v>
      </c>
      <c r="U17" s="12">
        <f t="shared" si="0"/>
        <v>150546</v>
      </c>
      <c r="W17" s="44">
        <f t="shared" si="1"/>
        <v>0</v>
      </c>
      <c r="X17" s="3" t="str">
        <f t="shared" si="2"/>
        <v>8</v>
      </c>
      <c r="Z17" s="12">
        <f t="shared" si="3"/>
        <v>12043.68</v>
      </c>
      <c r="AA17" s="5">
        <f>VLOOKUP(G17,Ma_KH!$A:$R,14,0)</f>
        <v>60</v>
      </c>
    </row>
    <row r="18" spans="1:27" hidden="1" x14ac:dyDescent="0.25">
      <c r="A18" s="9">
        <v>45989</v>
      </c>
      <c r="B18" s="21">
        <v>4180590861</v>
      </c>
      <c r="C18" s="10" t="s">
        <v>7767</v>
      </c>
      <c r="D18" s="9">
        <v>45992</v>
      </c>
      <c r="G18" s="32" t="s">
        <v>497</v>
      </c>
      <c r="I18" s="21">
        <v>4180590861</v>
      </c>
      <c r="J18" s="21" t="s">
        <v>70</v>
      </c>
      <c r="K18" s="330" t="s">
        <v>27</v>
      </c>
      <c r="L18" s="21" t="str">
        <f>VLOOKUP($K18,TONG_SL!$A:$D,2,0)</f>
        <v>Chân giò heo muối 300g</v>
      </c>
      <c r="N18" s="21" t="str">
        <f t="shared" si="4"/>
        <v>K-C6</v>
      </c>
      <c r="Q18" s="21" t="str">
        <f>VLOOKUP(K18,TONG_SL!$A:$D,3,0)</f>
        <v>Túi</v>
      </c>
      <c r="R18" s="1">
        <v>4</v>
      </c>
      <c r="T18" s="1">
        <f>VLOOKUP(VLOOKUP(G18,Ma_KH!$A:$R,18,0)&amp;K18,Gia_MB!$A:$F,6,0)</f>
        <v>73431</v>
      </c>
      <c r="U18" s="12">
        <f t="shared" si="0"/>
        <v>293724</v>
      </c>
      <c r="W18" s="44">
        <f t="shared" si="1"/>
        <v>0</v>
      </c>
      <c r="X18" s="3" t="str">
        <f t="shared" si="2"/>
        <v>8</v>
      </c>
      <c r="Z18" s="12">
        <f t="shared" si="3"/>
        <v>23497.920000000002</v>
      </c>
      <c r="AA18" s="5">
        <f>VLOOKUP(G18,Ma_KH!$A:$R,14,0)</f>
        <v>60</v>
      </c>
    </row>
    <row r="19" spans="1:27" hidden="1" x14ac:dyDescent="0.25">
      <c r="A19" s="9">
        <v>45989</v>
      </c>
      <c r="B19" s="21">
        <v>4180590861</v>
      </c>
      <c r="C19" s="10" t="s">
        <v>7767</v>
      </c>
      <c r="D19" s="9">
        <v>45992</v>
      </c>
      <c r="G19" s="32" t="s">
        <v>497</v>
      </c>
      <c r="I19" s="21">
        <v>4180590861</v>
      </c>
      <c r="J19" s="21" t="s">
        <v>70</v>
      </c>
      <c r="K19" s="330" t="s">
        <v>30</v>
      </c>
      <c r="L19" s="21" t="str">
        <f>VLOOKUP($K19,TONG_SL!$A:$D,2,0)</f>
        <v>Gà muối 500g</v>
      </c>
      <c r="N19" s="21" t="str">
        <f t="shared" si="4"/>
        <v>K-C6</v>
      </c>
      <c r="Q19" s="21" t="str">
        <f>VLOOKUP(K19,TONG_SL!$A:$D,3,0)</f>
        <v>Túi</v>
      </c>
      <c r="R19" s="1">
        <v>2</v>
      </c>
      <c r="T19" s="1">
        <f>VLOOKUP(VLOOKUP(G19,Ma_KH!$A:$R,18,0)&amp;K19,Gia_MB!$A:$F,6,0)</f>
        <v>111058</v>
      </c>
      <c r="U19" s="12">
        <f t="shared" si="0"/>
        <v>222116</v>
      </c>
      <c r="W19" s="44">
        <f t="shared" si="1"/>
        <v>0</v>
      </c>
      <c r="X19" s="3" t="str">
        <f t="shared" si="2"/>
        <v>8</v>
      </c>
      <c r="Z19" s="12">
        <f t="shared" si="3"/>
        <v>17769.28</v>
      </c>
      <c r="AA19" s="5">
        <f>VLOOKUP(G19,Ma_KH!$A:$R,14,0)</f>
        <v>60</v>
      </c>
    </row>
    <row r="20" spans="1:27" hidden="1" x14ac:dyDescent="0.25">
      <c r="A20" s="9">
        <v>45989</v>
      </c>
      <c r="B20" s="21">
        <v>4180591000</v>
      </c>
      <c r="C20" s="10" t="s">
        <v>7767</v>
      </c>
      <c r="D20" s="9">
        <v>45992</v>
      </c>
      <c r="G20" s="32" t="s">
        <v>319</v>
      </c>
      <c r="I20" s="21">
        <v>4180591000</v>
      </c>
      <c r="J20" s="21" t="s">
        <v>70</v>
      </c>
      <c r="K20" s="330" t="s">
        <v>32</v>
      </c>
      <c r="L20" s="21" t="str">
        <f>VLOOKUP($K20,TONG_SL!$A:$D,2,0)</f>
        <v>Giò Tai Lưỡi Xào 250g</v>
      </c>
      <c r="N20" s="21" t="str">
        <f t="shared" si="4"/>
        <v>K-C6</v>
      </c>
      <c r="Q20" s="21" t="str">
        <f>VLOOKUP(K20,TONG_SL!$A:$D,3,0)</f>
        <v>Túi</v>
      </c>
      <c r="R20" s="1">
        <v>2</v>
      </c>
      <c r="T20" s="1">
        <f>VLOOKUP(VLOOKUP(G20,Ma_KH!$A:$R,18,0)&amp;K20,Gia_MB!$A:$F,6,0)</f>
        <v>50182</v>
      </c>
      <c r="U20" s="12">
        <f t="shared" si="0"/>
        <v>100364</v>
      </c>
      <c r="W20" s="44">
        <f t="shared" si="1"/>
        <v>0</v>
      </c>
      <c r="X20" s="3" t="str">
        <f t="shared" si="2"/>
        <v>8</v>
      </c>
      <c r="Z20" s="12">
        <f t="shared" si="3"/>
        <v>8029.12</v>
      </c>
      <c r="AA20" s="5">
        <f>VLOOKUP(G20,Ma_KH!$A:$R,14,0)</f>
        <v>60</v>
      </c>
    </row>
    <row r="21" spans="1:27" hidden="1" x14ac:dyDescent="0.25">
      <c r="A21" s="9">
        <v>45989</v>
      </c>
      <c r="B21" s="21">
        <v>4180591000</v>
      </c>
      <c r="C21" s="10" t="s">
        <v>7767</v>
      </c>
      <c r="D21" s="9">
        <v>45992</v>
      </c>
      <c r="G21" s="32" t="s">
        <v>319</v>
      </c>
      <c r="I21" s="21">
        <v>4180591000</v>
      </c>
      <c r="J21" s="21" t="s">
        <v>70</v>
      </c>
      <c r="K21" s="330" t="s">
        <v>37</v>
      </c>
      <c r="L21" s="21" t="str">
        <f>VLOOKUP($K21,TONG_SL!$A:$D,2,0)</f>
        <v>Chả cốm 300g</v>
      </c>
      <c r="N21" s="21" t="str">
        <f t="shared" si="4"/>
        <v>K-C6</v>
      </c>
      <c r="Q21" s="21" t="str">
        <f>VLOOKUP(K21,TONG_SL!$A:$D,3,0)</f>
        <v>Túi</v>
      </c>
      <c r="R21" s="1">
        <v>4</v>
      </c>
      <c r="T21" s="1">
        <f>VLOOKUP(VLOOKUP(G21,Ma_KH!$A:$R,18,0)&amp;K21,Gia_MB!$A:$F,6,0)</f>
        <v>74250</v>
      </c>
      <c r="U21" s="12">
        <f t="shared" si="0"/>
        <v>297000</v>
      </c>
      <c r="W21" s="44">
        <f t="shared" si="1"/>
        <v>0</v>
      </c>
      <c r="X21" s="3" t="str">
        <f t="shared" si="2"/>
        <v>8</v>
      </c>
      <c r="Z21" s="12">
        <f t="shared" si="3"/>
        <v>23760</v>
      </c>
      <c r="AA21" s="5">
        <f>VLOOKUP(G21,Ma_KH!$A:$R,14,0)</f>
        <v>60</v>
      </c>
    </row>
    <row r="22" spans="1:27" hidden="1" x14ac:dyDescent="0.25">
      <c r="A22" s="9">
        <v>45989</v>
      </c>
      <c r="B22" s="21">
        <v>4180591000</v>
      </c>
      <c r="C22" s="10" t="s">
        <v>7767</v>
      </c>
      <c r="D22" s="9">
        <v>45992</v>
      </c>
      <c r="G22" s="32" t="s">
        <v>319</v>
      </c>
      <c r="I22" s="21">
        <v>4180591000</v>
      </c>
      <c r="J22" s="21" t="s">
        <v>70</v>
      </c>
      <c r="K22" s="330" t="s">
        <v>48</v>
      </c>
      <c r="L22" s="21" t="str">
        <f>VLOOKUP($K22,TONG_SL!$A:$D,2,0)</f>
        <v>Mọc Nấm Hương 250g</v>
      </c>
      <c r="N22" s="21" t="str">
        <f t="shared" si="4"/>
        <v>K-C6</v>
      </c>
      <c r="Q22" s="21" t="str">
        <f>VLOOKUP(K22,TONG_SL!$A:$D,3,0)</f>
        <v>Túi</v>
      </c>
      <c r="R22" s="1">
        <v>6</v>
      </c>
      <c r="T22" s="1">
        <f>VLOOKUP(VLOOKUP(G22,Ma_KH!$A:$R,18,0)&amp;K22,Gia_MB!$A:$F,6,0)</f>
        <v>46000</v>
      </c>
      <c r="U22" s="12">
        <f t="shared" si="0"/>
        <v>276000</v>
      </c>
      <c r="W22" s="44">
        <f t="shared" si="1"/>
        <v>0</v>
      </c>
      <c r="X22" s="3" t="str">
        <f t="shared" si="2"/>
        <v>8</v>
      </c>
      <c r="Z22" s="12">
        <f t="shared" si="3"/>
        <v>22080</v>
      </c>
      <c r="AA22" s="5">
        <f>VLOOKUP(G22,Ma_KH!$A:$R,14,0)</f>
        <v>60</v>
      </c>
    </row>
    <row r="23" spans="1:27" hidden="1" x14ac:dyDescent="0.25">
      <c r="A23" s="9">
        <v>45989</v>
      </c>
      <c r="B23" s="21">
        <v>4180591000</v>
      </c>
      <c r="C23" s="10" t="s">
        <v>7767</v>
      </c>
      <c r="D23" s="9">
        <v>45992</v>
      </c>
      <c r="G23" s="32" t="s">
        <v>319</v>
      </c>
      <c r="I23" s="21">
        <v>4180591000</v>
      </c>
      <c r="J23" s="21" t="s">
        <v>70</v>
      </c>
      <c r="K23" s="330" t="s">
        <v>27</v>
      </c>
      <c r="L23" s="21" t="str">
        <f>VLOOKUP($K23,TONG_SL!$A:$D,2,0)</f>
        <v>Chân giò heo muối 300g</v>
      </c>
      <c r="N23" s="21" t="str">
        <f t="shared" si="4"/>
        <v>K-C6</v>
      </c>
      <c r="Q23" s="21" t="str">
        <f>VLOOKUP(K23,TONG_SL!$A:$D,3,0)</f>
        <v>Túi</v>
      </c>
      <c r="R23" s="1">
        <v>2</v>
      </c>
      <c r="T23" s="1">
        <f>VLOOKUP(VLOOKUP(G23,Ma_KH!$A:$R,18,0)&amp;K23,Gia_MB!$A:$F,6,0)</f>
        <v>73431</v>
      </c>
      <c r="U23" s="12">
        <f t="shared" si="0"/>
        <v>146862</v>
      </c>
      <c r="W23" s="44">
        <f t="shared" si="1"/>
        <v>0</v>
      </c>
      <c r="X23" s="3" t="str">
        <f t="shared" si="2"/>
        <v>8</v>
      </c>
      <c r="Z23" s="12">
        <f t="shared" si="3"/>
        <v>11748.960000000001</v>
      </c>
      <c r="AA23" s="5">
        <f>VLOOKUP(G23,Ma_KH!$A:$R,14,0)</f>
        <v>60</v>
      </c>
    </row>
    <row r="24" spans="1:27" hidden="1" x14ac:dyDescent="0.25">
      <c r="A24" s="9">
        <v>45989</v>
      </c>
      <c r="B24" s="21">
        <v>4180591000</v>
      </c>
      <c r="C24" s="10" t="s">
        <v>7767</v>
      </c>
      <c r="D24" s="9">
        <v>45992</v>
      </c>
      <c r="G24" s="32" t="s">
        <v>319</v>
      </c>
      <c r="I24" s="21">
        <v>4180591000</v>
      </c>
      <c r="J24" s="21" t="s">
        <v>70</v>
      </c>
      <c r="K24" s="330" t="s">
        <v>34</v>
      </c>
      <c r="L24" s="21" t="str">
        <f>VLOOKUP($K24,TONG_SL!$A:$D,2,0)</f>
        <v>Tai heo muối 200g</v>
      </c>
      <c r="N24" s="21" t="str">
        <f t="shared" si="4"/>
        <v>K-C6</v>
      </c>
      <c r="Q24" s="21" t="str">
        <f>VLOOKUP(K24,TONG_SL!$A:$D,3,0)</f>
        <v>Túi</v>
      </c>
      <c r="R24" s="1">
        <v>3</v>
      </c>
      <c r="T24" s="1">
        <f>VLOOKUP(VLOOKUP(G24,Ma_KH!$A:$R,18,0)&amp;K24,Gia_MB!$A:$F,6,0)</f>
        <v>55595</v>
      </c>
      <c r="U24" s="12">
        <f t="shared" si="0"/>
        <v>166785</v>
      </c>
      <c r="W24" s="44">
        <f t="shared" si="1"/>
        <v>0</v>
      </c>
      <c r="X24" s="3" t="str">
        <f t="shared" si="2"/>
        <v>8</v>
      </c>
      <c r="Z24" s="12">
        <f t="shared" si="3"/>
        <v>13342.800000000001</v>
      </c>
      <c r="AA24" s="5">
        <f>VLOOKUP(G24,Ma_KH!$A:$R,14,0)</f>
        <v>60</v>
      </c>
    </row>
    <row r="25" spans="1:27" hidden="1" x14ac:dyDescent="0.25">
      <c r="A25" s="9">
        <v>45989</v>
      </c>
      <c r="B25" s="21">
        <v>4180591000</v>
      </c>
      <c r="C25" s="10" t="s">
        <v>7767</v>
      </c>
      <c r="D25" s="9">
        <v>45992</v>
      </c>
      <c r="G25" s="32" t="s">
        <v>319</v>
      </c>
      <c r="I25" s="21">
        <v>4180591000</v>
      </c>
      <c r="J25" s="21" t="s">
        <v>70</v>
      </c>
      <c r="K25" s="330" t="s">
        <v>39</v>
      </c>
      <c r="L25" s="21" t="str">
        <f>VLOOKUP($K25,TONG_SL!$A:$D,2,0)</f>
        <v>Chả nướng 300g</v>
      </c>
      <c r="N25" s="21" t="str">
        <f t="shared" si="4"/>
        <v>K-C6</v>
      </c>
      <c r="Q25" s="21" t="str">
        <f>VLOOKUP(K25,TONG_SL!$A:$D,3,0)</f>
        <v>Túi</v>
      </c>
      <c r="R25" s="1">
        <v>2</v>
      </c>
      <c r="T25" s="1">
        <f>VLOOKUP(VLOOKUP(G25,Ma_KH!$A:$R,18,0)&amp;K25,Gia_MB!$A:$F,6,0)</f>
        <v>70950</v>
      </c>
      <c r="U25" s="12">
        <f t="shared" si="0"/>
        <v>141900</v>
      </c>
      <c r="W25" s="44">
        <f t="shared" si="1"/>
        <v>0</v>
      </c>
      <c r="X25" s="3" t="str">
        <f t="shared" si="2"/>
        <v>8</v>
      </c>
      <c r="Z25" s="12">
        <f t="shared" si="3"/>
        <v>11352</v>
      </c>
      <c r="AA25" s="5">
        <f>VLOOKUP(G25,Ma_KH!$A:$R,14,0)</f>
        <v>60</v>
      </c>
    </row>
    <row r="26" spans="1:27" hidden="1" x14ac:dyDescent="0.25">
      <c r="A26" s="9">
        <v>45989</v>
      </c>
      <c r="B26" s="21">
        <v>4180590752</v>
      </c>
      <c r="C26" s="10" t="s">
        <v>7767</v>
      </c>
      <c r="D26" s="9">
        <v>45992</v>
      </c>
      <c r="G26" s="32" t="s">
        <v>1173</v>
      </c>
      <c r="I26" s="21">
        <v>4180590752</v>
      </c>
      <c r="J26" s="21" t="s">
        <v>70</v>
      </c>
      <c r="K26" s="330" t="s">
        <v>30</v>
      </c>
      <c r="L26" s="21" t="str">
        <f>VLOOKUP($K26,TONG_SL!$A:$D,2,0)</f>
        <v>Gà muối 500g</v>
      </c>
      <c r="N26" s="21" t="str">
        <f t="shared" si="4"/>
        <v>K-C6</v>
      </c>
      <c r="Q26" s="21" t="str">
        <f>VLOOKUP(K26,TONG_SL!$A:$D,3,0)</f>
        <v>Túi</v>
      </c>
      <c r="R26" s="1">
        <v>4</v>
      </c>
      <c r="T26" s="1">
        <f>VLOOKUP(VLOOKUP(G26,Ma_KH!$A:$R,18,0)&amp;K26,Gia_MB!$A:$F,6,0)</f>
        <v>111058</v>
      </c>
      <c r="U26" s="12">
        <f t="shared" si="0"/>
        <v>444232</v>
      </c>
      <c r="W26" s="44">
        <f t="shared" si="1"/>
        <v>0</v>
      </c>
      <c r="X26" s="3" t="str">
        <f t="shared" si="2"/>
        <v>8</v>
      </c>
      <c r="Z26" s="12">
        <f t="shared" si="3"/>
        <v>35538.559999999998</v>
      </c>
      <c r="AA26" s="5">
        <f>VLOOKUP(G26,Ma_KH!$A:$R,14,0)</f>
        <v>60</v>
      </c>
    </row>
    <row r="27" spans="1:27" hidden="1" x14ac:dyDescent="0.25">
      <c r="A27" s="9">
        <v>45989</v>
      </c>
      <c r="B27" s="21">
        <v>4180590752</v>
      </c>
      <c r="C27" s="10" t="s">
        <v>7767</v>
      </c>
      <c r="D27" s="9">
        <v>45992</v>
      </c>
      <c r="G27" s="32" t="s">
        <v>1173</v>
      </c>
      <c r="I27" s="21">
        <v>4180590752</v>
      </c>
      <c r="J27" s="21" t="s">
        <v>70</v>
      </c>
      <c r="K27" s="330" t="s">
        <v>27</v>
      </c>
      <c r="L27" s="21" t="str">
        <f>VLOOKUP($K27,TONG_SL!$A:$D,2,0)</f>
        <v>Chân giò heo muối 300g</v>
      </c>
      <c r="N27" s="21" t="str">
        <f t="shared" si="4"/>
        <v>K-C6</v>
      </c>
      <c r="Q27" s="21" t="str">
        <f>VLOOKUP(K27,TONG_SL!$A:$D,3,0)</f>
        <v>Túi</v>
      </c>
      <c r="R27" s="1">
        <v>6</v>
      </c>
      <c r="T27" s="1">
        <f>VLOOKUP(VLOOKUP(G27,Ma_KH!$A:$R,18,0)&amp;K27,Gia_MB!$A:$F,6,0)</f>
        <v>73431</v>
      </c>
      <c r="U27" s="12">
        <f t="shared" si="0"/>
        <v>440586</v>
      </c>
      <c r="W27" s="44">
        <f t="shared" si="1"/>
        <v>0</v>
      </c>
      <c r="X27" s="3" t="str">
        <f t="shared" si="2"/>
        <v>8</v>
      </c>
      <c r="Z27" s="12">
        <f t="shared" si="3"/>
        <v>35246.879999999997</v>
      </c>
      <c r="AA27" s="5">
        <f>VLOOKUP(G27,Ma_KH!$A:$R,14,0)</f>
        <v>60</v>
      </c>
    </row>
    <row r="28" spans="1:27" hidden="1" x14ac:dyDescent="0.25">
      <c r="A28" s="9">
        <v>45989</v>
      </c>
      <c r="B28" s="21">
        <v>4180590752</v>
      </c>
      <c r="C28" s="10" t="s">
        <v>7767</v>
      </c>
      <c r="D28" s="9">
        <v>45992</v>
      </c>
      <c r="G28" s="32" t="s">
        <v>1173</v>
      </c>
      <c r="I28" s="21">
        <v>4180590752</v>
      </c>
      <c r="J28" s="21" t="s">
        <v>70</v>
      </c>
      <c r="K28" s="330" t="s">
        <v>32</v>
      </c>
      <c r="L28" s="21" t="str">
        <f>VLOOKUP($K28,TONG_SL!$A:$D,2,0)</f>
        <v>Giò Tai Lưỡi Xào 250g</v>
      </c>
      <c r="N28" s="21" t="str">
        <f t="shared" si="4"/>
        <v>K-C6</v>
      </c>
      <c r="Q28" s="21" t="str">
        <f>VLOOKUP(K28,TONG_SL!$A:$D,3,0)</f>
        <v>Túi</v>
      </c>
      <c r="R28" s="1">
        <v>4</v>
      </c>
      <c r="T28" s="1">
        <f>VLOOKUP(VLOOKUP(G28,Ma_KH!$A:$R,18,0)&amp;K28,Gia_MB!$A:$F,6,0)</f>
        <v>50182</v>
      </c>
      <c r="U28" s="12">
        <f t="shared" si="0"/>
        <v>200728</v>
      </c>
      <c r="W28" s="44">
        <f t="shared" si="1"/>
        <v>0</v>
      </c>
      <c r="X28" s="3" t="str">
        <f t="shared" si="2"/>
        <v>8</v>
      </c>
      <c r="Z28" s="12">
        <f t="shared" si="3"/>
        <v>16058.24</v>
      </c>
      <c r="AA28" s="5">
        <f>VLOOKUP(G28,Ma_KH!$A:$R,14,0)</f>
        <v>60</v>
      </c>
    </row>
    <row r="29" spans="1:27" hidden="1" x14ac:dyDescent="0.25">
      <c r="A29" s="9">
        <v>45989</v>
      </c>
      <c r="B29" s="21">
        <v>4180590752</v>
      </c>
      <c r="C29" s="10" t="s">
        <v>7767</v>
      </c>
      <c r="D29" s="9">
        <v>45992</v>
      </c>
      <c r="G29" s="32" t="s">
        <v>1173</v>
      </c>
      <c r="I29" s="21">
        <v>4180590752</v>
      </c>
      <c r="J29" s="21" t="s">
        <v>70</v>
      </c>
      <c r="K29" s="330" t="s">
        <v>37</v>
      </c>
      <c r="L29" s="21" t="str">
        <f>VLOOKUP($K29,TONG_SL!$A:$D,2,0)</f>
        <v>Chả cốm 300g</v>
      </c>
      <c r="N29" s="21" t="str">
        <f t="shared" si="4"/>
        <v>K-C6</v>
      </c>
      <c r="Q29" s="21" t="str">
        <f>VLOOKUP(K29,TONG_SL!$A:$D,3,0)</f>
        <v>Túi</v>
      </c>
      <c r="R29" s="1">
        <v>4</v>
      </c>
      <c r="T29" s="1">
        <f>VLOOKUP(VLOOKUP(G29,Ma_KH!$A:$R,18,0)&amp;K29,Gia_MB!$A:$F,6,0)</f>
        <v>74250</v>
      </c>
      <c r="U29" s="12">
        <f t="shared" si="0"/>
        <v>297000</v>
      </c>
      <c r="W29" s="44">
        <f t="shared" si="1"/>
        <v>0</v>
      </c>
      <c r="X29" s="3" t="str">
        <f t="shared" si="2"/>
        <v>8</v>
      </c>
      <c r="Z29" s="12">
        <f t="shared" si="3"/>
        <v>23760</v>
      </c>
      <c r="AA29" s="5">
        <f>VLOOKUP(G29,Ma_KH!$A:$R,14,0)</f>
        <v>60</v>
      </c>
    </row>
    <row r="30" spans="1:27" hidden="1" x14ac:dyDescent="0.25">
      <c r="A30" s="9">
        <v>45989</v>
      </c>
      <c r="B30" s="21">
        <v>4180590752</v>
      </c>
      <c r="C30" s="10" t="s">
        <v>7767</v>
      </c>
      <c r="D30" s="9">
        <v>45992</v>
      </c>
      <c r="G30" s="32" t="s">
        <v>1173</v>
      </c>
      <c r="I30" s="21">
        <v>4180590752</v>
      </c>
      <c r="J30" s="21" t="s">
        <v>70</v>
      </c>
      <c r="K30" s="330" t="s">
        <v>39</v>
      </c>
      <c r="L30" s="21" t="str">
        <f>VLOOKUP($K30,TONG_SL!$A:$D,2,0)</f>
        <v>Chả nướng 300g</v>
      </c>
      <c r="N30" s="21" t="str">
        <f t="shared" si="4"/>
        <v>K-C6</v>
      </c>
      <c r="Q30" s="21" t="str">
        <f>VLOOKUP(K30,TONG_SL!$A:$D,3,0)</f>
        <v>Túi</v>
      </c>
      <c r="R30" s="1">
        <v>4</v>
      </c>
      <c r="T30" s="1">
        <f>VLOOKUP(VLOOKUP(G30,Ma_KH!$A:$R,18,0)&amp;K30,Gia_MB!$A:$F,6,0)</f>
        <v>70950</v>
      </c>
      <c r="U30" s="12">
        <f t="shared" si="0"/>
        <v>283800</v>
      </c>
      <c r="W30" s="44">
        <f t="shared" si="1"/>
        <v>0</v>
      </c>
      <c r="X30" s="3" t="str">
        <f t="shared" si="2"/>
        <v>8</v>
      </c>
      <c r="Z30" s="12">
        <f t="shared" si="3"/>
        <v>22704</v>
      </c>
      <c r="AA30" s="5">
        <f>VLOOKUP(G30,Ma_KH!$A:$R,14,0)</f>
        <v>60</v>
      </c>
    </row>
    <row r="31" spans="1:27" hidden="1" x14ac:dyDescent="0.25">
      <c r="A31" s="9">
        <v>45989</v>
      </c>
      <c r="B31" s="21">
        <v>4180590752</v>
      </c>
      <c r="C31" s="10" t="s">
        <v>7767</v>
      </c>
      <c r="D31" s="9">
        <v>45992</v>
      </c>
      <c r="G31" s="32" t="s">
        <v>1173</v>
      </c>
      <c r="I31" s="21">
        <v>4180590752</v>
      </c>
      <c r="J31" s="21" t="s">
        <v>70</v>
      </c>
      <c r="K31" s="330" t="s">
        <v>48</v>
      </c>
      <c r="L31" s="21" t="str">
        <f>VLOOKUP($K31,TONG_SL!$A:$D,2,0)</f>
        <v>Mọc Nấm Hương 250g</v>
      </c>
      <c r="N31" s="21" t="str">
        <f t="shared" si="4"/>
        <v>K-C6</v>
      </c>
      <c r="Q31" s="21" t="str">
        <f>VLOOKUP(K31,TONG_SL!$A:$D,3,0)</f>
        <v>Túi</v>
      </c>
      <c r="R31" s="1">
        <v>4</v>
      </c>
      <c r="T31" s="1">
        <f>VLOOKUP(VLOOKUP(G31,Ma_KH!$A:$R,18,0)&amp;K31,Gia_MB!$A:$F,6,0)</f>
        <v>46000</v>
      </c>
      <c r="U31" s="12">
        <f t="shared" si="0"/>
        <v>184000</v>
      </c>
      <c r="W31" s="44">
        <f t="shared" si="1"/>
        <v>0</v>
      </c>
      <c r="X31" s="3" t="str">
        <f t="shared" si="2"/>
        <v>8</v>
      </c>
      <c r="Z31" s="12">
        <f t="shared" si="3"/>
        <v>14720</v>
      </c>
      <c r="AA31" s="5">
        <f>VLOOKUP(G31,Ma_KH!$A:$R,14,0)</f>
        <v>60</v>
      </c>
    </row>
    <row r="32" spans="1:27" hidden="1" x14ac:dyDescent="0.25">
      <c r="A32" s="9">
        <v>45989</v>
      </c>
      <c r="B32" s="21">
        <v>4180590789</v>
      </c>
      <c r="C32" s="10" t="s">
        <v>7767</v>
      </c>
      <c r="D32" s="9">
        <v>45992</v>
      </c>
      <c r="G32" s="32" t="s">
        <v>276</v>
      </c>
      <c r="I32" s="21">
        <v>4180590789</v>
      </c>
      <c r="J32" s="21" t="s">
        <v>70</v>
      </c>
      <c r="K32" s="330" t="s">
        <v>27</v>
      </c>
      <c r="L32" s="21" t="str">
        <f>VLOOKUP($K32,TONG_SL!$A:$D,2,0)</f>
        <v>Chân giò heo muối 300g</v>
      </c>
      <c r="N32" s="21" t="str">
        <f t="shared" si="4"/>
        <v>K-C6</v>
      </c>
      <c r="Q32" s="21" t="str">
        <f>VLOOKUP(K32,TONG_SL!$A:$D,3,0)</f>
        <v>Túi</v>
      </c>
      <c r="R32" s="1">
        <v>6</v>
      </c>
      <c r="T32" s="1">
        <f>VLOOKUP(VLOOKUP(G32,Ma_KH!$A:$R,18,0)&amp;K32,Gia_MB!$A:$F,6,0)</f>
        <v>73431</v>
      </c>
      <c r="U32" s="12">
        <f t="shared" si="0"/>
        <v>440586</v>
      </c>
      <c r="W32" s="44">
        <f t="shared" si="1"/>
        <v>0</v>
      </c>
      <c r="X32" s="3" t="str">
        <f t="shared" si="2"/>
        <v>8</v>
      </c>
      <c r="Z32" s="12">
        <f t="shared" si="3"/>
        <v>35246.879999999997</v>
      </c>
      <c r="AA32" s="5">
        <f>VLOOKUP(G32,Ma_KH!$A:$R,14,0)</f>
        <v>60</v>
      </c>
    </row>
    <row r="33" spans="1:27" hidden="1" x14ac:dyDescent="0.25">
      <c r="A33" s="9">
        <v>45989</v>
      </c>
      <c r="B33" s="21">
        <v>4180590789</v>
      </c>
      <c r="C33" s="10" t="s">
        <v>7767</v>
      </c>
      <c r="D33" s="9">
        <v>45992</v>
      </c>
      <c r="G33" s="32" t="s">
        <v>276</v>
      </c>
      <c r="I33" s="21">
        <v>4180590789</v>
      </c>
      <c r="J33" s="21" t="s">
        <v>70</v>
      </c>
      <c r="K33" s="330" t="s">
        <v>48</v>
      </c>
      <c r="L33" s="21" t="str">
        <f>VLOOKUP($K33,TONG_SL!$A:$D,2,0)</f>
        <v>Mọc Nấm Hương 250g</v>
      </c>
      <c r="N33" s="21" t="str">
        <f t="shared" si="4"/>
        <v>K-C6</v>
      </c>
      <c r="Q33" s="21" t="str">
        <f>VLOOKUP(K33,TONG_SL!$A:$D,3,0)</f>
        <v>Túi</v>
      </c>
      <c r="R33" s="1">
        <v>4</v>
      </c>
      <c r="T33" s="1">
        <f>VLOOKUP(VLOOKUP(G33,Ma_KH!$A:$R,18,0)&amp;K33,Gia_MB!$A:$F,6,0)</f>
        <v>46000</v>
      </c>
      <c r="U33" s="12">
        <f t="shared" si="0"/>
        <v>184000</v>
      </c>
      <c r="W33" s="44">
        <f t="shared" si="1"/>
        <v>0</v>
      </c>
      <c r="X33" s="3" t="str">
        <f t="shared" si="2"/>
        <v>8</v>
      </c>
      <c r="Z33" s="12">
        <f t="shared" si="3"/>
        <v>14720</v>
      </c>
      <c r="AA33" s="5">
        <f>VLOOKUP(G33,Ma_KH!$A:$R,14,0)</f>
        <v>60</v>
      </c>
    </row>
    <row r="34" spans="1:27" hidden="1" x14ac:dyDescent="0.25">
      <c r="A34" s="9">
        <v>45989</v>
      </c>
      <c r="B34" s="21">
        <v>4180590789</v>
      </c>
      <c r="C34" s="10" t="s">
        <v>7767</v>
      </c>
      <c r="D34" s="9">
        <v>45992</v>
      </c>
      <c r="G34" s="32" t="s">
        <v>276</v>
      </c>
      <c r="I34" s="21">
        <v>4180590789</v>
      </c>
      <c r="J34" s="21" t="s">
        <v>70</v>
      </c>
      <c r="K34" s="330" t="s">
        <v>32</v>
      </c>
      <c r="L34" s="21" t="str">
        <f>VLOOKUP($K34,TONG_SL!$A:$D,2,0)</f>
        <v>Giò Tai Lưỡi Xào 250g</v>
      </c>
      <c r="N34" s="21" t="str">
        <f t="shared" si="4"/>
        <v>K-C6</v>
      </c>
      <c r="Q34" s="21" t="str">
        <f>VLOOKUP(K34,TONG_SL!$A:$D,3,0)</f>
        <v>Túi</v>
      </c>
      <c r="R34" s="1">
        <v>4</v>
      </c>
      <c r="T34" s="1">
        <f>VLOOKUP(VLOOKUP(G34,Ma_KH!$A:$R,18,0)&amp;K34,Gia_MB!$A:$F,6,0)</f>
        <v>50182</v>
      </c>
      <c r="U34" s="12">
        <f t="shared" si="0"/>
        <v>200728</v>
      </c>
      <c r="W34" s="44">
        <f t="shared" si="1"/>
        <v>0</v>
      </c>
      <c r="X34" s="3" t="str">
        <f t="shared" si="2"/>
        <v>8</v>
      </c>
      <c r="Z34" s="12">
        <f t="shared" si="3"/>
        <v>16058.24</v>
      </c>
      <c r="AA34" s="5">
        <f>VLOOKUP(G34,Ma_KH!$A:$R,14,0)</f>
        <v>60</v>
      </c>
    </row>
    <row r="35" spans="1:27" hidden="1" x14ac:dyDescent="0.25">
      <c r="A35" s="9">
        <v>45989</v>
      </c>
      <c r="B35" s="21">
        <v>4180590789</v>
      </c>
      <c r="C35" s="10" t="s">
        <v>7767</v>
      </c>
      <c r="D35" s="9">
        <v>45992</v>
      </c>
      <c r="G35" s="32" t="s">
        <v>276</v>
      </c>
      <c r="I35" s="21">
        <v>4180590789</v>
      </c>
      <c r="J35" s="21" t="s">
        <v>70</v>
      </c>
      <c r="K35" s="330" t="s">
        <v>34</v>
      </c>
      <c r="L35" s="21" t="str">
        <f>VLOOKUP($K35,TONG_SL!$A:$D,2,0)</f>
        <v>Tai heo muối 200g</v>
      </c>
      <c r="N35" s="21" t="str">
        <f t="shared" si="4"/>
        <v>K-C6</v>
      </c>
      <c r="Q35" s="21" t="str">
        <f>VLOOKUP(K35,TONG_SL!$A:$D,3,0)</f>
        <v>Túi</v>
      </c>
      <c r="R35" s="1">
        <v>4</v>
      </c>
      <c r="T35" s="1">
        <f>VLOOKUP(VLOOKUP(G35,Ma_KH!$A:$R,18,0)&amp;K35,Gia_MB!$A:$F,6,0)</f>
        <v>55595</v>
      </c>
      <c r="U35" s="12">
        <f t="shared" si="0"/>
        <v>222380</v>
      </c>
      <c r="W35" s="44">
        <f t="shared" si="1"/>
        <v>0</v>
      </c>
      <c r="X35" s="3" t="str">
        <f t="shared" si="2"/>
        <v>8</v>
      </c>
      <c r="Z35" s="12">
        <f t="shared" si="3"/>
        <v>17790.400000000001</v>
      </c>
      <c r="AA35" s="5">
        <f>VLOOKUP(G35,Ma_KH!$A:$R,14,0)</f>
        <v>60</v>
      </c>
    </row>
    <row r="36" spans="1:27" hidden="1" x14ac:dyDescent="0.25">
      <c r="A36" s="9">
        <v>45989</v>
      </c>
      <c r="B36" s="21">
        <v>4180590824</v>
      </c>
      <c r="C36" s="10" t="s">
        <v>7767</v>
      </c>
      <c r="D36" s="9">
        <v>45992</v>
      </c>
      <c r="G36" s="32" t="s">
        <v>474</v>
      </c>
      <c r="I36" s="21">
        <v>4180590824</v>
      </c>
      <c r="J36" s="21" t="s">
        <v>70</v>
      </c>
      <c r="K36" s="330" t="s">
        <v>32</v>
      </c>
      <c r="L36" s="21" t="str">
        <f>VLOOKUP($K36,TONG_SL!$A:$D,2,0)</f>
        <v>Giò Tai Lưỡi Xào 250g</v>
      </c>
      <c r="N36" s="21" t="str">
        <f t="shared" si="4"/>
        <v>K-C6</v>
      </c>
      <c r="Q36" s="21" t="str">
        <f>VLOOKUP(K36,TONG_SL!$A:$D,3,0)</f>
        <v>Túi</v>
      </c>
      <c r="R36" s="1">
        <v>2</v>
      </c>
      <c r="T36" s="1">
        <f>VLOOKUP(VLOOKUP(G36,Ma_KH!$A:$R,18,0)&amp;K36,Gia_MB!$A:$F,6,0)</f>
        <v>50182</v>
      </c>
      <c r="U36" s="12">
        <f t="shared" si="0"/>
        <v>100364</v>
      </c>
      <c r="W36" s="44">
        <f t="shared" si="1"/>
        <v>0</v>
      </c>
      <c r="X36" s="3" t="str">
        <f t="shared" si="2"/>
        <v>8</v>
      </c>
      <c r="Z36" s="12">
        <f t="shared" si="3"/>
        <v>8029.12</v>
      </c>
      <c r="AA36" s="5">
        <f>VLOOKUP(G36,Ma_KH!$A:$R,14,0)</f>
        <v>60</v>
      </c>
    </row>
    <row r="37" spans="1:27" hidden="1" x14ac:dyDescent="0.25">
      <c r="A37" s="9">
        <v>45989</v>
      </c>
      <c r="B37" s="21">
        <v>4180590824</v>
      </c>
      <c r="C37" s="10" t="s">
        <v>7767</v>
      </c>
      <c r="D37" s="9">
        <v>45992</v>
      </c>
      <c r="G37" s="32" t="s">
        <v>474</v>
      </c>
      <c r="I37" s="21">
        <v>4180590824</v>
      </c>
      <c r="J37" s="21" t="s">
        <v>70</v>
      </c>
      <c r="K37" s="330" t="s">
        <v>48</v>
      </c>
      <c r="L37" s="21" t="str">
        <f>VLOOKUP($K37,TONG_SL!$A:$D,2,0)</f>
        <v>Mọc Nấm Hương 250g</v>
      </c>
      <c r="N37" s="21" t="str">
        <f t="shared" si="4"/>
        <v>K-C6</v>
      </c>
      <c r="Q37" s="21" t="str">
        <f>VLOOKUP(K37,TONG_SL!$A:$D,3,0)</f>
        <v>Túi</v>
      </c>
      <c r="R37" s="1">
        <v>5</v>
      </c>
      <c r="T37" s="1">
        <f>VLOOKUP(VLOOKUP(G37,Ma_KH!$A:$R,18,0)&amp;K37,Gia_MB!$A:$F,6,0)</f>
        <v>46000</v>
      </c>
      <c r="U37" s="12">
        <f t="shared" si="0"/>
        <v>230000</v>
      </c>
      <c r="W37" s="44">
        <f t="shared" si="1"/>
        <v>0</v>
      </c>
      <c r="X37" s="3" t="str">
        <f t="shared" si="2"/>
        <v>8</v>
      </c>
      <c r="Z37" s="12">
        <f t="shared" si="3"/>
        <v>18400</v>
      </c>
      <c r="AA37" s="5">
        <f>VLOOKUP(G37,Ma_KH!$A:$R,14,0)</f>
        <v>60</v>
      </c>
    </row>
    <row r="38" spans="1:27" hidden="1" x14ac:dyDescent="0.25">
      <c r="A38" s="9">
        <v>45989</v>
      </c>
      <c r="B38" s="21">
        <v>4180590824</v>
      </c>
      <c r="C38" s="10" t="s">
        <v>7767</v>
      </c>
      <c r="D38" s="9">
        <v>45992</v>
      </c>
      <c r="G38" s="32" t="s">
        <v>474</v>
      </c>
      <c r="I38" s="21">
        <v>4180590824</v>
      </c>
      <c r="J38" s="21" t="s">
        <v>70</v>
      </c>
      <c r="K38" s="330" t="s">
        <v>34</v>
      </c>
      <c r="L38" s="21" t="str">
        <f>VLOOKUP($K38,TONG_SL!$A:$D,2,0)</f>
        <v>Tai heo muối 200g</v>
      </c>
      <c r="N38" s="21" t="str">
        <f t="shared" si="4"/>
        <v>K-C6</v>
      </c>
      <c r="Q38" s="21" t="str">
        <f>VLOOKUP(K38,TONG_SL!$A:$D,3,0)</f>
        <v>Túi</v>
      </c>
      <c r="R38" s="1">
        <v>3</v>
      </c>
      <c r="T38" s="1">
        <f>VLOOKUP(VLOOKUP(G38,Ma_KH!$A:$R,18,0)&amp;K38,Gia_MB!$A:$F,6,0)</f>
        <v>55595</v>
      </c>
      <c r="U38" s="12">
        <f t="shared" si="0"/>
        <v>166785</v>
      </c>
      <c r="W38" s="44">
        <f t="shared" si="1"/>
        <v>0</v>
      </c>
      <c r="X38" s="3" t="str">
        <f t="shared" si="2"/>
        <v>8</v>
      </c>
      <c r="Z38" s="12">
        <f t="shared" si="3"/>
        <v>13342.800000000001</v>
      </c>
      <c r="AA38" s="5">
        <f>VLOOKUP(G38,Ma_KH!$A:$R,14,0)</f>
        <v>60</v>
      </c>
    </row>
    <row r="39" spans="1:27" hidden="1" x14ac:dyDescent="0.25">
      <c r="A39" s="9">
        <v>45989</v>
      </c>
      <c r="B39" s="21">
        <v>4180590824</v>
      </c>
      <c r="C39" s="10" t="s">
        <v>7767</v>
      </c>
      <c r="D39" s="9">
        <v>45992</v>
      </c>
      <c r="G39" s="32" t="s">
        <v>474</v>
      </c>
      <c r="I39" s="21">
        <v>4180590824</v>
      </c>
      <c r="J39" s="21" t="s">
        <v>70</v>
      </c>
      <c r="K39" s="330" t="s">
        <v>27</v>
      </c>
      <c r="L39" s="21" t="str">
        <f>VLOOKUP($K39,TONG_SL!$A:$D,2,0)</f>
        <v>Chân giò heo muối 300g</v>
      </c>
      <c r="N39" s="21" t="str">
        <f t="shared" si="4"/>
        <v>K-C6</v>
      </c>
      <c r="Q39" s="21" t="str">
        <f>VLOOKUP(K39,TONG_SL!$A:$D,3,0)</f>
        <v>Túi</v>
      </c>
      <c r="R39" s="1">
        <v>4</v>
      </c>
      <c r="T39" s="1">
        <f>VLOOKUP(VLOOKUP(G39,Ma_KH!$A:$R,18,0)&amp;K39,Gia_MB!$A:$F,6,0)</f>
        <v>73431</v>
      </c>
      <c r="U39" s="12">
        <f t="shared" si="0"/>
        <v>293724</v>
      </c>
      <c r="W39" s="44">
        <f t="shared" si="1"/>
        <v>0</v>
      </c>
      <c r="X39" s="3" t="str">
        <f t="shared" si="2"/>
        <v>8</v>
      </c>
      <c r="Z39" s="12">
        <f t="shared" si="3"/>
        <v>23497.920000000002</v>
      </c>
      <c r="AA39" s="5">
        <f>VLOOKUP(G39,Ma_KH!$A:$R,14,0)</f>
        <v>60</v>
      </c>
    </row>
    <row r="40" spans="1:27" hidden="1" x14ac:dyDescent="0.25">
      <c r="A40" s="9">
        <v>45989</v>
      </c>
      <c r="B40" s="21">
        <v>4180590804</v>
      </c>
      <c r="C40" s="10" t="s">
        <v>7767</v>
      </c>
      <c r="D40" s="9">
        <v>45992</v>
      </c>
      <c r="G40" s="32" t="s">
        <v>1282</v>
      </c>
      <c r="I40" s="21">
        <v>4180590804</v>
      </c>
      <c r="J40" s="21" t="s">
        <v>70</v>
      </c>
      <c r="K40" s="330" t="s">
        <v>48</v>
      </c>
      <c r="L40" s="21" t="str">
        <f>VLOOKUP($K40,TONG_SL!$A:$D,2,0)</f>
        <v>Mọc Nấm Hương 250g</v>
      </c>
      <c r="N40" s="21" t="str">
        <f t="shared" si="4"/>
        <v>K-C6</v>
      </c>
      <c r="Q40" s="21" t="str">
        <f>VLOOKUP(K40,TONG_SL!$A:$D,3,0)</f>
        <v>Túi</v>
      </c>
      <c r="R40" s="1">
        <v>4</v>
      </c>
      <c r="T40" s="1">
        <f>VLOOKUP(VLOOKUP(G40,Ma_KH!$A:$R,18,0)&amp;K40,Gia_MB!$A:$F,6,0)</f>
        <v>46000</v>
      </c>
      <c r="U40" s="12">
        <f t="shared" si="0"/>
        <v>184000</v>
      </c>
      <c r="W40" s="44">
        <f t="shared" si="1"/>
        <v>0</v>
      </c>
      <c r="X40" s="3" t="str">
        <f t="shared" si="2"/>
        <v>8</v>
      </c>
      <c r="Z40" s="12">
        <f t="shared" si="3"/>
        <v>14720</v>
      </c>
      <c r="AA40" s="5">
        <f>VLOOKUP(G40,Ma_KH!$A:$R,14,0)</f>
        <v>60</v>
      </c>
    </row>
    <row r="41" spans="1:27" hidden="1" x14ac:dyDescent="0.25">
      <c r="A41" s="9">
        <v>45989</v>
      </c>
      <c r="B41" s="21">
        <v>4180590804</v>
      </c>
      <c r="C41" s="10" t="s">
        <v>7767</v>
      </c>
      <c r="D41" s="9">
        <v>45992</v>
      </c>
      <c r="G41" s="32" t="s">
        <v>1282</v>
      </c>
      <c r="I41" s="21">
        <v>4180590804</v>
      </c>
      <c r="J41" s="21" t="s">
        <v>70</v>
      </c>
      <c r="K41" s="330" t="s">
        <v>27</v>
      </c>
      <c r="L41" s="21" t="str">
        <f>VLOOKUP($K41,TONG_SL!$A:$D,2,0)</f>
        <v>Chân giò heo muối 300g</v>
      </c>
      <c r="N41" s="21" t="str">
        <f t="shared" si="4"/>
        <v>K-C6</v>
      </c>
      <c r="Q41" s="21" t="str">
        <f>VLOOKUP(K41,TONG_SL!$A:$D,3,0)</f>
        <v>Túi</v>
      </c>
      <c r="R41" s="1">
        <v>3</v>
      </c>
      <c r="T41" s="1">
        <f>VLOOKUP(VLOOKUP(G41,Ma_KH!$A:$R,18,0)&amp;K41,Gia_MB!$A:$F,6,0)</f>
        <v>73431</v>
      </c>
      <c r="U41" s="12">
        <f t="shared" si="0"/>
        <v>220293</v>
      </c>
      <c r="W41" s="44">
        <f t="shared" si="1"/>
        <v>0</v>
      </c>
      <c r="X41" s="3" t="str">
        <f t="shared" si="2"/>
        <v>8</v>
      </c>
      <c r="Z41" s="12">
        <f t="shared" si="3"/>
        <v>17623.439999999999</v>
      </c>
      <c r="AA41" s="5">
        <f>VLOOKUP(G41,Ma_KH!$A:$R,14,0)</f>
        <v>60</v>
      </c>
    </row>
    <row r="42" spans="1:27" hidden="1" x14ac:dyDescent="0.25">
      <c r="A42" s="9">
        <v>45989</v>
      </c>
      <c r="B42" s="21">
        <v>4180590804</v>
      </c>
      <c r="C42" s="10" t="s">
        <v>7767</v>
      </c>
      <c r="D42" s="9">
        <v>45992</v>
      </c>
      <c r="G42" s="32" t="s">
        <v>1282</v>
      </c>
      <c r="I42" s="21">
        <v>4180590804</v>
      </c>
      <c r="J42" s="21" t="s">
        <v>70</v>
      </c>
      <c r="K42" s="330" t="s">
        <v>39</v>
      </c>
      <c r="L42" s="21" t="str">
        <f>VLOOKUP($K42,TONG_SL!$A:$D,2,0)</f>
        <v>Chả nướng 300g</v>
      </c>
      <c r="N42" s="21" t="str">
        <f t="shared" si="4"/>
        <v>K-C6</v>
      </c>
      <c r="Q42" s="21" t="str">
        <f>VLOOKUP(K42,TONG_SL!$A:$D,3,0)</f>
        <v>Túi</v>
      </c>
      <c r="R42" s="1">
        <v>4</v>
      </c>
      <c r="T42" s="1">
        <f>VLOOKUP(VLOOKUP(G42,Ma_KH!$A:$R,18,0)&amp;K42,Gia_MB!$A:$F,6,0)</f>
        <v>70950</v>
      </c>
      <c r="U42" s="12">
        <f t="shared" si="0"/>
        <v>283800</v>
      </c>
      <c r="W42" s="44">
        <f t="shared" si="1"/>
        <v>0</v>
      </c>
      <c r="X42" s="3" t="str">
        <f t="shared" si="2"/>
        <v>8</v>
      </c>
      <c r="Z42" s="12">
        <f t="shared" si="3"/>
        <v>22704</v>
      </c>
      <c r="AA42" s="5">
        <f>VLOOKUP(G42,Ma_KH!$A:$R,14,0)</f>
        <v>60</v>
      </c>
    </row>
    <row r="43" spans="1:27" hidden="1" x14ac:dyDescent="0.25">
      <c r="A43" s="9">
        <v>45989</v>
      </c>
      <c r="B43" s="21">
        <v>4180590804</v>
      </c>
      <c r="C43" s="10" t="s">
        <v>7767</v>
      </c>
      <c r="D43" s="9">
        <v>45992</v>
      </c>
      <c r="G43" s="32" t="s">
        <v>1282</v>
      </c>
      <c r="I43" s="21">
        <v>4180590804</v>
      </c>
      <c r="J43" s="21" t="s">
        <v>70</v>
      </c>
      <c r="K43" s="330" t="s">
        <v>37</v>
      </c>
      <c r="L43" s="21" t="str">
        <f>VLOOKUP($K43,TONG_SL!$A:$D,2,0)</f>
        <v>Chả cốm 300g</v>
      </c>
      <c r="N43" s="21" t="str">
        <f t="shared" si="4"/>
        <v>K-C6</v>
      </c>
      <c r="Q43" s="21" t="str">
        <f>VLOOKUP(K43,TONG_SL!$A:$D,3,0)</f>
        <v>Túi</v>
      </c>
      <c r="R43" s="1">
        <v>2</v>
      </c>
      <c r="T43" s="1">
        <f>VLOOKUP(VLOOKUP(G43,Ma_KH!$A:$R,18,0)&amp;K43,Gia_MB!$A:$F,6,0)</f>
        <v>74250</v>
      </c>
      <c r="U43" s="12">
        <f t="shared" si="0"/>
        <v>148500</v>
      </c>
      <c r="W43" s="44">
        <f t="shared" si="1"/>
        <v>0</v>
      </c>
      <c r="X43" s="3" t="str">
        <f t="shared" si="2"/>
        <v>8</v>
      </c>
      <c r="Z43" s="12">
        <f t="shared" si="3"/>
        <v>11880</v>
      </c>
      <c r="AA43" s="5">
        <f>VLOOKUP(G43,Ma_KH!$A:$R,14,0)</f>
        <v>60</v>
      </c>
    </row>
    <row r="44" spans="1:27" hidden="1" x14ac:dyDescent="0.25">
      <c r="A44" s="9">
        <v>45989</v>
      </c>
      <c r="B44" s="21">
        <v>4180590804</v>
      </c>
      <c r="C44" s="10" t="s">
        <v>7767</v>
      </c>
      <c r="D44" s="9">
        <v>45992</v>
      </c>
      <c r="G44" s="32" t="s">
        <v>1282</v>
      </c>
      <c r="I44" s="21">
        <v>4180590804</v>
      </c>
      <c r="J44" s="21" t="s">
        <v>70</v>
      </c>
      <c r="K44" s="330" t="s">
        <v>34</v>
      </c>
      <c r="L44" s="21" t="str">
        <f>VLOOKUP($K44,TONG_SL!$A:$D,2,0)</f>
        <v>Tai heo muối 200g</v>
      </c>
      <c r="N44" s="21" t="str">
        <f t="shared" si="4"/>
        <v>K-C6</v>
      </c>
      <c r="Q44" s="21" t="str">
        <f>VLOOKUP(K44,TONG_SL!$A:$D,3,0)</f>
        <v>Túi</v>
      </c>
      <c r="R44" s="1">
        <v>2</v>
      </c>
      <c r="T44" s="1">
        <f>VLOOKUP(VLOOKUP(G44,Ma_KH!$A:$R,18,0)&amp;K44,Gia_MB!$A:$F,6,0)</f>
        <v>55595</v>
      </c>
      <c r="U44" s="12">
        <f t="shared" si="0"/>
        <v>111190</v>
      </c>
      <c r="W44" s="44">
        <f t="shared" si="1"/>
        <v>0</v>
      </c>
      <c r="X44" s="3" t="str">
        <f t="shared" si="2"/>
        <v>8</v>
      </c>
      <c r="Z44" s="12">
        <f t="shared" si="3"/>
        <v>8895.2000000000007</v>
      </c>
      <c r="AA44" s="5">
        <f>VLOOKUP(G44,Ma_KH!$A:$R,14,0)</f>
        <v>60</v>
      </c>
    </row>
    <row r="45" spans="1:27" hidden="1" x14ac:dyDescent="0.25">
      <c r="A45" s="9">
        <v>45989</v>
      </c>
      <c r="B45" s="21">
        <v>4180590804</v>
      </c>
      <c r="C45" s="10" t="s">
        <v>7767</v>
      </c>
      <c r="D45" s="9">
        <v>45992</v>
      </c>
      <c r="G45" s="32" t="s">
        <v>1282</v>
      </c>
      <c r="I45" s="21">
        <v>4180590804</v>
      </c>
      <c r="J45" s="21" t="s">
        <v>70</v>
      </c>
      <c r="K45" s="330" t="s">
        <v>32</v>
      </c>
      <c r="L45" s="21" t="str">
        <f>VLOOKUP($K45,TONG_SL!$A:$D,2,0)</f>
        <v>Giò Tai Lưỡi Xào 250g</v>
      </c>
      <c r="N45" s="21" t="str">
        <f t="shared" si="4"/>
        <v>K-C6</v>
      </c>
      <c r="Q45" s="21" t="str">
        <f>VLOOKUP(K45,TONG_SL!$A:$D,3,0)</f>
        <v>Túi</v>
      </c>
      <c r="R45" s="1">
        <v>4</v>
      </c>
      <c r="T45" s="1">
        <f>VLOOKUP(VLOOKUP(G45,Ma_KH!$A:$R,18,0)&amp;K45,Gia_MB!$A:$F,6,0)</f>
        <v>50182</v>
      </c>
      <c r="U45" s="12">
        <f t="shared" si="0"/>
        <v>200728</v>
      </c>
      <c r="W45" s="44">
        <f t="shared" si="1"/>
        <v>0</v>
      </c>
      <c r="X45" s="3" t="str">
        <f t="shared" si="2"/>
        <v>8</v>
      </c>
      <c r="Z45" s="12">
        <f t="shared" si="3"/>
        <v>16058.24</v>
      </c>
      <c r="AA45" s="5">
        <f>VLOOKUP(G45,Ma_KH!$A:$R,14,0)</f>
        <v>60</v>
      </c>
    </row>
    <row r="46" spans="1:27" hidden="1" x14ac:dyDescent="0.25">
      <c r="A46" s="9">
        <v>45989</v>
      </c>
      <c r="B46" s="21">
        <v>4180590946</v>
      </c>
      <c r="C46" s="10" t="s">
        <v>7767</v>
      </c>
      <c r="D46" s="9">
        <v>45992</v>
      </c>
      <c r="G46" s="32" t="s">
        <v>429</v>
      </c>
      <c r="I46" s="21">
        <v>4180590946</v>
      </c>
      <c r="J46" s="21" t="s">
        <v>70</v>
      </c>
      <c r="K46" s="330" t="s">
        <v>48</v>
      </c>
      <c r="L46" s="21" t="str">
        <f>VLOOKUP($K46,TONG_SL!$A:$D,2,0)</f>
        <v>Mọc Nấm Hương 250g</v>
      </c>
      <c r="N46" s="21" t="str">
        <f t="shared" si="4"/>
        <v>K-C6</v>
      </c>
      <c r="Q46" s="21" t="str">
        <f>VLOOKUP(K46,TONG_SL!$A:$D,3,0)</f>
        <v>Túi</v>
      </c>
      <c r="R46" s="1">
        <v>2</v>
      </c>
      <c r="T46" s="1">
        <f>VLOOKUP(VLOOKUP(G46,Ma_KH!$A:$R,18,0)&amp;K46,Gia_MB!$A:$F,6,0)</f>
        <v>46000</v>
      </c>
      <c r="U46" s="12">
        <f t="shared" si="0"/>
        <v>92000</v>
      </c>
      <c r="W46" s="44">
        <f t="shared" si="1"/>
        <v>0</v>
      </c>
      <c r="X46" s="3" t="str">
        <f t="shared" si="2"/>
        <v>8</v>
      </c>
      <c r="Z46" s="12">
        <f t="shared" si="3"/>
        <v>7360</v>
      </c>
      <c r="AA46" s="5">
        <f>VLOOKUP(G46,Ma_KH!$A:$R,14,0)</f>
        <v>60</v>
      </c>
    </row>
    <row r="47" spans="1:27" hidden="1" x14ac:dyDescent="0.25">
      <c r="A47" s="9">
        <v>45989</v>
      </c>
      <c r="B47" s="21">
        <v>4180590946</v>
      </c>
      <c r="C47" s="10" t="s">
        <v>7767</v>
      </c>
      <c r="D47" s="9">
        <v>45992</v>
      </c>
      <c r="G47" s="32" t="s">
        <v>429</v>
      </c>
      <c r="I47" s="21">
        <v>4180590946</v>
      </c>
      <c r="J47" s="21" t="s">
        <v>70</v>
      </c>
      <c r="K47" s="330" t="s">
        <v>27</v>
      </c>
      <c r="L47" s="21" t="str">
        <f>VLOOKUP($K47,TONG_SL!$A:$D,2,0)</f>
        <v>Chân giò heo muối 300g</v>
      </c>
      <c r="N47" s="21" t="str">
        <f t="shared" si="4"/>
        <v>K-C6</v>
      </c>
      <c r="Q47" s="21" t="str">
        <f>VLOOKUP(K47,TONG_SL!$A:$D,3,0)</f>
        <v>Túi</v>
      </c>
      <c r="R47" s="1">
        <v>2</v>
      </c>
      <c r="T47" s="1">
        <f>VLOOKUP(VLOOKUP(G47,Ma_KH!$A:$R,18,0)&amp;K47,Gia_MB!$A:$F,6,0)</f>
        <v>73431</v>
      </c>
      <c r="U47" s="12">
        <f t="shared" si="0"/>
        <v>146862</v>
      </c>
      <c r="W47" s="44">
        <f t="shared" si="1"/>
        <v>0</v>
      </c>
      <c r="X47" s="3" t="str">
        <f t="shared" si="2"/>
        <v>8</v>
      </c>
      <c r="Z47" s="12">
        <f t="shared" si="3"/>
        <v>11748.960000000001</v>
      </c>
      <c r="AA47" s="5">
        <f>VLOOKUP(G47,Ma_KH!$A:$R,14,0)</f>
        <v>60</v>
      </c>
    </row>
    <row r="48" spans="1:27" hidden="1" x14ac:dyDescent="0.25">
      <c r="A48" s="9">
        <v>45989</v>
      </c>
      <c r="B48" s="21">
        <v>4180590946</v>
      </c>
      <c r="C48" s="10" t="s">
        <v>7767</v>
      </c>
      <c r="D48" s="9">
        <v>45992</v>
      </c>
      <c r="G48" s="32" t="s">
        <v>429</v>
      </c>
      <c r="I48" s="21">
        <v>4180590946</v>
      </c>
      <c r="J48" s="21" t="s">
        <v>70</v>
      </c>
      <c r="K48" s="330" t="s">
        <v>32</v>
      </c>
      <c r="L48" s="21" t="str">
        <f>VLOOKUP($K48,TONG_SL!$A:$D,2,0)</f>
        <v>Giò Tai Lưỡi Xào 250g</v>
      </c>
      <c r="N48" s="21" t="str">
        <f t="shared" si="4"/>
        <v>K-C6</v>
      </c>
      <c r="Q48" s="21" t="str">
        <f>VLOOKUP(K48,TONG_SL!$A:$D,3,0)</f>
        <v>Túi</v>
      </c>
      <c r="R48" s="1">
        <v>2</v>
      </c>
      <c r="T48" s="1">
        <f>VLOOKUP(VLOOKUP(G48,Ma_KH!$A:$R,18,0)&amp;K48,Gia_MB!$A:$F,6,0)</f>
        <v>50182</v>
      </c>
      <c r="U48" s="12">
        <f t="shared" si="0"/>
        <v>100364</v>
      </c>
      <c r="W48" s="44">
        <f t="shared" si="1"/>
        <v>0</v>
      </c>
      <c r="X48" s="3" t="str">
        <f t="shared" si="2"/>
        <v>8</v>
      </c>
      <c r="Z48" s="12">
        <f t="shared" si="3"/>
        <v>8029.12</v>
      </c>
      <c r="AA48" s="5">
        <f>VLOOKUP(G48,Ma_KH!$A:$R,14,0)</f>
        <v>60</v>
      </c>
    </row>
    <row r="49" spans="1:27" hidden="1" x14ac:dyDescent="0.25">
      <c r="A49" s="9">
        <v>45989</v>
      </c>
      <c r="B49" s="21">
        <v>4180590946</v>
      </c>
      <c r="C49" s="10" t="s">
        <v>7767</v>
      </c>
      <c r="D49" s="9">
        <v>45992</v>
      </c>
      <c r="G49" s="32" t="s">
        <v>429</v>
      </c>
      <c r="I49" s="21">
        <v>4180590946</v>
      </c>
      <c r="J49" s="21" t="s">
        <v>70</v>
      </c>
      <c r="K49" s="330" t="s">
        <v>30</v>
      </c>
      <c r="L49" s="21" t="str">
        <f>VLOOKUP($K49,TONG_SL!$A:$D,2,0)</f>
        <v>Gà muối 500g</v>
      </c>
      <c r="N49" s="21" t="str">
        <f t="shared" si="4"/>
        <v>K-C6</v>
      </c>
      <c r="Q49" s="21" t="str">
        <f>VLOOKUP(K49,TONG_SL!$A:$D,3,0)</f>
        <v>Túi</v>
      </c>
      <c r="R49" s="1">
        <v>2</v>
      </c>
      <c r="T49" s="1">
        <f>VLOOKUP(VLOOKUP(G49,Ma_KH!$A:$R,18,0)&amp;K49,Gia_MB!$A:$F,6,0)</f>
        <v>111058</v>
      </c>
      <c r="U49" s="12">
        <f t="shared" si="0"/>
        <v>222116</v>
      </c>
      <c r="W49" s="44">
        <f t="shared" si="1"/>
        <v>0</v>
      </c>
      <c r="X49" s="3" t="str">
        <f t="shared" si="2"/>
        <v>8</v>
      </c>
      <c r="Z49" s="12">
        <f t="shared" si="3"/>
        <v>17769.28</v>
      </c>
      <c r="AA49" s="5">
        <f>VLOOKUP(G49,Ma_KH!$A:$R,14,0)</f>
        <v>60</v>
      </c>
    </row>
    <row r="50" spans="1:27" hidden="1" x14ac:dyDescent="0.25">
      <c r="A50" s="9">
        <v>45989</v>
      </c>
      <c r="B50" s="150">
        <v>4180590742</v>
      </c>
      <c r="C50" s="10" t="s">
        <v>7767</v>
      </c>
      <c r="D50" s="9">
        <v>45992</v>
      </c>
      <c r="E50" s="152"/>
      <c r="F50" s="151"/>
      <c r="G50" s="33" t="s">
        <v>240</v>
      </c>
      <c r="H50" s="152"/>
      <c r="I50" s="150">
        <v>4180590742</v>
      </c>
      <c r="J50" s="21" t="s">
        <v>70</v>
      </c>
      <c r="K50" s="331" t="s">
        <v>37</v>
      </c>
      <c r="L50" s="21" t="str">
        <f>VLOOKUP($K50,TONG_SL!$A:$D,2,0)</f>
        <v>Chả cốm 300g</v>
      </c>
      <c r="N50" s="21" t="str">
        <f t="shared" si="4"/>
        <v>K-C6</v>
      </c>
      <c r="Q50" s="21" t="str">
        <f>VLOOKUP(K50,TONG_SL!$A:$D,3,0)</f>
        <v>Túi</v>
      </c>
      <c r="R50" s="106">
        <v>2</v>
      </c>
      <c r="S50" s="106"/>
      <c r="T50" s="106">
        <f>VLOOKUP(VLOOKUP(G50,Ma_KH!$A:$R,18,0)&amp;K50,Gia_MB!$A:$F,6,0)</f>
        <v>74250</v>
      </c>
      <c r="U50" s="153">
        <f t="shared" ref="U50:U55" si="5">T50*R50</f>
        <v>148500</v>
      </c>
      <c r="V50" s="106"/>
      <c r="W50" s="154">
        <f t="shared" ref="W50:W55" si="6">U50*V50</f>
        <v>0</v>
      </c>
      <c r="X50" s="155" t="str">
        <f t="shared" ref="X50:X55" si="7">IF(B50&lt;&gt;"","8","0")</f>
        <v>8</v>
      </c>
      <c r="Y50" s="106"/>
      <c r="Z50" s="153">
        <f t="shared" ref="Z50:Z55" si="8">U50*X50%</f>
        <v>11880</v>
      </c>
      <c r="AA50" s="156">
        <f>VLOOKUP(G50,Ma_KH!$A:$R,14,0)</f>
        <v>60</v>
      </c>
    </row>
    <row r="51" spans="1:27" hidden="1" x14ac:dyDescent="0.25">
      <c r="A51" s="9">
        <v>45989</v>
      </c>
      <c r="B51" s="150">
        <v>4180590742</v>
      </c>
      <c r="C51" s="10" t="s">
        <v>7767</v>
      </c>
      <c r="D51" s="9">
        <v>45992</v>
      </c>
      <c r="E51" s="152"/>
      <c r="F51" s="151"/>
      <c r="G51" s="33" t="s">
        <v>240</v>
      </c>
      <c r="H51" s="152"/>
      <c r="I51" s="150">
        <v>4180590742</v>
      </c>
      <c r="J51" s="21" t="s">
        <v>70</v>
      </c>
      <c r="K51" s="331" t="s">
        <v>48</v>
      </c>
      <c r="L51" s="21" t="str">
        <f>VLOOKUP($K51,TONG_SL!$A:$D,2,0)</f>
        <v>Mọc Nấm Hương 250g</v>
      </c>
      <c r="N51" s="21" t="str">
        <f t="shared" si="4"/>
        <v>K-C6</v>
      </c>
      <c r="Q51" s="21" t="str">
        <f>VLOOKUP(K51,TONG_SL!$A:$D,3,0)</f>
        <v>Túi</v>
      </c>
      <c r="R51" s="106">
        <v>5</v>
      </c>
      <c r="S51" s="106"/>
      <c r="T51" s="106">
        <f>VLOOKUP(VLOOKUP(G51,Ma_KH!$A:$R,18,0)&amp;K51,Gia_MB!$A:$F,6,0)</f>
        <v>46000</v>
      </c>
      <c r="U51" s="153">
        <f t="shared" si="5"/>
        <v>230000</v>
      </c>
      <c r="V51" s="106"/>
      <c r="W51" s="154">
        <f t="shared" si="6"/>
        <v>0</v>
      </c>
      <c r="X51" s="155" t="str">
        <f t="shared" si="7"/>
        <v>8</v>
      </c>
      <c r="Y51" s="106"/>
      <c r="Z51" s="153">
        <f t="shared" si="8"/>
        <v>18400</v>
      </c>
      <c r="AA51" s="156">
        <f>VLOOKUP(G51,Ma_KH!$A:$R,14,0)</f>
        <v>60</v>
      </c>
    </row>
    <row r="52" spans="1:27" hidden="1" x14ac:dyDescent="0.25">
      <c r="A52" s="9">
        <v>45989</v>
      </c>
      <c r="B52" s="150">
        <v>4180590742</v>
      </c>
      <c r="C52" s="10" t="s">
        <v>7767</v>
      </c>
      <c r="D52" s="9">
        <v>45992</v>
      </c>
      <c r="E52" s="152"/>
      <c r="F52" s="151"/>
      <c r="G52" s="33" t="s">
        <v>240</v>
      </c>
      <c r="H52" s="152"/>
      <c r="I52" s="150">
        <v>4180590742</v>
      </c>
      <c r="J52" s="21" t="s">
        <v>70</v>
      </c>
      <c r="K52" s="331" t="s">
        <v>30</v>
      </c>
      <c r="L52" s="21" t="str">
        <f>VLOOKUP($K52,TONG_SL!$A:$D,2,0)</f>
        <v>Gà muối 500g</v>
      </c>
      <c r="N52" s="21" t="str">
        <f t="shared" si="4"/>
        <v>K-C6</v>
      </c>
      <c r="Q52" s="21" t="str">
        <f>VLOOKUP(K52,TONG_SL!$A:$D,3,0)</f>
        <v>Túi</v>
      </c>
      <c r="R52" s="106">
        <v>2</v>
      </c>
      <c r="S52" s="106"/>
      <c r="T52" s="106">
        <f>VLOOKUP(VLOOKUP(G52,Ma_KH!$A:$R,18,0)&amp;K52,Gia_MB!$A:$F,6,0)</f>
        <v>111058</v>
      </c>
      <c r="U52" s="153">
        <f t="shared" si="5"/>
        <v>222116</v>
      </c>
      <c r="V52" s="106"/>
      <c r="W52" s="154">
        <f t="shared" si="6"/>
        <v>0</v>
      </c>
      <c r="X52" s="155" t="str">
        <f t="shared" si="7"/>
        <v>8</v>
      </c>
      <c r="Y52" s="106"/>
      <c r="Z52" s="153">
        <f t="shared" si="8"/>
        <v>17769.28</v>
      </c>
      <c r="AA52" s="156">
        <f>VLOOKUP(G52,Ma_KH!$A:$R,14,0)</f>
        <v>60</v>
      </c>
    </row>
    <row r="53" spans="1:27" hidden="1" x14ac:dyDescent="0.25">
      <c r="A53" s="9">
        <v>45989</v>
      </c>
      <c r="B53" s="150">
        <v>4180590742</v>
      </c>
      <c r="C53" s="10" t="s">
        <v>7767</v>
      </c>
      <c r="D53" s="9">
        <v>45992</v>
      </c>
      <c r="E53" s="152"/>
      <c r="F53" s="151"/>
      <c r="G53" s="33" t="s">
        <v>240</v>
      </c>
      <c r="H53" s="152"/>
      <c r="I53" s="150">
        <v>4180590742</v>
      </c>
      <c r="J53" s="21" t="s">
        <v>70</v>
      </c>
      <c r="K53" s="331" t="s">
        <v>34</v>
      </c>
      <c r="L53" s="21" t="str">
        <f>VLOOKUP($K53,TONG_SL!$A:$D,2,0)</f>
        <v>Tai heo muối 200g</v>
      </c>
      <c r="N53" s="21" t="str">
        <f t="shared" si="4"/>
        <v>K-C6</v>
      </c>
      <c r="Q53" s="21" t="str">
        <f>VLOOKUP(K53,TONG_SL!$A:$D,3,0)</f>
        <v>Túi</v>
      </c>
      <c r="R53" s="106">
        <v>3</v>
      </c>
      <c r="S53" s="106"/>
      <c r="T53" s="106">
        <f>VLOOKUP(VLOOKUP(G53,Ma_KH!$A:$R,18,0)&amp;K53,Gia_MB!$A:$F,6,0)</f>
        <v>55595</v>
      </c>
      <c r="U53" s="153">
        <f t="shared" si="5"/>
        <v>166785</v>
      </c>
      <c r="V53" s="106"/>
      <c r="W53" s="154">
        <f t="shared" si="6"/>
        <v>0</v>
      </c>
      <c r="X53" s="155" t="str">
        <f t="shared" si="7"/>
        <v>8</v>
      </c>
      <c r="Y53" s="106"/>
      <c r="Z53" s="153">
        <f t="shared" si="8"/>
        <v>13342.800000000001</v>
      </c>
      <c r="AA53" s="156">
        <f>VLOOKUP(G53,Ma_KH!$A:$R,14,0)</f>
        <v>60</v>
      </c>
    </row>
    <row r="54" spans="1:27" hidden="1" x14ac:dyDescent="0.25">
      <c r="A54" s="9">
        <v>45989</v>
      </c>
      <c r="B54" s="150">
        <v>4180590742</v>
      </c>
      <c r="C54" s="10" t="s">
        <v>7767</v>
      </c>
      <c r="D54" s="9">
        <v>45992</v>
      </c>
      <c r="E54" s="152"/>
      <c r="F54" s="151"/>
      <c r="G54" s="33" t="s">
        <v>240</v>
      </c>
      <c r="H54" s="152"/>
      <c r="I54" s="150">
        <v>4180590742</v>
      </c>
      <c r="J54" s="21" t="s">
        <v>70</v>
      </c>
      <c r="K54" s="331" t="s">
        <v>32</v>
      </c>
      <c r="L54" s="21" t="str">
        <f>VLOOKUP($K54,TONG_SL!$A:$D,2,0)</f>
        <v>Giò Tai Lưỡi Xào 250g</v>
      </c>
      <c r="N54" s="21" t="str">
        <f t="shared" si="4"/>
        <v>K-C6</v>
      </c>
      <c r="Q54" s="21" t="str">
        <f>VLOOKUP(K54,TONG_SL!$A:$D,3,0)</f>
        <v>Túi</v>
      </c>
      <c r="R54" s="106">
        <v>6</v>
      </c>
      <c r="S54" s="106"/>
      <c r="T54" s="106">
        <f>VLOOKUP(VLOOKUP(G54,Ma_KH!$A:$R,18,0)&amp;K54,Gia_MB!$A:$F,6,0)</f>
        <v>50182</v>
      </c>
      <c r="U54" s="153">
        <f t="shared" si="5"/>
        <v>301092</v>
      </c>
      <c r="V54" s="106"/>
      <c r="W54" s="154">
        <f t="shared" si="6"/>
        <v>0</v>
      </c>
      <c r="X54" s="155" t="str">
        <f t="shared" si="7"/>
        <v>8</v>
      </c>
      <c r="Y54" s="106"/>
      <c r="Z54" s="153">
        <f t="shared" si="8"/>
        <v>24087.360000000001</v>
      </c>
      <c r="AA54" s="156">
        <f>VLOOKUP(G54,Ma_KH!$A:$R,14,0)</f>
        <v>60</v>
      </c>
    </row>
    <row r="55" spans="1:27" hidden="1" x14ac:dyDescent="0.25">
      <c r="A55" s="9">
        <v>45989</v>
      </c>
      <c r="B55" s="150">
        <v>4180590742</v>
      </c>
      <c r="C55" s="10" t="s">
        <v>7767</v>
      </c>
      <c r="D55" s="9">
        <v>45992</v>
      </c>
      <c r="E55" s="152"/>
      <c r="F55" s="151"/>
      <c r="G55" s="33" t="s">
        <v>240</v>
      </c>
      <c r="H55" s="152"/>
      <c r="I55" s="150">
        <v>4180590742</v>
      </c>
      <c r="J55" s="21" t="s">
        <v>70</v>
      </c>
      <c r="K55" s="331" t="s">
        <v>27</v>
      </c>
      <c r="L55" s="21" t="str">
        <f>VLOOKUP($K55,TONG_SL!$A:$D,2,0)</f>
        <v>Chân giò heo muối 300g</v>
      </c>
      <c r="N55" s="21" t="str">
        <f t="shared" si="4"/>
        <v>K-C6</v>
      </c>
      <c r="Q55" s="21" t="str">
        <f>VLOOKUP(K55,TONG_SL!$A:$D,3,0)</f>
        <v>Túi</v>
      </c>
      <c r="R55" s="106">
        <v>2</v>
      </c>
      <c r="S55" s="106"/>
      <c r="T55" s="106">
        <f>VLOOKUP(VLOOKUP(G55,Ma_KH!$A:$R,18,0)&amp;K55,Gia_MB!$A:$F,6,0)</f>
        <v>73431</v>
      </c>
      <c r="U55" s="153">
        <f t="shared" si="5"/>
        <v>146862</v>
      </c>
      <c r="V55" s="106"/>
      <c r="W55" s="154">
        <f t="shared" si="6"/>
        <v>0</v>
      </c>
      <c r="X55" s="155" t="str">
        <f t="shared" si="7"/>
        <v>8</v>
      </c>
      <c r="Y55" s="106"/>
      <c r="Z55" s="153">
        <f t="shared" si="8"/>
        <v>11748.960000000001</v>
      </c>
      <c r="AA55" s="156">
        <f>VLOOKUP(G55,Ma_KH!$A:$R,14,0)</f>
        <v>60</v>
      </c>
    </row>
    <row r="56" spans="1:27" hidden="1" x14ac:dyDescent="0.25">
      <c r="A56" s="9">
        <v>45989</v>
      </c>
      <c r="B56" s="21">
        <v>4180591069</v>
      </c>
      <c r="C56" s="10" t="s">
        <v>7767</v>
      </c>
      <c r="D56" s="9">
        <v>45992</v>
      </c>
      <c r="G56" s="32" t="s">
        <v>239</v>
      </c>
      <c r="I56" s="21">
        <v>4180591069</v>
      </c>
      <c r="J56" s="21" t="s">
        <v>70</v>
      </c>
      <c r="K56" s="330" t="s">
        <v>39</v>
      </c>
      <c r="L56" s="21" t="str">
        <f>VLOOKUP($K56,TONG_SL!$A:$D,2,0)</f>
        <v>Chả nướng 300g</v>
      </c>
      <c r="N56" s="21" t="str">
        <f t="shared" si="4"/>
        <v>K-C6</v>
      </c>
      <c r="Q56" s="21" t="str">
        <f>VLOOKUP(K56,TONG_SL!$A:$D,3,0)</f>
        <v>Túi</v>
      </c>
      <c r="R56" s="1">
        <v>2</v>
      </c>
      <c r="T56" s="1">
        <f>VLOOKUP(VLOOKUP(G56,Ma_KH!$A:$R,18,0)&amp;K56,Gia_MB!$A:$F,6,0)</f>
        <v>70950</v>
      </c>
      <c r="U56" s="12">
        <f t="shared" ref="U56:U87" si="9">T56*R56</f>
        <v>141900</v>
      </c>
      <c r="W56" s="44">
        <f t="shared" ref="W56:W87" si="10">U56*V56</f>
        <v>0</v>
      </c>
      <c r="X56" s="3" t="str">
        <f t="shared" ref="X56:X87" si="11">IF(B56&lt;&gt;"","8","0")</f>
        <v>8</v>
      </c>
      <c r="Z56" s="12">
        <f t="shared" ref="Z56:Z87" si="12">U56*X56%</f>
        <v>11352</v>
      </c>
      <c r="AA56" s="5">
        <f>VLOOKUP(G56,Ma_KH!$A:$R,14,0)</f>
        <v>60</v>
      </c>
    </row>
    <row r="57" spans="1:27" hidden="1" x14ac:dyDescent="0.25">
      <c r="A57" s="9">
        <v>45989</v>
      </c>
      <c r="B57" s="21">
        <v>4180591069</v>
      </c>
      <c r="C57" s="10" t="s">
        <v>7767</v>
      </c>
      <c r="D57" s="9">
        <v>45992</v>
      </c>
      <c r="G57" s="32" t="s">
        <v>239</v>
      </c>
      <c r="I57" s="21">
        <v>4180591069</v>
      </c>
      <c r="J57" s="21" t="s">
        <v>70</v>
      </c>
      <c r="K57" s="330" t="s">
        <v>27</v>
      </c>
      <c r="L57" s="21" t="str">
        <f>VLOOKUP($K57,TONG_SL!$A:$D,2,0)</f>
        <v>Chân giò heo muối 300g</v>
      </c>
      <c r="N57" s="21" t="str">
        <f t="shared" si="4"/>
        <v>K-C6</v>
      </c>
      <c r="Q57" s="21" t="str">
        <f>VLOOKUP(K57,TONG_SL!$A:$D,3,0)</f>
        <v>Túi</v>
      </c>
      <c r="R57" s="1">
        <v>2</v>
      </c>
      <c r="T57" s="1">
        <f>VLOOKUP(VLOOKUP(G57,Ma_KH!$A:$R,18,0)&amp;K57,Gia_MB!$A:$F,6,0)</f>
        <v>73431</v>
      </c>
      <c r="U57" s="12">
        <f t="shared" si="9"/>
        <v>146862</v>
      </c>
      <c r="W57" s="44">
        <f t="shared" si="10"/>
        <v>0</v>
      </c>
      <c r="X57" s="3" t="str">
        <f t="shared" si="11"/>
        <v>8</v>
      </c>
      <c r="Z57" s="12">
        <f t="shared" si="12"/>
        <v>11748.960000000001</v>
      </c>
      <c r="AA57" s="5">
        <f>VLOOKUP(G57,Ma_KH!$A:$R,14,0)</f>
        <v>60</v>
      </c>
    </row>
    <row r="58" spans="1:27" hidden="1" x14ac:dyDescent="0.25">
      <c r="A58" s="9">
        <v>45989</v>
      </c>
      <c r="B58" s="21">
        <v>4180591069</v>
      </c>
      <c r="C58" s="10" t="s">
        <v>7767</v>
      </c>
      <c r="D58" s="9">
        <v>45992</v>
      </c>
      <c r="G58" s="32" t="s">
        <v>239</v>
      </c>
      <c r="I58" s="21">
        <v>4180591069</v>
      </c>
      <c r="J58" s="21" t="s">
        <v>70</v>
      </c>
      <c r="K58" s="331" t="s">
        <v>32</v>
      </c>
      <c r="L58" s="21" t="str">
        <f>VLOOKUP($K58,TONG_SL!$A:$D,2,0)</f>
        <v>Giò Tai Lưỡi Xào 250g</v>
      </c>
      <c r="N58" s="21" t="str">
        <f t="shared" si="4"/>
        <v>K-C6</v>
      </c>
      <c r="Q58" s="21" t="str">
        <f>VLOOKUP(K58,TONG_SL!$A:$D,3,0)</f>
        <v>Túi</v>
      </c>
      <c r="R58" s="1">
        <v>2</v>
      </c>
      <c r="T58" s="1">
        <f>VLOOKUP(VLOOKUP(G58,Ma_KH!$A:$R,18,0)&amp;K58,Gia_MB!$A:$F,6,0)</f>
        <v>50182</v>
      </c>
      <c r="U58" s="12">
        <f t="shared" si="9"/>
        <v>100364</v>
      </c>
      <c r="W58" s="44">
        <f t="shared" si="10"/>
        <v>0</v>
      </c>
      <c r="X58" s="3" t="str">
        <f t="shared" si="11"/>
        <v>8</v>
      </c>
      <c r="Z58" s="12">
        <f t="shared" si="12"/>
        <v>8029.12</v>
      </c>
      <c r="AA58" s="5">
        <f>VLOOKUP(G58,Ma_KH!$A:$R,14,0)</f>
        <v>60</v>
      </c>
    </row>
    <row r="59" spans="1:27" hidden="1" x14ac:dyDescent="0.25">
      <c r="A59" s="9">
        <v>45989</v>
      </c>
      <c r="B59" s="21">
        <v>4180591069</v>
      </c>
      <c r="C59" s="10" t="s">
        <v>7767</v>
      </c>
      <c r="D59" s="9">
        <v>45992</v>
      </c>
      <c r="G59" s="32" t="s">
        <v>239</v>
      </c>
      <c r="I59" s="21">
        <v>4180591069</v>
      </c>
      <c r="J59" s="21" t="s">
        <v>70</v>
      </c>
      <c r="K59" s="331" t="s">
        <v>34</v>
      </c>
      <c r="L59" s="21" t="str">
        <f>VLOOKUP($K59,TONG_SL!$A:$D,2,0)</f>
        <v>Tai heo muối 200g</v>
      </c>
      <c r="N59" s="21" t="str">
        <f t="shared" si="4"/>
        <v>K-C6</v>
      </c>
      <c r="Q59" s="21" t="str">
        <f>VLOOKUP(K59,TONG_SL!$A:$D,3,0)</f>
        <v>Túi</v>
      </c>
      <c r="R59" s="1">
        <v>2</v>
      </c>
      <c r="T59" s="1">
        <f>VLOOKUP(VLOOKUP(G59,Ma_KH!$A:$R,18,0)&amp;K59,Gia_MB!$A:$F,6,0)</f>
        <v>55595</v>
      </c>
      <c r="U59" s="12">
        <f t="shared" si="9"/>
        <v>111190</v>
      </c>
      <c r="W59" s="44">
        <f t="shared" si="10"/>
        <v>0</v>
      </c>
      <c r="X59" s="3" t="str">
        <f t="shared" si="11"/>
        <v>8</v>
      </c>
      <c r="Z59" s="12">
        <f t="shared" si="12"/>
        <v>8895.2000000000007</v>
      </c>
      <c r="AA59" s="5">
        <f>VLOOKUP(G59,Ma_KH!$A:$R,14,0)</f>
        <v>60</v>
      </c>
    </row>
    <row r="60" spans="1:27" hidden="1" x14ac:dyDescent="0.25">
      <c r="A60" s="9">
        <v>45989</v>
      </c>
      <c r="B60" s="21">
        <v>4180591069</v>
      </c>
      <c r="C60" s="10" t="s">
        <v>7767</v>
      </c>
      <c r="D60" s="9">
        <v>45992</v>
      </c>
      <c r="G60" s="32" t="s">
        <v>239</v>
      </c>
      <c r="I60" s="21">
        <v>4180591069</v>
      </c>
      <c r="J60" s="21" t="s">
        <v>70</v>
      </c>
      <c r="K60" s="330" t="s">
        <v>37</v>
      </c>
      <c r="L60" s="21" t="str">
        <f>VLOOKUP($K60,TONG_SL!$A:$D,2,0)</f>
        <v>Chả cốm 300g</v>
      </c>
      <c r="N60" s="21" t="str">
        <f t="shared" si="4"/>
        <v>K-C6</v>
      </c>
      <c r="Q60" s="21" t="str">
        <f>VLOOKUP(K60,TONG_SL!$A:$D,3,0)</f>
        <v>Túi</v>
      </c>
      <c r="R60" s="1">
        <v>2</v>
      </c>
      <c r="T60" s="1">
        <f>VLOOKUP(VLOOKUP(G60,Ma_KH!$A:$R,18,0)&amp;K60,Gia_MB!$A:$F,6,0)</f>
        <v>74250</v>
      </c>
      <c r="U60" s="12">
        <f t="shared" si="9"/>
        <v>148500</v>
      </c>
      <c r="W60" s="44">
        <f t="shared" si="10"/>
        <v>0</v>
      </c>
      <c r="X60" s="3" t="str">
        <f t="shared" si="11"/>
        <v>8</v>
      </c>
      <c r="Z60" s="12">
        <f t="shared" si="12"/>
        <v>11880</v>
      </c>
      <c r="AA60" s="5">
        <f>VLOOKUP(G60,Ma_KH!$A:$R,14,0)</f>
        <v>60</v>
      </c>
    </row>
    <row r="61" spans="1:27" hidden="1" x14ac:dyDescent="0.25">
      <c r="A61" s="9">
        <v>45989</v>
      </c>
      <c r="B61" s="21">
        <v>4180591069</v>
      </c>
      <c r="C61" s="10" t="s">
        <v>7767</v>
      </c>
      <c r="D61" s="9">
        <v>45992</v>
      </c>
      <c r="G61" s="32" t="s">
        <v>239</v>
      </c>
      <c r="I61" s="21">
        <v>4180591069</v>
      </c>
      <c r="J61" s="21" t="s">
        <v>70</v>
      </c>
      <c r="K61" s="330" t="s">
        <v>48</v>
      </c>
      <c r="L61" s="21" t="str">
        <f>VLOOKUP($K61,TONG_SL!$A:$D,2,0)</f>
        <v>Mọc Nấm Hương 250g</v>
      </c>
      <c r="N61" s="21" t="str">
        <f t="shared" si="4"/>
        <v>K-C6</v>
      </c>
      <c r="Q61" s="21" t="str">
        <f>VLOOKUP(K61,TONG_SL!$A:$D,3,0)</f>
        <v>Túi</v>
      </c>
      <c r="R61" s="1">
        <v>2</v>
      </c>
      <c r="T61" s="1">
        <f>VLOOKUP(VLOOKUP(G61,Ma_KH!$A:$R,18,0)&amp;K61,Gia_MB!$A:$F,6,0)</f>
        <v>46000</v>
      </c>
      <c r="U61" s="12">
        <f t="shared" si="9"/>
        <v>92000</v>
      </c>
      <c r="W61" s="44">
        <f t="shared" si="10"/>
        <v>0</v>
      </c>
      <c r="X61" s="3" t="str">
        <f t="shared" si="11"/>
        <v>8</v>
      </c>
      <c r="Z61" s="12">
        <f t="shared" si="12"/>
        <v>7360</v>
      </c>
      <c r="AA61" s="5">
        <f>VLOOKUP(G61,Ma_KH!$A:$R,14,0)</f>
        <v>60</v>
      </c>
    </row>
    <row r="62" spans="1:27" hidden="1" x14ac:dyDescent="0.25">
      <c r="A62" s="9">
        <v>45989</v>
      </c>
      <c r="B62" s="21">
        <v>4180590890</v>
      </c>
      <c r="C62" s="10" t="s">
        <v>7767</v>
      </c>
      <c r="D62" s="9">
        <v>45992</v>
      </c>
      <c r="G62" s="32" t="s">
        <v>390</v>
      </c>
      <c r="I62" s="21">
        <v>4180590890</v>
      </c>
      <c r="J62" s="21" t="s">
        <v>70</v>
      </c>
      <c r="K62" s="330" t="s">
        <v>34</v>
      </c>
      <c r="L62" s="21" t="str">
        <f>VLOOKUP($K62,TONG_SL!$A:$D,2,0)</f>
        <v>Tai heo muối 200g</v>
      </c>
      <c r="N62" s="21" t="str">
        <f t="shared" si="4"/>
        <v>K-C6</v>
      </c>
      <c r="Q62" s="21" t="str">
        <f>VLOOKUP(K62,TONG_SL!$A:$D,3,0)</f>
        <v>Túi</v>
      </c>
      <c r="R62" s="1">
        <v>2</v>
      </c>
      <c r="T62" s="1">
        <f>VLOOKUP(VLOOKUP(G62,Ma_KH!$A:$R,18,0)&amp;K62,Gia_MB!$A:$F,6,0)</f>
        <v>55595</v>
      </c>
      <c r="U62" s="12">
        <f t="shared" si="9"/>
        <v>111190</v>
      </c>
      <c r="W62" s="44">
        <f t="shared" si="10"/>
        <v>0</v>
      </c>
      <c r="X62" s="3" t="str">
        <f t="shared" si="11"/>
        <v>8</v>
      </c>
      <c r="Z62" s="12">
        <f t="shared" si="12"/>
        <v>8895.2000000000007</v>
      </c>
      <c r="AA62" s="5">
        <f>VLOOKUP(G62,Ma_KH!$A:$R,14,0)</f>
        <v>60</v>
      </c>
    </row>
    <row r="63" spans="1:27" hidden="1" x14ac:dyDescent="0.25">
      <c r="A63" s="9">
        <v>45989</v>
      </c>
      <c r="B63" s="21">
        <v>4180590890</v>
      </c>
      <c r="C63" s="10" t="s">
        <v>7767</v>
      </c>
      <c r="D63" s="9">
        <v>45992</v>
      </c>
      <c r="G63" s="32" t="s">
        <v>390</v>
      </c>
      <c r="I63" s="21">
        <v>4180590890</v>
      </c>
      <c r="J63" s="21" t="s">
        <v>70</v>
      </c>
      <c r="K63" s="330" t="s">
        <v>37</v>
      </c>
      <c r="L63" s="21" t="str">
        <f>VLOOKUP($K63,TONG_SL!$A:$D,2,0)</f>
        <v>Chả cốm 300g</v>
      </c>
      <c r="N63" s="21" t="str">
        <f t="shared" si="4"/>
        <v>K-C6</v>
      </c>
      <c r="Q63" s="21" t="str">
        <f>VLOOKUP(K63,TONG_SL!$A:$D,3,0)</f>
        <v>Túi</v>
      </c>
      <c r="R63" s="1">
        <v>2</v>
      </c>
      <c r="T63" s="1">
        <f>VLOOKUP(VLOOKUP(G63,Ma_KH!$A:$R,18,0)&amp;K63,Gia_MB!$A:$F,6,0)</f>
        <v>74250</v>
      </c>
      <c r="U63" s="12">
        <f t="shared" si="9"/>
        <v>148500</v>
      </c>
      <c r="W63" s="44">
        <f t="shared" si="10"/>
        <v>0</v>
      </c>
      <c r="X63" s="3" t="str">
        <f t="shared" si="11"/>
        <v>8</v>
      </c>
      <c r="Z63" s="12">
        <f t="shared" si="12"/>
        <v>11880</v>
      </c>
      <c r="AA63" s="5">
        <f>VLOOKUP(G63,Ma_KH!$A:$R,14,0)</f>
        <v>60</v>
      </c>
    </row>
    <row r="64" spans="1:27" hidden="1" x14ac:dyDescent="0.25">
      <c r="A64" s="9">
        <v>45989</v>
      </c>
      <c r="B64" s="21">
        <v>4180590890</v>
      </c>
      <c r="C64" s="10" t="s">
        <v>7767</v>
      </c>
      <c r="D64" s="9">
        <v>45992</v>
      </c>
      <c r="G64" s="32" t="s">
        <v>390</v>
      </c>
      <c r="I64" s="21">
        <v>4180590890</v>
      </c>
      <c r="J64" s="21" t="s">
        <v>70</v>
      </c>
      <c r="K64" s="330" t="s">
        <v>39</v>
      </c>
      <c r="L64" s="21" t="str">
        <f>VLOOKUP($K64,TONG_SL!$A:$D,2,0)</f>
        <v>Chả nướng 300g</v>
      </c>
      <c r="N64" s="21" t="str">
        <f t="shared" si="4"/>
        <v>K-C6</v>
      </c>
      <c r="Q64" s="21" t="str">
        <f>VLOOKUP(K64,TONG_SL!$A:$D,3,0)</f>
        <v>Túi</v>
      </c>
      <c r="R64" s="1">
        <v>2</v>
      </c>
      <c r="T64" s="1">
        <f>VLOOKUP(VLOOKUP(G64,Ma_KH!$A:$R,18,0)&amp;K64,Gia_MB!$A:$F,6,0)</f>
        <v>70950</v>
      </c>
      <c r="U64" s="12">
        <f t="shared" si="9"/>
        <v>141900</v>
      </c>
      <c r="W64" s="44">
        <f t="shared" si="10"/>
        <v>0</v>
      </c>
      <c r="X64" s="3" t="str">
        <f t="shared" si="11"/>
        <v>8</v>
      </c>
      <c r="Z64" s="12">
        <f t="shared" si="12"/>
        <v>11352</v>
      </c>
      <c r="AA64" s="5">
        <f>VLOOKUP(G64,Ma_KH!$A:$R,14,0)</f>
        <v>60</v>
      </c>
    </row>
    <row r="65" spans="1:27" hidden="1" x14ac:dyDescent="0.25">
      <c r="A65" s="9">
        <v>45989</v>
      </c>
      <c r="B65" s="21">
        <v>4180590890</v>
      </c>
      <c r="C65" s="10" t="s">
        <v>7767</v>
      </c>
      <c r="D65" s="9">
        <v>45992</v>
      </c>
      <c r="G65" s="32" t="s">
        <v>390</v>
      </c>
      <c r="I65" s="21">
        <v>4180590890</v>
      </c>
      <c r="J65" s="21" t="s">
        <v>70</v>
      </c>
      <c r="K65" s="330" t="s">
        <v>32</v>
      </c>
      <c r="L65" s="21" t="str">
        <f>VLOOKUP($K65,TONG_SL!$A:$D,2,0)</f>
        <v>Giò Tai Lưỡi Xào 250g</v>
      </c>
      <c r="N65" s="21" t="str">
        <f t="shared" si="4"/>
        <v>K-C6</v>
      </c>
      <c r="Q65" s="21" t="str">
        <f>VLOOKUP(K65,TONG_SL!$A:$D,3,0)</f>
        <v>Túi</v>
      </c>
      <c r="R65" s="1">
        <v>3</v>
      </c>
      <c r="T65" s="1">
        <f>VLOOKUP(VLOOKUP(G65,Ma_KH!$A:$R,18,0)&amp;K65,Gia_MB!$A:$F,6,0)</f>
        <v>50182</v>
      </c>
      <c r="U65" s="12">
        <f t="shared" si="9"/>
        <v>150546</v>
      </c>
      <c r="W65" s="44">
        <f t="shared" si="10"/>
        <v>0</v>
      </c>
      <c r="X65" s="3" t="str">
        <f t="shared" si="11"/>
        <v>8</v>
      </c>
      <c r="Z65" s="12">
        <f t="shared" si="12"/>
        <v>12043.68</v>
      </c>
      <c r="AA65" s="5">
        <f>VLOOKUP(G65,Ma_KH!$A:$R,14,0)</f>
        <v>60</v>
      </c>
    </row>
    <row r="66" spans="1:27" hidden="1" x14ac:dyDescent="0.25">
      <c r="A66" s="9">
        <v>45989</v>
      </c>
      <c r="B66" s="21">
        <v>4180590890</v>
      </c>
      <c r="C66" s="10" t="s">
        <v>7767</v>
      </c>
      <c r="D66" s="9">
        <v>45992</v>
      </c>
      <c r="G66" s="32" t="s">
        <v>390</v>
      </c>
      <c r="I66" s="21">
        <v>4180590890</v>
      </c>
      <c r="J66" s="21" t="s">
        <v>70</v>
      </c>
      <c r="K66" s="330" t="s">
        <v>30</v>
      </c>
      <c r="L66" s="21" t="str">
        <f>VLOOKUP($K66,TONG_SL!$A:$D,2,0)</f>
        <v>Gà muối 500g</v>
      </c>
      <c r="N66" s="21" t="str">
        <f t="shared" si="4"/>
        <v>K-C6</v>
      </c>
      <c r="Q66" s="21" t="str">
        <f>VLOOKUP(K66,TONG_SL!$A:$D,3,0)</f>
        <v>Túi</v>
      </c>
      <c r="R66" s="1">
        <v>6</v>
      </c>
      <c r="T66" s="1">
        <f>VLOOKUP(VLOOKUP(G66,Ma_KH!$A:$R,18,0)&amp;K66,Gia_MB!$A:$F,6,0)</f>
        <v>111058</v>
      </c>
      <c r="U66" s="12">
        <f t="shared" si="9"/>
        <v>666348</v>
      </c>
      <c r="W66" s="44">
        <f t="shared" si="10"/>
        <v>0</v>
      </c>
      <c r="X66" s="3" t="str">
        <f t="shared" si="11"/>
        <v>8</v>
      </c>
      <c r="Z66" s="12">
        <f t="shared" si="12"/>
        <v>53307.840000000004</v>
      </c>
      <c r="AA66" s="5">
        <f>VLOOKUP(G66,Ma_KH!$A:$R,14,0)</f>
        <v>60</v>
      </c>
    </row>
    <row r="67" spans="1:27" hidden="1" x14ac:dyDescent="0.25">
      <c r="A67" s="9">
        <v>45989</v>
      </c>
      <c r="B67" s="21">
        <v>4180591070</v>
      </c>
      <c r="C67" s="10" t="s">
        <v>7767</v>
      </c>
      <c r="D67" s="9">
        <v>45992</v>
      </c>
      <c r="G67" s="32" t="s">
        <v>241</v>
      </c>
      <c r="I67" s="21">
        <v>4180591070</v>
      </c>
      <c r="J67" s="21" t="s">
        <v>70</v>
      </c>
      <c r="K67" s="330" t="s">
        <v>37</v>
      </c>
      <c r="L67" s="21" t="str">
        <f>VLOOKUP($K67,TONG_SL!$A:$D,2,0)</f>
        <v>Chả cốm 300g</v>
      </c>
      <c r="N67" s="21" t="str">
        <f t="shared" si="4"/>
        <v>K-C6</v>
      </c>
      <c r="Q67" s="21" t="str">
        <f>VLOOKUP(K67,TONG_SL!$A:$D,3,0)</f>
        <v>Túi</v>
      </c>
      <c r="R67" s="1">
        <v>4</v>
      </c>
      <c r="T67" s="1">
        <f>VLOOKUP(VLOOKUP(G67,Ma_KH!$A:$R,18,0)&amp;K67,Gia_MB!$A:$F,6,0)</f>
        <v>74250</v>
      </c>
      <c r="U67" s="12">
        <f t="shared" si="9"/>
        <v>297000</v>
      </c>
      <c r="W67" s="44">
        <f t="shared" si="10"/>
        <v>0</v>
      </c>
      <c r="X67" s="3" t="str">
        <f t="shared" si="11"/>
        <v>8</v>
      </c>
      <c r="Z67" s="12">
        <f t="shared" si="12"/>
        <v>23760</v>
      </c>
      <c r="AA67" s="5">
        <f>VLOOKUP(G67,Ma_KH!$A:$R,14,0)</f>
        <v>60</v>
      </c>
    </row>
    <row r="68" spans="1:27" hidden="1" x14ac:dyDescent="0.25">
      <c r="A68" s="9">
        <v>45989</v>
      </c>
      <c r="B68" s="21">
        <v>4180591070</v>
      </c>
      <c r="C68" s="10" t="s">
        <v>7767</v>
      </c>
      <c r="D68" s="9">
        <v>45992</v>
      </c>
      <c r="G68" s="32" t="s">
        <v>241</v>
      </c>
      <c r="I68" s="21">
        <v>4180591070</v>
      </c>
      <c r="J68" s="21" t="s">
        <v>70</v>
      </c>
      <c r="K68" s="331" t="s">
        <v>32</v>
      </c>
      <c r="L68" s="21" t="str">
        <f>VLOOKUP($K68,TONG_SL!$A:$D,2,0)</f>
        <v>Giò Tai Lưỡi Xào 250g</v>
      </c>
      <c r="N68" s="21" t="str">
        <f t="shared" si="4"/>
        <v>K-C6</v>
      </c>
      <c r="Q68" s="21" t="str">
        <f>VLOOKUP(K68,TONG_SL!$A:$D,3,0)</f>
        <v>Túi</v>
      </c>
      <c r="R68" s="1">
        <v>6</v>
      </c>
      <c r="T68" s="1">
        <f>VLOOKUP(VLOOKUP(G68,Ma_KH!$A:$R,18,0)&amp;K68,Gia_MB!$A:$F,6,0)</f>
        <v>50182</v>
      </c>
      <c r="U68" s="12">
        <f t="shared" si="9"/>
        <v>301092</v>
      </c>
      <c r="W68" s="44">
        <f t="shared" si="10"/>
        <v>0</v>
      </c>
      <c r="X68" s="3" t="str">
        <f t="shared" si="11"/>
        <v>8</v>
      </c>
      <c r="Z68" s="12">
        <f t="shared" si="12"/>
        <v>24087.360000000001</v>
      </c>
      <c r="AA68" s="5">
        <f>VLOOKUP(G68,Ma_KH!$A:$R,14,0)</f>
        <v>60</v>
      </c>
    </row>
    <row r="69" spans="1:27" hidden="1" x14ac:dyDescent="0.25">
      <c r="A69" s="9">
        <v>45989</v>
      </c>
      <c r="B69" s="21">
        <v>4180591070</v>
      </c>
      <c r="C69" s="10" t="s">
        <v>7767</v>
      </c>
      <c r="D69" s="9">
        <v>45992</v>
      </c>
      <c r="G69" s="32" t="s">
        <v>241</v>
      </c>
      <c r="I69" s="21">
        <v>4180591070</v>
      </c>
      <c r="J69" s="21" t="s">
        <v>70</v>
      </c>
      <c r="K69" s="330" t="s">
        <v>48</v>
      </c>
      <c r="L69" s="21" t="str">
        <f>VLOOKUP($K69,TONG_SL!$A:$D,2,0)</f>
        <v>Mọc Nấm Hương 250g</v>
      </c>
      <c r="N69" s="21" t="str">
        <f t="shared" ref="N69:N132" si="13">IF($B69&lt;&gt;"","K-C6","")</f>
        <v>K-C6</v>
      </c>
      <c r="Q69" s="21" t="str">
        <f>VLOOKUP(K69,TONG_SL!$A:$D,3,0)</f>
        <v>Túi</v>
      </c>
      <c r="R69" s="1">
        <v>6</v>
      </c>
      <c r="T69" s="1">
        <f>VLOOKUP(VLOOKUP(G69,Ma_KH!$A:$R,18,0)&amp;K69,Gia_MB!$A:$F,6,0)</f>
        <v>46000</v>
      </c>
      <c r="U69" s="12">
        <f t="shared" si="9"/>
        <v>276000</v>
      </c>
      <c r="W69" s="44">
        <f t="shared" si="10"/>
        <v>0</v>
      </c>
      <c r="X69" s="3" t="str">
        <f t="shared" si="11"/>
        <v>8</v>
      </c>
      <c r="Z69" s="12">
        <f t="shared" si="12"/>
        <v>22080</v>
      </c>
      <c r="AA69" s="5">
        <f>VLOOKUP(G69,Ma_KH!$A:$R,14,0)</f>
        <v>60</v>
      </c>
    </row>
    <row r="70" spans="1:27" hidden="1" x14ac:dyDescent="0.25">
      <c r="A70" s="9">
        <v>45989</v>
      </c>
      <c r="B70" s="21">
        <v>4180590564</v>
      </c>
      <c r="C70" s="10" t="s">
        <v>7767</v>
      </c>
      <c r="D70" s="9">
        <v>45992</v>
      </c>
      <c r="G70" s="32" t="s">
        <v>220</v>
      </c>
      <c r="I70" s="21">
        <v>4180590564</v>
      </c>
      <c r="J70" s="21" t="s">
        <v>70</v>
      </c>
      <c r="K70" s="331" t="s">
        <v>32</v>
      </c>
      <c r="L70" s="21" t="str">
        <f>VLOOKUP($K70,TONG_SL!$A:$D,2,0)</f>
        <v>Giò Tai Lưỡi Xào 250g</v>
      </c>
      <c r="N70" s="21" t="str">
        <f t="shared" si="13"/>
        <v>K-C6</v>
      </c>
      <c r="Q70" s="21" t="str">
        <f>VLOOKUP(K70,TONG_SL!$A:$D,3,0)</f>
        <v>Túi</v>
      </c>
      <c r="R70" s="1">
        <v>2</v>
      </c>
      <c r="T70" s="1">
        <f>VLOOKUP(VLOOKUP(G70,Ma_KH!$A:$R,18,0)&amp;K70,Gia_MB!$A:$F,6,0)</f>
        <v>50182</v>
      </c>
      <c r="U70" s="12">
        <f t="shared" si="9"/>
        <v>100364</v>
      </c>
      <c r="W70" s="44">
        <f t="shared" si="10"/>
        <v>0</v>
      </c>
      <c r="X70" s="3" t="str">
        <f t="shared" si="11"/>
        <v>8</v>
      </c>
      <c r="Z70" s="12">
        <f t="shared" si="12"/>
        <v>8029.12</v>
      </c>
      <c r="AA70" s="5">
        <f>VLOOKUP(G70,Ma_KH!$A:$R,14,0)</f>
        <v>60</v>
      </c>
    </row>
    <row r="71" spans="1:27" hidden="1" x14ac:dyDescent="0.25">
      <c r="A71" s="9">
        <v>45989</v>
      </c>
      <c r="B71" s="21">
        <v>4180590564</v>
      </c>
      <c r="C71" s="10" t="s">
        <v>7767</v>
      </c>
      <c r="D71" s="9">
        <v>45992</v>
      </c>
      <c r="G71" s="32" t="s">
        <v>220</v>
      </c>
      <c r="I71" s="21">
        <v>4180590564</v>
      </c>
      <c r="J71" s="21" t="s">
        <v>70</v>
      </c>
      <c r="K71" s="330" t="s">
        <v>37</v>
      </c>
      <c r="L71" s="21" t="str">
        <f>VLOOKUP($K71,TONG_SL!$A:$D,2,0)</f>
        <v>Chả cốm 300g</v>
      </c>
      <c r="N71" s="21" t="str">
        <f t="shared" si="13"/>
        <v>K-C6</v>
      </c>
      <c r="Q71" s="21" t="str">
        <f>VLOOKUP(K71,TONG_SL!$A:$D,3,0)</f>
        <v>Túi</v>
      </c>
      <c r="R71" s="1">
        <v>4</v>
      </c>
      <c r="T71" s="1">
        <f>VLOOKUP(VLOOKUP(G71,Ma_KH!$A:$R,18,0)&amp;K71,Gia_MB!$A:$F,6,0)</f>
        <v>74250</v>
      </c>
      <c r="U71" s="12">
        <f t="shared" si="9"/>
        <v>297000</v>
      </c>
      <c r="W71" s="44">
        <f t="shared" si="10"/>
        <v>0</v>
      </c>
      <c r="X71" s="3" t="str">
        <f t="shared" si="11"/>
        <v>8</v>
      </c>
      <c r="Z71" s="12">
        <f t="shared" si="12"/>
        <v>23760</v>
      </c>
      <c r="AA71" s="5">
        <f>VLOOKUP(G71,Ma_KH!$A:$R,14,0)</f>
        <v>60</v>
      </c>
    </row>
    <row r="72" spans="1:27" hidden="1" x14ac:dyDescent="0.25">
      <c r="A72" s="9">
        <v>45989</v>
      </c>
      <c r="B72" s="21">
        <v>4180590564</v>
      </c>
      <c r="C72" s="10" t="s">
        <v>7767</v>
      </c>
      <c r="D72" s="9">
        <v>45992</v>
      </c>
      <c r="G72" s="32" t="s">
        <v>220</v>
      </c>
      <c r="I72" s="21">
        <v>4180590564</v>
      </c>
      <c r="J72" s="21" t="s">
        <v>70</v>
      </c>
      <c r="K72" s="330" t="s">
        <v>48</v>
      </c>
      <c r="L72" s="21" t="str">
        <f>VLOOKUP($K72,TONG_SL!$A:$D,2,0)</f>
        <v>Mọc Nấm Hương 250g</v>
      </c>
      <c r="N72" s="21" t="str">
        <f t="shared" si="13"/>
        <v>K-C6</v>
      </c>
      <c r="Q72" s="21" t="str">
        <f>VLOOKUP(K72,TONG_SL!$A:$D,3,0)</f>
        <v>Túi</v>
      </c>
      <c r="R72" s="1">
        <v>4</v>
      </c>
      <c r="T72" s="1">
        <f>VLOOKUP(VLOOKUP(G72,Ma_KH!$A:$R,18,0)&amp;K72,Gia_MB!$A:$F,6,0)</f>
        <v>46000</v>
      </c>
      <c r="U72" s="12">
        <f t="shared" si="9"/>
        <v>184000</v>
      </c>
      <c r="W72" s="44">
        <f t="shared" si="10"/>
        <v>0</v>
      </c>
      <c r="X72" s="3" t="str">
        <f t="shared" si="11"/>
        <v>8</v>
      </c>
      <c r="Z72" s="12">
        <f t="shared" si="12"/>
        <v>14720</v>
      </c>
      <c r="AA72" s="5">
        <f>VLOOKUP(G72,Ma_KH!$A:$R,14,0)</f>
        <v>60</v>
      </c>
    </row>
    <row r="73" spans="1:27" hidden="1" x14ac:dyDescent="0.25">
      <c r="A73" s="9">
        <v>45989</v>
      </c>
      <c r="B73" s="21">
        <v>4180590564</v>
      </c>
      <c r="C73" s="10" t="s">
        <v>7767</v>
      </c>
      <c r="D73" s="9">
        <v>45992</v>
      </c>
      <c r="G73" s="32" t="s">
        <v>220</v>
      </c>
      <c r="I73" s="21">
        <v>4180590564</v>
      </c>
      <c r="J73" s="21" t="s">
        <v>70</v>
      </c>
      <c r="K73" s="330" t="s">
        <v>27</v>
      </c>
      <c r="L73" s="21" t="str">
        <f>VLOOKUP($K73,TONG_SL!$A:$D,2,0)</f>
        <v>Chân giò heo muối 300g</v>
      </c>
      <c r="N73" s="21" t="str">
        <f t="shared" si="13"/>
        <v>K-C6</v>
      </c>
      <c r="Q73" s="21" t="str">
        <f>VLOOKUP(K73,TONG_SL!$A:$D,3,0)</f>
        <v>Túi</v>
      </c>
      <c r="R73" s="1">
        <v>4</v>
      </c>
      <c r="T73" s="1">
        <f>VLOOKUP(VLOOKUP(G73,Ma_KH!$A:$R,18,0)&amp;K73,Gia_MB!$A:$F,6,0)</f>
        <v>73431</v>
      </c>
      <c r="U73" s="12">
        <f t="shared" si="9"/>
        <v>293724</v>
      </c>
      <c r="W73" s="44">
        <f t="shared" si="10"/>
        <v>0</v>
      </c>
      <c r="X73" s="3" t="str">
        <f t="shared" si="11"/>
        <v>8</v>
      </c>
      <c r="Z73" s="12">
        <f t="shared" si="12"/>
        <v>23497.920000000002</v>
      </c>
      <c r="AA73" s="5">
        <f>VLOOKUP(G73,Ma_KH!$A:$R,14,0)</f>
        <v>60</v>
      </c>
    </row>
    <row r="74" spans="1:27" hidden="1" x14ac:dyDescent="0.25">
      <c r="A74" s="9">
        <v>45989</v>
      </c>
      <c r="B74" s="21">
        <v>4180590696</v>
      </c>
      <c r="C74" s="10" t="s">
        <v>7767</v>
      </c>
      <c r="D74" s="9">
        <v>45992</v>
      </c>
      <c r="G74" s="32" t="s">
        <v>338</v>
      </c>
      <c r="I74" s="21">
        <v>4180590696</v>
      </c>
      <c r="J74" s="21" t="s">
        <v>70</v>
      </c>
      <c r="K74" s="330" t="s">
        <v>48</v>
      </c>
      <c r="L74" s="21" t="str">
        <f>VLOOKUP($K74,TONG_SL!$A:$D,2,0)</f>
        <v>Mọc Nấm Hương 250g</v>
      </c>
      <c r="N74" s="21" t="str">
        <f t="shared" si="13"/>
        <v>K-C6</v>
      </c>
      <c r="Q74" s="21" t="str">
        <f>VLOOKUP(K74,TONG_SL!$A:$D,3,0)</f>
        <v>Túi</v>
      </c>
      <c r="R74" s="1">
        <v>4</v>
      </c>
      <c r="T74" s="1">
        <f>VLOOKUP(VLOOKUP(G74,Ma_KH!$A:$R,18,0)&amp;K74,Gia_MB!$A:$F,6,0)</f>
        <v>46000</v>
      </c>
      <c r="U74" s="12">
        <f t="shared" si="9"/>
        <v>184000</v>
      </c>
      <c r="W74" s="44">
        <f t="shared" si="10"/>
        <v>0</v>
      </c>
      <c r="X74" s="3" t="str">
        <f t="shared" si="11"/>
        <v>8</v>
      </c>
      <c r="Z74" s="12">
        <f t="shared" si="12"/>
        <v>14720</v>
      </c>
      <c r="AA74" s="5">
        <f>VLOOKUP(G74,Ma_KH!$A:$R,14,0)</f>
        <v>60</v>
      </c>
    </row>
    <row r="75" spans="1:27" hidden="1" x14ac:dyDescent="0.25">
      <c r="A75" s="9">
        <v>45989</v>
      </c>
      <c r="B75" s="21">
        <v>4180590696</v>
      </c>
      <c r="C75" s="10" t="s">
        <v>7767</v>
      </c>
      <c r="D75" s="9">
        <v>45992</v>
      </c>
      <c r="G75" s="32" t="s">
        <v>338</v>
      </c>
      <c r="I75" s="21">
        <v>4180590696</v>
      </c>
      <c r="J75" s="21" t="s">
        <v>70</v>
      </c>
      <c r="K75" s="330" t="s">
        <v>27</v>
      </c>
      <c r="L75" s="21" t="str">
        <f>VLOOKUP($K75,TONG_SL!$A:$D,2,0)</f>
        <v>Chân giò heo muối 300g</v>
      </c>
      <c r="N75" s="21" t="str">
        <f t="shared" si="13"/>
        <v>K-C6</v>
      </c>
      <c r="Q75" s="21" t="str">
        <f>VLOOKUP(K75,TONG_SL!$A:$D,3,0)</f>
        <v>Túi</v>
      </c>
      <c r="R75" s="1">
        <v>4</v>
      </c>
      <c r="T75" s="1">
        <f>VLOOKUP(VLOOKUP(G75,Ma_KH!$A:$R,18,0)&amp;K75,Gia_MB!$A:$F,6,0)</f>
        <v>73431</v>
      </c>
      <c r="U75" s="12">
        <f t="shared" si="9"/>
        <v>293724</v>
      </c>
      <c r="W75" s="44">
        <f t="shared" si="10"/>
        <v>0</v>
      </c>
      <c r="X75" s="3" t="str">
        <f t="shared" si="11"/>
        <v>8</v>
      </c>
      <c r="Z75" s="12">
        <f t="shared" si="12"/>
        <v>23497.920000000002</v>
      </c>
      <c r="AA75" s="5">
        <f>VLOOKUP(G75,Ma_KH!$A:$R,14,0)</f>
        <v>60</v>
      </c>
    </row>
    <row r="76" spans="1:27" hidden="1" x14ac:dyDescent="0.25">
      <c r="A76" s="9">
        <v>45989</v>
      </c>
      <c r="B76" s="21">
        <v>4180590696</v>
      </c>
      <c r="C76" s="10" t="s">
        <v>7767</v>
      </c>
      <c r="D76" s="9">
        <v>45992</v>
      </c>
      <c r="G76" s="32" t="s">
        <v>338</v>
      </c>
      <c r="I76" s="21">
        <v>4180590696</v>
      </c>
      <c r="J76" s="21" t="s">
        <v>70</v>
      </c>
      <c r="K76" s="330" t="s">
        <v>30</v>
      </c>
      <c r="L76" s="21" t="str">
        <f>VLOOKUP($K76,TONG_SL!$A:$D,2,0)</f>
        <v>Gà muối 500g</v>
      </c>
      <c r="N76" s="21" t="str">
        <f t="shared" si="13"/>
        <v>K-C6</v>
      </c>
      <c r="Q76" s="21" t="str">
        <f>VLOOKUP(K76,TONG_SL!$A:$D,3,0)</f>
        <v>Túi</v>
      </c>
      <c r="R76" s="1">
        <v>2</v>
      </c>
      <c r="T76" s="1">
        <f>VLOOKUP(VLOOKUP(G76,Ma_KH!$A:$R,18,0)&amp;K76,Gia_MB!$A:$F,6,0)</f>
        <v>111058</v>
      </c>
      <c r="U76" s="12">
        <f t="shared" si="9"/>
        <v>222116</v>
      </c>
      <c r="W76" s="44">
        <f t="shared" si="10"/>
        <v>0</v>
      </c>
      <c r="X76" s="3" t="str">
        <f t="shared" si="11"/>
        <v>8</v>
      </c>
      <c r="Z76" s="12">
        <f t="shared" si="12"/>
        <v>17769.28</v>
      </c>
      <c r="AA76" s="5">
        <f>VLOOKUP(G76,Ma_KH!$A:$R,14,0)</f>
        <v>60</v>
      </c>
    </row>
    <row r="77" spans="1:27" hidden="1" x14ac:dyDescent="0.25">
      <c r="A77" s="9">
        <v>45989</v>
      </c>
      <c r="B77" s="21">
        <v>4180590696</v>
      </c>
      <c r="C77" s="10" t="s">
        <v>7767</v>
      </c>
      <c r="D77" s="9">
        <v>45992</v>
      </c>
      <c r="G77" s="32" t="s">
        <v>338</v>
      </c>
      <c r="I77" s="21">
        <v>4180590696</v>
      </c>
      <c r="J77" s="21" t="s">
        <v>70</v>
      </c>
      <c r="K77" s="330" t="s">
        <v>34</v>
      </c>
      <c r="L77" s="21" t="str">
        <f>VLOOKUP($K77,TONG_SL!$A:$D,2,0)</f>
        <v>Tai heo muối 200g</v>
      </c>
      <c r="N77" s="21" t="str">
        <f t="shared" si="13"/>
        <v>K-C6</v>
      </c>
      <c r="Q77" s="21" t="str">
        <f>VLOOKUP(K77,TONG_SL!$A:$D,3,0)</f>
        <v>Túi</v>
      </c>
      <c r="R77" s="1">
        <v>2</v>
      </c>
      <c r="T77" s="1">
        <f>VLOOKUP(VLOOKUP(G77,Ma_KH!$A:$R,18,0)&amp;K77,Gia_MB!$A:$F,6,0)</f>
        <v>55595</v>
      </c>
      <c r="U77" s="12">
        <f t="shared" si="9"/>
        <v>111190</v>
      </c>
      <c r="W77" s="44">
        <f t="shared" si="10"/>
        <v>0</v>
      </c>
      <c r="X77" s="3" t="str">
        <f t="shared" si="11"/>
        <v>8</v>
      </c>
      <c r="Z77" s="12">
        <f t="shared" si="12"/>
        <v>8895.2000000000007</v>
      </c>
      <c r="AA77" s="5">
        <f>VLOOKUP(G77,Ma_KH!$A:$R,14,0)</f>
        <v>60</v>
      </c>
    </row>
    <row r="78" spans="1:27" hidden="1" x14ac:dyDescent="0.25">
      <c r="A78" s="9">
        <v>45989</v>
      </c>
      <c r="B78" s="21">
        <v>4180590696</v>
      </c>
      <c r="C78" s="10" t="s">
        <v>7767</v>
      </c>
      <c r="D78" s="9">
        <v>45992</v>
      </c>
      <c r="G78" s="32" t="s">
        <v>338</v>
      </c>
      <c r="I78" s="21">
        <v>4180590696</v>
      </c>
      <c r="J78" s="21" t="s">
        <v>70</v>
      </c>
      <c r="K78" s="330" t="s">
        <v>32</v>
      </c>
      <c r="L78" s="21" t="str">
        <f>VLOOKUP($K78,TONG_SL!$A:$D,2,0)</f>
        <v>Giò Tai Lưỡi Xào 250g</v>
      </c>
      <c r="N78" s="21" t="str">
        <f t="shared" si="13"/>
        <v>K-C6</v>
      </c>
      <c r="Q78" s="21" t="str">
        <f>VLOOKUP(K78,TONG_SL!$A:$D,3,0)</f>
        <v>Túi</v>
      </c>
      <c r="R78" s="1">
        <v>2</v>
      </c>
      <c r="T78" s="1">
        <f>VLOOKUP(VLOOKUP(G78,Ma_KH!$A:$R,18,0)&amp;K78,Gia_MB!$A:$F,6,0)</f>
        <v>50182</v>
      </c>
      <c r="U78" s="12">
        <f t="shared" si="9"/>
        <v>100364</v>
      </c>
      <c r="W78" s="44">
        <f t="shared" si="10"/>
        <v>0</v>
      </c>
      <c r="X78" s="3" t="str">
        <f t="shared" si="11"/>
        <v>8</v>
      </c>
      <c r="Z78" s="12">
        <f t="shared" si="12"/>
        <v>8029.12</v>
      </c>
      <c r="AA78" s="5">
        <f>VLOOKUP(G78,Ma_KH!$A:$R,14,0)</f>
        <v>60</v>
      </c>
    </row>
    <row r="79" spans="1:27" hidden="1" x14ac:dyDescent="0.25">
      <c r="A79" s="9">
        <v>45989</v>
      </c>
      <c r="B79" s="21">
        <v>4180590902</v>
      </c>
      <c r="C79" s="10" t="s">
        <v>7767</v>
      </c>
      <c r="D79" s="9">
        <v>45992</v>
      </c>
      <c r="G79" s="32" t="s">
        <v>401</v>
      </c>
      <c r="I79" s="21">
        <v>4180590902</v>
      </c>
      <c r="J79" s="21" t="s">
        <v>70</v>
      </c>
      <c r="K79" s="330" t="s">
        <v>48</v>
      </c>
      <c r="L79" s="21" t="str">
        <f>VLOOKUP($K79,TONG_SL!$A:$D,2,0)</f>
        <v>Mọc Nấm Hương 250g</v>
      </c>
      <c r="N79" s="21" t="str">
        <f t="shared" si="13"/>
        <v>K-C6</v>
      </c>
      <c r="Q79" s="21" t="str">
        <f>VLOOKUP(K79,TONG_SL!$A:$D,3,0)</f>
        <v>Túi</v>
      </c>
      <c r="R79" s="1">
        <v>6</v>
      </c>
      <c r="T79" s="1">
        <f>VLOOKUP(VLOOKUP(G79,Ma_KH!$A:$R,18,0)&amp;K79,Gia_MB!$A:$F,6,0)</f>
        <v>46000</v>
      </c>
      <c r="U79" s="12">
        <f t="shared" si="9"/>
        <v>276000</v>
      </c>
      <c r="W79" s="44">
        <f t="shared" si="10"/>
        <v>0</v>
      </c>
      <c r="X79" s="3" t="str">
        <f t="shared" si="11"/>
        <v>8</v>
      </c>
      <c r="Z79" s="12">
        <f t="shared" si="12"/>
        <v>22080</v>
      </c>
      <c r="AA79" s="5">
        <f>VLOOKUP(G79,Ma_KH!$A:$R,14,0)</f>
        <v>60</v>
      </c>
    </row>
    <row r="80" spans="1:27" hidden="1" x14ac:dyDescent="0.25">
      <c r="A80" s="9">
        <v>45989</v>
      </c>
      <c r="B80" s="21">
        <v>4180590902</v>
      </c>
      <c r="C80" s="10" t="s">
        <v>7767</v>
      </c>
      <c r="D80" s="9">
        <v>45992</v>
      </c>
      <c r="G80" s="32" t="s">
        <v>401</v>
      </c>
      <c r="I80" s="21">
        <v>4180590902</v>
      </c>
      <c r="J80" s="21" t="s">
        <v>70</v>
      </c>
      <c r="K80" s="330" t="s">
        <v>34</v>
      </c>
      <c r="L80" s="21" t="str">
        <f>VLOOKUP($K80,TONG_SL!$A:$D,2,0)</f>
        <v>Tai heo muối 200g</v>
      </c>
      <c r="N80" s="21" t="str">
        <f t="shared" si="13"/>
        <v>K-C6</v>
      </c>
      <c r="Q80" s="21" t="str">
        <f>VLOOKUP(K80,TONG_SL!$A:$D,3,0)</f>
        <v>Túi</v>
      </c>
      <c r="R80" s="1">
        <v>4</v>
      </c>
      <c r="T80" s="1">
        <f>VLOOKUP(VLOOKUP(G80,Ma_KH!$A:$R,18,0)&amp;K80,Gia_MB!$A:$F,6,0)</f>
        <v>55595</v>
      </c>
      <c r="U80" s="12">
        <f t="shared" si="9"/>
        <v>222380</v>
      </c>
      <c r="W80" s="44">
        <f t="shared" si="10"/>
        <v>0</v>
      </c>
      <c r="X80" s="3" t="str">
        <f t="shared" si="11"/>
        <v>8</v>
      </c>
      <c r="Z80" s="12">
        <f t="shared" si="12"/>
        <v>17790.400000000001</v>
      </c>
      <c r="AA80" s="5">
        <f>VLOOKUP(G80,Ma_KH!$A:$R,14,0)</f>
        <v>60</v>
      </c>
    </row>
    <row r="81" spans="1:27" hidden="1" x14ac:dyDescent="0.25">
      <c r="A81" s="9">
        <v>45989</v>
      </c>
      <c r="B81" s="21">
        <v>4180590902</v>
      </c>
      <c r="C81" s="10" t="s">
        <v>7767</v>
      </c>
      <c r="D81" s="9">
        <v>45992</v>
      </c>
      <c r="G81" s="32" t="s">
        <v>401</v>
      </c>
      <c r="I81" s="21">
        <v>4180590902</v>
      </c>
      <c r="J81" s="21" t="s">
        <v>70</v>
      </c>
      <c r="K81" s="330" t="s">
        <v>32</v>
      </c>
      <c r="L81" s="21" t="str">
        <f>VLOOKUP($K81,TONG_SL!$A:$D,2,0)</f>
        <v>Giò Tai Lưỡi Xào 250g</v>
      </c>
      <c r="N81" s="21" t="str">
        <f t="shared" si="13"/>
        <v>K-C6</v>
      </c>
      <c r="Q81" s="21" t="str">
        <f>VLOOKUP(K81,TONG_SL!$A:$D,3,0)</f>
        <v>Túi</v>
      </c>
      <c r="R81" s="1">
        <v>6</v>
      </c>
      <c r="T81" s="1">
        <f>VLOOKUP(VLOOKUP(G81,Ma_KH!$A:$R,18,0)&amp;K81,Gia_MB!$A:$F,6,0)</f>
        <v>50182</v>
      </c>
      <c r="U81" s="12">
        <f t="shared" si="9"/>
        <v>301092</v>
      </c>
      <c r="W81" s="44">
        <f t="shared" si="10"/>
        <v>0</v>
      </c>
      <c r="X81" s="3" t="str">
        <f t="shared" si="11"/>
        <v>8</v>
      </c>
      <c r="Z81" s="12">
        <f t="shared" si="12"/>
        <v>24087.360000000001</v>
      </c>
      <c r="AA81" s="5">
        <f>VLOOKUP(G81,Ma_KH!$A:$R,14,0)</f>
        <v>60</v>
      </c>
    </row>
    <row r="82" spans="1:27" hidden="1" x14ac:dyDescent="0.25">
      <c r="A82" s="9">
        <v>45989</v>
      </c>
      <c r="B82" s="21">
        <v>4180590902</v>
      </c>
      <c r="C82" s="10" t="s">
        <v>7767</v>
      </c>
      <c r="D82" s="9">
        <v>45992</v>
      </c>
      <c r="G82" s="32" t="s">
        <v>401</v>
      </c>
      <c r="I82" s="21">
        <v>4180590902</v>
      </c>
      <c r="J82" s="21" t="s">
        <v>70</v>
      </c>
      <c r="K82" s="330" t="s">
        <v>27</v>
      </c>
      <c r="L82" s="21" t="str">
        <f>VLOOKUP($K82,TONG_SL!$A:$D,2,0)</f>
        <v>Chân giò heo muối 300g</v>
      </c>
      <c r="N82" s="21" t="str">
        <f t="shared" si="13"/>
        <v>K-C6</v>
      </c>
      <c r="Q82" s="21" t="str">
        <f>VLOOKUP(K82,TONG_SL!$A:$D,3,0)</f>
        <v>Túi</v>
      </c>
      <c r="R82" s="1">
        <v>8</v>
      </c>
      <c r="T82" s="1">
        <f>VLOOKUP(VLOOKUP(G82,Ma_KH!$A:$R,18,0)&amp;K82,Gia_MB!$A:$F,6,0)</f>
        <v>73431</v>
      </c>
      <c r="U82" s="12">
        <f t="shared" si="9"/>
        <v>587448</v>
      </c>
      <c r="W82" s="44">
        <f t="shared" si="10"/>
        <v>0</v>
      </c>
      <c r="X82" s="3" t="str">
        <f t="shared" si="11"/>
        <v>8</v>
      </c>
      <c r="Z82" s="12">
        <f t="shared" si="12"/>
        <v>46995.840000000004</v>
      </c>
      <c r="AA82" s="5">
        <f>VLOOKUP(G82,Ma_KH!$A:$R,14,0)</f>
        <v>60</v>
      </c>
    </row>
    <row r="83" spans="1:27" hidden="1" x14ac:dyDescent="0.25">
      <c r="A83" s="9">
        <v>45989</v>
      </c>
      <c r="B83" s="21">
        <v>4180590902</v>
      </c>
      <c r="C83" s="10" t="s">
        <v>7767</v>
      </c>
      <c r="D83" s="9">
        <v>45992</v>
      </c>
      <c r="G83" s="32" t="s">
        <v>401</v>
      </c>
      <c r="I83" s="21">
        <v>4180590902</v>
      </c>
      <c r="J83" s="21" t="s">
        <v>70</v>
      </c>
      <c r="K83" s="330" t="s">
        <v>30</v>
      </c>
      <c r="L83" s="21" t="str">
        <f>VLOOKUP($K83,TONG_SL!$A:$D,2,0)</f>
        <v>Gà muối 500g</v>
      </c>
      <c r="N83" s="21" t="str">
        <f t="shared" si="13"/>
        <v>K-C6</v>
      </c>
      <c r="Q83" s="21" t="str">
        <f>VLOOKUP(K83,TONG_SL!$A:$D,3,0)</f>
        <v>Túi</v>
      </c>
      <c r="R83" s="1">
        <v>2</v>
      </c>
      <c r="T83" s="1">
        <f>VLOOKUP(VLOOKUP(G83,Ma_KH!$A:$R,18,0)&amp;K83,Gia_MB!$A:$F,6,0)</f>
        <v>111058</v>
      </c>
      <c r="U83" s="12">
        <f t="shared" si="9"/>
        <v>222116</v>
      </c>
      <c r="W83" s="44">
        <f t="shared" si="10"/>
        <v>0</v>
      </c>
      <c r="X83" s="3" t="str">
        <f t="shared" si="11"/>
        <v>8</v>
      </c>
      <c r="Z83" s="12">
        <f t="shared" si="12"/>
        <v>17769.28</v>
      </c>
      <c r="AA83" s="5">
        <f>VLOOKUP(G83,Ma_KH!$A:$R,14,0)</f>
        <v>60</v>
      </c>
    </row>
    <row r="84" spans="1:27" hidden="1" x14ac:dyDescent="0.25">
      <c r="A84" s="9">
        <v>45989</v>
      </c>
      <c r="B84" s="21">
        <v>4180590503</v>
      </c>
      <c r="C84" s="10" t="s">
        <v>7767</v>
      </c>
      <c r="D84" s="9">
        <v>45992</v>
      </c>
      <c r="G84" s="32" t="s">
        <v>469</v>
      </c>
      <c r="I84" s="21">
        <v>4180590503</v>
      </c>
      <c r="J84" s="21" t="s">
        <v>70</v>
      </c>
      <c r="K84" s="330" t="s">
        <v>27</v>
      </c>
      <c r="L84" s="21" t="str">
        <f>VLOOKUP($K84,TONG_SL!$A:$D,2,0)</f>
        <v>Chân giò heo muối 300g</v>
      </c>
      <c r="N84" s="21" t="str">
        <f t="shared" si="13"/>
        <v>K-C6</v>
      </c>
      <c r="Q84" s="21" t="str">
        <f>VLOOKUP(K84,TONG_SL!$A:$D,3,0)</f>
        <v>Túi</v>
      </c>
      <c r="R84" s="1">
        <v>6</v>
      </c>
      <c r="T84" s="1">
        <f>VLOOKUP(VLOOKUP(G84,Ma_KH!$A:$R,18,0)&amp;K84,Gia_MB!$A:$F,6,0)</f>
        <v>73431</v>
      </c>
      <c r="U84" s="12">
        <f t="shared" si="9"/>
        <v>440586</v>
      </c>
      <c r="W84" s="44">
        <f t="shared" si="10"/>
        <v>0</v>
      </c>
      <c r="X84" s="3" t="str">
        <f t="shared" si="11"/>
        <v>8</v>
      </c>
      <c r="Z84" s="12">
        <f t="shared" si="12"/>
        <v>35246.879999999997</v>
      </c>
      <c r="AA84" s="5">
        <f>VLOOKUP(G84,Ma_KH!$A:$R,14,0)</f>
        <v>60</v>
      </c>
    </row>
    <row r="85" spans="1:27" hidden="1" x14ac:dyDescent="0.25">
      <c r="A85" s="9">
        <v>45989</v>
      </c>
      <c r="B85" s="21">
        <v>4180590503</v>
      </c>
      <c r="C85" s="10" t="s">
        <v>7767</v>
      </c>
      <c r="D85" s="9">
        <v>45992</v>
      </c>
      <c r="G85" s="32" t="s">
        <v>469</v>
      </c>
      <c r="I85" s="21">
        <v>4180590503</v>
      </c>
      <c r="J85" s="21" t="s">
        <v>70</v>
      </c>
      <c r="K85" s="330" t="s">
        <v>32</v>
      </c>
      <c r="L85" s="21" t="str">
        <f>VLOOKUP($K85,TONG_SL!$A:$D,2,0)</f>
        <v>Giò Tai Lưỡi Xào 250g</v>
      </c>
      <c r="N85" s="21" t="str">
        <f t="shared" si="13"/>
        <v>K-C6</v>
      </c>
      <c r="Q85" s="21" t="str">
        <f>VLOOKUP(K85,TONG_SL!$A:$D,3,0)</f>
        <v>Túi</v>
      </c>
      <c r="R85" s="1">
        <v>4</v>
      </c>
      <c r="T85" s="1">
        <f>VLOOKUP(VLOOKUP(G85,Ma_KH!$A:$R,18,0)&amp;K85,Gia_MB!$A:$F,6,0)</f>
        <v>50182</v>
      </c>
      <c r="U85" s="12">
        <f t="shared" si="9"/>
        <v>200728</v>
      </c>
      <c r="W85" s="44">
        <f t="shared" si="10"/>
        <v>0</v>
      </c>
      <c r="X85" s="3" t="str">
        <f t="shared" si="11"/>
        <v>8</v>
      </c>
      <c r="Z85" s="12">
        <f t="shared" si="12"/>
        <v>16058.24</v>
      </c>
      <c r="AA85" s="5">
        <f>VLOOKUP(G85,Ma_KH!$A:$R,14,0)</f>
        <v>60</v>
      </c>
    </row>
    <row r="86" spans="1:27" hidden="1" x14ac:dyDescent="0.25">
      <c r="A86" s="9">
        <v>45989</v>
      </c>
      <c r="B86" s="21">
        <v>4180590503</v>
      </c>
      <c r="C86" s="10" t="s">
        <v>7767</v>
      </c>
      <c r="D86" s="9">
        <v>45992</v>
      </c>
      <c r="G86" s="32" t="s">
        <v>469</v>
      </c>
      <c r="I86" s="21">
        <v>4180590503</v>
      </c>
      <c r="J86" s="21" t="s">
        <v>70</v>
      </c>
      <c r="K86" s="330" t="s">
        <v>34</v>
      </c>
      <c r="L86" s="21" t="str">
        <f>VLOOKUP($K86,TONG_SL!$A:$D,2,0)</f>
        <v>Tai heo muối 200g</v>
      </c>
      <c r="N86" s="21" t="str">
        <f t="shared" si="13"/>
        <v>K-C6</v>
      </c>
      <c r="Q86" s="21" t="str">
        <f>VLOOKUP(K86,TONG_SL!$A:$D,3,0)</f>
        <v>Túi</v>
      </c>
      <c r="R86" s="1">
        <v>2</v>
      </c>
      <c r="T86" s="1">
        <f>VLOOKUP(VLOOKUP(G86,Ma_KH!$A:$R,18,0)&amp;K86,Gia_MB!$A:$F,6,0)</f>
        <v>55595</v>
      </c>
      <c r="U86" s="12">
        <f t="shared" si="9"/>
        <v>111190</v>
      </c>
      <c r="W86" s="44">
        <f t="shared" si="10"/>
        <v>0</v>
      </c>
      <c r="X86" s="3" t="str">
        <f t="shared" si="11"/>
        <v>8</v>
      </c>
      <c r="Z86" s="12">
        <f t="shared" si="12"/>
        <v>8895.2000000000007</v>
      </c>
      <c r="AA86" s="5">
        <f>VLOOKUP(G86,Ma_KH!$A:$R,14,0)</f>
        <v>60</v>
      </c>
    </row>
    <row r="87" spans="1:27" hidden="1" x14ac:dyDescent="0.25">
      <c r="A87" s="9">
        <v>45989</v>
      </c>
      <c r="B87" s="21">
        <v>4180590810</v>
      </c>
      <c r="C87" s="10" t="s">
        <v>7767</v>
      </c>
      <c r="D87" s="9">
        <v>45992</v>
      </c>
      <c r="G87" s="32" t="s">
        <v>466</v>
      </c>
      <c r="I87" s="21">
        <v>4180590810</v>
      </c>
      <c r="J87" s="21" t="s">
        <v>70</v>
      </c>
      <c r="K87" s="330" t="s">
        <v>27</v>
      </c>
      <c r="L87" s="21" t="str">
        <f>VLOOKUP($K87,TONG_SL!$A:$D,2,0)</f>
        <v>Chân giò heo muối 300g</v>
      </c>
      <c r="N87" s="21" t="str">
        <f t="shared" si="13"/>
        <v>K-C6</v>
      </c>
      <c r="Q87" s="21" t="str">
        <f>VLOOKUP(K87,TONG_SL!$A:$D,3,0)</f>
        <v>Túi</v>
      </c>
      <c r="R87" s="1">
        <v>6</v>
      </c>
      <c r="T87" s="1">
        <f>VLOOKUP(VLOOKUP(G87,Ma_KH!$A:$R,18,0)&amp;K87,Gia_MB!$A:$F,6,0)</f>
        <v>73431</v>
      </c>
      <c r="U87" s="12">
        <f t="shared" si="9"/>
        <v>440586</v>
      </c>
      <c r="W87" s="44">
        <f t="shared" si="10"/>
        <v>0</v>
      </c>
      <c r="X87" s="3" t="str">
        <f t="shared" si="11"/>
        <v>8</v>
      </c>
      <c r="Z87" s="12">
        <f t="shared" si="12"/>
        <v>35246.879999999997</v>
      </c>
      <c r="AA87" s="5">
        <f>VLOOKUP(G87,Ma_KH!$A:$R,14,0)</f>
        <v>60</v>
      </c>
    </row>
    <row r="88" spans="1:27" hidden="1" x14ac:dyDescent="0.25">
      <c r="A88" s="9">
        <v>45989</v>
      </c>
      <c r="B88" s="21">
        <v>4180590810</v>
      </c>
      <c r="C88" s="10" t="s">
        <v>7767</v>
      </c>
      <c r="D88" s="9">
        <v>45992</v>
      </c>
      <c r="G88" s="32" t="s">
        <v>466</v>
      </c>
      <c r="I88" s="21">
        <v>4180590810</v>
      </c>
      <c r="J88" s="21" t="s">
        <v>70</v>
      </c>
      <c r="K88" s="330" t="s">
        <v>37</v>
      </c>
      <c r="L88" s="21" t="str">
        <f>VLOOKUP($K88,TONG_SL!$A:$D,2,0)</f>
        <v>Chả cốm 300g</v>
      </c>
      <c r="N88" s="21" t="str">
        <f t="shared" si="13"/>
        <v>K-C6</v>
      </c>
      <c r="Q88" s="21" t="str">
        <f>VLOOKUP(K88,TONG_SL!$A:$D,3,0)</f>
        <v>Túi</v>
      </c>
      <c r="R88" s="1">
        <v>3</v>
      </c>
      <c r="T88" s="1">
        <f>VLOOKUP(VLOOKUP(G88,Ma_KH!$A:$R,18,0)&amp;K88,Gia_MB!$A:$F,6,0)</f>
        <v>74250</v>
      </c>
      <c r="U88" s="12">
        <f t="shared" ref="U88:U119" si="14">T88*R88</f>
        <v>222750</v>
      </c>
      <c r="W88" s="44">
        <f t="shared" ref="W88:W119" si="15">U88*V88</f>
        <v>0</v>
      </c>
      <c r="X88" s="3" t="str">
        <f t="shared" ref="X88:X119" si="16">IF(B88&lt;&gt;"","8","0")</f>
        <v>8</v>
      </c>
      <c r="Z88" s="12">
        <f t="shared" ref="Z88:Z119" si="17">U88*X88%</f>
        <v>17820</v>
      </c>
      <c r="AA88" s="5">
        <f>VLOOKUP(G88,Ma_KH!$A:$R,14,0)</f>
        <v>60</v>
      </c>
    </row>
    <row r="89" spans="1:27" hidden="1" x14ac:dyDescent="0.25">
      <c r="A89" s="9">
        <v>45989</v>
      </c>
      <c r="B89" s="21">
        <v>4180590810</v>
      </c>
      <c r="C89" s="10" t="s">
        <v>7767</v>
      </c>
      <c r="D89" s="9">
        <v>45992</v>
      </c>
      <c r="G89" s="32" t="s">
        <v>466</v>
      </c>
      <c r="I89" s="21">
        <v>4180590810</v>
      </c>
      <c r="J89" s="21" t="s">
        <v>70</v>
      </c>
      <c r="K89" s="330" t="s">
        <v>34</v>
      </c>
      <c r="L89" s="21" t="str">
        <f>VLOOKUP($K89,TONG_SL!$A:$D,2,0)</f>
        <v>Tai heo muối 200g</v>
      </c>
      <c r="N89" s="21" t="str">
        <f t="shared" si="13"/>
        <v>K-C6</v>
      </c>
      <c r="Q89" s="21" t="str">
        <f>VLOOKUP(K89,TONG_SL!$A:$D,3,0)</f>
        <v>Túi</v>
      </c>
      <c r="R89" s="1">
        <v>2</v>
      </c>
      <c r="T89" s="1">
        <f>VLOOKUP(VLOOKUP(G89,Ma_KH!$A:$R,18,0)&amp;K89,Gia_MB!$A:$F,6,0)</f>
        <v>55595</v>
      </c>
      <c r="U89" s="12">
        <f t="shared" si="14"/>
        <v>111190</v>
      </c>
      <c r="W89" s="44">
        <f t="shared" si="15"/>
        <v>0</v>
      </c>
      <c r="X89" s="3" t="str">
        <f t="shared" si="16"/>
        <v>8</v>
      </c>
      <c r="Z89" s="12">
        <f t="shared" si="17"/>
        <v>8895.2000000000007</v>
      </c>
      <c r="AA89" s="5">
        <f>VLOOKUP(G89,Ma_KH!$A:$R,14,0)</f>
        <v>60</v>
      </c>
    </row>
    <row r="90" spans="1:27" hidden="1" x14ac:dyDescent="0.25">
      <c r="A90" s="9">
        <v>45989</v>
      </c>
      <c r="B90" s="21">
        <v>4180590810</v>
      </c>
      <c r="C90" s="10" t="s">
        <v>7767</v>
      </c>
      <c r="D90" s="9">
        <v>45992</v>
      </c>
      <c r="G90" s="32" t="s">
        <v>466</v>
      </c>
      <c r="I90" s="21">
        <v>4180590810</v>
      </c>
      <c r="J90" s="21" t="s">
        <v>70</v>
      </c>
      <c r="K90" s="330" t="s">
        <v>32</v>
      </c>
      <c r="L90" s="21" t="str">
        <f>VLOOKUP($K90,TONG_SL!$A:$D,2,0)</f>
        <v>Giò Tai Lưỡi Xào 250g</v>
      </c>
      <c r="N90" s="21" t="str">
        <f t="shared" si="13"/>
        <v>K-C6</v>
      </c>
      <c r="Q90" s="21" t="str">
        <f>VLOOKUP(K90,TONG_SL!$A:$D,3,0)</f>
        <v>Túi</v>
      </c>
      <c r="R90" s="1">
        <v>4</v>
      </c>
      <c r="T90" s="1">
        <f>VLOOKUP(VLOOKUP(G90,Ma_KH!$A:$R,18,0)&amp;K90,Gia_MB!$A:$F,6,0)</f>
        <v>50182</v>
      </c>
      <c r="U90" s="12">
        <f t="shared" si="14"/>
        <v>200728</v>
      </c>
      <c r="W90" s="44">
        <f t="shared" si="15"/>
        <v>0</v>
      </c>
      <c r="X90" s="3" t="str">
        <f t="shared" si="16"/>
        <v>8</v>
      </c>
      <c r="Z90" s="12">
        <f t="shared" si="17"/>
        <v>16058.24</v>
      </c>
      <c r="AA90" s="5">
        <f>VLOOKUP(G90,Ma_KH!$A:$R,14,0)</f>
        <v>60</v>
      </c>
    </row>
    <row r="91" spans="1:27" hidden="1" x14ac:dyDescent="0.25">
      <c r="A91" s="9">
        <v>45989</v>
      </c>
      <c r="B91" s="21">
        <v>4180590810</v>
      </c>
      <c r="C91" s="10" t="s">
        <v>7767</v>
      </c>
      <c r="D91" s="9">
        <v>45992</v>
      </c>
      <c r="G91" s="32" t="s">
        <v>466</v>
      </c>
      <c r="I91" s="21">
        <v>4180590810</v>
      </c>
      <c r="J91" s="21" t="s">
        <v>70</v>
      </c>
      <c r="K91" s="330" t="s">
        <v>39</v>
      </c>
      <c r="L91" s="21" t="str">
        <f>VLOOKUP($K91,TONG_SL!$A:$D,2,0)</f>
        <v>Chả nướng 300g</v>
      </c>
      <c r="N91" s="21" t="str">
        <f t="shared" si="13"/>
        <v>K-C6</v>
      </c>
      <c r="Q91" s="21" t="str">
        <f>VLOOKUP(K91,TONG_SL!$A:$D,3,0)</f>
        <v>Túi</v>
      </c>
      <c r="R91" s="1">
        <v>4</v>
      </c>
      <c r="T91" s="1">
        <f>VLOOKUP(VLOOKUP(G91,Ma_KH!$A:$R,18,0)&amp;K91,Gia_MB!$A:$F,6,0)</f>
        <v>70950</v>
      </c>
      <c r="U91" s="12">
        <f t="shared" si="14"/>
        <v>283800</v>
      </c>
      <c r="W91" s="44">
        <f t="shared" si="15"/>
        <v>0</v>
      </c>
      <c r="X91" s="3" t="str">
        <f t="shared" si="16"/>
        <v>8</v>
      </c>
      <c r="Z91" s="12">
        <f t="shared" si="17"/>
        <v>22704</v>
      </c>
      <c r="AA91" s="5">
        <f>VLOOKUP(G91,Ma_KH!$A:$R,14,0)</f>
        <v>60</v>
      </c>
    </row>
    <row r="92" spans="1:27" hidden="1" x14ac:dyDescent="0.25">
      <c r="A92" s="9">
        <v>45989</v>
      </c>
      <c r="B92" s="21">
        <v>4180590810</v>
      </c>
      <c r="C92" s="10" t="s">
        <v>7767</v>
      </c>
      <c r="D92" s="9">
        <v>45992</v>
      </c>
      <c r="G92" s="32" t="s">
        <v>466</v>
      </c>
      <c r="I92" s="21">
        <v>4180590810</v>
      </c>
      <c r="J92" s="21" t="s">
        <v>70</v>
      </c>
      <c r="K92" s="330" t="s">
        <v>48</v>
      </c>
      <c r="L92" s="21" t="str">
        <f>VLOOKUP($K92,TONG_SL!$A:$D,2,0)</f>
        <v>Mọc Nấm Hương 250g</v>
      </c>
      <c r="N92" s="21" t="str">
        <f t="shared" si="13"/>
        <v>K-C6</v>
      </c>
      <c r="Q92" s="21" t="str">
        <f>VLOOKUP(K92,TONG_SL!$A:$D,3,0)</f>
        <v>Túi</v>
      </c>
      <c r="R92" s="1">
        <v>4</v>
      </c>
      <c r="T92" s="1">
        <f>VLOOKUP(VLOOKUP(G92,Ma_KH!$A:$R,18,0)&amp;K92,Gia_MB!$A:$F,6,0)</f>
        <v>46000</v>
      </c>
      <c r="U92" s="12">
        <f t="shared" si="14"/>
        <v>184000</v>
      </c>
      <c r="W92" s="44">
        <f t="shared" si="15"/>
        <v>0</v>
      </c>
      <c r="X92" s="3" t="str">
        <f t="shared" si="16"/>
        <v>8</v>
      </c>
      <c r="Z92" s="12">
        <f t="shared" si="17"/>
        <v>14720</v>
      </c>
      <c r="AA92" s="5">
        <f>VLOOKUP(G92,Ma_KH!$A:$R,14,0)</f>
        <v>60</v>
      </c>
    </row>
    <row r="93" spans="1:27" hidden="1" x14ac:dyDescent="0.25">
      <c r="A93" s="9">
        <v>45989</v>
      </c>
      <c r="B93" s="21">
        <v>4180590690</v>
      </c>
      <c r="C93" s="10" t="s">
        <v>7767</v>
      </c>
      <c r="D93" s="9">
        <v>45992</v>
      </c>
      <c r="G93" s="32" t="s">
        <v>332</v>
      </c>
      <c r="I93" s="21">
        <v>4180590690</v>
      </c>
      <c r="J93" s="21" t="s">
        <v>70</v>
      </c>
      <c r="K93" s="330" t="s">
        <v>32</v>
      </c>
      <c r="L93" s="21" t="str">
        <f>VLOOKUP($K93,TONG_SL!$A:$D,2,0)</f>
        <v>Giò Tai Lưỡi Xào 250g</v>
      </c>
      <c r="N93" s="21" t="str">
        <f t="shared" si="13"/>
        <v>K-C6</v>
      </c>
      <c r="Q93" s="21" t="str">
        <f>VLOOKUP(K93,TONG_SL!$A:$D,3,0)</f>
        <v>Túi</v>
      </c>
      <c r="R93" s="1">
        <v>3</v>
      </c>
      <c r="T93" s="1">
        <f>VLOOKUP(VLOOKUP(G93,Ma_KH!$A:$R,18,0)&amp;K93,Gia_MB!$A:$F,6,0)</f>
        <v>50182</v>
      </c>
      <c r="U93" s="12">
        <f t="shared" si="14"/>
        <v>150546</v>
      </c>
      <c r="W93" s="44">
        <f t="shared" si="15"/>
        <v>0</v>
      </c>
      <c r="X93" s="3" t="str">
        <f t="shared" si="16"/>
        <v>8</v>
      </c>
      <c r="Z93" s="12">
        <f t="shared" si="17"/>
        <v>12043.68</v>
      </c>
      <c r="AA93" s="5">
        <f>VLOOKUP(G93,Ma_KH!$A:$R,14,0)</f>
        <v>60</v>
      </c>
    </row>
    <row r="94" spans="1:27" hidden="1" x14ac:dyDescent="0.25">
      <c r="A94" s="9">
        <v>45989</v>
      </c>
      <c r="B94" s="21">
        <v>4180590690</v>
      </c>
      <c r="C94" s="10" t="s">
        <v>7767</v>
      </c>
      <c r="D94" s="9">
        <v>45992</v>
      </c>
      <c r="G94" s="32" t="s">
        <v>332</v>
      </c>
      <c r="I94" s="21">
        <v>4180590690</v>
      </c>
      <c r="J94" s="21" t="s">
        <v>70</v>
      </c>
      <c r="K94" s="330" t="s">
        <v>48</v>
      </c>
      <c r="L94" s="21" t="str">
        <f>VLOOKUP($K94,TONG_SL!$A:$D,2,0)</f>
        <v>Mọc Nấm Hương 250g</v>
      </c>
      <c r="N94" s="21" t="str">
        <f t="shared" si="13"/>
        <v>K-C6</v>
      </c>
      <c r="Q94" s="21" t="str">
        <f>VLOOKUP(K94,TONG_SL!$A:$D,3,0)</f>
        <v>Túi</v>
      </c>
      <c r="R94" s="1">
        <v>5</v>
      </c>
      <c r="T94" s="1">
        <f>VLOOKUP(VLOOKUP(G94,Ma_KH!$A:$R,18,0)&amp;K94,Gia_MB!$A:$F,6,0)</f>
        <v>46000</v>
      </c>
      <c r="U94" s="12">
        <f t="shared" si="14"/>
        <v>230000</v>
      </c>
      <c r="W94" s="44">
        <f t="shared" si="15"/>
        <v>0</v>
      </c>
      <c r="X94" s="3" t="str">
        <f t="shared" si="16"/>
        <v>8</v>
      </c>
      <c r="Z94" s="12">
        <f t="shared" si="17"/>
        <v>18400</v>
      </c>
      <c r="AA94" s="5">
        <f>VLOOKUP(G94,Ma_KH!$A:$R,14,0)</f>
        <v>60</v>
      </c>
    </row>
    <row r="95" spans="1:27" hidden="1" x14ac:dyDescent="0.25">
      <c r="A95" s="9">
        <v>45989</v>
      </c>
      <c r="B95" s="21">
        <v>4180590690</v>
      </c>
      <c r="C95" s="10" t="s">
        <v>7767</v>
      </c>
      <c r="D95" s="9">
        <v>45992</v>
      </c>
      <c r="G95" s="32" t="s">
        <v>332</v>
      </c>
      <c r="I95" s="21">
        <v>4180590690</v>
      </c>
      <c r="J95" s="21" t="s">
        <v>70</v>
      </c>
      <c r="K95" s="330" t="s">
        <v>37</v>
      </c>
      <c r="L95" s="21" t="str">
        <f>VLOOKUP($K95,TONG_SL!$A:$D,2,0)</f>
        <v>Chả cốm 300g</v>
      </c>
      <c r="N95" s="21" t="str">
        <f t="shared" si="13"/>
        <v>K-C6</v>
      </c>
      <c r="Q95" s="21" t="str">
        <f>VLOOKUP(K95,TONG_SL!$A:$D,3,0)</f>
        <v>Túi</v>
      </c>
      <c r="R95" s="1">
        <v>2</v>
      </c>
      <c r="T95" s="1">
        <f>VLOOKUP(VLOOKUP(G95,Ma_KH!$A:$R,18,0)&amp;K95,Gia_MB!$A:$F,6,0)</f>
        <v>74250</v>
      </c>
      <c r="U95" s="12">
        <f t="shared" si="14"/>
        <v>148500</v>
      </c>
      <c r="W95" s="44">
        <f t="shared" si="15"/>
        <v>0</v>
      </c>
      <c r="X95" s="3" t="str">
        <f t="shared" si="16"/>
        <v>8</v>
      </c>
      <c r="Z95" s="12">
        <f t="shared" si="17"/>
        <v>11880</v>
      </c>
      <c r="AA95" s="5">
        <f>VLOOKUP(G95,Ma_KH!$A:$R,14,0)</f>
        <v>60</v>
      </c>
    </row>
    <row r="96" spans="1:27" hidden="1" x14ac:dyDescent="0.25">
      <c r="A96" s="9">
        <v>45989</v>
      </c>
      <c r="B96" s="21">
        <v>4180590690</v>
      </c>
      <c r="C96" s="10" t="s">
        <v>7767</v>
      </c>
      <c r="D96" s="9">
        <v>45992</v>
      </c>
      <c r="G96" s="32" t="s">
        <v>332</v>
      </c>
      <c r="I96" s="21">
        <v>4180590690</v>
      </c>
      <c r="J96" s="21" t="s">
        <v>70</v>
      </c>
      <c r="K96" s="330" t="s">
        <v>27</v>
      </c>
      <c r="L96" s="21" t="str">
        <f>VLOOKUP($K96,TONG_SL!$A:$D,2,0)</f>
        <v>Chân giò heo muối 300g</v>
      </c>
      <c r="N96" s="21" t="str">
        <f t="shared" si="13"/>
        <v>K-C6</v>
      </c>
      <c r="Q96" s="21" t="str">
        <f>VLOOKUP(K96,TONG_SL!$A:$D,3,0)</f>
        <v>Túi</v>
      </c>
      <c r="R96" s="1">
        <v>4</v>
      </c>
      <c r="T96" s="1">
        <f>VLOOKUP(VLOOKUP(G96,Ma_KH!$A:$R,18,0)&amp;K96,Gia_MB!$A:$F,6,0)</f>
        <v>73431</v>
      </c>
      <c r="U96" s="12">
        <f t="shared" si="14"/>
        <v>293724</v>
      </c>
      <c r="W96" s="44">
        <f t="shared" si="15"/>
        <v>0</v>
      </c>
      <c r="X96" s="3" t="str">
        <f t="shared" si="16"/>
        <v>8</v>
      </c>
      <c r="Z96" s="12">
        <f t="shared" si="17"/>
        <v>23497.920000000002</v>
      </c>
      <c r="AA96" s="5">
        <f>VLOOKUP(G96,Ma_KH!$A:$R,14,0)</f>
        <v>60</v>
      </c>
    </row>
    <row r="97" spans="1:27" hidden="1" x14ac:dyDescent="0.25">
      <c r="A97" s="9">
        <v>45989</v>
      </c>
      <c r="B97" s="21">
        <v>4180590690</v>
      </c>
      <c r="C97" s="10" t="s">
        <v>7767</v>
      </c>
      <c r="D97" s="9">
        <v>45992</v>
      </c>
      <c r="G97" s="32" t="s">
        <v>332</v>
      </c>
      <c r="I97" s="21">
        <v>4180590690</v>
      </c>
      <c r="J97" s="21" t="s">
        <v>70</v>
      </c>
      <c r="K97" s="330" t="s">
        <v>30</v>
      </c>
      <c r="L97" s="21" t="str">
        <f>VLOOKUP($K97,TONG_SL!$A:$D,2,0)</f>
        <v>Gà muối 500g</v>
      </c>
      <c r="N97" s="21" t="str">
        <f t="shared" si="13"/>
        <v>K-C6</v>
      </c>
      <c r="Q97" s="21" t="str">
        <f>VLOOKUP(K97,TONG_SL!$A:$D,3,0)</f>
        <v>Túi</v>
      </c>
      <c r="R97" s="1">
        <v>2</v>
      </c>
      <c r="T97" s="1">
        <f>VLOOKUP(VLOOKUP(G97,Ma_KH!$A:$R,18,0)&amp;K97,Gia_MB!$A:$F,6,0)</f>
        <v>111058</v>
      </c>
      <c r="U97" s="12">
        <f t="shared" si="14"/>
        <v>222116</v>
      </c>
      <c r="W97" s="44">
        <f t="shared" si="15"/>
        <v>0</v>
      </c>
      <c r="X97" s="3" t="str">
        <f t="shared" si="16"/>
        <v>8</v>
      </c>
      <c r="Z97" s="12">
        <f t="shared" si="17"/>
        <v>17769.28</v>
      </c>
      <c r="AA97" s="5">
        <f>VLOOKUP(G97,Ma_KH!$A:$R,14,0)</f>
        <v>60</v>
      </c>
    </row>
    <row r="98" spans="1:27" hidden="1" x14ac:dyDescent="0.25">
      <c r="A98" s="9">
        <v>45989</v>
      </c>
      <c r="B98" s="21">
        <v>4180591002</v>
      </c>
      <c r="C98" s="10" t="s">
        <v>7767</v>
      </c>
      <c r="D98" s="9">
        <v>45992</v>
      </c>
      <c r="G98" s="32" t="s">
        <v>1478</v>
      </c>
      <c r="I98" s="21">
        <v>4180591002</v>
      </c>
      <c r="J98" s="21" t="s">
        <v>70</v>
      </c>
      <c r="K98" s="330" t="s">
        <v>27</v>
      </c>
      <c r="L98" s="21" t="str">
        <f>VLOOKUP($K98,TONG_SL!$A:$D,2,0)</f>
        <v>Chân giò heo muối 300g</v>
      </c>
      <c r="N98" s="21" t="str">
        <f t="shared" si="13"/>
        <v>K-C6</v>
      </c>
      <c r="Q98" s="21" t="str">
        <f>VLOOKUP(K98,TONG_SL!$A:$D,3,0)</f>
        <v>Túi</v>
      </c>
      <c r="R98" s="1">
        <v>3</v>
      </c>
      <c r="T98" s="1">
        <f>VLOOKUP(VLOOKUP(G98,Ma_KH!$A:$R,18,0)&amp;K98,Gia_MB!$A:$F,6,0)</f>
        <v>73431</v>
      </c>
      <c r="U98" s="12">
        <f t="shared" si="14"/>
        <v>220293</v>
      </c>
      <c r="W98" s="44">
        <f t="shared" si="15"/>
        <v>0</v>
      </c>
      <c r="X98" s="3" t="str">
        <f t="shared" si="16"/>
        <v>8</v>
      </c>
      <c r="Z98" s="12">
        <f t="shared" si="17"/>
        <v>17623.439999999999</v>
      </c>
      <c r="AA98" s="5">
        <f>VLOOKUP(G98,Ma_KH!$A:$R,14,0)</f>
        <v>60</v>
      </c>
    </row>
    <row r="99" spans="1:27" hidden="1" x14ac:dyDescent="0.25">
      <c r="A99" s="9">
        <v>45989</v>
      </c>
      <c r="B99" s="21">
        <v>4180591002</v>
      </c>
      <c r="C99" s="10" t="s">
        <v>7767</v>
      </c>
      <c r="D99" s="9">
        <v>45992</v>
      </c>
      <c r="G99" s="32" t="s">
        <v>1478</v>
      </c>
      <c r="I99" s="21">
        <v>4180591002</v>
      </c>
      <c r="J99" s="21" t="s">
        <v>70</v>
      </c>
      <c r="K99" s="330" t="s">
        <v>48</v>
      </c>
      <c r="L99" s="21" t="str">
        <f>VLOOKUP($K99,TONG_SL!$A:$D,2,0)</f>
        <v>Mọc Nấm Hương 250g</v>
      </c>
      <c r="N99" s="21" t="str">
        <f t="shared" si="13"/>
        <v>K-C6</v>
      </c>
      <c r="Q99" s="21" t="str">
        <f>VLOOKUP(K99,TONG_SL!$A:$D,3,0)</f>
        <v>Túi</v>
      </c>
      <c r="R99" s="1">
        <v>4</v>
      </c>
      <c r="T99" s="1">
        <f>VLOOKUP(VLOOKUP(G99,Ma_KH!$A:$R,18,0)&amp;K99,Gia_MB!$A:$F,6,0)</f>
        <v>46000</v>
      </c>
      <c r="U99" s="12">
        <f t="shared" si="14"/>
        <v>184000</v>
      </c>
      <c r="W99" s="44">
        <f t="shared" si="15"/>
        <v>0</v>
      </c>
      <c r="X99" s="3" t="str">
        <f t="shared" si="16"/>
        <v>8</v>
      </c>
      <c r="Z99" s="12">
        <f t="shared" si="17"/>
        <v>14720</v>
      </c>
      <c r="AA99" s="5">
        <f>VLOOKUP(G99,Ma_KH!$A:$R,14,0)</f>
        <v>60</v>
      </c>
    </row>
    <row r="100" spans="1:27" hidden="1" x14ac:dyDescent="0.25">
      <c r="A100" s="9">
        <v>45989</v>
      </c>
      <c r="B100" s="21">
        <v>4180591002</v>
      </c>
      <c r="C100" s="10" t="s">
        <v>7767</v>
      </c>
      <c r="D100" s="9">
        <v>45992</v>
      </c>
      <c r="G100" s="32" t="s">
        <v>1478</v>
      </c>
      <c r="I100" s="21">
        <v>4180591002</v>
      </c>
      <c r="J100" s="21" t="s">
        <v>70</v>
      </c>
      <c r="K100" s="330" t="s">
        <v>37</v>
      </c>
      <c r="L100" s="21" t="str">
        <f>VLOOKUP($K100,TONG_SL!$A:$D,2,0)</f>
        <v>Chả cốm 300g</v>
      </c>
      <c r="N100" s="21" t="str">
        <f t="shared" si="13"/>
        <v>K-C6</v>
      </c>
      <c r="Q100" s="21" t="str">
        <f>VLOOKUP(K100,TONG_SL!$A:$D,3,0)</f>
        <v>Túi</v>
      </c>
      <c r="R100" s="1">
        <v>3</v>
      </c>
      <c r="T100" s="1">
        <f>VLOOKUP(VLOOKUP(G100,Ma_KH!$A:$R,18,0)&amp;K100,Gia_MB!$A:$F,6,0)</f>
        <v>74250</v>
      </c>
      <c r="U100" s="12">
        <f t="shared" si="14"/>
        <v>222750</v>
      </c>
      <c r="W100" s="44">
        <f t="shared" si="15"/>
        <v>0</v>
      </c>
      <c r="X100" s="3" t="str">
        <f t="shared" si="16"/>
        <v>8</v>
      </c>
      <c r="Z100" s="12">
        <f t="shared" si="17"/>
        <v>17820</v>
      </c>
      <c r="AA100" s="5">
        <f>VLOOKUP(G100,Ma_KH!$A:$R,14,0)</f>
        <v>60</v>
      </c>
    </row>
    <row r="101" spans="1:27" hidden="1" x14ac:dyDescent="0.25">
      <c r="A101" s="9">
        <v>45989</v>
      </c>
      <c r="B101" s="21">
        <v>4180591002</v>
      </c>
      <c r="C101" s="10" t="s">
        <v>7767</v>
      </c>
      <c r="D101" s="9">
        <v>45992</v>
      </c>
      <c r="G101" s="32" t="s">
        <v>1478</v>
      </c>
      <c r="I101" s="21">
        <v>4180591002</v>
      </c>
      <c r="J101" s="21" t="s">
        <v>70</v>
      </c>
      <c r="K101" s="330" t="s">
        <v>39</v>
      </c>
      <c r="L101" s="21" t="str">
        <f>VLOOKUP($K101,TONG_SL!$A:$D,2,0)</f>
        <v>Chả nướng 300g</v>
      </c>
      <c r="N101" s="21" t="str">
        <f t="shared" si="13"/>
        <v>K-C6</v>
      </c>
      <c r="Q101" s="21" t="str">
        <f>VLOOKUP(K101,TONG_SL!$A:$D,3,0)</f>
        <v>Túi</v>
      </c>
      <c r="R101" s="1">
        <v>2</v>
      </c>
      <c r="T101" s="1">
        <f>VLOOKUP(VLOOKUP(G101,Ma_KH!$A:$R,18,0)&amp;K101,Gia_MB!$A:$F,6,0)</f>
        <v>70950</v>
      </c>
      <c r="U101" s="12">
        <f t="shared" si="14"/>
        <v>141900</v>
      </c>
      <c r="W101" s="44">
        <f t="shared" si="15"/>
        <v>0</v>
      </c>
      <c r="X101" s="3" t="str">
        <f t="shared" si="16"/>
        <v>8</v>
      </c>
      <c r="Z101" s="12">
        <f t="shared" si="17"/>
        <v>11352</v>
      </c>
      <c r="AA101" s="5">
        <f>VLOOKUP(G101,Ma_KH!$A:$R,14,0)</f>
        <v>60</v>
      </c>
    </row>
    <row r="102" spans="1:27" hidden="1" x14ac:dyDescent="0.25">
      <c r="A102" s="9">
        <v>45989</v>
      </c>
      <c r="B102" s="21">
        <v>4180590932</v>
      </c>
      <c r="C102" s="10" t="s">
        <v>7767</v>
      </c>
      <c r="D102" s="9">
        <v>45992</v>
      </c>
      <c r="G102" s="32" t="s">
        <v>1383</v>
      </c>
      <c r="I102" s="21">
        <v>4180590932</v>
      </c>
      <c r="J102" s="21" t="s">
        <v>70</v>
      </c>
      <c r="K102" s="330" t="s">
        <v>34</v>
      </c>
      <c r="L102" s="21" t="str">
        <f>VLOOKUP($K102,TONG_SL!$A:$D,2,0)</f>
        <v>Tai heo muối 200g</v>
      </c>
      <c r="N102" s="21" t="str">
        <f t="shared" si="13"/>
        <v>K-C6</v>
      </c>
      <c r="Q102" s="21" t="str">
        <f>VLOOKUP(K102,TONG_SL!$A:$D,3,0)</f>
        <v>Túi</v>
      </c>
      <c r="R102" s="1">
        <v>4</v>
      </c>
      <c r="T102" s="1">
        <f>VLOOKUP(VLOOKUP(G102,Ma_KH!$A:$R,18,0)&amp;K102,Gia_MB!$A:$F,6,0)</f>
        <v>55595</v>
      </c>
      <c r="U102" s="12">
        <f t="shared" si="14"/>
        <v>222380</v>
      </c>
      <c r="W102" s="44">
        <f t="shared" si="15"/>
        <v>0</v>
      </c>
      <c r="X102" s="3" t="str">
        <f t="shared" si="16"/>
        <v>8</v>
      </c>
      <c r="Z102" s="12">
        <f t="shared" si="17"/>
        <v>17790.400000000001</v>
      </c>
      <c r="AA102" s="5">
        <f>VLOOKUP(G102,Ma_KH!$A:$R,14,0)</f>
        <v>60</v>
      </c>
    </row>
    <row r="103" spans="1:27" hidden="1" x14ac:dyDescent="0.25">
      <c r="A103" s="9">
        <v>45989</v>
      </c>
      <c r="B103" s="21">
        <v>4180590932</v>
      </c>
      <c r="C103" s="10" t="s">
        <v>7767</v>
      </c>
      <c r="D103" s="9">
        <v>45992</v>
      </c>
      <c r="G103" s="32" t="s">
        <v>1383</v>
      </c>
      <c r="I103" s="21">
        <v>4180590932</v>
      </c>
      <c r="J103" s="21" t="s">
        <v>70</v>
      </c>
      <c r="K103" s="330" t="s">
        <v>37</v>
      </c>
      <c r="L103" s="21" t="str">
        <f>VLOOKUP($K103,TONG_SL!$A:$D,2,0)</f>
        <v>Chả cốm 300g</v>
      </c>
      <c r="N103" s="21" t="str">
        <f t="shared" si="13"/>
        <v>K-C6</v>
      </c>
      <c r="Q103" s="21" t="str">
        <f>VLOOKUP(K103,TONG_SL!$A:$D,3,0)</f>
        <v>Túi</v>
      </c>
      <c r="R103" s="1">
        <v>2</v>
      </c>
      <c r="T103" s="1">
        <f>VLOOKUP(VLOOKUP(G103,Ma_KH!$A:$R,18,0)&amp;K103,Gia_MB!$A:$F,6,0)</f>
        <v>74250</v>
      </c>
      <c r="U103" s="12">
        <f t="shared" si="14"/>
        <v>148500</v>
      </c>
      <c r="W103" s="44">
        <f t="shared" si="15"/>
        <v>0</v>
      </c>
      <c r="X103" s="3" t="str">
        <f t="shared" si="16"/>
        <v>8</v>
      </c>
      <c r="Z103" s="12">
        <f t="shared" si="17"/>
        <v>11880</v>
      </c>
      <c r="AA103" s="5">
        <f>VLOOKUP(G103,Ma_KH!$A:$R,14,0)</f>
        <v>60</v>
      </c>
    </row>
    <row r="104" spans="1:27" hidden="1" x14ac:dyDescent="0.25">
      <c r="A104" s="9">
        <v>45989</v>
      </c>
      <c r="B104" s="21">
        <v>4180590932</v>
      </c>
      <c r="C104" s="10" t="s">
        <v>7767</v>
      </c>
      <c r="D104" s="9">
        <v>45992</v>
      </c>
      <c r="G104" s="32" t="s">
        <v>1383</v>
      </c>
      <c r="I104" s="21">
        <v>4180590932</v>
      </c>
      <c r="J104" s="21" t="s">
        <v>70</v>
      </c>
      <c r="K104" s="330" t="s">
        <v>27</v>
      </c>
      <c r="L104" s="21" t="str">
        <f>VLOOKUP($K104,TONG_SL!$A:$D,2,0)</f>
        <v>Chân giò heo muối 300g</v>
      </c>
      <c r="N104" s="21" t="str">
        <f t="shared" si="13"/>
        <v>K-C6</v>
      </c>
      <c r="Q104" s="21" t="str">
        <f>VLOOKUP(K104,TONG_SL!$A:$D,3,0)</f>
        <v>Túi</v>
      </c>
      <c r="R104" s="1">
        <v>2</v>
      </c>
      <c r="T104" s="1">
        <f>VLOOKUP(VLOOKUP(G104,Ma_KH!$A:$R,18,0)&amp;K104,Gia_MB!$A:$F,6,0)</f>
        <v>73431</v>
      </c>
      <c r="U104" s="12">
        <f t="shared" si="14"/>
        <v>146862</v>
      </c>
      <c r="W104" s="44">
        <f t="shared" si="15"/>
        <v>0</v>
      </c>
      <c r="X104" s="3" t="str">
        <f t="shared" si="16"/>
        <v>8</v>
      </c>
      <c r="Z104" s="12">
        <f t="shared" si="17"/>
        <v>11748.960000000001</v>
      </c>
      <c r="AA104" s="5">
        <f>VLOOKUP(G104,Ma_KH!$A:$R,14,0)</f>
        <v>60</v>
      </c>
    </row>
    <row r="105" spans="1:27" hidden="1" x14ac:dyDescent="0.25">
      <c r="A105" s="9">
        <v>45989</v>
      </c>
      <c r="B105" s="21">
        <v>4180590932</v>
      </c>
      <c r="C105" s="10" t="s">
        <v>7767</v>
      </c>
      <c r="D105" s="9">
        <v>45992</v>
      </c>
      <c r="G105" s="32" t="s">
        <v>1383</v>
      </c>
      <c r="I105" s="21">
        <v>4180590932</v>
      </c>
      <c r="J105" s="21" t="s">
        <v>70</v>
      </c>
      <c r="K105" s="330" t="s">
        <v>32</v>
      </c>
      <c r="L105" s="21" t="str">
        <f>VLOOKUP($K105,TONG_SL!$A:$D,2,0)</f>
        <v>Giò Tai Lưỡi Xào 250g</v>
      </c>
      <c r="N105" s="21" t="str">
        <f t="shared" si="13"/>
        <v>K-C6</v>
      </c>
      <c r="Q105" s="21" t="str">
        <f>VLOOKUP(K105,TONG_SL!$A:$D,3,0)</f>
        <v>Túi</v>
      </c>
      <c r="R105" s="1">
        <v>3</v>
      </c>
      <c r="T105" s="1">
        <f>VLOOKUP(VLOOKUP(G105,Ma_KH!$A:$R,18,0)&amp;K105,Gia_MB!$A:$F,6,0)</f>
        <v>50182</v>
      </c>
      <c r="U105" s="12">
        <f t="shared" si="14"/>
        <v>150546</v>
      </c>
      <c r="W105" s="44">
        <f t="shared" si="15"/>
        <v>0</v>
      </c>
      <c r="X105" s="3" t="str">
        <f t="shared" si="16"/>
        <v>8</v>
      </c>
      <c r="Z105" s="12">
        <f t="shared" si="17"/>
        <v>12043.68</v>
      </c>
      <c r="AA105" s="5">
        <f>VLOOKUP(G105,Ma_KH!$A:$R,14,0)</f>
        <v>60</v>
      </c>
    </row>
    <row r="106" spans="1:27" hidden="1" x14ac:dyDescent="0.25">
      <c r="A106" s="9">
        <v>45989</v>
      </c>
      <c r="B106" s="21">
        <v>4180590932</v>
      </c>
      <c r="C106" s="10" t="s">
        <v>7767</v>
      </c>
      <c r="D106" s="9">
        <v>45992</v>
      </c>
      <c r="G106" s="32" t="s">
        <v>1383</v>
      </c>
      <c r="I106" s="21">
        <v>4180590932</v>
      </c>
      <c r="J106" s="21" t="s">
        <v>70</v>
      </c>
      <c r="K106" s="330" t="s">
        <v>48</v>
      </c>
      <c r="L106" s="21" t="str">
        <f>VLOOKUP($K106,TONG_SL!$A:$D,2,0)</f>
        <v>Mọc Nấm Hương 250g</v>
      </c>
      <c r="N106" s="21" t="str">
        <f t="shared" si="13"/>
        <v>K-C6</v>
      </c>
      <c r="Q106" s="21" t="str">
        <f>VLOOKUP(K106,TONG_SL!$A:$D,3,0)</f>
        <v>Túi</v>
      </c>
      <c r="R106" s="1">
        <v>2</v>
      </c>
      <c r="T106" s="1">
        <f>VLOOKUP(VLOOKUP(G106,Ma_KH!$A:$R,18,0)&amp;K106,Gia_MB!$A:$F,6,0)</f>
        <v>46000</v>
      </c>
      <c r="U106" s="12">
        <f t="shared" si="14"/>
        <v>92000</v>
      </c>
      <c r="W106" s="44">
        <f t="shared" si="15"/>
        <v>0</v>
      </c>
      <c r="X106" s="3" t="str">
        <f t="shared" si="16"/>
        <v>8</v>
      </c>
      <c r="Z106" s="12">
        <f t="shared" si="17"/>
        <v>7360</v>
      </c>
      <c r="AA106" s="5">
        <f>VLOOKUP(G106,Ma_KH!$A:$R,14,0)</f>
        <v>60</v>
      </c>
    </row>
    <row r="107" spans="1:27" hidden="1" x14ac:dyDescent="0.25">
      <c r="A107" s="9">
        <v>45989</v>
      </c>
      <c r="B107" s="21">
        <v>4180590938</v>
      </c>
      <c r="C107" s="10" t="s">
        <v>7767</v>
      </c>
      <c r="D107" s="9">
        <v>45992</v>
      </c>
      <c r="G107" s="32" t="s">
        <v>1390</v>
      </c>
      <c r="I107" s="21">
        <v>4180590938</v>
      </c>
      <c r="J107" s="21" t="s">
        <v>70</v>
      </c>
      <c r="K107" s="330" t="s">
        <v>48</v>
      </c>
      <c r="L107" s="21" t="str">
        <f>VLOOKUP($K107,TONG_SL!$A:$D,2,0)</f>
        <v>Mọc Nấm Hương 250g</v>
      </c>
      <c r="N107" s="21" t="str">
        <f t="shared" si="13"/>
        <v>K-C6</v>
      </c>
      <c r="Q107" s="21" t="str">
        <f>VLOOKUP(K107,TONG_SL!$A:$D,3,0)</f>
        <v>Túi</v>
      </c>
      <c r="R107" s="1">
        <v>4</v>
      </c>
      <c r="T107" s="1">
        <f>VLOOKUP(VLOOKUP(G107,Ma_KH!$A:$R,18,0)&amp;K107,Gia_MB!$A:$F,6,0)</f>
        <v>46000</v>
      </c>
      <c r="U107" s="12">
        <f t="shared" si="14"/>
        <v>184000</v>
      </c>
      <c r="W107" s="44">
        <f t="shared" si="15"/>
        <v>0</v>
      </c>
      <c r="X107" s="3" t="str">
        <f t="shared" si="16"/>
        <v>8</v>
      </c>
      <c r="Z107" s="12">
        <f t="shared" si="17"/>
        <v>14720</v>
      </c>
      <c r="AA107" s="5">
        <f>VLOOKUP(G107,Ma_KH!$A:$R,14,0)</f>
        <v>60</v>
      </c>
    </row>
    <row r="108" spans="1:27" hidden="1" x14ac:dyDescent="0.25">
      <c r="A108" s="9">
        <v>45989</v>
      </c>
      <c r="B108" s="21">
        <v>4180590938</v>
      </c>
      <c r="C108" s="10" t="s">
        <v>7767</v>
      </c>
      <c r="D108" s="9">
        <v>45992</v>
      </c>
      <c r="G108" s="32" t="s">
        <v>1390</v>
      </c>
      <c r="I108" s="21">
        <v>4180590938</v>
      </c>
      <c r="J108" s="21" t="s">
        <v>70</v>
      </c>
      <c r="K108" s="330" t="s">
        <v>32</v>
      </c>
      <c r="L108" s="21" t="str">
        <f>VLOOKUP($K108,TONG_SL!$A:$D,2,0)</f>
        <v>Giò Tai Lưỡi Xào 250g</v>
      </c>
      <c r="N108" s="21" t="str">
        <f t="shared" si="13"/>
        <v>K-C6</v>
      </c>
      <c r="Q108" s="21" t="str">
        <f>VLOOKUP(K108,TONG_SL!$A:$D,3,0)</f>
        <v>Túi</v>
      </c>
      <c r="R108" s="1">
        <v>4</v>
      </c>
      <c r="T108" s="1">
        <f>VLOOKUP(VLOOKUP(G108,Ma_KH!$A:$R,18,0)&amp;K108,Gia_MB!$A:$F,6,0)</f>
        <v>50182</v>
      </c>
      <c r="U108" s="12">
        <f t="shared" si="14"/>
        <v>200728</v>
      </c>
      <c r="W108" s="44">
        <f t="shared" si="15"/>
        <v>0</v>
      </c>
      <c r="X108" s="3" t="str">
        <f t="shared" si="16"/>
        <v>8</v>
      </c>
      <c r="Z108" s="12">
        <f t="shared" si="17"/>
        <v>16058.24</v>
      </c>
      <c r="AA108" s="5">
        <f>VLOOKUP(G108,Ma_KH!$A:$R,14,0)</f>
        <v>60</v>
      </c>
    </row>
    <row r="109" spans="1:27" hidden="1" x14ac:dyDescent="0.25">
      <c r="A109" s="9">
        <v>45989</v>
      </c>
      <c r="B109" s="21">
        <v>4180590938</v>
      </c>
      <c r="C109" s="10" t="s">
        <v>7767</v>
      </c>
      <c r="D109" s="9">
        <v>45992</v>
      </c>
      <c r="G109" s="32" t="s">
        <v>1390</v>
      </c>
      <c r="I109" s="21">
        <v>4180590938</v>
      </c>
      <c r="J109" s="21" t="s">
        <v>70</v>
      </c>
      <c r="K109" s="330" t="s">
        <v>27</v>
      </c>
      <c r="L109" s="21" t="str">
        <f>VLOOKUP($K109,TONG_SL!$A:$D,2,0)</f>
        <v>Chân giò heo muối 300g</v>
      </c>
      <c r="N109" s="21" t="str">
        <f t="shared" si="13"/>
        <v>K-C6</v>
      </c>
      <c r="Q109" s="21" t="str">
        <f>VLOOKUP(K109,TONG_SL!$A:$D,3,0)</f>
        <v>Túi</v>
      </c>
      <c r="R109" s="1">
        <v>4</v>
      </c>
      <c r="T109" s="1">
        <f>VLOOKUP(VLOOKUP(G109,Ma_KH!$A:$R,18,0)&amp;K109,Gia_MB!$A:$F,6,0)</f>
        <v>73431</v>
      </c>
      <c r="U109" s="12">
        <f t="shared" si="14"/>
        <v>293724</v>
      </c>
      <c r="W109" s="44">
        <f t="shared" si="15"/>
        <v>0</v>
      </c>
      <c r="X109" s="3" t="str">
        <f t="shared" si="16"/>
        <v>8</v>
      </c>
      <c r="Z109" s="12">
        <f t="shared" si="17"/>
        <v>23497.920000000002</v>
      </c>
      <c r="AA109" s="5">
        <f>VLOOKUP(G109,Ma_KH!$A:$R,14,0)</f>
        <v>60</v>
      </c>
    </row>
    <row r="110" spans="1:27" hidden="1" x14ac:dyDescent="0.25">
      <c r="A110" s="9">
        <v>45989</v>
      </c>
      <c r="B110" s="21">
        <v>4180590938</v>
      </c>
      <c r="C110" s="10" t="s">
        <v>7767</v>
      </c>
      <c r="D110" s="9">
        <v>45992</v>
      </c>
      <c r="G110" s="32" t="s">
        <v>1390</v>
      </c>
      <c r="I110" s="21">
        <v>4180590938</v>
      </c>
      <c r="J110" s="21" t="s">
        <v>70</v>
      </c>
      <c r="K110" s="330" t="s">
        <v>37</v>
      </c>
      <c r="L110" s="21" t="str">
        <f>VLOOKUP($K110,TONG_SL!$A:$D,2,0)</f>
        <v>Chả cốm 300g</v>
      </c>
      <c r="N110" s="21" t="str">
        <f t="shared" si="13"/>
        <v>K-C6</v>
      </c>
      <c r="Q110" s="21" t="str">
        <f>VLOOKUP(K110,TONG_SL!$A:$D,3,0)</f>
        <v>Túi</v>
      </c>
      <c r="R110" s="1">
        <v>2</v>
      </c>
      <c r="T110" s="1">
        <f>VLOOKUP(VLOOKUP(G110,Ma_KH!$A:$R,18,0)&amp;K110,Gia_MB!$A:$F,6,0)</f>
        <v>74250</v>
      </c>
      <c r="U110" s="12">
        <f t="shared" si="14"/>
        <v>148500</v>
      </c>
      <c r="W110" s="44">
        <f t="shared" si="15"/>
        <v>0</v>
      </c>
      <c r="X110" s="3" t="str">
        <f t="shared" si="16"/>
        <v>8</v>
      </c>
      <c r="Z110" s="12">
        <f t="shared" si="17"/>
        <v>11880</v>
      </c>
      <c r="AA110" s="5">
        <f>VLOOKUP(G110,Ma_KH!$A:$R,14,0)</f>
        <v>60</v>
      </c>
    </row>
    <row r="111" spans="1:27" hidden="1" x14ac:dyDescent="0.25">
      <c r="A111" s="9">
        <v>45989</v>
      </c>
      <c r="B111" s="21">
        <v>4180590535</v>
      </c>
      <c r="C111" s="10" t="s">
        <v>7767</v>
      </c>
      <c r="D111" s="9">
        <v>45992</v>
      </c>
      <c r="G111" s="32" t="s">
        <v>949</v>
      </c>
      <c r="I111" s="21">
        <v>4180590535</v>
      </c>
      <c r="J111" s="21" t="s">
        <v>70</v>
      </c>
      <c r="K111" s="330" t="s">
        <v>34</v>
      </c>
      <c r="L111" s="21" t="str">
        <f>VLOOKUP($K111,TONG_SL!$A:$D,2,0)</f>
        <v>Tai heo muối 200g</v>
      </c>
      <c r="N111" s="21" t="str">
        <f t="shared" si="13"/>
        <v>K-C6</v>
      </c>
      <c r="Q111" s="21" t="str">
        <f>VLOOKUP(K111,TONG_SL!$A:$D,3,0)</f>
        <v>Túi</v>
      </c>
      <c r="R111" s="1">
        <v>2</v>
      </c>
      <c r="T111" s="1">
        <f>VLOOKUP(VLOOKUP(G111,Ma_KH!$A:$R,18,0)&amp;K111,Gia_MB!$A:$F,6,0)</f>
        <v>55595</v>
      </c>
      <c r="U111" s="12">
        <f t="shared" si="14"/>
        <v>111190</v>
      </c>
      <c r="W111" s="44">
        <f t="shared" si="15"/>
        <v>0</v>
      </c>
      <c r="X111" s="3" t="str">
        <f t="shared" si="16"/>
        <v>8</v>
      </c>
      <c r="Z111" s="12">
        <f t="shared" si="17"/>
        <v>8895.2000000000007</v>
      </c>
      <c r="AA111" s="5">
        <f>VLOOKUP(G111,Ma_KH!$A:$R,14,0)</f>
        <v>60</v>
      </c>
    </row>
    <row r="112" spans="1:27" hidden="1" x14ac:dyDescent="0.25">
      <c r="A112" s="9">
        <v>45989</v>
      </c>
      <c r="B112" s="21">
        <v>4180590535</v>
      </c>
      <c r="C112" s="10" t="s">
        <v>7767</v>
      </c>
      <c r="D112" s="9">
        <v>45992</v>
      </c>
      <c r="G112" s="32" t="s">
        <v>949</v>
      </c>
      <c r="I112" s="21">
        <v>4180590535</v>
      </c>
      <c r="J112" s="21" t="s">
        <v>70</v>
      </c>
      <c r="K112" s="330" t="s">
        <v>32</v>
      </c>
      <c r="L112" s="21" t="str">
        <f>VLOOKUP($K112,TONG_SL!$A:$D,2,0)</f>
        <v>Giò Tai Lưỡi Xào 250g</v>
      </c>
      <c r="N112" s="21" t="str">
        <f t="shared" si="13"/>
        <v>K-C6</v>
      </c>
      <c r="Q112" s="21" t="str">
        <f>VLOOKUP(K112,TONG_SL!$A:$D,3,0)</f>
        <v>Túi</v>
      </c>
      <c r="R112" s="1">
        <v>4</v>
      </c>
      <c r="T112" s="1">
        <f>VLOOKUP(VLOOKUP(G112,Ma_KH!$A:$R,18,0)&amp;K112,Gia_MB!$A:$F,6,0)</f>
        <v>50182</v>
      </c>
      <c r="U112" s="12">
        <f t="shared" si="14"/>
        <v>200728</v>
      </c>
      <c r="W112" s="44">
        <f t="shared" si="15"/>
        <v>0</v>
      </c>
      <c r="X112" s="3" t="str">
        <f t="shared" si="16"/>
        <v>8</v>
      </c>
      <c r="Z112" s="12">
        <f t="shared" si="17"/>
        <v>16058.24</v>
      </c>
      <c r="AA112" s="5">
        <f>VLOOKUP(G112,Ma_KH!$A:$R,14,0)</f>
        <v>60</v>
      </c>
    </row>
    <row r="113" spans="1:27" hidden="1" x14ac:dyDescent="0.25">
      <c r="A113" s="9">
        <v>45989</v>
      </c>
      <c r="B113" s="21">
        <v>4180590535</v>
      </c>
      <c r="C113" s="10" t="s">
        <v>7767</v>
      </c>
      <c r="D113" s="9">
        <v>45992</v>
      </c>
      <c r="G113" s="32" t="s">
        <v>949</v>
      </c>
      <c r="I113" s="21">
        <v>4180590535</v>
      </c>
      <c r="J113" s="21" t="s">
        <v>70</v>
      </c>
      <c r="K113" s="330" t="s">
        <v>39</v>
      </c>
      <c r="L113" s="21" t="str">
        <f>VLOOKUP($K113,TONG_SL!$A:$D,2,0)</f>
        <v>Chả nướng 300g</v>
      </c>
      <c r="N113" s="21" t="str">
        <f t="shared" si="13"/>
        <v>K-C6</v>
      </c>
      <c r="Q113" s="21" t="str">
        <f>VLOOKUP(K113,TONG_SL!$A:$D,3,0)</f>
        <v>Túi</v>
      </c>
      <c r="R113" s="1">
        <v>2</v>
      </c>
      <c r="T113" s="1">
        <f>VLOOKUP(VLOOKUP(G113,Ma_KH!$A:$R,18,0)&amp;K113,Gia_MB!$A:$F,6,0)</f>
        <v>70950</v>
      </c>
      <c r="U113" s="12">
        <f t="shared" si="14"/>
        <v>141900</v>
      </c>
      <c r="W113" s="44">
        <f t="shared" si="15"/>
        <v>0</v>
      </c>
      <c r="X113" s="3" t="str">
        <f t="shared" si="16"/>
        <v>8</v>
      </c>
      <c r="Z113" s="12">
        <f t="shared" si="17"/>
        <v>11352</v>
      </c>
      <c r="AA113" s="5">
        <f>VLOOKUP(G113,Ma_KH!$A:$R,14,0)</f>
        <v>60</v>
      </c>
    </row>
    <row r="114" spans="1:27" hidden="1" x14ac:dyDescent="0.25">
      <c r="A114" s="9">
        <v>45989</v>
      </c>
      <c r="B114" s="21">
        <v>4180590535</v>
      </c>
      <c r="C114" s="10" t="s">
        <v>7767</v>
      </c>
      <c r="D114" s="9">
        <v>45992</v>
      </c>
      <c r="G114" s="32" t="s">
        <v>949</v>
      </c>
      <c r="I114" s="21">
        <v>4180590535</v>
      </c>
      <c r="J114" s="21" t="s">
        <v>70</v>
      </c>
      <c r="K114" s="330" t="s">
        <v>37</v>
      </c>
      <c r="L114" s="21" t="str">
        <f>VLOOKUP($K114,TONG_SL!$A:$D,2,0)</f>
        <v>Chả cốm 300g</v>
      </c>
      <c r="N114" s="21" t="str">
        <f t="shared" si="13"/>
        <v>K-C6</v>
      </c>
      <c r="Q114" s="21" t="str">
        <f>VLOOKUP(K114,TONG_SL!$A:$D,3,0)</f>
        <v>Túi</v>
      </c>
      <c r="R114" s="1">
        <v>3</v>
      </c>
      <c r="T114" s="1">
        <f>VLOOKUP(VLOOKUP(G114,Ma_KH!$A:$R,18,0)&amp;K114,Gia_MB!$A:$F,6,0)</f>
        <v>74250</v>
      </c>
      <c r="U114" s="12">
        <f t="shared" si="14"/>
        <v>222750</v>
      </c>
      <c r="W114" s="44">
        <f t="shared" si="15"/>
        <v>0</v>
      </c>
      <c r="X114" s="3" t="str">
        <f t="shared" si="16"/>
        <v>8</v>
      </c>
      <c r="Z114" s="12">
        <f t="shared" si="17"/>
        <v>17820</v>
      </c>
      <c r="AA114" s="5">
        <f>VLOOKUP(G114,Ma_KH!$A:$R,14,0)</f>
        <v>60</v>
      </c>
    </row>
    <row r="115" spans="1:27" hidden="1" x14ac:dyDescent="0.25">
      <c r="A115" s="9">
        <v>45989</v>
      </c>
      <c r="B115" s="21">
        <v>4180590535</v>
      </c>
      <c r="C115" s="10" t="s">
        <v>7767</v>
      </c>
      <c r="D115" s="9">
        <v>45992</v>
      </c>
      <c r="G115" s="32" t="s">
        <v>949</v>
      </c>
      <c r="I115" s="21">
        <v>4180590535</v>
      </c>
      <c r="J115" s="21" t="s">
        <v>70</v>
      </c>
      <c r="K115" s="330" t="s">
        <v>27</v>
      </c>
      <c r="L115" s="21" t="str">
        <f>VLOOKUP($K115,TONG_SL!$A:$D,2,0)</f>
        <v>Chân giò heo muối 300g</v>
      </c>
      <c r="N115" s="21" t="str">
        <f t="shared" si="13"/>
        <v>K-C6</v>
      </c>
      <c r="Q115" s="21" t="str">
        <f>VLOOKUP(K115,TONG_SL!$A:$D,3,0)</f>
        <v>Túi</v>
      </c>
      <c r="R115" s="1">
        <v>2</v>
      </c>
      <c r="T115" s="1">
        <f>VLOOKUP(VLOOKUP(G115,Ma_KH!$A:$R,18,0)&amp;K115,Gia_MB!$A:$F,6,0)</f>
        <v>73431</v>
      </c>
      <c r="U115" s="12">
        <f t="shared" si="14"/>
        <v>146862</v>
      </c>
      <c r="W115" s="44">
        <f t="shared" si="15"/>
        <v>0</v>
      </c>
      <c r="X115" s="3" t="str">
        <f t="shared" si="16"/>
        <v>8</v>
      </c>
      <c r="Z115" s="12">
        <f t="shared" si="17"/>
        <v>11748.960000000001</v>
      </c>
      <c r="AA115" s="5">
        <f>VLOOKUP(G115,Ma_KH!$A:$R,14,0)</f>
        <v>60</v>
      </c>
    </row>
    <row r="116" spans="1:27" hidden="1" x14ac:dyDescent="0.25">
      <c r="A116" s="9">
        <v>45989</v>
      </c>
      <c r="B116" s="21">
        <v>4180590557</v>
      </c>
      <c r="C116" s="10" t="s">
        <v>7767</v>
      </c>
      <c r="D116" s="9">
        <v>45992</v>
      </c>
      <c r="G116" s="32" t="s">
        <v>956</v>
      </c>
      <c r="I116" s="21">
        <v>4180590557</v>
      </c>
      <c r="J116" s="21" t="s">
        <v>70</v>
      </c>
      <c r="K116" s="330" t="s">
        <v>32</v>
      </c>
      <c r="L116" s="21" t="str">
        <f>VLOOKUP($K116,TONG_SL!$A:$D,2,0)</f>
        <v>Giò Tai Lưỡi Xào 250g</v>
      </c>
      <c r="N116" s="21" t="str">
        <f t="shared" si="13"/>
        <v>K-C6</v>
      </c>
      <c r="Q116" s="21" t="str">
        <f>VLOOKUP(K116,TONG_SL!$A:$D,3,0)</f>
        <v>Túi</v>
      </c>
      <c r="R116" s="1">
        <v>2</v>
      </c>
      <c r="T116" s="1">
        <f>VLOOKUP(VLOOKUP(G116,Ma_KH!$A:$R,18,0)&amp;K116,Gia_MB!$A:$F,6,0)</f>
        <v>50182</v>
      </c>
      <c r="U116" s="12">
        <f t="shared" si="14"/>
        <v>100364</v>
      </c>
      <c r="W116" s="44">
        <f t="shared" si="15"/>
        <v>0</v>
      </c>
      <c r="X116" s="3" t="str">
        <f t="shared" si="16"/>
        <v>8</v>
      </c>
      <c r="Z116" s="12">
        <f t="shared" si="17"/>
        <v>8029.12</v>
      </c>
      <c r="AA116" s="5">
        <f>VLOOKUP(G116,Ma_KH!$A:$R,14,0)</f>
        <v>60</v>
      </c>
    </row>
    <row r="117" spans="1:27" hidden="1" x14ac:dyDescent="0.25">
      <c r="A117" s="9">
        <v>45989</v>
      </c>
      <c r="B117" s="21">
        <v>4180590557</v>
      </c>
      <c r="C117" s="10" t="s">
        <v>7767</v>
      </c>
      <c r="D117" s="9">
        <v>45992</v>
      </c>
      <c r="G117" s="32" t="s">
        <v>956</v>
      </c>
      <c r="I117" s="21">
        <v>4180590557</v>
      </c>
      <c r="J117" s="21" t="s">
        <v>70</v>
      </c>
      <c r="K117" s="330" t="s">
        <v>34</v>
      </c>
      <c r="L117" s="21" t="str">
        <f>VLOOKUP($K117,TONG_SL!$A:$D,2,0)</f>
        <v>Tai heo muối 200g</v>
      </c>
      <c r="N117" s="21" t="str">
        <f t="shared" si="13"/>
        <v>K-C6</v>
      </c>
      <c r="Q117" s="21" t="str">
        <f>VLOOKUP(K117,TONG_SL!$A:$D,3,0)</f>
        <v>Túi</v>
      </c>
      <c r="R117" s="1">
        <v>2</v>
      </c>
      <c r="T117" s="1">
        <f>VLOOKUP(VLOOKUP(G117,Ma_KH!$A:$R,18,0)&amp;K117,Gia_MB!$A:$F,6,0)</f>
        <v>55595</v>
      </c>
      <c r="U117" s="12">
        <f t="shared" si="14"/>
        <v>111190</v>
      </c>
      <c r="W117" s="44">
        <f t="shared" si="15"/>
        <v>0</v>
      </c>
      <c r="X117" s="3" t="str">
        <f t="shared" si="16"/>
        <v>8</v>
      </c>
      <c r="Z117" s="12">
        <f t="shared" si="17"/>
        <v>8895.2000000000007</v>
      </c>
      <c r="AA117" s="5">
        <f>VLOOKUP(G117,Ma_KH!$A:$R,14,0)</f>
        <v>60</v>
      </c>
    </row>
    <row r="118" spans="1:27" hidden="1" x14ac:dyDescent="0.25">
      <c r="A118" s="9">
        <v>45989</v>
      </c>
      <c r="B118" s="21">
        <v>4180590557</v>
      </c>
      <c r="C118" s="10" t="s">
        <v>7767</v>
      </c>
      <c r="D118" s="9">
        <v>45992</v>
      </c>
      <c r="G118" s="32" t="s">
        <v>956</v>
      </c>
      <c r="I118" s="21">
        <v>4180590557</v>
      </c>
      <c r="J118" s="21" t="s">
        <v>70</v>
      </c>
      <c r="K118" s="330" t="s">
        <v>27</v>
      </c>
      <c r="L118" s="21" t="str">
        <f>VLOOKUP($K118,TONG_SL!$A:$D,2,0)</f>
        <v>Chân giò heo muối 300g</v>
      </c>
      <c r="N118" s="21" t="str">
        <f t="shared" si="13"/>
        <v>K-C6</v>
      </c>
      <c r="Q118" s="21" t="str">
        <f>VLOOKUP(K118,TONG_SL!$A:$D,3,0)</f>
        <v>Túi</v>
      </c>
      <c r="R118" s="1">
        <v>2</v>
      </c>
      <c r="T118" s="1">
        <f>VLOOKUP(VLOOKUP(G118,Ma_KH!$A:$R,18,0)&amp;K118,Gia_MB!$A:$F,6,0)</f>
        <v>73431</v>
      </c>
      <c r="U118" s="12">
        <f t="shared" si="14"/>
        <v>146862</v>
      </c>
      <c r="W118" s="44">
        <f t="shared" si="15"/>
        <v>0</v>
      </c>
      <c r="X118" s="3" t="str">
        <f t="shared" si="16"/>
        <v>8</v>
      </c>
      <c r="Z118" s="12">
        <f t="shared" si="17"/>
        <v>11748.960000000001</v>
      </c>
      <c r="AA118" s="5">
        <f>VLOOKUP(G118,Ma_KH!$A:$R,14,0)</f>
        <v>60</v>
      </c>
    </row>
    <row r="119" spans="1:27" hidden="1" x14ac:dyDescent="0.25">
      <c r="A119" s="9">
        <v>45989</v>
      </c>
      <c r="B119" s="21">
        <v>4180590557</v>
      </c>
      <c r="C119" s="10" t="s">
        <v>7767</v>
      </c>
      <c r="D119" s="9">
        <v>45992</v>
      </c>
      <c r="G119" s="32" t="s">
        <v>956</v>
      </c>
      <c r="I119" s="21">
        <v>4180590557</v>
      </c>
      <c r="J119" s="21" t="s">
        <v>70</v>
      </c>
      <c r="K119" s="330" t="s">
        <v>30</v>
      </c>
      <c r="L119" s="21" t="str">
        <f>VLOOKUP($K119,TONG_SL!$A:$D,2,0)</f>
        <v>Gà muối 500g</v>
      </c>
      <c r="N119" s="21" t="str">
        <f t="shared" si="13"/>
        <v>K-C6</v>
      </c>
      <c r="Q119" s="21" t="str">
        <f>VLOOKUP(K119,TONG_SL!$A:$D,3,0)</f>
        <v>Túi</v>
      </c>
      <c r="R119" s="1">
        <v>4</v>
      </c>
      <c r="T119" s="1">
        <f>VLOOKUP(VLOOKUP(G119,Ma_KH!$A:$R,18,0)&amp;K119,Gia_MB!$A:$F,6,0)</f>
        <v>111058</v>
      </c>
      <c r="U119" s="12">
        <f t="shared" si="14"/>
        <v>444232</v>
      </c>
      <c r="W119" s="44">
        <f t="shared" si="15"/>
        <v>0</v>
      </c>
      <c r="X119" s="3" t="str">
        <f t="shared" si="16"/>
        <v>8</v>
      </c>
      <c r="Z119" s="12">
        <f t="shared" si="17"/>
        <v>35538.559999999998</v>
      </c>
      <c r="AA119" s="5">
        <f>VLOOKUP(G119,Ma_KH!$A:$R,14,0)</f>
        <v>60</v>
      </c>
    </row>
    <row r="120" spans="1:27" hidden="1" x14ac:dyDescent="0.25">
      <c r="A120" s="9">
        <v>45989</v>
      </c>
      <c r="B120" s="21">
        <v>4180591076</v>
      </c>
      <c r="C120" s="10" t="s">
        <v>7767</v>
      </c>
      <c r="D120" s="9">
        <v>45992</v>
      </c>
      <c r="G120" s="32" t="s">
        <v>1562</v>
      </c>
      <c r="I120" s="21">
        <v>4180591076</v>
      </c>
      <c r="J120" s="21" t="s">
        <v>70</v>
      </c>
      <c r="K120" s="330" t="s">
        <v>34</v>
      </c>
      <c r="L120" s="21" t="str">
        <f>VLOOKUP($K120,TONG_SL!$A:$D,2,0)</f>
        <v>Tai heo muối 200g</v>
      </c>
      <c r="N120" s="21" t="str">
        <f t="shared" si="13"/>
        <v>K-C6</v>
      </c>
      <c r="Q120" s="21" t="str">
        <f>VLOOKUP(K120,TONG_SL!$A:$D,3,0)</f>
        <v>Túi</v>
      </c>
      <c r="R120" s="1">
        <v>3</v>
      </c>
      <c r="T120" s="1">
        <f>VLOOKUP(VLOOKUP(G120,Ma_KH!$A:$R,18,0)&amp;K120,Gia_MB!$A:$F,6,0)</f>
        <v>55595</v>
      </c>
      <c r="U120" s="12">
        <f t="shared" ref="U120:U151" si="18">T120*R120</f>
        <v>166785</v>
      </c>
      <c r="W120" s="44">
        <f t="shared" ref="W120:W151" si="19">U120*V120</f>
        <v>0</v>
      </c>
      <c r="X120" s="3" t="str">
        <f t="shared" ref="X120:X151" si="20">IF(B120&lt;&gt;"","8","0")</f>
        <v>8</v>
      </c>
      <c r="Z120" s="12">
        <f t="shared" ref="Z120:Z151" si="21">U120*X120%</f>
        <v>13342.800000000001</v>
      </c>
      <c r="AA120" s="5">
        <f>VLOOKUP(G120,Ma_KH!$A:$R,14,0)</f>
        <v>60</v>
      </c>
    </row>
    <row r="121" spans="1:27" hidden="1" x14ac:dyDescent="0.25">
      <c r="A121" s="9">
        <v>45989</v>
      </c>
      <c r="B121" s="21">
        <v>4180591076</v>
      </c>
      <c r="C121" s="10" t="s">
        <v>7767</v>
      </c>
      <c r="D121" s="9">
        <v>45992</v>
      </c>
      <c r="G121" s="32" t="s">
        <v>1562</v>
      </c>
      <c r="I121" s="21">
        <v>4180591076</v>
      </c>
      <c r="J121" s="21" t="s">
        <v>70</v>
      </c>
      <c r="K121" s="330" t="s">
        <v>27</v>
      </c>
      <c r="L121" s="21" t="str">
        <f>VLOOKUP($K121,TONG_SL!$A:$D,2,0)</f>
        <v>Chân giò heo muối 300g</v>
      </c>
      <c r="N121" s="21" t="str">
        <f t="shared" si="13"/>
        <v>K-C6</v>
      </c>
      <c r="Q121" s="21" t="str">
        <f>VLOOKUP(K121,TONG_SL!$A:$D,3,0)</f>
        <v>Túi</v>
      </c>
      <c r="R121" s="1">
        <v>2</v>
      </c>
      <c r="T121" s="1">
        <f>VLOOKUP(VLOOKUP(G121,Ma_KH!$A:$R,18,0)&amp;K121,Gia_MB!$A:$F,6,0)</f>
        <v>73431</v>
      </c>
      <c r="U121" s="12">
        <f t="shared" si="18"/>
        <v>146862</v>
      </c>
      <c r="W121" s="44">
        <f t="shared" si="19"/>
        <v>0</v>
      </c>
      <c r="X121" s="3" t="str">
        <f t="shared" si="20"/>
        <v>8</v>
      </c>
      <c r="Z121" s="12">
        <f t="shared" si="21"/>
        <v>11748.960000000001</v>
      </c>
      <c r="AA121" s="5">
        <f>VLOOKUP(G121,Ma_KH!$A:$R,14,0)</f>
        <v>60</v>
      </c>
    </row>
    <row r="122" spans="1:27" hidden="1" x14ac:dyDescent="0.25">
      <c r="A122" s="9">
        <v>45989</v>
      </c>
      <c r="B122" s="21">
        <v>4180591076</v>
      </c>
      <c r="C122" s="10" t="s">
        <v>7767</v>
      </c>
      <c r="D122" s="9">
        <v>45992</v>
      </c>
      <c r="G122" s="32" t="s">
        <v>1562</v>
      </c>
      <c r="I122" s="21">
        <v>4180591076</v>
      </c>
      <c r="J122" s="21" t="s">
        <v>70</v>
      </c>
      <c r="K122" s="330" t="s">
        <v>30</v>
      </c>
      <c r="L122" s="21" t="str">
        <f>VLOOKUP($K122,TONG_SL!$A:$D,2,0)</f>
        <v>Gà muối 500g</v>
      </c>
      <c r="N122" s="21" t="str">
        <f t="shared" si="13"/>
        <v>K-C6</v>
      </c>
      <c r="Q122" s="21" t="str">
        <f>VLOOKUP(K122,TONG_SL!$A:$D,3,0)</f>
        <v>Túi</v>
      </c>
      <c r="R122" s="1">
        <v>3</v>
      </c>
      <c r="T122" s="1">
        <f>VLOOKUP(VLOOKUP(G122,Ma_KH!$A:$R,18,0)&amp;K122,Gia_MB!$A:$F,6,0)</f>
        <v>111058</v>
      </c>
      <c r="U122" s="12">
        <f t="shared" si="18"/>
        <v>333174</v>
      </c>
      <c r="W122" s="44">
        <f t="shared" si="19"/>
        <v>0</v>
      </c>
      <c r="X122" s="3" t="str">
        <f t="shared" si="20"/>
        <v>8</v>
      </c>
      <c r="Z122" s="12">
        <f t="shared" si="21"/>
        <v>26653.920000000002</v>
      </c>
      <c r="AA122" s="5">
        <f>VLOOKUP(G122,Ma_KH!$A:$R,14,0)</f>
        <v>60</v>
      </c>
    </row>
    <row r="123" spans="1:27" hidden="1" x14ac:dyDescent="0.25">
      <c r="A123" s="9">
        <v>45989</v>
      </c>
      <c r="B123" s="21">
        <v>4180591076</v>
      </c>
      <c r="C123" s="10" t="s">
        <v>7767</v>
      </c>
      <c r="D123" s="9">
        <v>45992</v>
      </c>
      <c r="G123" s="32" t="s">
        <v>1562</v>
      </c>
      <c r="I123" s="21">
        <v>4180591076</v>
      </c>
      <c r="J123" s="21" t="s">
        <v>70</v>
      </c>
      <c r="K123" s="330" t="s">
        <v>48</v>
      </c>
      <c r="L123" s="21" t="str">
        <f>VLOOKUP($K123,TONG_SL!$A:$D,2,0)</f>
        <v>Mọc Nấm Hương 250g</v>
      </c>
      <c r="N123" s="21" t="str">
        <f t="shared" si="13"/>
        <v>K-C6</v>
      </c>
      <c r="Q123" s="21" t="str">
        <f>VLOOKUP(K123,TONG_SL!$A:$D,3,0)</f>
        <v>Túi</v>
      </c>
      <c r="R123" s="1">
        <v>3</v>
      </c>
      <c r="T123" s="1">
        <f>VLOOKUP(VLOOKUP(G123,Ma_KH!$A:$R,18,0)&amp;K123,Gia_MB!$A:$F,6,0)</f>
        <v>46000</v>
      </c>
      <c r="U123" s="12">
        <f t="shared" si="18"/>
        <v>138000</v>
      </c>
      <c r="W123" s="44">
        <f t="shared" si="19"/>
        <v>0</v>
      </c>
      <c r="X123" s="3" t="str">
        <f t="shared" si="20"/>
        <v>8</v>
      </c>
      <c r="Z123" s="12">
        <f t="shared" si="21"/>
        <v>11040</v>
      </c>
      <c r="AA123" s="5">
        <f>VLOOKUP(G123,Ma_KH!$A:$R,14,0)</f>
        <v>60</v>
      </c>
    </row>
    <row r="124" spans="1:27" hidden="1" x14ac:dyDescent="0.25">
      <c r="A124" s="9">
        <v>45989</v>
      </c>
      <c r="B124" s="21">
        <v>4180591076</v>
      </c>
      <c r="C124" s="10" t="s">
        <v>7767</v>
      </c>
      <c r="D124" s="9">
        <v>45992</v>
      </c>
      <c r="G124" s="32" t="s">
        <v>1562</v>
      </c>
      <c r="I124" s="21">
        <v>4180591076</v>
      </c>
      <c r="J124" s="21" t="s">
        <v>70</v>
      </c>
      <c r="K124" s="330" t="s">
        <v>37</v>
      </c>
      <c r="L124" s="21" t="str">
        <f>VLOOKUP($K124,TONG_SL!$A:$D,2,0)</f>
        <v>Chả cốm 300g</v>
      </c>
      <c r="N124" s="21" t="str">
        <f t="shared" si="13"/>
        <v>K-C6</v>
      </c>
      <c r="Q124" s="21" t="str">
        <f>VLOOKUP(K124,TONG_SL!$A:$D,3,0)</f>
        <v>Túi</v>
      </c>
      <c r="R124" s="1">
        <v>3</v>
      </c>
      <c r="T124" s="1">
        <f>VLOOKUP(VLOOKUP(G124,Ma_KH!$A:$R,18,0)&amp;K124,Gia_MB!$A:$F,6,0)</f>
        <v>74250</v>
      </c>
      <c r="U124" s="12">
        <f t="shared" si="18"/>
        <v>222750</v>
      </c>
      <c r="W124" s="44">
        <f t="shared" si="19"/>
        <v>0</v>
      </c>
      <c r="X124" s="3" t="str">
        <f t="shared" si="20"/>
        <v>8</v>
      </c>
      <c r="Z124" s="12">
        <f t="shared" si="21"/>
        <v>17820</v>
      </c>
      <c r="AA124" s="5">
        <f>VLOOKUP(G124,Ma_KH!$A:$R,14,0)</f>
        <v>60</v>
      </c>
    </row>
    <row r="125" spans="1:27" hidden="1" x14ac:dyDescent="0.25">
      <c r="A125" s="9">
        <v>45989</v>
      </c>
      <c r="B125" s="21">
        <v>4180591076</v>
      </c>
      <c r="C125" s="10" t="s">
        <v>7767</v>
      </c>
      <c r="D125" s="9">
        <v>45992</v>
      </c>
      <c r="G125" s="32" t="s">
        <v>1562</v>
      </c>
      <c r="I125" s="21">
        <v>4180591076</v>
      </c>
      <c r="J125" s="21" t="s">
        <v>70</v>
      </c>
      <c r="K125" s="330" t="s">
        <v>32</v>
      </c>
      <c r="L125" s="21" t="str">
        <f>VLOOKUP($K125,TONG_SL!$A:$D,2,0)</f>
        <v>Giò Tai Lưỡi Xào 250g</v>
      </c>
      <c r="N125" s="21" t="str">
        <f t="shared" si="13"/>
        <v>K-C6</v>
      </c>
      <c r="Q125" s="21" t="str">
        <f>VLOOKUP(K125,TONG_SL!$A:$D,3,0)</f>
        <v>Túi</v>
      </c>
      <c r="R125" s="1">
        <v>2</v>
      </c>
      <c r="T125" s="1">
        <f>VLOOKUP(VLOOKUP(G125,Ma_KH!$A:$R,18,0)&amp;K125,Gia_MB!$A:$F,6,0)</f>
        <v>50182</v>
      </c>
      <c r="U125" s="12">
        <f t="shared" si="18"/>
        <v>100364</v>
      </c>
      <c r="W125" s="44">
        <f t="shared" si="19"/>
        <v>0</v>
      </c>
      <c r="X125" s="3" t="str">
        <f t="shared" si="20"/>
        <v>8</v>
      </c>
      <c r="Z125" s="12">
        <f t="shared" si="21"/>
        <v>8029.12</v>
      </c>
      <c r="AA125" s="5">
        <f>VLOOKUP(G125,Ma_KH!$A:$R,14,0)</f>
        <v>60</v>
      </c>
    </row>
    <row r="126" spans="1:27" hidden="1" x14ac:dyDescent="0.25">
      <c r="A126" s="9">
        <v>45989</v>
      </c>
      <c r="B126" s="21">
        <v>4180591062</v>
      </c>
      <c r="C126" s="10" t="s">
        <v>7767</v>
      </c>
      <c r="D126" s="9">
        <v>45992</v>
      </c>
      <c r="G126" s="32" t="s">
        <v>1536</v>
      </c>
      <c r="I126" s="21">
        <v>4180591062</v>
      </c>
      <c r="J126" s="21" t="s">
        <v>70</v>
      </c>
      <c r="K126" s="330" t="s">
        <v>27</v>
      </c>
      <c r="L126" s="21" t="str">
        <f>VLOOKUP($K126,TONG_SL!$A:$D,2,0)</f>
        <v>Chân giò heo muối 300g</v>
      </c>
      <c r="N126" s="21" t="str">
        <f t="shared" si="13"/>
        <v>K-C6</v>
      </c>
      <c r="Q126" s="21" t="str">
        <f>VLOOKUP(K126,TONG_SL!$A:$D,3,0)</f>
        <v>Túi</v>
      </c>
      <c r="R126" s="1">
        <v>4</v>
      </c>
      <c r="T126" s="1">
        <f>VLOOKUP(VLOOKUP(G126,Ma_KH!$A:$R,18,0)&amp;K126,Gia_MB!$A:$F,6,0)</f>
        <v>73431</v>
      </c>
      <c r="U126" s="12">
        <f t="shared" si="18"/>
        <v>293724</v>
      </c>
      <c r="W126" s="44">
        <f t="shared" si="19"/>
        <v>0</v>
      </c>
      <c r="X126" s="3" t="str">
        <f t="shared" si="20"/>
        <v>8</v>
      </c>
      <c r="Z126" s="12">
        <f t="shared" si="21"/>
        <v>23497.920000000002</v>
      </c>
      <c r="AA126" s="5">
        <f>VLOOKUP(G126,Ma_KH!$A:$R,14,0)</f>
        <v>60</v>
      </c>
    </row>
    <row r="127" spans="1:27" hidden="1" x14ac:dyDescent="0.25">
      <c r="A127" s="9">
        <v>45989</v>
      </c>
      <c r="B127" s="21">
        <v>4180591062</v>
      </c>
      <c r="C127" s="10" t="s">
        <v>7767</v>
      </c>
      <c r="D127" s="9">
        <v>45992</v>
      </c>
      <c r="G127" s="32" t="s">
        <v>1536</v>
      </c>
      <c r="I127" s="21">
        <v>4180591062</v>
      </c>
      <c r="J127" s="21" t="s">
        <v>70</v>
      </c>
      <c r="K127" s="330" t="s">
        <v>39</v>
      </c>
      <c r="L127" s="21" t="str">
        <f>VLOOKUP($K127,TONG_SL!$A:$D,2,0)</f>
        <v>Chả nướng 300g</v>
      </c>
      <c r="N127" s="21" t="str">
        <f t="shared" si="13"/>
        <v>K-C6</v>
      </c>
      <c r="Q127" s="21" t="str">
        <f>VLOOKUP(K127,TONG_SL!$A:$D,3,0)</f>
        <v>Túi</v>
      </c>
      <c r="R127" s="1">
        <v>2</v>
      </c>
      <c r="T127" s="1">
        <f>VLOOKUP(VLOOKUP(G127,Ma_KH!$A:$R,18,0)&amp;K127,Gia_MB!$A:$F,6,0)</f>
        <v>70950</v>
      </c>
      <c r="U127" s="12">
        <f t="shared" si="18"/>
        <v>141900</v>
      </c>
      <c r="W127" s="44">
        <f t="shared" si="19"/>
        <v>0</v>
      </c>
      <c r="X127" s="3" t="str">
        <f t="shared" si="20"/>
        <v>8</v>
      </c>
      <c r="Z127" s="12">
        <f t="shared" si="21"/>
        <v>11352</v>
      </c>
      <c r="AA127" s="5">
        <f>VLOOKUP(G127,Ma_KH!$A:$R,14,0)</f>
        <v>60</v>
      </c>
    </row>
    <row r="128" spans="1:27" hidden="1" x14ac:dyDescent="0.25">
      <c r="A128" s="9">
        <v>45989</v>
      </c>
      <c r="B128" s="21">
        <v>4180591062</v>
      </c>
      <c r="C128" s="10" t="s">
        <v>7767</v>
      </c>
      <c r="D128" s="9">
        <v>45992</v>
      </c>
      <c r="G128" s="32" t="s">
        <v>1536</v>
      </c>
      <c r="I128" s="21">
        <v>4180591062</v>
      </c>
      <c r="J128" s="21" t="s">
        <v>70</v>
      </c>
      <c r="K128" s="330" t="s">
        <v>37</v>
      </c>
      <c r="L128" s="21" t="str">
        <f>VLOOKUP($K128,TONG_SL!$A:$D,2,0)</f>
        <v>Chả cốm 300g</v>
      </c>
      <c r="N128" s="21" t="str">
        <f t="shared" si="13"/>
        <v>K-C6</v>
      </c>
      <c r="Q128" s="21" t="str">
        <f>VLOOKUP(K128,TONG_SL!$A:$D,3,0)</f>
        <v>Túi</v>
      </c>
      <c r="R128" s="1">
        <v>2</v>
      </c>
      <c r="T128" s="1">
        <f>VLOOKUP(VLOOKUP(G128,Ma_KH!$A:$R,18,0)&amp;K128,Gia_MB!$A:$F,6,0)</f>
        <v>74250</v>
      </c>
      <c r="U128" s="12">
        <f t="shared" si="18"/>
        <v>148500</v>
      </c>
      <c r="W128" s="44">
        <f t="shared" si="19"/>
        <v>0</v>
      </c>
      <c r="X128" s="3" t="str">
        <f t="shared" si="20"/>
        <v>8</v>
      </c>
      <c r="Z128" s="12">
        <f t="shared" si="21"/>
        <v>11880</v>
      </c>
      <c r="AA128" s="5">
        <f>VLOOKUP(G128,Ma_KH!$A:$R,14,0)</f>
        <v>60</v>
      </c>
    </row>
    <row r="129" spans="1:27" hidden="1" x14ac:dyDescent="0.25">
      <c r="A129" s="9">
        <v>45989</v>
      </c>
      <c r="B129" s="21">
        <v>4180591062</v>
      </c>
      <c r="C129" s="10" t="s">
        <v>7767</v>
      </c>
      <c r="D129" s="9">
        <v>45992</v>
      </c>
      <c r="G129" s="32" t="s">
        <v>1536</v>
      </c>
      <c r="I129" s="21">
        <v>4180591062</v>
      </c>
      <c r="J129" s="21" t="s">
        <v>70</v>
      </c>
      <c r="K129" s="330" t="s">
        <v>32</v>
      </c>
      <c r="L129" s="21" t="str">
        <f>VLOOKUP($K129,TONG_SL!$A:$D,2,0)</f>
        <v>Giò Tai Lưỡi Xào 250g</v>
      </c>
      <c r="N129" s="21" t="str">
        <f t="shared" si="13"/>
        <v>K-C6</v>
      </c>
      <c r="Q129" s="21" t="str">
        <f>VLOOKUP(K129,TONG_SL!$A:$D,3,0)</f>
        <v>Túi</v>
      </c>
      <c r="R129" s="1">
        <v>5</v>
      </c>
      <c r="T129" s="1">
        <f>VLOOKUP(VLOOKUP(G129,Ma_KH!$A:$R,18,0)&amp;K129,Gia_MB!$A:$F,6,0)</f>
        <v>50182</v>
      </c>
      <c r="U129" s="12">
        <f t="shared" si="18"/>
        <v>250910</v>
      </c>
      <c r="W129" s="44">
        <f t="shared" si="19"/>
        <v>0</v>
      </c>
      <c r="X129" s="3" t="str">
        <f t="shared" si="20"/>
        <v>8</v>
      </c>
      <c r="Z129" s="12">
        <f t="shared" si="21"/>
        <v>20072.8</v>
      </c>
      <c r="AA129" s="5">
        <f>VLOOKUP(G129,Ma_KH!$A:$R,14,0)</f>
        <v>60</v>
      </c>
    </row>
    <row r="130" spans="1:27" hidden="1" x14ac:dyDescent="0.25">
      <c r="A130" s="9">
        <v>45989</v>
      </c>
      <c r="B130" s="21">
        <v>4180591062</v>
      </c>
      <c r="C130" s="10" t="s">
        <v>7767</v>
      </c>
      <c r="D130" s="9">
        <v>45992</v>
      </c>
      <c r="G130" s="32" t="s">
        <v>1536</v>
      </c>
      <c r="I130" s="21">
        <v>4180591062</v>
      </c>
      <c r="J130" s="21" t="s">
        <v>70</v>
      </c>
      <c r="K130" s="330" t="s">
        <v>48</v>
      </c>
      <c r="L130" s="21" t="str">
        <f>VLOOKUP($K130,TONG_SL!$A:$D,2,0)</f>
        <v>Mọc Nấm Hương 250g</v>
      </c>
      <c r="N130" s="21" t="str">
        <f t="shared" si="13"/>
        <v>K-C6</v>
      </c>
      <c r="Q130" s="21" t="str">
        <f>VLOOKUP(K130,TONG_SL!$A:$D,3,0)</f>
        <v>Túi</v>
      </c>
      <c r="R130" s="1">
        <v>5</v>
      </c>
      <c r="T130" s="1">
        <f>VLOOKUP(VLOOKUP(G130,Ma_KH!$A:$R,18,0)&amp;K130,Gia_MB!$A:$F,6,0)</f>
        <v>46000</v>
      </c>
      <c r="U130" s="12">
        <f t="shared" si="18"/>
        <v>230000</v>
      </c>
      <c r="W130" s="44">
        <f t="shared" si="19"/>
        <v>0</v>
      </c>
      <c r="X130" s="3" t="str">
        <f t="shared" si="20"/>
        <v>8</v>
      </c>
      <c r="Z130" s="12">
        <f t="shared" si="21"/>
        <v>18400</v>
      </c>
      <c r="AA130" s="5">
        <f>VLOOKUP(G130,Ma_KH!$A:$R,14,0)</f>
        <v>60</v>
      </c>
    </row>
    <row r="131" spans="1:27" hidden="1" x14ac:dyDescent="0.25">
      <c r="A131" s="9">
        <v>45989</v>
      </c>
      <c r="B131" s="21">
        <v>4180591062</v>
      </c>
      <c r="C131" s="10" t="s">
        <v>7767</v>
      </c>
      <c r="D131" s="9">
        <v>45992</v>
      </c>
      <c r="G131" s="32" t="s">
        <v>1536</v>
      </c>
      <c r="I131" s="21">
        <v>4180591062</v>
      </c>
      <c r="J131" s="21" t="s">
        <v>70</v>
      </c>
      <c r="K131" s="330" t="s">
        <v>34</v>
      </c>
      <c r="L131" s="21" t="str">
        <f>VLOOKUP($K131,TONG_SL!$A:$D,2,0)</f>
        <v>Tai heo muối 200g</v>
      </c>
      <c r="N131" s="21" t="str">
        <f t="shared" si="13"/>
        <v>K-C6</v>
      </c>
      <c r="Q131" s="21" t="str">
        <f>VLOOKUP(K131,TONG_SL!$A:$D,3,0)</f>
        <v>Túi</v>
      </c>
      <c r="R131" s="1">
        <v>3</v>
      </c>
      <c r="T131" s="1">
        <f>VLOOKUP(VLOOKUP(G131,Ma_KH!$A:$R,18,0)&amp;K131,Gia_MB!$A:$F,6,0)</f>
        <v>55595</v>
      </c>
      <c r="U131" s="12">
        <f t="shared" si="18"/>
        <v>166785</v>
      </c>
      <c r="W131" s="44">
        <f t="shared" si="19"/>
        <v>0</v>
      </c>
      <c r="X131" s="3" t="str">
        <f t="shared" si="20"/>
        <v>8</v>
      </c>
      <c r="Z131" s="12">
        <f t="shared" si="21"/>
        <v>13342.800000000001</v>
      </c>
      <c r="AA131" s="5">
        <f>VLOOKUP(G131,Ma_KH!$A:$R,14,0)</f>
        <v>60</v>
      </c>
    </row>
    <row r="132" spans="1:27" hidden="1" x14ac:dyDescent="0.25">
      <c r="A132" s="9">
        <v>45989</v>
      </c>
      <c r="B132" s="21">
        <v>4180603100</v>
      </c>
      <c r="C132" s="10" t="s">
        <v>7767</v>
      </c>
      <c r="D132" s="9">
        <v>45992</v>
      </c>
      <c r="G132" s="32" t="s">
        <v>1317</v>
      </c>
      <c r="I132" s="21">
        <v>4180603100</v>
      </c>
      <c r="J132" s="21" t="s">
        <v>70</v>
      </c>
      <c r="K132" s="330" t="s">
        <v>27</v>
      </c>
      <c r="L132" s="21" t="str">
        <f>VLOOKUP($K132,TONG_SL!$A:$D,2,0)</f>
        <v>Chân giò heo muối 300g</v>
      </c>
      <c r="N132" s="21" t="str">
        <f t="shared" si="13"/>
        <v>K-C6</v>
      </c>
      <c r="Q132" s="21" t="str">
        <f>VLOOKUP(K132,TONG_SL!$A:$D,3,0)</f>
        <v>Túi</v>
      </c>
      <c r="R132" s="1">
        <v>7</v>
      </c>
      <c r="T132" s="1">
        <f>VLOOKUP(VLOOKUP(G132,Ma_KH!$A:$R,18,0)&amp;K132,Gia_MB!$A:$F,6,0)</f>
        <v>73431</v>
      </c>
      <c r="U132" s="12">
        <f t="shared" si="18"/>
        <v>514017</v>
      </c>
      <c r="W132" s="44">
        <f t="shared" si="19"/>
        <v>0</v>
      </c>
      <c r="X132" s="3" t="str">
        <f t="shared" si="20"/>
        <v>8</v>
      </c>
      <c r="Z132" s="12">
        <f t="shared" si="21"/>
        <v>41121.360000000001</v>
      </c>
      <c r="AA132" s="5">
        <f>VLOOKUP(G132,Ma_KH!$A:$R,14,0)</f>
        <v>60</v>
      </c>
    </row>
    <row r="133" spans="1:27" hidden="1" x14ac:dyDescent="0.25">
      <c r="A133" s="9">
        <v>45989</v>
      </c>
      <c r="B133" s="21">
        <v>4180603100</v>
      </c>
      <c r="C133" s="10" t="s">
        <v>7767</v>
      </c>
      <c r="D133" s="9">
        <v>45992</v>
      </c>
      <c r="G133" s="32" t="s">
        <v>1317</v>
      </c>
      <c r="I133" s="21">
        <v>4180603100</v>
      </c>
      <c r="J133" s="21" t="s">
        <v>70</v>
      </c>
      <c r="K133" s="330" t="s">
        <v>39</v>
      </c>
      <c r="L133" s="21" t="str">
        <f>VLOOKUP($K133,TONG_SL!$A:$D,2,0)</f>
        <v>Chả nướng 300g</v>
      </c>
      <c r="N133" s="21" t="str">
        <f t="shared" ref="N133:N196" si="22">IF($B133&lt;&gt;"","K-C6","")</f>
        <v>K-C6</v>
      </c>
      <c r="Q133" s="21" t="str">
        <f>VLOOKUP(K133,TONG_SL!$A:$D,3,0)</f>
        <v>Túi</v>
      </c>
      <c r="R133" s="1">
        <v>5</v>
      </c>
      <c r="T133" s="1">
        <f>VLOOKUP(VLOOKUP(G133,Ma_KH!$A:$R,18,0)&amp;K133,Gia_MB!$A:$F,6,0)</f>
        <v>70950</v>
      </c>
      <c r="U133" s="12">
        <f t="shared" si="18"/>
        <v>354750</v>
      </c>
      <c r="W133" s="44">
        <f t="shared" si="19"/>
        <v>0</v>
      </c>
      <c r="X133" s="3" t="str">
        <f t="shared" si="20"/>
        <v>8</v>
      </c>
      <c r="Z133" s="12">
        <f t="shared" si="21"/>
        <v>28380</v>
      </c>
      <c r="AA133" s="5">
        <f>VLOOKUP(G133,Ma_KH!$A:$R,14,0)</f>
        <v>60</v>
      </c>
    </row>
    <row r="134" spans="1:27" hidden="1" x14ac:dyDescent="0.25">
      <c r="A134" s="9">
        <v>45989</v>
      </c>
      <c r="B134" s="21">
        <v>4180603100</v>
      </c>
      <c r="C134" s="10" t="s">
        <v>7767</v>
      </c>
      <c r="D134" s="9">
        <v>45992</v>
      </c>
      <c r="G134" s="32" t="s">
        <v>1317</v>
      </c>
      <c r="I134" s="21">
        <v>4180603100</v>
      </c>
      <c r="J134" s="21" t="s">
        <v>70</v>
      </c>
      <c r="K134" s="330" t="s">
        <v>37</v>
      </c>
      <c r="L134" s="21" t="str">
        <f>VLOOKUP($K134,TONG_SL!$A:$D,2,0)</f>
        <v>Chả cốm 300g</v>
      </c>
      <c r="N134" s="21" t="str">
        <f t="shared" si="22"/>
        <v>K-C6</v>
      </c>
      <c r="Q134" s="21" t="str">
        <f>VLOOKUP(K134,TONG_SL!$A:$D,3,0)</f>
        <v>Túi</v>
      </c>
      <c r="R134" s="1">
        <v>5</v>
      </c>
      <c r="T134" s="1">
        <f>VLOOKUP(VLOOKUP(G134,Ma_KH!$A:$R,18,0)&amp;K134,Gia_MB!$A:$F,6,0)</f>
        <v>74250</v>
      </c>
      <c r="U134" s="12">
        <f t="shared" si="18"/>
        <v>371250</v>
      </c>
      <c r="W134" s="44">
        <f t="shared" si="19"/>
        <v>0</v>
      </c>
      <c r="X134" s="3" t="str">
        <f t="shared" si="20"/>
        <v>8</v>
      </c>
      <c r="Z134" s="12">
        <f t="shared" si="21"/>
        <v>29700</v>
      </c>
      <c r="AA134" s="5">
        <f>VLOOKUP(G134,Ma_KH!$A:$R,14,0)</f>
        <v>60</v>
      </c>
    </row>
    <row r="135" spans="1:27" hidden="1" x14ac:dyDescent="0.25">
      <c r="A135" s="9">
        <v>45989</v>
      </c>
      <c r="B135" s="21">
        <v>4180603100</v>
      </c>
      <c r="C135" s="10" t="s">
        <v>7767</v>
      </c>
      <c r="D135" s="9">
        <v>45992</v>
      </c>
      <c r="G135" s="32" t="s">
        <v>1317</v>
      </c>
      <c r="I135" s="21">
        <v>4180603100</v>
      </c>
      <c r="J135" s="21" t="s">
        <v>70</v>
      </c>
      <c r="K135" s="330" t="s">
        <v>48</v>
      </c>
      <c r="L135" s="21" t="str">
        <f>VLOOKUP($K135,TONG_SL!$A:$D,2,0)</f>
        <v>Mọc Nấm Hương 250g</v>
      </c>
      <c r="N135" s="21" t="str">
        <f t="shared" si="22"/>
        <v>K-C6</v>
      </c>
      <c r="Q135" s="21" t="str">
        <f>VLOOKUP(K135,TONG_SL!$A:$D,3,0)</f>
        <v>Túi</v>
      </c>
      <c r="R135" s="1">
        <v>5</v>
      </c>
      <c r="T135" s="1">
        <f>VLOOKUP(VLOOKUP(G135,Ma_KH!$A:$R,18,0)&amp;K135,Gia_MB!$A:$F,6,0)</f>
        <v>46000</v>
      </c>
      <c r="U135" s="12">
        <f t="shared" si="18"/>
        <v>230000</v>
      </c>
      <c r="W135" s="44">
        <f t="shared" si="19"/>
        <v>0</v>
      </c>
      <c r="X135" s="3" t="str">
        <f t="shared" si="20"/>
        <v>8</v>
      </c>
      <c r="Z135" s="12">
        <f t="shared" si="21"/>
        <v>18400</v>
      </c>
      <c r="AA135" s="5">
        <f>VLOOKUP(G135,Ma_KH!$A:$R,14,0)</f>
        <v>60</v>
      </c>
    </row>
    <row r="136" spans="1:27" hidden="1" x14ac:dyDescent="0.25">
      <c r="A136" s="9">
        <v>45989</v>
      </c>
      <c r="B136" s="21">
        <v>4180603100</v>
      </c>
      <c r="C136" s="10" t="s">
        <v>7767</v>
      </c>
      <c r="D136" s="9">
        <v>45992</v>
      </c>
      <c r="G136" s="32" t="s">
        <v>1317</v>
      </c>
      <c r="I136" s="21">
        <v>4180603100</v>
      </c>
      <c r="J136" s="21" t="s">
        <v>70</v>
      </c>
      <c r="K136" s="330" t="s">
        <v>30</v>
      </c>
      <c r="L136" s="21" t="str">
        <f>VLOOKUP($K136,TONG_SL!$A:$D,2,0)</f>
        <v>Gà muối 500g</v>
      </c>
      <c r="N136" s="21" t="str">
        <f t="shared" si="22"/>
        <v>K-C6</v>
      </c>
      <c r="Q136" s="21" t="str">
        <f>VLOOKUP(K136,TONG_SL!$A:$D,3,0)</f>
        <v>Túi</v>
      </c>
      <c r="R136" s="1">
        <v>5</v>
      </c>
      <c r="T136" s="1">
        <f>VLOOKUP(VLOOKUP(G136,Ma_KH!$A:$R,18,0)&amp;K136,Gia_MB!$A:$F,6,0)</f>
        <v>111058</v>
      </c>
      <c r="U136" s="12">
        <f t="shared" si="18"/>
        <v>555290</v>
      </c>
      <c r="W136" s="44">
        <f t="shared" si="19"/>
        <v>0</v>
      </c>
      <c r="X136" s="3" t="str">
        <f t="shared" si="20"/>
        <v>8</v>
      </c>
      <c r="Z136" s="12">
        <f t="shared" si="21"/>
        <v>44423.200000000004</v>
      </c>
      <c r="AA136" s="5">
        <f>VLOOKUP(G136,Ma_KH!$A:$R,14,0)</f>
        <v>60</v>
      </c>
    </row>
    <row r="137" spans="1:27" hidden="1" x14ac:dyDescent="0.25">
      <c r="A137" s="9">
        <v>45989</v>
      </c>
      <c r="B137" s="21">
        <v>4180590533</v>
      </c>
      <c r="C137" s="10" t="s">
        <v>7767</v>
      </c>
      <c r="D137" s="9">
        <v>45992</v>
      </c>
      <c r="G137" s="32" t="s">
        <v>948</v>
      </c>
      <c r="I137" s="21">
        <v>4180590533</v>
      </c>
      <c r="J137" s="21" t="s">
        <v>70</v>
      </c>
      <c r="K137" s="330" t="s">
        <v>48</v>
      </c>
      <c r="L137" s="21" t="str">
        <f>VLOOKUP($K137,TONG_SL!$A:$D,2,0)</f>
        <v>Mọc Nấm Hương 250g</v>
      </c>
      <c r="N137" s="21" t="str">
        <f t="shared" si="22"/>
        <v>K-C6</v>
      </c>
      <c r="Q137" s="21" t="str">
        <f>VLOOKUP(K137,TONG_SL!$A:$D,3,0)</f>
        <v>Túi</v>
      </c>
      <c r="R137" s="1">
        <v>3</v>
      </c>
      <c r="T137" s="1">
        <f>VLOOKUP(VLOOKUP(G137,Ma_KH!$A:$R,18,0)&amp;K137,Gia_MB!$A:$F,6,0)</f>
        <v>46000</v>
      </c>
      <c r="U137" s="12">
        <f t="shared" si="18"/>
        <v>138000</v>
      </c>
      <c r="W137" s="44">
        <f t="shared" si="19"/>
        <v>0</v>
      </c>
      <c r="X137" s="3" t="str">
        <f t="shared" si="20"/>
        <v>8</v>
      </c>
      <c r="Z137" s="12">
        <f t="shared" si="21"/>
        <v>11040</v>
      </c>
      <c r="AA137" s="5">
        <f>VLOOKUP(G137,Ma_KH!$A:$R,14,0)</f>
        <v>60</v>
      </c>
    </row>
    <row r="138" spans="1:27" hidden="1" x14ac:dyDescent="0.25">
      <c r="A138" s="9">
        <v>45989</v>
      </c>
      <c r="B138" s="21">
        <v>4180590533</v>
      </c>
      <c r="C138" s="10" t="s">
        <v>7767</v>
      </c>
      <c r="D138" s="9">
        <v>45992</v>
      </c>
      <c r="G138" s="32" t="s">
        <v>948</v>
      </c>
      <c r="I138" s="21">
        <v>4180590533</v>
      </c>
      <c r="J138" s="21" t="s">
        <v>70</v>
      </c>
      <c r="K138" s="330" t="s">
        <v>30</v>
      </c>
      <c r="L138" s="21" t="str">
        <f>VLOOKUP($K138,TONG_SL!$A:$D,2,0)</f>
        <v>Gà muối 500g</v>
      </c>
      <c r="N138" s="21" t="str">
        <f t="shared" si="22"/>
        <v>K-C6</v>
      </c>
      <c r="Q138" s="21" t="str">
        <f>VLOOKUP(K138,TONG_SL!$A:$D,3,0)</f>
        <v>Túi</v>
      </c>
      <c r="R138" s="1">
        <v>2</v>
      </c>
      <c r="T138" s="1">
        <f>VLOOKUP(VLOOKUP(G138,Ma_KH!$A:$R,18,0)&amp;K138,Gia_MB!$A:$F,6,0)</f>
        <v>111058</v>
      </c>
      <c r="U138" s="12">
        <f t="shared" si="18"/>
        <v>222116</v>
      </c>
      <c r="W138" s="44">
        <f t="shared" si="19"/>
        <v>0</v>
      </c>
      <c r="X138" s="3" t="str">
        <f t="shared" si="20"/>
        <v>8</v>
      </c>
      <c r="Z138" s="12">
        <f t="shared" si="21"/>
        <v>17769.28</v>
      </c>
      <c r="AA138" s="5">
        <f>VLOOKUP(G138,Ma_KH!$A:$R,14,0)</f>
        <v>60</v>
      </c>
    </row>
    <row r="139" spans="1:27" hidden="1" x14ac:dyDescent="0.25">
      <c r="A139" s="9">
        <v>45989</v>
      </c>
      <c r="B139" s="21">
        <v>4180590533</v>
      </c>
      <c r="C139" s="10" t="s">
        <v>7767</v>
      </c>
      <c r="D139" s="9">
        <v>45992</v>
      </c>
      <c r="G139" s="32" t="s">
        <v>948</v>
      </c>
      <c r="I139" s="21">
        <v>4180590533</v>
      </c>
      <c r="J139" s="21" t="s">
        <v>70</v>
      </c>
      <c r="K139" s="330" t="s">
        <v>27</v>
      </c>
      <c r="L139" s="21" t="str">
        <f>VLOOKUP($K139,TONG_SL!$A:$D,2,0)</f>
        <v>Chân giò heo muối 300g</v>
      </c>
      <c r="N139" s="21" t="str">
        <f t="shared" si="22"/>
        <v>K-C6</v>
      </c>
      <c r="Q139" s="21" t="str">
        <f>VLOOKUP(K139,TONG_SL!$A:$D,3,0)</f>
        <v>Túi</v>
      </c>
      <c r="R139" s="1">
        <v>4</v>
      </c>
      <c r="T139" s="1">
        <f>VLOOKUP(VLOOKUP(G139,Ma_KH!$A:$R,18,0)&amp;K139,Gia_MB!$A:$F,6,0)</f>
        <v>73431</v>
      </c>
      <c r="U139" s="12">
        <f t="shared" si="18"/>
        <v>293724</v>
      </c>
      <c r="W139" s="44">
        <f t="shared" si="19"/>
        <v>0</v>
      </c>
      <c r="X139" s="3" t="str">
        <f t="shared" si="20"/>
        <v>8</v>
      </c>
      <c r="Z139" s="12">
        <f t="shared" si="21"/>
        <v>23497.920000000002</v>
      </c>
      <c r="AA139" s="5">
        <f>VLOOKUP(G139,Ma_KH!$A:$R,14,0)</f>
        <v>60</v>
      </c>
    </row>
    <row r="140" spans="1:27" hidden="1" x14ac:dyDescent="0.25">
      <c r="A140" s="9">
        <v>45989</v>
      </c>
      <c r="B140" s="21">
        <v>4180590533</v>
      </c>
      <c r="C140" s="10" t="s">
        <v>7767</v>
      </c>
      <c r="D140" s="9">
        <v>45992</v>
      </c>
      <c r="G140" s="32" t="s">
        <v>948</v>
      </c>
      <c r="I140" s="21">
        <v>4180590533</v>
      </c>
      <c r="J140" s="21" t="s">
        <v>70</v>
      </c>
      <c r="K140" s="330" t="s">
        <v>34</v>
      </c>
      <c r="L140" s="21" t="str">
        <f>VLOOKUP($K140,TONG_SL!$A:$D,2,0)</f>
        <v>Tai heo muối 200g</v>
      </c>
      <c r="N140" s="21" t="str">
        <f t="shared" si="22"/>
        <v>K-C6</v>
      </c>
      <c r="Q140" s="21" t="str">
        <f>VLOOKUP(K140,TONG_SL!$A:$D,3,0)</f>
        <v>Túi</v>
      </c>
      <c r="R140" s="1">
        <v>2</v>
      </c>
      <c r="T140" s="1">
        <f>VLOOKUP(VLOOKUP(G140,Ma_KH!$A:$R,18,0)&amp;K140,Gia_MB!$A:$F,6,0)</f>
        <v>55595</v>
      </c>
      <c r="U140" s="12">
        <f t="shared" si="18"/>
        <v>111190</v>
      </c>
      <c r="W140" s="44">
        <f t="shared" si="19"/>
        <v>0</v>
      </c>
      <c r="X140" s="3" t="str">
        <f t="shared" si="20"/>
        <v>8</v>
      </c>
      <c r="Z140" s="12">
        <f t="shared" si="21"/>
        <v>8895.2000000000007</v>
      </c>
      <c r="AA140" s="5">
        <f>VLOOKUP(G140,Ma_KH!$A:$R,14,0)</f>
        <v>60</v>
      </c>
    </row>
    <row r="141" spans="1:27" hidden="1" x14ac:dyDescent="0.25">
      <c r="A141" s="9">
        <v>45989</v>
      </c>
      <c r="B141" s="21">
        <v>4180590533</v>
      </c>
      <c r="C141" s="10" t="s">
        <v>7767</v>
      </c>
      <c r="D141" s="9">
        <v>45992</v>
      </c>
      <c r="G141" s="32" t="s">
        <v>948</v>
      </c>
      <c r="I141" s="21">
        <v>4180590533</v>
      </c>
      <c r="J141" s="21" t="s">
        <v>70</v>
      </c>
      <c r="K141" s="330" t="s">
        <v>32</v>
      </c>
      <c r="L141" s="21" t="str">
        <f>VLOOKUP($K141,TONG_SL!$A:$D,2,0)</f>
        <v>Giò Tai Lưỡi Xào 250g</v>
      </c>
      <c r="N141" s="21" t="str">
        <f t="shared" si="22"/>
        <v>K-C6</v>
      </c>
      <c r="Q141" s="21" t="str">
        <f>VLOOKUP(K141,TONG_SL!$A:$D,3,0)</f>
        <v>Túi</v>
      </c>
      <c r="R141" s="1">
        <v>3</v>
      </c>
      <c r="T141" s="1">
        <f>VLOOKUP(VLOOKUP(G141,Ma_KH!$A:$R,18,0)&amp;K141,Gia_MB!$A:$F,6,0)</f>
        <v>50182</v>
      </c>
      <c r="U141" s="12">
        <f t="shared" si="18"/>
        <v>150546</v>
      </c>
      <c r="W141" s="44">
        <f t="shared" si="19"/>
        <v>0</v>
      </c>
      <c r="X141" s="3" t="str">
        <f t="shared" si="20"/>
        <v>8</v>
      </c>
      <c r="Z141" s="12">
        <f t="shared" si="21"/>
        <v>12043.68</v>
      </c>
      <c r="AA141" s="5">
        <f>VLOOKUP(G141,Ma_KH!$A:$R,14,0)</f>
        <v>60</v>
      </c>
    </row>
    <row r="142" spans="1:27" hidden="1" x14ac:dyDescent="0.25">
      <c r="A142" s="9">
        <v>45989</v>
      </c>
      <c r="B142" s="21">
        <v>4180590808</v>
      </c>
      <c r="C142" s="10" t="s">
        <v>7767</v>
      </c>
      <c r="D142" s="9">
        <v>45992</v>
      </c>
      <c r="G142" s="32" t="s">
        <v>464</v>
      </c>
      <c r="I142" s="21">
        <v>4180590808</v>
      </c>
      <c r="J142" s="21" t="s">
        <v>70</v>
      </c>
      <c r="K142" s="330" t="s">
        <v>32</v>
      </c>
      <c r="L142" s="21" t="str">
        <f>VLOOKUP($K142,TONG_SL!$A:$D,2,0)</f>
        <v>Giò Tai Lưỡi Xào 250g</v>
      </c>
      <c r="N142" s="21" t="str">
        <f t="shared" si="22"/>
        <v>K-C6</v>
      </c>
      <c r="Q142" s="21" t="str">
        <f>VLOOKUP(K142,TONG_SL!$A:$D,3,0)</f>
        <v>Túi</v>
      </c>
      <c r="R142" s="1">
        <v>5</v>
      </c>
      <c r="T142" s="1">
        <f>VLOOKUP(VLOOKUP(G142,Ma_KH!$A:$R,18,0)&amp;K142,Gia_MB!$A:$F,6,0)</f>
        <v>50182</v>
      </c>
      <c r="U142" s="12">
        <f t="shared" si="18"/>
        <v>250910</v>
      </c>
      <c r="W142" s="44">
        <f t="shared" si="19"/>
        <v>0</v>
      </c>
      <c r="X142" s="3" t="str">
        <f t="shared" si="20"/>
        <v>8</v>
      </c>
      <c r="Z142" s="12">
        <f t="shared" si="21"/>
        <v>20072.8</v>
      </c>
      <c r="AA142" s="5">
        <f>VLOOKUP(G142,Ma_KH!$A:$R,14,0)</f>
        <v>60</v>
      </c>
    </row>
    <row r="143" spans="1:27" hidden="1" x14ac:dyDescent="0.25">
      <c r="A143" s="9">
        <v>45989</v>
      </c>
      <c r="B143" s="21">
        <v>4180590808</v>
      </c>
      <c r="C143" s="10" t="s">
        <v>7767</v>
      </c>
      <c r="D143" s="9">
        <v>45992</v>
      </c>
      <c r="G143" s="32" t="s">
        <v>464</v>
      </c>
      <c r="I143" s="21">
        <v>4180590808</v>
      </c>
      <c r="J143" s="21" t="s">
        <v>70</v>
      </c>
      <c r="K143" s="330" t="s">
        <v>39</v>
      </c>
      <c r="L143" s="21" t="str">
        <f>VLOOKUP($K143,TONG_SL!$A:$D,2,0)</f>
        <v>Chả nướng 300g</v>
      </c>
      <c r="N143" s="21" t="str">
        <f t="shared" si="22"/>
        <v>K-C6</v>
      </c>
      <c r="Q143" s="21" t="str">
        <f>VLOOKUP(K143,TONG_SL!$A:$D,3,0)</f>
        <v>Túi</v>
      </c>
      <c r="R143" s="1">
        <v>2</v>
      </c>
      <c r="T143" s="1">
        <f>VLOOKUP(VLOOKUP(G143,Ma_KH!$A:$R,18,0)&amp;K143,Gia_MB!$A:$F,6,0)</f>
        <v>70950</v>
      </c>
      <c r="U143" s="12">
        <f t="shared" si="18"/>
        <v>141900</v>
      </c>
      <c r="W143" s="44">
        <f t="shared" si="19"/>
        <v>0</v>
      </c>
      <c r="X143" s="3" t="str">
        <f t="shared" si="20"/>
        <v>8</v>
      </c>
      <c r="Z143" s="12">
        <f t="shared" si="21"/>
        <v>11352</v>
      </c>
      <c r="AA143" s="5">
        <f>VLOOKUP(G143,Ma_KH!$A:$R,14,0)</f>
        <v>60</v>
      </c>
    </row>
    <row r="144" spans="1:27" hidden="1" x14ac:dyDescent="0.25">
      <c r="A144" s="9">
        <v>45989</v>
      </c>
      <c r="B144" s="21">
        <v>4180590808</v>
      </c>
      <c r="C144" s="10" t="s">
        <v>7767</v>
      </c>
      <c r="D144" s="9">
        <v>45992</v>
      </c>
      <c r="G144" s="32" t="s">
        <v>464</v>
      </c>
      <c r="I144" s="21">
        <v>4180590808</v>
      </c>
      <c r="J144" s="21" t="s">
        <v>70</v>
      </c>
      <c r="K144" s="330" t="s">
        <v>37</v>
      </c>
      <c r="L144" s="21" t="str">
        <f>VLOOKUP($K144,TONG_SL!$A:$D,2,0)</f>
        <v>Chả cốm 300g</v>
      </c>
      <c r="N144" s="21" t="str">
        <f t="shared" si="22"/>
        <v>K-C6</v>
      </c>
      <c r="Q144" s="21" t="str">
        <f>VLOOKUP(K144,TONG_SL!$A:$D,3,0)</f>
        <v>Túi</v>
      </c>
      <c r="R144" s="1">
        <v>3</v>
      </c>
      <c r="T144" s="1">
        <f>VLOOKUP(VLOOKUP(G144,Ma_KH!$A:$R,18,0)&amp;K144,Gia_MB!$A:$F,6,0)</f>
        <v>74250</v>
      </c>
      <c r="U144" s="12">
        <f t="shared" si="18"/>
        <v>222750</v>
      </c>
      <c r="W144" s="44">
        <f t="shared" si="19"/>
        <v>0</v>
      </c>
      <c r="X144" s="3" t="str">
        <f t="shared" si="20"/>
        <v>8</v>
      </c>
      <c r="Z144" s="12">
        <f t="shared" si="21"/>
        <v>17820</v>
      </c>
      <c r="AA144" s="5">
        <f>VLOOKUP(G144,Ma_KH!$A:$R,14,0)</f>
        <v>60</v>
      </c>
    </row>
    <row r="145" spans="1:27" hidden="1" x14ac:dyDescent="0.25">
      <c r="A145" s="9">
        <v>45989</v>
      </c>
      <c r="B145" s="21">
        <v>4180590808</v>
      </c>
      <c r="C145" s="10" t="s">
        <v>7767</v>
      </c>
      <c r="D145" s="9">
        <v>45992</v>
      </c>
      <c r="G145" s="32" t="s">
        <v>464</v>
      </c>
      <c r="I145" s="21">
        <v>4180590808</v>
      </c>
      <c r="J145" s="21" t="s">
        <v>70</v>
      </c>
      <c r="K145" s="330" t="s">
        <v>30</v>
      </c>
      <c r="L145" s="21" t="str">
        <f>VLOOKUP($K145,TONG_SL!$A:$D,2,0)</f>
        <v>Gà muối 500g</v>
      </c>
      <c r="N145" s="21" t="str">
        <f t="shared" si="22"/>
        <v>K-C6</v>
      </c>
      <c r="Q145" s="21" t="str">
        <f>VLOOKUP(K145,TONG_SL!$A:$D,3,0)</f>
        <v>Túi</v>
      </c>
      <c r="R145" s="1">
        <v>2</v>
      </c>
      <c r="T145" s="1">
        <f>VLOOKUP(VLOOKUP(G145,Ma_KH!$A:$R,18,0)&amp;K145,Gia_MB!$A:$F,6,0)</f>
        <v>111058</v>
      </c>
      <c r="U145" s="12">
        <f t="shared" si="18"/>
        <v>222116</v>
      </c>
      <c r="W145" s="44">
        <f t="shared" si="19"/>
        <v>0</v>
      </c>
      <c r="X145" s="3" t="str">
        <f t="shared" si="20"/>
        <v>8</v>
      </c>
      <c r="Z145" s="12">
        <f t="shared" si="21"/>
        <v>17769.28</v>
      </c>
      <c r="AA145" s="5">
        <f>VLOOKUP(G145,Ma_KH!$A:$R,14,0)</f>
        <v>60</v>
      </c>
    </row>
    <row r="146" spans="1:27" hidden="1" x14ac:dyDescent="0.25">
      <c r="A146" s="9">
        <v>45989</v>
      </c>
      <c r="B146" s="21">
        <v>4180590808</v>
      </c>
      <c r="C146" s="10" t="s">
        <v>7767</v>
      </c>
      <c r="D146" s="9">
        <v>45992</v>
      </c>
      <c r="G146" s="32" t="s">
        <v>464</v>
      </c>
      <c r="I146" s="21">
        <v>4180590808</v>
      </c>
      <c r="J146" s="21" t="s">
        <v>70</v>
      </c>
      <c r="K146" s="330" t="s">
        <v>48</v>
      </c>
      <c r="L146" s="21" t="str">
        <f>VLOOKUP($K146,TONG_SL!$A:$D,2,0)</f>
        <v>Mọc Nấm Hương 250g</v>
      </c>
      <c r="N146" s="21" t="str">
        <f t="shared" si="22"/>
        <v>K-C6</v>
      </c>
      <c r="Q146" s="21" t="str">
        <f>VLOOKUP(K146,TONG_SL!$A:$D,3,0)</f>
        <v>Túi</v>
      </c>
      <c r="R146" s="1">
        <v>6</v>
      </c>
      <c r="T146" s="1">
        <f>VLOOKUP(VLOOKUP(G146,Ma_KH!$A:$R,18,0)&amp;K146,Gia_MB!$A:$F,6,0)</f>
        <v>46000</v>
      </c>
      <c r="U146" s="12">
        <f t="shared" si="18"/>
        <v>276000</v>
      </c>
      <c r="W146" s="44">
        <f t="shared" si="19"/>
        <v>0</v>
      </c>
      <c r="X146" s="3" t="str">
        <f t="shared" si="20"/>
        <v>8</v>
      </c>
      <c r="Z146" s="12">
        <f t="shared" si="21"/>
        <v>22080</v>
      </c>
      <c r="AA146" s="5">
        <f>VLOOKUP(G146,Ma_KH!$A:$R,14,0)</f>
        <v>60</v>
      </c>
    </row>
    <row r="147" spans="1:27" hidden="1" x14ac:dyDescent="0.25">
      <c r="A147" s="9">
        <v>45989</v>
      </c>
      <c r="B147" s="21">
        <v>4180590808</v>
      </c>
      <c r="C147" s="10" t="s">
        <v>7767</v>
      </c>
      <c r="D147" s="9">
        <v>45992</v>
      </c>
      <c r="G147" s="32" t="s">
        <v>464</v>
      </c>
      <c r="I147" s="21">
        <v>4180590808</v>
      </c>
      <c r="J147" s="21" t="s">
        <v>70</v>
      </c>
      <c r="K147" s="330" t="s">
        <v>27</v>
      </c>
      <c r="L147" s="21" t="str">
        <f>VLOOKUP($K147,TONG_SL!$A:$D,2,0)</f>
        <v>Chân giò heo muối 300g</v>
      </c>
      <c r="N147" s="21" t="str">
        <f t="shared" si="22"/>
        <v>K-C6</v>
      </c>
      <c r="Q147" s="21" t="str">
        <f>VLOOKUP(K147,TONG_SL!$A:$D,3,0)</f>
        <v>Túi</v>
      </c>
      <c r="R147" s="1">
        <v>3</v>
      </c>
      <c r="T147" s="1">
        <f>VLOOKUP(VLOOKUP(G147,Ma_KH!$A:$R,18,0)&amp;K147,Gia_MB!$A:$F,6,0)</f>
        <v>73431</v>
      </c>
      <c r="U147" s="12">
        <f t="shared" si="18"/>
        <v>220293</v>
      </c>
      <c r="W147" s="44">
        <f t="shared" si="19"/>
        <v>0</v>
      </c>
      <c r="X147" s="3" t="str">
        <f t="shared" si="20"/>
        <v>8</v>
      </c>
      <c r="Z147" s="12">
        <f t="shared" si="21"/>
        <v>17623.439999999999</v>
      </c>
      <c r="AA147" s="5">
        <f>VLOOKUP(G147,Ma_KH!$A:$R,14,0)</f>
        <v>60</v>
      </c>
    </row>
    <row r="148" spans="1:27" hidden="1" x14ac:dyDescent="0.25">
      <c r="A148" s="9">
        <v>45989</v>
      </c>
      <c r="B148" s="21">
        <v>4180591005</v>
      </c>
      <c r="C148" s="10" t="s">
        <v>7767</v>
      </c>
      <c r="D148" s="9">
        <v>45992</v>
      </c>
      <c r="G148" s="32" t="s">
        <v>1481</v>
      </c>
      <c r="I148" s="21">
        <v>4180591005</v>
      </c>
      <c r="J148" s="21" t="s">
        <v>70</v>
      </c>
      <c r="K148" s="330" t="s">
        <v>48</v>
      </c>
      <c r="L148" s="21" t="str">
        <f>VLOOKUP($K148,TONG_SL!$A:$D,2,0)</f>
        <v>Mọc Nấm Hương 250g</v>
      </c>
      <c r="N148" s="21" t="str">
        <f t="shared" si="22"/>
        <v>K-C6</v>
      </c>
      <c r="Q148" s="21" t="str">
        <f>VLOOKUP(K148,TONG_SL!$A:$D,3,0)</f>
        <v>Túi</v>
      </c>
      <c r="R148" s="1">
        <v>3</v>
      </c>
      <c r="T148" s="1">
        <f>VLOOKUP(VLOOKUP(G148,Ma_KH!$A:$R,18,0)&amp;K148,Gia_MB!$A:$F,6,0)</f>
        <v>46000</v>
      </c>
      <c r="U148" s="12">
        <f t="shared" si="18"/>
        <v>138000</v>
      </c>
      <c r="W148" s="44">
        <f t="shared" si="19"/>
        <v>0</v>
      </c>
      <c r="X148" s="3" t="str">
        <f t="shared" si="20"/>
        <v>8</v>
      </c>
      <c r="Z148" s="12">
        <f t="shared" si="21"/>
        <v>11040</v>
      </c>
      <c r="AA148" s="5">
        <f>VLOOKUP(G148,Ma_KH!$A:$R,14,0)</f>
        <v>60</v>
      </c>
    </row>
    <row r="149" spans="1:27" hidden="1" x14ac:dyDescent="0.25">
      <c r="A149" s="9">
        <v>45989</v>
      </c>
      <c r="B149" s="21">
        <v>4180591005</v>
      </c>
      <c r="C149" s="10" t="s">
        <v>7767</v>
      </c>
      <c r="D149" s="9">
        <v>45992</v>
      </c>
      <c r="G149" s="32" t="s">
        <v>1481</v>
      </c>
      <c r="I149" s="21">
        <v>4180591005</v>
      </c>
      <c r="J149" s="21" t="s">
        <v>70</v>
      </c>
      <c r="K149" s="330" t="s">
        <v>39</v>
      </c>
      <c r="L149" s="21" t="str">
        <f>VLOOKUP($K149,TONG_SL!$A:$D,2,0)</f>
        <v>Chả nướng 300g</v>
      </c>
      <c r="N149" s="21" t="str">
        <f t="shared" si="22"/>
        <v>K-C6</v>
      </c>
      <c r="Q149" s="21" t="str">
        <f>VLOOKUP(K149,TONG_SL!$A:$D,3,0)</f>
        <v>Túi</v>
      </c>
      <c r="R149" s="1">
        <v>2</v>
      </c>
      <c r="T149" s="1">
        <f>VLOOKUP(VLOOKUP(G149,Ma_KH!$A:$R,18,0)&amp;K149,Gia_MB!$A:$F,6,0)</f>
        <v>70950</v>
      </c>
      <c r="U149" s="12">
        <f t="shared" si="18"/>
        <v>141900</v>
      </c>
      <c r="W149" s="44">
        <f t="shared" si="19"/>
        <v>0</v>
      </c>
      <c r="X149" s="3" t="str">
        <f t="shared" si="20"/>
        <v>8</v>
      </c>
      <c r="Z149" s="12">
        <f t="shared" si="21"/>
        <v>11352</v>
      </c>
      <c r="AA149" s="5">
        <f>VLOOKUP(G149,Ma_KH!$A:$R,14,0)</f>
        <v>60</v>
      </c>
    </row>
    <row r="150" spans="1:27" hidden="1" x14ac:dyDescent="0.25">
      <c r="A150" s="9">
        <v>45989</v>
      </c>
      <c r="B150" s="21">
        <v>4180591005</v>
      </c>
      <c r="C150" s="10" t="s">
        <v>7767</v>
      </c>
      <c r="D150" s="9">
        <v>45992</v>
      </c>
      <c r="G150" s="32" t="s">
        <v>1481</v>
      </c>
      <c r="I150" s="21">
        <v>4180591005</v>
      </c>
      <c r="J150" s="21" t="s">
        <v>70</v>
      </c>
      <c r="K150" s="330" t="s">
        <v>27</v>
      </c>
      <c r="L150" s="21" t="str">
        <f>VLOOKUP($K150,TONG_SL!$A:$D,2,0)</f>
        <v>Chân giò heo muối 300g</v>
      </c>
      <c r="N150" s="21" t="str">
        <f t="shared" si="22"/>
        <v>K-C6</v>
      </c>
      <c r="Q150" s="21" t="str">
        <f>VLOOKUP(K150,TONG_SL!$A:$D,3,0)</f>
        <v>Túi</v>
      </c>
      <c r="R150" s="1">
        <v>5</v>
      </c>
      <c r="T150" s="1">
        <f>VLOOKUP(VLOOKUP(G150,Ma_KH!$A:$R,18,0)&amp;K150,Gia_MB!$A:$F,6,0)</f>
        <v>73431</v>
      </c>
      <c r="U150" s="12">
        <f t="shared" si="18"/>
        <v>367155</v>
      </c>
      <c r="W150" s="44">
        <f t="shared" si="19"/>
        <v>0</v>
      </c>
      <c r="X150" s="3" t="str">
        <f t="shared" si="20"/>
        <v>8</v>
      </c>
      <c r="Z150" s="12">
        <f t="shared" si="21"/>
        <v>29372.400000000001</v>
      </c>
      <c r="AA150" s="5">
        <f>VLOOKUP(G150,Ma_KH!$A:$R,14,0)</f>
        <v>60</v>
      </c>
    </row>
    <row r="151" spans="1:27" hidden="1" x14ac:dyDescent="0.25">
      <c r="A151" s="9">
        <v>45989</v>
      </c>
      <c r="B151" s="21">
        <v>4180591005</v>
      </c>
      <c r="C151" s="10" t="s">
        <v>7767</v>
      </c>
      <c r="D151" s="9">
        <v>45992</v>
      </c>
      <c r="G151" s="32" t="s">
        <v>1481</v>
      </c>
      <c r="I151" s="21">
        <v>4180591005</v>
      </c>
      <c r="J151" s="21" t="s">
        <v>70</v>
      </c>
      <c r="K151" s="330" t="s">
        <v>32</v>
      </c>
      <c r="L151" s="21" t="str">
        <f>VLOOKUP($K151,TONG_SL!$A:$D,2,0)</f>
        <v>Giò Tai Lưỡi Xào 250g</v>
      </c>
      <c r="N151" s="21" t="str">
        <f t="shared" si="22"/>
        <v>K-C6</v>
      </c>
      <c r="Q151" s="21" t="str">
        <f>VLOOKUP(K151,TONG_SL!$A:$D,3,0)</f>
        <v>Túi</v>
      </c>
      <c r="R151" s="1">
        <v>3</v>
      </c>
      <c r="T151" s="1">
        <f>VLOOKUP(VLOOKUP(G151,Ma_KH!$A:$R,18,0)&amp;K151,Gia_MB!$A:$F,6,0)</f>
        <v>50182</v>
      </c>
      <c r="U151" s="12">
        <f t="shared" si="18"/>
        <v>150546</v>
      </c>
      <c r="W151" s="44">
        <f t="shared" si="19"/>
        <v>0</v>
      </c>
      <c r="X151" s="3" t="str">
        <f t="shared" si="20"/>
        <v>8</v>
      </c>
      <c r="Z151" s="12">
        <f t="shared" si="21"/>
        <v>12043.68</v>
      </c>
      <c r="AA151" s="5">
        <f>VLOOKUP(G151,Ma_KH!$A:$R,14,0)</f>
        <v>60</v>
      </c>
    </row>
    <row r="152" spans="1:27" x14ac:dyDescent="0.25">
      <c r="A152" s="9">
        <v>45988</v>
      </c>
      <c r="B152" s="21">
        <v>13015207</v>
      </c>
      <c r="C152" s="10" t="s">
        <v>7767</v>
      </c>
      <c r="D152" s="9">
        <v>45992</v>
      </c>
      <c r="G152" s="32" t="s">
        <v>4546</v>
      </c>
      <c r="I152" s="32" t="s">
        <v>4546</v>
      </c>
      <c r="J152" s="21" t="s">
        <v>70</v>
      </c>
      <c r="K152" s="21" t="s">
        <v>548</v>
      </c>
      <c r="L152" s="21" t="str">
        <f>VLOOKUP($K152,TONG_SL!$A:$D,2,0)</f>
        <v>Tai heo muối 400g</v>
      </c>
      <c r="N152" s="21" t="str">
        <f t="shared" si="22"/>
        <v>K-C6</v>
      </c>
      <c r="Q152" s="21" t="str">
        <f>VLOOKUP(K152,TONG_SL!$A:$D,3,0)</f>
        <v>Túi</v>
      </c>
      <c r="R152" s="1">
        <v>10</v>
      </c>
      <c r="T152" s="1">
        <f>VLOOKUP(VLOOKUP(G152,Ma_KH!$A:$R,18,0)&amp;K152,Gia_MB!$A:$F,6,0)</f>
        <v>107205</v>
      </c>
      <c r="U152" s="12">
        <f t="shared" ref="U152:U183" si="23">T152*R152</f>
        <v>1072050</v>
      </c>
      <c r="W152" s="44">
        <f t="shared" ref="W152:W183" si="24">U152*V152</f>
        <v>0</v>
      </c>
      <c r="X152" s="3" t="str">
        <f t="shared" ref="X152:X183" si="25">IF(B152&lt;&gt;"","8","0")</f>
        <v>8</v>
      </c>
      <c r="Z152" s="12">
        <f t="shared" ref="Z152:Z183" si="26">U152*X152%</f>
        <v>85764</v>
      </c>
      <c r="AA152" s="5">
        <f>VLOOKUP(G152,Ma_KH!$A:$R,14,0)</f>
        <v>49</v>
      </c>
    </row>
    <row r="153" spans="1:27" x14ac:dyDescent="0.25">
      <c r="A153" s="9">
        <v>45986</v>
      </c>
      <c r="B153" s="21">
        <v>13014144</v>
      </c>
      <c r="C153" s="10" t="s">
        <v>7767</v>
      </c>
      <c r="D153" s="9">
        <v>45992</v>
      </c>
      <c r="G153" s="32" t="s">
        <v>4546</v>
      </c>
      <c r="I153" s="32" t="s">
        <v>4546</v>
      </c>
      <c r="J153" s="21" t="s">
        <v>70</v>
      </c>
      <c r="K153" s="21" t="s">
        <v>32</v>
      </c>
      <c r="L153" s="21" t="str">
        <f>VLOOKUP($K153,TONG_SL!$A:$D,2,0)</f>
        <v>Giò Tai Lưỡi Xào 250g</v>
      </c>
      <c r="N153" s="21" t="str">
        <f t="shared" si="22"/>
        <v>K-C6</v>
      </c>
      <c r="Q153" s="21" t="str">
        <f>VLOOKUP(K153,TONG_SL!$A:$D,3,0)</f>
        <v>Túi</v>
      </c>
      <c r="R153" s="1">
        <v>10</v>
      </c>
      <c r="T153" s="1">
        <f>VLOOKUP(VLOOKUP(G153,Ma_KH!$A:$R,18,0)&amp;K153,Gia_MB!$A:$F,6,0)</f>
        <v>50182</v>
      </c>
      <c r="U153" s="12">
        <f t="shared" si="23"/>
        <v>501820</v>
      </c>
      <c r="W153" s="44">
        <f t="shared" si="24"/>
        <v>0</v>
      </c>
      <c r="X153" s="3" t="str">
        <f t="shared" si="25"/>
        <v>8</v>
      </c>
      <c r="Z153" s="12">
        <f t="shared" si="26"/>
        <v>40145.599999999999</v>
      </c>
      <c r="AA153" s="5">
        <f>VLOOKUP(G153,Ma_KH!$A:$R,14,0)</f>
        <v>49</v>
      </c>
    </row>
    <row r="154" spans="1:27" x14ac:dyDescent="0.25">
      <c r="A154" s="9">
        <v>45986</v>
      </c>
      <c r="B154" s="21">
        <v>13014144</v>
      </c>
      <c r="C154" s="10" t="s">
        <v>7767</v>
      </c>
      <c r="D154" s="9">
        <v>45992</v>
      </c>
      <c r="G154" s="32" t="s">
        <v>4546</v>
      </c>
      <c r="I154" s="32" t="s">
        <v>4546</v>
      </c>
      <c r="J154" s="21" t="s">
        <v>70</v>
      </c>
      <c r="K154" s="21" t="s">
        <v>1761</v>
      </c>
      <c r="L154" s="21" t="str">
        <f>VLOOKUP($K154,TONG_SL!$A:$D,2,0)</f>
        <v>Tai heo sốt thái 500g</v>
      </c>
      <c r="N154" s="21" t="str">
        <f t="shared" si="22"/>
        <v>K-C6</v>
      </c>
      <c r="Q154" s="21" t="str">
        <f>VLOOKUP(K154,TONG_SL!$A:$D,3,0)</f>
        <v>Hộp</v>
      </c>
      <c r="R154" s="1">
        <v>5</v>
      </c>
      <c r="T154" s="1">
        <f>VLOOKUP(VLOOKUP(G154,Ma_KH!$A:$R,18,0)&amp;K154,Gia_MB!$A:$F,6,0)</f>
        <v>72500</v>
      </c>
      <c r="U154" s="12">
        <f t="shared" si="23"/>
        <v>362500</v>
      </c>
      <c r="W154" s="44">
        <f t="shared" si="24"/>
        <v>0</v>
      </c>
      <c r="X154" s="3" t="str">
        <f t="shared" si="25"/>
        <v>8</v>
      </c>
      <c r="Z154" s="12">
        <f t="shared" si="26"/>
        <v>29000</v>
      </c>
      <c r="AA154" s="5">
        <f>VLOOKUP(G154,Ma_KH!$A:$R,14,0)</f>
        <v>49</v>
      </c>
    </row>
    <row r="155" spans="1:27" x14ac:dyDescent="0.25">
      <c r="A155" s="9">
        <v>45986</v>
      </c>
      <c r="B155" s="21">
        <v>13014144</v>
      </c>
      <c r="C155" s="10" t="s">
        <v>7767</v>
      </c>
      <c r="D155" s="9">
        <v>45992</v>
      </c>
      <c r="G155" s="32" t="s">
        <v>4546</v>
      </c>
      <c r="I155" s="32" t="s">
        <v>4546</v>
      </c>
      <c r="J155" s="21" t="s">
        <v>70</v>
      </c>
      <c r="K155" s="21" t="s">
        <v>1703</v>
      </c>
      <c r="L155" s="21" t="str">
        <f>VLOOKUP($K155,TONG_SL!$A:$D,2,0)</f>
        <v>Chân gà sả tắc 500g</v>
      </c>
      <c r="N155" s="21" t="str">
        <f t="shared" si="22"/>
        <v>K-C6</v>
      </c>
      <c r="Q155" s="21" t="str">
        <f>VLOOKUP(K155,TONG_SL!$A:$D,3,0)</f>
        <v>Hộp</v>
      </c>
      <c r="R155" s="1">
        <v>5</v>
      </c>
      <c r="T155" s="1">
        <f>VLOOKUP(VLOOKUP(G155,Ma_KH!$A:$R,18,0)&amp;K155,Gia_MB!$A:$F,6,0)</f>
        <v>70000</v>
      </c>
      <c r="U155" s="12">
        <f t="shared" si="23"/>
        <v>350000</v>
      </c>
      <c r="W155" s="44">
        <f t="shared" si="24"/>
        <v>0</v>
      </c>
      <c r="X155" s="3" t="str">
        <f t="shared" si="25"/>
        <v>8</v>
      </c>
      <c r="Z155" s="12">
        <f t="shared" si="26"/>
        <v>28000</v>
      </c>
      <c r="AA155" s="5">
        <f>VLOOKUP(G155,Ma_KH!$A:$R,14,0)</f>
        <v>49</v>
      </c>
    </row>
    <row r="156" spans="1:27" x14ac:dyDescent="0.25">
      <c r="A156" s="9">
        <v>45989</v>
      </c>
      <c r="B156" s="21">
        <v>13015804</v>
      </c>
      <c r="C156" s="10" t="s">
        <v>7767</v>
      </c>
      <c r="D156" s="9">
        <v>45992</v>
      </c>
      <c r="G156" s="32" t="s">
        <v>4546</v>
      </c>
      <c r="I156" s="32" t="s">
        <v>4546</v>
      </c>
      <c r="J156" s="21" t="s">
        <v>70</v>
      </c>
      <c r="K156" s="21" t="s">
        <v>52</v>
      </c>
      <c r="L156" s="21" t="str">
        <f>VLOOKUP($K156,TONG_SL!$A:$D,2,0)</f>
        <v>Gà xì dầu 500g</v>
      </c>
      <c r="N156" s="21" t="str">
        <f t="shared" si="22"/>
        <v>K-C6</v>
      </c>
      <c r="Q156" s="21" t="str">
        <f>VLOOKUP(K156,TONG_SL!$A:$D,3,0)</f>
        <v>Túi</v>
      </c>
      <c r="R156" s="1">
        <v>5</v>
      </c>
      <c r="T156" s="1">
        <f>VLOOKUP(VLOOKUP(G156,Ma_KH!$A:$R,18,0)&amp;K156,Gia_MB!$A:$F,6,0)</f>
        <v>111606</v>
      </c>
      <c r="U156" s="12">
        <f t="shared" si="23"/>
        <v>558030</v>
      </c>
      <c r="W156" s="44">
        <f t="shared" si="24"/>
        <v>0</v>
      </c>
      <c r="X156" s="3" t="str">
        <f t="shared" si="25"/>
        <v>8</v>
      </c>
      <c r="Z156" s="12">
        <f t="shared" si="26"/>
        <v>44642.400000000001</v>
      </c>
      <c r="AA156" s="5">
        <f>VLOOKUP(G156,Ma_KH!$A:$R,14,0)</f>
        <v>49</v>
      </c>
    </row>
    <row r="157" spans="1:27" hidden="1" x14ac:dyDescent="0.25">
      <c r="A157" s="9">
        <v>45989</v>
      </c>
      <c r="B157" s="21" t="s">
        <v>7769</v>
      </c>
      <c r="C157" s="10" t="s">
        <v>7767</v>
      </c>
      <c r="D157" s="9">
        <v>45992</v>
      </c>
      <c r="G157" s="32" t="s">
        <v>1397</v>
      </c>
      <c r="I157" s="21" t="s">
        <v>7769</v>
      </c>
      <c r="J157" s="21" t="s">
        <v>1788</v>
      </c>
      <c r="K157" s="330" t="s">
        <v>30</v>
      </c>
      <c r="L157" s="21" t="str">
        <f>VLOOKUP($K157,TONG_SL!$A:$D,2,0)</f>
        <v>Gà muối 500g</v>
      </c>
      <c r="N157" s="21" t="str">
        <f t="shared" si="22"/>
        <v>K-C6</v>
      </c>
      <c r="Q157" s="21" t="str">
        <f>VLOOKUP(K157,TONG_SL!$A:$D,3,0)</f>
        <v>Túi</v>
      </c>
      <c r="R157" s="1">
        <v>4</v>
      </c>
      <c r="T157" s="1">
        <f>VLOOKUP(VLOOKUP(G157,Ma_KH!$A:$R,18,0)&amp;K157,Gia_MB!$A:$F,6,0)</f>
        <v>111058</v>
      </c>
      <c r="U157" s="12">
        <f t="shared" si="23"/>
        <v>444232</v>
      </c>
      <c r="W157" s="44">
        <f t="shared" si="24"/>
        <v>0</v>
      </c>
      <c r="X157" s="3" t="str">
        <f t="shared" si="25"/>
        <v>8</v>
      </c>
      <c r="Z157" s="12">
        <f t="shared" si="26"/>
        <v>35538.559999999998</v>
      </c>
      <c r="AA157" s="5">
        <f>VLOOKUP(G157,Ma_KH!$A:$R,14,0)</f>
        <v>60</v>
      </c>
    </row>
    <row r="158" spans="1:27" hidden="1" x14ac:dyDescent="0.25">
      <c r="A158" s="9">
        <v>45989</v>
      </c>
      <c r="B158" s="21" t="s">
        <v>7769</v>
      </c>
      <c r="C158" s="10" t="s">
        <v>7767</v>
      </c>
      <c r="D158" s="9">
        <v>45992</v>
      </c>
      <c r="G158" s="32" t="s">
        <v>1397</v>
      </c>
      <c r="I158" s="21" t="s">
        <v>7769</v>
      </c>
      <c r="J158" s="21" t="s">
        <v>1788</v>
      </c>
      <c r="K158" s="330" t="s">
        <v>27</v>
      </c>
      <c r="L158" s="21" t="str">
        <f>VLOOKUP($K158,TONG_SL!$A:$D,2,0)</f>
        <v>Chân giò heo muối 300g</v>
      </c>
      <c r="N158" s="21" t="str">
        <f t="shared" si="22"/>
        <v>K-C6</v>
      </c>
      <c r="Q158" s="21" t="str">
        <f>VLOOKUP(K158,TONG_SL!$A:$D,3,0)</f>
        <v>Túi</v>
      </c>
      <c r="R158" s="1">
        <v>2</v>
      </c>
      <c r="T158" s="1">
        <f>VLOOKUP(VLOOKUP(G158,Ma_KH!$A:$R,18,0)&amp;K158,Gia_MB!$A:$F,6,0)</f>
        <v>73431</v>
      </c>
      <c r="U158" s="12">
        <f t="shared" si="23"/>
        <v>146862</v>
      </c>
      <c r="W158" s="44">
        <f t="shared" si="24"/>
        <v>0</v>
      </c>
      <c r="X158" s="3" t="str">
        <f t="shared" si="25"/>
        <v>8</v>
      </c>
      <c r="Z158" s="12">
        <f t="shared" si="26"/>
        <v>11748.960000000001</v>
      </c>
      <c r="AA158" s="5">
        <f>VLOOKUP(G158,Ma_KH!$A:$R,14,0)</f>
        <v>60</v>
      </c>
    </row>
    <row r="159" spans="1:27" hidden="1" x14ac:dyDescent="0.25">
      <c r="A159" s="9">
        <v>45989</v>
      </c>
      <c r="B159" s="21" t="s">
        <v>7769</v>
      </c>
      <c r="C159" s="10" t="s">
        <v>7767</v>
      </c>
      <c r="D159" s="9">
        <v>45992</v>
      </c>
      <c r="G159" s="32" t="s">
        <v>1397</v>
      </c>
      <c r="I159" s="21" t="s">
        <v>7769</v>
      </c>
      <c r="J159" s="21" t="s">
        <v>1788</v>
      </c>
      <c r="K159" s="330" t="s">
        <v>48</v>
      </c>
      <c r="L159" s="21" t="str">
        <f>VLOOKUP($K159,TONG_SL!$A:$D,2,0)</f>
        <v>Mọc Nấm Hương 250g</v>
      </c>
      <c r="N159" s="21" t="str">
        <f t="shared" si="22"/>
        <v>K-C6</v>
      </c>
      <c r="Q159" s="21" t="str">
        <f>VLOOKUP(K159,TONG_SL!$A:$D,3,0)</f>
        <v>Túi</v>
      </c>
      <c r="R159" s="1">
        <v>5</v>
      </c>
      <c r="T159" s="1">
        <f>VLOOKUP(VLOOKUP(G159,Ma_KH!$A:$R,18,0)&amp;K159,Gia_MB!$A:$F,6,0)</f>
        <v>46000</v>
      </c>
      <c r="U159" s="12">
        <f t="shared" si="23"/>
        <v>230000</v>
      </c>
      <c r="W159" s="44">
        <f t="shared" si="24"/>
        <v>0</v>
      </c>
      <c r="X159" s="3" t="str">
        <f t="shared" si="25"/>
        <v>8</v>
      </c>
      <c r="Z159" s="12">
        <f t="shared" si="26"/>
        <v>18400</v>
      </c>
      <c r="AA159" s="5">
        <f>VLOOKUP(G159,Ma_KH!$A:$R,14,0)</f>
        <v>60</v>
      </c>
    </row>
    <row r="160" spans="1:27" hidden="1" x14ac:dyDescent="0.25">
      <c r="A160" s="9">
        <v>45989</v>
      </c>
      <c r="B160" s="21" t="s">
        <v>7769</v>
      </c>
      <c r="C160" s="10" t="s">
        <v>7767</v>
      </c>
      <c r="D160" s="9">
        <v>45992</v>
      </c>
      <c r="G160" s="32" t="s">
        <v>1397</v>
      </c>
      <c r="I160" s="21" t="s">
        <v>7769</v>
      </c>
      <c r="J160" s="21" t="s">
        <v>1788</v>
      </c>
      <c r="K160" s="330" t="s">
        <v>39</v>
      </c>
      <c r="L160" s="21" t="str">
        <f>VLOOKUP($K160,TONG_SL!$A:$D,2,0)</f>
        <v>Chả nướng 300g</v>
      </c>
      <c r="N160" s="21" t="str">
        <f t="shared" si="22"/>
        <v>K-C6</v>
      </c>
      <c r="Q160" s="21" t="str">
        <f>VLOOKUP(K160,TONG_SL!$A:$D,3,0)</f>
        <v>Túi</v>
      </c>
      <c r="R160" s="1">
        <v>4</v>
      </c>
      <c r="T160" s="1">
        <f>VLOOKUP(VLOOKUP(G160,Ma_KH!$A:$R,18,0)&amp;K160,Gia_MB!$A:$F,6,0)</f>
        <v>70950</v>
      </c>
      <c r="U160" s="12">
        <f t="shared" si="23"/>
        <v>283800</v>
      </c>
      <c r="W160" s="44">
        <f t="shared" si="24"/>
        <v>0</v>
      </c>
      <c r="X160" s="3" t="str">
        <f t="shared" si="25"/>
        <v>8</v>
      </c>
      <c r="Z160" s="12">
        <f t="shared" si="26"/>
        <v>22704</v>
      </c>
      <c r="AA160" s="5">
        <f>VLOOKUP(G160,Ma_KH!$A:$R,14,0)</f>
        <v>60</v>
      </c>
    </row>
    <row r="161" spans="1:27" hidden="1" x14ac:dyDescent="0.25">
      <c r="A161" s="9">
        <v>45989</v>
      </c>
      <c r="B161" s="21" t="s">
        <v>7769</v>
      </c>
      <c r="C161" s="10" t="s">
        <v>7767</v>
      </c>
      <c r="D161" s="9">
        <v>45992</v>
      </c>
      <c r="G161" s="32" t="s">
        <v>1397</v>
      </c>
      <c r="I161" s="21" t="s">
        <v>7769</v>
      </c>
      <c r="J161" s="21" t="s">
        <v>1788</v>
      </c>
      <c r="K161" s="330" t="s">
        <v>37</v>
      </c>
      <c r="L161" s="21" t="str">
        <f>VLOOKUP($K161,TONG_SL!$A:$D,2,0)</f>
        <v>Chả cốm 300g</v>
      </c>
      <c r="N161" s="21" t="str">
        <f t="shared" si="22"/>
        <v>K-C6</v>
      </c>
      <c r="Q161" s="21" t="str">
        <f>VLOOKUP(K161,TONG_SL!$A:$D,3,0)</f>
        <v>Túi</v>
      </c>
      <c r="R161" s="1">
        <v>3</v>
      </c>
      <c r="T161" s="1">
        <f>VLOOKUP(VLOOKUP(G161,Ma_KH!$A:$R,18,0)&amp;K161,Gia_MB!$A:$F,6,0)</f>
        <v>74250</v>
      </c>
      <c r="U161" s="12">
        <f t="shared" si="23"/>
        <v>222750</v>
      </c>
      <c r="W161" s="44">
        <f t="shared" si="24"/>
        <v>0</v>
      </c>
      <c r="X161" s="3" t="str">
        <f t="shared" si="25"/>
        <v>8</v>
      </c>
      <c r="Z161" s="12">
        <f t="shared" si="26"/>
        <v>17820</v>
      </c>
      <c r="AA161" s="5">
        <f>VLOOKUP(G161,Ma_KH!$A:$R,14,0)</f>
        <v>60</v>
      </c>
    </row>
    <row r="162" spans="1:27" hidden="1" x14ac:dyDescent="0.25">
      <c r="A162" s="9">
        <v>45989</v>
      </c>
      <c r="B162" s="21" t="s">
        <v>7769</v>
      </c>
      <c r="C162" s="10" t="s">
        <v>7767</v>
      </c>
      <c r="D162" s="9">
        <v>45992</v>
      </c>
      <c r="G162" s="32" t="s">
        <v>1397</v>
      </c>
      <c r="I162" s="21" t="s">
        <v>7769</v>
      </c>
      <c r="J162" s="21" t="s">
        <v>1788</v>
      </c>
      <c r="K162" s="330" t="s">
        <v>34</v>
      </c>
      <c r="L162" s="21" t="str">
        <f>VLOOKUP($K162,TONG_SL!$A:$D,2,0)</f>
        <v>Tai heo muối 200g</v>
      </c>
      <c r="N162" s="21" t="str">
        <f t="shared" si="22"/>
        <v>K-C6</v>
      </c>
      <c r="Q162" s="21" t="str">
        <f>VLOOKUP(K162,TONG_SL!$A:$D,3,0)</f>
        <v>Túi</v>
      </c>
      <c r="R162" s="1">
        <v>4</v>
      </c>
      <c r="T162" s="1">
        <f>VLOOKUP(VLOOKUP(G162,Ma_KH!$A:$R,18,0)&amp;K162,Gia_MB!$A:$F,6,0)</f>
        <v>55595</v>
      </c>
      <c r="U162" s="12">
        <f t="shared" si="23"/>
        <v>222380</v>
      </c>
      <c r="W162" s="44">
        <f t="shared" si="24"/>
        <v>0</v>
      </c>
      <c r="X162" s="3" t="str">
        <f t="shared" si="25"/>
        <v>8</v>
      </c>
      <c r="Z162" s="12">
        <f t="shared" si="26"/>
        <v>17790.400000000001</v>
      </c>
      <c r="AA162" s="5">
        <f>VLOOKUP(G162,Ma_KH!$A:$R,14,0)</f>
        <v>60</v>
      </c>
    </row>
    <row r="163" spans="1:27" hidden="1" x14ac:dyDescent="0.25">
      <c r="A163" s="9">
        <v>45989</v>
      </c>
      <c r="B163" s="21" t="s">
        <v>7769</v>
      </c>
      <c r="C163" s="10" t="s">
        <v>7767</v>
      </c>
      <c r="D163" s="9">
        <v>45992</v>
      </c>
      <c r="G163" s="32" t="s">
        <v>1397</v>
      </c>
      <c r="I163" s="21" t="s">
        <v>7769</v>
      </c>
      <c r="J163" s="21" t="s">
        <v>1788</v>
      </c>
      <c r="K163" s="330" t="s">
        <v>32</v>
      </c>
      <c r="L163" s="21" t="str">
        <f>VLOOKUP($K163,TONG_SL!$A:$D,2,0)</f>
        <v>Giò Tai Lưỡi Xào 250g</v>
      </c>
      <c r="N163" s="21" t="str">
        <f t="shared" si="22"/>
        <v>K-C6</v>
      </c>
      <c r="Q163" s="21" t="str">
        <f>VLOOKUP(K163,TONG_SL!$A:$D,3,0)</f>
        <v>Túi</v>
      </c>
      <c r="R163" s="1">
        <v>5</v>
      </c>
      <c r="T163" s="1">
        <f>VLOOKUP(VLOOKUP(G163,Ma_KH!$A:$R,18,0)&amp;K163,Gia_MB!$A:$F,6,0)</f>
        <v>50182</v>
      </c>
      <c r="U163" s="12">
        <f t="shared" si="23"/>
        <v>250910</v>
      </c>
      <c r="W163" s="44">
        <f t="shared" si="24"/>
        <v>0</v>
      </c>
      <c r="X163" s="3" t="str">
        <f t="shared" si="25"/>
        <v>8</v>
      </c>
      <c r="Z163" s="12">
        <f t="shared" si="26"/>
        <v>20072.8</v>
      </c>
      <c r="AA163" s="5">
        <f>VLOOKUP(G163,Ma_KH!$A:$R,14,0)</f>
        <v>60</v>
      </c>
    </row>
    <row r="164" spans="1:27" hidden="1" x14ac:dyDescent="0.25">
      <c r="A164" s="9">
        <v>45989</v>
      </c>
      <c r="B164" s="21" t="s">
        <v>7770</v>
      </c>
      <c r="C164" s="10" t="s">
        <v>7767</v>
      </c>
      <c r="D164" s="9">
        <v>45992</v>
      </c>
      <c r="G164" s="32" t="s">
        <v>512</v>
      </c>
      <c r="I164" s="21" t="s">
        <v>7770</v>
      </c>
      <c r="J164" s="21" t="s">
        <v>1784</v>
      </c>
      <c r="K164" s="330" t="s">
        <v>30</v>
      </c>
      <c r="L164" s="21" t="str">
        <f>VLOOKUP($K164,TONG_SL!$A:$D,2,0)</f>
        <v>Gà muối 500g</v>
      </c>
      <c r="N164" s="21" t="str">
        <f t="shared" si="22"/>
        <v>K-C6</v>
      </c>
      <c r="Q164" s="21" t="str">
        <f>VLOOKUP(K164,TONG_SL!$A:$D,3,0)</f>
        <v>Túi</v>
      </c>
      <c r="R164" s="1">
        <v>5</v>
      </c>
      <c r="T164" s="1">
        <f>VLOOKUP(VLOOKUP(G164,Ma_KH!$A:$R,18,0)&amp;K164,Gia_MB!$A:$F,6,0)</f>
        <v>111058</v>
      </c>
      <c r="U164" s="12">
        <f t="shared" si="23"/>
        <v>555290</v>
      </c>
      <c r="W164" s="44">
        <f t="shared" si="24"/>
        <v>0</v>
      </c>
      <c r="X164" s="3" t="str">
        <f t="shared" si="25"/>
        <v>8</v>
      </c>
      <c r="Z164" s="12">
        <f t="shared" si="26"/>
        <v>44423.200000000004</v>
      </c>
      <c r="AA164" s="5">
        <f>VLOOKUP(G164,Ma_KH!$A:$R,14,0)</f>
        <v>60</v>
      </c>
    </row>
    <row r="165" spans="1:27" hidden="1" x14ac:dyDescent="0.25">
      <c r="A165" s="9">
        <v>45989</v>
      </c>
      <c r="B165" s="21" t="s">
        <v>7770</v>
      </c>
      <c r="C165" s="10" t="s">
        <v>7767</v>
      </c>
      <c r="D165" s="9">
        <v>45992</v>
      </c>
      <c r="G165" s="32" t="s">
        <v>512</v>
      </c>
      <c r="I165" s="21" t="s">
        <v>7770</v>
      </c>
      <c r="J165" s="21" t="s">
        <v>1784</v>
      </c>
      <c r="K165" s="330" t="s">
        <v>27</v>
      </c>
      <c r="L165" s="21" t="str">
        <f>VLOOKUP($K165,TONG_SL!$A:$D,2,0)</f>
        <v>Chân giò heo muối 300g</v>
      </c>
      <c r="N165" s="21" t="str">
        <f t="shared" si="22"/>
        <v>K-C6</v>
      </c>
      <c r="Q165" s="21" t="str">
        <f>VLOOKUP(K165,TONG_SL!$A:$D,3,0)</f>
        <v>Túi</v>
      </c>
      <c r="R165" s="1">
        <v>15</v>
      </c>
      <c r="T165" s="1">
        <f>VLOOKUP(VLOOKUP(G165,Ma_KH!$A:$R,18,0)&amp;K165,Gia_MB!$A:$F,6,0)</f>
        <v>73431</v>
      </c>
      <c r="U165" s="12">
        <f t="shared" si="23"/>
        <v>1101465</v>
      </c>
      <c r="W165" s="44">
        <f t="shared" si="24"/>
        <v>0</v>
      </c>
      <c r="X165" s="3" t="str">
        <f t="shared" si="25"/>
        <v>8</v>
      </c>
      <c r="Z165" s="12">
        <f t="shared" si="26"/>
        <v>88117.2</v>
      </c>
      <c r="AA165" s="5">
        <f>VLOOKUP(G165,Ma_KH!$A:$R,14,0)</f>
        <v>60</v>
      </c>
    </row>
    <row r="166" spans="1:27" hidden="1" x14ac:dyDescent="0.25">
      <c r="A166" s="9">
        <v>45989</v>
      </c>
      <c r="B166" s="21" t="s">
        <v>7770</v>
      </c>
      <c r="C166" s="10" t="s">
        <v>7767</v>
      </c>
      <c r="D166" s="9">
        <v>45992</v>
      </c>
      <c r="G166" s="32" t="s">
        <v>512</v>
      </c>
      <c r="I166" s="21" t="s">
        <v>7770</v>
      </c>
      <c r="J166" s="21" t="s">
        <v>1784</v>
      </c>
      <c r="K166" s="330" t="s">
        <v>32</v>
      </c>
      <c r="L166" s="21" t="str">
        <f>VLOOKUP($K166,TONG_SL!$A:$D,2,0)</f>
        <v>Giò Tai Lưỡi Xào 250g</v>
      </c>
      <c r="N166" s="21" t="str">
        <f t="shared" si="22"/>
        <v>K-C6</v>
      </c>
      <c r="Q166" s="21" t="str">
        <f>VLOOKUP(K166,TONG_SL!$A:$D,3,0)</f>
        <v>Túi</v>
      </c>
      <c r="R166" s="1">
        <v>5</v>
      </c>
      <c r="T166" s="1">
        <f>VLOOKUP(VLOOKUP(G166,Ma_KH!$A:$R,18,0)&amp;K166,Gia_MB!$A:$F,6,0)</f>
        <v>50182</v>
      </c>
      <c r="U166" s="12">
        <f t="shared" si="23"/>
        <v>250910</v>
      </c>
      <c r="W166" s="44">
        <f t="shared" si="24"/>
        <v>0</v>
      </c>
      <c r="X166" s="3" t="str">
        <f t="shared" si="25"/>
        <v>8</v>
      </c>
      <c r="Z166" s="12">
        <f t="shared" si="26"/>
        <v>20072.8</v>
      </c>
      <c r="AA166" s="5">
        <f>VLOOKUP(G166,Ma_KH!$A:$R,14,0)</f>
        <v>60</v>
      </c>
    </row>
    <row r="167" spans="1:27" hidden="1" x14ac:dyDescent="0.25">
      <c r="A167" s="9">
        <v>45989</v>
      </c>
      <c r="B167" s="21" t="s">
        <v>7770</v>
      </c>
      <c r="C167" s="10" t="s">
        <v>7767</v>
      </c>
      <c r="D167" s="9">
        <v>45992</v>
      </c>
      <c r="G167" s="32" t="s">
        <v>512</v>
      </c>
      <c r="I167" s="21" t="s">
        <v>7770</v>
      </c>
      <c r="J167" s="21" t="s">
        <v>1784</v>
      </c>
      <c r="K167" s="330" t="s">
        <v>48</v>
      </c>
      <c r="L167" s="21" t="str">
        <f>VLOOKUP($K167,TONG_SL!$A:$D,2,0)</f>
        <v>Mọc Nấm Hương 250g</v>
      </c>
      <c r="N167" s="21" t="str">
        <f t="shared" si="22"/>
        <v>K-C6</v>
      </c>
      <c r="Q167" s="21" t="str">
        <f>VLOOKUP(K167,TONG_SL!$A:$D,3,0)</f>
        <v>Túi</v>
      </c>
      <c r="R167" s="1">
        <v>5</v>
      </c>
      <c r="T167" s="1">
        <f>VLOOKUP(VLOOKUP(G167,Ma_KH!$A:$R,18,0)&amp;K167,Gia_MB!$A:$F,6,0)</f>
        <v>46000</v>
      </c>
      <c r="U167" s="12">
        <f t="shared" si="23"/>
        <v>230000</v>
      </c>
      <c r="W167" s="44">
        <f t="shared" si="24"/>
        <v>0</v>
      </c>
      <c r="X167" s="3" t="str">
        <f t="shared" si="25"/>
        <v>8</v>
      </c>
      <c r="Z167" s="12">
        <f t="shared" si="26"/>
        <v>18400</v>
      </c>
      <c r="AA167" s="5">
        <f>VLOOKUP(G167,Ma_KH!$A:$R,14,0)</f>
        <v>60</v>
      </c>
    </row>
    <row r="168" spans="1:27" hidden="1" x14ac:dyDescent="0.25">
      <c r="A168" s="9">
        <v>45989</v>
      </c>
      <c r="B168" s="21" t="s">
        <v>7770</v>
      </c>
      <c r="C168" s="10" t="s">
        <v>7767</v>
      </c>
      <c r="D168" s="9">
        <v>45992</v>
      </c>
      <c r="G168" s="32" t="s">
        <v>512</v>
      </c>
      <c r="I168" s="21" t="s">
        <v>7770</v>
      </c>
      <c r="J168" s="21" t="s">
        <v>1784</v>
      </c>
      <c r="K168" s="330" t="s">
        <v>34</v>
      </c>
      <c r="L168" s="21" t="str">
        <f>VLOOKUP($K168,TONG_SL!$A:$D,2,0)</f>
        <v>Tai heo muối 200g</v>
      </c>
      <c r="N168" s="21" t="str">
        <f t="shared" si="22"/>
        <v>K-C6</v>
      </c>
      <c r="Q168" s="21" t="str">
        <f>VLOOKUP(K168,TONG_SL!$A:$D,3,0)</f>
        <v>Túi</v>
      </c>
      <c r="R168" s="1">
        <v>5</v>
      </c>
      <c r="T168" s="1">
        <f>VLOOKUP(VLOOKUP(G168,Ma_KH!$A:$R,18,0)&amp;K168,Gia_MB!$A:$F,6,0)</f>
        <v>55595</v>
      </c>
      <c r="U168" s="12">
        <f t="shared" si="23"/>
        <v>277975</v>
      </c>
      <c r="W168" s="44">
        <f t="shared" si="24"/>
        <v>0</v>
      </c>
      <c r="X168" s="3" t="str">
        <f t="shared" si="25"/>
        <v>8</v>
      </c>
      <c r="Z168" s="12">
        <f t="shared" si="26"/>
        <v>22238</v>
      </c>
      <c r="AA168" s="5">
        <f>VLOOKUP(G168,Ma_KH!$A:$R,14,0)</f>
        <v>60</v>
      </c>
    </row>
    <row r="169" spans="1:27" hidden="1" x14ac:dyDescent="0.25">
      <c r="A169" s="9">
        <v>45989</v>
      </c>
      <c r="B169" s="21" t="s">
        <v>7770</v>
      </c>
      <c r="C169" s="10" t="s">
        <v>7767</v>
      </c>
      <c r="D169" s="9">
        <v>45992</v>
      </c>
      <c r="G169" s="32" t="s">
        <v>512</v>
      </c>
      <c r="I169" s="21" t="s">
        <v>7770</v>
      </c>
      <c r="J169" s="21" t="s">
        <v>1784</v>
      </c>
      <c r="K169" s="330" t="s">
        <v>37</v>
      </c>
      <c r="L169" s="21" t="str">
        <f>VLOOKUP($K169,TONG_SL!$A:$D,2,0)</f>
        <v>Chả cốm 300g</v>
      </c>
      <c r="N169" s="21" t="str">
        <f t="shared" si="22"/>
        <v>K-C6</v>
      </c>
      <c r="Q169" s="21" t="str">
        <f>VLOOKUP(K169,TONG_SL!$A:$D,3,0)</f>
        <v>Túi</v>
      </c>
      <c r="R169" s="1">
        <v>5</v>
      </c>
      <c r="T169" s="1">
        <f>VLOOKUP(VLOOKUP(G169,Ma_KH!$A:$R,18,0)&amp;K169,Gia_MB!$A:$F,6,0)</f>
        <v>74250</v>
      </c>
      <c r="U169" s="12">
        <f t="shared" si="23"/>
        <v>371250</v>
      </c>
      <c r="W169" s="44">
        <f t="shared" si="24"/>
        <v>0</v>
      </c>
      <c r="X169" s="3" t="str">
        <f t="shared" si="25"/>
        <v>8</v>
      </c>
      <c r="Z169" s="12">
        <f t="shared" si="26"/>
        <v>29700</v>
      </c>
      <c r="AA169" s="5">
        <f>VLOOKUP(G169,Ma_KH!$A:$R,14,0)</f>
        <v>60</v>
      </c>
    </row>
    <row r="170" spans="1:27" hidden="1" x14ac:dyDescent="0.25">
      <c r="A170" s="9">
        <v>45989</v>
      </c>
      <c r="B170" s="21" t="s">
        <v>7770</v>
      </c>
      <c r="C170" s="10" t="s">
        <v>7767</v>
      </c>
      <c r="D170" s="9">
        <v>45992</v>
      </c>
      <c r="G170" s="32" t="s">
        <v>512</v>
      </c>
      <c r="I170" s="21" t="s">
        <v>7770</v>
      </c>
      <c r="J170" s="21" t="s">
        <v>1784</v>
      </c>
      <c r="K170" s="330" t="s">
        <v>39</v>
      </c>
      <c r="L170" s="21" t="str">
        <f>VLOOKUP($K170,TONG_SL!$A:$D,2,0)</f>
        <v>Chả nướng 300g</v>
      </c>
      <c r="N170" s="21" t="str">
        <f t="shared" si="22"/>
        <v>K-C6</v>
      </c>
      <c r="Q170" s="21" t="str">
        <f>VLOOKUP(K170,TONG_SL!$A:$D,3,0)</f>
        <v>Túi</v>
      </c>
      <c r="R170" s="1">
        <v>5</v>
      </c>
      <c r="T170" s="1">
        <f>VLOOKUP(VLOOKUP(G170,Ma_KH!$A:$R,18,0)&amp;K170,Gia_MB!$A:$F,6,0)</f>
        <v>70950</v>
      </c>
      <c r="U170" s="12">
        <f t="shared" si="23"/>
        <v>354750</v>
      </c>
      <c r="W170" s="44">
        <f t="shared" si="24"/>
        <v>0</v>
      </c>
      <c r="X170" s="3" t="str">
        <f t="shared" si="25"/>
        <v>8</v>
      </c>
      <c r="Z170" s="12">
        <f t="shared" si="26"/>
        <v>28380</v>
      </c>
      <c r="AA170" s="5">
        <f>VLOOKUP(G170,Ma_KH!$A:$R,14,0)</f>
        <v>60</v>
      </c>
    </row>
    <row r="171" spans="1:27" hidden="1" x14ac:dyDescent="0.25">
      <c r="A171" s="9">
        <v>45989</v>
      </c>
      <c r="B171" s="21" t="s">
        <v>7771</v>
      </c>
      <c r="C171" s="10" t="s">
        <v>7767</v>
      </c>
      <c r="D171" s="9">
        <v>45992</v>
      </c>
      <c r="G171" s="32" t="s">
        <v>1501</v>
      </c>
      <c r="I171" s="21" t="s">
        <v>7771</v>
      </c>
      <c r="J171" s="21" t="s">
        <v>1784</v>
      </c>
      <c r="K171" s="330" t="s">
        <v>30</v>
      </c>
      <c r="L171" s="21" t="str">
        <f>VLOOKUP($K171,TONG_SL!$A:$D,2,0)</f>
        <v>Gà muối 500g</v>
      </c>
      <c r="N171" s="21" t="str">
        <f t="shared" si="22"/>
        <v>K-C6</v>
      </c>
      <c r="Q171" s="21" t="str">
        <f>VLOOKUP(K171,TONG_SL!$A:$D,3,0)</f>
        <v>Túi</v>
      </c>
      <c r="R171" s="1">
        <v>3</v>
      </c>
      <c r="T171" s="1">
        <f>VLOOKUP(VLOOKUP(G171,Ma_KH!$A:$R,18,0)&amp;K171,Gia_MB!$A:$F,6,0)</f>
        <v>111058</v>
      </c>
      <c r="U171" s="12">
        <f t="shared" si="23"/>
        <v>333174</v>
      </c>
      <c r="W171" s="44">
        <f t="shared" si="24"/>
        <v>0</v>
      </c>
      <c r="X171" s="3" t="str">
        <f t="shared" si="25"/>
        <v>8</v>
      </c>
      <c r="Z171" s="12">
        <f t="shared" si="26"/>
        <v>26653.920000000002</v>
      </c>
      <c r="AA171" s="5">
        <f>VLOOKUP(G171,Ma_KH!$A:$R,14,0)</f>
        <v>60</v>
      </c>
    </row>
    <row r="172" spans="1:27" hidden="1" x14ac:dyDescent="0.25">
      <c r="A172" s="9">
        <v>45989</v>
      </c>
      <c r="B172" s="21" t="s">
        <v>7771</v>
      </c>
      <c r="C172" s="10" t="s">
        <v>7767</v>
      </c>
      <c r="D172" s="9">
        <v>45992</v>
      </c>
      <c r="G172" s="32" t="s">
        <v>1501</v>
      </c>
      <c r="I172" s="21" t="s">
        <v>7771</v>
      </c>
      <c r="J172" s="21" t="s">
        <v>1784</v>
      </c>
      <c r="K172" s="330" t="s">
        <v>27</v>
      </c>
      <c r="L172" s="21" t="str">
        <f>VLOOKUP($K172,TONG_SL!$A:$D,2,0)</f>
        <v>Chân giò heo muối 300g</v>
      </c>
      <c r="N172" s="21" t="str">
        <f t="shared" si="22"/>
        <v>K-C6</v>
      </c>
      <c r="Q172" s="21" t="str">
        <f>VLOOKUP(K172,TONG_SL!$A:$D,3,0)</f>
        <v>Túi</v>
      </c>
      <c r="R172" s="1">
        <v>5</v>
      </c>
      <c r="T172" s="1">
        <f>VLOOKUP(VLOOKUP(G172,Ma_KH!$A:$R,18,0)&amp;K172,Gia_MB!$A:$F,6,0)</f>
        <v>73431</v>
      </c>
      <c r="U172" s="12">
        <f t="shared" si="23"/>
        <v>367155</v>
      </c>
      <c r="W172" s="44">
        <f t="shared" si="24"/>
        <v>0</v>
      </c>
      <c r="X172" s="3" t="str">
        <f t="shared" si="25"/>
        <v>8</v>
      </c>
      <c r="Z172" s="12">
        <f t="shared" si="26"/>
        <v>29372.400000000001</v>
      </c>
      <c r="AA172" s="5">
        <f>VLOOKUP(G172,Ma_KH!$A:$R,14,0)</f>
        <v>60</v>
      </c>
    </row>
    <row r="173" spans="1:27" hidden="1" x14ac:dyDescent="0.25">
      <c r="A173" s="9">
        <v>45989</v>
      </c>
      <c r="B173" s="21" t="s">
        <v>7771</v>
      </c>
      <c r="C173" s="10" t="s">
        <v>7767</v>
      </c>
      <c r="D173" s="9">
        <v>45992</v>
      </c>
      <c r="G173" s="32" t="s">
        <v>1501</v>
      </c>
      <c r="I173" s="21" t="s">
        <v>7771</v>
      </c>
      <c r="J173" s="21" t="s">
        <v>1784</v>
      </c>
      <c r="K173" s="330" t="s">
        <v>32</v>
      </c>
      <c r="L173" s="21" t="str">
        <f>VLOOKUP($K173,TONG_SL!$A:$D,2,0)</f>
        <v>Giò Tai Lưỡi Xào 250g</v>
      </c>
      <c r="N173" s="21" t="str">
        <f t="shared" si="22"/>
        <v>K-C6</v>
      </c>
      <c r="Q173" s="21" t="str">
        <f>VLOOKUP(K173,TONG_SL!$A:$D,3,0)</f>
        <v>Túi</v>
      </c>
      <c r="R173" s="1">
        <v>3</v>
      </c>
      <c r="T173" s="1">
        <f>VLOOKUP(VLOOKUP(G173,Ma_KH!$A:$R,18,0)&amp;K173,Gia_MB!$A:$F,6,0)</f>
        <v>50182</v>
      </c>
      <c r="U173" s="12">
        <f t="shared" si="23"/>
        <v>150546</v>
      </c>
      <c r="W173" s="44">
        <f t="shared" si="24"/>
        <v>0</v>
      </c>
      <c r="X173" s="3" t="str">
        <f t="shared" si="25"/>
        <v>8</v>
      </c>
      <c r="Z173" s="12">
        <f t="shared" si="26"/>
        <v>12043.68</v>
      </c>
      <c r="AA173" s="5">
        <f>VLOOKUP(G173,Ma_KH!$A:$R,14,0)</f>
        <v>60</v>
      </c>
    </row>
    <row r="174" spans="1:27" hidden="1" x14ac:dyDescent="0.25">
      <c r="A174" s="9">
        <v>45989</v>
      </c>
      <c r="B174" s="21" t="s">
        <v>7771</v>
      </c>
      <c r="C174" s="10" t="s">
        <v>7767</v>
      </c>
      <c r="D174" s="9">
        <v>45992</v>
      </c>
      <c r="G174" s="32" t="s">
        <v>1501</v>
      </c>
      <c r="I174" s="21" t="s">
        <v>7771</v>
      </c>
      <c r="J174" s="21" t="s">
        <v>1784</v>
      </c>
      <c r="K174" s="330" t="s">
        <v>48</v>
      </c>
      <c r="L174" s="21" t="str">
        <f>VLOOKUP($K174,TONG_SL!$A:$D,2,0)</f>
        <v>Mọc Nấm Hương 250g</v>
      </c>
      <c r="N174" s="21" t="str">
        <f t="shared" si="22"/>
        <v>K-C6</v>
      </c>
      <c r="Q174" s="21" t="str">
        <f>VLOOKUP(K174,TONG_SL!$A:$D,3,0)</f>
        <v>Túi</v>
      </c>
      <c r="R174" s="1">
        <v>3</v>
      </c>
      <c r="T174" s="1">
        <f>VLOOKUP(VLOOKUP(G174,Ma_KH!$A:$R,18,0)&amp;K174,Gia_MB!$A:$F,6,0)</f>
        <v>46000</v>
      </c>
      <c r="U174" s="12">
        <f t="shared" si="23"/>
        <v>138000</v>
      </c>
      <c r="W174" s="44">
        <f t="shared" si="24"/>
        <v>0</v>
      </c>
      <c r="X174" s="3" t="str">
        <f t="shared" si="25"/>
        <v>8</v>
      </c>
      <c r="Z174" s="12">
        <f t="shared" si="26"/>
        <v>11040</v>
      </c>
      <c r="AA174" s="5">
        <f>VLOOKUP(G174,Ma_KH!$A:$R,14,0)</f>
        <v>60</v>
      </c>
    </row>
    <row r="175" spans="1:27" hidden="1" x14ac:dyDescent="0.25">
      <c r="A175" s="9">
        <v>45989</v>
      </c>
      <c r="B175" s="21" t="s">
        <v>7771</v>
      </c>
      <c r="C175" s="10" t="s">
        <v>7767</v>
      </c>
      <c r="D175" s="9">
        <v>45992</v>
      </c>
      <c r="G175" s="32" t="s">
        <v>1501</v>
      </c>
      <c r="I175" s="21" t="s">
        <v>7771</v>
      </c>
      <c r="J175" s="21" t="s">
        <v>1784</v>
      </c>
      <c r="K175" s="330" t="s">
        <v>34</v>
      </c>
      <c r="L175" s="21" t="str">
        <f>VLOOKUP($K175,TONG_SL!$A:$D,2,0)</f>
        <v>Tai heo muối 200g</v>
      </c>
      <c r="N175" s="21" t="str">
        <f t="shared" si="22"/>
        <v>K-C6</v>
      </c>
      <c r="Q175" s="21" t="str">
        <f>VLOOKUP(K175,TONG_SL!$A:$D,3,0)</f>
        <v>Túi</v>
      </c>
      <c r="R175" s="1">
        <v>3</v>
      </c>
      <c r="T175" s="1">
        <f>VLOOKUP(VLOOKUP(G175,Ma_KH!$A:$R,18,0)&amp;K175,Gia_MB!$A:$F,6,0)</f>
        <v>55595</v>
      </c>
      <c r="U175" s="12">
        <f t="shared" si="23"/>
        <v>166785</v>
      </c>
      <c r="W175" s="44">
        <f t="shared" si="24"/>
        <v>0</v>
      </c>
      <c r="X175" s="3" t="str">
        <f t="shared" si="25"/>
        <v>8</v>
      </c>
      <c r="Z175" s="12">
        <f t="shared" si="26"/>
        <v>13342.800000000001</v>
      </c>
      <c r="AA175" s="5">
        <f>VLOOKUP(G175,Ma_KH!$A:$R,14,0)</f>
        <v>60</v>
      </c>
    </row>
    <row r="176" spans="1:27" hidden="1" x14ac:dyDescent="0.25">
      <c r="A176" s="9">
        <v>45989</v>
      </c>
      <c r="B176" s="21" t="s">
        <v>7772</v>
      </c>
      <c r="C176" s="10" t="s">
        <v>7767</v>
      </c>
      <c r="D176" s="9">
        <v>45992</v>
      </c>
      <c r="G176" s="32" t="s">
        <v>1374</v>
      </c>
      <c r="I176" s="21" t="s">
        <v>7772</v>
      </c>
      <c r="J176" s="21" t="s">
        <v>1784</v>
      </c>
      <c r="K176" s="330" t="s">
        <v>30</v>
      </c>
      <c r="L176" s="21" t="str">
        <f>VLOOKUP($K176,TONG_SL!$A:$D,2,0)</f>
        <v>Gà muối 500g</v>
      </c>
      <c r="N176" s="21" t="str">
        <f t="shared" si="22"/>
        <v>K-C6</v>
      </c>
      <c r="Q176" s="21" t="str">
        <f>VLOOKUP(K176,TONG_SL!$A:$D,3,0)</f>
        <v>Túi</v>
      </c>
      <c r="R176" s="1">
        <v>5</v>
      </c>
      <c r="T176" s="1">
        <f>VLOOKUP(VLOOKUP(G176,Ma_KH!$A:$R,18,0)&amp;K176,Gia_MB!$A:$F,6,0)</f>
        <v>111058</v>
      </c>
      <c r="U176" s="12">
        <f t="shared" si="23"/>
        <v>555290</v>
      </c>
      <c r="W176" s="44">
        <f t="shared" si="24"/>
        <v>0</v>
      </c>
      <c r="X176" s="3" t="str">
        <f t="shared" si="25"/>
        <v>8</v>
      </c>
      <c r="Z176" s="12">
        <f t="shared" si="26"/>
        <v>44423.200000000004</v>
      </c>
      <c r="AA176" s="5">
        <f>VLOOKUP(G176,Ma_KH!$A:$R,14,0)</f>
        <v>60</v>
      </c>
    </row>
    <row r="177" spans="1:27" hidden="1" x14ac:dyDescent="0.25">
      <c r="A177" s="9">
        <v>45989</v>
      </c>
      <c r="B177" s="21" t="s">
        <v>7772</v>
      </c>
      <c r="C177" s="10" t="s">
        <v>7767</v>
      </c>
      <c r="D177" s="9">
        <v>45992</v>
      </c>
      <c r="G177" s="32" t="s">
        <v>1374</v>
      </c>
      <c r="I177" s="21" t="s">
        <v>7772</v>
      </c>
      <c r="J177" s="21" t="s">
        <v>1784</v>
      </c>
      <c r="K177" s="330" t="s">
        <v>27</v>
      </c>
      <c r="L177" s="21" t="str">
        <f>VLOOKUP($K177,TONG_SL!$A:$D,2,0)</f>
        <v>Chân giò heo muối 300g</v>
      </c>
      <c r="N177" s="21" t="str">
        <f t="shared" si="22"/>
        <v>K-C6</v>
      </c>
      <c r="Q177" s="21" t="str">
        <f>VLOOKUP(K177,TONG_SL!$A:$D,3,0)</f>
        <v>Túi</v>
      </c>
      <c r="R177" s="1">
        <v>5</v>
      </c>
      <c r="T177" s="1">
        <f>VLOOKUP(VLOOKUP(G177,Ma_KH!$A:$R,18,0)&amp;K177,Gia_MB!$A:$F,6,0)</f>
        <v>73431</v>
      </c>
      <c r="U177" s="12">
        <f t="shared" si="23"/>
        <v>367155</v>
      </c>
      <c r="W177" s="44">
        <f t="shared" si="24"/>
        <v>0</v>
      </c>
      <c r="X177" s="3" t="str">
        <f t="shared" si="25"/>
        <v>8</v>
      </c>
      <c r="Z177" s="12">
        <f t="shared" si="26"/>
        <v>29372.400000000001</v>
      </c>
      <c r="AA177" s="5">
        <f>VLOOKUP(G177,Ma_KH!$A:$R,14,0)</f>
        <v>60</v>
      </c>
    </row>
    <row r="178" spans="1:27" hidden="1" x14ac:dyDescent="0.25">
      <c r="A178" s="9">
        <v>45989</v>
      </c>
      <c r="B178" s="21" t="s">
        <v>7772</v>
      </c>
      <c r="C178" s="10" t="s">
        <v>7767</v>
      </c>
      <c r="D178" s="9">
        <v>45992</v>
      </c>
      <c r="G178" s="32" t="s">
        <v>1374</v>
      </c>
      <c r="I178" s="21" t="s">
        <v>7772</v>
      </c>
      <c r="J178" s="21" t="s">
        <v>1784</v>
      </c>
      <c r="K178" s="330" t="s">
        <v>32</v>
      </c>
      <c r="L178" s="21" t="str">
        <f>VLOOKUP($K178,TONG_SL!$A:$D,2,0)</f>
        <v>Giò Tai Lưỡi Xào 250g</v>
      </c>
      <c r="N178" s="21" t="str">
        <f t="shared" si="22"/>
        <v>K-C6</v>
      </c>
      <c r="Q178" s="21" t="str">
        <f>VLOOKUP(K178,TONG_SL!$A:$D,3,0)</f>
        <v>Túi</v>
      </c>
      <c r="R178" s="1">
        <v>5</v>
      </c>
      <c r="T178" s="1">
        <f>VLOOKUP(VLOOKUP(G178,Ma_KH!$A:$R,18,0)&amp;K178,Gia_MB!$A:$F,6,0)</f>
        <v>50182</v>
      </c>
      <c r="U178" s="12">
        <f t="shared" si="23"/>
        <v>250910</v>
      </c>
      <c r="W178" s="44">
        <f t="shared" si="24"/>
        <v>0</v>
      </c>
      <c r="X178" s="3" t="str">
        <f t="shared" si="25"/>
        <v>8</v>
      </c>
      <c r="Z178" s="12">
        <f t="shared" si="26"/>
        <v>20072.8</v>
      </c>
      <c r="AA178" s="5">
        <f>VLOOKUP(G178,Ma_KH!$A:$R,14,0)</f>
        <v>60</v>
      </c>
    </row>
    <row r="179" spans="1:27" hidden="1" x14ac:dyDescent="0.25">
      <c r="A179" s="9">
        <v>45989</v>
      </c>
      <c r="B179" s="21">
        <v>4180601103</v>
      </c>
      <c r="C179" s="10" t="s">
        <v>7767</v>
      </c>
      <c r="D179" s="9">
        <v>45992</v>
      </c>
      <c r="G179" s="32" t="s">
        <v>908</v>
      </c>
      <c r="I179" s="21">
        <v>4180601103</v>
      </c>
      <c r="J179" s="21" t="s">
        <v>1784</v>
      </c>
      <c r="K179" s="330" t="s">
        <v>30</v>
      </c>
      <c r="L179" s="21" t="str">
        <f>VLOOKUP($K179,TONG_SL!$A:$D,2,0)</f>
        <v>Gà muối 500g</v>
      </c>
      <c r="N179" s="21" t="str">
        <f t="shared" si="22"/>
        <v>K-C6</v>
      </c>
      <c r="Q179" s="21" t="str">
        <f>VLOOKUP(K179,TONG_SL!$A:$D,3,0)</f>
        <v>Túi</v>
      </c>
      <c r="R179" s="1">
        <v>3</v>
      </c>
      <c r="T179" s="1">
        <f>VLOOKUP(VLOOKUP(G179,Ma_KH!$A:$R,18,0)&amp;K179,Gia_MB!$A:$F,6,0)</f>
        <v>111058</v>
      </c>
      <c r="U179" s="12">
        <f t="shared" si="23"/>
        <v>333174</v>
      </c>
      <c r="W179" s="44">
        <f t="shared" si="24"/>
        <v>0</v>
      </c>
      <c r="X179" s="3" t="str">
        <f t="shared" si="25"/>
        <v>8</v>
      </c>
      <c r="Z179" s="12">
        <f t="shared" si="26"/>
        <v>26653.920000000002</v>
      </c>
      <c r="AA179" s="5">
        <f>VLOOKUP(G179,Ma_KH!$A:$R,14,0)</f>
        <v>60</v>
      </c>
    </row>
    <row r="180" spans="1:27" hidden="1" x14ac:dyDescent="0.25">
      <c r="A180" s="9">
        <v>45989</v>
      </c>
      <c r="B180" s="21">
        <v>4180601103</v>
      </c>
      <c r="C180" s="10" t="s">
        <v>7767</v>
      </c>
      <c r="D180" s="9">
        <v>45992</v>
      </c>
      <c r="G180" s="32" t="s">
        <v>908</v>
      </c>
      <c r="I180" s="21">
        <v>4180601103</v>
      </c>
      <c r="J180" s="21" t="s">
        <v>1784</v>
      </c>
      <c r="K180" s="330" t="s">
        <v>39</v>
      </c>
      <c r="L180" s="21" t="str">
        <f>VLOOKUP($K180,TONG_SL!$A:$D,2,0)</f>
        <v>Chả nướng 300g</v>
      </c>
      <c r="N180" s="21" t="str">
        <f t="shared" si="22"/>
        <v>K-C6</v>
      </c>
      <c r="Q180" s="21" t="str">
        <f>VLOOKUP(K180,TONG_SL!$A:$D,3,0)</f>
        <v>Túi</v>
      </c>
      <c r="R180" s="1">
        <v>4</v>
      </c>
      <c r="T180" s="1">
        <f>VLOOKUP(VLOOKUP(G180,Ma_KH!$A:$R,18,0)&amp;K180,Gia_MB!$A:$F,6,0)</f>
        <v>70950</v>
      </c>
      <c r="U180" s="12">
        <f t="shared" si="23"/>
        <v>283800</v>
      </c>
      <c r="W180" s="44">
        <f t="shared" si="24"/>
        <v>0</v>
      </c>
      <c r="X180" s="3" t="str">
        <f t="shared" si="25"/>
        <v>8</v>
      </c>
      <c r="Z180" s="12">
        <f t="shared" si="26"/>
        <v>22704</v>
      </c>
      <c r="AA180" s="5">
        <f>VLOOKUP(G180,Ma_KH!$A:$R,14,0)</f>
        <v>60</v>
      </c>
    </row>
    <row r="181" spans="1:27" hidden="1" x14ac:dyDescent="0.25">
      <c r="A181" s="9">
        <v>45989</v>
      </c>
      <c r="B181" s="21">
        <v>4180601103</v>
      </c>
      <c r="C181" s="10" t="s">
        <v>7767</v>
      </c>
      <c r="D181" s="9">
        <v>45992</v>
      </c>
      <c r="G181" s="32" t="s">
        <v>908</v>
      </c>
      <c r="I181" s="21">
        <v>4180601103</v>
      </c>
      <c r="J181" s="21" t="s">
        <v>1784</v>
      </c>
      <c r="K181" s="330" t="s">
        <v>37</v>
      </c>
      <c r="L181" s="21" t="str">
        <f>VLOOKUP($K181,TONG_SL!$A:$D,2,0)</f>
        <v>Chả cốm 300g</v>
      </c>
      <c r="N181" s="21" t="str">
        <f t="shared" si="22"/>
        <v>K-C6</v>
      </c>
      <c r="Q181" s="21" t="str">
        <f>VLOOKUP(K181,TONG_SL!$A:$D,3,0)</f>
        <v>Túi</v>
      </c>
      <c r="R181" s="1">
        <v>4</v>
      </c>
      <c r="T181" s="1">
        <f>VLOOKUP(VLOOKUP(G181,Ma_KH!$A:$R,18,0)&amp;K181,Gia_MB!$A:$F,6,0)</f>
        <v>74250</v>
      </c>
      <c r="U181" s="12">
        <f t="shared" si="23"/>
        <v>297000</v>
      </c>
      <c r="W181" s="44">
        <f t="shared" si="24"/>
        <v>0</v>
      </c>
      <c r="X181" s="3" t="str">
        <f t="shared" si="25"/>
        <v>8</v>
      </c>
      <c r="Z181" s="12">
        <f t="shared" si="26"/>
        <v>23760</v>
      </c>
      <c r="AA181" s="5">
        <f>VLOOKUP(G181,Ma_KH!$A:$R,14,0)</f>
        <v>60</v>
      </c>
    </row>
    <row r="182" spans="1:27" hidden="1" x14ac:dyDescent="0.25">
      <c r="A182" s="9">
        <v>45989</v>
      </c>
      <c r="B182" s="21">
        <v>4180601103</v>
      </c>
      <c r="C182" s="10" t="s">
        <v>7767</v>
      </c>
      <c r="D182" s="9">
        <v>45992</v>
      </c>
      <c r="G182" s="32" t="s">
        <v>908</v>
      </c>
      <c r="I182" s="21">
        <v>4180601103</v>
      </c>
      <c r="J182" s="21" t="s">
        <v>1784</v>
      </c>
      <c r="K182" s="330" t="s">
        <v>48</v>
      </c>
      <c r="L182" s="21" t="str">
        <f>VLOOKUP($K182,TONG_SL!$A:$D,2,0)</f>
        <v>Mọc Nấm Hương 250g</v>
      </c>
      <c r="N182" s="21" t="str">
        <f t="shared" si="22"/>
        <v>K-C6</v>
      </c>
      <c r="Q182" s="21" t="str">
        <f>VLOOKUP(K182,TONG_SL!$A:$D,3,0)</f>
        <v>Túi</v>
      </c>
      <c r="R182" s="1">
        <v>6</v>
      </c>
      <c r="T182" s="1">
        <f>VLOOKUP(VLOOKUP(G182,Ma_KH!$A:$R,18,0)&amp;K182,Gia_MB!$A:$F,6,0)</f>
        <v>46000</v>
      </c>
      <c r="U182" s="12">
        <f t="shared" si="23"/>
        <v>276000</v>
      </c>
      <c r="W182" s="44">
        <f t="shared" si="24"/>
        <v>0</v>
      </c>
      <c r="X182" s="3" t="str">
        <f t="shared" si="25"/>
        <v>8</v>
      </c>
      <c r="Z182" s="12">
        <f t="shared" si="26"/>
        <v>22080</v>
      </c>
      <c r="AA182" s="5">
        <f>VLOOKUP(G182,Ma_KH!$A:$R,14,0)</f>
        <v>60</v>
      </c>
    </row>
    <row r="183" spans="1:27" hidden="1" x14ac:dyDescent="0.25">
      <c r="A183" s="9">
        <v>45989</v>
      </c>
      <c r="B183" s="21">
        <v>4180591097</v>
      </c>
      <c r="C183" s="10" t="s">
        <v>7767</v>
      </c>
      <c r="D183" s="9">
        <v>45992</v>
      </c>
      <c r="G183" s="32" t="s">
        <v>262</v>
      </c>
      <c r="I183" s="21">
        <v>4180591097</v>
      </c>
      <c r="J183" s="21" t="s">
        <v>1784</v>
      </c>
      <c r="K183" s="330" t="s">
        <v>48</v>
      </c>
      <c r="L183" s="21" t="str">
        <f>VLOOKUP($K183,TONG_SL!$A:$D,2,0)</f>
        <v>Mọc Nấm Hương 250g</v>
      </c>
      <c r="N183" s="21" t="str">
        <f t="shared" si="22"/>
        <v>K-C6</v>
      </c>
      <c r="Q183" s="21" t="str">
        <f>VLOOKUP(K183,TONG_SL!$A:$D,3,0)</f>
        <v>Túi</v>
      </c>
      <c r="R183" s="1">
        <v>8</v>
      </c>
      <c r="T183" s="1">
        <f>VLOOKUP(VLOOKUP(G183,Ma_KH!$A:$R,18,0)&amp;K183,Gia_MB!$A:$F,6,0)</f>
        <v>46000</v>
      </c>
      <c r="U183" s="12">
        <f t="shared" si="23"/>
        <v>368000</v>
      </c>
      <c r="W183" s="44">
        <f t="shared" si="24"/>
        <v>0</v>
      </c>
      <c r="X183" s="3" t="str">
        <f t="shared" si="25"/>
        <v>8</v>
      </c>
      <c r="Z183" s="12">
        <f t="shared" si="26"/>
        <v>29440</v>
      </c>
      <c r="AA183" s="5">
        <f>VLOOKUP(G183,Ma_KH!$A:$R,14,0)</f>
        <v>60</v>
      </c>
    </row>
    <row r="184" spans="1:27" hidden="1" x14ac:dyDescent="0.25">
      <c r="A184" s="9">
        <v>45989</v>
      </c>
      <c r="B184" s="21">
        <v>4180591097</v>
      </c>
      <c r="C184" s="10" t="s">
        <v>7767</v>
      </c>
      <c r="D184" s="9">
        <v>45992</v>
      </c>
      <c r="G184" s="32" t="s">
        <v>262</v>
      </c>
      <c r="I184" s="21">
        <v>4180591097</v>
      </c>
      <c r="J184" s="21" t="s">
        <v>1784</v>
      </c>
      <c r="K184" s="330" t="s">
        <v>32</v>
      </c>
      <c r="L184" s="21" t="str">
        <f>VLOOKUP($K184,TONG_SL!$A:$D,2,0)</f>
        <v>Giò Tai Lưỡi Xào 250g</v>
      </c>
      <c r="N184" s="21" t="str">
        <f t="shared" si="22"/>
        <v>K-C6</v>
      </c>
      <c r="Q184" s="21" t="str">
        <f>VLOOKUP(K184,TONG_SL!$A:$D,3,0)</f>
        <v>Túi</v>
      </c>
      <c r="R184" s="1">
        <v>4</v>
      </c>
      <c r="T184" s="1">
        <f>VLOOKUP(VLOOKUP(G184,Ma_KH!$A:$R,18,0)&amp;K184,Gia_MB!$A:$F,6,0)</f>
        <v>50182</v>
      </c>
      <c r="U184" s="12">
        <f t="shared" ref="U184:U215" si="27">T184*R184</f>
        <v>200728</v>
      </c>
      <c r="W184" s="44">
        <f t="shared" ref="W184:W215" si="28">U184*V184</f>
        <v>0</v>
      </c>
      <c r="X184" s="3" t="str">
        <f t="shared" ref="X184:X215" si="29">IF(B184&lt;&gt;"","8","0")</f>
        <v>8</v>
      </c>
      <c r="Z184" s="12">
        <f t="shared" ref="Z184:Z215" si="30">U184*X184%</f>
        <v>16058.24</v>
      </c>
      <c r="AA184" s="5">
        <f>VLOOKUP(G184,Ma_KH!$A:$R,14,0)</f>
        <v>60</v>
      </c>
    </row>
    <row r="185" spans="1:27" hidden="1" x14ac:dyDescent="0.25">
      <c r="A185" s="9">
        <v>45989</v>
      </c>
      <c r="B185" s="21">
        <v>4180591097</v>
      </c>
      <c r="C185" s="10" t="s">
        <v>7767</v>
      </c>
      <c r="D185" s="9">
        <v>45992</v>
      </c>
      <c r="G185" s="32" t="s">
        <v>262</v>
      </c>
      <c r="I185" s="21">
        <v>4180591097</v>
      </c>
      <c r="J185" s="21" t="s">
        <v>1784</v>
      </c>
      <c r="K185" s="330" t="s">
        <v>39</v>
      </c>
      <c r="L185" s="21" t="str">
        <f>VLOOKUP($K185,TONG_SL!$A:$D,2,0)</f>
        <v>Chả nướng 300g</v>
      </c>
      <c r="N185" s="21" t="str">
        <f t="shared" si="22"/>
        <v>K-C6</v>
      </c>
      <c r="Q185" s="21" t="str">
        <f>VLOOKUP(K185,TONG_SL!$A:$D,3,0)</f>
        <v>Túi</v>
      </c>
      <c r="R185" s="1">
        <v>2</v>
      </c>
      <c r="T185" s="1">
        <f>VLOOKUP(VLOOKUP(G185,Ma_KH!$A:$R,18,0)&amp;K185,Gia_MB!$A:$F,6,0)</f>
        <v>70950</v>
      </c>
      <c r="U185" s="12">
        <f t="shared" si="27"/>
        <v>141900</v>
      </c>
      <c r="W185" s="44">
        <f t="shared" si="28"/>
        <v>0</v>
      </c>
      <c r="X185" s="3" t="str">
        <f t="shared" si="29"/>
        <v>8</v>
      </c>
      <c r="Z185" s="12">
        <f t="shared" si="30"/>
        <v>11352</v>
      </c>
      <c r="AA185" s="5">
        <f>VLOOKUP(G185,Ma_KH!$A:$R,14,0)</f>
        <v>60</v>
      </c>
    </row>
    <row r="186" spans="1:27" hidden="1" x14ac:dyDescent="0.25">
      <c r="A186" s="9">
        <v>45989</v>
      </c>
      <c r="B186" s="21">
        <v>4180591097</v>
      </c>
      <c r="C186" s="10" t="s">
        <v>7767</v>
      </c>
      <c r="D186" s="9">
        <v>45992</v>
      </c>
      <c r="G186" s="32" t="s">
        <v>262</v>
      </c>
      <c r="I186" s="21">
        <v>4180591097</v>
      </c>
      <c r="J186" s="21" t="s">
        <v>1784</v>
      </c>
      <c r="K186" s="330" t="s">
        <v>34</v>
      </c>
      <c r="L186" s="21" t="str">
        <f>VLOOKUP($K186,TONG_SL!$A:$D,2,0)</f>
        <v>Tai heo muối 200g</v>
      </c>
      <c r="N186" s="21" t="str">
        <f t="shared" si="22"/>
        <v>K-C6</v>
      </c>
      <c r="Q186" s="21" t="str">
        <f>VLOOKUP(K186,TONG_SL!$A:$D,3,0)</f>
        <v>Túi</v>
      </c>
      <c r="R186" s="1">
        <v>2</v>
      </c>
      <c r="T186" s="1">
        <f>VLOOKUP(VLOOKUP(G186,Ma_KH!$A:$R,18,0)&amp;K186,Gia_MB!$A:$F,6,0)</f>
        <v>55595</v>
      </c>
      <c r="U186" s="12">
        <f t="shared" si="27"/>
        <v>111190</v>
      </c>
      <c r="W186" s="44">
        <f t="shared" si="28"/>
        <v>0</v>
      </c>
      <c r="X186" s="3" t="str">
        <f t="shared" si="29"/>
        <v>8</v>
      </c>
      <c r="Z186" s="12">
        <f t="shared" si="30"/>
        <v>8895.2000000000007</v>
      </c>
      <c r="AA186" s="5">
        <f>VLOOKUP(G186,Ma_KH!$A:$R,14,0)</f>
        <v>60</v>
      </c>
    </row>
    <row r="187" spans="1:27" hidden="1" x14ac:dyDescent="0.25">
      <c r="A187" s="9">
        <v>45989</v>
      </c>
      <c r="B187" s="21">
        <v>4180591097</v>
      </c>
      <c r="C187" s="10" t="s">
        <v>7767</v>
      </c>
      <c r="D187" s="9">
        <v>45992</v>
      </c>
      <c r="G187" s="32" t="s">
        <v>262</v>
      </c>
      <c r="I187" s="21">
        <v>4180591097</v>
      </c>
      <c r="J187" s="21" t="s">
        <v>1784</v>
      </c>
      <c r="K187" s="330" t="s">
        <v>37</v>
      </c>
      <c r="L187" s="21" t="str">
        <f>VLOOKUP($K187,TONG_SL!$A:$D,2,0)</f>
        <v>Chả cốm 300g</v>
      </c>
      <c r="N187" s="21" t="str">
        <f t="shared" si="22"/>
        <v>K-C6</v>
      </c>
      <c r="Q187" s="21" t="str">
        <f>VLOOKUP(K187,TONG_SL!$A:$D,3,0)</f>
        <v>Túi</v>
      </c>
      <c r="R187" s="1">
        <v>2</v>
      </c>
      <c r="T187" s="1">
        <f>VLOOKUP(VLOOKUP(G187,Ma_KH!$A:$R,18,0)&amp;K187,Gia_MB!$A:$F,6,0)</f>
        <v>74250</v>
      </c>
      <c r="U187" s="12">
        <f t="shared" si="27"/>
        <v>148500</v>
      </c>
      <c r="W187" s="44">
        <f t="shared" si="28"/>
        <v>0</v>
      </c>
      <c r="X187" s="3" t="str">
        <f t="shared" si="29"/>
        <v>8</v>
      </c>
      <c r="Z187" s="12">
        <f t="shared" si="30"/>
        <v>11880</v>
      </c>
      <c r="AA187" s="5">
        <f>VLOOKUP(G187,Ma_KH!$A:$R,14,0)</f>
        <v>60</v>
      </c>
    </row>
    <row r="188" spans="1:27" hidden="1" x14ac:dyDescent="0.25">
      <c r="A188" s="9">
        <v>45989</v>
      </c>
      <c r="B188" s="21">
        <v>4180591097</v>
      </c>
      <c r="C188" s="10" t="s">
        <v>7767</v>
      </c>
      <c r="D188" s="9">
        <v>45992</v>
      </c>
      <c r="G188" s="32" t="s">
        <v>262</v>
      </c>
      <c r="I188" s="21">
        <v>4180591097</v>
      </c>
      <c r="J188" s="21" t="s">
        <v>1784</v>
      </c>
      <c r="K188" s="330" t="s">
        <v>27</v>
      </c>
      <c r="L188" s="21" t="str">
        <f>VLOOKUP($K188,TONG_SL!$A:$D,2,0)</f>
        <v>Chân giò heo muối 300g</v>
      </c>
      <c r="N188" s="21" t="str">
        <f t="shared" si="22"/>
        <v>K-C6</v>
      </c>
      <c r="Q188" s="21" t="str">
        <f>VLOOKUP(K188,TONG_SL!$A:$D,3,0)</f>
        <v>Túi</v>
      </c>
      <c r="R188" s="1">
        <v>8</v>
      </c>
      <c r="T188" s="1">
        <f>VLOOKUP(VLOOKUP(G188,Ma_KH!$A:$R,18,0)&amp;K188,Gia_MB!$A:$F,6,0)</f>
        <v>73431</v>
      </c>
      <c r="U188" s="12">
        <f t="shared" si="27"/>
        <v>587448</v>
      </c>
      <c r="W188" s="44">
        <f t="shared" si="28"/>
        <v>0</v>
      </c>
      <c r="X188" s="3" t="str">
        <f t="shared" si="29"/>
        <v>8</v>
      </c>
      <c r="Z188" s="12">
        <f t="shared" si="30"/>
        <v>46995.840000000004</v>
      </c>
      <c r="AA188" s="5">
        <f>VLOOKUP(G188,Ma_KH!$A:$R,14,0)</f>
        <v>60</v>
      </c>
    </row>
    <row r="189" spans="1:27" hidden="1" x14ac:dyDescent="0.25">
      <c r="A189" s="9">
        <v>45989</v>
      </c>
      <c r="B189" s="21">
        <v>4180591097</v>
      </c>
      <c r="C189" s="10" t="s">
        <v>7767</v>
      </c>
      <c r="D189" s="9">
        <v>45992</v>
      </c>
      <c r="G189" s="32" t="s">
        <v>262</v>
      </c>
      <c r="I189" s="21">
        <v>4180591097</v>
      </c>
      <c r="J189" s="21" t="s">
        <v>1784</v>
      </c>
      <c r="K189" s="330" t="s">
        <v>30</v>
      </c>
      <c r="L189" s="21" t="str">
        <f>VLOOKUP($K189,TONG_SL!$A:$D,2,0)</f>
        <v>Gà muối 500g</v>
      </c>
      <c r="N189" s="21" t="str">
        <f t="shared" si="22"/>
        <v>K-C6</v>
      </c>
      <c r="Q189" s="21" t="str">
        <f>VLOOKUP(K189,TONG_SL!$A:$D,3,0)</f>
        <v>Túi</v>
      </c>
      <c r="R189" s="1">
        <v>4</v>
      </c>
      <c r="T189" s="1">
        <f>VLOOKUP(VLOOKUP(G189,Ma_KH!$A:$R,18,0)&amp;K189,Gia_MB!$A:$F,6,0)</f>
        <v>111058</v>
      </c>
      <c r="U189" s="12">
        <f t="shared" si="27"/>
        <v>444232</v>
      </c>
      <c r="W189" s="44">
        <f t="shared" si="28"/>
        <v>0</v>
      </c>
      <c r="X189" s="3" t="str">
        <f t="shared" si="29"/>
        <v>8</v>
      </c>
      <c r="Z189" s="12">
        <f t="shared" si="30"/>
        <v>35538.559999999998</v>
      </c>
      <c r="AA189" s="5">
        <f>VLOOKUP(G189,Ma_KH!$A:$R,14,0)</f>
        <v>60</v>
      </c>
    </row>
    <row r="190" spans="1:27" hidden="1" x14ac:dyDescent="0.25">
      <c r="A190" s="9">
        <v>45989</v>
      </c>
      <c r="B190" s="21">
        <v>4180590613</v>
      </c>
      <c r="C190" s="10" t="s">
        <v>7767</v>
      </c>
      <c r="D190" s="9">
        <v>45992</v>
      </c>
      <c r="G190" s="32" t="s">
        <v>972</v>
      </c>
      <c r="I190" s="21">
        <v>4180590613</v>
      </c>
      <c r="J190" s="21" t="s">
        <v>1784</v>
      </c>
      <c r="K190" s="330" t="s">
        <v>34</v>
      </c>
      <c r="L190" s="21" t="str">
        <f>VLOOKUP($K190,TONG_SL!$A:$D,2,0)</f>
        <v>Tai heo muối 200g</v>
      </c>
      <c r="N190" s="21" t="str">
        <f t="shared" si="22"/>
        <v>K-C6</v>
      </c>
      <c r="Q190" s="21" t="str">
        <f>VLOOKUP(K190,TONG_SL!$A:$D,3,0)</f>
        <v>Túi</v>
      </c>
      <c r="R190" s="1">
        <v>4</v>
      </c>
      <c r="T190" s="1">
        <f>VLOOKUP(VLOOKUP(G190,Ma_KH!$A:$R,18,0)&amp;K190,Gia_MB!$A:$F,6,0)</f>
        <v>55595</v>
      </c>
      <c r="U190" s="12">
        <f t="shared" si="27"/>
        <v>222380</v>
      </c>
      <c r="W190" s="44">
        <f t="shared" si="28"/>
        <v>0</v>
      </c>
      <c r="X190" s="3" t="str">
        <f t="shared" si="29"/>
        <v>8</v>
      </c>
      <c r="Z190" s="12">
        <f t="shared" si="30"/>
        <v>17790.400000000001</v>
      </c>
      <c r="AA190" s="5">
        <f>VLOOKUP(G190,Ma_KH!$A:$R,14,0)</f>
        <v>60</v>
      </c>
    </row>
    <row r="191" spans="1:27" hidden="1" x14ac:dyDescent="0.25">
      <c r="A191" s="9">
        <v>45989</v>
      </c>
      <c r="B191" s="21">
        <v>4180590613</v>
      </c>
      <c r="C191" s="10" t="s">
        <v>7767</v>
      </c>
      <c r="D191" s="9">
        <v>45992</v>
      </c>
      <c r="G191" s="32" t="s">
        <v>972</v>
      </c>
      <c r="I191" s="21">
        <v>4180590613</v>
      </c>
      <c r="J191" s="21" t="s">
        <v>1784</v>
      </c>
      <c r="K191" s="330" t="s">
        <v>32</v>
      </c>
      <c r="L191" s="21" t="str">
        <f>VLOOKUP($K191,TONG_SL!$A:$D,2,0)</f>
        <v>Giò Tai Lưỡi Xào 250g</v>
      </c>
      <c r="N191" s="21" t="str">
        <f t="shared" si="22"/>
        <v>K-C6</v>
      </c>
      <c r="Q191" s="21" t="str">
        <f>VLOOKUP(K191,TONG_SL!$A:$D,3,0)</f>
        <v>Túi</v>
      </c>
      <c r="R191" s="1">
        <v>4</v>
      </c>
      <c r="T191" s="1">
        <f>VLOOKUP(VLOOKUP(G191,Ma_KH!$A:$R,18,0)&amp;K191,Gia_MB!$A:$F,6,0)</f>
        <v>50182</v>
      </c>
      <c r="U191" s="12">
        <f t="shared" si="27"/>
        <v>200728</v>
      </c>
      <c r="W191" s="44">
        <f t="shared" si="28"/>
        <v>0</v>
      </c>
      <c r="X191" s="3" t="str">
        <f t="shared" si="29"/>
        <v>8</v>
      </c>
      <c r="Z191" s="12">
        <f t="shared" si="30"/>
        <v>16058.24</v>
      </c>
      <c r="AA191" s="5">
        <f>VLOOKUP(G191,Ma_KH!$A:$R,14,0)</f>
        <v>60</v>
      </c>
    </row>
    <row r="192" spans="1:27" hidden="1" x14ac:dyDescent="0.25">
      <c r="A192" s="9">
        <v>45989</v>
      </c>
      <c r="B192" s="21">
        <v>4180590613</v>
      </c>
      <c r="C192" s="10" t="s">
        <v>7767</v>
      </c>
      <c r="D192" s="9">
        <v>45992</v>
      </c>
      <c r="G192" s="32" t="s">
        <v>972</v>
      </c>
      <c r="I192" s="21">
        <v>4180590613</v>
      </c>
      <c r="J192" s="21" t="s">
        <v>1784</v>
      </c>
      <c r="K192" s="330" t="s">
        <v>27</v>
      </c>
      <c r="L192" s="21" t="str">
        <f>VLOOKUP($K192,TONG_SL!$A:$D,2,0)</f>
        <v>Chân giò heo muối 300g</v>
      </c>
      <c r="N192" s="21" t="str">
        <f t="shared" si="22"/>
        <v>K-C6</v>
      </c>
      <c r="Q192" s="21" t="str">
        <f>VLOOKUP(K192,TONG_SL!$A:$D,3,0)</f>
        <v>Túi</v>
      </c>
      <c r="R192" s="1">
        <v>4</v>
      </c>
      <c r="T192" s="1">
        <f>VLOOKUP(VLOOKUP(G192,Ma_KH!$A:$R,18,0)&amp;K192,Gia_MB!$A:$F,6,0)</f>
        <v>73431</v>
      </c>
      <c r="U192" s="12">
        <f t="shared" si="27"/>
        <v>293724</v>
      </c>
      <c r="W192" s="44">
        <f t="shared" si="28"/>
        <v>0</v>
      </c>
      <c r="X192" s="3" t="str">
        <f t="shared" si="29"/>
        <v>8</v>
      </c>
      <c r="Z192" s="12">
        <f t="shared" si="30"/>
        <v>23497.920000000002</v>
      </c>
      <c r="AA192" s="5">
        <f>VLOOKUP(G192,Ma_KH!$A:$R,14,0)</f>
        <v>60</v>
      </c>
    </row>
    <row r="193" spans="1:27" hidden="1" x14ac:dyDescent="0.25">
      <c r="A193" s="9">
        <v>45989</v>
      </c>
      <c r="B193" s="21">
        <v>4180590613</v>
      </c>
      <c r="C193" s="10" t="s">
        <v>7767</v>
      </c>
      <c r="D193" s="9">
        <v>45992</v>
      </c>
      <c r="G193" s="32" t="s">
        <v>972</v>
      </c>
      <c r="I193" s="21">
        <v>4180590613</v>
      </c>
      <c r="J193" s="21" t="s">
        <v>1784</v>
      </c>
      <c r="K193" s="330" t="s">
        <v>48</v>
      </c>
      <c r="L193" s="21" t="str">
        <f>VLOOKUP($K193,TONG_SL!$A:$D,2,0)</f>
        <v>Mọc Nấm Hương 250g</v>
      </c>
      <c r="N193" s="21" t="str">
        <f t="shared" si="22"/>
        <v>K-C6</v>
      </c>
      <c r="Q193" s="21" t="str">
        <f>VLOOKUP(K193,TONG_SL!$A:$D,3,0)</f>
        <v>Túi</v>
      </c>
      <c r="R193" s="1">
        <v>4</v>
      </c>
      <c r="T193" s="1">
        <f>VLOOKUP(VLOOKUP(G193,Ma_KH!$A:$R,18,0)&amp;K193,Gia_MB!$A:$F,6,0)</f>
        <v>46000</v>
      </c>
      <c r="U193" s="12">
        <f t="shared" si="27"/>
        <v>184000</v>
      </c>
      <c r="W193" s="44">
        <f t="shared" si="28"/>
        <v>0</v>
      </c>
      <c r="X193" s="3" t="str">
        <f t="shared" si="29"/>
        <v>8</v>
      </c>
      <c r="Z193" s="12">
        <f t="shared" si="30"/>
        <v>14720</v>
      </c>
      <c r="AA193" s="5">
        <f>VLOOKUP(G193,Ma_KH!$A:$R,14,0)</f>
        <v>60</v>
      </c>
    </row>
    <row r="194" spans="1:27" hidden="1" x14ac:dyDescent="0.25">
      <c r="A194" s="9">
        <v>45989</v>
      </c>
      <c r="B194" s="21">
        <v>4180590613</v>
      </c>
      <c r="C194" s="10" t="s">
        <v>7767</v>
      </c>
      <c r="D194" s="9">
        <v>45992</v>
      </c>
      <c r="G194" s="32" t="s">
        <v>972</v>
      </c>
      <c r="I194" s="21">
        <v>4180590613</v>
      </c>
      <c r="J194" s="21" t="s">
        <v>1784</v>
      </c>
      <c r="K194" s="330" t="s">
        <v>39</v>
      </c>
      <c r="L194" s="21" t="str">
        <f>VLOOKUP($K194,TONG_SL!$A:$D,2,0)</f>
        <v>Chả nướng 300g</v>
      </c>
      <c r="N194" s="21" t="str">
        <f t="shared" si="22"/>
        <v>K-C6</v>
      </c>
      <c r="Q194" s="21" t="str">
        <f>VLOOKUP(K194,TONG_SL!$A:$D,3,0)</f>
        <v>Túi</v>
      </c>
      <c r="R194" s="1">
        <v>2</v>
      </c>
      <c r="T194" s="1">
        <f>VLOOKUP(VLOOKUP(G194,Ma_KH!$A:$R,18,0)&amp;K194,Gia_MB!$A:$F,6,0)</f>
        <v>70950</v>
      </c>
      <c r="U194" s="12">
        <f t="shared" si="27"/>
        <v>141900</v>
      </c>
      <c r="W194" s="44">
        <f t="shared" si="28"/>
        <v>0</v>
      </c>
      <c r="X194" s="3" t="str">
        <f t="shared" si="29"/>
        <v>8</v>
      </c>
      <c r="Z194" s="12">
        <f t="shared" si="30"/>
        <v>11352</v>
      </c>
      <c r="AA194" s="5">
        <f>VLOOKUP(G194,Ma_KH!$A:$R,14,0)</f>
        <v>60</v>
      </c>
    </row>
    <row r="195" spans="1:27" hidden="1" x14ac:dyDescent="0.25">
      <c r="A195" s="9">
        <v>45989</v>
      </c>
      <c r="B195" s="21">
        <v>4180590738</v>
      </c>
      <c r="C195" s="10" t="s">
        <v>7767</v>
      </c>
      <c r="D195" s="9">
        <v>45992</v>
      </c>
      <c r="G195" s="32" t="s">
        <v>1110</v>
      </c>
      <c r="I195" s="21">
        <v>4180590738</v>
      </c>
      <c r="J195" s="21" t="s">
        <v>1784</v>
      </c>
      <c r="K195" s="330" t="s">
        <v>48</v>
      </c>
      <c r="L195" s="21" t="str">
        <f>VLOOKUP($K195,TONG_SL!$A:$D,2,0)</f>
        <v>Mọc Nấm Hương 250g</v>
      </c>
      <c r="N195" s="21" t="str">
        <f t="shared" si="22"/>
        <v>K-C6</v>
      </c>
      <c r="Q195" s="21" t="str">
        <f>VLOOKUP(K195,TONG_SL!$A:$D,3,0)</f>
        <v>Túi</v>
      </c>
      <c r="R195" s="1">
        <v>4</v>
      </c>
      <c r="T195" s="1">
        <f>VLOOKUP(VLOOKUP(G195,Ma_KH!$A:$R,18,0)&amp;K195,Gia_MB!$A:$F,6,0)</f>
        <v>46000</v>
      </c>
      <c r="U195" s="12">
        <f t="shared" si="27"/>
        <v>184000</v>
      </c>
      <c r="W195" s="44">
        <f t="shared" si="28"/>
        <v>0</v>
      </c>
      <c r="X195" s="3" t="str">
        <f t="shared" si="29"/>
        <v>8</v>
      </c>
      <c r="Z195" s="12">
        <f t="shared" si="30"/>
        <v>14720</v>
      </c>
      <c r="AA195" s="5">
        <f>VLOOKUP(G195,Ma_KH!$A:$R,14,0)</f>
        <v>60</v>
      </c>
    </row>
    <row r="196" spans="1:27" hidden="1" x14ac:dyDescent="0.25">
      <c r="A196" s="9">
        <v>45989</v>
      </c>
      <c r="B196" s="21">
        <v>4180590738</v>
      </c>
      <c r="C196" s="10" t="s">
        <v>7767</v>
      </c>
      <c r="D196" s="9">
        <v>45992</v>
      </c>
      <c r="G196" s="32" t="s">
        <v>1110</v>
      </c>
      <c r="I196" s="21">
        <v>4180590738</v>
      </c>
      <c r="J196" s="21" t="s">
        <v>1784</v>
      </c>
      <c r="K196" s="330" t="s">
        <v>37</v>
      </c>
      <c r="L196" s="21" t="str">
        <f>VLOOKUP($K196,TONG_SL!$A:$D,2,0)</f>
        <v>Chả cốm 300g</v>
      </c>
      <c r="N196" s="21" t="str">
        <f t="shared" si="22"/>
        <v>K-C6</v>
      </c>
      <c r="Q196" s="21" t="str">
        <f>VLOOKUP(K196,TONG_SL!$A:$D,3,0)</f>
        <v>Túi</v>
      </c>
      <c r="R196" s="1">
        <v>2</v>
      </c>
      <c r="T196" s="1">
        <f>VLOOKUP(VLOOKUP(G196,Ma_KH!$A:$R,18,0)&amp;K196,Gia_MB!$A:$F,6,0)</f>
        <v>74250</v>
      </c>
      <c r="U196" s="12">
        <f t="shared" si="27"/>
        <v>148500</v>
      </c>
      <c r="W196" s="44">
        <f t="shared" si="28"/>
        <v>0</v>
      </c>
      <c r="X196" s="3" t="str">
        <f t="shared" si="29"/>
        <v>8</v>
      </c>
      <c r="Z196" s="12">
        <f t="shared" si="30"/>
        <v>11880</v>
      </c>
      <c r="AA196" s="5">
        <f>VLOOKUP(G196,Ma_KH!$A:$R,14,0)</f>
        <v>60</v>
      </c>
    </row>
    <row r="197" spans="1:27" hidden="1" x14ac:dyDescent="0.25">
      <c r="A197" s="9">
        <v>45989</v>
      </c>
      <c r="B197" s="21">
        <v>4180590738</v>
      </c>
      <c r="C197" s="10" t="s">
        <v>7767</v>
      </c>
      <c r="D197" s="9">
        <v>45992</v>
      </c>
      <c r="G197" s="32" t="s">
        <v>1110</v>
      </c>
      <c r="I197" s="21">
        <v>4180590738</v>
      </c>
      <c r="J197" s="21" t="s">
        <v>1784</v>
      </c>
      <c r="K197" s="330" t="s">
        <v>27</v>
      </c>
      <c r="L197" s="21" t="str">
        <f>VLOOKUP($K197,TONG_SL!$A:$D,2,0)</f>
        <v>Chân giò heo muối 300g</v>
      </c>
      <c r="N197" s="21" t="str">
        <f t="shared" ref="N197:N259" si="31">IF($B197&lt;&gt;"","K-C6","")</f>
        <v>K-C6</v>
      </c>
      <c r="Q197" s="21" t="str">
        <f>VLOOKUP(K197,TONG_SL!$A:$D,3,0)</f>
        <v>Túi</v>
      </c>
      <c r="R197" s="1">
        <v>4</v>
      </c>
      <c r="T197" s="1">
        <f>VLOOKUP(VLOOKUP(G197,Ma_KH!$A:$R,18,0)&amp;K197,Gia_MB!$A:$F,6,0)</f>
        <v>73431</v>
      </c>
      <c r="U197" s="12">
        <f t="shared" si="27"/>
        <v>293724</v>
      </c>
      <c r="W197" s="44">
        <f t="shared" si="28"/>
        <v>0</v>
      </c>
      <c r="X197" s="3" t="str">
        <f t="shared" si="29"/>
        <v>8</v>
      </c>
      <c r="Z197" s="12">
        <f t="shared" si="30"/>
        <v>23497.920000000002</v>
      </c>
      <c r="AA197" s="5">
        <f>VLOOKUP(G197,Ma_KH!$A:$R,14,0)</f>
        <v>60</v>
      </c>
    </row>
    <row r="198" spans="1:27" hidden="1" x14ac:dyDescent="0.25">
      <c r="A198" s="9">
        <v>45989</v>
      </c>
      <c r="B198" s="21">
        <v>4180590738</v>
      </c>
      <c r="C198" s="10" t="s">
        <v>7767</v>
      </c>
      <c r="D198" s="9">
        <v>45992</v>
      </c>
      <c r="G198" s="32" t="s">
        <v>1110</v>
      </c>
      <c r="I198" s="21">
        <v>4180590738</v>
      </c>
      <c r="J198" s="21" t="s">
        <v>1784</v>
      </c>
      <c r="K198" s="330" t="s">
        <v>32</v>
      </c>
      <c r="L198" s="21" t="str">
        <f>VLOOKUP($K198,TONG_SL!$A:$D,2,0)</f>
        <v>Giò Tai Lưỡi Xào 250g</v>
      </c>
      <c r="N198" s="21" t="str">
        <f t="shared" si="31"/>
        <v>K-C6</v>
      </c>
      <c r="Q198" s="21" t="str">
        <f>VLOOKUP(K198,TONG_SL!$A:$D,3,0)</f>
        <v>Túi</v>
      </c>
      <c r="R198" s="1">
        <v>4</v>
      </c>
      <c r="T198" s="1">
        <f>VLOOKUP(VLOOKUP(G198,Ma_KH!$A:$R,18,0)&amp;K198,Gia_MB!$A:$F,6,0)</f>
        <v>50182</v>
      </c>
      <c r="U198" s="12">
        <f t="shared" si="27"/>
        <v>200728</v>
      </c>
      <c r="W198" s="44">
        <f t="shared" si="28"/>
        <v>0</v>
      </c>
      <c r="X198" s="3" t="str">
        <f t="shared" si="29"/>
        <v>8</v>
      </c>
      <c r="Z198" s="12">
        <f t="shared" si="30"/>
        <v>16058.24</v>
      </c>
      <c r="AA198" s="5">
        <f>VLOOKUP(G198,Ma_KH!$A:$R,14,0)</f>
        <v>60</v>
      </c>
    </row>
    <row r="199" spans="1:27" hidden="1" x14ac:dyDescent="0.25">
      <c r="A199" s="9">
        <v>45989</v>
      </c>
      <c r="B199" s="21">
        <v>4180590738</v>
      </c>
      <c r="C199" s="10" t="s">
        <v>7767</v>
      </c>
      <c r="D199" s="9">
        <v>45992</v>
      </c>
      <c r="G199" s="32" t="s">
        <v>1110</v>
      </c>
      <c r="I199" s="21">
        <v>4180590738</v>
      </c>
      <c r="J199" s="21" t="s">
        <v>1784</v>
      </c>
      <c r="K199" s="330" t="s">
        <v>39</v>
      </c>
      <c r="L199" s="21" t="str">
        <f>VLOOKUP($K199,TONG_SL!$A:$D,2,0)</f>
        <v>Chả nướng 300g</v>
      </c>
      <c r="N199" s="21" t="str">
        <f t="shared" si="31"/>
        <v>K-C6</v>
      </c>
      <c r="Q199" s="21" t="str">
        <f>VLOOKUP(K199,TONG_SL!$A:$D,3,0)</f>
        <v>Túi</v>
      </c>
      <c r="R199" s="1">
        <v>2</v>
      </c>
      <c r="T199" s="1">
        <f>VLOOKUP(VLOOKUP(G199,Ma_KH!$A:$R,18,0)&amp;K199,Gia_MB!$A:$F,6,0)</f>
        <v>70950</v>
      </c>
      <c r="U199" s="12">
        <f t="shared" si="27"/>
        <v>141900</v>
      </c>
      <c r="W199" s="44">
        <f t="shared" si="28"/>
        <v>0</v>
      </c>
      <c r="X199" s="3" t="str">
        <f t="shared" si="29"/>
        <v>8</v>
      </c>
      <c r="Z199" s="12">
        <f t="shared" si="30"/>
        <v>11352</v>
      </c>
      <c r="AA199" s="5">
        <f>VLOOKUP(G199,Ma_KH!$A:$R,14,0)</f>
        <v>60</v>
      </c>
    </row>
    <row r="200" spans="1:27" hidden="1" x14ac:dyDescent="0.25">
      <c r="A200" s="9">
        <v>45989</v>
      </c>
      <c r="B200" s="21">
        <v>4180590738</v>
      </c>
      <c r="C200" s="10" t="s">
        <v>7767</v>
      </c>
      <c r="D200" s="9">
        <v>45992</v>
      </c>
      <c r="G200" s="32" t="s">
        <v>1110</v>
      </c>
      <c r="I200" s="21">
        <v>4180590738</v>
      </c>
      <c r="J200" s="21" t="s">
        <v>1784</v>
      </c>
      <c r="K200" s="330" t="s">
        <v>30</v>
      </c>
      <c r="L200" s="21" t="str">
        <f>VLOOKUP($K200,TONG_SL!$A:$D,2,0)</f>
        <v>Gà muối 500g</v>
      </c>
      <c r="N200" s="21" t="str">
        <f t="shared" si="31"/>
        <v>K-C6</v>
      </c>
      <c r="Q200" s="21" t="str">
        <f>VLOOKUP(K200,TONG_SL!$A:$D,3,0)</f>
        <v>Túi</v>
      </c>
      <c r="R200" s="1">
        <v>4</v>
      </c>
      <c r="T200" s="1">
        <f>VLOOKUP(VLOOKUP(G200,Ma_KH!$A:$R,18,0)&amp;K200,Gia_MB!$A:$F,6,0)</f>
        <v>111058</v>
      </c>
      <c r="U200" s="12">
        <f t="shared" si="27"/>
        <v>444232</v>
      </c>
      <c r="W200" s="44">
        <f t="shared" si="28"/>
        <v>0</v>
      </c>
      <c r="X200" s="3" t="str">
        <f t="shared" si="29"/>
        <v>8</v>
      </c>
      <c r="Z200" s="12">
        <f t="shared" si="30"/>
        <v>35538.559999999998</v>
      </c>
      <c r="AA200" s="5">
        <f>VLOOKUP(G200,Ma_KH!$A:$R,14,0)</f>
        <v>60</v>
      </c>
    </row>
    <row r="201" spans="1:27" hidden="1" x14ac:dyDescent="0.25">
      <c r="A201" s="9">
        <v>45989</v>
      </c>
      <c r="B201" s="21">
        <v>4180590993</v>
      </c>
      <c r="C201" s="10" t="s">
        <v>7767</v>
      </c>
      <c r="D201" s="9">
        <v>45992</v>
      </c>
      <c r="G201" s="32" t="s">
        <v>307</v>
      </c>
      <c r="I201" s="21">
        <v>4180590993</v>
      </c>
      <c r="J201" s="21" t="s">
        <v>1784</v>
      </c>
      <c r="K201" s="330" t="s">
        <v>48</v>
      </c>
      <c r="L201" s="21" t="str">
        <f>VLOOKUP($K201,TONG_SL!$A:$D,2,0)</f>
        <v>Mọc Nấm Hương 250g</v>
      </c>
      <c r="N201" s="21" t="str">
        <f t="shared" si="31"/>
        <v>K-C6</v>
      </c>
      <c r="Q201" s="21" t="str">
        <f>VLOOKUP(K201,TONG_SL!$A:$D,3,0)</f>
        <v>Túi</v>
      </c>
      <c r="R201" s="1">
        <v>8</v>
      </c>
      <c r="T201" s="1">
        <f>VLOOKUP(VLOOKUP(G201,Ma_KH!$A:$R,18,0)&amp;K201,Gia_MB!$A:$F,6,0)</f>
        <v>46000</v>
      </c>
      <c r="U201" s="12">
        <f t="shared" si="27"/>
        <v>368000</v>
      </c>
      <c r="W201" s="44">
        <f t="shared" si="28"/>
        <v>0</v>
      </c>
      <c r="X201" s="3" t="str">
        <f t="shared" si="29"/>
        <v>8</v>
      </c>
      <c r="Z201" s="12">
        <f t="shared" si="30"/>
        <v>29440</v>
      </c>
      <c r="AA201" s="5">
        <f>VLOOKUP(G201,Ma_KH!$A:$R,14,0)</f>
        <v>60</v>
      </c>
    </row>
    <row r="202" spans="1:27" hidden="1" x14ac:dyDescent="0.25">
      <c r="A202" s="9">
        <v>45989</v>
      </c>
      <c r="B202" s="21">
        <v>4180590993</v>
      </c>
      <c r="C202" s="10" t="s">
        <v>7767</v>
      </c>
      <c r="D202" s="9">
        <v>45992</v>
      </c>
      <c r="G202" s="32" t="s">
        <v>307</v>
      </c>
      <c r="I202" s="21">
        <v>4180590993</v>
      </c>
      <c r="J202" s="21" t="s">
        <v>1784</v>
      </c>
      <c r="K202" s="330" t="s">
        <v>32</v>
      </c>
      <c r="L202" s="21" t="str">
        <f>VLOOKUP($K202,TONG_SL!$A:$D,2,0)</f>
        <v>Giò Tai Lưỡi Xào 250g</v>
      </c>
      <c r="N202" s="21" t="str">
        <f t="shared" si="31"/>
        <v>K-C6</v>
      </c>
      <c r="Q202" s="21" t="str">
        <f>VLOOKUP(K202,TONG_SL!$A:$D,3,0)</f>
        <v>Túi</v>
      </c>
      <c r="R202" s="1">
        <v>6</v>
      </c>
      <c r="T202" s="1">
        <f>VLOOKUP(VLOOKUP(G202,Ma_KH!$A:$R,18,0)&amp;K202,Gia_MB!$A:$F,6,0)</f>
        <v>50182</v>
      </c>
      <c r="U202" s="12">
        <f t="shared" si="27"/>
        <v>301092</v>
      </c>
      <c r="W202" s="44">
        <f t="shared" si="28"/>
        <v>0</v>
      </c>
      <c r="X202" s="3" t="str">
        <f t="shared" si="29"/>
        <v>8</v>
      </c>
      <c r="Z202" s="12">
        <f t="shared" si="30"/>
        <v>24087.360000000001</v>
      </c>
      <c r="AA202" s="5">
        <f>VLOOKUP(G202,Ma_KH!$A:$R,14,0)</f>
        <v>60</v>
      </c>
    </row>
    <row r="203" spans="1:27" hidden="1" x14ac:dyDescent="0.25">
      <c r="A203" s="9">
        <v>45989</v>
      </c>
      <c r="B203" s="21">
        <v>4180590993</v>
      </c>
      <c r="C203" s="10" t="s">
        <v>7767</v>
      </c>
      <c r="D203" s="9">
        <v>45992</v>
      </c>
      <c r="G203" s="32" t="s">
        <v>307</v>
      </c>
      <c r="I203" s="21">
        <v>4180590993</v>
      </c>
      <c r="J203" s="21" t="s">
        <v>1784</v>
      </c>
      <c r="K203" s="330" t="s">
        <v>27</v>
      </c>
      <c r="L203" s="21" t="str">
        <f>VLOOKUP($K203,TONG_SL!$A:$D,2,0)</f>
        <v>Chân giò heo muối 300g</v>
      </c>
      <c r="N203" s="21" t="str">
        <f t="shared" si="31"/>
        <v>K-C6</v>
      </c>
      <c r="Q203" s="21" t="str">
        <f>VLOOKUP(K203,TONG_SL!$A:$D,3,0)</f>
        <v>Túi</v>
      </c>
      <c r="R203" s="1">
        <v>5</v>
      </c>
      <c r="T203" s="1">
        <f>VLOOKUP(VLOOKUP(G203,Ma_KH!$A:$R,18,0)&amp;K203,Gia_MB!$A:$F,6,0)</f>
        <v>73431</v>
      </c>
      <c r="U203" s="12">
        <f t="shared" si="27"/>
        <v>367155</v>
      </c>
      <c r="W203" s="44">
        <f t="shared" si="28"/>
        <v>0</v>
      </c>
      <c r="X203" s="3" t="str">
        <f t="shared" si="29"/>
        <v>8</v>
      </c>
      <c r="Z203" s="12">
        <f t="shared" si="30"/>
        <v>29372.400000000001</v>
      </c>
      <c r="AA203" s="5">
        <f>VLOOKUP(G203,Ma_KH!$A:$R,14,0)</f>
        <v>60</v>
      </c>
    </row>
    <row r="204" spans="1:27" hidden="1" x14ac:dyDescent="0.25">
      <c r="A204" s="9">
        <v>45989</v>
      </c>
      <c r="B204" s="21">
        <v>4180590647</v>
      </c>
      <c r="C204" s="10" t="s">
        <v>7767</v>
      </c>
      <c r="D204" s="9">
        <v>45992</v>
      </c>
      <c r="G204" s="32" t="s">
        <v>988</v>
      </c>
      <c r="I204" s="21">
        <v>4180590647</v>
      </c>
      <c r="J204" s="21" t="s">
        <v>1784</v>
      </c>
      <c r="K204" s="330" t="s">
        <v>32</v>
      </c>
      <c r="L204" s="21" t="str">
        <f>VLOOKUP($K204,TONG_SL!$A:$D,2,0)</f>
        <v>Giò Tai Lưỡi Xào 250g</v>
      </c>
      <c r="N204" s="21" t="str">
        <f t="shared" si="31"/>
        <v>K-C6</v>
      </c>
      <c r="Q204" s="21" t="str">
        <f>VLOOKUP(K204,TONG_SL!$A:$D,3,0)</f>
        <v>Túi</v>
      </c>
      <c r="R204" s="1">
        <v>8</v>
      </c>
      <c r="T204" s="1">
        <f>VLOOKUP(VLOOKUP(G204,Ma_KH!$A:$R,18,0)&amp;K204,Gia_MB!$A:$F,6,0)</f>
        <v>50182</v>
      </c>
      <c r="U204" s="12">
        <f t="shared" si="27"/>
        <v>401456</v>
      </c>
      <c r="W204" s="44">
        <f t="shared" si="28"/>
        <v>0</v>
      </c>
      <c r="X204" s="3" t="str">
        <f t="shared" si="29"/>
        <v>8</v>
      </c>
      <c r="Z204" s="12">
        <f t="shared" si="30"/>
        <v>32116.48</v>
      </c>
      <c r="AA204" s="5">
        <f>VLOOKUP(G204,Ma_KH!$A:$R,14,0)</f>
        <v>60</v>
      </c>
    </row>
    <row r="205" spans="1:27" hidden="1" x14ac:dyDescent="0.25">
      <c r="A205" s="9">
        <v>45989</v>
      </c>
      <c r="B205" s="21">
        <v>4180590647</v>
      </c>
      <c r="C205" s="10" t="s">
        <v>7767</v>
      </c>
      <c r="D205" s="9">
        <v>45992</v>
      </c>
      <c r="G205" s="32" t="s">
        <v>988</v>
      </c>
      <c r="I205" s="21">
        <v>4180590647</v>
      </c>
      <c r="J205" s="21" t="s">
        <v>1784</v>
      </c>
      <c r="K205" s="330" t="s">
        <v>48</v>
      </c>
      <c r="L205" s="21" t="str">
        <f>VLOOKUP($K205,TONG_SL!$A:$D,2,0)</f>
        <v>Mọc Nấm Hương 250g</v>
      </c>
      <c r="N205" s="21" t="str">
        <f t="shared" si="31"/>
        <v>K-C6</v>
      </c>
      <c r="Q205" s="21" t="str">
        <f>VLOOKUP(K205,TONG_SL!$A:$D,3,0)</f>
        <v>Túi</v>
      </c>
      <c r="R205" s="1">
        <v>8</v>
      </c>
      <c r="T205" s="1">
        <f>VLOOKUP(VLOOKUP(G205,Ma_KH!$A:$R,18,0)&amp;K205,Gia_MB!$A:$F,6,0)</f>
        <v>46000</v>
      </c>
      <c r="U205" s="12">
        <f t="shared" si="27"/>
        <v>368000</v>
      </c>
      <c r="W205" s="44">
        <f t="shared" si="28"/>
        <v>0</v>
      </c>
      <c r="X205" s="3" t="str">
        <f t="shared" si="29"/>
        <v>8</v>
      </c>
      <c r="Z205" s="12">
        <f t="shared" si="30"/>
        <v>29440</v>
      </c>
      <c r="AA205" s="5">
        <f>VLOOKUP(G205,Ma_KH!$A:$R,14,0)</f>
        <v>60</v>
      </c>
    </row>
    <row r="206" spans="1:27" hidden="1" x14ac:dyDescent="0.25">
      <c r="A206" s="9">
        <v>45989</v>
      </c>
      <c r="B206" s="21">
        <v>4180590647</v>
      </c>
      <c r="C206" s="10" t="s">
        <v>7767</v>
      </c>
      <c r="D206" s="9">
        <v>45992</v>
      </c>
      <c r="G206" s="32" t="s">
        <v>988</v>
      </c>
      <c r="I206" s="21">
        <v>4180590647</v>
      </c>
      <c r="J206" s="21" t="s">
        <v>1784</v>
      </c>
      <c r="K206" s="330" t="s">
        <v>37</v>
      </c>
      <c r="L206" s="21" t="str">
        <f>VLOOKUP($K206,TONG_SL!$A:$D,2,0)</f>
        <v>Chả cốm 300g</v>
      </c>
      <c r="N206" s="21" t="str">
        <f t="shared" si="31"/>
        <v>K-C6</v>
      </c>
      <c r="Q206" s="21" t="str">
        <f>VLOOKUP(K206,TONG_SL!$A:$D,3,0)</f>
        <v>Túi</v>
      </c>
      <c r="R206" s="1">
        <v>3</v>
      </c>
      <c r="T206" s="1">
        <f>VLOOKUP(VLOOKUP(G206,Ma_KH!$A:$R,18,0)&amp;K206,Gia_MB!$A:$F,6,0)</f>
        <v>74250</v>
      </c>
      <c r="U206" s="12">
        <f t="shared" si="27"/>
        <v>222750</v>
      </c>
      <c r="W206" s="44">
        <f t="shared" si="28"/>
        <v>0</v>
      </c>
      <c r="X206" s="3" t="str">
        <f t="shared" si="29"/>
        <v>8</v>
      </c>
      <c r="Z206" s="12">
        <f t="shared" si="30"/>
        <v>17820</v>
      </c>
      <c r="AA206" s="5">
        <f>VLOOKUP(G206,Ma_KH!$A:$R,14,0)</f>
        <v>60</v>
      </c>
    </row>
    <row r="207" spans="1:27" hidden="1" x14ac:dyDescent="0.25">
      <c r="A207" s="9">
        <v>45989</v>
      </c>
      <c r="B207" s="21">
        <v>4180590616</v>
      </c>
      <c r="C207" s="10" t="s">
        <v>7767</v>
      </c>
      <c r="D207" s="9">
        <v>45992</v>
      </c>
      <c r="G207" s="32" t="s">
        <v>974</v>
      </c>
      <c r="I207" s="21">
        <v>4180590616</v>
      </c>
      <c r="J207" s="21" t="s">
        <v>1784</v>
      </c>
      <c r="K207" s="330" t="s">
        <v>37</v>
      </c>
      <c r="L207" s="21" t="str">
        <f>VLOOKUP($K207,TONG_SL!$A:$D,2,0)</f>
        <v>Chả cốm 300g</v>
      </c>
      <c r="N207" s="21" t="str">
        <f t="shared" si="31"/>
        <v>K-C6</v>
      </c>
      <c r="Q207" s="21" t="str">
        <f>VLOOKUP(K207,TONG_SL!$A:$D,3,0)</f>
        <v>Túi</v>
      </c>
      <c r="R207" s="1">
        <v>4</v>
      </c>
      <c r="T207" s="1">
        <f>VLOOKUP(VLOOKUP(G207,Ma_KH!$A:$R,18,0)&amp;K207,Gia_MB!$A:$F,6,0)</f>
        <v>74250</v>
      </c>
      <c r="U207" s="12">
        <f t="shared" si="27"/>
        <v>297000</v>
      </c>
      <c r="W207" s="44">
        <f t="shared" si="28"/>
        <v>0</v>
      </c>
      <c r="X207" s="3" t="str">
        <f t="shared" si="29"/>
        <v>8</v>
      </c>
      <c r="Z207" s="12">
        <f t="shared" si="30"/>
        <v>23760</v>
      </c>
      <c r="AA207" s="5">
        <f>VLOOKUP(G207,Ma_KH!$A:$R,14,0)</f>
        <v>60</v>
      </c>
    </row>
    <row r="208" spans="1:27" hidden="1" x14ac:dyDescent="0.25">
      <c r="A208" s="9">
        <v>45989</v>
      </c>
      <c r="B208" s="21">
        <v>4180590616</v>
      </c>
      <c r="C208" s="10" t="s">
        <v>7767</v>
      </c>
      <c r="D208" s="9">
        <v>45992</v>
      </c>
      <c r="G208" s="32" t="s">
        <v>974</v>
      </c>
      <c r="I208" s="21">
        <v>4180590616</v>
      </c>
      <c r="J208" s="21" t="s">
        <v>1784</v>
      </c>
      <c r="K208" s="330" t="s">
        <v>48</v>
      </c>
      <c r="L208" s="21" t="str">
        <f>VLOOKUP($K208,TONG_SL!$A:$D,2,0)</f>
        <v>Mọc Nấm Hương 250g</v>
      </c>
      <c r="N208" s="21" t="str">
        <f t="shared" si="31"/>
        <v>K-C6</v>
      </c>
      <c r="Q208" s="21" t="str">
        <f>VLOOKUP(K208,TONG_SL!$A:$D,3,0)</f>
        <v>Túi</v>
      </c>
      <c r="R208" s="1">
        <v>4</v>
      </c>
      <c r="T208" s="1">
        <f>VLOOKUP(VLOOKUP(G208,Ma_KH!$A:$R,18,0)&amp;K208,Gia_MB!$A:$F,6,0)</f>
        <v>46000</v>
      </c>
      <c r="U208" s="12">
        <f t="shared" si="27"/>
        <v>184000</v>
      </c>
      <c r="W208" s="44">
        <f t="shared" si="28"/>
        <v>0</v>
      </c>
      <c r="X208" s="3" t="str">
        <f t="shared" si="29"/>
        <v>8</v>
      </c>
      <c r="Z208" s="12">
        <f t="shared" si="30"/>
        <v>14720</v>
      </c>
      <c r="AA208" s="5">
        <f>VLOOKUP(G208,Ma_KH!$A:$R,14,0)</f>
        <v>60</v>
      </c>
    </row>
    <row r="209" spans="1:27" hidden="1" x14ac:dyDescent="0.25">
      <c r="A209" s="9">
        <v>45989</v>
      </c>
      <c r="B209" s="21">
        <v>4180590616</v>
      </c>
      <c r="C209" s="10" t="s">
        <v>7767</v>
      </c>
      <c r="D209" s="9">
        <v>45992</v>
      </c>
      <c r="G209" s="32" t="s">
        <v>974</v>
      </c>
      <c r="I209" s="21">
        <v>4180590616</v>
      </c>
      <c r="J209" s="21" t="s">
        <v>1784</v>
      </c>
      <c r="K209" s="330" t="s">
        <v>32</v>
      </c>
      <c r="L209" s="21" t="str">
        <f>VLOOKUP($K209,TONG_SL!$A:$D,2,0)</f>
        <v>Giò Tai Lưỡi Xào 250g</v>
      </c>
      <c r="N209" s="21" t="str">
        <f t="shared" si="31"/>
        <v>K-C6</v>
      </c>
      <c r="Q209" s="21" t="str">
        <f>VLOOKUP(K209,TONG_SL!$A:$D,3,0)</f>
        <v>Túi</v>
      </c>
      <c r="R209" s="1">
        <v>4</v>
      </c>
      <c r="T209" s="1">
        <f>VLOOKUP(VLOOKUP(G209,Ma_KH!$A:$R,18,0)&amp;K209,Gia_MB!$A:$F,6,0)</f>
        <v>50182</v>
      </c>
      <c r="U209" s="12">
        <f t="shared" si="27"/>
        <v>200728</v>
      </c>
      <c r="W209" s="44">
        <f t="shared" si="28"/>
        <v>0</v>
      </c>
      <c r="X209" s="3" t="str">
        <f t="shared" si="29"/>
        <v>8</v>
      </c>
      <c r="Z209" s="12">
        <f t="shared" si="30"/>
        <v>16058.24</v>
      </c>
      <c r="AA209" s="5">
        <f>VLOOKUP(G209,Ma_KH!$A:$R,14,0)</f>
        <v>60</v>
      </c>
    </row>
    <row r="210" spans="1:27" hidden="1" x14ac:dyDescent="0.25">
      <c r="A210" s="9">
        <v>45989</v>
      </c>
      <c r="B210" s="21">
        <v>4180590616</v>
      </c>
      <c r="C210" s="10" t="s">
        <v>7767</v>
      </c>
      <c r="D210" s="9">
        <v>45992</v>
      </c>
      <c r="G210" s="32" t="s">
        <v>974</v>
      </c>
      <c r="I210" s="21">
        <v>4180590616</v>
      </c>
      <c r="J210" s="21" t="s">
        <v>1784</v>
      </c>
      <c r="K210" s="330" t="s">
        <v>27</v>
      </c>
      <c r="L210" s="21" t="str">
        <f>VLOOKUP($K210,TONG_SL!$A:$D,2,0)</f>
        <v>Chân giò heo muối 300g</v>
      </c>
      <c r="N210" s="21" t="str">
        <f t="shared" si="31"/>
        <v>K-C6</v>
      </c>
      <c r="Q210" s="21" t="str">
        <f>VLOOKUP(K210,TONG_SL!$A:$D,3,0)</f>
        <v>Túi</v>
      </c>
      <c r="R210" s="1">
        <v>4</v>
      </c>
      <c r="T210" s="1">
        <f>VLOOKUP(VLOOKUP(G210,Ma_KH!$A:$R,18,0)&amp;K210,Gia_MB!$A:$F,6,0)</f>
        <v>73431</v>
      </c>
      <c r="U210" s="12">
        <f t="shared" si="27"/>
        <v>293724</v>
      </c>
      <c r="W210" s="44">
        <f t="shared" si="28"/>
        <v>0</v>
      </c>
      <c r="X210" s="3" t="str">
        <f t="shared" si="29"/>
        <v>8</v>
      </c>
      <c r="Z210" s="12">
        <f t="shared" si="30"/>
        <v>23497.920000000002</v>
      </c>
      <c r="AA210" s="5">
        <f>VLOOKUP(G210,Ma_KH!$A:$R,14,0)</f>
        <v>60</v>
      </c>
    </row>
    <row r="211" spans="1:27" hidden="1" x14ac:dyDescent="0.25">
      <c r="A211" s="9">
        <v>45989</v>
      </c>
      <c r="B211" s="21">
        <v>4180590657</v>
      </c>
      <c r="C211" s="10" t="s">
        <v>7767</v>
      </c>
      <c r="D211" s="9">
        <v>45992</v>
      </c>
      <c r="G211" s="32" t="s">
        <v>998</v>
      </c>
      <c r="I211" s="21">
        <v>4180590657</v>
      </c>
      <c r="J211" s="21" t="s">
        <v>1784</v>
      </c>
      <c r="K211" s="330" t="s">
        <v>39</v>
      </c>
      <c r="L211" s="21" t="str">
        <f>VLOOKUP($K211,TONG_SL!$A:$D,2,0)</f>
        <v>Chả nướng 300g</v>
      </c>
      <c r="N211" s="21" t="str">
        <f t="shared" si="31"/>
        <v>K-C6</v>
      </c>
      <c r="Q211" s="21" t="str">
        <f>VLOOKUP(K211,TONG_SL!$A:$D,3,0)</f>
        <v>Túi</v>
      </c>
      <c r="R211" s="1">
        <v>4</v>
      </c>
      <c r="T211" s="1">
        <f>VLOOKUP(VLOOKUP(G211,Ma_KH!$A:$R,18,0)&amp;K211,Gia_MB!$A:$F,6,0)</f>
        <v>70950</v>
      </c>
      <c r="U211" s="12">
        <f t="shared" si="27"/>
        <v>283800</v>
      </c>
      <c r="W211" s="44">
        <f t="shared" si="28"/>
        <v>0</v>
      </c>
      <c r="X211" s="3" t="str">
        <f t="shared" si="29"/>
        <v>8</v>
      </c>
      <c r="Z211" s="12">
        <f t="shared" si="30"/>
        <v>22704</v>
      </c>
      <c r="AA211" s="5">
        <f>VLOOKUP(G211,Ma_KH!$A:$R,14,0)</f>
        <v>60</v>
      </c>
    </row>
    <row r="212" spans="1:27" hidden="1" x14ac:dyDescent="0.25">
      <c r="A212" s="9">
        <v>45989</v>
      </c>
      <c r="B212" s="21">
        <v>4180590657</v>
      </c>
      <c r="C212" s="10" t="s">
        <v>7767</v>
      </c>
      <c r="D212" s="9">
        <v>45992</v>
      </c>
      <c r="G212" s="32" t="s">
        <v>998</v>
      </c>
      <c r="I212" s="21">
        <v>4180590657</v>
      </c>
      <c r="J212" s="21" t="s">
        <v>1784</v>
      </c>
      <c r="K212" s="330" t="s">
        <v>32</v>
      </c>
      <c r="L212" s="21" t="str">
        <f>VLOOKUP($K212,TONG_SL!$A:$D,2,0)</f>
        <v>Giò Tai Lưỡi Xào 250g</v>
      </c>
      <c r="N212" s="21" t="str">
        <f t="shared" si="31"/>
        <v>K-C6</v>
      </c>
      <c r="Q212" s="21" t="str">
        <f>VLOOKUP(K212,TONG_SL!$A:$D,3,0)</f>
        <v>Túi</v>
      </c>
      <c r="R212" s="1">
        <v>3</v>
      </c>
      <c r="T212" s="1">
        <f>VLOOKUP(VLOOKUP(G212,Ma_KH!$A:$R,18,0)&amp;K212,Gia_MB!$A:$F,6,0)</f>
        <v>50182</v>
      </c>
      <c r="U212" s="12">
        <f t="shared" si="27"/>
        <v>150546</v>
      </c>
      <c r="W212" s="44">
        <f t="shared" si="28"/>
        <v>0</v>
      </c>
      <c r="X212" s="3" t="str">
        <f t="shared" si="29"/>
        <v>8</v>
      </c>
      <c r="Z212" s="12">
        <f t="shared" si="30"/>
        <v>12043.68</v>
      </c>
      <c r="AA212" s="5">
        <f>VLOOKUP(G212,Ma_KH!$A:$R,14,0)</f>
        <v>60</v>
      </c>
    </row>
    <row r="213" spans="1:27" hidden="1" x14ac:dyDescent="0.25">
      <c r="A213" s="9">
        <v>45989</v>
      </c>
      <c r="B213" s="21">
        <v>4180590657</v>
      </c>
      <c r="C213" s="10" t="s">
        <v>7767</v>
      </c>
      <c r="D213" s="9">
        <v>45992</v>
      </c>
      <c r="G213" s="32" t="s">
        <v>998</v>
      </c>
      <c r="I213" s="21">
        <v>4180590657</v>
      </c>
      <c r="J213" s="21" t="s">
        <v>1784</v>
      </c>
      <c r="K213" s="330" t="s">
        <v>48</v>
      </c>
      <c r="L213" s="21" t="str">
        <f>VLOOKUP($K213,TONG_SL!$A:$D,2,0)</f>
        <v>Mọc Nấm Hương 250g</v>
      </c>
      <c r="N213" s="21" t="str">
        <f t="shared" si="31"/>
        <v>K-C6</v>
      </c>
      <c r="Q213" s="21" t="str">
        <f>VLOOKUP(K213,TONG_SL!$A:$D,3,0)</f>
        <v>Túi</v>
      </c>
      <c r="R213" s="1">
        <v>3</v>
      </c>
      <c r="T213" s="1">
        <f>VLOOKUP(VLOOKUP(G213,Ma_KH!$A:$R,18,0)&amp;K213,Gia_MB!$A:$F,6,0)</f>
        <v>46000</v>
      </c>
      <c r="U213" s="12">
        <f t="shared" si="27"/>
        <v>138000</v>
      </c>
      <c r="W213" s="44">
        <f t="shared" si="28"/>
        <v>0</v>
      </c>
      <c r="X213" s="3" t="str">
        <f t="shared" si="29"/>
        <v>8</v>
      </c>
      <c r="Z213" s="12">
        <f t="shared" si="30"/>
        <v>11040</v>
      </c>
      <c r="AA213" s="5">
        <f>VLOOKUP(G213,Ma_KH!$A:$R,14,0)</f>
        <v>60</v>
      </c>
    </row>
    <row r="214" spans="1:27" hidden="1" x14ac:dyDescent="0.25">
      <c r="A214" s="9">
        <v>45989</v>
      </c>
      <c r="B214" s="21">
        <v>4180590657</v>
      </c>
      <c r="C214" s="10" t="s">
        <v>7767</v>
      </c>
      <c r="D214" s="9">
        <v>45992</v>
      </c>
      <c r="G214" s="32" t="s">
        <v>998</v>
      </c>
      <c r="I214" s="21">
        <v>4180590657</v>
      </c>
      <c r="J214" s="21" t="s">
        <v>1784</v>
      </c>
      <c r="K214" s="330" t="s">
        <v>34</v>
      </c>
      <c r="L214" s="21" t="str">
        <f>VLOOKUP($K214,TONG_SL!$A:$D,2,0)</f>
        <v>Tai heo muối 200g</v>
      </c>
      <c r="N214" s="21" t="str">
        <f t="shared" si="31"/>
        <v>K-C6</v>
      </c>
      <c r="Q214" s="21" t="str">
        <f>VLOOKUP(K214,TONG_SL!$A:$D,3,0)</f>
        <v>Túi</v>
      </c>
      <c r="R214" s="1">
        <v>3</v>
      </c>
      <c r="T214" s="1">
        <f>VLOOKUP(VLOOKUP(G214,Ma_KH!$A:$R,18,0)&amp;K214,Gia_MB!$A:$F,6,0)</f>
        <v>55595</v>
      </c>
      <c r="U214" s="12">
        <f t="shared" si="27"/>
        <v>166785</v>
      </c>
      <c r="W214" s="44">
        <f t="shared" si="28"/>
        <v>0</v>
      </c>
      <c r="X214" s="3" t="str">
        <f t="shared" si="29"/>
        <v>8</v>
      </c>
      <c r="Z214" s="12">
        <f t="shared" si="30"/>
        <v>13342.800000000001</v>
      </c>
      <c r="AA214" s="5">
        <f>VLOOKUP(G214,Ma_KH!$A:$R,14,0)</f>
        <v>60</v>
      </c>
    </row>
    <row r="215" spans="1:27" hidden="1" x14ac:dyDescent="0.25">
      <c r="A215" s="9">
        <v>45989</v>
      </c>
      <c r="B215" s="21">
        <v>4180590657</v>
      </c>
      <c r="C215" s="10" t="s">
        <v>7767</v>
      </c>
      <c r="D215" s="9">
        <v>45992</v>
      </c>
      <c r="G215" s="32" t="s">
        <v>998</v>
      </c>
      <c r="I215" s="21">
        <v>4180590657</v>
      </c>
      <c r="J215" s="21" t="s">
        <v>1784</v>
      </c>
      <c r="K215" s="330" t="s">
        <v>37</v>
      </c>
      <c r="L215" s="21" t="str">
        <f>VLOOKUP($K215,TONG_SL!$A:$D,2,0)</f>
        <v>Chả cốm 300g</v>
      </c>
      <c r="N215" s="21" t="str">
        <f t="shared" si="31"/>
        <v>K-C6</v>
      </c>
      <c r="Q215" s="21" t="str">
        <f>VLOOKUP(K215,TONG_SL!$A:$D,3,0)</f>
        <v>Túi</v>
      </c>
      <c r="R215" s="1">
        <v>3</v>
      </c>
      <c r="T215" s="1">
        <f>VLOOKUP(VLOOKUP(G215,Ma_KH!$A:$R,18,0)&amp;K215,Gia_MB!$A:$F,6,0)</f>
        <v>74250</v>
      </c>
      <c r="U215" s="12">
        <f t="shared" si="27"/>
        <v>222750</v>
      </c>
      <c r="W215" s="44">
        <f t="shared" si="28"/>
        <v>0</v>
      </c>
      <c r="X215" s="3" t="str">
        <f t="shared" si="29"/>
        <v>8</v>
      </c>
      <c r="Z215" s="12">
        <f t="shared" si="30"/>
        <v>17820</v>
      </c>
      <c r="AA215" s="5">
        <f>VLOOKUP(G215,Ma_KH!$A:$R,14,0)</f>
        <v>60</v>
      </c>
    </row>
    <row r="216" spans="1:27" hidden="1" x14ac:dyDescent="0.25">
      <c r="A216" s="9">
        <v>45989</v>
      </c>
      <c r="B216" s="21">
        <v>4180590698</v>
      </c>
      <c r="C216" s="10" t="s">
        <v>7767</v>
      </c>
      <c r="D216" s="9">
        <v>45992</v>
      </c>
      <c r="G216" s="32" t="s">
        <v>341</v>
      </c>
      <c r="I216" s="21">
        <v>4180590698</v>
      </c>
      <c r="J216" s="21" t="s">
        <v>1784</v>
      </c>
      <c r="K216" s="330" t="s">
        <v>27</v>
      </c>
      <c r="L216" s="21" t="str">
        <f>VLOOKUP($K216,TONG_SL!$A:$D,2,0)</f>
        <v>Chân giò heo muối 300g</v>
      </c>
      <c r="N216" s="21" t="str">
        <f t="shared" si="31"/>
        <v>K-C6</v>
      </c>
      <c r="Q216" s="21" t="str">
        <f>VLOOKUP(K216,TONG_SL!$A:$D,3,0)</f>
        <v>Túi</v>
      </c>
      <c r="R216" s="1">
        <v>3</v>
      </c>
      <c r="T216" s="1">
        <f>VLOOKUP(VLOOKUP(G216,Ma_KH!$A:$R,18,0)&amp;K216,Gia_MB!$A:$F,6,0)</f>
        <v>73431</v>
      </c>
      <c r="U216" s="12">
        <f t="shared" ref="U216:U247" si="32">T216*R216</f>
        <v>220293</v>
      </c>
      <c r="W216" s="44">
        <f t="shared" ref="W216:W247" si="33">U216*V216</f>
        <v>0</v>
      </c>
      <c r="X216" s="3" t="str">
        <f t="shared" ref="X216:X247" si="34">IF(B216&lt;&gt;"","8","0")</f>
        <v>8</v>
      </c>
      <c r="Z216" s="12">
        <f t="shared" ref="Z216:Z247" si="35">U216*X216%</f>
        <v>17623.439999999999</v>
      </c>
      <c r="AA216" s="5">
        <f>VLOOKUP(G216,Ma_KH!$A:$R,14,0)</f>
        <v>60</v>
      </c>
    </row>
    <row r="217" spans="1:27" hidden="1" x14ac:dyDescent="0.25">
      <c r="A217" s="9">
        <v>45989</v>
      </c>
      <c r="B217" s="21">
        <v>4180590698</v>
      </c>
      <c r="C217" s="10" t="s">
        <v>7767</v>
      </c>
      <c r="D217" s="9">
        <v>45992</v>
      </c>
      <c r="G217" s="32" t="s">
        <v>341</v>
      </c>
      <c r="I217" s="21">
        <v>4180590698</v>
      </c>
      <c r="J217" s="21" t="s">
        <v>1784</v>
      </c>
      <c r="K217" s="330" t="s">
        <v>37</v>
      </c>
      <c r="L217" s="21" t="str">
        <f>VLOOKUP($K217,TONG_SL!$A:$D,2,0)</f>
        <v>Chả cốm 300g</v>
      </c>
      <c r="N217" s="21" t="str">
        <f t="shared" si="31"/>
        <v>K-C6</v>
      </c>
      <c r="Q217" s="21" t="str">
        <f>VLOOKUP(K217,TONG_SL!$A:$D,3,0)</f>
        <v>Túi</v>
      </c>
      <c r="R217" s="1">
        <v>3</v>
      </c>
      <c r="T217" s="1">
        <f>VLOOKUP(VLOOKUP(G217,Ma_KH!$A:$R,18,0)&amp;K217,Gia_MB!$A:$F,6,0)</f>
        <v>74250</v>
      </c>
      <c r="U217" s="12">
        <f t="shared" si="32"/>
        <v>222750</v>
      </c>
      <c r="W217" s="44">
        <f t="shared" si="33"/>
        <v>0</v>
      </c>
      <c r="X217" s="3" t="str">
        <f t="shared" si="34"/>
        <v>8</v>
      </c>
      <c r="Z217" s="12">
        <f t="shared" si="35"/>
        <v>17820</v>
      </c>
      <c r="AA217" s="5">
        <f>VLOOKUP(G217,Ma_KH!$A:$R,14,0)</f>
        <v>60</v>
      </c>
    </row>
    <row r="218" spans="1:27" hidden="1" x14ac:dyDescent="0.25">
      <c r="A218" s="9">
        <v>45989</v>
      </c>
      <c r="B218" s="21">
        <v>4180590698</v>
      </c>
      <c r="C218" s="10" t="s">
        <v>7767</v>
      </c>
      <c r="D218" s="9">
        <v>45992</v>
      </c>
      <c r="G218" s="32" t="s">
        <v>341</v>
      </c>
      <c r="I218" s="21">
        <v>4180590698</v>
      </c>
      <c r="J218" s="21" t="s">
        <v>1784</v>
      </c>
      <c r="K218" s="330" t="s">
        <v>39</v>
      </c>
      <c r="L218" s="21" t="str">
        <f>VLOOKUP($K218,TONG_SL!$A:$D,2,0)</f>
        <v>Chả nướng 300g</v>
      </c>
      <c r="N218" s="21" t="str">
        <f t="shared" si="31"/>
        <v>K-C6</v>
      </c>
      <c r="Q218" s="21" t="str">
        <f>VLOOKUP(K218,TONG_SL!$A:$D,3,0)</f>
        <v>Túi</v>
      </c>
      <c r="R218" s="1">
        <v>3</v>
      </c>
      <c r="T218" s="1">
        <f>VLOOKUP(VLOOKUP(G218,Ma_KH!$A:$R,18,0)&amp;K218,Gia_MB!$A:$F,6,0)</f>
        <v>70950</v>
      </c>
      <c r="U218" s="12">
        <f t="shared" si="32"/>
        <v>212850</v>
      </c>
      <c r="W218" s="44">
        <f t="shared" si="33"/>
        <v>0</v>
      </c>
      <c r="X218" s="3" t="str">
        <f t="shared" si="34"/>
        <v>8</v>
      </c>
      <c r="Z218" s="12">
        <f t="shared" si="35"/>
        <v>17028</v>
      </c>
      <c r="AA218" s="5">
        <f>VLOOKUP(G218,Ma_KH!$A:$R,14,0)</f>
        <v>60</v>
      </c>
    </row>
    <row r="219" spans="1:27" hidden="1" x14ac:dyDescent="0.25">
      <c r="A219" s="9">
        <v>45989</v>
      </c>
      <c r="B219" s="21">
        <v>4180590698</v>
      </c>
      <c r="C219" s="10" t="s">
        <v>7767</v>
      </c>
      <c r="D219" s="9">
        <v>45992</v>
      </c>
      <c r="G219" s="32" t="s">
        <v>341</v>
      </c>
      <c r="I219" s="21">
        <v>4180590698</v>
      </c>
      <c r="J219" s="21" t="s">
        <v>1784</v>
      </c>
      <c r="K219" s="330" t="s">
        <v>30</v>
      </c>
      <c r="L219" s="21" t="str">
        <f>VLOOKUP($K219,TONG_SL!$A:$D,2,0)</f>
        <v>Gà muối 500g</v>
      </c>
      <c r="N219" s="21" t="str">
        <f t="shared" si="31"/>
        <v>K-C6</v>
      </c>
      <c r="Q219" s="21" t="str">
        <f>VLOOKUP(K219,TONG_SL!$A:$D,3,0)</f>
        <v>Túi</v>
      </c>
      <c r="R219" s="1">
        <v>3</v>
      </c>
      <c r="T219" s="1">
        <f>VLOOKUP(VLOOKUP(G219,Ma_KH!$A:$R,18,0)&amp;K219,Gia_MB!$A:$F,6,0)</f>
        <v>111058</v>
      </c>
      <c r="U219" s="12">
        <f t="shared" si="32"/>
        <v>333174</v>
      </c>
      <c r="W219" s="44">
        <f t="shared" si="33"/>
        <v>0</v>
      </c>
      <c r="X219" s="3" t="str">
        <f t="shared" si="34"/>
        <v>8</v>
      </c>
      <c r="Z219" s="12">
        <f t="shared" si="35"/>
        <v>26653.920000000002</v>
      </c>
      <c r="AA219" s="5">
        <f>VLOOKUP(G219,Ma_KH!$A:$R,14,0)</f>
        <v>60</v>
      </c>
    </row>
    <row r="220" spans="1:27" hidden="1" x14ac:dyDescent="0.25">
      <c r="A220" s="9">
        <v>45989</v>
      </c>
      <c r="B220" s="21">
        <v>4180590676</v>
      </c>
      <c r="C220" s="10" t="s">
        <v>7767</v>
      </c>
      <c r="D220" s="9">
        <v>45992</v>
      </c>
      <c r="G220" s="32" t="s">
        <v>316</v>
      </c>
      <c r="I220" s="21">
        <v>4180590676</v>
      </c>
      <c r="J220" s="21" t="s">
        <v>1784</v>
      </c>
      <c r="K220" s="330" t="s">
        <v>37</v>
      </c>
      <c r="L220" s="21" t="str">
        <f>VLOOKUP($K220,TONG_SL!$A:$D,2,0)</f>
        <v>Chả cốm 300g</v>
      </c>
      <c r="N220" s="21" t="str">
        <f t="shared" si="31"/>
        <v>K-C6</v>
      </c>
      <c r="Q220" s="21" t="str">
        <f>VLOOKUP(K220,TONG_SL!$A:$D,3,0)</f>
        <v>Túi</v>
      </c>
      <c r="R220" s="1">
        <v>3</v>
      </c>
      <c r="T220" s="1">
        <f>VLOOKUP(VLOOKUP(G220,Ma_KH!$A:$R,18,0)&amp;K220,Gia_MB!$A:$F,6,0)</f>
        <v>74250</v>
      </c>
      <c r="U220" s="12">
        <f t="shared" si="32"/>
        <v>222750</v>
      </c>
      <c r="W220" s="44">
        <f t="shared" si="33"/>
        <v>0</v>
      </c>
      <c r="X220" s="3" t="str">
        <f t="shared" si="34"/>
        <v>8</v>
      </c>
      <c r="Z220" s="12">
        <f t="shared" si="35"/>
        <v>17820</v>
      </c>
      <c r="AA220" s="5">
        <f>VLOOKUP(G220,Ma_KH!$A:$R,14,0)</f>
        <v>60</v>
      </c>
    </row>
    <row r="221" spans="1:27" hidden="1" x14ac:dyDescent="0.25">
      <c r="A221" s="9">
        <v>45989</v>
      </c>
      <c r="B221" s="21">
        <v>4180590676</v>
      </c>
      <c r="C221" s="10" t="s">
        <v>7767</v>
      </c>
      <c r="D221" s="9">
        <v>45992</v>
      </c>
      <c r="G221" s="32" t="s">
        <v>316</v>
      </c>
      <c r="I221" s="21">
        <v>4180590676</v>
      </c>
      <c r="J221" s="21" t="s">
        <v>1784</v>
      </c>
      <c r="K221" s="330" t="s">
        <v>39</v>
      </c>
      <c r="L221" s="21" t="str">
        <f>VLOOKUP($K221,TONG_SL!$A:$D,2,0)</f>
        <v>Chả nướng 300g</v>
      </c>
      <c r="N221" s="21" t="str">
        <f t="shared" si="31"/>
        <v>K-C6</v>
      </c>
      <c r="Q221" s="21" t="str">
        <f>VLOOKUP(K221,TONG_SL!$A:$D,3,0)</f>
        <v>Túi</v>
      </c>
      <c r="R221" s="1">
        <v>4</v>
      </c>
      <c r="T221" s="1">
        <f>VLOOKUP(VLOOKUP(G221,Ma_KH!$A:$R,18,0)&amp;K221,Gia_MB!$A:$F,6,0)</f>
        <v>70950</v>
      </c>
      <c r="U221" s="12">
        <f t="shared" si="32"/>
        <v>283800</v>
      </c>
      <c r="W221" s="44">
        <f t="shared" si="33"/>
        <v>0</v>
      </c>
      <c r="X221" s="3" t="str">
        <f t="shared" si="34"/>
        <v>8</v>
      </c>
      <c r="Z221" s="12">
        <f t="shared" si="35"/>
        <v>22704</v>
      </c>
      <c r="AA221" s="5">
        <f>VLOOKUP(G221,Ma_KH!$A:$R,14,0)</f>
        <v>60</v>
      </c>
    </row>
    <row r="222" spans="1:27" hidden="1" x14ac:dyDescent="0.25">
      <c r="A222" s="9">
        <v>45989</v>
      </c>
      <c r="B222" s="21">
        <v>4180590676</v>
      </c>
      <c r="C222" s="10" t="s">
        <v>7767</v>
      </c>
      <c r="D222" s="9">
        <v>45992</v>
      </c>
      <c r="G222" s="32" t="s">
        <v>316</v>
      </c>
      <c r="I222" s="21">
        <v>4180590676</v>
      </c>
      <c r="J222" s="21" t="s">
        <v>1784</v>
      </c>
      <c r="K222" s="330" t="s">
        <v>48</v>
      </c>
      <c r="L222" s="21" t="str">
        <f>VLOOKUP($K222,TONG_SL!$A:$D,2,0)</f>
        <v>Mọc Nấm Hương 250g</v>
      </c>
      <c r="N222" s="21" t="str">
        <f t="shared" si="31"/>
        <v>K-C6</v>
      </c>
      <c r="Q222" s="21" t="str">
        <f>VLOOKUP(K222,TONG_SL!$A:$D,3,0)</f>
        <v>Túi</v>
      </c>
      <c r="R222" s="1">
        <v>7</v>
      </c>
      <c r="T222" s="1">
        <f>VLOOKUP(VLOOKUP(G222,Ma_KH!$A:$R,18,0)&amp;K222,Gia_MB!$A:$F,6,0)</f>
        <v>46000</v>
      </c>
      <c r="U222" s="12">
        <f t="shared" si="32"/>
        <v>322000</v>
      </c>
      <c r="W222" s="44">
        <f t="shared" si="33"/>
        <v>0</v>
      </c>
      <c r="X222" s="3" t="str">
        <f t="shared" si="34"/>
        <v>8</v>
      </c>
      <c r="Z222" s="12">
        <f t="shared" si="35"/>
        <v>25760</v>
      </c>
      <c r="AA222" s="5">
        <f>VLOOKUP(G222,Ma_KH!$A:$R,14,0)</f>
        <v>60</v>
      </c>
    </row>
    <row r="223" spans="1:27" hidden="1" x14ac:dyDescent="0.25">
      <c r="A223" s="9">
        <v>45989</v>
      </c>
      <c r="B223" s="21">
        <v>4180590562</v>
      </c>
      <c r="C223" s="10" t="s">
        <v>7767</v>
      </c>
      <c r="D223" s="9">
        <v>45992</v>
      </c>
      <c r="G223" s="32" t="s">
        <v>383</v>
      </c>
      <c r="I223" s="21">
        <v>4180590562</v>
      </c>
      <c r="J223" s="21" t="s">
        <v>1784</v>
      </c>
      <c r="K223" s="330" t="s">
        <v>30</v>
      </c>
      <c r="L223" s="21" t="str">
        <f>VLOOKUP($K223,TONG_SL!$A:$D,2,0)</f>
        <v>Gà muối 500g</v>
      </c>
      <c r="N223" s="21" t="str">
        <f t="shared" si="31"/>
        <v>K-C6</v>
      </c>
      <c r="Q223" s="21" t="str">
        <f>VLOOKUP(K223,TONG_SL!$A:$D,3,0)</f>
        <v>Túi</v>
      </c>
      <c r="R223" s="1">
        <v>2</v>
      </c>
      <c r="T223" s="1">
        <f>VLOOKUP(VLOOKUP(G223,Ma_KH!$A:$R,18,0)&amp;K223,Gia_MB!$A:$F,6,0)</f>
        <v>111058</v>
      </c>
      <c r="U223" s="12">
        <f t="shared" si="32"/>
        <v>222116</v>
      </c>
      <c r="W223" s="44">
        <f t="shared" si="33"/>
        <v>0</v>
      </c>
      <c r="X223" s="3" t="str">
        <f t="shared" si="34"/>
        <v>8</v>
      </c>
      <c r="Z223" s="12">
        <f t="shared" si="35"/>
        <v>17769.28</v>
      </c>
      <c r="AA223" s="5">
        <f>VLOOKUP(G223,Ma_KH!$A:$R,14,0)</f>
        <v>60</v>
      </c>
    </row>
    <row r="224" spans="1:27" hidden="1" x14ac:dyDescent="0.25">
      <c r="A224" s="9">
        <v>45989</v>
      </c>
      <c r="B224" s="21">
        <v>4180590562</v>
      </c>
      <c r="C224" s="10" t="s">
        <v>7767</v>
      </c>
      <c r="D224" s="9">
        <v>45992</v>
      </c>
      <c r="G224" s="32" t="s">
        <v>383</v>
      </c>
      <c r="I224" s="21">
        <v>4180590562</v>
      </c>
      <c r="J224" s="21" t="s">
        <v>1784</v>
      </c>
      <c r="K224" s="330" t="s">
        <v>27</v>
      </c>
      <c r="L224" s="21" t="str">
        <f>VLOOKUP($K224,TONG_SL!$A:$D,2,0)</f>
        <v>Chân giò heo muối 300g</v>
      </c>
      <c r="N224" s="21" t="str">
        <f t="shared" si="31"/>
        <v>K-C6</v>
      </c>
      <c r="Q224" s="21" t="str">
        <f>VLOOKUP(K224,TONG_SL!$A:$D,3,0)</f>
        <v>Túi</v>
      </c>
      <c r="R224" s="1">
        <v>4</v>
      </c>
      <c r="T224" s="1">
        <f>VLOOKUP(VLOOKUP(G224,Ma_KH!$A:$R,18,0)&amp;K224,Gia_MB!$A:$F,6,0)</f>
        <v>73431</v>
      </c>
      <c r="U224" s="12">
        <f t="shared" si="32"/>
        <v>293724</v>
      </c>
      <c r="W224" s="44">
        <f t="shared" si="33"/>
        <v>0</v>
      </c>
      <c r="X224" s="3" t="str">
        <f t="shared" si="34"/>
        <v>8</v>
      </c>
      <c r="Z224" s="12">
        <f t="shared" si="35"/>
        <v>23497.920000000002</v>
      </c>
      <c r="AA224" s="5">
        <f>VLOOKUP(G224,Ma_KH!$A:$R,14,0)</f>
        <v>60</v>
      </c>
    </row>
    <row r="225" spans="1:27" hidden="1" x14ac:dyDescent="0.25">
      <c r="A225" s="9">
        <v>45989</v>
      </c>
      <c r="B225" s="21">
        <v>4180590562</v>
      </c>
      <c r="C225" s="10" t="s">
        <v>7767</v>
      </c>
      <c r="D225" s="9">
        <v>45992</v>
      </c>
      <c r="G225" s="32" t="s">
        <v>383</v>
      </c>
      <c r="I225" s="21">
        <v>4180590562</v>
      </c>
      <c r="J225" s="21" t="s">
        <v>1784</v>
      </c>
      <c r="K225" s="330" t="s">
        <v>48</v>
      </c>
      <c r="L225" s="21" t="str">
        <f>VLOOKUP($K225,TONG_SL!$A:$D,2,0)</f>
        <v>Mọc Nấm Hương 250g</v>
      </c>
      <c r="N225" s="21" t="str">
        <f t="shared" si="31"/>
        <v>K-C6</v>
      </c>
      <c r="Q225" s="21" t="str">
        <f>VLOOKUP(K225,TONG_SL!$A:$D,3,0)</f>
        <v>Túi</v>
      </c>
      <c r="R225" s="1">
        <v>4</v>
      </c>
      <c r="T225" s="1">
        <f>VLOOKUP(VLOOKUP(G225,Ma_KH!$A:$R,18,0)&amp;K225,Gia_MB!$A:$F,6,0)</f>
        <v>46000</v>
      </c>
      <c r="U225" s="12">
        <f t="shared" si="32"/>
        <v>184000</v>
      </c>
      <c r="W225" s="44">
        <f t="shared" si="33"/>
        <v>0</v>
      </c>
      <c r="X225" s="3" t="str">
        <f t="shared" si="34"/>
        <v>8</v>
      </c>
      <c r="Z225" s="12">
        <f t="shared" si="35"/>
        <v>14720</v>
      </c>
      <c r="AA225" s="5">
        <f>VLOOKUP(G225,Ma_KH!$A:$R,14,0)</f>
        <v>60</v>
      </c>
    </row>
    <row r="226" spans="1:27" hidden="1" x14ac:dyDescent="0.25">
      <c r="A226" s="9">
        <v>45989</v>
      </c>
      <c r="B226" s="21">
        <v>4180590562</v>
      </c>
      <c r="C226" s="10" t="s">
        <v>7767</v>
      </c>
      <c r="D226" s="9">
        <v>45992</v>
      </c>
      <c r="G226" s="32" t="s">
        <v>383</v>
      </c>
      <c r="I226" s="21">
        <v>4180590562</v>
      </c>
      <c r="J226" s="21" t="s">
        <v>1784</v>
      </c>
      <c r="K226" s="330" t="s">
        <v>37</v>
      </c>
      <c r="L226" s="21" t="str">
        <f>VLOOKUP($K226,TONG_SL!$A:$D,2,0)</f>
        <v>Chả cốm 300g</v>
      </c>
      <c r="N226" s="21" t="str">
        <f t="shared" si="31"/>
        <v>K-C6</v>
      </c>
      <c r="Q226" s="21" t="str">
        <f>VLOOKUP(K226,TONG_SL!$A:$D,3,0)</f>
        <v>Túi</v>
      </c>
      <c r="R226" s="1">
        <v>4</v>
      </c>
      <c r="T226" s="1">
        <f>VLOOKUP(VLOOKUP(G226,Ma_KH!$A:$R,18,0)&amp;K226,Gia_MB!$A:$F,6,0)</f>
        <v>74250</v>
      </c>
      <c r="U226" s="12">
        <f t="shared" si="32"/>
        <v>297000</v>
      </c>
      <c r="W226" s="44">
        <f t="shared" si="33"/>
        <v>0</v>
      </c>
      <c r="X226" s="3" t="str">
        <f t="shared" si="34"/>
        <v>8</v>
      </c>
      <c r="Z226" s="12">
        <f t="shared" si="35"/>
        <v>23760</v>
      </c>
      <c r="AA226" s="5">
        <f>VLOOKUP(G226,Ma_KH!$A:$R,14,0)</f>
        <v>60</v>
      </c>
    </row>
    <row r="227" spans="1:27" hidden="1" x14ac:dyDescent="0.25">
      <c r="A227" s="9">
        <v>45989</v>
      </c>
      <c r="B227" s="21">
        <v>4180590562</v>
      </c>
      <c r="C227" s="10" t="s">
        <v>7767</v>
      </c>
      <c r="D227" s="9">
        <v>45992</v>
      </c>
      <c r="G227" s="32" t="s">
        <v>383</v>
      </c>
      <c r="I227" s="21">
        <v>4180590562</v>
      </c>
      <c r="J227" s="21" t="s">
        <v>1784</v>
      </c>
      <c r="K227" s="330" t="s">
        <v>32</v>
      </c>
      <c r="L227" s="21" t="str">
        <f>VLOOKUP($K227,TONG_SL!$A:$D,2,0)</f>
        <v>Giò Tai Lưỡi Xào 250g</v>
      </c>
      <c r="N227" s="21" t="str">
        <f t="shared" si="31"/>
        <v>K-C6</v>
      </c>
      <c r="Q227" s="21" t="str">
        <f>VLOOKUP(K227,TONG_SL!$A:$D,3,0)</f>
        <v>Túi</v>
      </c>
      <c r="R227" s="1">
        <v>4</v>
      </c>
      <c r="T227" s="1">
        <f>VLOOKUP(VLOOKUP(G227,Ma_KH!$A:$R,18,0)&amp;K227,Gia_MB!$A:$F,6,0)</f>
        <v>50182</v>
      </c>
      <c r="U227" s="12">
        <f t="shared" si="32"/>
        <v>200728</v>
      </c>
      <c r="W227" s="44">
        <f t="shared" si="33"/>
        <v>0</v>
      </c>
      <c r="X227" s="3" t="str">
        <f t="shared" si="34"/>
        <v>8</v>
      </c>
      <c r="Z227" s="12">
        <f t="shared" si="35"/>
        <v>16058.24</v>
      </c>
      <c r="AA227" s="5">
        <f>VLOOKUP(G227,Ma_KH!$A:$R,14,0)</f>
        <v>60</v>
      </c>
    </row>
    <row r="228" spans="1:27" hidden="1" x14ac:dyDescent="0.25">
      <c r="A228" s="9">
        <v>45989</v>
      </c>
      <c r="B228" s="21">
        <v>4180590562</v>
      </c>
      <c r="C228" s="10" t="s">
        <v>7767</v>
      </c>
      <c r="D228" s="9">
        <v>45992</v>
      </c>
      <c r="G228" s="32" t="s">
        <v>383</v>
      </c>
      <c r="I228" s="21">
        <v>4180590562</v>
      </c>
      <c r="J228" s="21" t="s">
        <v>1784</v>
      </c>
      <c r="K228" s="330" t="s">
        <v>39</v>
      </c>
      <c r="L228" s="21" t="str">
        <f>VLOOKUP($K228,TONG_SL!$A:$D,2,0)</f>
        <v>Chả nướng 300g</v>
      </c>
      <c r="N228" s="21" t="str">
        <f t="shared" si="31"/>
        <v>K-C6</v>
      </c>
      <c r="Q228" s="21" t="str">
        <f>VLOOKUP(K228,TONG_SL!$A:$D,3,0)</f>
        <v>Túi</v>
      </c>
      <c r="R228" s="1">
        <v>2</v>
      </c>
      <c r="T228" s="1">
        <f>VLOOKUP(VLOOKUP(G228,Ma_KH!$A:$R,18,0)&amp;K228,Gia_MB!$A:$F,6,0)</f>
        <v>70950</v>
      </c>
      <c r="U228" s="12">
        <f t="shared" si="32"/>
        <v>141900</v>
      </c>
      <c r="W228" s="44">
        <f t="shared" si="33"/>
        <v>0</v>
      </c>
      <c r="X228" s="3" t="str">
        <f t="shared" si="34"/>
        <v>8</v>
      </c>
      <c r="Z228" s="12">
        <f t="shared" si="35"/>
        <v>11352</v>
      </c>
      <c r="AA228" s="5">
        <f>VLOOKUP(G228,Ma_KH!$A:$R,14,0)</f>
        <v>60</v>
      </c>
    </row>
    <row r="229" spans="1:27" hidden="1" x14ac:dyDescent="0.25">
      <c r="A229" s="9">
        <v>45989</v>
      </c>
      <c r="B229" s="21">
        <v>4180590562</v>
      </c>
      <c r="C229" s="10" t="s">
        <v>7767</v>
      </c>
      <c r="D229" s="9">
        <v>45992</v>
      </c>
      <c r="G229" s="32" t="s">
        <v>383</v>
      </c>
      <c r="I229" s="21">
        <v>4180590562</v>
      </c>
      <c r="J229" s="21" t="s">
        <v>1784</v>
      </c>
      <c r="K229" s="330" t="s">
        <v>34</v>
      </c>
      <c r="L229" s="21" t="str">
        <f>VLOOKUP($K229,TONG_SL!$A:$D,2,0)</f>
        <v>Tai heo muối 200g</v>
      </c>
      <c r="N229" s="21" t="str">
        <f t="shared" si="31"/>
        <v>K-C6</v>
      </c>
      <c r="Q229" s="21" t="str">
        <f>VLOOKUP(K229,TONG_SL!$A:$D,3,0)</f>
        <v>Túi</v>
      </c>
      <c r="R229" s="1">
        <v>2</v>
      </c>
      <c r="T229" s="1">
        <f>VLOOKUP(VLOOKUP(G229,Ma_KH!$A:$R,18,0)&amp;K229,Gia_MB!$A:$F,6,0)</f>
        <v>55595</v>
      </c>
      <c r="U229" s="12">
        <f t="shared" si="32"/>
        <v>111190</v>
      </c>
      <c r="W229" s="44">
        <f t="shared" si="33"/>
        <v>0</v>
      </c>
      <c r="X229" s="3" t="str">
        <f t="shared" si="34"/>
        <v>8</v>
      </c>
      <c r="Z229" s="12">
        <f t="shared" si="35"/>
        <v>8895.2000000000007</v>
      </c>
      <c r="AA229" s="5">
        <f>VLOOKUP(G229,Ma_KH!$A:$R,14,0)</f>
        <v>60</v>
      </c>
    </row>
    <row r="230" spans="1:27" hidden="1" x14ac:dyDescent="0.25">
      <c r="A230" s="9">
        <v>45989</v>
      </c>
      <c r="B230" s="21">
        <v>4180590550</v>
      </c>
      <c r="C230" s="10" t="s">
        <v>7767</v>
      </c>
      <c r="D230" s="9">
        <v>45992</v>
      </c>
      <c r="G230" s="32" t="s">
        <v>371</v>
      </c>
      <c r="I230" s="21">
        <v>4180590550</v>
      </c>
      <c r="J230" s="21" t="s">
        <v>1784</v>
      </c>
      <c r="K230" s="330" t="s">
        <v>37</v>
      </c>
      <c r="L230" s="21" t="str">
        <f>VLOOKUP($K230,TONG_SL!$A:$D,2,0)</f>
        <v>Chả cốm 300g</v>
      </c>
      <c r="N230" s="21" t="str">
        <f t="shared" si="31"/>
        <v>K-C6</v>
      </c>
      <c r="Q230" s="21" t="str">
        <f>VLOOKUP(K230,TONG_SL!$A:$D,3,0)</f>
        <v>Túi</v>
      </c>
      <c r="R230" s="1">
        <v>4</v>
      </c>
      <c r="T230" s="1">
        <f>VLOOKUP(VLOOKUP(G230,Ma_KH!$A:$R,18,0)&amp;K230,Gia_MB!$A:$F,6,0)</f>
        <v>74250</v>
      </c>
      <c r="U230" s="12">
        <f t="shared" si="32"/>
        <v>297000</v>
      </c>
      <c r="W230" s="44">
        <f t="shared" si="33"/>
        <v>0</v>
      </c>
      <c r="X230" s="3" t="str">
        <f t="shared" si="34"/>
        <v>8</v>
      </c>
      <c r="Z230" s="12">
        <f t="shared" si="35"/>
        <v>23760</v>
      </c>
      <c r="AA230" s="5">
        <f>VLOOKUP(G230,Ma_KH!$A:$R,14,0)</f>
        <v>60</v>
      </c>
    </row>
    <row r="231" spans="1:27" hidden="1" x14ac:dyDescent="0.25">
      <c r="A231" s="9">
        <v>45989</v>
      </c>
      <c r="B231" s="21">
        <v>4180590550</v>
      </c>
      <c r="C231" s="10" t="s">
        <v>7767</v>
      </c>
      <c r="D231" s="9">
        <v>45992</v>
      </c>
      <c r="G231" s="32" t="s">
        <v>371</v>
      </c>
      <c r="I231" s="21">
        <v>4180590550</v>
      </c>
      <c r="J231" s="21" t="s">
        <v>1784</v>
      </c>
      <c r="K231" s="330" t="s">
        <v>48</v>
      </c>
      <c r="L231" s="21" t="str">
        <f>VLOOKUP($K231,TONG_SL!$A:$D,2,0)</f>
        <v>Mọc Nấm Hương 250g</v>
      </c>
      <c r="N231" s="21" t="str">
        <f t="shared" si="31"/>
        <v>K-C6</v>
      </c>
      <c r="Q231" s="21" t="str">
        <f>VLOOKUP(K231,TONG_SL!$A:$D,3,0)</f>
        <v>Túi</v>
      </c>
      <c r="R231" s="1">
        <v>4</v>
      </c>
      <c r="T231" s="1">
        <f>VLOOKUP(VLOOKUP(G231,Ma_KH!$A:$R,18,0)&amp;K231,Gia_MB!$A:$F,6,0)</f>
        <v>46000</v>
      </c>
      <c r="U231" s="12">
        <f t="shared" si="32"/>
        <v>184000</v>
      </c>
      <c r="W231" s="44">
        <f t="shared" si="33"/>
        <v>0</v>
      </c>
      <c r="X231" s="3" t="str">
        <f t="shared" si="34"/>
        <v>8</v>
      </c>
      <c r="Z231" s="12">
        <f t="shared" si="35"/>
        <v>14720</v>
      </c>
      <c r="AA231" s="5">
        <f>VLOOKUP(G231,Ma_KH!$A:$R,14,0)</f>
        <v>60</v>
      </c>
    </row>
    <row r="232" spans="1:27" hidden="1" x14ac:dyDescent="0.25">
      <c r="A232" s="9">
        <v>45989</v>
      </c>
      <c r="B232" s="21">
        <v>4180590550</v>
      </c>
      <c r="C232" s="10" t="s">
        <v>7767</v>
      </c>
      <c r="D232" s="9">
        <v>45992</v>
      </c>
      <c r="G232" s="32" t="s">
        <v>371</v>
      </c>
      <c r="I232" s="21">
        <v>4180590550</v>
      </c>
      <c r="J232" s="21" t="s">
        <v>1784</v>
      </c>
      <c r="K232" s="330" t="s">
        <v>32</v>
      </c>
      <c r="L232" s="21" t="str">
        <f>VLOOKUP($K232,TONG_SL!$A:$D,2,0)</f>
        <v>Giò Tai Lưỡi Xào 250g</v>
      </c>
      <c r="N232" s="21" t="str">
        <f t="shared" si="31"/>
        <v>K-C6</v>
      </c>
      <c r="Q232" s="21" t="str">
        <f>VLOOKUP(K232,TONG_SL!$A:$D,3,0)</f>
        <v>Túi</v>
      </c>
      <c r="R232" s="1">
        <v>4</v>
      </c>
      <c r="T232" s="1">
        <f>VLOOKUP(VLOOKUP(G232,Ma_KH!$A:$R,18,0)&amp;K232,Gia_MB!$A:$F,6,0)</f>
        <v>50182</v>
      </c>
      <c r="U232" s="12">
        <f t="shared" si="32"/>
        <v>200728</v>
      </c>
      <c r="W232" s="44">
        <f t="shared" si="33"/>
        <v>0</v>
      </c>
      <c r="X232" s="3" t="str">
        <f t="shared" si="34"/>
        <v>8</v>
      </c>
      <c r="Z232" s="12">
        <f t="shared" si="35"/>
        <v>16058.24</v>
      </c>
      <c r="AA232" s="5">
        <f>VLOOKUP(G232,Ma_KH!$A:$R,14,0)</f>
        <v>60</v>
      </c>
    </row>
    <row r="233" spans="1:27" hidden="1" x14ac:dyDescent="0.25">
      <c r="A233" s="9">
        <v>45989</v>
      </c>
      <c r="B233" s="21">
        <v>4180590550</v>
      </c>
      <c r="C233" s="10" t="s">
        <v>7767</v>
      </c>
      <c r="D233" s="9">
        <v>45992</v>
      </c>
      <c r="G233" s="32" t="s">
        <v>371</v>
      </c>
      <c r="I233" s="21">
        <v>4180590550</v>
      </c>
      <c r="J233" s="21" t="s">
        <v>1784</v>
      </c>
      <c r="K233" s="330" t="s">
        <v>27</v>
      </c>
      <c r="L233" s="21" t="str">
        <f>VLOOKUP($K233,TONG_SL!$A:$D,2,0)</f>
        <v>Chân giò heo muối 300g</v>
      </c>
      <c r="N233" s="21" t="str">
        <f t="shared" si="31"/>
        <v>K-C6</v>
      </c>
      <c r="Q233" s="21" t="str">
        <f>VLOOKUP(K233,TONG_SL!$A:$D,3,0)</f>
        <v>Túi</v>
      </c>
      <c r="R233" s="1">
        <v>4</v>
      </c>
      <c r="T233" s="1">
        <f>VLOOKUP(VLOOKUP(G233,Ma_KH!$A:$R,18,0)&amp;K233,Gia_MB!$A:$F,6,0)</f>
        <v>73431</v>
      </c>
      <c r="U233" s="12">
        <f t="shared" si="32"/>
        <v>293724</v>
      </c>
      <c r="W233" s="44">
        <f t="shared" si="33"/>
        <v>0</v>
      </c>
      <c r="X233" s="3" t="str">
        <f t="shared" si="34"/>
        <v>8</v>
      </c>
      <c r="Z233" s="12">
        <f t="shared" si="35"/>
        <v>23497.920000000002</v>
      </c>
      <c r="AA233" s="5">
        <f>VLOOKUP(G233,Ma_KH!$A:$R,14,0)</f>
        <v>60</v>
      </c>
    </row>
    <row r="234" spans="1:27" hidden="1" x14ac:dyDescent="0.25">
      <c r="A234" s="9">
        <v>45989</v>
      </c>
      <c r="B234" s="21">
        <v>4180590590</v>
      </c>
      <c r="C234" s="10" t="s">
        <v>7767</v>
      </c>
      <c r="D234" s="9">
        <v>45992</v>
      </c>
      <c r="G234" s="32" t="s">
        <v>967</v>
      </c>
      <c r="I234" s="21">
        <v>4180590590</v>
      </c>
      <c r="J234" s="21" t="s">
        <v>1784</v>
      </c>
      <c r="K234" s="330" t="s">
        <v>27</v>
      </c>
      <c r="L234" s="21" t="str">
        <f>VLOOKUP($K234,TONG_SL!$A:$D,2,0)</f>
        <v>Chân giò heo muối 300g</v>
      </c>
      <c r="N234" s="21" t="str">
        <f t="shared" si="31"/>
        <v>K-C6</v>
      </c>
      <c r="Q234" s="21" t="str">
        <f>VLOOKUP(K234,TONG_SL!$A:$D,3,0)</f>
        <v>Túi</v>
      </c>
      <c r="R234" s="1">
        <v>2</v>
      </c>
      <c r="T234" s="1">
        <f>VLOOKUP(VLOOKUP(G234,Ma_KH!$A:$R,18,0)&amp;K234,Gia_MB!$A:$F,6,0)</f>
        <v>73431</v>
      </c>
      <c r="U234" s="12">
        <f t="shared" si="32"/>
        <v>146862</v>
      </c>
      <c r="W234" s="44">
        <f t="shared" si="33"/>
        <v>0</v>
      </c>
      <c r="X234" s="3" t="str">
        <f t="shared" si="34"/>
        <v>8</v>
      </c>
      <c r="Z234" s="12">
        <f t="shared" si="35"/>
        <v>11748.960000000001</v>
      </c>
      <c r="AA234" s="5">
        <f>VLOOKUP(G234,Ma_KH!$A:$R,14,0)</f>
        <v>60</v>
      </c>
    </row>
    <row r="235" spans="1:27" hidden="1" x14ac:dyDescent="0.25">
      <c r="A235" s="9">
        <v>45989</v>
      </c>
      <c r="B235" s="21">
        <v>4180590590</v>
      </c>
      <c r="C235" s="10" t="s">
        <v>7767</v>
      </c>
      <c r="D235" s="9">
        <v>45992</v>
      </c>
      <c r="G235" s="32" t="s">
        <v>967</v>
      </c>
      <c r="I235" s="21">
        <v>4180590590</v>
      </c>
      <c r="J235" s="21" t="s">
        <v>1784</v>
      </c>
      <c r="K235" s="330" t="s">
        <v>48</v>
      </c>
      <c r="L235" s="21" t="str">
        <f>VLOOKUP($K235,TONG_SL!$A:$D,2,0)</f>
        <v>Mọc Nấm Hương 250g</v>
      </c>
      <c r="N235" s="21" t="str">
        <f t="shared" si="31"/>
        <v>K-C6</v>
      </c>
      <c r="Q235" s="21" t="str">
        <f>VLOOKUP(K235,TONG_SL!$A:$D,3,0)</f>
        <v>Túi</v>
      </c>
      <c r="R235" s="1">
        <v>10</v>
      </c>
      <c r="T235" s="1">
        <f>VLOOKUP(VLOOKUP(G235,Ma_KH!$A:$R,18,0)&amp;K235,Gia_MB!$A:$F,6,0)</f>
        <v>46000</v>
      </c>
      <c r="U235" s="12">
        <f t="shared" si="32"/>
        <v>460000</v>
      </c>
      <c r="W235" s="44">
        <f t="shared" si="33"/>
        <v>0</v>
      </c>
      <c r="X235" s="3" t="str">
        <f t="shared" si="34"/>
        <v>8</v>
      </c>
      <c r="Z235" s="12">
        <f t="shared" si="35"/>
        <v>36800</v>
      </c>
      <c r="AA235" s="5">
        <f>VLOOKUP(G235,Ma_KH!$A:$R,14,0)</f>
        <v>60</v>
      </c>
    </row>
    <row r="236" spans="1:27" hidden="1" x14ac:dyDescent="0.25">
      <c r="A236" s="9">
        <v>45989</v>
      </c>
      <c r="B236" s="21">
        <v>4180590590</v>
      </c>
      <c r="C236" s="10" t="s">
        <v>7767</v>
      </c>
      <c r="D236" s="9">
        <v>45992</v>
      </c>
      <c r="G236" s="32" t="s">
        <v>967</v>
      </c>
      <c r="I236" s="21">
        <v>4180590590</v>
      </c>
      <c r="J236" s="21" t="s">
        <v>1784</v>
      </c>
      <c r="K236" s="330" t="s">
        <v>37</v>
      </c>
      <c r="L236" s="21" t="str">
        <f>VLOOKUP($K236,TONG_SL!$A:$D,2,0)</f>
        <v>Chả cốm 300g</v>
      </c>
      <c r="N236" s="21" t="str">
        <f t="shared" si="31"/>
        <v>K-C6</v>
      </c>
      <c r="Q236" s="21" t="str">
        <f>VLOOKUP(K236,TONG_SL!$A:$D,3,0)</f>
        <v>Túi</v>
      </c>
      <c r="R236" s="1">
        <v>10</v>
      </c>
      <c r="T236" s="1">
        <f>VLOOKUP(VLOOKUP(G236,Ma_KH!$A:$R,18,0)&amp;K236,Gia_MB!$A:$F,6,0)</f>
        <v>74250</v>
      </c>
      <c r="U236" s="12">
        <f t="shared" si="32"/>
        <v>742500</v>
      </c>
      <c r="W236" s="44">
        <f t="shared" si="33"/>
        <v>0</v>
      </c>
      <c r="X236" s="3" t="str">
        <f t="shared" si="34"/>
        <v>8</v>
      </c>
      <c r="Z236" s="12">
        <f t="shared" si="35"/>
        <v>59400</v>
      </c>
      <c r="AA236" s="5">
        <f>VLOOKUP(G236,Ma_KH!$A:$R,14,0)</f>
        <v>60</v>
      </c>
    </row>
    <row r="237" spans="1:27" hidden="1" x14ac:dyDescent="0.25">
      <c r="A237" s="9">
        <v>45989</v>
      </c>
      <c r="B237" s="21">
        <v>4180590590</v>
      </c>
      <c r="C237" s="10" t="s">
        <v>7767</v>
      </c>
      <c r="D237" s="9">
        <v>45992</v>
      </c>
      <c r="G237" s="32" t="s">
        <v>967</v>
      </c>
      <c r="I237" s="21">
        <v>4180590590</v>
      </c>
      <c r="J237" s="21" t="s">
        <v>1784</v>
      </c>
      <c r="K237" s="330" t="s">
        <v>32</v>
      </c>
      <c r="L237" s="21" t="str">
        <f>VLOOKUP($K237,TONG_SL!$A:$D,2,0)</f>
        <v>Giò Tai Lưỡi Xào 250g</v>
      </c>
      <c r="N237" s="21" t="str">
        <f t="shared" si="31"/>
        <v>K-C6</v>
      </c>
      <c r="Q237" s="21" t="str">
        <f>VLOOKUP(K237,TONG_SL!$A:$D,3,0)</f>
        <v>Túi</v>
      </c>
      <c r="R237" s="1">
        <v>8</v>
      </c>
      <c r="T237" s="1">
        <f>VLOOKUP(VLOOKUP(G237,Ma_KH!$A:$R,18,0)&amp;K237,Gia_MB!$A:$F,6,0)</f>
        <v>50182</v>
      </c>
      <c r="U237" s="12">
        <f t="shared" si="32"/>
        <v>401456</v>
      </c>
      <c r="W237" s="44">
        <f t="shared" si="33"/>
        <v>0</v>
      </c>
      <c r="X237" s="3" t="str">
        <f t="shared" si="34"/>
        <v>8</v>
      </c>
      <c r="Z237" s="12">
        <f t="shared" si="35"/>
        <v>32116.48</v>
      </c>
      <c r="AA237" s="5">
        <f>VLOOKUP(G237,Ma_KH!$A:$R,14,0)</f>
        <v>60</v>
      </c>
    </row>
    <row r="238" spans="1:27" hidden="1" x14ac:dyDescent="0.25">
      <c r="A238" s="9">
        <v>45989</v>
      </c>
      <c r="B238" s="21">
        <v>4180590590</v>
      </c>
      <c r="C238" s="10" t="s">
        <v>7767</v>
      </c>
      <c r="D238" s="9">
        <v>45992</v>
      </c>
      <c r="G238" s="32" t="s">
        <v>967</v>
      </c>
      <c r="I238" s="21">
        <v>4180590590</v>
      </c>
      <c r="J238" s="21" t="s">
        <v>1784</v>
      </c>
      <c r="K238" s="330" t="s">
        <v>39</v>
      </c>
      <c r="L238" s="21" t="str">
        <f>VLOOKUP($K238,TONG_SL!$A:$D,2,0)</f>
        <v>Chả nướng 300g</v>
      </c>
      <c r="N238" s="21" t="str">
        <f t="shared" si="31"/>
        <v>K-C6</v>
      </c>
      <c r="Q238" s="21" t="str">
        <f>VLOOKUP(K238,TONG_SL!$A:$D,3,0)</f>
        <v>Túi</v>
      </c>
      <c r="R238" s="1">
        <v>11</v>
      </c>
      <c r="T238" s="1">
        <f>VLOOKUP(VLOOKUP(G238,Ma_KH!$A:$R,18,0)&amp;K238,Gia_MB!$A:$F,6,0)</f>
        <v>70950</v>
      </c>
      <c r="U238" s="12">
        <f t="shared" si="32"/>
        <v>780450</v>
      </c>
      <c r="W238" s="44">
        <f t="shared" si="33"/>
        <v>0</v>
      </c>
      <c r="X238" s="3" t="str">
        <f t="shared" si="34"/>
        <v>8</v>
      </c>
      <c r="Z238" s="12">
        <f t="shared" si="35"/>
        <v>62436</v>
      </c>
      <c r="AA238" s="5">
        <f>VLOOKUP(G238,Ma_KH!$A:$R,14,0)</f>
        <v>60</v>
      </c>
    </row>
    <row r="239" spans="1:27" hidden="1" x14ac:dyDescent="0.25">
      <c r="A239" s="9">
        <v>45989</v>
      </c>
      <c r="B239" s="21">
        <v>4180590590</v>
      </c>
      <c r="C239" s="10" t="s">
        <v>7767</v>
      </c>
      <c r="D239" s="9">
        <v>45992</v>
      </c>
      <c r="G239" s="32" t="s">
        <v>967</v>
      </c>
      <c r="I239" s="21">
        <v>4180590590</v>
      </c>
      <c r="J239" s="21" t="s">
        <v>1784</v>
      </c>
      <c r="K239" s="330" t="s">
        <v>34</v>
      </c>
      <c r="L239" s="21" t="str">
        <f>VLOOKUP($K239,TONG_SL!$A:$D,2,0)</f>
        <v>Tai heo muối 200g</v>
      </c>
      <c r="N239" s="21" t="str">
        <f t="shared" si="31"/>
        <v>K-C6</v>
      </c>
      <c r="Q239" s="21" t="str">
        <f>VLOOKUP(K239,TONG_SL!$A:$D,3,0)</f>
        <v>Túi</v>
      </c>
      <c r="R239" s="1">
        <v>8</v>
      </c>
      <c r="T239" s="1">
        <f>VLOOKUP(VLOOKUP(G239,Ma_KH!$A:$R,18,0)&amp;K239,Gia_MB!$A:$F,6,0)</f>
        <v>55595</v>
      </c>
      <c r="U239" s="12">
        <f t="shared" si="32"/>
        <v>444760</v>
      </c>
      <c r="W239" s="44">
        <f t="shared" si="33"/>
        <v>0</v>
      </c>
      <c r="X239" s="3" t="str">
        <f t="shared" si="34"/>
        <v>8</v>
      </c>
      <c r="Z239" s="12">
        <f t="shared" si="35"/>
        <v>35580.800000000003</v>
      </c>
      <c r="AA239" s="5">
        <f>VLOOKUP(G239,Ma_KH!$A:$R,14,0)</f>
        <v>60</v>
      </c>
    </row>
    <row r="240" spans="1:27" hidden="1" x14ac:dyDescent="0.25">
      <c r="A240" s="9">
        <v>45989</v>
      </c>
      <c r="B240" s="21">
        <v>4180590925</v>
      </c>
      <c r="C240" s="10" t="s">
        <v>7767</v>
      </c>
      <c r="D240" s="9">
        <v>45992</v>
      </c>
      <c r="G240" s="32" t="s">
        <v>413</v>
      </c>
      <c r="I240" s="21">
        <v>4180590925</v>
      </c>
      <c r="J240" s="21" t="s">
        <v>1784</v>
      </c>
      <c r="K240" s="330" t="s">
        <v>48</v>
      </c>
      <c r="L240" s="21" t="str">
        <f>VLOOKUP($K240,TONG_SL!$A:$D,2,0)</f>
        <v>Mọc Nấm Hương 250g</v>
      </c>
      <c r="N240" s="21" t="str">
        <f t="shared" si="31"/>
        <v>K-C6</v>
      </c>
      <c r="Q240" s="21" t="str">
        <f>VLOOKUP(K240,TONG_SL!$A:$D,3,0)</f>
        <v>Túi</v>
      </c>
      <c r="R240" s="1">
        <v>6</v>
      </c>
      <c r="T240" s="1">
        <f>VLOOKUP(VLOOKUP(G240,Ma_KH!$A:$R,18,0)&amp;K240,Gia_MB!$A:$F,6,0)</f>
        <v>46000</v>
      </c>
      <c r="U240" s="12">
        <f t="shared" si="32"/>
        <v>276000</v>
      </c>
      <c r="W240" s="44">
        <f t="shared" si="33"/>
        <v>0</v>
      </c>
      <c r="X240" s="3" t="str">
        <f t="shared" si="34"/>
        <v>8</v>
      </c>
      <c r="Z240" s="12">
        <f t="shared" si="35"/>
        <v>22080</v>
      </c>
      <c r="AA240" s="5">
        <f>VLOOKUP(G240,Ma_KH!$A:$R,14,0)</f>
        <v>60</v>
      </c>
    </row>
    <row r="241" spans="1:27" hidden="1" x14ac:dyDescent="0.25">
      <c r="A241" s="9">
        <v>45989</v>
      </c>
      <c r="B241" s="21">
        <v>4180590925</v>
      </c>
      <c r="C241" s="10" t="s">
        <v>7767</v>
      </c>
      <c r="D241" s="9">
        <v>45992</v>
      </c>
      <c r="G241" s="32" t="s">
        <v>413</v>
      </c>
      <c r="I241" s="21">
        <v>4180590925</v>
      </c>
      <c r="J241" s="21" t="s">
        <v>1784</v>
      </c>
      <c r="K241" s="330" t="s">
        <v>27</v>
      </c>
      <c r="L241" s="21" t="str">
        <f>VLOOKUP($K241,TONG_SL!$A:$D,2,0)</f>
        <v>Chân giò heo muối 300g</v>
      </c>
      <c r="N241" s="21" t="str">
        <f t="shared" si="31"/>
        <v>K-C6</v>
      </c>
      <c r="Q241" s="21" t="str">
        <f>VLOOKUP(K241,TONG_SL!$A:$D,3,0)</f>
        <v>Túi</v>
      </c>
      <c r="R241" s="1">
        <v>10</v>
      </c>
      <c r="T241" s="1">
        <f>VLOOKUP(VLOOKUP(G241,Ma_KH!$A:$R,18,0)&amp;K241,Gia_MB!$A:$F,6,0)</f>
        <v>73431</v>
      </c>
      <c r="U241" s="12">
        <f t="shared" si="32"/>
        <v>734310</v>
      </c>
      <c r="W241" s="44">
        <f t="shared" si="33"/>
        <v>0</v>
      </c>
      <c r="X241" s="3" t="str">
        <f t="shared" si="34"/>
        <v>8</v>
      </c>
      <c r="Z241" s="12">
        <f t="shared" si="35"/>
        <v>58744.800000000003</v>
      </c>
      <c r="AA241" s="5">
        <f>VLOOKUP(G241,Ma_KH!$A:$R,14,0)</f>
        <v>60</v>
      </c>
    </row>
    <row r="242" spans="1:27" hidden="1" x14ac:dyDescent="0.25">
      <c r="A242" s="9">
        <v>45989</v>
      </c>
      <c r="B242" s="21">
        <v>4180590925</v>
      </c>
      <c r="C242" s="10" t="s">
        <v>7767</v>
      </c>
      <c r="D242" s="9">
        <v>45992</v>
      </c>
      <c r="G242" s="32" t="s">
        <v>413</v>
      </c>
      <c r="I242" s="21">
        <v>4180590925</v>
      </c>
      <c r="J242" s="21" t="s">
        <v>1784</v>
      </c>
      <c r="K242" s="330" t="s">
        <v>39</v>
      </c>
      <c r="L242" s="21" t="str">
        <f>VLOOKUP($K242,TONG_SL!$A:$D,2,0)</f>
        <v>Chả nướng 300g</v>
      </c>
      <c r="N242" s="21" t="str">
        <f t="shared" si="31"/>
        <v>K-C6</v>
      </c>
      <c r="Q242" s="21" t="str">
        <f>VLOOKUP(K242,TONG_SL!$A:$D,3,0)</f>
        <v>Túi</v>
      </c>
      <c r="R242" s="1">
        <v>2</v>
      </c>
      <c r="T242" s="1">
        <f>VLOOKUP(VLOOKUP(G242,Ma_KH!$A:$R,18,0)&amp;K242,Gia_MB!$A:$F,6,0)</f>
        <v>70950</v>
      </c>
      <c r="U242" s="12">
        <f t="shared" si="32"/>
        <v>141900</v>
      </c>
      <c r="W242" s="44">
        <f t="shared" si="33"/>
        <v>0</v>
      </c>
      <c r="X242" s="3" t="str">
        <f t="shared" si="34"/>
        <v>8</v>
      </c>
      <c r="Z242" s="12">
        <f t="shared" si="35"/>
        <v>11352</v>
      </c>
      <c r="AA242" s="5">
        <f>VLOOKUP(G242,Ma_KH!$A:$R,14,0)</f>
        <v>60</v>
      </c>
    </row>
    <row r="243" spans="1:27" hidden="1" x14ac:dyDescent="0.25">
      <c r="A243" s="9">
        <v>45989</v>
      </c>
      <c r="B243" s="21">
        <v>4180590925</v>
      </c>
      <c r="C243" s="10" t="s">
        <v>7767</v>
      </c>
      <c r="D243" s="9">
        <v>45992</v>
      </c>
      <c r="G243" s="32" t="s">
        <v>413</v>
      </c>
      <c r="I243" s="21">
        <v>4180590925</v>
      </c>
      <c r="J243" s="21" t="s">
        <v>1784</v>
      </c>
      <c r="K243" s="330" t="s">
        <v>32</v>
      </c>
      <c r="L243" s="21" t="str">
        <f>VLOOKUP($K243,TONG_SL!$A:$D,2,0)</f>
        <v>Giò Tai Lưỡi Xào 250g</v>
      </c>
      <c r="N243" s="21" t="str">
        <f t="shared" si="31"/>
        <v>K-C6</v>
      </c>
      <c r="Q243" s="21" t="str">
        <f>VLOOKUP(K243,TONG_SL!$A:$D,3,0)</f>
        <v>Túi</v>
      </c>
      <c r="R243" s="1">
        <v>7</v>
      </c>
      <c r="T243" s="1">
        <f>VLOOKUP(VLOOKUP(G243,Ma_KH!$A:$R,18,0)&amp;K243,Gia_MB!$A:$F,6,0)</f>
        <v>50182</v>
      </c>
      <c r="U243" s="12">
        <f t="shared" si="32"/>
        <v>351274</v>
      </c>
      <c r="W243" s="44">
        <f t="shared" si="33"/>
        <v>0</v>
      </c>
      <c r="X243" s="3" t="str">
        <f t="shared" si="34"/>
        <v>8</v>
      </c>
      <c r="Z243" s="12">
        <f t="shared" si="35"/>
        <v>28101.920000000002</v>
      </c>
      <c r="AA243" s="5">
        <f>VLOOKUP(G243,Ma_KH!$A:$R,14,0)</f>
        <v>60</v>
      </c>
    </row>
    <row r="244" spans="1:27" hidden="1" x14ac:dyDescent="0.25">
      <c r="A244" s="9">
        <v>45989</v>
      </c>
      <c r="B244" s="21">
        <v>4180590925</v>
      </c>
      <c r="C244" s="10" t="s">
        <v>7767</v>
      </c>
      <c r="D244" s="9">
        <v>45992</v>
      </c>
      <c r="G244" s="32" t="s">
        <v>413</v>
      </c>
      <c r="I244" s="21">
        <v>4180590925</v>
      </c>
      <c r="J244" s="21" t="s">
        <v>1784</v>
      </c>
      <c r="K244" s="330" t="s">
        <v>37</v>
      </c>
      <c r="L244" s="21" t="str">
        <f>VLOOKUP($K244,TONG_SL!$A:$D,2,0)</f>
        <v>Chả cốm 300g</v>
      </c>
      <c r="N244" s="21" t="str">
        <f t="shared" si="31"/>
        <v>K-C6</v>
      </c>
      <c r="Q244" s="21" t="str">
        <f>VLOOKUP(K244,TONG_SL!$A:$D,3,0)</f>
        <v>Túi</v>
      </c>
      <c r="R244" s="1">
        <v>2</v>
      </c>
      <c r="T244" s="1">
        <f>VLOOKUP(VLOOKUP(G244,Ma_KH!$A:$R,18,0)&amp;K244,Gia_MB!$A:$F,6,0)</f>
        <v>74250</v>
      </c>
      <c r="U244" s="12">
        <f t="shared" si="32"/>
        <v>148500</v>
      </c>
      <c r="W244" s="44">
        <f t="shared" si="33"/>
        <v>0</v>
      </c>
      <c r="X244" s="3" t="str">
        <f t="shared" si="34"/>
        <v>8</v>
      </c>
      <c r="Z244" s="12">
        <f t="shared" si="35"/>
        <v>11880</v>
      </c>
      <c r="AA244" s="5">
        <f>VLOOKUP(G244,Ma_KH!$A:$R,14,0)</f>
        <v>60</v>
      </c>
    </row>
    <row r="245" spans="1:27" hidden="1" x14ac:dyDescent="0.25">
      <c r="A245" s="9">
        <v>45989</v>
      </c>
      <c r="B245" s="21">
        <v>4180590956</v>
      </c>
      <c r="C245" s="10" t="s">
        <v>7767</v>
      </c>
      <c r="D245" s="9">
        <v>45992</v>
      </c>
      <c r="G245" s="32" t="s">
        <v>1404</v>
      </c>
      <c r="I245" s="21">
        <v>4180590956</v>
      </c>
      <c r="J245" s="21" t="s">
        <v>1784</v>
      </c>
      <c r="K245" s="330" t="s">
        <v>48</v>
      </c>
      <c r="L245" s="21" t="str">
        <f>VLOOKUP($K245,TONG_SL!$A:$D,2,0)</f>
        <v>Mọc Nấm Hương 250g</v>
      </c>
      <c r="N245" s="21" t="str">
        <f t="shared" si="31"/>
        <v>K-C6</v>
      </c>
      <c r="Q245" s="21" t="str">
        <f>VLOOKUP(K245,TONG_SL!$A:$D,3,0)</f>
        <v>Túi</v>
      </c>
      <c r="R245" s="1">
        <v>5</v>
      </c>
      <c r="T245" s="1">
        <f>VLOOKUP(VLOOKUP(G245,Ma_KH!$A:$R,18,0)&amp;K245,Gia_MB!$A:$F,6,0)</f>
        <v>46000</v>
      </c>
      <c r="U245" s="12">
        <f t="shared" si="32"/>
        <v>230000</v>
      </c>
      <c r="W245" s="44">
        <f t="shared" si="33"/>
        <v>0</v>
      </c>
      <c r="X245" s="3" t="str">
        <f t="shared" si="34"/>
        <v>8</v>
      </c>
      <c r="Z245" s="12">
        <f t="shared" si="35"/>
        <v>18400</v>
      </c>
      <c r="AA245" s="5">
        <f>VLOOKUP(G245,Ma_KH!$A:$R,14,0)</f>
        <v>60</v>
      </c>
    </row>
    <row r="246" spans="1:27" hidden="1" x14ac:dyDescent="0.25">
      <c r="A246" s="9">
        <v>45989</v>
      </c>
      <c r="B246" s="21">
        <v>4180590956</v>
      </c>
      <c r="C246" s="10" t="s">
        <v>7767</v>
      </c>
      <c r="D246" s="9">
        <v>45992</v>
      </c>
      <c r="G246" s="32" t="s">
        <v>1404</v>
      </c>
      <c r="I246" s="21">
        <v>4180590956</v>
      </c>
      <c r="J246" s="21" t="s">
        <v>1784</v>
      </c>
      <c r="K246" s="330" t="s">
        <v>30</v>
      </c>
      <c r="L246" s="21" t="str">
        <f>VLOOKUP($K246,TONG_SL!$A:$D,2,0)</f>
        <v>Gà muối 500g</v>
      </c>
      <c r="N246" s="21" t="str">
        <f t="shared" si="31"/>
        <v>K-C6</v>
      </c>
      <c r="Q246" s="21" t="str">
        <f>VLOOKUP(K246,TONG_SL!$A:$D,3,0)</f>
        <v>Túi</v>
      </c>
      <c r="R246" s="1">
        <v>2</v>
      </c>
      <c r="T246" s="1">
        <f>VLOOKUP(VLOOKUP(G246,Ma_KH!$A:$R,18,0)&amp;K246,Gia_MB!$A:$F,6,0)</f>
        <v>111058</v>
      </c>
      <c r="U246" s="12">
        <f t="shared" si="32"/>
        <v>222116</v>
      </c>
      <c r="W246" s="44">
        <f t="shared" si="33"/>
        <v>0</v>
      </c>
      <c r="X246" s="3" t="str">
        <f t="shared" si="34"/>
        <v>8</v>
      </c>
      <c r="Z246" s="12">
        <f t="shared" si="35"/>
        <v>17769.28</v>
      </c>
      <c r="AA246" s="5">
        <f>VLOOKUP(G246,Ma_KH!$A:$R,14,0)</f>
        <v>60</v>
      </c>
    </row>
    <row r="247" spans="1:27" hidden="1" x14ac:dyDescent="0.25">
      <c r="A247" s="9">
        <v>45989</v>
      </c>
      <c r="B247" s="21">
        <v>4180590956</v>
      </c>
      <c r="C247" s="10" t="s">
        <v>7767</v>
      </c>
      <c r="D247" s="9">
        <v>45992</v>
      </c>
      <c r="G247" s="32" t="s">
        <v>1404</v>
      </c>
      <c r="I247" s="21">
        <v>4180590956</v>
      </c>
      <c r="J247" s="21" t="s">
        <v>1784</v>
      </c>
      <c r="K247" s="330" t="s">
        <v>32</v>
      </c>
      <c r="L247" s="21" t="str">
        <f>VLOOKUP($K247,TONG_SL!$A:$D,2,0)</f>
        <v>Giò Tai Lưỡi Xào 250g</v>
      </c>
      <c r="N247" s="21" t="str">
        <f t="shared" si="31"/>
        <v>K-C6</v>
      </c>
      <c r="Q247" s="21" t="str">
        <f>VLOOKUP(K247,TONG_SL!$A:$D,3,0)</f>
        <v>Túi</v>
      </c>
      <c r="R247" s="1">
        <v>5</v>
      </c>
      <c r="T247" s="1">
        <f>VLOOKUP(VLOOKUP(G247,Ma_KH!$A:$R,18,0)&amp;K247,Gia_MB!$A:$F,6,0)</f>
        <v>50182</v>
      </c>
      <c r="U247" s="12">
        <f t="shared" si="32"/>
        <v>250910</v>
      </c>
      <c r="W247" s="44">
        <f t="shared" si="33"/>
        <v>0</v>
      </c>
      <c r="X247" s="3" t="str">
        <f t="shared" si="34"/>
        <v>8</v>
      </c>
      <c r="Z247" s="12">
        <f t="shared" si="35"/>
        <v>20072.8</v>
      </c>
      <c r="AA247" s="5">
        <f>VLOOKUP(G247,Ma_KH!$A:$R,14,0)</f>
        <v>60</v>
      </c>
    </row>
    <row r="248" spans="1:27" hidden="1" x14ac:dyDescent="0.25">
      <c r="A248" s="9">
        <v>45989</v>
      </c>
      <c r="B248" s="21">
        <v>4180590956</v>
      </c>
      <c r="C248" s="10" t="s">
        <v>7767</v>
      </c>
      <c r="D248" s="9">
        <v>45992</v>
      </c>
      <c r="G248" s="32" t="s">
        <v>1404</v>
      </c>
      <c r="I248" s="21">
        <v>4180590956</v>
      </c>
      <c r="J248" s="21" t="s">
        <v>1784</v>
      </c>
      <c r="K248" s="330" t="s">
        <v>27</v>
      </c>
      <c r="L248" s="21" t="str">
        <f>VLOOKUP($K248,TONG_SL!$A:$D,2,0)</f>
        <v>Chân giò heo muối 300g</v>
      </c>
      <c r="N248" s="21" t="str">
        <f t="shared" si="31"/>
        <v>K-C6</v>
      </c>
      <c r="Q248" s="21" t="str">
        <f>VLOOKUP(K248,TONG_SL!$A:$D,3,0)</f>
        <v>Túi</v>
      </c>
      <c r="R248" s="1">
        <v>5</v>
      </c>
      <c r="T248" s="1">
        <f>VLOOKUP(VLOOKUP(G248,Ma_KH!$A:$R,18,0)&amp;K248,Gia_MB!$A:$F,6,0)</f>
        <v>73431</v>
      </c>
      <c r="U248" s="12">
        <f t="shared" ref="U248:U255" si="36">T248*R248</f>
        <v>367155</v>
      </c>
      <c r="W248" s="44">
        <f t="shared" ref="W248:W255" si="37">U248*V248</f>
        <v>0</v>
      </c>
      <c r="X248" s="3" t="str">
        <f t="shared" ref="X248:X255" si="38">IF(B248&lt;&gt;"","8","0")</f>
        <v>8</v>
      </c>
      <c r="Z248" s="12">
        <f t="shared" ref="Z248:Z255" si="39">U248*X248%</f>
        <v>29372.400000000001</v>
      </c>
      <c r="AA248" s="5">
        <f>VLOOKUP(G248,Ma_KH!$A:$R,14,0)</f>
        <v>60</v>
      </c>
    </row>
    <row r="249" spans="1:27" hidden="1" x14ac:dyDescent="0.25">
      <c r="A249" s="9">
        <v>45989</v>
      </c>
      <c r="B249" s="21">
        <v>4180590956</v>
      </c>
      <c r="C249" s="10" t="s">
        <v>7767</v>
      </c>
      <c r="D249" s="9">
        <v>45992</v>
      </c>
      <c r="G249" s="32" t="s">
        <v>1404</v>
      </c>
      <c r="I249" s="21">
        <v>4180590956</v>
      </c>
      <c r="J249" s="21" t="s">
        <v>1784</v>
      </c>
      <c r="K249" s="330" t="s">
        <v>39</v>
      </c>
      <c r="L249" s="21" t="str">
        <f>VLOOKUP($K249,TONG_SL!$A:$D,2,0)</f>
        <v>Chả nướng 300g</v>
      </c>
      <c r="N249" s="21" t="str">
        <f t="shared" si="31"/>
        <v>K-C6</v>
      </c>
      <c r="Q249" s="21" t="str">
        <f>VLOOKUP(K249,TONG_SL!$A:$D,3,0)</f>
        <v>Túi</v>
      </c>
      <c r="R249" s="1">
        <v>3</v>
      </c>
      <c r="T249" s="1">
        <f>VLOOKUP(VLOOKUP(G249,Ma_KH!$A:$R,18,0)&amp;K249,Gia_MB!$A:$F,6,0)</f>
        <v>70950</v>
      </c>
      <c r="U249" s="12">
        <f t="shared" si="36"/>
        <v>212850</v>
      </c>
      <c r="W249" s="44">
        <f t="shared" si="37"/>
        <v>0</v>
      </c>
      <c r="X249" s="3" t="str">
        <f t="shared" si="38"/>
        <v>8</v>
      </c>
      <c r="Z249" s="12">
        <f t="shared" si="39"/>
        <v>17028</v>
      </c>
      <c r="AA249" s="5">
        <f>VLOOKUP(G249,Ma_KH!$A:$R,14,0)</f>
        <v>60</v>
      </c>
    </row>
    <row r="250" spans="1:27" hidden="1" x14ac:dyDescent="0.25">
      <c r="A250" s="9">
        <v>45989</v>
      </c>
      <c r="B250" s="21">
        <v>4180590812</v>
      </c>
      <c r="C250" s="10" t="s">
        <v>7767</v>
      </c>
      <c r="D250" s="9">
        <v>45992</v>
      </c>
      <c r="G250" s="32" t="s">
        <v>153</v>
      </c>
      <c r="I250" s="21">
        <v>4180590812</v>
      </c>
      <c r="J250" s="21" t="s">
        <v>1784</v>
      </c>
      <c r="K250" s="330" t="s">
        <v>48</v>
      </c>
      <c r="L250" s="21" t="str">
        <f>VLOOKUP($K250,TONG_SL!$A:$D,2,0)</f>
        <v>Mọc Nấm Hương 250g</v>
      </c>
      <c r="N250" s="21" t="str">
        <f t="shared" si="31"/>
        <v>K-C6</v>
      </c>
      <c r="Q250" s="21" t="str">
        <f>VLOOKUP(K250,TONG_SL!$A:$D,3,0)</f>
        <v>Túi</v>
      </c>
      <c r="R250" s="1">
        <v>3</v>
      </c>
      <c r="T250" s="1">
        <f>VLOOKUP(VLOOKUP(G250,Ma_KH!$A:$R,18,0)&amp;K250,Gia_MB!$A:$F,6,0)</f>
        <v>46000</v>
      </c>
      <c r="U250" s="12">
        <f t="shared" si="36"/>
        <v>138000</v>
      </c>
      <c r="W250" s="44">
        <f t="shared" si="37"/>
        <v>0</v>
      </c>
      <c r="X250" s="3" t="str">
        <f t="shared" si="38"/>
        <v>8</v>
      </c>
      <c r="Z250" s="12">
        <f t="shared" si="39"/>
        <v>11040</v>
      </c>
      <c r="AA250" s="5">
        <f>VLOOKUP(G250,Ma_KH!$A:$R,14,0)</f>
        <v>60</v>
      </c>
    </row>
    <row r="251" spans="1:27" hidden="1" x14ac:dyDescent="0.25">
      <c r="A251" s="9">
        <v>45989</v>
      </c>
      <c r="B251" s="21">
        <v>4180590812</v>
      </c>
      <c r="C251" s="10" t="s">
        <v>7767</v>
      </c>
      <c r="D251" s="9">
        <v>45992</v>
      </c>
      <c r="G251" s="32" t="s">
        <v>153</v>
      </c>
      <c r="I251" s="21">
        <v>4180590812</v>
      </c>
      <c r="J251" s="21" t="s">
        <v>1784</v>
      </c>
      <c r="K251" s="330" t="s">
        <v>32</v>
      </c>
      <c r="L251" s="21" t="str">
        <f>VLOOKUP($K251,TONG_SL!$A:$D,2,0)</f>
        <v>Giò Tai Lưỡi Xào 250g</v>
      </c>
      <c r="N251" s="21" t="str">
        <f t="shared" si="31"/>
        <v>K-C6</v>
      </c>
      <c r="Q251" s="21" t="str">
        <f>VLOOKUP(K251,TONG_SL!$A:$D,3,0)</f>
        <v>Túi</v>
      </c>
      <c r="R251" s="1">
        <v>5</v>
      </c>
      <c r="T251" s="1">
        <f>VLOOKUP(VLOOKUP(G251,Ma_KH!$A:$R,18,0)&amp;K251,Gia_MB!$A:$F,6,0)</f>
        <v>50182</v>
      </c>
      <c r="U251" s="12">
        <f t="shared" si="36"/>
        <v>250910</v>
      </c>
      <c r="W251" s="44">
        <f t="shared" si="37"/>
        <v>0</v>
      </c>
      <c r="X251" s="3" t="str">
        <f t="shared" si="38"/>
        <v>8</v>
      </c>
      <c r="Z251" s="12">
        <f t="shared" si="39"/>
        <v>20072.8</v>
      </c>
      <c r="AA251" s="5">
        <f>VLOOKUP(G251,Ma_KH!$A:$R,14,0)</f>
        <v>60</v>
      </c>
    </row>
    <row r="252" spans="1:27" hidden="1" x14ac:dyDescent="0.25">
      <c r="A252" s="9">
        <v>45989</v>
      </c>
      <c r="B252" s="21">
        <v>4180590812</v>
      </c>
      <c r="C252" s="10" t="s">
        <v>7767</v>
      </c>
      <c r="D252" s="9">
        <v>45992</v>
      </c>
      <c r="G252" s="32" t="s">
        <v>153</v>
      </c>
      <c r="I252" s="21">
        <v>4180590812</v>
      </c>
      <c r="J252" s="21" t="s">
        <v>1784</v>
      </c>
      <c r="K252" s="330" t="s">
        <v>34</v>
      </c>
      <c r="L252" s="21" t="str">
        <f>VLOOKUP($K252,TONG_SL!$A:$D,2,0)</f>
        <v>Tai heo muối 200g</v>
      </c>
      <c r="N252" s="21" t="str">
        <f t="shared" si="31"/>
        <v>K-C6</v>
      </c>
      <c r="Q252" s="21" t="str">
        <f>VLOOKUP(K252,TONG_SL!$A:$D,3,0)</f>
        <v>Túi</v>
      </c>
      <c r="R252" s="1">
        <v>3</v>
      </c>
      <c r="T252" s="1">
        <f>VLOOKUP(VLOOKUP(G252,Ma_KH!$A:$R,18,0)&amp;K252,Gia_MB!$A:$F,6,0)</f>
        <v>55595</v>
      </c>
      <c r="U252" s="12">
        <f t="shared" si="36"/>
        <v>166785</v>
      </c>
      <c r="W252" s="44">
        <f t="shared" si="37"/>
        <v>0</v>
      </c>
      <c r="X252" s="3" t="str">
        <f t="shared" si="38"/>
        <v>8</v>
      </c>
      <c r="Z252" s="12">
        <f t="shared" si="39"/>
        <v>13342.800000000001</v>
      </c>
      <c r="AA252" s="5">
        <f>VLOOKUP(G252,Ma_KH!$A:$R,14,0)</f>
        <v>60</v>
      </c>
    </row>
    <row r="253" spans="1:27" hidden="1" x14ac:dyDescent="0.25">
      <c r="A253" s="9">
        <v>45989</v>
      </c>
      <c r="B253" s="21">
        <v>4180590812</v>
      </c>
      <c r="C253" s="10" t="s">
        <v>7767</v>
      </c>
      <c r="D253" s="9">
        <v>45992</v>
      </c>
      <c r="G253" s="32" t="s">
        <v>153</v>
      </c>
      <c r="I253" s="21">
        <v>4180590812</v>
      </c>
      <c r="J253" s="21" t="s">
        <v>1784</v>
      </c>
      <c r="K253" s="330" t="s">
        <v>37</v>
      </c>
      <c r="L253" s="21" t="str">
        <f>VLOOKUP($K253,TONG_SL!$A:$D,2,0)</f>
        <v>Chả cốm 300g</v>
      </c>
      <c r="N253" s="21" t="str">
        <f t="shared" si="31"/>
        <v>K-C6</v>
      </c>
      <c r="Q253" s="21" t="str">
        <f>VLOOKUP(K253,TONG_SL!$A:$D,3,0)</f>
        <v>Túi</v>
      </c>
      <c r="R253" s="1">
        <v>3</v>
      </c>
      <c r="T253" s="1">
        <f>VLOOKUP(VLOOKUP(G253,Ma_KH!$A:$R,18,0)&amp;K253,Gia_MB!$A:$F,6,0)</f>
        <v>74250</v>
      </c>
      <c r="U253" s="12">
        <f t="shared" si="36"/>
        <v>222750</v>
      </c>
      <c r="W253" s="44">
        <f t="shared" si="37"/>
        <v>0</v>
      </c>
      <c r="X253" s="3" t="str">
        <f t="shared" si="38"/>
        <v>8</v>
      </c>
      <c r="Z253" s="12">
        <f t="shared" si="39"/>
        <v>17820</v>
      </c>
      <c r="AA253" s="5">
        <f>VLOOKUP(G253,Ma_KH!$A:$R,14,0)</f>
        <v>60</v>
      </c>
    </row>
    <row r="254" spans="1:27" hidden="1" x14ac:dyDescent="0.25">
      <c r="A254" s="9">
        <v>45989</v>
      </c>
      <c r="B254" s="21">
        <v>4180590812</v>
      </c>
      <c r="C254" s="10" t="s">
        <v>7767</v>
      </c>
      <c r="D254" s="9">
        <v>45992</v>
      </c>
      <c r="G254" s="32" t="s">
        <v>153</v>
      </c>
      <c r="I254" s="21">
        <v>4180590812</v>
      </c>
      <c r="J254" s="21" t="s">
        <v>1784</v>
      </c>
      <c r="K254" s="330" t="s">
        <v>39</v>
      </c>
      <c r="L254" s="21" t="str">
        <f>VLOOKUP($K254,TONG_SL!$A:$D,2,0)</f>
        <v>Chả nướng 300g</v>
      </c>
      <c r="N254" s="21" t="str">
        <f t="shared" si="31"/>
        <v>K-C6</v>
      </c>
      <c r="Q254" s="21" t="str">
        <f>VLOOKUP(K254,TONG_SL!$A:$D,3,0)</f>
        <v>Túi</v>
      </c>
      <c r="R254" s="1">
        <v>3</v>
      </c>
      <c r="T254" s="1">
        <f>VLOOKUP(VLOOKUP(G254,Ma_KH!$A:$R,18,0)&amp;K254,Gia_MB!$A:$F,6,0)</f>
        <v>70950</v>
      </c>
      <c r="U254" s="12">
        <f t="shared" si="36"/>
        <v>212850</v>
      </c>
      <c r="W254" s="44">
        <f t="shared" si="37"/>
        <v>0</v>
      </c>
      <c r="X254" s="3" t="str">
        <f t="shared" si="38"/>
        <v>8</v>
      </c>
      <c r="Z254" s="12">
        <f t="shared" si="39"/>
        <v>17028</v>
      </c>
      <c r="AA254" s="5">
        <f>VLOOKUP(G254,Ma_KH!$A:$R,14,0)</f>
        <v>60</v>
      </c>
    </row>
    <row r="255" spans="1:27" hidden="1" x14ac:dyDescent="0.25">
      <c r="A255" s="9">
        <v>45989</v>
      </c>
      <c r="B255" s="21">
        <v>4180590662</v>
      </c>
      <c r="C255" s="10" t="s">
        <v>7767</v>
      </c>
      <c r="D255" s="9">
        <v>45992</v>
      </c>
      <c r="G255" s="32" t="s">
        <v>302</v>
      </c>
      <c r="I255" s="21">
        <v>4180590662</v>
      </c>
      <c r="J255" s="21" t="s">
        <v>1784</v>
      </c>
      <c r="K255" s="330" t="s">
        <v>34</v>
      </c>
      <c r="L255" s="21" t="str">
        <f>VLOOKUP($K255,TONG_SL!$A:$D,2,0)</f>
        <v>Tai heo muối 200g</v>
      </c>
      <c r="N255" s="21" t="str">
        <f t="shared" si="31"/>
        <v>K-C6</v>
      </c>
      <c r="Q255" s="21" t="str">
        <f>VLOOKUP(K255,TONG_SL!$A:$D,3,0)</f>
        <v>Túi</v>
      </c>
      <c r="R255" s="1">
        <v>1</v>
      </c>
      <c r="T255" s="1">
        <f>VLOOKUP(VLOOKUP(G255,Ma_KH!$A:$R,18,0)&amp;K255,Gia_MB!$A:$F,6,0)</f>
        <v>55595</v>
      </c>
      <c r="U255" s="12">
        <f t="shared" si="36"/>
        <v>55595</v>
      </c>
      <c r="W255" s="44">
        <f t="shared" si="37"/>
        <v>0</v>
      </c>
      <c r="X255" s="3" t="str">
        <f t="shared" si="38"/>
        <v>8</v>
      </c>
      <c r="Z255" s="12">
        <f t="shared" si="39"/>
        <v>4447.6000000000004</v>
      </c>
      <c r="AA255" s="5">
        <f>VLOOKUP(G255,Ma_KH!$A:$R,14,0)</f>
        <v>60</v>
      </c>
    </row>
    <row r="256" spans="1:27" hidden="1" x14ac:dyDescent="0.25">
      <c r="A256" s="9">
        <v>45989</v>
      </c>
      <c r="B256" s="21">
        <v>4180590662</v>
      </c>
      <c r="C256" s="10" t="s">
        <v>7767</v>
      </c>
      <c r="D256" s="9">
        <v>45992</v>
      </c>
      <c r="G256" s="32" t="s">
        <v>302</v>
      </c>
      <c r="I256" s="21">
        <v>4180590662</v>
      </c>
      <c r="J256" s="21" t="s">
        <v>1784</v>
      </c>
      <c r="K256" s="330" t="s">
        <v>37</v>
      </c>
      <c r="L256" s="21" t="str">
        <f>VLOOKUP($K256,TONG_SL!$A:$D,2,0)</f>
        <v>Chả cốm 300g</v>
      </c>
      <c r="N256" s="21" t="str">
        <f t="shared" si="31"/>
        <v>K-C6</v>
      </c>
      <c r="Q256" s="21" t="str">
        <f>VLOOKUP(K256,TONG_SL!$A:$D,3,0)</f>
        <v>Túi</v>
      </c>
      <c r="R256" s="1">
        <v>3</v>
      </c>
      <c r="T256" s="1">
        <f>VLOOKUP(VLOOKUP(G256,Ma_KH!$A:$R,18,0)&amp;K256,Gia_MB!$A:$F,6,0)</f>
        <v>74250</v>
      </c>
      <c r="U256" s="12">
        <f t="shared" ref="U256:U318" si="40">T256*R256</f>
        <v>222750</v>
      </c>
      <c r="W256" s="44">
        <f t="shared" ref="W256:W318" si="41">U256*V256</f>
        <v>0</v>
      </c>
      <c r="X256" s="3" t="str">
        <f t="shared" ref="X256:X318" si="42">IF(B256&lt;&gt;"","8","0")</f>
        <v>8</v>
      </c>
      <c r="Z256" s="12">
        <f t="shared" ref="Z256:Z318" si="43">U256*X256%</f>
        <v>17820</v>
      </c>
      <c r="AA256" s="5">
        <f>VLOOKUP(G256,Ma_KH!$A:$R,14,0)</f>
        <v>60</v>
      </c>
    </row>
    <row r="257" spans="1:27" hidden="1" x14ac:dyDescent="0.25">
      <c r="A257" s="9">
        <v>45989</v>
      </c>
      <c r="B257" s="21">
        <v>4180590662</v>
      </c>
      <c r="C257" s="10" t="s">
        <v>7767</v>
      </c>
      <c r="D257" s="9">
        <v>45992</v>
      </c>
      <c r="G257" s="32" t="s">
        <v>302</v>
      </c>
      <c r="I257" s="21">
        <v>4180590662</v>
      </c>
      <c r="J257" s="21" t="s">
        <v>1784</v>
      </c>
      <c r="K257" s="330" t="s">
        <v>32</v>
      </c>
      <c r="L257" s="21" t="str">
        <f>VLOOKUP($K257,TONG_SL!$A:$D,2,0)</f>
        <v>Giò Tai Lưỡi Xào 250g</v>
      </c>
      <c r="N257" s="21" t="str">
        <f t="shared" si="31"/>
        <v>K-C6</v>
      </c>
      <c r="Q257" s="21" t="str">
        <f>VLOOKUP(K257,TONG_SL!$A:$D,3,0)</f>
        <v>Túi</v>
      </c>
      <c r="R257" s="1">
        <v>1</v>
      </c>
      <c r="T257" s="1">
        <f>VLOOKUP(VLOOKUP(G257,Ma_KH!$A:$R,18,0)&amp;K257,Gia_MB!$A:$F,6,0)</f>
        <v>50182</v>
      </c>
      <c r="U257" s="12">
        <f t="shared" si="40"/>
        <v>50182</v>
      </c>
      <c r="W257" s="44">
        <f t="shared" si="41"/>
        <v>0</v>
      </c>
      <c r="X257" s="3" t="str">
        <f t="shared" si="42"/>
        <v>8</v>
      </c>
      <c r="Z257" s="12">
        <f t="shared" si="43"/>
        <v>4014.56</v>
      </c>
      <c r="AA257" s="5">
        <f>VLOOKUP(G257,Ma_KH!$A:$R,14,0)</f>
        <v>60</v>
      </c>
    </row>
    <row r="258" spans="1:27" hidden="1" x14ac:dyDescent="0.25">
      <c r="A258" s="9">
        <v>45989</v>
      </c>
      <c r="B258" s="21">
        <v>4180590662</v>
      </c>
      <c r="C258" s="10" t="s">
        <v>7767</v>
      </c>
      <c r="D258" s="9">
        <v>45992</v>
      </c>
      <c r="G258" s="32" t="s">
        <v>302</v>
      </c>
      <c r="I258" s="21">
        <v>4180590662</v>
      </c>
      <c r="J258" s="21" t="s">
        <v>1784</v>
      </c>
      <c r="K258" s="330" t="s">
        <v>48</v>
      </c>
      <c r="L258" s="21" t="str">
        <f>VLOOKUP($K258,TONG_SL!$A:$D,2,0)</f>
        <v>Mọc Nấm Hương 250g</v>
      </c>
      <c r="N258" s="21" t="str">
        <f t="shared" si="31"/>
        <v>K-C6</v>
      </c>
      <c r="Q258" s="21" t="str">
        <f>VLOOKUP(K258,TONG_SL!$A:$D,3,0)</f>
        <v>Túi</v>
      </c>
      <c r="R258" s="1">
        <v>5</v>
      </c>
      <c r="T258" s="1">
        <f>VLOOKUP(VLOOKUP(G258,Ma_KH!$A:$R,18,0)&amp;K258,Gia_MB!$A:$F,6,0)</f>
        <v>46000</v>
      </c>
      <c r="U258" s="12">
        <f t="shared" si="40"/>
        <v>230000</v>
      </c>
      <c r="W258" s="44">
        <f t="shared" si="41"/>
        <v>0</v>
      </c>
      <c r="X258" s="3" t="str">
        <f t="shared" si="42"/>
        <v>8</v>
      </c>
      <c r="Z258" s="12">
        <f t="shared" si="43"/>
        <v>18400</v>
      </c>
      <c r="AA258" s="5">
        <f>VLOOKUP(G258,Ma_KH!$A:$R,14,0)</f>
        <v>60</v>
      </c>
    </row>
    <row r="259" spans="1:27" hidden="1" x14ac:dyDescent="0.25">
      <c r="A259" s="9">
        <v>45989</v>
      </c>
      <c r="B259" s="21">
        <v>4180590801</v>
      </c>
      <c r="C259" s="10" t="s">
        <v>7767</v>
      </c>
      <c r="D259" s="9">
        <v>45992</v>
      </c>
      <c r="G259" s="32" t="s">
        <v>91</v>
      </c>
      <c r="I259" s="21">
        <v>4180590801</v>
      </c>
      <c r="J259" s="21" t="s">
        <v>1784</v>
      </c>
      <c r="K259" s="330" t="s">
        <v>37</v>
      </c>
      <c r="L259" s="21" t="str">
        <f>VLOOKUP($K259,TONG_SL!$A:$D,2,0)</f>
        <v>Chả cốm 300g</v>
      </c>
      <c r="N259" s="21" t="str">
        <f t="shared" si="31"/>
        <v>K-C6</v>
      </c>
      <c r="Q259" s="21" t="str">
        <f>VLOOKUP(K259,TONG_SL!$A:$D,3,0)</f>
        <v>Túi</v>
      </c>
      <c r="R259" s="1">
        <v>4</v>
      </c>
      <c r="T259" s="1">
        <f>VLOOKUP(VLOOKUP(G259,Ma_KH!$A:$R,18,0)&amp;K259,Gia_MB!$A:$F,6,0)</f>
        <v>74250</v>
      </c>
      <c r="U259" s="12">
        <f t="shared" si="40"/>
        <v>297000</v>
      </c>
      <c r="W259" s="44">
        <f t="shared" si="41"/>
        <v>0</v>
      </c>
      <c r="X259" s="3" t="str">
        <f t="shared" si="42"/>
        <v>8</v>
      </c>
      <c r="Z259" s="12">
        <f t="shared" si="43"/>
        <v>23760</v>
      </c>
      <c r="AA259" s="5">
        <f>VLOOKUP(G259,Ma_KH!$A:$R,14,0)</f>
        <v>60</v>
      </c>
    </row>
    <row r="260" spans="1:27" hidden="1" x14ac:dyDescent="0.25">
      <c r="A260" s="9">
        <v>45989</v>
      </c>
      <c r="B260" s="21">
        <v>4180590801</v>
      </c>
      <c r="C260" s="10" t="s">
        <v>7767</v>
      </c>
      <c r="D260" s="9">
        <v>45992</v>
      </c>
      <c r="G260" s="32" t="s">
        <v>91</v>
      </c>
      <c r="I260" s="21">
        <v>4180590801</v>
      </c>
      <c r="J260" s="21" t="s">
        <v>1784</v>
      </c>
      <c r="K260" s="330" t="s">
        <v>34</v>
      </c>
      <c r="L260" s="21" t="str">
        <f>VLOOKUP($K260,TONG_SL!$A:$D,2,0)</f>
        <v>Tai heo muối 200g</v>
      </c>
      <c r="N260" s="21" t="str">
        <f t="shared" ref="N260:N323" si="44">IF($B260&lt;&gt;"","K-C6","")</f>
        <v>K-C6</v>
      </c>
      <c r="Q260" s="21" t="str">
        <f>VLOOKUP(K260,TONG_SL!$A:$D,3,0)</f>
        <v>Túi</v>
      </c>
      <c r="R260" s="1">
        <v>2</v>
      </c>
      <c r="T260" s="1">
        <f>VLOOKUP(VLOOKUP(G260,Ma_KH!$A:$R,18,0)&amp;K260,Gia_MB!$A:$F,6,0)</f>
        <v>55595</v>
      </c>
      <c r="U260" s="12">
        <f t="shared" si="40"/>
        <v>111190</v>
      </c>
      <c r="W260" s="44">
        <f t="shared" si="41"/>
        <v>0</v>
      </c>
      <c r="X260" s="3" t="str">
        <f t="shared" si="42"/>
        <v>8</v>
      </c>
      <c r="Z260" s="12">
        <f t="shared" si="43"/>
        <v>8895.2000000000007</v>
      </c>
      <c r="AA260" s="5">
        <f>VLOOKUP(G260,Ma_KH!$A:$R,14,0)</f>
        <v>60</v>
      </c>
    </row>
    <row r="261" spans="1:27" hidden="1" x14ac:dyDescent="0.25">
      <c r="A261" s="9">
        <v>45989</v>
      </c>
      <c r="B261" s="21">
        <v>4180590801</v>
      </c>
      <c r="C261" s="10" t="s">
        <v>7767</v>
      </c>
      <c r="D261" s="9">
        <v>45992</v>
      </c>
      <c r="G261" s="32" t="s">
        <v>91</v>
      </c>
      <c r="I261" s="21">
        <v>4180590801</v>
      </c>
      <c r="J261" s="21" t="s">
        <v>1784</v>
      </c>
      <c r="K261" s="330" t="s">
        <v>32</v>
      </c>
      <c r="L261" s="21" t="str">
        <f>VLOOKUP($K261,TONG_SL!$A:$D,2,0)</f>
        <v>Giò Tai Lưỡi Xào 250g</v>
      </c>
      <c r="N261" s="21" t="str">
        <f t="shared" si="44"/>
        <v>K-C6</v>
      </c>
      <c r="Q261" s="21" t="str">
        <f>VLOOKUP(K261,TONG_SL!$A:$D,3,0)</f>
        <v>Túi</v>
      </c>
      <c r="R261" s="1">
        <v>5</v>
      </c>
      <c r="T261" s="1">
        <f>VLOOKUP(VLOOKUP(G261,Ma_KH!$A:$R,18,0)&amp;K261,Gia_MB!$A:$F,6,0)</f>
        <v>50182</v>
      </c>
      <c r="U261" s="12">
        <f t="shared" si="40"/>
        <v>250910</v>
      </c>
      <c r="W261" s="44">
        <f t="shared" si="41"/>
        <v>0</v>
      </c>
      <c r="X261" s="3" t="str">
        <f t="shared" si="42"/>
        <v>8</v>
      </c>
      <c r="Z261" s="12">
        <f t="shared" si="43"/>
        <v>20072.8</v>
      </c>
      <c r="AA261" s="5">
        <f>VLOOKUP(G261,Ma_KH!$A:$R,14,0)</f>
        <v>60</v>
      </c>
    </row>
    <row r="262" spans="1:27" hidden="1" x14ac:dyDescent="0.25">
      <c r="A262" s="9">
        <v>45989</v>
      </c>
      <c r="B262" s="21">
        <v>4180590801</v>
      </c>
      <c r="C262" s="10" t="s">
        <v>7767</v>
      </c>
      <c r="D262" s="9">
        <v>45992</v>
      </c>
      <c r="G262" s="32" t="s">
        <v>91</v>
      </c>
      <c r="I262" s="21">
        <v>4180590801</v>
      </c>
      <c r="J262" s="21" t="s">
        <v>1784</v>
      </c>
      <c r="K262" s="330" t="s">
        <v>48</v>
      </c>
      <c r="L262" s="21" t="str">
        <f>VLOOKUP($K262,TONG_SL!$A:$D,2,0)</f>
        <v>Mọc Nấm Hương 250g</v>
      </c>
      <c r="N262" s="21" t="str">
        <f t="shared" si="44"/>
        <v>K-C6</v>
      </c>
      <c r="Q262" s="21" t="str">
        <f>VLOOKUP(K262,TONG_SL!$A:$D,3,0)</f>
        <v>Túi</v>
      </c>
      <c r="R262" s="1">
        <v>10</v>
      </c>
      <c r="T262" s="1">
        <f>VLOOKUP(VLOOKUP(G262,Ma_KH!$A:$R,18,0)&amp;K262,Gia_MB!$A:$F,6,0)</f>
        <v>46000</v>
      </c>
      <c r="U262" s="12">
        <f t="shared" si="40"/>
        <v>460000</v>
      </c>
      <c r="W262" s="44">
        <f t="shared" si="41"/>
        <v>0</v>
      </c>
      <c r="X262" s="3" t="str">
        <f t="shared" si="42"/>
        <v>8</v>
      </c>
      <c r="Z262" s="12">
        <f t="shared" si="43"/>
        <v>36800</v>
      </c>
      <c r="AA262" s="5">
        <f>VLOOKUP(G262,Ma_KH!$A:$R,14,0)</f>
        <v>60</v>
      </c>
    </row>
    <row r="263" spans="1:27" hidden="1" x14ac:dyDescent="0.25">
      <c r="A263" s="9">
        <v>45989</v>
      </c>
      <c r="B263" s="21">
        <v>4180590801</v>
      </c>
      <c r="C263" s="10" t="s">
        <v>7767</v>
      </c>
      <c r="D263" s="9">
        <v>45992</v>
      </c>
      <c r="G263" s="32" t="s">
        <v>91</v>
      </c>
      <c r="I263" s="21">
        <v>4180590801</v>
      </c>
      <c r="J263" s="21" t="s">
        <v>1784</v>
      </c>
      <c r="K263" s="330" t="s">
        <v>30</v>
      </c>
      <c r="L263" s="21" t="str">
        <f>VLOOKUP($K263,TONG_SL!$A:$D,2,0)</f>
        <v>Gà muối 500g</v>
      </c>
      <c r="N263" s="21" t="str">
        <f t="shared" si="44"/>
        <v>K-C6</v>
      </c>
      <c r="Q263" s="21" t="str">
        <f>VLOOKUP(K263,TONG_SL!$A:$D,3,0)</f>
        <v>Túi</v>
      </c>
      <c r="R263" s="1">
        <v>6</v>
      </c>
      <c r="T263" s="1">
        <f>VLOOKUP(VLOOKUP(G263,Ma_KH!$A:$R,18,0)&amp;K263,Gia_MB!$A:$F,6,0)</f>
        <v>111058</v>
      </c>
      <c r="U263" s="12">
        <f t="shared" si="40"/>
        <v>666348</v>
      </c>
      <c r="W263" s="44">
        <f t="shared" si="41"/>
        <v>0</v>
      </c>
      <c r="X263" s="3" t="str">
        <f t="shared" si="42"/>
        <v>8</v>
      </c>
      <c r="Z263" s="12">
        <f t="shared" si="43"/>
        <v>53307.840000000004</v>
      </c>
      <c r="AA263" s="5">
        <f>VLOOKUP(G263,Ma_KH!$A:$R,14,0)</f>
        <v>60</v>
      </c>
    </row>
    <row r="264" spans="1:27" hidden="1" x14ac:dyDescent="0.25">
      <c r="A264" s="9">
        <v>45989</v>
      </c>
      <c r="B264" s="21">
        <v>4180590801</v>
      </c>
      <c r="C264" s="10" t="s">
        <v>7767</v>
      </c>
      <c r="D264" s="9">
        <v>45992</v>
      </c>
      <c r="G264" s="32" t="s">
        <v>91</v>
      </c>
      <c r="I264" s="21">
        <v>4180590801</v>
      </c>
      <c r="J264" s="21" t="s">
        <v>1784</v>
      </c>
      <c r="K264" s="330" t="s">
        <v>39</v>
      </c>
      <c r="L264" s="21" t="str">
        <f>VLOOKUP($K264,TONG_SL!$A:$D,2,0)</f>
        <v>Chả nướng 300g</v>
      </c>
      <c r="N264" s="21" t="str">
        <f t="shared" si="44"/>
        <v>K-C6</v>
      </c>
      <c r="Q264" s="21" t="str">
        <f>VLOOKUP(K264,TONG_SL!$A:$D,3,0)</f>
        <v>Túi</v>
      </c>
      <c r="R264" s="1">
        <v>2</v>
      </c>
      <c r="T264" s="1">
        <f>VLOOKUP(VLOOKUP(G264,Ma_KH!$A:$R,18,0)&amp;K264,Gia_MB!$A:$F,6,0)</f>
        <v>70950</v>
      </c>
      <c r="U264" s="12">
        <f t="shared" si="40"/>
        <v>141900</v>
      </c>
      <c r="W264" s="44">
        <f t="shared" si="41"/>
        <v>0</v>
      </c>
      <c r="X264" s="3" t="str">
        <f t="shared" si="42"/>
        <v>8</v>
      </c>
      <c r="Z264" s="12">
        <f t="shared" si="43"/>
        <v>11352</v>
      </c>
      <c r="AA264" s="5">
        <f>VLOOKUP(G264,Ma_KH!$A:$R,14,0)</f>
        <v>60</v>
      </c>
    </row>
    <row r="265" spans="1:27" hidden="1" x14ac:dyDescent="0.25">
      <c r="A265" s="9">
        <v>45989</v>
      </c>
      <c r="B265" s="21">
        <v>4180590801</v>
      </c>
      <c r="C265" s="10" t="s">
        <v>7767</v>
      </c>
      <c r="D265" s="9">
        <v>45992</v>
      </c>
      <c r="G265" s="32" t="s">
        <v>91</v>
      </c>
      <c r="I265" s="21">
        <v>4180590801</v>
      </c>
      <c r="J265" s="21" t="s">
        <v>1784</v>
      </c>
      <c r="K265" s="330" t="s">
        <v>27</v>
      </c>
      <c r="L265" s="21" t="str">
        <f>VLOOKUP($K265,TONG_SL!$A:$D,2,0)</f>
        <v>Chân giò heo muối 300g</v>
      </c>
      <c r="N265" s="21" t="str">
        <f t="shared" si="44"/>
        <v>K-C6</v>
      </c>
      <c r="Q265" s="21" t="str">
        <f>VLOOKUP(K265,TONG_SL!$A:$D,3,0)</f>
        <v>Túi</v>
      </c>
      <c r="R265" s="1">
        <v>4</v>
      </c>
      <c r="T265" s="1">
        <f>VLOOKUP(VLOOKUP(G265,Ma_KH!$A:$R,18,0)&amp;K265,Gia_MB!$A:$F,6,0)</f>
        <v>73431</v>
      </c>
      <c r="U265" s="12">
        <f t="shared" si="40"/>
        <v>293724</v>
      </c>
      <c r="W265" s="44">
        <f t="shared" si="41"/>
        <v>0</v>
      </c>
      <c r="X265" s="3" t="str">
        <f t="shared" si="42"/>
        <v>8</v>
      </c>
      <c r="Z265" s="12">
        <f t="shared" si="43"/>
        <v>23497.920000000002</v>
      </c>
      <c r="AA265" s="5">
        <f>VLOOKUP(G265,Ma_KH!$A:$R,14,0)</f>
        <v>60</v>
      </c>
    </row>
    <row r="266" spans="1:27" hidden="1" x14ac:dyDescent="0.25">
      <c r="A266" s="9">
        <v>45989</v>
      </c>
      <c r="B266" s="21">
        <v>4180590468</v>
      </c>
      <c r="C266" s="10" t="s">
        <v>7767</v>
      </c>
      <c r="D266" s="9">
        <v>45992</v>
      </c>
      <c r="G266" s="32" t="s">
        <v>928</v>
      </c>
      <c r="I266" s="21">
        <v>4180590468</v>
      </c>
      <c r="J266" s="21" t="s">
        <v>1784</v>
      </c>
      <c r="K266" s="330" t="s">
        <v>27</v>
      </c>
      <c r="L266" s="21" t="str">
        <f>VLOOKUP($K266,TONG_SL!$A:$D,2,0)</f>
        <v>Chân giò heo muối 300g</v>
      </c>
      <c r="N266" s="21" t="str">
        <f t="shared" si="44"/>
        <v>K-C6</v>
      </c>
      <c r="Q266" s="21" t="str">
        <f>VLOOKUP(K266,TONG_SL!$A:$D,3,0)</f>
        <v>Túi</v>
      </c>
      <c r="R266" s="1">
        <v>2</v>
      </c>
      <c r="T266" s="1">
        <f>VLOOKUP(VLOOKUP(G266,Ma_KH!$A:$R,18,0)&amp;K266,Gia_MB!$A:$F,6,0)</f>
        <v>73431</v>
      </c>
      <c r="U266" s="12">
        <f t="shared" si="40"/>
        <v>146862</v>
      </c>
      <c r="W266" s="44">
        <f t="shared" si="41"/>
        <v>0</v>
      </c>
      <c r="X266" s="3" t="str">
        <f t="shared" si="42"/>
        <v>8</v>
      </c>
      <c r="Z266" s="12">
        <f t="shared" si="43"/>
        <v>11748.960000000001</v>
      </c>
      <c r="AA266" s="5">
        <f>VLOOKUP(G266,Ma_KH!$A:$R,14,0)</f>
        <v>60</v>
      </c>
    </row>
    <row r="267" spans="1:27" hidden="1" x14ac:dyDescent="0.25">
      <c r="A267" s="9">
        <v>45989</v>
      </c>
      <c r="B267" s="21">
        <v>4180590468</v>
      </c>
      <c r="C267" s="10" t="s">
        <v>7767</v>
      </c>
      <c r="D267" s="9">
        <v>45992</v>
      </c>
      <c r="G267" s="32" t="s">
        <v>928</v>
      </c>
      <c r="I267" s="21">
        <v>4180590468</v>
      </c>
      <c r="J267" s="21" t="s">
        <v>1784</v>
      </c>
      <c r="K267" s="330" t="s">
        <v>39</v>
      </c>
      <c r="L267" s="21" t="str">
        <f>VLOOKUP($K267,TONG_SL!$A:$D,2,0)</f>
        <v>Chả nướng 300g</v>
      </c>
      <c r="N267" s="21" t="str">
        <f t="shared" si="44"/>
        <v>K-C6</v>
      </c>
      <c r="Q267" s="21" t="str">
        <f>VLOOKUP(K267,TONG_SL!$A:$D,3,0)</f>
        <v>Túi</v>
      </c>
      <c r="R267" s="1">
        <v>7</v>
      </c>
      <c r="T267" s="1">
        <f>VLOOKUP(VLOOKUP(G267,Ma_KH!$A:$R,18,0)&amp;K267,Gia_MB!$A:$F,6,0)</f>
        <v>70950</v>
      </c>
      <c r="U267" s="12">
        <f t="shared" si="40"/>
        <v>496650</v>
      </c>
      <c r="W267" s="44">
        <f t="shared" si="41"/>
        <v>0</v>
      </c>
      <c r="X267" s="3" t="str">
        <f t="shared" si="42"/>
        <v>8</v>
      </c>
      <c r="Z267" s="12">
        <f t="shared" si="43"/>
        <v>39732</v>
      </c>
      <c r="AA267" s="5">
        <f>VLOOKUP(G267,Ma_KH!$A:$R,14,0)</f>
        <v>60</v>
      </c>
    </row>
    <row r="268" spans="1:27" hidden="1" x14ac:dyDescent="0.25">
      <c r="A268" s="9">
        <v>45989</v>
      </c>
      <c r="B268" s="21">
        <v>4180590468</v>
      </c>
      <c r="C268" s="10" t="s">
        <v>7767</v>
      </c>
      <c r="D268" s="9">
        <v>45992</v>
      </c>
      <c r="G268" s="32" t="s">
        <v>928</v>
      </c>
      <c r="I268" s="21">
        <v>4180590468</v>
      </c>
      <c r="J268" s="21" t="s">
        <v>1784</v>
      </c>
      <c r="K268" s="330" t="s">
        <v>37</v>
      </c>
      <c r="L268" s="21" t="str">
        <f>VLOOKUP($K268,TONG_SL!$A:$D,2,0)</f>
        <v>Chả cốm 300g</v>
      </c>
      <c r="N268" s="21" t="str">
        <f t="shared" si="44"/>
        <v>K-C6</v>
      </c>
      <c r="Q268" s="21" t="str">
        <f>VLOOKUP(K268,TONG_SL!$A:$D,3,0)</f>
        <v>Túi</v>
      </c>
      <c r="R268" s="1">
        <v>6</v>
      </c>
      <c r="T268" s="1">
        <f>VLOOKUP(VLOOKUP(G268,Ma_KH!$A:$R,18,0)&amp;K268,Gia_MB!$A:$F,6,0)</f>
        <v>74250</v>
      </c>
      <c r="U268" s="12">
        <f t="shared" si="40"/>
        <v>445500</v>
      </c>
      <c r="W268" s="44">
        <f t="shared" si="41"/>
        <v>0</v>
      </c>
      <c r="X268" s="3" t="str">
        <f t="shared" si="42"/>
        <v>8</v>
      </c>
      <c r="Z268" s="12">
        <f t="shared" si="43"/>
        <v>35640</v>
      </c>
      <c r="AA268" s="5">
        <f>VLOOKUP(G268,Ma_KH!$A:$R,14,0)</f>
        <v>60</v>
      </c>
    </row>
    <row r="269" spans="1:27" hidden="1" x14ac:dyDescent="0.25">
      <c r="A269" s="9">
        <v>45989</v>
      </c>
      <c r="B269" s="21">
        <v>4180590468</v>
      </c>
      <c r="C269" s="10" t="s">
        <v>7767</v>
      </c>
      <c r="D269" s="9">
        <v>45992</v>
      </c>
      <c r="G269" s="32" t="s">
        <v>928</v>
      </c>
      <c r="I269" s="21">
        <v>4180590468</v>
      </c>
      <c r="J269" s="21" t="s">
        <v>1784</v>
      </c>
      <c r="K269" s="330" t="s">
        <v>32</v>
      </c>
      <c r="L269" s="21" t="str">
        <f>VLOOKUP($K269,TONG_SL!$A:$D,2,0)</f>
        <v>Giò Tai Lưỡi Xào 250g</v>
      </c>
      <c r="N269" s="21" t="str">
        <f t="shared" si="44"/>
        <v>K-C6</v>
      </c>
      <c r="Q269" s="21" t="str">
        <f>VLOOKUP(K269,TONG_SL!$A:$D,3,0)</f>
        <v>Túi</v>
      </c>
      <c r="R269" s="1">
        <v>2</v>
      </c>
      <c r="T269" s="1">
        <f>VLOOKUP(VLOOKUP(G269,Ma_KH!$A:$R,18,0)&amp;K269,Gia_MB!$A:$F,6,0)</f>
        <v>50182</v>
      </c>
      <c r="U269" s="12">
        <f t="shared" si="40"/>
        <v>100364</v>
      </c>
      <c r="W269" s="44">
        <f t="shared" si="41"/>
        <v>0</v>
      </c>
      <c r="X269" s="3" t="str">
        <f t="shared" si="42"/>
        <v>8</v>
      </c>
      <c r="Z269" s="12">
        <f t="shared" si="43"/>
        <v>8029.12</v>
      </c>
      <c r="AA269" s="5">
        <f>VLOOKUP(G269,Ma_KH!$A:$R,14,0)</f>
        <v>60</v>
      </c>
    </row>
    <row r="270" spans="1:27" hidden="1" x14ac:dyDescent="0.25">
      <c r="A270" s="9">
        <v>45989</v>
      </c>
      <c r="B270" s="21">
        <v>4180590468</v>
      </c>
      <c r="C270" s="10" t="s">
        <v>7767</v>
      </c>
      <c r="D270" s="9">
        <v>45992</v>
      </c>
      <c r="G270" s="32" t="s">
        <v>928</v>
      </c>
      <c r="I270" s="21">
        <v>4180590468</v>
      </c>
      <c r="J270" s="21" t="s">
        <v>1784</v>
      </c>
      <c r="K270" s="330" t="s">
        <v>34</v>
      </c>
      <c r="L270" s="21" t="str">
        <f>VLOOKUP($K270,TONG_SL!$A:$D,2,0)</f>
        <v>Tai heo muối 200g</v>
      </c>
      <c r="N270" s="21" t="str">
        <f t="shared" si="44"/>
        <v>K-C6</v>
      </c>
      <c r="Q270" s="21" t="str">
        <f>VLOOKUP(K270,TONG_SL!$A:$D,3,0)</f>
        <v>Túi</v>
      </c>
      <c r="R270" s="1">
        <v>7</v>
      </c>
      <c r="T270" s="1">
        <f>VLOOKUP(VLOOKUP(G270,Ma_KH!$A:$R,18,0)&amp;K270,Gia_MB!$A:$F,6,0)</f>
        <v>55595</v>
      </c>
      <c r="U270" s="12">
        <f t="shared" si="40"/>
        <v>389165</v>
      </c>
      <c r="W270" s="44">
        <f t="shared" si="41"/>
        <v>0</v>
      </c>
      <c r="X270" s="3" t="str">
        <f t="shared" si="42"/>
        <v>8</v>
      </c>
      <c r="Z270" s="12">
        <f t="shared" si="43"/>
        <v>31133.200000000001</v>
      </c>
      <c r="AA270" s="5">
        <f>VLOOKUP(G270,Ma_KH!$A:$R,14,0)</f>
        <v>60</v>
      </c>
    </row>
    <row r="271" spans="1:27" hidden="1" x14ac:dyDescent="0.25">
      <c r="A271" s="9">
        <v>45989</v>
      </c>
      <c r="B271" s="21">
        <v>4180591111</v>
      </c>
      <c r="C271" s="10" t="s">
        <v>7767</v>
      </c>
      <c r="D271" s="9">
        <v>45992</v>
      </c>
      <c r="G271" s="32" t="s">
        <v>1630</v>
      </c>
      <c r="I271" s="21">
        <v>4180591111</v>
      </c>
      <c r="J271" s="21" t="s">
        <v>1784</v>
      </c>
      <c r="K271" s="330" t="s">
        <v>32</v>
      </c>
      <c r="L271" s="21" t="str">
        <f>VLOOKUP($K271,TONG_SL!$A:$D,2,0)</f>
        <v>Giò Tai Lưỡi Xào 250g</v>
      </c>
      <c r="N271" s="21" t="str">
        <f t="shared" si="44"/>
        <v>K-C6</v>
      </c>
      <c r="Q271" s="21" t="str">
        <f>VLOOKUP(K271,TONG_SL!$A:$D,3,0)</f>
        <v>Túi</v>
      </c>
      <c r="R271" s="1">
        <v>2</v>
      </c>
      <c r="T271" s="1">
        <f>VLOOKUP(VLOOKUP(G271,Ma_KH!$A:$R,18,0)&amp;K271,Gia_MB!$A:$F,6,0)</f>
        <v>50182</v>
      </c>
      <c r="U271" s="12">
        <f t="shared" si="40"/>
        <v>100364</v>
      </c>
      <c r="W271" s="44">
        <f t="shared" si="41"/>
        <v>0</v>
      </c>
      <c r="X271" s="3" t="str">
        <f t="shared" si="42"/>
        <v>8</v>
      </c>
      <c r="Z271" s="12">
        <f t="shared" si="43"/>
        <v>8029.12</v>
      </c>
      <c r="AA271" s="5">
        <f>VLOOKUP(G271,Ma_KH!$A:$R,14,0)</f>
        <v>60</v>
      </c>
    </row>
    <row r="272" spans="1:27" hidden="1" x14ac:dyDescent="0.25">
      <c r="A272" s="9">
        <v>45989</v>
      </c>
      <c r="B272" s="21">
        <v>4180591111</v>
      </c>
      <c r="C272" s="10" t="s">
        <v>7767</v>
      </c>
      <c r="D272" s="9">
        <v>45992</v>
      </c>
      <c r="G272" s="32" t="s">
        <v>1630</v>
      </c>
      <c r="I272" s="21">
        <v>4180591111</v>
      </c>
      <c r="J272" s="21" t="s">
        <v>1784</v>
      </c>
      <c r="K272" s="330" t="s">
        <v>39</v>
      </c>
      <c r="L272" s="21" t="str">
        <f>VLOOKUP($K272,TONG_SL!$A:$D,2,0)</f>
        <v>Chả nướng 300g</v>
      </c>
      <c r="N272" s="21" t="str">
        <f t="shared" si="44"/>
        <v>K-C6</v>
      </c>
      <c r="Q272" s="21" t="str">
        <f>VLOOKUP(K272,TONG_SL!$A:$D,3,0)</f>
        <v>Túi</v>
      </c>
      <c r="R272" s="1">
        <v>2</v>
      </c>
      <c r="T272" s="1">
        <f>VLOOKUP(VLOOKUP(G272,Ma_KH!$A:$R,18,0)&amp;K272,Gia_MB!$A:$F,6,0)</f>
        <v>70950</v>
      </c>
      <c r="U272" s="12">
        <f t="shared" si="40"/>
        <v>141900</v>
      </c>
      <c r="W272" s="44">
        <f t="shared" si="41"/>
        <v>0</v>
      </c>
      <c r="X272" s="3" t="str">
        <f t="shared" si="42"/>
        <v>8</v>
      </c>
      <c r="Z272" s="12">
        <f t="shared" si="43"/>
        <v>11352</v>
      </c>
      <c r="AA272" s="5">
        <f>VLOOKUP(G272,Ma_KH!$A:$R,14,0)</f>
        <v>60</v>
      </c>
    </row>
    <row r="273" spans="1:27" hidden="1" x14ac:dyDescent="0.25">
      <c r="A273" s="9">
        <v>45989</v>
      </c>
      <c r="B273" s="21">
        <v>4180591111</v>
      </c>
      <c r="C273" s="10" t="s">
        <v>7767</v>
      </c>
      <c r="D273" s="9">
        <v>45992</v>
      </c>
      <c r="G273" s="32" t="s">
        <v>1630</v>
      </c>
      <c r="I273" s="21">
        <v>4180591111</v>
      </c>
      <c r="J273" s="21" t="s">
        <v>1784</v>
      </c>
      <c r="K273" s="330" t="s">
        <v>37</v>
      </c>
      <c r="L273" s="21" t="str">
        <f>VLOOKUP($K273,TONG_SL!$A:$D,2,0)</f>
        <v>Chả cốm 300g</v>
      </c>
      <c r="N273" s="21" t="str">
        <f t="shared" si="44"/>
        <v>K-C6</v>
      </c>
      <c r="Q273" s="21" t="str">
        <f>VLOOKUP(K273,TONG_SL!$A:$D,3,0)</f>
        <v>Túi</v>
      </c>
      <c r="R273" s="1">
        <v>4</v>
      </c>
      <c r="T273" s="1">
        <f>VLOOKUP(VLOOKUP(G273,Ma_KH!$A:$R,18,0)&amp;K273,Gia_MB!$A:$F,6,0)</f>
        <v>74250</v>
      </c>
      <c r="U273" s="12">
        <f t="shared" si="40"/>
        <v>297000</v>
      </c>
      <c r="W273" s="44">
        <f t="shared" si="41"/>
        <v>0</v>
      </c>
      <c r="X273" s="3" t="str">
        <f t="shared" si="42"/>
        <v>8</v>
      </c>
      <c r="Z273" s="12">
        <f t="shared" si="43"/>
        <v>23760</v>
      </c>
      <c r="AA273" s="5">
        <f>VLOOKUP(G273,Ma_KH!$A:$R,14,0)</f>
        <v>60</v>
      </c>
    </row>
    <row r="274" spans="1:27" hidden="1" x14ac:dyDescent="0.25">
      <c r="A274" s="9">
        <v>45989</v>
      </c>
      <c r="B274" s="21">
        <v>4180591111</v>
      </c>
      <c r="C274" s="10" t="s">
        <v>7767</v>
      </c>
      <c r="D274" s="9">
        <v>45992</v>
      </c>
      <c r="G274" s="32" t="s">
        <v>1630</v>
      </c>
      <c r="I274" s="21">
        <v>4180591111</v>
      </c>
      <c r="J274" s="21" t="s">
        <v>1784</v>
      </c>
      <c r="K274" s="330" t="s">
        <v>27</v>
      </c>
      <c r="L274" s="21" t="str">
        <f>VLOOKUP($K274,TONG_SL!$A:$D,2,0)</f>
        <v>Chân giò heo muối 300g</v>
      </c>
      <c r="N274" s="21" t="str">
        <f t="shared" si="44"/>
        <v>K-C6</v>
      </c>
      <c r="Q274" s="21" t="str">
        <f>VLOOKUP(K274,TONG_SL!$A:$D,3,0)</f>
        <v>Túi</v>
      </c>
      <c r="R274" s="1">
        <v>4</v>
      </c>
      <c r="T274" s="1">
        <f>VLOOKUP(VLOOKUP(G274,Ma_KH!$A:$R,18,0)&amp;K274,Gia_MB!$A:$F,6,0)</f>
        <v>73431</v>
      </c>
      <c r="U274" s="12">
        <f t="shared" si="40"/>
        <v>293724</v>
      </c>
      <c r="W274" s="44">
        <f t="shared" si="41"/>
        <v>0</v>
      </c>
      <c r="X274" s="3" t="str">
        <f t="shared" si="42"/>
        <v>8</v>
      </c>
      <c r="Z274" s="12">
        <f t="shared" si="43"/>
        <v>23497.920000000002</v>
      </c>
      <c r="AA274" s="5">
        <f>VLOOKUP(G274,Ma_KH!$A:$R,14,0)</f>
        <v>60</v>
      </c>
    </row>
    <row r="275" spans="1:27" hidden="1" x14ac:dyDescent="0.25">
      <c r="A275" s="9">
        <v>45989</v>
      </c>
      <c r="B275" s="21">
        <v>4180591065</v>
      </c>
      <c r="C275" s="10" t="s">
        <v>7767</v>
      </c>
      <c r="D275" s="9">
        <v>45992</v>
      </c>
      <c r="G275" s="32" t="s">
        <v>237</v>
      </c>
      <c r="I275" s="21">
        <v>4180591065</v>
      </c>
      <c r="J275" s="21" t="s">
        <v>1784</v>
      </c>
      <c r="K275" s="330" t="s">
        <v>27</v>
      </c>
      <c r="L275" s="21" t="str">
        <f>VLOOKUP($K275,TONG_SL!$A:$D,2,0)</f>
        <v>Chân giò heo muối 300g</v>
      </c>
      <c r="N275" s="21" t="str">
        <f t="shared" si="44"/>
        <v>K-C6</v>
      </c>
      <c r="Q275" s="21" t="str">
        <f>VLOOKUP(K275,TONG_SL!$A:$D,3,0)</f>
        <v>Túi</v>
      </c>
      <c r="R275" s="1">
        <v>4</v>
      </c>
      <c r="T275" s="1">
        <f>VLOOKUP(VLOOKUP(G275,Ma_KH!$A:$R,18,0)&amp;K275,Gia_MB!$A:$F,6,0)</f>
        <v>73431</v>
      </c>
      <c r="U275" s="12">
        <f t="shared" si="40"/>
        <v>293724</v>
      </c>
      <c r="W275" s="44">
        <f t="shared" si="41"/>
        <v>0</v>
      </c>
      <c r="X275" s="3" t="str">
        <f t="shared" si="42"/>
        <v>8</v>
      </c>
      <c r="Z275" s="12">
        <f t="shared" si="43"/>
        <v>23497.920000000002</v>
      </c>
      <c r="AA275" s="5">
        <f>VLOOKUP(G275,Ma_KH!$A:$R,14,0)</f>
        <v>60</v>
      </c>
    </row>
    <row r="276" spans="1:27" hidden="1" x14ac:dyDescent="0.25">
      <c r="A276" s="9">
        <v>45989</v>
      </c>
      <c r="B276" s="21">
        <v>4180591065</v>
      </c>
      <c r="C276" s="10" t="s">
        <v>7767</v>
      </c>
      <c r="D276" s="9">
        <v>45992</v>
      </c>
      <c r="G276" s="32" t="s">
        <v>237</v>
      </c>
      <c r="I276" s="21">
        <v>4180591065</v>
      </c>
      <c r="J276" s="21" t="s">
        <v>1784</v>
      </c>
      <c r="K276" s="330" t="s">
        <v>39</v>
      </c>
      <c r="L276" s="21" t="str">
        <f>VLOOKUP($K276,TONG_SL!$A:$D,2,0)</f>
        <v>Chả nướng 300g</v>
      </c>
      <c r="N276" s="21" t="str">
        <f t="shared" si="44"/>
        <v>K-C6</v>
      </c>
      <c r="Q276" s="21" t="str">
        <f>VLOOKUP(K276,TONG_SL!$A:$D,3,0)</f>
        <v>Túi</v>
      </c>
      <c r="R276" s="1">
        <v>3</v>
      </c>
      <c r="T276" s="1">
        <f>VLOOKUP(VLOOKUP(G276,Ma_KH!$A:$R,18,0)&amp;K276,Gia_MB!$A:$F,6,0)</f>
        <v>70950</v>
      </c>
      <c r="U276" s="12">
        <f t="shared" si="40"/>
        <v>212850</v>
      </c>
      <c r="W276" s="44">
        <f t="shared" si="41"/>
        <v>0</v>
      </c>
      <c r="X276" s="3" t="str">
        <f t="shared" si="42"/>
        <v>8</v>
      </c>
      <c r="Z276" s="12">
        <f t="shared" si="43"/>
        <v>17028</v>
      </c>
      <c r="AA276" s="5">
        <f>VLOOKUP(G276,Ma_KH!$A:$R,14,0)</f>
        <v>60</v>
      </c>
    </row>
    <row r="277" spans="1:27" hidden="1" x14ac:dyDescent="0.25">
      <c r="A277" s="9">
        <v>45989</v>
      </c>
      <c r="B277" s="21">
        <v>4180591065</v>
      </c>
      <c r="C277" s="10" t="s">
        <v>7767</v>
      </c>
      <c r="D277" s="9">
        <v>45992</v>
      </c>
      <c r="G277" s="32" t="s">
        <v>237</v>
      </c>
      <c r="I277" s="21">
        <v>4180591065</v>
      </c>
      <c r="J277" s="21" t="s">
        <v>1784</v>
      </c>
      <c r="K277" s="330" t="s">
        <v>37</v>
      </c>
      <c r="L277" s="21" t="str">
        <f>VLOOKUP($K277,TONG_SL!$A:$D,2,0)</f>
        <v>Chả cốm 300g</v>
      </c>
      <c r="N277" s="21" t="str">
        <f t="shared" si="44"/>
        <v>K-C6</v>
      </c>
      <c r="Q277" s="21" t="str">
        <f>VLOOKUP(K277,TONG_SL!$A:$D,3,0)</f>
        <v>Túi</v>
      </c>
      <c r="R277" s="1">
        <v>2</v>
      </c>
      <c r="T277" s="1">
        <f>VLOOKUP(VLOOKUP(G277,Ma_KH!$A:$R,18,0)&amp;K277,Gia_MB!$A:$F,6,0)</f>
        <v>74250</v>
      </c>
      <c r="U277" s="12">
        <f t="shared" si="40"/>
        <v>148500</v>
      </c>
      <c r="W277" s="44">
        <f t="shared" si="41"/>
        <v>0</v>
      </c>
      <c r="X277" s="3" t="str">
        <f t="shared" si="42"/>
        <v>8</v>
      </c>
      <c r="Z277" s="12">
        <f t="shared" si="43"/>
        <v>11880</v>
      </c>
      <c r="AA277" s="5">
        <f>VLOOKUP(G277,Ma_KH!$A:$R,14,0)</f>
        <v>60</v>
      </c>
    </row>
    <row r="278" spans="1:27" hidden="1" x14ac:dyDescent="0.25">
      <c r="A278" s="9">
        <v>45989</v>
      </c>
      <c r="B278" s="21">
        <v>4180591065</v>
      </c>
      <c r="C278" s="10" t="s">
        <v>7767</v>
      </c>
      <c r="D278" s="9">
        <v>45992</v>
      </c>
      <c r="G278" s="32" t="s">
        <v>237</v>
      </c>
      <c r="I278" s="21">
        <v>4180591065</v>
      </c>
      <c r="J278" s="21" t="s">
        <v>1784</v>
      </c>
      <c r="K278" s="330" t="s">
        <v>34</v>
      </c>
      <c r="L278" s="21" t="str">
        <f>VLOOKUP($K278,TONG_SL!$A:$D,2,0)</f>
        <v>Tai heo muối 200g</v>
      </c>
      <c r="N278" s="21" t="str">
        <f t="shared" si="44"/>
        <v>K-C6</v>
      </c>
      <c r="Q278" s="21" t="str">
        <f>VLOOKUP(K278,TONG_SL!$A:$D,3,0)</f>
        <v>Túi</v>
      </c>
      <c r="R278" s="1">
        <v>2</v>
      </c>
      <c r="T278" s="1">
        <f>VLOOKUP(VLOOKUP(G278,Ma_KH!$A:$R,18,0)&amp;K278,Gia_MB!$A:$F,6,0)</f>
        <v>55595</v>
      </c>
      <c r="U278" s="12">
        <f t="shared" si="40"/>
        <v>111190</v>
      </c>
      <c r="W278" s="44">
        <f t="shared" si="41"/>
        <v>0</v>
      </c>
      <c r="X278" s="3" t="str">
        <f t="shared" si="42"/>
        <v>8</v>
      </c>
      <c r="Z278" s="12">
        <f t="shared" si="43"/>
        <v>8895.2000000000007</v>
      </c>
      <c r="AA278" s="5">
        <f>VLOOKUP(G278,Ma_KH!$A:$R,14,0)</f>
        <v>60</v>
      </c>
    </row>
    <row r="279" spans="1:27" hidden="1" x14ac:dyDescent="0.25">
      <c r="A279" s="9">
        <v>45989</v>
      </c>
      <c r="B279" s="21">
        <v>4180590602</v>
      </c>
      <c r="C279" s="10" t="s">
        <v>7767</v>
      </c>
      <c r="D279" s="9">
        <v>45992</v>
      </c>
      <c r="G279" s="32" t="s">
        <v>971</v>
      </c>
      <c r="I279" s="21">
        <v>4180590602</v>
      </c>
      <c r="J279" s="21" t="s">
        <v>1784</v>
      </c>
      <c r="K279" s="330" t="s">
        <v>48</v>
      </c>
      <c r="L279" s="21" t="str">
        <f>VLOOKUP($K279,TONG_SL!$A:$D,2,0)</f>
        <v>Mọc Nấm Hương 250g</v>
      </c>
      <c r="N279" s="21" t="str">
        <f t="shared" si="44"/>
        <v>K-C6</v>
      </c>
      <c r="Q279" s="21" t="str">
        <f>VLOOKUP(K279,TONG_SL!$A:$D,3,0)</f>
        <v>Túi</v>
      </c>
      <c r="R279" s="1">
        <v>4</v>
      </c>
      <c r="T279" s="1">
        <f>VLOOKUP(VLOOKUP(G279,Ma_KH!$A:$R,18,0)&amp;K279,Gia_MB!$A:$F,6,0)</f>
        <v>46000</v>
      </c>
      <c r="U279" s="12">
        <f t="shared" si="40"/>
        <v>184000</v>
      </c>
      <c r="W279" s="44">
        <f t="shared" si="41"/>
        <v>0</v>
      </c>
      <c r="X279" s="3" t="str">
        <f t="shared" si="42"/>
        <v>8</v>
      </c>
      <c r="Z279" s="12">
        <f t="shared" si="43"/>
        <v>14720</v>
      </c>
      <c r="AA279" s="5">
        <f>VLOOKUP(G279,Ma_KH!$A:$R,14,0)</f>
        <v>60</v>
      </c>
    </row>
    <row r="280" spans="1:27" hidden="1" x14ac:dyDescent="0.25">
      <c r="A280" s="9">
        <v>45989</v>
      </c>
      <c r="B280" s="21">
        <v>4180590602</v>
      </c>
      <c r="C280" s="10" t="s">
        <v>7767</v>
      </c>
      <c r="D280" s="9">
        <v>45992</v>
      </c>
      <c r="G280" s="32" t="s">
        <v>971</v>
      </c>
      <c r="I280" s="21">
        <v>4180590602</v>
      </c>
      <c r="J280" s="21" t="s">
        <v>1784</v>
      </c>
      <c r="K280" s="330" t="s">
        <v>27</v>
      </c>
      <c r="L280" s="21" t="str">
        <f>VLOOKUP($K280,TONG_SL!$A:$D,2,0)</f>
        <v>Chân giò heo muối 300g</v>
      </c>
      <c r="N280" s="21" t="str">
        <f t="shared" si="44"/>
        <v>K-C6</v>
      </c>
      <c r="Q280" s="21" t="str">
        <f>VLOOKUP(K280,TONG_SL!$A:$D,3,0)</f>
        <v>Túi</v>
      </c>
      <c r="R280" s="1">
        <v>2</v>
      </c>
      <c r="T280" s="1">
        <f>VLOOKUP(VLOOKUP(G280,Ma_KH!$A:$R,18,0)&amp;K280,Gia_MB!$A:$F,6,0)</f>
        <v>73431</v>
      </c>
      <c r="U280" s="12">
        <f t="shared" si="40"/>
        <v>146862</v>
      </c>
      <c r="W280" s="44">
        <f t="shared" si="41"/>
        <v>0</v>
      </c>
      <c r="X280" s="3" t="str">
        <f t="shared" si="42"/>
        <v>8</v>
      </c>
      <c r="Z280" s="12">
        <f t="shared" si="43"/>
        <v>11748.960000000001</v>
      </c>
      <c r="AA280" s="5">
        <f>VLOOKUP(G280,Ma_KH!$A:$R,14,0)</f>
        <v>60</v>
      </c>
    </row>
    <row r="281" spans="1:27" hidden="1" x14ac:dyDescent="0.25">
      <c r="A281" s="9">
        <v>45989</v>
      </c>
      <c r="B281" s="21">
        <v>4180590602</v>
      </c>
      <c r="C281" s="10" t="s">
        <v>7767</v>
      </c>
      <c r="D281" s="9">
        <v>45992</v>
      </c>
      <c r="G281" s="32" t="s">
        <v>971</v>
      </c>
      <c r="I281" s="21">
        <v>4180590602</v>
      </c>
      <c r="J281" s="21" t="s">
        <v>1784</v>
      </c>
      <c r="K281" s="330" t="s">
        <v>39</v>
      </c>
      <c r="L281" s="21" t="str">
        <f>VLOOKUP($K281,TONG_SL!$A:$D,2,0)</f>
        <v>Chả nướng 300g</v>
      </c>
      <c r="N281" s="21" t="str">
        <f t="shared" si="44"/>
        <v>K-C6</v>
      </c>
      <c r="Q281" s="21" t="str">
        <f>VLOOKUP(K281,TONG_SL!$A:$D,3,0)</f>
        <v>Túi</v>
      </c>
      <c r="R281" s="1">
        <v>3</v>
      </c>
      <c r="T281" s="1">
        <f>VLOOKUP(VLOOKUP(G281,Ma_KH!$A:$R,18,0)&amp;K281,Gia_MB!$A:$F,6,0)</f>
        <v>70950</v>
      </c>
      <c r="U281" s="12">
        <f t="shared" si="40"/>
        <v>212850</v>
      </c>
      <c r="W281" s="44">
        <f t="shared" si="41"/>
        <v>0</v>
      </c>
      <c r="X281" s="3" t="str">
        <f t="shared" si="42"/>
        <v>8</v>
      </c>
      <c r="Z281" s="12">
        <f t="shared" si="43"/>
        <v>17028</v>
      </c>
      <c r="AA281" s="5">
        <f>VLOOKUP(G281,Ma_KH!$A:$R,14,0)</f>
        <v>60</v>
      </c>
    </row>
    <row r="282" spans="1:27" hidden="1" x14ac:dyDescent="0.25">
      <c r="A282" s="9">
        <v>45989</v>
      </c>
      <c r="B282" s="21">
        <v>4180590602</v>
      </c>
      <c r="C282" s="10" t="s">
        <v>7767</v>
      </c>
      <c r="D282" s="9">
        <v>45992</v>
      </c>
      <c r="G282" s="32" t="s">
        <v>971</v>
      </c>
      <c r="I282" s="21">
        <v>4180590602</v>
      </c>
      <c r="J282" s="21" t="s">
        <v>1784</v>
      </c>
      <c r="K282" s="330" t="s">
        <v>37</v>
      </c>
      <c r="L282" s="21" t="str">
        <f>VLOOKUP($K282,TONG_SL!$A:$D,2,0)</f>
        <v>Chả cốm 300g</v>
      </c>
      <c r="N282" s="21" t="str">
        <f t="shared" si="44"/>
        <v>K-C6</v>
      </c>
      <c r="Q282" s="21" t="str">
        <f>VLOOKUP(K282,TONG_SL!$A:$D,3,0)</f>
        <v>Túi</v>
      </c>
      <c r="R282" s="1">
        <v>6</v>
      </c>
      <c r="T282" s="1">
        <f>VLOOKUP(VLOOKUP(G282,Ma_KH!$A:$R,18,0)&amp;K282,Gia_MB!$A:$F,6,0)</f>
        <v>74250</v>
      </c>
      <c r="U282" s="12">
        <f t="shared" si="40"/>
        <v>445500</v>
      </c>
      <c r="W282" s="44">
        <f t="shared" si="41"/>
        <v>0</v>
      </c>
      <c r="X282" s="3" t="str">
        <f t="shared" si="42"/>
        <v>8</v>
      </c>
      <c r="Z282" s="12">
        <f t="shared" si="43"/>
        <v>35640</v>
      </c>
      <c r="AA282" s="5">
        <f>VLOOKUP(G282,Ma_KH!$A:$R,14,0)</f>
        <v>60</v>
      </c>
    </row>
    <row r="283" spans="1:27" hidden="1" x14ac:dyDescent="0.25">
      <c r="A283" s="9">
        <v>45989</v>
      </c>
      <c r="B283" s="21">
        <v>4180590602</v>
      </c>
      <c r="C283" s="10" t="s">
        <v>7767</v>
      </c>
      <c r="D283" s="9">
        <v>45992</v>
      </c>
      <c r="G283" s="32" t="s">
        <v>971</v>
      </c>
      <c r="I283" s="21">
        <v>4180590602</v>
      </c>
      <c r="J283" s="21" t="s">
        <v>1784</v>
      </c>
      <c r="K283" s="330" t="s">
        <v>32</v>
      </c>
      <c r="L283" s="21" t="str">
        <f>VLOOKUP($K283,TONG_SL!$A:$D,2,0)</f>
        <v>Giò Tai Lưỡi Xào 250g</v>
      </c>
      <c r="N283" s="21" t="str">
        <f t="shared" si="44"/>
        <v>K-C6</v>
      </c>
      <c r="Q283" s="21" t="str">
        <f>VLOOKUP(K283,TONG_SL!$A:$D,3,0)</f>
        <v>Túi</v>
      </c>
      <c r="R283" s="1">
        <v>4</v>
      </c>
      <c r="T283" s="1">
        <f>VLOOKUP(VLOOKUP(G283,Ma_KH!$A:$R,18,0)&amp;K283,Gia_MB!$A:$F,6,0)</f>
        <v>50182</v>
      </c>
      <c r="U283" s="12">
        <f t="shared" si="40"/>
        <v>200728</v>
      </c>
      <c r="W283" s="44">
        <f t="shared" si="41"/>
        <v>0</v>
      </c>
      <c r="X283" s="3" t="str">
        <f t="shared" si="42"/>
        <v>8</v>
      </c>
      <c r="Z283" s="12">
        <f t="shared" si="43"/>
        <v>16058.24</v>
      </c>
      <c r="AA283" s="5">
        <f>VLOOKUP(G283,Ma_KH!$A:$R,14,0)</f>
        <v>60</v>
      </c>
    </row>
    <row r="284" spans="1:27" hidden="1" x14ac:dyDescent="0.25">
      <c r="A284" s="9">
        <v>45989</v>
      </c>
      <c r="B284" s="21">
        <v>4180590460</v>
      </c>
      <c r="C284" s="10" t="s">
        <v>7767</v>
      </c>
      <c r="D284" s="9">
        <v>45992</v>
      </c>
      <c r="G284" s="32" t="s">
        <v>453</v>
      </c>
      <c r="I284" s="21">
        <v>4180590460</v>
      </c>
      <c r="J284" s="21" t="s">
        <v>1784</v>
      </c>
      <c r="K284" s="330" t="s">
        <v>48</v>
      </c>
      <c r="L284" s="21" t="str">
        <f>VLOOKUP($K284,TONG_SL!$A:$D,2,0)</f>
        <v>Mọc Nấm Hương 250g</v>
      </c>
      <c r="N284" s="21" t="str">
        <f t="shared" si="44"/>
        <v>K-C6</v>
      </c>
      <c r="Q284" s="21" t="str">
        <f>VLOOKUP(K284,TONG_SL!$A:$D,3,0)</f>
        <v>Túi</v>
      </c>
      <c r="R284" s="1">
        <v>3</v>
      </c>
      <c r="T284" s="1">
        <f>VLOOKUP(VLOOKUP(G284,Ma_KH!$A:$R,18,0)&amp;K284,Gia_MB!$A:$F,6,0)</f>
        <v>46000</v>
      </c>
      <c r="U284" s="12">
        <f t="shared" si="40"/>
        <v>138000</v>
      </c>
      <c r="W284" s="44">
        <f t="shared" si="41"/>
        <v>0</v>
      </c>
      <c r="X284" s="3" t="str">
        <f t="shared" si="42"/>
        <v>8</v>
      </c>
      <c r="Z284" s="12">
        <f t="shared" si="43"/>
        <v>11040</v>
      </c>
      <c r="AA284" s="5">
        <f>VLOOKUP(G284,Ma_KH!$A:$R,14,0)</f>
        <v>60</v>
      </c>
    </row>
    <row r="285" spans="1:27" hidden="1" x14ac:dyDescent="0.25">
      <c r="A285" s="9">
        <v>45989</v>
      </c>
      <c r="B285" s="21">
        <v>4180590460</v>
      </c>
      <c r="C285" s="10" t="s">
        <v>7767</v>
      </c>
      <c r="D285" s="9">
        <v>45992</v>
      </c>
      <c r="G285" s="32" t="s">
        <v>453</v>
      </c>
      <c r="I285" s="21">
        <v>4180590460</v>
      </c>
      <c r="J285" s="21" t="s">
        <v>1784</v>
      </c>
      <c r="K285" s="330" t="s">
        <v>27</v>
      </c>
      <c r="L285" s="21" t="str">
        <f>VLOOKUP($K285,TONG_SL!$A:$D,2,0)</f>
        <v>Chân giò heo muối 300g</v>
      </c>
      <c r="N285" s="21" t="str">
        <f t="shared" si="44"/>
        <v>K-C6</v>
      </c>
      <c r="Q285" s="21" t="str">
        <f>VLOOKUP(K285,TONG_SL!$A:$D,3,0)</f>
        <v>Túi</v>
      </c>
      <c r="R285" s="1">
        <v>2</v>
      </c>
      <c r="T285" s="1">
        <f>VLOOKUP(VLOOKUP(G285,Ma_KH!$A:$R,18,0)&amp;K285,Gia_MB!$A:$F,6,0)</f>
        <v>73431</v>
      </c>
      <c r="U285" s="12">
        <f t="shared" si="40"/>
        <v>146862</v>
      </c>
      <c r="W285" s="44">
        <f t="shared" si="41"/>
        <v>0</v>
      </c>
      <c r="X285" s="3" t="str">
        <f t="shared" si="42"/>
        <v>8</v>
      </c>
      <c r="Z285" s="12">
        <f t="shared" si="43"/>
        <v>11748.960000000001</v>
      </c>
      <c r="AA285" s="5">
        <f>VLOOKUP(G285,Ma_KH!$A:$R,14,0)</f>
        <v>60</v>
      </c>
    </row>
    <row r="286" spans="1:27" hidden="1" x14ac:dyDescent="0.25">
      <c r="A286" s="9">
        <v>45989</v>
      </c>
      <c r="B286" s="21">
        <v>4180590460</v>
      </c>
      <c r="C286" s="10" t="s">
        <v>7767</v>
      </c>
      <c r="D286" s="9">
        <v>45992</v>
      </c>
      <c r="G286" s="32" t="s">
        <v>453</v>
      </c>
      <c r="I286" s="21">
        <v>4180590460</v>
      </c>
      <c r="J286" s="21" t="s">
        <v>1784</v>
      </c>
      <c r="K286" s="330" t="s">
        <v>34</v>
      </c>
      <c r="L286" s="21" t="str">
        <f>VLOOKUP($K286,TONG_SL!$A:$D,2,0)</f>
        <v>Tai heo muối 200g</v>
      </c>
      <c r="N286" s="21" t="str">
        <f t="shared" si="44"/>
        <v>K-C6</v>
      </c>
      <c r="Q286" s="21" t="str">
        <f>VLOOKUP(K286,TONG_SL!$A:$D,3,0)</f>
        <v>Túi</v>
      </c>
      <c r="R286" s="1">
        <v>2</v>
      </c>
      <c r="T286" s="1">
        <f>VLOOKUP(VLOOKUP(G286,Ma_KH!$A:$R,18,0)&amp;K286,Gia_MB!$A:$F,6,0)</f>
        <v>55595</v>
      </c>
      <c r="U286" s="12">
        <f t="shared" si="40"/>
        <v>111190</v>
      </c>
      <c r="W286" s="44">
        <f t="shared" si="41"/>
        <v>0</v>
      </c>
      <c r="X286" s="3" t="str">
        <f t="shared" si="42"/>
        <v>8</v>
      </c>
      <c r="Z286" s="12">
        <f t="shared" si="43"/>
        <v>8895.2000000000007</v>
      </c>
      <c r="AA286" s="5">
        <f>VLOOKUP(G286,Ma_KH!$A:$R,14,0)</f>
        <v>60</v>
      </c>
    </row>
    <row r="287" spans="1:27" hidden="1" x14ac:dyDescent="0.25">
      <c r="A287" s="9">
        <v>45989</v>
      </c>
      <c r="B287" s="21">
        <v>4180590460</v>
      </c>
      <c r="C287" s="10" t="s">
        <v>7767</v>
      </c>
      <c r="D287" s="9">
        <v>45992</v>
      </c>
      <c r="G287" s="32" t="s">
        <v>453</v>
      </c>
      <c r="I287" s="21">
        <v>4180590460</v>
      </c>
      <c r="J287" s="21" t="s">
        <v>1784</v>
      </c>
      <c r="K287" s="330" t="s">
        <v>37</v>
      </c>
      <c r="L287" s="21" t="str">
        <f>VLOOKUP($K287,TONG_SL!$A:$D,2,0)</f>
        <v>Chả cốm 300g</v>
      </c>
      <c r="N287" s="21" t="str">
        <f t="shared" si="44"/>
        <v>K-C6</v>
      </c>
      <c r="Q287" s="21" t="str">
        <f>VLOOKUP(K287,TONG_SL!$A:$D,3,0)</f>
        <v>Túi</v>
      </c>
      <c r="R287" s="1">
        <v>3</v>
      </c>
      <c r="T287" s="1">
        <f>VLOOKUP(VLOOKUP(G287,Ma_KH!$A:$R,18,0)&amp;K287,Gia_MB!$A:$F,6,0)</f>
        <v>74250</v>
      </c>
      <c r="U287" s="12">
        <f t="shared" si="40"/>
        <v>222750</v>
      </c>
      <c r="W287" s="44">
        <f t="shared" si="41"/>
        <v>0</v>
      </c>
      <c r="X287" s="3" t="str">
        <f t="shared" si="42"/>
        <v>8</v>
      </c>
      <c r="Z287" s="12">
        <f t="shared" si="43"/>
        <v>17820</v>
      </c>
      <c r="AA287" s="5">
        <f>VLOOKUP(G287,Ma_KH!$A:$R,14,0)</f>
        <v>60</v>
      </c>
    </row>
    <row r="288" spans="1:27" hidden="1" x14ac:dyDescent="0.25">
      <c r="A288" s="9">
        <v>45989</v>
      </c>
      <c r="B288" s="21">
        <v>4180590460</v>
      </c>
      <c r="C288" s="10" t="s">
        <v>7767</v>
      </c>
      <c r="D288" s="9">
        <v>45992</v>
      </c>
      <c r="G288" s="32" t="s">
        <v>453</v>
      </c>
      <c r="I288" s="21">
        <v>4180590460</v>
      </c>
      <c r="J288" s="21" t="s">
        <v>1784</v>
      </c>
      <c r="K288" s="330" t="s">
        <v>32</v>
      </c>
      <c r="L288" s="21" t="str">
        <f>VLOOKUP($K288,TONG_SL!$A:$D,2,0)</f>
        <v>Giò Tai Lưỡi Xào 250g</v>
      </c>
      <c r="N288" s="21" t="str">
        <f t="shared" si="44"/>
        <v>K-C6</v>
      </c>
      <c r="Q288" s="21" t="str">
        <f>VLOOKUP(K288,TONG_SL!$A:$D,3,0)</f>
        <v>Túi</v>
      </c>
      <c r="R288" s="1">
        <v>5</v>
      </c>
      <c r="T288" s="1">
        <f>VLOOKUP(VLOOKUP(G288,Ma_KH!$A:$R,18,0)&amp;K288,Gia_MB!$A:$F,6,0)</f>
        <v>50182</v>
      </c>
      <c r="U288" s="12">
        <f t="shared" si="40"/>
        <v>250910</v>
      </c>
      <c r="W288" s="44">
        <f t="shared" si="41"/>
        <v>0</v>
      </c>
      <c r="X288" s="3" t="str">
        <f t="shared" si="42"/>
        <v>8</v>
      </c>
      <c r="Z288" s="12">
        <f t="shared" si="43"/>
        <v>20072.8</v>
      </c>
      <c r="AA288" s="5">
        <f>VLOOKUP(G288,Ma_KH!$A:$R,14,0)</f>
        <v>60</v>
      </c>
    </row>
    <row r="289" spans="1:27" hidden="1" x14ac:dyDescent="0.25">
      <c r="A289" s="9">
        <v>45989</v>
      </c>
      <c r="B289" s="21">
        <v>4180590897</v>
      </c>
      <c r="C289" s="10" t="s">
        <v>7767</v>
      </c>
      <c r="D289" s="9">
        <v>45992</v>
      </c>
      <c r="G289" s="32" t="s">
        <v>397</v>
      </c>
      <c r="I289" s="21">
        <v>4180590897</v>
      </c>
      <c r="J289" s="21" t="s">
        <v>1784</v>
      </c>
      <c r="K289" s="330" t="s">
        <v>27</v>
      </c>
      <c r="L289" s="21" t="str">
        <f>VLOOKUP($K289,TONG_SL!$A:$D,2,0)</f>
        <v>Chân giò heo muối 300g</v>
      </c>
      <c r="N289" s="21" t="str">
        <f t="shared" si="44"/>
        <v>K-C6</v>
      </c>
      <c r="Q289" s="21" t="str">
        <f>VLOOKUP(K289,TONG_SL!$A:$D,3,0)</f>
        <v>Túi</v>
      </c>
      <c r="R289" s="1">
        <v>2</v>
      </c>
      <c r="T289" s="1">
        <f>VLOOKUP(VLOOKUP(G289,Ma_KH!$A:$R,18,0)&amp;K289,Gia_MB!$A:$F,6,0)</f>
        <v>73431</v>
      </c>
      <c r="U289" s="12">
        <f t="shared" si="40"/>
        <v>146862</v>
      </c>
      <c r="W289" s="44">
        <f t="shared" si="41"/>
        <v>0</v>
      </c>
      <c r="X289" s="3" t="str">
        <f t="shared" si="42"/>
        <v>8</v>
      </c>
      <c r="Z289" s="12">
        <f t="shared" si="43"/>
        <v>11748.960000000001</v>
      </c>
      <c r="AA289" s="5">
        <f>VLOOKUP(G289,Ma_KH!$A:$R,14,0)</f>
        <v>60</v>
      </c>
    </row>
    <row r="290" spans="1:27" hidden="1" x14ac:dyDescent="0.25">
      <c r="A290" s="9">
        <v>45989</v>
      </c>
      <c r="B290" s="21">
        <v>4180590897</v>
      </c>
      <c r="C290" s="10" t="s">
        <v>7767</v>
      </c>
      <c r="D290" s="9">
        <v>45992</v>
      </c>
      <c r="G290" s="32" t="s">
        <v>397</v>
      </c>
      <c r="I290" s="21">
        <v>4180590897</v>
      </c>
      <c r="J290" s="21" t="s">
        <v>1784</v>
      </c>
      <c r="K290" s="330" t="s">
        <v>37</v>
      </c>
      <c r="L290" s="21" t="str">
        <f>VLOOKUP($K290,TONG_SL!$A:$D,2,0)</f>
        <v>Chả cốm 300g</v>
      </c>
      <c r="N290" s="21" t="str">
        <f t="shared" si="44"/>
        <v>K-C6</v>
      </c>
      <c r="Q290" s="21" t="str">
        <f>VLOOKUP(K290,TONG_SL!$A:$D,3,0)</f>
        <v>Túi</v>
      </c>
      <c r="R290" s="1">
        <v>2</v>
      </c>
      <c r="T290" s="1">
        <f>VLOOKUP(VLOOKUP(G290,Ma_KH!$A:$R,18,0)&amp;K290,Gia_MB!$A:$F,6,0)</f>
        <v>74250</v>
      </c>
      <c r="U290" s="12">
        <f t="shared" si="40"/>
        <v>148500</v>
      </c>
      <c r="W290" s="44">
        <f t="shared" si="41"/>
        <v>0</v>
      </c>
      <c r="X290" s="3" t="str">
        <f t="shared" si="42"/>
        <v>8</v>
      </c>
      <c r="Z290" s="12">
        <f t="shared" si="43"/>
        <v>11880</v>
      </c>
      <c r="AA290" s="5">
        <f>VLOOKUP(G290,Ma_KH!$A:$R,14,0)</f>
        <v>60</v>
      </c>
    </row>
    <row r="291" spans="1:27" hidden="1" x14ac:dyDescent="0.25">
      <c r="A291" s="9">
        <v>45989</v>
      </c>
      <c r="B291" s="21">
        <v>4180590897</v>
      </c>
      <c r="C291" s="10" t="s">
        <v>7767</v>
      </c>
      <c r="D291" s="9">
        <v>45992</v>
      </c>
      <c r="G291" s="32" t="s">
        <v>397</v>
      </c>
      <c r="I291" s="21">
        <v>4180590897</v>
      </c>
      <c r="J291" s="21" t="s">
        <v>1784</v>
      </c>
      <c r="K291" s="330" t="s">
        <v>32</v>
      </c>
      <c r="L291" s="21" t="str">
        <f>VLOOKUP($K291,TONG_SL!$A:$D,2,0)</f>
        <v>Giò Tai Lưỡi Xào 250g</v>
      </c>
      <c r="N291" s="21" t="str">
        <f t="shared" si="44"/>
        <v>K-C6</v>
      </c>
      <c r="Q291" s="21" t="str">
        <f>VLOOKUP(K291,TONG_SL!$A:$D,3,0)</f>
        <v>Túi</v>
      </c>
      <c r="R291" s="1">
        <v>6</v>
      </c>
      <c r="T291" s="1">
        <f>VLOOKUP(VLOOKUP(G291,Ma_KH!$A:$R,18,0)&amp;K291,Gia_MB!$A:$F,6,0)</f>
        <v>50182</v>
      </c>
      <c r="U291" s="12">
        <f t="shared" si="40"/>
        <v>301092</v>
      </c>
      <c r="W291" s="44">
        <f t="shared" si="41"/>
        <v>0</v>
      </c>
      <c r="X291" s="3" t="str">
        <f t="shared" si="42"/>
        <v>8</v>
      </c>
      <c r="Z291" s="12">
        <f t="shared" si="43"/>
        <v>24087.360000000001</v>
      </c>
      <c r="AA291" s="5">
        <f>VLOOKUP(G291,Ma_KH!$A:$R,14,0)</f>
        <v>60</v>
      </c>
    </row>
    <row r="292" spans="1:27" hidden="1" x14ac:dyDescent="0.25">
      <c r="A292" s="9">
        <v>45989</v>
      </c>
      <c r="B292" s="21">
        <v>4180590897</v>
      </c>
      <c r="C292" s="10" t="s">
        <v>7767</v>
      </c>
      <c r="D292" s="9">
        <v>45992</v>
      </c>
      <c r="G292" s="32" t="s">
        <v>397</v>
      </c>
      <c r="I292" s="21">
        <v>4180590897</v>
      </c>
      <c r="J292" s="21" t="s">
        <v>1784</v>
      </c>
      <c r="K292" s="330" t="s">
        <v>39</v>
      </c>
      <c r="L292" s="21" t="str">
        <f>VLOOKUP($K292,TONG_SL!$A:$D,2,0)</f>
        <v>Chả nướng 300g</v>
      </c>
      <c r="N292" s="21" t="str">
        <f t="shared" si="44"/>
        <v>K-C6</v>
      </c>
      <c r="Q292" s="21" t="str">
        <f>VLOOKUP(K292,TONG_SL!$A:$D,3,0)</f>
        <v>Túi</v>
      </c>
      <c r="R292" s="1">
        <v>2</v>
      </c>
      <c r="T292" s="1">
        <f>VLOOKUP(VLOOKUP(G292,Ma_KH!$A:$R,18,0)&amp;K292,Gia_MB!$A:$F,6,0)</f>
        <v>70950</v>
      </c>
      <c r="U292" s="12">
        <f t="shared" si="40"/>
        <v>141900</v>
      </c>
      <c r="W292" s="44">
        <f t="shared" si="41"/>
        <v>0</v>
      </c>
      <c r="X292" s="3" t="str">
        <f t="shared" si="42"/>
        <v>8</v>
      </c>
      <c r="Z292" s="12">
        <f t="shared" si="43"/>
        <v>11352</v>
      </c>
      <c r="AA292" s="5">
        <f>VLOOKUP(G292,Ma_KH!$A:$R,14,0)</f>
        <v>60</v>
      </c>
    </row>
    <row r="293" spans="1:27" hidden="1" x14ac:dyDescent="0.25">
      <c r="A293" s="9">
        <v>45989</v>
      </c>
      <c r="B293" s="21">
        <v>4180590897</v>
      </c>
      <c r="C293" s="10" t="s">
        <v>7767</v>
      </c>
      <c r="D293" s="9">
        <v>45992</v>
      </c>
      <c r="G293" s="32" t="s">
        <v>397</v>
      </c>
      <c r="I293" s="21">
        <v>4180590897</v>
      </c>
      <c r="J293" s="21" t="s">
        <v>1784</v>
      </c>
      <c r="K293" s="330" t="s">
        <v>48</v>
      </c>
      <c r="L293" s="21" t="str">
        <f>VLOOKUP($K293,TONG_SL!$A:$D,2,0)</f>
        <v>Mọc Nấm Hương 250g</v>
      </c>
      <c r="N293" s="21" t="str">
        <f t="shared" si="44"/>
        <v>K-C6</v>
      </c>
      <c r="Q293" s="21" t="str">
        <f>VLOOKUP(K293,TONG_SL!$A:$D,3,0)</f>
        <v>Túi</v>
      </c>
      <c r="R293" s="1">
        <v>9</v>
      </c>
      <c r="T293" s="1">
        <f>VLOOKUP(VLOOKUP(G293,Ma_KH!$A:$R,18,0)&amp;K293,Gia_MB!$A:$F,6,0)</f>
        <v>46000</v>
      </c>
      <c r="U293" s="12">
        <f t="shared" si="40"/>
        <v>414000</v>
      </c>
      <c r="W293" s="44">
        <f t="shared" si="41"/>
        <v>0</v>
      </c>
      <c r="X293" s="3" t="str">
        <f t="shared" si="42"/>
        <v>8</v>
      </c>
      <c r="Z293" s="12">
        <f t="shared" si="43"/>
        <v>33120</v>
      </c>
      <c r="AA293" s="5">
        <f>VLOOKUP(G293,Ma_KH!$A:$R,14,0)</f>
        <v>60</v>
      </c>
    </row>
    <row r="294" spans="1:27" hidden="1" x14ac:dyDescent="0.25">
      <c r="A294" s="9">
        <v>45989</v>
      </c>
      <c r="B294" s="21">
        <v>4180590770</v>
      </c>
      <c r="C294" s="10" t="s">
        <v>7767</v>
      </c>
      <c r="D294" s="9">
        <v>45992</v>
      </c>
      <c r="G294" s="32" t="s">
        <v>6143</v>
      </c>
      <c r="I294" s="21">
        <v>4180590770</v>
      </c>
      <c r="J294" s="21" t="s">
        <v>1784</v>
      </c>
      <c r="K294" s="330" t="s">
        <v>30</v>
      </c>
      <c r="L294" s="21" t="str">
        <f>VLOOKUP($K294,TONG_SL!$A:$D,2,0)</f>
        <v>Gà muối 500g</v>
      </c>
      <c r="N294" s="21" t="str">
        <f t="shared" si="44"/>
        <v>K-C6</v>
      </c>
      <c r="Q294" s="21" t="str">
        <f>VLOOKUP(K294,TONG_SL!$A:$D,3,0)</f>
        <v>Túi</v>
      </c>
      <c r="R294" s="1">
        <v>5</v>
      </c>
      <c r="T294" s="1">
        <f>VLOOKUP(VLOOKUP(G294,Ma_KH!$A:$R,18,0)&amp;K294,Gia_MB!$A:$F,6,0)</f>
        <v>111058</v>
      </c>
      <c r="U294" s="12">
        <f t="shared" si="40"/>
        <v>555290</v>
      </c>
      <c r="W294" s="44">
        <f t="shared" si="41"/>
        <v>0</v>
      </c>
      <c r="X294" s="3" t="str">
        <f t="shared" si="42"/>
        <v>8</v>
      </c>
      <c r="Z294" s="12">
        <f t="shared" si="43"/>
        <v>44423.200000000004</v>
      </c>
      <c r="AA294" s="5">
        <f>VLOOKUP(G294,Ma_KH!$A:$R,14,0)</f>
        <v>60</v>
      </c>
    </row>
    <row r="295" spans="1:27" hidden="1" x14ac:dyDescent="0.25">
      <c r="A295" s="9">
        <v>45989</v>
      </c>
      <c r="B295" s="21">
        <v>4180590770</v>
      </c>
      <c r="C295" s="10" t="s">
        <v>7767</v>
      </c>
      <c r="D295" s="9">
        <v>45992</v>
      </c>
      <c r="G295" s="32" t="s">
        <v>6143</v>
      </c>
      <c r="I295" s="21">
        <v>4180590770</v>
      </c>
      <c r="J295" s="21" t="s">
        <v>1784</v>
      </c>
      <c r="K295" s="330" t="s">
        <v>27</v>
      </c>
      <c r="L295" s="21" t="str">
        <f>VLOOKUP($K295,TONG_SL!$A:$D,2,0)</f>
        <v>Chân giò heo muối 300g</v>
      </c>
      <c r="N295" s="21" t="str">
        <f t="shared" si="44"/>
        <v>K-C6</v>
      </c>
      <c r="Q295" s="21" t="str">
        <f>VLOOKUP(K295,TONG_SL!$A:$D,3,0)</f>
        <v>Túi</v>
      </c>
      <c r="R295" s="1">
        <v>3</v>
      </c>
      <c r="T295" s="1">
        <f>VLOOKUP(VLOOKUP(G295,Ma_KH!$A:$R,18,0)&amp;K295,Gia_MB!$A:$F,6,0)</f>
        <v>73431</v>
      </c>
      <c r="U295" s="12">
        <f t="shared" si="40"/>
        <v>220293</v>
      </c>
      <c r="W295" s="44">
        <f t="shared" si="41"/>
        <v>0</v>
      </c>
      <c r="X295" s="3" t="str">
        <f t="shared" si="42"/>
        <v>8</v>
      </c>
      <c r="Z295" s="12">
        <f t="shared" si="43"/>
        <v>17623.439999999999</v>
      </c>
      <c r="AA295" s="5">
        <f>VLOOKUP(G295,Ma_KH!$A:$R,14,0)</f>
        <v>60</v>
      </c>
    </row>
    <row r="296" spans="1:27" hidden="1" x14ac:dyDescent="0.25">
      <c r="A296" s="9">
        <v>45989</v>
      </c>
      <c r="B296" s="21">
        <v>4180590770</v>
      </c>
      <c r="C296" s="10" t="s">
        <v>7767</v>
      </c>
      <c r="D296" s="9">
        <v>45992</v>
      </c>
      <c r="G296" s="32" t="s">
        <v>6143</v>
      </c>
      <c r="I296" s="21">
        <v>4180590770</v>
      </c>
      <c r="J296" s="21" t="s">
        <v>1784</v>
      </c>
      <c r="K296" s="330" t="s">
        <v>48</v>
      </c>
      <c r="L296" s="21" t="str">
        <f>VLOOKUP($K296,TONG_SL!$A:$D,2,0)</f>
        <v>Mọc Nấm Hương 250g</v>
      </c>
      <c r="N296" s="21" t="str">
        <f t="shared" si="44"/>
        <v>K-C6</v>
      </c>
      <c r="Q296" s="21" t="str">
        <f>VLOOKUP(K296,TONG_SL!$A:$D,3,0)</f>
        <v>Túi</v>
      </c>
      <c r="R296" s="1">
        <v>4</v>
      </c>
      <c r="T296" s="1">
        <f>VLOOKUP(VLOOKUP(G296,Ma_KH!$A:$R,18,0)&amp;K296,Gia_MB!$A:$F,6,0)</f>
        <v>46000</v>
      </c>
      <c r="U296" s="12">
        <f t="shared" si="40"/>
        <v>184000</v>
      </c>
      <c r="W296" s="44">
        <f t="shared" si="41"/>
        <v>0</v>
      </c>
      <c r="X296" s="3" t="str">
        <f t="shared" si="42"/>
        <v>8</v>
      </c>
      <c r="Z296" s="12">
        <f t="shared" si="43"/>
        <v>14720</v>
      </c>
      <c r="AA296" s="5">
        <f>VLOOKUP(G296,Ma_KH!$A:$R,14,0)</f>
        <v>60</v>
      </c>
    </row>
    <row r="297" spans="1:27" hidden="1" x14ac:dyDescent="0.25">
      <c r="A297" s="9">
        <v>45989</v>
      </c>
      <c r="B297" s="21">
        <v>4180590834</v>
      </c>
      <c r="C297" s="10" t="s">
        <v>7767</v>
      </c>
      <c r="D297" s="9">
        <v>45992</v>
      </c>
      <c r="G297" s="32" t="s">
        <v>483</v>
      </c>
      <c r="I297" s="21">
        <v>4180590834</v>
      </c>
      <c r="J297" s="21" t="s">
        <v>1784</v>
      </c>
      <c r="K297" s="330" t="s">
        <v>30</v>
      </c>
      <c r="L297" s="21" t="str">
        <f>VLOOKUP($K297,TONG_SL!$A:$D,2,0)</f>
        <v>Gà muối 500g</v>
      </c>
      <c r="N297" s="21" t="str">
        <f t="shared" si="44"/>
        <v>K-C6</v>
      </c>
      <c r="Q297" s="21" t="str">
        <f>VLOOKUP(K297,TONG_SL!$A:$D,3,0)</f>
        <v>Túi</v>
      </c>
      <c r="R297" s="1">
        <v>4</v>
      </c>
      <c r="T297" s="1">
        <f>VLOOKUP(VLOOKUP(G297,Ma_KH!$A:$R,18,0)&amp;K297,Gia_MB!$A:$F,6,0)</f>
        <v>111058</v>
      </c>
      <c r="U297" s="12">
        <f t="shared" si="40"/>
        <v>444232</v>
      </c>
      <c r="W297" s="44">
        <f t="shared" si="41"/>
        <v>0</v>
      </c>
      <c r="X297" s="3" t="str">
        <f t="shared" si="42"/>
        <v>8</v>
      </c>
      <c r="Z297" s="12">
        <f t="shared" si="43"/>
        <v>35538.559999999998</v>
      </c>
      <c r="AA297" s="5">
        <f>VLOOKUP(G297,Ma_KH!$A:$R,14,0)</f>
        <v>60</v>
      </c>
    </row>
    <row r="298" spans="1:27" hidden="1" x14ac:dyDescent="0.25">
      <c r="A298" s="9">
        <v>45989</v>
      </c>
      <c r="B298" s="21">
        <v>4180590834</v>
      </c>
      <c r="C298" s="10" t="s">
        <v>7767</v>
      </c>
      <c r="D298" s="9">
        <v>45992</v>
      </c>
      <c r="G298" s="32" t="s">
        <v>483</v>
      </c>
      <c r="I298" s="21">
        <v>4180590834</v>
      </c>
      <c r="J298" s="21" t="s">
        <v>1784</v>
      </c>
      <c r="K298" s="330" t="s">
        <v>27</v>
      </c>
      <c r="L298" s="21" t="str">
        <f>VLOOKUP($K298,TONG_SL!$A:$D,2,0)</f>
        <v>Chân giò heo muối 300g</v>
      </c>
      <c r="N298" s="21" t="str">
        <f t="shared" si="44"/>
        <v>K-C6</v>
      </c>
      <c r="Q298" s="21" t="str">
        <f>VLOOKUP(K298,TONG_SL!$A:$D,3,0)</f>
        <v>Túi</v>
      </c>
      <c r="R298" s="1">
        <v>4</v>
      </c>
      <c r="T298" s="1">
        <f>VLOOKUP(VLOOKUP(G298,Ma_KH!$A:$R,18,0)&amp;K298,Gia_MB!$A:$F,6,0)</f>
        <v>73431</v>
      </c>
      <c r="U298" s="12">
        <f t="shared" si="40"/>
        <v>293724</v>
      </c>
      <c r="W298" s="44">
        <f t="shared" si="41"/>
        <v>0</v>
      </c>
      <c r="X298" s="3" t="str">
        <f t="shared" si="42"/>
        <v>8</v>
      </c>
      <c r="Z298" s="12">
        <f t="shared" si="43"/>
        <v>23497.920000000002</v>
      </c>
      <c r="AA298" s="5">
        <f>VLOOKUP(G298,Ma_KH!$A:$R,14,0)</f>
        <v>60</v>
      </c>
    </row>
    <row r="299" spans="1:27" hidden="1" x14ac:dyDescent="0.25">
      <c r="A299" s="9">
        <v>45989</v>
      </c>
      <c r="B299" s="21">
        <v>4180590814</v>
      </c>
      <c r="C299" s="10" t="s">
        <v>7767</v>
      </c>
      <c r="D299" s="9">
        <v>45992</v>
      </c>
      <c r="G299" s="32" t="s">
        <v>467</v>
      </c>
      <c r="I299" s="21">
        <v>4180590814</v>
      </c>
      <c r="J299" s="21" t="s">
        <v>1784</v>
      </c>
      <c r="K299" s="330" t="s">
        <v>30</v>
      </c>
      <c r="L299" s="21" t="str">
        <f>VLOOKUP($K299,TONG_SL!$A:$D,2,0)</f>
        <v>Gà muối 500g</v>
      </c>
      <c r="N299" s="21" t="str">
        <f t="shared" si="44"/>
        <v>K-C6</v>
      </c>
      <c r="Q299" s="21" t="str">
        <f>VLOOKUP(K299,TONG_SL!$A:$D,3,0)</f>
        <v>Túi</v>
      </c>
      <c r="R299" s="1">
        <v>2</v>
      </c>
      <c r="T299" s="1">
        <f>VLOOKUP(VLOOKUP(G299,Ma_KH!$A:$R,18,0)&amp;K299,Gia_MB!$A:$F,6,0)</f>
        <v>111058</v>
      </c>
      <c r="U299" s="12">
        <f t="shared" si="40"/>
        <v>222116</v>
      </c>
      <c r="W299" s="44">
        <f t="shared" si="41"/>
        <v>0</v>
      </c>
      <c r="X299" s="3" t="str">
        <f t="shared" si="42"/>
        <v>8</v>
      </c>
      <c r="Z299" s="12">
        <f t="shared" si="43"/>
        <v>17769.28</v>
      </c>
      <c r="AA299" s="5">
        <f>VLOOKUP(G299,Ma_KH!$A:$R,14,0)</f>
        <v>60</v>
      </c>
    </row>
    <row r="300" spans="1:27" hidden="1" x14ac:dyDescent="0.25">
      <c r="A300" s="9">
        <v>45989</v>
      </c>
      <c r="B300" s="21">
        <v>4180590814</v>
      </c>
      <c r="C300" s="10" t="s">
        <v>7767</v>
      </c>
      <c r="D300" s="9">
        <v>45992</v>
      </c>
      <c r="G300" s="32" t="s">
        <v>467</v>
      </c>
      <c r="I300" s="21">
        <v>4180590814</v>
      </c>
      <c r="J300" s="21" t="s">
        <v>1784</v>
      </c>
      <c r="K300" s="330" t="s">
        <v>32</v>
      </c>
      <c r="L300" s="21" t="str">
        <f>VLOOKUP($K300,TONG_SL!$A:$D,2,0)</f>
        <v>Giò Tai Lưỡi Xào 250g</v>
      </c>
      <c r="N300" s="21" t="str">
        <f t="shared" si="44"/>
        <v>K-C6</v>
      </c>
      <c r="Q300" s="21" t="str">
        <f>VLOOKUP(K300,TONG_SL!$A:$D,3,0)</f>
        <v>Túi</v>
      </c>
      <c r="R300" s="1">
        <v>7</v>
      </c>
      <c r="T300" s="1">
        <f>VLOOKUP(VLOOKUP(G300,Ma_KH!$A:$R,18,0)&amp;K300,Gia_MB!$A:$F,6,0)</f>
        <v>50182</v>
      </c>
      <c r="U300" s="12">
        <f t="shared" si="40"/>
        <v>351274</v>
      </c>
      <c r="W300" s="44">
        <f t="shared" si="41"/>
        <v>0</v>
      </c>
      <c r="X300" s="3" t="str">
        <f t="shared" si="42"/>
        <v>8</v>
      </c>
      <c r="Z300" s="12">
        <f t="shared" si="43"/>
        <v>28101.920000000002</v>
      </c>
      <c r="AA300" s="5">
        <f>VLOOKUP(G300,Ma_KH!$A:$R,14,0)</f>
        <v>60</v>
      </c>
    </row>
    <row r="301" spans="1:27" hidden="1" x14ac:dyDescent="0.25">
      <c r="A301" s="9">
        <v>45989</v>
      </c>
      <c r="B301" s="21">
        <v>4180590814</v>
      </c>
      <c r="C301" s="10" t="s">
        <v>7767</v>
      </c>
      <c r="D301" s="9">
        <v>45992</v>
      </c>
      <c r="G301" s="32" t="s">
        <v>467</v>
      </c>
      <c r="I301" s="21">
        <v>4180590814</v>
      </c>
      <c r="J301" s="21" t="s">
        <v>1784</v>
      </c>
      <c r="K301" s="330" t="s">
        <v>27</v>
      </c>
      <c r="L301" s="21" t="str">
        <f>VLOOKUP($K301,TONG_SL!$A:$D,2,0)</f>
        <v>Chân giò heo muối 300g</v>
      </c>
      <c r="N301" s="21" t="str">
        <f t="shared" si="44"/>
        <v>K-C6</v>
      </c>
      <c r="Q301" s="21" t="str">
        <f>VLOOKUP(K301,TONG_SL!$A:$D,3,0)</f>
        <v>Túi</v>
      </c>
      <c r="R301" s="1">
        <v>2</v>
      </c>
      <c r="T301" s="1">
        <f>VLOOKUP(VLOOKUP(G301,Ma_KH!$A:$R,18,0)&amp;K301,Gia_MB!$A:$F,6,0)</f>
        <v>73431</v>
      </c>
      <c r="U301" s="12">
        <f t="shared" si="40"/>
        <v>146862</v>
      </c>
      <c r="W301" s="44">
        <f t="shared" si="41"/>
        <v>0</v>
      </c>
      <c r="X301" s="3" t="str">
        <f t="shared" si="42"/>
        <v>8</v>
      </c>
      <c r="Z301" s="12">
        <f t="shared" si="43"/>
        <v>11748.960000000001</v>
      </c>
      <c r="AA301" s="5">
        <f>VLOOKUP(G301,Ma_KH!$A:$R,14,0)</f>
        <v>60</v>
      </c>
    </row>
    <row r="302" spans="1:27" hidden="1" x14ac:dyDescent="0.25">
      <c r="A302" s="9">
        <v>45989</v>
      </c>
      <c r="B302" s="21">
        <v>4180590814</v>
      </c>
      <c r="C302" s="10" t="s">
        <v>7767</v>
      </c>
      <c r="D302" s="9">
        <v>45992</v>
      </c>
      <c r="G302" s="32" t="s">
        <v>467</v>
      </c>
      <c r="I302" s="21">
        <v>4180590814</v>
      </c>
      <c r="J302" s="21" t="s">
        <v>1784</v>
      </c>
      <c r="K302" s="330" t="s">
        <v>37</v>
      </c>
      <c r="L302" s="21" t="str">
        <f>VLOOKUP($K302,TONG_SL!$A:$D,2,0)</f>
        <v>Chả cốm 300g</v>
      </c>
      <c r="N302" s="21" t="str">
        <f t="shared" si="44"/>
        <v>K-C6</v>
      </c>
      <c r="Q302" s="21" t="str">
        <f>VLOOKUP(K302,TONG_SL!$A:$D,3,0)</f>
        <v>Túi</v>
      </c>
      <c r="R302" s="1">
        <v>2</v>
      </c>
      <c r="T302" s="1">
        <f>VLOOKUP(VLOOKUP(G302,Ma_KH!$A:$R,18,0)&amp;K302,Gia_MB!$A:$F,6,0)</f>
        <v>74250</v>
      </c>
      <c r="U302" s="12">
        <f t="shared" si="40"/>
        <v>148500</v>
      </c>
      <c r="W302" s="44">
        <f t="shared" si="41"/>
        <v>0</v>
      </c>
      <c r="X302" s="3" t="str">
        <f t="shared" si="42"/>
        <v>8</v>
      </c>
      <c r="Z302" s="12">
        <f t="shared" si="43"/>
        <v>11880</v>
      </c>
      <c r="AA302" s="5">
        <f>VLOOKUP(G302,Ma_KH!$A:$R,14,0)</f>
        <v>60</v>
      </c>
    </row>
    <row r="303" spans="1:27" hidden="1" x14ac:dyDescent="0.25">
      <c r="A303" s="9">
        <v>45989</v>
      </c>
      <c r="B303" s="21">
        <v>4180590814</v>
      </c>
      <c r="C303" s="10" t="s">
        <v>7767</v>
      </c>
      <c r="D303" s="9">
        <v>45992</v>
      </c>
      <c r="G303" s="32" t="s">
        <v>467</v>
      </c>
      <c r="I303" s="21">
        <v>4180590814</v>
      </c>
      <c r="J303" s="21" t="s">
        <v>1784</v>
      </c>
      <c r="K303" s="330" t="s">
        <v>48</v>
      </c>
      <c r="L303" s="21" t="str">
        <f>VLOOKUP($K303,TONG_SL!$A:$D,2,0)</f>
        <v>Mọc Nấm Hương 250g</v>
      </c>
      <c r="N303" s="21" t="str">
        <f t="shared" si="44"/>
        <v>K-C6</v>
      </c>
      <c r="Q303" s="21" t="str">
        <f>VLOOKUP(K303,TONG_SL!$A:$D,3,0)</f>
        <v>Túi</v>
      </c>
      <c r="R303" s="1">
        <v>6</v>
      </c>
      <c r="T303" s="1">
        <f>VLOOKUP(VLOOKUP(G303,Ma_KH!$A:$R,18,0)&amp;K303,Gia_MB!$A:$F,6,0)</f>
        <v>46000</v>
      </c>
      <c r="U303" s="12">
        <f t="shared" si="40"/>
        <v>276000</v>
      </c>
      <c r="W303" s="44">
        <f t="shared" si="41"/>
        <v>0</v>
      </c>
      <c r="X303" s="3" t="str">
        <f t="shared" si="42"/>
        <v>8</v>
      </c>
      <c r="Z303" s="12">
        <f t="shared" si="43"/>
        <v>22080</v>
      </c>
      <c r="AA303" s="5">
        <f>VLOOKUP(G303,Ma_KH!$A:$R,14,0)</f>
        <v>60</v>
      </c>
    </row>
    <row r="304" spans="1:27" hidden="1" x14ac:dyDescent="0.25">
      <c r="A304" s="9">
        <v>45989</v>
      </c>
      <c r="B304" s="21">
        <v>4180590585</v>
      </c>
      <c r="C304" s="10" t="s">
        <v>7767</v>
      </c>
      <c r="D304" s="9">
        <v>45992</v>
      </c>
      <c r="G304" s="32" t="s">
        <v>399</v>
      </c>
      <c r="I304" s="21">
        <v>4180590585</v>
      </c>
      <c r="J304" s="21" t="s">
        <v>1784</v>
      </c>
      <c r="K304" s="330" t="s">
        <v>30</v>
      </c>
      <c r="L304" s="21" t="str">
        <f>VLOOKUP($K304,TONG_SL!$A:$D,2,0)</f>
        <v>Gà muối 500g</v>
      </c>
      <c r="N304" s="21" t="str">
        <f t="shared" si="44"/>
        <v>K-C6</v>
      </c>
      <c r="Q304" s="21" t="str">
        <f>VLOOKUP(K304,TONG_SL!$A:$D,3,0)</f>
        <v>Túi</v>
      </c>
      <c r="R304" s="1">
        <v>5</v>
      </c>
      <c r="T304" s="1">
        <f>VLOOKUP(VLOOKUP(G304,Ma_KH!$A:$R,18,0)&amp;K304,Gia_MB!$A:$F,6,0)</f>
        <v>111058</v>
      </c>
      <c r="U304" s="12">
        <f t="shared" si="40"/>
        <v>555290</v>
      </c>
      <c r="W304" s="44">
        <f t="shared" si="41"/>
        <v>0</v>
      </c>
      <c r="X304" s="3" t="str">
        <f t="shared" si="42"/>
        <v>8</v>
      </c>
      <c r="Z304" s="12">
        <f t="shared" si="43"/>
        <v>44423.200000000004</v>
      </c>
      <c r="AA304" s="5">
        <f>VLOOKUP(G304,Ma_KH!$A:$R,14,0)</f>
        <v>60</v>
      </c>
    </row>
    <row r="305" spans="1:27" hidden="1" x14ac:dyDescent="0.25">
      <c r="A305" s="9">
        <v>45989</v>
      </c>
      <c r="B305" s="21">
        <v>4180590585</v>
      </c>
      <c r="C305" s="10" t="s">
        <v>7767</v>
      </c>
      <c r="D305" s="9">
        <v>45992</v>
      </c>
      <c r="G305" s="32" t="s">
        <v>399</v>
      </c>
      <c r="I305" s="21">
        <v>4180590585</v>
      </c>
      <c r="J305" s="21" t="s">
        <v>1784</v>
      </c>
      <c r="K305" s="330" t="s">
        <v>37</v>
      </c>
      <c r="L305" s="21" t="str">
        <f>VLOOKUP($K305,TONG_SL!$A:$D,2,0)</f>
        <v>Chả cốm 300g</v>
      </c>
      <c r="N305" s="21" t="str">
        <f t="shared" si="44"/>
        <v>K-C6</v>
      </c>
      <c r="Q305" s="21" t="str">
        <f>VLOOKUP(K305,TONG_SL!$A:$D,3,0)</f>
        <v>Túi</v>
      </c>
      <c r="R305" s="1">
        <v>5</v>
      </c>
      <c r="T305" s="1">
        <f>VLOOKUP(VLOOKUP(G305,Ma_KH!$A:$R,18,0)&amp;K305,Gia_MB!$A:$F,6,0)</f>
        <v>74250</v>
      </c>
      <c r="U305" s="12">
        <f t="shared" si="40"/>
        <v>371250</v>
      </c>
      <c r="W305" s="44">
        <f t="shared" si="41"/>
        <v>0</v>
      </c>
      <c r="X305" s="3" t="str">
        <f t="shared" si="42"/>
        <v>8</v>
      </c>
      <c r="Z305" s="12">
        <f t="shared" si="43"/>
        <v>29700</v>
      </c>
      <c r="AA305" s="5">
        <f>VLOOKUP(G305,Ma_KH!$A:$R,14,0)</f>
        <v>60</v>
      </c>
    </row>
    <row r="306" spans="1:27" hidden="1" x14ac:dyDescent="0.25">
      <c r="A306" s="9">
        <v>45989</v>
      </c>
      <c r="B306" s="21">
        <v>4180590492</v>
      </c>
      <c r="C306" s="10" t="s">
        <v>7767</v>
      </c>
      <c r="D306" s="9">
        <v>45992</v>
      </c>
      <c r="G306" s="32" t="s">
        <v>462</v>
      </c>
      <c r="I306" s="21">
        <v>4180590492</v>
      </c>
      <c r="J306" s="21" t="s">
        <v>1784</v>
      </c>
      <c r="K306" s="330" t="s">
        <v>48</v>
      </c>
      <c r="L306" s="21" t="str">
        <f>VLOOKUP($K306,TONG_SL!$A:$D,2,0)</f>
        <v>Mọc Nấm Hương 250g</v>
      </c>
      <c r="N306" s="21" t="str">
        <f t="shared" si="44"/>
        <v>K-C6</v>
      </c>
      <c r="Q306" s="21" t="str">
        <f>VLOOKUP(K306,TONG_SL!$A:$D,3,0)</f>
        <v>Túi</v>
      </c>
      <c r="R306" s="1">
        <v>4</v>
      </c>
      <c r="T306" s="1">
        <f>VLOOKUP(VLOOKUP(G306,Ma_KH!$A:$R,18,0)&amp;K306,Gia_MB!$A:$F,6,0)</f>
        <v>46000</v>
      </c>
      <c r="U306" s="12">
        <f t="shared" si="40"/>
        <v>184000</v>
      </c>
      <c r="W306" s="44">
        <f t="shared" si="41"/>
        <v>0</v>
      </c>
      <c r="X306" s="3" t="str">
        <f t="shared" si="42"/>
        <v>8</v>
      </c>
      <c r="Z306" s="12">
        <f t="shared" si="43"/>
        <v>14720</v>
      </c>
      <c r="AA306" s="5">
        <f>VLOOKUP(G306,Ma_KH!$A:$R,14,0)</f>
        <v>60</v>
      </c>
    </row>
    <row r="307" spans="1:27" hidden="1" x14ac:dyDescent="0.25">
      <c r="A307" s="9">
        <v>45989</v>
      </c>
      <c r="B307" s="21">
        <v>4180590492</v>
      </c>
      <c r="C307" s="10" t="s">
        <v>7767</v>
      </c>
      <c r="D307" s="9">
        <v>45992</v>
      </c>
      <c r="G307" s="32" t="s">
        <v>462</v>
      </c>
      <c r="I307" s="21">
        <v>4180590492</v>
      </c>
      <c r="J307" s="21" t="s">
        <v>1784</v>
      </c>
      <c r="K307" s="330" t="s">
        <v>34</v>
      </c>
      <c r="L307" s="21" t="str">
        <f>VLOOKUP($K307,TONG_SL!$A:$D,2,0)</f>
        <v>Tai heo muối 200g</v>
      </c>
      <c r="N307" s="21" t="str">
        <f t="shared" si="44"/>
        <v>K-C6</v>
      </c>
      <c r="Q307" s="21" t="str">
        <f>VLOOKUP(K307,TONG_SL!$A:$D,3,0)</f>
        <v>Túi</v>
      </c>
      <c r="R307" s="1">
        <v>5</v>
      </c>
      <c r="T307" s="1">
        <f>VLOOKUP(VLOOKUP(G307,Ma_KH!$A:$R,18,0)&amp;K307,Gia_MB!$A:$F,6,0)</f>
        <v>55595</v>
      </c>
      <c r="U307" s="12">
        <f t="shared" si="40"/>
        <v>277975</v>
      </c>
      <c r="W307" s="44">
        <f t="shared" si="41"/>
        <v>0</v>
      </c>
      <c r="X307" s="3" t="str">
        <f t="shared" si="42"/>
        <v>8</v>
      </c>
      <c r="Z307" s="12">
        <f t="shared" si="43"/>
        <v>22238</v>
      </c>
      <c r="AA307" s="5">
        <f>VLOOKUP(G307,Ma_KH!$A:$R,14,0)</f>
        <v>60</v>
      </c>
    </row>
    <row r="308" spans="1:27" hidden="1" x14ac:dyDescent="0.25">
      <c r="A308" s="9">
        <v>45989</v>
      </c>
      <c r="B308" s="21">
        <v>4180590492</v>
      </c>
      <c r="C308" s="10" t="s">
        <v>7767</v>
      </c>
      <c r="D308" s="9">
        <v>45992</v>
      </c>
      <c r="G308" s="32" t="s">
        <v>462</v>
      </c>
      <c r="I308" s="21">
        <v>4180590492</v>
      </c>
      <c r="J308" s="21" t="s">
        <v>1784</v>
      </c>
      <c r="K308" s="330" t="s">
        <v>30</v>
      </c>
      <c r="L308" s="21" t="str">
        <f>VLOOKUP($K308,TONG_SL!$A:$D,2,0)</f>
        <v>Gà muối 500g</v>
      </c>
      <c r="N308" s="21" t="str">
        <f t="shared" si="44"/>
        <v>K-C6</v>
      </c>
      <c r="Q308" s="21" t="str">
        <f>VLOOKUP(K308,TONG_SL!$A:$D,3,0)</f>
        <v>Túi</v>
      </c>
      <c r="R308" s="1">
        <v>3</v>
      </c>
      <c r="T308" s="1">
        <f>VLOOKUP(VLOOKUP(G308,Ma_KH!$A:$R,18,0)&amp;K308,Gia_MB!$A:$F,6,0)</f>
        <v>111058</v>
      </c>
      <c r="U308" s="12">
        <f t="shared" si="40"/>
        <v>333174</v>
      </c>
      <c r="W308" s="44">
        <f t="shared" si="41"/>
        <v>0</v>
      </c>
      <c r="X308" s="3" t="str">
        <f t="shared" si="42"/>
        <v>8</v>
      </c>
      <c r="Z308" s="12">
        <f t="shared" si="43"/>
        <v>26653.920000000002</v>
      </c>
      <c r="AA308" s="5">
        <f>VLOOKUP(G308,Ma_KH!$A:$R,14,0)</f>
        <v>60</v>
      </c>
    </row>
    <row r="309" spans="1:27" hidden="1" x14ac:dyDescent="0.25">
      <c r="A309" s="9">
        <v>45989</v>
      </c>
      <c r="B309" s="21">
        <v>4180590492</v>
      </c>
      <c r="C309" s="10" t="s">
        <v>7767</v>
      </c>
      <c r="D309" s="9">
        <v>45992</v>
      </c>
      <c r="G309" s="32" t="s">
        <v>462</v>
      </c>
      <c r="I309" s="21">
        <v>4180590492</v>
      </c>
      <c r="J309" s="21" t="s">
        <v>1784</v>
      </c>
      <c r="K309" s="330" t="s">
        <v>32</v>
      </c>
      <c r="L309" s="21" t="str">
        <f>VLOOKUP($K309,TONG_SL!$A:$D,2,0)</f>
        <v>Giò Tai Lưỡi Xào 250g</v>
      </c>
      <c r="N309" s="21" t="str">
        <f t="shared" si="44"/>
        <v>K-C6</v>
      </c>
      <c r="Q309" s="21" t="str">
        <f>VLOOKUP(K309,TONG_SL!$A:$D,3,0)</f>
        <v>Túi</v>
      </c>
      <c r="R309" s="1">
        <v>7</v>
      </c>
      <c r="T309" s="1">
        <f>VLOOKUP(VLOOKUP(G309,Ma_KH!$A:$R,18,0)&amp;K309,Gia_MB!$A:$F,6,0)</f>
        <v>50182</v>
      </c>
      <c r="U309" s="12">
        <f t="shared" si="40"/>
        <v>351274</v>
      </c>
      <c r="W309" s="44">
        <f t="shared" si="41"/>
        <v>0</v>
      </c>
      <c r="X309" s="3" t="str">
        <f t="shared" si="42"/>
        <v>8</v>
      </c>
      <c r="Z309" s="12">
        <f t="shared" si="43"/>
        <v>28101.920000000002</v>
      </c>
      <c r="AA309" s="5">
        <f>VLOOKUP(G309,Ma_KH!$A:$R,14,0)</f>
        <v>60</v>
      </c>
    </row>
    <row r="310" spans="1:27" hidden="1" x14ac:dyDescent="0.25">
      <c r="A310" s="9">
        <v>45989</v>
      </c>
      <c r="B310" s="21">
        <v>4180590492</v>
      </c>
      <c r="C310" s="10" t="s">
        <v>7767</v>
      </c>
      <c r="D310" s="9">
        <v>45992</v>
      </c>
      <c r="G310" s="32" t="s">
        <v>462</v>
      </c>
      <c r="I310" s="21">
        <v>4180590492</v>
      </c>
      <c r="J310" s="21" t="s">
        <v>1784</v>
      </c>
      <c r="K310" s="330" t="s">
        <v>27</v>
      </c>
      <c r="L310" s="21" t="str">
        <f>VLOOKUP($K310,TONG_SL!$A:$D,2,0)</f>
        <v>Chân giò heo muối 300g</v>
      </c>
      <c r="N310" s="21" t="str">
        <f t="shared" si="44"/>
        <v>K-C6</v>
      </c>
      <c r="Q310" s="21" t="str">
        <f>VLOOKUP(K310,TONG_SL!$A:$D,3,0)</f>
        <v>Túi</v>
      </c>
      <c r="R310" s="1">
        <v>2</v>
      </c>
      <c r="T310" s="1">
        <f>VLOOKUP(VLOOKUP(G310,Ma_KH!$A:$R,18,0)&amp;K310,Gia_MB!$A:$F,6,0)</f>
        <v>73431</v>
      </c>
      <c r="U310" s="12">
        <f t="shared" si="40"/>
        <v>146862</v>
      </c>
      <c r="W310" s="44">
        <f t="shared" si="41"/>
        <v>0</v>
      </c>
      <c r="X310" s="3" t="str">
        <f t="shared" si="42"/>
        <v>8</v>
      </c>
      <c r="Z310" s="12">
        <f t="shared" si="43"/>
        <v>11748.960000000001</v>
      </c>
      <c r="AA310" s="5">
        <f>VLOOKUP(G310,Ma_KH!$A:$R,14,0)</f>
        <v>60</v>
      </c>
    </row>
    <row r="311" spans="1:27" hidden="1" x14ac:dyDescent="0.25">
      <c r="A311" s="9">
        <v>45989</v>
      </c>
      <c r="B311" s="21">
        <v>4180590966</v>
      </c>
      <c r="C311" s="10" t="s">
        <v>7767</v>
      </c>
      <c r="D311" s="9">
        <v>45992</v>
      </c>
      <c r="G311" s="32" t="s">
        <v>1416</v>
      </c>
      <c r="I311" s="21">
        <v>4180590966</v>
      </c>
      <c r="J311" s="21" t="s">
        <v>1784</v>
      </c>
      <c r="K311" s="330" t="s">
        <v>32</v>
      </c>
      <c r="L311" s="21" t="str">
        <f>VLOOKUP($K311,TONG_SL!$A:$D,2,0)</f>
        <v>Giò Tai Lưỡi Xào 250g</v>
      </c>
      <c r="N311" s="21" t="str">
        <f t="shared" si="44"/>
        <v>K-C6</v>
      </c>
      <c r="Q311" s="21" t="str">
        <f>VLOOKUP(K311,TONG_SL!$A:$D,3,0)</f>
        <v>Túi</v>
      </c>
      <c r="R311" s="1">
        <v>3</v>
      </c>
      <c r="T311" s="1">
        <f>VLOOKUP(VLOOKUP(G311,Ma_KH!$A:$R,18,0)&amp;K311,Gia_MB!$A:$F,6,0)</f>
        <v>50182</v>
      </c>
      <c r="U311" s="12">
        <f t="shared" si="40"/>
        <v>150546</v>
      </c>
      <c r="W311" s="44">
        <f t="shared" si="41"/>
        <v>0</v>
      </c>
      <c r="X311" s="3" t="str">
        <f t="shared" si="42"/>
        <v>8</v>
      </c>
      <c r="Z311" s="12">
        <f t="shared" si="43"/>
        <v>12043.68</v>
      </c>
      <c r="AA311" s="5">
        <f>VLOOKUP(G311,Ma_KH!$A:$R,14,0)</f>
        <v>60</v>
      </c>
    </row>
    <row r="312" spans="1:27" hidden="1" x14ac:dyDescent="0.25">
      <c r="A312" s="9">
        <v>45989</v>
      </c>
      <c r="B312" s="21">
        <v>4180590966</v>
      </c>
      <c r="C312" s="10" t="s">
        <v>7767</v>
      </c>
      <c r="D312" s="9">
        <v>45992</v>
      </c>
      <c r="G312" s="32" t="s">
        <v>1416</v>
      </c>
      <c r="I312" s="21">
        <v>4180590966</v>
      </c>
      <c r="J312" s="21" t="s">
        <v>1784</v>
      </c>
      <c r="K312" s="330" t="s">
        <v>39</v>
      </c>
      <c r="L312" s="21" t="str">
        <f>VLOOKUP($K312,TONG_SL!$A:$D,2,0)</f>
        <v>Chả nướng 300g</v>
      </c>
      <c r="N312" s="21" t="str">
        <f t="shared" si="44"/>
        <v>K-C6</v>
      </c>
      <c r="Q312" s="21" t="str">
        <f>VLOOKUP(K312,TONG_SL!$A:$D,3,0)</f>
        <v>Túi</v>
      </c>
      <c r="R312" s="1">
        <v>4</v>
      </c>
      <c r="T312" s="1">
        <f>VLOOKUP(VLOOKUP(G312,Ma_KH!$A:$R,18,0)&amp;K312,Gia_MB!$A:$F,6,0)</f>
        <v>70950</v>
      </c>
      <c r="U312" s="12">
        <f t="shared" si="40"/>
        <v>283800</v>
      </c>
      <c r="W312" s="44">
        <f t="shared" si="41"/>
        <v>0</v>
      </c>
      <c r="X312" s="3" t="str">
        <f t="shared" si="42"/>
        <v>8</v>
      </c>
      <c r="Z312" s="12">
        <f t="shared" si="43"/>
        <v>22704</v>
      </c>
      <c r="AA312" s="5">
        <f>VLOOKUP(G312,Ma_KH!$A:$R,14,0)</f>
        <v>60</v>
      </c>
    </row>
    <row r="313" spans="1:27" hidden="1" x14ac:dyDescent="0.25">
      <c r="A313" s="9">
        <v>45989</v>
      </c>
      <c r="B313" s="21">
        <v>4180590966</v>
      </c>
      <c r="C313" s="10" t="s">
        <v>7767</v>
      </c>
      <c r="D313" s="9">
        <v>45992</v>
      </c>
      <c r="G313" s="32" t="s">
        <v>1416</v>
      </c>
      <c r="I313" s="21">
        <v>4180590966</v>
      </c>
      <c r="J313" s="21" t="s">
        <v>1784</v>
      </c>
      <c r="K313" s="330" t="s">
        <v>48</v>
      </c>
      <c r="L313" s="21" t="str">
        <f>VLOOKUP($K313,TONG_SL!$A:$D,2,0)</f>
        <v>Mọc Nấm Hương 250g</v>
      </c>
      <c r="N313" s="21" t="str">
        <f t="shared" si="44"/>
        <v>K-C6</v>
      </c>
      <c r="Q313" s="21" t="str">
        <f>VLOOKUP(K313,TONG_SL!$A:$D,3,0)</f>
        <v>Túi</v>
      </c>
      <c r="R313" s="1">
        <v>5</v>
      </c>
      <c r="T313" s="1">
        <f>VLOOKUP(VLOOKUP(G313,Ma_KH!$A:$R,18,0)&amp;K313,Gia_MB!$A:$F,6,0)</f>
        <v>46000</v>
      </c>
      <c r="U313" s="12">
        <f t="shared" si="40"/>
        <v>230000</v>
      </c>
      <c r="W313" s="44">
        <f t="shared" si="41"/>
        <v>0</v>
      </c>
      <c r="X313" s="3" t="str">
        <f t="shared" si="42"/>
        <v>8</v>
      </c>
      <c r="Z313" s="12">
        <f t="shared" si="43"/>
        <v>18400</v>
      </c>
      <c r="AA313" s="5">
        <f>VLOOKUP(G313,Ma_KH!$A:$R,14,0)</f>
        <v>60</v>
      </c>
    </row>
    <row r="314" spans="1:27" hidden="1" x14ac:dyDescent="0.25">
      <c r="A314" s="9">
        <v>45989</v>
      </c>
      <c r="B314" s="21">
        <v>4180590966</v>
      </c>
      <c r="C314" s="10" t="s">
        <v>7767</v>
      </c>
      <c r="D314" s="9">
        <v>45992</v>
      </c>
      <c r="G314" s="32" t="s">
        <v>1416</v>
      </c>
      <c r="I314" s="21">
        <v>4180590966</v>
      </c>
      <c r="J314" s="21" t="s">
        <v>1784</v>
      </c>
      <c r="K314" s="330" t="s">
        <v>27</v>
      </c>
      <c r="L314" s="21" t="str">
        <f>VLOOKUP($K314,TONG_SL!$A:$D,2,0)</f>
        <v>Chân giò heo muối 300g</v>
      </c>
      <c r="N314" s="21" t="str">
        <f t="shared" si="44"/>
        <v>K-C6</v>
      </c>
      <c r="Q314" s="21" t="str">
        <f>VLOOKUP(K314,TONG_SL!$A:$D,3,0)</f>
        <v>Túi</v>
      </c>
      <c r="R314" s="1">
        <v>3</v>
      </c>
      <c r="T314" s="1">
        <f>VLOOKUP(VLOOKUP(G314,Ma_KH!$A:$R,18,0)&amp;K314,Gia_MB!$A:$F,6,0)</f>
        <v>73431</v>
      </c>
      <c r="U314" s="12">
        <f t="shared" si="40"/>
        <v>220293</v>
      </c>
      <c r="W314" s="44">
        <f t="shared" si="41"/>
        <v>0</v>
      </c>
      <c r="X314" s="3" t="str">
        <f t="shared" si="42"/>
        <v>8</v>
      </c>
      <c r="Z314" s="12">
        <f t="shared" si="43"/>
        <v>17623.439999999999</v>
      </c>
      <c r="AA314" s="5">
        <f>VLOOKUP(G314,Ma_KH!$A:$R,14,0)</f>
        <v>60</v>
      </c>
    </row>
    <row r="315" spans="1:27" hidden="1" x14ac:dyDescent="0.25">
      <c r="A315" s="9">
        <v>45989</v>
      </c>
      <c r="B315" s="21">
        <v>4180590537</v>
      </c>
      <c r="C315" s="10" t="s">
        <v>7767</v>
      </c>
      <c r="D315" s="9">
        <v>45992</v>
      </c>
      <c r="G315" s="32" t="s">
        <v>493</v>
      </c>
      <c r="I315" s="21">
        <v>4180590537</v>
      </c>
      <c r="J315" s="21" t="s">
        <v>1784</v>
      </c>
      <c r="K315" s="330" t="s">
        <v>39</v>
      </c>
      <c r="L315" s="21" t="str">
        <f>VLOOKUP($K315,TONG_SL!$A:$D,2,0)</f>
        <v>Chả nướng 300g</v>
      </c>
      <c r="N315" s="21" t="str">
        <f t="shared" si="44"/>
        <v>K-C6</v>
      </c>
      <c r="Q315" s="21" t="str">
        <f>VLOOKUP(K315,TONG_SL!$A:$D,3,0)</f>
        <v>Túi</v>
      </c>
      <c r="R315" s="1">
        <v>2</v>
      </c>
      <c r="T315" s="1">
        <f>VLOOKUP(VLOOKUP(G315,Ma_KH!$A:$R,18,0)&amp;K315,Gia_MB!$A:$F,6,0)</f>
        <v>70950</v>
      </c>
      <c r="U315" s="12">
        <f t="shared" si="40"/>
        <v>141900</v>
      </c>
      <c r="W315" s="44">
        <f t="shared" si="41"/>
        <v>0</v>
      </c>
      <c r="X315" s="3" t="str">
        <f t="shared" si="42"/>
        <v>8</v>
      </c>
      <c r="Z315" s="12">
        <f t="shared" si="43"/>
        <v>11352</v>
      </c>
      <c r="AA315" s="5">
        <f>VLOOKUP(G315,Ma_KH!$A:$R,14,0)</f>
        <v>60</v>
      </c>
    </row>
    <row r="316" spans="1:27" hidden="1" x14ac:dyDescent="0.25">
      <c r="A316" s="9">
        <v>45989</v>
      </c>
      <c r="B316" s="21">
        <v>4180590537</v>
      </c>
      <c r="C316" s="10" t="s">
        <v>7767</v>
      </c>
      <c r="D316" s="9">
        <v>45992</v>
      </c>
      <c r="G316" s="32" t="s">
        <v>493</v>
      </c>
      <c r="I316" s="21">
        <v>4180590537</v>
      </c>
      <c r="J316" s="21" t="s">
        <v>1784</v>
      </c>
      <c r="K316" s="330" t="s">
        <v>30</v>
      </c>
      <c r="L316" s="21" t="str">
        <f>VLOOKUP($K316,TONG_SL!$A:$D,2,0)</f>
        <v>Gà muối 500g</v>
      </c>
      <c r="N316" s="21" t="str">
        <f t="shared" si="44"/>
        <v>K-C6</v>
      </c>
      <c r="Q316" s="21" t="str">
        <f>VLOOKUP(K316,TONG_SL!$A:$D,3,0)</f>
        <v>Túi</v>
      </c>
      <c r="R316" s="1">
        <v>2</v>
      </c>
      <c r="T316" s="1">
        <f>VLOOKUP(VLOOKUP(G316,Ma_KH!$A:$R,18,0)&amp;K316,Gia_MB!$A:$F,6,0)</f>
        <v>111058</v>
      </c>
      <c r="U316" s="12">
        <f t="shared" si="40"/>
        <v>222116</v>
      </c>
      <c r="W316" s="44">
        <f t="shared" si="41"/>
        <v>0</v>
      </c>
      <c r="X316" s="3" t="str">
        <f t="shared" si="42"/>
        <v>8</v>
      </c>
      <c r="Z316" s="12">
        <f t="shared" si="43"/>
        <v>17769.28</v>
      </c>
      <c r="AA316" s="5">
        <f>VLOOKUP(G316,Ma_KH!$A:$R,14,0)</f>
        <v>60</v>
      </c>
    </row>
    <row r="317" spans="1:27" hidden="1" x14ac:dyDescent="0.25">
      <c r="A317" s="9">
        <v>45989</v>
      </c>
      <c r="B317" s="21">
        <v>4180590537</v>
      </c>
      <c r="C317" s="10" t="s">
        <v>7767</v>
      </c>
      <c r="D317" s="9">
        <v>45992</v>
      </c>
      <c r="G317" s="32" t="s">
        <v>493</v>
      </c>
      <c r="I317" s="21">
        <v>4180590537</v>
      </c>
      <c r="J317" s="21" t="s">
        <v>1784</v>
      </c>
      <c r="K317" s="330" t="s">
        <v>48</v>
      </c>
      <c r="L317" s="21" t="str">
        <f>VLOOKUP($K317,TONG_SL!$A:$D,2,0)</f>
        <v>Mọc Nấm Hương 250g</v>
      </c>
      <c r="N317" s="21" t="str">
        <f t="shared" si="44"/>
        <v>K-C6</v>
      </c>
      <c r="Q317" s="21" t="str">
        <f>VLOOKUP(K317,TONG_SL!$A:$D,3,0)</f>
        <v>Túi</v>
      </c>
      <c r="R317" s="1">
        <v>10</v>
      </c>
      <c r="T317" s="1">
        <f>VLOOKUP(VLOOKUP(G317,Ma_KH!$A:$R,18,0)&amp;K317,Gia_MB!$A:$F,6,0)</f>
        <v>46000</v>
      </c>
      <c r="U317" s="12">
        <f t="shared" si="40"/>
        <v>460000</v>
      </c>
      <c r="W317" s="44">
        <f t="shared" si="41"/>
        <v>0</v>
      </c>
      <c r="X317" s="3" t="str">
        <f t="shared" si="42"/>
        <v>8</v>
      </c>
      <c r="Z317" s="12">
        <f t="shared" si="43"/>
        <v>36800</v>
      </c>
      <c r="AA317" s="5">
        <f>VLOOKUP(G317,Ma_KH!$A:$R,14,0)</f>
        <v>60</v>
      </c>
    </row>
    <row r="318" spans="1:27" hidden="1" x14ac:dyDescent="0.25">
      <c r="A318" s="9">
        <v>45989</v>
      </c>
      <c r="B318" s="21">
        <v>4180590537</v>
      </c>
      <c r="C318" s="10" t="s">
        <v>7767</v>
      </c>
      <c r="D318" s="9">
        <v>45992</v>
      </c>
      <c r="G318" s="32" t="s">
        <v>493</v>
      </c>
      <c r="I318" s="21">
        <v>4180590537</v>
      </c>
      <c r="J318" s="21" t="s">
        <v>1784</v>
      </c>
      <c r="K318" s="330" t="s">
        <v>37</v>
      </c>
      <c r="L318" s="21" t="str">
        <f>VLOOKUP($K318,TONG_SL!$A:$D,2,0)</f>
        <v>Chả cốm 300g</v>
      </c>
      <c r="N318" s="21" t="str">
        <f t="shared" si="44"/>
        <v>K-C6</v>
      </c>
      <c r="Q318" s="21" t="str">
        <f>VLOOKUP(K318,TONG_SL!$A:$D,3,0)</f>
        <v>Túi</v>
      </c>
      <c r="R318" s="1">
        <v>6</v>
      </c>
      <c r="T318" s="1">
        <f>VLOOKUP(VLOOKUP(G318,Ma_KH!$A:$R,18,0)&amp;K318,Gia_MB!$A:$F,6,0)</f>
        <v>74250</v>
      </c>
      <c r="U318" s="12">
        <f t="shared" si="40"/>
        <v>445500</v>
      </c>
      <c r="W318" s="44">
        <f t="shared" si="41"/>
        <v>0</v>
      </c>
      <c r="X318" s="3" t="str">
        <f t="shared" si="42"/>
        <v>8</v>
      </c>
      <c r="Z318" s="12">
        <f t="shared" si="43"/>
        <v>35640</v>
      </c>
      <c r="AA318" s="5">
        <f>VLOOKUP(G318,Ma_KH!$A:$R,14,0)</f>
        <v>60</v>
      </c>
    </row>
    <row r="319" spans="1:27" hidden="1" x14ac:dyDescent="0.25">
      <c r="A319" s="9">
        <v>45989</v>
      </c>
      <c r="B319" s="21">
        <v>4180590537</v>
      </c>
      <c r="C319" s="10" t="s">
        <v>7767</v>
      </c>
      <c r="D319" s="9">
        <v>45992</v>
      </c>
      <c r="G319" s="32" t="s">
        <v>493</v>
      </c>
      <c r="I319" s="21">
        <v>4180590537</v>
      </c>
      <c r="J319" s="21" t="s">
        <v>1784</v>
      </c>
      <c r="K319" s="330" t="s">
        <v>32</v>
      </c>
      <c r="L319" s="21" t="str">
        <f>VLOOKUP($K319,TONG_SL!$A:$D,2,0)</f>
        <v>Giò Tai Lưỡi Xào 250g</v>
      </c>
      <c r="N319" s="21" t="str">
        <f t="shared" si="44"/>
        <v>K-C6</v>
      </c>
      <c r="Q319" s="21" t="str">
        <f>VLOOKUP(K319,TONG_SL!$A:$D,3,0)</f>
        <v>Túi</v>
      </c>
      <c r="R319" s="1">
        <v>10</v>
      </c>
      <c r="T319" s="1">
        <f>VLOOKUP(VLOOKUP(G319,Ma_KH!$A:$R,18,0)&amp;K319,Gia_MB!$A:$F,6,0)</f>
        <v>50182</v>
      </c>
      <c r="U319" s="12">
        <f t="shared" ref="U319:U382" si="45">T319*R319</f>
        <v>501820</v>
      </c>
      <c r="W319" s="44">
        <f t="shared" ref="W319:W382" si="46">U319*V319</f>
        <v>0</v>
      </c>
      <c r="X319" s="3" t="str">
        <f t="shared" ref="X319:X382" si="47">IF(B319&lt;&gt;"","8","0")</f>
        <v>8</v>
      </c>
      <c r="Z319" s="12">
        <f t="shared" ref="Z319:Z382" si="48">U319*X319%</f>
        <v>40145.599999999999</v>
      </c>
      <c r="AA319" s="5">
        <f>VLOOKUP(G319,Ma_KH!$A:$R,14,0)</f>
        <v>60</v>
      </c>
    </row>
    <row r="320" spans="1:27" hidden="1" x14ac:dyDescent="0.25">
      <c r="A320" s="9">
        <v>45989</v>
      </c>
      <c r="B320" s="21">
        <v>4180590527</v>
      </c>
      <c r="C320" s="10" t="s">
        <v>7767</v>
      </c>
      <c r="D320" s="9">
        <v>45992</v>
      </c>
      <c r="G320" s="32" t="s">
        <v>946</v>
      </c>
      <c r="I320" s="21">
        <v>4180590527</v>
      </c>
      <c r="J320" s="21" t="s">
        <v>1784</v>
      </c>
      <c r="K320" s="330" t="s">
        <v>34</v>
      </c>
      <c r="L320" s="21" t="str">
        <f>VLOOKUP($K320,TONG_SL!$A:$D,2,0)</f>
        <v>Tai heo muối 200g</v>
      </c>
      <c r="N320" s="21" t="str">
        <f t="shared" si="44"/>
        <v>K-C6</v>
      </c>
      <c r="Q320" s="21" t="str">
        <f>VLOOKUP(K320,TONG_SL!$A:$D,3,0)</f>
        <v>Túi</v>
      </c>
      <c r="R320" s="1">
        <v>2</v>
      </c>
      <c r="T320" s="1">
        <f>VLOOKUP(VLOOKUP(G320,Ma_KH!$A:$R,18,0)&amp;K320,Gia_MB!$A:$F,6,0)</f>
        <v>55595</v>
      </c>
      <c r="U320" s="12">
        <f t="shared" si="45"/>
        <v>111190</v>
      </c>
      <c r="W320" s="44">
        <f t="shared" si="46"/>
        <v>0</v>
      </c>
      <c r="X320" s="3" t="str">
        <f t="shared" si="47"/>
        <v>8</v>
      </c>
      <c r="Z320" s="12">
        <f t="shared" si="48"/>
        <v>8895.2000000000007</v>
      </c>
      <c r="AA320" s="5">
        <f>VLOOKUP(G320,Ma_KH!$A:$R,14,0)</f>
        <v>60</v>
      </c>
    </row>
    <row r="321" spans="1:27" hidden="1" x14ac:dyDescent="0.25">
      <c r="A321" s="9">
        <v>45989</v>
      </c>
      <c r="B321" s="21">
        <v>4180590527</v>
      </c>
      <c r="C321" s="10" t="s">
        <v>7767</v>
      </c>
      <c r="D321" s="9">
        <v>45992</v>
      </c>
      <c r="G321" s="32" t="s">
        <v>946</v>
      </c>
      <c r="I321" s="21">
        <v>4180590527</v>
      </c>
      <c r="J321" s="21" t="s">
        <v>1784</v>
      </c>
      <c r="K321" s="330" t="s">
        <v>27</v>
      </c>
      <c r="L321" s="21" t="str">
        <f>VLOOKUP($K321,TONG_SL!$A:$D,2,0)</f>
        <v>Chân giò heo muối 300g</v>
      </c>
      <c r="N321" s="21" t="str">
        <f t="shared" si="44"/>
        <v>K-C6</v>
      </c>
      <c r="Q321" s="21" t="str">
        <f>VLOOKUP(K321,TONG_SL!$A:$D,3,0)</f>
        <v>Túi</v>
      </c>
      <c r="R321" s="1">
        <v>2</v>
      </c>
      <c r="T321" s="1">
        <f>VLOOKUP(VLOOKUP(G321,Ma_KH!$A:$R,18,0)&amp;K321,Gia_MB!$A:$F,6,0)</f>
        <v>73431</v>
      </c>
      <c r="U321" s="12">
        <f t="shared" si="45"/>
        <v>146862</v>
      </c>
      <c r="W321" s="44">
        <f t="shared" si="46"/>
        <v>0</v>
      </c>
      <c r="X321" s="3" t="str">
        <f t="shared" si="47"/>
        <v>8</v>
      </c>
      <c r="Z321" s="12">
        <f t="shared" si="48"/>
        <v>11748.960000000001</v>
      </c>
      <c r="AA321" s="5">
        <f>VLOOKUP(G321,Ma_KH!$A:$R,14,0)</f>
        <v>60</v>
      </c>
    </row>
    <row r="322" spans="1:27" hidden="1" x14ac:dyDescent="0.25">
      <c r="A322" s="9">
        <v>45989</v>
      </c>
      <c r="B322" s="21">
        <v>4180590527</v>
      </c>
      <c r="C322" s="10" t="s">
        <v>7767</v>
      </c>
      <c r="D322" s="9">
        <v>45992</v>
      </c>
      <c r="G322" s="32" t="s">
        <v>946</v>
      </c>
      <c r="I322" s="21">
        <v>4180590527</v>
      </c>
      <c r="J322" s="21" t="s">
        <v>1784</v>
      </c>
      <c r="K322" s="330" t="s">
        <v>37</v>
      </c>
      <c r="L322" s="21" t="str">
        <f>VLOOKUP($K322,TONG_SL!$A:$D,2,0)</f>
        <v>Chả cốm 300g</v>
      </c>
      <c r="N322" s="21" t="str">
        <f t="shared" si="44"/>
        <v>K-C6</v>
      </c>
      <c r="Q322" s="21" t="str">
        <f>VLOOKUP(K322,TONG_SL!$A:$D,3,0)</f>
        <v>Túi</v>
      </c>
      <c r="R322" s="1">
        <v>3</v>
      </c>
      <c r="T322" s="1">
        <f>VLOOKUP(VLOOKUP(G322,Ma_KH!$A:$R,18,0)&amp;K322,Gia_MB!$A:$F,6,0)</f>
        <v>74250</v>
      </c>
      <c r="U322" s="12">
        <f t="shared" si="45"/>
        <v>222750</v>
      </c>
      <c r="W322" s="44">
        <f t="shared" si="46"/>
        <v>0</v>
      </c>
      <c r="X322" s="3" t="str">
        <f t="shared" si="47"/>
        <v>8</v>
      </c>
      <c r="Z322" s="12">
        <f t="shared" si="48"/>
        <v>17820</v>
      </c>
      <c r="AA322" s="5">
        <f>VLOOKUP(G322,Ma_KH!$A:$R,14,0)</f>
        <v>60</v>
      </c>
    </row>
    <row r="323" spans="1:27" hidden="1" x14ac:dyDescent="0.25">
      <c r="A323" s="9">
        <v>45989</v>
      </c>
      <c r="B323" s="21">
        <v>4180590527</v>
      </c>
      <c r="C323" s="10" t="s">
        <v>7767</v>
      </c>
      <c r="D323" s="9">
        <v>45992</v>
      </c>
      <c r="G323" s="32" t="s">
        <v>946</v>
      </c>
      <c r="I323" s="21">
        <v>4180590527</v>
      </c>
      <c r="J323" s="21" t="s">
        <v>1784</v>
      </c>
      <c r="K323" s="330" t="s">
        <v>48</v>
      </c>
      <c r="L323" s="21" t="str">
        <f>VLOOKUP($K323,TONG_SL!$A:$D,2,0)</f>
        <v>Mọc Nấm Hương 250g</v>
      </c>
      <c r="N323" s="21" t="str">
        <f t="shared" si="44"/>
        <v>K-C6</v>
      </c>
      <c r="Q323" s="21" t="str">
        <f>VLOOKUP(K323,TONG_SL!$A:$D,3,0)</f>
        <v>Túi</v>
      </c>
      <c r="R323" s="1">
        <v>5</v>
      </c>
      <c r="T323" s="1">
        <f>VLOOKUP(VLOOKUP(G323,Ma_KH!$A:$R,18,0)&amp;K323,Gia_MB!$A:$F,6,0)</f>
        <v>46000</v>
      </c>
      <c r="U323" s="12">
        <f t="shared" si="45"/>
        <v>230000</v>
      </c>
      <c r="W323" s="44">
        <f t="shared" si="46"/>
        <v>0</v>
      </c>
      <c r="X323" s="3" t="str">
        <f t="shared" si="47"/>
        <v>8</v>
      </c>
      <c r="Z323" s="12">
        <f t="shared" si="48"/>
        <v>18400</v>
      </c>
      <c r="AA323" s="5">
        <f>VLOOKUP(G323,Ma_KH!$A:$R,14,0)</f>
        <v>60</v>
      </c>
    </row>
    <row r="324" spans="1:27" hidden="1" x14ac:dyDescent="0.25">
      <c r="A324" s="9">
        <v>45989</v>
      </c>
      <c r="B324" s="21">
        <v>4180590527</v>
      </c>
      <c r="C324" s="10" t="s">
        <v>7767</v>
      </c>
      <c r="D324" s="9">
        <v>45992</v>
      </c>
      <c r="G324" s="32" t="s">
        <v>946</v>
      </c>
      <c r="I324" s="21">
        <v>4180590527</v>
      </c>
      <c r="J324" s="21" t="s">
        <v>1784</v>
      </c>
      <c r="K324" s="330" t="s">
        <v>30</v>
      </c>
      <c r="L324" s="21" t="str">
        <f>VLOOKUP($K324,TONG_SL!$A:$D,2,0)</f>
        <v>Gà muối 500g</v>
      </c>
      <c r="N324" s="21" t="str">
        <f t="shared" ref="N324:N387" si="49">IF($B324&lt;&gt;"","K-C6","")</f>
        <v>K-C6</v>
      </c>
      <c r="Q324" s="21" t="str">
        <f>VLOOKUP(K324,TONG_SL!$A:$D,3,0)</f>
        <v>Túi</v>
      </c>
      <c r="R324" s="1">
        <v>5</v>
      </c>
      <c r="T324" s="1">
        <f>VLOOKUP(VLOOKUP(G324,Ma_KH!$A:$R,18,0)&amp;K324,Gia_MB!$A:$F,6,0)</f>
        <v>111058</v>
      </c>
      <c r="U324" s="12">
        <f t="shared" si="45"/>
        <v>555290</v>
      </c>
      <c r="W324" s="44">
        <f t="shared" si="46"/>
        <v>0</v>
      </c>
      <c r="X324" s="3" t="str">
        <f t="shared" si="47"/>
        <v>8</v>
      </c>
      <c r="Z324" s="12">
        <f t="shared" si="48"/>
        <v>44423.200000000004</v>
      </c>
      <c r="AA324" s="5">
        <f>VLOOKUP(G324,Ma_KH!$A:$R,14,0)</f>
        <v>60</v>
      </c>
    </row>
    <row r="325" spans="1:27" hidden="1" x14ac:dyDescent="0.25">
      <c r="A325" s="9">
        <v>45989</v>
      </c>
      <c r="B325" s="21">
        <v>4180590527</v>
      </c>
      <c r="C325" s="10" t="s">
        <v>7767</v>
      </c>
      <c r="D325" s="9">
        <v>45992</v>
      </c>
      <c r="G325" s="32" t="s">
        <v>946</v>
      </c>
      <c r="I325" s="21">
        <v>4180590527</v>
      </c>
      <c r="J325" s="21" t="s">
        <v>1784</v>
      </c>
      <c r="K325" s="330" t="s">
        <v>32</v>
      </c>
      <c r="L325" s="21" t="str">
        <f>VLOOKUP($K325,TONG_SL!$A:$D,2,0)</f>
        <v>Giò Tai Lưỡi Xào 250g</v>
      </c>
      <c r="N325" s="21" t="str">
        <f t="shared" si="49"/>
        <v>K-C6</v>
      </c>
      <c r="Q325" s="21" t="str">
        <f>VLOOKUP(K325,TONG_SL!$A:$D,3,0)</f>
        <v>Túi</v>
      </c>
      <c r="R325" s="1">
        <v>3</v>
      </c>
      <c r="T325" s="1">
        <f>VLOOKUP(VLOOKUP(G325,Ma_KH!$A:$R,18,0)&amp;K325,Gia_MB!$A:$F,6,0)</f>
        <v>50182</v>
      </c>
      <c r="U325" s="12">
        <f t="shared" si="45"/>
        <v>150546</v>
      </c>
      <c r="W325" s="44">
        <f t="shared" si="46"/>
        <v>0</v>
      </c>
      <c r="X325" s="3" t="str">
        <f t="shared" si="47"/>
        <v>8</v>
      </c>
      <c r="Z325" s="12">
        <f t="shared" si="48"/>
        <v>12043.68</v>
      </c>
      <c r="AA325" s="5">
        <f>VLOOKUP(G325,Ma_KH!$A:$R,14,0)</f>
        <v>60</v>
      </c>
    </row>
    <row r="326" spans="1:27" hidden="1" x14ac:dyDescent="0.25">
      <c r="A326" s="9">
        <v>45989</v>
      </c>
      <c r="B326" s="21">
        <v>4180590527</v>
      </c>
      <c r="C326" s="10" t="s">
        <v>7767</v>
      </c>
      <c r="D326" s="9">
        <v>45992</v>
      </c>
      <c r="G326" s="32" t="s">
        <v>946</v>
      </c>
      <c r="I326" s="21">
        <v>4180590527</v>
      </c>
      <c r="J326" s="21" t="s">
        <v>1784</v>
      </c>
      <c r="K326" s="330" t="s">
        <v>39</v>
      </c>
      <c r="L326" s="21" t="str">
        <f>VLOOKUP($K326,TONG_SL!$A:$D,2,0)</f>
        <v>Chả nướng 300g</v>
      </c>
      <c r="N326" s="21" t="str">
        <f t="shared" si="49"/>
        <v>K-C6</v>
      </c>
      <c r="Q326" s="21" t="str">
        <f>VLOOKUP(K326,TONG_SL!$A:$D,3,0)</f>
        <v>Túi</v>
      </c>
      <c r="R326" s="1">
        <v>4</v>
      </c>
      <c r="T326" s="1">
        <f>VLOOKUP(VLOOKUP(G326,Ma_KH!$A:$R,18,0)&amp;K326,Gia_MB!$A:$F,6,0)</f>
        <v>70950</v>
      </c>
      <c r="U326" s="12">
        <f t="shared" si="45"/>
        <v>283800</v>
      </c>
      <c r="W326" s="44">
        <f t="shared" si="46"/>
        <v>0</v>
      </c>
      <c r="X326" s="3" t="str">
        <f t="shared" si="47"/>
        <v>8</v>
      </c>
      <c r="Z326" s="12">
        <f t="shared" si="48"/>
        <v>22704</v>
      </c>
      <c r="AA326" s="5">
        <f>VLOOKUP(G326,Ma_KH!$A:$R,14,0)</f>
        <v>60</v>
      </c>
    </row>
    <row r="327" spans="1:27" hidden="1" x14ac:dyDescent="0.25">
      <c r="A327" s="9">
        <v>45989</v>
      </c>
      <c r="B327" s="21">
        <v>4180590605</v>
      </c>
      <c r="C327" s="10" t="s">
        <v>7767</v>
      </c>
      <c r="D327" s="9">
        <v>45992</v>
      </c>
      <c r="G327" s="32" t="s">
        <v>417</v>
      </c>
      <c r="I327" s="21">
        <v>4180590605</v>
      </c>
      <c r="J327" s="21" t="s">
        <v>1784</v>
      </c>
      <c r="K327" s="330" t="s">
        <v>48</v>
      </c>
      <c r="L327" s="21" t="str">
        <f>VLOOKUP($K327,TONG_SL!$A:$D,2,0)</f>
        <v>Mọc Nấm Hương 250g</v>
      </c>
      <c r="N327" s="21" t="str">
        <f t="shared" si="49"/>
        <v>K-C6</v>
      </c>
      <c r="Q327" s="21" t="str">
        <f>VLOOKUP(K327,TONG_SL!$A:$D,3,0)</f>
        <v>Túi</v>
      </c>
      <c r="R327" s="1">
        <v>5</v>
      </c>
      <c r="T327" s="1">
        <f>VLOOKUP(VLOOKUP(G327,Ma_KH!$A:$R,18,0)&amp;K327,Gia_MB!$A:$F,6,0)</f>
        <v>46000</v>
      </c>
      <c r="U327" s="12">
        <f t="shared" si="45"/>
        <v>230000</v>
      </c>
      <c r="W327" s="44">
        <f t="shared" si="46"/>
        <v>0</v>
      </c>
      <c r="X327" s="3" t="str">
        <f t="shared" si="47"/>
        <v>8</v>
      </c>
      <c r="Z327" s="12">
        <f t="shared" si="48"/>
        <v>18400</v>
      </c>
      <c r="AA327" s="5">
        <f>VLOOKUP(G327,Ma_KH!$A:$R,14,0)</f>
        <v>60</v>
      </c>
    </row>
    <row r="328" spans="1:27" hidden="1" x14ac:dyDescent="0.25">
      <c r="A328" s="9">
        <v>45989</v>
      </c>
      <c r="B328" s="21">
        <v>4180590605</v>
      </c>
      <c r="C328" s="10" t="s">
        <v>7767</v>
      </c>
      <c r="D328" s="9">
        <v>45992</v>
      </c>
      <c r="G328" s="32" t="s">
        <v>417</v>
      </c>
      <c r="I328" s="21">
        <v>4180590605</v>
      </c>
      <c r="J328" s="21" t="s">
        <v>1784</v>
      </c>
      <c r="K328" s="330" t="s">
        <v>32</v>
      </c>
      <c r="L328" s="21" t="str">
        <f>VLOOKUP($K328,TONG_SL!$A:$D,2,0)</f>
        <v>Giò Tai Lưỡi Xào 250g</v>
      </c>
      <c r="N328" s="21" t="str">
        <f t="shared" si="49"/>
        <v>K-C6</v>
      </c>
      <c r="Q328" s="21" t="str">
        <f>VLOOKUP(K328,TONG_SL!$A:$D,3,0)</f>
        <v>Túi</v>
      </c>
      <c r="R328" s="1">
        <v>3</v>
      </c>
      <c r="T328" s="1">
        <f>VLOOKUP(VLOOKUP(G328,Ma_KH!$A:$R,18,0)&amp;K328,Gia_MB!$A:$F,6,0)</f>
        <v>50182</v>
      </c>
      <c r="U328" s="12">
        <f t="shared" si="45"/>
        <v>150546</v>
      </c>
      <c r="W328" s="44">
        <f t="shared" si="46"/>
        <v>0</v>
      </c>
      <c r="X328" s="3" t="str">
        <f t="shared" si="47"/>
        <v>8</v>
      </c>
      <c r="Z328" s="12">
        <f t="shared" si="48"/>
        <v>12043.68</v>
      </c>
      <c r="AA328" s="5">
        <f>VLOOKUP(G328,Ma_KH!$A:$R,14,0)</f>
        <v>60</v>
      </c>
    </row>
    <row r="329" spans="1:27" hidden="1" x14ac:dyDescent="0.25">
      <c r="A329" s="9">
        <v>45989</v>
      </c>
      <c r="B329" s="21">
        <v>4180590605</v>
      </c>
      <c r="C329" s="10" t="s">
        <v>7767</v>
      </c>
      <c r="D329" s="9">
        <v>45992</v>
      </c>
      <c r="G329" s="32" t="s">
        <v>417</v>
      </c>
      <c r="I329" s="21">
        <v>4180590605</v>
      </c>
      <c r="J329" s="21" t="s">
        <v>1784</v>
      </c>
      <c r="K329" s="330" t="s">
        <v>34</v>
      </c>
      <c r="L329" s="21" t="str">
        <f>VLOOKUP($K329,TONG_SL!$A:$D,2,0)</f>
        <v>Tai heo muối 200g</v>
      </c>
      <c r="N329" s="21" t="str">
        <f t="shared" si="49"/>
        <v>K-C6</v>
      </c>
      <c r="Q329" s="21" t="str">
        <f>VLOOKUP(K329,TONG_SL!$A:$D,3,0)</f>
        <v>Túi</v>
      </c>
      <c r="R329" s="1">
        <v>2</v>
      </c>
      <c r="T329" s="1">
        <f>VLOOKUP(VLOOKUP(G329,Ma_KH!$A:$R,18,0)&amp;K329,Gia_MB!$A:$F,6,0)</f>
        <v>55595</v>
      </c>
      <c r="U329" s="12">
        <f t="shared" si="45"/>
        <v>111190</v>
      </c>
      <c r="W329" s="44">
        <f t="shared" si="46"/>
        <v>0</v>
      </c>
      <c r="X329" s="3" t="str">
        <f t="shared" si="47"/>
        <v>8</v>
      </c>
      <c r="Z329" s="12">
        <f t="shared" si="48"/>
        <v>8895.2000000000007</v>
      </c>
      <c r="AA329" s="5">
        <f>VLOOKUP(G329,Ma_KH!$A:$R,14,0)</f>
        <v>60</v>
      </c>
    </row>
    <row r="330" spans="1:27" hidden="1" x14ac:dyDescent="0.25">
      <c r="A330" s="9">
        <v>45989</v>
      </c>
      <c r="B330" s="21">
        <v>4180590605</v>
      </c>
      <c r="C330" s="10" t="s">
        <v>7767</v>
      </c>
      <c r="D330" s="9">
        <v>45992</v>
      </c>
      <c r="G330" s="32" t="s">
        <v>417</v>
      </c>
      <c r="I330" s="21">
        <v>4180590605</v>
      </c>
      <c r="J330" s="21" t="s">
        <v>1784</v>
      </c>
      <c r="K330" s="330" t="s">
        <v>27</v>
      </c>
      <c r="L330" s="21" t="str">
        <f>VLOOKUP($K330,TONG_SL!$A:$D,2,0)</f>
        <v>Chân giò heo muối 300g</v>
      </c>
      <c r="N330" s="21" t="str">
        <f t="shared" si="49"/>
        <v>K-C6</v>
      </c>
      <c r="Q330" s="21" t="str">
        <f>VLOOKUP(K330,TONG_SL!$A:$D,3,0)</f>
        <v>Túi</v>
      </c>
      <c r="R330" s="1">
        <v>3</v>
      </c>
      <c r="T330" s="1">
        <f>VLOOKUP(VLOOKUP(G330,Ma_KH!$A:$R,18,0)&amp;K330,Gia_MB!$A:$F,6,0)</f>
        <v>73431</v>
      </c>
      <c r="U330" s="12">
        <f t="shared" si="45"/>
        <v>220293</v>
      </c>
      <c r="W330" s="44">
        <f t="shared" si="46"/>
        <v>0</v>
      </c>
      <c r="X330" s="3" t="str">
        <f t="shared" si="47"/>
        <v>8</v>
      </c>
      <c r="Z330" s="12">
        <f t="shared" si="48"/>
        <v>17623.439999999999</v>
      </c>
      <c r="AA330" s="5">
        <f>VLOOKUP(G330,Ma_KH!$A:$R,14,0)</f>
        <v>60</v>
      </c>
    </row>
    <row r="331" spans="1:27" hidden="1" x14ac:dyDescent="0.25">
      <c r="A331" s="9">
        <v>45989</v>
      </c>
      <c r="B331" s="21">
        <v>4180590605</v>
      </c>
      <c r="C331" s="10" t="s">
        <v>7767</v>
      </c>
      <c r="D331" s="9">
        <v>45992</v>
      </c>
      <c r="G331" s="32" t="s">
        <v>417</v>
      </c>
      <c r="I331" s="21">
        <v>4180590605</v>
      </c>
      <c r="J331" s="21" t="s">
        <v>1784</v>
      </c>
      <c r="K331" s="330" t="s">
        <v>30</v>
      </c>
      <c r="L331" s="21" t="str">
        <f>VLOOKUP($K331,TONG_SL!$A:$D,2,0)</f>
        <v>Gà muối 500g</v>
      </c>
      <c r="N331" s="21" t="str">
        <f t="shared" si="49"/>
        <v>K-C6</v>
      </c>
      <c r="Q331" s="21" t="str">
        <f>VLOOKUP(K331,TONG_SL!$A:$D,3,0)</f>
        <v>Túi</v>
      </c>
      <c r="R331" s="1">
        <v>3</v>
      </c>
      <c r="T331" s="1">
        <f>VLOOKUP(VLOOKUP(G331,Ma_KH!$A:$R,18,0)&amp;K331,Gia_MB!$A:$F,6,0)</f>
        <v>111058</v>
      </c>
      <c r="U331" s="12">
        <f t="shared" si="45"/>
        <v>333174</v>
      </c>
      <c r="W331" s="44">
        <f t="shared" si="46"/>
        <v>0</v>
      </c>
      <c r="X331" s="3" t="str">
        <f t="shared" si="47"/>
        <v>8</v>
      </c>
      <c r="Z331" s="12">
        <f t="shared" si="48"/>
        <v>26653.920000000002</v>
      </c>
      <c r="AA331" s="5">
        <f>VLOOKUP(G331,Ma_KH!$A:$R,14,0)</f>
        <v>60</v>
      </c>
    </row>
    <row r="332" spans="1:27" hidden="1" x14ac:dyDescent="0.25">
      <c r="A332" s="9">
        <v>45989</v>
      </c>
      <c r="B332" s="21">
        <v>4180590674</v>
      </c>
      <c r="C332" s="10" t="s">
        <v>7767</v>
      </c>
      <c r="D332" s="9">
        <v>45992</v>
      </c>
      <c r="G332" s="32" t="s">
        <v>314</v>
      </c>
      <c r="I332" s="21">
        <v>4180590674</v>
      </c>
      <c r="J332" s="21" t="s">
        <v>1784</v>
      </c>
      <c r="K332" s="330" t="s">
        <v>48</v>
      </c>
      <c r="L332" s="21" t="str">
        <f>VLOOKUP($K332,TONG_SL!$A:$D,2,0)</f>
        <v>Mọc Nấm Hương 250g</v>
      </c>
      <c r="N332" s="21" t="str">
        <f t="shared" si="49"/>
        <v>K-C6</v>
      </c>
      <c r="Q332" s="21" t="str">
        <f>VLOOKUP(K332,TONG_SL!$A:$D,3,0)</f>
        <v>Túi</v>
      </c>
      <c r="R332" s="1">
        <v>4</v>
      </c>
      <c r="T332" s="1">
        <f>VLOOKUP(VLOOKUP(G332,Ma_KH!$A:$R,18,0)&amp;K332,Gia_MB!$A:$F,6,0)</f>
        <v>46000</v>
      </c>
      <c r="U332" s="12">
        <f t="shared" si="45"/>
        <v>184000</v>
      </c>
      <c r="W332" s="44">
        <f t="shared" si="46"/>
        <v>0</v>
      </c>
      <c r="X332" s="3" t="str">
        <f t="shared" si="47"/>
        <v>8</v>
      </c>
      <c r="Z332" s="12">
        <f t="shared" si="48"/>
        <v>14720</v>
      </c>
      <c r="AA332" s="5">
        <f>VLOOKUP(G332,Ma_KH!$A:$R,14,0)</f>
        <v>60</v>
      </c>
    </row>
    <row r="333" spans="1:27" hidden="1" x14ac:dyDescent="0.25">
      <c r="A333" s="9">
        <v>45989</v>
      </c>
      <c r="B333" s="21">
        <v>4180590674</v>
      </c>
      <c r="C333" s="10" t="s">
        <v>7767</v>
      </c>
      <c r="D333" s="9">
        <v>45992</v>
      </c>
      <c r="G333" s="32" t="s">
        <v>314</v>
      </c>
      <c r="I333" s="21">
        <v>4180590674</v>
      </c>
      <c r="J333" s="21" t="s">
        <v>1784</v>
      </c>
      <c r="K333" s="330" t="s">
        <v>39</v>
      </c>
      <c r="L333" s="21" t="str">
        <f>VLOOKUP($K333,TONG_SL!$A:$D,2,0)</f>
        <v>Chả nướng 300g</v>
      </c>
      <c r="N333" s="21" t="str">
        <f t="shared" si="49"/>
        <v>K-C6</v>
      </c>
      <c r="Q333" s="21" t="str">
        <f>VLOOKUP(K333,TONG_SL!$A:$D,3,0)</f>
        <v>Túi</v>
      </c>
      <c r="R333" s="1">
        <v>5</v>
      </c>
      <c r="T333" s="1">
        <f>VLOOKUP(VLOOKUP(G333,Ma_KH!$A:$R,18,0)&amp;K333,Gia_MB!$A:$F,6,0)</f>
        <v>70950</v>
      </c>
      <c r="U333" s="12">
        <f t="shared" si="45"/>
        <v>354750</v>
      </c>
      <c r="W333" s="44">
        <f t="shared" si="46"/>
        <v>0</v>
      </c>
      <c r="X333" s="3" t="str">
        <f t="shared" si="47"/>
        <v>8</v>
      </c>
      <c r="Z333" s="12">
        <f t="shared" si="48"/>
        <v>28380</v>
      </c>
      <c r="AA333" s="5">
        <f>VLOOKUP(G333,Ma_KH!$A:$R,14,0)</f>
        <v>60</v>
      </c>
    </row>
    <row r="334" spans="1:27" hidden="1" x14ac:dyDescent="0.25">
      <c r="A334" s="9">
        <v>45989</v>
      </c>
      <c r="B334" s="21">
        <v>4180590674</v>
      </c>
      <c r="C334" s="10" t="s">
        <v>7767</v>
      </c>
      <c r="D334" s="9">
        <v>45992</v>
      </c>
      <c r="G334" s="32" t="s">
        <v>314</v>
      </c>
      <c r="I334" s="21">
        <v>4180590674</v>
      </c>
      <c r="J334" s="21" t="s">
        <v>1784</v>
      </c>
      <c r="K334" s="330" t="s">
        <v>27</v>
      </c>
      <c r="L334" s="21" t="str">
        <f>VLOOKUP($K334,TONG_SL!$A:$D,2,0)</f>
        <v>Chân giò heo muối 300g</v>
      </c>
      <c r="N334" s="21" t="str">
        <f t="shared" si="49"/>
        <v>K-C6</v>
      </c>
      <c r="Q334" s="21" t="str">
        <f>VLOOKUP(K334,TONG_SL!$A:$D,3,0)</f>
        <v>Túi</v>
      </c>
      <c r="R334" s="1">
        <v>4</v>
      </c>
      <c r="T334" s="1">
        <f>VLOOKUP(VLOOKUP(G334,Ma_KH!$A:$R,18,0)&amp;K334,Gia_MB!$A:$F,6,0)</f>
        <v>73431</v>
      </c>
      <c r="U334" s="12">
        <f t="shared" si="45"/>
        <v>293724</v>
      </c>
      <c r="W334" s="44">
        <f t="shared" si="46"/>
        <v>0</v>
      </c>
      <c r="X334" s="3" t="str">
        <f t="shared" si="47"/>
        <v>8</v>
      </c>
      <c r="Z334" s="12">
        <f t="shared" si="48"/>
        <v>23497.920000000002</v>
      </c>
      <c r="AA334" s="5">
        <f>VLOOKUP(G334,Ma_KH!$A:$R,14,0)</f>
        <v>60</v>
      </c>
    </row>
    <row r="335" spans="1:27" hidden="1" x14ac:dyDescent="0.25">
      <c r="A335" s="9">
        <v>45989</v>
      </c>
      <c r="B335" s="21">
        <v>4180590674</v>
      </c>
      <c r="C335" s="10" t="s">
        <v>7767</v>
      </c>
      <c r="D335" s="9">
        <v>45992</v>
      </c>
      <c r="G335" s="32" t="s">
        <v>314</v>
      </c>
      <c r="I335" s="21">
        <v>4180590674</v>
      </c>
      <c r="J335" s="21" t="s">
        <v>1784</v>
      </c>
      <c r="K335" s="330" t="s">
        <v>32</v>
      </c>
      <c r="L335" s="21" t="str">
        <f>VLOOKUP($K335,TONG_SL!$A:$D,2,0)</f>
        <v>Giò Tai Lưỡi Xào 250g</v>
      </c>
      <c r="N335" s="21" t="str">
        <f t="shared" si="49"/>
        <v>K-C6</v>
      </c>
      <c r="Q335" s="21" t="str">
        <f>VLOOKUP(K335,TONG_SL!$A:$D,3,0)</f>
        <v>Túi</v>
      </c>
      <c r="R335" s="1">
        <v>10</v>
      </c>
      <c r="T335" s="1">
        <f>VLOOKUP(VLOOKUP(G335,Ma_KH!$A:$R,18,0)&amp;K335,Gia_MB!$A:$F,6,0)</f>
        <v>50182</v>
      </c>
      <c r="U335" s="12">
        <f t="shared" si="45"/>
        <v>501820</v>
      </c>
      <c r="W335" s="44">
        <f t="shared" si="46"/>
        <v>0</v>
      </c>
      <c r="X335" s="3" t="str">
        <f t="shared" si="47"/>
        <v>8</v>
      </c>
      <c r="Z335" s="12">
        <f t="shared" si="48"/>
        <v>40145.599999999999</v>
      </c>
      <c r="AA335" s="5">
        <f>VLOOKUP(G335,Ma_KH!$A:$R,14,0)</f>
        <v>60</v>
      </c>
    </row>
    <row r="336" spans="1:27" hidden="1" x14ac:dyDescent="0.25">
      <c r="A336" s="9">
        <v>45989</v>
      </c>
      <c r="B336" s="21">
        <v>4180590645</v>
      </c>
      <c r="C336" s="10" t="s">
        <v>7767</v>
      </c>
      <c r="D336" s="9">
        <v>45992</v>
      </c>
      <c r="G336" s="32" t="s">
        <v>986</v>
      </c>
      <c r="I336" s="21">
        <v>4180590645</v>
      </c>
      <c r="J336" s="21" t="s">
        <v>1784</v>
      </c>
      <c r="K336" s="330" t="s">
        <v>39</v>
      </c>
      <c r="L336" s="21" t="str">
        <f>VLOOKUP($K336,TONG_SL!$A:$D,2,0)</f>
        <v>Chả nướng 300g</v>
      </c>
      <c r="N336" s="21" t="str">
        <f t="shared" si="49"/>
        <v>K-C6</v>
      </c>
      <c r="Q336" s="21" t="str">
        <f>VLOOKUP(K336,TONG_SL!$A:$D,3,0)</f>
        <v>Túi</v>
      </c>
      <c r="R336" s="1">
        <v>3</v>
      </c>
      <c r="T336" s="1">
        <f>VLOOKUP(VLOOKUP(G336,Ma_KH!$A:$R,18,0)&amp;K336,Gia_MB!$A:$F,6,0)</f>
        <v>70950</v>
      </c>
      <c r="U336" s="12">
        <f t="shared" si="45"/>
        <v>212850</v>
      </c>
      <c r="W336" s="44">
        <f t="shared" si="46"/>
        <v>0</v>
      </c>
      <c r="X336" s="3" t="str">
        <f t="shared" si="47"/>
        <v>8</v>
      </c>
      <c r="Z336" s="12">
        <f t="shared" si="48"/>
        <v>17028</v>
      </c>
      <c r="AA336" s="5">
        <f>VLOOKUP(G336,Ma_KH!$A:$R,14,0)</f>
        <v>60</v>
      </c>
    </row>
    <row r="337" spans="1:27" hidden="1" x14ac:dyDescent="0.25">
      <c r="A337" s="9">
        <v>45989</v>
      </c>
      <c r="B337" s="21">
        <v>4180590645</v>
      </c>
      <c r="C337" s="10" t="s">
        <v>7767</v>
      </c>
      <c r="D337" s="9">
        <v>45992</v>
      </c>
      <c r="G337" s="32" t="s">
        <v>986</v>
      </c>
      <c r="I337" s="21">
        <v>4180590645</v>
      </c>
      <c r="J337" s="21" t="s">
        <v>1784</v>
      </c>
      <c r="K337" s="330" t="s">
        <v>34</v>
      </c>
      <c r="L337" s="21" t="str">
        <f>VLOOKUP($K337,TONG_SL!$A:$D,2,0)</f>
        <v>Tai heo muối 200g</v>
      </c>
      <c r="N337" s="21" t="str">
        <f t="shared" si="49"/>
        <v>K-C6</v>
      </c>
      <c r="Q337" s="21" t="str">
        <f>VLOOKUP(K337,TONG_SL!$A:$D,3,0)</f>
        <v>Túi</v>
      </c>
      <c r="R337" s="1">
        <v>2</v>
      </c>
      <c r="T337" s="1">
        <f>VLOOKUP(VLOOKUP(G337,Ma_KH!$A:$R,18,0)&amp;K337,Gia_MB!$A:$F,6,0)</f>
        <v>55595</v>
      </c>
      <c r="U337" s="12">
        <f t="shared" si="45"/>
        <v>111190</v>
      </c>
      <c r="W337" s="44">
        <f t="shared" si="46"/>
        <v>0</v>
      </c>
      <c r="X337" s="3" t="str">
        <f t="shared" si="47"/>
        <v>8</v>
      </c>
      <c r="Z337" s="12">
        <f t="shared" si="48"/>
        <v>8895.2000000000007</v>
      </c>
      <c r="AA337" s="5">
        <f>VLOOKUP(G337,Ma_KH!$A:$R,14,0)</f>
        <v>60</v>
      </c>
    </row>
    <row r="338" spans="1:27" hidden="1" x14ac:dyDescent="0.25">
      <c r="A338" s="9">
        <v>45989</v>
      </c>
      <c r="B338" s="21">
        <v>4180590645</v>
      </c>
      <c r="C338" s="10" t="s">
        <v>7767</v>
      </c>
      <c r="D338" s="9">
        <v>45992</v>
      </c>
      <c r="G338" s="32" t="s">
        <v>986</v>
      </c>
      <c r="I338" s="21">
        <v>4180590645</v>
      </c>
      <c r="J338" s="21" t="s">
        <v>1784</v>
      </c>
      <c r="K338" s="330" t="s">
        <v>32</v>
      </c>
      <c r="L338" s="21" t="str">
        <f>VLOOKUP($K338,TONG_SL!$A:$D,2,0)</f>
        <v>Giò Tai Lưỡi Xào 250g</v>
      </c>
      <c r="N338" s="21" t="str">
        <f t="shared" si="49"/>
        <v>K-C6</v>
      </c>
      <c r="Q338" s="21" t="str">
        <f>VLOOKUP(K338,TONG_SL!$A:$D,3,0)</f>
        <v>Túi</v>
      </c>
      <c r="R338" s="1">
        <v>4</v>
      </c>
      <c r="T338" s="1">
        <f>VLOOKUP(VLOOKUP(G338,Ma_KH!$A:$R,18,0)&amp;K338,Gia_MB!$A:$F,6,0)</f>
        <v>50182</v>
      </c>
      <c r="U338" s="12">
        <f t="shared" si="45"/>
        <v>200728</v>
      </c>
      <c r="W338" s="44">
        <f t="shared" si="46"/>
        <v>0</v>
      </c>
      <c r="X338" s="3" t="str">
        <f t="shared" si="47"/>
        <v>8</v>
      </c>
      <c r="Z338" s="12">
        <f t="shared" si="48"/>
        <v>16058.24</v>
      </c>
      <c r="AA338" s="5">
        <f>VLOOKUP(G338,Ma_KH!$A:$R,14,0)</f>
        <v>60</v>
      </c>
    </row>
    <row r="339" spans="1:27" hidden="1" x14ac:dyDescent="0.25">
      <c r="A339" s="9">
        <v>45989</v>
      </c>
      <c r="B339" s="21">
        <v>4180590645</v>
      </c>
      <c r="C339" s="10" t="s">
        <v>7767</v>
      </c>
      <c r="D339" s="9">
        <v>45992</v>
      </c>
      <c r="G339" s="32" t="s">
        <v>986</v>
      </c>
      <c r="I339" s="21">
        <v>4180590645</v>
      </c>
      <c r="J339" s="21" t="s">
        <v>1784</v>
      </c>
      <c r="K339" s="330" t="s">
        <v>37</v>
      </c>
      <c r="L339" s="21" t="str">
        <f>VLOOKUP($K339,TONG_SL!$A:$D,2,0)</f>
        <v>Chả cốm 300g</v>
      </c>
      <c r="N339" s="21" t="str">
        <f t="shared" si="49"/>
        <v>K-C6</v>
      </c>
      <c r="Q339" s="21" t="str">
        <f>VLOOKUP(K339,TONG_SL!$A:$D,3,0)</f>
        <v>Túi</v>
      </c>
      <c r="R339" s="1">
        <v>3</v>
      </c>
      <c r="T339" s="1">
        <f>VLOOKUP(VLOOKUP(G339,Ma_KH!$A:$R,18,0)&amp;K339,Gia_MB!$A:$F,6,0)</f>
        <v>74250</v>
      </c>
      <c r="U339" s="12">
        <f t="shared" si="45"/>
        <v>222750</v>
      </c>
      <c r="W339" s="44">
        <f t="shared" si="46"/>
        <v>0</v>
      </c>
      <c r="X339" s="3" t="str">
        <f t="shared" si="47"/>
        <v>8</v>
      </c>
      <c r="Z339" s="12">
        <f t="shared" si="48"/>
        <v>17820</v>
      </c>
      <c r="AA339" s="5">
        <f>VLOOKUP(G339,Ma_KH!$A:$R,14,0)</f>
        <v>60</v>
      </c>
    </row>
    <row r="340" spans="1:27" hidden="1" x14ac:dyDescent="0.25">
      <c r="A340" s="9">
        <v>45989</v>
      </c>
      <c r="B340" s="21">
        <v>4180590566</v>
      </c>
      <c r="C340" s="10" t="s">
        <v>7767</v>
      </c>
      <c r="D340" s="9">
        <v>45992</v>
      </c>
      <c r="G340" s="32" t="s">
        <v>386</v>
      </c>
      <c r="I340" s="21">
        <v>4180590566</v>
      </c>
      <c r="J340" s="21" t="s">
        <v>1784</v>
      </c>
      <c r="K340" s="330" t="s">
        <v>34</v>
      </c>
      <c r="L340" s="21" t="str">
        <f>VLOOKUP($K340,TONG_SL!$A:$D,2,0)</f>
        <v>Tai heo muối 200g</v>
      </c>
      <c r="N340" s="21" t="str">
        <f t="shared" si="49"/>
        <v>K-C6</v>
      </c>
      <c r="Q340" s="21" t="str">
        <f>VLOOKUP(K340,TONG_SL!$A:$D,3,0)</f>
        <v>Túi</v>
      </c>
      <c r="R340" s="1">
        <v>3</v>
      </c>
      <c r="T340" s="1">
        <f>VLOOKUP(VLOOKUP(G340,Ma_KH!$A:$R,18,0)&amp;K340,Gia_MB!$A:$F,6,0)</f>
        <v>55595</v>
      </c>
      <c r="U340" s="12">
        <f t="shared" si="45"/>
        <v>166785</v>
      </c>
      <c r="W340" s="44">
        <f t="shared" si="46"/>
        <v>0</v>
      </c>
      <c r="X340" s="3" t="str">
        <f t="shared" si="47"/>
        <v>8</v>
      </c>
      <c r="Z340" s="12">
        <f t="shared" si="48"/>
        <v>13342.800000000001</v>
      </c>
      <c r="AA340" s="5">
        <f>VLOOKUP(G340,Ma_KH!$A:$R,14,0)</f>
        <v>60</v>
      </c>
    </row>
    <row r="341" spans="1:27" hidden="1" x14ac:dyDescent="0.25">
      <c r="A341" s="9">
        <v>45989</v>
      </c>
      <c r="B341" s="21">
        <v>4180590566</v>
      </c>
      <c r="C341" s="10" t="s">
        <v>7767</v>
      </c>
      <c r="D341" s="9">
        <v>45992</v>
      </c>
      <c r="G341" s="32" t="s">
        <v>386</v>
      </c>
      <c r="I341" s="21">
        <v>4180590566</v>
      </c>
      <c r="J341" s="21" t="s">
        <v>1784</v>
      </c>
      <c r="K341" s="330" t="s">
        <v>48</v>
      </c>
      <c r="L341" s="21" t="str">
        <f>VLOOKUP($K341,TONG_SL!$A:$D,2,0)</f>
        <v>Mọc Nấm Hương 250g</v>
      </c>
      <c r="N341" s="21" t="str">
        <f t="shared" si="49"/>
        <v>K-C6</v>
      </c>
      <c r="Q341" s="21" t="str">
        <f>VLOOKUP(K341,TONG_SL!$A:$D,3,0)</f>
        <v>Túi</v>
      </c>
      <c r="R341" s="1">
        <v>2</v>
      </c>
      <c r="T341" s="1">
        <f>VLOOKUP(VLOOKUP(G341,Ma_KH!$A:$R,18,0)&amp;K341,Gia_MB!$A:$F,6,0)</f>
        <v>46000</v>
      </c>
      <c r="U341" s="12">
        <f t="shared" si="45"/>
        <v>92000</v>
      </c>
      <c r="W341" s="44">
        <f t="shared" si="46"/>
        <v>0</v>
      </c>
      <c r="X341" s="3" t="str">
        <f t="shared" si="47"/>
        <v>8</v>
      </c>
      <c r="Z341" s="12">
        <f t="shared" si="48"/>
        <v>7360</v>
      </c>
      <c r="AA341" s="5">
        <f>VLOOKUP(G341,Ma_KH!$A:$R,14,0)</f>
        <v>60</v>
      </c>
    </row>
    <row r="342" spans="1:27" hidden="1" x14ac:dyDescent="0.25">
      <c r="A342" s="9">
        <v>45989</v>
      </c>
      <c r="B342" s="21">
        <v>4180590566</v>
      </c>
      <c r="C342" s="10" t="s">
        <v>7767</v>
      </c>
      <c r="D342" s="9">
        <v>45992</v>
      </c>
      <c r="G342" s="32" t="s">
        <v>386</v>
      </c>
      <c r="I342" s="21">
        <v>4180590566</v>
      </c>
      <c r="J342" s="21" t="s">
        <v>1784</v>
      </c>
      <c r="K342" s="330" t="s">
        <v>37</v>
      </c>
      <c r="L342" s="21" t="str">
        <f>VLOOKUP($K342,TONG_SL!$A:$D,2,0)</f>
        <v>Chả cốm 300g</v>
      </c>
      <c r="N342" s="21" t="str">
        <f t="shared" si="49"/>
        <v>K-C6</v>
      </c>
      <c r="Q342" s="21" t="str">
        <f>VLOOKUP(K342,TONG_SL!$A:$D,3,0)</f>
        <v>Túi</v>
      </c>
      <c r="R342" s="1">
        <v>3</v>
      </c>
      <c r="T342" s="1">
        <f>VLOOKUP(VLOOKUP(G342,Ma_KH!$A:$R,18,0)&amp;K342,Gia_MB!$A:$F,6,0)</f>
        <v>74250</v>
      </c>
      <c r="U342" s="12">
        <f t="shared" si="45"/>
        <v>222750</v>
      </c>
      <c r="W342" s="44">
        <f t="shared" si="46"/>
        <v>0</v>
      </c>
      <c r="X342" s="3" t="str">
        <f t="shared" si="47"/>
        <v>8</v>
      </c>
      <c r="Z342" s="12">
        <f t="shared" si="48"/>
        <v>17820</v>
      </c>
      <c r="AA342" s="5">
        <f>VLOOKUP(G342,Ma_KH!$A:$R,14,0)</f>
        <v>60</v>
      </c>
    </row>
    <row r="343" spans="1:27" hidden="1" x14ac:dyDescent="0.25">
      <c r="A343" s="9">
        <v>45989</v>
      </c>
      <c r="B343" s="21">
        <v>4180590566</v>
      </c>
      <c r="C343" s="10" t="s">
        <v>7767</v>
      </c>
      <c r="D343" s="9">
        <v>45992</v>
      </c>
      <c r="G343" s="32" t="s">
        <v>386</v>
      </c>
      <c r="I343" s="21">
        <v>4180590566</v>
      </c>
      <c r="J343" s="21" t="s">
        <v>1784</v>
      </c>
      <c r="K343" s="330" t="s">
        <v>32</v>
      </c>
      <c r="L343" s="21" t="str">
        <f>VLOOKUP($K343,TONG_SL!$A:$D,2,0)</f>
        <v>Giò Tai Lưỡi Xào 250g</v>
      </c>
      <c r="N343" s="21" t="str">
        <f t="shared" si="49"/>
        <v>K-C6</v>
      </c>
      <c r="Q343" s="21" t="str">
        <f>VLOOKUP(K343,TONG_SL!$A:$D,3,0)</f>
        <v>Túi</v>
      </c>
      <c r="R343" s="1">
        <v>5</v>
      </c>
      <c r="T343" s="1">
        <f>VLOOKUP(VLOOKUP(G343,Ma_KH!$A:$R,18,0)&amp;K343,Gia_MB!$A:$F,6,0)</f>
        <v>50182</v>
      </c>
      <c r="U343" s="12">
        <f t="shared" si="45"/>
        <v>250910</v>
      </c>
      <c r="W343" s="44">
        <f t="shared" si="46"/>
        <v>0</v>
      </c>
      <c r="X343" s="3" t="str">
        <f t="shared" si="47"/>
        <v>8</v>
      </c>
      <c r="Z343" s="12">
        <f t="shared" si="48"/>
        <v>20072.8</v>
      </c>
      <c r="AA343" s="5">
        <f>VLOOKUP(G343,Ma_KH!$A:$R,14,0)</f>
        <v>60</v>
      </c>
    </row>
    <row r="344" spans="1:27" hidden="1" x14ac:dyDescent="0.25">
      <c r="A344" s="9">
        <v>45989</v>
      </c>
      <c r="B344" s="21">
        <v>4180590596</v>
      </c>
      <c r="C344" s="10" t="s">
        <v>7767</v>
      </c>
      <c r="D344" s="9">
        <v>45992</v>
      </c>
      <c r="G344" s="32" t="s">
        <v>409</v>
      </c>
      <c r="I344" s="21">
        <v>4180590596</v>
      </c>
      <c r="J344" s="21" t="s">
        <v>1784</v>
      </c>
      <c r="K344" s="330" t="s">
        <v>32</v>
      </c>
      <c r="L344" s="21" t="str">
        <f>VLOOKUP($K344,TONG_SL!$A:$D,2,0)</f>
        <v>Giò Tai Lưỡi Xào 250g</v>
      </c>
      <c r="N344" s="21" t="str">
        <f t="shared" si="49"/>
        <v>K-C6</v>
      </c>
      <c r="Q344" s="21" t="str">
        <f>VLOOKUP(K344,TONG_SL!$A:$D,3,0)</f>
        <v>Túi</v>
      </c>
      <c r="R344" s="1">
        <v>2</v>
      </c>
      <c r="T344" s="1">
        <f>VLOOKUP(VLOOKUP(G344,Ma_KH!$A:$R,18,0)&amp;K344,Gia_MB!$A:$F,6,0)</f>
        <v>50182</v>
      </c>
      <c r="U344" s="12">
        <f t="shared" si="45"/>
        <v>100364</v>
      </c>
      <c r="W344" s="44">
        <f t="shared" si="46"/>
        <v>0</v>
      </c>
      <c r="X344" s="3" t="str">
        <f t="shared" si="47"/>
        <v>8</v>
      </c>
      <c r="Z344" s="12">
        <f t="shared" si="48"/>
        <v>8029.12</v>
      </c>
      <c r="AA344" s="5">
        <f>VLOOKUP(G344,Ma_KH!$A:$R,14,0)</f>
        <v>60</v>
      </c>
    </row>
    <row r="345" spans="1:27" hidden="1" x14ac:dyDescent="0.25">
      <c r="A345" s="9">
        <v>45989</v>
      </c>
      <c r="B345" s="21">
        <v>4180590596</v>
      </c>
      <c r="C345" s="10" t="s">
        <v>7767</v>
      </c>
      <c r="D345" s="9">
        <v>45992</v>
      </c>
      <c r="G345" s="32" t="s">
        <v>409</v>
      </c>
      <c r="I345" s="21">
        <v>4180590596</v>
      </c>
      <c r="J345" s="21" t="s">
        <v>1784</v>
      </c>
      <c r="K345" s="330" t="s">
        <v>39</v>
      </c>
      <c r="L345" s="21" t="str">
        <f>VLOOKUP($K345,TONG_SL!$A:$D,2,0)</f>
        <v>Chả nướng 300g</v>
      </c>
      <c r="N345" s="21" t="str">
        <f t="shared" si="49"/>
        <v>K-C6</v>
      </c>
      <c r="Q345" s="21" t="str">
        <f>VLOOKUP(K345,TONG_SL!$A:$D,3,0)</f>
        <v>Túi</v>
      </c>
      <c r="R345" s="1">
        <v>3</v>
      </c>
      <c r="T345" s="1">
        <f>VLOOKUP(VLOOKUP(G345,Ma_KH!$A:$R,18,0)&amp;K345,Gia_MB!$A:$F,6,0)</f>
        <v>70950</v>
      </c>
      <c r="U345" s="12">
        <f t="shared" si="45"/>
        <v>212850</v>
      </c>
      <c r="W345" s="44">
        <f t="shared" si="46"/>
        <v>0</v>
      </c>
      <c r="X345" s="3" t="str">
        <f t="shared" si="47"/>
        <v>8</v>
      </c>
      <c r="Z345" s="12">
        <f t="shared" si="48"/>
        <v>17028</v>
      </c>
      <c r="AA345" s="5">
        <f>VLOOKUP(G345,Ma_KH!$A:$R,14,0)</f>
        <v>60</v>
      </c>
    </row>
    <row r="346" spans="1:27" hidden="1" x14ac:dyDescent="0.25">
      <c r="A346" s="9">
        <v>45989</v>
      </c>
      <c r="B346" s="21">
        <v>4180590596</v>
      </c>
      <c r="C346" s="10" t="s">
        <v>7767</v>
      </c>
      <c r="D346" s="9">
        <v>45992</v>
      </c>
      <c r="G346" s="32" t="s">
        <v>409</v>
      </c>
      <c r="I346" s="21">
        <v>4180590596</v>
      </c>
      <c r="J346" s="21" t="s">
        <v>1784</v>
      </c>
      <c r="K346" s="330" t="s">
        <v>27</v>
      </c>
      <c r="L346" s="21" t="str">
        <f>VLOOKUP($K346,TONG_SL!$A:$D,2,0)</f>
        <v>Chân giò heo muối 300g</v>
      </c>
      <c r="N346" s="21" t="str">
        <f t="shared" si="49"/>
        <v>K-C6</v>
      </c>
      <c r="Q346" s="21" t="str">
        <f>VLOOKUP(K346,TONG_SL!$A:$D,3,0)</f>
        <v>Túi</v>
      </c>
      <c r="R346" s="1">
        <v>4</v>
      </c>
      <c r="T346" s="1">
        <f>VLOOKUP(VLOOKUP(G346,Ma_KH!$A:$R,18,0)&amp;K346,Gia_MB!$A:$F,6,0)</f>
        <v>73431</v>
      </c>
      <c r="U346" s="12">
        <f t="shared" si="45"/>
        <v>293724</v>
      </c>
      <c r="W346" s="44">
        <f t="shared" si="46"/>
        <v>0</v>
      </c>
      <c r="X346" s="3" t="str">
        <f t="shared" si="47"/>
        <v>8</v>
      </c>
      <c r="Z346" s="12">
        <f t="shared" si="48"/>
        <v>23497.920000000002</v>
      </c>
      <c r="AA346" s="5">
        <f>VLOOKUP(G346,Ma_KH!$A:$R,14,0)</f>
        <v>60</v>
      </c>
    </row>
    <row r="347" spans="1:27" hidden="1" x14ac:dyDescent="0.25">
      <c r="A347" s="9">
        <v>45989</v>
      </c>
      <c r="B347" s="21">
        <v>4180590596</v>
      </c>
      <c r="C347" s="10" t="s">
        <v>7767</v>
      </c>
      <c r="D347" s="9">
        <v>45992</v>
      </c>
      <c r="G347" s="32" t="s">
        <v>409</v>
      </c>
      <c r="I347" s="21">
        <v>4180590596</v>
      </c>
      <c r="J347" s="21" t="s">
        <v>1784</v>
      </c>
      <c r="K347" s="330" t="s">
        <v>48</v>
      </c>
      <c r="L347" s="21" t="str">
        <f>VLOOKUP($K347,TONG_SL!$A:$D,2,0)</f>
        <v>Mọc Nấm Hương 250g</v>
      </c>
      <c r="N347" s="21" t="str">
        <f t="shared" si="49"/>
        <v>K-C6</v>
      </c>
      <c r="Q347" s="21" t="str">
        <f>VLOOKUP(K347,TONG_SL!$A:$D,3,0)</f>
        <v>Túi</v>
      </c>
      <c r="R347" s="1">
        <v>4</v>
      </c>
      <c r="T347" s="1">
        <f>VLOOKUP(VLOOKUP(G347,Ma_KH!$A:$R,18,0)&amp;K347,Gia_MB!$A:$F,6,0)</f>
        <v>46000</v>
      </c>
      <c r="U347" s="12">
        <f t="shared" si="45"/>
        <v>184000</v>
      </c>
      <c r="W347" s="44">
        <f t="shared" si="46"/>
        <v>0</v>
      </c>
      <c r="X347" s="3" t="str">
        <f t="shared" si="47"/>
        <v>8</v>
      </c>
      <c r="Z347" s="12">
        <f t="shared" si="48"/>
        <v>14720</v>
      </c>
      <c r="AA347" s="5">
        <f>VLOOKUP(G347,Ma_KH!$A:$R,14,0)</f>
        <v>60</v>
      </c>
    </row>
    <row r="348" spans="1:27" hidden="1" x14ac:dyDescent="0.25">
      <c r="A348" s="9">
        <v>45989</v>
      </c>
      <c r="B348" s="21">
        <v>4180590710</v>
      </c>
      <c r="C348" s="10" t="s">
        <v>7767</v>
      </c>
      <c r="D348" s="9">
        <v>45992</v>
      </c>
      <c r="G348" s="32" t="s">
        <v>355</v>
      </c>
      <c r="I348" s="21">
        <v>4180590710</v>
      </c>
      <c r="J348" s="21" t="s">
        <v>1784</v>
      </c>
      <c r="K348" s="330" t="s">
        <v>37</v>
      </c>
      <c r="L348" s="21" t="str">
        <f>VLOOKUP($K348,TONG_SL!$A:$D,2,0)</f>
        <v>Chả cốm 300g</v>
      </c>
      <c r="N348" s="21" t="str">
        <f t="shared" si="49"/>
        <v>K-C6</v>
      </c>
      <c r="Q348" s="21" t="str">
        <f>VLOOKUP(K348,TONG_SL!$A:$D,3,0)</f>
        <v>Túi</v>
      </c>
      <c r="R348" s="1">
        <v>4</v>
      </c>
      <c r="T348" s="1">
        <f>VLOOKUP(VLOOKUP(G348,Ma_KH!$A:$R,18,0)&amp;K348,Gia_MB!$A:$F,6,0)</f>
        <v>74250</v>
      </c>
      <c r="U348" s="12">
        <f t="shared" si="45"/>
        <v>297000</v>
      </c>
      <c r="W348" s="44">
        <f t="shared" si="46"/>
        <v>0</v>
      </c>
      <c r="X348" s="3" t="str">
        <f t="shared" si="47"/>
        <v>8</v>
      </c>
      <c r="Z348" s="12">
        <f t="shared" si="48"/>
        <v>23760</v>
      </c>
      <c r="AA348" s="5">
        <f>VLOOKUP(G348,Ma_KH!$A:$R,14,0)</f>
        <v>60</v>
      </c>
    </row>
    <row r="349" spans="1:27" hidden="1" x14ac:dyDescent="0.25">
      <c r="A349" s="9">
        <v>45989</v>
      </c>
      <c r="B349" s="21">
        <v>4180590710</v>
      </c>
      <c r="C349" s="10" t="s">
        <v>7767</v>
      </c>
      <c r="D349" s="9">
        <v>45992</v>
      </c>
      <c r="G349" s="32" t="s">
        <v>355</v>
      </c>
      <c r="I349" s="21">
        <v>4180590710</v>
      </c>
      <c r="J349" s="21" t="s">
        <v>1784</v>
      </c>
      <c r="K349" s="330" t="s">
        <v>34</v>
      </c>
      <c r="L349" s="21" t="str">
        <f>VLOOKUP($K349,TONG_SL!$A:$D,2,0)</f>
        <v>Tai heo muối 200g</v>
      </c>
      <c r="N349" s="21" t="str">
        <f t="shared" si="49"/>
        <v>K-C6</v>
      </c>
      <c r="Q349" s="21" t="str">
        <f>VLOOKUP(K349,TONG_SL!$A:$D,3,0)</f>
        <v>Túi</v>
      </c>
      <c r="R349" s="1">
        <v>3</v>
      </c>
      <c r="T349" s="1">
        <f>VLOOKUP(VLOOKUP(G349,Ma_KH!$A:$R,18,0)&amp;K349,Gia_MB!$A:$F,6,0)</f>
        <v>55595</v>
      </c>
      <c r="U349" s="12">
        <f t="shared" si="45"/>
        <v>166785</v>
      </c>
      <c r="W349" s="44">
        <f t="shared" si="46"/>
        <v>0</v>
      </c>
      <c r="X349" s="3" t="str">
        <f t="shared" si="47"/>
        <v>8</v>
      </c>
      <c r="Z349" s="12">
        <f t="shared" si="48"/>
        <v>13342.800000000001</v>
      </c>
      <c r="AA349" s="5">
        <f>VLOOKUP(G349,Ma_KH!$A:$R,14,0)</f>
        <v>60</v>
      </c>
    </row>
    <row r="350" spans="1:27" hidden="1" x14ac:dyDescent="0.25">
      <c r="A350" s="9">
        <v>45989</v>
      </c>
      <c r="B350" s="21">
        <v>4180590710</v>
      </c>
      <c r="C350" s="10" t="s">
        <v>7767</v>
      </c>
      <c r="D350" s="9">
        <v>45992</v>
      </c>
      <c r="G350" s="32" t="s">
        <v>355</v>
      </c>
      <c r="I350" s="21">
        <v>4180590710</v>
      </c>
      <c r="J350" s="21" t="s">
        <v>1784</v>
      </c>
      <c r="K350" s="330" t="s">
        <v>30</v>
      </c>
      <c r="L350" s="21" t="str">
        <f>VLOOKUP($K350,TONG_SL!$A:$D,2,0)</f>
        <v>Gà muối 500g</v>
      </c>
      <c r="N350" s="21" t="str">
        <f t="shared" si="49"/>
        <v>K-C6</v>
      </c>
      <c r="Q350" s="21" t="str">
        <f>VLOOKUP(K350,TONG_SL!$A:$D,3,0)</f>
        <v>Túi</v>
      </c>
      <c r="R350" s="1">
        <v>2</v>
      </c>
      <c r="T350" s="1">
        <f>VLOOKUP(VLOOKUP(G350,Ma_KH!$A:$R,18,0)&amp;K350,Gia_MB!$A:$F,6,0)</f>
        <v>111058</v>
      </c>
      <c r="U350" s="12">
        <f t="shared" si="45"/>
        <v>222116</v>
      </c>
      <c r="W350" s="44">
        <f t="shared" si="46"/>
        <v>0</v>
      </c>
      <c r="X350" s="3" t="str">
        <f t="shared" si="47"/>
        <v>8</v>
      </c>
      <c r="Z350" s="12">
        <f t="shared" si="48"/>
        <v>17769.28</v>
      </c>
      <c r="AA350" s="5">
        <f>VLOOKUP(G350,Ma_KH!$A:$R,14,0)</f>
        <v>60</v>
      </c>
    </row>
    <row r="351" spans="1:27" hidden="1" x14ac:dyDescent="0.25">
      <c r="A351" s="9">
        <v>45989</v>
      </c>
      <c r="B351" s="21">
        <v>4180590710</v>
      </c>
      <c r="C351" s="10" t="s">
        <v>7767</v>
      </c>
      <c r="D351" s="9">
        <v>45992</v>
      </c>
      <c r="G351" s="32" t="s">
        <v>355</v>
      </c>
      <c r="I351" s="21">
        <v>4180590710</v>
      </c>
      <c r="J351" s="21" t="s">
        <v>1784</v>
      </c>
      <c r="K351" s="330" t="s">
        <v>48</v>
      </c>
      <c r="L351" s="21" t="str">
        <f>VLOOKUP($K351,TONG_SL!$A:$D,2,0)</f>
        <v>Mọc Nấm Hương 250g</v>
      </c>
      <c r="N351" s="21" t="str">
        <f t="shared" si="49"/>
        <v>K-C6</v>
      </c>
      <c r="Q351" s="21" t="str">
        <f>VLOOKUP(K351,TONG_SL!$A:$D,3,0)</f>
        <v>Túi</v>
      </c>
      <c r="R351" s="1">
        <v>5</v>
      </c>
      <c r="T351" s="1">
        <f>VLOOKUP(VLOOKUP(G351,Ma_KH!$A:$R,18,0)&amp;K351,Gia_MB!$A:$F,6,0)</f>
        <v>46000</v>
      </c>
      <c r="U351" s="12">
        <f t="shared" si="45"/>
        <v>230000</v>
      </c>
      <c r="W351" s="44">
        <f t="shared" si="46"/>
        <v>0</v>
      </c>
      <c r="X351" s="3" t="str">
        <f t="shared" si="47"/>
        <v>8</v>
      </c>
      <c r="Z351" s="12">
        <f t="shared" si="48"/>
        <v>18400</v>
      </c>
      <c r="AA351" s="5">
        <f>VLOOKUP(G351,Ma_KH!$A:$R,14,0)</f>
        <v>60</v>
      </c>
    </row>
    <row r="352" spans="1:27" hidden="1" x14ac:dyDescent="0.25">
      <c r="A352" s="9">
        <v>45989</v>
      </c>
      <c r="B352" s="21">
        <v>4180590726</v>
      </c>
      <c r="C352" s="10" t="s">
        <v>7767</v>
      </c>
      <c r="D352" s="9">
        <v>45992</v>
      </c>
      <c r="G352" s="32" t="s">
        <v>1058</v>
      </c>
      <c r="I352" s="21">
        <v>4180590726</v>
      </c>
      <c r="J352" s="21" t="s">
        <v>1784</v>
      </c>
      <c r="K352" s="330" t="s">
        <v>34</v>
      </c>
      <c r="L352" s="21" t="str">
        <f>VLOOKUP($K352,TONG_SL!$A:$D,2,0)</f>
        <v>Tai heo muối 200g</v>
      </c>
      <c r="N352" s="21" t="str">
        <f t="shared" si="49"/>
        <v>K-C6</v>
      </c>
      <c r="Q352" s="21" t="str">
        <f>VLOOKUP(K352,TONG_SL!$A:$D,3,0)</f>
        <v>Túi</v>
      </c>
      <c r="R352" s="1">
        <v>3</v>
      </c>
      <c r="T352" s="1">
        <f>VLOOKUP(VLOOKUP(G352,Ma_KH!$A:$R,18,0)&amp;K352,Gia_MB!$A:$F,6,0)</f>
        <v>55595</v>
      </c>
      <c r="U352" s="12">
        <f t="shared" si="45"/>
        <v>166785</v>
      </c>
      <c r="W352" s="44">
        <f t="shared" si="46"/>
        <v>0</v>
      </c>
      <c r="X352" s="3" t="str">
        <f t="shared" si="47"/>
        <v>8</v>
      </c>
      <c r="Z352" s="12">
        <f t="shared" si="48"/>
        <v>13342.800000000001</v>
      </c>
      <c r="AA352" s="5">
        <f>VLOOKUP(G352,Ma_KH!$A:$R,14,0)</f>
        <v>60</v>
      </c>
    </row>
    <row r="353" spans="1:27" hidden="1" x14ac:dyDescent="0.25">
      <c r="A353" s="9">
        <v>45989</v>
      </c>
      <c r="B353" s="21">
        <v>4180590726</v>
      </c>
      <c r="C353" s="10" t="s">
        <v>7767</v>
      </c>
      <c r="D353" s="9">
        <v>45992</v>
      </c>
      <c r="G353" s="32" t="s">
        <v>1058</v>
      </c>
      <c r="I353" s="21">
        <v>4180590726</v>
      </c>
      <c r="J353" s="21" t="s">
        <v>1784</v>
      </c>
      <c r="K353" s="330" t="s">
        <v>30</v>
      </c>
      <c r="L353" s="21" t="str">
        <f>VLOOKUP($K353,TONG_SL!$A:$D,2,0)</f>
        <v>Gà muối 500g</v>
      </c>
      <c r="N353" s="21" t="str">
        <f t="shared" si="49"/>
        <v>K-C6</v>
      </c>
      <c r="Q353" s="21" t="str">
        <f>VLOOKUP(K353,TONG_SL!$A:$D,3,0)</f>
        <v>Túi</v>
      </c>
      <c r="R353" s="1">
        <v>3</v>
      </c>
      <c r="T353" s="1">
        <f>VLOOKUP(VLOOKUP(G353,Ma_KH!$A:$R,18,0)&amp;K353,Gia_MB!$A:$F,6,0)</f>
        <v>111058</v>
      </c>
      <c r="U353" s="12">
        <f t="shared" si="45"/>
        <v>333174</v>
      </c>
      <c r="W353" s="44">
        <f t="shared" si="46"/>
        <v>0</v>
      </c>
      <c r="X353" s="3" t="str">
        <f t="shared" si="47"/>
        <v>8</v>
      </c>
      <c r="Z353" s="12">
        <f t="shared" si="48"/>
        <v>26653.920000000002</v>
      </c>
      <c r="AA353" s="5">
        <f>VLOOKUP(G353,Ma_KH!$A:$R,14,0)</f>
        <v>60</v>
      </c>
    </row>
    <row r="354" spans="1:27" hidden="1" x14ac:dyDescent="0.25">
      <c r="A354" s="9">
        <v>45989</v>
      </c>
      <c r="B354" s="21">
        <v>4180590726</v>
      </c>
      <c r="C354" s="10" t="s">
        <v>7767</v>
      </c>
      <c r="D354" s="9">
        <v>45992</v>
      </c>
      <c r="G354" s="32" t="s">
        <v>1058</v>
      </c>
      <c r="I354" s="21">
        <v>4180590726</v>
      </c>
      <c r="J354" s="21" t="s">
        <v>1784</v>
      </c>
      <c r="K354" s="330" t="s">
        <v>32</v>
      </c>
      <c r="L354" s="21" t="str">
        <f>VLOOKUP($K354,TONG_SL!$A:$D,2,0)</f>
        <v>Giò Tai Lưỡi Xào 250g</v>
      </c>
      <c r="N354" s="21" t="str">
        <f t="shared" si="49"/>
        <v>K-C6</v>
      </c>
      <c r="Q354" s="21" t="str">
        <f>VLOOKUP(K354,TONG_SL!$A:$D,3,0)</f>
        <v>Túi</v>
      </c>
      <c r="R354" s="1">
        <v>5</v>
      </c>
      <c r="T354" s="1">
        <f>VLOOKUP(VLOOKUP(G354,Ma_KH!$A:$R,18,0)&amp;K354,Gia_MB!$A:$F,6,0)</f>
        <v>50182</v>
      </c>
      <c r="U354" s="12">
        <f t="shared" si="45"/>
        <v>250910</v>
      </c>
      <c r="W354" s="44">
        <f t="shared" si="46"/>
        <v>0</v>
      </c>
      <c r="X354" s="3" t="str">
        <f t="shared" si="47"/>
        <v>8</v>
      </c>
      <c r="Z354" s="12">
        <f t="shared" si="48"/>
        <v>20072.8</v>
      </c>
      <c r="AA354" s="5">
        <f>VLOOKUP(G354,Ma_KH!$A:$R,14,0)</f>
        <v>60</v>
      </c>
    </row>
    <row r="355" spans="1:27" hidden="1" x14ac:dyDescent="0.25">
      <c r="A355" s="9">
        <v>45989</v>
      </c>
      <c r="B355" s="21">
        <v>4180590726</v>
      </c>
      <c r="C355" s="10" t="s">
        <v>7767</v>
      </c>
      <c r="D355" s="9">
        <v>45992</v>
      </c>
      <c r="G355" s="32" t="s">
        <v>1058</v>
      </c>
      <c r="I355" s="21">
        <v>4180590726</v>
      </c>
      <c r="J355" s="21" t="s">
        <v>1784</v>
      </c>
      <c r="K355" s="330" t="s">
        <v>39</v>
      </c>
      <c r="L355" s="21" t="str">
        <f>VLOOKUP($K355,TONG_SL!$A:$D,2,0)</f>
        <v>Chả nướng 300g</v>
      </c>
      <c r="N355" s="21" t="str">
        <f t="shared" si="49"/>
        <v>K-C6</v>
      </c>
      <c r="Q355" s="21" t="str">
        <f>VLOOKUP(K355,TONG_SL!$A:$D,3,0)</f>
        <v>Túi</v>
      </c>
      <c r="R355" s="1">
        <v>3</v>
      </c>
      <c r="T355" s="1">
        <f>VLOOKUP(VLOOKUP(G355,Ma_KH!$A:$R,18,0)&amp;K355,Gia_MB!$A:$F,6,0)</f>
        <v>70950</v>
      </c>
      <c r="U355" s="12">
        <f t="shared" si="45"/>
        <v>212850</v>
      </c>
      <c r="W355" s="44">
        <f t="shared" si="46"/>
        <v>0</v>
      </c>
      <c r="X355" s="3" t="str">
        <f t="shared" si="47"/>
        <v>8</v>
      </c>
      <c r="Z355" s="12">
        <f t="shared" si="48"/>
        <v>17028</v>
      </c>
      <c r="AA355" s="5">
        <f>VLOOKUP(G355,Ma_KH!$A:$R,14,0)</f>
        <v>60</v>
      </c>
    </row>
    <row r="356" spans="1:27" hidden="1" x14ac:dyDescent="0.25">
      <c r="A356" s="9">
        <v>45990</v>
      </c>
      <c r="B356" s="21">
        <v>4180610808</v>
      </c>
      <c r="C356" s="10" t="s">
        <v>7767</v>
      </c>
      <c r="D356" s="9">
        <v>45992</v>
      </c>
      <c r="G356" s="32" t="s">
        <v>103</v>
      </c>
      <c r="I356" s="21">
        <v>4180610808</v>
      </c>
      <c r="J356" s="21" t="s">
        <v>1784</v>
      </c>
      <c r="K356" s="330" t="s">
        <v>27</v>
      </c>
      <c r="L356" s="21" t="str">
        <f>VLOOKUP($K356,TONG_SL!$A:$D,2,0)</f>
        <v>Chân giò heo muối 300g</v>
      </c>
      <c r="N356" s="21" t="str">
        <f t="shared" si="49"/>
        <v>K-C6</v>
      </c>
      <c r="Q356" s="21" t="str">
        <f>VLOOKUP(K356,TONG_SL!$A:$D,3,0)</f>
        <v>Túi</v>
      </c>
      <c r="R356" s="1">
        <v>3</v>
      </c>
      <c r="T356" s="1">
        <f>VLOOKUP(VLOOKUP(G356,Ma_KH!$A:$R,18,0)&amp;K356,Gia_MB!$A:$F,6,0)</f>
        <v>73431</v>
      </c>
      <c r="U356" s="12">
        <f t="shared" si="45"/>
        <v>220293</v>
      </c>
      <c r="W356" s="44">
        <f t="shared" si="46"/>
        <v>0</v>
      </c>
      <c r="X356" s="3" t="str">
        <f t="shared" si="47"/>
        <v>8</v>
      </c>
      <c r="Z356" s="12">
        <f t="shared" si="48"/>
        <v>17623.439999999999</v>
      </c>
      <c r="AA356" s="5">
        <f>VLOOKUP(G356,Ma_KH!$A:$R,14,0)</f>
        <v>60</v>
      </c>
    </row>
    <row r="357" spans="1:27" hidden="1" x14ac:dyDescent="0.25">
      <c r="A357" s="9">
        <v>45990</v>
      </c>
      <c r="B357" s="21">
        <v>4180610808</v>
      </c>
      <c r="C357" s="10" t="s">
        <v>7767</v>
      </c>
      <c r="D357" s="9">
        <v>45992</v>
      </c>
      <c r="G357" s="32" t="s">
        <v>103</v>
      </c>
      <c r="I357" s="21">
        <v>4180610808</v>
      </c>
      <c r="J357" s="21" t="s">
        <v>1784</v>
      </c>
      <c r="K357" s="330" t="s">
        <v>30</v>
      </c>
      <c r="L357" s="21" t="str">
        <f>VLOOKUP($K357,TONG_SL!$A:$D,2,0)</f>
        <v>Gà muối 500g</v>
      </c>
      <c r="N357" s="21" t="str">
        <f t="shared" si="49"/>
        <v>K-C6</v>
      </c>
      <c r="Q357" s="21" t="str">
        <f>VLOOKUP(K357,TONG_SL!$A:$D,3,0)</f>
        <v>Túi</v>
      </c>
      <c r="R357" s="1">
        <v>3</v>
      </c>
      <c r="T357" s="1">
        <f>VLOOKUP(VLOOKUP(G357,Ma_KH!$A:$R,18,0)&amp;K357,Gia_MB!$A:$F,6,0)</f>
        <v>111058</v>
      </c>
      <c r="U357" s="12">
        <f t="shared" si="45"/>
        <v>333174</v>
      </c>
      <c r="W357" s="44">
        <f t="shared" si="46"/>
        <v>0</v>
      </c>
      <c r="X357" s="3" t="str">
        <f t="shared" si="47"/>
        <v>8</v>
      </c>
      <c r="Z357" s="12">
        <f t="shared" si="48"/>
        <v>26653.920000000002</v>
      </c>
      <c r="AA357" s="5">
        <f>VLOOKUP(G357,Ma_KH!$A:$R,14,0)</f>
        <v>60</v>
      </c>
    </row>
    <row r="358" spans="1:27" hidden="1" x14ac:dyDescent="0.25">
      <c r="A358" s="9">
        <v>45990</v>
      </c>
      <c r="B358" s="21">
        <v>4180610808</v>
      </c>
      <c r="C358" s="10" t="s">
        <v>7767</v>
      </c>
      <c r="D358" s="9">
        <v>45992</v>
      </c>
      <c r="G358" s="32" t="s">
        <v>103</v>
      </c>
      <c r="I358" s="21">
        <v>4180610808</v>
      </c>
      <c r="J358" s="21" t="s">
        <v>1784</v>
      </c>
      <c r="K358" s="330" t="s">
        <v>32</v>
      </c>
      <c r="L358" s="21" t="str">
        <f>VLOOKUP($K358,TONG_SL!$A:$D,2,0)</f>
        <v>Giò Tai Lưỡi Xào 250g</v>
      </c>
      <c r="N358" s="21" t="str">
        <f t="shared" si="49"/>
        <v>K-C6</v>
      </c>
      <c r="Q358" s="21" t="str">
        <f>VLOOKUP(K358,TONG_SL!$A:$D,3,0)</f>
        <v>Túi</v>
      </c>
      <c r="R358" s="1">
        <v>3</v>
      </c>
      <c r="T358" s="1">
        <f>VLOOKUP(VLOOKUP(G358,Ma_KH!$A:$R,18,0)&amp;K358,Gia_MB!$A:$F,6,0)</f>
        <v>50182</v>
      </c>
      <c r="U358" s="12">
        <f t="shared" si="45"/>
        <v>150546</v>
      </c>
      <c r="W358" s="44">
        <f t="shared" si="46"/>
        <v>0</v>
      </c>
      <c r="X358" s="3" t="str">
        <f t="shared" si="47"/>
        <v>8</v>
      </c>
      <c r="Z358" s="12">
        <f t="shared" si="48"/>
        <v>12043.68</v>
      </c>
      <c r="AA358" s="5">
        <f>VLOOKUP(G358,Ma_KH!$A:$R,14,0)</f>
        <v>60</v>
      </c>
    </row>
    <row r="359" spans="1:27" hidden="1" x14ac:dyDescent="0.25">
      <c r="A359" s="9">
        <v>45990</v>
      </c>
      <c r="B359" s="21">
        <v>4180610808</v>
      </c>
      <c r="C359" s="10" t="s">
        <v>7767</v>
      </c>
      <c r="D359" s="9">
        <v>45992</v>
      </c>
      <c r="G359" s="32" t="s">
        <v>103</v>
      </c>
      <c r="I359" s="21">
        <v>4180610808</v>
      </c>
      <c r="J359" s="21" t="s">
        <v>1784</v>
      </c>
      <c r="K359" s="330" t="s">
        <v>37</v>
      </c>
      <c r="L359" s="21" t="str">
        <f>VLOOKUP($K359,TONG_SL!$A:$D,2,0)</f>
        <v>Chả cốm 300g</v>
      </c>
      <c r="N359" s="21" t="str">
        <f t="shared" si="49"/>
        <v>K-C6</v>
      </c>
      <c r="Q359" s="21" t="str">
        <f>VLOOKUP(K359,TONG_SL!$A:$D,3,0)</f>
        <v>Túi</v>
      </c>
      <c r="R359" s="1">
        <v>3</v>
      </c>
      <c r="T359" s="1">
        <f>VLOOKUP(VLOOKUP(G359,Ma_KH!$A:$R,18,0)&amp;K359,Gia_MB!$A:$F,6,0)</f>
        <v>74250</v>
      </c>
      <c r="U359" s="12">
        <f t="shared" si="45"/>
        <v>222750</v>
      </c>
      <c r="W359" s="44">
        <f t="shared" si="46"/>
        <v>0</v>
      </c>
      <c r="X359" s="3" t="str">
        <f t="shared" si="47"/>
        <v>8</v>
      </c>
      <c r="Z359" s="12">
        <f t="shared" si="48"/>
        <v>17820</v>
      </c>
      <c r="AA359" s="5">
        <f>VLOOKUP(G359,Ma_KH!$A:$R,14,0)</f>
        <v>60</v>
      </c>
    </row>
    <row r="360" spans="1:27" hidden="1" x14ac:dyDescent="0.25">
      <c r="A360" s="157">
        <v>45990</v>
      </c>
      <c r="B360" s="158">
        <v>4180608700</v>
      </c>
      <c r="C360" s="10" t="s">
        <v>7767</v>
      </c>
      <c r="D360" s="149">
        <v>45992</v>
      </c>
      <c r="E360" s="152"/>
      <c r="F360" s="151"/>
      <c r="G360" s="33" t="s">
        <v>7773</v>
      </c>
      <c r="H360" s="152"/>
      <c r="I360" s="158" t="s">
        <v>7774</v>
      </c>
      <c r="J360" s="150" t="s">
        <v>7234</v>
      </c>
      <c r="K360" s="331" t="s">
        <v>7187</v>
      </c>
      <c r="L360" s="21" t="str">
        <f>VLOOKUP($K360,TONG_SL!$A:$D,2,0)</f>
        <v>Chân giò heo muối 300g</v>
      </c>
      <c r="N360" s="21" t="str">
        <f t="shared" si="49"/>
        <v>K-C6</v>
      </c>
      <c r="Q360" s="21" t="str">
        <f>VLOOKUP(K360,TONG_SL!$A:$D,3,0)</f>
        <v>Túi</v>
      </c>
      <c r="R360" s="106">
        <v>10</v>
      </c>
      <c r="T360" s="1">
        <f>VLOOKUP(VLOOKUP(G360,Ma_KH!$A:$R,18,0)&amp;K360,Gia_MB!$A:$F,6,0)</f>
        <v>73431</v>
      </c>
      <c r="U360" s="12">
        <f t="shared" si="45"/>
        <v>734310</v>
      </c>
      <c r="W360" s="44">
        <f t="shared" si="46"/>
        <v>0</v>
      </c>
      <c r="X360" s="3" t="str">
        <f t="shared" si="47"/>
        <v>8</v>
      </c>
      <c r="Z360" s="12">
        <f t="shared" si="48"/>
        <v>58744.800000000003</v>
      </c>
      <c r="AA360" s="5">
        <f>VLOOKUP(G360,Ma_KH!$A:$R,14,0)</f>
        <v>60</v>
      </c>
    </row>
    <row r="361" spans="1:27" hidden="1" x14ac:dyDescent="0.25">
      <c r="A361" s="157">
        <v>45990</v>
      </c>
      <c r="B361" s="158">
        <v>4180608700</v>
      </c>
      <c r="C361" s="10" t="s">
        <v>7767</v>
      </c>
      <c r="D361" s="149">
        <v>45992</v>
      </c>
      <c r="E361" s="152"/>
      <c r="F361" s="151"/>
      <c r="G361" s="33" t="s">
        <v>7773</v>
      </c>
      <c r="H361" s="152"/>
      <c r="I361" s="158" t="s">
        <v>7774</v>
      </c>
      <c r="J361" s="150" t="s">
        <v>7234</v>
      </c>
      <c r="K361" s="331" t="s">
        <v>30</v>
      </c>
      <c r="L361" s="21" t="str">
        <f>VLOOKUP($K361,TONG_SL!$A:$D,2,0)</f>
        <v>Gà muối 500g</v>
      </c>
      <c r="N361" s="21" t="str">
        <f t="shared" si="49"/>
        <v>K-C6</v>
      </c>
      <c r="Q361" s="21" t="str">
        <f>VLOOKUP(K361,TONG_SL!$A:$D,3,0)</f>
        <v>Túi</v>
      </c>
      <c r="R361" s="106">
        <v>10</v>
      </c>
      <c r="T361" s="1">
        <f>VLOOKUP(VLOOKUP(G361,Ma_KH!$A:$R,18,0)&amp;K361,Gia_MB!$A:$F,6,0)</f>
        <v>111058</v>
      </c>
      <c r="U361" s="12">
        <f t="shared" si="45"/>
        <v>1110580</v>
      </c>
      <c r="W361" s="44">
        <f t="shared" si="46"/>
        <v>0</v>
      </c>
      <c r="X361" s="3" t="str">
        <f t="shared" si="47"/>
        <v>8</v>
      </c>
      <c r="Z361" s="12">
        <f t="shared" si="48"/>
        <v>88846.400000000009</v>
      </c>
      <c r="AA361" s="5">
        <f>VLOOKUP(G361,Ma_KH!$A:$R,14,0)</f>
        <v>60</v>
      </c>
    </row>
    <row r="362" spans="1:27" hidden="1" x14ac:dyDescent="0.25">
      <c r="A362" s="157">
        <v>45990</v>
      </c>
      <c r="B362" s="158">
        <v>4180608700</v>
      </c>
      <c r="C362" s="10" t="s">
        <v>7767</v>
      </c>
      <c r="D362" s="149">
        <v>45992</v>
      </c>
      <c r="E362" s="152"/>
      <c r="F362" s="151"/>
      <c r="G362" s="33" t="s">
        <v>7773</v>
      </c>
      <c r="H362" s="152"/>
      <c r="I362" s="158" t="s">
        <v>7774</v>
      </c>
      <c r="J362" s="150" t="s">
        <v>7234</v>
      </c>
      <c r="K362" s="331" t="s">
        <v>7775</v>
      </c>
      <c r="L362" s="21" t="str">
        <f>VLOOKUP($K362,TONG_SL!$A:$D,2,0)</f>
        <v>Chả nướng 300g</v>
      </c>
      <c r="N362" s="21" t="str">
        <f t="shared" si="49"/>
        <v>K-C6</v>
      </c>
      <c r="Q362" s="21" t="str">
        <f>VLOOKUP(K362,TONG_SL!$A:$D,3,0)</f>
        <v>Túi</v>
      </c>
      <c r="R362" s="106">
        <v>5</v>
      </c>
      <c r="T362" s="1">
        <f>VLOOKUP(VLOOKUP(G362,Ma_KH!$A:$R,18,0)&amp;K362,Gia_MB!$A:$F,6,0)</f>
        <v>70950</v>
      </c>
      <c r="U362" s="12">
        <f t="shared" si="45"/>
        <v>354750</v>
      </c>
      <c r="W362" s="44">
        <f t="shared" si="46"/>
        <v>0</v>
      </c>
      <c r="X362" s="3" t="str">
        <f t="shared" si="47"/>
        <v>8</v>
      </c>
      <c r="Z362" s="12">
        <f t="shared" si="48"/>
        <v>28380</v>
      </c>
      <c r="AA362" s="5">
        <f>VLOOKUP(G362,Ma_KH!$A:$R,14,0)</f>
        <v>60</v>
      </c>
    </row>
    <row r="363" spans="1:27" hidden="1" x14ac:dyDescent="0.25">
      <c r="A363" s="157">
        <v>45990</v>
      </c>
      <c r="B363" s="158">
        <v>4180608700</v>
      </c>
      <c r="C363" s="10" t="s">
        <v>7767</v>
      </c>
      <c r="D363" s="149">
        <v>45992</v>
      </c>
      <c r="E363" s="152"/>
      <c r="F363" s="151"/>
      <c r="G363" s="33" t="s">
        <v>7773</v>
      </c>
      <c r="H363" s="152"/>
      <c r="I363" s="158" t="s">
        <v>7774</v>
      </c>
      <c r="J363" s="150" t="s">
        <v>7234</v>
      </c>
      <c r="K363" s="331" t="s">
        <v>7154</v>
      </c>
      <c r="L363" s="21" t="str">
        <f>VLOOKUP($K363,TONG_SL!$A:$D,2,0)</f>
        <v>Chả cốm 300g</v>
      </c>
      <c r="N363" s="21" t="str">
        <f t="shared" si="49"/>
        <v>K-C6</v>
      </c>
      <c r="Q363" s="21" t="str">
        <f>VLOOKUP(K363,TONG_SL!$A:$D,3,0)</f>
        <v>Túi</v>
      </c>
      <c r="R363" s="106">
        <v>3</v>
      </c>
      <c r="T363" s="1">
        <f>VLOOKUP(VLOOKUP(G363,Ma_KH!$A:$R,18,0)&amp;K363,Gia_MB!$A:$F,6,0)</f>
        <v>74250</v>
      </c>
      <c r="U363" s="12">
        <f t="shared" si="45"/>
        <v>222750</v>
      </c>
      <c r="W363" s="44">
        <f t="shared" si="46"/>
        <v>0</v>
      </c>
      <c r="X363" s="3" t="str">
        <f t="shared" si="47"/>
        <v>8</v>
      </c>
      <c r="Z363" s="12">
        <f t="shared" si="48"/>
        <v>17820</v>
      </c>
      <c r="AA363" s="5">
        <f>VLOOKUP(G363,Ma_KH!$A:$R,14,0)</f>
        <v>60</v>
      </c>
    </row>
    <row r="364" spans="1:27" hidden="1" x14ac:dyDescent="0.25">
      <c r="A364" s="157">
        <v>45990</v>
      </c>
      <c r="B364" s="158">
        <v>4180608700</v>
      </c>
      <c r="C364" s="10" t="s">
        <v>7767</v>
      </c>
      <c r="D364" s="149">
        <v>45992</v>
      </c>
      <c r="E364" s="152"/>
      <c r="F364" s="151"/>
      <c r="G364" s="33" t="s">
        <v>7773</v>
      </c>
      <c r="H364" s="152"/>
      <c r="I364" s="158" t="s">
        <v>7774</v>
      </c>
      <c r="J364" s="150" t="s">
        <v>7234</v>
      </c>
      <c r="K364" s="331" t="s">
        <v>48</v>
      </c>
      <c r="L364" s="21" t="str">
        <f>VLOOKUP($K364,TONG_SL!$A:$D,2,0)</f>
        <v>Mọc Nấm Hương 250g</v>
      </c>
      <c r="N364" s="21" t="str">
        <f t="shared" si="49"/>
        <v>K-C6</v>
      </c>
      <c r="Q364" s="21" t="str">
        <f>VLOOKUP(K364,TONG_SL!$A:$D,3,0)</f>
        <v>Túi</v>
      </c>
      <c r="R364" s="106">
        <v>15</v>
      </c>
      <c r="T364" s="1">
        <f>VLOOKUP(VLOOKUP(G364,Ma_KH!$A:$R,18,0)&amp;K364,Gia_MB!$A:$F,6,0)</f>
        <v>46000</v>
      </c>
      <c r="U364" s="12">
        <f t="shared" si="45"/>
        <v>690000</v>
      </c>
      <c r="W364" s="44">
        <f t="shared" si="46"/>
        <v>0</v>
      </c>
      <c r="X364" s="3" t="str">
        <f t="shared" si="47"/>
        <v>8</v>
      </c>
      <c r="Z364" s="12">
        <f t="shared" si="48"/>
        <v>55200</v>
      </c>
      <c r="AA364" s="5">
        <f>VLOOKUP(G364,Ma_KH!$A:$R,14,0)</f>
        <v>60</v>
      </c>
    </row>
    <row r="365" spans="1:27" hidden="1" x14ac:dyDescent="0.25">
      <c r="A365" s="157">
        <v>45992</v>
      </c>
      <c r="B365" s="158" t="s">
        <v>7776</v>
      </c>
      <c r="C365" s="10" t="s">
        <v>7767</v>
      </c>
      <c r="D365" s="149">
        <v>45992</v>
      </c>
      <c r="E365" s="152"/>
      <c r="F365" s="151"/>
      <c r="G365" s="33" t="s">
        <v>7773</v>
      </c>
      <c r="H365" s="152"/>
      <c r="I365" s="158" t="s">
        <v>7776</v>
      </c>
      <c r="J365" s="150" t="s">
        <v>7234</v>
      </c>
      <c r="K365" s="331" t="s">
        <v>7187</v>
      </c>
      <c r="L365" s="21" t="str">
        <f>VLOOKUP($K365,TONG_SL!$A:$D,2,0)</f>
        <v>Chân giò heo muối 300g</v>
      </c>
      <c r="N365" s="21" t="str">
        <f t="shared" si="49"/>
        <v>K-C6</v>
      </c>
      <c r="Q365" s="21" t="str">
        <f>VLOOKUP(K365,TONG_SL!$A:$D,3,0)</f>
        <v>Túi</v>
      </c>
      <c r="R365" s="106">
        <v>30</v>
      </c>
      <c r="T365" s="1">
        <f>VLOOKUP(VLOOKUP(G365,Ma_KH!$A:$R,18,0)&amp;K365,Gia_MB!$A:$F,6,0)</f>
        <v>73431</v>
      </c>
      <c r="U365" s="12">
        <f t="shared" si="45"/>
        <v>2202930</v>
      </c>
      <c r="W365" s="44">
        <f t="shared" si="46"/>
        <v>0</v>
      </c>
      <c r="X365" s="3" t="str">
        <f t="shared" si="47"/>
        <v>8</v>
      </c>
      <c r="Z365" s="12">
        <f t="shared" si="48"/>
        <v>176234.4</v>
      </c>
      <c r="AA365" s="5">
        <f>VLOOKUP(G365,Ma_KH!$A:$R,14,0)</f>
        <v>60</v>
      </c>
    </row>
    <row r="366" spans="1:27" hidden="1" x14ac:dyDescent="0.25">
      <c r="A366" s="157">
        <v>45992</v>
      </c>
      <c r="B366" s="158" t="s">
        <v>7776</v>
      </c>
      <c r="C366" s="10" t="s">
        <v>7767</v>
      </c>
      <c r="D366" s="149">
        <v>45992</v>
      </c>
      <c r="E366" s="152"/>
      <c r="F366" s="151"/>
      <c r="G366" s="33" t="s">
        <v>7773</v>
      </c>
      <c r="H366" s="152"/>
      <c r="I366" s="158" t="s">
        <v>7776</v>
      </c>
      <c r="J366" s="150" t="s">
        <v>7234</v>
      </c>
      <c r="K366" s="331" t="s">
        <v>30</v>
      </c>
      <c r="L366" s="21" t="str">
        <f>VLOOKUP($K366,TONG_SL!$A:$D,2,0)</f>
        <v>Gà muối 500g</v>
      </c>
      <c r="N366" s="21" t="str">
        <f t="shared" si="49"/>
        <v>K-C6</v>
      </c>
      <c r="Q366" s="21" t="str">
        <f>VLOOKUP(K366,TONG_SL!$A:$D,3,0)</f>
        <v>Túi</v>
      </c>
      <c r="R366" s="106">
        <v>20</v>
      </c>
      <c r="T366" s="1">
        <f>VLOOKUP(VLOOKUP(G366,Ma_KH!$A:$R,18,0)&amp;K366,Gia_MB!$A:$F,6,0)</f>
        <v>111058</v>
      </c>
      <c r="U366" s="12">
        <f t="shared" si="45"/>
        <v>2221160</v>
      </c>
      <c r="W366" s="44">
        <f t="shared" si="46"/>
        <v>0</v>
      </c>
      <c r="X366" s="3" t="str">
        <f t="shared" si="47"/>
        <v>8</v>
      </c>
      <c r="Z366" s="12">
        <f t="shared" si="48"/>
        <v>177692.80000000002</v>
      </c>
      <c r="AA366" s="5">
        <f>VLOOKUP(G366,Ma_KH!$A:$R,14,0)</f>
        <v>60</v>
      </c>
    </row>
    <row r="367" spans="1:27" hidden="1" x14ac:dyDescent="0.25">
      <c r="A367" s="157">
        <v>45992</v>
      </c>
      <c r="B367" s="158" t="s">
        <v>7776</v>
      </c>
      <c r="C367" s="10" t="s">
        <v>7767</v>
      </c>
      <c r="D367" s="149">
        <v>45992</v>
      </c>
      <c r="E367" s="152"/>
      <c r="F367" s="151"/>
      <c r="G367" s="33" t="s">
        <v>7773</v>
      </c>
      <c r="H367" s="152"/>
      <c r="I367" s="158" t="s">
        <v>7776</v>
      </c>
      <c r="J367" s="150" t="s">
        <v>7234</v>
      </c>
      <c r="K367" s="331" t="s">
        <v>32</v>
      </c>
      <c r="L367" s="21" t="str">
        <f>VLOOKUP($K367,TONG_SL!$A:$D,2,0)</f>
        <v>Giò Tai Lưỡi Xào 250g</v>
      </c>
      <c r="N367" s="21" t="str">
        <f t="shared" si="49"/>
        <v>K-C6</v>
      </c>
      <c r="Q367" s="21" t="str">
        <f>VLOOKUP(K367,TONG_SL!$A:$D,3,0)</f>
        <v>Túi</v>
      </c>
      <c r="R367" s="106">
        <v>20</v>
      </c>
      <c r="T367" s="1">
        <f>VLOOKUP(VLOOKUP(G367,Ma_KH!$A:$R,18,0)&amp;K367,Gia_MB!$A:$F,6,0)</f>
        <v>50182</v>
      </c>
      <c r="U367" s="12">
        <f t="shared" si="45"/>
        <v>1003640</v>
      </c>
      <c r="W367" s="44">
        <f t="shared" si="46"/>
        <v>0</v>
      </c>
      <c r="X367" s="3" t="str">
        <f t="shared" si="47"/>
        <v>8</v>
      </c>
      <c r="Z367" s="12">
        <f t="shared" si="48"/>
        <v>80291.199999999997</v>
      </c>
      <c r="AA367" s="5">
        <f>VLOOKUP(G367,Ma_KH!$A:$R,14,0)</f>
        <v>60</v>
      </c>
    </row>
    <row r="368" spans="1:27" hidden="1" x14ac:dyDescent="0.25">
      <c r="A368" s="157">
        <v>45992</v>
      </c>
      <c r="B368" s="158" t="s">
        <v>7776</v>
      </c>
      <c r="C368" s="10" t="s">
        <v>7767</v>
      </c>
      <c r="D368" s="149">
        <v>45992</v>
      </c>
      <c r="E368" s="152"/>
      <c r="F368" s="151"/>
      <c r="G368" s="33" t="s">
        <v>7773</v>
      </c>
      <c r="H368" s="152"/>
      <c r="I368" s="158" t="s">
        <v>7776</v>
      </c>
      <c r="J368" s="150" t="s">
        <v>7234</v>
      </c>
      <c r="K368" s="331" t="s">
        <v>48</v>
      </c>
      <c r="L368" s="21" t="str">
        <f>VLOOKUP($K368,TONG_SL!$A:$D,2,0)</f>
        <v>Mọc Nấm Hương 250g</v>
      </c>
      <c r="N368" s="21" t="str">
        <f t="shared" si="49"/>
        <v>K-C6</v>
      </c>
      <c r="Q368" s="21" t="str">
        <f>VLOOKUP(K368,TONG_SL!$A:$D,3,0)</f>
        <v>Túi</v>
      </c>
      <c r="R368" s="106">
        <v>20</v>
      </c>
      <c r="T368" s="1">
        <f>VLOOKUP(VLOOKUP(G368,Ma_KH!$A:$R,18,0)&amp;K368,Gia_MB!$A:$F,6,0)</f>
        <v>46000</v>
      </c>
      <c r="U368" s="12">
        <f t="shared" si="45"/>
        <v>920000</v>
      </c>
      <c r="W368" s="44">
        <f t="shared" si="46"/>
        <v>0</v>
      </c>
      <c r="X368" s="3" t="str">
        <f t="shared" si="47"/>
        <v>8</v>
      </c>
      <c r="Z368" s="12">
        <f t="shared" si="48"/>
        <v>73600</v>
      </c>
      <c r="AA368" s="5">
        <f>VLOOKUP(G368,Ma_KH!$A:$R,14,0)</f>
        <v>60</v>
      </c>
    </row>
    <row r="369" spans="1:27" hidden="1" x14ac:dyDescent="0.25">
      <c r="A369" s="157">
        <v>45992</v>
      </c>
      <c r="B369" s="158" t="s">
        <v>7776</v>
      </c>
      <c r="C369" s="10" t="s">
        <v>7767</v>
      </c>
      <c r="D369" s="149">
        <v>45992</v>
      </c>
      <c r="E369" s="152"/>
      <c r="F369" s="151"/>
      <c r="G369" s="33" t="s">
        <v>7773</v>
      </c>
      <c r="H369" s="152"/>
      <c r="I369" s="158" t="s">
        <v>7776</v>
      </c>
      <c r="J369" s="150" t="s">
        <v>7234</v>
      </c>
      <c r="K369" s="331" t="s">
        <v>7153</v>
      </c>
      <c r="L369" s="21" t="str">
        <f>VLOOKUP($K369,TONG_SL!$A:$D,2,0)</f>
        <v>Tai heo muối 200g</v>
      </c>
      <c r="N369" s="21" t="str">
        <f t="shared" si="49"/>
        <v>K-C6</v>
      </c>
      <c r="Q369" s="21" t="str">
        <f>VLOOKUP(K369,TONG_SL!$A:$D,3,0)</f>
        <v>Túi</v>
      </c>
      <c r="R369" s="106">
        <v>20</v>
      </c>
      <c r="T369" s="1">
        <f>VLOOKUP(VLOOKUP(G369,Ma_KH!$A:$R,18,0)&amp;K369,Gia_MB!$A:$F,6,0)</f>
        <v>55595</v>
      </c>
      <c r="U369" s="12">
        <f t="shared" si="45"/>
        <v>1111900</v>
      </c>
      <c r="W369" s="44">
        <f t="shared" si="46"/>
        <v>0</v>
      </c>
      <c r="X369" s="3" t="str">
        <f t="shared" si="47"/>
        <v>8</v>
      </c>
      <c r="Z369" s="12">
        <f t="shared" si="48"/>
        <v>88952</v>
      </c>
      <c r="AA369" s="5">
        <f>VLOOKUP(G369,Ma_KH!$A:$R,14,0)</f>
        <v>60</v>
      </c>
    </row>
    <row r="370" spans="1:27" hidden="1" x14ac:dyDescent="0.25">
      <c r="A370" s="157">
        <v>45992</v>
      </c>
      <c r="B370" s="168">
        <v>4180731557</v>
      </c>
      <c r="C370" s="10" t="s">
        <v>7767</v>
      </c>
      <c r="D370" s="149">
        <v>45992</v>
      </c>
      <c r="E370" s="152"/>
      <c r="F370" s="151"/>
      <c r="G370" s="33" t="s">
        <v>7773</v>
      </c>
      <c r="H370" s="152"/>
      <c r="I370" s="158" t="s">
        <v>7777</v>
      </c>
      <c r="J370" s="150" t="s">
        <v>7234</v>
      </c>
      <c r="K370" s="331" t="s">
        <v>30</v>
      </c>
      <c r="L370" s="21" t="str">
        <f>VLOOKUP($K370,TONG_SL!$A:$D,2,0)</f>
        <v>Gà muối 500g</v>
      </c>
      <c r="N370" s="21" t="str">
        <f t="shared" si="49"/>
        <v>K-C6</v>
      </c>
      <c r="Q370" s="21" t="str">
        <f>VLOOKUP(K370,TONG_SL!$A:$D,3,0)</f>
        <v>Túi</v>
      </c>
      <c r="R370" s="106">
        <v>10</v>
      </c>
      <c r="T370" s="1">
        <f>VLOOKUP(VLOOKUP(G370,Ma_KH!$A:$R,18,0)&amp;K370,Gia_MB!$A:$F,6,0)</f>
        <v>111058</v>
      </c>
      <c r="U370" s="12">
        <f t="shared" si="45"/>
        <v>1110580</v>
      </c>
      <c r="W370" s="44">
        <f t="shared" si="46"/>
        <v>0</v>
      </c>
      <c r="X370" s="3" t="str">
        <f t="shared" si="47"/>
        <v>8</v>
      </c>
      <c r="Z370" s="12">
        <f t="shared" si="48"/>
        <v>88846.400000000009</v>
      </c>
      <c r="AA370" s="5">
        <f>VLOOKUP(G370,Ma_KH!$A:$R,14,0)</f>
        <v>60</v>
      </c>
    </row>
    <row r="371" spans="1:27" hidden="1" x14ac:dyDescent="0.25">
      <c r="A371" s="157">
        <v>45992</v>
      </c>
      <c r="B371" s="168">
        <v>4180731557</v>
      </c>
      <c r="C371" s="10" t="s">
        <v>7767</v>
      </c>
      <c r="D371" s="149">
        <v>45992</v>
      </c>
      <c r="E371" s="152"/>
      <c r="F371" s="151"/>
      <c r="G371" s="33" t="s">
        <v>7773</v>
      </c>
      <c r="H371" s="152"/>
      <c r="I371" s="158" t="s">
        <v>7777</v>
      </c>
      <c r="J371" s="150" t="s">
        <v>7234</v>
      </c>
      <c r="K371" s="331" t="s">
        <v>27</v>
      </c>
      <c r="L371" s="21" t="str">
        <f>VLOOKUP($K371,TONG_SL!$A:$D,2,0)</f>
        <v>Chân giò heo muối 300g</v>
      </c>
      <c r="N371" s="21" t="str">
        <f t="shared" si="49"/>
        <v>K-C6</v>
      </c>
      <c r="Q371" s="21" t="str">
        <f>VLOOKUP(K371,TONG_SL!$A:$D,3,0)</f>
        <v>Túi</v>
      </c>
      <c r="R371" s="106">
        <v>10</v>
      </c>
      <c r="T371" s="1">
        <f>VLOOKUP(VLOOKUP(G371,Ma_KH!$A:$R,18,0)&amp;K371,Gia_MB!$A:$F,6,0)</f>
        <v>73431</v>
      </c>
      <c r="U371" s="12">
        <f t="shared" si="45"/>
        <v>734310</v>
      </c>
      <c r="W371" s="44">
        <f t="shared" si="46"/>
        <v>0</v>
      </c>
      <c r="X371" s="3" t="str">
        <f t="shared" si="47"/>
        <v>8</v>
      </c>
      <c r="Z371" s="12">
        <f t="shared" si="48"/>
        <v>58744.800000000003</v>
      </c>
      <c r="AA371" s="5">
        <f>VLOOKUP(G371,Ma_KH!$A:$R,14,0)</f>
        <v>60</v>
      </c>
    </row>
    <row r="372" spans="1:27" hidden="1" x14ac:dyDescent="0.25">
      <c r="A372" s="157">
        <v>45992</v>
      </c>
      <c r="B372" s="168">
        <v>4180731557</v>
      </c>
      <c r="C372" s="10" t="s">
        <v>7767</v>
      </c>
      <c r="D372" s="149">
        <v>45992</v>
      </c>
      <c r="E372" s="152"/>
      <c r="F372" s="151"/>
      <c r="G372" s="33" t="s">
        <v>7773</v>
      </c>
      <c r="H372" s="152"/>
      <c r="I372" s="158" t="s">
        <v>7777</v>
      </c>
      <c r="J372" s="150" t="s">
        <v>7234</v>
      </c>
      <c r="K372" s="331" t="s">
        <v>48</v>
      </c>
      <c r="L372" s="21" t="str">
        <f>VLOOKUP($K372,TONG_SL!$A:$D,2,0)</f>
        <v>Mọc Nấm Hương 250g</v>
      </c>
      <c r="N372" s="21" t="str">
        <f t="shared" si="49"/>
        <v>K-C6</v>
      </c>
      <c r="Q372" s="21" t="str">
        <f>VLOOKUP(K372,TONG_SL!$A:$D,3,0)</f>
        <v>Túi</v>
      </c>
      <c r="R372" s="106">
        <v>10</v>
      </c>
      <c r="T372" s="1">
        <f>VLOOKUP(VLOOKUP(G372,Ma_KH!$A:$R,18,0)&amp;K372,Gia_MB!$A:$F,6,0)</f>
        <v>46000</v>
      </c>
      <c r="U372" s="12">
        <f t="shared" si="45"/>
        <v>460000</v>
      </c>
      <c r="W372" s="44">
        <f t="shared" si="46"/>
        <v>0</v>
      </c>
      <c r="X372" s="3" t="str">
        <f t="shared" si="47"/>
        <v>8</v>
      </c>
      <c r="Z372" s="12">
        <f t="shared" si="48"/>
        <v>36800</v>
      </c>
      <c r="AA372" s="5">
        <f>VLOOKUP(G372,Ma_KH!$A:$R,14,0)</f>
        <v>60</v>
      </c>
    </row>
    <row r="373" spans="1:27" hidden="1" x14ac:dyDescent="0.25">
      <c r="A373" s="157">
        <v>45992</v>
      </c>
      <c r="B373" s="168">
        <v>4180731557</v>
      </c>
      <c r="C373" s="10" t="s">
        <v>7767</v>
      </c>
      <c r="D373" s="149">
        <v>45992</v>
      </c>
      <c r="E373" s="152"/>
      <c r="F373" s="151"/>
      <c r="G373" s="33" t="s">
        <v>7773</v>
      </c>
      <c r="H373" s="152"/>
      <c r="I373" s="158" t="s">
        <v>7777</v>
      </c>
      <c r="J373" s="150" t="s">
        <v>7234</v>
      </c>
      <c r="K373" s="331" t="s">
        <v>7154</v>
      </c>
      <c r="L373" s="21" t="str">
        <f>VLOOKUP($K373,TONG_SL!$A:$D,2,0)</f>
        <v>Chả cốm 300g</v>
      </c>
      <c r="N373" s="21" t="str">
        <f t="shared" si="49"/>
        <v>K-C6</v>
      </c>
      <c r="Q373" s="21" t="str">
        <f>VLOOKUP(K373,TONG_SL!$A:$D,3,0)</f>
        <v>Túi</v>
      </c>
      <c r="R373" s="106">
        <v>10</v>
      </c>
      <c r="T373" s="1">
        <f>VLOOKUP(VLOOKUP(G373,Ma_KH!$A:$R,18,0)&amp;K373,Gia_MB!$A:$F,6,0)</f>
        <v>74250</v>
      </c>
      <c r="U373" s="12">
        <f t="shared" si="45"/>
        <v>742500</v>
      </c>
      <c r="W373" s="44">
        <f t="shared" si="46"/>
        <v>0</v>
      </c>
      <c r="X373" s="3" t="str">
        <f t="shared" si="47"/>
        <v>8</v>
      </c>
      <c r="Z373" s="12">
        <f t="shared" si="48"/>
        <v>59400</v>
      </c>
      <c r="AA373" s="5">
        <f>VLOOKUP(G373,Ma_KH!$A:$R,14,0)</f>
        <v>60</v>
      </c>
    </row>
    <row r="374" spans="1:27" hidden="1" x14ac:dyDescent="0.25">
      <c r="A374" s="157">
        <v>45990</v>
      </c>
      <c r="B374" s="158">
        <v>4180607326</v>
      </c>
      <c r="C374" s="10" t="s">
        <v>7767</v>
      </c>
      <c r="D374" s="149">
        <v>45992</v>
      </c>
      <c r="E374" s="152"/>
      <c r="F374" s="151"/>
      <c r="G374" s="33" t="s">
        <v>7778</v>
      </c>
      <c r="H374" s="152"/>
      <c r="I374" s="158" t="s">
        <v>7779</v>
      </c>
      <c r="J374" s="150" t="s">
        <v>7234</v>
      </c>
      <c r="K374" s="331" t="s">
        <v>30</v>
      </c>
      <c r="L374" s="21" t="str">
        <f>VLOOKUP($K374,TONG_SL!$A:$D,2,0)</f>
        <v>Gà muối 500g</v>
      </c>
      <c r="N374" s="21" t="str">
        <f t="shared" si="49"/>
        <v>K-C6</v>
      </c>
      <c r="Q374" s="21" t="str">
        <f>VLOOKUP(K374,TONG_SL!$A:$D,3,0)</f>
        <v>Túi</v>
      </c>
      <c r="R374" s="106">
        <v>10</v>
      </c>
      <c r="T374" s="1">
        <f>VLOOKUP(VLOOKUP(G374,Ma_KH!$A:$R,18,0)&amp;K374,Gia_MB!$A:$F,6,0)</f>
        <v>111058</v>
      </c>
      <c r="U374" s="12">
        <f t="shared" si="45"/>
        <v>1110580</v>
      </c>
      <c r="W374" s="44">
        <f t="shared" si="46"/>
        <v>0</v>
      </c>
      <c r="X374" s="3" t="str">
        <f t="shared" si="47"/>
        <v>8</v>
      </c>
      <c r="Z374" s="12">
        <f t="shared" si="48"/>
        <v>88846.400000000009</v>
      </c>
      <c r="AA374" s="5">
        <f>VLOOKUP(G374,Ma_KH!$A:$R,14,0)</f>
        <v>60</v>
      </c>
    </row>
    <row r="375" spans="1:27" hidden="1" x14ac:dyDescent="0.25">
      <c r="A375" s="157">
        <v>45990</v>
      </c>
      <c r="B375" s="158">
        <v>4180607326</v>
      </c>
      <c r="C375" s="10" t="s">
        <v>7767</v>
      </c>
      <c r="D375" s="149">
        <v>45992</v>
      </c>
      <c r="E375" s="152"/>
      <c r="F375" s="151"/>
      <c r="G375" s="33" t="s">
        <v>7778</v>
      </c>
      <c r="H375" s="152"/>
      <c r="I375" s="158" t="s">
        <v>7779</v>
      </c>
      <c r="J375" s="150" t="s">
        <v>7234</v>
      </c>
      <c r="K375" s="331" t="s">
        <v>7187</v>
      </c>
      <c r="L375" s="21" t="str">
        <f>VLOOKUP($K375,TONG_SL!$A:$D,2,0)</f>
        <v>Chân giò heo muối 300g</v>
      </c>
      <c r="N375" s="21" t="str">
        <f t="shared" si="49"/>
        <v>K-C6</v>
      </c>
      <c r="Q375" s="21" t="str">
        <f>VLOOKUP(K375,TONG_SL!$A:$D,3,0)</f>
        <v>Túi</v>
      </c>
      <c r="R375" s="106">
        <v>15</v>
      </c>
      <c r="T375" s="1">
        <f>VLOOKUP(VLOOKUP(G375,Ma_KH!$A:$R,18,0)&amp;K375,Gia_MB!$A:$F,6,0)</f>
        <v>73431</v>
      </c>
      <c r="U375" s="12">
        <f t="shared" si="45"/>
        <v>1101465</v>
      </c>
      <c r="W375" s="44">
        <f t="shared" si="46"/>
        <v>0</v>
      </c>
      <c r="X375" s="3" t="str">
        <f t="shared" si="47"/>
        <v>8</v>
      </c>
      <c r="Z375" s="12">
        <f t="shared" si="48"/>
        <v>88117.2</v>
      </c>
      <c r="AA375" s="5">
        <f>VLOOKUP(G375,Ma_KH!$A:$R,14,0)</f>
        <v>60</v>
      </c>
    </row>
    <row r="376" spans="1:27" hidden="1" x14ac:dyDescent="0.25">
      <c r="A376" s="157">
        <v>45989</v>
      </c>
      <c r="B376" s="158">
        <v>4180604401</v>
      </c>
      <c r="C376" s="10" t="s">
        <v>7767</v>
      </c>
      <c r="D376" s="149">
        <v>45992</v>
      </c>
      <c r="E376" s="152"/>
      <c r="F376" s="151"/>
      <c r="G376" s="33" t="s">
        <v>7778</v>
      </c>
      <c r="H376" s="152"/>
      <c r="I376" s="158" t="s">
        <v>7780</v>
      </c>
      <c r="J376" s="150" t="s">
        <v>7234</v>
      </c>
      <c r="K376" s="331" t="s">
        <v>7187</v>
      </c>
      <c r="L376" s="21" t="str">
        <f>VLOOKUP($K376,TONG_SL!$A:$D,2,0)</f>
        <v>Chân giò heo muối 300g</v>
      </c>
      <c r="N376" s="21" t="str">
        <f t="shared" si="49"/>
        <v>K-C6</v>
      </c>
      <c r="Q376" s="21" t="str">
        <f>VLOOKUP(K376,TONG_SL!$A:$D,3,0)</f>
        <v>Túi</v>
      </c>
      <c r="R376" s="106">
        <v>15</v>
      </c>
      <c r="T376" s="1">
        <f>VLOOKUP(VLOOKUP(G376,Ma_KH!$A:$R,18,0)&amp;K376,Gia_MB!$A:$F,6,0)</f>
        <v>73431</v>
      </c>
      <c r="U376" s="12">
        <f t="shared" si="45"/>
        <v>1101465</v>
      </c>
      <c r="W376" s="44">
        <f t="shared" si="46"/>
        <v>0</v>
      </c>
      <c r="X376" s="3" t="str">
        <f t="shared" si="47"/>
        <v>8</v>
      </c>
      <c r="Z376" s="12">
        <f t="shared" si="48"/>
        <v>88117.2</v>
      </c>
      <c r="AA376" s="5">
        <f>VLOOKUP(G376,Ma_KH!$A:$R,14,0)</f>
        <v>60</v>
      </c>
    </row>
    <row r="377" spans="1:27" hidden="1" x14ac:dyDescent="0.25">
      <c r="A377" s="157">
        <v>45989</v>
      </c>
      <c r="B377" s="158">
        <v>4180604401</v>
      </c>
      <c r="C377" s="10" t="s">
        <v>7767</v>
      </c>
      <c r="D377" s="149">
        <v>45992</v>
      </c>
      <c r="E377" s="152"/>
      <c r="F377" s="151"/>
      <c r="G377" s="33" t="s">
        <v>7778</v>
      </c>
      <c r="H377" s="152"/>
      <c r="I377" s="158" t="s">
        <v>7780</v>
      </c>
      <c r="J377" s="150" t="s">
        <v>7234</v>
      </c>
      <c r="K377" s="331" t="s">
        <v>30</v>
      </c>
      <c r="L377" s="21" t="str">
        <f>VLOOKUP($K377,TONG_SL!$A:$D,2,0)</f>
        <v>Gà muối 500g</v>
      </c>
      <c r="N377" s="21" t="str">
        <f t="shared" si="49"/>
        <v>K-C6</v>
      </c>
      <c r="Q377" s="21" t="str">
        <f>VLOOKUP(K377,TONG_SL!$A:$D,3,0)</f>
        <v>Túi</v>
      </c>
      <c r="R377" s="106">
        <v>5</v>
      </c>
      <c r="T377" s="1">
        <f>VLOOKUP(VLOOKUP(G377,Ma_KH!$A:$R,18,0)&amp;K377,Gia_MB!$A:$F,6,0)</f>
        <v>111058</v>
      </c>
      <c r="U377" s="12">
        <f t="shared" si="45"/>
        <v>555290</v>
      </c>
      <c r="W377" s="44">
        <f t="shared" si="46"/>
        <v>0</v>
      </c>
      <c r="X377" s="3" t="str">
        <f t="shared" si="47"/>
        <v>8</v>
      </c>
      <c r="Z377" s="12">
        <f t="shared" si="48"/>
        <v>44423.200000000004</v>
      </c>
      <c r="AA377" s="5">
        <f>VLOOKUP(G377,Ma_KH!$A:$R,14,0)</f>
        <v>60</v>
      </c>
    </row>
    <row r="378" spans="1:27" hidden="1" x14ac:dyDescent="0.25">
      <c r="A378" s="157">
        <v>45989</v>
      </c>
      <c r="B378" s="158">
        <v>4180604401</v>
      </c>
      <c r="C378" s="10" t="s">
        <v>7767</v>
      </c>
      <c r="D378" s="149">
        <v>45992</v>
      </c>
      <c r="E378" s="152"/>
      <c r="F378" s="151"/>
      <c r="G378" s="33" t="s">
        <v>7778</v>
      </c>
      <c r="H378" s="152"/>
      <c r="I378" s="158" t="s">
        <v>7780</v>
      </c>
      <c r="J378" s="150" t="s">
        <v>7234</v>
      </c>
      <c r="K378" s="331" t="s">
        <v>48</v>
      </c>
      <c r="L378" s="21" t="str">
        <f>VLOOKUP($K378,TONG_SL!$A:$D,2,0)</f>
        <v>Mọc Nấm Hương 250g</v>
      </c>
      <c r="N378" s="21" t="str">
        <f t="shared" si="49"/>
        <v>K-C6</v>
      </c>
      <c r="Q378" s="21" t="str">
        <f>VLOOKUP(K378,TONG_SL!$A:$D,3,0)</f>
        <v>Túi</v>
      </c>
      <c r="R378" s="106">
        <v>5</v>
      </c>
      <c r="T378" s="1">
        <f>VLOOKUP(VLOOKUP(G378,Ma_KH!$A:$R,18,0)&amp;K378,Gia_MB!$A:$F,6,0)</f>
        <v>46000</v>
      </c>
      <c r="U378" s="12">
        <f t="shared" si="45"/>
        <v>230000</v>
      </c>
      <c r="W378" s="44">
        <f t="shared" si="46"/>
        <v>0</v>
      </c>
      <c r="X378" s="3" t="str">
        <f t="shared" si="47"/>
        <v>8</v>
      </c>
      <c r="Z378" s="12">
        <f t="shared" si="48"/>
        <v>18400</v>
      </c>
      <c r="AA378" s="5">
        <f>VLOOKUP(G378,Ma_KH!$A:$R,14,0)</f>
        <v>60</v>
      </c>
    </row>
    <row r="379" spans="1:27" hidden="1" x14ac:dyDescent="0.25">
      <c r="A379" s="157">
        <v>45989</v>
      </c>
      <c r="B379" s="158">
        <v>4180604401</v>
      </c>
      <c r="C379" s="10" t="s">
        <v>7767</v>
      </c>
      <c r="D379" s="149">
        <v>45992</v>
      </c>
      <c r="E379" s="152"/>
      <c r="F379" s="151"/>
      <c r="G379" s="33" t="s">
        <v>7778</v>
      </c>
      <c r="H379" s="152"/>
      <c r="I379" s="158" t="s">
        <v>7780</v>
      </c>
      <c r="J379" s="150" t="s">
        <v>7234</v>
      </c>
      <c r="K379" s="331" t="s">
        <v>7154</v>
      </c>
      <c r="L379" s="21" t="str">
        <f>VLOOKUP($K379,TONG_SL!$A:$D,2,0)</f>
        <v>Chả cốm 300g</v>
      </c>
      <c r="N379" s="21" t="str">
        <f t="shared" si="49"/>
        <v>K-C6</v>
      </c>
      <c r="Q379" s="21" t="str">
        <f>VLOOKUP(K379,TONG_SL!$A:$D,3,0)</f>
        <v>Túi</v>
      </c>
      <c r="R379" s="106">
        <v>5</v>
      </c>
      <c r="T379" s="1">
        <f>VLOOKUP(VLOOKUP(G379,Ma_KH!$A:$R,18,0)&amp;K379,Gia_MB!$A:$F,6,0)</f>
        <v>74250</v>
      </c>
      <c r="U379" s="12">
        <f t="shared" si="45"/>
        <v>371250</v>
      </c>
      <c r="W379" s="44">
        <f t="shared" si="46"/>
        <v>0</v>
      </c>
      <c r="X379" s="3" t="str">
        <f t="shared" si="47"/>
        <v>8</v>
      </c>
      <c r="Z379" s="12">
        <f t="shared" si="48"/>
        <v>29700</v>
      </c>
      <c r="AA379" s="5">
        <f>VLOOKUP(G379,Ma_KH!$A:$R,14,0)</f>
        <v>60</v>
      </c>
    </row>
    <row r="380" spans="1:27" hidden="1" x14ac:dyDescent="0.25">
      <c r="A380" s="157">
        <v>45989</v>
      </c>
      <c r="B380" s="158">
        <v>4180604401</v>
      </c>
      <c r="C380" s="10" t="s">
        <v>7767</v>
      </c>
      <c r="D380" s="149">
        <v>45992</v>
      </c>
      <c r="E380" s="152"/>
      <c r="F380" s="151"/>
      <c r="G380" s="33" t="s">
        <v>7778</v>
      </c>
      <c r="H380" s="152"/>
      <c r="I380" s="158" t="s">
        <v>7780</v>
      </c>
      <c r="J380" s="150" t="s">
        <v>7234</v>
      </c>
      <c r="K380" s="331" t="s">
        <v>7775</v>
      </c>
      <c r="L380" s="21" t="str">
        <f>VLOOKUP($K380,TONG_SL!$A:$D,2,0)</f>
        <v>Chả nướng 300g</v>
      </c>
      <c r="N380" s="21" t="str">
        <f t="shared" si="49"/>
        <v>K-C6</v>
      </c>
      <c r="Q380" s="21" t="str">
        <f>VLOOKUP(K380,TONG_SL!$A:$D,3,0)</f>
        <v>Túi</v>
      </c>
      <c r="R380" s="106">
        <v>5</v>
      </c>
      <c r="T380" s="1">
        <f>VLOOKUP(VLOOKUP(G380,Ma_KH!$A:$R,18,0)&amp;K380,Gia_MB!$A:$F,6,0)</f>
        <v>70950</v>
      </c>
      <c r="U380" s="12">
        <f t="shared" si="45"/>
        <v>354750</v>
      </c>
      <c r="W380" s="44">
        <f t="shared" si="46"/>
        <v>0</v>
      </c>
      <c r="X380" s="3" t="str">
        <f t="shared" si="47"/>
        <v>8</v>
      </c>
      <c r="Z380" s="12">
        <f t="shared" si="48"/>
        <v>28380</v>
      </c>
      <c r="AA380" s="5">
        <f>VLOOKUP(G380,Ma_KH!$A:$R,14,0)</f>
        <v>60</v>
      </c>
    </row>
    <row r="381" spans="1:27" hidden="1" x14ac:dyDescent="0.25">
      <c r="A381" s="157">
        <v>45989</v>
      </c>
      <c r="B381" s="158">
        <v>4180604401</v>
      </c>
      <c r="C381" s="10" t="s">
        <v>7767</v>
      </c>
      <c r="D381" s="149">
        <v>45992</v>
      </c>
      <c r="E381" s="152"/>
      <c r="F381" s="151"/>
      <c r="G381" s="33" t="s">
        <v>7778</v>
      </c>
      <c r="H381" s="152"/>
      <c r="I381" s="158" t="s">
        <v>7780</v>
      </c>
      <c r="J381" s="150" t="s">
        <v>7234</v>
      </c>
      <c r="K381" s="331" t="s">
        <v>7153</v>
      </c>
      <c r="L381" s="21" t="str">
        <f>VLOOKUP($K381,TONG_SL!$A:$D,2,0)</f>
        <v>Tai heo muối 200g</v>
      </c>
      <c r="N381" s="21" t="str">
        <f t="shared" si="49"/>
        <v>K-C6</v>
      </c>
      <c r="Q381" s="21" t="str">
        <f>VLOOKUP(K381,TONG_SL!$A:$D,3,0)</f>
        <v>Túi</v>
      </c>
      <c r="R381" s="106">
        <v>5</v>
      </c>
      <c r="T381" s="1">
        <f>VLOOKUP(VLOOKUP(G381,Ma_KH!$A:$R,18,0)&amp;K381,Gia_MB!$A:$F,6,0)</f>
        <v>55595</v>
      </c>
      <c r="U381" s="12">
        <f t="shared" si="45"/>
        <v>277975</v>
      </c>
      <c r="W381" s="44">
        <f t="shared" si="46"/>
        <v>0</v>
      </c>
      <c r="X381" s="3" t="str">
        <f t="shared" si="47"/>
        <v>8</v>
      </c>
      <c r="Z381" s="12">
        <f t="shared" si="48"/>
        <v>22238</v>
      </c>
      <c r="AA381" s="5">
        <f>VLOOKUP(G381,Ma_KH!$A:$R,14,0)</f>
        <v>60</v>
      </c>
    </row>
    <row r="382" spans="1:27" hidden="1" x14ac:dyDescent="0.25">
      <c r="A382" s="157">
        <v>45989</v>
      </c>
      <c r="B382" s="158">
        <v>4180604401</v>
      </c>
      <c r="C382" s="10" t="s">
        <v>7767</v>
      </c>
      <c r="D382" s="149">
        <v>45992</v>
      </c>
      <c r="E382" s="152"/>
      <c r="F382" s="151"/>
      <c r="G382" s="33" t="s">
        <v>7778</v>
      </c>
      <c r="H382" s="152"/>
      <c r="I382" s="158" t="s">
        <v>7780</v>
      </c>
      <c r="J382" s="150" t="s">
        <v>7234</v>
      </c>
      <c r="K382" s="331" t="s">
        <v>32</v>
      </c>
      <c r="L382" s="21" t="str">
        <f>VLOOKUP($K382,TONG_SL!$A:$D,2,0)</f>
        <v>Giò Tai Lưỡi Xào 250g</v>
      </c>
      <c r="N382" s="21" t="str">
        <f t="shared" si="49"/>
        <v>K-C6</v>
      </c>
      <c r="Q382" s="21" t="str">
        <f>VLOOKUP(K382,TONG_SL!$A:$D,3,0)</f>
        <v>Túi</v>
      </c>
      <c r="R382" s="106">
        <v>5</v>
      </c>
      <c r="T382" s="1">
        <f>VLOOKUP(VLOOKUP(G382,Ma_KH!$A:$R,18,0)&amp;K382,Gia_MB!$A:$F,6,0)</f>
        <v>50182</v>
      </c>
      <c r="U382" s="12">
        <f t="shared" si="45"/>
        <v>250910</v>
      </c>
      <c r="W382" s="44">
        <f t="shared" si="46"/>
        <v>0</v>
      </c>
      <c r="X382" s="3" t="str">
        <f t="shared" si="47"/>
        <v>8</v>
      </c>
      <c r="Z382" s="12">
        <f t="shared" si="48"/>
        <v>20072.8</v>
      </c>
      <c r="AA382" s="5">
        <f>VLOOKUP(G382,Ma_KH!$A:$R,14,0)</f>
        <v>60</v>
      </c>
    </row>
    <row r="383" spans="1:27" hidden="1" x14ac:dyDescent="0.25">
      <c r="A383" s="157">
        <v>45992</v>
      </c>
      <c r="B383" s="168">
        <v>4180866017</v>
      </c>
      <c r="C383" s="10" t="s">
        <v>7767</v>
      </c>
      <c r="D383" s="149">
        <v>45992</v>
      </c>
      <c r="E383" s="152"/>
      <c r="F383" s="151"/>
      <c r="G383" s="33" t="s">
        <v>7778</v>
      </c>
      <c r="H383" s="152"/>
      <c r="I383" s="158" t="s">
        <v>7781</v>
      </c>
      <c r="J383" s="150" t="s">
        <v>7234</v>
      </c>
      <c r="K383" s="331" t="s">
        <v>30</v>
      </c>
      <c r="L383" s="21" t="str">
        <f>VLOOKUP($K383,TONG_SL!$A:$D,2,0)</f>
        <v>Gà muối 500g</v>
      </c>
      <c r="N383" s="21" t="str">
        <f t="shared" si="49"/>
        <v>K-C6</v>
      </c>
      <c r="Q383" s="21" t="str">
        <f>VLOOKUP(K383,TONG_SL!$A:$D,3,0)</f>
        <v>Túi</v>
      </c>
      <c r="R383" s="106">
        <v>15</v>
      </c>
      <c r="T383" s="1">
        <f>VLOOKUP(VLOOKUP(G383,Ma_KH!$A:$R,18,0)&amp;K383,Gia_MB!$A:$F,6,0)</f>
        <v>111058</v>
      </c>
      <c r="U383" s="12">
        <f t="shared" ref="U383:U446" si="50">T383*R383</f>
        <v>1665870</v>
      </c>
      <c r="W383" s="44">
        <f t="shared" ref="W383:W446" si="51">U383*V383</f>
        <v>0</v>
      </c>
      <c r="X383" s="3" t="str">
        <f t="shared" ref="X383:X446" si="52">IF(B383&lt;&gt;"","8","0")</f>
        <v>8</v>
      </c>
      <c r="Z383" s="12">
        <f t="shared" ref="Z383:Z446" si="53">U383*X383%</f>
        <v>133269.6</v>
      </c>
      <c r="AA383" s="5">
        <f>VLOOKUP(G383,Ma_KH!$A:$R,14,0)</f>
        <v>60</v>
      </c>
    </row>
    <row r="384" spans="1:27" hidden="1" x14ac:dyDescent="0.25">
      <c r="A384" s="157">
        <v>45992</v>
      </c>
      <c r="B384" s="168">
        <v>4180866017</v>
      </c>
      <c r="C384" s="10" t="s">
        <v>7767</v>
      </c>
      <c r="D384" s="149">
        <v>45992</v>
      </c>
      <c r="E384" s="152"/>
      <c r="F384" s="151"/>
      <c r="G384" s="33" t="s">
        <v>7778</v>
      </c>
      <c r="H384" s="152"/>
      <c r="I384" s="158" t="s">
        <v>7781</v>
      </c>
      <c r="J384" s="150" t="s">
        <v>7234</v>
      </c>
      <c r="K384" s="331" t="s">
        <v>32</v>
      </c>
      <c r="L384" s="21" t="str">
        <f>VLOOKUP($K384,TONG_SL!$A:$D,2,0)</f>
        <v>Giò Tai Lưỡi Xào 250g</v>
      </c>
      <c r="N384" s="21" t="str">
        <f t="shared" si="49"/>
        <v>K-C6</v>
      </c>
      <c r="Q384" s="21" t="str">
        <f>VLOOKUP(K384,TONG_SL!$A:$D,3,0)</f>
        <v>Túi</v>
      </c>
      <c r="R384" s="106">
        <v>10</v>
      </c>
      <c r="T384" s="1">
        <f>VLOOKUP(VLOOKUP(G384,Ma_KH!$A:$R,18,0)&amp;K384,Gia_MB!$A:$F,6,0)</f>
        <v>50182</v>
      </c>
      <c r="U384" s="12">
        <f t="shared" si="50"/>
        <v>501820</v>
      </c>
      <c r="W384" s="44">
        <f t="shared" si="51"/>
        <v>0</v>
      </c>
      <c r="X384" s="3" t="str">
        <f t="shared" si="52"/>
        <v>8</v>
      </c>
      <c r="Z384" s="12">
        <f t="shared" si="53"/>
        <v>40145.599999999999</v>
      </c>
      <c r="AA384" s="5">
        <f>VLOOKUP(G384,Ma_KH!$A:$R,14,0)</f>
        <v>60</v>
      </c>
    </row>
    <row r="385" spans="1:27" hidden="1" x14ac:dyDescent="0.25">
      <c r="A385" s="157">
        <v>45992</v>
      </c>
      <c r="B385" s="168">
        <v>4180866017</v>
      </c>
      <c r="C385" s="10" t="s">
        <v>7767</v>
      </c>
      <c r="D385" s="149">
        <v>45992</v>
      </c>
      <c r="E385" s="152"/>
      <c r="F385" s="151"/>
      <c r="G385" s="33" t="s">
        <v>7778</v>
      </c>
      <c r="H385" s="152"/>
      <c r="I385" s="158" t="s">
        <v>7781</v>
      </c>
      <c r="J385" s="150" t="s">
        <v>7234</v>
      </c>
      <c r="K385" s="331" t="s">
        <v>48</v>
      </c>
      <c r="L385" s="21" t="str">
        <f>VLOOKUP($K385,TONG_SL!$A:$D,2,0)</f>
        <v>Mọc Nấm Hương 250g</v>
      </c>
      <c r="N385" s="21" t="str">
        <f t="shared" si="49"/>
        <v>K-C6</v>
      </c>
      <c r="Q385" s="21" t="str">
        <f>VLOOKUP(K385,TONG_SL!$A:$D,3,0)</f>
        <v>Túi</v>
      </c>
      <c r="R385" s="106">
        <v>10</v>
      </c>
      <c r="T385" s="1">
        <f>VLOOKUP(VLOOKUP(G385,Ma_KH!$A:$R,18,0)&amp;K385,Gia_MB!$A:$F,6,0)</f>
        <v>46000</v>
      </c>
      <c r="U385" s="12">
        <f t="shared" si="50"/>
        <v>460000</v>
      </c>
      <c r="W385" s="44">
        <f t="shared" si="51"/>
        <v>0</v>
      </c>
      <c r="X385" s="3" t="str">
        <f t="shared" si="52"/>
        <v>8</v>
      </c>
      <c r="Z385" s="12">
        <f t="shared" si="53"/>
        <v>36800</v>
      </c>
      <c r="AA385" s="5">
        <f>VLOOKUP(G385,Ma_KH!$A:$R,14,0)</f>
        <v>60</v>
      </c>
    </row>
    <row r="386" spans="1:27" hidden="1" x14ac:dyDescent="0.25">
      <c r="A386" s="157">
        <v>45992</v>
      </c>
      <c r="B386" s="168">
        <v>4180866017</v>
      </c>
      <c r="C386" s="10" t="s">
        <v>7767</v>
      </c>
      <c r="D386" s="149">
        <v>45992</v>
      </c>
      <c r="E386" s="152"/>
      <c r="F386" s="151"/>
      <c r="G386" s="33" t="s">
        <v>7778</v>
      </c>
      <c r="H386" s="152"/>
      <c r="I386" s="158" t="s">
        <v>7781</v>
      </c>
      <c r="J386" s="150" t="s">
        <v>7234</v>
      </c>
      <c r="K386" s="331" t="s">
        <v>7154</v>
      </c>
      <c r="L386" s="21" t="str">
        <f>VLOOKUP($K386,TONG_SL!$A:$D,2,0)</f>
        <v>Chả cốm 300g</v>
      </c>
      <c r="N386" s="21" t="str">
        <f t="shared" si="49"/>
        <v>K-C6</v>
      </c>
      <c r="Q386" s="21" t="str">
        <f>VLOOKUP(K386,TONG_SL!$A:$D,3,0)</f>
        <v>Túi</v>
      </c>
      <c r="R386" s="106">
        <v>10</v>
      </c>
      <c r="T386" s="1">
        <f>VLOOKUP(VLOOKUP(G386,Ma_KH!$A:$R,18,0)&amp;K386,Gia_MB!$A:$F,6,0)</f>
        <v>74250</v>
      </c>
      <c r="U386" s="12">
        <f t="shared" si="50"/>
        <v>742500</v>
      </c>
      <c r="W386" s="44">
        <f t="shared" si="51"/>
        <v>0</v>
      </c>
      <c r="X386" s="3" t="str">
        <f t="shared" si="52"/>
        <v>8</v>
      </c>
      <c r="Z386" s="12">
        <f t="shared" si="53"/>
        <v>59400</v>
      </c>
      <c r="AA386" s="5">
        <f>VLOOKUP(G386,Ma_KH!$A:$R,14,0)</f>
        <v>60</v>
      </c>
    </row>
    <row r="387" spans="1:27" hidden="1" x14ac:dyDescent="0.25">
      <c r="A387" s="157">
        <v>45992</v>
      </c>
      <c r="B387" s="168">
        <v>4180710163</v>
      </c>
      <c r="C387" s="10" t="s">
        <v>7767</v>
      </c>
      <c r="D387" s="149">
        <v>45992</v>
      </c>
      <c r="E387" s="152"/>
      <c r="F387" s="151"/>
      <c r="G387" s="33" t="s">
        <v>7783</v>
      </c>
      <c r="H387" s="152"/>
      <c r="I387" s="158" t="s">
        <v>7782</v>
      </c>
      <c r="J387" s="150" t="s">
        <v>7234</v>
      </c>
      <c r="K387" s="331" t="s">
        <v>30</v>
      </c>
      <c r="L387" s="21" t="str">
        <f>VLOOKUP($K387,TONG_SL!$A:$D,2,0)</f>
        <v>Gà muối 500g</v>
      </c>
      <c r="N387" s="21" t="str">
        <f t="shared" si="49"/>
        <v>K-C6</v>
      </c>
      <c r="Q387" s="21" t="str">
        <f>VLOOKUP(K387,TONG_SL!$A:$D,3,0)</f>
        <v>Túi</v>
      </c>
      <c r="R387" s="106">
        <v>5</v>
      </c>
      <c r="T387" s="1">
        <f>VLOOKUP(VLOOKUP(G387,Ma_KH!$A:$R,18,0)&amp;K387,Gia_MB!$A:$F,6,0)</f>
        <v>111058</v>
      </c>
      <c r="U387" s="12">
        <f t="shared" si="50"/>
        <v>555290</v>
      </c>
      <c r="W387" s="44">
        <f t="shared" si="51"/>
        <v>0</v>
      </c>
      <c r="X387" s="3" t="str">
        <f t="shared" si="52"/>
        <v>8</v>
      </c>
      <c r="Z387" s="12">
        <f t="shared" si="53"/>
        <v>44423.200000000004</v>
      </c>
      <c r="AA387" s="5">
        <f>VLOOKUP(G387,Ma_KH!$A:$R,14,0)</f>
        <v>60</v>
      </c>
    </row>
    <row r="388" spans="1:27" hidden="1" x14ac:dyDescent="0.25">
      <c r="A388" s="157">
        <v>45992</v>
      </c>
      <c r="B388" s="168">
        <v>4180710163</v>
      </c>
      <c r="C388" s="10" t="s">
        <v>7767</v>
      </c>
      <c r="D388" s="149">
        <v>45992</v>
      </c>
      <c r="E388" s="152"/>
      <c r="F388" s="151"/>
      <c r="G388" s="33" t="s">
        <v>7783</v>
      </c>
      <c r="H388" s="152"/>
      <c r="I388" s="158" t="s">
        <v>7782</v>
      </c>
      <c r="J388" s="150" t="s">
        <v>7234</v>
      </c>
      <c r="K388" s="331" t="s">
        <v>7187</v>
      </c>
      <c r="L388" s="21" t="str">
        <f>VLOOKUP($K388,TONG_SL!$A:$D,2,0)</f>
        <v>Chân giò heo muối 300g</v>
      </c>
      <c r="N388" s="21" t="str">
        <f t="shared" ref="N388:N451" si="54">IF($B388&lt;&gt;"","K-C6","")</f>
        <v>K-C6</v>
      </c>
      <c r="Q388" s="21" t="str">
        <f>VLOOKUP(K388,TONG_SL!$A:$D,3,0)</f>
        <v>Túi</v>
      </c>
      <c r="R388" s="106">
        <v>30</v>
      </c>
      <c r="T388" s="1">
        <f>VLOOKUP(VLOOKUP(G388,Ma_KH!$A:$R,18,0)&amp;K388,Gia_MB!$A:$F,6,0)</f>
        <v>73431</v>
      </c>
      <c r="U388" s="12">
        <f t="shared" si="50"/>
        <v>2202930</v>
      </c>
      <c r="W388" s="44">
        <f t="shared" si="51"/>
        <v>0</v>
      </c>
      <c r="X388" s="3" t="str">
        <f t="shared" si="52"/>
        <v>8</v>
      </c>
      <c r="Z388" s="12">
        <f t="shared" si="53"/>
        <v>176234.4</v>
      </c>
      <c r="AA388" s="5">
        <f>VLOOKUP(G388,Ma_KH!$A:$R,14,0)</f>
        <v>60</v>
      </c>
    </row>
    <row r="389" spans="1:27" hidden="1" x14ac:dyDescent="0.25">
      <c r="A389" s="157">
        <v>45992</v>
      </c>
      <c r="B389" s="168">
        <v>4180710163</v>
      </c>
      <c r="C389" s="10" t="s">
        <v>7767</v>
      </c>
      <c r="D389" s="149">
        <v>45992</v>
      </c>
      <c r="E389" s="152"/>
      <c r="F389" s="151"/>
      <c r="G389" s="33" t="s">
        <v>7783</v>
      </c>
      <c r="H389" s="152"/>
      <c r="I389" s="158" t="s">
        <v>7782</v>
      </c>
      <c r="J389" s="150" t="s">
        <v>7234</v>
      </c>
      <c r="K389" s="331" t="s">
        <v>7153</v>
      </c>
      <c r="L389" s="21" t="str">
        <f>VLOOKUP($K389,TONG_SL!$A:$D,2,0)</f>
        <v>Tai heo muối 200g</v>
      </c>
      <c r="N389" s="21" t="str">
        <f t="shared" si="54"/>
        <v>K-C6</v>
      </c>
      <c r="Q389" s="21" t="str">
        <f>VLOOKUP(K389,TONG_SL!$A:$D,3,0)</f>
        <v>Túi</v>
      </c>
      <c r="R389" s="106">
        <v>10</v>
      </c>
      <c r="T389" s="1">
        <f>VLOOKUP(VLOOKUP(G389,Ma_KH!$A:$R,18,0)&amp;K389,Gia_MB!$A:$F,6,0)</f>
        <v>55595</v>
      </c>
      <c r="U389" s="12">
        <f t="shared" si="50"/>
        <v>555950</v>
      </c>
      <c r="W389" s="44">
        <f t="shared" si="51"/>
        <v>0</v>
      </c>
      <c r="X389" s="3" t="str">
        <f t="shared" si="52"/>
        <v>8</v>
      </c>
      <c r="Z389" s="12">
        <f t="shared" si="53"/>
        <v>44476</v>
      </c>
      <c r="AA389" s="5">
        <f>VLOOKUP(G389,Ma_KH!$A:$R,14,0)</f>
        <v>60</v>
      </c>
    </row>
    <row r="390" spans="1:27" hidden="1" x14ac:dyDescent="0.25">
      <c r="A390" s="157">
        <v>45992</v>
      </c>
      <c r="B390" s="168">
        <v>4180710163</v>
      </c>
      <c r="C390" s="10" t="s">
        <v>7767</v>
      </c>
      <c r="D390" s="149">
        <v>45992</v>
      </c>
      <c r="E390" s="152"/>
      <c r="F390" s="151"/>
      <c r="G390" s="33" t="s">
        <v>7783</v>
      </c>
      <c r="H390" s="152"/>
      <c r="I390" s="158" t="s">
        <v>7782</v>
      </c>
      <c r="J390" s="150" t="s">
        <v>7234</v>
      </c>
      <c r="K390" s="331" t="s">
        <v>32</v>
      </c>
      <c r="L390" s="21" t="str">
        <f>VLOOKUP($K390,TONG_SL!$A:$D,2,0)</f>
        <v>Giò Tai Lưỡi Xào 250g</v>
      </c>
      <c r="N390" s="21" t="str">
        <f t="shared" si="54"/>
        <v>K-C6</v>
      </c>
      <c r="Q390" s="21" t="str">
        <f>VLOOKUP(K390,TONG_SL!$A:$D,3,0)</f>
        <v>Túi</v>
      </c>
      <c r="R390" s="106">
        <v>10</v>
      </c>
      <c r="T390" s="1">
        <f>VLOOKUP(VLOOKUP(G390,Ma_KH!$A:$R,18,0)&amp;K390,Gia_MB!$A:$F,6,0)</f>
        <v>50182</v>
      </c>
      <c r="U390" s="12">
        <f t="shared" si="50"/>
        <v>501820</v>
      </c>
      <c r="W390" s="44">
        <f t="shared" si="51"/>
        <v>0</v>
      </c>
      <c r="X390" s="3" t="str">
        <f t="shared" si="52"/>
        <v>8</v>
      </c>
      <c r="Z390" s="12">
        <f t="shared" si="53"/>
        <v>40145.599999999999</v>
      </c>
      <c r="AA390" s="5">
        <f>VLOOKUP(G390,Ma_KH!$A:$R,14,0)</f>
        <v>60</v>
      </c>
    </row>
    <row r="391" spans="1:27" hidden="1" x14ac:dyDescent="0.25">
      <c r="A391" s="157">
        <v>45992</v>
      </c>
      <c r="B391" s="168">
        <v>4180710163</v>
      </c>
      <c r="C391" s="10" t="s">
        <v>7767</v>
      </c>
      <c r="D391" s="149">
        <v>45992</v>
      </c>
      <c r="E391" s="152"/>
      <c r="F391" s="151"/>
      <c r="G391" s="33" t="s">
        <v>7783</v>
      </c>
      <c r="H391" s="152"/>
      <c r="I391" s="158" t="s">
        <v>7782</v>
      </c>
      <c r="J391" s="150" t="s">
        <v>7234</v>
      </c>
      <c r="K391" s="331" t="s">
        <v>48</v>
      </c>
      <c r="L391" s="21" t="str">
        <f>VLOOKUP($K391,TONG_SL!$A:$D,2,0)</f>
        <v>Mọc Nấm Hương 250g</v>
      </c>
      <c r="N391" s="21" t="str">
        <f t="shared" si="54"/>
        <v>K-C6</v>
      </c>
      <c r="Q391" s="21" t="str">
        <f>VLOOKUP(K391,TONG_SL!$A:$D,3,0)</f>
        <v>Túi</v>
      </c>
      <c r="R391" s="106">
        <v>10</v>
      </c>
      <c r="T391" s="1">
        <f>VLOOKUP(VLOOKUP(G391,Ma_KH!$A:$R,18,0)&amp;K391,Gia_MB!$A:$F,6,0)</f>
        <v>46000</v>
      </c>
      <c r="U391" s="12">
        <f t="shared" si="50"/>
        <v>460000</v>
      </c>
      <c r="W391" s="44">
        <f t="shared" si="51"/>
        <v>0</v>
      </c>
      <c r="X391" s="3" t="str">
        <f t="shared" si="52"/>
        <v>8</v>
      </c>
      <c r="Z391" s="12">
        <f t="shared" si="53"/>
        <v>36800</v>
      </c>
      <c r="AA391" s="5">
        <f>VLOOKUP(G391,Ma_KH!$A:$R,14,0)</f>
        <v>60</v>
      </c>
    </row>
    <row r="392" spans="1:27" hidden="1" x14ac:dyDescent="0.25">
      <c r="A392" s="157">
        <v>45989</v>
      </c>
      <c r="B392" s="158">
        <v>4180590916</v>
      </c>
      <c r="C392" s="10" t="s">
        <v>7767</v>
      </c>
      <c r="D392" s="149">
        <v>45992</v>
      </c>
      <c r="E392" s="152"/>
      <c r="F392" s="151"/>
      <c r="G392" s="33" t="s">
        <v>7784</v>
      </c>
      <c r="H392" s="152"/>
      <c r="I392" s="158" t="s">
        <v>7785</v>
      </c>
      <c r="J392" s="150" t="s">
        <v>7234</v>
      </c>
      <c r="K392" s="331" t="s">
        <v>30</v>
      </c>
      <c r="L392" s="21" t="str">
        <f>VLOOKUP($K392,TONG_SL!$A:$D,2,0)</f>
        <v>Gà muối 500g</v>
      </c>
      <c r="N392" s="21" t="str">
        <f t="shared" si="54"/>
        <v>K-C6</v>
      </c>
      <c r="Q392" s="21" t="str">
        <f>VLOOKUP(K392,TONG_SL!$A:$D,3,0)</f>
        <v>Túi</v>
      </c>
      <c r="R392" s="106">
        <v>2</v>
      </c>
      <c r="T392" s="1">
        <f>VLOOKUP(VLOOKUP(G392,Ma_KH!$A:$R,18,0)&amp;K392,Gia_MB!$A:$F,6,0)</f>
        <v>111058</v>
      </c>
      <c r="U392" s="12">
        <f t="shared" si="50"/>
        <v>222116</v>
      </c>
      <c r="W392" s="44">
        <f t="shared" si="51"/>
        <v>0</v>
      </c>
      <c r="X392" s="3" t="str">
        <f t="shared" si="52"/>
        <v>8</v>
      </c>
      <c r="Z392" s="12">
        <f t="shared" si="53"/>
        <v>17769.28</v>
      </c>
      <c r="AA392" s="5">
        <f>VLOOKUP(G392,Ma_KH!$A:$R,14,0)</f>
        <v>60</v>
      </c>
    </row>
    <row r="393" spans="1:27" hidden="1" x14ac:dyDescent="0.25">
      <c r="A393" s="157">
        <v>45989</v>
      </c>
      <c r="B393" s="158">
        <v>4180590916</v>
      </c>
      <c r="C393" s="10" t="s">
        <v>7767</v>
      </c>
      <c r="D393" s="149">
        <v>45992</v>
      </c>
      <c r="E393" s="152"/>
      <c r="F393" s="151"/>
      <c r="G393" s="33" t="s">
        <v>7784</v>
      </c>
      <c r="H393" s="152"/>
      <c r="I393" s="158" t="s">
        <v>7785</v>
      </c>
      <c r="J393" s="150" t="s">
        <v>7234</v>
      </c>
      <c r="K393" s="331" t="s">
        <v>27</v>
      </c>
      <c r="L393" s="21" t="str">
        <f>VLOOKUP($K393,TONG_SL!$A:$D,2,0)</f>
        <v>Chân giò heo muối 300g</v>
      </c>
      <c r="N393" s="21" t="str">
        <f t="shared" si="54"/>
        <v>K-C6</v>
      </c>
      <c r="Q393" s="21" t="str">
        <f>VLOOKUP(K393,TONG_SL!$A:$D,3,0)</f>
        <v>Túi</v>
      </c>
      <c r="R393" s="106">
        <v>8</v>
      </c>
      <c r="T393" s="1">
        <f>VLOOKUP(VLOOKUP(G393,Ma_KH!$A:$R,18,0)&amp;K393,Gia_MB!$A:$F,6,0)</f>
        <v>73431</v>
      </c>
      <c r="U393" s="12">
        <f t="shared" si="50"/>
        <v>587448</v>
      </c>
      <c r="W393" s="44">
        <f t="shared" si="51"/>
        <v>0</v>
      </c>
      <c r="X393" s="3" t="str">
        <f t="shared" si="52"/>
        <v>8</v>
      </c>
      <c r="Z393" s="12">
        <f t="shared" si="53"/>
        <v>46995.840000000004</v>
      </c>
      <c r="AA393" s="5">
        <f>VLOOKUP(G393,Ma_KH!$A:$R,14,0)</f>
        <v>60</v>
      </c>
    </row>
    <row r="394" spans="1:27" hidden="1" x14ac:dyDescent="0.25">
      <c r="A394" s="157">
        <v>45989</v>
      </c>
      <c r="B394" s="158">
        <v>4180590916</v>
      </c>
      <c r="C394" s="10" t="s">
        <v>7767</v>
      </c>
      <c r="D394" s="149">
        <v>45992</v>
      </c>
      <c r="E394" s="152"/>
      <c r="F394" s="151"/>
      <c r="G394" s="33" t="s">
        <v>7784</v>
      </c>
      <c r="H394" s="152"/>
      <c r="I394" s="158" t="s">
        <v>7785</v>
      </c>
      <c r="J394" s="150" t="s">
        <v>7234</v>
      </c>
      <c r="K394" s="331" t="s">
        <v>7153</v>
      </c>
      <c r="L394" s="21" t="str">
        <f>VLOOKUP($K394,TONG_SL!$A:$D,2,0)</f>
        <v>Tai heo muối 200g</v>
      </c>
      <c r="N394" s="21" t="str">
        <f t="shared" si="54"/>
        <v>K-C6</v>
      </c>
      <c r="Q394" s="21" t="str">
        <f>VLOOKUP(K394,TONG_SL!$A:$D,3,0)</f>
        <v>Túi</v>
      </c>
      <c r="R394" s="106">
        <v>8</v>
      </c>
      <c r="T394" s="1">
        <f>VLOOKUP(VLOOKUP(G394,Ma_KH!$A:$R,18,0)&amp;K394,Gia_MB!$A:$F,6,0)</f>
        <v>55595</v>
      </c>
      <c r="U394" s="12">
        <f t="shared" si="50"/>
        <v>444760</v>
      </c>
      <c r="W394" s="44">
        <f t="shared" si="51"/>
        <v>0</v>
      </c>
      <c r="X394" s="3" t="str">
        <f t="shared" si="52"/>
        <v>8</v>
      </c>
      <c r="Z394" s="12">
        <f t="shared" si="53"/>
        <v>35580.800000000003</v>
      </c>
      <c r="AA394" s="5">
        <f>VLOOKUP(G394,Ma_KH!$A:$R,14,0)</f>
        <v>60</v>
      </c>
    </row>
    <row r="395" spans="1:27" hidden="1" x14ac:dyDescent="0.25">
      <c r="A395" s="157">
        <v>45989</v>
      </c>
      <c r="B395" s="158">
        <v>4180590916</v>
      </c>
      <c r="C395" s="10" t="s">
        <v>7767</v>
      </c>
      <c r="D395" s="149">
        <v>45992</v>
      </c>
      <c r="E395" s="152"/>
      <c r="F395" s="151"/>
      <c r="G395" s="33" t="s">
        <v>7784</v>
      </c>
      <c r="H395" s="152"/>
      <c r="I395" s="158" t="s">
        <v>7785</v>
      </c>
      <c r="J395" s="150" t="s">
        <v>7234</v>
      </c>
      <c r="K395" s="331" t="s">
        <v>48</v>
      </c>
      <c r="L395" s="21" t="str">
        <f>VLOOKUP($K395,TONG_SL!$A:$D,2,0)</f>
        <v>Mọc Nấm Hương 250g</v>
      </c>
      <c r="N395" s="21" t="str">
        <f t="shared" si="54"/>
        <v>K-C6</v>
      </c>
      <c r="Q395" s="21" t="str">
        <f>VLOOKUP(K395,TONG_SL!$A:$D,3,0)</f>
        <v>Túi</v>
      </c>
      <c r="R395" s="106">
        <v>3</v>
      </c>
      <c r="T395" s="1">
        <f>VLOOKUP(VLOOKUP(G395,Ma_KH!$A:$R,18,0)&amp;K395,Gia_MB!$A:$F,6,0)</f>
        <v>46000</v>
      </c>
      <c r="U395" s="12">
        <f t="shared" si="50"/>
        <v>138000</v>
      </c>
      <c r="W395" s="44">
        <f t="shared" si="51"/>
        <v>0</v>
      </c>
      <c r="X395" s="3" t="str">
        <f t="shared" si="52"/>
        <v>8</v>
      </c>
      <c r="Z395" s="12">
        <f t="shared" si="53"/>
        <v>11040</v>
      </c>
      <c r="AA395" s="5">
        <f>VLOOKUP(G395,Ma_KH!$A:$R,14,0)</f>
        <v>60</v>
      </c>
    </row>
    <row r="396" spans="1:27" hidden="1" x14ac:dyDescent="0.25">
      <c r="A396" s="157">
        <v>45989</v>
      </c>
      <c r="B396" s="158">
        <v>4180590916</v>
      </c>
      <c r="C396" s="10" t="s">
        <v>7767</v>
      </c>
      <c r="D396" s="149">
        <v>45992</v>
      </c>
      <c r="E396" s="152"/>
      <c r="F396" s="151"/>
      <c r="G396" s="33" t="s">
        <v>7784</v>
      </c>
      <c r="H396" s="152"/>
      <c r="I396" s="158" t="s">
        <v>7785</v>
      </c>
      <c r="J396" s="150" t="s">
        <v>7234</v>
      </c>
      <c r="K396" s="331" t="s">
        <v>32</v>
      </c>
      <c r="L396" s="21" t="str">
        <f>VLOOKUP($K396,TONG_SL!$A:$D,2,0)</f>
        <v>Giò Tai Lưỡi Xào 250g</v>
      </c>
      <c r="N396" s="21" t="str">
        <f t="shared" si="54"/>
        <v>K-C6</v>
      </c>
      <c r="Q396" s="21" t="str">
        <f>VLOOKUP(K396,TONG_SL!$A:$D,3,0)</f>
        <v>Túi</v>
      </c>
      <c r="R396" s="106">
        <v>6</v>
      </c>
      <c r="T396" s="1">
        <f>VLOOKUP(VLOOKUP(G396,Ma_KH!$A:$R,18,0)&amp;K396,Gia_MB!$A:$F,6,0)</f>
        <v>50182</v>
      </c>
      <c r="U396" s="12">
        <f t="shared" si="50"/>
        <v>301092</v>
      </c>
      <c r="W396" s="44">
        <f t="shared" si="51"/>
        <v>0</v>
      </c>
      <c r="X396" s="3" t="str">
        <f t="shared" si="52"/>
        <v>8</v>
      </c>
      <c r="Z396" s="12">
        <f t="shared" si="53"/>
        <v>24087.360000000001</v>
      </c>
      <c r="AA396" s="5">
        <f>VLOOKUP(G396,Ma_KH!$A:$R,14,0)</f>
        <v>60</v>
      </c>
    </row>
    <row r="397" spans="1:27" hidden="1" x14ac:dyDescent="0.25">
      <c r="A397" s="157">
        <v>45989</v>
      </c>
      <c r="B397" s="158">
        <v>4180590707</v>
      </c>
      <c r="C397" s="10" t="s">
        <v>7767</v>
      </c>
      <c r="D397" s="149">
        <v>45992</v>
      </c>
      <c r="E397" s="152"/>
      <c r="F397" s="151"/>
      <c r="G397" s="33" t="s">
        <v>7784</v>
      </c>
      <c r="H397" s="152"/>
      <c r="I397" s="158" t="s">
        <v>7786</v>
      </c>
      <c r="J397" s="150" t="s">
        <v>7234</v>
      </c>
      <c r="K397" s="331" t="s">
        <v>7775</v>
      </c>
      <c r="L397" s="21" t="str">
        <f>VLOOKUP($K397,TONG_SL!$A:$D,2,0)</f>
        <v>Chả nướng 300g</v>
      </c>
      <c r="N397" s="21" t="str">
        <f t="shared" si="54"/>
        <v>K-C6</v>
      </c>
      <c r="Q397" s="21" t="str">
        <f>VLOOKUP(K397,TONG_SL!$A:$D,3,0)</f>
        <v>Túi</v>
      </c>
      <c r="R397" s="106">
        <v>2</v>
      </c>
      <c r="T397" s="1">
        <f>VLOOKUP(VLOOKUP(G397,Ma_KH!$A:$R,18,0)&amp;K397,Gia_MB!$A:$F,6,0)</f>
        <v>70950</v>
      </c>
      <c r="U397" s="12">
        <f t="shared" si="50"/>
        <v>141900</v>
      </c>
      <c r="W397" s="44">
        <f t="shared" si="51"/>
        <v>0</v>
      </c>
      <c r="X397" s="3" t="str">
        <f t="shared" si="52"/>
        <v>8</v>
      </c>
      <c r="Z397" s="12">
        <f t="shared" si="53"/>
        <v>11352</v>
      </c>
      <c r="AA397" s="5">
        <f>VLOOKUP(G397,Ma_KH!$A:$R,14,0)</f>
        <v>60</v>
      </c>
    </row>
    <row r="398" spans="1:27" hidden="1" x14ac:dyDescent="0.25">
      <c r="A398" s="157">
        <v>45989</v>
      </c>
      <c r="B398" s="158">
        <v>4180590707</v>
      </c>
      <c r="C398" s="10" t="s">
        <v>7767</v>
      </c>
      <c r="D398" s="149">
        <v>45992</v>
      </c>
      <c r="E398" s="152"/>
      <c r="F398" s="151"/>
      <c r="G398" s="33" t="s">
        <v>7784</v>
      </c>
      <c r="H398" s="152"/>
      <c r="I398" s="158" t="s">
        <v>7786</v>
      </c>
      <c r="J398" s="150" t="s">
        <v>7234</v>
      </c>
      <c r="K398" s="331" t="s">
        <v>30</v>
      </c>
      <c r="L398" s="21" t="str">
        <f>VLOOKUP($K398,TONG_SL!$A:$D,2,0)</f>
        <v>Gà muối 500g</v>
      </c>
      <c r="N398" s="21" t="str">
        <f t="shared" si="54"/>
        <v>K-C6</v>
      </c>
      <c r="Q398" s="21" t="str">
        <f>VLOOKUP(K398,TONG_SL!$A:$D,3,0)</f>
        <v>Túi</v>
      </c>
      <c r="R398" s="106">
        <v>4</v>
      </c>
      <c r="T398" s="1">
        <f>VLOOKUP(VLOOKUP(G398,Ma_KH!$A:$R,18,0)&amp;K398,Gia_MB!$A:$F,6,0)</f>
        <v>111058</v>
      </c>
      <c r="U398" s="12">
        <f t="shared" si="50"/>
        <v>444232</v>
      </c>
      <c r="W398" s="44">
        <f t="shared" si="51"/>
        <v>0</v>
      </c>
      <c r="X398" s="3" t="str">
        <f t="shared" si="52"/>
        <v>8</v>
      </c>
      <c r="Z398" s="12">
        <f t="shared" si="53"/>
        <v>35538.559999999998</v>
      </c>
      <c r="AA398" s="5">
        <f>VLOOKUP(G398,Ma_KH!$A:$R,14,0)</f>
        <v>60</v>
      </c>
    </row>
    <row r="399" spans="1:27" hidden="1" x14ac:dyDescent="0.25">
      <c r="A399" s="157">
        <v>45989</v>
      </c>
      <c r="B399" s="158">
        <v>4180590707</v>
      </c>
      <c r="C399" s="10" t="s">
        <v>7767</v>
      </c>
      <c r="D399" s="149">
        <v>45992</v>
      </c>
      <c r="E399" s="152"/>
      <c r="F399" s="151"/>
      <c r="G399" s="33" t="s">
        <v>7784</v>
      </c>
      <c r="H399" s="152"/>
      <c r="I399" s="158" t="s">
        <v>7786</v>
      </c>
      <c r="J399" s="150" t="s">
        <v>7234</v>
      </c>
      <c r="K399" s="331" t="s">
        <v>32</v>
      </c>
      <c r="L399" s="21" t="str">
        <f>VLOOKUP($K399,TONG_SL!$A:$D,2,0)</f>
        <v>Giò Tai Lưỡi Xào 250g</v>
      </c>
      <c r="N399" s="21" t="str">
        <f t="shared" si="54"/>
        <v>K-C6</v>
      </c>
      <c r="Q399" s="21" t="str">
        <f>VLOOKUP(K399,TONG_SL!$A:$D,3,0)</f>
        <v>Túi</v>
      </c>
      <c r="R399" s="106">
        <v>2</v>
      </c>
      <c r="T399" s="1">
        <f>VLOOKUP(VLOOKUP(G399,Ma_KH!$A:$R,18,0)&amp;K399,Gia_MB!$A:$F,6,0)</f>
        <v>50182</v>
      </c>
      <c r="U399" s="12">
        <f t="shared" si="50"/>
        <v>100364</v>
      </c>
      <c r="W399" s="44">
        <f t="shared" si="51"/>
        <v>0</v>
      </c>
      <c r="X399" s="3" t="str">
        <f t="shared" si="52"/>
        <v>8</v>
      </c>
      <c r="Z399" s="12">
        <f t="shared" si="53"/>
        <v>8029.12</v>
      </c>
      <c r="AA399" s="5">
        <f>VLOOKUP(G399,Ma_KH!$A:$R,14,0)</f>
        <v>60</v>
      </c>
    </row>
    <row r="400" spans="1:27" hidden="1" x14ac:dyDescent="0.25">
      <c r="A400" s="157">
        <v>45989</v>
      </c>
      <c r="B400" s="158">
        <v>4180590707</v>
      </c>
      <c r="C400" s="10" t="s">
        <v>7767</v>
      </c>
      <c r="D400" s="149">
        <v>45992</v>
      </c>
      <c r="E400" s="152"/>
      <c r="F400" s="151"/>
      <c r="G400" s="33" t="s">
        <v>7784</v>
      </c>
      <c r="H400" s="152"/>
      <c r="I400" s="158" t="s">
        <v>7786</v>
      </c>
      <c r="J400" s="150" t="s">
        <v>7234</v>
      </c>
      <c r="K400" s="331" t="s">
        <v>27</v>
      </c>
      <c r="L400" s="21" t="str">
        <f>VLOOKUP($K400,TONG_SL!$A:$D,2,0)</f>
        <v>Chân giò heo muối 300g</v>
      </c>
      <c r="N400" s="21" t="str">
        <f t="shared" si="54"/>
        <v>K-C6</v>
      </c>
      <c r="Q400" s="21" t="str">
        <f>VLOOKUP(K400,TONG_SL!$A:$D,3,0)</f>
        <v>Túi</v>
      </c>
      <c r="R400" s="106">
        <v>5</v>
      </c>
      <c r="T400" s="1">
        <f>VLOOKUP(VLOOKUP(G400,Ma_KH!$A:$R,18,0)&amp;K400,Gia_MB!$A:$F,6,0)</f>
        <v>73431</v>
      </c>
      <c r="U400" s="12">
        <f t="shared" si="50"/>
        <v>367155</v>
      </c>
      <c r="W400" s="44">
        <f t="shared" si="51"/>
        <v>0</v>
      </c>
      <c r="X400" s="3" t="str">
        <f t="shared" si="52"/>
        <v>8</v>
      </c>
      <c r="Z400" s="12">
        <f t="shared" si="53"/>
        <v>29372.400000000001</v>
      </c>
      <c r="AA400" s="5">
        <f>VLOOKUP(G400,Ma_KH!$A:$R,14,0)</f>
        <v>60</v>
      </c>
    </row>
    <row r="401" spans="1:27" hidden="1" x14ac:dyDescent="0.25">
      <c r="A401" s="157">
        <v>45990</v>
      </c>
      <c r="B401" s="158">
        <v>4180610876</v>
      </c>
      <c r="C401" s="10" t="s">
        <v>7767</v>
      </c>
      <c r="D401" s="149">
        <v>45992</v>
      </c>
      <c r="E401" s="152"/>
      <c r="F401" s="151"/>
      <c r="G401" s="33" t="s">
        <v>7784</v>
      </c>
      <c r="H401" s="152"/>
      <c r="I401" s="158" t="s">
        <v>7787</v>
      </c>
      <c r="J401" s="150" t="s">
        <v>7234</v>
      </c>
      <c r="K401" s="331" t="s">
        <v>27</v>
      </c>
      <c r="L401" s="21" t="str">
        <f>VLOOKUP($K401,TONG_SL!$A:$D,2,0)</f>
        <v>Chân giò heo muối 300g</v>
      </c>
      <c r="N401" s="21" t="str">
        <f t="shared" si="54"/>
        <v>K-C6</v>
      </c>
      <c r="Q401" s="21" t="str">
        <f>VLOOKUP(K401,TONG_SL!$A:$D,3,0)</f>
        <v>Túi</v>
      </c>
      <c r="R401" s="106">
        <v>20</v>
      </c>
      <c r="T401" s="1">
        <f>VLOOKUP(VLOOKUP(G401,Ma_KH!$A:$R,18,0)&amp;K401,Gia_MB!$A:$F,6,0)</f>
        <v>73431</v>
      </c>
      <c r="U401" s="12">
        <f t="shared" si="50"/>
        <v>1468620</v>
      </c>
      <c r="W401" s="44">
        <f t="shared" si="51"/>
        <v>0</v>
      </c>
      <c r="X401" s="3" t="str">
        <f t="shared" si="52"/>
        <v>8</v>
      </c>
      <c r="Z401" s="12">
        <f t="shared" si="53"/>
        <v>117489.60000000001</v>
      </c>
      <c r="AA401" s="5">
        <f>VLOOKUP(G401,Ma_KH!$A:$R,14,0)</f>
        <v>60</v>
      </c>
    </row>
    <row r="402" spans="1:27" hidden="1" x14ac:dyDescent="0.25">
      <c r="A402" s="157">
        <v>45990</v>
      </c>
      <c r="B402" s="158">
        <v>4180610876</v>
      </c>
      <c r="C402" s="10" t="s">
        <v>7767</v>
      </c>
      <c r="D402" s="149">
        <v>45992</v>
      </c>
      <c r="E402" s="152"/>
      <c r="F402" s="151"/>
      <c r="G402" s="33" t="s">
        <v>7784</v>
      </c>
      <c r="H402" s="152"/>
      <c r="I402" s="158" t="s">
        <v>7787</v>
      </c>
      <c r="J402" s="150" t="s">
        <v>7234</v>
      </c>
      <c r="K402" s="331" t="s">
        <v>30</v>
      </c>
      <c r="L402" s="21" t="str">
        <f>VLOOKUP($K402,TONG_SL!$A:$D,2,0)</f>
        <v>Gà muối 500g</v>
      </c>
      <c r="N402" s="21" t="str">
        <f t="shared" si="54"/>
        <v>K-C6</v>
      </c>
      <c r="Q402" s="21" t="str">
        <f>VLOOKUP(K402,TONG_SL!$A:$D,3,0)</f>
        <v>Túi</v>
      </c>
      <c r="R402" s="106">
        <v>5</v>
      </c>
      <c r="T402" s="1">
        <f>VLOOKUP(VLOOKUP(G402,Ma_KH!$A:$R,18,0)&amp;K402,Gia_MB!$A:$F,6,0)</f>
        <v>111058</v>
      </c>
      <c r="U402" s="12">
        <f t="shared" si="50"/>
        <v>555290</v>
      </c>
      <c r="W402" s="44">
        <f t="shared" si="51"/>
        <v>0</v>
      </c>
      <c r="X402" s="3" t="str">
        <f t="shared" si="52"/>
        <v>8</v>
      </c>
      <c r="Z402" s="12">
        <f t="shared" si="53"/>
        <v>44423.200000000004</v>
      </c>
      <c r="AA402" s="5">
        <f>VLOOKUP(G402,Ma_KH!$A:$R,14,0)</f>
        <v>60</v>
      </c>
    </row>
    <row r="403" spans="1:27" hidden="1" x14ac:dyDescent="0.25">
      <c r="A403" s="157">
        <v>45989</v>
      </c>
      <c r="B403" s="158">
        <v>4180591125</v>
      </c>
      <c r="C403" s="10" t="s">
        <v>7767</v>
      </c>
      <c r="D403" s="149">
        <v>45992</v>
      </c>
      <c r="E403" s="152"/>
      <c r="F403" s="151"/>
      <c r="G403" s="33" t="s">
        <v>7784</v>
      </c>
      <c r="H403" s="152"/>
      <c r="I403" s="158" t="s">
        <v>7788</v>
      </c>
      <c r="J403" s="150" t="s">
        <v>7234</v>
      </c>
      <c r="K403" s="331" t="s">
        <v>7154</v>
      </c>
      <c r="L403" s="21" t="str">
        <f>VLOOKUP($K403,TONG_SL!$A:$D,2,0)</f>
        <v>Chả cốm 300g</v>
      </c>
      <c r="N403" s="21" t="str">
        <f t="shared" si="54"/>
        <v>K-C6</v>
      </c>
      <c r="Q403" s="21" t="str">
        <f>VLOOKUP(K403,TONG_SL!$A:$D,3,0)</f>
        <v>Túi</v>
      </c>
      <c r="R403" s="106">
        <v>3</v>
      </c>
      <c r="T403" s="1">
        <f>VLOOKUP(VLOOKUP(G403,Ma_KH!$A:$R,18,0)&amp;K403,Gia_MB!$A:$F,6,0)</f>
        <v>74250</v>
      </c>
      <c r="U403" s="12">
        <f t="shared" si="50"/>
        <v>222750</v>
      </c>
      <c r="W403" s="44">
        <f t="shared" si="51"/>
        <v>0</v>
      </c>
      <c r="X403" s="3" t="str">
        <f t="shared" si="52"/>
        <v>8</v>
      </c>
      <c r="Z403" s="12">
        <f t="shared" si="53"/>
        <v>17820</v>
      </c>
      <c r="AA403" s="5">
        <f>VLOOKUP(G403,Ma_KH!$A:$R,14,0)</f>
        <v>60</v>
      </c>
    </row>
    <row r="404" spans="1:27" hidden="1" x14ac:dyDescent="0.25">
      <c r="A404" s="157">
        <v>45989</v>
      </c>
      <c r="B404" s="158">
        <v>4180591125</v>
      </c>
      <c r="C404" s="10" t="s">
        <v>7767</v>
      </c>
      <c r="D404" s="149">
        <v>45992</v>
      </c>
      <c r="E404" s="152"/>
      <c r="F404" s="151"/>
      <c r="G404" s="33" t="s">
        <v>7784</v>
      </c>
      <c r="H404" s="152"/>
      <c r="I404" s="158" t="s">
        <v>7788</v>
      </c>
      <c r="J404" s="150" t="s">
        <v>7234</v>
      </c>
      <c r="K404" s="331" t="s">
        <v>27</v>
      </c>
      <c r="L404" s="21" t="str">
        <f>VLOOKUP($K404,TONG_SL!$A:$D,2,0)</f>
        <v>Chân giò heo muối 300g</v>
      </c>
      <c r="N404" s="21" t="str">
        <f t="shared" si="54"/>
        <v>K-C6</v>
      </c>
      <c r="Q404" s="21" t="str">
        <f>VLOOKUP(K404,TONG_SL!$A:$D,3,0)</f>
        <v>Túi</v>
      </c>
      <c r="R404" s="106">
        <v>5</v>
      </c>
      <c r="T404" s="1">
        <f>VLOOKUP(VLOOKUP(G404,Ma_KH!$A:$R,18,0)&amp;K404,Gia_MB!$A:$F,6,0)</f>
        <v>73431</v>
      </c>
      <c r="U404" s="12">
        <f t="shared" si="50"/>
        <v>367155</v>
      </c>
      <c r="W404" s="44">
        <f t="shared" si="51"/>
        <v>0</v>
      </c>
      <c r="X404" s="3" t="str">
        <f t="shared" si="52"/>
        <v>8</v>
      </c>
      <c r="Z404" s="12">
        <f t="shared" si="53"/>
        <v>29372.400000000001</v>
      </c>
      <c r="AA404" s="5">
        <f>VLOOKUP(G404,Ma_KH!$A:$R,14,0)</f>
        <v>60</v>
      </c>
    </row>
    <row r="405" spans="1:27" hidden="1" x14ac:dyDescent="0.25">
      <c r="A405" s="157">
        <v>45989</v>
      </c>
      <c r="B405" s="158">
        <v>4180591125</v>
      </c>
      <c r="C405" s="10" t="s">
        <v>7767</v>
      </c>
      <c r="D405" s="149">
        <v>45992</v>
      </c>
      <c r="E405" s="152"/>
      <c r="F405" s="151"/>
      <c r="G405" s="33" t="s">
        <v>7784</v>
      </c>
      <c r="H405" s="152"/>
      <c r="I405" s="158" t="s">
        <v>7788</v>
      </c>
      <c r="J405" s="150" t="s">
        <v>7234</v>
      </c>
      <c r="K405" s="331" t="s">
        <v>48</v>
      </c>
      <c r="L405" s="21" t="str">
        <f>VLOOKUP($K405,TONG_SL!$A:$D,2,0)</f>
        <v>Mọc Nấm Hương 250g</v>
      </c>
      <c r="N405" s="21" t="str">
        <f t="shared" si="54"/>
        <v>K-C6</v>
      </c>
      <c r="Q405" s="21" t="str">
        <f>VLOOKUP(K405,TONG_SL!$A:$D,3,0)</f>
        <v>Túi</v>
      </c>
      <c r="R405" s="106">
        <v>5</v>
      </c>
      <c r="T405" s="1">
        <f>VLOOKUP(VLOOKUP(G405,Ma_KH!$A:$R,18,0)&amp;K405,Gia_MB!$A:$F,6,0)</f>
        <v>46000</v>
      </c>
      <c r="U405" s="12">
        <f t="shared" si="50"/>
        <v>230000</v>
      </c>
      <c r="W405" s="44">
        <f t="shared" si="51"/>
        <v>0</v>
      </c>
      <c r="X405" s="3" t="str">
        <f t="shared" si="52"/>
        <v>8</v>
      </c>
      <c r="Z405" s="12">
        <f t="shared" si="53"/>
        <v>18400</v>
      </c>
      <c r="AA405" s="5">
        <f>VLOOKUP(G405,Ma_KH!$A:$R,14,0)</f>
        <v>60</v>
      </c>
    </row>
    <row r="406" spans="1:27" hidden="1" x14ac:dyDescent="0.25">
      <c r="A406" s="157">
        <v>45989</v>
      </c>
      <c r="B406" s="158">
        <v>4180591125</v>
      </c>
      <c r="C406" s="10" t="s">
        <v>7767</v>
      </c>
      <c r="D406" s="149">
        <v>45992</v>
      </c>
      <c r="E406" s="152"/>
      <c r="F406" s="151"/>
      <c r="G406" s="33" t="s">
        <v>7784</v>
      </c>
      <c r="H406" s="152"/>
      <c r="I406" s="158" t="s">
        <v>7788</v>
      </c>
      <c r="J406" s="150" t="s">
        <v>7234</v>
      </c>
      <c r="K406" s="331" t="s">
        <v>30</v>
      </c>
      <c r="L406" s="21" t="str">
        <f>VLOOKUP($K406,TONG_SL!$A:$D,2,0)</f>
        <v>Gà muối 500g</v>
      </c>
      <c r="N406" s="21" t="str">
        <f t="shared" si="54"/>
        <v>K-C6</v>
      </c>
      <c r="Q406" s="21" t="str">
        <f>VLOOKUP(K406,TONG_SL!$A:$D,3,0)</f>
        <v>Túi</v>
      </c>
      <c r="R406" s="106">
        <v>10</v>
      </c>
      <c r="T406" s="1">
        <f>VLOOKUP(VLOOKUP(G406,Ma_KH!$A:$R,18,0)&amp;K406,Gia_MB!$A:$F,6,0)</f>
        <v>111058</v>
      </c>
      <c r="U406" s="12">
        <f t="shared" si="50"/>
        <v>1110580</v>
      </c>
      <c r="W406" s="44">
        <f t="shared" si="51"/>
        <v>0</v>
      </c>
      <c r="X406" s="3" t="str">
        <f t="shared" si="52"/>
        <v>8</v>
      </c>
      <c r="Z406" s="12">
        <f t="shared" si="53"/>
        <v>88846.400000000009</v>
      </c>
      <c r="AA406" s="5">
        <f>VLOOKUP(G406,Ma_KH!$A:$R,14,0)</f>
        <v>60</v>
      </c>
    </row>
    <row r="407" spans="1:27" hidden="1" x14ac:dyDescent="0.25">
      <c r="A407" s="157">
        <v>45989</v>
      </c>
      <c r="B407" s="158">
        <v>4180590764</v>
      </c>
      <c r="C407" s="10" t="s">
        <v>7767</v>
      </c>
      <c r="D407" s="149">
        <v>45992</v>
      </c>
      <c r="E407" s="152"/>
      <c r="F407" s="151"/>
      <c r="G407" s="33" t="s">
        <v>7784</v>
      </c>
      <c r="H407" s="152"/>
      <c r="I407" s="158" t="s">
        <v>7789</v>
      </c>
      <c r="J407" s="150" t="s">
        <v>7234</v>
      </c>
      <c r="K407" s="331" t="s">
        <v>32</v>
      </c>
      <c r="L407" s="21" t="str">
        <f>VLOOKUP($K407,TONG_SL!$A:$D,2,0)</f>
        <v>Giò Tai Lưỡi Xào 250g</v>
      </c>
      <c r="N407" s="21" t="str">
        <f t="shared" si="54"/>
        <v>K-C6</v>
      </c>
      <c r="Q407" s="21" t="str">
        <f>VLOOKUP(K407,TONG_SL!$A:$D,3,0)</f>
        <v>Túi</v>
      </c>
      <c r="R407" s="106">
        <v>4</v>
      </c>
      <c r="T407" s="1">
        <f>VLOOKUP(VLOOKUP(G407,Ma_KH!$A:$R,18,0)&amp;K407,Gia_MB!$A:$F,6,0)</f>
        <v>50182</v>
      </c>
      <c r="U407" s="12">
        <f t="shared" si="50"/>
        <v>200728</v>
      </c>
      <c r="W407" s="44">
        <f t="shared" si="51"/>
        <v>0</v>
      </c>
      <c r="X407" s="3" t="str">
        <f t="shared" si="52"/>
        <v>8</v>
      </c>
      <c r="Z407" s="12">
        <f t="shared" si="53"/>
        <v>16058.24</v>
      </c>
      <c r="AA407" s="5">
        <f>VLOOKUP(G407,Ma_KH!$A:$R,14,0)</f>
        <v>60</v>
      </c>
    </row>
    <row r="408" spans="1:27" hidden="1" x14ac:dyDescent="0.25">
      <c r="A408" s="157">
        <v>45989</v>
      </c>
      <c r="B408" s="158">
        <v>4180590764</v>
      </c>
      <c r="C408" s="10" t="s">
        <v>7767</v>
      </c>
      <c r="D408" s="149">
        <v>45992</v>
      </c>
      <c r="E408" s="152"/>
      <c r="F408" s="151"/>
      <c r="G408" s="33" t="s">
        <v>7784</v>
      </c>
      <c r="H408" s="152"/>
      <c r="I408" s="158" t="s">
        <v>7789</v>
      </c>
      <c r="J408" s="150" t="s">
        <v>7234</v>
      </c>
      <c r="K408" s="331" t="s">
        <v>27</v>
      </c>
      <c r="L408" s="21" t="str">
        <f>VLOOKUP($K408,TONG_SL!$A:$D,2,0)</f>
        <v>Chân giò heo muối 300g</v>
      </c>
      <c r="N408" s="21" t="str">
        <f t="shared" si="54"/>
        <v>K-C6</v>
      </c>
      <c r="Q408" s="21" t="str">
        <f>VLOOKUP(K408,TONG_SL!$A:$D,3,0)</f>
        <v>Túi</v>
      </c>
      <c r="R408" s="106">
        <v>4</v>
      </c>
      <c r="T408" s="1">
        <f>VLOOKUP(VLOOKUP(G408,Ma_KH!$A:$R,18,0)&amp;K408,Gia_MB!$A:$F,6,0)</f>
        <v>73431</v>
      </c>
      <c r="U408" s="12">
        <f t="shared" si="50"/>
        <v>293724</v>
      </c>
      <c r="W408" s="44">
        <f t="shared" si="51"/>
        <v>0</v>
      </c>
      <c r="X408" s="3" t="str">
        <f t="shared" si="52"/>
        <v>8</v>
      </c>
      <c r="Z408" s="12">
        <f t="shared" si="53"/>
        <v>23497.920000000002</v>
      </c>
      <c r="AA408" s="5">
        <f>VLOOKUP(G408,Ma_KH!$A:$R,14,0)</f>
        <v>60</v>
      </c>
    </row>
    <row r="409" spans="1:27" hidden="1" x14ac:dyDescent="0.25">
      <c r="A409" s="157">
        <v>45989</v>
      </c>
      <c r="B409" s="158">
        <v>4180590764</v>
      </c>
      <c r="C409" s="10" t="s">
        <v>7767</v>
      </c>
      <c r="D409" s="149">
        <v>45992</v>
      </c>
      <c r="E409" s="152"/>
      <c r="F409" s="151"/>
      <c r="G409" s="33" t="s">
        <v>7784</v>
      </c>
      <c r="H409" s="152"/>
      <c r="I409" s="158" t="s">
        <v>7789</v>
      </c>
      <c r="J409" s="150" t="s">
        <v>7234</v>
      </c>
      <c r="K409" s="331" t="s">
        <v>7154</v>
      </c>
      <c r="L409" s="21" t="str">
        <f>VLOOKUP($K409,TONG_SL!$A:$D,2,0)</f>
        <v>Chả cốm 300g</v>
      </c>
      <c r="N409" s="21" t="str">
        <f t="shared" si="54"/>
        <v>K-C6</v>
      </c>
      <c r="Q409" s="21" t="str">
        <f>VLOOKUP(K409,TONG_SL!$A:$D,3,0)</f>
        <v>Túi</v>
      </c>
      <c r="R409" s="106">
        <v>4</v>
      </c>
      <c r="T409" s="1">
        <f>VLOOKUP(VLOOKUP(G409,Ma_KH!$A:$R,18,0)&amp;K409,Gia_MB!$A:$F,6,0)</f>
        <v>74250</v>
      </c>
      <c r="U409" s="12">
        <f t="shared" si="50"/>
        <v>297000</v>
      </c>
      <c r="W409" s="44">
        <f t="shared" si="51"/>
        <v>0</v>
      </c>
      <c r="X409" s="3" t="str">
        <f t="shared" si="52"/>
        <v>8</v>
      </c>
      <c r="Z409" s="12">
        <f t="shared" si="53"/>
        <v>23760</v>
      </c>
      <c r="AA409" s="5">
        <f>VLOOKUP(G409,Ma_KH!$A:$R,14,0)</f>
        <v>60</v>
      </c>
    </row>
    <row r="410" spans="1:27" hidden="1" x14ac:dyDescent="0.25">
      <c r="A410" s="157">
        <v>45989</v>
      </c>
      <c r="B410" s="158">
        <v>4180590764</v>
      </c>
      <c r="C410" s="10" t="s">
        <v>7767</v>
      </c>
      <c r="D410" s="149">
        <v>45992</v>
      </c>
      <c r="E410" s="152"/>
      <c r="F410" s="151"/>
      <c r="G410" s="33" t="s">
        <v>7784</v>
      </c>
      <c r="H410" s="152"/>
      <c r="I410" s="158" t="s">
        <v>7789</v>
      </c>
      <c r="J410" s="150" t="s">
        <v>7234</v>
      </c>
      <c r="K410" s="331" t="s">
        <v>48</v>
      </c>
      <c r="L410" s="21" t="str">
        <f>VLOOKUP($K410,TONG_SL!$A:$D,2,0)</f>
        <v>Mọc Nấm Hương 250g</v>
      </c>
      <c r="N410" s="21" t="str">
        <f t="shared" si="54"/>
        <v>K-C6</v>
      </c>
      <c r="Q410" s="21" t="str">
        <f>VLOOKUP(K410,TONG_SL!$A:$D,3,0)</f>
        <v>Túi</v>
      </c>
      <c r="R410" s="106">
        <v>2</v>
      </c>
      <c r="T410" s="1">
        <f>VLOOKUP(VLOOKUP(G410,Ma_KH!$A:$R,18,0)&amp;K410,Gia_MB!$A:$F,6,0)</f>
        <v>46000</v>
      </c>
      <c r="U410" s="12">
        <f t="shared" si="50"/>
        <v>92000</v>
      </c>
      <c r="W410" s="44">
        <f t="shared" si="51"/>
        <v>0</v>
      </c>
      <c r="X410" s="3" t="str">
        <f t="shared" si="52"/>
        <v>8</v>
      </c>
      <c r="Z410" s="12">
        <f t="shared" si="53"/>
        <v>7360</v>
      </c>
      <c r="AA410" s="5">
        <f>VLOOKUP(G410,Ma_KH!$A:$R,14,0)</f>
        <v>60</v>
      </c>
    </row>
    <row r="411" spans="1:27" hidden="1" x14ac:dyDescent="0.25">
      <c r="A411" s="157">
        <v>45989</v>
      </c>
      <c r="B411" s="158">
        <v>4180595881</v>
      </c>
      <c r="C411" s="10" t="s">
        <v>7767</v>
      </c>
      <c r="D411" s="149">
        <v>45992</v>
      </c>
      <c r="E411" s="152"/>
      <c r="F411" s="151"/>
      <c r="G411" s="33" t="s">
        <v>7790</v>
      </c>
      <c r="H411" s="152"/>
      <c r="I411" s="158" t="s">
        <v>7791</v>
      </c>
      <c r="J411" s="150" t="s">
        <v>7234</v>
      </c>
      <c r="K411" s="331" t="s">
        <v>48</v>
      </c>
      <c r="L411" s="21" t="str">
        <f>VLOOKUP($K411,TONG_SL!$A:$D,2,0)</f>
        <v>Mọc Nấm Hương 250g</v>
      </c>
      <c r="N411" s="21" t="str">
        <f t="shared" si="54"/>
        <v>K-C6</v>
      </c>
      <c r="Q411" s="21" t="str">
        <f>VLOOKUP(K411,TONG_SL!$A:$D,3,0)</f>
        <v>Túi</v>
      </c>
      <c r="R411" s="106">
        <v>3</v>
      </c>
      <c r="T411" s="1">
        <f>VLOOKUP(VLOOKUP(G411,Ma_KH!$A:$R,18,0)&amp;K411,Gia_MB!$A:$F,6,0)</f>
        <v>46000</v>
      </c>
      <c r="U411" s="12">
        <f t="shared" si="50"/>
        <v>138000</v>
      </c>
      <c r="W411" s="44">
        <f t="shared" si="51"/>
        <v>0</v>
      </c>
      <c r="X411" s="3" t="str">
        <f t="shared" si="52"/>
        <v>8</v>
      </c>
      <c r="Z411" s="12">
        <f t="shared" si="53"/>
        <v>11040</v>
      </c>
      <c r="AA411" s="5">
        <f>VLOOKUP(G411,Ma_KH!$A:$R,14,0)</f>
        <v>60</v>
      </c>
    </row>
    <row r="412" spans="1:27" hidden="1" x14ac:dyDescent="0.25">
      <c r="A412" s="157">
        <v>45989</v>
      </c>
      <c r="B412" s="158">
        <v>4180595881</v>
      </c>
      <c r="C412" s="10" t="s">
        <v>7767</v>
      </c>
      <c r="D412" s="149">
        <v>45992</v>
      </c>
      <c r="E412" s="152"/>
      <c r="F412" s="151"/>
      <c r="G412" s="33" t="s">
        <v>7790</v>
      </c>
      <c r="H412" s="152"/>
      <c r="I412" s="158" t="s">
        <v>7791</v>
      </c>
      <c r="J412" s="150" t="s">
        <v>7234</v>
      </c>
      <c r="K412" s="331" t="s">
        <v>32</v>
      </c>
      <c r="L412" s="21" t="str">
        <f>VLOOKUP($K412,TONG_SL!$A:$D,2,0)</f>
        <v>Giò Tai Lưỡi Xào 250g</v>
      </c>
      <c r="N412" s="21" t="str">
        <f t="shared" si="54"/>
        <v>K-C6</v>
      </c>
      <c r="Q412" s="21" t="str">
        <f>VLOOKUP(K412,TONG_SL!$A:$D,3,0)</f>
        <v>Túi</v>
      </c>
      <c r="R412" s="106">
        <v>9</v>
      </c>
      <c r="T412" s="1">
        <f>VLOOKUP(VLOOKUP(G412,Ma_KH!$A:$R,18,0)&amp;K412,Gia_MB!$A:$F,6,0)</f>
        <v>50182</v>
      </c>
      <c r="U412" s="12">
        <f t="shared" si="50"/>
        <v>451638</v>
      </c>
      <c r="W412" s="44">
        <f t="shared" si="51"/>
        <v>0</v>
      </c>
      <c r="X412" s="3" t="str">
        <f t="shared" si="52"/>
        <v>8</v>
      </c>
      <c r="Z412" s="12">
        <f t="shared" si="53"/>
        <v>36131.040000000001</v>
      </c>
      <c r="AA412" s="5">
        <f>VLOOKUP(G412,Ma_KH!$A:$R,14,0)</f>
        <v>60</v>
      </c>
    </row>
    <row r="413" spans="1:27" hidden="1" x14ac:dyDescent="0.25">
      <c r="A413" s="157">
        <v>45989</v>
      </c>
      <c r="B413" s="158">
        <v>4180595881</v>
      </c>
      <c r="C413" s="10" t="s">
        <v>7767</v>
      </c>
      <c r="D413" s="149">
        <v>45992</v>
      </c>
      <c r="E413" s="152"/>
      <c r="F413" s="151"/>
      <c r="G413" s="33" t="s">
        <v>7790</v>
      </c>
      <c r="H413" s="152"/>
      <c r="I413" s="158" t="s">
        <v>7791</v>
      </c>
      <c r="J413" s="150" t="s">
        <v>7234</v>
      </c>
      <c r="K413" s="331" t="s">
        <v>7154</v>
      </c>
      <c r="L413" s="21" t="str">
        <f>VLOOKUP($K413,TONG_SL!$A:$D,2,0)</f>
        <v>Chả cốm 300g</v>
      </c>
      <c r="N413" s="21" t="str">
        <f t="shared" si="54"/>
        <v>K-C6</v>
      </c>
      <c r="Q413" s="21" t="str">
        <f>VLOOKUP(K413,TONG_SL!$A:$D,3,0)</f>
        <v>Túi</v>
      </c>
      <c r="R413" s="106">
        <v>3</v>
      </c>
      <c r="T413" s="1">
        <f>VLOOKUP(VLOOKUP(G413,Ma_KH!$A:$R,18,0)&amp;K413,Gia_MB!$A:$F,6,0)</f>
        <v>74250</v>
      </c>
      <c r="U413" s="12">
        <f t="shared" si="50"/>
        <v>222750</v>
      </c>
      <c r="W413" s="44">
        <f t="shared" si="51"/>
        <v>0</v>
      </c>
      <c r="X413" s="3" t="str">
        <f t="shared" si="52"/>
        <v>8</v>
      </c>
      <c r="Z413" s="12">
        <f t="shared" si="53"/>
        <v>17820</v>
      </c>
      <c r="AA413" s="5">
        <f>VLOOKUP(G413,Ma_KH!$A:$R,14,0)</f>
        <v>60</v>
      </c>
    </row>
    <row r="414" spans="1:27" hidden="1" x14ac:dyDescent="0.25">
      <c r="A414" s="157">
        <v>45989</v>
      </c>
      <c r="B414" s="158">
        <v>4180595881</v>
      </c>
      <c r="C414" s="10" t="s">
        <v>7767</v>
      </c>
      <c r="D414" s="149">
        <v>45992</v>
      </c>
      <c r="E414" s="152"/>
      <c r="F414" s="151"/>
      <c r="G414" s="33" t="s">
        <v>7790</v>
      </c>
      <c r="H414" s="152"/>
      <c r="I414" s="158" t="s">
        <v>7791</v>
      </c>
      <c r="J414" s="150" t="s">
        <v>7234</v>
      </c>
      <c r="K414" s="331" t="s">
        <v>7775</v>
      </c>
      <c r="L414" s="21" t="str">
        <f>VLOOKUP($K414,TONG_SL!$A:$D,2,0)</f>
        <v>Chả nướng 300g</v>
      </c>
      <c r="N414" s="21" t="str">
        <f t="shared" si="54"/>
        <v>K-C6</v>
      </c>
      <c r="Q414" s="21" t="str">
        <f>VLOOKUP(K414,TONG_SL!$A:$D,3,0)</f>
        <v>Túi</v>
      </c>
      <c r="R414" s="106">
        <v>1</v>
      </c>
      <c r="T414" s="1">
        <f>VLOOKUP(VLOOKUP(G414,Ma_KH!$A:$R,18,0)&amp;K414,Gia_MB!$A:$F,6,0)</f>
        <v>70950</v>
      </c>
      <c r="U414" s="12">
        <f t="shared" si="50"/>
        <v>70950</v>
      </c>
      <c r="W414" s="44">
        <f t="shared" si="51"/>
        <v>0</v>
      </c>
      <c r="X414" s="3" t="str">
        <f t="shared" si="52"/>
        <v>8</v>
      </c>
      <c r="Z414" s="12">
        <f t="shared" si="53"/>
        <v>5676</v>
      </c>
      <c r="AA414" s="5">
        <f>VLOOKUP(G414,Ma_KH!$A:$R,14,0)</f>
        <v>60</v>
      </c>
    </row>
    <row r="415" spans="1:27" hidden="1" x14ac:dyDescent="0.25">
      <c r="A415" s="157">
        <v>45989</v>
      </c>
      <c r="B415" s="158">
        <v>4180595881</v>
      </c>
      <c r="C415" s="10" t="s">
        <v>7767</v>
      </c>
      <c r="D415" s="149">
        <v>45992</v>
      </c>
      <c r="E415" s="152"/>
      <c r="F415" s="151"/>
      <c r="G415" s="33" t="s">
        <v>7790</v>
      </c>
      <c r="H415" s="152"/>
      <c r="I415" s="158" t="s">
        <v>7791</v>
      </c>
      <c r="J415" s="150" t="s">
        <v>7234</v>
      </c>
      <c r="K415" s="331" t="s">
        <v>7153</v>
      </c>
      <c r="L415" s="21" t="str">
        <f>VLOOKUP($K415,TONG_SL!$A:$D,2,0)</f>
        <v>Tai heo muối 200g</v>
      </c>
      <c r="N415" s="21" t="str">
        <f t="shared" si="54"/>
        <v>K-C6</v>
      </c>
      <c r="Q415" s="21" t="str">
        <f>VLOOKUP(K415,TONG_SL!$A:$D,3,0)</f>
        <v>Túi</v>
      </c>
      <c r="R415" s="106">
        <v>2</v>
      </c>
      <c r="T415" s="1">
        <f>VLOOKUP(VLOOKUP(G415,Ma_KH!$A:$R,18,0)&amp;K415,Gia_MB!$A:$F,6,0)</f>
        <v>55595</v>
      </c>
      <c r="U415" s="12">
        <f t="shared" si="50"/>
        <v>111190</v>
      </c>
      <c r="W415" s="44">
        <f t="shared" si="51"/>
        <v>0</v>
      </c>
      <c r="X415" s="3" t="str">
        <f t="shared" si="52"/>
        <v>8</v>
      </c>
      <c r="Z415" s="12">
        <f t="shared" si="53"/>
        <v>8895.2000000000007</v>
      </c>
      <c r="AA415" s="5">
        <f>VLOOKUP(G415,Ma_KH!$A:$R,14,0)</f>
        <v>60</v>
      </c>
    </row>
    <row r="416" spans="1:27" hidden="1" x14ac:dyDescent="0.25">
      <c r="A416" s="157">
        <v>45989</v>
      </c>
      <c r="B416" s="158">
        <v>4180595881</v>
      </c>
      <c r="C416" s="10" t="s">
        <v>7767</v>
      </c>
      <c r="D416" s="149">
        <v>45992</v>
      </c>
      <c r="E416" s="152"/>
      <c r="F416" s="151"/>
      <c r="G416" s="33" t="s">
        <v>7790</v>
      </c>
      <c r="H416" s="152"/>
      <c r="I416" s="158" t="s">
        <v>7791</v>
      </c>
      <c r="J416" s="150" t="s">
        <v>7234</v>
      </c>
      <c r="K416" s="331" t="s">
        <v>30</v>
      </c>
      <c r="L416" s="21" t="str">
        <f>VLOOKUP($K416,TONG_SL!$A:$D,2,0)</f>
        <v>Gà muối 500g</v>
      </c>
      <c r="N416" s="21" t="str">
        <f t="shared" si="54"/>
        <v>K-C6</v>
      </c>
      <c r="Q416" s="21" t="str">
        <f>VLOOKUP(K416,TONG_SL!$A:$D,3,0)</f>
        <v>Túi</v>
      </c>
      <c r="R416" s="106">
        <v>9</v>
      </c>
      <c r="T416" s="1">
        <f>VLOOKUP(VLOOKUP(G416,Ma_KH!$A:$R,18,0)&amp;K416,Gia_MB!$A:$F,6,0)</f>
        <v>111058</v>
      </c>
      <c r="U416" s="12">
        <f t="shared" si="50"/>
        <v>999522</v>
      </c>
      <c r="W416" s="44">
        <f t="shared" si="51"/>
        <v>0</v>
      </c>
      <c r="X416" s="3" t="str">
        <f t="shared" si="52"/>
        <v>8</v>
      </c>
      <c r="Z416" s="12">
        <f t="shared" si="53"/>
        <v>79961.759999999995</v>
      </c>
      <c r="AA416" s="5">
        <f>VLOOKUP(G416,Ma_KH!$A:$R,14,0)</f>
        <v>60</v>
      </c>
    </row>
    <row r="417" spans="1:27" hidden="1" x14ac:dyDescent="0.25">
      <c r="A417" s="157">
        <v>45989</v>
      </c>
      <c r="B417" s="158">
        <v>4180595881</v>
      </c>
      <c r="C417" s="10" t="s">
        <v>7767</v>
      </c>
      <c r="D417" s="149">
        <v>45992</v>
      </c>
      <c r="E417" s="152"/>
      <c r="F417" s="151"/>
      <c r="G417" s="33" t="s">
        <v>7790</v>
      </c>
      <c r="H417" s="152"/>
      <c r="I417" s="158" t="s">
        <v>7791</v>
      </c>
      <c r="J417" s="150" t="s">
        <v>7234</v>
      </c>
      <c r="K417" s="331" t="s">
        <v>27</v>
      </c>
      <c r="L417" s="21" t="str">
        <f>VLOOKUP($K417,TONG_SL!$A:$D,2,0)</f>
        <v>Chân giò heo muối 300g</v>
      </c>
      <c r="N417" s="21" t="str">
        <f t="shared" si="54"/>
        <v>K-C6</v>
      </c>
      <c r="Q417" s="21" t="str">
        <f>VLOOKUP(K417,TONG_SL!$A:$D,3,0)</f>
        <v>Túi</v>
      </c>
      <c r="R417" s="106">
        <v>9</v>
      </c>
      <c r="T417" s="1">
        <f>VLOOKUP(VLOOKUP(G417,Ma_KH!$A:$R,18,0)&amp;K417,Gia_MB!$A:$F,6,0)</f>
        <v>73431</v>
      </c>
      <c r="U417" s="12">
        <f t="shared" si="50"/>
        <v>660879</v>
      </c>
      <c r="W417" s="44">
        <f t="shared" si="51"/>
        <v>0</v>
      </c>
      <c r="X417" s="3" t="str">
        <f t="shared" si="52"/>
        <v>8</v>
      </c>
      <c r="Z417" s="12">
        <f t="shared" si="53"/>
        <v>52870.32</v>
      </c>
      <c r="AA417" s="5">
        <f>VLOOKUP(G417,Ma_KH!$A:$R,14,0)</f>
        <v>60</v>
      </c>
    </row>
    <row r="418" spans="1:27" hidden="1" x14ac:dyDescent="0.25">
      <c r="A418" s="157">
        <v>45989</v>
      </c>
      <c r="B418" s="158">
        <v>4180596671</v>
      </c>
      <c r="C418" s="10" t="s">
        <v>7767</v>
      </c>
      <c r="D418" s="149">
        <v>45992</v>
      </c>
      <c r="E418" s="152"/>
      <c r="F418" s="151"/>
      <c r="G418" s="33" t="s">
        <v>7790</v>
      </c>
      <c r="H418" s="152"/>
      <c r="I418" s="158" t="s">
        <v>7792</v>
      </c>
      <c r="J418" s="150" t="s">
        <v>7234</v>
      </c>
      <c r="K418" s="331" t="s">
        <v>27</v>
      </c>
      <c r="L418" s="21" t="str">
        <f>VLOOKUP($K418,TONG_SL!$A:$D,2,0)</f>
        <v>Chân giò heo muối 300g</v>
      </c>
      <c r="N418" s="21" t="str">
        <f t="shared" si="54"/>
        <v>K-C6</v>
      </c>
      <c r="Q418" s="21" t="str">
        <f>VLOOKUP(K418,TONG_SL!$A:$D,3,0)</f>
        <v>Túi</v>
      </c>
      <c r="R418" s="106">
        <v>3</v>
      </c>
      <c r="T418" s="1">
        <f>VLOOKUP(VLOOKUP(G418,Ma_KH!$A:$R,18,0)&amp;K418,Gia_MB!$A:$F,6,0)</f>
        <v>73431</v>
      </c>
      <c r="U418" s="12">
        <f t="shared" si="50"/>
        <v>220293</v>
      </c>
      <c r="W418" s="44">
        <f t="shared" si="51"/>
        <v>0</v>
      </c>
      <c r="X418" s="3" t="str">
        <f t="shared" si="52"/>
        <v>8</v>
      </c>
      <c r="Z418" s="12">
        <f t="shared" si="53"/>
        <v>17623.439999999999</v>
      </c>
      <c r="AA418" s="5">
        <f>VLOOKUP(G418,Ma_KH!$A:$R,14,0)</f>
        <v>60</v>
      </c>
    </row>
    <row r="419" spans="1:27" hidden="1" x14ac:dyDescent="0.25">
      <c r="A419" s="157">
        <v>45989</v>
      </c>
      <c r="B419" s="158">
        <v>4180596671</v>
      </c>
      <c r="C419" s="10" t="s">
        <v>7767</v>
      </c>
      <c r="D419" s="149">
        <v>45992</v>
      </c>
      <c r="E419" s="152"/>
      <c r="F419" s="151"/>
      <c r="G419" s="33" t="s">
        <v>7790</v>
      </c>
      <c r="H419" s="152"/>
      <c r="I419" s="158" t="s">
        <v>7792</v>
      </c>
      <c r="J419" s="150" t="s">
        <v>7234</v>
      </c>
      <c r="K419" s="331" t="s">
        <v>30</v>
      </c>
      <c r="L419" s="21" t="str">
        <f>VLOOKUP($K419,TONG_SL!$A:$D,2,0)</f>
        <v>Gà muối 500g</v>
      </c>
      <c r="N419" s="21" t="str">
        <f t="shared" si="54"/>
        <v>K-C6</v>
      </c>
      <c r="Q419" s="21" t="str">
        <f>VLOOKUP(K419,TONG_SL!$A:$D,3,0)</f>
        <v>Túi</v>
      </c>
      <c r="R419" s="106">
        <v>6</v>
      </c>
      <c r="T419" s="1">
        <f>VLOOKUP(VLOOKUP(G419,Ma_KH!$A:$R,18,0)&amp;K419,Gia_MB!$A:$F,6,0)</f>
        <v>111058</v>
      </c>
      <c r="U419" s="12">
        <f t="shared" si="50"/>
        <v>666348</v>
      </c>
      <c r="W419" s="44">
        <f t="shared" si="51"/>
        <v>0</v>
      </c>
      <c r="X419" s="3" t="str">
        <f t="shared" si="52"/>
        <v>8</v>
      </c>
      <c r="Z419" s="12">
        <f t="shared" si="53"/>
        <v>53307.840000000004</v>
      </c>
      <c r="AA419" s="5">
        <f>VLOOKUP(G419,Ma_KH!$A:$R,14,0)</f>
        <v>60</v>
      </c>
    </row>
    <row r="420" spans="1:27" hidden="1" x14ac:dyDescent="0.25">
      <c r="A420" s="157">
        <v>45989</v>
      </c>
      <c r="B420" s="158">
        <v>4180596671</v>
      </c>
      <c r="C420" s="10" t="s">
        <v>7767</v>
      </c>
      <c r="D420" s="149">
        <v>45992</v>
      </c>
      <c r="E420" s="152"/>
      <c r="F420" s="151"/>
      <c r="G420" s="33" t="s">
        <v>7790</v>
      </c>
      <c r="H420" s="152"/>
      <c r="I420" s="158" t="s">
        <v>7792</v>
      </c>
      <c r="J420" s="150" t="s">
        <v>7234</v>
      </c>
      <c r="K420" s="331" t="s">
        <v>7775</v>
      </c>
      <c r="L420" s="21" t="str">
        <f>VLOOKUP($K420,TONG_SL!$A:$D,2,0)</f>
        <v>Chả nướng 300g</v>
      </c>
      <c r="N420" s="21" t="str">
        <f t="shared" si="54"/>
        <v>K-C6</v>
      </c>
      <c r="Q420" s="21" t="str">
        <f>VLOOKUP(K420,TONG_SL!$A:$D,3,0)</f>
        <v>Túi</v>
      </c>
      <c r="R420" s="106">
        <v>6</v>
      </c>
      <c r="T420" s="1">
        <f>VLOOKUP(VLOOKUP(G420,Ma_KH!$A:$R,18,0)&amp;K420,Gia_MB!$A:$F,6,0)</f>
        <v>70950</v>
      </c>
      <c r="U420" s="12">
        <f t="shared" si="50"/>
        <v>425700</v>
      </c>
      <c r="W420" s="44">
        <f t="shared" si="51"/>
        <v>0</v>
      </c>
      <c r="X420" s="3" t="str">
        <f t="shared" si="52"/>
        <v>8</v>
      </c>
      <c r="Z420" s="12">
        <f t="shared" si="53"/>
        <v>34056</v>
      </c>
      <c r="AA420" s="5">
        <f>VLOOKUP(G420,Ma_KH!$A:$R,14,0)</f>
        <v>60</v>
      </c>
    </row>
    <row r="421" spans="1:27" hidden="1" x14ac:dyDescent="0.25">
      <c r="A421" s="157">
        <v>45989</v>
      </c>
      <c r="B421" s="158">
        <v>4180596671</v>
      </c>
      <c r="C421" s="10" t="s">
        <v>7767</v>
      </c>
      <c r="D421" s="149">
        <v>45992</v>
      </c>
      <c r="E421" s="152"/>
      <c r="F421" s="151"/>
      <c r="G421" s="33" t="s">
        <v>7790</v>
      </c>
      <c r="H421" s="152"/>
      <c r="I421" s="158" t="s">
        <v>7792</v>
      </c>
      <c r="J421" s="150" t="s">
        <v>7234</v>
      </c>
      <c r="K421" s="331" t="s">
        <v>7154</v>
      </c>
      <c r="L421" s="21" t="str">
        <f>VLOOKUP($K421,TONG_SL!$A:$D,2,0)</f>
        <v>Chả cốm 300g</v>
      </c>
      <c r="N421" s="21" t="str">
        <f t="shared" si="54"/>
        <v>K-C6</v>
      </c>
      <c r="Q421" s="21" t="str">
        <f>VLOOKUP(K421,TONG_SL!$A:$D,3,0)</f>
        <v>Túi</v>
      </c>
      <c r="R421" s="106">
        <v>2</v>
      </c>
      <c r="T421" s="1">
        <f>VLOOKUP(VLOOKUP(G421,Ma_KH!$A:$R,18,0)&amp;K421,Gia_MB!$A:$F,6,0)</f>
        <v>74250</v>
      </c>
      <c r="U421" s="12">
        <f t="shared" si="50"/>
        <v>148500</v>
      </c>
      <c r="W421" s="44">
        <f t="shared" si="51"/>
        <v>0</v>
      </c>
      <c r="X421" s="3" t="str">
        <f t="shared" si="52"/>
        <v>8</v>
      </c>
      <c r="Z421" s="12">
        <f t="shared" si="53"/>
        <v>11880</v>
      </c>
      <c r="AA421" s="5">
        <f>VLOOKUP(G421,Ma_KH!$A:$R,14,0)</f>
        <v>60</v>
      </c>
    </row>
    <row r="422" spans="1:27" hidden="1" x14ac:dyDescent="0.25">
      <c r="A422" s="157">
        <v>45989</v>
      </c>
      <c r="B422" s="158">
        <v>4180596671</v>
      </c>
      <c r="C422" s="10" t="s">
        <v>7767</v>
      </c>
      <c r="D422" s="149">
        <v>45992</v>
      </c>
      <c r="E422" s="152"/>
      <c r="F422" s="151"/>
      <c r="G422" s="33" t="s">
        <v>7790</v>
      </c>
      <c r="H422" s="152"/>
      <c r="I422" s="158" t="s">
        <v>7792</v>
      </c>
      <c r="J422" s="150" t="s">
        <v>7234</v>
      </c>
      <c r="K422" s="331" t="s">
        <v>32</v>
      </c>
      <c r="L422" s="21" t="str">
        <f>VLOOKUP($K422,TONG_SL!$A:$D,2,0)</f>
        <v>Giò Tai Lưỡi Xào 250g</v>
      </c>
      <c r="N422" s="21" t="str">
        <f t="shared" si="54"/>
        <v>K-C6</v>
      </c>
      <c r="Q422" s="21" t="str">
        <f>VLOOKUP(K422,TONG_SL!$A:$D,3,0)</f>
        <v>Túi</v>
      </c>
      <c r="R422" s="106">
        <v>5</v>
      </c>
      <c r="T422" s="1">
        <f>VLOOKUP(VLOOKUP(G422,Ma_KH!$A:$R,18,0)&amp;K422,Gia_MB!$A:$F,6,0)</f>
        <v>50182</v>
      </c>
      <c r="U422" s="12">
        <f t="shared" si="50"/>
        <v>250910</v>
      </c>
      <c r="W422" s="44">
        <f t="shared" si="51"/>
        <v>0</v>
      </c>
      <c r="X422" s="3" t="str">
        <f t="shared" si="52"/>
        <v>8</v>
      </c>
      <c r="Z422" s="12">
        <f t="shared" si="53"/>
        <v>20072.8</v>
      </c>
      <c r="AA422" s="5">
        <f>VLOOKUP(G422,Ma_KH!$A:$R,14,0)</f>
        <v>60</v>
      </c>
    </row>
    <row r="423" spans="1:27" hidden="1" x14ac:dyDescent="0.25">
      <c r="A423" s="157">
        <v>45989</v>
      </c>
      <c r="B423" s="158">
        <v>4180596671</v>
      </c>
      <c r="C423" s="10" t="s">
        <v>7767</v>
      </c>
      <c r="D423" s="149">
        <v>45992</v>
      </c>
      <c r="E423" s="152"/>
      <c r="F423" s="151"/>
      <c r="G423" s="33" t="s">
        <v>7790</v>
      </c>
      <c r="H423" s="152"/>
      <c r="I423" s="158" t="s">
        <v>7792</v>
      </c>
      <c r="J423" s="150" t="s">
        <v>7234</v>
      </c>
      <c r="K423" s="331" t="s">
        <v>48</v>
      </c>
      <c r="L423" s="21" t="str">
        <f>VLOOKUP($K423,TONG_SL!$A:$D,2,0)</f>
        <v>Mọc Nấm Hương 250g</v>
      </c>
      <c r="N423" s="21" t="str">
        <f t="shared" si="54"/>
        <v>K-C6</v>
      </c>
      <c r="Q423" s="21" t="str">
        <f>VLOOKUP(K423,TONG_SL!$A:$D,3,0)</f>
        <v>Túi</v>
      </c>
      <c r="R423" s="106">
        <v>11</v>
      </c>
      <c r="T423" s="1">
        <f>VLOOKUP(VLOOKUP(G423,Ma_KH!$A:$R,18,0)&amp;K423,Gia_MB!$A:$F,6,0)</f>
        <v>46000</v>
      </c>
      <c r="U423" s="12">
        <f t="shared" si="50"/>
        <v>506000</v>
      </c>
      <c r="W423" s="44">
        <f t="shared" si="51"/>
        <v>0</v>
      </c>
      <c r="X423" s="3" t="str">
        <f t="shared" si="52"/>
        <v>8</v>
      </c>
      <c r="Z423" s="12">
        <f t="shared" si="53"/>
        <v>40480</v>
      </c>
      <c r="AA423" s="5">
        <f>VLOOKUP(G423,Ma_KH!$A:$R,14,0)</f>
        <v>60</v>
      </c>
    </row>
    <row r="424" spans="1:27" hidden="1" x14ac:dyDescent="0.25">
      <c r="A424" s="157">
        <v>45989</v>
      </c>
      <c r="B424" s="158">
        <v>4180595847</v>
      </c>
      <c r="C424" s="10" t="s">
        <v>7767</v>
      </c>
      <c r="D424" s="149">
        <v>45992</v>
      </c>
      <c r="E424" s="152"/>
      <c r="F424" s="151"/>
      <c r="G424" s="33" t="s">
        <v>7790</v>
      </c>
      <c r="H424" s="152"/>
      <c r="I424" s="158" t="s">
        <v>7793</v>
      </c>
      <c r="J424" s="150" t="s">
        <v>7234</v>
      </c>
      <c r="K424" s="331" t="s">
        <v>27</v>
      </c>
      <c r="L424" s="21" t="str">
        <f>VLOOKUP($K424,TONG_SL!$A:$D,2,0)</f>
        <v>Chân giò heo muối 300g</v>
      </c>
      <c r="N424" s="21" t="str">
        <f t="shared" si="54"/>
        <v>K-C6</v>
      </c>
      <c r="Q424" s="21" t="str">
        <f>VLOOKUP(K424,TONG_SL!$A:$D,3,0)</f>
        <v>Túi</v>
      </c>
      <c r="R424" s="106">
        <v>17</v>
      </c>
      <c r="T424" s="1">
        <f>VLOOKUP(VLOOKUP(G424,Ma_KH!$A:$R,18,0)&amp;K424,Gia_MB!$A:$F,6,0)</f>
        <v>73431</v>
      </c>
      <c r="U424" s="12">
        <f t="shared" si="50"/>
        <v>1248327</v>
      </c>
      <c r="W424" s="44">
        <f t="shared" si="51"/>
        <v>0</v>
      </c>
      <c r="X424" s="3" t="str">
        <f t="shared" si="52"/>
        <v>8</v>
      </c>
      <c r="Z424" s="12">
        <f t="shared" si="53"/>
        <v>99866.16</v>
      </c>
      <c r="AA424" s="5">
        <f>VLOOKUP(G424,Ma_KH!$A:$R,14,0)</f>
        <v>60</v>
      </c>
    </row>
    <row r="425" spans="1:27" hidden="1" x14ac:dyDescent="0.25">
      <c r="A425" s="157">
        <v>45989</v>
      </c>
      <c r="B425" s="158">
        <v>4180595847</v>
      </c>
      <c r="C425" s="10" t="s">
        <v>7767</v>
      </c>
      <c r="D425" s="149">
        <v>45992</v>
      </c>
      <c r="E425" s="152"/>
      <c r="F425" s="151"/>
      <c r="G425" s="33" t="s">
        <v>7790</v>
      </c>
      <c r="H425" s="152"/>
      <c r="I425" s="158" t="s">
        <v>7793</v>
      </c>
      <c r="J425" s="150" t="s">
        <v>7234</v>
      </c>
      <c r="K425" s="331" t="s">
        <v>30</v>
      </c>
      <c r="L425" s="21" t="str">
        <f>VLOOKUP($K425,TONG_SL!$A:$D,2,0)</f>
        <v>Gà muối 500g</v>
      </c>
      <c r="N425" s="21" t="str">
        <f t="shared" si="54"/>
        <v>K-C6</v>
      </c>
      <c r="Q425" s="21" t="str">
        <f>VLOOKUP(K425,TONG_SL!$A:$D,3,0)</f>
        <v>Túi</v>
      </c>
      <c r="R425" s="106">
        <v>22</v>
      </c>
      <c r="T425" s="1">
        <f>VLOOKUP(VLOOKUP(G425,Ma_KH!$A:$R,18,0)&amp;K425,Gia_MB!$A:$F,6,0)</f>
        <v>111058</v>
      </c>
      <c r="U425" s="12">
        <f t="shared" si="50"/>
        <v>2443276</v>
      </c>
      <c r="W425" s="44">
        <f t="shared" si="51"/>
        <v>0</v>
      </c>
      <c r="X425" s="3" t="str">
        <f t="shared" si="52"/>
        <v>8</v>
      </c>
      <c r="Z425" s="12">
        <f t="shared" si="53"/>
        <v>195462.08000000002</v>
      </c>
      <c r="AA425" s="5">
        <f>VLOOKUP(G425,Ma_KH!$A:$R,14,0)</f>
        <v>60</v>
      </c>
    </row>
    <row r="426" spans="1:27" hidden="1" x14ac:dyDescent="0.25">
      <c r="A426" s="157">
        <v>45989</v>
      </c>
      <c r="B426" s="158">
        <v>4180595847</v>
      </c>
      <c r="C426" s="10" t="s">
        <v>7767</v>
      </c>
      <c r="D426" s="149">
        <v>45992</v>
      </c>
      <c r="E426" s="152"/>
      <c r="F426" s="151"/>
      <c r="G426" s="33" t="s">
        <v>7790</v>
      </c>
      <c r="H426" s="152"/>
      <c r="I426" s="158" t="s">
        <v>7793</v>
      </c>
      <c r="J426" s="150" t="s">
        <v>7234</v>
      </c>
      <c r="K426" s="331" t="s">
        <v>7775</v>
      </c>
      <c r="L426" s="21" t="str">
        <f>VLOOKUP($K426,TONG_SL!$A:$D,2,0)</f>
        <v>Chả nướng 300g</v>
      </c>
      <c r="N426" s="21" t="str">
        <f t="shared" si="54"/>
        <v>K-C6</v>
      </c>
      <c r="Q426" s="21" t="str">
        <f>VLOOKUP(K426,TONG_SL!$A:$D,3,0)</f>
        <v>Túi</v>
      </c>
      <c r="R426" s="106">
        <v>1</v>
      </c>
      <c r="T426" s="1">
        <f>VLOOKUP(VLOOKUP(G426,Ma_KH!$A:$R,18,0)&amp;K426,Gia_MB!$A:$F,6,0)</f>
        <v>70950</v>
      </c>
      <c r="U426" s="12">
        <f t="shared" si="50"/>
        <v>70950</v>
      </c>
      <c r="W426" s="44">
        <f t="shared" si="51"/>
        <v>0</v>
      </c>
      <c r="X426" s="3" t="str">
        <f t="shared" si="52"/>
        <v>8</v>
      </c>
      <c r="Z426" s="12">
        <f t="shared" si="53"/>
        <v>5676</v>
      </c>
      <c r="AA426" s="5">
        <f>VLOOKUP(G426,Ma_KH!$A:$R,14,0)</f>
        <v>60</v>
      </c>
    </row>
    <row r="427" spans="1:27" hidden="1" x14ac:dyDescent="0.25">
      <c r="A427" s="157">
        <v>45989</v>
      </c>
      <c r="B427" s="158">
        <v>4180595847</v>
      </c>
      <c r="C427" s="10" t="s">
        <v>7767</v>
      </c>
      <c r="D427" s="149">
        <v>45992</v>
      </c>
      <c r="E427" s="152"/>
      <c r="F427" s="151"/>
      <c r="G427" s="33" t="s">
        <v>7790</v>
      </c>
      <c r="H427" s="152"/>
      <c r="I427" s="158" t="s">
        <v>7793</v>
      </c>
      <c r="J427" s="150" t="s">
        <v>7234</v>
      </c>
      <c r="K427" s="331" t="s">
        <v>7154</v>
      </c>
      <c r="L427" s="21" t="str">
        <f>VLOOKUP($K427,TONG_SL!$A:$D,2,0)</f>
        <v>Chả cốm 300g</v>
      </c>
      <c r="N427" s="21" t="str">
        <f t="shared" si="54"/>
        <v>K-C6</v>
      </c>
      <c r="Q427" s="21" t="str">
        <f>VLOOKUP(K427,TONG_SL!$A:$D,3,0)</f>
        <v>Túi</v>
      </c>
      <c r="R427" s="106">
        <v>1</v>
      </c>
      <c r="T427" s="1">
        <f>VLOOKUP(VLOOKUP(G427,Ma_KH!$A:$R,18,0)&amp;K427,Gia_MB!$A:$F,6,0)</f>
        <v>74250</v>
      </c>
      <c r="U427" s="12">
        <f t="shared" si="50"/>
        <v>74250</v>
      </c>
      <c r="W427" s="44">
        <f t="shared" si="51"/>
        <v>0</v>
      </c>
      <c r="X427" s="3" t="str">
        <f t="shared" si="52"/>
        <v>8</v>
      </c>
      <c r="Z427" s="12">
        <f t="shared" si="53"/>
        <v>5940</v>
      </c>
      <c r="AA427" s="5">
        <f>VLOOKUP(G427,Ma_KH!$A:$R,14,0)</f>
        <v>60</v>
      </c>
    </row>
    <row r="428" spans="1:27" hidden="1" x14ac:dyDescent="0.25">
      <c r="A428" s="157">
        <v>45989</v>
      </c>
      <c r="B428" s="158">
        <v>4180595847</v>
      </c>
      <c r="C428" s="10" t="s">
        <v>7767</v>
      </c>
      <c r="D428" s="149">
        <v>45992</v>
      </c>
      <c r="E428" s="152"/>
      <c r="F428" s="151"/>
      <c r="G428" s="33" t="s">
        <v>7790</v>
      </c>
      <c r="H428" s="152"/>
      <c r="I428" s="158" t="s">
        <v>7793</v>
      </c>
      <c r="J428" s="150" t="s">
        <v>7234</v>
      </c>
      <c r="K428" s="331" t="s">
        <v>32</v>
      </c>
      <c r="L428" s="21" t="str">
        <f>VLOOKUP($K428,TONG_SL!$A:$D,2,0)</f>
        <v>Giò Tai Lưỡi Xào 250g</v>
      </c>
      <c r="N428" s="21" t="str">
        <f t="shared" si="54"/>
        <v>K-C6</v>
      </c>
      <c r="Q428" s="21" t="str">
        <f>VLOOKUP(K428,TONG_SL!$A:$D,3,0)</f>
        <v>Túi</v>
      </c>
      <c r="R428" s="106">
        <v>36</v>
      </c>
      <c r="T428" s="1">
        <f>VLOOKUP(VLOOKUP(G428,Ma_KH!$A:$R,18,0)&amp;K428,Gia_MB!$A:$F,6,0)</f>
        <v>50182</v>
      </c>
      <c r="U428" s="12">
        <f t="shared" si="50"/>
        <v>1806552</v>
      </c>
      <c r="W428" s="44">
        <f t="shared" si="51"/>
        <v>0</v>
      </c>
      <c r="X428" s="3" t="str">
        <f t="shared" si="52"/>
        <v>8</v>
      </c>
      <c r="Z428" s="12">
        <f t="shared" si="53"/>
        <v>144524.16</v>
      </c>
      <c r="AA428" s="5">
        <f>VLOOKUP(G428,Ma_KH!$A:$R,14,0)</f>
        <v>60</v>
      </c>
    </row>
    <row r="429" spans="1:27" hidden="1" x14ac:dyDescent="0.25">
      <c r="A429" s="157">
        <v>45989</v>
      </c>
      <c r="B429" s="158">
        <v>4180595847</v>
      </c>
      <c r="C429" s="10" t="s">
        <v>7767</v>
      </c>
      <c r="D429" s="149">
        <v>45992</v>
      </c>
      <c r="E429" s="152"/>
      <c r="F429" s="151"/>
      <c r="G429" s="33" t="s">
        <v>7790</v>
      </c>
      <c r="H429" s="152"/>
      <c r="I429" s="158" t="s">
        <v>7793</v>
      </c>
      <c r="J429" s="150" t="s">
        <v>7234</v>
      </c>
      <c r="K429" s="331" t="s">
        <v>48</v>
      </c>
      <c r="L429" s="21" t="str">
        <f>VLOOKUP($K429,TONG_SL!$A:$D,2,0)</f>
        <v>Mọc Nấm Hương 250g</v>
      </c>
      <c r="N429" s="21" t="str">
        <f t="shared" si="54"/>
        <v>K-C6</v>
      </c>
      <c r="Q429" s="21" t="str">
        <f>VLOOKUP(K429,TONG_SL!$A:$D,3,0)</f>
        <v>Túi</v>
      </c>
      <c r="R429" s="106">
        <v>20</v>
      </c>
      <c r="T429" s="1">
        <f>VLOOKUP(VLOOKUP(G429,Ma_KH!$A:$R,18,0)&amp;K429,Gia_MB!$A:$F,6,0)</f>
        <v>46000</v>
      </c>
      <c r="U429" s="12">
        <f t="shared" si="50"/>
        <v>920000</v>
      </c>
      <c r="W429" s="44">
        <f t="shared" si="51"/>
        <v>0</v>
      </c>
      <c r="X429" s="3" t="str">
        <f t="shared" si="52"/>
        <v>8</v>
      </c>
      <c r="Z429" s="12">
        <f t="shared" si="53"/>
        <v>73600</v>
      </c>
      <c r="AA429" s="5">
        <f>VLOOKUP(G429,Ma_KH!$A:$R,14,0)</f>
        <v>60</v>
      </c>
    </row>
    <row r="430" spans="1:27" hidden="1" x14ac:dyDescent="0.25">
      <c r="A430" s="157">
        <v>45989</v>
      </c>
      <c r="B430" s="158">
        <v>4180595689</v>
      </c>
      <c r="C430" s="10" t="s">
        <v>7767</v>
      </c>
      <c r="D430" s="149">
        <v>45992</v>
      </c>
      <c r="E430" s="152"/>
      <c r="F430" s="151"/>
      <c r="G430" s="33" t="s">
        <v>7790</v>
      </c>
      <c r="H430" s="152"/>
      <c r="I430" s="158" t="s">
        <v>7794</v>
      </c>
      <c r="J430" s="150" t="s">
        <v>7234</v>
      </c>
      <c r="K430" s="331" t="s">
        <v>48</v>
      </c>
      <c r="L430" s="21" t="str">
        <f>VLOOKUP($K430,TONG_SL!$A:$D,2,0)</f>
        <v>Mọc Nấm Hương 250g</v>
      </c>
      <c r="N430" s="21" t="str">
        <f t="shared" si="54"/>
        <v>K-C6</v>
      </c>
      <c r="Q430" s="21" t="str">
        <f>VLOOKUP(K430,TONG_SL!$A:$D,3,0)</f>
        <v>Túi</v>
      </c>
      <c r="R430" s="106">
        <v>22</v>
      </c>
      <c r="T430" s="1">
        <f>VLOOKUP(VLOOKUP(G430,Ma_KH!$A:$R,18,0)&amp;K430,Gia_MB!$A:$F,6,0)</f>
        <v>46000</v>
      </c>
      <c r="U430" s="12">
        <f t="shared" si="50"/>
        <v>1012000</v>
      </c>
      <c r="W430" s="44">
        <f t="shared" si="51"/>
        <v>0</v>
      </c>
      <c r="X430" s="3" t="str">
        <f t="shared" si="52"/>
        <v>8</v>
      </c>
      <c r="Z430" s="12">
        <f t="shared" si="53"/>
        <v>80960</v>
      </c>
      <c r="AA430" s="5">
        <f>VLOOKUP(G430,Ma_KH!$A:$R,14,0)</f>
        <v>60</v>
      </c>
    </row>
    <row r="431" spans="1:27" hidden="1" x14ac:dyDescent="0.25">
      <c r="A431" s="157">
        <v>45989</v>
      </c>
      <c r="B431" s="158">
        <v>4180595689</v>
      </c>
      <c r="C431" s="10" t="s">
        <v>7767</v>
      </c>
      <c r="D431" s="149">
        <v>45992</v>
      </c>
      <c r="E431" s="152"/>
      <c r="F431" s="151"/>
      <c r="G431" s="33" t="s">
        <v>7790</v>
      </c>
      <c r="H431" s="152"/>
      <c r="I431" s="158" t="s">
        <v>7794</v>
      </c>
      <c r="J431" s="150" t="s">
        <v>7234</v>
      </c>
      <c r="K431" s="331" t="s">
        <v>32</v>
      </c>
      <c r="L431" s="21" t="str">
        <f>VLOOKUP($K431,TONG_SL!$A:$D,2,0)</f>
        <v>Giò Tai Lưỡi Xào 250g</v>
      </c>
      <c r="N431" s="21" t="str">
        <f t="shared" si="54"/>
        <v>K-C6</v>
      </c>
      <c r="Q431" s="21" t="str">
        <f>VLOOKUP(K431,TONG_SL!$A:$D,3,0)</f>
        <v>Túi</v>
      </c>
      <c r="R431" s="106">
        <v>18</v>
      </c>
      <c r="T431" s="1">
        <f>VLOOKUP(VLOOKUP(G431,Ma_KH!$A:$R,18,0)&amp;K431,Gia_MB!$A:$F,6,0)</f>
        <v>50182</v>
      </c>
      <c r="U431" s="12">
        <f t="shared" si="50"/>
        <v>903276</v>
      </c>
      <c r="W431" s="44">
        <f t="shared" si="51"/>
        <v>0</v>
      </c>
      <c r="X431" s="3" t="str">
        <f t="shared" si="52"/>
        <v>8</v>
      </c>
      <c r="Z431" s="12">
        <f t="shared" si="53"/>
        <v>72262.080000000002</v>
      </c>
      <c r="AA431" s="5">
        <f>VLOOKUP(G431,Ma_KH!$A:$R,14,0)</f>
        <v>60</v>
      </c>
    </row>
    <row r="432" spans="1:27" hidden="1" x14ac:dyDescent="0.25">
      <c r="A432" s="157">
        <v>45989</v>
      </c>
      <c r="B432" s="158">
        <v>4180595689</v>
      </c>
      <c r="C432" s="10" t="s">
        <v>7767</v>
      </c>
      <c r="D432" s="149">
        <v>45992</v>
      </c>
      <c r="E432" s="152"/>
      <c r="F432" s="151"/>
      <c r="G432" s="33" t="s">
        <v>7790</v>
      </c>
      <c r="H432" s="152"/>
      <c r="I432" s="158" t="s">
        <v>7794</v>
      </c>
      <c r="J432" s="150" t="s">
        <v>7234</v>
      </c>
      <c r="K432" s="331" t="s">
        <v>7153</v>
      </c>
      <c r="L432" s="21" t="str">
        <f>VLOOKUP($K432,TONG_SL!$A:$D,2,0)</f>
        <v>Tai heo muối 200g</v>
      </c>
      <c r="N432" s="21" t="str">
        <f t="shared" si="54"/>
        <v>K-C6</v>
      </c>
      <c r="Q432" s="21" t="str">
        <f>VLOOKUP(K432,TONG_SL!$A:$D,3,0)</f>
        <v>Túi</v>
      </c>
      <c r="R432" s="106">
        <v>3</v>
      </c>
      <c r="T432" s="1">
        <f>VLOOKUP(VLOOKUP(G432,Ma_KH!$A:$R,18,0)&amp;K432,Gia_MB!$A:$F,6,0)</f>
        <v>55595</v>
      </c>
      <c r="U432" s="12">
        <f t="shared" si="50"/>
        <v>166785</v>
      </c>
      <c r="W432" s="44">
        <f t="shared" si="51"/>
        <v>0</v>
      </c>
      <c r="X432" s="3" t="str">
        <f t="shared" si="52"/>
        <v>8</v>
      </c>
      <c r="Z432" s="12">
        <f t="shared" si="53"/>
        <v>13342.800000000001</v>
      </c>
      <c r="AA432" s="5">
        <f>VLOOKUP(G432,Ma_KH!$A:$R,14,0)</f>
        <v>60</v>
      </c>
    </row>
    <row r="433" spans="1:27" hidden="1" x14ac:dyDescent="0.25">
      <c r="A433" s="157">
        <v>45989</v>
      </c>
      <c r="B433" s="158">
        <v>4180595689</v>
      </c>
      <c r="C433" s="10" t="s">
        <v>7767</v>
      </c>
      <c r="D433" s="149">
        <v>45992</v>
      </c>
      <c r="E433" s="152"/>
      <c r="F433" s="151"/>
      <c r="G433" s="33" t="s">
        <v>7790</v>
      </c>
      <c r="H433" s="152"/>
      <c r="I433" s="158" t="s">
        <v>7794</v>
      </c>
      <c r="J433" s="150" t="s">
        <v>7234</v>
      </c>
      <c r="K433" s="331" t="s">
        <v>7197</v>
      </c>
      <c r="L433" s="21" t="str">
        <f>VLOOKUP($K433,TONG_SL!$A:$D,2,0)</f>
        <v>Gà muối 500g</v>
      </c>
      <c r="N433" s="21" t="str">
        <f t="shared" si="54"/>
        <v>K-C6</v>
      </c>
      <c r="Q433" s="21" t="str">
        <f>VLOOKUP(K433,TONG_SL!$A:$D,3,0)</f>
        <v>Túi</v>
      </c>
      <c r="R433" s="106">
        <v>4</v>
      </c>
      <c r="T433" s="1">
        <f>VLOOKUP(VLOOKUP(G433,Ma_KH!$A:$R,18,0)&amp;K433,Gia_MB!$A:$F,6,0)</f>
        <v>111058</v>
      </c>
      <c r="U433" s="12">
        <f t="shared" si="50"/>
        <v>444232</v>
      </c>
      <c r="W433" s="44">
        <f t="shared" si="51"/>
        <v>0</v>
      </c>
      <c r="X433" s="3" t="str">
        <f t="shared" si="52"/>
        <v>8</v>
      </c>
      <c r="Z433" s="12">
        <f t="shared" si="53"/>
        <v>35538.559999999998</v>
      </c>
      <c r="AA433" s="5">
        <f>VLOOKUP(G433,Ma_KH!$A:$R,14,0)</f>
        <v>60</v>
      </c>
    </row>
    <row r="434" spans="1:27" hidden="1" x14ac:dyDescent="0.25">
      <c r="A434" s="157">
        <v>45989</v>
      </c>
      <c r="B434" s="158">
        <v>4180595689</v>
      </c>
      <c r="C434" s="10" t="s">
        <v>7767</v>
      </c>
      <c r="D434" s="149">
        <v>45992</v>
      </c>
      <c r="E434" s="152"/>
      <c r="F434" s="151"/>
      <c r="G434" s="33" t="s">
        <v>7790</v>
      </c>
      <c r="H434" s="152"/>
      <c r="I434" s="158" t="s">
        <v>7794</v>
      </c>
      <c r="J434" s="150" t="s">
        <v>7234</v>
      </c>
      <c r="K434" s="331" t="s">
        <v>27</v>
      </c>
      <c r="L434" s="21" t="str">
        <f>VLOOKUP($K434,TONG_SL!$A:$D,2,0)</f>
        <v>Chân giò heo muối 300g</v>
      </c>
      <c r="N434" s="21" t="str">
        <f t="shared" si="54"/>
        <v>K-C6</v>
      </c>
      <c r="Q434" s="21" t="str">
        <f>VLOOKUP(K434,TONG_SL!$A:$D,3,0)</f>
        <v>Túi</v>
      </c>
      <c r="R434" s="106">
        <v>9</v>
      </c>
      <c r="T434" s="1">
        <f>VLOOKUP(VLOOKUP(G434,Ma_KH!$A:$R,18,0)&amp;K434,Gia_MB!$A:$F,6,0)</f>
        <v>73431</v>
      </c>
      <c r="U434" s="12">
        <f t="shared" si="50"/>
        <v>660879</v>
      </c>
      <c r="W434" s="44">
        <f t="shared" si="51"/>
        <v>0</v>
      </c>
      <c r="X434" s="3" t="str">
        <f t="shared" si="52"/>
        <v>8</v>
      </c>
      <c r="Z434" s="12">
        <f t="shared" si="53"/>
        <v>52870.32</v>
      </c>
      <c r="AA434" s="5">
        <f>VLOOKUP(G434,Ma_KH!$A:$R,14,0)</f>
        <v>60</v>
      </c>
    </row>
    <row r="435" spans="1:27" hidden="1" x14ac:dyDescent="0.25">
      <c r="A435" s="157">
        <v>45989</v>
      </c>
      <c r="B435" s="158">
        <v>4180595797</v>
      </c>
      <c r="C435" s="10" t="s">
        <v>7767</v>
      </c>
      <c r="D435" s="149">
        <v>45992</v>
      </c>
      <c r="E435" s="152"/>
      <c r="F435" s="151"/>
      <c r="G435" s="33" t="s">
        <v>7790</v>
      </c>
      <c r="H435" s="152"/>
      <c r="I435" s="158" t="s">
        <v>7795</v>
      </c>
      <c r="J435" s="150" t="s">
        <v>7234</v>
      </c>
      <c r="K435" s="331" t="s">
        <v>27</v>
      </c>
      <c r="L435" s="21" t="str">
        <f>VLOOKUP($K435,TONG_SL!$A:$D,2,0)</f>
        <v>Chân giò heo muối 300g</v>
      </c>
      <c r="N435" s="21" t="str">
        <f t="shared" si="54"/>
        <v>K-C6</v>
      </c>
      <c r="Q435" s="21" t="str">
        <f>VLOOKUP(K435,TONG_SL!$A:$D,3,0)</f>
        <v>Túi</v>
      </c>
      <c r="R435" s="106">
        <v>2</v>
      </c>
      <c r="T435" s="1">
        <f>VLOOKUP(VLOOKUP(G435,Ma_KH!$A:$R,18,0)&amp;K435,Gia_MB!$A:$F,6,0)</f>
        <v>73431</v>
      </c>
      <c r="U435" s="12">
        <f t="shared" si="50"/>
        <v>146862</v>
      </c>
      <c r="W435" s="44">
        <f t="shared" si="51"/>
        <v>0</v>
      </c>
      <c r="X435" s="3" t="str">
        <f t="shared" si="52"/>
        <v>8</v>
      </c>
      <c r="Z435" s="12">
        <f t="shared" si="53"/>
        <v>11748.960000000001</v>
      </c>
      <c r="AA435" s="5">
        <f>VLOOKUP(G435,Ma_KH!$A:$R,14,0)</f>
        <v>60</v>
      </c>
    </row>
    <row r="436" spans="1:27" hidden="1" x14ac:dyDescent="0.25">
      <c r="A436" s="157">
        <v>45989</v>
      </c>
      <c r="B436" s="158">
        <v>4180595797</v>
      </c>
      <c r="C436" s="10" t="s">
        <v>7767</v>
      </c>
      <c r="D436" s="149">
        <v>45992</v>
      </c>
      <c r="E436" s="152"/>
      <c r="F436" s="151"/>
      <c r="G436" s="33" t="s">
        <v>7790</v>
      </c>
      <c r="H436" s="152"/>
      <c r="I436" s="158" t="s">
        <v>7795</v>
      </c>
      <c r="J436" s="150" t="s">
        <v>7234</v>
      </c>
      <c r="K436" s="331" t="s">
        <v>7197</v>
      </c>
      <c r="L436" s="21" t="str">
        <f>VLOOKUP($K436,TONG_SL!$A:$D,2,0)</f>
        <v>Gà muối 500g</v>
      </c>
      <c r="N436" s="21" t="str">
        <f t="shared" si="54"/>
        <v>K-C6</v>
      </c>
      <c r="Q436" s="21" t="str">
        <f>VLOOKUP(K436,TONG_SL!$A:$D,3,0)</f>
        <v>Túi</v>
      </c>
      <c r="R436" s="106">
        <v>12</v>
      </c>
      <c r="T436" s="1">
        <f>VLOOKUP(VLOOKUP(G436,Ma_KH!$A:$R,18,0)&amp;K436,Gia_MB!$A:$F,6,0)</f>
        <v>111058</v>
      </c>
      <c r="U436" s="12">
        <f t="shared" si="50"/>
        <v>1332696</v>
      </c>
      <c r="W436" s="44">
        <f t="shared" si="51"/>
        <v>0</v>
      </c>
      <c r="X436" s="3" t="str">
        <f t="shared" si="52"/>
        <v>8</v>
      </c>
      <c r="Z436" s="12">
        <f t="shared" si="53"/>
        <v>106615.68000000001</v>
      </c>
      <c r="AA436" s="5">
        <f>VLOOKUP(G436,Ma_KH!$A:$R,14,0)</f>
        <v>60</v>
      </c>
    </row>
    <row r="437" spans="1:27" hidden="1" x14ac:dyDescent="0.25">
      <c r="A437" s="157">
        <v>45989</v>
      </c>
      <c r="B437" s="158">
        <v>4180595797</v>
      </c>
      <c r="C437" s="10" t="s">
        <v>7767</v>
      </c>
      <c r="D437" s="149">
        <v>45992</v>
      </c>
      <c r="E437" s="152"/>
      <c r="F437" s="151"/>
      <c r="G437" s="33" t="s">
        <v>7790</v>
      </c>
      <c r="H437" s="152"/>
      <c r="I437" s="158" t="s">
        <v>7795</v>
      </c>
      <c r="J437" s="150" t="s">
        <v>7234</v>
      </c>
      <c r="K437" s="331" t="s">
        <v>7153</v>
      </c>
      <c r="L437" s="21" t="str">
        <f>VLOOKUP($K437,TONG_SL!$A:$D,2,0)</f>
        <v>Tai heo muối 200g</v>
      </c>
      <c r="N437" s="21" t="str">
        <f t="shared" si="54"/>
        <v>K-C6</v>
      </c>
      <c r="Q437" s="21" t="str">
        <f>VLOOKUP(K437,TONG_SL!$A:$D,3,0)</f>
        <v>Túi</v>
      </c>
      <c r="R437" s="106">
        <v>8</v>
      </c>
      <c r="T437" s="1">
        <f>VLOOKUP(VLOOKUP(G437,Ma_KH!$A:$R,18,0)&amp;K437,Gia_MB!$A:$F,6,0)</f>
        <v>55595</v>
      </c>
      <c r="U437" s="12">
        <f t="shared" si="50"/>
        <v>444760</v>
      </c>
      <c r="W437" s="44">
        <f t="shared" si="51"/>
        <v>0</v>
      </c>
      <c r="X437" s="3" t="str">
        <f t="shared" si="52"/>
        <v>8</v>
      </c>
      <c r="Z437" s="12">
        <f t="shared" si="53"/>
        <v>35580.800000000003</v>
      </c>
      <c r="AA437" s="5">
        <f>VLOOKUP(G437,Ma_KH!$A:$R,14,0)</f>
        <v>60</v>
      </c>
    </row>
    <row r="438" spans="1:27" hidden="1" x14ac:dyDescent="0.25">
      <c r="A438" s="157">
        <v>45989</v>
      </c>
      <c r="B438" s="158">
        <v>4180595732</v>
      </c>
      <c r="C438" s="10" t="s">
        <v>7767</v>
      </c>
      <c r="D438" s="149">
        <v>45992</v>
      </c>
      <c r="E438" s="152"/>
      <c r="F438" s="151"/>
      <c r="G438" s="33" t="s">
        <v>7790</v>
      </c>
      <c r="H438" s="152"/>
      <c r="I438" s="158" t="s">
        <v>7796</v>
      </c>
      <c r="J438" s="150" t="s">
        <v>7234</v>
      </c>
      <c r="K438" s="331" t="s">
        <v>27</v>
      </c>
      <c r="L438" s="21" t="str">
        <f>VLOOKUP($K438,TONG_SL!$A:$D,2,0)</f>
        <v>Chân giò heo muối 300g</v>
      </c>
      <c r="N438" s="21" t="str">
        <f t="shared" si="54"/>
        <v>K-C6</v>
      </c>
      <c r="Q438" s="21" t="str">
        <f>VLOOKUP(K438,TONG_SL!$A:$D,3,0)</f>
        <v>Túi</v>
      </c>
      <c r="R438" s="106">
        <v>15</v>
      </c>
      <c r="T438" s="1">
        <f>VLOOKUP(VLOOKUP(G438,Ma_KH!$A:$R,18,0)&amp;K438,Gia_MB!$A:$F,6,0)</f>
        <v>73431</v>
      </c>
      <c r="U438" s="12">
        <f t="shared" si="50"/>
        <v>1101465</v>
      </c>
      <c r="W438" s="44">
        <f t="shared" si="51"/>
        <v>0</v>
      </c>
      <c r="X438" s="3" t="str">
        <f t="shared" si="52"/>
        <v>8</v>
      </c>
      <c r="Z438" s="12">
        <f t="shared" si="53"/>
        <v>88117.2</v>
      </c>
      <c r="AA438" s="5">
        <f>VLOOKUP(G438,Ma_KH!$A:$R,14,0)</f>
        <v>60</v>
      </c>
    </row>
    <row r="439" spans="1:27" hidden="1" x14ac:dyDescent="0.25">
      <c r="A439" s="157">
        <v>45989</v>
      </c>
      <c r="B439" s="158">
        <v>4180595732</v>
      </c>
      <c r="C439" s="10" t="s">
        <v>7767</v>
      </c>
      <c r="D439" s="149">
        <v>45992</v>
      </c>
      <c r="E439" s="152"/>
      <c r="F439" s="151"/>
      <c r="G439" s="33" t="s">
        <v>7790</v>
      </c>
      <c r="H439" s="152"/>
      <c r="I439" s="158" t="s">
        <v>7796</v>
      </c>
      <c r="J439" s="150" t="s">
        <v>7234</v>
      </c>
      <c r="K439" s="331" t="s">
        <v>7197</v>
      </c>
      <c r="L439" s="21" t="str">
        <f>VLOOKUP($K439,TONG_SL!$A:$D,2,0)</f>
        <v>Gà muối 500g</v>
      </c>
      <c r="N439" s="21" t="str">
        <f t="shared" si="54"/>
        <v>K-C6</v>
      </c>
      <c r="Q439" s="21" t="str">
        <f>VLOOKUP(K439,TONG_SL!$A:$D,3,0)</f>
        <v>Túi</v>
      </c>
      <c r="R439" s="106">
        <v>8</v>
      </c>
      <c r="T439" s="1">
        <f>VLOOKUP(VLOOKUP(G439,Ma_KH!$A:$R,18,0)&amp;K439,Gia_MB!$A:$F,6,0)</f>
        <v>111058</v>
      </c>
      <c r="U439" s="12">
        <f t="shared" si="50"/>
        <v>888464</v>
      </c>
      <c r="W439" s="44">
        <f t="shared" si="51"/>
        <v>0</v>
      </c>
      <c r="X439" s="3" t="str">
        <f t="shared" si="52"/>
        <v>8</v>
      </c>
      <c r="Z439" s="12">
        <f t="shared" si="53"/>
        <v>71077.119999999995</v>
      </c>
      <c r="AA439" s="5">
        <f>VLOOKUP(G439,Ma_KH!$A:$R,14,0)</f>
        <v>60</v>
      </c>
    </row>
    <row r="440" spans="1:27" hidden="1" x14ac:dyDescent="0.25">
      <c r="A440" s="157">
        <v>45989</v>
      </c>
      <c r="B440" s="158">
        <v>4180595732</v>
      </c>
      <c r="C440" s="10" t="s">
        <v>7767</v>
      </c>
      <c r="D440" s="149">
        <v>45992</v>
      </c>
      <c r="E440" s="152"/>
      <c r="F440" s="151"/>
      <c r="G440" s="33" t="s">
        <v>7790</v>
      </c>
      <c r="H440" s="152"/>
      <c r="I440" s="158" t="s">
        <v>7796</v>
      </c>
      <c r="J440" s="150" t="s">
        <v>7234</v>
      </c>
      <c r="K440" s="331" t="s">
        <v>7153</v>
      </c>
      <c r="L440" s="21" t="str">
        <f>VLOOKUP($K440,TONG_SL!$A:$D,2,0)</f>
        <v>Tai heo muối 200g</v>
      </c>
      <c r="N440" s="21" t="str">
        <f t="shared" si="54"/>
        <v>K-C6</v>
      </c>
      <c r="Q440" s="21" t="str">
        <f>VLOOKUP(K440,TONG_SL!$A:$D,3,0)</f>
        <v>Túi</v>
      </c>
      <c r="R440" s="106">
        <v>9</v>
      </c>
      <c r="T440" s="1">
        <f>VLOOKUP(VLOOKUP(G440,Ma_KH!$A:$R,18,0)&amp;K440,Gia_MB!$A:$F,6,0)</f>
        <v>55595</v>
      </c>
      <c r="U440" s="12">
        <f t="shared" si="50"/>
        <v>500355</v>
      </c>
      <c r="W440" s="44">
        <f t="shared" si="51"/>
        <v>0</v>
      </c>
      <c r="X440" s="3" t="str">
        <f t="shared" si="52"/>
        <v>8</v>
      </c>
      <c r="Z440" s="12">
        <f t="shared" si="53"/>
        <v>40028.400000000001</v>
      </c>
      <c r="AA440" s="5">
        <f>VLOOKUP(G440,Ma_KH!$A:$R,14,0)</f>
        <v>60</v>
      </c>
    </row>
    <row r="441" spans="1:27" hidden="1" x14ac:dyDescent="0.25">
      <c r="A441" s="157">
        <v>45989</v>
      </c>
      <c r="B441" s="158">
        <v>4180595732</v>
      </c>
      <c r="C441" s="10" t="s">
        <v>7767</v>
      </c>
      <c r="D441" s="149">
        <v>45992</v>
      </c>
      <c r="E441" s="152"/>
      <c r="F441" s="151"/>
      <c r="G441" s="33" t="s">
        <v>7790</v>
      </c>
      <c r="H441" s="152"/>
      <c r="I441" s="158" t="s">
        <v>7796</v>
      </c>
      <c r="J441" s="150" t="s">
        <v>7234</v>
      </c>
      <c r="K441" s="331" t="s">
        <v>7775</v>
      </c>
      <c r="L441" s="21" t="str">
        <f>VLOOKUP($K441,TONG_SL!$A:$D,2,0)</f>
        <v>Chả nướng 300g</v>
      </c>
      <c r="N441" s="21" t="str">
        <f t="shared" si="54"/>
        <v>K-C6</v>
      </c>
      <c r="Q441" s="21" t="str">
        <f>VLOOKUP(K441,TONG_SL!$A:$D,3,0)</f>
        <v>Túi</v>
      </c>
      <c r="R441" s="106">
        <v>2</v>
      </c>
      <c r="T441" s="1">
        <f>VLOOKUP(VLOOKUP(G441,Ma_KH!$A:$R,18,0)&amp;K441,Gia_MB!$A:$F,6,0)</f>
        <v>70950</v>
      </c>
      <c r="U441" s="12">
        <f t="shared" si="50"/>
        <v>141900</v>
      </c>
      <c r="W441" s="44">
        <f t="shared" si="51"/>
        <v>0</v>
      </c>
      <c r="X441" s="3" t="str">
        <f t="shared" si="52"/>
        <v>8</v>
      </c>
      <c r="Z441" s="12">
        <f t="shared" si="53"/>
        <v>11352</v>
      </c>
      <c r="AA441" s="5">
        <f>VLOOKUP(G441,Ma_KH!$A:$R,14,0)</f>
        <v>60</v>
      </c>
    </row>
    <row r="442" spans="1:27" hidden="1" x14ac:dyDescent="0.25">
      <c r="A442" s="157">
        <v>45989</v>
      </c>
      <c r="B442" s="158">
        <v>4180595732</v>
      </c>
      <c r="C442" s="10" t="s">
        <v>7767</v>
      </c>
      <c r="D442" s="149">
        <v>45992</v>
      </c>
      <c r="E442" s="152"/>
      <c r="F442" s="151"/>
      <c r="G442" s="33" t="s">
        <v>7790</v>
      </c>
      <c r="H442" s="152"/>
      <c r="I442" s="158" t="s">
        <v>7796</v>
      </c>
      <c r="J442" s="150" t="s">
        <v>7234</v>
      </c>
      <c r="K442" s="331" t="s">
        <v>7154</v>
      </c>
      <c r="L442" s="21" t="str">
        <f>VLOOKUP($K442,TONG_SL!$A:$D,2,0)</f>
        <v>Chả cốm 300g</v>
      </c>
      <c r="N442" s="21" t="str">
        <f t="shared" si="54"/>
        <v>K-C6</v>
      </c>
      <c r="Q442" s="21" t="str">
        <f>VLOOKUP(K442,TONG_SL!$A:$D,3,0)</f>
        <v>Túi</v>
      </c>
      <c r="R442" s="106">
        <v>7</v>
      </c>
      <c r="T442" s="1">
        <f>VLOOKUP(VLOOKUP(G442,Ma_KH!$A:$R,18,0)&amp;K442,Gia_MB!$A:$F,6,0)</f>
        <v>74250</v>
      </c>
      <c r="U442" s="12">
        <f t="shared" si="50"/>
        <v>519750</v>
      </c>
      <c r="W442" s="44">
        <f t="shared" si="51"/>
        <v>0</v>
      </c>
      <c r="X442" s="3" t="str">
        <f t="shared" si="52"/>
        <v>8</v>
      </c>
      <c r="Z442" s="12">
        <f t="shared" si="53"/>
        <v>41580</v>
      </c>
      <c r="AA442" s="5">
        <f>VLOOKUP(G442,Ma_KH!$A:$R,14,0)</f>
        <v>60</v>
      </c>
    </row>
    <row r="443" spans="1:27" hidden="1" x14ac:dyDescent="0.25">
      <c r="A443" s="157">
        <v>45989</v>
      </c>
      <c r="B443" s="158">
        <v>4180595732</v>
      </c>
      <c r="C443" s="10" t="s">
        <v>7767</v>
      </c>
      <c r="D443" s="149">
        <v>45992</v>
      </c>
      <c r="E443" s="152"/>
      <c r="F443" s="151"/>
      <c r="G443" s="33" t="s">
        <v>7790</v>
      </c>
      <c r="H443" s="152"/>
      <c r="I443" s="158" t="s">
        <v>7796</v>
      </c>
      <c r="J443" s="150" t="s">
        <v>7234</v>
      </c>
      <c r="K443" s="331" t="s">
        <v>32</v>
      </c>
      <c r="L443" s="21" t="str">
        <f>VLOOKUP($K443,TONG_SL!$A:$D,2,0)</f>
        <v>Giò Tai Lưỡi Xào 250g</v>
      </c>
      <c r="N443" s="21" t="str">
        <f t="shared" si="54"/>
        <v>K-C6</v>
      </c>
      <c r="Q443" s="21" t="str">
        <f>VLOOKUP(K443,TONG_SL!$A:$D,3,0)</f>
        <v>Túi</v>
      </c>
      <c r="R443" s="106">
        <v>2</v>
      </c>
      <c r="T443" s="1">
        <f>VLOOKUP(VLOOKUP(G443,Ma_KH!$A:$R,18,0)&amp;K443,Gia_MB!$A:$F,6,0)</f>
        <v>50182</v>
      </c>
      <c r="U443" s="12">
        <f t="shared" si="50"/>
        <v>100364</v>
      </c>
      <c r="W443" s="44">
        <f t="shared" si="51"/>
        <v>0</v>
      </c>
      <c r="X443" s="3" t="str">
        <f t="shared" si="52"/>
        <v>8</v>
      </c>
      <c r="Z443" s="12">
        <f t="shared" si="53"/>
        <v>8029.12</v>
      </c>
      <c r="AA443" s="5">
        <f>VLOOKUP(G443,Ma_KH!$A:$R,14,0)</f>
        <v>60</v>
      </c>
    </row>
    <row r="444" spans="1:27" hidden="1" x14ac:dyDescent="0.25">
      <c r="A444" s="157">
        <v>45989</v>
      </c>
      <c r="B444" s="158">
        <v>4180595732</v>
      </c>
      <c r="C444" s="10" t="s">
        <v>7767</v>
      </c>
      <c r="D444" s="149">
        <v>45992</v>
      </c>
      <c r="E444" s="152"/>
      <c r="F444" s="151"/>
      <c r="G444" s="33" t="s">
        <v>7790</v>
      </c>
      <c r="H444" s="152"/>
      <c r="I444" s="158" t="s">
        <v>7796</v>
      </c>
      <c r="J444" s="150" t="s">
        <v>7234</v>
      </c>
      <c r="K444" s="331" t="s">
        <v>48</v>
      </c>
      <c r="L444" s="21" t="str">
        <f>VLOOKUP($K444,TONG_SL!$A:$D,2,0)</f>
        <v>Mọc Nấm Hương 250g</v>
      </c>
      <c r="N444" s="21" t="str">
        <f t="shared" si="54"/>
        <v>K-C6</v>
      </c>
      <c r="Q444" s="21" t="str">
        <f>VLOOKUP(K444,TONG_SL!$A:$D,3,0)</f>
        <v>Túi</v>
      </c>
      <c r="R444" s="106">
        <v>9</v>
      </c>
      <c r="T444" s="1">
        <f>VLOOKUP(VLOOKUP(G444,Ma_KH!$A:$R,18,0)&amp;K444,Gia_MB!$A:$F,6,0)</f>
        <v>46000</v>
      </c>
      <c r="U444" s="12">
        <f t="shared" si="50"/>
        <v>414000</v>
      </c>
      <c r="W444" s="44">
        <f t="shared" si="51"/>
        <v>0</v>
      </c>
      <c r="X444" s="3" t="str">
        <f t="shared" si="52"/>
        <v>8</v>
      </c>
      <c r="Z444" s="12">
        <f t="shared" si="53"/>
        <v>33120</v>
      </c>
      <c r="AA444" s="5">
        <f>VLOOKUP(G444,Ma_KH!$A:$R,14,0)</f>
        <v>60</v>
      </c>
    </row>
    <row r="445" spans="1:27" hidden="1" x14ac:dyDescent="0.25">
      <c r="A445" s="157">
        <v>45989</v>
      </c>
      <c r="B445" s="158">
        <v>4180597431</v>
      </c>
      <c r="C445" s="10" t="s">
        <v>7767</v>
      </c>
      <c r="D445" s="149">
        <v>45992</v>
      </c>
      <c r="E445" s="152"/>
      <c r="F445" s="151"/>
      <c r="G445" s="33" t="s">
        <v>7790</v>
      </c>
      <c r="H445" s="152"/>
      <c r="I445" s="158" t="s">
        <v>7797</v>
      </c>
      <c r="J445" s="150" t="s">
        <v>7234</v>
      </c>
      <c r="K445" s="331" t="s">
        <v>48</v>
      </c>
      <c r="L445" s="21" t="str">
        <f>VLOOKUP($K445,TONG_SL!$A:$D,2,0)</f>
        <v>Mọc Nấm Hương 250g</v>
      </c>
      <c r="N445" s="21" t="str">
        <f t="shared" si="54"/>
        <v>K-C6</v>
      </c>
      <c r="Q445" s="21" t="str">
        <f>VLOOKUP(K445,TONG_SL!$A:$D,3,0)</f>
        <v>Túi</v>
      </c>
      <c r="R445" s="106">
        <v>5</v>
      </c>
      <c r="T445" s="1">
        <f>VLOOKUP(VLOOKUP(G445,Ma_KH!$A:$R,18,0)&amp;K445,Gia_MB!$A:$F,6,0)</f>
        <v>46000</v>
      </c>
      <c r="U445" s="12">
        <f t="shared" si="50"/>
        <v>230000</v>
      </c>
      <c r="W445" s="44">
        <f t="shared" si="51"/>
        <v>0</v>
      </c>
      <c r="X445" s="3" t="str">
        <f t="shared" si="52"/>
        <v>8</v>
      </c>
      <c r="Z445" s="12">
        <f t="shared" si="53"/>
        <v>18400</v>
      </c>
      <c r="AA445" s="5">
        <f>VLOOKUP(G445,Ma_KH!$A:$R,14,0)</f>
        <v>60</v>
      </c>
    </row>
    <row r="446" spans="1:27" hidden="1" x14ac:dyDescent="0.25">
      <c r="A446" s="157">
        <v>45989</v>
      </c>
      <c r="B446" s="158">
        <v>4180597431</v>
      </c>
      <c r="C446" s="10" t="s">
        <v>7767</v>
      </c>
      <c r="D446" s="149">
        <v>45992</v>
      </c>
      <c r="E446" s="152"/>
      <c r="F446" s="151"/>
      <c r="G446" s="33" t="s">
        <v>7790</v>
      </c>
      <c r="H446" s="152"/>
      <c r="I446" s="158" t="s">
        <v>7797</v>
      </c>
      <c r="J446" s="150" t="s">
        <v>7234</v>
      </c>
      <c r="K446" s="331" t="s">
        <v>7197</v>
      </c>
      <c r="L446" s="21" t="str">
        <f>VLOOKUP($K446,TONG_SL!$A:$D,2,0)</f>
        <v>Gà muối 500g</v>
      </c>
      <c r="N446" s="21" t="str">
        <f t="shared" si="54"/>
        <v>K-C6</v>
      </c>
      <c r="Q446" s="21" t="str">
        <f>VLOOKUP(K446,TONG_SL!$A:$D,3,0)</f>
        <v>Túi</v>
      </c>
      <c r="R446" s="106">
        <v>10</v>
      </c>
      <c r="T446" s="1">
        <f>VLOOKUP(VLOOKUP(G446,Ma_KH!$A:$R,18,0)&amp;K446,Gia_MB!$A:$F,6,0)</f>
        <v>111058</v>
      </c>
      <c r="U446" s="12">
        <f t="shared" si="50"/>
        <v>1110580</v>
      </c>
      <c r="W446" s="44">
        <f t="shared" si="51"/>
        <v>0</v>
      </c>
      <c r="X446" s="3" t="str">
        <f t="shared" si="52"/>
        <v>8</v>
      </c>
      <c r="Z446" s="12">
        <f t="shared" si="53"/>
        <v>88846.400000000009</v>
      </c>
      <c r="AA446" s="5">
        <f>VLOOKUP(G446,Ma_KH!$A:$R,14,0)</f>
        <v>60</v>
      </c>
    </row>
    <row r="447" spans="1:27" hidden="1" x14ac:dyDescent="0.25">
      <c r="A447" s="157">
        <v>45989</v>
      </c>
      <c r="B447" s="158">
        <v>4180597431</v>
      </c>
      <c r="C447" s="10" t="s">
        <v>7767</v>
      </c>
      <c r="D447" s="149">
        <v>45992</v>
      </c>
      <c r="E447" s="152"/>
      <c r="F447" s="151"/>
      <c r="G447" s="33" t="s">
        <v>7790</v>
      </c>
      <c r="H447" s="152"/>
      <c r="I447" s="158" t="s">
        <v>7797</v>
      </c>
      <c r="J447" s="150" t="s">
        <v>7234</v>
      </c>
      <c r="K447" s="331" t="s">
        <v>7187</v>
      </c>
      <c r="L447" s="21" t="str">
        <f>VLOOKUP($K447,TONG_SL!$A:$D,2,0)</f>
        <v>Chân giò heo muối 300g</v>
      </c>
      <c r="N447" s="21" t="str">
        <f t="shared" si="54"/>
        <v>K-C6</v>
      </c>
      <c r="Q447" s="21" t="str">
        <f>VLOOKUP(K447,TONG_SL!$A:$D,3,0)</f>
        <v>Túi</v>
      </c>
      <c r="R447" s="106">
        <v>4</v>
      </c>
      <c r="T447" s="1">
        <f>VLOOKUP(VLOOKUP(G447,Ma_KH!$A:$R,18,0)&amp;K447,Gia_MB!$A:$F,6,0)</f>
        <v>73431</v>
      </c>
      <c r="U447" s="12">
        <f t="shared" ref="U447:U510" si="55">T447*R447</f>
        <v>293724</v>
      </c>
      <c r="W447" s="44">
        <f t="shared" ref="W447:W510" si="56">U447*V447</f>
        <v>0</v>
      </c>
      <c r="X447" s="3" t="str">
        <f t="shared" ref="X447:X510" si="57">IF(B447&lt;&gt;"","8","0")</f>
        <v>8</v>
      </c>
      <c r="Z447" s="12">
        <f t="shared" ref="Z447:Z510" si="58">U447*X447%</f>
        <v>23497.920000000002</v>
      </c>
      <c r="AA447" s="5">
        <f>VLOOKUP(G447,Ma_KH!$A:$R,14,0)</f>
        <v>60</v>
      </c>
    </row>
    <row r="448" spans="1:27" hidden="1" x14ac:dyDescent="0.25">
      <c r="A448" s="157">
        <v>45989</v>
      </c>
      <c r="B448" s="158">
        <v>4180595766</v>
      </c>
      <c r="C448" s="10" t="s">
        <v>7767</v>
      </c>
      <c r="D448" s="149">
        <v>45992</v>
      </c>
      <c r="E448" s="152"/>
      <c r="F448" s="151"/>
      <c r="G448" s="33" t="s">
        <v>7790</v>
      </c>
      <c r="H448" s="152"/>
      <c r="I448" s="158" t="s">
        <v>7798</v>
      </c>
      <c r="J448" s="150" t="s">
        <v>7234</v>
      </c>
      <c r="K448" s="331" t="s">
        <v>48</v>
      </c>
      <c r="L448" s="21" t="str">
        <f>VLOOKUP($K448,TONG_SL!$A:$D,2,0)</f>
        <v>Mọc Nấm Hương 250g</v>
      </c>
      <c r="N448" s="21" t="str">
        <f t="shared" si="54"/>
        <v>K-C6</v>
      </c>
      <c r="Q448" s="21" t="str">
        <f>VLOOKUP(K448,TONG_SL!$A:$D,3,0)</f>
        <v>Túi</v>
      </c>
      <c r="R448" s="106">
        <v>14</v>
      </c>
      <c r="T448" s="1">
        <f>VLOOKUP(VLOOKUP(G448,Ma_KH!$A:$R,18,0)&amp;K448,Gia_MB!$A:$F,6,0)</f>
        <v>46000</v>
      </c>
      <c r="U448" s="12">
        <f t="shared" si="55"/>
        <v>644000</v>
      </c>
      <c r="W448" s="44">
        <f t="shared" si="56"/>
        <v>0</v>
      </c>
      <c r="X448" s="3" t="str">
        <f t="shared" si="57"/>
        <v>8</v>
      </c>
      <c r="Z448" s="12">
        <f t="shared" si="58"/>
        <v>51520</v>
      </c>
      <c r="AA448" s="5">
        <f>VLOOKUP(G448,Ma_KH!$A:$R,14,0)</f>
        <v>60</v>
      </c>
    </row>
    <row r="449" spans="1:27" hidden="1" x14ac:dyDescent="0.25">
      <c r="A449" s="157">
        <v>45989</v>
      </c>
      <c r="B449" s="158">
        <v>4180595766</v>
      </c>
      <c r="C449" s="10" t="s">
        <v>7767</v>
      </c>
      <c r="D449" s="149">
        <v>45992</v>
      </c>
      <c r="E449" s="152"/>
      <c r="F449" s="151"/>
      <c r="G449" s="33" t="s">
        <v>7790</v>
      </c>
      <c r="H449" s="152"/>
      <c r="I449" s="158" t="s">
        <v>7798</v>
      </c>
      <c r="J449" s="150" t="s">
        <v>7234</v>
      </c>
      <c r="K449" s="331" t="s">
        <v>32</v>
      </c>
      <c r="L449" s="21" t="str">
        <f>VLOOKUP($K449,TONG_SL!$A:$D,2,0)</f>
        <v>Giò Tai Lưỡi Xào 250g</v>
      </c>
      <c r="N449" s="21" t="str">
        <f t="shared" si="54"/>
        <v>K-C6</v>
      </c>
      <c r="Q449" s="21" t="str">
        <f>VLOOKUP(K449,TONG_SL!$A:$D,3,0)</f>
        <v>Túi</v>
      </c>
      <c r="R449" s="106">
        <v>6</v>
      </c>
      <c r="T449" s="1">
        <f>VLOOKUP(VLOOKUP(G449,Ma_KH!$A:$R,18,0)&amp;K449,Gia_MB!$A:$F,6,0)</f>
        <v>50182</v>
      </c>
      <c r="U449" s="12">
        <f t="shared" si="55"/>
        <v>301092</v>
      </c>
      <c r="W449" s="44">
        <f t="shared" si="56"/>
        <v>0</v>
      </c>
      <c r="X449" s="3" t="str">
        <f t="shared" si="57"/>
        <v>8</v>
      </c>
      <c r="Z449" s="12">
        <f t="shared" si="58"/>
        <v>24087.360000000001</v>
      </c>
      <c r="AA449" s="5">
        <f>VLOOKUP(G449,Ma_KH!$A:$R,14,0)</f>
        <v>60</v>
      </c>
    </row>
    <row r="450" spans="1:27" hidden="1" x14ac:dyDescent="0.25">
      <c r="A450" s="157">
        <v>45989</v>
      </c>
      <c r="B450" s="158">
        <v>4180595766</v>
      </c>
      <c r="C450" s="10" t="s">
        <v>7767</v>
      </c>
      <c r="D450" s="149">
        <v>45992</v>
      </c>
      <c r="E450" s="152"/>
      <c r="F450" s="151"/>
      <c r="G450" s="33" t="s">
        <v>7790</v>
      </c>
      <c r="H450" s="152"/>
      <c r="I450" s="158" t="s">
        <v>7798</v>
      </c>
      <c r="J450" s="150" t="s">
        <v>7234</v>
      </c>
      <c r="K450" s="331" t="s">
        <v>7154</v>
      </c>
      <c r="L450" s="21" t="str">
        <f>VLOOKUP($K450,TONG_SL!$A:$D,2,0)</f>
        <v>Chả cốm 300g</v>
      </c>
      <c r="N450" s="21" t="str">
        <f t="shared" si="54"/>
        <v>K-C6</v>
      </c>
      <c r="Q450" s="21" t="str">
        <f>VLOOKUP(K450,TONG_SL!$A:$D,3,0)</f>
        <v>Túi</v>
      </c>
      <c r="R450" s="106">
        <v>5</v>
      </c>
      <c r="T450" s="1">
        <f>VLOOKUP(VLOOKUP(G450,Ma_KH!$A:$R,18,0)&amp;K450,Gia_MB!$A:$F,6,0)</f>
        <v>74250</v>
      </c>
      <c r="U450" s="12">
        <f t="shared" si="55"/>
        <v>371250</v>
      </c>
      <c r="W450" s="44">
        <f t="shared" si="56"/>
        <v>0</v>
      </c>
      <c r="X450" s="3" t="str">
        <f t="shared" si="57"/>
        <v>8</v>
      </c>
      <c r="Z450" s="12">
        <f t="shared" si="58"/>
        <v>29700</v>
      </c>
      <c r="AA450" s="5">
        <f>VLOOKUP(G450,Ma_KH!$A:$R,14,0)</f>
        <v>60</v>
      </c>
    </row>
    <row r="451" spans="1:27" hidden="1" x14ac:dyDescent="0.25">
      <c r="A451" s="157">
        <v>45989</v>
      </c>
      <c r="B451" s="158">
        <v>4180595766</v>
      </c>
      <c r="C451" s="10" t="s">
        <v>7767</v>
      </c>
      <c r="D451" s="149">
        <v>45992</v>
      </c>
      <c r="E451" s="152"/>
      <c r="F451" s="151"/>
      <c r="G451" s="33" t="s">
        <v>7790</v>
      </c>
      <c r="H451" s="152"/>
      <c r="I451" s="158" t="s">
        <v>7798</v>
      </c>
      <c r="J451" s="150" t="s">
        <v>7234</v>
      </c>
      <c r="K451" s="331" t="s">
        <v>7153</v>
      </c>
      <c r="L451" s="21" t="str">
        <f>VLOOKUP($K451,TONG_SL!$A:$D,2,0)</f>
        <v>Tai heo muối 200g</v>
      </c>
      <c r="N451" s="21" t="str">
        <f t="shared" si="54"/>
        <v>K-C6</v>
      </c>
      <c r="Q451" s="21" t="str">
        <f>VLOOKUP(K451,TONG_SL!$A:$D,3,0)</f>
        <v>Túi</v>
      </c>
      <c r="R451" s="106">
        <v>3</v>
      </c>
      <c r="T451" s="1">
        <f>VLOOKUP(VLOOKUP(G451,Ma_KH!$A:$R,18,0)&amp;K451,Gia_MB!$A:$F,6,0)</f>
        <v>55595</v>
      </c>
      <c r="U451" s="12">
        <f t="shared" si="55"/>
        <v>166785</v>
      </c>
      <c r="W451" s="44">
        <f t="shared" si="56"/>
        <v>0</v>
      </c>
      <c r="X451" s="3" t="str">
        <f t="shared" si="57"/>
        <v>8</v>
      </c>
      <c r="Z451" s="12">
        <f t="shared" si="58"/>
        <v>13342.800000000001</v>
      </c>
      <c r="AA451" s="5">
        <f>VLOOKUP(G451,Ma_KH!$A:$R,14,0)</f>
        <v>60</v>
      </c>
    </row>
    <row r="452" spans="1:27" hidden="1" x14ac:dyDescent="0.25">
      <c r="A452" s="157">
        <v>45989</v>
      </c>
      <c r="B452" s="158">
        <v>4180595766</v>
      </c>
      <c r="C452" s="10" t="s">
        <v>7767</v>
      </c>
      <c r="D452" s="149">
        <v>45992</v>
      </c>
      <c r="E452" s="152"/>
      <c r="F452" s="151"/>
      <c r="G452" s="33" t="s">
        <v>7790</v>
      </c>
      <c r="H452" s="152"/>
      <c r="I452" s="158" t="s">
        <v>7798</v>
      </c>
      <c r="J452" s="150" t="s">
        <v>7234</v>
      </c>
      <c r="K452" s="331" t="s">
        <v>30</v>
      </c>
      <c r="L452" s="21" t="str">
        <f>VLOOKUP($K452,TONG_SL!$A:$D,2,0)</f>
        <v>Gà muối 500g</v>
      </c>
      <c r="N452" s="21" t="str">
        <f t="shared" ref="N452:N515" si="59">IF($B452&lt;&gt;"","K-C6","")</f>
        <v>K-C6</v>
      </c>
      <c r="Q452" s="21" t="str">
        <f>VLOOKUP(K452,TONG_SL!$A:$D,3,0)</f>
        <v>Túi</v>
      </c>
      <c r="R452" s="106">
        <v>6</v>
      </c>
      <c r="T452" s="1">
        <f>VLOOKUP(VLOOKUP(G452,Ma_KH!$A:$R,18,0)&amp;K452,Gia_MB!$A:$F,6,0)</f>
        <v>111058</v>
      </c>
      <c r="U452" s="12">
        <f t="shared" si="55"/>
        <v>666348</v>
      </c>
      <c r="W452" s="44">
        <f t="shared" si="56"/>
        <v>0</v>
      </c>
      <c r="X452" s="3" t="str">
        <f t="shared" si="57"/>
        <v>8</v>
      </c>
      <c r="Z452" s="12">
        <f t="shared" si="58"/>
        <v>53307.840000000004</v>
      </c>
      <c r="AA452" s="5">
        <f>VLOOKUP(G452,Ma_KH!$A:$R,14,0)</f>
        <v>60</v>
      </c>
    </row>
    <row r="453" spans="1:27" hidden="1" x14ac:dyDescent="0.25">
      <c r="A453" s="157">
        <v>45989</v>
      </c>
      <c r="B453" s="158">
        <v>4180595766</v>
      </c>
      <c r="C453" s="10" t="s">
        <v>7767</v>
      </c>
      <c r="D453" s="149">
        <v>45992</v>
      </c>
      <c r="E453" s="152"/>
      <c r="F453" s="151"/>
      <c r="G453" s="33" t="s">
        <v>7790</v>
      </c>
      <c r="H453" s="152"/>
      <c r="I453" s="158" t="s">
        <v>7798</v>
      </c>
      <c r="J453" s="150" t="s">
        <v>7234</v>
      </c>
      <c r="K453" s="331" t="s">
        <v>7187</v>
      </c>
      <c r="L453" s="21" t="str">
        <f>VLOOKUP($K453,TONG_SL!$A:$D,2,0)</f>
        <v>Chân giò heo muối 300g</v>
      </c>
      <c r="N453" s="21" t="str">
        <f t="shared" si="59"/>
        <v>K-C6</v>
      </c>
      <c r="Q453" s="21" t="str">
        <f>VLOOKUP(K453,TONG_SL!$A:$D,3,0)</f>
        <v>Túi</v>
      </c>
      <c r="R453" s="106">
        <v>6</v>
      </c>
      <c r="T453" s="1">
        <f>VLOOKUP(VLOOKUP(G453,Ma_KH!$A:$R,18,0)&amp;K453,Gia_MB!$A:$F,6,0)</f>
        <v>73431</v>
      </c>
      <c r="U453" s="12">
        <f t="shared" si="55"/>
        <v>440586</v>
      </c>
      <c r="W453" s="44">
        <f t="shared" si="56"/>
        <v>0</v>
      </c>
      <c r="X453" s="3" t="str">
        <f t="shared" si="57"/>
        <v>8</v>
      </c>
      <c r="Z453" s="12">
        <f t="shared" si="58"/>
        <v>35246.879999999997</v>
      </c>
      <c r="AA453" s="5">
        <f>VLOOKUP(G453,Ma_KH!$A:$R,14,0)</f>
        <v>60</v>
      </c>
    </row>
    <row r="454" spans="1:27" hidden="1" x14ac:dyDescent="0.25">
      <c r="A454" s="157">
        <v>45987</v>
      </c>
      <c r="B454" s="158">
        <v>4180563204</v>
      </c>
      <c r="C454" s="10" t="s">
        <v>7767</v>
      </c>
      <c r="D454" s="149">
        <v>45992</v>
      </c>
      <c r="E454" s="152"/>
      <c r="F454" s="151"/>
      <c r="G454" s="33" t="s">
        <v>7799</v>
      </c>
      <c r="H454" s="152"/>
      <c r="I454" s="158" t="s">
        <v>7800</v>
      </c>
      <c r="J454" s="150" t="s">
        <v>7234</v>
      </c>
      <c r="K454" s="331" t="s">
        <v>48</v>
      </c>
      <c r="L454" s="21" t="str">
        <f>VLOOKUP($K454,TONG_SL!$A:$D,2,0)</f>
        <v>Mọc Nấm Hương 250g</v>
      </c>
      <c r="N454" s="21" t="str">
        <f t="shared" si="59"/>
        <v>K-C6</v>
      </c>
      <c r="Q454" s="21" t="str">
        <f>VLOOKUP(K454,TONG_SL!$A:$D,3,0)</f>
        <v>Túi</v>
      </c>
      <c r="R454" s="106">
        <v>9</v>
      </c>
      <c r="T454" s="1">
        <f>VLOOKUP(VLOOKUP(G454,Ma_KH!$A:$R,18,0)&amp;K454,Gia_MB!$A:$F,6,0)</f>
        <v>46000</v>
      </c>
      <c r="U454" s="12">
        <f t="shared" si="55"/>
        <v>414000</v>
      </c>
      <c r="W454" s="44">
        <f t="shared" si="56"/>
        <v>0</v>
      </c>
      <c r="X454" s="3" t="str">
        <f t="shared" si="57"/>
        <v>8</v>
      </c>
      <c r="Z454" s="12">
        <f t="shared" si="58"/>
        <v>33120</v>
      </c>
      <c r="AA454" s="5">
        <f>VLOOKUP(G454,Ma_KH!$A:$R,14,0)</f>
        <v>60</v>
      </c>
    </row>
    <row r="455" spans="1:27" hidden="1" x14ac:dyDescent="0.25">
      <c r="A455" s="157">
        <v>45987</v>
      </c>
      <c r="B455" s="158">
        <v>4180563204</v>
      </c>
      <c r="C455" s="10" t="s">
        <v>7767</v>
      </c>
      <c r="D455" s="149">
        <v>45992</v>
      </c>
      <c r="E455" s="152"/>
      <c r="F455" s="151"/>
      <c r="G455" s="33" t="s">
        <v>7799</v>
      </c>
      <c r="H455" s="152"/>
      <c r="I455" s="158" t="s">
        <v>7800</v>
      </c>
      <c r="J455" s="150" t="s">
        <v>7234</v>
      </c>
      <c r="K455" s="331" t="s">
        <v>30</v>
      </c>
      <c r="L455" s="21" t="str">
        <f>VLOOKUP($K455,TONG_SL!$A:$D,2,0)</f>
        <v>Gà muối 500g</v>
      </c>
      <c r="N455" s="21" t="str">
        <f t="shared" si="59"/>
        <v>K-C6</v>
      </c>
      <c r="Q455" s="21" t="str">
        <f>VLOOKUP(K455,TONG_SL!$A:$D,3,0)</f>
        <v>Túi</v>
      </c>
      <c r="R455" s="106">
        <v>20</v>
      </c>
      <c r="T455" s="1">
        <f>VLOOKUP(VLOOKUP(G455,Ma_KH!$A:$R,18,0)&amp;K455,Gia_MB!$A:$F,6,0)</f>
        <v>111058</v>
      </c>
      <c r="U455" s="12">
        <f t="shared" si="55"/>
        <v>2221160</v>
      </c>
      <c r="W455" s="44">
        <f t="shared" si="56"/>
        <v>0</v>
      </c>
      <c r="X455" s="3" t="str">
        <f t="shared" si="57"/>
        <v>8</v>
      </c>
      <c r="Z455" s="12">
        <f t="shared" si="58"/>
        <v>177692.80000000002</v>
      </c>
      <c r="AA455" s="5">
        <f>VLOOKUP(G455,Ma_KH!$A:$R,14,0)</f>
        <v>60</v>
      </c>
    </row>
    <row r="456" spans="1:27" hidden="1" x14ac:dyDescent="0.25">
      <c r="A456" s="157">
        <v>45987</v>
      </c>
      <c r="B456" s="158">
        <v>4180564486</v>
      </c>
      <c r="C456" s="10" t="s">
        <v>7767</v>
      </c>
      <c r="D456" s="149">
        <v>45992</v>
      </c>
      <c r="E456" s="152"/>
      <c r="F456" s="151"/>
      <c r="G456" s="33" t="s">
        <v>7799</v>
      </c>
      <c r="H456" s="152"/>
      <c r="I456" s="158" t="s">
        <v>7801</v>
      </c>
      <c r="J456" s="150" t="s">
        <v>7234</v>
      </c>
      <c r="K456" s="331" t="s">
        <v>48</v>
      </c>
      <c r="L456" s="21" t="str">
        <f>VLOOKUP($K456,TONG_SL!$A:$D,2,0)</f>
        <v>Mọc Nấm Hương 250g</v>
      </c>
      <c r="N456" s="21" t="str">
        <f t="shared" si="59"/>
        <v>K-C6</v>
      </c>
      <c r="Q456" s="21" t="str">
        <f>VLOOKUP(K456,TONG_SL!$A:$D,3,0)</f>
        <v>Túi</v>
      </c>
      <c r="R456" s="106">
        <v>10</v>
      </c>
      <c r="T456" s="1">
        <f>VLOOKUP(VLOOKUP(G456,Ma_KH!$A:$R,18,0)&amp;K456,Gia_MB!$A:$F,6,0)</f>
        <v>46000</v>
      </c>
      <c r="U456" s="12">
        <f t="shared" si="55"/>
        <v>460000</v>
      </c>
      <c r="W456" s="44">
        <f t="shared" si="56"/>
        <v>0</v>
      </c>
      <c r="X456" s="3" t="str">
        <f t="shared" si="57"/>
        <v>8</v>
      </c>
      <c r="Z456" s="12">
        <f t="shared" si="58"/>
        <v>36800</v>
      </c>
      <c r="AA456" s="5">
        <f>VLOOKUP(G456,Ma_KH!$A:$R,14,0)</f>
        <v>60</v>
      </c>
    </row>
    <row r="457" spans="1:27" hidden="1" x14ac:dyDescent="0.25">
      <c r="A457" s="157">
        <v>45987</v>
      </c>
      <c r="B457" s="158">
        <v>4180564486</v>
      </c>
      <c r="C457" s="10" t="s">
        <v>7767</v>
      </c>
      <c r="D457" s="149">
        <v>45992</v>
      </c>
      <c r="E457" s="152"/>
      <c r="F457" s="151"/>
      <c r="G457" s="33" t="s">
        <v>7799</v>
      </c>
      <c r="H457" s="152"/>
      <c r="I457" s="158" t="s">
        <v>7801</v>
      </c>
      <c r="J457" s="150" t="s">
        <v>7234</v>
      </c>
      <c r="K457" s="331" t="s">
        <v>7187</v>
      </c>
      <c r="L457" s="21" t="str">
        <f>VLOOKUP($K457,TONG_SL!$A:$D,2,0)</f>
        <v>Chân giò heo muối 300g</v>
      </c>
      <c r="N457" s="21" t="str">
        <f t="shared" si="59"/>
        <v>K-C6</v>
      </c>
      <c r="Q457" s="21" t="str">
        <f>VLOOKUP(K457,TONG_SL!$A:$D,3,0)</f>
        <v>Túi</v>
      </c>
      <c r="R457" s="106">
        <v>10</v>
      </c>
      <c r="T457" s="1">
        <f>VLOOKUP(VLOOKUP(G457,Ma_KH!$A:$R,18,0)&amp;K457,Gia_MB!$A:$F,6,0)</f>
        <v>73431</v>
      </c>
      <c r="U457" s="12">
        <f t="shared" si="55"/>
        <v>734310</v>
      </c>
      <c r="W457" s="44">
        <f t="shared" si="56"/>
        <v>0</v>
      </c>
      <c r="X457" s="3" t="str">
        <f t="shared" si="57"/>
        <v>8</v>
      </c>
      <c r="Z457" s="12">
        <f t="shared" si="58"/>
        <v>58744.800000000003</v>
      </c>
      <c r="AA457" s="5">
        <f>VLOOKUP(G457,Ma_KH!$A:$R,14,0)</f>
        <v>60</v>
      </c>
    </row>
    <row r="458" spans="1:27" hidden="1" x14ac:dyDescent="0.25">
      <c r="A458" s="157">
        <v>45987</v>
      </c>
      <c r="B458" s="158">
        <v>4180564486</v>
      </c>
      <c r="C458" s="10" t="s">
        <v>7767</v>
      </c>
      <c r="D458" s="149">
        <v>45992</v>
      </c>
      <c r="E458" s="152"/>
      <c r="F458" s="151"/>
      <c r="G458" s="33" t="s">
        <v>7799</v>
      </c>
      <c r="H458" s="152"/>
      <c r="I458" s="158" t="s">
        <v>7801</v>
      </c>
      <c r="J458" s="150" t="s">
        <v>7234</v>
      </c>
      <c r="K458" s="331" t="s">
        <v>30</v>
      </c>
      <c r="L458" s="21" t="str">
        <f>VLOOKUP($K458,TONG_SL!$A:$D,2,0)</f>
        <v>Gà muối 500g</v>
      </c>
      <c r="N458" s="21" t="str">
        <f t="shared" si="59"/>
        <v>K-C6</v>
      </c>
      <c r="Q458" s="21" t="str">
        <f>VLOOKUP(K458,TONG_SL!$A:$D,3,0)</f>
        <v>Túi</v>
      </c>
      <c r="R458" s="106">
        <v>10</v>
      </c>
      <c r="T458" s="1">
        <f>VLOOKUP(VLOOKUP(G458,Ma_KH!$A:$R,18,0)&amp;K458,Gia_MB!$A:$F,6,0)</f>
        <v>111058</v>
      </c>
      <c r="U458" s="12">
        <f t="shared" si="55"/>
        <v>1110580</v>
      </c>
      <c r="W458" s="44">
        <f t="shared" si="56"/>
        <v>0</v>
      </c>
      <c r="X458" s="3" t="str">
        <f t="shared" si="57"/>
        <v>8</v>
      </c>
      <c r="Z458" s="12">
        <f t="shared" si="58"/>
        <v>88846.400000000009</v>
      </c>
      <c r="AA458" s="5">
        <f>VLOOKUP(G458,Ma_KH!$A:$R,14,0)</f>
        <v>60</v>
      </c>
    </row>
    <row r="459" spans="1:27" hidden="1" x14ac:dyDescent="0.25">
      <c r="A459" s="157">
        <v>45987</v>
      </c>
      <c r="B459" s="158">
        <v>4180563779</v>
      </c>
      <c r="C459" s="10" t="s">
        <v>7767</v>
      </c>
      <c r="D459" s="149">
        <v>45992</v>
      </c>
      <c r="E459" s="152"/>
      <c r="F459" s="151"/>
      <c r="G459" s="33" t="s">
        <v>7799</v>
      </c>
      <c r="H459" s="152"/>
      <c r="I459" s="158" t="s">
        <v>7802</v>
      </c>
      <c r="J459" s="150" t="s">
        <v>7234</v>
      </c>
      <c r="K459" s="331" t="s">
        <v>7154</v>
      </c>
      <c r="L459" s="21" t="str">
        <f>VLOOKUP($K459,TONG_SL!$A:$D,2,0)</f>
        <v>Chả cốm 300g</v>
      </c>
      <c r="N459" s="21" t="str">
        <f t="shared" si="59"/>
        <v>K-C6</v>
      </c>
      <c r="Q459" s="21" t="str">
        <f>VLOOKUP(K459,TONG_SL!$A:$D,3,0)</f>
        <v>Túi</v>
      </c>
      <c r="R459" s="106">
        <v>6</v>
      </c>
      <c r="T459" s="1">
        <f>VLOOKUP(VLOOKUP(G459,Ma_KH!$A:$R,18,0)&amp;K459,Gia_MB!$A:$F,6,0)</f>
        <v>74250</v>
      </c>
      <c r="U459" s="12">
        <f t="shared" si="55"/>
        <v>445500</v>
      </c>
      <c r="W459" s="44">
        <f t="shared" si="56"/>
        <v>0</v>
      </c>
      <c r="X459" s="3" t="str">
        <f t="shared" si="57"/>
        <v>8</v>
      </c>
      <c r="Z459" s="12">
        <f t="shared" si="58"/>
        <v>35640</v>
      </c>
      <c r="AA459" s="5">
        <f>VLOOKUP(G459,Ma_KH!$A:$R,14,0)</f>
        <v>60</v>
      </c>
    </row>
    <row r="460" spans="1:27" hidden="1" x14ac:dyDescent="0.25">
      <c r="A460" s="157">
        <v>45987</v>
      </c>
      <c r="B460" s="158">
        <v>4180563779</v>
      </c>
      <c r="C460" s="10" t="s">
        <v>7767</v>
      </c>
      <c r="D460" s="149">
        <v>45992</v>
      </c>
      <c r="E460" s="152"/>
      <c r="F460" s="151"/>
      <c r="G460" s="33" t="s">
        <v>7799</v>
      </c>
      <c r="H460" s="152"/>
      <c r="I460" s="158" t="s">
        <v>7802</v>
      </c>
      <c r="J460" s="150" t="s">
        <v>7234</v>
      </c>
      <c r="K460" s="331" t="s">
        <v>7187</v>
      </c>
      <c r="L460" s="21" t="str">
        <f>VLOOKUP($K460,TONG_SL!$A:$D,2,0)</f>
        <v>Chân giò heo muối 300g</v>
      </c>
      <c r="N460" s="21" t="str">
        <f t="shared" si="59"/>
        <v>K-C6</v>
      </c>
      <c r="Q460" s="21" t="str">
        <f>VLOOKUP(K460,TONG_SL!$A:$D,3,0)</f>
        <v>Túi</v>
      </c>
      <c r="R460" s="106">
        <v>12</v>
      </c>
      <c r="T460" s="1">
        <f>VLOOKUP(VLOOKUP(G460,Ma_KH!$A:$R,18,0)&amp;K460,Gia_MB!$A:$F,6,0)</f>
        <v>73431</v>
      </c>
      <c r="U460" s="12">
        <f t="shared" si="55"/>
        <v>881172</v>
      </c>
      <c r="W460" s="44">
        <f t="shared" si="56"/>
        <v>0</v>
      </c>
      <c r="X460" s="3" t="str">
        <f t="shared" si="57"/>
        <v>8</v>
      </c>
      <c r="Z460" s="12">
        <f t="shared" si="58"/>
        <v>70493.759999999995</v>
      </c>
      <c r="AA460" s="5">
        <f>VLOOKUP(G460,Ma_KH!$A:$R,14,0)</f>
        <v>60</v>
      </c>
    </row>
    <row r="461" spans="1:27" hidden="1" x14ac:dyDescent="0.25">
      <c r="A461" s="157">
        <v>45987</v>
      </c>
      <c r="B461" s="158">
        <v>4180563779</v>
      </c>
      <c r="C461" s="10" t="s">
        <v>7767</v>
      </c>
      <c r="D461" s="149">
        <v>45992</v>
      </c>
      <c r="E461" s="152"/>
      <c r="F461" s="151"/>
      <c r="G461" s="33" t="s">
        <v>7799</v>
      </c>
      <c r="H461" s="152"/>
      <c r="I461" s="158" t="s">
        <v>7802</v>
      </c>
      <c r="J461" s="150" t="s">
        <v>7234</v>
      </c>
      <c r="K461" s="331" t="s">
        <v>7153</v>
      </c>
      <c r="L461" s="21" t="str">
        <f>VLOOKUP($K461,TONG_SL!$A:$D,2,0)</f>
        <v>Tai heo muối 200g</v>
      </c>
      <c r="N461" s="21" t="str">
        <f t="shared" si="59"/>
        <v>K-C6</v>
      </c>
      <c r="Q461" s="21" t="str">
        <f>VLOOKUP(K461,TONG_SL!$A:$D,3,0)</f>
        <v>Túi</v>
      </c>
      <c r="R461" s="106">
        <v>6</v>
      </c>
      <c r="T461" s="1">
        <f>VLOOKUP(VLOOKUP(G461,Ma_KH!$A:$R,18,0)&amp;K461,Gia_MB!$A:$F,6,0)</f>
        <v>55595</v>
      </c>
      <c r="U461" s="12">
        <f t="shared" si="55"/>
        <v>333570</v>
      </c>
      <c r="W461" s="44">
        <f t="shared" si="56"/>
        <v>0</v>
      </c>
      <c r="X461" s="3" t="str">
        <f t="shared" si="57"/>
        <v>8</v>
      </c>
      <c r="Z461" s="12">
        <f t="shared" si="58"/>
        <v>26685.600000000002</v>
      </c>
      <c r="AA461" s="5">
        <f>VLOOKUP(G461,Ma_KH!$A:$R,14,0)</f>
        <v>60</v>
      </c>
    </row>
    <row r="462" spans="1:27" hidden="1" x14ac:dyDescent="0.25">
      <c r="A462" s="157">
        <v>45987</v>
      </c>
      <c r="B462" s="158">
        <v>4180563779</v>
      </c>
      <c r="C462" s="10" t="s">
        <v>7767</v>
      </c>
      <c r="D462" s="149">
        <v>45992</v>
      </c>
      <c r="E462" s="152"/>
      <c r="F462" s="151"/>
      <c r="G462" s="33" t="s">
        <v>7799</v>
      </c>
      <c r="H462" s="152"/>
      <c r="I462" s="158" t="s">
        <v>7802</v>
      </c>
      <c r="J462" s="150" t="s">
        <v>7234</v>
      </c>
      <c r="K462" s="331" t="s">
        <v>32</v>
      </c>
      <c r="L462" s="21" t="str">
        <f>VLOOKUP($K462,TONG_SL!$A:$D,2,0)</f>
        <v>Giò Tai Lưỡi Xào 250g</v>
      </c>
      <c r="N462" s="21" t="str">
        <f t="shared" si="59"/>
        <v>K-C6</v>
      </c>
      <c r="Q462" s="21" t="str">
        <f>VLOOKUP(K462,TONG_SL!$A:$D,3,0)</f>
        <v>Túi</v>
      </c>
      <c r="R462" s="106">
        <v>6</v>
      </c>
      <c r="T462" s="1">
        <f>VLOOKUP(VLOOKUP(G462,Ma_KH!$A:$R,18,0)&amp;K462,Gia_MB!$A:$F,6,0)</f>
        <v>50182</v>
      </c>
      <c r="U462" s="12">
        <f t="shared" si="55"/>
        <v>301092</v>
      </c>
      <c r="W462" s="44">
        <f t="shared" si="56"/>
        <v>0</v>
      </c>
      <c r="X462" s="3" t="str">
        <f t="shared" si="57"/>
        <v>8</v>
      </c>
      <c r="Z462" s="12">
        <f t="shared" si="58"/>
        <v>24087.360000000001</v>
      </c>
      <c r="AA462" s="5">
        <f>VLOOKUP(G462,Ma_KH!$A:$R,14,0)</f>
        <v>60</v>
      </c>
    </row>
    <row r="463" spans="1:27" hidden="1" x14ac:dyDescent="0.25">
      <c r="A463" s="157">
        <v>45987</v>
      </c>
      <c r="B463" s="158">
        <v>4180563779</v>
      </c>
      <c r="C463" s="10" t="s">
        <v>7767</v>
      </c>
      <c r="D463" s="149">
        <v>45992</v>
      </c>
      <c r="E463" s="152"/>
      <c r="F463" s="151"/>
      <c r="G463" s="33" t="s">
        <v>7799</v>
      </c>
      <c r="H463" s="152"/>
      <c r="I463" s="158" t="s">
        <v>7802</v>
      </c>
      <c r="J463" s="150" t="s">
        <v>7234</v>
      </c>
      <c r="K463" s="331" t="s">
        <v>7775</v>
      </c>
      <c r="L463" s="21" t="str">
        <f>VLOOKUP($K463,TONG_SL!$A:$D,2,0)</f>
        <v>Chả nướng 300g</v>
      </c>
      <c r="N463" s="21" t="str">
        <f t="shared" si="59"/>
        <v>K-C6</v>
      </c>
      <c r="Q463" s="21" t="str">
        <f>VLOOKUP(K463,TONG_SL!$A:$D,3,0)</f>
        <v>Túi</v>
      </c>
      <c r="R463" s="106">
        <v>5</v>
      </c>
      <c r="T463" s="1">
        <f>VLOOKUP(VLOOKUP(G463,Ma_KH!$A:$R,18,0)&amp;K463,Gia_MB!$A:$F,6,0)</f>
        <v>70950</v>
      </c>
      <c r="U463" s="12">
        <f t="shared" si="55"/>
        <v>354750</v>
      </c>
      <c r="W463" s="44">
        <f t="shared" si="56"/>
        <v>0</v>
      </c>
      <c r="X463" s="3" t="str">
        <f t="shared" si="57"/>
        <v>8</v>
      </c>
      <c r="Z463" s="12">
        <f t="shared" si="58"/>
        <v>28380</v>
      </c>
      <c r="AA463" s="5">
        <f>VLOOKUP(G463,Ma_KH!$A:$R,14,0)</f>
        <v>60</v>
      </c>
    </row>
    <row r="464" spans="1:27" hidden="1" x14ac:dyDescent="0.25">
      <c r="A464" s="157">
        <v>45987</v>
      </c>
      <c r="B464" s="158">
        <v>4180563733</v>
      </c>
      <c r="C464" s="10" t="s">
        <v>7767</v>
      </c>
      <c r="D464" s="149">
        <v>45992</v>
      </c>
      <c r="E464" s="152"/>
      <c r="F464" s="151"/>
      <c r="G464" s="33" t="s">
        <v>7799</v>
      </c>
      <c r="H464" s="152"/>
      <c r="I464" s="158" t="s">
        <v>7803</v>
      </c>
      <c r="J464" s="150" t="s">
        <v>7234</v>
      </c>
      <c r="K464" s="331" t="s">
        <v>7187</v>
      </c>
      <c r="L464" s="21" t="str">
        <f>VLOOKUP($K464,TONG_SL!$A:$D,2,0)</f>
        <v>Chân giò heo muối 300g</v>
      </c>
      <c r="N464" s="21" t="str">
        <f t="shared" si="59"/>
        <v>K-C6</v>
      </c>
      <c r="Q464" s="21" t="str">
        <f>VLOOKUP(K464,TONG_SL!$A:$D,3,0)</f>
        <v>Túi</v>
      </c>
      <c r="R464" s="106">
        <v>10</v>
      </c>
      <c r="T464" s="1">
        <f>VLOOKUP(VLOOKUP(G464,Ma_KH!$A:$R,18,0)&amp;K464,Gia_MB!$A:$F,6,0)</f>
        <v>73431</v>
      </c>
      <c r="U464" s="12">
        <f t="shared" si="55"/>
        <v>734310</v>
      </c>
      <c r="W464" s="44">
        <f t="shared" si="56"/>
        <v>0</v>
      </c>
      <c r="X464" s="3" t="str">
        <f t="shared" si="57"/>
        <v>8</v>
      </c>
      <c r="Z464" s="12">
        <f t="shared" si="58"/>
        <v>58744.800000000003</v>
      </c>
      <c r="AA464" s="5">
        <f>VLOOKUP(G464,Ma_KH!$A:$R,14,0)</f>
        <v>60</v>
      </c>
    </row>
    <row r="465" spans="1:27" hidden="1" x14ac:dyDescent="0.25">
      <c r="A465" s="157">
        <v>45987</v>
      </c>
      <c r="B465" s="158">
        <v>4180563733</v>
      </c>
      <c r="C465" s="10" t="s">
        <v>7767</v>
      </c>
      <c r="D465" s="149">
        <v>45992</v>
      </c>
      <c r="E465" s="152"/>
      <c r="F465" s="151"/>
      <c r="G465" s="33" t="s">
        <v>7799</v>
      </c>
      <c r="H465" s="152"/>
      <c r="I465" s="158" t="s">
        <v>7803</v>
      </c>
      <c r="J465" s="150" t="s">
        <v>7234</v>
      </c>
      <c r="K465" s="331" t="s">
        <v>30</v>
      </c>
      <c r="L465" s="21" t="str">
        <f>VLOOKUP($K465,TONG_SL!$A:$D,2,0)</f>
        <v>Gà muối 500g</v>
      </c>
      <c r="N465" s="21" t="str">
        <f t="shared" si="59"/>
        <v>K-C6</v>
      </c>
      <c r="Q465" s="21" t="str">
        <f>VLOOKUP(K465,TONG_SL!$A:$D,3,0)</f>
        <v>Túi</v>
      </c>
      <c r="R465" s="106">
        <v>5</v>
      </c>
      <c r="T465" s="1">
        <f>VLOOKUP(VLOOKUP(G465,Ma_KH!$A:$R,18,0)&amp;K465,Gia_MB!$A:$F,6,0)</f>
        <v>111058</v>
      </c>
      <c r="U465" s="12">
        <f t="shared" si="55"/>
        <v>555290</v>
      </c>
      <c r="W465" s="44">
        <f t="shared" si="56"/>
        <v>0</v>
      </c>
      <c r="X465" s="3" t="str">
        <f t="shared" si="57"/>
        <v>8</v>
      </c>
      <c r="Z465" s="12">
        <f t="shared" si="58"/>
        <v>44423.200000000004</v>
      </c>
      <c r="AA465" s="5">
        <f>VLOOKUP(G465,Ma_KH!$A:$R,14,0)</f>
        <v>60</v>
      </c>
    </row>
    <row r="466" spans="1:27" hidden="1" x14ac:dyDescent="0.25">
      <c r="A466" s="157">
        <v>45987</v>
      </c>
      <c r="B466" s="158">
        <v>4180563733</v>
      </c>
      <c r="C466" s="10" t="s">
        <v>7767</v>
      </c>
      <c r="D466" s="149">
        <v>45992</v>
      </c>
      <c r="E466" s="152"/>
      <c r="F466" s="151"/>
      <c r="G466" s="33" t="s">
        <v>7799</v>
      </c>
      <c r="H466" s="152"/>
      <c r="I466" s="158" t="s">
        <v>7803</v>
      </c>
      <c r="J466" s="150" t="s">
        <v>7234</v>
      </c>
      <c r="K466" s="331" t="s">
        <v>48</v>
      </c>
      <c r="L466" s="21" t="str">
        <f>VLOOKUP($K466,TONG_SL!$A:$D,2,0)</f>
        <v>Mọc Nấm Hương 250g</v>
      </c>
      <c r="N466" s="21" t="str">
        <f t="shared" si="59"/>
        <v>K-C6</v>
      </c>
      <c r="Q466" s="21" t="str">
        <f>VLOOKUP(K466,TONG_SL!$A:$D,3,0)</f>
        <v>Túi</v>
      </c>
      <c r="R466" s="106">
        <v>18</v>
      </c>
      <c r="T466" s="1">
        <f>VLOOKUP(VLOOKUP(G466,Ma_KH!$A:$R,18,0)&amp;K466,Gia_MB!$A:$F,6,0)</f>
        <v>46000</v>
      </c>
      <c r="U466" s="12">
        <f t="shared" si="55"/>
        <v>828000</v>
      </c>
      <c r="W466" s="44">
        <f t="shared" si="56"/>
        <v>0</v>
      </c>
      <c r="X466" s="3" t="str">
        <f t="shared" si="57"/>
        <v>8</v>
      </c>
      <c r="Z466" s="12">
        <f t="shared" si="58"/>
        <v>66240</v>
      </c>
      <c r="AA466" s="5">
        <f>VLOOKUP(G466,Ma_KH!$A:$R,14,0)</f>
        <v>60</v>
      </c>
    </row>
    <row r="467" spans="1:27" hidden="1" x14ac:dyDescent="0.25">
      <c r="A467" s="157">
        <v>45990</v>
      </c>
      <c r="B467" s="158">
        <v>4180613801</v>
      </c>
      <c r="C467" s="10" t="s">
        <v>7767</v>
      </c>
      <c r="D467" s="149">
        <v>45992</v>
      </c>
      <c r="E467" s="152"/>
      <c r="F467" s="151"/>
      <c r="G467" t="s">
        <v>7231</v>
      </c>
      <c r="H467" s="152"/>
      <c r="I467" s="158" t="s">
        <v>7804</v>
      </c>
      <c r="J467" s="150" t="s">
        <v>7234</v>
      </c>
      <c r="K467" s="331" t="s">
        <v>27</v>
      </c>
      <c r="L467" s="21" t="str">
        <f>VLOOKUP($K467,TONG_SL!$A:$D,2,0)</f>
        <v>Chân giò heo muối 300g</v>
      </c>
      <c r="N467" s="21" t="str">
        <f t="shared" si="59"/>
        <v>K-C6</v>
      </c>
      <c r="Q467" s="21" t="str">
        <f>VLOOKUP(K467,TONG_SL!$A:$D,3,0)</f>
        <v>Túi</v>
      </c>
      <c r="R467" s="106">
        <v>16</v>
      </c>
      <c r="T467" s="1">
        <f>VLOOKUP(VLOOKUP(G467,Ma_KH!$A:$R,18,0)&amp;K467,Gia_MB!$A:$F,6,0)</f>
        <v>73431</v>
      </c>
      <c r="U467" s="12">
        <f t="shared" si="55"/>
        <v>1174896</v>
      </c>
      <c r="W467" s="44">
        <f t="shared" si="56"/>
        <v>0</v>
      </c>
      <c r="X467" s="3" t="str">
        <f t="shared" si="57"/>
        <v>8</v>
      </c>
      <c r="Z467" s="12">
        <f t="shared" si="58"/>
        <v>93991.680000000008</v>
      </c>
      <c r="AA467" s="5">
        <f>VLOOKUP(G467,Ma_KH!$A:$R,14,0)</f>
        <v>60</v>
      </c>
    </row>
    <row r="468" spans="1:27" hidden="1" x14ac:dyDescent="0.25">
      <c r="A468" s="157">
        <v>45990</v>
      </c>
      <c r="B468" s="158">
        <v>4180613801</v>
      </c>
      <c r="C468" s="10" t="s">
        <v>7767</v>
      </c>
      <c r="D468" s="149">
        <v>45992</v>
      </c>
      <c r="E468" s="152"/>
      <c r="F468" s="151"/>
      <c r="G468" t="s">
        <v>7231</v>
      </c>
      <c r="H468" s="152"/>
      <c r="I468" s="158" t="s">
        <v>7804</v>
      </c>
      <c r="J468" s="150" t="s">
        <v>7234</v>
      </c>
      <c r="K468" s="331" t="s">
        <v>30</v>
      </c>
      <c r="L468" s="21" t="str">
        <f>VLOOKUP($K468,TONG_SL!$A:$D,2,0)</f>
        <v>Gà muối 500g</v>
      </c>
      <c r="N468" s="21" t="str">
        <f t="shared" si="59"/>
        <v>K-C6</v>
      </c>
      <c r="Q468" s="21" t="str">
        <f>VLOOKUP(K468,TONG_SL!$A:$D,3,0)</f>
        <v>Túi</v>
      </c>
      <c r="R468" s="106">
        <v>16</v>
      </c>
      <c r="T468" s="1">
        <f>VLOOKUP(VLOOKUP(G468,Ma_KH!$A:$R,18,0)&amp;K468,Gia_MB!$A:$F,6,0)</f>
        <v>111058</v>
      </c>
      <c r="U468" s="12">
        <f t="shared" si="55"/>
        <v>1776928</v>
      </c>
      <c r="W468" s="44">
        <f t="shared" si="56"/>
        <v>0</v>
      </c>
      <c r="X468" s="3" t="str">
        <f t="shared" si="57"/>
        <v>8</v>
      </c>
      <c r="Z468" s="12">
        <f t="shared" si="58"/>
        <v>142154.23999999999</v>
      </c>
      <c r="AA468" s="5">
        <f>VLOOKUP(G468,Ma_KH!$A:$R,14,0)</f>
        <v>60</v>
      </c>
    </row>
    <row r="469" spans="1:27" hidden="1" x14ac:dyDescent="0.25">
      <c r="A469" s="157">
        <v>45990</v>
      </c>
      <c r="B469" s="158">
        <v>4180613801</v>
      </c>
      <c r="C469" s="10" t="s">
        <v>7767</v>
      </c>
      <c r="D469" s="149">
        <v>45992</v>
      </c>
      <c r="E469" s="152"/>
      <c r="F469" s="151"/>
      <c r="G469" t="s">
        <v>7231</v>
      </c>
      <c r="H469" s="152"/>
      <c r="I469" s="158" t="s">
        <v>7804</v>
      </c>
      <c r="J469" s="150" t="s">
        <v>7234</v>
      </c>
      <c r="K469" s="331" t="s">
        <v>32</v>
      </c>
      <c r="L469" s="21" t="str">
        <f>VLOOKUP($K469,TONG_SL!$A:$D,2,0)</f>
        <v>Giò Tai Lưỡi Xào 250g</v>
      </c>
      <c r="N469" s="21" t="str">
        <f t="shared" si="59"/>
        <v>K-C6</v>
      </c>
      <c r="Q469" s="21" t="str">
        <f>VLOOKUP(K469,TONG_SL!$A:$D,3,0)</f>
        <v>Túi</v>
      </c>
      <c r="R469" s="106">
        <v>16</v>
      </c>
      <c r="T469" s="1">
        <f>VLOOKUP(VLOOKUP(G469,Ma_KH!$A:$R,18,0)&amp;K469,Gia_MB!$A:$F,6,0)</f>
        <v>50182</v>
      </c>
      <c r="U469" s="12">
        <f t="shared" si="55"/>
        <v>802912</v>
      </c>
      <c r="W469" s="44">
        <f t="shared" si="56"/>
        <v>0</v>
      </c>
      <c r="X469" s="3" t="str">
        <f t="shared" si="57"/>
        <v>8</v>
      </c>
      <c r="Z469" s="12">
        <f t="shared" si="58"/>
        <v>64232.959999999999</v>
      </c>
      <c r="AA469" s="5">
        <f>VLOOKUP(G469,Ma_KH!$A:$R,14,0)</f>
        <v>60</v>
      </c>
    </row>
    <row r="470" spans="1:27" hidden="1" x14ac:dyDescent="0.25">
      <c r="A470" s="157">
        <v>45990</v>
      </c>
      <c r="B470" s="158">
        <v>4180613801</v>
      </c>
      <c r="C470" s="10" t="s">
        <v>7767</v>
      </c>
      <c r="D470" s="149">
        <v>45992</v>
      </c>
      <c r="E470" s="152"/>
      <c r="F470" s="151"/>
      <c r="G470" t="s">
        <v>7231</v>
      </c>
      <c r="H470" s="152"/>
      <c r="I470" s="158" t="s">
        <v>7804</v>
      </c>
      <c r="J470" s="150" t="s">
        <v>7234</v>
      </c>
      <c r="K470" s="331" t="s">
        <v>7154</v>
      </c>
      <c r="L470" s="21" t="str">
        <f>VLOOKUP($K470,TONG_SL!$A:$D,2,0)</f>
        <v>Chả cốm 300g</v>
      </c>
      <c r="N470" s="21" t="str">
        <f t="shared" si="59"/>
        <v>K-C6</v>
      </c>
      <c r="Q470" s="21" t="str">
        <f>VLOOKUP(K470,TONG_SL!$A:$D,3,0)</f>
        <v>Túi</v>
      </c>
      <c r="R470" s="106">
        <v>13</v>
      </c>
      <c r="T470" s="1">
        <f>VLOOKUP(VLOOKUP(G470,Ma_KH!$A:$R,18,0)&amp;K470,Gia_MB!$A:$F,6,0)</f>
        <v>74250</v>
      </c>
      <c r="U470" s="12">
        <f t="shared" si="55"/>
        <v>965250</v>
      </c>
      <c r="W470" s="44">
        <f t="shared" si="56"/>
        <v>0</v>
      </c>
      <c r="X470" s="3" t="str">
        <f t="shared" si="57"/>
        <v>8</v>
      </c>
      <c r="Z470" s="12">
        <f t="shared" si="58"/>
        <v>77220</v>
      </c>
      <c r="AA470" s="5">
        <f>VLOOKUP(G470,Ma_KH!$A:$R,14,0)</f>
        <v>60</v>
      </c>
    </row>
    <row r="471" spans="1:27" hidden="1" x14ac:dyDescent="0.25">
      <c r="A471" s="157">
        <v>45990</v>
      </c>
      <c r="B471" s="158">
        <v>4180613801</v>
      </c>
      <c r="C471" s="10" t="s">
        <v>7767</v>
      </c>
      <c r="D471" s="149">
        <v>45992</v>
      </c>
      <c r="E471" s="152"/>
      <c r="F471" s="151"/>
      <c r="G471" t="s">
        <v>7231</v>
      </c>
      <c r="H471" s="152"/>
      <c r="I471" s="158" t="s">
        <v>7804</v>
      </c>
      <c r="J471" s="150" t="s">
        <v>7234</v>
      </c>
      <c r="K471" s="331" t="s">
        <v>7153</v>
      </c>
      <c r="L471" s="21" t="str">
        <f>VLOOKUP($K471,TONG_SL!$A:$D,2,0)</f>
        <v>Tai heo muối 200g</v>
      </c>
      <c r="N471" s="21" t="str">
        <f t="shared" si="59"/>
        <v>K-C6</v>
      </c>
      <c r="Q471" s="21" t="str">
        <f>VLOOKUP(K471,TONG_SL!$A:$D,3,0)</f>
        <v>Túi</v>
      </c>
      <c r="R471" s="106">
        <v>14</v>
      </c>
      <c r="T471" s="1">
        <f>VLOOKUP(VLOOKUP(G471,Ma_KH!$A:$R,18,0)&amp;K471,Gia_MB!$A:$F,6,0)</f>
        <v>55595</v>
      </c>
      <c r="U471" s="12">
        <f t="shared" si="55"/>
        <v>778330</v>
      </c>
      <c r="W471" s="44">
        <f t="shared" si="56"/>
        <v>0</v>
      </c>
      <c r="X471" s="3" t="str">
        <f t="shared" si="57"/>
        <v>8</v>
      </c>
      <c r="Z471" s="12">
        <f t="shared" si="58"/>
        <v>62266.400000000001</v>
      </c>
      <c r="AA471" s="5">
        <f>VLOOKUP(G471,Ma_KH!$A:$R,14,0)</f>
        <v>60</v>
      </c>
    </row>
    <row r="472" spans="1:27" hidden="1" x14ac:dyDescent="0.25">
      <c r="A472" s="157">
        <v>45992</v>
      </c>
      <c r="B472" s="168">
        <v>4180720356</v>
      </c>
      <c r="C472" s="10" t="s">
        <v>7767</v>
      </c>
      <c r="D472" s="149">
        <v>45992</v>
      </c>
      <c r="E472" s="152"/>
      <c r="F472" s="151"/>
      <c r="G472" t="s">
        <v>7231</v>
      </c>
      <c r="H472" s="152"/>
      <c r="I472" s="158" t="s">
        <v>7805</v>
      </c>
      <c r="J472" s="150" t="s">
        <v>7234</v>
      </c>
      <c r="K472" s="331" t="s">
        <v>27</v>
      </c>
      <c r="L472" s="21" t="str">
        <f>VLOOKUP($K472,TONG_SL!$A:$D,2,0)</f>
        <v>Chân giò heo muối 300g</v>
      </c>
      <c r="N472" s="21" t="str">
        <f t="shared" si="59"/>
        <v>K-C6</v>
      </c>
      <c r="Q472" s="21" t="str">
        <f>VLOOKUP(K472,TONG_SL!$A:$D,3,0)</f>
        <v>Túi</v>
      </c>
      <c r="R472" s="106">
        <v>20</v>
      </c>
      <c r="T472" s="1">
        <f>VLOOKUP(VLOOKUP(G472,Ma_KH!$A:$R,18,0)&amp;K472,Gia_MB!$A:$F,6,0)</f>
        <v>73431</v>
      </c>
      <c r="U472" s="12">
        <f t="shared" si="55"/>
        <v>1468620</v>
      </c>
      <c r="W472" s="44">
        <f t="shared" si="56"/>
        <v>0</v>
      </c>
      <c r="X472" s="3" t="str">
        <f t="shared" si="57"/>
        <v>8</v>
      </c>
      <c r="Z472" s="12">
        <f t="shared" si="58"/>
        <v>117489.60000000001</v>
      </c>
      <c r="AA472" s="5">
        <f>VLOOKUP(G472,Ma_KH!$A:$R,14,0)</f>
        <v>60</v>
      </c>
    </row>
    <row r="473" spans="1:27" hidden="1" x14ac:dyDescent="0.25">
      <c r="A473" s="157">
        <v>45992</v>
      </c>
      <c r="B473" s="168">
        <v>4180720356</v>
      </c>
      <c r="C473" s="10" t="s">
        <v>7767</v>
      </c>
      <c r="D473" s="149">
        <v>45992</v>
      </c>
      <c r="E473" s="152"/>
      <c r="F473" s="151"/>
      <c r="G473" t="s">
        <v>7231</v>
      </c>
      <c r="H473" s="152"/>
      <c r="I473" s="158" t="s">
        <v>7805</v>
      </c>
      <c r="J473" s="150" t="s">
        <v>7234</v>
      </c>
      <c r="K473" s="331" t="s">
        <v>30</v>
      </c>
      <c r="L473" s="21" t="str">
        <f>VLOOKUP($K473,TONG_SL!$A:$D,2,0)</f>
        <v>Gà muối 500g</v>
      </c>
      <c r="N473" s="21" t="str">
        <f t="shared" si="59"/>
        <v>K-C6</v>
      </c>
      <c r="Q473" s="21" t="str">
        <f>VLOOKUP(K473,TONG_SL!$A:$D,3,0)</f>
        <v>Túi</v>
      </c>
      <c r="R473" s="106">
        <v>30</v>
      </c>
      <c r="T473" s="1">
        <f>VLOOKUP(VLOOKUP(G473,Ma_KH!$A:$R,18,0)&amp;K473,Gia_MB!$A:$F,6,0)</f>
        <v>111058</v>
      </c>
      <c r="U473" s="12">
        <f t="shared" si="55"/>
        <v>3331740</v>
      </c>
      <c r="W473" s="44">
        <f t="shared" si="56"/>
        <v>0</v>
      </c>
      <c r="X473" s="3" t="str">
        <f t="shared" si="57"/>
        <v>8</v>
      </c>
      <c r="Z473" s="12">
        <f t="shared" si="58"/>
        <v>266539.2</v>
      </c>
      <c r="AA473" s="5">
        <f>VLOOKUP(G473,Ma_KH!$A:$R,14,0)</f>
        <v>60</v>
      </c>
    </row>
    <row r="474" spans="1:27" hidden="1" x14ac:dyDescent="0.25">
      <c r="A474" s="157">
        <v>45989</v>
      </c>
      <c r="B474" s="158">
        <v>4180603422</v>
      </c>
      <c r="C474" s="10" t="s">
        <v>7767</v>
      </c>
      <c r="D474" s="149">
        <v>45992</v>
      </c>
      <c r="E474" s="152"/>
      <c r="F474" s="151"/>
      <c r="G474" t="s">
        <v>7231</v>
      </c>
      <c r="H474" s="152"/>
      <c r="I474" s="158" t="s">
        <v>7806</v>
      </c>
      <c r="J474" s="150" t="s">
        <v>7234</v>
      </c>
      <c r="K474" s="331" t="s">
        <v>7187</v>
      </c>
      <c r="L474" s="21" t="str">
        <f>VLOOKUP($K474,TONG_SL!$A:$D,2,0)</f>
        <v>Chân giò heo muối 300g</v>
      </c>
      <c r="N474" s="21" t="str">
        <f t="shared" si="59"/>
        <v>K-C6</v>
      </c>
      <c r="Q474" s="21" t="str">
        <f>VLOOKUP(K474,TONG_SL!$A:$D,3,0)</f>
        <v>Túi</v>
      </c>
      <c r="R474" s="106">
        <v>10</v>
      </c>
      <c r="T474" s="1">
        <f>VLOOKUP(VLOOKUP(G474,Ma_KH!$A:$R,18,0)&amp;K474,Gia_MB!$A:$F,6,0)</f>
        <v>73431</v>
      </c>
      <c r="U474" s="12">
        <f t="shared" si="55"/>
        <v>734310</v>
      </c>
      <c r="W474" s="44">
        <f t="shared" si="56"/>
        <v>0</v>
      </c>
      <c r="X474" s="3" t="str">
        <f t="shared" si="57"/>
        <v>8</v>
      </c>
      <c r="Z474" s="12">
        <f t="shared" si="58"/>
        <v>58744.800000000003</v>
      </c>
      <c r="AA474" s="5">
        <f>VLOOKUP(G474,Ma_KH!$A:$R,14,0)</f>
        <v>60</v>
      </c>
    </row>
    <row r="475" spans="1:27" hidden="1" x14ac:dyDescent="0.25">
      <c r="A475" s="157">
        <v>45989</v>
      </c>
      <c r="B475" s="158">
        <v>4180603422</v>
      </c>
      <c r="C475" s="10" t="s">
        <v>7767</v>
      </c>
      <c r="D475" s="149">
        <v>45992</v>
      </c>
      <c r="E475" s="152"/>
      <c r="F475" s="151"/>
      <c r="G475" t="s">
        <v>7231</v>
      </c>
      <c r="H475" s="152"/>
      <c r="I475" s="158" t="s">
        <v>7806</v>
      </c>
      <c r="J475" s="150" t="s">
        <v>7234</v>
      </c>
      <c r="K475" s="331" t="s">
        <v>7153</v>
      </c>
      <c r="L475" s="21" t="str">
        <f>VLOOKUP($K475,TONG_SL!$A:$D,2,0)</f>
        <v>Tai heo muối 200g</v>
      </c>
      <c r="N475" s="21" t="str">
        <f t="shared" si="59"/>
        <v>K-C6</v>
      </c>
      <c r="Q475" s="21" t="str">
        <f>VLOOKUP(K475,TONG_SL!$A:$D,3,0)</f>
        <v>Túi</v>
      </c>
      <c r="R475" s="106">
        <v>5</v>
      </c>
      <c r="T475" s="1">
        <f>VLOOKUP(VLOOKUP(G475,Ma_KH!$A:$R,18,0)&amp;K475,Gia_MB!$A:$F,6,0)</f>
        <v>55595</v>
      </c>
      <c r="U475" s="12">
        <f t="shared" si="55"/>
        <v>277975</v>
      </c>
      <c r="W475" s="44">
        <f t="shared" si="56"/>
        <v>0</v>
      </c>
      <c r="X475" s="3" t="str">
        <f t="shared" si="57"/>
        <v>8</v>
      </c>
      <c r="Z475" s="12">
        <f t="shared" si="58"/>
        <v>22238</v>
      </c>
      <c r="AA475" s="5">
        <f>VLOOKUP(G475,Ma_KH!$A:$R,14,0)</f>
        <v>60</v>
      </c>
    </row>
    <row r="476" spans="1:27" hidden="1" x14ac:dyDescent="0.25">
      <c r="A476" s="157">
        <v>45989</v>
      </c>
      <c r="B476" s="158">
        <v>4180603422</v>
      </c>
      <c r="C476" s="10" t="s">
        <v>7767</v>
      </c>
      <c r="D476" s="149">
        <v>45992</v>
      </c>
      <c r="E476" s="152"/>
      <c r="F476" s="151"/>
      <c r="G476" t="s">
        <v>7231</v>
      </c>
      <c r="H476" s="152"/>
      <c r="I476" s="158" t="s">
        <v>7806</v>
      </c>
      <c r="J476" s="150" t="s">
        <v>7234</v>
      </c>
      <c r="K476" s="331" t="s">
        <v>30</v>
      </c>
      <c r="L476" s="21" t="str">
        <f>VLOOKUP($K476,TONG_SL!$A:$D,2,0)</f>
        <v>Gà muối 500g</v>
      </c>
      <c r="N476" s="21" t="str">
        <f t="shared" si="59"/>
        <v>K-C6</v>
      </c>
      <c r="Q476" s="21" t="str">
        <f>VLOOKUP(K476,TONG_SL!$A:$D,3,0)</f>
        <v>Túi</v>
      </c>
      <c r="R476" s="106">
        <v>10</v>
      </c>
      <c r="T476" s="1">
        <f>VLOOKUP(VLOOKUP(G476,Ma_KH!$A:$R,18,0)&amp;K476,Gia_MB!$A:$F,6,0)</f>
        <v>111058</v>
      </c>
      <c r="U476" s="12">
        <f t="shared" si="55"/>
        <v>1110580</v>
      </c>
      <c r="W476" s="44">
        <f t="shared" si="56"/>
        <v>0</v>
      </c>
      <c r="X476" s="3" t="str">
        <f t="shared" si="57"/>
        <v>8</v>
      </c>
      <c r="Z476" s="12">
        <f t="shared" si="58"/>
        <v>88846.400000000009</v>
      </c>
      <c r="AA476" s="5">
        <f>VLOOKUP(G476,Ma_KH!$A:$R,14,0)</f>
        <v>60</v>
      </c>
    </row>
    <row r="477" spans="1:27" hidden="1" x14ac:dyDescent="0.25">
      <c r="A477" s="157">
        <v>45987</v>
      </c>
      <c r="B477" s="158">
        <v>4180509957</v>
      </c>
      <c r="C477" s="10" t="s">
        <v>7767</v>
      </c>
      <c r="D477" s="149">
        <v>45992</v>
      </c>
      <c r="E477" s="152"/>
      <c r="F477" s="151"/>
      <c r="G477" t="s">
        <v>7232</v>
      </c>
      <c r="H477" s="152"/>
      <c r="I477" s="158" t="s">
        <v>7807</v>
      </c>
      <c r="J477" s="150" t="s">
        <v>7234</v>
      </c>
      <c r="K477" s="331" t="s">
        <v>7187</v>
      </c>
      <c r="L477" s="21" t="str">
        <f>VLOOKUP($K477,TONG_SL!$A:$D,2,0)</f>
        <v>Chân giò heo muối 300g</v>
      </c>
      <c r="N477" s="21" t="str">
        <f t="shared" si="59"/>
        <v>K-C6</v>
      </c>
      <c r="Q477" s="21" t="str">
        <f>VLOOKUP(K477,TONG_SL!$A:$D,3,0)</f>
        <v>Túi</v>
      </c>
      <c r="R477" s="106">
        <v>20</v>
      </c>
      <c r="T477" s="1">
        <f>VLOOKUP(VLOOKUP(G477,Ma_KH!$A:$R,18,0)&amp;K477,Gia_MB!$A:$F,6,0)</f>
        <v>73431</v>
      </c>
      <c r="U477" s="12">
        <f t="shared" si="55"/>
        <v>1468620</v>
      </c>
      <c r="W477" s="44">
        <f t="shared" si="56"/>
        <v>0</v>
      </c>
      <c r="X477" s="3" t="str">
        <f t="shared" si="57"/>
        <v>8</v>
      </c>
      <c r="Z477" s="12">
        <f t="shared" si="58"/>
        <v>117489.60000000001</v>
      </c>
      <c r="AA477" s="5">
        <f>VLOOKUP(G477,Ma_KH!$A:$R,14,0)</f>
        <v>60</v>
      </c>
    </row>
    <row r="478" spans="1:27" hidden="1" x14ac:dyDescent="0.25">
      <c r="A478" s="157">
        <v>45987</v>
      </c>
      <c r="B478" s="158">
        <v>4180509957</v>
      </c>
      <c r="C478" s="10" t="s">
        <v>7767</v>
      </c>
      <c r="D478" s="149">
        <v>45992</v>
      </c>
      <c r="E478" s="152"/>
      <c r="F478" s="151"/>
      <c r="G478" t="s">
        <v>7232</v>
      </c>
      <c r="H478" s="152"/>
      <c r="I478" s="158" t="s">
        <v>7807</v>
      </c>
      <c r="J478" s="150" t="s">
        <v>7234</v>
      </c>
      <c r="K478" s="331" t="s">
        <v>30</v>
      </c>
      <c r="L478" s="21" t="str">
        <f>VLOOKUP($K478,TONG_SL!$A:$D,2,0)</f>
        <v>Gà muối 500g</v>
      </c>
      <c r="N478" s="21" t="str">
        <f t="shared" si="59"/>
        <v>K-C6</v>
      </c>
      <c r="Q478" s="21" t="str">
        <f>VLOOKUP(K478,TONG_SL!$A:$D,3,0)</f>
        <v>Túi</v>
      </c>
      <c r="R478" s="106">
        <v>10</v>
      </c>
      <c r="T478" s="1">
        <f>VLOOKUP(VLOOKUP(G478,Ma_KH!$A:$R,18,0)&amp;K478,Gia_MB!$A:$F,6,0)</f>
        <v>111058</v>
      </c>
      <c r="U478" s="12">
        <f t="shared" si="55"/>
        <v>1110580</v>
      </c>
      <c r="W478" s="44">
        <f t="shared" si="56"/>
        <v>0</v>
      </c>
      <c r="X478" s="3" t="str">
        <f t="shared" si="57"/>
        <v>8</v>
      </c>
      <c r="Z478" s="12">
        <f t="shared" si="58"/>
        <v>88846.400000000009</v>
      </c>
      <c r="AA478" s="5">
        <f>VLOOKUP(G478,Ma_KH!$A:$R,14,0)</f>
        <v>60</v>
      </c>
    </row>
    <row r="479" spans="1:27" hidden="1" x14ac:dyDescent="0.25">
      <c r="A479" s="157">
        <v>45987</v>
      </c>
      <c r="B479" s="158">
        <v>4180509957</v>
      </c>
      <c r="C479" s="10" t="s">
        <v>7767</v>
      </c>
      <c r="D479" s="149">
        <v>45992</v>
      </c>
      <c r="E479" s="152"/>
      <c r="F479" s="151"/>
      <c r="G479" t="s">
        <v>7232</v>
      </c>
      <c r="H479" s="152"/>
      <c r="I479" s="158" t="s">
        <v>7807</v>
      </c>
      <c r="J479" s="150" t="s">
        <v>7234</v>
      </c>
      <c r="K479" s="331" t="s">
        <v>7775</v>
      </c>
      <c r="L479" s="21" t="str">
        <f>VLOOKUP($K479,TONG_SL!$A:$D,2,0)</f>
        <v>Chả nướng 300g</v>
      </c>
      <c r="N479" s="21" t="str">
        <f t="shared" si="59"/>
        <v>K-C6</v>
      </c>
      <c r="Q479" s="21" t="str">
        <f>VLOOKUP(K479,TONG_SL!$A:$D,3,0)</f>
        <v>Túi</v>
      </c>
      <c r="R479" s="106">
        <v>5</v>
      </c>
      <c r="T479" s="1">
        <f>VLOOKUP(VLOOKUP(G479,Ma_KH!$A:$R,18,0)&amp;K479,Gia_MB!$A:$F,6,0)</f>
        <v>70950</v>
      </c>
      <c r="U479" s="12">
        <f t="shared" si="55"/>
        <v>354750</v>
      </c>
      <c r="W479" s="44">
        <f t="shared" si="56"/>
        <v>0</v>
      </c>
      <c r="X479" s="3" t="str">
        <f t="shared" si="57"/>
        <v>8</v>
      </c>
      <c r="Z479" s="12">
        <f t="shared" si="58"/>
        <v>28380</v>
      </c>
      <c r="AA479" s="5">
        <f>VLOOKUP(G479,Ma_KH!$A:$R,14,0)</f>
        <v>60</v>
      </c>
    </row>
    <row r="480" spans="1:27" hidden="1" x14ac:dyDescent="0.25">
      <c r="A480" s="157">
        <v>45987</v>
      </c>
      <c r="B480" s="158">
        <v>4180509957</v>
      </c>
      <c r="C480" s="10" t="s">
        <v>7767</v>
      </c>
      <c r="D480" s="149">
        <v>45992</v>
      </c>
      <c r="E480" s="152"/>
      <c r="F480" s="151"/>
      <c r="G480" t="s">
        <v>7232</v>
      </c>
      <c r="H480" s="152"/>
      <c r="I480" s="158" t="s">
        <v>7807</v>
      </c>
      <c r="J480" s="150" t="s">
        <v>7234</v>
      </c>
      <c r="K480" s="331" t="s">
        <v>7154</v>
      </c>
      <c r="L480" s="21" t="str">
        <f>VLOOKUP($K480,TONG_SL!$A:$D,2,0)</f>
        <v>Chả cốm 300g</v>
      </c>
      <c r="N480" s="21" t="str">
        <f t="shared" si="59"/>
        <v>K-C6</v>
      </c>
      <c r="Q480" s="21" t="str">
        <f>VLOOKUP(K480,TONG_SL!$A:$D,3,0)</f>
        <v>Túi</v>
      </c>
      <c r="R480" s="106">
        <v>5</v>
      </c>
      <c r="T480" s="1">
        <f>VLOOKUP(VLOOKUP(G480,Ma_KH!$A:$R,18,0)&amp;K480,Gia_MB!$A:$F,6,0)</f>
        <v>74250</v>
      </c>
      <c r="U480" s="12">
        <f t="shared" si="55"/>
        <v>371250</v>
      </c>
      <c r="W480" s="44">
        <f t="shared" si="56"/>
        <v>0</v>
      </c>
      <c r="X480" s="3" t="str">
        <f t="shared" si="57"/>
        <v>8</v>
      </c>
      <c r="Z480" s="12">
        <f t="shared" si="58"/>
        <v>29700</v>
      </c>
      <c r="AA480" s="5">
        <f>VLOOKUP(G480,Ma_KH!$A:$R,14,0)</f>
        <v>60</v>
      </c>
    </row>
    <row r="481" spans="1:27" hidden="1" x14ac:dyDescent="0.25">
      <c r="A481" s="157">
        <v>45987</v>
      </c>
      <c r="B481" s="158">
        <v>4180509957</v>
      </c>
      <c r="C481" s="10" t="s">
        <v>7767</v>
      </c>
      <c r="D481" s="149">
        <v>45992</v>
      </c>
      <c r="E481" s="152"/>
      <c r="F481" s="151"/>
      <c r="G481" t="s">
        <v>7232</v>
      </c>
      <c r="H481" s="152"/>
      <c r="I481" s="158" t="s">
        <v>7807</v>
      </c>
      <c r="J481" s="150" t="s">
        <v>7234</v>
      </c>
      <c r="K481" s="331" t="s">
        <v>48</v>
      </c>
      <c r="L481" s="21" t="str">
        <f>VLOOKUP($K481,TONG_SL!$A:$D,2,0)</f>
        <v>Mọc Nấm Hương 250g</v>
      </c>
      <c r="N481" s="21" t="str">
        <f t="shared" si="59"/>
        <v>K-C6</v>
      </c>
      <c r="Q481" s="21" t="str">
        <f>VLOOKUP(K481,TONG_SL!$A:$D,3,0)</f>
        <v>Túi</v>
      </c>
      <c r="R481" s="106">
        <v>5</v>
      </c>
      <c r="T481" s="1">
        <f>VLOOKUP(VLOOKUP(G481,Ma_KH!$A:$R,18,0)&amp;K481,Gia_MB!$A:$F,6,0)</f>
        <v>46000</v>
      </c>
      <c r="U481" s="12">
        <f t="shared" si="55"/>
        <v>230000</v>
      </c>
      <c r="W481" s="44">
        <f t="shared" si="56"/>
        <v>0</v>
      </c>
      <c r="X481" s="3" t="str">
        <f t="shared" si="57"/>
        <v>8</v>
      </c>
      <c r="Z481" s="12">
        <f t="shared" si="58"/>
        <v>18400</v>
      </c>
      <c r="AA481" s="5">
        <f>VLOOKUP(G481,Ma_KH!$A:$R,14,0)</f>
        <v>60</v>
      </c>
    </row>
    <row r="482" spans="1:27" hidden="1" x14ac:dyDescent="0.25">
      <c r="A482" s="157">
        <v>45991</v>
      </c>
      <c r="B482" s="158">
        <v>4180620483</v>
      </c>
      <c r="C482" s="10" t="s">
        <v>7767</v>
      </c>
      <c r="D482" s="149">
        <v>45992</v>
      </c>
      <c r="E482" s="152"/>
      <c r="F482" s="151"/>
      <c r="G482" t="s">
        <v>7232</v>
      </c>
      <c r="H482" s="152"/>
      <c r="I482" s="158" t="s">
        <v>7808</v>
      </c>
      <c r="J482" s="150" t="s">
        <v>7234</v>
      </c>
      <c r="K482" s="331" t="s">
        <v>30</v>
      </c>
      <c r="L482" s="21" t="str">
        <f>VLOOKUP($K482,TONG_SL!$A:$D,2,0)</f>
        <v>Gà muối 500g</v>
      </c>
      <c r="N482" s="21" t="str">
        <f t="shared" si="59"/>
        <v>K-C6</v>
      </c>
      <c r="Q482" s="21" t="str">
        <f>VLOOKUP(K482,TONG_SL!$A:$D,3,0)</f>
        <v>Túi</v>
      </c>
      <c r="R482" s="106">
        <v>8</v>
      </c>
      <c r="T482" s="1">
        <f>VLOOKUP(VLOOKUP(G482,Ma_KH!$A:$R,18,0)&amp;K482,Gia_MB!$A:$F,6,0)</f>
        <v>111058</v>
      </c>
      <c r="U482" s="12">
        <f t="shared" si="55"/>
        <v>888464</v>
      </c>
      <c r="W482" s="44">
        <f t="shared" si="56"/>
        <v>0</v>
      </c>
      <c r="X482" s="3" t="str">
        <f t="shared" si="57"/>
        <v>8</v>
      </c>
      <c r="Z482" s="12">
        <f t="shared" si="58"/>
        <v>71077.119999999995</v>
      </c>
      <c r="AA482" s="5">
        <f>VLOOKUP(G482,Ma_KH!$A:$R,14,0)</f>
        <v>60</v>
      </c>
    </row>
    <row r="483" spans="1:27" hidden="1" x14ac:dyDescent="0.25">
      <c r="A483" s="157">
        <v>45991</v>
      </c>
      <c r="B483" s="158">
        <v>4180620483</v>
      </c>
      <c r="C483" s="10" t="s">
        <v>7767</v>
      </c>
      <c r="D483" s="149">
        <v>45992</v>
      </c>
      <c r="E483" s="152"/>
      <c r="F483" s="151"/>
      <c r="G483" t="s">
        <v>7232</v>
      </c>
      <c r="H483" s="152"/>
      <c r="I483" s="158" t="s">
        <v>7808</v>
      </c>
      <c r="J483" s="150" t="s">
        <v>7234</v>
      </c>
      <c r="K483" s="331" t="s">
        <v>7187</v>
      </c>
      <c r="L483" s="21" t="str">
        <f>VLOOKUP($K483,TONG_SL!$A:$D,2,0)</f>
        <v>Chân giò heo muối 300g</v>
      </c>
      <c r="N483" s="21" t="str">
        <f t="shared" si="59"/>
        <v>K-C6</v>
      </c>
      <c r="Q483" s="21" t="str">
        <f>VLOOKUP(K483,TONG_SL!$A:$D,3,0)</f>
        <v>Túi</v>
      </c>
      <c r="R483" s="106">
        <v>20</v>
      </c>
      <c r="T483" s="1">
        <f>VLOOKUP(VLOOKUP(G483,Ma_KH!$A:$R,18,0)&amp;K483,Gia_MB!$A:$F,6,0)</f>
        <v>73431</v>
      </c>
      <c r="U483" s="12">
        <f t="shared" si="55"/>
        <v>1468620</v>
      </c>
      <c r="W483" s="44">
        <f t="shared" si="56"/>
        <v>0</v>
      </c>
      <c r="X483" s="3" t="str">
        <f t="shared" si="57"/>
        <v>8</v>
      </c>
      <c r="Z483" s="12">
        <f t="shared" si="58"/>
        <v>117489.60000000001</v>
      </c>
      <c r="AA483" s="5">
        <f>VLOOKUP(G483,Ma_KH!$A:$R,14,0)</f>
        <v>60</v>
      </c>
    </row>
    <row r="484" spans="1:27" hidden="1" x14ac:dyDescent="0.25">
      <c r="A484" s="157">
        <v>45991</v>
      </c>
      <c r="B484" s="158">
        <v>4180620483</v>
      </c>
      <c r="C484" s="10" t="s">
        <v>7767</v>
      </c>
      <c r="D484" s="149">
        <v>45992</v>
      </c>
      <c r="E484" s="152"/>
      <c r="F484" s="151"/>
      <c r="G484" t="s">
        <v>7232</v>
      </c>
      <c r="H484" s="152"/>
      <c r="I484" s="158" t="s">
        <v>7808</v>
      </c>
      <c r="J484" s="150" t="s">
        <v>7234</v>
      </c>
      <c r="K484" s="331" t="s">
        <v>32</v>
      </c>
      <c r="L484" s="21" t="str">
        <f>VLOOKUP($K484,TONG_SL!$A:$D,2,0)</f>
        <v>Giò Tai Lưỡi Xào 250g</v>
      </c>
      <c r="N484" s="21" t="str">
        <f t="shared" si="59"/>
        <v>K-C6</v>
      </c>
      <c r="Q484" s="21" t="str">
        <f>VLOOKUP(K484,TONG_SL!$A:$D,3,0)</f>
        <v>Túi</v>
      </c>
      <c r="R484" s="106">
        <v>5</v>
      </c>
      <c r="T484" s="1">
        <f>VLOOKUP(VLOOKUP(G484,Ma_KH!$A:$R,18,0)&amp;K484,Gia_MB!$A:$F,6,0)</f>
        <v>50182</v>
      </c>
      <c r="U484" s="12">
        <f t="shared" si="55"/>
        <v>250910</v>
      </c>
      <c r="W484" s="44">
        <f t="shared" si="56"/>
        <v>0</v>
      </c>
      <c r="X484" s="3" t="str">
        <f t="shared" si="57"/>
        <v>8</v>
      </c>
      <c r="Z484" s="12">
        <f t="shared" si="58"/>
        <v>20072.8</v>
      </c>
      <c r="AA484" s="5">
        <f>VLOOKUP(G484,Ma_KH!$A:$R,14,0)</f>
        <v>60</v>
      </c>
    </row>
    <row r="485" spans="1:27" hidden="1" x14ac:dyDescent="0.25">
      <c r="A485" s="157">
        <v>45991</v>
      </c>
      <c r="B485" s="158">
        <v>4180620483</v>
      </c>
      <c r="C485" s="10" t="s">
        <v>7767</v>
      </c>
      <c r="D485" s="149">
        <v>45992</v>
      </c>
      <c r="E485" s="152"/>
      <c r="F485" s="151"/>
      <c r="G485" t="s">
        <v>7232</v>
      </c>
      <c r="H485" s="152"/>
      <c r="I485" s="158" t="s">
        <v>7808</v>
      </c>
      <c r="J485" s="150" t="s">
        <v>7234</v>
      </c>
      <c r="K485" s="331" t="s">
        <v>48</v>
      </c>
      <c r="L485" s="21" t="str">
        <f>VLOOKUP($K485,TONG_SL!$A:$D,2,0)</f>
        <v>Mọc Nấm Hương 250g</v>
      </c>
      <c r="N485" s="21" t="str">
        <f t="shared" si="59"/>
        <v>K-C6</v>
      </c>
      <c r="Q485" s="21" t="str">
        <f>VLOOKUP(K485,TONG_SL!$A:$D,3,0)</f>
        <v>Túi</v>
      </c>
      <c r="R485" s="106">
        <v>3</v>
      </c>
      <c r="T485" s="1">
        <f>VLOOKUP(VLOOKUP(G485,Ma_KH!$A:$R,18,0)&amp;K485,Gia_MB!$A:$F,6,0)</f>
        <v>46000</v>
      </c>
      <c r="U485" s="12">
        <f t="shared" si="55"/>
        <v>138000</v>
      </c>
      <c r="W485" s="44">
        <f t="shared" si="56"/>
        <v>0</v>
      </c>
      <c r="X485" s="3" t="str">
        <f t="shared" si="57"/>
        <v>8</v>
      </c>
      <c r="Z485" s="12">
        <f t="shared" si="58"/>
        <v>11040</v>
      </c>
      <c r="AA485" s="5">
        <f>VLOOKUP(G485,Ma_KH!$A:$R,14,0)</f>
        <v>60</v>
      </c>
    </row>
    <row r="486" spans="1:27" hidden="1" x14ac:dyDescent="0.25">
      <c r="A486" s="157">
        <v>45987</v>
      </c>
      <c r="B486" s="158">
        <v>4180509896</v>
      </c>
      <c r="C486" s="10" t="s">
        <v>7767</v>
      </c>
      <c r="D486" s="149">
        <v>45992</v>
      </c>
      <c r="E486" s="152"/>
      <c r="F486" s="151"/>
      <c r="G486" t="s">
        <v>7232</v>
      </c>
      <c r="H486" s="152"/>
      <c r="I486" s="158" t="s">
        <v>7809</v>
      </c>
      <c r="J486" s="150" t="s">
        <v>7234</v>
      </c>
      <c r="K486" s="331" t="s">
        <v>7187</v>
      </c>
      <c r="L486" s="21" t="str">
        <f>VLOOKUP($K486,TONG_SL!$A:$D,2,0)</f>
        <v>Chân giò heo muối 300g</v>
      </c>
      <c r="N486" s="21" t="str">
        <f t="shared" si="59"/>
        <v>K-C6</v>
      </c>
      <c r="Q486" s="21" t="str">
        <f>VLOOKUP(K486,TONG_SL!$A:$D,3,0)</f>
        <v>Túi</v>
      </c>
      <c r="R486" s="106">
        <v>35</v>
      </c>
      <c r="T486" s="1">
        <f>VLOOKUP(VLOOKUP(G486,Ma_KH!$A:$R,18,0)&amp;K486,Gia_MB!$A:$F,6,0)</f>
        <v>73431</v>
      </c>
      <c r="U486" s="12">
        <f t="shared" si="55"/>
        <v>2570085</v>
      </c>
      <c r="W486" s="44">
        <f t="shared" si="56"/>
        <v>0</v>
      </c>
      <c r="X486" s="3" t="str">
        <f t="shared" si="57"/>
        <v>8</v>
      </c>
      <c r="Z486" s="12">
        <f t="shared" si="58"/>
        <v>205606.80000000002</v>
      </c>
      <c r="AA486" s="5">
        <f>VLOOKUP(G486,Ma_KH!$A:$R,14,0)</f>
        <v>60</v>
      </c>
    </row>
    <row r="487" spans="1:27" hidden="1" x14ac:dyDescent="0.25">
      <c r="A487" s="157">
        <v>45987</v>
      </c>
      <c r="B487" s="158">
        <v>4180509896</v>
      </c>
      <c r="C487" s="10" t="s">
        <v>7767</v>
      </c>
      <c r="D487" s="149">
        <v>45992</v>
      </c>
      <c r="E487" s="152"/>
      <c r="F487" s="151"/>
      <c r="G487" t="s">
        <v>7232</v>
      </c>
      <c r="H487" s="152"/>
      <c r="I487" s="158" t="s">
        <v>7809</v>
      </c>
      <c r="J487" s="150" t="s">
        <v>7234</v>
      </c>
      <c r="K487" s="331" t="s">
        <v>30</v>
      </c>
      <c r="L487" s="21" t="str">
        <f>VLOOKUP($K487,TONG_SL!$A:$D,2,0)</f>
        <v>Gà muối 500g</v>
      </c>
      <c r="N487" s="21" t="str">
        <f t="shared" si="59"/>
        <v>K-C6</v>
      </c>
      <c r="Q487" s="21" t="str">
        <f>VLOOKUP(K487,TONG_SL!$A:$D,3,0)</f>
        <v>Túi</v>
      </c>
      <c r="R487" s="106">
        <v>10</v>
      </c>
      <c r="T487" s="1">
        <f>VLOOKUP(VLOOKUP(G487,Ma_KH!$A:$R,18,0)&amp;K487,Gia_MB!$A:$F,6,0)</f>
        <v>111058</v>
      </c>
      <c r="U487" s="12">
        <f t="shared" si="55"/>
        <v>1110580</v>
      </c>
      <c r="W487" s="44">
        <f t="shared" si="56"/>
        <v>0</v>
      </c>
      <c r="X487" s="3" t="str">
        <f t="shared" si="57"/>
        <v>8</v>
      </c>
      <c r="Z487" s="12">
        <f t="shared" si="58"/>
        <v>88846.400000000009</v>
      </c>
      <c r="AA487" s="5">
        <f>VLOOKUP(G487,Ma_KH!$A:$R,14,0)</f>
        <v>60</v>
      </c>
    </row>
    <row r="488" spans="1:27" hidden="1" x14ac:dyDescent="0.25">
      <c r="A488" s="157">
        <v>45987</v>
      </c>
      <c r="B488" s="158">
        <v>4180509896</v>
      </c>
      <c r="C488" s="10" t="s">
        <v>7767</v>
      </c>
      <c r="D488" s="149">
        <v>45992</v>
      </c>
      <c r="E488" s="152"/>
      <c r="F488" s="151"/>
      <c r="G488" t="s">
        <v>7232</v>
      </c>
      <c r="H488" s="152"/>
      <c r="I488" s="158" t="s">
        <v>7809</v>
      </c>
      <c r="J488" s="150" t="s">
        <v>7234</v>
      </c>
      <c r="K488" s="331" t="s">
        <v>32</v>
      </c>
      <c r="L488" s="21" t="str">
        <f>VLOOKUP($K488,TONG_SL!$A:$D,2,0)</f>
        <v>Giò Tai Lưỡi Xào 250g</v>
      </c>
      <c r="N488" s="21" t="str">
        <f t="shared" si="59"/>
        <v>K-C6</v>
      </c>
      <c r="Q488" s="21" t="str">
        <f>VLOOKUP(K488,TONG_SL!$A:$D,3,0)</f>
        <v>Túi</v>
      </c>
      <c r="R488" s="106">
        <v>10</v>
      </c>
      <c r="T488" s="1">
        <f>VLOOKUP(VLOOKUP(G488,Ma_KH!$A:$R,18,0)&amp;K488,Gia_MB!$A:$F,6,0)</f>
        <v>50182</v>
      </c>
      <c r="U488" s="12">
        <f t="shared" si="55"/>
        <v>501820</v>
      </c>
      <c r="W488" s="44">
        <f t="shared" si="56"/>
        <v>0</v>
      </c>
      <c r="X488" s="3" t="str">
        <f t="shared" si="57"/>
        <v>8</v>
      </c>
      <c r="Z488" s="12">
        <f t="shared" si="58"/>
        <v>40145.599999999999</v>
      </c>
      <c r="AA488" s="5">
        <f>VLOOKUP(G488,Ma_KH!$A:$R,14,0)</f>
        <v>60</v>
      </c>
    </row>
    <row r="489" spans="1:27" hidden="1" x14ac:dyDescent="0.25">
      <c r="A489" s="157">
        <v>45987</v>
      </c>
      <c r="B489" s="158">
        <v>4180509896</v>
      </c>
      <c r="C489" s="10" t="s">
        <v>7767</v>
      </c>
      <c r="D489" s="149">
        <v>45992</v>
      </c>
      <c r="E489" s="152"/>
      <c r="F489" s="151"/>
      <c r="G489" t="s">
        <v>7232</v>
      </c>
      <c r="H489" s="152"/>
      <c r="I489" s="158" t="s">
        <v>7809</v>
      </c>
      <c r="J489" s="150" t="s">
        <v>7234</v>
      </c>
      <c r="K489" s="331" t="s">
        <v>48</v>
      </c>
      <c r="L489" s="21" t="str">
        <f>VLOOKUP($K489,TONG_SL!$A:$D,2,0)</f>
        <v>Mọc Nấm Hương 250g</v>
      </c>
      <c r="N489" s="21" t="str">
        <f t="shared" si="59"/>
        <v>K-C6</v>
      </c>
      <c r="Q489" s="21" t="str">
        <f>VLOOKUP(K489,TONG_SL!$A:$D,3,0)</f>
        <v>Túi</v>
      </c>
      <c r="R489" s="106">
        <v>10</v>
      </c>
      <c r="T489" s="1">
        <f>VLOOKUP(VLOOKUP(G489,Ma_KH!$A:$R,18,0)&amp;K489,Gia_MB!$A:$F,6,0)</f>
        <v>46000</v>
      </c>
      <c r="U489" s="12">
        <f t="shared" si="55"/>
        <v>460000</v>
      </c>
      <c r="W489" s="44">
        <f t="shared" si="56"/>
        <v>0</v>
      </c>
      <c r="X489" s="3" t="str">
        <f t="shared" si="57"/>
        <v>8</v>
      </c>
      <c r="Z489" s="12">
        <f t="shared" si="58"/>
        <v>36800</v>
      </c>
      <c r="AA489" s="5">
        <f>VLOOKUP(G489,Ma_KH!$A:$R,14,0)</f>
        <v>60</v>
      </c>
    </row>
    <row r="490" spans="1:27" hidden="1" x14ac:dyDescent="0.25">
      <c r="A490" s="157">
        <v>45987</v>
      </c>
      <c r="B490" s="158">
        <v>4180509989</v>
      </c>
      <c r="C490" s="10" t="s">
        <v>7767</v>
      </c>
      <c r="D490" s="149">
        <v>45992</v>
      </c>
      <c r="E490" s="152"/>
      <c r="F490" s="151"/>
      <c r="G490" t="s">
        <v>7232</v>
      </c>
      <c r="H490" s="152"/>
      <c r="I490" s="158" t="s">
        <v>7810</v>
      </c>
      <c r="J490" s="150" t="s">
        <v>7234</v>
      </c>
      <c r="K490" s="331" t="s">
        <v>27</v>
      </c>
      <c r="L490" s="21" t="str">
        <f>VLOOKUP($K490,TONG_SL!$A:$D,2,0)</f>
        <v>Chân giò heo muối 300g</v>
      </c>
      <c r="N490" s="21" t="str">
        <f t="shared" si="59"/>
        <v>K-C6</v>
      </c>
      <c r="Q490" s="21" t="str">
        <f>VLOOKUP(K490,TONG_SL!$A:$D,3,0)</f>
        <v>Túi</v>
      </c>
      <c r="R490" s="106">
        <v>15</v>
      </c>
      <c r="T490" s="1">
        <f>VLOOKUP(VLOOKUP(G490,Ma_KH!$A:$R,18,0)&amp;K490,Gia_MB!$A:$F,6,0)</f>
        <v>73431</v>
      </c>
      <c r="U490" s="12">
        <f t="shared" si="55"/>
        <v>1101465</v>
      </c>
      <c r="W490" s="44">
        <f t="shared" si="56"/>
        <v>0</v>
      </c>
      <c r="X490" s="3" t="str">
        <f t="shared" si="57"/>
        <v>8</v>
      </c>
      <c r="Z490" s="12">
        <f t="shared" si="58"/>
        <v>88117.2</v>
      </c>
      <c r="AA490" s="5">
        <f>VLOOKUP(G490,Ma_KH!$A:$R,14,0)</f>
        <v>60</v>
      </c>
    </row>
    <row r="491" spans="1:27" hidden="1" x14ac:dyDescent="0.25">
      <c r="A491" s="157">
        <v>45987</v>
      </c>
      <c r="B491" s="158">
        <v>4180509989</v>
      </c>
      <c r="C491" s="10" t="s">
        <v>7767</v>
      </c>
      <c r="D491" s="149">
        <v>45992</v>
      </c>
      <c r="E491" s="152"/>
      <c r="F491" s="151"/>
      <c r="G491" t="s">
        <v>7232</v>
      </c>
      <c r="H491" s="152"/>
      <c r="I491" s="158" t="s">
        <v>7810</v>
      </c>
      <c r="J491" s="150" t="s">
        <v>7234</v>
      </c>
      <c r="K491" s="331" t="s">
        <v>48</v>
      </c>
      <c r="L491" s="21" t="str">
        <f>VLOOKUP($K491,TONG_SL!$A:$D,2,0)</f>
        <v>Mọc Nấm Hương 250g</v>
      </c>
      <c r="N491" s="21" t="str">
        <f t="shared" si="59"/>
        <v>K-C6</v>
      </c>
      <c r="Q491" s="21" t="str">
        <f>VLOOKUP(K491,TONG_SL!$A:$D,3,0)</f>
        <v>Túi</v>
      </c>
      <c r="R491" s="106">
        <v>5</v>
      </c>
      <c r="T491" s="1">
        <f>VLOOKUP(VLOOKUP(G491,Ma_KH!$A:$R,18,0)&amp;K491,Gia_MB!$A:$F,6,0)</f>
        <v>46000</v>
      </c>
      <c r="U491" s="12">
        <f t="shared" si="55"/>
        <v>230000</v>
      </c>
      <c r="W491" s="44">
        <f t="shared" si="56"/>
        <v>0</v>
      </c>
      <c r="X491" s="3" t="str">
        <f t="shared" si="57"/>
        <v>8</v>
      </c>
      <c r="Z491" s="12">
        <f t="shared" si="58"/>
        <v>18400</v>
      </c>
      <c r="AA491" s="5">
        <f>VLOOKUP(G491,Ma_KH!$A:$R,14,0)</f>
        <v>60</v>
      </c>
    </row>
    <row r="492" spans="1:27" hidden="1" x14ac:dyDescent="0.25">
      <c r="A492" s="157">
        <v>45987</v>
      </c>
      <c r="B492" s="158">
        <v>4180509989</v>
      </c>
      <c r="C492" s="10" t="s">
        <v>7767</v>
      </c>
      <c r="D492" s="149">
        <v>45992</v>
      </c>
      <c r="E492" s="152"/>
      <c r="F492" s="151"/>
      <c r="G492" t="s">
        <v>7232</v>
      </c>
      <c r="H492" s="152"/>
      <c r="I492" s="158" t="s">
        <v>7810</v>
      </c>
      <c r="J492" s="150" t="s">
        <v>7234</v>
      </c>
      <c r="K492" s="331" t="s">
        <v>7775</v>
      </c>
      <c r="L492" s="21" t="str">
        <f>VLOOKUP($K492,TONG_SL!$A:$D,2,0)</f>
        <v>Chả nướng 300g</v>
      </c>
      <c r="N492" s="21" t="str">
        <f t="shared" si="59"/>
        <v>K-C6</v>
      </c>
      <c r="Q492" s="21" t="str">
        <f>VLOOKUP(K492,TONG_SL!$A:$D,3,0)</f>
        <v>Túi</v>
      </c>
      <c r="R492" s="106">
        <v>3</v>
      </c>
      <c r="T492" s="1">
        <f>VLOOKUP(VLOOKUP(G492,Ma_KH!$A:$R,18,0)&amp;K492,Gia_MB!$A:$F,6,0)</f>
        <v>70950</v>
      </c>
      <c r="U492" s="12">
        <f t="shared" si="55"/>
        <v>212850</v>
      </c>
      <c r="W492" s="44">
        <f t="shared" si="56"/>
        <v>0</v>
      </c>
      <c r="X492" s="3" t="str">
        <f t="shared" si="57"/>
        <v>8</v>
      </c>
      <c r="Z492" s="12">
        <f t="shared" si="58"/>
        <v>17028</v>
      </c>
      <c r="AA492" s="5">
        <f>VLOOKUP(G492,Ma_KH!$A:$R,14,0)</f>
        <v>60</v>
      </c>
    </row>
    <row r="493" spans="1:27" hidden="1" x14ac:dyDescent="0.25">
      <c r="A493" s="157">
        <v>45987</v>
      </c>
      <c r="B493" s="158">
        <v>4180509989</v>
      </c>
      <c r="C493" s="10" t="s">
        <v>7767</v>
      </c>
      <c r="D493" s="149">
        <v>45992</v>
      </c>
      <c r="E493" s="152"/>
      <c r="F493" s="151"/>
      <c r="G493" t="s">
        <v>7232</v>
      </c>
      <c r="H493" s="152"/>
      <c r="I493" s="158" t="s">
        <v>7810</v>
      </c>
      <c r="J493" s="150" t="s">
        <v>7234</v>
      </c>
      <c r="K493" s="331" t="s">
        <v>30</v>
      </c>
      <c r="L493" s="21" t="str">
        <f>VLOOKUP($K493,TONG_SL!$A:$D,2,0)</f>
        <v>Gà muối 500g</v>
      </c>
      <c r="N493" s="21" t="str">
        <f t="shared" si="59"/>
        <v>K-C6</v>
      </c>
      <c r="Q493" s="21" t="str">
        <f>VLOOKUP(K493,TONG_SL!$A:$D,3,0)</f>
        <v>Túi</v>
      </c>
      <c r="R493" s="106">
        <v>5</v>
      </c>
      <c r="T493" s="1">
        <f>VLOOKUP(VLOOKUP(G493,Ma_KH!$A:$R,18,0)&amp;K493,Gia_MB!$A:$F,6,0)</f>
        <v>111058</v>
      </c>
      <c r="U493" s="12">
        <f t="shared" si="55"/>
        <v>555290</v>
      </c>
      <c r="W493" s="44">
        <f t="shared" si="56"/>
        <v>0</v>
      </c>
      <c r="X493" s="3" t="str">
        <f t="shared" si="57"/>
        <v>8</v>
      </c>
      <c r="Z493" s="12">
        <f t="shared" si="58"/>
        <v>44423.200000000004</v>
      </c>
      <c r="AA493" s="5">
        <f>VLOOKUP(G493,Ma_KH!$A:$R,14,0)</f>
        <v>60</v>
      </c>
    </row>
    <row r="494" spans="1:27" hidden="1" x14ac:dyDescent="0.25">
      <c r="A494" s="157">
        <v>45987</v>
      </c>
      <c r="B494" s="158">
        <v>4180509884</v>
      </c>
      <c r="C494" s="10" t="s">
        <v>7767</v>
      </c>
      <c r="D494" s="149">
        <v>45992</v>
      </c>
      <c r="E494" s="152"/>
      <c r="F494" s="151"/>
      <c r="G494" t="s">
        <v>7232</v>
      </c>
      <c r="H494" s="152"/>
      <c r="I494" s="158" t="s">
        <v>7811</v>
      </c>
      <c r="J494" s="150" t="s">
        <v>7234</v>
      </c>
      <c r="K494" s="331" t="s">
        <v>27</v>
      </c>
      <c r="L494" s="21" t="str">
        <f>VLOOKUP($K494,TONG_SL!$A:$D,2,0)</f>
        <v>Chân giò heo muối 300g</v>
      </c>
      <c r="N494" s="21" t="str">
        <f t="shared" si="59"/>
        <v>K-C6</v>
      </c>
      <c r="Q494" s="21" t="str">
        <f>VLOOKUP(K494,TONG_SL!$A:$D,3,0)</f>
        <v>Túi</v>
      </c>
      <c r="R494" s="106">
        <v>45</v>
      </c>
      <c r="T494" s="1">
        <f>VLOOKUP(VLOOKUP(G494,Ma_KH!$A:$R,18,0)&amp;K494,Gia_MB!$A:$F,6,0)</f>
        <v>73431</v>
      </c>
      <c r="U494" s="12">
        <f t="shared" si="55"/>
        <v>3304395</v>
      </c>
      <c r="W494" s="44">
        <f t="shared" si="56"/>
        <v>0</v>
      </c>
      <c r="X494" s="3" t="str">
        <f t="shared" si="57"/>
        <v>8</v>
      </c>
      <c r="Z494" s="12">
        <f t="shared" si="58"/>
        <v>264351.59999999998</v>
      </c>
      <c r="AA494" s="5">
        <f>VLOOKUP(G494,Ma_KH!$A:$R,14,0)</f>
        <v>60</v>
      </c>
    </row>
    <row r="495" spans="1:27" hidden="1" x14ac:dyDescent="0.25">
      <c r="A495" s="157">
        <v>45987</v>
      </c>
      <c r="B495" s="158">
        <v>4180509884</v>
      </c>
      <c r="C495" s="10" t="s">
        <v>7767</v>
      </c>
      <c r="D495" s="149">
        <v>45992</v>
      </c>
      <c r="E495" s="152"/>
      <c r="F495" s="151"/>
      <c r="G495" t="s">
        <v>7232</v>
      </c>
      <c r="H495" s="152"/>
      <c r="I495" s="158" t="s">
        <v>7811</v>
      </c>
      <c r="J495" s="150" t="s">
        <v>7234</v>
      </c>
      <c r="K495" s="331" t="s">
        <v>30</v>
      </c>
      <c r="L495" s="21" t="str">
        <f>VLOOKUP($K495,TONG_SL!$A:$D,2,0)</f>
        <v>Gà muối 500g</v>
      </c>
      <c r="N495" s="21" t="str">
        <f t="shared" si="59"/>
        <v>K-C6</v>
      </c>
      <c r="Q495" s="21" t="str">
        <f>VLOOKUP(K495,TONG_SL!$A:$D,3,0)</f>
        <v>Túi</v>
      </c>
      <c r="R495" s="106">
        <v>8</v>
      </c>
      <c r="T495" s="1">
        <f>VLOOKUP(VLOOKUP(G495,Ma_KH!$A:$R,18,0)&amp;K495,Gia_MB!$A:$F,6,0)</f>
        <v>111058</v>
      </c>
      <c r="U495" s="12">
        <f t="shared" si="55"/>
        <v>888464</v>
      </c>
      <c r="W495" s="44">
        <f t="shared" si="56"/>
        <v>0</v>
      </c>
      <c r="X495" s="3" t="str">
        <f t="shared" si="57"/>
        <v>8</v>
      </c>
      <c r="Z495" s="12">
        <f t="shared" si="58"/>
        <v>71077.119999999995</v>
      </c>
      <c r="AA495" s="5">
        <f>VLOOKUP(G495,Ma_KH!$A:$R,14,0)</f>
        <v>60</v>
      </c>
    </row>
    <row r="496" spans="1:27" hidden="1" x14ac:dyDescent="0.25">
      <c r="A496" s="157">
        <v>45987</v>
      </c>
      <c r="B496" s="158">
        <v>4180509884</v>
      </c>
      <c r="C496" s="10" t="s">
        <v>7767</v>
      </c>
      <c r="D496" s="149">
        <v>45992</v>
      </c>
      <c r="E496" s="152"/>
      <c r="F496" s="151"/>
      <c r="G496" t="s">
        <v>7232</v>
      </c>
      <c r="H496" s="152"/>
      <c r="I496" s="158" t="s">
        <v>7811</v>
      </c>
      <c r="J496" s="150" t="s">
        <v>7234</v>
      </c>
      <c r="K496" s="331" t="s">
        <v>7153</v>
      </c>
      <c r="L496" s="21" t="str">
        <f>VLOOKUP($K496,TONG_SL!$A:$D,2,0)</f>
        <v>Tai heo muối 200g</v>
      </c>
      <c r="N496" s="21" t="str">
        <f t="shared" si="59"/>
        <v>K-C6</v>
      </c>
      <c r="Q496" s="21" t="str">
        <f>VLOOKUP(K496,TONG_SL!$A:$D,3,0)</f>
        <v>Túi</v>
      </c>
      <c r="R496" s="106">
        <v>8</v>
      </c>
      <c r="T496" s="1">
        <f>VLOOKUP(VLOOKUP(G496,Ma_KH!$A:$R,18,0)&amp;K496,Gia_MB!$A:$F,6,0)</f>
        <v>55595</v>
      </c>
      <c r="U496" s="12">
        <f t="shared" si="55"/>
        <v>444760</v>
      </c>
      <c r="W496" s="44">
        <f t="shared" si="56"/>
        <v>0</v>
      </c>
      <c r="X496" s="3" t="str">
        <f t="shared" si="57"/>
        <v>8</v>
      </c>
      <c r="Z496" s="12">
        <f t="shared" si="58"/>
        <v>35580.800000000003</v>
      </c>
      <c r="AA496" s="5">
        <f>VLOOKUP(G496,Ma_KH!$A:$R,14,0)</f>
        <v>60</v>
      </c>
    </row>
    <row r="497" spans="1:27" hidden="1" x14ac:dyDescent="0.25">
      <c r="A497" s="157">
        <v>45987</v>
      </c>
      <c r="B497" s="158">
        <v>4180509884</v>
      </c>
      <c r="C497" s="10" t="s">
        <v>7767</v>
      </c>
      <c r="D497" s="149">
        <v>45992</v>
      </c>
      <c r="E497" s="152"/>
      <c r="F497" s="151"/>
      <c r="G497" t="s">
        <v>7232</v>
      </c>
      <c r="H497" s="152"/>
      <c r="I497" s="158" t="s">
        <v>7811</v>
      </c>
      <c r="J497" s="150" t="s">
        <v>7234</v>
      </c>
      <c r="K497" s="331" t="s">
        <v>32</v>
      </c>
      <c r="L497" s="21" t="str">
        <f>VLOOKUP($K497,TONG_SL!$A:$D,2,0)</f>
        <v>Giò Tai Lưỡi Xào 250g</v>
      </c>
      <c r="N497" s="21" t="str">
        <f t="shared" si="59"/>
        <v>K-C6</v>
      </c>
      <c r="Q497" s="21" t="str">
        <f>VLOOKUP(K497,TONG_SL!$A:$D,3,0)</f>
        <v>Túi</v>
      </c>
      <c r="R497" s="106">
        <v>3</v>
      </c>
      <c r="T497" s="1">
        <f>VLOOKUP(VLOOKUP(G497,Ma_KH!$A:$R,18,0)&amp;K497,Gia_MB!$A:$F,6,0)</f>
        <v>50182</v>
      </c>
      <c r="U497" s="12">
        <f t="shared" si="55"/>
        <v>150546</v>
      </c>
      <c r="W497" s="44">
        <f t="shared" si="56"/>
        <v>0</v>
      </c>
      <c r="X497" s="3" t="str">
        <f t="shared" si="57"/>
        <v>8</v>
      </c>
      <c r="Z497" s="12">
        <f t="shared" si="58"/>
        <v>12043.68</v>
      </c>
      <c r="AA497" s="5">
        <f>VLOOKUP(G497,Ma_KH!$A:$R,14,0)</f>
        <v>60</v>
      </c>
    </row>
    <row r="498" spans="1:27" hidden="1" x14ac:dyDescent="0.25">
      <c r="A498" s="157">
        <v>45987</v>
      </c>
      <c r="B498" s="158">
        <v>4180509960</v>
      </c>
      <c r="C498" s="10" t="s">
        <v>7767</v>
      </c>
      <c r="D498" s="149">
        <v>45992</v>
      </c>
      <c r="E498" s="152"/>
      <c r="F498" s="151"/>
      <c r="G498" t="s">
        <v>7232</v>
      </c>
      <c r="H498" s="152"/>
      <c r="I498" s="158" t="s">
        <v>7812</v>
      </c>
      <c r="J498" s="150" t="s">
        <v>7234</v>
      </c>
      <c r="K498" s="331" t="s">
        <v>7153</v>
      </c>
      <c r="L498" s="21" t="str">
        <f>VLOOKUP($K498,TONG_SL!$A:$D,2,0)</f>
        <v>Tai heo muối 200g</v>
      </c>
      <c r="N498" s="21" t="str">
        <f t="shared" si="59"/>
        <v>K-C6</v>
      </c>
      <c r="Q498" s="21" t="str">
        <f>VLOOKUP(K498,TONG_SL!$A:$D,3,0)</f>
        <v>Túi</v>
      </c>
      <c r="R498" s="106">
        <v>10</v>
      </c>
      <c r="T498" s="1">
        <f>VLOOKUP(VLOOKUP(G498,Ma_KH!$A:$R,18,0)&amp;K498,Gia_MB!$A:$F,6,0)</f>
        <v>55595</v>
      </c>
      <c r="U498" s="12">
        <f t="shared" si="55"/>
        <v>555950</v>
      </c>
      <c r="W498" s="44">
        <f t="shared" si="56"/>
        <v>0</v>
      </c>
      <c r="X498" s="3" t="str">
        <f t="shared" si="57"/>
        <v>8</v>
      </c>
      <c r="Z498" s="12">
        <f t="shared" si="58"/>
        <v>44476</v>
      </c>
      <c r="AA498" s="5">
        <f>VLOOKUP(G498,Ma_KH!$A:$R,14,0)</f>
        <v>60</v>
      </c>
    </row>
    <row r="499" spans="1:27" hidden="1" x14ac:dyDescent="0.25">
      <c r="A499" s="157">
        <v>45987</v>
      </c>
      <c r="B499" s="158">
        <v>4180509960</v>
      </c>
      <c r="C499" s="10" t="s">
        <v>7767</v>
      </c>
      <c r="D499" s="149">
        <v>45992</v>
      </c>
      <c r="E499" s="152"/>
      <c r="F499" s="151"/>
      <c r="G499" t="s">
        <v>7232</v>
      </c>
      <c r="H499" s="152"/>
      <c r="I499" s="158" t="s">
        <v>7812</v>
      </c>
      <c r="J499" s="150" t="s">
        <v>7234</v>
      </c>
      <c r="K499" s="331" t="s">
        <v>32</v>
      </c>
      <c r="L499" s="21" t="str">
        <f>VLOOKUP($K499,TONG_SL!$A:$D,2,0)</f>
        <v>Giò Tai Lưỡi Xào 250g</v>
      </c>
      <c r="N499" s="21" t="str">
        <f t="shared" si="59"/>
        <v>K-C6</v>
      </c>
      <c r="Q499" s="21" t="str">
        <f>VLOOKUP(K499,TONG_SL!$A:$D,3,0)</f>
        <v>Túi</v>
      </c>
      <c r="R499" s="106">
        <v>10</v>
      </c>
      <c r="T499" s="1">
        <f>VLOOKUP(VLOOKUP(G499,Ma_KH!$A:$R,18,0)&amp;K499,Gia_MB!$A:$F,6,0)</f>
        <v>50182</v>
      </c>
      <c r="U499" s="12">
        <f t="shared" si="55"/>
        <v>501820</v>
      </c>
      <c r="W499" s="44">
        <f t="shared" si="56"/>
        <v>0</v>
      </c>
      <c r="X499" s="3" t="str">
        <f t="shared" si="57"/>
        <v>8</v>
      </c>
      <c r="Z499" s="12">
        <f t="shared" si="58"/>
        <v>40145.599999999999</v>
      </c>
      <c r="AA499" s="5">
        <f>VLOOKUP(G499,Ma_KH!$A:$R,14,0)</f>
        <v>60</v>
      </c>
    </row>
    <row r="500" spans="1:27" hidden="1" x14ac:dyDescent="0.25">
      <c r="A500" s="157">
        <v>45987</v>
      </c>
      <c r="B500" s="158">
        <v>4180509960</v>
      </c>
      <c r="C500" s="10" t="s">
        <v>7767</v>
      </c>
      <c r="D500" s="149">
        <v>45992</v>
      </c>
      <c r="E500" s="152"/>
      <c r="F500" s="151"/>
      <c r="G500" t="s">
        <v>7232</v>
      </c>
      <c r="H500" s="152"/>
      <c r="I500" s="158" t="s">
        <v>7812</v>
      </c>
      <c r="J500" s="150" t="s">
        <v>7234</v>
      </c>
      <c r="K500" s="331" t="s">
        <v>27</v>
      </c>
      <c r="L500" s="21" t="str">
        <f>VLOOKUP($K500,TONG_SL!$A:$D,2,0)</f>
        <v>Chân giò heo muối 300g</v>
      </c>
      <c r="N500" s="21" t="str">
        <f t="shared" si="59"/>
        <v>K-C6</v>
      </c>
      <c r="Q500" s="21" t="str">
        <f>VLOOKUP(K500,TONG_SL!$A:$D,3,0)</f>
        <v>Túi</v>
      </c>
      <c r="R500" s="106">
        <v>15</v>
      </c>
      <c r="T500" s="1">
        <f>VLOOKUP(VLOOKUP(G500,Ma_KH!$A:$R,18,0)&amp;K500,Gia_MB!$A:$F,6,0)</f>
        <v>73431</v>
      </c>
      <c r="U500" s="12">
        <f t="shared" si="55"/>
        <v>1101465</v>
      </c>
      <c r="W500" s="44">
        <f t="shared" si="56"/>
        <v>0</v>
      </c>
      <c r="X500" s="3" t="str">
        <f t="shared" si="57"/>
        <v>8</v>
      </c>
      <c r="Z500" s="12">
        <f t="shared" si="58"/>
        <v>88117.2</v>
      </c>
      <c r="AA500" s="5">
        <f>VLOOKUP(G500,Ma_KH!$A:$R,14,0)</f>
        <v>60</v>
      </c>
    </row>
    <row r="501" spans="1:27" hidden="1" x14ac:dyDescent="0.25">
      <c r="A501" s="157">
        <v>45987</v>
      </c>
      <c r="B501" s="158">
        <v>4180509947</v>
      </c>
      <c r="C501" s="10" t="s">
        <v>7767</v>
      </c>
      <c r="D501" s="149">
        <v>45992</v>
      </c>
      <c r="E501" s="152"/>
      <c r="F501" s="151"/>
      <c r="G501" t="s">
        <v>7232</v>
      </c>
      <c r="H501" s="152"/>
      <c r="I501" s="158" t="s">
        <v>7813</v>
      </c>
      <c r="J501" s="150" t="s">
        <v>7234</v>
      </c>
      <c r="K501" s="331" t="s">
        <v>27</v>
      </c>
      <c r="L501" s="21" t="str">
        <f>VLOOKUP($K501,TONG_SL!$A:$D,2,0)</f>
        <v>Chân giò heo muối 300g</v>
      </c>
      <c r="N501" s="21" t="str">
        <f t="shared" si="59"/>
        <v>K-C6</v>
      </c>
      <c r="Q501" s="21" t="str">
        <f>VLOOKUP(K501,TONG_SL!$A:$D,3,0)</f>
        <v>Túi</v>
      </c>
      <c r="R501" s="106">
        <v>10</v>
      </c>
      <c r="T501" s="1">
        <f>VLOOKUP(VLOOKUP(G501,Ma_KH!$A:$R,18,0)&amp;K501,Gia_MB!$A:$F,6,0)</f>
        <v>73431</v>
      </c>
      <c r="U501" s="12">
        <f t="shared" si="55"/>
        <v>734310</v>
      </c>
      <c r="W501" s="44">
        <f t="shared" si="56"/>
        <v>0</v>
      </c>
      <c r="X501" s="3" t="str">
        <f t="shared" si="57"/>
        <v>8</v>
      </c>
      <c r="Z501" s="12">
        <f t="shared" si="58"/>
        <v>58744.800000000003</v>
      </c>
      <c r="AA501" s="5">
        <f>VLOOKUP(G501,Ma_KH!$A:$R,14,0)</f>
        <v>60</v>
      </c>
    </row>
    <row r="502" spans="1:27" hidden="1" x14ac:dyDescent="0.25">
      <c r="A502" s="157">
        <v>45987</v>
      </c>
      <c r="B502" s="158">
        <v>4180509947</v>
      </c>
      <c r="C502" s="10" t="s">
        <v>7767</v>
      </c>
      <c r="D502" s="149">
        <v>45992</v>
      </c>
      <c r="E502" s="152"/>
      <c r="F502" s="151"/>
      <c r="G502" t="s">
        <v>7232</v>
      </c>
      <c r="H502" s="152"/>
      <c r="I502" s="158" t="s">
        <v>7813</v>
      </c>
      <c r="J502" s="150" t="s">
        <v>7234</v>
      </c>
      <c r="K502" s="331" t="s">
        <v>30</v>
      </c>
      <c r="L502" s="21" t="str">
        <f>VLOOKUP($K502,TONG_SL!$A:$D,2,0)</f>
        <v>Gà muối 500g</v>
      </c>
      <c r="N502" s="21" t="str">
        <f t="shared" si="59"/>
        <v>K-C6</v>
      </c>
      <c r="Q502" s="21" t="str">
        <f>VLOOKUP(K502,TONG_SL!$A:$D,3,0)</f>
        <v>Túi</v>
      </c>
      <c r="R502" s="106">
        <v>10</v>
      </c>
      <c r="T502" s="1">
        <f>VLOOKUP(VLOOKUP(G502,Ma_KH!$A:$R,18,0)&amp;K502,Gia_MB!$A:$F,6,0)</f>
        <v>111058</v>
      </c>
      <c r="U502" s="12">
        <f t="shared" si="55"/>
        <v>1110580</v>
      </c>
      <c r="W502" s="44">
        <f t="shared" si="56"/>
        <v>0</v>
      </c>
      <c r="X502" s="3" t="str">
        <f t="shared" si="57"/>
        <v>8</v>
      </c>
      <c r="Z502" s="12">
        <f t="shared" si="58"/>
        <v>88846.400000000009</v>
      </c>
      <c r="AA502" s="5">
        <f>VLOOKUP(G502,Ma_KH!$A:$R,14,0)</f>
        <v>60</v>
      </c>
    </row>
    <row r="503" spans="1:27" hidden="1" x14ac:dyDescent="0.25">
      <c r="A503" s="157">
        <v>45987</v>
      </c>
      <c r="B503" s="168">
        <v>4180930722</v>
      </c>
      <c r="C503" s="10" t="s">
        <v>7767</v>
      </c>
      <c r="D503" s="149">
        <v>45992</v>
      </c>
      <c r="E503" s="152"/>
      <c r="F503" s="151"/>
      <c r="G503" t="s">
        <v>7232</v>
      </c>
      <c r="H503" s="152"/>
      <c r="I503" s="158" t="s">
        <v>7813</v>
      </c>
      <c r="J503" s="150" t="s">
        <v>7234</v>
      </c>
      <c r="K503" s="331" t="s">
        <v>48</v>
      </c>
      <c r="L503" s="21" t="str">
        <f>VLOOKUP($K503,TONG_SL!$A:$D,2,0)</f>
        <v>Mọc Nấm Hương 250g</v>
      </c>
      <c r="N503" s="21" t="str">
        <f t="shared" si="59"/>
        <v>K-C6</v>
      </c>
      <c r="Q503" s="21" t="str">
        <f>VLOOKUP(K503,TONG_SL!$A:$D,3,0)</f>
        <v>Túi</v>
      </c>
      <c r="R503" s="106">
        <v>10</v>
      </c>
      <c r="T503" s="1">
        <f>VLOOKUP(VLOOKUP(G503,Ma_KH!$A:$R,18,0)&amp;K503,Gia_MB!$A:$F,6,0)</f>
        <v>46000</v>
      </c>
      <c r="U503" s="12">
        <f t="shared" si="55"/>
        <v>460000</v>
      </c>
      <c r="W503" s="44">
        <f t="shared" si="56"/>
        <v>0</v>
      </c>
      <c r="X503" s="3" t="str">
        <f t="shared" si="57"/>
        <v>8</v>
      </c>
      <c r="Z503" s="12">
        <f t="shared" si="58"/>
        <v>36800</v>
      </c>
      <c r="AA503" s="5">
        <f>VLOOKUP(G503,Ma_KH!$A:$R,14,0)</f>
        <v>60</v>
      </c>
    </row>
    <row r="504" spans="1:27" hidden="1" x14ac:dyDescent="0.25">
      <c r="A504" s="157">
        <v>45987</v>
      </c>
      <c r="B504" s="158">
        <v>4180563888</v>
      </c>
      <c r="C504" s="10" t="s">
        <v>7767</v>
      </c>
      <c r="D504" s="149">
        <v>45992</v>
      </c>
      <c r="E504" s="152"/>
      <c r="F504" s="151"/>
      <c r="G504" s="33" t="s">
        <v>7814</v>
      </c>
      <c r="H504" s="152"/>
      <c r="I504" s="158" t="s">
        <v>7815</v>
      </c>
      <c r="J504" s="150" t="s">
        <v>7234</v>
      </c>
      <c r="K504" s="331" t="s">
        <v>30</v>
      </c>
      <c r="L504" s="21" t="str">
        <f>VLOOKUP($K504,TONG_SL!$A:$D,2,0)</f>
        <v>Gà muối 500g</v>
      </c>
      <c r="N504" s="21" t="str">
        <f t="shared" si="59"/>
        <v>K-C6</v>
      </c>
      <c r="Q504" s="21" t="str">
        <f>VLOOKUP(K504,TONG_SL!$A:$D,3,0)</f>
        <v>Túi</v>
      </c>
      <c r="R504" s="106">
        <v>3</v>
      </c>
      <c r="T504" s="1">
        <f>VLOOKUP(VLOOKUP(G504,Ma_KH!$A:$R,18,0)&amp;K504,Gia_MB!$A:$F,6,0)</f>
        <v>111058</v>
      </c>
      <c r="U504" s="12">
        <f t="shared" si="55"/>
        <v>333174</v>
      </c>
      <c r="W504" s="44">
        <f t="shared" si="56"/>
        <v>0</v>
      </c>
      <c r="X504" s="3" t="str">
        <f t="shared" si="57"/>
        <v>8</v>
      </c>
      <c r="Z504" s="12">
        <f t="shared" si="58"/>
        <v>26653.920000000002</v>
      </c>
      <c r="AA504" s="5">
        <f>VLOOKUP(G504,Ma_KH!$A:$R,14,0)</f>
        <v>60</v>
      </c>
    </row>
    <row r="505" spans="1:27" hidden="1" x14ac:dyDescent="0.25">
      <c r="A505" s="157">
        <v>45987</v>
      </c>
      <c r="B505" s="158">
        <v>4180563888</v>
      </c>
      <c r="C505" s="10" t="s">
        <v>7767</v>
      </c>
      <c r="D505" s="149">
        <v>45992</v>
      </c>
      <c r="E505" s="152"/>
      <c r="F505" s="151"/>
      <c r="G505" s="33" t="s">
        <v>7814</v>
      </c>
      <c r="H505" s="152"/>
      <c r="I505" s="158" t="s">
        <v>7815</v>
      </c>
      <c r="J505" s="150" t="s">
        <v>7234</v>
      </c>
      <c r="K505" s="331" t="s">
        <v>32</v>
      </c>
      <c r="L505" s="21" t="str">
        <f>VLOOKUP($K505,TONG_SL!$A:$D,2,0)</f>
        <v>Giò Tai Lưỡi Xào 250g</v>
      </c>
      <c r="N505" s="21" t="str">
        <f t="shared" si="59"/>
        <v>K-C6</v>
      </c>
      <c r="Q505" s="21" t="str">
        <f>VLOOKUP(K505,TONG_SL!$A:$D,3,0)</f>
        <v>Túi</v>
      </c>
      <c r="R505" s="106">
        <v>6</v>
      </c>
      <c r="T505" s="1">
        <f>VLOOKUP(VLOOKUP(G505,Ma_KH!$A:$R,18,0)&amp;K505,Gia_MB!$A:$F,6,0)</f>
        <v>50182</v>
      </c>
      <c r="U505" s="12">
        <f t="shared" si="55"/>
        <v>301092</v>
      </c>
      <c r="W505" s="44">
        <f t="shared" si="56"/>
        <v>0</v>
      </c>
      <c r="X505" s="3" t="str">
        <f t="shared" si="57"/>
        <v>8</v>
      </c>
      <c r="Z505" s="12">
        <f t="shared" si="58"/>
        <v>24087.360000000001</v>
      </c>
      <c r="AA505" s="5">
        <f>VLOOKUP(G505,Ma_KH!$A:$R,14,0)</f>
        <v>60</v>
      </c>
    </row>
    <row r="506" spans="1:27" hidden="1" x14ac:dyDescent="0.25">
      <c r="A506" s="157">
        <v>45987</v>
      </c>
      <c r="B506" s="158">
        <v>4180563888</v>
      </c>
      <c r="C506" s="10" t="s">
        <v>7767</v>
      </c>
      <c r="D506" s="149">
        <v>45992</v>
      </c>
      <c r="E506" s="152"/>
      <c r="F506" s="151"/>
      <c r="G506" s="33" t="s">
        <v>7814</v>
      </c>
      <c r="H506" s="152"/>
      <c r="I506" s="158" t="s">
        <v>7815</v>
      </c>
      <c r="J506" s="150" t="s">
        <v>7234</v>
      </c>
      <c r="K506" s="331" t="s">
        <v>27</v>
      </c>
      <c r="L506" s="21" t="str">
        <f>VLOOKUP($K506,TONG_SL!$A:$D,2,0)</f>
        <v>Chân giò heo muối 300g</v>
      </c>
      <c r="N506" s="21" t="str">
        <f t="shared" si="59"/>
        <v>K-C6</v>
      </c>
      <c r="Q506" s="21" t="str">
        <f>VLOOKUP(K506,TONG_SL!$A:$D,3,0)</f>
        <v>Túi</v>
      </c>
      <c r="R506" s="106">
        <v>24</v>
      </c>
      <c r="T506" s="1">
        <f>VLOOKUP(VLOOKUP(G506,Ma_KH!$A:$R,18,0)&amp;K506,Gia_MB!$A:$F,6,0)</f>
        <v>73431</v>
      </c>
      <c r="U506" s="12">
        <f t="shared" si="55"/>
        <v>1762344</v>
      </c>
      <c r="W506" s="44">
        <f t="shared" si="56"/>
        <v>0</v>
      </c>
      <c r="X506" s="3" t="str">
        <f t="shared" si="57"/>
        <v>8</v>
      </c>
      <c r="Z506" s="12">
        <f t="shared" si="58"/>
        <v>140987.51999999999</v>
      </c>
      <c r="AA506" s="5">
        <f>VLOOKUP(G506,Ma_KH!$A:$R,14,0)</f>
        <v>60</v>
      </c>
    </row>
    <row r="507" spans="1:27" hidden="1" x14ac:dyDescent="0.25">
      <c r="A507" s="157">
        <v>45987</v>
      </c>
      <c r="B507" s="158">
        <v>4180563888</v>
      </c>
      <c r="C507" s="10" t="s">
        <v>7767</v>
      </c>
      <c r="D507" s="149">
        <v>45992</v>
      </c>
      <c r="E507" s="152"/>
      <c r="F507" s="151"/>
      <c r="G507" s="33" t="s">
        <v>7814</v>
      </c>
      <c r="H507" s="152"/>
      <c r="I507" s="158" t="s">
        <v>7815</v>
      </c>
      <c r="J507" s="150" t="s">
        <v>7234</v>
      </c>
      <c r="K507" s="331" t="s">
        <v>48</v>
      </c>
      <c r="L507" s="21" t="str">
        <f>VLOOKUP($K507,TONG_SL!$A:$D,2,0)</f>
        <v>Mọc Nấm Hương 250g</v>
      </c>
      <c r="N507" s="21" t="str">
        <f t="shared" si="59"/>
        <v>K-C6</v>
      </c>
      <c r="Q507" s="21" t="str">
        <f>VLOOKUP(K507,TONG_SL!$A:$D,3,0)</f>
        <v>Túi</v>
      </c>
      <c r="R507" s="106">
        <v>6</v>
      </c>
      <c r="T507" s="1">
        <f>VLOOKUP(VLOOKUP(G507,Ma_KH!$A:$R,18,0)&amp;K507,Gia_MB!$A:$F,6,0)</f>
        <v>46000</v>
      </c>
      <c r="U507" s="12">
        <f t="shared" si="55"/>
        <v>276000</v>
      </c>
      <c r="W507" s="44">
        <f t="shared" si="56"/>
        <v>0</v>
      </c>
      <c r="X507" s="3" t="str">
        <f t="shared" si="57"/>
        <v>8</v>
      </c>
      <c r="Z507" s="12">
        <f t="shared" si="58"/>
        <v>22080</v>
      </c>
      <c r="AA507" s="5">
        <f>VLOOKUP(G507,Ma_KH!$A:$R,14,0)</f>
        <v>60</v>
      </c>
    </row>
    <row r="508" spans="1:27" hidden="1" x14ac:dyDescent="0.25">
      <c r="A508" s="157">
        <v>45987</v>
      </c>
      <c r="B508" s="158">
        <v>4180563888</v>
      </c>
      <c r="C508" s="10" t="s">
        <v>7767</v>
      </c>
      <c r="D508" s="149">
        <v>45992</v>
      </c>
      <c r="E508" s="152"/>
      <c r="F508" s="151"/>
      <c r="G508" s="33" t="s">
        <v>7814</v>
      </c>
      <c r="H508" s="152"/>
      <c r="I508" s="158" t="s">
        <v>7815</v>
      </c>
      <c r="J508" s="150" t="s">
        <v>7234</v>
      </c>
      <c r="K508" s="331" t="s">
        <v>7154</v>
      </c>
      <c r="L508" s="21" t="str">
        <f>VLOOKUP($K508,TONG_SL!$A:$D,2,0)</f>
        <v>Chả cốm 300g</v>
      </c>
      <c r="N508" s="21" t="str">
        <f t="shared" si="59"/>
        <v>K-C6</v>
      </c>
      <c r="Q508" s="21" t="str">
        <f>VLOOKUP(K508,TONG_SL!$A:$D,3,0)</f>
        <v>Túi</v>
      </c>
      <c r="R508" s="106">
        <v>3</v>
      </c>
      <c r="T508" s="1">
        <f>VLOOKUP(VLOOKUP(G508,Ma_KH!$A:$R,18,0)&amp;K508,Gia_MB!$A:$F,6,0)</f>
        <v>74250</v>
      </c>
      <c r="U508" s="12">
        <f t="shared" si="55"/>
        <v>222750</v>
      </c>
      <c r="W508" s="44">
        <f t="shared" si="56"/>
        <v>0</v>
      </c>
      <c r="X508" s="3" t="str">
        <f t="shared" si="57"/>
        <v>8</v>
      </c>
      <c r="Z508" s="12">
        <f t="shared" si="58"/>
        <v>17820</v>
      </c>
      <c r="AA508" s="5">
        <f>VLOOKUP(G508,Ma_KH!$A:$R,14,0)</f>
        <v>60</v>
      </c>
    </row>
    <row r="509" spans="1:27" hidden="1" x14ac:dyDescent="0.25">
      <c r="A509" s="157">
        <v>45987</v>
      </c>
      <c r="B509" s="158">
        <v>4180563888</v>
      </c>
      <c r="C509" s="10" t="s">
        <v>7767</v>
      </c>
      <c r="D509" s="149">
        <v>45992</v>
      </c>
      <c r="E509" s="152"/>
      <c r="F509" s="151"/>
      <c r="G509" s="33" t="s">
        <v>7814</v>
      </c>
      <c r="H509" s="152"/>
      <c r="I509" s="158" t="s">
        <v>7815</v>
      </c>
      <c r="J509" s="150" t="s">
        <v>7234</v>
      </c>
      <c r="K509" s="331" t="s">
        <v>7775</v>
      </c>
      <c r="L509" s="21" t="str">
        <f>VLOOKUP($K509,TONG_SL!$A:$D,2,0)</f>
        <v>Chả nướng 300g</v>
      </c>
      <c r="N509" s="21" t="str">
        <f t="shared" si="59"/>
        <v>K-C6</v>
      </c>
      <c r="Q509" s="21" t="str">
        <f>VLOOKUP(K509,TONG_SL!$A:$D,3,0)</f>
        <v>Túi</v>
      </c>
      <c r="R509" s="106">
        <v>9</v>
      </c>
      <c r="T509" s="1">
        <f>VLOOKUP(VLOOKUP(G509,Ma_KH!$A:$R,18,0)&amp;K509,Gia_MB!$A:$F,6,0)</f>
        <v>70950</v>
      </c>
      <c r="U509" s="12">
        <f t="shared" si="55"/>
        <v>638550</v>
      </c>
      <c r="W509" s="44">
        <f t="shared" si="56"/>
        <v>0</v>
      </c>
      <c r="X509" s="3" t="str">
        <f t="shared" si="57"/>
        <v>8</v>
      </c>
      <c r="Z509" s="12">
        <f t="shared" si="58"/>
        <v>51084</v>
      </c>
      <c r="AA509" s="5">
        <f>VLOOKUP(G509,Ma_KH!$A:$R,14,0)</f>
        <v>60</v>
      </c>
    </row>
    <row r="510" spans="1:27" hidden="1" x14ac:dyDescent="0.25">
      <c r="A510" s="157">
        <v>45987</v>
      </c>
      <c r="B510" s="158">
        <v>4180564153</v>
      </c>
      <c r="C510" s="10" t="s">
        <v>7767</v>
      </c>
      <c r="D510" s="149">
        <v>45992</v>
      </c>
      <c r="E510" s="152"/>
      <c r="F510" s="151"/>
      <c r="G510" s="33" t="s">
        <v>7814</v>
      </c>
      <c r="H510" s="152"/>
      <c r="I510" s="158" t="s">
        <v>7816</v>
      </c>
      <c r="J510" s="150" t="s">
        <v>7234</v>
      </c>
      <c r="K510" s="331" t="s">
        <v>32</v>
      </c>
      <c r="L510" s="21" t="str">
        <f>VLOOKUP($K510,TONG_SL!$A:$D,2,0)</f>
        <v>Giò Tai Lưỡi Xào 250g</v>
      </c>
      <c r="N510" s="21" t="str">
        <f t="shared" si="59"/>
        <v>K-C6</v>
      </c>
      <c r="Q510" s="21" t="str">
        <f>VLOOKUP(K510,TONG_SL!$A:$D,3,0)</f>
        <v>Túi</v>
      </c>
      <c r="R510" s="106">
        <v>6</v>
      </c>
      <c r="T510" s="1">
        <f>VLOOKUP(VLOOKUP(G510,Ma_KH!$A:$R,18,0)&amp;K510,Gia_MB!$A:$F,6,0)</f>
        <v>50182</v>
      </c>
      <c r="U510" s="12">
        <f t="shared" si="55"/>
        <v>301092</v>
      </c>
      <c r="W510" s="44">
        <f t="shared" si="56"/>
        <v>0</v>
      </c>
      <c r="X510" s="3" t="str">
        <f t="shared" si="57"/>
        <v>8</v>
      </c>
      <c r="Z510" s="12">
        <f t="shared" si="58"/>
        <v>24087.360000000001</v>
      </c>
      <c r="AA510" s="5">
        <f>VLOOKUP(G510,Ma_KH!$A:$R,14,0)</f>
        <v>60</v>
      </c>
    </row>
    <row r="511" spans="1:27" hidden="1" x14ac:dyDescent="0.25">
      <c r="A511" s="157">
        <v>45987</v>
      </c>
      <c r="B511" s="158">
        <v>4180564153</v>
      </c>
      <c r="C511" s="10" t="s">
        <v>7767</v>
      </c>
      <c r="D511" s="149">
        <v>45992</v>
      </c>
      <c r="E511" s="152"/>
      <c r="F511" s="151"/>
      <c r="G511" s="33" t="s">
        <v>7814</v>
      </c>
      <c r="H511" s="152"/>
      <c r="I511" s="158" t="s">
        <v>7816</v>
      </c>
      <c r="J511" s="150" t="s">
        <v>7234</v>
      </c>
      <c r="K511" s="331" t="s">
        <v>7154</v>
      </c>
      <c r="L511" s="21" t="str">
        <f>VLOOKUP($K511,TONG_SL!$A:$D,2,0)</f>
        <v>Chả cốm 300g</v>
      </c>
      <c r="N511" s="21" t="str">
        <f t="shared" si="59"/>
        <v>K-C6</v>
      </c>
      <c r="Q511" s="21" t="str">
        <f>VLOOKUP(K511,TONG_SL!$A:$D,3,0)</f>
        <v>Túi</v>
      </c>
      <c r="R511" s="106">
        <v>6</v>
      </c>
      <c r="T511" s="1">
        <f>VLOOKUP(VLOOKUP(G511,Ma_KH!$A:$R,18,0)&amp;K511,Gia_MB!$A:$F,6,0)</f>
        <v>74250</v>
      </c>
      <c r="U511" s="12">
        <f t="shared" ref="U511:U570" si="60">T511*R511</f>
        <v>445500</v>
      </c>
      <c r="W511" s="44">
        <f t="shared" ref="W511:W570" si="61">U511*V511</f>
        <v>0</v>
      </c>
      <c r="X511" s="3" t="str">
        <f t="shared" ref="X511:X570" si="62">IF(B511&lt;&gt;"","8","0")</f>
        <v>8</v>
      </c>
      <c r="Z511" s="12">
        <f t="shared" ref="Z511:Z570" si="63">U511*X511%</f>
        <v>35640</v>
      </c>
      <c r="AA511" s="5">
        <f>VLOOKUP(G511,Ma_KH!$A:$R,14,0)</f>
        <v>60</v>
      </c>
    </row>
    <row r="512" spans="1:27" hidden="1" x14ac:dyDescent="0.25">
      <c r="A512" s="157">
        <v>45987</v>
      </c>
      <c r="B512" s="158">
        <v>4180564153</v>
      </c>
      <c r="C512" s="10" t="s">
        <v>7767</v>
      </c>
      <c r="D512" s="149">
        <v>45992</v>
      </c>
      <c r="E512" s="152"/>
      <c r="F512" s="151"/>
      <c r="G512" s="33" t="s">
        <v>7814</v>
      </c>
      <c r="H512" s="152"/>
      <c r="I512" s="158" t="s">
        <v>7816</v>
      </c>
      <c r="J512" s="150" t="s">
        <v>7234</v>
      </c>
      <c r="K512" s="331" t="s">
        <v>48</v>
      </c>
      <c r="L512" s="21" t="str">
        <f>VLOOKUP($K512,TONG_SL!$A:$D,2,0)</f>
        <v>Mọc Nấm Hương 250g</v>
      </c>
      <c r="N512" s="21" t="str">
        <f t="shared" si="59"/>
        <v>K-C6</v>
      </c>
      <c r="Q512" s="21" t="str">
        <f>VLOOKUP(K512,TONG_SL!$A:$D,3,0)</f>
        <v>Túi</v>
      </c>
      <c r="R512" s="106">
        <v>6</v>
      </c>
      <c r="T512" s="1">
        <f>VLOOKUP(VLOOKUP(G512,Ma_KH!$A:$R,18,0)&amp;K512,Gia_MB!$A:$F,6,0)</f>
        <v>46000</v>
      </c>
      <c r="U512" s="12">
        <f t="shared" si="60"/>
        <v>276000</v>
      </c>
      <c r="W512" s="44">
        <f t="shared" si="61"/>
        <v>0</v>
      </c>
      <c r="X512" s="3" t="str">
        <f t="shared" si="62"/>
        <v>8</v>
      </c>
      <c r="Z512" s="12">
        <f t="shared" si="63"/>
        <v>22080</v>
      </c>
      <c r="AA512" s="5">
        <f>VLOOKUP(G512,Ma_KH!$A:$R,14,0)</f>
        <v>60</v>
      </c>
    </row>
    <row r="513" spans="1:27" hidden="1" x14ac:dyDescent="0.25">
      <c r="A513" s="157">
        <v>45987</v>
      </c>
      <c r="B513" s="158">
        <v>4180564153</v>
      </c>
      <c r="C513" s="10" t="s">
        <v>7767</v>
      </c>
      <c r="D513" s="149">
        <v>45992</v>
      </c>
      <c r="E513" s="152"/>
      <c r="F513" s="151"/>
      <c r="G513" s="33" t="s">
        <v>7814</v>
      </c>
      <c r="H513" s="152"/>
      <c r="I513" s="158" t="s">
        <v>7816</v>
      </c>
      <c r="J513" s="150" t="s">
        <v>7234</v>
      </c>
      <c r="K513" s="331" t="s">
        <v>7775</v>
      </c>
      <c r="L513" s="21" t="str">
        <f>VLOOKUP($K513,TONG_SL!$A:$D,2,0)</f>
        <v>Chả nướng 300g</v>
      </c>
      <c r="N513" s="21" t="str">
        <f t="shared" si="59"/>
        <v>K-C6</v>
      </c>
      <c r="Q513" s="21" t="str">
        <f>VLOOKUP(K513,TONG_SL!$A:$D,3,0)</f>
        <v>Túi</v>
      </c>
      <c r="R513" s="106">
        <v>3</v>
      </c>
      <c r="T513" s="1">
        <f>VLOOKUP(VLOOKUP(G513,Ma_KH!$A:$R,18,0)&amp;K513,Gia_MB!$A:$F,6,0)</f>
        <v>70950</v>
      </c>
      <c r="U513" s="12">
        <f t="shared" si="60"/>
        <v>212850</v>
      </c>
      <c r="W513" s="44">
        <f t="shared" si="61"/>
        <v>0</v>
      </c>
      <c r="X513" s="3" t="str">
        <f t="shared" si="62"/>
        <v>8</v>
      </c>
      <c r="Z513" s="12">
        <f t="shared" si="63"/>
        <v>17028</v>
      </c>
      <c r="AA513" s="5">
        <f>VLOOKUP(G513,Ma_KH!$A:$R,14,0)</f>
        <v>60</v>
      </c>
    </row>
    <row r="514" spans="1:27" hidden="1" x14ac:dyDescent="0.25">
      <c r="A514" s="157">
        <v>45989</v>
      </c>
      <c r="B514" s="158">
        <v>4180602159</v>
      </c>
      <c r="C514" s="10" t="s">
        <v>7767</v>
      </c>
      <c r="D514" s="149">
        <v>45992</v>
      </c>
      <c r="E514" s="152"/>
      <c r="F514" s="151"/>
      <c r="G514" s="33" t="s">
        <v>7814</v>
      </c>
      <c r="H514" s="152"/>
      <c r="I514" s="158" t="s">
        <v>7817</v>
      </c>
      <c r="J514" s="150" t="s">
        <v>7234</v>
      </c>
      <c r="K514" s="331" t="s">
        <v>27</v>
      </c>
      <c r="L514" s="21" t="str">
        <f>VLOOKUP($K514,TONG_SL!$A:$D,2,0)</f>
        <v>Chân giò heo muối 300g</v>
      </c>
      <c r="N514" s="21" t="str">
        <f t="shared" si="59"/>
        <v>K-C6</v>
      </c>
      <c r="Q514" s="21" t="str">
        <f>VLOOKUP(K514,TONG_SL!$A:$D,3,0)</f>
        <v>Túi</v>
      </c>
      <c r="R514" s="106">
        <v>30</v>
      </c>
      <c r="T514" s="1">
        <f>VLOOKUP(VLOOKUP(G514,Ma_KH!$A:$R,18,0)&amp;K514,Gia_MB!$A:$F,6,0)</f>
        <v>73431</v>
      </c>
      <c r="U514" s="12">
        <f t="shared" si="60"/>
        <v>2202930</v>
      </c>
      <c r="W514" s="44">
        <f t="shared" si="61"/>
        <v>0</v>
      </c>
      <c r="X514" s="3" t="str">
        <f t="shared" si="62"/>
        <v>8</v>
      </c>
      <c r="Z514" s="12">
        <f t="shared" si="63"/>
        <v>176234.4</v>
      </c>
      <c r="AA514" s="5">
        <f>VLOOKUP(G514,Ma_KH!$A:$R,14,0)</f>
        <v>60</v>
      </c>
    </row>
    <row r="515" spans="1:27" hidden="1" x14ac:dyDescent="0.25">
      <c r="A515" s="157">
        <v>45989</v>
      </c>
      <c r="B515" s="158">
        <v>4180602159</v>
      </c>
      <c r="C515" s="10" t="s">
        <v>7767</v>
      </c>
      <c r="D515" s="149">
        <v>45992</v>
      </c>
      <c r="E515" s="152"/>
      <c r="F515" s="151"/>
      <c r="G515" s="33" t="s">
        <v>7814</v>
      </c>
      <c r="H515" s="152"/>
      <c r="I515" s="158" t="s">
        <v>7817</v>
      </c>
      <c r="J515" s="150" t="s">
        <v>7234</v>
      </c>
      <c r="K515" s="331" t="s">
        <v>30</v>
      </c>
      <c r="L515" s="21" t="str">
        <f>VLOOKUP($K515,TONG_SL!$A:$D,2,0)</f>
        <v>Gà muối 500g</v>
      </c>
      <c r="N515" s="21" t="str">
        <f t="shared" si="59"/>
        <v>K-C6</v>
      </c>
      <c r="Q515" s="21" t="str">
        <f>VLOOKUP(K515,TONG_SL!$A:$D,3,0)</f>
        <v>Túi</v>
      </c>
      <c r="R515" s="106">
        <v>10</v>
      </c>
      <c r="T515" s="1">
        <f>VLOOKUP(VLOOKUP(G515,Ma_KH!$A:$R,18,0)&amp;K515,Gia_MB!$A:$F,6,0)</f>
        <v>111058</v>
      </c>
      <c r="U515" s="12">
        <f t="shared" si="60"/>
        <v>1110580</v>
      </c>
      <c r="W515" s="44">
        <f t="shared" si="61"/>
        <v>0</v>
      </c>
      <c r="X515" s="3" t="str">
        <f t="shared" si="62"/>
        <v>8</v>
      </c>
      <c r="Z515" s="12">
        <f t="shared" si="63"/>
        <v>88846.400000000009</v>
      </c>
      <c r="AA515" s="5">
        <f>VLOOKUP(G515,Ma_KH!$A:$R,14,0)</f>
        <v>60</v>
      </c>
    </row>
    <row r="516" spans="1:27" hidden="1" x14ac:dyDescent="0.25">
      <c r="A516" s="157">
        <v>45992</v>
      </c>
      <c r="B516" s="158" t="s">
        <v>7818</v>
      </c>
      <c r="C516" s="10" t="s">
        <v>7767</v>
      </c>
      <c r="D516" s="149">
        <v>45992</v>
      </c>
      <c r="E516" s="152"/>
      <c r="F516" s="151"/>
      <c r="G516" s="33" t="s">
        <v>7819</v>
      </c>
      <c r="H516" s="152"/>
      <c r="I516" s="158" t="s">
        <v>7818</v>
      </c>
      <c r="J516" s="150" t="s">
        <v>7234</v>
      </c>
      <c r="K516" s="331" t="s">
        <v>30</v>
      </c>
      <c r="L516" s="21" t="str">
        <f>VLOOKUP($K516,TONG_SL!$A:$D,2,0)</f>
        <v>Gà muối 500g</v>
      </c>
      <c r="N516" s="21" t="str">
        <f t="shared" ref="N516:N575" si="64">IF($B516&lt;&gt;"","K-C6","")</f>
        <v>K-C6</v>
      </c>
      <c r="Q516" s="21" t="str">
        <f>VLOOKUP(K516,TONG_SL!$A:$D,3,0)</f>
        <v>Túi</v>
      </c>
      <c r="R516" s="106">
        <v>20</v>
      </c>
      <c r="T516" s="1">
        <f>VLOOKUP(VLOOKUP(G516,Ma_KH!$A:$R,18,0)&amp;K516,Gia_MB!$A:$F,6,0)</f>
        <v>111058</v>
      </c>
      <c r="U516" s="12">
        <f t="shared" si="60"/>
        <v>2221160</v>
      </c>
      <c r="W516" s="44">
        <f t="shared" si="61"/>
        <v>0</v>
      </c>
      <c r="X516" s="3" t="str">
        <f t="shared" si="62"/>
        <v>8</v>
      </c>
      <c r="Z516" s="12">
        <f t="shared" si="63"/>
        <v>177692.80000000002</v>
      </c>
      <c r="AA516" s="5">
        <f>VLOOKUP(G516,Ma_KH!$A:$R,14,0)</f>
        <v>60</v>
      </c>
    </row>
    <row r="517" spans="1:27" hidden="1" x14ac:dyDescent="0.25">
      <c r="A517" s="157">
        <v>45992</v>
      </c>
      <c r="B517" s="158" t="s">
        <v>7818</v>
      </c>
      <c r="C517" s="10" t="s">
        <v>7767</v>
      </c>
      <c r="D517" s="149">
        <v>45992</v>
      </c>
      <c r="E517" s="152"/>
      <c r="F517" s="151"/>
      <c r="G517" s="33" t="s">
        <v>7819</v>
      </c>
      <c r="H517" s="152"/>
      <c r="I517" s="158" t="s">
        <v>7818</v>
      </c>
      <c r="J517" s="150" t="s">
        <v>7234</v>
      </c>
      <c r="K517" s="331" t="s">
        <v>27</v>
      </c>
      <c r="L517" s="21" t="str">
        <f>VLOOKUP($K517,TONG_SL!$A:$D,2,0)</f>
        <v>Chân giò heo muối 300g</v>
      </c>
      <c r="N517" s="21" t="str">
        <f t="shared" si="64"/>
        <v>K-C6</v>
      </c>
      <c r="Q517" s="21" t="str">
        <f>VLOOKUP(K517,TONG_SL!$A:$D,3,0)</f>
        <v>Túi</v>
      </c>
      <c r="R517" s="106">
        <v>10</v>
      </c>
      <c r="T517" s="1">
        <f>VLOOKUP(VLOOKUP(G517,Ma_KH!$A:$R,18,0)&amp;K517,Gia_MB!$A:$F,6,0)</f>
        <v>73431</v>
      </c>
      <c r="U517" s="12">
        <f t="shared" si="60"/>
        <v>734310</v>
      </c>
      <c r="W517" s="44">
        <f t="shared" si="61"/>
        <v>0</v>
      </c>
      <c r="X517" s="3" t="str">
        <f t="shared" si="62"/>
        <v>8</v>
      </c>
      <c r="Z517" s="12">
        <f t="shared" si="63"/>
        <v>58744.800000000003</v>
      </c>
      <c r="AA517" s="5">
        <f>VLOOKUP(G517,Ma_KH!$A:$R,14,0)</f>
        <v>60</v>
      </c>
    </row>
    <row r="518" spans="1:27" hidden="1" x14ac:dyDescent="0.25">
      <c r="A518" s="157">
        <v>45992</v>
      </c>
      <c r="B518" s="158" t="s">
        <v>7818</v>
      </c>
      <c r="C518" s="10" t="s">
        <v>7767</v>
      </c>
      <c r="D518" s="149">
        <v>45992</v>
      </c>
      <c r="E518" s="152"/>
      <c r="F518" s="151"/>
      <c r="G518" s="33" t="s">
        <v>7819</v>
      </c>
      <c r="H518" s="152"/>
      <c r="I518" s="158" t="s">
        <v>7818</v>
      </c>
      <c r="J518" s="150" t="s">
        <v>7234</v>
      </c>
      <c r="K518" s="331" t="s">
        <v>32</v>
      </c>
      <c r="L518" s="21" t="str">
        <f>VLOOKUP($K518,TONG_SL!$A:$D,2,0)</f>
        <v>Giò Tai Lưỡi Xào 250g</v>
      </c>
      <c r="N518" s="21" t="str">
        <f t="shared" si="64"/>
        <v>K-C6</v>
      </c>
      <c r="Q518" s="21" t="str">
        <f>VLOOKUP(K518,TONG_SL!$A:$D,3,0)</f>
        <v>Túi</v>
      </c>
      <c r="R518" s="106">
        <v>5</v>
      </c>
      <c r="T518" s="1">
        <f>VLOOKUP(VLOOKUP(G518,Ma_KH!$A:$R,18,0)&amp;K518,Gia_MB!$A:$F,6,0)</f>
        <v>50182</v>
      </c>
      <c r="U518" s="12">
        <f t="shared" si="60"/>
        <v>250910</v>
      </c>
      <c r="W518" s="44">
        <f t="shared" si="61"/>
        <v>0</v>
      </c>
      <c r="X518" s="3" t="str">
        <f t="shared" si="62"/>
        <v>8</v>
      </c>
      <c r="Z518" s="12">
        <f t="shared" si="63"/>
        <v>20072.8</v>
      </c>
      <c r="AA518" s="5">
        <f>VLOOKUP(G518,Ma_KH!$A:$R,14,0)</f>
        <v>60</v>
      </c>
    </row>
    <row r="519" spans="1:27" hidden="1" x14ac:dyDescent="0.25">
      <c r="A519" s="157">
        <v>45992</v>
      </c>
      <c r="B519" s="158" t="s">
        <v>7818</v>
      </c>
      <c r="C519" s="10" t="s">
        <v>7767</v>
      </c>
      <c r="D519" s="149">
        <v>45992</v>
      </c>
      <c r="E519" s="152"/>
      <c r="F519" s="151"/>
      <c r="G519" s="33" t="s">
        <v>7819</v>
      </c>
      <c r="H519" s="152"/>
      <c r="I519" s="158" t="s">
        <v>7818</v>
      </c>
      <c r="J519" s="150" t="s">
        <v>7234</v>
      </c>
      <c r="K519" s="331" t="s">
        <v>48</v>
      </c>
      <c r="L519" s="21" t="str">
        <f>VLOOKUP($K519,TONG_SL!$A:$D,2,0)</f>
        <v>Mọc Nấm Hương 250g</v>
      </c>
      <c r="N519" s="21" t="str">
        <f t="shared" si="64"/>
        <v>K-C6</v>
      </c>
      <c r="Q519" s="21" t="str">
        <f>VLOOKUP(K519,TONG_SL!$A:$D,3,0)</f>
        <v>Túi</v>
      </c>
      <c r="R519" s="106">
        <v>8</v>
      </c>
      <c r="T519" s="1">
        <f>VLOOKUP(VLOOKUP(G519,Ma_KH!$A:$R,18,0)&amp;K519,Gia_MB!$A:$F,6,0)</f>
        <v>46000</v>
      </c>
      <c r="U519" s="12">
        <f t="shared" si="60"/>
        <v>368000</v>
      </c>
      <c r="W519" s="44">
        <f t="shared" si="61"/>
        <v>0</v>
      </c>
      <c r="X519" s="3" t="str">
        <f t="shared" si="62"/>
        <v>8</v>
      </c>
      <c r="Z519" s="12">
        <f t="shared" si="63"/>
        <v>29440</v>
      </c>
      <c r="AA519" s="5">
        <f>VLOOKUP(G519,Ma_KH!$A:$R,14,0)</f>
        <v>60</v>
      </c>
    </row>
    <row r="520" spans="1:27" hidden="1" x14ac:dyDescent="0.25">
      <c r="A520" s="157">
        <v>45992</v>
      </c>
      <c r="B520" s="158" t="s">
        <v>7818</v>
      </c>
      <c r="C520" s="10" t="s">
        <v>7767</v>
      </c>
      <c r="D520" s="149">
        <v>45992</v>
      </c>
      <c r="E520" s="152"/>
      <c r="F520" s="151"/>
      <c r="G520" s="33" t="s">
        <v>7819</v>
      </c>
      <c r="H520" s="152"/>
      <c r="I520" s="158" t="s">
        <v>7818</v>
      </c>
      <c r="J520" s="150" t="s">
        <v>7234</v>
      </c>
      <c r="K520" s="331" t="s">
        <v>7154</v>
      </c>
      <c r="L520" s="21" t="str">
        <f>VLOOKUP($K520,TONG_SL!$A:$D,2,0)</f>
        <v>Chả cốm 300g</v>
      </c>
      <c r="N520" s="21" t="str">
        <f t="shared" si="64"/>
        <v>K-C6</v>
      </c>
      <c r="Q520" s="21" t="str">
        <f>VLOOKUP(K520,TONG_SL!$A:$D,3,0)</f>
        <v>Túi</v>
      </c>
      <c r="R520" s="106">
        <v>5</v>
      </c>
      <c r="T520" s="1">
        <f>VLOOKUP(VLOOKUP(G520,Ma_KH!$A:$R,18,0)&amp;K520,Gia_MB!$A:$F,6,0)</f>
        <v>74250</v>
      </c>
      <c r="U520" s="12">
        <f t="shared" si="60"/>
        <v>371250</v>
      </c>
      <c r="W520" s="44">
        <f t="shared" si="61"/>
        <v>0</v>
      </c>
      <c r="X520" s="3" t="str">
        <f t="shared" si="62"/>
        <v>8</v>
      </c>
      <c r="Z520" s="12">
        <f t="shared" si="63"/>
        <v>29700</v>
      </c>
      <c r="AA520" s="5">
        <f>VLOOKUP(G520,Ma_KH!$A:$R,14,0)</f>
        <v>60</v>
      </c>
    </row>
    <row r="521" spans="1:27" hidden="1" x14ac:dyDescent="0.25">
      <c r="A521" s="157">
        <v>45992</v>
      </c>
      <c r="B521" s="158" t="s">
        <v>7818</v>
      </c>
      <c r="C521" s="10" t="s">
        <v>7767</v>
      </c>
      <c r="D521" s="149">
        <v>45992</v>
      </c>
      <c r="E521" s="152"/>
      <c r="F521" s="151"/>
      <c r="G521" s="33" t="s">
        <v>7819</v>
      </c>
      <c r="H521" s="152"/>
      <c r="I521" s="158" t="s">
        <v>7818</v>
      </c>
      <c r="J521" s="150" t="s">
        <v>7234</v>
      </c>
      <c r="K521" s="331" t="s">
        <v>7153</v>
      </c>
      <c r="L521" s="21" t="str">
        <f>VLOOKUP($K521,TONG_SL!$A:$D,2,0)</f>
        <v>Tai heo muối 200g</v>
      </c>
      <c r="N521" s="21" t="str">
        <f t="shared" si="64"/>
        <v>K-C6</v>
      </c>
      <c r="Q521" s="21" t="str">
        <f>VLOOKUP(K521,TONG_SL!$A:$D,3,0)</f>
        <v>Túi</v>
      </c>
      <c r="R521" s="106">
        <v>5</v>
      </c>
      <c r="T521" s="1">
        <f>VLOOKUP(VLOOKUP(G521,Ma_KH!$A:$R,18,0)&amp;K521,Gia_MB!$A:$F,6,0)</f>
        <v>55595</v>
      </c>
      <c r="U521" s="12">
        <f t="shared" si="60"/>
        <v>277975</v>
      </c>
      <c r="W521" s="44">
        <f t="shared" si="61"/>
        <v>0</v>
      </c>
      <c r="X521" s="3" t="str">
        <f t="shared" si="62"/>
        <v>8</v>
      </c>
      <c r="Z521" s="12">
        <f t="shared" si="63"/>
        <v>22238</v>
      </c>
      <c r="AA521" s="5">
        <f>VLOOKUP(G521,Ma_KH!$A:$R,14,0)</f>
        <v>60</v>
      </c>
    </row>
    <row r="522" spans="1:27" hidden="1" x14ac:dyDescent="0.25">
      <c r="A522" s="157">
        <v>45992</v>
      </c>
      <c r="B522" s="158" t="s">
        <v>7818</v>
      </c>
      <c r="C522" s="10" t="s">
        <v>7767</v>
      </c>
      <c r="D522" s="149">
        <v>45992</v>
      </c>
      <c r="E522" s="152"/>
      <c r="F522" s="151"/>
      <c r="G522" s="33" t="s">
        <v>7819</v>
      </c>
      <c r="H522" s="152"/>
      <c r="I522" s="158" t="s">
        <v>7818</v>
      </c>
      <c r="J522" s="150" t="s">
        <v>7234</v>
      </c>
      <c r="K522" s="331" t="s">
        <v>7820</v>
      </c>
      <c r="L522" s="21" t="str">
        <f>VLOOKUP($K522,TONG_SL!$A:$D,2,0)</f>
        <v>Giò lụa cây 250g</v>
      </c>
      <c r="N522" s="21" t="str">
        <f t="shared" si="64"/>
        <v>K-C6</v>
      </c>
      <c r="Q522" s="21" t="str">
        <f>VLOOKUP(K522,TONG_SL!$A:$D,3,0)</f>
        <v>Túi</v>
      </c>
      <c r="R522" s="106">
        <v>5</v>
      </c>
      <c r="T522" s="1">
        <f>VLOOKUP(VLOOKUP(G522,Ma_KH!$A:$R,18,0)&amp;K522,Gia_MB!$A:$F,6,0)</f>
        <v>49500</v>
      </c>
      <c r="U522" s="12">
        <f t="shared" si="60"/>
        <v>247500</v>
      </c>
      <c r="W522" s="44">
        <f t="shared" si="61"/>
        <v>0</v>
      </c>
      <c r="X522" s="3" t="str">
        <f t="shared" si="62"/>
        <v>8</v>
      </c>
      <c r="Z522" s="12">
        <f t="shared" si="63"/>
        <v>19800</v>
      </c>
      <c r="AA522" s="5">
        <f>VLOOKUP(G522,Ma_KH!$A:$R,14,0)</f>
        <v>60</v>
      </c>
    </row>
    <row r="523" spans="1:27" hidden="1" x14ac:dyDescent="0.25">
      <c r="A523" s="157">
        <v>45992</v>
      </c>
      <c r="B523" s="158" t="s">
        <v>7818</v>
      </c>
      <c r="C523" s="10" t="s">
        <v>7767</v>
      </c>
      <c r="D523" s="149">
        <v>45992</v>
      </c>
      <c r="E523" s="152"/>
      <c r="F523" s="151"/>
      <c r="G523" s="33" t="s">
        <v>7819</v>
      </c>
      <c r="H523" s="152"/>
      <c r="I523" s="158" t="s">
        <v>7818</v>
      </c>
      <c r="J523" s="150" t="s">
        <v>7234</v>
      </c>
      <c r="K523" s="331" t="s">
        <v>7821</v>
      </c>
      <c r="L523" s="21" t="str">
        <f>VLOOKUP($K523,TONG_SL!$A:$D,2,0)</f>
        <v>Giò sụn gà 250g</v>
      </c>
      <c r="N523" s="21" t="str">
        <f t="shared" si="64"/>
        <v>K-C6</v>
      </c>
      <c r="Q523" s="21" t="str">
        <f>VLOOKUP(K523,TONG_SL!$A:$D,3,0)</f>
        <v>Túi</v>
      </c>
      <c r="R523" s="106">
        <v>5</v>
      </c>
      <c r="T523" s="1">
        <f>VLOOKUP(VLOOKUP(G523,Ma_KH!$A:$R,18,0)&amp;K523,Gia_MB!$A:$F,6,0)</f>
        <v>50400</v>
      </c>
      <c r="U523" s="12">
        <f t="shared" si="60"/>
        <v>252000</v>
      </c>
      <c r="W523" s="44">
        <f t="shared" si="61"/>
        <v>0</v>
      </c>
      <c r="X523" s="3" t="str">
        <f t="shared" si="62"/>
        <v>8</v>
      </c>
      <c r="Z523" s="12">
        <f t="shared" si="63"/>
        <v>20160</v>
      </c>
      <c r="AA523" s="5">
        <f>VLOOKUP(G523,Ma_KH!$A:$R,14,0)</f>
        <v>60</v>
      </c>
    </row>
    <row r="524" spans="1:27" hidden="1" x14ac:dyDescent="0.25">
      <c r="A524" s="157">
        <v>45992</v>
      </c>
      <c r="B524" s="168">
        <v>4180725362</v>
      </c>
      <c r="C524" s="10" t="s">
        <v>7767</v>
      </c>
      <c r="D524" s="149">
        <v>45992</v>
      </c>
      <c r="E524" s="152"/>
      <c r="F524" s="151"/>
      <c r="G524" s="33" t="s">
        <v>7819</v>
      </c>
      <c r="H524" s="152"/>
      <c r="I524" s="158" t="s">
        <v>7822</v>
      </c>
      <c r="J524" s="150" t="s">
        <v>7234</v>
      </c>
      <c r="K524" s="331" t="s">
        <v>30</v>
      </c>
      <c r="L524" s="21" t="str">
        <f>VLOOKUP($K524,TONG_SL!$A:$D,2,0)</f>
        <v>Gà muối 500g</v>
      </c>
      <c r="N524" s="21" t="str">
        <f t="shared" si="64"/>
        <v>K-C6</v>
      </c>
      <c r="Q524" s="21" t="str">
        <f>VLOOKUP(K524,TONG_SL!$A:$D,3,0)</f>
        <v>Túi</v>
      </c>
      <c r="R524" s="106">
        <v>20</v>
      </c>
      <c r="T524" s="1">
        <f>VLOOKUP(VLOOKUP(G524,Ma_KH!$A:$R,18,0)&amp;K524,Gia_MB!$A:$F,6,0)</f>
        <v>111058</v>
      </c>
      <c r="U524" s="12">
        <f t="shared" si="60"/>
        <v>2221160</v>
      </c>
      <c r="W524" s="44">
        <f t="shared" si="61"/>
        <v>0</v>
      </c>
      <c r="X524" s="3" t="str">
        <f t="shared" si="62"/>
        <v>8</v>
      </c>
      <c r="Z524" s="12">
        <f t="shared" si="63"/>
        <v>177692.80000000002</v>
      </c>
      <c r="AA524" s="5">
        <f>VLOOKUP(G524,Ma_KH!$A:$R,14,0)</f>
        <v>60</v>
      </c>
    </row>
    <row r="525" spans="1:27" hidden="1" x14ac:dyDescent="0.25">
      <c r="A525" s="157">
        <v>45992</v>
      </c>
      <c r="B525" s="168">
        <v>4180725362</v>
      </c>
      <c r="C525" s="10" t="s">
        <v>7767</v>
      </c>
      <c r="D525" s="149">
        <v>45992</v>
      </c>
      <c r="E525" s="152"/>
      <c r="F525" s="151"/>
      <c r="G525" s="33" t="s">
        <v>7819</v>
      </c>
      <c r="H525" s="152"/>
      <c r="I525" s="158" t="s">
        <v>7822</v>
      </c>
      <c r="J525" s="150" t="s">
        <v>7234</v>
      </c>
      <c r="K525" s="331" t="s">
        <v>27</v>
      </c>
      <c r="L525" s="21" t="str">
        <f>VLOOKUP($K525,TONG_SL!$A:$D,2,0)</f>
        <v>Chân giò heo muối 300g</v>
      </c>
      <c r="N525" s="21" t="str">
        <f t="shared" si="64"/>
        <v>K-C6</v>
      </c>
      <c r="Q525" s="21" t="str">
        <f>VLOOKUP(K525,TONG_SL!$A:$D,3,0)</f>
        <v>Túi</v>
      </c>
      <c r="R525" s="106">
        <v>8</v>
      </c>
      <c r="T525" s="1">
        <f>VLOOKUP(VLOOKUP(G525,Ma_KH!$A:$R,18,0)&amp;K525,Gia_MB!$A:$F,6,0)</f>
        <v>73431</v>
      </c>
      <c r="U525" s="12">
        <f t="shared" si="60"/>
        <v>587448</v>
      </c>
      <c r="W525" s="44">
        <f t="shared" si="61"/>
        <v>0</v>
      </c>
      <c r="X525" s="3" t="str">
        <f t="shared" si="62"/>
        <v>8</v>
      </c>
      <c r="Z525" s="12">
        <f t="shared" si="63"/>
        <v>46995.840000000004</v>
      </c>
      <c r="AA525" s="5">
        <f>VLOOKUP(G525,Ma_KH!$A:$R,14,0)</f>
        <v>60</v>
      </c>
    </row>
    <row r="526" spans="1:27" hidden="1" x14ac:dyDescent="0.25">
      <c r="A526" s="157">
        <v>45992</v>
      </c>
      <c r="B526" s="168">
        <v>4180725362</v>
      </c>
      <c r="C526" s="10" t="s">
        <v>7767</v>
      </c>
      <c r="D526" s="149">
        <v>45992</v>
      </c>
      <c r="E526" s="152"/>
      <c r="F526" s="151"/>
      <c r="G526" s="33" t="s">
        <v>7819</v>
      </c>
      <c r="H526" s="152"/>
      <c r="I526" s="158" t="s">
        <v>7822</v>
      </c>
      <c r="J526" s="150" t="s">
        <v>7234</v>
      </c>
      <c r="K526" s="331" t="s">
        <v>7153</v>
      </c>
      <c r="L526" s="21" t="str">
        <f>VLOOKUP($K526,TONG_SL!$A:$D,2,0)</f>
        <v>Tai heo muối 200g</v>
      </c>
      <c r="N526" s="21" t="str">
        <f t="shared" si="64"/>
        <v>K-C6</v>
      </c>
      <c r="Q526" s="21" t="str">
        <f>VLOOKUP(K526,TONG_SL!$A:$D,3,0)</f>
        <v>Túi</v>
      </c>
      <c r="R526" s="106">
        <v>8</v>
      </c>
      <c r="T526" s="1">
        <f>VLOOKUP(VLOOKUP(G526,Ma_KH!$A:$R,18,0)&amp;K526,Gia_MB!$A:$F,6,0)</f>
        <v>55595</v>
      </c>
      <c r="U526" s="12">
        <f t="shared" si="60"/>
        <v>444760</v>
      </c>
      <c r="W526" s="44">
        <f t="shared" si="61"/>
        <v>0</v>
      </c>
      <c r="X526" s="3" t="str">
        <f t="shared" si="62"/>
        <v>8</v>
      </c>
      <c r="Z526" s="12">
        <f t="shared" si="63"/>
        <v>35580.800000000003</v>
      </c>
      <c r="AA526" s="5">
        <f>VLOOKUP(G526,Ma_KH!$A:$R,14,0)</f>
        <v>60</v>
      </c>
    </row>
    <row r="527" spans="1:27" hidden="1" x14ac:dyDescent="0.25">
      <c r="A527" s="157">
        <v>45992</v>
      </c>
      <c r="B527" s="168">
        <v>4180725362</v>
      </c>
      <c r="C527" s="10" t="s">
        <v>7767</v>
      </c>
      <c r="D527" s="149">
        <v>45992</v>
      </c>
      <c r="E527" s="152"/>
      <c r="F527" s="151"/>
      <c r="G527" s="33" t="s">
        <v>7819</v>
      </c>
      <c r="H527" s="152"/>
      <c r="I527" s="158" t="s">
        <v>7822</v>
      </c>
      <c r="J527" s="150" t="s">
        <v>7234</v>
      </c>
      <c r="K527" s="331" t="s">
        <v>32</v>
      </c>
      <c r="L527" s="21" t="str">
        <f>VLOOKUP($K527,TONG_SL!$A:$D,2,0)</f>
        <v>Giò Tai Lưỡi Xào 250g</v>
      </c>
      <c r="N527" s="21" t="str">
        <f t="shared" si="64"/>
        <v>K-C6</v>
      </c>
      <c r="Q527" s="21" t="str">
        <f>VLOOKUP(K527,TONG_SL!$A:$D,3,0)</f>
        <v>Túi</v>
      </c>
      <c r="R527" s="106">
        <v>8</v>
      </c>
      <c r="T527" s="1">
        <f>VLOOKUP(VLOOKUP(G527,Ma_KH!$A:$R,18,0)&amp;K527,Gia_MB!$A:$F,6,0)</f>
        <v>50182</v>
      </c>
      <c r="U527" s="12">
        <f t="shared" si="60"/>
        <v>401456</v>
      </c>
      <c r="W527" s="44">
        <f t="shared" si="61"/>
        <v>0</v>
      </c>
      <c r="X527" s="3" t="str">
        <f t="shared" si="62"/>
        <v>8</v>
      </c>
      <c r="Z527" s="12">
        <f t="shared" si="63"/>
        <v>32116.48</v>
      </c>
      <c r="AA527" s="5">
        <f>VLOOKUP(G527,Ma_KH!$A:$R,14,0)</f>
        <v>60</v>
      </c>
    </row>
    <row r="528" spans="1:27" hidden="1" x14ac:dyDescent="0.25">
      <c r="A528" s="157">
        <v>45992</v>
      </c>
      <c r="B528" s="168">
        <v>4180725362</v>
      </c>
      <c r="C528" s="10" t="s">
        <v>7767</v>
      </c>
      <c r="D528" s="149">
        <v>45992</v>
      </c>
      <c r="E528" s="152"/>
      <c r="F528" s="151"/>
      <c r="G528" s="33" t="s">
        <v>7819</v>
      </c>
      <c r="H528" s="152"/>
      <c r="I528" s="158" t="s">
        <v>7822</v>
      </c>
      <c r="J528" s="150" t="s">
        <v>7234</v>
      </c>
      <c r="K528" s="331" t="s">
        <v>48</v>
      </c>
      <c r="L528" s="21" t="str">
        <f>VLOOKUP($K528,TONG_SL!$A:$D,2,0)</f>
        <v>Mọc Nấm Hương 250g</v>
      </c>
      <c r="N528" s="21" t="str">
        <f t="shared" si="64"/>
        <v>K-C6</v>
      </c>
      <c r="Q528" s="21" t="str">
        <f>VLOOKUP(K528,TONG_SL!$A:$D,3,0)</f>
        <v>Túi</v>
      </c>
      <c r="R528" s="106">
        <v>8</v>
      </c>
      <c r="T528" s="1">
        <f>VLOOKUP(VLOOKUP(G528,Ma_KH!$A:$R,18,0)&amp;K528,Gia_MB!$A:$F,6,0)</f>
        <v>46000</v>
      </c>
      <c r="U528" s="12">
        <f t="shared" si="60"/>
        <v>368000</v>
      </c>
      <c r="W528" s="44">
        <f t="shared" si="61"/>
        <v>0</v>
      </c>
      <c r="X528" s="3" t="str">
        <f t="shared" si="62"/>
        <v>8</v>
      </c>
      <c r="Z528" s="12">
        <f t="shared" si="63"/>
        <v>29440</v>
      </c>
      <c r="AA528" s="5">
        <f>VLOOKUP(G528,Ma_KH!$A:$R,14,0)</f>
        <v>60</v>
      </c>
    </row>
    <row r="529" spans="1:27" hidden="1" x14ac:dyDescent="0.25">
      <c r="A529" s="157">
        <v>45990</v>
      </c>
      <c r="B529" s="170">
        <v>4180614136</v>
      </c>
      <c r="C529" s="10" t="s">
        <v>7767</v>
      </c>
      <c r="D529" s="149">
        <v>45993</v>
      </c>
      <c r="E529" s="152"/>
      <c r="F529" s="151"/>
      <c r="G529" s="33" t="s">
        <v>7814</v>
      </c>
      <c r="H529" s="152"/>
      <c r="I529" s="158" t="s">
        <v>7848</v>
      </c>
      <c r="J529" s="150" t="s">
        <v>7234</v>
      </c>
      <c r="K529" s="331" t="s">
        <v>7197</v>
      </c>
      <c r="L529" s="21" t="str">
        <f>VLOOKUP($K529,TONG_SL!$A:$D,2,0)</f>
        <v>Gà muối 500g</v>
      </c>
      <c r="N529" s="21" t="str">
        <f>IF($B529&lt;&gt;"","K-C6","")</f>
        <v>K-C6</v>
      </c>
      <c r="Q529" s="21" t="str">
        <f>VLOOKUP(K529,TONG_SL!$A:$D,3,0)</f>
        <v>Túi</v>
      </c>
      <c r="R529" s="106">
        <v>8</v>
      </c>
      <c r="T529" s="1">
        <f>VLOOKUP(VLOOKUP(G529,Ma_KH!$A:$R,18,0)&amp;K529,Gia_MB!$A:$F,6,0)</f>
        <v>111058</v>
      </c>
      <c r="U529" s="12">
        <f t="shared" si="60"/>
        <v>888464</v>
      </c>
      <c r="W529" s="44">
        <f t="shared" si="61"/>
        <v>0</v>
      </c>
      <c r="X529" s="3" t="str">
        <f>IF(B529&lt;&gt;"","8","0")</f>
        <v>8</v>
      </c>
      <c r="Z529" s="12">
        <f t="shared" si="63"/>
        <v>71077.119999999995</v>
      </c>
      <c r="AA529" s="5">
        <f>VLOOKUP(G529,Ma_KH!$A:$R,14,0)</f>
        <v>60</v>
      </c>
    </row>
    <row r="530" spans="1:27" hidden="1" x14ac:dyDescent="0.25">
      <c r="A530" s="157">
        <v>45990</v>
      </c>
      <c r="B530" s="158">
        <v>4180614136</v>
      </c>
      <c r="C530" s="10" t="s">
        <v>7767</v>
      </c>
      <c r="D530" s="149">
        <v>45993</v>
      </c>
      <c r="E530" s="152"/>
      <c r="F530" s="151"/>
      <c r="G530" s="33" t="s">
        <v>7814</v>
      </c>
      <c r="H530" s="152"/>
      <c r="I530" s="158" t="s">
        <v>7848</v>
      </c>
      <c r="J530" s="150" t="s">
        <v>7234</v>
      </c>
      <c r="K530" s="331" t="s">
        <v>7154</v>
      </c>
      <c r="L530" s="21" t="str">
        <f>VLOOKUP($K530,TONG_SL!$A:$D,2,0)</f>
        <v>Chả cốm 300g</v>
      </c>
      <c r="N530" s="21" t="str">
        <f t="shared" si="64"/>
        <v>K-C6</v>
      </c>
      <c r="Q530" s="21" t="str">
        <f>VLOOKUP(K530,TONG_SL!$A:$D,3,0)</f>
        <v>Túi</v>
      </c>
      <c r="R530" s="106">
        <v>5</v>
      </c>
      <c r="T530" s="1">
        <f>VLOOKUP(VLOOKUP(G530,Ma_KH!$A:$R,18,0)&amp;K530,Gia_MB!$A:$F,6,0)</f>
        <v>74250</v>
      </c>
      <c r="U530" s="12">
        <f t="shared" si="60"/>
        <v>371250</v>
      </c>
      <c r="W530" s="44">
        <f t="shared" si="61"/>
        <v>0</v>
      </c>
      <c r="X530" s="3" t="str">
        <f t="shared" si="62"/>
        <v>8</v>
      </c>
      <c r="Z530" s="12">
        <f t="shared" si="63"/>
        <v>29700</v>
      </c>
      <c r="AA530" s="5">
        <f>VLOOKUP(G530,Ma_KH!$A:$R,14,0)</f>
        <v>60</v>
      </c>
    </row>
    <row r="531" spans="1:27" hidden="1" x14ac:dyDescent="0.25">
      <c r="A531" s="157">
        <v>45990</v>
      </c>
      <c r="B531" s="158">
        <v>4180614136</v>
      </c>
      <c r="C531" s="10" t="s">
        <v>7767</v>
      </c>
      <c r="D531" s="149">
        <v>45993</v>
      </c>
      <c r="E531" s="152"/>
      <c r="F531" s="151"/>
      <c r="G531" s="33" t="s">
        <v>7814</v>
      </c>
      <c r="H531" s="152"/>
      <c r="I531" s="158" t="s">
        <v>7848</v>
      </c>
      <c r="J531" s="150" t="s">
        <v>7234</v>
      </c>
      <c r="K531" s="331" t="s">
        <v>32</v>
      </c>
      <c r="L531" s="21" t="str">
        <f>VLOOKUP($K531,TONG_SL!$A:$D,2,0)</f>
        <v>Giò Tai Lưỡi Xào 250g</v>
      </c>
      <c r="N531" s="21" t="str">
        <f t="shared" si="64"/>
        <v>K-C6</v>
      </c>
      <c r="Q531" s="21" t="str">
        <f>VLOOKUP(K531,TONG_SL!$A:$D,3,0)</f>
        <v>Túi</v>
      </c>
      <c r="R531" s="106">
        <v>10</v>
      </c>
      <c r="T531" s="1">
        <f>VLOOKUP(VLOOKUP(G531,Ma_KH!$A:$R,18,0)&amp;K531,Gia_MB!$A:$F,6,0)</f>
        <v>50182</v>
      </c>
      <c r="U531" s="12">
        <f t="shared" si="60"/>
        <v>501820</v>
      </c>
      <c r="W531" s="44">
        <f t="shared" si="61"/>
        <v>0</v>
      </c>
      <c r="X531" s="3" t="str">
        <f t="shared" si="62"/>
        <v>8</v>
      </c>
      <c r="Z531" s="12">
        <f t="shared" si="63"/>
        <v>40145.599999999999</v>
      </c>
      <c r="AA531" s="5">
        <f>VLOOKUP(G531,Ma_KH!$A:$R,14,0)</f>
        <v>60</v>
      </c>
    </row>
    <row r="532" spans="1:27" hidden="1" x14ac:dyDescent="0.25">
      <c r="A532" s="157">
        <v>45990</v>
      </c>
      <c r="B532" s="158">
        <v>4180614136</v>
      </c>
      <c r="C532" s="10" t="s">
        <v>7767</v>
      </c>
      <c r="D532" s="149">
        <v>45993</v>
      </c>
      <c r="E532" s="152"/>
      <c r="F532" s="151"/>
      <c r="G532" s="33" t="s">
        <v>7814</v>
      </c>
      <c r="H532" s="152"/>
      <c r="I532" s="158" t="s">
        <v>7848</v>
      </c>
      <c r="J532" s="150" t="s">
        <v>7234</v>
      </c>
      <c r="K532" s="331" t="s">
        <v>27</v>
      </c>
      <c r="L532" s="21" t="str">
        <f>VLOOKUP($K532,TONG_SL!$A:$D,2,0)</f>
        <v>Chân giò heo muối 300g</v>
      </c>
      <c r="N532" s="21" t="str">
        <f t="shared" si="64"/>
        <v>K-C6</v>
      </c>
      <c r="Q532" s="21" t="str">
        <f>VLOOKUP(K532,TONG_SL!$A:$D,3,0)</f>
        <v>Túi</v>
      </c>
      <c r="R532" s="106">
        <v>30</v>
      </c>
      <c r="T532" s="1">
        <f>VLOOKUP(VLOOKUP(G532,Ma_KH!$A:$R,18,0)&amp;K532,Gia_MB!$A:$F,6,0)</f>
        <v>73431</v>
      </c>
      <c r="U532" s="12">
        <f t="shared" si="60"/>
        <v>2202930</v>
      </c>
      <c r="W532" s="44">
        <f t="shared" si="61"/>
        <v>0</v>
      </c>
      <c r="X532" s="3" t="str">
        <f t="shared" si="62"/>
        <v>8</v>
      </c>
      <c r="Z532" s="12">
        <f t="shared" si="63"/>
        <v>176234.4</v>
      </c>
      <c r="AA532" s="5">
        <f>VLOOKUP(G532,Ma_KH!$A:$R,14,0)</f>
        <v>60</v>
      </c>
    </row>
    <row r="533" spans="1:27" hidden="1" x14ac:dyDescent="0.25">
      <c r="A533" s="157">
        <v>45992</v>
      </c>
      <c r="B533" s="158">
        <v>4180626534</v>
      </c>
      <c r="C533" s="10" t="s">
        <v>7767</v>
      </c>
      <c r="D533" s="149">
        <v>45993</v>
      </c>
      <c r="E533" s="152"/>
      <c r="F533" s="151"/>
      <c r="G533" s="33" t="s">
        <v>7849</v>
      </c>
      <c r="H533" s="152"/>
      <c r="I533" s="158" t="s">
        <v>7850</v>
      </c>
      <c r="J533" s="150" t="s">
        <v>7234</v>
      </c>
      <c r="K533" s="331" t="s">
        <v>7197</v>
      </c>
      <c r="L533" s="21" t="str">
        <f>VLOOKUP($K533,TONG_SL!$A:$D,2,0)</f>
        <v>Gà muối 500g</v>
      </c>
      <c r="N533" s="21" t="str">
        <f t="shared" si="64"/>
        <v>K-C6</v>
      </c>
      <c r="Q533" s="21" t="str">
        <f>VLOOKUP(K533,TONG_SL!$A:$D,3,0)</f>
        <v>Túi</v>
      </c>
      <c r="R533" s="106">
        <v>15</v>
      </c>
      <c r="T533" s="1">
        <f>VLOOKUP(VLOOKUP(G533,Ma_KH!$A:$R,18,0)&amp;K533,Gia_MB!$A:$F,6,0)</f>
        <v>111058</v>
      </c>
      <c r="U533" s="12">
        <f t="shared" si="60"/>
        <v>1665870</v>
      </c>
      <c r="W533" s="44">
        <f t="shared" si="61"/>
        <v>0</v>
      </c>
      <c r="X533" s="3" t="str">
        <f t="shared" si="62"/>
        <v>8</v>
      </c>
      <c r="Z533" s="12">
        <f t="shared" si="63"/>
        <v>133269.6</v>
      </c>
      <c r="AA533" s="5">
        <f>VLOOKUP(G533,Ma_KH!$A:$R,14,0)</f>
        <v>60</v>
      </c>
    </row>
    <row r="534" spans="1:27" hidden="1" x14ac:dyDescent="0.25">
      <c r="A534" s="157">
        <v>45992</v>
      </c>
      <c r="B534" s="158">
        <v>4180626534</v>
      </c>
      <c r="C534" s="10" t="s">
        <v>7767</v>
      </c>
      <c r="D534" s="149">
        <v>45993</v>
      </c>
      <c r="E534" s="152"/>
      <c r="F534" s="151"/>
      <c r="G534" s="33" t="s">
        <v>7849</v>
      </c>
      <c r="H534" s="152"/>
      <c r="I534" s="158" t="s">
        <v>7850</v>
      </c>
      <c r="J534" s="150" t="s">
        <v>7234</v>
      </c>
      <c r="K534" s="331" t="s">
        <v>27</v>
      </c>
      <c r="L534" s="21" t="str">
        <f>VLOOKUP($K534,TONG_SL!$A:$D,2,0)</f>
        <v>Chân giò heo muối 300g</v>
      </c>
      <c r="N534" s="21" t="str">
        <f t="shared" si="64"/>
        <v>K-C6</v>
      </c>
      <c r="Q534" s="21" t="str">
        <f>VLOOKUP(K534,TONG_SL!$A:$D,3,0)</f>
        <v>Túi</v>
      </c>
      <c r="R534" s="106">
        <v>15</v>
      </c>
      <c r="T534" s="1">
        <f>VLOOKUP(VLOOKUP(G534,Ma_KH!$A:$R,18,0)&amp;K534,Gia_MB!$A:$F,6,0)</f>
        <v>73431</v>
      </c>
      <c r="U534" s="12">
        <f t="shared" si="60"/>
        <v>1101465</v>
      </c>
      <c r="W534" s="44">
        <f t="shared" si="61"/>
        <v>0</v>
      </c>
      <c r="X534" s="3" t="str">
        <f t="shared" si="62"/>
        <v>8</v>
      </c>
      <c r="Z534" s="12">
        <f t="shared" si="63"/>
        <v>88117.2</v>
      </c>
      <c r="AA534" s="5">
        <f>VLOOKUP(G534,Ma_KH!$A:$R,14,0)</f>
        <v>60</v>
      </c>
    </row>
    <row r="535" spans="1:27" hidden="1" x14ac:dyDescent="0.25">
      <c r="A535" s="157">
        <v>45992</v>
      </c>
      <c r="B535" s="158">
        <v>4180626534</v>
      </c>
      <c r="C535" s="10" t="s">
        <v>7767</v>
      </c>
      <c r="D535" s="149">
        <v>45993</v>
      </c>
      <c r="E535" s="152"/>
      <c r="F535" s="151"/>
      <c r="G535" s="33" t="s">
        <v>7849</v>
      </c>
      <c r="H535" s="152"/>
      <c r="I535" s="158" t="s">
        <v>7850</v>
      </c>
      <c r="J535" s="150" t="s">
        <v>7234</v>
      </c>
      <c r="K535" s="331" t="s">
        <v>48</v>
      </c>
      <c r="L535" s="21" t="str">
        <f>VLOOKUP($K535,TONG_SL!$A:$D,2,0)</f>
        <v>Mọc Nấm Hương 250g</v>
      </c>
      <c r="N535" s="21" t="str">
        <f t="shared" si="64"/>
        <v>K-C6</v>
      </c>
      <c r="Q535" s="21" t="str">
        <f>VLOOKUP(K535,TONG_SL!$A:$D,3,0)</f>
        <v>Túi</v>
      </c>
      <c r="R535" s="106">
        <v>5</v>
      </c>
      <c r="T535" s="1">
        <f>VLOOKUP(VLOOKUP(G535,Ma_KH!$A:$R,18,0)&amp;K535,Gia_MB!$A:$F,6,0)</f>
        <v>46000</v>
      </c>
      <c r="U535" s="12">
        <f t="shared" si="60"/>
        <v>230000</v>
      </c>
      <c r="W535" s="44">
        <f t="shared" si="61"/>
        <v>0</v>
      </c>
      <c r="X535" s="3" t="str">
        <f t="shared" si="62"/>
        <v>8</v>
      </c>
      <c r="Z535" s="12">
        <f t="shared" si="63"/>
        <v>18400</v>
      </c>
      <c r="AA535" s="5">
        <f>VLOOKUP(G535,Ma_KH!$A:$R,14,0)</f>
        <v>60</v>
      </c>
    </row>
    <row r="536" spans="1:27" hidden="1" x14ac:dyDescent="0.25">
      <c r="A536" s="157">
        <v>45992</v>
      </c>
      <c r="B536" s="158">
        <v>4180626534</v>
      </c>
      <c r="C536" s="10" t="s">
        <v>7767</v>
      </c>
      <c r="D536" s="149">
        <v>45993</v>
      </c>
      <c r="E536" s="152"/>
      <c r="F536" s="151"/>
      <c r="G536" s="33" t="s">
        <v>7849</v>
      </c>
      <c r="H536" s="152"/>
      <c r="I536" s="158" t="s">
        <v>7850</v>
      </c>
      <c r="J536" s="150" t="s">
        <v>7234</v>
      </c>
      <c r="K536" s="331" t="s">
        <v>7821</v>
      </c>
      <c r="L536" s="21" t="str">
        <f>VLOOKUP($K536,TONG_SL!$A:$D,2,0)</f>
        <v>Giò sụn gà 250g</v>
      </c>
      <c r="N536" s="21" t="str">
        <f t="shared" si="64"/>
        <v>K-C6</v>
      </c>
      <c r="Q536" s="21" t="str">
        <f>VLOOKUP(K536,TONG_SL!$A:$D,3,0)</f>
        <v>Túi</v>
      </c>
      <c r="R536" s="106">
        <v>3</v>
      </c>
      <c r="T536" s="1">
        <f>VLOOKUP(VLOOKUP(G536,Ma_KH!$A:$R,18,0)&amp;K536,Gia_MB!$A:$F,6,0)</f>
        <v>50400</v>
      </c>
      <c r="U536" s="12">
        <f t="shared" si="60"/>
        <v>151200</v>
      </c>
      <c r="W536" s="44">
        <f t="shared" si="61"/>
        <v>0</v>
      </c>
      <c r="X536" s="3" t="str">
        <f t="shared" si="62"/>
        <v>8</v>
      </c>
      <c r="Z536" s="12">
        <f t="shared" si="63"/>
        <v>12096</v>
      </c>
      <c r="AA536" s="5">
        <f>VLOOKUP(G536,Ma_KH!$A:$R,14,0)</f>
        <v>60</v>
      </c>
    </row>
    <row r="537" spans="1:27" hidden="1" x14ac:dyDescent="0.25">
      <c r="A537" s="157">
        <v>45992</v>
      </c>
      <c r="B537" s="158">
        <v>4180626534</v>
      </c>
      <c r="C537" s="10" t="s">
        <v>7767</v>
      </c>
      <c r="D537" s="149">
        <v>45993</v>
      </c>
      <c r="E537" s="152"/>
      <c r="F537" s="151"/>
      <c r="G537" s="33" t="s">
        <v>7849</v>
      </c>
      <c r="H537" s="152"/>
      <c r="I537" s="158" t="s">
        <v>7850</v>
      </c>
      <c r="J537" s="150" t="s">
        <v>7234</v>
      </c>
      <c r="K537" s="331" t="s">
        <v>32</v>
      </c>
      <c r="L537" s="21" t="str">
        <f>VLOOKUP($K537,TONG_SL!$A:$D,2,0)</f>
        <v>Giò Tai Lưỡi Xào 250g</v>
      </c>
      <c r="N537" s="21" t="str">
        <f t="shared" si="64"/>
        <v>K-C6</v>
      </c>
      <c r="Q537" s="21" t="str">
        <f>VLOOKUP(K537,TONG_SL!$A:$D,3,0)</f>
        <v>Túi</v>
      </c>
      <c r="R537" s="106">
        <v>10</v>
      </c>
      <c r="T537" s="1">
        <f>VLOOKUP(VLOOKUP(G537,Ma_KH!$A:$R,18,0)&amp;K537,Gia_MB!$A:$F,6,0)</f>
        <v>50182</v>
      </c>
      <c r="U537" s="12">
        <f t="shared" si="60"/>
        <v>501820</v>
      </c>
      <c r="W537" s="44">
        <f t="shared" si="61"/>
        <v>0</v>
      </c>
      <c r="X537" s="3" t="str">
        <f t="shared" si="62"/>
        <v>8</v>
      </c>
      <c r="Z537" s="12">
        <f t="shared" si="63"/>
        <v>40145.599999999999</v>
      </c>
      <c r="AA537" s="5">
        <f>VLOOKUP(G537,Ma_KH!$A:$R,14,0)</f>
        <v>60</v>
      </c>
    </row>
    <row r="538" spans="1:27" hidden="1" x14ac:dyDescent="0.25">
      <c r="A538" s="157">
        <v>45992</v>
      </c>
      <c r="B538" s="158">
        <v>4180638460</v>
      </c>
      <c r="C538" s="10" t="s">
        <v>7767</v>
      </c>
      <c r="D538" s="149">
        <v>45993</v>
      </c>
      <c r="E538" s="152"/>
      <c r="F538" s="151"/>
      <c r="G538" s="33" t="s">
        <v>7790</v>
      </c>
      <c r="H538" s="152"/>
      <c r="I538" s="158" t="s">
        <v>7851</v>
      </c>
      <c r="J538" s="150" t="s">
        <v>7234</v>
      </c>
      <c r="K538" s="331" t="s">
        <v>7154</v>
      </c>
      <c r="L538" s="21" t="str">
        <f>VLOOKUP($K538,TONG_SL!$A:$D,2,0)</f>
        <v>Chả cốm 300g</v>
      </c>
      <c r="N538" s="21" t="str">
        <f t="shared" si="64"/>
        <v>K-C6</v>
      </c>
      <c r="Q538" s="21" t="str">
        <f>VLOOKUP(K538,TONG_SL!$A:$D,3,0)</f>
        <v>Túi</v>
      </c>
      <c r="R538" s="106">
        <v>5</v>
      </c>
      <c r="T538" s="1">
        <f>VLOOKUP(VLOOKUP(G538,Ma_KH!$A:$R,18,0)&amp;K538,Gia_MB!$A:$F,6,0)</f>
        <v>74250</v>
      </c>
      <c r="U538" s="12">
        <f t="shared" si="60"/>
        <v>371250</v>
      </c>
      <c r="W538" s="44">
        <f t="shared" si="61"/>
        <v>0</v>
      </c>
      <c r="X538" s="3" t="str">
        <f t="shared" si="62"/>
        <v>8</v>
      </c>
      <c r="Z538" s="12">
        <f t="shared" si="63"/>
        <v>29700</v>
      </c>
      <c r="AA538" s="5">
        <f>VLOOKUP(G538,Ma_KH!$A:$R,14,0)</f>
        <v>60</v>
      </c>
    </row>
    <row r="539" spans="1:27" hidden="1" x14ac:dyDescent="0.25">
      <c r="A539" s="157">
        <v>45992</v>
      </c>
      <c r="B539" s="158">
        <v>4180638460</v>
      </c>
      <c r="C539" s="10" t="s">
        <v>7767</v>
      </c>
      <c r="D539" s="149">
        <v>45993</v>
      </c>
      <c r="E539" s="152"/>
      <c r="F539" s="151"/>
      <c r="G539" s="33" t="s">
        <v>7790</v>
      </c>
      <c r="H539" s="152"/>
      <c r="I539" s="158" t="s">
        <v>7851</v>
      </c>
      <c r="J539" s="150" t="s">
        <v>7234</v>
      </c>
      <c r="K539" s="331" t="s">
        <v>32</v>
      </c>
      <c r="L539" s="21" t="str">
        <f>VLOOKUP($K539,TONG_SL!$A:$D,2,0)</f>
        <v>Giò Tai Lưỡi Xào 250g</v>
      </c>
      <c r="N539" s="21" t="str">
        <f t="shared" si="64"/>
        <v>K-C6</v>
      </c>
      <c r="Q539" s="21" t="str">
        <f>VLOOKUP(K539,TONG_SL!$A:$D,3,0)</f>
        <v>Túi</v>
      </c>
      <c r="R539" s="106">
        <v>6</v>
      </c>
      <c r="T539" s="1">
        <f>VLOOKUP(VLOOKUP(G539,Ma_KH!$A:$R,18,0)&amp;K539,Gia_MB!$A:$F,6,0)</f>
        <v>50182</v>
      </c>
      <c r="U539" s="12">
        <f t="shared" si="60"/>
        <v>301092</v>
      </c>
      <c r="W539" s="44">
        <f t="shared" si="61"/>
        <v>0</v>
      </c>
      <c r="X539" s="3" t="str">
        <f t="shared" si="62"/>
        <v>8</v>
      </c>
      <c r="Z539" s="12">
        <f t="shared" si="63"/>
        <v>24087.360000000001</v>
      </c>
      <c r="AA539" s="5">
        <f>VLOOKUP(G539,Ma_KH!$A:$R,14,0)</f>
        <v>60</v>
      </c>
    </row>
    <row r="540" spans="1:27" hidden="1" x14ac:dyDescent="0.25">
      <c r="A540" s="157">
        <v>45992</v>
      </c>
      <c r="B540" s="158">
        <v>4180638460</v>
      </c>
      <c r="C540" s="10" t="s">
        <v>7767</v>
      </c>
      <c r="D540" s="149">
        <v>45993</v>
      </c>
      <c r="E540" s="152"/>
      <c r="F540" s="151"/>
      <c r="G540" s="33" t="s">
        <v>7790</v>
      </c>
      <c r="H540" s="152"/>
      <c r="I540" s="158" t="s">
        <v>7851</v>
      </c>
      <c r="J540" s="150" t="s">
        <v>7234</v>
      </c>
      <c r="K540" s="331" t="s">
        <v>7187</v>
      </c>
      <c r="L540" s="21" t="str">
        <f>VLOOKUP($K540,TONG_SL!$A:$D,2,0)</f>
        <v>Chân giò heo muối 300g</v>
      </c>
      <c r="N540" s="21" t="str">
        <f t="shared" si="64"/>
        <v>K-C6</v>
      </c>
      <c r="Q540" s="21" t="str">
        <f>VLOOKUP(K540,TONG_SL!$A:$D,3,0)</f>
        <v>Túi</v>
      </c>
      <c r="R540" s="106">
        <v>10</v>
      </c>
      <c r="T540" s="1">
        <f>VLOOKUP(VLOOKUP(G540,Ma_KH!$A:$R,18,0)&amp;K540,Gia_MB!$A:$F,6,0)</f>
        <v>73431</v>
      </c>
      <c r="U540" s="12">
        <f t="shared" si="60"/>
        <v>734310</v>
      </c>
      <c r="W540" s="44">
        <f t="shared" si="61"/>
        <v>0</v>
      </c>
      <c r="X540" s="3" t="str">
        <f t="shared" si="62"/>
        <v>8</v>
      </c>
      <c r="Z540" s="12">
        <f t="shared" si="63"/>
        <v>58744.800000000003</v>
      </c>
      <c r="AA540" s="5">
        <f>VLOOKUP(G540,Ma_KH!$A:$R,14,0)</f>
        <v>60</v>
      </c>
    </row>
    <row r="541" spans="1:27" hidden="1" x14ac:dyDescent="0.25">
      <c r="A541" s="157">
        <v>45992</v>
      </c>
      <c r="B541" s="158">
        <v>4180638460</v>
      </c>
      <c r="C541" s="10" t="s">
        <v>7767</v>
      </c>
      <c r="D541" s="149">
        <v>45993</v>
      </c>
      <c r="E541" s="152"/>
      <c r="F541" s="151"/>
      <c r="G541" s="33" t="s">
        <v>7790</v>
      </c>
      <c r="H541" s="152"/>
      <c r="I541" s="158" t="s">
        <v>7851</v>
      </c>
      <c r="J541" s="150" t="s">
        <v>7234</v>
      </c>
      <c r="K541" s="331" t="s">
        <v>7197</v>
      </c>
      <c r="L541" s="21" t="str">
        <f>VLOOKUP($K541,TONG_SL!$A:$D,2,0)</f>
        <v>Gà muối 500g</v>
      </c>
      <c r="N541" s="21" t="str">
        <f t="shared" si="64"/>
        <v>K-C6</v>
      </c>
      <c r="Q541" s="21" t="str">
        <f>VLOOKUP(K541,TONG_SL!$A:$D,3,0)</f>
        <v>Túi</v>
      </c>
      <c r="R541" s="106">
        <v>5</v>
      </c>
      <c r="T541" s="1">
        <f>VLOOKUP(VLOOKUP(G541,Ma_KH!$A:$R,18,0)&amp;K541,Gia_MB!$A:$F,6,0)</f>
        <v>111058</v>
      </c>
      <c r="U541" s="12">
        <f t="shared" si="60"/>
        <v>555290</v>
      </c>
      <c r="W541" s="44">
        <f t="shared" si="61"/>
        <v>0</v>
      </c>
      <c r="X541" s="3" t="str">
        <f t="shared" si="62"/>
        <v>8</v>
      </c>
      <c r="Z541" s="12">
        <f t="shared" si="63"/>
        <v>44423.200000000004</v>
      </c>
      <c r="AA541" s="5">
        <f>VLOOKUP(G541,Ma_KH!$A:$R,14,0)</f>
        <v>60</v>
      </c>
    </row>
    <row r="542" spans="1:27" hidden="1" x14ac:dyDescent="0.25">
      <c r="A542" s="157">
        <v>45992</v>
      </c>
      <c r="B542" s="158">
        <v>4180626791</v>
      </c>
      <c r="C542" s="10" t="s">
        <v>7767</v>
      </c>
      <c r="D542" s="149">
        <v>45993</v>
      </c>
      <c r="E542" s="152"/>
      <c r="F542" s="151"/>
      <c r="G542" s="33" t="s">
        <v>7778</v>
      </c>
      <c r="H542" s="152"/>
      <c r="I542" s="158" t="s">
        <v>7852</v>
      </c>
      <c r="J542" s="150" t="s">
        <v>7234</v>
      </c>
      <c r="K542" s="331" t="s">
        <v>7187</v>
      </c>
      <c r="L542" s="21" t="str">
        <f>VLOOKUP($K542,TONG_SL!$A:$D,2,0)</f>
        <v>Chân giò heo muối 300g</v>
      </c>
      <c r="N542" s="21" t="str">
        <f t="shared" si="64"/>
        <v>K-C6</v>
      </c>
      <c r="Q542" s="21" t="str">
        <f>VLOOKUP(K542,TONG_SL!$A:$D,3,0)</f>
        <v>Túi</v>
      </c>
      <c r="R542" s="106">
        <v>10</v>
      </c>
      <c r="T542" s="1">
        <f>VLOOKUP(VLOOKUP(G542,Ma_KH!$A:$R,18,0)&amp;K542,Gia_MB!$A:$F,6,0)</f>
        <v>73431</v>
      </c>
      <c r="U542" s="12">
        <f t="shared" si="60"/>
        <v>734310</v>
      </c>
      <c r="W542" s="44">
        <f t="shared" si="61"/>
        <v>0</v>
      </c>
      <c r="X542" s="3" t="str">
        <f t="shared" si="62"/>
        <v>8</v>
      </c>
      <c r="Z542" s="12">
        <f t="shared" si="63"/>
        <v>58744.800000000003</v>
      </c>
      <c r="AA542" s="5">
        <f>VLOOKUP(G542,Ma_KH!$A:$R,14,0)</f>
        <v>60</v>
      </c>
    </row>
    <row r="543" spans="1:27" hidden="1" x14ac:dyDescent="0.25">
      <c r="A543" s="157">
        <v>45992</v>
      </c>
      <c r="B543" s="158">
        <v>4180626791</v>
      </c>
      <c r="C543" s="10" t="s">
        <v>7767</v>
      </c>
      <c r="D543" s="149">
        <v>45993</v>
      </c>
      <c r="E543" s="152"/>
      <c r="F543" s="151"/>
      <c r="G543" s="33" t="s">
        <v>7778</v>
      </c>
      <c r="H543" s="152"/>
      <c r="I543" s="158" t="s">
        <v>7852</v>
      </c>
      <c r="J543" s="150" t="s">
        <v>7234</v>
      </c>
      <c r="K543" s="331" t="s">
        <v>32</v>
      </c>
      <c r="L543" s="21" t="str">
        <f>VLOOKUP($K543,TONG_SL!$A:$D,2,0)</f>
        <v>Giò Tai Lưỡi Xào 250g</v>
      </c>
      <c r="N543" s="21" t="str">
        <f t="shared" si="64"/>
        <v>K-C6</v>
      </c>
      <c r="Q543" s="21" t="str">
        <f>VLOOKUP(K543,TONG_SL!$A:$D,3,0)</f>
        <v>Túi</v>
      </c>
      <c r="R543" s="106">
        <v>15</v>
      </c>
      <c r="T543" s="1">
        <f>VLOOKUP(VLOOKUP(G543,Ma_KH!$A:$R,18,0)&amp;K543,Gia_MB!$A:$F,6,0)</f>
        <v>50182</v>
      </c>
      <c r="U543" s="12">
        <f t="shared" si="60"/>
        <v>752730</v>
      </c>
      <c r="W543" s="44">
        <f t="shared" si="61"/>
        <v>0</v>
      </c>
      <c r="X543" s="3" t="str">
        <f t="shared" si="62"/>
        <v>8</v>
      </c>
      <c r="Z543" s="12">
        <f t="shared" si="63"/>
        <v>60218.400000000001</v>
      </c>
      <c r="AA543" s="5">
        <f>VLOOKUP(G543,Ma_KH!$A:$R,14,0)</f>
        <v>60</v>
      </c>
    </row>
    <row r="544" spans="1:27" hidden="1" x14ac:dyDescent="0.25">
      <c r="A544" s="157">
        <v>45992</v>
      </c>
      <c r="B544" s="158">
        <v>4180626791</v>
      </c>
      <c r="C544" s="10" t="s">
        <v>7767</v>
      </c>
      <c r="D544" s="149">
        <v>45993</v>
      </c>
      <c r="E544" s="152"/>
      <c r="F544" s="151"/>
      <c r="G544" s="33" t="s">
        <v>7778</v>
      </c>
      <c r="H544" s="152"/>
      <c r="I544" s="158" t="s">
        <v>7852</v>
      </c>
      <c r="J544" s="150" t="s">
        <v>7234</v>
      </c>
      <c r="K544" s="331" t="s">
        <v>7153</v>
      </c>
      <c r="L544" s="21" t="str">
        <f>VLOOKUP($K544,TONG_SL!$A:$D,2,0)</f>
        <v>Tai heo muối 200g</v>
      </c>
      <c r="N544" s="21" t="str">
        <f t="shared" si="64"/>
        <v>K-C6</v>
      </c>
      <c r="Q544" s="21" t="str">
        <f>VLOOKUP(K544,TONG_SL!$A:$D,3,0)</f>
        <v>Túi</v>
      </c>
      <c r="R544" s="106">
        <v>10</v>
      </c>
      <c r="T544" s="1">
        <f>VLOOKUP(VLOOKUP(G544,Ma_KH!$A:$R,18,0)&amp;K544,Gia_MB!$A:$F,6,0)</f>
        <v>55595</v>
      </c>
      <c r="U544" s="12">
        <f t="shared" si="60"/>
        <v>555950</v>
      </c>
      <c r="W544" s="44">
        <f t="shared" si="61"/>
        <v>0</v>
      </c>
      <c r="X544" s="3" t="str">
        <f t="shared" si="62"/>
        <v>8</v>
      </c>
      <c r="Z544" s="12">
        <f t="shared" si="63"/>
        <v>44476</v>
      </c>
      <c r="AA544" s="5">
        <f>VLOOKUP(G544,Ma_KH!$A:$R,14,0)</f>
        <v>60</v>
      </c>
    </row>
    <row r="545" spans="1:27" hidden="1" x14ac:dyDescent="0.25">
      <c r="A545" s="157">
        <v>45992</v>
      </c>
      <c r="B545" s="158">
        <v>4180626791</v>
      </c>
      <c r="C545" s="10" t="s">
        <v>7767</v>
      </c>
      <c r="D545" s="149">
        <v>45993</v>
      </c>
      <c r="E545" s="152"/>
      <c r="F545" s="151"/>
      <c r="G545" s="33" t="s">
        <v>7778</v>
      </c>
      <c r="H545" s="152"/>
      <c r="I545" s="158" t="s">
        <v>7852</v>
      </c>
      <c r="J545" s="150" t="s">
        <v>7234</v>
      </c>
      <c r="K545" s="331" t="s">
        <v>48</v>
      </c>
      <c r="L545" s="21" t="str">
        <f>VLOOKUP($K545,TONG_SL!$A:$D,2,0)</f>
        <v>Mọc Nấm Hương 250g</v>
      </c>
      <c r="N545" s="21" t="str">
        <f t="shared" si="64"/>
        <v>K-C6</v>
      </c>
      <c r="Q545" s="21" t="str">
        <f>VLOOKUP(K545,TONG_SL!$A:$D,3,0)</f>
        <v>Túi</v>
      </c>
      <c r="R545" s="106">
        <v>15</v>
      </c>
      <c r="T545" s="1">
        <f>VLOOKUP(VLOOKUP(G545,Ma_KH!$A:$R,18,0)&amp;K545,Gia_MB!$A:$F,6,0)</f>
        <v>46000</v>
      </c>
      <c r="U545" s="12">
        <f t="shared" si="60"/>
        <v>690000</v>
      </c>
      <c r="W545" s="44">
        <f t="shared" si="61"/>
        <v>0</v>
      </c>
      <c r="X545" s="3" t="str">
        <f t="shared" si="62"/>
        <v>8</v>
      </c>
      <c r="Z545" s="12">
        <f t="shared" si="63"/>
        <v>55200</v>
      </c>
      <c r="AA545" s="5">
        <f>VLOOKUP(G545,Ma_KH!$A:$R,14,0)</f>
        <v>60</v>
      </c>
    </row>
    <row r="546" spans="1:27" hidden="1" x14ac:dyDescent="0.25">
      <c r="A546" s="157">
        <v>45992</v>
      </c>
      <c r="B546" s="158">
        <v>4180626791</v>
      </c>
      <c r="C546" s="10" t="s">
        <v>7767</v>
      </c>
      <c r="D546" s="149">
        <v>45993</v>
      </c>
      <c r="E546" s="152"/>
      <c r="F546" s="151"/>
      <c r="G546" s="33" t="s">
        <v>7778</v>
      </c>
      <c r="H546" s="152"/>
      <c r="I546" s="158" t="s">
        <v>7852</v>
      </c>
      <c r="J546" s="150" t="s">
        <v>7234</v>
      </c>
      <c r="K546" s="331" t="s">
        <v>30</v>
      </c>
      <c r="L546" s="21" t="str">
        <f>VLOOKUP($K546,TONG_SL!$A:$D,2,0)</f>
        <v>Gà muối 500g</v>
      </c>
      <c r="N546" s="21" t="str">
        <f t="shared" si="64"/>
        <v>K-C6</v>
      </c>
      <c r="Q546" s="21" t="str">
        <f>VLOOKUP(K546,TONG_SL!$A:$D,3,0)</f>
        <v>Túi</v>
      </c>
      <c r="R546" s="106">
        <v>10</v>
      </c>
      <c r="T546" s="1">
        <f>VLOOKUP(VLOOKUP(G546,Ma_KH!$A:$R,18,0)&amp;K546,Gia_MB!$A:$F,6,0)</f>
        <v>111058</v>
      </c>
      <c r="U546" s="12">
        <f t="shared" si="60"/>
        <v>1110580</v>
      </c>
      <c r="W546" s="44">
        <f t="shared" si="61"/>
        <v>0</v>
      </c>
      <c r="X546" s="3" t="str">
        <f t="shared" si="62"/>
        <v>8</v>
      </c>
      <c r="Z546" s="12">
        <f t="shared" si="63"/>
        <v>88846.400000000009</v>
      </c>
      <c r="AA546" s="5">
        <f>VLOOKUP(G546,Ma_KH!$A:$R,14,0)</f>
        <v>60</v>
      </c>
    </row>
    <row r="547" spans="1:27" hidden="1" x14ac:dyDescent="0.25">
      <c r="A547" s="157">
        <v>45990</v>
      </c>
      <c r="B547" s="158">
        <v>4180613429</v>
      </c>
      <c r="C547" s="10" t="s">
        <v>7767</v>
      </c>
      <c r="D547" s="149">
        <v>45993</v>
      </c>
      <c r="E547" s="152"/>
      <c r="F547" s="151"/>
      <c r="G547" s="33" t="s">
        <v>7799</v>
      </c>
      <c r="H547" s="152"/>
      <c r="I547" s="158" t="s">
        <v>7853</v>
      </c>
      <c r="J547" s="150" t="s">
        <v>7234</v>
      </c>
      <c r="K547" s="331" t="s">
        <v>30</v>
      </c>
      <c r="L547" s="21" t="str">
        <f>VLOOKUP($K547,TONG_SL!$A:$D,2,0)</f>
        <v>Gà muối 500g</v>
      </c>
      <c r="N547" s="21" t="str">
        <f t="shared" si="64"/>
        <v>K-C6</v>
      </c>
      <c r="Q547" s="21" t="str">
        <f>VLOOKUP(K547,TONG_SL!$A:$D,3,0)</f>
        <v>Túi</v>
      </c>
      <c r="R547" s="106">
        <v>10</v>
      </c>
      <c r="T547" s="1">
        <f>VLOOKUP(VLOOKUP(G547,Ma_KH!$A:$R,18,0)&amp;K547,Gia_MB!$A:$F,6,0)</f>
        <v>111058</v>
      </c>
      <c r="U547" s="12">
        <f t="shared" si="60"/>
        <v>1110580</v>
      </c>
      <c r="W547" s="44">
        <f t="shared" si="61"/>
        <v>0</v>
      </c>
      <c r="X547" s="3" t="str">
        <f t="shared" si="62"/>
        <v>8</v>
      </c>
      <c r="Z547" s="12">
        <f t="shared" si="63"/>
        <v>88846.400000000009</v>
      </c>
      <c r="AA547" s="5">
        <f>VLOOKUP(G547,Ma_KH!$A:$R,14,0)</f>
        <v>60</v>
      </c>
    </row>
    <row r="548" spans="1:27" hidden="1" x14ac:dyDescent="0.25">
      <c r="A548" s="157">
        <v>45990</v>
      </c>
      <c r="B548" s="158">
        <v>4180613429</v>
      </c>
      <c r="C548" s="10" t="s">
        <v>7767</v>
      </c>
      <c r="D548" s="149">
        <v>45993</v>
      </c>
      <c r="E548" s="152"/>
      <c r="F548" s="151"/>
      <c r="G548" s="33" t="s">
        <v>7799</v>
      </c>
      <c r="H548" s="152"/>
      <c r="I548" s="158" t="s">
        <v>7853</v>
      </c>
      <c r="J548" s="150" t="s">
        <v>7234</v>
      </c>
      <c r="K548" s="331" t="s">
        <v>32</v>
      </c>
      <c r="L548" s="21" t="str">
        <f>VLOOKUP($K548,TONG_SL!$A:$D,2,0)</f>
        <v>Giò Tai Lưỡi Xào 250g</v>
      </c>
      <c r="N548" s="21" t="str">
        <f t="shared" si="64"/>
        <v>K-C6</v>
      </c>
      <c r="Q548" s="21" t="str">
        <f>VLOOKUP(K548,TONG_SL!$A:$D,3,0)</f>
        <v>Túi</v>
      </c>
      <c r="R548" s="106">
        <v>5</v>
      </c>
      <c r="T548" s="1">
        <f>VLOOKUP(VLOOKUP(G548,Ma_KH!$A:$R,18,0)&amp;K548,Gia_MB!$A:$F,6,0)</f>
        <v>50182</v>
      </c>
      <c r="U548" s="12">
        <f t="shared" si="60"/>
        <v>250910</v>
      </c>
      <c r="W548" s="44">
        <f t="shared" si="61"/>
        <v>0</v>
      </c>
      <c r="X548" s="3" t="str">
        <f t="shared" si="62"/>
        <v>8</v>
      </c>
      <c r="Z548" s="12">
        <f t="shared" si="63"/>
        <v>20072.8</v>
      </c>
      <c r="AA548" s="5">
        <f>VLOOKUP(G548,Ma_KH!$A:$R,14,0)</f>
        <v>60</v>
      </c>
    </row>
    <row r="549" spans="1:27" hidden="1" x14ac:dyDescent="0.25">
      <c r="A549" s="157">
        <v>45990</v>
      </c>
      <c r="B549" s="158">
        <v>4180613429</v>
      </c>
      <c r="C549" s="10" t="s">
        <v>7767</v>
      </c>
      <c r="D549" s="149">
        <v>45993</v>
      </c>
      <c r="E549" s="152"/>
      <c r="F549" s="151"/>
      <c r="G549" s="33" t="s">
        <v>7799</v>
      </c>
      <c r="H549" s="152"/>
      <c r="I549" s="158" t="s">
        <v>7853</v>
      </c>
      <c r="J549" s="150" t="s">
        <v>7234</v>
      </c>
      <c r="K549" s="331" t="s">
        <v>48</v>
      </c>
      <c r="L549" s="21" t="str">
        <f>VLOOKUP($K549,TONG_SL!$A:$D,2,0)</f>
        <v>Mọc Nấm Hương 250g</v>
      </c>
      <c r="N549" s="21" t="str">
        <f t="shared" si="64"/>
        <v>K-C6</v>
      </c>
      <c r="Q549" s="21" t="str">
        <f>VLOOKUP(K549,TONG_SL!$A:$D,3,0)</f>
        <v>Túi</v>
      </c>
      <c r="R549" s="106">
        <v>5</v>
      </c>
      <c r="T549" s="1">
        <f>VLOOKUP(VLOOKUP(G549,Ma_KH!$A:$R,18,0)&amp;K549,Gia_MB!$A:$F,6,0)</f>
        <v>46000</v>
      </c>
      <c r="U549" s="12">
        <f t="shared" si="60"/>
        <v>230000</v>
      </c>
      <c r="W549" s="44">
        <f t="shared" si="61"/>
        <v>0</v>
      </c>
      <c r="X549" s="3" t="str">
        <f t="shared" si="62"/>
        <v>8</v>
      </c>
      <c r="Z549" s="12">
        <f t="shared" si="63"/>
        <v>18400</v>
      </c>
      <c r="AA549" s="5">
        <f>VLOOKUP(G549,Ma_KH!$A:$R,14,0)</f>
        <v>60</v>
      </c>
    </row>
    <row r="550" spans="1:27" hidden="1" x14ac:dyDescent="0.25">
      <c r="A550" s="157">
        <v>45990</v>
      </c>
      <c r="B550" s="158">
        <v>4180613429</v>
      </c>
      <c r="C550" s="10" t="s">
        <v>7767</v>
      </c>
      <c r="D550" s="149">
        <v>45993</v>
      </c>
      <c r="E550" s="152"/>
      <c r="F550" s="151"/>
      <c r="G550" s="33" t="s">
        <v>7799</v>
      </c>
      <c r="H550" s="152"/>
      <c r="I550" s="158" t="s">
        <v>7853</v>
      </c>
      <c r="J550" s="150" t="s">
        <v>7234</v>
      </c>
      <c r="K550" s="331" t="s">
        <v>7187</v>
      </c>
      <c r="L550" s="21" t="str">
        <f>VLOOKUP($K550,TONG_SL!$A:$D,2,0)</f>
        <v>Chân giò heo muối 300g</v>
      </c>
      <c r="N550" s="21" t="str">
        <f t="shared" si="64"/>
        <v>K-C6</v>
      </c>
      <c r="Q550" s="21" t="str">
        <f>VLOOKUP(K550,TONG_SL!$A:$D,3,0)</f>
        <v>Túi</v>
      </c>
      <c r="R550" s="106">
        <v>10</v>
      </c>
      <c r="T550" s="1">
        <f>VLOOKUP(VLOOKUP(G550,Ma_KH!$A:$R,18,0)&amp;K550,Gia_MB!$A:$F,6,0)</f>
        <v>73431</v>
      </c>
      <c r="U550" s="12">
        <f t="shared" si="60"/>
        <v>734310</v>
      </c>
      <c r="W550" s="44">
        <f t="shared" si="61"/>
        <v>0</v>
      </c>
      <c r="X550" s="3" t="str">
        <f t="shared" si="62"/>
        <v>8</v>
      </c>
      <c r="Z550" s="12">
        <f t="shared" si="63"/>
        <v>58744.800000000003</v>
      </c>
      <c r="AA550" s="5">
        <f>VLOOKUP(G550,Ma_KH!$A:$R,14,0)</f>
        <v>60</v>
      </c>
    </row>
    <row r="551" spans="1:27" hidden="1" x14ac:dyDescent="0.25">
      <c r="A551" s="157">
        <v>45990</v>
      </c>
      <c r="B551" s="158">
        <v>4180612535</v>
      </c>
      <c r="C551" s="10" t="s">
        <v>7767</v>
      </c>
      <c r="D551" s="149">
        <v>45993</v>
      </c>
      <c r="E551" s="152"/>
      <c r="F551" s="151"/>
      <c r="G551" s="33" t="s">
        <v>7773</v>
      </c>
      <c r="H551" s="152"/>
      <c r="I551" s="158" t="s">
        <v>7854</v>
      </c>
      <c r="J551" s="150" t="s">
        <v>7234</v>
      </c>
      <c r="K551" s="331" t="s">
        <v>30</v>
      </c>
      <c r="L551" s="21" t="str">
        <f>VLOOKUP($K551,TONG_SL!$A:$D,2,0)</f>
        <v>Gà muối 500g</v>
      </c>
      <c r="N551" s="21" t="str">
        <f t="shared" si="64"/>
        <v>K-C6</v>
      </c>
      <c r="Q551" s="21" t="str">
        <f>VLOOKUP(K551,TONG_SL!$A:$D,3,0)</f>
        <v>Túi</v>
      </c>
      <c r="R551" s="106">
        <v>10</v>
      </c>
      <c r="T551" s="1">
        <f>VLOOKUP(VLOOKUP(G551,Ma_KH!$A:$R,18,0)&amp;K551,Gia_MB!$A:$F,6,0)</f>
        <v>111058</v>
      </c>
      <c r="U551" s="12">
        <f t="shared" si="60"/>
        <v>1110580</v>
      </c>
      <c r="W551" s="44">
        <f t="shared" si="61"/>
        <v>0</v>
      </c>
      <c r="X551" s="3" t="str">
        <f t="shared" si="62"/>
        <v>8</v>
      </c>
      <c r="Z551" s="12">
        <f t="shared" si="63"/>
        <v>88846.400000000009</v>
      </c>
      <c r="AA551" s="5">
        <f>VLOOKUP(G551,Ma_KH!$A:$R,14,0)</f>
        <v>60</v>
      </c>
    </row>
    <row r="552" spans="1:27" hidden="1" x14ac:dyDescent="0.25">
      <c r="A552" s="157">
        <v>45990</v>
      </c>
      <c r="B552" s="158">
        <v>4180612535</v>
      </c>
      <c r="C552" s="10" t="s">
        <v>7767</v>
      </c>
      <c r="D552" s="149">
        <v>45993</v>
      </c>
      <c r="E552" s="152"/>
      <c r="F552" s="151"/>
      <c r="G552" s="33" t="s">
        <v>7773</v>
      </c>
      <c r="H552" s="152"/>
      <c r="I552" s="158" t="s">
        <v>7854</v>
      </c>
      <c r="J552" s="150" t="s">
        <v>7234</v>
      </c>
      <c r="K552" s="331" t="s">
        <v>32</v>
      </c>
      <c r="L552" s="21" t="str">
        <f>VLOOKUP($K552,TONG_SL!$A:$D,2,0)</f>
        <v>Giò Tai Lưỡi Xào 250g</v>
      </c>
      <c r="N552" s="21" t="str">
        <f t="shared" si="64"/>
        <v>K-C6</v>
      </c>
      <c r="Q552" s="21" t="str">
        <f>VLOOKUP(K552,TONG_SL!$A:$D,3,0)</f>
        <v>Túi</v>
      </c>
      <c r="R552" s="106">
        <v>5</v>
      </c>
      <c r="T552" s="1">
        <f>VLOOKUP(VLOOKUP(G552,Ma_KH!$A:$R,18,0)&amp;K552,Gia_MB!$A:$F,6,0)</f>
        <v>50182</v>
      </c>
      <c r="U552" s="12">
        <f t="shared" si="60"/>
        <v>250910</v>
      </c>
      <c r="W552" s="44">
        <f t="shared" si="61"/>
        <v>0</v>
      </c>
      <c r="X552" s="3" t="str">
        <f t="shared" si="62"/>
        <v>8</v>
      </c>
      <c r="Z552" s="12">
        <f t="shared" si="63"/>
        <v>20072.8</v>
      </c>
      <c r="AA552" s="5">
        <f>VLOOKUP(G552,Ma_KH!$A:$R,14,0)</f>
        <v>60</v>
      </c>
    </row>
    <row r="553" spans="1:27" hidden="1" x14ac:dyDescent="0.25">
      <c r="A553" s="157">
        <v>45990</v>
      </c>
      <c r="B553" s="158">
        <v>4180612535</v>
      </c>
      <c r="C553" s="10" t="s">
        <v>7767</v>
      </c>
      <c r="D553" s="149">
        <v>45993</v>
      </c>
      <c r="E553" s="152"/>
      <c r="F553" s="151"/>
      <c r="G553" s="33" t="s">
        <v>7773</v>
      </c>
      <c r="H553" s="152"/>
      <c r="I553" s="158" t="s">
        <v>7854</v>
      </c>
      <c r="J553" s="150" t="s">
        <v>7234</v>
      </c>
      <c r="K553" s="331" t="s">
        <v>48</v>
      </c>
      <c r="L553" s="21" t="str">
        <f>VLOOKUP($K553,TONG_SL!$A:$D,2,0)</f>
        <v>Mọc Nấm Hương 250g</v>
      </c>
      <c r="N553" s="21" t="str">
        <f t="shared" si="64"/>
        <v>K-C6</v>
      </c>
      <c r="Q553" s="21" t="str">
        <f>VLOOKUP(K553,TONG_SL!$A:$D,3,0)</f>
        <v>Túi</v>
      </c>
      <c r="R553" s="106">
        <v>10</v>
      </c>
      <c r="T553" s="1">
        <f>VLOOKUP(VLOOKUP(G553,Ma_KH!$A:$R,18,0)&amp;K553,Gia_MB!$A:$F,6,0)</f>
        <v>46000</v>
      </c>
      <c r="U553" s="12">
        <f t="shared" si="60"/>
        <v>460000</v>
      </c>
      <c r="W553" s="44">
        <f t="shared" si="61"/>
        <v>0</v>
      </c>
      <c r="X553" s="3" t="str">
        <f t="shared" si="62"/>
        <v>8</v>
      </c>
      <c r="Z553" s="12">
        <f t="shared" si="63"/>
        <v>36800</v>
      </c>
      <c r="AA553" s="5">
        <f>VLOOKUP(G553,Ma_KH!$A:$R,14,0)</f>
        <v>60</v>
      </c>
    </row>
    <row r="554" spans="1:27" hidden="1" x14ac:dyDescent="0.25">
      <c r="A554" s="157">
        <v>45990</v>
      </c>
      <c r="B554" s="158">
        <v>4180612535</v>
      </c>
      <c r="C554" s="10" t="s">
        <v>7767</v>
      </c>
      <c r="D554" s="149">
        <v>45993</v>
      </c>
      <c r="E554" s="152"/>
      <c r="F554" s="151"/>
      <c r="G554" s="33" t="s">
        <v>7773</v>
      </c>
      <c r="H554" s="152"/>
      <c r="I554" s="158" t="s">
        <v>7854</v>
      </c>
      <c r="J554" s="150" t="s">
        <v>7234</v>
      </c>
      <c r="K554" s="331" t="s">
        <v>7187</v>
      </c>
      <c r="L554" s="21" t="str">
        <f>VLOOKUP($K554,TONG_SL!$A:$D,2,0)</f>
        <v>Chân giò heo muối 300g</v>
      </c>
      <c r="N554" s="21" t="str">
        <f t="shared" si="64"/>
        <v>K-C6</v>
      </c>
      <c r="Q554" s="21" t="str">
        <f>VLOOKUP(K554,TONG_SL!$A:$D,3,0)</f>
        <v>Túi</v>
      </c>
      <c r="R554" s="106">
        <v>10</v>
      </c>
      <c r="T554" s="1">
        <f>VLOOKUP(VLOOKUP(G554,Ma_KH!$A:$R,18,0)&amp;K554,Gia_MB!$A:$F,6,0)</f>
        <v>73431</v>
      </c>
      <c r="U554" s="12">
        <f t="shared" si="60"/>
        <v>734310</v>
      </c>
      <c r="W554" s="44">
        <f t="shared" si="61"/>
        <v>0</v>
      </c>
      <c r="X554" s="3" t="str">
        <f t="shared" si="62"/>
        <v>8</v>
      </c>
      <c r="Z554" s="12">
        <f t="shared" si="63"/>
        <v>58744.800000000003</v>
      </c>
      <c r="AA554" s="5">
        <f>VLOOKUP(G554,Ma_KH!$A:$R,14,0)</f>
        <v>60</v>
      </c>
    </row>
    <row r="555" spans="1:27" hidden="1" x14ac:dyDescent="0.25">
      <c r="A555" s="157">
        <v>45990</v>
      </c>
      <c r="B555" s="158">
        <v>4180612535</v>
      </c>
      <c r="C555" s="10" t="s">
        <v>7767</v>
      </c>
      <c r="D555" s="149">
        <v>45993</v>
      </c>
      <c r="E555" s="152"/>
      <c r="F555" s="151"/>
      <c r="G555" s="33" t="s">
        <v>7773</v>
      </c>
      <c r="H555" s="152"/>
      <c r="I555" s="158" t="s">
        <v>7854</v>
      </c>
      <c r="J555" s="150" t="s">
        <v>7234</v>
      </c>
      <c r="K555" s="331" t="s">
        <v>7154</v>
      </c>
      <c r="L555" s="21" t="str">
        <f>VLOOKUP($K555,TONG_SL!$A:$D,2,0)</f>
        <v>Chả cốm 300g</v>
      </c>
      <c r="N555" s="21" t="str">
        <f t="shared" si="64"/>
        <v>K-C6</v>
      </c>
      <c r="Q555" s="21" t="str">
        <f>VLOOKUP(K555,TONG_SL!$A:$D,3,0)</f>
        <v>Túi</v>
      </c>
      <c r="R555" s="106">
        <v>5</v>
      </c>
      <c r="T555" s="1">
        <f>VLOOKUP(VLOOKUP(G555,Ma_KH!$A:$R,18,0)&amp;K555,Gia_MB!$A:$F,6,0)</f>
        <v>74250</v>
      </c>
      <c r="U555" s="12">
        <f t="shared" si="60"/>
        <v>371250</v>
      </c>
      <c r="W555" s="44">
        <f t="shared" si="61"/>
        <v>0</v>
      </c>
      <c r="X555" s="3" t="str">
        <f t="shared" si="62"/>
        <v>8</v>
      </c>
      <c r="Z555" s="12">
        <f t="shared" si="63"/>
        <v>29700</v>
      </c>
      <c r="AA555" s="5">
        <f>VLOOKUP(G555,Ma_KH!$A:$R,14,0)</f>
        <v>60</v>
      </c>
    </row>
    <row r="556" spans="1:27" hidden="1" x14ac:dyDescent="0.25">
      <c r="A556" s="157">
        <v>45991</v>
      </c>
      <c r="B556" s="158">
        <v>4180620587</v>
      </c>
      <c r="C556" s="10" t="s">
        <v>7767</v>
      </c>
      <c r="D556" s="149">
        <v>45993</v>
      </c>
      <c r="E556" s="152"/>
      <c r="F556" s="151"/>
      <c r="G556" s="33" t="s">
        <v>7855</v>
      </c>
      <c r="H556" s="152"/>
      <c r="I556" s="158" t="s">
        <v>7856</v>
      </c>
      <c r="J556" s="150" t="s">
        <v>7234</v>
      </c>
      <c r="K556" s="331" t="s">
        <v>30</v>
      </c>
      <c r="L556" s="21" t="str">
        <f>VLOOKUP($K556,TONG_SL!$A:$D,2,0)</f>
        <v>Gà muối 500g</v>
      </c>
      <c r="N556" s="21" t="str">
        <f t="shared" si="64"/>
        <v>K-C6</v>
      </c>
      <c r="Q556" s="21" t="str">
        <f>VLOOKUP(K556,TONG_SL!$A:$D,3,0)</f>
        <v>Túi</v>
      </c>
      <c r="R556" s="106">
        <v>10</v>
      </c>
      <c r="T556" s="1">
        <f>VLOOKUP(VLOOKUP(G556,Ma_KH!$A:$R,18,0)&amp;K556,Gia_MB!$A:$F,6,0)</f>
        <v>111058</v>
      </c>
      <c r="U556" s="12">
        <f t="shared" si="60"/>
        <v>1110580</v>
      </c>
      <c r="W556" s="44">
        <f t="shared" si="61"/>
        <v>0</v>
      </c>
      <c r="X556" s="3" t="str">
        <f t="shared" si="62"/>
        <v>8</v>
      </c>
      <c r="Z556" s="12">
        <f t="shared" si="63"/>
        <v>88846.400000000009</v>
      </c>
      <c r="AA556" s="5">
        <f>VLOOKUP(G556,Ma_KH!$A:$R,14,0)</f>
        <v>60</v>
      </c>
    </row>
    <row r="557" spans="1:27" hidden="1" x14ac:dyDescent="0.25">
      <c r="A557" s="157">
        <v>45991</v>
      </c>
      <c r="B557" s="158">
        <v>4180620587</v>
      </c>
      <c r="C557" s="10" t="s">
        <v>7767</v>
      </c>
      <c r="D557" s="149">
        <v>45993</v>
      </c>
      <c r="E557" s="152"/>
      <c r="F557" s="151"/>
      <c r="G557" s="33" t="s">
        <v>7855</v>
      </c>
      <c r="H557" s="152"/>
      <c r="I557" s="158" t="s">
        <v>7856</v>
      </c>
      <c r="J557" s="150" t="s">
        <v>7234</v>
      </c>
      <c r="K557" s="331" t="s">
        <v>32</v>
      </c>
      <c r="L557" s="21" t="str">
        <f>VLOOKUP($K557,TONG_SL!$A:$D,2,0)</f>
        <v>Giò Tai Lưỡi Xào 250g</v>
      </c>
      <c r="N557" s="21" t="str">
        <f t="shared" si="64"/>
        <v>K-C6</v>
      </c>
      <c r="Q557" s="21" t="str">
        <f>VLOOKUP(K557,TONG_SL!$A:$D,3,0)</f>
        <v>Túi</v>
      </c>
      <c r="R557" s="106">
        <v>6</v>
      </c>
      <c r="T557" s="1">
        <f>VLOOKUP(VLOOKUP(G557,Ma_KH!$A:$R,18,0)&amp;K557,Gia_MB!$A:$F,6,0)</f>
        <v>50182</v>
      </c>
      <c r="U557" s="12">
        <f t="shared" si="60"/>
        <v>301092</v>
      </c>
      <c r="W557" s="44">
        <f t="shared" si="61"/>
        <v>0</v>
      </c>
      <c r="X557" s="3" t="str">
        <f t="shared" si="62"/>
        <v>8</v>
      </c>
      <c r="Z557" s="12">
        <f t="shared" si="63"/>
        <v>24087.360000000001</v>
      </c>
      <c r="AA557" s="5">
        <f>VLOOKUP(G557,Ma_KH!$A:$R,14,0)</f>
        <v>60</v>
      </c>
    </row>
    <row r="558" spans="1:27" hidden="1" x14ac:dyDescent="0.25">
      <c r="A558" s="157">
        <v>45991</v>
      </c>
      <c r="B558" s="158">
        <v>4180620587</v>
      </c>
      <c r="C558" s="10" t="s">
        <v>7767</v>
      </c>
      <c r="D558" s="149">
        <v>45993</v>
      </c>
      <c r="E558" s="152"/>
      <c r="F558" s="151"/>
      <c r="G558" s="33" t="s">
        <v>7855</v>
      </c>
      <c r="H558" s="152"/>
      <c r="I558" s="158" t="s">
        <v>7856</v>
      </c>
      <c r="J558" s="150" t="s">
        <v>7234</v>
      </c>
      <c r="K558" s="331" t="s">
        <v>7775</v>
      </c>
      <c r="L558" s="21" t="str">
        <f>VLOOKUP($K558,TONG_SL!$A:$D,2,0)</f>
        <v>Chả nướng 300g</v>
      </c>
      <c r="N558" s="21" t="str">
        <f t="shared" si="64"/>
        <v>K-C6</v>
      </c>
      <c r="Q558" s="21" t="str">
        <f>VLOOKUP(K558,TONG_SL!$A:$D,3,0)</f>
        <v>Túi</v>
      </c>
      <c r="R558" s="106">
        <v>6</v>
      </c>
      <c r="T558" s="1">
        <f>VLOOKUP(VLOOKUP(G558,Ma_KH!$A:$R,18,0)&amp;K558,Gia_MB!$A:$F,6,0)</f>
        <v>70950</v>
      </c>
      <c r="U558" s="12">
        <f t="shared" si="60"/>
        <v>425700</v>
      </c>
      <c r="W558" s="44">
        <f t="shared" si="61"/>
        <v>0</v>
      </c>
      <c r="X558" s="3" t="str">
        <f t="shared" si="62"/>
        <v>8</v>
      </c>
      <c r="Z558" s="12">
        <f t="shared" si="63"/>
        <v>34056</v>
      </c>
      <c r="AA558" s="5">
        <f>VLOOKUP(G558,Ma_KH!$A:$R,14,0)</f>
        <v>60</v>
      </c>
    </row>
    <row r="559" spans="1:27" hidden="1" x14ac:dyDescent="0.25">
      <c r="A559" s="157">
        <v>45991</v>
      </c>
      <c r="B559" s="158">
        <v>4180620587</v>
      </c>
      <c r="C559" s="10" t="s">
        <v>7767</v>
      </c>
      <c r="D559" s="149">
        <v>45993</v>
      </c>
      <c r="E559" s="152"/>
      <c r="F559" s="151"/>
      <c r="G559" s="33" t="s">
        <v>7855</v>
      </c>
      <c r="H559" s="152"/>
      <c r="I559" s="158" t="s">
        <v>7856</v>
      </c>
      <c r="J559" s="150" t="s">
        <v>7234</v>
      </c>
      <c r="K559" s="331" t="s">
        <v>7187</v>
      </c>
      <c r="L559" s="21" t="str">
        <f>VLOOKUP($K559,TONG_SL!$A:$D,2,0)</f>
        <v>Chân giò heo muối 300g</v>
      </c>
      <c r="N559" s="21" t="str">
        <f t="shared" si="64"/>
        <v>K-C6</v>
      </c>
      <c r="Q559" s="21" t="str">
        <f>VLOOKUP(K559,TONG_SL!$A:$D,3,0)</f>
        <v>Túi</v>
      </c>
      <c r="R559" s="106">
        <v>10</v>
      </c>
      <c r="T559" s="1">
        <f>VLOOKUP(VLOOKUP(G559,Ma_KH!$A:$R,18,0)&amp;K559,Gia_MB!$A:$F,6,0)</f>
        <v>73431</v>
      </c>
      <c r="U559" s="12">
        <f t="shared" si="60"/>
        <v>734310</v>
      </c>
      <c r="W559" s="44">
        <f t="shared" si="61"/>
        <v>0</v>
      </c>
      <c r="X559" s="3" t="str">
        <f t="shared" si="62"/>
        <v>8</v>
      </c>
      <c r="Z559" s="12">
        <f t="shared" si="63"/>
        <v>58744.800000000003</v>
      </c>
      <c r="AA559" s="5">
        <f>VLOOKUP(G559,Ma_KH!$A:$R,14,0)</f>
        <v>60</v>
      </c>
    </row>
    <row r="560" spans="1:27" hidden="1" x14ac:dyDescent="0.25">
      <c r="A560" s="157">
        <v>45990</v>
      </c>
      <c r="B560" s="158">
        <v>4180615393</v>
      </c>
      <c r="C560" s="10" t="s">
        <v>7767</v>
      </c>
      <c r="D560" s="149">
        <v>45993</v>
      </c>
      <c r="E560" s="152"/>
      <c r="F560" s="151"/>
      <c r="G560" t="s">
        <v>7231</v>
      </c>
      <c r="H560" s="152"/>
      <c r="I560" s="158" t="s">
        <v>7857</v>
      </c>
      <c r="J560" s="150" t="s">
        <v>7234</v>
      </c>
      <c r="K560" s="331" t="s">
        <v>7153</v>
      </c>
      <c r="L560" s="21" t="str">
        <f>VLOOKUP($K560,TONG_SL!$A:$D,2,0)</f>
        <v>Tai heo muối 200g</v>
      </c>
      <c r="N560" s="21" t="str">
        <f t="shared" si="64"/>
        <v>K-C6</v>
      </c>
      <c r="Q560" s="21" t="str">
        <f>VLOOKUP(K560,TONG_SL!$A:$D,3,0)</f>
        <v>Túi</v>
      </c>
      <c r="R560" s="106">
        <v>7</v>
      </c>
      <c r="T560" s="1">
        <f>VLOOKUP(VLOOKUP(G560,Ma_KH!$A:$R,18,0)&amp;K560,Gia_MB!$A:$F,6,0)</f>
        <v>55595</v>
      </c>
      <c r="U560" s="12">
        <f t="shared" si="60"/>
        <v>389165</v>
      </c>
      <c r="W560" s="44">
        <f t="shared" si="61"/>
        <v>0</v>
      </c>
      <c r="X560" s="3" t="str">
        <f t="shared" si="62"/>
        <v>8</v>
      </c>
      <c r="Z560" s="12">
        <f t="shared" si="63"/>
        <v>31133.200000000001</v>
      </c>
      <c r="AA560" s="5">
        <f>VLOOKUP(G560,Ma_KH!$A:$R,14,0)</f>
        <v>60</v>
      </c>
    </row>
    <row r="561" spans="1:27" hidden="1" x14ac:dyDescent="0.25">
      <c r="A561" s="157">
        <v>45990</v>
      </c>
      <c r="B561" s="158">
        <v>4180615393</v>
      </c>
      <c r="C561" s="10" t="s">
        <v>7767</v>
      </c>
      <c r="D561" s="149">
        <v>45993</v>
      </c>
      <c r="E561" s="152"/>
      <c r="F561" s="151"/>
      <c r="G561" t="s">
        <v>7231</v>
      </c>
      <c r="H561" s="152"/>
      <c r="I561" s="158" t="s">
        <v>7857</v>
      </c>
      <c r="J561" s="150" t="s">
        <v>7234</v>
      </c>
      <c r="K561" s="331" t="s">
        <v>30</v>
      </c>
      <c r="L561" s="21" t="str">
        <f>VLOOKUP($K561,TONG_SL!$A:$D,2,0)</f>
        <v>Gà muối 500g</v>
      </c>
      <c r="N561" s="21" t="str">
        <f t="shared" si="64"/>
        <v>K-C6</v>
      </c>
      <c r="Q561" s="21" t="str">
        <f>VLOOKUP(K561,TONG_SL!$A:$D,3,0)</f>
        <v>Túi</v>
      </c>
      <c r="R561" s="106">
        <v>7</v>
      </c>
      <c r="T561" s="1">
        <f>VLOOKUP(VLOOKUP(G561,Ma_KH!$A:$R,18,0)&amp;K561,Gia_MB!$A:$F,6,0)</f>
        <v>111058</v>
      </c>
      <c r="U561" s="12">
        <f t="shared" si="60"/>
        <v>777406</v>
      </c>
      <c r="W561" s="44">
        <f t="shared" si="61"/>
        <v>0</v>
      </c>
      <c r="X561" s="3" t="str">
        <f t="shared" si="62"/>
        <v>8</v>
      </c>
      <c r="Z561" s="12">
        <f t="shared" si="63"/>
        <v>62192.480000000003</v>
      </c>
      <c r="AA561" s="5">
        <f>VLOOKUP(G561,Ma_KH!$A:$R,14,0)</f>
        <v>60</v>
      </c>
    </row>
    <row r="562" spans="1:27" hidden="1" x14ac:dyDescent="0.25">
      <c r="A562" s="157">
        <v>45990</v>
      </c>
      <c r="B562" s="158">
        <v>4180615393</v>
      </c>
      <c r="C562" s="10" t="s">
        <v>7767</v>
      </c>
      <c r="D562" s="149">
        <v>45993</v>
      </c>
      <c r="E562" s="152"/>
      <c r="F562" s="151"/>
      <c r="G562" t="s">
        <v>7231</v>
      </c>
      <c r="H562" s="152"/>
      <c r="I562" s="158" t="s">
        <v>7857</v>
      </c>
      <c r="J562" s="150" t="s">
        <v>7234</v>
      </c>
      <c r="K562" s="331" t="s">
        <v>7154</v>
      </c>
      <c r="L562" s="21" t="str">
        <f>VLOOKUP($K562,TONG_SL!$A:$D,2,0)</f>
        <v>Chả cốm 300g</v>
      </c>
      <c r="N562" s="21" t="str">
        <f t="shared" si="64"/>
        <v>K-C6</v>
      </c>
      <c r="Q562" s="21" t="str">
        <f>VLOOKUP(K562,TONG_SL!$A:$D,3,0)</f>
        <v>Túi</v>
      </c>
      <c r="R562" s="106">
        <v>7</v>
      </c>
      <c r="T562" s="1">
        <f>VLOOKUP(VLOOKUP(G562,Ma_KH!$A:$R,18,0)&amp;K562,Gia_MB!$A:$F,6,0)</f>
        <v>74250</v>
      </c>
      <c r="U562" s="12">
        <f t="shared" si="60"/>
        <v>519750</v>
      </c>
      <c r="W562" s="44">
        <f t="shared" si="61"/>
        <v>0</v>
      </c>
      <c r="X562" s="3" t="str">
        <f t="shared" si="62"/>
        <v>8</v>
      </c>
      <c r="Z562" s="12">
        <f t="shared" si="63"/>
        <v>41580</v>
      </c>
      <c r="AA562" s="5">
        <f>VLOOKUP(G562,Ma_KH!$A:$R,14,0)</f>
        <v>60</v>
      </c>
    </row>
    <row r="563" spans="1:27" hidden="1" x14ac:dyDescent="0.25">
      <c r="A563" s="157">
        <v>45990</v>
      </c>
      <c r="B563" s="158">
        <v>4180615393</v>
      </c>
      <c r="C563" s="10" t="s">
        <v>7767</v>
      </c>
      <c r="D563" s="149">
        <v>45993</v>
      </c>
      <c r="E563" s="152"/>
      <c r="F563" s="151"/>
      <c r="G563" t="s">
        <v>7231</v>
      </c>
      <c r="H563" s="152"/>
      <c r="I563" s="158" t="s">
        <v>7857</v>
      </c>
      <c r="J563" s="150" t="s">
        <v>7234</v>
      </c>
      <c r="K563" s="331" t="s">
        <v>27</v>
      </c>
      <c r="L563" s="21" t="str">
        <f>VLOOKUP($K563,TONG_SL!$A:$D,2,0)</f>
        <v>Chân giò heo muối 300g</v>
      </c>
      <c r="N563" s="21" t="str">
        <f t="shared" si="64"/>
        <v>K-C6</v>
      </c>
      <c r="Q563" s="21" t="str">
        <f>VLOOKUP(K563,TONG_SL!$A:$D,3,0)</f>
        <v>Túi</v>
      </c>
      <c r="R563" s="106">
        <v>7</v>
      </c>
      <c r="T563" s="1">
        <f>VLOOKUP(VLOOKUP(G563,Ma_KH!$A:$R,18,0)&amp;K563,Gia_MB!$A:$F,6,0)</f>
        <v>73431</v>
      </c>
      <c r="U563" s="12">
        <f t="shared" si="60"/>
        <v>514017</v>
      </c>
      <c r="W563" s="44">
        <f t="shared" si="61"/>
        <v>0</v>
      </c>
      <c r="X563" s="3" t="str">
        <f t="shared" si="62"/>
        <v>8</v>
      </c>
      <c r="Z563" s="12">
        <f t="shared" si="63"/>
        <v>41121.360000000001</v>
      </c>
      <c r="AA563" s="5">
        <f>VLOOKUP(G563,Ma_KH!$A:$R,14,0)</f>
        <v>60</v>
      </c>
    </row>
    <row r="564" spans="1:27" hidden="1" x14ac:dyDescent="0.25">
      <c r="A564" s="157">
        <v>45990</v>
      </c>
      <c r="B564" s="158">
        <v>4180611652</v>
      </c>
      <c r="C564" s="10" t="s">
        <v>7767</v>
      </c>
      <c r="D564" s="149">
        <v>45993</v>
      </c>
      <c r="E564" s="152"/>
      <c r="F564" s="151"/>
      <c r="G564" s="33" t="s">
        <v>7784</v>
      </c>
      <c r="H564" s="152"/>
      <c r="I564" s="158" t="s">
        <v>7858</v>
      </c>
      <c r="J564" s="150" t="s">
        <v>7234</v>
      </c>
      <c r="K564" s="331" t="s">
        <v>27</v>
      </c>
      <c r="L564" s="21" t="str">
        <f>VLOOKUP($K564,TONG_SL!$A:$D,2,0)</f>
        <v>Chân giò heo muối 300g</v>
      </c>
      <c r="N564" s="21" t="str">
        <f t="shared" si="64"/>
        <v>K-C6</v>
      </c>
      <c r="Q564" s="21" t="str">
        <f>VLOOKUP(K564,TONG_SL!$A:$D,3,0)</f>
        <v>Túi</v>
      </c>
      <c r="R564" s="106">
        <v>25</v>
      </c>
      <c r="T564" s="1">
        <f>VLOOKUP(VLOOKUP(G564,Ma_KH!$A:$R,18,0)&amp;K564,Gia_MB!$A:$F,6,0)</f>
        <v>73431</v>
      </c>
      <c r="U564" s="12">
        <f t="shared" si="60"/>
        <v>1835775</v>
      </c>
      <c r="W564" s="44">
        <f t="shared" si="61"/>
        <v>0</v>
      </c>
      <c r="X564" s="3" t="str">
        <f t="shared" si="62"/>
        <v>8</v>
      </c>
      <c r="Z564" s="12">
        <f t="shared" si="63"/>
        <v>146862</v>
      </c>
      <c r="AA564" s="5">
        <f>VLOOKUP(G564,Ma_KH!$A:$R,14,0)</f>
        <v>60</v>
      </c>
    </row>
    <row r="565" spans="1:27" hidden="1" x14ac:dyDescent="0.25">
      <c r="A565" s="157">
        <v>45990</v>
      </c>
      <c r="B565" s="158">
        <v>4180611652</v>
      </c>
      <c r="C565" s="10" t="s">
        <v>7767</v>
      </c>
      <c r="D565" s="149">
        <v>45993</v>
      </c>
      <c r="E565" s="152"/>
      <c r="F565" s="151"/>
      <c r="G565" s="33" t="s">
        <v>7784</v>
      </c>
      <c r="H565" s="152"/>
      <c r="I565" s="158" t="s">
        <v>7858</v>
      </c>
      <c r="J565" s="150" t="s">
        <v>7234</v>
      </c>
      <c r="K565" s="331" t="s">
        <v>32</v>
      </c>
      <c r="L565" s="21" t="str">
        <f>VLOOKUP($K565,TONG_SL!$A:$D,2,0)</f>
        <v>Giò Tai Lưỡi Xào 250g</v>
      </c>
      <c r="N565" s="21" t="str">
        <f t="shared" si="64"/>
        <v>K-C6</v>
      </c>
      <c r="Q565" s="21" t="str">
        <f>VLOOKUP(K565,TONG_SL!$A:$D,3,0)</f>
        <v>Túi</v>
      </c>
      <c r="R565" s="106">
        <v>10</v>
      </c>
      <c r="T565" s="1">
        <f>VLOOKUP(VLOOKUP(G565,Ma_KH!$A:$R,18,0)&amp;K565,Gia_MB!$A:$F,6,0)</f>
        <v>50182</v>
      </c>
      <c r="U565" s="12">
        <f t="shared" si="60"/>
        <v>501820</v>
      </c>
      <c r="W565" s="44">
        <f t="shared" si="61"/>
        <v>0</v>
      </c>
      <c r="X565" s="3" t="str">
        <f t="shared" si="62"/>
        <v>8</v>
      </c>
      <c r="Z565" s="12">
        <f t="shared" si="63"/>
        <v>40145.599999999999</v>
      </c>
      <c r="AA565" s="5">
        <f>VLOOKUP(G565,Ma_KH!$A:$R,14,0)</f>
        <v>60</v>
      </c>
    </row>
    <row r="566" spans="1:27" hidden="1" x14ac:dyDescent="0.25">
      <c r="A566" s="157">
        <v>45992</v>
      </c>
      <c r="B566" s="158">
        <v>4180658563</v>
      </c>
      <c r="C566" s="10" t="s">
        <v>7767</v>
      </c>
      <c r="D566" s="149">
        <v>45993</v>
      </c>
      <c r="E566" s="152"/>
      <c r="F566" s="151"/>
      <c r="G566" s="33" t="s">
        <v>7819</v>
      </c>
      <c r="H566" s="152"/>
      <c r="I566" s="158" t="s">
        <v>7859</v>
      </c>
      <c r="J566" s="150" t="s">
        <v>7234</v>
      </c>
      <c r="K566" s="331" t="s">
        <v>7153</v>
      </c>
      <c r="L566" s="21" t="str">
        <f>VLOOKUP($K566,TONG_SL!$A:$D,2,0)</f>
        <v>Tai heo muối 200g</v>
      </c>
      <c r="N566" s="21" t="str">
        <f t="shared" si="64"/>
        <v>K-C6</v>
      </c>
      <c r="Q566" s="21" t="str">
        <f>VLOOKUP(K566,TONG_SL!$A:$D,3,0)</f>
        <v>Túi</v>
      </c>
      <c r="R566" s="106">
        <v>10</v>
      </c>
      <c r="T566" s="1">
        <f>VLOOKUP(VLOOKUP(G566,Ma_KH!$A:$R,18,0)&amp;K566,Gia_MB!$A:$F,6,0)</f>
        <v>55595</v>
      </c>
      <c r="U566" s="12">
        <f t="shared" si="60"/>
        <v>555950</v>
      </c>
      <c r="W566" s="44">
        <f t="shared" si="61"/>
        <v>0</v>
      </c>
      <c r="X566" s="3" t="str">
        <f t="shared" si="62"/>
        <v>8</v>
      </c>
      <c r="Z566" s="12">
        <f t="shared" si="63"/>
        <v>44476</v>
      </c>
      <c r="AA566" s="5">
        <f>VLOOKUP(G566,Ma_KH!$A:$R,14,0)</f>
        <v>60</v>
      </c>
    </row>
    <row r="567" spans="1:27" hidden="1" x14ac:dyDescent="0.25">
      <c r="A567" s="157">
        <v>45992</v>
      </c>
      <c r="B567" s="158">
        <v>4180658563</v>
      </c>
      <c r="C567" s="10" t="s">
        <v>7767</v>
      </c>
      <c r="D567" s="149">
        <v>45993</v>
      </c>
      <c r="E567" s="152"/>
      <c r="F567" s="151"/>
      <c r="G567" s="33" t="s">
        <v>7819</v>
      </c>
      <c r="H567" s="152"/>
      <c r="I567" s="158" t="s">
        <v>7859</v>
      </c>
      <c r="J567" s="150" t="s">
        <v>7234</v>
      </c>
      <c r="K567" s="331" t="s">
        <v>27</v>
      </c>
      <c r="L567" s="21" t="str">
        <f>VLOOKUP($K567,TONG_SL!$A:$D,2,0)</f>
        <v>Chân giò heo muối 300g</v>
      </c>
      <c r="N567" s="21" t="str">
        <f t="shared" si="64"/>
        <v>K-C6</v>
      </c>
      <c r="Q567" s="21" t="str">
        <f>VLOOKUP(K567,TONG_SL!$A:$D,3,0)</f>
        <v>Túi</v>
      </c>
      <c r="R567" s="106">
        <v>10</v>
      </c>
      <c r="T567" s="1">
        <f>VLOOKUP(VLOOKUP(G567,Ma_KH!$A:$R,18,0)&amp;K567,Gia_MB!$A:$F,6,0)</f>
        <v>73431</v>
      </c>
      <c r="U567" s="12">
        <f t="shared" si="60"/>
        <v>734310</v>
      </c>
      <c r="W567" s="44">
        <f t="shared" si="61"/>
        <v>0</v>
      </c>
      <c r="X567" s="3" t="str">
        <f t="shared" si="62"/>
        <v>8</v>
      </c>
      <c r="Z567" s="12">
        <f t="shared" si="63"/>
        <v>58744.800000000003</v>
      </c>
      <c r="AA567" s="5">
        <f>VLOOKUP(G567,Ma_KH!$A:$R,14,0)</f>
        <v>60</v>
      </c>
    </row>
    <row r="568" spans="1:27" hidden="1" x14ac:dyDescent="0.25">
      <c r="A568" s="157">
        <v>45992</v>
      </c>
      <c r="B568" s="158">
        <v>4180658563</v>
      </c>
      <c r="C568" s="10" t="s">
        <v>7767</v>
      </c>
      <c r="D568" s="149">
        <v>45993</v>
      </c>
      <c r="E568" s="152"/>
      <c r="F568" s="151"/>
      <c r="G568" s="33" t="s">
        <v>7819</v>
      </c>
      <c r="H568" s="152"/>
      <c r="I568" s="158" t="s">
        <v>7859</v>
      </c>
      <c r="J568" s="150" t="s">
        <v>7234</v>
      </c>
      <c r="K568" s="331" t="s">
        <v>7154</v>
      </c>
      <c r="L568" s="21" t="str">
        <f>VLOOKUP($K568,TONG_SL!$A:$D,2,0)</f>
        <v>Chả cốm 300g</v>
      </c>
      <c r="N568" s="21" t="str">
        <f t="shared" si="64"/>
        <v>K-C6</v>
      </c>
      <c r="Q568" s="21" t="str">
        <f>VLOOKUP(K568,TONG_SL!$A:$D,3,0)</f>
        <v>Túi</v>
      </c>
      <c r="R568" s="106">
        <v>5</v>
      </c>
      <c r="T568" s="1">
        <f>VLOOKUP(VLOOKUP(G568,Ma_KH!$A:$R,18,0)&amp;K568,Gia_MB!$A:$F,6,0)</f>
        <v>74250</v>
      </c>
      <c r="U568" s="12">
        <f t="shared" si="60"/>
        <v>371250</v>
      </c>
      <c r="W568" s="44">
        <f t="shared" si="61"/>
        <v>0</v>
      </c>
      <c r="X568" s="3" t="str">
        <f t="shared" si="62"/>
        <v>8</v>
      </c>
      <c r="Z568" s="12">
        <f t="shared" si="63"/>
        <v>29700</v>
      </c>
      <c r="AA568" s="5">
        <f>VLOOKUP(G568,Ma_KH!$A:$R,14,0)</f>
        <v>60</v>
      </c>
    </row>
    <row r="569" spans="1:27" hidden="1" x14ac:dyDescent="0.25">
      <c r="A569" s="157">
        <v>45992</v>
      </c>
      <c r="B569" s="158">
        <v>4180658563</v>
      </c>
      <c r="C569" s="10" t="s">
        <v>7767</v>
      </c>
      <c r="D569" s="149">
        <v>45993</v>
      </c>
      <c r="E569" s="152"/>
      <c r="F569" s="151"/>
      <c r="G569" s="33" t="s">
        <v>7819</v>
      </c>
      <c r="H569" s="152"/>
      <c r="I569" s="158" t="s">
        <v>7859</v>
      </c>
      <c r="J569" s="150" t="s">
        <v>7234</v>
      </c>
      <c r="K569" s="331" t="s">
        <v>48</v>
      </c>
      <c r="L569" s="21" t="str">
        <f>VLOOKUP($K569,TONG_SL!$A:$D,2,0)</f>
        <v>Mọc Nấm Hương 250g</v>
      </c>
      <c r="N569" s="21" t="str">
        <f t="shared" si="64"/>
        <v>K-C6</v>
      </c>
      <c r="Q569" s="21" t="str">
        <f>VLOOKUP(K569,TONG_SL!$A:$D,3,0)</f>
        <v>Túi</v>
      </c>
      <c r="R569" s="106">
        <v>5</v>
      </c>
      <c r="T569" s="1">
        <f>VLOOKUP(VLOOKUP(G569,Ma_KH!$A:$R,18,0)&amp;K569,Gia_MB!$A:$F,6,0)</f>
        <v>46000</v>
      </c>
      <c r="U569" s="12">
        <f t="shared" si="60"/>
        <v>230000</v>
      </c>
      <c r="W569" s="44">
        <f t="shared" si="61"/>
        <v>0</v>
      </c>
      <c r="X569" s="3" t="str">
        <f t="shared" si="62"/>
        <v>8</v>
      </c>
      <c r="Z569" s="12">
        <f t="shared" si="63"/>
        <v>18400</v>
      </c>
      <c r="AA569" s="5">
        <f>VLOOKUP(G569,Ma_KH!$A:$R,14,0)</f>
        <v>60</v>
      </c>
    </row>
    <row r="570" spans="1:27" hidden="1" x14ac:dyDescent="0.25">
      <c r="A570" s="157">
        <v>45992</v>
      </c>
      <c r="B570" s="158">
        <v>4180658563</v>
      </c>
      <c r="C570" s="10" t="s">
        <v>7767</v>
      </c>
      <c r="D570" s="149">
        <v>45993</v>
      </c>
      <c r="E570" s="152"/>
      <c r="F570" s="151"/>
      <c r="G570" s="33" t="s">
        <v>7819</v>
      </c>
      <c r="H570" s="152"/>
      <c r="I570" s="158" t="s">
        <v>7859</v>
      </c>
      <c r="J570" s="150" t="s">
        <v>7234</v>
      </c>
      <c r="K570" s="331" t="s">
        <v>32</v>
      </c>
      <c r="L570" s="21" t="str">
        <f>VLOOKUP($K570,TONG_SL!$A:$D,2,0)</f>
        <v>Giò Tai Lưỡi Xào 250g</v>
      </c>
      <c r="N570" s="21" t="str">
        <f t="shared" si="64"/>
        <v>K-C6</v>
      </c>
      <c r="Q570" s="21" t="str">
        <f>VLOOKUP(K570,TONG_SL!$A:$D,3,0)</f>
        <v>Túi</v>
      </c>
      <c r="R570" s="106">
        <v>5</v>
      </c>
      <c r="T570" s="1">
        <f>VLOOKUP(VLOOKUP(G570,Ma_KH!$A:$R,18,0)&amp;K570,Gia_MB!$A:$F,6,0)</f>
        <v>50182</v>
      </c>
      <c r="U570" s="12">
        <f t="shared" si="60"/>
        <v>250910</v>
      </c>
      <c r="W570" s="44">
        <f t="shared" si="61"/>
        <v>0</v>
      </c>
      <c r="X570" s="3" t="str">
        <f t="shared" si="62"/>
        <v>8</v>
      </c>
      <c r="Z570" s="12">
        <f t="shared" si="63"/>
        <v>20072.8</v>
      </c>
      <c r="AA570" s="5">
        <f>VLOOKUP(G570,Ma_KH!$A:$R,14,0)</f>
        <v>60</v>
      </c>
    </row>
    <row r="571" spans="1:27" hidden="1" x14ac:dyDescent="0.25">
      <c r="A571" s="157">
        <v>45992</v>
      </c>
      <c r="B571" s="158" t="s">
        <v>7860</v>
      </c>
      <c r="C571" s="10" t="s">
        <v>7767</v>
      </c>
      <c r="D571" s="149">
        <v>45993</v>
      </c>
      <c r="E571" s="152"/>
      <c r="F571" s="151"/>
      <c r="G571" s="33" t="s">
        <v>7784</v>
      </c>
      <c r="H571" s="152"/>
      <c r="I571" s="158" t="s">
        <v>7860</v>
      </c>
      <c r="J571" s="150" t="s">
        <v>7234</v>
      </c>
      <c r="K571" s="331" t="s">
        <v>30</v>
      </c>
      <c r="L571" s="21" t="str">
        <f>VLOOKUP($K571,TONG_SL!$A:$D,2,0)</f>
        <v>Gà muối 500g</v>
      </c>
      <c r="N571" s="21" t="str">
        <f t="shared" si="64"/>
        <v>K-C6</v>
      </c>
      <c r="Q571" s="21" t="str">
        <f>VLOOKUP(K571,TONG_SL!$A:$D,3,0)</f>
        <v>Túi</v>
      </c>
      <c r="R571" s="106">
        <v>10</v>
      </c>
      <c r="T571" s="1">
        <f>VLOOKUP(VLOOKUP(G571,Ma_KH!$A:$R,18,0)&amp;K571,Gia_MB!$A:$F,6,0)</f>
        <v>111058</v>
      </c>
      <c r="U571" s="12">
        <f t="shared" ref="U571:U607" si="65">T571*R571</f>
        <v>1110580</v>
      </c>
      <c r="W571" s="44">
        <f t="shared" ref="W571:W607" si="66">U571*V571</f>
        <v>0</v>
      </c>
      <c r="X571" s="3" t="str">
        <f t="shared" ref="X571:X607" si="67">IF(B571&lt;&gt;"","8","0")</f>
        <v>8</v>
      </c>
      <c r="Z571" s="12">
        <f t="shared" ref="Z571:Z607" si="68">U571*X571%</f>
        <v>88846.400000000009</v>
      </c>
      <c r="AA571" s="5">
        <f>VLOOKUP(G571,Ma_KH!$A:$R,14,0)</f>
        <v>60</v>
      </c>
    </row>
    <row r="572" spans="1:27" hidden="1" x14ac:dyDescent="0.25">
      <c r="A572" s="157">
        <v>45992</v>
      </c>
      <c r="B572" s="158" t="s">
        <v>7860</v>
      </c>
      <c r="C572" s="10" t="s">
        <v>7767</v>
      </c>
      <c r="D572" s="149">
        <v>45993</v>
      </c>
      <c r="E572" s="152"/>
      <c r="F572" s="151"/>
      <c r="G572" s="33" t="s">
        <v>7784</v>
      </c>
      <c r="H572" s="152"/>
      <c r="I572" s="158" t="s">
        <v>7860</v>
      </c>
      <c r="J572" s="150" t="s">
        <v>7234</v>
      </c>
      <c r="K572" s="331" t="s">
        <v>7187</v>
      </c>
      <c r="L572" s="21" t="str">
        <f>VLOOKUP($K572,TONG_SL!$A:$D,2,0)</f>
        <v>Chân giò heo muối 300g</v>
      </c>
      <c r="N572" s="21" t="str">
        <f t="shared" si="64"/>
        <v>K-C6</v>
      </c>
      <c r="Q572" s="21" t="str">
        <f>VLOOKUP(K572,TONG_SL!$A:$D,3,0)</f>
        <v>Túi</v>
      </c>
      <c r="R572" s="106">
        <v>10</v>
      </c>
      <c r="T572" s="1">
        <f>VLOOKUP(VLOOKUP(G572,Ma_KH!$A:$R,18,0)&amp;K572,Gia_MB!$A:$F,6,0)</f>
        <v>73431</v>
      </c>
      <c r="U572" s="12">
        <f t="shared" si="65"/>
        <v>734310</v>
      </c>
      <c r="W572" s="44">
        <f t="shared" si="66"/>
        <v>0</v>
      </c>
      <c r="X572" s="3" t="str">
        <f t="shared" si="67"/>
        <v>8</v>
      </c>
      <c r="Z572" s="12">
        <f t="shared" si="68"/>
        <v>58744.800000000003</v>
      </c>
      <c r="AA572" s="5">
        <f>VLOOKUP(G572,Ma_KH!$A:$R,14,0)</f>
        <v>60</v>
      </c>
    </row>
    <row r="573" spans="1:27" hidden="1" x14ac:dyDescent="0.25">
      <c r="A573" s="157">
        <v>45992</v>
      </c>
      <c r="B573" s="158" t="s">
        <v>7860</v>
      </c>
      <c r="C573" s="10" t="s">
        <v>7767</v>
      </c>
      <c r="D573" s="149">
        <v>45993</v>
      </c>
      <c r="E573" s="152"/>
      <c r="F573" s="151"/>
      <c r="G573" s="33" t="s">
        <v>7784</v>
      </c>
      <c r="H573" s="152"/>
      <c r="I573" s="158" t="s">
        <v>7860</v>
      </c>
      <c r="J573" s="150" t="s">
        <v>7234</v>
      </c>
      <c r="K573" s="331" t="s">
        <v>7153</v>
      </c>
      <c r="L573" s="21" t="str">
        <f>VLOOKUP($K573,TONG_SL!$A:$D,2,0)</f>
        <v>Tai heo muối 200g</v>
      </c>
      <c r="N573" s="21" t="str">
        <f t="shared" si="64"/>
        <v>K-C6</v>
      </c>
      <c r="Q573" s="21" t="str">
        <f>VLOOKUP(K573,TONG_SL!$A:$D,3,0)</f>
        <v>Túi</v>
      </c>
      <c r="R573" s="106">
        <v>10</v>
      </c>
      <c r="T573" s="1">
        <f>VLOOKUP(VLOOKUP(G573,Ma_KH!$A:$R,18,0)&amp;K573,Gia_MB!$A:$F,6,0)</f>
        <v>55595</v>
      </c>
      <c r="U573" s="12">
        <f t="shared" si="65"/>
        <v>555950</v>
      </c>
      <c r="W573" s="44">
        <f t="shared" si="66"/>
        <v>0</v>
      </c>
      <c r="X573" s="3" t="str">
        <f t="shared" si="67"/>
        <v>8</v>
      </c>
      <c r="Z573" s="12">
        <f t="shared" si="68"/>
        <v>44476</v>
      </c>
      <c r="AA573" s="5">
        <f>VLOOKUP(G573,Ma_KH!$A:$R,14,0)</f>
        <v>60</v>
      </c>
    </row>
    <row r="574" spans="1:27" hidden="1" x14ac:dyDescent="0.25">
      <c r="A574" s="157">
        <v>45992</v>
      </c>
      <c r="B574" s="158" t="s">
        <v>7860</v>
      </c>
      <c r="C574" s="10" t="s">
        <v>7767</v>
      </c>
      <c r="D574" s="149">
        <v>45993</v>
      </c>
      <c r="E574" s="152"/>
      <c r="F574" s="151"/>
      <c r="G574" s="33" t="s">
        <v>7784</v>
      </c>
      <c r="H574" s="152"/>
      <c r="I574" s="158" t="s">
        <v>7860</v>
      </c>
      <c r="J574" s="150" t="s">
        <v>7234</v>
      </c>
      <c r="K574" s="331" t="s">
        <v>32</v>
      </c>
      <c r="L574" s="21" t="str">
        <f>VLOOKUP($K574,TONG_SL!$A:$D,2,0)</f>
        <v>Giò Tai Lưỡi Xào 250g</v>
      </c>
      <c r="N574" s="21" t="str">
        <f t="shared" si="64"/>
        <v>K-C6</v>
      </c>
      <c r="Q574" s="21" t="str">
        <f>VLOOKUP(K574,TONG_SL!$A:$D,3,0)</f>
        <v>Túi</v>
      </c>
      <c r="R574" s="106">
        <v>10</v>
      </c>
      <c r="T574" s="1">
        <f>VLOOKUP(VLOOKUP(G574,Ma_KH!$A:$R,18,0)&amp;K574,Gia_MB!$A:$F,6,0)</f>
        <v>50182</v>
      </c>
      <c r="U574" s="12">
        <f t="shared" si="65"/>
        <v>501820</v>
      </c>
      <c r="W574" s="44">
        <f t="shared" si="66"/>
        <v>0</v>
      </c>
      <c r="X574" s="3" t="str">
        <f t="shared" si="67"/>
        <v>8</v>
      </c>
      <c r="Z574" s="12">
        <f t="shared" si="68"/>
        <v>40145.599999999999</v>
      </c>
      <c r="AA574" s="5">
        <f>VLOOKUP(G574,Ma_KH!$A:$R,14,0)</f>
        <v>60</v>
      </c>
    </row>
    <row r="575" spans="1:27" hidden="1" x14ac:dyDescent="0.25">
      <c r="A575" s="157">
        <v>45992</v>
      </c>
      <c r="B575" s="158" t="s">
        <v>7860</v>
      </c>
      <c r="C575" s="10" t="s">
        <v>7767</v>
      </c>
      <c r="D575" s="149">
        <v>45993</v>
      </c>
      <c r="E575" s="152"/>
      <c r="F575" s="151"/>
      <c r="G575" s="33" t="s">
        <v>7784</v>
      </c>
      <c r="H575" s="152"/>
      <c r="I575" s="158" t="s">
        <v>7860</v>
      </c>
      <c r="J575" s="150" t="s">
        <v>7234</v>
      </c>
      <c r="K575" s="331" t="s">
        <v>48</v>
      </c>
      <c r="L575" s="21" t="str">
        <f>VLOOKUP($K575,TONG_SL!$A:$D,2,0)</f>
        <v>Mọc Nấm Hương 250g</v>
      </c>
      <c r="N575" s="21" t="str">
        <f t="shared" si="64"/>
        <v>K-C6</v>
      </c>
      <c r="Q575" s="21" t="str">
        <f>VLOOKUP(K575,TONG_SL!$A:$D,3,0)</f>
        <v>Túi</v>
      </c>
      <c r="R575" s="106">
        <v>10</v>
      </c>
      <c r="T575" s="1">
        <f>VLOOKUP(VLOOKUP(G575,Ma_KH!$A:$R,18,0)&amp;K575,Gia_MB!$A:$F,6,0)</f>
        <v>46000</v>
      </c>
      <c r="U575" s="12">
        <f t="shared" si="65"/>
        <v>460000</v>
      </c>
      <c r="W575" s="44">
        <f t="shared" si="66"/>
        <v>0</v>
      </c>
      <c r="X575" s="3" t="str">
        <f t="shared" si="67"/>
        <v>8</v>
      </c>
      <c r="Z575" s="12">
        <f t="shared" si="68"/>
        <v>36800</v>
      </c>
      <c r="AA575" s="5">
        <f>VLOOKUP(G575,Ma_KH!$A:$R,14,0)</f>
        <v>60</v>
      </c>
    </row>
    <row r="576" spans="1:27" hidden="1" x14ac:dyDescent="0.25">
      <c r="A576" s="157">
        <v>45992</v>
      </c>
      <c r="B576" s="158" t="s">
        <v>7860</v>
      </c>
      <c r="C576" s="10" t="s">
        <v>7767</v>
      </c>
      <c r="D576" s="149">
        <v>45993</v>
      </c>
      <c r="E576" s="152"/>
      <c r="F576" s="151"/>
      <c r="G576" s="33" t="s">
        <v>7784</v>
      </c>
      <c r="H576" s="152"/>
      <c r="I576" s="158" t="s">
        <v>7860</v>
      </c>
      <c r="J576" s="150" t="s">
        <v>7234</v>
      </c>
      <c r="K576" s="331" t="s">
        <v>7154</v>
      </c>
      <c r="L576" s="21" t="str">
        <f>VLOOKUP($K576,TONG_SL!$A:$D,2,0)</f>
        <v>Chả cốm 300g</v>
      </c>
      <c r="N576" s="21" t="str">
        <f t="shared" ref="N576:N639" si="69">IF($B576&lt;&gt;"","K-C6","")</f>
        <v>K-C6</v>
      </c>
      <c r="Q576" s="21" t="str">
        <f>VLOOKUP(K576,TONG_SL!$A:$D,3,0)</f>
        <v>Túi</v>
      </c>
      <c r="R576" s="106">
        <v>10</v>
      </c>
      <c r="T576" s="1">
        <f>VLOOKUP(VLOOKUP(G576,Ma_KH!$A:$R,18,0)&amp;K576,Gia_MB!$A:$F,6,0)</f>
        <v>74250</v>
      </c>
      <c r="U576" s="12">
        <f t="shared" si="65"/>
        <v>742500</v>
      </c>
      <c r="W576" s="44">
        <f t="shared" si="66"/>
        <v>0</v>
      </c>
      <c r="X576" s="3" t="str">
        <f t="shared" si="67"/>
        <v>8</v>
      </c>
      <c r="Z576" s="12">
        <f t="shared" si="68"/>
        <v>59400</v>
      </c>
      <c r="AA576" s="5">
        <f>VLOOKUP(G576,Ma_KH!$A:$R,14,0)</f>
        <v>60</v>
      </c>
    </row>
    <row r="577" spans="1:27" hidden="1" x14ac:dyDescent="0.25">
      <c r="A577" s="157">
        <v>45993</v>
      </c>
      <c r="B577" s="158" t="s">
        <v>7861</v>
      </c>
      <c r="C577" s="10" t="s">
        <v>7767</v>
      </c>
      <c r="D577" s="149">
        <v>45993</v>
      </c>
      <c r="E577" s="152"/>
      <c r="F577" s="151"/>
      <c r="G577" s="33" t="s">
        <v>7862</v>
      </c>
      <c r="H577" s="152"/>
      <c r="I577" s="158" t="s">
        <v>7861</v>
      </c>
      <c r="J577" s="150" t="s">
        <v>7234</v>
      </c>
      <c r="K577" s="331" t="s">
        <v>7187</v>
      </c>
      <c r="L577" s="21" t="str">
        <f>VLOOKUP($K577,TONG_SL!$A:$D,2,0)</f>
        <v>Chân giò heo muối 300g</v>
      </c>
      <c r="N577" s="21" t="str">
        <f t="shared" si="69"/>
        <v>K-C6</v>
      </c>
      <c r="Q577" s="21" t="str">
        <f>VLOOKUP(K577,TONG_SL!$A:$D,3,0)</f>
        <v>Túi</v>
      </c>
      <c r="R577" s="106">
        <v>40</v>
      </c>
      <c r="T577" s="1">
        <f>VLOOKUP(VLOOKUP(G577,Ma_KH!$A:$R,18,0)&amp;K577,Gia_MB!$A:$F,6,0)</f>
        <v>73431</v>
      </c>
      <c r="U577" s="12">
        <f t="shared" si="65"/>
        <v>2937240</v>
      </c>
      <c r="W577" s="44">
        <f t="shared" si="66"/>
        <v>0</v>
      </c>
      <c r="X577" s="3" t="str">
        <f t="shared" si="67"/>
        <v>8</v>
      </c>
      <c r="Z577" s="12">
        <f t="shared" si="68"/>
        <v>234979.20000000001</v>
      </c>
      <c r="AA577" s="5">
        <f>VLOOKUP(G577,Ma_KH!$A:$R,14,0)</f>
        <v>60</v>
      </c>
    </row>
    <row r="578" spans="1:27" hidden="1" x14ac:dyDescent="0.25">
      <c r="A578" s="157">
        <v>45993</v>
      </c>
      <c r="B578" s="158" t="s">
        <v>7861</v>
      </c>
      <c r="C578" s="10" t="s">
        <v>7767</v>
      </c>
      <c r="D578" s="149">
        <v>45993</v>
      </c>
      <c r="E578" s="152"/>
      <c r="F578" s="151"/>
      <c r="G578" s="33" t="s">
        <v>7862</v>
      </c>
      <c r="H578" s="152"/>
      <c r="I578" s="158" t="s">
        <v>7861</v>
      </c>
      <c r="J578" s="150" t="s">
        <v>7234</v>
      </c>
      <c r="K578" s="331" t="s">
        <v>30</v>
      </c>
      <c r="L578" s="21" t="str">
        <f>VLOOKUP($K578,TONG_SL!$A:$D,2,0)</f>
        <v>Gà muối 500g</v>
      </c>
      <c r="N578" s="21" t="str">
        <f t="shared" si="69"/>
        <v>K-C6</v>
      </c>
      <c r="Q578" s="21" t="str">
        <f>VLOOKUP(K578,TONG_SL!$A:$D,3,0)</f>
        <v>Túi</v>
      </c>
      <c r="R578" s="106">
        <v>10</v>
      </c>
      <c r="T578" s="1">
        <f>VLOOKUP(VLOOKUP(G578,Ma_KH!$A:$R,18,0)&amp;K578,Gia_MB!$A:$F,6,0)</f>
        <v>111058</v>
      </c>
      <c r="U578" s="12">
        <f t="shared" si="65"/>
        <v>1110580</v>
      </c>
      <c r="W578" s="44">
        <f t="shared" si="66"/>
        <v>0</v>
      </c>
      <c r="X578" s="3" t="str">
        <f t="shared" si="67"/>
        <v>8</v>
      </c>
      <c r="Z578" s="12">
        <f t="shared" si="68"/>
        <v>88846.400000000009</v>
      </c>
      <c r="AA578" s="5">
        <f>VLOOKUP(G578,Ma_KH!$A:$R,14,0)</f>
        <v>60</v>
      </c>
    </row>
    <row r="579" spans="1:27" hidden="1" x14ac:dyDescent="0.25">
      <c r="A579" s="157">
        <v>45993</v>
      </c>
      <c r="B579" s="158" t="s">
        <v>7861</v>
      </c>
      <c r="C579" s="10" t="s">
        <v>7767</v>
      </c>
      <c r="D579" s="149">
        <v>45993</v>
      </c>
      <c r="E579" s="152"/>
      <c r="F579" s="151"/>
      <c r="G579" s="33" t="s">
        <v>7862</v>
      </c>
      <c r="H579" s="152"/>
      <c r="I579" s="158" t="s">
        <v>7861</v>
      </c>
      <c r="J579" s="150" t="s">
        <v>7234</v>
      </c>
      <c r="K579" s="331" t="s">
        <v>32</v>
      </c>
      <c r="L579" s="21" t="str">
        <f>VLOOKUP($K579,TONG_SL!$A:$D,2,0)</f>
        <v>Giò Tai Lưỡi Xào 250g</v>
      </c>
      <c r="N579" s="21" t="str">
        <f t="shared" si="69"/>
        <v>K-C6</v>
      </c>
      <c r="Q579" s="21" t="str">
        <f>VLOOKUP(K579,TONG_SL!$A:$D,3,0)</f>
        <v>Túi</v>
      </c>
      <c r="R579" s="106">
        <v>15</v>
      </c>
      <c r="T579" s="1">
        <f>VLOOKUP(VLOOKUP(G579,Ma_KH!$A:$R,18,0)&amp;K579,Gia_MB!$A:$F,6,0)</f>
        <v>50182</v>
      </c>
      <c r="U579" s="12">
        <f t="shared" si="65"/>
        <v>752730</v>
      </c>
      <c r="W579" s="44">
        <f t="shared" si="66"/>
        <v>0</v>
      </c>
      <c r="X579" s="3" t="str">
        <f t="shared" si="67"/>
        <v>8</v>
      </c>
      <c r="Z579" s="12">
        <f t="shared" si="68"/>
        <v>60218.400000000001</v>
      </c>
      <c r="AA579" s="5">
        <f>VLOOKUP(G579,Ma_KH!$A:$R,14,0)</f>
        <v>60</v>
      </c>
    </row>
    <row r="580" spans="1:27" hidden="1" x14ac:dyDescent="0.25">
      <c r="A580" s="157">
        <v>45993</v>
      </c>
      <c r="B580" s="158" t="s">
        <v>7861</v>
      </c>
      <c r="C580" s="10" t="s">
        <v>7767</v>
      </c>
      <c r="D580" s="149">
        <v>45993</v>
      </c>
      <c r="E580" s="152"/>
      <c r="F580" s="151"/>
      <c r="G580" s="33" t="s">
        <v>7862</v>
      </c>
      <c r="H580" s="152"/>
      <c r="I580" s="158" t="s">
        <v>7861</v>
      </c>
      <c r="J580" s="150" t="s">
        <v>7234</v>
      </c>
      <c r="K580" s="331" t="s">
        <v>48</v>
      </c>
      <c r="L580" s="21" t="str">
        <f>VLOOKUP($K580,TONG_SL!$A:$D,2,0)</f>
        <v>Mọc Nấm Hương 250g</v>
      </c>
      <c r="N580" s="21" t="str">
        <f t="shared" si="69"/>
        <v>K-C6</v>
      </c>
      <c r="Q580" s="21" t="str">
        <f>VLOOKUP(K580,TONG_SL!$A:$D,3,0)</f>
        <v>Túi</v>
      </c>
      <c r="R580" s="106">
        <v>10</v>
      </c>
      <c r="T580" s="1">
        <f>VLOOKUP(VLOOKUP(G580,Ma_KH!$A:$R,18,0)&amp;K580,Gia_MB!$A:$F,6,0)</f>
        <v>46000</v>
      </c>
      <c r="U580" s="12">
        <f t="shared" si="65"/>
        <v>460000</v>
      </c>
      <c r="W580" s="44">
        <f t="shared" si="66"/>
        <v>0</v>
      </c>
      <c r="X580" s="3" t="str">
        <f t="shared" si="67"/>
        <v>8</v>
      </c>
      <c r="Z580" s="12">
        <f t="shared" si="68"/>
        <v>36800</v>
      </c>
      <c r="AA580" s="5">
        <f>VLOOKUP(G580,Ma_KH!$A:$R,14,0)</f>
        <v>60</v>
      </c>
    </row>
    <row r="581" spans="1:27" hidden="1" x14ac:dyDescent="0.25">
      <c r="A581" s="157">
        <v>45992</v>
      </c>
      <c r="B581" s="158">
        <v>4180647594</v>
      </c>
      <c r="C581" s="10" t="s">
        <v>7767</v>
      </c>
      <c r="D581" s="149">
        <v>45993</v>
      </c>
      <c r="E581" s="152"/>
      <c r="F581" s="151"/>
      <c r="G581" s="33" t="s">
        <v>7863</v>
      </c>
      <c r="H581" s="152"/>
      <c r="I581" s="158" t="s">
        <v>7864</v>
      </c>
      <c r="J581" s="150" t="s">
        <v>7234</v>
      </c>
      <c r="K581" s="331" t="s">
        <v>32</v>
      </c>
      <c r="L581" s="21" t="str">
        <f>VLOOKUP($K581,TONG_SL!$A:$D,2,0)</f>
        <v>Giò Tai Lưỡi Xào 250g</v>
      </c>
      <c r="N581" s="21" t="str">
        <f t="shared" si="69"/>
        <v>K-C6</v>
      </c>
      <c r="Q581" s="21" t="str">
        <f>VLOOKUP(K581,TONG_SL!$A:$D,3,0)</f>
        <v>Túi</v>
      </c>
      <c r="R581" s="106">
        <v>5</v>
      </c>
      <c r="T581" s="1">
        <f>VLOOKUP(VLOOKUP(G581,Ma_KH!$A:$R,18,0)&amp;K581,Gia_MB!$A:$F,6,0)</f>
        <v>50182</v>
      </c>
      <c r="U581" s="12">
        <f t="shared" si="65"/>
        <v>250910</v>
      </c>
      <c r="W581" s="44">
        <f t="shared" si="66"/>
        <v>0</v>
      </c>
      <c r="X581" s="3" t="str">
        <f t="shared" si="67"/>
        <v>8</v>
      </c>
      <c r="Z581" s="12">
        <f t="shared" si="68"/>
        <v>20072.8</v>
      </c>
      <c r="AA581" s="5">
        <f>VLOOKUP(G581,Ma_KH!$A:$R,14,0)</f>
        <v>60</v>
      </c>
    </row>
    <row r="582" spans="1:27" hidden="1" x14ac:dyDescent="0.25">
      <c r="A582" s="157">
        <v>45992</v>
      </c>
      <c r="B582" s="158">
        <v>4180647594</v>
      </c>
      <c r="C582" s="10" t="s">
        <v>7767</v>
      </c>
      <c r="D582" s="149">
        <v>45993</v>
      </c>
      <c r="E582" s="152"/>
      <c r="F582" s="151"/>
      <c r="G582" s="33" t="s">
        <v>7863</v>
      </c>
      <c r="H582" s="152"/>
      <c r="I582" s="158" t="s">
        <v>7864</v>
      </c>
      <c r="J582" s="150" t="s">
        <v>7234</v>
      </c>
      <c r="K582" s="331" t="s">
        <v>7187</v>
      </c>
      <c r="L582" s="21" t="str">
        <f>VLOOKUP($K582,TONG_SL!$A:$D,2,0)</f>
        <v>Chân giò heo muối 300g</v>
      </c>
      <c r="N582" s="21" t="str">
        <f t="shared" si="69"/>
        <v>K-C6</v>
      </c>
      <c r="Q582" s="21" t="str">
        <f>VLOOKUP(K582,TONG_SL!$A:$D,3,0)</f>
        <v>Túi</v>
      </c>
      <c r="R582" s="106">
        <v>5</v>
      </c>
      <c r="T582" s="1">
        <f>VLOOKUP(VLOOKUP(G582,Ma_KH!$A:$R,18,0)&amp;K582,Gia_MB!$A:$F,6,0)</f>
        <v>73431</v>
      </c>
      <c r="U582" s="12">
        <f t="shared" si="65"/>
        <v>367155</v>
      </c>
      <c r="W582" s="44">
        <f t="shared" si="66"/>
        <v>0</v>
      </c>
      <c r="X582" s="3" t="str">
        <f t="shared" si="67"/>
        <v>8</v>
      </c>
      <c r="Z582" s="12">
        <f t="shared" si="68"/>
        <v>29372.400000000001</v>
      </c>
      <c r="AA582" s="5">
        <f>VLOOKUP(G582,Ma_KH!$A:$R,14,0)</f>
        <v>60</v>
      </c>
    </row>
    <row r="583" spans="1:27" hidden="1" x14ac:dyDescent="0.25">
      <c r="A583" s="157">
        <v>45992</v>
      </c>
      <c r="B583" s="158">
        <v>4180647594</v>
      </c>
      <c r="C583" s="10" t="s">
        <v>7767</v>
      </c>
      <c r="D583" s="149">
        <v>45993</v>
      </c>
      <c r="E583" s="152"/>
      <c r="F583" s="151"/>
      <c r="G583" s="33" t="s">
        <v>7863</v>
      </c>
      <c r="H583" s="152"/>
      <c r="I583" s="158" t="s">
        <v>7864</v>
      </c>
      <c r="J583" s="150" t="s">
        <v>7234</v>
      </c>
      <c r="K583" s="331" t="s">
        <v>7821</v>
      </c>
      <c r="L583" s="21" t="str">
        <f>VLOOKUP($K583,TONG_SL!$A:$D,2,0)</f>
        <v>Giò sụn gà 250g</v>
      </c>
      <c r="N583" s="21" t="str">
        <f t="shared" si="69"/>
        <v>K-C6</v>
      </c>
      <c r="Q583" s="21" t="str">
        <f>VLOOKUP(K583,TONG_SL!$A:$D,3,0)</f>
        <v>Túi</v>
      </c>
      <c r="R583" s="106">
        <v>5</v>
      </c>
      <c r="T583" s="1">
        <f>VLOOKUP(VLOOKUP(G583,Ma_KH!$A:$R,18,0)&amp;K583,Gia_MB!$A:$F,6,0)</f>
        <v>50400</v>
      </c>
      <c r="U583" s="12">
        <f t="shared" si="65"/>
        <v>252000</v>
      </c>
      <c r="W583" s="44">
        <f t="shared" si="66"/>
        <v>0</v>
      </c>
      <c r="X583" s="3" t="str">
        <f t="shared" si="67"/>
        <v>8</v>
      </c>
      <c r="Z583" s="12">
        <f t="shared" si="68"/>
        <v>20160</v>
      </c>
      <c r="AA583" s="5">
        <f>VLOOKUP(G583,Ma_KH!$A:$R,14,0)</f>
        <v>60</v>
      </c>
    </row>
    <row r="584" spans="1:27" hidden="1" x14ac:dyDescent="0.25">
      <c r="A584" s="157">
        <v>45992</v>
      </c>
      <c r="B584" s="158">
        <v>4180647594</v>
      </c>
      <c r="C584" s="10" t="s">
        <v>7767</v>
      </c>
      <c r="D584" s="149">
        <v>45993</v>
      </c>
      <c r="E584" s="152"/>
      <c r="F584" s="151"/>
      <c r="G584" s="33" t="s">
        <v>7863</v>
      </c>
      <c r="H584" s="152"/>
      <c r="I584" s="158" t="s">
        <v>7864</v>
      </c>
      <c r="J584" s="150" t="s">
        <v>7234</v>
      </c>
      <c r="K584" s="331" t="s">
        <v>30</v>
      </c>
      <c r="L584" s="21" t="str">
        <f>VLOOKUP($K584,TONG_SL!$A:$D,2,0)</f>
        <v>Gà muối 500g</v>
      </c>
      <c r="N584" s="21" t="str">
        <f t="shared" si="69"/>
        <v>K-C6</v>
      </c>
      <c r="Q584" s="21" t="str">
        <f>VLOOKUP(K584,TONG_SL!$A:$D,3,0)</f>
        <v>Túi</v>
      </c>
      <c r="R584" s="106">
        <v>5</v>
      </c>
      <c r="T584" s="1">
        <f>VLOOKUP(VLOOKUP(G584,Ma_KH!$A:$R,18,0)&amp;K584,Gia_MB!$A:$F,6,0)</f>
        <v>111058</v>
      </c>
      <c r="U584" s="12">
        <f t="shared" si="65"/>
        <v>555290</v>
      </c>
      <c r="W584" s="44">
        <f t="shared" si="66"/>
        <v>0</v>
      </c>
      <c r="X584" s="3" t="str">
        <f t="shared" si="67"/>
        <v>8</v>
      </c>
      <c r="Z584" s="12">
        <f t="shared" si="68"/>
        <v>44423.200000000004</v>
      </c>
      <c r="AA584" s="5">
        <f>VLOOKUP(G584,Ma_KH!$A:$R,14,0)</f>
        <v>60</v>
      </c>
    </row>
    <row r="585" spans="1:27" hidden="1" x14ac:dyDescent="0.25">
      <c r="A585" s="157">
        <v>45985</v>
      </c>
      <c r="B585" s="158">
        <v>4180342235</v>
      </c>
      <c r="C585" s="10" t="s">
        <v>7767</v>
      </c>
      <c r="D585" s="149">
        <v>45993</v>
      </c>
      <c r="E585" s="152"/>
      <c r="F585" s="151"/>
      <c r="G585" s="33" t="s">
        <v>7863</v>
      </c>
      <c r="H585" s="152"/>
      <c r="I585" s="158" t="s">
        <v>7865</v>
      </c>
      <c r="J585" s="150" t="s">
        <v>7234</v>
      </c>
      <c r="K585" s="331" t="s">
        <v>30</v>
      </c>
      <c r="L585" s="21" t="str">
        <f>VLOOKUP($K585,TONG_SL!$A:$D,2,0)</f>
        <v>Gà muối 500g</v>
      </c>
      <c r="N585" s="21" t="str">
        <f t="shared" si="69"/>
        <v>K-C6</v>
      </c>
      <c r="Q585" s="21" t="str">
        <f>VLOOKUP(K585,TONG_SL!$A:$D,3,0)</f>
        <v>Túi</v>
      </c>
      <c r="R585" s="106">
        <v>5</v>
      </c>
      <c r="T585" s="1">
        <f>VLOOKUP(VLOOKUP(G585,Ma_KH!$A:$R,18,0)&amp;K585,Gia_MB!$A:$F,6,0)</f>
        <v>111058</v>
      </c>
      <c r="U585" s="12">
        <f t="shared" si="65"/>
        <v>555290</v>
      </c>
      <c r="W585" s="44">
        <f t="shared" si="66"/>
        <v>0</v>
      </c>
      <c r="X585" s="3" t="str">
        <f t="shared" si="67"/>
        <v>8</v>
      </c>
      <c r="Z585" s="12">
        <f t="shared" si="68"/>
        <v>44423.200000000004</v>
      </c>
      <c r="AA585" s="5">
        <f>VLOOKUP(G585,Ma_KH!$A:$R,14,0)</f>
        <v>60</v>
      </c>
    </row>
    <row r="586" spans="1:27" hidden="1" x14ac:dyDescent="0.25">
      <c r="A586" s="157">
        <v>45985</v>
      </c>
      <c r="B586" s="158">
        <v>4180342235</v>
      </c>
      <c r="C586" s="10" t="s">
        <v>7767</v>
      </c>
      <c r="D586" s="149">
        <v>45993</v>
      </c>
      <c r="E586" s="152"/>
      <c r="F586" s="151"/>
      <c r="G586" s="33" t="s">
        <v>7863</v>
      </c>
      <c r="H586" s="152"/>
      <c r="I586" s="158" t="s">
        <v>7865</v>
      </c>
      <c r="J586" s="150" t="s">
        <v>7234</v>
      </c>
      <c r="K586" s="331" t="s">
        <v>27</v>
      </c>
      <c r="L586" s="21" t="str">
        <f>VLOOKUP($K586,TONG_SL!$A:$D,2,0)</f>
        <v>Chân giò heo muối 300g</v>
      </c>
      <c r="N586" s="21" t="str">
        <f t="shared" si="69"/>
        <v>K-C6</v>
      </c>
      <c r="Q586" s="21" t="str">
        <f>VLOOKUP(K586,TONG_SL!$A:$D,3,0)</f>
        <v>Túi</v>
      </c>
      <c r="R586" s="106">
        <v>5</v>
      </c>
      <c r="T586" s="1">
        <f>VLOOKUP(VLOOKUP(G586,Ma_KH!$A:$R,18,0)&amp;K586,Gia_MB!$A:$F,6,0)</f>
        <v>73431</v>
      </c>
      <c r="U586" s="12">
        <f t="shared" si="65"/>
        <v>367155</v>
      </c>
      <c r="W586" s="44">
        <f t="shared" si="66"/>
        <v>0</v>
      </c>
      <c r="X586" s="3" t="str">
        <f t="shared" si="67"/>
        <v>8</v>
      </c>
      <c r="Z586" s="12">
        <f t="shared" si="68"/>
        <v>29372.400000000001</v>
      </c>
      <c r="AA586" s="5">
        <f>VLOOKUP(G586,Ma_KH!$A:$R,14,0)</f>
        <v>60</v>
      </c>
    </row>
    <row r="587" spans="1:27" hidden="1" x14ac:dyDescent="0.25">
      <c r="A587" s="157">
        <v>45985</v>
      </c>
      <c r="B587" s="158">
        <v>4180342235</v>
      </c>
      <c r="C587" s="10" t="s">
        <v>7767</v>
      </c>
      <c r="D587" s="149">
        <v>45993</v>
      </c>
      <c r="E587" s="152"/>
      <c r="F587" s="151"/>
      <c r="G587" s="33" t="s">
        <v>7863</v>
      </c>
      <c r="H587" s="152"/>
      <c r="I587" s="158" t="s">
        <v>7865</v>
      </c>
      <c r="J587" s="150" t="s">
        <v>7234</v>
      </c>
      <c r="K587" s="331" t="s">
        <v>32</v>
      </c>
      <c r="L587" s="21" t="str">
        <f>VLOOKUP($K587,TONG_SL!$A:$D,2,0)</f>
        <v>Giò Tai Lưỡi Xào 250g</v>
      </c>
      <c r="N587" s="21" t="str">
        <f t="shared" si="69"/>
        <v>K-C6</v>
      </c>
      <c r="Q587" s="21" t="str">
        <f>VLOOKUP(K587,TONG_SL!$A:$D,3,0)</f>
        <v>Túi</v>
      </c>
      <c r="R587" s="106">
        <v>5</v>
      </c>
      <c r="T587" s="1">
        <f>VLOOKUP(VLOOKUP(G587,Ma_KH!$A:$R,18,0)&amp;K587,Gia_MB!$A:$F,6,0)</f>
        <v>50182</v>
      </c>
      <c r="U587" s="12">
        <f t="shared" si="65"/>
        <v>250910</v>
      </c>
      <c r="W587" s="44">
        <f t="shared" si="66"/>
        <v>0</v>
      </c>
      <c r="X587" s="3" t="str">
        <f t="shared" si="67"/>
        <v>8</v>
      </c>
      <c r="Z587" s="12">
        <f t="shared" si="68"/>
        <v>20072.8</v>
      </c>
      <c r="AA587" s="5">
        <f>VLOOKUP(G587,Ma_KH!$A:$R,14,0)</f>
        <v>60</v>
      </c>
    </row>
    <row r="588" spans="1:27" hidden="1" x14ac:dyDescent="0.25">
      <c r="A588" s="157">
        <v>45992</v>
      </c>
      <c r="B588" s="158">
        <v>4180700770</v>
      </c>
      <c r="C588" s="10" t="s">
        <v>7767</v>
      </c>
      <c r="D588" s="149">
        <v>45993</v>
      </c>
      <c r="E588" s="152"/>
      <c r="F588" s="151"/>
      <c r="G588" s="33" t="s">
        <v>7866</v>
      </c>
      <c r="H588" s="152"/>
      <c r="I588" s="158" t="s">
        <v>7867</v>
      </c>
      <c r="J588" s="150" t="s">
        <v>7234</v>
      </c>
      <c r="K588" s="331" t="s">
        <v>7322</v>
      </c>
      <c r="L588" s="21" t="str">
        <f>VLOOKUP($K588,TONG_SL!$A:$D,2,0)</f>
        <v>Gà xì dầu 500g</v>
      </c>
      <c r="N588" s="21" t="str">
        <f t="shared" si="69"/>
        <v>K-C6</v>
      </c>
      <c r="Q588" s="21" t="str">
        <f>VLOOKUP(K588,TONG_SL!$A:$D,3,0)</f>
        <v>Túi</v>
      </c>
      <c r="R588" s="106">
        <v>10</v>
      </c>
      <c r="T588" s="1">
        <f>VLOOKUP(VLOOKUP(G588,Ma_KH!$A:$R,18,0)&amp;K588,Gia_MB!$A:$F,6,0)</f>
        <v>111606</v>
      </c>
      <c r="U588" s="12">
        <f t="shared" si="65"/>
        <v>1116060</v>
      </c>
      <c r="W588" s="44">
        <f t="shared" si="66"/>
        <v>0</v>
      </c>
      <c r="X588" s="3" t="str">
        <f t="shared" si="67"/>
        <v>8</v>
      </c>
      <c r="Z588" s="12">
        <f t="shared" si="68"/>
        <v>89284.800000000003</v>
      </c>
      <c r="AA588" s="5">
        <f>VLOOKUP(G588,Ma_KH!$A:$R,14,0)</f>
        <v>60</v>
      </c>
    </row>
    <row r="589" spans="1:27" hidden="1" x14ac:dyDescent="0.25">
      <c r="A589" s="157">
        <v>45992</v>
      </c>
      <c r="B589" s="158">
        <v>4180700770</v>
      </c>
      <c r="C589" s="10" t="s">
        <v>7767</v>
      </c>
      <c r="D589" s="149">
        <v>45993</v>
      </c>
      <c r="E589" s="152"/>
      <c r="F589" s="151"/>
      <c r="G589" s="33" t="s">
        <v>7866</v>
      </c>
      <c r="H589" s="152"/>
      <c r="I589" s="158" t="s">
        <v>7867</v>
      </c>
      <c r="J589" s="150" t="s">
        <v>7234</v>
      </c>
      <c r="K589" s="331" t="s">
        <v>7775</v>
      </c>
      <c r="L589" s="21" t="str">
        <f>VLOOKUP($K589,TONG_SL!$A:$D,2,0)</f>
        <v>Chả nướng 300g</v>
      </c>
      <c r="N589" s="21" t="str">
        <f t="shared" si="69"/>
        <v>K-C6</v>
      </c>
      <c r="Q589" s="21" t="str">
        <f>VLOOKUP(K589,TONG_SL!$A:$D,3,0)</f>
        <v>Túi</v>
      </c>
      <c r="R589" s="106">
        <v>10</v>
      </c>
      <c r="T589" s="1">
        <f>VLOOKUP(VLOOKUP(G589,Ma_KH!$A:$R,18,0)&amp;K589,Gia_MB!$A:$F,6,0)</f>
        <v>70950</v>
      </c>
      <c r="U589" s="12">
        <f t="shared" si="65"/>
        <v>709500</v>
      </c>
      <c r="W589" s="44">
        <f t="shared" si="66"/>
        <v>0</v>
      </c>
      <c r="X589" s="3" t="str">
        <f t="shared" si="67"/>
        <v>8</v>
      </c>
      <c r="Z589" s="12">
        <f t="shared" si="68"/>
        <v>56760</v>
      </c>
      <c r="AA589" s="5">
        <f>VLOOKUP(G589,Ma_KH!$A:$R,14,0)</f>
        <v>60</v>
      </c>
    </row>
    <row r="590" spans="1:27" hidden="1" x14ac:dyDescent="0.25">
      <c r="A590" s="157">
        <v>45992</v>
      </c>
      <c r="B590" s="158">
        <v>4180700770</v>
      </c>
      <c r="C590" s="10" t="s">
        <v>7767</v>
      </c>
      <c r="D590" s="149">
        <v>45993</v>
      </c>
      <c r="E590" s="152"/>
      <c r="F590" s="151"/>
      <c r="G590" s="33" t="s">
        <v>7866</v>
      </c>
      <c r="H590" s="152"/>
      <c r="I590" s="158" t="s">
        <v>7867</v>
      </c>
      <c r="J590" s="150" t="s">
        <v>7234</v>
      </c>
      <c r="K590" s="331" t="s">
        <v>7154</v>
      </c>
      <c r="L590" s="21" t="str">
        <f>VLOOKUP($K590,TONG_SL!$A:$D,2,0)</f>
        <v>Chả cốm 300g</v>
      </c>
      <c r="N590" s="21" t="str">
        <f t="shared" si="69"/>
        <v>K-C6</v>
      </c>
      <c r="Q590" s="21" t="str">
        <f>VLOOKUP(K590,TONG_SL!$A:$D,3,0)</f>
        <v>Túi</v>
      </c>
      <c r="R590" s="106">
        <v>12</v>
      </c>
      <c r="T590" s="1">
        <f>VLOOKUP(VLOOKUP(G590,Ma_KH!$A:$R,18,0)&amp;K590,Gia_MB!$A:$F,6,0)</f>
        <v>74250</v>
      </c>
      <c r="U590" s="12">
        <f t="shared" si="65"/>
        <v>891000</v>
      </c>
      <c r="W590" s="44">
        <f t="shared" si="66"/>
        <v>0</v>
      </c>
      <c r="X590" s="3" t="str">
        <f t="shared" si="67"/>
        <v>8</v>
      </c>
      <c r="Z590" s="12">
        <f t="shared" si="68"/>
        <v>71280</v>
      </c>
      <c r="AA590" s="5">
        <f>VLOOKUP(G590,Ma_KH!$A:$R,14,0)</f>
        <v>60</v>
      </c>
    </row>
    <row r="591" spans="1:27" hidden="1" x14ac:dyDescent="0.25">
      <c r="A591" s="157">
        <v>45992</v>
      </c>
      <c r="B591" s="158">
        <v>4180700770</v>
      </c>
      <c r="C591" s="10" t="s">
        <v>7767</v>
      </c>
      <c r="D591" s="149">
        <v>45993</v>
      </c>
      <c r="E591" s="152"/>
      <c r="F591" s="151"/>
      <c r="G591" s="33" t="s">
        <v>7866</v>
      </c>
      <c r="H591" s="152"/>
      <c r="I591" s="158" t="s">
        <v>7867</v>
      </c>
      <c r="J591" s="150" t="s">
        <v>7234</v>
      </c>
      <c r="K591" s="331" t="s">
        <v>32</v>
      </c>
      <c r="L591" s="21" t="str">
        <f>VLOOKUP($K591,TONG_SL!$A:$D,2,0)</f>
        <v>Giò Tai Lưỡi Xào 250g</v>
      </c>
      <c r="N591" s="21" t="str">
        <f t="shared" si="69"/>
        <v>K-C6</v>
      </c>
      <c r="Q591" s="21" t="str">
        <f>VLOOKUP(K591,TONG_SL!$A:$D,3,0)</f>
        <v>Túi</v>
      </c>
      <c r="R591" s="106">
        <v>12</v>
      </c>
      <c r="T591" s="1">
        <f>VLOOKUP(VLOOKUP(G591,Ma_KH!$A:$R,18,0)&amp;K591,Gia_MB!$A:$F,6,0)</f>
        <v>50182</v>
      </c>
      <c r="U591" s="12">
        <f t="shared" si="65"/>
        <v>602184</v>
      </c>
      <c r="W591" s="44">
        <f t="shared" si="66"/>
        <v>0</v>
      </c>
      <c r="X591" s="3" t="str">
        <f t="shared" si="67"/>
        <v>8</v>
      </c>
      <c r="Z591" s="12">
        <f t="shared" si="68"/>
        <v>48174.720000000001</v>
      </c>
      <c r="AA591" s="5">
        <f>VLOOKUP(G591,Ma_KH!$A:$R,14,0)</f>
        <v>60</v>
      </c>
    </row>
    <row r="592" spans="1:27" hidden="1" x14ac:dyDescent="0.25">
      <c r="A592" s="157">
        <v>45992</v>
      </c>
      <c r="B592" s="158">
        <v>4180700770</v>
      </c>
      <c r="C592" s="10" t="s">
        <v>7767</v>
      </c>
      <c r="D592" s="149">
        <v>45993</v>
      </c>
      <c r="E592" s="152"/>
      <c r="F592" s="151"/>
      <c r="G592" s="33" t="s">
        <v>7866</v>
      </c>
      <c r="H592" s="152"/>
      <c r="I592" s="158" t="s">
        <v>7867</v>
      </c>
      <c r="J592" s="150" t="s">
        <v>7234</v>
      </c>
      <c r="K592" s="331" t="s">
        <v>48</v>
      </c>
      <c r="L592" s="21" t="str">
        <f>VLOOKUP($K592,TONG_SL!$A:$D,2,0)</f>
        <v>Mọc Nấm Hương 250g</v>
      </c>
      <c r="N592" s="21" t="str">
        <f t="shared" si="69"/>
        <v>K-C6</v>
      </c>
      <c r="Q592" s="21" t="str">
        <f>VLOOKUP(K592,TONG_SL!$A:$D,3,0)</f>
        <v>Túi</v>
      </c>
      <c r="R592" s="106">
        <v>5</v>
      </c>
      <c r="T592" s="1">
        <f>VLOOKUP(VLOOKUP(G592,Ma_KH!$A:$R,18,0)&amp;K592,Gia_MB!$A:$F,6,0)</f>
        <v>46000</v>
      </c>
      <c r="U592" s="12">
        <f t="shared" si="65"/>
        <v>230000</v>
      </c>
      <c r="W592" s="44">
        <f t="shared" si="66"/>
        <v>0</v>
      </c>
      <c r="X592" s="3" t="str">
        <f t="shared" si="67"/>
        <v>8</v>
      </c>
      <c r="Z592" s="12">
        <f t="shared" si="68"/>
        <v>18400</v>
      </c>
      <c r="AA592" s="5">
        <f>VLOOKUP(G592,Ma_KH!$A:$R,14,0)</f>
        <v>60</v>
      </c>
    </row>
    <row r="593" spans="1:27" hidden="1" x14ac:dyDescent="0.25">
      <c r="A593" s="157">
        <v>45992</v>
      </c>
      <c r="B593" s="158">
        <v>4180700770</v>
      </c>
      <c r="C593" s="10" t="s">
        <v>7767</v>
      </c>
      <c r="D593" s="149">
        <v>45993</v>
      </c>
      <c r="E593" s="152"/>
      <c r="F593" s="151"/>
      <c r="G593" s="33" t="s">
        <v>7866</v>
      </c>
      <c r="H593" s="152"/>
      <c r="I593" s="158" t="s">
        <v>7867</v>
      </c>
      <c r="J593" s="150" t="s">
        <v>7234</v>
      </c>
      <c r="K593" s="331" t="s">
        <v>27</v>
      </c>
      <c r="L593" s="21" t="str">
        <f>VLOOKUP($K593,TONG_SL!$A:$D,2,0)</f>
        <v>Chân giò heo muối 300g</v>
      </c>
      <c r="N593" s="21" t="str">
        <f t="shared" si="69"/>
        <v>K-C6</v>
      </c>
      <c r="Q593" s="21" t="str">
        <f>VLOOKUP(K593,TONG_SL!$A:$D,3,0)</f>
        <v>Túi</v>
      </c>
      <c r="R593" s="106">
        <v>20</v>
      </c>
      <c r="T593" s="1">
        <f>VLOOKUP(VLOOKUP(G593,Ma_KH!$A:$R,18,0)&amp;K593,Gia_MB!$A:$F,6,0)</f>
        <v>73431</v>
      </c>
      <c r="U593" s="12">
        <f t="shared" si="65"/>
        <v>1468620</v>
      </c>
      <c r="W593" s="44">
        <f t="shared" si="66"/>
        <v>0</v>
      </c>
      <c r="X593" s="3" t="str">
        <f t="shared" si="67"/>
        <v>8</v>
      </c>
      <c r="Z593" s="12">
        <f t="shared" si="68"/>
        <v>117489.60000000001</v>
      </c>
      <c r="AA593" s="5">
        <f>VLOOKUP(G593,Ma_KH!$A:$R,14,0)</f>
        <v>60</v>
      </c>
    </row>
    <row r="594" spans="1:27" hidden="1" x14ac:dyDescent="0.25">
      <c r="A594" s="157">
        <v>45992</v>
      </c>
      <c r="B594" s="158">
        <v>4180700770</v>
      </c>
      <c r="C594" s="10" t="s">
        <v>7767</v>
      </c>
      <c r="D594" s="149">
        <v>45993</v>
      </c>
      <c r="E594" s="152"/>
      <c r="F594" s="151"/>
      <c r="G594" s="33" t="s">
        <v>7866</v>
      </c>
      <c r="H594" s="152"/>
      <c r="I594" s="158" t="s">
        <v>7867</v>
      </c>
      <c r="J594" s="150" t="s">
        <v>7234</v>
      </c>
      <c r="K594" s="331" t="s">
        <v>30</v>
      </c>
      <c r="L594" s="21" t="str">
        <f>VLOOKUP($K594,TONG_SL!$A:$D,2,0)</f>
        <v>Gà muối 500g</v>
      </c>
      <c r="N594" s="21" t="str">
        <f t="shared" si="69"/>
        <v>K-C6</v>
      </c>
      <c r="Q594" s="21" t="str">
        <f>VLOOKUP(K594,TONG_SL!$A:$D,3,0)</f>
        <v>Túi</v>
      </c>
      <c r="R594" s="106">
        <v>30</v>
      </c>
      <c r="T594" s="1">
        <f>VLOOKUP(VLOOKUP(G594,Ma_KH!$A:$R,18,0)&amp;K594,Gia_MB!$A:$F,6,0)</f>
        <v>111058</v>
      </c>
      <c r="U594" s="12">
        <f t="shared" si="65"/>
        <v>3331740</v>
      </c>
      <c r="W594" s="44">
        <f t="shared" si="66"/>
        <v>0</v>
      </c>
      <c r="X594" s="3" t="str">
        <f t="shared" si="67"/>
        <v>8</v>
      </c>
      <c r="Z594" s="12">
        <f t="shared" si="68"/>
        <v>266539.2</v>
      </c>
      <c r="AA594" s="5">
        <f>VLOOKUP(G594,Ma_KH!$A:$R,14,0)</f>
        <v>60</v>
      </c>
    </row>
    <row r="595" spans="1:27" hidden="1" x14ac:dyDescent="0.25">
      <c r="A595" s="157">
        <v>45992</v>
      </c>
      <c r="B595" s="158">
        <v>4180700770</v>
      </c>
      <c r="C595" s="10" t="s">
        <v>7767</v>
      </c>
      <c r="D595" s="149">
        <v>45993</v>
      </c>
      <c r="E595" s="152"/>
      <c r="F595" s="151"/>
      <c r="G595" s="33" t="s">
        <v>7866</v>
      </c>
      <c r="H595" s="152"/>
      <c r="I595" s="158" t="s">
        <v>7867</v>
      </c>
      <c r="J595" s="150" t="s">
        <v>7234</v>
      </c>
      <c r="K595" s="331" t="s">
        <v>7153</v>
      </c>
      <c r="L595" s="21" t="str">
        <f>VLOOKUP($K595,TONG_SL!$A:$D,2,0)</f>
        <v>Tai heo muối 200g</v>
      </c>
      <c r="N595" s="21" t="str">
        <f t="shared" si="69"/>
        <v>K-C6</v>
      </c>
      <c r="Q595" s="21" t="str">
        <f>VLOOKUP(K595,TONG_SL!$A:$D,3,0)</f>
        <v>Túi</v>
      </c>
      <c r="R595" s="106">
        <v>10</v>
      </c>
      <c r="T595" s="1">
        <f>VLOOKUP(VLOOKUP(G595,Ma_KH!$A:$R,18,0)&amp;K595,Gia_MB!$A:$F,6,0)</f>
        <v>55595</v>
      </c>
      <c r="U595" s="12">
        <f t="shared" si="65"/>
        <v>555950</v>
      </c>
      <c r="W595" s="44">
        <f t="shared" si="66"/>
        <v>0</v>
      </c>
      <c r="X595" s="3" t="str">
        <f t="shared" si="67"/>
        <v>8</v>
      </c>
      <c r="Z595" s="12">
        <f t="shared" si="68"/>
        <v>44476</v>
      </c>
      <c r="AA595" s="5">
        <f>VLOOKUP(G595,Ma_KH!$A:$R,14,0)</f>
        <v>60</v>
      </c>
    </row>
    <row r="596" spans="1:27" hidden="1" x14ac:dyDescent="0.25">
      <c r="A596" s="157">
        <v>45990</v>
      </c>
      <c r="B596" s="158">
        <v>4180614035</v>
      </c>
      <c r="C596" s="10" t="s">
        <v>7767</v>
      </c>
      <c r="D596" s="149">
        <v>45993</v>
      </c>
      <c r="E596" s="152"/>
      <c r="F596" s="151"/>
      <c r="G596" t="s">
        <v>7232</v>
      </c>
      <c r="H596" s="152"/>
      <c r="I596" s="158" t="s">
        <v>7868</v>
      </c>
      <c r="J596" s="150" t="s">
        <v>7234</v>
      </c>
      <c r="K596" s="331" t="s">
        <v>27</v>
      </c>
      <c r="L596" s="21" t="str">
        <f>VLOOKUP($K596,TONG_SL!$A:$D,2,0)</f>
        <v>Chân giò heo muối 300g</v>
      </c>
      <c r="N596" s="21" t="str">
        <f t="shared" si="69"/>
        <v>K-C6</v>
      </c>
      <c r="Q596" s="21" t="str">
        <f>VLOOKUP(K596,TONG_SL!$A:$D,3,0)</f>
        <v>Túi</v>
      </c>
      <c r="R596" s="106">
        <v>45</v>
      </c>
      <c r="T596" s="1">
        <f>VLOOKUP(VLOOKUP(G596,Ma_KH!$A:$R,18,0)&amp;K596,Gia_MB!$A:$F,6,0)</f>
        <v>73431</v>
      </c>
      <c r="U596" s="12">
        <f t="shared" si="65"/>
        <v>3304395</v>
      </c>
      <c r="W596" s="44">
        <f t="shared" si="66"/>
        <v>0</v>
      </c>
      <c r="X596" s="3" t="str">
        <f t="shared" si="67"/>
        <v>8</v>
      </c>
      <c r="Z596" s="12">
        <f t="shared" si="68"/>
        <v>264351.59999999998</v>
      </c>
      <c r="AA596" s="5">
        <f>VLOOKUP(G596,Ma_KH!$A:$R,14,0)</f>
        <v>60</v>
      </c>
    </row>
    <row r="597" spans="1:27" hidden="1" x14ac:dyDescent="0.25">
      <c r="A597" s="157">
        <v>45990</v>
      </c>
      <c r="B597" s="158">
        <v>4180614035</v>
      </c>
      <c r="C597" s="10" t="s">
        <v>7767</v>
      </c>
      <c r="D597" s="149">
        <v>45993</v>
      </c>
      <c r="E597" s="152"/>
      <c r="F597" s="151"/>
      <c r="G597" t="s">
        <v>7232</v>
      </c>
      <c r="H597" s="152"/>
      <c r="I597" s="158" t="s">
        <v>7868</v>
      </c>
      <c r="J597" s="150" t="s">
        <v>7234</v>
      </c>
      <c r="K597" s="331" t="s">
        <v>30</v>
      </c>
      <c r="L597" s="21" t="str">
        <f>VLOOKUP($K597,TONG_SL!$A:$D,2,0)</f>
        <v>Gà muối 500g</v>
      </c>
      <c r="N597" s="21" t="str">
        <f t="shared" si="69"/>
        <v>K-C6</v>
      </c>
      <c r="Q597" s="21" t="str">
        <f>VLOOKUP(K597,TONG_SL!$A:$D,3,0)</f>
        <v>Túi</v>
      </c>
      <c r="R597" s="106">
        <v>45</v>
      </c>
      <c r="T597" s="1">
        <f>VLOOKUP(VLOOKUP(G597,Ma_KH!$A:$R,18,0)&amp;K597,Gia_MB!$A:$F,6,0)</f>
        <v>111058</v>
      </c>
      <c r="U597" s="12">
        <f t="shared" si="65"/>
        <v>4997610</v>
      </c>
      <c r="W597" s="44">
        <f t="shared" si="66"/>
        <v>0</v>
      </c>
      <c r="X597" s="3" t="str">
        <f t="shared" si="67"/>
        <v>8</v>
      </c>
      <c r="Z597" s="12">
        <f t="shared" si="68"/>
        <v>399808.8</v>
      </c>
      <c r="AA597" s="5">
        <f>VLOOKUP(G597,Ma_KH!$A:$R,14,0)</f>
        <v>60</v>
      </c>
    </row>
    <row r="598" spans="1:27" hidden="1" x14ac:dyDescent="0.25">
      <c r="A598" s="157">
        <v>45990</v>
      </c>
      <c r="B598" s="158">
        <v>4180614035</v>
      </c>
      <c r="C598" s="10" t="s">
        <v>7767</v>
      </c>
      <c r="D598" s="149">
        <v>45993</v>
      </c>
      <c r="E598" s="152"/>
      <c r="F598" s="151"/>
      <c r="G598" t="s">
        <v>7232</v>
      </c>
      <c r="H598" s="152"/>
      <c r="I598" s="158" t="s">
        <v>7868</v>
      </c>
      <c r="J598" s="150" t="s">
        <v>7234</v>
      </c>
      <c r="K598" s="331" t="s">
        <v>7775</v>
      </c>
      <c r="L598" s="21" t="str">
        <f>VLOOKUP($K598,TONG_SL!$A:$D,2,0)</f>
        <v>Chả nướng 300g</v>
      </c>
      <c r="N598" s="21" t="str">
        <f t="shared" si="69"/>
        <v>K-C6</v>
      </c>
      <c r="Q598" s="21" t="str">
        <f>VLOOKUP(K598,TONG_SL!$A:$D,3,0)</f>
        <v>Túi</v>
      </c>
      <c r="R598" s="106">
        <v>9</v>
      </c>
      <c r="T598" s="1">
        <f>VLOOKUP(VLOOKUP(G598,Ma_KH!$A:$R,18,0)&amp;K598,Gia_MB!$A:$F,6,0)</f>
        <v>70950</v>
      </c>
      <c r="U598" s="12">
        <f t="shared" si="65"/>
        <v>638550</v>
      </c>
      <c r="W598" s="44">
        <f t="shared" si="66"/>
        <v>0</v>
      </c>
      <c r="X598" s="3" t="str">
        <f t="shared" si="67"/>
        <v>8</v>
      </c>
      <c r="Z598" s="12">
        <f t="shared" si="68"/>
        <v>51084</v>
      </c>
      <c r="AA598" s="5">
        <f>VLOOKUP(G598,Ma_KH!$A:$R,14,0)</f>
        <v>60</v>
      </c>
    </row>
    <row r="599" spans="1:27" hidden="1" x14ac:dyDescent="0.25">
      <c r="A599" s="157">
        <v>45990</v>
      </c>
      <c r="B599" s="158">
        <v>4180614035</v>
      </c>
      <c r="C599" s="10" t="s">
        <v>7767</v>
      </c>
      <c r="D599" s="149">
        <v>45993</v>
      </c>
      <c r="E599" s="152"/>
      <c r="F599" s="151"/>
      <c r="G599" t="s">
        <v>7232</v>
      </c>
      <c r="H599" s="152"/>
      <c r="I599" s="158" t="s">
        <v>7868</v>
      </c>
      <c r="J599" s="150" t="s">
        <v>7234</v>
      </c>
      <c r="K599" s="331" t="s">
        <v>7154</v>
      </c>
      <c r="L599" s="21" t="str">
        <f>VLOOKUP($K599,TONG_SL!$A:$D,2,0)</f>
        <v>Chả cốm 300g</v>
      </c>
      <c r="N599" s="21" t="str">
        <f t="shared" si="69"/>
        <v>K-C6</v>
      </c>
      <c r="Q599" s="21" t="str">
        <f>VLOOKUP(K599,TONG_SL!$A:$D,3,0)</f>
        <v>Túi</v>
      </c>
      <c r="R599" s="106">
        <v>9</v>
      </c>
      <c r="T599" s="1">
        <f>VLOOKUP(VLOOKUP(G599,Ma_KH!$A:$R,18,0)&amp;K599,Gia_MB!$A:$F,6,0)</f>
        <v>74250</v>
      </c>
      <c r="U599" s="12">
        <f t="shared" si="65"/>
        <v>668250</v>
      </c>
      <c r="W599" s="44">
        <f t="shared" si="66"/>
        <v>0</v>
      </c>
      <c r="X599" s="3" t="str">
        <f t="shared" si="67"/>
        <v>8</v>
      </c>
      <c r="Z599" s="12">
        <f t="shared" si="68"/>
        <v>53460</v>
      </c>
      <c r="AA599" s="5">
        <f>VLOOKUP(G599,Ma_KH!$A:$R,14,0)</f>
        <v>60</v>
      </c>
    </row>
    <row r="600" spans="1:27" hidden="1" x14ac:dyDescent="0.25">
      <c r="A600" s="157">
        <v>45990</v>
      </c>
      <c r="B600" s="158">
        <v>4180614035</v>
      </c>
      <c r="C600" s="10" t="s">
        <v>7767</v>
      </c>
      <c r="D600" s="149">
        <v>45993</v>
      </c>
      <c r="E600" s="152"/>
      <c r="F600" s="151"/>
      <c r="G600" t="s">
        <v>7232</v>
      </c>
      <c r="H600" s="152"/>
      <c r="I600" s="158" t="s">
        <v>7868</v>
      </c>
      <c r="J600" s="150" t="s">
        <v>7234</v>
      </c>
      <c r="K600" s="331" t="s">
        <v>32</v>
      </c>
      <c r="L600" s="21" t="str">
        <f>VLOOKUP($K600,TONG_SL!$A:$D,2,0)</f>
        <v>Giò Tai Lưỡi Xào 250g</v>
      </c>
      <c r="N600" s="21" t="str">
        <f t="shared" si="69"/>
        <v>K-C6</v>
      </c>
      <c r="Q600" s="21" t="str">
        <f>VLOOKUP(K600,TONG_SL!$A:$D,3,0)</f>
        <v>Túi</v>
      </c>
      <c r="R600" s="106">
        <v>24</v>
      </c>
      <c r="T600" s="1">
        <f>VLOOKUP(VLOOKUP(G600,Ma_KH!$A:$R,18,0)&amp;K600,Gia_MB!$A:$F,6,0)</f>
        <v>50182</v>
      </c>
      <c r="U600" s="12">
        <f t="shared" si="65"/>
        <v>1204368</v>
      </c>
      <c r="W600" s="44">
        <f t="shared" si="66"/>
        <v>0</v>
      </c>
      <c r="X600" s="3" t="str">
        <f t="shared" si="67"/>
        <v>8</v>
      </c>
      <c r="Z600" s="12">
        <f t="shared" si="68"/>
        <v>96349.440000000002</v>
      </c>
      <c r="AA600" s="5">
        <f>VLOOKUP(G600,Ma_KH!$A:$R,14,0)</f>
        <v>60</v>
      </c>
    </row>
    <row r="601" spans="1:27" hidden="1" x14ac:dyDescent="0.25">
      <c r="A601" s="157">
        <v>45990</v>
      </c>
      <c r="B601" s="158">
        <v>4180614035</v>
      </c>
      <c r="C601" s="10" t="s">
        <v>7767</v>
      </c>
      <c r="D601" s="149">
        <v>45993</v>
      </c>
      <c r="E601" s="152"/>
      <c r="F601" s="151"/>
      <c r="G601" t="s">
        <v>7232</v>
      </c>
      <c r="H601" s="152"/>
      <c r="I601" s="158" t="s">
        <v>7868</v>
      </c>
      <c r="J601" s="150" t="s">
        <v>7234</v>
      </c>
      <c r="K601" s="331" t="s">
        <v>48</v>
      </c>
      <c r="L601" s="21" t="str">
        <f>VLOOKUP($K601,TONG_SL!$A:$D,2,0)</f>
        <v>Mọc Nấm Hương 250g</v>
      </c>
      <c r="N601" s="21" t="str">
        <f t="shared" si="69"/>
        <v>K-C6</v>
      </c>
      <c r="Q601" s="21" t="str">
        <f>VLOOKUP(K601,TONG_SL!$A:$D,3,0)</f>
        <v>Túi</v>
      </c>
      <c r="R601" s="106">
        <v>11</v>
      </c>
      <c r="T601" s="1">
        <f>VLOOKUP(VLOOKUP(G601,Ma_KH!$A:$R,18,0)&amp;K601,Gia_MB!$A:$F,6,0)</f>
        <v>46000</v>
      </c>
      <c r="U601" s="12">
        <f t="shared" si="65"/>
        <v>506000</v>
      </c>
      <c r="W601" s="44">
        <f t="shared" si="66"/>
        <v>0</v>
      </c>
      <c r="X601" s="3" t="str">
        <f t="shared" si="67"/>
        <v>8</v>
      </c>
      <c r="Z601" s="12">
        <f t="shared" si="68"/>
        <v>40480</v>
      </c>
      <c r="AA601" s="5">
        <f>VLOOKUP(G601,Ma_KH!$A:$R,14,0)</f>
        <v>60</v>
      </c>
    </row>
    <row r="602" spans="1:27" hidden="1" x14ac:dyDescent="0.25">
      <c r="A602" s="157">
        <v>45992</v>
      </c>
      <c r="B602" s="158">
        <v>4180651014</v>
      </c>
      <c r="C602" s="10" t="s">
        <v>7767</v>
      </c>
      <c r="D602" s="149">
        <v>45993</v>
      </c>
      <c r="E602" s="152"/>
      <c r="F602" s="151"/>
      <c r="G602" t="s">
        <v>7232</v>
      </c>
      <c r="H602" s="152"/>
      <c r="I602" s="158" t="s">
        <v>7869</v>
      </c>
      <c r="J602" s="150" t="s">
        <v>7234</v>
      </c>
      <c r="K602" s="331" t="s">
        <v>27</v>
      </c>
      <c r="L602" s="21" t="str">
        <f>VLOOKUP($K602,TONG_SL!$A:$D,2,0)</f>
        <v>Chân giò heo muối 300g</v>
      </c>
      <c r="N602" s="21" t="str">
        <f t="shared" si="69"/>
        <v>K-C6</v>
      </c>
      <c r="Q602" s="21" t="str">
        <f>VLOOKUP(K602,TONG_SL!$A:$D,3,0)</f>
        <v>Túi</v>
      </c>
      <c r="R602" s="106">
        <v>15</v>
      </c>
      <c r="T602" s="1">
        <f>VLOOKUP(VLOOKUP(G602,Ma_KH!$A:$R,18,0)&amp;K602,Gia_MB!$A:$F,6,0)</f>
        <v>73431</v>
      </c>
      <c r="U602" s="12">
        <f t="shared" si="65"/>
        <v>1101465</v>
      </c>
      <c r="W602" s="44">
        <f t="shared" si="66"/>
        <v>0</v>
      </c>
      <c r="X602" s="3" t="str">
        <f t="shared" si="67"/>
        <v>8</v>
      </c>
      <c r="Z602" s="12">
        <f t="shared" si="68"/>
        <v>88117.2</v>
      </c>
      <c r="AA602" s="5">
        <f>VLOOKUP(G602,Ma_KH!$A:$R,14,0)</f>
        <v>60</v>
      </c>
    </row>
    <row r="603" spans="1:27" hidden="1" x14ac:dyDescent="0.25">
      <c r="A603" s="157">
        <v>45992</v>
      </c>
      <c r="B603" s="158">
        <v>4180651014</v>
      </c>
      <c r="C603" s="10" t="s">
        <v>7767</v>
      </c>
      <c r="D603" s="149">
        <v>45993</v>
      </c>
      <c r="E603" s="152"/>
      <c r="F603" s="151"/>
      <c r="G603" t="s">
        <v>7232</v>
      </c>
      <c r="H603" s="152"/>
      <c r="I603" s="158" t="s">
        <v>7869</v>
      </c>
      <c r="J603" s="150" t="s">
        <v>7234</v>
      </c>
      <c r="K603" s="331" t="s">
        <v>7154</v>
      </c>
      <c r="L603" s="21" t="str">
        <f>VLOOKUP($K603,TONG_SL!$A:$D,2,0)</f>
        <v>Chả cốm 300g</v>
      </c>
      <c r="N603" s="21" t="str">
        <f t="shared" si="69"/>
        <v>K-C6</v>
      </c>
      <c r="Q603" s="21" t="str">
        <f>VLOOKUP(K603,TONG_SL!$A:$D,3,0)</f>
        <v>Túi</v>
      </c>
      <c r="R603" s="106">
        <v>8</v>
      </c>
      <c r="T603" s="1">
        <f>VLOOKUP(VLOOKUP(G603,Ma_KH!$A:$R,18,0)&amp;K603,Gia_MB!$A:$F,6,0)</f>
        <v>74250</v>
      </c>
      <c r="U603" s="12">
        <f t="shared" si="65"/>
        <v>594000</v>
      </c>
      <c r="W603" s="44">
        <f t="shared" si="66"/>
        <v>0</v>
      </c>
      <c r="X603" s="3" t="str">
        <f t="shared" si="67"/>
        <v>8</v>
      </c>
      <c r="Z603" s="12">
        <f t="shared" si="68"/>
        <v>47520</v>
      </c>
      <c r="AA603" s="5">
        <f>VLOOKUP(G603,Ma_KH!$A:$R,14,0)</f>
        <v>60</v>
      </c>
    </row>
    <row r="604" spans="1:27" hidden="1" x14ac:dyDescent="0.25">
      <c r="A604" s="157">
        <v>45992</v>
      </c>
      <c r="B604" s="158">
        <v>4180651014</v>
      </c>
      <c r="C604" s="10" t="s">
        <v>7767</v>
      </c>
      <c r="D604" s="149">
        <v>45993</v>
      </c>
      <c r="E604" s="152"/>
      <c r="F604" s="151"/>
      <c r="G604" t="s">
        <v>7232</v>
      </c>
      <c r="H604" s="152"/>
      <c r="I604" s="158" t="s">
        <v>7869</v>
      </c>
      <c r="J604" s="150" t="s">
        <v>7234</v>
      </c>
      <c r="K604" s="331" t="s">
        <v>32</v>
      </c>
      <c r="L604" s="21" t="str">
        <f>VLOOKUP($K604,TONG_SL!$A:$D,2,0)</f>
        <v>Giò Tai Lưỡi Xào 250g</v>
      </c>
      <c r="N604" s="21" t="str">
        <f t="shared" si="69"/>
        <v>K-C6</v>
      </c>
      <c r="Q604" s="21" t="str">
        <f>VLOOKUP(K604,TONG_SL!$A:$D,3,0)</f>
        <v>Túi</v>
      </c>
      <c r="R604" s="106">
        <v>3</v>
      </c>
      <c r="T604" s="1">
        <f>VLOOKUP(VLOOKUP(G604,Ma_KH!$A:$R,18,0)&amp;K604,Gia_MB!$A:$F,6,0)</f>
        <v>50182</v>
      </c>
      <c r="U604" s="12">
        <f t="shared" si="65"/>
        <v>150546</v>
      </c>
      <c r="W604" s="44">
        <f t="shared" si="66"/>
        <v>0</v>
      </c>
      <c r="X604" s="3" t="str">
        <f t="shared" si="67"/>
        <v>8</v>
      </c>
      <c r="Z604" s="12">
        <f t="shared" si="68"/>
        <v>12043.68</v>
      </c>
      <c r="AA604" s="5">
        <f>VLOOKUP(G604,Ma_KH!$A:$R,14,0)</f>
        <v>60</v>
      </c>
    </row>
    <row r="605" spans="1:27" hidden="1" x14ac:dyDescent="0.25">
      <c r="A605" s="157">
        <v>45992</v>
      </c>
      <c r="B605" s="158">
        <v>4180651014</v>
      </c>
      <c r="C605" s="10" t="s">
        <v>7767</v>
      </c>
      <c r="D605" s="149">
        <v>45993</v>
      </c>
      <c r="E605" s="152"/>
      <c r="F605" s="151"/>
      <c r="G605" t="s">
        <v>7232</v>
      </c>
      <c r="H605" s="152"/>
      <c r="I605" s="158" t="s">
        <v>7869</v>
      </c>
      <c r="J605" s="150" t="s">
        <v>7234</v>
      </c>
      <c r="K605" s="331" t="s">
        <v>48</v>
      </c>
      <c r="L605" s="21" t="str">
        <f>VLOOKUP($K605,TONG_SL!$A:$D,2,0)</f>
        <v>Mọc Nấm Hương 250g</v>
      </c>
      <c r="N605" s="21" t="str">
        <f t="shared" si="69"/>
        <v>K-C6</v>
      </c>
      <c r="Q605" s="21" t="str">
        <f>VLOOKUP(K605,TONG_SL!$A:$D,3,0)</f>
        <v>Túi</v>
      </c>
      <c r="R605" s="106">
        <v>3</v>
      </c>
      <c r="T605" s="1">
        <f>VLOOKUP(VLOOKUP(G605,Ma_KH!$A:$R,18,0)&amp;K605,Gia_MB!$A:$F,6,0)</f>
        <v>46000</v>
      </c>
      <c r="U605" s="12">
        <f t="shared" si="65"/>
        <v>138000</v>
      </c>
      <c r="W605" s="44">
        <f t="shared" si="66"/>
        <v>0</v>
      </c>
      <c r="X605" s="3" t="str">
        <f t="shared" si="67"/>
        <v>8</v>
      </c>
      <c r="Z605" s="12">
        <f t="shared" si="68"/>
        <v>11040</v>
      </c>
      <c r="AA605" s="5">
        <f>VLOOKUP(G605,Ma_KH!$A:$R,14,0)</f>
        <v>60</v>
      </c>
    </row>
    <row r="606" spans="1:27" hidden="1" x14ac:dyDescent="0.25">
      <c r="A606" s="157">
        <v>45992</v>
      </c>
      <c r="B606" s="158">
        <v>4180651014</v>
      </c>
      <c r="C606" s="10" t="s">
        <v>7767</v>
      </c>
      <c r="D606" s="149">
        <v>45993</v>
      </c>
      <c r="E606" s="152"/>
      <c r="F606" s="151"/>
      <c r="G606" t="s">
        <v>7232</v>
      </c>
      <c r="H606" s="152"/>
      <c r="I606" s="158" t="s">
        <v>7869</v>
      </c>
      <c r="J606" s="150" t="s">
        <v>7234</v>
      </c>
      <c r="K606" s="331" t="s">
        <v>30</v>
      </c>
      <c r="L606" s="21" t="str">
        <f>VLOOKUP($K606,TONG_SL!$A:$D,2,0)</f>
        <v>Gà muối 500g</v>
      </c>
      <c r="N606" s="21" t="str">
        <f t="shared" si="69"/>
        <v>K-C6</v>
      </c>
      <c r="Q606" s="21" t="str">
        <f>VLOOKUP(K606,TONG_SL!$A:$D,3,0)</f>
        <v>Túi</v>
      </c>
      <c r="R606" s="106">
        <v>10</v>
      </c>
      <c r="T606" s="1">
        <f>VLOOKUP(VLOOKUP(G606,Ma_KH!$A:$R,18,0)&amp;K606,Gia_MB!$A:$F,6,0)</f>
        <v>111058</v>
      </c>
      <c r="U606" s="12">
        <f t="shared" si="65"/>
        <v>1110580</v>
      </c>
      <c r="W606" s="44">
        <f t="shared" si="66"/>
        <v>0</v>
      </c>
      <c r="X606" s="3" t="str">
        <f t="shared" si="67"/>
        <v>8</v>
      </c>
      <c r="Z606" s="12">
        <f t="shared" si="68"/>
        <v>88846.400000000009</v>
      </c>
      <c r="AA606" s="5">
        <f>VLOOKUP(G606,Ma_KH!$A:$R,14,0)</f>
        <v>60</v>
      </c>
    </row>
    <row r="607" spans="1:27" hidden="1" x14ac:dyDescent="0.25">
      <c r="A607" s="157">
        <v>45990</v>
      </c>
      <c r="B607" s="158">
        <v>4180614250</v>
      </c>
      <c r="C607" s="10" t="s">
        <v>7767</v>
      </c>
      <c r="D607" s="149">
        <v>45993</v>
      </c>
      <c r="E607" s="152"/>
      <c r="F607" s="151"/>
      <c r="G607" t="s">
        <v>7232</v>
      </c>
      <c r="H607" s="152"/>
      <c r="I607" s="158" t="s">
        <v>7870</v>
      </c>
      <c r="J607" s="150" t="s">
        <v>7234</v>
      </c>
      <c r="K607" s="331" t="s">
        <v>27</v>
      </c>
      <c r="L607" s="21" t="str">
        <f>VLOOKUP($K607,TONG_SL!$A:$D,2,0)</f>
        <v>Chân giò heo muối 300g</v>
      </c>
      <c r="N607" s="21" t="str">
        <f t="shared" si="69"/>
        <v>K-C6</v>
      </c>
      <c r="Q607" s="21" t="str">
        <f>VLOOKUP(K607,TONG_SL!$A:$D,3,0)</f>
        <v>Túi</v>
      </c>
      <c r="R607" s="106">
        <v>20</v>
      </c>
      <c r="T607" s="1">
        <f>VLOOKUP(VLOOKUP(G607,Ma_KH!$A:$R,18,0)&amp;K607,Gia_MB!$A:$F,6,0)</f>
        <v>73431</v>
      </c>
      <c r="U607" s="12">
        <f t="shared" si="65"/>
        <v>1468620</v>
      </c>
      <c r="W607" s="44">
        <f t="shared" si="66"/>
        <v>0</v>
      </c>
      <c r="X607" s="3" t="str">
        <f t="shared" si="67"/>
        <v>8</v>
      </c>
      <c r="Z607" s="12">
        <f t="shared" si="68"/>
        <v>117489.60000000001</v>
      </c>
      <c r="AA607" s="5">
        <f>VLOOKUP(G607,Ma_KH!$A:$R,14,0)</f>
        <v>60</v>
      </c>
    </row>
    <row r="608" spans="1:27" hidden="1" x14ac:dyDescent="0.25">
      <c r="A608" s="157">
        <v>45990</v>
      </c>
      <c r="B608" s="158">
        <v>4180614250</v>
      </c>
      <c r="C608" s="10" t="s">
        <v>7767</v>
      </c>
      <c r="D608" s="149">
        <v>45993</v>
      </c>
      <c r="E608" s="152"/>
      <c r="F608" s="151"/>
      <c r="G608" t="s">
        <v>7232</v>
      </c>
      <c r="H608" s="152"/>
      <c r="I608" s="158" t="s">
        <v>7870</v>
      </c>
      <c r="J608" s="150" t="s">
        <v>7234</v>
      </c>
      <c r="K608" s="331" t="s">
        <v>48</v>
      </c>
      <c r="L608" s="21" t="str">
        <f>VLOOKUP($K608,TONG_SL!$A:$D,2,0)</f>
        <v>Mọc Nấm Hương 250g</v>
      </c>
      <c r="N608" s="21" t="str">
        <f t="shared" si="69"/>
        <v>K-C6</v>
      </c>
      <c r="Q608" s="21" t="str">
        <f>VLOOKUP(K608,TONG_SL!$A:$D,3,0)</f>
        <v>Túi</v>
      </c>
      <c r="R608" s="106">
        <v>5</v>
      </c>
      <c r="S608" s="171"/>
      <c r="T608" s="171">
        <f>VLOOKUP(VLOOKUP(G608,Ma_KH!$A:$R,18,0)&amp;K608,Gia_MB!$A:$F,6,0)</f>
        <v>46000</v>
      </c>
      <c r="U608" s="172">
        <f t="shared" ref="U608:U639" si="70">T608*R608</f>
        <v>230000</v>
      </c>
      <c r="V608" s="171"/>
      <c r="W608" s="173">
        <f t="shared" ref="W608:W639" si="71">U608*V608</f>
        <v>0</v>
      </c>
      <c r="X608" s="174" t="str">
        <f t="shared" ref="X608:X639" si="72">IF(B608&lt;&gt;"","8","0")</f>
        <v>8</v>
      </c>
      <c r="Y608" s="171"/>
      <c r="Z608" s="172">
        <f t="shared" ref="Z608:Z639" si="73">U608*X608%</f>
        <v>18400</v>
      </c>
      <c r="AA608" s="175">
        <f>VLOOKUP(G608,Ma_KH!$A:$R,14,0)</f>
        <v>60</v>
      </c>
    </row>
    <row r="609" spans="1:27" hidden="1" x14ac:dyDescent="0.25">
      <c r="A609" s="157">
        <v>45990</v>
      </c>
      <c r="B609" s="158">
        <v>4180614250</v>
      </c>
      <c r="C609" s="10" t="s">
        <v>7767</v>
      </c>
      <c r="D609" s="149">
        <v>45993</v>
      </c>
      <c r="E609" s="152"/>
      <c r="F609" s="151"/>
      <c r="G609" t="s">
        <v>7232</v>
      </c>
      <c r="H609" s="152"/>
      <c r="I609" s="158" t="s">
        <v>7870</v>
      </c>
      <c r="J609" s="150" t="s">
        <v>7234</v>
      </c>
      <c r="K609" s="331" t="s">
        <v>32</v>
      </c>
      <c r="L609" s="21" t="str">
        <f>VLOOKUP($K609,TONG_SL!$A:$D,2,0)</f>
        <v>Giò Tai Lưỡi Xào 250g</v>
      </c>
      <c r="N609" s="21" t="str">
        <f t="shared" si="69"/>
        <v>K-C6</v>
      </c>
      <c r="Q609" s="21" t="str">
        <f>VLOOKUP(K609,TONG_SL!$A:$D,3,0)</f>
        <v>Túi</v>
      </c>
      <c r="R609" s="106">
        <v>10</v>
      </c>
      <c r="S609" s="171"/>
      <c r="T609" s="171">
        <f>VLOOKUP(VLOOKUP(G609,Ma_KH!$A:$R,18,0)&amp;K609,Gia_MB!$A:$F,6,0)</f>
        <v>50182</v>
      </c>
      <c r="U609" s="172">
        <f t="shared" si="70"/>
        <v>501820</v>
      </c>
      <c r="V609" s="171"/>
      <c r="W609" s="173">
        <f t="shared" si="71"/>
        <v>0</v>
      </c>
      <c r="X609" s="174" t="str">
        <f t="shared" si="72"/>
        <v>8</v>
      </c>
      <c r="Y609" s="171"/>
      <c r="Z609" s="172">
        <f t="shared" si="73"/>
        <v>40145.599999999999</v>
      </c>
      <c r="AA609" s="175">
        <f>VLOOKUP(G609,Ma_KH!$A:$R,14,0)</f>
        <v>60</v>
      </c>
    </row>
    <row r="610" spans="1:27" hidden="1" x14ac:dyDescent="0.25">
      <c r="A610" s="157">
        <v>45990</v>
      </c>
      <c r="B610" s="158">
        <v>4180614250</v>
      </c>
      <c r="C610" s="10" t="s">
        <v>7767</v>
      </c>
      <c r="D610" s="149">
        <v>45993</v>
      </c>
      <c r="E610" s="152"/>
      <c r="F610" s="151"/>
      <c r="G610" t="s">
        <v>7232</v>
      </c>
      <c r="H610" s="152"/>
      <c r="I610" s="158" t="s">
        <v>7870</v>
      </c>
      <c r="J610" s="150" t="s">
        <v>7234</v>
      </c>
      <c r="K610" s="331" t="s">
        <v>30</v>
      </c>
      <c r="L610" s="21" t="str">
        <f>VLOOKUP($K610,TONG_SL!$A:$D,2,0)</f>
        <v>Gà muối 500g</v>
      </c>
      <c r="N610" s="21" t="str">
        <f t="shared" si="69"/>
        <v>K-C6</v>
      </c>
      <c r="Q610" s="21" t="str">
        <f>VLOOKUP(K610,TONG_SL!$A:$D,3,0)</f>
        <v>Túi</v>
      </c>
      <c r="R610" s="106">
        <v>5</v>
      </c>
      <c r="S610" s="171"/>
      <c r="T610" s="171">
        <f>VLOOKUP(VLOOKUP(G610,Ma_KH!$A:$R,18,0)&amp;K610,Gia_MB!$A:$F,6,0)</f>
        <v>111058</v>
      </c>
      <c r="U610" s="172">
        <f t="shared" si="70"/>
        <v>555290</v>
      </c>
      <c r="V610" s="171"/>
      <c r="W610" s="173">
        <f t="shared" si="71"/>
        <v>0</v>
      </c>
      <c r="X610" s="174" t="str">
        <f t="shared" si="72"/>
        <v>8</v>
      </c>
      <c r="Y610" s="171"/>
      <c r="Z610" s="172">
        <f t="shared" si="73"/>
        <v>44423.200000000004</v>
      </c>
      <c r="AA610" s="175">
        <f>VLOOKUP(G610,Ma_KH!$A:$R,14,0)</f>
        <v>60</v>
      </c>
    </row>
    <row r="611" spans="1:27" hidden="1" x14ac:dyDescent="0.25">
      <c r="A611" s="157">
        <v>45990</v>
      </c>
      <c r="B611" s="158">
        <v>4180614245</v>
      </c>
      <c r="C611" s="10" t="s">
        <v>7767</v>
      </c>
      <c r="D611" s="149">
        <v>45993</v>
      </c>
      <c r="E611" s="152"/>
      <c r="F611" s="151"/>
      <c r="G611" t="s">
        <v>7232</v>
      </c>
      <c r="H611" s="152"/>
      <c r="I611" s="158" t="s">
        <v>7871</v>
      </c>
      <c r="J611" s="150" t="s">
        <v>7234</v>
      </c>
      <c r="K611" s="331" t="s">
        <v>48</v>
      </c>
      <c r="L611" s="21" t="str">
        <f>VLOOKUP($K611,TONG_SL!$A:$D,2,0)</f>
        <v>Mọc Nấm Hương 250g</v>
      </c>
      <c r="N611" s="21" t="str">
        <f t="shared" si="69"/>
        <v>K-C6</v>
      </c>
      <c r="Q611" s="21" t="str">
        <f>VLOOKUP(K611,TONG_SL!$A:$D,3,0)</f>
        <v>Túi</v>
      </c>
      <c r="R611" s="106">
        <v>5</v>
      </c>
      <c r="S611" s="171"/>
      <c r="T611" s="171">
        <f>VLOOKUP(VLOOKUP(G611,Ma_KH!$A:$R,18,0)&amp;K611,Gia_MB!$A:$F,6,0)</f>
        <v>46000</v>
      </c>
      <c r="U611" s="172">
        <f t="shared" si="70"/>
        <v>230000</v>
      </c>
      <c r="V611" s="171"/>
      <c r="W611" s="173">
        <f t="shared" si="71"/>
        <v>0</v>
      </c>
      <c r="X611" s="174" t="str">
        <f t="shared" si="72"/>
        <v>8</v>
      </c>
      <c r="Y611" s="171"/>
      <c r="Z611" s="172">
        <f t="shared" si="73"/>
        <v>18400</v>
      </c>
      <c r="AA611" s="175">
        <f>VLOOKUP(G611,Ma_KH!$A:$R,14,0)</f>
        <v>60</v>
      </c>
    </row>
    <row r="612" spans="1:27" hidden="1" x14ac:dyDescent="0.25">
      <c r="A612" s="157">
        <v>45990</v>
      </c>
      <c r="B612" s="158">
        <v>4180614245</v>
      </c>
      <c r="C612" s="10" t="s">
        <v>7767</v>
      </c>
      <c r="D612" s="149">
        <v>45993</v>
      </c>
      <c r="E612" s="152"/>
      <c r="F612" s="151"/>
      <c r="G612" t="s">
        <v>7232</v>
      </c>
      <c r="H612" s="152"/>
      <c r="I612" s="158" t="s">
        <v>7871</v>
      </c>
      <c r="J612" s="150" t="s">
        <v>7234</v>
      </c>
      <c r="K612" s="331" t="s">
        <v>32</v>
      </c>
      <c r="L612" s="21" t="str">
        <f>VLOOKUP($K612,TONG_SL!$A:$D,2,0)</f>
        <v>Giò Tai Lưỡi Xào 250g</v>
      </c>
      <c r="N612" s="21" t="str">
        <f t="shared" si="69"/>
        <v>K-C6</v>
      </c>
      <c r="Q612" s="21" t="str">
        <f>VLOOKUP(K612,TONG_SL!$A:$D,3,0)</f>
        <v>Túi</v>
      </c>
      <c r="R612" s="106">
        <v>12</v>
      </c>
      <c r="S612" s="171"/>
      <c r="T612" s="171">
        <f>VLOOKUP(VLOOKUP(G612,Ma_KH!$A:$R,18,0)&amp;K612,Gia_MB!$A:$F,6,0)</f>
        <v>50182</v>
      </c>
      <c r="U612" s="172">
        <f t="shared" si="70"/>
        <v>602184</v>
      </c>
      <c r="V612" s="171"/>
      <c r="W612" s="173">
        <f t="shared" si="71"/>
        <v>0</v>
      </c>
      <c r="X612" s="174" t="str">
        <f t="shared" si="72"/>
        <v>8</v>
      </c>
      <c r="Y612" s="171"/>
      <c r="Z612" s="172">
        <f t="shared" si="73"/>
        <v>48174.720000000001</v>
      </c>
      <c r="AA612" s="175">
        <f>VLOOKUP(G612,Ma_KH!$A:$R,14,0)</f>
        <v>60</v>
      </c>
    </row>
    <row r="613" spans="1:27" hidden="1" x14ac:dyDescent="0.25">
      <c r="A613" s="157">
        <v>45990</v>
      </c>
      <c r="B613" s="158">
        <v>4180614245</v>
      </c>
      <c r="C613" s="10" t="s">
        <v>7767</v>
      </c>
      <c r="D613" s="149">
        <v>45993</v>
      </c>
      <c r="E613" s="152"/>
      <c r="F613" s="151"/>
      <c r="G613" t="s">
        <v>7232</v>
      </c>
      <c r="H613" s="152"/>
      <c r="I613" s="158" t="s">
        <v>7871</v>
      </c>
      <c r="J613" s="150" t="s">
        <v>7234</v>
      </c>
      <c r="K613" s="331" t="s">
        <v>30</v>
      </c>
      <c r="L613" s="21" t="str">
        <f>VLOOKUP($K613,TONG_SL!$A:$D,2,0)</f>
        <v>Gà muối 500g</v>
      </c>
      <c r="N613" s="21" t="str">
        <f t="shared" si="69"/>
        <v>K-C6</v>
      </c>
      <c r="Q613" s="21" t="str">
        <f>VLOOKUP(K613,TONG_SL!$A:$D,3,0)</f>
        <v>Túi</v>
      </c>
      <c r="R613" s="106">
        <v>10</v>
      </c>
      <c r="S613" s="171"/>
      <c r="T613" s="171">
        <f>VLOOKUP(VLOOKUP(G613,Ma_KH!$A:$R,18,0)&amp;K613,Gia_MB!$A:$F,6,0)</f>
        <v>111058</v>
      </c>
      <c r="U613" s="172">
        <f t="shared" si="70"/>
        <v>1110580</v>
      </c>
      <c r="V613" s="171"/>
      <c r="W613" s="173">
        <f t="shared" si="71"/>
        <v>0</v>
      </c>
      <c r="X613" s="174" t="str">
        <f t="shared" si="72"/>
        <v>8</v>
      </c>
      <c r="Y613" s="171"/>
      <c r="Z613" s="172">
        <f t="shared" si="73"/>
        <v>88846.400000000009</v>
      </c>
      <c r="AA613" s="175">
        <f>VLOOKUP(G613,Ma_KH!$A:$R,14,0)</f>
        <v>60</v>
      </c>
    </row>
    <row r="614" spans="1:27" hidden="1" x14ac:dyDescent="0.25">
      <c r="A614" s="157">
        <v>45990</v>
      </c>
      <c r="B614" s="158">
        <v>4180614245</v>
      </c>
      <c r="C614" s="10" t="s">
        <v>7767</v>
      </c>
      <c r="D614" s="149">
        <v>45993</v>
      </c>
      <c r="E614" s="152"/>
      <c r="F614" s="151"/>
      <c r="G614" t="s">
        <v>7232</v>
      </c>
      <c r="H614" s="152"/>
      <c r="I614" s="158" t="s">
        <v>7871</v>
      </c>
      <c r="J614" s="150" t="s">
        <v>7234</v>
      </c>
      <c r="K614" s="331" t="s">
        <v>27</v>
      </c>
      <c r="L614" s="21" t="str">
        <f>VLOOKUP($K614,TONG_SL!$A:$D,2,0)</f>
        <v>Chân giò heo muối 300g</v>
      </c>
      <c r="N614" s="21" t="str">
        <f t="shared" si="69"/>
        <v>K-C6</v>
      </c>
      <c r="Q614" s="21" t="str">
        <f>VLOOKUP(K614,TONG_SL!$A:$D,3,0)</f>
        <v>Túi</v>
      </c>
      <c r="R614" s="106">
        <v>10</v>
      </c>
      <c r="S614" s="171"/>
      <c r="T614" s="171">
        <f>VLOOKUP(VLOOKUP(G614,Ma_KH!$A:$R,18,0)&amp;K614,Gia_MB!$A:$F,6,0)</f>
        <v>73431</v>
      </c>
      <c r="U614" s="172">
        <f t="shared" si="70"/>
        <v>734310</v>
      </c>
      <c r="V614" s="171"/>
      <c r="W614" s="173">
        <f t="shared" si="71"/>
        <v>0</v>
      </c>
      <c r="X614" s="174" t="str">
        <f t="shared" si="72"/>
        <v>8</v>
      </c>
      <c r="Y614" s="171"/>
      <c r="Z614" s="172">
        <f t="shared" si="73"/>
        <v>58744.800000000003</v>
      </c>
      <c r="AA614" s="175">
        <f>VLOOKUP(G614,Ma_KH!$A:$R,14,0)</f>
        <v>60</v>
      </c>
    </row>
    <row r="615" spans="1:27" hidden="1" x14ac:dyDescent="0.25">
      <c r="A615" s="157">
        <v>45990</v>
      </c>
      <c r="B615" s="158">
        <v>4180614041</v>
      </c>
      <c r="C615" s="10" t="s">
        <v>7767</v>
      </c>
      <c r="D615" s="149">
        <v>45993</v>
      </c>
      <c r="E615" s="152"/>
      <c r="F615" s="151"/>
      <c r="G615" t="s">
        <v>7232</v>
      </c>
      <c r="H615" s="152"/>
      <c r="I615" s="158" t="s">
        <v>7872</v>
      </c>
      <c r="J615" s="150" t="s">
        <v>7234</v>
      </c>
      <c r="K615" s="331" t="s">
        <v>48</v>
      </c>
      <c r="L615" s="21" t="str">
        <f>VLOOKUP($K615,TONG_SL!$A:$D,2,0)</f>
        <v>Mọc Nấm Hương 250g</v>
      </c>
      <c r="N615" s="21" t="str">
        <f t="shared" si="69"/>
        <v>K-C6</v>
      </c>
      <c r="Q615" s="21" t="str">
        <f>VLOOKUP(K615,TONG_SL!$A:$D,3,0)</f>
        <v>Túi</v>
      </c>
      <c r="R615" s="106">
        <v>3</v>
      </c>
      <c r="S615" s="171"/>
      <c r="T615" s="171">
        <f>VLOOKUP(VLOOKUP(G615,Ma_KH!$A:$R,18,0)&amp;K615,Gia_MB!$A:$F,6,0)</f>
        <v>46000</v>
      </c>
      <c r="U615" s="172">
        <f t="shared" si="70"/>
        <v>138000</v>
      </c>
      <c r="V615" s="171"/>
      <c r="W615" s="173">
        <f t="shared" si="71"/>
        <v>0</v>
      </c>
      <c r="X615" s="174" t="str">
        <f t="shared" si="72"/>
        <v>8</v>
      </c>
      <c r="Y615" s="171"/>
      <c r="Z615" s="172">
        <f t="shared" si="73"/>
        <v>11040</v>
      </c>
      <c r="AA615" s="175">
        <f>VLOOKUP(G615,Ma_KH!$A:$R,14,0)</f>
        <v>60</v>
      </c>
    </row>
    <row r="616" spans="1:27" hidden="1" x14ac:dyDescent="0.25">
      <c r="A616" s="157">
        <v>45990</v>
      </c>
      <c r="B616" s="158">
        <v>4180614041</v>
      </c>
      <c r="C616" s="10" t="s">
        <v>7767</v>
      </c>
      <c r="D616" s="149">
        <v>45993</v>
      </c>
      <c r="E616" s="152"/>
      <c r="F616" s="151"/>
      <c r="G616" t="s">
        <v>7232</v>
      </c>
      <c r="H616" s="152"/>
      <c r="I616" s="158" t="s">
        <v>7872</v>
      </c>
      <c r="J616" s="150" t="s">
        <v>7234</v>
      </c>
      <c r="K616" s="331" t="s">
        <v>32</v>
      </c>
      <c r="L616" s="21" t="str">
        <f>VLOOKUP($K616,TONG_SL!$A:$D,2,0)</f>
        <v>Giò Tai Lưỡi Xào 250g</v>
      </c>
      <c r="N616" s="21" t="str">
        <f t="shared" si="69"/>
        <v>K-C6</v>
      </c>
      <c r="Q616" s="21" t="str">
        <f>VLOOKUP(K616,TONG_SL!$A:$D,3,0)</f>
        <v>Túi</v>
      </c>
      <c r="R616" s="106">
        <v>10</v>
      </c>
      <c r="S616" s="171"/>
      <c r="T616" s="171">
        <f>VLOOKUP(VLOOKUP(G616,Ma_KH!$A:$R,18,0)&amp;K616,Gia_MB!$A:$F,6,0)</f>
        <v>50182</v>
      </c>
      <c r="U616" s="172">
        <f t="shared" si="70"/>
        <v>501820</v>
      </c>
      <c r="V616" s="171"/>
      <c r="W616" s="173">
        <f t="shared" si="71"/>
        <v>0</v>
      </c>
      <c r="X616" s="174" t="str">
        <f t="shared" si="72"/>
        <v>8</v>
      </c>
      <c r="Y616" s="171"/>
      <c r="Z616" s="172">
        <f t="shared" si="73"/>
        <v>40145.599999999999</v>
      </c>
      <c r="AA616" s="175">
        <f>VLOOKUP(G616,Ma_KH!$A:$R,14,0)</f>
        <v>60</v>
      </c>
    </row>
    <row r="617" spans="1:27" hidden="1" x14ac:dyDescent="0.25">
      <c r="A617" s="157">
        <v>45990</v>
      </c>
      <c r="B617" s="158">
        <v>4180614041</v>
      </c>
      <c r="C617" s="10" t="s">
        <v>7767</v>
      </c>
      <c r="D617" s="149">
        <v>45993</v>
      </c>
      <c r="E617" s="152"/>
      <c r="F617" s="151"/>
      <c r="G617" t="s">
        <v>7232</v>
      </c>
      <c r="H617" s="152"/>
      <c r="I617" s="158" t="s">
        <v>7872</v>
      </c>
      <c r="J617" s="150" t="s">
        <v>7234</v>
      </c>
      <c r="K617" s="331" t="s">
        <v>30</v>
      </c>
      <c r="L617" s="21" t="str">
        <f>VLOOKUP($K617,TONG_SL!$A:$D,2,0)</f>
        <v>Gà muối 500g</v>
      </c>
      <c r="N617" s="21" t="str">
        <f t="shared" si="69"/>
        <v>K-C6</v>
      </c>
      <c r="Q617" s="21" t="str">
        <f>VLOOKUP(K617,TONG_SL!$A:$D,3,0)</f>
        <v>Túi</v>
      </c>
      <c r="R617" s="106">
        <v>11</v>
      </c>
      <c r="S617" s="171"/>
      <c r="T617" s="171">
        <f>VLOOKUP(VLOOKUP(G617,Ma_KH!$A:$R,18,0)&amp;K617,Gia_MB!$A:$F,6,0)</f>
        <v>111058</v>
      </c>
      <c r="U617" s="172">
        <f t="shared" si="70"/>
        <v>1221638</v>
      </c>
      <c r="V617" s="171"/>
      <c r="W617" s="173">
        <f t="shared" si="71"/>
        <v>0</v>
      </c>
      <c r="X617" s="174" t="str">
        <f t="shared" si="72"/>
        <v>8</v>
      </c>
      <c r="Y617" s="171"/>
      <c r="Z617" s="172">
        <f t="shared" si="73"/>
        <v>97731.040000000008</v>
      </c>
      <c r="AA617" s="175">
        <f>VLOOKUP(G617,Ma_KH!$A:$R,14,0)</f>
        <v>60</v>
      </c>
    </row>
    <row r="618" spans="1:27" hidden="1" x14ac:dyDescent="0.25">
      <c r="A618" s="157">
        <v>45990</v>
      </c>
      <c r="B618" s="158">
        <v>4180614041</v>
      </c>
      <c r="C618" s="10" t="s">
        <v>7767</v>
      </c>
      <c r="D618" s="149">
        <v>45993</v>
      </c>
      <c r="E618" s="152"/>
      <c r="F618" s="151"/>
      <c r="G618" t="s">
        <v>7232</v>
      </c>
      <c r="H618" s="152"/>
      <c r="I618" s="158" t="s">
        <v>7872</v>
      </c>
      <c r="J618" s="150" t="s">
        <v>7234</v>
      </c>
      <c r="K618" s="331" t="s">
        <v>27</v>
      </c>
      <c r="L618" s="21" t="str">
        <f>VLOOKUP($K618,TONG_SL!$A:$D,2,0)</f>
        <v>Chân giò heo muối 300g</v>
      </c>
      <c r="N618" s="21" t="str">
        <f t="shared" si="69"/>
        <v>K-C6</v>
      </c>
      <c r="Q618" s="21" t="str">
        <f>VLOOKUP(K618,TONG_SL!$A:$D,3,0)</f>
        <v>Túi</v>
      </c>
      <c r="R618" s="106">
        <v>5</v>
      </c>
      <c r="S618" s="171"/>
      <c r="T618" s="171">
        <f>VLOOKUP(VLOOKUP(G618,Ma_KH!$A:$R,18,0)&amp;K618,Gia_MB!$A:$F,6,0)</f>
        <v>73431</v>
      </c>
      <c r="U618" s="172">
        <f t="shared" si="70"/>
        <v>367155</v>
      </c>
      <c r="V618" s="171"/>
      <c r="W618" s="173">
        <f t="shared" si="71"/>
        <v>0</v>
      </c>
      <c r="X618" s="174" t="str">
        <f t="shared" si="72"/>
        <v>8</v>
      </c>
      <c r="Y618" s="171"/>
      <c r="Z618" s="172">
        <f t="shared" si="73"/>
        <v>29372.400000000001</v>
      </c>
      <c r="AA618" s="175">
        <f>VLOOKUP(G618,Ma_KH!$A:$R,14,0)</f>
        <v>60</v>
      </c>
    </row>
    <row r="619" spans="1:27" hidden="1" x14ac:dyDescent="0.25">
      <c r="A619" s="157">
        <v>45992</v>
      </c>
      <c r="B619" s="158">
        <v>4180625313</v>
      </c>
      <c r="C619" s="10" t="s">
        <v>7767</v>
      </c>
      <c r="D619" s="149">
        <v>45993</v>
      </c>
      <c r="E619" s="152"/>
      <c r="F619" s="151"/>
      <c r="G619" t="s">
        <v>7232</v>
      </c>
      <c r="H619" s="152"/>
      <c r="I619" s="158" t="s">
        <v>7873</v>
      </c>
      <c r="J619" s="150" t="s">
        <v>7234</v>
      </c>
      <c r="K619" s="331" t="s">
        <v>48</v>
      </c>
      <c r="L619" s="21" t="str">
        <f>VLOOKUP($K619,TONG_SL!$A:$D,2,0)</f>
        <v>Mọc Nấm Hương 250g</v>
      </c>
      <c r="N619" s="21" t="str">
        <f t="shared" si="69"/>
        <v>K-C6</v>
      </c>
      <c r="Q619" s="21" t="str">
        <f>VLOOKUP(K619,TONG_SL!$A:$D,3,0)</f>
        <v>Túi</v>
      </c>
      <c r="R619" s="106">
        <v>10</v>
      </c>
      <c r="S619" s="171"/>
      <c r="T619" s="171">
        <f>VLOOKUP(VLOOKUP(G619,Ma_KH!$A:$R,18,0)&amp;K619,Gia_MB!$A:$F,6,0)</f>
        <v>46000</v>
      </c>
      <c r="U619" s="172">
        <f t="shared" si="70"/>
        <v>460000</v>
      </c>
      <c r="V619" s="171"/>
      <c r="W619" s="173">
        <f t="shared" si="71"/>
        <v>0</v>
      </c>
      <c r="X619" s="174" t="str">
        <f t="shared" si="72"/>
        <v>8</v>
      </c>
      <c r="Y619" s="171"/>
      <c r="Z619" s="172">
        <f t="shared" si="73"/>
        <v>36800</v>
      </c>
      <c r="AA619" s="175">
        <f>VLOOKUP(G619,Ma_KH!$A:$R,14,0)</f>
        <v>60</v>
      </c>
    </row>
    <row r="620" spans="1:27" hidden="1" x14ac:dyDescent="0.25">
      <c r="A620" s="157">
        <v>45992</v>
      </c>
      <c r="B620" s="158">
        <v>4180625313</v>
      </c>
      <c r="C620" s="10" t="s">
        <v>7767</v>
      </c>
      <c r="D620" s="149">
        <v>45993</v>
      </c>
      <c r="E620" s="152"/>
      <c r="F620" s="151"/>
      <c r="G620" t="s">
        <v>7232</v>
      </c>
      <c r="H620" s="152"/>
      <c r="I620" s="158" t="s">
        <v>7873</v>
      </c>
      <c r="J620" s="150" t="s">
        <v>7234</v>
      </c>
      <c r="K620" s="331" t="s">
        <v>32</v>
      </c>
      <c r="L620" s="21" t="str">
        <f>VLOOKUP($K620,TONG_SL!$A:$D,2,0)</f>
        <v>Giò Tai Lưỡi Xào 250g</v>
      </c>
      <c r="N620" s="21" t="str">
        <f t="shared" si="69"/>
        <v>K-C6</v>
      </c>
      <c r="Q620" s="21" t="str">
        <f>VLOOKUP(K620,TONG_SL!$A:$D,3,0)</f>
        <v>Túi</v>
      </c>
      <c r="R620" s="106">
        <v>10</v>
      </c>
      <c r="S620" s="171"/>
      <c r="T620" s="171">
        <f>VLOOKUP(VLOOKUP(G620,Ma_KH!$A:$R,18,0)&amp;K620,Gia_MB!$A:$F,6,0)</f>
        <v>50182</v>
      </c>
      <c r="U620" s="172">
        <f t="shared" si="70"/>
        <v>501820</v>
      </c>
      <c r="V620" s="171"/>
      <c r="W620" s="173">
        <f t="shared" si="71"/>
        <v>0</v>
      </c>
      <c r="X620" s="174" t="str">
        <f t="shared" si="72"/>
        <v>8</v>
      </c>
      <c r="Y620" s="171"/>
      <c r="Z620" s="172">
        <f t="shared" si="73"/>
        <v>40145.599999999999</v>
      </c>
      <c r="AA620" s="175">
        <f>VLOOKUP(G620,Ma_KH!$A:$R,14,0)</f>
        <v>60</v>
      </c>
    </row>
    <row r="621" spans="1:27" hidden="1" x14ac:dyDescent="0.25">
      <c r="A621" s="157">
        <v>45992</v>
      </c>
      <c r="B621" s="158">
        <v>4180625313</v>
      </c>
      <c r="C621" s="10" t="s">
        <v>7767</v>
      </c>
      <c r="D621" s="149">
        <v>45993</v>
      </c>
      <c r="E621" s="152"/>
      <c r="F621" s="151"/>
      <c r="G621" t="s">
        <v>7232</v>
      </c>
      <c r="H621" s="152"/>
      <c r="I621" s="158" t="s">
        <v>7873</v>
      </c>
      <c r="J621" s="150" t="s">
        <v>7234</v>
      </c>
      <c r="K621" s="331" t="s">
        <v>30</v>
      </c>
      <c r="L621" s="21" t="str">
        <f>VLOOKUP($K621,TONG_SL!$A:$D,2,0)</f>
        <v>Gà muối 500g</v>
      </c>
      <c r="N621" s="21" t="str">
        <f t="shared" si="69"/>
        <v>K-C6</v>
      </c>
      <c r="Q621" s="21" t="str">
        <f>VLOOKUP(K621,TONG_SL!$A:$D,3,0)</f>
        <v>Túi</v>
      </c>
      <c r="R621" s="106">
        <v>10</v>
      </c>
      <c r="S621" s="171"/>
      <c r="T621" s="171">
        <f>VLOOKUP(VLOOKUP(G621,Ma_KH!$A:$R,18,0)&amp;K621,Gia_MB!$A:$F,6,0)</f>
        <v>111058</v>
      </c>
      <c r="U621" s="172">
        <f t="shared" si="70"/>
        <v>1110580</v>
      </c>
      <c r="V621" s="171"/>
      <c r="W621" s="173">
        <f t="shared" si="71"/>
        <v>0</v>
      </c>
      <c r="X621" s="174" t="str">
        <f t="shared" si="72"/>
        <v>8</v>
      </c>
      <c r="Y621" s="171"/>
      <c r="Z621" s="172">
        <f t="shared" si="73"/>
        <v>88846.400000000009</v>
      </c>
      <c r="AA621" s="175">
        <f>VLOOKUP(G621,Ma_KH!$A:$R,14,0)</f>
        <v>60</v>
      </c>
    </row>
    <row r="622" spans="1:27" hidden="1" x14ac:dyDescent="0.25">
      <c r="A622" s="157">
        <v>45992</v>
      </c>
      <c r="B622" s="158">
        <v>4180625313</v>
      </c>
      <c r="C622" s="10" t="s">
        <v>7767</v>
      </c>
      <c r="D622" s="149">
        <v>45993</v>
      </c>
      <c r="E622" s="152"/>
      <c r="F622" s="151"/>
      <c r="G622" t="s">
        <v>7232</v>
      </c>
      <c r="H622" s="152"/>
      <c r="I622" s="158" t="s">
        <v>7873</v>
      </c>
      <c r="J622" s="150" t="s">
        <v>7234</v>
      </c>
      <c r="K622" s="331" t="s">
        <v>27</v>
      </c>
      <c r="L622" s="21" t="str">
        <f>VLOOKUP($K622,TONG_SL!$A:$D,2,0)</f>
        <v>Chân giò heo muối 300g</v>
      </c>
      <c r="N622" s="21" t="str">
        <f t="shared" si="69"/>
        <v>K-C6</v>
      </c>
      <c r="Q622" s="21" t="str">
        <f>VLOOKUP(K622,TONG_SL!$A:$D,3,0)</f>
        <v>Túi</v>
      </c>
      <c r="R622" s="106">
        <v>10</v>
      </c>
      <c r="S622" s="171"/>
      <c r="T622" s="171">
        <f>VLOOKUP(VLOOKUP(G622,Ma_KH!$A:$R,18,0)&amp;K622,Gia_MB!$A:$F,6,0)</f>
        <v>73431</v>
      </c>
      <c r="U622" s="172">
        <f t="shared" si="70"/>
        <v>734310</v>
      </c>
      <c r="V622" s="171"/>
      <c r="W622" s="173">
        <f t="shared" si="71"/>
        <v>0</v>
      </c>
      <c r="X622" s="174" t="str">
        <f t="shared" si="72"/>
        <v>8</v>
      </c>
      <c r="Y622" s="171"/>
      <c r="Z622" s="172">
        <f t="shared" si="73"/>
        <v>58744.800000000003</v>
      </c>
      <c r="AA622" s="175">
        <f>VLOOKUP(G622,Ma_KH!$A:$R,14,0)</f>
        <v>60</v>
      </c>
    </row>
    <row r="623" spans="1:27" hidden="1" x14ac:dyDescent="0.25">
      <c r="A623" s="157">
        <v>45992</v>
      </c>
      <c r="B623" s="158">
        <v>4180624923</v>
      </c>
      <c r="C623" s="10" t="s">
        <v>7767</v>
      </c>
      <c r="D623" s="149">
        <v>45993</v>
      </c>
      <c r="E623" s="152"/>
      <c r="F623" s="151"/>
      <c r="G623" t="s">
        <v>7232</v>
      </c>
      <c r="H623" s="152"/>
      <c r="I623" s="158" t="s">
        <v>7874</v>
      </c>
      <c r="J623" s="150" t="s">
        <v>7234</v>
      </c>
      <c r="K623" s="331" t="s">
        <v>27</v>
      </c>
      <c r="L623" s="21" t="str">
        <f>VLOOKUP($K623,TONG_SL!$A:$D,2,0)</f>
        <v>Chân giò heo muối 300g</v>
      </c>
      <c r="N623" s="21" t="str">
        <f t="shared" si="69"/>
        <v>K-C6</v>
      </c>
      <c r="Q623" s="21" t="str">
        <f>VLOOKUP(K623,TONG_SL!$A:$D,3,0)</f>
        <v>Túi</v>
      </c>
      <c r="R623" s="106">
        <v>20</v>
      </c>
      <c r="S623" s="171"/>
      <c r="T623" s="171">
        <f>VLOOKUP(VLOOKUP(G623,Ma_KH!$A:$R,18,0)&amp;K623,Gia_MB!$A:$F,6,0)</f>
        <v>73431</v>
      </c>
      <c r="U623" s="172">
        <f t="shared" si="70"/>
        <v>1468620</v>
      </c>
      <c r="V623" s="171"/>
      <c r="W623" s="173">
        <f t="shared" si="71"/>
        <v>0</v>
      </c>
      <c r="X623" s="174" t="str">
        <f t="shared" si="72"/>
        <v>8</v>
      </c>
      <c r="Y623" s="171"/>
      <c r="Z623" s="172">
        <f t="shared" si="73"/>
        <v>117489.60000000001</v>
      </c>
      <c r="AA623" s="175">
        <f>VLOOKUP(G623,Ma_KH!$A:$R,14,0)</f>
        <v>60</v>
      </c>
    </row>
    <row r="624" spans="1:27" hidden="1" x14ac:dyDescent="0.25">
      <c r="A624" s="157">
        <v>45992</v>
      </c>
      <c r="B624" s="158">
        <v>4180624923</v>
      </c>
      <c r="C624" s="10" t="s">
        <v>7767</v>
      </c>
      <c r="D624" s="149">
        <v>45993</v>
      </c>
      <c r="E624" s="152"/>
      <c r="F624" s="151"/>
      <c r="G624" t="s">
        <v>7232</v>
      </c>
      <c r="H624" s="152"/>
      <c r="I624" s="158" t="s">
        <v>7874</v>
      </c>
      <c r="J624" s="150" t="s">
        <v>7234</v>
      </c>
      <c r="K624" s="331" t="s">
        <v>7153</v>
      </c>
      <c r="L624" s="21" t="str">
        <f>VLOOKUP($K624,TONG_SL!$A:$D,2,0)</f>
        <v>Tai heo muối 200g</v>
      </c>
      <c r="N624" s="21" t="str">
        <f t="shared" si="69"/>
        <v>K-C6</v>
      </c>
      <c r="Q624" s="21" t="str">
        <f>VLOOKUP(K624,TONG_SL!$A:$D,3,0)</f>
        <v>Túi</v>
      </c>
      <c r="R624" s="106">
        <v>5</v>
      </c>
      <c r="S624" s="171"/>
      <c r="T624" s="171">
        <f>VLOOKUP(VLOOKUP(G624,Ma_KH!$A:$R,18,0)&amp;K624,Gia_MB!$A:$F,6,0)</f>
        <v>55595</v>
      </c>
      <c r="U624" s="172">
        <f t="shared" si="70"/>
        <v>277975</v>
      </c>
      <c r="V624" s="171"/>
      <c r="W624" s="173">
        <f t="shared" si="71"/>
        <v>0</v>
      </c>
      <c r="X624" s="174" t="str">
        <f t="shared" si="72"/>
        <v>8</v>
      </c>
      <c r="Y624" s="171"/>
      <c r="Z624" s="172">
        <f t="shared" si="73"/>
        <v>22238</v>
      </c>
      <c r="AA624" s="175">
        <f>VLOOKUP(G624,Ma_KH!$A:$R,14,0)</f>
        <v>60</v>
      </c>
    </row>
    <row r="625" spans="1:27" hidden="1" x14ac:dyDescent="0.25">
      <c r="A625" s="157">
        <v>45992</v>
      </c>
      <c r="B625" s="158">
        <v>4180624923</v>
      </c>
      <c r="C625" s="10" t="s">
        <v>7767</v>
      </c>
      <c r="D625" s="149">
        <v>45993</v>
      </c>
      <c r="E625" s="152"/>
      <c r="F625" s="151"/>
      <c r="G625" t="s">
        <v>7232</v>
      </c>
      <c r="H625" s="152"/>
      <c r="I625" s="158" t="s">
        <v>7874</v>
      </c>
      <c r="J625" s="150" t="s">
        <v>7234</v>
      </c>
      <c r="K625" s="331" t="s">
        <v>32</v>
      </c>
      <c r="L625" s="21" t="str">
        <f>VLOOKUP($K625,TONG_SL!$A:$D,2,0)</f>
        <v>Giò Tai Lưỡi Xào 250g</v>
      </c>
      <c r="N625" s="21" t="str">
        <f t="shared" si="69"/>
        <v>K-C6</v>
      </c>
      <c r="Q625" s="21" t="str">
        <f>VLOOKUP(K625,TONG_SL!$A:$D,3,0)</f>
        <v>Túi</v>
      </c>
      <c r="R625" s="106">
        <v>5</v>
      </c>
      <c r="S625" s="171"/>
      <c r="T625" s="171">
        <f>VLOOKUP(VLOOKUP(G625,Ma_KH!$A:$R,18,0)&amp;K625,Gia_MB!$A:$F,6,0)</f>
        <v>50182</v>
      </c>
      <c r="U625" s="172">
        <f t="shared" si="70"/>
        <v>250910</v>
      </c>
      <c r="V625" s="171"/>
      <c r="W625" s="173">
        <f t="shared" si="71"/>
        <v>0</v>
      </c>
      <c r="X625" s="174" t="str">
        <f t="shared" si="72"/>
        <v>8</v>
      </c>
      <c r="Y625" s="171"/>
      <c r="Z625" s="172">
        <f t="shared" si="73"/>
        <v>20072.8</v>
      </c>
      <c r="AA625" s="175">
        <f>VLOOKUP(G625,Ma_KH!$A:$R,14,0)</f>
        <v>60</v>
      </c>
    </row>
    <row r="626" spans="1:27" hidden="1" x14ac:dyDescent="0.25">
      <c r="A626" s="157">
        <v>45992</v>
      </c>
      <c r="B626" s="158">
        <v>4180624923</v>
      </c>
      <c r="C626" s="10" t="s">
        <v>7767</v>
      </c>
      <c r="D626" s="149">
        <v>45993</v>
      </c>
      <c r="E626" s="152"/>
      <c r="F626" s="151"/>
      <c r="G626" t="s">
        <v>7232</v>
      </c>
      <c r="H626" s="152"/>
      <c r="I626" s="158" t="s">
        <v>7874</v>
      </c>
      <c r="J626" s="150" t="s">
        <v>7234</v>
      </c>
      <c r="K626" s="331" t="s">
        <v>48</v>
      </c>
      <c r="L626" s="21" t="str">
        <f>VLOOKUP($K626,TONG_SL!$A:$D,2,0)</f>
        <v>Mọc Nấm Hương 250g</v>
      </c>
      <c r="N626" s="21" t="str">
        <f t="shared" si="69"/>
        <v>K-C6</v>
      </c>
      <c r="Q626" s="21" t="str">
        <f>VLOOKUP(K626,TONG_SL!$A:$D,3,0)</f>
        <v>Túi</v>
      </c>
      <c r="R626" s="106">
        <v>5</v>
      </c>
      <c r="S626" s="171"/>
      <c r="T626" s="171">
        <f>VLOOKUP(VLOOKUP(G626,Ma_KH!$A:$R,18,0)&amp;K626,Gia_MB!$A:$F,6,0)</f>
        <v>46000</v>
      </c>
      <c r="U626" s="172">
        <f t="shared" si="70"/>
        <v>230000</v>
      </c>
      <c r="V626" s="171"/>
      <c r="W626" s="173">
        <f t="shared" si="71"/>
        <v>0</v>
      </c>
      <c r="X626" s="174" t="str">
        <f t="shared" si="72"/>
        <v>8</v>
      </c>
      <c r="Y626" s="171"/>
      <c r="Z626" s="172">
        <f t="shared" si="73"/>
        <v>18400</v>
      </c>
      <c r="AA626" s="175">
        <f>VLOOKUP(G626,Ma_KH!$A:$R,14,0)</f>
        <v>60</v>
      </c>
    </row>
    <row r="627" spans="1:27" hidden="1" x14ac:dyDescent="0.25">
      <c r="A627" s="157">
        <v>45990</v>
      </c>
      <c r="B627" s="158">
        <v>4180614263</v>
      </c>
      <c r="C627" s="10" t="s">
        <v>7767</v>
      </c>
      <c r="D627" s="149">
        <v>45993</v>
      </c>
      <c r="E627" s="152"/>
      <c r="F627" s="151"/>
      <c r="G627" t="s">
        <v>7232</v>
      </c>
      <c r="H627" s="152"/>
      <c r="I627" s="158" t="s">
        <v>7875</v>
      </c>
      <c r="J627" s="150" t="s">
        <v>7234</v>
      </c>
      <c r="K627" s="331" t="s">
        <v>27</v>
      </c>
      <c r="L627" s="21" t="str">
        <f>VLOOKUP($K627,TONG_SL!$A:$D,2,0)</f>
        <v>Chân giò heo muối 300g</v>
      </c>
      <c r="N627" s="21" t="str">
        <f t="shared" si="69"/>
        <v>K-C6</v>
      </c>
      <c r="Q627" s="21" t="str">
        <f>VLOOKUP(K627,TONG_SL!$A:$D,3,0)</f>
        <v>Túi</v>
      </c>
      <c r="R627" s="106">
        <v>10</v>
      </c>
      <c r="S627" s="171"/>
      <c r="T627" s="171">
        <f>VLOOKUP(VLOOKUP(G627,Ma_KH!$A:$R,18,0)&amp;K627,Gia_MB!$A:$F,6,0)</f>
        <v>73431</v>
      </c>
      <c r="U627" s="172">
        <f t="shared" si="70"/>
        <v>734310</v>
      </c>
      <c r="V627" s="171"/>
      <c r="W627" s="173">
        <f t="shared" si="71"/>
        <v>0</v>
      </c>
      <c r="X627" s="174" t="str">
        <f t="shared" si="72"/>
        <v>8</v>
      </c>
      <c r="Y627" s="171"/>
      <c r="Z627" s="172">
        <f t="shared" si="73"/>
        <v>58744.800000000003</v>
      </c>
      <c r="AA627" s="175">
        <f>VLOOKUP(G627,Ma_KH!$A:$R,14,0)</f>
        <v>60</v>
      </c>
    </row>
    <row r="628" spans="1:27" hidden="1" x14ac:dyDescent="0.25">
      <c r="A628" s="157">
        <v>45990</v>
      </c>
      <c r="B628" s="158">
        <v>4180614263</v>
      </c>
      <c r="C628" s="10" t="s">
        <v>7767</v>
      </c>
      <c r="D628" s="149">
        <v>45993</v>
      </c>
      <c r="E628" s="152"/>
      <c r="F628" s="151"/>
      <c r="G628" t="s">
        <v>7232</v>
      </c>
      <c r="H628" s="152"/>
      <c r="I628" s="158" t="s">
        <v>7875</v>
      </c>
      <c r="J628" s="150" t="s">
        <v>7234</v>
      </c>
      <c r="K628" s="331" t="s">
        <v>7197</v>
      </c>
      <c r="L628" s="21" t="str">
        <f>VLOOKUP($K628,TONG_SL!$A:$D,2,0)</f>
        <v>Gà muối 500g</v>
      </c>
      <c r="N628" s="21" t="str">
        <f t="shared" si="69"/>
        <v>K-C6</v>
      </c>
      <c r="Q628" s="21" t="str">
        <f>VLOOKUP(K628,TONG_SL!$A:$D,3,0)</f>
        <v>Túi</v>
      </c>
      <c r="R628" s="106">
        <v>5</v>
      </c>
      <c r="S628" s="171"/>
      <c r="T628" s="171">
        <f>VLOOKUP(VLOOKUP(G628,Ma_KH!$A:$R,18,0)&amp;K628,Gia_MB!$A:$F,6,0)</f>
        <v>111058</v>
      </c>
      <c r="U628" s="172">
        <f t="shared" si="70"/>
        <v>555290</v>
      </c>
      <c r="V628" s="171"/>
      <c r="W628" s="173">
        <f t="shared" si="71"/>
        <v>0</v>
      </c>
      <c r="X628" s="174" t="str">
        <f t="shared" si="72"/>
        <v>8</v>
      </c>
      <c r="Y628" s="171"/>
      <c r="Z628" s="172">
        <f t="shared" si="73"/>
        <v>44423.200000000004</v>
      </c>
      <c r="AA628" s="175">
        <f>VLOOKUP(G628,Ma_KH!$A:$R,14,0)</f>
        <v>60</v>
      </c>
    </row>
    <row r="629" spans="1:27" hidden="1" x14ac:dyDescent="0.25">
      <c r="A629" s="157">
        <v>45990</v>
      </c>
      <c r="B629" s="158">
        <v>4180614263</v>
      </c>
      <c r="C629" s="10" t="s">
        <v>7767</v>
      </c>
      <c r="D629" s="149">
        <v>45993</v>
      </c>
      <c r="E629" s="152"/>
      <c r="F629" s="151"/>
      <c r="G629" t="s">
        <v>7232</v>
      </c>
      <c r="H629" s="152"/>
      <c r="I629" s="158" t="s">
        <v>7875</v>
      </c>
      <c r="J629" s="150" t="s">
        <v>7234</v>
      </c>
      <c r="K629" s="331" t="s">
        <v>7154</v>
      </c>
      <c r="L629" s="21" t="str">
        <f>VLOOKUP($K629,TONG_SL!$A:$D,2,0)</f>
        <v>Chả cốm 300g</v>
      </c>
      <c r="N629" s="21" t="str">
        <f t="shared" si="69"/>
        <v>K-C6</v>
      </c>
      <c r="Q629" s="21" t="str">
        <f>VLOOKUP(K629,TONG_SL!$A:$D,3,0)</f>
        <v>Túi</v>
      </c>
      <c r="R629" s="106">
        <v>5</v>
      </c>
      <c r="S629" s="171"/>
      <c r="T629" s="171">
        <f>VLOOKUP(VLOOKUP(G629,Ma_KH!$A:$R,18,0)&amp;K629,Gia_MB!$A:$F,6,0)</f>
        <v>74250</v>
      </c>
      <c r="U629" s="172">
        <f t="shared" si="70"/>
        <v>371250</v>
      </c>
      <c r="V629" s="171"/>
      <c r="W629" s="173">
        <f t="shared" si="71"/>
        <v>0</v>
      </c>
      <c r="X629" s="174" t="str">
        <f t="shared" si="72"/>
        <v>8</v>
      </c>
      <c r="Y629" s="171"/>
      <c r="Z629" s="172">
        <f t="shared" si="73"/>
        <v>29700</v>
      </c>
      <c r="AA629" s="175">
        <f>VLOOKUP(G629,Ma_KH!$A:$R,14,0)</f>
        <v>60</v>
      </c>
    </row>
    <row r="630" spans="1:27" hidden="1" x14ac:dyDescent="0.25">
      <c r="A630" s="157">
        <v>45990</v>
      </c>
      <c r="B630" s="158">
        <v>4180614263</v>
      </c>
      <c r="C630" s="10" t="s">
        <v>7767</v>
      </c>
      <c r="D630" s="149">
        <v>45993</v>
      </c>
      <c r="E630" s="152"/>
      <c r="F630" s="151"/>
      <c r="G630" t="s">
        <v>7232</v>
      </c>
      <c r="H630" s="152"/>
      <c r="I630" s="158" t="s">
        <v>7875</v>
      </c>
      <c r="J630" s="150" t="s">
        <v>7234</v>
      </c>
      <c r="K630" s="331" t="s">
        <v>32</v>
      </c>
      <c r="L630" s="21" t="str">
        <f>VLOOKUP($K630,TONG_SL!$A:$D,2,0)</f>
        <v>Giò Tai Lưỡi Xào 250g</v>
      </c>
      <c r="N630" s="21" t="str">
        <f t="shared" si="69"/>
        <v>K-C6</v>
      </c>
      <c r="Q630" s="21" t="str">
        <f>VLOOKUP(K630,TONG_SL!$A:$D,3,0)</f>
        <v>Túi</v>
      </c>
      <c r="R630" s="106">
        <v>10</v>
      </c>
      <c r="S630" s="171"/>
      <c r="T630" s="171">
        <f>VLOOKUP(VLOOKUP(G630,Ma_KH!$A:$R,18,0)&amp;K630,Gia_MB!$A:$F,6,0)</f>
        <v>50182</v>
      </c>
      <c r="U630" s="172">
        <f t="shared" si="70"/>
        <v>501820</v>
      </c>
      <c r="V630" s="171"/>
      <c r="W630" s="173">
        <f t="shared" si="71"/>
        <v>0</v>
      </c>
      <c r="X630" s="174" t="str">
        <f t="shared" si="72"/>
        <v>8</v>
      </c>
      <c r="Y630" s="171"/>
      <c r="Z630" s="172">
        <f t="shared" si="73"/>
        <v>40145.599999999999</v>
      </c>
      <c r="AA630" s="175">
        <f>VLOOKUP(G630,Ma_KH!$A:$R,14,0)</f>
        <v>60</v>
      </c>
    </row>
    <row r="631" spans="1:27" hidden="1" x14ac:dyDescent="0.25">
      <c r="A631" s="157">
        <v>45990</v>
      </c>
      <c r="B631" s="158">
        <v>4180614263</v>
      </c>
      <c r="C631" s="10" t="s">
        <v>7767</v>
      </c>
      <c r="D631" s="149">
        <v>45993</v>
      </c>
      <c r="E631" s="152"/>
      <c r="F631" s="151"/>
      <c r="G631" t="s">
        <v>7232</v>
      </c>
      <c r="H631" s="152"/>
      <c r="I631" s="158" t="s">
        <v>7875</v>
      </c>
      <c r="J631" s="150" t="s">
        <v>7234</v>
      </c>
      <c r="K631" s="331" t="s">
        <v>48</v>
      </c>
      <c r="L631" s="21" t="str">
        <f>VLOOKUP($K631,TONG_SL!$A:$D,2,0)</f>
        <v>Mọc Nấm Hương 250g</v>
      </c>
      <c r="N631" s="21" t="str">
        <f t="shared" si="69"/>
        <v>K-C6</v>
      </c>
      <c r="Q631" s="21" t="str">
        <f>VLOOKUP(K631,TONG_SL!$A:$D,3,0)</f>
        <v>Túi</v>
      </c>
      <c r="R631" s="106">
        <v>5</v>
      </c>
      <c r="S631" s="171"/>
      <c r="T631" s="171">
        <f>VLOOKUP(VLOOKUP(G631,Ma_KH!$A:$R,18,0)&amp;K631,Gia_MB!$A:$F,6,0)</f>
        <v>46000</v>
      </c>
      <c r="U631" s="172">
        <f t="shared" si="70"/>
        <v>230000</v>
      </c>
      <c r="V631" s="171"/>
      <c r="W631" s="173">
        <f t="shared" si="71"/>
        <v>0</v>
      </c>
      <c r="X631" s="174" t="str">
        <f t="shared" si="72"/>
        <v>8</v>
      </c>
      <c r="Y631" s="171"/>
      <c r="Z631" s="172">
        <f t="shared" si="73"/>
        <v>18400</v>
      </c>
      <c r="AA631" s="175">
        <f>VLOOKUP(G631,Ma_KH!$A:$R,14,0)</f>
        <v>60</v>
      </c>
    </row>
    <row r="632" spans="1:27" hidden="1" x14ac:dyDescent="0.25">
      <c r="A632" s="157">
        <v>45990</v>
      </c>
      <c r="B632" s="158">
        <v>4180614261</v>
      </c>
      <c r="C632" s="10" t="s">
        <v>7767</v>
      </c>
      <c r="D632" s="149">
        <v>45993</v>
      </c>
      <c r="E632" s="152"/>
      <c r="F632" s="151"/>
      <c r="G632" t="s">
        <v>7232</v>
      </c>
      <c r="H632" s="152"/>
      <c r="I632" s="158" t="s">
        <v>7876</v>
      </c>
      <c r="J632" s="150" t="s">
        <v>7234</v>
      </c>
      <c r="K632" s="331" t="s">
        <v>32</v>
      </c>
      <c r="L632" s="21" t="str">
        <f>VLOOKUP($K632,TONG_SL!$A:$D,2,0)</f>
        <v>Giò Tai Lưỡi Xào 250g</v>
      </c>
      <c r="N632" s="21" t="str">
        <f t="shared" si="69"/>
        <v>K-C6</v>
      </c>
      <c r="Q632" s="21" t="str">
        <f>VLOOKUP(K632,TONG_SL!$A:$D,3,0)</f>
        <v>Túi</v>
      </c>
      <c r="R632" s="106">
        <v>10</v>
      </c>
      <c r="S632" s="171"/>
      <c r="T632" s="171">
        <f>VLOOKUP(VLOOKUP(G632,Ma_KH!$A:$R,18,0)&amp;K632,Gia_MB!$A:$F,6,0)</f>
        <v>50182</v>
      </c>
      <c r="U632" s="172">
        <f t="shared" si="70"/>
        <v>501820</v>
      </c>
      <c r="V632" s="171"/>
      <c r="W632" s="173">
        <f t="shared" si="71"/>
        <v>0</v>
      </c>
      <c r="X632" s="174" t="str">
        <f t="shared" si="72"/>
        <v>8</v>
      </c>
      <c r="Y632" s="171"/>
      <c r="Z632" s="172">
        <f t="shared" si="73"/>
        <v>40145.599999999999</v>
      </c>
      <c r="AA632" s="175">
        <f>VLOOKUP(G632,Ma_KH!$A:$R,14,0)</f>
        <v>60</v>
      </c>
    </row>
    <row r="633" spans="1:27" hidden="1" x14ac:dyDescent="0.25">
      <c r="A633" s="157">
        <v>45990</v>
      </c>
      <c r="B633" s="158">
        <v>4180614261</v>
      </c>
      <c r="C633" s="10" t="s">
        <v>7767</v>
      </c>
      <c r="D633" s="149">
        <v>45993</v>
      </c>
      <c r="E633" s="152"/>
      <c r="F633" s="151"/>
      <c r="G633" t="s">
        <v>7232</v>
      </c>
      <c r="H633" s="152"/>
      <c r="I633" s="158" t="s">
        <v>7876</v>
      </c>
      <c r="J633" s="150" t="s">
        <v>7234</v>
      </c>
      <c r="K633" s="331" t="s">
        <v>7154</v>
      </c>
      <c r="L633" s="21" t="str">
        <f>VLOOKUP($K633,TONG_SL!$A:$D,2,0)</f>
        <v>Chả cốm 300g</v>
      </c>
      <c r="N633" s="21" t="str">
        <f t="shared" si="69"/>
        <v>K-C6</v>
      </c>
      <c r="Q633" s="21" t="str">
        <f>VLOOKUP(K633,TONG_SL!$A:$D,3,0)</f>
        <v>Túi</v>
      </c>
      <c r="R633" s="106">
        <v>6</v>
      </c>
      <c r="S633" s="171"/>
      <c r="T633" s="171">
        <f>VLOOKUP(VLOOKUP(G633,Ma_KH!$A:$R,18,0)&amp;K633,Gia_MB!$A:$F,6,0)</f>
        <v>74250</v>
      </c>
      <c r="U633" s="172">
        <f t="shared" si="70"/>
        <v>445500</v>
      </c>
      <c r="V633" s="171"/>
      <c r="W633" s="173">
        <f t="shared" si="71"/>
        <v>0</v>
      </c>
      <c r="X633" s="174" t="str">
        <f t="shared" si="72"/>
        <v>8</v>
      </c>
      <c r="Y633" s="171"/>
      <c r="Z633" s="172">
        <f t="shared" si="73"/>
        <v>35640</v>
      </c>
      <c r="AA633" s="175">
        <f>VLOOKUP(G633,Ma_KH!$A:$R,14,0)</f>
        <v>60</v>
      </c>
    </row>
    <row r="634" spans="1:27" hidden="1" x14ac:dyDescent="0.25">
      <c r="A634" s="157">
        <v>45990</v>
      </c>
      <c r="B634" s="158">
        <v>4180614261</v>
      </c>
      <c r="C634" s="10" t="s">
        <v>7767</v>
      </c>
      <c r="D634" s="149">
        <v>45993</v>
      </c>
      <c r="E634" s="152"/>
      <c r="F634" s="151"/>
      <c r="G634" t="s">
        <v>7232</v>
      </c>
      <c r="H634" s="152"/>
      <c r="I634" s="158" t="s">
        <v>7876</v>
      </c>
      <c r="J634" s="150" t="s">
        <v>7234</v>
      </c>
      <c r="K634" s="331" t="s">
        <v>7197</v>
      </c>
      <c r="L634" s="21" t="str">
        <f>VLOOKUP($K634,TONG_SL!$A:$D,2,0)</f>
        <v>Gà muối 500g</v>
      </c>
      <c r="N634" s="21" t="str">
        <f t="shared" si="69"/>
        <v>K-C6</v>
      </c>
      <c r="Q634" s="21" t="str">
        <f>VLOOKUP(K634,TONG_SL!$A:$D,3,0)</f>
        <v>Túi</v>
      </c>
      <c r="R634" s="106">
        <v>10</v>
      </c>
      <c r="S634" s="171"/>
      <c r="T634" s="171">
        <f>VLOOKUP(VLOOKUP(G634,Ma_KH!$A:$R,18,0)&amp;K634,Gia_MB!$A:$F,6,0)</f>
        <v>111058</v>
      </c>
      <c r="U634" s="172">
        <f t="shared" si="70"/>
        <v>1110580</v>
      </c>
      <c r="V634" s="171"/>
      <c r="W634" s="173">
        <f t="shared" si="71"/>
        <v>0</v>
      </c>
      <c r="X634" s="174" t="str">
        <f t="shared" si="72"/>
        <v>8</v>
      </c>
      <c r="Y634" s="171"/>
      <c r="Z634" s="172">
        <f t="shared" si="73"/>
        <v>88846.400000000009</v>
      </c>
      <c r="AA634" s="175">
        <f>VLOOKUP(G634,Ma_KH!$A:$R,14,0)</f>
        <v>60</v>
      </c>
    </row>
    <row r="635" spans="1:27" hidden="1" x14ac:dyDescent="0.25">
      <c r="A635" s="157">
        <v>45990</v>
      </c>
      <c r="B635" s="158">
        <v>4180614261</v>
      </c>
      <c r="C635" s="10" t="s">
        <v>7767</v>
      </c>
      <c r="D635" s="149">
        <v>45993</v>
      </c>
      <c r="E635" s="152"/>
      <c r="F635" s="151"/>
      <c r="G635" t="s">
        <v>7232</v>
      </c>
      <c r="H635" s="152"/>
      <c r="I635" s="158" t="s">
        <v>7876</v>
      </c>
      <c r="J635" s="150" t="s">
        <v>7234</v>
      </c>
      <c r="K635" s="331" t="s">
        <v>27</v>
      </c>
      <c r="L635" s="21" t="str">
        <f>VLOOKUP($K635,TONG_SL!$A:$D,2,0)</f>
        <v>Chân giò heo muối 300g</v>
      </c>
      <c r="N635" s="21" t="str">
        <f t="shared" si="69"/>
        <v>K-C6</v>
      </c>
      <c r="Q635" s="21" t="str">
        <f>VLOOKUP(K635,TONG_SL!$A:$D,3,0)</f>
        <v>Túi</v>
      </c>
      <c r="R635" s="106">
        <v>10</v>
      </c>
      <c r="S635" s="171"/>
      <c r="T635" s="171">
        <f>VLOOKUP(VLOOKUP(G635,Ma_KH!$A:$R,18,0)&amp;K635,Gia_MB!$A:$F,6,0)</f>
        <v>73431</v>
      </c>
      <c r="U635" s="172">
        <f t="shared" si="70"/>
        <v>734310</v>
      </c>
      <c r="V635" s="171"/>
      <c r="W635" s="173">
        <f t="shared" si="71"/>
        <v>0</v>
      </c>
      <c r="X635" s="174" t="str">
        <f t="shared" si="72"/>
        <v>8</v>
      </c>
      <c r="Y635" s="171"/>
      <c r="Z635" s="172">
        <f t="shared" si="73"/>
        <v>58744.800000000003</v>
      </c>
      <c r="AA635" s="175">
        <f>VLOOKUP(G635,Ma_KH!$A:$R,14,0)</f>
        <v>60</v>
      </c>
    </row>
    <row r="636" spans="1:27" hidden="1" x14ac:dyDescent="0.25">
      <c r="A636" s="157">
        <v>45990</v>
      </c>
      <c r="B636" s="158">
        <v>4180614261</v>
      </c>
      <c r="C636" s="10" t="s">
        <v>7767</v>
      </c>
      <c r="D636" s="149">
        <v>45993</v>
      </c>
      <c r="E636" s="152"/>
      <c r="F636" s="151"/>
      <c r="G636" t="s">
        <v>7232</v>
      </c>
      <c r="H636" s="152"/>
      <c r="I636" s="158" t="s">
        <v>7876</v>
      </c>
      <c r="J636" s="150" t="s">
        <v>7234</v>
      </c>
      <c r="K636" s="331" t="s">
        <v>48</v>
      </c>
      <c r="L636" s="21" t="str">
        <f>VLOOKUP($K636,TONG_SL!$A:$D,2,0)</f>
        <v>Mọc Nấm Hương 250g</v>
      </c>
      <c r="N636" s="21" t="str">
        <f t="shared" si="69"/>
        <v>K-C6</v>
      </c>
      <c r="Q636" s="21" t="str">
        <f>VLOOKUP(K636,TONG_SL!$A:$D,3,0)</f>
        <v>Túi</v>
      </c>
      <c r="R636" s="106">
        <v>6</v>
      </c>
      <c r="S636" s="171"/>
      <c r="T636" s="171">
        <f>VLOOKUP(VLOOKUP(G636,Ma_KH!$A:$R,18,0)&amp;K636,Gia_MB!$A:$F,6,0)</f>
        <v>46000</v>
      </c>
      <c r="U636" s="172">
        <f t="shared" si="70"/>
        <v>276000</v>
      </c>
      <c r="V636" s="171"/>
      <c r="W636" s="173">
        <f t="shared" si="71"/>
        <v>0</v>
      </c>
      <c r="X636" s="174" t="str">
        <f t="shared" si="72"/>
        <v>8</v>
      </c>
      <c r="Y636" s="171"/>
      <c r="Z636" s="172">
        <f t="shared" si="73"/>
        <v>22080</v>
      </c>
      <c r="AA636" s="175">
        <f>VLOOKUP(G636,Ma_KH!$A:$R,14,0)</f>
        <v>60</v>
      </c>
    </row>
    <row r="637" spans="1:27" hidden="1" x14ac:dyDescent="0.25">
      <c r="A637" s="157">
        <v>45990</v>
      </c>
      <c r="B637" s="158">
        <v>4180614259</v>
      </c>
      <c r="C637" s="10" t="s">
        <v>7767</v>
      </c>
      <c r="D637" s="149">
        <v>45993</v>
      </c>
      <c r="E637" s="152"/>
      <c r="F637" s="151"/>
      <c r="G637" t="s">
        <v>7232</v>
      </c>
      <c r="H637" s="152"/>
      <c r="I637" s="158" t="s">
        <v>7877</v>
      </c>
      <c r="J637" s="150" t="s">
        <v>7234</v>
      </c>
      <c r="K637" s="331" t="s">
        <v>32</v>
      </c>
      <c r="L637" s="21" t="str">
        <f>VLOOKUP($K637,TONG_SL!$A:$D,2,0)</f>
        <v>Giò Tai Lưỡi Xào 250g</v>
      </c>
      <c r="N637" s="21" t="str">
        <f t="shared" si="69"/>
        <v>K-C6</v>
      </c>
      <c r="Q637" s="21" t="str">
        <f>VLOOKUP(K637,TONG_SL!$A:$D,3,0)</f>
        <v>Túi</v>
      </c>
      <c r="R637" s="106">
        <v>10</v>
      </c>
      <c r="S637" s="171"/>
      <c r="T637" s="171">
        <f>VLOOKUP(VLOOKUP(G637,Ma_KH!$A:$R,18,0)&amp;K637,Gia_MB!$A:$F,6,0)</f>
        <v>50182</v>
      </c>
      <c r="U637" s="172">
        <f t="shared" si="70"/>
        <v>501820</v>
      </c>
      <c r="V637" s="171"/>
      <c r="W637" s="173">
        <f t="shared" si="71"/>
        <v>0</v>
      </c>
      <c r="X637" s="174" t="str">
        <f t="shared" si="72"/>
        <v>8</v>
      </c>
      <c r="Y637" s="171"/>
      <c r="Z637" s="172">
        <f t="shared" si="73"/>
        <v>40145.599999999999</v>
      </c>
      <c r="AA637" s="175">
        <f>VLOOKUP(G637,Ma_KH!$A:$R,14,0)</f>
        <v>60</v>
      </c>
    </row>
    <row r="638" spans="1:27" hidden="1" x14ac:dyDescent="0.25">
      <c r="A638" s="157">
        <v>45990</v>
      </c>
      <c r="B638" s="158">
        <v>4180614259</v>
      </c>
      <c r="C638" s="10" t="s">
        <v>7767</v>
      </c>
      <c r="D638" s="149">
        <v>45993</v>
      </c>
      <c r="E638" s="152"/>
      <c r="F638" s="151"/>
      <c r="G638" t="s">
        <v>7232</v>
      </c>
      <c r="H638" s="152"/>
      <c r="I638" s="158" t="s">
        <v>7877</v>
      </c>
      <c r="J638" s="150" t="s">
        <v>7234</v>
      </c>
      <c r="K638" s="331" t="s">
        <v>48</v>
      </c>
      <c r="L638" s="21" t="str">
        <f>VLOOKUP($K638,TONG_SL!$A:$D,2,0)</f>
        <v>Mọc Nấm Hương 250g</v>
      </c>
      <c r="N638" s="21" t="str">
        <f t="shared" si="69"/>
        <v>K-C6</v>
      </c>
      <c r="Q638" s="21" t="str">
        <f>VLOOKUP(K638,TONG_SL!$A:$D,3,0)</f>
        <v>Túi</v>
      </c>
      <c r="R638" s="106">
        <v>10</v>
      </c>
      <c r="S638" s="171"/>
      <c r="T638" s="171">
        <f>VLOOKUP(VLOOKUP(G638,Ma_KH!$A:$R,18,0)&amp;K638,Gia_MB!$A:$F,6,0)</f>
        <v>46000</v>
      </c>
      <c r="U638" s="172">
        <f t="shared" si="70"/>
        <v>460000</v>
      </c>
      <c r="V638" s="171"/>
      <c r="W638" s="173">
        <f t="shared" si="71"/>
        <v>0</v>
      </c>
      <c r="X638" s="174" t="str">
        <f t="shared" si="72"/>
        <v>8</v>
      </c>
      <c r="Y638" s="171"/>
      <c r="Z638" s="172">
        <f t="shared" si="73"/>
        <v>36800</v>
      </c>
      <c r="AA638" s="175">
        <f>VLOOKUP(G638,Ma_KH!$A:$R,14,0)</f>
        <v>60</v>
      </c>
    </row>
    <row r="639" spans="1:27" hidden="1" x14ac:dyDescent="0.25">
      <c r="A639" s="157">
        <v>45990</v>
      </c>
      <c r="B639" s="158">
        <v>4180614259</v>
      </c>
      <c r="C639" s="10" t="s">
        <v>7767</v>
      </c>
      <c r="D639" s="149">
        <v>45993</v>
      </c>
      <c r="E639" s="152"/>
      <c r="F639" s="151"/>
      <c r="G639" t="s">
        <v>7232</v>
      </c>
      <c r="H639" s="152"/>
      <c r="I639" s="158" t="s">
        <v>7877</v>
      </c>
      <c r="J639" s="150" t="s">
        <v>7234</v>
      </c>
      <c r="K639" s="331" t="s">
        <v>7187</v>
      </c>
      <c r="L639" s="21" t="str">
        <f>VLOOKUP($K639,TONG_SL!$A:$D,2,0)</f>
        <v>Chân giò heo muối 300g</v>
      </c>
      <c r="N639" s="21" t="str">
        <f t="shared" si="69"/>
        <v>K-C6</v>
      </c>
      <c r="Q639" s="21" t="str">
        <f>VLOOKUP(K639,TONG_SL!$A:$D,3,0)</f>
        <v>Túi</v>
      </c>
      <c r="R639" s="106">
        <v>10</v>
      </c>
      <c r="S639" s="171"/>
      <c r="T639" s="171">
        <f>VLOOKUP(VLOOKUP(G639,Ma_KH!$A:$R,18,0)&amp;K639,Gia_MB!$A:$F,6,0)</f>
        <v>73431</v>
      </c>
      <c r="U639" s="172">
        <f t="shared" si="70"/>
        <v>734310</v>
      </c>
      <c r="V639" s="171"/>
      <c r="W639" s="173">
        <f t="shared" si="71"/>
        <v>0</v>
      </c>
      <c r="X639" s="174" t="str">
        <f t="shared" si="72"/>
        <v>8</v>
      </c>
      <c r="Y639" s="171"/>
      <c r="Z639" s="172">
        <f t="shared" si="73"/>
        <v>58744.800000000003</v>
      </c>
      <c r="AA639" s="175">
        <f>VLOOKUP(G639,Ma_KH!$A:$R,14,0)</f>
        <v>60</v>
      </c>
    </row>
    <row r="640" spans="1:27" hidden="1" x14ac:dyDescent="0.25">
      <c r="A640" s="157">
        <v>45990</v>
      </c>
      <c r="B640" s="158">
        <v>4180614259</v>
      </c>
      <c r="C640" s="10" t="s">
        <v>7767</v>
      </c>
      <c r="D640" s="149">
        <v>45993</v>
      </c>
      <c r="E640" s="152"/>
      <c r="F640" s="151"/>
      <c r="G640" t="s">
        <v>7232</v>
      </c>
      <c r="H640" s="152"/>
      <c r="I640" s="158" t="s">
        <v>7877</v>
      </c>
      <c r="J640" s="150" t="s">
        <v>7234</v>
      </c>
      <c r="K640" s="331" t="s">
        <v>7197</v>
      </c>
      <c r="L640" s="21" t="str">
        <f>VLOOKUP($K640,TONG_SL!$A:$D,2,0)</f>
        <v>Gà muối 500g</v>
      </c>
      <c r="N640" s="21" t="str">
        <f t="shared" ref="N640:N703" si="74">IF($B640&lt;&gt;"","K-C6","")</f>
        <v>K-C6</v>
      </c>
      <c r="Q640" s="21" t="str">
        <f>VLOOKUP(K640,TONG_SL!$A:$D,3,0)</f>
        <v>Túi</v>
      </c>
      <c r="R640" s="106">
        <v>12</v>
      </c>
      <c r="S640" s="171"/>
      <c r="T640" s="171">
        <f>VLOOKUP(VLOOKUP(G640,Ma_KH!$A:$R,18,0)&amp;K640,Gia_MB!$A:$F,6,0)</f>
        <v>111058</v>
      </c>
      <c r="U640" s="172">
        <f t="shared" ref="U640:U671" si="75">T640*R640</f>
        <v>1332696</v>
      </c>
      <c r="V640" s="171"/>
      <c r="W640" s="173">
        <f t="shared" ref="W640:W671" si="76">U640*V640</f>
        <v>0</v>
      </c>
      <c r="X640" s="174" t="str">
        <f t="shared" ref="X640:X671" si="77">IF(B640&lt;&gt;"","8","0")</f>
        <v>8</v>
      </c>
      <c r="Y640" s="171"/>
      <c r="Z640" s="172">
        <f t="shared" ref="Z640:Z671" si="78">U640*X640%</f>
        <v>106615.68000000001</v>
      </c>
      <c r="AA640" s="175">
        <f>VLOOKUP(G640,Ma_KH!$A:$R,14,0)</f>
        <v>60</v>
      </c>
    </row>
    <row r="641" spans="1:27" hidden="1" x14ac:dyDescent="0.25">
      <c r="A641" s="157">
        <v>45990</v>
      </c>
      <c r="B641" s="158">
        <v>4180614256</v>
      </c>
      <c r="C641" s="10" t="s">
        <v>7767</v>
      </c>
      <c r="D641" s="149">
        <v>45993</v>
      </c>
      <c r="E641" s="152"/>
      <c r="F641" s="151"/>
      <c r="G641" t="s">
        <v>7232</v>
      </c>
      <c r="H641" s="152"/>
      <c r="I641" s="158" t="s">
        <v>7878</v>
      </c>
      <c r="J641" s="150" t="s">
        <v>7234</v>
      </c>
      <c r="K641" s="331" t="s">
        <v>7187</v>
      </c>
      <c r="L641" s="21" t="str">
        <f>VLOOKUP($K641,TONG_SL!$A:$D,2,0)</f>
        <v>Chân giò heo muối 300g</v>
      </c>
      <c r="N641" s="21" t="str">
        <f t="shared" si="74"/>
        <v>K-C6</v>
      </c>
      <c r="Q641" s="21" t="str">
        <f>VLOOKUP(K641,TONG_SL!$A:$D,3,0)</f>
        <v>Túi</v>
      </c>
      <c r="R641" s="106">
        <v>10</v>
      </c>
      <c r="S641" s="171"/>
      <c r="T641" s="171">
        <f>VLOOKUP(VLOOKUP(G641,Ma_KH!$A:$R,18,0)&amp;K641,Gia_MB!$A:$F,6,0)</f>
        <v>73431</v>
      </c>
      <c r="U641" s="172">
        <f t="shared" si="75"/>
        <v>734310</v>
      </c>
      <c r="V641" s="171"/>
      <c r="W641" s="173">
        <f t="shared" si="76"/>
        <v>0</v>
      </c>
      <c r="X641" s="174" t="str">
        <f t="shared" si="77"/>
        <v>8</v>
      </c>
      <c r="Y641" s="171"/>
      <c r="Z641" s="172">
        <f t="shared" si="78"/>
        <v>58744.800000000003</v>
      </c>
      <c r="AA641" s="175">
        <f>VLOOKUP(G641,Ma_KH!$A:$R,14,0)</f>
        <v>60</v>
      </c>
    </row>
    <row r="642" spans="1:27" hidden="1" x14ac:dyDescent="0.25">
      <c r="A642" s="157">
        <v>45990</v>
      </c>
      <c r="B642" s="158">
        <v>4180614256</v>
      </c>
      <c r="C642" s="10" t="s">
        <v>7767</v>
      </c>
      <c r="D642" s="149">
        <v>45993</v>
      </c>
      <c r="E642" s="152"/>
      <c r="F642" s="151"/>
      <c r="G642" t="s">
        <v>7232</v>
      </c>
      <c r="H642" s="152"/>
      <c r="I642" s="158" t="s">
        <v>7878</v>
      </c>
      <c r="J642" s="150" t="s">
        <v>7234</v>
      </c>
      <c r="K642" s="331" t="s">
        <v>7197</v>
      </c>
      <c r="L642" s="21" t="str">
        <f>VLOOKUP($K642,TONG_SL!$A:$D,2,0)</f>
        <v>Gà muối 500g</v>
      </c>
      <c r="N642" s="21" t="str">
        <f t="shared" si="74"/>
        <v>K-C6</v>
      </c>
      <c r="Q642" s="21" t="str">
        <f>VLOOKUP(K642,TONG_SL!$A:$D,3,0)</f>
        <v>Túi</v>
      </c>
      <c r="R642" s="106">
        <v>5</v>
      </c>
      <c r="S642" s="171"/>
      <c r="T642" s="171">
        <f>VLOOKUP(VLOOKUP(G642,Ma_KH!$A:$R,18,0)&amp;K642,Gia_MB!$A:$F,6,0)</f>
        <v>111058</v>
      </c>
      <c r="U642" s="172">
        <f t="shared" si="75"/>
        <v>555290</v>
      </c>
      <c r="V642" s="171"/>
      <c r="W642" s="173">
        <f t="shared" si="76"/>
        <v>0</v>
      </c>
      <c r="X642" s="174" t="str">
        <f t="shared" si="77"/>
        <v>8</v>
      </c>
      <c r="Y642" s="171"/>
      <c r="Z642" s="172">
        <f t="shared" si="78"/>
        <v>44423.200000000004</v>
      </c>
      <c r="AA642" s="175">
        <f>VLOOKUP(G642,Ma_KH!$A:$R,14,0)</f>
        <v>60</v>
      </c>
    </row>
    <row r="643" spans="1:27" hidden="1" x14ac:dyDescent="0.25">
      <c r="A643" s="157">
        <v>45990</v>
      </c>
      <c r="B643" s="158">
        <v>4180614256</v>
      </c>
      <c r="C643" s="10" t="s">
        <v>7767</v>
      </c>
      <c r="D643" s="149">
        <v>45993</v>
      </c>
      <c r="E643" s="152"/>
      <c r="F643" s="151"/>
      <c r="G643" t="s">
        <v>7232</v>
      </c>
      <c r="H643" s="152"/>
      <c r="I643" s="158" t="s">
        <v>7878</v>
      </c>
      <c r="J643" s="150" t="s">
        <v>7234</v>
      </c>
      <c r="K643" s="331" t="s">
        <v>7154</v>
      </c>
      <c r="L643" s="21" t="str">
        <f>VLOOKUP($K643,TONG_SL!$A:$D,2,0)</f>
        <v>Chả cốm 300g</v>
      </c>
      <c r="N643" s="21" t="str">
        <f t="shared" si="74"/>
        <v>K-C6</v>
      </c>
      <c r="Q643" s="21" t="str">
        <f>VLOOKUP(K643,TONG_SL!$A:$D,3,0)</f>
        <v>Túi</v>
      </c>
      <c r="R643" s="106">
        <v>10</v>
      </c>
      <c r="S643" s="171"/>
      <c r="T643" s="171">
        <f>VLOOKUP(VLOOKUP(G643,Ma_KH!$A:$R,18,0)&amp;K643,Gia_MB!$A:$F,6,0)</f>
        <v>74250</v>
      </c>
      <c r="U643" s="172">
        <f t="shared" si="75"/>
        <v>742500</v>
      </c>
      <c r="V643" s="171"/>
      <c r="W643" s="173">
        <f t="shared" si="76"/>
        <v>0</v>
      </c>
      <c r="X643" s="174" t="str">
        <f t="shared" si="77"/>
        <v>8</v>
      </c>
      <c r="Y643" s="171"/>
      <c r="Z643" s="172">
        <f t="shared" si="78"/>
        <v>59400</v>
      </c>
      <c r="AA643" s="175">
        <f>VLOOKUP(G643,Ma_KH!$A:$R,14,0)</f>
        <v>60</v>
      </c>
    </row>
    <row r="644" spans="1:27" hidden="1" x14ac:dyDescent="0.25">
      <c r="A644" s="157">
        <v>45990</v>
      </c>
      <c r="B644" s="158">
        <v>4180614256</v>
      </c>
      <c r="C644" s="10" t="s">
        <v>7767</v>
      </c>
      <c r="D644" s="149">
        <v>45993</v>
      </c>
      <c r="E644" s="152"/>
      <c r="F644" s="151"/>
      <c r="G644" t="s">
        <v>7232</v>
      </c>
      <c r="H644" s="152"/>
      <c r="I644" s="158" t="s">
        <v>7878</v>
      </c>
      <c r="J644" s="150" t="s">
        <v>7234</v>
      </c>
      <c r="K644" s="331" t="s">
        <v>32</v>
      </c>
      <c r="L644" s="21" t="str">
        <f>VLOOKUP($K644,TONG_SL!$A:$D,2,0)</f>
        <v>Giò Tai Lưỡi Xào 250g</v>
      </c>
      <c r="N644" s="21" t="str">
        <f t="shared" si="74"/>
        <v>K-C6</v>
      </c>
      <c r="Q644" s="21" t="str">
        <f>VLOOKUP(K644,TONG_SL!$A:$D,3,0)</f>
        <v>Túi</v>
      </c>
      <c r="R644" s="106">
        <v>10</v>
      </c>
      <c r="S644" s="171"/>
      <c r="T644" s="171">
        <f>VLOOKUP(VLOOKUP(G644,Ma_KH!$A:$R,18,0)&amp;K644,Gia_MB!$A:$F,6,0)</f>
        <v>50182</v>
      </c>
      <c r="U644" s="172">
        <f t="shared" si="75"/>
        <v>501820</v>
      </c>
      <c r="V644" s="171"/>
      <c r="W644" s="173">
        <f t="shared" si="76"/>
        <v>0</v>
      </c>
      <c r="X644" s="174" t="str">
        <f t="shared" si="77"/>
        <v>8</v>
      </c>
      <c r="Y644" s="171"/>
      <c r="Z644" s="172">
        <f t="shared" si="78"/>
        <v>40145.599999999999</v>
      </c>
      <c r="AA644" s="175">
        <f>VLOOKUP(G644,Ma_KH!$A:$R,14,0)</f>
        <v>60</v>
      </c>
    </row>
    <row r="645" spans="1:27" hidden="1" x14ac:dyDescent="0.25">
      <c r="A645" s="157">
        <v>45992</v>
      </c>
      <c r="B645" s="158">
        <v>4180625034</v>
      </c>
      <c r="C645" s="10" t="s">
        <v>7767</v>
      </c>
      <c r="D645" s="149">
        <v>45993</v>
      </c>
      <c r="E645" s="152"/>
      <c r="F645" s="151"/>
      <c r="G645" s="33" t="s">
        <v>7230</v>
      </c>
      <c r="H645" s="152"/>
      <c r="I645" s="158" t="s">
        <v>7879</v>
      </c>
      <c r="J645" s="150" t="s">
        <v>7234</v>
      </c>
      <c r="K645" s="331" t="s">
        <v>7775</v>
      </c>
      <c r="L645" s="21" t="str">
        <f>VLOOKUP($K645,TONG_SL!$A:$D,2,0)</f>
        <v>Chả nướng 300g</v>
      </c>
      <c r="N645" s="21" t="str">
        <f t="shared" si="74"/>
        <v>K-C6</v>
      </c>
      <c r="Q645" s="21" t="str">
        <f>VLOOKUP(K645,TONG_SL!$A:$D,3,0)</f>
        <v>Túi</v>
      </c>
      <c r="R645" s="106">
        <v>5</v>
      </c>
      <c r="S645" s="171"/>
      <c r="T645" s="171">
        <f>VLOOKUP(VLOOKUP(G645,Ma_KH!$A:$R,18,0)&amp;K645,Gia_MB!$A:$F,6,0)</f>
        <v>70950</v>
      </c>
      <c r="U645" s="172">
        <f t="shared" si="75"/>
        <v>354750</v>
      </c>
      <c r="V645" s="171"/>
      <c r="W645" s="173">
        <f t="shared" si="76"/>
        <v>0</v>
      </c>
      <c r="X645" s="174" t="str">
        <f t="shared" si="77"/>
        <v>8</v>
      </c>
      <c r="Y645" s="171"/>
      <c r="Z645" s="172">
        <f t="shared" si="78"/>
        <v>28380</v>
      </c>
      <c r="AA645" s="175">
        <f>VLOOKUP(G645,Ma_KH!$A:$R,14,0)</f>
        <v>60</v>
      </c>
    </row>
    <row r="646" spans="1:27" hidden="1" x14ac:dyDescent="0.25">
      <c r="A646" s="157">
        <v>45992</v>
      </c>
      <c r="B646" s="158">
        <v>4180625034</v>
      </c>
      <c r="C646" s="10" t="s">
        <v>7767</v>
      </c>
      <c r="D646" s="149">
        <v>45993</v>
      </c>
      <c r="E646" s="152"/>
      <c r="F646" s="151"/>
      <c r="G646" s="33" t="s">
        <v>7230</v>
      </c>
      <c r="H646" s="152"/>
      <c r="I646" s="158" t="s">
        <v>7879</v>
      </c>
      <c r="J646" s="150" t="s">
        <v>7234</v>
      </c>
      <c r="K646" s="331" t="s">
        <v>7187</v>
      </c>
      <c r="L646" s="21" t="str">
        <f>VLOOKUP($K646,TONG_SL!$A:$D,2,0)</f>
        <v>Chân giò heo muối 300g</v>
      </c>
      <c r="N646" s="21" t="str">
        <f t="shared" si="74"/>
        <v>K-C6</v>
      </c>
      <c r="Q646" s="21" t="str">
        <f>VLOOKUP(K646,TONG_SL!$A:$D,3,0)</f>
        <v>Túi</v>
      </c>
      <c r="R646" s="106">
        <v>10</v>
      </c>
      <c r="S646" s="171"/>
      <c r="T646" s="171">
        <f>VLOOKUP(VLOOKUP(G646,Ma_KH!$A:$R,18,0)&amp;K646,Gia_MB!$A:$F,6,0)</f>
        <v>73431</v>
      </c>
      <c r="U646" s="172">
        <f t="shared" si="75"/>
        <v>734310</v>
      </c>
      <c r="V646" s="171"/>
      <c r="W646" s="173">
        <f t="shared" si="76"/>
        <v>0</v>
      </c>
      <c r="X646" s="174" t="str">
        <f t="shared" si="77"/>
        <v>8</v>
      </c>
      <c r="Y646" s="171"/>
      <c r="Z646" s="172">
        <f t="shared" si="78"/>
        <v>58744.800000000003</v>
      </c>
      <c r="AA646" s="175">
        <f>VLOOKUP(G646,Ma_KH!$A:$R,14,0)</f>
        <v>60</v>
      </c>
    </row>
    <row r="647" spans="1:27" hidden="1" x14ac:dyDescent="0.25">
      <c r="A647" s="157">
        <v>45992</v>
      </c>
      <c r="B647" s="158">
        <v>4180625034</v>
      </c>
      <c r="C647" s="10" t="s">
        <v>7767</v>
      </c>
      <c r="D647" s="149">
        <v>45993</v>
      </c>
      <c r="E647" s="152"/>
      <c r="F647" s="151"/>
      <c r="G647" s="33" t="s">
        <v>7230</v>
      </c>
      <c r="H647" s="152"/>
      <c r="I647" s="158" t="s">
        <v>7879</v>
      </c>
      <c r="J647" s="150" t="s">
        <v>7234</v>
      </c>
      <c r="K647" s="331" t="s">
        <v>7154</v>
      </c>
      <c r="L647" s="21" t="str">
        <f>VLOOKUP($K647,TONG_SL!$A:$D,2,0)</f>
        <v>Chả cốm 300g</v>
      </c>
      <c r="N647" s="21" t="str">
        <f t="shared" si="74"/>
        <v>K-C6</v>
      </c>
      <c r="Q647" s="21" t="str">
        <f>VLOOKUP(K647,TONG_SL!$A:$D,3,0)</f>
        <v>Túi</v>
      </c>
      <c r="R647" s="106">
        <v>5</v>
      </c>
      <c r="S647" s="171"/>
      <c r="T647" s="171">
        <f>VLOOKUP(VLOOKUP(G647,Ma_KH!$A:$R,18,0)&amp;K647,Gia_MB!$A:$F,6,0)</f>
        <v>74250</v>
      </c>
      <c r="U647" s="172">
        <f t="shared" si="75"/>
        <v>371250</v>
      </c>
      <c r="V647" s="171"/>
      <c r="W647" s="173">
        <f t="shared" si="76"/>
        <v>0</v>
      </c>
      <c r="X647" s="174" t="str">
        <f t="shared" si="77"/>
        <v>8</v>
      </c>
      <c r="Y647" s="171"/>
      <c r="Z647" s="172">
        <f t="shared" si="78"/>
        <v>29700</v>
      </c>
      <c r="AA647" s="175">
        <f>VLOOKUP(G647,Ma_KH!$A:$R,14,0)</f>
        <v>60</v>
      </c>
    </row>
    <row r="648" spans="1:27" hidden="1" x14ac:dyDescent="0.25">
      <c r="A648" s="157">
        <v>45992</v>
      </c>
      <c r="B648" s="158">
        <v>4180625034</v>
      </c>
      <c r="C648" s="10" t="s">
        <v>7767</v>
      </c>
      <c r="D648" s="149">
        <v>45993</v>
      </c>
      <c r="E648" s="152"/>
      <c r="F648" s="151"/>
      <c r="G648" s="33" t="s">
        <v>7230</v>
      </c>
      <c r="H648" s="152"/>
      <c r="I648" s="158" t="s">
        <v>7879</v>
      </c>
      <c r="J648" s="150" t="s">
        <v>7234</v>
      </c>
      <c r="K648" s="331" t="s">
        <v>30</v>
      </c>
      <c r="L648" s="21" t="str">
        <f>VLOOKUP($K648,TONG_SL!$A:$D,2,0)</f>
        <v>Gà muối 500g</v>
      </c>
      <c r="N648" s="21" t="str">
        <f t="shared" si="74"/>
        <v>K-C6</v>
      </c>
      <c r="Q648" s="21" t="str">
        <f>VLOOKUP(K648,TONG_SL!$A:$D,3,0)</f>
        <v>Túi</v>
      </c>
      <c r="R648" s="106">
        <v>10</v>
      </c>
      <c r="S648" s="171"/>
      <c r="T648" s="171">
        <f>VLOOKUP(VLOOKUP(G648,Ma_KH!$A:$R,18,0)&amp;K648,Gia_MB!$A:$F,6,0)</f>
        <v>111058</v>
      </c>
      <c r="U648" s="172">
        <f t="shared" si="75"/>
        <v>1110580</v>
      </c>
      <c r="V648" s="171"/>
      <c r="W648" s="173">
        <f t="shared" si="76"/>
        <v>0</v>
      </c>
      <c r="X648" s="174" t="str">
        <f t="shared" si="77"/>
        <v>8</v>
      </c>
      <c r="Y648" s="171"/>
      <c r="Z648" s="172">
        <f t="shared" si="78"/>
        <v>88846.400000000009</v>
      </c>
      <c r="AA648" s="175">
        <f>VLOOKUP(G648,Ma_KH!$A:$R,14,0)</f>
        <v>60</v>
      </c>
    </row>
    <row r="649" spans="1:27" hidden="1" x14ac:dyDescent="0.25">
      <c r="A649" s="157">
        <v>45989</v>
      </c>
      <c r="B649" s="158">
        <v>4180596405</v>
      </c>
      <c r="C649" s="10" t="s">
        <v>7767</v>
      </c>
      <c r="D649" s="149">
        <v>45993</v>
      </c>
      <c r="E649" s="152"/>
      <c r="F649" s="151"/>
      <c r="G649" s="33" t="s">
        <v>7230</v>
      </c>
      <c r="H649" s="152"/>
      <c r="I649" s="158" t="s">
        <v>7880</v>
      </c>
      <c r="J649" s="150" t="s">
        <v>7234</v>
      </c>
      <c r="K649" s="331" t="s">
        <v>48</v>
      </c>
      <c r="L649" s="21" t="str">
        <f>VLOOKUP($K649,TONG_SL!$A:$D,2,0)</f>
        <v>Mọc Nấm Hương 250g</v>
      </c>
      <c r="N649" s="21" t="str">
        <f t="shared" si="74"/>
        <v>K-C6</v>
      </c>
      <c r="Q649" s="21" t="str">
        <f>VLOOKUP(K649,TONG_SL!$A:$D,3,0)</f>
        <v>Túi</v>
      </c>
      <c r="R649" s="106">
        <v>2</v>
      </c>
      <c r="S649" s="171"/>
      <c r="T649" s="171">
        <f>VLOOKUP(VLOOKUP(G649,Ma_KH!$A:$R,18,0)&amp;K649,Gia_MB!$A:$F,6,0)</f>
        <v>46000</v>
      </c>
      <c r="U649" s="172">
        <f t="shared" si="75"/>
        <v>92000</v>
      </c>
      <c r="V649" s="171"/>
      <c r="W649" s="173">
        <f t="shared" si="76"/>
        <v>0</v>
      </c>
      <c r="X649" s="174" t="str">
        <f t="shared" si="77"/>
        <v>8</v>
      </c>
      <c r="Y649" s="171"/>
      <c r="Z649" s="172">
        <f t="shared" si="78"/>
        <v>7360</v>
      </c>
      <c r="AA649" s="175">
        <f>VLOOKUP(G649,Ma_KH!$A:$R,14,0)</f>
        <v>60</v>
      </c>
    </row>
    <row r="650" spans="1:27" hidden="1" x14ac:dyDescent="0.25">
      <c r="A650" s="157">
        <v>45989</v>
      </c>
      <c r="B650" s="158">
        <v>4180596405</v>
      </c>
      <c r="C650" s="10" t="s">
        <v>7767</v>
      </c>
      <c r="D650" s="149">
        <v>45993</v>
      </c>
      <c r="E650" s="152"/>
      <c r="F650" s="151"/>
      <c r="G650" s="33" t="s">
        <v>7230</v>
      </c>
      <c r="H650" s="152"/>
      <c r="I650" s="158" t="s">
        <v>7880</v>
      </c>
      <c r="J650" s="150" t="s">
        <v>7234</v>
      </c>
      <c r="K650" s="331" t="s">
        <v>32</v>
      </c>
      <c r="L650" s="21" t="str">
        <f>VLOOKUP($K650,TONG_SL!$A:$D,2,0)</f>
        <v>Giò Tai Lưỡi Xào 250g</v>
      </c>
      <c r="N650" s="21" t="str">
        <f t="shared" si="74"/>
        <v>K-C6</v>
      </c>
      <c r="Q650" s="21" t="str">
        <f>VLOOKUP(K650,TONG_SL!$A:$D,3,0)</f>
        <v>Túi</v>
      </c>
      <c r="R650" s="106">
        <v>3</v>
      </c>
      <c r="S650" s="171"/>
      <c r="T650" s="171">
        <f>VLOOKUP(VLOOKUP(G650,Ma_KH!$A:$R,18,0)&amp;K650,Gia_MB!$A:$F,6,0)</f>
        <v>50182</v>
      </c>
      <c r="U650" s="172">
        <f t="shared" si="75"/>
        <v>150546</v>
      </c>
      <c r="V650" s="171"/>
      <c r="W650" s="173">
        <f t="shared" si="76"/>
        <v>0</v>
      </c>
      <c r="X650" s="174" t="str">
        <f t="shared" si="77"/>
        <v>8</v>
      </c>
      <c r="Y650" s="171"/>
      <c r="Z650" s="172">
        <f t="shared" si="78"/>
        <v>12043.68</v>
      </c>
      <c r="AA650" s="175">
        <f>VLOOKUP(G650,Ma_KH!$A:$R,14,0)</f>
        <v>60</v>
      </c>
    </row>
    <row r="651" spans="1:27" hidden="1" x14ac:dyDescent="0.25">
      <c r="A651" s="157">
        <v>45989</v>
      </c>
      <c r="B651" s="158">
        <v>4180596405</v>
      </c>
      <c r="C651" s="10" t="s">
        <v>7767</v>
      </c>
      <c r="D651" s="149">
        <v>45993</v>
      </c>
      <c r="E651" s="152"/>
      <c r="F651" s="151"/>
      <c r="G651" s="33" t="s">
        <v>7230</v>
      </c>
      <c r="H651" s="152"/>
      <c r="I651" s="158" t="s">
        <v>7880</v>
      </c>
      <c r="J651" s="150" t="s">
        <v>7234</v>
      </c>
      <c r="K651" s="331" t="s">
        <v>7154</v>
      </c>
      <c r="L651" s="21" t="str">
        <f>VLOOKUP($K651,TONG_SL!$A:$D,2,0)</f>
        <v>Chả cốm 300g</v>
      </c>
      <c r="N651" s="21" t="str">
        <f t="shared" si="74"/>
        <v>K-C6</v>
      </c>
      <c r="Q651" s="21" t="str">
        <f>VLOOKUP(K651,TONG_SL!$A:$D,3,0)</f>
        <v>Túi</v>
      </c>
      <c r="R651" s="106">
        <v>3</v>
      </c>
      <c r="S651" s="171"/>
      <c r="T651" s="171">
        <f>VLOOKUP(VLOOKUP(G651,Ma_KH!$A:$R,18,0)&amp;K651,Gia_MB!$A:$F,6,0)</f>
        <v>74250</v>
      </c>
      <c r="U651" s="172">
        <f t="shared" si="75"/>
        <v>222750</v>
      </c>
      <c r="V651" s="171"/>
      <c r="W651" s="173">
        <f t="shared" si="76"/>
        <v>0</v>
      </c>
      <c r="X651" s="174" t="str">
        <f t="shared" si="77"/>
        <v>8</v>
      </c>
      <c r="Y651" s="171"/>
      <c r="Z651" s="172">
        <f t="shared" si="78"/>
        <v>17820</v>
      </c>
      <c r="AA651" s="175">
        <f>VLOOKUP(G651,Ma_KH!$A:$R,14,0)</f>
        <v>60</v>
      </c>
    </row>
    <row r="652" spans="1:27" hidden="1" x14ac:dyDescent="0.25">
      <c r="A652" s="157">
        <v>45989</v>
      </c>
      <c r="B652" s="158">
        <v>4180596405</v>
      </c>
      <c r="C652" s="10" t="s">
        <v>7767</v>
      </c>
      <c r="D652" s="149">
        <v>45993</v>
      </c>
      <c r="E652" s="152"/>
      <c r="F652" s="151"/>
      <c r="G652" s="33" t="s">
        <v>7230</v>
      </c>
      <c r="H652" s="152"/>
      <c r="I652" s="158" t="s">
        <v>7880</v>
      </c>
      <c r="J652" s="150" t="s">
        <v>7234</v>
      </c>
      <c r="K652" s="331" t="s">
        <v>7775</v>
      </c>
      <c r="L652" s="21" t="str">
        <f>VLOOKUP($K652,TONG_SL!$A:$D,2,0)</f>
        <v>Chả nướng 300g</v>
      </c>
      <c r="N652" s="21" t="str">
        <f t="shared" si="74"/>
        <v>K-C6</v>
      </c>
      <c r="Q652" s="21" t="str">
        <f>VLOOKUP(K652,TONG_SL!$A:$D,3,0)</f>
        <v>Túi</v>
      </c>
      <c r="R652" s="106">
        <v>8</v>
      </c>
      <c r="S652" s="171"/>
      <c r="T652" s="171">
        <f>VLOOKUP(VLOOKUP(G652,Ma_KH!$A:$R,18,0)&amp;K652,Gia_MB!$A:$F,6,0)</f>
        <v>70950</v>
      </c>
      <c r="U652" s="172">
        <f t="shared" si="75"/>
        <v>567600</v>
      </c>
      <c r="V652" s="171"/>
      <c r="W652" s="173">
        <f t="shared" si="76"/>
        <v>0</v>
      </c>
      <c r="X652" s="174" t="str">
        <f t="shared" si="77"/>
        <v>8</v>
      </c>
      <c r="Y652" s="171"/>
      <c r="Z652" s="172">
        <f t="shared" si="78"/>
        <v>45408</v>
      </c>
      <c r="AA652" s="175">
        <f>VLOOKUP(G652,Ma_KH!$A:$R,14,0)</f>
        <v>60</v>
      </c>
    </row>
    <row r="653" spans="1:27" hidden="1" x14ac:dyDescent="0.25">
      <c r="A653" s="157">
        <v>45989</v>
      </c>
      <c r="B653" s="158">
        <v>4180596405</v>
      </c>
      <c r="C653" s="10" t="s">
        <v>7767</v>
      </c>
      <c r="D653" s="149">
        <v>45993</v>
      </c>
      <c r="E653" s="152"/>
      <c r="F653" s="151"/>
      <c r="G653" s="33" t="s">
        <v>7230</v>
      </c>
      <c r="H653" s="152"/>
      <c r="I653" s="158" t="s">
        <v>7880</v>
      </c>
      <c r="J653" s="150" t="s">
        <v>7234</v>
      </c>
      <c r="K653" s="331" t="s">
        <v>30</v>
      </c>
      <c r="L653" s="21" t="str">
        <f>VLOOKUP($K653,TONG_SL!$A:$D,2,0)</f>
        <v>Gà muối 500g</v>
      </c>
      <c r="N653" s="21" t="str">
        <f t="shared" si="74"/>
        <v>K-C6</v>
      </c>
      <c r="Q653" s="21" t="str">
        <f>VLOOKUP(K653,TONG_SL!$A:$D,3,0)</f>
        <v>Túi</v>
      </c>
      <c r="R653" s="106">
        <v>2</v>
      </c>
      <c r="S653" s="171"/>
      <c r="T653" s="171">
        <f>VLOOKUP(VLOOKUP(G653,Ma_KH!$A:$R,18,0)&amp;K653,Gia_MB!$A:$F,6,0)</f>
        <v>111058</v>
      </c>
      <c r="U653" s="172">
        <f t="shared" si="75"/>
        <v>222116</v>
      </c>
      <c r="V653" s="171"/>
      <c r="W653" s="173">
        <f t="shared" si="76"/>
        <v>0</v>
      </c>
      <c r="X653" s="174" t="str">
        <f t="shared" si="77"/>
        <v>8</v>
      </c>
      <c r="Y653" s="171"/>
      <c r="Z653" s="172">
        <f t="shared" si="78"/>
        <v>17769.28</v>
      </c>
      <c r="AA653" s="175">
        <f>VLOOKUP(G653,Ma_KH!$A:$R,14,0)</f>
        <v>60</v>
      </c>
    </row>
    <row r="654" spans="1:27" hidden="1" x14ac:dyDescent="0.25">
      <c r="A654" s="157">
        <v>45989</v>
      </c>
      <c r="B654" s="158">
        <v>4180596405</v>
      </c>
      <c r="C654" s="10" t="s">
        <v>7767</v>
      </c>
      <c r="D654" s="149">
        <v>45993</v>
      </c>
      <c r="E654" s="152"/>
      <c r="F654" s="151"/>
      <c r="G654" s="33" t="s">
        <v>7230</v>
      </c>
      <c r="H654" s="152"/>
      <c r="I654" s="158" t="s">
        <v>7880</v>
      </c>
      <c r="J654" s="150" t="s">
        <v>7234</v>
      </c>
      <c r="K654" s="331" t="s">
        <v>7187</v>
      </c>
      <c r="L654" s="21" t="str">
        <f>VLOOKUP($K654,TONG_SL!$A:$D,2,0)</f>
        <v>Chân giò heo muối 300g</v>
      </c>
      <c r="N654" s="21" t="str">
        <f t="shared" si="74"/>
        <v>K-C6</v>
      </c>
      <c r="Q654" s="21" t="str">
        <f>VLOOKUP(K654,TONG_SL!$A:$D,3,0)</f>
        <v>Túi</v>
      </c>
      <c r="R654" s="106">
        <v>8</v>
      </c>
      <c r="S654" s="171"/>
      <c r="T654" s="171">
        <f>VLOOKUP(VLOOKUP(G654,Ma_KH!$A:$R,18,0)&amp;K654,Gia_MB!$A:$F,6,0)</f>
        <v>73431</v>
      </c>
      <c r="U654" s="172">
        <f t="shared" si="75"/>
        <v>587448</v>
      </c>
      <c r="V654" s="171"/>
      <c r="W654" s="173">
        <f t="shared" si="76"/>
        <v>0</v>
      </c>
      <c r="X654" s="174" t="str">
        <f t="shared" si="77"/>
        <v>8</v>
      </c>
      <c r="Y654" s="171"/>
      <c r="Z654" s="172">
        <f t="shared" si="78"/>
        <v>46995.840000000004</v>
      </c>
      <c r="AA654" s="175">
        <f>VLOOKUP(G654,Ma_KH!$A:$R,14,0)</f>
        <v>60</v>
      </c>
    </row>
    <row r="655" spans="1:27" hidden="1" x14ac:dyDescent="0.25">
      <c r="A655" s="157">
        <v>45989</v>
      </c>
      <c r="B655" s="158">
        <v>4180596467</v>
      </c>
      <c r="C655" s="10" t="s">
        <v>7767</v>
      </c>
      <c r="D655" s="149">
        <v>45993</v>
      </c>
      <c r="E655" s="152"/>
      <c r="F655" s="151"/>
      <c r="G655" s="33" t="s">
        <v>7230</v>
      </c>
      <c r="H655" s="152"/>
      <c r="I655" s="158" t="s">
        <v>7881</v>
      </c>
      <c r="J655" s="150" t="s">
        <v>7234</v>
      </c>
      <c r="K655" s="331" t="s">
        <v>7154</v>
      </c>
      <c r="L655" s="21" t="str">
        <f>VLOOKUP($K655,TONG_SL!$A:$D,2,0)</f>
        <v>Chả cốm 300g</v>
      </c>
      <c r="N655" s="21" t="str">
        <f t="shared" si="74"/>
        <v>K-C6</v>
      </c>
      <c r="Q655" s="21" t="str">
        <f>VLOOKUP(K655,TONG_SL!$A:$D,3,0)</f>
        <v>Túi</v>
      </c>
      <c r="R655" s="106">
        <v>4</v>
      </c>
      <c r="S655" s="171"/>
      <c r="T655" s="171">
        <f>VLOOKUP(VLOOKUP(G655,Ma_KH!$A:$R,18,0)&amp;K655,Gia_MB!$A:$F,6,0)</f>
        <v>74250</v>
      </c>
      <c r="U655" s="172">
        <f t="shared" si="75"/>
        <v>297000</v>
      </c>
      <c r="V655" s="171"/>
      <c r="W655" s="173">
        <f t="shared" si="76"/>
        <v>0</v>
      </c>
      <c r="X655" s="174" t="str">
        <f t="shared" si="77"/>
        <v>8</v>
      </c>
      <c r="Y655" s="171"/>
      <c r="Z655" s="172">
        <f t="shared" si="78"/>
        <v>23760</v>
      </c>
      <c r="AA655" s="175">
        <f>VLOOKUP(G655,Ma_KH!$A:$R,14,0)</f>
        <v>60</v>
      </c>
    </row>
    <row r="656" spans="1:27" hidden="1" x14ac:dyDescent="0.25">
      <c r="A656" s="157">
        <v>45989</v>
      </c>
      <c r="B656" s="158">
        <v>4180596467</v>
      </c>
      <c r="C656" s="10" t="s">
        <v>7767</v>
      </c>
      <c r="D656" s="149">
        <v>45993</v>
      </c>
      <c r="E656" s="152"/>
      <c r="F656" s="151"/>
      <c r="G656" s="33" t="s">
        <v>7230</v>
      </c>
      <c r="H656" s="152"/>
      <c r="I656" s="158" t="s">
        <v>7881</v>
      </c>
      <c r="J656" s="150" t="s">
        <v>7234</v>
      </c>
      <c r="K656" s="331" t="s">
        <v>7187</v>
      </c>
      <c r="L656" s="21" t="str">
        <f>VLOOKUP($K656,TONG_SL!$A:$D,2,0)</f>
        <v>Chân giò heo muối 300g</v>
      </c>
      <c r="N656" s="21" t="str">
        <f t="shared" si="74"/>
        <v>K-C6</v>
      </c>
      <c r="Q656" s="21" t="str">
        <f>VLOOKUP(K656,TONG_SL!$A:$D,3,0)</f>
        <v>Túi</v>
      </c>
      <c r="R656" s="106">
        <v>20</v>
      </c>
      <c r="S656" s="171"/>
      <c r="T656" s="171">
        <f>VLOOKUP(VLOOKUP(G656,Ma_KH!$A:$R,18,0)&amp;K656,Gia_MB!$A:$F,6,0)</f>
        <v>73431</v>
      </c>
      <c r="U656" s="172">
        <f t="shared" si="75"/>
        <v>1468620</v>
      </c>
      <c r="V656" s="171"/>
      <c r="W656" s="173">
        <f t="shared" si="76"/>
        <v>0</v>
      </c>
      <c r="X656" s="174" t="str">
        <f t="shared" si="77"/>
        <v>8</v>
      </c>
      <c r="Y656" s="171"/>
      <c r="Z656" s="172">
        <f t="shared" si="78"/>
        <v>117489.60000000001</v>
      </c>
      <c r="AA656" s="175">
        <f>VLOOKUP(G656,Ma_KH!$A:$R,14,0)</f>
        <v>60</v>
      </c>
    </row>
    <row r="657" spans="1:27" hidden="1" x14ac:dyDescent="0.25">
      <c r="A657" s="157">
        <v>45989</v>
      </c>
      <c r="B657" s="158">
        <v>4180596245</v>
      </c>
      <c r="C657" s="10" t="s">
        <v>7767</v>
      </c>
      <c r="D657" s="149">
        <v>45993</v>
      </c>
      <c r="E657" s="152"/>
      <c r="F657" s="151"/>
      <c r="G657" s="33" t="s">
        <v>7230</v>
      </c>
      <c r="H657" s="152"/>
      <c r="I657" s="158" t="s">
        <v>7882</v>
      </c>
      <c r="J657" s="150" t="s">
        <v>7234</v>
      </c>
      <c r="K657" s="331" t="s">
        <v>7187</v>
      </c>
      <c r="L657" s="21" t="str">
        <f>VLOOKUP($K657,TONG_SL!$A:$D,2,0)</f>
        <v>Chân giò heo muối 300g</v>
      </c>
      <c r="N657" s="21" t="str">
        <f t="shared" si="74"/>
        <v>K-C6</v>
      </c>
      <c r="Q657" s="21" t="str">
        <f>VLOOKUP(K657,TONG_SL!$A:$D,3,0)</f>
        <v>Túi</v>
      </c>
      <c r="R657" s="106">
        <v>5</v>
      </c>
      <c r="S657" s="171"/>
      <c r="T657" s="171">
        <f>VLOOKUP(VLOOKUP(G657,Ma_KH!$A:$R,18,0)&amp;K657,Gia_MB!$A:$F,6,0)</f>
        <v>73431</v>
      </c>
      <c r="U657" s="172">
        <f t="shared" si="75"/>
        <v>367155</v>
      </c>
      <c r="V657" s="171"/>
      <c r="W657" s="173">
        <f t="shared" si="76"/>
        <v>0</v>
      </c>
      <c r="X657" s="174" t="str">
        <f t="shared" si="77"/>
        <v>8</v>
      </c>
      <c r="Y657" s="171"/>
      <c r="Z657" s="172">
        <f t="shared" si="78"/>
        <v>29372.400000000001</v>
      </c>
      <c r="AA657" s="175">
        <f>VLOOKUP(G657,Ma_KH!$A:$R,14,0)</f>
        <v>60</v>
      </c>
    </row>
    <row r="658" spans="1:27" hidden="1" x14ac:dyDescent="0.25">
      <c r="A658" s="157">
        <v>45989</v>
      </c>
      <c r="B658" s="158">
        <v>4180596245</v>
      </c>
      <c r="C658" s="10" t="s">
        <v>7767</v>
      </c>
      <c r="D658" s="149">
        <v>45993</v>
      </c>
      <c r="E658" s="152"/>
      <c r="F658" s="151"/>
      <c r="G658" s="33" t="s">
        <v>7230</v>
      </c>
      <c r="H658" s="152"/>
      <c r="I658" s="158" t="s">
        <v>7882</v>
      </c>
      <c r="J658" s="150" t="s">
        <v>7234</v>
      </c>
      <c r="K658" s="331" t="s">
        <v>30</v>
      </c>
      <c r="L658" s="21" t="str">
        <f>VLOOKUP($K658,TONG_SL!$A:$D,2,0)</f>
        <v>Gà muối 500g</v>
      </c>
      <c r="N658" s="21" t="str">
        <f t="shared" si="74"/>
        <v>K-C6</v>
      </c>
      <c r="Q658" s="21" t="str">
        <f>VLOOKUP(K658,TONG_SL!$A:$D,3,0)</f>
        <v>Túi</v>
      </c>
      <c r="R658" s="106">
        <v>10</v>
      </c>
      <c r="S658" s="171"/>
      <c r="T658" s="171">
        <f>VLOOKUP(VLOOKUP(G658,Ma_KH!$A:$R,18,0)&amp;K658,Gia_MB!$A:$F,6,0)</f>
        <v>111058</v>
      </c>
      <c r="U658" s="172">
        <f t="shared" si="75"/>
        <v>1110580</v>
      </c>
      <c r="V658" s="171"/>
      <c r="W658" s="173">
        <f t="shared" si="76"/>
        <v>0</v>
      </c>
      <c r="X658" s="174" t="str">
        <f t="shared" si="77"/>
        <v>8</v>
      </c>
      <c r="Y658" s="171"/>
      <c r="Z658" s="172">
        <f t="shared" si="78"/>
        <v>88846.400000000009</v>
      </c>
      <c r="AA658" s="175">
        <f>VLOOKUP(G658,Ma_KH!$A:$R,14,0)</f>
        <v>60</v>
      </c>
    </row>
    <row r="659" spans="1:27" hidden="1" x14ac:dyDescent="0.25">
      <c r="A659" s="157">
        <v>45989</v>
      </c>
      <c r="B659" s="158">
        <v>4180596245</v>
      </c>
      <c r="C659" s="10" t="s">
        <v>7767</v>
      </c>
      <c r="D659" s="149">
        <v>45993</v>
      </c>
      <c r="E659" s="152"/>
      <c r="F659" s="151"/>
      <c r="G659" s="33" t="s">
        <v>7230</v>
      </c>
      <c r="H659" s="152"/>
      <c r="I659" s="158" t="s">
        <v>7882</v>
      </c>
      <c r="J659" s="150" t="s">
        <v>7234</v>
      </c>
      <c r="K659" s="331" t="s">
        <v>7153</v>
      </c>
      <c r="L659" s="21" t="str">
        <f>VLOOKUP($K659,TONG_SL!$A:$D,2,0)</f>
        <v>Tai heo muối 200g</v>
      </c>
      <c r="N659" s="21" t="str">
        <f t="shared" si="74"/>
        <v>K-C6</v>
      </c>
      <c r="Q659" s="21" t="str">
        <f>VLOOKUP(K659,TONG_SL!$A:$D,3,0)</f>
        <v>Túi</v>
      </c>
      <c r="R659" s="106">
        <v>5</v>
      </c>
      <c r="S659" s="171"/>
      <c r="T659" s="171">
        <f>VLOOKUP(VLOOKUP(G659,Ma_KH!$A:$R,18,0)&amp;K659,Gia_MB!$A:$F,6,0)</f>
        <v>55595</v>
      </c>
      <c r="U659" s="172">
        <f t="shared" si="75"/>
        <v>277975</v>
      </c>
      <c r="V659" s="171"/>
      <c r="W659" s="173">
        <f t="shared" si="76"/>
        <v>0</v>
      </c>
      <c r="X659" s="174" t="str">
        <f t="shared" si="77"/>
        <v>8</v>
      </c>
      <c r="Y659" s="171"/>
      <c r="Z659" s="172">
        <f t="shared" si="78"/>
        <v>22238</v>
      </c>
      <c r="AA659" s="175">
        <f>VLOOKUP(G659,Ma_KH!$A:$R,14,0)</f>
        <v>60</v>
      </c>
    </row>
    <row r="660" spans="1:27" hidden="1" x14ac:dyDescent="0.25">
      <c r="A660" s="157">
        <v>45989</v>
      </c>
      <c r="B660" s="158">
        <v>4180596245</v>
      </c>
      <c r="C660" s="10" t="s">
        <v>7767</v>
      </c>
      <c r="D660" s="149">
        <v>45993</v>
      </c>
      <c r="E660" s="152"/>
      <c r="F660" s="151"/>
      <c r="G660" s="33" t="s">
        <v>7230</v>
      </c>
      <c r="H660" s="152"/>
      <c r="I660" s="158" t="s">
        <v>7882</v>
      </c>
      <c r="J660" s="150" t="s">
        <v>7234</v>
      </c>
      <c r="K660" s="331" t="s">
        <v>7154</v>
      </c>
      <c r="L660" s="21" t="str">
        <f>VLOOKUP($K660,TONG_SL!$A:$D,2,0)</f>
        <v>Chả cốm 300g</v>
      </c>
      <c r="N660" s="21" t="str">
        <f t="shared" si="74"/>
        <v>K-C6</v>
      </c>
      <c r="Q660" s="21" t="str">
        <f>VLOOKUP(K660,TONG_SL!$A:$D,3,0)</f>
        <v>Túi</v>
      </c>
      <c r="R660" s="106">
        <v>1</v>
      </c>
      <c r="S660" s="171"/>
      <c r="T660" s="171">
        <f>VLOOKUP(VLOOKUP(G660,Ma_KH!$A:$R,18,0)&amp;K660,Gia_MB!$A:$F,6,0)</f>
        <v>74250</v>
      </c>
      <c r="U660" s="172">
        <f t="shared" si="75"/>
        <v>74250</v>
      </c>
      <c r="V660" s="171"/>
      <c r="W660" s="173">
        <f t="shared" si="76"/>
        <v>0</v>
      </c>
      <c r="X660" s="174" t="str">
        <f t="shared" si="77"/>
        <v>8</v>
      </c>
      <c r="Y660" s="171"/>
      <c r="Z660" s="172">
        <f t="shared" si="78"/>
        <v>5940</v>
      </c>
      <c r="AA660" s="175">
        <f>VLOOKUP(G660,Ma_KH!$A:$R,14,0)</f>
        <v>60</v>
      </c>
    </row>
    <row r="661" spans="1:27" hidden="1" x14ac:dyDescent="0.25">
      <c r="A661" s="157">
        <v>45989</v>
      </c>
      <c r="B661" s="158">
        <v>4180596245</v>
      </c>
      <c r="C661" s="10" t="s">
        <v>7767</v>
      </c>
      <c r="D661" s="149">
        <v>45993</v>
      </c>
      <c r="E661" s="152"/>
      <c r="F661" s="151"/>
      <c r="G661" s="33" t="s">
        <v>7230</v>
      </c>
      <c r="H661" s="152"/>
      <c r="I661" s="158" t="s">
        <v>7882</v>
      </c>
      <c r="J661" s="150" t="s">
        <v>7234</v>
      </c>
      <c r="K661" s="331" t="s">
        <v>48</v>
      </c>
      <c r="L661" s="21" t="str">
        <f>VLOOKUP($K661,TONG_SL!$A:$D,2,0)</f>
        <v>Mọc Nấm Hương 250g</v>
      </c>
      <c r="N661" s="21" t="str">
        <f t="shared" si="74"/>
        <v>K-C6</v>
      </c>
      <c r="Q661" s="21" t="str">
        <f>VLOOKUP(K661,TONG_SL!$A:$D,3,0)</f>
        <v>Túi</v>
      </c>
      <c r="R661" s="106">
        <v>2</v>
      </c>
      <c r="S661" s="171"/>
      <c r="T661" s="171">
        <f>VLOOKUP(VLOOKUP(G661,Ma_KH!$A:$R,18,0)&amp;K661,Gia_MB!$A:$F,6,0)</f>
        <v>46000</v>
      </c>
      <c r="U661" s="172">
        <f t="shared" si="75"/>
        <v>92000</v>
      </c>
      <c r="V661" s="171"/>
      <c r="W661" s="173">
        <f t="shared" si="76"/>
        <v>0</v>
      </c>
      <c r="X661" s="174" t="str">
        <f t="shared" si="77"/>
        <v>8</v>
      </c>
      <c r="Y661" s="171"/>
      <c r="Z661" s="172">
        <f t="shared" si="78"/>
        <v>7360</v>
      </c>
      <c r="AA661" s="175">
        <f>VLOOKUP(G661,Ma_KH!$A:$R,14,0)</f>
        <v>60</v>
      </c>
    </row>
    <row r="662" spans="1:27" hidden="1" x14ac:dyDescent="0.25">
      <c r="A662" s="157">
        <v>45989</v>
      </c>
      <c r="B662" s="158">
        <v>4180596027</v>
      </c>
      <c r="C662" s="10" t="s">
        <v>7767</v>
      </c>
      <c r="D662" s="149">
        <v>45993</v>
      </c>
      <c r="E662" s="152"/>
      <c r="F662" s="151"/>
      <c r="G662" s="33" t="s">
        <v>7883</v>
      </c>
      <c r="H662" s="152"/>
      <c r="I662" s="158" t="s">
        <v>7884</v>
      </c>
      <c r="J662" s="150" t="s">
        <v>7234</v>
      </c>
      <c r="K662" s="331" t="s">
        <v>27</v>
      </c>
      <c r="L662" s="21" t="str">
        <f>VLOOKUP($K662,TONG_SL!$A:$D,2,0)</f>
        <v>Chân giò heo muối 300g</v>
      </c>
      <c r="N662" s="21" t="str">
        <f t="shared" si="74"/>
        <v>K-C6</v>
      </c>
      <c r="Q662" s="21" t="str">
        <f>VLOOKUP(K662,TONG_SL!$A:$D,3,0)</f>
        <v>Túi</v>
      </c>
      <c r="R662" s="106">
        <v>5</v>
      </c>
      <c r="S662" s="171"/>
      <c r="T662" s="171">
        <f>VLOOKUP(VLOOKUP(G662,Ma_KH!$A:$R,18,0)&amp;K662,Gia_MB!$A:$F,6,0)</f>
        <v>73431</v>
      </c>
      <c r="U662" s="172">
        <f t="shared" si="75"/>
        <v>367155</v>
      </c>
      <c r="V662" s="171"/>
      <c r="W662" s="173">
        <f t="shared" si="76"/>
        <v>0</v>
      </c>
      <c r="X662" s="174" t="str">
        <f t="shared" si="77"/>
        <v>8</v>
      </c>
      <c r="Y662" s="171"/>
      <c r="Z662" s="172">
        <f t="shared" si="78"/>
        <v>29372.400000000001</v>
      </c>
      <c r="AA662" s="175">
        <f>VLOOKUP(G662,Ma_KH!$A:$R,14,0)</f>
        <v>60</v>
      </c>
    </row>
    <row r="663" spans="1:27" hidden="1" x14ac:dyDescent="0.25">
      <c r="A663" s="157">
        <v>45989</v>
      </c>
      <c r="B663" s="158">
        <v>4180596027</v>
      </c>
      <c r="C663" s="10" t="s">
        <v>7767</v>
      </c>
      <c r="D663" s="149">
        <v>45993</v>
      </c>
      <c r="E663" s="152"/>
      <c r="F663" s="151"/>
      <c r="G663" s="33" t="s">
        <v>7883</v>
      </c>
      <c r="H663" s="152"/>
      <c r="I663" s="158" t="s">
        <v>7884</v>
      </c>
      <c r="J663" s="150" t="s">
        <v>7234</v>
      </c>
      <c r="K663" s="331" t="s">
        <v>30</v>
      </c>
      <c r="L663" s="21" t="str">
        <f>VLOOKUP($K663,TONG_SL!$A:$D,2,0)</f>
        <v>Gà muối 500g</v>
      </c>
      <c r="N663" s="21" t="str">
        <f t="shared" si="74"/>
        <v>K-C6</v>
      </c>
      <c r="Q663" s="21" t="str">
        <f>VLOOKUP(K663,TONG_SL!$A:$D,3,0)</f>
        <v>Túi</v>
      </c>
      <c r="R663" s="106">
        <v>6</v>
      </c>
      <c r="S663" s="171"/>
      <c r="T663" s="171">
        <f>VLOOKUP(VLOOKUP(G663,Ma_KH!$A:$R,18,0)&amp;K663,Gia_MB!$A:$F,6,0)</f>
        <v>111058</v>
      </c>
      <c r="U663" s="172">
        <f t="shared" si="75"/>
        <v>666348</v>
      </c>
      <c r="V663" s="171"/>
      <c r="W663" s="173">
        <f t="shared" si="76"/>
        <v>0</v>
      </c>
      <c r="X663" s="174" t="str">
        <f t="shared" si="77"/>
        <v>8</v>
      </c>
      <c r="Y663" s="171"/>
      <c r="Z663" s="172">
        <f t="shared" si="78"/>
        <v>53307.840000000004</v>
      </c>
      <c r="AA663" s="175">
        <f>VLOOKUP(G663,Ma_KH!$A:$R,14,0)</f>
        <v>60</v>
      </c>
    </row>
    <row r="664" spans="1:27" hidden="1" x14ac:dyDescent="0.25">
      <c r="A664" s="157">
        <v>45989</v>
      </c>
      <c r="B664" s="158">
        <v>4180596027</v>
      </c>
      <c r="C664" s="10" t="s">
        <v>7767</v>
      </c>
      <c r="D664" s="149">
        <v>45993</v>
      </c>
      <c r="E664" s="152"/>
      <c r="F664" s="151"/>
      <c r="G664" s="33" t="s">
        <v>7883</v>
      </c>
      <c r="H664" s="152"/>
      <c r="I664" s="158" t="s">
        <v>7884</v>
      </c>
      <c r="J664" s="150" t="s">
        <v>7234</v>
      </c>
      <c r="K664" s="331" t="s">
        <v>7153</v>
      </c>
      <c r="L664" s="21" t="str">
        <f>VLOOKUP($K664,TONG_SL!$A:$D,2,0)</f>
        <v>Tai heo muối 200g</v>
      </c>
      <c r="N664" s="21" t="str">
        <f t="shared" si="74"/>
        <v>K-C6</v>
      </c>
      <c r="Q664" s="21" t="str">
        <f>VLOOKUP(K664,TONG_SL!$A:$D,3,0)</f>
        <v>Túi</v>
      </c>
      <c r="R664" s="106">
        <v>5</v>
      </c>
      <c r="S664" s="171"/>
      <c r="T664" s="171">
        <f>VLOOKUP(VLOOKUP(G664,Ma_KH!$A:$R,18,0)&amp;K664,Gia_MB!$A:$F,6,0)</f>
        <v>55595</v>
      </c>
      <c r="U664" s="172">
        <f t="shared" si="75"/>
        <v>277975</v>
      </c>
      <c r="V664" s="171"/>
      <c r="W664" s="173">
        <f t="shared" si="76"/>
        <v>0</v>
      </c>
      <c r="X664" s="174" t="str">
        <f t="shared" si="77"/>
        <v>8</v>
      </c>
      <c r="Y664" s="171"/>
      <c r="Z664" s="172">
        <f t="shared" si="78"/>
        <v>22238</v>
      </c>
      <c r="AA664" s="175">
        <f>VLOOKUP(G664,Ma_KH!$A:$R,14,0)</f>
        <v>60</v>
      </c>
    </row>
    <row r="665" spans="1:27" hidden="1" x14ac:dyDescent="0.25">
      <c r="A665" s="157">
        <v>45989</v>
      </c>
      <c r="B665" s="158">
        <v>4180596027</v>
      </c>
      <c r="C665" s="10" t="s">
        <v>7767</v>
      </c>
      <c r="D665" s="149">
        <v>45993</v>
      </c>
      <c r="E665" s="152"/>
      <c r="F665" s="151"/>
      <c r="G665" s="33" t="s">
        <v>7883</v>
      </c>
      <c r="H665" s="152"/>
      <c r="I665" s="158" t="s">
        <v>7884</v>
      </c>
      <c r="J665" s="150" t="s">
        <v>7234</v>
      </c>
      <c r="K665" s="331" t="s">
        <v>7775</v>
      </c>
      <c r="L665" s="21" t="str">
        <f>VLOOKUP($K665,TONG_SL!$A:$D,2,0)</f>
        <v>Chả nướng 300g</v>
      </c>
      <c r="N665" s="21" t="str">
        <f t="shared" si="74"/>
        <v>K-C6</v>
      </c>
      <c r="Q665" s="21" t="str">
        <f>VLOOKUP(K665,TONG_SL!$A:$D,3,0)</f>
        <v>Túi</v>
      </c>
      <c r="R665" s="106">
        <v>7</v>
      </c>
      <c r="S665" s="171"/>
      <c r="T665" s="171">
        <f>VLOOKUP(VLOOKUP(G665,Ma_KH!$A:$R,18,0)&amp;K665,Gia_MB!$A:$F,6,0)</f>
        <v>70950</v>
      </c>
      <c r="U665" s="172">
        <f t="shared" si="75"/>
        <v>496650</v>
      </c>
      <c r="V665" s="171"/>
      <c r="W665" s="173">
        <f t="shared" si="76"/>
        <v>0</v>
      </c>
      <c r="X665" s="174" t="str">
        <f t="shared" si="77"/>
        <v>8</v>
      </c>
      <c r="Y665" s="171"/>
      <c r="Z665" s="172">
        <f t="shared" si="78"/>
        <v>39732</v>
      </c>
      <c r="AA665" s="175">
        <f>VLOOKUP(G665,Ma_KH!$A:$R,14,0)</f>
        <v>60</v>
      </c>
    </row>
    <row r="666" spans="1:27" hidden="1" x14ac:dyDescent="0.25">
      <c r="A666" s="157">
        <v>45989</v>
      </c>
      <c r="B666" s="158">
        <v>4180596027</v>
      </c>
      <c r="C666" s="10" t="s">
        <v>7767</v>
      </c>
      <c r="D666" s="149">
        <v>45993</v>
      </c>
      <c r="E666" s="152"/>
      <c r="F666" s="151"/>
      <c r="G666" s="33" t="s">
        <v>7883</v>
      </c>
      <c r="H666" s="152"/>
      <c r="I666" s="158" t="s">
        <v>7884</v>
      </c>
      <c r="J666" s="150" t="s">
        <v>7234</v>
      </c>
      <c r="K666" s="331" t="s">
        <v>7154</v>
      </c>
      <c r="L666" s="21" t="str">
        <f>VLOOKUP($K666,TONG_SL!$A:$D,2,0)</f>
        <v>Chả cốm 300g</v>
      </c>
      <c r="N666" s="21" t="str">
        <f t="shared" si="74"/>
        <v>K-C6</v>
      </c>
      <c r="Q666" s="21" t="str">
        <f>VLOOKUP(K666,TONG_SL!$A:$D,3,0)</f>
        <v>Túi</v>
      </c>
      <c r="R666" s="106">
        <v>6</v>
      </c>
      <c r="S666" s="171"/>
      <c r="T666" s="171">
        <f>VLOOKUP(VLOOKUP(G666,Ma_KH!$A:$R,18,0)&amp;K666,Gia_MB!$A:$F,6,0)</f>
        <v>74250</v>
      </c>
      <c r="U666" s="172">
        <f t="shared" si="75"/>
        <v>445500</v>
      </c>
      <c r="V666" s="171"/>
      <c r="W666" s="173">
        <f t="shared" si="76"/>
        <v>0</v>
      </c>
      <c r="X666" s="174" t="str">
        <f t="shared" si="77"/>
        <v>8</v>
      </c>
      <c r="Y666" s="171"/>
      <c r="Z666" s="172">
        <f t="shared" si="78"/>
        <v>35640</v>
      </c>
      <c r="AA666" s="175">
        <f>VLOOKUP(G666,Ma_KH!$A:$R,14,0)</f>
        <v>60</v>
      </c>
    </row>
    <row r="667" spans="1:27" hidden="1" x14ac:dyDescent="0.25">
      <c r="A667" s="157">
        <v>45989</v>
      </c>
      <c r="B667" s="158">
        <v>4180596027</v>
      </c>
      <c r="C667" s="10" t="s">
        <v>7767</v>
      </c>
      <c r="D667" s="149">
        <v>45993</v>
      </c>
      <c r="E667" s="152"/>
      <c r="F667" s="151"/>
      <c r="G667" s="33" t="s">
        <v>7883</v>
      </c>
      <c r="H667" s="152"/>
      <c r="I667" s="158" t="s">
        <v>7884</v>
      </c>
      <c r="J667" s="150" t="s">
        <v>7234</v>
      </c>
      <c r="K667" s="331" t="s">
        <v>32</v>
      </c>
      <c r="L667" s="21" t="str">
        <f>VLOOKUP($K667,TONG_SL!$A:$D,2,0)</f>
        <v>Giò Tai Lưỡi Xào 250g</v>
      </c>
      <c r="N667" s="21" t="str">
        <f t="shared" si="74"/>
        <v>K-C6</v>
      </c>
      <c r="Q667" s="21" t="str">
        <f>VLOOKUP(K667,TONG_SL!$A:$D,3,0)</f>
        <v>Túi</v>
      </c>
      <c r="R667" s="106">
        <v>18</v>
      </c>
      <c r="S667" s="171"/>
      <c r="T667" s="171">
        <f>VLOOKUP(VLOOKUP(G667,Ma_KH!$A:$R,18,0)&amp;K667,Gia_MB!$A:$F,6,0)</f>
        <v>50182</v>
      </c>
      <c r="U667" s="172">
        <f t="shared" si="75"/>
        <v>903276</v>
      </c>
      <c r="V667" s="171"/>
      <c r="W667" s="173">
        <f t="shared" si="76"/>
        <v>0</v>
      </c>
      <c r="X667" s="174" t="str">
        <f t="shared" si="77"/>
        <v>8</v>
      </c>
      <c r="Y667" s="171"/>
      <c r="Z667" s="172">
        <f t="shared" si="78"/>
        <v>72262.080000000002</v>
      </c>
      <c r="AA667" s="175">
        <f>VLOOKUP(G667,Ma_KH!$A:$R,14,0)</f>
        <v>60</v>
      </c>
    </row>
    <row r="668" spans="1:27" hidden="1" x14ac:dyDescent="0.25">
      <c r="A668" s="157">
        <v>45989</v>
      </c>
      <c r="B668" s="158">
        <v>4180596027</v>
      </c>
      <c r="C668" s="10" t="s">
        <v>7767</v>
      </c>
      <c r="D668" s="149">
        <v>45993</v>
      </c>
      <c r="E668" s="152"/>
      <c r="F668" s="151"/>
      <c r="G668" s="33" t="s">
        <v>7883</v>
      </c>
      <c r="H668" s="152"/>
      <c r="I668" s="158" t="s">
        <v>7884</v>
      </c>
      <c r="J668" s="150" t="s">
        <v>7234</v>
      </c>
      <c r="K668" s="331" t="s">
        <v>48</v>
      </c>
      <c r="L668" s="21" t="str">
        <f>VLOOKUP($K668,TONG_SL!$A:$D,2,0)</f>
        <v>Mọc Nấm Hương 250g</v>
      </c>
      <c r="N668" s="21" t="str">
        <f t="shared" si="74"/>
        <v>K-C6</v>
      </c>
      <c r="Q668" s="21" t="str">
        <f>VLOOKUP(K668,TONG_SL!$A:$D,3,0)</f>
        <v>Túi</v>
      </c>
      <c r="R668" s="106">
        <v>17</v>
      </c>
      <c r="S668" s="171"/>
      <c r="T668" s="171">
        <f>VLOOKUP(VLOOKUP(G668,Ma_KH!$A:$R,18,0)&amp;K668,Gia_MB!$A:$F,6,0)</f>
        <v>46000</v>
      </c>
      <c r="U668" s="172">
        <f t="shared" si="75"/>
        <v>782000</v>
      </c>
      <c r="V668" s="171"/>
      <c r="W668" s="173">
        <f t="shared" si="76"/>
        <v>0</v>
      </c>
      <c r="X668" s="174" t="str">
        <f t="shared" si="77"/>
        <v>8</v>
      </c>
      <c r="Y668" s="171"/>
      <c r="Z668" s="172">
        <f t="shared" si="78"/>
        <v>62560</v>
      </c>
      <c r="AA668" s="175">
        <f>VLOOKUP(G668,Ma_KH!$A:$R,14,0)</f>
        <v>60</v>
      </c>
    </row>
    <row r="669" spans="1:27" hidden="1" x14ac:dyDescent="0.25">
      <c r="A669" s="157">
        <v>45989</v>
      </c>
      <c r="B669" s="158">
        <v>4180596082</v>
      </c>
      <c r="C669" s="10" t="s">
        <v>7767</v>
      </c>
      <c r="D669" s="149">
        <v>45993</v>
      </c>
      <c r="E669" s="152"/>
      <c r="F669" s="151"/>
      <c r="G669" s="33" t="s">
        <v>7883</v>
      </c>
      <c r="H669" s="152"/>
      <c r="I669" s="158" t="s">
        <v>7885</v>
      </c>
      <c r="J669" s="150" t="s">
        <v>7234</v>
      </c>
      <c r="K669" s="331" t="s">
        <v>48</v>
      </c>
      <c r="L669" s="21" t="str">
        <f>VLOOKUP($K669,TONG_SL!$A:$D,2,0)</f>
        <v>Mọc Nấm Hương 250g</v>
      </c>
      <c r="N669" s="21" t="str">
        <f t="shared" si="74"/>
        <v>K-C6</v>
      </c>
      <c r="Q669" s="21" t="str">
        <f>VLOOKUP(K669,TONG_SL!$A:$D,3,0)</f>
        <v>Túi</v>
      </c>
      <c r="R669" s="106">
        <v>11</v>
      </c>
      <c r="S669" s="171"/>
      <c r="T669" s="171">
        <f>VLOOKUP(VLOOKUP(G669,Ma_KH!$A:$R,18,0)&amp;K669,Gia_MB!$A:$F,6,0)</f>
        <v>46000</v>
      </c>
      <c r="U669" s="172">
        <f t="shared" si="75"/>
        <v>506000</v>
      </c>
      <c r="V669" s="171"/>
      <c r="W669" s="173">
        <f t="shared" si="76"/>
        <v>0</v>
      </c>
      <c r="X669" s="174" t="str">
        <f t="shared" si="77"/>
        <v>8</v>
      </c>
      <c r="Y669" s="171"/>
      <c r="Z669" s="172">
        <f t="shared" si="78"/>
        <v>40480</v>
      </c>
      <c r="AA669" s="175">
        <f>VLOOKUP(G669,Ma_KH!$A:$R,14,0)</f>
        <v>60</v>
      </c>
    </row>
    <row r="670" spans="1:27" hidden="1" x14ac:dyDescent="0.25">
      <c r="A670" s="157">
        <v>45989</v>
      </c>
      <c r="B670" s="158">
        <v>4180596082</v>
      </c>
      <c r="C670" s="10" t="s">
        <v>7767</v>
      </c>
      <c r="D670" s="149">
        <v>45993</v>
      </c>
      <c r="E670" s="152"/>
      <c r="F670" s="151"/>
      <c r="G670" s="33" t="s">
        <v>7883</v>
      </c>
      <c r="H670" s="152"/>
      <c r="I670" s="158" t="s">
        <v>7885</v>
      </c>
      <c r="J670" s="150" t="s">
        <v>7234</v>
      </c>
      <c r="K670" s="331" t="s">
        <v>32</v>
      </c>
      <c r="L670" s="21" t="str">
        <f>VLOOKUP($K670,TONG_SL!$A:$D,2,0)</f>
        <v>Giò Tai Lưỡi Xào 250g</v>
      </c>
      <c r="N670" s="21" t="str">
        <f t="shared" si="74"/>
        <v>K-C6</v>
      </c>
      <c r="Q670" s="21" t="str">
        <f>VLOOKUP(K670,TONG_SL!$A:$D,3,0)</f>
        <v>Túi</v>
      </c>
      <c r="R670" s="106">
        <v>15</v>
      </c>
      <c r="S670" s="171"/>
      <c r="T670" s="171">
        <f>VLOOKUP(VLOOKUP(G670,Ma_KH!$A:$R,18,0)&amp;K670,Gia_MB!$A:$F,6,0)</f>
        <v>50182</v>
      </c>
      <c r="U670" s="172">
        <f t="shared" si="75"/>
        <v>752730</v>
      </c>
      <c r="V670" s="171"/>
      <c r="W670" s="173">
        <f t="shared" si="76"/>
        <v>0</v>
      </c>
      <c r="X670" s="174" t="str">
        <f t="shared" si="77"/>
        <v>8</v>
      </c>
      <c r="Y670" s="171"/>
      <c r="Z670" s="172">
        <f t="shared" si="78"/>
        <v>60218.400000000001</v>
      </c>
      <c r="AA670" s="175">
        <f>VLOOKUP(G670,Ma_KH!$A:$R,14,0)</f>
        <v>60</v>
      </c>
    </row>
    <row r="671" spans="1:27" hidden="1" x14ac:dyDescent="0.25">
      <c r="A671" s="157">
        <v>45989</v>
      </c>
      <c r="B671" s="158">
        <v>4180596082</v>
      </c>
      <c r="C671" s="10" t="s">
        <v>7767</v>
      </c>
      <c r="D671" s="149">
        <v>45993</v>
      </c>
      <c r="E671" s="152"/>
      <c r="F671" s="151"/>
      <c r="G671" s="33" t="s">
        <v>7883</v>
      </c>
      <c r="H671" s="152"/>
      <c r="I671" s="158" t="s">
        <v>7885</v>
      </c>
      <c r="J671" s="150" t="s">
        <v>7234</v>
      </c>
      <c r="K671" s="331" t="s">
        <v>7154</v>
      </c>
      <c r="L671" s="21" t="str">
        <f>VLOOKUP($K671,TONG_SL!$A:$D,2,0)</f>
        <v>Chả cốm 300g</v>
      </c>
      <c r="N671" s="21" t="str">
        <f t="shared" si="74"/>
        <v>K-C6</v>
      </c>
      <c r="Q671" s="21" t="str">
        <f>VLOOKUP(K671,TONG_SL!$A:$D,3,0)</f>
        <v>Túi</v>
      </c>
      <c r="R671" s="106">
        <v>7</v>
      </c>
      <c r="S671" s="171"/>
      <c r="T671" s="171">
        <f>VLOOKUP(VLOOKUP(G671,Ma_KH!$A:$R,18,0)&amp;K671,Gia_MB!$A:$F,6,0)</f>
        <v>74250</v>
      </c>
      <c r="U671" s="172">
        <f t="shared" si="75"/>
        <v>519750</v>
      </c>
      <c r="V671" s="171"/>
      <c r="W671" s="173">
        <f t="shared" si="76"/>
        <v>0</v>
      </c>
      <c r="X671" s="174" t="str">
        <f t="shared" si="77"/>
        <v>8</v>
      </c>
      <c r="Y671" s="171"/>
      <c r="Z671" s="172">
        <f t="shared" si="78"/>
        <v>41580</v>
      </c>
      <c r="AA671" s="175">
        <f>VLOOKUP(G671,Ma_KH!$A:$R,14,0)</f>
        <v>60</v>
      </c>
    </row>
    <row r="672" spans="1:27" hidden="1" x14ac:dyDescent="0.25">
      <c r="A672" s="157">
        <v>45989</v>
      </c>
      <c r="B672" s="158">
        <v>4180596082</v>
      </c>
      <c r="C672" s="10" t="s">
        <v>7767</v>
      </c>
      <c r="D672" s="149">
        <v>45993</v>
      </c>
      <c r="E672" s="152"/>
      <c r="F672" s="151"/>
      <c r="G672" s="33" t="s">
        <v>7883</v>
      </c>
      <c r="H672" s="152"/>
      <c r="I672" s="158" t="s">
        <v>7885</v>
      </c>
      <c r="J672" s="150" t="s">
        <v>7234</v>
      </c>
      <c r="K672" s="331" t="s">
        <v>7775</v>
      </c>
      <c r="L672" s="21" t="str">
        <f>VLOOKUP($K672,TONG_SL!$A:$D,2,0)</f>
        <v>Chả nướng 300g</v>
      </c>
      <c r="N672" s="21" t="str">
        <f t="shared" si="74"/>
        <v>K-C6</v>
      </c>
      <c r="Q672" s="21" t="str">
        <f>VLOOKUP(K672,TONG_SL!$A:$D,3,0)</f>
        <v>Túi</v>
      </c>
      <c r="R672" s="106">
        <v>5</v>
      </c>
      <c r="S672" s="171"/>
      <c r="T672" s="171">
        <f>VLOOKUP(VLOOKUP(G672,Ma_KH!$A:$R,18,0)&amp;K672,Gia_MB!$A:$F,6,0)</f>
        <v>70950</v>
      </c>
      <c r="U672" s="172">
        <f t="shared" ref="U672:U703" si="79">T672*R672</f>
        <v>354750</v>
      </c>
      <c r="V672" s="171"/>
      <c r="W672" s="173">
        <f t="shared" ref="W672:W703" si="80">U672*V672</f>
        <v>0</v>
      </c>
      <c r="X672" s="174" t="str">
        <f t="shared" ref="X672:X703" si="81">IF(B672&lt;&gt;"","8","0")</f>
        <v>8</v>
      </c>
      <c r="Y672" s="171"/>
      <c r="Z672" s="172">
        <f t="shared" ref="Z672:Z703" si="82">U672*X672%</f>
        <v>28380</v>
      </c>
      <c r="AA672" s="175">
        <f>VLOOKUP(G672,Ma_KH!$A:$R,14,0)</f>
        <v>60</v>
      </c>
    </row>
    <row r="673" spans="1:27" hidden="1" x14ac:dyDescent="0.25">
      <c r="A673" s="157">
        <v>45989</v>
      </c>
      <c r="B673" s="158">
        <v>4180596082</v>
      </c>
      <c r="C673" s="10" t="s">
        <v>7767</v>
      </c>
      <c r="D673" s="149">
        <v>45993</v>
      </c>
      <c r="E673" s="152"/>
      <c r="F673" s="151"/>
      <c r="G673" s="33" t="s">
        <v>7883</v>
      </c>
      <c r="H673" s="152"/>
      <c r="I673" s="158" t="s">
        <v>7885</v>
      </c>
      <c r="J673" s="150" t="s">
        <v>7234</v>
      </c>
      <c r="K673" s="331" t="s">
        <v>30</v>
      </c>
      <c r="L673" s="21" t="str">
        <f>VLOOKUP($K673,TONG_SL!$A:$D,2,0)</f>
        <v>Gà muối 500g</v>
      </c>
      <c r="N673" s="21" t="str">
        <f t="shared" si="74"/>
        <v>K-C6</v>
      </c>
      <c r="Q673" s="21" t="str">
        <f>VLOOKUP(K673,TONG_SL!$A:$D,3,0)</f>
        <v>Túi</v>
      </c>
      <c r="R673" s="106">
        <v>4</v>
      </c>
      <c r="S673" s="171"/>
      <c r="T673" s="171">
        <f>VLOOKUP(VLOOKUP(G673,Ma_KH!$A:$R,18,0)&amp;K673,Gia_MB!$A:$F,6,0)</f>
        <v>111058</v>
      </c>
      <c r="U673" s="172">
        <f t="shared" si="79"/>
        <v>444232</v>
      </c>
      <c r="V673" s="171"/>
      <c r="W673" s="173">
        <f t="shared" si="80"/>
        <v>0</v>
      </c>
      <c r="X673" s="174" t="str">
        <f t="shared" si="81"/>
        <v>8</v>
      </c>
      <c r="Y673" s="171"/>
      <c r="Z673" s="172">
        <f t="shared" si="82"/>
        <v>35538.559999999998</v>
      </c>
      <c r="AA673" s="175">
        <f>VLOOKUP(G673,Ma_KH!$A:$R,14,0)</f>
        <v>60</v>
      </c>
    </row>
    <row r="674" spans="1:27" hidden="1" x14ac:dyDescent="0.25">
      <c r="A674" s="157">
        <v>45989</v>
      </c>
      <c r="B674" s="158">
        <v>4180596082</v>
      </c>
      <c r="C674" s="10" t="s">
        <v>7767</v>
      </c>
      <c r="D674" s="149">
        <v>45993</v>
      </c>
      <c r="E674" s="152"/>
      <c r="F674" s="151"/>
      <c r="G674" s="33" t="s">
        <v>7883</v>
      </c>
      <c r="H674" s="152"/>
      <c r="I674" s="158" t="s">
        <v>7885</v>
      </c>
      <c r="J674" s="150" t="s">
        <v>7234</v>
      </c>
      <c r="K674" s="331" t="s">
        <v>7187</v>
      </c>
      <c r="L674" s="21" t="str">
        <f>VLOOKUP($K674,TONG_SL!$A:$D,2,0)</f>
        <v>Chân giò heo muối 300g</v>
      </c>
      <c r="N674" s="21" t="str">
        <f t="shared" si="74"/>
        <v>K-C6</v>
      </c>
      <c r="Q674" s="21" t="str">
        <f>VLOOKUP(K674,TONG_SL!$A:$D,3,0)</f>
        <v>Túi</v>
      </c>
      <c r="R674" s="106">
        <v>14</v>
      </c>
      <c r="S674" s="171"/>
      <c r="T674" s="171">
        <f>VLOOKUP(VLOOKUP(G674,Ma_KH!$A:$R,18,0)&amp;K674,Gia_MB!$A:$F,6,0)</f>
        <v>73431</v>
      </c>
      <c r="U674" s="172">
        <f t="shared" si="79"/>
        <v>1028034</v>
      </c>
      <c r="V674" s="171"/>
      <c r="W674" s="173">
        <f t="shared" si="80"/>
        <v>0</v>
      </c>
      <c r="X674" s="174" t="str">
        <f t="shared" si="81"/>
        <v>8</v>
      </c>
      <c r="Y674" s="171"/>
      <c r="Z674" s="172">
        <f t="shared" si="82"/>
        <v>82242.720000000001</v>
      </c>
      <c r="AA674" s="175">
        <f>VLOOKUP(G674,Ma_KH!$A:$R,14,0)</f>
        <v>60</v>
      </c>
    </row>
    <row r="675" spans="1:27" hidden="1" x14ac:dyDescent="0.25">
      <c r="A675" s="157">
        <v>45989</v>
      </c>
      <c r="B675" s="158">
        <v>4180596142</v>
      </c>
      <c r="C675" s="10" t="s">
        <v>7767</v>
      </c>
      <c r="D675" s="149">
        <v>45993</v>
      </c>
      <c r="E675" s="152"/>
      <c r="F675" s="151"/>
      <c r="G675" s="33" t="s">
        <v>7883</v>
      </c>
      <c r="H675" s="152"/>
      <c r="I675" s="158" t="s">
        <v>7886</v>
      </c>
      <c r="J675" s="150" t="s">
        <v>7234</v>
      </c>
      <c r="K675" s="331" t="s">
        <v>48</v>
      </c>
      <c r="L675" s="21" t="str">
        <f>VLOOKUP($K675,TONG_SL!$A:$D,2,0)</f>
        <v>Mọc Nấm Hương 250g</v>
      </c>
      <c r="N675" s="21" t="str">
        <f t="shared" si="74"/>
        <v>K-C6</v>
      </c>
      <c r="Q675" s="21" t="str">
        <f>VLOOKUP(K675,TONG_SL!$A:$D,3,0)</f>
        <v>Túi</v>
      </c>
      <c r="R675" s="106">
        <v>14</v>
      </c>
      <c r="S675" s="171"/>
      <c r="T675" s="171">
        <f>VLOOKUP(VLOOKUP(G675,Ma_KH!$A:$R,18,0)&amp;K675,Gia_MB!$A:$F,6,0)</f>
        <v>46000</v>
      </c>
      <c r="U675" s="172">
        <f t="shared" si="79"/>
        <v>644000</v>
      </c>
      <c r="V675" s="171"/>
      <c r="W675" s="173">
        <f t="shared" si="80"/>
        <v>0</v>
      </c>
      <c r="X675" s="174" t="str">
        <f t="shared" si="81"/>
        <v>8</v>
      </c>
      <c r="Y675" s="171"/>
      <c r="Z675" s="172">
        <f t="shared" si="82"/>
        <v>51520</v>
      </c>
      <c r="AA675" s="175">
        <f>VLOOKUP(G675,Ma_KH!$A:$R,14,0)</f>
        <v>60</v>
      </c>
    </row>
    <row r="676" spans="1:27" hidden="1" x14ac:dyDescent="0.25">
      <c r="A676" s="157">
        <v>45989</v>
      </c>
      <c r="B676" s="158">
        <v>4180596142</v>
      </c>
      <c r="C676" s="10" t="s">
        <v>7767</v>
      </c>
      <c r="D676" s="149">
        <v>45993</v>
      </c>
      <c r="E676" s="152"/>
      <c r="F676" s="151"/>
      <c r="G676" s="33" t="s">
        <v>7883</v>
      </c>
      <c r="H676" s="152"/>
      <c r="I676" s="158" t="s">
        <v>7886</v>
      </c>
      <c r="J676" s="150" t="s">
        <v>7234</v>
      </c>
      <c r="K676" s="331" t="s">
        <v>32</v>
      </c>
      <c r="L676" s="21" t="str">
        <f>VLOOKUP($K676,TONG_SL!$A:$D,2,0)</f>
        <v>Giò Tai Lưỡi Xào 250g</v>
      </c>
      <c r="N676" s="21" t="str">
        <f t="shared" si="74"/>
        <v>K-C6</v>
      </c>
      <c r="Q676" s="21" t="str">
        <f>VLOOKUP(K676,TONG_SL!$A:$D,3,0)</f>
        <v>Túi</v>
      </c>
      <c r="R676" s="106">
        <v>8</v>
      </c>
      <c r="S676" s="171"/>
      <c r="T676" s="171">
        <f>VLOOKUP(VLOOKUP(G676,Ma_KH!$A:$R,18,0)&amp;K676,Gia_MB!$A:$F,6,0)</f>
        <v>50182</v>
      </c>
      <c r="U676" s="172">
        <f t="shared" si="79"/>
        <v>401456</v>
      </c>
      <c r="V676" s="171"/>
      <c r="W676" s="173">
        <f t="shared" si="80"/>
        <v>0</v>
      </c>
      <c r="X676" s="174" t="str">
        <f t="shared" si="81"/>
        <v>8</v>
      </c>
      <c r="Y676" s="171"/>
      <c r="Z676" s="172">
        <f t="shared" si="82"/>
        <v>32116.48</v>
      </c>
      <c r="AA676" s="175">
        <f>VLOOKUP(G676,Ma_KH!$A:$R,14,0)</f>
        <v>60</v>
      </c>
    </row>
    <row r="677" spans="1:27" hidden="1" x14ac:dyDescent="0.25">
      <c r="A677" s="157">
        <v>45989</v>
      </c>
      <c r="B677" s="158">
        <v>4180596142</v>
      </c>
      <c r="C677" s="10" t="s">
        <v>7767</v>
      </c>
      <c r="D677" s="149">
        <v>45993</v>
      </c>
      <c r="E677" s="152"/>
      <c r="F677" s="151"/>
      <c r="G677" s="33" t="s">
        <v>7883</v>
      </c>
      <c r="H677" s="152"/>
      <c r="I677" s="158" t="s">
        <v>7886</v>
      </c>
      <c r="J677" s="150" t="s">
        <v>7234</v>
      </c>
      <c r="K677" s="331" t="s">
        <v>7154</v>
      </c>
      <c r="L677" s="21" t="str">
        <f>VLOOKUP($K677,TONG_SL!$A:$D,2,0)</f>
        <v>Chả cốm 300g</v>
      </c>
      <c r="N677" s="21" t="str">
        <f t="shared" si="74"/>
        <v>K-C6</v>
      </c>
      <c r="Q677" s="21" t="str">
        <f>VLOOKUP(K677,TONG_SL!$A:$D,3,0)</f>
        <v>Túi</v>
      </c>
      <c r="R677" s="106">
        <v>4</v>
      </c>
      <c r="S677" s="171"/>
      <c r="T677" s="171">
        <f>VLOOKUP(VLOOKUP(G677,Ma_KH!$A:$R,18,0)&amp;K677,Gia_MB!$A:$F,6,0)</f>
        <v>74250</v>
      </c>
      <c r="U677" s="172">
        <f t="shared" si="79"/>
        <v>297000</v>
      </c>
      <c r="V677" s="171"/>
      <c r="W677" s="173">
        <f t="shared" si="80"/>
        <v>0</v>
      </c>
      <c r="X677" s="174" t="str">
        <f t="shared" si="81"/>
        <v>8</v>
      </c>
      <c r="Y677" s="171"/>
      <c r="Z677" s="172">
        <f t="shared" si="82"/>
        <v>23760</v>
      </c>
      <c r="AA677" s="175">
        <f>VLOOKUP(G677,Ma_KH!$A:$R,14,0)</f>
        <v>60</v>
      </c>
    </row>
    <row r="678" spans="1:27" hidden="1" x14ac:dyDescent="0.25">
      <c r="A678" s="157">
        <v>45989</v>
      </c>
      <c r="B678" s="158">
        <v>4180596142</v>
      </c>
      <c r="C678" s="10" t="s">
        <v>7767</v>
      </c>
      <c r="D678" s="149">
        <v>45993</v>
      </c>
      <c r="E678" s="152"/>
      <c r="F678" s="151"/>
      <c r="G678" s="33" t="s">
        <v>7883</v>
      </c>
      <c r="H678" s="152"/>
      <c r="I678" s="158" t="s">
        <v>7886</v>
      </c>
      <c r="J678" s="150" t="s">
        <v>7234</v>
      </c>
      <c r="K678" s="331" t="s">
        <v>7775</v>
      </c>
      <c r="L678" s="21" t="str">
        <f>VLOOKUP($K678,TONG_SL!$A:$D,2,0)</f>
        <v>Chả nướng 300g</v>
      </c>
      <c r="N678" s="21" t="str">
        <f t="shared" si="74"/>
        <v>K-C6</v>
      </c>
      <c r="Q678" s="21" t="str">
        <f>VLOOKUP(K678,TONG_SL!$A:$D,3,0)</f>
        <v>Túi</v>
      </c>
      <c r="R678" s="106">
        <v>6</v>
      </c>
      <c r="S678" s="171"/>
      <c r="T678" s="171">
        <f>VLOOKUP(VLOOKUP(G678,Ma_KH!$A:$R,18,0)&amp;K678,Gia_MB!$A:$F,6,0)</f>
        <v>70950</v>
      </c>
      <c r="U678" s="172">
        <f t="shared" si="79"/>
        <v>425700</v>
      </c>
      <c r="V678" s="171"/>
      <c r="W678" s="173">
        <f t="shared" si="80"/>
        <v>0</v>
      </c>
      <c r="X678" s="174" t="str">
        <f t="shared" si="81"/>
        <v>8</v>
      </c>
      <c r="Y678" s="171"/>
      <c r="Z678" s="172">
        <f t="shared" si="82"/>
        <v>34056</v>
      </c>
      <c r="AA678" s="175">
        <f>VLOOKUP(G678,Ma_KH!$A:$R,14,0)</f>
        <v>60</v>
      </c>
    </row>
    <row r="679" spans="1:27" hidden="1" x14ac:dyDescent="0.25">
      <c r="A679" s="157">
        <v>45989</v>
      </c>
      <c r="B679" s="158">
        <v>4180596142</v>
      </c>
      <c r="C679" s="10" t="s">
        <v>7767</v>
      </c>
      <c r="D679" s="149">
        <v>45993</v>
      </c>
      <c r="E679" s="152"/>
      <c r="F679" s="151"/>
      <c r="G679" s="33" t="s">
        <v>7883</v>
      </c>
      <c r="H679" s="152"/>
      <c r="I679" s="158" t="s">
        <v>7886</v>
      </c>
      <c r="J679" s="150" t="s">
        <v>7234</v>
      </c>
      <c r="K679" s="331" t="s">
        <v>30</v>
      </c>
      <c r="L679" s="21" t="str">
        <f>VLOOKUP($K679,TONG_SL!$A:$D,2,0)</f>
        <v>Gà muối 500g</v>
      </c>
      <c r="N679" s="21" t="str">
        <f t="shared" si="74"/>
        <v>K-C6</v>
      </c>
      <c r="Q679" s="21" t="str">
        <f>VLOOKUP(K679,TONG_SL!$A:$D,3,0)</f>
        <v>Túi</v>
      </c>
      <c r="R679" s="106">
        <v>7</v>
      </c>
      <c r="S679" s="171"/>
      <c r="T679" s="171">
        <f>VLOOKUP(VLOOKUP(G679,Ma_KH!$A:$R,18,0)&amp;K679,Gia_MB!$A:$F,6,0)</f>
        <v>111058</v>
      </c>
      <c r="U679" s="172">
        <f t="shared" si="79"/>
        <v>777406</v>
      </c>
      <c r="V679" s="171"/>
      <c r="W679" s="173">
        <f t="shared" si="80"/>
        <v>0</v>
      </c>
      <c r="X679" s="174" t="str">
        <f t="shared" si="81"/>
        <v>8</v>
      </c>
      <c r="Y679" s="171"/>
      <c r="Z679" s="172">
        <f t="shared" si="82"/>
        <v>62192.480000000003</v>
      </c>
      <c r="AA679" s="175">
        <f>VLOOKUP(G679,Ma_KH!$A:$R,14,0)</f>
        <v>60</v>
      </c>
    </row>
    <row r="680" spans="1:27" hidden="1" x14ac:dyDescent="0.25">
      <c r="A680" s="157">
        <v>45989</v>
      </c>
      <c r="B680" s="158">
        <v>4180596142</v>
      </c>
      <c r="C680" s="10" t="s">
        <v>7767</v>
      </c>
      <c r="D680" s="149">
        <v>45993</v>
      </c>
      <c r="E680" s="152"/>
      <c r="F680" s="151"/>
      <c r="G680" s="33" t="s">
        <v>7883</v>
      </c>
      <c r="H680" s="152"/>
      <c r="I680" s="158" t="s">
        <v>7886</v>
      </c>
      <c r="J680" s="150" t="s">
        <v>7234</v>
      </c>
      <c r="K680" s="331" t="s">
        <v>7187</v>
      </c>
      <c r="L680" s="21" t="str">
        <f>VLOOKUP($K680,TONG_SL!$A:$D,2,0)</f>
        <v>Chân giò heo muối 300g</v>
      </c>
      <c r="N680" s="21" t="str">
        <f t="shared" si="74"/>
        <v>K-C6</v>
      </c>
      <c r="Q680" s="21" t="str">
        <f>VLOOKUP(K680,TONG_SL!$A:$D,3,0)</f>
        <v>Túi</v>
      </c>
      <c r="R680" s="106">
        <v>9</v>
      </c>
      <c r="S680" s="171"/>
      <c r="T680" s="171">
        <f>VLOOKUP(VLOOKUP(G680,Ma_KH!$A:$R,18,0)&amp;K680,Gia_MB!$A:$F,6,0)</f>
        <v>73431</v>
      </c>
      <c r="U680" s="172">
        <f t="shared" si="79"/>
        <v>660879</v>
      </c>
      <c r="V680" s="171"/>
      <c r="W680" s="173">
        <f t="shared" si="80"/>
        <v>0</v>
      </c>
      <c r="X680" s="174" t="str">
        <f t="shared" si="81"/>
        <v>8</v>
      </c>
      <c r="Y680" s="171"/>
      <c r="Z680" s="172">
        <f t="shared" si="82"/>
        <v>52870.32</v>
      </c>
      <c r="AA680" s="175">
        <f>VLOOKUP(G680,Ma_KH!$A:$R,14,0)</f>
        <v>60</v>
      </c>
    </row>
    <row r="681" spans="1:27" hidden="1" x14ac:dyDescent="0.25">
      <c r="A681" s="157">
        <v>45989</v>
      </c>
      <c r="B681" s="158">
        <v>4180596439</v>
      </c>
      <c r="C681" s="10" t="s">
        <v>7767</v>
      </c>
      <c r="D681" s="149">
        <v>45993</v>
      </c>
      <c r="E681" s="152"/>
      <c r="F681" s="151"/>
      <c r="G681" s="33" t="s">
        <v>7883</v>
      </c>
      <c r="H681" s="152"/>
      <c r="I681" s="158" t="s">
        <v>7887</v>
      </c>
      <c r="J681" s="150" t="s">
        <v>7234</v>
      </c>
      <c r="K681" s="331" t="s">
        <v>7187</v>
      </c>
      <c r="L681" s="21" t="str">
        <f>VLOOKUP($K681,TONG_SL!$A:$D,2,0)</f>
        <v>Chân giò heo muối 300g</v>
      </c>
      <c r="N681" s="21" t="str">
        <f t="shared" si="74"/>
        <v>K-C6</v>
      </c>
      <c r="Q681" s="21" t="str">
        <f>VLOOKUP(K681,TONG_SL!$A:$D,3,0)</f>
        <v>Túi</v>
      </c>
      <c r="R681" s="106">
        <v>13</v>
      </c>
      <c r="S681" s="171"/>
      <c r="T681" s="171">
        <f>VLOOKUP(VLOOKUP(G681,Ma_KH!$A:$R,18,0)&amp;K681,Gia_MB!$A:$F,6,0)</f>
        <v>73431</v>
      </c>
      <c r="U681" s="172">
        <f t="shared" si="79"/>
        <v>954603</v>
      </c>
      <c r="V681" s="171"/>
      <c r="W681" s="173">
        <f t="shared" si="80"/>
        <v>0</v>
      </c>
      <c r="X681" s="174" t="str">
        <f t="shared" si="81"/>
        <v>8</v>
      </c>
      <c r="Y681" s="171"/>
      <c r="Z681" s="172">
        <f t="shared" si="82"/>
        <v>76368.240000000005</v>
      </c>
      <c r="AA681" s="175">
        <f>VLOOKUP(G681,Ma_KH!$A:$R,14,0)</f>
        <v>60</v>
      </c>
    </row>
    <row r="682" spans="1:27" hidden="1" x14ac:dyDescent="0.25">
      <c r="A682" s="157">
        <v>45989</v>
      </c>
      <c r="B682" s="158">
        <v>4180596439</v>
      </c>
      <c r="C682" s="10" t="s">
        <v>7767</v>
      </c>
      <c r="D682" s="149">
        <v>45993</v>
      </c>
      <c r="E682" s="152"/>
      <c r="F682" s="151"/>
      <c r="G682" s="33" t="s">
        <v>7883</v>
      </c>
      <c r="H682" s="152"/>
      <c r="I682" s="158" t="s">
        <v>7887</v>
      </c>
      <c r="J682" s="150" t="s">
        <v>7234</v>
      </c>
      <c r="K682" s="331" t="s">
        <v>30</v>
      </c>
      <c r="L682" s="21" t="str">
        <f>VLOOKUP($K682,TONG_SL!$A:$D,2,0)</f>
        <v>Gà muối 500g</v>
      </c>
      <c r="N682" s="21" t="str">
        <f t="shared" si="74"/>
        <v>K-C6</v>
      </c>
      <c r="Q682" s="21" t="str">
        <f>VLOOKUP(K682,TONG_SL!$A:$D,3,0)</f>
        <v>Túi</v>
      </c>
      <c r="R682" s="106">
        <v>2</v>
      </c>
      <c r="S682" s="171"/>
      <c r="T682" s="171">
        <f>VLOOKUP(VLOOKUP(G682,Ma_KH!$A:$R,18,0)&amp;K682,Gia_MB!$A:$F,6,0)</f>
        <v>111058</v>
      </c>
      <c r="U682" s="172">
        <f t="shared" si="79"/>
        <v>222116</v>
      </c>
      <c r="V682" s="171"/>
      <c r="W682" s="173">
        <f t="shared" si="80"/>
        <v>0</v>
      </c>
      <c r="X682" s="174" t="str">
        <f t="shared" si="81"/>
        <v>8</v>
      </c>
      <c r="Y682" s="171"/>
      <c r="Z682" s="172">
        <f t="shared" si="82"/>
        <v>17769.28</v>
      </c>
      <c r="AA682" s="175">
        <f>VLOOKUP(G682,Ma_KH!$A:$R,14,0)</f>
        <v>60</v>
      </c>
    </row>
    <row r="683" spans="1:27" hidden="1" x14ac:dyDescent="0.25">
      <c r="A683" s="157">
        <v>45989</v>
      </c>
      <c r="B683" s="158">
        <v>4180596439</v>
      </c>
      <c r="C683" s="10" t="s">
        <v>7767</v>
      </c>
      <c r="D683" s="149">
        <v>45993</v>
      </c>
      <c r="E683" s="152"/>
      <c r="F683" s="151"/>
      <c r="G683" s="33" t="s">
        <v>7883</v>
      </c>
      <c r="H683" s="152"/>
      <c r="I683" s="158" t="s">
        <v>7887</v>
      </c>
      <c r="J683" s="150" t="s">
        <v>7234</v>
      </c>
      <c r="K683" s="331" t="s">
        <v>7153</v>
      </c>
      <c r="L683" s="21" t="str">
        <f>VLOOKUP($K683,TONG_SL!$A:$D,2,0)</f>
        <v>Tai heo muối 200g</v>
      </c>
      <c r="N683" s="21" t="str">
        <f t="shared" si="74"/>
        <v>K-C6</v>
      </c>
      <c r="Q683" s="21" t="str">
        <f>VLOOKUP(K683,TONG_SL!$A:$D,3,0)</f>
        <v>Túi</v>
      </c>
      <c r="R683" s="106">
        <v>5</v>
      </c>
      <c r="S683" s="171"/>
      <c r="T683" s="171">
        <f>VLOOKUP(VLOOKUP(G683,Ma_KH!$A:$R,18,0)&amp;K683,Gia_MB!$A:$F,6,0)</f>
        <v>55595</v>
      </c>
      <c r="U683" s="172">
        <f t="shared" si="79"/>
        <v>277975</v>
      </c>
      <c r="V683" s="171"/>
      <c r="W683" s="173">
        <f t="shared" si="80"/>
        <v>0</v>
      </c>
      <c r="X683" s="174" t="str">
        <f t="shared" si="81"/>
        <v>8</v>
      </c>
      <c r="Y683" s="171"/>
      <c r="Z683" s="172">
        <f t="shared" si="82"/>
        <v>22238</v>
      </c>
      <c r="AA683" s="175">
        <f>VLOOKUP(G683,Ma_KH!$A:$R,14,0)</f>
        <v>60</v>
      </c>
    </row>
    <row r="684" spans="1:27" hidden="1" x14ac:dyDescent="0.25">
      <c r="A684" s="157">
        <v>45989</v>
      </c>
      <c r="B684" s="158">
        <v>4180596439</v>
      </c>
      <c r="C684" s="10" t="s">
        <v>7767</v>
      </c>
      <c r="D684" s="149">
        <v>45993</v>
      </c>
      <c r="E684" s="152"/>
      <c r="F684" s="151"/>
      <c r="G684" s="33" t="s">
        <v>7883</v>
      </c>
      <c r="H684" s="152"/>
      <c r="I684" s="158" t="s">
        <v>7887</v>
      </c>
      <c r="J684" s="150" t="s">
        <v>7234</v>
      </c>
      <c r="K684" s="331" t="s">
        <v>7775</v>
      </c>
      <c r="L684" s="21" t="str">
        <f>VLOOKUP($K684,TONG_SL!$A:$D,2,0)</f>
        <v>Chả nướng 300g</v>
      </c>
      <c r="N684" s="21" t="str">
        <f t="shared" si="74"/>
        <v>K-C6</v>
      </c>
      <c r="Q684" s="21" t="str">
        <f>VLOOKUP(K684,TONG_SL!$A:$D,3,0)</f>
        <v>Túi</v>
      </c>
      <c r="R684" s="106">
        <v>6</v>
      </c>
      <c r="S684" s="171"/>
      <c r="T684" s="171">
        <f>VLOOKUP(VLOOKUP(G684,Ma_KH!$A:$R,18,0)&amp;K684,Gia_MB!$A:$F,6,0)</f>
        <v>70950</v>
      </c>
      <c r="U684" s="172">
        <f t="shared" si="79"/>
        <v>425700</v>
      </c>
      <c r="V684" s="171"/>
      <c r="W684" s="173">
        <f t="shared" si="80"/>
        <v>0</v>
      </c>
      <c r="X684" s="174" t="str">
        <f t="shared" si="81"/>
        <v>8</v>
      </c>
      <c r="Y684" s="171"/>
      <c r="Z684" s="172">
        <f t="shared" si="82"/>
        <v>34056</v>
      </c>
      <c r="AA684" s="175">
        <f>VLOOKUP(G684,Ma_KH!$A:$R,14,0)</f>
        <v>60</v>
      </c>
    </row>
    <row r="685" spans="1:27" hidden="1" x14ac:dyDescent="0.25">
      <c r="A685" s="157">
        <v>45989</v>
      </c>
      <c r="B685" s="158">
        <v>4180596439</v>
      </c>
      <c r="C685" s="10" t="s">
        <v>7767</v>
      </c>
      <c r="D685" s="149">
        <v>45993</v>
      </c>
      <c r="E685" s="152"/>
      <c r="F685" s="151"/>
      <c r="G685" s="33" t="s">
        <v>7883</v>
      </c>
      <c r="H685" s="152"/>
      <c r="I685" s="158" t="s">
        <v>7887</v>
      </c>
      <c r="J685" s="150" t="s">
        <v>7234</v>
      </c>
      <c r="K685" s="331" t="s">
        <v>7154</v>
      </c>
      <c r="L685" s="21" t="str">
        <f>VLOOKUP($K685,TONG_SL!$A:$D,2,0)</f>
        <v>Chả cốm 300g</v>
      </c>
      <c r="N685" s="21" t="str">
        <f t="shared" si="74"/>
        <v>K-C6</v>
      </c>
      <c r="Q685" s="21" t="str">
        <f>VLOOKUP(K685,TONG_SL!$A:$D,3,0)</f>
        <v>Túi</v>
      </c>
      <c r="R685" s="106">
        <v>10</v>
      </c>
      <c r="S685" s="171"/>
      <c r="T685" s="171">
        <f>VLOOKUP(VLOOKUP(G685,Ma_KH!$A:$R,18,0)&amp;K685,Gia_MB!$A:$F,6,0)</f>
        <v>74250</v>
      </c>
      <c r="U685" s="172">
        <f t="shared" si="79"/>
        <v>742500</v>
      </c>
      <c r="V685" s="171"/>
      <c r="W685" s="173">
        <f t="shared" si="80"/>
        <v>0</v>
      </c>
      <c r="X685" s="174" t="str">
        <f t="shared" si="81"/>
        <v>8</v>
      </c>
      <c r="Y685" s="171"/>
      <c r="Z685" s="172">
        <f t="shared" si="82"/>
        <v>59400</v>
      </c>
      <c r="AA685" s="175">
        <f>VLOOKUP(G685,Ma_KH!$A:$R,14,0)</f>
        <v>60</v>
      </c>
    </row>
    <row r="686" spans="1:27" hidden="1" x14ac:dyDescent="0.25">
      <c r="A686" s="157">
        <v>45989</v>
      </c>
      <c r="B686" s="158">
        <v>4180596439</v>
      </c>
      <c r="C686" s="10" t="s">
        <v>7767</v>
      </c>
      <c r="D686" s="149">
        <v>45993</v>
      </c>
      <c r="E686" s="152"/>
      <c r="F686" s="151"/>
      <c r="G686" s="33" t="s">
        <v>7883</v>
      </c>
      <c r="H686" s="152"/>
      <c r="I686" s="158" t="s">
        <v>7887</v>
      </c>
      <c r="J686" s="150" t="s">
        <v>7234</v>
      </c>
      <c r="K686" s="331" t="s">
        <v>32</v>
      </c>
      <c r="L686" s="21" t="str">
        <f>VLOOKUP($K686,TONG_SL!$A:$D,2,0)</f>
        <v>Giò Tai Lưỡi Xào 250g</v>
      </c>
      <c r="N686" s="21" t="str">
        <f t="shared" si="74"/>
        <v>K-C6</v>
      </c>
      <c r="Q686" s="21" t="str">
        <f>VLOOKUP(K686,TONG_SL!$A:$D,3,0)</f>
        <v>Túi</v>
      </c>
      <c r="R686" s="106">
        <v>3</v>
      </c>
      <c r="S686" s="171"/>
      <c r="T686" s="171">
        <f>VLOOKUP(VLOOKUP(G686,Ma_KH!$A:$R,18,0)&amp;K686,Gia_MB!$A:$F,6,0)</f>
        <v>50182</v>
      </c>
      <c r="U686" s="172">
        <f t="shared" si="79"/>
        <v>150546</v>
      </c>
      <c r="V686" s="171"/>
      <c r="W686" s="173">
        <f t="shared" si="80"/>
        <v>0</v>
      </c>
      <c r="X686" s="174" t="str">
        <f t="shared" si="81"/>
        <v>8</v>
      </c>
      <c r="Y686" s="171"/>
      <c r="Z686" s="172">
        <f t="shared" si="82"/>
        <v>12043.68</v>
      </c>
      <c r="AA686" s="175">
        <f>VLOOKUP(G686,Ma_KH!$A:$R,14,0)</f>
        <v>60</v>
      </c>
    </row>
    <row r="687" spans="1:27" hidden="1" x14ac:dyDescent="0.25">
      <c r="A687" s="157">
        <v>45989</v>
      </c>
      <c r="B687" s="158">
        <v>4180596439</v>
      </c>
      <c r="C687" s="10" t="s">
        <v>7767</v>
      </c>
      <c r="D687" s="149">
        <v>45993</v>
      </c>
      <c r="E687" s="152"/>
      <c r="F687" s="151"/>
      <c r="G687" s="33" t="s">
        <v>7883</v>
      </c>
      <c r="H687" s="152"/>
      <c r="I687" s="158" t="s">
        <v>7887</v>
      </c>
      <c r="J687" s="150" t="s">
        <v>7234</v>
      </c>
      <c r="K687" s="331" t="s">
        <v>48</v>
      </c>
      <c r="L687" s="21" t="str">
        <f>VLOOKUP($K687,TONG_SL!$A:$D,2,0)</f>
        <v>Mọc Nấm Hương 250g</v>
      </c>
      <c r="N687" s="21" t="str">
        <f t="shared" si="74"/>
        <v>K-C6</v>
      </c>
      <c r="Q687" s="21" t="str">
        <f>VLOOKUP(K687,TONG_SL!$A:$D,3,0)</f>
        <v>Túi</v>
      </c>
      <c r="R687" s="106">
        <v>4</v>
      </c>
      <c r="S687" s="171"/>
      <c r="T687" s="171">
        <f>VLOOKUP(VLOOKUP(G687,Ma_KH!$A:$R,18,0)&amp;K687,Gia_MB!$A:$F,6,0)</f>
        <v>46000</v>
      </c>
      <c r="U687" s="172">
        <f t="shared" si="79"/>
        <v>184000</v>
      </c>
      <c r="V687" s="171"/>
      <c r="W687" s="173">
        <f t="shared" si="80"/>
        <v>0</v>
      </c>
      <c r="X687" s="174" t="str">
        <f t="shared" si="81"/>
        <v>8</v>
      </c>
      <c r="Y687" s="171"/>
      <c r="Z687" s="172">
        <f t="shared" si="82"/>
        <v>14720</v>
      </c>
      <c r="AA687" s="175">
        <f>VLOOKUP(G687,Ma_KH!$A:$R,14,0)</f>
        <v>60</v>
      </c>
    </row>
    <row r="688" spans="1:27" hidden="1" x14ac:dyDescent="0.25">
      <c r="A688" s="157">
        <v>45989</v>
      </c>
      <c r="B688" s="158">
        <v>4180595932</v>
      </c>
      <c r="C688" s="10" t="s">
        <v>7767</v>
      </c>
      <c r="D688" s="149">
        <v>45993</v>
      </c>
      <c r="E688" s="152"/>
      <c r="F688" s="151"/>
      <c r="G688" s="33" t="s">
        <v>7883</v>
      </c>
      <c r="H688" s="152"/>
      <c r="I688" s="158" t="s">
        <v>7888</v>
      </c>
      <c r="J688" s="150" t="s">
        <v>7234</v>
      </c>
      <c r="K688" s="331" t="s">
        <v>48</v>
      </c>
      <c r="L688" s="21" t="str">
        <f>VLOOKUP($K688,TONG_SL!$A:$D,2,0)</f>
        <v>Mọc Nấm Hương 250g</v>
      </c>
      <c r="N688" s="21" t="str">
        <f t="shared" si="74"/>
        <v>K-C6</v>
      </c>
      <c r="Q688" s="21" t="str">
        <f>VLOOKUP(K688,TONG_SL!$A:$D,3,0)</f>
        <v>Túi</v>
      </c>
      <c r="R688" s="106">
        <v>4</v>
      </c>
      <c r="S688" s="171"/>
      <c r="T688" s="171">
        <f>VLOOKUP(VLOOKUP(G688,Ma_KH!$A:$R,18,0)&amp;K688,Gia_MB!$A:$F,6,0)</f>
        <v>46000</v>
      </c>
      <c r="U688" s="172">
        <f t="shared" si="79"/>
        <v>184000</v>
      </c>
      <c r="V688" s="171"/>
      <c r="W688" s="173">
        <f t="shared" si="80"/>
        <v>0</v>
      </c>
      <c r="X688" s="174" t="str">
        <f t="shared" si="81"/>
        <v>8</v>
      </c>
      <c r="Y688" s="171"/>
      <c r="Z688" s="172">
        <f t="shared" si="82"/>
        <v>14720</v>
      </c>
      <c r="AA688" s="175">
        <f>VLOOKUP(G688,Ma_KH!$A:$R,14,0)</f>
        <v>60</v>
      </c>
    </row>
    <row r="689" spans="1:27" hidden="1" x14ac:dyDescent="0.25">
      <c r="A689" s="157">
        <v>45989</v>
      </c>
      <c r="B689" s="158">
        <v>4180595932</v>
      </c>
      <c r="C689" s="10" t="s">
        <v>7767</v>
      </c>
      <c r="D689" s="149">
        <v>45993</v>
      </c>
      <c r="E689" s="152"/>
      <c r="F689" s="151"/>
      <c r="G689" s="33" t="s">
        <v>7883</v>
      </c>
      <c r="H689" s="152"/>
      <c r="I689" s="158" t="s">
        <v>7888</v>
      </c>
      <c r="J689" s="150" t="s">
        <v>7234</v>
      </c>
      <c r="K689" s="331" t="s">
        <v>32</v>
      </c>
      <c r="L689" s="21" t="str">
        <f>VLOOKUP($K689,TONG_SL!$A:$D,2,0)</f>
        <v>Giò Tai Lưỡi Xào 250g</v>
      </c>
      <c r="N689" s="21" t="str">
        <f t="shared" si="74"/>
        <v>K-C6</v>
      </c>
      <c r="Q689" s="21" t="str">
        <f>VLOOKUP(K689,TONG_SL!$A:$D,3,0)</f>
        <v>Túi</v>
      </c>
      <c r="R689" s="106">
        <v>5</v>
      </c>
      <c r="S689" s="171"/>
      <c r="T689" s="171">
        <f>VLOOKUP(VLOOKUP(G689,Ma_KH!$A:$R,18,0)&amp;K689,Gia_MB!$A:$F,6,0)</f>
        <v>50182</v>
      </c>
      <c r="U689" s="172">
        <f t="shared" si="79"/>
        <v>250910</v>
      </c>
      <c r="V689" s="171"/>
      <c r="W689" s="173">
        <f t="shared" si="80"/>
        <v>0</v>
      </c>
      <c r="X689" s="174" t="str">
        <f t="shared" si="81"/>
        <v>8</v>
      </c>
      <c r="Y689" s="171"/>
      <c r="Z689" s="172">
        <f t="shared" si="82"/>
        <v>20072.8</v>
      </c>
      <c r="AA689" s="175">
        <f>VLOOKUP(G689,Ma_KH!$A:$R,14,0)</f>
        <v>60</v>
      </c>
    </row>
    <row r="690" spans="1:27" hidden="1" x14ac:dyDescent="0.25">
      <c r="A690" s="157">
        <v>45989</v>
      </c>
      <c r="B690" s="158">
        <v>4180595932</v>
      </c>
      <c r="C690" s="10" t="s">
        <v>7767</v>
      </c>
      <c r="D690" s="149">
        <v>45993</v>
      </c>
      <c r="E690" s="152"/>
      <c r="F690" s="151"/>
      <c r="G690" s="33" t="s">
        <v>7883</v>
      </c>
      <c r="H690" s="152"/>
      <c r="I690" s="158" t="s">
        <v>7888</v>
      </c>
      <c r="J690" s="150" t="s">
        <v>7234</v>
      </c>
      <c r="K690" s="331" t="s">
        <v>7154</v>
      </c>
      <c r="L690" s="21" t="str">
        <f>VLOOKUP($K690,TONG_SL!$A:$D,2,0)</f>
        <v>Chả cốm 300g</v>
      </c>
      <c r="N690" s="21" t="str">
        <f t="shared" si="74"/>
        <v>K-C6</v>
      </c>
      <c r="Q690" s="21" t="str">
        <f>VLOOKUP(K690,TONG_SL!$A:$D,3,0)</f>
        <v>Túi</v>
      </c>
      <c r="R690" s="106">
        <v>4</v>
      </c>
      <c r="S690" s="171"/>
      <c r="T690" s="171">
        <f>VLOOKUP(VLOOKUP(G690,Ma_KH!$A:$R,18,0)&amp;K690,Gia_MB!$A:$F,6,0)</f>
        <v>74250</v>
      </c>
      <c r="U690" s="172">
        <f t="shared" si="79"/>
        <v>297000</v>
      </c>
      <c r="V690" s="171"/>
      <c r="W690" s="173">
        <f t="shared" si="80"/>
        <v>0</v>
      </c>
      <c r="X690" s="174" t="str">
        <f t="shared" si="81"/>
        <v>8</v>
      </c>
      <c r="Y690" s="171"/>
      <c r="Z690" s="172">
        <f t="shared" si="82"/>
        <v>23760</v>
      </c>
      <c r="AA690" s="175">
        <f>VLOOKUP(G690,Ma_KH!$A:$R,14,0)</f>
        <v>60</v>
      </c>
    </row>
    <row r="691" spans="1:27" hidden="1" x14ac:dyDescent="0.25">
      <c r="A691" s="157">
        <v>45989</v>
      </c>
      <c r="B691" s="158">
        <v>4180595932</v>
      </c>
      <c r="C691" s="10" t="s">
        <v>7767</v>
      </c>
      <c r="D691" s="149">
        <v>45993</v>
      </c>
      <c r="E691" s="152"/>
      <c r="F691" s="151"/>
      <c r="G691" s="33" t="s">
        <v>7883</v>
      </c>
      <c r="H691" s="152"/>
      <c r="I691" s="158" t="s">
        <v>7888</v>
      </c>
      <c r="J691" s="150" t="s">
        <v>7234</v>
      </c>
      <c r="K691" s="331" t="s">
        <v>7775</v>
      </c>
      <c r="L691" s="21" t="str">
        <f>VLOOKUP($K691,TONG_SL!$A:$D,2,0)</f>
        <v>Chả nướng 300g</v>
      </c>
      <c r="N691" s="21" t="str">
        <f t="shared" si="74"/>
        <v>K-C6</v>
      </c>
      <c r="Q691" s="21" t="str">
        <f>VLOOKUP(K691,TONG_SL!$A:$D,3,0)</f>
        <v>Túi</v>
      </c>
      <c r="R691" s="106">
        <v>7</v>
      </c>
      <c r="S691" s="171"/>
      <c r="T691" s="171">
        <f>VLOOKUP(VLOOKUP(G691,Ma_KH!$A:$R,18,0)&amp;K691,Gia_MB!$A:$F,6,0)</f>
        <v>70950</v>
      </c>
      <c r="U691" s="172">
        <f t="shared" si="79"/>
        <v>496650</v>
      </c>
      <c r="V691" s="171"/>
      <c r="W691" s="173">
        <f t="shared" si="80"/>
        <v>0</v>
      </c>
      <c r="X691" s="174" t="str">
        <f t="shared" si="81"/>
        <v>8</v>
      </c>
      <c r="Y691" s="171"/>
      <c r="Z691" s="172">
        <f t="shared" si="82"/>
        <v>39732</v>
      </c>
      <c r="AA691" s="175">
        <f>VLOOKUP(G691,Ma_KH!$A:$R,14,0)</f>
        <v>60</v>
      </c>
    </row>
    <row r="692" spans="1:27" hidden="1" x14ac:dyDescent="0.25">
      <c r="A692" s="157">
        <v>45989</v>
      </c>
      <c r="B692" s="158">
        <v>4180595932</v>
      </c>
      <c r="C692" s="10" t="s">
        <v>7767</v>
      </c>
      <c r="D692" s="149">
        <v>45993</v>
      </c>
      <c r="E692" s="152"/>
      <c r="F692" s="151"/>
      <c r="G692" s="33" t="s">
        <v>7883</v>
      </c>
      <c r="H692" s="152"/>
      <c r="I692" s="158" t="s">
        <v>7888</v>
      </c>
      <c r="J692" s="150" t="s">
        <v>7234</v>
      </c>
      <c r="K692" s="331" t="s">
        <v>7153</v>
      </c>
      <c r="L692" s="21" t="str">
        <f>VLOOKUP($K692,TONG_SL!$A:$D,2,0)</f>
        <v>Tai heo muối 200g</v>
      </c>
      <c r="N692" s="21" t="str">
        <f t="shared" si="74"/>
        <v>K-C6</v>
      </c>
      <c r="Q692" s="21" t="str">
        <f>VLOOKUP(K692,TONG_SL!$A:$D,3,0)</f>
        <v>Túi</v>
      </c>
      <c r="R692" s="106">
        <v>6</v>
      </c>
      <c r="S692" s="171"/>
      <c r="T692" s="171">
        <f>VLOOKUP(VLOOKUP(G692,Ma_KH!$A:$R,18,0)&amp;K692,Gia_MB!$A:$F,6,0)</f>
        <v>55595</v>
      </c>
      <c r="U692" s="172">
        <f t="shared" si="79"/>
        <v>333570</v>
      </c>
      <c r="V692" s="171"/>
      <c r="W692" s="173">
        <f t="shared" si="80"/>
        <v>0</v>
      </c>
      <c r="X692" s="174" t="str">
        <f t="shared" si="81"/>
        <v>8</v>
      </c>
      <c r="Y692" s="171"/>
      <c r="Z692" s="172">
        <f t="shared" si="82"/>
        <v>26685.600000000002</v>
      </c>
      <c r="AA692" s="175">
        <f>VLOOKUP(G692,Ma_KH!$A:$R,14,0)</f>
        <v>60</v>
      </c>
    </row>
    <row r="693" spans="1:27" hidden="1" x14ac:dyDescent="0.25">
      <c r="A693" s="157">
        <v>45989</v>
      </c>
      <c r="B693" s="158">
        <v>4180595932</v>
      </c>
      <c r="C693" s="10" t="s">
        <v>7767</v>
      </c>
      <c r="D693" s="149">
        <v>45993</v>
      </c>
      <c r="E693" s="152"/>
      <c r="F693" s="151"/>
      <c r="G693" s="33" t="s">
        <v>7883</v>
      </c>
      <c r="H693" s="152"/>
      <c r="I693" s="158" t="s">
        <v>7888</v>
      </c>
      <c r="J693" s="150" t="s">
        <v>7234</v>
      </c>
      <c r="K693" s="331" t="s">
        <v>30</v>
      </c>
      <c r="L693" s="21" t="str">
        <f>VLOOKUP($K693,TONG_SL!$A:$D,2,0)</f>
        <v>Gà muối 500g</v>
      </c>
      <c r="N693" s="21" t="str">
        <f t="shared" si="74"/>
        <v>K-C6</v>
      </c>
      <c r="Q693" s="21" t="str">
        <f>VLOOKUP(K693,TONG_SL!$A:$D,3,0)</f>
        <v>Túi</v>
      </c>
      <c r="R693" s="106">
        <v>5</v>
      </c>
      <c r="S693" s="171"/>
      <c r="T693" s="171">
        <f>VLOOKUP(VLOOKUP(G693,Ma_KH!$A:$R,18,0)&amp;K693,Gia_MB!$A:$F,6,0)</f>
        <v>111058</v>
      </c>
      <c r="U693" s="172">
        <f t="shared" si="79"/>
        <v>555290</v>
      </c>
      <c r="V693" s="171"/>
      <c r="W693" s="173">
        <f t="shared" si="80"/>
        <v>0</v>
      </c>
      <c r="X693" s="174" t="str">
        <f t="shared" si="81"/>
        <v>8</v>
      </c>
      <c r="Y693" s="171"/>
      <c r="Z693" s="172">
        <f t="shared" si="82"/>
        <v>44423.200000000004</v>
      </c>
      <c r="AA693" s="175">
        <f>VLOOKUP(G693,Ma_KH!$A:$R,14,0)</f>
        <v>60</v>
      </c>
    </row>
    <row r="694" spans="1:27" hidden="1" x14ac:dyDescent="0.25">
      <c r="A694" s="157">
        <v>45989</v>
      </c>
      <c r="B694" s="158">
        <v>4180595932</v>
      </c>
      <c r="C694" s="10" t="s">
        <v>7767</v>
      </c>
      <c r="D694" s="149">
        <v>45993</v>
      </c>
      <c r="E694" s="152"/>
      <c r="F694" s="151"/>
      <c r="G694" s="33" t="s">
        <v>7883</v>
      </c>
      <c r="H694" s="152"/>
      <c r="I694" s="158" t="s">
        <v>7888</v>
      </c>
      <c r="J694" s="150" t="s">
        <v>7234</v>
      </c>
      <c r="K694" s="331" t="s">
        <v>27</v>
      </c>
      <c r="L694" s="21" t="str">
        <f>VLOOKUP($K694,TONG_SL!$A:$D,2,0)</f>
        <v>Chân giò heo muối 300g</v>
      </c>
      <c r="N694" s="21" t="str">
        <f t="shared" si="74"/>
        <v>K-C6</v>
      </c>
      <c r="Q694" s="21" t="str">
        <f>VLOOKUP(K694,TONG_SL!$A:$D,3,0)</f>
        <v>Túi</v>
      </c>
      <c r="R694" s="106">
        <v>14</v>
      </c>
      <c r="S694" s="171"/>
      <c r="T694" s="171">
        <f>VLOOKUP(VLOOKUP(G694,Ma_KH!$A:$R,18,0)&amp;K694,Gia_MB!$A:$F,6,0)</f>
        <v>73431</v>
      </c>
      <c r="U694" s="172">
        <f t="shared" si="79"/>
        <v>1028034</v>
      </c>
      <c r="V694" s="171"/>
      <c r="W694" s="173">
        <f t="shared" si="80"/>
        <v>0</v>
      </c>
      <c r="X694" s="174" t="str">
        <f t="shared" si="81"/>
        <v>8</v>
      </c>
      <c r="Y694" s="171"/>
      <c r="Z694" s="172">
        <f t="shared" si="82"/>
        <v>82242.720000000001</v>
      </c>
      <c r="AA694" s="175">
        <f>VLOOKUP(G694,Ma_KH!$A:$R,14,0)</f>
        <v>60</v>
      </c>
    </row>
    <row r="695" spans="1:27" hidden="1" x14ac:dyDescent="0.25">
      <c r="A695" s="157">
        <v>45989</v>
      </c>
      <c r="B695" s="158">
        <v>4180598322</v>
      </c>
      <c r="C695" s="10" t="s">
        <v>7767</v>
      </c>
      <c r="D695" s="149">
        <v>45993</v>
      </c>
      <c r="E695" s="152"/>
      <c r="F695" s="151"/>
      <c r="G695" s="33" t="s">
        <v>7883</v>
      </c>
      <c r="H695" s="152"/>
      <c r="I695" s="158" t="s">
        <v>7889</v>
      </c>
      <c r="J695" s="150" t="s">
        <v>7234</v>
      </c>
      <c r="K695" s="331" t="s">
        <v>27</v>
      </c>
      <c r="L695" s="21" t="str">
        <f>VLOOKUP($K695,TONG_SL!$A:$D,2,0)</f>
        <v>Chân giò heo muối 300g</v>
      </c>
      <c r="N695" s="21" t="str">
        <f t="shared" si="74"/>
        <v>K-C6</v>
      </c>
      <c r="Q695" s="21" t="str">
        <f>VLOOKUP(K695,TONG_SL!$A:$D,3,0)</f>
        <v>Túi</v>
      </c>
      <c r="R695" s="106">
        <v>8</v>
      </c>
      <c r="S695" s="171"/>
      <c r="T695" s="171">
        <f>VLOOKUP(VLOOKUP(G695,Ma_KH!$A:$R,18,0)&amp;K695,Gia_MB!$A:$F,6,0)</f>
        <v>73431</v>
      </c>
      <c r="U695" s="172">
        <f t="shared" si="79"/>
        <v>587448</v>
      </c>
      <c r="V695" s="171"/>
      <c r="W695" s="173">
        <f t="shared" si="80"/>
        <v>0</v>
      </c>
      <c r="X695" s="174" t="str">
        <f t="shared" si="81"/>
        <v>8</v>
      </c>
      <c r="Y695" s="171"/>
      <c r="Z695" s="172">
        <f t="shared" si="82"/>
        <v>46995.840000000004</v>
      </c>
      <c r="AA695" s="175">
        <f>VLOOKUP(G695,Ma_KH!$A:$R,14,0)</f>
        <v>60</v>
      </c>
    </row>
    <row r="696" spans="1:27" hidden="1" x14ac:dyDescent="0.25">
      <c r="A696" s="157">
        <v>45989</v>
      </c>
      <c r="B696" s="158">
        <v>4180598322</v>
      </c>
      <c r="C696" s="10" t="s">
        <v>7767</v>
      </c>
      <c r="D696" s="149">
        <v>45993</v>
      </c>
      <c r="E696" s="152"/>
      <c r="F696" s="151"/>
      <c r="G696" s="33" t="s">
        <v>7883</v>
      </c>
      <c r="H696" s="152"/>
      <c r="I696" s="158" t="s">
        <v>7889</v>
      </c>
      <c r="J696" s="150" t="s">
        <v>7234</v>
      </c>
      <c r="K696" s="331" t="s">
        <v>30</v>
      </c>
      <c r="L696" s="21" t="str">
        <f>VLOOKUP($K696,TONG_SL!$A:$D,2,0)</f>
        <v>Gà muối 500g</v>
      </c>
      <c r="N696" s="21" t="str">
        <f t="shared" si="74"/>
        <v>K-C6</v>
      </c>
      <c r="Q696" s="21" t="str">
        <f>VLOOKUP(K696,TONG_SL!$A:$D,3,0)</f>
        <v>Túi</v>
      </c>
      <c r="R696" s="106">
        <v>4</v>
      </c>
      <c r="S696" s="171"/>
      <c r="T696" s="171">
        <f>VLOOKUP(VLOOKUP(G696,Ma_KH!$A:$R,18,0)&amp;K696,Gia_MB!$A:$F,6,0)</f>
        <v>111058</v>
      </c>
      <c r="U696" s="172">
        <f t="shared" si="79"/>
        <v>444232</v>
      </c>
      <c r="V696" s="171"/>
      <c r="W696" s="173">
        <f t="shared" si="80"/>
        <v>0</v>
      </c>
      <c r="X696" s="174" t="str">
        <f t="shared" si="81"/>
        <v>8</v>
      </c>
      <c r="Y696" s="171"/>
      <c r="Z696" s="172">
        <f t="shared" si="82"/>
        <v>35538.559999999998</v>
      </c>
      <c r="AA696" s="175">
        <f>VLOOKUP(G696,Ma_KH!$A:$R,14,0)</f>
        <v>60</v>
      </c>
    </row>
    <row r="697" spans="1:27" hidden="1" x14ac:dyDescent="0.25">
      <c r="A697" s="157">
        <v>45989</v>
      </c>
      <c r="B697" s="158">
        <v>4180598322</v>
      </c>
      <c r="C697" s="10" t="s">
        <v>7767</v>
      </c>
      <c r="D697" s="149">
        <v>45993</v>
      </c>
      <c r="E697" s="152"/>
      <c r="F697" s="151"/>
      <c r="G697" s="33" t="s">
        <v>7883</v>
      </c>
      <c r="H697" s="152"/>
      <c r="I697" s="158" t="s">
        <v>7889</v>
      </c>
      <c r="J697" s="150" t="s">
        <v>7234</v>
      </c>
      <c r="K697" s="331" t="s">
        <v>48</v>
      </c>
      <c r="L697" s="21" t="str">
        <f>VLOOKUP($K697,TONG_SL!$A:$D,2,0)</f>
        <v>Mọc Nấm Hương 250g</v>
      </c>
      <c r="N697" s="21" t="str">
        <f t="shared" si="74"/>
        <v>K-C6</v>
      </c>
      <c r="Q697" s="21" t="str">
        <f>VLOOKUP(K697,TONG_SL!$A:$D,3,0)</f>
        <v>Túi</v>
      </c>
      <c r="R697" s="106">
        <v>23</v>
      </c>
      <c r="S697" s="171"/>
      <c r="T697" s="171">
        <f>VLOOKUP(VLOOKUP(G697,Ma_KH!$A:$R,18,0)&amp;K697,Gia_MB!$A:$F,6,0)</f>
        <v>46000</v>
      </c>
      <c r="U697" s="172">
        <f t="shared" si="79"/>
        <v>1058000</v>
      </c>
      <c r="V697" s="171"/>
      <c r="W697" s="173">
        <f t="shared" si="80"/>
        <v>0</v>
      </c>
      <c r="X697" s="174" t="str">
        <f t="shared" si="81"/>
        <v>8</v>
      </c>
      <c r="Y697" s="171"/>
      <c r="Z697" s="172">
        <f t="shared" si="82"/>
        <v>84640</v>
      </c>
      <c r="AA697" s="175">
        <f>VLOOKUP(G697,Ma_KH!$A:$R,14,0)</f>
        <v>60</v>
      </c>
    </row>
    <row r="698" spans="1:27" hidden="1" x14ac:dyDescent="0.25">
      <c r="A698" s="157">
        <v>45989</v>
      </c>
      <c r="B698" s="158">
        <v>4180598322</v>
      </c>
      <c r="C698" s="10" t="s">
        <v>7767</v>
      </c>
      <c r="D698" s="149">
        <v>45993</v>
      </c>
      <c r="E698" s="152"/>
      <c r="F698" s="151"/>
      <c r="G698" s="33" t="s">
        <v>7883</v>
      </c>
      <c r="H698" s="152"/>
      <c r="I698" s="158" t="s">
        <v>7889</v>
      </c>
      <c r="J698" s="150" t="s">
        <v>7234</v>
      </c>
      <c r="K698" s="331" t="s">
        <v>7775</v>
      </c>
      <c r="L698" s="21" t="str">
        <f>VLOOKUP($K698,TONG_SL!$A:$D,2,0)</f>
        <v>Chả nướng 300g</v>
      </c>
      <c r="N698" s="21" t="str">
        <f t="shared" si="74"/>
        <v>K-C6</v>
      </c>
      <c r="Q698" s="21" t="str">
        <f>VLOOKUP(K698,TONG_SL!$A:$D,3,0)</f>
        <v>Túi</v>
      </c>
      <c r="R698" s="106">
        <v>4</v>
      </c>
      <c r="S698" s="171"/>
      <c r="T698" s="171">
        <f>VLOOKUP(VLOOKUP(G698,Ma_KH!$A:$R,18,0)&amp;K698,Gia_MB!$A:$F,6,0)</f>
        <v>70950</v>
      </c>
      <c r="U698" s="172">
        <f t="shared" si="79"/>
        <v>283800</v>
      </c>
      <c r="V698" s="171"/>
      <c r="W698" s="173">
        <f t="shared" si="80"/>
        <v>0</v>
      </c>
      <c r="X698" s="174" t="str">
        <f t="shared" si="81"/>
        <v>8</v>
      </c>
      <c r="Y698" s="171"/>
      <c r="Z698" s="172">
        <f t="shared" si="82"/>
        <v>22704</v>
      </c>
      <c r="AA698" s="175">
        <f>VLOOKUP(G698,Ma_KH!$A:$R,14,0)</f>
        <v>60</v>
      </c>
    </row>
    <row r="699" spans="1:27" hidden="1" x14ac:dyDescent="0.25">
      <c r="A699" s="157">
        <v>45989</v>
      </c>
      <c r="B699" s="158">
        <v>4180598322</v>
      </c>
      <c r="C699" s="10" t="s">
        <v>7767</v>
      </c>
      <c r="D699" s="149">
        <v>45993</v>
      </c>
      <c r="E699" s="152"/>
      <c r="F699" s="151"/>
      <c r="G699" s="33" t="s">
        <v>7883</v>
      </c>
      <c r="H699" s="152"/>
      <c r="I699" s="158" t="s">
        <v>7889</v>
      </c>
      <c r="J699" s="150" t="s">
        <v>7234</v>
      </c>
      <c r="K699" s="331" t="s">
        <v>7154</v>
      </c>
      <c r="L699" s="21" t="str">
        <f>VLOOKUP($K699,TONG_SL!$A:$D,2,0)</f>
        <v>Chả cốm 300g</v>
      </c>
      <c r="N699" s="21" t="str">
        <f t="shared" si="74"/>
        <v>K-C6</v>
      </c>
      <c r="Q699" s="21" t="str">
        <f>VLOOKUP(K699,TONG_SL!$A:$D,3,0)</f>
        <v>Túi</v>
      </c>
      <c r="R699" s="106">
        <v>3</v>
      </c>
      <c r="S699" s="171"/>
      <c r="T699" s="171">
        <f>VLOOKUP(VLOOKUP(G699,Ma_KH!$A:$R,18,0)&amp;K699,Gia_MB!$A:$F,6,0)</f>
        <v>74250</v>
      </c>
      <c r="U699" s="172">
        <f t="shared" si="79"/>
        <v>222750</v>
      </c>
      <c r="V699" s="171"/>
      <c r="W699" s="173">
        <f t="shared" si="80"/>
        <v>0</v>
      </c>
      <c r="X699" s="174" t="str">
        <f t="shared" si="81"/>
        <v>8</v>
      </c>
      <c r="Y699" s="171"/>
      <c r="Z699" s="172">
        <f t="shared" si="82"/>
        <v>17820</v>
      </c>
      <c r="AA699" s="175">
        <f>VLOOKUP(G699,Ma_KH!$A:$R,14,0)</f>
        <v>60</v>
      </c>
    </row>
    <row r="700" spans="1:27" hidden="1" x14ac:dyDescent="0.25">
      <c r="A700" s="157">
        <v>45989</v>
      </c>
      <c r="B700" s="158">
        <v>4180598322</v>
      </c>
      <c r="C700" s="10" t="s">
        <v>7767</v>
      </c>
      <c r="D700" s="149">
        <v>45993</v>
      </c>
      <c r="E700" s="152"/>
      <c r="F700" s="151"/>
      <c r="G700" s="33" t="s">
        <v>7883</v>
      </c>
      <c r="H700" s="152"/>
      <c r="I700" s="158" t="s">
        <v>7889</v>
      </c>
      <c r="J700" s="150" t="s">
        <v>7234</v>
      </c>
      <c r="K700" s="331" t="s">
        <v>32</v>
      </c>
      <c r="L700" s="21" t="str">
        <f>VLOOKUP($K700,TONG_SL!$A:$D,2,0)</f>
        <v>Giò Tai Lưỡi Xào 250g</v>
      </c>
      <c r="N700" s="21" t="str">
        <f t="shared" si="74"/>
        <v>K-C6</v>
      </c>
      <c r="Q700" s="21" t="str">
        <f>VLOOKUP(K700,TONG_SL!$A:$D,3,0)</f>
        <v>Túi</v>
      </c>
      <c r="R700" s="106">
        <v>7</v>
      </c>
      <c r="S700" s="171"/>
      <c r="T700" s="171">
        <f>VLOOKUP(VLOOKUP(G700,Ma_KH!$A:$R,18,0)&amp;K700,Gia_MB!$A:$F,6,0)</f>
        <v>50182</v>
      </c>
      <c r="U700" s="172">
        <f t="shared" si="79"/>
        <v>351274</v>
      </c>
      <c r="V700" s="171"/>
      <c r="W700" s="173">
        <f t="shared" si="80"/>
        <v>0</v>
      </c>
      <c r="X700" s="174" t="str">
        <f t="shared" si="81"/>
        <v>8</v>
      </c>
      <c r="Y700" s="171"/>
      <c r="Z700" s="172">
        <f t="shared" si="82"/>
        <v>28101.920000000002</v>
      </c>
      <c r="AA700" s="175">
        <f>VLOOKUP(G700,Ma_KH!$A:$R,14,0)</f>
        <v>60</v>
      </c>
    </row>
    <row r="701" spans="1:27" hidden="1" x14ac:dyDescent="0.25">
      <c r="A701" s="157">
        <v>45989</v>
      </c>
      <c r="B701" s="158">
        <v>4180596569</v>
      </c>
      <c r="C701" s="10" t="s">
        <v>7767</v>
      </c>
      <c r="D701" s="149">
        <v>45993</v>
      </c>
      <c r="E701" s="152"/>
      <c r="F701" s="151"/>
      <c r="G701" s="33" t="s">
        <v>7883</v>
      </c>
      <c r="H701" s="152"/>
      <c r="I701" s="158" t="s">
        <v>7890</v>
      </c>
      <c r="J701" s="150" t="s">
        <v>7234</v>
      </c>
      <c r="K701" s="331" t="s">
        <v>48</v>
      </c>
      <c r="L701" s="21" t="str">
        <f>VLOOKUP($K701,TONG_SL!$A:$D,2,0)</f>
        <v>Mọc Nấm Hương 250g</v>
      </c>
      <c r="N701" s="21" t="str">
        <f t="shared" si="74"/>
        <v>K-C6</v>
      </c>
      <c r="Q701" s="21" t="str">
        <f>VLOOKUP(K701,TONG_SL!$A:$D,3,0)</f>
        <v>Túi</v>
      </c>
      <c r="R701" s="106">
        <v>10</v>
      </c>
      <c r="S701" s="171"/>
      <c r="T701" s="171">
        <f>VLOOKUP(VLOOKUP(G701,Ma_KH!$A:$R,18,0)&amp;K701,Gia_MB!$A:$F,6,0)</f>
        <v>46000</v>
      </c>
      <c r="U701" s="172">
        <f t="shared" si="79"/>
        <v>460000</v>
      </c>
      <c r="V701" s="171"/>
      <c r="W701" s="173">
        <f t="shared" si="80"/>
        <v>0</v>
      </c>
      <c r="X701" s="174" t="str">
        <f t="shared" si="81"/>
        <v>8</v>
      </c>
      <c r="Y701" s="171"/>
      <c r="Z701" s="172">
        <f t="shared" si="82"/>
        <v>36800</v>
      </c>
      <c r="AA701" s="175">
        <f>VLOOKUP(G701,Ma_KH!$A:$R,14,0)</f>
        <v>60</v>
      </c>
    </row>
    <row r="702" spans="1:27" hidden="1" x14ac:dyDescent="0.25">
      <c r="A702" s="157">
        <v>45989</v>
      </c>
      <c r="B702" s="158">
        <v>4180596569</v>
      </c>
      <c r="C702" s="10" t="s">
        <v>7767</v>
      </c>
      <c r="D702" s="149">
        <v>45993</v>
      </c>
      <c r="E702" s="152"/>
      <c r="F702" s="151"/>
      <c r="G702" s="33" t="s">
        <v>7883</v>
      </c>
      <c r="H702" s="152"/>
      <c r="I702" s="158" t="s">
        <v>7890</v>
      </c>
      <c r="J702" s="150" t="s">
        <v>7234</v>
      </c>
      <c r="K702" s="331" t="s">
        <v>32</v>
      </c>
      <c r="L702" s="21" t="str">
        <f>VLOOKUP($K702,TONG_SL!$A:$D,2,0)</f>
        <v>Giò Tai Lưỡi Xào 250g</v>
      </c>
      <c r="N702" s="21" t="str">
        <f t="shared" si="74"/>
        <v>K-C6</v>
      </c>
      <c r="Q702" s="21" t="str">
        <f>VLOOKUP(K702,TONG_SL!$A:$D,3,0)</f>
        <v>Túi</v>
      </c>
      <c r="R702" s="106">
        <v>1</v>
      </c>
      <c r="S702" s="171"/>
      <c r="T702" s="171">
        <f>VLOOKUP(VLOOKUP(G702,Ma_KH!$A:$R,18,0)&amp;K702,Gia_MB!$A:$F,6,0)</f>
        <v>50182</v>
      </c>
      <c r="U702" s="172">
        <f t="shared" si="79"/>
        <v>50182</v>
      </c>
      <c r="V702" s="171"/>
      <c r="W702" s="173">
        <f t="shared" si="80"/>
        <v>0</v>
      </c>
      <c r="X702" s="174" t="str">
        <f t="shared" si="81"/>
        <v>8</v>
      </c>
      <c r="Y702" s="171"/>
      <c r="Z702" s="172">
        <f t="shared" si="82"/>
        <v>4014.56</v>
      </c>
      <c r="AA702" s="175">
        <f>VLOOKUP(G702,Ma_KH!$A:$R,14,0)</f>
        <v>60</v>
      </c>
    </row>
    <row r="703" spans="1:27" hidden="1" x14ac:dyDescent="0.25">
      <c r="A703" s="157">
        <v>45989</v>
      </c>
      <c r="B703" s="158">
        <v>4180596569</v>
      </c>
      <c r="C703" s="10" t="s">
        <v>7767</v>
      </c>
      <c r="D703" s="149">
        <v>45993</v>
      </c>
      <c r="E703" s="152"/>
      <c r="F703" s="151"/>
      <c r="G703" s="33" t="s">
        <v>7883</v>
      </c>
      <c r="H703" s="152"/>
      <c r="I703" s="158" t="s">
        <v>7890</v>
      </c>
      <c r="J703" s="150" t="s">
        <v>7234</v>
      </c>
      <c r="K703" s="331" t="s">
        <v>7154</v>
      </c>
      <c r="L703" s="21" t="str">
        <f>VLOOKUP($K703,TONG_SL!$A:$D,2,0)</f>
        <v>Chả cốm 300g</v>
      </c>
      <c r="N703" s="21" t="str">
        <f t="shared" si="74"/>
        <v>K-C6</v>
      </c>
      <c r="Q703" s="21" t="str">
        <f>VLOOKUP(K703,TONG_SL!$A:$D,3,0)</f>
        <v>Túi</v>
      </c>
      <c r="R703" s="106">
        <v>4</v>
      </c>
      <c r="S703" s="171"/>
      <c r="T703" s="171">
        <f>VLOOKUP(VLOOKUP(G703,Ma_KH!$A:$R,18,0)&amp;K703,Gia_MB!$A:$F,6,0)</f>
        <v>74250</v>
      </c>
      <c r="U703" s="172">
        <f t="shared" si="79"/>
        <v>297000</v>
      </c>
      <c r="V703" s="171"/>
      <c r="W703" s="173">
        <f t="shared" si="80"/>
        <v>0</v>
      </c>
      <c r="X703" s="174" t="str">
        <f t="shared" si="81"/>
        <v>8</v>
      </c>
      <c r="Y703" s="171"/>
      <c r="Z703" s="172">
        <f t="shared" si="82"/>
        <v>23760</v>
      </c>
      <c r="AA703" s="175">
        <f>VLOOKUP(G703,Ma_KH!$A:$R,14,0)</f>
        <v>60</v>
      </c>
    </row>
    <row r="704" spans="1:27" hidden="1" x14ac:dyDescent="0.25">
      <c r="A704" s="157">
        <v>45989</v>
      </c>
      <c r="B704" s="158">
        <v>4180596569</v>
      </c>
      <c r="C704" s="10" t="s">
        <v>7767</v>
      </c>
      <c r="D704" s="149">
        <v>45993</v>
      </c>
      <c r="E704" s="152"/>
      <c r="F704" s="151"/>
      <c r="G704" s="33" t="s">
        <v>7883</v>
      </c>
      <c r="H704" s="152"/>
      <c r="I704" s="158" t="s">
        <v>7890</v>
      </c>
      <c r="J704" s="150" t="s">
        <v>7234</v>
      </c>
      <c r="K704" s="331" t="s">
        <v>7775</v>
      </c>
      <c r="L704" s="21" t="str">
        <f>VLOOKUP($K704,TONG_SL!$A:$D,2,0)</f>
        <v>Chả nướng 300g</v>
      </c>
      <c r="N704" s="21" t="str">
        <f t="shared" ref="N704:N744" si="83">IF($B704&lt;&gt;"","K-C6","")</f>
        <v>K-C6</v>
      </c>
      <c r="Q704" s="21" t="str">
        <f>VLOOKUP(K704,TONG_SL!$A:$D,3,0)</f>
        <v>Túi</v>
      </c>
      <c r="R704" s="106">
        <v>1</v>
      </c>
      <c r="S704" s="171"/>
      <c r="T704" s="171">
        <f>VLOOKUP(VLOOKUP(G704,Ma_KH!$A:$R,18,0)&amp;K704,Gia_MB!$A:$F,6,0)</f>
        <v>70950</v>
      </c>
      <c r="U704" s="172">
        <f t="shared" ref="U704:U726" si="84">T704*R704</f>
        <v>70950</v>
      </c>
      <c r="V704" s="171"/>
      <c r="W704" s="173">
        <f t="shared" ref="W704:W726" si="85">U704*V704</f>
        <v>0</v>
      </c>
      <c r="X704" s="174" t="str">
        <f t="shared" ref="X704:X726" si="86">IF(B704&lt;&gt;"","8","0")</f>
        <v>8</v>
      </c>
      <c r="Y704" s="171"/>
      <c r="Z704" s="172">
        <f t="shared" ref="Z704:Z726" si="87">U704*X704%</f>
        <v>5676</v>
      </c>
      <c r="AA704" s="175">
        <f>VLOOKUP(G704,Ma_KH!$A:$R,14,0)</f>
        <v>60</v>
      </c>
    </row>
    <row r="705" spans="1:27" hidden="1" x14ac:dyDescent="0.25">
      <c r="A705" s="157">
        <v>45989</v>
      </c>
      <c r="B705" s="158">
        <v>4180596569</v>
      </c>
      <c r="C705" s="10" t="s">
        <v>7767</v>
      </c>
      <c r="D705" s="149">
        <v>45993</v>
      </c>
      <c r="E705" s="152"/>
      <c r="F705" s="151"/>
      <c r="G705" s="33" t="s">
        <v>7883</v>
      </c>
      <c r="H705" s="152"/>
      <c r="I705" s="158" t="s">
        <v>7890</v>
      </c>
      <c r="J705" s="150" t="s">
        <v>7234</v>
      </c>
      <c r="K705" s="331" t="s">
        <v>30</v>
      </c>
      <c r="L705" s="21" t="str">
        <f>VLOOKUP($K705,TONG_SL!$A:$D,2,0)</f>
        <v>Gà muối 500g</v>
      </c>
      <c r="N705" s="21" t="str">
        <f t="shared" si="83"/>
        <v>K-C6</v>
      </c>
      <c r="Q705" s="21" t="str">
        <f>VLOOKUP(K705,TONG_SL!$A:$D,3,0)</f>
        <v>Túi</v>
      </c>
      <c r="R705" s="106">
        <v>7</v>
      </c>
      <c r="S705" s="171"/>
      <c r="T705" s="171">
        <f>VLOOKUP(VLOOKUP(G705,Ma_KH!$A:$R,18,0)&amp;K705,Gia_MB!$A:$F,6,0)</f>
        <v>111058</v>
      </c>
      <c r="U705" s="172">
        <f t="shared" si="84"/>
        <v>777406</v>
      </c>
      <c r="V705" s="171"/>
      <c r="W705" s="173">
        <f t="shared" si="85"/>
        <v>0</v>
      </c>
      <c r="X705" s="174" t="str">
        <f t="shared" si="86"/>
        <v>8</v>
      </c>
      <c r="Y705" s="171"/>
      <c r="Z705" s="172">
        <f t="shared" si="87"/>
        <v>62192.480000000003</v>
      </c>
      <c r="AA705" s="175">
        <f>VLOOKUP(G705,Ma_KH!$A:$R,14,0)</f>
        <v>60</v>
      </c>
    </row>
    <row r="706" spans="1:27" hidden="1" x14ac:dyDescent="0.25">
      <c r="A706" s="157">
        <v>45989</v>
      </c>
      <c r="B706" s="158">
        <v>4180596569</v>
      </c>
      <c r="C706" s="10" t="s">
        <v>7767</v>
      </c>
      <c r="D706" s="149">
        <v>45993</v>
      </c>
      <c r="E706" s="152"/>
      <c r="F706" s="151"/>
      <c r="G706" s="33" t="s">
        <v>7883</v>
      </c>
      <c r="H706" s="152"/>
      <c r="I706" s="158" t="s">
        <v>7890</v>
      </c>
      <c r="J706" s="150" t="s">
        <v>7234</v>
      </c>
      <c r="K706" s="331" t="s">
        <v>27</v>
      </c>
      <c r="L706" s="21" t="str">
        <f>VLOOKUP($K706,TONG_SL!$A:$D,2,0)</f>
        <v>Chân giò heo muối 300g</v>
      </c>
      <c r="N706" s="21" t="str">
        <f t="shared" si="83"/>
        <v>K-C6</v>
      </c>
      <c r="Q706" s="21" t="str">
        <f>VLOOKUP(K706,TONG_SL!$A:$D,3,0)</f>
        <v>Túi</v>
      </c>
      <c r="R706" s="106">
        <v>11</v>
      </c>
      <c r="S706" s="171"/>
      <c r="T706" s="171">
        <f>VLOOKUP(VLOOKUP(G706,Ma_KH!$A:$R,18,0)&amp;K706,Gia_MB!$A:$F,6,0)</f>
        <v>73431</v>
      </c>
      <c r="U706" s="172">
        <f t="shared" si="84"/>
        <v>807741</v>
      </c>
      <c r="V706" s="171"/>
      <c r="W706" s="173">
        <f t="shared" si="85"/>
        <v>0</v>
      </c>
      <c r="X706" s="174" t="str">
        <f t="shared" si="86"/>
        <v>8</v>
      </c>
      <c r="Y706" s="171"/>
      <c r="Z706" s="172">
        <f t="shared" si="87"/>
        <v>64619.28</v>
      </c>
      <c r="AA706" s="175">
        <f>VLOOKUP(G706,Ma_KH!$A:$R,14,0)</f>
        <v>60</v>
      </c>
    </row>
    <row r="707" spans="1:27" hidden="1" x14ac:dyDescent="0.25">
      <c r="A707" s="157">
        <v>45989</v>
      </c>
      <c r="B707" s="158">
        <v>4180596514</v>
      </c>
      <c r="C707" s="10" t="s">
        <v>7767</v>
      </c>
      <c r="D707" s="149">
        <v>45993</v>
      </c>
      <c r="E707" s="152"/>
      <c r="F707" s="151"/>
      <c r="G707" s="33" t="s">
        <v>7883</v>
      </c>
      <c r="H707" s="152"/>
      <c r="I707" s="158" t="s">
        <v>7891</v>
      </c>
      <c r="J707" s="150" t="s">
        <v>7234</v>
      </c>
      <c r="K707" s="331" t="s">
        <v>48</v>
      </c>
      <c r="L707" s="21" t="str">
        <f>VLOOKUP($K707,TONG_SL!$A:$D,2,0)</f>
        <v>Mọc Nấm Hương 250g</v>
      </c>
      <c r="N707" s="21" t="str">
        <f t="shared" si="83"/>
        <v>K-C6</v>
      </c>
      <c r="Q707" s="21" t="str">
        <f>VLOOKUP(K707,TONG_SL!$A:$D,3,0)</f>
        <v>Túi</v>
      </c>
      <c r="R707" s="106">
        <v>4</v>
      </c>
      <c r="S707" s="171"/>
      <c r="T707" s="171">
        <f>VLOOKUP(VLOOKUP(G707,Ma_KH!$A:$R,18,0)&amp;K707,Gia_MB!$A:$F,6,0)</f>
        <v>46000</v>
      </c>
      <c r="U707" s="172">
        <f t="shared" si="84"/>
        <v>184000</v>
      </c>
      <c r="V707" s="171"/>
      <c r="W707" s="173">
        <f t="shared" si="85"/>
        <v>0</v>
      </c>
      <c r="X707" s="174" t="str">
        <f t="shared" si="86"/>
        <v>8</v>
      </c>
      <c r="Y707" s="171"/>
      <c r="Z707" s="172">
        <f t="shared" si="87"/>
        <v>14720</v>
      </c>
      <c r="AA707" s="175">
        <f>VLOOKUP(G707,Ma_KH!$A:$R,14,0)</f>
        <v>60</v>
      </c>
    </row>
    <row r="708" spans="1:27" hidden="1" x14ac:dyDescent="0.25">
      <c r="A708" s="157">
        <v>45989</v>
      </c>
      <c r="B708" s="158">
        <v>4180596514</v>
      </c>
      <c r="C708" s="10" t="s">
        <v>7767</v>
      </c>
      <c r="D708" s="149">
        <v>45993</v>
      </c>
      <c r="E708" s="152"/>
      <c r="F708" s="151"/>
      <c r="G708" s="33" t="s">
        <v>7883</v>
      </c>
      <c r="H708" s="152"/>
      <c r="I708" s="158" t="s">
        <v>7891</v>
      </c>
      <c r="J708" s="150" t="s">
        <v>7234</v>
      </c>
      <c r="K708" s="331" t="s">
        <v>32</v>
      </c>
      <c r="L708" s="21" t="str">
        <f>VLOOKUP($K708,TONG_SL!$A:$D,2,0)</f>
        <v>Giò Tai Lưỡi Xào 250g</v>
      </c>
      <c r="N708" s="21" t="str">
        <f t="shared" si="83"/>
        <v>K-C6</v>
      </c>
      <c r="Q708" s="21" t="str">
        <f>VLOOKUP(K708,TONG_SL!$A:$D,3,0)</f>
        <v>Túi</v>
      </c>
      <c r="R708" s="106">
        <v>4</v>
      </c>
      <c r="S708" s="171"/>
      <c r="T708" s="171">
        <f>VLOOKUP(VLOOKUP(G708,Ma_KH!$A:$R,18,0)&amp;K708,Gia_MB!$A:$F,6,0)</f>
        <v>50182</v>
      </c>
      <c r="U708" s="172">
        <f t="shared" si="84"/>
        <v>200728</v>
      </c>
      <c r="V708" s="171"/>
      <c r="W708" s="173">
        <f t="shared" si="85"/>
        <v>0</v>
      </c>
      <c r="X708" s="174" t="str">
        <f t="shared" si="86"/>
        <v>8</v>
      </c>
      <c r="Y708" s="171"/>
      <c r="Z708" s="172">
        <f t="shared" si="87"/>
        <v>16058.24</v>
      </c>
      <c r="AA708" s="175">
        <f>VLOOKUP(G708,Ma_KH!$A:$R,14,0)</f>
        <v>60</v>
      </c>
    </row>
    <row r="709" spans="1:27" hidden="1" x14ac:dyDescent="0.25">
      <c r="A709" s="157">
        <v>45989</v>
      </c>
      <c r="B709" s="158">
        <v>4180596514</v>
      </c>
      <c r="C709" s="10" t="s">
        <v>7767</v>
      </c>
      <c r="D709" s="149">
        <v>45993</v>
      </c>
      <c r="E709" s="152"/>
      <c r="F709" s="151"/>
      <c r="G709" s="33" t="s">
        <v>7883</v>
      </c>
      <c r="H709" s="152"/>
      <c r="I709" s="158" t="s">
        <v>7891</v>
      </c>
      <c r="J709" s="150" t="s">
        <v>7234</v>
      </c>
      <c r="K709" s="331" t="s">
        <v>7154</v>
      </c>
      <c r="L709" s="21" t="str">
        <f>VLOOKUP($K709,TONG_SL!$A:$D,2,0)</f>
        <v>Chả cốm 300g</v>
      </c>
      <c r="N709" s="21" t="str">
        <f t="shared" si="83"/>
        <v>K-C6</v>
      </c>
      <c r="Q709" s="21" t="str">
        <f>VLOOKUP(K709,TONG_SL!$A:$D,3,0)</f>
        <v>Túi</v>
      </c>
      <c r="R709" s="106">
        <v>4</v>
      </c>
      <c r="S709" s="171"/>
      <c r="T709" s="171">
        <f>VLOOKUP(VLOOKUP(G709,Ma_KH!$A:$R,18,0)&amp;K709,Gia_MB!$A:$F,6,0)</f>
        <v>74250</v>
      </c>
      <c r="U709" s="172">
        <f t="shared" si="84"/>
        <v>297000</v>
      </c>
      <c r="V709" s="171"/>
      <c r="W709" s="173">
        <f t="shared" si="85"/>
        <v>0</v>
      </c>
      <c r="X709" s="174" t="str">
        <f t="shared" si="86"/>
        <v>8</v>
      </c>
      <c r="Y709" s="171"/>
      <c r="Z709" s="172">
        <f t="shared" si="87"/>
        <v>23760</v>
      </c>
      <c r="AA709" s="175">
        <f>VLOOKUP(G709,Ma_KH!$A:$R,14,0)</f>
        <v>60</v>
      </c>
    </row>
    <row r="710" spans="1:27" hidden="1" x14ac:dyDescent="0.25">
      <c r="A710" s="157">
        <v>45989</v>
      </c>
      <c r="B710" s="158">
        <v>4180596514</v>
      </c>
      <c r="C710" s="10" t="s">
        <v>7767</v>
      </c>
      <c r="D710" s="149">
        <v>45993</v>
      </c>
      <c r="E710" s="152"/>
      <c r="F710" s="151"/>
      <c r="G710" s="33" t="s">
        <v>7883</v>
      </c>
      <c r="H710" s="152"/>
      <c r="I710" s="158" t="s">
        <v>7891</v>
      </c>
      <c r="J710" s="150" t="s">
        <v>7234</v>
      </c>
      <c r="K710" s="331" t="s">
        <v>7775</v>
      </c>
      <c r="L710" s="21" t="str">
        <f>VLOOKUP($K710,TONG_SL!$A:$D,2,0)</f>
        <v>Chả nướng 300g</v>
      </c>
      <c r="N710" s="21" t="str">
        <f t="shared" si="83"/>
        <v>K-C6</v>
      </c>
      <c r="Q710" s="21" t="str">
        <f>VLOOKUP(K710,TONG_SL!$A:$D,3,0)</f>
        <v>Túi</v>
      </c>
      <c r="R710" s="106">
        <v>4</v>
      </c>
      <c r="S710" s="171"/>
      <c r="T710" s="171">
        <f>VLOOKUP(VLOOKUP(G710,Ma_KH!$A:$R,18,0)&amp;K710,Gia_MB!$A:$F,6,0)</f>
        <v>70950</v>
      </c>
      <c r="U710" s="172">
        <f t="shared" si="84"/>
        <v>283800</v>
      </c>
      <c r="V710" s="171"/>
      <c r="W710" s="173">
        <f t="shared" si="85"/>
        <v>0</v>
      </c>
      <c r="X710" s="174" t="str">
        <f t="shared" si="86"/>
        <v>8</v>
      </c>
      <c r="Y710" s="171"/>
      <c r="Z710" s="172">
        <f t="shared" si="87"/>
        <v>22704</v>
      </c>
      <c r="AA710" s="175">
        <f>VLOOKUP(G710,Ma_KH!$A:$R,14,0)</f>
        <v>60</v>
      </c>
    </row>
    <row r="711" spans="1:27" hidden="1" x14ac:dyDescent="0.25">
      <c r="A711" s="157">
        <v>45989</v>
      </c>
      <c r="B711" s="158">
        <v>4180596514</v>
      </c>
      <c r="C711" s="10" t="s">
        <v>7767</v>
      </c>
      <c r="D711" s="149">
        <v>45993</v>
      </c>
      <c r="E711" s="152"/>
      <c r="F711" s="151"/>
      <c r="G711" s="33" t="s">
        <v>7883</v>
      </c>
      <c r="H711" s="152"/>
      <c r="I711" s="158" t="s">
        <v>7891</v>
      </c>
      <c r="J711" s="150" t="s">
        <v>7234</v>
      </c>
      <c r="K711" s="331" t="s">
        <v>30</v>
      </c>
      <c r="L711" s="21" t="str">
        <f>VLOOKUP($K711,TONG_SL!$A:$D,2,0)</f>
        <v>Gà muối 500g</v>
      </c>
      <c r="N711" s="21" t="str">
        <f t="shared" si="83"/>
        <v>K-C6</v>
      </c>
      <c r="Q711" s="21" t="str">
        <f>VLOOKUP(K711,TONG_SL!$A:$D,3,0)</f>
        <v>Túi</v>
      </c>
      <c r="R711" s="106">
        <v>5</v>
      </c>
      <c r="S711" s="171"/>
      <c r="T711" s="171">
        <f>VLOOKUP(VLOOKUP(G711,Ma_KH!$A:$R,18,0)&amp;K711,Gia_MB!$A:$F,6,0)</f>
        <v>111058</v>
      </c>
      <c r="U711" s="172">
        <f t="shared" si="84"/>
        <v>555290</v>
      </c>
      <c r="V711" s="171"/>
      <c r="W711" s="173">
        <f t="shared" si="85"/>
        <v>0</v>
      </c>
      <c r="X711" s="174" t="str">
        <f t="shared" si="86"/>
        <v>8</v>
      </c>
      <c r="Y711" s="171"/>
      <c r="Z711" s="172">
        <f t="shared" si="87"/>
        <v>44423.200000000004</v>
      </c>
      <c r="AA711" s="175">
        <f>VLOOKUP(G711,Ma_KH!$A:$R,14,0)</f>
        <v>60</v>
      </c>
    </row>
    <row r="712" spans="1:27" hidden="1" x14ac:dyDescent="0.25">
      <c r="A712" s="157">
        <v>45989</v>
      </c>
      <c r="B712" s="158">
        <v>4180596514</v>
      </c>
      <c r="C712" s="10" t="s">
        <v>7767</v>
      </c>
      <c r="D712" s="149">
        <v>45993</v>
      </c>
      <c r="E712" s="152"/>
      <c r="F712" s="151"/>
      <c r="G712" s="33" t="s">
        <v>7883</v>
      </c>
      <c r="H712" s="152"/>
      <c r="I712" s="158" t="s">
        <v>7891</v>
      </c>
      <c r="J712" s="150" t="s">
        <v>7234</v>
      </c>
      <c r="K712" s="331" t="s">
        <v>27</v>
      </c>
      <c r="L712" s="21" t="str">
        <f>VLOOKUP($K712,TONG_SL!$A:$D,2,0)</f>
        <v>Chân giò heo muối 300g</v>
      </c>
      <c r="N712" s="21" t="str">
        <f t="shared" si="83"/>
        <v>K-C6</v>
      </c>
      <c r="Q712" s="21" t="str">
        <f>VLOOKUP(K712,TONG_SL!$A:$D,3,0)</f>
        <v>Túi</v>
      </c>
      <c r="R712" s="106">
        <v>7</v>
      </c>
      <c r="S712" s="171"/>
      <c r="T712" s="171">
        <f>VLOOKUP(VLOOKUP(G712,Ma_KH!$A:$R,18,0)&amp;K712,Gia_MB!$A:$F,6,0)</f>
        <v>73431</v>
      </c>
      <c r="U712" s="172">
        <f t="shared" si="84"/>
        <v>514017</v>
      </c>
      <c r="V712" s="171"/>
      <c r="W712" s="173">
        <f t="shared" si="85"/>
        <v>0</v>
      </c>
      <c r="X712" s="174" t="str">
        <f t="shared" si="86"/>
        <v>8</v>
      </c>
      <c r="Y712" s="171"/>
      <c r="Z712" s="172">
        <f t="shared" si="87"/>
        <v>41121.360000000001</v>
      </c>
      <c r="AA712" s="175">
        <f>VLOOKUP(G712,Ma_KH!$A:$R,14,0)</f>
        <v>60</v>
      </c>
    </row>
    <row r="713" spans="1:27" hidden="1" x14ac:dyDescent="0.25">
      <c r="A713" s="157">
        <v>45989</v>
      </c>
      <c r="B713" s="158">
        <v>4180596278</v>
      </c>
      <c r="C713" s="10" t="s">
        <v>7767</v>
      </c>
      <c r="D713" s="149">
        <v>45993</v>
      </c>
      <c r="E713" s="152"/>
      <c r="F713" s="151"/>
      <c r="G713" s="33" t="s">
        <v>7883</v>
      </c>
      <c r="H713" s="152"/>
      <c r="I713" s="158" t="s">
        <v>7892</v>
      </c>
      <c r="J713" s="150" t="s">
        <v>7234</v>
      </c>
      <c r="K713" s="331" t="s">
        <v>27</v>
      </c>
      <c r="L713" s="21" t="str">
        <f>VLOOKUP($K713,TONG_SL!$A:$D,2,0)</f>
        <v>Chân giò heo muối 300g</v>
      </c>
      <c r="N713" s="21" t="str">
        <f t="shared" si="83"/>
        <v>K-C6</v>
      </c>
      <c r="Q713" s="21" t="str">
        <f>VLOOKUP(K713,TONG_SL!$A:$D,3,0)</f>
        <v>Túi</v>
      </c>
      <c r="R713" s="106">
        <v>4</v>
      </c>
      <c r="S713" s="171"/>
      <c r="T713" s="171">
        <f>VLOOKUP(VLOOKUP(G713,Ma_KH!$A:$R,18,0)&amp;K713,Gia_MB!$A:$F,6,0)</f>
        <v>73431</v>
      </c>
      <c r="U713" s="172">
        <f t="shared" si="84"/>
        <v>293724</v>
      </c>
      <c r="V713" s="171"/>
      <c r="W713" s="173">
        <f t="shared" si="85"/>
        <v>0</v>
      </c>
      <c r="X713" s="174" t="str">
        <f t="shared" si="86"/>
        <v>8</v>
      </c>
      <c r="Y713" s="171"/>
      <c r="Z713" s="172">
        <f t="shared" si="87"/>
        <v>23497.920000000002</v>
      </c>
      <c r="AA713" s="175">
        <f>VLOOKUP(G713,Ma_KH!$A:$R,14,0)</f>
        <v>60</v>
      </c>
    </row>
    <row r="714" spans="1:27" hidden="1" x14ac:dyDescent="0.25">
      <c r="A714" s="157">
        <v>45989</v>
      </c>
      <c r="B714" s="158">
        <v>4180596278</v>
      </c>
      <c r="C714" s="10" t="s">
        <v>7767</v>
      </c>
      <c r="D714" s="149">
        <v>45993</v>
      </c>
      <c r="E714" s="152"/>
      <c r="F714" s="151"/>
      <c r="G714" s="33" t="s">
        <v>7883</v>
      </c>
      <c r="H714" s="152"/>
      <c r="I714" s="158" t="s">
        <v>7892</v>
      </c>
      <c r="J714" s="150" t="s">
        <v>7234</v>
      </c>
      <c r="K714" s="331" t="s">
        <v>30</v>
      </c>
      <c r="L714" s="21" t="str">
        <f>VLOOKUP($K714,TONG_SL!$A:$D,2,0)</f>
        <v>Gà muối 500g</v>
      </c>
      <c r="N714" s="21" t="str">
        <f t="shared" si="83"/>
        <v>K-C6</v>
      </c>
      <c r="Q714" s="21" t="str">
        <f>VLOOKUP(K714,TONG_SL!$A:$D,3,0)</f>
        <v>Túi</v>
      </c>
      <c r="R714" s="106">
        <v>11</v>
      </c>
      <c r="S714" s="171"/>
      <c r="T714" s="171">
        <f>VLOOKUP(VLOOKUP(G714,Ma_KH!$A:$R,18,0)&amp;K714,Gia_MB!$A:$F,6,0)</f>
        <v>111058</v>
      </c>
      <c r="U714" s="172">
        <f t="shared" si="84"/>
        <v>1221638</v>
      </c>
      <c r="V714" s="171"/>
      <c r="W714" s="173">
        <f t="shared" si="85"/>
        <v>0</v>
      </c>
      <c r="X714" s="174" t="str">
        <f t="shared" si="86"/>
        <v>8</v>
      </c>
      <c r="Y714" s="171"/>
      <c r="Z714" s="172">
        <f t="shared" si="87"/>
        <v>97731.040000000008</v>
      </c>
      <c r="AA714" s="175">
        <f>VLOOKUP(G714,Ma_KH!$A:$R,14,0)</f>
        <v>60</v>
      </c>
    </row>
    <row r="715" spans="1:27" hidden="1" x14ac:dyDescent="0.25">
      <c r="A715" s="157">
        <v>45989</v>
      </c>
      <c r="B715" s="158">
        <v>4180596278</v>
      </c>
      <c r="C715" s="10" t="s">
        <v>7767</v>
      </c>
      <c r="D715" s="149">
        <v>45993</v>
      </c>
      <c r="E715" s="152"/>
      <c r="F715" s="151"/>
      <c r="G715" s="33" t="s">
        <v>7883</v>
      </c>
      <c r="H715" s="152"/>
      <c r="I715" s="158" t="s">
        <v>7892</v>
      </c>
      <c r="J715" s="150" t="s">
        <v>7234</v>
      </c>
      <c r="K715" s="331" t="s">
        <v>7153</v>
      </c>
      <c r="L715" s="21" t="str">
        <f>VLOOKUP($K715,TONG_SL!$A:$D,2,0)</f>
        <v>Tai heo muối 200g</v>
      </c>
      <c r="N715" s="21" t="str">
        <f t="shared" si="83"/>
        <v>K-C6</v>
      </c>
      <c r="Q715" s="21" t="str">
        <f>VLOOKUP(K715,TONG_SL!$A:$D,3,0)</f>
        <v>Túi</v>
      </c>
      <c r="R715" s="106">
        <v>2</v>
      </c>
      <c r="S715" s="171"/>
      <c r="T715" s="171">
        <f>VLOOKUP(VLOOKUP(G715,Ma_KH!$A:$R,18,0)&amp;K715,Gia_MB!$A:$F,6,0)</f>
        <v>55595</v>
      </c>
      <c r="U715" s="172">
        <f t="shared" si="84"/>
        <v>111190</v>
      </c>
      <c r="V715" s="171"/>
      <c r="W715" s="173">
        <f t="shared" si="85"/>
        <v>0</v>
      </c>
      <c r="X715" s="174" t="str">
        <f t="shared" si="86"/>
        <v>8</v>
      </c>
      <c r="Y715" s="171"/>
      <c r="Z715" s="172">
        <f t="shared" si="87"/>
        <v>8895.2000000000007</v>
      </c>
      <c r="AA715" s="175">
        <f>VLOOKUP(G715,Ma_KH!$A:$R,14,0)</f>
        <v>60</v>
      </c>
    </row>
    <row r="716" spans="1:27" hidden="1" x14ac:dyDescent="0.25">
      <c r="A716" s="157">
        <v>45989</v>
      </c>
      <c r="B716" s="158">
        <v>4180596278</v>
      </c>
      <c r="C716" s="10" t="s">
        <v>7767</v>
      </c>
      <c r="D716" s="149">
        <v>45993</v>
      </c>
      <c r="E716" s="152"/>
      <c r="F716" s="151"/>
      <c r="G716" s="33" t="s">
        <v>7883</v>
      </c>
      <c r="H716" s="152"/>
      <c r="I716" s="158" t="s">
        <v>7892</v>
      </c>
      <c r="J716" s="150" t="s">
        <v>7234</v>
      </c>
      <c r="K716" s="331" t="s">
        <v>7775</v>
      </c>
      <c r="L716" s="21" t="str">
        <f>VLOOKUP($K716,TONG_SL!$A:$D,2,0)</f>
        <v>Chả nướng 300g</v>
      </c>
      <c r="N716" s="21" t="str">
        <f t="shared" si="83"/>
        <v>K-C6</v>
      </c>
      <c r="Q716" s="21" t="str">
        <f>VLOOKUP(K716,TONG_SL!$A:$D,3,0)</f>
        <v>Túi</v>
      </c>
      <c r="R716" s="106">
        <v>2</v>
      </c>
      <c r="S716" s="171"/>
      <c r="T716" s="171">
        <f>VLOOKUP(VLOOKUP(G716,Ma_KH!$A:$R,18,0)&amp;K716,Gia_MB!$A:$F,6,0)</f>
        <v>70950</v>
      </c>
      <c r="U716" s="172">
        <f t="shared" si="84"/>
        <v>141900</v>
      </c>
      <c r="V716" s="171"/>
      <c r="W716" s="173">
        <f t="shared" si="85"/>
        <v>0</v>
      </c>
      <c r="X716" s="174" t="str">
        <f t="shared" si="86"/>
        <v>8</v>
      </c>
      <c r="Y716" s="171"/>
      <c r="Z716" s="172">
        <f t="shared" si="87"/>
        <v>11352</v>
      </c>
      <c r="AA716" s="175">
        <f>VLOOKUP(G716,Ma_KH!$A:$R,14,0)</f>
        <v>60</v>
      </c>
    </row>
    <row r="717" spans="1:27" hidden="1" x14ac:dyDescent="0.25">
      <c r="A717" s="157">
        <v>45989</v>
      </c>
      <c r="B717" s="158">
        <v>4180596278</v>
      </c>
      <c r="C717" s="10" t="s">
        <v>7767</v>
      </c>
      <c r="D717" s="149">
        <v>45993</v>
      </c>
      <c r="E717" s="152"/>
      <c r="F717" s="151"/>
      <c r="G717" s="33" t="s">
        <v>7883</v>
      </c>
      <c r="H717" s="152"/>
      <c r="I717" s="158" t="s">
        <v>7892</v>
      </c>
      <c r="J717" s="150" t="s">
        <v>7234</v>
      </c>
      <c r="K717" s="331" t="s">
        <v>7154</v>
      </c>
      <c r="L717" s="21" t="str">
        <f>VLOOKUP($K717,TONG_SL!$A:$D,2,0)</f>
        <v>Chả cốm 300g</v>
      </c>
      <c r="N717" s="21" t="str">
        <f t="shared" si="83"/>
        <v>K-C6</v>
      </c>
      <c r="Q717" s="21" t="str">
        <f>VLOOKUP(K717,TONG_SL!$A:$D,3,0)</f>
        <v>Túi</v>
      </c>
      <c r="R717" s="106">
        <v>7</v>
      </c>
      <c r="S717" s="171"/>
      <c r="T717" s="171">
        <f>VLOOKUP(VLOOKUP(G717,Ma_KH!$A:$R,18,0)&amp;K717,Gia_MB!$A:$F,6,0)</f>
        <v>74250</v>
      </c>
      <c r="U717" s="172">
        <f t="shared" si="84"/>
        <v>519750</v>
      </c>
      <c r="V717" s="171"/>
      <c r="W717" s="173">
        <f t="shared" si="85"/>
        <v>0</v>
      </c>
      <c r="X717" s="174" t="str">
        <f t="shared" si="86"/>
        <v>8</v>
      </c>
      <c r="Y717" s="171"/>
      <c r="Z717" s="172">
        <f t="shared" si="87"/>
        <v>41580</v>
      </c>
      <c r="AA717" s="175">
        <f>VLOOKUP(G717,Ma_KH!$A:$R,14,0)</f>
        <v>60</v>
      </c>
    </row>
    <row r="718" spans="1:27" hidden="1" x14ac:dyDescent="0.25">
      <c r="A718" s="157">
        <v>45989</v>
      </c>
      <c r="B718" s="158">
        <v>4180596278</v>
      </c>
      <c r="C718" s="10" t="s">
        <v>7767</v>
      </c>
      <c r="D718" s="149">
        <v>45993</v>
      </c>
      <c r="E718" s="152"/>
      <c r="F718" s="151"/>
      <c r="G718" s="33" t="s">
        <v>7883</v>
      </c>
      <c r="H718" s="152"/>
      <c r="I718" s="158" t="s">
        <v>7892</v>
      </c>
      <c r="J718" s="150" t="s">
        <v>7234</v>
      </c>
      <c r="K718" s="331" t="s">
        <v>32</v>
      </c>
      <c r="L718" s="21" t="str">
        <f>VLOOKUP($K718,TONG_SL!$A:$D,2,0)</f>
        <v>Giò Tai Lưỡi Xào 250g</v>
      </c>
      <c r="N718" s="21" t="str">
        <f t="shared" si="83"/>
        <v>K-C6</v>
      </c>
      <c r="Q718" s="21" t="str">
        <f>VLOOKUP(K718,TONG_SL!$A:$D,3,0)</f>
        <v>Túi</v>
      </c>
      <c r="R718" s="106">
        <v>5</v>
      </c>
      <c r="S718" s="171"/>
      <c r="T718" s="171">
        <f>VLOOKUP(VLOOKUP(G718,Ma_KH!$A:$R,18,0)&amp;K718,Gia_MB!$A:$F,6,0)</f>
        <v>50182</v>
      </c>
      <c r="U718" s="172">
        <f t="shared" si="84"/>
        <v>250910</v>
      </c>
      <c r="V718" s="171"/>
      <c r="W718" s="173">
        <f t="shared" si="85"/>
        <v>0</v>
      </c>
      <c r="X718" s="174" t="str">
        <f t="shared" si="86"/>
        <v>8</v>
      </c>
      <c r="Y718" s="171"/>
      <c r="Z718" s="172">
        <f t="shared" si="87"/>
        <v>20072.8</v>
      </c>
      <c r="AA718" s="175">
        <f>VLOOKUP(G718,Ma_KH!$A:$R,14,0)</f>
        <v>60</v>
      </c>
    </row>
    <row r="719" spans="1:27" hidden="1" x14ac:dyDescent="0.25">
      <c r="A719" s="157">
        <v>45989</v>
      </c>
      <c r="B719" s="158">
        <v>4180596278</v>
      </c>
      <c r="C719" s="10" t="s">
        <v>7767</v>
      </c>
      <c r="D719" s="149">
        <v>45993</v>
      </c>
      <c r="E719" s="152"/>
      <c r="F719" s="151"/>
      <c r="G719" s="33" t="s">
        <v>7883</v>
      </c>
      <c r="H719" s="152"/>
      <c r="I719" s="158" t="s">
        <v>7892</v>
      </c>
      <c r="J719" s="150" t="s">
        <v>7234</v>
      </c>
      <c r="K719" s="331" t="s">
        <v>48</v>
      </c>
      <c r="L719" s="21" t="str">
        <f>VLOOKUP($K719,TONG_SL!$A:$D,2,0)</f>
        <v>Mọc Nấm Hương 250g</v>
      </c>
      <c r="N719" s="21" t="str">
        <f t="shared" si="83"/>
        <v>K-C6</v>
      </c>
      <c r="Q719" s="21" t="str">
        <f>VLOOKUP(K719,TONG_SL!$A:$D,3,0)</f>
        <v>Túi</v>
      </c>
      <c r="R719" s="106">
        <v>9</v>
      </c>
      <c r="S719" s="171"/>
      <c r="T719" s="171">
        <f>VLOOKUP(VLOOKUP(G719,Ma_KH!$A:$R,18,0)&amp;K719,Gia_MB!$A:$F,6,0)</f>
        <v>46000</v>
      </c>
      <c r="U719" s="172">
        <f t="shared" si="84"/>
        <v>414000</v>
      </c>
      <c r="V719" s="171"/>
      <c r="W719" s="173">
        <f t="shared" si="85"/>
        <v>0</v>
      </c>
      <c r="X719" s="174" t="str">
        <f t="shared" si="86"/>
        <v>8</v>
      </c>
      <c r="Y719" s="171"/>
      <c r="Z719" s="172">
        <f t="shared" si="87"/>
        <v>33120</v>
      </c>
      <c r="AA719" s="175">
        <f>VLOOKUP(G719,Ma_KH!$A:$R,14,0)</f>
        <v>60</v>
      </c>
    </row>
    <row r="720" spans="1:27" hidden="1" x14ac:dyDescent="0.25">
      <c r="A720" s="157">
        <v>45989</v>
      </c>
      <c r="B720" s="158" t="s">
        <v>7893</v>
      </c>
      <c r="C720" s="10" t="s">
        <v>7767</v>
      </c>
      <c r="D720" s="149">
        <v>45993</v>
      </c>
      <c r="E720" s="152"/>
      <c r="F720" s="151"/>
      <c r="G720" s="33" t="s">
        <v>7894</v>
      </c>
      <c r="H720" s="152"/>
      <c r="I720" s="158" t="s">
        <v>7893</v>
      </c>
      <c r="J720" s="150" t="s">
        <v>7234</v>
      </c>
      <c r="K720" s="331" t="s">
        <v>27</v>
      </c>
      <c r="L720" s="21" t="str">
        <f>VLOOKUP($K720,TONG_SL!$A:$D,2,0)</f>
        <v>Chân giò heo muối 300g</v>
      </c>
      <c r="N720" s="21" t="str">
        <f t="shared" si="83"/>
        <v>K-C6</v>
      </c>
      <c r="Q720" s="21" t="str">
        <f>VLOOKUP(K720,TONG_SL!$A:$D,3,0)</f>
        <v>Túi</v>
      </c>
      <c r="R720" s="106">
        <v>30</v>
      </c>
      <c r="S720" s="171"/>
      <c r="T720" s="171">
        <f>VLOOKUP(VLOOKUP(G720,Ma_KH!$A:$R,18,0)&amp;K720,Gia_MB!$A:$F,6,0)</f>
        <v>73431</v>
      </c>
      <c r="U720" s="172">
        <f t="shared" si="84"/>
        <v>2202930</v>
      </c>
      <c r="V720" s="171"/>
      <c r="W720" s="173">
        <f t="shared" si="85"/>
        <v>0</v>
      </c>
      <c r="X720" s="174" t="str">
        <f t="shared" si="86"/>
        <v>8</v>
      </c>
      <c r="Y720" s="171"/>
      <c r="Z720" s="172">
        <f t="shared" si="87"/>
        <v>176234.4</v>
      </c>
      <c r="AA720" s="175">
        <f>VLOOKUP(G720,Ma_KH!$A:$R,14,0)</f>
        <v>60</v>
      </c>
    </row>
    <row r="721" spans="1:27" hidden="1" x14ac:dyDescent="0.25">
      <c r="A721" s="157">
        <v>45989</v>
      </c>
      <c r="B721" s="158" t="s">
        <v>7893</v>
      </c>
      <c r="C721" s="10" t="s">
        <v>7767</v>
      </c>
      <c r="D721" s="149">
        <v>45993</v>
      </c>
      <c r="E721" s="152"/>
      <c r="F721" s="151"/>
      <c r="G721" s="33" t="s">
        <v>7894</v>
      </c>
      <c r="H721" s="152"/>
      <c r="I721" s="158" t="s">
        <v>7893</v>
      </c>
      <c r="J721" s="150" t="s">
        <v>7234</v>
      </c>
      <c r="K721" s="331" t="s">
        <v>30</v>
      </c>
      <c r="L721" s="21" t="str">
        <f>VLOOKUP($K721,TONG_SL!$A:$D,2,0)</f>
        <v>Gà muối 500g</v>
      </c>
      <c r="N721" s="21" t="str">
        <f t="shared" si="83"/>
        <v>K-C6</v>
      </c>
      <c r="Q721" s="21" t="str">
        <f>VLOOKUP(K721,TONG_SL!$A:$D,3,0)</f>
        <v>Túi</v>
      </c>
      <c r="R721" s="106">
        <v>5</v>
      </c>
      <c r="S721" s="171"/>
      <c r="T721" s="171">
        <f>VLOOKUP(VLOOKUP(G721,Ma_KH!$A:$R,18,0)&amp;K721,Gia_MB!$A:$F,6,0)</f>
        <v>111058</v>
      </c>
      <c r="U721" s="172">
        <f t="shared" si="84"/>
        <v>555290</v>
      </c>
      <c r="V721" s="171"/>
      <c r="W721" s="173">
        <f t="shared" si="85"/>
        <v>0</v>
      </c>
      <c r="X721" s="174" t="str">
        <f t="shared" si="86"/>
        <v>8</v>
      </c>
      <c r="Y721" s="171"/>
      <c r="Z721" s="172">
        <f t="shared" si="87"/>
        <v>44423.200000000004</v>
      </c>
      <c r="AA721" s="175">
        <f>VLOOKUP(G721,Ma_KH!$A:$R,14,0)</f>
        <v>60</v>
      </c>
    </row>
    <row r="722" spans="1:27" hidden="1" x14ac:dyDescent="0.25">
      <c r="A722" s="157">
        <v>45993</v>
      </c>
      <c r="B722" s="158" t="s">
        <v>7895</v>
      </c>
      <c r="C722" s="10" t="s">
        <v>7767</v>
      </c>
      <c r="D722" s="149">
        <v>45993</v>
      </c>
      <c r="E722" s="152"/>
      <c r="F722" s="151"/>
      <c r="G722" s="33" t="s">
        <v>7773</v>
      </c>
      <c r="H722" s="152"/>
      <c r="I722" s="158" t="s">
        <v>7895</v>
      </c>
      <c r="J722" s="150" t="s">
        <v>7234</v>
      </c>
      <c r="K722" s="331" t="s">
        <v>27</v>
      </c>
      <c r="L722" s="21" t="str">
        <f>VLOOKUP($K722,TONG_SL!$A:$D,2,0)</f>
        <v>Chân giò heo muối 300g</v>
      </c>
      <c r="N722" s="21" t="str">
        <f t="shared" si="83"/>
        <v>K-C6</v>
      </c>
      <c r="Q722" s="21" t="str">
        <f>VLOOKUP(K722,TONG_SL!$A:$D,3,0)</f>
        <v>Túi</v>
      </c>
      <c r="R722" s="106">
        <v>30</v>
      </c>
      <c r="S722" s="171"/>
      <c r="T722" s="171">
        <f>VLOOKUP(VLOOKUP(G722,Ma_KH!$A:$R,18,0)&amp;K722,Gia_MB!$A:$F,6,0)</f>
        <v>73431</v>
      </c>
      <c r="U722" s="172">
        <f t="shared" si="84"/>
        <v>2202930</v>
      </c>
      <c r="V722" s="171"/>
      <c r="W722" s="173">
        <f t="shared" si="85"/>
        <v>0</v>
      </c>
      <c r="X722" s="174" t="str">
        <f t="shared" si="86"/>
        <v>8</v>
      </c>
      <c r="Y722" s="171"/>
      <c r="Z722" s="172">
        <f t="shared" si="87"/>
        <v>176234.4</v>
      </c>
      <c r="AA722" s="175">
        <f>VLOOKUP(G722,Ma_KH!$A:$R,14,0)</f>
        <v>60</v>
      </c>
    </row>
    <row r="723" spans="1:27" hidden="1" x14ac:dyDescent="0.25">
      <c r="A723" s="157">
        <v>45993</v>
      </c>
      <c r="B723" s="158" t="s">
        <v>7895</v>
      </c>
      <c r="C723" s="10" t="s">
        <v>7767</v>
      </c>
      <c r="D723" s="149">
        <v>45993</v>
      </c>
      <c r="E723" s="152"/>
      <c r="F723" s="151"/>
      <c r="G723" s="33" t="s">
        <v>7773</v>
      </c>
      <c r="H723" s="152"/>
      <c r="I723" s="158" t="s">
        <v>7895</v>
      </c>
      <c r="J723" s="150" t="s">
        <v>7234</v>
      </c>
      <c r="K723" s="331" t="s">
        <v>7154</v>
      </c>
      <c r="L723" s="21" t="str">
        <f>VLOOKUP($K723,TONG_SL!$A:$D,2,0)</f>
        <v>Chả cốm 300g</v>
      </c>
      <c r="N723" s="21" t="str">
        <f t="shared" si="83"/>
        <v>K-C6</v>
      </c>
      <c r="Q723" s="21" t="str">
        <f>VLOOKUP(K723,TONG_SL!$A:$D,3,0)</f>
        <v>Túi</v>
      </c>
      <c r="R723" s="106">
        <v>20</v>
      </c>
      <c r="S723" s="171"/>
      <c r="T723" s="171">
        <f>VLOOKUP(VLOOKUP(G723,Ma_KH!$A:$R,18,0)&amp;K723,Gia_MB!$A:$F,6,0)</f>
        <v>74250</v>
      </c>
      <c r="U723" s="172">
        <f t="shared" si="84"/>
        <v>1485000</v>
      </c>
      <c r="V723" s="171"/>
      <c r="W723" s="173">
        <f t="shared" si="85"/>
        <v>0</v>
      </c>
      <c r="X723" s="174" t="str">
        <f t="shared" si="86"/>
        <v>8</v>
      </c>
      <c r="Y723" s="171"/>
      <c r="Z723" s="172">
        <f t="shared" si="87"/>
        <v>118800</v>
      </c>
      <c r="AA723" s="175">
        <f>VLOOKUP(G723,Ma_KH!$A:$R,14,0)</f>
        <v>60</v>
      </c>
    </row>
    <row r="724" spans="1:27" hidden="1" x14ac:dyDescent="0.25">
      <c r="A724" s="157">
        <v>45993</v>
      </c>
      <c r="B724" s="158" t="s">
        <v>7895</v>
      </c>
      <c r="C724" s="10" t="s">
        <v>7767</v>
      </c>
      <c r="D724" s="149">
        <v>45993</v>
      </c>
      <c r="E724" s="152"/>
      <c r="F724" s="151"/>
      <c r="G724" s="33" t="s">
        <v>7773</v>
      </c>
      <c r="H724" s="152"/>
      <c r="I724" s="158" t="s">
        <v>7895</v>
      </c>
      <c r="J724" s="150" t="s">
        <v>7234</v>
      </c>
      <c r="K724" s="331" t="s">
        <v>32</v>
      </c>
      <c r="L724" s="21" t="str">
        <f>VLOOKUP($K724,TONG_SL!$A:$D,2,0)</f>
        <v>Giò Tai Lưỡi Xào 250g</v>
      </c>
      <c r="N724" s="21" t="str">
        <f t="shared" si="83"/>
        <v>K-C6</v>
      </c>
      <c r="Q724" s="21" t="str">
        <f>VLOOKUP(K724,TONG_SL!$A:$D,3,0)</f>
        <v>Túi</v>
      </c>
      <c r="R724" s="106">
        <v>10</v>
      </c>
      <c r="S724" s="171"/>
      <c r="T724" s="171">
        <f>VLOOKUP(VLOOKUP(G724,Ma_KH!$A:$R,18,0)&amp;K724,Gia_MB!$A:$F,6,0)</f>
        <v>50182</v>
      </c>
      <c r="U724" s="172">
        <f t="shared" si="84"/>
        <v>501820</v>
      </c>
      <c r="V724" s="171"/>
      <c r="W724" s="173">
        <f t="shared" si="85"/>
        <v>0</v>
      </c>
      <c r="X724" s="174" t="str">
        <f t="shared" si="86"/>
        <v>8</v>
      </c>
      <c r="Y724" s="171"/>
      <c r="Z724" s="172">
        <f t="shared" si="87"/>
        <v>40145.599999999999</v>
      </c>
      <c r="AA724" s="175">
        <f>VLOOKUP(G724,Ma_KH!$A:$R,14,0)</f>
        <v>60</v>
      </c>
    </row>
    <row r="725" spans="1:27" hidden="1" x14ac:dyDescent="0.25">
      <c r="A725" s="157">
        <v>45993</v>
      </c>
      <c r="B725" s="158" t="s">
        <v>7895</v>
      </c>
      <c r="C725" s="10" t="s">
        <v>7767</v>
      </c>
      <c r="D725" s="149">
        <v>45993</v>
      </c>
      <c r="E725" s="152"/>
      <c r="F725" s="151"/>
      <c r="G725" s="33" t="s">
        <v>7773</v>
      </c>
      <c r="H725" s="152"/>
      <c r="I725" s="158" t="s">
        <v>7895</v>
      </c>
      <c r="J725" s="150" t="s">
        <v>7234</v>
      </c>
      <c r="K725" s="331" t="s">
        <v>48</v>
      </c>
      <c r="L725" s="21" t="str">
        <f>VLOOKUP($K725,TONG_SL!$A:$D,2,0)</f>
        <v>Mọc Nấm Hương 250g</v>
      </c>
      <c r="N725" s="21" t="str">
        <f t="shared" si="83"/>
        <v>K-C6</v>
      </c>
      <c r="Q725" s="21" t="str">
        <f>VLOOKUP(K725,TONG_SL!$A:$D,3,0)</f>
        <v>Túi</v>
      </c>
      <c r="R725" s="106">
        <v>30</v>
      </c>
      <c r="S725" s="171"/>
      <c r="T725" s="171">
        <f>VLOOKUP(VLOOKUP(G725,Ma_KH!$A:$R,18,0)&amp;K725,Gia_MB!$A:$F,6,0)</f>
        <v>46000</v>
      </c>
      <c r="U725" s="172">
        <f t="shared" si="84"/>
        <v>1380000</v>
      </c>
      <c r="V725" s="171"/>
      <c r="W725" s="173">
        <f t="shared" si="85"/>
        <v>0</v>
      </c>
      <c r="X725" s="174" t="str">
        <f t="shared" si="86"/>
        <v>8</v>
      </c>
      <c r="Y725" s="171"/>
      <c r="Z725" s="172">
        <f t="shared" si="87"/>
        <v>110400</v>
      </c>
      <c r="AA725" s="175">
        <f>VLOOKUP(G725,Ma_KH!$A:$R,14,0)</f>
        <v>60</v>
      </c>
    </row>
    <row r="726" spans="1:27" hidden="1" x14ac:dyDescent="0.25">
      <c r="A726" s="157">
        <v>45993</v>
      </c>
      <c r="B726" s="158" t="s">
        <v>7895</v>
      </c>
      <c r="C726" s="10" t="s">
        <v>7767</v>
      </c>
      <c r="D726" s="149">
        <v>45993</v>
      </c>
      <c r="E726" s="152"/>
      <c r="F726" s="151"/>
      <c r="G726" s="33" t="s">
        <v>7773</v>
      </c>
      <c r="H726" s="152"/>
      <c r="I726" s="158" t="s">
        <v>7895</v>
      </c>
      <c r="J726" s="150" t="s">
        <v>7234</v>
      </c>
      <c r="K726" s="331" t="s">
        <v>7820</v>
      </c>
      <c r="L726" s="21" t="str">
        <f>VLOOKUP($K726,TONG_SL!$A:$D,2,0)</f>
        <v>Giò lụa cây 250g</v>
      </c>
      <c r="N726" s="21" t="str">
        <f t="shared" si="83"/>
        <v>K-C6</v>
      </c>
      <c r="Q726" s="21" t="str">
        <f>VLOOKUP(K726,TONG_SL!$A:$D,3,0)</f>
        <v>Túi</v>
      </c>
      <c r="R726" s="106">
        <v>20</v>
      </c>
      <c r="S726" s="171"/>
      <c r="T726" s="171">
        <f>VLOOKUP(VLOOKUP(G726,Ma_KH!$A:$R,18,0)&amp;K726,Gia_MB!$A:$F,6,0)</f>
        <v>49500</v>
      </c>
      <c r="U726" s="172">
        <f t="shared" si="84"/>
        <v>990000</v>
      </c>
      <c r="V726" s="171"/>
      <c r="W726" s="173">
        <f t="shared" si="85"/>
        <v>0</v>
      </c>
      <c r="X726" s="174" t="str">
        <f t="shared" si="86"/>
        <v>8</v>
      </c>
      <c r="Y726" s="171"/>
      <c r="Z726" s="172">
        <f t="shared" si="87"/>
        <v>79200</v>
      </c>
      <c r="AA726" s="175">
        <f>VLOOKUP(G726,Ma_KH!$A:$R,14,0)</f>
        <v>60</v>
      </c>
    </row>
    <row r="727" spans="1:27" hidden="1" x14ac:dyDescent="0.25">
      <c r="A727" s="176">
        <v>45992</v>
      </c>
      <c r="B727" s="177" t="s">
        <v>7901</v>
      </c>
      <c r="C727" s="178" t="s">
        <v>7767</v>
      </c>
      <c r="D727" s="179">
        <v>45993</v>
      </c>
      <c r="E727" s="180"/>
      <c r="F727" s="178"/>
      <c r="G727" s="32" t="s">
        <v>7902</v>
      </c>
      <c r="H727" s="181"/>
      <c r="I727" s="177" t="s">
        <v>7901</v>
      </c>
      <c r="J727" s="182" t="s">
        <v>1788</v>
      </c>
      <c r="K727" s="332" t="s">
        <v>30</v>
      </c>
      <c r="L727" s="21" t="str">
        <f>VLOOKUP($K727,TONG_SL!$A:$D,2,0)</f>
        <v>Gà muối 500g</v>
      </c>
      <c r="N727" s="21" t="str">
        <f t="shared" si="83"/>
        <v>K-C6</v>
      </c>
      <c r="Q727" s="21" t="str">
        <f>VLOOKUP(K727,TONG_SL!$A:$D,3,0)</f>
        <v>Túi</v>
      </c>
      <c r="R727" s="1">
        <v>3</v>
      </c>
      <c r="S727" s="171"/>
      <c r="T727" s="171">
        <f>VLOOKUP(VLOOKUP(G727,Ma_KH!$A:$R,18,0)&amp;K727,Gia_MB!$A:$F,6,0)</f>
        <v>111058</v>
      </c>
      <c r="U727" s="172">
        <f t="shared" ref="U727:U790" si="88">T727*R727</f>
        <v>333174</v>
      </c>
      <c r="V727" s="171"/>
      <c r="W727" s="173">
        <f t="shared" ref="W727:W790" si="89">U727*V727</f>
        <v>0</v>
      </c>
      <c r="X727" s="174" t="str">
        <f t="shared" ref="X727:X790" si="90">IF(B727&lt;&gt;"","8","0")</f>
        <v>8</v>
      </c>
      <c r="Y727" s="171"/>
      <c r="Z727" s="172">
        <f t="shared" ref="Z727:Z790" si="91">U727*X727%</f>
        <v>26653.920000000002</v>
      </c>
      <c r="AA727" s="175">
        <f>VLOOKUP(G727,Ma_KH!$A:$R,14,0)</f>
        <v>60</v>
      </c>
    </row>
    <row r="728" spans="1:27" hidden="1" x14ac:dyDescent="0.25">
      <c r="A728" s="176">
        <v>45992</v>
      </c>
      <c r="B728" s="177" t="s">
        <v>7901</v>
      </c>
      <c r="C728" s="178" t="s">
        <v>7767</v>
      </c>
      <c r="D728" s="179">
        <v>45993</v>
      </c>
      <c r="E728" s="180"/>
      <c r="F728" s="178"/>
      <c r="G728" s="32" t="s">
        <v>7902</v>
      </c>
      <c r="H728" s="181"/>
      <c r="I728" s="177" t="s">
        <v>7901</v>
      </c>
      <c r="J728" s="182" t="s">
        <v>1788</v>
      </c>
      <c r="K728" s="332" t="s">
        <v>27</v>
      </c>
      <c r="L728" s="21" t="str">
        <f>VLOOKUP($K728,TONG_SL!$A:$D,2,0)</f>
        <v>Chân giò heo muối 300g</v>
      </c>
      <c r="N728" s="21" t="str">
        <f t="shared" si="83"/>
        <v>K-C6</v>
      </c>
      <c r="Q728" s="21" t="str">
        <f>VLOOKUP(K728,TONG_SL!$A:$D,3,0)</f>
        <v>Túi</v>
      </c>
      <c r="R728" s="1">
        <v>5</v>
      </c>
      <c r="S728" s="171"/>
      <c r="T728" s="171">
        <f>VLOOKUP(VLOOKUP(G728,Ma_KH!$A:$R,18,0)&amp;K728,Gia_MB!$A:$F,6,0)</f>
        <v>73431</v>
      </c>
      <c r="U728" s="172">
        <f t="shared" si="88"/>
        <v>367155</v>
      </c>
      <c r="V728" s="171"/>
      <c r="W728" s="173">
        <f t="shared" si="89"/>
        <v>0</v>
      </c>
      <c r="X728" s="174" t="str">
        <f t="shared" si="90"/>
        <v>8</v>
      </c>
      <c r="Y728" s="171"/>
      <c r="Z728" s="172">
        <f t="shared" si="91"/>
        <v>29372.400000000001</v>
      </c>
      <c r="AA728" s="175">
        <f>VLOOKUP(G728,Ma_KH!$A:$R,14,0)</f>
        <v>60</v>
      </c>
    </row>
    <row r="729" spans="1:27" hidden="1" x14ac:dyDescent="0.25">
      <c r="A729" s="176">
        <v>45992</v>
      </c>
      <c r="B729" s="177" t="s">
        <v>7903</v>
      </c>
      <c r="C729" s="178" t="s">
        <v>7767</v>
      </c>
      <c r="D729" s="179">
        <v>45993</v>
      </c>
      <c r="E729" s="180"/>
      <c r="F729" s="178"/>
      <c r="G729" s="32" t="s">
        <v>7904</v>
      </c>
      <c r="H729" s="181"/>
      <c r="I729" s="177" t="s">
        <v>7903</v>
      </c>
      <c r="J729" s="182" t="s">
        <v>1788</v>
      </c>
      <c r="K729" s="332" t="s">
        <v>30</v>
      </c>
      <c r="L729" s="21" t="str">
        <f>VLOOKUP($K729,TONG_SL!$A:$D,2,0)</f>
        <v>Gà muối 500g</v>
      </c>
      <c r="N729" s="21" t="str">
        <f t="shared" si="83"/>
        <v>K-C6</v>
      </c>
      <c r="Q729" s="21" t="str">
        <f>VLOOKUP(K729,TONG_SL!$A:$D,3,0)</f>
        <v>Túi</v>
      </c>
      <c r="R729" s="1">
        <v>5</v>
      </c>
      <c r="S729" s="171"/>
      <c r="T729" s="171">
        <f>VLOOKUP(VLOOKUP(G729,Ma_KH!$A:$R,18,0)&amp;K729,Gia_MB!$A:$F,6,0)</f>
        <v>111058</v>
      </c>
      <c r="U729" s="172">
        <f t="shared" si="88"/>
        <v>555290</v>
      </c>
      <c r="V729" s="171"/>
      <c r="W729" s="173">
        <f t="shared" si="89"/>
        <v>0</v>
      </c>
      <c r="X729" s="174" t="str">
        <f t="shared" si="90"/>
        <v>8</v>
      </c>
      <c r="Y729" s="171"/>
      <c r="Z729" s="172">
        <f t="shared" si="91"/>
        <v>44423.200000000004</v>
      </c>
      <c r="AA729" s="175">
        <f>VLOOKUP(G729,Ma_KH!$A:$R,14,0)</f>
        <v>60</v>
      </c>
    </row>
    <row r="730" spans="1:27" hidden="1" x14ac:dyDescent="0.25">
      <c r="A730" s="176">
        <v>45992</v>
      </c>
      <c r="B730" s="177" t="s">
        <v>7905</v>
      </c>
      <c r="C730" s="178" t="s">
        <v>7767</v>
      </c>
      <c r="D730" s="179">
        <v>45993</v>
      </c>
      <c r="E730" s="180"/>
      <c r="F730" s="178"/>
      <c r="G730" s="32" t="s">
        <v>7906</v>
      </c>
      <c r="H730" s="181"/>
      <c r="I730" s="177" t="s">
        <v>7905</v>
      </c>
      <c r="J730" s="182" t="s">
        <v>1788</v>
      </c>
      <c r="K730" s="332" t="s">
        <v>30</v>
      </c>
      <c r="L730" s="21" t="str">
        <f>VLOOKUP($K730,TONG_SL!$A:$D,2,0)</f>
        <v>Gà muối 500g</v>
      </c>
      <c r="N730" s="21" t="str">
        <f t="shared" si="83"/>
        <v>K-C6</v>
      </c>
      <c r="Q730" s="21" t="str">
        <f>VLOOKUP(K730,TONG_SL!$A:$D,3,0)</f>
        <v>Túi</v>
      </c>
      <c r="R730" s="1">
        <v>5</v>
      </c>
      <c r="S730" s="171"/>
      <c r="T730" s="171">
        <f>VLOOKUP(VLOOKUP(G730,Ma_KH!$A:$R,18,0)&amp;K730,Gia_MB!$A:$F,6,0)</f>
        <v>111058</v>
      </c>
      <c r="U730" s="172">
        <f t="shared" si="88"/>
        <v>555290</v>
      </c>
      <c r="V730" s="171"/>
      <c r="W730" s="173">
        <f t="shared" si="89"/>
        <v>0</v>
      </c>
      <c r="X730" s="174" t="str">
        <f t="shared" si="90"/>
        <v>8</v>
      </c>
      <c r="Y730" s="171"/>
      <c r="Z730" s="172">
        <f t="shared" si="91"/>
        <v>44423.200000000004</v>
      </c>
      <c r="AA730" s="175">
        <f>VLOOKUP(G730,Ma_KH!$A:$R,14,0)</f>
        <v>60</v>
      </c>
    </row>
    <row r="731" spans="1:27" hidden="1" x14ac:dyDescent="0.25">
      <c r="A731" s="176">
        <v>45992</v>
      </c>
      <c r="B731" s="177" t="s">
        <v>7905</v>
      </c>
      <c r="C731" s="178" t="s">
        <v>7767</v>
      </c>
      <c r="D731" s="179">
        <v>45993</v>
      </c>
      <c r="E731" s="180"/>
      <c r="F731" s="178"/>
      <c r="G731" s="32" t="s">
        <v>7906</v>
      </c>
      <c r="H731" s="181"/>
      <c r="I731" s="177" t="s">
        <v>7905</v>
      </c>
      <c r="J731" s="182" t="s">
        <v>1788</v>
      </c>
      <c r="K731" s="332" t="s">
        <v>27</v>
      </c>
      <c r="L731" s="21" t="str">
        <f>VLOOKUP($K731,TONG_SL!$A:$D,2,0)</f>
        <v>Chân giò heo muối 300g</v>
      </c>
      <c r="N731" s="21" t="str">
        <f t="shared" si="83"/>
        <v>K-C6</v>
      </c>
      <c r="Q731" s="21" t="str">
        <f>VLOOKUP(K731,TONG_SL!$A:$D,3,0)</f>
        <v>Túi</v>
      </c>
      <c r="R731" s="1">
        <v>9</v>
      </c>
      <c r="S731" s="171"/>
      <c r="T731" s="171">
        <f>VLOOKUP(VLOOKUP(G731,Ma_KH!$A:$R,18,0)&amp;K731,Gia_MB!$A:$F,6,0)</f>
        <v>73431</v>
      </c>
      <c r="U731" s="172">
        <f t="shared" si="88"/>
        <v>660879</v>
      </c>
      <c r="V731" s="171"/>
      <c r="W731" s="173">
        <f t="shared" si="89"/>
        <v>0</v>
      </c>
      <c r="X731" s="174" t="str">
        <f t="shared" si="90"/>
        <v>8</v>
      </c>
      <c r="Y731" s="171"/>
      <c r="Z731" s="172">
        <f t="shared" si="91"/>
        <v>52870.32</v>
      </c>
      <c r="AA731" s="175">
        <f>VLOOKUP(G731,Ma_KH!$A:$R,14,0)</f>
        <v>60</v>
      </c>
    </row>
    <row r="732" spans="1:27" hidden="1" x14ac:dyDescent="0.25">
      <c r="A732" s="176">
        <v>45992</v>
      </c>
      <c r="B732" s="177">
        <v>4180634707</v>
      </c>
      <c r="C732" s="178" t="s">
        <v>7767</v>
      </c>
      <c r="D732" s="179">
        <v>45993</v>
      </c>
      <c r="E732" s="180"/>
      <c r="F732" s="178"/>
      <c r="G732" s="32" t="s">
        <v>910</v>
      </c>
      <c r="H732" s="181"/>
      <c r="I732" s="177">
        <v>4180634707</v>
      </c>
      <c r="J732" s="182" t="s">
        <v>1788</v>
      </c>
      <c r="K732" s="332" t="s">
        <v>27</v>
      </c>
      <c r="L732" s="21" t="str">
        <f>VLOOKUP($K732,TONG_SL!$A:$D,2,0)</f>
        <v>Chân giò heo muối 300g</v>
      </c>
      <c r="N732" s="21" t="str">
        <f t="shared" si="83"/>
        <v>K-C6</v>
      </c>
      <c r="Q732" s="21" t="str">
        <f>VLOOKUP(K732,TONG_SL!$A:$D,3,0)</f>
        <v>Túi</v>
      </c>
      <c r="R732" s="1">
        <v>5</v>
      </c>
      <c r="S732" s="171"/>
      <c r="T732" s="171">
        <f>VLOOKUP(VLOOKUP(G732,Ma_KH!$A:$R,18,0)&amp;K732,Gia_MB!$A:$F,6,0)</f>
        <v>73431</v>
      </c>
      <c r="U732" s="172">
        <f t="shared" si="88"/>
        <v>367155</v>
      </c>
      <c r="V732" s="171"/>
      <c r="W732" s="173">
        <f t="shared" si="89"/>
        <v>0</v>
      </c>
      <c r="X732" s="174" t="str">
        <f t="shared" si="90"/>
        <v>8</v>
      </c>
      <c r="Y732" s="171"/>
      <c r="Z732" s="172">
        <f t="shared" si="91"/>
        <v>29372.400000000001</v>
      </c>
      <c r="AA732" s="175">
        <f>VLOOKUP(G732,Ma_KH!$A:$R,14,0)</f>
        <v>60</v>
      </c>
    </row>
    <row r="733" spans="1:27" hidden="1" x14ac:dyDescent="0.25">
      <c r="A733" s="176">
        <v>45992</v>
      </c>
      <c r="B733" s="177">
        <v>4180634707</v>
      </c>
      <c r="C733" s="178" t="s">
        <v>7767</v>
      </c>
      <c r="D733" s="179">
        <v>45993</v>
      </c>
      <c r="E733" s="180"/>
      <c r="F733" s="178"/>
      <c r="G733" s="32" t="s">
        <v>910</v>
      </c>
      <c r="H733" s="181"/>
      <c r="I733" s="177">
        <v>4180634707</v>
      </c>
      <c r="J733" s="182" t="s">
        <v>1788</v>
      </c>
      <c r="K733" s="332" t="s">
        <v>30</v>
      </c>
      <c r="L733" s="21" t="str">
        <f>VLOOKUP($K733,TONG_SL!$A:$D,2,0)</f>
        <v>Gà muối 500g</v>
      </c>
      <c r="N733" s="21" t="str">
        <f t="shared" si="83"/>
        <v>K-C6</v>
      </c>
      <c r="Q733" s="21" t="str">
        <f>VLOOKUP(K733,TONG_SL!$A:$D,3,0)</f>
        <v>Túi</v>
      </c>
      <c r="R733" s="1">
        <v>5</v>
      </c>
      <c r="S733" s="171"/>
      <c r="T733" s="171">
        <f>VLOOKUP(VLOOKUP(G733,Ma_KH!$A:$R,18,0)&amp;K733,Gia_MB!$A:$F,6,0)</f>
        <v>111058</v>
      </c>
      <c r="U733" s="172">
        <f t="shared" si="88"/>
        <v>555290</v>
      </c>
      <c r="V733" s="171"/>
      <c r="W733" s="173">
        <f t="shared" si="89"/>
        <v>0</v>
      </c>
      <c r="X733" s="174" t="str">
        <f t="shared" si="90"/>
        <v>8</v>
      </c>
      <c r="Y733" s="171"/>
      <c r="Z733" s="172">
        <f t="shared" si="91"/>
        <v>44423.200000000004</v>
      </c>
      <c r="AA733" s="175">
        <f>VLOOKUP(G733,Ma_KH!$A:$R,14,0)</f>
        <v>60</v>
      </c>
    </row>
    <row r="734" spans="1:27" hidden="1" x14ac:dyDescent="0.25">
      <c r="A734" s="176">
        <v>45989</v>
      </c>
      <c r="B734" s="177">
        <v>4180599629</v>
      </c>
      <c r="C734" s="178" t="s">
        <v>7767</v>
      </c>
      <c r="D734" s="179">
        <v>45993</v>
      </c>
      <c r="E734" s="180"/>
      <c r="F734" s="178"/>
      <c r="G734" s="32" t="s">
        <v>7906</v>
      </c>
      <c r="H734" s="181"/>
      <c r="I734" s="177">
        <v>4180599629</v>
      </c>
      <c r="J734" s="182" t="s">
        <v>1788</v>
      </c>
      <c r="K734" s="332" t="s">
        <v>34</v>
      </c>
      <c r="L734" s="21" t="str">
        <f>VLOOKUP($K734,TONG_SL!$A:$D,2,0)</f>
        <v>Tai heo muối 200g</v>
      </c>
      <c r="N734" s="21" t="str">
        <f t="shared" si="83"/>
        <v>K-C6</v>
      </c>
      <c r="Q734" s="21" t="str">
        <f>VLOOKUP(K734,TONG_SL!$A:$D,3,0)</f>
        <v>Túi</v>
      </c>
      <c r="R734" s="1">
        <v>3</v>
      </c>
      <c r="S734" s="171"/>
      <c r="T734" s="171">
        <f>VLOOKUP(VLOOKUP(G734,Ma_KH!$A:$R,18,0)&amp;K734,Gia_MB!$A:$F,6,0)</f>
        <v>55595</v>
      </c>
      <c r="U734" s="172">
        <f t="shared" si="88"/>
        <v>166785</v>
      </c>
      <c r="V734" s="171"/>
      <c r="W734" s="173">
        <f t="shared" si="89"/>
        <v>0</v>
      </c>
      <c r="X734" s="174" t="str">
        <f t="shared" si="90"/>
        <v>8</v>
      </c>
      <c r="Y734" s="171"/>
      <c r="Z734" s="172">
        <f t="shared" si="91"/>
        <v>13342.800000000001</v>
      </c>
      <c r="AA734" s="175">
        <f>VLOOKUP(G734,Ma_KH!$A:$R,14,0)</f>
        <v>60</v>
      </c>
    </row>
    <row r="735" spans="1:27" hidden="1" x14ac:dyDescent="0.25">
      <c r="A735" s="176">
        <v>45989</v>
      </c>
      <c r="B735" s="177">
        <v>4180599629</v>
      </c>
      <c r="C735" s="178" t="s">
        <v>7767</v>
      </c>
      <c r="D735" s="179">
        <v>45993</v>
      </c>
      <c r="E735" s="180"/>
      <c r="F735" s="178"/>
      <c r="G735" s="32" t="s">
        <v>7906</v>
      </c>
      <c r="H735" s="181"/>
      <c r="I735" s="177">
        <v>4180599629</v>
      </c>
      <c r="J735" s="182" t="s">
        <v>1788</v>
      </c>
      <c r="K735" s="332" t="s">
        <v>32</v>
      </c>
      <c r="L735" s="21" t="str">
        <f>VLOOKUP($K735,TONG_SL!$A:$D,2,0)</f>
        <v>Giò Tai Lưỡi Xào 250g</v>
      </c>
      <c r="N735" s="21" t="str">
        <f t="shared" si="83"/>
        <v>K-C6</v>
      </c>
      <c r="Q735" s="21" t="str">
        <f>VLOOKUP(K735,TONG_SL!$A:$D,3,0)</f>
        <v>Túi</v>
      </c>
      <c r="R735" s="1">
        <v>3</v>
      </c>
      <c r="S735" s="171"/>
      <c r="T735" s="171">
        <f>VLOOKUP(VLOOKUP(G735,Ma_KH!$A:$R,18,0)&amp;K735,Gia_MB!$A:$F,6,0)</f>
        <v>50182</v>
      </c>
      <c r="U735" s="172">
        <f t="shared" si="88"/>
        <v>150546</v>
      </c>
      <c r="V735" s="171"/>
      <c r="W735" s="173">
        <f t="shared" si="89"/>
        <v>0</v>
      </c>
      <c r="X735" s="174" t="str">
        <f t="shared" si="90"/>
        <v>8</v>
      </c>
      <c r="Y735" s="171"/>
      <c r="Z735" s="172">
        <f t="shared" si="91"/>
        <v>12043.68</v>
      </c>
      <c r="AA735" s="175">
        <f>VLOOKUP(G735,Ma_KH!$A:$R,14,0)</f>
        <v>60</v>
      </c>
    </row>
    <row r="736" spans="1:27" hidden="1" x14ac:dyDescent="0.25">
      <c r="A736" s="176">
        <v>45989</v>
      </c>
      <c r="B736" s="177">
        <v>4180599629</v>
      </c>
      <c r="C736" s="178" t="s">
        <v>7767</v>
      </c>
      <c r="D736" s="179">
        <v>45993</v>
      </c>
      <c r="E736" s="180"/>
      <c r="F736" s="178"/>
      <c r="G736" s="32" t="s">
        <v>7906</v>
      </c>
      <c r="H736" s="181"/>
      <c r="I736" s="177">
        <v>4180599629</v>
      </c>
      <c r="J736" s="182" t="s">
        <v>1788</v>
      </c>
      <c r="K736" s="332" t="s">
        <v>27</v>
      </c>
      <c r="L736" s="21" t="str">
        <f>VLOOKUP($K736,TONG_SL!$A:$D,2,0)</f>
        <v>Chân giò heo muối 300g</v>
      </c>
      <c r="N736" s="21" t="str">
        <f t="shared" si="83"/>
        <v>K-C6</v>
      </c>
      <c r="Q736" s="21" t="str">
        <f>VLOOKUP(K736,TONG_SL!$A:$D,3,0)</f>
        <v>Túi</v>
      </c>
      <c r="R736" s="1">
        <v>6</v>
      </c>
      <c r="S736" s="171"/>
      <c r="T736" s="171">
        <f>VLOOKUP(VLOOKUP(G736,Ma_KH!$A:$R,18,0)&amp;K736,Gia_MB!$A:$F,6,0)</f>
        <v>73431</v>
      </c>
      <c r="U736" s="172">
        <f t="shared" si="88"/>
        <v>440586</v>
      </c>
      <c r="V736" s="171"/>
      <c r="W736" s="173">
        <f t="shared" si="89"/>
        <v>0</v>
      </c>
      <c r="X736" s="174" t="str">
        <f t="shared" si="90"/>
        <v>8</v>
      </c>
      <c r="Y736" s="171"/>
      <c r="Z736" s="172">
        <f t="shared" si="91"/>
        <v>35246.879999999997</v>
      </c>
      <c r="AA736" s="175">
        <f>VLOOKUP(G736,Ma_KH!$A:$R,14,0)</f>
        <v>60</v>
      </c>
    </row>
    <row r="737" spans="1:27" hidden="1" x14ac:dyDescent="0.25">
      <c r="A737" s="176">
        <v>45989</v>
      </c>
      <c r="B737" s="177">
        <v>4180599498</v>
      </c>
      <c r="C737" s="178" t="s">
        <v>7767</v>
      </c>
      <c r="D737" s="179">
        <v>45993</v>
      </c>
      <c r="E737" s="180"/>
      <c r="F737" s="178"/>
      <c r="G737" s="32" t="s">
        <v>7907</v>
      </c>
      <c r="H737" s="181"/>
      <c r="I737" s="177">
        <v>4180599498</v>
      </c>
      <c r="J737" s="182" t="s">
        <v>1788</v>
      </c>
      <c r="K737" s="332" t="s">
        <v>48</v>
      </c>
      <c r="L737" s="21" t="str">
        <f>VLOOKUP($K737,TONG_SL!$A:$D,2,0)</f>
        <v>Mọc Nấm Hương 250g</v>
      </c>
      <c r="N737" s="21" t="str">
        <f t="shared" si="83"/>
        <v>K-C6</v>
      </c>
      <c r="Q737" s="21" t="str">
        <f>VLOOKUP(K737,TONG_SL!$A:$D,3,0)</f>
        <v>Túi</v>
      </c>
      <c r="R737" s="1">
        <v>2</v>
      </c>
      <c r="S737" s="171"/>
      <c r="T737" s="171">
        <f>VLOOKUP(VLOOKUP(G737,Ma_KH!$A:$R,18,0)&amp;K737,Gia_MB!$A:$F,6,0)</f>
        <v>46000</v>
      </c>
      <c r="U737" s="172">
        <f t="shared" si="88"/>
        <v>92000</v>
      </c>
      <c r="V737" s="171"/>
      <c r="W737" s="173">
        <f t="shared" si="89"/>
        <v>0</v>
      </c>
      <c r="X737" s="174" t="str">
        <f t="shared" si="90"/>
        <v>8</v>
      </c>
      <c r="Y737" s="171"/>
      <c r="Z737" s="172">
        <f t="shared" si="91"/>
        <v>7360</v>
      </c>
      <c r="AA737" s="175">
        <f>VLOOKUP(G737,Ma_KH!$A:$R,14,0)</f>
        <v>60</v>
      </c>
    </row>
    <row r="738" spans="1:27" hidden="1" x14ac:dyDescent="0.25">
      <c r="A738" s="176">
        <v>45989</v>
      </c>
      <c r="B738" s="177">
        <v>4180599498</v>
      </c>
      <c r="C738" s="178" t="s">
        <v>7767</v>
      </c>
      <c r="D738" s="179">
        <v>45993</v>
      </c>
      <c r="E738" s="180"/>
      <c r="F738" s="178"/>
      <c r="G738" s="32" t="s">
        <v>7907</v>
      </c>
      <c r="H738" s="181"/>
      <c r="I738" s="177">
        <v>4180599498</v>
      </c>
      <c r="J738" s="182" t="s">
        <v>1788</v>
      </c>
      <c r="K738" s="332" t="s">
        <v>30</v>
      </c>
      <c r="L738" s="21" t="str">
        <f>VLOOKUP($K738,TONG_SL!$A:$D,2,0)</f>
        <v>Gà muối 500g</v>
      </c>
      <c r="N738" s="21" t="str">
        <f t="shared" si="83"/>
        <v>K-C6</v>
      </c>
      <c r="Q738" s="21" t="str">
        <f>VLOOKUP(K738,TONG_SL!$A:$D,3,0)</f>
        <v>Túi</v>
      </c>
      <c r="R738" s="1">
        <v>2</v>
      </c>
      <c r="S738" s="171"/>
      <c r="T738" s="171">
        <f>VLOOKUP(VLOOKUP(G738,Ma_KH!$A:$R,18,0)&amp;K738,Gia_MB!$A:$F,6,0)</f>
        <v>111058</v>
      </c>
      <c r="U738" s="172">
        <f t="shared" si="88"/>
        <v>222116</v>
      </c>
      <c r="V738" s="171"/>
      <c r="W738" s="173">
        <f t="shared" si="89"/>
        <v>0</v>
      </c>
      <c r="X738" s="174" t="str">
        <f t="shared" si="90"/>
        <v>8</v>
      </c>
      <c r="Y738" s="171"/>
      <c r="Z738" s="172">
        <f t="shared" si="91"/>
        <v>17769.28</v>
      </c>
      <c r="AA738" s="175">
        <f>VLOOKUP(G738,Ma_KH!$A:$R,14,0)</f>
        <v>60</v>
      </c>
    </row>
    <row r="739" spans="1:27" hidden="1" x14ac:dyDescent="0.25">
      <c r="A739" s="176">
        <v>45989</v>
      </c>
      <c r="B739" s="177">
        <v>4180599498</v>
      </c>
      <c r="C739" s="178" t="s">
        <v>7767</v>
      </c>
      <c r="D739" s="179">
        <v>45993</v>
      </c>
      <c r="E739" s="180"/>
      <c r="F739" s="178"/>
      <c r="G739" s="32" t="s">
        <v>7907</v>
      </c>
      <c r="H739" s="181"/>
      <c r="I739" s="177">
        <v>4180599498</v>
      </c>
      <c r="J739" s="182" t="s">
        <v>1788</v>
      </c>
      <c r="K739" s="332" t="s">
        <v>27</v>
      </c>
      <c r="L739" s="21" t="str">
        <f>VLOOKUP($K739,TONG_SL!$A:$D,2,0)</f>
        <v>Chân giò heo muối 300g</v>
      </c>
      <c r="N739" s="21" t="str">
        <f t="shared" si="83"/>
        <v>K-C6</v>
      </c>
      <c r="Q739" s="21" t="str">
        <f>VLOOKUP(K739,TONG_SL!$A:$D,3,0)</f>
        <v>Túi</v>
      </c>
      <c r="R739" s="1">
        <v>9</v>
      </c>
      <c r="S739" s="171"/>
      <c r="T739" s="171">
        <f>VLOOKUP(VLOOKUP(G739,Ma_KH!$A:$R,18,0)&amp;K739,Gia_MB!$A:$F,6,0)</f>
        <v>73431</v>
      </c>
      <c r="U739" s="172">
        <f t="shared" si="88"/>
        <v>660879</v>
      </c>
      <c r="V739" s="171"/>
      <c r="W739" s="173">
        <f t="shared" si="89"/>
        <v>0</v>
      </c>
      <c r="X739" s="174" t="str">
        <f t="shared" si="90"/>
        <v>8</v>
      </c>
      <c r="Y739" s="171"/>
      <c r="Z739" s="172">
        <f t="shared" si="91"/>
        <v>52870.32</v>
      </c>
      <c r="AA739" s="175">
        <f>VLOOKUP(G739,Ma_KH!$A:$R,14,0)</f>
        <v>60</v>
      </c>
    </row>
    <row r="740" spans="1:27" hidden="1" x14ac:dyDescent="0.25">
      <c r="A740" s="176">
        <v>45989</v>
      </c>
      <c r="B740" s="177">
        <v>4180599498</v>
      </c>
      <c r="C740" s="178" t="s">
        <v>7767</v>
      </c>
      <c r="D740" s="179">
        <v>45993</v>
      </c>
      <c r="E740" s="180"/>
      <c r="F740" s="178"/>
      <c r="G740" s="32" t="s">
        <v>7907</v>
      </c>
      <c r="H740" s="181"/>
      <c r="I740" s="177">
        <v>4180599498</v>
      </c>
      <c r="J740" s="182" t="s">
        <v>1788</v>
      </c>
      <c r="K740" s="332" t="s">
        <v>32</v>
      </c>
      <c r="L740" s="21" t="str">
        <f>VLOOKUP($K740,TONG_SL!$A:$D,2,0)</f>
        <v>Giò Tai Lưỡi Xào 250g</v>
      </c>
      <c r="N740" s="21" t="str">
        <f t="shared" si="83"/>
        <v>K-C6</v>
      </c>
      <c r="Q740" s="21" t="str">
        <f>VLOOKUP(K740,TONG_SL!$A:$D,3,0)</f>
        <v>Túi</v>
      </c>
      <c r="R740" s="1">
        <v>2</v>
      </c>
      <c r="S740" s="171"/>
      <c r="T740" s="171">
        <f>VLOOKUP(VLOOKUP(G740,Ma_KH!$A:$R,18,0)&amp;K740,Gia_MB!$A:$F,6,0)</f>
        <v>50182</v>
      </c>
      <c r="U740" s="172">
        <f t="shared" si="88"/>
        <v>100364</v>
      </c>
      <c r="V740" s="171"/>
      <c r="W740" s="173">
        <f t="shared" si="89"/>
        <v>0</v>
      </c>
      <c r="X740" s="174" t="str">
        <f t="shared" si="90"/>
        <v>8</v>
      </c>
      <c r="Y740" s="171"/>
      <c r="Z740" s="172">
        <f t="shared" si="91"/>
        <v>8029.12</v>
      </c>
      <c r="AA740" s="175">
        <f>VLOOKUP(G740,Ma_KH!$A:$R,14,0)</f>
        <v>60</v>
      </c>
    </row>
    <row r="741" spans="1:27" hidden="1" x14ac:dyDescent="0.25">
      <c r="A741" s="176">
        <v>45989</v>
      </c>
      <c r="B741" s="177">
        <v>4180599590</v>
      </c>
      <c r="C741" s="178" t="s">
        <v>7767</v>
      </c>
      <c r="D741" s="179">
        <v>45993</v>
      </c>
      <c r="E741" s="180"/>
      <c r="F741" s="178"/>
      <c r="G741" s="32" t="s">
        <v>7908</v>
      </c>
      <c r="H741" s="181"/>
      <c r="I741" s="177">
        <v>4180599590</v>
      </c>
      <c r="J741" s="182" t="s">
        <v>1788</v>
      </c>
      <c r="K741" s="332" t="s">
        <v>30</v>
      </c>
      <c r="L741" s="21" t="str">
        <f>VLOOKUP($K741,TONG_SL!$A:$D,2,0)</f>
        <v>Gà muối 500g</v>
      </c>
      <c r="N741" s="21" t="str">
        <f t="shared" si="83"/>
        <v>K-C6</v>
      </c>
      <c r="Q741" s="21" t="str">
        <f>VLOOKUP(K741,TONG_SL!$A:$D,3,0)</f>
        <v>Túi</v>
      </c>
      <c r="R741" s="1">
        <v>8</v>
      </c>
      <c r="S741" s="171"/>
      <c r="T741" s="171">
        <f>VLOOKUP(VLOOKUP(G741,Ma_KH!$A:$R,18,0)&amp;K741,Gia_MB!$A:$F,6,0)</f>
        <v>111058</v>
      </c>
      <c r="U741" s="172">
        <f t="shared" si="88"/>
        <v>888464</v>
      </c>
      <c r="V741" s="171"/>
      <c r="W741" s="173">
        <f t="shared" si="89"/>
        <v>0</v>
      </c>
      <c r="X741" s="174" t="str">
        <f t="shared" si="90"/>
        <v>8</v>
      </c>
      <c r="Y741" s="171"/>
      <c r="Z741" s="172">
        <f t="shared" si="91"/>
        <v>71077.119999999995</v>
      </c>
      <c r="AA741" s="175">
        <f>VLOOKUP(G741,Ma_KH!$A:$R,14,0)</f>
        <v>60</v>
      </c>
    </row>
    <row r="742" spans="1:27" hidden="1" x14ac:dyDescent="0.25">
      <c r="A742" s="176">
        <v>45989</v>
      </c>
      <c r="B742" s="177">
        <v>4180599590</v>
      </c>
      <c r="C742" s="178" t="s">
        <v>7767</v>
      </c>
      <c r="D742" s="179">
        <v>45993</v>
      </c>
      <c r="E742" s="180"/>
      <c r="F742" s="178"/>
      <c r="G742" s="32" t="s">
        <v>7908</v>
      </c>
      <c r="H742" s="181"/>
      <c r="I742" s="177">
        <v>4180599590</v>
      </c>
      <c r="J742" s="182" t="s">
        <v>1788</v>
      </c>
      <c r="K742" s="332" t="s">
        <v>34</v>
      </c>
      <c r="L742" s="21" t="str">
        <f>VLOOKUP($K742,TONG_SL!$A:$D,2,0)</f>
        <v>Tai heo muối 200g</v>
      </c>
      <c r="N742" s="21" t="str">
        <f t="shared" si="83"/>
        <v>K-C6</v>
      </c>
      <c r="Q742" s="21" t="str">
        <f>VLOOKUP(K742,TONG_SL!$A:$D,3,0)</f>
        <v>Túi</v>
      </c>
      <c r="R742" s="1">
        <v>5</v>
      </c>
      <c r="S742" s="171"/>
      <c r="T742" s="171">
        <f>VLOOKUP(VLOOKUP(G742,Ma_KH!$A:$R,18,0)&amp;K742,Gia_MB!$A:$F,6,0)</f>
        <v>55595</v>
      </c>
      <c r="U742" s="172">
        <f t="shared" si="88"/>
        <v>277975</v>
      </c>
      <c r="V742" s="171"/>
      <c r="W742" s="173">
        <f t="shared" si="89"/>
        <v>0</v>
      </c>
      <c r="X742" s="174" t="str">
        <f t="shared" si="90"/>
        <v>8</v>
      </c>
      <c r="Y742" s="171"/>
      <c r="Z742" s="172">
        <f t="shared" si="91"/>
        <v>22238</v>
      </c>
      <c r="AA742" s="175">
        <f>VLOOKUP(G742,Ma_KH!$A:$R,14,0)</f>
        <v>60</v>
      </c>
    </row>
    <row r="743" spans="1:27" hidden="1" x14ac:dyDescent="0.25">
      <c r="A743" s="176">
        <v>45989</v>
      </c>
      <c r="B743" s="177">
        <v>4180599590</v>
      </c>
      <c r="C743" s="178" t="s">
        <v>7767</v>
      </c>
      <c r="D743" s="179">
        <v>45993</v>
      </c>
      <c r="E743" s="180"/>
      <c r="F743" s="178"/>
      <c r="G743" s="32" t="s">
        <v>7908</v>
      </c>
      <c r="H743" s="181"/>
      <c r="I743" s="177">
        <v>4180599590</v>
      </c>
      <c r="J743" s="182" t="s">
        <v>1788</v>
      </c>
      <c r="K743" s="332" t="s">
        <v>32</v>
      </c>
      <c r="L743" s="21" t="str">
        <f>VLOOKUP($K743,TONG_SL!$A:$D,2,0)</f>
        <v>Giò Tai Lưỡi Xào 250g</v>
      </c>
      <c r="N743" s="21" t="str">
        <f t="shared" si="83"/>
        <v>K-C6</v>
      </c>
      <c r="Q743" s="21" t="str">
        <f>VLOOKUP(K743,TONG_SL!$A:$D,3,0)</f>
        <v>Túi</v>
      </c>
      <c r="R743" s="1">
        <v>5</v>
      </c>
      <c r="S743" s="171"/>
      <c r="T743" s="171">
        <f>VLOOKUP(VLOOKUP(G743,Ma_KH!$A:$R,18,0)&amp;K743,Gia_MB!$A:$F,6,0)</f>
        <v>50182</v>
      </c>
      <c r="U743" s="172">
        <f t="shared" si="88"/>
        <v>250910</v>
      </c>
      <c r="V743" s="171"/>
      <c r="W743" s="173">
        <f t="shared" si="89"/>
        <v>0</v>
      </c>
      <c r="X743" s="174" t="str">
        <f t="shared" si="90"/>
        <v>8</v>
      </c>
      <c r="Y743" s="171"/>
      <c r="Z743" s="172">
        <f t="shared" si="91"/>
        <v>20072.8</v>
      </c>
      <c r="AA743" s="175">
        <f>VLOOKUP(G743,Ma_KH!$A:$R,14,0)</f>
        <v>60</v>
      </c>
    </row>
    <row r="744" spans="1:27" hidden="1" x14ac:dyDescent="0.25">
      <c r="A744" s="176">
        <v>45989</v>
      </c>
      <c r="B744" s="177">
        <v>4180599590</v>
      </c>
      <c r="C744" s="178" t="s">
        <v>7767</v>
      </c>
      <c r="D744" s="179">
        <v>45993</v>
      </c>
      <c r="E744" s="180"/>
      <c r="F744" s="178"/>
      <c r="G744" s="32" t="s">
        <v>7908</v>
      </c>
      <c r="H744" s="181"/>
      <c r="I744" s="177">
        <v>4180599590</v>
      </c>
      <c r="J744" s="182" t="s">
        <v>1788</v>
      </c>
      <c r="K744" s="332" t="s">
        <v>27</v>
      </c>
      <c r="L744" s="21" t="str">
        <f>VLOOKUP($K744,TONG_SL!$A:$D,2,0)</f>
        <v>Chân giò heo muối 300g</v>
      </c>
      <c r="N744" s="21" t="str">
        <f t="shared" si="83"/>
        <v>K-C6</v>
      </c>
      <c r="Q744" s="21" t="str">
        <f>VLOOKUP(K744,TONG_SL!$A:$D,3,0)</f>
        <v>Túi</v>
      </c>
      <c r="R744" s="1">
        <v>6</v>
      </c>
      <c r="S744" s="171"/>
      <c r="T744" s="171">
        <f>VLOOKUP(VLOOKUP(G744,Ma_KH!$A:$R,18,0)&amp;K744,Gia_MB!$A:$F,6,0)</f>
        <v>73431</v>
      </c>
      <c r="U744" s="172">
        <f t="shared" si="88"/>
        <v>440586</v>
      </c>
      <c r="V744" s="171"/>
      <c r="W744" s="173">
        <f t="shared" si="89"/>
        <v>0</v>
      </c>
      <c r="X744" s="174" t="str">
        <f t="shared" si="90"/>
        <v>8</v>
      </c>
      <c r="Y744" s="171"/>
      <c r="Z744" s="172">
        <f t="shared" si="91"/>
        <v>35246.879999999997</v>
      </c>
      <c r="AA744" s="175">
        <f>VLOOKUP(G744,Ma_KH!$A:$R,14,0)</f>
        <v>60</v>
      </c>
    </row>
    <row r="745" spans="1:27" hidden="1" x14ac:dyDescent="0.25">
      <c r="A745" s="176">
        <v>45989</v>
      </c>
      <c r="B745" s="177">
        <v>4180599590</v>
      </c>
      <c r="C745" s="178" t="s">
        <v>7767</v>
      </c>
      <c r="D745" s="179">
        <v>45993</v>
      </c>
      <c r="E745" s="180"/>
      <c r="F745" s="178"/>
      <c r="G745" s="32" t="s">
        <v>7908</v>
      </c>
      <c r="H745" s="181"/>
      <c r="I745" s="177">
        <v>4180599590</v>
      </c>
      <c r="J745" s="182" t="s">
        <v>1788</v>
      </c>
      <c r="K745" s="332" t="s">
        <v>48</v>
      </c>
      <c r="L745" s="21" t="str">
        <f>VLOOKUP($K745,TONG_SL!$A:$D,2,0)</f>
        <v>Mọc Nấm Hương 250g</v>
      </c>
      <c r="N745" s="21" t="str">
        <f t="shared" ref="N745:N808" si="92">IF($B745&lt;&gt;"","K-C6","")</f>
        <v>K-C6</v>
      </c>
      <c r="Q745" s="21" t="str">
        <f>VLOOKUP(K745,TONG_SL!$A:$D,3,0)</f>
        <v>Túi</v>
      </c>
      <c r="R745" s="1">
        <v>2</v>
      </c>
      <c r="S745" s="171"/>
      <c r="T745" s="171">
        <f>VLOOKUP(VLOOKUP(G745,Ma_KH!$A:$R,18,0)&amp;K745,Gia_MB!$A:$F,6,0)</f>
        <v>46000</v>
      </c>
      <c r="U745" s="172">
        <f t="shared" si="88"/>
        <v>92000</v>
      </c>
      <c r="V745" s="171"/>
      <c r="W745" s="173">
        <f t="shared" si="89"/>
        <v>0</v>
      </c>
      <c r="X745" s="174" t="str">
        <f t="shared" si="90"/>
        <v>8</v>
      </c>
      <c r="Y745" s="171"/>
      <c r="Z745" s="172">
        <f t="shared" si="91"/>
        <v>7360</v>
      </c>
      <c r="AA745" s="175">
        <f>VLOOKUP(G745,Ma_KH!$A:$R,14,0)</f>
        <v>60</v>
      </c>
    </row>
    <row r="746" spans="1:27" hidden="1" x14ac:dyDescent="0.25">
      <c r="A746" s="176">
        <v>45989</v>
      </c>
      <c r="B746" s="177">
        <v>4180599687</v>
      </c>
      <c r="C746" s="178" t="s">
        <v>7767</v>
      </c>
      <c r="D746" s="179">
        <v>45993</v>
      </c>
      <c r="E746" s="180"/>
      <c r="F746" s="178"/>
      <c r="G746" s="32" t="s">
        <v>7909</v>
      </c>
      <c r="H746" s="181"/>
      <c r="I746" s="177">
        <v>4180599687</v>
      </c>
      <c r="J746" s="182" t="s">
        <v>1788</v>
      </c>
      <c r="K746" s="332" t="s">
        <v>48</v>
      </c>
      <c r="L746" s="21" t="str">
        <f>VLOOKUP($K746,TONG_SL!$A:$D,2,0)</f>
        <v>Mọc Nấm Hương 250g</v>
      </c>
      <c r="N746" s="21" t="str">
        <f t="shared" si="92"/>
        <v>K-C6</v>
      </c>
      <c r="Q746" s="21" t="str">
        <f>VLOOKUP(K746,TONG_SL!$A:$D,3,0)</f>
        <v>Túi</v>
      </c>
      <c r="R746" s="1">
        <v>2</v>
      </c>
      <c r="S746" s="171"/>
      <c r="T746" s="171">
        <f>VLOOKUP(VLOOKUP(G746,Ma_KH!$A:$R,18,0)&amp;K746,Gia_MB!$A:$F,6,0)</f>
        <v>46000</v>
      </c>
      <c r="U746" s="172">
        <f t="shared" si="88"/>
        <v>92000</v>
      </c>
      <c r="V746" s="171"/>
      <c r="W746" s="173">
        <f t="shared" si="89"/>
        <v>0</v>
      </c>
      <c r="X746" s="174" t="str">
        <f t="shared" si="90"/>
        <v>8</v>
      </c>
      <c r="Y746" s="171"/>
      <c r="Z746" s="172">
        <f t="shared" si="91"/>
        <v>7360</v>
      </c>
      <c r="AA746" s="175">
        <f>VLOOKUP(G746,Ma_KH!$A:$R,14,0)</f>
        <v>60</v>
      </c>
    </row>
    <row r="747" spans="1:27" hidden="1" x14ac:dyDescent="0.25">
      <c r="A747" s="176">
        <v>45989</v>
      </c>
      <c r="B747" s="177">
        <v>4180599687</v>
      </c>
      <c r="C747" s="178" t="s">
        <v>7767</v>
      </c>
      <c r="D747" s="179">
        <v>45993</v>
      </c>
      <c r="E747" s="180"/>
      <c r="F747" s="178"/>
      <c r="G747" s="32" t="s">
        <v>7909</v>
      </c>
      <c r="H747" s="181"/>
      <c r="I747" s="177">
        <v>4180599687</v>
      </c>
      <c r="J747" s="182" t="s">
        <v>1788</v>
      </c>
      <c r="K747" s="332" t="s">
        <v>34</v>
      </c>
      <c r="L747" s="21" t="str">
        <f>VLOOKUP($K747,TONG_SL!$A:$D,2,0)</f>
        <v>Tai heo muối 200g</v>
      </c>
      <c r="N747" s="21" t="str">
        <f t="shared" si="92"/>
        <v>K-C6</v>
      </c>
      <c r="Q747" s="21" t="str">
        <f>VLOOKUP(K747,TONG_SL!$A:$D,3,0)</f>
        <v>Túi</v>
      </c>
      <c r="R747" s="1">
        <v>3</v>
      </c>
      <c r="S747" s="171"/>
      <c r="T747" s="171">
        <f>VLOOKUP(VLOOKUP(G747,Ma_KH!$A:$R,18,0)&amp;K747,Gia_MB!$A:$F,6,0)</f>
        <v>55595</v>
      </c>
      <c r="U747" s="172">
        <f t="shared" si="88"/>
        <v>166785</v>
      </c>
      <c r="V747" s="171"/>
      <c r="W747" s="173">
        <f t="shared" si="89"/>
        <v>0</v>
      </c>
      <c r="X747" s="174" t="str">
        <f t="shared" si="90"/>
        <v>8</v>
      </c>
      <c r="Y747" s="171"/>
      <c r="Z747" s="172">
        <f t="shared" si="91"/>
        <v>13342.800000000001</v>
      </c>
      <c r="AA747" s="175">
        <f>VLOOKUP(G747,Ma_KH!$A:$R,14,0)</f>
        <v>60</v>
      </c>
    </row>
    <row r="748" spans="1:27" hidden="1" x14ac:dyDescent="0.25">
      <c r="A748" s="176">
        <v>45989</v>
      </c>
      <c r="B748" s="177">
        <v>4180599687</v>
      </c>
      <c r="C748" s="178" t="s">
        <v>7767</v>
      </c>
      <c r="D748" s="179">
        <v>45993</v>
      </c>
      <c r="E748" s="180"/>
      <c r="F748" s="178"/>
      <c r="G748" s="32" t="s">
        <v>7909</v>
      </c>
      <c r="H748" s="181"/>
      <c r="I748" s="177">
        <v>4180599687</v>
      </c>
      <c r="J748" s="182" t="s">
        <v>1788</v>
      </c>
      <c r="K748" s="332" t="s">
        <v>32</v>
      </c>
      <c r="L748" s="21" t="str">
        <f>VLOOKUP($K748,TONG_SL!$A:$D,2,0)</f>
        <v>Giò Tai Lưỡi Xào 250g</v>
      </c>
      <c r="N748" s="21" t="str">
        <f t="shared" si="92"/>
        <v>K-C6</v>
      </c>
      <c r="Q748" s="21" t="str">
        <f>VLOOKUP(K748,TONG_SL!$A:$D,3,0)</f>
        <v>Túi</v>
      </c>
      <c r="R748" s="1">
        <v>4</v>
      </c>
      <c r="S748" s="171"/>
      <c r="T748" s="171">
        <f>VLOOKUP(VLOOKUP(G748,Ma_KH!$A:$R,18,0)&amp;K748,Gia_MB!$A:$F,6,0)</f>
        <v>50182</v>
      </c>
      <c r="U748" s="172">
        <f t="shared" si="88"/>
        <v>200728</v>
      </c>
      <c r="V748" s="171"/>
      <c r="W748" s="173">
        <f t="shared" si="89"/>
        <v>0</v>
      </c>
      <c r="X748" s="174" t="str">
        <f t="shared" si="90"/>
        <v>8</v>
      </c>
      <c r="Y748" s="171"/>
      <c r="Z748" s="172">
        <f t="shared" si="91"/>
        <v>16058.24</v>
      </c>
      <c r="AA748" s="175">
        <f>VLOOKUP(G748,Ma_KH!$A:$R,14,0)</f>
        <v>60</v>
      </c>
    </row>
    <row r="749" spans="1:27" hidden="1" x14ac:dyDescent="0.25">
      <c r="A749" s="176">
        <v>45989</v>
      </c>
      <c r="B749" s="177">
        <v>4180599687</v>
      </c>
      <c r="C749" s="178" t="s">
        <v>7767</v>
      </c>
      <c r="D749" s="179">
        <v>45993</v>
      </c>
      <c r="E749" s="180"/>
      <c r="F749" s="178"/>
      <c r="G749" s="32" t="s">
        <v>7909</v>
      </c>
      <c r="H749" s="181"/>
      <c r="I749" s="177">
        <v>4180599687</v>
      </c>
      <c r="J749" s="182" t="s">
        <v>1788</v>
      </c>
      <c r="K749" s="332" t="s">
        <v>27</v>
      </c>
      <c r="L749" s="21" t="str">
        <f>VLOOKUP($K749,TONG_SL!$A:$D,2,0)</f>
        <v>Chân giò heo muối 300g</v>
      </c>
      <c r="N749" s="21" t="str">
        <f t="shared" si="92"/>
        <v>K-C6</v>
      </c>
      <c r="Q749" s="21" t="str">
        <f>VLOOKUP(K749,TONG_SL!$A:$D,3,0)</f>
        <v>Túi</v>
      </c>
      <c r="R749" s="1">
        <v>10</v>
      </c>
      <c r="S749" s="171"/>
      <c r="T749" s="171">
        <f>VLOOKUP(VLOOKUP(G749,Ma_KH!$A:$R,18,0)&amp;K749,Gia_MB!$A:$F,6,0)</f>
        <v>73431</v>
      </c>
      <c r="U749" s="172">
        <f t="shared" si="88"/>
        <v>734310</v>
      </c>
      <c r="V749" s="171"/>
      <c r="W749" s="173">
        <f t="shared" si="89"/>
        <v>0</v>
      </c>
      <c r="X749" s="174" t="str">
        <f t="shared" si="90"/>
        <v>8</v>
      </c>
      <c r="Y749" s="171"/>
      <c r="Z749" s="172">
        <f t="shared" si="91"/>
        <v>58744.800000000003</v>
      </c>
      <c r="AA749" s="175">
        <f>VLOOKUP(G749,Ma_KH!$A:$R,14,0)</f>
        <v>60</v>
      </c>
    </row>
    <row r="750" spans="1:27" hidden="1" x14ac:dyDescent="0.25">
      <c r="A750" s="176">
        <v>45989</v>
      </c>
      <c r="B750" s="177">
        <v>4180599692</v>
      </c>
      <c r="C750" s="178" t="s">
        <v>7767</v>
      </c>
      <c r="D750" s="179">
        <v>45993</v>
      </c>
      <c r="E750" s="180"/>
      <c r="F750" s="178"/>
      <c r="G750" s="32" t="s">
        <v>7910</v>
      </c>
      <c r="H750" s="181"/>
      <c r="I750" s="177">
        <v>4180599692</v>
      </c>
      <c r="J750" s="182" t="s">
        <v>1788</v>
      </c>
      <c r="K750" s="332" t="s">
        <v>34</v>
      </c>
      <c r="L750" s="21" t="str">
        <f>VLOOKUP($K750,TONG_SL!$A:$D,2,0)</f>
        <v>Tai heo muối 200g</v>
      </c>
      <c r="N750" s="21" t="str">
        <f t="shared" si="92"/>
        <v>K-C6</v>
      </c>
      <c r="Q750" s="21" t="str">
        <f>VLOOKUP(K750,TONG_SL!$A:$D,3,0)</f>
        <v>Túi</v>
      </c>
      <c r="R750" s="1">
        <v>5</v>
      </c>
      <c r="S750" s="171"/>
      <c r="T750" s="171">
        <f>VLOOKUP(VLOOKUP(G750,Ma_KH!$A:$R,18,0)&amp;K750,Gia_MB!$A:$F,6,0)</f>
        <v>55595</v>
      </c>
      <c r="U750" s="172">
        <f t="shared" si="88"/>
        <v>277975</v>
      </c>
      <c r="V750" s="171"/>
      <c r="W750" s="173">
        <f t="shared" si="89"/>
        <v>0</v>
      </c>
      <c r="X750" s="174" t="str">
        <f t="shared" si="90"/>
        <v>8</v>
      </c>
      <c r="Y750" s="171"/>
      <c r="Z750" s="172">
        <f t="shared" si="91"/>
        <v>22238</v>
      </c>
      <c r="AA750" s="175">
        <f>VLOOKUP(G750,Ma_KH!$A:$R,14,0)</f>
        <v>60</v>
      </c>
    </row>
    <row r="751" spans="1:27" hidden="1" x14ac:dyDescent="0.25">
      <c r="A751" s="176">
        <v>45989</v>
      </c>
      <c r="B751" s="177">
        <v>4180599692</v>
      </c>
      <c r="C751" s="178" t="s">
        <v>7767</v>
      </c>
      <c r="D751" s="179">
        <v>45993</v>
      </c>
      <c r="E751" s="180"/>
      <c r="F751" s="178"/>
      <c r="G751" s="32" t="s">
        <v>7910</v>
      </c>
      <c r="H751" s="181"/>
      <c r="I751" s="177">
        <v>4180599692</v>
      </c>
      <c r="J751" s="182" t="s">
        <v>1788</v>
      </c>
      <c r="K751" s="332" t="s">
        <v>32</v>
      </c>
      <c r="L751" s="21" t="str">
        <f>VLOOKUP($K751,TONG_SL!$A:$D,2,0)</f>
        <v>Giò Tai Lưỡi Xào 250g</v>
      </c>
      <c r="N751" s="21" t="str">
        <f t="shared" si="92"/>
        <v>K-C6</v>
      </c>
      <c r="Q751" s="21" t="str">
        <f>VLOOKUP(K751,TONG_SL!$A:$D,3,0)</f>
        <v>Túi</v>
      </c>
      <c r="R751" s="1">
        <v>3</v>
      </c>
      <c r="S751" s="171"/>
      <c r="T751" s="171">
        <f>VLOOKUP(VLOOKUP(G751,Ma_KH!$A:$R,18,0)&amp;K751,Gia_MB!$A:$F,6,0)</f>
        <v>50182</v>
      </c>
      <c r="U751" s="172">
        <f t="shared" si="88"/>
        <v>150546</v>
      </c>
      <c r="V751" s="171"/>
      <c r="W751" s="173">
        <f t="shared" si="89"/>
        <v>0</v>
      </c>
      <c r="X751" s="174" t="str">
        <f t="shared" si="90"/>
        <v>8</v>
      </c>
      <c r="Y751" s="171"/>
      <c r="Z751" s="172">
        <f t="shared" si="91"/>
        <v>12043.68</v>
      </c>
      <c r="AA751" s="175">
        <f>VLOOKUP(G751,Ma_KH!$A:$R,14,0)</f>
        <v>60</v>
      </c>
    </row>
    <row r="752" spans="1:27" hidden="1" x14ac:dyDescent="0.25">
      <c r="A752" s="176">
        <v>45989</v>
      </c>
      <c r="B752" s="177">
        <v>4180599692</v>
      </c>
      <c r="C752" s="178" t="s">
        <v>7767</v>
      </c>
      <c r="D752" s="179">
        <v>45993</v>
      </c>
      <c r="E752" s="180"/>
      <c r="F752" s="178"/>
      <c r="G752" s="32" t="s">
        <v>7910</v>
      </c>
      <c r="H752" s="181"/>
      <c r="I752" s="177">
        <v>4180599692</v>
      </c>
      <c r="J752" s="182" t="s">
        <v>1788</v>
      </c>
      <c r="K752" s="332" t="s">
        <v>27</v>
      </c>
      <c r="L752" s="21" t="str">
        <f>VLOOKUP($K752,TONG_SL!$A:$D,2,0)</f>
        <v>Chân giò heo muối 300g</v>
      </c>
      <c r="N752" s="21" t="str">
        <f t="shared" si="92"/>
        <v>K-C6</v>
      </c>
      <c r="Q752" s="21" t="str">
        <f>VLOOKUP(K752,TONG_SL!$A:$D,3,0)</f>
        <v>Túi</v>
      </c>
      <c r="R752" s="1">
        <v>11</v>
      </c>
      <c r="S752" s="171"/>
      <c r="T752" s="171">
        <f>VLOOKUP(VLOOKUP(G752,Ma_KH!$A:$R,18,0)&amp;K752,Gia_MB!$A:$F,6,0)</f>
        <v>73431</v>
      </c>
      <c r="U752" s="172">
        <f t="shared" si="88"/>
        <v>807741</v>
      </c>
      <c r="V752" s="171"/>
      <c r="W752" s="173">
        <f t="shared" si="89"/>
        <v>0</v>
      </c>
      <c r="X752" s="174" t="str">
        <f t="shared" si="90"/>
        <v>8</v>
      </c>
      <c r="Y752" s="171"/>
      <c r="Z752" s="172">
        <f t="shared" si="91"/>
        <v>64619.28</v>
      </c>
      <c r="AA752" s="175">
        <f>VLOOKUP(G752,Ma_KH!$A:$R,14,0)</f>
        <v>60</v>
      </c>
    </row>
    <row r="753" spans="1:27" hidden="1" x14ac:dyDescent="0.25">
      <c r="A753" s="176">
        <v>45989</v>
      </c>
      <c r="B753" s="177">
        <v>4180599692</v>
      </c>
      <c r="C753" s="178" t="s">
        <v>7767</v>
      </c>
      <c r="D753" s="179">
        <v>45993</v>
      </c>
      <c r="E753" s="180"/>
      <c r="F753" s="178"/>
      <c r="G753" s="32" t="s">
        <v>7910</v>
      </c>
      <c r="H753" s="181"/>
      <c r="I753" s="177">
        <v>4180599692</v>
      </c>
      <c r="J753" s="182" t="s">
        <v>1788</v>
      </c>
      <c r="K753" s="332" t="s">
        <v>48</v>
      </c>
      <c r="L753" s="21" t="str">
        <f>VLOOKUP($K753,TONG_SL!$A:$D,2,0)</f>
        <v>Mọc Nấm Hương 250g</v>
      </c>
      <c r="N753" s="21" t="str">
        <f t="shared" si="92"/>
        <v>K-C6</v>
      </c>
      <c r="Q753" s="21" t="str">
        <f>VLOOKUP(K753,TONG_SL!$A:$D,3,0)</f>
        <v>Túi</v>
      </c>
      <c r="R753" s="1">
        <v>3</v>
      </c>
      <c r="S753" s="171"/>
      <c r="T753" s="171">
        <f>VLOOKUP(VLOOKUP(G753,Ma_KH!$A:$R,18,0)&amp;K753,Gia_MB!$A:$F,6,0)</f>
        <v>46000</v>
      </c>
      <c r="U753" s="172">
        <f t="shared" si="88"/>
        <v>138000</v>
      </c>
      <c r="V753" s="171"/>
      <c r="W753" s="173">
        <f t="shared" si="89"/>
        <v>0</v>
      </c>
      <c r="X753" s="174" t="str">
        <f t="shared" si="90"/>
        <v>8</v>
      </c>
      <c r="Y753" s="171"/>
      <c r="Z753" s="172">
        <f t="shared" si="91"/>
        <v>11040</v>
      </c>
      <c r="AA753" s="175">
        <f>VLOOKUP(G753,Ma_KH!$A:$R,14,0)</f>
        <v>60</v>
      </c>
    </row>
    <row r="754" spans="1:27" hidden="1" x14ac:dyDescent="0.25">
      <c r="A754" s="176">
        <v>45989</v>
      </c>
      <c r="B754" s="177">
        <v>4180599692</v>
      </c>
      <c r="C754" s="178" t="s">
        <v>7767</v>
      </c>
      <c r="D754" s="179">
        <v>45993</v>
      </c>
      <c r="E754" s="180"/>
      <c r="F754" s="178"/>
      <c r="G754" s="32" t="s">
        <v>7910</v>
      </c>
      <c r="H754" s="181"/>
      <c r="I754" s="177">
        <v>4180599692</v>
      </c>
      <c r="J754" s="182" t="s">
        <v>1788</v>
      </c>
      <c r="K754" s="332" t="s">
        <v>30</v>
      </c>
      <c r="L754" s="21" t="str">
        <f>VLOOKUP($K754,TONG_SL!$A:$D,2,0)</f>
        <v>Gà muối 500g</v>
      </c>
      <c r="N754" s="21" t="str">
        <f t="shared" si="92"/>
        <v>K-C6</v>
      </c>
      <c r="Q754" s="21" t="str">
        <f>VLOOKUP(K754,TONG_SL!$A:$D,3,0)</f>
        <v>Túi</v>
      </c>
      <c r="R754" s="1">
        <v>9</v>
      </c>
      <c r="S754" s="171"/>
      <c r="T754" s="171">
        <f>VLOOKUP(VLOOKUP(G754,Ma_KH!$A:$R,18,0)&amp;K754,Gia_MB!$A:$F,6,0)</f>
        <v>111058</v>
      </c>
      <c r="U754" s="172">
        <f t="shared" si="88"/>
        <v>999522</v>
      </c>
      <c r="V754" s="171"/>
      <c r="W754" s="173">
        <f t="shared" si="89"/>
        <v>0</v>
      </c>
      <c r="X754" s="174" t="str">
        <f t="shared" si="90"/>
        <v>8</v>
      </c>
      <c r="Y754" s="171"/>
      <c r="Z754" s="172">
        <f t="shared" si="91"/>
        <v>79961.759999999995</v>
      </c>
      <c r="AA754" s="175">
        <f>VLOOKUP(G754,Ma_KH!$A:$R,14,0)</f>
        <v>60</v>
      </c>
    </row>
    <row r="755" spans="1:27" hidden="1" x14ac:dyDescent="0.25">
      <c r="A755" s="176">
        <v>45989</v>
      </c>
      <c r="B755" s="177">
        <v>4180599632</v>
      </c>
      <c r="C755" s="178" t="s">
        <v>7767</v>
      </c>
      <c r="D755" s="179">
        <v>45993</v>
      </c>
      <c r="E755" s="180"/>
      <c r="F755" s="178"/>
      <c r="G755" s="32" t="s">
        <v>7911</v>
      </c>
      <c r="H755" s="181"/>
      <c r="I755" s="177">
        <v>4180599632</v>
      </c>
      <c r="J755" s="182" t="s">
        <v>1788</v>
      </c>
      <c r="K755" s="332" t="s">
        <v>27</v>
      </c>
      <c r="L755" s="21" t="str">
        <f>VLOOKUP($K755,TONG_SL!$A:$D,2,0)</f>
        <v>Chân giò heo muối 300g</v>
      </c>
      <c r="N755" s="21" t="str">
        <f t="shared" si="92"/>
        <v>K-C6</v>
      </c>
      <c r="Q755" s="21" t="str">
        <f>VLOOKUP(K755,TONG_SL!$A:$D,3,0)</f>
        <v>Túi</v>
      </c>
      <c r="R755" s="1">
        <v>4</v>
      </c>
      <c r="S755" s="171"/>
      <c r="T755" s="171">
        <f>VLOOKUP(VLOOKUP(G755,Ma_KH!$A:$R,18,0)&amp;K755,Gia_MB!$A:$F,6,0)</f>
        <v>73431</v>
      </c>
      <c r="U755" s="172">
        <f t="shared" si="88"/>
        <v>293724</v>
      </c>
      <c r="V755" s="171"/>
      <c r="W755" s="173">
        <f t="shared" si="89"/>
        <v>0</v>
      </c>
      <c r="X755" s="174" t="str">
        <f t="shared" si="90"/>
        <v>8</v>
      </c>
      <c r="Y755" s="171"/>
      <c r="Z755" s="172">
        <f t="shared" si="91"/>
        <v>23497.920000000002</v>
      </c>
      <c r="AA755" s="175">
        <f>VLOOKUP(G755,Ma_KH!$A:$R,14,0)</f>
        <v>60</v>
      </c>
    </row>
    <row r="756" spans="1:27" hidden="1" x14ac:dyDescent="0.25">
      <c r="A756" s="176">
        <v>45989</v>
      </c>
      <c r="B756" s="177">
        <v>4180599632</v>
      </c>
      <c r="C756" s="178" t="s">
        <v>7767</v>
      </c>
      <c r="D756" s="179">
        <v>45993</v>
      </c>
      <c r="E756" s="180"/>
      <c r="F756" s="178"/>
      <c r="G756" s="32" t="s">
        <v>7911</v>
      </c>
      <c r="H756" s="181"/>
      <c r="I756" s="177">
        <v>4180599632</v>
      </c>
      <c r="J756" s="182" t="s">
        <v>1788</v>
      </c>
      <c r="K756" s="332" t="s">
        <v>32</v>
      </c>
      <c r="L756" s="21" t="str">
        <f>VLOOKUP($K756,TONG_SL!$A:$D,2,0)</f>
        <v>Giò Tai Lưỡi Xào 250g</v>
      </c>
      <c r="N756" s="21" t="str">
        <f t="shared" si="92"/>
        <v>K-C6</v>
      </c>
      <c r="Q756" s="21" t="str">
        <f>VLOOKUP(K756,TONG_SL!$A:$D,3,0)</f>
        <v>Túi</v>
      </c>
      <c r="R756" s="1">
        <v>5</v>
      </c>
      <c r="S756" s="171"/>
      <c r="T756" s="171">
        <f>VLOOKUP(VLOOKUP(G756,Ma_KH!$A:$R,18,0)&amp;K756,Gia_MB!$A:$F,6,0)</f>
        <v>50182</v>
      </c>
      <c r="U756" s="172">
        <f t="shared" si="88"/>
        <v>250910</v>
      </c>
      <c r="V756" s="171"/>
      <c r="W756" s="173">
        <f t="shared" si="89"/>
        <v>0</v>
      </c>
      <c r="X756" s="174" t="str">
        <f t="shared" si="90"/>
        <v>8</v>
      </c>
      <c r="Y756" s="171"/>
      <c r="Z756" s="172">
        <f t="shared" si="91"/>
        <v>20072.8</v>
      </c>
      <c r="AA756" s="175">
        <f>VLOOKUP(G756,Ma_KH!$A:$R,14,0)</f>
        <v>60</v>
      </c>
    </row>
    <row r="757" spans="1:27" hidden="1" x14ac:dyDescent="0.25">
      <c r="A757" s="176">
        <v>45989</v>
      </c>
      <c r="B757" s="177">
        <v>4180599632</v>
      </c>
      <c r="C757" s="178" t="s">
        <v>7767</v>
      </c>
      <c r="D757" s="179">
        <v>45993</v>
      </c>
      <c r="E757" s="180"/>
      <c r="F757" s="178"/>
      <c r="G757" s="32" t="s">
        <v>7911</v>
      </c>
      <c r="H757" s="181"/>
      <c r="I757" s="177">
        <v>4180599632</v>
      </c>
      <c r="J757" s="182" t="s">
        <v>1788</v>
      </c>
      <c r="K757" s="332" t="s">
        <v>34</v>
      </c>
      <c r="L757" s="21" t="str">
        <f>VLOOKUP($K757,TONG_SL!$A:$D,2,0)</f>
        <v>Tai heo muối 200g</v>
      </c>
      <c r="N757" s="21" t="str">
        <f t="shared" si="92"/>
        <v>K-C6</v>
      </c>
      <c r="Q757" s="21" t="str">
        <f>VLOOKUP(K757,TONG_SL!$A:$D,3,0)</f>
        <v>Túi</v>
      </c>
      <c r="R757" s="1">
        <v>3</v>
      </c>
      <c r="S757" s="171"/>
      <c r="T757" s="171">
        <f>VLOOKUP(VLOOKUP(G757,Ma_KH!$A:$R,18,0)&amp;K757,Gia_MB!$A:$F,6,0)</f>
        <v>55595</v>
      </c>
      <c r="U757" s="172">
        <f t="shared" si="88"/>
        <v>166785</v>
      </c>
      <c r="V757" s="171"/>
      <c r="W757" s="173">
        <f t="shared" si="89"/>
        <v>0</v>
      </c>
      <c r="X757" s="174" t="str">
        <f t="shared" si="90"/>
        <v>8</v>
      </c>
      <c r="Y757" s="171"/>
      <c r="Z757" s="172">
        <f t="shared" si="91"/>
        <v>13342.800000000001</v>
      </c>
      <c r="AA757" s="175">
        <f>VLOOKUP(G757,Ma_KH!$A:$R,14,0)</f>
        <v>60</v>
      </c>
    </row>
    <row r="758" spans="1:27" hidden="1" x14ac:dyDescent="0.25">
      <c r="A758" s="176">
        <v>45989</v>
      </c>
      <c r="B758" s="177">
        <v>4180591043</v>
      </c>
      <c r="C758" s="178" t="s">
        <v>7767</v>
      </c>
      <c r="D758" s="179">
        <v>45993</v>
      </c>
      <c r="E758" s="180"/>
      <c r="F758" s="178"/>
      <c r="G758" s="32" t="s">
        <v>7912</v>
      </c>
      <c r="H758" s="181"/>
      <c r="I758" s="177">
        <v>4180591043</v>
      </c>
      <c r="J758" s="182" t="s">
        <v>1788</v>
      </c>
      <c r="K758" s="332" t="s">
        <v>32</v>
      </c>
      <c r="L758" s="21" t="str">
        <f>VLOOKUP($K758,TONG_SL!$A:$D,2,0)</f>
        <v>Giò Tai Lưỡi Xào 250g</v>
      </c>
      <c r="N758" s="21" t="str">
        <f t="shared" si="92"/>
        <v>K-C6</v>
      </c>
      <c r="Q758" s="21" t="str">
        <f>VLOOKUP(K758,TONG_SL!$A:$D,3,0)</f>
        <v>Túi</v>
      </c>
      <c r="R758" s="1">
        <v>2</v>
      </c>
      <c r="S758" s="171"/>
      <c r="T758" s="171">
        <f>VLOOKUP(VLOOKUP(G758,Ma_KH!$A:$R,18,0)&amp;K758,Gia_MB!$A:$F,6,0)</f>
        <v>50182</v>
      </c>
      <c r="U758" s="172">
        <f t="shared" si="88"/>
        <v>100364</v>
      </c>
      <c r="V758" s="171"/>
      <c r="W758" s="173">
        <f t="shared" si="89"/>
        <v>0</v>
      </c>
      <c r="X758" s="174" t="str">
        <f t="shared" si="90"/>
        <v>8</v>
      </c>
      <c r="Y758" s="171"/>
      <c r="Z758" s="172">
        <f t="shared" si="91"/>
        <v>8029.12</v>
      </c>
      <c r="AA758" s="175">
        <f>VLOOKUP(G758,Ma_KH!$A:$R,14,0)</f>
        <v>60</v>
      </c>
    </row>
    <row r="759" spans="1:27" hidden="1" x14ac:dyDescent="0.25">
      <c r="A759" s="176">
        <v>45989</v>
      </c>
      <c r="B759" s="177">
        <v>4180591043</v>
      </c>
      <c r="C759" s="178" t="s">
        <v>7767</v>
      </c>
      <c r="D759" s="179">
        <v>45993</v>
      </c>
      <c r="E759" s="180"/>
      <c r="F759" s="178"/>
      <c r="G759" s="32" t="s">
        <v>7912</v>
      </c>
      <c r="H759" s="181"/>
      <c r="I759" s="177">
        <v>4180591043</v>
      </c>
      <c r="J759" s="182" t="s">
        <v>1788</v>
      </c>
      <c r="K759" s="332" t="s">
        <v>30</v>
      </c>
      <c r="L759" s="21" t="str">
        <f>VLOOKUP($K759,TONG_SL!$A:$D,2,0)</f>
        <v>Gà muối 500g</v>
      </c>
      <c r="N759" s="21" t="str">
        <f t="shared" si="92"/>
        <v>K-C6</v>
      </c>
      <c r="Q759" s="21" t="str">
        <f>VLOOKUP(K759,TONG_SL!$A:$D,3,0)</f>
        <v>Túi</v>
      </c>
      <c r="R759" s="1">
        <v>4</v>
      </c>
      <c r="S759" s="171"/>
      <c r="T759" s="171">
        <f>VLOOKUP(VLOOKUP(G759,Ma_KH!$A:$R,18,0)&amp;K759,Gia_MB!$A:$F,6,0)</f>
        <v>111058</v>
      </c>
      <c r="U759" s="172">
        <f t="shared" si="88"/>
        <v>444232</v>
      </c>
      <c r="V759" s="171"/>
      <c r="W759" s="173">
        <f t="shared" si="89"/>
        <v>0</v>
      </c>
      <c r="X759" s="174" t="str">
        <f t="shared" si="90"/>
        <v>8</v>
      </c>
      <c r="Y759" s="171"/>
      <c r="Z759" s="172">
        <f t="shared" si="91"/>
        <v>35538.559999999998</v>
      </c>
      <c r="AA759" s="175">
        <f>VLOOKUP(G759,Ma_KH!$A:$R,14,0)</f>
        <v>60</v>
      </c>
    </row>
    <row r="760" spans="1:27" hidden="1" x14ac:dyDescent="0.25">
      <c r="A760" s="176">
        <v>45989</v>
      </c>
      <c r="B760" s="177">
        <v>4180591043</v>
      </c>
      <c r="C760" s="178" t="s">
        <v>7767</v>
      </c>
      <c r="D760" s="179">
        <v>45993</v>
      </c>
      <c r="E760" s="180"/>
      <c r="F760" s="178"/>
      <c r="G760" s="32" t="s">
        <v>7912</v>
      </c>
      <c r="H760" s="181"/>
      <c r="I760" s="177">
        <v>4180591043</v>
      </c>
      <c r="J760" s="182" t="s">
        <v>1788</v>
      </c>
      <c r="K760" s="332" t="s">
        <v>37</v>
      </c>
      <c r="L760" s="21" t="str">
        <f>VLOOKUP($K760,TONG_SL!$A:$D,2,0)</f>
        <v>Chả cốm 300g</v>
      </c>
      <c r="N760" s="21" t="str">
        <f t="shared" si="92"/>
        <v>K-C6</v>
      </c>
      <c r="Q760" s="21" t="str">
        <f>VLOOKUP(K760,TONG_SL!$A:$D,3,0)</f>
        <v>Túi</v>
      </c>
      <c r="R760" s="1">
        <v>2</v>
      </c>
      <c r="S760" s="171"/>
      <c r="T760" s="171">
        <f>VLOOKUP(VLOOKUP(G760,Ma_KH!$A:$R,18,0)&amp;K760,Gia_MB!$A:$F,6,0)</f>
        <v>74250</v>
      </c>
      <c r="U760" s="172">
        <f t="shared" si="88"/>
        <v>148500</v>
      </c>
      <c r="V760" s="171"/>
      <c r="W760" s="173">
        <f t="shared" si="89"/>
        <v>0</v>
      </c>
      <c r="X760" s="174" t="str">
        <f t="shared" si="90"/>
        <v>8</v>
      </c>
      <c r="Y760" s="171"/>
      <c r="Z760" s="172">
        <f t="shared" si="91"/>
        <v>11880</v>
      </c>
      <c r="AA760" s="175">
        <f>VLOOKUP(G760,Ma_KH!$A:$R,14,0)</f>
        <v>60</v>
      </c>
    </row>
    <row r="761" spans="1:27" hidden="1" x14ac:dyDescent="0.25">
      <c r="A761" s="176">
        <v>45989</v>
      </c>
      <c r="B761" s="177">
        <v>4180591043</v>
      </c>
      <c r="C761" s="178" t="s">
        <v>7767</v>
      </c>
      <c r="D761" s="179">
        <v>45993</v>
      </c>
      <c r="E761" s="180"/>
      <c r="F761" s="178"/>
      <c r="G761" s="32" t="s">
        <v>7912</v>
      </c>
      <c r="H761" s="181"/>
      <c r="I761" s="177">
        <v>4180591043</v>
      </c>
      <c r="J761" s="182" t="s">
        <v>1788</v>
      </c>
      <c r="K761" s="332" t="s">
        <v>48</v>
      </c>
      <c r="L761" s="21" t="str">
        <f>VLOOKUP($K761,TONG_SL!$A:$D,2,0)</f>
        <v>Mọc Nấm Hương 250g</v>
      </c>
      <c r="N761" s="21" t="str">
        <f t="shared" si="92"/>
        <v>K-C6</v>
      </c>
      <c r="Q761" s="21" t="str">
        <f>VLOOKUP(K761,TONG_SL!$A:$D,3,0)</f>
        <v>Túi</v>
      </c>
      <c r="R761" s="1">
        <v>4</v>
      </c>
      <c r="S761" s="171"/>
      <c r="T761" s="171">
        <f>VLOOKUP(VLOOKUP(G761,Ma_KH!$A:$R,18,0)&amp;K761,Gia_MB!$A:$F,6,0)</f>
        <v>46000</v>
      </c>
      <c r="U761" s="172">
        <f t="shared" si="88"/>
        <v>184000</v>
      </c>
      <c r="V761" s="171"/>
      <c r="W761" s="173">
        <f t="shared" si="89"/>
        <v>0</v>
      </c>
      <c r="X761" s="174" t="str">
        <f t="shared" si="90"/>
        <v>8</v>
      </c>
      <c r="Y761" s="171"/>
      <c r="Z761" s="172">
        <f t="shared" si="91"/>
        <v>14720</v>
      </c>
      <c r="AA761" s="175">
        <f>VLOOKUP(G761,Ma_KH!$A:$R,14,0)</f>
        <v>60</v>
      </c>
    </row>
    <row r="762" spans="1:27" hidden="1" x14ac:dyDescent="0.25">
      <c r="A762" s="176">
        <v>45989</v>
      </c>
      <c r="B762" s="177">
        <v>4180591046</v>
      </c>
      <c r="C762" s="178" t="s">
        <v>7767</v>
      </c>
      <c r="D762" s="179">
        <v>45993</v>
      </c>
      <c r="E762" s="180"/>
      <c r="F762" s="178"/>
      <c r="G762" s="32" t="s">
        <v>7904</v>
      </c>
      <c r="H762" s="181"/>
      <c r="I762" s="177">
        <v>4180591046</v>
      </c>
      <c r="J762" s="182" t="s">
        <v>1788</v>
      </c>
      <c r="K762" s="332" t="s">
        <v>39</v>
      </c>
      <c r="L762" s="21" t="str">
        <f>VLOOKUP($K762,TONG_SL!$A:$D,2,0)</f>
        <v>Chả nướng 300g</v>
      </c>
      <c r="N762" s="21" t="str">
        <f t="shared" si="92"/>
        <v>K-C6</v>
      </c>
      <c r="Q762" s="21" t="str">
        <f>VLOOKUP(K762,TONG_SL!$A:$D,3,0)</f>
        <v>Túi</v>
      </c>
      <c r="R762" s="1">
        <v>2</v>
      </c>
      <c r="S762" s="171"/>
      <c r="T762" s="171">
        <f>VLOOKUP(VLOOKUP(G762,Ma_KH!$A:$R,18,0)&amp;K762,Gia_MB!$A:$F,6,0)</f>
        <v>70950</v>
      </c>
      <c r="U762" s="172">
        <f t="shared" si="88"/>
        <v>141900</v>
      </c>
      <c r="V762" s="171"/>
      <c r="W762" s="173">
        <f t="shared" si="89"/>
        <v>0</v>
      </c>
      <c r="X762" s="174" t="str">
        <f t="shared" si="90"/>
        <v>8</v>
      </c>
      <c r="Y762" s="171"/>
      <c r="Z762" s="172">
        <f t="shared" si="91"/>
        <v>11352</v>
      </c>
      <c r="AA762" s="175">
        <f>VLOOKUP(G762,Ma_KH!$A:$R,14,0)</f>
        <v>60</v>
      </c>
    </row>
    <row r="763" spans="1:27" hidden="1" x14ac:dyDescent="0.25">
      <c r="A763" s="176">
        <v>45989</v>
      </c>
      <c r="B763" s="177">
        <v>4180591046</v>
      </c>
      <c r="C763" s="178" t="s">
        <v>7767</v>
      </c>
      <c r="D763" s="179">
        <v>45993</v>
      </c>
      <c r="E763" s="180"/>
      <c r="F763" s="178"/>
      <c r="G763" s="32" t="s">
        <v>7904</v>
      </c>
      <c r="H763" s="181"/>
      <c r="I763" s="177">
        <v>4180591046</v>
      </c>
      <c r="J763" s="182" t="s">
        <v>1788</v>
      </c>
      <c r="K763" s="332" t="s">
        <v>37</v>
      </c>
      <c r="L763" s="21" t="str">
        <f>VLOOKUP($K763,TONG_SL!$A:$D,2,0)</f>
        <v>Chả cốm 300g</v>
      </c>
      <c r="N763" s="21" t="str">
        <f t="shared" si="92"/>
        <v>K-C6</v>
      </c>
      <c r="Q763" s="21" t="str">
        <f>VLOOKUP(K763,TONG_SL!$A:$D,3,0)</f>
        <v>Túi</v>
      </c>
      <c r="R763" s="1">
        <v>2</v>
      </c>
      <c r="S763" s="171"/>
      <c r="T763" s="171">
        <f>VLOOKUP(VLOOKUP(G763,Ma_KH!$A:$R,18,0)&amp;K763,Gia_MB!$A:$F,6,0)</f>
        <v>74250</v>
      </c>
      <c r="U763" s="172">
        <f t="shared" si="88"/>
        <v>148500</v>
      </c>
      <c r="V763" s="171"/>
      <c r="W763" s="173">
        <f t="shared" si="89"/>
        <v>0</v>
      </c>
      <c r="X763" s="174" t="str">
        <f t="shared" si="90"/>
        <v>8</v>
      </c>
      <c r="Y763" s="171"/>
      <c r="Z763" s="172">
        <f t="shared" si="91"/>
        <v>11880</v>
      </c>
      <c r="AA763" s="175">
        <f>VLOOKUP(G763,Ma_KH!$A:$R,14,0)</f>
        <v>60</v>
      </c>
    </row>
    <row r="764" spans="1:27" hidden="1" x14ac:dyDescent="0.25">
      <c r="A764" s="176">
        <v>45989</v>
      </c>
      <c r="B764" s="177">
        <v>4180591046</v>
      </c>
      <c r="C764" s="178" t="s">
        <v>7767</v>
      </c>
      <c r="D764" s="179">
        <v>45993</v>
      </c>
      <c r="E764" s="180"/>
      <c r="F764" s="178"/>
      <c r="G764" s="32" t="s">
        <v>7904</v>
      </c>
      <c r="H764" s="181"/>
      <c r="I764" s="177">
        <v>4180591046</v>
      </c>
      <c r="J764" s="182" t="s">
        <v>1788</v>
      </c>
      <c r="K764" s="332" t="s">
        <v>48</v>
      </c>
      <c r="L764" s="21" t="str">
        <f>VLOOKUP($K764,TONG_SL!$A:$D,2,0)</f>
        <v>Mọc Nấm Hương 250g</v>
      </c>
      <c r="N764" s="21" t="str">
        <f t="shared" si="92"/>
        <v>K-C6</v>
      </c>
      <c r="Q764" s="21" t="str">
        <f>VLOOKUP(K764,TONG_SL!$A:$D,3,0)</f>
        <v>Túi</v>
      </c>
      <c r="R764" s="1">
        <v>2</v>
      </c>
      <c r="S764" s="171"/>
      <c r="T764" s="171">
        <f>VLOOKUP(VLOOKUP(G764,Ma_KH!$A:$R,18,0)&amp;K764,Gia_MB!$A:$F,6,0)</f>
        <v>46000</v>
      </c>
      <c r="U764" s="172">
        <f t="shared" si="88"/>
        <v>92000</v>
      </c>
      <c r="V764" s="171"/>
      <c r="W764" s="173">
        <f t="shared" si="89"/>
        <v>0</v>
      </c>
      <c r="X764" s="174" t="str">
        <f t="shared" si="90"/>
        <v>8</v>
      </c>
      <c r="Y764" s="171"/>
      <c r="Z764" s="172">
        <f t="shared" si="91"/>
        <v>7360</v>
      </c>
      <c r="AA764" s="175">
        <f>VLOOKUP(G764,Ma_KH!$A:$R,14,0)</f>
        <v>60</v>
      </c>
    </row>
    <row r="765" spans="1:27" hidden="1" x14ac:dyDescent="0.25">
      <c r="A765" s="176">
        <v>45989</v>
      </c>
      <c r="B765" s="177">
        <v>4180591046</v>
      </c>
      <c r="C765" s="178" t="s">
        <v>7767</v>
      </c>
      <c r="D765" s="179">
        <v>45993</v>
      </c>
      <c r="E765" s="180"/>
      <c r="F765" s="178"/>
      <c r="G765" s="32" t="s">
        <v>7904</v>
      </c>
      <c r="H765" s="181"/>
      <c r="I765" s="177">
        <v>4180591046</v>
      </c>
      <c r="J765" s="182" t="s">
        <v>1788</v>
      </c>
      <c r="K765" s="332" t="s">
        <v>32</v>
      </c>
      <c r="L765" s="21" t="str">
        <f>VLOOKUP($K765,TONG_SL!$A:$D,2,0)</f>
        <v>Giò Tai Lưỡi Xào 250g</v>
      </c>
      <c r="N765" s="21" t="str">
        <f t="shared" si="92"/>
        <v>K-C6</v>
      </c>
      <c r="Q765" s="21" t="str">
        <f>VLOOKUP(K765,TONG_SL!$A:$D,3,0)</f>
        <v>Túi</v>
      </c>
      <c r="R765" s="1">
        <v>2</v>
      </c>
      <c r="S765" s="171"/>
      <c r="T765" s="171">
        <f>VLOOKUP(VLOOKUP(G765,Ma_KH!$A:$R,18,0)&amp;K765,Gia_MB!$A:$F,6,0)</f>
        <v>50182</v>
      </c>
      <c r="U765" s="172">
        <f t="shared" si="88"/>
        <v>100364</v>
      </c>
      <c r="V765" s="171"/>
      <c r="W765" s="173">
        <f t="shared" si="89"/>
        <v>0</v>
      </c>
      <c r="X765" s="174" t="str">
        <f t="shared" si="90"/>
        <v>8</v>
      </c>
      <c r="Y765" s="171"/>
      <c r="Z765" s="172">
        <f t="shared" si="91"/>
        <v>8029.12</v>
      </c>
      <c r="AA765" s="175">
        <f>VLOOKUP(G765,Ma_KH!$A:$R,14,0)</f>
        <v>60</v>
      </c>
    </row>
    <row r="766" spans="1:27" hidden="1" x14ac:dyDescent="0.25">
      <c r="A766" s="176">
        <v>45989</v>
      </c>
      <c r="B766" s="177">
        <v>4180591049</v>
      </c>
      <c r="C766" s="178" t="s">
        <v>7767</v>
      </c>
      <c r="D766" s="179">
        <v>45993</v>
      </c>
      <c r="E766" s="180"/>
      <c r="F766" s="178"/>
      <c r="G766" s="32" t="s">
        <v>7913</v>
      </c>
      <c r="H766" s="181"/>
      <c r="I766" s="177">
        <v>4180591049</v>
      </c>
      <c r="J766" s="182" t="s">
        <v>1788</v>
      </c>
      <c r="K766" s="332" t="s">
        <v>39</v>
      </c>
      <c r="L766" s="21" t="str">
        <f>VLOOKUP($K766,TONG_SL!$A:$D,2,0)</f>
        <v>Chả nướng 300g</v>
      </c>
      <c r="N766" s="21" t="str">
        <f t="shared" si="92"/>
        <v>K-C6</v>
      </c>
      <c r="Q766" s="21" t="str">
        <f>VLOOKUP(K766,TONG_SL!$A:$D,3,0)</f>
        <v>Túi</v>
      </c>
      <c r="R766" s="1">
        <v>2</v>
      </c>
      <c r="S766" s="171"/>
      <c r="T766" s="171">
        <f>VLOOKUP(VLOOKUP(G766,Ma_KH!$A:$R,18,0)&amp;K766,Gia_MB!$A:$F,6,0)</f>
        <v>70950</v>
      </c>
      <c r="U766" s="172">
        <f t="shared" si="88"/>
        <v>141900</v>
      </c>
      <c r="V766" s="171"/>
      <c r="W766" s="173">
        <f t="shared" si="89"/>
        <v>0</v>
      </c>
      <c r="X766" s="174" t="str">
        <f t="shared" si="90"/>
        <v>8</v>
      </c>
      <c r="Y766" s="171"/>
      <c r="Z766" s="172">
        <f t="shared" si="91"/>
        <v>11352</v>
      </c>
      <c r="AA766" s="175">
        <f>VLOOKUP(G766,Ma_KH!$A:$R,14,0)</f>
        <v>60</v>
      </c>
    </row>
    <row r="767" spans="1:27" hidden="1" x14ac:dyDescent="0.25">
      <c r="A767" s="176">
        <v>45989</v>
      </c>
      <c r="B767" s="177">
        <v>4180591049</v>
      </c>
      <c r="C767" s="178" t="s">
        <v>7767</v>
      </c>
      <c r="D767" s="179">
        <v>45993</v>
      </c>
      <c r="E767" s="180"/>
      <c r="F767" s="178"/>
      <c r="G767" s="32" t="s">
        <v>7913</v>
      </c>
      <c r="H767" s="181"/>
      <c r="I767" s="177">
        <v>4180591049</v>
      </c>
      <c r="J767" s="182" t="s">
        <v>1788</v>
      </c>
      <c r="K767" s="332" t="s">
        <v>48</v>
      </c>
      <c r="L767" s="21" t="str">
        <f>VLOOKUP($K767,TONG_SL!$A:$D,2,0)</f>
        <v>Mọc Nấm Hương 250g</v>
      </c>
      <c r="N767" s="21" t="str">
        <f t="shared" si="92"/>
        <v>K-C6</v>
      </c>
      <c r="Q767" s="21" t="str">
        <f>VLOOKUP(K767,TONG_SL!$A:$D,3,0)</f>
        <v>Túi</v>
      </c>
      <c r="R767" s="1">
        <v>2</v>
      </c>
      <c r="S767" s="171"/>
      <c r="T767" s="171">
        <f>VLOOKUP(VLOOKUP(G767,Ma_KH!$A:$R,18,0)&amp;K767,Gia_MB!$A:$F,6,0)</f>
        <v>46000</v>
      </c>
      <c r="U767" s="172">
        <f t="shared" si="88"/>
        <v>92000</v>
      </c>
      <c r="V767" s="171"/>
      <c r="W767" s="173">
        <f t="shared" si="89"/>
        <v>0</v>
      </c>
      <c r="X767" s="174" t="str">
        <f t="shared" si="90"/>
        <v>8</v>
      </c>
      <c r="Y767" s="171"/>
      <c r="Z767" s="172">
        <f t="shared" si="91"/>
        <v>7360</v>
      </c>
      <c r="AA767" s="175">
        <f>VLOOKUP(G767,Ma_KH!$A:$R,14,0)</f>
        <v>60</v>
      </c>
    </row>
    <row r="768" spans="1:27" hidden="1" x14ac:dyDescent="0.25">
      <c r="A768" s="176">
        <v>45989</v>
      </c>
      <c r="B768" s="177">
        <v>4180591049</v>
      </c>
      <c r="C768" s="178" t="s">
        <v>7767</v>
      </c>
      <c r="D768" s="179">
        <v>45993</v>
      </c>
      <c r="E768" s="180"/>
      <c r="F768" s="178"/>
      <c r="G768" s="32" t="s">
        <v>7913</v>
      </c>
      <c r="H768" s="181"/>
      <c r="I768" s="177">
        <v>4180591049</v>
      </c>
      <c r="J768" s="182" t="s">
        <v>1788</v>
      </c>
      <c r="K768" s="332" t="s">
        <v>32</v>
      </c>
      <c r="L768" s="21" t="str">
        <f>VLOOKUP($K768,TONG_SL!$A:$D,2,0)</f>
        <v>Giò Tai Lưỡi Xào 250g</v>
      </c>
      <c r="N768" s="21" t="str">
        <f t="shared" si="92"/>
        <v>K-C6</v>
      </c>
      <c r="Q768" s="21" t="str">
        <f>VLOOKUP(K768,TONG_SL!$A:$D,3,0)</f>
        <v>Túi</v>
      </c>
      <c r="R768" s="1">
        <v>4</v>
      </c>
      <c r="S768" s="171"/>
      <c r="T768" s="171">
        <f>VLOOKUP(VLOOKUP(G768,Ma_KH!$A:$R,18,0)&amp;K768,Gia_MB!$A:$F,6,0)</f>
        <v>50182</v>
      </c>
      <c r="U768" s="172">
        <f t="shared" si="88"/>
        <v>200728</v>
      </c>
      <c r="V768" s="171"/>
      <c r="W768" s="173">
        <f t="shared" si="89"/>
        <v>0</v>
      </c>
      <c r="X768" s="174" t="str">
        <f t="shared" si="90"/>
        <v>8</v>
      </c>
      <c r="Y768" s="171"/>
      <c r="Z768" s="172">
        <f t="shared" si="91"/>
        <v>16058.24</v>
      </c>
      <c r="AA768" s="175">
        <f>VLOOKUP(G768,Ma_KH!$A:$R,14,0)</f>
        <v>60</v>
      </c>
    </row>
    <row r="769" spans="1:27" hidden="1" x14ac:dyDescent="0.25">
      <c r="A769" s="176">
        <v>45989</v>
      </c>
      <c r="B769" s="177">
        <v>4180591049</v>
      </c>
      <c r="C769" s="178" t="s">
        <v>7767</v>
      </c>
      <c r="D769" s="179">
        <v>45993</v>
      </c>
      <c r="E769" s="180"/>
      <c r="F769" s="178"/>
      <c r="G769" s="32" t="s">
        <v>7913</v>
      </c>
      <c r="H769" s="181"/>
      <c r="I769" s="177">
        <v>4180591049</v>
      </c>
      <c r="J769" s="182" t="s">
        <v>1788</v>
      </c>
      <c r="K769" s="332" t="s">
        <v>27</v>
      </c>
      <c r="L769" s="21" t="str">
        <f>VLOOKUP($K769,TONG_SL!$A:$D,2,0)</f>
        <v>Chân giò heo muối 300g</v>
      </c>
      <c r="N769" s="21" t="str">
        <f t="shared" si="92"/>
        <v>K-C6</v>
      </c>
      <c r="Q769" s="21" t="str">
        <f>VLOOKUP(K769,TONG_SL!$A:$D,3,0)</f>
        <v>Túi</v>
      </c>
      <c r="R769" s="1">
        <v>10</v>
      </c>
      <c r="S769" s="171"/>
      <c r="T769" s="171">
        <f>VLOOKUP(VLOOKUP(G769,Ma_KH!$A:$R,18,0)&amp;K769,Gia_MB!$A:$F,6,0)</f>
        <v>73431</v>
      </c>
      <c r="U769" s="172">
        <f t="shared" si="88"/>
        <v>734310</v>
      </c>
      <c r="V769" s="171"/>
      <c r="W769" s="173">
        <f t="shared" si="89"/>
        <v>0</v>
      </c>
      <c r="X769" s="174" t="str">
        <f t="shared" si="90"/>
        <v>8</v>
      </c>
      <c r="Y769" s="171"/>
      <c r="Z769" s="172">
        <f t="shared" si="91"/>
        <v>58744.800000000003</v>
      </c>
      <c r="AA769" s="175">
        <f>VLOOKUP(G769,Ma_KH!$A:$R,14,0)</f>
        <v>60</v>
      </c>
    </row>
    <row r="770" spans="1:27" hidden="1" x14ac:dyDescent="0.25">
      <c r="A770" s="176">
        <v>45989</v>
      </c>
      <c r="B770" s="177">
        <v>4180591049</v>
      </c>
      <c r="C770" s="178" t="s">
        <v>7767</v>
      </c>
      <c r="D770" s="179">
        <v>45993</v>
      </c>
      <c r="E770" s="180"/>
      <c r="F770" s="178"/>
      <c r="G770" s="32" t="s">
        <v>7913</v>
      </c>
      <c r="H770" s="181"/>
      <c r="I770" s="177">
        <v>4180591049</v>
      </c>
      <c r="J770" s="182" t="s">
        <v>1788</v>
      </c>
      <c r="K770" s="332" t="s">
        <v>34</v>
      </c>
      <c r="L770" s="21" t="str">
        <f>VLOOKUP($K770,TONG_SL!$A:$D,2,0)</f>
        <v>Tai heo muối 200g</v>
      </c>
      <c r="N770" s="21" t="str">
        <f t="shared" si="92"/>
        <v>K-C6</v>
      </c>
      <c r="Q770" s="21" t="str">
        <f>VLOOKUP(K770,TONG_SL!$A:$D,3,0)</f>
        <v>Túi</v>
      </c>
      <c r="R770" s="1">
        <v>2</v>
      </c>
      <c r="S770" s="171"/>
      <c r="T770" s="171">
        <f>VLOOKUP(VLOOKUP(G770,Ma_KH!$A:$R,18,0)&amp;K770,Gia_MB!$A:$F,6,0)</f>
        <v>55595</v>
      </c>
      <c r="U770" s="172">
        <f t="shared" si="88"/>
        <v>111190</v>
      </c>
      <c r="V770" s="171"/>
      <c r="W770" s="173">
        <f t="shared" si="89"/>
        <v>0</v>
      </c>
      <c r="X770" s="174" t="str">
        <f t="shared" si="90"/>
        <v>8</v>
      </c>
      <c r="Y770" s="171"/>
      <c r="Z770" s="172">
        <f t="shared" si="91"/>
        <v>8895.2000000000007</v>
      </c>
      <c r="AA770" s="175">
        <f>VLOOKUP(G770,Ma_KH!$A:$R,14,0)</f>
        <v>60</v>
      </c>
    </row>
    <row r="771" spans="1:27" hidden="1" x14ac:dyDescent="0.25">
      <c r="A771" s="176">
        <v>45989</v>
      </c>
      <c r="B771" s="177">
        <v>4180591049</v>
      </c>
      <c r="C771" s="178" t="s">
        <v>7767</v>
      </c>
      <c r="D771" s="179">
        <v>45993</v>
      </c>
      <c r="E771" s="180"/>
      <c r="F771" s="178"/>
      <c r="G771" s="32" t="s">
        <v>7913</v>
      </c>
      <c r="H771" s="181"/>
      <c r="I771" s="177">
        <v>4180591049</v>
      </c>
      <c r="J771" s="182" t="s">
        <v>1788</v>
      </c>
      <c r="K771" s="332" t="s">
        <v>37</v>
      </c>
      <c r="L771" s="21" t="str">
        <f>VLOOKUP($K771,TONG_SL!$A:$D,2,0)</f>
        <v>Chả cốm 300g</v>
      </c>
      <c r="N771" s="21" t="str">
        <f t="shared" si="92"/>
        <v>K-C6</v>
      </c>
      <c r="Q771" s="21" t="str">
        <f>VLOOKUP(K771,TONG_SL!$A:$D,3,0)</f>
        <v>Túi</v>
      </c>
      <c r="R771" s="1">
        <v>2</v>
      </c>
      <c r="S771" s="171"/>
      <c r="T771" s="171">
        <f>VLOOKUP(VLOOKUP(G771,Ma_KH!$A:$R,18,0)&amp;K771,Gia_MB!$A:$F,6,0)</f>
        <v>74250</v>
      </c>
      <c r="U771" s="172">
        <f t="shared" si="88"/>
        <v>148500</v>
      </c>
      <c r="V771" s="171"/>
      <c r="W771" s="173">
        <f t="shared" si="89"/>
        <v>0</v>
      </c>
      <c r="X771" s="174" t="str">
        <f t="shared" si="90"/>
        <v>8</v>
      </c>
      <c r="Y771" s="171"/>
      <c r="Z771" s="172">
        <f t="shared" si="91"/>
        <v>11880</v>
      </c>
      <c r="AA771" s="175">
        <f>VLOOKUP(G771,Ma_KH!$A:$R,14,0)</f>
        <v>60</v>
      </c>
    </row>
    <row r="772" spans="1:27" hidden="1" x14ac:dyDescent="0.25">
      <c r="A772" s="176">
        <v>45989</v>
      </c>
      <c r="B772" s="177">
        <v>4180590740</v>
      </c>
      <c r="C772" s="178" t="s">
        <v>7767</v>
      </c>
      <c r="D772" s="179">
        <v>45993</v>
      </c>
      <c r="E772" s="180"/>
      <c r="F772" s="178"/>
      <c r="G772" s="32" t="s">
        <v>7914</v>
      </c>
      <c r="H772" s="181"/>
      <c r="I772" s="177">
        <v>4180590740</v>
      </c>
      <c r="J772" s="182" t="s">
        <v>1788</v>
      </c>
      <c r="K772" s="332" t="s">
        <v>48</v>
      </c>
      <c r="L772" s="21" t="str">
        <f>VLOOKUP($K772,TONG_SL!$A:$D,2,0)</f>
        <v>Mọc Nấm Hương 250g</v>
      </c>
      <c r="N772" s="21" t="str">
        <f t="shared" si="92"/>
        <v>K-C6</v>
      </c>
      <c r="Q772" s="21" t="str">
        <f>VLOOKUP(K772,TONG_SL!$A:$D,3,0)</f>
        <v>Túi</v>
      </c>
      <c r="R772" s="1">
        <v>2</v>
      </c>
      <c r="S772" s="171"/>
      <c r="T772" s="171">
        <f>VLOOKUP(VLOOKUP(G772,Ma_KH!$A:$R,18,0)&amp;K772,Gia_MB!$A:$F,6,0)</f>
        <v>46000</v>
      </c>
      <c r="U772" s="172">
        <f t="shared" si="88"/>
        <v>92000</v>
      </c>
      <c r="V772" s="171"/>
      <c r="W772" s="173">
        <f t="shared" si="89"/>
        <v>0</v>
      </c>
      <c r="X772" s="174" t="str">
        <f t="shared" si="90"/>
        <v>8</v>
      </c>
      <c r="Y772" s="171"/>
      <c r="Z772" s="172">
        <f t="shared" si="91"/>
        <v>7360</v>
      </c>
      <c r="AA772" s="175">
        <f>VLOOKUP(G772,Ma_KH!$A:$R,14,0)</f>
        <v>60</v>
      </c>
    </row>
    <row r="773" spans="1:27" hidden="1" x14ac:dyDescent="0.25">
      <c r="A773" s="176">
        <v>45989</v>
      </c>
      <c r="B773" s="177">
        <v>4180590740</v>
      </c>
      <c r="C773" s="178" t="s">
        <v>7767</v>
      </c>
      <c r="D773" s="179">
        <v>45993</v>
      </c>
      <c r="E773" s="180"/>
      <c r="F773" s="178"/>
      <c r="G773" s="32" t="s">
        <v>7914</v>
      </c>
      <c r="H773" s="181"/>
      <c r="I773" s="177">
        <v>4180590740</v>
      </c>
      <c r="J773" s="182" t="s">
        <v>1788</v>
      </c>
      <c r="K773" s="332" t="s">
        <v>30</v>
      </c>
      <c r="L773" s="21" t="str">
        <f>VLOOKUP($K773,TONG_SL!$A:$D,2,0)</f>
        <v>Gà muối 500g</v>
      </c>
      <c r="N773" s="21" t="str">
        <f t="shared" si="92"/>
        <v>K-C6</v>
      </c>
      <c r="Q773" s="21" t="str">
        <f>VLOOKUP(K773,TONG_SL!$A:$D,3,0)</f>
        <v>Túi</v>
      </c>
      <c r="R773" s="1">
        <v>2</v>
      </c>
      <c r="S773" s="171"/>
      <c r="T773" s="171">
        <f>VLOOKUP(VLOOKUP(G773,Ma_KH!$A:$R,18,0)&amp;K773,Gia_MB!$A:$F,6,0)</f>
        <v>111058</v>
      </c>
      <c r="U773" s="172">
        <f t="shared" si="88"/>
        <v>222116</v>
      </c>
      <c r="V773" s="171"/>
      <c r="W773" s="173">
        <f t="shared" si="89"/>
        <v>0</v>
      </c>
      <c r="X773" s="174" t="str">
        <f t="shared" si="90"/>
        <v>8</v>
      </c>
      <c r="Y773" s="171"/>
      <c r="Z773" s="172">
        <f t="shared" si="91"/>
        <v>17769.28</v>
      </c>
      <c r="AA773" s="175">
        <f>VLOOKUP(G773,Ma_KH!$A:$R,14,0)</f>
        <v>60</v>
      </c>
    </row>
    <row r="774" spans="1:27" hidden="1" x14ac:dyDescent="0.25">
      <c r="A774" s="176">
        <v>45989</v>
      </c>
      <c r="B774" s="177">
        <v>4180590740</v>
      </c>
      <c r="C774" s="178" t="s">
        <v>7767</v>
      </c>
      <c r="D774" s="179">
        <v>45993</v>
      </c>
      <c r="E774" s="180"/>
      <c r="F774" s="178"/>
      <c r="G774" s="32" t="s">
        <v>7914</v>
      </c>
      <c r="H774" s="181"/>
      <c r="I774" s="177">
        <v>4180590740</v>
      </c>
      <c r="J774" s="182" t="s">
        <v>1788</v>
      </c>
      <c r="K774" s="332" t="s">
        <v>39</v>
      </c>
      <c r="L774" s="21" t="str">
        <f>VLOOKUP($K774,TONG_SL!$A:$D,2,0)</f>
        <v>Chả nướng 300g</v>
      </c>
      <c r="N774" s="21" t="str">
        <f t="shared" si="92"/>
        <v>K-C6</v>
      </c>
      <c r="Q774" s="21" t="str">
        <f>VLOOKUP(K774,TONG_SL!$A:$D,3,0)</f>
        <v>Túi</v>
      </c>
      <c r="R774" s="1">
        <v>2</v>
      </c>
      <c r="S774" s="171"/>
      <c r="T774" s="171">
        <f>VLOOKUP(VLOOKUP(G774,Ma_KH!$A:$R,18,0)&amp;K774,Gia_MB!$A:$F,6,0)</f>
        <v>70950</v>
      </c>
      <c r="U774" s="172">
        <f t="shared" si="88"/>
        <v>141900</v>
      </c>
      <c r="V774" s="171"/>
      <c r="W774" s="173">
        <f t="shared" si="89"/>
        <v>0</v>
      </c>
      <c r="X774" s="174" t="str">
        <f t="shared" si="90"/>
        <v>8</v>
      </c>
      <c r="Y774" s="171"/>
      <c r="Z774" s="172">
        <f t="shared" si="91"/>
        <v>11352</v>
      </c>
      <c r="AA774" s="175">
        <f>VLOOKUP(G774,Ma_KH!$A:$R,14,0)</f>
        <v>60</v>
      </c>
    </row>
    <row r="775" spans="1:27" hidden="1" x14ac:dyDescent="0.25">
      <c r="A775" s="176">
        <v>45989</v>
      </c>
      <c r="B775" s="177">
        <v>4180590740</v>
      </c>
      <c r="C775" s="178" t="s">
        <v>7767</v>
      </c>
      <c r="D775" s="179">
        <v>45993</v>
      </c>
      <c r="E775" s="180"/>
      <c r="F775" s="178"/>
      <c r="G775" s="32" t="s">
        <v>7914</v>
      </c>
      <c r="H775" s="181"/>
      <c r="I775" s="177">
        <v>4180590740</v>
      </c>
      <c r="J775" s="182" t="s">
        <v>1788</v>
      </c>
      <c r="K775" s="332" t="s">
        <v>34</v>
      </c>
      <c r="L775" s="21" t="str">
        <f>VLOOKUP($K775,TONG_SL!$A:$D,2,0)</f>
        <v>Tai heo muối 200g</v>
      </c>
      <c r="N775" s="21" t="str">
        <f t="shared" si="92"/>
        <v>K-C6</v>
      </c>
      <c r="Q775" s="21" t="str">
        <f>VLOOKUP(K775,TONG_SL!$A:$D,3,0)</f>
        <v>Túi</v>
      </c>
      <c r="R775" s="1">
        <v>2</v>
      </c>
      <c r="S775" s="171"/>
      <c r="T775" s="171">
        <f>VLOOKUP(VLOOKUP(G775,Ma_KH!$A:$R,18,0)&amp;K775,Gia_MB!$A:$F,6,0)</f>
        <v>55595</v>
      </c>
      <c r="U775" s="172">
        <f t="shared" si="88"/>
        <v>111190</v>
      </c>
      <c r="V775" s="171"/>
      <c r="W775" s="173">
        <f t="shared" si="89"/>
        <v>0</v>
      </c>
      <c r="X775" s="174" t="str">
        <f t="shared" si="90"/>
        <v>8</v>
      </c>
      <c r="Y775" s="171"/>
      <c r="Z775" s="172">
        <f t="shared" si="91"/>
        <v>8895.2000000000007</v>
      </c>
      <c r="AA775" s="175">
        <f>VLOOKUP(G775,Ma_KH!$A:$R,14,0)</f>
        <v>60</v>
      </c>
    </row>
    <row r="776" spans="1:27" hidden="1" x14ac:dyDescent="0.25">
      <c r="A776" s="176">
        <v>45989</v>
      </c>
      <c r="B776" s="177">
        <v>4180590740</v>
      </c>
      <c r="C776" s="178" t="s">
        <v>7767</v>
      </c>
      <c r="D776" s="179">
        <v>45993</v>
      </c>
      <c r="E776" s="180"/>
      <c r="F776" s="178"/>
      <c r="G776" s="32" t="s">
        <v>7914</v>
      </c>
      <c r="H776" s="181"/>
      <c r="I776" s="177">
        <v>4180590740</v>
      </c>
      <c r="J776" s="182" t="s">
        <v>1788</v>
      </c>
      <c r="K776" s="332" t="s">
        <v>32</v>
      </c>
      <c r="L776" s="21" t="str">
        <f>VLOOKUP($K776,TONG_SL!$A:$D,2,0)</f>
        <v>Giò Tai Lưỡi Xào 250g</v>
      </c>
      <c r="N776" s="21" t="str">
        <f t="shared" si="92"/>
        <v>K-C6</v>
      </c>
      <c r="Q776" s="21" t="str">
        <f>VLOOKUP(K776,TONG_SL!$A:$D,3,0)</f>
        <v>Túi</v>
      </c>
      <c r="R776" s="1">
        <v>2</v>
      </c>
      <c r="S776" s="171"/>
      <c r="T776" s="171">
        <f>VLOOKUP(VLOOKUP(G776,Ma_KH!$A:$R,18,0)&amp;K776,Gia_MB!$A:$F,6,0)</f>
        <v>50182</v>
      </c>
      <c r="U776" s="172">
        <f t="shared" si="88"/>
        <v>100364</v>
      </c>
      <c r="V776" s="171"/>
      <c r="W776" s="173">
        <f t="shared" si="89"/>
        <v>0</v>
      </c>
      <c r="X776" s="174" t="str">
        <f t="shared" si="90"/>
        <v>8</v>
      </c>
      <c r="Y776" s="171"/>
      <c r="Z776" s="172">
        <f t="shared" si="91"/>
        <v>8029.12</v>
      </c>
      <c r="AA776" s="175">
        <f>VLOOKUP(G776,Ma_KH!$A:$R,14,0)</f>
        <v>60</v>
      </c>
    </row>
    <row r="777" spans="1:27" hidden="1" x14ac:dyDescent="0.25">
      <c r="A777" s="176">
        <v>45989</v>
      </c>
      <c r="B777" s="177">
        <v>4180599654</v>
      </c>
      <c r="C777" s="178" t="s">
        <v>7767</v>
      </c>
      <c r="D777" s="179">
        <v>45993</v>
      </c>
      <c r="E777" s="180"/>
      <c r="F777" s="178"/>
      <c r="G777" s="32" t="s">
        <v>7915</v>
      </c>
      <c r="H777" s="181"/>
      <c r="I777" s="177">
        <v>4180599654</v>
      </c>
      <c r="J777" s="182" t="s">
        <v>1788</v>
      </c>
      <c r="K777" s="332" t="s">
        <v>27</v>
      </c>
      <c r="L777" s="21" t="str">
        <f>VLOOKUP($K777,TONG_SL!$A:$D,2,0)</f>
        <v>Chân giò heo muối 300g</v>
      </c>
      <c r="N777" s="21" t="str">
        <f t="shared" si="92"/>
        <v>K-C6</v>
      </c>
      <c r="Q777" s="21" t="str">
        <f>VLOOKUP(K777,TONG_SL!$A:$D,3,0)</f>
        <v>Túi</v>
      </c>
      <c r="R777" s="1">
        <v>5</v>
      </c>
      <c r="S777" s="171"/>
      <c r="T777" s="171">
        <f>VLOOKUP(VLOOKUP(G777,Ma_KH!$A:$R,18,0)&amp;K777,Gia_MB!$A:$F,6,0)</f>
        <v>73431</v>
      </c>
      <c r="U777" s="172">
        <f t="shared" si="88"/>
        <v>367155</v>
      </c>
      <c r="V777" s="171"/>
      <c r="W777" s="173">
        <f t="shared" si="89"/>
        <v>0</v>
      </c>
      <c r="X777" s="174" t="str">
        <f t="shared" si="90"/>
        <v>8</v>
      </c>
      <c r="Y777" s="171"/>
      <c r="Z777" s="172">
        <f t="shared" si="91"/>
        <v>29372.400000000001</v>
      </c>
      <c r="AA777" s="175">
        <f>VLOOKUP(G777,Ma_KH!$A:$R,14,0)</f>
        <v>60</v>
      </c>
    </row>
    <row r="778" spans="1:27" hidden="1" x14ac:dyDescent="0.25">
      <c r="A778" s="176">
        <v>45989</v>
      </c>
      <c r="B778" s="177">
        <v>4180599654</v>
      </c>
      <c r="C778" s="178" t="s">
        <v>7767</v>
      </c>
      <c r="D778" s="179">
        <v>45993</v>
      </c>
      <c r="E778" s="180"/>
      <c r="F778" s="178"/>
      <c r="G778" s="32" t="s">
        <v>7915</v>
      </c>
      <c r="H778" s="181"/>
      <c r="I778" s="177">
        <v>4180599654</v>
      </c>
      <c r="J778" s="182" t="s">
        <v>1788</v>
      </c>
      <c r="K778" s="332" t="s">
        <v>48</v>
      </c>
      <c r="L778" s="21" t="str">
        <f>VLOOKUP($K778,TONG_SL!$A:$D,2,0)</f>
        <v>Mọc Nấm Hương 250g</v>
      </c>
      <c r="N778" s="21" t="str">
        <f t="shared" si="92"/>
        <v>K-C6</v>
      </c>
      <c r="Q778" s="21" t="str">
        <f>VLOOKUP(K778,TONG_SL!$A:$D,3,0)</f>
        <v>Túi</v>
      </c>
      <c r="R778" s="1">
        <v>7</v>
      </c>
      <c r="S778" s="171"/>
      <c r="T778" s="171">
        <f>VLOOKUP(VLOOKUP(G778,Ma_KH!$A:$R,18,0)&amp;K778,Gia_MB!$A:$F,6,0)</f>
        <v>46000</v>
      </c>
      <c r="U778" s="172">
        <f t="shared" si="88"/>
        <v>322000</v>
      </c>
      <c r="V778" s="171"/>
      <c r="W778" s="173">
        <f t="shared" si="89"/>
        <v>0</v>
      </c>
      <c r="X778" s="174" t="str">
        <f t="shared" si="90"/>
        <v>8</v>
      </c>
      <c r="Y778" s="171"/>
      <c r="Z778" s="172">
        <f t="shared" si="91"/>
        <v>25760</v>
      </c>
      <c r="AA778" s="175">
        <f>VLOOKUP(G778,Ma_KH!$A:$R,14,0)</f>
        <v>60</v>
      </c>
    </row>
    <row r="779" spans="1:27" hidden="1" x14ac:dyDescent="0.25">
      <c r="A779" s="176">
        <v>45989</v>
      </c>
      <c r="B779" s="177">
        <v>4180599654</v>
      </c>
      <c r="C779" s="178" t="s">
        <v>7767</v>
      </c>
      <c r="D779" s="179">
        <v>45993</v>
      </c>
      <c r="E779" s="180"/>
      <c r="F779" s="178"/>
      <c r="G779" s="32" t="s">
        <v>7915</v>
      </c>
      <c r="H779" s="181"/>
      <c r="I779" s="177">
        <v>4180599654</v>
      </c>
      <c r="J779" s="182" t="s">
        <v>1788</v>
      </c>
      <c r="K779" s="332" t="s">
        <v>32</v>
      </c>
      <c r="L779" s="21" t="str">
        <f>VLOOKUP($K779,TONG_SL!$A:$D,2,0)</f>
        <v>Giò Tai Lưỡi Xào 250g</v>
      </c>
      <c r="N779" s="21" t="str">
        <f t="shared" si="92"/>
        <v>K-C6</v>
      </c>
      <c r="Q779" s="21" t="str">
        <f>VLOOKUP(K779,TONG_SL!$A:$D,3,0)</f>
        <v>Túi</v>
      </c>
      <c r="R779" s="1">
        <v>7</v>
      </c>
      <c r="S779" s="171"/>
      <c r="T779" s="171">
        <f>VLOOKUP(VLOOKUP(G779,Ma_KH!$A:$R,18,0)&amp;K779,Gia_MB!$A:$F,6,0)</f>
        <v>50182</v>
      </c>
      <c r="U779" s="172">
        <f t="shared" si="88"/>
        <v>351274</v>
      </c>
      <c r="V779" s="171"/>
      <c r="W779" s="173">
        <f t="shared" si="89"/>
        <v>0</v>
      </c>
      <c r="X779" s="174" t="str">
        <f t="shared" si="90"/>
        <v>8</v>
      </c>
      <c r="Y779" s="171"/>
      <c r="Z779" s="172">
        <f t="shared" si="91"/>
        <v>28101.920000000002</v>
      </c>
      <c r="AA779" s="175">
        <f>VLOOKUP(G779,Ma_KH!$A:$R,14,0)</f>
        <v>60</v>
      </c>
    </row>
    <row r="780" spans="1:27" hidden="1" x14ac:dyDescent="0.25">
      <c r="A780" s="176">
        <v>45989</v>
      </c>
      <c r="B780" s="177">
        <v>4180599654</v>
      </c>
      <c r="C780" s="178" t="s">
        <v>7767</v>
      </c>
      <c r="D780" s="179">
        <v>45993</v>
      </c>
      <c r="E780" s="180"/>
      <c r="F780" s="178"/>
      <c r="G780" s="32" t="s">
        <v>7915</v>
      </c>
      <c r="H780" s="181"/>
      <c r="I780" s="177">
        <v>4180599654</v>
      </c>
      <c r="J780" s="182" t="s">
        <v>1788</v>
      </c>
      <c r="K780" s="332" t="s">
        <v>34</v>
      </c>
      <c r="L780" s="21" t="str">
        <f>VLOOKUP($K780,TONG_SL!$A:$D,2,0)</f>
        <v>Tai heo muối 200g</v>
      </c>
      <c r="N780" s="21" t="str">
        <f t="shared" si="92"/>
        <v>K-C6</v>
      </c>
      <c r="Q780" s="21" t="str">
        <f>VLOOKUP(K780,TONG_SL!$A:$D,3,0)</f>
        <v>Túi</v>
      </c>
      <c r="R780" s="1">
        <v>2</v>
      </c>
      <c r="S780" s="171"/>
      <c r="T780" s="171">
        <f>VLOOKUP(VLOOKUP(G780,Ma_KH!$A:$R,18,0)&amp;K780,Gia_MB!$A:$F,6,0)</f>
        <v>55595</v>
      </c>
      <c r="U780" s="172">
        <f t="shared" si="88"/>
        <v>111190</v>
      </c>
      <c r="V780" s="171"/>
      <c r="W780" s="173">
        <f t="shared" si="89"/>
        <v>0</v>
      </c>
      <c r="X780" s="174" t="str">
        <f t="shared" si="90"/>
        <v>8</v>
      </c>
      <c r="Y780" s="171"/>
      <c r="Z780" s="172">
        <f t="shared" si="91"/>
        <v>8895.2000000000007</v>
      </c>
      <c r="AA780" s="175">
        <f>VLOOKUP(G780,Ma_KH!$A:$R,14,0)</f>
        <v>60</v>
      </c>
    </row>
    <row r="781" spans="1:27" hidden="1" x14ac:dyDescent="0.25">
      <c r="A781" s="176">
        <v>45989</v>
      </c>
      <c r="B781" s="177">
        <v>4180599769</v>
      </c>
      <c r="C781" s="178" t="s">
        <v>7767</v>
      </c>
      <c r="D781" s="179">
        <v>45993</v>
      </c>
      <c r="E781" s="180"/>
      <c r="F781" s="178"/>
      <c r="G781" s="32" t="s">
        <v>1677</v>
      </c>
      <c r="H781" s="181"/>
      <c r="I781" s="177">
        <v>4180599769</v>
      </c>
      <c r="J781" s="182" t="s">
        <v>1788</v>
      </c>
      <c r="K781" s="332" t="s">
        <v>32</v>
      </c>
      <c r="L781" s="21" t="str">
        <f>VLOOKUP($K781,TONG_SL!$A:$D,2,0)</f>
        <v>Giò Tai Lưỡi Xào 250g</v>
      </c>
      <c r="N781" s="21" t="str">
        <f t="shared" si="92"/>
        <v>K-C6</v>
      </c>
      <c r="Q781" s="21" t="str">
        <f>VLOOKUP(K781,TONG_SL!$A:$D,3,0)</f>
        <v>Túi</v>
      </c>
      <c r="R781" s="1">
        <v>9</v>
      </c>
      <c r="S781" s="171"/>
      <c r="T781" s="171">
        <f>VLOOKUP(VLOOKUP(G781,Ma_KH!$A:$R,18,0)&amp;K781,Gia_MB!$A:$F,6,0)</f>
        <v>50182</v>
      </c>
      <c r="U781" s="172">
        <f t="shared" si="88"/>
        <v>451638</v>
      </c>
      <c r="V781" s="171"/>
      <c r="W781" s="173">
        <f t="shared" si="89"/>
        <v>0</v>
      </c>
      <c r="X781" s="174" t="str">
        <f t="shared" si="90"/>
        <v>8</v>
      </c>
      <c r="Y781" s="171"/>
      <c r="Z781" s="172">
        <f t="shared" si="91"/>
        <v>36131.040000000001</v>
      </c>
      <c r="AA781" s="175">
        <f>VLOOKUP(G781,Ma_KH!$A:$R,14,0)</f>
        <v>60</v>
      </c>
    </row>
    <row r="782" spans="1:27" hidden="1" x14ac:dyDescent="0.25">
      <c r="A782" s="176">
        <v>45989</v>
      </c>
      <c r="B782" s="177">
        <v>4180599769</v>
      </c>
      <c r="C782" s="178" t="s">
        <v>7767</v>
      </c>
      <c r="D782" s="179">
        <v>45993</v>
      </c>
      <c r="E782" s="180"/>
      <c r="F782" s="178"/>
      <c r="G782" s="32" t="s">
        <v>1677</v>
      </c>
      <c r="H782" s="181"/>
      <c r="I782" s="177">
        <v>4180599769</v>
      </c>
      <c r="J782" s="182" t="s">
        <v>1788</v>
      </c>
      <c r="K782" s="332" t="s">
        <v>27</v>
      </c>
      <c r="L782" s="21" t="str">
        <f>VLOOKUP($K782,TONG_SL!$A:$D,2,0)</f>
        <v>Chân giò heo muối 300g</v>
      </c>
      <c r="N782" s="21" t="str">
        <f t="shared" si="92"/>
        <v>K-C6</v>
      </c>
      <c r="Q782" s="21" t="str">
        <f>VLOOKUP(K782,TONG_SL!$A:$D,3,0)</f>
        <v>Túi</v>
      </c>
      <c r="R782" s="1">
        <v>8</v>
      </c>
      <c r="S782" s="171"/>
      <c r="T782" s="171">
        <f>VLOOKUP(VLOOKUP(G782,Ma_KH!$A:$R,18,0)&amp;K782,Gia_MB!$A:$F,6,0)</f>
        <v>73431</v>
      </c>
      <c r="U782" s="172">
        <f t="shared" si="88"/>
        <v>587448</v>
      </c>
      <c r="V782" s="171"/>
      <c r="W782" s="173">
        <f t="shared" si="89"/>
        <v>0</v>
      </c>
      <c r="X782" s="174" t="str">
        <f t="shared" si="90"/>
        <v>8</v>
      </c>
      <c r="Y782" s="171"/>
      <c r="Z782" s="172">
        <f t="shared" si="91"/>
        <v>46995.840000000004</v>
      </c>
      <c r="AA782" s="175">
        <f>VLOOKUP(G782,Ma_KH!$A:$R,14,0)</f>
        <v>60</v>
      </c>
    </row>
    <row r="783" spans="1:27" hidden="1" x14ac:dyDescent="0.25">
      <c r="A783" s="176">
        <v>45989</v>
      </c>
      <c r="B783" s="177">
        <v>4180599693</v>
      </c>
      <c r="C783" s="178" t="s">
        <v>7767</v>
      </c>
      <c r="D783" s="179">
        <v>45993</v>
      </c>
      <c r="E783" s="180"/>
      <c r="F783" s="178"/>
      <c r="G783" s="32" t="s">
        <v>7916</v>
      </c>
      <c r="H783" s="181"/>
      <c r="I783" s="177">
        <v>4180599693</v>
      </c>
      <c r="J783" s="182" t="s">
        <v>1788</v>
      </c>
      <c r="K783" s="332" t="s">
        <v>32</v>
      </c>
      <c r="L783" s="21" t="str">
        <f>VLOOKUP($K783,TONG_SL!$A:$D,2,0)</f>
        <v>Giò Tai Lưỡi Xào 250g</v>
      </c>
      <c r="N783" s="21" t="str">
        <f t="shared" si="92"/>
        <v>K-C6</v>
      </c>
      <c r="Q783" s="21" t="str">
        <f>VLOOKUP(K783,TONG_SL!$A:$D,3,0)</f>
        <v>Túi</v>
      </c>
      <c r="R783" s="1">
        <v>4</v>
      </c>
      <c r="S783" s="171"/>
      <c r="T783" s="171">
        <f>VLOOKUP(VLOOKUP(G783,Ma_KH!$A:$R,18,0)&amp;K783,Gia_MB!$A:$F,6,0)</f>
        <v>50182</v>
      </c>
      <c r="U783" s="172">
        <f t="shared" si="88"/>
        <v>200728</v>
      </c>
      <c r="V783" s="171"/>
      <c r="W783" s="173">
        <f t="shared" si="89"/>
        <v>0</v>
      </c>
      <c r="X783" s="174" t="str">
        <f t="shared" si="90"/>
        <v>8</v>
      </c>
      <c r="Y783" s="171"/>
      <c r="Z783" s="172">
        <f t="shared" si="91"/>
        <v>16058.24</v>
      </c>
      <c r="AA783" s="175">
        <f>VLOOKUP(G783,Ma_KH!$A:$R,14,0)</f>
        <v>60</v>
      </c>
    </row>
    <row r="784" spans="1:27" hidden="1" x14ac:dyDescent="0.25">
      <c r="A784" s="176">
        <v>45989</v>
      </c>
      <c r="B784" s="177">
        <v>4180599693</v>
      </c>
      <c r="C784" s="178" t="s">
        <v>7767</v>
      </c>
      <c r="D784" s="179">
        <v>45993</v>
      </c>
      <c r="E784" s="180"/>
      <c r="F784" s="178"/>
      <c r="G784" s="32" t="s">
        <v>7916</v>
      </c>
      <c r="H784" s="181"/>
      <c r="I784" s="177">
        <v>4180599693</v>
      </c>
      <c r="J784" s="182" t="s">
        <v>1788</v>
      </c>
      <c r="K784" s="332" t="s">
        <v>34</v>
      </c>
      <c r="L784" s="21" t="str">
        <f>VLOOKUP($K784,TONG_SL!$A:$D,2,0)</f>
        <v>Tai heo muối 200g</v>
      </c>
      <c r="N784" s="21" t="str">
        <f t="shared" si="92"/>
        <v>K-C6</v>
      </c>
      <c r="Q784" s="21" t="str">
        <f>VLOOKUP(K784,TONG_SL!$A:$D,3,0)</f>
        <v>Túi</v>
      </c>
      <c r="R784" s="1">
        <v>1</v>
      </c>
      <c r="S784" s="171"/>
      <c r="T784" s="171">
        <f>VLOOKUP(VLOOKUP(G784,Ma_KH!$A:$R,18,0)&amp;K784,Gia_MB!$A:$F,6,0)</f>
        <v>55595</v>
      </c>
      <c r="U784" s="172">
        <f t="shared" si="88"/>
        <v>55595</v>
      </c>
      <c r="V784" s="171"/>
      <c r="W784" s="173">
        <f t="shared" si="89"/>
        <v>0</v>
      </c>
      <c r="X784" s="174" t="str">
        <f t="shared" si="90"/>
        <v>8</v>
      </c>
      <c r="Y784" s="171"/>
      <c r="Z784" s="172">
        <f t="shared" si="91"/>
        <v>4447.6000000000004</v>
      </c>
      <c r="AA784" s="175">
        <f>VLOOKUP(G784,Ma_KH!$A:$R,14,0)</f>
        <v>60</v>
      </c>
    </row>
    <row r="785" spans="1:27" hidden="1" x14ac:dyDescent="0.25">
      <c r="A785" s="176">
        <v>45989</v>
      </c>
      <c r="B785" s="177">
        <v>4180599693</v>
      </c>
      <c r="C785" s="178" t="s">
        <v>7767</v>
      </c>
      <c r="D785" s="179">
        <v>45993</v>
      </c>
      <c r="E785" s="180"/>
      <c r="F785" s="178"/>
      <c r="G785" s="32" t="s">
        <v>7916</v>
      </c>
      <c r="H785" s="181"/>
      <c r="I785" s="177">
        <v>4180599693</v>
      </c>
      <c r="J785" s="182" t="s">
        <v>1788</v>
      </c>
      <c r="K785" s="332" t="s">
        <v>27</v>
      </c>
      <c r="L785" s="21" t="str">
        <f>VLOOKUP($K785,TONG_SL!$A:$D,2,0)</f>
        <v>Chân giò heo muối 300g</v>
      </c>
      <c r="N785" s="21" t="str">
        <f t="shared" si="92"/>
        <v>K-C6</v>
      </c>
      <c r="Q785" s="21" t="str">
        <f>VLOOKUP(K785,TONG_SL!$A:$D,3,0)</f>
        <v>Túi</v>
      </c>
      <c r="R785" s="1">
        <v>6</v>
      </c>
      <c r="S785" s="171"/>
      <c r="T785" s="171">
        <f>VLOOKUP(VLOOKUP(G785,Ma_KH!$A:$R,18,0)&amp;K785,Gia_MB!$A:$F,6,0)</f>
        <v>73431</v>
      </c>
      <c r="U785" s="172">
        <f t="shared" si="88"/>
        <v>440586</v>
      </c>
      <c r="V785" s="171"/>
      <c r="W785" s="173">
        <f t="shared" si="89"/>
        <v>0</v>
      </c>
      <c r="X785" s="174" t="str">
        <f t="shared" si="90"/>
        <v>8</v>
      </c>
      <c r="Y785" s="171"/>
      <c r="Z785" s="172">
        <f t="shared" si="91"/>
        <v>35246.879999999997</v>
      </c>
      <c r="AA785" s="175">
        <f>VLOOKUP(G785,Ma_KH!$A:$R,14,0)</f>
        <v>60</v>
      </c>
    </row>
    <row r="786" spans="1:27" hidden="1" x14ac:dyDescent="0.25">
      <c r="A786" s="176">
        <v>45989</v>
      </c>
      <c r="B786" s="177">
        <v>4180599693</v>
      </c>
      <c r="C786" s="178" t="s">
        <v>7767</v>
      </c>
      <c r="D786" s="179">
        <v>45993</v>
      </c>
      <c r="E786" s="180"/>
      <c r="F786" s="178"/>
      <c r="G786" s="32" t="s">
        <v>7916</v>
      </c>
      <c r="H786" s="181"/>
      <c r="I786" s="177">
        <v>4180599693</v>
      </c>
      <c r="J786" s="182" t="s">
        <v>1788</v>
      </c>
      <c r="K786" s="332" t="s">
        <v>48</v>
      </c>
      <c r="L786" s="21" t="str">
        <f>VLOOKUP($K786,TONG_SL!$A:$D,2,0)</f>
        <v>Mọc Nấm Hương 250g</v>
      </c>
      <c r="N786" s="21" t="str">
        <f t="shared" si="92"/>
        <v>K-C6</v>
      </c>
      <c r="Q786" s="21" t="str">
        <f>VLOOKUP(K786,TONG_SL!$A:$D,3,0)</f>
        <v>Túi</v>
      </c>
      <c r="R786" s="1">
        <v>7</v>
      </c>
      <c r="S786" s="171"/>
      <c r="T786" s="171">
        <f>VLOOKUP(VLOOKUP(G786,Ma_KH!$A:$R,18,0)&amp;K786,Gia_MB!$A:$F,6,0)</f>
        <v>46000</v>
      </c>
      <c r="U786" s="172">
        <f t="shared" si="88"/>
        <v>322000</v>
      </c>
      <c r="V786" s="171"/>
      <c r="W786" s="173">
        <f t="shared" si="89"/>
        <v>0</v>
      </c>
      <c r="X786" s="174" t="str">
        <f t="shared" si="90"/>
        <v>8</v>
      </c>
      <c r="Y786" s="171"/>
      <c r="Z786" s="172">
        <f t="shared" si="91"/>
        <v>25760</v>
      </c>
      <c r="AA786" s="175">
        <f>VLOOKUP(G786,Ma_KH!$A:$R,14,0)</f>
        <v>60</v>
      </c>
    </row>
    <row r="787" spans="1:27" hidden="1" x14ac:dyDescent="0.25">
      <c r="A787" s="176">
        <v>45989</v>
      </c>
      <c r="B787" s="177">
        <v>4180599693</v>
      </c>
      <c r="C787" s="178" t="s">
        <v>7767</v>
      </c>
      <c r="D787" s="179">
        <v>45993</v>
      </c>
      <c r="E787" s="180"/>
      <c r="F787" s="178"/>
      <c r="G787" s="32" t="s">
        <v>7916</v>
      </c>
      <c r="H787" s="181"/>
      <c r="I787" s="177">
        <v>4180599693</v>
      </c>
      <c r="J787" s="182" t="s">
        <v>1788</v>
      </c>
      <c r="K787" s="332" t="s">
        <v>30</v>
      </c>
      <c r="L787" s="21" t="str">
        <f>VLOOKUP($K787,TONG_SL!$A:$D,2,0)</f>
        <v>Gà muối 500g</v>
      </c>
      <c r="N787" s="21" t="str">
        <f t="shared" si="92"/>
        <v>K-C6</v>
      </c>
      <c r="Q787" s="21" t="str">
        <f>VLOOKUP(K787,TONG_SL!$A:$D,3,0)</f>
        <v>Túi</v>
      </c>
      <c r="R787" s="1">
        <v>2</v>
      </c>
      <c r="S787" s="171"/>
      <c r="T787" s="171">
        <f>VLOOKUP(VLOOKUP(G787,Ma_KH!$A:$R,18,0)&amp;K787,Gia_MB!$A:$F,6,0)</f>
        <v>111058</v>
      </c>
      <c r="U787" s="172">
        <f t="shared" si="88"/>
        <v>222116</v>
      </c>
      <c r="V787" s="171"/>
      <c r="W787" s="173">
        <f t="shared" si="89"/>
        <v>0</v>
      </c>
      <c r="X787" s="174" t="str">
        <f t="shared" si="90"/>
        <v>8</v>
      </c>
      <c r="Y787" s="171"/>
      <c r="Z787" s="172">
        <f t="shared" si="91"/>
        <v>17769.28</v>
      </c>
      <c r="AA787" s="175">
        <f>VLOOKUP(G787,Ma_KH!$A:$R,14,0)</f>
        <v>60</v>
      </c>
    </row>
    <row r="788" spans="1:27" hidden="1" x14ac:dyDescent="0.25">
      <c r="A788" s="176">
        <v>45989</v>
      </c>
      <c r="B788" s="177">
        <v>4180599614</v>
      </c>
      <c r="C788" s="178" t="s">
        <v>7767</v>
      </c>
      <c r="D788" s="179">
        <v>45993</v>
      </c>
      <c r="E788" s="180"/>
      <c r="F788" s="178"/>
      <c r="G788" s="32" t="s">
        <v>7917</v>
      </c>
      <c r="H788" s="181"/>
      <c r="I788" s="177">
        <v>4180599614</v>
      </c>
      <c r="J788" s="182" t="s">
        <v>1788</v>
      </c>
      <c r="K788" s="332" t="s">
        <v>32</v>
      </c>
      <c r="L788" s="21" t="str">
        <f>VLOOKUP($K788,TONG_SL!$A:$D,2,0)</f>
        <v>Giò Tai Lưỡi Xào 250g</v>
      </c>
      <c r="N788" s="21" t="str">
        <f t="shared" si="92"/>
        <v>K-C6</v>
      </c>
      <c r="Q788" s="21" t="str">
        <f>VLOOKUP(K788,TONG_SL!$A:$D,3,0)</f>
        <v>Túi</v>
      </c>
      <c r="R788" s="1">
        <v>3</v>
      </c>
      <c r="S788" s="171"/>
      <c r="T788" s="171">
        <f>VLOOKUP(VLOOKUP(G788,Ma_KH!$A:$R,18,0)&amp;K788,Gia_MB!$A:$F,6,0)</f>
        <v>50182</v>
      </c>
      <c r="U788" s="172">
        <f t="shared" si="88"/>
        <v>150546</v>
      </c>
      <c r="V788" s="171"/>
      <c r="W788" s="173">
        <f t="shared" si="89"/>
        <v>0</v>
      </c>
      <c r="X788" s="174" t="str">
        <f t="shared" si="90"/>
        <v>8</v>
      </c>
      <c r="Y788" s="171"/>
      <c r="Z788" s="172">
        <f t="shared" si="91"/>
        <v>12043.68</v>
      </c>
      <c r="AA788" s="175">
        <f>VLOOKUP(G788,Ma_KH!$A:$R,14,0)</f>
        <v>60</v>
      </c>
    </row>
    <row r="789" spans="1:27" hidden="1" x14ac:dyDescent="0.25">
      <c r="A789" s="176">
        <v>45989</v>
      </c>
      <c r="B789" s="177">
        <v>4180599614</v>
      </c>
      <c r="C789" s="178" t="s">
        <v>7767</v>
      </c>
      <c r="D789" s="179">
        <v>45993</v>
      </c>
      <c r="E789" s="180"/>
      <c r="F789" s="178"/>
      <c r="G789" s="32" t="s">
        <v>7917</v>
      </c>
      <c r="H789" s="181"/>
      <c r="I789" s="177">
        <v>4180599614</v>
      </c>
      <c r="J789" s="182" t="s">
        <v>1788</v>
      </c>
      <c r="K789" s="332" t="s">
        <v>27</v>
      </c>
      <c r="L789" s="21" t="str">
        <f>VLOOKUP($K789,TONG_SL!$A:$D,2,0)</f>
        <v>Chân giò heo muối 300g</v>
      </c>
      <c r="N789" s="21" t="str">
        <f t="shared" si="92"/>
        <v>K-C6</v>
      </c>
      <c r="Q789" s="21" t="str">
        <f>VLOOKUP(K789,TONG_SL!$A:$D,3,0)</f>
        <v>Túi</v>
      </c>
      <c r="R789" s="1">
        <v>7</v>
      </c>
      <c r="S789" s="171"/>
      <c r="T789" s="171">
        <f>VLOOKUP(VLOOKUP(G789,Ma_KH!$A:$R,18,0)&amp;K789,Gia_MB!$A:$F,6,0)</f>
        <v>73431</v>
      </c>
      <c r="U789" s="172">
        <f t="shared" si="88"/>
        <v>514017</v>
      </c>
      <c r="V789" s="171"/>
      <c r="W789" s="173">
        <f t="shared" si="89"/>
        <v>0</v>
      </c>
      <c r="X789" s="174" t="str">
        <f t="shared" si="90"/>
        <v>8</v>
      </c>
      <c r="Y789" s="171"/>
      <c r="Z789" s="172">
        <f t="shared" si="91"/>
        <v>41121.360000000001</v>
      </c>
      <c r="AA789" s="175">
        <f>VLOOKUP(G789,Ma_KH!$A:$R,14,0)</f>
        <v>60</v>
      </c>
    </row>
    <row r="790" spans="1:27" hidden="1" x14ac:dyDescent="0.25">
      <c r="A790" s="176">
        <v>45989</v>
      </c>
      <c r="B790" s="177">
        <v>4180599614</v>
      </c>
      <c r="C790" s="178" t="s">
        <v>7767</v>
      </c>
      <c r="D790" s="179">
        <v>45993</v>
      </c>
      <c r="E790" s="180"/>
      <c r="F790" s="178"/>
      <c r="G790" s="32" t="s">
        <v>7917</v>
      </c>
      <c r="H790" s="181"/>
      <c r="I790" s="177">
        <v>4180599614</v>
      </c>
      <c r="J790" s="182" t="s">
        <v>1788</v>
      </c>
      <c r="K790" s="332" t="s">
        <v>48</v>
      </c>
      <c r="L790" s="21" t="str">
        <f>VLOOKUP($K790,TONG_SL!$A:$D,2,0)</f>
        <v>Mọc Nấm Hương 250g</v>
      </c>
      <c r="N790" s="21" t="str">
        <f t="shared" si="92"/>
        <v>K-C6</v>
      </c>
      <c r="Q790" s="21" t="str">
        <f>VLOOKUP(K790,TONG_SL!$A:$D,3,0)</f>
        <v>Túi</v>
      </c>
      <c r="R790" s="1">
        <v>3</v>
      </c>
      <c r="S790" s="171"/>
      <c r="T790" s="171">
        <f>VLOOKUP(VLOOKUP(G790,Ma_KH!$A:$R,18,0)&amp;K790,Gia_MB!$A:$F,6,0)</f>
        <v>46000</v>
      </c>
      <c r="U790" s="172">
        <f t="shared" si="88"/>
        <v>138000</v>
      </c>
      <c r="V790" s="171"/>
      <c r="W790" s="173">
        <f t="shared" si="89"/>
        <v>0</v>
      </c>
      <c r="X790" s="174" t="str">
        <f t="shared" si="90"/>
        <v>8</v>
      </c>
      <c r="Y790" s="171"/>
      <c r="Z790" s="172">
        <f t="shared" si="91"/>
        <v>11040</v>
      </c>
      <c r="AA790" s="175">
        <f>VLOOKUP(G790,Ma_KH!$A:$R,14,0)</f>
        <v>60</v>
      </c>
    </row>
    <row r="791" spans="1:27" hidden="1" x14ac:dyDescent="0.25">
      <c r="A791" s="176">
        <v>45989</v>
      </c>
      <c r="B791" s="177">
        <v>4180599614</v>
      </c>
      <c r="C791" s="178" t="s">
        <v>7767</v>
      </c>
      <c r="D791" s="179">
        <v>45993</v>
      </c>
      <c r="E791" s="180"/>
      <c r="F791" s="178"/>
      <c r="G791" s="32" t="s">
        <v>7917</v>
      </c>
      <c r="H791" s="181"/>
      <c r="I791" s="177">
        <v>4180599614</v>
      </c>
      <c r="J791" s="182" t="s">
        <v>1788</v>
      </c>
      <c r="K791" s="332" t="s">
        <v>30</v>
      </c>
      <c r="L791" s="21" t="str">
        <f>VLOOKUP($K791,TONG_SL!$A:$D,2,0)</f>
        <v>Gà muối 500g</v>
      </c>
      <c r="N791" s="21" t="str">
        <f t="shared" si="92"/>
        <v>K-C6</v>
      </c>
      <c r="Q791" s="21" t="str">
        <f>VLOOKUP(K791,TONG_SL!$A:$D,3,0)</f>
        <v>Túi</v>
      </c>
      <c r="R791" s="1">
        <v>5</v>
      </c>
      <c r="S791" s="171"/>
      <c r="T791" s="171">
        <f>VLOOKUP(VLOOKUP(G791,Ma_KH!$A:$R,18,0)&amp;K791,Gia_MB!$A:$F,6,0)</f>
        <v>111058</v>
      </c>
      <c r="U791" s="172">
        <f t="shared" ref="U791:U850" si="93">T791*R791</f>
        <v>555290</v>
      </c>
      <c r="V791" s="171"/>
      <c r="W791" s="173">
        <f t="shared" ref="W791:W850" si="94">U791*V791</f>
        <v>0</v>
      </c>
      <c r="X791" s="174" t="str">
        <f t="shared" ref="X791:X850" si="95">IF(B791&lt;&gt;"","8","0")</f>
        <v>8</v>
      </c>
      <c r="Y791" s="171"/>
      <c r="Z791" s="172">
        <f t="shared" ref="Z791:Z850" si="96">U791*X791%</f>
        <v>44423.200000000004</v>
      </c>
      <c r="AA791" s="175">
        <f>VLOOKUP(G791,Ma_KH!$A:$R,14,0)</f>
        <v>60</v>
      </c>
    </row>
    <row r="792" spans="1:27" hidden="1" x14ac:dyDescent="0.25">
      <c r="A792" s="176">
        <v>45989</v>
      </c>
      <c r="B792" s="177">
        <v>4180590973</v>
      </c>
      <c r="C792" s="178" t="s">
        <v>7767</v>
      </c>
      <c r="D792" s="179">
        <v>45993</v>
      </c>
      <c r="E792" s="180"/>
      <c r="F792" s="178"/>
      <c r="G792" s="32" t="s">
        <v>7918</v>
      </c>
      <c r="H792" s="181"/>
      <c r="I792" s="177">
        <v>4180590973</v>
      </c>
      <c r="J792" s="182" t="s">
        <v>1788</v>
      </c>
      <c r="K792" s="332" t="s">
        <v>32</v>
      </c>
      <c r="L792" s="21" t="str">
        <f>VLOOKUP($K792,TONG_SL!$A:$D,2,0)</f>
        <v>Giò Tai Lưỡi Xào 250g</v>
      </c>
      <c r="N792" s="21" t="str">
        <f t="shared" si="92"/>
        <v>K-C6</v>
      </c>
      <c r="Q792" s="21" t="str">
        <f>VLOOKUP(K792,TONG_SL!$A:$D,3,0)</f>
        <v>Túi</v>
      </c>
      <c r="R792" s="1">
        <v>2</v>
      </c>
      <c r="S792" s="171"/>
      <c r="T792" s="171">
        <f>VLOOKUP(VLOOKUP(G792,Ma_KH!$A:$R,18,0)&amp;K792,Gia_MB!$A:$F,6,0)</f>
        <v>50182</v>
      </c>
      <c r="U792" s="172">
        <f t="shared" si="93"/>
        <v>100364</v>
      </c>
      <c r="V792" s="171"/>
      <c r="W792" s="173">
        <f t="shared" si="94"/>
        <v>0</v>
      </c>
      <c r="X792" s="174" t="str">
        <f t="shared" si="95"/>
        <v>8</v>
      </c>
      <c r="Y792" s="171"/>
      <c r="Z792" s="172">
        <f t="shared" si="96"/>
        <v>8029.12</v>
      </c>
      <c r="AA792" s="175">
        <f>VLOOKUP(G792,Ma_KH!$A:$R,14,0)</f>
        <v>60</v>
      </c>
    </row>
    <row r="793" spans="1:27" hidden="1" x14ac:dyDescent="0.25">
      <c r="A793" s="176">
        <v>45989</v>
      </c>
      <c r="B793" s="177">
        <v>4180590973</v>
      </c>
      <c r="C793" s="178" t="s">
        <v>7767</v>
      </c>
      <c r="D793" s="179">
        <v>45993</v>
      </c>
      <c r="E793" s="180"/>
      <c r="F793" s="178"/>
      <c r="G793" s="32" t="s">
        <v>7918</v>
      </c>
      <c r="H793" s="181"/>
      <c r="I793" s="177">
        <v>4180590973</v>
      </c>
      <c r="J793" s="182" t="s">
        <v>1788</v>
      </c>
      <c r="K793" s="332" t="s">
        <v>48</v>
      </c>
      <c r="L793" s="21" t="str">
        <f>VLOOKUP($K793,TONG_SL!$A:$D,2,0)</f>
        <v>Mọc Nấm Hương 250g</v>
      </c>
      <c r="N793" s="21" t="str">
        <f t="shared" si="92"/>
        <v>K-C6</v>
      </c>
      <c r="Q793" s="21" t="str">
        <f>VLOOKUP(K793,TONG_SL!$A:$D,3,0)</f>
        <v>Túi</v>
      </c>
      <c r="R793" s="1">
        <v>4</v>
      </c>
      <c r="S793" s="171"/>
      <c r="T793" s="171">
        <f>VLOOKUP(VLOOKUP(G793,Ma_KH!$A:$R,18,0)&amp;K793,Gia_MB!$A:$F,6,0)</f>
        <v>46000</v>
      </c>
      <c r="U793" s="172">
        <f t="shared" si="93"/>
        <v>184000</v>
      </c>
      <c r="V793" s="171"/>
      <c r="W793" s="173">
        <f t="shared" si="94"/>
        <v>0</v>
      </c>
      <c r="X793" s="174" t="str">
        <f t="shared" si="95"/>
        <v>8</v>
      </c>
      <c r="Y793" s="171"/>
      <c r="Z793" s="172">
        <f t="shared" si="96"/>
        <v>14720</v>
      </c>
      <c r="AA793" s="175">
        <f>VLOOKUP(G793,Ma_KH!$A:$R,14,0)</f>
        <v>60</v>
      </c>
    </row>
    <row r="794" spans="1:27" hidden="1" x14ac:dyDescent="0.25">
      <c r="A794" s="176">
        <v>45989</v>
      </c>
      <c r="B794" s="177">
        <v>4180590973</v>
      </c>
      <c r="C794" s="178" t="s">
        <v>7767</v>
      </c>
      <c r="D794" s="179">
        <v>45993</v>
      </c>
      <c r="E794" s="180"/>
      <c r="F794" s="178"/>
      <c r="G794" s="32" t="s">
        <v>7918</v>
      </c>
      <c r="H794" s="181"/>
      <c r="I794" s="177">
        <v>4180590973</v>
      </c>
      <c r="J794" s="182" t="s">
        <v>1788</v>
      </c>
      <c r="K794" s="332" t="s">
        <v>30</v>
      </c>
      <c r="L794" s="21" t="str">
        <f>VLOOKUP($K794,TONG_SL!$A:$D,2,0)</f>
        <v>Gà muối 500g</v>
      </c>
      <c r="N794" s="21" t="str">
        <f t="shared" si="92"/>
        <v>K-C6</v>
      </c>
      <c r="Q794" s="21" t="str">
        <f>VLOOKUP(K794,TONG_SL!$A:$D,3,0)</f>
        <v>Túi</v>
      </c>
      <c r="R794" s="1">
        <v>4</v>
      </c>
      <c r="S794" s="171"/>
      <c r="T794" s="171">
        <f>VLOOKUP(VLOOKUP(G794,Ma_KH!$A:$R,18,0)&amp;K794,Gia_MB!$A:$F,6,0)</f>
        <v>111058</v>
      </c>
      <c r="U794" s="172">
        <f t="shared" si="93"/>
        <v>444232</v>
      </c>
      <c r="V794" s="171"/>
      <c r="W794" s="173">
        <f t="shared" si="94"/>
        <v>0</v>
      </c>
      <c r="X794" s="174" t="str">
        <f t="shared" si="95"/>
        <v>8</v>
      </c>
      <c r="Y794" s="171"/>
      <c r="Z794" s="172">
        <f t="shared" si="96"/>
        <v>35538.559999999998</v>
      </c>
      <c r="AA794" s="175">
        <f>VLOOKUP(G794,Ma_KH!$A:$R,14,0)</f>
        <v>60</v>
      </c>
    </row>
    <row r="795" spans="1:27" hidden="1" x14ac:dyDescent="0.25">
      <c r="A795" s="176">
        <v>45989</v>
      </c>
      <c r="B795" s="177">
        <v>4180590973</v>
      </c>
      <c r="C795" s="178" t="s">
        <v>7767</v>
      </c>
      <c r="D795" s="179">
        <v>45993</v>
      </c>
      <c r="E795" s="180"/>
      <c r="F795" s="178"/>
      <c r="G795" s="32" t="s">
        <v>7918</v>
      </c>
      <c r="H795" s="181"/>
      <c r="I795" s="177">
        <v>4180590973</v>
      </c>
      <c r="J795" s="182" t="s">
        <v>1788</v>
      </c>
      <c r="K795" s="332" t="s">
        <v>27</v>
      </c>
      <c r="L795" s="21" t="str">
        <f>VLOOKUP($K795,TONG_SL!$A:$D,2,0)</f>
        <v>Chân giò heo muối 300g</v>
      </c>
      <c r="N795" s="21" t="str">
        <f t="shared" si="92"/>
        <v>K-C6</v>
      </c>
      <c r="Q795" s="21" t="str">
        <f>VLOOKUP(K795,TONG_SL!$A:$D,3,0)</f>
        <v>Túi</v>
      </c>
      <c r="R795" s="1">
        <v>2</v>
      </c>
      <c r="S795" s="171"/>
      <c r="T795" s="171">
        <f>VLOOKUP(VLOOKUP(G795,Ma_KH!$A:$R,18,0)&amp;K795,Gia_MB!$A:$F,6,0)</f>
        <v>73431</v>
      </c>
      <c r="U795" s="172">
        <f t="shared" si="93"/>
        <v>146862</v>
      </c>
      <c r="V795" s="171"/>
      <c r="W795" s="173">
        <f t="shared" si="94"/>
        <v>0</v>
      </c>
      <c r="X795" s="174" t="str">
        <f t="shared" si="95"/>
        <v>8</v>
      </c>
      <c r="Y795" s="171"/>
      <c r="Z795" s="172">
        <f t="shared" si="96"/>
        <v>11748.960000000001</v>
      </c>
      <c r="AA795" s="175">
        <f>VLOOKUP(G795,Ma_KH!$A:$R,14,0)</f>
        <v>60</v>
      </c>
    </row>
    <row r="796" spans="1:27" hidden="1" x14ac:dyDescent="0.25">
      <c r="A796" s="176">
        <v>45989</v>
      </c>
      <c r="B796" s="177">
        <v>4180599591</v>
      </c>
      <c r="C796" s="178" t="s">
        <v>7767</v>
      </c>
      <c r="D796" s="179">
        <v>45993</v>
      </c>
      <c r="E796" s="180"/>
      <c r="F796" s="178"/>
      <c r="G796" s="32" t="s">
        <v>7919</v>
      </c>
      <c r="H796" s="181"/>
      <c r="I796" s="177">
        <v>4180599591</v>
      </c>
      <c r="J796" s="182" t="s">
        <v>1788</v>
      </c>
      <c r="K796" s="332" t="s">
        <v>30</v>
      </c>
      <c r="L796" s="21" t="str">
        <f>VLOOKUP($K796,TONG_SL!$A:$D,2,0)</f>
        <v>Gà muối 500g</v>
      </c>
      <c r="N796" s="21" t="str">
        <f t="shared" si="92"/>
        <v>K-C6</v>
      </c>
      <c r="Q796" s="21" t="str">
        <f>VLOOKUP(K796,TONG_SL!$A:$D,3,0)</f>
        <v>Túi</v>
      </c>
      <c r="R796" s="1">
        <v>5</v>
      </c>
      <c r="S796" s="171"/>
      <c r="T796" s="171">
        <f>VLOOKUP(VLOOKUP(G796,Ma_KH!$A:$R,18,0)&amp;K796,Gia_MB!$A:$F,6,0)</f>
        <v>111058</v>
      </c>
      <c r="U796" s="172">
        <f t="shared" si="93"/>
        <v>555290</v>
      </c>
      <c r="V796" s="171"/>
      <c r="W796" s="173">
        <f t="shared" si="94"/>
        <v>0</v>
      </c>
      <c r="X796" s="174" t="str">
        <f t="shared" si="95"/>
        <v>8</v>
      </c>
      <c r="Y796" s="171"/>
      <c r="Z796" s="172">
        <f t="shared" si="96"/>
        <v>44423.200000000004</v>
      </c>
      <c r="AA796" s="175">
        <f>VLOOKUP(G796,Ma_KH!$A:$R,14,0)</f>
        <v>60</v>
      </c>
    </row>
    <row r="797" spans="1:27" hidden="1" x14ac:dyDescent="0.25">
      <c r="A797" s="176">
        <v>45989</v>
      </c>
      <c r="B797" s="177">
        <v>4180599591</v>
      </c>
      <c r="C797" s="178" t="s">
        <v>7767</v>
      </c>
      <c r="D797" s="179">
        <v>45993</v>
      </c>
      <c r="E797" s="180"/>
      <c r="F797" s="178"/>
      <c r="G797" s="32" t="s">
        <v>7919</v>
      </c>
      <c r="H797" s="181"/>
      <c r="I797" s="177">
        <v>4180599591</v>
      </c>
      <c r="J797" s="182" t="s">
        <v>1788</v>
      </c>
      <c r="K797" s="332" t="s">
        <v>32</v>
      </c>
      <c r="L797" s="21" t="str">
        <f>VLOOKUP($K797,TONG_SL!$A:$D,2,0)</f>
        <v>Giò Tai Lưỡi Xào 250g</v>
      </c>
      <c r="N797" s="21" t="str">
        <f t="shared" si="92"/>
        <v>K-C6</v>
      </c>
      <c r="Q797" s="21" t="str">
        <f>VLOOKUP(K797,TONG_SL!$A:$D,3,0)</f>
        <v>Túi</v>
      </c>
      <c r="R797" s="1">
        <v>8</v>
      </c>
      <c r="S797" s="171"/>
      <c r="T797" s="171">
        <f>VLOOKUP(VLOOKUP(G797,Ma_KH!$A:$R,18,0)&amp;K797,Gia_MB!$A:$F,6,0)</f>
        <v>50182</v>
      </c>
      <c r="U797" s="172">
        <f t="shared" si="93"/>
        <v>401456</v>
      </c>
      <c r="V797" s="171"/>
      <c r="W797" s="173">
        <f t="shared" si="94"/>
        <v>0</v>
      </c>
      <c r="X797" s="174" t="str">
        <f t="shared" si="95"/>
        <v>8</v>
      </c>
      <c r="Y797" s="171"/>
      <c r="Z797" s="172">
        <f t="shared" si="96"/>
        <v>32116.48</v>
      </c>
      <c r="AA797" s="175">
        <f>VLOOKUP(G797,Ma_KH!$A:$R,14,0)</f>
        <v>60</v>
      </c>
    </row>
    <row r="798" spans="1:27" hidden="1" x14ac:dyDescent="0.25">
      <c r="A798" s="176">
        <v>45989</v>
      </c>
      <c r="B798" s="177">
        <v>4180599674</v>
      </c>
      <c r="C798" s="178" t="s">
        <v>7767</v>
      </c>
      <c r="D798" s="179">
        <v>45993</v>
      </c>
      <c r="E798" s="180"/>
      <c r="F798" s="178"/>
      <c r="G798" s="32" t="s">
        <v>7920</v>
      </c>
      <c r="H798" s="181"/>
      <c r="I798" s="177">
        <v>4180599674</v>
      </c>
      <c r="J798" s="182" t="s">
        <v>1788</v>
      </c>
      <c r="K798" s="332" t="s">
        <v>32</v>
      </c>
      <c r="L798" s="21" t="str">
        <f>VLOOKUP($K798,TONG_SL!$A:$D,2,0)</f>
        <v>Giò Tai Lưỡi Xào 250g</v>
      </c>
      <c r="N798" s="21" t="str">
        <f t="shared" si="92"/>
        <v>K-C6</v>
      </c>
      <c r="Q798" s="21" t="str">
        <f>VLOOKUP(K798,TONG_SL!$A:$D,3,0)</f>
        <v>Túi</v>
      </c>
      <c r="R798" s="1">
        <v>2</v>
      </c>
      <c r="S798" s="171"/>
      <c r="T798" s="171">
        <f>VLOOKUP(VLOOKUP(G798,Ma_KH!$A:$R,18,0)&amp;K798,Gia_MB!$A:$F,6,0)</f>
        <v>50182</v>
      </c>
      <c r="U798" s="172">
        <f t="shared" si="93"/>
        <v>100364</v>
      </c>
      <c r="V798" s="171"/>
      <c r="W798" s="173">
        <f t="shared" si="94"/>
        <v>0</v>
      </c>
      <c r="X798" s="174" t="str">
        <f t="shared" si="95"/>
        <v>8</v>
      </c>
      <c r="Y798" s="171"/>
      <c r="Z798" s="172">
        <f t="shared" si="96"/>
        <v>8029.12</v>
      </c>
      <c r="AA798" s="175">
        <f>VLOOKUP(G798,Ma_KH!$A:$R,14,0)</f>
        <v>60</v>
      </c>
    </row>
    <row r="799" spans="1:27" hidden="1" x14ac:dyDescent="0.25">
      <c r="A799" s="176">
        <v>45989</v>
      </c>
      <c r="B799" s="177">
        <v>4180599674</v>
      </c>
      <c r="C799" s="178" t="s">
        <v>7767</v>
      </c>
      <c r="D799" s="179">
        <v>45993</v>
      </c>
      <c r="E799" s="180"/>
      <c r="F799" s="178"/>
      <c r="G799" s="32" t="s">
        <v>7920</v>
      </c>
      <c r="H799" s="181"/>
      <c r="I799" s="177">
        <v>4180599674</v>
      </c>
      <c r="J799" s="182" t="s">
        <v>1788</v>
      </c>
      <c r="K799" s="332" t="s">
        <v>27</v>
      </c>
      <c r="L799" s="21" t="str">
        <f>VLOOKUP($K799,TONG_SL!$A:$D,2,0)</f>
        <v>Chân giò heo muối 300g</v>
      </c>
      <c r="N799" s="21" t="str">
        <f t="shared" si="92"/>
        <v>K-C6</v>
      </c>
      <c r="Q799" s="21" t="str">
        <f>VLOOKUP(K799,TONG_SL!$A:$D,3,0)</f>
        <v>Túi</v>
      </c>
      <c r="R799" s="1">
        <v>2</v>
      </c>
      <c r="S799" s="171"/>
      <c r="T799" s="171">
        <f>VLOOKUP(VLOOKUP(G799,Ma_KH!$A:$R,18,0)&amp;K799,Gia_MB!$A:$F,6,0)</f>
        <v>73431</v>
      </c>
      <c r="U799" s="172">
        <f t="shared" si="93"/>
        <v>146862</v>
      </c>
      <c r="V799" s="171"/>
      <c r="W799" s="173">
        <f t="shared" si="94"/>
        <v>0</v>
      </c>
      <c r="X799" s="174" t="str">
        <f t="shared" si="95"/>
        <v>8</v>
      </c>
      <c r="Y799" s="171"/>
      <c r="Z799" s="172">
        <f t="shared" si="96"/>
        <v>11748.960000000001</v>
      </c>
      <c r="AA799" s="175">
        <f>VLOOKUP(G799,Ma_KH!$A:$R,14,0)</f>
        <v>60</v>
      </c>
    </row>
    <row r="800" spans="1:27" hidden="1" x14ac:dyDescent="0.25">
      <c r="A800" s="176">
        <v>45989</v>
      </c>
      <c r="B800" s="177">
        <v>4180599674</v>
      </c>
      <c r="C800" s="178" t="s">
        <v>7767</v>
      </c>
      <c r="D800" s="179">
        <v>45993</v>
      </c>
      <c r="E800" s="180"/>
      <c r="F800" s="178"/>
      <c r="G800" s="32" t="s">
        <v>7920</v>
      </c>
      <c r="H800" s="181"/>
      <c r="I800" s="177">
        <v>4180599674</v>
      </c>
      <c r="J800" s="182" t="s">
        <v>1788</v>
      </c>
      <c r="K800" s="332" t="s">
        <v>48</v>
      </c>
      <c r="L800" s="21" t="str">
        <f>VLOOKUP($K800,TONG_SL!$A:$D,2,0)</f>
        <v>Mọc Nấm Hương 250g</v>
      </c>
      <c r="N800" s="21" t="str">
        <f t="shared" si="92"/>
        <v>K-C6</v>
      </c>
      <c r="Q800" s="21" t="str">
        <f>VLOOKUP(K800,TONG_SL!$A:$D,3,0)</f>
        <v>Túi</v>
      </c>
      <c r="R800" s="1">
        <v>2</v>
      </c>
      <c r="S800" s="171"/>
      <c r="T800" s="171">
        <f>VLOOKUP(VLOOKUP(G800,Ma_KH!$A:$R,18,0)&amp;K800,Gia_MB!$A:$F,6,0)</f>
        <v>46000</v>
      </c>
      <c r="U800" s="172">
        <f t="shared" si="93"/>
        <v>92000</v>
      </c>
      <c r="V800" s="171"/>
      <c r="W800" s="173">
        <f t="shared" si="94"/>
        <v>0</v>
      </c>
      <c r="X800" s="174" t="str">
        <f t="shared" si="95"/>
        <v>8</v>
      </c>
      <c r="Y800" s="171"/>
      <c r="Z800" s="172">
        <f t="shared" si="96"/>
        <v>7360</v>
      </c>
      <c r="AA800" s="175">
        <f>VLOOKUP(G800,Ma_KH!$A:$R,14,0)</f>
        <v>60</v>
      </c>
    </row>
    <row r="801" spans="1:27" hidden="1" x14ac:dyDescent="0.25">
      <c r="A801" s="176">
        <v>45989</v>
      </c>
      <c r="B801" s="177">
        <v>4180599674</v>
      </c>
      <c r="C801" s="178" t="s">
        <v>7767</v>
      </c>
      <c r="D801" s="179">
        <v>45993</v>
      </c>
      <c r="E801" s="180"/>
      <c r="F801" s="178"/>
      <c r="G801" s="32" t="s">
        <v>7920</v>
      </c>
      <c r="H801" s="181"/>
      <c r="I801" s="177">
        <v>4180599674</v>
      </c>
      <c r="J801" s="182" t="s">
        <v>1788</v>
      </c>
      <c r="K801" s="332" t="s">
        <v>30</v>
      </c>
      <c r="L801" s="21" t="str">
        <f>VLOOKUP($K801,TONG_SL!$A:$D,2,0)</f>
        <v>Gà muối 500g</v>
      </c>
      <c r="N801" s="21" t="str">
        <f t="shared" si="92"/>
        <v>K-C6</v>
      </c>
      <c r="Q801" s="21" t="str">
        <f>VLOOKUP(K801,TONG_SL!$A:$D,3,0)</f>
        <v>Túi</v>
      </c>
      <c r="R801" s="1">
        <v>3</v>
      </c>
      <c r="S801" s="171"/>
      <c r="T801" s="171">
        <f>VLOOKUP(VLOOKUP(G801,Ma_KH!$A:$R,18,0)&amp;K801,Gia_MB!$A:$F,6,0)</f>
        <v>111058</v>
      </c>
      <c r="U801" s="172">
        <f t="shared" si="93"/>
        <v>333174</v>
      </c>
      <c r="V801" s="171"/>
      <c r="W801" s="173">
        <f t="shared" si="94"/>
        <v>0</v>
      </c>
      <c r="X801" s="174" t="str">
        <f t="shared" si="95"/>
        <v>8</v>
      </c>
      <c r="Y801" s="171"/>
      <c r="Z801" s="172">
        <f t="shared" si="96"/>
        <v>26653.920000000002</v>
      </c>
      <c r="AA801" s="175">
        <f>VLOOKUP(G801,Ma_KH!$A:$R,14,0)</f>
        <v>60</v>
      </c>
    </row>
    <row r="802" spans="1:27" hidden="1" x14ac:dyDescent="0.25">
      <c r="A802" s="176">
        <v>45989</v>
      </c>
      <c r="B802" s="177">
        <v>4180599589</v>
      </c>
      <c r="C802" s="178" t="s">
        <v>7767</v>
      </c>
      <c r="D802" s="179">
        <v>45993</v>
      </c>
      <c r="E802" s="180"/>
      <c r="F802" s="178"/>
      <c r="G802" s="32" t="s">
        <v>1278</v>
      </c>
      <c r="H802" s="181"/>
      <c r="I802" s="177">
        <v>4180599589</v>
      </c>
      <c r="J802" s="182" t="s">
        <v>1788</v>
      </c>
      <c r="K802" s="332" t="s">
        <v>27</v>
      </c>
      <c r="L802" s="21" t="str">
        <f>VLOOKUP($K802,TONG_SL!$A:$D,2,0)</f>
        <v>Chân giò heo muối 300g</v>
      </c>
      <c r="N802" s="21" t="str">
        <f t="shared" si="92"/>
        <v>K-C6</v>
      </c>
      <c r="Q802" s="21" t="str">
        <f>VLOOKUP(K802,TONG_SL!$A:$D,3,0)</f>
        <v>Túi</v>
      </c>
      <c r="R802" s="1">
        <v>4</v>
      </c>
      <c r="S802" s="171"/>
      <c r="T802" s="171">
        <f>VLOOKUP(VLOOKUP(G802,Ma_KH!$A:$R,18,0)&amp;K802,Gia_MB!$A:$F,6,0)</f>
        <v>73431</v>
      </c>
      <c r="U802" s="172">
        <f t="shared" si="93"/>
        <v>293724</v>
      </c>
      <c r="V802" s="171"/>
      <c r="W802" s="173">
        <f t="shared" si="94"/>
        <v>0</v>
      </c>
      <c r="X802" s="174" t="str">
        <f t="shared" si="95"/>
        <v>8</v>
      </c>
      <c r="Y802" s="171"/>
      <c r="Z802" s="172">
        <f t="shared" si="96"/>
        <v>23497.920000000002</v>
      </c>
      <c r="AA802" s="175">
        <f>VLOOKUP(G802,Ma_KH!$A:$R,14,0)</f>
        <v>60</v>
      </c>
    </row>
    <row r="803" spans="1:27" hidden="1" x14ac:dyDescent="0.25">
      <c r="A803" s="176">
        <v>45989</v>
      </c>
      <c r="B803" s="177">
        <v>4180599589</v>
      </c>
      <c r="C803" s="178" t="s">
        <v>7767</v>
      </c>
      <c r="D803" s="179">
        <v>45993</v>
      </c>
      <c r="E803" s="180"/>
      <c r="F803" s="178"/>
      <c r="G803" s="32" t="s">
        <v>1278</v>
      </c>
      <c r="H803" s="181"/>
      <c r="I803" s="177">
        <v>4180599589</v>
      </c>
      <c r="J803" s="182" t="s">
        <v>1788</v>
      </c>
      <c r="K803" s="332" t="s">
        <v>48</v>
      </c>
      <c r="L803" s="21" t="str">
        <f>VLOOKUP($K803,TONG_SL!$A:$D,2,0)</f>
        <v>Mọc Nấm Hương 250g</v>
      </c>
      <c r="N803" s="21" t="str">
        <f t="shared" si="92"/>
        <v>K-C6</v>
      </c>
      <c r="Q803" s="21" t="str">
        <f>VLOOKUP(K803,TONG_SL!$A:$D,3,0)</f>
        <v>Túi</v>
      </c>
      <c r="R803" s="1">
        <v>3</v>
      </c>
      <c r="S803" s="171"/>
      <c r="T803" s="171">
        <f>VLOOKUP(VLOOKUP(G803,Ma_KH!$A:$R,18,0)&amp;K803,Gia_MB!$A:$F,6,0)</f>
        <v>46000</v>
      </c>
      <c r="U803" s="172">
        <f t="shared" si="93"/>
        <v>138000</v>
      </c>
      <c r="V803" s="171"/>
      <c r="W803" s="173">
        <f t="shared" si="94"/>
        <v>0</v>
      </c>
      <c r="X803" s="174" t="str">
        <f t="shared" si="95"/>
        <v>8</v>
      </c>
      <c r="Y803" s="171"/>
      <c r="Z803" s="172">
        <f t="shared" si="96"/>
        <v>11040</v>
      </c>
      <c r="AA803" s="175">
        <f>VLOOKUP(G803,Ma_KH!$A:$R,14,0)</f>
        <v>60</v>
      </c>
    </row>
    <row r="804" spans="1:27" hidden="1" x14ac:dyDescent="0.25">
      <c r="A804" s="176">
        <v>45989</v>
      </c>
      <c r="B804" s="177">
        <v>4180599589</v>
      </c>
      <c r="C804" s="178" t="s">
        <v>7767</v>
      </c>
      <c r="D804" s="179">
        <v>45993</v>
      </c>
      <c r="E804" s="180"/>
      <c r="F804" s="178"/>
      <c r="G804" s="32" t="s">
        <v>1278</v>
      </c>
      <c r="H804" s="181"/>
      <c r="I804" s="177">
        <v>4180599589</v>
      </c>
      <c r="J804" s="182" t="s">
        <v>1788</v>
      </c>
      <c r="K804" s="332" t="s">
        <v>30</v>
      </c>
      <c r="L804" s="21" t="str">
        <f>VLOOKUP($K804,TONG_SL!$A:$D,2,0)</f>
        <v>Gà muối 500g</v>
      </c>
      <c r="N804" s="21" t="str">
        <f t="shared" si="92"/>
        <v>K-C6</v>
      </c>
      <c r="Q804" s="21" t="str">
        <f>VLOOKUP(K804,TONG_SL!$A:$D,3,0)</f>
        <v>Túi</v>
      </c>
      <c r="R804" s="1">
        <v>5</v>
      </c>
      <c r="S804" s="171"/>
      <c r="T804" s="171">
        <f>VLOOKUP(VLOOKUP(G804,Ma_KH!$A:$R,18,0)&amp;K804,Gia_MB!$A:$F,6,0)</f>
        <v>111058</v>
      </c>
      <c r="U804" s="172">
        <f t="shared" si="93"/>
        <v>555290</v>
      </c>
      <c r="V804" s="171"/>
      <c r="W804" s="173">
        <f t="shared" si="94"/>
        <v>0</v>
      </c>
      <c r="X804" s="174" t="str">
        <f t="shared" si="95"/>
        <v>8</v>
      </c>
      <c r="Y804" s="171"/>
      <c r="Z804" s="172">
        <f t="shared" si="96"/>
        <v>44423.200000000004</v>
      </c>
      <c r="AA804" s="175">
        <f>VLOOKUP(G804,Ma_KH!$A:$R,14,0)</f>
        <v>60</v>
      </c>
    </row>
    <row r="805" spans="1:27" hidden="1" x14ac:dyDescent="0.25">
      <c r="A805" s="176">
        <v>45989</v>
      </c>
      <c r="B805" s="177">
        <v>4180599589</v>
      </c>
      <c r="C805" s="178" t="s">
        <v>7767</v>
      </c>
      <c r="D805" s="179">
        <v>45993</v>
      </c>
      <c r="E805" s="180"/>
      <c r="F805" s="178"/>
      <c r="G805" s="32" t="s">
        <v>1278</v>
      </c>
      <c r="H805" s="181"/>
      <c r="I805" s="177">
        <v>4180599589</v>
      </c>
      <c r="J805" s="182" t="s">
        <v>1788</v>
      </c>
      <c r="K805" s="332" t="s">
        <v>32</v>
      </c>
      <c r="L805" s="21" t="str">
        <f>VLOOKUP($K805,TONG_SL!$A:$D,2,0)</f>
        <v>Giò Tai Lưỡi Xào 250g</v>
      </c>
      <c r="N805" s="21" t="str">
        <f t="shared" si="92"/>
        <v>K-C6</v>
      </c>
      <c r="Q805" s="21" t="str">
        <f>VLOOKUP(K805,TONG_SL!$A:$D,3,0)</f>
        <v>Túi</v>
      </c>
      <c r="R805" s="1">
        <v>3</v>
      </c>
      <c r="S805" s="171"/>
      <c r="T805" s="171">
        <f>VLOOKUP(VLOOKUP(G805,Ma_KH!$A:$R,18,0)&amp;K805,Gia_MB!$A:$F,6,0)</f>
        <v>50182</v>
      </c>
      <c r="U805" s="172">
        <f t="shared" si="93"/>
        <v>150546</v>
      </c>
      <c r="V805" s="171"/>
      <c r="W805" s="173">
        <f t="shared" si="94"/>
        <v>0</v>
      </c>
      <c r="X805" s="174" t="str">
        <f t="shared" si="95"/>
        <v>8</v>
      </c>
      <c r="Y805" s="171"/>
      <c r="Z805" s="172">
        <f t="shared" si="96"/>
        <v>12043.68</v>
      </c>
      <c r="AA805" s="175">
        <f>VLOOKUP(G805,Ma_KH!$A:$R,14,0)</f>
        <v>60</v>
      </c>
    </row>
    <row r="806" spans="1:27" hidden="1" x14ac:dyDescent="0.25">
      <c r="A806" s="176">
        <v>45989</v>
      </c>
      <c r="B806" s="177">
        <v>4180599619</v>
      </c>
      <c r="C806" s="178" t="s">
        <v>7767</v>
      </c>
      <c r="D806" s="179">
        <v>45993</v>
      </c>
      <c r="E806" s="180"/>
      <c r="F806" s="178"/>
      <c r="G806" s="32" t="s">
        <v>7921</v>
      </c>
      <c r="H806" s="181"/>
      <c r="I806" s="177">
        <v>4180599619</v>
      </c>
      <c r="J806" s="182" t="s">
        <v>1788</v>
      </c>
      <c r="K806" s="332" t="s">
        <v>34</v>
      </c>
      <c r="L806" s="21" t="str">
        <f>VLOOKUP($K806,TONG_SL!$A:$D,2,0)</f>
        <v>Tai heo muối 200g</v>
      </c>
      <c r="N806" s="21" t="str">
        <f t="shared" si="92"/>
        <v>K-C6</v>
      </c>
      <c r="Q806" s="21" t="str">
        <f>VLOOKUP(K806,TONG_SL!$A:$D,3,0)</f>
        <v>Túi</v>
      </c>
      <c r="R806" s="1">
        <v>4</v>
      </c>
      <c r="S806" s="171"/>
      <c r="T806" s="171">
        <f>VLOOKUP(VLOOKUP(G806,Ma_KH!$A:$R,18,0)&amp;K806,Gia_MB!$A:$F,6,0)</f>
        <v>55595</v>
      </c>
      <c r="U806" s="172">
        <f t="shared" si="93"/>
        <v>222380</v>
      </c>
      <c r="V806" s="171"/>
      <c r="W806" s="173">
        <f t="shared" si="94"/>
        <v>0</v>
      </c>
      <c r="X806" s="174" t="str">
        <f t="shared" si="95"/>
        <v>8</v>
      </c>
      <c r="Y806" s="171"/>
      <c r="Z806" s="172">
        <f t="shared" si="96"/>
        <v>17790.400000000001</v>
      </c>
      <c r="AA806" s="175">
        <f>VLOOKUP(G806,Ma_KH!$A:$R,14,0)</f>
        <v>60</v>
      </c>
    </row>
    <row r="807" spans="1:27" hidden="1" x14ac:dyDescent="0.25">
      <c r="A807" s="176">
        <v>45989</v>
      </c>
      <c r="B807" s="177">
        <v>4180599619</v>
      </c>
      <c r="C807" s="178" t="s">
        <v>7767</v>
      </c>
      <c r="D807" s="179">
        <v>45993</v>
      </c>
      <c r="E807" s="180"/>
      <c r="F807" s="178"/>
      <c r="G807" s="32" t="s">
        <v>7921</v>
      </c>
      <c r="H807" s="181"/>
      <c r="I807" s="177">
        <v>4180599619</v>
      </c>
      <c r="J807" s="182" t="s">
        <v>1788</v>
      </c>
      <c r="K807" s="332" t="s">
        <v>32</v>
      </c>
      <c r="L807" s="21" t="str">
        <f>VLOOKUP($K807,TONG_SL!$A:$D,2,0)</f>
        <v>Giò Tai Lưỡi Xào 250g</v>
      </c>
      <c r="N807" s="21" t="str">
        <f t="shared" si="92"/>
        <v>K-C6</v>
      </c>
      <c r="Q807" s="21" t="str">
        <f>VLOOKUP(K807,TONG_SL!$A:$D,3,0)</f>
        <v>Túi</v>
      </c>
      <c r="R807" s="1">
        <v>6</v>
      </c>
      <c r="S807" s="171"/>
      <c r="T807" s="171">
        <f>VLOOKUP(VLOOKUP(G807,Ma_KH!$A:$R,18,0)&amp;K807,Gia_MB!$A:$F,6,0)</f>
        <v>50182</v>
      </c>
      <c r="U807" s="172">
        <f t="shared" si="93"/>
        <v>301092</v>
      </c>
      <c r="V807" s="171"/>
      <c r="W807" s="173">
        <f t="shared" si="94"/>
        <v>0</v>
      </c>
      <c r="X807" s="174" t="str">
        <f t="shared" si="95"/>
        <v>8</v>
      </c>
      <c r="Y807" s="171"/>
      <c r="Z807" s="172">
        <f t="shared" si="96"/>
        <v>24087.360000000001</v>
      </c>
      <c r="AA807" s="175">
        <f>VLOOKUP(G807,Ma_KH!$A:$R,14,0)</f>
        <v>60</v>
      </c>
    </row>
    <row r="808" spans="1:27" hidden="1" x14ac:dyDescent="0.25">
      <c r="A808" s="176">
        <v>45989</v>
      </c>
      <c r="B808" s="177">
        <v>4180599619</v>
      </c>
      <c r="C808" s="178" t="s">
        <v>7767</v>
      </c>
      <c r="D808" s="179">
        <v>45993</v>
      </c>
      <c r="E808" s="180"/>
      <c r="F808" s="178"/>
      <c r="G808" s="32" t="s">
        <v>7921</v>
      </c>
      <c r="H808" s="181"/>
      <c r="I808" s="177">
        <v>4180599619</v>
      </c>
      <c r="J808" s="182" t="s">
        <v>1788</v>
      </c>
      <c r="K808" s="332" t="s">
        <v>27</v>
      </c>
      <c r="L808" s="21" t="str">
        <f>VLOOKUP($K808,TONG_SL!$A:$D,2,0)</f>
        <v>Chân giò heo muối 300g</v>
      </c>
      <c r="N808" s="21" t="str">
        <f t="shared" si="92"/>
        <v>K-C6</v>
      </c>
      <c r="Q808" s="21" t="str">
        <f>VLOOKUP(K808,TONG_SL!$A:$D,3,0)</f>
        <v>Túi</v>
      </c>
      <c r="R808" s="1">
        <v>10</v>
      </c>
      <c r="S808" s="171"/>
      <c r="T808" s="171">
        <f>VLOOKUP(VLOOKUP(G808,Ma_KH!$A:$R,18,0)&amp;K808,Gia_MB!$A:$F,6,0)</f>
        <v>73431</v>
      </c>
      <c r="U808" s="172">
        <f t="shared" si="93"/>
        <v>734310</v>
      </c>
      <c r="V808" s="171"/>
      <c r="W808" s="173">
        <f t="shared" si="94"/>
        <v>0</v>
      </c>
      <c r="X808" s="174" t="str">
        <f t="shared" si="95"/>
        <v>8</v>
      </c>
      <c r="Y808" s="171"/>
      <c r="Z808" s="172">
        <f t="shared" si="96"/>
        <v>58744.800000000003</v>
      </c>
      <c r="AA808" s="175">
        <f>VLOOKUP(G808,Ma_KH!$A:$R,14,0)</f>
        <v>60</v>
      </c>
    </row>
    <row r="809" spans="1:27" hidden="1" x14ac:dyDescent="0.25">
      <c r="A809" s="176">
        <v>45989</v>
      </c>
      <c r="B809" s="177">
        <v>4180599619</v>
      </c>
      <c r="C809" s="178" t="s">
        <v>7767</v>
      </c>
      <c r="D809" s="179">
        <v>45993</v>
      </c>
      <c r="E809" s="180"/>
      <c r="F809" s="178"/>
      <c r="G809" s="32" t="s">
        <v>7921</v>
      </c>
      <c r="H809" s="181"/>
      <c r="I809" s="177">
        <v>4180599619</v>
      </c>
      <c r="J809" s="182" t="s">
        <v>1788</v>
      </c>
      <c r="K809" s="332" t="s">
        <v>48</v>
      </c>
      <c r="L809" s="21" t="str">
        <f>VLOOKUP($K809,TONG_SL!$A:$D,2,0)</f>
        <v>Mọc Nấm Hương 250g</v>
      </c>
      <c r="N809" s="21" t="str">
        <f t="shared" ref="N809:N868" si="97">IF($B809&lt;&gt;"","K-C6","")</f>
        <v>K-C6</v>
      </c>
      <c r="Q809" s="21" t="str">
        <f>VLOOKUP(K809,TONG_SL!$A:$D,3,0)</f>
        <v>Túi</v>
      </c>
      <c r="R809" s="1">
        <v>5</v>
      </c>
      <c r="S809" s="171"/>
      <c r="T809" s="171">
        <f>VLOOKUP(VLOOKUP(G809,Ma_KH!$A:$R,18,0)&amp;K809,Gia_MB!$A:$F,6,0)</f>
        <v>46000</v>
      </c>
      <c r="U809" s="172">
        <f t="shared" si="93"/>
        <v>230000</v>
      </c>
      <c r="V809" s="171"/>
      <c r="W809" s="173">
        <f t="shared" si="94"/>
        <v>0</v>
      </c>
      <c r="X809" s="174" t="str">
        <f t="shared" si="95"/>
        <v>8</v>
      </c>
      <c r="Y809" s="171"/>
      <c r="Z809" s="172">
        <f t="shared" si="96"/>
        <v>18400</v>
      </c>
      <c r="AA809" s="175">
        <f>VLOOKUP(G809,Ma_KH!$A:$R,14,0)</f>
        <v>60</v>
      </c>
    </row>
    <row r="810" spans="1:27" hidden="1" x14ac:dyDescent="0.25">
      <c r="A810" s="176">
        <v>45989</v>
      </c>
      <c r="B810" s="177">
        <v>4180599619</v>
      </c>
      <c r="C810" s="178" t="s">
        <v>7767</v>
      </c>
      <c r="D810" s="179">
        <v>45993</v>
      </c>
      <c r="E810" s="180"/>
      <c r="F810" s="178"/>
      <c r="G810" s="32" t="s">
        <v>7921</v>
      </c>
      <c r="H810" s="181"/>
      <c r="I810" s="177">
        <v>4180599619</v>
      </c>
      <c r="J810" s="182" t="s">
        <v>1788</v>
      </c>
      <c r="K810" s="332" t="s">
        <v>30</v>
      </c>
      <c r="L810" s="21" t="str">
        <f>VLOOKUP($K810,TONG_SL!$A:$D,2,0)</f>
        <v>Gà muối 500g</v>
      </c>
      <c r="N810" s="21" t="str">
        <f t="shared" si="97"/>
        <v>K-C6</v>
      </c>
      <c r="Q810" s="21" t="str">
        <f>VLOOKUP(K810,TONG_SL!$A:$D,3,0)</f>
        <v>Túi</v>
      </c>
      <c r="R810" s="1">
        <v>4</v>
      </c>
      <c r="S810" s="171"/>
      <c r="T810" s="171">
        <f>VLOOKUP(VLOOKUP(G810,Ma_KH!$A:$R,18,0)&amp;K810,Gia_MB!$A:$F,6,0)</f>
        <v>111058</v>
      </c>
      <c r="U810" s="172">
        <f t="shared" si="93"/>
        <v>444232</v>
      </c>
      <c r="V810" s="171"/>
      <c r="W810" s="173">
        <f t="shared" si="94"/>
        <v>0</v>
      </c>
      <c r="X810" s="174" t="str">
        <f t="shared" si="95"/>
        <v>8</v>
      </c>
      <c r="Y810" s="171"/>
      <c r="Z810" s="172">
        <f t="shared" si="96"/>
        <v>35538.559999999998</v>
      </c>
      <c r="AA810" s="175">
        <f>VLOOKUP(G810,Ma_KH!$A:$R,14,0)</f>
        <v>60</v>
      </c>
    </row>
    <row r="811" spans="1:27" hidden="1" x14ac:dyDescent="0.25">
      <c r="A811" s="176">
        <v>45989</v>
      </c>
      <c r="B811" s="177">
        <v>4180599694</v>
      </c>
      <c r="C811" s="178" t="s">
        <v>7767</v>
      </c>
      <c r="D811" s="179">
        <v>45993</v>
      </c>
      <c r="E811" s="180"/>
      <c r="F811" s="178"/>
      <c r="G811" s="32" t="s">
        <v>7922</v>
      </c>
      <c r="H811" s="181"/>
      <c r="I811" s="177">
        <v>4180599694</v>
      </c>
      <c r="J811" s="182" t="s">
        <v>1788</v>
      </c>
      <c r="K811" s="332" t="s">
        <v>27</v>
      </c>
      <c r="L811" s="21" t="str">
        <f>VLOOKUP($K811,TONG_SL!$A:$D,2,0)</f>
        <v>Chân giò heo muối 300g</v>
      </c>
      <c r="N811" s="21" t="str">
        <f t="shared" si="97"/>
        <v>K-C6</v>
      </c>
      <c r="Q811" s="21" t="str">
        <f>VLOOKUP(K811,TONG_SL!$A:$D,3,0)</f>
        <v>Túi</v>
      </c>
      <c r="R811" s="1">
        <v>15</v>
      </c>
      <c r="S811" s="171"/>
      <c r="T811" s="171">
        <f>VLOOKUP(VLOOKUP(G811,Ma_KH!$A:$R,18,0)&amp;K811,Gia_MB!$A:$F,6,0)</f>
        <v>73431</v>
      </c>
      <c r="U811" s="172">
        <f t="shared" si="93"/>
        <v>1101465</v>
      </c>
      <c r="V811" s="171"/>
      <c r="W811" s="173">
        <f t="shared" si="94"/>
        <v>0</v>
      </c>
      <c r="X811" s="174" t="str">
        <f t="shared" si="95"/>
        <v>8</v>
      </c>
      <c r="Y811" s="171"/>
      <c r="Z811" s="172">
        <f t="shared" si="96"/>
        <v>88117.2</v>
      </c>
      <c r="AA811" s="175">
        <f>VLOOKUP(G811,Ma_KH!$A:$R,14,0)</f>
        <v>60</v>
      </c>
    </row>
    <row r="812" spans="1:27" hidden="1" x14ac:dyDescent="0.25">
      <c r="A812" s="176">
        <v>45989</v>
      </c>
      <c r="B812" s="177">
        <v>4180599694</v>
      </c>
      <c r="C812" s="178" t="s">
        <v>7767</v>
      </c>
      <c r="D812" s="179">
        <v>45993</v>
      </c>
      <c r="E812" s="180"/>
      <c r="F812" s="178"/>
      <c r="G812" s="32" t="s">
        <v>7922</v>
      </c>
      <c r="H812" s="181"/>
      <c r="I812" s="177">
        <v>4180599694</v>
      </c>
      <c r="J812" s="182" t="s">
        <v>1788</v>
      </c>
      <c r="K812" s="332" t="s">
        <v>48</v>
      </c>
      <c r="L812" s="21" t="str">
        <f>VLOOKUP($K812,TONG_SL!$A:$D,2,0)</f>
        <v>Mọc Nấm Hương 250g</v>
      </c>
      <c r="N812" s="21" t="str">
        <f t="shared" si="97"/>
        <v>K-C6</v>
      </c>
      <c r="Q812" s="21" t="str">
        <f>VLOOKUP(K812,TONG_SL!$A:$D,3,0)</f>
        <v>Túi</v>
      </c>
      <c r="R812" s="1">
        <v>3</v>
      </c>
      <c r="S812" s="171"/>
      <c r="T812" s="171">
        <f>VLOOKUP(VLOOKUP(G812,Ma_KH!$A:$R,18,0)&amp;K812,Gia_MB!$A:$F,6,0)</f>
        <v>46000</v>
      </c>
      <c r="U812" s="172">
        <f t="shared" si="93"/>
        <v>138000</v>
      </c>
      <c r="V812" s="171"/>
      <c r="W812" s="173">
        <f t="shared" si="94"/>
        <v>0</v>
      </c>
      <c r="X812" s="174" t="str">
        <f t="shared" si="95"/>
        <v>8</v>
      </c>
      <c r="Y812" s="171"/>
      <c r="Z812" s="172">
        <f t="shared" si="96"/>
        <v>11040</v>
      </c>
      <c r="AA812" s="175">
        <f>VLOOKUP(G812,Ma_KH!$A:$R,14,0)</f>
        <v>60</v>
      </c>
    </row>
    <row r="813" spans="1:27" hidden="1" x14ac:dyDescent="0.25">
      <c r="A813" s="176">
        <v>45989</v>
      </c>
      <c r="B813" s="177">
        <v>4180599694</v>
      </c>
      <c r="C813" s="178" t="s">
        <v>7767</v>
      </c>
      <c r="D813" s="179">
        <v>45993</v>
      </c>
      <c r="E813" s="180"/>
      <c r="F813" s="178"/>
      <c r="G813" s="32" t="s">
        <v>7922</v>
      </c>
      <c r="H813" s="181"/>
      <c r="I813" s="177">
        <v>4180599694</v>
      </c>
      <c r="J813" s="182" t="s">
        <v>1788</v>
      </c>
      <c r="K813" s="332" t="s">
        <v>32</v>
      </c>
      <c r="L813" s="21" t="str">
        <f>VLOOKUP($K813,TONG_SL!$A:$D,2,0)</f>
        <v>Giò Tai Lưỡi Xào 250g</v>
      </c>
      <c r="N813" s="21" t="str">
        <f t="shared" si="97"/>
        <v>K-C6</v>
      </c>
      <c r="Q813" s="21" t="str">
        <f>VLOOKUP(K813,TONG_SL!$A:$D,3,0)</f>
        <v>Túi</v>
      </c>
      <c r="R813" s="1">
        <v>5</v>
      </c>
      <c r="S813" s="171"/>
      <c r="T813" s="171">
        <f>VLOOKUP(VLOOKUP(G813,Ma_KH!$A:$R,18,0)&amp;K813,Gia_MB!$A:$F,6,0)</f>
        <v>50182</v>
      </c>
      <c r="U813" s="172">
        <f t="shared" si="93"/>
        <v>250910</v>
      </c>
      <c r="V813" s="171"/>
      <c r="W813" s="173">
        <f t="shared" si="94"/>
        <v>0</v>
      </c>
      <c r="X813" s="174" t="str">
        <f t="shared" si="95"/>
        <v>8</v>
      </c>
      <c r="Y813" s="171"/>
      <c r="Z813" s="172">
        <f t="shared" si="96"/>
        <v>20072.8</v>
      </c>
      <c r="AA813" s="175">
        <f>VLOOKUP(G813,Ma_KH!$A:$R,14,0)</f>
        <v>60</v>
      </c>
    </row>
    <row r="814" spans="1:27" hidden="1" x14ac:dyDescent="0.25">
      <c r="A814" s="176">
        <v>45989</v>
      </c>
      <c r="B814" s="177">
        <v>4180599694</v>
      </c>
      <c r="C814" s="178" t="s">
        <v>7767</v>
      </c>
      <c r="D814" s="179">
        <v>45993</v>
      </c>
      <c r="E814" s="180"/>
      <c r="F814" s="178"/>
      <c r="G814" s="32" t="s">
        <v>7922</v>
      </c>
      <c r="H814" s="181"/>
      <c r="I814" s="177">
        <v>4180599694</v>
      </c>
      <c r="J814" s="182" t="s">
        <v>1788</v>
      </c>
      <c r="K814" s="332" t="s">
        <v>34</v>
      </c>
      <c r="L814" s="21" t="str">
        <f>VLOOKUP($K814,TONG_SL!$A:$D,2,0)</f>
        <v>Tai heo muối 200g</v>
      </c>
      <c r="N814" s="21" t="str">
        <f t="shared" si="97"/>
        <v>K-C6</v>
      </c>
      <c r="Q814" s="21" t="str">
        <f>VLOOKUP(K814,TONG_SL!$A:$D,3,0)</f>
        <v>Túi</v>
      </c>
      <c r="R814" s="1">
        <v>3</v>
      </c>
      <c r="S814" s="171"/>
      <c r="T814" s="171">
        <f>VLOOKUP(VLOOKUP(G814,Ma_KH!$A:$R,18,0)&amp;K814,Gia_MB!$A:$F,6,0)</f>
        <v>55595</v>
      </c>
      <c r="U814" s="172">
        <f t="shared" si="93"/>
        <v>166785</v>
      </c>
      <c r="V814" s="171"/>
      <c r="W814" s="173">
        <f t="shared" si="94"/>
        <v>0</v>
      </c>
      <c r="X814" s="174" t="str">
        <f t="shared" si="95"/>
        <v>8</v>
      </c>
      <c r="Y814" s="171"/>
      <c r="Z814" s="172">
        <f t="shared" si="96"/>
        <v>13342.800000000001</v>
      </c>
      <c r="AA814" s="175">
        <f>VLOOKUP(G814,Ma_KH!$A:$R,14,0)</f>
        <v>60</v>
      </c>
    </row>
    <row r="815" spans="1:27" hidden="1" x14ac:dyDescent="0.25">
      <c r="A815" s="176">
        <v>45989</v>
      </c>
      <c r="B815" s="177">
        <v>4180599694</v>
      </c>
      <c r="C815" s="178" t="s">
        <v>7767</v>
      </c>
      <c r="D815" s="179">
        <v>45993</v>
      </c>
      <c r="E815" s="180"/>
      <c r="F815" s="178"/>
      <c r="G815" s="32" t="s">
        <v>7922</v>
      </c>
      <c r="H815" s="181"/>
      <c r="I815" s="177">
        <v>4180599694</v>
      </c>
      <c r="J815" s="182" t="s">
        <v>1788</v>
      </c>
      <c r="K815" s="332" t="s">
        <v>30</v>
      </c>
      <c r="L815" s="21" t="str">
        <f>VLOOKUP($K815,TONG_SL!$A:$D,2,0)</f>
        <v>Gà muối 500g</v>
      </c>
      <c r="N815" s="21" t="str">
        <f t="shared" si="97"/>
        <v>K-C6</v>
      </c>
      <c r="Q815" s="21" t="str">
        <f>VLOOKUP(K815,TONG_SL!$A:$D,3,0)</f>
        <v>Túi</v>
      </c>
      <c r="R815" s="1">
        <v>4</v>
      </c>
      <c r="S815" s="171"/>
      <c r="T815" s="171">
        <f>VLOOKUP(VLOOKUP(G815,Ma_KH!$A:$R,18,0)&amp;K815,Gia_MB!$A:$F,6,0)</f>
        <v>111058</v>
      </c>
      <c r="U815" s="172">
        <f t="shared" si="93"/>
        <v>444232</v>
      </c>
      <c r="V815" s="171"/>
      <c r="W815" s="173">
        <f t="shared" si="94"/>
        <v>0</v>
      </c>
      <c r="X815" s="174" t="str">
        <f t="shared" si="95"/>
        <v>8</v>
      </c>
      <c r="Y815" s="171"/>
      <c r="Z815" s="172">
        <f t="shared" si="96"/>
        <v>35538.559999999998</v>
      </c>
      <c r="AA815" s="175">
        <f>VLOOKUP(G815,Ma_KH!$A:$R,14,0)</f>
        <v>60</v>
      </c>
    </row>
    <row r="816" spans="1:27" hidden="1" x14ac:dyDescent="0.25">
      <c r="A816" s="176">
        <v>45989</v>
      </c>
      <c r="B816" s="177">
        <v>4180599624</v>
      </c>
      <c r="C816" s="178" t="s">
        <v>7767</v>
      </c>
      <c r="D816" s="179">
        <v>45993</v>
      </c>
      <c r="E816" s="180"/>
      <c r="F816" s="178"/>
      <c r="G816" s="32" t="s">
        <v>7923</v>
      </c>
      <c r="H816" s="181"/>
      <c r="I816" s="177">
        <v>4180599624</v>
      </c>
      <c r="J816" s="182" t="s">
        <v>1788</v>
      </c>
      <c r="K816" s="332" t="s">
        <v>34</v>
      </c>
      <c r="L816" s="21" t="str">
        <f>VLOOKUP($K816,TONG_SL!$A:$D,2,0)</f>
        <v>Tai heo muối 200g</v>
      </c>
      <c r="N816" s="21" t="str">
        <f t="shared" si="97"/>
        <v>K-C6</v>
      </c>
      <c r="Q816" s="21" t="str">
        <f>VLOOKUP(K816,TONG_SL!$A:$D,3,0)</f>
        <v>Túi</v>
      </c>
      <c r="R816" s="1">
        <v>2</v>
      </c>
      <c r="S816" s="171"/>
      <c r="T816" s="171">
        <f>VLOOKUP(VLOOKUP(G816,Ma_KH!$A:$R,18,0)&amp;K816,Gia_MB!$A:$F,6,0)</f>
        <v>55595</v>
      </c>
      <c r="U816" s="172">
        <f t="shared" si="93"/>
        <v>111190</v>
      </c>
      <c r="V816" s="171"/>
      <c r="W816" s="173">
        <f t="shared" si="94"/>
        <v>0</v>
      </c>
      <c r="X816" s="174" t="str">
        <f t="shared" si="95"/>
        <v>8</v>
      </c>
      <c r="Y816" s="171"/>
      <c r="Z816" s="172">
        <f t="shared" si="96"/>
        <v>8895.2000000000007</v>
      </c>
      <c r="AA816" s="175">
        <f>VLOOKUP(G816,Ma_KH!$A:$R,14,0)</f>
        <v>60</v>
      </c>
    </row>
    <row r="817" spans="1:27" hidden="1" x14ac:dyDescent="0.25">
      <c r="A817" s="176">
        <v>45989</v>
      </c>
      <c r="B817" s="177">
        <v>4180599624</v>
      </c>
      <c r="C817" s="178" t="s">
        <v>7767</v>
      </c>
      <c r="D817" s="179">
        <v>45993</v>
      </c>
      <c r="E817" s="180"/>
      <c r="F817" s="178"/>
      <c r="G817" s="32" t="s">
        <v>7923</v>
      </c>
      <c r="H817" s="181"/>
      <c r="I817" s="177">
        <v>4180599624</v>
      </c>
      <c r="J817" s="182" t="s">
        <v>1788</v>
      </c>
      <c r="K817" s="332" t="s">
        <v>32</v>
      </c>
      <c r="L817" s="21" t="str">
        <f>VLOOKUP($K817,TONG_SL!$A:$D,2,0)</f>
        <v>Giò Tai Lưỡi Xào 250g</v>
      </c>
      <c r="N817" s="21" t="str">
        <f t="shared" si="97"/>
        <v>K-C6</v>
      </c>
      <c r="Q817" s="21" t="str">
        <f>VLOOKUP(K817,TONG_SL!$A:$D,3,0)</f>
        <v>Túi</v>
      </c>
      <c r="R817" s="1">
        <v>2</v>
      </c>
      <c r="S817" s="171"/>
      <c r="T817" s="171">
        <f>VLOOKUP(VLOOKUP(G817,Ma_KH!$A:$R,18,0)&amp;K817,Gia_MB!$A:$F,6,0)</f>
        <v>50182</v>
      </c>
      <c r="U817" s="172">
        <f t="shared" si="93"/>
        <v>100364</v>
      </c>
      <c r="V817" s="171"/>
      <c r="W817" s="173">
        <f t="shared" si="94"/>
        <v>0</v>
      </c>
      <c r="X817" s="174" t="str">
        <f t="shared" si="95"/>
        <v>8</v>
      </c>
      <c r="Y817" s="171"/>
      <c r="Z817" s="172">
        <f t="shared" si="96"/>
        <v>8029.12</v>
      </c>
      <c r="AA817" s="175">
        <f>VLOOKUP(G817,Ma_KH!$A:$R,14,0)</f>
        <v>60</v>
      </c>
    </row>
    <row r="818" spans="1:27" hidden="1" x14ac:dyDescent="0.25">
      <c r="A818" s="176">
        <v>45989</v>
      </c>
      <c r="B818" s="177">
        <v>4180599624</v>
      </c>
      <c r="C818" s="178" t="s">
        <v>7767</v>
      </c>
      <c r="D818" s="179">
        <v>45993</v>
      </c>
      <c r="E818" s="180"/>
      <c r="F818" s="178"/>
      <c r="G818" s="32" t="s">
        <v>7923</v>
      </c>
      <c r="H818" s="181"/>
      <c r="I818" s="177">
        <v>4180599624</v>
      </c>
      <c r="J818" s="182" t="s">
        <v>1788</v>
      </c>
      <c r="K818" s="332" t="s">
        <v>27</v>
      </c>
      <c r="L818" s="21" t="str">
        <f>VLOOKUP($K818,TONG_SL!$A:$D,2,0)</f>
        <v>Chân giò heo muối 300g</v>
      </c>
      <c r="N818" s="21" t="str">
        <f t="shared" si="97"/>
        <v>K-C6</v>
      </c>
      <c r="Q818" s="21" t="str">
        <f>VLOOKUP(K818,TONG_SL!$A:$D,3,0)</f>
        <v>Túi</v>
      </c>
      <c r="R818" s="1">
        <v>5</v>
      </c>
      <c r="S818" s="171"/>
      <c r="T818" s="171">
        <f>VLOOKUP(VLOOKUP(G818,Ma_KH!$A:$R,18,0)&amp;K818,Gia_MB!$A:$F,6,0)</f>
        <v>73431</v>
      </c>
      <c r="U818" s="172">
        <f t="shared" si="93"/>
        <v>367155</v>
      </c>
      <c r="V818" s="171"/>
      <c r="W818" s="173">
        <f t="shared" si="94"/>
        <v>0</v>
      </c>
      <c r="X818" s="174" t="str">
        <f t="shared" si="95"/>
        <v>8</v>
      </c>
      <c r="Y818" s="171"/>
      <c r="Z818" s="172">
        <f t="shared" si="96"/>
        <v>29372.400000000001</v>
      </c>
      <c r="AA818" s="175">
        <f>VLOOKUP(G818,Ma_KH!$A:$R,14,0)</f>
        <v>60</v>
      </c>
    </row>
    <row r="819" spans="1:27" hidden="1" x14ac:dyDescent="0.25">
      <c r="A819" s="176">
        <v>45989</v>
      </c>
      <c r="B819" s="177">
        <v>4180599624</v>
      </c>
      <c r="C819" s="178" t="s">
        <v>7767</v>
      </c>
      <c r="D819" s="179">
        <v>45993</v>
      </c>
      <c r="E819" s="180"/>
      <c r="F819" s="178"/>
      <c r="G819" s="32" t="s">
        <v>7923</v>
      </c>
      <c r="H819" s="181"/>
      <c r="I819" s="177">
        <v>4180599624</v>
      </c>
      <c r="J819" s="182" t="s">
        <v>1788</v>
      </c>
      <c r="K819" s="332" t="s">
        <v>30</v>
      </c>
      <c r="L819" s="21" t="str">
        <f>VLOOKUP($K819,TONG_SL!$A:$D,2,0)</f>
        <v>Gà muối 500g</v>
      </c>
      <c r="N819" s="21" t="str">
        <f t="shared" si="97"/>
        <v>K-C6</v>
      </c>
      <c r="Q819" s="21" t="str">
        <f>VLOOKUP(K819,TONG_SL!$A:$D,3,0)</f>
        <v>Túi</v>
      </c>
      <c r="R819" s="1">
        <v>1</v>
      </c>
      <c r="S819" s="171"/>
      <c r="T819" s="171">
        <f>VLOOKUP(VLOOKUP(G819,Ma_KH!$A:$R,18,0)&amp;K819,Gia_MB!$A:$F,6,0)</f>
        <v>111058</v>
      </c>
      <c r="U819" s="172">
        <f t="shared" si="93"/>
        <v>111058</v>
      </c>
      <c r="V819" s="171"/>
      <c r="W819" s="173">
        <f t="shared" si="94"/>
        <v>0</v>
      </c>
      <c r="X819" s="174" t="str">
        <f t="shared" si="95"/>
        <v>8</v>
      </c>
      <c r="Y819" s="171"/>
      <c r="Z819" s="172">
        <f t="shared" si="96"/>
        <v>8884.64</v>
      </c>
      <c r="AA819" s="175">
        <f>VLOOKUP(G819,Ma_KH!$A:$R,14,0)</f>
        <v>60</v>
      </c>
    </row>
    <row r="820" spans="1:27" hidden="1" x14ac:dyDescent="0.25">
      <c r="A820" s="176">
        <v>45989</v>
      </c>
      <c r="B820" s="177">
        <v>4180599670</v>
      </c>
      <c r="C820" s="178" t="s">
        <v>7767</v>
      </c>
      <c r="D820" s="179">
        <v>45993</v>
      </c>
      <c r="E820" s="180"/>
      <c r="F820" s="178"/>
      <c r="G820" s="32" t="s">
        <v>7924</v>
      </c>
      <c r="H820" s="181"/>
      <c r="I820" s="177">
        <v>4180599670</v>
      </c>
      <c r="J820" s="182" t="s">
        <v>1788</v>
      </c>
      <c r="K820" s="332" t="s">
        <v>27</v>
      </c>
      <c r="L820" s="21" t="str">
        <f>VLOOKUP($K820,TONG_SL!$A:$D,2,0)</f>
        <v>Chân giò heo muối 300g</v>
      </c>
      <c r="N820" s="21" t="str">
        <f t="shared" si="97"/>
        <v>K-C6</v>
      </c>
      <c r="Q820" s="21" t="str">
        <f>VLOOKUP(K820,TONG_SL!$A:$D,3,0)</f>
        <v>Túi</v>
      </c>
      <c r="R820" s="1">
        <v>7</v>
      </c>
      <c r="S820" s="171"/>
      <c r="T820" s="171">
        <f>VLOOKUP(VLOOKUP(G820,Ma_KH!$A:$R,18,0)&amp;K820,Gia_MB!$A:$F,6,0)</f>
        <v>73431</v>
      </c>
      <c r="U820" s="172">
        <f t="shared" si="93"/>
        <v>514017</v>
      </c>
      <c r="V820" s="171"/>
      <c r="W820" s="173">
        <f t="shared" si="94"/>
        <v>0</v>
      </c>
      <c r="X820" s="174" t="str">
        <f t="shared" si="95"/>
        <v>8</v>
      </c>
      <c r="Y820" s="171"/>
      <c r="Z820" s="172">
        <f t="shared" si="96"/>
        <v>41121.360000000001</v>
      </c>
      <c r="AA820" s="175">
        <f>VLOOKUP(G820,Ma_KH!$A:$R,14,0)</f>
        <v>60</v>
      </c>
    </row>
    <row r="821" spans="1:27" hidden="1" x14ac:dyDescent="0.25">
      <c r="A821" s="176">
        <v>45989</v>
      </c>
      <c r="B821" s="177">
        <v>4180599670</v>
      </c>
      <c r="C821" s="178" t="s">
        <v>7767</v>
      </c>
      <c r="D821" s="179">
        <v>45993</v>
      </c>
      <c r="E821" s="180"/>
      <c r="F821" s="178"/>
      <c r="G821" s="32" t="s">
        <v>7924</v>
      </c>
      <c r="H821" s="181"/>
      <c r="I821" s="177">
        <v>4180599670</v>
      </c>
      <c r="J821" s="182" t="s">
        <v>1788</v>
      </c>
      <c r="K821" s="332" t="s">
        <v>30</v>
      </c>
      <c r="L821" s="21" t="str">
        <f>VLOOKUP($K821,TONG_SL!$A:$D,2,0)</f>
        <v>Gà muối 500g</v>
      </c>
      <c r="N821" s="21" t="str">
        <f t="shared" si="97"/>
        <v>K-C6</v>
      </c>
      <c r="Q821" s="21" t="str">
        <f>VLOOKUP(K821,TONG_SL!$A:$D,3,0)</f>
        <v>Túi</v>
      </c>
      <c r="R821" s="1">
        <v>9</v>
      </c>
      <c r="S821" s="171"/>
      <c r="T821" s="171">
        <f>VLOOKUP(VLOOKUP(G821,Ma_KH!$A:$R,18,0)&amp;K821,Gia_MB!$A:$F,6,0)</f>
        <v>111058</v>
      </c>
      <c r="U821" s="172">
        <f t="shared" si="93"/>
        <v>999522</v>
      </c>
      <c r="V821" s="171"/>
      <c r="W821" s="173">
        <f t="shared" si="94"/>
        <v>0</v>
      </c>
      <c r="X821" s="174" t="str">
        <f t="shared" si="95"/>
        <v>8</v>
      </c>
      <c r="Y821" s="171"/>
      <c r="Z821" s="172">
        <f t="shared" si="96"/>
        <v>79961.759999999995</v>
      </c>
      <c r="AA821" s="175">
        <f>VLOOKUP(G821,Ma_KH!$A:$R,14,0)</f>
        <v>60</v>
      </c>
    </row>
    <row r="822" spans="1:27" hidden="1" x14ac:dyDescent="0.25">
      <c r="A822" s="176">
        <v>45989</v>
      </c>
      <c r="B822" s="177">
        <v>4180599670</v>
      </c>
      <c r="C822" s="178" t="s">
        <v>7767</v>
      </c>
      <c r="D822" s="179">
        <v>45993</v>
      </c>
      <c r="E822" s="180"/>
      <c r="F822" s="178"/>
      <c r="G822" s="32" t="s">
        <v>7924</v>
      </c>
      <c r="H822" s="181"/>
      <c r="I822" s="177">
        <v>4180599670</v>
      </c>
      <c r="J822" s="182" t="s">
        <v>1788</v>
      </c>
      <c r="K822" s="332" t="s">
        <v>48</v>
      </c>
      <c r="L822" s="21" t="str">
        <f>VLOOKUP($K822,TONG_SL!$A:$D,2,0)</f>
        <v>Mọc Nấm Hương 250g</v>
      </c>
      <c r="N822" s="21" t="str">
        <f t="shared" si="97"/>
        <v>K-C6</v>
      </c>
      <c r="Q822" s="21" t="str">
        <f>VLOOKUP(K822,TONG_SL!$A:$D,3,0)</f>
        <v>Túi</v>
      </c>
      <c r="R822" s="1">
        <v>6</v>
      </c>
      <c r="S822" s="171"/>
      <c r="T822" s="171">
        <f>VLOOKUP(VLOOKUP(G822,Ma_KH!$A:$R,18,0)&amp;K822,Gia_MB!$A:$F,6,0)</f>
        <v>46000</v>
      </c>
      <c r="U822" s="172">
        <f t="shared" si="93"/>
        <v>276000</v>
      </c>
      <c r="V822" s="171"/>
      <c r="W822" s="173">
        <f t="shared" si="94"/>
        <v>0</v>
      </c>
      <c r="X822" s="174" t="str">
        <f t="shared" si="95"/>
        <v>8</v>
      </c>
      <c r="Y822" s="171"/>
      <c r="Z822" s="172">
        <f t="shared" si="96"/>
        <v>22080</v>
      </c>
      <c r="AA822" s="175">
        <f>VLOOKUP(G822,Ma_KH!$A:$R,14,0)</f>
        <v>60</v>
      </c>
    </row>
    <row r="823" spans="1:27" hidden="1" x14ac:dyDescent="0.25">
      <c r="A823" s="176">
        <v>45989</v>
      </c>
      <c r="B823" s="177">
        <v>4180599518</v>
      </c>
      <c r="C823" s="178" t="s">
        <v>7767</v>
      </c>
      <c r="D823" s="179">
        <v>45993</v>
      </c>
      <c r="E823" s="180"/>
      <c r="F823" s="178"/>
      <c r="G823" s="32" t="s">
        <v>7925</v>
      </c>
      <c r="H823" s="181"/>
      <c r="I823" s="177">
        <v>4180599518</v>
      </c>
      <c r="J823" s="182" t="s">
        <v>1788</v>
      </c>
      <c r="K823" s="332" t="s">
        <v>27</v>
      </c>
      <c r="L823" s="21" t="str">
        <f>VLOOKUP($K823,TONG_SL!$A:$D,2,0)</f>
        <v>Chân giò heo muối 300g</v>
      </c>
      <c r="N823" s="21" t="str">
        <f t="shared" si="97"/>
        <v>K-C6</v>
      </c>
      <c r="Q823" s="21" t="str">
        <f>VLOOKUP(K823,TONG_SL!$A:$D,3,0)</f>
        <v>Túi</v>
      </c>
      <c r="R823" s="1">
        <v>15</v>
      </c>
      <c r="S823" s="171"/>
      <c r="T823" s="171">
        <f>VLOOKUP(VLOOKUP(G823,Ma_KH!$A:$R,18,0)&amp;K823,Gia_MB!$A:$F,6,0)</f>
        <v>73431</v>
      </c>
      <c r="U823" s="172">
        <f t="shared" si="93"/>
        <v>1101465</v>
      </c>
      <c r="V823" s="171"/>
      <c r="W823" s="173">
        <f t="shared" si="94"/>
        <v>0</v>
      </c>
      <c r="X823" s="174" t="str">
        <f t="shared" si="95"/>
        <v>8</v>
      </c>
      <c r="Y823" s="171"/>
      <c r="Z823" s="172">
        <f t="shared" si="96"/>
        <v>88117.2</v>
      </c>
      <c r="AA823" s="175">
        <f>VLOOKUP(G823,Ma_KH!$A:$R,14,0)</f>
        <v>60</v>
      </c>
    </row>
    <row r="824" spans="1:27" hidden="1" x14ac:dyDescent="0.25">
      <c r="A824" s="176">
        <v>45989</v>
      </c>
      <c r="B824" s="177">
        <v>4180599518</v>
      </c>
      <c r="C824" s="178" t="s">
        <v>7767</v>
      </c>
      <c r="D824" s="179">
        <v>45993</v>
      </c>
      <c r="E824" s="180"/>
      <c r="F824" s="178"/>
      <c r="G824" s="32" t="s">
        <v>7925</v>
      </c>
      <c r="H824" s="181"/>
      <c r="I824" s="177">
        <v>4180599518</v>
      </c>
      <c r="J824" s="182" t="s">
        <v>1788</v>
      </c>
      <c r="K824" s="332" t="s">
        <v>32</v>
      </c>
      <c r="L824" s="21" t="str">
        <f>VLOOKUP($K824,TONG_SL!$A:$D,2,0)</f>
        <v>Giò Tai Lưỡi Xào 250g</v>
      </c>
      <c r="N824" s="21" t="str">
        <f t="shared" si="97"/>
        <v>K-C6</v>
      </c>
      <c r="Q824" s="21" t="str">
        <f>VLOOKUP(K824,TONG_SL!$A:$D,3,0)</f>
        <v>Túi</v>
      </c>
      <c r="R824" s="1">
        <v>5</v>
      </c>
      <c r="S824" s="171"/>
      <c r="T824" s="171">
        <f>VLOOKUP(VLOOKUP(G824,Ma_KH!$A:$R,18,0)&amp;K824,Gia_MB!$A:$F,6,0)</f>
        <v>50182</v>
      </c>
      <c r="U824" s="172">
        <f t="shared" si="93"/>
        <v>250910</v>
      </c>
      <c r="V824" s="171"/>
      <c r="W824" s="173">
        <f t="shared" si="94"/>
        <v>0</v>
      </c>
      <c r="X824" s="174" t="str">
        <f t="shared" si="95"/>
        <v>8</v>
      </c>
      <c r="Y824" s="171"/>
      <c r="Z824" s="172">
        <f t="shared" si="96"/>
        <v>20072.8</v>
      </c>
      <c r="AA824" s="175">
        <f>VLOOKUP(G824,Ma_KH!$A:$R,14,0)</f>
        <v>60</v>
      </c>
    </row>
    <row r="825" spans="1:27" hidden="1" x14ac:dyDescent="0.25">
      <c r="A825" s="176">
        <v>45989</v>
      </c>
      <c r="B825" s="177">
        <v>4180599518</v>
      </c>
      <c r="C825" s="178" t="s">
        <v>7767</v>
      </c>
      <c r="D825" s="179">
        <v>45993</v>
      </c>
      <c r="E825" s="180"/>
      <c r="F825" s="178"/>
      <c r="G825" s="32" t="s">
        <v>7925</v>
      </c>
      <c r="H825" s="181"/>
      <c r="I825" s="177">
        <v>4180599518</v>
      </c>
      <c r="J825" s="182" t="s">
        <v>1788</v>
      </c>
      <c r="K825" s="332" t="s">
        <v>34</v>
      </c>
      <c r="L825" s="21" t="str">
        <f>VLOOKUP($K825,TONG_SL!$A:$D,2,0)</f>
        <v>Tai heo muối 200g</v>
      </c>
      <c r="N825" s="21" t="str">
        <f t="shared" si="97"/>
        <v>K-C6</v>
      </c>
      <c r="Q825" s="21" t="str">
        <f>VLOOKUP(K825,TONG_SL!$A:$D,3,0)</f>
        <v>Túi</v>
      </c>
      <c r="R825" s="1">
        <v>1</v>
      </c>
      <c r="S825" s="171"/>
      <c r="T825" s="171">
        <f>VLOOKUP(VLOOKUP(G825,Ma_KH!$A:$R,18,0)&amp;K825,Gia_MB!$A:$F,6,0)</f>
        <v>55595</v>
      </c>
      <c r="U825" s="172">
        <f t="shared" si="93"/>
        <v>55595</v>
      </c>
      <c r="V825" s="171"/>
      <c r="W825" s="173">
        <f t="shared" si="94"/>
        <v>0</v>
      </c>
      <c r="X825" s="174" t="str">
        <f t="shared" si="95"/>
        <v>8</v>
      </c>
      <c r="Y825" s="171"/>
      <c r="Z825" s="172">
        <f t="shared" si="96"/>
        <v>4447.6000000000004</v>
      </c>
      <c r="AA825" s="175">
        <f>VLOOKUP(G825,Ma_KH!$A:$R,14,0)</f>
        <v>60</v>
      </c>
    </row>
    <row r="826" spans="1:27" hidden="1" x14ac:dyDescent="0.25">
      <c r="A826" s="176">
        <v>45989</v>
      </c>
      <c r="B826" s="177">
        <v>4180599518</v>
      </c>
      <c r="C826" s="178" t="s">
        <v>7767</v>
      </c>
      <c r="D826" s="179">
        <v>45993</v>
      </c>
      <c r="E826" s="180"/>
      <c r="F826" s="178"/>
      <c r="G826" s="32" t="s">
        <v>7925</v>
      </c>
      <c r="H826" s="181"/>
      <c r="I826" s="177">
        <v>4180599518</v>
      </c>
      <c r="J826" s="182" t="s">
        <v>1788</v>
      </c>
      <c r="K826" s="332" t="s">
        <v>30</v>
      </c>
      <c r="L826" s="21" t="str">
        <f>VLOOKUP($K826,TONG_SL!$A:$D,2,0)</f>
        <v>Gà muối 500g</v>
      </c>
      <c r="N826" s="21" t="str">
        <f t="shared" si="97"/>
        <v>K-C6</v>
      </c>
      <c r="Q826" s="21" t="str">
        <f>VLOOKUP(K826,TONG_SL!$A:$D,3,0)</f>
        <v>Túi</v>
      </c>
      <c r="R826" s="1">
        <v>6</v>
      </c>
      <c r="S826" s="171"/>
      <c r="T826" s="171">
        <f>VLOOKUP(VLOOKUP(G826,Ma_KH!$A:$R,18,0)&amp;K826,Gia_MB!$A:$F,6,0)</f>
        <v>111058</v>
      </c>
      <c r="U826" s="172">
        <f t="shared" si="93"/>
        <v>666348</v>
      </c>
      <c r="V826" s="171"/>
      <c r="W826" s="173">
        <f t="shared" si="94"/>
        <v>0</v>
      </c>
      <c r="X826" s="174" t="str">
        <f t="shared" si="95"/>
        <v>8</v>
      </c>
      <c r="Y826" s="171"/>
      <c r="Z826" s="172">
        <f t="shared" si="96"/>
        <v>53307.840000000004</v>
      </c>
      <c r="AA826" s="175">
        <f>VLOOKUP(G826,Ma_KH!$A:$R,14,0)</f>
        <v>60</v>
      </c>
    </row>
    <row r="827" spans="1:27" hidden="1" x14ac:dyDescent="0.25">
      <c r="A827" s="176">
        <v>45989</v>
      </c>
      <c r="B827" s="177">
        <v>4180650937</v>
      </c>
      <c r="C827" s="178" t="s">
        <v>7767</v>
      </c>
      <c r="D827" s="179">
        <v>45993</v>
      </c>
      <c r="E827" s="180"/>
      <c r="F827" s="178"/>
      <c r="G827" s="32" t="s">
        <v>890</v>
      </c>
      <c r="H827" s="181"/>
      <c r="I827" s="177">
        <v>4180650937</v>
      </c>
      <c r="J827" s="182" t="s">
        <v>1784</v>
      </c>
      <c r="K827" s="332" t="s">
        <v>48</v>
      </c>
      <c r="L827" s="21" t="str">
        <f>VLOOKUP($K827,TONG_SL!$A:$D,2,0)</f>
        <v>Mọc Nấm Hương 250g</v>
      </c>
      <c r="N827" s="21" t="str">
        <f t="shared" si="97"/>
        <v>K-C6</v>
      </c>
      <c r="Q827" s="21" t="str">
        <f>VLOOKUP(K827,TONG_SL!$A:$D,3,0)</f>
        <v>Túi</v>
      </c>
      <c r="R827" s="1">
        <v>5</v>
      </c>
      <c r="S827" s="171"/>
      <c r="T827" s="171">
        <f>VLOOKUP(VLOOKUP(G827,Ma_KH!$A:$R,18,0)&amp;K827,Gia_MB!$A:$F,6,0)</f>
        <v>46000</v>
      </c>
      <c r="U827" s="172">
        <f t="shared" si="93"/>
        <v>230000</v>
      </c>
      <c r="V827" s="171"/>
      <c r="W827" s="173">
        <f t="shared" si="94"/>
        <v>0</v>
      </c>
      <c r="X827" s="174" t="str">
        <f t="shared" si="95"/>
        <v>8</v>
      </c>
      <c r="Y827" s="171"/>
      <c r="Z827" s="172">
        <f t="shared" si="96"/>
        <v>18400</v>
      </c>
      <c r="AA827" s="175">
        <f>VLOOKUP(G827,Ma_KH!$A:$R,14,0)</f>
        <v>60</v>
      </c>
    </row>
    <row r="828" spans="1:27" hidden="1" x14ac:dyDescent="0.25">
      <c r="A828" s="176">
        <v>45992</v>
      </c>
      <c r="B828" s="177">
        <v>4180650937</v>
      </c>
      <c r="C828" s="178" t="s">
        <v>7767</v>
      </c>
      <c r="D828" s="179">
        <v>45993</v>
      </c>
      <c r="E828" s="180"/>
      <c r="F828" s="178"/>
      <c r="G828" s="32" t="s">
        <v>890</v>
      </c>
      <c r="H828" s="181"/>
      <c r="I828" s="177">
        <v>4180650937</v>
      </c>
      <c r="J828" s="182" t="s">
        <v>1784</v>
      </c>
      <c r="K828" s="332" t="s">
        <v>39</v>
      </c>
      <c r="L828" s="21" t="str">
        <f>VLOOKUP($K828,TONG_SL!$A:$D,2,0)</f>
        <v>Chả nướng 300g</v>
      </c>
      <c r="N828" s="21" t="str">
        <f t="shared" si="97"/>
        <v>K-C6</v>
      </c>
      <c r="Q828" s="21" t="str">
        <f>VLOOKUP(K828,TONG_SL!$A:$D,3,0)</f>
        <v>Túi</v>
      </c>
      <c r="R828" s="1">
        <v>4</v>
      </c>
      <c r="S828" s="171"/>
      <c r="T828" s="171">
        <f>VLOOKUP(VLOOKUP(G828,Ma_KH!$A:$R,18,0)&amp;K828,Gia_MB!$A:$F,6,0)</f>
        <v>70950</v>
      </c>
      <c r="U828" s="172">
        <f t="shared" si="93"/>
        <v>283800</v>
      </c>
      <c r="V828" s="171"/>
      <c r="W828" s="173">
        <f t="shared" si="94"/>
        <v>0</v>
      </c>
      <c r="X828" s="174" t="str">
        <f t="shared" si="95"/>
        <v>8</v>
      </c>
      <c r="Y828" s="171"/>
      <c r="Z828" s="172">
        <f t="shared" si="96"/>
        <v>22704</v>
      </c>
      <c r="AA828" s="175">
        <f>VLOOKUP(G828,Ma_KH!$A:$R,14,0)</f>
        <v>60</v>
      </c>
    </row>
    <row r="829" spans="1:27" hidden="1" x14ac:dyDescent="0.25">
      <c r="A829" s="176">
        <v>45992</v>
      </c>
      <c r="B829" s="177">
        <v>4180650937</v>
      </c>
      <c r="C829" s="178" t="s">
        <v>7767</v>
      </c>
      <c r="D829" s="179">
        <v>45993</v>
      </c>
      <c r="E829" s="180"/>
      <c r="F829" s="178"/>
      <c r="G829" s="32" t="s">
        <v>890</v>
      </c>
      <c r="H829" s="181"/>
      <c r="I829" s="177">
        <v>4180650937</v>
      </c>
      <c r="J829" s="182" t="s">
        <v>1784</v>
      </c>
      <c r="K829" s="332" t="s">
        <v>52</v>
      </c>
      <c r="L829" s="21" t="str">
        <f>VLOOKUP($K829,TONG_SL!$A:$D,2,0)</f>
        <v>Gà xì dầu 500g</v>
      </c>
      <c r="N829" s="21" t="str">
        <f t="shared" si="97"/>
        <v>K-C6</v>
      </c>
      <c r="Q829" s="21" t="str">
        <f>VLOOKUP(K829,TONG_SL!$A:$D,3,0)</f>
        <v>Túi</v>
      </c>
      <c r="R829" s="1">
        <v>2</v>
      </c>
      <c r="S829" s="171"/>
      <c r="T829" s="171">
        <f>VLOOKUP(VLOOKUP(G829,Ma_KH!$A:$R,18,0)&amp;K829,Gia_MB!$A:$F,6,0)</f>
        <v>111606</v>
      </c>
      <c r="U829" s="172">
        <f t="shared" si="93"/>
        <v>223212</v>
      </c>
      <c r="V829" s="171"/>
      <c r="W829" s="173">
        <f t="shared" si="94"/>
        <v>0</v>
      </c>
      <c r="X829" s="174" t="str">
        <f t="shared" si="95"/>
        <v>8</v>
      </c>
      <c r="Y829" s="171"/>
      <c r="Z829" s="172">
        <f t="shared" si="96"/>
        <v>17856.96</v>
      </c>
      <c r="AA829" s="175">
        <f>VLOOKUP(G829,Ma_KH!$A:$R,14,0)</f>
        <v>60</v>
      </c>
    </row>
    <row r="830" spans="1:27" hidden="1" x14ac:dyDescent="0.25">
      <c r="A830" s="176">
        <v>45992</v>
      </c>
      <c r="B830" s="177">
        <v>4180650937</v>
      </c>
      <c r="C830" s="178" t="s">
        <v>7767</v>
      </c>
      <c r="D830" s="179">
        <v>45993</v>
      </c>
      <c r="E830" s="180"/>
      <c r="F830" s="178"/>
      <c r="G830" s="32" t="s">
        <v>890</v>
      </c>
      <c r="H830" s="181"/>
      <c r="I830" s="177">
        <v>4180650937</v>
      </c>
      <c r="J830" s="182" t="s">
        <v>1784</v>
      </c>
      <c r="K830" s="332" t="s">
        <v>32</v>
      </c>
      <c r="L830" s="21" t="str">
        <f>VLOOKUP($K830,TONG_SL!$A:$D,2,0)</f>
        <v>Giò Tai Lưỡi Xào 250g</v>
      </c>
      <c r="N830" s="21" t="str">
        <f t="shared" si="97"/>
        <v>K-C6</v>
      </c>
      <c r="Q830" s="21" t="str">
        <f>VLOOKUP(K830,TONG_SL!$A:$D,3,0)</f>
        <v>Túi</v>
      </c>
      <c r="R830" s="1">
        <v>4</v>
      </c>
      <c r="S830" s="171"/>
      <c r="T830" s="171">
        <f>VLOOKUP(VLOOKUP(G830,Ma_KH!$A:$R,18,0)&amp;K830,Gia_MB!$A:$F,6,0)</f>
        <v>50182</v>
      </c>
      <c r="U830" s="172">
        <f t="shared" si="93"/>
        <v>200728</v>
      </c>
      <c r="V830" s="171"/>
      <c r="W830" s="173">
        <f t="shared" si="94"/>
        <v>0</v>
      </c>
      <c r="X830" s="174" t="str">
        <f t="shared" si="95"/>
        <v>8</v>
      </c>
      <c r="Y830" s="171"/>
      <c r="Z830" s="172">
        <f t="shared" si="96"/>
        <v>16058.24</v>
      </c>
      <c r="AA830" s="175">
        <f>VLOOKUP(G830,Ma_KH!$A:$R,14,0)</f>
        <v>60</v>
      </c>
    </row>
    <row r="831" spans="1:27" hidden="1" x14ac:dyDescent="0.25">
      <c r="A831" s="176">
        <v>45992</v>
      </c>
      <c r="B831" s="177">
        <v>4180650937</v>
      </c>
      <c r="C831" s="178" t="s">
        <v>7767</v>
      </c>
      <c r="D831" s="179">
        <v>45993</v>
      </c>
      <c r="E831" s="180"/>
      <c r="F831" s="178"/>
      <c r="G831" s="32" t="s">
        <v>890</v>
      </c>
      <c r="H831" s="181"/>
      <c r="I831" s="177">
        <v>4180650937</v>
      </c>
      <c r="J831" s="182" t="s">
        <v>1784</v>
      </c>
      <c r="K831" s="332" t="s">
        <v>46</v>
      </c>
      <c r="L831" s="21" t="str">
        <f>VLOOKUP($K831,TONG_SL!$A:$D,2,0)</f>
        <v>Giò sụn gà 250g</v>
      </c>
      <c r="N831" s="21" t="str">
        <f t="shared" si="97"/>
        <v>K-C6</v>
      </c>
      <c r="Q831" s="21" t="str">
        <f>VLOOKUP(K831,TONG_SL!$A:$D,3,0)</f>
        <v>Túi</v>
      </c>
      <c r="R831" s="1">
        <v>3</v>
      </c>
      <c r="S831" s="171"/>
      <c r="T831" s="171">
        <f>VLOOKUP(VLOOKUP(G831,Ma_KH!$A:$R,18,0)&amp;K831,Gia_MB!$A:$F,6,0)</f>
        <v>50400</v>
      </c>
      <c r="U831" s="172">
        <f t="shared" si="93"/>
        <v>151200</v>
      </c>
      <c r="V831" s="171"/>
      <c r="W831" s="173">
        <f t="shared" si="94"/>
        <v>0</v>
      </c>
      <c r="X831" s="174" t="str">
        <f t="shared" si="95"/>
        <v>8</v>
      </c>
      <c r="Y831" s="171"/>
      <c r="Z831" s="172">
        <f t="shared" si="96"/>
        <v>12096</v>
      </c>
      <c r="AA831" s="175">
        <f>VLOOKUP(G831,Ma_KH!$A:$R,14,0)</f>
        <v>60</v>
      </c>
    </row>
    <row r="832" spans="1:27" hidden="1" x14ac:dyDescent="0.25">
      <c r="A832" s="176">
        <v>45992</v>
      </c>
      <c r="B832" s="177">
        <v>4180650937</v>
      </c>
      <c r="C832" s="178" t="s">
        <v>7767</v>
      </c>
      <c r="D832" s="179">
        <v>45993</v>
      </c>
      <c r="E832" s="180"/>
      <c r="F832" s="178"/>
      <c r="G832" s="32" t="s">
        <v>890</v>
      </c>
      <c r="H832" s="181"/>
      <c r="I832" s="177">
        <v>4180650937</v>
      </c>
      <c r="J832" s="182" t="s">
        <v>1784</v>
      </c>
      <c r="K832" s="332" t="s">
        <v>44</v>
      </c>
      <c r="L832" s="21" t="str">
        <f>VLOOKUP($K832,TONG_SL!$A:$D,2,0)</f>
        <v>Giò lụa cây 250g</v>
      </c>
      <c r="N832" s="21" t="str">
        <f t="shared" si="97"/>
        <v>K-C6</v>
      </c>
      <c r="Q832" s="21" t="str">
        <f>VLOOKUP(K832,TONG_SL!$A:$D,3,0)</f>
        <v>Túi</v>
      </c>
      <c r="R832" s="1">
        <v>4</v>
      </c>
      <c r="S832" s="171"/>
      <c r="T832" s="171">
        <f>VLOOKUP(VLOOKUP(G832,Ma_KH!$A:$R,18,0)&amp;K832,Gia_MB!$A:$F,6,0)</f>
        <v>49500</v>
      </c>
      <c r="U832" s="172">
        <f t="shared" si="93"/>
        <v>198000</v>
      </c>
      <c r="V832" s="171"/>
      <c r="W832" s="173">
        <f t="shared" si="94"/>
        <v>0</v>
      </c>
      <c r="X832" s="174" t="str">
        <f t="shared" si="95"/>
        <v>8</v>
      </c>
      <c r="Y832" s="171"/>
      <c r="Z832" s="172">
        <f t="shared" si="96"/>
        <v>15840</v>
      </c>
      <c r="AA832" s="175">
        <f>VLOOKUP(G832,Ma_KH!$A:$R,14,0)</f>
        <v>60</v>
      </c>
    </row>
    <row r="833" spans="1:27" hidden="1" x14ac:dyDescent="0.25">
      <c r="A833" s="176">
        <v>45992</v>
      </c>
      <c r="B833" s="177">
        <v>4180709508</v>
      </c>
      <c r="C833" s="178" t="s">
        <v>7767</v>
      </c>
      <c r="D833" s="179">
        <v>45993</v>
      </c>
      <c r="E833" s="180"/>
      <c r="F833" s="178"/>
      <c r="G833" s="32" t="s">
        <v>7926</v>
      </c>
      <c r="H833" s="181"/>
      <c r="I833" s="177">
        <v>4180709508</v>
      </c>
      <c r="J833" s="182" t="s">
        <v>1784</v>
      </c>
      <c r="K833" s="332" t="s">
        <v>48</v>
      </c>
      <c r="L833" s="21" t="str">
        <f>VLOOKUP($K833,TONG_SL!$A:$D,2,0)</f>
        <v>Mọc Nấm Hương 250g</v>
      </c>
      <c r="N833" s="21" t="str">
        <f t="shared" si="97"/>
        <v>K-C6</v>
      </c>
      <c r="Q833" s="21" t="str">
        <f>VLOOKUP(K833,TONG_SL!$A:$D,3,0)</f>
        <v>Túi</v>
      </c>
      <c r="R833" s="1">
        <v>6</v>
      </c>
      <c r="S833" s="171"/>
      <c r="T833" s="171">
        <f>VLOOKUP(VLOOKUP(G833,Ma_KH!$A:$R,18,0)&amp;K833,Gia_MB!$A:$F,6,0)</f>
        <v>46000</v>
      </c>
      <c r="U833" s="172">
        <f t="shared" si="93"/>
        <v>276000</v>
      </c>
      <c r="V833" s="171"/>
      <c r="W833" s="173">
        <f t="shared" si="94"/>
        <v>0</v>
      </c>
      <c r="X833" s="174" t="str">
        <f t="shared" si="95"/>
        <v>8</v>
      </c>
      <c r="Y833" s="171"/>
      <c r="Z833" s="172">
        <f t="shared" si="96"/>
        <v>22080</v>
      </c>
      <c r="AA833" s="175">
        <f>VLOOKUP(G833,Ma_KH!$A:$R,14,0)</f>
        <v>60</v>
      </c>
    </row>
    <row r="834" spans="1:27" hidden="1" x14ac:dyDescent="0.25">
      <c r="A834" s="176">
        <v>45992</v>
      </c>
      <c r="B834" s="177">
        <v>4180709508</v>
      </c>
      <c r="C834" s="178" t="s">
        <v>7767</v>
      </c>
      <c r="D834" s="179">
        <v>45993</v>
      </c>
      <c r="E834" s="180"/>
      <c r="F834" s="178"/>
      <c r="G834" s="32" t="s">
        <v>7926</v>
      </c>
      <c r="H834" s="181"/>
      <c r="I834" s="177">
        <v>4180709508</v>
      </c>
      <c r="J834" s="182" t="s">
        <v>1784</v>
      </c>
      <c r="K834" s="332" t="s">
        <v>30</v>
      </c>
      <c r="L834" s="21" t="str">
        <f>VLOOKUP($K834,TONG_SL!$A:$D,2,0)</f>
        <v>Gà muối 500g</v>
      </c>
      <c r="N834" s="21" t="str">
        <f t="shared" si="97"/>
        <v>K-C6</v>
      </c>
      <c r="Q834" s="21" t="str">
        <f>VLOOKUP(K834,TONG_SL!$A:$D,3,0)</f>
        <v>Túi</v>
      </c>
      <c r="R834" s="1">
        <v>4</v>
      </c>
      <c r="S834" s="171"/>
      <c r="T834" s="171">
        <f>VLOOKUP(VLOOKUP(G834,Ma_KH!$A:$R,18,0)&amp;K834,Gia_MB!$A:$F,6,0)</f>
        <v>111058</v>
      </c>
      <c r="U834" s="172">
        <f t="shared" si="93"/>
        <v>444232</v>
      </c>
      <c r="V834" s="171"/>
      <c r="W834" s="173">
        <f t="shared" si="94"/>
        <v>0</v>
      </c>
      <c r="X834" s="174" t="str">
        <f t="shared" si="95"/>
        <v>8</v>
      </c>
      <c r="Y834" s="171"/>
      <c r="Z834" s="172">
        <f t="shared" si="96"/>
        <v>35538.559999999998</v>
      </c>
      <c r="AA834" s="175">
        <f>VLOOKUP(G834,Ma_KH!$A:$R,14,0)</f>
        <v>60</v>
      </c>
    </row>
    <row r="835" spans="1:27" hidden="1" x14ac:dyDescent="0.25">
      <c r="A835" s="176">
        <v>45992</v>
      </c>
      <c r="B835" s="177">
        <v>4180701333</v>
      </c>
      <c r="C835" s="178" t="s">
        <v>7767</v>
      </c>
      <c r="D835" s="179">
        <v>45993</v>
      </c>
      <c r="E835" s="180"/>
      <c r="F835" s="178"/>
      <c r="G835" s="32" t="s">
        <v>7927</v>
      </c>
      <c r="H835" s="181"/>
      <c r="I835" s="177">
        <v>4180701333</v>
      </c>
      <c r="J835" s="182" t="s">
        <v>1784</v>
      </c>
      <c r="K835" s="332" t="s">
        <v>39</v>
      </c>
      <c r="L835" s="21" t="str">
        <f>VLOOKUP($K835,TONG_SL!$A:$D,2,0)</f>
        <v>Chả nướng 300g</v>
      </c>
      <c r="N835" s="21" t="str">
        <f t="shared" si="97"/>
        <v>K-C6</v>
      </c>
      <c r="Q835" s="21" t="str">
        <f>VLOOKUP(K835,TONG_SL!$A:$D,3,0)</f>
        <v>Túi</v>
      </c>
      <c r="R835" s="1">
        <v>6</v>
      </c>
      <c r="S835" s="171"/>
      <c r="T835" s="171">
        <f>VLOOKUP(VLOOKUP(G835,Ma_KH!$A:$R,18,0)&amp;K835,Gia_MB!$A:$F,6,0)</f>
        <v>70950</v>
      </c>
      <c r="U835" s="172">
        <f t="shared" si="93"/>
        <v>425700</v>
      </c>
      <c r="V835" s="171"/>
      <c r="W835" s="173">
        <f t="shared" si="94"/>
        <v>0</v>
      </c>
      <c r="X835" s="174" t="str">
        <f t="shared" si="95"/>
        <v>8</v>
      </c>
      <c r="Y835" s="171"/>
      <c r="Z835" s="172">
        <f t="shared" si="96"/>
        <v>34056</v>
      </c>
      <c r="AA835" s="175">
        <f>VLOOKUP(G835,Ma_KH!$A:$R,14,0)</f>
        <v>60</v>
      </c>
    </row>
    <row r="836" spans="1:27" hidden="1" x14ac:dyDescent="0.25">
      <c r="A836" s="176">
        <v>45992</v>
      </c>
      <c r="B836" s="177">
        <v>4180701333</v>
      </c>
      <c r="C836" s="178" t="s">
        <v>7767</v>
      </c>
      <c r="D836" s="179">
        <v>45993</v>
      </c>
      <c r="E836" s="180"/>
      <c r="F836" s="178"/>
      <c r="G836" s="32" t="s">
        <v>7927</v>
      </c>
      <c r="H836" s="181"/>
      <c r="I836" s="177">
        <v>4180701333</v>
      </c>
      <c r="J836" s="182" t="s">
        <v>1784</v>
      </c>
      <c r="K836" s="332" t="s">
        <v>32</v>
      </c>
      <c r="L836" s="21" t="str">
        <f>VLOOKUP($K836,TONG_SL!$A:$D,2,0)</f>
        <v>Giò Tai Lưỡi Xào 250g</v>
      </c>
      <c r="N836" s="21" t="str">
        <f t="shared" si="97"/>
        <v>K-C6</v>
      </c>
      <c r="Q836" s="21" t="str">
        <f>VLOOKUP(K836,TONG_SL!$A:$D,3,0)</f>
        <v>Túi</v>
      </c>
      <c r="R836" s="1">
        <v>6</v>
      </c>
      <c r="S836" s="171"/>
      <c r="T836" s="171">
        <f>VLOOKUP(VLOOKUP(G836,Ma_KH!$A:$R,18,0)&amp;K836,Gia_MB!$A:$F,6,0)</f>
        <v>50182</v>
      </c>
      <c r="U836" s="172">
        <f t="shared" si="93"/>
        <v>301092</v>
      </c>
      <c r="V836" s="171"/>
      <c r="W836" s="173">
        <f t="shared" si="94"/>
        <v>0</v>
      </c>
      <c r="X836" s="174" t="str">
        <f t="shared" si="95"/>
        <v>8</v>
      </c>
      <c r="Y836" s="171"/>
      <c r="Z836" s="172">
        <f t="shared" si="96"/>
        <v>24087.360000000001</v>
      </c>
      <c r="AA836" s="175">
        <f>VLOOKUP(G836,Ma_KH!$A:$R,14,0)</f>
        <v>60</v>
      </c>
    </row>
    <row r="837" spans="1:27" hidden="1" x14ac:dyDescent="0.25">
      <c r="A837" s="176">
        <v>45992</v>
      </c>
      <c r="B837" s="177">
        <v>4180701333</v>
      </c>
      <c r="C837" s="178" t="s">
        <v>7767</v>
      </c>
      <c r="D837" s="179">
        <v>45993</v>
      </c>
      <c r="E837" s="180"/>
      <c r="F837" s="178"/>
      <c r="G837" s="32" t="s">
        <v>7927</v>
      </c>
      <c r="H837" s="181"/>
      <c r="I837" s="177">
        <v>4180701333</v>
      </c>
      <c r="J837" s="182" t="s">
        <v>1784</v>
      </c>
      <c r="K837" s="332" t="s">
        <v>48</v>
      </c>
      <c r="L837" s="21" t="str">
        <f>VLOOKUP($K837,TONG_SL!$A:$D,2,0)</f>
        <v>Mọc Nấm Hương 250g</v>
      </c>
      <c r="N837" s="21" t="str">
        <f t="shared" si="97"/>
        <v>K-C6</v>
      </c>
      <c r="Q837" s="21" t="str">
        <f>VLOOKUP(K837,TONG_SL!$A:$D,3,0)</f>
        <v>Túi</v>
      </c>
      <c r="R837" s="1">
        <v>6</v>
      </c>
      <c r="S837" s="171"/>
      <c r="T837" s="171">
        <f>VLOOKUP(VLOOKUP(G837,Ma_KH!$A:$R,18,0)&amp;K837,Gia_MB!$A:$F,6,0)</f>
        <v>46000</v>
      </c>
      <c r="U837" s="172">
        <f t="shared" si="93"/>
        <v>276000</v>
      </c>
      <c r="V837" s="171"/>
      <c r="W837" s="173">
        <f t="shared" si="94"/>
        <v>0</v>
      </c>
      <c r="X837" s="174" t="str">
        <f t="shared" si="95"/>
        <v>8</v>
      </c>
      <c r="Y837" s="171"/>
      <c r="Z837" s="172">
        <f t="shared" si="96"/>
        <v>22080</v>
      </c>
      <c r="AA837" s="175">
        <f>VLOOKUP(G837,Ma_KH!$A:$R,14,0)</f>
        <v>60</v>
      </c>
    </row>
    <row r="838" spans="1:27" hidden="1" x14ac:dyDescent="0.25">
      <c r="A838" s="176">
        <v>45992</v>
      </c>
      <c r="B838" s="177">
        <v>4180687968</v>
      </c>
      <c r="C838" s="178" t="s">
        <v>7767</v>
      </c>
      <c r="D838" s="179">
        <v>45993</v>
      </c>
      <c r="E838" s="180"/>
      <c r="F838" s="178"/>
      <c r="G838" s="32" t="s">
        <v>7928</v>
      </c>
      <c r="H838" s="181"/>
      <c r="I838" s="177">
        <v>4180687968</v>
      </c>
      <c r="J838" s="182" t="s">
        <v>1784</v>
      </c>
      <c r="K838" s="332" t="s">
        <v>27</v>
      </c>
      <c r="L838" s="21" t="str">
        <f>VLOOKUP($K838,TONG_SL!$A:$D,2,0)</f>
        <v>Chân giò heo muối 300g</v>
      </c>
      <c r="N838" s="21" t="str">
        <f t="shared" si="97"/>
        <v>K-C6</v>
      </c>
      <c r="Q838" s="21" t="str">
        <f>VLOOKUP(K838,TONG_SL!$A:$D,3,0)</f>
        <v>Túi</v>
      </c>
      <c r="R838" s="1">
        <v>3</v>
      </c>
      <c r="S838" s="171"/>
      <c r="T838" s="171">
        <f>VLOOKUP(VLOOKUP(G838,Ma_KH!$A:$R,18,0)&amp;K838,Gia_MB!$A:$F,6,0)</f>
        <v>73431</v>
      </c>
      <c r="U838" s="172">
        <f t="shared" si="93"/>
        <v>220293</v>
      </c>
      <c r="V838" s="171"/>
      <c r="W838" s="173">
        <f t="shared" si="94"/>
        <v>0</v>
      </c>
      <c r="X838" s="174" t="str">
        <f t="shared" si="95"/>
        <v>8</v>
      </c>
      <c r="Y838" s="171"/>
      <c r="Z838" s="172">
        <f t="shared" si="96"/>
        <v>17623.439999999999</v>
      </c>
      <c r="AA838" s="175">
        <f>VLOOKUP(G838,Ma_KH!$A:$R,14,0)</f>
        <v>60</v>
      </c>
    </row>
    <row r="839" spans="1:27" hidden="1" x14ac:dyDescent="0.25">
      <c r="A839" s="176">
        <v>45992</v>
      </c>
      <c r="B839" s="177">
        <v>4180687968</v>
      </c>
      <c r="C839" s="178" t="s">
        <v>7767</v>
      </c>
      <c r="D839" s="179">
        <v>45993</v>
      </c>
      <c r="E839" s="180"/>
      <c r="F839" s="178"/>
      <c r="G839" s="32" t="s">
        <v>7928</v>
      </c>
      <c r="H839" s="181"/>
      <c r="I839" s="177">
        <v>4180687968</v>
      </c>
      <c r="J839" s="182" t="s">
        <v>1784</v>
      </c>
      <c r="K839" s="332" t="s">
        <v>48</v>
      </c>
      <c r="L839" s="21" t="str">
        <f>VLOOKUP($K839,TONG_SL!$A:$D,2,0)</f>
        <v>Mọc Nấm Hương 250g</v>
      </c>
      <c r="N839" s="21" t="str">
        <f t="shared" si="97"/>
        <v>K-C6</v>
      </c>
      <c r="Q839" s="21" t="str">
        <f>VLOOKUP(K839,TONG_SL!$A:$D,3,0)</f>
        <v>Túi</v>
      </c>
      <c r="R839" s="1">
        <v>6</v>
      </c>
      <c r="S839" s="171"/>
      <c r="T839" s="171">
        <f>VLOOKUP(VLOOKUP(G839,Ma_KH!$A:$R,18,0)&amp;K839,Gia_MB!$A:$F,6,0)</f>
        <v>46000</v>
      </c>
      <c r="U839" s="172">
        <f t="shared" si="93"/>
        <v>276000</v>
      </c>
      <c r="V839" s="171"/>
      <c r="W839" s="173">
        <f t="shared" si="94"/>
        <v>0</v>
      </c>
      <c r="X839" s="174" t="str">
        <f t="shared" si="95"/>
        <v>8</v>
      </c>
      <c r="Y839" s="171"/>
      <c r="Z839" s="172">
        <f t="shared" si="96"/>
        <v>22080</v>
      </c>
      <c r="AA839" s="175">
        <f>VLOOKUP(G839,Ma_KH!$A:$R,14,0)</f>
        <v>60</v>
      </c>
    </row>
    <row r="840" spans="1:27" hidden="1" x14ac:dyDescent="0.25">
      <c r="A840" s="176">
        <v>45992</v>
      </c>
      <c r="B840" s="177">
        <v>4180687968</v>
      </c>
      <c r="C840" s="178" t="s">
        <v>7767</v>
      </c>
      <c r="D840" s="179">
        <v>45993</v>
      </c>
      <c r="E840" s="180"/>
      <c r="F840" s="178"/>
      <c r="G840" s="32" t="s">
        <v>7928</v>
      </c>
      <c r="H840" s="181"/>
      <c r="I840" s="177">
        <v>4180687968</v>
      </c>
      <c r="J840" s="182" t="s">
        <v>1784</v>
      </c>
      <c r="K840" s="332" t="s">
        <v>39</v>
      </c>
      <c r="L840" s="21" t="str">
        <f>VLOOKUP($K840,TONG_SL!$A:$D,2,0)</f>
        <v>Chả nướng 300g</v>
      </c>
      <c r="N840" s="21" t="str">
        <f t="shared" si="97"/>
        <v>K-C6</v>
      </c>
      <c r="Q840" s="21" t="str">
        <f>VLOOKUP(K840,TONG_SL!$A:$D,3,0)</f>
        <v>Túi</v>
      </c>
      <c r="R840" s="1">
        <v>6</v>
      </c>
      <c r="S840" s="171"/>
      <c r="T840" s="171">
        <f>VLOOKUP(VLOOKUP(G840,Ma_KH!$A:$R,18,0)&amp;K840,Gia_MB!$A:$F,6,0)</f>
        <v>70950</v>
      </c>
      <c r="U840" s="172">
        <f t="shared" si="93"/>
        <v>425700</v>
      </c>
      <c r="V840" s="171"/>
      <c r="W840" s="173">
        <f t="shared" si="94"/>
        <v>0</v>
      </c>
      <c r="X840" s="174" t="str">
        <f t="shared" si="95"/>
        <v>8</v>
      </c>
      <c r="Y840" s="171"/>
      <c r="Z840" s="172">
        <f t="shared" si="96"/>
        <v>34056</v>
      </c>
      <c r="AA840" s="175">
        <f>VLOOKUP(G840,Ma_KH!$A:$R,14,0)</f>
        <v>60</v>
      </c>
    </row>
    <row r="841" spans="1:27" hidden="1" x14ac:dyDescent="0.25">
      <c r="A841" s="176">
        <v>45991</v>
      </c>
      <c r="B841" s="177">
        <v>4180617867</v>
      </c>
      <c r="C841" s="178" t="s">
        <v>7767</v>
      </c>
      <c r="D841" s="179">
        <v>45993</v>
      </c>
      <c r="E841" s="180"/>
      <c r="F841" s="178"/>
      <c r="G841" s="32" t="s">
        <v>7929</v>
      </c>
      <c r="H841" s="181"/>
      <c r="I841" s="177">
        <v>4180617867</v>
      </c>
      <c r="J841" s="182" t="s">
        <v>1784</v>
      </c>
      <c r="K841" s="332" t="s">
        <v>32</v>
      </c>
      <c r="L841" s="21" t="str">
        <f>VLOOKUP($K841,TONG_SL!$A:$D,2,0)</f>
        <v>Giò Tai Lưỡi Xào 250g</v>
      </c>
      <c r="N841" s="21" t="str">
        <f t="shared" si="97"/>
        <v>K-C6</v>
      </c>
      <c r="Q841" s="21" t="str">
        <f>VLOOKUP(K841,TONG_SL!$A:$D,3,0)</f>
        <v>Túi</v>
      </c>
      <c r="R841" s="1">
        <v>5</v>
      </c>
      <c r="S841" s="171"/>
      <c r="T841" s="171">
        <f>VLOOKUP(VLOOKUP(G841,Ma_KH!$A:$R,18,0)&amp;K841,Gia_MB!$A:$F,6,0)</f>
        <v>50182</v>
      </c>
      <c r="U841" s="172">
        <f t="shared" si="93"/>
        <v>250910</v>
      </c>
      <c r="V841" s="171"/>
      <c r="W841" s="173">
        <f t="shared" si="94"/>
        <v>0</v>
      </c>
      <c r="X841" s="174" t="str">
        <f t="shared" si="95"/>
        <v>8</v>
      </c>
      <c r="Y841" s="171"/>
      <c r="Z841" s="172">
        <f t="shared" si="96"/>
        <v>20072.8</v>
      </c>
      <c r="AA841" s="175">
        <f>VLOOKUP(G841,Ma_KH!$A:$R,14,0)</f>
        <v>60</v>
      </c>
    </row>
    <row r="842" spans="1:27" hidden="1" x14ac:dyDescent="0.25">
      <c r="A842" s="176">
        <v>45991</v>
      </c>
      <c r="B842" s="177">
        <v>4180617867</v>
      </c>
      <c r="C842" s="178" t="s">
        <v>7767</v>
      </c>
      <c r="D842" s="179">
        <v>45993</v>
      </c>
      <c r="E842" s="180"/>
      <c r="F842" s="178"/>
      <c r="G842" s="32" t="s">
        <v>7929</v>
      </c>
      <c r="H842" s="181"/>
      <c r="I842" s="177">
        <v>4180617867</v>
      </c>
      <c r="J842" s="182" t="s">
        <v>1784</v>
      </c>
      <c r="K842" s="332" t="s">
        <v>37</v>
      </c>
      <c r="L842" s="21" t="str">
        <f>VLOOKUP($K842,TONG_SL!$A:$D,2,0)</f>
        <v>Chả cốm 300g</v>
      </c>
      <c r="N842" s="21" t="str">
        <f t="shared" si="97"/>
        <v>K-C6</v>
      </c>
      <c r="Q842" s="21" t="str">
        <f>VLOOKUP(K842,TONG_SL!$A:$D,3,0)</f>
        <v>Túi</v>
      </c>
      <c r="R842" s="1">
        <v>5</v>
      </c>
      <c r="S842" s="171"/>
      <c r="T842" s="171">
        <f>VLOOKUP(VLOOKUP(G842,Ma_KH!$A:$R,18,0)&amp;K842,Gia_MB!$A:$F,6,0)</f>
        <v>74250</v>
      </c>
      <c r="U842" s="172">
        <f t="shared" si="93"/>
        <v>371250</v>
      </c>
      <c r="V842" s="171"/>
      <c r="W842" s="173">
        <f t="shared" si="94"/>
        <v>0</v>
      </c>
      <c r="X842" s="174" t="str">
        <f t="shared" si="95"/>
        <v>8</v>
      </c>
      <c r="Y842" s="171"/>
      <c r="Z842" s="172">
        <f t="shared" si="96"/>
        <v>29700</v>
      </c>
      <c r="AA842" s="175">
        <f>VLOOKUP(G842,Ma_KH!$A:$R,14,0)</f>
        <v>60</v>
      </c>
    </row>
    <row r="843" spans="1:27" hidden="1" x14ac:dyDescent="0.25">
      <c r="A843" s="176">
        <v>45991</v>
      </c>
      <c r="B843" s="177">
        <v>4180617867</v>
      </c>
      <c r="C843" s="178" t="s">
        <v>7767</v>
      </c>
      <c r="D843" s="179">
        <v>45993</v>
      </c>
      <c r="E843" s="180"/>
      <c r="F843" s="178"/>
      <c r="G843" s="32" t="s">
        <v>7929</v>
      </c>
      <c r="H843" s="181"/>
      <c r="I843" s="177">
        <v>4180617867</v>
      </c>
      <c r="J843" s="182" t="s">
        <v>1784</v>
      </c>
      <c r="K843" s="332" t="s">
        <v>48</v>
      </c>
      <c r="L843" s="21" t="str">
        <f>VLOOKUP($K843,TONG_SL!$A:$D,2,0)</f>
        <v>Mọc Nấm Hương 250g</v>
      </c>
      <c r="N843" s="21" t="str">
        <f t="shared" si="97"/>
        <v>K-C6</v>
      </c>
      <c r="Q843" s="21" t="str">
        <f>VLOOKUP(K843,TONG_SL!$A:$D,3,0)</f>
        <v>Túi</v>
      </c>
      <c r="R843" s="1">
        <v>5</v>
      </c>
      <c r="S843" s="171"/>
      <c r="T843" s="171">
        <f>VLOOKUP(VLOOKUP(G843,Ma_KH!$A:$R,18,0)&amp;K843,Gia_MB!$A:$F,6,0)</f>
        <v>46000</v>
      </c>
      <c r="U843" s="172">
        <f t="shared" si="93"/>
        <v>230000</v>
      </c>
      <c r="V843" s="171"/>
      <c r="W843" s="173">
        <f t="shared" si="94"/>
        <v>0</v>
      </c>
      <c r="X843" s="174" t="str">
        <f t="shared" si="95"/>
        <v>8</v>
      </c>
      <c r="Y843" s="171"/>
      <c r="Z843" s="172">
        <f t="shared" si="96"/>
        <v>18400</v>
      </c>
      <c r="AA843" s="175">
        <f>VLOOKUP(G843,Ma_KH!$A:$R,14,0)</f>
        <v>60</v>
      </c>
    </row>
    <row r="844" spans="1:27" hidden="1" x14ac:dyDescent="0.25">
      <c r="A844" s="176">
        <v>45991</v>
      </c>
      <c r="B844" s="177">
        <v>4180620109</v>
      </c>
      <c r="C844" s="178" t="s">
        <v>7767</v>
      </c>
      <c r="D844" s="179">
        <v>45993</v>
      </c>
      <c r="E844" s="180"/>
      <c r="F844" s="178"/>
      <c r="G844" s="32" t="s">
        <v>910</v>
      </c>
      <c r="H844" s="181"/>
      <c r="I844" s="177">
        <v>4180620109</v>
      </c>
      <c r="J844" s="182" t="s">
        <v>1784</v>
      </c>
      <c r="K844" s="332" t="s">
        <v>52</v>
      </c>
      <c r="L844" s="21" t="str">
        <f>VLOOKUP($K844,TONG_SL!$A:$D,2,0)</f>
        <v>Gà xì dầu 500g</v>
      </c>
      <c r="N844" s="21" t="str">
        <f t="shared" si="97"/>
        <v>K-C6</v>
      </c>
      <c r="Q844" s="21" t="str">
        <f>VLOOKUP(K844,TONG_SL!$A:$D,3,0)</f>
        <v>Túi</v>
      </c>
      <c r="R844" s="1">
        <v>5</v>
      </c>
      <c r="S844" s="171"/>
      <c r="T844" s="171">
        <f>VLOOKUP(VLOOKUP(G844,Ma_KH!$A:$R,18,0)&amp;K844,Gia_MB!$A:$F,6,0)</f>
        <v>111606</v>
      </c>
      <c r="U844" s="172">
        <f t="shared" si="93"/>
        <v>558030</v>
      </c>
      <c r="V844" s="171"/>
      <c r="W844" s="173">
        <f t="shared" si="94"/>
        <v>0</v>
      </c>
      <c r="X844" s="174" t="str">
        <f t="shared" si="95"/>
        <v>8</v>
      </c>
      <c r="Y844" s="171"/>
      <c r="Z844" s="172">
        <f t="shared" si="96"/>
        <v>44642.400000000001</v>
      </c>
      <c r="AA844" s="175">
        <f>VLOOKUP(G844,Ma_KH!$A:$R,14,0)</f>
        <v>60</v>
      </c>
    </row>
    <row r="845" spans="1:27" hidden="1" x14ac:dyDescent="0.25">
      <c r="A845" s="176">
        <v>45991</v>
      </c>
      <c r="B845" s="177">
        <v>4180620109</v>
      </c>
      <c r="C845" s="178" t="s">
        <v>7767</v>
      </c>
      <c r="D845" s="179">
        <v>45993</v>
      </c>
      <c r="E845" s="180"/>
      <c r="F845" s="178"/>
      <c r="G845" s="32" t="s">
        <v>910</v>
      </c>
      <c r="H845" s="181"/>
      <c r="I845" s="177">
        <v>4180620109</v>
      </c>
      <c r="J845" s="182" t="s">
        <v>1784</v>
      </c>
      <c r="K845" s="332" t="s">
        <v>32</v>
      </c>
      <c r="L845" s="21" t="str">
        <f>VLOOKUP($K845,TONG_SL!$A:$D,2,0)</f>
        <v>Giò Tai Lưỡi Xào 250g</v>
      </c>
      <c r="N845" s="21" t="str">
        <f t="shared" si="97"/>
        <v>K-C6</v>
      </c>
      <c r="Q845" s="21" t="str">
        <f>VLOOKUP(K845,TONG_SL!$A:$D,3,0)</f>
        <v>Túi</v>
      </c>
      <c r="R845" s="1">
        <v>6</v>
      </c>
      <c r="S845" s="171"/>
      <c r="T845" s="171">
        <f>VLOOKUP(VLOOKUP(G845,Ma_KH!$A:$R,18,0)&amp;K845,Gia_MB!$A:$F,6,0)</f>
        <v>50182</v>
      </c>
      <c r="U845" s="172">
        <f t="shared" si="93"/>
        <v>301092</v>
      </c>
      <c r="V845" s="171"/>
      <c r="W845" s="173">
        <f t="shared" si="94"/>
        <v>0</v>
      </c>
      <c r="X845" s="174" t="str">
        <f t="shared" si="95"/>
        <v>8</v>
      </c>
      <c r="Y845" s="171"/>
      <c r="Z845" s="172">
        <f t="shared" si="96"/>
        <v>24087.360000000001</v>
      </c>
      <c r="AA845" s="175">
        <f>VLOOKUP(G845,Ma_KH!$A:$R,14,0)</f>
        <v>60</v>
      </c>
    </row>
    <row r="846" spans="1:27" hidden="1" x14ac:dyDescent="0.25">
      <c r="A846" s="176">
        <v>45991</v>
      </c>
      <c r="B846" s="177">
        <v>4180620109</v>
      </c>
      <c r="C846" s="178" t="s">
        <v>7767</v>
      </c>
      <c r="D846" s="179">
        <v>45993</v>
      </c>
      <c r="E846" s="180"/>
      <c r="F846" s="178"/>
      <c r="G846" s="32" t="s">
        <v>910</v>
      </c>
      <c r="H846" s="181"/>
      <c r="I846" s="177">
        <v>4180620109</v>
      </c>
      <c r="J846" s="182" t="s">
        <v>1784</v>
      </c>
      <c r="K846" s="332" t="s">
        <v>27</v>
      </c>
      <c r="L846" s="21" t="str">
        <f>VLOOKUP($K846,TONG_SL!$A:$D,2,0)</f>
        <v>Chân giò heo muối 300g</v>
      </c>
      <c r="N846" s="21" t="str">
        <f t="shared" si="97"/>
        <v>K-C6</v>
      </c>
      <c r="Q846" s="21" t="str">
        <f>VLOOKUP(K846,TONG_SL!$A:$D,3,0)</f>
        <v>Túi</v>
      </c>
      <c r="R846" s="1">
        <v>12</v>
      </c>
      <c r="S846" s="171"/>
      <c r="T846" s="171">
        <f>VLOOKUP(VLOOKUP(G846,Ma_KH!$A:$R,18,0)&amp;K846,Gia_MB!$A:$F,6,0)</f>
        <v>73431</v>
      </c>
      <c r="U846" s="172">
        <f t="shared" si="93"/>
        <v>881172</v>
      </c>
      <c r="V846" s="171"/>
      <c r="W846" s="173">
        <f t="shared" si="94"/>
        <v>0</v>
      </c>
      <c r="X846" s="174" t="str">
        <f t="shared" si="95"/>
        <v>8</v>
      </c>
      <c r="Y846" s="171"/>
      <c r="Z846" s="172">
        <f t="shared" si="96"/>
        <v>70493.759999999995</v>
      </c>
      <c r="AA846" s="175">
        <f>VLOOKUP(G846,Ma_KH!$A:$R,14,0)</f>
        <v>60</v>
      </c>
    </row>
    <row r="847" spans="1:27" hidden="1" x14ac:dyDescent="0.25">
      <c r="A847" s="176">
        <v>45991</v>
      </c>
      <c r="B847" s="177">
        <v>4180620109</v>
      </c>
      <c r="C847" s="178" t="s">
        <v>7767</v>
      </c>
      <c r="D847" s="179">
        <v>45993</v>
      </c>
      <c r="E847" s="180"/>
      <c r="F847" s="178"/>
      <c r="G847" s="32" t="s">
        <v>910</v>
      </c>
      <c r="H847" s="181"/>
      <c r="I847" s="177">
        <v>4180620109</v>
      </c>
      <c r="J847" s="182" t="s">
        <v>1784</v>
      </c>
      <c r="K847" s="332" t="s">
        <v>30</v>
      </c>
      <c r="L847" s="21" t="str">
        <f>VLOOKUP($K847,TONG_SL!$A:$D,2,0)</f>
        <v>Gà muối 500g</v>
      </c>
      <c r="N847" s="21" t="str">
        <f t="shared" si="97"/>
        <v>K-C6</v>
      </c>
      <c r="Q847" s="21" t="str">
        <f>VLOOKUP(K847,TONG_SL!$A:$D,3,0)</f>
        <v>Túi</v>
      </c>
      <c r="R847" s="1">
        <v>10</v>
      </c>
      <c r="S847" s="171"/>
      <c r="T847" s="171">
        <f>VLOOKUP(VLOOKUP(G847,Ma_KH!$A:$R,18,0)&amp;K847,Gia_MB!$A:$F,6,0)</f>
        <v>111058</v>
      </c>
      <c r="U847" s="172">
        <f t="shared" si="93"/>
        <v>1110580</v>
      </c>
      <c r="V847" s="171"/>
      <c r="W847" s="173">
        <f t="shared" si="94"/>
        <v>0</v>
      </c>
      <c r="X847" s="174" t="str">
        <f t="shared" si="95"/>
        <v>8</v>
      </c>
      <c r="Y847" s="171"/>
      <c r="Z847" s="172">
        <f t="shared" si="96"/>
        <v>88846.400000000009</v>
      </c>
      <c r="AA847" s="175">
        <f>VLOOKUP(G847,Ma_KH!$A:$R,14,0)</f>
        <v>60</v>
      </c>
    </row>
    <row r="848" spans="1:27" hidden="1" x14ac:dyDescent="0.25">
      <c r="A848" s="176">
        <v>45989</v>
      </c>
      <c r="B848" s="177">
        <v>4180590936</v>
      </c>
      <c r="C848" s="178" t="s">
        <v>7767</v>
      </c>
      <c r="D848" s="179">
        <v>45993</v>
      </c>
      <c r="E848" s="180"/>
      <c r="F848" s="178"/>
      <c r="G848" s="32" t="s">
        <v>7930</v>
      </c>
      <c r="H848" s="181"/>
      <c r="I848" s="177">
        <v>4180590936</v>
      </c>
      <c r="J848" s="182" t="s">
        <v>1784</v>
      </c>
      <c r="K848" s="332" t="s">
        <v>48</v>
      </c>
      <c r="L848" s="21" t="str">
        <f>VLOOKUP($K848,TONG_SL!$A:$D,2,0)</f>
        <v>Mọc Nấm Hương 250g</v>
      </c>
      <c r="N848" s="21" t="str">
        <f t="shared" si="97"/>
        <v>K-C6</v>
      </c>
      <c r="Q848" s="21" t="str">
        <f>VLOOKUP(K848,TONG_SL!$A:$D,3,0)</f>
        <v>Túi</v>
      </c>
      <c r="R848" s="1">
        <v>4</v>
      </c>
      <c r="S848" s="171"/>
      <c r="T848" s="171">
        <f>VLOOKUP(VLOOKUP(G848,Ma_KH!$A:$R,18,0)&amp;K848,Gia_MB!$A:$F,6,0)</f>
        <v>46000</v>
      </c>
      <c r="U848" s="172">
        <f t="shared" si="93"/>
        <v>184000</v>
      </c>
      <c r="V848" s="171"/>
      <c r="W848" s="173">
        <f t="shared" si="94"/>
        <v>0</v>
      </c>
      <c r="X848" s="174" t="str">
        <f t="shared" si="95"/>
        <v>8</v>
      </c>
      <c r="Y848" s="171"/>
      <c r="Z848" s="172">
        <f t="shared" si="96"/>
        <v>14720</v>
      </c>
      <c r="AA848" s="175">
        <f>VLOOKUP(G848,Ma_KH!$A:$R,14,0)</f>
        <v>60</v>
      </c>
    </row>
    <row r="849" spans="1:27" hidden="1" x14ac:dyDescent="0.25">
      <c r="A849" s="176">
        <v>45989</v>
      </c>
      <c r="B849" s="177">
        <v>4180590936</v>
      </c>
      <c r="C849" s="178" t="s">
        <v>7767</v>
      </c>
      <c r="D849" s="179">
        <v>45993</v>
      </c>
      <c r="E849" s="180"/>
      <c r="F849" s="178"/>
      <c r="G849" s="32" t="s">
        <v>7930</v>
      </c>
      <c r="H849" s="181"/>
      <c r="I849" s="177">
        <v>4180590936</v>
      </c>
      <c r="J849" s="182" t="s">
        <v>1784</v>
      </c>
      <c r="K849" s="332" t="s">
        <v>32</v>
      </c>
      <c r="L849" s="21" t="str">
        <f>VLOOKUP($K849,TONG_SL!$A:$D,2,0)</f>
        <v>Giò Tai Lưỡi Xào 250g</v>
      </c>
      <c r="N849" s="21" t="str">
        <f t="shared" si="97"/>
        <v>K-C6</v>
      </c>
      <c r="Q849" s="21" t="str">
        <f>VLOOKUP(K849,TONG_SL!$A:$D,3,0)</f>
        <v>Túi</v>
      </c>
      <c r="R849" s="1">
        <v>4</v>
      </c>
      <c r="S849" s="171"/>
      <c r="T849" s="171">
        <f>VLOOKUP(VLOOKUP(G849,Ma_KH!$A:$R,18,0)&amp;K849,Gia_MB!$A:$F,6,0)</f>
        <v>50182</v>
      </c>
      <c r="U849" s="172">
        <f t="shared" si="93"/>
        <v>200728</v>
      </c>
      <c r="V849" s="171"/>
      <c r="W849" s="173">
        <f t="shared" si="94"/>
        <v>0</v>
      </c>
      <c r="X849" s="174" t="str">
        <f t="shared" si="95"/>
        <v>8</v>
      </c>
      <c r="Y849" s="171"/>
      <c r="Z849" s="172">
        <f t="shared" si="96"/>
        <v>16058.24</v>
      </c>
      <c r="AA849" s="175">
        <f>VLOOKUP(G849,Ma_KH!$A:$R,14,0)</f>
        <v>60</v>
      </c>
    </row>
    <row r="850" spans="1:27" hidden="1" x14ac:dyDescent="0.25">
      <c r="A850" s="176">
        <v>45989</v>
      </c>
      <c r="B850" s="177">
        <v>4180590936</v>
      </c>
      <c r="C850" s="178" t="s">
        <v>7767</v>
      </c>
      <c r="D850" s="179">
        <v>45993</v>
      </c>
      <c r="E850" s="180"/>
      <c r="F850" s="178"/>
      <c r="G850" s="32" t="s">
        <v>7930</v>
      </c>
      <c r="H850" s="181"/>
      <c r="I850" s="177">
        <v>4180590936</v>
      </c>
      <c r="J850" s="182" t="s">
        <v>1784</v>
      </c>
      <c r="K850" s="332" t="s">
        <v>27</v>
      </c>
      <c r="L850" s="21" t="str">
        <f>VLOOKUP($K850,TONG_SL!$A:$D,2,0)</f>
        <v>Chân giò heo muối 300g</v>
      </c>
      <c r="N850" s="21" t="str">
        <f t="shared" si="97"/>
        <v>K-C6</v>
      </c>
      <c r="Q850" s="21" t="str">
        <f>VLOOKUP(K850,TONG_SL!$A:$D,3,0)</f>
        <v>Túi</v>
      </c>
      <c r="R850" s="1">
        <v>4</v>
      </c>
      <c r="S850" s="171"/>
      <c r="T850" s="171">
        <f>VLOOKUP(VLOOKUP(G850,Ma_KH!$A:$R,18,0)&amp;K850,Gia_MB!$A:$F,6,0)</f>
        <v>73431</v>
      </c>
      <c r="U850" s="172">
        <f t="shared" si="93"/>
        <v>293724</v>
      </c>
      <c r="V850" s="171"/>
      <c r="W850" s="173">
        <f t="shared" si="94"/>
        <v>0</v>
      </c>
      <c r="X850" s="174" t="str">
        <f t="shared" si="95"/>
        <v>8</v>
      </c>
      <c r="Y850" s="171"/>
      <c r="Z850" s="172">
        <f t="shared" si="96"/>
        <v>23497.920000000002</v>
      </c>
      <c r="AA850" s="175">
        <f>VLOOKUP(G850,Ma_KH!$A:$R,14,0)</f>
        <v>60</v>
      </c>
    </row>
    <row r="851" spans="1:27" hidden="1" x14ac:dyDescent="0.25">
      <c r="A851" s="176">
        <v>45989</v>
      </c>
      <c r="B851" s="177">
        <v>4180590936</v>
      </c>
      <c r="C851" s="178" t="s">
        <v>7767</v>
      </c>
      <c r="D851" s="179">
        <v>45993</v>
      </c>
      <c r="E851" s="180"/>
      <c r="F851" s="178"/>
      <c r="G851" s="32" t="s">
        <v>7930</v>
      </c>
      <c r="H851" s="181"/>
      <c r="I851" s="177">
        <v>4180590936</v>
      </c>
      <c r="J851" s="182" t="s">
        <v>1784</v>
      </c>
      <c r="K851" s="332" t="s">
        <v>37</v>
      </c>
      <c r="L851" s="21" t="str">
        <f>VLOOKUP($K851,TONG_SL!$A:$D,2,0)</f>
        <v>Chả cốm 300g</v>
      </c>
      <c r="N851" s="21" t="str">
        <f t="shared" si="97"/>
        <v>K-C6</v>
      </c>
      <c r="Q851" s="21" t="str">
        <f>VLOOKUP(K851,TONG_SL!$A:$D,3,0)</f>
        <v>Túi</v>
      </c>
      <c r="R851" s="1">
        <v>2</v>
      </c>
      <c r="S851" s="171"/>
      <c r="T851" s="171">
        <f>VLOOKUP(VLOOKUP(G851,Ma_KH!$A:$R,18,0)&amp;K851,Gia_MB!$A:$F,6,0)</f>
        <v>74250</v>
      </c>
      <c r="U851" s="172">
        <f t="shared" ref="U851:U914" si="98">T851*R851</f>
        <v>148500</v>
      </c>
      <c r="V851" s="171"/>
      <c r="W851" s="173">
        <f t="shared" ref="W851:W914" si="99">U851*V851</f>
        <v>0</v>
      </c>
      <c r="X851" s="174" t="str">
        <f t="shared" ref="X851:X914" si="100">IF(B851&lt;&gt;"","8","0")</f>
        <v>8</v>
      </c>
      <c r="Y851" s="171"/>
      <c r="Z851" s="172">
        <f t="shared" ref="Z851:Z914" si="101">U851*X851%</f>
        <v>11880</v>
      </c>
      <c r="AA851" s="175">
        <f>VLOOKUP(G851,Ma_KH!$A:$R,14,0)</f>
        <v>60</v>
      </c>
    </row>
    <row r="852" spans="1:27" hidden="1" x14ac:dyDescent="0.25">
      <c r="A852" s="176">
        <v>45989</v>
      </c>
      <c r="B852" s="177">
        <v>4180590936</v>
      </c>
      <c r="C852" s="178" t="s">
        <v>7767</v>
      </c>
      <c r="D852" s="179">
        <v>45993</v>
      </c>
      <c r="E852" s="180"/>
      <c r="F852" s="178"/>
      <c r="G852" s="32" t="s">
        <v>7930</v>
      </c>
      <c r="H852" s="181"/>
      <c r="I852" s="177">
        <v>4180590936</v>
      </c>
      <c r="J852" s="182" t="s">
        <v>1784</v>
      </c>
      <c r="K852" s="332" t="s">
        <v>39</v>
      </c>
      <c r="L852" s="21" t="str">
        <f>VLOOKUP($K852,TONG_SL!$A:$D,2,0)</f>
        <v>Chả nướng 300g</v>
      </c>
      <c r="N852" s="21" t="str">
        <f t="shared" si="97"/>
        <v>K-C6</v>
      </c>
      <c r="Q852" s="21" t="str">
        <f>VLOOKUP(K852,TONG_SL!$A:$D,3,0)</f>
        <v>Túi</v>
      </c>
      <c r="R852" s="1">
        <v>2</v>
      </c>
      <c r="S852" s="171"/>
      <c r="T852" s="171">
        <f>VLOOKUP(VLOOKUP(G852,Ma_KH!$A:$R,18,0)&amp;K852,Gia_MB!$A:$F,6,0)</f>
        <v>70950</v>
      </c>
      <c r="U852" s="172">
        <f t="shared" si="98"/>
        <v>141900</v>
      </c>
      <c r="V852" s="171"/>
      <c r="W852" s="173">
        <f t="shared" si="99"/>
        <v>0</v>
      </c>
      <c r="X852" s="174" t="str">
        <f t="shared" si="100"/>
        <v>8</v>
      </c>
      <c r="Y852" s="171"/>
      <c r="Z852" s="172">
        <f t="shared" si="101"/>
        <v>11352</v>
      </c>
      <c r="AA852" s="175">
        <f>VLOOKUP(G852,Ma_KH!$A:$R,14,0)</f>
        <v>60</v>
      </c>
    </row>
    <row r="853" spans="1:27" hidden="1" x14ac:dyDescent="0.25">
      <c r="A853" s="176">
        <v>45989</v>
      </c>
      <c r="B853" s="177">
        <v>4180590936</v>
      </c>
      <c r="C853" s="178" t="s">
        <v>7767</v>
      </c>
      <c r="D853" s="179">
        <v>45993</v>
      </c>
      <c r="E853" s="180"/>
      <c r="F853" s="178"/>
      <c r="G853" s="32" t="s">
        <v>7930</v>
      </c>
      <c r="H853" s="181"/>
      <c r="I853" s="177">
        <v>4180590936</v>
      </c>
      <c r="J853" s="182" t="s">
        <v>1784</v>
      </c>
      <c r="K853" s="332" t="s">
        <v>30</v>
      </c>
      <c r="L853" s="21" t="str">
        <f>VLOOKUP($K853,TONG_SL!$A:$D,2,0)</f>
        <v>Gà muối 500g</v>
      </c>
      <c r="N853" s="21" t="str">
        <f t="shared" si="97"/>
        <v>K-C6</v>
      </c>
      <c r="Q853" s="21" t="str">
        <f>VLOOKUP(K853,TONG_SL!$A:$D,3,0)</f>
        <v>Túi</v>
      </c>
      <c r="R853" s="1">
        <v>2</v>
      </c>
      <c r="S853" s="171"/>
      <c r="T853" s="171">
        <f>VLOOKUP(VLOOKUP(G853,Ma_KH!$A:$R,18,0)&amp;K853,Gia_MB!$A:$F,6,0)</f>
        <v>111058</v>
      </c>
      <c r="U853" s="172">
        <f t="shared" si="98"/>
        <v>222116</v>
      </c>
      <c r="V853" s="171"/>
      <c r="W853" s="173">
        <f t="shared" si="99"/>
        <v>0</v>
      </c>
      <c r="X853" s="174" t="str">
        <f t="shared" si="100"/>
        <v>8</v>
      </c>
      <c r="Y853" s="171"/>
      <c r="Z853" s="172">
        <f t="shared" si="101"/>
        <v>17769.28</v>
      </c>
      <c r="AA853" s="175">
        <f>VLOOKUP(G853,Ma_KH!$A:$R,14,0)</f>
        <v>60</v>
      </c>
    </row>
    <row r="854" spans="1:27" hidden="1" x14ac:dyDescent="0.25">
      <c r="A854" s="176">
        <v>45989</v>
      </c>
      <c r="B854" s="177">
        <v>4180591106</v>
      </c>
      <c r="C854" s="178" t="s">
        <v>7767</v>
      </c>
      <c r="D854" s="179">
        <v>45993</v>
      </c>
      <c r="E854" s="180"/>
      <c r="F854" s="178"/>
      <c r="G854" s="32" t="s">
        <v>7931</v>
      </c>
      <c r="H854" s="181"/>
      <c r="I854" s="177">
        <v>4180591106</v>
      </c>
      <c r="J854" s="182" t="s">
        <v>1784</v>
      </c>
      <c r="K854" s="332" t="s">
        <v>27</v>
      </c>
      <c r="L854" s="21" t="str">
        <f>VLOOKUP($K854,TONG_SL!$A:$D,2,0)</f>
        <v>Chân giò heo muối 300g</v>
      </c>
      <c r="N854" s="21" t="str">
        <f t="shared" si="97"/>
        <v>K-C6</v>
      </c>
      <c r="Q854" s="21" t="str">
        <f>VLOOKUP(K854,TONG_SL!$A:$D,3,0)</f>
        <v>Túi</v>
      </c>
      <c r="R854" s="1">
        <v>3</v>
      </c>
      <c r="S854" s="171"/>
      <c r="T854" s="171">
        <f>VLOOKUP(VLOOKUP(G854,Ma_KH!$A:$R,18,0)&amp;K854,Gia_MB!$A:$F,6,0)</f>
        <v>73431</v>
      </c>
      <c r="U854" s="172">
        <f t="shared" si="98"/>
        <v>220293</v>
      </c>
      <c r="V854" s="171"/>
      <c r="W854" s="173">
        <f t="shared" si="99"/>
        <v>0</v>
      </c>
      <c r="X854" s="174" t="str">
        <f t="shared" si="100"/>
        <v>8</v>
      </c>
      <c r="Y854" s="171"/>
      <c r="Z854" s="172">
        <f t="shared" si="101"/>
        <v>17623.439999999999</v>
      </c>
      <c r="AA854" s="175">
        <f>VLOOKUP(G854,Ma_KH!$A:$R,14,0)</f>
        <v>60</v>
      </c>
    </row>
    <row r="855" spans="1:27" hidden="1" x14ac:dyDescent="0.25">
      <c r="A855" s="176">
        <v>45989</v>
      </c>
      <c r="B855" s="177">
        <v>4180591106</v>
      </c>
      <c r="C855" s="178" t="s">
        <v>7767</v>
      </c>
      <c r="D855" s="179">
        <v>45993</v>
      </c>
      <c r="E855" s="180"/>
      <c r="F855" s="178"/>
      <c r="G855" s="32" t="s">
        <v>7931</v>
      </c>
      <c r="H855" s="181"/>
      <c r="I855" s="177">
        <v>4180591106</v>
      </c>
      <c r="J855" s="182" t="s">
        <v>1784</v>
      </c>
      <c r="K855" s="332" t="s">
        <v>37</v>
      </c>
      <c r="L855" s="21" t="str">
        <f>VLOOKUP($K855,TONG_SL!$A:$D,2,0)</f>
        <v>Chả cốm 300g</v>
      </c>
      <c r="N855" s="21" t="str">
        <f t="shared" si="97"/>
        <v>K-C6</v>
      </c>
      <c r="Q855" s="21" t="str">
        <f>VLOOKUP(K855,TONG_SL!$A:$D,3,0)</f>
        <v>Túi</v>
      </c>
      <c r="R855" s="1">
        <v>3</v>
      </c>
      <c r="S855" s="171"/>
      <c r="T855" s="171">
        <f>VLOOKUP(VLOOKUP(G855,Ma_KH!$A:$R,18,0)&amp;K855,Gia_MB!$A:$F,6,0)</f>
        <v>74250</v>
      </c>
      <c r="U855" s="172">
        <f t="shared" si="98"/>
        <v>222750</v>
      </c>
      <c r="V855" s="171"/>
      <c r="W855" s="173">
        <f t="shared" si="99"/>
        <v>0</v>
      </c>
      <c r="X855" s="174" t="str">
        <f t="shared" si="100"/>
        <v>8</v>
      </c>
      <c r="Y855" s="171"/>
      <c r="Z855" s="172">
        <f t="shared" si="101"/>
        <v>17820</v>
      </c>
      <c r="AA855" s="175">
        <f>VLOOKUP(G855,Ma_KH!$A:$R,14,0)</f>
        <v>60</v>
      </c>
    </row>
    <row r="856" spans="1:27" hidden="1" x14ac:dyDescent="0.25">
      <c r="A856" s="176">
        <v>45989</v>
      </c>
      <c r="B856" s="177">
        <v>4180591106</v>
      </c>
      <c r="C856" s="178" t="s">
        <v>7767</v>
      </c>
      <c r="D856" s="179">
        <v>45993</v>
      </c>
      <c r="E856" s="180"/>
      <c r="F856" s="178"/>
      <c r="G856" s="32" t="s">
        <v>7931</v>
      </c>
      <c r="H856" s="181"/>
      <c r="I856" s="177">
        <v>4180591106</v>
      </c>
      <c r="J856" s="182" t="s">
        <v>1784</v>
      </c>
      <c r="K856" s="332" t="s">
        <v>39</v>
      </c>
      <c r="L856" s="21" t="str">
        <f>VLOOKUP($K856,TONG_SL!$A:$D,2,0)</f>
        <v>Chả nướng 300g</v>
      </c>
      <c r="N856" s="21" t="str">
        <f t="shared" si="97"/>
        <v>K-C6</v>
      </c>
      <c r="Q856" s="21" t="str">
        <f>VLOOKUP(K856,TONG_SL!$A:$D,3,0)</f>
        <v>Túi</v>
      </c>
      <c r="R856" s="1">
        <v>2</v>
      </c>
      <c r="S856" s="171"/>
      <c r="T856" s="171">
        <f>VLOOKUP(VLOOKUP(G856,Ma_KH!$A:$R,18,0)&amp;K856,Gia_MB!$A:$F,6,0)</f>
        <v>70950</v>
      </c>
      <c r="U856" s="172">
        <f t="shared" si="98"/>
        <v>141900</v>
      </c>
      <c r="V856" s="171"/>
      <c r="W856" s="173">
        <f t="shared" si="99"/>
        <v>0</v>
      </c>
      <c r="X856" s="174" t="str">
        <f t="shared" si="100"/>
        <v>8</v>
      </c>
      <c r="Y856" s="171"/>
      <c r="Z856" s="172">
        <f t="shared" si="101"/>
        <v>11352</v>
      </c>
      <c r="AA856" s="175">
        <f>VLOOKUP(G856,Ma_KH!$A:$R,14,0)</f>
        <v>60</v>
      </c>
    </row>
    <row r="857" spans="1:27" hidden="1" x14ac:dyDescent="0.25">
      <c r="A857" s="176">
        <v>45989</v>
      </c>
      <c r="B857" s="177">
        <v>4180591106</v>
      </c>
      <c r="C857" s="178" t="s">
        <v>7767</v>
      </c>
      <c r="D857" s="179">
        <v>45993</v>
      </c>
      <c r="E857" s="180"/>
      <c r="F857" s="178"/>
      <c r="G857" s="32" t="s">
        <v>7931</v>
      </c>
      <c r="H857" s="181"/>
      <c r="I857" s="177">
        <v>4180591106</v>
      </c>
      <c r="J857" s="182" t="s">
        <v>1784</v>
      </c>
      <c r="K857" s="332" t="s">
        <v>34</v>
      </c>
      <c r="L857" s="21" t="str">
        <f>VLOOKUP($K857,TONG_SL!$A:$D,2,0)</f>
        <v>Tai heo muối 200g</v>
      </c>
      <c r="N857" s="21" t="str">
        <f t="shared" si="97"/>
        <v>K-C6</v>
      </c>
      <c r="Q857" s="21" t="str">
        <f>VLOOKUP(K857,TONG_SL!$A:$D,3,0)</f>
        <v>Túi</v>
      </c>
      <c r="R857" s="1">
        <v>3</v>
      </c>
      <c r="S857" s="171"/>
      <c r="T857" s="171">
        <f>VLOOKUP(VLOOKUP(G857,Ma_KH!$A:$R,18,0)&amp;K857,Gia_MB!$A:$F,6,0)</f>
        <v>55595</v>
      </c>
      <c r="U857" s="172">
        <f t="shared" si="98"/>
        <v>166785</v>
      </c>
      <c r="V857" s="171"/>
      <c r="W857" s="173">
        <f t="shared" si="99"/>
        <v>0</v>
      </c>
      <c r="X857" s="174" t="str">
        <f t="shared" si="100"/>
        <v>8</v>
      </c>
      <c r="Y857" s="171"/>
      <c r="Z857" s="172">
        <f t="shared" si="101"/>
        <v>13342.800000000001</v>
      </c>
      <c r="AA857" s="175">
        <f>VLOOKUP(G857,Ma_KH!$A:$R,14,0)</f>
        <v>60</v>
      </c>
    </row>
    <row r="858" spans="1:27" hidden="1" x14ac:dyDescent="0.25">
      <c r="A858" s="176">
        <v>45989</v>
      </c>
      <c r="B858" s="177">
        <v>4180591106</v>
      </c>
      <c r="C858" s="178" t="s">
        <v>7767</v>
      </c>
      <c r="D858" s="179">
        <v>45993</v>
      </c>
      <c r="E858" s="180"/>
      <c r="F858" s="178"/>
      <c r="G858" s="32" t="s">
        <v>7931</v>
      </c>
      <c r="H858" s="181"/>
      <c r="I858" s="177">
        <v>4180591106</v>
      </c>
      <c r="J858" s="182" t="s">
        <v>1784</v>
      </c>
      <c r="K858" s="332" t="s">
        <v>30</v>
      </c>
      <c r="L858" s="21" t="str">
        <f>VLOOKUP($K858,TONG_SL!$A:$D,2,0)</f>
        <v>Gà muối 500g</v>
      </c>
      <c r="N858" s="21" t="str">
        <f t="shared" si="97"/>
        <v>K-C6</v>
      </c>
      <c r="Q858" s="21" t="str">
        <f>VLOOKUP(K858,TONG_SL!$A:$D,3,0)</f>
        <v>Túi</v>
      </c>
      <c r="R858" s="1">
        <v>2</v>
      </c>
      <c r="S858" s="171"/>
      <c r="T858" s="171">
        <f>VLOOKUP(VLOOKUP(G858,Ma_KH!$A:$R,18,0)&amp;K858,Gia_MB!$A:$F,6,0)</f>
        <v>111058</v>
      </c>
      <c r="U858" s="172">
        <f t="shared" si="98"/>
        <v>222116</v>
      </c>
      <c r="V858" s="171"/>
      <c r="W858" s="173">
        <f t="shared" si="99"/>
        <v>0</v>
      </c>
      <c r="X858" s="174" t="str">
        <f t="shared" si="100"/>
        <v>8</v>
      </c>
      <c r="Y858" s="171"/>
      <c r="Z858" s="172">
        <f t="shared" si="101"/>
        <v>17769.28</v>
      </c>
      <c r="AA858" s="175">
        <f>VLOOKUP(G858,Ma_KH!$A:$R,14,0)</f>
        <v>60</v>
      </c>
    </row>
    <row r="859" spans="1:27" hidden="1" x14ac:dyDescent="0.25">
      <c r="A859" s="176">
        <v>45989</v>
      </c>
      <c r="B859" s="177">
        <v>4180591106</v>
      </c>
      <c r="C859" s="178" t="s">
        <v>7767</v>
      </c>
      <c r="D859" s="179">
        <v>45993</v>
      </c>
      <c r="E859" s="180"/>
      <c r="F859" s="178"/>
      <c r="G859" s="32" t="s">
        <v>7931</v>
      </c>
      <c r="H859" s="181"/>
      <c r="I859" s="177">
        <v>4180591106</v>
      </c>
      <c r="J859" s="182" t="s">
        <v>1784</v>
      </c>
      <c r="K859" s="332" t="s">
        <v>32</v>
      </c>
      <c r="L859" s="21" t="str">
        <f>VLOOKUP($K859,TONG_SL!$A:$D,2,0)</f>
        <v>Giò Tai Lưỡi Xào 250g</v>
      </c>
      <c r="N859" s="21" t="str">
        <f t="shared" si="97"/>
        <v>K-C6</v>
      </c>
      <c r="Q859" s="21" t="str">
        <f>VLOOKUP(K859,TONG_SL!$A:$D,3,0)</f>
        <v>Túi</v>
      </c>
      <c r="R859" s="1">
        <v>2</v>
      </c>
      <c r="S859" s="171"/>
      <c r="T859" s="171">
        <f>VLOOKUP(VLOOKUP(G859,Ma_KH!$A:$R,18,0)&amp;K859,Gia_MB!$A:$F,6,0)</f>
        <v>50182</v>
      </c>
      <c r="U859" s="172">
        <f t="shared" si="98"/>
        <v>100364</v>
      </c>
      <c r="V859" s="171"/>
      <c r="W859" s="173">
        <f t="shared" si="99"/>
        <v>0</v>
      </c>
      <c r="X859" s="174" t="str">
        <f t="shared" si="100"/>
        <v>8</v>
      </c>
      <c r="Y859" s="171"/>
      <c r="Z859" s="172">
        <f t="shared" si="101"/>
        <v>8029.12</v>
      </c>
      <c r="AA859" s="175">
        <f>VLOOKUP(G859,Ma_KH!$A:$R,14,0)</f>
        <v>60</v>
      </c>
    </row>
    <row r="860" spans="1:27" hidden="1" x14ac:dyDescent="0.25">
      <c r="A860" s="176">
        <v>45989</v>
      </c>
      <c r="B860" s="177">
        <v>4180591106</v>
      </c>
      <c r="C860" s="178" t="s">
        <v>7767</v>
      </c>
      <c r="D860" s="179">
        <v>45993</v>
      </c>
      <c r="E860" s="180"/>
      <c r="F860" s="178"/>
      <c r="G860" s="32" t="s">
        <v>7931</v>
      </c>
      <c r="H860" s="181"/>
      <c r="I860" s="177">
        <v>4180591106</v>
      </c>
      <c r="J860" s="182" t="s">
        <v>1784</v>
      </c>
      <c r="K860" s="332" t="s">
        <v>48</v>
      </c>
      <c r="L860" s="21" t="str">
        <f>VLOOKUP($K860,TONG_SL!$A:$D,2,0)</f>
        <v>Mọc Nấm Hương 250g</v>
      </c>
      <c r="N860" s="21" t="str">
        <f t="shared" si="97"/>
        <v>K-C6</v>
      </c>
      <c r="Q860" s="21" t="str">
        <f>VLOOKUP(K860,TONG_SL!$A:$D,3,0)</f>
        <v>Túi</v>
      </c>
      <c r="R860" s="1">
        <v>5</v>
      </c>
      <c r="S860" s="171"/>
      <c r="T860" s="171">
        <f>VLOOKUP(VLOOKUP(G860,Ma_KH!$A:$R,18,0)&amp;K860,Gia_MB!$A:$F,6,0)</f>
        <v>46000</v>
      </c>
      <c r="U860" s="172">
        <f t="shared" si="98"/>
        <v>230000</v>
      </c>
      <c r="V860" s="171"/>
      <c r="W860" s="173">
        <f t="shared" si="99"/>
        <v>0</v>
      </c>
      <c r="X860" s="174" t="str">
        <f t="shared" si="100"/>
        <v>8</v>
      </c>
      <c r="Y860" s="171"/>
      <c r="Z860" s="172">
        <f t="shared" si="101"/>
        <v>18400</v>
      </c>
      <c r="AA860" s="175">
        <f>VLOOKUP(G860,Ma_KH!$A:$R,14,0)</f>
        <v>60</v>
      </c>
    </row>
    <row r="861" spans="1:27" hidden="1" x14ac:dyDescent="0.25">
      <c r="A861" s="176">
        <v>45989</v>
      </c>
      <c r="B861" s="177">
        <v>4180590685</v>
      </c>
      <c r="C861" s="178" t="s">
        <v>7767</v>
      </c>
      <c r="D861" s="179">
        <v>45993</v>
      </c>
      <c r="E861" s="180"/>
      <c r="F861" s="178"/>
      <c r="G861" s="32" t="s">
        <v>7932</v>
      </c>
      <c r="H861" s="181"/>
      <c r="I861" s="177">
        <v>4180590685</v>
      </c>
      <c r="J861" s="182" t="s">
        <v>1784</v>
      </c>
      <c r="K861" s="332" t="s">
        <v>48</v>
      </c>
      <c r="L861" s="21" t="str">
        <f>VLOOKUP($K861,TONG_SL!$A:$D,2,0)</f>
        <v>Mọc Nấm Hương 250g</v>
      </c>
      <c r="N861" s="21" t="str">
        <f t="shared" si="97"/>
        <v>K-C6</v>
      </c>
      <c r="Q861" s="21" t="str">
        <f>VLOOKUP(K861,TONG_SL!$A:$D,3,0)</f>
        <v>Túi</v>
      </c>
      <c r="R861" s="1">
        <v>5</v>
      </c>
      <c r="S861" s="171"/>
      <c r="T861" s="171">
        <f>VLOOKUP(VLOOKUP(G861,Ma_KH!$A:$R,18,0)&amp;K861,Gia_MB!$A:$F,6,0)</f>
        <v>46000</v>
      </c>
      <c r="U861" s="172">
        <f t="shared" si="98"/>
        <v>230000</v>
      </c>
      <c r="V861" s="171"/>
      <c r="W861" s="173">
        <f t="shared" si="99"/>
        <v>0</v>
      </c>
      <c r="X861" s="174" t="str">
        <f t="shared" si="100"/>
        <v>8</v>
      </c>
      <c r="Y861" s="171"/>
      <c r="Z861" s="172">
        <f t="shared" si="101"/>
        <v>18400</v>
      </c>
      <c r="AA861" s="175">
        <f>VLOOKUP(G861,Ma_KH!$A:$R,14,0)</f>
        <v>60</v>
      </c>
    </row>
    <row r="862" spans="1:27" hidden="1" x14ac:dyDescent="0.25">
      <c r="A862" s="176">
        <v>45989</v>
      </c>
      <c r="B862" s="177">
        <v>4180590685</v>
      </c>
      <c r="C862" s="178" t="s">
        <v>7767</v>
      </c>
      <c r="D862" s="179">
        <v>45993</v>
      </c>
      <c r="E862" s="180"/>
      <c r="F862" s="178"/>
      <c r="G862" s="32" t="s">
        <v>7932</v>
      </c>
      <c r="H862" s="181"/>
      <c r="I862" s="177">
        <v>4180590685</v>
      </c>
      <c r="J862" s="182" t="s">
        <v>1784</v>
      </c>
      <c r="K862" s="332" t="s">
        <v>32</v>
      </c>
      <c r="L862" s="21" t="str">
        <f>VLOOKUP($K862,TONG_SL!$A:$D,2,0)</f>
        <v>Giò Tai Lưỡi Xào 250g</v>
      </c>
      <c r="N862" s="21" t="str">
        <f t="shared" si="97"/>
        <v>K-C6</v>
      </c>
      <c r="Q862" s="21" t="str">
        <f>VLOOKUP(K862,TONG_SL!$A:$D,3,0)</f>
        <v>Túi</v>
      </c>
      <c r="R862" s="1">
        <v>6</v>
      </c>
      <c r="S862" s="171"/>
      <c r="T862" s="171">
        <f>VLOOKUP(VLOOKUP(G862,Ma_KH!$A:$R,18,0)&amp;K862,Gia_MB!$A:$F,6,0)</f>
        <v>50182</v>
      </c>
      <c r="U862" s="172">
        <f t="shared" si="98"/>
        <v>301092</v>
      </c>
      <c r="V862" s="171"/>
      <c r="W862" s="173">
        <f t="shared" si="99"/>
        <v>0</v>
      </c>
      <c r="X862" s="174" t="str">
        <f t="shared" si="100"/>
        <v>8</v>
      </c>
      <c r="Y862" s="171"/>
      <c r="Z862" s="172">
        <f t="shared" si="101"/>
        <v>24087.360000000001</v>
      </c>
      <c r="AA862" s="175">
        <f>VLOOKUP(G862,Ma_KH!$A:$R,14,0)</f>
        <v>60</v>
      </c>
    </row>
    <row r="863" spans="1:27" hidden="1" x14ac:dyDescent="0.25">
      <c r="A863" s="176">
        <v>45989</v>
      </c>
      <c r="B863" s="177">
        <v>4180590685</v>
      </c>
      <c r="C863" s="178" t="s">
        <v>7767</v>
      </c>
      <c r="D863" s="179">
        <v>45993</v>
      </c>
      <c r="E863" s="180"/>
      <c r="F863" s="178"/>
      <c r="G863" s="32" t="s">
        <v>7932</v>
      </c>
      <c r="H863" s="181"/>
      <c r="I863" s="177">
        <v>4180590685</v>
      </c>
      <c r="J863" s="182" t="s">
        <v>1784</v>
      </c>
      <c r="K863" s="332" t="s">
        <v>27</v>
      </c>
      <c r="L863" s="21" t="str">
        <f>VLOOKUP($K863,TONG_SL!$A:$D,2,0)</f>
        <v>Chân giò heo muối 300g</v>
      </c>
      <c r="N863" s="21" t="str">
        <f t="shared" si="97"/>
        <v>K-C6</v>
      </c>
      <c r="Q863" s="21" t="str">
        <f>VLOOKUP(K863,TONG_SL!$A:$D,3,0)</f>
        <v>Túi</v>
      </c>
      <c r="R863" s="1">
        <v>3</v>
      </c>
      <c r="S863" s="171"/>
      <c r="T863" s="171">
        <f>VLOOKUP(VLOOKUP(G863,Ma_KH!$A:$R,18,0)&amp;K863,Gia_MB!$A:$F,6,0)</f>
        <v>73431</v>
      </c>
      <c r="U863" s="172">
        <f t="shared" si="98"/>
        <v>220293</v>
      </c>
      <c r="V863" s="171"/>
      <c r="W863" s="173">
        <f t="shared" si="99"/>
        <v>0</v>
      </c>
      <c r="X863" s="174" t="str">
        <f t="shared" si="100"/>
        <v>8</v>
      </c>
      <c r="Y863" s="171"/>
      <c r="Z863" s="172">
        <f t="shared" si="101"/>
        <v>17623.439999999999</v>
      </c>
      <c r="AA863" s="175">
        <f>VLOOKUP(G863,Ma_KH!$A:$R,14,0)</f>
        <v>60</v>
      </c>
    </row>
    <row r="864" spans="1:27" hidden="1" x14ac:dyDescent="0.25">
      <c r="A864" s="176">
        <v>45989</v>
      </c>
      <c r="B864" s="177">
        <v>4180590685</v>
      </c>
      <c r="C864" s="178" t="s">
        <v>7767</v>
      </c>
      <c r="D864" s="179">
        <v>45993</v>
      </c>
      <c r="E864" s="180"/>
      <c r="F864" s="178"/>
      <c r="G864" s="32" t="s">
        <v>7932</v>
      </c>
      <c r="H864" s="181"/>
      <c r="I864" s="177">
        <v>4180590685</v>
      </c>
      <c r="J864" s="182" t="s">
        <v>1784</v>
      </c>
      <c r="K864" s="332" t="s">
        <v>37</v>
      </c>
      <c r="L864" s="21" t="str">
        <f>VLOOKUP($K864,TONG_SL!$A:$D,2,0)</f>
        <v>Chả cốm 300g</v>
      </c>
      <c r="N864" s="21" t="str">
        <f t="shared" si="97"/>
        <v>K-C6</v>
      </c>
      <c r="Q864" s="21" t="str">
        <f>VLOOKUP(K864,TONG_SL!$A:$D,3,0)</f>
        <v>Túi</v>
      </c>
      <c r="R864" s="1">
        <v>5</v>
      </c>
      <c r="S864" s="171"/>
      <c r="T864" s="171">
        <f>VLOOKUP(VLOOKUP(G864,Ma_KH!$A:$R,18,0)&amp;K864,Gia_MB!$A:$F,6,0)</f>
        <v>74250</v>
      </c>
      <c r="U864" s="172">
        <f t="shared" si="98"/>
        <v>371250</v>
      </c>
      <c r="V864" s="171"/>
      <c r="W864" s="173">
        <f t="shared" si="99"/>
        <v>0</v>
      </c>
      <c r="X864" s="174" t="str">
        <f t="shared" si="100"/>
        <v>8</v>
      </c>
      <c r="Y864" s="171"/>
      <c r="Z864" s="172">
        <f t="shared" si="101"/>
        <v>29700</v>
      </c>
      <c r="AA864" s="175">
        <f>VLOOKUP(G864,Ma_KH!$A:$R,14,0)</f>
        <v>60</v>
      </c>
    </row>
    <row r="865" spans="1:27" hidden="1" x14ac:dyDescent="0.25">
      <c r="A865" s="176">
        <v>45989</v>
      </c>
      <c r="B865" s="177">
        <v>4180590685</v>
      </c>
      <c r="C865" s="178" t="s">
        <v>7767</v>
      </c>
      <c r="D865" s="179">
        <v>45993</v>
      </c>
      <c r="E865" s="180"/>
      <c r="F865" s="178"/>
      <c r="G865" s="32" t="s">
        <v>7932</v>
      </c>
      <c r="H865" s="181"/>
      <c r="I865" s="177">
        <v>4180590685</v>
      </c>
      <c r="J865" s="182" t="s">
        <v>1784</v>
      </c>
      <c r="K865" s="332" t="s">
        <v>39</v>
      </c>
      <c r="L865" s="21" t="str">
        <f>VLOOKUP($K865,TONG_SL!$A:$D,2,0)</f>
        <v>Chả nướng 300g</v>
      </c>
      <c r="N865" s="21" t="str">
        <f t="shared" si="97"/>
        <v>K-C6</v>
      </c>
      <c r="Q865" s="21" t="str">
        <f>VLOOKUP(K865,TONG_SL!$A:$D,3,0)</f>
        <v>Túi</v>
      </c>
      <c r="R865" s="1">
        <v>2</v>
      </c>
      <c r="S865" s="171"/>
      <c r="T865" s="171">
        <f>VLOOKUP(VLOOKUP(G865,Ma_KH!$A:$R,18,0)&amp;K865,Gia_MB!$A:$F,6,0)</f>
        <v>70950</v>
      </c>
      <c r="U865" s="172">
        <f t="shared" si="98"/>
        <v>141900</v>
      </c>
      <c r="V865" s="171"/>
      <c r="W865" s="173">
        <f t="shared" si="99"/>
        <v>0</v>
      </c>
      <c r="X865" s="174" t="str">
        <f t="shared" si="100"/>
        <v>8</v>
      </c>
      <c r="Y865" s="171"/>
      <c r="Z865" s="172">
        <f t="shared" si="101"/>
        <v>11352</v>
      </c>
      <c r="AA865" s="175">
        <f>VLOOKUP(G865,Ma_KH!$A:$R,14,0)</f>
        <v>60</v>
      </c>
    </row>
    <row r="866" spans="1:27" hidden="1" x14ac:dyDescent="0.25">
      <c r="A866" s="176">
        <v>45989</v>
      </c>
      <c r="B866" s="177">
        <v>4180590885</v>
      </c>
      <c r="C866" s="178" t="s">
        <v>7767</v>
      </c>
      <c r="D866" s="179">
        <v>45993</v>
      </c>
      <c r="E866" s="180"/>
      <c r="F866" s="178"/>
      <c r="G866" s="32" t="s">
        <v>7933</v>
      </c>
      <c r="H866" s="181"/>
      <c r="I866" s="177">
        <v>4180590885</v>
      </c>
      <c r="J866" s="182" t="s">
        <v>1784</v>
      </c>
      <c r="K866" s="332" t="s">
        <v>48</v>
      </c>
      <c r="L866" s="21" t="str">
        <f>VLOOKUP($K866,TONG_SL!$A:$D,2,0)</f>
        <v>Mọc Nấm Hương 250g</v>
      </c>
      <c r="N866" s="21" t="str">
        <f t="shared" si="97"/>
        <v>K-C6</v>
      </c>
      <c r="Q866" s="21" t="str">
        <f>VLOOKUP(K866,TONG_SL!$A:$D,3,0)</f>
        <v>Túi</v>
      </c>
      <c r="R866" s="1">
        <v>6</v>
      </c>
      <c r="S866" s="171"/>
      <c r="T866" s="171">
        <f>VLOOKUP(VLOOKUP(G866,Ma_KH!$A:$R,18,0)&amp;K866,Gia_MB!$A:$F,6,0)</f>
        <v>46000</v>
      </c>
      <c r="U866" s="172">
        <f t="shared" si="98"/>
        <v>276000</v>
      </c>
      <c r="V866" s="171"/>
      <c r="W866" s="173">
        <f t="shared" si="99"/>
        <v>0</v>
      </c>
      <c r="X866" s="174" t="str">
        <f t="shared" si="100"/>
        <v>8</v>
      </c>
      <c r="Y866" s="171"/>
      <c r="Z866" s="172">
        <f t="shared" si="101"/>
        <v>22080</v>
      </c>
      <c r="AA866" s="175">
        <f>VLOOKUP(G866,Ma_KH!$A:$R,14,0)</f>
        <v>60</v>
      </c>
    </row>
    <row r="867" spans="1:27" hidden="1" x14ac:dyDescent="0.25">
      <c r="A867" s="176">
        <v>45989</v>
      </c>
      <c r="B867" s="177">
        <v>4180590885</v>
      </c>
      <c r="C867" s="178" t="s">
        <v>7767</v>
      </c>
      <c r="D867" s="179">
        <v>45993</v>
      </c>
      <c r="E867" s="180"/>
      <c r="F867" s="178"/>
      <c r="G867" s="32" t="s">
        <v>7933</v>
      </c>
      <c r="H867" s="181"/>
      <c r="I867" s="177">
        <v>4180590885</v>
      </c>
      <c r="J867" s="182" t="s">
        <v>1784</v>
      </c>
      <c r="K867" s="332" t="s">
        <v>27</v>
      </c>
      <c r="L867" s="21" t="str">
        <f>VLOOKUP($K867,TONG_SL!$A:$D,2,0)</f>
        <v>Chân giò heo muối 300g</v>
      </c>
      <c r="N867" s="21" t="str">
        <f t="shared" si="97"/>
        <v>K-C6</v>
      </c>
      <c r="Q867" s="21" t="str">
        <f>VLOOKUP(K867,TONG_SL!$A:$D,3,0)</f>
        <v>Túi</v>
      </c>
      <c r="R867" s="1">
        <v>6</v>
      </c>
      <c r="S867" s="171"/>
      <c r="T867" s="171">
        <f>VLOOKUP(VLOOKUP(G867,Ma_KH!$A:$R,18,0)&amp;K867,Gia_MB!$A:$F,6,0)</f>
        <v>73431</v>
      </c>
      <c r="U867" s="172">
        <f t="shared" si="98"/>
        <v>440586</v>
      </c>
      <c r="V867" s="171"/>
      <c r="W867" s="173">
        <f t="shared" si="99"/>
        <v>0</v>
      </c>
      <c r="X867" s="174" t="str">
        <f t="shared" si="100"/>
        <v>8</v>
      </c>
      <c r="Y867" s="171"/>
      <c r="Z867" s="172">
        <f t="shared" si="101"/>
        <v>35246.879999999997</v>
      </c>
      <c r="AA867" s="175">
        <f>VLOOKUP(G867,Ma_KH!$A:$R,14,0)</f>
        <v>60</v>
      </c>
    </row>
    <row r="868" spans="1:27" hidden="1" x14ac:dyDescent="0.25">
      <c r="A868" s="176">
        <v>45989</v>
      </c>
      <c r="B868" s="177">
        <v>4180590885</v>
      </c>
      <c r="C868" s="178" t="s">
        <v>7767</v>
      </c>
      <c r="D868" s="179">
        <v>45993</v>
      </c>
      <c r="E868" s="180"/>
      <c r="F868" s="178"/>
      <c r="G868" s="32" t="s">
        <v>7933</v>
      </c>
      <c r="H868" s="181"/>
      <c r="I868" s="177">
        <v>4180590885</v>
      </c>
      <c r="J868" s="182" t="s">
        <v>1784</v>
      </c>
      <c r="K868" s="332" t="s">
        <v>39</v>
      </c>
      <c r="L868" s="21" t="str">
        <f>VLOOKUP($K868,TONG_SL!$A:$D,2,0)</f>
        <v>Chả nướng 300g</v>
      </c>
      <c r="N868" s="21" t="str">
        <f t="shared" si="97"/>
        <v>K-C6</v>
      </c>
      <c r="Q868" s="21" t="str">
        <f>VLOOKUP(K868,TONG_SL!$A:$D,3,0)</f>
        <v>Túi</v>
      </c>
      <c r="R868" s="1">
        <v>2</v>
      </c>
      <c r="S868" s="171"/>
      <c r="T868" s="171">
        <f>VLOOKUP(VLOOKUP(G868,Ma_KH!$A:$R,18,0)&amp;K868,Gia_MB!$A:$F,6,0)</f>
        <v>70950</v>
      </c>
      <c r="U868" s="172">
        <f t="shared" si="98"/>
        <v>141900</v>
      </c>
      <c r="V868" s="171"/>
      <c r="W868" s="173">
        <f t="shared" si="99"/>
        <v>0</v>
      </c>
      <c r="X868" s="174" t="str">
        <f t="shared" si="100"/>
        <v>8</v>
      </c>
      <c r="Y868" s="171"/>
      <c r="Z868" s="172">
        <f t="shared" si="101"/>
        <v>11352</v>
      </c>
      <c r="AA868" s="175">
        <f>VLOOKUP(G868,Ma_KH!$A:$R,14,0)</f>
        <v>60</v>
      </c>
    </row>
    <row r="869" spans="1:27" hidden="1" x14ac:dyDescent="0.25">
      <c r="A869" s="176">
        <v>45989</v>
      </c>
      <c r="B869" s="177">
        <v>4180590885</v>
      </c>
      <c r="C869" s="178" t="s">
        <v>7767</v>
      </c>
      <c r="D869" s="179">
        <v>45993</v>
      </c>
      <c r="E869" s="180"/>
      <c r="F869" s="178"/>
      <c r="G869" s="32" t="s">
        <v>7933</v>
      </c>
      <c r="H869" s="181"/>
      <c r="I869" s="177">
        <v>4180590885</v>
      </c>
      <c r="J869" s="182" t="s">
        <v>1784</v>
      </c>
      <c r="K869" s="332" t="s">
        <v>37</v>
      </c>
      <c r="L869" s="21" t="str">
        <f>VLOOKUP($K869,TONG_SL!$A:$D,2,0)</f>
        <v>Chả cốm 300g</v>
      </c>
      <c r="N869" s="21" t="str">
        <f t="shared" ref="N869:N932" si="102">IF($B869&lt;&gt;"","K-C6","")</f>
        <v>K-C6</v>
      </c>
      <c r="Q869" s="21" t="str">
        <f>VLOOKUP(K869,TONG_SL!$A:$D,3,0)</f>
        <v>Túi</v>
      </c>
      <c r="R869" s="1">
        <v>2</v>
      </c>
      <c r="S869" s="171"/>
      <c r="T869" s="171">
        <f>VLOOKUP(VLOOKUP(G869,Ma_KH!$A:$R,18,0)&amp;K869,Gia_MB!$A:$F,6,0)</f>
        <v>74250</v>
      </c>
      <c r="U869" s="172">
        <f t="shared" si="98"/>
        <v>148500</v>
      </c>
      <c r="V869" s="171"/>
      <c r="W869" s="173">
        <f t="shared" si="99"/>
        <v>0</v>
      </c>
      <c r="X869" s="174" t="str">
        <f t="shared" si="100"/>
        <v>8</v>
      </c>
      <c r="Y869" s="171"/>
      <c r="Z869" s="172">
        <f t="shared" si="101"/>
        <v>11880</v>
      </c>
      <c r="AA869" s="175">
        <f>VLOOKUP(G869,Ma_KH!$A:$R,14,0)</f>
        <v>60</v>
      </c>
    </row>
    <row r="870" spans="1:27" hidden="1" x14ac:dyDescent="0.25">
      <c r="A870" s="176">
        <v>45989</v>
      </c>
      <c r="B870" s="177">
        <v>4180590885</v>
      </c>
      <c r="C870" s="178" t="s">
        <v>7767</v>
      </c>
      <c r="D870" s="179">
        <v>45993</v>
      </c>
      <c r="E870" s="180"/>
      <c r="F870" s="178"/>
      <c r="G870" s="32" t="s">
        <v>7933</v>
      </c>
      <c r="H870" s="181"/>
      <c r="I870" s="177">
        <v>4180590885</v>
      </c>
      <c r="J870" s="182" t="s">
        <v>1784</v>
      </c>
      <c r="K870" s="332" t="s">
        <v>32</v>
      </c>
      <c r="L870" s="21" t="str">
        <f>VLOOKUP($K870,TONG_SL!$A:$D,2,0)</f>
        <v>Giò Tai Lưỡi Xào 250g</v>
      </c>
      <c r="N870" s="21" t="str">
        <f t="shared" si="102"/>
        <v>K-C6</v>
      </c>
      <c r="Q870" s="21" t="str">
        <f>VLOOKUP(K870,TONG_SL!$A:$D,3,0)</f>
        <v>Túi</v>
      </c>
      <c r="R870" s="1">
        <v>5</v>
      </c>
      <c r="S870" s="171"/>
      <c r="T870" s="171">
        <f>VLOOKUP(VLOOKUP(G870,Ma_KH!$A:$R,18,0)&amp;K870,Gia_MB!$A:$F,6,0)</f>
        <v>50182</v>
      </c>
      <c r="U870" s="172">
        <f t="shared" si="98"/>
        <v>250910</v>
      </c>
      <c r="V870" s="171"/>
      <c r="W870" s="173">
        <f t="shared" si="99"/>
        <v>0</v>
      </c>
      <c r="X870" s="174" t="str">
        <f t="shared" si="100"/>
        <v>8</v>
      </c>
      <c r="Y870" s="171"/>
      <c r="Z870" s="172">
        <f t="shared" si="101"/>
        <v>20072.8</v>
      </c>
      <c r="AA870" s="175">
        <f>VLOOKUP(G870,Ma_KH!$A:$R,14,0)</f>
        <v>60</v>
      </c>
    </row>
    <row r="871" spans="1:27" hidden="1" x14ac:dyDescent="0.25">
      <c r="A871" s="176">
        <v>45989</v>
      </c>
      <c r="B871" s="177">
        <v>4180590637</v>
      </c>
      <c r="C871" s="178" t="s">
        <v>7767</v>
      </c>
      <c r="D871" s="179">
        <v>45993</v>
      </c>
      <c r="E871" s="180"/>
      <c r="F871" s="178"/>
      <c r="G871" s="32" t="s">
        <v>7934</v>
      </c>
      <c r="H871" s="181"/>
      <c r="I871" s="177">
        <v>4180590637</v>
      </c>
      <c r="J871" s="182" t="s">
        <v>1784</v>
      </c>
      <c r="K871" s="332" t="s">
        <v>32</v>
      </c>
      <c r="L871" s="21" t="str">
        <f>VLOOKUP($K871,TONG_SL!$A:$D,2,0)</f>
        <v>Giò Tai Lưỡi Xào 250g</v>
      </c>
      <c r="N871" s="21" t="str">
        <f t="shared" si="102"/>
        <v>K-C6</v>
      </c>
      <c r="Q871" s="21" t="str">
        <f>VLOOKUP(K871,TONG_SL!$A:$D,3,0)</f>
        <v>Túi</v>
      </c>
      <c r="R871" s="1">
        <v>4</v>
      </c>
      <c r="S871" s="171"/>
      <c r="T871" s="171">
        <f>VLOOKUP(VLOOKUP(G871,Ma_KH!$A:$R,18,0)&amp;K871,Gia_MB!$A:$F,6,0)</f>
        <v>50182</v>
      </c>
      <c r="U871" s="172">
        <f t="shared" si="98"/>
        <v>200728</v>
      </c>
      <c r="V871" s="171"/>
      <c r="W871" s="173">
        <f t="shared" si="99"/>
        <v>0</v>
      </c>
      <c r="X871" s="174" t="str">
        <f t="shared" si="100"/>
        <v>8</v>
      </c>
      <c r="Y871" s="171"/>
      <c r="Z871" s="172">
        <f t="shared" si="101"/>
        <v>16058.24</v>
      </c>
      <c r="AA871" s="175">
        <f>VLOOKUP(G871,Ma_KH!$A:$R,14,0)</f>
        <v>60</v>
      </c>
    </row>
    <row r="872" spans="1:27" hidden="1" x14ac:dyDescent="0.25">
      <c r="A872" s="176">
        <v>45989</v>
      </c>
      <c r="B872" s="177">
        <v>4180590637</v>
      </c>
      <c r="C872" s="178" t="s">
        <v>7767</v>
      </c>
      <c r="D872" s="179">
        <v>45993</v>
      </c>
      <c r="E872" s="180"/>
      <c r="F872" s="178"/>
      <c r="G872" s="32" t="s">
        <v>7934</v>
      </c>
      <c r="H872" s="181"/>
      <c r="I872" s="177">
        <v>4180590637</v>
      </c>
      <c r="J872" s="182" t="s">
        <v>1784</v>
      </c>
      <c r="K872" s="332" t="s">
        <v>30</v>
      </c>
      <c r="L872" s="21" t="str">
        <f>VLOOKUP($K872,TONG_SL!$A:$D,2,0)</f>
        <v>Gà muối 500g</v>
      </c>
      <c r="N872" s="21" t="str">
        <f t="shared" si="102"/>
        <v>K-C6</v>
      </c>
      <c r="Q872" s="21" t="str">
        <f>VLOOKUP(K872,TONG_SL!$A:$D,3,0)</f>
        <v>Túi</v>
      </c>
      <c r="R872" s="1">
        <v>2</v>
      </c>
      <c r="S872" s="171"/>
      <c r="T872" s="171">
        <f>VLOOKUP(VLOOKUP(G872,Ma_KH!$A:$R,18,0)&amp;K872,Gia_MB!$A:$F,6,0)</f>
        <v>111058</v>
      </c>
      <c r="U872" s="172">
        <f t="shared" si="98"/>
        <v>222116</v>
      </c>
      <c r="V872" s="171"/>
      <c r="W872" s="173">
        <f t="shared" si="99"/>
        <v>0</v>
      </c>
      <c r="X872" s="174" t="str">
        <f t="shared" si="100"/>
        <v>8</v>
      </c>
      <c r="Y872" s="171"/>
      <c r="Z872" s="172">
        <f t="shared" si="101"/>
        <v>17769.28</v>
      </c>
      <c r="AA872" s="175">
        <f>VLOOKUP(G872,Ma_KH!$A:$R,14,0)</f>
        <v>60</v>
      </c>
    </row>
    <row r="873" spans="1:27" hidden="1" x14ac:dyDescent="0.25">
      <c r="A873" s="176">
        <v>45989</v>
      </c>
      <c r="B873" s="177">
        <v>4180590637</v>
      </c>
      <c r="C873" s="178" t="s">
        <v>7767</v>
      </c>
      <c r="D873" s="179">
        <v>45993</v>
      </c>
      <c r="E873" s="180"/>
      <c r="F873" s="178"/>
      <c r="G873" s="32" t="s">
        <v>7934</v>
      </c>
      <c r="H873" s="181"/>
      <c r="I873" s="177">
        <v>4180590637</v>
      </c>
      <c r="J873" s="182" t="s">
        <v>1784</v>
      </c>
      <c r="K873" s="332" t="s">
        <v>48</v>
      </c>
      <c r="L873" s="21" t="str">
        <f>VLOOKUP($K873,TONG_SL!$A:$D,2,0)</f>
        <v>Mọc Nấm Hương 250g</v>
      </c>
      <c r="N873" s="21" t="str">
        <f t="shared" si="102"/>
        <v>K-C6</v>
      </c>
      <c r="Q873" s="21" t="str">
        <f>VLOOKUP(K873,TONG_SL!$A:$D,3,0)</f>
        <v>Túi</v>
      </c>
      <c r="R873" s="1">
        <v>5</v>
      </c>
      <c r="S873" s="171"/>
      <c r="T873" s="171">
        <f>VLOOKUP(VLOOKUP(G873,Ma_KH!$A:$R,18,0)&amp;K873,Gia_MB!$A:$F,6,0)</f>
        <v>46000</v>
      </c>
      <c r="U873" s="172">
        <f t="shared" si="98"/>
        <v>230000</v>
      </c>
      <c r="V873" s="171"/>
      <c r="W873" s="173">
        <f t="shared" si="99"/>
        <v>0</v>
      </c>
      <c r="X873" s="174" t="str">
        <f t="shared" si="100"/>
        <v>8</v>
      </c>
      <c r="Y873" s="171"/>
      <c r="Z873" s="172">
        <f t="shared" si="101"/>
        <v>18400</v>
      </c>
      <c r="AA873" s="175">
        <f>VLOOKUP(G873,Ma_KH!$A:$R,14,0)</f>
        <v>60</v>
      </c>
    </row>
    <row r="874" spans="1:27" hidden="1" x14ac:dyDescent="0.25">
      <c r="A874" s="176">
        <v>45989</v>
      </c>
      <c r="B874" s="177">
        <v>4180590637</v>
      </c>
      <c r="C874" s="178" t="s">
        <v>7767</v>
      </c>
      <c r="D874" s="179">
        <v>45993</v>
      </c>
      <c r="E874" s="180"/>
      <c r="F874" s="178"/>
      <c r="G874" s="32" t="s">
        <v>7934</v>
      </c>
      <c r="H874" s="181"/>
      <c r="I874" s="177">
        <v>4180590637</v>
      </c>
      <c r="J874" s="182" t="s">
        <v>1784</v>
      </c>
      <c r="K874" s="332" t="s">
        <v>34</v>
      </c>
      <c r="L874" s="21" t="str">
        <f>VLOOKUP($K874,TONG_SL!$A:$D,2,0)</f>
        <v>Tai heo muối 200g</v>
      </c>
      <c r="N874" s="21" t="str">
        <f t="shared" si="102"/>
        <v>K-C6</v>
      </c>
      <c r="Q874" s="21" t="str">
        <f>VLOOKUP(K874,TONG_SL!$A:$D,3,0)</f>
        <v>Túi</v>
      </c>
      <c r="R874" s="1">
        <v>2</v>
      </c>
      <c r="S874" s="171"/>
      <c r="T874" s="171">
        <f>VLOOKUP(VLOOKUP(G874,Ma_KH!$A:$R,18,0)&amp;K874,Gia_MB!$A:$F,6,0)</f>
        <v>55595</v>
      </c>
      <c r="U874" s="172">
        <f t="shared" si="98"/>
        <v>111190</v>
      </c>
      <c r="V874" s="171"/>
      <c r="W874" s="173">
        <f t="shared" si="99"/>
        <v>0</v>
      </c>
      <c r="X874" s="174" t="str">
        <f t="shared" si="100"/>
        <v>8</v>
      </c>
      <c r="Y874" s="171"/>
      <c r="Z874" s="172">
        <f t="shared" si="101"/>
        <v>8895.2000000000007</v>
      </c>
      <c r="AA874" s="175">
        <f>VLOOKUP(G874,Ma_KH!$A:$R,14,0)</f>
        <v>60</v>
      </c>
    </row>
    <row r="875" spans="1:27" hidden="1" x14ac:dyDescent="0.25">
      <c r="A875" s="176">
        <v>45989</v>
      </c>
      <c r="B875" s="177">
        <v>4180590637</v>
      </c>
      <c r="C875" s="178" t="s">
        <v>7767</v>
      </c>
      <c r="D875" s="179">
        <v>45993</v>
      </c>
      <c r="E875" s="180"/>
      <c r="F875" s="178"/>
      <c r="G875" s="32" t="s">
        <v>7934</v>
      </c>
      <c r="H875" s="181"/>
      <c r="I875" s="177">
        <v>4180590637</v>
      </c>
      <c r="J875" s="182" t="s">
        <v>1784</v>
      </c>
      <c r="K875" s="332" t="s">
        <v>27</v>
      </c>
      <c r="L875" s="21" t="str">
        <f>VLOOKUP($K875,TONG_SL!$A:$D,2,0)</f>
        <v>Chân giò heo muối 300g</v>
      </c>
      <c r="N875" s="21" t="str">
        <f t="shared" si="102"/>
        <v>K-C6</v>
      </c>
      <c r="Q875" s="21" t="str">
        <f>VLOOKUP(K875,TONG_SL!$A:$D,3,0)</f>
        <v>Túi</v>
      </c>
      <c r="R875" s="1">
        <v>4</v>
      </c>
      <c r="S875" s="171"/>
      <c r="T875" s="171">
        <f>VLOOKUP(VLOOKUP(G875,Ma_KH!$A:$R,18,0)&amp;K875,Gia_MB!$A:$F,6,0)</f>
        <v>73431</v>
      </c>
      <c r="U875" s="172">
        <f t="shared" si="98"/>
        <v>293724</v>
      </c>
      <c r="V875" s="171"/>
      <c r="W875" s="173">
        <f t="shared" si="99"/>
        <v>0</v>
      </c>
      <c r="X875" s="174" t="str">
        <f t="shared" si="100"/>
        <v>8</v>
      </c>
      <c r="Y875" s="171"/>
      <c r="Z875" s="172">
        <f t="shared" si="101"/>
        <v>23497.920000000002</v>
      </c>
      <c r="AA875" s="175">
        <f>VLOOKUP(G875,Ma_KH!$A:$R,14,0)</f>
        <v>60</v>
      </c>
    </row>
    <row r="876" spans="1:27" hidden="1" x14ac:dyDescent="0.25">
      <c r="A876" s="176">
        <v>45989</v>
      </c>
      <c r="B876" s="177">
        <v>4180590961</v>
      </c>
      <c r="C876" s="178" t="s">
        <v>7767</v>
      </c>
      <c r="D876" s="179">
        <v>45993</v>
      </c>
      <c r="E876" s="180"/>
      <c r="F876" s="178"/>
      <c r="G876" s="32" t="s">
        <v>7935</v>
      </c>
      <c r="H876" s="181"/>
      <c r="I876" s="177">
        <v>4180590961</v>
      </c>
      <c r="J876" s="182" t="s">
        <v>1784</v>
      </c>
      <c r="K876" s="332" t="s">
        <v>30</v>
      </c>
      <c r="L876" s="21" t="str">
        <f>VLOOKUP($K876,TONG_SL!$A:$D,2,0)</f>
        <v>Gà muối 500g</v>
      </c>
      <c r="N876" s="21" t="str">
        <f t="shared" si="102"/>
        <v>K-C6</v>
      </c>
      <c r="Q876" s="21" t="str">
        <f>VLOOKUP(K876,TONG_SL!$A:$D,3,0)</f>
        <v>Túi</v>
      </c>
      <c r="R876" s="1">
        <v>4</v>
      </c>
      <c r="S876" s="171"/>
      <c r="T876" s="171">
        <f>VLOOKUP(VLOOKUP(G876,Ma_KH!$A:$R,18,0)&amp;K876,Gia_MB!$A:$F,6,0)</f>
        <v>111058</v>
      </c>
      <c r="U876" s="172">
        <f t="shared" si="98"/>
        <v>444232</v>
      </c>
      <c r="V876" s="171"/>
      <c r="W876" s="173">
        <f t="shared" si="99"/>
        <v>0</v>
      </c>
      <c r="X876" s="174" t="str">
        <f t="shared" si="100"/>
        <v>8</v>
      </c>
      <c r="Y876" s="171"/>
      <c r="Z876" s="172">
        <f t="shared" si="101"/>
        <v>35538.559999999998</v>
      </c>
      <c r="AA876" s="175">
        <f>VLOOKUP(G876,Ma_KH!$A:$R,14,0)</f>
        <v>60</v>
      </c>
    </row>
    <row r="877" spans="1:27" hidden="1" x14ac:dyDescent="0.25">
      <c r="A877" s="176">
        <v>45989</v>
      </c>
      <c r="B877" s="177">
        <v>4180590961</v>
      </c>
      <c r="C877" s="178" t="s">
        <v>7767</v>
      </c>
      <c r="D877" s="179">
        <v>45993</v>
      </c>
      <c r="E877" s="180"/>
      <c r="F877" s="178"/>
      <c r="G877" s="32" t="s">
        <v>7935</v>
      </c>
      <c r="H877" s="181"/>
      <c r="I877" s="177">
        <v>4180590961</v>
      </c>
      <c r="J877" s="182" t="s">
        <v>1784</v>
      </c>
      <c r="K877" s="332" t="s">
        <v>48</v>
      </c>
      <c r="L877" s="21" t="str">
        <f>VLOOKUP($K877,TONG_SL!$A:$D,2,0)</f>
        <v>Mọc Nấm Hương 250g</v>
      </c>
      <c r="N877" s="21" t="str">
        <f t="shared" si="102"/>
        <v>K-C6</v>
      </c>
      <c r="Q877" s="21" t="str">
        <f>VLOOKUP(K877,TONG_SL!$A:$D,3,0)</f>
        <v>Túi</v>
      </c>
      <c r="R877" s="1">
        <v>2</v>
      </c>
      <c r="S877" s="171"/>
      <c r="T877" s="171">
        <f>VLOOKUP(VLOOKUP(G877,Ma_KH!$A:$R,18,0)&amp;K877,Gia_MB!$A:$F,6,0)</f>
        <v>46000</v>
      </c>
      <c r="U877" s="172">
        <f t="shared" si="98"/>
        <v>92000</v>
      </c>
      <c r="V877" s="171"/>
      <c r="W877" s="173">
        <f t="shared" si="99"/>
        <v>0</v>
      </c>
      <c r="X877" s="174" t="str">
        <f t="shared" si="100"/>
        <v>8</v>
      </c>
      <c r="Y877" s="171"/>
      <c r="Z877" s="172">
        <f t="shared" si="101"/>
        <v>7360</v>
      </c>
      <c r="AA877" s="175">
        <f>VLOOKUP(G877,Ma_KH!$A:$R,14,0)</f>
        <v>60</v>
      </c>
    </row>
    <row r="878" spans="1:27" hidden="1" x14ac:dyDescent="0.25">
      <c r="A878" s="176">
        <v>45989</v>
      </c>
      <c r="B878" s="177">
        <v>4180590961</v>
      </c>
      <c r="C878" s="178" t="s">
        <v>7767</v>
      </c>
      <c r="D878" s="179">
        <v>45993</v>
      </c>
      <c r="E878" s="180"/>
      <c r="F878" s="178"/>
      <c r="G878" s="32" t="s">
        <v>7935</v>
      </c>
      <c r="H878" s="181"/>
      <c r="I878" s="177">
        <v>4180590961</v>
      </c>
      <c r="J878" s="182" t="s">
        <v>1784</v>
      </c>
      <c r="K878" s="332" t="s">
        <v>34</v>
      </c>
      <c r="L878" s="21" t="str">
        <f>VLOOKUP($K878,TONG_SL!$A:$D,2,0)</f>
        <v>Tai heo muối 200g</v>
      </c>
      <c r="N878" s="21" t="str">
        <f t="shared" si="102"/>
        <v>K-C6</v>
      </c>
      <c r="Q878" s="21" t="str">
        <f>VLOOKUP(K878,TONG_SL!$A:$D,3,0)</f>
        <v>Túi</v>
      </c>
      <c r="R878" s="1">
        <v>4</v>
      </c>
      <c r="S878" s="171"/>
      <c r="T878" s="171">
        <f>VLOOKUP(VLOOKUP(G878,Ma_KH!$A:$R,18,0)&amp;K878,Gia_MB!$A:$F,6,0)</f>
        <v>55595</v>
      </c>
      <c r="U878" s="172">
        <f t="shared" si="98"/>
        <v>222380</v>
      </c>
      <c r="V878" s="171"/>
      <c r="W878" s="173">
        <f t="shared" si="99"/>
        <v>0</v>
      </c>
      <c r="X878" s="174" t="str">
        <f t="shared" si="100"/>
        <v>8</v>
      </c>
      <c r="Y878" s="171"/>
      <c r="Z878" s="172">
        <f t="shared" si="101"/>
        <v>17790.400000000001</v>
      </c>
      <c r="AA878" s="175">
        <f>VLOOKUP(G878,Ma_KH!$A:$R,14,0)</f>
        <v>60</v>
      </c>
    </row>
    <row r="879" spans="1:27" hidden="1" x14ac:dyDescent="0.25">
      <c r="A879" s="176">
        <v>45989</v>
      </c>
      <c r="B879" s="177">
        <v>4180590961</v>
      </c>
      <c r="C879" s="178" t="s">
        <v>7767</v>
      </c>
      <c r="D879" s="179">
        <v>45993</v>
      </c>
      <c r="E879" s="180"/>
      <c r="F879" s="178"/>
      <c r="G879" s="32" t="s">
        <v>7935</v>
      </c>
      <c r="H879" s="181"/>
      <c r="I879" s="177">
        <v>4180590961</v>
      </c>
      <c r="J879" s="182" t="s">
        <v>1784</v>
      </c>
      <c r="K879" s="332" t="s">
        <v>27</v>
      </c>
      <c r="L879" s="21" t="str">
        <f>VLOOKUP($K879,TONG_SL!$A:$D,2,0)</f>
        <v>Chân giò heo muối 300g</v>
      </c>
      <c r="N879" s="21" t="str">
        <f t="shared" si="102"/>
        <v>K-C6</v>
      </c>
      <c r="Q879" s="21" t="str">
        <f>VLOOKUP(K879,TONG_SL!$A:$D,3,0)</f>
        <v>Túi</v>
      </c>
      <c r="R879" s="1">
        <v>2</v>
      </c>
      <c r="S879" s="171"/>
      <c r="T879" s="171">
        <f>VLOOKUP(VLOOKUP(G879,Ma_KH!$A:$R,18,0)&amp;K879,Gia_MB!$A:$F,6,0)</f>
        <v>73431</v>
      </c>
      <c r="U879" s="172">
        <f t="shared" si="98"/>
        <v>146862</v>
      </c>
      <c r="V879" s="171"/>
      <c r="W879" s="173">
        <f t="shared" si="99"/>
        <v>0</v>
      </c>
      <c r="X879" s="174" t="str">
        <f t="shared" si="100"/>
        <v>8</v>
      </c>
      <c r="Y879" s="171"/>
      <c r="Z879" s="172">
        <f t="shared" si="101"/>
        <v>11748.960000000001</v>
      </c>
      <c r="AA879" s="175">
        <f>VLOOKUP(G879,Ma_KH!$A:$R,14,0)</f>
        <v>60</v>
      </c>
    </row>
    <row r="880" spans="1:27" hidden="1" x14ac:dyDescent="0.25">
      <c r="A880" s="176">
        <v>45989</v>
      </c>
      <c r="B880" s="177">
        <v>4180590961</v>
      </c>
      <c r="C880" s="178" t="s">
        <v>7767</v>
      </c>
      <c r="D880" s="179">
        <v>45993</v>
      </c>
      <c r="E880" s="180"/>
      <c r="F880" s="178"/>
      <c r="G880" s="32" t="s">
        <v>7935</v>
      </c>
      <c r="H880" s="181"/>
      <c r="I880" s="177">
        <v>4180590961</v>
      </c>
      <c r="J880" s="182" t="s">
        <v>1784</v>
      </c>
      <c r="K880" s="332" t="s">
        <v>37</v>
      </c>
      <c r="L880" s="21" t="str">
        <f>VLOOKUP($K880,TONG_SL!$A:$D,2,0)</f>
        <v>Chả cốm 300g</v>
      </c>
      <c r="N880" s="21" t="str">
        <f t="shared" si="102"/>
        <v>K-C6</v>
      </c>
      <c r="Q880" s="21" t="str">
        <f>VLOOKUP(K880,TONG_SL!$A:$D,3,0)</f>
        <v>Túi</v>
      </c>
      <c r="R880" s="1">
        <v>2</v>
      </c>
      <c r="S880" s="171"/>
      <c r="T880" s="171">
        <f>VLOOKUP(VLOOKUP(G880,Ma_KH!$A:$R,18,0)&amp;K880,Gia_MB!$A:$F,6,0)</f>
        <v>74250</v>
      </c>
      <c r="U880" s="172">
        <f t="shared" si="98"/>
        <v>148500</v>
      </c>
      <c r="V880" s="171"/>
      <c r="W880" s="173">
        <f t="shared" si="99"/>
        <v>0</v>
      </c>
      <c r="X880" s="174" t="str">
        <f t="shared" si="100"/>
        <v>8</v>
      </c>
      <c r="Y880" s="171"/>
      <c r="Z880" s="172">
        <f t="shared" si="101"/>
        <v>11880</v>
      </c>
      <c r="AA880" s="175">
        <f>VLOOKUP(G880,Ma_KH!$A:$R,14,0)</f>
        <v>60</v>
      </c>
    </row>
    <row r="881" spans="1:27" hidden="1" x14ac:dyDescent="0.25">
      <c r="A881" s="176">
        <v>45989</v>
      </c>
      <c r="B881" s="177">
        <v>4180590961</v>
      </c>
      <c r="C881" s="178" t="s">
        <v>7767</v>
      </c>
      <c r="D881" s="179">
        <v>45993</v>
      </c>
      <c r="E881" s="180"/>
      <c r="F881" s="178"/>
      <c r="G881" s="32" t="s">
        <v>7935</v>
      </c>
      <c r="H881" s="181"/>
      <c r="I881" s="177">
        <v>4180590961</v>
      </c>
      <c r="J881" s="182" t="s">
        <v>1784</v>
      </c>
      <c r="K881" s="332" t="s">
        <v>32</v>
      </c>
      <c r="L881" s="21" t="str">
        <f>VLOOKUP($K881,TONG_SL!$A:$D,2,0)</f>
        <v>Giò Tai Lưỡi Xào 250g</v>
      </c>
      <c r="N881" s="21" t="str">
        <f t="shared" si="102"/>
        <v>K-C6</v>
      </c>
      <c r="Q881" s="21" t="str">
        <f>VLOOKUP(K881,TONG_SL!$A:$D,3,0)</f>
        <v>Túi</v>
      </c>
      <c r="R881" s="1">
        <v>4</v>
      </c>
      <c r="S881" s="171"/>
      <c r="T881" s="171">
        <f>VLOOKUP(VLOOKUP(G881,Ma_KH!$A:$R,18,0)&amp;K881,Gia_MB!$A:$F,6,0)</f>
        <v>50182</v>
      </c>
      <c r="U881" s="172">
        <f t="shared" si="98"/>
        <v>200728</v>
      </c>
      <c r="V881" s="171"/>
      <c r="W881" s="173">
        <f t="shared" si="99"/>
        <v>0</v>
      </c>
      <c r="X881" s="174" t="str">
        <f t="shared" si="100"/>
        <v>8</v>
      </c>
      <c r="Y881" s="171"/>
      <c r="Z881" s="172">
        <f t="shared" si="101"/>
        <v>16058.24</v>
      </c>
      <c r="AA881" s="175">
        <f>VLOOKUP(G881,Ma_KH!$A:$R,14,0)</f>
        <v>60</v>
      </c>
    </row>
    <row r="882" spans="1:27" hidden="1" x14ac:dyDescent="0.25">
      <c r="A882" s="176">
        <v>45989</v>
      </c>
      <c r="B882" s="177">
        <v>4180591012</v>
      </c>
      <c r="C882" s="178" t="s">
        <v>7767</v>
      </c>
      <c r="D882" s="179">
        <v>45993</v>
      </c>
      <c r="E882" s="180"/>
      <c r="F882" s="178"/>
      <c r="G882" s="32" t="s">
        <v>7936</v>
      </c>
      <c r="H882" s="181"/>
      <c r="I882" s="177">
        <v>4180591012</v>
      </c>
      <c r="J882" s="182" t="s">
        <v>1784</v>
      </c>
      <c r="K882" s="332" t="s">
        <v>27</v>
      </c>
      <c r="L882" s="21" t="str">
        <f>VLOOKUP($K882,TONG_SL!$A:$D,2,0)</f>
        <v>Chân giò heo muối 300g</v>
      </c>
      <c r="N882" s="21" t="str">
        <f t="shared" si="102"/>
        <v>K-C6</v>
      </c>
      <c r="Q882" s="21" t="str">
        <f>VLOOKUP(K882,TONG_SL!$A:$D,3,0)</f>
        <v>Túi</v>
      </c>
      <c r="R882" s="1">
        <v>4</v>
      </c>
      <c r="S882" s="171"/>
      <c r="T882" s="171">
        <f>VLOOKUP(VLOOKUP(G882,Ma_KH!$A:$R,18,0)&amp;K882,Gia_MB!$A:$F,6,0)</f>
        <v>73431</v>
      </c>
      <c r="U882" s="172">
        <f t="shared" si="98"/>
        <v>293724</v>
      </c>
      <c r="V882" s="171"/>
      <c r="W882" s="173">
        <f t="shared" si="99"/>
        <v>0</v>
      </c>
      <c r="X882" s="174" t="str">
        <f t="shared" si="100"/>
        <v>8</v>
      </c>
      <c r="Y882" s="171"/>
      <c r="Z882" s="172">
        <f t="shared" si="101"/>
        <v>23497.920000000002</v>
      </c>
      <c r="AA882" s="175">
        <f>VLOOKUP(G882,Ma_KH!$A:$R,14,0)</f>
        <v>60</v>
      </c>
    </row>
    <row r="883" spans="1:27" hidden="1" x14ac:dyDescent="0.25">
      <c r="A883" s="176">
        <v>45989</v>
      </c>
      <c r="B883" s="177">
        <v>4180591012</v>
      </c>
      <c r="C883" s="178" t="s">
        <v>7767</v>
      </c>
      <c r="D883" s="179">
        <v>45993</v>
      </c>
      <c r="E883" s="180"/>
      <c r="F883" s="178"/>
      <c r="G883" s="32" t="s">
        <v>7936</v>
      </c>
      <c r="H883" s="181"/>
      <c r="I883" s="177">
        <v>4180591012</v>
      </c>
      <c r="J883" s="182" t="s">
        <v>1784</v>
      </c>
      <c r="K883" s="332" t="s">
        <v>32</v>
      </c>
      <c r="L883" s="21" t="str">
        <f>VLOOKUP($K883,TONG_SL!$A:$D,2,0)</f>
        <v>Giò Tai Lưỡi Xào 250g</v>
      </c>
      <c r="N883" s="21" t="str">
        <f t="shared" si="102"/>
        <v>K-C6</v>
      </c>
      <c r="Q883" s="21" t="str">
        <f>VLOOKUP(K883,TONG_SL!$A:$D,3,0)</f>
        <v>Túi</v>
      </c>
      <c r="R883" s="1">
        <v>4</v>
      </c>
      <c r="S883" s="171"/>
      <c r="T883" s="171">
        <f>VLOOKUP(VLOOKUP(G883,Ma_KH!$A:$R,18,0)&amp;K883,Gia_MB!$A:$F,6,0)</f>
        <v>50182</v>
      </c>
      <c r="U883" s="172">
        <f t="shared" si="98"/>
        <v>200728</v>
      </c>
      <c r="V883" s="171"/>
      <c r="W883" s="173">
        <f t="shared" si="99"/>
        <v>0</v>
      </c>
      <c r="X883" s="174" t="str">
        <f t="shared" si="100"/>
        <v>8</v>
      </c>
      <c r="Y883" s="171"/>
      <c r="Z883" s="172">
        <f t="shared" si="101"/>
        <v>16058.24</v>
      </c>
      <c r="AA883" s="175">
        <f>VLOOKUP(G883,Ma_KH!$A:$R,14,0)</f>
        <v>60</v>
      </c>
    </row>
    <row r="884" spans="1:27" hidden="1" x14ac:dyDescent="0.25">
      <c r="A884" s="176">
        <v>45989</v>
      </c>
      <c r="B884" s="177">
        <v>4180591012</v>
      </c>
      <c r="C884" s="178" t="s">
        <v>7767</v>
      </c>
      <c r="D884" s="179">
        <v>45993</v>
      </c>
      <c r="E884" s="180"/>
      <c r="F884" s="178"/>
      <c r="G884" s="32" t="s">
        <v>7936</v>
      </c>
      <c r="H884" s="181"/>
      <c r="I884" s="177">
        <v>4180591012</v>
      </c>
      <c r="J884" s="182" t="s">
        <v>1784</v>
      </c>
      <c r="K884" s="332" t="s">
        <v>30</v>
      </c>
      <c r="L884" s="21" t="str">
        <f>VLOOKUP($K884,TONG_SL!$A:$D,2,0)</f>
        <v>Gà muối 500g</v>
      </c>
      <c r="N884" s="21" t="str">
        <f t="shared" si="102"/>
        <v>K-C6</v>
      </c>
      <c r="Q884" s="21" t="str">
        <f>VLOOKUP(K884,TONG_SL!$A:$D,3,0)</f>
        <v>Túi</v>
      </c>
      <c r="R884" s="1">
        <v>3</v>
      </c>
      <c r="S884" s="171"/>
      <c r="T884" s="171">
        <f>VLOOKUP(VLOOKUP(G884,Ma_KH!$A:$R,18,0)&amp;K884,Gia_MB!$A:$F,6,0)</f>
        <v>111058</v>
      </c>
      <c r="U884" s="172">
        <f t="shared" si="98"/>
        <v>333174</v>
      </c>
      <c r="V884" s="171"/>
      <c r="W884" s="173">
        <f t="shared" si="99"/>
        <v>0</v>
      </c>
      <c r="X884" s="174" t="str">
        <f t="shared" si="100"/>
        <v>8</v>
      </c>
      <c r="Y884" s="171"/>
      <c r="Z884" s="172">
        <f t="shared" si="101"/>
        <v>26653.920000000002</v>
      </c>
      <c r="AA884" s="175">
        <f>VLOOKUP(G884,Ma_KH!$A:$R,14,0)</f>
        <v>60</v>
      </c>
    </row>
    <row r="885" spans="1:27" hidden="1" x14ac:dyDescent="0.25">
      <c r="A885" s="176">
        <v>45989</v>
      </c>
      <c r="B885" s="177">
        <v>4180591012</v>
      </c>
      <c r="C885" s="178" t="s">
        <v>7767</v>
      </c>
      <c r="D885" s="179">
        <v>45993</v>
      </c>
      <c r="E885" s="180"/>
      <c r="F885" s="178"/>
      <c r="G885" s="32" t="s">
        <v>7936</v>
      </c>
      <c r="H885" s="181"/>
      <c r="I885" s="177">
        <v>4180591012</v>
      </c>
      <c r="J885" s="182" t="s">
        <v>1784</v>
      </c>
      <c r="K885" s="332" t="s">
        <v>48</v>
      </c>
      <c r="L885" s="21" t="str">
        <f>VLOOKUP($K885,TONG_SL!$A:$D,2,0)</f>
        <v>Mọc Nấm Hương 250g</v>
      </c>
      <c r="N885" s="21" t="str">
        <f t="shared" si="102"/>
        <v>K-C6</v>
      </c>
      <c r="Q885" s="21" t="str">
        <f>VLOOKUP(K885,TONG_SL!$A:$D,3,0)</f>
        <v>Túi</v>
      </c>
      <c r="R885" s="1">
        <v>3</v>
      </c>
      <c r="S885" s="171"/>
      <c r="T885" s="171">
        <f>VLOOKUP(VLOOKUP(G885,Ma_KH!$A:$R,18,0)&amp;K885,Gia_MB!$A:$F,6,0)</f>
        <v>46000</v>
      </c>
      <c r="U885" s="172">
        <f t="shared" si="98"/>
        <v>138000</v>
      </c>
      <c r="V885" s="171"/>
      <c r="W885" s="173">
        <f t="shared" si="99"/>
        <v>0</v>
      </c>
      <c r="X885" s="174" t="str">
        <f t="shared" si="100"/>
        <v>8</v>
      </c>
      <c r="Y885" s="171"/>
      <c r="Z885" s="172">
        <f t="shared" si="101"/>
        <v>11040</v>
      </c>
      <c r="AA885" s="175">
        <f>VLOOKUP(G885,Ma_KH!$A:$R,14,0)</f>
        <v>60</v>
      </c>
    </row>
    <row r="886" spans="1:27" hidden="1" x14ac:dyDescent="0.25">
      <c r="A886" s="176">
        <v>45989</v>
      </c>
      <c r="B886" s="177">
        <v>4180591056</v>
      </c>
      <c r="C886" s="178" t="s">
        <v>7767</v>
      </c>
      <c r="D886" s="179">
        <v>45993</v>
      </c>
      <c r="E886" s="180"/>
      <c r="F886" s="178"/>
      <c r="G886" s="32" t="s">
        <v>7937</v>
      </c>
      <c r="H886" s="181"/>
      <c r="I886" s="177">
        <v>4180591056</v>
      </c>
      <c r="J886" s="182" t="s">
        <v>1784</v>
      </c>
      <c r="K886" s="332" t="s">
        <v>30</v>
      </c>
      <c r="L886" s="21" t="str">
        <f>VLOOKUP($K886,TONG_SL!$A:$D,2,0)</f>
        <v>Gà muối 500g</v>
      </c>
      <c r="N886" s="21" t="str">
        <f t="shared" si="102"/>
        <v>K-C6</v>
      </c>
      <c r="Q886" s="21" t="str">
        <f>VLOOKUP(K886,TONG_SL!$A:$D,3,0)</f>
        <v>Túi</v>
      </c>
      <c r="R886" s="1">
        <v>4</v>
      </c>
      <c r="S886" s="171"/>
      <c r="T886" s="171">
        <f>VLOOKUP(VLOOKUP(G886,Ma_KH!$A:$R,18,0)&amp;K886,Gia_MB!$A:$F,6,0)</f>
        <v>111058</v>
      </c>
      <c r="U886" s="172">
        <f t="shared" si="98"/>
        <v>444232</v>
      </c>
      <c r="V886" s="171"/>
      <c r="W886" s="173">
        <f t="shared" si="99"/>
        <v>0</v>
      </c>
      <c r="X886" s="174" t="str">
        <f t="shared" si="100"/>
        <v>8</v>
      </c>
      <c r="Y886" s="171"/>
      <c r="Z886" s="172">
        <f t="shared" si="101"/>
        <v>35538.559999999998</v>
      </c>
      <c r="AA886" s="175">
        <f>VLOOKUP(G886,Ma_KH!$A:$R,14,0)</f>
        <v>60</v>
      </c>
    </row>
    <row r="887" spans="1:27" hidden="1" x14ac:dyDescent="0.25">
      <c r="A887" s="176">
        <v>45989</v>
      </c>
      <c r="B887" s="177">
        <v>4180591056</v>
      </c>
      <c r="C887" s="178" t="s">
        <v>7767</v>
      </c>
      <c r="D887" s="179">
        <v>45993</v>
      </c>
      <c r="E887" s="180"/>
      <c r="F887" s="178"/>
      <c r="G887" s="32" t="s">
        <v>7937</v>
      </c>
      <c r="H887" s="181"/>
      <c r="I887" s="177">
        <v>4180591056</v>
      </c>
      <c r="J887" s="182" t="s">
        <v>1784</v>
      </c>
      <c r="K887" s="332" t="s">
        <v>48</v>
      </c>
      <c r="L887" s="21" t="str">
        <f>VLOOKUP($K887,TONG_SL!$A:$D,2,0)</f>
        <v>Mọc Nấm Hương 250g</v>
      </c>
      <c r="N887" s="21" t="str">
        <f t="shared" si="102"/>
        <v>K-C6</v>
      </c>
      <c r="Q887" s="21" t="str">
        <f>VLOOKUP(K887,TONG_SL!$A:$D,3,0)</f>
        <v>Túi</v>
      </c>
      <c r="R887" s="1">
        <v>4</v>
      </c>
      <c r="S887" s="171"/>
      <c r="T887" s="171">
        <f>VLOOKUP(VLOOKUP(G887,Ma_KH!$A:$R,18,0)&amp;K887,Gia_MB!$A:$F,6,0)</f>
        <v>46000</v>
      </c>
      <c r="U887" s="172">
        <f t="shared" si="98"/>
        <v>184000</v>
      </c>
      <c r="V887" s="171"/>
      <c r="W887" s="173">
        <f t="shared" si="99"/>
        <v>0</v>
      </c>
      <c r="X887" s="174" t="str">
        <f t="shared" si="100"/>
        <v>8</v>
      </c>
      <c r="Y887" s="171"/>
      <c r="Z887" s="172">
        <f t="shared" si="101"/>
        <v>14720</v>
      </c>
      <c r="AA887" s="175">
        <f>VLOOKUP(G887,Ma_KH!$A:$R,14,0)</f>
        <v>60</v>
      </c>
    </row>
    <row r="888" spans="1:27" hidden="1" x14ac:dyDescent="0.25">
      <c r="A888" s="176">
        <v>45989</v>
      </c>
      <c r="B888" s="177">
        <v>4180591056</v>
      </c>
      <c r="C888" s="178" t="s">
        <v>7767</v>
      </c>
      <c r="D888" s="179">
        <v>45993</v>
      </c>
      <c r="E888" s="180"/>
      <c r="F888" s="178"/>
      <c r="G888" s="32" t="s">
        <v>7937</v>
      </c>
      <c r="H888" s="181"/>
      <c r="I888" s="177">
        <v>4180591056</v>
      </c>
      <c r="J888" s="182" t="s">
        <v>1784</v>
      </c>
      <c r="K888" s="332" t="s">
        <v>39</v>
      </c>
      <c r="L888" s="21" t="str">
        <f>VLOOKUP($K888,TONG_SL!$A:$D,2,0)</f>
        <v>Chả nướng 300g</v>
      </c>
      <c r="N888" s="21" t="str">
        <f t="shared" si="102"/>
        <v>K-C6</v>
      </c>
      <c r="Q888" s="21" t="str">
        <f>VLOOKUP(K888,TONG_SL!$A:$D,3,0)</f>
        <v>Túi</v>
      </c>
      <c r="R888" s="1">
        <v>2</v>
      </c>
      <c r="S888" s="171"/>
      <c r="T888" s="171">
        <f>VLOOKUP(VLOOKUP(G888,Ma_KH!$A:$R,18,0)&amp;K888,Gia_MB!$A:$F,6,0)</f>
        <v>70950</v>
      </c>
      <c r="U888" s="172">
        <f t="shared" si="98"/>
        <v>141900</v>
      </c>
      <c r="V888" s="171"/>
      <c r="W888" s="173">
        <f t="shared" si="99"/>
        <v>0</v>
      </c>
      <c r="X888" s="174" t="str">
        <f t="shared" si="100"/>
        <v>8</v>
      </c>
      <c r="Y888" s="171"/>
      <c r="Z888" s="172">
        <f t="shared" si="101"/>
        <v>11352</v>
      </c>
      <c r="AA888" s="175">
        <f>VLOOKUP(G888,Ma_KH!$A:$R,14,0)</f>
        <v>60</v>
      </c>
    </row>
    <row r="889" spans="1:27" hidden="1" x14ac:dyDescent="0.25">
      <c r="A889" s="176">
        <v>45989</v>
      </c>
      <c r="B889" s="177">
        <v>4180590664</v>
      </c>
      <c r="C889" s="178" t="s">
        <v>7767</v>
      </c>
      <c r="D889" s="179">
        <v>45993</v>
      </c>
      <c r="E889" s="180"/>
      <c r="F889" s="178"/>
      <c r="G889" s="32" t="s">
        <v>7938</v>
      </c>
      <c r="H889" s="181"/>
      <c r="I889" s="177">
        <v>4180590664</v>
      </c>
      <c r="J889" s="182" t="s">
        <v>1784</v>
      </c>
      <c r="K889" s="332" t="s">
        <v>27</v>
      </c>
      <c r="L889" s="21" t="str">
        <f>VLOOKUP($K889,TONG_SL!$A:$D,2,0)</f>
        <v>Chân giò heo muối 300g</v>
      </c>
      <c r="N889" s="21" t="str">
        <f t="shared" si="102"/>
        <v>K-C6</v>
      </c>
      <c r="Q889" s="21" t="str">
        <f>VLOOKUP(K889,TONG_SL!$A:$D,3,0)</f>
        <v>Túi</v>
      </c>
      <c r="R889" s="1">
        <v>2</v>
      </c>
      <c r="S889" s="171"/>
      <c r="T889" s="171">
        <f>VLOOKUP(VLOOKUP(G889,Ma_KH!$A:$R,18,0)&amp;K889,Gia_MB!$A:$F,6,0)</f>
        <v>73431</v>
      </c>
      <c r="U889" s="172">
        <f t="shared" si="98"/>
        <v>146862</v>
      </c>
      <c r="V889" s="171"/>
      <c r="W889" s="173">
        <f t="shared" si="99"/>
        <v>0</v>
      </c>
      <c r="X889" s="174" t="str">
        <f t="shared" si="100"/>
        <v>8</v>
      </c>
      <c r="Y889" s="171"/>
      <c r="Z889" s="172">
        <f t="shared" si="101"/>
        <v>11748.960000000001</v>
      </c>
      <c r="AA889" s="175">
        <f>VLOOKUP(G889,Ma_KH!$A:$R,14,0)</f>
        <v>60</v>
      </c>
    </row>
    <row r="890" spans="1:27" hidden="1" x14ac:dyDescent="0.25">
      <c r="A890" s="176">
        <v>45989</v>
      </c>
      <c r="B890" s="177">
        <v>4180590664</v>
      </c>
      <c r="C890" s="178" t="s">
        <v>7767</v>
      </c>
      <c r="D890" s="179">
        <v>45993</v>
      </c>
      <c r="E890" s="180"/>
      <c r="F890" s="178"/>
      <c r="G890" s="32" t="s">
        <v>7938</v>
      </c>
      <c r="H890" s="181"/>
      <c r="I890" s="177">
        <v>4180590664</v>
      </c>
      <c r="J890" s="182" t="s">
        <v>1784</v>
      </c>
      <c r="K890" s="332" t="s">
        <v>37</v>
      </c>
      <c r="L890" s="21" t="str">
        <f>VLOOKUP($K890,TONG_SL!$A:$D,2,0)</f>
        <v>Chả cốm 300g</v>
      </c>
      <c r="N890" s="21" t="str">
        <f t="shared" si="102"/>
        <v>K-C6</v>
      </c>
      <c r="Q890" s="21" t="str">
        <f>VLOOKUP(K890,TONG_SL!$A:$D,3,0)</f>
        <v>Túi</v>
      </c>
      <c r="R890" s="1">
        <v>4</v>
      </c>
      <c r="S890" s="171"/>
      <c r="T890" s="171">
        <f>VLOOKUP(VLOOKUP(G890,Ma_KH!$A:$R,18,0)&amp;K890,Gia_MB!$A:$F,6,0)</f>
        <v>74250</v>
      </c>
      <c r="U890" s="172">
        <f t="shared" si="98"/>
        <v>297000</v>
      </c>
      <c r="V890" s="171"/>
      <c r="W890" s="173">
        <f t="shared" si="99"/>
        <v>0</v>
      </c>
      <c r="X890" s="174" t="str">
        <f t="shared" si="100"/>
        <v>8</v>
      </c>
      <c r="Y890" s="171"/>
      <c r="Z890" s="172">
        <f t="shared" si="101"/>
        <v>23760</v>
      </c>
      <c r="AA890" s="175">
        <f>VLOOKUP(G890,Ma_KH!$A:$R,14,0)</f>
        <v>60</v>
      </c>
    </row>
    <row r="891" spans="1:27" hidden="1" x14ac:dyDescent="0.25">
      <c r="A891" s="176">
        <v>45989</v>
      </c>
      <c r="B891" s="177">
        <v>4180590664</v>
      </c>
      <c r="C891" s="178" t="s">
        <v>7767</v>
      </c>
      <c r="D891" s="179">
        <v>45993</v>
      </c>
      <c r="E891" s="180"/>
      <c r="F891" s="178"/>
      <c r="G891" s="32" t="s">
        <v>7938</v>
      </c>
      <c r="H891" s="181"/>
      <c r="I891" s="177">
        <v>4180590664</v>
      </c>
      <c r="J891" s="182" t="s">
        <v>1784</v>
      </c>
      <c r="K891" s="332" t="s">
        <v>34</v>
      </c>
      <c r="L891" s="21" t="str">
        <f>VLOOKUP($K891,TONG_SL!$A:$D,2,0)</f>
        <v>Tai heo muối 200g</v>
      </c>
      <c r="N891" s="21" t="str">
        <f t="shared" si="102"/>
        <v>K-C6</v>
      </c>
      <c r="Q891" s="21" t="str">
        <f>VLOOKUP(K891,TONG_SL!$A:$D,3,0)</f>
        <v>Túi</v>
      </c>
      <c r="R891" s="1">
        <v>2</v>
      </c>
      <c r="S891" s="171"/>
      <c r="T891" s="171">
        <f>VLOOKUP(VLOOKUP(G891,Ma_KH!$A:$R,18,0)&amp;K891,Gia_MB!$A:$F,6,0)</f>
        <v>55595</v>
      </c>
      <c r="U891" s="172">
        <f t="shared" si="98"/>
        <v>111190</v>
      </c>
      <c r="V891" s="171"/>
      <c r="W891" s="173">
        <f t="shared" si="99"/>
        <v>0</v>
      </c>
      <c r="X891" s="174" t="str">
        <f t="shared" si="100"/>
        <v>8</v>
      </c>
      <c r="Y891" s="171"/>
      <c r="Z891" s="172">
        <f t="shared" si="101"/>
        <v>8895.2000000000007</v>
      </c>
      <c r="AA891" s="175">
        <f>VLOOKUP(G891,Ma_KH!$A:$R,14,0)</f>
        <v>60</v>
      </c>
    </row>
    <row r="892" spans="1:27" hidden="1" x14ac:dyDescent="0.25">
      <c r="A892" s="176">
        <v>45989</v>
      </c>
      <c r="B892" s="177">
        <v>4180590664</v>
      </c>
      <c r="C892" s="178" t="s">
        <v>7767</v>
      </c>
      <c r="D892" s="179">
        <v>45993</v>
      </c>
      <c r="E892" s="180"/>
      <c r="F892" s="178"/>
      <c r="G892" s="32" t="s">
        <v>7938</v>
      </c>
      <c r="H892" s="181"/>
      <c r="I892" s="177">
        <v>4180590664</v>
      </c>
      <c r="J892" s="182" t="s">
        <v>1784</v>
      </c>
      <c r="K892" s="332" t="s">
        <v>39</v>
      </c>
      <c r="L892" s="21" t="str">
        <f>VLOOKUP($K892,TONG_SL!$A:$D,2,0)</f>
        <v>Chả nướng 300g</v>
      </c>
      <c r="N892" s="21" t="str">
        <f t="shared" si="102"/>
        <v>K-C6</v>
      </c>
      <c r="Q892" s="21" t="str">
        <f>VLOOKUP(K892,TONG_SL!$A:$D,3,0)</f>
        <v>Túi</v>
      </c>
      <c r="R892" s="1">
        <v>2</v>
      </c>
      <c r="S892" s="171"/>
      <c r="T892" s="171">
        <f>VLOOKUP(VLOOKUP(G892,Ma_KH!$A:$R,18,0)&amp;K892,Gia_MB!$A:$F,6,0)</f>
        <v>70950</v>
      </c>
      <c r="U892" s="172">
        <f t="shared" si="98"/>
        <v>141900</v>
      </c>
      <c r="V892" s="171"/>
      <c r="W892" s="173">
        <f t="shared" si="99"/>
        <v>0</v>
      </c>
      <c r="X892" s="174" t="str">
        <f t="shared" si="100"/>
        <v>8</v>
      </c>
      <c r="Y892" s="171"/>
      <c r="Z892" s="172">
        <f t="shared" si="101"/>
        <v>11352</v>
      </c>
      <c r="AA892" s="175">
        <f>VLOOKUP(G892,Ma_KH!$A:$R,14,0)</f>
        <v>60</v>
      </c>
    </row>
    <row r="893" spans="1:27" hidden="1" x14ac:dyDescent="0.25">
      <c r="A893" s="176">
        <v>45989</v>
      </c>
      <c r="B893" s="177">
        <v>4180590664</v>
      </c>
      <c r="C893" s="178" t="s">
        <v>7767</v>
      </c>
      <c r="D893" s="179">
        <v>45993</v>
      </c>
      <c r="E893" s="180"/>
      <c r="F893" s="178"/>
      <c r="G893" s="32" t="s">
        <v>7938</v>
      </c>
      <c r="H893" s="181"/>
      <c r="I893" s="177">
        <v>4180590664</v>
      </c>
      <c r="J893" s="182" t="s">
        <v>1784</v>
      </c>
      <c r="K893" s="332" t="s">
        <v>48</v>
      </c>
      <c r="L893" s="21" t="str">
        <f>VLOOKUP($K893,TONG_SL!$A:$D,2,0)</f>
        <v>Mọc Nấm Hương 250g</v>
      </c>
      <c r="N893" s="21" t="str">
        <f t="shared" si="102"/>
        <v>K-C6</v>
      </c>
      <c r="Q893" s="21" t="str">
        <f>VLOOKUP(K893,TONG_SL!$A:$D,3,0)</f>
        <v>Túi</v>
      </c>
      <c r="R893" s="1">
        <v>2</v>
      </c>
      <c r="S893" s="171"/>
      <c r="T893" s="171">
        <f>VLOOKUP(VLOOKUP(G893,Ma_KH!$A:$R,18,0)&amp;K893,Gia_MB!$A:$F,6,0)</f>
        <v>46000</v>
      </c>
      <c r="U893" s="172">
        <f t="shared" si="98"/>
        <v>92000</v>
      </c>
      <c r="V893" s="171"/>
      <c r="W893" s="173">
        <f t="shared" si="99"/>
        <v>0</v>
      </c>
      <c r="X893" s="174" t="str">
        <f t="shared" si="100"/>
        <v>8</v>
      </c>
      <c r="Y893" s="171"/>
      <c r="Z893" s="172">
        <f t="shared" si="101"/>
        <v>7360</v>
      </c>
      <c r="AA893" s="175">
        <f>VLOOKUP(G893,Ma_KH!$A:$R,14,0)</f>
        <v>60</v>
      </c>
    </row>
    <row r="894" spans="1:27" hidden="1" x14ac:dyDescent="0.25">
      <c r="A894" s="176">
        <v>45989</v>
      </c>
      <c r="B894" s="177">
        <v>4180590664</v>
      </c>
      <c r="C894" s="178" t="s">
        <v>7767</v>
      </c>
      <c r="D894" s="179">
        <v>45993</v>
      </c>
      <c r="E894" s="180"/>
      <c r="F894" s="178"/>
      <c r="G894" s="32" t="s">
        <v>7938</v>
      </c>
      <c r="H894" s="181"/>
      <c r="I894" s="177">
        <v>4180590664</v>
      </c>
      <c r="J894" s="182" t="s">
        <v>1784</v>
      </c>
      <c r="K894" s="332" t="s">
        <v>30</v>
      </c>
      <c r="L894" s="21" t="str">
        <f>VLOOKUP($K894,TONG_SL!$A:$D,2,0)</f>
        <v>Gà muối 500g</v>
      </c>
      <c r="N894" s="21" t="str">
        <f t="shared" si="102"/>
        <v>K-C6</v>
      </c>
      <c r="Q894" s="21" t="str">
        <f>VLOOKUP(K894,TONG_SL!$A:$D,3,0)</f>
        <v>Túi</v>
      </c>
      <c r="R894" s="1">
        <v>2</v>
      </c>
      <c r="S894" s="171"/>
      <c r="T894" s="171">
        <f>VLOOKUP(VLOOKUP(G894,Ma_KH!$A:$R,18,0)&amp;K894,Gia_MB!$A:$F,6,0)</f>
        <v>111058</v>
      </c>
      <c r="U894" s="172">
        <f t="shared" si="98"/>
        <v>222116</v>
      </c>
      <c r="V894" s="171"/>
      <c r="W894" s="173">
        <f t="shared" si="99"/>
        <v>0</v>
      </c>
      <c r="X894" s="174" t="str">
        <f t="shared" si="100"/>
        <v>8</v>
      </c>
      <c r="Y894" s="171"/>
      <c r="Z894" s="172">
        <f t="shared" si="101"/>
        <v>17769.28</v>
      </c>
      <c r="AA894" s="175">
        <f>VLOOKUP(G894,Ma_KH!$A:$R,14,0)</f>
        <v>60</v>
      </c>
    </row>
    <row r="895" spans="1:27" hidden="1" x14ac:dyDescent="0.25">
      <c r="A895" s="176">
        <v>45989</v>
      </c>
      <c r="B895" s="177">
        <v>4180590609</v>
      </c>
      <c r="C895" s="178" t="s">
        <v>7767</v>
      </c>
      <c r="D895" s="179">
        <v>45993</v>
      </c>
      <c r="E895" s="180"/>
      <c r="F895" s="178"/>
      <c r="G895" s="32" t="s">
        <v>7939</v>
      </c>
      <c r="H895" s="181"/>
      <c r="I895" s="177">
        <v>4180590609</v>
      </c>
      <c r="J895" s="182" t="s">
        <v>1784</v>
      </c>
      <c r="K895" s="332" t="s">
        <v>34</v>
      </c>
      <c r="L895" s="21" t="str">
        <f>VLOOKUP($K895,TONG_SL!$A:$D,2,0)</f>
        <v>Tai heo muối 200g</v>
      </c>
      <c r="N895" s="21" t="str">
        <f t="shared" si="102"/>
        <v>K-C6</v>
      </c>
      <c r="Q895" s="21" t="str">
        <f>VLOOKUP(K895,TONG_SL!$A:$D,3,0)</f>
        <v>Túi</v>
      </c>
      <c r="R895" s="1">
        <v>2</v>
      </c>
      <c r="S895" s="171"/>
      <c r="T895" s="171">
        <f>VLOOKUP(VLOOKUP(G895,Ma_KH!$A:$R,18,0)&amp;K895,Gia_MB!$A:$F,6,0)</f>
        <v>55595</v>
      </c>
      <c r="U895" s="172">
        <f t="shared" si="98"/>
        <v>111190</v>
      </c>
      <c r="V895" s="171"/>
      <c r="W895" s="173">
        <f t="shared" si="99"/>
        <v>0</v>
      </c>
      <c r="X895" s="174" t="str">
        <f t="shared" si="100"/>
        <v>8</v>
      </c>
      <c r="Y895" s="171"/>
      <c r="Z895" s="172">
        <f t="shared" si="101"/>
        <v>8895.2000000000007</v>
      </c>
      <c r="AA895" s="175">
        <f>VLOOKUP(G895,Ma_KH!$A:$R,14,0)</f>
        <v>60</v>
      </c>
    </row>
    <row r="896" spans="1:27" hidden="1" x14ac:dyDescent="0.25">
      <c r="A896" s="176">
        <v>45989</v>
      </c>
      <c r="B896" s="177">
        <v>4180590609</v>
      </c>
      <c r="C896" s="178" t="s">
        <v>7767</v>
      </c>
      <c r="D896" s="179">
        <v>45993</v>
      </c>
      <c r="E896" s="180"/>
      <c r="F896" s="178"/>
      <c r="G896" s="32" t="s">
        <v>7939</v>
      </c>
      <c r="H896" s="181"/>
      <c r="I896" s="177">
        <v>4180590609</v>
      </c>
      <c r="J896" s="182" t="s">
        <v>1784</v>
      </c>
      <c r="K896" s="332" t="s">
        <v>32</v>
      </c>
      <c r="L896" s="21" t="str">
        <f>VLOOKUP($K896,TONG_SL!$A:$D,2,0)</f>
        <v>Giò Tai Lưỡi Xào 250g</v>
      </c>
      <c r="N896" s="21" t="str">
        <f t="shared" si="102"/>
        <v>K-C6</v>
      </c>
      <c r="Q896" s="21" t="str">
        <f>VLOOKUP(K896,TONG_SL!$A:$D,3,0)</f>
        <v>Túi</v>
      </c>
      <c r="R896" s="1">
        <v>4</v>
      </c>
      <c r="S896" s="171"/>
      <c r="T896" s="171">
        <f>VLOOKUP(VLOOKUP(G896,Ma_KH!$A:$R,18,0)&amp;K896,Gia_MB!$A:$F,6,0)</f>
        <v>50182</v>
      </c>
      <c r="U896" s="172">
        <f t="shared" si="98"/>
        <v>200728</v>
      </c>
      <c r="V896" s="171"/>
      <c r="W896" s="173">
        <f t="shared" si="99"/>
        <v>0</v>
      </c>
      <c r="X896" s="174" t="str">
        <f t="shared" si="100"/>
        <v>8</v>
      </c>
      <c r="Y896" s="171"/>
      <c r="Z896" s="172">
        <f t="shared" si="101"/>
        <v>16058.24</v>
      </c>
      <c r="AA896" s="175">
        <f>VLOOKUP(G896,Ma_KH!$A:$R,14,0)</f>
        <v>60</v>
      </c>
    </row>
    <row r="897" spans="1:27" hidden="1" x14ac:dyDescent="0.25">
      <c r="A897" s="176">
        <v>45989</v>
      </c>
      <c r="B897" s="177">
        <v>4180590609</v>
      </c>
      <c r="C897" s="178" t="s">
        <v>7767</v>
      </c>
      <c r="D897" s="179">
        <v>45993</v>
      </c>
      <c r="E897" s="180"/>
      <c r="F897" s="178"/>
      <c r="G897" s="32" t="s">
        <v>7939</v>
      </c>
      <c r="H897" s="181"/>
      <c r="I897" s="177">
        <v>4180590609</v>
      </c>
      <c r="J897" s="182" t="s">
        <v>1784</v>
      </c>
      <c r="K897" s="332" t="s">
        <v>27</v>
      </c>
      <c r="L897" s="21" t="str">
        <f>VLOOKUP($K897,TONG_SL!$A:$D,2,0)</f>
        <v>Chân giò heo muối 300g</v>
      </c>
      <c r="N897" s="21" t="str">
        <f t="shared" si="102"/>
        <v>K-C6</v>
      </c>
      <c r="Q897" s="21" t="str">
        <f>VLOOKUP(K897,TONG_SL!$A:$D,3,0)</f>
        <v>Túi</v>
      </c>
      <c r="R897" s="1">
        <v>4</v>
      </c>
      <c r="S897" s="171"/>
      <c r="T897" s="171">
        <f>VLOOKUP(VLOOKUP(G897,Ma_KH!$A:$R,18,0)&amp;K897,Gia_MB!$A:$F,6,0)</f>
        <v>73431</v>
      </c>
      <c r="U897" s="172">
        <f t="shared" si="98"/>
        <v>293724</v>
      </c>
      <c r="V897" s="171"/>
      <c r="W897" s="173">
        <f t="shared" si="99"/>
        <v>0</v>
      </c>
      <c r="X897" s="174" t="str">
        <f t="shared" si="100"/>
        <v>8</v>
      </c>
      <c r="Y897" s="171"/>
      <c r="Z897" s="172">
        <f t="shared" si="101"/>
        <v>23497.920000000002</v>
      </c>
      <c r="AA897" s="175">
        <f>VLOOKUP(G897,Ma_KH!$A:$R,14,0)</f>
        <v>60</v>
      </c>
    </row>
    <row r="898" spans="1:27" hidden="1" x14ac:dyDescent="0.25">
      <c r="A898" s="176">
        <v>45989</v>
      </c>
      <c r="B898" s="177">
        <v>4180590609</v>
      </c>
      <c r="C898" s="178" t="s">
        <v>7767</v>
      </c>
      <c r="D898" s="179">
        <v>45993</v>
      </c>
      <c r="E898" s="180"/>
      <c r="F898" s="178"/>
      <c r="G898" s="32" t="s">
        <v>7939</v>
      </c>
      <c r="H898" s="181"/>
      <c r="I898" s="177">
        <v>4180590609</v>
      </c>
      <c r="J898" s="182" t="s">
        <v>1784</v>
      </c>
      <c r="K898" s="332" t="s">
        <v>39</v>
      </c>
      <c r="L898" s="21" t="str">
        <f>VLOOKUP($K898,TONG_SL!$A:$D,2,0)</f>
        <v>Chả nướng 300g</v>
      </c>
      <c r="N898" s="21" t="str">
        <f t="shared" si="102"/>
        <v>K-C6</v>
      </c>
      <c r="Q898" s="21" t="str">
        <f>VLOOKUP(K898,TONG_SL!$A:$D,3,0)</f>
        <v>Túi</v>
      </c>
      <c r="R898" s="1">
        <v>2</v>
      </c>
      <c r="S898" s="171"/>
      <c r="T898" s="171">
        <f>VLOOKUP(VLOOKUP(G898,Ma_KH!$A:$R,18,0)&amp;K898,Gia_MB!$A:$F,6,0)</f>
        <v>70950</v>
      </c>
      <c r="U898" s="172">
        <f t="shared" si="98"/>
        <v>141900</v>
      </c>
      <c r="V898" s="171"/>
      <c r="W898" s="173">
        <f t="shared" si="99"/>
        <v>0</v>
      </c>
      <c r="X898" s="174" t="str">
        <f t="shared" si="100"/>
        <v>8</v>
      </c>
      <c r="Y898" s="171"/>
      <c r="Z898" s="172">
        <f t="shared" si="101"/>
        <v>11352</v>
      </c>
      <c r="AA898" s="175">
        <f>VLOOKUP(G898,Ma_KH!$A:$R,14,0)</f>
        <v>60</v>
      </c>
    </row>
    <row r="899" spans="1:27" hidden="1" x14ac:dyDescent="0.25">
      <c r="A899" s="176">
        <v>45989</v>
      </c>
      <c r="B899" s="177">
        <v>4180590598</v>
      </c>
      <c r="C899" s="178" t="s">
        <v>7767</v>
      </c>
      <c r="D899" s="179">
        <v>45993</v>
      </c>
      <c r="E899" s="180"/>
      <c r="F899" s="178"/>
      <c r="G899" s="32" t="s">
        <v>7940</v>
      </c>
      <c r="H899" s="181"/>
      <c r="I899" s="177">
        <v>4180590598</v>
      </c>
      <c r="J899" s="182" t="s">
        <v>1784</v>
      </c>
      <c r="K899" s="332" t="s">
        <v>27</v>
      </c>
      <c r="L899" s="21" t="str">
        <f>VLOOKUP($K899,TONG_SL!$A:$D,2,0)</f>
        <v>Chân giò heo muối 300g</v>
      </c>
      <c r="N899" s="21" t="str">
        <f t="shared" si="102"/>
        <v>K-C6</v>
      </c>
      <c r="Q899" s="21" t="str">
        <f>VLOOKUP(K899,TONG_SL!$A:$D,3,0)</f>
        <v>Túi</v>
      </c>
      <c r="R899" s="1">
        <v>8</v>
      </c>
      <c r="S899" s="171"/>
      <c r="T899" s="171">
        <f>VLOOKUP(VLOOKUP(G899,Ma_KH!$A:$R,18,0)&amp;K899,Gia_MB!$A:$F,6,0)</f>
        <v>73431</v>
      </c>
      <c r="U899" s="172">
        <f t="shared" si="98"/>
        <v>587448</v>
      </c>
      <c r="V899" s="171"/>
      <c r="W899" s="173">
        <f t="shared" si="99"/>
        <v>0</v>
      </c>
      <c r="X899" s="174" t="str">
        <f t="shared" si="100"/>
        <v>8</v>
      </c>
      <c r="Y899" s="171"/>
      <c r="Z899" s="172">
        <f t="shared" si="101"/>
        <v>46995.840000000004</v>
      </c>
      <c r="AA899" s="175">
        <f>VLOOKUP(G899,Ma_KH!$A:$R,14,0)</f>
        <v>60</v>
      </c>
    </row>
    <row r="900" spans="1:27" hidden="1" x14ac:dyDescent="0.25">
      <c r="A900" s="176">
        <v>45989</v>
      </c>
      <c r="B900" s="177">
        <v>4180590598</v>
      </c>
      <c r="C900" s="178" t="s">
        <v>7767</v>
      </c>
      <c r="D900" s="179">
        <v>45993</v>
      </c>
      <c r="E900" s="180"/>
      <c r="F900" s="178"/>
      <c r="G900" s="32" t="s">
        <v>7940</v>
      </c>
      <c r="H900" s="181"/>
      <c r="I900" s="177">
        <v>4180590598</v>
      </c>
      <c r="J900" s="182" t="s">
        <v>1784</v>
      </c>
      <c r="K900" s="332" t="s">
        <v>48</v>
      </c>
      <c r="L900" s="21" t="str">
        <f>VLOOKUP($K900,TONG_SL!$A:$D,2,0)</f>
        <v>Mọc Nấm Hương 250g</v>
      </c>
      <c r="N900" s="21" t="str">
        <f t="shared" si="102"/>
        <v>K-C6</v>
      </c>
      <c r="Q900" s="21" t="str">
        <f>VLOOKUP(K900,TONG_SL!$A:$D,3,0)</f>
        <v>Túi</v>
      </c>
      <c r="R900" s="1">
        <v>5</v>
      </c>
      <c r="S900" s="171"/>
      <c r="T900" s="171">
        <f>VLOOKUP(VLOOKUP(G900,Ma_KH!$A:$R,18,0)&amp;K900,Gia_MB!$A:$F,6,0)</f>
        <v>46000</v>
      </c>
      <c r="U900" s="172">
        <f t="shared" si="98"/>
        <v>230000</v>
      </c>
      <c r="V900" s="171"/>
      <c r="W900" s="173">
        <f t="shared" si="99"/>
        <v>0</v>
      </c>
      <c r="X900" s="174" t="str">
        <f t="shared" si="100"/>
        <v>8</v>
      </c>
      <c r="Y900" s="171"/>
      <c r="Z900" s="172">
        <f t="shared" si="101"/>
        <v>18400</v>
      </c>
      <c r="AA900" s="175">
        <f>VLOOKUP(G900,Ma_KH!$A:$R,14,0)</f>
        <v>60</v>
      </c>
    </row>
    <row r="901" spans="1:27" hidden="1" x14ac:dyDescent="0.25">
      <c r="A901" s="176">
        <v>45989</v>
      </c>
      <c r="B901" s="177">
        <v>4180590598</v>
      </c>
      <c r="C901" s="178" t="s">
        <v>7767</v>
      </c>
      <c r="D901" s="179">
        <v>45993</v>
      </c>
      <c r="E901" s="180"/>
      <c r="F901" s="178"/>
      <c r="G901" s="32" t="s">
        <v>7940</v>
      </c>
      <c r="H901" s="181"/>
      <c r="I901" s="177">
        <v>4180590598</v>
      </c>
      <c r="J901" s="182" t="s">
        <v>1784</v>
      </c>
      <c r="K901" s="332" t="s">
        <v>37</v>
      </c>
      <c r="L901" s="21" t="str">
        <f>VLOOKUP($K901,TONG_SL!$A:$D,2,0)</f>
        <v>Chả cốm 300g</v>
      </c>
      <c r="N901" s="21" t="str">
        <f t="shared" si="102"/>
        <v>K-C6</v>
      </c>
      <c r="Q901" s="21" t="str">
        <f>VLOOKUP(K901,TONG_SL!$A:$D,3,0)</f>
        <v>Túi</v>
      </c>
      <c r="R901" s="1">
        <v>4</v>
      </c>
      <c r="S901" s="171"/>
      <c r="T901" s="171">
        <f>VLOOKUP(VLOOKUP(G901,Ma_KH!$A:$R,18,0)&amp;K901,Gia_MB!$A:$F,6,0)</f>
        <v>74250</v>
      </c>
      <c r="U901" s="172">
        <f t="shared" si="98"/>
        <v>297000</v>
      </c>
      <c r="V901" s="171"/>
      <c r="W901" s="173">
        <f t="shared" si="99"/>
        <v>0</v>
      </c>
      <c r="X901" s="174" t="str">
        <f t="shared" si="100"/>
        <v>8</v>
      </c>
      <c r="Y901" s="171"/>
      <c r="Z901" s="172">
        <f t="shared" si="101"/>
        <v>23760</v>
      </c>
      <c r="AA901" s="175">
        <f>VLOOKUP(G901,Ma_KH!$A:$R,14,0)</f>
        <v>60</v>
      </c>
    </row>
    <row r="902" spans="1:27" hidden="1" x14ac:dyDescent="0.25">
      <c r="A902" s="176">
        <v>45989</v>
      </c>
      <c r="B902" s="177">
        <v>4180590598</v>
      </c>
      <c r="C902" s="178" t="s">
        <v>7767</v>
      </c>
      <c r="D902" s="179">
        <v>45993</v>
      </c>
      <c r="E902" s="180"/>
      <c r="F902" s="178"/>
      <c r="G902" s="32" t="s">
        <v>7940</v>
      </c>
      <c r="H902" s="181"/>
      <c r="I902" s="177">
        <v>4180590598</v>
      </c>
      <c r="J902" s="182" t="s">
        <v>1784</v>
      </c>
      <c r="K902" s="332" t="s">
        <v>34</v>
      </c>
      <c r="L902" s="21" t="str">
        <f>VLOOKUP($K902,TONG_SL!$A:$D,2,0)</f>
        <v>Tai heo muối 200g</v>
      </c>
      <c r="N902" s="21" t="str">
        <f t="shared" si="102"/>
        <v>K-C6</v>
      </c>
      <c r="Q902" s="21" t="str">
        <f>VLOOKUP(K902,TONG_SL!$A:$D,3,0)</f>
        <v>Túi</v>
      </c>
      <c r="R902" s="1">
        <v>2</v>
      </c>
      <c r="S902" s="171"/>
      <c r="T902" s="171">
        <f>VLOOKUP(VLOOKUP(G902,Ma_KH!$A:$R,18,0)&amp;K902,Gia_MB!$A:$F,6,0)</f>
        <v>55595</v>
      </c>
      <c r="U902" s="172">
        <f t="shared" si="98"/>
        <v>111190</v>
      </c>
      <c r="V902" s="171"/>
      <c r="W902" s="173">
        <f t="shared" si="99"/>
        <v>0</v>
      </c>
      <c r="X902" s="174" t="str">
        <f t="shared" si="100"/>
        <v>8</v>
      </c>
      <c r="Y902" s="171"/>
      <c r="Z902" s="172">
        <f t="shared" si="101"/>
        <v>8895.2000000000007</v>
      </c>
      <c r="AA902" s="175">
        <f>VLOOKUP(G902,Ma_KH!$A:$R,14,0)</f>
        <v>60</v>
      </c>
    </row>
    <row r="903" spans="1:27" hidden="1" x14ac:dyDescent="0.25">
      <c r="A903" s="176">
        <v>45989</v>
      </c>
      <c r="B903" s="177">
        <v>4180590598</v>
      </c>
      <c r="C903" s="178" t="s">
        <v>7767</v>
      </c>
      <c r="D903" s="179">
        <v>45993</v>
      </c>
      <c r="E903" s="180"/>
      <c r="F903" s="178"/>
      <c r="G903" s="32" t="s">
        <v>7940</v>
      </c>
      <c r="H903" s="181"/>
      <c r="I903" s="177">
        <v>4180590598</v>
      </c>
      <c r="J903" s="182" t="s">
        <v>1784</v>
      </c>
      <c r="K903" s="332" t="s">
        <v>30</v>
      </c>
      <c r="L903" s="21" t="str">
        <f>VLOOKUP($K903,TONG_SL!$A:$D,2,0)</f>
        <v>Gà muối 500g</v>
      </c>
      <c r="N903" s="21" t="str">
        <f t="shared" si="102"/>
        <v>K-C6</v>
      </c>
      <c r="Q903" s="21" t="str">
        <f>VLOOKUP(K903,TONG_SL!$A:$D,3,0)</f>
        <v>Túi</v>
      </c>
      <c r="R903" s="1">
        <v>2</v>
      </c>
      <c r="S903" s="171"/>
      <c r="T903" s="171">
        <f>VLOOKUP(VLOOKUP(G903,Ma_KH!$A:$R,18,0)&amp;K903,Gia_MB!$A:$F,6,0)</f>
        <v>111058</v>
      </c>
      <c r="U903" s="172">
        <f t="shared" si="98"/>
        <v>222116</v>
      </c>
      <c r="V903" s="171"/>
      <c r="W903" s="173">
        <f t="shared" si="99"/>
        <v>0</v>
      </c>
      <c r="X903" s="174" t="str">
        <f t="shared" si="100"/>
        <v>8</v>
      </c>
      <c r="Y903" s="171"/>
      <c r="Z903" s="172">
        <f t="shared" si="101"/>
        <v>17769.28</v>
      </c>
      <c r="AA903" s="175">
        <f>VLOOKUP(G903,Ma_KH!$A:$R,14,0)</f>
        <v>60</v>
      </c>
    </row>
    <row r="904" spans="1:27" hidden="1" x14ac:dyDescent="0.25">
      <c r="A904" s="176">
        <v>45989</v>
      </c>
      <c r="B904" s="177">
        <v>4180590598</v>
      </c>
      <c r="C904" s="178" t="s">
        <v>7767</v>
      </c>
      <c r="D904" s="179">
        <v>45993</v>
      </c>
      <c r="E904" s="180"/>
      <c r="F904" s="178"/>
      <c r="G904" s="32" t="s">
        <v>7940</v>
      </c>
      <c r="H904" s="181"/>
      <c r="I904" s="177">
        <v>4180590598</v>
      </c>
      <c r="J904" s="182" t="s">
        <v>1784</v>
      </c>
      <c r="K904" s="332" t="s">
        <v>32</v>
      </c>
      <c r="L904" s="21" t="str">
        <f>VLOOKUP($K904,TONG_SL!$A:$D,2,0)</f>
        <v>Giò Tai Lưỡi Xào 250g</v>
      </c>
      <c r="N904" s="21" t="str">
        <f t="shared" si="102"/>
        <v>K-C6</v>
      </c>
      <c r="Q904" s="21" t="str">
        <f>VLOOKUP(K904,TONG_SL!$A:$D,3,0)</f>
        <v>Túi</v>
      </c>
      <c r="R904" s="1">
        <v>4</v>
      </c>
      <c r="S904" s="171"/>
      <c r="T904" s="171">
        <f>VLOOKUP(VLOOKUP(G904,Ma_KH!$A:$R,18,0)&amp;K904,Gia_MB!$A:$F,6,0)</f>
        <v>50182</v>
      </c>
      <c r="U904" s="172">
        <f t="shared" si="98"/>
        <v>200728</v>
      </c>
      <c r="V904" s="171"/>
      <c r="W904" s="173">
        <f t="shared" si="99"/>
        <v>0</v>
      </c>
      <c r="X904" s="174" t="str">
        <f t="shared" si="100"/>
        <v>8</v>
      </c>
      <c r="Y904" s="171"/>
      <c r="Z904" s="172">
        <f t="shared" si="101"/>
        <v>16058.24</v>
      </c>
      <c r="AA904" s="175">
        <f>VLOOKUP(G904,Ma_KH!$A:$R,14,0)</f>
        <v>60</v>
      </c>
    </row>
    <row r="905" spans="1:27" hidden="1" x14ac:dyDescent="0.25">
      <c r="A905" s="176">
        <v>45986</v>
      </c>
      <c r="B905" s="177">
        <v>4180472506</v>
      </c>
      <c r="C905" s="178" t="s">
        <v>7767</v>
      </c>
      <c r="D905" s="179">
        <v>45993</v>
      </c>
      <c r="E905" s="180"/>
      <c r="F905" s="178"/>
      <c r="G905" s="32" t="s">
        <v>7941</v>
      </c>
      <c r="H905" s="181"/>
      <c r="I905" s="177">
        <v>4180472506</v>
      </c>
      <c r="J905" s="182" t="s">
        <v>1784</v>
      </c>
      <c r="K905" s="332" t="s">
        <v>30</v>
      </c>
      <c r="L905" s="21" t="str">
        <f>VLOOKUP($K905,TONG_SL!$A:$D,2,0)</f>
        <v>Gà muối 500g</v>
      </c>
      <c r="N905" s="21" t="str">
        <f t="shared" si="102"/>
        <v>K-C6</v>
      </c>
      <c r="Q905" s="21" t="str">
        <f>VLOOKUP(K905,TONG_SL!$A:$D,3,0)</f>
        <v>Túi</v>
      </c>
      <c r="R905" s="1">
        <v>6</v>
      </c>
      <c r="S905" s="171"/>
      <c r="T905" s="171">
        <f>VLOOKUP(VLOOKUP(G905,Ma_KH!$A:$R,18,0)&amp;K905,Gia_MB!$A:$F,6,0)</f>
        <v>111058</v>
      </c>
      <c r="U905" s="172">
        <f t="shared" si="98"/>
        <v>666348</v>
      </c>
      <c r="V905" s="171"/>
      <c r="W905" s="173">
        <f t="shared" si="99"/>
        <v>0</v>
      </c>
      <c r="X905" s="174" t="str">
        <f t="shared" si="100"/>
        <v>8</v>
      </c>
      <c r="Y905" s="171"/>
      <c r="Z905" s="172">
        <f t="shared" si="101"/>
        <v>53307.840000000004</v>
      </c>
      <c r="AA905" s="175">
        <f>VLOOKUP(G905,Ma_KH!$A:$R,14,0)</f>
        <v>60</v>
      </c>
    </row>
    <row r="906" spans="1:27" hidden="1" x14ac:dyDescent="0.25">
      <c r="A906" s="176">
        <v>45986</v>
      </c>
      <c r="B906" s="177">
        <v>4180472506</v>
      </c>
      <c r="C906" s="178" t="s">
        <v>7767</v>
      </c>
      <c r="D906" s="179">
        <v>45993</v>
      </c>
      <c r="E906" s="180"/>
      <c r="F906" s="178"/>
      <c r="G906" s="32" t="s">
        <v>7941</v>
      </c>
      <c r="H906" s="181"/>
      <c r="I906" s="177">
        <v>4180472506</v>
      </c>
      <c r="J906" s="182" t="s">
        <v>1784</v>
      </c>
      <c r="K906" s="332" t="s">
        <v>32</v>
      </c>
      <c r="L906" s="21" t="str">
        <f>VLOOKUP($K906,TONG_SL!$A:$D,2,0)</f>
        <v>Giò Tai Lưỡi Xào 250g</v>
      </c>
      <c r="N906" s="21" t="str">
        <f t="shared" si="102"/>
        <v>K-C6</v>
      </c>
      <c r="Q906" s="21" t="str">
        <f>VLOOKUP(K906,TONG_SL!$A:$D,3,0)</f>
        <v>Túi</v>
      </c>
      <c r="R906" s="1">
        <v>6</v>
      </c>
      <c r="S906" s="171"/>
      <c r="T906" s="171">
        <f>VLOOKUP(VLOOKUP(G906,Ma_KH!$A:$R,18,0)&amp;K906,Gia_MB!$A:$F,6,0)</f>
        <v>50182</v>
      </c>
      <c r="U906" s="172">
        <f t="shared" si="98"/>
        <v>301092</v>
      </c>
      <c r="V906" s="171"/>
      <c r="W906" s="173">
        <f t="shared" si="99"/>
        <v>0</v>
      </c>
      <c r="X906" s="174" t="str">
        <f t="shared" si="100"/>
        <v>8</v>
      </c>
      <c r="Y906" s="171"/>
      <c r="Z906" s="172">
        <f t="shared" si="101"/>
        <v>24087.360000000001</v>
      </c>
      <c r="AA906" s="175">
        <f>VLOOKUP(G906,Ma_KH!$A:$R,14,0)</f>
        <v>60</v>
      </c>
    </row>
    <row r="907" spans="1:27" hidden="1" x14ac:dyDescent="0.25">
      <c r="A907" s="176">
        <v>45986</v>
      </c>
      <c r="B907" s="177">
        <v>4180472506</v>
      </c>
      <c r="C907" s="178" t="s">
        <v>7767</v>
      </c>
      <c r="D907" s="179">
        <v>45993</v>
      </c>
      <c r="E907" s="180"/>
      <c r="F907" s="178"/>
      <c r="G907" s="32" t="s">
        <v>7941</v>
      </c>
      <c r="H907" s="181"/>
      <c r="I907" s="177">
        <v>4180472506</v>
      </c>
      <c r="J907" s="182" t="s">
        <v>1784</v>
      </c>
      <c r="K907" s="332" t="s">
        <v>52</v>
      </c>
      <c r="L907" s="21" t="str">
        <f>VLOOKUP($K907,TONG_SL!$A:$D,2,0)</f>
        <v>Gà xì dầu 500g</v>
      </c>
      <c r="N907" s="21" t="str">
        <f t="shared" si="102"/>
        <v>K-C6</v>
      </c>
      <c r="Q907" s="21" t="str">
        <f>VLOOKUP(K907,TONG_SL!$A:$D,3,0)</f>
        <v>Túi</v>
      </c>
      <c r="R907" s="1">
        <v>3</v>
      </c>
      <c r="S907" s="171"/>
      <c r="T907" s="171">
        <f>VLOOKUP(VLOOKUP(G907,Ma_KH!$A:$R,18,0)&amp;K907,Gia_MB!$A:$F,6,0)</f>
        <v>111606</v>
      </c>
      <c r="U907" s="172">
        <f t="shared" si="98"/>
        <v>334818</v>
      </c>
      <c r="V907" s="171"/>
      <c r="W907" s="173">
        <f t="shared" si="99"/>
        <v>0</v>
      </c>
      <c r="X907" s="174" t="str">
        <f t="shared" si="100"/>
        <v>8</v>
      </c>
      <c r="Y907" s="171"/>
      <c r="Z907" s="172">
        <f t="shared" si="101"/>
        <v>26785.440000000002</v>
      </c>
      <c r="AA907" s="175">
        <f>VLOOKUP(G907,Ma_KH!$A:$R,14,0)</f>
        <v>60</v>
      </c>
    </row>
    <row r="908" spans="1:27" hidden="1" x14ac:dyDescent="0.25">
      <c r="A908" s="176">
        <v>45986</v>
      </c>
      <c r="B908" s="177">
        <v>4180472506</v>
      </c>
      <c r="C908" s="178" t="s">
        <v>7767</v>
      </c>
      <c r="D908" s="179">
        <v>45993</v>
      </c>
      <c r="E908" s="180"/>
      <c r="F908" s="178"/>
      <c r="G908" s="32" t="s">
        <v>7941</v>
      </c>
      <c r="H908" s="181"/>
      <c r="I908" s="177">
        <v>4180472506</v>
      </c>
      <c r="J908" s="182" t="s">
        <v>1784</v>
      </c>
      <c r="K908" s="332" t="s">
        <v>44</v>
      </c>
      <c r="L908" s="21" t="str">
        <f>VLOOKUP($K908,TONG_SL!$A:$D,2,0)</f>
        <v>Giò lụa cây 250g</v>
      </c>
      <c r="N908" s="21" t="str">
        <f t="shared" si="102"/>
        <v>K-C6</v>
      </c>
      <c r="Q908" s="21" t="str">
        <f>VLOOKUP(K908,TONG_SL!$A:$D,3,0)</f>
        <v>Túi</v>
      </c>
      <c r="R908" s="1">
        <v>6</v>
      </c>
      <c r="S908" s="171"/>
      <c r="T908" s="171">
        <f>VLOOKUP(VLOOKUP(G908,Ma_KH!$A:$R,18,0)&amp;K908,Gia_MB!$A:$F,6,0)</f>
        <v>49500</v>
      </c>
      <c r="U908" s="172">
        <f t="shared" si="98"/>
        <v>297000</v>
      </c>
      <c r="V908" s="171"/>
      <c r="W908" s="173">
        <f t="shared" si="99"/>
        <v>0</v>
      </c>
      <c r="X908" s="174" t="str">
        <f t="shared" si="100"/>
        <v>8</v>
      </c>
      <c r="Y908" s="171"/>
      <c r="Z908" s="172">
        <f t="shared" si="101"/>
        <v>23760</v>
      </c>
      <c r="AA908" s="175">
        <f>VLOOKUP(G908,Ma_KH!$A:$R,14,0)</f>
        <v>60</v>
      </c>
    </row>
    <row r="909" spans="1:27" hidden="1" x14ac:dyDescent="0.25">
      <c r="A909" s="176">
        <v>45988</v>
      </c>
      <c r="B909" s="177">
        <v>4180531979</v>
      </c>
      <c r="C909" s="178" t="s">
        <v>7767</v>
      </c>
      <c r="D909" s="179">
        <v>45993</v>
      </c>
      <c r="E909" s="180"/>
      <c r="F909" s="178"/>
      <c r="G909" s="32" t="s">
        <v>7942</v>
      </c>
      <c r="H909" s="181"/>
      <c r="I909" s="177">
        <v>4180531979</v>
      </c>
      <c r="J909" s="182" t="s">
        <v>1784</v>
      </c>
      <c r="K909" s="332" t="s">
        <v>32</v>
      </c>
      <c r="L909" s="21" t="str">
        <f>VLOOKUP($K909,TONG_SL!$A:$D,2,0)</f>
        <v>Giò Tai Lưỡi Xào 250g</v>
      </c>
      <c r="N909" s="21" t="str">
        <f t="shared" si="102"/>
        <v>K-C6</v>
      </c>
      <c r="Q909" s="21" t="str">
        <f>VLOOKUP(K909,TONG_SL!$A:$D,3,0)</f>
        <v>Túi</v>
      </c>
      <c r="R909" s="1">
        <v>5</v>
      </c>
      <c r="S909" s="171"/>
      <c r="T909" s="171">
        <f>VLOOKUP(VLOOKUP(G909,Ma_KH!$A:$R,18,0)&amp;K909,Gia_MB!$A:$F,6,0)</f>
        <v>50182</v>
      </c>
      <c r="U909" s="172">
        <f t="shared" si="98"/>
        <v>250910</v>
      </c>
      <c r="V909" s="171"/>
      <c r="W909" s="173">
        <f t="shared" si="99"/>
        <v>0</v>
      </c>
      <c r="X909" s="174" t="str">
        <f t="shared" si="100"/>
        <v>8</v>
      </c>
      <c r="Y909" s="171"/>
      <c r="Z909" s="172">
        <f t="shared" si="101"/>
        <v>20072.8</v>
      </c>
      <c r="AA909" s="175">
        <f>VLOOKUP(G909,Ma_KH!$A:$R,14,0)</f>
        <v>60</v>
      </c>
    </row>
    <row r="910" spans="1:27" hidden="1" x14ac:dyDescent="0.25">
      <c r="A910" s="176">
        <v>45988</v>
      </c>
      <c r="B910" s="177">
        <v>4180531979</v>
      </c>
      <c r="C910" s="178" t="s">
        <v>7767</v>
      </c>
      <c r="D910" s="179">
        <v>45993</v>
      </c>
      <c r="E910" s="180"/>
      <c r="F910" s="178"/>
      <c r="G910" s="32" t="s">
        <v>7942</v>
      </c>
      <c r="H910" s="181"/>
      <c r="I910" s="177">
        <v>4180531979</v>
      </c>
      <c r="J910" s="182" t="s">
        <v>1784</v>
      </c>
      <c r="K910" s="332" t="s">
        <v>48</v>
      </c>
      <c r="L910" s="21" t="str">
        <f>VLOOKUP($K910,TONG_SL!$A:$D,2,0)</f>
        <v>Mọc Nấm Hương 250g</v>
      </c>
      <c r="N910" s="21" t="str">
        <f t="shared" si="102"/>
        <v>K-C6</v>
      </c>
      <c r="Q910" s="21" t="str">
        <f>VLOOKUP(K910,TONG_SL!$A:$D,3,0)</f>
        <v>Túi</v>
      </c>
      <c r="R910" s="1">
        <v>5</v>
      </c>
      <c r="S910" s="171"/>
      <c r="T910" s="171">
        <f>VLOOKUP(VLOOKUP(G910,Ma_KH!$A:$R,18,0)&amp;K910,Gia_MB!$A:$F,6,0)</f>
        <v>46000</v>
      </c>
      <c r="U910" s="172">
        <f t="shared" si="98"/>
        <v>230000</v>
      </c>
      <c r="V910" s="171"/>
      <c r="W910" s="173">
        <f t="shared" si="99"/>
        <v>0</v>
      </c>
      <c r="X910" s="174" t="str">
        <f t="shared" si="100"/>
        <v>8</v>
      </c>
      <c r="Y910" s="171"/>
      <c r="Z910" s="172">
        <f t="shared" si="101"/>
        <v>18400</v>
      </c>
      <c r="AA910" s="175">
        <f>VLOOKUP(G910,Ma_KH!$A:$R,14,0)</f>
        <v>60</v>
      </c>
    </row>
    <row r="911" spans="1:27" hidden="1" x14ac:dyDescent="0.25">
      <c r="A911" s="176">
        <v>45988</v>
      </c>
      <c r="B911" s="177">
        <v>4180531979</v>
      </c>
      <c r="C911" s="178" t="s">
        <v>7767</v>
      </c>
      <c r="D911" s="179">
        <v>45993</v>
      </c>
      <c r="E911" s="180"/>
      <c r="F911" s="178"/>
      <c r="G911" s="32" t="s">
        <v>7942</v>
      </c>
      <c r="H911" s="181"/>
      <c r="I911" s="177">
        <v>4180531979</v>
      </c>
      <c r="J911" s="182" t="s">
        <v>1784</v>
      </c>
      <c r="K911" s="332" t="s">
        <v>34</v>
      </c>
      <c r="L911" s="21" t="str">
        <f>VLOOKUP($K911,TONG_SL!$A:$D,2,0)</f>
        <v>Tai heo muối 200g</v>
      </c>
      <c r="N911" s="21" t="str">
        <f t="shared" si="102"/>
        <v>K-C6</v>
      </c>
      <c r="Q911" s="21" t="str">
        <f>VLOOKUP(K911,TONG_SL!$A:$D,3,0)</f>
        <v>Túi</v>
      </c>
      <c r="R911" s="1">
        <v>5</v>
      </c>
      <c r="S911" s="171"/>
      <c r="T911" s="171">
        <f>VLOOKUP(VLOOKUP(G911,Ma_KH!$A:$R,18,0)&amp;K911,Gia_MB!$A:$F,6,0)</f>
        <v>55595</v>
      </c>
      <c r="U911" s="172">
        <f t="shared" si="98"/>
        <v>277975</v>
      </c>
      <c r="V911" s="171"/>
      <c r="W911" s="173">
        <f t="shared" si="99"/>
        <v>0</v>
      </c>
      <c r="X911" s="174" t="str">
        <f t="shared" si="100"/>
        <v>8</v>
      </c>
      <c r="Y911" s="171"/>
      <c r="Z911" s="172">
        <f t="shared" si="101"/>
        <v>22238</v>
      </c>
      <c r="AA911" s="175">
        <f>VLOOKUP(G911,Ma_KH!$A:$R,14,0)</f>
        <v>60</v>
      </c>
    </row>
    <row r="912" spans="1:27" hidden="1" x14ac:dyDescent="0.25">
      <c r="A912" s="176">
        <v>45992</v>
      </c>
      <c r="B912" s="177">
        <v>4180655109</v>
      </c>
      <c r="C912" s="178" t="s">
        <v>7767</v>
      </c>
      <c r="D912" s="179">
        <v>45993</v>
      </c>
      <c r="E912" s="180"/>
      <c r="F912" s="178"/>
      <c r="G912" s="32" t="s">
        <v>7942</v>
      </c>
      <c r="H912" s="181"/>
      <c r="I912" s="177">
        <v>4180655109</v>
      </c>
      <c r="J912" s="182" t="s">
        <v>1784</v>
      </c>
      <c r="K912" s="332" t="s">
        <v>32</v>
      </c>
      <c r="L912" s="21" t="str">
        <f>VLOOKUP($K912,TONG_SL!$A:$D,2,0)</f>
        <v>Giò Tai Lưỡi Xào 250g</v>
      </c>
      <c r="N912" s="21" t="str">
        <f t="shared" si="102"/>
        <v>K-C6</v>
      </c>
      <c r="Q912" s="21" t="str">
        <f>VLOOKUP(K912,TONG_SL!$A:$D,3,0)</f>
        <v>Túi</v>
      </c>
      <c r="R912" s="1">
        <v>5</v>
      </c>
      <c r="S912" s="171"/>
      <c r="T912" s="171">
        <f>VLOOKUP(VLOOKUP(G912,Ma_KH!$A:$R,18,0)&amp;K912,Gia_MB!$A:$F,6,0)</f>
        <v>50182</v>
      </c>
      <c r="U912" s="172">
        <f t="shared" si="98"/>
        <v>250910</v>
      </c>
      <c r="V912" s="171"/>
      <c r="W912" s="173">
        <f t="shared" si="99"/>
        <v>0</v>
      </c>
      <c r="X912" s="174" t="str">
        <f t="shared" si="100"/>
        <v>8</v>
      </c>
      <c r="Y912" s="171"/>
      <c r="Z912" s="172">
        <f t="shared" si="101"/>
        <v>20072.8</v>
      </c>
      <c r="AA912" s="175">
        <f>VLOOKUP(G912,Ma_KH!$A:$R,14,0)</f>
        <v>60</v>
      </c>
    </row>
    <row r="913" spans="1:27" hidden="1" x14ac:dyDescent="0.25">
      <c r="A913" s="176">
        <v>45992</v>
      </c>
      <c r="B913" s="177">
        <v>4180655109</v>
      </c>
      <c r="C913" s="178" t="s">
        <v>7767</v>
      </c>
      <c r="D913" s="179">
        <v>45993</v>
      </c>
      <c r="E913" s="180"/>
      <c r="F913" s="178"/>
      <c r="G913" s="32" t="s">
        <v>7942</v>
      </c>
      <c r="H913" s="181"/>
      <c r="I913" s="177">
        <v>4180655109</v>
      </c>
      <c r="J913" s="182" t="s">
        <v>1784</v>
      </c>
      <c r="K913" s="332" t="s">
        <v>37</v>
      </c>
      <c r="L913" s="21" t="str">
        <f>VLOOKUP($K913,TONG_SL!$A:$D,2,0)</f>
        <v>Chả cốm 300g</v>
      </c>
      <c r="N913" s="21" t="str">
        <f t="shared" si="102"/>
        <v>K-C6</v>
      </c>
      <c r="Q913" s="21" t="str">
        <f>VLOOKUP(K913,TONG_SL!$A:$D,3,0)</f>
        <v>Túi</v>
      </c>
      <c r="R913" s="1">
        <v>5</v>
      </c>
      <c r="S913" s="171"/>
      <c r="T913" s="171">
        <f>VLOOKUP(VLOOKUP(G913,Ma_KH!$A:$R,18,0)&amp;K913,Gia_MB!$A:$F,6,0)</f>
        <v>74250</v>
      </c>
      <c r="U913" s="172">
        <f t="shared" si="98"/>
        <v>371250</v>
      </c>
      <c r="V913" s="171"/>
      <c r="W913" s="173">
        <f t="shared" si="99"/>
        <v>0</v>
      </c>
      <c r="X913" s="174" t="str">
        <f t="shared" si="100"/>
        <v>8</v>
      </c>
      <c r="Y913" s="171"/>
      <c r="Z913" s="172">
        <f t="shared" si="101"/>
        <v>29700</v>
      </c>
      <c r="AA913" s="175">
        <f>VLOOKUP(G913,Ma_KH!$A:$R,14,0)</f>
        <v>60</v>
      </c>
    </row>
    <row r="914" spans="1:27" hidden="1" x14ac:dyDescent="0.25">
      <c r="A914" s="176">
        <v>45992</v>
      </c>
      <c r="B914" s="177">
        <v>4180655109</v>
      </c>
      <c r="C914" s="178" t="s">
        <v>7767</v>
      </c>
      <c r="D914" s="179">
        <v>45993</v>
      </c>
      <c r="E914" s="180"/>
      <c r="F914" s="178"/>
      <c r="G914" s="32" t="s">
        <v>7942</v>
      </c>
      <c r="H914" s="181"/>
      <c r="I914" s="177">
        <v>4180655109</v>
      </c>
      <c r="J914" s="182" t="s">
        <v>1784</v>
      </c>
      <c r="K914" s="332" t="s">
        <v>39</v>
      </c>
      <c r="L914" s="21" t="str">
        <f>VLOOKUP($K914,TONG_SL!$A:$D,2,0)</f>
        <v>Chả nướng 300g</v>
      </c>
      <c r="N914" s="21" t="str">
        <f t="shared" si="102"/>
        <v>K-C6</v>
      </c>
      <c r="Q914" s="21" t="str">
        <f>VLOOKUP(K914,TONG_SL!$A:$D,3,0)</f>
        <v>Túi</v>
      </c>
      <c r="R914" s="1">
        <v>5</v>
      </c>
      <c r="S914" s="171"/>
      <c r="T914" s="171">
        <f>VLOOKUP(VLOOKUP(G914,Ma_KH!$A:$R,18,0)&amp;K914,Gia_MB!$A:$F,6,0)</f>
        <v>70950</v>
      </c>
      <c r="U914" s="172">
        <f t="shared" si="98"/>
        <v>354750</v>
      </c>
      <c r="V914" s="171"/>
      <c r="W914" s="173">
        <f t="shared" si="99"/>
        <v>0</v>
      </c>
      <c r="X914" s="174" t="str">
        <f t="shared" si="100"/>
        <v>8</v>
      </c>
      <c r="Y914" s="171"/>
      <c r="Z914" s="172">
        <f t="shared" si="101"/>
        <v>28380</v>
      </c>
      <c r="AA914" s="175">
        <f>VLOOKUP(G914,Ma_KH!$A:$R,14,0)</f>
        <v>60</v>
      </c>
    </row>
    <row r="915" spans="1:27" hidden="1" x14ac:dyDescent="0.25">
      <c r="A915" s="176">
        <v>45992</v>
      </c>
      <c r="B915" s="177">
        <v>4180655109</v>
      </c>
      <c r="C915" s="178" t="s">
        <v>7767</v>
      </c>
      <c r="D915" s="179">
        <v>45993</v>
      </c>
      <c r="E915" s="180"/>
      <c r="F915" s="178"/>
      <c r="G915" s="32" t="s">
        <v>7942</v>
      </c>
      <c r="H915" s="181"/>
      <c r="I915" s="177">
        <v>4180655109</v>
      </c>
      <c r="J915" s="182" t="s">
        <v>1784</v>
      </c>
      <c r="K915" s="332" t="s">
        <v>44</v>
      </c>
      <c r="L915" s="21" t="str">
        <f>VLOOKUP($K915,TONG_SL!$A:$D,2,0)</f>
        <v>Giò lụa cây 250g</v>
      </c>
      <c r="N915" s="21" t="str">
        <f t="shared" si="102"/>
        <v>K-C6</v>
      </c>
      <c r="Q915" s="21" t="str">
        <f>VLOOKUP(K915,TONG_SL!$A:$D,3,0)</f>
        <v>Túi</v>
      </c>
      <c r="R915" s="1">
        <v>5</v>
      </c>
      <c r="S915" s="171"/>
      <c r="T915" s="171">
        <f>VLOOKUP(VLOOKUP(G915,Ma_KH!$A:$R,18,0)&amp;K915,Gia_MB!$A:$F,6,0)</f>
        <v>49500</v>
      </c>
      <c r="U915" s="172">
        <f t="shared" ref="U915:U975" si="103">T915*R915</f>
        <v>247500</v>
      </c>
      <c r="V915" s="171"/>
      <c r="W915" s="173">
        <f t="shared" ref="W915:W975" si="104">U915*V915</f>
        <v>0</v>
      </c>
      <c r="X915" s="174" t="str">
        <f t="shared" ref="X915:X975" si="105">IF(B915&lt;&gt;"","8","0")</f>
        <v>8</v>
      </c>
      <c r="Y915" s="171"/>
      <c r="Z915" s="172">
        <f t="shared" ref="Z915:Z975" si="106">U915*X915%</f>
        <v>19800</v>
      </c>
      <c r="AA915" s="175">
        <f>VLOOKUP(G915,Ma_KH!$A:$R,14,0)</f>
        <v>60</v>
      </c>
    </row>
    <row r="916" spans="1:27" hidden="1" x14ac:dyDescent="0.25">
      <c r="A916" s="176">
        <v>45985</v>
      </c>
      <c r="B916" s="177">
        <v>4180315603</v>
      </c>
      <c r="C916" s="178" t="s">
        <v>7767</v>
      </c>
      <c r="D916" s="179">
        <v>45993</v>
      </c>
      <c r="E916" s="180"/>
      <c r="F916" s="178"/>
      <c r="G916" s="32" t="s">
        <v>896</v>
      </c>
      <c r="H916" s="181"/>
      <c r="I916" s="177">
        <v>4180315603</v>
      </c>
      <c r="J916" s="182" t="s">
        <v>1788</v>
      </c>
      <c r="K916" s="332" t="s">
        <v>32</v>
      </c>
      <c r="L916" s="21" t="str">
        <f>VLOOKUP($K916,TONG_SL!$A:$D,2,0)</f>
        <v>Giò Tai Lưỡi Xào 250g</v>
      </c>
      <c r="N916" s="21" t="str">
        <f t="shared" si="102"/>
        <v>K-C6</v>
      </c>
      <c r="Q916" s="21" t="str">
        <f>VLOOKUP(K916,TONG_SL!$A:$D,3,0)</f>
        <v>Túi</v>
      </c>
      <c r="R916" s="1">
        <v>5</v>
      </c>
      <c r="S916" s="171"/>
      <c r="T916" s="171">
        <f>VLOOKUP(VLOOKUP(G916,Ma_KH!$A:$R,18,0)&amp;K916,Gia_MB!$A:$F,6,0)</f>
        <v>50182</v>
      </c>
      <c r="U916" s="172">
        <f t="shared" si="103"/>
        <v>250910</v>
      </c>
      <c r="V916" s="171"/>
      <c r="W916" s="173">
        <f t="shared" si="104"/>
        <v>0</v>
      </c>
      <c r="X916" s="174" t="str">
        <f t="shared" si="105"/>
        <v>8</v>
      </c>
      <c r="Y916" s="171"/>
      <c r="Z916" s="172">
        <f t="shared" si="106"/>
        <v>20072.8</v>
      </c>
      <c r="AA916" s="175">
        <f>VLOOKUP(G916,Ma_KH!$A:$R,14,0)</f>
        <v>60</v>
      </c>
    </row>
    <row r="917" spans="1:27" hidden="1" x14ac:dyDescent="0.25">
      <c r="A917" s="176">
        <v>45985</v>
      </c>
      <c r="B917" s="177">
        <v>4180315603</v>
      </c>
      <c r="C917" s="178" t="s">
        <v>7767</v>
      </c>
      <c r="D917" s="179">
        <v>45993</v>
      </c>
      <c r="E917" s="180"/>
      <c r="F917" s="178"/>
      <c r="G917" s="32" t="s">
        <v>896</v>
      </c>
      <c r="H917" s="181"/>
      <c r="I917" s="177">
        <v>4180315603</v>
      </c>
      <c r="J917" s="182" t="s">
        <v>1788</v>
      </c>
      <c r="K917" s="332" t="s">
        <v>27</v>
      </c>
      <c r="L917" s="21" t="str">
        <f>VLOOKUP($K917,TONG_SL!$A:$D,2,0)</f>
        <v>Chân giò heo muối 300g</v>
      </c>
      <c r="N917" s="21" t="str">
        <f t="shared" si="102"/>
        <v>K-C6</v>
      </c>
      <c r="Q917" s="21" t="str">
        <f>VLOOKUP(K917,TONG_SL!$A:$D,3,0)</f>
        <v>Túi</v>
      </c>
      <c r="R917" s="1">
        <v>10</v>
      </c>
      <c r="S917" s="171"/>
      <c r="T917" s="171">
        <f>VLOOKUP(VLOOKUP(G917,Ma_KH!$A:$R,18,0)&amp;K917,Gia_MB!$A:$F,6,0)</f>
        <v>73431</v>
      </c>
      <c r="U917" s="172">
        <f t="shared" si="103"/>
        <v>734310</v>
      </c>
      <c r="V917" s="171"/>
      <c r="W917" s="173">
        <f t="shared" si="104"/>
        <v>0</v>
      </c>
      <c r="X917" s="174" t="str">
        <f t="shared" si="105"/>
        <v>8</v>
      </c>
      <c r="Y917" s="171"/>
      <c r="Z917" s="172">
        <f t="shared" si="106"/>
        <v>58744.800000000003</v>
      </c>
      <c r="AA917" s="175">
        <f>VLOOKUP(G917,Ma_KH!$A:$R,14,0)</f>
        <v>60</v>
      </c>
    </row>
    <row r="918" spans="1:27" hidden="1" x14ac:dyDescent="0.25">
      <c r="A918" s="176">
        <v>45989</v>
      </c>
      <c r="B918" s="177">
        <v>4180591028</v>
      </c>
      <c r="C918" s="178" t="s">
        <v>7767</v>
      </c>
      <c r="D918" s="179">
        <v>45993</v>
      </c>
      <c r="E918" s="180"/>
      <c r="F918" s="178"/>
      <c r="G918" s="32" t="s">
        <v>7943</v>
      </c>
      <c r="H918" s="181"/>
      <c r="I918" s="177">
        <v>4180591028</v>
      </c>
      <c r="J918" s="182" t="s">
        <v>1788</v>
      </c>
      <c r="K918" s="332" t="s">
        <v>27</v>
      </c>
      <c r="L918" s="21" t="str">
        <f>VLOOKUP($K918,TONG_SL!$A:$D,2,0)</f>
        <v>Chân giò heo muối 300g</v>
      </c>
      <c r="N918" s="21" t="str">
        <f t="shared" si="102"/>
        <v>K-C6</v>
      </c>
      <c r="Q918" s="21" t="str">
        <f>VLOOKUP(K918,TONG_SL!$A:$D,3,0)</f>
        <v>Túi</v>
      </c>
      <c r="R918" s="1">
        <v>5</v>
      </c>
      <c r="S918" s="171"/>
      <c r="T918" s="171">
        <f>VLOOKUP(VLOOKUP(G918,Ma_KH!$A:$R,18,0)&amp;K918,Gia_MB!$A:$F,6,0)</f>
        <v>73431</v>
      </c>
      <c r="U918" s="172">
        <f t="shared" si="103"/>
        <v>367155</v>
      </c>
      <c r="V918" s="171"/>
      <c r="W918" s="173">
        <f t="shared" si="104"/>
        <v>0</v>
      </c>
      <c r="X918" s="174" t="str">
        <f t="shared" si="105"/>
        <v>8</v>
      </c>
      <c r="Y918" s="171"/>
      <c r="Z918" s="172">
        <f t="shared" si="106"/>
        <v>29372.400000000001</v>
      </c>
      <c r="AA918" s="175">
        <f>VLOOKUP(G918,Ma_KH!$A:$R,14,0)</f>
        <v>60</v>
      </c>
    </row>
    <row r="919" spans="1:27" hidden="1" x14ac:dyDescent="0.25">
      <c r="A919" s="176">
        <v>45989</v>
      </c>
      <c r="B919" s="177">
        <v>4180591028</v>
      </c>
      <c r="C919" s="178" t="s">
        <v>7767</v>
      </c>
      <c r="D919" s="179">
        <v>45993</v>
      </c>
      <c r="E919" s="180"/>
      <c r="F919" s="178"/>
      <c r="G919" s="32" t="s">
        <v>7943</v>
      </c>
      <c r="H919" s="181"/>
      <c r="I919" s="177">
        <v>4180591028</v>
      </c>
      <c r="J919" s="182" t="s">
        <v>1788</v>
      </c>
      <c r="K919" s="332" t="s">
        <v>30</v>
      </c>
      <c r="L919" s="21" t="str">
        <f>VLOOKUP($K919,TONG_SL!$A:$D,2,0)</f>
        <v>Gà muối 500g</v>
      </c>
      <c r="N919" s="21" t="str">
        <f t="shared" si="102"/>
        <v>K-C6</v>
      </c>
      <c r="Q919" s="21" t="str">
        <f>VLOOKUP(K919,TONG_SL!$A:$D,3,0)</f>
        <v>Túi</v>
      </c>
      <c r="R919" s="1">
        <v>3</v>
      </c>
      <c r="S919" s="171"/>
      <c r="T919" s="171">
        <f>VLOOKUP(VLOOKUP(G919,Ma_KH!$A:$R,18,0)&amp;K919,Gia_MB!$A:$F,6,0)</f>
        <v>111058</v>
      </c>
      <c r="U919" s="172">
        <f t="shared" si="103"/>
        <v>333174</v>
      </c>
      <c r="V919" s="171"/>
      <c r="W919" s="173">
        <f t="shared" si="104"/>
        <v>0</v>
      </c>
      <c r="X919" s="174" t="str">
        <f t="shared" si="105"/>
        <v>8</v>
      </c>
      <c r="Y919" s="171"/>
      <c r="Z919" s="172">
        <f t="shared" si="106"/>
        <v>26653.920000000002</v>
      </c>
      <c r="AA919" s="175">
        <f>VLOOKUP(G919,Ma_KH!$A:$R,14,0)</f>
        <v>60</v>
      </c>
    </row>
    <row r="920" spans="1:27" hidden="1" x14ac:dyDescent="0.25">
      <c r="A920" s="176">
        <v>45989</v>
      </c>
      <c r="B920" s="177">
        <v>4180591028</v>
      </c>
      <c r="C920" s="178" t="s">
        <v>7767</v>
      </c>
      <c r="D920" s="179">
        <v>45993</v>
      </c>
      <c r="E920" s="180"/>
      <c r="F920" s="178"/>
      <c r="G920" s="32" t="s">
        <v>7943</v>
      </c>
      <c r="H920" s="181"/>
      <c r="I920" s="177">
        <v>4180591028</v>
      </c>
      <c r="J920" s="182" t="s">
        <v>1788</v>
      </c>
      <c r="K920" s="332" t="s">
        <v>32</v>
      </c>
      <c r="L920" s="21" t="str">
        <f>VLOOKUP($K920,TONG_SL!$A:$D,2,0)</f>
        <v>Giò Tai Lưỡi Xào 250g</v>
      </c>
      <c r="N920" s="21" t="str">
        <f t="shared" si="102"/>
        <v>K-C6</v>
      </c>
      <c r="Q920" s="21" t="str">
        <f>VLOOKUP(K920,TONG_SL!$A:$D,3,0)</f>
        <v>Túi</v>
      </c>
      <c r="R920" s="1">
        <v>2</v>
      </c>
      <c r="S920" s="171"/>
      <c r="T920" s="171">
        <f>VLOOKUP(VLOOKUP(G920,Ma_KH!$A:$R,18,0)&amp;K920,Gia_MB!$A:$F,6,0)</f>
        <v>50182</v>
      </c>
      <c r="U920" s="172">
        <f t="shared" si="103"/>
        <v>100364</v>
      </c>
      <c r="V920" s="171"/>
      <c r="W920" s="173">
        <f t="shared" si="104"/>
        <v>0</v>
      </c>
      <c r="X920" s="174" t="str">
        <f t="shared" si="105"/>
        <v>8</v>
      </c>
      <c r="Y920" s="171"/>
      <c r="Z920" s="172">
        <f t="shared" si="106"/>
        <v>8029.12</v>
      </c>
      <c r="AA920" s="175">
        <f>VLOOKUP(G920,Ma_KH!$A:$R,14,0)</f>
        <v>60</v>
      </c>
    </row>
    <row r="921" spans="1:27" hidden="1" x14ac:dyDescent="0.25">
      <c r="A921" s="176">
        <v>45989</v>
      </c>
      <c r="B921" s="177">
        <v>4180591052</v>
      </c>
      <c r="C921" s="178" t="s">
        <v>7767</v>
      </c>
      <c r="D921" s="179">
        <v>45993</v>
      </c>
      <c r="E921" s="180"/>
      <c r="F921" s="178"/>
      <c r="G921" s="32" t="s">
        <v>7944</v>
      </c>
      <c r="H921" s="181"/>
      <c r="I921" s="177">
        <v>4180591052</v>
      </c>
      <c r="J921" s="182" t="s">
        <v>1788</v>
      </c>
      <c r="K921" s="332" t="s">
        <v>30</v>
      </c>
      <c r="L921" s="21" t="str">
        <f>VLOOKUP($K921,TONG_SL!$A:$D,2,0)</f>
        <v>Gà muối 500g</v>
      </c>
      <c r="N921" s="21" t="str">
        <f t="shared" si="102"/>
        <v>K-C6</v>
      </c>
      <c r="Q921" s="21" t="str">
        <f>VLOOKUP(K921,TONG_SL!$A:$D,3,0)</f>
        <v>Túi</v>
      </c>
      <c r="R921" s="1">
        <v>4</v>
      </c>
      <c r="S921" s="171"/>
      <c r="T921" s="171">
        <f>VLOOKUP(VLOOKUP(G921,Ma_KH!$A:$R,18,0)&amp;K921,Gia_MB!$A:$F,6,0)</f>
        <v>111058</v>
      </c>
      <c r="U921" s="172">
        <f t="shared" si="103"/>
        <v>444232</v>
      </c>
      <c r="V921" s="171"/>
      <c r="W921" s="173">
        <f t="shared" si="104"/>
        <v>0</v>
      </c>
      <c r="X921" s="174" t="str">
        <f t="shared" si="105"/>
        <v>8</v>
      </c>
      <c r="Y921" s="171"/>
      <c r="Z921" s="172">
        <f t="shared" si="106"/>
        <v>35538.559999999998</v>
      </c>
      <c r="AA921" s="175">
        <f>VLOOKUP(G921,Ma_KH!$A:$R,14,0)</f>
        <v>60</v>
      </c>
    </row>
    <row r="922" spans="1:27" hidden="1" x14ac:dyDescent="0.25">
      <c r="A922" s="176">
        <v>45989</v>
      </c>
      <c r="B922" s="177">
        <v>4180591052</v>
      </c>
      <c r="C922" s="178" t="s">
        <v>7767</v>
      </c>
      <c r="D922" s="179">
        <v>45993</v>
      </c>
      <c r="E922" s="180"/>
      <c r="F922" s="178"/>
      <c r="G922" s="32" t="s">
        <v>7944</v>
      </c>
      <c r="H922" s="181"/>
      <c r="I922" s="177">
        <v>4180591052</v>
      </c>
      <c r="J922" s="182" t="s">
        <v>1788</v>
      </c>
      <c r="K922" s="332" t="s">
        <v>27</v>
      </c>
      <c r="L922" s="21" t="str">
        <f>VLOOKUP($K922,TONG_SL!$A:$D,2,0)</f>
        <v>Chân giò heo muối 300g</v>
      </c>
      <c r="N922" s="21" t="str">
        <f t="shared" si="102"/>
        <v>K-C6</v>
      </c>
      <c r="Q922" s="21" t="str">
        <f>VLOOKUP(K922,TONG_SL!$A:$D,3,0)</f>
        <v>Túi</v>
      </c>
      <c r="R922" s="1">
        <v>8</v>
      </c>
      <c r="S922" s="171"/>
      <c r="T922" s="171">
        <f>VLOOKUP(VLOOKUP(G922,Ma_KH!$A:$R,18,0)&amp;K922,Gia_MB!$A:$F,6,0)</f>
        <v>73431</v>
      </c>
      <c r="U922" s="172">
        <f t="shared" si="103"/>
        <v>587448</v>
      </c>
      <c r="V922" s="171"/>
      <c r="W922" s="173">
        <f t="shared" si="104"/>
        <v>0</v>
      </c>
      <c r="X922" s="174" t="str">
        <f t="shared" si="105"/>
        <v>8</v>
      </c>
      <c r="Y922" s="171"/>
      <c r="Z922" s="172">
        <f t="shared" si="106"/>
        <v>46995.840000000004</v>
      </c>
      <c r="AA922" s="175">
        <f>VLOOKUP(G922,Ma_KH!$A:$R,14,0)</f>
        <v>60</v>
      </c>
    </row>
    <row r="923" spans="1:27" hidden="1" x14ac:dyDescent="0.25">
      <c r="A923" s="176">
        <v>45989</v>
      </c>
      <c r="B923" s="177">
        <v>4180591052</v>
      </c>
      <c r="C923" s="178" t="s">
        <v>7767</v>
      </c>
      <c r="D923" s="179">
        <v>45993</v>
      </c>
      <c r="E923" s="180"/>
      <c r="F923" s="178"/>
      <c r="G923" s="32" t="s">
        <v>7944</v>
      </c>
      <c r="H923" s="181"/>
      <c r="I923" s="177">
        <v>4180591052</v>
      </c>
      <c r="J923" s="182" t="s">
        <v>1788</v>
      </c>
      <c r="K923" s="332" t="s">
        <v>32</v>
      </c>
      <c r="L923" s="21" t="str">
        <f>VLOOKUP($K923,TONG_SL!$A:$D,2,0)</f>
        <v>Giò Tai Lưỡi Xào 250g</v>
      </c>
      <c r="N923" s="21" t="str">
        <f t="shared" si="102"/>
        <v>K-C6</v>
      </c>
      <c r="Q923" s="21" t="str">
        <f>VLOOKUP(K923,TONG_SL!$A:$D,3,0)</f>
        <v>Túi</v>
      </c>
      <c r="R923" s="1">
        <v>2</v>
      </c>
      <c r="S923" s="171"/>
      <c r="T923" s="171">
        <f>VLOOKUP(VLOOKUP(G923,Ma_KH!$A:$R,18,0)&amp;K923,Gia_MB!$A:$F,6,0)</f>
        <v>50182</v>
      </c>
      <c r="U923" s="172">
        <f t="shared" si="103"/>
        <v>100364</v>
      </c>
      <c r="V923" s="171"/>
      <c r="W923" s="173">
        <f t="shared" si="104"/>
        <v>0</v>
      </c>
      <c r="X923" s="174" t="str">
        <f t="shared" si="105"/>
        <v>8</v>
      </c>
      <c r="Y923" s="171"/>
      <c r="Z923" s="172">
        <f t="shared" si="106"/>
        <v>8029.12</v>
      </c>
      <c r="AA923" s="175">
        <f>VLOOKUP(G923,Ma_KH!$A:$R,14,0)</f>
        <v>60</v>
      </c>
    </row>
    <row r="924" spans="1:27" hidden="1" x14ac:dyDescent="0.25">
      <c r="A924" s="176">
        <v>45989</v>
      </c>
      <c r="B924" s="177">
        <v>4180590838</v>
      </c>
      <c r="C924" s="178" t="s">
        <v>7767</v>
      </c>
      <c r="D924" s="179">
        <v>45993</v>
      </c>
      <c r="E924" s="180"/>
      <c r="F924" s="178"/>
      <c r="G924" s="32" t="s">
        <v>7945</v>
      </c>
      <c r="H924" s="181"/>
      <c r="I924" s="177">
        <v>4180590838</v>
      </c>
      <c r="J924" s="182" t="s">
        <v>1788</v>
      </c>
      <c r="K924" s="332" t="s">
        <v>48</v>
      </c>
      <c r="L924" s="21" t="str">
        <f>VLOOKUP($K924,TONG_SL!$A:$D,2,0)</f>
        <v>Mọc Nấm Hương 250g</v>
      </c>
      <c r="N924" s="21" t="str">
        <f t="shared" si="102"/>
        <v>K-C6</v>
      </c>
      <c r="Q924" s="21" t="str">
        <f>VLOOKUP(K924,TONG_SL!$A:$D,3,0)</f>
        <v>Túi</v>
      </c>
      <c r="R924" s="1">
        <v>3</v>
      </c>
      <c r="S924" s="171"/>
      <c r="T924" s="171">
        <f>VLOOKUP(VLOOKUP(G924,Ma_KH!$A:$R,18,0)&amp;K924,Gia_MB!$A:$F,6,0)</f>
        <v>46000</v>
      </c>
      <c r="U924" s="172">
        <f t="shared" si="103"/>
        <v>138000</v>
      </c>
      <c r="V924" s="171"/>
      <c r="W924" s="173">
        <f t="shared" si="104"/>
        <v>0</v>
      </c>
      <c r="X924" s="174" t="str">
        <f t="shared" si="105"/>
        <v>8</v>
      </c>
      <c r="Y924" s="171"/>
      <c r="Z924" s="172">
        <f t="shared" si="106"/>
        <v>11040</v>
      </c>
      <c r="AA924" s="175">
        <f>VLOOKUP(G924,Ma_KH!$A:$R,14,0)</f>
        <v>60</v>
      </c>
    </row>
    <row r="925" spans="1:27" hidden="1" x14ac:dyDescent="0.25">
      <c r="A925" s="176">
        <v>45989</v>
      </c>
      <c r="B925" s="177">
        <v>4180590838</v>
      </c>
      <c r="C925" s="178" t="s">
        <v>7767</v>
      </c>
      <c r="D925" s="179">
        <v>45993</v>
      </c>
      <c r="E925" s="180"/>
      <c r="F925" s="178"/>
      <c r="G925" s="32" t="s">
        <v>7945</v>
      </c>
      <c r="H925" s="181"/>
      <c r="I925" s="177">
        <v>4180590838</v>
      </c>
      <c r="J925" s="182" t="s">
        <v>1788</v>
      </c>
      <c r="K925" s="332" t="s">
        <v>32</v>
      </c>
      <c r="L925" s="21" t="str">
        <f>VLOOKUP($K925,TONG_SL!$A:$D,2,0)</f>
        <v>Giò Tai Lưỡi Xào 250g</v>
      </c>
      <c r="N925" s="21" t="str">
        <f t="shared" si="102"/>
        <v>K-C6</v>
      </c>
      <c r="Q925" s="21" t="str">
        <f>VLOOKUP(K925,TONG_SL!$A:$D,3,0)</f>
        <v>Túi</v>
      </c>
      <c r="R925" s="1">
        <v>5</v>
      </c>
      <c r="S925" s="171"/>
      <c r="T925" s="171">
        <f>VLOOKUP(VLOOKUP(G925,Ma_KH!$A:$R,18,0)&amp;K925,Gia_MB!$A:$F,6,0)</f>
        <v>50182</v>
      </c>
      <c r="U925" s="172">
        <f t="shared" si="103"/>
        <v>250910</v>
      </c>
      <c r="V925" s="171"/>
      <c r="W925" s="173">
        <f t="shared" si="104"/>
        <v>0</v>
      </c>
      <c r="X925" s="174" t="str">
        <f t="shared" si="105"/>
        <v>8</v>
      </c>
      <c r="Y925" s="171"/>
      <c r="Z925" s="172">
        <f t="shared" si="106"/>
        <v>20072.8</v>
      </c>
      <c r="AA925" s="175">
        <f>VLOOKUP(G925,Ma_KH!$A:$R,14,0)</f>
        <v>60</v>
      </c>
    </row>
    <row r="926" spans="1:27" hidden="1" x14ac:dyDescent="0.25">
      <c r="A926" s="176">
        <v>45989</v>
      </c>
      <c r="B926" s="177">
        <v>4180590838</v>
      </c>
      <c r="C926" s="178" t="s">
        <v>7767</v>
      </c>
      <c r="D926" s="179">
        <v>45993</v>
      </c>
      <c r="E926" s="180"/>
      <c r="F926" s="178"/>
      <c r="G926" s="32" t="s">
        <v>7945</v>
      </c>
      <c r="H926" s="181"/>
      <c r="I926" s="177">
        <v>4180590838</v>
      </c>
      <c r="J926" s="182" t="s">
        <v>1788</v>
      </c>
      <c r="K926" s="332" t="s">
        <v>39</v>
      </c>
      <c r="L926" s="21" t="str">
        <f>VLOOKUP($K926,TONG_SL!$A:$D,2,0)</f>
        <v>Chả nướng 300g</v>
      </c>
      <c r="N926" s="21" t="str">
        <f t="shared" si="102"/>
        <v>K-C6</v>
      </c>
      <c r="Q926" s="21" t="str">
        <f>VLOOKUP(K926,TONG_SL!$A:$D,3,0)</f>
        <v>Túi</v>
      </c>
      <c r="R926" s="1">
        <v>2</v>
      </c>
      <c r="S926" s="171"/>
      <c r="T926" s="171">
        <f>VLOOKUP(VLOOKUP(G926,Ma_KH!$A:$R,18,0)&amp;K926,Gia_MB!$A:$F,6,0)</f>
        <v>70950</v>
      </c>
      <c r="U926" s="172">
        <f t="shared" si="103"/>
        <v>141900</v>
      </c>
      <c r="V926" s="171"/>
      <c r="W926" s="173">
        <f t="shared" si="104"/>
        <v>0</v>
      </c>
      <c r="X926" s="174" t="str">
        <f t="shared" si="105"/>
        <v>8</v>
      </c>
      <c r="Y926" s="171"/>
      <c r="Z926" s="172">
        <f t="shared" si="106"/>
        <v>11352</v>
      </c>
      <c r="AA926" s="175">
        <f>VLOOKUP(G926,Ma_KH!$A:$R,14,0)</f>
        <v>60</v>
      </c>
    </row>
    <row r="927" spans="1:27" hidden="1" x14ac:dyDescent="0.25">
      <c r="A927" s="176">
        <v>45989</v>
      </c>
      <c r="B927" s="177">
        <v>4180590921</v>
      </c>
      <c r="C927" s="178" t="s">
        <v>7767</v>
      </c>
      <c r="D927" s="179">
        <v>45993</v>
      </c>
      <c r="E927" s="180"/>
      <c r="F927" s="178"/>
      <c r="G927" s="32" t="s">
        <v>7946</v>
      </c>
      <c r="H927" s="181"/>
      <c r="I927" s="177">
        <v>4180590921</v>
      </c>
      <c r="J927" s="182" t="s">
        <v>1788</v>
      </c>
      <c r="K927" s="332" t="s">
        <v>27</v>
      </c>
      <c r="L927" s="21" t="str">
        <f>VLOOKUP($K927,TONG_SL!$A:$D,2,0)</f>
        <v>Chân giò heo muối 300g</v>
      </c>
      <c r="N927" s="21" t="str">
        <f t="shared" si="102"/>
        <v>K-C6</v>
      </c>
      <c r="Q927" s="21" t="str">
        <f>VLOOKUP(K927,TONG_SL!$A:$D,3,0)</f>
        <v>Túi</v>
      </c>
      <c r="R927" s="1">
        <v>4</v>
      </c>
      <c r="S927" s="171"/>
      <c r="T927" s="171">
        <f>VLOOKUP(VLOOKUP(G927,Ma_KH!$A:$R,18,0)&amp;K927,Gia_MB!$A:$F,6,0)</f>
        <v>73431</v>
      </c>
      <c r="U927" s="172">
        <f t="shared" si="103"/>
        <v>293724</v>
      </c>
      <c r="V927" s="171"/>
      <c r="W927" s="173">
        <f t="shared" si="104"/>
        <v>0</v>
      </c>
      <c r="X927" s="174" t="str">
        <f t="shared" si="105"/>
        <v>8</v>
      </c>
      <c r="Y927" s="171"/>
      <c r="Z927" s="172">
        <f t="shared" si="106"/>
        <v>23497.920000000002</v>
      </c>
      <c r="AA927" s="175">
        <f>VLOOKUP(G927,Ma_KH!$A:$R,14,0)</f>
        <v>60</v>
      </c>
    </row>
    <row r="928" spans="1:27" hidden="1" x14ac:dyDescent="0.25">
      <c r="A928" s="176">
        <v>45989</v>
      </c>
      <c r="B928" s="177">
        <v>4180590921</v>
      </c>
      <c r="C928" s="178" t="s">
        <v>7767</v>
      </c>
      <c r="D928" s="179">
        <v>45993</v>
      </c>
      <c r="E928" s="180"/>
      <c r="F928" s="178"/>
      <c r="G928" s="32" t="s">
        <v>7946</v>
      </c>
      <c r="H928" s="181"/>
      <c r="I928" s="177">
        <v>4180590921</v>
      </c>
      <c r="J928" s="182" t="s">
        <v>1788</v>
      </c>
      <c r="K928" s="332" t="s">
        <v>32</v>
      </c>
      <c r="L928" s="21" t="str">
        <f>VLOOKUP($K928,TONG_SL!$A:$D,2,0)</f>
        <v>Giò Tai Lưỡi Xào 250g</v>
      </c>
      <c r="N928" s="21" t="str">
        <f t="shared" si="102"/>
        <v>K-C6</v>
      </c>
      <c r="Q928" s="21" t="str">
        <f>VLOOKUP(K928,TONG_SL!$A:$D,3,0)</f>
        <v>Túi</v>
      </c>
      <c r="R928" s="1">
        <v>4</v>
      </c>
      <c r="S928" s="171"/>
      <c r="T928" s="171">
        <f>VLOOKUP(VLOOKUP(G928,Ma_KH!$A:$R,18,0)&amp;K928,Gia_MB!$A:$F,6,0)</f>
        <v>50182</v>
      </c>
      <c r="U928" s="172">
        <f t="shared" si="103"/>
        <v>200728</v>
      </c>
      <c r="V928" s="171"/>
      <c r="W928" s="173">
        <f t="shared" si="104"/>
        <v>0</v>
      </c>
      <c r="X928" s="174" t="str">
        <f t="shared" si="105"/>
        <v>8</v>
      </c>
      <c r="Y928" s="171"/>
      <c r="Z928" s="172">
        <f t="shared" si="106"/>
        <v>16058.24</v>
      </c>
      <c r="AA928" s="175">
        <f>VLOOKUP(G928,Ma_KH!$A:$R,14,0)</f>
        <v>60</v>
      </c>
    </row>
    <row r="929" spans="1:27" hidden="1" x14ac:dyDescent="0.25">
      <c r="A929" s="176">
        <v>45989</v>
      </c>
      <c r="B929" s="177">
        <v>4180590921</v>
      </c>
      <c r="C929" s="178" t="s">
        <v>7767</v>
      </c>
      <c r="D929" s="179">
        <v>45993</v>
      </c>
      <c r="E929" s="180"/>
      <c r="F929" s="178"/>
      <c r="G929" s="32" t="s">
        <v>7946</v>
      </c>
      <c r="H929" s="181"/>
      <c r="I929" s="177">
        <v>4180590921</v>
      </c>
      <c r="J929" s="182" t="s">
        <v>1788</v>
      </c>
      <c r="K929" s="332" t="s">
        <v>48</v>
      </c>
      <c r="L929" s="21" t="str">
        <f>VLOOKUP($K929,TONG_SL!$A:$D,2,0)</f>
        <v>Mọc Nấm Hương 250g</v>
      </c>
      <c r="N929" s="21" t="str">
        <f t="shared" si="102"/>
        <v>K-C6</v>
      </c>
      <c r="Q929" s="21" t="str">
        <f>VLOOKUP(K929,TONG_SL!$A:$D,3,0)</f>
        <v>Túi</v>
      </c>
      <c r="R929" s="1">
        <v>3</v>
      </c>
      <c r="S929" s="171"/>
      <c r="T929" s="171">
        <f>VLOOKUP(VLOOKUP(G929,Ma_KH!$A:$R,18,0)&amp;K929,Gia_MB!$A:$F,6,0)</f>
        <v>46000</v>
      </c>
      <c r="U929" s="172">
        <f t="shared" si="103"/>
        <v>138000</v>
      </c>
      <c r="V929" s="171"/>
      <c r="W929" s="173">
        <f t="shared" si="104"/>
        <v>0</v>
      </c>
      <c r="X929" s="174" t="str">
        <f t="shared" si="105"/>
        <v>8</v>
      </c>
      <c r="Y929" s="171"/>
      <c r="Z929" s="172">
        <f t="shared" si="106"/>
        <v>11040</v>
      </c>
      <c r="AA929" s="175">
        <f>VLOOKUP(G929,Ma_KH!$A:$R,14,0)</f>
        <v>60</v>
      </c>
    </row>
    <row r="930" spans="1:27" hidden="1" x14ac:dyDescent="0.25">
      <c r="A930" s="176">
        <v>45989</v>
      </c>
      <c r="B930" s="177">
        <v>4180591094</v>
      </c>
      <c r="C930" s="178" t="s">
        <v>7767</v>
      </c>
      <c r="D930" s="179">
        <v>45993</v>
      </c>
      <c r="E930" s="180"/>
      <c r="F930" s="178"/>
      <c r="G930" s="32" t="s">
        <v>7947</v>
      </c>
      <c r="H930" s="181"/>
      <c r="I930" s="177">
        <v>4180591094</v>
      </c>
      <c r="J930" s="182" t="s">
        <v>1788</v>
      </c>
      <c r="K930" s="332" t="s">
        <v>34</v>
      </c>
      <c r="L930" s="21" t="str">
        <f>VLOOKUP($K930,TONG_SL!$A:$D,2,0)</f>
        <v>Tai heo muối 200g</v>
      </c>
      <c r="N930" s="21" t="str">
        <f t="shared" si="102"/>
        <v>K-C6</v>
      </c>
      <c r="Q930" s="21" t="str">
        <f>VLOOKUP(K930,TONG_SL!$A:$D,3,0)</f>
        <v>Túi</v>
      </c>
      <c r="R930" s="1">
        <v>2</v>
      </c>
      <c r="S930" s="171"/>
      <c r="T930" s="171">
        <f>VLOOKUP(VLOOKUP(G930,Ma_KH!$A:$R,18,0)&amp;K930,Gia_MB!$A:$F,6,0)</f>
        <v>55595</v>
      </c>
      <c r="U930" s="172">
        <f t="shared" si="103"/>
        <v>111190</v>
      </c>
      <c r="V930" s="171"/>
      <c r="W930" s="173">
        <f t="shared" si="104"/>
        <v>0</v>
      </c>
      <c r="X930" s="174" t="str">
        <f t="shared" si="105"/>
        <v>8</v>
      </c>
      <c r="Y930" s="171"/>
      <c r="Z930" s="172">
        <f t="shared" si="106"/>
        <v>8895.2000000000007</v>
      </c>
      <c r="AA930" s="175">
        <f>VLOOKUP(G930,Ma_KH!$A:$R,14,0)</f>
        <v>60</v>
      </c>
    </row>
    <row r="931" spans="1:27" hidden="1" x14ac:dyDescent="0.25">
      <c r="A931" s="176">
        <v>45989</v>
      </c>
      <c r="B931" s="177">
        <v>4180591094</v>
      </c>
      <c r="C931" s="178" t="s">
        <v>7767</v>
      </c>
      <c r="D931" s="179">
        <v>45993</v>
      </c>
      <c r="E931" s="180"/>
      <c r="F931" s="178"/>
      <c r="G931" s="32" t="s">
        <v>7947</v>
      </c>
      <c r="H931" s="181"/>
      <c r="I931" s="177">
        <v>4180591094</v>
      </c>
      <c r="J931" s="182" t="s">
        <v>1788</v>
      </c>
      <c r="K931" s="332" t="s">
        <v>37</v>
      </c>
      <c r="L931" s="21" t="str">
        <f>VLOOKUP($K931,TONG_SL!$A:$D,2,0)</f>
        <v>Chả cốm 300g</v>
      </c>
      <c r="N931" s="21" t="str">
        <f t="shared" si="102"/>
        <v>K-C6</v>
      </c>
      <c r="Q931" s="21" t="str">
        <f>VLOOKUP(K931,TONG_SL!$A:$D,3,0)</f>
        <v>Túi</v>
      </c>
      <c r="R931" s="1">
        <v>4</v>
      </c>
      <c r="S931" s="171"/>
      <c r="T931" s="171">
        <f>VLOOKUP(VLOOKUP(G931,Ma_KH!$A:$R,18,0)&amp;K931,Gia_MB!$A:$F,6,0)</f>
        <v>74250</v>
      </c>
      <c r="U931" s="172">
        <f t="shared" si="103"/>
        <v>297000</v>
      </c>
      <c r="V931" s="171"/>
      <c r="W931" s="173">
        <f t="shared" si="104"/>
        <v>0</v>
      </c>
      <c r="X931" s="174" t="str">
        <f t="shared" si="105"/>
        <v>8</v>
      </c>
      <c r="Y931" s="171"/>
      <c r="Z931" s="172">
        <f t="shared" si="106"/>
        <v>23760</v>
      </c>
      <c r="AA931" s="175">
        <f>VLOOKUP(G931,Ma_KH!$A:$R,14,0)</f>
        <v>60</v>
      </c>
    </row>
    <row r="932" spans="1:27" hidden="1" x14ac:dyDescent="0.25">
      <c r="A932" s="176">
        <v>45989</v>
      </c>
      <c r="B932" s="177">
        <v>4180591094</v>
      </c>
      <c r="C932" s="178" t="s">
        <v>7767</v>
      </c>
      <c r="D932" s="179">
        <v>45993</v>
      </c>
      <c r="E932" s="180"/>
      <c r="F932" s="178"/>
      <c r="G932" s="32" t="s">
        <v>7947</v>
      </c>
      <c r="H932" s="181"/>
      <c r="I932" s="177">
        <v>4180591094</v>
      </c>
      <c r="J932" s="182" t="s">
        <v>1788</v>
      </c>
      <c r="K932" s="332" t="s">
        <v>32</v>
      </c>
      <c r="L932" s="21" t="str">
        <f>VLOOKUP($K932,TONG_SL!$A:$D,2,0)</f>
        <v>Giò Tai Lưỡi Xào 250g</v>
      </c>
      <c r="N932" s="21" t="str">
        <f t="shared" si="102"/>
        <v>K-C6</v>
      </c>
      <c r="Q932" s="21" t="str">
        <f>VLOOKUP(K932,TONG_SL!$A:$D,3,0)</f>
        <v>Túi</v>
      </c>
      <c r="R932" s="1">
        <v>2</v>
      </c>
      <c r="S932" s="171"/>
      <c r="T932" s="171">
        <f>VLOOKUP(VLOOKUP(G932,Ma_KH!$A:$R,18,0)&amp;K932,Gia_MB!$A:$F,6,0)</f>
        <v>50182</v>
      </c>
      <c r="U932" s="172">
        <f t="shared" si="103"/>
        <v>100364</v>
      </c>
      <c r="V932" s="171"/>
      <c r="W932" s="173">
        <f t="shared" si="104"/>
        <v>0</v>
      </c>
      <c r="X932" s="174" t="str">
        <f t="shared" si="105"/>
        <v>8</v>
      </c>
      <c r="Y932" s="171"/>
      <c r="Z932" s="172">
        <f t="shared" si="106"/>
        <v>8029.12</v>
      </c>
      <c r="AA932" s="175">
        <f>VLOOKUP(G932,Ma_KH!$A:$R,14,0)</f>
        <v>60</v>
      </c>
    </row>
    <row r="933" spans="1:27" hidden="1" x14ac:dyDescent="0.25">
      <c r="A933" s="176">
        <v>45989</v>
      </c>
      <c r="B933" s="177">
        <v>4180591094</v>
      </c>
      <c r="C933" s="178" t="s">
        <v>7767</v>
      </c>
      <c r="D933" s="179">
        <v>45993</v>
      </c>
      <c r="E933" s="180"/>
      <c r="F933" s="178"/>
      <c r="G933" s="32" t="s">
        <v>7947</v>
      </c>
      <c r="H933" s="181"/>
      <c r="I933" s="177">
        <v>4180591094</v>
      </c>
      <c r="J933" s="182" t="s">
        <v>1788</v>
      </c>
      <c r="K933" s="332" t="s">
        <v>48</v>
      </c>
      <c r="L933" s="21" t="str">
        <f>VLOOKUP($K933,TONG_SL!$A:$D,2,0)</f>
        <v>Mọc Nấm Hương 250g</v>
      </c>
      <c r="N933" s="21" t="str">
        <f t="shared" ref="N933:N993" si="107">IF($B933&lt;&gt;"","K-C6","")</f>
        <v>K-C6</v>
      </c>
      <c r="Q933" s="21" t="str">
        <f>VLOOKUP(K933,TONG_SL!$A:$D,3,0)</f>
        <v>Túi</v>
      </c>
      <c r="R933" s="1">
        <v>4</v>
      </c>
      <c r="S933" s="171"/>
      <c r="T933" s="171">
        <f>VLOOKUP(VLOOKUP(G933,Ma_KH!$A:$R,18,0)&amp;K933,Gia_MB!$A:$F,6,0)</f>
        <v>46000</v>
      </c>
      <c r="U933" s="172">
        <f t="shared" si="103"/>
        <v>184000</v>
      </c>
      <c r="V933" s="171"/>
      <c r="W933" s="173">
        <f t="shared" si="104"/>
        <v>0</v>
      </c>
      <c r="X933" s="174" t="str">
        <f t="shared" si="105"/>
        <v>8</v>
      </c>
      <c r="Y933" s="171"/>
      <c r="Z933" s="172">
        <f t="shared" si="106"/>
        <v>14720</v>
      </c>
      <c r="AA933" s="175">
        <f>VLOOKUP(G933,Ma_KH!$A:$R,14,0)</f>
        <v>60</v>
      </c>
    </row>
    <row r="934" spans="1:27" hidden="1" x14ac:dyDescent="0.25">
      <c r="A934" s="176">
        <v>45989</v>
      </c>
      <c r="B934" s="177">
        <v>4180591094</v>
      </c>
      <c r="C934" s="178" t="s">
        <v>7767</v>
      </c>
      <c r="D934" s="179">
        <v>45993</v>
      </c>
      <c r="E934" s="180"/>
      <c r="F934" s="178"/>
      <c r="G934" s="32" t="s">
        <v>7947</v>
      </c>
      <c r="H934" s="181"/>
      <c r="I934" s="177">
        <v>4180591094</v>
      </c>
      <c r="J934" s="182" t="s">
        <v>1788</v>
      </c>
      <c r="K934" s="332" t="s">
        <v>27</v>
      </c>
      <c r="L934" s="21" t="str">
        <f>VLOOKUP($K934,TONG_SL!$A:$D,2,0)</f>
        <v>Chân giò heo muối 300g</v>
      </c>
      <c r="N934" s="21" t="str">
        <f t="shared" si="107"/>
        <v>K-C6</v>
      </c>
      <c r="Q934" s="21" t="str">
        <f>VLOOKUP(K934,TONG_SL!$A:$D,3,0)</f>
        <v>Túi</v>
      </c>
      <c r="R934" s="1">
        <v>7</v>
      </c>
      <c r="S934" s="171"/>
      <c r="T934" s="171">
        <f>VLOOKUP(VLOOKUP(G934,Ma_KH!$A:$R,18,0)&amp;K934,Gia_MB!$A:$F,6,0)</f>
        <v>73431</v>
      </c>
      <c r="U934" s="172">
        <f t="shared" si="103"/>
        <v>514017</v>
      </c>
      <c r="V934" s="171"/>
      <c r="W934" s="173">
        <f t="shared" si="104"/>
        <v>0</v>
      </c>
      <c r="X934" s="174" t="str">
        <f t="shared" si="105"/>
        <v>8</v>
      </c>
      <c r="Y934" s="171"/>
      <c r="Z934" s="172">
        <f t="shared" si="106"/>
        <v>41121.360000000001</v>
      </c>
      <c r="AA934" s="175">
        <f>VLOOKUP(G934,Ma_KH!$A:$R,14,0)</f>
        <v>60</v>
      </c>
    </row>
    <row r="935" spans="1:27" hidden="1" x14ac:dyDescent="0.25">
      <c r="A935" s="176">
        <v>45989</v>
      </c>
      <c r="B935" s="177">
        <v>4180591094</v>
      </c>
      <c r="C935" s="178" t="s">
        <v>7767</v>
      </c>
      <c r="D935" s="179">
        <v>45993</v>
      </c>
      <c r="E935" s="180"/>
      <c r="F935" s="178"/>
      <c r="G935" s="32" t="s">
        <v>7947</v>
      </c>
      <c r="H935" s="181"/>
      <c r="I935" s="177">
        <v>4180591094</v>
      </c>
      <c r="J935" s="182" t="s">
        <v>1788</v>
      </c>
      <c r="K935" s="332" t="s">
        <v>39</v>
      </c>
      <c r="L935" s="21" t="str">
        <f>VLOOKUP($K935,TONG_SL!$A:$D,2,0)</f>
        <v>Chả nướng 300g</v>
      </c>
      <c r="N935" s="21" t="str">
        <f t="shared" si="107"/>
        <v>K-C6</v>
      </c>
      <c r="Q935" s="21" t="str">
        <f>VLOOKUP(K935,TONG_SL!$A:$D,3,0)</f>
        <v>Túi</v>
      </c>
      <c r="R935" s="1">
        <v>4</v>
      </c>
      <c r="S935" s="171"/>
      <c r="T935" s="171">
        <f>VLOOKUP(VLOOKUP(G935,Ma_KH!$A:$R,18,0)&amp;K935,Gia_MB!$A:$F,6,0)</f>
        <v>70950</v>
      </c>
      <c r="U935" s="172">
        <f t="shared" si="103"/>
        <v>283800</v>
      </c>
      <c r="V935" s="171"/>
      <c r="W935" s="173">
        <f t="shared" si="104"/>
        <v>0</v>
      </c>
      <c r="X935" s="174" t="str">
        <f t="shared" si="105"/>
        <v>8</v>
      </c>
      <c r="Y935" s="171"/>
      <c r="Z935" s="172">
        <f t="shared" si="106"/>
        <v>22704</v>
      </c>
      <c r="AA935" s="175">
        <f>VLOOKUP(G935,Ma_KH!$A:$R,14,0)</f>
        <v>60</v>
      </c>
    </row>
    <row r="936" spans="1:27" hidden="1" x14ac:dyDescent="0.25">
      <c r="A936" s="176">
        <v>45989</v>
      </c>
      <c r="B936" s="177">
        <v>4180591094</v>
      </c>
      <c r="C936" s="178" t="s">
        <v>7767</v>
      </c>
      <c r="D936" s="179">
        <v>45993</v>
      </c>
      <c r="E936" s="180"/>
      <c r="F936" s="178"/>
      <c r="G936" s="32" t="s">
        <v>7947</v>
      </c>
      <c r="H936" s="181"/>
      <c r="I936" s="177">
        <v>4180591094</v>
      </c>
      <c r="J936" s="182" t="s">
        <v>1788</v>
      </c>
      <c r="K936" s="332" t="s">
        <v>30</v>
      </c>
      <c r="L936" s="21" t="str">
        <f>VLOOKUP($K936,TONG_SL!$A:$D,2,0)</f>
        <v>Gà muối 500g</v>
      </c>
      <c r="N936" s="21" t="str">
        <f t="shared" si="107"/>
        <v>K-C6</v>
      </c>
      <c r="Q936" s="21" t="str">
        <f>VLOOKUP(K936,TONG_SL!$A:$D,3,0)</f>
        <v>Túi</v>
      </c>
      <c r="R936" s="1">
        <v>3</v>
      </c>
      <c r="S936" s="171"/>
      <c r="T936" s="171">
        <f>VLOOKUP(VLOOKUP(G936,Ma_KH!$A:$R,18,0)&amp;K936,Gia_MB!$A:$F,6,0)</f>
        <v>111058</v>
      </c>
      <c r="U936" s="172">
        <f t="shared" si="103"/>
        <v>333174</v>
      </c>
      <c r="V936" s="171"/>
      <c r="W936" s="173">
        <f t="shared" si="104"/>
        <v>0</v>
      </c>
      <c r="X936" s="174" t="str">
        <f t="shared" si="105"/>
        <v>8</v>
      </c>
      <c r="Y936" s="171"/>
      <c r="Z936" s="172">
        <f t="shared" si="106"/>
        <v>26653.920000000002</v>
      </c>
      <c r="AA936" s="175">
        <f>VLOOKUP(G936,Ma_KH!$A:$R,14,0)</f>
        <v>60</v>
      </c>
    </row>
    <row r="937" spans="1:27" hidden="1" x14ac:dyDescent="0.25">
      <c r="A937" s="176">
        <v>45989</v>
      </c>
      <c r="B937" s="177">
        <v>4180590971</v>
      </c>
      <c r="C937" s="178" t="s">
        <v>7767</v>
      </c>
      <c r="D937" s="179">
        <v>45993</v>
      </c>
      <c r="E937" s="180"/>
      <c r="F937" s="178"/>
      <c r="G937" s="32" t="s">
        <v>7948</v>
      </c>
      <c r="H937" s="181"/>
      <c r="I937" s="177">
        <v>4180590971</v>
      </c>
      <c r="J937" s="182" t="s">
        <v>1788</v>
      </c>
      <c r="K937" s="332" t="s">
        <v>27</v>
      </c>
      <c r="L937" s="21" t="str">
        <f>VLOOKUP($K937,TONG_SL!$A:$D,2,0)</f>
        <v>Chân giò heo muối 300g</v>
      </c>
      <c r="N937" s="21" t="str">
        <f t="shared" si="107"/>
        <v>K-C6</v>
      </c>
      <c r="Q937" s="21" t="str">
        <f>VLOOKUP(K937,TONG_SL!$A:$D,3,0)</f>
        <v>Túi</v>
      </c>
      <c r="R937" s="1">
        <v>4</v>
      </c>
      <c r="S937" s="171"/>
      <c r="T937" s="171">
        <f>VLOOKUP(VLOOKUP(G937,Ma_KH!$A:$R,18,0)&amp;K937,Gia_MB!$A:$F,6,0)</f>
        <v>73431</v>
      </c>
      <c r="U937" s="172">
        <f t="shared" si="103"/>
        <v>293724</v>
      </c>
      <c r="V937" s="171"/>
      <c r="W937" s="173">
        <f t="shared" si="104"/>
        <v>0</v>
      </c>
      <c r="X937" s="174" t="str">
        <f t="shared" si="105"/>
        <v>8</v>
      </c>
      <c r="Y937" s="171"/>
      <c r="Z937" s="172">
        <f t="shared" si="106"/>
        <v>23497.920000000002</v>
      </c>
      <c r="AA937" s="175">
        <f>VLOOKUP(G937,Ma_KH!$A:$R,14,0)</f>
        <v>60</v>
      </c>
    </row>
    <row r="938" spans="1:27" hidden="1" x14ac:dyDescent="0.25">
      <c r="A938" s="176">
        <v>45989</v>
      </c>
      <c r="B938" s="177">
        <v>4180590971</v>
      </c>
      <c r="C938" s="178" t="s">
        <v>7767</v>
      </c>
      <c r="D938" s="179">
        <v>45993</v>
      </c>
      <c r="E938" s="180"/>
      <c r="F938" s="178"/>
      <c r="G938" s="32" t="s">
        <v>7948</v>
      </c>
      <c r="H938" s="181"/>
      <c r="I938" s="177">
        <v>4180590971</v>
      </c>
      <c r="J938" s="182" t="s">
        <v>1788</v>
      </c>
      <c r="K938" s="332" t="s">
        <v>39</v>
      </c>
      <c r="L938" s="21" t="str">
        <f>VLOOKUP($K938,TONG_SL!$A:$D,2,0)</f>
        <v>Chả nướng 300g</v>
      </c>
      <c r="N938" s="21" t="str">
        <f t="shared" si="107"/>
        <v>K-C6</v>
      </c>
      <c r="Q938" s="21" t="str">
        <f>VLOOKUP(K938,TONG_SL!$A:$D,3,0)</f>
        <v>Túi</v>
      </c>
      <c r="R938" s="1">
        <v>2</v>
      </c>
      <c r="S938" s="171"/>
      <c r="T938" s="171">
        <f>VLOOKUP(VLOOKUP(G938,Ma_KH!$A:$R,18,0)&amp;K938,Gia_MB!$A:$F,6,0)</f>
        <v>70950</v>
      </c>
      <c r="U938" s="172">
        <f t="shared" si="103"/>
        <v>141900</v>
      </c>
      <c r="V938" s="171"/>
      <c r="W938" s="173">
        <f t="shared" si="104"/>
        <v>0</v>
      </c>
      <c r="X938" s="174" t="str">
        <f t="shared" si="105"/>
        <v>8</v>
      </c>
      <c r="Y938" s="171"/>
      <c r="Z938" s="172">
        <f t="shared" si="106"/>
        <v>11352</v>
      </c>
      <c r="AA938" s="175">
        <f>VLOOKUP(G938,Ma_KH!$A:$R,14,0)</f>
        <v>60</v>
      </c>
    </row>
    <row r="939" spans="1:27" hidden="1" x14ac:dyDescent="0.25">
      <c r="A939" s="176">
        <v>45989</v>
      </c>
      <c r="B939" s="177">
        <v>4180590971</v>
      </c>
      <c r="C939" s="178" t="s">
        <v>7767</v>
      </c>
      <c r="D939" s="179">
        <v>45993</v>
      </c>
      <c r="E939" s="180"/>
      <c r="F939" s="178"/>
      <c r="G939" s="32" t="s">
        <v>7948</v>
      </c>
      <c r="H939" s="181"/>
      <c r="I939" s="177">
        <v>4180590971</v>
      </c>
      <c r="J939" s="182" t="s">
        <v>1788</v>
      </c>
      <c r="K939" s="332" t="s">
        <v>37</v>
      </c>
      <c r="L939" s="21" t="str">
        <f>VLOOKUP($K939,TONG_SL!$A:$D,2,0)</f>
        <v>Chả cốm 300g</v>
      </c>
      <c r="N939" s="21" t="str">
        <f t="shared" si="107"/>
        <v>K-C6</v>
      </c>
      <c r="Q939" s="21" t="str">
        <f>VLOOKUP(K939,TONG_SL!$A:$D,3,0)</f>
        <v>Túi</v>
      </c>
      <c r="R939" s="1">
        <v>2</v>
      </c>
      <c r="S939" s="171"/>
      <c r="T939" s="171">
        <f>VLOOKUP(VLOOKUP(G939,Ma_KH!$A:$R,18,0)&amp;K939,Gia_MB!$A:$F,6,0)</f>
        <v>74250</v>
      </c>
      <c r="U939" s="172">
        <f t="shared" si="103"/>
        <v>148500</v>
      </c>
      <c r="V939" s="171"/>
      <c r="W939" s="173">
        <f t="shared" si="104"/>
        <v>0</v>
      </c>
      <c r="X939" s="174" t="str">
        <f t="shared" si="105"/>
        <v>8</v>
      </c>
      <c r="Y939" s="171"/>
      <c r="Z939" s="172">
        <f t="shared" si="106"/>
        <v>11880</v>
      </c>
      <c r="AA939" s="175">
        <f>VLOOKUP(G939,Ma_KH!$A:$R,14,0)</f>
        <v>60</v>
      </c>
    </row>
    <row r="940" spans="1:27" hidden="1" x14ac:dyDescent="0.25">
      <c r="A940" s="176">
        <v>45989</v>
      </c>
      <c r="B940" s="177">
        <v>4180590462</v>
      </c>
      <c r="C940" s="178" t="s">
        <v>7767</v>
      </c>
      <c r="D940" s="179">
        <v>45993</v>
      </c>
      <c r="E940" s="180"/>
      <c r="F940" s="178"/>
      <c r="G940" s="32" t="s">
        <v>7949</v>
      </c>
      <c r="H940" s="181"/>
      <c r="I940" s="177">
        <v>4180590462</v>
      </c>
      <c r="J940" s="182" t="s">
        <v>1788</v>
      </c>
      <c r="K940" s="332" t="s">
        <v>27</v>
      </c>
      <c r="L940" s="21" t="str">
        <f>VLOOKUP($K940,TONG_SL!$A:$D,2,0)</f>
        <v>Chân giò heo muối 300g</v>
      </c>
      <c r="N940" s="21" t="str">
        <f t="shared" si="107"/>
        <v>K-C6</v>
      </c>
      <c r="Q940" s="21" t="str">
        <f>VLOOKUP(K940,TONG_SL!$A:$D,3,0)</f>
        <v>Túi</v>
      </c>
      <c r="R940" s="1">
        <v>4</v>
      </c>
      <c r="S940" s="171"/>
      <c r="T940" s="171">
        <f>VLOOKUP(VLOOKUP(G940,Ma_KH!$A:$R,18,0)&amp;K940,Gia_MB!$A:$F,6,0)</f>
        <v>73431</v>
      </c>
      <c r="U940" s="172">
        <f t="shared" si="103"/>
        <v>293724</v>
      </c>
      <c r="V940" s="171"/>
      <c r="W940" s="173">
        <f t="shared" si="104"/>
        <v>0</v>
      </c>
      <c r="X940" s="174" t="str">
        <f t="shared" si="105"/>
        <v>8</v>
      </c>
      <c r="Y940" s="171"/>
      <c r="Z940" s="172">
        <f t="shared" si="106"/>
        <v>23497.920000000002</v>
      </c>
      <c r="AA940" s="175">
        <f>VLOOKUP(G940,Ma_KH!$A:$R,14,0)</f>
        <v>60</v>
      </c>
    </row>
    <row r="941" spans="1:27" hidden="1" x14ac:dyDescent="0.25">
      <c r="A941" s="176">
        <v>45989</v>
      </c>
      <c r="B941" s="177">
        <v>4180590462</v>
      </c>
      <c r="C941" s="178" t="s">
        <v>7767</v>
      </c>
      <c r="D941" s="179">
        <v>45993</v>
      </c>
      <c r="E941" s="180"/>
      <c r="F941" s="178"/>
      <c r="G941" s="32" t="s">
        <v>7949</v>
      </c>
      <c r="H941" s="181"/>
      <c r="I941" s="177">
        <v>4180590462</v>
      </c>
      <c r="J941" s="182" t="s">
        <v>1788</v>
      </c>
      <c r="K941" s="332" t="s">
        <v>34</v>
      </c>
      <c r="L941" s="21" t="str">
        <f>VLOOKUP($K941,TONG_SL!$A:$D,2,0)</f>
        <v>Tai heo muối 200g</v>
      </c>
      <c r="N941" s="21" t="str">
        <f t="shared" si="107"/>
        <v>K-C6</v>
      </c>
      <c r="Q941" s="21" t="str">
        <f>VLOOKUP(K941,TONG_SL!$A:$D,3,0)</f>
        <v>Túi</v>
      </c>
      <c r="R941" s="1">
        <v>4</v>
      </c>
      <c r="S941" s="171"/>
      <c r="T941" s="171">
        <f>VLOOKUP(VLOOKUP(G941,Ma_KH!$A:$R,18,0)&amp;K941,Gia_MB!$A:$F,6,0)</f>
        <v>55595</v>
      </c>
      <c r="U941" s="172">
        <f t="shared" si="103"/>
        <v>222380</v>
      </c>
      <c r="V941" s="171"/>
      <c r="W941" s="173">
        <f t="shared" si="104"/>
        <v>0</v>
      </c>
      <c r="X941" s="174" t="str">
        <f t="shared" si="105"/>
        <v>8</v>
      </c>
      <c r="Y941" s="171"/>
      <c r="Z941" s="172">
        <f t="shared" si="106"/>
        <v>17790.400000000001</v>
      </c>
      <c r="AA941" s="175">
        <f>VLOOKUP(G941,Ma_KH!$A:$R,14,0)</f>
        <v>60</v>
      </c>
    </row>
    <row r="942" spans="1:27" hidden="1" x14ac:dyDescent="0.25">
      <c r="A942" s="176">
        <v>45989</v>
      </c>
      <c r="B942" s="177">
        <v>4180590750</v>
      </c>
      <c r="C942" s="178" t="s">
        <v>7767</v>
      </c>
      <c r="D942" s="179">
        <v>45993</v>
      </c>
      <c r="E942" s="180"/>
      <c r="F942" s="178"/>
      <c r="G942" s="32" t="s">
        <v>7950</v>
      </c>
      <c r="H942" s="181"/>
      <c r="I942" s="177">
        <v>4180590750</v>
      </c>
      <c r="J942" s="182" t="s">
        <v>1788</v>
      </c>
      <c r="K942" s="332" t="s">
        <v>32</v>
      </c>
      <c r="L942" s="21" t="str">
        <f>VLOOKUP($K942,TONG_SL!$A:$D,2,0)</f>
        <v>Giò Tai Lưỡi Xào 250g</v>
      </c>
      <c r="N942" s="21" t="str">
        <f t="shared" si="107"/>
        <v>K-C6</v>
      </c>
      <c r="Q942" s="21" t="str">
        <f>VLOOKUP(K942,TONG_SL!$A:$D,3,0)</f>
        <v>Túi</v>
      </c>
      <c r="R942" s="1">
        <v>2</v>
      </c>
      <c r="S942" s="171"/>
      <c r="T942" s="171">
        <f>VLOOKUP(VLOOKUP(G942,Ma_KH!$A:$R,18,0)&amp;K942,Gia_MB!$A:$F,6,0)</f>
        <v>50182</v>
      </c>
      <c r="U942" s="172">
        <f t="shared" si="103"/>
        <v>100364</v>
      </c>
      <c r="V942" s="171"/>
      <c r="W942" s="173">
        <f t="shared" si="104"/>
        <v>0</v>
      </c>
      <c r="X942" s="174" t="str">
        <f t="shared" si="105"/>
        <v>8</v>
      </c>
      <c r="Y942" s="171"/>
      <c r="Z942" s="172">
        <f t="shared" si="106"/>
        <v>8029.12</v>
      </c>
      <c r="AA942" s="175">
        <f>VLOOKUP(G942,Ma_KH!$A:$R,14,0)</f>
        <v>60</v>
      </c>
    </row>
    <row r="943" spans="1:27" hidden="1" x14ac:dyDescent="0.25">
      <c r="A943" s="176">
        <v>45989</v>
      </c>
      <c r="B943" s="177">
        <v>4180590750</v>
      </c>
      <c r="C943" s="178" t="s">
        <v>7767</v>
      </c>
      <c r="D943" s="179">
        <v>45993</v>
      </c>
      <c r="E943" s="180"/>
      <c r="F943" s="178"/>
      <c r="G943" s="32" t="s">
        <v>7950</v>
      </c>
      <c r="H943" s="181"/>
      <c r="I943" s="177">
        <v>4180590750</v>
      </c>
      <c r="J943" s="182" t="s">
        <v>1788</v>
      </c>
      <c r="K943" s="332" t="s">
        <v>48</v>
      </c>
      <c r="L943" s="21" t="str">
        <f>VLOOKUP($K943,TONG_SL!$A:$D,2,0)</f>
        <v>Mọc Nấm Hương 250g</v>
      </c>
      <c r="N943" s="21" t="str">
        <f t="shared" si="107"/>
        <v>K-C6</v>
      </c>
      <c r="Q943" s="21" t="str">
        <f>VLOOKUP(K943,TONG_SL!$A:$D,3,0)</f>
        <v>Túi</v>
      </c>
      <c r="R943" s="1">
        <v>2</v>
      </c>
      <c r="S943" s="171"/>
      <c r="T943" s="171">
        <f>VLOOKUP(VLOOKUP(G943,Ma_KH!$A:$R,18,0)&amp;K943,Gia_MB!$A:$F,6,0)</f>
        <v>46000</v>
      </c>
      <c r="U943" s="172">
        <f t="shared" si="103"/>
        <v>92000</v>
      </c>
      <c r="V943" s="171"/>
      <c r="W943" s="173">
        <f t="shared" si="104"/>
        <v>0</v>
      </c>
      <c r="X943" s="174" t="str">
        <f t="shared" si="105"/>
        <v>8</v>
      </c>
      <c r="Y943" s="171"/>
      <c r="Z943" s="172">
        <f t="shared" si="106"/>
        <v>7360</v>
      </c>
      <c r="AA943" s="175">
        <f>VLOOKUP(G943,Ma_KH!$A:$R,14,0)</f>
        <v>60</v>
      </c>
    </row>
    <row r="944" spans="1:27" hidden="1" x14ac:dyDescent="0.25">
      <c r="A944" s="176">
        <v>45989</v>
      </c>
      <c r="B944" s="177">
        <v>4180590750</v>
      </c>
      <c r="C944" s="178" t="s">
        <v>7767</v>
      </c>
      <c r="D944" s="179">
        <v>45993</v>
      </c>
      <c r="E944" s="180"/>
      <c r="F944" s="178"/>
      <c r="G944" s="32" t="s">
        <v>7950</v>
      </c>
      <c r="H944" s="181"/>
      <c r="I944" s="177">
        <v>4180590750</v>
      </c>
      <c r="J944" s="182" t="s">
        <v>1788</v>
      </c>
      <c r="K944" s="332" t="s">
        <v>27</v>
      </c>
      <c r="L944" s="21" t="str">
        <f>VLOOKUP($K944,TONG_SL!$A:$D,2,0)</f>
        <v>Chân giò heo muối 300g</v>
      </c>
      <c r="N944" s="21" t="str">
        <f t="shared" si="107"/>
        <v>K-C6</v>
      </c>
      <c r="Q944" s="21" t="str">
        <f>VLOOKUP(K944,TONG_SL!$A:$D,3,0)</f>
        <v>Túi</v>
      </c>
      <c r="R944" s="1">
        <v>6</v>
      </c>
      <c r="S944" s="171"/>
      <c r="T944" s="171">
        <f>VLOOKUP(VLOOKUP(G944,Ma_KH!$A:$R,18,0)&amp;K944,Gia_MB!$A:$F,6,0)</f>
        <v>73431</v>
      </c>
      <c r="U944" s="172">
        <f t="shared" si="103"/>
        <v>440586</v>
      </c>
      <c r="V944" s="171"/>
      <c r="W944" s="173">
        <f t="shared" si="104"/>
        <v>0</v>
      </c>
      <c r="X944" s="174" t="str">
        <f t="shared" si="105"/>
        <v>8</v>
      </c>
      <c r="Y944" s="171"/>
      <c r="Z944" s="172">
        <f t="shared" si="106"/>
        <v>35246.879999999997</v>
      </c>
      <c r="AA944" s="175">
        <f>VLOOKUP(G944,Ma_KH!$A:$R,14,0)</f>
        <v>60</v>
      </c>
    </row>
    <row r="945" spans="1:27" hidden="1" x14ac:dyDescent="0.25">
      <c r="A945" s="176">
        <v>45989</v>
      </c>
      <c r="B945" s="177">
        <v>4180591034</v>
      </c>
      <c r="C945" s="178" t="s">
        <v>7767</v>
      </c>
      <c r="D945" s="179">
        <v>45993</v>
      </c>
      <c r="E945" s="180"/>
      <c r="F945" s="178"/>
      <c r="G945" s="32" t="s">
        <v>7951</v>
      </c>
      <c r="H945" s="181"/>
      <c r="I945" s="177">
        <v>4180591034</v>
      </c>
      <c r="J945" s="182" t="s">
        <v>1788</v>
      </c>
      <c r="K945" s="332" t="s">
        <v>32</v>
      </c>
      <c r="L945" s="21" t="str">
        <f>VLOOKUP($K945,TONG_SL!$A:$D,2,0)</f>
        <v>Giò Tai Lưỡi Xào 250g</v>
      </c>
      <c r="N945" s="21" t="str">
        <f t="shared" si="107"/>
        <v>K-C6</v>
      </c>
      <c r="Q945" s="21" t="str">
        <f>VLOOKUP(K945,TONG_SL!$A:$D,3,0)</f>
        <v>Túi</v>
      </c>
      <c r="R945" s="1">
        <v>4</v>
      </c>
      <c r="S945" s="171"/>
      <c r="T945" s="171">
        <f>VLOOKUP(VLOOKUP(G945,Ma_KH!$A:$R,18,0)&amp;K945,Gia_MB!$A:$F,6,0)</f>
        <v>50182</v>
      </c>
      <c r="U945" s="172">
        <f t="shared" si="103"/>
        <v>200728</v>
      </c>
      <c r="V945" s="171"/>
      <c r="W945" s="173">
        <f t="shared" si="104"/>
        <v>0</v>
      </c>
      <c r="X945" s="174" t="str">
        <f t="shared" si="105"/>
        <v>8</v>
      </c>
      <c r="Y945" s="171"/>
      <c r="Z945" s="172">
        <f t="shared" si="106"/>
        <v>16058.24</v>
      </c>
      <c r="AA945" s="175">
        <f>VLOOKUP(G945,Ma_KH!$A:$R,14,0)</f>
        <v>60</v>
      </c>
    </row>
    <row r="946" spans="1:27" hidden="1" x14ac:dyDescent="0.25">
      <c r="A946" s="176">
        <v>45989</v>
      </c>
      <c r="B946" s="177">
        <v>4180591034</v>
      </c>
      <c r="C946" s="178" t="s">
        <v>7767</v>
      </c>
      <c r="D946" s="179">
        <v>45993</v>
      </c>
      <c r="E946" s="180"/>
      <c r="F946" s="178"/>
      <c r="G946" s="32" t="s">
        <v>7951</v>
      </c>
      <c r="H946" s="181"/>
      <c r="I946" s="177">
        <v>4180591034</v>
      </c>
      <c r="J946" s="182" t="s">
        <v>1788</v>
      </c>
      <c r="K946" s="332" t="s">
        <v>48</v>
      </c>
      <c r="L946" s="21" t="str">
        <f>VLOOKUP($K946,TONG_SL!$A:$D,2,0)</f>
        <v>Mọc Nấm Hương 250g</v>
      </c>
      <c r="N946" s="21" t="str">
        <f t="shared" si="107"/>
        <v>K-C6</v>
      </c>
      <c r="Q946" s="21" t="str">
        <f>VLOOKUP(K946,TONG_SL!$A:$D,3,0)</f>
        <v>Túi</v>
      </c>
      <c r="R946" s="1">
        <v>2</v>
      </c>
      <c r="S946" s="171"/>
      <c r="T946" s="171">
        <f>VLOOKUP(VLOOKUP(G946,Ma_KH!$A:$R,18,0)&amp;K946,Gia_MB!$A:$F,6,0)</f>
        <v>46000</v>
      </c>
      <c r="U946" s="172">
        <f t="shared" si="103"/>
        <v>92000</v>
      </c>
      <c r="V946" s="171"/>
      <c r="W946" s="173">
        <f t="shared" si="104"/>
        <v>0</v>
      </c>
      <c r="X946" s="174" t="str">
        <f t="shared" si="105"/>
        <v>8</v>
      </c>
      <c r="Y946" s="171"/>
      <c r="Z946" s="172">
        <f t="shared" si="106"/>
        <v>7360</v>
      </c>
      <c r="AA946" s="175">
        <f>VLOOKUP(G946,Ma_KH!$A:$R,14,0)</f>
        <v>60</v>
      </c>
    </row>
    <row r="947" spans="1:27" x14ac:dyDescent="0.25">
      <c r="A947" s="176">
        <v>45992</v>
      </c>
      <c r="B947" s="177">
        <v>26063138</v>
      </c>
      <c r="C947" s="178" t="s">
        <v>7767</v>
      </c>
      <c r="D947" s="179">
        <v>45993</v>
      </c>
      <c r="E947" s="180"/>
      <c r="F947" s="178"/>
      <c r="G947" s="32" t="s">
        <v>4549</v>
      </c>
      <c r="H947" s="181"/>
      <c r="I947" s="183" t="s">
        <v>4549</v>
      </c>
      <c r="J947" s="182" t="s">
        <v>70</v>
      </c>
      <c r="K947" s="182" t="s">
        <v>52</v>
      </c>
      <c r="L947" s="21" t="str">
        <f>VLOOKUP($K947,TONG_SL!$A:$D,2,0)</f>
        <v>Gà xì dầu 500g</v>
      </c>
      <c r="N947" s="21" t="str">
        <f t="shared" si="107"/>
        <v>K-C6</v>
      </c>
      <c r="Q947" s="21" t="str">
        <f>VLOOKUP(K947,TONG_SL!$A:$D,3,0)</f>
        <v>Túi</v>
      </c>
      <c r="R947" s="1">
        <v>10</v>
      </c>
      <c r="S947" s="171"/>
      <c r="T947" s="171">
        <f>VLOOKUP(VLOOKUP(G947,Ma_KH!$A:$R,18,0)&amp;K947,Gia_MB!$A:$F,6,0)</f>
        <v>111606</v>
      </c>
      <c r="U947" s="172">
        <f t="shared" si="103"/>
        <v>1116060</v>
      </c>
      <c r="V947" s="171"/>
      <c r="W947" s="173">
        <f t="shared" si="104"/>
        <v>0</v>
      </c>
      <c r="X947" s="174" t="str">
        <f t="shared" si="105"/>
        <v>8</v>
      </c>
      <c r="Y947" s="171"/>
      <c r="Z947" s="172">
        <f t="shared" si="106"/>
        <v>89284.800000000003</v>
      </c>
      <c r="AA947" s="175">
        <f>VLOOKUP(G947,Ma_KH!$A:$R,14,0)</f>
        <v>49</v>
      </c>
    </row>
    <row r="948" spans="1:27" hidden="1" x14ac:dyDescent="0.25">
      <c r="A948" s="176">
        <v>45989</v>
      </c>
      <c r="B948" s="177">
        <v>4180767111</v>
      </c>
      <c r="C948" s="178" t="s">
        <v>7767</v>
      </c>
      <c r="D948" s="179">
        <v>45993</v>
      </c>
      <c r="E948" s="180"/>
      <c r="F948" s="178"/>
      <c r="G948" s="32" t="s">
        <v>7262</v>
      </c>
      <c r="H948" s="181"/>
      <c r="I948" s="177">
        <v>4180767111</v>
      </c>
      <c r="J948" s="182" t="s">
        <v>1788</v>
      </c>
      <c r="K948" s="332" t="s">
        <v>30</v>
      </c>
      <c r="L948" s="21" t="str">
        <f>VLOOKUP($K948,TONG_SL!$A:$D,2,0)</f>
        <v>Gà muối 500g</v>
      </c>
      <c r="N948" s="21" t="str">
        <f t="shared" si="107"/>
        <v>K-C6</v>
      </c>
      <c r="Q948" s="21" t="str">
        <f>VLOOKUP(K948,TONG_SL!$A:$D,3,0)</f>
        <v>Túi</v>
      </c>
      <c r="R948" s="1">
        <v>5</v>
      </c>
      <c r="S948" s="171"/>
      <c r="T948" s="171">
        <f>VLOOKUP(VLOOKUP(G948,Ma_KH!$A:$R,18,0)&amp;K948,Gia_MB!$A:$F,6,0)</f>
        <v>111058</v>
      </c>
      <c r="U948" s="172">
        <f t="shared" si="103"/>
        <v>555290</v>
      </c>
      <c r="V948" s="171"/>
      <c r="W948" s="173">
        <f t="shared" si="104"/>
        <v>0</v>
      </c>
      <c r="X948" s="174" t="str">
        <f t="shared" si="105"/>
        <v>8</v>
      </c>
      <c r="Y948" s="171"/>
      <c r="Z948" s="172">
        <f t="shared" si="106"/>
        <v>44423.200000000004</v>
      </c>
      <c r="AA948" s="175" t="str">
        <f>VLOOKUP(G948,Ma_KH!$A:$R,14,0)</f>
        <v>60</v>
      </c>
    </row>
    <row r="949" spans="1:27" hidden="1" x14ac:dyDescent="0.25">
      <c r="A949" s="176">
        <v>45989</v>
      </c>
      <c r="B949" s="177">
        <v>4180767111</v>
      </c>
      <c r="C949" s="178" t="s">
        <v>7767</v>
      </c>
      <c r="D949" s="179">
        <v>45993</v>
      </c>
      <c r="E949" s="180"/>
      <c r="F949" s="178"/>
      <c r="G949" s="32" t="s">
        <v>7262</v>
      </c>
      <c r="H949" s="181"/>
      <c r="I949" s="177">
        <v>4180767111</v>
      </c>
      <c r="J949" s="182" t="s">
        <v>1788</v>
      </c>
      <c r="K949" s="332" t="s">
        <v>27</v>
      </c>
      <c r="L949" s="21" t="str">
        <f>VLOOKUP($K949,TONG_SL!$A:$D,2,0)</f>
        <v>Chân giò heo muối 300g</v>
      </c>
      <c r="N949" s="21" t="str">
        <f t="shared" si="107"/>
        <v>K-C6</v>
      </c>
      <c r="Q949" s="21" t="str">
        <f>VLOOKUP(K949,TONG_SL!$A:$D,3,0)</f>
        <v>Túi</v>
      </c>
      <c r="R949" s="1">
        <v>3</v>
      </c>
      <c r="S949" s="171"/>
      <c r="T949" s="171">
        <f>VLOOKUP(VLOOKUP(G949,Ma_KH!$A:$R,18,0)&amp;K949,Gia_MB!$A:$F,6,0)</f>
        <v>73431</v>
      </c>
      <c r="U949" s="172">
        <f t="shared" si="103"/>
        <v>220293</v>
      </c>
      <c r="V949" s="171"/>
      <c r="W949" s="173">
        <f t="shared" si="104"/>
        <v>0</v>
      </c>
      <c r="X949" s="174" t="str">
        <f t="shared" si="105"/>
        <v>8</v>
      </c>
      <c r="Y949" s="171"/>
      <c r="Z949" s="172">
        <f t="shared" si="106"/>
        <v>17623.439999999999</v>
      </c>
      <c r="AA949" s="175" t="str">
        <f>VLOOKUP(G949,Ma_KH!$A:$R,14,0)</f>
        <v>60</v>
      </c>
    </row>
    <row r="950" spans="1:27" hidden="1" x14ac:dyDescent="0.25">
      <c r="A950" s="176">
        <v>45989</v>
      </c>
      <c r="B950" s="177">
        <v>4180599429</v>
      </c>
      <c r="C950" s="178" t="s">
        <v>7767</v>
      </c>
      <c r="D950" s="179">
        <v>45993</v>
      </c>
      <c r="E950" s="180"/>
      <c r="F950" s="178"/>
      <c r="G950" s="32" t="s">
        <v>7953</v>
      </c>
      <c r="H950" s="181"/>
      <c r="I950" s="177">
        <v>4180599429</v>
      </c>
      <c r="J950" s="182" t="s">
        <v>1788</v>
      </c>
      <c r="K950" s="332" t="s">
        <v>27</v>
      </c>
      <c r="L950" s="21" t="str">
        <f>VLOOKUP($K950,TONG_SL!$A:$D,2,0)</f>
        <v>Chân giò heo muối 300g</v>
      </c>
      <c r="N950" s="21" t="str">
        <f t="shared" si="107"/>
        <v>K-C6</v>
      </c>
      <c r="Q950" s="21" t="str">
        <f>VLOOKUP(K950,TONG_SL!$A:$D,3,0)</f>
        <v>Túi</v>
      </c>
      <c r="R950" s="1">
        <v>2</v>
      </c>
      <c r="S950" s="171"/>
      <c r="T950" s="171">
        <f>VLOOKUP(VLOOKUP(G950,Ma_KH!$A:$R,18,0)&amp;K950,Gia_MB!$A:$F,6,0)</f>
        <v>73431</v>
      </c>
      <c r="U950" s="172">
        <f t="shared" si="103"/>
        <v>146862</v>
      </c>
      <c r="V950" s="171"/>
      <c r="W950" s="173">
        <f t="shared" si="104"/>
        <v>0</v>
      </c>
      <c r="X950" s="174" t="str">
        <f t="shared" si="105"/>
        <v>8</v>
      </c>
      <c r="Y950" s="171"/>
      <c r="Z950" s="172">
        <f t="shared" si="106"/>
        <v>11748.960000000001</v>
      </c>
      <c r="AA950" s="175">
        <f>VLOOKUP(G950,Ma_KH!$A:$R,14,0)</f>
        <v>60</v>
      </c>
    </row>
    <row r="951" spans="1:27" hidden="1" x14ac:dyDescent="0.25">
      <c r="A951" s="176">
        <v>45989</v>
      </c>
      <c r="B951" s="177">
        <v>4180599429</v>
      </c>
      <c r="C951" s="178" t="s">
        <v>7767</v>
      </c>
      <c r="D951" s="179">
        <v>45993</v>
      </c>
      <c r="E951" s="180"/>
      <c r="F951" s="178"/>
      <c r="G951" s="32" t="s">
        <v>7953</v>
      </c>
      <c r="H951" s="181"/>
      <c r="I951" s="177">
        <v>4180599429</v>
      </c>
      <c r="J951" s="182" t="s">
        <v>1788</v>
      </c>
      <c r="K951" s="332" t="s">
        <v>32</v>
      </c>
      <c r="L951" s="21" t="str">
        <f>VLOOKUP($K951,TONG_SL!$A:$D,2,0)</f>
        <v>Giò Tai Lưỡi Xào 250g</v>
      </c>
      <c r="N951" s="21" t="str">
        <f t="shared" si="107"/>
        <v>K-C6</v>
      </c>
      <c r="Q951" s="21" t="str">
        <f>VLOOKUP(K951,TONG_SL!$A:$D,3,0)</f>
        <v>Túi</v>
      </c>
      <c r="R951" s="1">
        <v>5</v>
      </c>
      <c r="S951" s="171"/>
      <c r="T951" s="171">
        <f>VLOOKUP(VLOOKUP(G951,Ma_KH!$A:$R,18,0)&amp;K951,Gia_MB!$A:$F,6,0)</f>
        <v>50182</v>
      </c>
      <c r="U951" s="172">
        <f t="shared" si="103"/>
        <v>250910</v>
      </c>
      <c r="V951" s="171"/>
      <c r="W951" s="173">
        <f t="shared" si="104"/>
        <v>0</v>
      </c>
      <c r="X951" s="174" t="str">
        <f t="shared" si="105"/>
        <v>8</v>
      </c>
      <c r="Y951" s="171"/>
      <c r="Z951" s="172">
        <f t="shared" si="106"/>
        <v>20072.8</v>
      </c>
      <c r="AA951" s="175">
        <f>VLOOKUP(G951,Ma_KH!$A:$R,14,0)</f>
        <v>60</v>
      </c>
    </row>
    <row r="952" spans="1:27" hidden="1" x14ac:dyDescent="0.25">
      <c r="A952" s="176">
        <v>45989</v>
      </c>
      <c r="B952" s="177">
        <v>4180590779</v>
      </c>
      <c r="C952" s="178" t="s">
        <v>7767</v>
      </c>
      <c r="D952" s="179">
        <v>45993</v>
      </c>
      <c r="E952" s="180"/>
      <c r="F952" s="178"/>
      <c r="G952" s="32" t="s">
        <v>7381</v>
      </c>
      <c r="H952" s="181"/>
      <c r="I952" s="177">
        <v>4180590779</v>
      </c>
      <c r="J952" s="182" t="s">
        <v>1788</v>
      </c>
      <c r="K952" s="332" t="s">
        <v>37</v>
      </c>
      <c r="L952" s="21" t="str">
        <f>VLOOKUP($K952,TONG_SL!$A:$D,2,0)</f>
        <v>Chả cốm 300g</v>
      </c>
      <c r="N952" s="21" t="str">
        <f t="shared" si="107"/>
        <v>K-C6</v>
      </c>
      <c r="Q952" s="21" t="str">
        <f>VLOOKUP(K952,TONG_SL!$A:$D,3,0)</f>
        <v>Túi</v>
      </c>
      <c r="R952" s="1">
        <v>2</v>
      </c>
      <c r="S952" s="171"/>
      <c r="T952" s="171">
        <f>VLOOKUP(VLOOKUP(G952,Ma_KH!$A:$R,18,0)&amp;K952,Gia_MB!$A:$F,6,0)</f>
        <v>74250</v>
      </c>
      <c r="U952" s="172">
        <f t="shared" si="103"/>
        <v>148500</v>
      </c>
      <c r="V952" s="171"/>
      <c r="W952" s="173">
        <f t="shared" si="104"/>
        <v>0</v>
      </c>
      <c r="X952" s="174" t="str">
        <f t="shared" si="105"/>
        <v>8</v>
      </c>
      <c r="Y952" s="171"/>
      <c r="Z952" s="172">
        <f t="shared" si="106"/>
        <v>11880</v>
      </c>
      <c r="AA952" s="175">
        <f>VLOOKUP(G952,Ma_KH!$A:$R,14,0)</f>
        <v>60</v>
      </c>
    </row>
    <row r="953" spans="1:27" hidden="1" x14ac:dyDescent="0.25">
      <c r="A953" s="176">
        <v>45989</v>
      </c>
      <c r="B953" s="177">
        <v>4180590779</v>
      </c>
      <c r="C953" s="178" t="s">
        <v>7767</v>
      </c>
      <c r="D953" s="179">
        <v>45993</v>
      </c>
      <c r="E953" s="180"/>
      <c r="F953" s="178"/>
      <c r="G953" s="32" t="s">
        <v>7381</v>
      </c>
      <c r="H953" s="181"/>
      <c r="I953" s="177">
        <v>4180590779</v>
      </c>
      <c r="J953" s="182" t="s">
        <v>1788</v>
      </c>
      <c r="K953" s="332" t="s">
        <v>32</v>
      </c>
      <c r="L953" s="21" t="str">
        <f>VLOOKUP($K953,TONG_SL!$A:$D,2,0)</f>
        <v>Giò Tai Lưỡi Xào 250g</v>
      </c>
      <c r="N953" s="21" t="str">
        <f t="shared" si="107"/>
        <v>K-C6</v>
      </c>
      <c r="Q953" s="21" t="str">
        <f>VLOOKUP(K953,TONG_SL!$A:$D,3,0)</f>
        <v>Túi</v>
      </c>
      <c r="R953" s="1">
        <v>4</v>
      </c>
      <c r="S953" s="171"/>
      <c r="T953" s="171">
        <f>VLOOKUP(VLOOKUP(G953,Ma_KH!$A:$R,18,0)&amp;K953,Gia_MB!$A:$F,6,0)</f>
        <v>50182</v>
      </c>
      <c r="U953" s="172">
        <f t="shared" si="103"/>
        <v>200728</v>
      </c>
      <c r="V953" s="171"/>
      <c r="W953" s="173">
        <f t="shared" si="104"/>
        <v>0</v>
      </c>
      <c r="X953" s="174" t="str">
        <f t="shared" si="105"/>
        <v>8</v>
      </c>
      <c r="Y953" s="171"/>
      <c r="Z953" s="172">
        <f t="shared" si="106"/>
        <v>16058.24</v>
      </c>
      <c r="AA953" s="175">
        <f>VLOOKUP(G953,Ma_KH!$A:$R,14,0)</f>
        <v>60</v>
      </c>
    </row>
    <row r="954" spans="1:27" hidden="1" x14ac:dyDescent="0.25">
      <c r="A954" s="176">
        <v>45989</v>
      </c>
      <c r="B954" s="177">
        <v>4180590779</v>
      </c>
      <c r="C954" s="178" t="s">
        <v>7767</v>
      </c>
      <c r="D954" s="179">
        <v>45993</v>
      </c>
      <c r="E954" s="180"/>
      <c r="F954" s="178"/>
      <c r="G954" s="32" t="s">
        <v>7381</v>
      </c>
      <c r="H954" s="181"/>
      <c r="I954" s="177">
        <v>4180590779</v>
      </c>
      <c r="J954" s="182" t="s">
        <v>1788</v>
      </c>
      <c r="K954" s="332" t="s">
        <v>27</v>
      </c>
      <c r="L954" s="21" t="str">
        <f>VLOOKUP($K954,TONG_SL!$A:$D,2,0)</f>
        <v>Chân giò heo muối 300g</v>
      </c>
      <c r="N954" s="21" t="str">
        <f t="shared" si="107"/>
        <v>K-C6</v>
      </c>
      <c r="Q954" s="21" t="str">
        <f>VLOOKUP(K954,TONG_SL!$A:$D,3,0)</f>
        <v>Túi</v>
      </c>
      <c r="R954" s="1">
        <v>4</v>
      </c>
      <c r="S954" s="171"/>
      <c r="T954" s="171">
        <f>VLOOKUP(VLOOKUP(G954,Ma_KH!$A:$R,18,0)&amp;K954,Gia_MB!$A:$F,6,0)</f>
        <v>73431</v>
      </c>
      <c r="U954" s="172">
        <f t="shared" si="103"/>
        <v>293724</v>
      </c>
      <c r="V954" s="171"/>
      <c r="W954" s="173">
        <f t="shared" si="104"/>
        <v>0</v>
      </c>
      <c r="X954" s="174" t="str">
        <f t="shared" si="105"/>
        <v>8</v>
      </c>
      <c r="Y954" s="171"/>
      <c r="Z954" s="172">
        <f t="shared" si="106"/>
        <v>23497.920000000002</v>
      </c>
      <c r="AA954" s="175">
        <f>VLOOKUP(G954,Ma_KH!$A:$R,14,0)</f>
        <v>60</v>
      </c>
    </row>
    <row r="955" spans="1:27" hidden="1" x14ac:dyDescent="0.25">
      <c r="A955" s="176">
        <v>45989</v>
      </c>
      <c r="B955" s="177">
        <v>4180590868</v>
      </c>
      <c r="C955" s="178" t="s">
        <v>7767</v>
      </c>
      <c r="D955" s="179">
        <v>45993</v>
      </c>
      <c r="E955" s="180"/>
      <c r="F955" s="178"/>
      <c r="G955" s="32" t="s">
        <v>1325</v>
      </c>
      <c r="H955" s="181"/>
      <c r="I955" s="177">
        <v>4180590868</v>
      </c>
      <c r="J955" s="182" t="s">
        <v>1788</v>
      </c>
      <c r="K955" s="332" t="s">
        <v>37</v>
      </c>
      <c r="L955" s="21" t="str">
        <f>VLOOKUP($K955,TONG_SL!$A:$D,2,0)</f>
        <v>Chả cốm 300g</v>
      </c>
      <c r="N955" s="21" t="str">
        <f t="shared" si="107"/>
        <v>K-C6</v>
      </c>
      <c r="Q955" s="21" t="str">
        <f>VLOOKUP(K955,TONG_SL!$A:$D,3,0)</f>
        <v>Túi</v>
      </c>
      <c r="R955" s="1">
        <v>2</v>
      </c>
      <c r="S955" s="171"/>
      <c r="T955" s="171">
        <f>VLOOKUP(VLOOKUP(G955,Ma_KH!$A:$R,18,0)&amp;K955,Gia_MB!$A:$F,6,0)</f>
        <v>74250</v>
      </c>
      <c r="U955" s="172">
        <f t="shared" si="103"/>
        <v>148500</v>
      </c>
      <c r="V955" s="171"/>
      <c r="W955" s="173">
        <f t="shared" si="104"/>
        <v>0</v>
      </c>
      <c r="X955" s="174" t="str">
        <f t="shared" si="105"/>
        <v>8</v>
      </c>
      <c r="Y955" s="171"/>
      <c r="Z955" s="172">
        <f t="shared" si="106"/>
        <v>11880</v>
      </c>
      <c r="AA955" s="175">
        <f>VLOOKUP(G955,Ma_KH!$A:$R,14,0)</f>
        <v>60</v>
      </c>
    </row>
    <row r="956" spans="1:27" hidden="1" x14ac:dyDescent="0.25">
      <c r="A956" s="176">
        <v>45989</v>
      </c>
      <c r="B956" s="177">
        <v>4180590868</v>
      </c>
      <c r="C956" s="178" t="s">
        <v>7767</v>
      </c>
      <c r="D956" s="179">
        <v>45993</v>
      </c>
      <c r="E956" s="180"/>
      <c r="F956" s="178"/>
      <c r="G956" s="32" t="s">
        <v>1325</v>
      </c>
      <c r="H956" s="181"/>
      <c r="I956" s="177">
        <v>4180590868</v>
      </c>
      <c r="J956" s="182" t="s">
        <v>1788</v>
      </c>
      <c r="K956" s="332" t="s">
        <v>34</v>
      </c>
      <c r="L956" s="21" t="str">
        <f>VLOOKUP($K956,TONG_SL!$A:$D,2,0)</f>
        <v>Tai heo muối 200g</v>
      </c>
      <c r="N956" s="21" t="str">
        <f t="shared" si="107"/>
        <v>K-C6</v>
      </c>
      <c r="Q956" s="21" t="str">
        <f>VLOOKUP(K956,TONG_SL!$A:$D,3,0)</f>
        <v>Túi</v>
      </c>
      <c r="R956" s="1">
        <v>2</v>
      </c>
      <c r="S956" s="171"/>
      <c r="T956" s="171">
        <f>VLOOKUP(VLOOKUP(G956,Ma_KH!$A:$R,18,0)&amp;K956,Gia_MB!$A:$F,6,0)</f>
        <v>55595</v>
      </c>
      <c r="U956" s="172">
        <f t="shared" si="103"/>
        <v>111190</v>
      </c>
      <c r="V956" s="171"/>
      <c r="W956" s="173">
        <f t="shared" si="104"/>
        <v>0</v>
      </c>
      <c r="X956" s="174" t="str">
        <f t="shared" si="105"/>
        <v>8</v>
      </c>
      <c r="Y956" s="171"/>
      <c r="Z956" s="172">
        <f t="shared" si="106"/>
        <v>8895.2000000000007</v>
      </c>
      <c r="AA956" s="175">
        <f>VLOOKUP(G956,Ma_KH!$A:$R,14,0)</f>
        <v>60</v>
      </c>
    </row>
    <row r="957" spans="1:27" hidden="1" x14ac:dyDescent="0.25">
      <c r="A957" s="176">
        <v>45989</v>
      </c>
      <c r="B957" s="177">
        <v>4180590868</v>
      </c>
      <c r="C957" s="178" t="s">
        <v>7767</v>
      </c>
      <c r="D957" s="179">
        <v>45993</v>
      </c>
      <c r="E957" s="180"/>
      <c r="F957" s="178"/>
      <c r="G957" s="32" t="s">
        <v>1325</v>
      </c>
      <c r="H957" s="181"/>
      <c r="I957" s="177">
        <v>4180590868</v>
      </c>
      <c r="J957" s="182" t="s">
        <v>1788</v>
      </c>
      <c r="K957" s="332" t="s">
        <v>32</v>
      </c>
      <c r="L957" s="21" t="str">
        <f>VLOOKUP($K957,TONG_SL!$A:$D,2,0)</f>
        <v>Giò Tai Lưỡi Xào 250g</v>
      </c>
      <c r="N957" s="21" t="str">
        <f t="shared" si="107"/>
        <v>K-C6</v>
      </c>
      <c r="Q957" s="21" t="str">
        <f>VLOOKUP(K957,TONG_SL!$A:$D,3,0)</f>
        <v>Túi</v>
      </c>
      <c r="R957" s="1">
        <v>4</v>
      </c>
      <c r="S957" s="171"/>
      <c r="T957" s="171">
        <f>VLOOKUP(VLOOKUP(G957,Ma_KH!$A:$R,18,0)&amp;K957,Gia_MB!$A:$F,6,0)</f>
        <v>50182</v>
      </c>
      <c r="U957" s="172">
        <f t="shared" si="103"/>
        <v>200728</v>
      </c>
      <c r="V957" s="171"/>
      <c r="W957" s="173">
        <f t="shared" si="104"/>
        <v>0</v>
      </c>
      <c r="X957" s="174" t="str">
        <f t="shared" si="105"/>
        <v>8</v>
      </c>
      <c r="Y957" s="171"/>
      <c r="Z957" s="172">
        <f t="shared" si="106"/>
        <v>16058.24</v>
      </c>
      <c r="AA957" s="175">
        <f>VLOOKUP(G957,Ma_KH!$A:$R,14,0)</f>
        <v>60</v>
      </c>
    </row>
    <row r="958" spans="1:27" hidden="1" x14ac:dyDescent="0.25">
      <c r="A958" s="176">
        <v>45989</v>
      </c>
      <c r="B958" s="177">
        <v>4180590868</v>
      </c>
      <c r="C958" s="178" t="s">
        <v>7767</v>
      </c>
      <c r="D958" s="179">
        <v>45993</v>
      </c>
      <c r="E958" s="180"/>
      <c r="F958" s="178"/>
      <c r="G958" s="32" t="s">
        <v>1325</v>
      </c>
      <c r="H958" s="181"/>
      <c r="I958" s="177">
        <v>4180590868</v>
      </c>
      <c r="J958" s="182" t="s">
        <v>1788</v>
      </c>
      <c r="K958" s="332" t="s">
        <v>27</v>
      </c>
      <c r="L958" s="21" t="str">
        <f>VLOOKUP($K958,TONG_SL!$A:$D,2,0)</f>
        <v>Chân giò heo muối 300g</v>
      </c>
      <c r="N958" s="21" t="str">
        <f t="shared" si="107"/>
        <v>K-C6</v>
      </c>
      <c r="Q958" s="21" t="str">
        <f>VLOOKUP(K958,TONG_SL!$A:$D,3,0)</f>
        <v>Túi</v>
      </c>
      <c r="R958" s="1">
        <v>4</v>
      </c>
      <c r="S958" s="171"/>
      <c r="T958" s="171">
        <f>VLOOKUP(VLOOKUP(G958,Ma_KH!$A:$R,18,0)&amp;K958,Gia_MB!$A:$F,6,0)</f>
        <v>73431</v>
      </c>
      <c r="U958" s="172">
        <f t="shared" si="103"/>
        <v>293724</v>
      </c>
      <c r="V958" s="171"/>
      <c r="W958" s="173">
        <f t="shared" si="104"/>
        <v>0</v>
      </c>
      <c r="X958" s="174" t="str">
        <f t="shared" si="105"/>
        <v>8</v>
      </c>
      <c r="Y958" s="171"/>
      <c r="Z958" s="172">
        <f t="shared" si="106"/>
        <v>23497.920000000002</v>
      </c>
      <c r="AA958" s="175">
        <f>VLOOKUP(G958,Ma_KH!$A:$R,14,0)</f>
        <v>60</v>
      </c>
    </row>
    <row r="959" spans="1:27" hidden="1" x14ac:dyDescent="0.25">
      <c r="A959" s="176">
        <v>45989</v>
      </c>
      <c r="B959" s="177">
        <v>4180599737</v>
      </c>
      <c r="C959" s="178" t="s">
        <v>7767</v>
      </c>
      <c r="D959" s="179">
        <v>45993</v>
      </c>
      <c r="E959" s="180"/>
      <c r="F959" s="178"/>
      <c r="G959" s="32" t="s">
        <v>1604</v>
      </c>
      <c r="H959" s="181"/>
      <c r="I959" s="177">
        <v>4180599737</v>
      </c>
      <c r="J959" s="182" t="s">
        <v>1788</v>
      </c>
      <c r="K959" s="332" t="s">
        <v>27</v>
      </c>
      <c r="L959" s="21" t="str">
        <f>VLOOKUP($K959,TONG_SL!$A:$D,2,0)</f>
        <v>Chân giò heo muối 300g</v>
      </c>
      <c r="N959" s="21" t="str">
        <f t="shared" si="107"/>
        <v>K-C6</v>
      </c>
      <c r="Q959" s="21" t="str">
        <f>VLOOKUP(K959,TONG_SL!$A:$D,3,0)</f>
        <v>Túi</v>
      </c>
      <c r="R959" s="1">
        <v>9</v>
      </c>
      <c r="S959" s="171"/>
      <c r="T959" s="171">
        <f>VLOOKUP(VLOOKUP(G959,Ma_KH!$A:$R,18,0)&amp;K959,Gia_MB!$A:$F,6,0)</f>
        <v>73431</v>
      </c>
      <c r="U959" s="172">
        <f t="shared" si="103"/>
        <v>660879</v>
      </c>
      <c r="V959" s="171"/>
      <c r="W959" s="173">
        <f t="shared" si="104"/>
        <v>0</v>
      </c>
      <c r="X959" s="174" t="str">
        <f t="shared" si="105"/>
        <v>8</v>
      </c>
      <c r="Y959" s="171"/>
      <c r="Z959" s="172">
        <f t="shared" si="106"/>
        <v>52870.32</v>
      </c>
      <c r="AA959" s="175">
        <f>VLOOKUP(G959,Ma_KH!$A:$R,14,0)</f>
        <v>60</v>
      </c>
    </row>
    <row r="960" spans="1:27" hidden="1" x14ac:dyDescent="0.25">
      <c r="A960" s="176">
        <v>45989</v>
      </c>
      <c r="B960" s="177">
        <v>4180599737</v>
      </c>
      <c r="C960" s="178" t="s">
        <v>7767</v>
      </c>
      <c r="D960" s="179">
        <v>45993</v>
      </c>
      <c r="E960" s="180"/>
      <c r="F960" s="178"/>
      <c r="G960" s="32" t="s">
        <v>1604</v>
      </c>
      <c r="H960" s="181"/>
      <c r="I960" s="177">
        <v>4180599737</v>
      </c>
      <c r="J960" s="182" t="s">
        <v>1788</v>
      </c>
      <c r="K960" s="332" t="s">
        <v>32</v>
      </c>
      <c r="L960" s="21" t="str">
        <f>VLOOKUP($K960,TONG_SL!$A:$D,2,0)</f>
        <v>Giò Tai Lưỡi Xào 250g</v>
      </c>
      <c r="N960" s="21" t="str">
        <f t="shared" si="107"/>
        <v>K-C6</v>
      </c>
      <c r="Q960" s="21" t="str">
        <f>VLOOKUP(K960,TONG_SL!$A:$D,3,0)</f>
        <v>Túi</v>
      </c>
      <c r="R960" s="1">
        <v>3</v>
      </c>
      <c r="S960" s="171"/>
      <c r="T960" s="171">
        <f>VLOOKUP(VLOOKUP(G960,Ma_KH!$A:$R,18,0)&amp;K960,Gia_MB!$A:$F,6,0)</f>
        <v>50182</v>
      </c>
      <c r="U960" s="172">
        <f t="shared" si="103"/>
        <v>150546</v>
      </c>
      <c r="V960" s="171"/>
      <c r="W960" s="173">
        <f t="shared" si="104"/>
        <v>0</v>
      </c>
      <c r="X960" s="174" t="str">
        <f t="shared" si="105"/>
        <v>8</v>
      </c>
      <c r="Y960" s="171"/>
      <c r="Z960" s="172">
        <f t="shared" si="106"/>
        <v>12043.68</v>
      </c>
      <c r="AA960" s="175">
        <f>VLOOKUP(G960,Ma_KH!$A:$R,14,0)</f>
        <v>60</v>
      </c>
    </row>
    <row r="961" spans="1:27" hidden="1" x14ac:dyDescent="0.25">
      <c r="A961" s="176">
        <v>45989</v>
      </c>
      <c r="B961" s="177">
        <v>4180599737</v>
      </c>
      <c r="C961" s="178" t="s">
        <v>7767</v>
      </c>
      <c r="D961" s="179">
        <v>45993</v>
      </c>
      <c r="E961" s="180"/>
      <c r="F961" s="178"/>
      <c r="G961" s="32" t="s">
        <v>1604</v>
      </c>
      <c r="H961" s="181"/>
      <c r="I961" s="177">
        <v>4180599737</v>
      </c>
      <c r="J961" s="182" t="s">
        <v>1788</v>
      </c>
      <c r="K961" s="332" t="s">
        <v>34</v>
      </c>
      <c r="L961" s="21" t="str">
        <f>VLOOKUP($K961,TONG_SL!$A:$D,2,0)</f>
        <v>Tai heo muối 200g</v>
      </c>
      <c r="N961" s="21" t="str">
        <f t="shared" si="107"/>
        <v>K-C6</v>
      </c>
      <c r="Q961" s="21" t="str">
        <f>VLOOKUP(K961,TONG_SL!$A:$D,3,0)</f>
        <v>Túi</v>
      </c>
      <c r="R961" s="1">
        <v>3</v>
      </c>
      <c r="S961" s="171"/>
      <c r="T961" s="171">
        <f>VLOOKUP(VLOOKUP(G961,Ma_KH!$A:$R,18,0)&amp;K961,Gia_MB!$A:$F,6,0)</f>
        <v>55595</v>
      </c>
      <c r="U961" s="172">
        <f t="shared" si="103"/>
        <v>166785</v>
      </c>
      <c r="V961" s="171"/>
      <c r="W961" s="173">
        <f t="shared" si="104"/>
        <v>0</v>
      </c>
      <c r="X961" s="174" t="str">
        <f t="shared" si="105"/>
        <v>8</v>
      </c>
      <c r="Y961" s="171"/>
      <c r="Z961" s="172">
        <f t="shared" si="106"/>
        <v>13342.800000000001</v>
      </c>
      <c r="AA961" s="175">
        <f>VLOOKUP(G961,Ma_KH!$A:$R,14,0)</f>
        <v>60</v>
      </c>
    </row>
    <row r="962" spans="1:27" hidden="1" x14ac:dyDescent="0.25">
      <c r="A962" s="176">
        <v>45989</v>
      </c>
      <c r="B962" s="177">
        <v>4180599737</v>
      </c>
      <c r="C962" s="178" t="s">
        <v>7767</v>
      </c>
      <c r="D962" s="179">
        <v>45993</v>
      </c>
      <c r="E962" s="180"/>
      <c r="F962" s="178"/>
      <c r="G962" s="32" t="s">
        <v>1604</v>
      </c>
      <c r="H962" s="181"/>
      <c r="I962" s="177">
        <v>4180599737</v>
      </c>
      <c r="J962" s="182" t="s">
        <v>1788</v>
      </c>
      <c r="K962" s="332" t="s">
        <v>48</v>
      </c>
      <c r="L962" s="21" t="str">
        <f>VLOOKUP($K962,TONG_SL!$A:$D,2,0)</f>
        <v>Mọc Nấm Hương 250g</v>
      </c>
      <c r="N962" s="21" t="str">
        <f t="shared" si="107"/>
        <v>K-C6</v>
      </c>
      <c r="Q962" s="21" t="str">
        <f>VLOOKUP(K962,TONG_SL!$A:$D,3,0)</f>
        <v>Túi</v>
      </c>
      <c r="R962" s="1">
        <v>2</v>
      </c>
      <c r="S962" s="171"/>
      <c r="T962" s="171">
        <f>VLOOKUP(VLOOKUP(G962,Ma_KH!$A:$R,18,0)&amp;K962,Gia_MB!$A:$F,6,0)</f>
        <v>46000</v>
      </c>
      <c r="U962" s="172">
        <f t="shared" si="103"/>
        <v>92000</v>
      </c>
      <c r="V962" s="171"/>
      <c r="W962" s="173">
        <f t="shared" si="104"/>
        <v>0</v>
      </c>
      <c r="X962" s="174" t="str">
        <f t="shared" si="105"/>
        <v>8</v>
      </c>
      <c r="Y962" s="171"/>
      <c r="Z962" s="172">
        <f t="shared" si="106"/>
        <v>7360</v>
      </c>
      <c r="AA962" s="175">
        <f>VLOOKUP(G962,Ma_KH!$A:$R,14,0)</f>
        <v>60</v>
      </c>
    </row>
    <row r="963" spans="1:27" hidden="1" x14ac:dyDescent="0.25">
      <c r="A963" s="176">
        <v>45989</v>
      </c>
      <c r="B963" s="177">
        <v>4180599581</v>
      </c>
      <c r="C963" s="178" t="s">
        <v>7767</v>
      </c>
      <c r="D963" s="179">
        <v>45993</v>
      </c>
      <c r="E963" s="180"/>
      <c r="F963" s="178"/>
      <c r="G963" s="32" t="s">
        <v>7419</v>
      </c>
      <c r="H963" s="181"/>
      <c r="I963" s="177">
        <v>4180599581</v>
      </c>
      <c r="J963" s="182" t="s">
        <v>1788</v>
      </c>
      <c r="K963" s="332" t="s">
        <v>34</v>
      </c>
      <c r="L963" s="21" t="str">
        <f>VLOOKUP($K963,TONG_SL!$A:$D,2,0)</f>
        <v>Tai heo muối 200g</v>
      </c>
      <c r="N963" s="21" t="str">
        <f t="shared" si="107"/>
        <v>K-C6</v>
      </c>
      <c r="Q963" s="21" t="str">
        <f>VLOOKUP(K963,TONG_SL!$A:$D,3,0)</f>
        <v>Túi</v>
      </c>
      <c r="R963" s="1">
        <v>4</v>
      </c>
      <c r="S963" s="171"/>
      <c r="T963" s="171">
        <f>VLOOKUP(VLOOKUP(G963,Ma_KH!$A:$R,18,0)&amp;K963,Gia_MB!$A:$F,6,0)</f>
        <v>55595</v>
      </c>
      <c r="U963" s="172">
        <f t="shared" si="103"/>
        <v>222380</v>
      </c>
      <c r="V963" s="171"/>
      <c r="W963" s="173">
        <f t="shared" si="104"/>
        <v>0</v>
      </c>
      <c r="X963" s="174" t="str">
        <f t="shared" si="105"/>
        <v>8</v>
      </c>
      <c r="Y963" s="171"/>
      <c r="Z963" s="172">
        <f t="shared" si="106"/>
        <v>17790.400000000001</v>
      </c>
      <c r="AA963" s="175">
        <f>VLOOKUP(G963,Ma_KH!$A:$R,14,0)</f>
        <v>60</v>
      </c>
    </row>
    <row r="964" spans="1:27" hidden="1" x14ac:dyDescent="0.25">
      <c r="A964" s="176">
        <v>45989</v>
      </c>
      <c r="B964" s="177">
        <v>4180599581</v>
      </c>
      <c r="C964" s="178" t="s">
        <v>7767</v>
      </c>
      <c r="D964" s="179">
        <v>45993</v>
      </c>
      <c r="E964" s="180"/>
      <c r="F964" s="178"/>
      <c r="G964" s="32" t="s">
        <v>7419</v>
      </c>
      <c r="H964" s="181"/>
      <c r="I964" s="177">
        <v>4180599581</v>
      </c>
      <c r="J964" s="182" t="s">
        <v>1788</v>
      </c>
      <c r="K964" s="332" t="s">
        <v>32</v>
      </c>
      <c r="L964" s="21" t="str">
        <f>VLOOKUP($K964,TONG_SL!$A:$D,2,0)</f>
        <v>Giò Tai Lưỡi Xào 250g</v>
      </c>
      <c r="N964" s="21" t="str">
        <f t="shared" si="107"/>
        <v>K-C6</v>
      </c>
      <c r="Q964" s="21" t="str">
        <f>VLOOKUP(K964,TONG_SL!$A:$D,3,0)</f>
        <v>Túi</v>
      </c>
      <c r="R964" s="1">
        <v>3</v>
      </c>
      <c r="S964" s="171"/>
      <c r="T964" s="171">
        <f>VLOOKUP(VLOOKUP(G964,Ma_KH!$A:$R,18,0)&amp;K964,Gia_MB!$A:$F,6,0)</f>
        <v>50182</v>
      </c>
      <c r="U964" s="172">
        <f t="shared" si="103"/>
        <v>150546</v>
      </c>
      <c r="V964" s="171"/>
      <c r="W964" s="173">
        <f t="shared" si="104"/>
        <v>0</v>
      </c>
      <c r="X964" s="174" t="str">
        <f t="shared" si="105"/>
        <v>8</v>
      </c>
      <c r="Y964" s="171"/>
      <c r="Z964" s="172">
        <f t="shared" si="106"/>
        <v>12043.68</v>
      </c>
      <c r="AA964" s="175">
        <f>VLOOKUP(G964,Ma_KH!$A:$R,14,0)</f>
        <v>60</v>
      </c>
    </row>
    <row r="965" spans="1:27" hidden="1" x14ac:dyDescent="0.25">
      <c r="A965" s="176">
        <v>45989</v>
      </c>
      <c r="B965" s="177">
        <v>4180599581</v>
      </c>
      <c r="C965" s="178" t="s">
        <v>7767</v>
      </c>
      <c r="D965" s="179">
        <v>45993</v>
      </c>
      <c r="E965" s="180"/>
      <c r="F965" s="178"/>
      <c r="G965" s="32" t="s">
        <v>7419</v>
      </c>
      <c r="H965" s="181"/>
      <c r="I965" s="177">
        <v>4180599581</v>
      </c>
      <c r="J965" s="182" t="s">
        <v>1788</v>
      </c>
      <c r="K965" s="332" t="s">
        <v>48</v>
      </c>
      <c r="L965" s="21" t="str">
        <f>VLOOKUP($K965,TONG_SL!$A:$D,2,0)</f>
        <v>Mọc Nấm Hương 250g</v>
      </c>
      <c r="N965" s="21" t="str">
        <f t="shared" si="107"/>
        <v>K-C6</v>
      </c>
      <c r="Q965" s="21" t="str">
        <f>VLOOKUP(K965,TONG_SL!$A:$D,3,0)</f>
        <v>Túi</v>
      </c>
      <c r="R965" s="1">
        <v>2</v>
      </c>
      <c r="S965" s="171"/>
      <c r="T965" s="171">
        <f>VLOOKUP(VLOOKUP(G965,Ma_KH!$A:$R,18,0)&amp;K965,Gia_MB!$A:$F,6,0)</f>
        <v>46000</v>
      </c>
      <c r="U965" s="172">
        <f t="shared" si="103"/>
        <v>92000</v>
      </c>
      <c r="V965" s="171"/>
      <c r="W965" s="173">
        <f t="shared" si="104"/>
        <v>0</v>
      </c>
      <c r="X965" s="174" t="str">
        <f t="shared" si="105"/>
        <v>8</v>
      </c>
      <c r="Y965" s="171"/>
      <c r="Z965" s="172">
        <f t="shared" si="106"/>
        <v>7360</v>
      </c>
      <c r="AA965" s="175">
        <f>VLOOKUP(G965,Ma_KH!$A:$R,14,0)</f>
        <v>60</v>
      </c>
    </row>
    <row r="966" spans="1:27" hidden="1" x14ac:dyDescent="0.25">
      <c r="A966" s="176">
        <v>45989</v>
      </c>
      <c r="B966" s="177">
        <v>4180599581</v>
      </c>
      <c r="C966" s="178" t="s">
        <v>7767</v>
      </c>
      <c r="D966" s="179">
        <v>45993</v>
      </c>
      <c r="E966" s="180"/>
      <c r="F966" s="178"/>
      <c r="G966" s="32" t="s">
        <v>7419</v>
      </c>
      <c r="H966" s="181"/>
      <c r="I966" s="177">
        <v>4180599581</v>
      </c>
      <c r="J966" s="182" t="s">
        <v>1788</v>
      </c>
      <c r="K966" s="332" t="s">
        <v>30</v>
      </c>
      <c r="L966" s="21" t="str">
        <f>VLOOKUP($K966,TONG_SL!$A:$D,2,0)</f>
        <v>Gà muối 500g</v>
      </c>
      <c r="N966" s="21" t="str">
        <f t="shared" si="107"/>
        <v>K-C6</v>
      </c>
      <c r="Q966" s="21" t="str">
        <f>VLOOKUP(K966,TONG_SL!$A:$D,3,0)</f>
        <v>Túi</v>
      </c>
      <c r="R966" s="1">
        <v>7</v>
      </c>
      <c r="S966" s="171"/>
      <c r="T966" s="171">
        <f>VLOOKUP(VLOOKUP(G966,Ma_KH!$A:$R,18,0)&amp;K966,Gia_MB!$A:$F,6,0)</f>
        <v>111058</v>
      </c>
      <c r="U966" s="172">
        <f t="shared" si="103"/>
        <v>777406</v>
      </c>
      <c r="V966" s="171"/>
      <c r="W966" s="173">
        <f t="shared" si="104"/>
        <v>0</v>
      </c>
      <c r="X966" s="174" t="str">
        <f t="shared" si="105"/>
        <v>8</v>
      </c>
      <c r="Y966" s="171"/>
      <c r="Z966" s="172">
        <f t="shared" si="106"/>
        <v>62192.480000000003</v>
      </c>
      <c r="AA966" s="175">
        <f>VLOOKUP(G966,Ma_KH!$A:$R,14,0)</f>
        <v>60</v>
      </c>
    </row>
    <row r="967" spans="1:27" hidden="1" x14ac:dyDescent="0.25">
      <c r="A967" s="176">
        <v>45989</v>
      </c>
      <c r="B967" s="177">
        <v>4180599528</v>
      </c>
      <c r="C967" s="178" t="s">
        <v>7767</v>
      </c>
      <c r="D967" s="179">
        <v>45993</v>
      </c>
      <c r="E967" s="180"/>
      <c r="F967" s="178"/>
      <c r="G967" s="32" t="s">
        <v>7262</v>
      </c>
      <c r="H967" s="181"/>
      <c r="I967" s="177">
        <v>4180599528</v>
      </c>
      <c r="J967" s="182" t="s">
        <v>1788</v>
      </c>
      <c r="K967" s="332" t="s">
        <v>34</v>
      </c>
      <c r="L967" s="21" t="str">
        <f>VLOOKUP($K967,TONG_SL!$A:$D,2,0)</f>
        <v>Tai heo muối 200g</v>
      </c>
      <c r="N967" s="21" t="str">
        <f t="shared" si="107"/>
        <v>K-C6</v>
      </c>
      <c r="Q967" s="21" t="str">
        <f>VLOOKUP(K967,TONG_SL!$A:$D,3,0)</f>
        <v>Túi</v>
      </c>
      <c r="R967" s="1">
        <v>1</v>
      </c>
      <c r="S967" s="171"/>
      <c r="T967" s="171">
        <f>VLOOKUP(VLOOKUP(G967,Ma_KH!$A:$R,18,0)&amp;K967,Gia_MB!$A:$F,6,0)</f>
        <v>55595</v>
      </c>
      <c r="U967" s="172">
        <f t="shared" si="103"/>
        <v>55595</v>
      </c>
      <c r="V967" s="171"/>
      <c r="W967" s="173">
        <f t="shared" si="104"/>
        <v>0</v>
      </c>
      <c r="X967" s="174" t="str">
        <f t="shared" si="105"/>
        <v>8</v>
      </c>
      <c r="Y967" s="171"/>
      <c r="Z967" s="172">
        <f t="shared" si="106"/>
        <v>4447.6000000000004</v>
      </c>
      <c r="AA967" s="175" t="str">
        <f>VLOOKUP(G967,Ma_KH!$A:$R,14,0)</f>
        <v>60</v>
      </c>
    </row>
    <row r="968" spans="1:27" hidden="1" x14ac:dyDescent="0.25">
      <c r="A968" s="176">
        <v>45989</v>
      </c>
      <c r="B968" s="177">
        <v>4180599528</v>
      </c>
      <c r="C968" s="178" t="s">
        <v>7767</v>
      </c>
      <c r="D968" s="179">
        <v>45993</v>
      </c>
      <c r="E968" s="180"/>
      <c r="F968" s="178"/>
      <c r="G968" s="32" t="s">
        <v>7262</v>
      </c>
      <c r="H968" s="181"/>
      <c r="I968" s="177">
        <v>4180599528</v>
      </c>
      <c r="J968" s="182" t="s">
        <v>1788</v>
      </c>
      <c r="K968" s="332" t="s">
        <v>32</v>
      </c>
      <c r="L968" s="21" t="str">
        <f>VLOOKUP($K968,TONG_SL!$A:$D,2,0)</f>
        <v>Giò Tai Lưỡi Xào 250g</v>
      </c>
      <c r="N968" s="21" t="str">
        <f t="shared" si="107"/>
        <v>K-C6</v>
      </c>
      <c r="Q968" s="21" t="str">
        <f>VLOOKUP(K968,TONG_SL!$A:$D,3,0)</f>
        <v>Túi</v>
      </c>
      <c r="R968" s="1">
        <v>2</v>
      </c>
      <c r="S968" s="171"/>
      <c r="T968" s="171">
        <f>VLOOKUP(VLOOKUP(G968,Ma_KH!$A:$R,18,0)&amp;K968,Gia_MB!$A:$F,6,0)</f>
        <v>50182</v>
      </c>
      <c r="U968" s="172">
        <f t="shared" si="103"/>
        <v>100364</v>
      </c>
      <c r="V968" s="171"/>
      <c r="W968" s="173">
        <f t="shared" si="104"/>
        <v>0</v>
      </c>
      <c r="X968" s="174" t="str">
        <f t="shared" si="105"/>
        <v>8</v>
      </c>
      <c r="Y968" s="171"/>
      <c r="Z968" s="172">
        <f t="shared" si="106"/>
        <v>8029.12</v>
      </c>
      <c r="AA968" s="175" t="str">
        <f>VLOOKUP(G968,Ma_KH!$A:$R,14,0)</f>
        <v>60</v>
      </c>
    </row>
    <row r="969" spans="1:27" hidden="1" x14ac:dyDescent="0.25">
      <c r="A969" s="176">
        <v>45989</v>
      </c>
      <c r="B969" s="177">
        <v>4180599528</v>
      </c>
      <c r="C969" s="178" t="s">
        <v>7767</v>
      </c>
      <c r="D969" s="179">
        <v>45993</v>
      </c>
      <c r="E969" s="180"/>
      <c r="F969" s="178"/>
      <c r="G969" s="32" t="s">
        <v>7262</v>
      </c>
      <c r="H969" s="181"/>
      <c r="I969" s="177">
        <v>4180599528</v>
      </c>
      <c r="J969" s="182" t="s">
        <v>1788</v>
      </c>
      <c r="K969" s="332" t="s">
        <v>27</v>
      </c>
      <c r="L969" s="21" t="str">
        <f>VLOOKUP($K969,TONG_SL!$A:$D,2,0)</f>
        <v>Chân giò heo muối 300g</v>
      </c>
      <c r="N969" s="21" t="str">
        <f t="shared" si="107"/>
        <v>K-C6</v>
      </c>
      <c r="Q969" s="21" t="str">
        <f>VLOOKUP(K969,TONG_SL!$A:$D,3,0)</f>
        <v>Túi</v>
      </c>
      <c r="R969" s="1">
        <v>2</v>
      </c>
      <c r="S969" s="171"/>
      <c r="T969" s="171">
        <f>VLOOKUP(VLOOKUP(G969,Ma_KH!$A:$R,18,0)&amp;K969,Gia_MB!$A:$F,6,0)</f>
        <v>73431</v>
      </c>
      <c r="U969" s="172">
        <f t="shared" si="103"/>
        <v>146862</v>
      </c>
      <c r="V969" s="171"/>
      <c r="W969" s="173">
        <f t="shared" si="104"/>
        <v>0</v>
      </c>
      <c r="X969" s="174" t="str">
        <f t="shared" si="105"/>
        <v>8</v>
      </c>
      <c r="Y969" s="171"/>
      <c r="Z969" s="172">
        <f t="shared" si="106"/>
        <v>11748.960000000001</v>
      </c>
      <c r="AA969" s="175" t="str">
        <f>VLOOKUP(G969,Ma_KH!$A:$R,14,0)</f>
        <v>60</v>
      </c>
    </row>
    <row r="970" spans="1:27" hidden="1" x14ac:dyDescent="0.25">
      <c r="A970" s="176">
        <v>45989</v>
      </c>
      <c r="B970" s="177">
        <v>4180599528</v>
      </c>
      <c r="C970" s="178" t="s">
        <v>7767</v>
      </c>
      <c r="D970" s="179">
        <v>45993</v>
      </c>
      <c r="E970" s="180"/>
      <c r="F970" s="178"/>
      <c r="G970" s="32" t="s">
        <v>7262</v>
      </c>
      <c r="H970" s="181"/>
      <c r="I970" s="177">
        <v>4180599528</v>
      </c>
      <c r="J970" s="182" t="s">
        <v>1788</v>
      </c>
      <c r="K970" s="332" t="s">
        <v>48</v>
      </c>
      <c r="L970" s="21" t="str">
        <f>VLOOKUP($K970,TONG_SL!$A:$D,2,0)</f>
        <v>Mọc Nấm Hương 250g</v>
      </c>
      <c r="N970" s="21" t="str">
        <f t="shared" si="107"/>
        <v>K-C6</v>
      </c>
      <c r="Q970" s="21" t="str">
        <f>VLOOKUP(K970,TONG_SL!$A:$D,3,0)</f>
        <v>Túi</v>
      </c>
      <c r="R970" s="1">
        <v>2</v>
      </c>
      <c r="S970" s="171"/>
      <c r="T970" s="171">
        <f>VLOOKUP(VLOOKUP(G970,Ma_KH!$A:$R,18,0)&amp;K970,Gia_MB!$A:$F,6,0)</f>
        <v>46000</v>
      </c>
      <c r="U970" s="172">
        <f t="shared" si="103"/>
        <v>92000</v>
      </c>
      <c r="V970" s="171"/>
      <c r="W970" s="173">
        <f t="shared" si="104"/>
        <v>0</v>
      </c>
      <c r="X970" s="174" t="str">
        <f t="shared" si="105"/>
        <v>8</v>
      </c>
      <c r="Y970" s="171"/>
      <c r="Z970" s="172">
        <f t="shared" si="106"/>
        <v>7360</v>
      </c>
      <c r="AA970" s="175" t="str">
        <f>VLOOKUP(G970,Ma_KH!$A:$R,14,0)</f>
        <v>60</v>
      </c>
    </row>
    <row r="971" spans="1:27" hidden="1" x14ac:dyDescent="0.25">
      <c r="A971" s="176">
        <v>45989</v>
      </c>
      <c r="B971" s="177">
        <v>4180599742</v>
      </c>
      <c r="C971" s="178" t="s">
        <v>7767</v>
      </c>
      <c r="D971" s="179">
        <v>45993</v>
      </c>
      <c r="E971" s="180"/>
      <c r="F971" s="178"/>
      <c r="G971" s="32" t="s">
        <v>7954</v>
      </c>
      <c r="H971" s="181"/>
      <c r="I971" s="177">
        <v>4180599742</v>
      </c>
      <c r="J971" s="182" t="s">
        <v>1788</v>
      </c>
      <c r="K971" s="332" t="s">
        <v>27</v>
      </c>
      <c r="L971" s="21" t="str">
        <f>VLOOKUP($K971,TONG_SL!$A:$D,2,0)</f>
        <v>Chân giò heo muối 300g</v>
      </c>
      <c r="N971" s="21" t="str">
        <f t="shared" si="107"/>
        <v>K-C6</v>
      </c>
      <c r="Q971" s="21" t="str">
        <f>VLOOKUP(K971,TONG_SL!$A:$D,3,0)</f>
        <v>Túi</v>
      </c>
      <c r="R971" s="1">
        <v>10</v>
      </c>
      <c r="S971" s="171"/>
      <c r="T971" s="171">
        <f>VLOOKUP(VLOOKUP(G971,Ma_KH!$A:$R,18,0)&amp;K971,Gia_MB!$A:$F,6,0)</f>
        <v>73431</v>
      </c>
      <c r="U971" s="172">
        <f t="shared" si="103"/>
        <v>734310</v>
      </c>
      <c r="V971" s="171"/>
      <c r="W971" s="173">
        <f t="shared" si="104"/>
        <v>0</v>
      </c>
      <c r="X971" s="174" t="str">
        <f t="shared" si="105"/>
        <v>8</v>
      </c>
      <c r="Y971" s="171"/>
      <c r="Z971" s="172">
        <f t="shared" si="106"/>
        <v>58744.800000000003</v>
      </c>
      <c r="AA971" s="175">
        <f>VLOOKUP(G971,Ma_KH!$A:$R,14,0)</f>
        <v>60</v>
      </c>
    </row>
    <row r="972" spans="1:27" hidden="1" x14ac:dyDescent="0.25">
      <c r="A972" s="176">
        <v>45989</v>
      </c>
      <c r="B972" s="177">
        <v>4180599742</v>
      </c>
      <c r="C972" s="178" t="s">
        <v>7767</v>
      </c>
      <c r="D972" s="179">
        <v>45993</v>
      </c>
      <c r="E972" s="180"/>
      <c r="F972" s="178"/>
      <c r="G972" s="32" t="s">
        <v>7954</v>
      </c>
      <c r="H972" s="181"/>
      <c r="I972" s="177">
        <v>4180599742</v>
      </c>
      <c r="J972" s="182" t="s">
        <v>1788</v>
      </c>
      <c r="K972" s="332" t="s">
        <v>32</v>
      </c>
      <c r="L972" s="21" t="str">
        <f>VLOOKUP($K972,TONG_SL!$A:$D,2,0)</f>
        <v>Giò Tai Lưỡi Xào 250g</v>
      </c>
      <c r="N972" s="21" t="str">
        <f t="shared" si="107"/>
        <v>K-C6</v>
      </c>
      <c r="Q972" s="21" t="str">
        <f>VLOOKUP(K972,TONG_SL!$A:$D,3,0)</f>
        <v>Túi</v>
      </c>
      <c r="R972" s="1">
        <v>3</v>
      </c>
      <c r="S972" s="171"/>
      <c r="T972" s="171">
        <f>VLOOKUP(VLOOKUP(G972,Ma_KH!$A:$R,18,0)&amp;K972,Gia_MB!$A:$F,6,0)</f>
        <v>50182</v>
      </c>
      <c r="U972" s="172">
        <f t="shared" si="103"/>
        <v>150546</v>
      </c>
      <c r="V972" s="171"/>
      <c r="W972" s="173">
        <f t="shared" si="104"/>
        <v>0</v>
      </c>
      <c r="X972" s="174" t="str">
        <f t="shared" si="105"/>
        <v>8</v>
      </c>
      <c r="Y972" s="171"/>
      <c r="Z972" s="172">
        <f t="shared" si="106"/>
        <v>12043.68</v>
      </c>
      <c r="AA972" s="175">
        <f>VLOOKUP(G972,Ma_KH!$A:$R,14,0)</f>
        <v>60</v>
      </c>
    </row>
    <row r="973" spans="1:27" hidden="1" x14ac:dyDescent="0.25">
      <c r="A973" s="176">
        <v>45989</v>
      </c>
      <c r="B973" s="177">
        <v>4180599671</v>
      </c>
      <c r="C973" s="178" t="s">
        <v>7767</v>
      </c>
      <c r="D973" s="179">
        <v>45993</v>
      </c>
      <c r="E973" s="180"/>
      <c r="F973" s="178"/>
      <c r="G973" s="32" t="s">
        <v>7955</v>
      </c>
      <c r="H973" s="181"/>
      <c r="I973" s="177">
        <v>4180599671</v>
      </c>
      <c r="J973" s="182" t="s">
        <v>1788</v>
      </c>
      <c r="K973" s="332" t="s">
        <v>30</v>
      </c>
      <c r="L973" s="21" t="str">
        <f>VLOOKUP($K973,TONG_SL!$A:$D,2,0)</f>
        <v>Gà muối 500g</v>
      </c>
      <c r="N973" s="21" t="str">
        <f t="shared" si="107"/>
        <v>K-C6</v>
      </c>
      <c r="Q973" s="21" t="str">
        <f>VLOOKUP(K973,TONG_SL!$A:$D,3,0)</f>
        <v>Túi</v>
      </c>
      <c r="R973" s="1">
        <v>10</v>
      </c>
      <c r="S973" s="171"/>
      <c r="T973" s="171">
        <f>VLOOKUP(VLOOKUP(G973,Ma_KH!$A:$R,18,0)&amp;K973,Gia_MB!$A:$F,6,0)</f>
        <v>111058</v>
      </c>
      <c r="U973" s="172">
        <f t="shared" si="103"/>
        <v>1110580</v>
      </c>
      <c r="V973" s="171"/>
      <c r="W973" s="173">
        <f t="shared" si="104"/>
        <v>0</v>
      </c>
      <c r="X973" s="174" t="str">
        <f t="shared" si="105"/>
        <v>8</v>
      </c>
      <c r="Y973" s="171"/>
      <c r="Z973" s="172">
        <f t="shared" si="106"/>
        <v>88846.400000000009</v>
      </c>
      <c r="AA973" s="175">
        <f>VLOOKUP(G973,Ma_KH!$A:$R,14,0)</f>
        <v>60</v>
      </c>
    </row>
    <row r="974" spans="1:27" hidden="1" x14ac:dyDescent="0.25">
      <c r="A974" s="176">
        <v>45989</v>
      </c>
      <c r="B974" s="177">
        <v>4180599671</v>
      </c>
      <c r="C974" s="178" t="s">
        <v>7767</v>
      </c>
      <c r="D974" s="179">
        <v>45993</v>
      </c>
      <c r="E974" s="180"/>
      <c r="F974" s="178"/>
      <c r="G974" s="32" t="s">
        <v>7955</v>
      </c>
      <c r="H974" s="181"/>
      <c r="I974" s="177">
        <v>4180599671</v>
      </c>
      <c r="J974" s="182" t="s">
        <v>1788</v>
      </c>
      <c r="K974" s="332" t="s">
        <v>48</v>
      </c>
      <c r="L974" s="21" t="str">
        <f>VLOOKUP($K974,TONG_SL!$A:$D,2,0)</f>
        <v>Mọc Nấm Hương 250g</v>
      </c>
      <c r="N974" s="21" t="str">
        <f t="shared" si="107"/>
        <v>K-C6</v>
      </c>
      <c r="Q974" s="21" t="str">
        <f>VLOOKUP(K974,TONG_SL!$A:$D,3,0)</f>
        <v>Túi</v>
      </c>
      <c r="R974" s="1">
        <v>3</v>
      </c>
      <c r="S974" s="171"/>
      <c r="T974" s="171">
        <f>VLOOKUP(VLOOKUP(G974,Ma_KH!$A:$R,18,0)&amp;K974,Gia_MB!$A:$F,6,0)</f>
        <v>46000</v>
      </c>
      <c r="U974" s="172">
        <f t="shared" si="103"/>
        <v>138000</v>
      </c>
      <c r="V974" s="171"/>
      <c r="W974" s="173">
        <f t="shared" si="104"/>
        <v>0</v>
      </c>
      <c r="X974" s="174" t="str">
        <f t="shared" si="105"/>
        <v>8</v>
      </c>
      <c r="Y974" s="171"/>
      <c r="Z974" s="172">
        <f t="shared" si="106"/>
        <v>11040</v>
      </c>
      <c r="AA974" s="175">
        <f>VLOOKUP(G974,Ma_KH!$A:$R,14,0)</f>
        <v>60</v>
      </c>
    </row>
    <row r="975" spans="1:27" hidden="1" x14ac:dyDescent="0.25">
      <c r="A975" s="176">
        <v>45989</v>
      </c>
      <c r="B975" s="177">
        <v>4180599671</v>
      </c>
      <c r="C975" s="178" t="s">
        <v>7767</v>
      </c>
      <c r="D975" s="179">
        <v>45993</v>
      </c>
      <c r="E975" s="180"/>
      <c r="F975" s="178"/>
      <c r="G975" s="32" t="s">
        <v>7955</v>
      </c>
      <c r="H975" s="181"/>
      <c r="I975" s="177">
        <v>4180599671</v>
      </c>
      <c r="J975" s="182" t="s">
        <v>1788</v>
      </c>
      <c r="K975" s="332" t="s">
        <v>27</v>
      </c>
      <c r="L975" s="21" t="str">
        <f>VLOOKUP($K975,TONG_SL!$A:$D,2,0)</f>
        <v>Chân giò heo muối 300g</v>
      </c>
      <c r="N975" s="21" t="str">
        <f t="shared" si="107"/>
        <v>K-C6</v>
      </c>
      <c r="Q975" s="21" t="str">
        <f>VLOOKUP(K975,TONG_SL!$A:$D,3,0)</f>
        <v>Túi</v>
      </c>
      <c r="R975" s="1">
        <v>6</v>
      </c>
      <c r="S975" s="171"/>
      <c r="T975" s="171">
        <f>VLOOKUP(VLOOKUP(G975,Ma_KH!$A:$R,18,0)&amp;K975,Gia_MB!$A:$F,6,0)</f>
        <v>73431</v>
      </c>
      <c r="U975" s="172">
        <f t="shared" si="103"/>
        <v>440586</v>
      </c>
      <c r="V975" s="171"/>
      <c r="W975" s="173">
        <f t="shared" si="104"/>
        <v>0</v>
      </c>
      <c r="X975" s="174" t="str">
        <f t="shared" si="105"/>
        <v>8</v>
      </c>
      <c r="Y975" s="171"/>
      <c r="Z975" s="172">
        <f t="shared" si="106"/>
        <v>35246.879999999997</v>
      </c>
      <c r="AA975" s="175">
        <f>VLOOKUP(G975,Ma_KH!$A:$R,14,0)</f>
        <v>60</v>
      </c>
    </row>
    <row r="976" spans="1:27" hidden="1" x14ac:dyDescent="0.25">
      <c r="A976" s="176">
        <v>45989</v>
      </c>
      <c r="B976" s="177">
        <v>4180599671</v>
      </c>
      <c r="C976" s="178" t="s">
        <v>7767</v>
      </c>
      <c r="D976" s="179">
        <v>45993</v>
      </c>
      <c r="E976" s="180"/>
      <c r="F976" s="178"/>
      <c r="G976" s="32" t="s">
        <v>7955</v>
      </c>
      <c r="H976" s="181"/>
      <c r="I976" s="177">
        <v>4180599671</v>
      </c>
      <c r="J976" s="182" t="s">
        <v>1788</v>
      </c>
      <c r="K976" s="332" t="s">
        <v>32</v>
      </c>
      <c r="L976" s="21" t="str">
        <f>VLOOKUP($K976,TONG_SL!$A:$D,2,0)</f>
        <v>Giò Tai Lưỡi Xào 250g</v>
      </c>
      <c r="N976" s="21" t="str">
        <f t="shared" si="107"/>
        <v>K-C6</v>
      </c>
      <c r="Q976" s="21" t="str">
        <f>VLOOKUP(K976,TONG_SL!$A:$D,3,0)</f>
        <v>Túi</v>
      </c>
      <c r="R976" s="1">
        <v>3</v>
      </c>
      <c r="S976" s="171"/>
      <c r="T976" s="171">
        <f>VLOOKUP(VLOOKUP(G976,Ma_KH!$A:$R,18,0)&amp;K976,Gia_MB!$A:$F,6,0)</f>
        <v>50182</v>
      </c>
      <c r="U976" s="172">
        <f t="shared" ref="U976:U1039" si="108">T976*R976</f>
        <v>150546</v>
      </c>
      <c r="V976" s="171"/>
      <c r="W976" s="173">
        <f t="shared" ref="W976:W1039" si="109">U976*V976</f>
        <v>0</v>
      </c>
      <c r="X976" s="174" t="str">
        <f t="shared" ref="X976:X1039" si="110">IF(B976&lt;&gt;"","8","0")</f>
        <v>8</v>
      </c>
      <c r="Y976" s="171"/>
      <c r="Z976" s="172">
        <f t="shared" ref="Z976:Z1039" si="111">U976*X976%</f>
        <v>12043.68</v>
      </c>
      <c r="AA976" s="175">
        <f>VLOOKUP(G976,Ma_KH!$A:$R,14,0)</f>
        <v>60</v>
      </c>
    </row>
    <row r="977" spans="1:27" hidden="1" x14ac:dyDescent="0.25">
      <c r="A977" s="176">
        <v>45989</v>
      </c>
      <c r="B977" s="177">
        <v>4180599749</v>
      </c>
      <c r="C977" s="178" t="s">
        <v>7767</v>
      </c>
      <c r="D977" s="179">
        <v>45993</v>
      </c>
      <c r="E977" s="180"/>
      <c r="F977" s="178"/>
      <c r="G977" s="32" t="s">
        <v>7956</v>
      </c>
      <c r="H977" s="181"/>
      <c r="I977" s="177">
        <v>4180599749</v>
      </c>
      <c r="J977" s="182" t="s">
        <v>1788</v>
      </c>
      <c r="K977" s="332" t="s">
        <v>34</v>
      </c>
      <c r="L977" s="21" t="str">
        <f>VLOOKUP($K977,TONG_SL!$A:$D,2,0)</f>
        <v>Tai heo muối 200g</v>
      </c>
      <c r="N977" s="21" t="str">
        <f t="shared" si="107"/>
        <v>K-C6</v>
      </c>
      <c r="Q977" s="21" t="str">
        <f>VLOOKUP(K977,TONG_SL!$A:$D,3,0)</f>
        <v>Túi</v>
      </c>
      <c r="R977" s="1">
        <v>5</v>
      </c>
      <c r="S977" s="171"/>
      <c r="T977" s="171">
        <f>VLOOKUP(VLOOKUP(G977,Ma_KH!$A:$R,18,0)&amp;K977,Gia_MB!$A:$F,6,0)</f>
        <v>55595</v>
      </c>
      <c r="U977" s="172">
        <f t="shared" si="108"/>
        <v>277975</v>
      </c>
      <c r="V977" s="171"/>
      <c r="W977" s="173">
        <f t="shared" si="109"/>
        <v>0</v>
      </c>
      <c r="X977" s="174" t="str">
        <f t="shared" si="110"/>
        <v>8</v>
      </c>
      <c r="Y977" s="171"/>
      <c r="Z977" s="172">
        <f t="shared" si="111"/>
        <v>22238</v>
      </c>
      <c r="AA977" s="175">
        <f>VLOOKUP(G977,Ma_KH!$A:$R,14,0)</f>
        <v>60</v>
      </c>
    </row>
    <row r="978" spans="1:27" hidden="1" x14ac:dyDescent="0.25">
      <c r="A978" s="176">
        <v>45989</v>
      </c>
      <c r="B978" s="177">
        <v>4180599749</v>
      </c>
      <c r="C978" s="178" t="s">
        <v>7767</v>
      </c>
      <c r="D978" s="179">
        <v>45993</v>
      </c>
      <c r="E978" s="180"/>
      <c r="F978" s="178"/>
      <c r="G978" s="32" t="s">
        <v>7956</v>
      </c>
      <c r="H978" s="181"/>
      <c r="I978" s="177">
        <v>4180599749</v>
      </c>
      <c r="J978" s="182" t="s">
        <v>1788</v>
      </c>
      <c r="K978" s="332" t="s">
        <v>32</v>
      </c>
      <c r="L978" s="21" t="str">
        <f>VLOOKUP($K978,TONG_SL!$A:$D,2,0)</f>
        <v>Giò Tai Lưỡi Xào 250g</v>
      </c>
      <c r="N978" s="21" t="str">
        <f t="shared" si="107"/>
        <v>K-C6</v>
      </c>
      <c r="Q978" s="21" t="str">
        <f>VLOOKUP(K978,TONG_SL!$A:$D,3,0)</f>
        <v>Túi</v>
      </c>
      <c r="R978" s="1">
        <v>3</v>
      </c>
      <c r="S978" s="171"/>
      <c r="T978" s="171">
        <f>VLOOKUP(VLOOKUP(G978,Ma_KH!$A:$R,18,0)&amp;K978,Gia_MB!$A:$F,6,0)</f>
        <v>50182</v>
      </c>
      <c r="U978" s="172">
        <f t="shared" si="108"/>
        <v>150546</v>
      </c>
      <c r="V978" s="171"/>
      <c r="W978" s="173">
        <f t="shared" si="109"/>
        <v>0</v>
      </c>
      <c r="X978" s="174" t="str">
        <f t="shared" si="110"/>
        <v>8</v>
      </c>
      <c r="Y978" s="171"/>
      <c r="Z978" s="172">
        <f t="shared" si="111"/>
        <v>12043.68</v>
      </c>
      <c r="AA978" s="175">
        <f>VLOOKUP(G978,Ma_KH!$A:$R,14,0)</f>
        <v>60</v>
      </c>
    </row>
    <row r="979" spans="1:27" hidden="1" x14ac:dyDescent="0.25">
      <c r="A979" s="176">
        <v>45989</v>
      </c>
      <c r="B979" s="177">
        <v>4180599749</v>
      </c>
      <c r="C979" s="178" t="s">
        <v>7767</v>
      </c>
      <c r="D979" s="179">
        <v>45993</v>
      </c>
      <c r="E979" s="180"/>
      <c r="F979" s="178"/>
      <c r="G979" s="32" t="s">
        <v>7956</v>
      </c>
      <c r="H979" s="181"/>
      <c r="I979" s="177">
        <v>4180599749</v>
      </c>
      <c r="J979" s="182" t="s">
        <v>1788</v>
      </c>
      <c r="K979" s="332" t="s">
        <v>27</v>
      </c>
      <c r="L979" s="21" t="str">
        <f>VLOOKUP($K979,TONG_SL!$A:$D,2,0)</f>
        <v>Chân giò heo muối 300g</v>
      </c>
      <c r="N979" s="21" t="str">
        <f t="shared" si="107"/>
        <v>K-C6</v>
      </c>
      <c r="Q979" s="21" t="str">
        <f>VLOOKUP(K979,TONG_SL!$A:$D,3,0)</f>
        <v>Túi</v>
      </c>
      <c r="R979" s="1">
        <v>8</v>
      </c>
      <c r="S979" s="171"/>
      <c r="T979" s="171">
        <f>VLOOKUP(VLOOKUP(G979,Ma_KH!$A:$R,18,0)&amp;K979,Gia_MB!$A:$F,6,0)</f>
        <v>73431</v>
      </c>
      <c r="U979" s="172">
        <f t="shared" si="108"/>
        <v>587448</v>
      </c>
      <c r="V979" s="171"/>
      <c r="W979" s="173">
        <f t="shared" si="109"/>
        <v>0</v>
      </c>
      <c r="X979" s="174" t="str">
        <f t="shared" si="110"/>
        <v>8</v>
      </c>
      <c r="Y979" s="171"/>
      <c r="Z979" s="172">
        <f t="shared" si="111"/>
        <v>46995.840000000004</v>
      </c>
      <c r="AA979" s="175">
        <f>VLOOKUP(G979,Ma_KH!$A:$R,14,0)</f>
        <v>60</v>
      </c>
    </row>
    <row r="980" spans="1:27" hidden="1" x14ac:dyDescent="0.25">
      <c r="A980" s="176">
        <v>45989</v>
      </c>
      <c r="B980" s="177">
        <v>4180599749</v>
      </c>
      <c r="C980" s="178" t="s">
        <v>7767</v>
      </c>
      <c r="D980" s="179">
        <v>45993</v>
      </c>
      <c r="E980" s="180"/>
      <c r="F980" s="178"/>
      <c r="G980" s="32" t="s">
        <v>7956</v>
      </c>
      <c r="H980" s="181"/>
      <c r="I980" s="177">
        <v>4180599749</v>
      </c>
      <c r="J980" s="182" t="s">
        <v>1788</v>
      </c>
      <c r="K980" s="332" t="s">
        <v>48</v>
      </c>
      <c r="L980" s="21" t="str">
        <f>VLOOKUP($K980,TONG_SL!$A:$D,2,0)</f>
        <v>Mọc Nấm Hương 250g</v>
      </c>
      <c r="N980" s="21" t="str">
        <f t="shared" si="107"/>
        <v>K-C6</v>
      </c>
      <c r="Q980" s="21" t="str">
        <f>VLOOKUP(K980,TONG_SL!$A:$D,3,0)</f>
        <v>Túi</v>
      </c>
      <c r="R980" s="1">
        <v>3</v>
      </c>
      <c r="S980" s="171"/>
      <c r="T980" s="171">
        <f>VLOOKUP(VLOOKUP(G980,Ma_KH!$A:$R,18,0)&amp;K980,Gia_MB!$A:$F,6,0)</f>
        <v>46000</v>
      </c>
      <c r="U980" s="172">
        <f t="shared" si="108"/>
        <v>138000</v>
      </c>
      <c r="V980" s="171"/>
      <c r="W980" s="173">
        <f t="shared" si="109"/>
        <v>0</v>
      </c>
      <c r="X980" s="174" t="str">
        <f t="shared" si="110"/>
        <v>8</v>
      </c>
      <c r="Y980" s="171"/>
      <c r="Z980" s="172">
        <f t="shared" si="111"/>
        <v>11040</v>
      </c>
      <c r="AA980" s="175">
        <f>VLOOKUP(G980,Ma_KH!$A:$R,14,0)</f>
        <v>60</v>
      </c>
    </row>
    <row r="981" spans="1:27" hidden="1" x14ac:dyDescent="0.25">
      <c r="A981" s="176">
        <v>45989</v>
      </c>
      <c r="B981" s="177">
        <v>4180599749</v>
      </c>
      <c r="C981" s="178" t="s">
        <v>7767</v>
      </c>
      <c r="D981" s="179">
        <v>45993</v>
      </c>
      <c r="E981" s="180"/>
      <c r="F981" s="178"/>
      <c r="G981" s="32" t="s">
        <v>7956</v>
      </c>
      <c r="H981" s="181"/>
      <c r="I981" s="177">
        <v>4180599749</v>
      </c>
      <c r="J981" s="182" t="s">
        <v>1788</v>
      </c>
      <c r="K981" s="332" t="s">
        <v>30</v>
      </c>
      <c r="L981" s="21" t="str">
        <f>VLOOKUP($K981,TONG_SL!$A:$D,2,0)</f>
        <v>Gà muối 500g</v>
      </c>
      <c r="N981" s="21" t="str">
        <f t="shared" si="107"/>
        <v>K-C6</v>
      </c>
      <c r="Q981" s="21" t="str">
        <f>VLOOKUP(K981,TONG_SL!$A:$D,3,0)</f>
        <v>Túi</v>
      </c>
      <c r="R981" s="1">
        <v>8</v>
      </c>
      <c r="S981" s="171"/>
      <c r="T981" s="171">
        <f>VLOOKUP(VLOOKUP(G981,Ma_KH!$A:$R,18,0)&amp;K981,Gia_MB!$A:$F,6,0)</f>
        <v>111058</v>
      </c>
      <c r="U981" s="172">
        <f t="shared" si="108"/>
        <v>888464</v>
      </c>
      <c r="V981" s="171"/>
      <c r="W981" s="173">
        <f t="shared" si="109"/>
        <v>0</v>
      </c>
      <c r="X981" s="174" t="str">
        <f t="shared" si="110"/>
        <v>8</v>
      </c>
      <c r="Y981" s="171"/>
      <c r="Z981" s="172">
        <f t="shared" si="111"/>
        <v>71077.119999999995</v>
      </c>
      <c r="AA981" s="175">
        <f>VLOOKUP(G981,Ma_KH!$A:$R,14,0)</f>
        <v>60</v>
      </c>
    </row>
    <row r="982" spans="1:27" hidden="1" x14ac:dyDescent="0.25">
      <c r="A982" s="176">
        <v>45989</v>
      </c>
      <c r="B982" s="177">
        <v>4180599663</v>
      </c>
      <c r="C982" s="178" t="s">
        <v>7767</v>
      </c>
      <c r="D982" s="179">
        <v>45993</v>
      </c>
      <c r="E982" s="180"/>
      <c r="F982" s="178"/>
      <c r="G982" s="32" t="s">
        <v>1458</v>
      </c>
      <c r="H982" s="181"/>
      <c r="I982" s="177">
        <v>4180599663</v>
      </c>
      <c r="J982" s="182" t="s">
        <v>1788</v>
      </c>
      <c r="K982" s="332" t="s">
        <v>32</v>
      </c>
      <c r="L982" s="21" t="str">
        <f>VLOOKUP($K982,TONG_SL!$A:$D,2,0)</f>
        <v>Giò Tai Lưỡi Xào 250g</v>
      </c>
      <c r="N982" s="21" t="str">
        <f t="shared" si="107"/>
        <v>K-C6</v>
      </c>
      <c r="Q982" s="21" t="str">
        <f>VLOOKUP(K982,TONG_SL!$A:$D,3,0)</f>
        <v>Túi</v>
      </c>
      <c r="R982" s="1">
        <v>2</v>
      </c>
      <c r="S982" s="171"/>
      <c r="T982" s="171">
        <f>VLOOKUP(VLOOKUP(G982,Ma_KH!$A:$R,18,0)&amp;K982,Gia_MB!$A:$F,6,0)</f>
        <v>50182</v>
      </c>
      <c r="U982" s="172">
        <f t="shared" si="108"/>
        <v>100364</v>
      </c>
      <c r="V982" s="171"/>
      <c r="W982" s="173">
        <f t="shared" si="109"/>
        <v>0</v>
      </c>
      <c r="X982" s="174" t="str">
        <f t="shared" si="110"/>
        <v>8</v>
      </c>
      <c r="Y982" s="171"/>
      <c r="Z982" s="172">
        <f t="shared" si="111"/>
        <v>8029.12</v>
      </c>
      <c r="AA982" s="175">
        <f>VLOOKUP(G982,Ma_KH!$A:$R,14,0)</f>
        <v>60</v>
      </c>
    </row>
    <row r="983" spans="1:27" hidden="1" x14ac:dyDescent="0.25">
      <c r="A983" s="176">
        <v>45989</v>
      </c>
      <c r="B983" s="177">
        <v>4180599663</v>
      </c>
      <c r="C983" s="178" t="s">
        <v>7767</v>
      </c>
      <c r="D983" s="179">
        <v>45993</v>
      </c>
      <c r="E983" s="180"/>
      <c r="F983" s="178"/>
      <c r="G983" s="32" t="s">
        <v>1458</v>
      </c>
      <c r="H983" s="181"/>
      <c r="I983" s="177">
        <v>4180599663</v>
      </c>
      <c r="J983" s="182" t="s">
        <v>1788</v>
      </c>
      <c r="K983" s="332" t="s">
        <v>27</v>
      </c>
      <c r="L983" s="21" t="str">
        <f>VLOOKUP($K983,TONG_SL!$A:$D,2,0)</f>
        <v>Chân giò heo muối 300g</v>
      </c>
      <c r="N983" s="21" t="str">
        <f t="shared" si="107"/>
        <v>K-C6</v>
      </c>
      <c r="Q983" s="21" t="str">
        <f>VLOOKUP(K983,TONG_SL!$A:$D,3,0)</f>
        <v>Túi</v>
      </c>
      <c r="R983" s="1">
        <v>12</v>
      </c>
      <c r="S983" s="171"/>
      <c r="T983" s="171">
        <f>VLOOKUP(VLOOKUP(G983,Ma_KH!$A:$R,18,0)&amp;K983,Gia_MB!$A:$F,6,0)</f>
        <v>73431</v>
      </c>
      <c r="U983" s="172">
        <f t="shared" si="108"/>
        <v>881172</v>
      </c>
      <c r="V983" s="171"/>
      <c r="W983" s="173">
        <f t="shared" si="109"/>
        <v>0</v>
      </c>
      <c r="X983" s="174" t="str">
        <f t="shared" si="110"/>
        <v>8</v>
      </c>
      <c r="Y983" s="171"/>
      <c r="Z983" s="172">
        <f t="shared" si="111"/>
        <v>70493.759999999995</v>
      </c>
      <c r="AA983" s="175">
        <f>VLOOKUP(G983,Ma_KH!$A:$R,14,0)</f>
        <v>60</v>
      </c>
    </row>
    <row r="984" spans="1:27" hidden="1" x14ac:dyDescent="0.25">
      <c r="A984" s="176">
        <v>45989</v>
      </c>
      <c r="B984" s="177">
        <v>4180599663</v>
      </c>
      <c r="C984" s="178" t="s">
        <v>7767</v>
      </c>
      <c r="D984" s="179">
        <v>45993</v>
      </c>
      <c r="E984" s="180"/>
      <c r="F984" s="178"/>
      <c r="G984" s="32" t="s">
        <v>1458</v>
      </c>
      <c r="H984" s="181"/>
      <c r="I984" s="177">
        <v>4180599663</v>
      </c>
      <c r="J984" s="182" t="s">
        <v>1788</v>
      </c>
      <c r="K984" s="332" t="s">
        <v>30</v>
      </c>
      <c r="L984" s="21" t="str">
        <f>VLOOKUP($K984,TONG_SL!$A:$D,2,0)</f>
        <v>Gà muối 500g</v>
      </c>
      <c r="N984" s="21" t="str">
        <f t="shared" si="107"/>
        <v>K-C6</v>
      </c>
      <c r="Q984" s="21" t="str">
        <f>VLOOKUP(K984,TONG_SL!$A:$D,3,0)</f>
        <v>Túi</v>
      </c>
      <c r="R984" s="1">
        <v>2</v>
      </c>
      <c r="S984" s="171"/>
      <c r="T984" s="171">
        <f>VLOOKUP(VLOOKUP(G984,Ma_KH!$A:$R,18,0)&amp;K984,Gia_MB!$A:$F,6,0)</f>
        <v>111058</v>
      </c>
      <c r="U984" s="172">
        <f t="shared" si="108"/>
        <v>222116</v>
      </c>
      <c r="V984" s="171"/>
      <c r="W984" s="173">
        <f t="shared" si="109"/>
        <v>0</v>
      </c>
      <c r="X984" s="174" t="str">
        <f t="shared" si="110"/>
        <v>8</v>
      </c>
      <c r="Y984" s="171"/>
      <c r="Z984" s="172">
        <f t="shared" si="111"/>
        <v>17769.28</v>
      </c>
      <c r="AA984" s="175">
        <f>VLOOKUP(G984,Ma_KH!$A:$R,14,0)</f>
        <v>60</v>
      </c>
    </row>
    <row r="985" spans="1:27" hidden="1" x14ac:dyDescent="0.25">
      <c r="A985" s="176">
        <v>45989</v>
      </c>
      <c r="B985" s="177">
        <v>4180599661</v>
      </c>
      <c r="C985" s="178" t="s">
        <v>7767</v>
      </c>
      <c r="D985" s="179">
        <v>45993</v>
      </c>
      <c r="E985" s="180"/>
      <c r="F985" s="178"/>
      <c r="G985" s="32" t="s">
        <v>1456</v>
      </c>
      <c r="H985" s="181"/>
      <c r="I985" s="177">
        <v>4180599661</v>
      </c>
      <c r="J985" s="182" t="s">
        <v>1788</v>
      </c>
      <c r="K985" s="332" t="s">
        <v>34</v>
      </c>
      <c r="L985" s="21" t="str">
        <f>VLOOKUP($K985,TONG_SL!$A:$D,2,0)</f>
        <v>Tai heo muối 200g</v>
      </c>
      <c r="N985" s="21" t="str">
        <f t="shared" si="107"/>
        <v>K-C6</v>
      </c>
      <c r="Q985" s="21" t="str">
        <f>VLOOKUP(K985,TONG_SL!$A:$D,3,0)</f>
        <v>Túi</v>
      </c>
      <c r="R985" s="1">
        <v>2</v>
      </c>
      <c r="S985" s="171"/>
      <c r="T985" s="171">
        <f>VLOOKUP(VLOOKUP(G985,Ma_KH!$A:$R,18,0)&amp;K985,Gia_MB!$A:$F,6,0)</f>
        <v>55595</v>
      </c>
      <c r="U985" s="172">
        <f t="shared" si="108"/>
        <v>111190</v>
      </c>
      <c r="V985" s="171"/>
      <c r="W985" s="173">
        <f t="shared" si="109"/>
        <v>0</v>
      </c>
      <c r="X985" s="174" t="str">
        <f t="shared" si="110"/>
        <v>8</v>
      </c>
      <c r="Y985" s="171"/>
      <c r="Z985" s="172">
        <f t="shared" si="111"/>
        <v>8895.2000000000007</v>
      </c>
      <c r="AA985" s="175">
        <f>VLOOKUP(G985,Ma_KH!$A:$R,14,0)</f>
        <v>60</v>
      </c>
    </row>
    <row r="986" spans="1:27" hidden="1" x14ac:dyDescent="0.25">
      <c r="A986" s="176">
        <v>45989</v>
      </c>
      <c r="B986" s="177">
        <v>4180599661</v>
      </c>
      <c r="C986" s="178" t="s">
        <v>7767</v>
      </c>
      <c r="D986" s="179">
        <v>45993</v>
      </c>
      <c r="E986" s="180"/>
      <c r="F986" s="178"/>
      <c r="G986" s="32" t="s">
        <v>1456</v>
      </c>
      <c r="H986" s="181"/>
      <c r="I986" s="177">
        <v>4180599661</v>
      </c>
      <c r="J986" s="182" t="s">
        <v>1788</v>
      </c>
      <c r="K986" s="332" t="s">
        <v>32</v>
      </c>
      <c r="L986" s="21" t="str">
        <f>VLOOKUP($K986,TONG_SL!$A:$D,2,0)</f>
        <v>Giò Tai Lưỡi Xào 250g</v>
      </c>
      <c r="N986" s="21" t="str">
        <f t="shared" si="107"/>
        <v>K-C6</v>
      </c>
      <c r="Q986" s="21" t="str">
        <f>VLOOKUP(K986,TONG_SL!$A:$D,3,0)</f>
        <v>Túi</v>
      </c>
      <c r="R986" s="1">
        <v>2</v>
      </c>
      <c r="S986" s="171"/>
      <c r="T986" s="171">
        <f>VLOOKUP(VLOOKUP(G986,Ma_KH!$A:$R,18,0)&amp;K986,Gia_MB!$A:$F,6,0)</f>
        <v>50182</v>
      </c>
      <c r="U986" s="172">
        <f t="shared" si="108"/>
        <v>100364</v>
      </c>
      <c r="V986" s="171"/>
      <c r="W986" s="173">
        <f t="shared" si="109"/>
        <v>0</v>
      </c>
      <c r="X986" s="174" t="str">
        <f t="shared" si="110"/>
        <v>8</v>
      </c>
      <c r="Y986" s="171"/>
      <c r="Z986" s="172">
        <f t="shared" si="111"/>
        <v>8029.12</v>
      </c>
      <c r="AA986" s="175">
        <f>VLOOKUP(G986,Ma_KH!$A:$R,14,0)</f>
        <v>60</v>
      </c>
    </row>
    <row r="987" spans="1:27" hidden="1" x14ac:dyDescent="0.25">
      <c r="A987" s="176">
        <v>45989</v>
      </c>
      <c r="B987" s="177">
        <v>4180599661</v>
      </c>
      <c r="C987" s="178" t="s">
        <v>7767</v>
      </c>
      <c r="D987" s="179">
        <v>45993</v>
      </c>
      <c r="E987" s="180"/>
      <c r="F987" s="178"/>
      <c r="G987" s="32" t="s">
        <v>1456</v>
      </c>
      <c r="H987" s="181"/>
      <c r="I987" s="177">
        <v>4180599661</v>
      </c>
      <c r="J987" s="182" t="s">
        <v>1788</v>
      </c>
      <c r="K987" s="332" t="s">
        <v>27</v>
      </c>
      <c r="L987" s="21" t="str">
        <f>VLOOKUP($K987,TONG_SL!$A:$D,2,0)</f>
        <v>Chân giò heo muối 300g</v>
      </c>
      <c r="N987" s="21" t="str">
        <f t="shared" si="107"/>
        <v>K-C6</v>
      </c>
      <c r="Q987" s="21" t="str">
        <f>VLOOKUP(K987,TONG_SL!$A:$D,3,0)</f>
        <v>Túi</v>
      </c>
      <c r="R987" s="1">
        <v>9</v>
      </c>
      <c r="S987" s="171"/>
      <c r="T987" s="171">
        <f>VLOOKUP(VLOOKUP(G987,Ma_KH!$A:$R,18,0)&amp;K987,Gia_MB!$A:$F,6,0)</f>
        <v>73431</v>
      </c>
      <c r="U987" s="172">
        <f t="shared" si="108"/>
        <v>660879</v>
      </c>
      <c r="V987" s="171"/>
      <c r="W987" s="173">
        <f t="shared" si="109"/>
        <v>0</v>
      </c>
      <c r="X987" s="174" t="str">
        <f t="shared" si="110"/>
        <v>8</v>
      </c>
      <c r="Y987" s="171"/>
      <c r="Z987" s="172">
        <f t="shared" si="111"/>
        <v>52870.32</v>
      </c>
      <c r="AA987" s="175">
        <f>VLOOKUP(G987,Ma_KH!$A:$R,14,0)</f>
        <v>60</v>
      </c>
    </row>
    <row r="988" spans="1:27" hidden="1" x14ac:dyDescent="0.25">
      <c r="A988" s="176">
        <v>45989</v>
      </c>
      <c r="B988" s="177">
        <v>4180599661</v>
      </c>
      <c r="C988" s="178" t="s">
        <v>7767</v>
      </c>
      <c r="D988" s="179">
        <v>45993</v>
      </c>
      <c r="E988" s="180"/>
      <c r="F988" s="178"/>
      <c r="G988" s="32" t="s">
        <v>1456</v>
      </c>
      <c r="H988" s="181"/>
      <c r="I988" s="177">
        <v>4180599661</v>
      </c>
      <c r="J988" s="182" t="s">
        <v>1788</v>
      </c>
      <c r="K988" s="332" t="s">
        <v>48</v>
      </c>
      <c r="L988" s="21" t="str">
        <f>VLOOKUP($K988,TONG_SL!$A:$D,2,0)</f>
        <v>Mọc Nấm Hương 250g</v>
      </c>
      <c r="N988" s="21" t="str">
        <f t="shared" si="107"/>
        <v>K-C6</v>
      </c>
      <c r="Q988" s="21" t="str">
        <f>VLOOKUP(K988,TONG_SL!$A:$D,3,0)</f>
        <v>Túi</v>
      </c>
      <c r="R988" s="1">
        <v>4</v>
      </c>
      <c r="S988" s="171"/>
      <c r="T988" s="171">
        <f>VLOOKUP(VLOOKUP(G988,Ma_KH!$A:$R,18,0)&amp;K988,Gia_MB!$A:$F,6,0)</f>
        <v>46000</v>
      </c>
      <c r="U988" s="172">
        <f t="shared" si="108"/>
        <v>184000</v>
      </c>
      <c r="V988" s="171"/>
      <c r="W988" s="173">
        <f t="shared" si="109"/>
        <v>0</v>
      </c>
      <c r="X988" s="174" t="str">
        <f t="shared" si="110"/>
        <v>8</v>
      </c>
      <c r="Y988" s="171"/>
      <c r="Z988" s="172">
        <f t="shared" si="111"/>
        <v>14720</v>
      </c>
      <c r="AA988" s="175">
        <f>VLOOKUP(G988,Ma_KH!$A:$R,14,0)</f>
        <v>60</v>
      </c>
    </row>
    <row r="989" spans="1:27" hidden="1" x14ac:dyDescent="0.25">
      <c r="A989" s="176">
        <v>45989</v>
      </c>
      <c r="B989" s="177">
        <v>4180599662</v>
      </c>
      <c r="C989" s="178" t="s">
        <v>7767</v>
      </c>
      <c r="D989" s="179">
        <v>45993</v>
      </c>
      <c r="E989" s="180"/>
      <c r="F989" s="178"/>
      <c r="G989" s="32" t="s">
        <v>1457</v>
      </c>
      <c r="H989" s="181"/>
      <c r="I989" s="177">
        <v>4180599662</v>
      </c>
      <c r="J989" s="182" t="s">
        <v>1788</v>
      </c>
      <c r="K989" s="332" t="s">
        <v>27</v>
      </c>
      <c r="L989" s="21" t="str">
        <f>VLOOKUP($K989,TONG_SL!$A:$D,2,0)</f>
        <v>Chân giò heo muối 300g</v>
      </c>
      <c r="N989" s="21" t="str">
        <f t="shared" si="107"/>
        <v>K-C6</v>
      </c>
      <c r="Q989" s="21" t="str">
        <f>VLOOKUP(K989,TONG_SL!$A:$D,3,0)</f>
        <v>Túi</v>
      </c>
      <c r="R989" s="1">
        <v>10</v>
      </c>
      <c r="S989" s="171"/>
      <c r="T989" s="171">
        <f>VLOOKUP(VLOOKUP(G989,Ma_KH!$A:$R,18,0)&amp;K989,Gia_MB!$A:$F,6,0)</f>
        <v>73431</v>
      </c>
      <c r="U989" s="172">
        <f t="shared" si="108"/>
        <v>734310</v>
      </c>
      <c r="V989" s="171"/>
      <c r="W989" s="173">
        <f t="shared" si="109"/>
        <v>0</v>
      </c>
      <c r="X989" s="174" t="str">
        <f t="shared" si="110"/>
        <v>8</v>
      </c>
      <c r="Y989" s="171"/>
      <c r="Z989" s="172">
        <f t="shared" si="111"/>
        <v>58744.800000000003</v>
      </c>
      <c r="AA989" s="175">
        <f>VLOOKUP(G989,Ma_KH!$A:$R,14,0)</f>
        <v>60</v>
      </c>
    </row>
    <row r="990" spans="1:27" hidden="1" x14ac:dyDescent="0.25">
      <c r="A990" s="176">
        <v>45989</v>
      </c>
      <c r="B990" s="177">
        <v>4180599662</v>
      </c>
      <c r="C990" s="178" t="s">
        <v>7767</v>
      </c>
      <c r="D990" s="179">
        <v>45993</v>
      </c>
      <c r="E990" s="180"/>
      <c r="F990" s="178"/>
      <c r="G990" s="32" t="s">
        <v>1457</v>
      </c>
      <c r="H990" s="181"/>
      <c r="I990" s="177">
        <v>4180599662</v>
      </c>
      <c r="J990" s="182" t="s">
        <v>1788</v>
      </c>
      <c r="K990" s="332" t="s">
        <v>32</v>
      </c>
      <c r="L990" s="21" t="str">
        <f>VLOOKUP($K990,TONG_SL!$A:$D,2,0)</f>
        <v>Giò Tai Lưỡi Xào 250g</v>
      </c>
      <c r="N990" s="21" t="str">
        <f t="shared" si="107"/>
        <v>K-C6</v>
      </c>
      <c r="Q990" s="21" t="str">
        <f>VLOOKUP(K990,TONG_SL!$A:$D,3,0)</f>
        <v>Túi</v>
      </c>
      <c r="R990" s="1">
        <v>2</v>
      </c>
      <c r="S990" s="171"/>
      <c r="T990" s="171">
        <f>VLOOKUP(VLOOKUP(G990,Ma_KH!$A:$R,18,0)&amp;K990,Gia_MB!$A:$F,6,0)</f>
        <v>50182</v>
      </c>
      <c r="U990" s="172">
        <f t="shared" si="108"/>
        <v>100364</v>
      </c>
      <c r="V990" s="171"/>
      <c r="W990" s="173">
        <f t="shared" si="109"/>
        <v>0</v>
      </c>
      <c r="X990" s="174" t="str">
        <f t="shared" si="110"/>
        <v>8</v>
      </c>
      <c r="Y990" s="171"/>
      <c r="Z990" s="172">
        <f t="shared" si="111"/>
        <v>8029.12</v>
      </c>
      <c r="AA990" s="175">
        <f>VLOOKUP(G990,Ma_KH!$A:$R,14,0)</f>
        <v>60</v>
      </c>
    </row>
    <row r="991" spans="1:27" hidden="1" x14ac:dyDescent="0.25">
      <c r="A991" s="176">
        <v>45989</v>
      </c>
      <c r="B991" s="177">
        <v>4180599662</v>
      </c>
      <c r="C991" s="178" t="s">
        <v>7767</v>
      </c>
      <c r="D991" s="179">
        <v>45993</v>
      </c>
      <c r="E991" s="180"/>
      <c r="F991" s="178"/>
      <c r="G991" s="32" t="s">
        <v>1457</v>
      </c>
      <c r="H991" s="181"/>
      <c r="I991" s="177">
        <v>4180599662</v>
      </c>
      <c r="J991" s="182" t="s">
        <v>1788</v>
      </c>
      <c r="K991" s="332" t="s">
        <v>34</v>
      </c>
      <c r="L991" s="21" t="str">
        <f>VLOOKUP($K991,TONG_SL!$A:$D,2,0)</f>
        <v>Tai heo muối 200g</v>
      </c>
      <c r="N991" s="21" t="str">
        <f t="shared" si="107"/>
        <v>K-C6</v>
      </c>
      <c r="Q991" s="21" t="str">
        <f>VLOOKUP(K991,TONG_SL!$A:$D,3,0)</f>
        <v>Túi</v>
      </c>
      <c r="R991" s="1">
        <v>2</v>
      </c>
      <c r="S991" s="171"/>
      <c r="T991" s="171">
        <f>VLOOKUP(VLOOKUP(G991,Ma_KH!$A:$R,18,0)&amp;K991,Gia_MB!$A:$F,6,0)</f>
        <v>55595</v>
      </c>
      <c r="U991" s="172">
        <f t="shared" si="108"/>
        <v>111190</v>
      </c>
      <c r="V991" s="171"/>
      <c r="W991" s="173">
        <f t="shared" si="109"/>
        <v>0</v>
      </c>
      <c r="X991" s="174" t="str">
        <f t="shared" si="110"/>
        <v>8</v>
      </c>
      <c r="Y991" s="171"/>
      <c r="Z991" s="172">
        <f t="shared" si="111"/>
        <v>8895.2000000000007</v>
      </c>
      <c r="AA991" s="175">
        <f>VLOOKUP(G991,Ma_KH!$A:$R,14,0)</f>
        <v>60</v>
      </c>
    </row>
    <row r="992" spans="1:27" hidden="1" x14ac:dyDescent="0.25">
      <c r="A992" s="176">
        <v>45989</v>
      </c>
      <c r="B992" s="177">
        <v>4180599750</v>
      </c>
      <c r="C992" s="178" t="s">
        <v>7767</v>
      </c>
      <c r="D992" s="179">
        <v>45993</v>
      </c>
      <c r="E992" s="180"/>
      <c r="F992" s="178"/>
      <c r="G992" s="32" t="s">
        <v>1634</v>
      </c>
      <c r="H992" s="181"/>
      <c r="I992" s="177">
        <v>4180599750</v>
      </c>
      <c r="J992" s="182" t="s">
        <v>1788</v>
      </c>
      <c r="K992" s="332" t="s">
        <v>32</v>
      </c>
      <c r="L992" s="21" t="str">
        <f>VLOOKUP($K992,TONG_SL!$A:$D,2,0)</f>
        <v>Giò Tai Lưỡi Xào 250g</v>
      </c>
      <c r="N992" s="21" t="str">
        <f t="shared" si="107"/>
        <v>K-C6</v>
      </c>
      <c r="Q992" s="21" t="str">
        <f>VLOOKUP(K992,TONG_SL!$A:$D,3,0)</f>
        <v>Túi</v>
      </c>
      <c r="R992" s="1">
        <v>4</v>
      </c>
      <c r="S992" s="171"/>
      <c r="T992" s="171">
        <f>VLOOKUP(VLOOKUP(G992,Ma_KH!$A:$R,18,0)&amp;K992,Gia_MB!$A:$F,6,0)</f>
        <v>50182</v>
      </c>
      <c r="U992" s="172">
        <f t="shared" si="108"/>
        <v>200728</v>
      </c>
      <c r="V992" s="171"/>
      <c r="W992" s="173">
        <f t="shared" si="109"/>
        <v>0</v>
      </c>
      <c r="X992" s="174" t="str">
        <f t="shared" si="110"/>
        <v>8</v>
      </c>
      <c r="Y992" s="171"/>
      <c r="Z992" s="172">
        <f t="shared" si="111"/>
        <v>16058.24</v>
      </c>
      <c r="AA992" s="175">
        <f>VLOOKUP(G992,Ma_KH!$A:$R,14,0)</f>
        <v>60</v>
      </c>
    </row>
    <row r="993" spans="1:27" hidden="1" x14ac:dyDescent="0.25">
      <c r="A993" s="176">
        <v>45989</v>
      </c>
      <c r="B993" s="177">
        <v>4180599750</v>
      </c>
      <c r="C993" s="178" t="s">
        <v>7767</v>
      </c>
      <c r="D993" s="179">
        <v>45993</v>
      </c>
      <c r="E993" s="180"/>
      <c r="F993" s="178"/>
      <c r="G993" s="32" t="s">
        <v>1634</v>
      </c>
      <c r="H993" s="181"/>
      <c r="I993" s="177">
        <v>4180599750</v>
      </c>
      <c r="J993" s="182" t="s">
        <v>1788</v>
      </c>
      <c r="K993" s="332" t="s">
        <v>27</v>
      </c>
      <c r="L993" s="21" t="str">
        <f>VLOOKUP($K993,TONG_SL!$A:$D,2,0)</f>
        <v>Chân giò heo muối 300g</v>
      </c>
      <c r="N993" s="21" t="str">
        <f t="shared" si="107"/>
        <v>K-C6</v>
      </c>
      <c r="Q993" s="21" t="str">
        <f>VLOOKUP(K993,TONG_SL!$A:$D,3,0)</f>
        <v>Túi</v>
      </c>
      <c r="R993" s="1">
        <v>8</v>
      </c>
      <c r="S993" s="171"/>
      <c r="T993" s="171">
        <f>VLOOKUP(VLOOKUP(G993,Ma_KH!$A:$R,18,0)&amp;K993,Gia_MB!$A:$F,6,0)</f>
        <v>73431</v>
      </c>
      <c r="U993" s="172">
        <f t="shared" si="108"/>
        <v>587448</v>
      </c>
      <c r="V993" s="171"/>
      <c r="W993" s="173">
        <f t="shared" si="109"/>
        <v>0</v>
      </c>
      <c r="X993" s="174" t="str">
        <f t="shared" si="110"/>
        <v>8</v>
      </c>
      <c r="Y993" s="171"/>
      <c r="Z993" s="172">
        <f t="shared" si="111"/>
        <v>46995.840000000004</v>
      </c>
      <c r="AA993" s="175">
        <f>VLOOKUP(G993,Ma_KH!$A:$R,14,0)</f>
        <v>60</v>
      </c>
    </row>
    <row r="994" spans="1:27" hidden="1" x14ac:dyDescent="0.25">
      <c r="A994" s="176">
        <v>45989</v>
      </c>
      <c r="B994" s="177">
        <v>4180599750</v>
      </c>
      <c r="C994" s="178" t="s">
        <v>7767</v>
      </c>
      <c r="D994" s="179">
        <v>45993</v>
      </c>
      <c r="E994" s="180"/>
      <c r="F994" s="178"/>
      <c r="G994" s="32" t="s">
        <v>1634</v>
      </c>
      <c r="H994" s="181"/>
      <c r="I994" s="177">
        <v>4180599750</v>
      </c>
      <c r="J994" s="182" t="s">
        <v>1788</v>
      </c>
      <c r="K994" s="332" t="s">
        <v>48</v>
      </c>
      <c r="L994" s="21" t="str">
        <f>VLOOKUP($K994,TONG_SL!$A:$D,2,0)</f>
        <v>Mọc Nấm Hương 250g</v>
      </c>
      <c r="N994" s="21" t="str">
        <f t="shared" ref="N994:N1057" si="112">IF($B994&lt;&gt;"","K-C6","")</f>
        <v>K-C6</v>
      </c>
      <c r="Q994" s="21" t="str">
        <f>VLOOKUP(K994,TONG_SL!$A:$D,3,0)</f>
        <v>Túi</v>
      </c>
      <c r="R994" s="1">
        <v>2</v>
      </c>
      <c r="S994" s="171"/>
      <c r="T994" s="171">
        <f>VLOOKUP(VLOOKUP(G994,Ma_KH!$A:$R,18,0)&amp;K994,Gia_MB!$A:$F,6,0)</f>
        <v>46000</v>
      </c>
      <c r="U994" s="172">
        <f t="shared" si="108"/>
        <v>92000</v>
      </c>
      <c r="V994" s="171"/>
      <c r="W994" s="173">
        <f t="shared" si="109"/>
        <v>0</v>
      </c>
      <c r="X994" s="174" t="str">
        <f t="shared" si="110"/>
        <v>8</v>
      </c>
      <c r="Y994" s="171"/>
      <c r="Z994" s="172">
        <f t="shared" si="111"/>
        <v>7360</v>
      </c>
      <c r="AA994" s="175">
        <f>VLOOKUP(G994,Ma_KH!$A:$R,14,0)</f>
        <v>60</v>
      </c>
    </row>
    <row r="995" spans="1:27" hidden="1" x14ac:dyDescent="0.25">
      <c r="A995" s="176">
        <v>45989</v>
      </c>
      <c r="B995" s="177">
        <v>4180599750</v>
      </c>
      <c r="C995" s="178" t="s">
        <v>7767</v>
      </c>
      <c r="D995" s="179">
        <v>45993</v>
      </c>
      <c r="E995" s="180"/>
      <c r="F995" s="178"/>
      <c r="G995" s="32" t="s">
        <v>1634</v>
      </c>
      <c r="H995" s="181"/>
      <c r="I995" s="177">
        <v>4180599750</v>
      </c>
      <c r="J995" s="182" t="s">
        <v>1788</v>
      </c>
      <c r="K995" s="332" t="s">
        <v>30</v>
      </c>
      <c r="L995" s="21" t="str">
        <f>VLOOKUP($K995,TONG_SL!$A:$D,2,0)</f>
        <v>Gà muối 500g</v>
      </c>
      <c r="N995" s="21" t="str">
        <f t="shared" si="112"/>
        <v>K-C6</v>
      </c>
      <c r="Q995" s="21" t="str">
        <f>VLOOKUP(K995,TONG_SL!$A:$D,3,0)</f>
        <v>Túi</v>
      </c>
      <c r="R995" s="1">
        <v>1</v>
      </c>
      <c r="S995" s="171"/>
      <c r="T995" s="171">
        <f>VLOOKUP(VLOOKUP(G995,Ma_KH!$A:$R,18,0)&amp;K995,Gia_MB!$A:$F,6,0)</f>
        <v>111058</v>
      </c>
      <c r="U995" s="172">
        <f t="shared" si="108"/>
        <v>111058</v>
      </c>
      <c r="V995" s="171"/>
      <c r="W995" s="173">
        <f t="shared" si="109"/>
        <v>0</v>
      </c>
      <c r="X995" s="174" t="str">
        <f t="shared" si="110"/>
        <v>8</v>
      </c>
      <c r="Y995" s="171"/>
      <c r="Z995" s="172">
        <f t="shared" si="111"/>
        <v>8884.64</v>
      </c>
      <c r="AA995" s="175">
        <f>VLOOKUP(G995,Ma_KH!$A:$R,14,0)</f>
        <v>60</v>
      </c>
    </row>
    <row r="996" spans="1:27" hidden="1" x14ac:dyDescent="0.25">
      <c r="A996" s="176">
        <v>45989</v>
      </c>
      <c r="B996" s="177">
        <v>4180599580</v>
      </c>
      <c r="C996" s="178" t="s">
        <v>7767</v>
      </c>
      <c r="D996" s="179">
        <v>45993</v>
      </c>
      <c r="E996" s="180"/>
      <c r="F996" s="178"/>
      <c r="G996" s="32" t="s">
        <v>7636</v>
      </c>
      <c r="H996" s="181"/>
      <c r="I996" s="177">
        <v>4180599580</v>
      </c>
      <c r="J996" s="182" t="s">
        <v>1788</v>
      </c>
      <c r="K996" s="332" t="s">
        <v>32</v>
      </c>
      <c r="L996" s="21" t="str">
        <f>VLOOKUP($K996,TONG_SL!$A:$D,2,0)</f>
        <v>Giò Tai Lưỡi Xào 250g</v>
      </c>
      <c r="N996" s="21" t="str">
        <f t="shared" si="112"/>
        <v>K-C6</v>
      </c>
      <c r="Q996" s="21" t="str">
        <f>VLOOKUP(K996,TONG_SL!$A:$D,3,0)</f>
        <v>Túi</v>
      </c>
      <c r="R996" s="1">
        <v>5</v>
      </c>
      <c r="S996" s="171"/>
      <c r="T996" s="171">
        <f>VLOOKUP(VLOOKUP(G996,Ma_KH!$A:$R,18,0)&amp;K996,Gia_MB!$A:$F,6,0)</f>
        <v>50182</v>
      </c>
      <c r="U996" s="172">
        <f t="shared" si="108"/>
        <v>250910</v>
      </c>
      <c r="V996" s="171"/>
      <c r="W996" s="173">
        <f t="shared" si="109"/>
        <v>0</v>
      </c>
      <c r="X996" s="174" t="str">
        <f t="shared" si="110"/>
        <v>8</v>
      </c>
      <c r="Y996" s="171"/>
      <c r="Z996" s="172">
        <f t="shared" si="111"/>
        <v>20072.8</v>
      </c>
      <c r="AA996" s="175">
        <f>VLOOKUP(G996,Ma_KH!$A:$R,14,0)</f>
        <v>60</v>
      </c>
    </row>
    <row r="997" spans="1:27" hidden="1" x14ac:dyDescent="0.25">
      <c r="A997" s="176">
        <v>45989</v>
      </c>
      <c r="B997" s="177">
        <v>4180599580</v>
      </c>
      <c r="C997" s="178" t="s">
        <v>7767</v>
      </c>
      <c r="D997" s="179">
        <v>45993</v>
      </c>
      <c r="E997" s="180"/>
      <c r="F997" s="178"/>
      <c r="G997" s="32" t="s">
        <v>7636</v>
      </c>
      <c r="H997" s="181"/>
      <c r="I997" s="177">
        <v>4180599580</v>
      </c>
      <c r="J997" s="182" t="s">
        <v>1788</v>
      </c>
      <c r="K997" s="332" t="s">
        <v>27</v>
      </c>
      <c r="L997" s="21" t="str">
        <f>VLOOKUP($K997,TONG_SL!$A:$D,2,0)</f>
        <v>Chân giò heo muối 300g</v>
      </c>
      <c r="N997" s="21" t="str">
        <f t="shared" si="112"/>
        <v>K-C6</v>
      </c>
      <c r="Q997" s="21" t="str">
        <f>VLOOKUP(K997,TONG_SL!$A:$D,3,0)</f>
        <v>Túi</v>
      </c>
      <c r="R997" s="1">
        <v>8</v>
      </c>
      <c r="S997" s="171"/>
      <c r="T997" s="171">
        <f>VLOOKUP(VLOOKUP(G997,Ma_KH!$A:$R,18,0)&amp;K997,Gia_MB!$A:$F,6,0)</f>
        <v>73431</v>
      </c>
      <c r="U997" s="172">
        <f t="shared" si="108"/>
        <v>587448</v>
      </c>
      <c r="V997" s="171"/>
      <c r="W997" s="173">
        <f t="shared" si="109"/>
        <v>0</v>
      </c>
      <c r="X997" s="174" t="str">
        <f t="shared" si="110"/>
        <v>8</v>
      </c>
      <c r="Y997" s="171"/>
      <c r="Z997" s="172">
        <f t="shared" si="111"/>
        <v>46995.840000000004</v>
      </c>
      <c r="AA997" s="175">
        <f>VLOOKUP(G997,Ma_KH!$A:$R,14,0)</f>
        <v>60</v>
      </c>
    </row>
    <row r="998" spans="1:27" hidden="1" x14ac:dyDescent="0.25">
      <c r="A998" s="176">
        <v>45989</v>
      </c>
      <c r="B998" s="177">
        <v>4180599580</v>
      </c>
      <c r="C998" s="178" t="s">
        <v>7767</v>
      </c>
      <c r="D998" s="179">
        <v>45993</v>
      </c>
      <c r="E998" s="180"/>
      <c r="F998" s="178"/>
      <c r="G998" s="32" t="s">
        <v>7636</v>
      </c>
      <c r="H998" s="181"/>
      <c r="I998" s="177">
        <v>4180599580</v>
      </c>
      <c r="J998" s="182" t="s">
        <v>1788</v>
      </c>
      <c r="K998" s="332" t="s">
        <v>48</v>
      </c>
      <c r="L998" s="21" t="str">
        <f>VLOOKUP($K998,TONG_SL!$A:$D,2,0)</f>
        <v>Mọc Nấm Hương 250g</v>
      </c>
      <c r="N998" s="21" t="str">
        <f t="shared" si="112"/>
        <v>K-C6</v>
      </c>
      <c r="Q998" s="21" t="str">
        <f>VLOOKUP(K998,TONG_SL!$A:$D,3,0)</f>
        <v>Túi</v>
      </c>
      <c r="R998" s="1">
        <v>2</v>
      </c>
      <c r="S998" s="171"/>
      <c r="T998" s="171">
        <f>VLOOKUP(VLOOKUP(G998,Ma_KH!$A:$R,18,0)&amp;K998,Gia_MB!$A:$F,6,0)</f>
        <v>46000</v>
      </c>
      <c r="U998" s="172">
        <f t="shared" si="108"/>
        <v>92000</v>
      </c>
      <c r="V998" s="171"/>
      <c r="W998" s="173">
        <f t="shared" si="109"/>
        <v>0</v>
      </c>
      <c r="X998" s="174" t="str">
        <f t="shared" si="110"/>
        <v>8</v>
      </c>
      <c r="Y998" s="171"/>
      <c r="Z998" s="172">
        <f t="shared" si="111"/>
        <v>7360</v>
      </c>
      <c r="AA998" s="175">
        <f>VLOOKUP(G998,Ma_KH!$A:$R,14,0)</f>
        <v>60</v>
      </c>
    </row>
    <row r="999" spans="1:27" hidden="1" x14ac:dyDescent="0.25">
      <c r="A999" s="176">
        <v>45989</v>
      </c>
      <c r="B999" s="177">
        <v>4180599580</v>
      </c>
      <c r="C999" s="178" t="s">
        <v>7767</v>
      </c>
      <c r="D999" s="179">
        <v>45993</v>
      </c>
      <c r="E999" s="180"/>
      <c r="F999" s="178"/>
      <c r="G999" s="32" t="s">
        <v>7636</v>
      </c>
      <c r="H999" s="181"/>
      <c r="I999" s="177">
        <v>4180599580</v>
      </c>
      <c r="J999" s="182" t="s">
        <v>1788</v>
      </c>
      <c r="K999" s="332" t="s">
        <v>30</v>
      </c>
      <c r="L999" s="21" t="str">
        <f>VLOOKUP($K999,TONG_SL!$A:$D,2,0)</f>
        <v>Gà muối 500g</v>
      </c>
      <c r="N999" s="21" t="str">
        <f t="shared" si="112"/>
        <v>K-C6</v>
      </c>
      <c r="Q999" s="21" t="str">
        <f>VLOOKUP(K999,TONG_SL!$A:$D,3,0)</f>
        <v>Túi</v>
      </c>
      <c r="R999" s="1">
        <v>8</v>
      </c>
      <c r="S999" s="171"/>
      <c r="T999" s="171">
        <f>VLOOKUP(VLOOKUP(G999,Ma_KH!$A:$R,18,0)&amp;K999,Gia_MB!$A:$F,6,0)</f>
        <v>111058</v>
      </c>
      <c r="U999" s="172">
        <f t="shared" si="108"/>
        <v>888464</v>
      </c>
      <c r="V999" s="171"/>
      <c r="W999" s="173">
        <f t="shared" si="109"/>
        <v>0</v>
      </c>
      <c r="X999" s="174" t="str">
        <f t="shared" si="110"/>
        <v>8</v>
      </c>
      <c r="Y999" s="171"/>
      <c r="Z999" s="172">
        <f t="shared" si="111"/>
        <v>71077.119999999995</v>
      </c>
      <c r="AA999" s="175">
        <f>VLOOKUP(G999,Ma_KH!$A:$R,14,0)</f>
        <v>60</v>
      </c>
    </row>
    <row r="1000" spans="1:27" hidden="1" x14ac:dyDescent="0.25">
      <c r="A1000" s="176">
        <v>45989</v>
      </c>
      <c r="B1000" s="177">
        <v>4180599680</v>
      </c>
      <c r="C1000" s="178" t="s">
        <v>7767</v>
      </c>
      <c r="D1000" s="179">
        <v>45993</v>
      </c>
      <c r="E1000" s="180"/>
      <c r="F1000" s="178"/>
      <c r="G1000" s="32" t="s">
        <v>1492</v>
      </c>
      <c r="H1000" s="181"/>
      <c r="I1000" s="177">
        <v>4180599680</v>
      </c>
      <c r="J1000" s="182" t="s">
        <v>1788</v>
      </c>
      <c r="K1000" s="332" t="s">
        <v>34</v>
      </c>
      <c r="L1000" s="21" t="str">
        <f>VLOOKUP($K1000,TONG_SL!$A:$D,2,0)</f>
        <v>Tai heo muối 200g</v>
      </c>
      <c r="N1000" s="21" t="str">
        <f t="shared" si="112"/>
        <v>K-C6</v>
      </c>
      <c r="Q1000" s="21" t="str">
        <f>VLOOKUP(K1000,TONG_SL!$A:$D,3,0)</f>
        <v>Túi</v>
      </c>
      <c r="R1000" s="1">
        <v>2</v>
      </c>
      <c r="S1000" s="171"/>
      <c r="T1000" s="171">
        <f>VLOOKUP(VLOOKUP(G1000,Ma_KH!$A:$R,18,0)&amp;K1000,Gia_MB!$A:$F,6,0)</f>
        <v>55595</v>
      </c>
      <c r="U1000" s="172">
        <f t="shared" si="108"/>
        <v>111190</v>
      </c>
      <c r="V1000" s="171"/>
      <c r="W1000" s="173">
        <f t="shared" si="109"/>
        <v>0</v>
      </c>
      <c r="X1000" s="174" t="str">
        <f t="shared" si="110"/>
        <v>8</v>
      </c>
      <c r="Y1000" s="171"/>
      <c r="Z1000" s="172">
        <f t="shared" si="111"/>
        <v>8895.2000000000007</v>
      </c>
      <c r="AA1000" s="175">
        <f>VLOOKUP(G1000,Ma_KH!$A:$R,14,0)</f>
        <v>60</v>
      </c>
    </row>
    <row r="1001" spans="1:27" hidden="1" x14ac:dyDescent="0.25">
      <c r="A1001" s="176">
        <v>45989</v>
      </c>
      <c r="B1001" s="177">
        <v>4180599680</v>
      </c>
      <c r="C1001" s="178" t="s">
        <v>7767</v>
      </c>
      <c r="D1001" s="179">
        <v>45993</v>
      </c>
      <c r="E1001" s="180"/>
      <c r="F1001" s="178"/>
      <c r="G1001" s="32" t="s">
        <v>1492</v>
      </c>
      <c r="H1001" s="181"/>
      <c r="I1001" s="177">
        <v>4180599680</v>
      </c>
      <c r="J1001" s="182" t="s">
        <v>1788</v>
      </c>
      <c r="K1001" s="332" t="s">
        <v>32</v>
      </c>
      <c r="L1001" s="21" t="str">
        <f>VLOOKUP($K1001,TONG_SL!$A:$D,2,0)</f>
        <v>Giò Tai Lưỡi Xào 250g</v>
      </c>
      <c r="N1001" s="21" t="str">
        <f t="shared" si="112"/>
        <v>K-C6</v>
      </c>
      <c r="Q1001" s="21" t="str">
        <f>VLOOKUP(K1001,TONG_SL!$A:$D,3,0)</f>
        <v>Túi</v>
      </c>
      <c r="R1001" s="1">
        <v>3</v>
      </c>
      <c r="S1001" s="171"/>
      <c r="T1001" s="171">
        <f>VLOOKUP(VLOOKUP(G1001,Ma_KH!$A:$R,18,0)&amp;K1001,Gia_MB!$A:$F,6,0)</f>
        <v>50182</v>
      </c>
      <c r="U1001" s="172">
        <f t="shared" si="108"/>
        <v>150546</v>
      </c>
      <c r="V1001" s="171"/>
      <c r="W1001" s="173">
        <f t="shared" si="109"/>
        <v>0</v>
      </c>
      <c r="X1001" s="174" t="str">
        <f t="shared" si="110"/>
        <v>8</v>
      </c>
      <c r="Y1001" s="171"/>
      <c r="Z1001" s="172">
        <f t="shared" si="111"/>
        <v>12043.68</v>
      </c>
      <c r="AA1001" s="175">
        <f>VLOOKUP(G1001,Ma_KH!$A:$R,14,0)</f>
        <v>60</v>
      </c>
    </row>
    <row r="1002" spans="1:27" hidden="1" x14ac:dyDescent="0.25">
      <c r="A1002" s="176">
        <v>45989</v>
      </c>
      <c r="B1002" s="177">
        <v>4180599680</v>
      </c>
      <c r="C1002" s="178" t="s">
        <v>7767</v>
      </c>
      <c r="D1002" s="179">
        <v>45993</v>
      </c>
      <c r="E1002" s="180"/>
      <c r="F1002" s="178"/>
      <c r="G1002" s="32" t="s">
        <v>1492</v>
      </c>
      <c r="H1002" s="181"/>
      <c r="I1002" s="177">
        <v>4180599680</v>
      </c>
      <c r="J1002" s="182" t="s">
        <v>1788</v>
      </c>
      <c r="K1002" s="332" t="s">
        <v>27</v>
      </c>
      <c r="L1002" s="21" t="str">
        <f>VLOOKUP($K1002,TONG_SL!$A:$D,2,0)</f>
        <v>Chân giò heo muối 300g</v>
      </c>
      <c r="N1002" s="21" t="str">
        <f t="shared" si="112"/>
        <v>K-C6</v>
      </c>
      <c r="Q1002" s="21" t="str">
        <f>VLOOKUP(K1002,TONG_SL!$A:$D,3,0)</f>
        <v>Túi</v>
      </c>
      <c r="R1002" s="1">
        <v>6</v>
      </c>
      <c r="S1002" s="171"/>
      <c r="T1002" s="171">
        <f>VLOOKUP(VLOOKUP(G1002,Ma_KH!$A:$R,18,0)&amp;K1002,Gia_MB!$A:$F,6,0)</f>
        <v>73431</v>
      </c>
      <c r="U1002" s="172">
        <f t="shared" si="108"/>
        <v>440586</v>
      </c>
      <c r="V1002" s="171"/>
      <c r="W1002" s="173">
        <f t="shared" si="109"/>
        <v>0</v>
      </c>
      <c r="X1002" s="174" t="str">
        <f t="shared" si="110"/>
        <v>8</v>
      </c>
      <c r="Y1002" s="171"/>
      <c r="Z1002" s="172">
        <f t="shared" si="111"/>
        <v>35246.879999999997</v>
      </c>
      <c r="AA1002" s="175">
        <f>VLOOKUP(G1002,Ma_KH!$A:$R,14,0)</f>
        <v>60</v>
      </c>
    </row>
    <row r="1003" spans="1:27" hidden="1" x14ac:dyDescent="0.25">
      <c r="A1003" s="176">
        <v>45989</v>
      </c>
      <c r="B1003" s="177">
        <v>4180599680</v>
      </c>
      <c r="C1003" s="178" t="s">
        <v>7767</v>
      </c>
      <c r="D1003" s="179">
        <v>45993</v>
      </c>
      <c r="E1003" s="180"/>
      <c r="F1003" s="178"/>
      <c r="G1003" s="32" t="s">
        <v>1492</v>
      </c>
      <c r="H1003" s="181"/>
      <c r="I1003" s="177">
        <v>4180599680</v>
      </c>
      <c r="J1003" s="182" t="s">
        <v>1788</v>
      </c>
      <c r="K1003" s="332" t="s">
        <v>30</v>
      </c>
      <c r="L1003" s="21" t="str">
        <f>VLOOKUP($K1003,TONG_SL!$A:$D,2,0)</f>
        <v>Gà muối 500g</v>
      </c>
      <c r="N1003" s="21" t="str">
        <f t="shared" si="112"/>
        <v>K-C6</v>
      </c>
      <c r="Q1003" s="21" t="str">
        <f>VLOOKUP(K1003,TONG_SL!$A:$D,3,0)</f>
        <v>Túi</v>
      </c>
      <c r="R1003" s="1">
        <v>3</v>
      </c>
      <c r="S1003" s="171"/>
      <c r="T1003" s="171">
        <f>VLOOKUP(VLOOKUP(G1003,Ma_KH!$A:$R,18,0)&amp;K1003,Gia_MB!$A:$F,6,0)</f>
        <v>111058</v>
      </c>
      <c r="U1003" s="172">
        <f t="shared" si="108"/>
        <v>333174</v>
      </c>
      <c r="V1003" s="171"/>
      <c r="W1003" s="173">
        <f t="shared" si="109"/>
        <v>0</v>
      </c>
      <c r="X1003" s="174" t="str">
        <f t="shared" si="110"/>
        <v>8</v>
      </c>
      <c r="Y1003" s="171"/>
      <c r="Z1003" s="172">
        <f t="shared" si="111"/>
        <v>26653.920000000002</v>
      </c>
      <c r="AA1003" s="175">
        <f>VLOOKUP(G1003,Ma_KH!$A:$R,14,0)</f>
        <v>60</v>
      </c>
    </row>
    <row r="1004" spans="1:27" hidden="1" x14ac:dyDescent="0.25">
      <c r="A1004" s="176">
        <v>45989</v>
      </c>
      <c r="B1004" s="177">
        <v>4180599739</v>
      </c>
      <c r="C1004" s="178" t="s">
        <v>7767</v>
      </c>
      <c r="D1004" s="179">
        <v>45993</v>
      </c>
      <c r="E1004" s="180"/>
      <c r="F1004" s="178"/>
      <c r="G1004" s="32" t="s">
        <v>7957</v>
      </c>
      <c r="H1004" s="181"/>
      <c r="I1004" s="177">
        <v>4180599739</v>
      </c>
      <c r="J1004" s="182" t="s">
        <v>1788</v>
      </c>
      <c r="K1004" s="332" t="s">
        <v>32</v>
      </c>
      <c r="L1004" s="21" t="str">
        <f>VLOOKUP($K1004,TONG_SL!$A:$D,2,0)</f>
        <v>Giò Tai Lưỡi Xào 250g</v>
      </c>
      <c r="N1004" s="21" t="str">
        <f t="shared" si="112"/>
        <v>K-C6</v>
      </c>
      <c r="Q1004" s="21" t="str">
        <f>VLOOKUP(K1004,TONG_SL!$A:$D,3,0)</f>
        <v>Túi</v>
      </c>
      <c r="R1004" s="1">
        <v>3</v>
      </c>
      <c r="S1004" s="171"/>
      <c r="T1004" s="171">
        <f>VLOOKUP(VLOOKUP(G1004,Ma_KH!$A:$R,18,0)&amp;K1004,Gia_MB!$A:$F,6,0)</f>
        <v>50182</v>
      </c>
      <c r="U1004" s="172">
        <f t="shared" si="108"/>
        <v>150546</v>
      </c>
      <c r="V1004" s="171"/>
      <c r="W1004" s="173">
        <f t="shared" si="109"/>
        <v>0</v>
      </c>
      <c r="X1004" s="174" t="str">
        <f t="shared" si="110"/>
        <v>8</v>
      </c>
      <c r="Y1004" s="171"/>
      <c r="Z1004" s="172">
        <f t="shared" si="111"/>
        <v>12043.68</v>
      </c>
      <c r="AA1004" s="175">
        <f>VLOOKUP(G1004,Ma_KH!$A:$R,14,0)</f>
        <v>60</v>
      </c>
    </row>
    <row r="1005" spans="1:27" hidden="1" x14ac:dyDescent="0.25">
      <c r="A1005" s="176">
        <v>45989</v>
      </c>
      <c r="B1005" s="177">
        <v>4180599739</v>
      </c>
      <c r="C1005" s="178" t="s">
        <v>7767</v>
      </c>
      <c r="D1005" s="179">
        <v>45993</v>
      </c>
      <c r="E1005" s="180"/>
      <c r="F1005" s="178"/>
      <c r="G1005" s="32" t="s">
        <v>7957</v>
      </c>
      <c r="H1005" s="181"/>
      <c r="I1005" s="177">
        <v>4180599739</v>
      </c>
      <c r="J1005" s="182" t="s">
        <v>1788</v>
      </c>
      <c r="K1005" s="332" t="s">
        <v>27</v>
      </c>
      <c r="L1005" s="21" t="str">
        <f>VLOOKUP($K1005,TONG_SL!$A:$D,2,0)</f>
        <v>Chân giò heo muối 300g</v>
      </c>
      <c r="N1005" s="21" t="str">
        <f t="shared" si="112"/>
        <v>K-C6</v>
      </c>
      <c r="Q1005" s="21" t="str">
        <f>VLOOKUP(K1005,TONG_SL!$A:$D,3,0)</f>
        <v>Túi</v>
      </c>
      <c r="R1005" s="1">
        <v>5</v>
      </c>
      <c r="S1005" s="171"/>
      <c r="T1005" s="171">
        <f>VLOOKUP(VLOOKUP(G1005,Ma_KH!$A:$R,18,0)&amp;K1005,Gia_MB!$A:$F,6,0)</f>
        <v>73431</v>
      </c>
      <c r="U1005" s="172">
        <f t="shared" si="108"/>
        <v>367155</v>
      </c>
      <c r="V1005" s="171"/>
      <c r="W1005" s="173">
        <f t="shared" si="109"/>
        <v>0</v>
      </c>
      <c r="X1005" s="174" t="str">
        <f t="shared" si="110"/>
        <v>8</v>
      </c>
      <c r="Y1005" s="171"/>
      <c r="Z1005" s="172">
        <f t="shared" si="111"/>
        <v>29372.400000000001</v>
      </c>
      <c r="AA1005" s="175">
        <f>VLOOKUP(G1005,Ma_KH!$A:$R,14,0)</f>
        <v>60</v>
      </c>
    </row>
    <row r="1006" spans="1:27" hidden="1" x14ac:dyDescent="0.25">
      <c r="A1006" s="176">
        <v>45989</v>
      </c>
      <c r="B1006" s="177">
        <v>4180599739</v>
      </c>
      <c r="C1006" s="178" t="s">
        <v>7767</v>
      </c>
      <c r="D1006" s="179">
        <v>45993</v>
      </c>
      <c r="E1006" s="180"/>
      <c r="F1006" s="178"/>
      <c r="G1006" s="32" t="s">
        <v>7957</v>
      </c>
      <c r="H1006" s="181"/>
      <c r="I1006" s="177">
        <v>4180599739</v>
      </c>
      <c r="J1006" s="182" t="s">
        <v>1788</v>
      </c>
      <c r="K1006" s="332" t="s">
        <v>48</v>
      </c>
      <c r="L1006" s="21" t="str">
        <f>VLOOKUP($K1006,TONG_SL!$A:$D,2,0)</f>
        <v>Mọc Nấm Hương 250g</v>
      </c>
      <c r="N1006" s="21" t="str">
        <f t="shared" si="112"/>
        <v>K-C6</v>
      </c>
      <c r="Q1006" s="21" t="str">
        <f>VLOOKUP(K1006,TONG_SL!$A:$D,3,0)</f>
        <v>Túi</v>
      </c>
      <c r="R1006" s="1">
        <v>3</v>
      </c>
      <c r="S1006" s="171"/>
      <c r="T1006" s="171">
        <f>VLOOKUP(VLOOKUP(G1006,Ma_KH!$A:$R,18,0)&amp;K1006,Gia_MB!$A:$F,6,0)</f>
        <v>46000</v>
      </c>
      <c r="U1006" s="172">
        <f t="shared" si="108"/>
        <v>138000</v>
      </c>
      <c r="V1006" s="171"/>
      <c r="W1006" s="173">
        <f t="shared" si="109"/>
        <v>0</v>
      </c>
      <c r="X1006" s="174" t="str">
        <f t="shared" si="110"/>
        <v>8</v>
      </c>
      <c r="Y1006" s="171"/>
      <c r="Z1006" s="172">
        <f t="shared" si="111"/>
        <v>11040</v>
      </c>
      <c r="AA1006" s="175">
        <f>VLOOKUP(G1006,Ma_KH!$A:$R,14,0)</f>
        <v>60</v>
      </c>
    </row>
    <row r="1007" spans="1:27" hidden="1" x14ac:dyDescent="0.25">
      <c r="A1007" s="176">
        <v>45989</v>
      </c>
      <c r="B1007" s="177">
        <v>4180599664</v>
      </c>
      <c r="C1007" s="178" t="s">
        <v>7767</v>
      </c>
      <c r="D1007" s="179">
        <v>45993</v>
      </c>
      <c r="E1007" s="180"/>
      <c r="F1007" s="178"/>
      <c r="G1007" s="32" t="s">
        <v>1459</v>
      </c>
      <c r="H1007" s="181"/>
      <c r="I1007" s="177">
        <v>4180599664</v>
      </c>
      <c r="J1007" s="182" t="s">
        <v>1788</v>
      </c>
      <c r="K1007" s="332" t="s">
        <v>32</v>
      </c>
      <c r="L1007" s="21" t="str">
        <f>VLOOKUP($K1007,TONG_SL!$A:$D,2,0)</f>
        <v>Giò Tai Lưỡi Xào 250g</v>
      </c>
      <c r="N1007" s="21" t="str">
        <f t="shared" si="112"/>
        <v>K-C6</v>
      </c>
      <c r="Q1007" s="21" t="str">
        <f>VLOOKUP(K1007,TONG_SL!$A:$D,3,0)</f>
        <v>Túi</v>
      </c>
      <c r="R1007" s="1">
        <v>9</v>
      </c>
      <c r="S1007" s="171"/>
      <c r="T1007" s="171">
        <f>VLOOKUP(VLOOKUP(G1007,Ma_KH!$A:$R,18,0)&amp;K1007,Gia_MB!$A:$F,6,0)</f>
        <v>50182</v>
      </c>
      <c r="U1007" s="172">
        <f t="shared" si="108"/>
        <v>451638</v>
      </c>
      <c r="V1007" s="171"/>
      <c r="W1007" s="173">
        <f t="shared" si="109"/>
        <v>0</v>
      </c>
      <c r="X1007" s="174" t="str">
        <f t="shared" si="110"/>
        <v>8</v>
      </c>
      <c r="Y1007" s="171"/>
      <c r="Z1007" s="172">
        <f t="shared" si="111"/>
        <v>36131.040000000001</v>
      </c>
      <c r="AA1007" s="175">
        <f>VLOOKUP(G1007,Ma_KH!$A:$R,14,0)</f>
        <v>60</v>
      </c>
    </row>
    <row r="1008" spans="1:27" hidden="1" x14ac:dyDescent="0.25">
      <c r="A1008" s="176">
        <v>45989</v>
      </c>
      <c r="B1008" s="177">
        <v>4180599664</v>
      </c>
      <c r="C1008" s="178" t="s">
        <v>7767</v>
      </c>
      <c r="D1008" s="179">
        <v>45993</v>
      </c>
      <c r="E1008" s="180"/>
      <c r="F1008" s="178"/>
      <c r="G1008" s="32" t="s">
        <v>1459</v>
      </c>
      <c r="H1008" s="181"/>
      <c r="I1008" s="177">
        <v>4180599664</v>
      </c>
      <c r="J1008" s="182" t="s">
        <v>1788</v>
      </c>
      <c r="K1008" s="332" t="s">
        <v>27</v>
      </c>
      <c r="L1008" s="21" t="str">
        <f>VLOOKUP($K1008,TONG_SL!$A:$D,2,0)</f>
        <v>Chân giò heo muối 300g</v>
      </c>
      <c r="N1008" s="21" t="str">
        <f t="shared" si="112"/>
        <v>K-C6</v>
      </c>
      <c r="Q1008" s="21" t="str">
        <f>VLOOKUP(K1008,TONG_SL!$A:$D,3,0)</f>
        <v>Túi</v>
      </c>
      <c r="R1008" s="1">
        <v>3</v>
      </c>
      <c r="S1008" s="171"/>
      <c r="T1008" s="171">
        <f>VLOOKUP(VLOOKUP(G1008,Ma_KH!$A:$R,18,0)&amp;K1008,Gia_MB!$A:$F,6,0)</f>
        <v>73431</v>
      </c>
      <c r="U1008" s="172">
        <f t="shared" si="108"/>
        <v>220293</v>
      </c>
      <c r="V1008" s="171"/>
      <c r="W1008" s="173">
        <f t="shared" si="109"/>
        <v>0</v>
      </c>
      <c r="X1008" s="174" t="str">
        <f t="shared" si="110"/>
        <v>8</v>
      </c>
      <c r="Y1008" s="171"/>
      <c r="Z1008" s="172">
        <f t="shared" si="111"/>
        <v>17623.439999999999</v>
      </c>
      <c r="AA1008" s="175">
        <f>VLOOKUP(G1008,Ma_KH!$A:$R,14,0)</f>
        <v>60</v>
      </c>
    </row>
    <row r="1009" spans="1:27" hidden="1" x14ac:dyDescent="0.25">
      <c r="A1009" s="176">
        <v>45989</v>
      </c>
      <c r="B1009" s="177">
        <v>4180599664</v>
      </c>
      <c r="C1009" s="178" t="s">
        <v>7767</v>
      </c>
      <c r="D1009" s="179">
        <v>45993</v>
      </c>
      <c r="E1009" s="180"/>
      <c r="F1009" s="178"/>
      <c r="G1009" s="32" t="s">
        <v>1459</v>
      </c>
      <c r="H1009" s="181"/>
      <c r="I1009" s="177">
        <v>4180599664</v>
      </c>
      <c r="J1009" s="182" t="s">
        <v>1788</v>
      </c>
      <c r="K1009" s="332" t="s">
        <v>34</v>
      </c>
      <c r="L1009" s="21" t="str">
        <f>VLOOKUP($K1009,TONG_SL!$A:$D,2,0)</f>
        <v>Tai heo muối 200g</v>
      </c>
      <c r="N1009" s="21" t="str">
        <f t="shared" si="112"/>
        <v>K-C6</v>
      </c>
      <c r="Q1009" s="21" t="str">
        <f>VLOOKUP(K1009,TONG_SL!$A:$D,3,0)</f>
        <v>Túi</v>
      </c>
      <c r="R1009" s="1">
        <v>3</v>
      </c>
      <c r="S1009" s="171"/>
      <c r="T1009" s="171">
        <f>VLOOKUP(VLOOKUP(G1009,Ma_KH!$A:$R,18,0)&amp;K1009,Gia_MB!$A:$F,6,0)</f>
        <v>55595</v>
      </c>
      <c r="U1009" s="172">
        <f t="shared" si="108"/>
        <v>166785</v>
      </c>
      <c r="V1009" s="171"/>
      <c r="W1009" s="173">
        <f t="shared" si="109"/>
        <v>0</v>
      </c>
      <c r="X1009" s="174" t="str">
        <f t="shared" si="110"/>
        <v>8</v>
      </c>
      <c r="Y1009" s="171"/>
      <c r="Z1009" s="172">
        <f t="shared" si="111"/>
        <v>13342.800000000001</v>
      </c>
      <c r="AA1009" s="175">
        <f>VLOOKUP(G1009,Ma_KH!$A:$R,14,0)</f>
        <v>60</v>
      </c>
    </row>
    <row r="1010" spans="1:27" hidden="1" x14ac:dyDescent="0.25">
      <c r="A1010" s="176">
        <v>45989</v>
      </c>
      <c r="B1010" s="177">
        <v>4180599766</v>
      </c>
      <c r="C1010" s="178" t="s">
        <v>7767</v>
      </c>
      <c r="D1010" s="179">
        <v>45993</v>
      </c>
      <c r="E1010" s="180"/>
      <c r="F1010" s="178"/>
      <c r="G1010" s="32" t="s">
        <v>1662</v>
      </c>
      <c r="H1010" s="181"/>
      <c r="I1010" s="177">
        <v>4180599766</v>
      </c>
      <c r="J1010" s="182" t="s">
        <v>1788</v>
      </c>
      <c r="K1010" s="332" t="s">
        <v>32</v>
      </c>
      <c r="L1010" s="21" t="str">
        <f>VLOOKUP($K1010,TONG_SL!$A:$D,2,0)</f>
        <v>Giò Tai Lưỡi Xào 250g</v>
      </c>
      <c r="N1010" s="21" t="str">
        <f t="shared" si="112"/>
        <v>K-C6</v>
      </c>
      <c r="Q1010" s="21" t="str">
        <f>VLOOKUP(K1010,TONG_SL!$A:$D,3,0)</f>
        <v>Túi</v>
      </c>
      <c r="R1010" s="1">
        <v>3</v>
      </c>
      <c r="S1010" s="171"/>
      <c r="T1010" s="171">
        <f>VLOOKUP(VLOOKUP(G1010,Ma_KH!$A:$R,18,0)&amp;K1010,Gia_MB!$A:$F,6,0)</f>
        <v>50182</v>
      </c>
      <c r="U1010" s="172">
        <f t="shared" si="108"/>
        <v>150546</v>
      </c>
      <c r="V1010" s="171"/>
      <c r="W1010" s="173">
        <f t="shared" si="109"/>
        <v>0</v>
      </c>
      <c r="X1010" s="174" t="str">
        <f t="shared" si="110"/>
        <v>8</v>
      </c>
      <c r="Y1010" s="171"/>
      <c r="Z1010" s="172">
        <f t="shared" si="111"/>
        <v>12043.68</v>
      </c>
      <c r="AA1010" s="175">
        <f>VLOOKUP(G1010,Ma_KH!$A:$R,14,0)</f>
        <v>60</v>
      </c>
    </row>
    <row r="1011" spans="1:27" hidden="1" x14ac:dyDescent="0.25">
      <c r="A1011" s="176">
        <v>45989</v>
      </c>
      <c r="B1011" s="177">
        <v>4180599766</v>
      </c>
      <c r="C1011" s="178" t="s">
        <v>7767</v>
      </c>
      <c r="D1011" s="179">
        <v>45993</v>
      </c>
      <c r="E1011" s="180"/>
      <c r="F1011" s="178"/>
      <c r="G1011" s="32" t="s">
        <v>1662</v>
      </c>
      <c r="H1011" s="181"/>
      <c r="I1011" s="177">
        <v>4180599766</v>
      </c>
      <c r="J1011" s="182" t="s">
        <v>1788</v>
      </c>
      <c r="K1011" s="332" t="s">
        <v>27</v>
      </c>
      <c r="L1011" s="21" t="str">
        <f>VLOOKUP($K1011,TONG_SL!$A:$D,2,0)</f>
        <v>Chân giò heo muối 300g</v>
      </c>
      <c r="N1011" s="21" t="str">
        <f t="shared" si="112"/>
        <v>K-C6</v>
      </c>
      <c r="Q1011" s="21" t="str">
        <f>VLOOKUP(K1011,TONG_SL!$A:$D,3,0)</f>
        <v>Túi</v>
      </c>
      <c r="R1011" s="1">
        <v>6</v>
      </c>
      <c r="S1011" s="171"/>
      <c r="T1011" s="171">
        <f>VLOOKUP(VLOOKUP(G1011,Ma_KH!$A:$R,18,0)&amp;K1011,Gia_MB!$A:$F,6,0)</f>
        <v>73431</v>
      </c>
      <c r="U1011" s="172">
        <f t="shared" si="108"/>
        <v>440586</v>
      </c>
      <c r="V1011" s="171"/>
      <c r="W1011" s="173">
        <f t="shared" si="109"/>
        <v>0</v>
      </c>
      <c r="X1011" s="174" t="str">
        <f t="shared" si="110"/>
        <v>8</v>
      </c>
      <c r="Y1011" s="171"/>
      <c r="Z1011" s="172">
        <f t="shared" si="111"/>
        <v>35246.879999999997</v>
      </c>
      <c r="AA1011" s="175">
        <f>VLOOKUP(G1011,Ma_KH!$A:$R,14,0)</f>
        <v>60</v>
      </c>
    </row>
    <row r="1012" spans="1:27" hidden="1" x14ac:dyDescent="0.25">
      <c r="A1012" s="176">
        <v>45989</v>
      </c>
      <c r="B1012" s="177">
        <v>4180599766</v>
      </c>
      <c r="C1012" s="178" t="s">
        <v>7767</v>
      </c>
      <c r="D1012" s="179">
        <v>45993</v>
      </c>
      <c r="E1012" s="180"/>
      <c r="F1012" s="178"/>
      <c r="G1012" s="32" t="s">
        <v>1662</v>
      </c>
      <c r="H1012" s="181"/>
      <c r="I1012" s="177">
        <v>4180599766</v>
      </c>
      <c r="J1012" s="182" t="s">
        <v>1788</v>
      </c>
      <c r="K1012" s="332" t="s">
        <v>48</v>
      </c>
      <c r="L1012" s="21" t="str">
        <f>VLOOKUP($K1012,TONG_SL!$A:$D,2,0)</f>
        <v>Mọc Nấm Hương 250g</v>
      </c>
      <c r="N1012" s="21" t="str">
        <f t="shared" si="112"/>
        <v>K-C6</v>
      </c>
      <c r="Q1012" s="21" t="str">
        <f>VLOOKUP(K1012,TONG_SL!$A:$D,3,0)</f>
        <v>Túi</v>
      </c>
      <c r="R1012" s="1">
        <v>1</v>
      </c>
      <c r="S1012" s="171"/>
      <c r="T1012" s="171">
        <f>VLOOKUP(VLOOKUP(G1012,Ma_KH!$A:$R,18,0)&amp;K1012,Gia_MB!$A:$F,6,0)</f>
        <v>46000</v>
      </c>
      <c r="U1012" s="172">
        <f t="shared" si="108"/>
        <v>46000</v>
      </c>
      <c r="V1012" s="171"/>
      <c r="W1012" s="173">
        <f t="shared" si="109"/>
        <v>0</v>
      </c>
      <c r="X1012" s="174" t="str">
        <f t="shared" si="110"/>
        <v>8</v>
      </c>
      <c r="Y1012" s="171"/>
      <c r="Z1012" s="172">
        <f t="shared" si="111"/>
        <v>3680</v>
      </c>
      <c r="AA1012" s="175">
        <f>VLOOKUP(G1012,Ma_KH!$A:$R,14,0)</f>
        <v>60</v>
      </c>
    </row>
    <row r="1013" spans="1:27" hidden="1" x14ac:dyDescent="0.25">
      <c r="A1013" s="176">
        <v>45989</v>
      </c>
      <c r="B1013" s="177">
        <v>4180599746</v>
      </c>
      <c r="C1013" s="178" t="s">
        <v>7767</v>
      </c>
      <c r="D1013" s="179">
        <v>45993</v>
      </c>
      <c r="E1013" s="180"/>
      <c r="F1013" s="178"/>
      <c r="G1013" s="32" t="s">
        <v>7958</v>
      </c>
      <c r="H1013" s="181"/>
      <c r="I1013" s="177">
        <v>4180599746</v>
      </c>
      <c r="J1013" s="182" t="s">
        <v>1788</v>
      </c>
      <c r="K1013" s="332" t="s">
        <v>48</v>
      </c>
      <c r="L1013" s="21" t="str">
        <f>VLOOKUP($K1013,TONG_SL!$A:$D,2,0)</f>
        <v>Mọc Nấm Hương 250g</v>
      </c>
      <c r="N1013" s="21" t="str">
        <f t="shared" si="112"/>
        <v>K-C6</v>
      </c>
      <c r="Q1013" s="21" t="str">
        <f>VLOOKUP(K1013,TONG_SL!$A:$D,3,0)</f>
        <v>Túi</v>
      </c>
      <c r="R1013" s="1">
        <v>5</v>
      </c>
      <c r="S1013" s="171"/>
      <c r="T1013" s="171">
        <f>VLOOKUP(VLOOKUP(G1013,Ma_KH!$A:$R,18,0)&amp;K1013,Gia_MB!$A:$F,6,0)</f>
        <v>46000</v>
      </c>
      <c r="U1013" s="172">
        <f t="shared" si="108"/>
        <v>230000</v>
      </c>
      <c r="V1013" s="171"/>
      <c r="W1013" s="173">
        <f t="shared" si="109"/>
        <v>0</v>
      </c>
      <c r="X1013" s="174" t="str">
        <f t="shared" si="110"/>
        <v>8</v>
      </c>
      <c r="Y1013" s="171"/>
      <c r="Z1013" s="172">
        <f t="shared" si="111"/>
        <v>18400</v>
      </c>
      <c r="AA1013" s="175">
        <f>VLOOKUP(G1013,Ma_KH!$A:$R,14,0)</f>
        <v>60</v>
      </c>
    </row>
    <row r="1014" spans="1:27" hidden="1" x14ac:dyDescent="0.25">
      <c r="A1014" s="176">
        <v>45989</v>
      </c>
      <c r="B1014" s="177">
        <v>4180599746</v>
      </c>
      <c r="C1014" s="178" t="s">
        <v>7767</v>
      </c>
      <c r="D1014" s="179">
        <v>45993</v>
      </c>
      <c r="E1014" s="180"/>
      <c r="F1014" s="178"/>
      <c r="G1014" s="32" t="s">
        <v>7958</v>
      </c>
      <c r="H1014" s="181"/>
      <c r="I1014" s="177">
        <v>4180599746</v>
      </c>
      <c r="J1014" s="182" t="s">
        <v>1788</v>
      </c>
      <c r="K1014" s="332" t="s">
        <v>27</v>
      </c>
      <c r="L1014" s="21" t="str">
        <f>VLOOKUP($K1014,TONG_SL!$A:$D,2,0)</f>
        <v>Chân giò heo muối 300g</v>
      </c>
      <c r="N1014" s="21" t="str">
        <f t="shared" si="112"/>
        <v>K-C6</v>
      </c>
      <c r="Q1014" s="21" t="str">
        <f>VLOOKUP(K1014,TONG_SL!$A:$D,3,0)</f>
        <v>Túi</v>
      </c>
      <c r="R1014" s="1">
        <v>7</v>
      </c>
      <c r="S1014" s="171"/>
      <c r="T1014" s="171">
        <f>VLOOKUP(VLOOKUP(G1014,Ma_KH!$A:$R,18,0)&amp;K1014,Gia_MB!$A:$F,6,0)</f>
        <v>73431</v>
      </c>
      <c r="U1014" s="172">
        <f t="shared" si="108"/>
        <v>514017</v>
      </c>
      <c r="V1014" s="171"/>
      <c r="W1014" s="173">
        <f t="shared" si="109"/>
        <v>0</v>
      </c>
      <c r="X1014" s="174" t="str">
        <f t="shared" si="110"/>
        <v>8</v>
      </c>
      <c r="Y1014" s="171"/>
      <c r="Z1014" s="172">
        <f t="shared" si="111"/>
        <v>41121.360000000001</v>
      </c>
      <c r="AA1014" s="175">
        <f>VLOOKUP(G1014,Ma_KH!$A:$R,14,0)</f>
        <v>60</v>
      </c>
    </row>
    <row r="1015" spans="1:27" hidden="1" x14ac:dyDescent="0.25">
      <c r="A1015" s="176">
        <v>45989</v>
      </c>
      <c r="B1015" s="177">
        <v>4180599746</v>
      </c>
      <c r="C1015" s="178" t="s">
        <v>7767</v>
      </c>
      <c r="D1015" s="179">
        <v>45993</v>
      </c>
      <c r="E1015" s="180"/>
      <c r="F1015" s="178"/>
      <c r="G1015" s="32" t="s">
        <v>7958</v>
      </c>
      <c r="H1015" s="181"/>
      <c r="I1015" s="177">
        <v>4180599746</v>
      </c>
      <c r="J1015" s="182" t="s">
        <v>1788</v>
      </c>
      <c r="K1015" s="332" t="s">
        <v>32</v>
      </c>
      <c r="L1015" s="21" t="str">
        <f>VLOOKUP($K1015,TONG_SL!$A:$D,2,0)</f>
        <v>Giò Tai Lưỡi Xào 250g</v>
      </c>
      <c r="N1015" s="21" t="str">
        <f t="shared" si="112"/>
        <v>K-C6</v>
      </c>
      <c r="Q1015" s="21" t="str">
        <f>VLOOKUP(K1015,TONG_SL!$A:$D,3,0)</f>
        <v>Túi</v>
      </c>
      <c r="R1015" s="1">
        <v>7</v>
      </c>
      <c r="S1015" s="171"/>
      <c r="T1015" s="171">
        <f>VLOOKUP(VLOOKUP(G1015,Ma_KH!$A:$R,18,0)&amp;K1015,Gia_MB!$A:$F,6,0)</f>
        <v>50182</v>
      </c>
      <c r="U1015" s="172">
        <f t="shared" si="108"/>
        <v>351274</v>
      </c>
      <c r="V1015" s="171"/>
      <c r="W1015" s="173">
        <f t="shared" si="109"/>
        <v>0</v>
      </c>
      <c r="X1015" s="174" t="str">
        <f t="shared" si="110"/>
        <v>8</v>
      </c>
      <c r="Y1015" s="171"/>
      <c r="Z1015" s="172">
        <f t="shared" si="111"/>
        <v>28101.920000000002</v>
      </c>
      <c r="AA1015" s="175">
        <f>VLOOKUP(G1015,Ma_KH!$A:$R,14,0)</f>
        <v>60</v>
      </c>
    </row>
    <row r="1016" spans="1:27" hidden="1" x14ac:dyDescent="0.25">
      <c r="A1016" s="176">
        <v>45989</v>
      </c>
      <c r="B1016" s="177">
        <v>4180599746</v>
      </c>
      <c r="C1016" s="178" t="s">
        <v>7767</v>
      </c>
      <c r="D1016" s="179">
        <v>45993</v>
      </c>
      <c r="E1016" s="180"/>
      <c r="F1016" s="178"/>
      <c r="G1016" s="32" t="s">
        <v>7958</v>
      </c>
      <c r="H1016" s="181"/>
      <c r="I1016" s="177">
        <v>4180599746</v>
      </c>
      <c r="J1016" s="182" t="s">
        <v>1788</v>
      </c>
      <c r="K1016" s="332" t="s">
        <v>34</v>
      </c>
      <c r="L1016" s="21" t="str">
        <f>VLOOKUP($K1016,TONG_SL!$A:$D,2,0)</f>
        <v>Tai heo muối 200g</v>
      </c>
      <c r="N1016" s="21" t="str">
        <f t="shared" si="112"/>
        <v>K-C6</v>
      </c>
      <c r="Q1016" s="21" t="str">
        <f>VLOOKUP(K1016,TONG_SL!$A:$D,3,0)</f>
        <v>Túi</v>
      </c>
      <c r="R1016" s="1">
        <v>2</v>
      </c>
      <c r="S1016" s="171"/>
      <c r="T1016" s="171">
        <f>VLOOKUP(VLOOKUP(G1016,Ma_KH!$A:$R,18,0)&amp;K1016,Gia_MB!$A:$F,6,0)</f>
        <v>55595</v>
      </c>
      <c r="U1016" s="172">
        <f t="shared" si="108"/>
        <v>111190</v>
      </c>
      <c r="V1016" s="171"/>
      <c r="W1016" s="173">
        <f t="shared" si="109"/>
        <v>0</v>
      </c>
      <c r="X1016" s="174" t="str">
        <f t="shared" si="110"/>
        <v>8</v>
      </c>
      <c r="Y1016" s="171"/>
      <c r="Z1016" s="172">
        <f t="shared" si="111"/>
        <v>8895.2000000000007</v>
      </c>
      <c r="AA1016" s="175">
        <f>VLOOKUP(G1016,Ma_KH!$A:$R,14,0)</f>
        <v>60</v>
      </c>
    </row>
    <row r="1017" spans="1:27" hidden="1" x14ac:dyDescent="0.25">
      <c r="A1017" s="176">
        <v>45992</v>
      </c>
      <c r="B1017" s="177">
        <v>4180626817</v>
      </c>
      <c r="C1017" s="178" t="s">
        <v>7767</v>
      </c>
      <c r="D1017" s="179">
        <v>45994</v>
      </c>
      <c r="E1017" s="180"/>
      <c r="F1017" s="178"/>
      <c r="G1017" s="32" t="s">
        <v>7783</v>
      </c>
      <c r="H1017" s="180"/>
      <c r="I1017" s="177" t="s">
        <v>7959</v>
      </c>
      <c r="J1017" s="182" t="s">
        <v>7234</v>
      </c>
      <c r="K1017" s="332" t="s">
        <v>30</v>
      </c>
      <c r="L1017" s="21" t="str">
        <f>VLOOKUP($K1017,TONG_SL!$A:$D,2,0)</f>
        <v>Gà muối 500g</v>
      </c>
      <c r="N1017" s="21" t="str">
        <f t="shared" si="112"/>
        <v>K-C6</v>
      </c>
      <c r="Q1017" s="21" t="str">
        <f>VLOOKUP(K1017,TONG_SL!$A:$D,3,0)</f>
        <v>Túi</v>
      </c>
      <c r="R1017" s="106">
        <v>10</v>
      </c>
      <c r="S1017" s="171"/>
      <c r="T1017" s="171">
        <f>VLOOKUP(VLOOKUP(G1017,Ma_KH!$A:$R,18,0)&amp;K1017,Gia_MB!$A:$F,6,0)</f>
        <v>111058</v>
      </c>
      <c r="U1017" s="172">
        <f t="shared" si="108"/>
        <v>1110580</v>
      </c>
      <c r="V1017" s="171"/>
      <c r="W1017" s="173">
        <f t="shared" si="109"/>
        <v>0</v>
      </c>
      <c r="X1017" s="174" t="str">
        <f t="shared" si="110"/>
        <v>8</v>
      </c>
      <c r="Y1017" s="171"/>
      <c r="Z1017" s="172">
        <f t="shared" si="111"/>
        <v>88846.400000000009</v>
      </c>
      <c r="AA1017" s="175">
        <f>VLOOKUP(G1017,Ma_KH!$A:$R,14,0)</f>
        <v>60</v>
      </c>
    </row>
    <row r="1018" spans="1:27" hidden="1" x14ac:dyDescent="0.25">
      <c r="A1018" s="176">
        <v>45992</v>
      </c>
      <c r="B1018" s="177">
        <v>4180626817</v>
      </c>
      <c r="C1018" s="178" t="s">
        <v>7767</v>
      </c>
      <c r="D1018" s="179">
        <v>45994</v>
      </c>
      <c r="E1018" s="180"/>
      <c r="F1018" s="178"/>
      <c r="G1018" s="32" t="s">
        <v>7783</v>
      </c>
      <c r="H1018" s="180"/>
      <c r="I1018" s="177" t="s">
        <v>7959</v>
      </c>
      <c r="J1018" s="182" t="s">
        <v>7234</v>
      </c>
      <c r="K1018" s="332" t="s">
        <v>32</v>
      </c>
      <c r="L1018" s="21" t="str">
        <f>VLOOKUP($K1018,TONG_SL!$A:$D,2,0)</f>
        <v>Giò Tai Lưỡi Xào 250g</v>
      </c>
      <c r="N1018" s="21" t="str">
        <f t="shared" si="112"/>
        <v>K-C6</v>
      </c>
      <c r="Q1018" s="21" t="str">
        <f>VLOOKUP(K1018,TONG_SL!$A:$D,3,0)</f>
        <v>Túi</v>
      </c>
      <c r="R1018" s="106">
        <v>5</v>
      </c>
      <c r="S1018" s="171"/>
      <c r="T1018" s="171">
        <f>VLOOKUP(VLOOKUP(G1018,Ma_KH!$A:$R,18,0)&amp;K1018,Gia_MB!$A:$F,6,0)</f>
        <v>50182</v>
      </c>
      <c r="U1018" s="172">
        <f t="shared" si="108"/>
        <v>250910</v>
      </c>
      <c r="V1018" s="171"/>
      <c r="W1018" s="173">
        <f t="shared" si="109"/>
        <v>0</v>
      </c>
      <c r="X1018" s="174" t="str">
        <f t="shared" si="110"/>
        <v>8</v>
      </c>
      <c r="Y1018" s="171"/>
      <c r="Z1018" s="172">
        <f t="shared" si="111"/>
        <v>20072.8</v>
      </c>
      <c r="AA1018" s="175">
        <f>VLOOKUP(G1018,Ma_KH!$A:$R,14,0)</f>
        <v>60</v>
      </c>
    </row>
    <row r="1019" spans="1:27" hidden="1" x14ac:dyDescent="0.25">
      <c r="A1019" s="176">
        <v>45992</v>
      </c>
      <c r="B1019" s="177">
        <v>4180626817</v>
      </c>
      <c r="C1019" s="178" t="s">
        <v>7767</v>
      </c>
      <c r="D1019" s="179">
        <v>45994</v>
      </c>
      <c r="E1019" s="180"/>
      <c r="F1019" s="178"/>
      <c r="G1019" s="32" t="s">
        <v>7783</v>
      </c>
      <c r="H1019" s="180"/>
      <c r="I1019" s="177" t="s">
        <v>7959</v>
      </c>
      <c r="J1019" s="182" t="s">
        <v>7234</v>
      </c>
      <c r="K1019" s="332" t="s">
        <v>7187</v>
      </c>
      <c r="L1019" s="21" t="str">
        <f>VLOOKUP($K1019,TONG_SL!$A:$D,2,0)</f>
        <v>Chân giò heo muối 300g</v>
      </c>
      <c r="N1019" s="21" t="str">
        <f t="shared" si="112"/>
        <v>K-C6</v>
      </c>
      <c r="Q1019" s="21" t="str">
        <f>VLOOKUP(K1019,TONG_SL!$A:$D,3,0)</f>
        <v>Túi</v>
      </c>
      <c r="R1019" s="106">
        <v>10</v>
      </c>
      <c r="S1019" s="171"/>
      <c r="T1019" s="171">
        <f>VLOOKUP(VLOOKUP(G1019,Ma_KH!$A:$R,18,0)&amp;K1019,Gia_MB!$A:$F,6,0)</f>
        <v>73431</v>
      </c>
      <c r="U1019" s="172">
        <f t="shared" si="108"/>
        <v>734310</v>
      </c>
      <c r="V1019" s="171"/>
      <c r="W1019" s="173">
        <f t="shared" si="109"/>
        <v>0</v>
      </c>
      <c r="X1019" s="174" t="str">
        <f t="shared" si="110"/>
        <v>8</v>
      </c>
      <c r="Y1019" s="171"/>
      <c r="Z1019" s="172">
        <f t="shared" si="111"/>
        <v>58744.800000000003</v>
      </c>
      <c r="AA1019" s="175">
        <f>VLOOKUP(G1019,Ma_KH!$A:$R,14,0)</f>
        <v>60</v>
      </c>
    </row>
    <row r="1020" spans="1:27" hidden="1" x14ac:dyDescent="0.25">
      <c r="A1020" s="176">
        <v>45994</v>
      </c>
      <c r="B1020" s="177" t="s">
        <v>7960</v>
      </c>
      <c r="C1020" s="178" t="s">
        <v>7767</v>
      </c>
      <c r="D1020" s="179">
        <v>45994</v>
      </c>
      <c r="E1020" s="180"/>
      <c r="F1020" s="178"/>
      <c r="G1020" s="32" t="s">
        <v>7778</v>
      </c>
      <c r="H1020" s="180"/>
      <c r="I1020" s="177" t="s">
        <v>7960</v>
      </c>
      <c r="J1020" s="182" t="s">
        <v>7234</v>
      </c>
      <c r="K1020" s="332" t="s">
        <v>7187</v>
      </c>
      <c r="L1020" s="21" t="str">
        <f>VLOOKUP($K1020,TONG_SL!$A:$D,2,0)</f>
        <v>Chân giò heo muối 300g</v>
      </c>
      <c r="N1020" s="21" t="str">
        <f t="shared" si="112"/>
        <v>K-C6</v>
      </c>
      <c r="Q1020" s="21" t="str">
        <f>VLOOKUP(K1020,TONG_SL!$A:$D,3,0)</f>
        <v>Túi</v>
      </c>
      <c r="R1020" s="106">
        <v>20</v>
      </c>
      <c r="S1020" s="171"/>
      <c r="T1020" s="171">
        <f>VLOOKUP(VLOOKUP(G1020,Ma_KH!$A:$R,18,0)&amp;K1020,Gia_MB!$A:$F,6,0)</f>
        <v>73431</v>
      </c>
      <c r="U1020" s="172">
        <f t="shared" si="108"/>
        <v>1468620</v>
      </c>
      <c r="V1020" s="171"/>
      <c r="W1020" s="173">
        <f t="shared" si="109"/>
        <v>0</v>
      </c>
      <c r="X1020" s="174" t="str">
        <f t="shared" si="110"/>
        <v>8</v>
      </c>
      <c r="Y1020" s="171"/>
      <c r="Z1020" s="172">
        <f t="shared" si="111"/>
        <v>117489.60000000001</v>
      </c>
      <c r="AA1020" s="175">
        <f>VLOOKUP(G1020,Ma_KH!$A:$R,14,0)</f>
        <v>60</v>
      </c>
    </row>
    <row r="1021" spans="1:27" hidden="1" x14ac:dyDescent="0.25">
      <c r="A1021" s="176">
        <v>45994</v>
      </c>
      <c r="B1021" s="177" t="s">
        <v>7960</v>
      </c>
      <c r="C1021" s="178" t="s">
        <v>7767</v>
      </c>
      <c r="D1021" s="179">
        <v>45994</v>
      </c>
      <c r="E1021" s="180"/>
      <c r="F1021" s="178"/>
      <c r="G1021" s="32" t="s">
        <v>7778</v>
      </c>
      <c r="H1021" s="180"/>
      <c r="I1021" s="177" t="s">
        <v>7960</v>
      </c>
      <c r="J1021" s="182" t="s">
        <v>7234</v>
      </c>
      <c r="K1021" s="332" t="s">
        <v>30</v>
      </c>
      <c r="L1021" s="21" t="str">
        <f>VLOOKUP($K1021,TONG_SL!$A:$D,2,0)</f>
        <v>Gà muối 500g</v>
      </c>
      <c r="N1021" s="21" t="str">
        <f t="shared" si="112"/>
        <v>K-C6</v>
      </c>
      <c r="Q1021" s="21" t="str">
        <f>VLOOKUP(K1021,TONG_SL!$A:$D,3,0)</f>
        <v>Túi</v>
      </c>
      <c r="R1021" s="106">
        <v>15</v>
      </c>
      <c r="S1021" s="171"/>
      <c r="T1021" s="171">
        <f>VLOOKUP(VLOOKUP(G1021,Ma_KH!$A:$R,18,0)&amp;K1021,Gia_MB!$A:$F,6,0)</f>
        <v>111058</v>
      </c>
      <c r="U1021" s="172">
        <f t="shared" si="108"/>
        <v>1665870</v>
      </c>
      <c r="V1021" s="171"/>
      <c r="W1021" s="173">
        <f t="shared" si="109"/>
        <v>0</v>
      </c>
      <c r="X1021" s="174" t="str">
        <f t="shared" si="110"/>
        <v>8</v>
      </c>
      <c r="Y1021" s="171"/>
      <c r="Z1021" s="172">
        <f t="shared" si="111"/>
        <v>133269.6</v>
      </c>
      <c r="AA1021" s="175">
        <f>VLOOKUP(G1021,Ma_KH!$A:$R,14,0)</f>
        <v>60</v>
      </c>
    </row>
    <row r="1022" spans="1:27" hidden="1" x14ac:dyDescent="0.25">
      <c r="A1022" s="176">
        <v>45994</v>
      </c>
      <c r="B1022" s="177" t="s">
        <v>7960</v>
      </c>
      <c r="C1022" s="178" t="s">
        <v>7767</v>
      </c>
      <c r="D1022" s="179">
        <v>45994</v>
      </c>
      <c r="E1022" s="180"/>
      <c r="F1022" s="178"/>
      <c r="G1022" s="32" t="s">
        <v>7778</v>
      </c>
      <c r="H1022" s="180"/>
      <c r="I1022" s="177" t="s">
        <v>7960</v>
      </c>
      <c r="J1022" s="182" t="s">
        <v>7234</v>
      </c>
      <c r="K1022" s="332" t="s">
        <v>32</v>
      </c>
      <c r="L1022" s="21" t="str">
        <f>VLOOKUP($K1022,TONG_SL!$A:$D,2,0)</f>
        <v>Giò Tai Lưỡi Xào 250g</v>
      </c>
      <c r="N1022" s="21" t="str">
        <f t="shared" si="112"/>
        <v>K-C6</v>
      </c>
      <c r="Q1022" s="21" t="str">
        <f>VLOOKUP(K1022,TONG_SL!$A:$D,3,0)</f>
        <v>Túi</v>
      </c>
      <c r="R1022" s="106">
        <v>5</v>
      </c>
      <c r="S1022" s="171"/>
      <c r="T1022" s="171">
        <f>VLOOKUP(VLOOKUP(G1022,Ma_KH!$A:$R,18,0)&amp;K1022,Gia_MB!$A:$F,6,0)</f>
        <v>50182</v>
      </c>
      <c r="U1022" s="172">
        <f t="shared" si="108"/>
        <v>250910</v>
      </c>
      <c r="V1022" s="171"/>
      <c r="W1022" s="173">
        <f t="shared" si="109"/>
        <v>0</v>
      </c>
      <c r="X1022" s="174" t="str">
        <f t="shared" si="110"/>
        <v>8</v>
      </c>
      <c r="Y1022" s="171"/>
      <c r="Z1022" s="172">
        <f t="shared" si="111"/>
        <v>20072.8</v>
      </c>
      <c r="AA1022" s="175">
        <f>VLOOKUP(G1022,Ma_KH!$A:$R,14,0)</f>
        <v>60</v>
      </c>
    </row>
    <row r="1023" spans="1:27" hidden="1" x14ac:dyDescent="0.25">
      <c r="A1023" s="176">
        <v>45994</v>
      </c>
      <c r="B1023" s="177" t="s">
        <v>7960</v>
      </c>
      <c r="C1023" s="178" t="s">
        <v>7767</v>
      </c>
      <c r="D1023" s="179">
        <v>45994</v>
      </c>
      <c r="E1023" s="180"/>
      <c r="F1023" s="178"/>
      <c r="G1023" s="32" t="s">
        <v>7778</v>
      </c>
      <c r="H1023" s="180"/>
      <c r="I1023" s="177" t="s">
        <v>7960</v>
      </c>
      <c r="J1023" s="182" t="s">
        <v>7234</v>
      </c>
      <c r="K1023" s="332" t="s">
        <v>7153</v>
      </c>
      <c r="L1023" s="21" t="str">
        <f>VLOOKUP($K1023,TONG_SL!$A:$D,2,0)</f>
        <v>Tai heo muối 200g</v>
      </c>
      <c r="N1023" s="21" t="str">
        <f t="shared" si="112"/>
        <v>K-C6</v>
      </c>
      <c r="Q1023" s="21" t="str">
        <f>VLOOKUP(K1023,TONG_SL!$A:$D,3,0)</f>
        <v>Túi</v>
      </c>
      <c r="R1023" s="106">
        <v>5</v>
      </c>
      <c r="S1023" s="171"/>
      <c r="T1023" s="171">
        <f>VLOOKUP(VLOOKUP(G1023,Ma_KH!$A:$R,18,0)&amp;K1023,Gia_MB!$A:$F,6,0)</f>
        <v>55595</v>
      </c>
      <c r="U1023" s="172">
        <f t="shared" si="108"/>
        <v>277975</v>
      </c>
      <c r="V1023" s="171"/>
      <c r="W1023" s="173">
        <f t="shared" si="109"/>
        <v>0</v>
      </c>
      <c r="X1023" s="174" t="str">
        <f t="shared" si="110"/>
        <v>8</v>
      </c>
      <c r="Y1023" s="171"/>
      <c r="Z1023" s="172">
        <f t="shared" si="111"/>
        <v>22238</v>
      </c>
      <c r="AA1023" s="175">
        <f>VLOOKUP(G1023,Ma_KH!$A:$R,14,0)</f>
        <v>60</v>
      </c>
    </row>
    <row r="1024" spans="1:27" hidden="1" x14ac:dyDescent="0.25">
      <c r="A1024" s="176">
        <v>45991</v>
      </c>
      <c r="B1024" s="177">
        <v>4180616466</v>
      </c>
      <c r="C1024" s="178" t="s">
        <v>7767</v>
      </c>
      <c r="D1024" s="179">
        <v>45994</v>
      </c>
      <c r="E1024" s="180"/>
      <c r="F1024" s="178"/>
      <c r="G1024" s="32" t="s">
        <v>7231</v>
      </c>
      <c r="H1024" s="180"/>
      <c r="I1024" s="177" t="s">
        <v>7961</v>
      </c>
      <c r="J1024" s="182" t="s">
        <v>7234</v>
      </c>
      <c r="K1024" s="332" t="s">
        <v>7187</v>
      </c>
      <c r="L1024" s="21" t="str">
        <f>VLOOKUP($K1024,TONG_SL!$A:$D,2,0)</f>
        <v>Chân giò heo muối 300g</v>
      </c>
      <c r="N1024" s="21" t="str">
        <f t="shared" si="112"/>
        <v>K-C6</v>
      </c>
      <c r="Q1024" s="21" t="str">
        <f>VLOOKUP(K1024,TONG_SL!$A:$D,3,0)</f>
        <v>Túi</v>
      </c>
      <c r="R1024" s="106">
        <v>20</v>
      </c>
      <c r="S1024" s="171"/>
      <c r="T1024" s="171">
        <f>VLOOKUP(VLOOKUP(G1024,Ma_KH!$A:$R,18,0)&amp;K1024,Gia_MB!$A:$F,6,0)</f>
        <v>73431</v>
      </c>
      <c r="U1024" s="172">
        <f t="shared" si="108"/>
        <v>1468620</v>
      </c>
      <c r="V1024" s="171"/>
      <c r="W1024" s="173">
        <f t="shared" si="109"/>
        <v>0</v>
      </c>
      <c r="X1024" s="174" t="str">
        <f t="shared" si="110"/>
        <v>8</v>
      </c>
      <c r="Y1024" s="171"/>
      <c r="Z1024" s="172">
        <f t="shared" si="111"/>
        <v>117489.60000000001</v>
      </c>
      <c r="AA1024" s="175">
        <f>VLOOKUP(G1024,Ma_KH!$A:$R,14,0)</f>
        <v>60</v>
      </c>
    </row>
    <row r="1025" spans="1:27" hidden="1" x14ac:dyDescent="0.25">
      <c r="A1025" s="176">
        <v>45991</v>
      </c>
      <c r="B1025" s="177">
        <v>4180616466</v>
      </c>
      <c r="C1025" s="178" t="s">
        <v>7767</v>
      </c>
      <c r="D1025" s="179">
        <v>45994</v>
      </c>
      <c r="E1025" s="180"/>
      <c r="F1025" s="178"/>
      <c r="G1025" s="32" t="s">
        <v>7231</v>
      </c>
      <c r="H1025" s="180"/>
      <c r="I1025" s="177" t="s">
        <v>7961</v>
      </c>
      <c r="J1025" s="182" t="s">
        <v>7234</v>
      </c>
      <c r="K1025" s="332" t="s">
        <v>48</v>
      </c>
      <c r="L1025" s="21" t="str">
        <f>VLOOKUP($K1025,TONG_SL!$A:$D,2,0)</f>
        <v>Mọc Nấm Hương 250g</v>
      </c>
      <c r="N1025" s="21" t="str">
        <f t="shared" si="112"/>
        <v>K-C6</v>
      </c>
      <c r="Q1025" s="21" t="str">
        <f>VLOOKUP(K1025,TONG_SL!$A:$D,3,0)</f>
        <v>Túi</v>
      </c>
      <c r="R1025" s="106">
        <v>10</v>
      </c>
      <c r="S1025" s="171"/>
      <c r="T1025" s="171">
        <f>VLOOKUP(VLOOKUP(G1025,Ma_KH!$A:$R,18,0)&amp;K1025,Gia_MB!$A:$F,6,0)</f>
        <v>46000</v>
      </c>
      <c r="U1025" s="172">
        <f t="shared" si="108"/>
        <v>460000</v>
      </c>
      <c r="V1025" s="171"/>
      <c r="W1025" s="173">
        <f t="shared" si="109"/>
        <v>0</v>
      </c>
      <c r="X1025" s="174" t="str">
        <f t="shared" si="110"/>
        <v>8</v>
      </c>
      <c r="Y1025" s="171"/>
      <c r="Z1025" s="172">
        <f t="shared" si="111"/>
        <v>36800</v>
      </c>
      <c r="AA1025" s="175">
        <f>VLOOKUP(G1025,Ma_KH!$A:$R,14,0)</f>
        <v>60</v>
      </c>
    </row>
    <row r="1026" spans="1:27" hidden="1" x14ac:dyDescent="0.25">
      <c r="A1026" s="176">
        <v>45987</v>
      </c>
      <c r="B1026" s="177">
        <v>4180563945</v>
      </c>
      <c r="C1026" s="178" t="s">
        <v>7767</v>
      </c>
      <c r="D1026" s="179">
        <v>45994</v>
      </c>
      <c r="E1026" s="180"/>
      <c r="F1026" s="178"/>
      <c r="G1026" s="32" t="s">
        <v>7814</v>
      </c>
      <c r="H1026" s="180"/>
      <c r="I1026" s="177" t="s">
        <v>7962</v>
      </c>
      <c r="J1026" s="182" t="s">
        <v>7234</v>
      </c>
      <c r="K1026" s="332" t="s">
        <v>7153</v>
      </c>
      <c r="L1026" s="21" t="str">
        <f>VLOOKUP($K1026,TONG_SL!$A:$D,2,0)</f>
        <v>Tai heo muối 200g</v>
      </c>
      <c r="N1026" s="21" t="str">
        <f t="shared" si="112"/>
        <v>K-C6</v>
      </c>
      <c r="Q1026" s="21" t="str">
        <f>VLOOKUP(K1026,TONG_SL!$A:$D,3,0)</f>
        <v>Túi</v>
      </c>
      <c r="R1026" s="106">
        <v>3</v>
      </c>
      <c r="S1026" s="171"/>
      <c r="T1026" s="171">
        <f>VLOOKUP(VLOOKUP(G1026,Ma_KH!$A:$R,18,0)&amp;K1026,Gia_MB!$A:$F,6,0)</f>
        <v>55595</v>
      </c>
      <c r="U1026" s="172">
        <f t="shared" si="108"/>
        <v>166785</v>
      </c>
      <c r="V1026" s="171"/>
      <c r="W1026" s="173">
        <f t="shared" si="109"/>
        <v>0</v>
      </c>
      <c r="X1026" s="174" t="str">
        <f t="shared" si="110"/>
        <v>8</v>
      </c>
      <c r="Y1026" s="171"/>
      <c r="Z1026" s="172">
        <f t="shared" si="111"/>
        <v>13342.800000000001</v>
      </c>
      <c r="AA1026" s="175">
        <f>VLOOKUP(G1026,Ma_KH!$A:$R,14,0)</f>
        <v>60</v>
      </c>
    </row>
    <row r="1027" spans="1:27" hidden="1" x14ac:dyDescent="0.25">
      <c r="A1027" s="176">
        <v>45987</v>
      </c>
      <c r="B1027" s="177">
        <v>4180563945</v>
      </c>
      <c r="C1027" s="178" t="s">
        <v>7767</v>
      </c>
      <c r="D1027" s="179">
        <v>45994</v>
      </c>
      <c r="E1027" s="180"/>
      <c r="F1027" s="178"/>
      <c r="G1027" s="32" t="s">
        <v>7814</v>
      </c>
      <c r="H1027" s="180"/>
      <c r="I1027" s="177" t="s">
        <v>7962</v>
      </c>
      <c r="J1027" s="182" t="s">
        <v>7234</v>
      </c>
      <c r="K1027" s="332" t="s">
        <v>48</v>
      </c>
      <c r="L1027" s="21" t="str">
        <f>VLOOKUP($K1027,TONG_SL!$A:$D,2,0)</f>
        <v>Mọc Nấm Hương 250g</v>
      </c>
      <c r="N1027" s="21" t="str">
        <f t="shared" si="112"/>
        <v>K-C6</v>
      </c>
      <c r="Q1027" s="21" t="str">
        <f>VLOOKUP(K1027,TONG_SL!$A:$D,3,0)</f>
        <v>Túi</v>
      </c>
      <c r="R1027" s="106">
        <v>6</v>
      </c>
      <c r="S1027" s="171"/>
      <c r="T1027" s="171">
        <f>VLOOKUP(VLOOKUP(G1027,Ma_KH!$A:$R,18,0)&amp;K1027,Gia_MB!$A:$F,6,0)</f>
        <v>46000</v>
      </c>
      <c r="U1027" s="172">
        <f t="shared" si="108"/>
        <v>276000</v>
      </c>
      <c r="V1027" s="171"/>
      <c r="W1027" s="173">
        <f t="shared" si="109"/>
        <v>0</v>
      </c>
      <c r="X1027" s="174" t="str">
        <f t="shared" si="110"/>
        <v>8</v>
      </c>
      <c r="Y1027" s="171"/>
      <c r="Z1027" s="172">
        <f t="shared" si="111"/>
        <v>22080</v>
      </c>
      <c r="AA1027" s="175">
        <f>VLOOKUP(G1027,Ma_KH!$A:$R,14,0)</f>
        <v>60</v>
      </c>
    </row>
    <row r="1028" spans="1:27" hidden="1" x14ac:dyDescent="0.25">
      <c r="A1028" s="176">
        <v>45987</v>
      </c>
      <c r="B1028" s="177">
        <v>4180563945</v>
      </c>
      <c r="C1028" s="178" t="s">
        <v>7767</v>
      </c>
      <c r="D1028" s="179">
        <v>45994</v>
      </c>
      <c r="E1028" s="180"/>
      <c r="F1028" s="178"/>
      <c r="G1028" s="32" t="s">
        <v>7814</v>
      </c>
      <c r="H1028" s="180"/>
      <c r="I1028" s="177" t="s">
        <v>7962</v>
      </c>
      <c r="J1028" s="182" t="s">
        <v>7234</v>
      </c>
      <c r="K1028" s="332" t="s">
        <v>32</v>
      </c>
      <c r="L1028" s="21" t="str">
        <f>VLOOKUP($K1028,TONG_SL!$A:$D,2,0)</f>
        <v>Giò Tai Lưỡi Xào 250g</v>
      </c>
      <c r="N1028" s="21" t="str">
        <f t="shared" si="112"/>
        <v>K-C6</v>
      </c>
      <c r="Q1028" s="21" t="str">
        <f>VLOOKUP(K1028,TONG_SL!$A:$D,3,0)</f>
        <v>Túi</v>
      </c>
      <c r="R1028" s="106">
        <v>3</v>
      </c>
      <c r="S1028" s="171"/>
      <c r="T1028" s="171">
        <f>VLOOKUP(VLOOKUP(G1028,Ma_KH!$A:$R,18,0)&amp;K1028,Gia_MB!$A:$F,6,0)</f>
        <v>50182</v>
      </c>
      <c r="U1028" s="172">
        <f t="shared" si="108"/>
        <v>150546</v>
      </c>
      <c r="V1028" s="171"/>
      <c r="W1028" s="173">
        <f t="shared" si="109"/>
        <v>0</v>
      </c>
      <c r="X1028" s="174" t="str">
        <f t="shared" si="110"/>
        <v>8</v>
      </c>
      <c r="Y1028" s="171"/>
      <c r="Z1028" s="172">
        <f t="shared" si="111"/>
        <v>12043.68</v>
      </c>
      <c r="AA1028" s="175">
        <f>VLOOKUP(G1028,Ma_KH!$A:$R,14,0)</f>
        <v>60</v>
      </c>
    </row>
    <row r="1029" spans="1:27" hidden="1" x14ac:dyDescent="0.25">
      <c r="A1029" s="176">
        <v>45987</v>
      </c>
      <c r="B1029" s="177">
        <v>4180563945</v>
      </c>
      <c r="C1029" s="178" t="s">
        <v>7767</v>
      </c>
      <c r="D1029" s="179">
        <v>45994</v>
      </c>
      <c r="E1029" s="180"/>
      <c r="F1029" s="178"/>
      <c r="G1029" s="32" t="s">
        <v>7814</v>
      </c>
      <c r="H1029" s="180"/>
      <c r="I1029" s="177" t="s">
        <v>7962</v>
      </c>
      <c r="J1029" s="182" t="s">
        <v>7234</v>
      </c>
      <c r="K1029" s="332" t="s">
        <v>7154</v>
      </c>
      <c r="L1029" s="21" t="str">
        <f>VLOOKUP($K1029,TONG_SL!$A:$D,2,0)</f>
        <v>Chả cốm 300g</v>
      </c>
      <c r="N1029" s="21" t="str">
        <f t="shared" si="112"/>
        <v>K-C6</v>
      </c>
      <c r="Q1029" s="21" t="str">
        <f>VLOOKUP(K1029,TONG_SL!$A:$D,3,0)</f>
        <v>Túi</v>
      </c>
      <c r="R1029" s="106">
        <v>3</v>
      </c>
      <c r="S1029" s="171"/>
      <c r="T1029" s="171">
        <f>VLOOKUP(VLOOKUP(G1029,Ma_KH!$A:$R,18,0)&amp;K1029,Gia_MB!$A:$F,6,0)</f>
        <v>74250</v>
      </c>
      <c r="U1029" s="172">
        <f t="shared" si="108"/>
        <v>222750</v>
      </c>
      <c r="V1029" s="171"/>
      <c r="W1029" s="173">
        <f t="shared" si="109"/>
        <v>0</v>
      </c>
      <c r="X1029" s="174" t="str">
        <f t="shared" si="110"/>
        <v>8</v>
      </c>
      <c r="Y1029" s="171"/>
      <c r="Z1029" s="172">
        <f t="shared" si="111"/>
        <v>17820</v>
      </c>
      <c r="AA1029" s="175">
        <f>VLOOKUP(G1029,Ma_KH!$A:$R,14,0)</f>
        <v>60</v>
      </c>
    </row>
    <row r="1030" spans="1:27" hidden="1" x14ac:dyDescent="0.25">
      <c r="A1030" s="176">
        <v>45987</v>
      </c>
      <c r="B1030" s="177">
        <v>4180563945</v>
      </c>
      <c r="C1030" s="178" t="s">
        <v>7767</v>
      </c>
      <c r="D1030" s="179">
        <v>45994</v>
      </c>
      <c r="E1030" s="180"/>
      <c r="F1030" s="178"/>
      <c r="G1030" s="32" t="s">
        <v>7814</v>
      </c>
      <c r="H1030" s="180"/>
      <c r="I1030" s="177" t="s">
        <v>7962</v>
      </c>
      <c r="J1030" s="182" t="s">
        <v>7234</v>
      </c>
      <c r="K1030" s="332" t="s">
        <v>30</v>
      </c>
      <c r="L1030" s="21" t="str">
        <f>VLOOKUP($K1030,TONG_SL!$A:$D,2,0)</f>
        <v>Gà muối 500g</v>
      </c>
      <c r="N1030" s="21" t="str">
        <f t="shared" si="112"/>
        <v>K-C6</v>
      </c>
      <c r="Q1030" s="21" t="str">
        <f>VLOOKUP(K1030,TONG_SL!$A:$D,3,0)</f>
        <v>Túi</v>
      </c>
      <c r="R1030" s="106">
        <v>3</v>
      </c>
      <c r="S1030" s="171"/>
      <c r="T1030" s="171">
        <f>VLOOKUP(VLOOKUP(G1030,Ma_KH!$A:$R,18,0)&amp;K1030,Gia_MB!$A:$F,6,0)</f>
        <v>111058</v>
      </c>
      <c r="U1030" s="172">
        <f t="shared" si="108"/>
        <v>333174</v>
      </c>
      <c r="V1030" s="171"/>
      <c r="W1030" s="173">
        <f t="shared" si="109"/>
        <v>0</v>
      </c>
      <c r="X1030" s="174" t="str">
        <f t="shared" si="110"/>
        <v>8</v>
      </c>
      <c r="Y1030" s="171"/>
      <c r="Z1030" s="172">
        <f t="shared" si="111"/>
        <v>26653.920000000002</v>
      </c>
      <c r="AA1030" s="175">
        <f>VLOOKUP(G1030,Ma_KH!$A:$R,14,0)</f>
        <v>60</v>
      </c>
    </row>
    <row r="1031" spans="1:27" hidden="1" x14ac:dyDescent="0.25">
      <c r="A1031" s="176">
        <v>45987</v>
      </c>
      <c r="B1031" s="177">
        <v>4180564010</v>
      </c>
      <c r="C1031" s="178" t="s">
        <v>7767</v>
      </c>
      <c r="D1031" s="179">
        <v>45994</v>
      </c>
      <c r="E1031" s="180"/>
      <c r="F1031" s="178"/>
      <c r="G1031" s="32" t="s">
        <v>7814</v>
      </c>
      <c r="H1031" s="180"/>
      <c r="I1031" s="177" t="s">
        <v>7963</v>
      </c>
      <c r="J1031" s="182" t="s">
        <v>7234</v>
      </c>
      <c r="K1031" s="332" t="s">
        <v>7154</v>
      </c>
      <c r="L1031" s="21" t="str">
        <f>VLOOKUP($K1031,TONG_SL!$A:$D,2,0)</f>
        <v>Chả cốm 300g</v>
      </c>
      <c r="N1031" s="21" t="str">
        <f t="shared" si="112"/>
        <v>K-C6</v>
      </c>
      <c r="Q1031" s="21" t="str">
        <f>VLOOKUP(K1031,TONG_SL!$A:$D,3,0)</f>
        <v>Túi</v>
      </c>
      <c r="R1031" s="106">
        <v>6</v>
      </c>
      <c r="S1031" s="171"/>
      <c r="T1031" s="171">
        <f>VLOOKUP(VLOOKUP(G1031,Ma_KH!$A:$R,18,0)&amp;K1031,Gia_MB!$A:$F,6,0)</f>
        <v>74250</v>
      </c>
      <c r="U1031" s="172">
        <f t="shared" si="108"/>
        <v>445500</v>
      </c>
      <c r="V1031" s="171"/>
      <c r="W1031" s="173">
        <f t="shared" si="109"/>
        <v>0</v>
      </c>
      <c r="X1031" s="174" t="str">
        <f t="shared" si="110"/>
        <v>8</v>
      </c>
      <c r="Y1031" s="171"/>
      <c r="Z1031" s="172">
        <f t="shared" si="111"/>
        <v>35640</v>
      </c>
      <c r="AA1031" s="175">
        <f>VLOOKUP(G1031,Ma_KH!$A:$R,14,0)</f>
        <v>60</v>
      </c>
    </row>
    <row r="1032" spans="1:27" hidden="1" x14ac:dyDescent="0.25">
      <c r="A1032" s="176">
        <v>45987</v>
      </c>
      <c r="B1032" s="177">
        <v>4180564010</v>
      </c>
      <c r="C1032" s="178" t="s">
        <v>7767</v>
      </c>
      <c r="D1032" s="179">
        <v>45994</v>
      </c>
      <c r="E1032" s="180"/>
      <c r="F1032" s="178"/>
      <c r="G1032" s="32" t="s">
        <v>7814</v>
      </c>
      <c r="H1032" s="180"/>
      <c r="I1032" s="177" t="s">
        <v>7963</v>
      </c>
      <c r="J1032" s="182" t="s">
        <v>7234</v>
      </c>
      <c r="K1032" s="332" t="s">
        <v>32</v>
      </c>
      <c r="L1032" s="21" t="str">
        <f>VLOOKUP($K1032,TONG_SL!$A:$D,2,0)</f>
        <v>Giò Tai Lưỡi Xào 250g</v>
      </c>
      <c r="N1032" s="21" t="str">
        <f t="shared" si="112"/>
        <v>K-C6</v>
      </c>
      <c r="Q1032" s="21" t="str">
        <f>VLOOKUP(K1032,TONG_SL!$A:$D,3,0)</f>
        <v>Túi</v>
      </c>
      <c r="R1032" s="106">
        <v>5</v>
      </c>
      <c r="S1032" s="171"/>
      <c r="T1032" s="171">
        <f>VLOOKUP(VLOOKUP(G1032,Ma_KH!$A:$R,18,0)&amp;K1032,Gia_MB!$A:$F,6,0)</f>
        <v>50182</v>
      </c>
      <c r="U1032" s="172">
        <f t="shared" si="108"/>
        <v>250910</v>
      </c>
      <c r="V1032" s="171"/>
      <c r="W1032" s="173">
        <f t="shared" si="109"/>
        <v>0</v>
      </c>
      <c r="X1032" s="174" t="str">
        <f t="shared" si="110"/>
        <v>8</v>
      </c>
      <c r="Y1032" s="171"/>
      <c r="Z1032" s="172">
        <f t="shared" si="111"/>
        <v>20072.8</v>
      </c>
      <c r="AA1032" s="175">
        <f>VLOOKUP(G1032,Ma_KH!$A:$R,14,0)</f>
        <v>60</v>
      </c>
    </row>
    <row r="1033" spans="1:27" hidden="1" x14ac:dyDescent="0.25">
      <c r="A1033" s="176">
        <v>45987</v>
      </c>
      <c r="B1033" s="177">
        <v>4180564010</v>
      </c>
      <c r="C1033" s="178" t="s">
        <v>7767</v>
      </c>
      <c r="D1033" s="179">
        <v>45994</v>
      </c>
      <c r="E1033" s="180"/>
      <c r="F1033" s="178"/>
      <c r="G1033" s="32" t="s">
        <v>7814</v>
      </c>
      <c r="H1033" s="180"/>
      <c r="I1033" s="177" t="s">
        <v>7963</v>
      </c>
      <c r="J1033" s="182" t="s">
        <v>7234</v>
      </c>
      <c r="K1033" s="332" t="s">
        <v>30</v>
      </c>
      <c r="L1033" s="21" t="str">
        <f>VLOOKUP($K1033,TONG_SL!$A:$D,2,0)</f>
        <v>Gà muối 500g</v>
      </c>
      <c r="N1033" s="21" t="str">
        <f t="shared" si="112"/>
        <v>K-C6</v>
      </c>
      <c r="Q1033" s="21" t="str">
        <f>VLOOKUP(K1033,TONG_SL!$A:$D,3,0)</f>
        <v>Túi</v>
      </c>
      <c r="R1033" s="106">
        <v>3</v>
      </c>
      <c r="S1033" s="171"/>
      <c r="T1033" s="171">
        <f>VLOOKUP(VLOOKUP(G1033,Ma_KH!$A:$R,18,0)&amp;K1033,Gia_MB!$A:$F,6,0)</f>
        <v>111058</v>
      </c>
      <c r="U1033" s="172">
        <f t="shared" si="108"/>
        <v>333174</v>
      </c>
      <c r="V1033" s="171"/>
      <c r="W1033" s="173">
        <f t="shared" si="109"/>
        <v>0</v>
      </c>
      <c r="X1033" s="174" t="str">
        <f t="shared" si="110"/>
        <v>8</v>
      </c>
      <c r="Y1033" s="171"/>
      <c r="Z1033" s="172">
        <f t="shared" si="111"/>
        <v>26653.920000000002</v>
      </c>
      <c r="AA1033" s="175">
        <f>VLOOKUP(G1033,Ma_KH!$A:$R,14,0)</f>
        <v>60</v>
      </c>
    </row>
    <row r="1034" spans="1:27" hidden="1" x14ac:dyDescent="0.25">
      <c r="A1034" s="176">
        <v>45992</v>
      </c>
      <c r="B1034" s="177">
        <v>4180685519</v>
      </c>
      <c r="C1034" s="178" t="s">
        <v>7767</v>
      </c>
      <c r="D1034" s="179">
        <v>45994</v>
      </c>
      <c r="E1034" s="180"/>
      <c r="F1034" s="178"/>
      <c r="G1034" s="32" t="s">
        <v>7894</v>
      </c>
      <c r="H1034" s="180"/>
      <c r="I1034" s="177" t="s">
        <v>7964</v>
      </c>
      <c r="J1034" s="182" t="s">
        <v>7234</v>
      </c>
      <c r="K1034" s="332" t="s">
        <v>7187</v>
      </c>
      <c r="L1034" s="21" t="str">
        <f>VLOOKUP($K1034,TONG_SL!$A:$D,2,0)</f>
        <v>Chân giò heo muối 300g</v>
      </c>
      <c r="N1034" s="21" t="str">
        <f t="shared" si="112"/>
        <v>K-C6</v>
      </c>
      <c r="Q1034" s="21" t="str">
        <f>VLOOKUP(K1034,TONG_SL!$A:$D,3,0)</f>
        <v>Túi</v>
      </c>
      <c r="R1034" s="106">
        <v>30</v>
      </c>
      <c r="S1034" s="171"/>
      <c r="T1034" s="171">
        <f>VLOOKUP(VLOOKUP(G1034,Ma_KH!$A:$R,18,0)&amp;K1034,Gia_MB!$A:$F,6,0)</f>
        <v>73431</v>
      </c>
      <c r="U1034" s="172">
        <f t="shared" si="108"/>
        <v>2202930</v>
      </c>
      <c r="V1034" s="171"/>
      <c r="W1034" s="173">
        <f t="shared" si="109"/>
        <v>0</v>
      </c>
      <c r="X1034" s="174" t="str">
        <f t="shared" si="110"/>
        <v>8</v>
      </c>
      <c r="Y1034" s="171"/>
      <c r="Z1034" s="172">
        <f t="shared" si="111"/>
        <v>176234.4</v>
      </c>
      <c r="AA1034" s="175">
        <f>VLOOKUP(G1034,Ma_KH!$A:$R,14,0)</f>
        <v>60</v>
      </c>
    </row>
    <row r="1035" spans="1:27" hidden="1" x14ac:dyDescent="0.25">
      <c r="A1035" s="176">
        <v>45992</v>
      </c>
      <c r="B1035" s="177">
        <v>4180685519</v>
      </c>
      <c r="C1035" s="178" t="s">
        <v>7767</v>
      </c>
      <c r="D1035" s="179">
        <v>45994</v>
      </c>
      <c r="E1035" s="180"/>
      <c r="F1035" s="178"/>
      <c r="G1035" s="32" t="s">
        <v>7894</v>
      </c>
      <c r="H1035" s="180"/>
      <c r="I1035" s="177" t="s">
        <v>7964</v>
      </c>
      <c r="J1035" s="182" t="s">
        <v>7234</v>
      </c>
      <c r="K1035" s="332" t="s">
        <v>48</v>
      </c>
      <c r="L1035" s="21" t="str">
        <f>VLOOKUP($K1035,TONG_SL!$A:$D,2,0)</f>
        <v>Mọc Nấm Hương 250g</v>
      </c>
      <c r="N1035" s="21" t="str">
        <f t="shared" si="112"/>
        <v>K-C6</v>
      </c>
      <c r="Q1035" s="21" t="str">
        <f>VLOOKUP(K1035,TONG_SL!$A:$D,3,0)</f>
        <v>Túi</v>
      </c>
      <c r="R1035" s="106">
        <v>15</v>
      </c>
      <c r="S1035" s="171"/>
      <c r="T1035" s="171">
        <f>VLOOKUP(VLOOKUP(G1035,Ma_KH!$A:$R,18,0)&amp;K1035,Gia_MB!$A:$F,6,0)</f>
        <v>46000</v>
      </c>
      <c r="U1035" s="172">
        <f t="shared" si="108"/>
        <v>690000</v>
      </c>
      <c r="V1035" s="171"/>
      <c r="W1035" s="173">
        <f t="shared" si="109"/>
        <v>0</v>
      </c>
      <c r="X1035" s="174" t="str">
        <f t="shared" si="110"/>
        <v>8</v>
      </c>
      <c r="Y1035" s="171"/>
      <c r="Z1035" s="172">
        <f t="shared" si="111"/>
        <v>55200</v>
      </c>
      <c r="AA1035" s="175">
        <f>VLOOKUP(G1035,Ma_KH!$A:$R,14,0)</f>
        <v>60</v>
      </c>
    </row>
    <row r="1036" spans="1:27" hidden="1" x14ac:dyDescent="0.25">
      <c r="A1036" s="176">
        <v>45992</v>
      </c>
      <c r="B1036" s="177">
        <v>4180685519</v>
      </c>
      <c r="C1036" s="178" t="s">
        <v>7767</v>
      </c>
      <c r="D1036" s="179">
        <v>45994</v>
      </c>
      <c r="E1036" s="180"/>
      <c r="F1036" s="178"/>
      <c r="G1036" s="32" t="s">
        <v>7894</v>
      </c>
      <c r="H1036" s="180"/>
      <c r="I1036" s="177" t="s">
        <v>7964</v>
      </c>
      <c r="J1036" s="182" t="s">
        <v>7234</v>
      </c>
      <c r="K1036" s="332" t="s">
        <v>7154</v>
      </c>
      <c r="L1036" s="21" t="str">
        <f>VLOOKUP($K1036,TONG_SL!$A:$D,2,0)</f>
        <v>Chả cốm 300g</v>
      </c>
      <c r="N1036" s="21" t="str">
        <f t="shared" si="112"/>
        <v>K-C6</v>
      </c>
      <c r="Q1036" s="21" t="str">
        <f>VLOOKUP(K1036,TONG_SL!$A:$D,3,0)</f>
        <v>Túi</v>
      </c>
      <c r="R1036" s="106">
        <v>10</v>
      </c>
      <c r="S1036" s="171"/>
      <c r="T1036" s="171">
        <f>VLOOKUP(VLOOKUP(G1036,Ma_KH!$A:$R,18,0)&amp;K1036,Gia_MB!$A:$F,6,0)</f>
        <v>74250</v>
      </c>
      <c r="U1036" s="172">
        <f t="shared" si="108"/>
        <v>742500</v>
      </c>
      <c r="V1036" s="171"/>
      <c r="W1036" s="173">
        <f t="shared" si="109"/>
        <v>0</v>
      </c>
      <c r="X1036" s="174" t="str">
        <f t="shared" si="110"/>
        <v>8</v>
      </c>
      <c r="Y1036" s="171"/>
      <c r="Z1036" s="172">
        <f t="shared" si="111"/>
        <v>59400</v>
      </c>
      <c r="AA1036" s="175">
        <f>VLOOKUP(G1036,Ma_KH!$A:$R,14,0)</f>
        <v>60</v>
      </c>
    </row>
    <row r="1037" spans="1:27" hidden="1" x14ac:dyDescent="0.25">
      <c r="A1037" s="176">
        <v>45992</v>
      </c>
      <c r="B1037" s="177">
        <v>4180685519</v>
      </c>
      <c r="C1037" s="178" t="s">
        <v>7767</v>
      </c>
      <c r="D1037" s="179">
        <v>45994</v>
      </c>
      <c r="E1037" s="180"/>
      <c r="F1037" s="178"/>
      <c r="G1037" s="32" t="s">
        <v>7894</v>
      </c>
      <c r="H1037" s="180"/>
      <c r="I1037" s="177" t="s">
        <v>7964</v>
      </c>
      <c r="J1037" s="182" t="s">
        <v>7234</v>
      </c>
      <c r="K1037" s="332" t="s">
        <v>7153</v>
      </c>
      <c r="L1037" s="21" t="str">
        <f>VLOOKUP($K1037,TONG_SL!$A:$D,2,0)</f>
        <v>Tai heo muối 200g</v>
      </c>
      <c r="N1037" s="21" t="str">
        <f t="shared" si="112"/>
        <v>K-C6</v>
      </c>
      <c r="Q1037" s="21" t="str">
        <f>VLOOKUP(K1037,TONG_SL!$A:$D,3,0)</f>
        <v>Túi</v>
      </c>
      <c r="R1037" s="106">
        <v>15</v>
      </c>
      <c r="S1037" s="171"/>
      <c r="T1037" s="171">
        <f>VLOOKUP(VLOOKUP(G1037,Ma_KH!$A:$R,18,0)&amp;K1037,Gia_MB!$A:$F,6,0)</f>
        <v>55595</v>
      </c>
      <c r="U1037" s="172">
        <f t="shared" si="108"/>
        <v>833925</v>
      </c>
      <c r="V1037" s="171"/>
      <c r="W1037" s="173">
        <f t="shared" si="109"/>
        <v>0</v>
      </c>
      <c r="X1037" s="174" t="str">
        <f t="shared" si="110"/>
        <v>8</v>
      </c>
      <c r="Y1037" s="171"/>
      <c r="Z1037" s="172">
        <f t="shared" si="111"/>
        <v>66714</v>
      </c>
      <c r="AA1037" s="175">
        <f>VLOOKUP(G1037,Ma_KH!$A:$R,14,0)</f>
        <v>60</v>
      </c>
    </row>
    <row r="1038" spans="1:27" hidden="1" x14ac:dyDescent="0.25">
      <c r="A1038" s="176">
        <v>45992</v>
      </c>
      <c r="B1038" s="177">
        <v>4180685519</v>
      </c>
      <c r="C1038" s="178" t="s">
        <v>7767</v>
      </c>
      <c r="D1038" s="179">
        <v>45994</v>
      </c>
      <c r="E1038" s="180"/>
      <c r="F1038" s="178"/>
      <c r="G1038" s="32" t="s">
        <v>7894</v>
      </c>
      <c r="H1038" s="180"/>
      <c r="I1038" s="177" t="s">
        <v>7964</v>
      </c>
      <c r="J1038" s="182" t="s">
        <v>7234</v>
      </c>
      <c r="K1038" s="332" t="s">
        <v>32</v>
      </c>
      <c r="L1038" s="21" t="str">
        <f>VLOOKUP($K1038,TONG_SL!$A:$D,2,0)</f>
        <v>Giò Tai Lưỡi Xào 250g</v>
      </c>
      <c r="N1038" s="21" t="str">
        <f t="shared" si="112"/>
        <v>K-C6</v>
      </c>
      <c r="Q1038" s="21" t="str">
        <f>VLOOKUP(K1038,TONG_SL!$A:$D,3,0)</f>
        <v>Túi</v>
      </c>
      <c r="R1038" s="106">
        <v>15</v>
      </c>
      <c r="S1038" s="171"/>
      <c r="T1038" s="171">
        <f>VLOOKUP(VLOOKUP(G1038,Ma_KH!$A:$R,18,0)&amp;K1038,Gia_MB!$A:$F,6,0)</f>
        <v>50182</v>
      </c>
      <c r="U1038" s="172">
        <f t="shared" si="108"/>
        <v>752730</v>
      </c>
      <c r="V1038" s="171"/>
      <c r="W1038" s="173">
        <f t="shared" si="109"/>
        <v>0</v>
      </c>
      <c r="X1038" s="174" t="str">
        <f t="shared" si="110"/>
        <v>8</v>
      </c>
      <c r="Y1038" s="171"/>
      <c r="Z1038" s="172">
        <f t="shared" si="111"/>
        <v>60218.400000000001</v>
      </c>
      <c r="AA1038" s="175">
        <f>VLOOKUP(G1038,Ma_KH!$A:$R,14,0)</f>
        <v>60</v>
      </c>
    </row>
    <row r="1039" spans="1:27" hidden="1" x14ac:dyDescent="0.25">
      <c r="A1039" s="176">
        <v>45993</v>
      </c>
      <c r="B1039" s="177">
        <v>4180722767</v>
      </c>
      <c r="C1039" s="178" t="s">
        <v>7767</v>
      </c>
      <c r="D1039" s="179">
        <v>45994</v>
      </c>
      <c r="E1039" s="180"/>
      <c r="F1039" s="178"/>
      <c r="G1039" s="32" t="s">
        <v>7784</v>
      </c>
      <c r="H1039" s="180"/>
      <c r="I1039" s="177" t="s">
        <v>7965</v>
      </c>
      <c r="J1039" s="182" t="s">
        <v>7234</v>
      </c>
      <c r="K1039" s="332" t="s">
        <v>7187</v>
      </c>
      <c r="L1039" s="21" t="str">
        <f>VLOOKUP($K1039,TONG_SL!$A:$D,2,0)</f>
        <v>Chân giò heo muối 300g</v>
      </c>
      <c r="N1039" s="21" t="str">
        <f t="shared" si="112"/>
        <v>K-C6</v>
      </c>
      <c r="Q1039" s="21" t="str">
        <f>VLOOKUP(K1039,TONG_SL!$A:$D,3,0)</f>
        <v>Túi</v>
      </c>
      <c r="R1039" s="106">
        <v>10</v>
      </c>
      <c r="S1039" s="171"/>
      <c r="T1039" s="171">
        <f>VLOOKUP(VLOOKUP(G1039,Ma_KH!$A:$R,18,0)&amp;K1039,Gia_MB!$A:$F,6,0)</f>
        <v>73431</v>
      </c>
      <c r="U1039" s="172">
        <f t="shared" si="108"/>
        <v>734310</v>
      </c>
      <c r="V1039" s="171"/>
      <c r="W1039" s="173">
        <f t="shared" si="109"/>
        <v>0</v>
      </c>
      <c r="X1039" s="174" t="str">
        <f t="shared" si="110"/>
        <v>8</v>
      </c>
      <c r="Y1039" s="171"/>
      <c r="Z1039" s="172">
        <f t="shared" si="111"/>
        <v>58744.800000000003</v>
      </c>
      <c r="AA1039" s="175">
        <f>VLOOKUP(G1039,Ma_KH!$A:$R,14,0)</f>
        <v>60</v>
      </c>
    </row>
    <row r="1040" spans="1:27" hidden="1" x14ac:dyDescent="0.25">
      <c r="A1040" s="176">
        <v>45993</v>
      </c>
      <c r="B1040" s="177">
        <v>4180722767</v>
      </c>
      <c r="C1040" s="178" t="s">
        <v>7767</v>
      </c>
      <c r="D1040" s="179">
        <v>45994</v>
      </c>
      <c r="E1040" s="180"/>
      <c r="F1040" s="178"/>
      <c r="G1040" s="32" t="s">
        <v>7784</v>
      </c>
      <c r="H1040" s="180"/>
      <c r="I1040" s="177" t="s">
        <v>7965</v>
      </c>
      <c r="J1040" s="182" t="s">
        <v>7234</v>
      </c>
      <c r="K1040" s="332" t="s">
        <v>30</v>
      </c>
      <c r="L1040" s="21" t="str">
        <f>VLOOKUP($K1040,TONG_SL!$A:$D,2,0)</f>
        <v>Gà muối 500g</v>
      </c>
      <c r="N1040" s="21" t="str">
        <f t="shared" si="112"/>
        <v>K-C6</v>
      </c>
      <c r="Q1040" s="21" t="str">
        <f>VLOOKUP(K1040,TONG_SL!$A:$D,3,0)</f>
        <v>Túi</v>
      </c>
      <c r="R1040" s="106">
        <v>10</v>
      </c>
      <c r="S1040" s="171"/>
      <c r="T1040" s="171">
        <f>VLOOKUP(VLOOKUP(G1040,Ma_KH!$A:$R,18,0)&amp;K1040,Gia_MB!$A:$F,6,0)</f>
        <v>111058</v>
      </c>
      <c r="U1040" s="172">
        <f t="shared" ref="U1040:U1103" si="113">T1040*R1040</f>
        <v>1110580</v>
      </c>
      <c r="V1040" s="171"/>
      <c r="W1040" s="173">
        <f t="shared" ref="W1040:W1103" si="114">U1040*V1040</f>
        <v>0</v>
      </c>
      <c r="X1040" s="174" t="str">
        <f t="shared" ref="X1040:X1103" si="115">IF(B1040&lt;&gt;"","8","0")</f>
        <v>8</v>
      </c>
      <c r="Y1040" s="171"/>
      <c r="Z1040" s="172">
        <f t="shared" ref="Z1040:Z1103" si="116">U1040*X1040%</f>
        <v>88846.400000000009</v>
      </c>
      <c r="AA1040" s="175">
        <f>VLOOKUP(G1040,Ma_KH!$A:$R,14,0)</f>
        <v>60</v>
      </c>
    </row>
    <row r="1041" spans="1:27" hidden="1" x14ac:dyDescent="0.25">
      <c r="A1041" s="176">
        <v>45993</v>
      </c>
      <c r="B1041" s="177">
        <v>4180722767</v>
      </c>
      <c r="C1041" s="178" t="s">
        <v>7767</v>
      </c>
      <c r="D1041" s="179">
        <v>45994</v>
      </c>
      <c r="E1041" s="180"/>
      <c r="F1041" s="178"/>
      <c r="G1041" s="32" t="s">
        <v>7784</v>
      </c>
      <c r="H1041" s="180"/>
      <c r="I1041" s="177" t="s">
        <v>7965</v>
      </c>
      <c r="J1041" s="182" t="s">
        <v>7234</v>
      </c>
      <c r="K1041" s="332" t="s">
        <v>32</v>
      </c>
      <c r="L1041" s="21" t="str">
        <f>VLOOKUP($K1041,TONG_SL!$A:$D,2,0)</f>
        <v>Giò Tai Lưỡi Xào 250g</v>
      </c>
      <c r="N1041" s="21" t="str">
        <f t="shared" si="112"/>
        <v>K-C6</v>
      </c>
      <c r="Q1041" s="21" t="str">
        <f>VLOOKUP(K1041,TONG_SL!$A:$D,3,0)</f>
        <v>Túi</v>
      </c>
      <c r="R1041" s="106">
        <v>10</v>
      </c>
      <c r="S1041" s="171"/>
      <c r="T1041" s="171">
        <f>VLOOKUP(VLOOKUP(G1041,Ma_KH!$A:$R,18,0)&amp;K1041,Gia_MB!$A:$F,6,0)</f>
        <v>50182</v>
      </c>
      <c r="U1041" s="172">
        <f t="shared" si="113"/>
        <v>501820</v>
      </c>
      <c r="V1041" s="171"/>
      <c r="W1041" s="173">
        <f t="shared" si="114"/>
        <v>0</v>
      </c>
      <c r="X1041" s="174" t="str">
        <f t="shared" si="115"/>
        <v>8</v>
      </c>
      <c r="Y1041" s="171"/>
      <c r="Z1041" s="172">
        <f t="shared" si="116"/>
        <v>40145.599999999999</v>
      </c>
      <c r="AA1041" s="175">
        <f>VLOOKUP(G1041,Ma_KH!$A:$R,14,0)</f>
        <v>60</v>
      </c>
    </row>
    <row r="1042" spans="1:27" hidden="1" x14ac:dyDescent="0.25">
      <c r="A1042" s="176">
        <v>45993</v>
      </c>
      <c r="B1042" s="177">
        <v>4180722767</v>
      </c>
      <c r="C1042" s="178" t="s">
        <v>7767</v>
      </c>
      <c r="D1042" s="179">
        <v>45994</v>
      </c>
      <c r="E1042" s="180"/>
      <c r="F1042" s="178"/>
      <c r="G1042" s="32" t="s">
        <v>7784</v>
      </c>
      <c r="H1042" s="180"/>
      <c r="I1042" s="177" t="s">
        <v>7965</v>
      </c>
      <c r="J1042" s="182" t="s">
        <v>7234</v>
      </c>
      <c r="K1042" s="332" t="s">
        <v>7153</v>
      </c>
      <c r="L1042" s="21" t="str">
        <f>VLOOKUP($K1042,TONG_SL!$A:$D,2,0)</f>
        <v>Tai heo muối 200g</v>
      </c>
      <c r="N1042" s="21" t="str">
        <f t="shared" si="112"/>
        <v>K-C6</v>
      </c>
      <c r="Q1042" s="21" t="str">
        <f>VLOOKUP(K1042,TONG_SL!$A:$D,3,0)</f>
        <v>Túi</v>
      </c>
      <c r="R1042" s="106">
        <v>10</v>
      </c>
      <c r="S1042" s="171"/>
      <c r="T1042" s="171">
        <f>VLOOKUP(VLOOKUP(G1042,Ma_KH!$A:$R,18,0)&amp;K1042,Gia_MB!$A:$F,6,0)</f>
        <v>55595</v>
      </c>
      <c r="U1042" s="172">
        <f t="shared" si="113"/>
        <v>555950</v>
      </c>
      <c r="V1042" s="171"/>
      <c r="W1042" s="173">
        <f t="shared" si="114"/>
        <v>0</v>
      </c>
      <c r="X1042" s="174" t="str">
        <f t="shared" si="115"/>
        <v>8</v>
      </c>
      <c r="Y1042" s="171"/>
      <c r="Z1042" s="172">
        <f t="shared" si="116"/>
        <v>44476</v>
      </c>
      <c r="AA1042" s="175">
        <f>VLOOKUP(G1042,Ma_KH!$A:$R,14,0)</f>
        <v>60</v>
      </c>
    </row>
    <row r="1043" spans="1:27" hidden="1" x14ac:dyDescent="0.25">
      <c r="A1043" s="176">
        <v>45993</v>
      </c>
      <c r="B1043" s="177">
        <v>4180722767</v>
      </c>
      <c r="C1043" s="178" t="s">
        <v>7767</v>
      </c>
      <c r="D1043" s="179">
        <v>45994</v>
      </c>
      <c r="E1043" s="180"/>
      <c r="F1043" s="178"/>
      <c r="G1043" s="32" t="s">
        <v>7784</v>
      </c>
      <c r="H1043" s="180"/>
      <c r="I1043" s="177" t="s">
        <v>7965</v>
      </c>
      <c r="J1043" s="182" t="s">
        <v>7234</v>
      </c>
      <c r="K1043" s="332" t="s">
        <v>7154</v>
      </c>
      <c r="L1043" s="21" t="str">
        <f>VLOOKUP($K1043,TONG_SL!$A:$D,2,0)</f>
        <v>Chả cốm 300g</v>
      </c>
      <c r="N1043" s="21" t="str">
        <f t="shared" si="112"/>
        <v>K-C6</v>
      </c>
      <c r="Q1043" s="21" t="str">
        <f>VLOOKUP(K1043,TONG_SL!$A:$D,3,0)</f>
        <v>Túi</v>
      </c>
      <c r="R1043" s="106">
        <v>10</v>
      </c>
      <c r="S1043" s="171"/>
      <c r="T1043" s="171">
        <f>VLOOKUP(VLOOKUP(G1043,Ma_KH!$A:$R,18,0)&amp;K1043,Gia_MB!$A:$F,6,0)</f>
        <v>74250</v>
      </c>
      <c r="U1043" s="172">
        <f t="shared" si="113"/>
        <v>742500</v>
      </c>
      <c r="V1043" s="171"/>
      <c r="W1043" s="173">
        <f t="shared" si="114"/>
        <v>0</v>
      </c>
      <c r="X1043" s="174" t="str">
        <f t="shared" si="115"/>
        <v>8</v>
      </c>
      <c r="Y1043" s="171"/>
      <c r="Z1043" s="172">
        <f t="shared" si="116"/>
        <v>59400</v>
      </c>
      <c r="AA1043" s="175">
        <f>VLOOKUP(G1043,Ma_KH!$A:$R,14,0)</f>
        <v>60</v>
      </c>
    </row>
    <row r="1044" spans="1:27" hidden="1" x14ac:dyDescent="0.25">
      <c r="A1044" s="176">
        <v>45992</v>
      </c>
      <c r="B1044" s="177">
        <v>4180690527</v>
      </c>
      <c r="C1044" s="178" t="s">
        <v>7767</v>
      </c>
      <c r="D1044" s="179">
        <v>45994</v>
      </c>
      <c r="E1044" s="180"/>
      <c r="F1044" s="178"/>
      <c r="G1044" s="32" t="s">
        <v>7966</v>
      </c>
      <c r="H1044" s="180"/>
      <c r="I1044" s="177" t="s">
        <v>7967</v>
      </c>
      <c r="J1044" s="182" t="s">
        <v>7234</v>
      </c>
      <c r="K1044" s="332" t="s">
        <v>7154</v>
      </c>
      <c r="L1044" s="21" t="str">
        <f>VLOOKUP($K1044,TONG_SL!$A:$D,2,0)</f>
        <v>Chả cốm 300g</v>
      </c>
      <c r="N1044" s="21" t="str">
        <f t="shared" si="112"/>
        <v>K-C6</v>
      </c>
      <c r="Q1044" s="21" t="str">
        <f>VLOOKUP(K1044,TONG_SL!$A:$D,3,0)</f>
        <v>Túi</v>
      </c>
      <c r="R1044" s="106">
        <v>10</v>
      </c>
      <c r="S1044" s="171"/>
      <c r="T1044" s="171">
        <f>VLOOKUP(VLOOKUP(G1044,Ma_KH!$A:$R,18,0)&amp;K1044,Gia_MB!$A:$F,6,0)</f>
        <v>74250</v>
      </c>
      <c r="U1044" s="172">
        <f t="shared" si="113"/>
        <v>742500</v>
      </c>
      <c r="V1044" s="171"/>
      <c r="W1044" s="173">
        <f t="shared" si="114"/>
        <v>0</v>
      </c>
      <c r="X1044" s="174" t="str">
        <f t="shared" si="115"/>
        <v>8</v>
      </c>
      <c r="Y1044" s="171"/>
      <c r="Z1044" s="172">
        <f t="shared" si="116"/>
        <v>59400</v>
      </c>
      <c r="AA1044" s="175">
        <f>VLOOKUP(G1044,Ma_KH!$A:$R,14,0)</f>
        <v>60</v>
      </c>
    </row>
    <row r="1045" spans="1:27" hidden="1" x14ac:dyDescent="0.25">
      <c r="A1045" s="176">
        <v>45992</v>
      </c>
      <c r="B1045" s="177">
        <v>4180690527</v>
      </c>
      <c r="C1045" s="178" t="s">
        <v>7767</v>
      </c>
      <c r="D1045" s="179">
        <v>45994</v>
      </c>
      <c r="E1045" s="180"/>
      <c r="F1045" s="178"/>
      <c r="G1045" s="32" t="s">
        <v>7966</v>
      </c>
      <c r="H1045" s="180"/>
      <c r="I1045" s="177" t="s">
        <v>7967</v>
      </c>
      <c r="J1045" s="182" t="s">
        <v>7234</v>
      </c>
      <c r="K1045" s="332" t="s">
        <v>7775</v>
      </c>
      <c r="L1045" s="21" t="str">
        <f>VLOOKUP($K1045,TONG_SL!$A:$D,2,0)</f>
        <v>Chả nướng 300g</v>
      </c>
      <c r="N1045" s="21" t="str">
        <f t="shared" si="112"/>
        <v>K-C6</v>
      </c>
      <c r="Q1045" s="21" t="str">
        <f>VLOOKUP(K1045,TONG_SL!$A:$D,3,0)</f>
        <v>Túi</v>
      </c>
      <c r="R1045" s="106">
        <v>10</v>
      </c>
      <c r="S1045" s="171"/>
      <c r="T1045" s="171">
        <f>VLOOKUP(VLOOKUP(G1045,Ma_KH!$A:$R,18,0)&amp;K1045,Gia_MB!$A:$F,6,0)</f>
        <v>70950</v>
      </c>
      <c r="U1045" s="172">
        <f t="shared" si="113"/>
        <v>709500</v>
      </c>
      <c r="V1045" s="171"/>
      <c r="W1045" s="173">
        <f t="shared" si="114"/>
        <v>0</v>
      </c>
      <c r="X1045" s="174" t="str">
        <f t="shared" si="115"/>
        <v>8</v>
      </c>
      <c r="Y1045" s="171"/>
      <c r="Z1045" s="172">
        <f t="shared" si="116"/>
        <v>56760</v>
      </c>
      <c r="AA1045" s="175">
        <f>VLOOKUP(G1045,Ma_KH!$A:$R,14,0)</f>
        <v>60</v>
      </c>
    </row>
    <row r="1046" spans="1:27" hidden="1" x14ac:dyDescent="0.25">
      <c r="A1046" s="176">
        <v>45992</v>
      </c>
      <c r="B1046" s="177">
        <v>4180690527</v>
      </c>
      <c r="C1046" s="178" t="s">
        <v>7767</v>
      </c>
      <c r="D1046" s="179">
        <v>45994</v>
      </c>
      <c r="E1046" s="180"/>
      <c r="F1046" s="178"/>
      <c r="G1046" s="32" t="s">
        <v>7966</v>
      </c>
      <c r="H1046" s="180"/>
      <c r="I1046" s="177" t="s">
        <v>7967</v>
      </c>
      <c r="J1046" s="182" t="s">
        <v>7234</v>
      </c>
      <c r="K1046" s="332" t="s">
        <v>30</v>
      </c>
      <c r="L1046" s="21" t="str">
        <f>VLOOKUP($K1046,TONG_SL!$A:$D,2,0)</f>
        <v>Gà muối 500g</v>
      </c>
      <c r="N1046" s="21" t="str">
        <f t="shared" si="112"/>
        <v>K-C6</v>
      </c>
      <c r="Q1046" s="21" t="str">
        <f>VLOOKUP(K1046,TONG_SL!$A:$D,3,0)</f>
        <v>Túi</v>
      </c>
      <c r="R1046" s="106">
        <v>5</v>
      </c>
      <c r="S1046" s="171"/>
      <c r="T1046" s="171">
        <f>VLOOKUP(VLOOKUP(G1046,Ma_KH!$A:$R,18,0)&amp;K1046,Gia_MB!$A:$F,6,0)</f>
        <v>111058</v>
      </c>
      <c r="U1046" s="172">
        <f t="shared" si="113"/>
        <v>555290</v>
      </c>
      <c r="V1046" s="171"/>
      <c r="W1046" s="173">
        <f t="shared" si="114"/>
        <v>0</v>
      </c>
      <c r="X1046" s="174" t="str">
        <f t="shared" si="115"/>
        <v>8</v>
      </c>
      <c r="Y1046" s="171"/>
      <c r="Z1046" s="172">
        <f t="shared" si="116"/>
        <v>44423.200000000004</v>
      </c>
      <c r="AA1046" s="175">
        <f>VLOOKUP(G1046,Ma_KH!$A:$R,14,0)</f>
        <v>60</v>
      </c>
    </row>
    <row r="1047" spans="1:27" hidden="1" x14ac:dyDescent="0.25">
      <c r="A1047" s="176">
        <v>45992</v>
      </c>
      <c r="B1047" s="177">
        <v>4180690527</v>
      </c>
      <c r="C1047" s="178" t="s">
        <v>7767</v>
      </c>
      <c r="D1047" s="179">
        <v>45994</v>
      </c>
      <c r="E1047" s="180"/>
      <c r="F1047" s="178"/>
      <c r="G1047" s="32" t="s">
        <v>7966</v>
      </c>
      <c r="H1047" s="180"/>
      <c r="I1047" s="177" t="s">
        <v>7967</v>
      </c>
      <c r="J1047" s="182" t="s">
        <v>7234</v>
      </c>
      <c r="K1047" s="332" t="s">
        <v>7322</v>
      </c>
      <c r="L1047" s="21" t="str">
        <f>VLOOKUP($K1047,TONG_SL!$A:$D,2,0)</f>
        <v>Gà xì dầu 500g</v>
      </c>
      <c r="N1047" s="21" t="str">
        <f t="shared" si="112"/>
        <v>K-C6</v>
      </c>
      <c r="Q1047" s="21" t="str">
        <f>VLOOKUP(K1047,TONG_SL!$A:$D,3,0)</f>
        <v>Túi</v>
      </c>
      <c r="R1047" s="106">
        <v>5</v>
      </c>
      <c r="S1047" s="171"/>
      <c r="T1047" s="171">
        <f>VLOOKUP(VLOOKUP(G1047,Ma_KH!$A:$R,18,0)&amp;K1047,Gia_MB!$A:$F,6,0)</f>
        <v>111606</v>
      </c>
      <c r="U1047" s="172">
        <f t="shared" si="113"/>
        <v>558030</v>
      </c>
      <c r="V1047" s="171"/>
      <c r="W1047" s="173">
        <f t="shared" si="114"/>
        <v>0</v>
      </c>
      <c r="X1047" s="174" t="str">
        <f t="shared" si="115"/>
        <v>8</v>
      </c>
      <c r="Y1047" s="171"/>
      <c r="Z1047" s="172">
        <f t="shared" si="116"/>
        <v>44642.400000000001</v>
      </c>
      <c r="AA1047" s="175">
        <f>VLOOKUP(G1047,Ma_KH!$A:$R,14,0)</f>
        <v>60</v>
      </c>
    </row>
    <row r="1048" spans="1:27" hidden="1" x14ac:dyDescent="0.25">
      <c r="A1048" s="176">
        <v>45992</v>
      </c>
      <c r="B1048" s="177">
        <v>4180650954</v>
      </c>
      <c r="C1048" s="178" t="s">
        <v>7767</v>
      </c>
      <c r="D1048" s="179">
        <v>45994</v>
      </c>
      <c r="E1048" s="180"/>
      <c r="F1048" s="178"/>
      <c r="G1048" s="32" t="s">
        <v>7773</v>
      </c>
      <c r="H1048" s="180"/>
      <c r="I1048" s="177" t="s">
        <v>7968</v>
      </c>
      <c r="J1048" s="182" t="s">
        <v>7234</v>
      </c>
      <c r="K1048" s="332" t="s">
        <v>30</v>
      </c>
      <c r="L1048" s="21" t="str">
        <f>VLOOKUP($K1048,TONG_SL!$A:$D,2,0)</f>
        <v>Gà muối 500g</v>
      </c>
      <c r="N1048" s="21" t="str">
        <f t="shared" si="112"/>
        <v>K-C6</v>
      </c>
      <c r="Q1048" s="21" t="str">
        <f>VLOOKUP(K1048,TONG_SL!$A:$D,3,0)</f>
        <v>Túi</v>
      </c>
      <c r="R1048" s="106">
        <v>5</v>
      </c>
      <c r="S1048" s="171"/>
      <c r="T1048" s="171">
        <f>VLOOKUP(VLOOKUP(G1048,Ma_KH!$A:$R,18,0)&amp;K1048,Gia_MB!$A:$F,6,0)</f>
        <v>111058</v>
      </c>
      <c r="U1048" s="172">
        <f t="shared" si="113"/>
        <v>555290</v>
      </c>
      <c r="V1048" s="171"/>
      <c r="W1048" s="173">
        <f t="shared" si="114"/>
        <v>0</v>
      </c>
      <c r="X1048" s="174" t="str">
        <f t="shared" si="115"/>
        <v>8</v>
      </c>
      <c r="Y1048" s="171"/>
      <c r="Z1048" s="172">
        <f t="shared" si="116"/>
        <v>44423.200000000004</v>
      </c>
      <c r="AA1048" s="175">
        <f>VLOOKUP(G1048,Ma_KH!$A:$R,14,0)</f>
        <v>60</v>
      </c>
    </row>
    <row r="1049" spans="1:27" hidden="1" x14ac:dyDescent="0.25">
      <c r="A1049" s="176">
        <v>45992</v>
      </c>
      <c r="B1049" s="177">
        <v>4180650954</v>
      </c>
      <c r="C1049" s="178" t="s">
        <v>7767</v>
      </c>
      <c r="D1049" s="179">
        <v>45994</v>
      </c>
      <c r="E1049" s="180"/>
      <c r="F1049" s="178"/>
      <c r="G1049" s="32" t="s">
        <v>7773</v>
      </c>
      <c r="H1049" s="180"/>
      <c r="I1049" s="177" t="s">
        <v>7968</v>
      </c>
      <c r="J1049" s="182" t="s">
        <v>7234</v>
      </c>
      <c r="K1049" s="332" t="s">
        <v>32</v>
      </c>
      <c r="L1049" s="21" t="str">
        <f>VLOOKUP($K1049,TONG_SL!$A:$D,2,0)</f>
        <v>Giò Tai Lưỡi Xào 250g</v>
      </c>
      <c r="N1049" s="21" t="str">
        <f t="shared" si="112"/>
        <v>K-C6</v>
      </c>
      <c r="Q1049" s="21" t="str">
        <f>VLOOKUP(K1049,TONG_SL!$A:$D,3,0)</f>
        <v>Túi</v>
      </c>
      <c r="R1049" s="106">
        <v>10</v>
      </c>
      <c r="S1049" s="171"/>
      <c r="T1049" s="171">
        <f>VLOOKUP(VLOOKUP(G1049,Ma_KH!$A:$R,18,0)&amp;K1049,Gia_MB!$A:$F,6,0)</f>
        <v>50182</v>
      </c>
      <c r="U1049" s="172">
        <f t="shared" si="113"/>
        <v>501820</v>
      </c>
      <c r="V1049" s="171"/>
      <c r="W1049" s="173">
        <f t="shared" si="114"/>
        <v>0</v>
      </c>
      <c r="X1049" s="174" t="str">
        <f t="shared" si="115"/>
        <v>8</v>
      </c>
      <c r="Y1049" s="171"/>
      <c r="Z1049" s="172">
        <f t="shared" si="116"/>
        <v>40145.599999999999</v>
      </c>
      <c r="AA1049" s="175">
        <f>VLOOKUP(G1049,Ma_KH!$A:$R,14,0)</f>
        <v>60</v>
      </c>
    </row>
    <row r="1050" spans="1:27" hidden="1" x14ac:dyDescent="0.25">
      <c r="A1050" s="176">
        <v>45992</v>
      </c>
      <c r="B1050" s="177">
        <v>4180650954</v>
      </c>
      <c r="C1050" s="178" t="s">
        <v>7767</v>
      </c>
      <c r="D1050" s="179">
        <v>45994</v>
      </c>
      <c r="E1050" s="180"/>
      <c r="F1050" s="178"/>
      <c r="G1050" s="32" t="s">
        <v>7773</v>
      </c>
      <c r="H1050" s="180"/>
      <c r="I1050" s="177" t="s">
        <v>7968</v>
      </c>
      <c r="J1050" s="182" t="s">
        <v>7234</v>
      </c>
      <c r="K1050" s="332" t="s">
        <v>27</v>
      </c>
      <c r="L1050" s="21" t="str">
        <f>VLOOKUP($K1050,TONG_SL!$A:$D,2,0)</f>
        <v>Chân giò heo muối 300g</v>
      </c>
      <c r="N1050" s="21" t="str">
        <f t="shared" si="112"/>
        <v>K-C6</v>
      </c>
      <c r="Q1050" s="21" t="str">
        <f>VLOOKUP(K1050,TONG_SL!$A:$D,3,0)</f>
        <v>Túi</v>
      </c>
      <c r="R1050" s="106">
        <v>10</v>
      </c>
      <c r="S1050" s="171"/>
      <c r="T1050" s="171">
        <f>VLOOKUP(VLOOKUP(G1050,Ma_KH!$A:$R,18,0)&amp;K1050,Gia_MB!$A:$F,6,0)</f>
        <v>73431</v>
      </c>
      <c r="U1050" s="172">
        <f t="shared" si="113"/>
        <v>734310</v>
      </c>
      <c r="V1050" s="171"/>
      <c r="W1050" s="173">
        <f t="shared" si="114"/>
        <v>0</v>
      </c>
      <c r="X1050" s="174" t="str">
        <f t="shared" si="115"/>
        <v>8</v>
      </c>
      <c r="Y1050" s="171"/>
      <c r="Z1050" s="172">
        <f t="shared" si="116"/>
        <v>58744.800000000003</v>
      </c>
      <c r="AA1050" s="175">
        <f>VLOOKUP(G1050,Ma_KH!$A:$R,14,0)</f>
        <v>60</v>
      </c>
    </row>
    <row r="1051" spans="1:27" hidden="1" x14ac:dyDescent="0.25">
      <c r="A1051" s="176">
        <v>45992</v>
      </c>
      <c r="B1051" s="177">
        <v>4180650954</v>
      </c>
      <c r="C1051" s="178" t="s">
        <v>7767</v>
      </c>
      <c r="D1051" s="179">
        <v>45994</v>
      </c>
      <c r="E1051" s="180"/>
      <c r="F1051" s="178"/>
      <c r="G1051" s="32" t="s">
        <v>7773</v>
      </c>
      <c r="H1051" s="180"/>
      <c r="I1051" s="177" t="s">
        <v>7968</v>
      </c>
      <c r="J1051" s="182" t="s">
        <v>7234</v>
      </c>
      <c r="K1051" s="332" t="s">
        <v>7154</v>
      </c>
      <c r="L1051" s="21" t="str">
        <f>VLOOKUP($K1051,TONG_SL!$A:$D,2,0)</f>
        <v>Chả cốm 300g</v>
      </c>
      <c r="N1051" s="21" t="str">
        <f t="shared" si="112"/>
        <v>K-C6</v>
      </c>
      <c r="Q1051" s="21" t="str">
        <f>VLOOKUP(K1051,TONG_SL!$A:$D,3,0)</f>
        <v>Túi</v>
      </c>
      <c r="R1051" s="106">
        <v>5</v>
      </c>
      <c r="S1051" s="171"/>
      <c r="T1051" s="171">
        <f>VLOOKUP(VLOOKUP(G1051,Ma_KH!$A:$R,18,0)&amp;K1051,Gia_MB!$A:$F,6,0)</f>
        <v>74250</v>
      </c>
      <c r="U1051" s="172">
        <f t="shared" si="113"/>
        <v>371250</v>
      </c>
      <c r="V1051" s="171"/>
      <c r="W1051" s="173">
        <f t="shared" si="114"/>
        <v>0</v>
      </c>
      <c r="X1051" s="174" t="str">
        <f t="shared" si="115"/>
        <v>8</v>
      </c>
      <c r="Y1051" s="171"/>
      <c r="Z1051" s="172">
        <f t="shared" si="116"/>
        <v>29700</v>
      </c>
      <c r="AA1051" s="175">
        <f>VLOOKUP(G1051,Ma_KH!$A:$R,14,0)</f>
        <v>60</v>
      </c>
    </row>
    <row r="1052" spans="1:27" hidden="1" x14ac:dyDescent="0.25">
      <c r="A1052" s="176">
        <v>45992</v>
      </c>
      <c r="B1052" s="177">
        <v>4180650954</v>
      </c>
      <c r="C1052" s="178" t="s">
        <v>7767</v>
      </c>
      <c r="D1052" s="179">
        <v>45994</v>
      </c>
      <c r="E1052" s="180"/>
      <c r="F1052" s="178"/>
      <c r="G1052" s="32" t="s">
        <v>7773</v>
      </c>
      <c r="H1052" s="180"/>
      <c r="I1052" s="177" t="s">
        <v>7968</v>
      </c>
      <c r="J1052" s="182" t="s">
        <v>7234</v>
      </c>
      <c r="K1052" s="332" t="s">
        <v>7820</v>
      </c>
      <c r="L1052" s="21" t="str">
        <f>VLOOKUP($K1052,TONG_SL!$A:$D,2,0)</f>
        <v>Giò lụa cây 250g</v>
      </c>
      <c r="N1052" s="21" t="str">
        <f t="shared" si="112"/>
        <v>K-C6</v>
      </c>
      <c r="Q1052" s="21" t="str">
        <f>VLOOKUP(K1052,TONG_SL!$A:$D,3,0)</f>
        <v>Túi</v>
      </c>
      <c r="R1052" s="106">
        <v>5</v>
      </c>
      <c r="S1052" s="171"/>
      <c r="T1052" s="171">
        <f>VLOOKUP(VLOOKUP(G1052,Ma_KH!$A:$R,18,0)&amp;K1052,Gia_MB!$A:$F,6,0)</f>
        <v>49500</v>
      </c>
      <c r="U1052" s="172">
        <f t="shared" si="113"/>
        <v>247500</v>
      </c>
      <c r="V1052" s="171"/>
      <c r="W1052" s="173">
        <f t="shared" si="114"/>
        <v>0</v>
      </c>
      <c r="X1052" s="174" t="str">
        <f t="shared" si="115"/>
        <v>8</v>
      </c>
      <c r="Y1052" s="171"/>
      <c r="Z1052" s="172">
        <f t="shared" si="116"/>
        <v>19800</v>
      </c>
      <c r="AA1052" s="175">
        <f>VLOOKUP(G1052,Ma_KH!$A:$R,14,0)</f>
        <v>60</v>
      </c>
    </row>
    <row r="1053" spans="1:27" hidden="1" x14ac:dyDescent="0.25">
      <c r="A1053" s="176">
        <v>45992</v>
      </c>
      <c r="B1053" s="177">
        <v>4180650954</v>
      </c>
      <c r="C1053" s="178" t="s">
        <v>7767</v>
      </c>
      <c r="D1053" s="179">
        <v>45994</v>
      </c>
      <c r="E1053" s="180"/>
      <c r="F1053" s="178"/>
      <c r="G1053" s="32" t="s">
        <v>7773</v>
      </c>
      <c r="H1053" s="180"/>
      <c r="I1053" s="177" t="s">
        <v>7968</v>
      </c>
      <c r="J1053" s="182" t="s">
        <v>7234</v>
      </c>
      <c r="K1053" s="332" t="s">
        <v>7821</v>
      </c>
      <c r="L1053" s="21" t="str">
        <f>VLOOKUP($K1053,TONG_SL!$A:$D,2,0)</f>
        <v>Giò sụn gà 250g</v>
      </c>
      <c r="N1053" s="21" t="str">
        <f t="shared" si="112"/>
        <v>K-C6</v>
      </c>
      <c r="Q1053" s="21" t="str">
        <f>VLOOKUP(K1053,TONG_SL!$A:$D,3,0)</f>
        <v>Túi</v>
      </c>
      <c r="R1053" s="106">
        <v>5</v>
      </c>
      <c r="S1053" s="171"/>
      <c r="T1053" s="171">
        <f>VLOOKUP(VLOOKUP(G1053,Ma_KH!$A:$R,18,0)&amp;K1053,Gia_MB!$A:$F,6,0)</f>
        <v>50400</v>
      </c>
      <c r="U1053" s="172">
        <f t="shared" si="113"/>
        <v>252000</v>
      </c>
      <c r="V1053" s="171"/>
      <c r="W1053" s="173">
        <f t="shared" si="114"/>
        <v>0</v>
      </c>
      <c r="X1053" s="174" t="str">
        <f t="shared" si="115"/>
        <v>8</v>
      </c>
      <c r="Y1053" s="171"/>
      <c r="Z1053" s="172">
        <f t="shared" si="116"/>
        <v>20160</v>
      </c>
      <c r="AA1053" s="175">
        <f>VLOOKUP(G1053,Ma_KH!$A:$R,14,0)</f>
        <v>60</v>
      </c>
    </row>
    <row r="1054" spans="1:27" hidden="1" x14ac:dyDescent="0.25">
      <c r="A1054" s="176">
        <v>45994</v>
      </c>
      <c r="B1054" s="177" t="s">
        <v>7969</v>
      </c>
      <c r="C1054" s="178" t="s">
        <v>7767</v>
      </c>
      <c r="D1054" s="179">
        <v>45994</v>
      </c>
      <c r="E1054" s="180"/>
      <c r="F1054" s="178"/>
      <c r="G1054" s="32" t="s">
        <v>7773</v>
      </c>
      <c r="H1054" s="180"/>
      <c r="I1054" s="177" t="s">
        <v>7969</v>
      </c>
      <c r="J1054" s="182" t="s">
        <v>7234</v>
      </c>
      <c r="K1054" s="332" t="s">
        <v>30</v>
      </c>
      <c r="L1054" s="21" t="str">
        <f>VLOOKUP($K1054,TONG_SL!$A:$D,2,0)</f>
        <v>Gà muối 500g</v>
      </c>
      <c r="N1054" s="21" t="str">
        <f t="shared" si="112"/>
        <v>K-C6</v>
      </c>
      <c r="Q1054" s="21" t="str">
        <f>VLOOKUP(K1054,TONG_SL!$A:$D,3,0)</f>
        <v>Túi</v>
      </c>
      <c r="R1054" s="106">
        <v>10</v>
      </c>
      <c r="S1054" s="171"/>
      <c r="T1054" s="171">
        <f>VLOOKUP(VLOOKUP(G1054,Ma_KH!$A:$R,18,0)&amp;K1054,Gia_MB!$A:$F,6,0)</f>
        <v>111058</v>
      </c>
      <c r="U1054" s="172">
        <f t="shared" si="113"/>
        <v>1110580</v>
      </c>
      <c r="V1054" s="171"/>
      <c r="W1054" s="173">
        <f t="shared" si="114"/>
        <v>0</v>
      </c>
      <c r="X1054" s="174" t="str">
        <f t="shared" si="115"/>
        <v>8</v>
      </c>
      <c r="Y1054" s="171"/>
      <c r="Z1054" s="172">
        <f t="shared" si="116"/>
        <v>88846.400000000009</v>
      </c>
      <c r="AA1054" s="175">
        <f>VLOOKUP(G1054,Ma_KH!$A:$R,14,0)</f>
        <v>60</v>
      </c>
    </row>
    <row r="1055" spans="1:27" hidden="1" x14ac:dyDescent="0.25">
      <c r="A1055" s="176">
        <v>45994</v>
      </c>
      <c r="B1055" s="177" t="s">
        <v>7969</v>
      </c>
      <c r="C1055" s="178" t="s">
        <v>7767</v>
      </c>
      <c r="D1055" s="179">
        <v>45994</v>
      </c>
      <c r="E1055" s="180"/>
      <c r="F1055" s="178"/>
      <c r="G1055" s="32" t="s">
        <v>7773</v>
      </c>
      <c r="H1055" s="180"/>
      <c r="I1055" s="177" t="s">
        <v>7969</v>
      </c>
      <c r="J1055" s="182" t="s">
        <v>7234</v>
      </c>
      <c r="K1055" s="332" t="s">
        <v>27</v>
      </c>
      <c r="L1055" s="21" t="str">
        <f>VLOOKUP($K1055,TONG_SL!$A:$D,2,0)</f>
        <v>Chân giò heo muối 300g</v>
      </c>
      <c r="N1055" s="21" t="str">
        <f t="shared" si="112"/>
        <v>K-C6</v>
      </c>
      <c r="Q1055" s="21" t="str">
        <f>VLOOKUP(K1055,TONG_SL!$A:$D,3,0)</f>
        <v>Túi</v>
      </c>
      <c r="R1055" s="106">
        <v>20</v>
      </c>
      <c r="S1055" s="171"/>
      <c r="T1055" s="171">
        <f>VLOOKUP(VLOOKUP(G1055,Ma_KH!$A:$R,18,0)&amp;K1055,Gia_MB!$A:$F,6,0)</f>
        <v>73431</v>
      </c>
      <c r="U1055" s="172">
        <f t="shared" si="113"/>
        <v>1468620</v>
      </c>
      <c r="V1055" s="171"/>
      <c r="W1055" s="173">
        <f t="shared" si="114"/>
        <v>0</v>
      </c>
      <c r="X1055" s="174" t="str">
        <f t="shared" si="115"/>
        <v>8</v>
      </c>
      <c r="Y1055" s="171"/>
      <c r="Z1055" s="172">
        <f t="shared" si="116"/>
        <v>117489.60000000001</v>
      </c>
      <c r="AA1055" s="175">
        <f>VLOOKUP(G1055,Ma_KH!$A:$R,14,0)</f>
        <v>60</v>
      </c>
    </row>
    <row r="1056" spans="1:27" hidden="1" x14ac:dyDescent="0.25">
      <c r="A1056" s="176">
        <v>45994</v>
      </c>
      <c r="B1056" s="177" t="s">
        <v>7969</v>
      </c>
      <c r="C1056" s="178" t="s">
        <v>7767</v>
      </c>
      <c r="D1056" s="179">
        <v>45994</v>
      </c>
      <c r="E1056" s="180"/>
      <c r="F1056" s="178"/>
      <c r="G1056" s="32" t="s">
        <v>7773</v>
      </c>
      <c r="H1056" s="180"/>
      <c r="I1056" s="177" t="s">
        <v>7969</v>
      </c>
      <c r="J1056" s="182" t="s">
        <v>7234</v>
      </c>
      <c r="K1056" s="332" t="s">
        <v>32</v>
      </c>
      <c r="L1056" s="21" t="str">
        <f>VLOOKUP($K1056,TONG_SL!$A:$D,2,0)</f>
        <v>Giò Tai Lưỡi Xào 250g</v>
      </c>
      <c r="N1056" s="21" t="str">
        <f t="shared" si="112"/>
        <v>K-C6</v>
      </c>
      <c r="Q1056" s="21" t="str">
        <f>VLOOKUP(K1056,TONG_SL!$A:$D,3,0)</f>
        <v>Túi</v>
      </c>
      <c r="R1056" s="106">
        <v>10</v>
      </c>
      <c r="S1056" s="171"/>
      <c r="T1056" s="171">
        <f>VLOOKUP(VLOOKUP(G1056,Ma_KH!$A:$R,18,0)&amp;K1056,Gia_MB!$A:$F,6,0)</f>
        <v>50182</v>
      </c>
      <c r="U1056" s="172">
        <f t="shared" si="113"/>
        <v>501820</v>
      </c>
      <c r="V1056" s="171"/>
      <c r="W1056" s="173">
        <f t="shared" si="114"/>
        <v>0</v>
      </c>
      <c r="X1056" s="174" t="str">
        <f t="shared" si="115"/>
        <v>8</v>
      </c>
      <c r="Y1056" s="171"/>
      <c r="Z1056" s="172">
        <f t="shared" si="116"/>
        <v>40145.599999999999</v>
      </c>
      <c r="AA1056" s="175">
        <f>VLOOKUP(G1056,Ma_KH!$A:$R,14,0)</f>
        <v>60</v>
      </c>
    </row>
    <row r="1057" spans="1:27" hidden="1" x14ac:dyDescent="0.25">
      <c r="A1057" s="176">
        <v>45994</v>
      </c>
      <c r="B1057" s="177" t="s">
        <v>7969</v>
      </c>
      <c r="C1057" s="178" t="s">
        <v>7767</v>
      </c>
      <c r="D1057" s="179">
        <v>45994</v>
      </c>
      <c r="E1057" s="180"/>
      <c r="F1057" s="178"/>
      <c r="G1057" s="32" t="s">
        <v>7773</v>
      </c>
      <c r="H1057" s="180"/>
      <c r="I1057" s="177" t="s">
        <v>7969</v>
      </c>
      <c r="J1057" s="182" t="s">
        <v>7234</v>
      </c>
      <c r="K1057" s="332" t="s">
        <v>7154</v>
      </c>
      <c r="L1057" s="21" t="str">
        <f>VLOOKUP($K1057,TONG_SL!$A:$D,2,0)</f>
        <v>Chả cốm 300g</v>
      </c>
      <c r="N1057" s="21" t="str">
        <f t="shared" si="112"/>
        <v>K-C6</v>
      </c>
      <c r="Q1057" s="21" t="str">
        <f>VLOOKUP(K1057,TONG_SL!$A:$D,3,0)</f>
        <v>Túi</v>
      </c>
      <c r="R1057" s="106">
        <v>10</v>
      </c>
      <c r="S1057" s="171"/>
      <c r="T1057" s="171">
        <f>VLOOKUP(VLOOKUP(G1057,Ma_KH!$A:$R,18,0)&amp;K1057,Gia_MB!$A:$F,6,0)</f>
        <v>74250</v>
      </c>
      <c r="U1057" s="172">
        <f t="shared" si="113"/>
        <v>742500</v>
      </c>
      <c r="V1057" s="171"/>
      <c r="W1057" s="173">
        <f t="shared" si="114"/>
        <v>0</v>
      </c>
      <c r="X1057" s="174" t="str">
        <f t="shared" si="115"/>
        <v>8</v>
      </c>
      <c r="Y1057" s="171"/>
      <c r="Z1057" s="172">
        <f t="shared" si="116"/>
        <v>59400</v>
      </c>
      <c r="AA1057" s="175">
        <f>VLOOKUP(G1057,Ma_KH!$A:$R,14,0)</f>
        <v>60</v>
      </c>
    </row>
    <row r="1058" spans="1:27" hidden="1" x14ac:dyDescent="0.25">
      <c r="A1058" s="176">
        <v>45986</v>
      </c>
      <c r="B1058" s="177">
        <v>4180478354</v>
      </c>
      <c r="C1058" s="178" t="s">
        <v>7767</v>
      </c>
      <c r="D1058" s="179">
        <v>45994</v>
      </c>
      <c r="E1058" s="180"/>
      <c r="F1058" s="178"/>
      <c r="G1058" s="32" t="s">
        <v>7229</v>
      </c>
      <c r="H1058" s="180"/>
      <c r="I1058" s="177" t="s">
        <v>7970</v>
      </c>
      <c r="J1058" s="182" t="s">
        <v>7234</v>
      </c>
      <c r="K1058" s="332" t="s">
        <v>32</v>
      </c>
      <c r="L1058" s="21" t="str">
        <f>VLOOKUP($K1058,TONG_SL!$A:$D,2,0)</f>
        <v>Giò Tai Lưỡi Xào 250g</v>
      </c>
      <c r="N1058" s="21" t="str">
        <f t="shared" ref="N1058:N1121" si="117">IF($B1058&lt;&gt;"","K-C6","")</f>
        <v>K-C6</v>
      </c>
      <c r="Q1058" s="21" t="str">
        <f>VLOOKUP(K1058,TONG_SL!$A:$D,3,0)</f>
        <v>Túi</v>
      </c>
      <c r="R1058" s="106">
        <v>8</v>
      </c>
      <c r="S1058" s="171"/>
      <c r="T1058" s="171">
        <f>VLOOKUP(VLOOKUP(G1058,Ma_KH!$A:$R,18,0)&amp;K1058,Gia_MB!$A:$F,6,0)</f>
        <v>50182</v>
      </c>
      <c r="U1058" s="172">
        <f t="shared" si="113"/>
        <v>401456</v>
      </c>
      <c r="V1058" s="171"/>
      <c r="W1058" s="173">
        <f t="shared" si="114"/>
        <v>0</v>
      </c>
      <c r="X1058" s="174" t="str">
        <f t="shared" si="115"/>
        <v>8</v>
      </c>
      <c r="Y1058" s="171"/>
      <c r="Z1058" s="172">
        <f t="shared" si="116"/>
        <v>32116.48</v>
      </c>
      <c r="AA1058" s="175">
        <f>VLOOKUP(G1058,Ma_KH!$A:$R,14,0)</f>
        <v>60</v>
      </c>
    </row>
    <row r="1059" spans="1:27" hidden="1" x14ac:dyDescent="0.25">
      <c r="A1059" s="176">
        <v>45986</v>
      </c>
      <c r="B1059" s="177">
        <v>4180478354</v>
      </c>
      <c r="C1059" s="178" t="s">
        <v>7767</v>
      </c>
      <c r="D1059" s="179">
        <v>45994</v>
      </c>
      <c r="E1059" s="180"/>
      <c r="F1059" s="178"/>
      <c r="G1059" s="32" t="s">
        <v>7229</v>
      </c>
      <c r="H1059" s="180"/>
      <c r="I1059" s="177" t="s">
        <v>7970</v>
      </c>
      <c r="J1059" s="182" t="s">
        <v>7234</v>
      </c>
      <c r="K1059" s="332" t="s">
        <v>48</v>
      </c>
      <c r="L1059" s="21" t="str">
        <f>VLOOKUP($K1059,TONG_SL!$A:$D,2,0)</f>
        <v>Mọc Nấm Hương 250g</v>
      </c>
      <c r="N1059" s="21" t="str">
        <f t="shared" si="117"/>
        <v>K-C6</v>
      </c>
      <c r="Q1059" s="21" t="str">
        <f>VLOOKUP(K1059,TONG_SL!$A:$D,3,0)</f>
        <v>Túi</v>
      </c>
      <c r="R1059" s="106">
        <v>10</v>
      </c>
      <c r="S1059" s="171"/>
      <c r="T1059" s="171">
        <f>VLOOKUP(VLOOKUP(G1059,Ma_KH!$A:$R,18,0)&amp;K1059,Gia_MB!$A:$F,6,0)</f>
        <v>46000</v>
      </c>
      <c r="U1059" s="172">
        <f t="shared" si="113"/>
        <v>460000</v>
      </c>
      <c r="V1059" s="171"/>
      <c r="W1059" s="173">
        <f t="shared" si="114"/>
        <v>0</v>
      </c>
      <c r="X1059" s="174" t="str">
        <f t="shared" si="115"/>
        <v>8</v>
      </c>
      <c r="Y1059" s="171"/>
      <c r="Z1059" s="172">
        <f t="shared" si="116"/>
        <v>36800</v>
      </c>
      <c r="AA1059" s="175">
        <f>VLOOKUP(G1059,Ma_KH!$A:$R,14,0)</f>
        <v>60</v>
      </c>
    </row>
    <row r="1060" spans="1:27" hidden="1" x14ac:dyDescent="0.25">
      <c r="A1060" s="176">
        <v>45986</v>
      </c>
      <c r="B1060" s="177">
        <v>4180478354</v>
      </c>
      <c r="C1060" s="178" t="s">
        <v>7767</v>
      </c>
      <c r="D1060" s="179">
        <v>45994</v>
      </c>
      <c r="E1060" s="180"/>
      <c r="F1060" s="178"/>
      <c r="G1060" s="32" t="s">
        <v>7229</v>
      </c>
      <c r="H1060" s="180"/>
      <c r="I1060" s="177" t="s">
        <v>7970</v>
      </c>
      <c r="J1060" s="182" t="s">
        <v>7234</v>
      </c>
      <c r="K1060" s="332" t="s">
        <v>30</v>
      </c>
      <c r="L1060" s="21" t="str">
        <f>VLOOKUP($K1060,TONG_SL!$A:$D,2,0)</f>
        <v>Gà muối 500g</v>
      </c>
      <c r="N1060" s="21" t="str">
        <f t="shared" si="117"/>
        <v>K-C6</v>
      </c>
      <c r="Q1060" s="21" t="str">
        <f>VLOOKUP(K1060,TONG_SL!$A:$D,3,0)</f>
        <v>Túi</v>
      </c>
      <c r="R1060" s="106">
        <v>15</v>
      </c>
      <c r="S1060" s="171"/>
      <c r="T1060" s="171">
        <f>VLOOKUP(VLOOKUP(G1060,Ma_KH!$A:$R,18,0)&amp;K1060,Gia_MB!$A:$F,6,0)</f>
        <v>111058</v>
      </c>
      <c r="U1060" s="172">
        <f t="shared" si="113"/>
        <v>1665870</v>
      </c>
      <c r="V1060" s="171"/>
      <c r="W1060" s="173">
        <f t="shared" si="114"/>
        <v>0</v>
      </c>
      <c r="X1060" s="174" t="str">
        <f t="shared" si="115"/>
        <v>8</v>
      </c>
      <c r="Y1060" s="171"/>
      <c r="Z1060" s="172">
        <f t="shared" si="116"/>
        <v>133269.6</v>
      </c>
      <c r="AA1060" s="175">
        <f>VLOOKUP(G1060,Ma_KH!$A:$R,14,0)</f>
        <v>60</v>
      </c>
    </row>
    <row r="1061" spans="1:27" hidden="1" x14ac:dyDescent="0.25">
      <c r="A1061" s="176">
        <v>45986</v>
      </c>
      <c r="B1061" s="177">
        <v>4180478354</v>
      </c>
      <c r="C1061" s="178" t="s">
        <v>7767</v>
      </c>
      <c r="D1061" s="179">
        <v>45994</v>
      </c>
      <c r="E1061" s="180"/>
      <c r="F1061" s="178"/>
      <c r="G1061" s="32" t="s">
        <v>7229</v>
      </c>
      <c r="H1061" s="180"/>
      <c r="I1061" s="177" t="s">
        <v>7970</v>
      </c>
      <c r="J1061" s="182" t="s">
        <v>7234</v>
      </c>
      <c r="K1061" s="332" t="s">
        <v>27</v>
      </c>
      <c r="L1061" s="21" t="str">
        <f>VLOOKUP($K1061,TONG_SL!$A:$D,2,0)</f>
        <v>Chân giò heo muối 300g</v>
      </c>
      <c r="N1061" s="21" t="str">
        <f t="shared" si="117"/>
        <v>K-C6</v>
      </c>
      <c r="Q1061" s="21" t="str">
        <f>VLOOKUP(K1061,TONG_SL!$A:$D,3,0)</f>
        <v>Túi</v>
      </c>
      <c r="R1061" s="106">
        <v>5</v>
      </c>
      <c r="S1061" s="171"/>
      <c r="T1061" s="171">
        <f>VLOOKUP(VLOOKUP(G1061,Ma_KH!$A:$R,18,0)&amp;K1061,Gia_MB!$A:$F,6,0)</f>
        <v>73431</v>
      </c>
      <c r="U1061" s="172">
        <f t="shared" si="113"/>
        <v>367155</v>
      </c>
      <c r="V1061" s="171"/>
      <c r="W1061" s="173">
        <f t="shared" si="114"/>
        <v>0</v>
      </c>
      <c r="X1061" s="174" t="str">
        <f t="shared" si="115"/>
        <v>8</v>
      </c>
      <c r="Y1061" s="171"/>
      <c r="Z1061" s="172">
        <f t="shared" si="116"/>
        <v>29372.400000000001</v>
      </c>
      <c r="AA1061" s="175">
        <f>VLOOKUP(G1061,Ma_KH!$A:$R,14,0)</f>
        <v>60</v>
      </c>
    </row>
    <row r="1062" spans="1:27" hidden="1" x14ac:dyDescent="0.25">
      <c r="A1062" s="176">
        <v>45993</v>
      </c>
      <c r="B1062" s="177">
        <v>4180731741</v>
      </c>
      <c r="C1062" s="178" t="s">
        <v>7767</v>
      </c>
      <c r="D1062" s="179">
        <v>45994</v>
      </c>
      <c r="E1062" s="180"/>
      <c r="F1062" s="178"/>
      <c r="G1062" s="32" t="s">
        <v>7229</v>
      </c>
      <c r="H1062" s="180"/>
      <c r="I1062" s="177" t="s">
        <v>7971</v>
      </c>
      <c r="J1062" s="182" t="s">
        <v>7234</v>
      </c>
      <c r="K1062" s="332" t="s">
        <v>27</v>
      </c>
      <c r="L1062" s="21" t="str">
        <f>VLOOKUP($K1062,TONG_SL!$A:$D,2,0)</f>
        <v>Chân giò heo muối 300g</v>
      </c>
      <c r="N1062" s="21" t="str">
        <f t="shared" si="117"/>
        <v>K-C6</v>
      </c>
      <c r="Q1062" s="21" t="str">
        <f>VLOOKUP(K1062,TONG_SL!$A:$D,3,0)</f>
        <v>Túi</v>
      </c>
      <c r="R1062" s="106">
        <v>20</v>
      </c>
      <c r="S1062" s="171"/>
      <c r="T1062" s="171">
        <f>VLOOKUP(VLOOKUP(G1062,Ma_KH!$A:$R,18,0)&amp;K1062,Gia_MB!$A:$F,6,0)</f>
        <v>73431</v>
      </c>
      <c r="U1062" s="172">
        <f t="shared" si="113"/>
        <v>1468620</v>
      </c>
      <c r="V1062" s="171"/>
      <c r="W1062" s="173">
        <f t="shared" si="114"/>
        <v>0</v>
      </c>
      <c r="X1062" s="174" t="str">
        <f t="shared" si="115"/>
        <v>8</v>
      </c>
      <c r="Y1062" s="171"/>
      <c r="Z1062" s="172">
        <f t="shared" si="116"/>
        <v>117489.60000000001</v>
      </c>
      <c r="AA1062" s="175">
        <f>VLOOKUP(G1062,Ma_KH!$A:$R,14,0)</f>
        <v>60</v>
      </c>
    </row>
    <row r="1063" spans="1:27" hidden="1" x14ac:dyDescent="0.25">
      <c r="A1063" s="176">
        <v>45993</v>
      </c>
      <c r="B1063" s="177">
        <v>4180731741</v>
      </c>
      <c r="C1063" s="178" t="s">
        <v>7767</v>
      </c>
      <c r="D1063" s="179">
        <v>45994</v>
      </c>
      <c r="E1063" s="180"/>
      <c r="F1063" s="178"/>
      <c r="G1063" s="32" t="s">
        <v>7229</v>
      </c>
      <c r="H1063" s="180"/>
      <c r="I1063" s="177" t="s">
        <v>7971</v>
      </c>
      <c r="J1063" s="182" t="s">
        <v>7234</v>
      </c>
      <c r="K1063" s="332" t="s">
        <v>30</v>
      </c>
      <c r="L1063" s="21" t="str">
        <f>VLOOKUP($K1063,TONG_SL!$A:$D,2,0)</f>
        <v>Gà muối 500g</v>
      </c>
      <c r="N1063" s="21" t="str">
        <f t="shared" si="117"/>
        <v>K-C6</v>
      </c>
      <c r="Q1063" s="21" t="str">
        <f>VLOOKUP(K1063,TONG_SL!$A:$D,3,0)</f>
        <v>Túi</v>
      </c>
      <c r="R1063" s="106">
        <v>20</v>
      </c>
      <c r="S1063" s="171"/>
      <c r="T1063" s="171">
        <f>VLOOKUP(VLOOKUP(G1063,Ma_KH!$A:$R,18,0)&amp;K1063,Gia_MB!$A:$F,6,0)</f>
        <v>111058</v>
      </c>
      <c r="U1063" s="172">
        <f t="shared" si="113"/>
        <v>2221160</v>
      </c>
      <c r="V1063" s="171"/>
      <c r="W1063" s="173">
        <f t="shared" si="114"/>
        <v>0</v>
      </c>
      <c r="X1063" s="174" t="str">
        <f t="shared" si="115"/>
        <v>8</v>
      </c>
      <c r="Y1063" s="171"/>
      <c r="Z1063" s="172">
        <f t="shared" si="116"/>
        <v>177692.80000000002</v>
      </c>
      <c r="AA1063" s="175">
        <f>VLOOKUP(G1063,Ma_KH!$A:$R,14,0)</f>
        <v>60</v>
      </c>
    </row>
    <row r="1064" spans="1:27" hidden="1" x14ac:dyDescent="0.25">
      <c r="A1064" s="176">
        <v>45993</v>
      </c>
      <c r="B1064" s="177">
        <v>4180731741</v>
      </c>
      <c r="C1064" s="178" t="s">
        <v>7767</v>
      </c>
      <c r="D1064" s="179">
        <v>45994</v>
      </c>
      <c r="E1064" s="180"/>
      <c r="F1064" s="178"/>
      <c r="G1064" s="32" t="s">
        <v>7229</v>
      </c>
      <c r="H1064" s="180"/>
      <c r="I1064" s="177" t="s">
        <v>7971</v>
      </c>
      <c r="J1064" s="182" t="s">
        <v>7234</v>
      </c>
      <c r="K1064" s="332" t="s">
        <v>48</v>
      </c>
      <c r="L1064" s="21" t="str">
        <f>VLOOKUP($K1064,TONG_SL!$A:$D,2,0)</f>
        <v>Mọc Nấm Hương 250g</v>
      </c>
      <c r="N1064" s="21" t="str">
        <f t="shared" si="117"/>
        <v>K-C6</v>
      </c>
      <c r="Q1064" s="21" t="str">
        <f>VLOOKUP(K1064,TONG_SL!$A:$D,3,0)</f>
        <v>Túi</v>
      </c>
      <c r="R1064" s="106">
        <v>10</v>
      </c>
      <c r="S1064" s="171"/>
      <c r="T1064" s="171">
        <f>VLOOKUP(VLOOKUP(G1064,Ma_KH!$A:$R,18,0)&amp;K1064,Gia_MB!$A:$F,6,0)</f>
        <v>46000</v>
      </c>
      <c r="U1064" s="172">
        <f t="shared" si="113"/>
        <v>460000</v>
      </c>
      <c r="V1064" s="171"/>
      <c r="W1064" s="173">
        <f t="shared" si="114"/>
        <v>0</v>
      </c>
      <c r="X1064" s="174" t="str">
        <f t="shared" si="115"/>
        <v>8</v>
      </c>
      <c r="Y1064" s="171"/>
      <c r="Z1064" s="172">
        <f t="shared" si="116"/>
        <v>36800</v>
      </c>
      <c r="AA1064" s="175">
        <f>VLOOKUP(G1064,Ma_KH!$A:$R,14,0)</f>
        <v>60</v>
      </c>
    </row>
    <row r="1065" spans="1:27" hidden="1" x14ac:dyDescent="0.25">
      <c r="A1065" s="176">
        <v>45992</v>
      </c>
      <c r="B1065" s="177">
        <v>4180705237</v>
      </c>
      <c r="C1065" s="178" t="s">
        <v>7767</v>
      </c>
      <c r="D1065" s="179">
        <v>45994</v>
      </c>
      <c r="E1065" s="180"/>
      <c r="F1065" s="178"/>
      <c r="G1065" s="32" t="s">
        <v>7229</v>
      </c>
      <c r="H1065" s="180"/>
      <c r="I1065" s="177" t="s">
        <v>7972</v>
      </c>
      <c r="J1065" s="182" t="s">
        <v>7234</v>
      </c>
      <c r="K1065" s="332" t="s">
        <v>27</v>
      </c>
      <c r="L1065" s="21" t="str">
        <f>VLOOKUP($K1065,TONG_SL!$A:$D,2,0)</f>
        <v>Chân giò heo muối 300g</v>
      </c>
      <c r="N1065" s="21" t="str">
        <f t="shared" si="117"/>
        <v>K-C6</v>
      </c>
      <c r="Q1065" s="21" t="str">
        <f>VLOOKUP(K1065,TONG_SL!$A:$D,3,0)</f>
        <v>Túi</v>
      </c>
      <c r="R1065" s="106">
        <v>20</v>
      </c>
      <c r="S1065" s="171"/>
      <c r="T1065" s="171">
        <f>VLOOKUP(VLOOKUP(G1065,Ma_KH!$A:$R,18,0)&amp;K1065,Gia_MB!$A:$F,6,0)</f>
        <v>73431</v>
      </c>
      <c r="U1065" s="172">
        <f t="shared" si="113"/>
        <v>1468620</v>
      </c>
      <c r="V1065" s="171"/>
      <c r="W1065" s="173">
        <f t="shared" si="114"/>
        <v>0</v>
      </c>
      <c r="X1065" s="174" t="str">
        <f t="shared" si="115"/>
        <v>8</v>
      </c>
      <c r="Y1065" s="171"/>
      <c r="Z1065" s="172">
        <f t="shared" si="116"/>
        <v>117489.60000000001</v>
      </c>
      <c r="AA1065" s="175">
        <f>VLOOKUP(G1065,Ma_KH!$A:$R,14,0)</f>
        <v>60</v>
      </c>
    </row>
    <row r="1066" spans="1:27" hidden="1" x14ac:dyDescent="0.25">
      <c r="A1066" s="176">
        <v>45992</v>
      </c>
      <c r="B1066" s="177">
        <v>4180705237</v>
      </c>
      <c r="C1066" s="178" t="s">
        <v>7767</v>
      </c>
      <c r="D1066" s="179">
        <v>45994</v>
      </c>
      <c r="E1066" s="180"/>
      <c r="F1066" s="178"/>
      <c r="G1066" s="32" t="s">
        <v>7229</v>
      </c>
      <c r="H1066" s="180"/>
      <c r="I1066" s="177" t="s">
        <v>7972</v>
      </c>
      <c r="J1066" s="182" t="s">
        <v>7234</v>
      </c>
      <c r="K1066" s="332" t="s">
        <v>30</v>
      </c>
      <c r="L1066" s="21" t="str">
        <f>VLOOKUP($K1066,TONG_SL!$A:$D,2,0)</f>
        <v>Gà muối 500g</v>
      </c>
      <c r="N1066" s="21" t="str">
        <f t="shared" si="117"/>
        <v>K-C6</v>
      </c>
      <c r="Q1066" s="21" t="str">
        <f>VLOOKUP(K1066,TONG_SL!$A:$D,3,0)</f>
        <v>Túi</v>
      </c>
      <c r="R1066" s="106">
        <v>5</v>
      </c>
      <c r="S1066" s="171"/>
      <c r="T1066" s="171">
        <f>VLOOKUP(VLOOKUP(G1066,Ma_KH!$A:$R,18,0)&amp;K1066,Gia_MB!$A:$F,6,0)</f>
        <v>111058</v>
      </c>
      <c r="U1066" s="172">
        <f t="shared" si="113"/>
        <v>555290</v>
      </c>
      <c r="V1066" s="171"/>
      <c r="W1066" s="173">
        <f t="shared" si="114"/>
        <v>0</v>
      </c>
      <c r="X1066" s="174" t="str">
        <f t="shared" si="115"/>
        <v>8</v>
      </c>
      <c r="Y1066" s="171"/>
      <c r="Z1066" s="172">
        <f t="shared" si="116"/>
        <v>44423.200000000004</v>
      </c>
      <c r="AA1066" s="175">
        <f>VLOOKUP(G1066,Ma_KH!$A:$R,14,0)</f>
        <v>60</v>
      </c>
    </row>
    <row r="1067" spans="1:27" hidden="1" x14ac:dyDescent="0.25">
      <c r="A1067" s="176">
        <v>45992</v>
      </c>
      <c r="B1067" s="177">
        <v>4180705237</v>
      </c>
      <c r="C1067" s="178" t="s">
        <v>7767</v>
      </c>
      <c r="D1067" s="179">
        <v>45994</v>
      </c>
      <c r="E1067" s="180"/>
      <c r="F1067" s="178"/>
      <c r="G1067" s="32" t="s">
        <v>7229</v>
      </c>
      <c r="H1067" s="180"/>
      <c r="I1067" s="177" t="s">
        <v>7972</v>
      </c>
      <c r="J1067" s="182" t="s">
        <v>7234</v>
      </c>
      <c r="K1067" s="332" t="s">
        <v>32</v>
      </c>
      <c r="L1067" s="21" t="str">
        <f>VLOOKUP($K1067,TONG_SL!$A:$D,2,0)</f>
        <v>Giò Tai Lưỡi Xào 250g</v>
      </c>
      <c r="N1067" s="21" t="str">
        <f t="shared" si="117"/>
        <v>K-C6</v>
      </c>
      <c r="Q1067" s="21" t="str">
        <f>VLOOKUP(K1067,TONG_SL!$A:$D,3,0)</f>
        <v>Túi</v>
      </c>
      <c r="R1067" s="106">
        <v>5</v>
      </c>
      <c r="S1067" s="171"/>
      <c r="T1067" s="171">
        <f>VLOOKUP(VLOOKUP(G1067,Ma_KH!$A:$R,18,0)&amp;K1067,Gia_MB!$A:$F,6,0)</f>
        <v>50182</v>
      </c>
      <c r="U1067" s="172">
        <f t="shared" si="113"/>
        <v>250910</v>
      </c>
      <c r="V1067" s="171"/>
      <c r="W1067" s="173">
        <f t="shared" si="114"/>
        <v>0</v>
      </c>
      <c r="X1067" s="174" t="str">
        <f t="shared" si="115"/>
        <v>8</v>
      </c>
      <c r="Y1067" s="171"/>
      <c r="Z1067" s="172">
        <f t="shared" si="116"/>
        <v>20072.8</v>
      </c>
      <c r="AA1067" s="175">
        <f>VLOOKUP(G1067,Ma_KH!$A:$R,14,0)</f>
        <v>60</v>
      </c>
    </row>
    <row r="1068" spans="1:27" hidden="1" x14ac:dyDescent="0.25">
      <c r="A1068" s="176">
        <v>45992</v>
      </c>
      <c r="B1068" s="177">
        <v>4180705237</v>
      </c>
      <c r="C1068" s="178" t="s">
        <v>7767</v>
      </c>
      <c r="D1068" s="179">
        <v>45994</v>
      </c>
      <c r="E1068" s="180"/>
      <c r="F1068" s="178"/>
      <c r="G1068" s="32" t="s">
        <v>7229</v>
      </c>
      <c r="H1068" s="180"/>
      <c r="I1068" s="177" t="s">
        <v>7972</v>
      </c>
      <c r="J1068" s="182" t="s">
        <v>7234</v>
      </c>
      <c r="K1068" s="332" t="s">
        <v>7821</v>
      </c>
      <c r="L1068" s="21" t="str">
        <f>VLOOKUP($K1068,TONG_SL!$A:$D,2,0)</f>
        <v>Giò sụn gà 250g</v>
      </c>
      <c r="N1068" s="21" t="str">
        <f t="shared" si="117"/>
        <v>K-C6</v>
      </c>
      <c r="Q1068" s="21" t="str">
        <f>VLOOKUP(K1068,TONG_SL!$A:$D,3,0)</f>
        <v>Túi</v>
      </c>
      <c r="R1068" s="106">
        <v>5</v>
      </c>
      <c r="S1068" s="171"/>
      <c r="T1068" s="171">
        <f>VLOOKUP(VLOOKUP(G1068,Ma_KH!$A:$R,18,0)&amp;K1068,Gia_MB!$A:$F,6,0)</f>
        <v>50400</v>
      </c>
      <c r="U1068" s="172">
        <f t="shared" si="113"/>
        <v>252000</v>
      </c>
      <c r="V1068" s="171"/>
      <c r="W1068" s="173">
        <f t="shared" si="114"/>
        <v>0</v>
      </c>
      <c r="X1068" s="174" t="str">
        <f t="shared" si="115"/>
        <v>8</v>
      </c>
      <c r="Y1068" s="171"/>
      <c r="Z1068" s="172">
        <f t="shared" si="116"/>
        <v>20160</v>
      </c>
      <c r="AA1068" s="175">
        <f>VLOOKUP(G1068,Ma_KH!$A:$R,14,0)</f>
        <v>60</v>
      </c>
    </row>
    <row r="1069" spans="1:27" hidden="1" x14ac:dyDescent="0.25">
      <c r="A1069" s="176">
        <v>45987</v>
      </c>
      <c r="B1069" s="177">
        <v>4180563302</v>
      </c>
      <c r="C1069" s="178" t="s">
        <v>7767</v>
      </c>
      <c r="D1069" s="179">
        <v>45994</v>
      </c>
      <c r="E1069" s="180"/>
      <c r="F1069" s="178"/>
      <c r="G1069" s="32" t="s">
        <v>7229</v>
      </c>
      <c r="H1069" s="180"/>
      <c r="I1069" s="177" t="s">
        <v>7973</v>
      </c>
      <c r="J1069" s="182" t="s">
        <v>7234</v>
      </c>
      <c r="K1069" s="332" t="s">
        <v>30</v>
      </c>
      <c r="L1069" s="21" t="str">
        <f>VLOOKUP($K1069,TONG_SL!$A:$D,2,0)</f>
        <v>Gà muối 500g</v>
      </c>
      <c r="N1069" s="21" t="str">
        <f t="shared" si="117"/>
        <v>K-C6</v>
      </c>
      <c r="Q1069" s="21" t="str">
        <f>VLOOKUP(K1069,TONG_SL!$A:$D,3,0)</f>
        <v>Túi</v>
      </c>
      <c r="R1069" s="106">
        <v>15</v>
      </c>
      <c r="S1069" s="171"/>
      <c r="T1069" s="171">
        <f>VLOOKUP(VLOOKUP(G1069,Ma_KH!$A:$R,18,0)&amp;K1069,Gia_MB!$A:$F,6,0)</f>
        <v>111058</v>
      </c>
      <c r="U1069" s="172">
        <f t="shared" si="113"/>
        <v>1665870</v>
      </c>
      <c r="V1069" s="171"/>
      <c r="W1069" s="173">
        <f t="shared" si="114"/>
        <v>0</v>
      </c>
      <c r="X1069" s="174" t="str">
        <f t="shared" si="115"/>
        <v>8</v>
      </c>
      <c r="Y1069" s="171"/>
      <c r="Z1069" s="172">
        <f t="shared" si="116"/>
        <v>133269.6</v>
      </c>
      <c r="AA1069" s="175">
        <f>VLOOKUP(G1069,Ma_KH!$A:$R,14,0)</f>
        <v>60</v>
      </c>
    </row>
    <row r="1070" spans="1:27" hidden="1" x14ac:dyDescent="0.25">
      <c r="A1070" s="176">
        <v>45987</v>
      </c>
      <c r="B1070" s="177">
        <v>4180563730</v>
      </c>
      <c r="C1070" s="178" t="s">
        <v>7767</v>
      </c>
      <c r="D1070" s="179">
        <v>45994</v>
      </c>
      <c r="E1070" s="180"/>
      <c r="F1070" s="178"/>
      <c r="G1070" s="32" t="s">
        <v>7229</v>
      </c>
      <c r="H1070" s="180"/>
      <c r="I1070" s="177" t="s">
        <v>7974</v>
      </c>
      <c r="J1070" s="182" t="s">
        <v>7234</v>
      </c>
      <c r="K1070" s="332" t="s">
        <v>32</v>
      </c>
      <c r="L1070" s="21" t="str">
        <f>VLOOKUP($K1070,TONG_SL!$A:$D,2,0)</f>
        <v>Giò Tai Lưỡi Xào 250g</v>
      </c>
      <c r="N1070" s="21" t="str">
        <f t="shared" si="117"/>
        <v>K-C6</v>
      </c>
      <c r="Q1070" s="21" t="str">
        <f>VLOOKUP(K1070,TONG_SL!$A:$D,3,0)</f>
        <v>Túi</v>
      </c>
      <c r="R1070" s="106">
        <v>3</v>
      </c>
      <c r="S1070" s="171"/>
      <c r="T1070" s="171">
        <f>VLOOKUP(VLOOKUP(G1070,Ma_KH!$A:$R,18,0)&amp;K1070,Gia_MB!$A:$F,6,0)</f>
        <v>50182</v>
      </c>
      <c r="U1070" s="172">
        <f t="shared" si="113"/>
        <v>150546</v>
      </c>
      <c r="V1070" s="171"/>
      <c r="W1070" s="173">
        <f t="shared" si="114"/>
        <v>0</v>
      </c>
      <c r="X1070" s="174" t="str">
        <f t="shared" si="115"/>
        <v>8</v>
      </c>
      <c r="Y1070" s="171"/>
      <c r="Z1070" s="172">
        <f t="shared" si="116"/>
        <v>12043.68</v>
      </c>
      <c r="AA1070" s="175">
        <f>VLOOKUP(G1070,Ma_KH!$A:$R,14,0)</f>
        <v>60</v>
      </c>
    </row>
    <row r="1071" spans="1:27" hidden="1" x14ac:dyDescent="0.25">
      <c r="A1071" s="176">
        <v>45987</v>
      </c>
      <c r="B1071" s="177">
        <v>4180563730</v>
      </c>
      <c r="C1071" s="178" t="s">
        <v>7767</v>
      </c>
      <c r="D1071" s="179">
        <v>45994</v>
      </c>
      <c r="E1071" s="180"/>
      <c r="F1071" s="178"/>
      <c r="G1071" s="32" t="s">
        <v>7229</v>
      </c>
      <c r="H1071" s="180"/>
      <c r="I1071" s="177" t="s">
        <v>7974</v>
      </c>
      <c r="J1071" s="182" t="s">
        <v>7234</v>
      </c>
      <c r="K1071" s="332" t="s">
        <v>7153</v>
      </c>
      <c r="L1071" s="21" t="str">
        <f>VLOOKUP($K1071,TONG_SL!$A:$D,2,0)</f>
        <v>Tai heo muối 200g</v>
      </c>
      <c r="N1071" s="21" t="str">
        <f t="shared" si="117"/>
        <v>K-C6</v>
      </c>
      <c r="Q1071" s="21" t="str">
        <f>VLOOKUP(K1071,TONG_SL!$A:$D,3,0)</f>
        <v>Túi</v>
      </c>
      <c r="R1071" s="106">
        <v>7</v>
      </c>
      <c r="S1071" s="171"/>
      <c r="T1071" s="171">
        <f>VLOOKUP(VLOOKUP(G1071,Ma_KH!$A:$R,18,0)&amp;K1071,Gia_MB!$A:$F,6,0)</f>
        <v>55595</v>
      </c>
      <c r="U1071" s="172">
        <f t="shared" si="113"/>
        <v>389165</v>
      </c>
      <c r="V1071" s="171"/>
      <c r="W1071" s="173">
        <f t="shared" si="114"/>
        <v>0</v>
      </c>
      <c r="X1071" s="174" t="str">
        <f t="shared" si="115"/>
        <v>8</v>
      </c>
      <c r="Y1071" s="171"/>
      <c r="Z1071" s="172">
        <f t="shared" si="116"/>
        <v>31133.200000000001</v>
      </c>
      <c r="AA1071" s="175">
        <f>VLOOKUP(G1071,Ma_KH!$A:$R,14,0)</f>
        <v>60</v>
      </c>
    </row>
    <row r="1072" spans="1:27" hidden="1" x14ac:dyDescent="0.25">
      <c r="A1072" s="176">
        <v>45987</v>
      </c>
      <c r="B1072" s="177">
        <v>4180563730</v>
      </c>
      <c r="C1072" s="178" t="s">
        <v>7767</v>
      </c>
      <c r="D1072" s="179">
        <v>45994</v>
      </c>
      <c r="E1072" s="180"/>
      <c r="F1072" s="178"/>
      <c r="G1072" s="32" t="s">
        <v>7229</v>
      </c>
      <c r="H1072" s="180"/>
      <c r="I1072" s="177" t="s">
        <v>7974</v>
      </c>
      <c r="J1072" s="182" t="s">
        <v>7234</v>
      </c>
      <c r="K1072" s="332" t="s">
        <v>7775</v>
      </c>
      <c r="L1072" s="21" t="str">
        <f>VLOOKUP($K1072,TONG_SL!$A:$D,2,0)</f>
        <v>Chả nướng 300g</v>
      </c>
      <c r="N1072" s="21" t="str">
        <f t="shared" si="117"/>
        <v>K-C6</v>
      </c>
      <c r="Q1072" s="21" t="str">
        <f>VLOOKUP(K1072,TONG_SL!$A:$D,3,0)</f>
        <v>Túi</v>
      </c>
      <c r="R1072" s="106">
        <v>3</v>
      </c>
      <c r="S1072" s="171"/>
      <c r="T1072" s="171">
        <f>VLOOKUP(VLOOKUP(G1072,Ma_KH!$A:$R,18,0)&amp;K1072,Gia_MB!$A:$F,6,0)</f>
        <v>70950</v>
      </c>
      <c r="U1072" s="172">
        <f t="shared" si="113"/>
        <v>212850</v>
      </c>
      <c r="V1072" s="171"/>
      <c r="W1072" s="173">
        <f t="shared" si="114"/>
        <v>0</v>
      </c>
      <c r="X1072" s="174" t="str">
        <f t="shared" si="115"/>
        <v>8</v>
      </c>
      <c r="Y1072" s="171"/>
      <c r="Z1072" s="172">
        <f t="shared" si="116"/>
        <v>17028</v>
      </c>
      <c r="AA1072" s="175">
        <f>VLOOKUP(G1072,Ma_KH!$A:$R,14,0)</f>
        <v>60</v>
      </c>
    </row>
    <row r="1073" spans="1:27" hidden="1" x14ac:dyDescent="0.25">
      <c r="A1073" s="176">
        <v>45987</v>
      </c>
      <c r="B1073" s="177">
        <v>4180563730</v>
      </c>
      <c r="C1073" s="178" t="s">
        <v>7767</v>
      </c>
      <c r="D1073" s="179">
        <v>45994</v>
      </c>
      <c r="E1073" s="180"/>
      <c r="F1073" s="178"/>
      <c r="G1073" s="32" t="s">
        <v>7229</v>
      </c>
      <c r="H1073" s="180"/>
      <c r="I1073" s="177" t="s">
        <v>7974</v>
      </c>
      <c r="J1073" s="182" t="s">
        <v>7234</v>
      </c>
      <c r="K1073" s="332" t="s">
        <v>48</v>
      </c>
      <c r="L1073" s="21" t="str">
        <f>VLOOKUP($K1073,TONG_SL!$A:$D,2,0)</f>
        <v>Mọc Nấm Hương 250g</v>
      </c>
      <c r="N1073" s="21" t="str">
        <f t="shared" si="117"/>
        <v>K-C6</v>
      </c>
      <c r="Q1073" s="21" t="str">
        <f>VLOOKUP(K1073,TONG_SL!$A:$D,3,0)</f>
        <v>Túi</v>
      </c>
      <c r="R1073" s="106">
        <v>6</v>
      </c>
      <c r="S1073" s="171"/>
      <c r="T1073" s="171">
        <f>VLOOKUP(VLOOKUP(G1073,Ma_KH!$A:$R,18,0)&amp;K1073,Gia_MB!$A:$F,6,0)</f>
        <v>46000</v>
      </c>
      <c r="U1073" s="172">
        <f t="shared" si="113"/>
        <v>276000</v>
      </c>
      <c r="V1073" s="171"/>
      <c r="W1073" s="173">
        <f t="shared" si="114"/>
        <v>0</v>
      </c>
      <c r="X1073" s="174" t="str">
        <f t="shared" si="115"/>
        <v>8</v>
      </c>
      <c r="Y1073" s="171"/>
      <c r="Z1073" s="172">
        <f t="shared" si="116"/>
        <v>22080</v>
      </c>
      <c r="AA1073" s="175">
        <f>VLOOKUP(G1073,Ma_KH!$A:$R,14,0)</f>
        <v>60</v>
      </c>
    </row>
    <row r="1074" spans="1:27" hidden="1" x14ac:dyDescent="0.25">
      <c r="A1074" s="176">
        <v>45993</v>
      </c>
      <c r="B1074" s="177">
        <v>4180716657</v>
      </c>
      <c r="C1074" s="178" t="s">
        <v>7767</v>
      </c>
      <c r="D1074" s="179">
        <v>45994</v>
      </c>
      <c r="E1074" s="180"/>
      <c r="F1074" s="178"/>
      <c r="G1074" s="32" t="s">
        <v>7229</v>
      </c>
      <c r="H1074" s="180"/>
      <c r="I1074" s="177" t="s">
        <v>7975</v>
      </c>
      <c r="J1074" s="182" t="s">
        <v>7234</v>
      </c>
      <c r="K1074" s="332" t="s">
        <v>27</v>
      </c>
      <c r="L1074" s="21" t="str">
        <f>VLOOKUP($K1074,TONG_SL!$A:$D,2,0)</f>
        <v>Chân giò heo muối 300g</v>
      </c>
      <c r="N1074" s="21" t="str">
        <f t="shared" si="117"/>
        <v>K-C6</v>
      </c>
      <c r="Q1074" s="21" t="str">
        <f>VLOOKUP(K1074,TONG_SL!$A:$D,3,0)</f>
        <v>Túi</v>
      </c>
      <c r="R1074" s="106">
        <v>10</v>
      </c>
      <c r="S1074" s="171"/>
      <c r="T1074" s="171">
        <f>VLOOKUP(VLOOKUP(G1074,Ma_KH!$A:$R,18,0)&amp;K1074,Gia_MB!$A:$F,6,0)</f>
        <v>73431</v>
      </c>
      <c r="U1074" s="172">
        <f t="shared" si="113"/>
        <v>734310</v>
      </c>
      <c r="V1074" s="171"/>
      <c r="W1074" s="173">
        <f t="shared" si="114"/>
        <v>0</v>
      </c>
      <c r="X1074" s="174" t="str">
        <f t="shared" si="115"/>
        <v>8</v>
      </c>
      <c r="Y1074" s="171"/>
      <c r="Z1074" s="172">
        <f t="shared" si="116"/>
        <v>58744.800000000003</v>
      </c>
      <c r="AA1074" s="175">
        <f>VLOOKUP(G1074,Ma_KH!$A:$R,14,0)</f>
        <v>60</v>
      </c>
    </row>
    <row r="1075" spans="1:27" hidden="1" x14ac:dyDescent="0.25">
      <c r="A1075" s="176">
        <v>45993</v>
      </c>
      <c r="B1075" s="177">
        <v>4180716657</v>
      </c>
      <c r="C1075" s="178" t="s">
        <v>7767</v>
      </c>
      <c r="D1075" s="179">
        <v>45994</v>
      </c>
      <c r="E1075" s="180"/>
      <c r="F1075" s="178"/>
      <c r="G1075" s="32" t="s">
        <v>7229</v>
      </c>
      <c r="H1075" s="180"/>
      <c r="I1075" s="177" t="s">
        <v>7975</v>
      </c>
      <c r="J1075" s="182" t="s">
        <v>7234</v>
      </c>
      <c r="K1075" s="332" t="s">
        <v>30</v>
      </c>
      <c r="L1075" s="21" t="str">
        <f>VLOOKUP($K1075,TONG_SL!$A:$D,2,0)</f>
        <v>Gà muối 500g</v>
      </c>
      <c r="N1075" s="21" t="str">
        <f t="shared" si="117"/>
        <v>K-C6</v>
      </c>
      <c r="Q1075" s="21" t="str">
        <f>VLOOKUP(K1075,TONG_SL!$A:$D,3,0)</f>
        <v>Túi</v>
      </c>
      <c r="R1075" s="106">
        <v>5</v>
      </c>
      <c r="S1075" s="171"/>
      <c r="T1075" s="171">
        <f>VLOOKUP(VLOOKUP(G1075,Ma_KH!$A:$R,18,0)&amp;K1075,Gia_MB!$A:$F,6,0)</f>
        <v>111058</v>
      </c>
      <c r="U1075" s="172">
        <f t="shared" si="113"/>
        <v>555290</v>
      </c>
      <c r="V1075" s="171"/>
      <c r="W1075" s="173">
        <f t="shared" si="114"/>
        <v>0</v>
      </c>
      <c r="X1075" s="174" t="str">
        <f t="shared" si="115"/>
        <v>8</v>
      </c>
      <c r="Y1075" s="171"/>
      <c r="Z1075" s="172">
        <f t="shared" si="116"/>
        <v>44423.200000000004</v>
      </c>
      <c r="AA1075" s="175">
        <f>VLOOKUP(G1075,Ma_KH!$A:$R,14,0)</f>
        <v>60</v>
      </c>
    </row>
    <row r="1076" spans="1:27" hidden="1" x14ac:dyDescent="0.25">
      <c r="A1076" s="176">
        <v>45993</v>
      </c>
      <c r="B1076" s="177">
        <v>4180716657</v>
      </c>
      <c r="C1076" s="178" t="s">
        <v>7767</v>
      </c>
      <c r="D1076" s="179">
        <v>45994</v>
      </c>
      <c r="E1076" s="180"/>
      <c r="F1076" s="178"/>
      <c r="G1076" s="32" t="s">
        <v>7229</v>
      </c>
      <c r="H1076" s="180"/>
      <c r="I1076" s="177" t="s">
        <v>7975</v>
      </c>
      <c r="J1076" s="182" t="s">
        <v>7234</v>
      </c>
      <c r="K1076" s="332" t="s">
        <v>7153</v>
      </c>
      <c r="L1076" s="21" t="str">
        <f>VLOOKUP($K1076,TONG_SL!$A:$D,2,0)</f>
        <v>Tai heo muối 200g</v>
      </c>
      <c r="N1076" s="21" t="str">
        <f t="shared" si="117"/>
        <v>K-C6</v>
      </c>
      <c r="Q1076" s="21" t="str">
        <f>VLOOKUP(K1076,TONG_SL!$A:$D,3,0)</f>
        <v>Túi</v>
      </c>
      <c r="R1076" s="106">
        <v>10</v>
      </c>
      <c r="S1076" s="171"/>
      <c r="T1076" s="171">
        <f>VLOOKUP(VLOOKUP(G1076,Ma_KH!$A:$R,18,0)&amp;K1076,Gia_MB!$A:$F,6,0)</f>
        <v>55595</v>
      </c>
      <c r="U1076" s="172">
        <f t="shared" si="113"/>
        <v>555950</v>
      </c>
      <c r="V1076" s="171"/>
      <c r="W1076" s="173">
        <f t="shared" si="114"/>
        <v>0</v>
      </c>
      <c r="X1076" s="174" t="str">
        <f t="shared" si="115"/>
        <v>8</v>
      </c>
      <c r="Y1076" s="171"/>
      <c r="Z1076" s="172">
        <f t="shared" si="116"/>
        <v>44476</v>
      </c>
      <c r="AA1076" s="175">
        <f>VLOOKUP(G1076,Ma_KH!$A:$R,14,0)</f>
        <v>60</v>
      </c>
    </row>
    <row r="1077" spans="1:27" hidden="1" x14ac:dyDescent="0.25">
      <c r="A1077" s="176">
        <v>45993</v>
      </c>
      <c r="B1077" s="177">
        <v>4180716657</v>
      </c>
      <c r="C1077" s="178" t="s">
        <v>7767</v>
      </c>
      <c r="D1077" s="179">
        <v>45994</v>
      </c>
      <c r="E1077" s="180"/>
      <c r="F1077" s="178"/>
      <c r="G1077" s="32" t="s">
        <v>7229</v>
      </c>
      <c r="H1077" s="180"/>
      <c r="I1077" s="177" t="s">
        <v>7975</v>
      </c>
      <c r="J1077" s="182" t="s">
        <v>7234</v>
      </c>
      <c r="K1077" s="332" t="s">
        <v>32</v>
      </c>
      <c r="L1077" s="21" t="str">
        <f>VLOOKUP($K1077,TONG_SL!$A:$D,2,0)</f>
        <v>Giò Tai Lưỡi Xào 250g</v>
      </c>
      <c r="N1077" s="21" t="str">
        <f t="shared" si="117"/>
        <v>K-C6</v>
      </c>
      <c r="Q1077" s="21" t="str">
        <f>VLOOKUP(K1077,TONG_SL!$A:$D,3,0)</f>
        <v>Túi</v>
      </c>
      <c r="R1077" s="106">
        <v>15</v>
      </c>
      <c r="S1077" s="171"/>
      <c r="T1077" s="171">
        <f>VLOOKUP(VLOOKUP(G1077,Ma_KH!$A:$R,18,0)&amp;K1077,Gia_MB!$A:$F,6,0)</f>
        <v>50182</v>
      </c>
      <c r="U1077" s="172">
        <f t="shared" si="113"/>
        <v>752730</v>
      </c>
      <c r="V1077" s="171"/>
      <c r="W1077" s="173">
        <f t="shared" si="114"/>
        <v>0</v>
      </c>
      <c r="X1077" s="174" t="str">
        <f t="shared" si="115"/>
        <v>8</v>
      </c>
      <c r="Y1077" s="171"/>
      <c r="Z1077" s="172">
        <f t="shared" si="116"/>
        <v>60218.400000000001</v>
      </c>
      <c r="AA1077" s="175">
        <f>VLOOKUP(G1077,Ma_KH!$A:$R,14,0)</f>
        <v>60</v>
      </c>
    </row>
    <row r="1078" spans="1:27" hidden="1" x14ac:dyDescent="0.25">
      <c r="A1078" s="176">
        <v>45993</v>
      </c>
      <c r="B1078" s="177">
        <v>4180716657</v>
      </c>
      <c r="C1078" s="178" t="s">
        <v>7767</v>
      </c>
      <c r="D1078" s="179">
        <v>45994</v>
      </c>
      <c r="E1078" s="180"/>
      <c r="F1078" s="178"/>
      <c r="G1078" s="32" t="s">
        <v>7229</v>
      </c>
      <c r="H1078" s="180"/>
      <c r="I1078" s="177" t="s">
        <v>7975</v>
      </c>
      <c r="J1078" s="182" t="s">
        <v>7234</v>
      </c>
      <c r="K1078" s="332" t="s">
        <v>48</v>
      </c>
      <c r="L1078" s="21" t="str">
        <f>VLOOKUP($K1078,TONG_SL!$A:$D,2,0)</f>
        <v>Mọc Nấm Hương 250g</v>
      </c>
      <c r="N1078" s="21" t="str">
        <f t="shared" si="117"/>
        <v>K-C6</v>
      </c>
      <c r="Q1078" s="21" t="str">
        <f>VLOOKUP(K1078,TONG_SL!$A:$D,3,0)</f>
        <v>Túi</v>
      </c>
      <c r="R1078" s="106">
        <v>15</v>
      </c>
      <c r="S1078" s="171"/>
      <c r="T1078" s="171">
        <f>VLOOKUP(VLOOKUP(G1078,Ma_KH!$A:$R,18,0)&amp;K1078,Gia_MB!$A:$F,6,0)</f>
        <v>46000</v>
      </c>
      <c r="U1078" s="172">
        <f t="shared" si="113"/>
        <v>690000</v>
      </c>
      <c r="V1078" s="171"/>
      <c r="W1078" s="173">
        <f t="shared" si="114"/>
        <v>0</v>
      </c>
      <c r="X1078" s="174" t="str">
        <f t="shared" si="115"/>
        <v>8</v>
      </c>
      <c r="Y1078" s="171"/>
      <c r="Z1078" s="172">
        <f t="shared" si="116"/>
        <v>55200</v>
      </c>
      <c r="AA1078" s="175">
        <f>VLOOKUP(G1078,Ma_KH!$A:$R,14,0)</f>
        <v>60</v>
      </c>
    </row>
    <row r="1079" spans="1:27" hidden="1" x14ac:dyDescent="0.25">
      <c r="A1079" s="176">
        <v>45990</v>
      </c>
      <c r="B1079" s="177">
        <v>4180614252</v>
      </c>
      <c r="C1079" s="178" t="s">
        <v>7767</v>
      </c>
      <c r="D1079" s="179">
        <v>45994</v>
      </c>
      <c r="E1079" s="180"/>
      <c r="F1079" s="178"/>
      <c r="G1079" s="32" t="s">
        <v>7232</v>
      </c>
      <c r="H1079" s="180"/>
      <c r="I1079" s="177" t="s">
        <v>7976</v>
      </c>
      <c r="J1079" s="182" t="s">
        <v>7234</v>
      </c>
      <c r="K1079" s="332" t="s">
        <v>48</v>
      </c>
      <c r="L1079" s="21" t="str">
        <f>VLOOKUP($K1079,TONG_SL!$A:$D,2,0)</f>
        <v>Mọc Nấm Hương 250g</v>
      </c>
      <c r="N1079" s="21" t="str">
        <f t="shared" si="117"/>
        <v>K-C6</v>
      </c>
      <c r="Q1079" s="21" t="str">
        <f>VLOOKUP(K1079,TONG_SL!$A:$D,3,0)</f>
        <v>Túi</v>
      </c>
      <c r="R1079" s="106">
        <v>14</v>
      </c>
      <c r="S1079" s="171"/>
      <c r="T1079" s="171">
        <f>VLOOKUP(VLOOKUP(G1079,Ma_KH!$A:$R,18,0)&amp;K1079,Gia_MB!$A:$F,6,0)</f>
        <v>46000</v>
      </c>
      <c r="U1079" s="172">
        <f t="shared" si="113"/>
        <v>644000</v>
      </c>
      <c r="V1079" s="171"/>
      <c r="W1079" s="173">
        <f t="shared" si="114"/>
        <v>0</v>
      </c>
      <c r="X1079" s="174" t="str">
        <f t="shared" si="115"/>
        <v>8</v>
      </c>
      <c r="Y1079" s="171"/>
      <c r="Z1079" s="172">
        <f t="shared" si="116"/>
        <v>51520</v>
      </c>
      <c r="AA1079" s="175">
        <f>VLOOKUP(G1079,Ma_KH!$A:$R,14,0)</f>
        <v>60</v>
      </c>
    </row>
    <row r="1080" spans="1:27" hidden="1" x14ac:dyDescent="0.25">
      <c r="A1080" s="176">
        <v>45990</v>
      </c>
      <c r="B1080" s="177">
        <v>4180614252</v>
      </c>
      <c r="C1080" s="178" t="s">
        <v>7767</v>
      </c>
      <c r="D1080" s="179">
        <v>45994</v>
      </c>
      <c r="E1080" s="180"/>
      <c r="F1080" s="178"/>
      <c r="G1080" s="32" t="s">
        <v>7232</v>
      </c>
      <c r="H1080" s="180"/>
      <c r="I1080" s="177" t="s">
        <v>7976</v>
      </c>
      <c r="J1080" s="182" t="s">
        <v>7234</v>
      </c>
      <c r="K1080" s="332" t="s">
        <v>32</v>
      </c>
      <c r="L1080" s="21" t="str">
        <f>VLOOKUP($K1080,TONG_SL!$A:$D,2,0)</f>
        <v>Giò Tai Lưỡi Xào 250g</v>
      </c>
      <c r="N1080" s="21" t="str">
        <f t="shared" si="117"/>
        <v>K-C6</v>
      </c>
      <c r="Q1080" s="21" t="str">
        <f>VLOOKUP(K1080,TONG_SL!$A:$D,3,0)</f>
        <v>Túi</v>
      </c>
      <c r="R1080" s="106">
        <v>16</v>
      </c>
      <c r="S1080" s="171"/>
      <c r="T1080" s="171">
        <f>VLOOKUP(VLOOKUP(G1080,Ma_KH!$A:$R,18,0)&amp;K1080,Gia_MB!$A:$F,6,0)</f>
        <v>50182</v>
      </c>
      <c r="U1080" s="172">
        <f t="shared" si="113"/>
        <v>802912</v>
      </c>
      <c r="V1080" s="171"/>
      <c r="W1080" s="173">
        <f t="shared" si="114"/>
        <v>0</v>
      </c>
      <c r="X1080" s="174" t="str">
        <f t="shared" si="115"/>
        <v>8</v>
      </c>
      <c r="Y1080" s="171"/>
      <c r="Z1080" s="172">
        <f t="shared" si="116"/>
        <v>64232.959999999999</v>
      </c>
      <c r="AA1080" s="175">
        <f>VLOOKUP(G1080,Ma_KH!$A:$R,14,0)</f>
        <v>60</v>
      </c>
    </row>
    <row r="1081" spans="1:27" hidden="1" x14ac:dyDescent="0.25">
      <c r="A1081" s="176">
        <v>45990</v>
      </c>
      <c r="B1081" s="177">
        <v>4180614252</v>
      </c>
      <c r="C1081" s="178" t="s">
        <v>7767</v>
      </c>
      <c r="D1081" s="179">
        <v>45994</v>
      </c>
      <c r="E1081" s="180"/>
      <c r="F1081" s="178"/>
      <c r="G1081" s="32" t="s">
        <v>7232</v>
      </c>
      <c r="H1081" s="180"/>
      <c r="I1081" s="177" t="s">
        <v>7976</v>
      </c>
      <c r="J1081" s="182" t="s">
        <v>7234</v>
      </c>
      <c r="K1081" s="332" t="s">
        <v>30</v>
      </c>
      <c r="L1081" s="21" t="str">
        <f>VLOOKUP($K1081,TONG_SL!$A:$D,2,0)</f>
        <v>Gà muối 500g</v>
      </c>
      <c r="N1081" s="21" t="str">
        <f t="shared" si="117"/>
        <v>K-C6</v>
      </c>
      <c r="Q1081" s="21" t="str">
        <f>VLOOKUP(K1081,TONG_SL!$A:$D,3,0)</f>
        <v>Túi</v>
      </c>
      <c r="R1081" s="106">
        <v>13</v>
      </c>
      <c r="S1081" s="171"/>
      <c r="T1081" s="171">
        <f>VLOOKUP(VLOOKUP(G1081,Ma_KH!$A:$R,18,0)&amp;K1081,Gia_MB!$A:$F,6,0)</f>
        <v>111058</v>
      </c>
      <c r="U1081" s="172">
        <f t="shared" si="113"/>
        <v>1443754</v>
      </c>
      <c r="V1081" s="171"/>
      <c r="W1081" s="173">
        <f t="shared" si="114"/>
        <v>0</v>
      </c>
      <c r="X1081" s="174" t="str">
        <f t="shared" si="115"/>
        <v>8</v>
      </c>
      <c r="Y1081" s="171"/>
      <c r="Z1081" s="172">
        <f t="shared" si="116"/>
        <v>115500.32</v>
      </c>
      <c r="AA1081" s="175">
        <f>VLOOKUP(G1081,Ma_KH!$A:$R,14,0)</f>
        <v>60</v>
      </c>
    </row>
    <row r="1082" spans="1:27" hidden="1" x14ac:dyDescent="0.25">
      <c r="A1082" s="176">
        <v>45990</v>
      </c>
      <c r="B1082" s="177">
        <v>4180614252</v>
      </c>
      <c r="C1082" s="178" t="s">
        <v>7767</v>
      </c>
      <c r="D1082" s="179">
        <v>45994</v>
      </c>
      <c r="E1082" s="180"/>
      <c r="F1082" s="178"/>
      <c r="G1082" s="32" t="s">
        <v>7232</v>
      </c>
      <c r="H1082" s="180"/>
      <c r="I1082" s="177" t="s">
        <v>7976</v>
      </c>
      <c r="J1082" s="182" t="s">
        <v>7234</v>
      </c>
      <c r="K1082" s="332" t="s">
        <v>27</v>
      </c>
      <c r="L1082" s="21" t="str">
        <f>VLOOKUP($K1082,TONG_SL!$A:$D,2,0)</f>
        <v>Chân giò heo muối 300g</v>
      </c>
      <c r="N1082" s="21" t="str">
        <f t="shared" si="117"/>
        <v>K-C6</v>
      </c>
      <c r="Q1082" s="21" t="str">
        <f>VLOOKUP(K1082,TONG_SL!$A:$D,3,0)</f>
        <v>Túi</v>
      </c>
      <c r="R1082" s="106">
        <v>15</v>
      </c>
      <c r="S1082" s="171"/>
      <c r="T1082" s="171">
        <f>VLOOKUP(VLOOKUP(G1082,Ma_KH!$A:$R,18,0)&amp;K1082,Gia_MB!$A:$F,6,0)</f>
        <v>73431</v>
      </c>
      <c r="U1082" s="172">
        <f t="shared" si="113"/>
        <v>1101465</v>
      </c>
      <c r="V1082" s="171"/>
      <c r="W1082" s="173">
        <f t="shared" si="114"/>
        <v>0</v>
      </c>
      <c r="X1082" s="174" t="str">
        <f t="shared" si="115"/>
        <v>8</v>
      </c>
      <c r="Y1082" s="171"/>
      <c r="Z1082" s="172">
        <f t="shared" si="116"/>
        <v>88117.2</v>
      </c>
      <c r="AA1082" s="175">
        <f>VLOOKUP(G1082,Ma_KH!$A:$R,14,0)</f>
        <v>60</v>
      </c>
    </row>
    <row r="1083" spans="1:27" hidden="1" x14ac:dyDescent="0.25">
      <c r="A1083" s="176">
        <v>45990</v>
      </c>
      <c r="B1083" s="177">
        <v>4180614247</v>
      </c>
      <c r="C1083" s="178" t="s">
        <v>7767</v>
      </c>
      <c r="D1083" s="179">
        <v>45994</v>
      </c>
      <c r="E1083" s="180"/>
      <c r="F1083" s="178"/>
      <c r="G1083" s="32" t="s">
        <v>7232</v>
      </c>
      <c r="H1083" s="180"/>
      <c r="I1083" s="177" t="s">
        <v>7977</v>
      </c>
      <c r="J1083" s="182" t="s">
        <v>7234</v>
      </c>
      <c r="K1083" s="332" t="s">
        <v>27</v>
      </c>
      <c r="L1083" s="21" t="str">
        <f>VLOOKUP($K1083,TONG_SL!$A:$D,2,0)</f>
        <v>Chân giò heo muối 300g</v>
      </c>
      <c r="N1083" s="21" t="str">
        <f t="shared" si="117"/>
        <v>K-C6</v>
      </c>
      <c r="Q1083" s="21" t="str">
        <f>VLOOKUP(K1083,TONG_SL!$A:$D,3,0)</f>
        <v>Túi</v>
      </c>
      <c r="R1083" s="106">
        <v>5</v>
      </c>
      <c r="S1083" s="171"/>
      <c r="T1083" s="171">
        <f>VLOOKUP(VLOOKUP(G1083,Ma_KH!$A:$R,18,0)&amp;K1083,Gia_MB!$A:$F,6,0)</f>
        <v>73431</v>
      </c>
      <c r="U1083" s="172">
        <f t="shared" si="113"/>
        <v>367155</v>
      </c>
      <c r="V1083" s="171"/>
      <c r="W1083" s="173">
        <f t="shared" si="114"/>
        <v>0</v>
      </c>
      <c r="X1083" s="174" t="str">
        <f t="shared" si="115"/>
        <v>8</v>
      </c>
      <c r="Y1083" s="171"/>
      <c r="Z1083" s="172">
        <f t="shared" si="116"/>
        <v>29372.400000000001</v>
      </c>
      <c r="AA1083" s="175">
        <f>VLOOKUP(G1083,Ma_KH!$A:$R,14,0)</f>
        <v>60</v>
      </c>
    </row>
    <row r="1084" spans="1:27" hidden="1" x14ac:dyDescent="0.25">
      <c r="A1084" s="176">
        <v>45990</v>
      </c>
      <c r="B1084" s="177">
        <v>4180614247</v>
      </c>
      <c r="C1084" s="178" t="s">
        <v>7767</v>
      </c>
      <c r="D1084" s="179">
        <v>45994</v>
      </c>
      <c r="E1084" s="180"/>
      <c r="F1084" s="178"/>
      <c r="G1084" s="32" t="s">
        <v>7232</v>
      </c>
      <c r="H1084" s="180"/>
      <c r="I1084" s="177" t="s">
        <v>7977</v>
      </c>
      <c r="J1084" s="182" t="s">
        <v>7234</v>
      </c>
      <c r="K1084" s="332" t="s">
        <v>30</v>
      </c>
      <c r="L1084" s="21" t="str">
        <f>VLOOKUP($K1084,TONG_SL!$A:$D,2,0)</f>
        <v>Gà muối 500g</v>
      </c>
      <c r="N1084" s="21" t="str">
        <f t="shared" si="117"/>
        <v>K-C6</v>
      </c>
      <c r="Q1084" s="21" t="str">
        <f>VLOOKUP(K1084,TONG_SL!$A:$D,3,0)</f>
        <v>Túi</v>
      </c>
      <c r="R1084" s="106">
        <v>18</v>
      </c>
      <c r="S1084" s="171"/>
      <c r="T1084" s="171">
        <f>VLOOKUP(VLOOKUP(G1084,Ma_KH!$A:$R,18,0)&amp;K1084,Gia_MB!$A:$F,6,0)</f>
        <v>111058</v>
      </c>
      <c r="U1084" s="172">
        <f t="shared" si="113"/>
        <v>1999044</v>
      </c>
      <c r="V1084" s="171"/>
      <c r="W1084" s="173">
        <f t="shared" si="114"/>
        <v>0</v>
      </c>
      <c r="X1084" s="174" t="str">
        <f t="shared" si="115"/>
        <v>8</v>
      </c>
      <c r="Y1084" s="171"/>
      <c r="Z1084" s="172">
        <f t="shared" si="116"/>
        <v>159923.51999999999</v>
      </c>
      <c r="AA1084" s="175">
        <f>VLOOKUP(G1084,Ma_KH!$A:$R,14,0)</f>
        <v>60</v>
      </c>
    </row>
    <row r="1085" spans="1:27" hidden="1" x14ac:dyDescent="0.25">
      <c r="A1085" s="176">
        <v>45990</v>
      </c>
      <c r="B1085" s="177">
        <v>4180614247</v>
      </c>
      <c r="C1085" s="178" t="s">
        <v>7767</v>
      </c>
      <c r="D1085" s="179">
        <v>45994</v>
      </c>
      <c r="E1085" s="180"/>
      <c r="F1085" s="178"/>
      <c r="G1085" s="32" t="s">
        <v>7232</v>
      </c>
      <c r="H1085" s="180"/>
      <c r="I1085" s="177" t="s">
        <v>7977</v>
      </c>
      <c r="J1085" s="182" t="s">
        <v>7234</v>
      </c>
      <c r="K1085" s="332" t="s">
        <v>32</v>
      </c>
      <c r="L1085" s="21" t="str">
        <f>VLOOKUP($K1085,TONG_SL!$A:$D,2,0)</f>
        <v>Giò Tai Lưỡi Xào 250g</v>
      </c>
      <c r="N1085" s="21" t="str">
        <f t="shared" si="117"/>
        <v>K-C6</v>
      </c>
      <c r="Q1085" s="21" t="str">
        <f>VLOOKUP(K1085,TONG_SL!$A:$D,3,0)</f>
        <v>Túi</v>
      </c>
      <c r="R1085" s="106">
        <v>13</v>
      </c>
      <c r="S1085" s="171"/>
      <c r="T1085" s="171">
        <f>VLOOKUP(VLOOKUP(G1085,Ma_KH!$A:$R,18,0)&amp;K1085,Gia_MB!$A:$F,6,0)</f>
        <v>50182</v>
      </c>
      <c r="U1085" s="172">
        <f t="shared" si="113"/>
        <v>652366</v>
      </c>
      <c r="V1085" s="171"/>
      <c r="W1085" s="173">
        <f t="shared" si="114"/>
        <v>0</v>
      </c>
      <c r="X1085" s="174" t="str">
        <f t="shared" si="115"/>
        <v>8</v>
      </c>
      <c r="Y1085" s="171"/>
      <c r="Z1085" s="172">
        <f t="shared" si="116"/>
        <v>52189.279999999999</v>
      </c>
      <c r="AA1085" s="175">
        <f>VLOOKUP(G1085,Ma_KH!$A:$R,14,0)</f>
        <v>60</v>
      </c>
    </row>
    <row r="1086" spans="1:27" hidden="1" x14ac:dyDescent="0.25">
      <c r="A1086" s="176">
        <v>45990</v>
      </c>
      <c r="B1086" s="177">
        <v>4180614247</v>
      </c>
      <c r="C1086" s="178" t="s">
        <v>7767</v>
      </c>
      <c r="D1086" s="179">
        <v>45994</v>
      </c>
      <c r="E1086" s="180"/>
      <c r="F1086" s="178"/>
      <c r="G1086" s="32" t="s">
        <v>7232</v>
      </c>
      <c r="H1086" s="180"/>
      <c r="I1086" s="177" t="s">
        <v>7977</v>
      </c>
      <c r="J1086" s="182" t="s">
        <v>7234</v>
      </c>
      <c r="K1086" s="332" t="s">
        <v>48</v>
      </c>
      <c r="L1086" s="21" t="str">
        <f>VLOOKUP($K1086,TONG_SL!$A:$D,2,0)</f>
        <v>Mọc Nấm Hương 250g</v>
      </c>
      <c r="N1086" s="21" t="str">
        <f t="shared" si="117"/>
        <v>K-C6</v>
      </c>
      <c r="Q1086" s="21" t="str">
        <f>VLOOKUP(K1086,TONG_SL!$A:$D,3,0)</f>
        <v>Túi</v>
      </c>
      <c r="R1086" s="106">
        <v>9</v>
      </c>
      <c r="S1086" s="171"/>
      <c r="T1086" s="171">
        <f>VLOOKUP(VLOOKUP(G1086,Ma_KH!$A:$R,18,0)&amp;K1086,Gia_MB!$A:$F,6,0)</f>
        <v>46000</v>
      </c>
      <c r="U1086" s="172">
        <f t="shared" si="113"/>
        <v>414000</v>
      </c>
      <c r="V1086" s="171"/>
      <c r="W1086" s="173">
        <f t="shared" si="114"/>
        <v>0</v>
      </c>
      <c r="X1086" s="174" t="str">
        <f t="shared" si="115"/>
        <v>8</v>
      </c>
      <c r="Y1086" s="171"/>
      <c r="Z1086" s="172">
        <f t="shared" si="116"/>
        <v>33120</v>
      </c>
      <c r="AA1086" s="175">
        <f>VLOOKUP(G1086,Ma_KH!$A:$R,14,0)</f>
        <v>60</v>
      </c>
    </row>
    <row r="1087" spans="1:27" hidden="1" x14ac:dyDescent="0.25">
      <c r="A1087" s="176">
        <v>45990</v>
      </c>
      <c r="B1087" s="177">
        <v>4180614043</v>
      </c>
      <c r="C1087" s="178" t="s">
        <v>7767</v>
      </c>
      <c r="D1087" s="179">
        <v>45994</v>
      </c>
      <c r="E1087" s="180"/>
      <c r="F1087" s="178"/>
      <c r="G1087" s="32" t="s">
        <v>7232</v>
      </c>
      <c r="H1087" s="180"/>
      <c r="I1087" s="177" t="s">
        <v>7978</v>
      </c>
      <c r="J1087" s="182" t="s">
        <v>7234</v>
      </c>
      <c r="K1087" s="332" t="s">
        <v>48</v>
      </c>
      <c r="L1087" s="21" t="str">
        <f>VLOOKUP($K1087,TONG_SL!$A:$D,2,0)</f>
        <v>Mọc Nấm Hương 250g</v>
      </c>
      <c r="N1087" s="21" t="str">
        <f t="shared" si="117"/>
        <v>K-C6</v>
      </c>
      <c r="Q1087" s="21" t="str">
        <f>VLOOKUP(K1087,TONG_SL!$A:$D,3,0)</f>
        <v>Túi</v>
      </c>
      <c r="R1087" s="106">
        <v>7</v>
      </c>
      <c r="S1087" s="171"/>
      <c r="T1087" s="171">
        <f>VLOOKUP(VLOOKUP(G1087,Ma_KH!$A:$R,18,0)&amp;K1087,Gia_MB!$A:$F,6,0)</f>
        <v>46000</v>
      </c>
      <c r="U1087" s="172">
        <f t="shared" si="113"/>
        <v>322000</v>
      </c>
      <c r="V1087" s="171"/>
      <c r="W1087" s="173">
        <f t="shared" si="114"/>
        <v>0</v>
      </c>
      <c r="X1087" s="174" t="str">
        <f t="shared" si="115"/>
        <v>8</v>
      </c>
      <c r="Y1087" s="171"/>
      <c r="Z1087" s="172">
        <f t="shared" si="116"/>
        <v>25760</v>
      </c>
      <c r="AA1087" s="175">
        <f>VLOOKUP(G1087,Ma_KH!$A:$R,14,0)</f>
        <v>60</v>
      </c>
    </row>
    <row r="1088" spans="1:27" hidden="1" x14ac:dyDescent="0.25">
      <c r="A1088" s="176">
        <v>45990</v>
      </c>
      <c r="B1088" s="177">
        <v>4180614043</v>
      </c>
      <c r="C1088" s="178" t="s">
        <v>7767</v>
      </c>
      <c r="D1088" s="179">
        <v>45994</v>
      </c>
      <c r="E1088" s="180"/>
      <c r="F1088" s="178"/>
      <c r="G1088" s="32" t="s">
        <v>7232</v>
      </c>
      <c r="H1088" s="180"/>
      <c r="I1088" s="177" t="s">
        <v>7978</v>
      </c>
      <c r="J1088" s="182" t="s">
        <v>7234</v>
      </c>
      <c r="K1088" s="332" t="s">
        <v>32</v>
      </c>
      <c r="L1088" s="21" t="str">
        <f>VLOOKUP($K1088,TONG_SL!$A:$D,2,0)</f>
        <v>Giò Tai Lưỡi Xào 250g</v>
      </c>
      <c r="N1088" s="21" t="str">
        <f t="shared" si="117"/>
        <v>K-C6</v>
      </c>
      <c r="Q1088" s="21" t="str">
        <f>VLOOKUP(K1088,TONG_SL!$A:$D,3,0)</f>
        <v>Túi</v>
      </c>
      <c r="R1088" s="106">
        <v>25</v>
      </c>
      <c r="S1088" s="171"/>
      <c r="T1088" s="171">
        <f>VLOOKUP(VLOOKUP(G1088,Ma_KH!$A:$R,18,0)&amp;K1088,Gia_MB!$A:$F,6,0)</f>
        <v>50182</v>
      </c>
      <c r="U1088" s="172">
        <f t="shared" si="113"/>
        <v>1254550</v>
      </c>
      <c r="V1088" s="171"/>
      <c r="W1088" s="173">
        <f t="shared" si="114"/>
        <v>0</v>
      </c>
      <c r="X1088" s="174" t="str">
        <f t="shared" si="115"/>
        <v>8</v>
      </c>
      <c r="Y1088" s="171"/>
      <c r="Z1088" s="172">
        <f t="shared" si="116"/>
        <v>100364</v>
      </c>
      <c r="AA1088" s="175">
        <f>VLOOKUP(G1088,Ma_KH!$A:$R,14,0)</f>
        <v>60</v>
      </c>
    </row>
    <row r="1089" spans="1:27" hidden="1" x14ac:dyDescent="0.25">
      <c r="A1089" s="176">
        <v>45990</v>
      </c>
      <c r="B1089" s="177">
        <v>4180614043</v>
      </c>
      <c r="C1089" s="178" t="s">
        <v>7767</v>
      </c>
      <c r="D1089" s="179">
        <v>45994</v>
      </c>
      <c r="E1089" s="180"/>
      <c r="F1089" s="178"/>
      <c r="G1089" s="32" t="s">
        <v>7232</v>
      </c>
      <c r="H1089" s="180"/>
      <c r="I1089" s="177" t="s">
        <v>7978</v>
      </c>
      <c r="J1089" s="182" t="s">
        <v>7234</v>
      </c>
      <c r="K1089" s="332" t="s">
        <v>27</v>
      </c>
      <c r="L1089" s="21" t="str">
        <f>VLOOKUP($K1089,TONG_SL!$A:$D,2,0)</f>
        <v>Chân giò heo muối 300g</v>
      </c>
      <c r="N1089" s="21" t="str">
        <f t="shared" si="117"/>
        <v>K-C6</v>
      </c>
      <c r="Q1089" s="21" t="str">
        <f>VLOOKUP(K1089,TONG_SL!$A:$D,3,0)</f>
        <v>Túi</v>
      </c>
      <c r="R1089" s="106">
        <v>20</v>
      </c>
      <c r="S1089" s="171"/>
      <c r="T1089" s="171">
        <f>VLOOKUP(VLOOKUP(G1089,Ma_KH!$A:$R,18,0)&amp;K1089,Gia_MB!$A:$F,6,0)</f>
        <v>73431</v>
      </c>
      <c r="U1089" s="172">
        <f t="shared" si="113"/>
        <v>1468620</v>
      </c>
      <c r="V1089" s="171"/>
      <c r="W1089" s="173">
        <f t="shared" si="114"/>
        <v>0</v>
      </c>
      <c r="X1089" s="174" t="str">
        <f t="shared" si="115"/>
        <v>8</v>
      </c>
      <c r="Y1089" s="171"/>
      <c r="Z1089" s="172">
        <f t="shared" si="116"/>
        <v>117489.60000000001</v>
      </c>
      <c r="AA1089" s="175">
        <f>VLOOKUP(G1089,Ma_KH!$A:$R,14,0)</f>
        <v>60</v>
      </c>
    </row>
    <row r="1090" spans="1:27" hidden="1" x14ac:dyDescent="0.25">
      <c r="A1090" s="176">
        <v>45990</v>
      </c>
      <c r="B1090" s="177">
        <v>4180614254</v>
      </c>
      <c r="C1090" s="178" t="s">
        <v>7767</v>
      </c>
      <c r="D1090" s="179">
        <v>45994</v>
      </c>
      <c r="E1090" s="180"/>
      <c r="F1090" s="178"/>
      <c r="G1090" s="32" t="s">
        <v>7232</v>
      </c>
      <c r="H1090" s="180"/>
      <c r="I1090" s="177" t="s">
        <v>7979</v>
      </c>
      <c r="J1090" s="182" t="s">
        <v>7234</v>
      </c>
      <c r="K1090" s="332" t="s">
        <v>27</v>
      </c>
      <c r="L1090" s="21" t="str">
        <f>VLOOKUP($K1090,TONG_SL!$A:$D,2,0)</f>
        <v>Chân giò heo muối 300g</v>
      </c>
      <c r="N1090" s="21" t="str">
        <f t="shared" si="117"/>
        <v>K-C6</v>
      </c>
      <c r="Q1090" s="21" t="str">
        <f>VLOOKUP(K1090,TONG_SL!$A:$D,3,0)</f>
        <v>Túi</v>
      </c>
      <c r="R1090" s="106">
        <v>6</v>
      </c>
      <c r="S1090" s="171"/>
      <c r="T1090" s="171">
        <f>VLOOKUP(VLOOKUP(G1090,Ma_KH!$A:$R,18,0)&amp;K1090,Gia_MB!$A:$F,6,0)</f>
        <v>73431</v>
      </c>
      <c r="U1090" s="172">
        <f t="shared" si="113"/>
        <v>440586</v>
      </c>
      <c r="V1090" s="171"/>
      <c r="W1090" s="173">
        <f t="shared" si="114"/>
        <v>0</v>
      </c>
      <c r="X1090" s="174" t="str">
        <f t="shared" si="115"/>
        <v>8</v>
      </c>
      <c r="Y1090" s="171"/>
      <c r="Z1090" s="172">
        <f t="shared" si="116"/>
        <v>35246.879999999997</v>
      </c>
      <c r="AA1090" s="175">
        <f>VLOOKUP(G1090,Ma_KH!$A:$R,14,0)</f>
        <v>60</v>
      </c>
    </row>
    <row r="1091" spans="1:27" hidden="1" x14ac:dyDescent="0.25">
      <c r="A1091" s="176">
        <v>45990</v>
      </c>
      <c r="B1091" s="177">
        <v>4180614254</v>
      </c>
      <c r="C1091" s="178" t="s">
        <v>7767</v>
      </c>
      <c r="D1091" s="179">
        <v>45994</v>
      </c>
      <c r="E1091" s="180"/>
      <c r="F1091" s="178"/>
      <c r="G1091" s="32" t="s">
        <v>7232</v>
      </c>
      <c r="H1091" s="180"/>
      <c r="I1091" s="177" t="s">
        <v>7979</v>
      </c>
      <c r="J1091" s="182" t="s">
        <v>7234</v>
      </c>
      <c r="K1091" s="332" t="s">
        <v>7197</v>
      </c>
      <c r="L1091" s="21" t="str">
        <f>VLOOKUP($K1091,TONG_SL!$A:$D,2,0)</f>
        <v>Gà muối 500g</v>
      </c>
      <c r="N1091" s="21" t="str">
        <f t="shared" si="117"/>
        <v>K-C6</v>
      </c>
      <c r="Q1091" s="21" t="str">
        <f>VLOOKUP(K1091,TONG_SL!$A:$D,3,0)</f>
        <v>Túi</v>
      </c>
      <c r="R1091" s="106">
        <v>15</v>
      </c>
      <c r="S1091" s="171"/>
      <c r="T1091" s="171">
        <f>VLOOKUP(VLOOKUP(G1091,Ma_KH!$A:$R,18,0)&amp;K1091,Gia_MB!$A:$F,6,0)</f>
        <v>111058</v>
      </c>
      <c r="U1091" s="172">
        <f t="shared" si="113"/>
        <v>1665870</v>
      </c>
      <c r="V1091" s="171"/>
      <c r="W1091" s="173">
        <f t="shared" si="114"/>
        <v>0</v>
      </c>
      <c r="X1091" s="174" t="str">
        <f t="shared" si="115"/>
        <v>8</v>
      </c>
      <c r="Y1091" s="171"/>
      <c r="Z1091" s="172">
        <f t="shared" si="116"/>
        <v>133269.6</v>
      </c>
      <c r="AA1091" s="175">
        <f>VLOOKUP(G1091,Ma_KH!$A:$R,14,0)</f>
        <v>60</v>
      </c>
    </row>
    <row r="1092" spans="1:27" hidden="1" x14ac:dyDescent="0.25">
      <c r="A1092" s="176">
        <v>45990</v>
      </c>
      <c r="B1092" s="177">
        <v>4180614254</v>
      </c>
      <c r="C1092" s="178" t="s">
        <v>7767</v>
      </c>
      <c r="D1092" s="179">
        <v>45994</v>
      </c>
      <c r="E1092" s="180"/>
      <c r="F1092" s="178"/>
      <c r="G1092" s="32" t="s">
        <v>7232</v>
      </c>
      <c r="H1092" s="180"/>
      <c r="I1092" s="177" t="s">
        <v>7979</v>
      </c>
      <c r="J1092" s="182" t="s">
        <v>7234</v>
      </c>
      <c r="K1092" s="332" t="s">
        <v>32</v>
      </c>
      <c r="L1092" s="21" t="str">
        <f>VLOOKUP($K1092,TONG_SL!$A:$D,2,0)</f>
        <v>Giò Tai Lưỡi Xào 250g</v>
      </c>
      <c r="N1092" s="21" t="str">
        <f t="shared" si="117"/>
        <v>K-C6</v>
      </c>
      <c r="Q1092" s="21" t="str">
        <f>VLOOKUP(K1092,TONG_SL!$A:$D,3,0)</f>
        <v>Túi</v>
      </c>
      <c r="R1092" s="106">
        <v>25</v>
      </c>
      <c r="S1092" s="171"/>
      <c r="T1092" s="171">
        <f>VLOOKUP(VLOOKUP(G1092,Ma_KH!$A:$R,18,0)&amp;K1092,Gia_MB!$A:$F,6,0)</f>
        <v>50182</v>
      </c>
      <c r="U1092" s="172">
        <f t="shared" si="113"/>
        <v>1254550</v>
      </c>
      <c r="V1092" s="171"/>
      <c r="W1092" s="173">
        <f t="shared" si="114"/>
        <v>0</v>
      </c>
      <c r="X1092" s="174" t="str">
        <f t="shared" si="115"/>
        <v>8</v>
      </c>
      <c r="Y1092" s="171"/>
      <c r="Z1092" s="172">
        <f t="shared" si="116"/>
        <v>100364</v>
      </c>
      <c r="AA1092" s="175">
        <f>VLOOKUP(G1092,Ma_KH!$A:$R,14,0)</f>
        <v>60</v>
      </c>
    </row>
    <row r="1093" spans="1:27" hidden="1" x14ac:dyDescent="0.25">
      <c r="A1093" s="176">
        <v>45990</v>
      </c>
      <c r="B1093" s="177">
        <v>4180614254</v>
      </c>
      <c r="C1093" s="178" t="s">
        <v>7767</v>
      </c>
      <c r="D1093" s="179">
        <v>45994</v>
      </c>
      <c r="E1093" s="180"/>
      <c r="F1093" s="178"/>
      <c r="G1093" s="32" t="s">
        <v>7232</v>
      </c>
      <c r="H1093" s="180"/>
      <c r="I1093" s="177" t="s">
        <v>7979</v>
      </c>
      <c r="J1093" s="182" t="s">
        <v>7234</v>
      </c>
      <c r="K1093" s="332" t="s">
        <v>48</v>
      </c>
      <c r="L1093" s="21" t="str">
        <f>VLOOKUP($K1093,TONG_SL!$A:$D,2,0)</f>
        <v>Mọc Nấm Hương 250g</v>
      </c>
      <c r="N1093" s="21" t="str">
        <f t="shared" si="117"/>
        <v>K-C6</v>
      </c>
      <c r="Q1093" s="21" t="str">
        <f>VLOOKUP(K1093,TONG_SL!$A:$D,3,0)</f>
        <v>Túi</v>
      </c>
      <c r="R1093" s="106">
        <v>9</v>
      </c>
      <c r="S1093" s="171"/>
      <c r="T1093" s="171">
        <f>VLOOKUP(VLOOKUP(G1093,Ma_KH!$A:$R,18,0)&amp;K1093,Gia_MB!$A:$F,6,0)</f>
        <v>46000</v>
      </c>
      <c r="U1093" s="172">
        <f t="shared" si="113"/>
        <v>414000</v>
      </c>
      <c r="V1093" s="171"/>
      <c r="W1093" s="173">
        <f t="shared" si="114"/>
        <v>0</v>
      </c>
      <c r="X1093" s="174" t="str">
        <f t="shared" si="115"/>
        <v>8</v>
      </c>
      <c r="Y1093" s="171"/>
      <c r="Z1093" s="172">
        <f t="shared" si="116"/>
        <v>33120</v>
      </c>
      <c r="AA1093" s="175">
        <f>VLOOKUP(G1093,Ma_KH!$A:$R,14,0)</f>
        <v>60</v>
      </c>
    </row>
    <row r="1094" spans="1:27" hidden="1" x14ac:dyDescent="0.25">
      <c r="A1094" s="176">
        <v>45990</v>
      </c>
      <c r="B1094" s="177">
        <v>4180614225</v>
      </c>
      <c r="C1094" s="178" t="s">
        <v>7767</v>
      </c>
      <c r="D1094" s="179">
        <v>45994</v>
      </c>
      <c r="E1094" s="180"/>
      <c r="F1094" s="178"/>
      <c r="G1094" s="32" t="s">
        <v>7232</v>
      </c>
      <c r="H1094" s="180"/>
      <c r="I1094" s="177" t="s">
        <v>7980</v>
      </c>
      <c r="J1094" s="182" t="s">
        <v>7234</v>
      </c>
      <c r="K1094" s="332" t="s">
        <v>7187</v>
      </c>
      <c r="L1094" s="21" t="str">
        <f>VLOOKUP($K1094,TONG_SL!$A:$D,2,0)</f>
        <v>Chân giò heo muối 300g</v>
      </c>
      <c r="N1094" s="21" t="str">
        <f t="shared" si="117"/>
        <v>K-C6</v>
      </c>
      <c r="Q1094" s="21" t="str">
        <f>VLOOKUP(K1094,TONG_SL!$A:$D,3,0)</f>
        <v>Túi</v>
      </c>
      <c r="R1094" s="106">
        <v>10</v>
      </c>
      <c r="S1094" s="171"/>
      <c r="T1094" s="171">
        <f>VLOOKUP(VLOOKUP(G1094,Ma_KH!$A:$R,18,0)&amp;K1094,Gia_MB!$A:$F,6,0)</f>
        <v>73431</v>
      </c>
      <c r="U1094" s="172">
        <f t="shared" si="113"/>
        <v>734310</v>
      </c>
      <c r="V1094" s="171"/>
      <c r="W1094" s="173">
        <f t="shared" si="114"/>
        <v>0</v>
      </c>
      <c r="X1094" s="174" t="str">
        <f t="shared" si="115"/>
        <v>8</v>
      </c>
      <c r="Y1094" s="171"/>
      <c r="Z1094" s="172">
        <f t="shared" si="116"/>
        <v>58744.800000000003</v>
      </c>
      <c r="AA1094" s="175">
        <f>VLOOKUP(G1094,Ma_KH!$A:$R,14,0)</f>
        <v>60</v>
      </c>
    </row>
    <row r="1095" spans="1:27" hidden="1" x14ac:dyDescent="0.25">
      <c r="A1095" s="176">
        <v>45990</v>
      </c>
      <c r="B1095" s="177">
        <v>4180614225</v>
      </c>
      <c r="C1095" s="178" t="s">
        <v>7767</v>
      </c>
      <c r="D1095" s="179">
        <v>45994</v>
      </c>
      <c r="E1095" s="180"/>
      <c r="F1095" s="178"/>
      <c r="G1095" s="32" t="s">
        <v>7232</v>
      </c>
      <c r="H1095" s="180"/>
      <c r="I1095" s="177" t="s">
        <v>7980</v>
      </c>
      <c r="J1095" s="182" t="s">
        <v>7234</v>
      </c>
      <c r="K1095" s="332" t="s">
        <v>7197</v>
      </c>
      <c r="L1095" s="21" t="str">
        <f>VLOOKUP($K1095,TONG_SL!$A:$D,2,0)</f>
        <v>Gà muối 500g</v>
      </c>
      <c r="N1095" s="21" t="str">
        <f t="shared" si="117"/>
        <v>K-C6</v>
      </c>
      <c r="Q1095" s="21" t="str">
        <f>VLOOKUP(K1095,TONG_SL!$A:$D,3,0)</f>
        <v>Túi</v>
      </c>
      <c r="R1095" s="106">
        <v>8</v>
      </c>
      <c r="S1095" s="171"/>
      <c r="T1095" s="171">
        <f>VLOOKUP(VLOOKUP(G1095,Ma_KH!$A:$R,18,0)&amp;K1095,Gia_MB!$A:$F,6,0)</f>
        <v>111058</v>
      </c>
      <c r="U1095" s="172">
        <f t="shared" si="113"/>
        <v>888464</v>
      </c>
      <c r="V1095" s="171"/>
      <c r="W1095" s="173">
        <f t="shared" si="114"/>
        <v>0</v>
      </c>
      <c r="X1095" s="174" t="str">
        <f t="shared" si="115"/>
        <v>8</v>
      </c>
      <c r="Y1095" s="171"/>
      <c r="Z1095" s="172">
        <f t="shared" si="116"/>
        <v>71077.119999999995</v>
      </c>
      <c r="AA1095" s="175">
        <f>VLOOKUP(G1095,Ma_KH!$A:$R,14,0)</f>
        <v>60</v>
      </c>
    </row>
    <row r="1096" spans="1:27" hidden="1" x14ac:dyDescent="0.25">
      <c r="A1096" s="176">
        <v>45990</v>
      </c>
      <c r="B1096" s="177">
        <v>4180614225</v>
      </c>
      <c r="C1096" s="178" t="s">
        <v>7767</v>
      </c>
      <c r="D1096" s="179">
        <v>45994</v>
      </c>
      <c r="E1096" s="180"/>
      <c r="F1096" s="178"/>
      <c r="G1096" s="32" t="s">
        <v>7232</v>
      </c>
      <c r="H1096" s="180"/>
      <c r="I1096" s="177" t="s">
        <v>7980</v>
      </c>
      <c r="J1096" s="182" t="s">
        <v>7234</v>
      </c>
      <c r="K1096" s="332" t="s">
        <v>32</v>
      </c>
      <c r="L1096" s="21" t="str">
        <f>VLOOKUP($K1096,TONG_SL!$A:$D,2,0)</f>
        <v>Giò Tai Lưỡi Xào 250g</v>
      </c>
      <c r="N1096" s="21" t="str">
        <f t="shared" si="117"/>
        <v>K-C6</v>
      </c>
      <c r="Q1096" s="21" t="str">
        <f>VLOOKUP(K1096,TONG_SL!$A:$D,3,0)</f>
        <v>Túi</v>
      </c>
      <c r="R1096" s="106">
        <v>22</v>
      </c>
      <c r="S1096" s="171"/>
      <c r="T1096" s="171">
        <f>VLOOKUP(VLOOKUP(G1096,Ma_KH!$A:$R,18,0)&amp;K1096,Gia_MB!$A:$F,6,0)</f>
        <v>50182</v>
      </c>
      <c r="U1096" s="172">
        <f t="shared" si="113"/>
        <v>1104004</v>
      </c>
      <c r="V1096" s="171"/>
      <c r="W1096" s="173">
        <f t="shared" si="114"/>
        <v>0</v>
      </c>
      <c r="X1096" s="174" t="str">
        <f t="shared" si="115"/>
        <v>8</v>
      </c>
      <c r="Y1096" s="171"/>
      <c r="Z1096" s="172">
        <f t="shared" si="116"/>
        <v>88320.320000000007</v>
      </c>
      <c r="AA1096" s="175">
        <f>VLOOKUP(G1096,Ma_KH!$A:$R,14,0)</f>
        <v>60</v>
      </c>
    </row>
    <row r="1097" spans="1:27" hidden="1" x14ac:dyDescent="0.25">
      <c r="A1097" s="176">
        <v>45990</v>
      </c>
      <c r="B1097" s="177">
        <v>4180614225</v>
      </c>
      <c r="C1097" s="178" t="s">
        <v>7767</v>
      </c>
      <c r="D1097" s="179">
        <v>45994</v>
      </c>
      <c r="E1097" s="180"/>
      <c r="F1097" s="178"/>
      <c r="G1097" s="32" t="s">
        <v>7232</v>
      </c>
      <c r="H1097" s="180"/>
      <c r="I1097" s="177" t="s">
        <v>7980</v>
      </c>
      <c r="J1097" s="182" t="s">
        <v>7234</v>
      </c>
      <c r="K1097" s="332" t="s">
        <v>48</v>
      </c>
      <c r="L1097" s="21" t="str">
        <f>VLOOKUP($K1097,TONG_SL!$A:$D,2,0)</f>
        <v>Mọc Nấm Hương 250g</v>
      </c>
      <c r="N1097" s="21" t="str">
        <f t="shared" si="117"/>
        <v>K-C6</v>
      </c>
      <c r="Q1097" s="21" t="str">
        <f>VLOOKUP(K1097,TONG_SL!$A:$D,3,0)</f>
        <v>Túi</v>
      </c>
      <c r="R1097" s="106">
        <v>13</v>
      </c>
      <c r="S1097" s="171"/>
      <c r="T1097" s="171">
        <f>VLOOKUP(VLOOKUP(G1097,Ma_KH!$A:$R,18,0)&amp;K1097,Gia_MB!$A:$F,6,0)</f>
        <v>46000</v>
      </c>
      <c r="U1097" s="172">
        <f t="shared" si="113"/>
        <v>598000</v>
      </c>
      <c r="V1097" s="171"/>
      <c r="W1097" s="173">
        <f t="shared" si="114"/>
        <v>0</v>
      </c>
      <c r="X1097" s="174" t="str">
        <f t="shared" si="115"/>
        <v>8</v>
      </c>
      <c r="Y1097" s="171"/>
      <c r="Z1097" s="172">
        <f t="shared" si="116"/>
        <v>47840</v>
      </c>
      <c r="AA1097" s="175">
        <f>VLOOKUP(G1097,Ma_KH!$A:$R,14,0)</f>
        <v>60</v>
      </c>
    </row>
    <row r="1098" spans="1:27" hidden="1" x14ac:dyDescent="0.25">
      <c r="A1098" s="176">
        <v>45990</v>
      </c>
      <c r="B1098" s="177">
        <v>4180614233</v>
      </c>
      <c r="C1098" s="178" t="s">
        <v>7767</v>
      </c>
      <c r="D1098" s="179">
        <v>45994</v>
      </c>
      <c r="E1098" s="180"/>
      <c r="F1098" s="178"/>
      <c r="G1098" s="32" t="s">
        <v>7232</v>
      </c>
      <c r="H1098" s="180"/>
      <c r="I1098" s="177" t="s">
        <v>7981</v>
      </c>
      <c r="J1098" s="182" t="s">
        <v>7234</v>
      </c>
      <c r="K1098" s="332" t="s">
        <v>7197</v>
      </c>
      <c r="L1098" s="21" t="str">
        <f>VLOOKUP($K1098,TONG_SL!$A:$D,2,0)</f>
        <v>Gà muối 500g</v>
      </c>
      <c r="N1098" s="21" t="str">
        <f t="shared" si="117"/>
        <v>K-C6</v>
      </c>
      <c r="Q1098" s="21" t="str">
        <f>VLOOKUP(K1098,TONG_SL!$A:$D,3,0)</f>
        <v>Túi</v>
      </c>
      <c r="R1098" s="106">
        <v>8</v>
      </c>
      <c r="S1098" s="171"/>
      <c r="T1098" s="171">
        <f>VLOOKUP(VLOOKUP(G1098,Ma_KH!$A:$R,18,0)&amp;K1098,Gia_MB!$A:$F,6,0)</f>
        <v>111058</v>
      </c>
      <c r="U1098" s="172">
        <f t="shared" si="113"/>
        <v>888464</v>
      </c>
      <c r="V1098" s="171"/>
      <c r="W1098" s="173">
        <f t="shared" si="114"/>
        <v>0</v>
      </c>
      <c r="X1098" s="174" t="str">
        <f t="shared" si="115"/>
        <v>8</v>
      </c>
      <c r="Y1098" s="171"/>
      <c r="Z1098" s="172">
        <f t="shared" si="116"/>
        <v>71077.119999999995</v>
      </c>
      <c r="AA1098" s="175">
        <f>VLOOKUP(G1098,Ma_KH!$A:$R,14,0)</f>
        <v>60</v>
      </c>
    </row>
    <row r="1099" spans="1:27" hidden="1" x14ac:dyDescent="0.25">
      <c r="A1099" s="176">
        <v>45990</v>
      </c>
      <c r="B1099" s="177">
        <v>4180614233</v>
      </c>
      <c r="C1099" s="178" t="s">
        <v>7767</v>
      </c>
      <c r="D1099" s="179">
        <v>45994</v>
      </c>
      <c r="E1099" s="180"/>
      <c r="F1099" s="178"/>
      <c r="G1099" s="32" t="s">
        <v>7232</v>
      </c>
      <c r="H1099" s="180"/>
      <c r="I1099" s="177" t="s">
        <v>7981</v>
      </c>
      <c r="J1099" s="182" t="s">
        <v>7234</v>
      </c>
      <c r="K1099" s="332" t="s">
        <v>7187</v>
      </c>
      <c r="L1099" s="21" t="str">
        <f>VLOOKUP($K1099,TONG_SL!$A:$D,2,0)</f>
        <v>Chân giò heo muối 300g</v>
      </c>
      <c r="N1099" s="21" t="str">
        <f t="shared" si="117"/>
        <v>K-C6</v>
      </c>
      <c r="Q1099" s="21" t="str">
        <f>VLOOKUP(K1099,TONG_SL!$A:$D,3,0)</f>
        <v>Túi</v>
      </c>
      <c r="R1099" s="106">
        <v>8</v>
      </c>
      <c r="S1099" s="171"/>
      <c r="T1099" s="171">
        <f>VLOOKUP(VLOOKUP(G1099,Ma_KH!$A:$R,18,0)&amp;K1099,Gia_MB!$A:$F,6,0)</f>
        <v>73431</v>
      </c>
      <c r="U1099" s="172">
        <f t="shared" si="113"/>
        <v>587448</v>
      </c>
      <c r="V1099" s="171"/>
      <c r="W1099" s="173">
        <f t="shared" si="114"/>
        <v>0</v>
      </c>
      <c r="X1099" s="174" t="str">
        <f t="shared" si="115"/>
        <v>8</v>
      </c>
      <c r="Y1099" s="171"/>
      <c r="Z1099" s="172">
        <f t="shared" si="116"/>
        <v>46995.840000000004</v>
      </c>
      <c r="AA1099" s="175">
        <f>VLOOKUP(G1099,Ma_KH!$A:$R,14,0)</f>
        <v>60</v>
      </c>
    </row>
    <row r="1100" spans="1:27" hidden="1" x14ac:dyDescent="0.25">
      <c r="A1100" s="176">
        <v>45990</v>
      </c>
      <c r="B1100" s="177">
        <v>4180614233</v>
      </c>
      <c r="C1100" s="178" t="s">
        <v>7767</v>
      </c>
      <c r="D1100" s="179">
        <v>45994</v>
      </c>
      <c r="E1100" s="180"/>
      <c r="F1100" s="178"/>
      <c r="G1100" s="32" t="s">
        <v>7232</v>
      </c>
      <c r="H1100" s="180"/>
      <c r="I1100" s="177" t="s">
        <v>7981</v>
      </c>
      <c r="J1100" s="182" t="s">
        <v>7234</v>
      </c>
      <c r="K1100" s="332" t="s">
        <v>32</v>
      </c>
      <c r="L1100" s="21" t="str">
        <f>VLOOKUP($K1100,TONG_SL!$A:$D,2,0)</f>
        <v>Giò Tai Lưỡi Xào 250g</v>
      </c>
      <c r="N1100" s="21" t="str">
        <f t="shared" si="117"/>
        <v>K-C6</v>
      </c>
      <c r="Q1100" s="21" t="str">
        <f>VLOOKUP(K1100,TONG_SL!$A:$D,3,0)</f>
        <v>Túi</v>
      </c>
      <c r="R1100" s="106">
        <v>6</v>
      </c>
      <c r="S1100" s="171"/>
      <c r="T1100" s="171">
        <f>VLOOKUP(VLOOKUP(G1100,Ma_KH!$A:$R,18,0)&amp;K1100,Gia_MB!$A:$F,6,0)</f>
        <v>50182</v>
      </c>
      <c r="U1100" s="172">
        <f t="shared" si="113"/>
        <v>301092</v>
      </c>
      <c r="V1100" s="171"/>
      <c r="W1100" s="173">
        <f t="shared" si="114"/>
        <v>0</v>
      </c>
      <c r="X1100" s="174" t="str">
        <f t="shared" si="115"/>
        <v>8</v>
      </c>
      <c r="Y1100" s="171"/>
      <c r="Z1100" s="172">
        <f t="shared" si="116"/>
        <v>24087.360000000001</v>
      </c>
      <c r="AA1100" s="175">
        <f>VLOOKUP(G1100,Ma_KH!$A:$R,14,0)</f>
        <v>60</v>
      </c>
    </row>
    <row r="1101" spans="1:27" hidden="1" x14ac:dyDescent="0.25">
      <c r="A1101" s="176">
        <v>45990</v>
      </c>
      <c r="B1101" s="177">
        <v>4180614233</v>
      </c>
      <c r="C1101" s="178" t="s">
        <v>7767</v>
      </c>
      <c r="D1101" s="179">
        <v>45994</v>
      </c>
      <c r="E1101" s="180"/>
      <c r="F1101" s="178"/>
      <c r="G1101" s="32" t="s">
        <v>7232</v>
      </c>
      <c r="H1101" s="180"/>
      <c r="I1101" s="177" t="s">
        <v>7981</v>
      </c>
      <c r="J1101" s="182" t="s">
        <v>7234</v>
      </c>
      <c r="K1101" s="332" t="s">
        <v>48</v>
      </c>
      <c r="L1101" s="21" t="str">
        <f>VLOOKUP($K1101,TONG_SL!$A:$D,2,0)</f>
        <v>Mọc Nấm Hương 250g</v>
      </c>
      <c r="N1101" s="21" t="str">
        <f t="shared" si="117"/>
        <v>K-C6</v>
      </c>
      <c r="Q1101" s="21" t="str">
        <f>VLOOKUP(K1101,TONG_SL!$A:$D,3,0)</f>
        <v>Túi</v>
      </c>
      <c r="R1101" s="106">
        <v>16</v>
      </c>
      <c r="S1101" s="171"/>
      <c r="T1101" s="171">
        <f>VLOOKUP(VLOOKUP(G1101,Ma_KH!$A:$R,18,0)&amp;K1101,Gia_MB!$A:$F,6,0)</f>
        <v>46000</v>
      </c>
      <c r="U1101" s="172">
        <f t="shared" si="113"/>
        <v>736000</v>
      </c>
      <c r="V1101" s="171"/>
      <c r="W1101" s="173">
        <f t="shared" si="114"/>
        <v>0</v>
      </c>
      <c r="X1101" s="174" t="str">
        <f t="shared" si="115"/>
        <v>8</v>
      </c>
      <c r="Y1101" s="171"/>
      <c r="Z1101" s="172">
        <f t="shared" si="116"/>
        <v>58880</v>
      </c>
      <c r="AA1101" s="175">
        <f>VLOOKUP(G1101,Ma_KH!$A:$R,14,0)</f>
        <v>60</v>
      </c>
    </row>
    <row r="1102" spans="1:27" hidden="1" x14ac:dyDescent="0.25">
      <c r="A1102" s="176">
        <v>45990</v>
      </c>
      <c r="B1102" s="177">
        <v>4180614248</v>
      </c>
      <c r="C1102" s="178" t="s">
        <v>7767</v>
      </c>
      <c r="D1102" s="179">
        <v>45994</v>
      </c>
      <c r="E1102" s="180"/>
      <c r="F1102" s="178"/>
      <c r="G1102" s="32" t="s">
        <v>7232</v>
      </c>
      <c r="H1102" s="180"/>
      <c r="I1102" s="177" t="s">
        <v>7982</v>
      </c>
      <c r="J1102" s="182" t="s">
        <v>7234</v>
      </c>
      <c r="K1102" s="332" t="s">
        <v>7187</v>
      </c>
      <c r="L1102" s="21" t="str">
        <f>VLOOKUP($K1102,TONG_SL!$A:$D,2,0)</f>
        <v>Chân giò heo muối 300g</v>
      </c>
      <c r="N1102" s="21" t="str">
        <f t="shared" si="117"/>
        <v>K-C6</v>
      </c>
      <c r="Q1102" s="21" t="str">
        <f>VLOOKUP(K1102,TONG_SL!$A:$D,3,0)</f>
        <v>Túi</v>
      </c>
      <c r="R1102" s="106">
        <v>5</v>
      </c>
      <c r="S1102" s="171"/>
      <c r="T1102" s="171">
        <f>VLOOKUP(VLOOKUP(G1102,Ma_KH!$A:$R,18,0)&amp;K1102,Gia_MB!$A:$F,6,0)</f>
        <v>73431</v>
      </c>
      <c r="U1102" s="172">
        <f t="shared" si="113"/>
        <v>367155</v>
      </c>
      <c r="V1102" s="171"/>
      <c r="W1102" s="173">
        <f t="shared" si="114"/>
        <v>0</v>
      </c>
      <c r="X1102" s="174" t="str">
        <f t="shared" si="115"/>
        <v>8</v>
      </c>
      <c r="Y1102" s="171"/>
      <c r="Z1102" s="172">
        <f t="shared" si="116"/>
        <v>29372.400000000001</v>
      </c>
      <c r="AA1102" s="175">
        <f>VLOOKUP(G1102,Ma_KH!$A:$R,14,0)</f>
        <v>60</v>
      </c>
    </row>
    <row r="1103" spans="1:27" hidden="1" x14ac:dyDescent="0.25">
      <c r="A1103" s="176">
        <v>45990</v>
      </c>
      <c r="B1103" s="177">
        <v>4180614248</v>
      </c>
      <c r="C1103" s="178" t="s">
        <v>7767</v>
      </c>
      <c r="D1103" s="179">
        <v>45994</v>
      </c>
      <c r="E1103" s="180"/>
      <c r="F1103" s="178"/>
      <c r="G1103" s="32" t="s">
        <v>7232</v>
      </c>
      <c r="H1103" s="180"/>
      <c r="I1103" s="177" t="s">
        <v>7982</v>
      </c>
      <c r="J1103" s="182" t="s">
        <v>7234</v>
      </c>
      <c r="K1103" s="332" t="s">
        <v>7197</v>
      </c>
      <c r="L1103" s="21" t="str">
        <f>VLOOKUP($K1103,TONG_SL!$A:$D,2,0)</f>
        <v>Gà muối 500g</v>
      </c>
      <c r="N1103" s="21" t="str">
        <f t="shared" si="117"/>
        <v>K-C6</v>
      </c>
      <c r="Q1103" s="21" t="str">
        <f>VLOOKUP(K1103,TONG_SL!$A:$D,3,0)</f>
        <v>Túi</v>
      </c>
      <c r="R1103" s="106">
        <v>13</v>
      </c>
      <c r="S1103" s="171"/>
      <c r="T1103" s="171">
        <f>VLOOKUP(VLOOKUP(G1103,Ma_KH!$A:$R,18,0)&amp;K1103,Gia_MB!$A:$F,6,0)</f>
        <v>111058</v>
      </c>
      <c r="U1103" s="172">
        <f t="shared" si="113"/>
        <v>1443754</v>
      </c>
      <c r="V1103" s="171"/>
      <c r="W1103" s="173">
        <f t="shared" si="114"/>
        <v>0</v>
      </c>
      <c r="X1103" s="174" t="str">
        <f t="shared" si="115"/>
        <v>8</v>
      </c>
      <c r="Y1103" s="171"/>
      <c r="Z1103" s="172">
        <f t="shared" si="116"/>
        <v>115500.32</v>
      </c>
      <c r="AA1103" s="175">
        <f>VLOOKUP(G1103,Ma_KH!$A:$R,14,0)</f>
        <v>60</v>
      </c>
    </row>
    <row r="1104" spans="1:27" hidden="1" x14ac:dyDescent="0.25">
      <c r="A1104" s="176">
        <v>45990</v>
      </c>
      <c r="B1104" s="177">
        <v>4180614248</v>
      </c>
      <c r="C1104" s="178" t="s">
        <v>7767</v>
      </c>
      <c r="D1104" s="179">
        <v>45994</v>
      </c>
      <c r="E1104" s="180"/>
      <c r="F1104" s="178"/>
      <c r="G1104" s="32" t="s">
        <v>7232</v>
      </c>
      <c r="H1104" s="180"/>
      <c r="I1104" s="177" t="s">
        <v>7982</v>
      </c>
      <c r="J1104" s="182" t="s">
        <v>7234</v>
      </c>
      <c r="K1104" s="332" t="s">
        <v>32</v>
      </c>
      <c r="L1104" s="21" t="str">
        <f>VLOOKUP($K1104,TONG_SL!$A:$D,2,0)</f>
        <v>Giò Tai Lưỡi Xào 250g</v>
      </c>
      <c r="N1104" s="21" t="str">
        <f t="shared" si="117"/>
        <v>K-C6</v>
      </c>
      <c r="Q1104" s="21" t="str">
        <f>VLOOKUP(K1104,TONG_SL!$A:$D,3,0)</f>
        <v>Túi</v>
      </c>
      <c r="R1104" s="106">
        <v>5</v>
      </c>
      <c r="S1104" s="171"/>
      <c r="T1104" s="171">
        <f>VLOOKUP(VLOOKUP(G1104,Ma_KH!$A:$R,18,0)&amp;K1104,Gia_MB!$A:$F,6,0)</f>
        <v>50182</v>
      </c>
      <c r="U1104" s="172">
        <f t="shared" ref="U1104:U1141" si="118">T1104*R1104</f>
        <v>250910</v>
      </c>
      <c r="V1104" s="171"/>
      <c r="W1104" s="173">
        <f t="shared" ref="W1104:W1141" si="119">U1104*V1104</f>
        <v>0</v>
      </c>
      <c r="X1104" s="174" t="str">
        <f t="shared" ref="X1104:X1141" si="120">IF(B1104&lt;&gt;"","8","0")</f>
        <v>8</v>
      </c>
      <c r="Y1104" s="171"/>
      <c r="Z1104" s="172">
        <f t="shared" ref="Z1104:Z1141" si="121">U1104*X1104%</f>
        <v>20072.8</v>
      </c>
      <c r="AA1104" s="175">
        <f>VLOOKUP(G1104,Ma_KH!$A:$R,14,0)</f>
        <v>60</v>
      </c>
    </row>
    <row r="1105" spans="1:27" hidden="1" x14ac:dyDescent="0.25">
      <c r="A1105" s="176">
        <v>45990</v>
      </c>
      <c r="B1105" s="177">
        <v>4180614248</v>
      </c>
      <c r="C1105" s="178" t="s">
        <v>7767</v>
      </c>
      <c r="D1105" s="179">
        <v>45994</v>
      </c>
      <c r="E1105" s="180"/>
      <c r="F1105" s="178"/>
      <c r="G1105" s="32" t="s">
        <v>7232</v>
      </c>
      <c r="H1105" s="180"/>
      <c r="I1105" s="177" t="s">
        <v>7982</v>
      </c>
      <c r="J1105" s="182" t="s">
        <v>7234</v>
      </c>
      <c r="K1105" s="332" t="s">
        <v>48</v>
      </c>
      <c r="L1105" s="21" t="str">
        <f>VLOOKUP($K1105,TONG_SL!$A:$D,2,0)</f>
        <v>Mọc Nấm Hương 250g</v>
      </c>
      <c r="N1105" s="21" t="str">
        <f t="shared" si="117"/>
        <v>K-C6</v>
      </c>
      <c r="Q1105" s="21" t="str">
        <f>VLOOKUP(K1105,TONG_SL!$A:$D,3,0)</f>
        <v>Túi</v>
      </c>
      <c r="R1105" s="106">
        <v>3</v>
      </c>
      <c r="S1105" s="171"/>
      <c r="T1105" s="171">
        <f>VLOOKUP(VLOOKUP(G1105,Ma_KH!$A:$R,18,0)&amp;K1105,Gia_MB!$A:$F,6,0)</f>
        <v>46000</v>
      </c>
      <c r="U1105" s="172">
        <f t="shared" si="118"/>
        <v>138000</v>
      </c>
      <c r="V1105" s="171"/>
      <c r="W1105" s="173">
        <f t="shared" si="119"/>
        <v>0</v>
      </c>
      <c r="X1105" s="174" t="str">
        <f t="shared" si="120"/>
        <v>8</v>
      </c>
      <c r="Y1105" s="171"/>
      <c r="Z1105" s="172">
        <f t="shared" si="121"/>
        <v>11040</v>
      </c>
      <c r="AA1105" s="175">
        <f>VLOOKUP(G1105,Ma_KH!$A:$R,14,0)</f>
        <v>60</v>
      </c>
    </row>
    <row r="1106" spans="1:27" hidden="1" x14ac:dyDescent="0.25">
      <c r="A1106" s="176">
        <v>45990</v>
      </c>
      <c r="B1106" s="177">
        <v>4180614230</v>
      </c>
      <c r="C1106" s="178" t="s">
        <v>7767</v>
      </c>
      <c r="D1106" s="179">
        <v>45994</v>
      </c>
      <c r="E1106" s="180"/>
      <c r="F1106" s="178"/>
      <c r="G1106" s="32" t="s">
        <v>7232</v>
      </c>
      <c r="H1106" s="180"/>
      <c r="I1106" s="177" t="s">
        <v>7983</v>
      </c>
      <c r="J1106" s="182" t="s">
        <v>7234</v>
      </c>
      <c r="K1106" s="332" t="s">
        <v>7187</v>
      </c>
      <c r="L1106" s="21" t="str">
        <f>VLOOKUP($K1106,TONG_SL!$A:$D,2,0)</f>
        <v>Chân giò heo muối 300g</v>
      </c>
      <c r="N1106" s="21" t="str">
        <f t="shared" si="117"/>
        <v>K-C6</v>
      </c>
      <c r="Q1106" s="21" t="str">
        <f>VLOOKUP(K1106,TONG_SL!$A:$D,3,0)</f>
        <v>Túi</v>
      </c>
      <c r="R1106" s="106">
        <v>28</v>
      </c>
      <c r="S1106" s="171"/>
      <c r="T1106" s="171">
        <f>VLOOKUP(VLOOKUP(G1106,Ma_KH!$A:$R,18,0)&amp;K1106,Gia_MB!$A:$F,6,0)</f>
        <v>73431</v>
      </c>
      <c r="U1106" s="172">
        <f t="shared" si="118"/>
        <v>2056068</v>
      </c>
      <c r="V1106" s="171"/>
      <c r="W1106" s="173">
        <f t="shared" si="119"/>
        <v>0</v>
      </c>
      <c r="X1106" s="174" t="str">
        <f t="shared" si="120"/>
        <v>8</v>
      </c>
      <c r="Y1106" s="171"/>
      <c r="Z1106" s="172">
        <f t="shared" si="121"/>
        <v>164485.44</v>
      </c>
      <c r="AA1106" s="175">
        <f>VLOOKUP(G1106,Ma_KH!$A:$R,14,0)</f>
        <v>60</v>
      </c>
    </row>
    <row r="1107" spans="1:27" hidden="1" x14ac:dyDescent="0.25">
      <c r="A1107" s="176">
        <v>45990</v>
      </c>
      <c r="B1107" s="177">
        <v>4180614230</v>
      </c>
      <c r="C1107" s="178" t="s">
        <v>7767</v>
      </c>
      <c r="D1107" s="179">
        <v>45994</v>
      </c>
      <c r="E1107" s="180"/>
      <c r="F1107" s="178"/>
      <c r="G1107" s="32" t="s">
        <v>7232</v>
      </c>
      <c r="H1107" s="180"/>
      <c r="I1107" s="177" t="s">
        <v>7983</v>
      </c>
      <c r="J1107" s="182" t="s">
        <v>7234</v>
      </c>
      <c r="K1107" s="332" t="s">
        <v>7197</v>
      </c>
      <c r="L1107" s="21" t="str">
        <f>VLOOKUP($K1107,TONG_SL!$A:$D,2,0)</f>
        <v>Gà muối 500g</v>
      </c>
      <c r="N1107" s="21" t="str">
        <f t="shared" si="117"/>
        <v>K-C6</v>
      </c>
      <c r="Q1107" s="21" t="str">
        <f>VLOOKUP(K1107,TONG_SL!$A:$D,3,0)</f>
        <v>Túi</v>
      </c>
      <c r="R1107" s="106">
        <v>25</v>
      </c>
      <c r="S1107" s="171"/>
      <c r="T1107" s="171">
        <f>VLOOKUP(VLOOKUP(G1107,Ma_KH!$A:$R,18,0)&amp;K1107,Gia_MB!$A:$F,6,0)</f>
        <v>111058</v>
      </c>
      <c r="U1107" s="172">
        <f t="shared" si="118"/>
        <v>2776450</v>
      </c>
      <c r="V1107" s="171"/>
      <c r="W1107" s="173">
        <f t="shared" si="119"/>
        <v>0</v>
      </c>
      <c r="X1107" s="174" t="str">
        <f t="shared" si="120"/>
        <v>8</v>
      </c>
      <c r="Y1107" s="171"/>
      <c r="Z1107" s="172">
        <f t="shared" si="121"/>
        <v>222116</v>
      </c>
      <c r="AA1107" s="175">
        <f>VLOOKUP(G1107,Ma_KH!$A:$R,14,0)</f>
        <v>60</v>
      </c>
    </row>
    <row r="1108" spans="1:27" hidden="1" x14ac:dyDescent="0.25">
      <c r="A1108" s="176">
        <v>45990</v>
      </c>
      <c r="B1108" s="177">
        <v>4180614230</v>
      </c>
      <c r="C1108" s="178" t="s">
        <v>7767</v>
      </c>
      <c r="D1108" s="179">
        <v>45994</v>
      </c>
      <c r="E1108" s="180"/>
      <c r="F1108" s="178"/>
      <c r="G1108" s="32" t="s">
        <v>7232</v>
      </c>
      <c r="H1108" s="180"/>
      <c r="I1108" s="177" t="s">
        <v>7983</v>
      </c>
      <c r="J1108" s="182" t="s">
        <v>7234</v>
      </c>
      <c r="K1108" s="332" t="s">
        <v>7775</v>
      </c>
      <c r="L1108" s="21" t="str">
        <f>VLOOKUP($K1108,TONG_SL!$A:$D,2,0)</f>
        <v>Chả nướng 300g</v>
      </c>
      <c r="N1108" s="21" t="str">
        <f t="shared" si="117"/>
        <v>K-C6</v>
      </c>
      <c r="Q1108" s="21" t="str">
        <f>VLOOKUP(K1108,TONG_SL!$A:$D,3,0)</f>
        <v>Túi</v>
      </c>
      <c r="R1108" s="106">
        <v>3</v>
      </c>
      <c r="S1108" s="171"/>
      <c r="T1108" s="171">
        <f>VLOOKUP(VLOOKUP(G1108,Ma_KH!$A:$R,18,0)&amp;K1108,Gia_MB!$A:$F,6,0)</f>
        <v>70950</v>
      </c>
      <c r="U1108" s="172">
        <f t="shared" si="118"/>
        <v>212850</v>
      </c>
      <c r="V1108" s="171"/>
      <c r="W1108" s="173">
        <f t="shared" si="119"/>
        <v>0</v>
      </c>
      <c r="X1108" s="174" t="str">
        <f t="shared" si="120"/>
        <v>8</v>
      </c>
      <c r="Y1108" s="171"/>
      <c r="Z1108" s="172">
        <f t="shared" si="121"/>
        <v>17028</v>
      </c>
      <c r="AA1108" s="175">
        <f>VLOOKUP(G1108,Ma_KH!$A:$R,14,0)</f>
        <v>60</v>
      </c>
    </row>
    <row r="1109" spans="1:27" hidden="1" x14ac:dyDescent="0.25">
      <c r="A1109" s="176">
        <v>45990</v>
      </c>
      <c r="B1109" s="177">
        <v>4180614230</v>
      </c>
      <c r="C1109" s="178" t="s">
        <v>7767</v>
      </c>
      <c r="D1109" s="179">
        <v>45994</v>
      </c>
      <c r="E1109" s="180"/>
      <c r="F1109" s="178"/>
      <c r="G1109" s="32" t="s">
        <v>7232</v>
      </c>
      <c r="H1109" s="180"/>
      <c r="I1109" s="177" t="s">
        <v>7983</v>
      </c>
      <c r="J1109" s="182" t="s">
        <v>7234</v>
      </c>
      <c r="K1109" s="332" t="s">
        <v>7154</v>
      </c>
      <c r="L1109" s="21" t="str">
        <f>VLOOKUP($K1109,TONG_SL!$A:$D,2,0)</f>
        <v>Chả cốm 300g</v>
      </c>
      <c r="N1109" s="21" t="str">
        <f t="shared" si="117"/>
        <v>K-C6</v>
      </c>
      <c r="Q1109" s="21" t="str">
        <f>VLOOKUP(K1109,TONG_SL!$A:$D,3,0)</f>
        <v>Túi</v>
      </c>
      <c r="R1109" s="106">
        <v>3</v>
      </c>
      <c r="S1109" s="171"/>
      <c r="T1109" s="171">
        <f>VLOOKUP(VLOOKUP(G1109,Ma_KH!$A:$R,18,0)&amp;K1109,Gia_MB!$A:$F,6,0)</f>
        <v>74250</v>
      </c>
      <c r="U1109" s="172">
        <f t="shared" si="118"/>
        <v>222750</v>
      </c>
      <c r="V1109" s="171"/>
      <c r="W1109" s="173">
        <f t="shared" si="119"/>
        <v>0</v>
      </c>
      <c r="X1109" s="174" t="str">
        <f t="shared" si="120"/>
        <v>8</v>
      </c>
      <c r="Y1109" s="171"/>
      <c r="Z1109" s="172">
        <f t="shared" si="121"/>
        <v>17820</v>
      </c>
      <c r="AA1109" s="175">
        <f>VLOOKUP(G1109,Ma_KH!$A:$R,14,0)</f>
        <v>60</v>
      </c>
    </row>
    <row r="1110" spans="1:27" hidden="1" x14ac:dyDescent="0.25">
      <c r="A1110" s="176">
        <v>45990</v>
      </c>
      <c r="B1110" s="177">
        <v>4180614230</v>
      </c>
      <c r="C1110" s="178" t="s">
        <v>7767</v>
      </c>
      <c r="D1110" s="179">
        <v>45994</v>
      </c>
      <c r="E1110" s="180"/>
      <c r="F1110" s="178"/>
      <c r="G1110" s="32" t="s">
        <v>7232</v>
      </c>
      <c r="H1110" s="180"/>
      <c r="I1110" s="177" t="s">
        <v>7983</v>
      </c>
      <c r="J1110" s="182" t="s">
        <v>7234</v>
      </c>
      <c r="K1110" s="332" t="s">
        <v>32</v>
      </c>
      <c r="L1110" s="21" t="str">
        <f>VLOOKUP($K1110,TONG_SL!$A:$D,2,0)</f>
        <v>Giò Tai Lưỡi Xào 250g</v>
      </c>
      <c r="N1110" s="21" t="str">
        <f t="shared" si="117"/>
        <v>K-C6</v>
      </c>
      <c r="Q1110" s="21" t="str">
        <f>VLOOKUP(K1110,TONG_SL!$A:$D,3,0)</f>
        <v>Túi</v>
      </c>
      <c r="R1110" s="106">
        <v>32</v>
      </c>
      <c r="S1110" s="171"/>
      <c r="T1110" s="171">
        <f>VLOOKUP(VLOOKUP(G1110,Ma_KH!$A:$R,18,0)&amp;K1110,Gia_MB!$A:$F,6,0)</f>
        <v>50182</v>
      </c>
      <c r="U1110" s="172">
        <f t="shared" si="118"/>
        <v>1605824</v>
      </c>
      <c r="V1110" s="171"/>
      <c r="W1110" s="173">
        <f t="shared" si="119"/>
        <v>0</v>
      </c>
      <c r="X1110" s="174" t="str">
        <f t="shared" si="120"/>
        <v>8</v>
      </c>
      <c r="Y1110" s="171"/>
      <c r="Z1110" s="172">
        <f t="shared" si="121"/>
        <v>128465.92</v>
      </c>
      <c r="AA1110" s="175">
        <f>VLOOKUP(G1110,Ma_KH!$A:$R,14,0)</f>
        <v>60</v>
      </c>
    </row>
    <row r="1111" spans="1:27" hidden="1" x14ac:dyDescent="0.25">
      <c r="A1111" s="176">
        <v>45990</v>
      </c>
      <c r="B1111" s="177">
        <v>4180614230</v>
      </c>
      <c r="C1111" s="178" t="s">
        <v>7767</v>
      </c>
      <c r="D1111" s="179">
        <v>45994</v>
      </c>
      <c r="E1111" s="180"/>
      <c r="F1111" s="178"/>
      <c r="G1111" s="32" t="s">
        <v>7232</v>
      </c>
      <c r="H1111" s="180"/>
      <c r="I1111" s="177" t="s">
        <v>7983</v>
      </c>
      <c r="J1111" s="182" t="s">
        <v>7234</v>
      </c>
      <c r="K1111" s="332" t="s">
        <v>48</v>
      </c>
      <c r="L1111" s="21" t="str">
        <f>VLOOKUP($K1111,TONG_SL!$A:$D,2,0)</f>
        <v>Mọc Nấm Hương 250g</v>
      </c>
      <c r="N1111" s="21" t="str">
        <f t="shared" si="117"/>
        <v>K-C6</v>
      </c>
      <c r="Q1111" s="21" t="str">
        <f>VLOOKUP(K1111,TONG_SL!$A:$D,3,0)</f>
        <v>Túi</v>
      </c>
      <c r="R1111" s="106">
        <v>7</v>
      </c>
      <c r="S1111" s="171"/>
      <c r="T1111" s="171">
        <f>VLOOKUP(VLOOKUP(G1111,Ma_KH!$A:$R,18,0)&amp;K1111,Gia_MB!$A:$F,6,0)</f>
        <v>46000</v>
      </c>
      <c r="U1111" s="172">
        <f t="shared" si="118"/>
        <v>322000</v>
      </c>
      <c r="V1111" s="171"/>
      <c r="W1111" s="173">
        <f t="shared" si="119"/>
        <v>0</v>
      </c>
      <c r="X1111" s="174" t="str">
        <f t="shared" si="120"/>
        <v>8</v>
      </c>
      <c r="Y1111" s="171"/>
      <c r="Z1111" s="172">
        <f t="shared" si="121"/>
        <v>25760</v>
      </c>
      <c r="AA1111" s="175">
        <f>VLOOKUP(G1111,Ma_KH!$A:$R,14,0)</f>
        <v>60</v>
      </c>
    </row>
    <row r="1112" spans="1:27" hidden="1" x14ac:dyDescent="0.25">
      <c r="A1112" s="176">
        <v>45993</v>
      </c>
      <c r="B1112" s="177">
        <v>4180716738</v>
      </c>
      <c r="C1112" s="178" t="s">
        <v>7767</v>
      </c>
      <c r="D1112" s="179">
        <v>45994</v>
      </c>
      <c r="E1112" s="180"/>
      <c r="F1112" s="178"/>
      <c r="G1112" s="32" t="s">
        <v>7232</v>
      </c>
      <c r="H1112" s="180"/>
      <c r="I1112" s="177" t="s">
        <v>7984</v>
      </c>
      <c r="J1112" s="182" t="s">
        <v>7234</v>
      </c>
      <c r="K1112" s="332" t="s">
        <v>30</v>
      </c>
      <c r="L1112" s="21" t="str">
        <f>VLOOKUP($K1112,TONG_SL!$A:$D,2,0)</f>
        <v>Gà muối 500g</v>
      </c>
      <c r="N1112" s="21" t="str">
        <f t="shared" si="117"/>
        <v>K-C6</v>
      </c>
      <c r="Q1112" s="21" t="str">
        <f>VLOOKUP(K1112,TONG_SL!$A:$D,3,0)</f>
        <v>Túi</v>
      </c>
      <c r="R1112" s="106">
        <v>5</v>
      </c>
      <c r="S1112" s="171"/>
      <c r="T1112" s="171">
        <f>VLOOKUP(VLOOKUP(G1112,Ma_KH!$A:$R,18,0)&amp;K1112,Gia_MB!$A:$F,6,0)</f>
        <v>111058</v>
      </c>
      <c r="U1112" s="172">
        <f t="shared" si="118"/>
        <v>555290</v>
      </c>
      <c r="V1112" s="171"/>
      <c r="W1112" s="173">
        <f t="shared" si="119"/>
        <v>0</v>
      </c>
      <c r="X1112" s="174" t="str">
        <f t="shared" si="120"/>
        <v>8</v>
      </c>
      <c r="Y1112" s="171"/>
      <c r="Z1112" s="172">
        <f t="shared" si="121"/>
        <v>44423.200000000004</v>
      </c>
      <c r="AA1112" s="175">
        <f>VLOOKUP(G1112,Ma_KH!$A:$R,14,0)</f>
        <v>60</v>
      </c>
    </row>
    <row r="1113" spans="1:27" hidden="1" x14ac:dyDescent="0.25">
      <c r="A1113" s="176">
        <v>45993</v>
      </c>
      <c r="B1113" s="177">
        <v>4180716738</v>
      </c>
      <c r="C1113" s="178" t="s">
        <v>7767</v>
      </c>
      <c r="D1113" s="179">
        <v>45994</v>
      </c>
      <c r="E1113" s="180"/>
      <c r="F1113" s="178"/>
      <c r="G1113" s="32" t="s">
        <v>7232</v>
      </c>
      <c r="H1113" s="180"/>
      <c r="I1113" s="177" t="s">
        <v>7984</v>
      </c>
      <c r="J1113" s="182" t="s">
        <v>7234</v>
      </c>
      <c r="K1113" s="332" t="s">
        <v>32</v>
      </c>
      <c r="L1113" s="21" t="str">
        <f>VLOOKUP($K1113,TONG_SL!$A:$D,2,0)</f>
        <v>Giò Tai Lưỡi Xào 250g</v>
      </c>
      <c r="N1113" s="21" t="str">
        <f t="shared" si="117"/>
        <v>K-C6</v>
      </c>
      <c r="Q1113" s="21" t="str">
        <f>VLOOKUP(K1113,TONG_SL!$A:$D,3,0)</f>
        <v>Túi</v>
      </c>
      <c r="R1113" s="106">
        <v>5</v>
      </c>
      <c r="S1113" s="171"/>
      <c r="T1113" s="171">
        <f>VLOOKUP(VLOOKUP(G1113,Ma_KH!$A:$R,18,0)&amp;K1113,Gia_MB!$A:$F,6,0)</f>
        <v>50182</v>
      </c>
      <c r="U1113" s="172">
        <f t="shared" si="118"/>
        <v>250910</v>
      </c>
      <c r="V1113" s="171"/>
      <c r="W1113" s="173">
        <f t="shared" si="119"/>
        <v>0</v>
      </c>
      <c r="X1113" s="174" t="str">
        <f t="shared" si="120"/>
        <v>8</v>
      </c>
      <c r="Y1113" s="171"/>
      <c r="Z1113" s="172">
        <f t="shared" si="121"/>
        <v>20072.8</v>
      </c>
      <c r="AA1113" s="175">
        <f>VLOOKUP(G1113,Ma_KH!$A:$R,14,0)</f>
        <v>60</v>
      </c>
    </row>
    <row r="1114" spans="1:27" hidden="1" x14ac:dyDescent="0.25">
      <c r="A1114" s="176">
        <v>45993</v>
      </c>
      <c r="B1114" s="177">
        <v>4180716738</v>
      </c>
      <c r="C1114" s="178" t="s">
        <v>7767</v>
      </c>
      <c r="D1114" s="179">
        <v>45994</v>
      </c>
      <c r="E1114" s="180"/>
      <c r="F1114" s="178"/>
      <c r="G1114" s="32" t="s">
        <v>7232</v>
      </c>
      <c r="H1114" s="180"/>
      <c r="I1114" s="177" t="s">
        <v>7984</v>
      </c>
      <c r="J1114" s="182" t="s">
        <v>7234</v>
      </c>
      <c r="K1114" s="332" t="s">
        <v>48</v>
      </c>
      <c r="L1114" s="21" t="str">
        <f>VLOOKUP($K1114,TONG_SL!$A:$D,2,0)</f>
        <v>Mọc Nấm Hương 250g</v>
      </c>
      <c r="N1114" s="21" t="str">
        <f t="shared" si="117"/>
        <v>K-C6</v>
      </c>
      <c r="Q1114" s="21" t="str">
        <f>VLOOKUP(K1114,TONG_SL!$A:$D,3,0)</f>
        <v>Túi</v>
      </c>
      <c r="R1114" s="106">
        <v>5</v>
      </c>
      <c r="S1114" s="171"/>
      <c r="T1114" s="171">
        <f>VLOOKUP(VLOOKUP(G1114,Ma_KH!$A:$R,18,0)&amp;K1114,Gia_MB!$A:$F,6,0)</f>
        <v>46000</v>
      </c>
      <c r="U1114" s="172">
        <f t="shared" si="118"/>
        <v>230000</v>
      </c>
      <c r="V1114" s="171"/>
      <c r="W1114" s="173">
        <f t="shared" si="119"/>
        <v>0</v>
      </c>
      <c r="X1114" s="174" t="str">
        <f t="shared" si="120"/>
        <v>8</v>
      </c>
      <c r="Y1114" s="171"/>
      <c r="Z1114" s="172">
        <f t="shared" si="121"/>
        <v>18400</v>
      </c>
      <c r="AA1114" s="175">
        <f>VLOOKUP(G1114,Ma_KH!$A:$R,14,0)</f>
        <v>60</v>
      </c>
    </row>
    <row r="1115" spans="1:27" hidden="1" x14ac:dyDescent="0.25">
      <c r="A1115" s="176">
        <v>45993</v>
      </c>
      <c r="B1115" s="177">
        <v>4180716738</v>
      </c>
      <c r="C1115" s="178" t="s">
        <v>7767</v>
      </c>
      <c r="D1115" s="179">
        <v>45994</v>
      </c>
      <c r="E1115" s="180"/>
      <c r="F1115" s="178"/>
      <c r="G1115" s="32" t="s">
        <v>7232</v>
      </c>
      <c r="H1115" s="180"/>
      <c r="I1115" s="177" t="s">
        <v>7984</v>
      </c>
      <c r="J1115" s="182" t="s">
        <v>7234</v>
      </c>
      <c r="K1115" s="332" t="s">
        <v>7154</v>
      </c>
      <c r="L1115" s="21" t="str">
        <f>VLOOKUP($K1115,TONG_SL!$A:$D,2,0)</f>
        <v>Chả cốm 300g</v>
      </c>
      <c r="N1115" s="21" t="str">
        <f t="shared" si="117"/>
        <v>K-C6</v>
      </c>
      <c r="Q1115" s="21" t="str">
        <f>VLOOKUP(K1115,TONG_SL!$A:$D,3,0)</f>
        <v>Túi</v>
      </c>
      <c r="R1115" s="106">
        <v>5</v>
      </c>
      <c r="S1115" s="171"/>
      <c r="T1115" s="171">
        <f>VLOOKUP(VLOOKUP(G1115,Ma_KH!$A:$R,18,0)&amp;K1115,Gia_MB!$A:$F,6,0)</f>
        <v>74250</v>
      </c>
      <c r="U1115" s="172">
        <f t="shared" si="118"/>
        <v>371250</v>
      </c>
      <c r="V1115" s="171"/>
      <c r="W1115" s="173">
        <f t="shared" si="119"/>
        <v>0</v>
      </c>
      <c r="X1115" s="174" t="str">
        <f t="shared" si="120"/>
        <v>8</v>
      </c>
      <c r="Y1115" s="171"/>
      <c r="Z1115" s="172">
        <f t="shared" si="121"/>
        <v>29700</v>
      </c>
      <c r="AA1115" s="175">
        <f>VLOOKUP(G1115,Ma_KH!$A:$R,14,0)</f>
        <v>60</v>
      </c>
    </row>
    <row r="1116" spans="1:27" hidden="1" x14ac:dyDescent="0.25">
      <c r="A1116" s="176">
        <v>45993</v>
      </c>
      <c r="B1116" s="177">
        <v>4180716738</v>
      </c>
      <c r="C1116" s="178" t="s">
        <v>7767</v>
      </c>
      <c r="D1116" s="179">
        <v>45994</v>
      </c>
      <c r="E1116" s="180"/>
      <c r="F1116" s="178"/>
      <c r="G1116" s="32" t="s">
        <v>7232</v>
      </c>
      <c r="H1116" s="180"/>
      <c r="I1116" s="177" t="s">
        <v>7984</v>
      </c>
      <c r="J1116" s="182" t="s">
        <v>7234</v>
      </c>
      <c r="K1116" s="332" t="s">
        <v>7187</v>
      </c>
      <c r="L1116" s="21" t="str">
        <f>VLOOKUP($K1116,TONG_SL!$A:$D,2,0)</f>
        <v>Chân giò heo muối 300g</v>
      </c>
      <c r="N1116" s="21" t="str">
        <f t="shared" si="117"/>
        <v>K-C6</v>
      </c>
      <c r="Q1116" s="21" t="str">
        <f>VLOOKUP(K1116,TONG_SL!$A:$D,3,0)</f>
        <v>Túi</v>
      </c>
      <c r="R1116" s="106">
        <v>10</v>
      </c>
      <c r="S1116" s="171"/>
      <c r="T1116" s="171">
        <f>VLOOKUP(VLOOKUP(G1116,Ma_KH!$A:$R,18,0)&amp;K1116,Gia_MB!$A:$F,6,0)</f>
        <v>73431</v>
      </c>
      <c r="U1116" s="172">
        <f t="shared" si="118"/>
        <v>734310</v>
      </c>
      <c r="V1116" s="171"/>
      <c r="W1116" s="173">
        <f t="shared" si="119"/>
        <v>0</v>
      </c>
      <c r="X1116" s="174" t="str">
        <f t="shared" si="120"/>
        <v>8</v>
      </c>
      <c r="Y1116" s="171"/>
      <c r="Z1116" s="172">
        <f t="shared" si="121"/>
        <v>58744.800000000003</v>
      </c>
      <c r="AA1116" s="175">
        <f>VLOOKUP(G1116,Ma_KH!$A:$R,14,0)</f>
        <v>60</v>
      </c>
    </row>
    <row r="1117" spans="1:27" hidden="1" x14ac:dyDescent="0.25">
      <c r="A1117" s="176">
        <v>45993</v>
      </c>
      <c r="B1117" s="177">
        <v>4180727839</v>
      </c>
      <c r="C1117" s="178" t="s">
        <v>7767</v>
      </c>
      <c r="D1117" s="179">
        <v>45994</v>
      </c>
      <c r="E1117" s="180"/>
      <c r="F1117" s="178"/>
      <c r="G1117" s="32" t="s">
        <v>7232</v>
      </c>
      <c r="H1117" s="180"/>
      <c r="I1117" s="177" t="s">
        <v>7985</v>
      </c>
      <c r="J1117" s="182" t="s">
        <v>7234</v>
      </c>
      <c r="K1117" s="332" t="s">
        <v>7187</v>
      </c>
      <c r="L1117" s="21" t="str">
        <f>VLOOKUP($K1117,TONG_SL!$A:$D,2,0)</f>
        <v>Chân giò heo muối 300g</v>
      </c>
      <c r="N1117" s="21" t="str">
        <f t="shared" si="117"/>
        <v>K-C6</v>
      </c>
      <c r="Q1117" s="21" t="str">
        <f>VLOOKUP(K1117,TONG_SL!$A:$D,3,0)</f>
        <v>Túi</v>
      </c>
      <c r="R1117" s="106">
        <v>10</v>
      </c>
      <c r="S1117" s="171"/>
      <c r="T1117" s="171">
        <f>VLOOKUP(VLOOKUP(G1117,Ma_KH!$A:$R,18,0)&amp;K1117,Gia_MB!$A:$F,6,0)</f>
        <v>73431</v>
      </c>
      <c r="U1117" s="172">
        <f t="shared" si="118"/>
        <v>734310</v>
      </c>
      <c r="V1117" s="171"/>
      <c r="W1117" s="173">
        <f t="shared" si="119"/>
        <v>0</v>
      </c>
      <c r="X1117" s="174" t="str">
        <f t="shared" si="120"/>
        <v>8</v>
      </c>
      <c r="Y1117" s="171"/>
      <c r="Z1117" s="172">
        <f t="shared" si="121"/>
        <v>58744.800000000003</v>
      </c>
      <c r="AA1117" s="175">
        <f>VLOOKUP(G1117,Ma_KH!$A:$R,14,0)</f>
        <v>60</v>
      </c>
    </row>
    <row r="1118" spans="1:27" hidden="1" x14ac:dyDescent="0.25">
      <c r="A1118" s="176">
        <v>45993</v>
      </c>
      <c r="B1118" s="177">
        <v>4180727839</v>
      </c>
      <c r="C1118" s="178" t="s">
        <v>7767</v>
      </c>
      <c r="D1118" s="179">
        <v>45994</v>
      </c>
      <c r="E1118" s="180"/>
      <c r="F1118" s="178"/>
      <c r="G1118" s="32" t="s">
        <v>7232</v>
      </c>
      <c r="H1118" s="180"/>
      <c r="I1118" s="177" t="s">
        <v>7985</v>
      </c>
      <c r="J1118" s="182" t="s">
        <v>7234</v>
      </c>
      <c r="K1118" s="332" t="s">
        <v>30</v>
      </c>
      <c r="L1118" s="21" t="str">
        <f>VLOOKUP($K1118,TONG_SL!$A:$D,2,0)</f>
        <v>Gà muối 500g</v>
      </c>
      <c r="N1118" s="21" t="str">
        <f t="shared" si="117"/>
        <v>K-C6</v>
      </c>
      <c r="Q1118" s="21" t="str">
        <f>VLOOKUP(K1118,TONG_SL!$A:$D,3,0)</f>
        <v>Túi</v>
      </c>
      <c r="R1118" s="106">
        <v>10</v>
      </c>
      <c r="S1118" s="171"/>
      <c r="T1118" s="171">
        <f>VLOOKUP(VLOOKUP(G1118,Ma_KH!$A:$R,18,0)&amp;K1118,Gia_MB!$A:$F,6,0)</f>
        <v>111058</v>
      </c>
      <c r="U1118" s="172">
        <f t="shared" si="118"/>
        <v>1110580</v>
      </c>
      <c r="V1118" s="171"/>
      <c r="W1118" s="173">
        <f t="shared" si="119"/>
        <v>0</v>
      </c>
      <c r="X1118" s="174" t="str">
        <f t="shared" si="120"/>
        <v>8</v>
      </c>
      <c r="Y1118" s="171"/>
      <c r="Z1118" s="172">
        <f t="shared" si="121"/>
        <v>88846.400000000009</v>
      </c>
      <c r="AA1118" s="175">
        <f>VLOOKUP(G1118,Ma_KH!$A:$R,14,0)</f>
        <v>60</v>
      </c>
    </row>
    <row r="1119" spans="1:27" hidden="1" x14ac:dyDescent="0.25">
      <c r="A1119" s="176">
        <v>45993</v>
      </c>
      <c r="B1119" s="177">
        <v>4180727839</v>
      </c>
      <c r="C1119" s="178" t="s">
        <v>7767</v>
      </c>
      <c r="D1119" s="179">
        <v>45994</v>
      </c>
      <c r="E1119" s="180"/>
      <c r="F1119" s="178"/>
      <c r="G1119" s="32" t="s">
        <v>7232</v>
      </c>
      <c r="H1119" s="180"/>
      <c r="I1119" s="177" t="s">
        <v>7985</v>
      </c>
      <c r="J1119" s="182" t="s">
        <v>7234</v>
      </c>
      <c r="K1119" s="332" t="s">
        <v>7775</v>
      </c>
      <c r="L1119" s="21" t="str">
        <f>VLOOKUP($K1119,TONG_SL!$A:$D,2,0)</f>
        <v>Chả nướng 300g</v>
      </c>
      <c r="N1119" s="21" t="str">
        <f t="shared" si="117"/>
        <v>K-C6</v>
      </c>
      <c r="Q1119" s="21" t="str">
        <f>VLOOKUP(K1119,TONG_SL!$A:$D,3,0)</f>
        <v>Túi</v>
      </c>
      <c r="R1119" s="106">
        <v>5</v>
      </c>
      <c r="S1119" s="171"/>
      <c r="T1119" s="171">
        <f>VLOOKUP(VLOOKUP(G1119,Ma_KH!$A:$R,18,0)&amp;K1119,Gia_MB!$A:$F,6,0)</f>
        <v>70950</v>
      </c>
      <c r="U1119" s="172">
        <f t="shared" si="118"/>
        <v>354750</v>
      </c>
      <c r="V1119" s="171"/>
      <c r="W1119" s="173">
        <f t="shared" si="119"/>
        <v>0</v>
      </c>
      <c r="X1119" s="174" t="str">
        <f t="shared" si="120"/>
        <v>8</v>
      </c>
      <c r="Y1119" s="171"/>
      <c r="Z1119" s="172">
        <f t="shared" si="121"/>
        <v>28380</v>
      </c>
      <c r="AA1119" s="175">
        <f>VLOOKUP(G1119,Ma_KH!$A:$R,14,0)</f>
        <v>60</v>
      </c>
    </row>
    <row r="1120" spans="1:27" hidden="1" x14ac:dyDescent="0.25">
      <c r="A1120" s="176">
        <v>45993</v>
      </c>
      <c r="B1120" s="177">
        <v>4180727839</v>
      </c>
      <c r="C1120" s="178" t="s">
        <v>7767</v>
      </c>
      <c r="D1120" s="179">
        <v>45994</v>
      </c>
      <c r="E1120" s="180"/>
      <c r="F1120" s="178"/>
      <c r="G1120" s="32" t="s">
        <v>7232</v>
      </c>
      <c r="H1120" s="180"/>
      <c r="I1120" s="177" t="s">
        <v>7985</v>
      </c>
      <c r="J1120" s="182" t="s">
        <v>7234</v>
      </c>
      <c r="K1120" s="332" t="s">
        <v>7154</v>
      </c>
      <c r="L1120" s="21" t="str">
        <f>VLOOKUP($K1120,TONG_SL!$A:$D,2,0)</f>
        <v>Chả cốm 300g</v>
      </c>
      <c r="N1120" s="21" t="str">
        <f t="shared" si="117"/>
        <v>K-C6</v>
      </c>
      <c r="Q1120" s="21" t="str">
        <f>VLOOKUP(K1120,TONG_SL!$A:$D,3,0)</f>
        <v>Túi</v>
      </c>
      <c r="R1120" s="106">
        <v>10</v>
      </c>
      <c r="S1120" s="171"/>
      <c r="T1120" s="171">
        <f>VLOOKUP(VLOOKUP(G1120,Ma_KH!$A:$R,18,0)&amp;K1120,Gia_MB!$A:$F,6,0)</f>
        <v>74250</v>
      </c>
      <c r="U1120" s="172">
        <f t="shared" si="118"/>
        <v>742500</v>
      </c>
      <c r="V1120" s="171"/>
      <c r="W1120" s="173">
        <f t="shared" si="119"/>
        <v>0</v>
      </c>
      <c r="X1120" s="174" t="str">
        <f t="shared" si="120"/>
        <v>8</v>
      </c>
      <c r="Y1120" s="171"/>
      <c r="Z1120" s="172">
        <f t="shared" si="121"/>
        <v>59400</v>
      </c>
      <c r="AA1120" s="175">
        <f>VLOOKUP(G1120,Ma_KH!$A:$R,14,0)</f>
        <v>60</v>
      </c>
    </row>
    <row r="1121" spans="1:27" hidden="1" x14ac:dyDescent="0.25">
      <c r="A1121" s="176">
        <v>45993</v>
      </c>
      <c r="B1121" s="177">
        <v>4180727839</v>
      </c>
      <c r="C1121" s="178" t="s">
        <v>7767</v>
      </c>
      <c r="D1121" s="179">
        <v>45994</v>
      </c>
      <c r="E1121" s="180"/>
      <c r="F1121" s="178"/>
      <c r="G1121" s="32" t="s">
        <v>7232</v>
      </c>
      <c r="H1121" s="180"/>
      <c r="I1121" s="177" t="s">
        <v>7985</v>
      </c>
      <c r="J1121" s="182" t="s">
        <v>7234</v>
      </c>
      <c r="K1121" s="332" t="s">
        <v>32</v>
      </c>
      <c r="L1121" s="21" t="str">
        <f>VLOOKUP($K1121,TONG_SL!$A:$D,2,0)</f>
        <v>Giò Tai Lưỡi Xào 250g</v>
      </c>
      <c r="N1121" s="21" t="str">
        <f t="shared" si="117"/>
        <v>K-C6</v>
      </c>
      <c r="Q1121" s="21" t="str">
        <f>VLOOKUP(K1121,TONG_SL!$A:$D,3,0)</f>
        <v>Túi</v>
      </c>
      <c r="R1121" s="106">
        <v>10</v>
      </c>
      <c r="S1121" s="171"/>
      <c r="T1121" s="171">
        <f>VLOOKUP(VLOOKUP(G1121,Ma_KH!$A:$R,18,0)&amp;K1121,Gia_MB!$A:$F,6,0)</f>
        <v>50182</v>
      </c>
      <c r="U1121" s="172">
        <f t="shared" si="118"/>
        <v>501820</v>
      </c>
      <c r="V1121" s="171"/>
      <c r="W1121" s="173">
        <f t="shared" si="119"/>
        <v>0</v>
      </c>
      <c r="X1121" s="174" t="str">
        <f t="shared" si="120"/>
        <v>8</v>
      </c>
      <c r="Y1121" s="171"/>
      <c r="Z1121" s="172">
        <f t="shared" si="121"/>
        <v>40145.599999999999</v>
      </c>
      <c r="AA1121" s="175">
        <f>VLOOKUP(G1121,Ma_KH!$A:$R,14,0)</f>
        <v>60</v>
      </c>
    </row>
    <row r="1122" spans="1:27" hidden="1" x14ac:dyDescent="0.25">
      <c r="A1122" s="176">
        <v>45993</v>
      </c>
      <c r="B1122" s="177">
        <v>4180727839</v>
      </c>
      <c r="C1122" s="178" t="s">
        <v>7767</v>
      </c>
      <c r="D1122" s="179">
        <v>45994</v>
      </c>
      <c r="E1122" s="180"/>
      <c r="F1122" s="178"/>
      <c r="G1122" s="32" t="s">
        <v>7232</v>
      </c>
      <c r="H1122" s="180"/>
      <c r="I1122" s="177" t="s">
        <v>7985</v>
      </c>
      <c r="J1122" s="182" t="s">
        <v>7234</v>
      </c>
      <c r="K1122" s="332" t="s">
        <v>48</v>
      </c>
      <c r="L1122" s="21" t="str">
        <f>VLOOKUP($K1122,TONG_SL!$A:$D,2,0)</f>
        <v>Mọc Nấm Hương 250g</v>
      </c>
      <c r="N1122" s="21" t="str">
        <f t="shared" ref="N1122:N1171" si="122">IF($B1122&lt;&gt;"","K-C6","")</f>
        <v>K-C6</v>
      </c>
      <c r="Q1122" s="21" t="str">
        <f>VLOOKUP(K1122,TONG_SL!$A:$D,3,0)</f>
        <v>Túi</v>
      </c>
      <c r="R1122" s="106">
        <v>5</v>
      </c>
      <c r="S1122" s="171"/>
      <c r="T1122" s="171">
        <f>VLOOKUP(VLOOKUP(G1122,Ma_KH!$A:$R,18,0)&amp;K1122,Gia_MB!$A:$F,6,0)</f>
        <v>46000</v>
      </c>
      <c r="U1122" s="172">
        <f t="shared" si="118"/>
        <v>230000</v>
      </c>
      <c r="V1122" s="171"/>
      <c r="W1122" s="173">
        <f t="shared" si="119"/>
        <v>0</v>
      </c>
      <c r="X1122" s="174" t="str">
        <f t="shared" si="120"/>
        <v>8</v>
      </c>
      <c r="Y1122" s="171"/>
      <c r="Z1122" s="172">
        <f t="shared" si="121"/>
        <v>18400</v>
      </c>
      <c r="AA1122" s="175">
        <f>VLOOKUP(G1122,Ma_KH!$A:$R,14,0)</f>
        <v>60</v>
      </c>
    </row>
    <row r="1123" spans="1:27" hidden="1" x14ac:dyDescent="0.25">
      <c r="A1123" s="176">
        <v>45980</v>
      </c>
      <c r="B1123" s="177">
        <v>4180144608</v>
      </c>
      <c r="C1123" s="178" t="s">
        <v>7767</v>
      </c>
      <c r="D1123" s="179">
        <v>45994</v>
      </c>
      <c r="E1123" s="180"/>
      <c r="F1123" s="178"/>
      <c r="G1123" s="32" t="s">
        <v>7790</v>
      </c>
      <c r="H1123" s="180"/>
      <c r="I1123" s="177" t="s">
        <v>7986</v>
      </c>
      <c r="J1123" s="182" t="s">
        <v>7234</v>
      </c>
      <c r="K1123" s="332" t="s">
        <v>7820</v>
      </c>
      <c r="L1123" s="21" t="str">
        <f>VLOOKUP($K1123,TONG_SL!$A:$D,2,0)</f>
        <v>Giò lụa cây 250g</v>
      </c>
      <c r="N1123" s="21" t="str">
        <f t="shared" si="122"/>
        <v>K-C6</v>
      </c>
      <c r="Q1123" s="21" t="str">
        <f>VLOOKUP(K1123,TONG_SL!$A:$D,3,0)</f>
        <v>Túi</v>
      </c>
      <c r="R1123" s="106">
        <v>2</v>
      </c>
      <c r="S1123" s="171"/>
      <c r="T1123" s="171">
        <f>VLOOKUP(VLOOKUP(G1123,Ma_KH!$A:$R,18,0)&amp;K1123,Gia_MB!$A:$F,6,0)</f>
        <v>49500</v>
      </c>
      <c r="U1123" s="172">
        <f t="shared" si="118"/>
        <v>99000</v>
      </c>
      <c r="V1123" s="171"/>
      <c r="W1123" s="173">
        <f t="shared" si="119"/>
        <v>0</v>
      </c>
      <c r="X1123" s="174" t="str">
        <f t="shared" si="120"/>
        <v>8</v>
      </c>
      <c r="Y1123" s="171"/>
      <c r="Z1123" s="172">
        <f t="shared" si="121"/>
        <v>7920</v>
      </c>
      <c r="AA1123" s="175">
        <f>VLOOKUP(G1123,Ma_KH!$A:$R,14,0)</f>
        <v>60</v>
      </c>
    </row>
    <row r="1124" spans="1:27" hidden="1" x14ac:dyDescent="0.25">
      <c r="A1124" s="176">
        <v>45980</v>
      </c>
      <c r="B1124" s="177">
        <v>4180144608</v>
      </c>
      <c r="C1124" s="178" t="s">
        <v>7767</v>
      </c>
      <c r="D1124" s="179">
        <v>45994</v>
      </c>
      <c r="E1124" s="180"/>
      <c r="F1124" s="178"/>
      <c r="G1124" s="32" t="s">
        <v>7790</v>
      </c>
      <c r="H1124" s="180"/>
      <c r="I1124" s="177" t="s">
        <v>7986</v>
      </c>
      <c r="J1124" s="182" t="s">
        <v>7234</v>
      </c>
      <c r="K1124" s="332" t="s">
        <v>7821</v>
      </c>
      <c r="L1124" s="21" t="str">
        <f>VLOOKUP($K1124,TONG_SL!$A:$D,2,0)</f>
        <v>Giò sụn gà 250g</v>
      </c>
      <c r="N1124" s="21" t="str">
        <f t="shared" si="122"/>
        <v>K-C6</v>
      </c>
      <c r="Q1124" s="21" t="str">
        <f>VLOOKUP(K1124,TONG_SL!$A:$D,3,0)</f>
        <v>Túi</v>
      </c>
      <c r="R1124" s="106">
        <v>2</v>
      </c>
      <c r="S1124" s="171"/>
      <c r="T1124" s="171">
        <f>VLOOKUP(VLOOKUP(G1124,Ma_KH!$A:$R,18,0)&amp;K1124,Gia_MB!$A:$F,6,0)</f>
        <v>50400</v>
      </c>
      <c r="U1124" s="172">
        <f t="shared" si="118"/>
        <v>100800</v>
      </c>
      <c r="V1124" s="171"/>
      <c r="W1124" s="173">
        <f t="shared" si="119"/>
        <v>0</v>
      </c>
      <c r="X1124" s="174" t="str">
        <f t="shared" si="120"/>
        <v>8</v>
      </c>
      <c r="Y1124" s="171"/>
      <c r="Z1124" s="172">
        <f t="shared" si="121"/>
        <v>8064</v>
      </c>
      <c r="AA1124" s="175">
        <f>VLOOKUP(G1124,Ma_KH!$A:$R,14,0)</f>
        <v>60</v>
      </c>
    </row>
    <row r="1125" spans="1:27" hidden="1" x14ac:dyDescent="0.25">
      <c r="A1125" s="176">
        <v>45980</v>
      </c>
      <c r="B1125" s="177">
        <v>4180144608</v>
      </c>
      <c r="C1125" s="178" t="s">
        <v>7767</v>
      </c>
      <c r="D1125" s="179">
        <v>45994</v>
      </c>
      <c r="E1125" s="180"/>
      <c r="F1125" s="178"/>
      <c r="G1125" s="32" t="s">
        <v>7790</v>
      </c>
      <c r="H1125" s="180"/>
      <c r="I1125" s="177" t="s">
        <v>7986</v>
      </c>
      <c r="J1125" s="182" t="s">
        <v>7234</v>
      </c>
      <c r="K1125" s="332" t="s">
        <v>32</v>
      </c>
      <c r="L1125" s="21" t="str">
        <f>VLOOKUP($K1125,TONG_SL!$A:$D,2,0)</f>
        <v>Giò Tai Lưỡi Xào 250g</v>
      </c>
      <c r="N1125" s="21" t="str">
        <f t="shared" si="122"/>
        <v>K-C6</v>
      </c>
      <c r="Q1125" s="21" t="str">
        <f>VLOOKUP(K1125,TONG_SL!$A:$D,3,0)</f>
        <v>Túi</v>
      </c>
      <c r="R1125" s="106">
        <v>2</v>
      </c>
      <c r="S1125" s="171"/>
      <c r="T1125" s="171">
        <f>VLOOKUP(VLOOKUP(G1125,Ma_KH!$A:$R,18,0)&amp;K1125,Gia_MB!$A:$F,6,0)</f>
        <v>50182</v>
      </c>
      <c r="U1125" s="172">
        <f t="shared" si="118"/>
        <v>100364</v>
      </c>
      <c r="V1125" s="171"/>
      <c r="W1125" s="173">
        <f t="shared" si="119"/>
        <v>0</v>
      </c>
      <c r="X1125" s="174" t="str">
        <f t="shared" si="120"/>
        <v>8</v>
      </c>
      <c r="Y1125" s="171"/>
      <c r="Z1125" s="172">
        <f t="shared" si="121"/>
        <v>8029.12</v>
      </c>
      <c r="AA1125" s="175">
        <f>VLOOKUP(G1125,Ma_KH!$A:$R,14,0)</f>
        <v>60</v>
      </c>
    </row>
    <row r="1126" spans="1:27" hidden="1" x14ac:dyDescent="0.25">
      <c r="A1126" s="176">
        <v>45980</v>
      </c>
      <c r="B1126" s="177">
        <v>4180144608</v>
      </c>
      <c r="C1126" s="178" t="s">
        <v>7767</v>
      </c>
      <c r="D1126" s="179">
        <v>45994</v>
      </c>
      <c r="E1126" s="180"/>
      <c r="F1126" s="178"/>
      <c r="G1126" s="32" t="s">
        <v>7790</v>
      </c>
      <c r="H1126" s="180"/>
      <c r="I1126" s="177" t="s">
        <v>7986</v>
      </c>
      <c r="J1126" s="182" t="s">
        <v>7234</v>
      </c>
      <c r="K1126" s="332" t="s">
        <v>48</v>
      </c>
      <c r="L1126" s="21" t="str">
        <f>VLOOKUP($K1126,TONG_SL!$A:$D,2,0)</f>
        <v>Mọc Nấm Hương 250g</v>
      </c>
      <c r="N1126" s="21" t="str">
        <f t="shared" si="122"/>
        <v>K-C6</v>
      </c>
      <c r="Q1126" s="21" t="str">
        <f>VLOOKUP(K1126,TONG_SL!$A:$D,3,0)</f>
        <v>Túi</v>
      </c>
      <c r="R1126" s="106">
        <v>5</v>
      </c>
      <c r="S1126" s="171"/>
      <c r="T1126" s="171">
        <f>VLOOKUP(VLOOKUP(G1126,Ma_KH!$A:$R,18,0)&amp;K1126,Gia_MB!$A:$F,6,0)</f>
        <v>46000</v>
      </c>
      <c r="U1126" s="172">
        <f t="shared" si="118"/>
        <v>230000</v>
      </c>
      <c r="V1126" s="171"/>
      <c r="W1126" s="173">
        <f t="shared" si="119"/>
        <v>0</v>
      </c>
      <c r="X1126" s="174" t="str">
        <f t="shared" si="120"/>
        <v>8</v>
      </c>
      <c r="Y1126" s="171"/>
      <c r="Z1126" s="172">
        <f t="shared" si="121"/>
        <v>18400</v>
      </c>
      <c r="AA1126" s="175">
        <f>VLOOKUP(G1126,Ma_KH!$A:$R,14,0)</f>
        <v>60</v>
      </c>
    </row>
    <row r="1127" spans="1:27" hidden="1" x14ac:dyDescent="0.25">
      <c r="A1127" s="176">
        <v>45980</v>
      </c>
      <c r="B1127" s="177">
        <v>4180144608</v>
      </c>
      <c r="C1127" s="178" t="s">
        <v>7767</v>
      </c>
      <c r="D1127" s="179">
        <v>45994</v>
      </c>
      <c r="E1127" s="180"/>
      <c r="F1127" s="178"/>
      <c r="G1127" s="32" t="s">
        <v>7790</v>
      </c>
      <c r="H1127" s="180"/>
      <c r="I1127" s="177" t="s">
        <v>7986</v>
      </c>
      <c r="J1127" s="182" t="s">
        <v>7234</v>
      </c>
      <c r="K1127" s="332" t="s">
        <v>7154</v>
      </c>
      <c r="L1127" s="21" t="str">
        <f>VLOOKUP($K1127,TONG_SL!$A:$D,2,0)</f>
        <v>Chả cốm 300g</v>
      </c>
      <c r="N1127" s="21" t="str">
        <f t="shared" si="122"/>
        <v>K-C6</v>
      </c>
      <c r="Q1127" s="21" t="str">
        <f>VLOOKUP(K1127,TONG_SL!$A:$D,3,0)</f>
        <v>Túi</v>
      </c>
      <c r="R1127" s="106">
        <v>5</v>
      </c>
      <c r="S1127" s="171"/>
      <c r="T1127" s="171">
        <f>VLOOKUP(VLOOKUP(G1127,Ma_KH!$A:$R,18,0)&amp;K1127,Gia_MB!$A:$F,6,0)</f>
        <v>74250</v>
      </c>
      <c r="U1127" s="172">
        <f t="shared" si="118"/>
        <v>371250</v>
      </c>
      <c r="V1127" s="171"/>
      <c r="W1127" s="173">
        <f t="shared" si="119"/>
        <v>0</v>
      </c>
      <c r="X1127" s="174" t="str">
        <f t="shared" si="120"/>
        <v>8</v>
      </c>
      <c r="Y1127" s="171"/>
      <c r="Z1127" s="172">
        <f t="shared" si="121"/>
        <v>29700</v>
      </c>
      <c r="AA1127" s="175">
        <f>VLOOKUP(G1127,Ma_KH!$A:$R,14,0)</f>
        <v>60</v>
      </c>
    </row>
    <row r="1128" spans="1:27" hidden="1" x14ac:dyDescent="0.25">
      <c r="A1128" s="176">
        <v>45980</v>
      </c>
      <c r="B1128" s="177">
        <v>4180144608</v>
      </c>
      <c r="C1128" s="178" t="s">
        <v>7767</v>
      </c>
      <c r="D1128" s="179">
        <v>45994</v>
      </c>
      <c r="E1128" s="180"/>
      <c r="F1128" s="178"/>
      <c r="G1128" s="32" t="s">
        <v>7790</v>
      </c>
      <c r="H1128" s="180"/>
      <c r="I1128" s="177" t="s">
        <v>7986</v>
      </c>
      <c r="J1128" s="182" t="s">
        <v>7234</v>
      </c>
      <c r="K1128" s="332" t="s">
        <v>7153</v>
      </c>
      <c r="L1128" s="21" t="str">
        <f>VLOOKUP($K1128,TONG_SL!$A:$D,2,0)</f>
        <v>Tai heo muối 200g</v>
      </c>
      <c r="N1128" s="21" t="str">
        <f t="shared" si="122"/>
        <v>K-C6</v>
      </c>
      <c r="Q1128" s="21" t="str">
        <f>VLOOKUP(K1128,TONG_SL!$A:$D,3,0)</f>
        <v>Túi</v>
      </c>
      <c r="R1128" s="106">
        <v>5</v>
      </c>
      <c r="S1128" s="171"/>
      <c r="T1128" s="171">
        <f>VLOOKUP(VLOOKUP(G1128,Ma_KH!$A:$R,18,0)&amp;K1128,Gia_MB!$A:$F,6,0)</f>
        <v>55595</v>
      </c>
      <c r="U1128" s="172">
        <f t="shared" si="118"/>
        <v>277975</v>
      </c>
      <c r="V1128" s="171"/>
      <c r="W1128" s="173">
        <f t="shared" si="119"/>
        <v>0</v>
      </c>
      <c r="X1128" s="174" t="str">
        <f t="shared" si="120"/>
        <v>8</v>
      </c>
      <c r="Y1128" s="171"/>
      <c r="Z1128" s="172">
        <f t="shared" si="121"/>
        <v>22238</v>
      </c>
      <c r="AA1128" s="175">
        <f>VLOOKUP(G1128,Ma_KH!$A:$R,14,0)</f>
        <v>60</v>
      </c>
    </row>
    <row r="1129" spans="1:27" hidden="1" x14ac:dyDescent="0.25">
      <c r="A1129" s="176">
        <v>45980</v>
      </c>
      <c r="B1129" s="177">
        <v>4180144608</v>
      </c>
      <c r="C1129" s="178" t="s">
        <v>7767</v>
      </c>
      <c r="D1129" s="179">
        <v>45994</v>
      </c>
      <c r="E1129" s="180"/>
      <c r="F1129" s="178"/>
      <c r="G1129" s="32" t="s">
        <v>7790</v>
      </c>
      <c r="H1129" s="180"/>
      <c r="I1129" s="177" t="s">
        <v>7986</v>
      </c>
      <c r="J1129" s="182" t="s">
        <v>7234</v>
      </c>
      <c r="K1129" s="332" t="s">
        <v>30</v>
      </c>
      <c r="L1129" s="21" t="str">
        <f>VLOOKUP($K1129,TONG_SL!$A:$D,2,0)</f>
        <v>Gà muối 500g</v>
      </c>
      <c r="N1129" s="21" t="str">
        <f t="shared" si="122"/>
        <v>K-C6</v>
      </c>
      <c r="Q1129" s="21" t="str">
        <f>VLOOKUP(K1129,TONG_SL!$A:$D,3,0)</f>
        <v>Túi</v>
      </c>
      <c r="R1129" s="106">
        <v>10</v>
      </c>
      <c r="S1129" s="171"/>
      <c r="T1129" s="171">
        <f>VLOOKUP(VLOOKUP(G1129,Ma_KH!$A:$R,18,0)&amp;K1129,Gia_MB!$A:$F,6,0)</f>
        <v>111058</v>
      </c>
      <c r="U1129" s="172">
        <f t="shared" si="118"/>
        <v>1110580</v>
      </c>
      <c r="V1129" s="171"/>
      <c r="W1129" s="173">
        <f t="shared" si="119"/>
        <v>0</v>
      </c>
      <c r="X1129" s="174" t="str">
        <f t="shared" si="120"/>
        <v>8</v>
      </c>
      <c r="Y1129" s="171"/>
      <c r="Z1129" s="172">
        <f t="shared" si="121"/>
        <v>88846.400000000009</v>
      </c>
      <c r="AA1129" s="175">
        <f>VLOOKUP(G1129,Ma_KH!$A:$R,14,0)</f>
        <v>60</v>
      </c>
    </row>
    <row r="1130" spans="1:27" hidden="1" x14ac:dyDescent="0.25">
      <c r="A1130" s="176">
        <v>45980</v>
      </c>
      <c r="B1130" s="177">
        <v>4180144608</v>
      </c>
      <c r="C1130" s="178" t="s">
        <v>7767</v>
      </c>
      <c r="D1130" s="179">
        <v>45994</v>
      </c>
      <c r="E1130" s="180"/>
      <c r="F1130" s="178"/>
      <c r="G1130" s="32" t="s">
        <v>7790</v>
      </c>
      <c r="H1130" s="180"/>
      <c r="I1130" s="177" t="s">
        <v>7986</v>
      </c>
      <c r="J1130" s="182" t="s">
        <v>7234</v>
      </c>
      <c r="K1130" s="332" t="s">
        <v>7187</v>
      </c>
      <c r="L1130" s="21" t="str">
        <f>VLOOKUP($K1130,TONG_SL!$A:$D,2,0)</f>
        <v>Chân giò heo muối 300g</v>
      </c>
      <c r="N1130" s="21" t="str">
        <f t="shared" si="122"/>
        <v>K-C6</v>
      </c>
      <c r="Q1130" s="21" t="str">
        <f>VLOOKUP(K1130,TONG_SL!$A:$D,3,0)</f>
        <v>Túi</v>
      </c>
      <c r="R1130" s="106">
        <v>5</v>
      </c>
      <c r="S1130" s="171"/>
      <c r="T1130" s="171">
        <f>VLOOKUP(VLOOKUP(G1130,Ma_KH!$A:$R,18,0)&amp;K1130,Gia_MB!$A:$F,6,0)</f>
        <v>73431</v>
      </c>
      <c r="U1130" s="172">
        <f t="shared" si="118"/>
        <v>367155</v>
      </c>
      <c r="V1130" s="171"/>
      <c r="W1130" s="173">
        <f t="shared" si="119"/>
        <v>0</v>
      </c>
      <c r="X1130" s="174" t="str">
        <f t="shared" si="120"/>
        <v>8</v>
      </c>
      <c r="Y1130" s="171"/>
      <c r="Z1130" s="172">
        <f t="shared" si="121"/>
        <v>29372.400000000001</v>
      </c>
      <c r="AA1130" s="175">
        <f>VLOOKUP(G1130,Ma_KH!$A:$R,14,0)</f>
        <v>60</v>
      </c>
    </row>
    <row r="1131" spans="1:27" hidden="1" x14ac:dyDescent="0.25">
      <c r="A1131" s="176">
        <v>45980</v>
      </c>
      <c r="B1131" s="177">
        <v>4180145208</v>
      </c>
      <c r="C1131" s="178" t="s">
        <v>7767</v>
      </c>
      <c r="D1131" s="179">
        <v>45994</v>
      </c>
      <c r="E1131" s="180"/>
      <c r="F1131" s="178"/>
      <c r="G1131" s="32" t="s">
        <v>7790</v>
      </c>
      <c r="H1131" s="180"/>
      <c r="I1131" s="177" t="s">
        <v>7987</v>
      </c>
      <c r="J1131" s="182" t="s">
        <v>7234</v>
      </c>
      <c r="K1131" s="332" t="s">
        <v>32</v>
      </c>
      <c r="L1131" s="21" t="str">
        <f>VLOOKUP($K1131,TONG_SL!$A:$D,2,0)</f>
        <v>Giò Tai Lưỡi Xào 250g</v>
      </c>
      <c r="N1131" s="21" t="str">
        <f t="shared" si="122"/>
        <v>K-C6</v>
      </c>
      <c r="Q1131" s="21" t="str">
        <f>VLOOKUP(K1131,TONG_SL!$A:$D,3,0)</f>
        <v>Túi</v>
      </c>
      <c r="R1131" s="106">
        <v>12</v>
      </c>
      <c r="S1131" s="171"/>
      <c r="T1131" s="171">
        <f>VLOOKUP(VLOOKUP(G1131,Ma_KH!$A:$R,18,0)&amp;K1131,Gia_MB!$A:$F,6,0)</f>
        <v>50182</v>
      </c>
      <c r="U1131" s="172">
        <f t="shared" si="118"/>
        <v>602184</v>
      </c>
      <c r="V1131" s="171"/>
      <c r="W1131" s="173">
        <f t="shared" si="119"/>
        <v>0</v>
      </c>
      <c r="X1131" s="174" t="str">
        <f t="shared" si="120"/>
        <v>8</v>
      </c>
      <c r="Y1131" s="171"/>
      <c r="Z1131" s="172">
        <f t="shared" si="121"/>
        <v>48174.720000000001</v>
      </c>
      <c r="AA1131" s="175">
        <f>VLOOKUP(G1131,Ma_KH!$A:$R,14,0)</f>
        <v>60</v>
      </c>
    </row>
    <row r="1132" spans="1:27" hidden="1" x14ac:dyDescent="0.25">
      <c r="A1132" s="176">
        <v>45980</v>
      </c>
      <c r="B1132" s="177">
        <v>4180145208</v>
      </c>
      <c r="C1132" s="178" t="s">
        <v>7767</v>
      </c>
      <c r="D1132" s="179">
        <v>45994</v>
      </c>
      <c r="E1132" s="180"/>
      <c r="F1132" s="178"/>
      <c r="G1132" s="32" t="s">
        <v>7790</v>
      </c>
      <c r="H1132" s="180"/>
      <c r="I1132" s="177" t="s">
        <v>7987</v>
      </c>
      <c r="J1132" s="182" t="s">
        <v>7234</v>
      </c>
      <c r="K1132" s="332" t="s">
        <v>7820</v>
      </c>
      <c r="L1132" s="21" t="str">
        <f>VLOOKUP($K1132,TONG_SL!$A:$D,2,0)</f>
        <v>Giò lụa cây 250g</v>
      </c>
      <c r="N1132" s="21" t="str">
        <f t="shared" si="122"/>
        <v>K-C6</v>
      </c>
      <c r="Q1132" s="21" t="str">
        <f>VLOOKUP(K1132,TONG_SL!$A:$D,3,0)</f>
        <v>Túi</v>
      </c>
      <c r="R1132" s="106">
        <v>3</v>
      </c>
      <c r="S1132" s="171"/>
      <c r="T1132" s="171">
        <f>VLOOKUP(VLOOKUP(G1132,Ma_KH!$A:$R,18,0)&amp;K1132,Gia_MB!$A:$F,6,0)</f>
        <v>49500</v>
      </c>
      <c r="U1132" s="172">
        <f t="shared" si="118"/>
        <v>148500</v>
      </c>
      <c r="V1132" s="171"/>
      <c r="W1132" s="173">
        <f t="shared" si="119"/>
        <v>0</v>
      </c>
      <c r="X1132" s="174" t="str">
        <f t="shared" si="120"/>
        <v>8</v>
      </c>
      <c r="Y1132" s="171"/>
      <c r="Z1132" s="172">
        <f t="shared" si="121"/>
        <v>11880</v>
      </c>
      <c r="AA1132" s="175">
        <f>VLOOKUP(G1132,Ma_KH!$A:$R,14,0)</f>
        <v>60</v>
      </c>
    </row>
    <row r="1133" spans="1:27" hidden="1" x14ac:dyDescent="0.25">
      <c r="A1133" s="176">
        <v>45980</v>
      </c>
      <c r="B1133" s="177">
        <v>4180145208</v>
      </c>
      <c r="C1133" s="178" t="s">
        <v>7767</v>
      </c>
      <c r="D1133" s="179">
        <v>45994</v>
      </c>
      <c r="E1133" s="180"/>
      <c r="F1133" s="178"/>
      <c r="G1133" s="32" t="s">
        <v>7790</v>
      </c>
      <c r="H1133" s="180"/>
      <c r="I1133" s="177" t="s">
        <v>7987</v>
      </c>
      <c r="J1133" s="182" t="s">
        <v>7234</v>
      </c>
      <c r="K1133" s="332" t="s">
        <v>7154</v>
      </c>
      <c r="L1133" s="21" t="str">
        <f>VLOOKUP($K1133,TONG_SL!$A:$D,2,0)</f>
        <v>Chả cốm 300g</v>
      </c>
      <c r="N1133" s="21" t="str">
        <f t="shared" si="122"/>
        <v>K-C6</v>
      </c>
      <c r="Q1133" s="21" t="str">
        <f>VLOOKUP(K1133,TONG_SL!$A:$D,3,0)</f>
        <v>Túi</v>
      </c>
      <c r="R1133" s="106">
        <v>7</v>
      </c>
      <c r="S1133" s="171"/>
      <c r="T1133" s="171">
        <f>VLOOKUP(VLOOKUP(G1133,Ma_KH!$A:$R,18,0)&amp;K1133,Gia_MB!$A:$F,6,0)</f>
        <v>74250</v>
      </c>
      <c r="U1133" s="172">
        <f t="shared" si="118"/>
        <v>519750</v>
      </c>
      <c r="V1133" s="171"/>
      <c r="W1133" s="173">
        <f t="shared" si="119"/>
        <v>0</v>
      </c>
      <c r="X1133" s="174" t="str">
        <f t="shared" si="120"/>
        <v>8</v>
      </c>
      <c r="Y1133" s="171"/>
      <c r="Z1133" s="172">
        <f t="shared" si="121"/>
        <v>41580</v>
      </c>
      <c r="AA1133" s="175">
        <f>VLOOKUP(G1133,Ma_KH!$A:$R,14,0)</f>
        <v>60</v>
      </c>
    </row>
    <row r="1134" spans="1:27" hidden="1" x14ac:dyDescent="0.25">
      <c r="A1134" s="176">
        <v>45980</v>
      </c>
      <c r="B1134" s="177">
        <v>4180145208</v>
      </c>
      <c r="C1134" s="178" t="s">
        <v>7767</v>
      </c>
      <c r="D1134" s="179">
        <v>45994</v>
      </c>
      <c r="E1134" s="180"/>
      <c r="F1134" s="178"/>
      <c r="G1134" s="32" t="s">
        <v>7790</v>
      </c>
      <c r="H1134" s="180"/>
      <c r="I1134" s="177" t="s">
        <v>7987</v>
      </c>
      <c r="J1134" s="182" t="s">
        <v>7234</v>
      </c>
      <c r="K1134" s="332" t="s">
        <v>48</v>
      </c>
      <c r="L1134" s="21" t="str">
        <f>VLOOKUP($K1134,TONG_SL!$A:$D,2,0)</f>
        <v>Mọc Nấm Hương 250g</v>
      </c>
      <c r="N1134" s="21" t="str">
        <f t="shared" si="122"/>
        <v>K-C6</v>
      </c>
      <c r="Q1134" s="21" t="str">
        <f>VLOOKUP(K1134,TONG_SL!$A:$D,3,0)</f>
        <v>Túi</v>
      </c>
      <c r="R1134" s="106">
        <v>15</v>
      </c>
      <c r="S1134" s="171"/>
      <c r="T1134" s="171">
        <f>VLOOKUP(VLOOKUP(G1134,Ma_KH!$A:$R,18,0)&amp;K1134,Gia_MB!$A:$F,6,0)</f>
        <v>46000</v>
      </c>
      <c r="U1134" s="172">
        <f t="shared" si="118"/>
        <v>690000</v>
      </c>
      <c r="V1134" s="171"/>
      <c r="W1134" s="173">
        <f t="shared" si="119"/>
        <v>0</v>
      </c>
      <c r="X1134" s="174" t="str">
        <f t="shared" si="120"/>
        <v>8</v>
      </c>
      <c r="Y1134" s="171"/>
      <c r="Z1134" s="172">
        <f t="shared" si="121"/>
        <v>55200</v>
      </c>
      <c r="AA1134" s="175">
        <f>VLOOKUP(G1134,Ma_KH!$A:$R,14,0)</f>
        <v>60</v>
      </c>
    </row>
    <row r="1135" spans="1:27" hidden="1" x14ac:dyDescent="0.25">
      <c r="A1135" s="176">
        <v>45980</v>
      </c>
      <c r="B1135" s="177">
        <v>4180145208</v>
      </c>
      <c r="C1135" s="178" t="s">
        <v>7767</v>
      </c>
      <c r="D1135" s="179">
        <v>45994</v>
      </c>
      <c r="E1135" s="180"/>
      <c r="F1135" s="178"/>
      <c r="G1135" s="32" t="s">
        <v>7790</v>
      </c>
      <c r="H1135" s="180"/>
      <c r="I1135" s="177" t="s">
        <v>7987</v>
      </c>
      <c r="J1135" s="182" t="s">
        <v>7234</v>
      </c>
      <c r="K1135" s="332" t="s">
        <v>7187</v>
      </c>
      <c r="L1135" s="21" t="str">
        <f>VLOOKUP($K1135,TONG_SL!$A:$D,2,0)</f>
        <v>Chân giò heo muối 300g</v>
      </c>
      <c r="N1135" s="21" t="str">
        <f t="shared" si="122"/>
        <v>K-C6</v>
      </c>
      <c r="Q1135" s="21" t="str">
        <f>VLOOKUP(K1135,TONG_SL!$A:$D,3,0)</f>
        <v>Túi</v>
      </c>
      <c r="R1135" s="106">
        <v>10</v>
      </c>
      <c r="S1135" s="171"/>
      <c r="T1135" s="171">
        <f>VLOOKUP(VLOOKUP(G1135,Ma_KH!$A:$R,18,0)&amp;K1135,Gia_MB!$A:$F,6,0)</f>
        <v>73431</v>
      </c>
      <c r="U1135" s="172">
        <f t="shared" si="118"/>
        <v>734310</v>
      </c>
      <c r="V1135" s="171"/>
      <c r="W1135" s="173">
        <f t="shared" si="119"/>
        <v>0</v>
      </c>
      <c r="X1135" s="174" t="str">
        <f t="shared" si="120"/>
        <v>8</v>
      </c>
      <c r="Y1135" s="171"/>
      <c r="Z1135" s="172">
        <f t="shared" si="121"/>
        <v>58744.800000000003</v>
      </c>
      <c r="AA1135" s="175">
        <f>VLOOKUP(G1135,Ma_KH!$A:$R,14,0)</f>
        <v>60</v>
      </c>
    </row>
    <row r="1136" spans="1:27" hidden="1" x14ac:dyDescent="0.25">
      <c r="A1136" s="176">
        <v>45980</v>
      </c>
      <c r="B1136" s="177">
        <v>4180145208</v>
      </c>
      <c r="C1136" s="178" t="s">
        <v>7767</v>
      </c>
      <c r="D1136" s="179">
        <v>45994</v>
      </c>
      <c r="E1136" s="180"/>
      <c r="F1136" s="178"/>
      <c r="G1136" s="32" t="s">
        <v>7790</v>
      </c>
      <c r="H1136" s="180"/>
      <c r="I1136" s="177" t="s">
        <v>7987</v>
      </c>
      <c r="J1136" s="182" t="s">
        <v>7234</v>
      </c>
      <c r="K1136" s="332" t="s">
        <v>7153</v>
      </c>
      <c r="L1136" s="21" t="str">
        <f>VLOOKUP($K1136,TONG_SL!$A:$D,2,0)</f>
        <v>Tai heo muối 200g</v>
      </c>
      <c r="N1136" s="21" t="str">
        <f t="shared" si="122"/>
        <v>K-C6</v>
      </c>
      <c r="Q1136" s="21" t="str">
        <f>VLOOKUP(K1136,TONG_SL!$A:$D,3,0)</f>
        <v>Túi</v>
      </c>
      <c r="R1136" s="106">
        <v>9</v>
      </c>
      <c r="S1136" s="171"/>
      <c r="T1136" s="171">
        <f>VLOOKUP(VLOOKUP(G1136,Ma_KH!$A:$R,18,0)&amp;K1136,Gia_MB!$A:$F,6,0)</f>
        <v>55595</v>
      </c>
      <c r="U1136" s="172">
        <f t="shared" si="118"/>
        <v>500355</v>
      </c>
      <c r="V1136" s="171"/>
      <c r="W1136" s="173">
        <f t="shared" si="119"/>
        <v>0</v>
      </c>
      <c r="X1136" s="174" t="str">
        <f t="shared" si="120"/>
        <v>8</v>
      </c>
      <c r="Y1136" s="171"/>
      <c r="Z1136" s="172">
        <f t="shared" si="121"/>
        <v>40028.400000000001</v>
      </c>
      <c r="AA1136" s="175">
        <f>VLOOKUP(G1136,Ma_KH!$A:$R,14,0)</f>
        <v>60</v>
      </c>
    </row>
    <row r="1137" spans="1:27" hidden="1" x14ac:dyDescent="0.25">
      <c r="A1137" s="176">
        <v>45980</v>
      </c>
      <c r="B1137" s="177">
        <v>4180145208</v>
      </c>
      <c r="C1137" s="178" t="s">
        <v>7767</v>
      </c>
      <c r="D1137" s="179">
        <v>45994</v>
      </c>
      <c r="E1137" s="180"/>
      <c r="F1137" s="178"/>
      <c r="G1137" s="32" t="s">
        <v>7790</v>
      </c>
      <c r="H1137" s="180"/>
      <c r="I1137" s="177" t="s">
        <v>7987</v>
      </c>
      <c r="J1137" s="182" t="s">
        <v>7234</v>
      </c>
      <c r="K1137" s="332" t="s">
        <v>7821</v>
      </c>
      <c r="L1137" s="21" t="str">
        <f>VLOOKUP($K1137,TONG_SL!$A:$D,2,0)</f>
        <v>Giò sụn gà 250g</v>
      </c>
      <c r="N1137" s="21" t="str">
        <f t="shared" si="122"/>
        <v>K-C6</v>
      </c>
      <c r="Q1137" s="21" t="str">
        <f>VLOOKUP(K1137,TONG_SL!$A:$D,3,0)</f>
        <v>Túi</v>
      </c>
      <c r="R1137" s="106">
        <v>3</v>
      </c>
      <c r="S1137" s="171"/>
      <c r="T1137" s="171">
        <f>VLOOKUP(VLOOKUP(G1137,Ma_KH!$A:$R,18,0)&amp;K1137,Gia_MB!$A:$F,6,0)</f>
        <v>50400</v>
      </c>
      <c r="U1137" s="172">
        <f t="shared" si="118"/>
        <v>151200</v>
      </c>
      <c r="V1137" s="171"/>
      <c r="W1137" s="173">
        <f t="shared" si="119"/>
        <v>0</v>
      </c>
      <c r="X1137" s="174" t="str">
        <f t="shared" si="120"/>
        <v>8</v>
      </c>
      <c r="Y1137" s="171"/>
      <c r="Z1137" s="172">
        <f t="shared" si="121"/>
        <v>12096</v>
      </c>
      <c r="AA1137" s="175">
        <f>VLOOKUP(G1137,Ma_KH!$A:$R,14,0)</f>
        <v>60</v>
      </c>
    </row>
    <row r="1138" spans="1:27" hidden="1" x14ac:dyDescent="0.25">
      <c r="A1138" s="176">
        <v>45980</v>
      </c>
      <c r="B1138" s="177">
        <v>4180145208</v>
      </c>
      <c r="C1138" s="178" t="s">
        <v>7767</v>
      </c>
      <c r="D1138" s="179">
        <v>45994</v>
      </c>
      <c r="E1138" s="180"/>
      <c r="F1138" s="178"/>
      <c r="G1138" s="32" t="s">
        <v>7790</v>
      </c>
      <c r="H1138" s="180"/>
      <c r="I1138" s="177" t="s">
        <v>7987</v>
      </c>
      <c r="J1138" s="182" t="s">
        <v>7234</v>
      </c>
      <c r="K1138" s="332" t="s">
        <v>30</v>
      </c>
      <c r="L1138" s="21" t="str">
        <f>VLOOKUP($K1138,TONG_SL!$A:$D,2,0)</f>
        <v>Gà muối 500g</v>
      </c>
      <c r="N1138" s="21" t="str">
        <f t="shared" si="122"/>
        <v>K-C6</v>
      </c>
      <c r="Q1138" s="21" t="str">
        <f>VLOOKUP(K1138,TONG_SL!$A:$D,3,0)</f>
        <v>Túi</v>
      </c>
      <c r="R1138" s="106">
        <v>15</v>
      </c>
      <c r="S1138" s="171"/>
      <c r="T1138" s="171">
        <f>VLOOKUP(VLOOKUP(G1138,Ma_KH!$A:$R,18,0)&amp;K1138,Gia_MB!$A:$F,6,0)</f>
        <v>111058</v>
      </c>
      <c r="U1138" s="172">
        <f t="shared" si="118"/>
        <v>1665870</v>
      </c>
      <c r="V1138" s="171"/>
      <c r="W1138" s="173">
        <f t="shared" si="119"/>
        <v>0</v>
      </c>
      <c r="X1138" s="174" t="str">
        <f t="shared" si="120"/>
        <v>8</v>
      </c>
      <c r="Y1138" s="171"/>
      <c r="Z1138" s="172">
        <f t="shared" si="121"/>
        <v>133269.6</v>
      </c>
      <c r="AA1138" s="175">
        <f>VLOOKUP(G1138,Ma_KH!$A:$R,14,0)</f>
        <v>60</v>
      </c>
    </row>
    <row r="1139" spans="1:27" hidden="1" x14ac:dyDescent="0.25">
      <c r="A1139" s="176">
        <v>45994</v>
      </c>
      <c r="B1139" s="177" t="s">
        <v>7988</v>
      </c>
      <c r="C1139" s="178" t="s">
        <v>7767</v>
      </c>
      <c r="D1139" s="179">
        <v>45994</v>
      </c>
      <c r="E1139" s="180"/>
      <c r="F1139" s="178"/>
      <c r="G1139" s="32" t="s">
        <v>7866</v>
      </c>
      <c r="H1139" s="180"/>
      <c r="I1139" s="177" t="s">
        <v>7988</v>
      </c>
      <c r="J1139" s="182" t="s">
        <v>7234</v>
      </c>
      <c r="K1139" s="332" t="s">
        <v>30</v>
      </c>
      <c r="L1139" s="21" t="str">
        <f>VLOOKUP($K1139,TONG_SL!$A:$D,2,0)</f>
        <v>Gà muối 500g</v>
      </c>
      <c r="N1139" s="21" t="str">
        <f t="shared" si="122"/>
        <v>K-C6</v>
      </c>
      <c r="Q1139" s="21" t="str">
        <f>VLOOKUP(K1139,TONG_SL!$A:$D,3,0)</f>
        <v>Túi</v>
      </c>
      <c r="R1139" s="106">
        <v>10</v>
      </c>
      <c r="S1139" s="171"/>
      <c r="T1139" s="171">
        <f>VLOOKUP(VLOOKUP(G1139,Ma_KH!$A:$R,18,0)&amp;K1139,Gia_MB!$A:$F,6,0)</f>
        <v>111058</v>
      </c>
      <c r="U1139" s="172">
        <f t="shared" si="118"/>
        <v>1110580</v>
      </c>
      <c r="V1139" s="171"/>
      <c r="W1139" s="173">
        <f t="shared" si="119"/>
        <v>0</v>
      </c>
      <c r="X1139" s="174" t="str">
        <f t="shared" si="120"/>
        <v>8</v>
      </c>
      <c r="Y1139" s="171"/>
      <c r="Z1139" s="172">
        <f t="shared" si="121"/>
        <v>88846.400000000009</v>
      </c>
      <c r="AA1139" s="175">
        <f>VLOOKUP(G1139,Ma_KH!$A:$R,14,0)</f>
        <v>60</v>
      </c>
    </row>
    <row r="1140" spans="1:27" hidden="1" x14ac:dyDescent="0.25">
      <c r="A1140" s="176">
        <v>45994</v>
      </c>
      <c r="B1140" s="177" t="s">
        <v>7988</v>
      </c>
      <c r="C1140" s="178" t="s">
        <v>7767</v>
      </c>
      <c r="D1140" s="179">
        <v>45994</v>
      </c>
      <c r="E1140" s="180"/>
      <c r="F1140" s="178"/>
      <c r="G1140" s="32" t="s">
        <v>7866</v>
      </c>
      <c r="H1140" s="180"/>
      <c r="I1140" s="177" t="s">
        <v>7988</v>
      </c>
      <c r="J1140" s="182" t="s">
        <v>7234</v>
      </c>
      <c r="K1140" s="332" t="s">
        <v>7187</v>
      </c>
      <c r="L1140" s="21" t="str">
        <f>VLOOKUP($K1140,TONG_SL!$A:$D,2,0)</f>
        <v>Chân giò heo muối 300g</v>
      </c>
      <c r="N1140" s="21" t="str">
        <f t="shared" si="122"/>
        <v>K-C6</v>
      </c>
      <c r="Q1140" s="21" t="str">
        <f>VLOOKUP(K1140,TONG_SL!$A:$D,3,0)</f>
        <v>Túi</v>
      </c>
      <c r="R1140" s="106">
        <v>20</v>
      </c>
      <c r="S1140" s="171"/>
      <c r="T1140" s="171">
        <f>VLOOKUP(VLOOKUP(G1140,Ma_KH!$A:$R,18,0)&amp;K1140,Gia_MB!$A:$F,6,0)</f>
        <v>73431</v>
      </c>
      <c r="U1140" s="172">
        <f t="shared" si="118"/>
        <v>1468620</v>
      </c>
      <c r="V1140" s="171"/>
      <c r="W1140" s="173">
        <f t="shared" si="119"/>
        <v>0</v>
      </c>
      <c r="X1140" s="174" t="str">
        <f t="shared" si="120"/>
        <v>8</v>
      </c>
      <c r="Y1140" s="171"/>
      <c r="Z1140" s="172">
        <f t="shared" si="121"/>
        <v>117489.60000000001</v>
      </c>
      <c r="AA1140" s="175">
        <f>VLOOKUP(G1140,Ma_KH!$A:$R,14,0)</f>
        <v>60</v>
      </c>
    </row>
    <row r="1141" spans="1:27" hidden="1" x14ac:dyDescent="0.25">
      <c r="A1141" s="176">
        <v>45994</v>
      </c>
      <c r="B1141" s="177" t="s">
        <v>7988</v>
      </c>
      <c r="C1141" s="178" t="s">
        <v>7767</v>
      </c>
      <c r="D1141" s="179">
        <v>45994</v>
      </c>
      <c r="E1141" s="180"/>
      <c r="F1141" s="178"/>
      <c r="G1141" s="32" t="s">
        <v>7866</v>
      </c>
      <c r="H1141" s="180"/>
      <c r="I1141" s="177" t="s">
        <v>7988</v>
      </c>
      <c r="J1141" s="182" t="s">
        <v>7234</v>
      </c>
      <c r="K1141" s="332" t="s">
        <v>7154</v>
      </c>
      <c r="L1141" s="21" t="str">
        <f>VLOOKUP($K1141,TONG_SL!$A:$D,2,0)</f>
        <v>Chả cốm 300g</v>
      </c>
      <c r="N1141" s="21" t="str">
        <f t="shared" si="122"/>
        <v>K-C6</v>
      </c>
      <c r="Q1141" s="21" t="str">
        <f>VLOOKUP(K1141,TONG_SL!$A:$D,3,0)</f>
        <v>Túi</v>
      </c>
      <c r="R1141" s="106">
        <v>10</v>
      </c>
      <c r="S1141" s="171"/>
      <c r="T1141" s="171">
        <f>VLOOKUP(VLOOKUP(G1141,Ma_KH!$A:$R,18,0)&amp;K1141,Gia_MB!$A:$F,6,0)</f>
        <v>74250</v>
      </c>
      <c r="U1141" s="172">
        <f t="shared" si="118"/>
        <v>742500</v>
      </c>
      <c r="V1141" s="171"/>
      <c r="W1141" s="173">
        <f t="shared" si="119"/>
        <v>0</v>
      </c>
      <c r="X1141" s="174" t="str">
        <f t="shared" si="120"/>
        <v>8</v>
      </c>
      <c r="Y1141" s="171"/>
      <c r="Z1141" s="172">
        <f t="shared" si="121"/>
        <v>59400</v>
      </c>
      <c r="AA1141" s="175">
        <f>VLOOKUP(G1141,Ma_KH!$A:$R,14,0)</f>
        <v>60</v>
      </c>
    </row>
    <row r="1142" spans="1:27" hidden="1" x14ac:dyDescent="0.25">
      <c r="A1142" s="179">
        <v>45989</v>
      </c>
      <c r="B1142" s="182">
        <v>4180590980</v>
      </c>
      <c r="C1142" s="178" t="s">
        <v>7767</v>
      </c>
      <c r="D1142" s="179">
        <v>45994</v>
      </c>
      <c r="E1142" s="180"/>
      <c r="F1142" s="178"/>
      <c r="G1142" s="32" t="s">
        <v>295</v>
      </c>
      <c r="H1142" s="180"/>
      <c r="I1142" s="182">
        <v>4180590980</v>
      </c>
      <c r="J1142" s="182" t="s">
        <v>70</v>
      </c>
      <c r="K1142" s="332" t="s">
        <v>32</v>
      </c>
      <c r="L1142" s="21" t="str">
        <f>VLOOKUP($K1142,TONG_SL!$A:$D,2,0)</f>
        <v>Giò Tai Lưỡi Xào 250g</v>
      </c>
      <c r="N1142" s="21" t="str">
        <f t="shared" si="122"/>
        <v>K-C6</v>
      </c>
      <c r="Q1142" s="21" t="str">
        <f>VLOOKUP(K1142,TONG_SL!$A:$D,3,0)</f>
        <v>Túi</v>
      </c>
      <c r="R1142" s="106">
        <v>3</v>
      </c>
      <c r="S1142" s="171"/>
      <c r="T1142" s="171">
        <f>VLOOKUP(VLOOKUP(G1142,Ma_KH!$A:$R,18,0)&amp;K1142,Gia_MB!$A:$F,6,0)</f>
        <v>50182</v>
      </c>
      <c r="U1142" s="172">
        <f t="shared" ref="U1142:U1205" si="123">T1142*R1142</f>
        <v>150546</v>
      </c>
      <c r="V1142" s="171"/>
      <c r="W1142" s="173">
        <f t="shared" ref="W1142:W1205" si="124">U1142*V1142</f>
        <v>0</v>
      </c>
      <c r="X1142" s="174" t="str">
        <f t="shared" ref="X1142:X1205" si="125">IF(B1142&lt;&gt;"","8","0")</f>
        <v>8</v>
      </c>
      <c r="Y1142" s="171"/>
      <c r="Z1142" s="172">
        <f t="shared" ref="Z1142:Z1205" si="126">U1142*X1142%</f>
        <v>12043.68</v>
      </c>
      <c r="AA1142" s="175">
        <f>VLOOKUP(G1142,Ma_KH!$A:$R,14,0)</f>
        <v>60</v>
      </c>
    </row>
    <row r="1143" spans="1:27" hidden="1" x14ac:dyDescent="0.25">
      <c r="A1143" s="179">
        <v>45989</v>
      </c>
      <c r="B1143" s="182">
        <v>4180590980</v>
      </c>
      <c r="C1143" s="178" t="s">
        <v>7767</v>
      </c>
      <c r="D1143" s="179">
        <v>45994</v>
      </c>
      <c r="E1143" s="180"/>
      <c r="F1143" s="178"/>
      <c r="G1143" s="32" t="s">
        <v>295</v>
      </c>
      <c r="H1143" s="180"/>
      <c r="I1143" s="182">
        <v>4180590980</v>
      </c>
      <c r="J1143" s="182" t="s">
        <v>70</v>
      </c>
      <c r="K1143" s="332" t="s">
        <v>30</v>
      </c>
      <c r="L1143" s="21" t="str">
        <f>VLOOKUP($K1143,TONG_SL!$A:$D,2,0)</f>
        <v>Gà muối 500g</v>
      </c>
      <c r="N1143" s="21" t="str">
        <f t="shared" si="122"/>
        <v>K-C6</v>
      </c>
      <c r="Q1143" s="21" t="str">
        <f>VLOOKUP(K1143,TONG_SL!$A:$D,3,0)</f>
        <v>Túi</v>
      </c>
      <c r="R1143" s="106">
        <v>2</v>
      </c>
      <c r="S1143" s="171"/>
      <c r="T1143" s="171">
        <f>VLOOKUP(VLOOKUP(G1143,Ma_KH!$A:$R,18,0)&amp;K1143,Gia_MB!$A:$F,6,0)</f>
        <v>111058</v>
      </c>
      <c r="U1143" s="172">
        <f t="shared" si="123"/>
        <v>222116</v>
      </c>
      <c r="V1143" s="171"/>
      <c r="W1143" s="173">
        <f t="shared" si="124"/>
        <v>0</v>
      </c>
      <c r="X1143" s="174" t="str">
        <f t="shared" si="125"/>
        <v>8</v>
      </c>
      <c r="Y1143" s="171"/>
      <c r="Z1143" s="172">
        <f t="shared" si="126"/>
        <v>17769.28</v>
      </c>
      <c r="AA1143" s="175">
        <f>VLOOKUP(G1143,Ma_KH!$A:$R,14,0)</f>
        <v>60</v>
      </c>
    </row>
    <row r="1144" spans="1:27" hidden="1" x14ac:dyDescent="0.25">
      <c r="A1144" s="179">
        <v>45989</v>
      </c>
      <c r="B1144" s="182">
        <v>4180590980</v>
      </c>
      <c r="C1144" s="178" t="s">
        <v>7767</v>
      </c>
      <c r="D1144" s="179">
        <v>45994</v>
      </c>
      <c r="E1144" s="180"/>
      <c r="F1144" s="178"/>
      <c r="G1144" s="32" t="s">
        <v>295</v>
      </c>
      <c r="H1144" s="180"/>
      <c r="I1144" s="182">
        <v>4180590980</v>
      </c>
      <c r="J1144" s="182" t="s">
        <v>70</v>
      </c>
      <c r="K1144" s="332" t="s">
        <v>27</v>
      </c>
      <c r="L1144" s="21" t="str">
        <f>VLOOKUP($K1144,TONG_SL!$A:$D,2,0)</f>
        <v>Chân giò heo muối 300g</v>
      </c>
      <c r="N1144" s="21" t="str">
        <f t="shared" si="122"/>
        <v>K-C6</v>
      </c>
      <c r="Q1144" s="21" t="str">
        <f>VLOOKUP(K1144,TONG_SL!$A:$D,3,0)</f>
        <v>Túi</v>
      </c>
      <c r="R1144" s="106">
        <v>4</v>
      </c>
      <c r="S1144" s="171"/>
      <c r="T1144" s="171">
        <f>VLOOKUP(VLOOKUP(G1144,Ma_KH!$A:$R,18,0)&amp;K1144,Gia_MB!$A:$F,6,0)</f>
        <v>73431</v>
      </c>
      <c r="U1144" s="172">
        <f t="shared" si="123"/>
        <v>293724</v>
      </c>
      <c r="V1144" s="171"/>
      <c r="W1144" s="173">
        <f t="shared" si="124"/>
        <v>0</v>
      </c>
      <c r="X1144" s="174" t="str">
        <f t="shared" si="125"/>
        <v>8</v>
      </c>
      <c r="Y1144" s="171"/>
      <c r="Z1144" s="172">
        <f t="shared" si="126"/>
        <v>23497.920000000002</v>
      </c>
      <c r="AA1144" s="175">
        <f>VLOOKUP(G1144,Ma_KH!$A:$R,14,0)</f>
        <v>60</v>
      </c>
    </row>
    <row r="1145" spans="1:27" hidden="1" x14ac:dyDescent="0.25">
      <c r="A1145" s="179">
        <v>45989</v>
      </c>
      <c r="B1145" s="182">
        <v>4180590980</v>
      </c>
      <c r="C1145" s="178" t="s">
        <v>7767</v>
      </c>
      <c r="D1145" s="179">
        <v>45994</v>
      </c>
      <c r="E1145" s="180"/>
      <c r="F1145" s="178"/>
      <c r="G1145" s="32" t="s">
        <v>295</v>
      </c>
      <c r="H1145" s="180"/>
      <c r="I1145" s="182">
        <v>4180590980</v>
      </c>
      <c r="J1145" s="182" t="s">
        <v>70</v>
      </c>
      <c r="K1145" s="332" t="s">
        <v>39</v>
      </c>
      <c r="L1145" s="21" t="str">
        <f>VLOOKUP($K1145,TONG_SL!$A:$D,2,0)</f>
        <v>Chả nướng 300g</v>
      </c>
      <c r="N1145" s="21" t="str">
        <f t="shared" si="122"/>
        <v>K-C6</v>
      </c>
      <c r="Q1145" s="21" t="str">
        <f>VLOOKUP(K1145,TONG_SL!$A:$D,3,0)</f>
        <v>Túi</v>
      </c>
      <c r="R1145" s="106">
        <v>3</v>
      </c>
      <c r="S1145" s="171"/>
      <c r="T1145" s="171">
        <f>VLOOKUP(VLOOKUP(G1145,Ma_KH!$A:$R,18,0)&amp;K1145,Gia_MB!$A:$F,6,0)</f>
        <v>70950</v>
      </c>
      <c r="U1145" s="172">
        <f t="shared" si="123"/>
        <v>212850</v>
      </c>
      <c r="V1145" s="171"/>
      <c r="W1145" s="173">
        <f t="shared" si="124"/>
        <v>0</v>
      </c>
      <c r="X1145" s="174" t="str">
        <f t="shared" si="125"/>
        <v>8</v>
      </c>
      <c r="Y1145" s="171"/>
      <c r="Z1145" s="172">
        <f t="shared" si="126"/>
        <v>17028</v>
      </c>
      <c r="AA1145" s="175">
        <f>VLOOKUP(G1145,Ma_KH!$A:$R,14,0)</f>
        <v>60</v>
      </c>
    </row>
    <row r="1146" spans="1:27" hidden="1" x14ac:dyDescent="0.25">
      <c r="A1146" s="179">
        <v>45989</v>
      </c>
      <c r="B1146" s="182">
        <v>4180590980</v>
      </c>
      <c r="C1146" s="178" t="s">
        <v>7767</v>
      </c>
      <c r="D1146" s="179">
        <v>45994</v>
      </c>
      <c r="E1146" s="180"/>
      <c r="F1146" s="178"/>
      <c r="G1146" s="32" t="s">
        <v>295</v>
      </c>
      <c r="H1146" s="180"/>
      <c r="I1146" s="182">
        <v>4180590980</v>
      </c>
      <c r="J1146" s="182" t="s">
        <v>70</v>
      </c>
      <c r="K1146" s="332" t="s">
        <v>48</v>
      </c>
      <c r="L1146" s="21" t="str">
        <f>VLOOKUP($K1146,TONG_SL!$A:$D,2,0)</f>
        <v>Mọc Nấm Hương 250g</v>
      </c>
      <c r="N1146" s="21" t="str">
        <f t="shared" si="122"/>
        <v>K-C6</v>
      </c>
      <c r="Q1146" s="21" t="str">
        <f>VLOOKUP(K1146,TONG_SL!$A:$D,3,0)</f>
        <v>Túi</v>
      </c>
      <c r="R1146" s="106">
        <v>4</v>
      </c>
      <c r="S1146" s="171"/>
      <c r="T1146" s="171">
        <f>VLOOKUP(VLOOKUP(G1146,Ma_KH!$A:$R,18,0)&amp;K1146,Gia_MB!$A:$F,6,0)</f>
        <v>46000</v>
      </c>
      <c r="U1146" s="172">
        <f t="shared" si="123"/>
        <v>184000</v>
      </c>
      <c r="V1146" s="171"/>
      <c r="W1146" s="173">
        <f t="shared" si="124"/>
        <v>0</v>
      </c>
      <c r="X1146" s="174" t="str">
        <f t="shared" si="125"/>
        <v>8</v>
      </c>
      <c r="Y1146" s="171"/>
      <c r="Z1146" s="172">
        <f t="shared" si="126"/>
        <v>14720</v>
      </c>
      <c r="AA1146" s="175">
        <f>VLOOKUP(G1146,Ma_KH!$A:$R,14,0)</f>
        <v>60</v>
      </c>
    </row>
    <row r="1147" spans="1:27" hidden="1" x14ac:dyDescent="0.25">
      <c r="A1147" s="179">
        <v>45989</v>
      </c>
      <c r="B1147" s="182">
        <v>4180590980</v>
      </c>
      <c r="C1147" s="178" t="s">
        <v>7767</v>
      </c>
      <c r="D1147" s="179">
        <v>45994</v>
      </c>
      <c r="E1147" s="180"/>
      <c r="F1147" s="178"/>
      <c r="G1147" s="32" t="s">
        <v>295</v>
      </c>
      <c r="H1147" s="180"/>
      <c r="I1147" s="182">
        <v>4180590980</v>
      </c>
      <c r="J1147" s="182" t="s">
        <v>70</v>
      </c>
      <c r="K1147" s="332" t="s">
        <v>37</v>
      </c>
      <c r="L1147" s="21" t="str">
        <f>VLOOKUP($K1147,TONG_SL!$A:$D,2,0)</f>
        <v>Chả cốm 300g</v>
      </c>
      <c r="N1147" s="21" t="str">
        <f t="shared" si="122"/>
        <v>K-C6</v>
      </c>
      <c r="Q1147" s="21" t="str">
        <f>VLOOKUP(K1147,TONG_SL!$A:$D,3,0)</f>
        <v>Túi</v>
      </c>
      <c r="R1147" s="106">
        <v>3</v>
      </c>
      <c r="S1147" s="171"/>
      <c r="T1147" s="171">
        <f>VLOOKUP(VLOOKUP(G1147,Ma_KH!$A:$R,18,0)&amp;K1147,Gia_MB!$A:$F,6,0)</f>
        <v>74250</v>
      </c>
      <c r="U1147" s="172">
        <f t="shared" si="123"/>
        <v>222750</v>
      </c>
      <c r="V1147" s="171"/>
      <c r="W1147" s="173">
        <f t="shared" si="124"/>
        <v>0</v>
      </c>
      <c r="X1147" s="174" t="str">
        <f t="shared" si="125"/>
        <v>8</v>
      </c>
      <c r="Y1147" s="171"/>
      <c r="Z1147" s="172">
        <f t="shared" si="126"/>
        <v>17820</v>
      </c>
      <c r="AA1147" s="175">
        <f>VLOOKUP(G1147,Ma_KH!$A:$R,14,0)</f>
        <v>60</v>
      </c>
    </row>
    <row r="1148" spans="1:27" hidden="1" x14ac:dyDescent="0.25">
      <c r="A1148" s="179">
        <v>45989</v>
      </c>
      <c r="B1148" s="182">
        <v>4180590863</v>
      </c>
      <c r="C1148" s="178" t="s">
        <v>7767</v>
      </c>
      <c r="D1148" s="179">
        <v>45994</v>
      </c>
      <c r="E1148" s="180"/>
      <c r="F1148" s="178"/>
      <c r="G1148" s="32" t="s">
        <v>498</v>
      </c>
      <c r="H1148" s="180"/>
      <c r="I1148" s="182">
        <v>4180590863</v>
      </c>
      <c r="J1148" s="182" t="s">
        <v>70</v>
      </c>
      <c r="K1148" s="332" t="s">
        <v>48</v>
      </c>
      <c r="L1148" s="21" t="str">
        <f>VLOOKUP($K1148,TONG_SL!$A:$D,2,0)</f>
        <v>Mọc Nấm Hương 250g</v>
      </c>
      <c r="N1148" s="21" t="str">
        <f t="shared" si="122"/>
        <v>K-C6</v>
      </c>
      <c r="Q1148" s="21" t="str">
        <f>VLOOKUP(K1148,TONG_SL!$A:$D,3,0)</f>
        <v>Túi</v>
      </c>
      <c r="R1148" s="1">
        <v>4</v>
      </c>
      <c r="S1148" s="171"/>
      <c r="T1148" s="171">
        <f>VLOOKUP(VLOOKUP(G1148,Ma_KH!$A:$R,18,0)&amp;K1148,Gia_MB!$A:$F,6,0)</f>
        <v>46000</v>
      </c>
      <c r="U1148" s="172">
        <f t="shared" si="123"/>
        <v>184000</v>
      </c>
      <c r="V1148" s="171"/>
      <c r="W1148" s="173">
        <f t="shared" si="124"/>
        <v>0</v>
      </c>
      <c r="X1148" s="174" t="str">
        <f t="shared" si="125"/>
        <v>8</v>
      </c>
      <c r="Y1148" s="171"/>
      <c r="Z1148" s="172">
        <f t="shared" si="126"/>
        <v>14720</v>
      </c>
      <c r="AA1148" s="175">
        <f>VLOOKUP(G1148,Ma_KH!$A:$R,14,0)</f>
        <v>60</v>
      </c>
    </row>
    <row r="1149" spans="1:27" hidden="1" x14ac:dyDescent="0.25">
      <c r="A1149" s="179">
        <v>45989</v>
      </c>
      <c r="B1149" s="182">
        <v>4180590863</v>
      </c>
      <c r="C1149" s="178" t="s">
        <v>7767</v>
      </c>
      <c r="D1149" s="179">
        <v>45994</v>
      </c>
      <c r="E1149" s="180"/>
      <c r="F1149" s="178"/>
      <c r="G1149" s="32" t="s">
        <v>498</v>
      </c>
      <c r="H1149" s="180"/>
      <c r="I1149" s="182">
        <v>4180590863</v>
      </c>
      <c r="J1149" s="182" t="s">
        <v>70</v>
      </c>
      <c r="K1149" s="332" t="s">
        <v>27</v>
      </c>
      <c r="L1149" s="21" t="str">
        <f>VLOOKUP($K1149,TONG_SL!$A:$D,2,0)</f>
        <v>Chân giò heo muối 300g</v>
      </c>
      <c r="N1149" s="21" t="str">
        <f t="shared" si="122"/>
        <v>K-C6</v>
      </c>
      <c r="Q1149" s="21" t="str">
        <f>VLOOKUP(K1149,TONG_SL!$A:$D,3,0)</f>
        <v>Túi</v>
      </c>
      <c r="R1149" s="1">
        <v>6</v>
      </c>
      <c r="S1149" s="171"/>
      <c r="T1149" s="171">
        <f>VLOOKUP(VLOOKUP(G1149,Ma_KH!$A:$R,18,0)&amp;K1149,Gia_MB!$A:$F,6,0)</f>
        <v>73431</v>
      </c>
      <c r="U1149" s="172">
        <f t="shared" si="123"/>
        <v>440586</v>
      </c>
      <c r="V1149" s="171"/>
      <c r="W1149" s="173">
        <f t="shared" si="124"/>
        <v>0</v>
      </c>
      <c r="X1149" s="174" t="str">
        <f t="shared" si="125"/>
        <v>8</v>
      </c>
      <c r="Y1149" s="171"/>
      <c r="Z1149" s="172">
        <f t="shared" si="126"/>
        <v>35246.879999999997</v>
      </c>
      <c r="AA1149" s="175">
        <f>VLOOKUP(G1149,Ma_KH!$A:$R,14,0)</f>
        <v>60</v>
      </c>
    </row>
    <row r="1150" spans="1:27" hidden="1" x14ac:dyDescent="0.25">
      <c r="A1150" s="179">
        <v>45989</v>
      </c>
      <c r="B1150" s="182">
        <v>4180590841</v>
      </c>
      <c r="C1150" s="178" t="s">
        <v>7767</v>
      </c>
      <c r="D1150" s="179">
        <v>45994</v>
      </c>
      <c r="E1150" s="180"/>
      <c r="F1150" s="178"/>
      <c r="G1150" s="32" t="s">
        <v>491</v>
      </c>
      <c r="H1150" s="180"/>
      <c r="I1150" s="182">
        <v>4180590841</v>
      </c>
      <c r="J1150" s="182" t="s">
        <v>70</v>
      </c>
      <c r="K1150" s="332" t="s">
        <v>30</v>
      </c>
      <c r="L1150" s="21" t="str">
        <f>VLOOKUP($K1150,TONG_SL!$A:$D,2,0)</f>
        <v>Gà muối 500g</v>
      </c>
      <c r="N1150" s="21" t="str">
        <f t="shared" si="122"/>
        <v>K-C6</v>
      </c>
      <c r="Q1150" s="21" t="str">
        <f>VLOOKUP(K1150,TONG_SL!$A:$D,3,0)</f>
        <v>Túi</v>
      </c>
      <c r="R1150" s="1">
        <v>4</v>
      </c>
      <c r="S1150" s="171"/>
      <c r="T1150" s="171">
        <f>VLOOKUP(VLOOKUP(G1150,Ma_KH!$A:$R,18,0)&amp;K1150,Gia_MB!$A:$F,6,0)</f>
        <v>111058</v>
      </c>
      <c r="U1150" s="172">
        <f t="shared" si="123"/>
        <v>444232</v>
      </c>
      <c r="V1150" s="171"/>
      <c r="W1150" s="173">
        <f t="shared" si="124"/>
        <v>0</v>
      </c>
      <c r="X1150" s="174" t="str">
        <f t="shared" si="125"/>
        <v>8</v>
      </c>
      <c r="Y1150" s="171"/>
      <c r="Z1150" s="172">
        <f t="shared" si="126"/>
        <v>35538.559999999998</v>
      </c>
      <c r="AA1150" s="175">
        <f>VLOOKUP(G1150,Ma_KH!$A:$R,14,0)</f>
        <v>60</v>
      </c>
    </row>
    <row r="1151" spans="1:27" hidden="1" x14ac:dyDescent="0.25">
      <c r="A1151" s="179">
        <v>45989</v>
      </c>
      <c r="B1151" s="182">
        <v>4180590841</v>
      </c>
      <c r="C1151" s="178" t="s">
        <v>7767</v>
      </c>
      <c r="D1151" s="179">
        <v>45994</v>
      </c>
      <c r="E1151" s="180"/>
      <c r="F1151" s="178"/>
      <c r="G1151" s="32" t="s">
        <v>491</v>
      </c>
      <c r="H1151" s="180"/>
      <c r="I1151" s="182">
        <v>4180590841</v>
      </c>
      <c r="J1151" s="182" t="s">
        <v>70</v>
      </c>
      <c r="K1151" s="332" t="s">
        <v>27</v>
      </c>
      <c r="L1151" s="21" t="str">
        <f>VLOOKUP($K1151,TONG_SL!$A:$D,2,0)</f>
        <v>Chân giò heo muối 300g</v>
      </c>
      <c r="N1151" s="21" t="str">
        <f t="shared" si="122"/>
        <v>K-C6</v>
      </c>
      <c r="Q1151" s="21" t="str">
        <f>VLOOKUP(K1151,TONG_SL!$A:$D,3,0)</f>
        <v>Túi</v>
      </c>
      <c r="R1151" s="1">
        <v>3</v>
      </c>
      <c r="S1151" s="171"/>
      <c r="T1151" s="171">
        <f>VLOOKUP(VLOOKUP(G1151,Ma_KH!$A:$R,18,0)&amp;K1151,Gia_MB!$A:$F,6,0)</f>
        <v>73431</v>
      </c>
      <c r="U1151" s="172">
        <f t="shared" si="123"/>
        <v>220293</v>
      </c>
      <c r="V1151" s="171"/>
      <c r="W1151" s="173">
        <f t="shared" si="124"/>
        <v>0</v>
      </c>
      <c r="X1151" s="174" t="str">
        <f t="shared" si="125"/>
        <v>8</v>
      </c>
      <c r="Y1151" s="171"/>
      <c r="Z1151" s="172">
        <f t="shared" si="126"/>
        <v>17623.439999999999</v>
      </c>
      <c r="AA1151" s="175">
        <f>VLOOKUP(G1151,Ma_KH!$A:$R,14,0)</f>
        <v>60</v>
      </c>
    </row>
    <row r="1152" spans="1:27" hidden="1" x14ac:dyDescent="0.25">
      <c r="A1152" s="179">
        <v>45989</v>
      </c>
      <c r="B1152" s="182">
        <v>4180590841</v>
      </c>
      <c r="C1152" s="178" t="s">
        <v>7767</v>
      </c>
      <c r="D1152" s="179">
        <v>45994</v>
      </c>
      <c r="E1152" s="180"/>
      <c r="F1152" s="178"/>
      <c r="G1152" s="32" t="s">
        <v>491</v>
      </c>
      <c r="H1152" s="180"/>
      <c r="I1152" s="182">
        <v>4180590841</v>
      </c>
      <c r="J1152" s="182" t="s">
        <v>70</v>
      </c>
      <c r="K1152" s="332" t="s">
        <v>32</v>
      </c>
      <c r="L1152" s="21" t="str">
        <f>VLOOKUP($K1152,TONG_SL!$A:$D,2,0)</f>
        <v>Giò Tai Lưỡi Xào 250g</v>
      </c>
      <c r="N1152" s="21" t="str">
        <f t="shared" si="122"/>
        <v>K-C6</v>
      </c>
      <c r="Q1152" s="21" t="str">
        <f>VLOOKUP(K1152,TONG_SL!$A:$D,3,0)</f>
        <v>Túi</v>
      </c>
      <c r="R1152" s="1">
        <v>4</v>
      </c>
      <c r="S1152" s="171"/>
      <c r="T1152" s="171">
        <f>VLOOKUP(VLOOKUP(G1152,Ma_KH!$A:$R,18,0)&amp;K1152,Gia_MB!$A:$F,6,0)</f>
        <v>50182</v>
      </c>
      <c r="U1152" s="172">
        <f t="shared" si="123"/>
        <v>200728</v>
      </c>
      <c r="V1152" s="171"/>
      <c r="W1152" s="173">
        <f t="shared" si="124"/>
        <v>0</v>
      </c>
      <c r="X1152" s="174" t="str">
        <f t="shared" si="125"/>
        <v>8</v>
      </c>
      <c r="Y1152" s="171"/>
      <c r="Z1152" s="172">
        <f t="shared" si="126"/>
        <v>16058.24</v>
      </c>
      <c r="AA1152" s="175">
        <f>VLOOKUP(G1152,Ma_KH!$A:$R,14,0)</f>
        <v>60</v>
      </c>
    </row>
    <row r="1153" spans="1:27" hidden="1" x14ac:dyDescent="0.25">
      <c r="A1153" s="179">
        <v>45989</v>
      </c>
      <c r="B1153" s="182">
        <v>4180590841</v>
      </c>
      <c r="C1153" s="178" t="s">
        <v>7767</v>
      </c>
      <c r="D1153" s="179">
        <v>45994</v>
      </c>
      <c r="E1153" s="180"/>
      <c r="F1153" s="178"/>
      <c r="G1153" s="32" t="s">
        <v>491</v>
      </c>
      <c r="H1153" s="180"/>
      <c r="I1153" s="182">
        <v>4180590841</v>
      </c>
      <c r="J1153" s="182" t="s">
        <v>70</v>
      </c>
      <c r="K1153" s="332" t="s">
        <v>34</v>
      </c>
      <c r="L1153" s="21" t="str">
        <f>VLOOKUP($K1153,TONG_SL!$A:$D,2,0)</f>
        <v>Tai heo muối 200g</v>
      </c>
      <c r="N1153" s="21" t="str">
        <f t="shared" si="122"/>
        <v>K-C6</v>
      </c>
      <c r="Q1153" s="21" t="str">
        <f>VLOOKUP(K1153,TONG_SL!$A:$D,3,0)</f>
        <v>Túi</v>
      </c>
      <c r="R1153" s="1">
        <v>2</v>
      </c>
      <c r="S1153" s="171"/>
      <c r="T1153" s="171">
        <f>VLOOKUP(VLOOKUP(G1153,Ma_KH!$A:$R,18,0)&amp;K1153,Gia_MB!$A:$F,6,0)</f>
        <v>55595</v>
      </c>
      <c r="U1153" s="172">
        <f t="shared" si="123"/>
        <v>111190</v>
      </c>
      <c r="V1153" s="171"/>
      <c r="W1153" s="173">
        <f t="shared" si="124"/>
        <v>0</v>
      </c>
      <c r="X1153" s="174" t="str">
        <f t="shared" si="125"/>
        <v>8</v>
      </c>
      <c r="Y1153" s="171"/>
      <c r="Z1153" s="172">
        <f t="shared" si="126"/>
        <v>8895.2000000000007</v>
      </c>
      <c r="AA1153" s="175">
        <f>VLOOKUP(G1153,Ma_KH!$A:$R,14,0)</f>
        <v>60</v>
      </c>
    </row>
    <row r="1154" spans="1:27" hidden="1" x14ac:dyDescent="0.25">
      <c r="A1154" s="179">
        <v>45989</v>
      </c>
      <c r="B1154" s="182">
        <v>4180590995</v>
      </c>
      <c r="C1154" s="178" t="s">
        <v>7767</v>
      </c>
      <c r="D1154" s="179">
        <v>45994</v>
      </c>
      <c r="E1154" s="180"/>
      <c r="F1154" s="178"/>
      <c r="G1154" s="32" t="s">
        <v>309</v>
      </c>
      <c r="H1154" s="180"/>
      <c r="I1154" s="182">
        <v>4180590995</v>
      </c>
      <c r="J1154" s="182" t="s">
        <v>70</v>
      </c>
      <c r="K1154" s="332" t="s">
        <v>30</v>
      </c>
      <c r="L1154" s="21" t="str">
        <f>VLOOKUP($K1154,TONG_SL!$A:$D,2,0)</f>
        <v>Gà muối 500g</v>
      </c>
      <c r="N1154" s="21" t="str">
        <f t="shared" si="122"/>
        <v>K-C6</v>
      </c>
      <c r="Q1154" s="21" t="str">
        <f>VLOOKUP(K1154,TONG_SL!$A:$D,3,0)</f>
        <v>Túi</v>
      </c>
      <c r="R1154" s="1">
        <v>2</v>
      </c>
      <c r="S1154" s="171"/>
      <c r="T1154" s="171">
        <f>VLOOKUP(VLOOKUP(G1154,Ma_KH!$A:$R,18,0)&amp;K1154,Gia_MB!$A:$F,6,0)</f>
        <v>111058</v>
      </c>
      <c r="U1154" s="172">
        <f t="shared" si="123"/>
        <v>222116</v>
      </c>
      <c r="V1154" s="171"/>
      <c r="W1154" s="173">
        <f t="shared" si="124"/>
        <v>0</v>
      </c>
      <c r="X1154" s="174" t="str">
        <f t="shared" si="125"/>
        <v>8</v>
      </c>
      <c r="Y1154" s="171"/>
      <c r="Z1154" s="172">
        <f t="shared" si="126"/>
        <v>17769.28</v>
      </c>
      <c r="AA1154" s="175">
        <f>VLOOKUP(G1154,Ma_KH!$A:$R,14,0)</f>
        <v>60</v>
      </c>
    </row>
    <row r="1155" spans="1:27" hidden="1" x14ac:dyDescent="0.25">
      <c r="A1155" s="179">
        <v>45989</v>
      </c>
      <c r="B1155" s="182">
        <v>4180590995</v>
      </c>
      <c r="C1155" s="178" t="s">
        <v>7767</v>
      </c>
      <c r="D1155" s="179">
        <v>45994</v>
      </c>
      <c r="E1155" s="180"/>
      <c r="F1155" s="178"/>
      <c r="G1155" s="32" t="s">
        <v>309</v>
      </c>
      <c r="H1155" s="180"/>
      <c r="I1155" s="182">
        <v>4180590995</v>
      </c>
      <c r="J1155" s="182" t="s">
        <v>70</v>
      </c>
      <c r="K1155" s="332" t="s">
        <v>48</v>
      </c>
      <c r="L1155" s="21" t="str">
        <f>VLOOKUP($K1155,TONG_SL!$A:$D,2,0)</f>
        <v>Mọc Nấm Hương 250g</v>
      </c>
      <c r="N1155" s="21" t="str">
        <f t="shared" si="122"/>
        <v>K-C6</v>
      </c>
      <c r="Q1155" s="21" t="str">
        <f>VLOOKUP(K1155,TONG_SL!$A:$D,3,0)</f>
        <v>Túi</v>
      </c>
      <c r="R1155" s="1">
        <v>4</v>
      </c>
      <c r="S1155" s="171"/>
      <c r="T1155" s="171">
        <f>VLOOKUP(VLOOKUP(G1155,Ma_KH!$A:$R,18,0)&amp;K1155,Gia_MB!$A:$F,6,0)</f>
        <v>46000</v>
      </c>
      <c r="U1155" s="172">
        <f t="shared" si="123"/>
        <v>184000</v>
      </c>
      <c r="V1155" s="171"/>
      <c r="W1155" s="173">
        <f t="shared" si="124"/>
        <v>0</v>
      </c>
      <c r="X1155" s="174" t="str">
        <f t="shared" si="125"/>
        <v>8</v>
      </c>
      <c r="Y1155" s="171"/>
      <c r="Z1155" s="172">
        <f t="shared" si="126"/>
        <v>14720</v>
      </c>
      <c r="AA1155" s="175">
        <f>VLOOKUP(G1155,Ma_KH!$A:$R,14,0)</f>
        <v>60</v>
      </c>
    </row>
    <row r="1156" spans="1:27" hidden="1" x14ac:dyDescent="0.25">
      <c r="A1156" s="179">
        <v>45989</v>
      </c>
      <c r="B1156" s="182">
        <v>4180590995</v>
      </c>
      <c r="C1156" s="178" t="s">
        <v>7767</v>
      </c>
      <c r="D1156" s="179">
        <v>45994</v>
      </c>
      <c r="E1156" s="180"/>
      <c r="F1156" s="178"/>
      <c r="G1156" s="32" t="s">
        <v>309</v>
      </c>
      <c r="H1156" s="180"/>
      <c r="I1156" s="182">
        <v>4180590995</v>
      </c>
      <c r="J1156" s="182" t="s">
        <v>70</v>
      </c>
      <c r="K1156" s="332" t="s">
        <v>27</v>
      </c>
      <c r="L1156" s="21" t="str">
        <f>VLOOKUP($K1156,TONG_SL!$A:$D,2,0)</f>
        <v>Chân giò heo muối 300g</v>
      </c>
      <c r="N1156" s="21" t="str">
        <f t="shared" si="122"/>
        <v>K-C6</v>
      </c>
      <c r="Q1156" s="21" t="str">
        <f>VLOOKUP(K1156,TONG_SL!$A:$D,3,0)</f>
        <v>Túi</v>
      </c>
      <c r="R1156" s="1">
        <v>2</v>
      </c>
      <c r="S1156" s="171"/>
      <c r="T1156" s="171">
        <f>VLOOKUP(VLOOKUP(G1156,Ma_KH!$A:$R,18,0)&amp;K1156,Gia_MB!$A:$F,6,0)</f>
        <v>73431</v>
      </c>
      <c r="U1156" s="172">
        <f t="shared" si="123"/>
        <v>146862</v>
      </c>
      <c r="V1156" s="171"/>
      <c r="W1156" s="173">
        <f t="shared" si="124"/>
        <v>0</v>
      </c>
      <c r="X1156" s="174" t="str">
        <f t="shared" si="125"/>
        <v>8</v>
      </c>
      <c r="Y1156" s="171"/>
      <c r="Z1156" s="172">
        <f t="shared" si="126"/>
        <v>11748.960000000001</v>
      </c>
      <c r="AA1156" s="175">
        <f>VLOOKUP(G1156,Ma_KH!$A:$R,14,0)</f>
        <v>60</v>
      </c>
    </row>
    <row r="1157" spans="1:27" hidden="1" x14ac:dyDescent="0.25">
      <c r="A1157" s="179">
        <v>45989</v>
      </c>
      <c r="B1157" s="182">
        <v>4180590712</v>
      </c>
      <c r="C1157" s="178" t="s">
        <v>7767</v>
      </c>
      <c r="D1157" s="179">
        <v>45994</v>
      </c>
      <c r="E1157" s="180"/>
      <c r="F1157" s="178"/>
      <c r="G1157" s="32" t="s">
        <v>1055</v>
      </c>
      <c r="H1157" s="180"/>
      <c r="I1157" s="182">
        <v>4180590712</v>
      </c>
      <c r="J1157" s="182" t="s">
        <v>70</v>
      </c>
      <c r="K1157" s="332" t="s">
        <v>48</v>
      </c>
      <c r="L1157" s="21" t="str">
        <f>VLOOKUP($K1157,TONG_SL!$A:$D,2,0)</f>
        <v>Mọc Nấm Hương 250g</v>
      </c>
      <c r="N1157" s="21" t="str">
        <f t="shared" si="122"/>
        <v>K-C6</v>
      </c>
      <c r="Q1157" s="21" t="str">
        <f>VLOOKUP(K1157,TONG_SL!$A:$D,3,0)</f>
        <v>Túi</v>
      </c>
      <c r="R1157" s="1">
        <v>4</v>
      </c>
      <c r="S1157" s="171"/>
      <c r="T1157" s="171">
        <f>VLOOKUP(VLOOKUP(G1157,Ma_KH!$A:$R,18,0)&amp;K1157,Gia_MB!$A:$F,6,0)</f>
        <v>46000</v>
      </c>
      <c r="U1157" s="172">
        <f t="shared" si="123"/>
        <v>184000</v>
      </c>
      <c r="V1157" s="171"/>
      <c r="W1157" s="173">
        <f t="shared" si="124"/>
        <v>0</v>
      </c>
      <c r="X1157" s="174" t="str">
        <f t="shared" si="125"/>
        <v>8</v>
      </c>
      <c r="Y1157" s="171"/>
      <c r="Z1157" s="172">
        <f t="shared" si="126"/>
        <v>14720</v>
      </c>
      <c r="AA1157" s="175">
        <f>VLOOKUP(G1157,Ma_KH!$A:$R,14,0)</f>
        <v>60</v>
      </c>
    </row>
    <row r="1158" spans="1:27" hidden="1" x14ac:dyDescent="0.25">
      <c r="A1158" s="179">
        <v>45989</v>
      </c>
      <c r="B1158" s="182">
        <v>4180590712</v>
      </c>
      <c r="C1158" s="178" t="s">
        <v>7767</v>
      </c>
      <c r="D1158" s="179">
        <v>45994</v>
      </c>
      <c r="E1158" s="180"/>
      <c r="F1158" s="178"/>
      <c r="G1158" s="32" t="s">
        <v>1055</v>
      </c>
      <c r="H1158" s="180"/>
      <c r="I1158" s="182">
        <v>4180590712</v>
      </c>
      <c r="J1158" s="182" t="s">
        <v>70</v>
      </c>
      <c r="K1158" s="332" t="s">
        <v>34</v>
      </c>
      <c r="L1158" s="21" t="str">
        <f>VLOOKUP($K1158,TONG_SL!$A:$D,2,0)</f>
        <v>Tai heo muối 200g</v>
      </c>
      <c r="N1158" s="21" t="str">
        <f t="shared" si="122"/>
        <v>K-C6</v>
      </c>
      <c r="Q1158" s="21" t="str">
        <f>VLOOKUP(K1158,TONG_SL!$A:$D,3,0)</f>
        <v>Túi</v>
      </c>
      <c r="R1158" s="1">
        <v>2</v>
      </c>
      <c r="S1158" s="171"/>
      <c r="T1158" s="171">
        <f>VLOOKUP(VLOOKUP(G1158,Ma_KH!$A:$R,18,0)&amp;K1158,Gia_MB!$A:$F,6,0)</f>
        <v>55595</v>
      </c>
      <c r="U1158" s="172">
        <f t="shared" si="123"/>
        <v>111190</v>
      </c>
      <c r="V1158" s="171"/>
      <c r="W1158" s="173">
        <f t="shared" si="124"/>
        <v>0</v>
      </c>
      <c r="X1158" s="174" t="str">
        <f t="shared" si="125"/>
        <v>8</v>
      </c>
      <c r="Y1158" s="171"/>
      <c r="Z1158" s="172">
        <f t="shared" si="126"/>
        <v>8895.2000000000007</v>
      </c>
      <c r="AA1158" s="175">
        <f>VLOOKUP(G1158,Ma_KH!$A:$R,14,0)</f>
        <v>60</v>
      </c>
    </row>
    <row r="1159" spans="1:27" hidden="1" x14ac:dyDescent="0.25">
      <c r="A1159" s="179">
        <v>45989</v>
      </c>
      <c r="B1159" s="182">
        <v>4180590712</v>
      </c>
      <c r="C1159" s="178" t="s">
        <v>7767</v>
      </c>
      <c r="D1159" s="179">
        <v>45994</v>
      </c>
      <c r="E1159" s="180"/>
      <c r="F1159" s="178"/>
      <c r="G1159" s="32" t="s">
        <v>1055</v>
      </c>
      <c r="H1159" s="180"/>
      <c r="I1159" s="182">
        <v>4180590712</v>
      </c>
      <c r="J1159" s="182" t="s">
        <v>70</v>
      </c>
      <c r="K1159" s="332" t="s">
        <v>32</v>
      </c>
      <c r="L1159" s="21" t="str">
        <f>VLOOKUP($K1159,TONG_SL!$A:$D,2,0)</f>
        <v>Giò Tai Lưỡi Xào 250g</v>
      </c>
      <c r="N1159" s="21" t="str">
        <f t="shared" si="122"/>
        <v>K-C6</v>
      </c>
      <c r="Q1159" s="21" t="str">
        <f>VLOOKUP(K1159,TONG_SL!$A:$D,3,0)</f>
        <v>Túi</v>
      </c>
      <c r="R1159" s="1">
        <v>4</v>
      </c>
      <c r="S1159" s="171"/>
      <c r="T1159" s="171">
        <f>VLOOKUP(VLOOKUP(G1159,Ma_KH!$A:$R,18,0)&amp;K1159,Gia_MB!$A:$F,6,0)</f>
        <v>50182</v>
      </c>
      <c r="U1159" s="172">
        <f t="shared" si="123"/>
        <v>200728</v>
      </c>
      <c r="V1159" s="171"/>
      <c r="W1159" s="173">
        <f t="shared" si="124"/>
        <v>0</v>
      </c>
      <c r="X1159" s="174" t="str">
        <f t="shared" si="125"/>
        <v>8</v>
      </c>
      <c r="Y1159" s="171"/>
      <c r="Z1159" s="172">
        <f t="shared" si="126"/>
        <v>16058.24</v>
      </c>
      <c r="AA1159" s="175">
        <f>VLOOKUP(G1159,Ma_KH!$A:$R,14,0)</f>
        <v>60</v>
      </c>
    </row>
    <row r="1160" spans="1:27" hidden="1" x14ac:dyDescent="0.25">
      <c r="A1160" s="179">
        <v>45989</v>
      </c>
      <c r="B1160" s="182">
        <v>4180590712</v>
      </c>
      <c r="C1160" s="178" t="s">
        <v>7767</v>
      </c>
      <c r="D1160" s="179">
        <v>45994</v>
      </c>
      <c r="E1160" s="180"/>
      <c r="F1160" s="178"/>
      <c r="G1160" s="32" t="s">
        <v>1055</v>
      </c>
      <c r="H1160" s="180"/>
      <c r="I1160" s="182">
        <v>4180590712</v>
      </c>
      <c r="J1160" s="182" t="s">
        <v>70</v>
      </c>
      <c r="K1160" s="332" t="s">
        <v>37</v>
      </c>
      <c r="L1160" s="21" t="str">
        <f>VLOOKUP($K1160,TONG_SL!$A:$D,2,0)</f>
        <v>Chả cốm 300g</v>
      </c>
      <c r="N1160" s="21" t="str">
        <f t="shared" si="122"/>
        <v>K-C6</v>
      </c>
      <c r="Q1160" s="21" t="str">
        <f>VLOOKUP(K1160,TONG_SL!$A:$D,3,0)</f>
        <v>Túi</v>
      </c>
      <c r="R1160" s="1">
        <v>4</v>
      </c>
      <c r="S1160" s="171"/>
      <c r="T1160" s="171">
        <f>VLOOKUP(VLOOKUP(G1160,Ma_KH!$A:$R,18,0)&amp;K1160,Gia_MB!$A:$F,6,0)</f>
        <v>74250</v>
      </c>
      <c r="U1160" s="172">
        <f t="shared" si="123"/>
        <v>297000</v>
      </c>
      <c r="V1160" s="171"/>
      <c r="W1160" s="173">
        <f t="shared" si="124"/>
        <v>0</v>
      </c>
      <c r="X1160" s="174" t="str">
        <f t="shared" si="125"/>
        <v>8</v>
      </c>
      <c r="Y1160" s="171"/>
      <c r="Z1160" s="172">
        <f t="shared" si="126"/>
        <v>23760</v>
      </c>
      <c r="AA1160" s="175">
        <f>VLOOKUP(G1160,Ma_KH!$A:$R,14,0)</f>
        <v>60</v>
      </c>
    </row>
    <row r="1161" spans="1:27" hidden="1" x14ac:dyDescent="0.25">
      <c r="A1161" s="179">
        <v>45989</v>
      </c>
      <c r="B1161" s="182">
        <v>4180590712</v>
      </c>
      <c r="C1161" s="178" t="s">
        <v>7767</v>
      </c>
      <c r="D1161" s="179">
        <v>45994</v>
      </c>
      <c r="E1161" s="180"/>
      <c r="F1161" s="178"/>
      <c r="G1161" s="32" t="s">
        <v>1055</v>
      </c>
      <c r="H1161" s="180"/>
      <c r="I1161" s="182">
        <v>4180590712</v>
      </c>
      <c r="J1161" s="182" t="s">
        <v>70</v>
      </c>
      <c r="K1161" s="332" t="s">
        <v>30</v>
      </c>
      <c r="L1161" s="21" t="str">
        <f>VLOOKUP($K1161,TONG_SL!$A:$D,2,0)</f>
        <v>Gà muối 500g</v>
      </c>
      <c r="N1161" s="21" t="str">
        <f t="shared" si="122"/>
        <v>K-C6</v>
      </c>
      <c r="Q1161" s="21" t="str">
        <f>VLOOKUP(K1161,TONG_SL!$A:$D,3,0)</f>
        <v>Túi</v>
      </c>
      <c r="R1161" s="1">
        <v>2</v>
      </c>
      <c r="S1161" s="171"/>
      <c r="T1161" s="171">
        <f>VLOOKUP(VLOOKUP(G1161,Ma_KH!$A:$R,18,0)&amp;K1161,Gia_MB!$A:$F,6,0)</f>
        <v>111058</v>
      </c>
      <c r="U1161" s="172">
        <f t="shared" si="123"/>
        <v>222116</v>
      </c>
      <c r="V1161" s="171"/>
      <c r="W1161" s="173">
        <f t="shared" si="124"/>
        <v>0</v>
      </c>
      <c r="X1161" s="174" t="str">
        <f t="shared" si="125"/>
        <v>8</v>
      </c>
      <c r="Y1161" s="171"/>
      <c r="Z1161" s="172">
        <f t="shared" si="126"/>
        <v>17769.28</v>
      </c>
      <c r="AA1161" s="175">
        <f>VLOOKUP(G1161,Ma_KH!$A:$R,14,0)</f>
        <v>60</v>
      </c>
    </row>
    <row r="1162" spans="1:27" hidden="1" x14ac:dyDescent="0.25">
      <c r="A1162" s="179">
        <v>45989</v>
      </c>
      <c r="B1162" s="182">
        <v>4180590712</v>
      </c>
      <c r="C1162" s="178" t="s">
        <v>7767</v>
      </c>
      <c r="D1162" s="179">
        <v>45994</v>
      </c>
      <c r="E1162" s="180"/>
      <c r="F1162" s="178"/>
      <c r="G1162" s="32" t="s">
        <v>1055</v>
      </c>
      <c r="H1162" s="180"/>
      <c r="I1162" s="182">
        <v>4180590712</v>
      </c>
      <c r="J1162" s="182" t="s">
        <v>70</v>
      </c>
      <c r="K1162" s="332" t="s">
        <v>27</v>
      </c>
      <c r="L1162" s="21" t="str">
        <f>VLOOKUP($K1162,TONG_SL!$A:$D,2,0)</f>
        <v>Chân giò heo muối 300g</v>
      </c>
      <c r="N1162" s="21" t="str">
        <f t="shared" si="122"/>
        <v>K-C6</v>
      </c>
      <c r="Q1162" s="21" t="str">
        <f>VLOOKUP(K1162,TONG_SL!$A:$D,3,0)</f>
        <v>Túi</v>
      </c>
      <c r="R1162" s="1">
        <v>4</v>
      </c>
      <c r="S1162" s="171"/>
      <c r="T1162" s="171">
        <f>VLOOKUP(VLOOKUP(G1162,Ma_KH!$A:$R,18,0)&amp;K1162,Gia_MB!$A:$F,6,0)</f>
        <v>73431</v>
      </c>
      <c r="U1162" s="172">
        <f t="shared" si="123"/>
        <v>293724</v>
      </c>
      <c r="V1162" s="171"/>
      <c r="W1162" s="173">
        <f t="shared" si="124"/>
        <v>0</v>
      </c>
      <c r="X1162" s="174" t="str">
        <f t="shared" si="125"/>
        <v>8</v>
      </c>
      <c r="Y1162" s="171"/>
      <c r="Z1162" s="172">
        <f t="shared" si="126"/>
        <v>23497.920000000002</v>
      </c>
      <c r="AA1162" s="175">
        <f>VLOOKUP(G1162,Ma_KH!$A:$R,14,0)</f>
        <v>60</v>
      </c>
    </row>
    <row r="1163" spans="1:27" hidden="1" x14ac:dyDescent="0.25">
      <c r="A1163" s="179">
        <v>45989</v>
      </c>
      <c r="B1163" s="182">
        <v>4180590748</v>
      </c>
      <c r="C1163" s="178" t="s">
        <v>7767</v>
      </c>
      <c r="D1163" s="179">
        <v>45994</v>
      </c>
      <c r="E1163" s="180"/>
      <c r="F1163" s="178"/>
      <c r="G1163" s="32" t="s">
        <v>248</v>
      </c>
      <c r="H1163" s="180"/>
      <c r="I1163" s="182">
        <v>4180590748</v>
      </c>
      <c r="J1163" s="182" t="s">
        <v>70</v>
      </c>
      <c r="K1163" s="332" t="s">
        <v>48</v>
      </c>
      <c r="L1163" s="21" t="str">
        <f>VLOOKUP($K1163,TONG_SL!$A:$D,2,0)</f>
        <v>Mọc Nấm Hương 250g</v>
      </c>
      <c r="N1163" s="21" t="str">
        <f t="shared" si="122"/>
        <v>K-C6</v>
      </c>
      <c r="Q1163" s="21" t="str">
        <f>VLOOKUP(K1163,TONG_SL!$A:$D,3,0)</f>
        <v>Túi</v>
      </c>
      <c r="R1163" s="1">
        <v>4</v>
      </c>
      <c r="S1163" s="171"/>
      <c r="T1163" s="171">
        <f>VLOOKUP(VLOOKUP(G1163,Ma_KH!$A:$R,18,0)&amp;K1163,Gia_MB!$A:$F,6,0)</f>
        <v>46000</v>
      </c>
      <c r="U1163" s="172">
        <f t="shared" si="123"/>
        <v>184000</v>
      </c>
      <c r="V1163" s="171"/>
      <c r="W1163" s="173">
        <f t="shared" si="124"/>
        <v>0</v>
      </c>
      <c r="X1163" s="174" t="str">
        <f t="shared" si="125"/>
        <v>8</v>
      </c>
      <c r="Y1163" s="171"/>
      <c r="Z1163" s="172">
        <f t="shared" si="126"/>
        <v>14720</v>
      </c>
      <c r="AA1163" s="175">
        <f>VLOOKUP(G1163,Ma_KH!$A:$R,14,0)</f>
        <v>60</v>
      </c>
    </row>
    <row r="1164" spans="1:27" hidden="1" x14ac:dyDescent="0.25">
      <c r="A1164" s="179">
        <v>45989</v>
      </c>
      <c r="B1164" s="182">
        <v>4180590748</v>
      </c>
      <c r="C1164" s="178" t="s">
        <v>7767</v>
      </c>
      <c r="D1164" s="179">
        <v>45994</v>
      </c>
      <c r="E1164" s="180"/>
      <c r="F1164" s="178"/>
      <c r="G1164" s="32" t="s">
        <v>248</v>
      </c>
      <c r="H1164" s="180"/>
      <c r="I1164" s="182">
        <v>4180590748</v>
      </c>
      <c r="J1164" s="182" t="s">
        <v>70</v>
      </c>
      <c r="K1164" s="332" t="s">
        <v>27</v>
      </c>
      <c r="L1164" s="21" t="str">
        <f>VLOOKUP($K1164,TONG_SL!$A:$D,2,0)</f>
        <v>Chân giò heo muối 300g</v>
      </c>
      <c r="N1164" s="21" t="str">
        <f t="shared" si="122"/>
        <v>K-C6</v>
      </c>
      <c r="Q1164" s="21" t="str">
        <f>VLOOKUP(K1164,TONG_SL!$A:$D,3,0)</f>
        <v>Túi</v>
      </c>
      <c r="R1164" s="1">
        <v>2</v>
      </c>
      <c r="S1164" s="171"/>
      <c r="T1164" s="171">
        <f>VLOOKUP(VLOOKUP(G1164,Ma_KH!$A:$R,18,0)&amp;K1164,Gia_MB!$A:$F,6,0)</f>
        <v>73431</v>
      </c>
      <c r="U1164" s="172">
        <f t="shared" si="123"/>
        <v>146862</v>
      </c>
      <c r="V1164" s="171"/>
      <c r="W1164" s="173">
        <f t="shared" si="124"/>
        <v>0</v>
      </c>
      <c r="X1164" s="174" t="str">
        <f t="shared" si="125"/>
        <v>8</v>
      </c>
      <c r="Y1164" s="171"/>
      <c r="Z1164" s="172">
        <f t="shared" si="126"/>
        <v>11748.960000000001</v>
      </c>
      <c r="AA1164" s="175">
        <f>VLOOKUP(G1164,Ma_KH!$A:$R,14,0)</f>
        <v>60</v>
      </c>
    </row>
    <row r="1165" spans="1:27" hidden="1" x14ac:dyDescent="0.25">
      <c r="A1165" s="179">
        <v>45989</v>
      </c>
      <c r="B1165" s="182">
        <v>4180590748</v>
      </c>
      <c r="C1165" s="178" t="s">
        <v>7767</v>
      </c>
      <c r="D1165" s="179">
        <v>45994</v>
      </c>
      <c r="E1165" s="180"/>
      <c r="F1165" s="178"/>
      <c r="G1165" s="32" t="s">
        <v>248</v>
      </c>
      <c r="H1165" s="180"/>
      <c r="I1165" s="182">
        <v>4180590748</v>
      </c>
      <c r="J1165" s="182" t="s">
        <v>70</v>
      </c>
      <c r="K1165" s="332" t="s">
        <v>30</v>
      </c>
      <c r="L1165" s="21" t="str">
        <f>VLOOKUP($K1165,TONG_SL!$A:$D,2,0)</f>
        <v>Gà muối 500g</v>
      </c>
      <c r="N1165" s="21" t="str">
        <f t="shared" si="122"/>
        <v>K-C6</v>
      </c>
      <c r="Q1165" s="21" t="str">
        <f>VLOOKUP(K1165,TONG_SL!$A:$D,3,0)</f>
        <v>Túi</v>
      </c>
      <c r="R1165" s="1">
        <v>4</v>
      </c>
      <c r="S1165" s="171"/>
      <c r="T1165" s="171">
        <f>VLOOKUP(VLOOKUP(G1165,Ma_KH!$A:$R,18,0)&amp;K1165,Gia_MB!$A:$F,6,0)</f>
        <v>111058</v>
      </c>
      <c r="U1165" s="172">
        <f t="shared" si="123"/>
        <v>444232</v>
      </c>
      <c r="V1165" s="171"/>
      <c r="W1165" s="173">
        <f t="shared" si="124"/>
        <v>0</v>
      </c>
      <c r="X1165" s="174" t="str">
        <f t="shared" si="125"/>
        <v>8</v>
      </c>
      <c r="Y1165" s="171"/>
      <c r="Z1165" s="172">
        <f t="shared" si="126"/>
        <v>35538.559999999998</v>
      </c>
      <c r="AA1165" s="175">
        <f>VLOOKUP(G1165,Ma_KH!$A:$R,14,0)</f>
        <v>60</v>
      </c>
    </row>
    <row r="1166" spans="1:27" hidden="1" x14ac:dyDescent="0.25">
      <c r="A1166" s="179">
        <v>45989</v>
      </c>
      <c r="B1166" s="182">
        <v>4180590776</v>
      </c>
      <c r="C1166" s="178" t="s">
        <v>7767</v>
      </c>
      <c r="D1166" s="179">
        <v>45994</v>
      </c>
      <c r="E1166" s="180"/>
      <c r="F1166" s="178"/>
      <c r="G1166" s="32" t="s">
        <v>269</v>
      </c>
      <c r="H1166" s="180"/>
      <c r="I1166" s="182">
        <v>4180590776</v>
      </c>
      <c r="J1166" s="182" t="s">
        <v>70</v>
      </c>
      <c r="K1166" s="332" t="s">
        <v>48</v>
      </c>
      <c r="L1166" s="21" t="str">
        <f>VLOOKUP($K1166,TONG_SL!$A:$D,2,0)</f>
        <v>Mọc Nấm Hương 250g</v>
      </c>
      <c r="N1166" s="21" t="str">
        <f t="shared" si="122"/>
        <v>K-C6</v>
      </c>
      <c r="Q1166" s="21" t="str">
        <f>VLOOKUP(K1166,TONG_SL!$A:$D,3,0)</f>
        <v>Túi</v>
      </c>
      <c r="R1166" s="1">
        <v>6</v>
      </c>
      <c r="S1166" s="171"/>
      <c r="T1166" s="171">
        <f>VLOOKUP(VLOOKUP(G1166,Ma_KH!$A:$R,18,0)&amp;K1166,Gia_MB!$A:$F,6,0)</f>
        <v>46000</v>
      </c>
      <c r="U1166" s="172">
        <f t="shared" si="123"/>
        <v>276000</v>
      </c>
      <c r="V1166" s="171"/>
      <c r="W1166" s="173">
        <f t="shared" si="124"/>
        <v>0</v>
      </c>
      <c r="X1166" s="174" t="str">
        <f t="shared" si="125"/>
        <v>8</v>
      </c>
      <c r="Y1166" s="171"/>
      <c r="Z1166" s="172">
        <f t="shared" si="126"/>
        <v>22080</v>
      </c>
      <c r="AA1166" s="175">
        <f>VLOOKUP(G1166,Ma_KH!$A:$R,14,0)</f>
        <v>60</v>
      </c>
    </row>
    <row r="1167" spans="1:27" hidden="1" x14ac:dyDescent="0.25">
      <c r="A1167" s="179">
        <v>45989</v>
      </c>
      <c r="B1167" s="182">
        <v>4180590776</v>
      </c>
      <c r="C1167" s="178" t="s">
        <v>7767</v>
      </c>
      <c r="D1167" s="179">
        <v>45994</v>
      </c>
      <c r="E1167" s="180"/>
      <c r="F1167" s="178"/>
      <c r="G1167" s="32" t="s">
        <v>269</v>
      </c>
      <c r="H1167" s="180"/>
      <c r="I1167" s="182">
        <v>4180590776</v>
      </c>
      <c r="J1167" s="182" t="s">
        <v>70</v>
      </c>
      <c r="K1167" s="332" t="s">
        <v>34</v>
      </c>
      <c r="L1167" s="21" t="str">
        <f>VLOOKUP($K1167,TONG_SL!$A:$D,2,0)</f>
        <v>Tai heo muối 200g</v>
      </c>
      <c r="N1167" s="21" t="str">
        <f t="shared" si="122"/>
        <v>K-C6</v>
      </c>
      <c r="Q1167" s="21" t="str">
        <f>VLOOKUP(K1167,TONG_SL!$A:$D,3,0)</f>
        <v>Túi</v>
      </c>
      <c r="R1167" s="1">
        <v>2</v>
      </c>
      <c r="S1167" s="171"/>
      <c r="T1167" s="171">
        <f>VLOOKUP(VLOOKUP(G1167,Ma_KH!$A:$R,18,0)&amp;K1167,Gia_MB!$A:$F,6,0)</f>
        <v>55595</v>
      </c>
      <c r="U1167" s="172">
        <f t="shared" si="123"/>
        <v>111190</v>
      </c>
      <c r="V1167" s="171"/>
      <c r="W1167" s="173">
        <f t="shared" si="124"/>
        <v>0</v>
      </c>
      <c r="X1167" s="174" t="str">
        <f t="shared" si="125"/>
        <v>8</v>
      </c>
      <c r="Y1167" s="171"/>
      <c r="Z1167" s="172">
        <f t="shared" si="126"/>
        <v>8895.2000000000007</v>
      </c>
      <c r="AA1167" s="175">
        <f>VLOOKUP(G1167,Ma_KH!$A:$R,14,0)</f>
        <v>60</v>
      </c>
    </row>
    <row r="1168" spans="1:27" hidden="1" x14ac:dyDescent="0.25">
      <c r="A1168" s="179">
        <v>45989</v>
      </c>
      <c r="B1168" s="182">
        <v>4180590776</v>
      </c>
      <c r="C1168" s="178" t="s">
        <v>7767</v>
      </c>
      <c r="D1168" s="179">
        <v>45994</v>
      </c>
      <c r="E1168" s="180"/>
      <c r="F1168" s="178"/>
      <c r="G1168" s="32" t="s">
        <v>269</v>
      </c>
      <c r="H1168" s="180"/>
      <c r="I1168" s="182">
        <v>4180590776</v>
      </c>
      <c r="J1168" s="182" t="s">
        <v>70</v>
      </c>
      <c r="K1168" s="332" t="s">
        <v>27</v>
      </c>
      <c r="L1168" s="21" t="str">
        <f>VLOOKUP($K1168,TONG_SL!$A:$D,2,0)</f>
        <v>Chân giò heo muối 300g</v>
      </c>
      <c r="N1168" s="21" t="str">
        <f t="shared" si="122"/>
        <v>K-C6</v>
      </c>
      <c r="Q1168" s="21" t="str">
        <f>VLOOKUP(K1168,TONG_SL!$A:$D,3,0)</f>
        <v>Túi</v>
      </c>
      <c r="R1168" s="1">
        <v>2</v>
      </c>
      <c r="S1168" s="171"/>
      <c r="T1168" s="171">
        <f>VLOOKUP(VLOOKUP(G1168,Ma_KH!$A:$R,18,0)&amp;K1168,Gia_MB!$A:$F,6,0)</f>
        <v>73431</v>
      </c>
      <c r="U1168" s="172">
        <f t="shared" si="123"/>
        <v>146862</v>
      </c>
      <c r="V1168" s="171"/>
      <c r="W1168" s="173">
        <f t="shared" si="124"/>
        <v>0</v>
      </c>
      <c r="X1168" s="174" t="str">
        <f t="shared" si="125"/>
        <v>8</v>
      </c>
      <c r="Y1168" s="171"/>
      <c r="Z1168" s="172">
        <f t="shared" si="126"/>
        <v>11748.960000000001</v>
      </c>
      <c r="AA1168" s="175">
        <f>VLOOKUP(G1168,Ma_KH!$A:$R,14,0)</f>
        <v>60</v>
      </c>
    </row>
    <row r="1169" spans="1:27" hidden="1" x14ac:dyDescent="0.25">
      <c r="A1169" s="179">
        <v>45989</v>
      </c>
      <c r="B1169" s="182">
        <v>4180590776</v>
      </c>
      <c r="C1169" s="178" t="s">
        <v>7767</v>
      </c>
      <c r="D1169" s="179">
        <v>45994</v>
      </c>
      <c r="E1169" s="180"/>
      <c r="F1169" s="178"/>
      <c r="G1169" s="32" t="s">
        <v>269</v>
      </c>
      <c r="H1169" s="180"/>
      <c r="I1169" s="182">
        <v>4180590776</v>
      </c>
      <c r="J1169" s="182" t="s">
        <v>70</v>
      </c>
      <c r="K1169" s="332" t="s">
        <v>30</v>
      </c>
      <c r="L1169" s="21" t="str">
        <f>VLOOKUP($K1169,TONG_SL!$A:$D,2,0)</f>
        <v>Gà muối 500g</v>
      </c>
      <c r="N1169" s="21" t="str">
        <f t="shared" si="122"/>
        <v>K-C6</v>
      </c>
      <c r="Q1169" s="21" t="str">
        <f>VLOOKUP(K1169,TONG_SL!$A:$D,3,0)</f>
        <v>Túi</v>
      </c>
      <c r="R1169" s="1">
        <v>2</v>
      </c>
      <c r="S1169" s="171"/>
      <c r="T1169" s="171">
        <f>VLOOKUP(VLOOKUP(G1169,Ma_KH!$A:$R,18,0)&amp;K1169,Gia_MB!$A:$F,6,0)</f>
        <v>111058</v>
      </c>
      <c r="U1169" s="172">
        <f t="shared" si="123"/>
        <v>222116</v>
      </c>
      <c r="V1169" s="171"/>
      <c r="W1169" s="173">
        <f t="shared" si="124"/>
        <v>0</v>
      </c>
      <c r="X1169" s="174" t="str">
        <f t="shared" si="125"/>
        <v>8</v>
      </c>
      <c r="Y1169" s="171"/>
      <c r="Z1169" s="172">
        <f t="shared" si="126"/>
        <v>17769.28</v>
      </c>
      <c r="AA1169" s="175">
        <f>VLOOKUP(G1169,Ma_KH!$A:$R,14,0)</f>
        <v>60</v>
      </c>
    </row>
    <row r="1170" spans="1:27" hidden="1" x14ac:dyDescent="0.25">
      <c r="A1170" s="179">
        <v>45989</v>
      </c>
      <c r="B1170" s="182">
        <v>4180590776</v>
      </c>
      <c r="C1170" s="178" t="s">
        <v>7767</v>
      </c>
      <c r="D1170" s="179">
        <v>45994</v>
      </c>
      <c r="E1170" s="180"/>
      <c r="F1170" s="178"/>
      <c r="G1170" s="32" t="s">
        <v>269</v>
      </c>
      <c r="H1170" s="180"/>
      <c r="I1170" s="182">
        <v>4180590776</v>
      </c>
      <c r="J1170" s="182" t="s">
        <v>70</v>
      </c>
      <c r="K1170" s="332" t="s">
        <v>32</v>
      </c>
      <c r="L1170" s="21" t="str">
        <f>VLOOKUP($K1170,TONG_SL!$A:$D,2,0)</f>
        <v>Giò Tai Lưỡi Xào 250g</v>
      </c>
      <c r="N1170" s="21" t="str">
        <f t="shared" si="122"/>
        <v>K-C6</v>
      </c>
      <c r="Q1170" s="21" t="str">
        <f>VLOOKUP(K1170,TONG_SL!$A:$D,3,0)</f>
        <v>Túi</v>
      </c>
      <c r="R1170" s="1">
        <v>2</v>
      </c>
      <c r="S1170" s="171"/>
      <c r="T1170" s="171">
        <f>VLOOKUP(VLOOKUP(G1170,Ma_KH!$A:$R,18,0)&amp;K1170,Gia_MB!$A:$F,6,0)</f>
        <v>50182</v>
      </c>
      <c r="U1170" s="172">
        <f t="shared" si="123"/>
        <v>100364</v>
      </c>
      <c r="V1170" s="171"/>
      <c r="W1170" s="173">
        <f t="shared" si="124"/>
        <v>0</v>
      </c>
      <c r="X1170" s="174" t="str">
        <f t="shared" si="125"/>
        <v>8</v>
      </c>
      <c r="Y1170" s="171"/>
      <c r="Z1170" s="172">
        <f t="shared" si="126"/>
        <v>8029.12</v>
      </c>
      <c r="AA1170" s="175">
        <f>VLOOKUP(G1170,Ma_KH!$A:$R,14,0)</f>
        <v>60</v>
      </c>
    </row>
    <row r="1171" spans="1:27" hidden="1" x14ac:dyDescent="0.25">
      <c r="A1171" s="179">
        <v>45989</v>
      </c>
      <c r="B1171" s="182">
        <v>4180591054</v>
      </c>
      <c r="C1171" s="178" t="s">
        <v>7767</v>
      </c>
      <c r="D1171" s="179">
        <v>45994</v>
      </c>
      <c r="E1171" s="180"/>
      <c r="F1171" s="178"/>
      <c r="G1171" s="32" t="s">
        <v>359</v>
      </c>
      <c r="H1171" s="180"/>
      <c r="I1171" s="182">
        <v>4180591054</v>
      </c>
      <c r="J1171" s="182" t="s">
        <v>70</v>
      </c>
      <c r="K1171" s="332" t="s">
        <v>32</v>
      </c>
      <c r="L1171" s="21" t="str">
        <f>VLOOKUP($K1171,TONG_SL!$A:$D,2,0)</f>
        <v>Giò Tai Lưỡi Xào 250g</v>
      </c>
      <c r="N1171" s="21" t="str">
        <f t="shared" si="122"/>
        <v>K-C6</v>
      </c>
      <c r="Q1171" s="21" t="str">
        <f>VLOOKUP(K1171,TONG_SL!$A:$D,3,0)</f>
        <v>Túi</v>
      </c>
      <c r="R1171" s="1">
        <v>5</v>
      </c>
      <c r="S1171" s="171"/>
      <c r="T1171" s="171">
        <f>VLOOKUP(VLOOKUP(G1171,Ma_KH!$A:$R,18,0)&amp;K1171,Gia_MB!$A:$F,6,0)</f>
        <v>50182</v>
      </c>
      <c r="U1171" s="172">
        <f t="shared" si="123"/>
        <v>250910</v>
      </c>
      <c r="V1171" s="171"/>
      <c r="W1171" s="173">
        <f t="shared" si="124"/>
        <v>0</v>
      </c>
      <c r="X1171" s="174" t="str">
        <f t="shared" si="125"/>
        <v>8</v>
      </c>
      <c r="Y1171" s="171"/>
      <c r="Z1171" s="172">
        <f t="shared" si="126"/>
        <v>20072.8</v>
      </c>
      <c r="AA1171" s="175">
        <f>VLOOKUP(G1171,Ma_KH!$A:$R,14,0)</f>
        <v>60</v>
      </c>
    </row>
    <row r="1172" spans="1:27" hidden="1" x14ac:dyDescent="0.25">
      <c r="A1172" s="179">
        <v>45989</v>
      </c>
      <c r="B1172" s="182">
        <v>4180591054</v>
      </c>
      <c r="C1172" s="178" t="s">
        <v>7767</v>
      </c>
      <c r="D1172" s="179">
        <v>45994</v>
      </c>
      <c r="E1172" s="180"/>
      <c r="F1172" s="178"/>
      <c r="G1172" s="32" t="s">
        <v>359</v>
      </c>
      <c r="H1172" s="180"/>
      <c r="I1172" s="182">
        <v>4180591054</v>
      </c>
      <c r="J1172" s="182" t="s">
        <v>70</v>
      </c>
      <c r="K1172" s="332" t="s">
        <v>48</v>
      </c>
      <c r="L1172" s="21" t="str">
        <f>VLOOKUP($K1172,TONG_SL!$A:$D,2,0)</f>
        <v>Mọc Nấm Hương 250g</v>
      </c>
      <c r="N1172" s="21" t="str">
        <f t="shared" ref="N1172:N1235" si="127">IF($B1172&lt;&gt;"","K-C6","")</f>
        <v>K-C6</v>
      </c>
      <c r="Q1172" s="21" t="str">
        <f>VLOOKUP(K1172,TONG_SL!$A:$D,3,0)</f>
        <v>Túi</v>
      </c>
      <c r="R1172" s="1">
        <v>5</v>
      </c>
      <c r="S1172" s="171"/>
      <c r="T1172" s="171">
        <f>VLOOKUP(VLOOKUP(G1172,Ma_KH!$A:$R,18,0)&amp;K1172,Gia_MB!$A:$F,6,0)</f>
        <v>46000</v>
      </c>
      <c r="U1172" s="172">
        <f t="shared" si="123"/>
        <v>230000</v>
      </c>
      <c r="V1172" s="171"/>
      <c r="W1172" s="173">
        <f t="shared" si="124"/>
        <v>0</v>
      </c>
      <c r="X1172" s="174" t="str">
        <f t="shared" si="125"/>
        <v>8</v>
      </c>
      <c r="Y1172" s="171"/>
      <c r="Z1172" s="172">
        <f t="shared" si="126"/>
        <v>18400</v>
      </c>
      <c r="AA1172" s="175">
        <f>VLOOKUP(G1172,Ma_KH!$A:$R,14,0)</f>
        <v>60</v>
      </c>
    </row>
    <row r="1173" spans="1:27" hidden="1" x14ac:dyDescent="0.25">
      <c r="A1173" s="179">
        <v>45989</v>
      </c>
      <c r="B1173" s="182">
        <v>4180591054</v>
      </c>
      <c r="C1173" s="178" t="s">
        <v>7767</v>
      </c>
      <c r="D1173" s="179">
        <v>45994</v>
      </c>
      <c r="E1173" s="180"/>
      <c r="F1173" s="178"/>
      <c r="G1173" s="32" t="s">
        <v>359</v>
      </c>
      <c r="H1173" s="180"/>
      <c r="I1173" s="182">
        <v>4180591054</v>
      </c>
      <c r="J1173" s="182" t="s">
        <v>70</v>
      </c>
      <c r="K1173" s="332" t="s">
        <v>27</v>
      </c>
      <c r="L1173" s="21" t="str">
        <f>VLOOKUP($K1173,TONG_SL!$A:$D,2,0)</f>
        <v>Chân giò heo muối 300g</v>
      </c>
      <c r="N1173" s="21" t="str">
        <f t="shared" si="127"/>
        <v>K-C6</v>
      </c>
      <c r="Q1173" s="21" t="str">
        <f>VLOOKUP(K1173,TONG_SL!$A:$D,3,0)</f>
        <v>Túi</v>
      </c>
      <c r="R1173" s="1">
        <v>5</v>
      </c>
      <c r="S1173" s="171"/>
      <c r="T1173" s="171">
        <f>VLOOKUP(VLOOKUP(G1173,Ma_KH!$A:$R,18,0)&amp;K1173,Gia_MB!$A:$F,6,0)</f>
        <v>73431</v>
      </c>
      <c r="U1173" s="172">
        <f t="shared" si="123"/>
        <v>367155</v>
      </c>
      <c r="V1173" s="171"/>
      <c r="W1173" s="173">
        <f t="shared" si="124"/>
        <v>0</v>
      </c>
      <c r="X1173" s="174" t="str">
        <f t="shared" si="125"/>
        <v>8</v>
      </c>
      <c r="Y1173" s="171"/>
      <c r="Z1173" s="172">
        <f t="shared" si="126"/>
        <v>29372.400000000001</v>
      </c>
      <c r="AA1173" s="175">
        <f>VLOOKUP(G1173,Ma_KH!$A:$R,14,0)</f>
        <v>60</v>
      </c>
    </row>
    <row r="1174" spans="1:27" hidden="1" x14ac:dyDescent="0.25">
      <c r="A1174" s="179">
        <v>45989</v>
      </c>
      <c r="B1174" s="182">
        <v>4180591054</v>
      </c>
      <c r="C1174" s="178" t="s">
        <v>7767</v>
      </c>
      <c r="D1174" s="179">
        <v>45994</v>
      </c>
      <c r="E1174" s="180"/>
      <c r="F1174" s="178"/>
      <c r="G1174" s="32" t="s">
        <v>359</v>
      </c>
      <c r="H1174" s="180"/>
      <c r="I1174" s="182">
        <v>4180591054</v>
      </c>
      <c r="J1174" s="182" t="s">
        <v>70</v>
      </c>
      <c r="K1174" s="332" t="s">
        <v>30</v>
      </c>
      <c r="L1174" s="21" t="str">
        <f>VLOOKUP($K1174,TONG_SL!$A:$D,2,0)</f>
        <v>Gà muối 500g</v>
      </c>
      <c r="N1174" s="21" t="str">
        <f t="shared" si="127"/>
        <v>K-C6</v>
      </c>
      <c r="Q1174" s="21" t="str">
        <f>VLOOKUP(K1174,TONG_SL!$A:$D,3,0)</f>
        <v>Túi</v>
      </c>
      <c r="R1174" s="1">
        <v>2</v>
      </c>
      <c r="S1174" s="171"/>
      <c r="T1174" s="171">
        <f>VLOOKUP(VLOOKUP(G1174,Ma_KH!$A:$R,18,0)&amp;K1174,Gia_MB!$A:$F,6,0)</f>
        <v>111058</v>
      </c>
      <c r="U1174" s="172">
        <f t="shared" si="123"/>
        <v>222116</v>
      </c>
      <c r="V1174" s="171"/>
      <c r="W1174" s="173">
        <f t="shared" si="124"/>
        <v>0</v>
      </c>
      <c r="X1174" s="174" t="str">
        <f t="shared" si="125"/>
        <v>8</v>
      </c>
      <c r="Y1174" s="171"/>
      <c r="Z1174" s="172">
        <f t="shared" si="126"/>
        <v>17769.28</v>
      </c>
      <c r="AA1174" s="175">
        <f>VLOOKUP(G1174,Ma_KH!$A:$R,14,0)</f>
        <v>60</v>
      </c>
    </row>
    <row r="1175" spans="1:27" hidden="1" x14ac:dyDescent="0.25">
      <c r="A1175" s="179">
        <v>45989</v>
      </c>
      <c r="B1175" s="182">
        <v>4180590963</v>
      </c>
      <c r="C1175" s="178" t="s">
        <v>7767</v>
      </c>
      <c r="D1175" s="179">
        <v>45994</v>
      </c>
      <c r="E1175" s="180"/>
      <c r="F1175" s="178"/>
      <c r="G1175" s="32" t="s">
        <v>442</v>
      </c>
      <c r="H1175" s="180"/>
      <c r="I1175" s="182">
        <v>4180590963</v>
      </c>
      <c r="J1175" s="182" t="s">
        <v>70</v>
      </c>
      <c r="K1175" s="332" t="s">
        <v>32</v>
      </c>
      <c r="L1175" s="21" t="str">
        <f>VLOOKUP($K1175,TONG_SL!$A:$D,2,0)</f>
        <v>Giò Tai Lưỡi Xào 250g</v>
      </c>
      <c r="N1175" s="21" t="str">
        <f t="shared" si="127"/>
        <v>K-C6</v>
      </c>
      <c r="Q1175" s="21" t="str">
        <f>VLOOKUP(K1175,TONG_SL!$A:$D,3,0)</f>
        <v>Túi</v>
      </c>
      <c r="R1175" s="1">
        <v>4</v>
      </c>
      <c r="S1175" s="171"/>
      <c r="T1175" s="171">
        <f>VLOOKUP(VLOOKUP(G1175,Ma_KH!$A:$R,18,0)&amp;K1175,Gia_MB!$A:$F,6,0)</f>
        <v>50182</v>
      </c>
      <c r="U1175" s="172">
        <f t="shared" si="123"/>
        <v>200728</v>
      </c>
      <c r="V1175" s="171"/>
      <c r="W1175" s="173">
        <f t="shared" si="124"/>
        <v>0</v>
      </c>
      <c r="X1175" s="174" t="str">
        <f t="shared" si="125"/>
        <v>8</v>
      </c>
      <c r="Y1175" s="171"/>
      <c r="Z1175" s="172">
        <f t="shared" si="126"/>
        <v>16058.24</v>
      </c>
      <c r="AA1175" s="175">
        <f>VLOOKUP(G1175,Ma_KH!$A:$R,14,0)</f>
        <v>60</v>
      </c>
    </row>
    <row r="1176" spans="1:27" hidden="1" x14ac:dyDescent="0.25">
      <c r="A1176" s="179">
        <v>45989</v>
      </c>
      <c r="B1176" s="182">
        <v>4180590963</v>
      </c>
      <c r="C1176" s="178" t="s">
        <v>7767</v>
      </c>
      <c r="D1176" s="179">
        <v>45994</v>
      </c>
      <c r="E1176" s="180"/>
      <c r="F1176" s="178"/>
      <c r="G1176" s="32" t="s">
        <v>442</v>
      </c>
      <c r="H1176" s="180"/>
      <c r="I1176" s="182">
        <v>4180590963</v>
      </c>
      <c r="J1176" s="182" t="s">
        <v>70</v>
      </c>
      <c r="K1176" s="332" t="s">
        <v>27</v>
      </c>
      <c r="L1176" s="21" t="str">
        <f>VLOOKUP($K1176,TONG_SL!$A:$D,2,0)</f>
        <v>Chân giò heo muối 300g</v>
      </c>
      <c r="N1176" s="21" t="str">
        <f t="shared" si="127"/>
        <v>K-C6</v>
      </c>
      <c r="Q1176" s="21" t="str">
        <f>VLOOKUP(K1176,TONG_SL!$A:$D,3,0)</f>
        <v>Túi</v>
      </c>
      <c r="R1176" s="1">
        <v>4</v>
      </c>
      <c r="S1176" s="171"/>
      <c r="T1176" s="171">
        <f>VLOOKUP(VLOOKUP(G1176,Ma_KH!$A:$R,18,0)&amp;K1176,Gia_MB!$A:$F,6,0)</f>
        <v>73431</v>
      </c>
      <c r="U1176" s="172">
        <f t="shared" si="123"/>
        <v>293724</v>
      </c>
      <c r="V1176" s="171"/>
      <c r="W1176" s="173">
        <f t="shared" si="124"/>
        <v>0</v>
      </c>
      <c r="X1176" s="174" t="str">
        <f t="shared" si="125"/>
        <v>8</v>
      </c>
      <c r="Y1176" s="171"/>
      <c r="Z1176" s="172">
        <f t="shared" si="126"/>
        <v>23497.920000000002</v>
      </c>
      <c r="AA1176" s="175">
        <f>VLOOKUP(G1176,Ma_KH!$A:$R,14,0)</f>
        <v>60</v>
      </c>
    </row>
    <row r="1177" spans="1:27" hidden="1" x14ac:dyDescent="0.25">
      <c r="A1177" s="179">
        <v>45989</v>
      </c>
      <c r="B1177" s="182">
        <v>4180590963</v>
      </c>
      <c r="C1177" s="178" t="s">
        <v>7767</v>
      </c>
      <c r="D1177" s="179">
        <v>45994</v>
      </c>
      <c r="E1177" s="180"/>
      <c r="F1177" s="178"/>
      <c r="G1177" s="32" t="s">
        <v>442</v>
      </c>
      <c r="H1177" s="180"/>
      <c r="I1177" s="182">
        <v>4180590963</v>
      </c>
      <c r="J1177" s="182" t="s">
        <v>70</v>
      </c>
      <c r="K1177" s="332" t="s">
        <v>34</v>
      </c>
      <c r="L1177" s="21" t="str">
        <f>VLOOKUP($K1177,TONG_SL!$A:$D,2,0)</f>
        <v>Tai heo muối 200g</v>
      </c>
      <c r="N1177" s="21" t="str">
        <f t="shared" si="127"/>
        <v>K-C6</v>
      </c>
      <c r="Q1177" s="21" t="str">
        <f>VLOOKUP(K1177,TONG_SL!$A:$D,3,0)</f>
        <v>Túi</v>
      </c>
      <c r="R1177" s="1">
        <v>2</v>
      </c>
      <c r="S1177" s="171"/>
      <c r="T1177" s="171">
        <f>VLOOKUP(VLOOKUP(G1177,Ma_KH!$A:$R,18,0)&amp;K1177,Gia_MB!$A:$F,6,0)</f>
        <v>55595</v>
      </c>
      <c r="U1177" s="172">
        <f t="shared" si="123"/>
        <v>111190</v>
      </c>
      <c r="V1177" s="171"/>
      <c r="W1177" s="173">
        <f t="shared" si="124"/>
        <v>0</v>
      </c>
      <c r="X1177" s="174" t="str">
        <f t="shared" si="125"/>
        <v>8</v>
      </c>
      <c r="Y1177" s="171"/>
      <c r="Z1177" s="172">
        <f t="shared" si="126"/>
        <v>8895.2000000000007</v>
      </c>
      <c r="AA1177" s="175">
        <f>VLOOKUP(G1177,Ma_KH!$A:$R,14,0)</f>
        <v>60</v>
      </c>
    </row>
    <row r="1178" spans="1:27" hidden="1" x14ac:dyDescent="0.25">
      <c r="A1178" s="179">
        <v>45989</v>
      </c>
      <c r="B1178" s="182">
        <v>4180590963</v>
      </c>
      <c r="C1178" s="178" t="s">
        <v>7767</v>
      </c>
      <c r="D1178" s="179">
        <v>45994</v>
      </c>
      <c r="E1178" s="180"/>
      <c r="F1178" s="178"/>
      <c r="G1178" s="32" t="s">
        <v>442</v>
      </c>
      <c r="H1178" s="180"/>
      <c r="I1178" s="182">
        <v>4180590963</v>
      </c>
      <c r="J1178" s="182" t="s">
        <v>70</v>
      </c>
      <c r="K1178" s="332" t="s">
        <v>48</v>
      </c>
      <c r="L1178" s="21" t="str">
        <f>VLOOKUP($K1178,TONG_SL!$A:$D,2,0)</f>
        <v>Mọc Nấm Hương 250g</v>
      </c>
      <c r="N1178" s="21" t="str">
        <f t="shared" si="127"/>
        <v>K-C6</v>
      </c>
      <c r="Q1178" s="21" t="str">
        <f>VLOOKUP(K1178,TONG_SL!$A:$D,3,0)</f>
        <v>Túi</v>
      </c>
      <c r="R1178" s="1">
        <v>2</v>
      </c>
      <c r="S1178" s="171"/>
      <c r="T1178" s="171">
        <f>VLOOKUP(VLOOKUP(G1178,Ma_KH!$A:$R,18,0)&amp;K1178,Gia_MB!$A:$F,6,0)</f>
        <v>46000</v>
      </c>
      <c r="U1178" s="172">
        <f t="shared" si="123"/>
        <v>92000</v>
      </c>
      <c r="V1178" s="171"/>
      <c r="W1178" s="173">
        <f t="shared" si="124"/>
        <v>0</v>
      </c>
      <c r="X1178" s="174" t="str">
        <f t="shared" si="125"/>
        <v>8</v>
      </c>
      <c r="Y1178" s="171"/>
      <c r="Z1178" s="172">
        <f t="shared" si="126"/>
        <v>7360</v>
      </c>
      <c r="AA1178" s="175">
        <f>VLOOKUP(G1178,Ma_KH!$A:$R,14,0)</f>
        <v>60</v>
      </c>
    </row>
    <row r="1179" spans="1:27" hidden="1" x14ac:dyDescent="0.25">
      <c r="A1179" s="179">
        <v>45989</v>
      </c>
      <c r="B1179" s="182">
        <v>4180590963</v>
      </c>
      <c r="C1179" s="178" t="s">
        <v>7767</v>
      </c>
      <c r="D1179" s="179">
        <v>45994</v>
      </c>
      <c r="E1179" s="180"/>
      <c r="F1179" s="178"/>
      <c r="G1179" s="32" t="s">
        <v>442</v>
      </c>
      <c r="H1179" s="180"/>
      <c r="I1179" s="182">
        <v>4180590963</v>
      </c>
      <c r="J1179" s="182" t="s">
        <v>70</v>
      </c>
      <c r="K1179" s="332" t="s">
        <v>30</v>
      </c>
      <c r="L1179" s="21" t="str">
        <f>VLOOKUP($K1179,TONG_SL!$A:$D,2,0)</f>
        <v>Gà muối 500g</v>
      </c>
      <c r="N1179" s="21" t="str">
        <f t="shared" si="127"/>
        <v>K-C6</v>
      </c>
      <c r="Q1179" s="21" t="str">
        <f>VLOOKUP(K1179,TONG_SL!$A:$D,3,0)</f>
        <v>Túi</v>
      </c>
      <c r="R1179" s="1">
        <v>2</v>
      </c>
      <c r="S1179" s="171"/>
      <c r="T1179" s="171">
        <f>VLOOKUP(VLOOKUP(G1179,Ma_KH!$A:$R,18,0)&amp;K1179,Gia_MB!$A:$F,6,0)</f>
        <v>111058</v>
      </c>
      <c r="U1179" s="172">
        <f t="shared" si="123"/>
        <v>222116</v>
      </c>
      <c r="V1179" s="171"/>
      <c r="W1179" s="173">
        <f t="shared" si="124"/>
        <v>0</v>
      </c>
      <c r="X1179" s="174" t="str">
        <f t="shared" si="125"/>
        <v>8</v>
      </c>
      <c r="Y1179" s="171"/>
      <c r="Z1179" s="172">
        <f t="shared" si="126"/>
        <v>17769.28</v>
      </c>
      <c r="AA1179" s="175">
        <f>VLOOKUP(G1179,Ma_KH!$A:$R,14,0)</f>
        <v>60</v>
      </c>
    </row>
    <row r="1180" spans="1:27" hidden="1" x14ac:dyDescent="0.25">
      <c r="A1180" s="179">
        <v>45989</v>
      </c>
      <c r="B1180" s="182">
        <v>4180590827</v>
      </c>
      <c r="C1180" s="178" t="s">
        <v>7767</v>
      </c>
      <c r="D1180" s="179">
        <v>45994</v>
      </c>
      <c r="E1180" s="180"/>
      <c r="F1180" s="178"/>
      <c r="G1180" s="32" t="s">
        <v>476</v>
      </c>
      <c r="H1180" s="180"/>
      <c r="I1180" s="182">
        <v>4180590827</v>
      </c>
      <c r="J1180" s="182" t="s">
        <v>70</v>
      </c>
      <c r="K1180" s="332" t="s">
        <v>39</v>
      </c>
      <c r="L1180" s="21" t="str">
        <f>VLOOKUP($K1180,TONG_SL!$A:$D,2,0)</f>
        <v>Chả nướng 300g</v>
      </c>
      <c r="N1180" s="21" t="str">
        <f t="shared" si="127"/>
        <v>K-C6</v>
      </c>
      <c r="Q1180" s="21" t="str">
        <f>VLOOKUP(K1180,TONG_SL!$A:$D,3,0)</f>
        <v>Túi</v>
      </c>
      <c r="R1180" s="1">
        <v>2</v>
      </c>
      <c r="S1180" s="171"/>
      <c r="T1180" s="171">
        <f>VLOOKUP(VLOOKUP(G1180,Ma_KH!$A:$R,18,0)&amp;K1180,Gia_MB!$A:$F,6,0)</f>
        <v>70950</v>
      </c>
      <c r="U1180" s="172">
        <f t="shared" si="123"/>
        <v>141900</v>
      </c>
      <c r="V1180" s="171"/>
      <c r="W1180" s="173">
        <f t="shared" si="124"/>
        <v>0</v>
      </c>
      <c r="X1180" s="174" t="str">
        <f t="shared" si="125"/>
        <v>8</v>
      </c>
      <c r="Y1180" s="171"/>
      <c r="Z1180" s="172">
        <f t="shared" si="126"/>
        <v>11352</v>
      </c>
      <c r="AA1180" s="175">
        <f>VLOOKUP(G1180,Ma_KH!$A:$R,14,0)</f>
        <v>60</v>
      </c>
    </row>
    <row r="1181" spans="1:27" hidden="1" x14ac:dyDescent="0.25">
      <c r="A1181" s="179">
        <v>45989</v>
      </c>
      <c r="B1181" s="182">
        <v>4180590827</v>
      </c>
      <c r="C1181" s="178" t="s">
        <v>7767</v>
      </c>
      <c r="D1181" s="179">
        <v>45994</v>
      </c>
      <c r="E1181" s="180"/>
      <c r="F1181" s="178"/>
      <c r="G1181" s="32" t="s">
        <v>476</v>
      </c>
      <c r="H1181" s="180"/>
      <c r="I1181" s="182">
        <v>4180590827</v>
      </c>
      <c r="J1181" s="182" t="s">
        <v>70</v>
      </c>
      <c r="K1181" s="332" t="s">
        <v>34</v>
      </c>
      <c r="L1181" s="21" t="str">
        <f>VLOOKUP($K1181,TONG_SL!$A:$D,2,0)</f>
        <v>Tai heo muối 200g</v>
      </c>
      <c r="N1181" s="21" t="str">
        <f t="shared" si="127"/>
        <v>K-C6</v>
      </c>
      <c r="Q1181" s="21" t="str">
        <f>VLOOKUP(K1181,TONG_SL!$A:$D,3,0)</f>
        <v>Túi</v>
      </c>
      <c r="R1181" s="1">
        <v>2</v>
      </c>
      <c r="S1181" s="171"/>
      <c r="T1181" s="171">
        <f>VLOOKUP(VLOOKUP(G1181,Ma_KH!$A:$R,18,0)&amp;K1181,Gia_MB!$A:$F,6,0)</f>
        <v>55595</v>
      </c>
      <c r="U1181" s="172">
        <f t="shared" si="123"/>
        <v>111190</v>
      </c>
      <c r="V1181" s="171"/>
      <c r="W1181" s="173">
        <f t="shared" si="124"/>
        <v>0</v>
      </c>
      <c r="X1181" s="174" t="str">
        <f t="shared" si="125"/>
        <v>8</v>
      </c>
      <c r="Y1181" s="171"/>
      <c r="Z1181" s="172">
        <f t="shared" si="126"/>
        <v>8895.2000000000007</v>
      </c>
      <c r="AA1181" s="175">
        <f>VLOOKUP(G1181,Ma_KH!$A:$R,14,0)</f>
        <v>60</v>
      </c>
    </row>
    <row r="1182" spans="1:27" hidden="1" x14ac:dyDescent="0.25">
      <c r="A1182" s="179">
        <v>45989</v>
      </c>
      <c r="B1182" s="182">
        <v>4180590827</v>
      </c>
      <c r="C1182" s="178" t="s">
        <v>7767</v>
      </c>
      <c r="D1182" s="179">
        <v>45994</v>
      </c>
      <c r="E1182" s="180"/>
      <c r="F1182" s="178"/>
      <c r="G1182" s="32" t="s">
        <v>476</v>
      </c>
      <c r="H1182" s="180"/>
      <c r="I1182" s="182">
        <v>4180590827</v>
      </c>
      <c r="J1182" s="182" t="s">
        <v>70</v>
      </c>
      <c r="K1182" s="332" t="s">
        <v>37</v>
      </c>
      <c r="L1182" s="21" t="str">
        <f>VLOOKUP($K1182,TONG_SL!$A:$D,2,0)</f>
        <v>Chả cốm 300g</v>
      </c>
      <c r="N1182" s="21" t="str">
        <f t="shared" si="127"/>
        <v>K-C6</v>
      </c>
      <c r="Q1182" s="21" t="str">
        <f>VLOOKUP(K1182,TONG_SL!$A:$D,3,0)</f>
        <v>Túi</v>
      </c>
      <c r="R1182" s="1">
        <v>2</v>
      </c>
      <c r="S1182" s="171"/>
      <c r="T1182" s="171">
        <f>VLOOKUP(VLOOKUP(G1182,Ma_KH!$A:$R,18,0)&amp;K1182,Gia_MB!$A:$F,6,0)</f>
        <v>74250</v>
      </c>
      <c r="U1182" s="172">
        <f t="shared" si="123"/>
        <v>148500</v>
      </c>
      <c r="V1182" s="171"/>
      <c r="W1182" s="173">
        <f t="shared" si="124"/>
        <v>0</v>
      </c>
      <c r="X1182" s="174" t="str">
        <f t="shared" si="125"/>
        <v>8</v>
      </c>
      <c r="Y1182" s="171"/>
      <c r="Z1182" s="172">
        <f t="shared" si="126"/>
        <v>11880</v>
      </c>
      <c r="AA1182" s="175">
        <f>VLOOKUP(G1182,Ma_KH!$A:$R,14,0)</f>
        <v>60</v>
      </c>
    </row>
    <row r="1183" spans="1:27" hidden="1" x14ac:dyDescent="0.25">
      <c r="A1183" s="179">
        <v>45989</v>
      </c>
      <c r="B1183" s="182">
        <v>4180590827</v>
      </c>
      <c r="C1183" s="178" t="s">
        <v>7767</v>
      </c>
      <c r="D1183" s="179">
        <v>45994</v>
      </c>
      <c r="E1183" s="180"/>
      <c r="F1183" s="178"/>
      <c r="G1183" s="32" t="s">
        <v>476</v>
      </c>
      <c r="H1183" s="180"/>
      <c r="I1183" s="182">
        <v>4180590827</v>
      </c>
      <c r="J1183" s="182" t="s">
        <v>70</v>
      </c>
      <c r="K1183" s="332" t="s">
        <v>32</v>
      </c>
      <c r="L1183" s="21" t="str">
        <f>VLOOKUP($K1183,TONG_SL!$A:$D,2,0)</f>
        <v>Giò Tai Lưỡi Xào 250g</v>
      </c>
      <c r="N1183" s="21" t="str">
        <f t="shared" si="127"/>
        <v>K-C6</v>
      </c>
      <c r="Q1183" s="21" t="str">
        <f>VLOOKUP(K1183,TONG_SL!$A:$D,3,0)</f>
        <v>Túi</v>
      </c>
      <c r="R1183" s="1">
        <v>4</v>
      </c>
      <c r="S1183" s="171"/>
      <c r="T1183" s="171">
        <f>VLOOKUP(VLOOKUP(G1183,Ma_KH!$A:$R,18,0)&amp;K1183,Gia_MB!$A:$F,6,0)</f>
        <v>50182</v>
      </c>
      <c r="U1183" s="172">
        <f t="shared" si="123"/>
        <v>200728</v>
      </c>
      <c r="V1183" s="171"/>
      <c r="W1183" s="173">
        <f t="shared" si="124"/>
        <v>0</v>
      </c>
      <c r="X1183" s="174" t="str">
        <f t="shared" si="125"/>
        <v>8</v>
      </c>
      <c r="Y1183" s="171"/>
      <c r="Z1183" s="172">
        <f t="shared" si="126"/>
        <v>16058.24</v>
      </c>
      <c r="AA1183" s="175">
        <f>VLOOKUP(G1183,Ma_KH!$A:$R,14,0)</f>
        <v>60</v>
      </c>
    </row>
    <row r="1184" spans="1:27" hidden="1" x14ac:dyDescent="0.25">
      <c r="A1184" s="179">
        <v>45989</v>
      </c>
      <c r="B1184" s="182">
        <v>4180590832</v>
      </c>
      <c r="C1184" s="178" t="s">
        <v>7767</v>
      </c>
      <c r="D1184" s="179">
        <v>45994</v>
      </c>
      <c r="E1184" s="180"/>
      <c r="F1184" s="178"/>
      <c r="G1184" s="32" t="s">
        <v>482</v>
      </c>
      <c r="H1184" s="180"/>
      <c r="I1184" s="182">
        <v>4180590832</v>
      </c>
      <c r="J1184" s="182" t="s">
        <v>70</v>
      </c>
      <c r="K1184" s="332" t="s">
        <v>30</v>
      </c>
      <c r="L1184" s="21" t="str">
        <f>VLOOKUP($K1184,TONG_SL!$A:$D,2,0)</f>
        <v>Gà muối 500g</v>
      </c>
      <c r="N1184" s="21" t="str">
        <f t="shared" si="127"/>
        <v>K-C6</v>
      </c>
      <c r="Q1184" s="21" t="str">
        <f>VLOOKUP(K1184,TONG_SL!$A:$D,3,0)</f>
        <v>Túi</v>
      </c>
      <c r="R1184" s="1">
        <v>6</v>
      </c>
      <c r="S1184" s="171"/>
      <c r="T1184" s="171">
        <f>VLOOKUP(VLOOKUP(G1184,Ma_KH!$A:$R,18,0)&amp;K1184,Gia_MB!$A:$F,6,0)</f>
        <v>111058</v>
      </c>
      <c r="U1184" s="172">
        <f t="shared" si="123"/>
        <v>666348</v>
      </c>
      <c r="V1184" s="171"/>
      <c r="W1184" s="173">
        <f t="shared" si="124"/>
        <v>0</v>
      </c>
      <c r="X1184" s="174" t="str">
        <f t="shared" si="125"/>
        <v>8</v>
      </c>
      <c r="Y1184" s="171"/>
      <c r="Z1184" s="172">
        <f t="shared" si="126"/>
        <v>53307.840000000004</v>
      </c>
      <c r="AA1184" s="175">
        <f>VLOOKUP(G1184,Ma_KH!$A:$R,14,0)</f>
        <v>60</v>
      </c>
    </row>
    <row r="1185" spans="1:27" hidden="1" x14ac:dyDescent="0.25">
      <c r="A1185" s="179">
        <v>45989</v>
      </c>
      <c r="B1185" s="182">
        <v>4180590832</v>
      </c>
      <c r="C1185" s="178" t="s">
        <v>7767</v>
      </c>
      <c r="D1185" s="179">
        <v>45994</v>
      </c>
      <c r="E1185" s="180"/>
      <c r="F1185" s="178"/>
      <c r="G1185" s="32" t="s">
        <v>482</v>
      </c>
      <c r="H1185" s="180"/>
      <c r="I1185" s="182">
        <v>4180590832</v>
      </c>
      <c r="J1185" s="182" t="s">
        <v>70</v>
      </c>
      <c r="K1185" s="332" t="s">
        <v>48</v>
      </c>
      <c r="L1185" s="21" t="str">
        <f>VLOOKUP($K1185,TONG_SL!$A:$D,2,0)</f>
        <v>Mọc Nấm Hương 250g</v>
      </c>
      <c r="N1185" s="21" t="str">
        <f t="shared" si="127"/>
        <v>K-C6</v>
      </c>
      <c r="Q1185" s="21" t="str">
        <f>VLOOKUP(K1185,TONG_SL!$A:$D,3,0)</f>
        <v>Túi</v>
      </c>
      <c r="R1185" s="1">
        <v>6</v>
      </c>
      <c r="S1185" s="171"/>
      <c r="T1185" s="171">
        <f>VLOOKUP(VLOOKUP(G1185,Ma_KH!$A:$R,18,0)&amp;K1185,Gia_MB!$A:$F,6,0)</f>
        <v>46000</v>
      </c>
      <c r="U1185" s="172">
        <f t="shared" si="123"/>
        <v>276000</v>
      </c>
      <c r="V1185" s="171"/>
      <c r="W1185" s="173">
        <f t="shared" si="124"/>
        <v>0</v>
      </c>
      <c r="X1185" s="174" t="str">
        <f t="shared" si="125"/>
        <v>8</v>
      </c>
      <c r="Y1185" s="171"/>
      <c r="Z1185" s="172">
        <f t="shared" si="126"/>
        <v>22080</v>
      </c>
      <c r="AA1185" s="175">
        <f>VLOOKUP(G1185,Ma_KH!$A:$R,14,0)</f>
        <v>60</v>
      </c>
    </row>
    <row r="1186" spans="1:27" hidden="1" x14ac:dyDescent="0.25">
      <c r="A1186" s="179">
        <v>45989</v>
      </c>
      <c r="B1186" s="182">
        <v>4180590832</v>
      </c>
      <c r="C1186" s="178" t="s">
        <v>7767</v>
      </c>
      <c r="D1186" s="179">
        <v>45994</v>
      </c>
      <c r="E1186" s="180"/>
      <c r="F1186" s="178"/>
      <c r="G1186" s="32" t="s">
        <v>482</v>
      </c>
      <c r="H1186" s="180"/>
      <c r="I1186" s="182">
        <v>4180590832</v>
      </c>
      <c r="J1186" s="182" t="s">
        <v>70</v>
      </c>
      <c r="K1186" s="332" t="s">
        <v>39</v>
      </c>
      <c r="L1186" s="21" t="str">
        <f>VLOOKUP($K1186,TONG_SL!$A:$D,2,0)</f>
        <v>Chả nướng 300g</v>
      </c>
      <c r="N1186" s="21" t="str">
        <f t="shared" si="127"/>
        <v>K-C6</v>
      </c>
      <c r="Q1186" s="21" t="str">
        <f>VLOOKUP(K1186,TONG_SL!$A:$D,3,0)</f>
        <v>Túi</v>
      </c>
      <c r="R1186" s="1">
        <v>2</v>
      </c>
      <c r="S1186" s="171"/>
      <c r="T1186" s="171">
        <f>VLOOKUP(VLOOKUP(G1186,Ma_KH!$A:$R,18,0)&amp;K1186,Gia_MB!$A:$F,6,0)</f>
        <v>70950</v>
      </c>
      <c r="U1186" s="172">
        <f t="shared" si="123"/>
        <v>141900</v>
      </c>
      <c r="V1186" s="171"/>
      <c r="W1186" s="173">
        <f t="shared" si="124"/>
        <v>0</v>
      </c>
      <c r="X1186" s="174" t="str">
        <f t="shared" si="125"/>
        <v>8</v>
      </c>
      <c r="Y1186" s="171"/>
      <c r="Z1186" s="172">
        <f t="shared" si="126"/>
        <v>11352</v>
      </c>
      <c r="AA1186" s="175">
        <f>VLOOKUP(G1186,Ma_KH!$A:$R,14,0)</f>
        <v>60</v>
      </c>
    </row>
    <row r="1187" spans="1:27" hidden="1" x14ac:dyDescent="0.25">
      <c r="A1187" s="179">
        <v>45989</v>
      </c>
      <c r="B1187" s="182">
        <v>4180590832</v>
      </c>
      <c r="C1187" s="178" t="s">
        <v>7767</v>
      </c>
      <c r="D1187" s="179">
        <v>45994</v>
      </c>
      <c r="E1187" s="180"/>
      <c r="F1187" s="178"/>
      <c r="G1187" s="32" t="s">
        <v>482</v>
      </c>
      <c r="H1187" s="180"/>
      <c r="I1187" s="182">
        <v>4180590832</v>
      </c>
      <c r="J1187" s="182" t="s">
        <v>70</v>
      </c>
      <c r="K1187" s="332" t="s">
        <v>32</v>
      </c>
      <c r="L1187" s="21" t="str">
        <f>VLOOKUP($K1187,TONG_SL!$A:$D,2,0)</f>
        <v>Giò Tai Lưỡi Xào 250g</v>
      </c>
      <c r="N1187" s="21" t="str">
        <f t="shared" si="127"/>
        <v>K-C6</v>
      </c>
      <c r="Q1187" s="21" t="str">
        <f>VLOOKUP(K1187,TONG_SL!$A:$D,3,0)</f>
        <v>Túi</v>
      </c>
      <c r="R1187" s="1">
        <v>3</v>
      </c>
      <c r="S1187" s="171"/>
      <c r="T1187" s="171">
        <f>VLOOKUP(VLOOKUP(G1187,Ma_KH!$A:$R,18,0)&amp;K1187,Gia_MB!$A:$F,6,0)</f>
        <v>50182</v>
      </c>
      <c r="U1187" s="172">
        <f t="shared" si="123"/>
        <v>150546</v>
      </c>
      <c r="V1187" s="171"/>
      <c r="W1187" s="173">
        <f t="shared" si="124"/>
        <v>0</v>
      </c>
      <c r="X1187" s="174" t="str">
        <f t="shared" si="125"/>
        <v>8</v>
      </c>
      <c r="Y1187" s="171"/>
      <c r="Z1187" s="172">
        <f t="shared" si="126"/>
        <v>12043.68</v>
      </c>
      <c r="AA1187" s="175">
        <f>VLOOKUP(G1187,Ma_KH!$A:$R,14,0)</f>
        <v>60</v>
      </c>
    </row>
    <row r="1188" spans="1:27" hidden="1" x14ac:dyDescent="0.25">
      <c r="A1188" s="179">
        <v>45989</v>
      </c>
      <c r="B1188" s="182">
        <v>4180590832</v>
      </c>
      <c r="C1188" s="178" t="s">
        <v>7767</v>
      </c>
      <c r="D1188" s="179">
        <v>45994</v>
      </c>
      <c r="E1188" s="180"/>
      <c r="F1188" s="178"/>
      <c r="G1188" s="32" t="s">
        <v>482</v>
      </c>
      <c r="H1188" s="180"/>
      <c r="I1188" s="182">
        <v>4180590832</v>
      </c>
      <c r="J1188" s="182" t="s">
        <v>70</v>
      </c>
      <c r="K1188" s="332" t="s">
        <v>37</v>
      </c>
      <c r="L1188" s="21" t="str">
        <f>VLOOKUP($K1188,TONG_SL!$A:$D,2,0)</f>
        <v>Chả cốm 300g</v>
      </c>
      <c r="N1188" s="21" t="str">
        <f t="shared" si="127"/>
        <v>K-C6</v>
      </c>
      <c r="Q1188" s="21" t="str">
        <f>VLOOKUP(K1188,TONG_SL!$A:$D,3,0)</f>
        <v>Túi</v>
      </c>
      <c r="R1188" s="1">
        <v>3</v>
      </c>
      <c r="S1188" s="171"/>
      <c r="T1188" s="171">
        <f>VLOOKUP(VLOOKUP(G1188,Ma_KH!$A:$R,18,0)&amp;K1188,Gia_MB!$A:$F,6,0)</f>
        <v>74250</v>
      </c>
      <c r="U1188" s="172">
        <f t="shared" si="123"/>
        <v>222750</v>
      </c>
      <c r="V1188" s="171"/>
      <c r="W1188" s="173">
        <f t="shared" si="124"/>
        <v>0</v>
      </c>
      <c r="X1188" s="174" t="str">
        <f t="shared" si="125"/>
        <v>8</v>
      </c>
      <c r="Y1188" s="171"/>
      <c r="Z1188" s="172">
        <f t="shared" si="126"/>
        <v>17820</v>
      </c>
      <c r="AA1188" s="175">
        <f>VLOOKUP(G1188,Ma_KH!$A:$R,14,0)</f>
        <v>60</v>
      </c>
    </row>
    <row r="1189" spans="1:27" hidden="1" x14ac:dyDescent="0.25">
      <c r="A1189" s="179">
        <v>45989</v>
      </c>
      <c r="B1189" s="182">
        <v>4180590832</v>
      </c>
      <c r="C1189" s="178" t="s">
        <v>7767</v>
      </c>
      <c r="D1189" s="179">
        <v>45994</v>
      </c>
      <c r="E1189" s="180"/>
      <c r="F1189" s="178"/>
      <c r="G1189" s="32" t="s">
        <v>482</v>
      </c>
      <c r="H1189" s="180"/>
      <c r="I1189" s="182">
        <v>4180590832</v>
      </c>
      <c r="J1189" s="182" t="s">
        <v>70</v>
      </c>
      <c r="K1189" s="332" t="s">
        <v>34</v>
      </c>
      <c r="L1189" s="21" t="str">
        <f>VLOOKUP($K1189,TONG_SL!$A:$D,2,0)</f>
        <v>Tai heo muối 200g</v>
      </c>
      <c r="N1189" s="21" t="str">
        <f t="shared" si="127"/>
        <v>K-C6</v>
      </c>
      <c r="Q1189" s="21" t="str">
        <f>VLOOKUP(K1189,TONG_SL!$A:$D,3,0)</f>
        <v>Túi</v>
      </c>
      <c r="R1189" s="1">
        <v>2</v>
      </c>
      <c r="S1189" s="171"/>
      <c r="T1189" s="171">
        <f>VLOOKUP(VLOOKUP(G1189,Ma_KH!$A:$R,18,0)&amp;K1189,Gia_MB!$A:$F,6,0)</f>
        <v>55595</v>
      </c>
      <c r="U1189" s="172">
        <f t="shared" si="123"/>
        <v>111190</v>
      </c>
      <c r="V1189" s="171"/>
      <c r="W1189" s="173">
        <f t="shared" si="124"/>
        <v>0</v>
      </c>
      <c r="X1189" s="174" t="str">
        <f t="shared" si="125"/>
        <v>8</v>
      </c>
      <c r="Y1189" s="171"/>
      <c r="Z1189" s="172">
        <f t="shared" si="126"/>
        <v>8895.2000000000007</v>
      </c>
      <c r="AA1189" s="175">
        <f>VLOOKUP(G1189,Ma_KH!$A:$R,14,0)</f>
        <v>60</v>
      </c>
    </row>
    <row r="1190" spans="1:27" hidden="1" x14ac:dyDescent="0.25">
      <c r="A1190" s="179">
        <v>45989</v>
      </c>
      <c r="B1190" s="182">
        <v>4180590832</v>
      </c>
      <c r="C1190" s="178" t="s">
        <v>7767</v>
      </c>
      <c r="D1190" s="179">
        <v>45994</v>
      </c>
      <c r="E1190" s="180"/>
      <c r="F1190" s="178"/>
      <c r="G1190" s="32" t="s">
        <v>482</v>
      </c>
      <c r="H1190" s="180"/>
      <c r="I1190" s="182">
        <v>4180590832</v>
      </c>
      <c r="J1190" s="182" t="s">
        <v>70</v>
      </c>
      <c r="K1190" s="332" t="s">
        <v>27</v>
      </c>
      <c r="L1190" s="21" t="str">
        <f>VLOOKUP($K1190,TONG_SL!$A:$D,2,0)</f>
        <v>Chân giò heo muối 300g</v>
      </c>
      <c r="N1190" s="21" t="str">
        <f t="shared" si="127"/>
        <v>K-C6</v>
      </c>
      <c r="Q1190" s="21" t="str">
        <f>VLOOKUP(K1190,TONG_SL!$A:$D,3,0)</f>
        <v>Túi</v>
      </c>
      <c r="R1190" s="1">
        <v>6</v>
      </c>
      <c r="S1190" s="171"/>
      <c r="T1190" s="171">
        <f>VLOOKUP(VLOOKUP(G1190,Ma_KH!$A:$R,18,0)&amp;K1190,Gia_MB!$A:$F,6,0)</f>
        <v>73431</v>
      </c>
      <c r="U1190" s="172">
        <f t="shared" si="123"/>
        <v>440586</v>
      </c>
      <c r="V1190" s="171"/>
      <c r="W1190" s="173">
        <f t="shared" si="124"/>
        <v>0</v>
      </c>
      <c r="X1190" s="174" t="str">
        <f t="shared" si="125"/>
        <v>8</v>
      </c>
      <c r="Y1190" s="171"/>
      <c r="Z1190" s="172">
        <f t="shared" si="126"/>
        <v>35246.879999999997</v>
      </c>
      <c r="AA1190" s="175">
        <f>VLOOKUP(G1190,Ma_KH!$A:$R,14,0)</f>
        <v>60</v>
      </c>
    </row>
    <row r="1191" spans="1:27" hidden="1" x14ac:dyDescent="0.25">
      <c r="A1191" s="179">
        <v>45989</v>
      </c>
      <c r="B1191" s="182">
        <v>4180590978</v>
      </c>
      <c r="C1191" s="178" t="s">
        <v>7767</v>
      </c>
      <c r="D1191" s="179">
        <v>45994</v>
      </c>
      <c r="E1191" s="180"/>
      <c r="F1191" s="178"/>
      <c r="G1191" s="32" t="s">
        <v>1437</v>
      </c>
      <c r="H1191" s="180"/>
      <c r="I1191" s="182">
        <v>4180590978</v>
      </c>
      <c r="J1191" s="182" t="s">
        <v>70</v>
      </c>
      <c r="K1191" s="332" t="s">
        <v>34</v>
      </c>
      <c r="L1191" s="21" t="str">
        <f>VLOOKUP($K1191,TONG_SL!$A:$D,2,0)</f>
        <v>Tai heo muối 200g</v>
      </c>
      <c r="N1191" s="21" t="str">
        <f t="shared" si="127"/>
        <v>K-C6</v>
      </c>
      <c r="Q1191" s="21" t="str">
        <f>VLOOKUP(K1191,TONG_SL!$A:$D,3,0)</f>
        <v>Túi</v>
      </c>
      <c r="R1191" s="1">
        <v>2</v>
      </c>
      <c r="S1191" s="171"/>
      <c r="T1191" s="171">
        <f>VLOOKUP(VLOOKUP(G1191,Ma_KH!$A:$R,18,0)&amp;K1191,Gia_MB!$A:$F,6,0)</f>
        <v>55595</v>
      </c>
      <c r="U1191" s="172">
        <f t="shared" si="123"/>
        <v>111190</v>
      </c>
      <c r="V1191" s="171"/>
      <c r="W1191" s="173">
        <f t="shared" si="124"/>
        <v>0</v>
      </c>
      <c r="X1191" s="174" t="str">
        <f t="shared" si="125"/>
        <v>8</v>
      </c>
      <c r="Y1191" s="171"/>
      <c r="Z1191" s="172">
        <f t="shared" si="126"/>
        <v>8895.2000000000007</v>
      </c>
      <c r="AA1191" s="175">
        <f>VLOOKUP(G1191,Ma_KH!$A:$R,14,0)</f>
        <v>60</v>
      </c>
    </row>
    <row r="1192" spans="1:27" hidden="1" x14ac:dyDescent="0.25">
      <c r="A1192" s="179">
        <v>45989</v>
      </c>
      <c r="B1192" s="182">
        <v>4180590978</v>
      </c>
      <c r="C1192" s="178" t="s">
        <v>7767</v>
      </c>
      <c r="D1192" s="179">
        <v>45994</v>
      </c>
      <c r="E1192" s="180"/>
      <c r="F1192" s="178"/>
      <c r="G1192" s="32" t="s">
        <v>1437</v>
      </c>
      <c r="H1192" s="180"/>
      <c r="I1192" s="182">
        <v>4180590978</v>
      </c>
      <c r="J1192" s="182" t="s">
        <v>70</v>
      </c>
      <c r="K1192" s="332" t="s">
        <v>30</v>
      </c>
      <c r="L1192" s="21" t="str">
        <f>VLOOKUP($K1192,TONG_SL!$A:$D,2,0)</f>
        <v>Gà muối 500g</v>
      </c>
      <c r="N1192" s="21" t="str">
        <f t="shared" si="127"/>
        <v>K-C6</v>
      </c>
      <c r="Q1192" s="21" t="str">
        <f>VLOOKUP(K1192,TONG_SL!$A:$D,3,0)</f>
        <v>Túi</v>
      </c>
      <c r="R1192" s="1">
        <v>2</v>
      </c>
      <c r="S1192" s="171"/>
      <c r="T1192" s="171">
        <f>VLOOKUP(VLOOKUP(G1192,Ma_KH!$A:$R,18,0)&amp;K1192,Gia_MB!$A:$F,6,0)</f>
        <v>111058</v>
      </c>
      <c r="U1192" s="172">
        <f t="shared" si="123"/>
        <v>222116</v>
      </c>
      <c r="V1192" s="171"/>
      <c r="W1192" s="173">
        <f t="shared" si="124"/>
        <v>0</v>
      </c>
      <c r="X1192" s="174" t="str">
        <f t="shared" si="125"/>
        <v>8</v>
      </c>
      <c r="Y1192" s="171"/>
      <c r="Z1192" s="172">
        <f t="shared" si="126"/>
        <v>17769.28</v>
      </c>
      <c r="AA1192" s="175">
        <f>VLOOKUP(G1192,Ma_KH!$A:$R,14,0)</f>
        <v>60</v>
      </c>
    </row>
    <row r="1193" spans="1:27" hidden="1" x14ac:dyDescent="0.25">
      <c r="A1193" s="179">
        <v>45989</v>
      </c>
      <c r="B1193" s="182">
        <v>4180590978</v>
      </c>
      <c r="C1193" s="178" t="s">
        <v>7767</v>
      </c>
      <c r="D1193" s="179">
        <v>45994</v>
      </c>
      <c r="E1193" s="180"/>
      <c r="F1193" s="178"/>
      <c r="G1193" s="32" t="s">
        <v>1437</v>
      </c>
      <c r="H1193" s="180"/>
      <c r="I1193" s="182">
        <v>4180590978</v>
      </c>
      <c r="J1193" s="182" t="s">
        <v>70</v>
      </c>
      <c r="K1193" s="332" t="s">
        <v>48</v>
      </c>
      <c r="L1193" s="21" t="str">
        <f>VLOOKUP($K1193,TONG_SL!$A:$D,2,0)</f>
        <v>Mọc Nấm Hương 250g</v>
      </c>
      <c r="N1193" s="21" t="str">
        <f t="shared" si="127"/>
        <v>K-C6</v>
      </c>
      <c r="Q1193" s="21" t="str">
        <f>VLOOKUP(K1193,TONG_SL!$A:$D,3,0)</f>
        <v>Túi</v>
      </c>
      <c r="R1193" s="1">
        <v>4</v>
      </c>
      <c r="S1193" s="171"/>
      <c r="T1193" s="171">
        <f>VLOOKUP(VLOOKUP(G1193,Ma_KH!$A:$R,18,0)&amp;K1193,Gia_MB!$A:$F,6,0)</f>
        <v>46000</v>
      </c>
      <c r="U1193" s="172">
        <f t="shared" si="123"/>
        <v>184000</v>
      </c>
      <c r="V1193" s="171"/>
      <c r="W1193" s="173">
        <f t="shared" si="124"/>
        <v>0</v>
      </c>
      <c r="X1193" s="174" t="str">
        <f t="shared" si="125"/>
        <v>8</v>
      </c>
      <c r="Y1193" s="171"/>
      <c r="Z1193" s="172">
        <f t="shared" si="126"/>
        <v>14720</v>
      </c>
      <c r="AA1193" s="175">
        <f>VLOOKUP(G1193,Ma_KH!$A:$R,14,0)</f>
        <v>60</v>
      </c>
    </row>
    <row r="1194" spans="1:27" hidden="1" x14ac:dyDescent="0.25">
      <c r="A1194" s="179">
        <v>45989</v>
      </c>
      <c r="B1194" s="182">
        <v>4180590978</v>
      </c>
      <c r="C1194" s="178" t="s">
        <v>7767</v>
      </c>
      <c r="D1194" s="179">
        <v>45994</v>
      </c>
      <c r="E1194" s="180"/>
      <c r="F1194" s="178"/>
      <c r="G1194" s="32" t="s">
        <v>1437</v>
      </c>
      <c r="H1194" s="180"/>
      <c r="I1194" s="182">
        <v>4180590978</v>
      </c>
      <c r="J1194" s="182" t="s">
        <v>70</v>
      </c>
      <c r="K1194" s="332" t="s">
        <v>39</v>
      </c>
      <c r="L1194" s="21" t="str">
        <f>VLOOKUP($K1194,TONG_SL!$A:$D,2,0)</f>
        <v>Chả nướng 300g</v>
      </c>
      <c r="N1194" s="21" t="str">
        <f t="shared" si="127"/>
        <v>K-C6</v>
      </c>
      <c r="Q1194" s="21" t="str">
        <f>VLOOKUP(K1194,TONG_SL!$A:$D,3,0)</f>
        <v>Túi</v>
      </c>
      <c r="R1194" s="1">
        <v>2</v>
      </c>
      <c r="S1194" s="171"/>
      <c r="T1194" s="171">
        <f>VLOOKUP(VLOOKUP(G1194,Ma_KH!$A:$R,18,0)&amp;K1194,Gia_MB!$A:$F,6,0)</f>
        <v>70950</v>
      </c>
      <c r="U1194" s="172">
        <f t="shared" si="123"/>
        <v>141900</v>
      </c>
      <c r="V1194" s="171"/>
      <c r="W1194" s="173">
        <f t="shared" si="124"/>
        <v>0</v>
      </c>
      <c r="X1194" s="174" t="str">
        <f t="shared" si="125"/>
        <v>8</v>
      </c>
      <c r="Y1194" s="171"/>
      <c r="Z1194" s="172">
        <f t="shared" si="126"/>
        <v>11352</v>
      </c>
      <c r="AA1194" s="175">
        <f>VLOOKUP(G1194,Ma_KH!$A:$R,14,0)</f>
        <v>60</v>
      </c>
    </row>
    <row r="1195" spans="1:27" hidden="1" x14ac:dyDescent="0.25">
      <c r="A1195" s="179">
        <v>45989</v>
      </c>
      <c r="B1195" s="182">
        <v>4180590978</v>
      </c>
      <c r="C1195" s="178" t="s">
        <v>7767</v>
      </c>
      <c r="D1195" s="179">
        <v>45994</v>
      </c>
      <c r="E1195" s="180"/>
      <c r="F1195" s="178"/>
      <c r="G1195" s="32" t="s">
        <v>1437</v>
      </c>
      <c r="H1195" s="180"/>
      <c r="I1195" s="182">
        <v>4180590978</v>
      </c>
      <c r="J1195" s="182" t="s">
        <v>70</v>
      </c>
      <c r="K1195" s="332" t="s">
        <v>37</v>
      </c>
      <c r="L1195" s="21" t="str">
        <f>VLOOKUP($K1195,TONG_SL!$A:$D,2,0)</f>
        <v>Chả cốm 300g</v>
      </c>
      <c r="N1195" s="21" t="str">
        <f t="shared" si="127"/>
        <v>K-C6</v>
      </c>
      <c r="Q1195" s="21" t="str">
        <f>VLOOKUP(K1195,TONG_SL!$A:$D,3,0)</f>
        <v>Túi</v>
      </c>
      <c r="R1195" s="1">
        <v>4</v>
      </c>
      <c r="S1195" s="171"/>
      <c r="T1195" s="171">
        <f>VLOOKUP(VLOOKUP(G1195,Ma_KH!$A:$R,18,0)&amp;K1195,Gia_MB!$A:$F,6,0)</f>
        <v>74250</v>
      </c>
      <c r="U1195" s="172">
        <f t="shared" si="123"/>
        <v>297000</v>
      </c>
      <c r="V1195" s="171"/>
      <c r="W1195" s="173">
        <f t="shared" si="124"/>
        <v>0</v>
      </c>
      <c r="X1195" s="174" t="str">
        <f t="shared" si="125"/>
        <v>8</v>
      </c>
      <c r="Y1195" s="171"/>
      <c r="Z1195" s="172">
        <f t="shared" si="126"/>
        <v>23760</v>
      </c>
      <c r="AA1195" s="175">
        <f>VLOOKUP(G1195,Ma_KH!$A:$R,14,0)</f>
        <v>60</v>
      </c>
    </row>
    <row r="1196" spans="1:27" hidden="1" x14ac:dyDescent="0.25">
      <c r="A1196" s="179">
        <v>45989</v>
      </c>
      <c r="B1196" s="182">
        <v>4180590978</v>
      </c>
      <c r="C1196" s="178" t="s">
        <v>7767</v>
      </c>
      <c r="D1196" s="179">
        <v>45994</v>
      </c>
      <c r="E1196" s="180"/>
      <c r="F1196" s="178"/>
      <c r="G1196" s="32" t="s">
        <v>1437</v>
      </c>
      <c r="H1196" s="180"/>
      <c r="I1196" s="182">
        <v>4180590978</v>
      </c>
      <c r="J1196" s="182" t="s">
        <v>70</v>
      </c>
      <c r="K1196" s="332" t="s">
        <v>27</v>
      </c>
      <c r="L1196" s="21" t="str">
        <f>VLOOKUP($K1196,TONG_SL!$A:$D,2,0)</f>
        <v>Chân giò heo muối 300g</v>
      </c>
      <c r="N1196" s="21" t="str">
        <f t="shared" si="127"/>
        <v>K-C6</v>
      </c>
      <c r="Q1196" s="21" t="str">
        <f>VLOOKUP(K1196,TONG_SL!$A:$D,3,0)</f>
        <v>Túi</v>
      </c>
      <c r="R1196" s="1">
        <v>4</v>
      </c>
      <c r="S1196" s="171"/>
      <c r="T1196" s="171">
        <f>VLOOKUP(VLOOKUP(G1196,Ma_KH!$A:$R,18,0)&amp;K1196,Gia_MB!$A:$F,6,0)</f>
        <v>73431</v>
      </c>
      <c r="U1196" s="172">
        <f t="shared" si="123"/>
        <v>293724</v>
      </c>
      <c r="V1196" s="171"/>
      <c r="W1196" s="173">
        <f t="shared" si="124"/>
        <v>0</v>
      </c>
      <c r="X1196" s="174" t="str">
        <f t="shared" si="125"/>
        <v>8</v>
      </c>
      <c r="Y1196" s="171"/>
      <c r="Z1196" s="172">
        <f t="shared" si="126"/>
        <v>23497.920000000002</v>
      </c>
      <c r="AA1196" s="175">
        <f>VLOOKUP(G1196,Ma_KH!$A:$R,14,0)</f>
        <v>60</v>
      </c>
    </row>
    <row r="1197" spans="1:27" hidden="1" x14ac:dyDescent="0.25">
      <c r="A1197" s="179">
        <v>45989</v>
      </c>
      <c r="B1197" s="182">
        <v>4180590792</v>
      </c>
      <c r="C1197" s="178" t="s">
        <v>7767</v>
      </c>
      <c r="D1197" s="179">
        <v>45994</v>
      </c>
      <c r="E1197" s="180"/>
      <c r="F1197" s="178"/>
      <c r="G1197" s="32" t="s">
        <v>279</v>
      </c>
      <c r="H1197" s="180"/>
      <c r="I1197" s="182">
        <v>4180590792</v>
      </c>
      <c r="J1197" s="182" t="s">
        <v>70</v>
      </c>
      <c r="K1197" s="332" t="s">
        <v>32</v>
      </c>
      <c r="L1197" s="21" t="str">
        <f>VLOOKUP($K1197,TONG_SL!$A:$D,2,0)</f>
        <v>Giò Tai Lưỡi Xào 250g</v>
      </c>
      <c r="N1197" s="21" t="str">
        <f t="shared" si="127"/>
        <v>K-C6</v>
      </c>
      <c r="Q1197" s="21" t="str">
        <f>VLOOKUP(K1197,TONG_SL!$A:$D,3,0)</f>
        <v>Túi</v>
      </c>
      <c r="R1197" s="1">
        <v>2</v>
      </c>
      <c r="S1197" s="171"/>
      <c r="T1197" s="171">
        <f>VLOOKUP(VLOOKUP(G1197,Ma_KH!$A:$R,18,0)&amp;K1197,Gia_MB!$A:$F,6,0)</f>
        <v>50182</v>
      </c>
      <c r="U1197" s="172">
        <f t="shared" si="123"/>
        <v>100364</v>
      </c>
      <c r="V1197" s="171"/>
      <c r="W1197" s="173">
        <f t="shared" si="124"/>
        <v>0</v>
      </c>
      <c r="X1197" s="174" t="str">
        <f t="shared" si="125"/>
        <v>8</v>
      </c>
      <c r="Y1197" s="171"/>
      <c r="Z1197" s="172">
        <f t="shared" si="126"/>
        <v>8029.12</v>
      </c>
      <c r="AA1197" s="175">
        <f>VLOOKUP(G1197,Ma_KH!$A:$R,14,0)</f>
        <v>60</v>
      </c>
    </row>
    <row r="1198" spans="1:27" hidden="1" x14ac:dyDescent="0.25">
      <c r="A1198" s="179">
        <v>45989</v>
      </c>
      <c r="B1198" s="182">
        <v>4180590792</v>
      </c>
      <c r="C1198" s="178" t="s">
        <v>7767</v>
      </c>
      <c r="D1198" s="179">
        <v>45994</v>
      </c>
      <c r="E1198" s="180"/>
      <c r="F1198" s="178"/>
      <c r="G1198" s="32" t="s">
        <v>279</v>
      </c>
      <c r="H1198" s="180"/>
      <c r="I1198" s="182">
        <v>4180590792</v>
      </c>
      <c r="J1198" s="182" t="s">
        <v>70</v>
      </c>
      <c r="K1198" s="332" t="s">
        <v>39</v>
      </c>
      <c r="L1198" s="21" t="str">
        <f>VLOOKUP($K1198,TONG_SL!$A:$D,2,0)</f>
        <v>Chả nướng 300g</v>
      </c>
      <c r="N1198" s="21" t="str">
        <f t="shared" si="127"/>
        <v>K-C6</v>
      </c>
      <c r="Q1198" s="21" t="str">
        <f>VLOOKUP(K1198,TONG_SL!$A:$D,3,0)</f>
        <v>Túi</v>
      </c>
      <c r="R1198" s="1">
        <v>2</v>
      </c>
      <c r="S1198" s="171"/>
      <c r="T1198" s="171">
        <f>VLOOKUP(VLOOKUP(G1198,Ma_KH!$A:$R,18,0)&amp;K1198,Gia_MB!$A:$F,6,0)</f>
        <v>70950</v>
      </c>
      <c r="U1198" s="172">
        <f t="shared" si="123"/>
        <v>141900</v>
      </c>
      <c r="V1198" s="171"/>
      <c r="W1198" s="173">
        <f t="shared" si="124"/>
        <v>0</v>
      </c>
      <c r="X1198" s="174" t="str">
        <f t="shared" si="125"/>
        <v>8</v>
      </c>
      <c r="Y1198" s="171"/>
      <c r="Z1198" s="172">
        <f t="shared" si="126"/>
        <v>11352</v>
      </c>
      <c r="AA1198" s="175">
        <f>VLOOKUP(G1198,Ma_KH!$A:$R,14,0)</f>
        <v>60</v>
      </c>
    </row>
    <row r="1199" spans="1:27" hidden="1" x14ac:dyDescent="0.25">
      <c r="A1199" s="179">
        <v>45989</v>
      </c>
      <c r="B1199" s="182">
        <v>4180590792</v>
      </c>
      <c r="C1199" s="178" t="s">
        <v>7767</v>
      </c>
      <c r="D1199" s="179">
        <v>45994</v>
      </c>
      <c r="E1199" s="180"/>
      <c r="F1199" s="178"/>
      <c r="G1199" s="32" t="s">
        <v>279</v>
      </c>
      <c r="H1199" s="180"/>
      <c r="I1199" s="182">
        <v>4180590792</v>
      </c>
      <c r="J1199" s="182" t="s">
        <v>70</v>
      </c>
      <c r="K1199" s="332" t="s">
        <v>30</v>
      </c>
      <c r="L1199" s="21" t="str">
        <f>VLOOKUP($K1199,TONG_SL!$A:$D,2,0)</f>
        <v>Gà muối 500g</v>
      </c>
      <c r="N1199" s="21" t="str">
        <f t="shared" si="127"/>
        <v>K-C6</v>
      </c>
      <c r="Q1199" s="21" t="str">
        <f>VLOOKUP(K1199,TONG_SL!$A:$D,3,0)</f>
        <v>Túi</v>
      </c>
      <c r="R1199" s="1">
        <v>4</v>
      </c>
      <c r="S1199" s="171"/>
      <c r="T1199" s="171">
        <f>VLOOKUP(VLOOKUP(G1199,Ma_KH!$A:$R,18,0)&amp;K1199,Gia_MB!$A:$F,6,0)</f>
        <v>111058</v>
      </c>
      <c r="U1199" s="172">
        <f t="shared" si="123"/>
        <v>444232</v>
      </c>
      <c r="V1199" s="171"/>
      <c r="W1199" s="173">
        <f t="shared" si="124"/>
        <v>0</v>
      </c>
      <c r="X1199" s="174" t="str">
        <f t="shared" si="125"/>
        <v>8</v>
      </c>
      <c r="Y1199" s="171"/>
      <c r="Z1199" s="172">
        <f t="shared" si="126"/>
        <v>35538.559999999998</v>
      </c>
      <c r="AA1199" s="175">
        <f>VLOOKUP(G1199,Ma_KH!$A:$R,14,0)</f>
        <v>60</v>
      </c>
    </row>
    <row r="1200" spans="1:27" hidden="1" x14ac:dyDescent="0.25">
      <c r="A1200" s="179">
        <v>45989</v>
      </c>
      <c r="B1200" s="182">
        <v>4180590792</v>
      </c>
      <c r="C1200" s="178" t="s">
        <v>7767</v>
      </c>
      <c r="D1200" s="179">
        <v>45994</v>
      </c>
      <c r="E1200" s="180"/>
      <c r="F1200" s="178"/>
      <c r="G1200" s="32" t="s">
        <v>279</v>
      </c>
      <c r="H1200" s="180"/>
      <c r="I1200" s="182">
        <v>4180590792</v>
      </c>
      <c r="J1200" s="182" t="s">
        <v>70</v>
      </c>
      <c r="K1200" s="332" t="s">
        <v>27</v>
      </c>
      <c r="L1200" s="21" t="str">
        <f>VLOOKUP($K1200,TONG_SL!$A:$D,2,0)</f>
        <v>Chân giò heo muối 300g</v>
      </c>
      <c r="N1200" s="21" t="str">
        <f t="shared" si="127"/>
        <v>K-C6</v>
      </c>
      <c r="Q1200" s="21" t="str">
        <f>VLOOKUP(K1200,TONG_SL!$A:$D,3,0)</f>
        <v>Túi</v>
      </c>
      <c r="R1200" s="1">
        <v>6</v>
      </c>
      <c r="S1200" s="171"/>
      <c r="T1200" s="171">
        <f>VLOOKUP(VLOOKUP(G1200,Ma_KH!$A:$R,18,0)&amp;K1200,Gia_MB!$A:$F,6,0)</f>
        <v>73431</v>
      </c>
      <c r="U1200" s="172">
        <f t="shared" si="123"/>
        <v>440586</v>
      </c>
      <c r="V1200" s="171"/>
      <c r="W1200" s="173">
        <f t="shared" si="124"/>
        <v>0</v>
      </c>
      <c r="X1200" s="174" t="str">
        <f t="shared" si="125"/>
        <v>8</v>
      </c>
      <c r="Y1200" s="171"/>
      <c r="Z1200" s="172">
        <f t="shared" si="126"/>
        <v>35246.879999999997</v>
      </c>
      <c r="AA1200" s="175">
        <f>VLOOKUP(G1200,Ma_KH!$A:$R,14,0)</f>
        <v>60</v>
      </c>
    </row>
    <row r="1201" spans="1:27" hidden="1" x14ac:dyDescent="0.25">
      <c r="A1201" s="179">
        <v>45989</v>
      </c>
      <c r="B1201" s="182">
        <v>4180590792</v>
      </c>
      <c r="C1201" s="178" t="s">
        <v>7767</v>
      </c>
      <c r="D1201" s="179">
        <v>45994</v>
      </c>
      <c r="E1201" s="180"/>
      <c r="F1201" s="178"/>
      <c r="G1201" s="32" t="s">
        <v>279</v>
      </c>
      <c r="H1201" s="180"/>
      <c r="I1201" s="182">
        <v>4180590792</v>
      </c>
      <c r="J1201" s="182" t="s">
        <v>70</v>
      </c>
      <c r="K1201" s="332" t="s">
        <v>48</v>
      </c>
      <c r="L1201" s="21" t="str">
        <f>VLOOKUP($K1201,TONG_SL!$A:$D,2,0)</f>
        <v>Mọc Nấm Hương 250g</v>
      </c>
      <c r="N1201" s="21" t="str">
        <f t="shared" si="127"/>
        <v>K-C6</v>
      </c>
      <c r="Q1201" s="21" t="str">
        <f>VLOOKUP(K1201,TONG_SL!$A:$D,3,0)</f>
        <v>Túi</v>
      </c>
      <c r="R1201" s="1">
        <v>6</v>
      </c>
      <c r="S1201" s="171"/>
      <c r="T1201" s="171">
        <f>VLOOKUP(VLOOKUP(G1201,Ma_KH!$A:$R,18,0)&amp;K1201,Gia_MB!$A:$F,6,0)</f>
        <v>46000</v>
      </c>
      <c r="U1201" s="172">
        <f t="shared" si="123"/>
        <v>276000</v>
      </c>
      <c r="V1201" s="171"/>
      <c r="W1201" s="173">
        <f t="shared" si="124"/>
        <v>0</v>
      </c>
      <c r="X1201" s="174" t="str">
        <f t="shared" si="125"/>
        <v>8</v>
      </c>
      <c r="Y1201" s="171"/>
      <c r="Z1201" s="172">
        <f t="shared" si="126"/>
        <v>22080</v>
      </c>
      <c r="AA1201" s="175">
        <f>VLOOKUP(G1201,Ma_KH!$A:$R,14,0)</f>
        <v>60</v>
      </c>
    </row>
    <row r="1202" spans="1:27" hidden="1" x14ac:dyDescent="0.25">
      <c r="A1202" s="179">
        <v>45989</v>
      </c>
      <c r="B1202" s="182">
        <v>4180590792</v>
      </c>
      <c r="C1202" s="178" t="s">
        <v>7767</v>
      </c>
      <c r="D1202" s="179">
        <v>45994</v>
      </c>
      <c r="E1202" s="180"/>
      <c r="F1202" s="178"/>
      <c r="G1202" s="32" t="s">
        <v>279</v>
      </c>
      <c r="H1202" s="180"/>
      <c r="I1202" s="182">
        <v>4180590792</v>
      </c>
      <c r="J1202" s="182" t="s">
        <v>70</v>
      </c>
      <c r="K1202" s="332" t="s">
        <v>37</v>
      </c>
      <c r="L1202" s="21" t="str">
        <f>VLOOKUP($K1202,TONG_SL!$A:$D,2,0)</f>
        <v>Chả cốm 300g</v>
      </c>
      <c r="N1202" s="21" t="str">
        <f t="shared" si="127"/>
        <v>K-C6</v>
      </c>
      <c r="Q1202" s="21" t="str">
        <f>VLOOKUP(K1202,TONG_SL!$A:$D,3,0)</f>
        <v>Túi</v>
      </c>
      <c r="R1202" s="1">
        <v>4</v>
      </c>
      <c r="S1202" s="171"/>
      <c r="T1202" s="171">
        <f>VLOOKUP(VLOOKUP(G1202,Ma_KH!$A:$R,18,0)&amp;K1202,Gia_MB!$A:$F,6,0)</f>
        <v>74250</v>
      </c>
      <c r="U1202" s="172">
        <f t="shared" si="123"/>
        <v>297000</v>
      </c>
      <c r="V1202" s="171"/>
      <c r="W1202" s="173">
        <f t="shared" si="124"/>
        <v>0</v>
      </c>
      <c r="X1202" s="174" t="str">
        <f t="shared" si="125"/>
        <v>8</v>
      </c>
      <c r="Y1202" s="171"/>
      <c r="Z1202" s="172">
        <f t="shared" si="126"/>
        <v>23760</v>
      </c>
      <c r="AA1202" s="175">
        <f>VLOOKUP(G1202,Ma_KH!$A:$R,14,0)</f>
        <v>60</v>
      </c>
    </row>
    <row r="1203" spans="1:27" hidden="1" x14ac:dyDescent="0.25">
      <c r="A1203" s="179">
        <v>45989</v>
      </c>
      <c r="B1203" s="182">
        <v>4180591131</v>
      </c>
      <c r="C1203" s="178" t="s">
        <v>7767</v>
      </c>
      <c r="D1203" s="179">
        <v>45994</v>
      </c>
      <c r="E1203" s="180"/>
      <c r="F1203" s="178"/>
      <c r="G1203" s="32" t="s">
        <v>1674</v>
      </c>
      <c r="H1203" s="180"/>
      <c r="I1203" s="182">
        <v>4180591131</v>
      </c>
      <c r="J1203" s="182" t="s">
        <v>70</v>
      </c>
      <c r="K1203" s="332" t="s">
        <v>37</v>
      </c>
      <c r="L1203" s="21" t="str">
        <f>VLOOKUP($K1203,TONG_SL!$A:$D,2,0)</f>
        <v>Chả cốm 300g</v>
      </c>
      <c r="N1203" s="21" t="str">
        <f t="shared" si="127"/>
        <v>K-C6</v>
      </c>
      <c r="Q1203" s="21" t="str">
        <f>VLOOKUP(K1203,TONG_SL!$A:$D,3,0)</f>
        <v>Túi</v>
      </c>
      <c r="R1203" s="1">
        <v>2</v>
      </c>
      <c r="S1203" s="171"/>
      <c r="T1203" s="171">
        <f>VLOOKUP(VLOOKUP(G1203,Ma_KH!$A:$R,18,0)&amp;K1203,Gia_MB!$A:$F,6,0)</f>
        <v>74250</v>
      </c>
      <c r="U1203" s="172">
        <f t="shared" si="123"/>
        <v>148500</v>
      </c>
      <c r="V1203" s="171"/>
      <c r="W1203" s="173">
        <f t="shared" si="124"/>
        <v>0</v>
      </c>
      <c r="X1203" s="174" t="str">
        <f t="shared" si="125"/>
        <v>8</v>
      </c>
      <c r="Y1203" s="171"/>
      <c r="Z1203" s="172">
        <f t="shared" si="126"/>
        <v>11880</v>
      </c>
      <c r="AA1203" s="175">
        <f>VLOOKUP(G1203,Ma_KH!$A:$R,14,0)</f>
        <v>60</v>
      </c>
    </row>
    <row r="1204" spans="1:27" hidden="1" x14ac:dyDescent="0.25">
      <c r="A1204" s="179">
        <v>45989</v>
      </c>
      <c r="B1204" s="182">
        <v>4180591131</v>
      </c>
      <c r="C1204" s="178" t="s">
        <v>7767</v>
      </c>
      <c r="D1204" s="179">
        <v>45994</v>
      </c>
      <c r="E1204" s="180"/>
      <c r="F1204" s="178"/>
      <c r="G1204" s="32" t="s">
        <v>1674</v>
      </c>
      <c r="H1204" s="180"/>
      <c r="I1204" s="182">
        <v>4180591131</v>
      </c>
      <c r="J1204" s="182" t="s">
        <v>70</v>
      </c>
      <c r="K1204" s="332" t="s">
        <v>32</v>
      </c>
      <c r="L1204" s="21" t="str">
        <f>VLOOKUP($K1204,TONG_SL!$A:$D,2,0)</f>
        <v>Giò Tai Lưỡi Xào 250g</v>
      </c>
      <c r="N1204" s="21" t="str">
        <f t="shared" si="127"/>
        <v>K-C6</v>
      </c>
      <c r="Q1204" s="21" t="str">
        <f>VLOOKUP(K1204,TONG_SL!$A:$D,3,0)</f>
        <v>Túi</v>
      </c>
      <c r="R1204" s="1">
        <v>2</v>
      </c>
      <c r="S1204" s="171"/>
      <c r="T1204" s="171">
        <f>VLOOKUP(VLOOKUP(G1204,Ma_KH!$A:$R,18,0)&amp;K1204,Gia_MB!$A:$F,6,0)</f>
        <v>50182</v>
      </c>
      <c r="U1204" s="172">
        <f t="shared" si="123"/>
        <v>100364</v>
      </c>
      <c r="V1204" s="171"/>
      <c r="W1204" s="173">
        <f t="shared" si="124"/>
        <v>0</v>
      </c>
      <c r="X1204" s="174" t="str">
        <f t="shared" si="125"/>
        <v>8</v>
      </c>
      <c r="Y1204" s="171"/>
      <c r="Z1204" s="172">
        <f t="shared" si="126"/>
        <v>8029.12</v>
      </c>
      <c r="AA1204" s="175">
        <f>VLOOKUP(G1204,Ma_KH!$A:$R,14,0)</f>
        <v>60</v>
      </c>
    </row>
    <row r="1205" spans="1:27" hidden="1" x14ac:dyDescent="0.25">
      <c r="A1205" s="179">
        <v>45989</v>
      </c>
      <c r="B1205" s="182">
        <v>4180591131</v>
      </c>
      <c r="C1205" s="178" t="s">
        <v>7767</v>
      </c>
      <c r="D1205" s="179">
        <v>45994</v>
      </c>
      <c r="E1205" s="180"/>
      <c r="F1205" s="178"/>
      <c r="G1205" s="32" t="s">
        <v>1674</v>
      </c>
      <c r="H1205" s="180"/>
      <c r="I1205" s="182">
        <v>4180591131</v>
      </c>
      <c r="J1205" s="182" t="s">
        <v>70</v>
      </c>
      <c r="K1205" s="332" t="s">
        <v>27</v>
      </c>
      <c r="L1205" s="21" t="str">
        <f>VLOOKUP($K1205,TONG_SL!$A:$D,2,0)</f>
        <v>Chân giò heo muối 300g</v>
      </c>
      <c r="N1205" s="21" t="str">
        <f t="shared" si="127"/>
        <v>K-C6</v>
      </c>
      <c r="Q1205" s="21" t="str">
        <f>VLOOKUP(K1205,TONG_SL!$A:$D,3,0)</f>
        <v>Túi</v>
      </c>
      <c r="R1205" s="1">
        <v>4</v>
      </c>
      <c r="S1205" s="171"/>
      <c r="T1205" s="171">
        <f>VLOOKUP(VLOOKUP(G1205,Ma_KH!$A:$R,18,0)&amp;K1205,Gia_MB!$A:$F,6,0)</f>
        <v>73431</v>
      </c>
      <c r="U1205" s="172">
        <f t="shared" si="123"/>
        <v>293724</v>
      </c>
      <c r="V1205" s="171"/>
      <c r="W1205" s="173">
        <f t="shared" si="124"/>
        <v>0</v>
      </c>
      <c r="X1205" s="174" t="str">
        <f t="shared" si="125"/>
        <v>8</v>
      </c>
      <c r="Y1205" s="171"/>
      <c r="Z1205" s="172">
        <f t="shared" si="126"/>
        <v>23497.920000000002</v>
      </c>
      <c r="AA1205" s="175">
        <f>VLOOKUP(G1205,Ma_KH!$A:$R,14,0)</f>
        <v>60</v>
      </c>
    </row>
    <row r="1206" spans="1:27" hidden="1" x14ac:dyDescent="0.25">
      <c r="A1206" s="179">
        <v>45989</v>
      </c>
      <c r="B1206" s="182">
        <v>4180591131</v>
      </c>
      <c r="C1206" s="178" t="s">
        <v>7767</v>
      </c>
      <c r="D1206" s="179">
        <v>45994</v>
      </c>
      <c r="E1206" s="180"/>
      <c r="F1206" s="178"/>
      <c r="G1206" s="32" t="s">
        <v>1674</v>
      </c>
      <c r="H1206" s="180"/>
      <c r="I1206" s="182">
        <v>4180591131</v>
      </c>
      <c r="J1206" s="182" t="s">
        <v>70</v>
      </c>
      <c r="K1206" s="332" t="s">
        <v>34</v>
      </c>
      <c r="L1206" s="21" t="str">
        <f>VLOOKUP($K1206,TONG_SL!$A:$D,2,0)</f>
        <v>Tai heo muối 200g</v>
      </c>
      <c r="N1206" s="21" t="str">
        <f t="shared" si="127"/>
        <v>K-C6</v>
      </c>
      <c r="Q1206" s="21" t="str">
        <f>VLOOKUP(K1206,TONG_SL!$A:$D,3,0)</f>
        <v>Túi</v>
      </c>
      <c r="R1206" s="1">
        <v>2</v>
      </c>
      <c r="S1206" s="171"/>
      <c r="T1206" s="171">
        <f>VLOOKUP(VLOOKUP(G1206,Ma_KH!$A:$R,18,0)&amp;K1206,Gia_MB!$A:$F,6,0)</f>
        <v>55595</v>
      </c>
      <c r="U1206" s="172">
        <f t="shared" ref="U1206:U1269" si="128">T1206*R1206</f>
        <v>111190</v>
      </c>
      <c r="V1206" s="171"/>
      <c r="W1206" s="173">
        <f t="shared" ref="W1206:W1269" si="129">U1206*V1206</f>
        <v>0</v>
      </c>
      <c r="X1206" s="174" t="str">
        <f t="shared" ref="X1206:X1269" si="130">IF(B1206&lt;&gt;"","8","0")</f>
        <v>8</v>
      </c>
      <c r="Y1206" s="171"/>
      <c r="Z1206" s="172">
        <f t="shared" ref="Z1206:Z1269" si="131">U1206*X1206%</f>
        <v>8895.2000000000007</v>
      </c>
      <c r="AA1206" s="175">
        <f>VLOOKUP(G1206,Ma_KH!$A:$R,14,0)</f>
        <v>60</v>
      </c>
    </row>
    <row r="1207" spans="1:27" hidden="1" x14ac:dyDescent="0.25">
      <c r="A1207" s="179">
        <v>45989</v>
      </c>
      <c r="B1207" s="182">
        <v>4180591131</v>
      </c>
      <c r="C1207" s="178" t="s">
        <v>7767</v>
      </c>
      <c r="D1207" s="179">
        <v>45994</v>
      </c>
      <c r="E1207" s="180"/>
      <c r="F1207" s="178"/>
      <c r="G1207" s="32" t="s">
        <v>1674</v>
      </c>
      <c r="H1207" s="180"/>
      <c r="I1207" s="182">
        <v>4180591131</v>
      </c>
      <c r="J1207" s="182" t="s">
        <v>70</v>
      </c>
      <c r="K1207" s="332" t="s">
        <v>48</v>
      </c>
      <c r="L1207" s="21" t="str">
        <f>VLOOKUP($K1207,TONG_SL!$A:$D,2,0)</f>
        <v>Mọc Nấm Hương 250g</v>
      </c>
      <c r="N1207" s="21" t="str">
        <f t="shared" si="127"/>
        <v>K-C6</v>
      </c>
      <c r="Q1207" s="21" t="str">
        <f>VLOOKUP(K1207,TONG_SL!$A:$D,3,0)</f>
        <v>Túi</v>
      </c>
      <c r="R1207" s="1">
        <v>2</v>
      </c>
      <c r="S1207" s="171"/>
      <c r="T1207" s="171">
        <f>VLOOKUP(VLOOKUP(G1207,Ma_KH!$A:$R,18,0)&amp;K1207,Gia_MB!$A:$F,6,0)</f>
        <v>46000</v>
      </c>
      <c r="U1207" s="172">
        <f t="shared" si="128"/>
        <v>92000</v>
      </c>
      <c r="V1207" s="171"/>
      <c r="W1207" s="173">
        <f t="shared" si="129"/>
        <v>0</v>
      </c>
      <c r="X1207" s="174" t="str">
        <f t="shared" si="130"/>
        <v>8</v>
      </c>
      <c r="Y1207" s="171"/>
      <c r="Z1207" s="172">
        <f t="shared" si="131"/>
        <v>7360</v>
      </c>
      <c r="AA1207" s="175">
        <f>VLOOKUP(G1207,Ma_KH!$A:$R,14,0)</f>
        <v>60</v>
      </c>
    </row>
    <row r="1208" spans="1:27" hidden="1" x14ac:dyDescent="0.25">
      <c r="A1208" s="179">
        <v>45989</v>
      </c>
      <c r="B1208" s="182">
        <v>4180590621</v>
      </c>
      <c r="C1208" s="178" t="s">
        <v>7767</v>
      </c>
      <c r="D1208" s="179">
        <v>45994</v>
      </c>
      <c r="E1208" s="180"/>
      <c r="F1208" s="178"/>
      <c r="G1208" s="32" t="s">
        <v>977</v>
      </c>
      <c r="H1208" s="180"/>
      <c r="I1208" s="182">
        <v>4180590621</v>
      </c>
      <c r="J1208" s="182" t="s">
        <v>70</v>
      </c>
      <c r="K1208" s="332" t="s">
        <v>48</v>
      </c>
      <c r="L1208" s="21" t="str">
        <f>VLOOKUP($K1208,TONG_SL!$A:$D,2,0)</f>
        <v>Mọc Nấm Hương 250g</v>
      </c>
      <c r="N1208" s="21" t="str">
        <f t="shared" si="127"/>
        <v>K-C6</v>
      </c>
      <c r="Q1208" s="21" t="str">
        <f>VLOOKUP(K1208,TONG_SL!$A:$D,3,0)</f>
        <v>Túi</v>
      </c>
      <c r="R1208" s="1">
        <v>4</v>
      </c>
      <c r="S1208" s="171"/>
      <c r="T1208" s="171">
        <f>VLOOKUP(VLOOKUP(G1208,Ma_KH!$A:$R,18,0)&amp;K1208,Gia_MB!$A:$F,6,0)</f>
        <v>46000</v>
      </c>
      <c r="U1208" s="172">
        <f t="shared" si="128"/>
        <v>184000</v>
      </c>
      <c r="V1208" s="171"/>
      <c r="W1208" s="173">
        <f t="shared" si="129"/>
        <v>0</v>
      </c>
      <c r="X1208" s="174" t="str">
        <f t="shared" si="130"/>
        <v>8</v>
      </c>
      <c r="Y1208" s="171"/>
      <c r="Z1208" s="172">
        <f t="shared" si="131"/>
        <v>14720</v>
      </c>
      <c r="AA1208" s="175">
        <f>VLOOKUP(G1208,Ma_KH!$A:$R,14,0)</f>
        <v>60</v>
      </c>
    </row>
    <row r="1209" spans="1:27" hidden="1" x14ac:dyDescent="0.25">
      <c r="A1209" s="179">
        <v>45989</v>
      </c>
      <c r="B1209" s="182">
        <v>4180590621</v>
      </c>
      <c r="C1209" s="178" t="s">
        <v>7767</v>
      </c>
      <c r="D1209" s="179">
        <v>45994</v>
      </c>
      <c r="E1209" s="180"/>
      <c r="F1209" s="178"/>
      <c r="G1209" s="32" t="s">
        <v>977</v>
      </c>
      <c r="H1209" s="180"/>
      <c r="I1209" s="182">
        <v>4180590621</v>
      </c>
      <c r="J1209" s="182" t="s">
        <v>70</v>
      </c>
      <c r="K1209" s="332" t="s">
        <v>32</v>
      </c>
      <c r="L1209" s="21" t="str">
        <f>VLOOKUP($K1209,TONG_SL!$A:$D,2,0)</f>
        <v>Giò Tai Lưỡi Xào 250g</v>
      </c>
      <c r="N1209" s="21" t="str">
        <f t="shared" si="127"/>
        <v>K-C6</v>
      </c>
      <c r="Q1209" s="21" t="str">
        <f>VLOOKUP(K1209,TONG_SL!$A:$D,3,0)</f>
        <v>Túi</v>
      </c>
      <c r="R1209" s="1">
        <v>6</v>
      </c>
      <c r="S1209" s="171"/>
      <c r="T1209" s="171">
        <f>VLOOKUP(VLOOKUP(G1209,Ma_KH!$A:$R,18,0)&amp;K1209,Gia_MB!$A:$F,6,0)</f>
        <v>50182</v>
      </c>
      <c r="U1209" s="172">
        <f t="shared" si="128"/>
        <v>301092</v>
      </c>
      <c r="V1209" s="171"/>
      <c r="W1209" s="173">
        <f t="shared" si="129"/>
        <v>0</v>
      </c>
      <c r="X1209" s="174" t="str">
        <f t="shared" si="130"/>
        <v>8</v>
      </c>
      <c r="Y1209" s="171"/>
      <c r="Z1209" s="172">
        <f t="shared" si="131"/>
        <v>24087.360000000001</v>
      </c>
      <c r="AA1209" s="175">
        <f>VLOOKUP(G1209,Ma_KH!$A:$R,14,0)</f>
        <v>60</v>
      </c>
    </row>
    <row r="1210" spans="1:27" hidden="1" x14ac:dyDescent="0.25">
      <c r="A1210" s="179">
        <v>45989</v>
      </c>
      <c r="B1210" s="182">
        <v>4180590621</v>
      </c>
      <c r="C1210" s="178" t="s">
        <v>7767</v>
      </c>
      <c r="D1210" s="179">
        <v>45994</v>
      </c>
      <c r="E1210" s="180"/>
      <c r="F1210" s="178"/>
      <c r="G1210" s="32" t="s">
        <v>977</v>
      </c>
      <c r="H1210" s="180"/>
      <c r="I1210" s="182">
        <v>4180590621</v>
      </c>
      <c r="J1210" s="182" t="s">
        <v>70</v>
      </c>
      <c r="K1210" s="332" t="s">
        <v>34</v>
      </c>
      <c r="L1210" s="21" t="str">
        <f>VLOOKUP($K1210,TONG_SL!$A:$D,2,0)</f>
        <v>Tai heo muối 200g</v>
      </c>
      <c r="N1210" s="21" t="str">
        <f t="shared" si="127"/>
        <v>K-C6</v>
      </c>
      <c r="Q1210" s="21" t="str">
        <f>VLOOKUP(K1210,TONG_SL!$A:$D,3,0)</f>
        <v>Túi</v>
      </c>
      <c r="R1210" s="1">
        <v>2</v>
      </c>
      <c r="S1210" s="171"/>
      <c r="T1210" s="171">
        <f>VLOOKUP(VLOOKUP(G1210,Ma_KH!$A:$R,18,0)&amp;K1210,Gia_MB!$A:$F,6,0)</f>
        <v>55595</v>
      </c>
      <c r="U1210" s="172">
        <f t="shared" si="128"/>
        <v>111190</v>
      </c>
      <c r="V1210" s="171"/>
      <c r="W1210" s="173">
        <f t="shared" si="129"/>
        <v>0</v>
      </c>
      <c r="X1210" s="174" t="str">
        <f t="shared" si="130"/>
        <v>8</v>
      </c>
      <c r="Y1210" s="171"/>
      <c r="Z1210" s="172">
        <f t="shared" si="131"/>
        <v>8895.2000000000007</v>
      </c>
      <c r="AA1210" s="175">
        <f>VLOOKUP(G1210,Ma_KH!$A:$R,14,0)</f>
        <v>60</v>
      </c>
    </row>
    <row r="1211" spans="1:27" hidden="1" x14ac:dyDescent="0.25">
      <c r="A1211" s="179">
        <v>45989</v>
      </c>
      <c r="B1211" s="182">
        <v>4180590621</v>
      </c>
      <c r="C1211" s="178" t="s">
        <v>7767</v>
      </c>
      <c r="D1211" s="179">
        <v>45994</v>
      </c>
      <c r="E1211" s="180"/>
      <c r="F1211" s="178"/>
      <c r="G1211" s="32" t="s">
        <v>977</v>
      </c>
      <c r="H1211" s="180"/>
      <c r="I1211" s="182">
        <v>4180590621</v>
      </c>
      <c r="J1211" s="182" t="s">
        <v>70</v>
      </c>
      <c r="K1211" s="332" t="s">
        <v>30</v>
      </c>
      <c r="L1211" s="21" t="str">
        <f>VLOOKUP($K1211,TONG_SL!$A:$D,2,0)</f>
        <v>Gà muối 500g</v>
      </c>
      <c r="N1211" s="21" t="str">
        <f t="shared" si="127"/>
        <v>K-C6</v>
      </c>
      <c r="Q1211" s="21" t="str">
        <f>VLOOKUP(K1211,TONG_SL!$A:$D,3,0)</f>
        <v>Túi</v>
      </c>
      <c r="R1211" s="1">
        <v>4</v>
      </c>
      <c r="S1211" s="171"/>
      <c r="T1211" s="171">
        <f>VLOOKUP(VLOOKUP(G1211,Ma_KH!$A:$R,18,0)&amp;K1211,Gia_MB!$A:$F,6,0)</f>
        <v>111058</v>
      </c>
      <c r="U1211" s="172">
        <f t="shared" si="128"/>
        <v>444232</v>
      </c>
      <c r="V1211" s="171"/>
      <c r="W1211" s="173">
        <f t="shared" si="129"/>
        <v>0</v>
      </c>
      <c r="X1211" s="174" t="str">
        <f t="shared" si="130"/>
        <v>8</v>
      </c>
      <c r="Y1211" s="171"/>
      <c r="Z1211" s="172">
        <f t="shared" si="131"/>
        <v>35538.559999999998</v>
      </c>
      <c r="AA1211" s="175">
        <f>VLOOKUP(G1211,Ma_KH!$A:$R,14,0)</f>
        <v>60</v>
      </c>
    </row>
    <row r="1212" spans="1:27" hidden="1" x14ac:dyDescent="0.25">
      <c r="A1212" s="179">
        <v>45989</v>
      </c>
      <c r="B1212" s="182">
        <v>4180590621</v>
      </c>
      <c r="C1212" s="178" t="s">
        <v>7767</v>
      </c>
      <c r="D1212" s="179">
        <v>45994</v>
      </c>
      <c r="E1212" s="180"/>
      <c r="F1212" s="178"/>
      <c r="G1212" s="32" t="s">
        <v>977</v>
      </c>
      <c r="H1212" s="180"/>
      <c r="I1212" s="182">
        <v>4180590621</v>
      </c>
      <c r="J1212" s="182" t="s">
        <v>70</v>
      </c>
      <c r="K1212" s="332" t="s">
        <v>27</v>
      </c>
      <c r="L1212" s="21" t="str">
        <f>VLOOKUP($K1212,TONG_SL!$A:$D,2,0)</f>
        <v>Chân giò heo muối 300g</v>
      </c>
      <c r="N1212" s="21" t="str">
        <f t="shared" si="127"/>
        <v>K-C6</v>
      </c>
      <c r="Q1212" s="21" t="str">
        <f>VLOOKUP(K1212,TONG_SL!$A:$D,3,0)</f>
        <v>Túi</v>
      </c>
      <c r="R1212" s="1">
        <v>6</v>
      </c>
      <c r="S1212" s="171"/>
      <c r="T1212" s="171">
        <f>VLOOKUP(VLOOKUP(G1212,Ma_KH!$A:$R,18,0)&amp;K1212,Gia_MB!$A:$F,6,0)</f>
        <v>73431</v>
      </c>
      <c r="U1212" s="172">
        <f t="shared" si="128"/>
        <v>440586</v>
      </c>
      <c r="V1212" s="171"/>
      <c r="W1212" s="173">
        <f t="shared" si="129"/>
        <v>0</v>
      </c>
      <c r="X1212" s="174" t="str">
        <f t="shared" si="130"/>
        <v>8</v>
      </c>
      <c r="Y1212" s="171"/>
      <c r="Z1212" s="172">
        <f t="shared" si="131"/>
        <v>35246.879999999997</v>
      </c>
      <c r="AA1212" s="175">
        <f>VLOOKUP(G1212,Ma_KH!$A:$R,14,0)</f>
        <v>60</v>
      </c>
    </row>
    <row r="1213" spans="1:27" hidden="1" x14ac:dyDescent="0.25">
      <c r="A1213" s="179">
        <v>45989</v>
      </c>
      <c r="B1213" s="182">
        <v>4180590654</v>
      </c>
      <c r="C1213" s="178" t="s">
        <v>7767</v>
      </c>
      <c r="D1213" s="179">
        <v>45994</v>
      </c>
      <c r="E1213" s="180"/>
      <c r="F1213" s="178"/>
      <c r="G1213" s="32" t="s">
        <v>78</v>
      </c>
      <c r="H1213" s="180"/>
      <c r="I1213" s="182">
        <v>4180590654</v>
      </c>
      <c r="J1213" s="182" t="s">
        <v>70</v>
      </c>
      <c r="K1213" s="332" t="s">
        <v>32</v>
      </c>
      <c r="L1213" s="21" t="str">
        <f>VLOOKUP($K1213,TONG_SL!$A:$D,2,0)</f>
        <v>Giò Tai Lưỡi Xào 250g</v>
      </c>
      <c r="N1213" s="21" t="str">
        <f t="shared" si="127"/>
        <v>K-C6</v>
      </c>
      <c r="Q1213" s="21" t="str">
        <f>VLOOKUP(K1213,TONG_SL!$A:$D,3,0)</f>
        <v>Túi</v>
      </c>
      <c r="R1213" s="1">
        <v>3</v>
      </c>
      <c r="S1213" s="171"/>
      <c r="T1213" s="171">
        <f>VLOOKUP(VLOOKUP(G1213,Ma_KH!$A:$R,18,0)&amp;K1213,Gia_MB!$A:$F,6,0)</f>
        <v>50182</v>
      </c>
      <c r="U1213" s="172">
        <f t="shared" si="128"/>
        <v>150546</v>
      </c>
      <c r="V1213" s="171"/>
      <c r="W1213" s="173">
        <f t="shared" si="129"/>
        <v>0</v>
      </c>
      <c r="X1213" s="174" t="str">
        <f t="shared" si="130"/>
        <v>8</v>
      </c>
      <c r="Y1213" s="171"/>
      <c r="Z1213" s="172">
        <f t="shared" si="131"/>
        <v>12043.68</v>
      </c>
      <c r="AA1213" s="175">
        <f>VLOOKUP(G1213,Ma_KH!$A:$R,14,0)</f>
        <v>60</v>
      </c>
    </row>
    <row r="1214" spans="1:27" hidden="1" x14ac:dyDescent="0.25">
      <c r="A1214" s="179">
        <v>45989</v>
      </c>
      <c r="B1214" s="182">
        <v>4180590654</v>
      </c>
      <c r="C1214" s="178" t="s">
        <v>7767</v>
      </c>
      <c r="D1214" s="179">
        <v>45994</v>
      </c>
      <c r="E1214" s="180"/>
      <c r="F1214" s="178"/>
      <c r="G1214" s="32" t="s">
        <v>78</v>
      </c>
      <c r="H1214" s="180"/>
      <c r="I1214" s="182">
        <v>4180590654</v>
      </c>
      <c r="J1214" s="182" t="s">
        <v>70</v>
      </c>
      <c r="K1214" s="332" t="s">
        <v>27</v>
      </c>
      <c r="L1214" s="21" t="str">
        <f>VLOOKUP($K1214,TONG_SL!$A:$D,2,0)</f>
        <v>Chân giò heo muối 300g</v>
      </c>
      <c r="N1214" s="21" t="str">
        <f t="shared" si="127"/>
        <v>K-C6</v>
      </c>
      <c r="Q1214" s="21" t="str">
        <f>VLOOKUP(K1214,TONG_SL!$A:$D,3,0)</f>
        <v>Túi</v>
      </c>
      <c r="R1214" s="1">
        <v>3</v>
      </c>
      <c r="S1214" s="171"/>
      <c r="T1214" s="171">
        <f>VLOOKUP(VLOOKUP(G1214,Ma_KH!$A:$R,18,0)&amp;K1214,Gia_MB!$A:$F,6,0)</f>
        <v>73431</v>
      </c>
      <c r="U1214" s="172">
        <f t="shared" si="128"/>
        <v>220293</v>
      </c>
      <c r="V1214" s="171"/>
      <c r="W1214" s="173">
        <f t="shared" si="129"/>
        <v>0</v>
      </c>
      <c r="X1214" s="174" t="str">
        <f t="shared" si="130"/>
        <v>8</v>
      </c>
      <c r="Y1214" s="171"/>
      <c r="Z1214" s="172">
        <f t="shared" si="131"/>
        <v>17623.439999999999</v>
      </c>
      <c r="AA1214" s="175">
        <f>VLOOKUP(G1214,Ma_KH!$A:$R,14,0)</f>
        <v>60</v>
      </c>
    </row>
    <row r="1215" spans="1:27" hidden="1" x14ac:dyDescent="0.25">
      <c r="A1215" s="179">
        <v>45989</v>
      </c>
      <c r="B1215" s="182">
        <v>4180590654</v>
      </c>
      <c r="C1215" s="178" t="s">
        <v>7767</v>
      </c>
      <c r="D1215" s="179">
        <v>45994</v>
      </c>
      <c r="E1215" s="180"/>
      <c r="F1215" s="178"/>
      <c r="G1215" s="32" t="s">
        <v>78</v>
      </c>
      <c r="H1215" s="180"/>
      <c r="I1215" s="182">
        <v>4180590654</v>
      </c>
      <c r="J1215" s="182" t="s">
        <v>70</v>
      </c>
      <c r="K1215" s="332" t="s">
        <v>37</v>
      </c>
      <c r="L1215" s="21" t="str">
        <f>VLOOKUP($K1215,TONG_SL!$A:$D,2,0)</f>
        <v>Chả cốm 300g</v>
      </c>
      <c r="N1215" s="21" t="str">
        <f t="shared" si="127"/>
        <v>K-C6</v>
      </c>
      <c r="Q1215" s="21" t="str">
        <f>VLOOKUP(K1215,TONG_SL!$A:$D,3,0)</f>
        <v>Túi</v>
      </c>
      <c r="R1215" s="1">
        <v>3</v>
      </c>
      <c r="S1215" s="171"/>
      <c r="T1215" s="171">
        <f>VLOOKUP(VLOOKUP(G1215,Ma_KH!$A:$R,18,0)&amp;K1215,Gia_MB!$A:$F,6,0)</f>
        <v>74250</v>
      </c>
      <c r="U1215" s="172">
        <f t="shared" si="128"/>
        <v>222750</v>
      </c>
      <c r="V1215" s="171"/>
      <c r="W1215" s="173">
        <f t="shared" si="129"/>
        <v>0</v>
      </c>
      <c r="X1215" s="174" t="str">
        <f t="shared" si="130"/>
        <v>8</v>
      </c>
      <c r="Y1215" s="171"/>
      <c r="Z1215" s="172">
        <f t="shared" si="131"/>
        <v>17820</v>
      </c>
      <c r="AA1215" s="175">
        <f>VLOOKUP(G1215,Ma_KH!$A:$R,14,0)</f>
        <v>60</v>
      </c>
    </row>
    <row r="1216" spans="1:27" hidden="1" x14ac:dyDescent="0.25">
      <c r="A1216" s="179">
        <v>45989</v>
      </c>
      <c r="B1216" s="182">
        <v>4180590654</v>
      </c>
      <c r="C1216" s="178" t="s">
        <v>7767</v>
      </c>
      <c r="D1216" s="179">
        <v>45994</v>
      </c>
      <c r="E1216" s="180"/>
      <c r="F1216" s="178"/>
      <c r="G1216" s="32" t="s">
        <v>78</v>
      </c>
      <c r="H1216" s="180"/>
      <c r="I1216" s="182">
        <v>4180590654</v>
      </c>
      <c r="J1216" s="182" t="s">
        <v>70</v>
      </c>
      <c r="K1216" s="332" t="s">
        <v>30</v>
      </c>
      <c r="L1216" s="21" t="str">
        <f>VLOOKUP($K1216,TONG_SL!$A:$D,2,0)</f>
        <v>Gà muối 500g</v>
      </c>
      <c r="N1216" s="21" t="str">
        <f t="shared" si="127"/>
        <v>K-C6</v>
      </c>
      <c r="Q1216" s="21" t="str">
        <f>VLOOKUP(K1216,TONG_SL!$A:$D,3,0)</f>
        <v>Túi</v>
      </c>
      <c r="R1216" s="1">
        <v>3</v>
      </c>
      <c r="S1216" s="171"/>
      <c r="T1216" s="171">
        <f>VLOOKUP(VLOOKUP(G1216,Ma_KH!$A:$R,18,0)&amp;K1216,Gia_MB!$A:$F,6,0)</f>
        <v>111058</v>
      </c>
      <c r="U1216" s="172">
        <f t="shared" si="128"/>
        <v>333174</v>
      </c>
      <c r="V1216" s="171"/>
      <c r="W1216" s="173">
        <f t="shared" si="129"/>
        <v>0</v>
      </c>
      <c r="X1216" s="174" t="str">
        <f t="shared" si="130"/>
        <v>8</v>
      </c>
      <c r="Y1216" s="171"/>
      <c r="Z1216" s="172">
        <f t="shared" si="131"/>
        <v>26653.920000000002</v>
      </c>
      <c r="AA1216" s="175">
        <f>VLOOKUP(G1216,Ma_KH!$A:$R,14,0)</f>
        <v>60</v>
      </c>
    </row>
    <row r="1217" spans="1:27" hidden="1" x14ac:dyDescent="0.25">
      <c r="A1217" s="179">
        <v>45989</v>
      </c>
      <c r="B1217" s="182">
        <v>4180590654</v>
      </c>
      <c r="C1217" s="178" t="s">
        <v>7767</v>
      </c>
      <c r="D1217" s="179">
        <v>45994</v>
      </c>
      <c r="E1217" s="180"/>
      <c r="F1217" s="178"/>
      <c r="G1217" s="32" t="s">
        <v>78</v>
      </c>
      <c r="H1217" s="180"/>
      <c r="I1217" s="182">
        <v>4180590654</v>
      </c>
      <c r="J1217" s="182" t="s">
        <v>70</v>
      </c>
      <c r="K1217" s="332" t="s">
        <v>34</v>
      </c>
      <c r="L1217" s="21" t="str">
        <f>VLOOKUP($K1217,TONG_SL!$A:$D,2,0)</f>
        <v>Tai heo muối 200g</v>
      </c>
      <c r="N1217" s="21" t="str">
        <f t="shared" si="127"/>
        <v>K-C6</v>
      </c>
      <c r="Q1217" s="21" t="str">
        <f>VLOOKUP(K1217,TONG_SL!$A:$D,3,0)</f>
        <v>Túi</v>
      </c>
      <c r="R1217" s="1">
        <v>3</v>
      </c>
      <c r="S1217" s="171"/>
      <c r="T1217" s="171">
        <f>VLOOKUP(VLOOKUP(G1217,Ma_KH!$A:$R,18,0)&amp;K1217,Gia_MB!$A:$F,6,0)</f>
        <v>55595</v>
      </c>
      <c r="U1217" s="172">
        <f t="shared" si="128"/>
        <v>166785</v>
      </c>
      <c r="V1217" s="171"/>
      <c r="W1217" s="173">
        <f t="shared" si="129"/>
        <v>0</v>
      </c>
      <c r="X1217" s="174" t="str">
        <f t="shared" si="130"/>
        <v>8</v>
      </c>
      <c r="Y1217" s="171"/>
      <c r="Z1217" s="172">
        <f t="shared" si="131"/>
        <v>13342.800000000001</v>
      </c>
      <c r="AA1217" s="175">
        <f>VLOOKUP(G1217,Ma_KH!$A:$R,14,0)</f>
        <v>60</v>
      </c>
    </row>
    <row r="1218" spans="1:27" hidden="1" x14ac:dyDescent="0.25">
      <c r="A1218" s="179">
        <v>45989</v>
      </c>
      <c r="B1218" s="182">
        <v>4180591100</v>
      </c>
      <c r="C1218" s="178" t="s">
        <v>7767</v>
      </c>
      <c r="D1218" s="179">
        <v>45994</v>
      </c>
      <c r="E1218" s="180"/>
      <c r="F1218" s="178"/>
      <c r="G1218" s="32" t="s">
        <v>267</v>
      </c>
      <c r="H1218" s="180"/>
      <c r="I1218" s="182">
        <v>4180591100</v>
      </c>
      <c r="J1218" s="182" t="s">
        <v>70</v>
      </c>
      <c r="K1218" s="332" t="s">
        <v>48</v>
      </c>
      <c r="L1218" s="21" t="str">
        <f>VLOOKUP($K1218,TONG_SL!$A:$D,2,0)</f>
        <v>Mọc Nấm Hương 250g</v>
      </c>
      <c r="N1218" s="21" t="str">
        <f t="shared" si="127"/>
        <v>K-C6</v>
      </c>
      <c r="Q1218" s="21" t="str">
        <f>VLOOKUP(K1218,TONG_SL!$A:$D,3,0)</f>
        <v>Túi</v>
      </c>
      <c r="R1218" s="1">
        <v>2</v>
      </c>
      <c r="S1218" s="171"/>
      <c r="T1218" s="171">
        <f>VLOOKUP(VLOOKUP(G1218,Ma_KH!$A:$R,18,0)&amp;K1218,Gia_MB!$A:$F,6,0)</f>
        <v>46000</v>
      </c>
      <c r="U1218" s="172">
        <f t="shared" si="128"/>
        <v>92000</v>
      </c>
      <c r="V1218" s="171"/>
      <c r="W1218" s="173">
        <f t="shared" si="129"/>
        <v>0</v>
      </c>
      <c r="X1218" s="174" t="str">
        <f t="shared" si="130"/>
        <v>8</v>
      </c>
      <c r="Y1218" s="171"/>
      <c r="Z1218" s="172">
        <f t="shared" si="131"/>
        <v>7360</v>
      </c>
      <c r="AA1218" s="175">
        <f>VLOOKUP(G1218,Ma_KH!$A:$R,14,0)</f>
        <v>60</v>
      </c>
    </row>
    <row r="1219" spans="1:27" hidden="1" x14ac:dyDescent="0.25">
      <c r="A1219" s="179">
        <v>45989</v>
      </c>
      <c r="B1219" s="182">
        <v>4180591100</v>
      </c>
      <c r="C1219" s="178" t="s">
        <v>7767</v>
      </c>
      <c r="D1219" s="179">
        <v>45994</v>
      </c>
      <c r="E1219" s="180"/>
      <c r="F1219" s="178"/>
      <c r="G1219" s="32" t="s">
        <v>267</v>
      </c>
      <c r="H1219" s="180"/>
      <c r="I1219" s="182">
        <v>4180591100</v>
      </c>
      <c r="J1219" s="182" t="s">
        <v>70</v>
      </c>
      <c r="K1219" s="332" t="s">
        <v>32</v>
      </c>
      <c r="L1219" s="21" t="str">
        <f>VLOOKUP($K1219,TONG_SL!$A:$D,2,0)</f>
        <v>Giò Tai Lưỡi Xào 250g</v>
      </c>
      <c r="N1219" s="21" t="str">
        <f t="shared" si="127"/>
        <v>K-C6</v>
      </c>
      <c r="Q1219" s="21" t="str">
        <f>VLOOKUP(K1219,TONG_SL!$A:$D,3,0)</f>
        <v>Túi</v>
      </c>
      <c r="R1219" s="1">
        <v>4</v>
      </c>
      <c r="S1219" s="171"/>
      <c r="T1219" s="171">
        <f>VLOOKUP(VLOOKUP(G1219,Ma_KH!$A:$R,18,0)&amp;K1219,Gia_MB!$A:$F,6,0)</f>
        <v>50182</v>
      </c>
      <c r="U1219" s="172">
        <f t="shared" si="128"/>
        <v>200728</v>
      </c>
      <c r="V1219" s="171"/>
      <c r="W1219" s="173">
        <f t="shared" si="129"/>
        <v>0</v>
      </c>
      <c r="X1219" s="174" t="str">
        <f t="shared" si="130"/>
        <v>8</v>
      </c>
      <c r="Y1219" s="171"/>
      <c r="Z1219" s="172">
        <f t="shared" si="131"/>
        <v>16058.24</v>
      </c>
      <c r="AA1219" s="175">
        <f>VLOOKUP(G1219,Ma_KH!$A:$R,14,0)</f>
        <v>60</v>
      </c>
    </row>
    <row r="1220" spans="1:27" hidden="1" x14ac:dyDescent="0.25">
      <c r="A1220" s="179">
        <v>45989</v>
      </c>
      <c r="B1220" s="182">
        <v>4180591100</v>
      </c>
      <c r="C1220" s="178" t="s">
        <v>7767</v>
      </c>
      <c r="D1220" s="179">
        <v>45994</v>
      </c>
      <c r="E1220" s="180"/>
      <c r="F1220" s="178"/>
      <c r="G1220" s="32" t="s">
        <v>267</v>
      </c>
      <c r="H1220" s="180"/>
      <c r="I1220" s="182">
        <v>4180591100</v>
      </c>
      <c r="J1220" s="182" t="s">
        <v>70</v>
      </c>
      <c r="K1220" s="332" t="s">
        <v>34</v>
      </c>
      <c r="L1220" s="21" t="str">
        <f>VLOOKUP($K1220,TONG_SL!$A:$D,2,0)</f>
        <v>Tai heo muối 200g</v>
      </c>
      <c r="N1220" s="21" t="str">
        <f t="shared" si="127"/>
        <v>K-C6</v>
      </c>
      <c r="Q1220" s="21" t="str">
        <f>VLOOKUP(K1220,TONG_SL!$A:$D,3,0)</f>
        <v>Túi</v>
      </c>
      <c r="R1220" s="1">
        <v>2</v>
      </c>
      <c r="S1220" s="171"/>
      <c r="T1220" s="171">
        <f>VLOOKUP(VLOOKUP(G1220,Ma_KH!$A:$R,18,0)&amp;K1220,Gia_MB!$A:$F,6,0)</f>
        <v>55595</v>
      </c>
      <c r="U1220" s="172">
        <f t="shared" si="128"/>
        <v>111190</v>
      </c>
      <c r="V1220" s="171"/>
      <c r="W1220" s="173">
        <f t="shared" si="129"/>
        <v>0</v>
      </c>
      <c r="X1220" s="174" t="str">
        <f t="shared" si="130"/>
        <v>8</v>
      </c>
      <c r="Y1220" s="171"/>
      <c r="Z1220" s="172">
        <f t="shared" si="131"/>
        <v>8895.2000000000007</v>
      </c>
      <c r="AA1220" s="175">
        <f>VLOOKUP(G1220,Ma_KH!$A:$R,14,0)</f>
        <v>60</v>
      </c>
    </row>
    <row r="1221" spans="1:27" hidden="1" x14ac:dyDescent="0.25">
      <c r="A1221" s="179">
        <v>45989</v>
      </c>
      <c r="B1221" s="182">
        <v>4180591100</v>
      </c>
      <c r="C1221" s="178" t="s">
        <v>7767</v>
      </c>
      <c r="D1221" s="179">
        <v>45994</v>
      </c>
      <c r="E1221" s="180"/>
      <c r="F1221" s="178"/>
      <c r="G1221" s="32" t="s">
        <v>267</v>
      </c>
      <c r="H1221" s="180"/>
      <c r="I1221" s="182">
        <v>4180591100</v>
      </c>
      <c r="J1221" s="182" t="s">
        <v>70</v>
      </c>
      <c r="K1221" s="332" t="s">
        <v>37</v>
      </c>
      <c r="L1221" s="21" t="str">
        <f>VLOOKUP($K1221,TONG_SL!$A:$D,2,0)</f>
        <v>Chả cốm 300g</v>
      </c>
      <c r="N1221" s="21" t="str">
        <f t="shared" si="127"/>
        <v>K-C6</v>
      </c>
      <c r="Q1221" s="21" t="str">
        <f>VLOOKUP(K1221,TONG_SL!$A:$D,3,0)</f>
        <v>Túi</v>
      </c>
      <c r="R1221" s="1">
        <v>2</v>
      </c>
      <c r="S1221" s="171"/>
      <c r="T1221" s="171">
        <f>VLOOKUP(VLOOKUP(G1221,Ma_KH!$A:$R,18,0)&amp;K1221,Gia_MB!$A:$F,6,0)</f>
        <v>74250</v>
      </c>
      <c r="U1221" s="172">
        <f t="shared" si="128"/>
        <v>148500</v>
      </c>
      <c r="V1221" s="171"/>
      <c r="W1221" s="173">
        <f t="shared" si="129"/>
        <v>0</v>
      </c>
      <c r="X1221" s="174" t="str">
        <f t="shared" si="130"/>
        <v>8</v>
      </c>
      <c r="Y1221" s="171"/>
      <c r="Z1221" s="172">
        <f t="shared" si="131"/>
        <v>11880</v>
      </c>
      <c r="AA1221" s="175">
        <f>VLOOKUP(G1221,Ma_KH!$A:$R,14,0)</f>
        <v>60</v>
      </c>
    </row>
    <row r="1222" spans="1:27" hidden="1" x14ac:dyDescent="0.25">
      <c r="A1222" s="179">
        <v>45989</v>
      </c>
      <c r="B1222" s="182">
        <v>4180591100</v>
      </c>
      <c r="C1222" s="178" t="s">
        <v>7767</v>
      </c>
      <c r="D1222" s="179">
        <v>45994</v>
      </c>
      <c r="E1222" s="180"/>
      <c r="F1222" s="178"/>
      <c r="G1222" s="32" t="s">
        <v>267</v>
      </c>
      <c r="H1222" s="180"/>
      <c r="I1222" s="182">
        <v>4180591100</v>
      </c>
      <c r="J1222" s="182" t="s">
        <v>70</v>
      </c>
      <c r="K1222" s="332" t="s">
        <v>27</v>
      </c>
      <c r="L1222" s="21" t="str">
        <f>VLOOKUP($K1222,TONG_SL!$A:$D,2,0)</f>
        <v>Chân giò heo muối 300g</v>
      </c>
      <c r="N1222" s="21" t="str">
        <f t="shared" si="127"/>
        <v>K-C6</v>
      </c>
      <c r="Q1222" s="21" t="str">
        <f>VLOOKUP(K1222,TONG_SL!$A:$D,3,0)</f>
        <v>Túi</v>
      </c>
      <c r="R1222" s="1">
        <v>4</v>
      </c>
      <c r="S1222" s="171"/>
      <c r="T1222" s="171">
        <f>VLOOKUP(VLOOKUP(G1222,Ma_KH!$A:$R,18,0)&amp;K1222,Gia_MB!$A:$F,6,0)</f>
        <v>73431</v>
      </c>
      <c r="U1222" s="172">
        <f t="shared" si="128"/>
        <v>293724</v>
      </c>
      <c r="V1222" s="171"/>
      <c r="W1222" s="173">
        <f t="shared" si="129"/>
        <v>0</v>
      </c>
      <c r="X1222" s="174" t="str">
        <f t="shared" si="130"/>
        <v>8</v>
      </c>
      <c r="Y1222" s="171"/>
      <c r="Z1222" s="172">
        <f t="shared" si="131"/>
        <v>23497.920000000002</v>
      </c>
      <c r="AA1222" s="175">
        <f>VLOOKUP(G1222,Ma_KH!$A:$R,14,0)</f>
        <v>60</v>
      </c>
    </row>
    <row r="1223" spans="1:27" hidden="1" x14ac:dyDescent="0.25">
      <c r="A1223" s="179">
        <v>45989</v>
      </c>
      <c r="B1223" s="182">
        <v>4180591100</v>
      </c>
      <c r="C1223" s="178" t="s">
        <v>7767</v>
      </c>
      <c r="D1223" s="179">
        <v>45994</v>
      </c>
      <c r="E1223" s="180"/>
      <c r="F1223" s="178"/>
      <c r="G1223" s="32" t="s">
        <v>267</v>
      </c>
      <c r="H1223" s="180"/>
      <c r="I1223" s="182">
        <v>4180591100</v>
      </c>
      <c r="J1223" s="182" t="s">
        <v>70</v>
      </c>
      <c r="K1223" s="332" t="s">
        <v>39</v>
      </c>
      <c r="L1223" s="21" t="str">
        <f>VLOOKUP($K1223,TONG_SL!$A:$D,2,0)</f>
        <v>Chả nướng 300g</v>
      </c>
      <c r="N1223" s="21" t="str">
        <f t="shared" si="127"/>
        <v>K-C6</v>
      </c>
      <c r="Q1223" s="21" t="str">
        <f>VLOOKUP(K1223,TONG_SL!$A:$D,3,0)</f>
        <v>Túi</v>
      </c>
      <c r="R1223" s="1">
        <v>2</v>
      </c>
      <c r="S1223" s="171"/>
      <c r="T1223" s="171">
        <f>VLOOKUP(VLOOKUP(G1223,Ma_KH!$A:$R,18,0)&amp;K1223,Gia_MB!$A:$F,6,0)</f>
        <v>70950</v>
      </c>
      <c r="U1223" s="172">
        <f t="shared" si="128"/>
        <v>141900</v>
      </c>
      <c r="V1223" s="171"/>
      <c r="W1223" s="173">
        <f t="shared" si="129"/>
        <v>0</v>
      </c>
      <c r="X1223" s="174" t="str">
        <f t="shared" si="130"/>
        <v>8</v>
      </c>
      <c r="Y1223" s="171"/>
      <c r="Z1223" s="172">
        <f t="shared" si="131"/>
        <v>11352</v>
      </c>
      <c r="AA1223" s="175">
        <f>VLOOKUP(G1223,Ma_KH!$A:$R,14,0)</f>
        <v>60</v>
      </c>
    </row>
    <row r="1224" spans="1:27" hidden="1" x14ac:dyDescent="0.25">
      <c r="A1224" s="179">
        <v>45989</v>
      </c>
      <c r="B1224" s="182">
        <v>4180824290</v>
      </c>
      <c r="C1224" s="178" t="s">
        <v>7767</v>
      </c>
      <c r="D1224" s="179">
        <v>45994</v>
      </c>
      <c r="E1224" s="180"/>
      <c r="F1224" s="178"/>
      <c r="G1224" s="32" t="s">
        <v>1521</v>
      </c>
      <c r="H1224" s="180"/>
      <c r="I1224" s="182">
        <v>4180824290</v>
      </c>
      <c r="J1224" s="182" t="s">
        <v>70</v>
      </c>
      <c r="K1224" s="332" t="s">
        <v>48</v>
      </c>
      <c r="L1224" s="21" t="str">
        <f>VLOOKUP($K1224,TONG_SL!$A:$D,2,0)</f>
        <v>Mọc Nấm Hương 250g</v>
      </c>
      <c r="N1224" s="21" t="str">
        <f t="shared" si="127"/>
        <v>K-C6</v>
      </c>
      <c r="Q1224" s="21" t="str">
        <f>VLOOKUP(K1224,TONG_SL!$A:$D,3,0)</f>
        <v>Túi</v>
      </c>
      <c r="R1224" s="1">
        <v>5</v>
      </c>
      <c r="S1224" s="171"/>
      <c r="T1224" s="171">
        <f>VLOOKUP(VLOOKUP(G1224,Ma_KH!$A:$R,18,0)&amp;K1224,Gia_MB!$A:$F,6,0)</f>
        <v>46000</v>
      </c>
      <c r="U1224" s="172">
        <f t="shared" si="128"/>
        <v>230000</v>
      </c>
      <c r="V1224" s="171"/>
      <c r="W1224" s="173">
        <f t="shared" si="129"/>
        <v>0</v>
      </c>
      <c r="X1224" s="174" t="str">
        <f t="shared" si="130"/>
        <v>8</v>
      </c>
      <c r="Y1224" s="171"/>
      <c r="Z1224" s="172">
        <f t="shared" si="131"/>
        <v>18400</v>
      </c>
      <c r="AA1224" s="175">
        <f>VLOOKUP(G1224,Ma_KH!$A:$R,14,0)</f>
        <v>60</v>
      </c>
    </row>
    <row r="1225" spans="1:27" hidden="1" x14ac:dyDescent="0.25">
      <c r="A1225" s="179">
        <v>45989</v>
      </c>
      <c r="B1225" s="182">
        <v>4180824290</v>
      </c>
      <c r="C1225" s="178" t="s">
        <v>7767</v>
      </c>
      <c r="D1225" s="179">
        <v>45994</v>
      </c>
      <c r="E1225" s="180"/>
      <c r="F1225" s="178"/>
      <c r="G1225" s="32" t="s">
        <v>1521</v>
      </c>
      <c r="H1225" s="180"/>
      <c r="I1225" s="182">
        <v>4180824290</v>
      </c>
      <c r="J1225" s="182" t="s">
        <v>70</v>
      </c>
      <c r="K1225" s="332" t="s">
        <v>32</v>
      </c>
      <c r="L1225" s="21" t="str">
        <f>VLOOKUP($K1225,TONG_SL!$A:$D,2,0)</f>
        <v>Giò Tai Lưỡi Xào 250g</v>
      </c>
      <c r="N1225" s="21" t="str">
        <f t="shared" si="127"/>
        <v>K-C6</v>
      </c>
      <c r="Q1225" s="21" t="str">
        <f>VLOOKUP(K1225,TONG_SL!$A:$D,3,0)</f>
        <v>Túi</v>
      </c>
      <c r="R1225" s="1">
        <v>4</v>
      </c>
      <c r="S1225" s="171"/>
      <c r="T1225" s="171">
        <f>VLOOKUP(VLOOKUP(G1225,Ma_KH!$A:$R,18,0)&amp;K1225,Gia_MB!$A:$F,6,0)</f>
        <v>50182</v>
      </c>
      <c r="U1225" s="172">
        <f t="shared" si="128"/>
        <v>200728</v>
      </c>
      <c r="V1225" s="171"/>
      <c r="W1225" s="173">
        <f t="shared" si="129"/>
        <v>0</v>
      </c>
      <c r="X1225" s="174" t="str">
        <f t="shared" si="130"/>
        <v>8</v>
      </c>
      <c r="Y1225" s="171"/>
      <c r="Z1225" s="172">
        <f t="shared" si="131"/>
        <v>16058.24</v>
      </c>
      <c r="AA1225" s="175">
        <f>VLOOKUP(G1225,Ma_KH!$A:$R,14,0)</f>
        <v>60</v>
      </c>
    </row>
    <row r="1226" spans="1:27" hidden="1" x14ac:dyDescent="0.25">
      <c r="A1226" s="179">
        <v>45989</v>
      </c>
      <c r="B1226" s="182">
        <v>4180824290</v>
      </c>
      <c r="C1226" s="178" t="s">
        <v>7767</v>
      </c>
      <c r="D1226" s="179">
        <v>45994</v>
      </c>
      <c r="E1226" s="180"/>
      <c r="F1226" s="178"/>
      <c r="G1226" s="32" t="s">
        <v>1521</v>
      </c>
      <c r="H1226" s="180"/>
      <c r="I1226" s="182">
        <v>4180824290</v>
      </c>
      <c r="J1226" s="182" t="s">
        <v>70</v>
      </c>
      <c r="K1226" s="332" t="s">
        <v>34</v>
      </c>
      <c r="L1226" s="21" t="str">
        <f>VLOOKUP($K1226,TONG_SL!$A:$D,2,0)</f>
        <v>Tai heo muối 200g</v>
      </c>
      <c r="N1226" s="21" t="str">
        <f t="shared" si="127"/>
        <v>K-C6</v>
      </c>
      <c r="Q1226" s="21" t="str">
        <f>VLOOKUP(K1226,TONG_SL!$A:$D,3,0)</f>
        <v>Túi</v>
      </c>
      <c r="R1226" s="1">
        <v>3</v>
      </c>
      <c r="S1226" s="171"/>
      <c r="T1226" s="171">
        <f>VLOOKUP(VLOOKUP(G1226,Ma_KH!$A:$R,18,0)&amp;K1226,Gia_MB!$A:$F,6,0)</f>
        <v>55595</v>
      </c>
      <c r="U1226" s="172">
        <f t="shared" si="128"/>
        <v>166785</v>
      </c>
      <c r="V1226" s="171"/>
      <c r="W1226" s="173">
        <f t="shared" si="129"/>
        <v>0</v>
      </c>
      <c r="X1226" s="174" t="str">
        <f t="shared" si="130"/>
        <v>8</v>
      </c>
      <c r="Y1226" s="171"/>
      <c r="Z1226" s="172">
        <f t="shared" si="131"/>
        <v>13342.800000000001</v>
      </c>
      <c r="AA1226" s="175">
        <f>VLOOKUP(G1226,Ma_KH!$A:$R,14,0)</f>
        <v>60</v>
      </c>
    </row>
    <row r="1227" spans="1:27" hidden="1" x14ac:dyDescent="0.25">
      <c r="A1227" s="179">
        <v>45989</v>
      </c>
      <c r="B1227" s="182">
        <v>4180824290</v>
      </c>
      <c r="C1227" s="178" t="s">
        <v>7767</v>
      </c>
      <c r="D1227" s="179">
        <v>45994</v>
      </c>
      <c r="E1227" s="180"/>
      <c r="F1227" s="178"/>
      <c r="G1227" s="32" t="s">
        <v>1521</v>
      </c>
      <c r="H1227" s="180"/>
      <c r="I1227" s="182">
        <v>4180824290</v>
      </c>
      <c r="J1227" s="182" t="s">
        <v>70</v>
      </c>
      <c r="K1227" s="332" t="s">
        <v>37</v>
      </c>
      <c r="L1227" s="21" t="str">
        <f>VLOOKUP($K1227,TONG_SL!$A:$D,2,0)</f>
        <v>Chả cốm 300g</v>
      </c>
      <c r="N1227" s="21" t="str">
        <f t="shared" si="127"/>
        <v>K-C6</v>
      </c>
      <c r="Q1227" s="21" t="str">
        <f>VLOOKUP(K1227,TONG_SL!$A:$D,3,0)</f>
        <v>Túi</v>
      </c>
      <c r="R1227" s="1">
        <v>3</v>
      </c>
      <c r="S1227" s="171"/>
      <c r="T1227" s="171">
        <f>VLOOKUP(VLOOKUP(G1227,Ma_KH!$A:$R,18,0)&amp;K1227,Gia_MB!$A:$F,6,0)</f>
        <v>74250</v>
      </c>
      <c r="U1227" s="172">
        <f t="shared" si="128"/>
        <v>222750</v>
      </c>
      <c r="V1227" s="171"/>
      <c r="W1227" s="173">
        <f t="shared" si="129"/>
        <v>0</v>
      </c>
      <c r="X1227" s="174" t="str">
        <f t="shared" si="130"/>
        <v>8</v>
      </c>
      <c r="Y1227" s="171"/>
      <c r="Z1227" s="172">
        <f t="shared" si="131"/>
        <v>17820</v>
      </c>
      <c r="AA1227" s="175">
        <f>VLOOKUP(G1227,Ma_KH!$A:$R,14,0)</f>
        <v>60</v>
      </c>
    </row>
    <row r="1228" spans="1:27" hidden="1" x14ac:dyDescent="0.25">
      <c r="A1228" s="179">
        <v>45989</v>
      </c>
      <c r="B1228" s="182">
        <v>4180824290</v>
      </c>
      <c r="C1228" s="178" t="s">
        <v>7767</v>
      </c>
      <c r="D1228" s="179">
        <v>45994</v>
      </c>
      <c r="E1228" s="180"/>
      <c r="F1228" s="178"/>
      <c r="G1228" s="32" t="s">
        <v>1521</v>
      </c>
      <c r="H1228" s="180"/>
      <c r="I1228" s="182">
        <v>4180824290</v>
      </c>
      <c r="J1228" s="182" t="s">
        <v>70</v>
      </c>
      <c r="K1228" s="332" t="s">
        <v>27</v>
      </c>
      <c r="L1228" s="21" t="str">
        <f>VLOOKUP($K1228,TONG_SL!$A:$D,2,0)</f>
        <v>Chân giò heo muối 300g</v>
      </c>
      <c r="N1228" s="21" t="str">
        <f t="shared" si="127"/>
        <v>K-C6</v>
      </c>
      <c r="Q1228" s="21" t="str">
        <f>VLOOKUP(K1228,TONG_SL!$A:$D,3,0)</f>
        <v>Túi</v>
      </c>
      <c r="R1228" s="1">
        <v>10</v>
      </c>
      <c r="S1228" s="171"/>
      <c r="T1228" s="171">
        <f>VLOOKUP(VLOOKUP(G1228,Ma_KH!$A:$R,18,0)&amp;K1228,Gia_MB!$A:$F,6,0)</f>
        <v>73431</v>
      </c>
      <c r="U1228" s="172">
        <f t="shared" si="128"/>
        <v>734310</v>
      </c>
      <c r="V1228" s="171"/>
      <c r="W1228" s="173">
        <f t="shared" si="129"/>
        <v>0</v>
      </c>
      <c r="X1228" s="174" t="str">
        <f t="shared" si="130"/>
        <v>8</v>
      </c>
      <c r="Y1228" s="171"/>
      <c r="Z1228" s="172">
        <f t="shared" si="131"/>
        <v>58744.800000000003</v>
      </c>
      <c r="AA1228" s="175">
        <f>VLOOKUP(G1228,Ma_KH!$A:$R,14,0)</f>
        <v>60</v>
      </c>
    </row>
    <row r="1229" spans="1:27" hidden="1" x14ac:dyDescent="0.25">
      <c r="A1229" s="179">
        <v>45989</v>
      </c>
      <c r="B1229" s="182">
        <v>4180824290</v>
      </c>
      <c r="C1229" s="178" t="s">
        <v>7767</v>
      </c>
      <c r="D1229" s="179">
        <v>45994</v>
      </c>
      <c r="E1229" s="180"/>
      <c r="F1229" s="178"/>
      <c r="G1229" s="32" t="s">
        <v>1521</v>
      </c>
      <c r="H1229" s="180"/>
      <c r="I1229" s="182">
        <v>4180824290</v>
      </c>
      <c r="J1229" s="182" t="s">
        <v>70</v>
      </c>
      <c r="K1229" s="332" t="s">
        <v>30</v>
      </c>
      <c r="L1229" s="21" t="str">
        <f>VLOOKUP($K1229,TONG_SL!$A:$D,2,0)</f>
        <v>Gà muối 500g</v>
      </c>
      <c r="N1229" s="21" t="str">
        <f t="shared" si="127"/>
        <v>K-C6</v>
      </c>
      <c r="Q1229" s="21" t="str">
        <f>VLOOKUP(K1229,TONG_SL!$A:$D,3,0)</f>
        <v>Túi</v>
      </c>
      <c r="R1229" s="1">
        <v>5</v>
      </c>
      <c r="S1229" s="171"/>
      <c r="T1229" s="171">
        <f>VLOOKUP(VLOOKUP(G1229,Ma_KH!$A:$R,18,0)&amp;K1229,Gia_MB!$A:$F,6,0)</f>
        <v>111058</v>
      </c>
      <c r="U1229" s="172">
        <f t="shared" si="128"/>
        <v>555290</v>
      </c>
      <c r="V1229" s="171"/>
      <c r="W1229" s="173">
        <f t="shared" si="129"/>
        <v>0</v>
      </c>
      <c r="X1229" s="174" t="str">
        <f t="shared" si="130"/>
        <v>8</v>
      </c>
      <c r="Y1229" s="171"/>
      <c r="Z1229" s="172">
        <f t="shared" si="131"/>
        <v>44423.200000000004</v>
      </c>
      <c r="AA1229" s="175">
        <f>VLOOKUP(G1229,Ma_KH!$A:$R,14,0)</f>
        <v>60</v>
      </c>
    </row>
    <row r="1230" spans="1:27" hidden="1" x14ac:dyDescent="0.25">
      <c r="A1230" s="179">
        <v>45989</v>
      </c>
      <c r="B1230" s="182">
        <v>4180824290</v>
      </c>
      <c r="C1230" s="178" t="s">
        <v>7767</v>
      </c>
      <c r="D1230" s="179">
        <v>45994</v>
      </c>
      <c r="E1230" s="180"/>
      <c r="F1230" s="178"/>
      <c r="G1230" s="32" t="s">
        <v>1521</v>
      </c>
      <c r="H1230" s="180"/>
      <c r="I1230" s="182">
        <v>4180824290</v>
      </c>
      <c r="J1230" s="182" t="s">
        <v>70</v>
      </c>
      <c r="K1230" s="332" t="s">
        <v>39</v>
      </c>
      <c r="L1230" s="21" t="str">
        <f>VLOOKUP($K1230,TONG_SL!$A:$D,2,0)</f>
        <v>Chả nướng 300g</v>
      </c>
      <c r="N1230" s="21" t="str">
        <f t="shared" si="127"/>
        <v>K-C6</v>
      </c>
      <c r="Q1230" s="21" t="str">
        <f>VLOOKUP(K1230,TONG_SL!$A:$D,3,0)</f>
        <v>Túi</v>
      </c>
      <c r="R1230" s="1">
        <v>3</v>
      </c>
      <c r="S1230" s="171"/>
      <c r="T1230" s="171">
        <f>VLOOKUP(VLOOKUP(G1230,Ma_KH!$A:$R,18,0)&amp;K1230,Gia_MB!$A:$F,6,0)</f>
        <v>70950</v>
      </c>
      <c r="U1230" s="172">
        <f t="shared" si="128"/>
        <v>212850</v>
      </c>
      <c r="V1230" s="171"/>
      <c r="W1230" s="173">
        <f t="shared" si="129"/>
        <v>0</v>
      </c>
      <c r="X1230" s="174" t="str">
        <f t="shared" si="130"/>
        <v>8</v>
      </c>
      <c r="Y1230" s="171"/>
      <c r="Z1230" s="172">
        <f t="shared" si="131"/>
        <v>17028</v>
      </c>
      <c r="AA1230" s="175">
        <f>VLOOKUP(G1230,Ma_KH!$A:$R,14,0)</f>
        <v>60</v>
      </c>
    </row>
    <row r="1231" spans="1:27" hidden="1" x14ac:dyDescent="0.25">
      <c r="A1231" s="179">
        <v>45989</v>
      </c>
      <c r="B1231" s="182">
        <v>4180590887</v>
      </c>
      <c r="C1231" s="178" t="s">
        <v>7767</v>
      </c>
      <c r="D1231" s="179">
        <v>45994</v>
      </c>
      <c r="E1231" s="180"/>
      <c r="F1231" s="178"/>
      <c r="G1231" s="32" t="s">
        <v>387</v>
      </c>
      <c r="H1231" s="180"/>
      <c r="I1231" s="182">
        <v>4180590887</v>
      </c>
      <c r="J1231" s="182" t="s">
        <v>70</v>
      </c>
      <c r="K1231" s="332" t="s">
        <v>48</v>
      </c>
      <c r="L1231" s="21" t="str">
        <f>VLOOKUP($K1231,TONG_SL!$A:$D,2,0)</f>
        <v>Mọc Nấm Hương 250g</v>
      </c>
      <c r="N1231" s="21" t="str">
        <f t="shared" si="127"/>
        <v>K-C6</v>
      </c>
      <c r="Q1231" s="21" t="str">
        <f>VLOOKUP(K1231,TONG_SL!$A:$D,3,0)</f>
        <v>Túi</v>
      </c>
      <c r="R1231" s="1">
        <v>2</v>
      </c>
      <c r="S1231" s="171"/>
      <c r="T1231" s="171">
        <f>VLOOKUP(VLOOKUP(G1231,Ma_KH!$A:$R,18,0)&amp;K1231,Gia_MB!$A:$F,6,0)</f>
        <v>46000</v>
      </c>
      <c r="U1231" s="172">
        <f t="shared" si="128"/>
        <v>92000</v>
      </c>
      <c r="V1231" s="171"/>
      <c r="W1231" s="173">
        <f t="shared" si="129"/>
        <v>0</v>
      </c>
      <c r="X1231" s="174" t="str">
        <f t="shared" si="130"/>
        <v>8</v>
      </c>
      <c r="Y1231" s="171"/>
      <c r="Z1231" s="172">
        <f t="shared" si="131"/>
        <v>7360</v>
      </c>
      <c r="AA1231" s="175">
        <f>VLOOKUP(G1231,Ma_KH!$A:$R,14,0)</f>
        <v>60</v>
      </c>
    </row>
    <row r="1232" spans="1:27" hidden="1" x14ac:dyDescent="0.25">
      <c r="A1232" s="179">
        <v>45989</v>
      </c>
      <c r="B1232" s="182">
        <v>4180590887</v>
      </c>
      <c r="C1232" s="178" t="s">
        <v>7767</v>
      </c>
      <c r="D1232" s="179">
        <v>45994</v>
      </c>
      <c r="E1232" s="180"/>
      <c r="F1232" s="178"/>
      <c r="G1232" s="32" t="s">
        <v>387</v>
      </c>
      <c r="H1232" s="180"/>
      <c r="I1232" s="182">
        <v>4180590887</v>
      </c>
      <c r="J1232" s="182" t="s">
        <v>70</v>
      </c>
      <c r="K1232" s="332" t="s">
        <v>34</v>
      </c>
      <c r="L1232" s="21" t="str">
        <f>VLOOKUP($K1232,TONG_SL!$A:$D,2,0)</f>
        <v>Tai heo muối 200g</v>
      </c>
      <c r="N1232" s="21" t="str">
        <f t="shared" si="127"/>
        <v>K-C6</v>
      </c>
      <c r="Q1232" s="21" t="str">
        <f>VLOOKUP(K1232,TONG_SL!$A:$D,3,0)</f>
        <v>Túi</v>
      </c>
      <c r="R1232" s="1">
        <v>2</v>
      </c>
      <c r="S1232" s="171"/>
      <c r="T1232" s="171">
        <f>VLOOKUP(VLOOKUP(G1232,Ma_KH!$A:$R,18,0)&amp;K1232,Gia_MB!$A:$F,6,0)</f>
        <v>55595</v>
      </c>
      <c r="U1232" s="172">
        <f t="shared" si="128"/>
        <v>111190</v>
      </c>
      <c r="V1232" s="171"/>
      <c r="W1232" s="173">
        <f t="shared" si="129"/>
        <v>0</v>
      </c>
      <c r="X1232" s="174" t="str">
        <f t="shared" si="130"/>
        <v>8</v>
      </c>
      <c r="Y1232" s="171"/>
      <c r="Z1232" s="172">
        <f t="shared" si="131"/>
        <v>8895.2000000000007</v>
      </c>
      <c r="AA1232" s="175">
        <f>VLOOKUP(G1232,Ma_KH!$A:$R,14,0)</f>
        <v>60</v>
      </c>
    </row>
    <row r="1233" spans="1:27" hidden="1" x14ac:dyDescent="0.25">
      <c r="A1233" s="179">
        <v>45989</v>
      </c>
      <c r="B1233" s="182">
        <v>4180590887</v>
      </c>
      <c r="C1233" s="178" t="s">
        <v>7767</v>
      </c>
      <c r="D1233" s="179">
        <v>45994</v>
      </c>
      <c r="E1233" s="180"/>
      <c r="F1233" s="178"/>
      <c r="G1233" s="32" t="s">
        <v>387</v>
      </c>
      <c r="H1233" s="180"/>
      <c r="I1233" s="182">
        <v>4180590887</v>
      </c>
      <c r="J1233" s="182" t="s">
        <v>70</v>
      </c>
      <c r="K1233" s="332" t="s">
        <v>37</v>
      </c>
      <c r="L1233" s="21" t="str">
        <f>VLOOKUP($K1233,TONG_SL!$A:$D,2,0)</f>
        <v>Chả cốm 300g</v>
      </c>
      <c r="N1233" s="21" t="str">
        <f t="shared" si="127"/>
        <v>K-C6</v>
      </c>
      <c r="Q1233" s="21" t="str">
        <f>VLOOKUP(K1233,TONG_SL!$A:$D,3,0)</f>
        <v>Túi</v>
      </c>
      <c r="R1233" s="1">
        <v>2</v>
      </c>
      <c r="S1233" s="171"/>
      <c r="T1233" s="171">
        <f>VLOOKUP(VLOOKUP(G1233,Ma_KH!$A:$R,18,0)&amp;K1233,Gia_MB!$A:$F,6,0)</f>
        <v>74250</v>
      </c>
      <c r="U1233" s="172">
        <f t="shared" si="128"/>
        <v>148500</v>
      </c>
      <c r="V1233" s="171"/>
      <c r="W1233" s="173">
        <f t="shared" si="129"/>
        <v>0</v>
      </c>
      <c r="X1233" s="174" t="str">
        <f t="shared" si="130"/>
        <v>8</v>
      </c>
      <c r="Y1233" s="171"/>
      <c r="Z1233" s="172">
        <f t="shared" si="131"/>
        <v>11880</v>
      </c>
      <c r="AA1233" s="175">
        <f>VLOOKUP(G1233,Ma_KH!$A:$R,14,0)</f>
        <v>60</v>
      </c>
    </row>
    <row r="1234" spans="1:27" hidden="1" x14ac:dyDescent="0.25">
      <c r="A1234" s="179">
        <v>45989</v>
      </c>
      <c r="B1234" s="182">
        <v>4180590887</v>
      </c>
      <c r="C1234" s="178" t="s">
        <v>7767</v>
      </c>
      <c r="D1234" s="179">
        <v>45994</v>
      </c>
      <c r="E1234" s="180"/>
      <c r="F1234" s="178"/>
      <c r="G1234" s="32" t="s">
        <v>387</v>
      </c>
      <c r="H1234" s="180"/>
      <c r="I1234" s="182">
        <v>4180590887</v>
      </c>
      <c r="J1234" s="182" t="s">
        <v>70</v>
      </c>
      <c r="K1234" s="332" t="s">
        <v>27</v>
      </c>
      <c r="L1234" s="21" t="str">
        <f>VLOOKUP($K1234,TONG_SL!$A:$D,2,0)</f>
        <v>Chân giò heo muối 300g</v>
      </c>
      <c r="N1234" s="21" t="str">
        <f t="shared" si="127"/>
        <v>K-C6</v>
      </c>
      <c r="Q1234" s="21" t="str">
        <f>VLOOKUP(K1234,TONG_SL!$A:$D,3,0)</f>
        <v>Túi</v>
      </c>
      <c r="R1234" s="1">
        <v>6</v>
      </c>
      <c r="S1234" s="171"/>
      <c r="T1234" s="171">
        <f>VLOOKUP(VLOOKUP(G1234,Ma_KH!$A:$R,18,0)&amp;K1234,Gia_MB!$A:$F,6,0)</f>
        <v>73431</v>
      </c>
      <c r="U1234" s="172">
        <f t="shared" si="128"/>
        <v>440586</v>
      </c>
      <c r="V1234" s="171"/>
      <c r="W1234" s="173">
        <f t="shared" si="129"/>
        <v>0</v>
      </c>
      <c r="X1234" s="174" t="str">
        <f t="shared" si="130"/>
        <v>8</v>
      </c>
      <c r="Y1234" s="171"/>
      <c r="Z1234" s="172">
        <f t="shared" si="131"/>
        <v>35246.879999999997</v>
      </c>
      <c r="AA1234" s="175">
        <f>VLOOKUP(G1234,Ma_KH!$A:$R,14,0)</f>
        <v>60</v>
      </c>
    </row>
    <row r="1235" spans="1:27" hidden="1" x14ac:dyDescent="0.25">
      <c r="A1235" s="179">
        <v>45989</v>
      </c>
      <c r="B1235" s="182">
        <v>4180590887</v>
      </c>
      <c r="C1235" s="178" t="s">
        <v>7767</v>
      </c>
      <c r="D1235" s="179">
        <v>45994</v>
      </c>
      <c r="E1235" s="180"/>
      <c r="F1235" s="178"/>
      <c r="G1235" s="32" t="s">
        <v>387</v>
      </c>
      <c r="H1235" s="180"/>
      <c r="I1235" s="182">
        <v>4180590887</v>
      </c>
      <c r="J1235" s="182" t="s">
        <v>70</v>
      </c>
      <c r="K1235" s="332" t="s">
        <v>30</v>
      </c>
      <c r="L1235" s="21" t="str">
        <f>VLOOKUP($K1235,TONG_SL!$A:$D,2,0)</f>
        <v>Gà muối 500g</v>
      </c>
      <c r="N1235" s="21" t="str">
        <f t="shared" si="127"/>
        <v>K-C6</v>
      </c>
      <c r="Q1235" s="21" t="str">
        <f>VLOOKUP(K1235,TONG_SL!$A:$D,3,0)</f>
        <v>Túi</v>
      </c>
      <c r="R1235" s="1">
        <v>4</v>
      </c>
      <c r="S1235" s="171"/>
      <c r="T1235" s="171">
        <f>VLOOKUP(VLOOKUP(G1235,Ma_KH!$A:$R,18,0)&amp;K1235,Gia_MB!$A:$F,6,0)</f>
        <v>111058</v>
      </c>
      <c r="U1235" s="172">
        <f t="shared" si="128"/>
        <v>444232</v>
      </c>
      <c r="V1235" s="171"/>
      <c r="W1235" s="173">
        <f t="shared" si="129"/>
        <v>0</v>
      </c>
      <c r="X1235" s="174" t="str">
        <f t="shared" si="130"/>
        <v>8</v>
      </c>
      <c r="Y1235" s="171"/>
      <c r="Z1235" s="172">
        <f t="shared" si="131"/>
        <v>35538.559999999998</v>
      </c>
      <c r="AA1235" s="175">
        <f>VLOOKUP(G1235,Ma_KH!$A:$R,14,0)</f>
        <v>60</v>
      </c>
    </row>
    <row r="1236" spans="1:27" hidden="1" x14ac:dyDescent="0.25">
      <c r="A1236" s="179">
        <v>45989</v>
      </c>
      <c r="B1236" s="182">
        <v>4180590887</v>
      </c>
      <c r="C1236" s="178" t="s">
        <v>7767</v>
      </c>
      <c r="D1236" s="179">
        <v>45994</v>
      </c>
      <c r="E1236" s="180"/>
      <c r="F1236" s="178"/>
      <c r="G1236" s="32" t="s">
        <v>387</v>
      </c>
      <c r="H1236" s="180"/>
      <c r="I1236" s="182">
        <v>4180590887</v>
      </c>
      <c r="J1236" s="182" t="s">
        <v>70</v>
      </c>
      <c r="K1236" s="332" t="s">
        <v>39</v>
      </c>
      <c r="L1236" s="21" t="str">
        <f>VLOOKUP($K1236,TONG_SL!$A:$D,2,0)</f>
        <v>Chả nướng 300g</v>
      </c>
      <c r="N1236" s="21" t="str">
        <f t="shared" ref="N1236:N1288" si="132">IF($B1236&lt;&gt;"","K-C6","")</f>
        <v>K-C6</v>
      </c>
      <c r="Q1236" s="21" t="str">
        <f>VLOOKUP(K1236,TONG_SL!$A:$D,3,0)</f>
        <v>Túi</v>
      </c>
      <c r="R1236" s="1">
        <v>2</v>
      </c>
      <c r="S1236" s="171"/>
      <c r="T1236" s="171">
        <f>VLOOKUP(VLOOKUP(G1236,Ma_KH!$A:$R,18,0)&amp;K1236,Gia_MB!$A:$F,6,0)</f>
        <v>70950</v>
      </c>
      <c r="U1236" s="172">
        <f t="shared" si="128"/>
        <v>141900</v>
      </c>
      <c r="V1236" s="171"/>
      <c r="W1236" s="173">
        <f t="shared" si="129"/>
        <v>0</v>
      </c>
      <c r="X1236" s="174" t="str">
        <f t="shared" si="130"/>
        <v>8</v>
      </c>
      <c r="Y1236" s="171"/>
      <c r="Z1236" s="172">
        <f t="shared" si="131"/>
        <v>11352</v>
      </c>
      <c r="AA1236" s="175">
        <f>VLOOKUP(G1236,Ma_KH!$A:$R,14,0)</f>
        <v>60</v>
      </c>
    </row>
    <row r="1237" spans="1:27" hidden="1" x14ac:dyDescent="0.25">
      <c r="A1237" s="179">
        <v>45989</v>
      </c>
      <c r="B1237" s="182">
        <v>4180590919</v>
      </c>
      <c r="C1237" s="178" t="s">
        <v>7767</v>
      </c>
      <c r="D1237" s="179">
        <v>45994</v>
      </c>
      <c r="E1237" s="180"/>
      <c r="F1237" s="178"/>
      <c r="G1237" s="32" t="s">
        <v>406</v>
      </c>
      <c r="H1237" s="180"/>
      <c r="I1237" s="182">
        <v>4180590919</v>
      </c>
      <c r="J1237" s="182" t="s">
        <v>70</v>
      </c>
      <c r="K1237" s="332" t="s">
        <v>27</v>
      </c>
      <c r="L1237" s="21" t="str">
        <f>VLOOKUP($K1237,TONG_SL!$A:$D,2,0)</f>
        <v>Chân giò heo muối 300g</v>
      </c>
      <c r="N1237" s="21" t="str">
        <f t="shared" si="132"/>
        <v>K-C6</v>
      </c>
      <c r="Q1237" s="21" t="str">
        <f>VLOOKUP(K1237,TONG_SL!$A:$D,3,0)</f>
        <v>Túi</v>
      </c>
      <c r="R1237" s="1">
        <v>4</v>
      </c>
      <c r="S1237" s="171"/>
      <c r="T1237" s="171">
        <f>VLOOKUP(VLOOKUP(G1237,Ma_KH!$A:$R,18,0)&amp;K1237,Gia_MB!$A:$F,6,0)</f>
        <v>73431</v>
      </c>
      <c r="U1237" s="172">
        <f t="shared" si="128"/>
        <v>293724</v>
      </c>
      <c r="V1237" s="171"/>
      <c r="W1237" s="173">
        <f t="shared" si="129"/>
        <v>0</v>
      </c>
      <c r="X1237" s="174" t="str">
        <f t="shared" si="130"/>
        <v>8</v>
      </c>
      <c r="Y1237" s="171"/>
      <c r="Z1237" s="172">
        <f t="shared" si="131"/>
        <v>23497.920000000002</v>
      </c>
      <c r="AA1237" s="175">
        <f>VLOOKUP(G1237,Ma_KH!$A:$R,14,0)</f>
        <v>60</v>
      </c>
    </row>
    <row r="1238" spans="1:27" hidden="1" x14ac:dyDescent="0.25">
      <c r="A1238" s="179">
        <v>45989</v>
      </c>
      <c r="B1238" s="182">
        <v>4180590919</v>
      </c>
      <c r="C1238" s="178" t="s">
        <v>7767</v>
      </c>
      <c r="D1238" s="179">
        <v>45994</v>
      </c>
      <c r="E1238" s="180"/>
      <c r="F1238" s="178"/>
      <c r="G1238" s="32" t="s">
        <v>406</v>
      </c>
      <c r="H1238" s="180"/>
      <c r="I1238" s="182">
        <v>4180590919</v>
      </c>
      <c r="J1238" s="182" t="s">
        <v>70</v>
      </c>
      <c r="K1238" s="332" t="s">
        <v>37</v>
      </c>
      <c r="L1238" s="21" t="str">
        <f>VLOOKUP($K1238,TONG_SL!$A:$D,2,0)</f>
        <v>Chả cốm 300g</v>
      </c>
      <c r="N1238" s="21" t="str">
        <f t="shared" si="132"/>
        <v>K-C6</v>
      </c>
      <c r="Q1238" s="21" t="str">
        <f>VLOOKUP(K1238,TONG_SL!$A:$D,3,0)</f>
        <v>Túi</v>
      </c>
      <c r="R1238" s="1">
        <v>4</v>
      </c>
      <c r="S1238" s="171"/>
      <c r="T1238" s="171">
        <f>VLOOKUP(VLOOKUP(G1238,Ma_KH!$A:$R,18,0)&amp;K1238,Gia_MB!$A:$F,6,0)</f>
        <v>74250</v>
      </c>
      <c r="U1238" s="172">
        <f t="shared" si="128"/>
        <v>297000</v>
      </c>
      <c r="V1238" s="171"/>
      <c r="W1238" s="173">
        <f t="shared" si="129"/>
        <v>0</v>
      </c>
      <c r="X1238" s="174" t="str">
        <f t="shared" si="130"/>
        <v>8</v>
      </c>
      <c r="Y1238" s="171"/>
      <c r="Z1238" s="172">
        <f t="shared" si="131"/>
        <v>23760</v>
      </c>
      <c r="AA1238" s="175">
        <f>VLOOKUP(G1238,Ma_KH!$A:$R,14,0)</f>
        <v>60</v>
      </c>
    </row>
    <row r="1239" spans="1:27" hidden="1" x14ac:dyDescent="0.25">
      <c r="A1239" s="179">
        <v>45989</v>
      </c>
      <c r="B1239" s="182">
        <v>4180590919</v>
      </c>
      <c r="C1239" s="178" t="s">
        <v>7767</v>
      </c>
      <c r="D1239" s="179">
        <v>45994</v>
      </c>
      <c r="E1239" s="180"/>
      <c r="F1239" s="178"/>
      <c r="G1239" s="32" t="s">
        <v>406</v>
      </c>
      <c r="H1239" s="180"/>
      <c r="I1239" s="182">
        <v>4180590919</v>
      </c>
      <c r="J1239" s="182" t="s">
        <v>70</v>
      </c>
      <c r="K1239" s="332" t="s">
        <v>48</v>
      </c>
      <c r="L1239" s="21" t="str">
        <f>VLOOKUP($K1239,TONG_SL!$A:$D,2,0)</f>
        <v>Mọc Nấm Hương 250g</v>
      </c>
      <c r="N1239" s="21" t="str">
        <f t="shared" si="132"/>
        <v>K-C6</v>
      </c>
      <c r="Q1239" s="21" t="str">
        <f>VLOOKUP(K1239,TONG_SL!$A:$D,3,0)</f>
        <v>Túi</v>
      </c>
      <c r="R1239" s="1">
        <v>2</v>
      </c>
      <c r="S1239" s="171"/>
      <c r="T1239" s="171">
        <f>VLOOKUP(VLOOKUP(G1239,Ma_KH!$A:$R,18,0)&amp;K1239,Gia_MB!$A:$F,6,0)</f>
        <v>46000</v>
      </c>
      <c r="U1239" s="172">
        <f t="shared" si="128"/>
        <v>92000</v>
      </c>
      <c r="V1239" s="171"/>
      <c r="W1239" s="173">
        <f t="shared" si="129"/>
        <v>0</v>
      </c>
      <c r="X1239" s="174" t="str">
        <f t="shared" si="130"/>
        <v>8</v>
      </c>
      <c r="Y1239" s="171"/>
      <c r="Z1239" s="172">
        <f t="shared" si="131"/>
        <v>7360</v>
      </c>
      <c r="AA1239" s="175">
        <f>VLOOKUP(G1239,Ma_KH!$A:$R,14,0)</f>
        <v>60</v>
      </c>
    </row>
    <row r="1240" spans="1:27" hidden="1" x14ac:dyDescent="0.25">
      <c r="A1240" s="179">
        <v>45989</v>
      </c>
      <c r="B1240" s="182">
        <v>4180590919</v>
      </c>
      <c r="C1240" s="178" t="s">
        <v>7767</v>
      </c>
      <c r="D1240" s="179">
        <v>45994</v>
      </c>
      <c r="E1240" s="180"/>
      <c r="F1240" s="178"/>
      <c r="G1240" s="32" t="s">
        <v>406</v>
      </c>
      <c r="H1240" s="180"/>
      <c r="I1240" s="182">
        <v>4180590919</v>
      </c>
      <c r="J1240" s="182" t="s">
        <v>70</v>
      </c>
      <c r="K1240" s="332" t="s">
        <v>34</v>
      </c>
      <c r="L1240" s="21" t="str">
        <f>VLOOKUP($K1240,TONG_SL!$A:$D,2,0)</f>
        <v>Tai heo muối 200g</v>
      </c>
      <c r="N1240" s="21" t="str">
        <f t="shared" si="132"/>
        <v>K-C6</v>
      </c>
      <c r="Q1240" s="21" t="str">
        <f>VLOOKUP(K1240,TONG_SL!$A:$D,3,0)</f>
        <v>Túi</v>
      </c>
      <c r="R1240" s="1">
        <v>2</v>
      </c>
      <c r="S1240" s="171"/>
      <c r="T1240" s="171">
        <f>VLOOKUP(VLOOKUP(G1240,Ma_KH!$A:$R,18,0)&amp;K1240,Gia_MB!$A:$F,6,0)</f>
        <v>55595</v>
      </c>
      <c r="U1240" s="172">
        <f t="shared" si="128"/>
        <v>111190</v>
      </c>
      <c r="V1240" s="171"/>
      <c r="W1240" s="173">
        <f t="shared" si="129"/>
        <v>0</v>
      </c>
      <c r="X1240" s="174" t="str">
        <f t="shared" si="130"/>
        <v>8</v>
      </c>
      <c r="Y1240" s="171"/>
      <c r="Z1240" s="172">
        <f t="shared" si="131"/>
        <v>8895.2000000000007</v>
      </c>
      <c r="AA1240" s="175">
        <f>VLOOKUP(G1240,Ma_KH!$A:$R,14,0)</f>
        <v>60</v>
      </c>
    </row>
    <row r="1241" spans="1:27" hidden="1" x14ac:dyDescent="0.25">
      <c r="A1241" s="179">
        <v>45989</v>
      </c>
      <c r="B1241" s="182">
        <v>4180590919</v>
      </c>
      <c r="C1241" s="178" t="s">
        <v>7767</v>
      </c>
      <c r="D1241" s="179">
        <v>45994</v>
      </c>
      <c r="E1241" s="180"/>
      <c r="F1241" s="178"/>
      <c r="G1241" s="32" t="s">
        <v>406</v>
      </c>
      <c r="H1241" s="180"/>
      <c r="I1241" s="182">
        <v>4180590919</v>
      </c>
      <c r="J1241" s="182" t="s">
        <v>70</v>
      </c>
      <c r="K1241" s="332" t="s">
        <v>32</v>
      </c>
      <c r="L1241" s="21" t="str">
        <f>VLOOKUP($K1241,TONG_SL!$A:$D,2,0)</f>
        <v>Giò Tai Lưỡi Xào 250g</v>
      </c>
      <c r="N1241" s="21" t="str">
        <f t="shared" si="132"/>
        <v>K-C6</v>
      </c>
      <c r="Q1241" s="21" t="str">
        <f>VLOOKUP(K1241,TONG_SL!$A:$D,3,0)</f>
        <v>Túi</v>
      </c>
      <c r="R1241" s="1">
        <v>4</v>
      </c>
      <c r="S1241" s="171"/>
      <c r="T1241" s="171">
        <f>VLOOKUP(VLOOKUP(G1241,Ma_KH!$A:$R,18,0)&amp;K1241,Gia_MB!$A:$F,6,0)</f>
        <v>50182</v>
      </c>
      <c r="U1241" s="172">
        <f t="shared" si="128"/>
        <v>200728</v>
      </c>
      <c r="V1241" s="171"/>
      <c r="W1241" s="173">
        <f t="shared" si="129"/>
        <v>0</v>
      </c>
      <c r="X1241" s="174" t="str">
        <f t="shared" si="130"/>
        <v>8</v>
      </c>
      <c r="Y1241" s="171"/>
      <c r="Z1241" s="172">
        <f t="shared" si="131"/>
        <v>16058.24</v>
      </c>
      <c r="AA1241" s="175">
        <f>VLOOKUP(G1241,Ma_KH!$A:$R,14,0)</f>
        <v>60</v>
      </c>
    </row>
    <row r="1242" spans="1:27" hidden="1" x14ac:dyDescent="0.25">
      <c r="A1242" s="179">
        <v>45989</v>
      </c>
      <c r="B1242" s="182">
        <v>4180590830</v>
      </c>
      <c r="C1242" s="178" t="s">
        <v>7767</v>
      </c>
      <c r="D1242" s="179">
        <v>45994</v>
      </c>
      <c r="E1242" s="180"/>
      <c r="F1242" s="178"/>
      <c r="G1242" s="32" t="s">
        <v>479</v>
      </c>
      <c r="H1242" s="180"/>
      <c r="I1242" s="182">
        <v>4180590830</v>
      </c>
      <c r="J1242" s="182" t="s">
        <v>70</v>
      </c>
      <c r="K1242" s="332" t="s">
        <v>34</v>
      </c>
      <c r="L1242" s="21" t="str">
        <f>VLOOKUP($K1242,TONG_SL!$A:$D,2,0)</f>
        <v>Tai heo muối 200g</v>
      </c>
      <c r="N1242" s="21" t="str">
        <f t="shared" si="132"/>
        <v>K-C6</v>
      </c>
      <c r="Q1242" s="21" t="str">
        <f>VLOOKUP(K1242,TONG_SL!$A:$D,3,0)</f>
        <v>Túi</v>
      </c>
      <c r="R1242" s="1">
        <v>3</v>
      </c>
      <c r="S1242" s="171"/>
      <c r="T1242" s="171">
        <f>VLOOKUP(VLOOKUP(G1242,Ma_KH!$A:$R,18,0)&amp;K1242,Gia_MB!$A:$F,6,0)</f>
        <v>55595</v>
      </c>
      <c r="U1242" s="172">
        <f t="shared" si="128"/>
        <v>166785</v>
      </c>
      <c r="V1242" s="171"/>
      <c r="W1242" s="173">
        <f t="shared" si="129"/>
        <v>0</v>
      </c>
      <c r="X1242" s="174" t="str">
        <f t="shared" si="130"/>
        <v>8</v>
      </c>
      <c r="Y1242" s="171"/>
      <c r="Z1242" s="172">
        <f t="shared" si="131"/>
        <v>13342.800000000001</v>
      </c>
      <c r="AA1242" s="175">
        <f>VLOOKUP(G1242,Ma_KH!$A:$R,14,0)</f>
        <v>60</v>
      </c>
    </row>
    <row r="1243" spans="1:27" hidden="1" x14ac:dyDescent="0.25">
      <c r="A1243" s="179">
        <v>45989</v>
      </c>
      <c r="B1243" s="182">
        <v>4180590830</v>
      </c>
      <c r="C1243" s="178" t="s">
        <v>7767</v>
      </c>
      <c r="D1243" s="179">
        <v>45994</v>
      </c>
      <c r="E1243" s="180"/>
      <c r="F1243" s="178"/>
      <c r="G1243" s="32" t="s">
        <v>479</v>
      </c>
      <c r="H1243" s="180"/>
      <c r="I1243" s="182">
        <v>4180590830</v>
      </c>
      <c r="J1243" s="182" t="s">
        <v>70</v>
      </c>
      <c r="K1243" s="332" t="s">
        <v>30</v>
      </c>
      <c r="L1243" s="21" t="str">
        <f>VLOOKUP($K1243,TONG_SL!$A:$D,2,0)</f>
        <v>Gà muối 500g</v>
      </c>
      <c r="N1243" s="21" t="str">
        <f t="shared" si="132"/>
        <v>K-C6</v>
      </c>
      <c r="Q1243" s="21" t="str">
        <f>VLOOKUP(K1243,TONG_SL!$A:$D,3,0)</f>
        <v>Túi</v>
      </c>
      <c r="R1243" s="1">
        <v>3</v>
      </c>
      <c r="S1243" s="171"/>
      <c r="T1243" s="171">
        <f>VLOOKUP(VLOOKUP(G1243,Ma_KH!$A:$R,18,0)&amp;K1243,Gia_MB!$A:$F,6,0)</f>
        <v>111058</v>
      </c>
      <c r="U1243" s="172">
        <f t="shared" si="128"/>
        <v>333174</v>
      </c>
      <c r="V1243" s="171"/>
      <c r="W1243" s="173">
        <f t="shared" si="129"/>
        <v>0</v>
      </c>
      <c r="X1243" s="174" t="str">
        <f t="shared" si="130"/>
        <v>8</v>
      </c>
      <c r="Y1243" s="171"/>
      <c r="Z1243" s="172">
        <f t="shared" si="131"/>
        <v>26653.920000000002</v>
      </c>
      <c r="AA1243" s="175">
        <f>VLOOKUP(G1243,Ma_KH!$A:$R,14,0)</f>
        <v>60</v>
      </c>
    </row>
    <row r="1244" spans="1:27" hidden="1" x14ac:dyDescent="0.25">
      <c r="A1244" s="179">
        <v>45989</v>
      </c>
      <c r="B1244" s="182">
        <v>4180590830</v>
      </c>
      <c r="C1244" s="178" t="s">
        <v>7767</v>
      </c>
      <c r="D1244" s="179">
        <v>45994</v>
      </c>
      <c r="E1244" s="180"/>
      <c r="F1244" s="178"/>
      <c r="G1244" s="32" t="s">
        <v>479</v>
      </c>
      <c r="H1244" s="180"/>
      <c r="I1244" s="182">
        <v>4180590830</v>
      </c>
      <c r="J1244" s="182" t="s">
        <v>70</v>
      </c>
      <c r="K1244" s="332" t="s">
        <v>37</v>
      </c>
      <c r="L1244" s="21" t="str">
        <f>VLOOKUP($K1244,TONG_SL!$A:$D,2,0)</f>
        <v>Chả cốm 300g</v>
      </c>
      <c r="N1244" s="21" t="str">
        <f t="shared" si="132"/>
        <v>K-C6</v>
      </c>
      <c r="Q1244" s="21" t="str">
        <f>VLOOKUP(K1244,TONG_SL!$A:$D,3,0)</f>
        <v>Túi</v>
      </c>
      <c r="R1244" s="1">
        <v>3</v>
      </c>
      <c r="S1244" s="171"/>
      <c r="T1244" s="171">
        <f>VLOOKUP(VLOOKUP(G1244,Ma_KH!$A:$R,18,0)&amp;K1244,Gia_MB!$A:$F,6,0)</f>
        <v>74250</v>
      </c>
      <c r="U1244" s="172">
        <f t="shared" si="128"/>
        <v>222750</v>
      </c>
      <c r="V1244" s="171"/>
      <c r="W1244" s="173">
        <f t="shared" si="129"/>
        <v>0</v>
      </c>
      <c r="X1244" s="174" t="str">
        <f t="shared" si="130"/>
        <v>8</v>
      </c>
      <c r="Y1244" s="171"/>
      <c r="Z1244" s="172">
        <f t="shared" si="131"/>
        <v>17820</v>
      </c>
      <c r="AA1244" s="175">
        <f>VLOOKUP(G1244,Ma_KH!$A:$R,14,0)</f>
        <v>60</v>
      </c>
    </row>
    <row r="1245" spans="1:27" hidden="1" x14ac:dyDescent="0.25">
      <c r="A1245" s="179">
        <v>45989</v>
      </c>
      <c r="B1245" s="182">
        <v>4180590830</v>
      </c>
      <c r="C1245" s="178" t="s">
        <v>7767</v>
      </c>
      <c r="D1245" s="179">
        <v>45994</v>
      </c>
      <c r="E1245" s="180"/>
      <c r="F1245" s="178"/>
      <c r="G1245" s="32" t="s">
        <v>479</v>
      </c>
      <c r="H1245" s="180"/>
      <c r="I1245" s="182">
        <v>4180590830</v>
      </c>
      <c r="J1245" s="182" t="s">
        <v>70</v>
      </c>
      <c r="K1245" s="332" t="s">
        <v>48</v>
      </c>
      <c r="L1245" s="21" t="str">
        <f>VLOOKUP($K1245,TONG_SL!$A:$D,2,0)</f>
        <v>Mọc Nấm Hương 250g</v>
      </c>
      <c r="N1245" s="21" t="str">
        <f t="shared" si="132"/>
        <v>K-C6</v>
      </c>
      <c r="Q1245" s="21" t="str">
        <f>VLOOKUP(K1245,TONG_SL!$A:$D,3,0)</f>
        <v>Túi</v>
      </c>
      <c r="R1245" s="1">
        <v>5</v>
      </c>
      <c r="S1245" s="171"/>
      <c r="T1245" s="171">
        <f>VLOOKUP(VLOOKUP(G1245,Ma_KH!$A:$R,18,0)&amp;K1245,Gia_MB!$A:$F,6,0)</f>
        <v>46000</v>
      </c>
      <c r="U1245" s="172">
        <f t="shared" si="128"/>
        <v>230000</v>
      </c>
      <c r="V1245" s="171"/>
      <c r="W1245" s="173">
        <f t="shared" si="129"/>
        <v>0</v>
      </c>
      <c r="X1245" s="174" t="str">
        <f t="shared" si="130"/>
        <v>8</v>
      </c>
      <c r="Y1245" s="171"/>
      <c r="Z1245" s="172">
        <f t="shared" si="131"/>
        <v>18400</v>
      </c>
      <c r="AA1245" s="175">
        <f>VLOOKUP(G1245,Ma_KH!$A:$R,14,0)</f>
        <v>60</v>
      </c>
    </row>
    <row r="1246" spans="1:27" hidden="1" x14ac:dyDescent="0.25">
      <c r="A1246" s="179">
        <v>45989</v>
      </c>
      <c r="B1246" s="182">
        <v>4180590881</v>
      </c>
      <c r="C1246" s="178" t="s">
        <v>7767</v>
      </c>
      <c r="D1246" s="179">
        <v>45994</v>
      </c>
      <c r="E1246" s="180"/>
      <c r="F1246" s="178"/>
      <c r="G1246" s="32" t="s">
        <v>382</v>
      </c>
      <c r="H1246" s="180"/>
      <c r="I1246" s="182">
        <v>4180590881</v>
      </c>
      <c r="J1246" s="182" t="s">
        <v>70</v>
      </c>
      <c r="K1246" s="332" t="s">
        <v>30</v>
      </c>
      <c r="L1246" s="21" t="str">
        <f>VLOOKUP($K1246,TONG_SL!$A:$D,2,0)</f>
        <v>Gà muối 500g</v>
      </c>
      <c r="N1246" s="21" t="str">
        <f t="shared" si="132"/>
        <v>K-C6</v>
      </c>
      <c r="Q1246" s="21" t="str">
        <f>VLOOKUP(K1246,TONG_SL!$A:$D,3,0)</f>
        <v>Túi</v>
      </c>
      <c r="R1246" s="1">
        <v>8</v>
      </c>
      <c r="S1246" s="171"/>
      <c r="T1246" s="171">
        <f>VLOOKUP(VLOOKUP(G1246,Ma_KH!$A:$R,18,0)&amp;K1246,Gia_MB!$A:$F,6,0)</f>
        <v>111058</v>
      </c>
      <c r="U1246" s="172">
        <f t="shared" si="128"/>
        <v>888464</v>
      </c>
      <c r="V1246" s="171"/>
      <c r="W1246" s="173">
        <f t="shared" si="129"/>
        <v>0</v>
      </c>
      <c r="X1246" s="174" t="str">
        <f t="shared" si="130"/>
        <v>8</v>
      </c>
      <c r="Y1246" s="171"/>
      <c r="Z1246" s="172">
        <f t="shared" si="131"/>
        <v>71077.119999999995</v>
      </c>
      <c r="AA1246" s="175">
        <f>VLOOKUP(G1246,Ma_KH!$A:$R,14,0)</f>
        <v>60</v>
      </c>
    </row>
    <row r="1247" spans="1:27" hidden="1" x14ac:dyDescent="0.25">
      <c r="A1247" s="179">
        <v>45989</v>
      </c>
      <c r="B1247" s="182">
        <v>4180590881</v>
      </c>
      <c r="C1247" s="178" t="s">
        <v>7767</v>
      </c>
      <c r="D1247" s="179">
        <v>45994</v>
      </c>
      <c r="E1247" s="180"/>
      <c r="F1247" s="178"/>
      <c r="G1247" s="32" t="s">
        <v>382</v>
      </c>
      <c r="H1247" s="180"/>
      <c r="I1247" s="182">
        <v>4180590881</v>
      </c>
      <c r="J1247" s="182" t="s">
        <v>70</v>
      </c>
      <c r="K1247" s="332" t="s">
        <v>48</v>
      </c>
      <c r="L1247" s="21" t="str">
        <f>VLOOKUP($K1247,TONG_SL!$A:$D,2,0)</f>
        <v>Mọc Nấm Hương 250g</v>
      </c>
      <c r="N1247" s="21" t="str">
        <f t="shared" si="132"/>
        <v>K-C6</v>
      </c>
      <c r="Q1247" s="21" t="str">
        <f>VLOOKUP(K1247,TONG_SL!$A:$D,3,0)</f>
        <v>Túi</v>
      </c>
      <c r="R1247" s="1">
        <v>6</v>
      </c>
      <c r="S1247" s="171"/>
      <c r="T1247" s="171">
        <f>VLOOKUP(VLOOKUP(G1247,Ma_KH!$A:$R,18,0)&amp;K1247,Gia_MB!$A:$F,6,0)</f>
        <v>46000</v>
      </c>
      <c r="U1247" s="172">
        <f t="shared" si="128"/>
        <v>276000</v>
      </c>
      <c r="V1247" s="171"/>
      <c r="W1247" s="173">
        <f t="shared" si="129"/>
        <v>0</v>
      </c>
      <c r="X1247" s="174" t="str">
        <f t="shared" si="130"/>
        <v>8</v>
      </c>
      <c r="Y1247" s="171"/>
      <c r="Z1247" s="172">
        <f t="shared" si="131"/>
        <v>22080</v>
      </c>
      <c r="AA1247" s="175">
        <f>VLOOKUP(G1247,Ma_KH!$A:$R,14,0)</f>
        <v>60</v>
      </c>
    </row>
    <row r="1248" spans="1:27" hidden="1" x14ac:dyDescent="0.25">
      <c r="A1248" s="179">
        <v>45989</v>
      </c>
      <c r="B1248" s="182">
        <v>4180590881</v>
      </c>
      <c r="C1248" s="178" t="s">
        <v>7767</v>
      </c>
      <c r="D1248" s="179">
        <v>45994</v>
      </c>
      <c r="E1248" s="180"/>
      <c r="F1248" s="178"/>
      <c r="G1248" s="32" t="s">
        <v>382</v>
      </c>
      <c r="H1248" s="180"/>
      <c r="I1248" s="182">
        <v>4180590881</v>
      </c>
      <c r="J1248" s="182" t="s">
        <v>70</v>
      </c>
      <c r="K1248" s="332" t="s">
        <v>32</v>
      </c>
      <c r="L1248" s="21" t="str">
        <f>VLOOKUP($K1248,TONG_SL!$A:$D,2,0)</f>
        <v>Giò Tai Lưỡi Xào 250g</v>
      </c>
      <c r="N1248" s="21" t="str">
        <f t="shared" si="132"/>
        <v>K-C6</v>
      </c>
      <c r="Q1248" s="21" t="str">
        <f>VLOOKUP(K1248,TONG_SL!$A:$D,3,0)</f>
        <v>Túi</v>
      </c>
      <c r="R1248" s="1">
        <v>4</v>
      </c>
      <c r="S1248" s="171"/>
      <c r="T1248" s="171">
        <f>VLOOKUP(VLOOKUP(G1248,Ma_KH!$A:$R,18,0)&amp;K1248,Gia_MB!$A:$F,6,0)</f>
        <v>50182</v>
      </c>
      <c r="U1248" s="172">
        <f t="shared" si="128"/>
        <v>200728</v>
      </c>
      <c r="V1248" s="171"/>
      <c r="W1248" s="173">
        <f t="shared" si="129"/>
        <v>0</v>
      </c>
      <c r="X1248" s="174" t="str">
        <f t="shared" si="130"/>
        <v>8</v>
      </c>
      <c r="Y1248" s="171"/>
      <c r="Z1248" s="172">
        <f t="shared" si="131"/>
        <v>16058.24</v>
      </c>
      <c r="AA1248" s="175">
        <f>VLOOKUP(G1248,Ma_KH!$A:$R,14,0)</f>
        <v>60</v>
      </c>
    </row>
    <row r="1249" spans="1:27" hidden="1" x14ac:dyDescent="0.25">
      <c r="A1249" s="179">
        <v>45989</v>
      </c>
      <c r="B1249" s="182">
        <v>4180590881</v>
      </c>
      <c r="C1249" s="178" t="s">
        <v>7767</v>
      </c>
      <c r="D1249" s="179">
        <v>45994</v>
      </c>
      <c r="E1249" s="180"/>
      <c r="F1249" s="178"/>
      <c r="G1249" s="32" t="s">
        <v>382</v>
      </c>
      <c r="H1249" s="180"/>
      <c r="I1249" s="182">
        <v>4180590881</v>
      </c>
      <c r="J1249" s="182" t="s">
        <v>70</v>
      </c>
      <c r="K1249" s="332" t="s">
        <v>27</v>
      </c>
      <c r="L1249" s="21" t="str">
        <f>VLOOKUP($K1249,TONG_SL!$A:$D,2,0)</f>
        <v>Chân giò heo muối 300g</v>
      </c>
      <c r="N1249" s="21" t="str">
        <f t="shared" si="132"/>
        <v>K-C6</v>
      </c>
      <c r="Q1249" s="21" t="str">
        <f>VLOOKUP(K1249,TONG_SL!$A:$D,3,0)</f>
        <v>Túi</v>
      </c>
      <c r="R1249" s="1">
        <v>4</v>
      </c>
      <c r="S1249" s="171"/>
      <c r="T1249" s="171">
        <f>VLOOKUP(VLOOKUP(G1249,Ma_KH!$A:$R,18,0)&amp;K1249,Gia_MB!$A:$F,6,0)</f>
        <v>73431</v>
      </c>
      <c r="U1249" s="172">
        <f t="shared" si="128"/>
        <v>293724</v>
      </c>
      <c r="V1249" s="171"/>
      <c r="W1249" s="173">
        <f t="shared" si="129"/>
        <v>0</v>
      </c>
      <c r="X1249" s="174" t="str">
        <f t="shared" si="130"/>
        <v>8</v>
      </c>
      <c r="Y1249" s="171"/>
      <c r="Z1249" s="172">
        <f t="shared" si="131"/>
        <v>23497.920000000002</v>
      </c>
      <c r="AA1249" s="175">
        <f>VLOOKUP(G1249,Ma_KH!$A:$R,14,0)</f>
        <v>60</v>
      </c>
    </row>
    <row r="1250" spans="1:27" hidden="1" x14ac:dyDescent="0.25">
      <c r="A1250" s="179">
        <v>45989</v>
      </c>
      <c r="B1250" s="182">
        <v>4180590559</v>
      </c>
      <c r="C1250" s="178" t="s">
        <v>7767</v>
      </c>
      <c r="D1250" s="179">
        <v>45994</v>
      </c>
      <c r="E1250" s="180"/>
      <c r="F1250" s="178"/>
      <c r="G1250" s="32" t="s">
        <v>381</v>
      </c>
      <c r="H1250" s="180"/>
      <c r="I1250" s="182">
        <v>4180590559</v>
      </c>
      <c r="J1250" s="182" t="s">
        <v>70</v>
      </c>
      <c r="K1250" s="332" t="s">
        <v>30</v>
      </c>
      <c r="L1250" s="21" t="str">
        <f>VLOOKUP($K1250,TONG_SL!$A:$D,2,0)</f>
        <v>Gà muối 500g</v>
      </c>
      <c r="N1250" s="21" t="str">
        <f t="shared" si="132"/>
        <v>K-C6</v>
      </c>
      <c r="Q1250" s="21" t="str">
        <f>VLOOKUP(K1250,TONG_SL!$A:$D,3,0)</f>
        <v>Túi</v>
      </c>
      <c r="R1250" s="1">
        <v>2</v>
      </c>
      <c r="S1250" s="171"/>
      <c r="T1250" s="171">
        <f>VLOOKUP(VLOOKUP(G1250,Ma_KH!$A:$R,18,0)&amp;K1250,Gia_MB!$A:$F,6,0)</f>
        <v>111058</v>
      </c>
      <c r="U1250" s="172">
        <f t="shared" si="128"/>
        <v>222116</v>
      </c>
      <c r="V1250" s="171"/>
      <c r="W1250" s="173">
        <f t="shared" si="129"/>
        <v>0</v>
      </c>
      <c r="X1250" s="174" t="str">
        <f t="shared" si="130"/>
        <v>8</v>
      </c>
      <c r="Y1250" s="171"/>
      <c r="Z1250" s="172">
        <f t="shared" si="131"/>
        <v>17769.28</v>
      </c>
      <c r="AA1250" s="175">
        <f>VLOOKUP(G1250,Ma_KH!$A:$R,14,0)</f>
        <v>60</v>
      </c>
    </row>
    <row r="1251" spans="1:27" hidden="1" x14ac:dyDescent="0.25">
      <c r="A1251" s="179">
        <v>45989</v>
      </c>
      <c r="B1251" s="182">
        <v>4180590559</v>
      </c>
      <c r="C1251" s="178" t="s">
        <v>7767</v>
      </c>
      <c r="D1251" s="179">
        <v>45994</v>
      </c>
      <c r="E1251" s="180"/>
      <c r="F1251" s="178"/>
      <c r="G1251" s="32" t="s">
        <v>381</v>
      </c>
      <c r="H1251" s="180"/>
      <c r="I1251" s="182">
        <v>4180590559</v>
      </c>
      <c r="J1251" s="182" t="s">
        <v>70</v>
      </c>
      <c r="K1251" s="332" t="s">
        <v>37</v>
      </c>
      <c r="L1251" s="21" t="str">
        <f>VLOOKUP($K1251,TONG_SL!$A:$D,2,0)</f>
        <v>Chả cốm 300g</v>
      </c>
      <c r="N1251" s="21" t="str">
        <f t="shared" si="132"/>
        <v>K-C6</v>
      </c>
      <c r="Q1251" s="21" t="str">
        <f>VLOOKUP(K1251,TONG_SL!$A:$D,3,0)</f>
        <v>Túi</v>
      </c>
      <c r="R1251" s="1">
        <v>2</v>
      </c>
      <c r="S1251" s="171"/>
      <c r="T1251" s="171">
        <f>VLOOKUP(VLOOKUP(G1251,Ma_KH!$A:$R,18,0)&amp;K1251,Gia_MB!$A:$F,6,0)</f>
        <v>74250</v>
      </c>
      <c r="U1251" s="172">
        <f t="shared" si="128"/>
        <v>148500</v>
      </c>
      <c r="V1251" s="171"/>
      <c r="W1251" s="173">
        <f t="shared" si="129"/>
        <v>0</v>
      </c>
      <c r="X1251" s="174" t="str">
        <f t="shared" si="130"/>
        <v>8</v>
      </c>
      <c r="Y1251" s="171"/>
      <c r="Z1251" s="172">
        <f t="shared" si="131"/>
        <v>11880</v>
      </c>
      <c r="AA1251" s="175">
        <f>VLOOKUP(G1251,Ma_KH!$A:$R,14,0)</f>
        <v>60</v>
      </c>
    </row>
    <row r="1252" spans="1:27" hidden="1" x14ac:dyDescent="0.25">
      <c r="A1252" s="179">
        <v>45989</v>
      </c>
      <c r="B1252" s="182">
        <v>4180590559</v>
      </c>
      <c r="C1252" s="178" t="s">
        <v>7767</v>
      </c>
      <c r="D1252" s="179">
        <v>45994</v>
      </c>
      <c r="E1252" s="180"/>
      <c r="F1252" s="178"/>
      <c r="G1252" s="32" t="s">
        <v>381</v>
      </c>
      <c r="H1252" s="180"/>
      <c r="I1252" s="182">
        <v>4180590559</v>
      </c>
      <c r="J1252" s="182" t="s">
        <v>70</v>
      </c>
      <c r="K1252" s="332" t="s">
        <v>48</v>
      </c>
      <c r="L1252" s="21" t="str">
        <f>VLOOKUP($K1252,TONG_SL!$A:$D,2,0)</f>
        <v>Mọc Nấm Hương 250g</v>
      </c>
      <c r="N1252" s="21" t="str">
        <f t="shared" si="132"/>
        <v>K-C6</v>
      </c>
      <c r="Q1252" s="21" t="str">
        <f>VLOOKUP(K1252,TONG_SL!$A:$D,3,0)</f>
        <v>Túi</v>
      </c>
      <c r="R1252" s="1">
        <v>2</v>
      </c>
      <c r="S1252" s="171"/>
      <c r="T1252" s="171">
        <f>VLOOKUP(VLOOKUP(G1252,Ma_KH!$A:$R,18,0)&amp;K1252,Gia_MB!$A:$F,6,0)</f>
        <v>46000</v>
      </c>
      <c r="U1252" s="172">
        <f t="shared" si="128"/>
        <v>92000</v>
      </c>
      <c r="V1252" s="171"/>
      <c r="W1252" s="173">
        <f t="shared" si="129"/>
        <v>0</v>
      </c>
      <c r="X1252" s="174" t="str">
        <f t="shared" si="130"/>
        <v>8</v>
      </c>
      <c r="Y1252" s="171"/>
      <c r="Z1252" s="172">
        <f t="shared" si="131"/>
        <v>7360</v>
      </c>
      <c r="AA1252" s="175">
        <f>VLOOKUP(G1252,Ma_KH!$A:$R,14,0)</f>
        <v>60</v>
      </c>
    </row>
    <row r="1253" spans="1:27" hidden="1" x14ac:dyDescent="0.25">
      <c r="A1253" s="179">
        <v>45989</v>
      </c>
      <c r="B1253" s="182">
        <v>4180590559</v>
      </c>
      <c r="C1253" s="178" t="s">
        <v>7767</v>
      </c>
      <c r="D1253" s="179">
        <v>45994</v>
      </c>
      <c r="E1253" s="180"/>
      <c r="F1253" s="178"/>
      <c r="G1253" s="32" t="s">
        <v>381</v>
      </c>
      <c r="H1253" s="180"/>
      <c r="I1253" s="182">
        <v>4180590559</v>
      </c>
      <c r="J1253" s="182" t="s">
        <v>70</v>
      </c>
      <c r="K1253" s="332" t="s">
        <v>34</v>
      </c>
      <c r="L1253" s="21" t="str">
        <f>VLOOKUP($K1253,TONG_SL!$A:$D,2,0)</f>
        <v>Tai heo muối 200g</v>
      </c>
      <c r="N1253" s="21" t="str">
        <f t="shared" si="132"/>
        <v>K-C6</v>
      </c>
      <c r="Q1253" s="21" t="str">
        <f>VLOOKUP(K1253,TONG_SL!$A:$D,3,0)</f>
        <v>Túi</v>
      </c>
      <c r="R1253" s="1">
        <v>2</v>
      </c>
      <c r="S1253" s="171"/>
      <c r="T1253" s="171">
        <f>VLOOKUP(VLOOKUP(G1253,Ma_KH!$A:$R,18,0)&amp;K1253,Gia_MB!$A:$F,6,0)</f>
        <v>55595</v>
      </c>
      <c r="U1253" s="172">
        <f t="shared" si="128"/>
        <v>111190</v>
      </c>
      <c r="V1253" s="171"/>
      <c r="W1253" s="173">
        <f t="shared" si="129"/>
        <v>0</v>
      </c>
      <c r="X1253" s="174" t="str">
        <f t="shared" si="130"/>
        <v>8</v>
      </c>
      <c r="Y1253" s="171"/>
      <c r="Z1253" s="172">
        <f t="shared" si="131"/>
        <v>8895.2000000000007</v>
      </c>
      <c r="AA1253" s="175">
        <f>VLOOKUP(G1253,Ma_KH!$A:$R,14,0)</f>
        <v>60</v>
      </c>
    </row>
    <row r="1254" spans="1:27" hidden="1" x14ac:dyDescent="0.25">
      <c r="A1254" s="179">
        <v>45989</v>
      </c>
      <c r="B1254" s="182">
        <v>4180590559</v>
      </c>
      <c r="C1254" s="178" t="s">
        <v>7767</v>
      </c>
      <c r="D1254" s="179">
        <v>45994</v>
      </c>
      <c r="E1254" s="180"/>
      <c r="F1254" s="178"/>
      <c r="G1254" s="32" t="s">
        <v>381</v>
      </c>
      <c r="H1254" s="180"/>
      <c r="I1254" s="182">
        <v>4180590559</v>
      </c>
      <c r="J1254" s="182" t="s">
        <v>70</v>
      </c>
      <c r="K1254" s="332" t="s">
        <v>32</v>
      </c>
      <c r="L1254" s="21" t="str">
        <f>VLOOKUP($K1254,TONG_SL!$A:$D,2,0)</f>
        <v>Giò Tai Lưỡi Xào 250g</v>
      </c>
      <c r="N1254" s="21" t="str">
        <f t="shared" si="132"/>
        <v>K-C6</v>
      </c>
      <c r="Q1254" s="21" t="str">
        <f>VLOOKUP(K1254,TONG_SL!$A:$D,3,0)</f>
        <v>Túi</v>
      </c>
      <c r="R1254" s="1">
        <v>4</v>
      </c>
      <c r="S1254" s="171"/>
      <c r="T1254" s="171">
        <f>VLOOKUP(VLOOKUP(G1254,Ma_KH!$A:$R,18,0)&amp;K1254,Gia_MB!$A:$F,6,0)</f>
        <v>50182</v>
      </c>
      <c r="U1254" s="172">
        <f t="shared" si="128"/>
        <v>200728</v>
      </c>
      <c r="V1254" s="171"/>
      <c r="W1254" s="173">
        <f t="shared" si="129"/>
        <v>0</v>
      </c>
      <c r="X1254" s="174" t="str">
        <f t="shared" si="130"/>
        <v>8</v>
      </c>
      <c r="Y1254" s="171"/>
      <c r="Z1254" s="172">
        <f t="shared" si="131"/>
        <v>16058.24</v>
      </c>
      <c r="AA1254" s="175">
        <f>VLOOKUP(G1254,Ma_KH!$A:$R,14,0)</f>
        <v>60</v>
      </c>
    </row>
    <row r="1255" spans="1:27" hidden="1" x14ac:dyDescent="0.25">
      <c r="A1255" s="179">
        <v>45989</v>
      </c>
      <c r="B1255" s="182">
        <v>4180591024</v>
      </c>
      <c r="C1255" s="178" t="s">
        <v>7767</v>
      </c>
      <c r="D1255" s="179">
        <v>45994</v>
      </c>
      <c r="E1255" s="180"/>
      <c r="F1255" s="178"/>
      <c r="G1255" s="32" t="s">
        <v>325</v>
      </c>
      <c r="H1255" s="180"/>
      <c r="I1255" s="182">
        <v>4180591024</v>
      </c>
      <c r="J1255" s="182" t="s">
        <v>70</v>
      </c>
      <c r="K1255" s="332" t="s">
        <v>39</v>
      </c>
      <c r="L1255" s="21" t="str">
        <f>VLOOKUP($K1255,TONG_SL!$A:$D,2,0)</f>
        <v>Chả nướng 300g</v>
      </c>
      <c r="N1255" s="21" t="str">
        <f t="shared" si="132"/>
        <v>K-C6</v>
      </c>
      <c r="Q1255" s="21" t="str">
        <f>VLOOKUP(K1255,TONG_SL!$A:$D,3,0)</f>
        <v>Túi</v>
      </c>
      <c r="R1255" s="1">
        <v>2</v>
      </c>
      <c r="S1255" s="171"/>
      <c r="T1255" s="171">
        <f>VLOOKUP(VLOOKUP(G1255,Ma_KH!$A:$R,18,0)&amp;K1255,Gia_MB!$A:$F,6,0)</f>
        <v>70950</v>
      </c>
      <c r="U1255" s="172">
        <f t="shared" si="128"/>
        <v>141900</v>
      </c>
      <c r="V1255" s="171"/>
      <c r="W1255" s="173">
        <f t="shared" si="129"/>
        <v>0</v>
      </c>
      <c r="X1255" s="174" t="str">
        <f t="shared" si="130"/>
        <v>8</v>
      </c>
      <c r="Y1255" s="171"/>
      <c r="Z1255" s="172">
        <f t="shared" si="131"/>
        <v>11352</v>
      </c>
      <c r="AA1255" s="175">
        <f>VLOOKUP(G1255,Ma_KH!$A:$R,14,0)</f>
        <v>60</v>
      </c>
    </row>
    <row r="1256" spans="1:27" hidden="1" x14ac:dyDescent="0.25">
      <c r="A1256" s="179">
        <v>45989</v>
      </c>
      <c r="B1256" s="182">
        <v>4180591024</v>
      </c>
      <c r="C1256" s="178" t="s">
        <v>7767</v>
      </c>
      <c r="D1256" s="179">
        <v>45994</v>
      </c>
      <c r="E1256" s="180"/>
      <c r="F1256" s="178"/>
      <c r="G1256" s="32" t="s">
        <v>325</v>
      </c>
      <c r="H1256" s="180"/>
      <c r="I1256" s="182">
        <v>4180591024</v>
      </c>
      <c r="J1256" s="182" t="s">
        <v>70</v>
      </c>
      <c r="K1256" s="332" t="s">
        <v>27</v>
      </c>
      <c r="L1256" s="21" t="str">
        <f>VLOOKUP($K1256,TONG_SL!$A:$D,2,0)</f>
        <v>Chân giò heo muối 300g</v>
      </c>
      <c r="N1256" s="21" t="str">
        <f t="shared" si="132"/>
        <v>K-C6</v>
      </c>
      <c r="Q1256" s="21" t="str">
        <f>VLOOKUP(K1256,TONG_SL!$A:$D,3,0)</f>
        <v>Túi</v>
      </c>
      <c r="R1256" s="1">
        <v>4</v>
      </c>
      <c r="S1256" s="171"/>
      <c r="T1256" s="171">
        <f>VLOOKUP(VLOOKUP(G1256,Ma_KH!$A:$R,18,0)&amp;K1256,Gia_MB!$A:$F,6,0)</f>
        <v>73431</v>
      </c>
      <c r="U1256" s="172">
        <f t="shared" si="128"/>
        <v>293724</v>
      </c>
      <c r="V1256" s="171"/>
      <c r="W1256" s="173">
        <f t="shared" si="129"/>
        <v>0</v>
      </c>
      <c r="X1256" s="174" t="str">
        <f t="shared" si="130"/>
        <v>8</v>
      </c>
      <c r="Y1256" s="171"/>
      <c r="Z1256" s="172">
        <f t="shared" si="131"/>
        <v>23497.920000000002</v>
      </c>
      <c r="AA1256" s="175">
        <f>VLOOKUP(G1256,Ma_KH!$A:$R,14,0)</f>
        <v>60</v>
      </c>
    </row>
    <row r="1257" spans="1:27" hidden="1" x14ac:dyDescent="0.25">
      <c r="A1257" s="179">
        <v>45989</v>
      </c>
      <c r="B1257" s="182">
        <v>4180591024</v>
      </c>
      <c r="C1257" s="178" t="s">
        <v>7767</v>
      </c>
      <c r="D1257" s="179">
        <v>45994</v>
      </c>
      <c r="E1257" s="180"/>
      <c r="F1257" s="178"/>
      <c r="G1257" s="32" t="s">
        <v>325</v>
      </c>
      <c r="H1257" s="180"/>
      <c r="I1257" s="182">
        <v>4180591024</v>
      </c>
      <c r="J1257" s="182" t="s">
        <v>70</v>
      </c>
      <c r="K1257" s="332" t="s">
        <v>32</v>
      </c>
      <c r="L1257" s="21" t="str">
        <f>VLOOKUP($K1257,TONG_SL!$A:$D,2,0)</f>
        <v>Giò Tai Lưỡi Xào 250g</v>
      </c>
      <c r="N1257" s="21" t="str">
        <f t="shared" si="132"/>
        <v>K-C6</v>
      </c>
      <c r="Q1257" s="21" t="str">
        <f>VLOOKUP(K1257,TONG_SL!$A:$D,3,0)</f>
        <v>Túi</v>
      </c>
      <c r="R1257" s="1">
        <v>2</v>
      </c>
      <c r="S1257" s="171"/>
      <c r="T1257" s="171">
        <f>VLOOKUP(VLOOKUP(G1257,Ma_KH!$A:$R,18,0)&amp;K1257,Gia_MB!$A:$F,6,0)</f>
        <v>50182</v>
      </c>
      <c r="U1257" s="172">
        <f t="shared" si="128"/>
        <v>100364</v>
      </c>
      <c r="V1257" s="171"/>
      <c r="W1257" s="173">
        <f t="shared" si="129"/>
        <v>0</v>
      </c>
      <c r="X1257" s="174" t="str">
        <f t="shared" si="130"/>
        <v>8</v>
      </c>
      <c r="Y1257" s="171"/>
      <c r="Z1257" s="172">
        <f t="shared" si="131"/>
        <v>8029.12</v>
      </c>
      <c r="AA1257" s="175">
        <f>VLOOKUP(G1257,Ma_KH!$A:$R,14,0)</f>
        <v>60</v>
      </c>
    </row>
    <row r="1258" spans="1:27" hidden="1" x14ac:dyDescent="0.25">
      <c r="A1258" s="179">
        <v>45989</v>
      </c>
      <c r="B1258" s="182">
        <v>4180591024</v>
      </c>
      <c r="C1258" s="178" t="s">
        <v>7767</v>
      </c>
      <c r="D1258" s="179">
        <v>45994</v>
      </c>
      <c r="E1258" s="180"/>
      <c r="F1258" s="178"/>
      <c r="G1258" s="32" t="s">
        <v>325</v>
      </c>
      <c r="H1258" s="180"/>
      <c r="I1258" s="182">
        <v>4180591024</v>
      </c>
      <c r="J1258" s="182" t="s">
        <v>70</v>
      </c>
      <c r="K1258" s="332" t="s">
        <v>37</v>
      </c>
      <c r="L1258" s="21" t="str">
        <f>VLOOKUP($K1258,TONG_SL!$A:$D,2,0)</f>
        <v>Chả cốm 300g</v>
      </c>
      <c r="N1258" s="21" t="str">
        <f t="shared" si="132"/>
        <v>K-C6</v>
      </c>
      <c r="Q1258" s="21" t="str">
        <f>VLOOKUP(K1258,TONG_SL!$A:$D,3,0)</f>
        <v>Túi</v>
      </c>
      <c r="R1258" s="1">
        <v>2</v>
      </c>
      <c r="S1258" s="171"/>
      <c r="T1258" s="171">
        <f>VLOOKUP(VLOOKUP(G1258,Ma_KH!$A:$R,18,0)&amp;K1258,Gia_MB!$A:$F,6,0)</f>
        <v>74250</v>
      </c>
      <c r="U1258" s="172">
        <f t="shared" si="128"/>
        <v>148500</v>
      </c>
      <c r="V1258" s="171"/>
      <c r="W1258" s="173">
        <f t="shared" si="129"/>
        <v>0</v>
      </c>
      <c r="X1258" s="174" t="str">
        <f t="shared" si="130"/>
        <v>8</v>
      </c>
      <c r="Y1258" s="171"/>
      <c r="Z1258" s="172">
        <f t="shared" si="131"/>
        <v>11880</v>
      </c>
      <c r="AA1258" s="175">
        <f>VLOOKUP(G1258,Ma_KH!$A:$R,14,0)</f>
        <v>60</v>
      </c>
    </row>
    <row r="1259" spans="1:27" hidden="1" x14ac:dyDescent="0.25">
      <c r="A1259" s="179">
        <v>45989</v>
      </c>
      <c r="B1259" s="182">
        <v>4180591024</v>
      </c>
      <c r="C1259" s="178" t="s">
        <v>7767</v>
      </c>
      <c r="D1259" s="179">
        <v>45994</v>
      </c>
      <c r="E1259" s="180"/>
      <c r="F1259" s="178"/>
      <c r="G1259" s="32" t="s">
        <v>325</v>
      </c>
      <c r="H1259" s="180"/>
      <c r="I1259" s="182">
        <v>4180591024</v>
      </c>
      <c r="J1259" s="182" t="s">
        <v>70</v>
      </c>
      <c r="K1259" s="332" t="s">
        <v>48</v>
      </c>
      <c r="L1259" s="21" t="str">
        <f>VLOOKUP($K1259,TONG_SL!$A:$D,2,0)</f>
        <v>Mọc Nấm Hương 250g</v>
      </c>
      <c r="N1259" s="21" t="str">
        <f t="shared" si="132"/>
        <v>K-C6</v>
      </c>
      <c r="Q1259" s="21" t="str">
        <f>VLOOKUP(K1259,TONG_SL!$A:$D,3,0)</f>
        <v>Túi</v>
      </c>
      <c r="R1259" s="1">
        <v>2</v>
      </c>
      <c r="S1259" s="171"/>
      <c r="T1259" s="171">
        <f>VLOOKUP(VLOOKUP(G1259,Ma_KH!$A:$R,18,0)&amp;K1259,Gia_MB!$A:$F,6,0)</f>
        <v>46000</v>
      </c>
      <c r="U1259" s="172">
        <f t="shared" si="128"/>
        <v>92000</v>
      </c>
      <c r="V1259" s="171"/>
      <c r="W1259" s="173">
        <f t="shared" si="129"/>
        <v>0</v>
      </c>
      <c r="X1259" s="174" t="str">
        <f t="shared" si="130"/>
        <v>8</v>
      </c>
      <c r="Y1259" s="171"/>
      <c r="Z1259" s="172">
        <f t="shared" si="131"/>
        <v>7360</v>
      </c>
      <c r="AA1259" s="175">
        <f>VLOOKUP(G1259,Ma_KH!$A:$R,14,0)</f>
        <v>60</v>
      </c>
    </row>
    <row r="1260" spans="1:27" hidden="1" x14ac:dyDescent="0.25">
      <c r="A1260" s="179">
        <v>45989</v>
      </c>
      <c r="B1260" s="182">
        <v>4180591024</v>
      </c>
      <c r="C1260" s="178" t="s">
        <v>7767</v>
      </c>
      <c r="D1260" s="179">
        <v>45994</v>
      </c>
      <c r="E1260" s="180"/>
      <c r="F1260" s="178"/>
      <c r="G1260" s="32" t="s">
        <v>325</v>
      </c>
      <c r="H1260" s="180"/>
      <c r="I1260" s="182">
        <v>4180591024</v>
      </c>
      <c r="J1260" s="182" t="s">
        <v>70</v>
      </c>
      <c r="K1260" s="332" t="s">
        <v>34</v>
      </c>
      <c r="L1260" s="21" t="str">
        <f>VLOOKUP($K1260,TONG_SL!$A:$D,2,0)</f>
        <v>Tai heo muối 200g</v>
      </c>
      <c r="N1260" s="21" t="str">
        <f t="shared" si="132"/>
        <v>K-C6</v>
      </c>
      <c r="Q1260" s="21" t="str">
        <f>VLOOKUP(K1260,TONG_SL!$A:$D,3,0)</f>
        <v>Túi</v>
      </c>
      <c r="R1260" s="1">
        <v>2</v>
      </c>
      <c r="S1260" s="171"/>
      <c r="T1260" s="171">
        <f>VLOOKUP(VLOOKUP(G1260,Ma_KH!$A:$R,18,0)&amp;K1260,Gia_MB!$A:$F,6,0)</f>
        <v>55595</v>
      </c>
      <c r="U1260" s="172">
        <f t="shared" si="128"/>
        <v>111190</v>
      </c>
      <c r="V1260" s="171"/>
      <c r="W1260" s="173">
        <f t="shared" si="129"/>
        <v>0</v>
      </c>
      <c r="X1260" s="174" t="str">
        <f t="shared" si="130"/>
        <v>8</v>
      </c>
      <c r="Y1260" s="171"/>
      <c r="Z1260" s="172">
        <f t="shared" si="131"/>
        <v>8895.2000000000007</v>
      </c>
      <c r="AA1260" s="175">
        <f>VLOOKUP(G1260,Ma_KH!$A:$R,14,0)</f>
        <v>60</v>
      </c>
    </row>
    <row r="1261" spans="1:27" hidden="1" x14ac:dyDescent="0.25">
      <c r="A1261" s="179">
        <v>45989</v>
      </c>
      <c r="B1261" s="182">
        <v>4180590894</v>
      </c>
      <c r="C1261" s="178" t="s">
        <v>7767</v>
      </c>
      <c r="D1261" s="179">
        <v>45994</v>
      </c>
      <c r="E1261" s="180"/>
      <c r="F1261" s="178"/>
      <c r="G1261" s="32" t="s">
        <v>393</v>
      </c>
      <c r="H1261" s="180"/>
      <c r="I1261" s="182">
        <v>4180590894</v>
      </c>
      <c r="J1261" s="182" t="s">
        <v>70</v>
      </c>
      <c r="K1261" s="332" t="s">
        <v>27</v>
      </c>
      <c r="L1261" s="21" t="str">
        <f>VLOOKUP($K1261,TONG_SL!$A:$D,2,0)</f>
        <v>Chân giò heo muối 300g</v>
      </c>
      <c r="N1261" s="21" t="str">
        <f t="shared" si="132"/>
        <v>K-C6</v>
      </c>
      <c r="Q1261" s="21" t="str">
        <f>VLOOKUP(K1261,TONG_SL!$A:$D,3,0)</f>
        <v>Túi</v>
      </c>
      <c r="R1261" s="1">
        <v>6</v>
      </c>
      <c r="S1261" s="171"/>
      <c r="T1261" s="171">
        <f>VLOOKUP(VLOOKUP(G1261,Ma_KH!$A:$R,18,0)&amp;K1261,Gia_MB!$A:$F,6,0)</f>
        <v>73431</v>
      </c>
      <c r="U1261" s="172">
        <f t="shared" si="128"/>
        <v>440586</v>
      </c>
      <c r="V1261" s="171"/>
      <c r="W1261" s="173">
        <f t="shared" si="129"/>
        <v>0</v>
      </c>
      <c r="X1261" s="174" t="str">
        <f t="shared" si="130"/>
        <v>8</v>
      </c>
      <c r="Y1261" s="171"/>
      <c r="Z1261" s="172">
        <f t="shared" si="131"/>
        <v>35246.879999999997</v>
      </c>
      <c r="AA1261" s="175">
        <f>VLOOKUP(G1261,Ma_KH!$A:$R,14,0)</f>
        <v>60</v>
      </c>
    </row>
    <row r="1262" spans="1:27" hidden="1" x14ac:dyDescent="0.25">
      <c r="A1262" s="179">
        <v>45989</v>
      </c>
      <c r="B1262" s="182">
        <v>4180590894</v>
      </c>
      <c r="C1262" s="178" t="s">
        <v>7767</v>
      </c>
      <c r="D1262" s="179">
        <v>45994</v>
      </c>
      <c r="E1262" s="180"/>
      <c r="F1262" s="178"/>
      <c r="G1262" s="32" t="s">
        <v>393</v>
      </c>
      <c r="H1262" s="180"/>
      <c r="I1262" s="182">
        <v>4180590894</v>
      </c>
      <c r="J1262" s="182" t="s">
        <v>70</v>
      </c>
      <c r="K1262" s="332" t="s">
        <v>39</v>
      </c>
      <c r="L1262" s="21" t="str">
        <f>VLOOKUP($K1262,TONG_SL!$A:$D,2,0)</f>
        <v>Chả nướng 300g</v>
      </c>
      <c r="N1262" s="21" t="str">
        <f t="shared" si="132"/>
        <v>K-C6</v>
      </c>
      <c r="Q1262" s="21" t="str">
        <f>VLOOKUP(K1262,TONG_SL!$A:$D,3,0)</f>
        <v>Túi</v>
      </c>
      <c r="R1262" s="1">
        <v>4</v>
      </c>
      <c r="S1262" s="171"/>
      <c r="T1262" s="171">
        <f>VLOOKUP(VLOOKUP(G1262,Ma_KH!$A:$R,18,0)&amp;K1262,Gia_MB!$A:$F,6,0)</f>
        <v>70950</v>
      </c>
      <c r="U1262" s="172">
        <f t="shared" si="128"/>
        <v>283800</v>
      </c>
      <c r="V1262" s="171"/>
      <c r="W1262" s="173">
        <f t="shared" si="129"/>
        <v>0</v>
      </c>
      <c r="X1262" s="174" t="str">
        <f t="shared" si="130"/>
        <v>8</v>
      </c>
      <c r="Y1262" s="171"/>
      <c r="Z1262" s="172">
        <f t="shared" si="131"/>
        <v>22704</v>
      </c>
      <c r="AA1262" s="175">
        <f>VLOOKUP(G1262,Ma_KH!$A:$R,14,0)</f>
        <v>60</v>
      </c>
    </row>
    <row r="1263" spans="1:27" hidden="1" x14ac:dyDescent="0.25">
      <c r="A1263" s="179">
        <v>45989</v>
      </c>
      <c r="B1263" s="182">
        <v>4180590894</v>
      </c>
      <c r="C1263" s="178" t="s">
        <v>7767</v>
      </c>
      <c r="D1263" s="179">
        <v>45994</v>
      </c>
      <c r="E1263" s="180"/>
      <c r="F1263" s="178"/>
      <c r="G1263" s="32" t="s">
        <v>393</v>
      </c>
      <c r="H1263" s="180"/>
      <c r="I1263" s="182">
        <v>4180590894</v>
      </c>
      <c r="J1263" s="182" t="s">
        <v>70</v>
      </c>
      <c r="K1263" s="332" t="s">
        <v>32</v>
      </c>
      <c r="L1263" s="21" t="str">
        <f>VLOOKUP($K1263,TONG_SL!$A:$D,2,0)</f>
        <v>Giò Tai Lưỡi Xào 250g</v>
      </c>
      <c r="N1263" s="21" t="str">
        <f t="shared" si="132"/>
        <v>K-C6</v>
      </c>
      <c r="Q1263" s="21" t="str">
        <f>VLOOKUP(K1263,TONG_SL!$A:$D,3,0)</f>
        <v>Túi</v>
      </c>
      <c r="R1263" s="1">
        <v>4</v>
      </c>
      <c r="S1263" s="171"/>
      <c r="T1263" s="171">
        <f>VLOOKUP(VLOOKUP(G1263,Ma_KH!$A:$R,18,0)&amp;K1263,Gia_MB!$A:$F,6,0)</f>
        <v>50182</v>
      </c>
      <c r="U1263" s="172">
        <f t="shared" si="128"/>
        <v>200728</v>
      </c>
      <c r="V1263" s="171"/>
      <c r="W1263" s="173">
        <f t="shared" si="129"/>
        <v>0</v>
      </c>
      <c r="X1263" s="174" t="str">
        <f t="shared" si="130"/>
        <v>8</v>
      </c>
      <c r="Y1263" s="171"/>
      <c r="Z1263" s="172">
        <f t="shared" si="131"/>
        <v>16058.24</v>
      </c>
      <c r="AA1263" s="175">
        <f>VLOOKUP(G1263,Ma_KH!$A:$R,14,0)</f>
        <v>60</v>
      </c>
    </row>
    <row r="1264" spans="1:27" hidden="1" x14ac:dyDescent="0.25">
      <c r="A1264" s="179">
        <v>45989</v>
      </c>
      <c r="B1264" s="182">
        <v>4180590894</v>
      </c>
      <c r="C1264" s="178" t="s">
        <v>7767</v>
      </c>
      <c r="D1264" s="179">
        <v>45994</v>
      </c>
      <c r="E1264" s="180"/>
      <c r="F1264" s="178"/>
      <c r="G1264" s="32" t="s">
        <v>393</v>
      </c>
      <c r="H1264" s="180"/>
      <c r="I1264" s="182">
        <v>4180590894</v>
      </c>
      <c r="J1264" s="182" t="s">
        <v>70</v>
      </c>
      <c r="K1264" s="332" t="s">
        <v>37</v>
      </c>
      <c r="L1264" s="21" t="str">
        <f>VLOOKUP($K1264,TONG_SL!$A:$D,2,0)</f>
        <v>Chả cốm 300g</v>
      </c>
      <c r="N1264" s="21" t="str">
        <f t="shared" si="132"/>
        <v>K-C6</v>
      </c>
      <c r="Q1264" s="21" t="str">
        <f>VLOOKUP(K1264,TONG_SL!$A:$D,3,0)</f>
        <v>Túi</v>
      </c>
      <c r="R1264" s="1">
        <v>2</v>
      </c>
      <c r="S1264" s="171"/>
      <c r="T1264" s="171">
        <f>VLOOKUP(VLOOKUP(G1264,Ma_KH!$A:$R,18,0)&amp;K1264,Gia_MB!$A:$F,6,0)</f>
        <v>74250</v>
      </c>
      <c r="U1264" s="172">
        <f t="shared" si="128"/>
        <v>148500</v>
      </c>
      <c r="V1264" s="171"/>
      <c r="W1264" s="173">
        <f t="shared" si="129"/>
        <v>0</v>
      </c>
      <c r="X1264" s="174" t="str">
        <f t="shared" si="130"/>
        <v>8</v>
      </c>
      <c r="Y1264" s="171"/>
      <c r="Z1264" s="172">
        <f t="shared" si="131"/>
        <v>11880</v>
      </c>
      <c r="AA1264" s="175">
        <f>VLOOKUP(G1264,Ma_KH!$A:$R,14,0)</f>
        <v>60</v>
      </c>
    </row>
    <row r="1265" spans="1:27" hidden="1" x14ac:dyDescent="0.25">
      <c r="A1265" s="179">
        <v>45989</v>
      </c>
      <c r="B1265" s="182">
        <v>4180590894</v>
      </c>
      <c r="C1265" s="178" t="s">
        <v>7767</v>
      </c>
      <c r="D1265" s="179">
        <v>45994</v>
      </c>
      <c r="E1265" s="180"/>
      <c r="F1265" s="178"/>
      <c r="G1265" s="32" t="s">
        <v>393</v>
      </c>
      <c r="H1265" s="180"/>
      <c r="I1265" s="182">
        <v>4180590894</v>
      </c>
      <c r="J1265" s="182" t="s">
        <v>70</v>
      </c>
      <c r="K1265" s="332" t="s">
        <v>34</v>
      </c>
      <c r="L1265" s="21" t="str">
        <f>VLOOKUP($K1265,TONG_SL!$A:$D,2,0)</f>
        <v>Tai heo muối 200g</v>
      </c>
      <c r="N1265" s="21" t="str">
        <f t="shared" si="132"/>
        <v>K-C6</v>
      </c>
      <c r="Q1265" s="21" t="str">
        <f>VLOOKUP(K1265,TONG_SL!$A:$D,3,0)</f>
        <v>Túi</v>
      </c>
      <c r="R1265" s="1">
        <v>2</v>
      </c>
      <c r="S1265" s="171"/>
      <c r="T1265" s="171">
        <f>VLOOKUP(VLOOKUP(G1265,Ma_KH!$A:$R,18,0)&amp;K1265,Gia_MB!$A:$F,6,0)</f>
        <v>55595</v>
      </c>
      <c r="U1265" s="172">
        <f t="shared" si="128"/>
        <v>111190</v>
      </c>
      <c r="V1265" s="171"/>
      <c r="W1265" s="173">
        <f t="shared" si="129"/>
        <v>0</v>
      </c>
      <c r="X1265" s="174" t="str">
        <f t="shared" si="130"/>
        <v>8</v>
      </c>
      <c r="Y1265" s="171"/>
      <c r="Z1265" s="172">
        <f t="shared" si="131"/>
        <v>8895.2000000000007</v>
      </c>
      <c r="AA1265" s="175">
        <f>VLOOKUP(G1265,Ma_KH!$A:$R,14,0)</f>
        <v>60</v>
      </c>
    </row>
    <row r="1266" spans="1:27" hidden="1" x14ac:dyDescent="0.25">
      <c r="A1266" s="179">
        <v>45990</v>
      </c>
      <c r="B1266" s="182">
        <v>4180613441</v>
      </c>
      <c r="C1266" s="178" t="s">
        <v>7767</v>
      </c>
      <c r="D1266" s="179">
        <v>45994</v>
      </c>
      <c r="E1266" s="180"/>
      <c r="F1266" s="178"/>
      <c r="G1266" s="32" t="s">
        <v>886</v>
      </c>
      <c r="H1266" s="180"/>
      <c r="I1266" s="182">
        <v>4180613441</v>
      </c>
      <c r="J1266" s="182" t="s">
        <v>70</v>
      </c>
      <c r="K1266" s="332" t="s">
        <v>46</v>
      </c>
      <c r="L1266" s="21" t="str">
        <f>VLOOKUP($K1266,TONG_SL!$A:$D,2,0)</f>
        <v>Giò sụn gà 250g</v>
      </c>
      <c r="N1266" s="21" t="str">
        <f t="shared" si="132"/>
        <v>K-C6</v>
      </c>
      <c r="Q1266" s="21" t="str">
        <f>VLOOKUP(K1266,TONG_SL!$A:$D,3,0)</f>
        <v>Túi</v>
      </c>
      <c r="R1266" s="1">
        <v>10</v>
      </c>
      <c r="S1266" s="171"/>
      <c r="T1266" s="171">
        <f>VLOOKUP(VLOOKUP(G1266,Ma_KH!$A:$R,18,0)&amp;K1266,Gia_MB!$A:$F,6,0)</f>
        <v>50400</v>
      </c>
      <c r="U1266" s="172">
        <f t="shared" si="128"/>
        <v>504000</v>
      </c>
      <c r="V1266" s="171"/>
      <c r="W1266" s="173">
        <f t="shared" si="129"/>
        <v>0</v>
      </c>
      <c r="X1266" s="174" t="str">
        <f t="shared" si="130"/>
        <v>8</v>
      </c>
      <c r="Y1266" s="171"/>
      <c r="Z1266" s="172">
        <f t="shared" si="131"/>
        <v>40320</v>
      </c>
      <c r="AA1266" s="175">
        <f>VLOOKUP(G1266,Ma_KH!$A:$R,14,0)</f>
        <v>60</v>
      </c>
    </row>
    <row r="1267" spans="1:27" hidden="1" x14ac:dyDescent="0.25">
      <c r="A1267" s="179">
        <v>45990</v>
      </c>
      <c r="B1267" s="182">
        <v>4180613441</v>
      </c>
      <c r="C1267" s="178" t="s">
        <v>7767</v>
      </c>
      <c r="D1267" s="179">
        <v>45994</v>
      </c>
      <c r="E1267" s="180"/>
      <c r="F1267" s="178"/>
      <c r="G1267" s="32" t="s">
        <v>886</v>
      </c>
      <c r="H1267" s="180"/>
      <c r="I1267" s="182">
        <v>4180613441</v>
      </c>
      <c r="J1267" s="182" t="s">
        <v>70</v>
      </c>
      <c r="K1267" s="332" t="s">
        <v>44</v>
      </c>
      <c r="L1267" s="21" t="str">
        <f>VLOOKUP($K1267,TONG_SL!$A:$D,2,0)</f>
        <v>Giò lụa cây 250g</v>
      </c>
      <c r="N1267" s="21" t="str">
        <f t="shared" si="132"/>
        <v>K-C6</v>
      </c>
      <c r="Q1267" s="21" t="str">
        <f>VLOOKUP(K1267,TONG_SL!$A:$D,3,0)</f>
        <v>Túi</v>
      </c>
      <c r="R1267" s="1">
        <v>10</v>
      </c>
      <c r="S1267" s="171"/>
      <c r="T1267" s="171">
        <f>VLOOKUP(VLOOKUP(G1267,Ma_KH!$A:$R,18,0)&amp;K1267,Gia_MB!$A:$F,6,0)</f>
        <v>49500</v>
      </c>
      <c r="U1267" s="172">
        <f t="shared" si="128"/>
        <v>495000</v>
      </c>
      <c r="V1267" s="171"/>
      <c r="W1267" s="173">
        <f t="shared" si="129"/>
        <v>0</v>
      </c>
      <c r="X1267" s="174" t="str">
        <f t="shared" si="130"/>
        <v>8</v>
      </c>
      <c r="Y1267" s="171"/>
      <c r="Z1267" s="172">
        <f t="shared" si="131"/>
        <v>39600</v>
      </c>
      <c r="AA1267" s="175">
        <f>VLOOKUP(G1267,Ma_KH!$A:$R,14,0)</f>
        <v>60</v>
      </c>
    </row>
    <row r="1268" spans="1:27" hidden="1" x14ac:dyDescent="0.25">
      <c r="A1268" s="179">
        <v>45990</v>
      </c>
      <c r="B1268" s="182">
        <v>4180613441</v>
      </c>
      <c r="C1268" s="178" t="s">
        <v>7767</v>
      </c>
      <c r="D1268" s="179">
        <v>45994</v>
      </c>
      <c r="E1268" s="180"/>
      <c r="F1268" s="178"/>
      <c r="G1268" s="32" t="s">
        <v>886</v>
      </c>
      <c r="H1268" s="180"/>
      <c r="I1268" s="182">
        <v>4180613441</v>
      </c>
      <c r="J1268" s="182" t="s">
        <v>70</v>
      </c>
      <c r="K1268" s="332" t="s">
        <v>32</v>
      </c>
      <c r="L1268" s="21" t="str">
        <f>VLOOKUP($K1268,TONG_SL!$A:$D,2,0)</f>
        <v>Giò Tai Lưỡi Xào 250g</v>
      </c>
      <c r="N1268" s="21" t="str">
        <f t="shared" si="132"/>
        <v>K-C6</v>
      </c>
      <c r="Q1268" s="21" t="str">
        <f>VLOOKUP(K1268,TONG_SL!$A:$D,3,0)</f>
        <v>Túi</v>
      </c>
      <c r="R1268" s="1">
        <v>10</v>
      </c>
      <c r="S1268" s="171"/>
      <c r="T1268" s="171">
        <f>VLOOKUP(VLOOKUP(G1268,Ma_KH!$A:$R,18,0)&amp;K1268,Gia_MB!$A:$F,6,0)</f>
        <v>50182</v>
      </c>
      <c r="U1268" s="172">
        <f t="shared" si="128"/>
        <v>501820</v>
      </c>
      <c r="V1268" s="171"/>
      <c r="W1268" s="173">
        <f t="shared" si="129"/>
        <v>0</v>
      </c>
      <c r="X1268" s="174" t="str">
        <f t="shared" si="130"/>
        <v>8</v>
      </c>
      <c r="Y1268" s="171"/>
      <c r="Z1268" s="172">
        <f t="shared" si="131"/>
        <v>40145.599999999999</v>
      </c>
      <c r="AA1268" s="175">
        <f>VLOOKUP(G1268,Ma_KH!$A:$R,14,0)</f>
        <v>60</v>
      </c>
    </row>
    <row r="1269" spans="1:27" hidden="1" x14ac:dyDescent="0.25">
      <c r="A1269" s="179">
        <v>45990</v>
      </c>
      <c r="B1269" s="182">
        <v>4180613441</v>
      </c>
      <c r="C1269" s="178" t="s">
        <v>7767</v>
      </c>
      <c r="D1269" s="179">
        <v>45994</v>
      </c>
      <c r="E1269" s="180"/>
      <c r="F1269" s="178"/>
      <c r="G1269" s="32" t="s">
        <v>886</v>
      </c>
      <c r="H1269" s="180"/>
      <c r="I1269" s="182">
        <v>4180613441</v>
      </c>
      <c r="J1269" s="182" t="s">
        <v>70</v>
      </c>
      <c r="K1269" s="332" t="s">
        <v>39</v>
      </c>
      <c r="L1269" s="21" t="str">
        <f>VLOOKUP($K1269,TONG_SL!$A:$D,2,0)</f>
        <v>Chả nướng 300g</v>
      </c>
      <c r="N1269" s="21" t="str">
        <f t="shared" si="132"/>
        <v>K-C6</v>
      </c>
      <c r="Q1269" s="21" t="str">
        <f>VLOOKUP(K1269,TONG_SL!$A:$D,3,0)</f>
        <v>Túi</v>
      </c>
      <c r="R1269" s="1">
        <v>5</v>
      </c>
      <c r="S1269" s="171"/>
      <c r="T1269" s="171">
        <f>VLOOKUP(VLOOKUP(G1269,Ma_KH!$A:$R,18,0)&amp;K1269,Gia_MB!$A:$F,6,0)</f>
        <v>70950</v>
      </c>
      <c r="U1269" s="172">
        <f t="shared" si="128"/>
        <v>354750</v>
      </c>
      <c r="V1269" s="171"/>
      <c r="W1269" s="173">
        <f t="shared" si="129"/>
        <v>0</v>
      </c>
      <c r="X1269" s="174" t="str">
        <f t="shared" si="130"/>
        <v>8</v>
      </c>
      <c r="Y1269" s="171"/>
      <c r="Z1269" s="172">
        <f t="shared" si="131"/>
        <v>28380</v>
      </c>
      <c r="AA1269" s="175">
        <f>VLOOKUP(G1269,Ma_KH!$A:$R,14,0)</f>
        <v>60</v>
      </c>
    </row>
    <row r="1270" spans="1:27" hidden="1" x14ac:dyDescent="0.25">
      <c r="A1270" s="179">
        <v>45990</v>
      </c>
      <c r="B1270" s="182">
        <v>4180613441</v>
      </c>
      <c r="C1270" s="178" t="s">
        <v>7767</v>
      </c>
      <c r="D1270" s="179">
        <v>45994</v>
      </c>
      <c r="E1270" s="180"/>
      <c r="F1270" s="178"/>
      <c r="G1270" s="32" t="s">
        <v>886</v>
      </c>
      <c r="H1270" s="180"/>
      <c r="I1270" s="182">
        <v>4180613441</v>
      </c>
      <c r="J1270" s="182" t="s">
        <v>70</v>
      </c>
      <c r="K1270" s="332" t="s">
        <v>30</v>
      </c>
      <c r="L1270" s="21" t="str">
        <f>VLOOKUP($K1270,TONG_SL!$A:$D,2,0)</f>
        <v>Gà muối 500g</v>
      </c>
      <c r="N1270" s="21" t="str">
        <f t="shared" si="132"/>
        <v>K-C6</v>
      </c>
      <c r="Q1270" s="21" t="str">
        <f>VLOOKUP(K1270,TONG_SL!$A:$D,3,0)</f>
        <v>Túi</v>
      </c>
      <c r="R1270" s="1">
        <v>10</v>
      </c>
      <c r="S1270" s="171"/>
      <c r="T1270" s="171">
        <f>VLOOKUP(VLOOKUP(G1270,Ma_KH!$A:$R,18,0)&amp;K1270,Gia_MB!$A:$F,6,0)</f>
        <v>111058</v>
      </c>
      <c r="U1270" s="172">
        <f t="shared" ref="U1270:U1296" si="133">T1270*R1270</f>
        <v>1110580</v>
      </c>
      <c r="V1270" s="171"/>
      <c r="W1270" s="173">
        <f t="shared" ref="W1270:W1296" si="134">U1270*V1270</f>
        <v>0</v>
      </c>
      <c r="X1270" s="174" t="str">
        <f t="shared" ref="X1270:X1296" si="135">IF(B1270&lt;&gt;"","8","0")</f>
        <v>8</v>
      </c>
      <c r="Y1270" s="171"/>
      <c r="Z1270" s="172">
        <f t="shared" ref="Z1270:Z1296" si="136">U1270*X1270%</f>
        <v>88846.400000000009</v>
      </c>
      <c r="AA1270" s="175">
        <f>VLOOKUP(G1270,Ma_KH!$A:$R,14,0)</f>
        <v>60</v>
      </c>
    </row>
    <row r="1271" spans="1:27" hidden="1" x14ac:dyDescent="0.25">
      <c r="A1271" s="179">
        <v>45991</v>
      </c>
      <c r="B1271" s="182">
        <v>4180617774</v>
      </c>
      <c r="C1271" s="178" t="s">
        <v>7767</v>
      </c>
      <c r="D1271" s="179">
        <v>45994</v>
      </c>
      <c r="E1271" s="180"/>
      <c r="F1271" s="178"/>
      <c r="G1271" s="32" t="s">
        <v>1523</v>
      </c>
      <c r="H1271" s="180"/>
      <c r="I1271" s="182">
        <v>4180617774</v>
      </c>
      <c r="J1271" s="182" t="s">
        <v>70</v>
      </c>
      <c r="K1271" s="332" t="s">
        <v>30</v>
      </c>
      <c r="L1271" s="21" t="str">
        <f>VLOOKUP($K1271,TONG_SL!$A:$D,2,0)</f>
        <v>Gà muối 500g</v>
      </c>
      <c r="N1271" s="21" t="str">
        <f t="shared" si="132"/>
        <v>K-C6</v>
      </c>
      <c r="Q1271" s="21" t="str">
        <f>VLOOKUP(K1271,TONG_SL!$A:$D,3,0)</f>
        <v>Túi</v>
      </c>
      <c r="R1271" s="1">
        <v>5</v>
      </c>
      <c r="S1271" s="171"/>
      <c r="T1271" s="171">
        <f>VLOOKUP(VLOOKUP(G1271,Ma_KH!$A:$R,18,0)&amp;K1271,Gia_MB!$A:$F,6,0)</f>
        <v>111058</v>
      </c>
      <c r="U1271" s="172">
        <f t="shared" si="133"/>
        <v>555290</v>
      </c>
      <c r="V1271" s="171"/>
      <c r="W1271" s="173">
        <f t="shared" si="134"/>
        <v>0</v>
      </c>
      <c r="X1271" s="174" t="str">
        <f t="shared" si="135"/>
        <v>8</v>
      </c>
      <c r="Y1271" s="171"/>
      <c r="Z1271" s="172">
        <f t="shared" si="136"/>
        <v>44423.200000000004</v>
      </c>
      <c r="AA1271" s="175">
        <f>VLOOKUP(G1271,Ma_KH!$A:$R,14,0)</f>
        <v>60</v>
      </c>
    </row>
    <row r="1272" spans="1:27" hidden="1" x14ac:dyDescent="0.25">
      <c r="A1272" s="179">
        <v>45991</v>
      </c>
      <c r="B1272" s="182">
        <v>4180617774</v>
      </c>
      <c r="C1272" s="178" t="s">
        <v>7767</v>
      </c>
      <c r="D1272" s="179">
        <v>45994</v>
      </c>
      <c r="E1272" s="180"/>
      <c r="F1272" s="178"/>
      <c r="G1272" s="32" t="s">
        <v>1523</v>
      </c>
      <c r="H1272" s="180"/>
      <c r="I1272" s="182">
        <v>4180617774</v>
      </c>
      <c r="J1272" s="182" t="s">
        <v>70</v>
      </c>
      <c r="K1272" s="332" t="s">
        <v>32</v>
      </c>
      <c r="L1272" s="21" t="str">
        <f>VLOOKUP($K1272,TONG_SL!$A:$D,2,0)</f>
        <v>Giò Tai Lưỡi Xào 250g</v>
      </c>
      <c r="N1272" s="21" t="str">
        <f t="shared" si="132"/>
        <v>K-C6</v>
      </c>
      <c r="Q1272" s="21" t="str">
        <f>VLOOKUP(K1272,TONG_SL!$A:$D,3,0)</f>
        <v>Túi</v>
      </c>
      <c r="R1272" s="1">
        <v>5</v>
      </c>
      <c r="S1272" s="171"/>
      <c r="T1272" s="171">
        <f>VLOOKUP(VLOOKUP(G1272,Ma_KH!$A:$R,18,0)&amp;K1272,Gia_MB!$A:$F,6,0)</f>
        <v>50182</v>
      </c>
      <c r="U1272" s="172">
        <f t="shared" si="133"/>
        <v>250910</v>
      </c>
      <c r="V1272" s="171"/>
      <c r="W1272" s="173">
        <f t="shared" si="134"/>
        <v>0</v>
      </c>
      <c r="X1272" s="174" t="str">
        <f t="shared" si="135"/>
        <v>8</v>
      </c>
      <c r="Y1272" s="171"/>
      <c r="Z1272" s="172">
        <f t="shared" si="136"/>
        <v>20072.8</v>
      </c>
      <c r="AA1272" s="175">
        <f>VLOOKUP(G1272,Ma_KH!$A:$R,14,0)</f>
        <v>60</v>
      </c>
    </row>
    <row r="1273" spans="1:27" hidden="1" x14ac:dyDescent="0.25">
      <c r="A1273" s="179">
        <v>45991</v>
      </c>
      <c r="B1273" s="182">
        <v>4180617774</v>
      </c>
      <c r="C1273" s="178" t="s">
        <v>7767</v>
      </c>
      <c r="D1273" s="179">
        <v>45994</v>
      </c>
      <c r="E1273" s="180"/>
      <c r="F1273" s="178"/>
      <c r="G1273" s="32" t="s">
        <v>1523</v>
      </c>
      <c r="H1273" s="180"/>
      <c r="I1273" s="182">
        <v>4180617774</v>
      </c>
      <c r="J1273" s="182" t="s">
        <v>70</v>
      </c>
      <c r="K1273" s="332" t="s">
        <v>48</v>
      </c>
      <c r="L1273" s="21" t="str">
        <f>VLOOKUP($K1273,TONG_SL!$A:$D,2,0)</f>
        <v>Mọc Nấm Hương 250g</v>
      </c>
      <c r="N1273" s="21" t="str">
        <f t="shared" si="132"/>
        <v>K-C6</v>
      </c>
      <c r="Q1273" s="21" t="str">
        <f>VLOOKUP(K1273,TONG_SL!$A:$D,3,0)</f>
        <v>Túi</v>
      </c>
      <c r="R1273" s="1">
        <v>5</v>
      </c>
      <c r="S1273" s="171"/>
      <c r="T1273" s="171">
        <f>VLOOKUP(VLOOKUP(G1273,Ma_KH!$A:$R,18,0)&amp;K1273,Gia_MB!$A:$F,6,0)</f>
        <v>46000</v>
      </c>
      <c r="U1273" s="172">
        <f t="shared" si="133"/>
        <v>230000</v>
      </c>
      <c r="V1273" s="171"/>
      <c r="W1273" s="173">
        <f t="shared" si="134"/>
        <v>0</v>
      </c>
      <c r="X1273" s="174" t="str">
        <f t="shared" si="135"/>
        <v>8</v>
      </c>
      <c r="Y1273" s="171"/>
      <c r="Z1273" s="172">
        <f t="shared" si="136"/>
        <v>18400</v>
      </c>
      <c r="AA1273" s="175">
        <f>VLOOKUP(G1273,Ma_KH!$A:$R,14,0)</f>
        <v>60</v>
      </c>
    </row>
    <row r="1274" spans="1:27" hidden="1" x14ac:dyDescent="0.25">
      <c r="A1274" s="179">
        <v>45991</v>
      </c>
      <c r="B1274" s="182">
        <v>4180617774</v>
      </c>
      <c r="C1274" s="178" t="s">
        <v>7767</v>
      </c>
      <c r="D1274" s="179">
        <v>45994</v>
      </c>
      <c r="E1274" s="180"/>
      <c r="F1274" s="178"/>
      <c r="G1274" s="32" t="s">
        <v>1523</v>
      </c>
      <c r="H1274" s="180"/>
      <c r="I1274" s="182">
        <v>4180617774</v>
      </c>
      <c r="J1274" s="182" t="s">
        <v>70</v>
      </c>
      <c r="K1274" s="332" t="s">
        <v>37</v>
      </c>
      <c r="L1274" s="21" t="str">
        <f>VLOOKUP($K1274,TONG_SL!$A:$D,2,0)</f>
        <v>Chả cốm 300g</v>
      </c>
      <c r="N1274" s="21" t="str">
        <f t="shared" si="132"/>
        <v>K-C6</v>
      </c>
      <c r="Q1274" s="21" t="str">
        <f>VLOOKUP(K1274,TONG_SL!$A:$D,3,0)</f>
        <v>Túi</v>
      </c>
      <c r="R1274" s="1">
        <v>5</v>
      </c>
      <c r="S1274" s="171"/>
      <c r="T1274" s="171">
        <f>VLOOKUP(VLOOKUP(G1274,Ma_KH!$A:$R,18,0)&amp;K1274,Gia_MB!$A:$F,6,0)</f>
        <v>74250</v>
      </c>
      <c r="U1274" s="172">
        <f t="shared" si="133"/>
        <v>371250</v>
      </c>
      <c r="V1274" s="171"/>
      <c r="W1274" s="173">
        <f t="shared" si="134"/>
        <v>0</v>
      </c>
      <c r="X1274" s="174" t="str">
        <f t="shared" si="135"/>
        <v>8</v>
      </c>
      <c r="Y1274" s="171"/>
      <c r="Z1274" s="172">
        <f t="shared" si="136"/>
        <v>29700</v>
      </c>
      <c r="AA1274" s="175">
        <f>VLOOKUP(G1274,Ma_KH!$A:$R,14,0)</f>
        <v>60</v>
      </c>
    </row>
    <row r="1275" spans="1:27" hidden="1" x14ac:dyDescent="0.25">
      <c r="A1275" s="179">
        <v>45991</v>
      </c>
      <c r="B1275" s="182">
        <v>4180617774</v>
      </c>
      <c r="C1275" s="178" t="s">
        <v>7767</v>
      </c>
      <c r="D1275" s="179">
        <v>45994</v>
      </c>
      <c r="E1275" s="180"/>
      <c r="F1275" s="178"/>
      <c r="G1275" s="32" t="s">
        <v>1523</v>
      </c>
      <c r="H1275" s="180"/>
      <c r="I1275" s="182">
        <v>4180617774</v>
      </c>
      <c r="J1275" s="182" t="s">
        <v>70</v>
      </c>
      <c r="K1275" s="332" t="s">
        <v>39</v>
      </c>
      <c r="L1275" s="21" t="str">
        <f>VLOOKUP($K1275,TONG_SL!$A:$D,2,0)</f>
        <v>Chả nướng 300g</v>
      </c>
      <c r="N1275" s="21" t="str">
        <f t="shared" si="132"/>
        <v>K-C6</v>
      </c>
      <c r="Q1275" s="21" t="str">
        <f>VLOOKUP(K1275,TONG_SL!$A:$D,3,0)</f>
        <v>Túi</v>
      </c>
      <c r="R1275" s="1">
        <v>5</v>
      </c>
      <c r="S1275" s="171"/>
      <c r="T1275" s="171">
        <f>VLOOKUP(VLOOKUP(G1275,Ma_KH!$A:$R,18,0)&amp;K1275,Gia_MB!$A:$F,6,0)</f>
        <v>70950</v>
      </c>
      <c r="U1275" s="172">
        <f t="shared" si="133"/>
        <v>354750</v>
      </c>
      <c r="V1275" s="171"/>
      <c r="W1275" s="173">
        <f t="shared" si="134"/>
        <v>0</v>
      </c>
      <c r="X1275" s="174" t="str">
        <f t="shared" si="135"/>
        <v>8</v>
      </c>
      <c r="Y1275" s="171"/>
      <c r="Z1275" s="172">
        <f t="shared" si="136"/>
        <v>28380</v>
      </c>
      <c r="AA1275" s="175">
        <f>VLOOKUP(G1275,Ma_KH!$A:$R,14,0)</f>
        <v>60</v>
      </c>
    </row>
    <row r="1276" spans="1:27" hidden="1" x14ac:dyDescent="0.25">
      <c r="A1276" s="179">
        <v>45991</v>
      </c>
      <c r="B1276" s="182">
        <v>4180619096</v>
      </c>
      <c r="C1276" s="178" t="s">
        <v>7767</v>
      </c>
      <c r="D1276" s="179">
        <v>45994</v>
      </c>
      <c r="E1276" s="180"/>
      <c r="F1276" s="178"/>
      <c r="G1276" s="32" t="s">
        <v>69</v>
      </c>
      <c r="H1276" s="180"/>
      <c r="I1276" s="182">
        <v>4180619096</v>
      </c>
      <c r="J1276" s="182" t="s">
        <v>70</v>
      </c>
      <c r="K1276" s="332" t="s">
        <v>52</v>
      </c>
      <c r="L1276" s="21" t="str">
        <f>VLOOKUP($K1276,TONG_SL!$A:$D,2,0)</f>
        <v>Gà xì dầu 500g</v>
      </c>
      <c r="N1276" s="21" t="str">
        <f t="shared" si="132"/>
        <v>K-C6</v>
      </c>
      <c r="Q1276" s="21" t="str">
        <f>VLOOKUP(K1276,TONG_SL!$A:$D,3,0)</f>
        <v>Túi</v>
      </c>
      <c r="R1276" s="1">
        <v>10</v>
      </c>
      <c r="S1276" s="171"/>
      <c r="T1276" s="171">
        <f>VLOOKUP(VLOOKUP(G1276,Ma_KH!$A:$R,18,0)&amp;K1276,Gia_MB!$A:$F,6,0)</f>
        <v>111606</v>
      </c>
      <c r="U1276" s="172">
        <f t="shared" si="133"/>
        <v>1116060</v>
      </c>
      <c r="V1276" s="171"/>
      <c r="W1276" s="173">
        <f t="shared" si="134"/>
        <v>0</v>
      </c>
      <c r="X1276" s="174" t="str">
        <f t="shared" si="135"/>
        <v>8</v>
      </c>
      <c r="Y1276" s="171"/>
      <c r="Z1276" s="172">
        <f t="shared" si="136"/>
        <v>89284.800000000003</v>
      </c>
      <c r="AA1276" s="175">
        <f>VLOOKUP(G1276,Ma_KH!$A:$R,14,0)</f>
        <v>60</v>
      </c>
    </row>
    <row r="1277" spans="1:27" hidden="1" x14ac:dyDescent="0.25">
      <c r="A1277" s="179">
        <v>45991</v>
      </c>
      <c r="B1277" s="182">
        <v>4180619096</v>
      </c>
      <c r="C1277" s="178" t="s">
        <v>7767</v>
      </c>
      <c r="D1277" s="179">
        <v>45994</v>
      </c>
      <c r="E1277" s="180"/>
      <c r="F1277" s="178"/>
      <c r="G1277" s="32" t="s">
        <v>69</v>
      </c>
      <c r="H1277" s="180"/>
      <c r="I1277" s="182">
        <v>4180619096</v>
      </c>
      <c r="J1277" s="182" t="s">
        <v>70</v>
      </c>
      <c r="K1277" s="332" t="s">
        <v>37</v>
      </c>
      <c r="L1277" s="21" t="str">
        <f>VLOOKUP($K1277,TONG_SL!$A:$D,2,0)</f>
        <v>Chả cốm 300g</v>
      </c>
      <c r="N1277" s="21" t="str">
        <f t="shared" si="132"/>
        <v>K-C6</v>
      </c>
      <c r="Q1277" s="21" t="str">
        <f>VLOOKUP(K1277,TONG_SL!$A:$D,3,0)</f>
        <v>Túi</v>
      </c>
      <c r="R1277" s="1">
        <v>5</v>
      </c>
      <c r="S1277" s="171"/>
      <c r="T1277" s="171">
        <f>VLOOKUP(VLOOKUP(G1277,Ma_KH!$A:$R,18,0)&amp;K1277,Gia_MB!$A:$F,6,0)</f>
        <v>74250</v>
      </c>
      <c r="U1277" s="172">
        <f t="shared" si="133"/>
        <v>371250</v>
      </c>
      <c r="V1277" s="171"/>
      <c r="W1277" s="173">
        <f t="shared" si="134"/>
        <v>0</v>
      </c>
      <c r="X1277" s="174" t="str">
        <f t="shared" si="135"/>
        <v>8</v>
      </c>
      <c r="Y1277" s="171"/>
      <c r="Z1277" s="172">
        <f t="shared" si="136"/>
        <v>29700</v>
      </c>
      <c r="AA1277" s="175">
        <f>VLOOKUP(G1277,Ma_KH!$A:$R,14,0)</f>
        <v>60</v>
      </c>
    </row>
    <row r="1278" spans="1:27" hidden="1" x14ac:dyDescent="0.25">
      <c r="A1278" s="179">
        <v>45991</v>
      </c>
      <c r="B1278" s="182">
        <v>4180619096</v>
      </c>
      <c r="C1278" s="178" t="s">
        <v>7767</v>
      </c>
      <c r="D1278" s="179">
        <v>45994</v>
      </c>
      <c r="E1278" s="180"/>
      <c r="F1278" s="178"/>
      <c r="G1278" s="32" t="s">
        <v>69</v>
      </c>
      <c r="H1278" s="180"/>
      <c r="I1278" s="182">
        <v>4180619096</v>
      </c>
      <c r="J1278" s="182" t="s">
        <v>70</v>
      </c>
      <c r="K1278" s="332" t="s">
        <v>39</v>
      </c>
      <c r="L1278" s="21" t="str">
        <f>VLOOKUP($K1278,TONG_SL!$A:$D,2,0)</f>
        <v>Chả nướng 300g</v>
      </c>
      <c r="N1278" s="21" t="str">
        <f t="shared" si="132"/>
        <v>K-C6</v>
      </c>
      <c r="Q1278" s="21" t="str">
        <f>VLOOKUP(K1278,TONG_SL!$A:$D,3,0)</f>
        <v>Túi</v>
      </c>
      <c r="R1278" s="1">
        <v>5</v>
      </c>
      <c r="S1278" s="171"/>
      <c r="T1278" s="171">
        <f>VLOOKUP(VLOOKUP(G1278,Ma_KH!$A:$R,18,0)&amp;K1278,Gia_MB!$A:$F,6,0)</f>
        <v>70950</v>
      </c>
      <c r="U1278" s="172">
        <f t="shared" si="133"/>
        <v>354750</v>
      </c>
      <c r="V1278" s="171"/>
      <c r="W1278" s="173">
        <f t="shared" si="134"/>
        <v>0</v>
      </c>
      <c r="X1278" s="174" t="str">
        <f t="shared" si="135"/>
        <v>8</v>
      </c>
      <c r="Y1278" s="171"/>
      <c r="Z1278" s="172">
        <f t="shared" si="136"/>
        <v>28380</v>
      </c>
      <c r="AA1278" s="175">
        <f>VLOOKUP(G1278,Ma_KH!$A:$R,14,0)</f>
        <v>60</v>
      </c>
    </row>
    <row r="1279" spans="1:27" hidden="1" x14ac:dyDescent="0.25">
      <c r="A1279" s="179">
        <v>45991</v>
      </c>
      <c r="B1279" s="182">
        <v>4180619096</v>
      </c>
      <c r="C1279" s="178" t="s">
        <v>7767</v>
      </c>
      <c r="D1279" s="179">
        <v>45994</v>
      </c>
      <c r="E1279" s="180"/>
      <c r="F1279" s="178"/>
      <c r="G1279" s="32" t="s">
        <v>69</v>
      </c>
      <c r="H1279" s="180"/>
      <c r="I1279" s="182">
        <v>4180619096</v>
      </c>
      <c r="J1279" s="182" t="s">
        <v>70</v>
      </c>
      <c r="K1279" s="332" t="s">
        <v>27</v>
      </c>
      <c r="L1279" s="21" t="str">
        <f>VLOOKUP($K1279,TONG_SL!$A:$D,2,0)</f>
        <v>Chân giò heo muối 300g</v>
      </c>
      <c r="N1279" s="21" t="str">
        <f t="shared" si="132"/>
        <v>K-C6</v>
      </c>
      <c r="Q1279" s="21" t="str">
        <f>VLOOKUP(K1279,TONG_SL!$A:$D,3,0)</f>
        <v>Túi</v>
      </c>
      <c r="R1279" s="1">
        <v>10</v>
      </c>
      <c r="S1279" s="171"/>
      <c r="T1279" s="171">
        <f>VLOOKUP(VLOOKUP(G1279,Ma_KH!$A:$R,18,0)&amp;K1279,Gia_MB!$A:$F,6,0)</f>
        <v>73431</v>
      </c>
      <c r="U1279" s="172">
        <f t="shared" si="133"/>
        <v>734310</v>
      </c>
      <c r="V1279" s="171"/>
      <c r="W1279" s="173">
        <f t="shared" si="134"/>
        <v>0</v>
      </c>
      <c r="X1279" s="174" t="str">
        <f t="shared" si="135"/>
        <v>8</v>
      </c>
      <c r="Y1279" s="171"/>
      <c r="Z1279" s="172">
        <f t="shared" si="136"/>
        <v>58744.800000000003</v>
      </c>
      <c r="AA1279" s="175">
        <f>VLOOKUP(G1279,Ma_KH!$A:$R,14,0)</f>
        <v>60</v>
      </c>
    </row>
    <row r="1280" spans="1:27" hidden="1" x14ac:dyDescent="0.25">
      <c r="A1280" s="179">
        <v>45991</v>
      </c>
      <c r="B1280" s="182">
        <v>4180619096</v>
      </c>
      <c r="C1280" s="178" t="s">
        <v>7767</v>
      </c>
      <c r="D1280" s="179">
        <v>45994</v>
      </c>
      <c r="E1280" s="180"/>
      <c r="F1280" s="178"/>
      <c r="G1280" s="32" t="s">
        <v>69</v>
      </c>
      <c r="H1280" s="180"/>
      <c r="I1280" s="182">
        <v>4180619096</v>
      </c>
      <c r="J1280" s="182" t="s">
        <v>70</v>
      </c>
      <c r="K1280" s="332" t="s">
        <v>30</v>
      </c>
      <c r="L1280" s="21" t="str">
        <f>VLOOKUP($K1280,TONG_SL!$A:$D,2,0)</f>
        <v>Gà muối 500g</v>
      </c>
      <c r="N1280" s="21" t="str">
        <f t="shared" si="132"/>
        <v>K-C6</v>
      </c>
      <c r="Q1280" s="21" t="str">
        <f>VLOOKUP(K1280,TONG_SL!$A:$D,3,0)</f>
        <v>Túi</v>
      </c>
      <c r="R1280" s="1">
        <v>10</v>
      </c>
      <c r="S1280" s="171"/>
      <c r="T1280" s="171">
        <f>VLOOKUP(VLOOKUP(G1280,Ma_KH!$A:$R,18,0)&amp;K1280,Gia_MB!$A:$F,6,0)</f>
        <v>111058</v>
      </c>
      <c r="U1280" s="172">
        <f t="shared" si="133"/>
        <v>1110580</v>
      </c>
      <c r="V1280" s="171"/>
      <c r="W1280" s="173">
        <f t="shared" si="134"/>
        <v>0</v>
      </c>
      <c r="X1280" s="174" t="str">
        <f t="shared" si="135"/>
        <v>8</v>
      </c>
      <c r="Y1280" s="171"/>
      <c r="Z1280" s="172">
        <f t="shared" si="136"/>
        <v>88846.400000000009</v>
      </c>
      <c r="AA1280" s="175">
        <f>VLOOKUP(G1280,Ma_KH!$A:$R,14,0)</f>
        <v>60</v>
      </c>
    </row>
    <row r="1281" spans="1:27" hidden="1" x14ac:dyDescent="0.25">
      <c r="A1281" s="179">
        <v>45991</v>
      </c>
      <c r="B1281" s="182">
        <v>4180619096</v>
      </c>
      <c r="C1281" s="178" t="s">
        <v>7767</v>
      </c>
      <c r="D1281" s="179">
        <v>45994</v>
      </c>
      <c r="E1281" s="180"/>
      <c r="F1281" s="178"/>
      <c r="G1281" s="32" t="s">
        <v>69</v>
      </c>
      <c r="H1281" s="180"/>
      <c r="I1281" s="182">
        <v>4180619096</v>
      </c>
      <c r="J1281" s="182" t="s">
        <v>70</v>
      </c>
      <c r="K1281" s="332" t="s">
        <v>32</v>
      </c>
      <c r="L1281" s="21" t="str">
        <f>VLOOKUP($K1281,TONG_SL!$A:$D,2,0)</f>
        <v>Giò Tai Lưỡi Xào 250g</v>
      </c>
      <c r="N1281" s="21" t="str">
        <f t="shared" si="132"/>
        <v>K-C6</v>
      </c>
      <c r="Q1281" s="21" t="str">
        <f>VLOOKUP(K1281,TONG_SL!$A:$D,3,0)</f>
        <v>Túi</v>
      </c>
      <c r="R1281" s="1">
        <v>10</v>
      </c>
      <c r="S1281" s="171"/>
      <c r="T1281" s="171">
        <f>VLOOKUP(VLOOKUP(G1281,Ma_KH!$A:$R,18,0)&amp;K1281,Gia_MB!$A:$F,6,0)</f>
        <v>50182</v>
      </c>
      <c r="U1281" s="172">
        <f t="shared" si="133"/>
        <v>501820</v>
      </c>
      <c r="V1281" s="171"/>
      <c r="W1281" s="173">
        <f t="shared" si="134"/>
        <v>0</v>
      </c>
      <c r="X1281" s="174" t="str">
        <f t="shared" si="135"/>
        <v>8</v>
      </c>
      <c r="Y1281" s="171"/>
      <c r="Z1281" s="172">
        <f t="shared" si="136"/>
        <v>40145.599999999999</v>
      </c>
      <c r="AA1281" s="175">
        <f>VLOOKUP(G1281,Ma_KH!$A:$R,14,0)</f>
        <v>60</v>
      </c>
    </row>
    <row r="1282" spans="1:27" hidden="1" x14ac:dyDescent="0.25">
      <c r="A1282" s="179">
        <v>45991</v>
      </c>
      <c r="B1282" s="182">
        <v>4180619096</v>
      </c>
      <c r="C1282" s="178" t="s">
        <v>7767</v>
      </c>
      <c r="D1282" s="179">
        <v>45994</v>
      </c>
      <c r="E1282" s="180"/>
      <c r="F1282" s="178"/>
      <c r="G1282" s="32" t="s">
        <v>69</v>
      </c>
      <c r="H1282" s="180"/>
      <c r="I1282" s="182">
        <v>4180619096</v>
      </c>
      <c r="J1282" s="182" t="s">
        <v>70</v>
      </c>
      <c r="K1282" s="332" t="s">
        <v>48</v>
      </c>
      <c r="L1282" s="21" t="str">
        <f>VLOOKUP($K1282,TONG_SL!$A:$D,2,0)</f>
        <v>Mọc Nấm Hương 250g</v>
      </c>
      <c r="N1282" s="21" t="str">
        <f t="shared" si="132"/>
        <v>K-C6</v>
      </c>
      <c r="Q1282" s="21" t="str">
        <f>VLOOKUP(K1282,TONG_SL!$A:$D,3,0)</f>
        <v>Túi</v>
      </c>
      <c r="R1282" s="1">
        <v>5</v>
      </c>
      <c r="S1282" s="171"/>
      <c r="T1282" s="171">
        <f>VLOOKUP(VLOOKUP(G1282,Ma_KH!$A:$R,18,0)&amp;K1282,Gia_MB!$A:$F,6,0)</f>
        <v>46000</v>
      </c>
      <c r="U1282" s="172">
        <f t="shared" si="133"/>
        <v>230000</v>
      </c>
      <c r="V1282" s="171"/>
      <c r="W1282" s="173">
        <f t="shared" si="134"/>
        <v>0</v>
      </c>
      <c r="X1282" s="174" t="str">
        <f t="shared" si="135"/>
        <v>8</v>
      </c>
      <c r="Y1282" s="171"/>
      <c r="Z1282" s="172">
        <f t="shared" si="136"/>
        <v>18400</v>
      </c>
      <c r="AA1282" s="175">
        <f>VLOOKUP(G1282,Ma_KH!$A:$R,14,0)</f>
        <v>60</v>
      </c>
    </row>
    <row r="1283" spans="1:27" hidden="1" x14ac:dyDescent="0.25">
      <c r="A1283" s="179">
        <v>45991</v>
      </c>
      <c r="B1283" s="182">
        <v>4180619096</v>
      </c>
      <c r="C1283" s="178" t="s">
        <v>7767</v>
      </c>
      <c r="D1283" s="179">
        <v>45994</v>
      </c>
      <c r="E1283" s="180"/>
      <c r="F1283" s="178"/>
      <c r="G1283" s="32" t="s">
        <v>69</v>
      </c>
      <c r="H1283" s="180"/>
      <c r="I1283" s="182">
        <v>4180619096</v>
      </c>
      <c r="J1283" s="182" t="s">
        <v>70</v>
      </c>
      <c r="K1283" s="332" t="s">
        <v>34</v>
      </c>
      <c r="L1283" s="21" t="str">
        <f>VLOOKUP($K1283,TONG_SL!$A:$D,2,0)</f>
        <v>Tai heo muối 200g</v>
      </c>
      <c r="N1283" s="21" t="str">
        <f t="shared" si="132"/>
        <v>K-C6</v>
      </c>
      <c r="Q1283" s="21" t="str">
        <f>VLOOKUP(K1283,TONG_SL!$A:$D,3,0)</f>
        <v>Túi</v>
      </c>
      <c r="R1283" s="1">
        <v>5</v>
      </c>
      <c r="S1283" s="171"/>
      <c r="T1283" s="171">
        <f>VLOOKUP(VLOOKUP(G1283,Ma_KH!$A:$R,18,0)&amp;K1283,Gia_MB!$A:$F,6,0)</f>
        <v>55595</v>
      </c>
      <c r="U1283" s="172">
        <f t="shared" si="133"/>
        <v>277975</v>
      </c>
      <c r="V1283" s="171"/>
      <c r="W1283" s="173">
        <f t="shared" si="134"/>
        <v>0</v>
      </c>
      <c r="X1283" s="174" t="str">
        <f t="shared" si="135"/>
        <v>8</v>
      </c>
      <c r="Y1283" s="171"/>
      <c r="Z1283" s="172">
        <f t="shared" si="136"/>
        <v>22238</v>
      </c>
      <c r="AA1283" s="175">
        <f>VLOOKUP(G1283,Ma_KH!$A:$R,14,0)</f>
        <v>60</v>
      </c>
    </row>
    <row r="1284" spans="1:27" hidden="1" x14ac:dyDescent="0.25">
      <c r="A1284" s="179">
        <v>45992</v>
      </c>
      <c r="B1284" s="182">
        <v>4180705434</v>
      </c>
      <c r="C1284" s="178" t="s">
        <v>7767</v>
      </c>
      <c r="D1284" s="179">
        <v>45994</v>
      </c>
      <c r="E1284" s="180"/>
      <c r="F1284" s="178"/>
      <c r="G1284" s="32" t="s">
        <v>1291</v>
      </c>
      <c r="H1284" s="180"/>
      <c r="I1284" s="182">
        <v>4180705434</v>
      </c>
      <c r="J1284" s="182" t="s">
        <v>70</v>
      </c>
      <c r="K1284" s="332" t="s">
        <v>27</v>
      </c>
      <c r="L1284" s="21" t="str">
        <f>VLOOKUP($K1284,TONG_SL!$A:$D,2,0)</f>
        <v>Chân giò heo muối 300g</v>
      </c>
      <c r="N1284" s="21" t="str">
        <f t="shared" si="132"/>
        <v>K-C6</v>
      </c>
      <c r="Q1284" s="21" t="str">
        <f>VLOOKUP(K1284,TONG_SL!$A:$D,3,0)</f>
        <v>Túi</v>
      </c>
      <c r="R1284" s="1">
        <v>10</v>
      </c>
      <c r="S1284" s="171"/>
      <c r="T1284" s="171">
        <f>VLOOKUP(VLOOKUP(G1284,Ma_KH!$A:$R,18,0)&amp;K1284,Gia_MB!$A:$F,6,0)</f>
        <v>73431</v>
      </c>
      <c r="U1284" s="172">
        <f t="shared" si="133"/>
        <v>734310</v>
      </c>
      <c r="V1284" s="171"/>
      <c r="W1284" s="173">
        <f t="shared" si="134"/>
        <v>0</v>
      </c>
      <c r="X1284" s="174" t="str">
        <f t="shared" si="135"/>
        <v>8</v>
      </c>
      <c r="Y1284" s="171"/>
      <c r="Z1284" s="172">
        <f t="shared" si="136"/>
        <v>58744.800000000003</v>
      </c>
      <c r="AA1284" s="175">
        <f>VLOOKUP(G1284,Ma_KH!$A:$R,14,0)</f>
        <v>60</v>
      </c>
    </row>
    <row r="1285" spans="1:27" hidden="1" x14ac:dyDescent="0.25">
      <c r="A1285" s="179">
        <v>45992</v>
      </c>
      <c r="B1285" s="182">
        <v>4180705434</v>
      </c>
      <c r="C1285" s="178" t="s">
        <v>7767</v>
      </c>
      <c r="D1285" s="179">
        <v>45994</v>
      </c>
      <c r="E1285" s="180"/>
      <c r="F1285" s="178"/>
      <c r="G1285" s="32" t="s">
        <v>1291</v>
      </c>
      <c r="H1285" s="180"/>
      <c r="I1285" s="182">
        <v>4180705434</v>
      </c>
      <c r="J1285" s="182" t="s">
        <v>70</v>
      </c>
      <c r="K1285" s="332" t="s">
        <v>32</v>
      </c>
      <c r="L1285" s="21" t="str">
        <f>VLOOKUP($K1285,TONG_SL!$A:$D,2,0)</f>
        <v>Giò Tai Lưỡi Xào 250g</v>
      </c>
      <c r="N1285" s="21" t="str">
        <f t="shared" si="132"/>
        <v>K-C6</v>
      </c>
      <c r="Q1285" s="21" t="str">
        <f>VLOOKUP(K1285,TONG_SL!$A:$D,3,0)</f>
        <v>Túi</v>
      </c>
      <c r="R1285" s="1">
        <v>5</v>
      </c>
      <c r="S1285" s="171"/>
      <c r="T1285" s="171">
        <f>VLOOKUP(VLOOKUP(G1285,Ma_KH!$A:$R,18,0)&amp;K1285,Gia_MB!$A:$F,6,0)</f>
        <v>50182</v>
      </c>
      <c r="U1285" s="172">
        <f t="shared" si="133"/>
        <v>250910</v>
      </c>
      <c r="V1285" s="171"/>
      <c r="W1285" s="173">
        <f t="shared" si="134"/>
        <v>0</v>
      </c>
      <c r="X1285" s="174" t="str">
        <f t="shared" si="135"/>
        <v>8</v>
      </c>
      <c r="Y1285" s="171"/>
      <c r="Z1285" s="172">
        <f t="shared" si="136"/>
        <v>20072.8</v>
      </c>
      <c r="AA1285" s="175">
        <f>VLOOKUP(G1285,Ma_KH!$A:$R,14,0)</f>
        <v>60</v>
      </c>
    </row>
    <row r="1286" spans="1:27" hidden="1" x14ac:dyDescent="0.25">
      <c r="A1286" s="179">
        <v>45992</v>
      </c>
      <c r="B1286" s="182">
        <v>4180705434</v>
      </c>
      <c r="C1286" s="178" t="s">
        <v>7767</v>
      </c>
      <c r="D1286" s="179">
        <v>45994</v>
      </c>
      <c r="E1286" s="180"/>
      <c r="F1286" s="178"/>
      <c r="G1286" s="32" t="s">
        <v>1291</v>
      </c>
      <c r="H1286" s="180"/>
      <c r="I1286" s="182">
        <v>4180705434</v>
      </c>
      <c r="J1286" s="182" t="s">
        <v>70</v>
      </c>
      <c r="K1286" s="332" t="s">
        <v>30</v>
      </c>
      <c r="L1286" s="21" t="str">
        <f>VLOOKUP($K1286,TONG_SL!$A:$D,2,0)</f>
        <v>Gà muối 500g</v>
      </c>
      <c r="N1286" s="21" t="str">
        <f t="shared" si="132"/>
        <v>K-C6</v>
      </c>
      <c r="Q1286" s="21" t="str">
        <f>VLOOKUP(K1286,TONG_SL!$A:$D,3,0)</f>
        <v>Túi</v>
      </c>
      <c r="R1286" s="1">
        <v>5</v>
      </c>
      <c r="S1286" s="171"/>
      <c r="T1286" s="171">
        <f>VLOOKUP(VLOOKUP(G1286,Ma_KH!$A:$R,18,0)&amp;K1286,Gia_MB!$A:$F,6,0)</f>
        <v>111058</v>
      </c>
      <c r="U1286" s="172">
        <f t="shared" si="133"/>
        <v>555290</v>
      </c>
      <c r="V1286" s="171"/>
      <c r="W1286" s="173">
        <f t="shared" si="134"/>
        <v>0</v>
      </c>
      <c r="X1286" s="174" t="str">
        <f t="shared" si="135"/>
        <v>8</v>
      </c>
      <c r="Y1286" s="171"/>
      <c r="Z1286" s="172">
        <f t="shared" si="136"/>
        <v>44423.200000000004</v>
      </c>
      <c r="AA1286" s="175">
        <f>VLOOKUP(G1286,Ma_KH!$A:$R,14,0)</f>
        <v>60</v>
      </c>
    </row>
    <row r="1287" spans="1:27" hidden="1" x14ac:dyDescent="0.25">
      <c r="A1287" s="179">
        <v>45992</v>
      </c>
      <c r="B1287" s="182">
        <v>4180705434</v>
      </c>
      <c r="C1287" s="178" t="s">
        <v>7767</v>
      </c>
      <c r="D1287" s="179">
        <v>45994</v>
      </c>
      <c r="E1287" s="180"/>
      <c r="F1287" s="178"/>
      <c r="G1287" s="32" t="s">
        <v>1291</v>
      </c>
      <c r="H1287" s="180"/>
      <c r="I1287" s="182">
        <v>4180705434</v>
      </c>
      <c r="J1287" s="182" t="s">
        <v>70</v>
      </c>
      <c r="K1287" s="332" t="s">
        <v>48</v>
      </c>
      <c r="L1287" s="21" t="str">
        <f>VLOOKUP($K1287,TONG_SL!$A:$D,2,0)</f>
        <v>Mọc Nấm Hương 250g</v>
      </c>
      <c r="N1287" s="21" t="str">
        <f t="shared" si="132"/>
        <v>K-C6</v>
      </c>
      <c r="Q1287" s="21" t="str">
        <f>VLOOKUP(K1287,TONG_SL!$A:$D,3,0)</f>
        <v>Túi</v>
      </c>
      <c r="R1287" s="1">
        <v>5</v>
      </c>
      <c r="S1287" s="171"/>
      <c r="T1287" s="171">
        <f>VLOOKUP(VLOOKUP(G1287,Ma_KH!$A:$R,18,0)&amp;K1287,Gia_MB!$A:$F,6,0)</f>
        <v>46000</v>
      </c>
      <c r="U1287" s="172">
        <f t="shared" si="133"/>
        <v>230000</v>
      </c>
      <c r="V1287" s="171"/>
      <c r="W1287" s="173">
        <f t="shared" si="134"/>
        <v>0</v>
      </c>
      <c r="X1287" s="174" t="str">
        <f t="shared" si="135"/>
        <v>8</v>
      </c>
      <c r="Y1287" s="171"/>
      <c r="Z1287" s="172">
        <f t="shared" si="136"/>
        <v>18400</v>
      </c>
      <c r="AA1287" s="175">
        <f>VLOOKUP(G1287,Ma_KH!$A:$R,14,0)</f>
        <v>60</v>
      </c>
    </row>
    <row r="1288" spans="1:27" hidden="1" x14ac:dyDescent="0.25">
      <c r="A1288" s="179">
        <v>45992</v>
      </c>
      <c r="B1288" s="182">
        <v>4180705434</v>
      </c>
      <c r="C1288" s="178" t="s">
        <v>7767</v>
      </c>
      <c r="D1288" s="179">
        <v>45994</v>
      </c>
      <c r="E1288" s="180"/>
      <c r="F1288" s="178"/>
      <c r="G1288" s="32" t="s">
        <v>1291</v>
      </c>
      <c r="H1288" s="180"/>
      <c r="I1288" s="182">
        <v>4180705434</v>
      </c>
      <c r="J1288" s="182" t="s">
        <v>70</v>
      </c>
      <c r="K1288" s="332" t="s">
        <v>37</v>
      </c>
      <c r="L1288" s="21" t="str">
        <f>VLOOKUP($K1288,TONG_SL!$A:$D,2,0)</f>
        <v>Chả cốm 300g</v>
      </c>
      <c r="N1288" s="21" t="str">
        <f t="shared" si="132"/>
        <v>K-C6</v>
      </c>
      <c r="Q1288" s="21" t="str">
        <f>VLOOKUP(K1288,TONG_SL!$A:$D,3,0)</f>
        <v>Túi</v>
      </c>
      <c r="R1288" s="1">
        <v>5</v>
      </c>
      <c r="S1288" s="171"/>
      <c r="T1288" s="171">
        <f>VLOOKUP(VLOOKUP(G1288,Ma_KH!$A:$R,18,0)&amp;K1288,Gia_MB!$A:$F,6,0)</f>
        <v>74250</v>
      </c>
      <c r="U1288" s="172">
        <f t="shared" si="133"/>
        <v>371250</v>
      </c>
      <c r="V1288" s="171"/>
      <c r="W1288" s="173">
        <f t="shared" si="134"/>
        <v>0</v>
      </c>
      <c r="X1288" s="174" t="str">
        <f t="shared" si="135"/>
        <v>8</v>
      </c>
      <c r="Y1288" s="171"/>
      <c r="Z1288" s="172">
        <f t="shared" si="136"/>
        <v>29700</v>
      </c>
      <c r="AA1288" s="175">
        <f>VLOOKUP(G1288,Ma_KH!$A:$R,14,0)</f>
        <v>60</v>
      </c>
    </row>
    <row r="1289" spans="1:27" hidden="1" x14ac:dyDescent="0.25">
      <c r="A1289" s="179">
        <v>45989</v>
      </c>
      <c r="B1289" s="182">
        <v>4180611595</v>
      </c>
      <c r="C1289" s="178" t="s">
        <v>7767</v>
      </c>
      <c r="D1289" s="179">
        <v>45994</v>
      </c>
      <c r="E1289" s="180"/>
      <c r="F1289" s="178"/>
      <c r="G1289" s="32" t="s">
        <v>451</v>
      </c>
      <c r="H1289" s="180"/>
      <c r="I1289" s="182">
        <v>4180611595</v>
      </c>
      <c r="J1289" s="182" t="s">
        <v>70</v>
      </c>
      <c r="K1289" s="332" t="s">
        <v>34</v>
      </c>
      <c r="L1289" s="21" t="str">
        <f>VLOOKUP($K1289,TONG_SL!$A:$D,2,0)</f>
        <v>Tai heo muối 200g</v>
      </c>
      <c r="N1289" s="21" t="str">
        <f t="shared" ref="N1289:N1326" si="137">IF($B1289&lt;&gt;"","K-C6","")</f>
        <v>K-C6</v>
      </c>
      <c r="Q1289" s="21" t="str">
        <f>VLOOKUP(K1289,TONG_SL!$A:$D,3,0)</f>
        <v>Túi</v>
      </c>
      <c r="R1289" s="1">
        <v>6</v>
      </c>
      <c r="S1289" s="171"/>
      <c r="T1289" s="171">
        <f>VLOOKUP(VLOOKUP(G1289,Ma_KH!$A:$R,18,0)&amp;K1289,Gia_MB!$A:$F,6,0)</f>
        <v>55595</v>
      </c>
      <c r="U1289" s="172">
        <f t="shared" si="133"/>
        <v>333570</v>
      </c>
      <c r="V1289" s="171"/>
      <c r="W1289" s="173">
        <f t="shared" si="134"/>
        <v>0</v>
      </c>
      <c r="X1289" s="174" t="str">
        <f t="shared" si="135"/>
        <v>8</v>
      </c>
      <c r="Y1289" s="171"/>
      <c r="Z1289" s="172">
        <f t="shared" si="136"/>
        <v>26685.600000000002</v>
      </c>
      <c r="AA1289" s="175">
        <f>VLOOKUP(G1289,Ma_KH!$A:$R,14,0)</f>
        <v>60</v>
      </c>
    </row>
    <row r="1290" spans="1:27" hidden="1" x14ac:dyDescent="0.25">
      <c r="A1290" s="179">
        <v>45989</v>
      </c>
      <c r="B1290" s="182">
        <v>4180611595</v>
      </c>
      <c r="C1290" s="178" t="s">
        <v>7767</v>
      </c>
      <c r="D1290" s="179">
        <v>45994</v>
      </c>
      <c r="E1290" s="180"/>
      <c r="F1290" s="178"/>
      <c r="G1290" s="32" t="s">
        <v>451</v>
      </c>
      <c r="H1290" s="180"/>
      <c r="I1290" s="182">
        <v>4180611595</v>
      </c>
      <c r="J1290" s="182" t="s">
        <v>70</v>
      </c>
      <c r="K1290" s="332" t="s">
        <v>37</v>
      </c>
      <c r="L1290" s="21" t="str">
        <f>VLOOKUP($K1290,TONG_SL!$A:$D,2,0)</f>
        <v>Chả cốm 300g</v>
      </c>
      <c r="N1290" s="21" t="str">
        <f t="shared" si="137"/>
        <v>K-C6</v>
      </c>
      <c r="Q1290" s="21" t="str">
        <f>VLOOKUP(K1290,TONG_SL!$A:$D,3,0)</f>
        <v>Túi</v>
      </c>
      <c r="R1290" s="1">
        <v>5</v>
      </c>
      <c r="S1290" s="171"/>
      <c r="T1290" s="171">
        <f>VLOOKUP(VLOOKUP(G1290,Ma_KH!$A:$R,18,0)&amp;K1290,Gia_MB!$A:$F,6,0)</f>
        <v>74250</v>
      </c>
      <c r="U1290" s="172">
        <f t="shared" si="133"/>
        <v>371250</v>
      </c>
      <c r="V1290" s="171"/>
      <c r="W1290" s="173">
        <f t="shared" si="134"/>
        <v>0</v>
      </c>
      <c r="X1290" s="174" t="str">
        <f t="shared" si="135"/>
        <v>8</v>
      </c>
      <c r="Y1290" s="171"/>
      <c r="Z1290" s="172">
        <f t="shared" si="136"/>
        <v>29700</v>
      </c>
      <c r="AA1290" s="175">
        <f>VLOOKUP(G1290,Ma_KH!$A:$R,14,0)</f>
        <v>60</v>
      </c>
    </row>
    <row r="1291" spans="1:27" hidden="1" x14ac:dyDescent="0.25">
      <c r="A1291" s="179">
        <v>45989</v>
      </c>
      <c r="B1291" s="182">
        <v>4180611595</v>
      </c>
      <c r="C1291" s="178" t="s">
        <v>7767</v>
      </c>
      <c r="D1291" s="179">
        <v>45994</v>
      </c>
      <c r="E1291" s="180"/>
      <c r="F1291" s="178"/>
      <c r="G1291" s="32" t="s">
        <v>451</v>
      </c>
      <c r="H1291" s="180"/>
      <c r="I1291" s="182">
        <v>4180611595</v>
      </c>
      <c r="J1291" s="182" t="s">
        <v>70</v>
      </c>
      <c r="K1291" s="332" t="s">
        <v>39</v>
      </c>
      <c r="L1291" s="21" t="str">
        <f>VLOOKUP($K1291,TONG_SL!$A:$D,2,0)</f>
        <v>Chả nướng 300g</v>
      </c>
      <c r="N1291" s="21" t="str">
        <f t="shared" si="137"/>
        <v>K-C6</v>
      </c>
      <c r="Q1291" s="21" t="str">
        <f>VLOOKUP(K1291,TONG_SL!$A:$D,3,0)</f>
        <v>Túi</v>
      </c>
      <c r="R1291" s="1">
        <v>6</v>
      </c>
      <c r="S1291" s="171"/>
      <c r="T1291" s="171">
        <f>VLOOKUP(VLOOKUP(G1291,Ma_KH!$A:$R,18,0)&amp;K1291,Gia_MB!$A:$F,6,0)</f>
        <v>70950</v>
      </c>
      <c r="U1291" s="172">
        <f t="shared" si="133"/>
        <v>425700</v>
      </c>
      <c r="V1291" s="171"/>
      <c r="W1291" s="173">
        <f t="shared" si="134"/>
        <v>0</v>
      </c>
      <c r="X1291" s="174" t="str">
        <f t="shared" si="135"/>
        <v>8</v>
      </c>
      <c r="Y1291" s="171"/>
      <c r="Z1291" s="172">
        <f t="shared" si="136"/>
        <v>34056</v>
      </c>
      <c r="AA1291" s="175">
        <f>VLOOKUP(G1291,Ma_KH!$A:$R,14,0)</f>
        <v>60</v>
      </c>
    </row>
    <row r="1292" spans="1:27" hidden="1" x14ac:dyDescent="0.25">
      <c r="A1292" s="179">
        <v>45989</v>
      </c>
      <c r="B1292" s="182">
        <v>4180611595</v>
      </c>
      <c r="C1292" s="178" t="s">
        <v>7767</v>
      </c>
      <c r="D1292" s="179">
        <v>45994</v>
      </c>
      <c r="E1292" s="180"/>
      <c r="F1292" s="178"/>
      <c r="G1292" s="32" t="s">
        <v>451</v>
      </c>
      <c r="H1292" s="180"/>
      <c r="I1292" s="182">
        <v>4180611595</v>
      </c>
      <c r="J1292" s="182" t="s">
        <v>70</v>
      </c>
      <c r="K1292" s="332" t="s">
        <v>46</v>
      </c>
      <c r="L1292" s="21" t="str">
        <f>VLOOKUP($K1292,TONG_SL!$A:$D,2,0)</f>
        <v>Giò sụn gà 250g</v>
      </c>
      <c r="N1292" s="21" t="str">
        <f t="shared" si="137"/>
        <v>K-C6</v>
      </c>
      <c r="Q1292" s="21" t="str">
        <f>VLOOKUP(K1292,TONG_SL!$A:$D,3,0)</f>
        <v>Túi</v>
      </c>
      <c r="R1292" s="1">
        <v>4</v>
      </c>
      <c r="S1292" s="171"/>
      <c r="T1292" s="171">
        <f>VLOOKUP(VLOOKUP(G1292,Ma_KH!$A:$R,18,0)&amp;K1292,Gia_MB!$A:$F,6,0)</f>
        <v>50400</v>
      </c>
      <c r="U1292" s="172">
        <f t="shared" si="133"/>
        <v>201600</v>
      </c>
      <c r="V1292" s="171"/>
      <c r="W1292" s="173">
        <f t="shared" si="134"/>
        <v>0</v>
      </c>
      <c r="X1292" s="174" t="str">
        <f t="shared" si="135"/>
        <v>8</v>
      </c>
      <c r="Y1292" s="171"/>
      <c r="Z1292" s="172">
        <f t="shared" si="136"/>
        <v>16128</v>
      </c>
      <c r="AA1292" s="175">
        <f>VLOOKUP(G1292,Ma_KH!$A:$R,14,0)</f>
        <v>60</v>
      </c>
    </row>
    <row r="1293" spans="1:27" hidden="1" x14ac:dyDescent="0.25">
      <c r="A1293" s="179">
        <v>45989</v>
      </c>
      <c r="B1293" s="182">
        <v>4180611595</v>
      </c>
      <c r="C1293" s="178" t="s">
        <v>7767</v>
      </c>
      <c r="D1293" s="179">
        <v>45994</v>
      </c>
      <c r="E1293" s="180"/>
      <c r="F1293" s="178"/>
      <c r="G1293" s="32" t="s">
        <v>451</v>
      </c>
      <c r="H1293" s="180"/>
      <c r="I1293" s="182">
        <v>4180611595</v>
      </c>
      <c r="J1293" s="182" t="s">
        <v>70</v>
      </c>
      <c r="K1293" s="332" t="s">
        <v>44</v>
      </c>
      <c r="L1293" s="21" t="str">
        <f>VLOOKUP($K1293,TONG_SL!$A:$D,2,0)</f>
        <v>Giò lụa cây 250g</v>
      </c>
      <c r="N1293" s="21" t="str">
        <f t="shared" si="137"/>
        <v>K-C6</v>
      </c>
      <c r="Q1293" s="21" t="str">
        <f>VLOOKUP(K1293,TONG_SL!$A:$D,3,0)</f>
        <v>Túi</v>
      </c>
      <c r="R1293" s="1">
        <v>5</v>
      </c>
      <c r="S1293" s="171"/>
      <c r="T1293" s="171">
        <f>VLOOKUP(VLOOKUP(G1293,Ma_KH!$A:$R,18,0)&amp;K1293,Gia_MB!$A:$F,6,0)</f>
        <v>49500</v>
      </c>
      <c r="U1293" s="172">
        <f t="shared" si="133"/>
        <v>247500</v>
      </c>
      <c r="V1293" s="171"/>
      <c r="W1293" s="173">
        <f t="shared" si="134"/>
        <v>0</v>
      </c>
      <c r="X1293" s="174" t="str">
        <f t="shared" si="135"/>
        <v>8</v>
      </c>
      <c r="Y1293" s="171"/>
      <c r="Z1293" s="172">
        <f t="shared" si="136"/>
        <v>19800</v>
      </c>
      <c r="AA1293" s="175">
        <f>VLOOKUP(G1293,Ma_KH!$A:$R,14,0)</f>
        <v>60</v>
      </c>
    </row>
    <row r="1294" spans="1:27" hidden="1" x14ac:dyDescent="0.25">
      <c r="A1294" s="179">
        <v>45989</v>
      </c>
      <c r="B1294" s="182">
        <v>4180599452</v>
      </c>
      <c r="C1294" s="178" t="s">
        <v>7767</v>
      </c>
      <c r="D1294" s="179">
        <v>45994</v>
      </c>
      <c r="E1294" s="180"/>
      <c r="F1294" s="178"/>
      <c r="G1294" s="32" t="s">
        <v>7994</v>
      </c>
      <c r="H1294" s="180"/>
      <c r="I1294" s="182">
        <v>4180599452</v>
      </c>
      <c r="J1294" s="182" t="s">
        <v>1784</v>
      </c>
      <c r="K1294" s="332" t="s">
        <v>32</v>
      </c>
      <c r="L1294" s="21" t="str">
        <f>VLOOKUP($K1294,TONG_SL!$A:$D,2,0)</f>
        <v>Giò Tai Lưỡi Xào 250g</v>
      </c>
      <c r="N1294" s="21" t="str">
        <f t="shared" si="137"/>
        <v>K-C6</v>
      </c>
      <c r="Q1294" s="21" t="str">
        <f>VLOOKUP(K1294,TONG_SL!$A:$D,3,0)</f>
        <v>Túi</v>
      </c>
      <c r="R1294" s="1">
        <v>5</v>
      </c>
      <c r="S1294" s="171"/>
      <c r="T1294" s="171">
        <f>VLOOKUP(VLOOKUP(G1294,Ma_KH!$A:$R,18,0)&amp;K1294,Gia_MB!$A:$F,6,0)</f>
        <v>50182</v>
      </c>
      <c r="U1294" s="172">
        <f t="shared" si="133"/>
        <v>250910</v>
      </c>
      <c r="V1294" s="171"/>
      <c r="W1294" s="173">
        <f t="shared" si="134"/>
        <v>0</v>
      </c>
      <c r="X1294" s="174" t="str">
        <f t="shared" si="135"/>
        <v>8</v>
      </c>
      <c r="Y1294" s="171"/>
      <c r="Z1294" s="172">
        <f t="shared" si="136"/>
        <v>20072.8</v>
      </c>
      <c r="AA1294" s="175">
        <f>VLOOKUP(G1294,Ma_KH!$A:$R,14,0)</f>
        <v>60</v>
      </c>
    </row>
    <row r="1295" spans="1:27" hidden="1" x14ac:dyDescent="0.25">
      <c r="A1295" s="179">
        <v>45989</v>
      </c>
      <c r="B1295" s="182">
        <v>4180599452</v>
      </c>
      <c r="C1295" s="178" t="s">
        <v>7767</v>
      </c>
      <c r="D1295" s="179">
        <v>45994</v>
      </c>
      <c r="E1295" s="180"/>
      <c r="F1295" s="178"/>
      <c r="G1295" s="32" t="s">
        <v>7994</v>
      </c>
      <c r="H1295" s="180"/>
      <c r="I1295" s="182">
        <v>4180599452</v>
      </c>
      <c r="J1295" s="182" t="s">
        <v>1784</v>
      </c>
      <c r="K1295" s="332" t="s">
        <v>48</v>
      </c>
      <c r="L1295" s="21" t="str">
        <f>VLOOKUP($K1295,TONG_SL!$A:$D,2,0)</f>
        <v>Mọc Nấm Hương 250g</v>
      </c>
      <c r="N1295" s="21" t="str">
        <f t="shared" si="137"/>
        <v>K-C6</v>
      </c>
      <c r="Q1295" s="21" t="str">
        <f>VLOOKUP(K1295,TONG_SL!$A:$D,3,0)</f>
        <v>Túi</v>
      </c>
      <c r="R1295" s="1">
        <v>2</v>
      </c>
      <c r="S1295" s="171"/>
      <c r="T1295" s="171">
        <f>VLOOKUP(VLOOKUP(G1295,Ma_KH!$A:$R,18,0)&amp;K1295,Gia_MB!$A:$F,6,0)</f>
        <v>46000</v>
      </c>
      <c r="U1295" s="172">
        <f t="shared" si="133"/>
        <v>92000</v>
      </c>
      <c r="V1295" s="171"/>
      <c r="W1295" s="173">
        <f t="shared" si="134"/>
        <v>0</v>
      </c>
      <c r="X1295" s="174" t="str">
        <f t="shared" si="135"/>
        <v>8</v>
      </c>
      <c r="Y1295" s="171"/>
      <c r="Z1295" s="172">
        <f t="shared" si="136"/>
        <v>7360</v>
      </c>
      <c r="AA1295" s="175">
        <f>VLOOKUP(G1295,Ma_KH!$A:$R,14,0)</f>
        <v>60</v>
      </c>
    </row>
    <row r="1296" spans="1:27" hidden="1" x14ac:dyDescent="0.25">
      <c r="A1296" s="179">
        <v>45989</v>
      </c>
      <c r="B1296" s="182">
        <v>4180599452</v>
      </c>
      <c r="C1296" s="178" t="s">
        <v>7767</v>
      </c>
      <c r="D1296" s="179">
        <v>45994</v>
      </c>
      <c r="E1296" s="180"/>
      <c r="F1296" s="178"/>
      <c r="G1296" s="32" t="s">
        <v>7994</v>
      </c>
      <c r="H1296" s="180"/>
      <c r="I1296" s="182">
        <v>4180599452</v>
      </c>
      <c r="J1296" s="182" t="s">
        <v>1784</v>
      </c>
      <c r="K1296" s="332" t="s">
        <v>30</v>
      </c>
      <c r="L1296" s="21" t="str">
        <f>VLOOKUP($K1296,TONG_SL!$A:$D,2,0)</f>
        <v>Gà muối 500g</v>
      </c>
      <c r="N1296" s="21" t="str">
        <f t="shared" si="137"/>
        <v>K-C6</v>
      </c>
      <c r="Q1296" s="21" t="str">
        <f>VLOOKUP(K1296,TONG_SL!$A:$D,3,0)</f>
        <v>Túi</v>
      </c>
      <c r="R1296" s="1">
        <v>10</v>
      </c>
      <c r="S1296" s="171"/>
      <c r="T1296" s="171">
        <f>VLOOKUP(VLOOKUP(G1296,Ma_KH!$A:$R,18,0)&amp;K1296,Gia_MB!$A:$F,6,0)</f>
        <v>111058</v>
      </c>
      <c r="U1296" s="172">
        <f t="shared" si="133"/>
        <v>1110580</v>
      </c>
      <c r="V1296" s="171"/>
      <c r="W1296" s="173">
        <f t="shared" si="134"/>
        <v>0</v>
      </c>
      <c r="X1296" s="174" t="str">
        <f t="shared" si="135"/>
        <v>8</v>
      </c>
      <c r="Y1296" s="171"/>
      <c r="Z1296" s="172">
        <f t="shared" si="136"/>
        <v>88846.400000000009</v>
      </c>
      <c r="AA1296" s="175">
        <f>VLOOKUP(G1296,Ma_KH!$A:$R,14,0)</f>
        <v>60</v>
      </c>
    </row>
    <row r="1297" spans="1:27" hidden="1" x14ac:dyDescent="0.25">
      <c r="A1297" s="179">
        <v>45989</v>
      </c>
      <c r="B1297" s="182">
        <v>4180599609</v>
      </c>
      <c r="C1297" s="178" t="s">
        <v>7767</v>
      </c>
      <c r="D1297" s="179">
        <v>45994</v>
      </c>
      <c r="E1297" s="180"/>
      <c r="F1297" s="178"/>
      <c r="G1297" s="32" t="s">
        <v>1337</v>
      </c>
      <c r="H1297" s="180"/>
      <c r="I1297" s="182">
        <v>4180599609</v>
      </c>
      <c r="J1297" s="182" t="s">
        <v>1784</v>
      </c>
      <c r="K1297" s="332" t="s">
        <v>34</v>
      </c>
      <c r="L1297" s="21" t="str">
        <f>VLOOKUP($K1297,TONG_SL!$A:$D,2,0)</f>
        <v>Tai heo muối 200g</v>
      </c>
      <c r="N1297" s="21" t="str">
        <f t="shared" si="137"/>
        <v>K-C6</v>
      </c>
      <c r="Q1297" s="21" t="str">
        <f>VLOOKUP(K1297,TONG_SL!$A:$D,3,0)</f>
        <v>Túi</v>
      </c>
      <c r="R1297" s="1">
        <v>5</v>
      </c>
      <c r="S1297" s="171"/>
      <c r="T1297" s="171">
        <f>VLOOKUP(VLOOKUP(G1297,Ma_KH!$A:$R,18,0)&amp;K1297,Gia_MB!$A:$F,6,0)</f>
        <v>55595</v>
      </c>
      <c r="U1297" s="172">
        <f t="shared" ref="U1297:U1360" si="138">T1297*R1297</f>
        <v>277975</v>
      </c>
      <c r="V1297" s="171"/>
      <c r="W1297" s="173">
        <f t="shared" ref="W1297:W1360" si="139">U1297*V1297</f>
        <v>0</v>
      </c>
      <c r="X1297" s="174" t="str">
        <f t="shared" ref="X1297:X1360" si="140">IF(B1297&lt;&gt;"","8","0")</f>
        <v>8</v>
      </c>
      <c r="Y1297" s="171"/>
      <c r="Z1297" s="172">
        <f t="shared" ref="Z1297:Z1360" si="141">U1297*X1297%</f>
        <v>22238</v>
      </c>
      <c r="AA1297" s="175">
        <f>VLOOKUP(G1297,Ma_KH!$A:$R,14,0)</f>
        <v>60</v>
      </c>
    </row>
    <row r="1298" spans="1:27" hidden="1" x14ac:dyDescent="0.25">
      <c r="A1298" s="179">
        <v>45989</v>
      </c>
      <c r="B1298" s="182">
        <v>4180599609</v>
      </c>
      <c r="C1298" s="178" t="s">
        <v>7767</v>
      </c>
      <c r="D1298" s="179">
        <v>45994</v>
      </c>
      <c r="E1298" s="180"/>
      <c r="F1298" s="178"/>
      <c r="G1298" s="32" t="s">
        <v>1337</v>
      </c>
      <c r="H1298" s="180"/>
      <c r="I1298" s="182">
        <v>4180599609</v>
      </c>
      <c r="J1298" s="182" t="s">
        <v>1784</v>
      </c>
      <c r="K1298" s="332" t="s">
        <v>32</v>
      </c>
      <c r="L1298" s="21" t="str">
        <f>VLOOKUP($K1298,TONG_SL!$A:$D,2,0)</f>
        <v>Giò Tai Lưỡi Xào 250g</v>
      </c>
      <c r="N1298" s="21" t="str">
        <f t="shared" si="137"/>
        <v>K-C6</v>
      </c>
      <c r="Q1298" s="21" t="str">
        <f>VLOOKUP(K1298,TONG_SL!$A:$D,3,0)</f>
        <v>Túi</v>
      </c>
      <c r="R1298" s="1">
        <v>5</v>
      </c>
      <c r="S1298" s="171"/>
      <c r="T1298" s="171">
        <f>VLOOKUP(VLOOKUP(G1298,Ma_KH!$A:$R,18,0)&amp;K1298,Gia_MB!$A:$F,6,0)</f>
        <v>50182</v>
      </c>
      <c r="U1298" s="172">
        <f t="shared" si="138"/>
        <v>250910</v>
      </c>
      <c r="V1298" s="171"/>
      <c r="W1298" s="173">
        <f t="shared" si="139"/>
        <v>0</v>
      </c>
      <c r="X1298" s="174" t="str">
        <f t="shared" si="140"/>
        <v>8</v>
      </c>
      <c r="Y1298" s="171"/>
      <c r="Z1298" s="172">
        <f t="shared" si="141"/>
        <v>20072.8</v>
      </c>
      <c r="AA1298" s="175">
        <f>VLOOKUP(G1298,Ma_KH!$A:$R,14,0)</f>
        <v>60</v>
      </c>
    </row>
    <row r="1299" spans="1:27" hidden="1" x14ac:dyDescent="0.25">
      <c r="A1299" s="179">
        <v>45989</v>
      </c>
      <c r="B1299" s="182">
        <v>4180599609</v>
      </c>
      <c r="C1299" s="178" t="s">
        <v>7767</v>
      </c>
      <c r="D1299" s="179">
        <v>45994</v>
      </c>
      <c r="E1299" s="180"/>
      <c r="F1299" s="178"/>
      <c r="G1299" s="32" t="s">
        <v>1337</v>
      </c>
      <c r="H1299" s="180"/>
      <c r="I1299" s="182">
        <v>4180599609</v>
      </c>
      <c r="J1299" s="182" t="s">
        <v>1784</v>
      </c>
      <c r="K1299" s="332" t="s">
        <v>27</v>
      </c>
      <c r="L1299" s="21" t="str">
        <f>VLOOKUP($K1299,TONG_SL!$A:$D,2,0)</f>
        <v>Chân giò heo muối 300g</v>
      </c>
      <c r="N1299" s="21" t="str">
        <f t="shared" si="137"/>
        <v>K-C6</v>
      </c>
      <c r="Q1299" s="21" t="str">
        <f>VLOOKUP(K1299,TONG_SL!$A:$D,3,0)</f>
        <v>Túi</v>
      </c>
      <c r="R1299" s="1">
        <v>9</v>
      </c>
      <c r="S1299" s="171"/>
      <c r="T1299" s="171">
        <f>VLOOKUP(VLOOKUP(G1299,Ma_KH!$A:$R,18,0)&amp;K1299,Gia_MB!$A:$F,6,0)</f>
        <v>73431</v>
      </c>
      <c r="U1299" s="172">
        <f t="shared" si="138"/>
        <v>660879</v>
      </c>
      <c r="V1299" s="171"/>
      <c r="W1299" s="173">
        <f t="shared" si="139"/>
        <v>0</v>
      </c>
      <c r="X1299" s="174" t="str">
        <f t="shared" si="140"/>
        <v>8</v>
      </c>
      <c r="Y1299" s="171"/>
      <c r="Z1299" s="172">
        <f t="shared" si="141"/>
        <v>52870.32</v>
      </c>
      <c r="AA1299" s="175">
        <f>VLOOKUP(G1299,Ma_KH!$A:$R,14,0)</f>
        <v>60</v>
      </c>
    </row>
    <row r="1300" spans="1:27" hidden="1" x14ac:dyDescent="0.25">
      <c r="A1300" s="179">
        <v>45989</v>
      </c>
      <c r="B1300" s="182">
        <v>4180599609</v>
      </c>
      <c r="C1300" s="178" t="s">
        <v>7767</v>
      </c>
      <c r="D1300" s="179">
        <v>45994</v>
      </c>
      <c r="E1300" s="180"/>
      <c r="F1300" s="178"/>
      <c r="G1300" s="32" t="s">
        <v>1337</v>
      </c>
      <c r="H1300" s="180"/>
      <c r="I1300" s="182">
        <v>4180599609</v>
      </c>
      <c r="J1300" s="182" t="s">
        <v>1784</v>
      </c>
      <c r="K1300" s="332" t="s">
        <v>48</v>
      </c>
      <c r="L1300" s="21" t="str">
        <f>VLOOKUP($K1300,TONG_SL!$A:$D,2,0)</f>
        <v>Mọc Nấm Hương 250g</v>
      </c>
      <c r="N1300" s="21" t="str">
        <f t="shared" si="137"/>
        <v>K-C6</v>
      </c>
      <c r="Q1300" s="21" t="str">
        <f>VLOOKUP(K1300,TONG_SL!$A:$D,3,0)</f>
        <v>Túi</v>
      </c>
      <c r="R1300" s="1">
        <v>5</v>
      </c>
      <c r="S1300" s="171"/>
      <c r="T1300" s="171">
        <f>VLOOKUP(VLOOKUP(G1300,Ma_KH!$A:$R,18,0)&amp;K1300,Gia_MB!$A:$F,6,0)</f>
        <v>46000</v>
      </c>
      <c r="U1300" s="172">
        <f t="shared" si="138"/>
        <v>230000</v>
      </c>
      <c r="V1300" s="171"/>
      <c r="W1300" s="173">
        <f t="shared" si="139"/>
        <v>0</v>
      </c>
      <c r="X1300" s="174" t="str">
        <f t="shared" si="140"/>
        <v>8</v>
      </c>
      <c r="Y1300" s="171"/>
      <c r="Z1300" s="172">
        <f t="shared" si="141"/>
        <v>18400</v>
      </c>
      <c r="AA1300" s="175">
        <f>VLOOKUP(G1300,Ma_KH!$A:$R,14,0)</f>
        <v>60</v>
      </c>
    </row>
    <row r="1301" spans="1:27" hidden="1" x14ac:dyDescent="0.25">
      <c r="A1301" s="179">
        <v>45989</v>
      </c>
      <c r="B1301" s="182">
        <v>4180599609</v>
      </c>
      <c r="C1301" s="178" t="s">
        <v>7767</v>
      </c>
      <c r="D1301" s="179">
        <v>45994</v>
      </c>
      <c r="E1301" s="180"/>
      <c r="F1301" s="178"/>
      <c r="G1301" s="32" t="s">
        <v>1337</v>
      </c>
      <c r="H1301" s="180"/>
      <c r="I1301" s="182">
        <v>4180599609</v>
      </c>
      <c r="J1301" s="182" t="s">
        <v>1784</v>
      </c>
      <c r="K1301" s="332" t="s">
        <v>30</v>
      </c>
      <c r="L1301" s="21" t="str">
        <f>VLOOKUP($K1301,TONG_SL!$A:$D,2,0)</f>
        <v>Gà muối 500g</v>
      </c>
      <c r="N1301" s="21" t="str">
        <f t="shared" si="137"/>
        <v>K-C6</v>
      </c>
      <c r="Q1301" s="21" t="str">
        <f>VLOOKUP(K1301,TONG_SL!$A:$D,3,0)</f>
        <v>Túi</v>
      </c>
      <c r="R1301" s="1">
        <v>7</v>
      </c>
      <c r="S1301" s="171"/>
      <c r="T1301" s="171">
        <f>VLOOKUP(VLOOKUP(G1301,Ma_KH!$A:$R,18,0)&amp;K1301,Gia_MB!$A:$F,6,0)</f>
        <v>111058</v>
      </c>
      <c r="U1301" s="172">
        <f t="shared" si="138"/>
        <v>777406</v>
      </c>
      <c r="V1301" s="171"/>
      <c r="W1301" s="173">
        <f t="shared" si="139"/>
        <v>0</v>
      </c>
      <c r="X1301" s="174" t="str">
        <f t="shared" si="140"/>
        <v>8</v>
      </c>
      <c r="Y1301" s="171"/>
      <c r="Z1301" s="172">
        <f t="shared" si="141"/>
        <v>62192.480000000003</v>
      </c>
      <c r="AA1301" s="175">
        <f>VLOOKUP(G1301,Ma_KH!$A:$R,14,0)</f>
        <v>60</v>
      </c>
    </row>
    <row r="1302" spans="1:27" hidden="1" x14ac:dyDescent="0.25">
      <c r="A1302" s="179">
        <v>45989</v>
      </c>
      <c r="B1302" s="182">
        <v>4180599677</v>
      </c>
      <c r="C1302" s="178" t="s">
        <v>7767</v>
      </c>
      <c r="D1302" s="179">
        <v>45994</v>
      </c>
      <c r="E1302" s="180"/>
      <c r="F1302" s="178"/>
      <c r="G1302" s="32" t="s">
        <v>116</v>
      </c>
      <c r="H1302" s="180"/>
      <c r="I1302" s="182">
        <v>4180599677</v>
      </c>
      <c r="J1302" s="182" t="s">
        <v>1784</v>
      </c>
      <c r="K1302" s="332" t="s">
        <v>30</v>
      </c>
      <c r="L1302" s="21" t="str">
        <f>VLOOKUP($K1302,TONG_SL!$A:$D,2,0)</f>
        <v>Gà muối 500g</v>
      </c>
      <c r="N1302" s="21" t="str">
        <f t="shared" si="137"/>
        <v>K-C6</v>
      </c>
      <c r="Q1302" s="21" t="str">
        <f>VLOOKUP(K1302,TONG_SL!$A:$D,3,0)</f>
        <v>Túi</v>
      </c>
      <c r="R1302" s="1">
        <v>7</v>
      </c>
      <c r="S1302" s="171"/>
      <c r="T1302" s="171">
        <f>VLOOKUP(VLOOKUP(G1302,Ma_KH!$A:$R,18,0)&amp;K1302,Gia_MB!$A:$F,6,0)</f>
        <v>111058</v>
      </c>
      <c r="U1302" s="172">
        <f t="shared" si="138"/>
        <v>777406</v>
      </c>
      <c r="V1302" s="171"/>
      <c r="W1302" s="173">
        <f t="shared" si="139"/>
        <v>0</v>
      </c>
      <c r="X1302" s="174" t="str">
        <f t="shared" si="140"/>
        <v>8</v>
      </c>
      <c r="Y1302" s="171"/>
      <c r="Z1302" s="172">
        <f t="shared" si="141"/>
        <v>62192.480000000003</v>
      </c>
      <c r="AA1302" s="175">
        <f>VLOOKUP(G1302,Ma_KH!$A:$R,14,0)</f>
        <v>60</v>
      </c>
    </row>
    <row r="1303" spans="1:27" hidden="1" x14ac:dyDescent="0.25">
      <c r="A1303" s="179">
        <v>45989</v>
      </c>
      <c r="B1303" s="182">
        <v>4180599677</v>
      </c>
      <c r="C1303" s="178" t="s">
        <v>7767</v>
      </c>
      <c r="D1303" s="179">
        <v>45994</v>
      </c>
      <c r="E1303" s="180"/>
      <c r="F1303" s="178"/>
      <c r="G1303" s="32" t="s">
        <v>116</v>
      </c>
      <c r="H1303" s="180"/>
      <c r="I1303" s="182">
        <v>4180599677</v>
      </c>
      <c r="J1303" s="182" t="s">
        <v>1784</v>
      </c>
      <c r="K1303" s="332" t="s">
        <v>48</v>
      </c>
      <c r="L1303" s="21" t="str">
        <f>VLOOKUP($K1303,TONG_SL!$A:$D,2,0)</f>
        <v>Mọc Nấm Hương 250g</v>
      </c>
      <c r="N1303" s="21" t="str">
        <f t="shared" si="137"/>
        <v>K-C6</v>
      </c>
      <c r="Q1303" s="21" t="str">
        <f>VLOOKUP(K1303,TONG_SL!$A:$D,3,0)</f>
        <v>Túi</v>
      </c>
      <c r="R1303" s="1">
        <v>5</v>
      </c>
      <c r="S1303" s="171"/>
      <c r="T1303" s="171">
        <f>VLOOKUP(VLOOKUP(G1303,Ma_KH!$A:$R,18,0)&amp;K1303,Gia_MB!$A:$F,6,0)</f>
        <v>46000</v>
      </c>
      <c r="U1303" s="172">
        <f t="shared" si="138"/>
        <v>230000</v>
      </c>
      <c r="V1303" s="171"/>
      <c r="W1303" s="173">
        <f t="shared" si="139"/>
        <v>0</v>
      </c>
      <c r="X1303" s="174" t="str">
        <f t="shared" si="140"/>
        <v>8</v>
      </c>
      <c r="Y1303" s="171"/>
      <c r="Z1303" s="172">
        <f t="shared" si="141"/>
        <v>18400</v>
      </c>
      <c r="AA1303" s="175">
        <f>VLOOKUP(G1303,Ma_KH!$A:$R,14,0)</f>
        <v>60</v>
      </c>
    </row>
    <row r="1304" spans="1:27" hidden="1" x14ac:dyDescent="0.25">
      <c r="A1304" s="179">
        <v>45989</v>
      </c>
      <c r="B1304" s="182">
        <v>4180599677</v>
      </c>
      <c r="C1304" s="178" t="s">
        <v>7767</v>
      </c>
      <c r="D1304" s="179">
        <v>45994</v>
      </c>
      <c r="E1304" s="180"/>
      <c r="F1304" s="178"/>
      <c r="G1304" s="32" t="s">
        <v>116</v>
      </c>
      <c r="H1304" s="180"/>
      <c r="I1304" s="182">
        <v>4180599677</v>
      </c>
      <c r="J1304" s="182" t="s">
        <v>1784</v>
      </c>
      <c r="K1304" s="332" t="s">
        <v>27</v>
      </c>
      <c r="L1304" s="21" t="str">
        <f>VLOOKUP($K1304,TONG_SL!$A:$D,2,0)</f>
        <v>Chân giò heo muối 300g</v>
      </c>
      <c r="N1304" s="21" t="str">
        <f t="shared" si="137"/>
        <v>K-C6</v>
      </c>
      <c r="Q1304" s="21" t="str">
        <f>VLOOKUP(K1304,TONG_SL!$A:$D,3,0)</f>
        <v>Túi</v>
      </c>
      <c r="R1304" s="1">
        <v>9</v>
      </c>
      <c r="S1304" s="171"/>
      <c r="T1304" s="171">
        <f>VLOOKUP(VLOOKUP(G1304,Ma_KH!$A:$R,18,0)&amp;K1304,Gia_MB!$A:$F,6,0)</f>
        <v>73431</v>
      </c>
      <c r="U1304" s="172">
        <f t="shared" si="138"/>
        <v>660879</v>
      </c>
      <c r="V1304" s="171"/>
      <c r="W1304" s="173">
        <f t="shared" si="139"/>
        <v>0</v>
      </c>
      <c r="X1304" s="174" t="str">
        <f t="shared" si="140"/>
        <v>8</v>
      </c>
      <c r="Y1304" s="171"/>
      <c r="Z1304" s="172">
        <f t="shared" si="141"/>
        <v>52870.32</v>
      </c>
      <c r="AA1304" s="175">
        <f>VLOOKUP(G1304,Ma_KH!$A:$R,14,0)</f>
        <v>60</v>
      </c>
    </row>
    <row r="1305" spans="1:27" hidden="1" x14ac:dyDescent="0.25">
      <c r="A1305" s="179">
        <v>45989</v>
      </c>
      <c r="B1305" s="182">
        <v>4180599677</v>
      </c>
      <c r="C1305" s="178" t="s">
        <v>7767</v>
      </c>
      <c r="D1305" s="179">
        <v>45994</v>
      </c>
      <c r="E1305" s="180"/>
      <c r="F1305" s="178"/>
      <c r="G1305" s="32" t="s">
        <v>116</v>
      </c>
      <c r="H1305" s="180"/>
      <c r="I1305" s="182">
        <v>4180599677</v>
      </c>
      <c r="J1305" s="182" t="s">
        <v>1784</v>
      </c>
      <c r="K1305" s="332" t="s">
        <v>32</v>
      </c>
      <c r="L1305" s="21" t="str">
        <f>VLOOKUP($K1305,TONG_SL!$A:$D,2,0)</f>
        <v>Giò Tai Lưỡi Xào 250g</v>
      </c>
      <c r="N1305" s="21" t="str">
        <f t="shared" si="137"/>
        <v>K-C6</v>
      </c>
      <c r="Q1305" s="21" t="str">
        <f>VLOOKUP(K1305,TONG_SL!$A:$D,3,0)</f>
        <v>Túi</v>
      </c>
      <c r="R1305" s="1">
        <v>5</v>
      </c>
      <c r="S1305" s="171"/>
      <c r="T1305" s="171">
        <f>VLOOKUP(VLOOKUP(G1305,Ma_KH!$A:$R,18,0)&amp;K1305,Gia_MB!$A:$F,6,0)</f>
        <v>50182</v>
      </c>
      <c r="U1305" s="172">
        <f t="shared" si="138"/>
        <v>250910</v>
      </c>
      <c r="V1305" s="171"/>
      <c r="W1305" s="173">
        <f t="shared" si="139"/>
        <v>0</v>
      </c>
      <c r="X1305" s="174" t="str">
        <f t="shared" si="140"/>
        <v>8</v>
      </c>
      <c r="Y1305" s="171"/>
      <c r="Z1305" s="172">
        <f t="shared" si="141"/>
        <v>20072.8</v>
      </c>
      <c r="AA1305" s="175">
        <f>VLOOKUP(G1305,Ma_KH!$A:$R,14,0)</f>
        <v>60</v>
      </c>
    </row>
    <row r="1306" spans="1:27" hidden="1" x14ac:dyDescent="0.25">
      <c r="A1306" s="179">
        <v>45989</v>
      </c>
      <c r="B1306" s="182">
        <v>4180599622</v>
      </c>
      <c r="C1306" s="178" t="s">
        <v>7767</v>
      </c>
      <c r="D1306" s="179">
        <v>45994</v>
      </c>
      <c r="E1306" s="180"/>
      <c r="F1306" s="178"/>
      <c r="G1306" s="32" t="s">
        <v>198</v>
      </c>
      <c r="H1306" s="180"/>
      <c r="I1306" s="182">
        <v>4180599622</v>
      </c>
      <c r="J1306" s="182" t="s">
        <v>1784</v>
      </c>
      <c r="K1306" s="332" t="s">
        <v>34</v>
      </c>
      <c r="L1306" s="21" t="str">
        <f>VLOOKUP($K1306,TONG_SL!$A:$D,2,0)</f>
        <v>Tai heo muối 200g</v>
      </c>
      <c r="N1306" s="21" t="str">
        <f t="shared" si="137"/>
        <v>K-C6</v>
      </c>
      <c r="Q1306" s="21" t="str">
        <f>VLOOKUP(K1306,TONG_SL!$A:$D,3,0)</f>
        <v>Túi</v>
      </c>
      <c r="R1306" s="1">
        <v>1</v>
      </c>
      <c r="S1306" s="171"/>
      <c r="T1306" s="171">
        <f>VLOOKUP(VLOOKUP(G1306,Ma_KH!$A:$R,18,0)&amp;K1306,Gia_MB!$A:$F,6,0)</f>
        <v>55595</v>
      </c>
      <c r="U1306" s="172">
        <f t="shared" si="138"/>
        <v>55595</v>
      </c>
      <c r="V1306" s="171"/>
      <c r="W1306" s="173">
        <f t="shared" si="139"/>
        <v>0</v>
      </c>
      <c r="X1306" s="174" t="str">
        <f t="shared" si="140"/>
        <v>8</v>
      </c>
      <c r="Y1306" s="171"/>
      <c r="Z1306" s="172">
        <f t="shared" si="141"/>
        <v>4447.6000000000004</v>
      </c>
      <c r="AA1306" s="175">
        <f>VLOOKUP(G1306,Ma_KH!$A:$R,14,0)</f>
        <v>60</v>
      </c>
    </row>
    <row r="1307" spans="1:27" hidden="1" x14ac:dyDescent="0.25">
      <c r="A1307" s="179">
        <v>45989</v>
      </c>
      <c r="B1307" s="182">
        <v>4180599622</v>
      </c>
      <c r="C1307" s="178" t="s">
        <v>7767</v>
      </c>
      <c r="D1307" s="179">
        <v>45994</v>
      </c>
      <c r="E1307" s="180"/>
      <c r="F1307" s="178"/>
      <c r="G1307" s="32" t="s">
        <v>198</v>
      </c>
      <c r="H1307" s="180"/>
      <c r="I1307" s="182">
        <v>4180599622</v>
      </c>
      <c r="J1307" s="182" t="s">
        <v>1784</v>
      </c>
      <c r="K1307" s="332" t="s">
        <v>32</v>
      </c>
      <c r="L1307" s="21" t="str">
        <f>VLOOKUP($K1307,TONG_SL!$A:$D,2,0)</f>
        <v>Giò Tai Lưỡi Xào 250g</v>
      </c>
      <c r="N1307" s="21" t="str">
        <f t="shared" si="137"/>
        <v>K-C6</v>
      </c>
      <c r="Q1307" s="21" t="str">
        <f>VLOOKUP(K1307,TONG_SL!$A:$D,3,0)</f>
        <v>Túi</v>
      </c>
      <c r="R1307" s="1">
        <v>5</v>
      </c>
      <c r="S1307" s="171"/>
      <c r="T1307" s="171">
        <f>VLOOKUP(VLOOKUP(G1307,Ma_KH!$A:$R,18,0)&amp;K1307,Gia_MB!$A:$F,6,0)</f>
        <v>50182</v>
      </c>
      <c r="U1307" s="172">
        <f t="shared" si="138"/>
        <v>250910</v>
      </c>
      <c r="V1307" s="171"/>
      <c r="W1307" s="173">
        <f t="shared" si="139"/>
        <v>0</v>
      </c>
      <c r="X1307" s="174" t="str">
        <f t="shared" si="140"/>
        <v>8</v>
      </c>
      <c r="Y1307" s="171"/>
      <c r="Z1307" s="172">
        <f t="shared" si="141"/>
        <v>20072.8</v>
      </c>
      <c r="AA1307" s="175">
        <f>VLOOKUP(G1307,Ma_KH!$A:$R,14,0)</f>
        <v>60</v>
      </c>
    </row>
    <row r="1308" spans="1:27" hidden="1" x14ac:dyDescent="0.25">
      <c r="A1308" s="179">
        <v>45989</v>
      </c>
      <c r="B1308" s="182">
        <v>4180599622</v>
      </c>
      <c r="C1308" s="178" t="s">
        <v>7767</v>
      </c>
      <c r="D1308" s="179">
        <v>45994</v>
      </c>
      <c r="E1308" s="180"/>
      <c r="F1308" s="178"/>
      <c r="G1308" s="32" t="s">
        <v>198</v>
      </c>
      <c r="H1308" s="180"/>
      <c r="I1308" s="182">
        <v>4180599622</v>
      </c>
      <c r="J1308" s="182" t="s">
        <v>1784</v>
      </c>
      <c r="K1308" s="332" t="s">
        <v>27</v>
      </c>
      <c r="L1308" s="21" t="str">
        <f>VLOOKUP($K1308,TONG_SL!$A:$D,2,0)</f>
        <v>Chân giò heo muối 300g</v>
      </c>
      <c r="N1308" s="21" t="str">
        <f t="shared" si="137"/>
        <v>K-C6</v>
      </c>
      <c r="Q1308" s="21" t="str">
        <f>VLOOKUP(K1308,TONG_SL!$A:$D,3,0)</f>
        <v>Túi</v>
      </c>
      <c r="R1308" s="1">
        <v>5</v>
      </c>
      <c r="S1308" s="171"/>
      <c r="T1308" s="171">
        <f>VLOOKUP(VLOOKUP(G1308,Ma_KH!$A:$R,18,0)&amp;K1308,Gia_MB!$A:$F,6,0)</f>
        <v>73431</v>
      </c>
      <c r="U1308" s="172">
        <f t="shared" si="138"/>
        <v>367155</v>
      </c>
      <c r="V1308" s="171"/>
      <c r="W1308" s="173">
        <f t="shared" si="139"/>
        <v>0</v>
      </c>
      <c r="X1308" s="174" t="str">
        <f t="shared" si="140"/>
        <v>8</v>
      </c>
      <c r="Y1308" s="171"/>
      <c r="Z1308" s="172">
        <f t="shared" si="141"/>
        <v>29372.400000000001</v>
      </c>
      <c r="AA1308" s="175">
        <f>VLOOKUP(G1308,Ma_KH!$A:$R,14,0)</f>
        <v>60</v>
      </c>
    </row>
    <row r="1309" spans="1:27" hidden="1" x14ac:dyDescent="0.25">
      <c r="A1309" s="179">
        <v>45989</v>
      </c>
      <c r="B1309" s="182">
        <v>4180599622</v>
      </c>
      <c r="C1309" s="178" t="s">
        <v>7767</v>
      </c>
      <c r="D1309" s="179">
        <v>45994</v>
      </c>
      <c r="E1309" s="180"/>
      <c r="F1309" s="178"/>
      <c r="G1309" s="32" t="s">
        <v>198</v>
      </c>
      <c r="H1309" s="180"/>
      <c r="I1309" s="182">
        <v>4180599622</v>
      </c>
      <c r="J1309" s="182" t="s">
        <v>1784</v>
      </c>
      <c r="K1309" s="332" t="s">
        <v>30</v>
      </c>
      <c r="L1309" s="21" t="str">
        <f>VLOOKUP($K1309,TONG_SL!$A:$D,2,0)</f>
        <v>Gà muối 500g</v>
      </c>
      <c r="N1309" s="21" t="str">
        <f t="shared" si="137"/>
        <v>K-C6</v>
      </c>
      <c r="Q1309" s="21" t="str">
        <f>VLOOKUP(K1309,TONG_SL!$A:$D,3,0)</f>
        <v>Túi</v>
      </c>
      <c r="R1309" s="1">
        <v>4</v>
      </c>
      <c r="S1309" s="171"/>
      <c r="T1309" s="171">
        <f>VLOOKUP(VLOOKUP(G1309,Ma_KH!$A:$R,18,0)&amp;K1309,Gia_MB!$A:$F,6,0)</f>
        <v>111058</v>
      </c>
      <c r="U1309" s="172">
        <f t="shared" si="138"/>
        <v>444232</v>
      </c>
      <c r="V1309" s="171"/>
      <c r="W1309" s="173">
        <f t="shared" si="139"/>
        <v>0</v>
      </c>
      <c r="X1309" s="174" t="str">
        <f t="shared" si="140"/>
        <v>8</v>
      </c>
      <c r="Y1309" s="171"/>
      <c r="Z1309" s="172">
        <f t="shared" si="141"/>
        <v>35538.559999999998</v>
      </c>
      <c r="AA1309" s="175">
        <f>VLOOKUP(G1309,Ma_KH!$A:$R,14,0)</f>
        <v>60</v>
      </c>
    </row>
    <row r="1310" spans="1:27" hidden="1" x14ac:dyDescent="0.25">
      <c r="A1310" s="179">
        <v>45989</v>
      </c>
      <c r="B1310" s="182">
        <v>4180599497</v>
      </c>
      <c r="C1310" s="178" t="s">
        <v>7767</v>
      </c>
      <c r="D1310" s="179">
        <v>45994</v>
      </c>
      <c r="E1310" s="180"/>
      <c r="F1310" s="178"/>
      <c r="G1310" s="32" t="s">
        <v>171</v>
      </c>
      <c r="H1310" s="180"/>
      <c r="I1310" s="182">
        <v>4180599497</v>
      </c>
      <c r="J1310" s="182" t="s">
        <v>1784</v>
      </c>
      <c r="K1310" s="332" t="s">
        <v>32</v>
      </c>
      <c r="L1310" s="21" t="str">
        <f>VLOOKUP($K1310,TONG_SL!$A:$D,2,0)</f>
        <v>Giò Tai Lưỡi Xào 250g</v>
      </c>
      <c r="N1310" s="21" t="str">
        <f t="shared" si="137"/>
        <v>K-C6</v>
      </c>
      <c r="Q1310" s="21" t="str">
        <f>VLOOKUP(K1310,TONG_SL!$A:$D,3,0)</f>
        <v>Túi</v>
      </c>
      <c r="R1310" s="1">
        <v>2</v>
      </c>
      <c r="S1310" s="171"/>
      <c r="T1310" s="171">
        <f>VLOOKUP(VLOOKUP(G1310,Ma_KH!$A:$R,18,0)&amp;K1310,Gia_MB!$A:$F,6,0)</f>
        <v>50182</v>
      </c>
      <c r="U1310" s="172">
        <f t="shared" si="138"/>
        <v>100364</v>
      </c>
      <c r="V1310" s="171"/>
      <c r="W1310" s="173">
        <f t="shared" si="139"/>
        <v>0</v>
      </c>
      <c r="X1310" s="174" t="str">
        <f t="shared" si="140"/>
        <v>8</v>
      </c>
      <c r="Y1310" s="171"/>
      <c r="Z1310" s="172">
        <f t="shared" si="141"/>
        <v>8029.12</v>
      </c>
      <c r="AA1310" s="175">
        <f>VLOOKUP(G1310,Ma_KH!$A:$R,14,0)</f>
        <v>60</v>
      </c>
    </row>
    <row r="1311" spans="1:27" hidden="1" x14ac:dyDescent="0.25">
      <c r="A1311" s="179">
        <v>45989</v>
      </c>
      <c r="B1311" s="182">
        <v>4180599497</v>
      </c>
      <c r="C1311" s="178" t="s">
        <v>7767</v>
      </c>
      <c r="D1311" s="179">
        <v>45994</v>
      </c>
      <c r="E1311" s="180"/>
      <c r="F1311" s="178"/>
      <c r="G1311" s="32" t="s">
        <v>171</v>
      </c>
      <c r="H1311" s="180"/>
      <c r="I1311" s="182">
        <v>4180599497</v>
      </c>
      <c r="J1311" s="182" t="s">
        <v>1784</v>
      </c>
      <c r="K1311" s="332" t="s">
        <v>27</v>
      </c>
      <c r="L1311" s="21" t="str">
        <f>VLOOKUP($K1311,TONG_SL!$A:$D,2,0)</f>
        <v>Chân giò heo muối 300g</v>
      </c>
      <c r="N1311" s="21" t="str">
        <f t="shared" si="137"/>
        <v>K-C6</v>
      </c>
      <c r="Q1311" s="21" t="str">
        <f>VLOOKUP(K1311,TONG_SL!$A:$D,3,0)</f>
        <v>Túi</v>
      </c>
      <c r="R1311" s="1">
        <v>18</v>
      </c>
      <c r="S1311" s="171"/>
      <c r="T1311" s="171">
        <f>VLOOKUP(VLOOKUP(G1311,Ma_KH!$A:$R,18,0)&amp;K1311,Gia_MB!$A:$F,6,0)</f>
        <v>73431</v>
      </c>
      <c r="U1311" s="172">
        <f t="shared" si="138"/>
        <v>1321758</v>
      </c>
      <c r="V1311" s="171"/>
      <c r="W1311" s="173">
        <f t="shared" si="139"/>
        <v>0</v>
      </c>
      <c r="X1311" s="174" t="str">
        <f t="shared" si="140"/>
        <v>8</v>
      </c>
      <c r="Y1311" s="171"/>
      <c r="Z1311" s="172">
        <f t="shared" si="141"/>
        <v>105740.64</v>
      </c>
      <c r="AA1311" s="175">
        <f>VLOOKUP(G1311,Ma_KH!$A:$R,14,0)</f>
        <v>60</v>
      </c>
    </row>
    <row r="1312" spans="1:27" hidden="1" x14ac:dyDescent="0.25">
      <c r="A1312" s="179">
        <v>45989</v>
      </c>
      <c r="B1312" s="182">
        <v>4180599497</v>
      </c>
      <c r="C1312" s="178" t="s">
        <v>7767</v>
      </c>
      <c r="D1312" s="179">
        <v>45994</v>
      </c>
      <c r="E1312" s="180"/>
      <c r="F1312" s="178"/>
      <c r="G1312" s="32" t="s">
        <v>171</v>
      </c>
      <c r="H1312" s="180"/>
      <c r="I1312" s="182">
        <v>4180599497</v>
      </c>
      <c r="J1312" s="182" t="s">
        <v>1784</v>
      </c>
      <c r="K1312" s="332" t="s">
        <v>48</v>
      </c>
      <c r="L1312" s="21" t="str">
        <f>VLOOKUP($K1312,TONG_SL!$A:$D,2,0)</f>
        <v>Mọc Nấm Hương 250g</v>
      </c>
      <c r="N1312" s="21" t="str">
        <f t="shared" si="137"/>
        <v>K-C6</v>
      </c>
      <c r="Q1312" s="21" t="str">
        <f>VLOOKUP(K1312,TONG_SL!$A:$D,3,0)</f>
        <v>Túi</v>
      </c>
      <c r="R1312" s="1">
        <v>4</v>
      </c>
      <c r="S1312" s="171"/>
      <c r="T1312" s="171">
        <f>VLOOKUP(VLOOKUP(G1312,Ma_KH!$A:$R,18,0)&amp;K1312,Gia_MB!$A:$F,6,0)</f>
        <v>46000</v>
      </c>
      <c r="U1312" s="172">
        <f t="shared" si="138"/>
        <v>184000</v>
      </c>
      <c r="V1312" s="171"/>
      <c r="W1312" s="173">
        <f t="shared" si="139"/>
        <v>0</v>
      </c>
      <c r="X1312" s="174" t="str">
        <f t="shared" si="140"/>
        <v>8</v>
      </c>
      <c r="Y1312" s="171"/>
      <c r="Z1312" s="172">
        <f t="shared" si="141"/>
        <v>14720</v>
      </c>
      <c r="AA1312" s="175">
        <f>VLOOKUP(G1312,Ma_KH!$A:$R,14,0)</f>
        <v>60</v>
      </c>
    </row>
    <row r="1313" spans="1:27" hidden="1" x14ac:dyDescent="0.25">
      <c r="A1313" s="179">
        <v>45989</v>
      </c>
      <c r="B1313" s="182">
        <v>4180599497</v>
      </c>
      <c r="C1313" s="178" t="s">
        <v>7767</v>
      </c>
      <c r="D1313" s="179">
        <v>45994</v>
      </c>
      <c r="E1313" s="180"/>
      <c r="F1313" s="178"/>
      <c r="G1313" s="32" t="s">
        <v>171</v>
      </c>
      <c r="H1313" s="180"/>
      <c r="I1313" s="182">
        <v>4180599497</v>
      </c>
      <c r="J1313" s="182" t="s">
        <v>1784</v>
      </c>
      <c r="K1313" s="332" t="s">
        <v>30</v>
      </c>
      <c r="L1313" s="21" t="str">
        <f>VLOOKUP($K1313,TONG_SL!$A:$D,2,0)</f>
        <v>Gà muối 500g</v>
      </c>
      <c r="N1313" s="21" t="str">
        <f t="shared" si="137"/>
        <v>K-C6</v>
      </c>
      <c r="Q1313" s="21" t="str">
        <f>VLOOKUP(K1313,TONG_SL!$A:$D,3,0)</f>
        <v>Túi</v>
      </c>
      <c r="R1313" s="1">
        <v>2</v>
      </c>
      <c r="S1313" s="171"/>
      <c r="T1313" s="171">
        <f>VLOOKUP(VLOOKUP(G1313,Ma_KH!$A:$R,18,0)&amp;K1313,Gia_MB!$A:$F,6,0)</f>
        <v>111058</v>
      </c>
      <c r="U1313" s="172">
        <f t="shared" si="138"/>
        <v>222116</v>
      </c>
      <c r="V1313" s="171"/>
      <c r="W1313" s="173">
        <f t="shared" si="139"/>
        <v>0</v>
      </c>
      <c r="X1313" s="174" t="str">
        <f t="shared" si="140"/>
        <v>8</v>
      </c>
      <c r="Y1313" s="171"/>
      <c r="Z1313" s="172">
        <f t="shared" si="141"/>
        <v>17769.28</v>
      </c>
      <c r="AA1313" s="175">
        <f>VLOOKUP(G1313,Ma_KH!$A:$R,14,0)</f>
        <v>60</v>
      </c>
    </row>
    <row r="1314" spans="1:27" hidden="1" x14ac:dyDescent="0.25">
      <c r="A1314" s="179">
        <v>45989</v>
      </c>
      <c r="B1314" s="182">
        <v>4180599655</v>
      </c>
      <c r="C1314" s="178" t="s">
        <v>7767</v>
      </c>
      <c r="D1314" s="179">
        <v>45994</v>
      </c>
      <c r="E1314" s="180"/>
      <c r="F1314" s="178"/>
      <c r="G1314" s="32" t="s">
        <v>1442</v>
      </c>
      <c r="H1314" s="180"/>
      <c r="I1314" s="182">
        <v>4180599655</v>
      </c>
      <c r="J1314" s="182" t="s">
        <v>1784</v>
      </c>
      <c r="K1314" s="332" t="s">
        <v>32</v>
      </c>
      <c r="L1314" s="21" t="str">
        <f>VLOOKUP($K1314,TONG_SL!$A:$D,2,0)</f>
        <v>Giò Tai Lưỡi Xào 250g</v>
      </c>
      <c r="N1314" s="21" t="str">
        <f t="shared" si="137"/>
        <v>K-C6</v>
      </c>
      <c r="Q1314" s="21" t="str">
        <f>VLOOKUP(K1314,TONG_SL!$A:$D,3,0)</f>
        <v>Túi</v>
      </c>
      <c r="R1314" s="1">
        <v>5</v>
      </c>
      <c r="S1314" s="171"/>
      <c r="T1314" s="171">
        <f>VLOOKUP(VLOOKUP(G1314,Ma_KH!$A:$R,18,0)&amp;K1314,Gia_MB!$A:$F,6,0)</f>
        <v>50182</v>
      </c>
      <c r="U1314" s="172">
        <f t="shared" si="138"/>
        <v>250910</v>
      </c>
      <c r="V1314" s="171"/>
      <c r="W1314" s="173">
        <f t="shared" si="139"/>
        <v>0</v>
      </c>
      <c r="X1314" s="174" t="str">
        <f t="shared" si="140"/>
        <v>8</v>
      </c>
      <c r="Y1314" s="171"/>
      <c r="Z1314" s="172">
        <f t="shared" si="141"/>
        <v>20072.8</v>
      </c>
      <c r="AA1314" s="175">
        <f>VLOOKUP(G1314,Ma_KH!$A:$R,14,0)</f>
        <v>60</v>
      </c>
    </row>
    <row r="1315" spans="1:27" hidden="1" x14ac:dyDescent="0.25">
      <c r="A1315" s="179">
        <v>45989</v>
      </c>
      <c r="B1315" s="182">
        <v>4180599655</v>
      </c>
      <c r="C1315" s="178" t="s">
        <v>7767</v>
      </c>
      <c r="D1315" s="179">
        <v>45994</v>
      </c>
      <c r="E1315" s="180"/>
      <c r="F1315" s="178"/>
      <c r="G1315" s="32" t="s">
        <v>1442</v>
      </c>
      <c r="H1315" s="180"/>
      <c r="I1315" s="182">
        <v>4180599655</v>
      </c>
      <c r="J1315" s="182" t="s">
        <v>1784</v>
      </c>
      <c r="K1315" s="332" t="s">
        <v>27</v>
      </c>
      <c r="L1315" s="21" t="str">
        <f>VLOOKUP($K1315,TONG_SL!$A:$D,2,0)</f>
        <v>Chân giò heo muối 300g</v>
      </c>
      <c r="N1315" s="21" t="str">
        <f t="shared" si="137"/>
        <v>K-C6</v>
      </c>
      <c r="Q1315" s="21" t="str">
        <f>VLOOKUP(K1315,TONG_SL!$A:$D,3,0)</f>
        <v>Túi</v>
      </c>
      <c r="R1315" s="1">
        <v>6</v>
      </c>
      <c r="S1315" s="171"/>
      <c r="T1315" s="171">
        <f>VLOOKUP(VLOOKUP(G1315,Ma_KH!$A:$R,18,0)&amp;K1315,Gia_MB!$A:$F,6,0)</f>
        <v>73431</v>
      </c>
      <c r="U1315" s="172">
        <f t="shared" si="138"/>
        <v>440586</v>
      </c>
      <c r="V1315" s="171"/>
      <c r="W1315" s="173">
        <f t="shared" si="139"/>
        <v>0</v>
      </c>
      <c r="X1315" s="174" t="str">
        <f t="shared" si="140"/>
        <v>8</v>
      </c>
      <c r="Y1315" s="171"/>
      <c r="Z1315" s="172">
        <f t="shared" si="141"/>
        <v>35246.879999999997</v>
      </c>
      <c r="AA1315" s="175">
        <f>VLOOKUP(G1315,Ma_KH!$A:$R,14,0)</f>
        <v>60</v>
      </c>
    </row>
    <row r="1316" spans="1:27" hidden="1" x14ac:dyDescent="0.25">
      <c r="A1316" s="179">
        <v>45989</v>
      </c>
      <c r="B1316" s="182">
        <v>4180599655</v>
      </c>
      <c r="C1316" s="178" t="s">
        <v>7767</v>
      </c>
      <c r="D1316" s="179">
        <v>45994</v>
      </c>
      <c r="E1316" s="180"/>
      <c r="F1316" s="178"/>
      <c r="G1316" s="32" t="s">
        <v>1442</v>
      </c>
      <c r="H1316" s="180"/>
      <c r="I1316" s="182">
        <v>4180599655</v>
      </c>
      <c r="J1316" s="182" t="s">
        <v>1784</v>
      </c>
      <c r="K1316" s="332" t="s">
        <v>48</v>
      </c>
      <c r="L1316" s="21" t="str">
        <f>VLOOKUP($K1316,TONG_SL!$A:$D,2,0)</f>
        <v>Mọc Nấm Hương 250g</v>
      </c>
      <c r="N1316" s="21" t="str">
        <f t="shared" si="137"/>
        <v>K-C6</v>
      </c>
      <c r="Q1316" s="21" t="str">
        <f>VLOOKUP(K1316,TONG_SL!$A:$D,3,0)</f>
        <v>Túi</v>
      </c>
      <c r="R1316" s="1">
        <v>1</v>
      </c>
      <c r="S1316" s="171"/>
      <c r="T1316" s="171">
        <f>VLOOKUP(VLOOKUP(G1316,Ma_KH!$A:$R,18,0)&amp;K1316,Gia_MB!$A:$F,6,0)</f>
        <v>46000</v>
      </c>
      <c r="U1316" s="172">
        <f t="shared" si="138"/>
        <v>46000</v>
      </c>
      <c r="V1316" s="171"/>
      <c r="W1316" s="173">
        <f t="shared" si="139"/>
        <v>0</v>
      </c>
      <c r="X1316" s="174" t="str">
        <f t="shared" si="140"/>
        <v>8</v>
      </c>
      <c r="Y1316" s="171"/>
      <c r="Z1316" s="172">
        <f t="shared" si="141"/>
        <v>3680</v>
      </c>
      <c r="AA1316" s="175">
        <f>VLOOKUP(G1316,Ma_KH!$A:$R,14,0)</f>
        <v>60</v>
      </c>
    </row>
    <row r="1317" spans="1:27" hidden="1" x14ac:dyDescent="0.25">
      <c r="A1317" s="179">
        <v>45989</v>
      </c>
      <c r="B1317" s="182">
        <v>4180599514</v>
      </c>
      <c r="C1317" s="178" t="s">
        <v>7767</v>
      </c>
      <c r="D1317" s="179">
        <v>45994</v>
      </c>
      <c r="E1317" s="180"/>
      <c r="F1317" s="178"/>
      <c r="G1317" s="32" t="s">
        <v>177</v>
      </c>
      <c r="H1317" s="180"/>
      <c r="I1317" s="182">
        <v>4180599514</v>
      </c>
      <c r="J1317" s="182" t="s">
        <v>1784</v>
      </c>
      <c r="K1317" s="332" t="s">
        <v>30</v>
      </c>
      <c r="L1317" s="21" t="str">
        <f>VLOOKUP($K1317,TONG_SL!$A:$D,2,0)</f>
        <v>Gà muối 500g</v>
      </c>
      <c r="N1317" s="21" t="str">
        <f t="shared" si="137"/>
        <v>K-C6</v>
      </c>
      <c r="Q1317" s="21" t="str">
        <f>VLOOKUP(K1317,TONG_SL!$A:$D,3,0)</f>
        <v>Túi</v>
      </c>
      <c r="R1317" s="1">
        <v>1</v>
      </c>
      <c r="S1317" s="171"/>
      <c r="T1317" s="171">
        <f>VLOOKUP(VLOOKUP(G1317,Ma_KH!$A:$R,18,0)&amp;K1317,Gia_MB!$A:$F,6,0)</f>
        <v>111058</v>
      </c>
      <c r="U1317" s="172">
        <f t="shared" si="138"/>
        <v>111058</v>
      </c>
      <c r="V1317" s="171"/>
      <c r="W1317" s="173">
        <f t="shared" si="139"/>
        <v>0</v>
      </c>
      <c r="X1317" s="174" t="str">
        <f t="shared" si="140"/>
        <v>8</v>
      </c>
      <c r="Y1317" s="171"/>
      <c r="Z1317" s="172">
        <f t="shared" si="141"/>
        <v>8884.64</v>
      </c>
      <c r="AA1317" s="175">
        <f>VLOOKUP(G1317,Ma_KH!$A:$R,14,0)</f>
        <v>60</v>
      </c>
    </row>
    <row r="1318" spans="1:27" hidden="1" x14ac:dyDescent="0.25">
      <c r="A1318" s="179">
        <v>45989</v>
      </c>
      <c r="B1318" s="182">
        <v>4180599514</v>
      </c>
      <c r="C1318" s="178" t="s">
        <v>7767</v>
      </c>
      <c r="D1318" s="179">
        <v>45994</v>
      </c>
      <c r="E1318" s="180"/>
      <c r="F1318" s="178"/>
      <c r="G1318" s="32" t="s">
        <v>177</v>
      </c>
      <c r="H1318" s="180"/>
      <c r="I1318" s="182">
        <v>4180599514</v>
      </c>
      <c r="J1318" s="182" t="s">
        <v>1784</v>
      </c>
      <c r="K1318" s="332" t="s">
        <v>48</v>
      </c>
      <c r="L1318" s="21" t="str">
        <f>VLOOKUP($K1318,TONG_SL!$A:$D,2,0)</f>
        <v>Mọc Nấm Hương 250g</v>
      </c>
      <c r="N1318" s="21" t="str">
        <f t="shared" si="137"/>
        <v>K-C6</v>
      </c>
      <c r="Q1318" s="21" t="str">
        <f>VLOOKUP(K1318,TONG_SL!$A:$D,3,0)</f>
        <v>Túi</v>
      </c>
      <c r="R1318" s="1">
        <v>5</v>
      </c>
      <c r="S1318" s="171"/>
      <c r="T1318" s="171">
        <f>VLOOKUP(VLOOKUP(G1318,Ma_KH!$A:$R,18,0)&amp;K1318,Gia_MB!$A:$F,6,0)</f>
        <v>46000</v>
      </c>
      <c r="U1318" s="172">
        <f t="shared" si="138"/>
        <v>230000</v>
      </c>
      <c r="V1318" s="171"/>
      <c r="W1318" s="173">
        <f t="shared" si="139"/>
        <v>0</v>
      </c>
      <c r="X1318" s="174" t="str">
        <f t="shared" si="140"/>
        <v>8</v>
      </c>
      <c r="Y1318" s="171"/>
      <c r="Z1318" s="172">
        <f t="shared" si="141"/>
        <v>18400</v>
      </c>
      <c r="AA1318" s="175">
        <f>VLOOKUP(G1318,Ma_KH!$A:$R,14,0)</f>
        <v>60</v>
      </c>
    </row>
    <row r="1319" spans="1:27" hidden="1" x14ac:dyDescent="0.25">
      <c r="A1319" s="179">
        <v>45989</v>
      </c>
      <c r="B1319" s="182">
        <v>4180599514</v>
      </c>
      <c r="C1319" s="178" t="s">
        <v>7767</v>
      </c>
      <c r="D1319" s="179">
        <v>45994</v>
      </c>
      <c r="E1319" s="180"/>
      <c r="F1319" s="178"/>
      <c r="G1319" s="32" t="s">
        <v>177</v>
      </c>
      <c r="H1319" s="180"/>
      <c r="I1319" s="182">
        <v>4180599514</v>
      </c>
      <c r="J1319" s="182" t="s">
        <v>1784</v>
      </c>
      <c r="K1319" s="332" t="s">
        <v>32</v>
      </c>
      <c r="L1319" s="21" t="str">
        <f>VLOOKUP($K1319,TONG_SL!$A:$D,2,0)</f>
        <v>Giò Tai Lưỡi Xào 250g</v>
      </c>
      <c r="N1319" s="21" t="str">
        <f t="shared" si="137"/>
        <v>K-C6</v>
      </c>
      <c r="Q1319" s="21" t="str">
        <f>VLOOKUP(K1319,TONG_SL!$A:$D,3,0)</f>
        <v>Túi</v>
      </c>
      <c r="R1319" s="1">
        <v>5</v>
      </c>
      <c r="S1319" s="171"/>
      <c r="T1319" s="171">
        <f>VLOOKUP(VLOOKUP(G1319,Ma_KH!$A:$R,18,0)&amp;K1319,Gia_MB!$A:$F,6,0)</f>
        <v>50182</v>
      </c>
      <c r="U1319" s="172">
        <f t="shared" si="138"/>
        <v>250910</v>
      </c>
      <c r="V1319" s="171"/>
      <c r="W1319" s="173">
        <f t="shared" si="139"/>
        <v>0</v>
      </c>
      <c r="X1319" s="174" t="str">
        <f t="shared" si="140"/>
        <v>8</v>
      </c>
      <c r="Y1319" s="171"/>
      <c r="Z1319" s="172">
        <f t="shared" si="141"/>
        <v>20072.8</v>
      </c>
      <c r="AA1319" s="175">
        <f>VLOOKUP(G1319,Ma_KH!$A:$R,14,0)</f>
        <v>60</v>
      </c>
    </row>
    <row r="1320" spans="1:27" hidden="1" x14ac:dyDescent="0.25">
      <c r="A1320" s="179">
        <v>45989</v>
      </c>
      <c r="B1320" s="182">
        <v>4180599451</v>
      </c>
      <c r="C1320" s="178" t="s">
        <v>7767</v>
      </c>
      <c r="D1320" s="179">
        <v>45994</v>
      </c>
      <c r="E1320" s="180"/>
      <c r="F1320" s="178"/>
      <c r="G1320" s="32" t="s">
        <v>1150</v>
      </c>
      <c r="H1320" s="180"/>
      <c r="I1320" s="182">
        <v>4180599451</v>
      </c>
      <c r="J1320" s="182" t="s">
        <v>1784</v>
      </c>
      <c r="K1320" s="332" t="s">
        <v>32</v>
      </c>
      <c r="L1320" s="21" t="str">
        <f>VLOOKUP($K1320,TONG_SL!$A:$D,2,0)</f>
        <v>Giò Tai Lưỡi Xào 250g</v>
      </c>
      <c r="N1320" s="21" t="str">
        <f t="shared" si="137"/>
        <v>K-C6</v>
      </c>
      <c r="Q1320" s="21" t="str">
        <f>VLOOKUP(K1320,TONG_SL!$A:$D,3,0)</f>
        <v>Túi</v>
      </c>
      <c r="R1320" s="1">
        <v>5</v>
      </c>
      <c r="S1320" s="171"/>
      <c r="T1320" s="171">
        <f>VLOOKUP(VLOOKUP(G1320,Ma_KH!$A:$R,18,0)&amp;K1320,Gia_MB!$A:$F,6,0)</f>
        <v>50182</v>
      </c>
      <c r="U1320" s="172">
        <f t="shared" si="138"/>
        <v>250910</v>
      </c>
      <c r="V1320" s="171"/>
      <c r="W1320" s="173">
        <f t="shared" si="139"/>
        <v>0</v>
      </c>
      <c r="X1320" s="174" t="str">
        <f t="shared" si="140"/>
        <v>8</v>
      </c>
      <c r="Y1320" s="171"/>
      <c r="Z1320" s="172">
        <f t="shared" si="141"/>
        <v>20072.8</v>
      </c>
      <c r="AA1320" s="175">
        <f>VLOOKUP(G1320,Ma_KH!$A:$R,14,0)</f>
        <v>60</v>
      </c>
    </row>
    <row r="1321" spans="1:27" hidden="1" x14ac:dyDescent="0.25">
      <c r="A1321" s="179">
        <v>45989</v>
      </c>
      <c r="B1321" s="182">
        <v>4180599451</v>
      </c>
      <c r="C1321" s="178" t="s">
        <v>7767</v>
      </c>
      <c r="D1321" s="179">
        <v>45994</v>
      </c>
      <c r="E1321" s="180"/>
      <c r="F1321" s="178"/>
      <c r="G1321" s="32" t="s">
        <v>1150</v>
      </c>
      <c r="H1321" s="180"/>
      <c r="I1321" s="182">
        <v>4180599451</v>
      </c>
      <c r="J1321" s="182" t="s">
        <v>1784</v>
      </c>
      <c r="K1321" s="332" t="s">
        <v>48</v>
      </c>
      <c r="L1321" s="21" t="str">
        <f>VLOOKUP($K1321,TONG_SL!$A:$D,2,0)</f>
        <v>Mọc Nấm Hương 250g</v>
      </c>
      <c r="N1321" s="21" t="str">
        <f t="shared" si="137"/>
        <v>K-C6</v>
      </c>
      <c r="Q1321" s="21" t="str">
        <f>VLOOKUP(K1321,TONG_SL!$A:$D,3,0)</f>
        <v>Túi</v>
      </c>
      <c r="R1321" s="1">
        <v>4</v>
      </c>
      <c r="S1321" s="171"/>
      <c r="T1321" s="171">
        <f>VLOOKUP(VLOOKUP(G1321,Ma_KH!$A:$R,18,0)&amp;K1321,Gia_MB!$A:$F,6,0)</f>
        <v>46000</v>
      </c>
      <c r="U1321" s="172">
        <f t="shared" si="138"/>
        <v>184000</v>
      </c>
      <c r="V1321" s="171"/>
      <c r="W1321" s="173">
        <f t="shared" si="139"/>
        <v>0</v>
      </c>
      <c r="X1321" s="174" t="str">
        <f t="shared" si="140"/>
        <v>8</v>
      </c>
      <c r="Y1321" s="171"/>
      <c r="Z1321" s="172">
        <f t="shared" si="141"/>
        <v>14720</v>
      </c>
      <c r="AA1321" s="175">
        <f>VLOOKUP(G1321,Ma_KH!$A:$R,14,0)</f>
        <v>60</v>
      </c>
    </row>
    <row r="1322" spans="1:27" hidden="1" x14ac:dyDescent="0.25">
      <c r="A1322" s="179">
        <v>45989</v>
      </c>
      <c r="B1322" s="182">
        <v>4180599451</v>
      </c>
      <c r="C1322" s="178" t="s">
        <v>7767</v>
      </c>
      <c r="D1322" s="179">
        <v>45994</v>
      </c>
      <c r="E1322" s="180"/>
      <c r="F1322" s="178"/>
      <c r="G1322" s="32" t="s">
        <v>1150</v>
      </c>
      <c r="H1322" s="180"/>
      <c r="I1322" s="182">
        <v>4180599451</v>
      </c>
      <c r="J1322" s="182" t="s">
        <v>1784</v>
      </c>
      <c r="K1322" s="332" t="s">
        <v>30</v>
      </c>
      <c r="L1322" s="21" t="str">
        <f>VLOOKUP($K1322,TONG_SL!$A:$D,2,0)</f>
        <v>Gà muối 500g</v>
      </c>
      <c r="N1322" s="21" t="str">
        <f t="shared" si="137"/>
        <v>K-C6</v>
      </c>
      <c r="Q1322" s="21" t="str">
        <f>VLOOKUP(K1322,TONG_SL!$A:$D,3,0)</f>
        <v>Túi</v>
      </c>
      <c r="R1322" s="1">
        <v>5</v>
      </c>
      <c r="S1322" s="171"/>
      <c r="T1322" s="171">
        <f>VLOOKUP(VLOOKUP(G1322,Ma_KH!$A:$R,18,0)&amp;K1322,Gia_MB!$A:$F,6,0)</f>
        <v>111058</v>
      </c>
      <c r="U1322" s="172">
        <f t="shared" si="138"/>
        <v>555290</v>
      </c>
      <c r="V1322" s="171"/>
      <c r="W1322" s="173">
        <f t="shared" si="139"/>
        <v>0</v>
      </c>
      <c r="X1322" s="174" t="str">
        <f t="shared" si="140"/>
        <v>8</v>
      </c>
      <c r="Y1322" s="171"/>
      <c r="Z1322" s="172">
        <f t="shared" si="141"/>
        <v>44423.200000000004</v>
      </c>
      <c r="AA1322" s="175">
        <f>VLOOKUP(G1322,Ma_KH!$A:$R,14,0)</f>
        <v>60</v>
      </c>
    </row>
    <row r="1323" spans="1:27" hidden="1" x14ac:dyDescent="0.25">
      <c r="A1323" s="179">
        <v>45989</v>
      </c>
      <c r="B1323" s="182">
        <v>4180599425</v>
      </c>
      <c r="C1323" s="178" t="s">
        <v>7767</v>
      </c>
      <c r="D1323" s="179">
        <v>45994</v>
      </c>
      <c r="E1323" s="180"/>
      <c r="F1323" s="178"/>
      <c r="G1323" s="32" t="s">
        <v>1065</v>
      </c>
      <c r="H1323" s="180"/>
      <c r="I1323" s="182">
        <v>4180599425</v>
      </c>
      <c r="J1323" s="182" t="s">
        <v>1784</v>
      </c>
      <c r="K1323" s="332" t="s">
        <v>32</v>
      </c>
      <c r="L1323" s="21" t="str">
        <f>VLOOKUP($K1323,TONG_SL!$A:$D,2,0)</f>
        <v>Giò Tai Lưỡi Xào 250g</v>
      </c>
      <c r="N1323" s="21" t="str">
        <f t="shared" si="137"/>
        <v>K-C6</v>
      </c>
      <c r="Q1323" s="21" t="str">
        <f>VLOOKUP(K1323,TONG_SL!$A:$D,3,0)</f>
        <v>Túi</v>
      </c>
      <c r="R1323" s="1">
        <v>1</v>
      </c>
      <c r="S1323" s="171"/>
      <c r="T1323" s="171">
        <f>VLOOKUP(VLOOKUP(G1323,Ma_KH!$A:$R,18,0)&amp;K1323,Gia_MB!$A:$F,6,0)</f>
        <v>50182</v>
      </c>
      <c r="U1323" s="172">
        <f t="shared" si="138"/>
        <v>50182</v>
      </c>
      <c r="V1323" s="171"/>
      <c r="W1323" s="173">
        <f t="shared" si="139"/>
        <v>0</v>
      </c>
      <c r="X1323" s="174" t="str">
        <f t="shared" si="140"/>
        <v>8</v>
      </c>
      <c r="Y1323" s="171"/>
      <c r="Z1323" s="172">
        <f t="shared" si="141"/>
        <v>4014.56</v>
      </c>
      <c r="AA1323" s="175">
        <f>VLOOKUP(G1323,Ma_KH!$A:$R,14,0)</f>
        <v>60</v>
      </c>
    </row>
    <row r="1324" spans="1:27" hidden="1" x14ac:dyDescent="0.25">
      <c r="A1324" s="179">
        <v>45989</v>
      </c>
      <c r="B1324" s="182">
        <v>4180599425</v>
      </c>
      <c r="C1324" s="178" t="s">
        <v>7767</v>
      </c>
      <c r="D1324" s="179">
        <v>45994</v>
      </c>
      <c r="E1324" s="180"/>
      <c r="F1324" s="178"/>
      <c r="G1324" s="32" t="s">
        <v>1065</v>
      </c>
      <c r="H1324" s="180"/>
      <c r="I1324" s="182">
        <v>4180599425</v>
      </c>
      <c r="J1324" s="182" t="s">
        <v>1784</v>
      </c>
      <c r="K1324" s="332" t="s">
        <v>48</v>
      </c>
      <c r="L1324" s="21" t="str">
        <f>VLOOKUP($K1324,TONG_SL!$A:$D,2,0)</f>
        <v>Mọc Nấm Hương 250g</v>
      </c>
      <c r="N1324" s="21" t="str">
        <f t="shared" si="137"/>
        <v>K-C6</v>
      </c>
      <c r="Q1324" s="21" t="str">
        <f>VLOOKUP(K1324,TONG_SL!$A:$D,3,0)</f>
        <v>Túi</v>
      </c>
      <c r="R1324" s="1">
        <v>4</v>
      </c>
      <c r="S1324" s="171"/>
      <c r="T1324" s="171">
        <f>VLOOKUP(VLOOKUP(G1324,Ma_KH!$A:$R,18,0)&amp;K1324,Gia_MB!$A:$F,6,0)</f>
        <v>46000</v>
      </c>
      <c r="U1324" s="172">
        <f t="shared" si="138"/>
        <v>184000</v>
      </c>
      <c r="V1324" s="171"/>
      <c r="W1324" s="173">
        <f t="shared" si="139"/>
        <v>0</v>
      </c>
      <c r="X1324" s="174" t="str">
        <f t="shared" si="140"/>
        <v>8</v>
      </c>
      <c r="Y1324" s="171"/>
      <c r="Z1324" s="172">
        <f t="shared" si="141"/>
        <v>14720</v>
      </c>
      <c r="AA1324" s="175">
        <f>VLOOKUP(G1324,Ma_KH!$A:$R,14,0)</f>
        <v>60</v>
      </c>
    </row>
    <row r="1325" spans="1:27" hidden="1" x14ac:dyDescent="0.25">
      <c r="A1325" s="179">
        <v>45989</v>
      </c>
      <c r="B1325" s="182">
        <v>4180599425</v>
      </c>
      <c r="C1325" s="178" t="s">
        <v>7767</v>
      </c>
      <c r="D1325" s="179">
        <v>45994</v>
      </c>
      <c r="E1325" s="180"/>
      <c r="F1325" s="178"/>
      <c r="G1325" s="32" t="s">
        <v>1065</v>
      </c>
      <c r="H1325" s="180"/>
      <c r="I1325" s="182">
        <v>4180599425</v>
      </c>
      <c r="J1325" s="182" t="s">
        <v>1784</v>
      </c>
      <c r="K1325" s="332" t="s">
        <v>30</v>
      </c>
      <c r="L1325" s="21" t="str">
        <f>VLOOKUP($K1325,TONG_SL!$A:$D,2,0)</f>
        <v>Gà muối 500g</v>
      </c>
      <c r="N1325" s="21" t="str">
        <f t="shared" si="137"/>
        <v>K-C6</v>
      </c>
      <c r="Q1325" s="21" t="str">
        <f>VLOOKUP(K1325,TONG_SL!$A:$D,3,0)</f>
        <v>Túi</v>
      </c>
      <c r="R1325" s="1">
        <v>9</v>
      </c>
      <c r="S1325" s="171"/>
      <c r="T1325" s="171">
        <f>VLOOKUP(VLOOKUP(G1325,Ma_KH!$A:$R,18,0)&amp;K1325,Gia_MB!$A:$F,6,0)</f>
        <v>111058</v>
      </c>
      <c r="U1325" s="172">
        <f t="shared" si="138"/>
        <v>999522</v>
      </c>
      <c r="V1325" s="171"/>
      <c r="W1325" s="173">
        <f t="shared" si="139"/>
        <v>0</v>
      </c>
      <c r="X1325" s="174" t="str">
        <f t="shared" si="140"/>
        <v>8</v>
      </c>
      <c r="Y1325" s="171"/>
      <c r="Z1325" s="172">
        <f t="shared" si="141"/>
        <v>79961.759999999995</v>
      </c>
      <c r="AA1325" s="175">
        <f>VLOOKUP(G1325,Ma_KH!$A:$R,14,0)</f>
        <v>60</v>
      </c>
    </row>
    <row r="1326" spans="1:27" hidden="1" x14ac:dyDescent="0.25">
      <c r="A1326" s="179">
        <v>45989</v>
      </c>
      <c r="B1326" s="182">
        <v>4180599696</v>
      </c>
      <c r="C1326" s="178" t="s">
        <v>7767</v>
      </c>
      <c r="D1326" s="179">
        <v>45994</v>
      </c>
      <c r="E1326" s="180"/>
      <c r="F1326" s="178"/>
      <c r="G1326" s="32" t="s">
        <v>1528</v>
      </c>
      <c r="H1326" s="180"/>
      <c r="I1326" s="182">
        <v>4180599696</v>
      </c>
      <c r="J1326" s="182" t="s">
        <v>1784</v>
      </c>
      <c r="K1326" s="332" t="s">
        <v>34</v>
      </c>
      <c r="L1326" s="21" t="str">
        <f>VLOOKUP($K1326,TONG_SL!$A:$D,2,0)</f>
        <v>Tai heo muối 200g</v>
      </c>
      <c r="N1326" s="21" t="str">
        <f t="shared" si="137"/>
        <v>K-C6</v>
      </c>
      <c r="Q1326" s="21" t="str">
        <f>VLOOKUP(K1326,TONG_SL!$A:$D,3,0)</f>
        <v>Túi</v>
      </c>
      <c r="R1326" s="1">
        <v>4</v>
      </c>
      <c r="S1326" s="171"/>
      <c r="T1326" s="171">
        <f>VLOOKUP(VLOOKUP(G1326,Ma_KH!$A:$R,18,0)&amp;K1326,Gia_MB!$A:$F,6,0)</f>
        <v>55595</v>
      </c>
      <c r="U1326" s="172">
        <f t="shared" si="138"/>
        <v>222380</v>
      </c>
      <c r="V1326" s="171"/>
      <c r="W1326" s="173">
        <f t="shared" si="139"/>
        <v>0</v>
      </c>
      <c r="X1326" s="174" t="str">
        <f t="shared" si="140"/>
        <v>8</v>
      </c>
      <c r="Y1326" s="171"/>
      <c r="Z1326" s="172">
        <f t="shared" si="141"/>
        <v>17790.400000000001</v>
      </c>
      <c r="AA1326" s="175">
        <f>VLOOKUP(G1326,Ma_KH!$A:$R,14,0)</f>
        <v>60</v>
      </c>
    </row>
    <row r="1327" spans="1:27" hidden="1" x14ac:dyDescent="0.25">
      <c r="A1327" s="179">
        <v>45989</v>
      </c>
      <c r="B1327" s="182">
        <v>4180599696</v>
      </c>
      <c r="C1327" s="178" t="s">
        <v>7767</v>
      </c>
      <c r="D1327" s="179">
        <v>45994</v>
      </c>
      <c r="E1327" s="180"/>
      <c r="F1327" s="178"/>
      <c r="G1327" s="32" t="s">
        <v>1528</v>
      </c>
      <c r="H1327" s="180"/>
      <c r="I1327" s="182">
        <v>4180599696</v>
      </c>
      <c r="J1327" s="182" t="s">
        <v>1784</v>
      </c>
      <c r="K1327" s="332" t="s">
        <v>32</v>
      </c>
      <c r="L1327" s="21" t="str">
        <f>VLOOKUP($K1327,TONG_SL!$A:$D,2,0)</f>
        <v>Giò Tai Lưỡi Xào 250g</v>
      </c>
      <c r="N1327" s="21" t="str">
        <f t="shared" ref="N1327:N1390" si="142">IF($B1327&lt;&gt;"","K-C6","")</f>
        <v>K-C6</v>
      </c>
      <c r="Q1327" s="21" t="str">
        <f>VLOOKUP(K1327,TONG_SL!$A:$D,3,0)</f>
        <v>Túi</v>
      </c>
      <c r="R1327" s="1">
        <v>3</v>
      </c>
      <c r="S1327" s="171"/>
      <c r="T1327" s="171">
        <f>VLOOKUP(VLOOKUP(G1327,Ma_KH!$A:$R,18,0)&amp;K1327,Gia_MB!$A:$F,6,0)</f>
        <v>50182</v>
      </c>
      <c r="U1327" s="172">
        <f t="shared" si="138"/>
        <v>150546</v>
      </c>
      <c r="V1327" s="171"/>
      <c r="W1327" s="173">
        <f t="shared" si="139"/>
        <v>0</v>
      </c>
      <c r="X1327" s="174" t="str">
        <f t="shared" si="140"/>
        <v>8</v>
      </c>
      <c r="Y1327" s="171"/>
      <c r="Z1327" s="172">
        <f t="shared" si="141"/>
        <v>12043.68</v>
      </c>
      <c r="AA1327" s="175">
        <f>VLOOKUP(G1327,Ma_KH!$A:$R,14,0)</f>
        <v>60</v>
      </c>
    </row>
    <row r="1328" spans="1:27" hidden="1" x14ac:dyDescent="0.25">
      <c r="A1328" s="179">
        <v>45989</v>
      </c>
      <c r="B1328" s="182">
        <v>4180599696</v>
      </c>
      <c r="C1328" s="178" t="s">
        <v>7767</v>
      </c>
      <c r="D1328" s="179">
        <v>45994</v>
      </c>
      <c r="E1328" s="180"/>
      <c r="F1328" s="178"/>
      <c r="G1328" s="32" t="s">
        <v>1528</v>
      </c>
      <c r="H1328" s="180"/>
      <c r="I1328" s="182">
        <v>4180599696</v>
      </c>
      <c r="J1328" s="182" t="s">
        <v>1784</v>
      </c>
      <c r="K1328" s="332" t="s">
        <v>48</v>
      </c>
      <c r="L1328" s="21" t="str">
        <f>VLOOKUP($K1328,TONG_SL!$A:$D,2,0)</f>
        <v>Mọc Nấm Hương 250g</v>
      </c>
      <c r="N1328" s="21" t="str">
        <f t="shared" si="142"/>
        <v>K-C6</v>
      </c>
      <c r="Q1328" s="21" t="str">
        <f>VLOOKUP(K1328,TONG_SL!$A:$D,3,0)</f>
        <v>Túi</v>
      </c>
      <c r="R1328" s="1">
        <v>2</v>
      </c>
      <c r="S1328" s="171"/>
      <c r="T1328" s="171">
        <f>VLOOKUP(VLOOKUP(G1328,Ma_KH!$A:$R,18,0)&amp;K1328,Gia_MB!$A:$F,6,0)</f>
        <v>46000</v>
      </c>
      <c r="U1328" s="172">
        <f t="shared" si="138"/>
        <v>92000</v>
      </c>
      <c r="V1328" s="171"/>
      <c r="W1328" s="173">
        <f t="shared" si="139"/>
        <v>0</v>
      </c>
      <c r="X1328" s="174" t="str">
        <f t="shared" si="140"/>
        <v>8</v>
      </c>
      <c r="Y1328" s="171"/>
      <c r="Z1328" s="172">
        <f t="shared" si="141"/>
        <v>7360</v>
      </c>
      <c r="AA1328" s="175">
        <f>VLOOKUP(G1328,Ma_KH!$A:$R,14,0)</f>
        <v>60</v>
      </c>
    </row>
    <row r="1329" spans="1:27" hidden="1" x14ac:dyDescent="0.25">
      <c r="A1329" s="179">
        <v>45989</v>
      </c>
      <c r="B1329" s="182">
        <v>4180599696</v>
      </c>
      <c r="C1329" s="178" t="s">
        <v>7767</v>
      </c>
      <c r="D1329" s="179">
        <v>45994</v>
      </c>
      <c r="E1329" s="180"/>
      <c r="F1329" s="178"/>
      <c r="G1329" s="32" t="s">
        <v>1528</v>
      </c>
      <c r="H1329" s="180"/>
      <c r="I1329" s="182">
        <v>4180599696</v>
      </c>
      <c r="J1329" s="182" t="s">
        <v>1784</v>
      </c>
      <c r="K1329" s="332" t="s">
        <v>30</v>
      </c>
      <c r="L1329" s="21" t="str">
        <f>VLOOKUP($K1329,TONG_SL!$A:$D,2,0)</f>
        <v>Gà muối 500g</v>
      </c>
      <c r="N1329" s="21" t="str">
        <f t="shared" si="142"/>
        <v>K-C6</v>
      </c>
      <c r="Q1329" s="21" t="str">
        <f>VLOOKUP(K1329,TONG_SL!$A:$D,3,0)</f>
        <v>Túi</v>
      </c>
      <c r="R1329" s="1">
        <v>5</v>
      </c>
      <c r="S1329" s="171"/>
      <c r="T1329" s="171">
        <f>VLOOKUP(VLOOKUP(G1329,Ma_KH!$A:$R,18,0)&amp;K1329,Gia_MB!$A:$F,6,0)</f>
        <v>111058</v>
      </c>
      <c r="U1329" s="172">
        <f t="shared" si="138"/>
        <v>555290</v>
      </c>
      <c r="V1329" s="171"/>
      <c r="W1329" s="173">
        <f t="shared" si="139"/>
        <v>0</v>
      </c>
      <c r="X1329" s="174" t="str">
        <f t="shared" si="140"/>
        <v>8</v>
      </c>
      <c r="Y1329" s="171"/>
      <c r="Z1329" s="172">
        <f t="shared" si="141"/>
        <v>44423.200000000004</v>
      </c>
      <c r="AA1329" s="175">
        <f>VLOOKUP(G1329,Ma_KH!$A:$R,14,0)</f>
        <v>60</v>
      </c>
    </row>
    <row r="1330" spans="1:27" hidden="1" x14ac:dyDescent="0.25">
      <c r="A1330" s="179">
        <v>45989</v>
      </c>
      <c r="B1330" s="182">
        <v>4180599502</v>
      </c>
      <c r="C1330" s="178" t="s">
        <v>7767</v>
      </c>
      <c r="D1330" s="179">
        <v>45994</v>
      </c>
      <c r="E1330" s="180"/>
      <c r="F1330" s="178"/>
      <c r="G1330" s="32" t="s">
        <v>1224</v>
      </c>
      <c r="H1330" s="180"/>
      <c r="I1330" s="182">
        <v>4180599502</v>
      </c>
      <c r="J1330" s="182" t="s">
        <v>1784</v>
      </c>
      <c r="K1330" s="332" t="s">
        <v>32</v>
      </c>
      <c r="L1330" s="21" t="str">
        <f>VLOOKUP($K1330,TONG_SL!$A:$D,2,0)</f>
        <v>Giò Tai Lưỡi Xào 250g</v>
      </c>
      <c r="N1330" s="21" t="str">
        <f t="shared" si="142"/>
        <v>K-C6</v>
      </c>
      <c r="Q1330" s="21" t="str">
        <f>VLOOKUP(K1330,TONG_SL!$A:$D,3,0)</f>
        <v>Túi</v>
      </c>
      <c r="R1330" s="1">
        <v>4</v>
      </c>
      <c r="S1330" s="171"/>
      <c r="T1330" s="171">
        <f>VLOOKUP(VLOOKUP(G1330,Ma_KH!$A:$R,18,0)&amp;K1330,Gia_MB!$A:$F,6,0)</f>
        <v>50182</v>
      </c>
      <c r="U1330" s="172">
        <f t="shared" si="138"/>
        <v>200728</v>
      </c>
      <c r="V1330" s="171"/>
      <c r="W1330" s="173">
        <f t="shared" si="139"/>
        <v>0</v>
      </c>
      <c r="X1330" s="174" t="str">
        <f t="shared" si="140"/>
        <v>8</v>
      </c>
      <c r="Y1330" s="171"/>
      <c r="Z1330" s="172">
        <f t="shared" si="141"/>
        <v>16058.24</v>
      </c>
      <c r="AA1330" s="175">
        <f>VLOOKUP(G1330,Ma_KH!$A:$R,14,0)</f>
        <v>60</v>
      </c>
    </row>
    <row r="1331" spans="1:27" hidden="1" x14ac:dyDescent="0.25">
      <c r="A1331" s="179">
        <v>45989</v>
      </c>
      <c r="B1331" s="182">
        <v>4180599502</v>
      </c>
      <c r="C1331" s="178" t="s">
        <v>7767</v>
      </c>
      <c r="D1331" s="179">
        <v>45994</v>
      </c>
      <c r="E1331" s="180"/>
      <c r="F1331" s="178"/>
      <c r="G1331" s="32" t="s">
        <v>1224</v>
      </c>
      <c r="H1331" s="180"/>
      <c r="I1331" s="182">
        <v>4180599502</v>
      </c>
      <c r="J1331" s="182" t="s">
        <v>1784</v>
      </c>
      <c r="K1331" s="332" t="s">
        <v>27</v>
      </c>
      <c r="L1331" s="21" t="str">
        <f>VLOOKUP($K1331,TONG_SL!$A:$D,2,0)</f>
        <v>Chân giò heo muối 300g</v>
      </c>
      <c r="N1331" s="21" t="str">
        <f t="shared" si="142"/>
        <v>K-C6</v>
      </c>
      <c r="Q1331" s="21" t="str">
        <f>VLOOKUP(K1331,TONG_SL!$A:$D,3,0)</f>
        <v>Túi</v>
      </c>
      <c r="R1331" s="1">
        <v>1</v>
      </c>
      <c r="S1331" s="171"/>
      <c r="T1331" s="171">
        <f>VLOOKUP(VLOOKUP(G1331,Ma_KH!$A:$R,18,0)&amp;K1331,Gia_MB!$A:$F,6,0)</f>
        <v>73431</v>
      </c>
      <c r="U1331" s="172">
        <f t="shared" si="138"/>
        <v>73431</v>
      </c>
      <c r="V1331" s="171"/>
      <c r="W1331" s="173">
        <f t="shared" si="139"/>
        <v>0</v>
      </c>
      <c r="X1331" s="174" t="str">
        <f t="shared" si="140"/>
        <v>8</v>
      </c>
      <c r="Y1331" s="171"/>
      <c r="Z1331" s="172">
        <f t="shared" si="141"/>
        <v>5874.4800000000005</v>
      </c>
      <c r="AA1331" s="175">
        <f>VLOOKUP(G1331,Ma_KH!$A:$R,14,0)</f>
        <v>60</v>
      </c>
    </row>
    <row r="1332" spans="1:27" hidden="1" x14ac:dyDescent="0.25">
      <c r="A1332" s="179">
        <v>45989</v>
      </c>
      <c r="B1332" s="182">
        <v>4180599502</v>
      </c>
      <c r="C1332" s="178" t="s">
        <v>7767</v>
      </c>
      <c r="D1332" s="179">
        <v>45994</v>
      </c>
      <c r="E1332" s="180"/>
      <c r="F1332" s="178"/>
      <c r="G1332" s="32" t="s">
        <v>1224</v>
      </c>
      <c r="H1332" s="180"/>
      <c r="I1332" s="182">
        <v>4180599502</v>
      </c>
      <c r="J1332" s="182" t="s">
        <v>1784</v>
      </c>
      <c r="K1332" s="332" t="s">
        <v>48</v>
      </c>
      <c r="L1332" s="21" t="str">
        <f>VLOOKUP($K1332,TONG_SL!$A:$D,2,0)</f>
        <v>Mọc Nấm Hương 250g</v>
      </c>
      <c r="N1332" s="21" t="str">
        <f t="shared" si="142"/>
        <v>K-C6</v>
      </c>
      <c r="Q1332" s="21" t="str">
        <f>VLOOKUP(K1332,TONG_SL!$A:$D,3,0)</f>
        <v>Túi</v>
      </c>
      <c r="R1332" s="1">
        <v>5</v>
      </c>
      <c r="S1332" s="171"/>
      <c r="T1332" s="171">
        <f>VLOOKUP(VLOOKUP(G1332,Ma_KH!$A:$R,18,0)&amp;K1332,Gia_MB!$A:$F,6,0)</f>
        <v>46000</v>
      </c>
      <c r="U1332" s="172">
        <f t="shared" si="138"/>
        <v>230000</v>
      </c>
      <c r="V1332" s="171"/>
      <c r="W1332" s="173">
        <f t="shared" si="139"/>
        <v>0</v>
      </c>
      <c r="X1332" s="174" t="str">
        <f t="shared" si="140"/>
        <v>8</v>
      </c>
      <c r="Y1332" s="171"/>
      <c r="Z1332" s="172">
        <f t="shared" si="141"/>
        <v>18400</v>
      </c>
      <c r="AA1332" s="175">
        <f>VLOOKUP(G1332,Ma_KH!$A:$R,14,0)</f>
        <v>60</v>
      </c>
    </row>
    <row r="1333" spans="1:27" hidden="1" x14ac:dyDescent="0.25">
      <c r="A1333" s="179">
        <v>45989</v>
      </c>
      <c r="B1333" s="182">
        <v>4180599502</v>
      </c>
      <c r="C1333" s="178" t="s">
        <v>7767</v>
      </c>
      <c r="D1333" s="179">
        <v>45994</v>
      </c>
      <c r="E1333" s="180"/>
      <c r="F1333" s="178"/>
      <c r="G1333" s="32" t="s">
        <v>1224</v>
      </c>
      <c r="H1333" s="180"/>
      <c r="I1333" s="182">
        <v>4180599502</v>
      </c>
      <c r="J1333" s="182" t="s">
        <v>1784</v>
      </c>
      <c r="K1333" s="332" t="s">
        <v>30</v>
      </c>
      <c r="L1333" s="21" t="str">
        <f>VLOOKUP($K1333,TONG_SL!$A:$D,2,0)</f>
        <v>Gà muối 500g</v>
      </c>
      <c r="N1333" s="21" t="str">
        <f t="shared" si="142"/>
        <v>K-C6</v>
      </c>
      <c r="Q1333" s="21" t="str">
        <f>VLOOKUP(K1333,TONG_SL!$A:$D,3,0)</f>
        <v>Túi</v>
      </c>
      <c r="R1333" s="1">
        <v>8</v>
      </c>
      <c r="S1333" s="171"/>
      <c r="T1333" s="171">
        <f>VLOOKUP(VLOOKUP(G1333,Ma_KH!$A:$R,18,0)&amp;K1333,Gia_MB!$A:$F,6,0)</f>
        <v>111058</v>
      </c>
      <c r="U1333" s="172">
        <f t="shared" si="138"/>
        <v>888464</v>
      </c>
      <c r="V1333" s="171"/>
      <c r="W1333" s="173">
        <f t="shared" si="139"/>
        <v>0</v>
      </c>
      <c r="X1333" s="174" t="str">
        <f t="shared" si="140"/>
        <v>8</v>
      </c>
      <c r="Y1333" s="171"/>
      <c r="Z1333" s="172">
        <f t="shared" si="141"/>
        <v>71077.119999999995</v>
      </c>
      <c r="AA1333" s="175">
        <f>VLOOKUP(G1333,Ma_KH!$A:$R,14,0)</f>
        <v>60</v>
      </c>
    </row>
    <row r="1334" spans="1:27" hidden="1" x14ac:dyDescent="0.25">
      <c r="A1334" s="179">
        <v>45989</v>
      </c>
      <c r="B1334" s="182">
        <v>4180599517</v>
      </c>
      <c r="C1334" s="178" t="s">
        <v>7767</v>
      </c>
      <c r="D1334" s="179">
        <v>45994</v>
      </c>
      <c r="E1334" s="180"/>
      <c r="F1334" s="178"/>
      <c r="G1334" s="32" t="s">
        <v>1236</v>
      </c>
      <c r="H1334" s="180"/>
      <c r="I1334" s="182">
        <v>4180599517</v>
      </c>
      <c r="J1334" s="182" t="s">
        <v>1784</v>
      </c>
      <c r="K1334" s="332" t="s">
        <v>27</v>
      </c>
      <c r="L1334" s="21" t="str">
        <f>VLOOKUP($K1334,TONG_SL!$A:$D,2,0)</f>
        <v>Chân giò heo muối 300g</v>
      </c>
      <c r="N1334" s="21" t="str">
        <f t="shared" si="142"/>
        <v>K-C6</v>
      </c>
      <c r="Q1334" s="21" t="str">
        <f>VLOOKUP(K1334,TONG_SL!$A:$D,3,0)</f>
        <v>Túi</v>
      </c>
      <c r="R1334" s="1">
        <v>11</v>
      </c>
      <c r="S1334" s="171"/>
      <c r="T1334" s="171">
        <f>VLOOKUP(VLOOKUP(G1334,Ma_KH!$A:$R,18,0)&amp;K1334,Gia_MB!$A:$F,6,0)</f>
        <v>73431</v>
      </c>
      <c r="U1334" s="172">
        <f t="shared" si="138"/>
        <v>807741</v>
      </c>
      <c r="V1334" s="171"/>
      <c r="W1334" s="173">
        <f t="shared" si="139"/>
        <v>0</v>
      </c>
      <c r="X1334" s="174" t="str">
        <f t="shared" si="140"/>
        <v>8</v>
      </c>
      <c r="Y1334" s="171"/>
      <c r="Z1334" s="172">
        <f t="shared" si="141"/>
        <v>64619.28</v>
      </c>
      <c r="AA1334" s="175">
        <f>VLOOKUP(G1334,Ma_KH!$A:$R,14,0)</f>
        <v>60</v>
      </c>
    </row>
    <row r="1335" spans="1:27" hidden="1" x14ac:dyDescent="0.25">
      <c r="A1335" s="179">
        <v>45989</v>
      </c>
      <c r="B1335" s="182">
        <v>4180599517</v>
      </c>
      <c r="C1335" s="178" t="s">
        <v>7767</v>
      </c>
      <c r="D1335" s="179">
        <v>45994</v>
      </c>
      <c r="E1335" s="180"/>
      <c r="F1335" s="178"/>
      <c r="G1335" s="32" t="s">
        <v>1236</v>
      </c>
      <c r="H1335" s="180"/>
      <c r="I1335" s="182">
        <v>4180599517</v>
      </c>
      <c r="J1335" s="182" t="s">
        <v>1784</v>
      </c>
      <c r="K1335" s="332" t="s">
        <v>34</v>
      </c>
      <c r="L1335" s="21" t="str">
        <f>VLOOKUP($K1335,TONG_SL!$A:$D,2,0)</f>
        <v>Tai heo muối 200g</v>
      </c>
      <c r="N1335" s="21" t="str">
        <f t="shared" si="142"/>
        <v>K-C6</v>
      </c>
      <c r="Q1335" s="21" t="str">
        <f>VLOOKUP(K1335,TONG_SL!$A:$D,3,0)</f>
        <v>Túi</v>
      </c>
      <c r="R1335" s="1">
        <v>3</v>
      </c>
      <c r="S1335" s="171"/>
      <c r="T1335" s="171">
        <f>VLOOKUP(VLOOKUP(G1335,Ma_KH!$A:$R,18,0)&amp;K1335,Gia_MB!$A:$F,6,0)</f>
        <v>55595</v>
      </c>
      <c r="U1335" s="172">
        <f t="shared" si="138"/>
        <v>166785</v>
      </c>
      <c r="V1335" s="171"/>
      <c r="W1335" s="173">
        <f t="shared" si="139"/>
        <v>0</v>
      </c>
      <c r="X1335" s="174" t="str">
        <f t="shared" si="140"/>
        <v>8</v>
      </c>
      <c r="Y1335" s="171"/>
      <c r="Z1335" s="172">
        <f t="shared" si="141"/>
        <v>13342.800000000001</v>
      </c>
      <c r="AA1335" s="175">
        <f>VLOOKUP(G1335,Ma_KH!$A:$R,14,0)</f>
        <v>60</v>
      </c>
    </row>
    <row r="1336" spans="1:27" hidden="1" x14ac:dyDescent="0.25">
      <c r="A1336" s="179">
        <v>45989</v>
      </c>
      <c r="B1336" s="182">
        <v>4180599517</v>
      </c>
      <c r="C1336" s="178" t="s">
        <v>7767</v>
      </c>
      <c r="D1336" s="179">
        <v>45994</v>
      </c>
      <c r="E1336" s="180"/>
      <c r="F1336" s="178"/>
      <c r="G1336" s="32" t="s">
        <v>1236</v>
      </c>
      <c r="H1336" s="180"/>
      <c r="I1336" s="182">
        <v>4180599517</v>
      </c>
      <c r="J1336" s="182" t="s">
        <v>1784</v>
      </c>
      <c r="K1336" s="332" t="s">
        <v>48</v>
      </c>
      <c r="L1336" s="21" t="str">
        <f>VLOOKUP($K1336,TONG_SL!$A:$D,2,0)</f>
        <v>Mọc Nấm Hương 250g</v>
      </c>
      <c r="N1336" s="21" t="str">
        <f t="shared" si="142"/>
        <v>K-C6</v>
      </c>
      <c r="Q1336" s="21" t="str">
        <f>VLOOKUP(K1336,TONG_SL!$A:$D,3,0)</f>
        <v>Túi</v>
      </c>
      <c r="R1336" s="1">
        <v>2</v>
      </c>
      <c r="S1336" s="171"/>
      <c r="T1336" s="171">
        <f>VLOOKUP(VLOOKUP(G1336,Ma_KH!$A:$R,18,0)&amp;K1336,Gia_MB!$A:$F,6,0)</f>
        <v>46000</v>
      </c>
      <c r="U1336" s="172">
        <f t="shared" si="138"/>
        <v>92000</v>
      </c>
      <c r="V1336" s="171"/>
      <c r="W1336" s="173">
        <f t="shared" si="139"/>
        <v>0</v>
      </c>
      <c r="X1336" s="174" t="str">
        <f t="shared" si="140"/>
        <v>8</v>
      </c>
      <c r="Y1336" s="171"/>
      <c r="Z1336" s="172">
        <f t="shared" si="141"/>
        <v>7360</v>
      </c>
      <c r="AA1336" s="175">
        <f>VLOOKUP(G1336,Ma_KH!$A:$R,14,0)</f>
        <v>60</v>
      </c>
    </row>
    <row r="1337" spans="1:27" hidden="1" x14ac:dyDescent="0.25">
      <c r="A1337" s="179">
        <v>45989</v>
      </c>
      <c r="B1337" s="182">
        <v>4180599517</v>
      </c>
      <c r="C1337" s="178" t="s">
        <v>7767</v>
      </c>
      <c r="D1337" s="179">
        <v>45994</v>
      </c>
      <c r="E1337" s="180"/>
      <c r="F1337" s="178"/>
      <c r="G1337" s="32" t="s">
        <v>1236</v>
      </c>
      <c r="H1337" s="180"/>
      <c r="I1337" s="182">
        <v>4180599517</v>
      </c>
      <c r="J1337" s="182" t="s">
        <v>1784</v>
      </c>
      <c r="K1337" s="332" t="s">
        <v>30</v>
      </c>
      <c r="L1337" s="21" t="str">
        <f>VLOOKUP($K1337,TONG_SL!$A:$D,2,0)</f>
        <v>Gà muối 500g</v>
      </c>
      <c r="N1337" s="21" t="str">
        <f t="shared" si="142"/>
        <v>K-C6</v>
      </c>
      <c r="Q1337" s="21" t="str">
        <f>VLOOKUP(K1337,TONG_SL!$A:$D,3,0)</f>
        <v>Túi</v>
      </c>
      <c r="R1337" s="1">
        <v>5</v>
      </c>
      <c r="S1337" s="171"/>
      <c r="T1337" s="171">
        <f>VLOOKUP(VLOOKUP(G1337,Ma_KH!$A:$R,18,0)&amp;K1337,Gia_MB!$A:$F,6,0)</f>
        <v>111058</v>
      </c>
      <c r="U1337" s="172">
        <f t="shared" si="138"/>
        <v>555290</v>
      </c>
      <c r="V1337" s="171"/>
      <c r="W1337" s="173">
        <f t="shared" si="139"/>
        <v>0</v>
      </c>
      <c r="X1337" s="174" t="str">
        <f t="shared" si="140"/>
        <v>8</v>
      </c>
      <c r="Y1337" s="171"/>
      <c r="Z1337" s="172">
        <f t="shared" si="141"/>
        <v>44423.200000000004</v>
      </c>
      <c r="AA1337" s="175">
        <f>VLOOKUP(G1337,Ma_KH!$A:$R,14,0)</f>
        <v>60</v>
      </c>
    </row>
    <row r="1338" spans="1:27" hidden="1" x14ac:dyDescent="0.25">
      <c r="A1338" s="179">
        <v>45989</v>
      </c>
      <c r="B1338" s="182">
        <v>4180599733</v>
      </c>
      <c r="C1338" s="178" t="s">
        <v>7767</v>
      </c>
      <c r="D1338" s="179">
        <v>45994</v>
      </c>
      <c r="E1338" s="180"/>
      <c r="F1338" s="178"/>
      <c r="G1338" s="32" t="s">
        <v>1591</v>
      </c>
      <c r="H1338" s="180"/>
      <c r="I1338" s="182">
        <v>4180599733</v>
      </c>
      <c r="J1338" s="182" t="s">
        <v>1784</v>
      </c>
      <c r="K1338" s="332" t="s">
        <v>34</v>
      </c>
      <c r="L1338" s="21" t="str">
        <f>VLOOKUP($K1338,TONG_SL!$A:$D,2,0)</f>
        <v>Tai heo muối 200g</v>
      </c>
      <c r="N1338" s="21" t="str">
        <f t="shared" si="142"/>
        <v>K-C6</v>
      </c>
      <c r="Q1338" s="21" t="str">
        <f>VLOOKUP(K1338,TONG_SL!$A:$D,3,0)</f>
        <v>Túi</v>
      </c>
      <c r="R1338" s="1">
        <v>7</v>
      </c>
      <c r="S1338" s="171"/>
      <c r="T1338" s="171">
        <f>VLOOKUP(VLOOKUP(G1338,Ma_KH!$A:$R,18,0)&amp;K1338,Gia_MB!$A:$F,6,0)</f>
        <v>55595</v>
      </c>
      <c r="U1338" s="172">
        <f t="shared" si="138"/>
        <v>389165</v>
      </c>
      <c r="V1338" s="171"/>
      <c r="W1338" s="173">
        <f t="shared" si="139"/>
        <v>0</v>
      </c>
      <c r="X1338" s="174" t="str">
        <f t="shared" si="140"/>
        <v>8</v>
      </c>
      <c r="Y1338" s="171"/>
      <c r="Z1338" s="172">
        <f t="shared" si="141"/>
        <v>31133.200000000001</v>
      </c>
      <c r="AA1338" s="175">
        <f>VLOOKUP(G1338,Ma_KH!$A:$R,14,0)</f>
        <v>60</v>
      </c>
    </row>
    <row r="1339" spans="1:27" hidden="1" x14ac:dyDescent="0.25">
      <c r="A1339" s="179">
        <v>45989</v>
      </c>
      <c r="B1339" s="182">
        <v>4180599733</v>
      </c>
      <c r="C1339" s="178" t="s">
        <v>7767</v>
      </c>
      <c r="D1339" s="179">
        <v>45994</v>
      </c>
      <c r="E1339" s="180"/>
      <c r="F1339" s="178"/>
      <c r="G1339" s="32" t="s">
        <v>1591</v>
      </c>
      <c r="H1339" s="180"/>
      <c r="I1339" s="182">
        <v>4180599733</v>
      </c>
      <c r="J1339" s="182" t="s">
        <v>1784</v>
      </c>
      <c r="K1339" s="332" t="s">
        <v>32</v>
      </c>
      <c r="L1339" s="21" t="str">
        <f>VLOOKUP($K1339,TONG_SL!$A:$D,2,0)</f>
        <v>Giò Tai Lưỡi Xào 250g</v>
      </c>
      <c r="N1339" s="21" t="str">
        <f t="shared" si="142"/>
        <v>K-C6</v>
      </c>
      <c r="Q1339" s="21" t="str">
        <f>VLOOKUP(K1339,TONG_SL!$A:$D,3,0)</f>
        <v>Túi</v>
      </c>
      <c r="R1339" s="1">
        <v>5</v>
      </c>
      <c r="S1339" s="171"/>
      <c r="T1339" s="171">
        <f>VLOOKUP(VLOOKUP(G1339,Ma_KH!$A:$R,18,0)&amp;K1339,Gia_MB!$A:$F,6,0)</f>
        <v>50182</v>
      </c>
      <c r="U1339" s="172">
        <f t="shared" si="138"/>
        <v>250910</v>
      </c>
      <c r="V1339" s="171"/>
      <c r="W1339" s="173">
        <f t="shared" si="139"/>
        <v>0</v>
      </c>
      <c r="X1339" s="174" t="str">
        <f t="shared" si="140"/>
        <v>8</v>
      </c>
      <c r="Y1339" s="171"/>
      <c r="Z1339" s="172">
        <f t="shared" si="141"/>
        <v>20072.8</v>
      </c>
      <c r="AA1339" s="175">
        <f>VLOOKUP(G1339,Ma_KH!$A:$R,14,0)</f>
        <v>60</v>
      </c>
    </row>
    <row r="1340" spans="1:27" hidden="1" x14ac:dyDescent="0.25">
      <c r="A1340" s="179">
        <v>45989</v>
      </c>
      <c r="B1340" s="182">
        <v>4180599733</v>
      </c>
      <c r="C1340" s="178" t="s">
        <v>7767</v>
      </c>
      <c r="D1340" s="179">
        <v>45994</v>
      </c>
      <c r="E1340" s="180"/>
      <c r="F1340" s="178"/>
      <c r="G1340" s="32" t="s">
        <v>1591</v>
      </c>
      <c r="H1340" s="180"/>
      <c r="I1340" s="182">
        <v>4180599733</v>
      </c>
      <c r="J1340" s="182" t="s">
        <v>1784</v>
      </c>
      <c r="K1340" s="332" t="s">
        <v>27</v>
      </c>
      <c r="L1340" s="21" t="str">
        <f>VLOOKUP($K1340,TONG_SL!$A:$D,2,0)</f>
        <v>Chân giò heo muối 300g</v>
      </c>
      <c r="N1340" s="21" t="str">
        <f t="shared" si="142"/>
        <v>K-C6</v>
      </c>
      <c r="Q1340" s="21" t="str">
        <f>VLOOKUP(K1340,TONG_SL!$A:$D,3,0)</f>
        <v>Túi</v>
      </c>
      <c r="R1340" s="1">
        <v>5</v>
      </c>
      <c r="S1340" s="171"/>
      <c r="T1340" s="171">
        <f>VLOOKUP(VLOOKUP(G1340,Ma_KH!$A:$R,18,0)&amp;K1340,Gia_MB!$A:$F,6,0)</f>
        <v>73431</v>
      </c>
      <c r="U1340" s="172">
        <f t="shared" si="138"/>
        <v>367155</v>
      </c>
      <c r="V1340" s="171"/>
      <c r="W1340" s="173">
        <f t="shared" si="139"/>
        <v>0</v>
      </c>
      <c r="X1340" s="174" t="str">
        <f t="shared" si="140"/>
        <v>8</v>
      </c>
      <c r="Y1340" s="171"/>
      <c r="Z1340" s="172">
        <f t="shared" si="141"/>
        <v>29372.400000000001</v>
      </c>
      <c r="AA1340" s="175">
        <f>VLOOKUP(G1340,Ma_KH!$A:$R,14,0)</f>
        <v>60</v>
      </c>
    </row>
    <row r="1341" spans="1:27" hidden="1" x14ac:dyDescent="0.25">
      <c r="A1341" s="179">
        <v>45989</v>
      </c>
      <c r="B1341" s="182">
        <v>4180599733</v>
      </c>
      <c r="C1341" s="178" t="s">
        <v>7767</v>
      </c>
      <c r="D1341" s="179">
        <v>45994</v>
      </c>
      <c r="E1341" s="180"/>
      <c r="F1341" s="178"/>
      <c r="G1341" s="32" t="s">
        <v>1591</v>
      </c>
      <c r="H1341" s="180"/>
      <c r="I1341" s="182">
        <v>4180599733</v>
      </c>
      <c r="J1341" s="182" t="s">
        <v>1784</v>
      </c>
      <c r="K1341" s="332" t="s">
        <v>48</v>
      </c>
      <c r="L1341" s="21" t="str">
        <f>VLOOKUP($K1341,TONG_SL!$A:$D,2,0)</f>
        <v>Mọc Nấm Hương 250g</v>
      </c>
      <c r="N1341" s="21" t="str">
        <f t="shared" si="142"/>
        <v>K-C6</v>
      </c>
      <c r="Q1341" s="21" t="str">
        <f>VLOOKUP(K1341,TONG_SL!$A:$D,3,0)</f>
        <v>Túi</v>
      </c>
      <c r="R1341" s="1">
        <v>5</v>
      </c>
      <c r="S1341" s="171"/>
      <c r="T1341" s="171">
        <f>VLOOKUP(VLOOKUP(G1341,Ma_KH!$A:$R,18,0)&amp;K1341,Gia_MB!$A:$F,6,0)</f>
        <v>46000</v>
      </c>
      <c r="U1341" s="172">
        <f t="shared" si="138"/>
        <v>230000</v>
      </c>
      <c r="V1341" s="171"/>
      <c r="W1341" s="173">
        <f t="shared" si="139"/>
        <v>0</v>
      </c>
      <c r="X1341" s="174" t="str">
        <f t="shared" si="140"/>
        <v>8</v>
      </c>
      <c r="Y1341" s="171"/>
      <c r="Z1341" s="172">
        <f t="shared" si="141"/>
        <v>18400</v>
      </c>
      <c r="AA1341" s="175">
        <f>VLOOKUP(G1341,Ma_KH!$A:$R,14,0)</f>
        <v>60</v>
      </c>
    </row>
    <row r="1342" spans="1:27" hidden="1" x14ac:dyDescent="0.25">
      <c r="A1342" s="179">
        <v>45989</v>
      </c>
      <c r="B1342" s="182">
        <v>4180599733</v>
      </c>
      <c r="C1342" s="178" t="s">
        <v>7767</v>
      </c>
      <c r="D1342" s="179">
        <v>45994</v>
      </c>
      <c r="E1342" s="180"/>
      <c r="F1342" s="178"/>
      <c r="G1342" s="32" t="s">
        <v>1591</v>
      </c>
      <c r="H1342" s="180"/>
      <c r="I1342" s="182">
        <v>4180599733</v>
      </c>
      <c r="J1342" s="182" t="s">
        <v>1784</v>
      </c>
      <c r="K1342" s="332" t="s">
        <v>30</v>
      </c>
      <c r="L1342" s="21" t="str">
        <f>VLOOKUP($K1342,TONG_SL!$A:$D,2,0)</f>
        <v>Gà muối 500g</v>
      </c>
      <c r="N1342" s="21" t="str">
        <f t="shared" si="142"/>
        <v>K-C6</v>
      </c>
      <c r="Q1342" s="21" t="str">
        <f>VLOOKUP(K1342,TONG_SL!$A:$D,3,0)</f>
        <v>Túi</v>
      </c>
      <c r="R1342" s="1">
        <v>2</v>
      </c>
      <c r="S1342" s="171"/>
      <c r="T1342" s="171">
        <f>VLOOKUP(VLOOKUP(G1342,Ma_KH!$A:$R,18,0)&amp;K1342,Gia_MB!$A:$F,6,0)</f>
        <v>111058</v>
      </c>
      <c r="U1342" s="172">
        <f t="shared" si="138"/>
        <v>222116</v>
      </c>
      <c r="V1342" s="171"/>
      <c r="W1342" s="173">
        <f t="shared" si="139"/>
        <v>0</v>
      </c>
      <c r="X1342" s="174" t="str">
        <f t="shared" si="140"/>
        <v>8</v>
      </c>
      <c r="Y1342" s="171"/>
      <c r="Z1342" s="172">
        <f t="shared" si="141"/>
        <v>17769.28</v>
      </c>
      <c r="AA1342" s="175">
        <f>VLOOKUP(G1342,Ma_KH!$A:$R,14,0)</f>
        <v>60</v>
      </c>
    </row>
    <row r="1343" spans="1:27" hidden="1" x14ac:dyDescent="0.25">
      <c r="A1343" s="179">
        <v>45989</v>
      </c>
      <c r="B1343" s="182">
        <v>4180599424</v>
      </c>
      <c r="C1343" s="178" t="s">
        <v>7767</v>
      </c>
      <c r="D1343" s="179">
        <v>45994</v>
      </c>
      <c r="E1343" s="180"/>
      <c r="F1343" s="178"/>
      <c r="G1343" s="32" t="s">
        <v>161</v>
      </c>
      <c r="H1343" s="180"/>
      <c r="I1343" s="182">
        <v>4180599424</v>
      </c>
      <c r="J1343" s="182" t="s">
        <v>1784</v>
      </c>
      <c r="K1343" s="332" t="s">
        <v>34</v>
      </c>
      <c r="L1343" s="21" t="str">
        <f>VLOOKUP($K1343,TONG_SL!$A:$D,2,0)</f>
        <v>Tai heo muối 200g</v>
      </c>
      <c r="N1343" s="21" t="str">
        <f t="shared" si="142"/>
        <v>K-C6</v>
      </c>
      <c r="Q1343" s="21" t="str">
        <f>VLOOKUP(K1343,TONG_SL!$A:$D,3,0)</f>
        <v>Túi</v>
      </c>
      <c r="R1343" s="1">
        <v>4</v>
      </c>
      <c r="S1343" s="171"/>
      <c r="T1343" s="171">
        <f>VLOOKUP(VLOOKUP(G1343,Ma_KH!$A:$R,18,0)&amp;K1343,Gia_MB!$A:$F,6,0)</f>
        <v>55595</v>
      </c>
      <c r="U1343" s="172">
        <f t="shared" si="138"/>
        <v>222380</v>
      </c>
      <c r="V1343" s="171"/>
      <c r="W1343" s="173">
        <f t="shared" si="139"/>
        <v>0</v>
      </c>
      <c r="X1343" s="174" t="str">
        <f t="shared" si="140"/>
        <v>8</v>
      </c>
      <c r="Y1343" s="171"/>
      <c r="Z1343" s="172">
        <f t="shared" si="141"/>
        <v>17790.400000000001</v>
      </c>
      <c r="AA1343" s="175">
        <f>VLOOKUP(G1343,Ma_KH!$A:$R,14,0)</f>
        <v>60</v>
      </c>
    </row>
    <row r="1344" spans="1:27" hidden="1" x14ac:dyDescent="0.25">
      <c r="A1344" s="179">
        <v>45989</v>
      </c>
      <c r="B1344" s="182">
        <v>4180599424</v>
      </c>
      <c r="C1344" s="178" t="s">
        <v>7767</v>
      </c>
      <c r="D1344" s="179">
        <v>45994</v>
      </c>
      <c r="E1344" s="180"/>
      <c r="F1344" s="178"/>
      <c r="G1344" s="32" t="s">
        <v>161</v>
      </c>
      <c r="H1344" s="180"/>
      <c r="I1344" s="182">
        <v>4180599424</v>
      </c>
      <c r="J1344" s="182" t="s">
        <v>1784</v>
      </c>
      <c r="K1344" s="332" t="s">
        <v>32</v>
      </c>
      <c r="L1344" s="21" t="str">
        <f>VLOOKUP($K1344,TONG_SL!$A:$D,2,0)</f>
        <v>Giò Tai Lưỡi Xào 250g</v>
      </c>
      <c r="N1344" s="21" t="str">
        <f t="shared" si="142"/>
        <v>K-C6</v>
      </c>
      <c r="Q1344" s="21" t="str">
        <f>VLOOKUP(K1344,TONG_SL!$A:$D,3,0)</f>
        <v>Túi</v>
      </c>
      <c r="R1344" s="1">
        <v>5</v>
      </c>
      <c r="S1344" s="171"/>
      <c r="T1344" s="171">
        <f>VLOOKUP(VLOOKUP(G1344,Ma_KH!$A:$R,18,0)&amp;K1344,Gia_MB!$A:$F,6,0)</f>
        <v>50182</v>
      </c>
      <c r="U1344" s="172">
        <f t="shared" si="138"/>
        <v>250910</v>
      </c>
      <c r="V1344" s="171"/>
      <c r="W1344" s="173">
        <f t="shared" si="139"/>
        <v>0</v>
      </c>
      <c r="X1344" s="174" t="str">
        <f t="shared" si="140"/>
        <v>8</v>
      </c>
      <c r="Y1344" s="171"/>
      <c r="Z1344" s="172">
        <f t="shared" si="141"/>
        <v>20072.8</v>
      </c>
      <c r="AA1344" s="175">
        <f>VLOOKUP(G1344,Ma_KH!$A:$R,14,0)</f>
        <v>60</v>
      </c>
    </row>
    <row r="1345" spans="1:27" hidden="1" x14ac:dyDescent="0.25">
      <c r="A1345" s="179">
        <v>45989</v>
      </c>
      <c r="B1345" s="182">
        <v>4180599424</v>
      </c>
      <c r="C1345" s="178" t="s">
        <v>7767</v>
      </c>
      <c r="D1345" s="179">
        <v>45994</v>
      </c>
      <c r="E1345" s="180"/>
      <c r="F1345" s="178"/>
      <c r="G1345" s="32" t="s">
        <v>161</v>
      </c>
      <c r="H1345" s="180"/>
      <c r="I1345" s="182">
        <v>4180599424</v>
      </c>
      <c r="J1345" s="182" t="s">
        <v>1784</v>
      </c>
      <c r="K1345" s="332" t="s">
        <v>27</v>
      </c>
      <c r="L1345" s="21" t="str">
        <f>VLOOKUP($K1345,TONG_SL!$A:$D,2,0)</f>
        <v>Chân giò heo muối 300g</v>
      </c>
      <c r="N1345" s="21" t="str">
        <f t="shared" si="142"/>
        <v>K-C6</v>
      </c>
      <c r="Q1345" s="21" t="str">
        <f>VLOOKUP(K1345,TONG_SL!$A:$D,3,0)</f>
        <v>Túi</v>
      </c>
      <c r="R1345" s="1">
        <v>6</v>
      </c>
      <c r="S1345" s="171"/>
      <c r="T1345" s="171">
        <f>VLOOKUP(VLOOKUP(G1345,Ma_KH!$A:$R,18,0)&amp;K1345,Gia_MB!$A:$F,6,0)</f>
        <v>73431</v>
      </c>
      <c r="U1345" s="172">
        <f t="shared" si="138"/>
        <v>440586</v>
      </c>
      <c r="V1345" s="171"/>
      <c r="W1345" s="173">
        <f t="shared" si="139"/>
        <v>0</v>
      </c>
      <c r="X1345" s="174" t="str">
        <f t="shared" si="140"/>
        <v>8</v>
      </c>
      <c r="Y1345" s="171"/>
      <c r="Z1345" s="172">
        <f t="shared" si="141"/>
        <v>35246.879999999997</v>
      </c>
      <c r="AA1345" s="175">
        <f>VLOOKUP(G1345,Ma_KH!$A:$R,14,0)</f>
        <v>60</v>
      </c>
    </row>
    <row r="1346" spans="1:27" hidden="1" x14ac:dyDescent="0.25">
      <c r="A1346" s="179">
        <v>45989</v>
      </c>
      <c r="B1346" s="182">
        <v>4180599424</v>
      </c>
      <c r="C1346" s="178" t="s">
        <v>7767</v>
      </c>
      <c r="D1346" s="179">
        <v>45994</v>
      </c>
      <c r="E1346" s="180"/>
      <c r="F1346" s="178"/>
      <c r="G1346" s="32" t="s">
        <v>161</v>
      </c>
      <c r="H1346" s="180"/>
      <c r="I1346" s="182">
        <v>4180599424</v>
      </c>
      <c r="J1346" s="182" t="s">
        <v>1784</v>
      </c>
      <c r="K1346" s="332" t="s">
        <v>48</v>
      </c>
      <c r="L1346" s="21" t="str">
        <f>VLOOKUP($K1346,TONG_SL!$A:$D,2,0)</f>
        <v>Mọc Nấm Hương 250g</v>
      </c>
      <c r="N1346" s="21" t="str">
        <f t="shared" si="142"/>
        <v>K-C6</v>
      </c>
      <c r="Q1346" s="21" t="str">
        <f>VLOOKUP(K1346,TONG_SL!$A:$D,3,0)</f>
        <v>Túi</v>
      </c>
      <c r="R1346" s="1">
        <v>5</v>
      </c>
      <c r="S1346" s="171"/>
      <c r="T1346" s="171">
        <f>VLOOKUP(VLOOKUP(G1346,Ma_KH!$A:$R,18,0)&amp;K1346,Gia_MB!$A:$F,6,0)</f>
        <v>46000</v>
      </c>
      <c r="U1346" s="172">
        <f t="shared" si="138"/>
        <v>230000</v>
      </c>
      <c r="V1346" s="171"/>
      <c r="W1346" s="173">
        <f t="shared" si="139"/>
        <v>0</v>
      </c>
      <c r="X1346" s="174" t="str">
        <f t="shared" si="140"/>
        <v>8</v>
      </c>
      <c r="Y1346" s="171"/>
      <c r="Z1346" s="172">
        <f t="shared" si="141"/>
        <v>18400</v>
      </c>
      <c r="AA1346" s="175">
        <f>VLOOKUP(G1346,Ma_KH!$A:$R,14,0)</f>
        <v>60</v>
      </c>
    </row>
    <row r="1347" spans="1:27" hidden="1" x14ac:dyDescent="0.25">
      <c r="A1347" s="179">
        <v>45989</v>
      </c>
      <c r="B1347" s="182">
        <v>4180599424</v>
      </c>
      <c r="C1347" s="178" t="s">
        <v>7767</v>
      </c>
      <c r="D1347" s="179">
        <v>45994</v>
      </c>
      <c r="E1347" s="180"/>
      <c r="F1347" s="178"/>
      <c r="G1347" s="32" t="s">
        <v>161</v>
      </c>
      <c r="H1347" s="180"/>
      <c r="I1347" s="182">
        <v>4180599424</v>
      </c>
      <c r="J1347" s="182" t="s">
        <v>1784</v>
      </c>
      <c r="K1347" s="332" t="s">
        <v>30</v>
      </c>
      <c r="L1347" s="21" t="str">
        <f>VLOOKUP($K1347,TONG_SL!$A:$D,2,0)</f>
        <v>Gà muối 500g</v>
      </c>
      <c r="N1347" s="21" t="str">
        <f t="shared" si="142"/>
        <v>K-C6</v>
      </c>
      <c r="Q1347" s="21" t="str">
        <f>VLOOKUP(K1347,TONG_SL!$A:$D,3,0)</f>
        <v>Túi</v>
      </c>
      <c r="R1347" s="1">
        <v>8</v>
      </c>
      <c r="S1347" s="171"/>
      <c r="T1347" s="171">
        <f>VLOOKUP(VLOOKUP(G1347,Ma_KH!$A:$R,18,0)&amp;K1347,Gia_MB!$A:$F,6,0)</f>
        <v>111058</v>
      </c>
      <c r="U1347" s="172">
        <f t="shared" si="138"/>
        <v>888464</v>
      </c>
      <c r="V1347" s="171"/>
      <c r="W1347" s="173">
        <f t="shared" si="139"/>
        <v>0</v>
      </c>
      <c r="X1347" s="174" t="str">
        <f t="shared" si="140"/>
        <v>8</v>
      </c>
      <c r="Y1347" s="171"/>
      <c r="Z1347" s="172">
        <f t="shared" si="141"/>
        <v>71077.119999999995</v>
      </c>
      <c r="AA1347" s="175">
        <f>VLOOKUP(G1347,Ma_KH!$A:$R,14,0)</f>
        <v>60</v>
      </c>
    </row>
    <row r="1348" spans="1:27" hidden="1" x14ac:dyDescent="0.25">
      <c r="A1348" s="179">
        <v>45989</v>
      </c>
      <c r="B1348" s="182">
        <v>4180599745</v>
      </c>
      <c r="C1348" s="178" t="s">
        <v>7767</v>
      </c>
      <c r="D1348" s="179">
        <v>45994</v>
      </c>
      <c r="E1348" s="180"/>
      <c r="F1348" s="178"/>
      <c r="G1348" s="32" t="s">
        <v>1625</v>
      </c>
      <c r="H1348" s="180"/>
      <c r="I1348" s="182">
        <v>4180599745</v>
      </c>
      <c r="J1348" s="182" t="s">
        <v>1784</v>
      </c>
      <c r="K1348" s="332" t="s">
        <v>32</v>
      </c>
      <c r="L1348" s="21" t="str">
        <f>VLOOKUP($K1348,TONG_SL!$A:$D,2,0)</f>
        <v>Giò Tai Lưỡi Xào 250g</v>
      </c>
      <c r="N1348" s="21" t="str">
        <f t="shared" si="142"/>
        <v>K-C6</v>
      </c>
      <c r="Q1348" s="21" t="str">
        <f>VLOOKUP(K1348,TONG_SL!$A:$D,3,0)</f>
        <v>Túi</v>
      </c>
      <c r="R1348" s="1">
        <v>5</v>
      </c>
      <c r="S1348" s="171"/>
      <c r="T1348" s="171">
        <f>VLOOKUP(VLOOKUP(G1348,Ma_KH!$A:$R,18,0)&amp;K1348,Gia_MB!$A:$F,6,0)</f>
        <v>50182</v>
      </c>
      <c r="U1348" s="172">
        <f t="shared" si="138"/>
        <v>250910</v>
      </c>
      <c r="V1348" s="171"/>
      <c r="W1348" s="173">
        <f t="shared" si="139"/>
        <v>0</v>
      </c>
      <c r="X1348" s="174" t="str">
        <f t="shared" si="140"/>
        <v>8</v>
      </c>
      <c r="Y1348" s="171"/>
      <c r="Z1348" s="172">
        <f t="shared" si="141"/>
        <v>20072.8</v>
      </c>
      <c r="AA1348" s="175">
        <f>VLOOKUP(G1348,Ma_KH!$A:$R,14,0)</f>
        <v>60</v>
      </c>
    </row>
    <row r="1349" spans="1:27" hidden="1" x14ac:dyDescent="0.25">
      <c r="A1349" s="179">
        <v>45989</v>
      </c>
      <c r="B1349" s="182">
        <v>4180599745</v>
      </c>
      <c r="C1349" s="178" t="s">
        <v>7767</v>
      </c>
      <c r="D1349" s="179">
        <v>45994</v>
      </c>
      <c r="E1349" s="180"/>
      <c r="F1349" s="178"/>
      <c r="G1349" s="32" t="s">
        <v>1625</v>
      </c>
      <c r="H1349" s="180"/>
      <c r="I1349" s="182">
        <v>4180599745</v>
      </c>
      <c r="J1349" s="182" t="s">
        <v>1784</v>
      </c>
      <c r="K1349" s="332" t="s">
        <v>27</v>
      </c>
      <c r="L1349" s="21" t="str">
        <f>VLOOKUP($K1349,TONG_SL!$A:$D,2,0)</f>
        <v>Chân giò heo muối 300g</v>
      </c>
      <c r="N1349" s="21" t="str">
        <f t="shared" si="142"/>
        <v>K-C6</v>
      </c>
      <c r="Q1349" s="21" t="str">
        <f>VLOOKUP(K1349,TONG_SL!$A:$D,3,0)</f>
        <v>Túi</v>
      </c>
      <c r="R1349" s="1">
        <v>15</v>
      </c>
      <c r="S1349" s="171"/>
      <c r="T1349" s="171">
        <f>VLOOKUP(VLOOKUP(G1349,Ma_KH!$A:$R,18,0)&amp;K1349,Gia_MB!$A:$F,6,0)</f>
        <v>73431</v>
      </c>
      <c r="U1349" s="172">
        <f t="shared" si="138"/>
        <v>1101465</v>
      </c>
      <c r="V1349" s="171"/>
      <c r="W1349" s="173">
        <f t="shared" si="139"/>
        <v>0</v>
      </c>
      <c r="X1349" s="174" t="str">
        <f t="shared" si="140"/>
        <v>8</v>
      </c>
      <c r="Y1349" s="171"/>
      <c r="Z1349" s="172">
        <f t="shared" si="141"/>
        <v>88117.2</v>
      </c>
      <c r="AA1349" s="175">
        <f>VLOOKUP(G1349,Ma_KH!$A:$R,14,0)</f>
        <v>60</v>
      </c>
    </row>
    <row r="1350" spans="1:27" hidden="1" x14ac:dyDescent="0.25">
      <c r="A1350" s="179">
        <v>45989</v>
      </c>
      <c r="B1350" s="182">
        <v>4180599745</v>
      </c>
      <c r="C1350" s="178" t="s">
        <v>7767</v>
      </c>
      <c r="D1350" s="179">
        <v>45994</v>
      </c>
      <c r="E1350" s="180"/>
      <c r="F1350" s="178"/>
      <c r="G1350" s="32" t="s">
        <v>1625</v>
      </c>
      <c r="H1350" s="180"/>
      <c r="I1350" s="182">
        <v>4180599745</v>
      </c>
      <c r="J1350" s="182" t="s">
        <v>1784</v>
      </c>
      <c r="K1350" s="332" t="s">
        <v>48</v>
      </c>
      <c r="L1350" s="21" t="str">
        <f>VLOOKUP($K1350,TONG_SL!$A:$D,2,0)</f>
        <v>Mọc Nấm Hương 250g</v>
      </c>
      <c r="N1350" s="21" t="str">
        <f t="shared" si="142"/>
        <v>K-C6</v>
      </c>
      <c r="Q1350" s="21" t="str">
        <f>VLOOKUP(K1350,TONG_SL!$A:$D,3,0)</f>
        <v>Túi</v>
      </c>
      <c r="R1350" s="1">
        <v>5</v>
      </c>
      <c r="S1350" s="171"/>
      <c r="T1350" s="171">
        <f>VLOOKUP(VLOOKUP(G1350,Ma_KH!$A:$R,18,0)&amp;K1350,Gia_MB!$A:$F,6,0)</f>
        <v>46000</v>
      </c>
      <c r="U1350" s="172">
        <f t="shared" si="138"/>
        <v>230000</v>
      </c>
      <c r="V1350" s="171"/>
      <c r="W1350" s="173">
        <f t="shared" si="139"/>
        <v>0</v>
      </c>
      <c r="X1350" s="174" t="str">
        <f t="shared" si="140"/>
        <v>8</v>
      </c>
      <c r="Y1350" s="171"/>
      <c r="Z1350" s="172">
        <f t="shared" si="141"/>
        <v>18400</v>
      </c>
      <c r="AA1350" s="175">
        <f>VLOOKUP(G1350,Ma_KH!$A:$R,14,0)</f>
        <v>60</v>
      </c>
    </row>
    <row r="1351" spans="1:27" hidden="1" x14ac:dyDescent="0.25">
      <c r="A1351" s="179">
        <v>45989</v>
      </c>
      <c r="B1351" s="182">
        <v>4180599745</v>
      </c>
      <c r="C1351" s="178" t="s">
        <v>7767</v>
      </c>
      <c r="D1351" s="179">
        <v>45994</v>
      </c>
      <c r="E1351" s="180"/>
      <c r="F1351" s="178"/>
      <c r="G1351" s="32" t="s">
        <v>1625</v>
      </c>
      <c r="H1351" s="180"/>
      <c r="I1351" s="182">
        <v>4180599745</v>
      </c>
      <c r="J1351" s="182" t="s">
        <v>1784</v>
      </c>
      <c r="K1351" s="332" t="s">
        <v>30</v>
      </c>
      <c r="L1351" s="21" t="str">
        <f>VLOOKUP($K1351,TONG_SL!$A:$D,2,0)</f>
        <v>Gà muối 500g</v>
      </c>
      <c r="N1351" s="21" t="str">
        <f t="shared" si="142"/>
        <v>K-C6</v>
      </c>
      <c r="Q1351" s="21" t="str">
        <f>VLOOKUP(K1351,TONG_SL!$A:$D,3,0)</f>
        <v>Túi</v>
      </c>
      <c r="R1351" s="1">
        <v>2</v>
      </c>
      <c r="S1351" s="171"/>
      <c r="T1351" s="171">
        <f>VLOOKUP(VLOOKUP(G1351,Ma_KH!$A:$R,18,0)&amp;K1351,Gia_MB!$A:$F,6,0)</f>
        <v>111058</v>
      </c>
      <c r="U1351" s="172">
        <f t="shared" si="138"/>
        <v>222116</v>
      </c>
      <c r="V1351" s="171"/>
      <c r="W1351" s="173">
        <f t="shared" si="139"/>
        <v>0</v>
      </c>
      <c r="X1351" s="174" t="str">
        <f t="shared" si="140"/>
        <v>8</v>
      </c>
      <c r="Y1351" s="171"/>
      <c r="Z1351" s="172">
        <f t="shared" si="141"/>
        <v>17769.28</v>
      </c>
      <c r="AA1351" s="175">
        <f>VLOOKUP(G1351,Ma_KH!$A:$R,14,0)</f>
        <v>60</v>
      </c>
    </row>
    <row r="1352" spans="1:27" hidden="1" x14ac:dyDescent="0.25">
      <c r="A1352" s="179">
        <v>45989</v>
      </c>
      <c r="B1352" s="182">
        <v>4180599668</v>
      </c>
      <c r="C1352" s="178" t="s">
        <v>7767</v>
      </c>
      <c r="D1352" s="179">
        <v>45994</v>
      </c>
      <c r="E1352" s="180"/>
      <c r="F1352" s="178"/>
      <c r="G1352" s="32" t="s">
        <v>1463</v>
      </c>
      <c r="H1352" s="180"/>
      <c r="I1352" s="182">
        <v>4180599668</v>
      </c>
      <c r="J1352" s="182" t="s">
        <v>1784</v>
      </c>
      <c r="K1352" s="332" t="s">
        <v>32</v>
      </c>
      <c r="L1352" s="21" t="str">
        <f>VLOOKUP($K1352,TONG_SL!$A:$D,2,0)</f>
        <v>Giò Tai Lưỡi Xào 250g</v>
      </c>
      <c r="N1352" s="21" t="str">
        <f t="shared" si="142"/>
        <v>K-C6</v>
      </c>
      <c r="Q1352" s="21" t="str">
        <f>VLOOKUP(K1352,TONG_SL!$A:$D,3,0)</f>
        <v>Túi</v>
      </c>
      <c r="R1352" s="1">
        <v>5</v>
      </c>
      <c r="S1352" s="171"/>
      <c r="T1352" s="171">
        <f>VLOOKUP(VLOOKUP(G1352,Ma_KH!$A:$R,18,0)&amp;K1352,Gia_MB!$A:$F,6,0)</f>
        <v>50182</v>
      </c>
      <c r="U1352" s="172">
        <f t="shared" si="138"/>
        <v>250910</v>
      </c>
      <c r="V1352" s="171"/>
      <c r="W1352" s="173">
        <f t="shared" si="139"/>
        <v>0</v>
      </c>
      <c r="X1352" s="174" t="str">
        <f t="shared" si="140"/>
        <v>8</v>
      </c>
      <c r="Y1352" s="171"/>
      <c r="Z1352" s="172">
        <f t="shared" si="141"/>
        <v>20072.8</v>
      </c>
      <c r="AA1352" s="175">
        <f>VLOOKUP(G1352,Ma_KH!$A:$R,14,0)</f>
        <v>60</v>
      </c>
    </row>
    <row r="1353" spans="1:27" hidden="1" x14ac:dyDescent="0.25">
      <c r="A1353" s="179">
        <v>45989</v>
      </c>
      <c r="B1353" s="182">
        <v>4180599668</v>
      </c>
      <c r="C1353" s="178" t="s">
        <v>7767</v>
      </c>
      <c r="D1353" s="179">
        <v>45994</v>
      </c>
      <c r="E1353" s="180"/>
      <c r="F1353" s="178"/>
      <c r="G1353" s="32" t="s">
        <v>1463</v>
      </c>
      <c r="H1353" s="180"/>
      <c r="I1353" s="182">
        <v>4180599668</v>
      </c>
      <c r="J1353" s="182" t="s">
        <v>1784</v>
      </c>
      <c r="K1353" s="332" t="s">
        <v>27</v>
      </c>
      <c r="L1353" s="21" t="str">
        <f>VLOOKUP($K1353,TONG_SL!$A:$D,2,0)</f>
        <v>Chân giò heo muối 300g</v>
      </c>
      <c r="N1353" s="21" t="str">
        <f t="shared" si="142"/>
        <v>K-C6</v>
      </c>
      <c r="Q1353" s="21" t="str">
        <f>VLOOKUP(K1353,TONG_SL!$A:$D,3,0)</f>
        <v>Túi</v>
      </c>
      <c r="R1353" s="1">
        <v>6</v>
      </c>
      <c r="S1353" s="171"/>
      <c r="T1353" s="171">
        <f>VLOOKUP(VLOOKUP(G1353,Ma_KH!$A:$R,18,0)&amp;K1353,Gia_MB!$A:$F,6,0)</f>
        <v>73431</v>
      </c>
      <c r="U1353" s="172">
        <f t="shared" si="138"/>
        <v>440586</v>
      </c>
      <c r="V1353" s="171"/>
      <c r="W1353" s="173">
        <f t="shared" si="139"/>
        <v>0</v>
      </c>
      <c r="X1353" s="174" t="str">
        <f t="shared" si="140"/>
        <v>8</v>
      </c>
      <c r="Y1353" s="171"/>
      <c r="Z1353" s="172">
        <f t="shared" si="141"/>
        <v>35246.879999999997</v>
      </c>
      <c r="AA1353" s="175">
        <f>VLOOKUP(G1353,Ma_KH!$A:$R,14,0)</f>
        <v>60</v>
      </c>
    </row>
    <row r="1354" spans="1:27" hidden="1" x14ac:dyDescent="0.25">
      <c r="A1354" s="179">
        <v>45989</v>
      </c>
      <c r="B1354" s="182">
        <v>4180599668</v>
      </c>
      <c r="C1354" s="178" t="s">
        <v>7767</v>
      </c>
      <c r="D1354" s="179">
        <v>45994</v>
      </c>
      <c r="E1354" s="180"/>
      <c r="F1354" s="178"/>
      <c r="G1354" s="32" t="s">
        <v>1463</v>
      </c>
      <c r="H1354" s="180"/>
      <c r="I1354" s="182">
        <v>4180599668</v>
      </c>
      <c r="J1354" s="182" t="s">
        <v>1784</v>
      </c>
      <c r="K1354" s="332" t="s">
        <v>48</v>
      </c>
      <c r="L1354" s="21" t="str">
        <f>VLOOKUP($K1354,TONG_SL!$A:$D,2,0)</f>
        <v>Mọc Nấm Hương 250g</v>
      </c>
      <c r="N1354" s="21" t="str">
        <f t="shared" si="142"/>
        <v>K-C6</v>
      </c>
      <c r="Q1354" s="21" t="str">
        <f>VLOOKUP(K1354,TONG_SL!$A:$D,3,0)</f>
        <v>Túi</v>
      </c>
      <c r="R1354" s="1">
        <v>4</v>
      </c>
      <c r="S1354" s="171"/>
      <c r="T1354" s="171">
        <f>VLOOKUP(VLOOKUP(G1354,Ma_KH!$A:$R,18,0)&amp;K1354,Gia_MB!$A:$F,6,0)</f>
        <v>46000</v>
      </c>
      <c r="U1354" s="172">
        <f t="shared" si="138"/>
        <v>184000</v>
      </c>
      <c r="V1354" s="171"/>
      <c r="W1354" s="173">
        <f t="shared" si="139"/>
        <v>0</v>
      </c>
      <c r="X1354" s="174" t="str">
        <f t="shared" si="140"/>
        <v>8</v>
      </c>
      <c r="Y1354" s="171"/>
      <c r="Z1354" s="172">
        <f t="shared" si="141"/>
        <v>14720</v>
      </c>
      <c r="AA1354" s="175">
        <f>VLOOKUP(G1354,Ma_KH!$A:$R,14,0)</f>
        <v>60</v>
      </c>
    </row>
    <row r="1355" spans="1:27" hidden="1" x14ac:dyDescent="0.25">
      <c r="A1355" s="179">
        <v>45989</v>
      </c>
      <c r="B1355" s="182">
        <v>4180599623</v>
      </c>
      <c r="C1355" s="178" t="s">
        <v>7767</v>
      </c>
      <c r="D1355" s="179">
        <v>45994</v>
      </c>
      <c r="E1355" s="180"/>
      <c r="F1355" s="178"/>
      <c r="G1355" s="32" t="s">
        <v>1382</v>
      </c>
      <c r="H1355" s="180"/>
      <c r="I1355" s="182">
        <v>4180599623</v>
      </c>
      <c r="J1355" s="182" t="s">
        <v>1784</v>
      </c>
      <c r="K1355" s="332" t="s">
        <v>30</v>
      </c>
      <c r="L1355" s="21" t="str">
        <f>VLOOKUP($K1355,TONG_SL!$A:$D,2,0)</f>
        <v>Gà muối 500g</v>
      </c>
      <c r="N1355" s="21" t="str">
        <f t="shared" si="142"/>
        <v>K-C6</v>
      </c>
      <c r="Q1355" s="21" t="str">
        <f>VLOOKUP(K1355,TONG_SL!$A:$D,3,0)</f>
        <v>Túi</v>
      </c>
      <c r="R1355" s="1">
        <v>4</v>
      </c>
      <c r="S1355" s="171"/>
      <c r="T1355" s="171">
        <f>VLOOKUP(VLOOKUP(G1355,Ma_KH!$A:$R,18,0)&amp;K1355,Gia_MB!$A:$F,6,0)</f>
        <v>111058</v>
      </c>
      <c r="U1355" s="172">
        <f t="shared" si="138"/>
        <v>444232</v>
      </c>
      <c r="V1355" s="171"/>
      <c r="W1355" s="173">
        <f t="shared" si="139"/>
        <v>0</v>
      </c>
      <c r="X1355" s="174" t="str">
        <f t="shared" si="140"/>
        <v>8</v>
      </c>
      <c r="Y1355" s="171"/>
      <c r="Z1355" s="172">
        <f t="shared" si="141"/>
        <v>35538.559999999998</v>
      </c>
      <c r="AA1355" s="175">
        <f>VLOOKUP(G1355,Ma_KH!$A:$R,14,0)</f>
        <v>60</v>
      </c>
    </row>
    <row r="1356" spans="1:27" hidden="1" x14ac:dyDescent="0.25">
      <c r="A1356" s="179">
        <v>45989</v>
      </c>
      <c r="B1356" s="182">
        <v>4180599623</v>
      </c>
      <c r="C1356" s="178" t="s">
        <v>7767</v>
      </c>
      <c r="D1356" s="179">
        <v>45994</v>
      </c>
      <c r="E1356" s="180"/>
      <c r="F1356" s="178"/>
      <c r="G1356" s="32" t="s">
        <v>1382</v>
      </c>
      <c r="H1356" s="180"/>
      <c r="I1356" s="182">
        <v>4180599623</v>
      </c>
      <c r="J1356" s="182" t="s">
        <v>1784</v>
      </c>
      <c r="K1356" s="332" t="s">
        <v>48</v>
      </c>
      <c r="L1356" s="21" t="str">
        <f>VLOOKUP($K1356,TONG_SL!$A:$D,2,0)</f>
        <v>Mọc Nấm Hương 250g</v>
      </c>
      <c r="N1356" s="21" t="str">
        <f t="shared" si="142"/>
        <v>K-C6</v>
      </c>
      <c r="Q1356" s="21" t="str">
        <f>VLOOKUP(K1356,TONG_SL!$A:$D,3,0)</f>
        <v>Túi</v>
      </c>
      <c r="R1356" s="1">
        <v>5</v>
      </c>
      <c r="S1356" s="171"/>
      <c r="T1356" s="171">
        <f>VLOOKUP(VLOOKUP(G1356,Ma_KH!$A:$R,18,0)&amp;K1356,Gia_MB!$A:$F,6,0)</f>
        <v>46000</v>
      </c>
      <c r="U1356" s="172">
        <f t="shared" si="138"/>
        <v>230000</v>
      </c>
      <c r="V1356" s="171"/>
      <c r="W1356" s="173">
        <f t="shared" si="139"/>
        <v>0</v>
      </c>
      <c r="X1356" s="174" t="str">
        <f t="shared" si="140"/>
        <v>8</v>
      </c>
      <c r="Y1356" s="171"/>
      <c r="Z1356" s="172">
        <f t="shared" si="141"/>
        <v>18400</v>
      </c>
      <c r="AA1356" s="175">
        <f>VLOOKUP(G1356,Ma_KH!$A:$R,14,0)</f>
        <v>60</v>
      </c>
    </row>
    <row r="1357" spans="1:27" hidden="1" x14ac:dyDescent="0.25">
      <c r="A1357" s="179">
        <v>45989</v>
      </c>
      <c r="B1357" s="182">
        <v>4180599623</v>
      </c>
      <c r="C1357" s="178" t="s">
        <v>7767</v>
      </c>
      <c r="D1357" s="179">
        <v>45994</v>
      </c>
      <c r="E1357" s="180"/>
      <c r="F1357" s="178"/>
      <c r="G1357" s="32" t="s">
        <v>1382</v>
      </c>
      <c r="H1357" s="180"/>
      <c r="I1357" s="182">
        <v>4180599623</v>
      </c>
      <c r="J1357" s="182" t="s">
        <v>1784</v>
      </c>
      <c r="K1357" s="332" t="s">
        <v>32</v>
      </c>
      <c r="L1357" s="21" t="str">
        <f>VLOOKUP($K1357,TONG_SL!$A:$D,2,0)</f>
        <v>Giò Tai Lưỡi Xào 250g</v>
      </c>
      <c r="N1357" s="21" t="str">
        <f t="shared" si="142"/>
        <v>K-C6</v>
      </c>
      <c r="Q1357" s="21" t="str">
        <f>VLOOKUP(K1357,TONG_SL!$A:$D,3,0)</f>
        <v>Túi</v>
      </c>
      <c r="R1357" s="1">
        <v>2</v>
      </c>
      <c r="S1357" s="171"/>
      <c r="T1357" s="171">
        <f>VLOOKUP(VLOOKUP(G1357,Ma_KH!$A:$R,18,0)&amp;K1357,Gia_MB!$A:$F,6,0)</f>
        <v>50182</v>
      </c>
      <c r="U1357" s="172">
        <f t="shared" si="138"/>
        <v>100364</v>
      </c>
      <c r="V1357" s="171"/>
      <c r="W1357" s="173">
        <f t="shared" si="139"/>
        <v>0</v>
      </c>
      <c r="X1357" s="174" t="str">
        <f t="shared" si="140"/>
        <v>8</v>
      </c>
      <c r="Y1357" s="171"/>
      <c r="Z1357" s="172">
        <f t="shared" si="141"/>
        <v>8029.12</v>
      </c>
      <c r="AA1357" s="175">
        <f>VLOOKUP(G1357,Ma_KH!$A:$R,14,0)</f>
        <v>60</v>
      </c>
    </row>
    <row r="1358" spans="1:27" hidden="1" x14ac:dyDescent="0.25">
      <c r="A1358" s="179">
        <v>45989</v>
      </c>
      <c r="B1358" s="182">
        <v>4180599628</v>
      </c>
      <c r="C1358" s="178" t="s">
        <v>7767</v>
      </c>
      <c r="D1358" s="179">
        <v>45994</v>
      </c>
      <c r="E1358" s="180"/>
      <c r="F1358" s="178"/>
      <c r="G1358" s="32" t="s">
        <v>1401</v>
      </c>
      <c r="H1358" s="180"/>
      <c r="I1358" s="182">
        <v>4180599628</v>
      </c>
      <c r="J1358" s="182" t="s">
        <v>1784</v>
      </c>
      <c r="K1358" s="332" t="s">
        <v>48</v>
      </c>
      <c r="L1358" s="21" t="str">
        <f>VLOOKUP($K1358,TONG_SL!$A:$D,2,0)</f>
        <v>Mọc Nấm Hương 250g</v>
      </c>
      <c r="N1358" s="21" t="str">
        <f t="shared" si="142"/>
        <v>K-C6</v>
      </c>
      <c r="Q1358" s="21" t="str">
        <f>VLOOKUP(K1358,TONG_SL!$A:$D,3,0)</f>
        <v>Túi</v>
      </c>
      <c r="R1358" s="1">
        <v>5</v>
      </c>
      <c r="S1358" s="171"/>
      <c r="T1358" s="171">
        <f>VLOOKUP(VLOOKUP(G1358,Ma_KH!$A:$R,18,0)&amp;K1358,Gia_MB!$A:$F,6,0)</f>
        <v>46000</v>
      </c>
      <c r="U1358" s="172">
        <f t="shared" si="138"/>
        <v>230000</v>
      </c>
      <c r="V1358" s="171"/>
      <c r="W1358" s="173">
        <f t="shared" si="139"/>
        <v>0</v>
      </c>
      <c r="X1358" s="174" t="str">
        <f t="shared" si="140"/>
        <v>8</v>
      </c>
      <c r="Y1358" s="171"/>
      <c r="Z1358" s="172">
        <f t="shared" si="141"/>
        <v>18400</v>
      </c>
      <c r="AA1358" s="175">
        <f>VLOOKUP(G1358,Ma_KH!$A:$R,14,0)</f>
        <v>60</v>
      </c>
    </row>
    <row r="1359" spans="1:27" hidden="1" x14ac:dyDescent="0.25">
      <c r="A1359" s="179">
        <v>45989</v>
      </c>
      <c r="B1359" s="182">
        <v>4180599628</v>
      </c>
      <c r="C1359" s="178" t="s">
        <v>7767</v>
      </c>
      <c r="D1359" s="179">
        <v>45994</v>
      </c>
      <c r="E1359" s="180"/>
      <c r="F1359" s="178"/>
      <c r="G1359" s="32" t="s">
        <v>1401</v>
      </c>
      <c r="H1359" s="180"/>
      <c r="I1359" s="182">
        <v>4180599628</v>
      </c>
      <c r="J1359" s="182" t="s">
        <v>1784</v>
      </c>
      <c r="K1359" s="332" t="s">
        <v>27</v>
      </c>
      <c r="L1359" s="21" t="str">
        <f>VLOOKUP($K1359,TONG_SL!$A:$D,2,0)</f>
        <v>Chân giò heo muối 300g</v>
      </c>
      <c r="N1359" s="21" t="str">
        <f t="shared" si="142"/>
        <v>K-C6</v>
      </c>
      <c r="Q1359" s="21" t="str">
        <f>VLOOKUP(K1359,TONG_SL!$A:$D,3,0)</f>
        <v>Túi</v>
      </c>
      <c r="R1359" s="1">
        <v>5</v>
      </c>
      <c r="S1359" s="171"/>
      <c r="T1359" s="171">
        <f>VLOOKUP(VLOOKUP(G1359,Ma_KH!$A:$R,18,0)&amp;K1359,Gia_MB!$A:$F,6,0)</f>
        <v>73431</v>
      </c>
      <c r="U1359" s="172">
        <f t="shared" si="138"/>
        <v>367155</v>
      </c>
      <c r="V1359" s="171"/>
      <c r="W1359" s="173">
        <f t="shared" si="139"/>
        <v>0</v>
      </c>
      <c r="X1359" s="174" t="str">
        <f t="shared" si="140"/>
        <v>8</v>
      </c>
      <c r="Y1359" s="171"/>
      <c r="Z1359" s="172">
        <f t="shared" si="141"/>
        <v>29372.400000000001</v>
      </c>
      <c r="AA1359" s="175">
        <f>VLOOKUP(G1359,Ma_KH!$A:$R,14,0)</f>
        <v>60</v>
      </c>
    </row>
    <row r="1360" spans="1:27" hidden="1" x14ac:dyDescent="0.25">
      <c r="A1360" s="179">
        <v>45989</v>
      </c>
      <c r="B1360" s="182">
        <v>4180599628</v>
      </c>
      <c r="C1360" s="178" t="s">
        <v>7767</v>
      </c>
      <c r="D1360" s="179">
        <v>45994</v>
      </c>
      <c r="E1360" s="180"/>
      <c r="F1360" s="178"/>
      <c r="G1360" s="32" t="s">
        <v>1401</v>
      </c>
      <c r="H1360" s="180"/>
      <c r="I1360" s="182">
        <v>4180599628</v>
      </c>
      <c r="J1360" s="182" t="s">
        <v>1784</v>
      </c>
      <c r="K1360" s="332" t="s">
        <v>32</v>
      </c>
      <c r="L1360" s="21" t="str">
        <f>VLOOKUP($K1360,TONG_SL!$A:$D,2,0)</f>
        <v>Giò Tai Lưỡi Xào 250g</v>
      </c>
      <c r="N1360" s="21" t="str">
        <f t="shared" si="142"/>
        <v>K-C6</v>
      </c>
      <c r="Q1360" s="21" t="str">
        <f>VLOOKUP(K1360,TONG_SL!$A:$D,3,0)</f>
        <v>Túi</v>
      </c>
      <c r="R1360" s="1">
        <v>5</v>
      </c>
      <c r="S1360" s="171"/>
      <c r="T1360" s="171">
        <f>VLOOKUP(VLOOKUP(G1360,Ma_KH!$A:$R,18,0)&amp;K1360,Gia_MB!$A:$F,6,0)</f>
        <v>50182</v>
      </c>
      <c r="U1360" s="172">
        <f t="shared" si="138"/>
        <v>250910</v>
      </c>
      <c r="V1360" s="171"/>
      <c r="W1360" s="173">
        <f t="shared" si="139"/>
        <v>0</v>
      </c>
      <c r="X1360" s="174" t="str">
        <f t="shared" si="140"/>
        <v>8</v>
      </c>
      <c r="Y1360" s="171"/>
      <c r="Z1360" s="172">
        <f t="shared" si="141"/>
        <v>20072.8</v>
      </c>
      <c r="AA1360" s="175">
        <f>VLOOKUP(G1360,Ma_KH!$A:$R,14,0)</f>
        <v>60</v>
      </c>
    </row>
    <row r="1361" spans="1:27" hidden="1" x14ac:dyDescent="0.25">
      <c r="A1361" s="179">
        <v>45989</v>
      </c>
      <c r="B1361" s="182">
        <v>4180599675</v>
      </c>
      <c r="C1361" s="178" t="s">
        <v>7767</v>
      </c>
      <c r="D1361" s="179">
        <v>45994</v>
      </c>
      <c r="E1361" s="180"/>
      <c r="F1361" s="178"/>
      <c r="G1361" s="32" t="s">
        <v>1476</v>
      </c>
      <c r="H1361" s="180"/>
      <c r="I1361" s="182">
        <v>4180599675</v>
      </c>
      <c r="J1361" s="182" t="s">
        <v>1784</v>
      </c>
      <c r="K1361" s="332" t="s">
        <v>30</v>
      </c>
      <c r="L1361" s="21" t="str">
        <f>VLOOKUP($K1361,TONG_SL!$A:$D,2,0)</f>
        <v>Gà muối 500g</v>
      </c>
      <c r="N1361" s="21" t="str">
        <f t="shared" si="142"/>
        <v>K-C6</v>
      </c>
      <c r="Q1361" s="21" t="str">
        <f>VLOOKUP(K1361,TONG_SL!$A:$D,3,0)</f>
        <v>Túi</v>
      </c>
      <c r="R1361" s="1">
        <v>5</v>
      </c>
      <c r="S1361" s="171"/>
      <c r="T1361" s="171">
        <f>VLOOKUP(VLOOKUP(G1361,Ma_KH!$A:$R,18,0)&amp;K1361,Gia_MB!$A:$F,6,0)</f>
        <v>111058</v>
      </c>
      <c r="U1361" s="172">
        <f t="shared" ref="U1361:U1424" si="143">T1361*R1361</f>
        <v>555290</v>
      </c>
      <c r="V1361" s="171"/>
      <c r="W1361" s="173">
        <f t="shared" ref="W1361:W1424" si="144">U1361*V1361</f>
        <v>0</v>
      </c>
      <c r="X1361" s="174" t="str">
        <f t="shared" ref="X1361:X1424" si="145">IF(B1361&lt;&gt;"","8","0")</f>
        <v>8</v>
      </c>
      <c r="Y1361" s="171"/>
      <c r="Z1361" s="172">
        <f t="shared" ref="Z1361:Z1424" si="146">U1361*X1361%</f>
        <v>44423.200000000004</v>
      </c>
      <c r="AA1361" s="175">
        <f>VLOOKUP(G1361,Ma_KH!$A:$R,14,0)</f>
        <v>60</v>
      </c>
    </row>
    <row r="1362" spans="1:27" hidden="1" x14ac:dyDescent="0.25">
      <c r="A1362" s="179">
        <v>45989</v>
      </c>
      <c r="B1362" s="182">
        <v>4180599675</v>
      </c>
      <c r="C1362" s="178" t="s">
        <v>7767</v>
      </c>
      <c r="D1362" s="179">
        <v>45994</v>
      </c>
      <c r="E1362" s="180"/>
      <c r="F1362" s="178"/>
      <c r="G1362" s="32" t="s">
        <v>1476</v>
      </c>
      <c r="H1362" s="180"/>
      <c r="I1362" s="182">
        <v>4180599675</v>
      </c>
      <c r="J1362" s="182" t="s">
        <v>1784</v>
      </c>
      <c r="K1362" s="332" t="s">
        <v>48</v>
      </c>
      <c r="L1362" s="21" t="str">
        <f>VLOOKUP($K1362,TONG_SL!$A:$D,2,0)</f>
        <v>Mọc Nấm Hương 250g</v>
      </c>
      <c r="N1362" s="21" t="str">
        <f t="shared" si="142"/>
        <v>K-C6</v>
      </c>
      <c r="Q1362" s="21" t="str">
        <f>VLOOKUP(K1362,TONG_SL!$A:$D,3,0)</f>
        <v>Túi</v>
      </c>
      <c r="R1362" s="1">
        <v>5</v>
      </c>
      <c r="S1362" s="171"/>
      <c r="T1362" s="171">
        <f>VLOOKUP(VLOOKUP(G1362,Ma_KH!$A:$R,18,0)&amp;K1362,Gia_MB!$A:$F,6,0)</f>
        <v>46000</v>
      </c>
      <c r="U1362" s="172">
        <f t="shared" si="143"/>
        <v>230000</v>
      </c>
      <c r="V1362" s="171"/>
      <c r="W1362" s="173">
        <f t="shared" si="144"/>
        <v>0</v>
      </c>
      <c r="X1362" s="174" t="str">
        <f t="shared" si="145"/>
        <v>8</v>
      </c>
      <c r="Y1362" s="171"/>
      <c r="Z1362" s="172">
        <f t="shared" si="146"/>
        <v>18400</v>
      </c>
      <c r="AA1362" s="175">
        <f>VLOOKUP(G1362,Ma_KH!$A:$R,14,0)</f>
        <v>60</v>
      </c>
    </row>
    <row r="1363" spans="1:27" hidden="1" x14ac:dyDescent="0.25">
      <c r="A1363" s="179">
        <v>45989</v>
      </c>
      <c r="B1363" s="182">
        <v>4180599501</v>
      </c>
      <c r="C1363" s="178" t="s">
        <v>7767</v>
      </c>
      <c r="D1363" s="179">
        <v>45994</v>
      </c>
      <c r="E1363" s="180"/>
      <c r="F1363" s="178"/>
      <c r="G1363" s="32" t="s">
        <v>6136</v>
      </c>
      <c r="H1363" s="180"/>
      <c r="I1363" s="182">
        <v>4180599501</v>
      </c>
      <c r="J1363" s="182" t="s">
        <v>1784</v>
      </c>
      <c r="K1363" s="332" t="s">
        <v>32</v>
      </c>
      <c r="L1363" s="21" t="str">
        <f>VLOOKUP($K1363,TONG_SL!$A:$D,2,0)</f>
        <v>Giò Tai Lưỡi Xào 250g</v>
      </c>
      <c r="N1363" s="21" t="str">
        <f t="shared" si="142"/>
        <v>K-C6</v>
      </c>
      <c r="Q1363" s="21" t="str">
        <f>VLOOKUP(K1363,TONG_SL!$A:$D,3,0)</f>
        <v>Túi</v>
      </c>
      <c r="R1363" s="1">
        <v>2</v>
      </c>
      <c r="S1363" s="171"/>
      <c r="T1363" s="171">
        <f>VLOOKUP(VLOOKUP(G1363,Ma_KH!$A:$R,18,0)&amp;K1363,Gia_MB!$A:$F,6,0)</f>
        <v>50182</v>
      </c>
      <c r="U1363" s="172">
        <f t="shared" si="143"/>
        <v>100364</v>
      </c>
      <c r="V1363" s="171"/>
      <c r="W1363" s="173">
        <f t="shared" si="144"/>
        <v>0</v>
      </c>
      <c r="X1363" s="174" t="str">
        <f t="shared" si="145"/>
        <v>8</v>
      </c>
      <c r="Y1363" s="171"/>
      <c r="Z1363" s="172">
        <f t="shared" si="146"/>
        <v>8029.12</v>
      </c>
      <c r="AA1363" s="175">
        <f>VLOOKUP(G1363,Ma_KH!$A:$R,14,0)</f>
        <v>60</v>
      </c>
    </row>
    <row r="1364" spans="1:27" hidden="1" x14ac:dyDescent="0.25">
      <c r="A1364" s="179">
        <v>45989</v>
      </c>
      <c r="B1364" s="182">
        <v>4180599501</v>
      </c>
      <c r="C1364" s="178" t="s">
        <v>7767</v>
      </c>
      <c r="D1364" s="179">
        <v>45994</v>
      </c>
      <c r="E1364" s="180"/>
      <c r="F1364" s="178"/>
      <c r="G1364" s="32" t="s">
        <v>6136</v>
      </c>
      <c r="H1364" s="180"/>
      <c r="I1364" s="182">
        <v>4180599501</v>
      </c>
      <c r="J1364" s="182" t="s">
        <v>1784</v>
      </c>
      <c r="K1364" s="332" t="s">
        <v>27</v>
      </c>
      <c r="L1364" s="21" t="str">
        <f>VLOOKUP($K1364,TONG_SL!$A:$D,2,0)</f>
        <v>Chân giò heo muối 300g</v>
      </c>
      <c r="N1364" s="21" t="str">
        <f t="shared" si="142"/>
        <v>K-C6</v>
      </c>
      <c r="Q1364" s="21" t="str">
        <f>VLOOKUP(K1364,TONG_SL!$A:$D,3,0)</f>
        <v>Túi</v>
      </c>
      <c r="R1364" s="1">
        <v>5</v>
      </c>
      <c r="S1364" s="171"/>
      <c r="T1364" s="171">
        <f>VLOOKUP(VLOOKUP(G1364,Ma_KH!$A:$R,18,0)&amp;K1364,Gia_MB!$A:$F,6,0)</f>
        <v>73431</v>
      </c>
      <c r="U1364" s="172">
        <f t="shared" si="143"/>
        <v>367155</v>
      </c>
      <c r="V1364" s="171"/>
      <c r="W1364" s="173">
        <f t="shared" si="144"/>
        <v>0</v>
      </c>
      <c r="X1364" s="174" t="str">
        <f t="shared" si="145"/>
        <v>8</v>
      </c>
      <c r="Y1364" s="171"/>
      <c r="Z1364" s="172">
        <f t="shared" si="146"/>
        <v>29372.400000000001</v>
      </c>
      <c r="AA1364" s="175">
        <f>VLOOKUP(G1364,Ma_KH!$A:$R,14,0)</f>
        <v>60</v>
      </c>
    </row>
    <row r="1365" spans="1:27" hidden="1" x14ac:dyDescent="0.25">
      <c r="A1365" s="179">
        <v>45989</v>
      </c>
      <c r="B1365" s="182">
        <v>4180599501</v>
      </c>
      <c r="C1365" s="178" t="s">
        <v>7767</v>
      </c>
      <c r="D1365" s="179">
        <v>45994</v>
      </c>
      <c r="E1365" s="180"/>
      <c r="F1365" s="178"/>
      <c r="G1365" s="32" t="s">
        <v>6136</v>
      </c>
      <c r="H1365" s="180"/>
      <c r="I1365" s="182">
        <v>4180599501</v>
      </c>
      <c r="J1365" s="182" t="s">
        <v>1784</v>
      </c>
      <c r="K1365" s="332" t="s">
        <v>48</v>
      </c>
      <c r="L1365" s="21" t="str">
        <f>VLOOKUP($K1365,TONG_SL!$A:$D,2,0)</f>
        <v>Mọc Nấm Hương 250g</v>
      </c>
      <c r="N1365" s="21" t="str">
        <f t="shared" si="142"/>
        <v>K-C6</v>
      </c>
      <c r="Q1365" s="21" t="str">
        <f>VLOOKUP(K1365,TONG_SL!$A:$D,3,0)</f>
        <v>Túi</v>
      </c>
      <c r="R1365" s="1">
        <v>5</v>
      </c>
      <c r="S1365" s="171"/>
      <c r="T1365" s="171">
        <f>VLOOKUP(VLOOKUP(G1365,Ma_KH!$A:$R,18,0)&amp;K1365,Gia_MB!$A:$F,6,0)</f>
        <v>46000</v>
      </c>
      <c r="U1365" s="172">
        <f t="shared" si="143"/>
        <v>230000</v>
      </c>
      <c r="V1365" s="171"/>
      <c r="W1365" s="173">
        <f t="shared" si="144"/>
        <v>0</v>
      </c>
      <c r="X1365" s="174" t="str">
        <f t="shared" si="145"/>
        <v>8</v>
      </c>
      <c r="Y1365" s="171"/>
      <c r="Z1365" s="172">
        <f t="shared" si="146"/>
        <v>18400</v>
      </c>
      <c r="AA1365" s="175">
        <f>VLOOKUP(G1365,Ma_KH!$A:$R,14,0)</f>
        <v>60</v>
      </c>
    </row>
    <row r="1366" spans="1:27" hidden="1" x14ac:dyDescent="0.25">
      <c r="A1366" s="179">
        <v>45989</v>
      </c>
      <c r="B1366" s="182">
        <v>4180599501</v>
      </c>
      <c r="C1366" s="178" t="s">
        <v>7767</v>
      </c>
      <c r="D1366" s="179">
        <v>45994</v>
      </c>
      <c r="E1366" s="180"/>
      <c r="F1366" s="178"/>
      <c r="G1366" s="32" t="s">
        <v>6136</v>
      </c>
      <c r="H1366" s="180"/>
      <c r="I1366" s="182">
        <v>4180599501</v>
      </c>
      <c r="J1366" s="182" t="s">
        <v>1784</v>
      </c>
      <c r="K1366" s="332" t="s">
        <v>30</v>
      </c>
      <c r="L1366" s="21" t="str">
        <f>VLOOKUP($K1366,TONG_SL!$A:$D,2,0)</f>
        <v>Gà muối 500g</v>
      </c>
      <c r="N1366" s="21" t="str">
        <f t="shared" si="142"/>
        <v>K-C6</v>
      </c>
      <c r="Q1366" s="21" t="str">
        <f>VLOOKUP(K1366,TONG_SL!$A:$D,3,0)</f>
        <v>Túi</v>
      </c>
      <c r="R1366" s="1">
        <v>2</v>
      </c>
      <c r="S1366" s="171"/>
      <c r="T1366" s="171">
        <f>VLOOKUP(VLOOKUP(G1366,Ma_KH!$A:$R,18,0)&amp;K1366,Gia_MB!$A:$F,6,0)</f>
        <v>111058</v>
      </c>
      <c r="U1366" s="172">
        <f t="shared" si="143"/>
        <v>222116</v>
      </c>
      <c r="V1366" s="171"/>
      <c r="W1366" s="173">
        <f t="shared" si="144"/>
        <v>0</v>
      </c>
      <c r="X1366" s="174" t="str">
        <f t="shared" si="145"/>
        <v>8</v>
      </c>
      <c r="Y1366" s="171"/>
      <c r="Z1366" s="172">
        <f t="shared" si="146"/>
        <v>17769.28</v>
      </c>
      <c r="AA1366" s="175">
        <f>VLOOKUP(G1366,Ma_KH!$A:$R,14,0)</f>
        <v>60</v>
      </c>
    </row>
    <row r="1367" spans="1:27" hidden="1" x14ac:dyDescent="0.25">
      <c r="A1367" s="179">
        <v>45989</v>
      </c>
      <c r="B1367" s="182">
        <v>4180599531</v>
      </c>
      <c r="C1367" s="178" t="s">
        <v>7767</v>
      </c>
      <c r="D1367" s="179">
        <v>45994</v>
      </c>
      <c r="E1367" s="180"/>
      <c r="F1367" s="178"/>
      <c r="G1367" s="32" t="s">
        <v>7623</v>
      </c>
      <c r="H1367" s="180"/>
      <c r="I1367" s="182">
        <v>4180599531</v>
      </c>
      <c r="J1367" s="182" t="s">
        <v>1784</v>
      </c>
      <c r="K1367" s="332" t="s">
        <v>34</v>
      </c>
      <c r="L1367" s="21" t="str">
        <f>VLOOKUP($K1367,TONG_SL!$A:$D,2,0)</f>
        <v>Tai heo muối 200g</v>
      </c>
      <c r="N1367" s="21" t="str">
        <f t="shared" si="142"/>
        <v>K-C6</v>
      </c>
      <c r="Q1367" s="21" t="str">
        <f>VLOOKUP(K1367,TONG_SL!$A:$D,3,0)</f>
        <v>Túi</v>
      </c>
      <c r="R1367" s="1">
        <v>2</v>
      </c>
      <c r="S1367" s="171"/>
      <c r="T1367" s="171">
        <f>VLOOKUP(VLOOKUP(G1367,Ma_KH!$A:$R,18,0)&amp;K1367,Gia_MB!$A:$F,6,0)</f>
        <v>55595</v>
      </c>
      <c r="U1367" s="172">
        <f t="shared" si="143"/>
        <v>111190</v>
      </c>
      <c r="V1367" s="171"/>
      <c r="W1367" s="173">
        <f t="shared" si="144"/>
        <v>0</v>
      </c>
      <c r="X1367" s="174" t="str">
        <f t="shared" si="145"/>
        <v>8</v>
      </c>
      <c r="Y1367" s="171"/>
      <c r="Z1367" s="172">
        <f t="shared" si="146"/>
        <v>8895.2000000000007</v>
      </c>
      <c r="AA1367" s="175">
        <f>VLOOKUP(G1367,Ma_KH!$A:$R,14,0)</f>
        <v>60</v>
      </c>
    </row>
    <row r="1368" spans="1:27" hidden="1" x14ac:dyDescent="0.25">
      <c r="A1368" s="179">
        <v>45989</v>
      </c>
      <c r="B1368" s="182">
        <v>4180599531</v>
      </c>
      <c r="C1368" s="178" t="s">
        <v>7767</v>
      </c>
      <c r="D1368" s="179">
        <v>45994</v>
      </c>
      <c r="E1368" s="180"/>
      <c r="F1368" s="178"/>
      <c r="G1368" s="32" t="s">
        <v>7623</v>
      </c>
      <c r="H1368" s="180"/>
      <c r="I1368" s="182">
        <v>4180599531</v>
      </c>
      <c r="J1368" s="182" t="s">
        <v>1784</v>
      </c>
      <c r="K1368" s="332" t="s">
        <v>32</v>
      </c>
      <c r="L1368" s="21" t="str">
        <f>VLOOKUP($K1368,TONG_SL!$A:$D,2,0)</f>
        <v>Giò Tai Lưỡi Xào 250g</v>
      </c>
      <c r="N1368" s="21" t="str">
        <f t="shared" si="142"/>
        <v>K-C6</v>
      </c>
      <c r="Q1368" s="21" t="str">
        <f>VLOOKUP(K1368,TONG_SL!$A:$D,3,0)</f>
        <v>Túi</v>
      </c>
      <c r="R1368" s="1">
        <v>5</v>
      </c>
      <c r="S1368" s="171"/>
      <c r="T1368" s="171">
        <f>VLOOKUP(VLOOKUP(G1368,Ma_KH!$A:$R,18,0)&amp;K1368,Gia_MB!$A:$F,6,0)</f>
        <v>50182</v>
      </c>
      <c r="U1368" s="172">
        <f t="shared" si="143"/>
        <v>250910</v>
      </c>
      <c r="V1368" s="171"/>
      <c r="W1368" s="173">
        <f t="shared" si="144"/>
        <v>0</v>
      </c>
      <c r="X1368" s="174" t="str">
        <f t="shared" si="145"/>
        <v>8</v>
      </c>
      <c r="Y1368" s="171"/>
      <c r="Z1368" s="172">
        <f t="shared" si="146"/>
        <v>20072.8</v>
      </c>
      <c r="AA1368" s="175">
        <f>VLOOKUP(G1368,Ma_KH!$A:$R,14,0)</f>
        <v>60</v>
      </c>
    </row>
    <row r="1369" spans="1:27" hidden="1" x14ac:dyDescent="0.25">
      <c r="A1369" s="179">
        <v>45989</v>
      </c>
      <c r="B1369" s="182">
        <v>4180599531</v>
      </c>
      <c r="C1369" s="178" t="s">
        <v>7767</v>
      </c>
      <c r="D1369" s="179">
        <v>45994</v>
      </c>
      <c r="E1369" s="180"/>
      <c r="F1369" s="178"/>
      <c r="G1369" s="32" t="s">
        <v>7623</v>
      </c>
      <c r="H1369" s="180"/>
      <c r="I1369" s="182">
        <v>4180599531</v>
      </c>
      <c r="J1369" s="182" t="s">
        <v>1784</v>
      </c>
      <c r="K1369" s="332" t="s">
        <v>27</v>
      </c>
      <c r="L1369" s="21" t="str">
        <f>VLOOKUP($K1369,TONG_SL!$A:$D,2,0)</f>
        <v>Chân giò heo muối 300g</v>
      </c>
      <c r="N1369" s="21" t="str">
        <f t="shared" si="142"/>
        <v>K-C6</v>
      </c>
      <c r="Q1369" s="21" t="str">
        <f>VLOOKUP(K1369,TONG_SL!$A:$D,3,0)</f>
        <v>Túi</v>
      </c>
      <c r="R1369" s="1">
        <v>7</v>
      </c>
      <c r="S1369" s="171"/>
      <c r="T1369" s="171">
        <f>VLOOKUP(VLOOKUP(G1369,Ma_KH!$A:$R,18,0)&amp;K1369,Gia_MB!$A:$F,6,0)</f>
        <v>73431</v>
      </c>
      <c r="U1369" s="172">
        <f t="shared" si="143"/>
        <v>514017</v>
      </c>
      <c r="V1369" s="171"/>
      <c r="W1369" s="173">
        <f t="shared" si="144"/>
        <v>0</v>
      </c>
      <c r="X1369" s="174" t="str">
        <f t="shared" si="145"/>
        <v>8</v>
      </c>
      <c r="Y1369" s="171"/>
      <c r="Z1369" s="172">
        <f t="shared" si="146"/>
        <v>41121.360000000001</v>
      </c>
      <c r="AA1369" s="175">
        <f>VLOOKUP(G1369,Ma_KH!$A:$R,14,0)</f>
        <v>60</v>
      </c>
    </row>
    <row r="1370" spans="1:27" hidden="1" x14ac:dyDescent="0.25">
      <c r="A1370" s="179">
        <v>45989</v>
      </c>
      <c r="B1370" s="182">
        <v>4180599531</v>
      </c>
      <c r="C1370" s="178" t="s">
        <v>7767</v>
      </c>
      <c r="D1370" s="179">
        <v>45994</v>
      </c>
      <c r="E1370" s="180"/>
      <c r="F1370" s="178"/>
      <c r="G1370" s="32" t="s">
        <v>7623</v>
      </c>
      <c r="H1370" s="180"/>
      <c r="I1370" s="182">
        <v>4180599531</v>
      </c>
      <c r="J1370" s="182" t="s">
        <v>1784</v>
      </c>
      <c r="K1370" s="332" t="s">
        <v>48</v>
      </c>
      <c r="L1370" s="21" t="str">
        <f>VLOOKUP($K1370,TONG_SL!$A:$D,2,0)</f>
        <v>Mọc Nấm Hương 250g</v>
      </c>
      <c r="N1370" s="21" t="str">
        <f t="shared" si="142"/>
        <v>K-C6</v>
      </c>
      <c r="Q1370" s="21" t="str">
        <f>VLOOKUP(K1370,TONG_SL!$A:$D,3,0)</f>
        <v>Túi</v>
      </c>
      <c r="R1370" s="1">
        <v>5</v>
      </c>
      <c r="S1370" s="171"/>
      <c r="T1370" s="171">
        <f>VLOOKUP(VLOOKUP(G1370,Ma_KH!$A:$R,18,0)&amp;K1370,Gia_MB!$A:$F,6,0)</f>
        <v>46000</v>
      </c>
      <c r="U1370" s="172">
        <f t="shared" si="143"/>
        <v>230000</v>
      </c>
      <c r="V1370" s="171"/>
      <c r="W1370" s="173">
        <f t="shared" si="144"/>
        <v>0</v>
      </c>
      <c r="X1370" s="174" t="str">
        <f t="shared" si="145"/>
        <v>8</v>
      </c>
      <c r="Y1370" s="171"/>
      <c r="Z1370" s="172">
        <f t="shared" si="146"/>
        <v>18400</v>
      </c>
      <c r="AA1370" s="175">
        <f>VLOOKUP(G1370,Ma_KH!$A:$R,14,0)</f>
        <v>60</v>
      </c>
    </row>
    <row r="1371" spans="1:27" hidden="1" x14ac:dyDescent="0.25">
      <c r="A1371" s="179">
        <v>45989</v>
      </c>
      <c r="B1371" s="182">
        <v>4180599712</v>
      </c>
      <c r="C1371" s="178" t="s">
        <v>7767</v>
      </c>
      <c r="D1371" s="179">
        <v>45994</v>
      </c>
      <c r="E1371" s="180"/>
      <c r="F1371" s="178"/>
      <c r="G1371" s="32" t="s">
        <v>1559</v>
      </c>
      <c r="H1371" s="180"/>
      <c r="I1371" s="182">
        <v>4180599712</v>
      </c>
      <c r="J1371" s="182" t="s">
        <v>1784</v>
      </c>
      <c r="K1371" s="332" t="s">
        <v>34</v>
      </c>
      <c r="L1371" s="21" t="str">
        <f>VLOOKUP($K1371,TONG_SL!$A:$D,2,0)</f>
        <v>Tai heo muối 200g</v>
      </c>
      <c r="N1371" s="21" t="str">
        <f t="shared" si="142"/>
        <v>K-C6</v>
      </c>
      <c r="Q1371" s="21" t="str">
        <f>VLOOKUP(K1371,TONG_SL!$A:$D,3,0)</f>
        <v>Túi</v>
      </c>
      <c r="R1371" s="1">
        <v>2</v>
      </c>
      <c r="S1371" s="171"/>
      <c r="T1371" s="171">
        <f>VLOOKUP(VLOOKUP(G1371,Ma_KH!$A:$R,18,0)&amp;K1371,Gia_MB!$A:$F,6,0)</f>
        <v>55595</v>
      </c>
      <c r="U1371" s="172">
        <f t="shared" si="143"/>
        <v>111190</v>
      </c>
      <c r="V1371" s="171"/>
      <c r="W1371" s="173">
        <f t="shared" si="144"/>
        <v>0</v>
      </c>
      <c r="X1371" s="174" t="str">
        <f t="shared" si="145"/>
        <v>8</v>
      </c>
      <c r="Y1371" s="171"/>
      <c r="Z1371" s="172">
        <f t="shared" si="146"/>
        <v>8895.2000000000007</v>
      </c>
      <c r="AA1371" s="175">
        <f>VLOOKUP(G1371,Ma_KH!$A:$R,14,0)</f>
        <v>60</v>
      </c>
    </row>
    <row r="1372" spans="1:27" hidden="1" x14ac:dyDescent="0.25">
      <c r="A1372" s="179">
        <v>45989</v>
      </c>
      <c r="B1372" s="182">
        <v>4180599712</v>
      </c>
      <c r="C1372" s="178" t="s">
        <v>7767</v>
      </c>
      <c r="D1372" s="179">
        <v>45994</v>
      </c>
      <c r="E1372" s="180"/>
      <c r="F1372" s="178"/>
      <c r="G1372" s="32" t="s">
        <v>1559</v>
      </c>
      <c r="H1372" s="180"/>
      <c r="I1372" s="182">
        <v>4180599712</v>
      </c>
      <c r="J1372" s="182" t="s">
        <v>1784</v>
      </c>
      <c r="K1372" s="332" t="s">
        <v>48</v>
      </c>
      <c r="L1372" s="21" t="str">
        <f>VLOOKUP($K1372,TONG_SL!$A:$D,2,0)</f>
        <v>Mọc Nấm Hương 250g</v>
      </c>
      <c r="N1372" s="21" t="str">
        <f t="shared" si="142"/>
        <v>K-C6</v>
      </c>
      <c r="Q1372" s="21" t="str">
        <f>VLOOKUP(K1372,TONG_SL!$A:$D,3,0)</f>
        <v>Túi</v>
      </c>
      <c r="R1372" s="1">
        <v>5</v>
      </c>
      <c r="S1372" s="171"/>
      <c r="T1372" s="171">
        <f>VLOOKUP(VLOOKUP(G1372,Ma_KH!$A:$R,18,0)&amp;K1372,Gia_MB!$A:$F,6,0)</f>
        <v>46000</v>
      </c>
      <c r="U1372" s="172">
        <f t="shared" si="143"/>
        <v>230000</v>
      </c>
      <c r="V1372" s="171"/>
      <c r="W1372" s="173">
        <f t="shared" si="144"/>
        <v>0</v>
      </c>
      <c r="X1372" s="174" t="str">
        <f t="shared" si="145"/>
        <v>8</v>
      </c>
      <c r="Y1372" s="171"/>
      <c r="Z1372" s="172">
        <f t="shared" si="146"/>
        <v>18400</v>
      </c>
      <c r="AA1372" s="175">
        <f>VLOOKUP(G1372,Ma_KH!$A:$R,14,0)</f>
        <v>60</v>
      </c>
    </row>
    <row r="1373" spans="1:27" hidden="1" x14ac:dyDescent="0.25">
      <c r="A1373" s="179">
        <v>45989</v>
      </c>
      <c r="B1373" s="182">
        <v>4180599712</v>
      </c>
      <c r="C1373" s="178" t="s">
        <v>7767</v>
      </c>
      <c r="D1373" s="179">
        <v>45994</v>
      </c>
      <c r="E1373" s="180"/>
      <c r="F1373" s="178"/>
      <c r="G1373" s="32" t="s">
        <v>1559</v>
      </c>
      <c r="H1373" s="180"/>
      <c r="I1373" s="182">
        <v>4180599712</v>
      </c>
      <c r="J1373" s="182" t="s">
        <v>1784</v>
      </c>
      <c r="K1373" s="332" t="s">
        <v>32</v>
      </c>
      <c r="L1373" s="21" t="str">
        <f>VLOOKUP($K1373,TONG_SL!$A:$D,2,0)</f>
        <v>Giò Tai Lưỡi Xào 250g</v>
      </c>
      <c r="N1373" s="21" t="str">
        <f t="shared" si="142"/>
        <v>K-C6</v>
      </c>
      <c r="Q1373" s="21" t="str">
        <f>VLOOKUP(K1373,TONG_SL!$A:$D,3,0)</f>
        <v>Túi</v>
      </c>
      <c r="R1373" s="1">
        <v>5</v>
      </c>
      <c r="S1373" s="171"/>
      <c r="T1373" s="171">
        <f>VLOOKUP(VLOOKUP(G1373,Ma_KH!$A:$R,18,0)&amp;K1373,Gia_MB!$A:$F,6,0)</f>
        <v>50182</v>
      </c>
      <c r="U1373" s="172">
        <f t="shared" si="143"/>
        <v>250910</v>
      </c>
      <c r="V1373" s="171"/>
      <c r="W1373" s="173">
        <f t="shared" si="144"/>
        <v>0</v>
      </c>
      <c r="X1373" s="174" t="str">
        <f t="shared" si="145"/>
        <v>8</v>
      </c>
      <c r="Y1373" s="171"/>
      <c r="Z1373" s="172">
        <f t="shared" si="146"/>
        <v>20072.8</v>
      </c>
      <c r="AA1373" s="175">
        <f>VLOOKUP(G1373,Ma_KH!$A:$R,14,0)</f>
        <v>60</v>
      </c>
    </row>
    <row r="1374" spans="1:27" hidden="1" x14ac:dyDescent="0.25">
      <c r="A1374" s="179">
        <v>45989</v>
      </c>
      <c r="B1374" s="182">
        <v>4180599709</v>
      </c>
      <c r="C1374" s="178" t="s">
        <v>7767</v>
      </c>
      <c r="D1374" s="179">
        <v>45994</v>
      </c>
      <c r="E1374" s="180"/>
      <c r="F1374" s="178"/>
      <c r="G1374" s="32" t="s">
        <v>1547</v>
      </c>
      <c r="H1374" s="180"/>
      <c r="I1374" s="182">
        <v>4180599709</v>
      </c>
      <c r="J1374" s="182" t="s">
        <v>1784</v>
      </c>
      <c r="K1374" s="332" t="s">
        <v>34</v>
      </c>
      <c r="L1374" s="21" t="str">
        <f>VLOOKUP($K1374,TONG_SL!$A:$D,2,0)</f>
        <v>Tai heo muối 200g</v>
      </c>
      <c r="N1374" s="21" t="str">
        <f t="shared" si="142"/>
        <v>K-C6</v>
      </c>
      <c r="Q1374" s="21" t="str">
        <f>VLOOKUP(K1374,TONG_SL!$A:$D,3,0)</f>
        <v>Túi</v>
      </c>
      <c r="R1374" s="1">
        <v>2</v>
      </c>
      <c r="S1374" s="171"/>
      <c r="T1374" s="171">
        <f>VLOOKUP(VLOOKUP(G1374,Ma_KH!$A:$R,18,0)&amp;K1374,Gia_MB!$A:$F,6,0)</f>
        <v>55595</v>
      </c>
      <c r="U1374" s="172">
        <f t="shared" si="143"/>
        <v>111190</v>
      </c>
      <c r="V1374" s="171"/>
      <c r="W1374" s="173">
        <f t="shared" si="144"/>
        <v>0</v>
      </c>
      <c r="X1374" s="174" t="str">
        <f t="shared" si="145"/>
        <v>8</v>
      </c>
      <c r="Y1374" s="171"/>
      <c r="Z1374" s="172">
        <f t="shared" si="146"/>
        <v>8895.2000000000007</v>
      </c>
      <c r="AA1374" s="175">
        <f>VLOOKUP(G1374,Ma_KH!$A:$R,14,0)</f>
        <v>60</v>
      </c>
    </row>
    <row r="1375" spans="1:27" hidden="1" x14ac:dyDescent="0.25">
      <c r="A1375" s="179">
        <v>45989</v>
      </c>
      <c r="B1375" s="182">
        <v>4180599709</v>
      </c>
      <c r="C1375" s="178" t="s">
        <v>7767</v>
      </c>
      <c r="D1375" s="179">
        <v>45994</v>
      </c>
      <c r="E1375" s="180"/>
      <c r="F1375" s="178"/>
      <c r="G1375" s="32" t="s">
        <v>1547</v>
      </c>
      <c r="H1375" s="180"/>
      <c r="I1375" s="182">
        <v>4180599709</v>
      </c>
      <c r="J1375" s="182" t="s">
        <v>1784</v>
      </c>
      <c r="K1375" s="332" t="s">
        <v>32</v>
      </c>
      <c r="L1375" s="21" t="str">
        <f>VLOOKUP($K1375,TONG_SL!$A:$D,2,0)</f>
        <v>Giò Tai Lưỡi Xào 250g</v>
      </c>
      <c r="N1375" s="21" t="str">
        <f t="shared" si="142"/>
        <v>K-C6</v>
      </c>
      <c r="Q1375" s="21" t="str">
        <f>VLOOKUP(K1375,TONG_SL!$A:$D,3,0)</f>
        <v>Túi</v>
      </c>
      <c r="R1375" s="1">
        <v>5</v>
      </c>
      <c r="S1375" s="171"/>
      <c r="T1375" s="171">
        <f>VLOOKUP(VLOOKUP(G1375,Ma_KH!$A:$R,18,0)&amp;K1375,Gia_MB!$A:$F,6,0)</f>
        <v>50182</v>
      </c>
      <c r="U1375" s="172">
        <f t="shared" si="143"/>
        <v>250910</v>
      </c>
      <c r="V1375" s="171"/>
      <c r="W1375" s="173">
        <f t="shared" si="144"/>
        <v>0</v>
      </c>
      <c r="X1375" s="174" t="str">
        <f t="shared" si="145"/>
        <v>8</v>
      </c>
      <c r="Y1375" s="171"/>
      <c r="Z1375" s="172">
        <f t="shared" si="146"/>
        <v>20072.8</v>
      </c>
      <c r="AA1375" s="175">
        <f>VLOOKUP(G1375,Ma_KH!$A:$R,14,0)</f>
        <v>60</v>
      </c>
    </row>
    <row r="1376" spans="1:27" hidden="1" x14ac:dyDescent="0.25">
      <c r="A1376" s="179">
        <v>45989</v>
      </c>
      <c r="B1376" s="182">
        <v>4180599709</v>
      </c>
      <c r="C1376" s="178" t="s">
        <v>7767</v>
      </c>
      <c r="D1376" s="179">
        <v>45994</v>
      </c>
      <c r="E1376" s="180"/>
      <c r="F1376" s="178"/>
      <c r="G1376" s="32" t="s">
        <v>1547</v>
      </c>
      <c r="H1376" s="180"/>
      <c r="I1376" s="182">
        <v>4180599709</v>
      </c>
      <c r="J1376" s="182" t="s">
        <v>1784</v>
      </c>
      <c r="K1376" s="332" t="s">
        <v>27</v>
      </c>
      <c r="L1376" s="21" t="str">
        <f>VLOOKUP($K1376,TONG_SL!$A:$D,2,0)</f>
        <v>Chân giò heo muối 300g</v>
      </c>
      <c r="N1376" s="21" t="str">
        <f t="shared" si="142"/>
        <v>K-C6</v>
      </c>
      <c r="Q1376" s="21" t="str">
        <f>VLOOKUP(K1376,TONG_SL!$A:$D,3,0)</f>
        <v>Túi</v>
      </c>
      <c r="R1376" s="1">
        <v>9</v>
      </c>
      <c r="S1376" s="171"/>
      <c r="T1376" s="171">
        <f>VLOOKUP(VLOOKUP(G1376,Ma_KH!$A:$R,18,0)&amp;K1376,Gia_MB!$A:$F,6,0)</f>
        <v>73431</v>
      </c>
      <c r="U1376" s="172">
        <f t="shared" si="143"/>
        <v>660879</v>
      </c>
      <c r="V1376" s="171"/>
      <c r="W1376" s="173">
        <f t="shared" si="144"/>
        <v>0</v>
      </c>
      <c r="X1376" s="174" t="str">
        <f t="shared" si="145"/>
        <v>8</v>
      </c>
      <c r="Y1376" s="171"/>
      <c r="Z1376" s="172">
        <f t="shared" si="146"/>
        <v>52870.32</v>
      </c>
      <c r="AA1376" s="175">
        <f>VLOOKUP(G1376,Ma_KH!$A:$R,14,0)</f>
        <v>60</v>
      </c>
    </row>
    <row r="1377" spans="1:27" hidden="1" x14ac:dyDescent="0.25">
      <c r="A1377" s="179">
        <v>45989</v>
      </c>
      <c r="B1377" s="182">
        <v>4180599709</v>
      </c>
      <c r="C1377" s="178" t="s">
        <v>7767</v>
      </c>
      <c r="D1377" s="179">
        <v>45994</v>
      </c>
      <c r="E1377" s="180"/>
      <c r="F1377" s="178"/>
      <c r="G1377" s="32" t="s">
        <v>1547</v>
      </c>
      <c r="H1377" s="180"/>
      <c r="I1377" s="182">
        <v>4180599709</v>
      </c>
      <c r="J1377" s="182" t="s">
        <v>1784</v>
      </c>
      <c r="K1377" s="332" t="s">
        <v>48</v>
      </c>
      <c r="L1377" s="21" t="str">
        <f>VLOOKUP($K1377,TONG_SL!$A:$D,2,0)</f>
        <v>Mọc Nấm Hương 250g</v>
      </c>
      <c r="N1377" s="21" t="str">
        <f t="shared" si="142"/>
        <v>K-C6</v>
      </c>
      <c r="Q1377" s="21" t="str">
        <f>VLOOKUP(K1377,TONG_SL!$A:$D,3,0)</f>
        <v>Túi</v>
      </c>
      <c r="R1377" s="1">
        <v>5</v>
      </c>
      <c r="S1377" s="171"/>
      <c r="T1377" s="171">
        <f>VLOOKUP(VLOOKUP(G1377,Ma_KH!$A:$R,18,0)&amp;K1377,Gia_MB!$A:$F,6,0)</f>
        <v>46000</v>
      </c>
      <c r="U1377" s="172">
        <f t="shared" si="143"/>
        <v>230000</v>
      </c>
      <c r="V1377" s="171"/>
      <c r="W1377" s="173">
        <f t="shared" si="144"/>
        <v>0</v>
      </c>
      <c r="X1377" s="174" t="str">
        <f t="shared" si="145"/>
        <v>8</v>
      </c>
      <c r="Y1377" s="171"/>
      <c r="Z1377" s="172">
        <f t="shared" si="146"/>
        <v>18400</v>
      </c>
      <c r="AA1377" s="175">
        <f>VLOOKUP(G1377,Ma_KH!$A:$R,14,0)</f>
        <v>60</v>
      </c>
    </row>
    <row r="1378" spans="1:27" hidden="1" x14ac:dyDescent="0.25">
      <c r="A1378" s="179">
        <v>45989</v>
      </c>
      <c r="B1378" s="182">
        <v>4180599709</v>
      </c>
      <c r="C1378" s="178" t="s">
        <v>7767</v>
      </c>
      <c r="D1378" s="179">
        <v>45994</v>
      </c>
      <c r="E1378" s="180"/>
      <c r="F1378" s="178"/>
      <c r="G1378" s="32" t="s">
        <v>1547</v>
      </c>
      <c r="H1378" s="180"/>
      <c r="I1378" s="182">
        <v>4180599709</v>
      </c>
      <c r="J1378" s="182" t="s">
        <v>1784</v>
      </c>
      <c r="K1378" s="332" t="s">
        <v>30</v>
      </c>
      <c r="L1378" s="21" t="str">
        <f>VLOOKUP($K1378,TONG_SL!$A:$D,2,0)</f>
        <v>Gà muối 500g</v>
      </c>
      <c r="N1378" s="21" t="str">
        <f t="shared" si="142"/>
        <v>K-C6</v>
      </c>
      <c r="Q1378" s="21" t="str">
        <f>VLOOKUP(K1378,TONG_SL!$A:$D,3,0)</f>
        <v>Túi</v>
      </c>
      <c r="R1378" s="1">
        <v>8</v>
      </c>
      <c r="S1378" s="171"/>
      <c r="T1378" s="171">
        <f>VLOOKUP(VLOOKUP(G1378,Ma_KH!$A:$R,18,0)&amp;K1378,Gia_MB!$A:$F,6,0)</f>
        <v>111058</v>
      </c>
      <c r="U1378" s="172">
        <f t="shared" si="143"/>
        <v>888464</v>
      </c>
      <c r="V1378" s="171"/>
      <c r="W1378" s="173">
        <f t="shared" si="144"/>
        <v>0</v>
      </c>
      <c r="X1378" s="174" t="str">
        <f t="shared" si="145"/>
        <v>8</v>
      </c>
      <c r="Y1378" s="171"/>
      <c r="Z1378" s="172">
        <f t="shared" si="146"/>
        <v>71077.119999999995</v>
      </c>
      <c r="AA1378" s="175">
        <f>VLOOKUP(G1378,Ma_KH!$A:$R,14,0)</f>
        <v>60</v>
      </c>
    </row>
    <row r="1379" spans="1:27" hidden="1" x14ac:dyDescent="0.25">
      <c r="A1379" s="179">
        <v>45989</v>
      </c>
      <c r="B1379" s="182">
        <v>4180599515</v>
      </c>
      <c r="C1379" s="178" t="s">
        <v>7767</v>
      </c>
      <c r="D1379" s="179">
        <v>45994</v>
      </c>
      <c r="E1379" s="180"/>
      <c r="F1379" s="178"/>
      <c r="G1379" s="32" t="s">
        <v>175</v>
      </c>
      <c r="H1379" s="180"/>
      <c r="I1379" s="182">
        <v>4180599515</v>
      </c>
      <c r="J1379" s="182" t="s">
        <v>1784</v>
      </c>
      <c r="K1379" s="332" t="s">
        <v>30</v>
      </c>
      <c r="L1379" s="21" t="str">
        <f>VLOOKUP($K1379,TONG_SL!$A:$D,2,0)</f>
        <v>Gà muối 500g</v>
      </c>
      <c r="N1379" s="21" t="str">
        <f t="shared" si="142"/>
        <v>K-C6</v>
      </c>
      <c r="Q1379" s="21" t="str">
        <f>VLOOKUP(K1379,TONG_SL!$A:$D,3,0)</f>
        <v>Túi</v>
      </c>
      <c r="R1379" s="1">
        <v>5</v>
      </c>
      <c r="S1379" s="171"/>
      <c r="T1379" s="171">
        <f>VLOOKUP(VLOOKUP(G1379,Ma_KH!$A:$R,18,0)&amp;K1379,Gia_MB!$A:$F,6,0)</f>
        <v>111058</v>
      </c>
      <c r="U1379" s="172">
        <f t="shared" si="143"/>
        <v>555290</v>
      </c>
      <c r="V1379" s="171"/>
      <c r="W1379" s="173">
        <f t="shared" si="144"/>
        <v>0</v>
      </c>
      <c r="X1379" s="174" t="str">
        <f t="shared" si="145"/>
        <v>8</v>
      </c>
      <c r="Y1379" s="171"/>
      <c r="Z1379" s="172">
        <f t="shared" si="146"/>
        <v>44423.200000000004</v>
      </c>
      <c r="AA1379" s="175">
        <f>VLOOKUP(G1379,Ma_KH!$A:$R,14,0)</f>
        <v>60</v>
      </c>
    </row>
    <row r="1380" spans="1:27" hidden="1" x14ac:dyDescent="0.25">
      <c r="A1380" s="179">
        <v>45989</v>
      </c>
      <c r="B1380" s="182">
        <v>4180599515</v>
      </c>
      <c r="C1380" s="178" t="s">
        <v>7767</v>
      </c>
      <c r="D1380" s="179">
        <v>45994</v>
      </c>
      <c r="E1380" s="180"/>
      <c r="F1380" s="178"/>
      <c r="G1380" s="32" t="s">
        <v>175</v>
      </c>
      <c r="H1380" s="180"/>
      <c r="I1380" s="182">
        <v>4180599515</v>
      </c>
      <c r="J1380" s="182" t="s">
        <v>1784</v>
      </c>
      <c r="K1380" s="332" t="s">
        <v>48</v>
      </c>
      <c r="L1380" s="21" t="str">
        <f>VLOOKUP($K1380,TONG_SL!$A:$D,2,0)</f>
        <v>Mọc Nấm Hương 250g</v>
      </c>
      <c r="N1380" s="21" t="str">
        <f t="shared" si="142"/>
        <v>K-C6</v>
      </c>
      <c r="Q1380" s="21" t="str">
        <f>VLOOKUP(K1380,TONG_SL!$A:$D,3,0)</f>
        <v>Túi</v>
      </c>
      <c r="R1380" s="1">
        <v>5</v>
      </c>
      <c r="S1380" s="171"/>
      <c r="T1380" s="171">
        <f>VLOOKUP(VLOOKUP(G1380,Ma_KH!$A:$R,18,0)&amp;K1380,Gia_MB!$A:$F,6,0)</f>
        <v>46000</v>
      </c>
      <c r="U1380" s="172">
        <f t="shared" si="143"/>
        <v>230000</v>
      </c>
      <c r="V1380" s="171"/>
      <c r="W1380" s="173">
        <f t="shared" si="144"/>
        <v>0</v>
      </c>
      <c r="X1380" s="174" t="str">
        <f t="shared" si="145"/>
        <v>8</v>
      </c>
      <c r="Y1380" s="171"/>
      <c r="Z1380" s="172">
        <f t="shared" si="146"/>
        <v>18400</v>
      </c>
      <c r="AA1380" s="175">
        <f>VLOOKUP(G1380,Ma_KH!$A:$R,14,0)</f>
        <v>60</v>
      </c>
    </row>
    <row r="1381" spans="1:27" hidden="1" x14ac:dyDescent="0.25">
      <c r="A1381" s="179">
        <v>45989</v>
      </c>
      <c r="B1381" s="182">
        <v>4180599515</v>
      </c>
      <c r="C1381" s="178" t="s">
        <v>7767</v>
      </c>
      <c r="D1381" s="179">
        <v>45994</v>
      </c>
      <c r="E1381" s="180"/>
      <c r="F1381" s="178"/>
      <c r="G1381" s="32" t="s">
        <v>175</v>
      </c>
      <c r="H1381" s="180"/>
      <c r="I1381" s="182">
        <v>4180599515</v>
      </c>
      <c r="J1381" s="182" t="s">
        <v>1784</v>
      </c>
      <c r="K1381" s="332" t="s">
        <v>32</v>
      </c>
      <c r="L1381" s="21" t="str">
        <f>VLOOKUP($K1381,TONG_SL!$A:$D,2,0)</f>
        <v>Giò Tai Lưỡi Xào 250g</v>
      </c>
      <c r="N1381" s="21" t="str">
        <f t="shared" si="142"/>
        <v>K-C6</v>
      </c>
      <c r="Q1381" s="21" t="str">
        <f>VLOOKUP(K1381,TONG_SL!$A:$D,3,0)</f>
        <v>Túi</v>
      </c>
      <c r="R1381" s="1">
        <v>5</v>
      </c>
      <c r="S1381" s="171"/>
      <c r="T1381" s="171">
        <f>VLOOKUP(VLOOKUP(G1381,Ma_KH!$A:$R,18,0)&amp;K1381,Gia_MB!$A:$F,6,0)</f>
        <v>50182</v>
      </c>
      <c r="U1381" s="172">
        <f t="shared" si="143"/>
        <v>250910</v>
      </c>
      <c r="V1381" s="171"/>
      <c r="W1381" s="173">
        <f t="shared" si="144"/>
        <v>0</v>
      </c>
      <c r="X1381" s="174" t="str">
        <f t="shared" si="145"/>
        <v>8</v>
      </c>
      <c r="Y1381" s="171"/>
      <c r="Z1381" s="172">
        <f t="shared" si="146"/>
        <v>20072.8</v>
      </c>
      <c r="AA1381" s="175">
        <f>VLOOKUP(G1381,Ma_KH!$A:$R,14,0)</f>
        <v>60</v>
      </c>
    </row>
    <row r="1382" spans="1:27" hidden="1" x14ac:dyDescent="0.25">
      <c r="A1382" s="179">
        <v>45989</v>
      </c>
      <c r="B1382" s="182">
        <v>4180599707</v>
      </c>
      <c r="C1382" s="178" t="s">
        <v>7767</v>
      </c>
      <c r="D1382" s="179">
        <v>45994</v>
      </c>
      <c r="E1382" s="180"/>
      <c r="F1382" s="178"/>
      <c r="G1382" s="32" t="s">
        <v>131</v>
      </c>
      <c r="H1382" s="180"/>
      <c r="I1382" s="182">
        <v>4180599707</v>
      </c>
      <c r="J1382" s="182" t="s">
        <v>1784</v>
      </c>
      <c r="K1382" s="332" t="s">
        <v>30</v>
      </c>
      <c r="L1382" s="21" t="str">
        <f>VLOOKUP($K1382,TONG_SL!$A:$D,2,0)</f>
        <v>Gà muối 500g</v>
      </c>
      <c r="N1382" s="21" t="str">
        <f t="shared" si="142"/>
        <v>K-C6</v>
      </c>
      <c r="Q1382" s="21" t="str">
        <f>VLOOKUP(K1382,TONG_SL!$A:$D,3,0)</f>
        <v>Túi</v>
      </c>
      <c r="R1382" s="1">
        <v>7</v>
      </c>
      <c r="S1382" s="171"/>
      <c r="T1382" s="171">
        <f>VLOOKUP(VLOOKUP(G1382,Ma_KH!$A:$R,18,0)&amp;K1382,Gia_MB!$A:$F,6,0)</f>
        <v>111058</v>
      </c>
      <c r="U1382" s="172">
        <f t="shared" si="143"/>
        <v>777406</v>
      </c>
      <c r="V1382" s="171"/>
      <c r="W1382" s="173">
        <f t="shared" si="144"/>
        <v>0</v>
      </c>
      <c r="X1382" s="174" t="str">
        <f t="shared" si="145"/>
        <v>8</v>
      </c>
      <c r="Y1382" s="171"/>
      <c r="Z1382" s="172">
        <f t="shared" si="146"/>
        <v>62192.480000000003</v>
      </c>
      <c r="AA1382" s="175">
        <f>VLOOKUP(G1382,Ma_KH!$A:$R,14,0)</f>
        <v>60</v>
      </c>
    </row>
    <row r="1383" spans="1:27" hidden="1" x14ac:dyDescent="0.25">
      <c r="A1383" s="179">
        <v>45989</v>
      </c>
      <c r="B1383" s="182">
        <v>4180599707</v>
      </c>
      <c r="C1383" s="178" t="s">
        <v>7767</v>
      </c>
      <c r="D1383" s="179">
        <v>45994</v>
      </c>
      <c r="E1383" s="180"/>
      <c r="F1383" s="178"/>
      <c r="G1383" s="32" t="s">
        <v>131</v>
      </c>
      <c r="H1383" s="180"/>
      <c r="I1383" s="182">
        <v>4180599707</v>
      </c>
      <c r="J1383" s="182" t="s">
        <v>1784</v>
      </c>
      <c r="K1383" s="332" t="s">
        <v>48</v>
      </c>
      <c r="L1383" s="21" t="str">
        <f>VLOOKUP($K1383,TONG_SL!$A:$D,2,0)</f>
        <v>Mọc Nấm Hương 250g</v>
      </c>
      <c r="N1383" s="21" t="str">
        <f t="shared" si="142"/>
        <v>K-C6</v>
      </c>
      <c r="Q1383" s="21" t="str">
        <f>VLOOKUP(K1383,TONG_SL!$A:$D,3,0)</f>
        <v>Túi</v>
      </c>
      <c r="R1383" s="1">
        <v>5</v>
      </c>
      <c r="S1383" s="171"/>
      <c r="T1383" s="171">
        <f>VLOOKUP(VLOOKUP(G1383,Ma_KH!$A:$R,18,0)&amp;K1383,Gia_MB!$A:$F,6,0)</f>
        <v>46000</v>
      </c>
      <c r="U1383" s="172">
        <f t="shared" si="143"/>
        <v>230000</v>
      </c>
      <c r="V1383" s="171"/>
      <c r="W1383" s="173">
        <f t="shared" si="144"/>
        <v>0</v>
      </c>
      <c r="X1383" s="174" t="str">
        <f t="shared" si="145"/>
        <v>8</v>
      </c>
      <c r="Y1383" s="171"/>
      <c r="Z1383" s="172">
        <f t="shared" si="146"/>
        <v>18400</v>
      </c>
      <c r="AA1383" s="175">
        <f>VLOOKUP(G1383,Ma_KH!$A:$R,14,0)</f>
        <v>60</v>
      </c>
    </row>
    <row r="1384" spans="1:27" hidden="1" x14ac:dyDescent="0.25">
      <c r="A1384" s="179">
        <v>45989</v>
      </c>
      <c r="B1384" s="182">
        <v>4180599707</v>
      </c>
      <c r="C1384" s="178" t="s">
        <v>7767</v>
      </c>
      <c r="D1384" s="179">
        <v>45994</v>
      </c>
      <c r="E1384" s="180"/>
      <c r="F1384" s="178"/>
      <c r="G1384" s="32" t="s">
        <v>131</v>
      </c>
      <c r="H1384" s="180"/>
      <c r="I1384" s="182">
        <v>4180599707</v>
      </c>
      <c r="J1384" s="182" t="s">
        <v>1784</v>
      </c>
      <c r="K1384" s="332" t="s">
        <v>27</v>
      </c>
      <c r="L1384" s="21" t="str">
        <f>VLOOKUP($K1384,TONG_SL!$A:$D,2,0)</f>
        <v>Chân giò heo muối 300g</v>
      </c>
      <c r="N1384" s="21" t="str">
        <f t="shared" si="142"/>
        <v>K-C6</v>
      </c>
      <c r="Q1384" s="21" t="str">
        <f>VLOOKUP(K1384,TONG_SL!$A:$D,3,0)</f>
        <v>Túi</v>
      </c>
      <c r="R1384" s="1">
        <v>9</v>
      </c>
      <c r="S1384" s="171"/>
      <c r="T1384" s="171">
        <f>VLOOKUP(VLOOKUP(G1384,Ma_KH!$A:$R,18,0)&amp;K1384,Gia_MB!$A:$F,6,0)</f>
        <v>73431</v>
      </c>
      <c r="U1384" s="172">
        <f t="shared" si="143"/>
        <v>660879</v>
      </c>
      <c r="V1384" s="171"/>
      <c r="W1384" s="173">
        <f t="shared" si="144"/>
        <v>0</v>
      </c>
      <c r="X1384" s="174" t="str">
        <f t="shared" si="145"/>
        <v>8</v>
      </c>
      <c r="Y1384" s="171"/>
      <c r="Z1384" s="172">
        <f t="shared" si="146"/>
        <v>52870.32</v>
      </c>
      <c r="AA1384" s="175">
        <f>VLOOKUP(G1384,Ma_KH!$A:$R,14,0)</f>
        <v>60</v>
      </c>
    </row>
    <row r="1385" spans="1:27" hidden="1" x14ac:dyDescent="0.25">
      <c r="A1385" s="179">
        <v>45989</v>
      </c>
      <c r="B1385" s="182">
        <v>4180599707</v>
      </c>
      <c r="C1385" s="178" t="s">
        <v>7767</v>
      </c>
      <c r="D1385" s="179">
        <v>45994</v>
      </c>
      <c r="E1385" s="180"/>
      <c r="F1385" s="178"/>
      <c r="G1385" s="32" t="s">
        <v>131</v>
      </c>
      <c r="H1385" s="180"/>
      <c r="I1385" s="182">
        <v>4180599707</v>
      </c>
      <c r="J1385" s="182" t="s">
        <v>1784</v>
      </c>
      <c r="K1385" s="332" t="s">
        <v>32</v>
      </c>
      <c r="L1385" s="21" t="str">
        <f>VLOOKUP($K1385,TONG_SL!$A:$D,2,0)</f>
        <v>Giò Tai Lưỡi Xào 250g</v>
      </c>
      <c r="N1385" s="21" t="str">
        <f t="shared" si="142"/>
        <v>K-C6</v>
      </c>
      <c r="Q1385" s="21" t="str">
        <f>VLOOKUP(K1385,TONG_SL!$A:$D,3,0)</f>
        <v>Túi</v>
      </c>
      <c r="R1385" s="1">
        <v>1</v>
      </c>
      <c r="S1385" s="171"/>
      <c r="T1385" s="171">
        <f>VLOOKUP(VLOOKUP(G1385,Ma_KH!$A:$R,18,0)&amp;K1385,Gia_MB!$A:$F,6,0)</f>
        <v>50182</v>
      </c>
      <c r="U1385" s="172">
        <f t="shared" si="143"/>
        <v>50182</v>
      </c>
      <c r="V1385" s="171"/>
      <c r="W1385" s="173">
        <f t="shared" si="144"/>
        <v>0</v>
      </c>
      <c r="X1385" s="174" t="str">
        <f t="shared" si="145"/>
        <v>8</v>
      </c>
      <c r="Y1385" s="171"/>
      <c r="Z1385" s="172">
        <f t="shared" si="146"/>
        <v>4014.56</v>
      </c>
      <c r="AA1385" s="175">
        <f>VLOOKUP(G1385,Ma_KH!$A:$R,14,0)</f>
        <v>60</v>
      </c>
    </row>
    <row r="1386" spans="1:27" hidden="1" x14ac:dyDescent="0.25">
      <c r="A1386" s="179">
        <v>45989</v>
      </c>
      <c r="B1386" s="182">
        <v>4180599626</v>
      </c>
      <c r="C1386" s="178" t="s">
        <v>7767</v>
      </c>
      <c r="D1386" s="179">
        <v>45994</v>
      </c>
      <c r="E1386" s="180"/>
      <c r="F1386" s="178"/>
      <c r="G1386" s="32" t="s">
        <v>1394</v>
      </c>
      <c r="H1386" s="180"/>
      <c r="I1386" s="182">
        <v>4180599626</v>
      </c>
      <c r="J1386" s="182" t="s">
        <v>1784</v>
      </c>
      <c r="K1386" s="332" t="s">
        <v>30</v>
      </c>
      <c r="L1386" s="21" t="str">
        <f>VLOOKUP($K1386,TONG_SL!$A:$D,2,0)</f>
        <v>Gà muối 500g</v>
      </c>
      <c r="N1386" s="21" t="str">
        <f t="shared" si="142"/>
        <v>K-C6</v>
      </c>
      <c r="Q1386" s="21" t="str">
        <f>VLOOKUP(K1386,TONG_SL!$A:$D,3,0)</f>
        <v>Túi</v>
      </c>
      <c r="R1386" s="1">
        <v>9</v>
      </c>
      <c r="S1386" s="171"/>
      <c r="T1386" s="171">
        <f>VLOOKUP(VLOOKUP(G1386,Ma_KH!$A:$R,18,0)&amp;K1386,Gia_MB!$A:$F,6,0)</f>
        <v>111058</v>
      </c>
      <c r="U1386" s="172">
        <f t="shared" si="143"/>
        <v>999522</v>
      </c>
      <c r="V1386" s="171"/>
      <c r="W1386" s="173">
        <f t="shared" si="144"/>
        <v>0</v>
      </c>
      <c r="X1386" s="174" t="str">
        <f t="shared" si="145"/>
        <v>8</v>
      </c>
      <c r="Y1386" s="171"/>
      <c r="Z1386" s="172">
        <f t="shared" si="146"/>
        <v>79961.759999999995</v>
      </c>
      <c r="AA1386" s="175">
        <f>VLOOKUP(G1386,Ma_KH!$A:$R,14,0)</f>
        <v>60</v>
      </c>
    </row>
    <row r="1387" spans="1:27" hidden="1" x14ac:dyDescent="0.25">
      <c r="A1387" s="179">
        <v>45989</v>
      </c>
      <c r="B1387" s="182">
        <v>4180599626</v>
      </c>
      <c r="C1387" s="178" t="s">
        <v>7767</v>
      </c>
      <c r="D1387" s="179">
        <v>45994</v>
      </c>
      <c r="E1387" s="180"/>
      <c r="F1387" s="178"/>
      <c r="G1387" s="32" t="s">
        <v>1394</v>
      </c>
      <c r="H1387" s="180"/>
      <c r="I1387" s="182">
        <v>4180599626</v>
      </c>
      <c r="J1387" s="182" t="s">
        <v>1784</v>
      </c>
      <c r="K1387" s="332" t="s">
        <v>48</v>
      </c>
      <c r="L1387" s="21" t="str">
        <f>VLOOKUP($K1387,TONG_SL!$A:$D,2,0)</f>
        <v>Mọc Nấm Hương 250g</v>
      </c>
      <c r="N1387" s="21" t="str">
        <f t="shared" si="142"/>
        <v>K-C6</v>
      </c>
      <c r="Q1387" s="21" t="str">
        <f>VLOOKUP(K1387,TONG_SL!$A:$D,3,0)</f>
        <v>Túi</v>
      </c>
      <c r="R1387" s="1">
        <v>3</v>
      </c>
      <c r="S1387" s="171"/>
      <c r="T1387" s="171">
        <f>VLOOKUP(VLOOKUP(G1387,Ma_KH!$A:$R,18,0)&amp;K1387,Gia_MB!$A:$F,6,0)</f>
        <v>46000</v>
      </c>
      <c r="U1387" s="172">
        <f t="shared" si="143"/>
        <v>138000</v>
      </c>
      <c r="V1387" s="171"/>
      <c r="W1387" s="173">
        <f t="shared" si="144"/>
        <v>0</v>
      </c>
      <c r="X1387" s="174" t="str">
        <f t="shared" si="145"/>
        <v>8</v>
      </c>
      <c r="Y1387" s="171"/>
      <c r="Z1387" s="172">
        <f t="shared" si="146"/>
        <v>11040</v>
      </c>
      <c r="AA1387" s="175">
        <f>VLOOKUP(G1387,Ma_KH!$A:$R,14,0)</f>
        <v>60</v>
      </c>
    </row>
    <row r="1388" spans="1:27" hidden="1" x14ac:dyDescent="0.25">
      <c r="A1388" s="179">
        <v>45989</v>
      </c>
      <c r="B1388" s="182">
        <v>4180599626</v>
      </c>
      <c r="C1388" s="178" t="s">
        <v>7767</v>
      </c>
      <c r="D1388" s="179">
        <v>45994</v>
      </c>
      <c r="E1388" s="180"/>
      <c r="F1388" s="178"/>
      <c r="G1388" s="32" t="s">
        <v>1394</v>
      </c>
      <c r="H1388" s="180"/>
      <c r="I1388" s="182">
        <v>4180599626</v>
      </c>
      <c r="J1388" s="182" t="s">
        <v>1784</v>
      </c>
      <c r="K1388" s="332" t="s">
        <v>27</v>
      </c>
      <c r="L1388" s="21" t="str">
        <f>VLOOKUP($K1388,TONG_SL!$A:$D,2,0)</f>
        <v>Chân giò heo muối 300g</v>
      </c>
      <c r="N1388" s="21" t="str">
        <f t="shared" si="142"/>
        <v>K-C6</v>
      </c>
      <c r="Q1388" s="21" t="str">
        <f>VLOOKUP(K1388,TONG_SL!$A:$D,3,0)</f>
        <v>Túi</v>
      </c>
      <c r="R1388" s="1">
        <v>16</v>
      </c>
      <c r="S1388" s="171"/>
      <c r="T1388" s="171">
        <f>VLOOKUP(VLOOKUP(G1388,Ma_KH!$A:$R,18,0)&amp;K1388,Gia_MB!$A:$F,6,0)</f>
        <v>73431</v>
      </c>
      <c r="U1388" s="172">
        <f t="shared" si="143"/>
        <v>1174896</v>
      </c>
      <c r="V1388" s="171"/>
      <c r="W1388" s="173">
        <f t="shared" si="144"/>
        <v>0</v>
      </c>
      <c r="X1388" s="174" t="str">
        <f t="shared" si="145"/>
        <v>8</v>
      </c>
      <c r="Y1388" s="171"/>
      <c r="Z1388" s="172">
        <f t="shared" si="146"/>
        <v>93991.680000000008</v>
      </c>
      <c r="AA1388" s="175">
        <f>VLOOKUP(G1388,Ma_KH!$A:$R,14,0)</f>
        <v>60</v>
      </c>
    </row>
    <row r="1389" spans="1:27" hidden="1" x14ac:dyDescent="0.25">
      <c r="A1389" s="179">
        <v>45989</v>
      </c>
      <c r="B1389" s="182">
        <v>4180599626</v>
      </c>
      <c r="C1389" s="178" t="s">
        <v>7767</v>
      </c>
      <c r="D1389" s="179">
        <v>45994</v>
      </c>
      <c r="E1389" s="180"/>
      <c r="F1389" s="178"/>
      <c r="G1389" s="32" t="s">
        <v>1394</v>
      </c>
      <c r="H1389" s="180"/>
      <c r="I1389" s="182">
        <v>4180599626</v>
      </c>
      <c r="J1389" s="182" t="s">
        <v>1784</v>
      </c>
      <c r="K1389" s="332" t="s">
        <v>34</v>
      </c>
      <c r="L1389" s="21" t="str">
        <f>VLOOKUP($K1389,TONG_SL!$A:$D,2,0)</f>
        <v>Tai heo muối 200g</v>
      </c>
      <c r="N1389" s="21" t="str">
        <f t="shared" si="142"/>
        <v>K-C6</v>
      </c>
      <c r="Q1389" s="21" t="str">
        <f>VLOOKUP(K1389,TONG_SL!$A:$D,3,0)</f>
        <v>Túi</v>
      </c>
      <c r="R1389" s="1">
        <v>1</v>
      </c>
      <c r="S1389" s="171"/>
      <c r="T1389" s="171">
        <f>VLOOKUP(VLOOKUP(G1389,Ma_KH!$A:$R,18,0)&amp;K1389,Gia_MB!$A:$F,6,0)</f>
        <v>55595</v>
      </c>
      <c r="U1389" s="172">
        <f t="shared" si="143"/>
        <v>55595</v>
      </c>
      <c r="V1389" s="171"/>
      <c r="W1389" s="173">
        <f t="shared" si="144"/>
        <v>0</v>
      </c>
      <c r="X1389" s="174" t="str">
        <f t="shared" si="145"/>
        <v>8</v>
      </c>
      <c r="Y1389" s="171"/>
      <c r="Z1389" s="172">
        <f t="shared" si="146"/>
        <v>4447.6000000000004</v>
      </c>
      <c r="AA1389" s="175">
        <f>VLOOKUP(G1389,Ma_KH!$A:$R,14,0)</f>
        <v>60</v>
      </c>
    </row>
    <row r="1390" spans="1:27" hidden="1" x14ac:dyDescent="0.25">
      <c r="A1390" s="179">
        <v>45989</v>
      </c>
      <c r="B1390" s="182">
        <v>4180599605</v>
      </c>
      <c r="C1390" s="178" t="s">
        <v>7767</v>
      </c>
      <c r="D1390" s="179">
        <v>45994</v>
      </c>
      <c r="E1390" s="180"/>
      <c r="F1390" s="178"/>
      <c r="G1390" s="32" t="s">
        <v>183</v>
      </c>
      <c r="H1390" s="180"/>
      <c r="I1390" s="182">
        <v>4180599605</v>
      </c>
      <c r="J1390" s="182" t="s">
        <v>1784</v>
      </c>
      <c r="K1390" s="332" t="s">
        <v>32</v>
      </c>
      <c r="L1390" s="21" t="str">
        <f>VLOOKUP($K1390,TONG_SL!$A:$D,2,0)</f>
        <v>Giò Tai Lưỡi Xào 250g</v>
      </c>
      <c r="N1390" s="21" t="str">
        <f t="shared" si="142"/>
        <v>K-C6</v>
      </c>
      <c r="Q1390" s="21" t="str">
        <f>VLOOKUP(K1390,TONG_SL!$A:$D,3,0)</f>
        <v>Túi</v>
      </c>
      <c r="R1390" s="1">
        <v>5</v>
      </c>
      <c r="S1390" s="171"/>
      <c r="T1390" s="171">
        <f>VLOOKUP(VLOOKUP(G1390,Ma_KH!$A:$R,18,0)&amp;K1390,Gia_MB!$A:$F,6,0)</f>
        <v>50182</v>
      </c>
      <c r="U1390" s="172">
        <f t="shared" si="143"/>
        <v>250910</v>
      </c>
      <c r="V1390" s="171"/>
      <c r="W1390" s="173">
        <f t="shared" si="144"/>
        <v>0</v>
      </c>
      <c r="X1390" s="174" t="str">
        <f t="shared" si="145"/>
        <v>8</v>
      </c>
      <c r="Y1390" s="171"/>
      <c r="Z1390" s="172">
        <f t="shared" si="146"/>
        <v>20072.8</v>
      </c>
      <c r="AA1390" s="175">
        <f>VLOOKUP(G1390,Ma_KH!$A:$R,14,0)</f>
        <v>60</v>
      </c>
    </row>
    <row r="1391" spans="1:27" hidden="1" x14ac:dyDescent="0.25">
      <c r="A1391" s="179">
        <v>45989</v>
      </c>
      <c r="B1391" s="182">
        <v>4180599605</v>
      </c>
      <c r="C1391" s="178" t="s">
        <v>7767</v>
      </c>
      <c r="D1391" s="179">
        <v>45994</v>
      </c>
      <c r="E1391" s="180"/>
      <c r="F1391" s="178"/>
      <c r="G1391" s="32" t="s">
        <v>183</v>
      </c>
      <c r="H1391" s="180"/>
      <c r="I1391" s="182">
        <v>4180599605</v>
      </c>
      <c r="J1391" s="182" t="s">
        <v>1784</v>
      </c>
      <c r="K1391" s="332" t="s">
        <v>27</v>
      </c>
      <c r="L1391" s="21" t="str">
        <f>VLOOKUP($K1391,TONG_SL!$A:$D,2,0)</f>
        <v>Chân giò heo muối 300g</v>
      </c>
      <c r="N1391" s="21" t="str">
        <f t="shared" ref="N1391:N1454" si="147">IF($B1391&lt;&gt;"","K-C6","")</f>
        <v>K-C6</v>
      </c>
      <c r="Q1391" s="21" t="str">
        <f>VLOOKUP(K1391,TONG_SL!$A:$D,3,0)</f>
        <v>Túi</v>
      </c>
      <c r="R1391" s="1">
        <v>7</v>
      </c>
      <c r="S1391" s="171"/>
      <c r="T1391" s="171">
        <f>VLOOKUP(VLOOKUP(G1391,Ma_KH!$A:$R,18,0)&amp;K1391,Gia_MB!$A:$F,6,0)</f>
        <v>73431</v>
      </c>
      <c r="U1391" s="172">
        <f t="shared" si="143"/>
        <v>514017</v>
      </c>
      <c r="V1391" s="171"/>
      <c r="W1391" s="173">
        <f t="shared" si="144"/>
        <v>0</v>
      </c>
      <c r="X1391" s="174" t="str">
        <f t="shared" si="145"/>
        <v>8</v>
      </c>
      <c r="Y1391" s="171"/>
      <c r="Z1391" s="172">
        <f t="shared" si="146"/>
        <v>41121.360000000001</v>
      </c>
      <c r="AA1391" s="175">
        <f>VLOOKUP(G1391,Ma_KH!$A:$R,14,0)</f>
        <v>60</v>
      </c>
    </row>
    <row r="1392" spans="1:27" hidden="1" x14ac:dyDescent="0.25">
      <c r="A1392" s="179">
        <v>45989</v>
      </c>
      <c r="B1392" s="182">
        <v>4180599605</v>
      </c>
      <c r="C1392" s="178" t="s">
        <v>7767</v>
      </c>
      <c r="D1392" s="179">
        <v>45994</v>
      </c>
      <c r="E1392" s="180"/>
      <c r="F1392" s="178"/>
      <c r="G1392" s="32" t="s">
        <v>183</v>
      </c>
      <c r="H1392" s="180"/>
      <c r="I1392" s="182">
        <v>4180599605</v>
      </c>
      <c r="J1392" s="182" t="s">
        <v>1784</v>
      </c>
      <c r="K1392" s="332" t="s">
        <v>48</v>
      </c>
      <c r="L1392" s="21" t="str">
        <f>VLOOKUP($K1392,TONG_SL!$A:$D,2,0)</f>
        <v>Mọc Nấm Hương 250g</v>
      </c>
      <c r="N1392" s="21" t="str">
        <f t="shared" si="147"/>
        <v>K-C6</v>
      </c>
      <c r="Q1392" s="21" t="str">
        <f>VLOOKUP(K1392,TONG_SL!$A:$D,3,0)</f>
        <v>Túi</v>
      </c>
      <c r="R1392" s="1">
        <v>3</v>
      </c>
      <c r="S1392" s="171"/>
      <c r="T1392" s="171">
        <f>VLOOKUP(VLOOKUP(G1392,Ma_KH!$A:$R,18,0)&amp;K1392,Gia_MB!$A:$F,6,0)</f>
        <v>46000</v>
      </c>
      <c r="U1392" s="172">
        <f t="shared" si="143"/>
        <v>138000</v>
      </c>
      <c r="V1392" s="171"/>
      <c r="W1392" s="173">
        <f t="shared" si="144"/>
        <v>0</v>
      </c>
      <c r="X1392" s="174" t="str">
        <f t="shared" si="145"/>
        <v>8</v>
      </c>
      <c r="Y1392" s="171"/>
      <c r="Z1392" s="172">
        <f t="shared" si="146"/>
        <v>11040</v>
      </c>
      <c r="AA1392" s="175">
        <f>VLOOKUP(G1392,Ma_KH!$A:$R,14,0)</f>
        <v>60</v>
      </c>
    </row>
    <row r="1393" spans="1:27" hidden="1" x14ac:dyDescent="0.25">
      <c r="A1393" s="179">
        <v>45989</v>
      </c>
      <c r="B1393" s="182">
        <v>4180599605</v>
      </c>
      <c r="C1393" s="178" t="s">
        <v>7767</v>
      </c>
      <c r="D1393" s="179">
        <v>45994</v>
      </c>
      <c r="E1393" s="180"/>
      <c r="F1393" s="178"/>
      <c r="G1393" s="32" t="s">
        <v>183</v>
      </c>
      <c r="H1393" s="180"/>
      <c r="I1393" s="182">
        <v>4180599605</v>
      </c>
      <c r="J1393" s="182" t="s">
        <v>1784</v>
      </c>
      <c r="K1393" s="332" t="s">
        <v>30</v>
      </c>
      <c r="L1393" s="21" t="str">
        <f>VLOOKUP($K1393,TONG_SL!$A:$D,2,0)</f>
        <v>Gà muối 500g</v>
      </c>
      <c r="N1393" s="21" t="str">
        <f t="shared" si="147"/>
        <v>K-C6</v>
      </c>
      <c r="Q1393" s="21" t="str">
        <f>VLOOKUP(K1393,TONG_SL!$A:$D,3,0)</f>
        <v>Túi</v>
      </c>
      <c r="R1393" s="1">
        <v>3</v>
      </c>
      <c r="S1393" s="171"/>
      <c r="T1393" s="171">
        <f>VLOOKUP(VLOOKUP(G1393,Ma_KH!$A:$R,18,0)&amp;K1393,Gia_MB!$A:$F,6,0)</f>
        <v>111058</v>
      </c>
      <c r="U1393" s="172">
        <f t="shared" si="143"/>
        <v>333174</v>
      </c>
      <c r="V1393" s="171"/>
      <c r="W1393" s="173">
        <f t="shared" si="144"/>
        <v>0</v>
      </c>
      <c r="X1393" s="174" t="str">
        <f t="shared" si="145"/>
        <v>8</v>
      </c>
      <c r="Y1393" s="171"/>
      <c r="Z1393" s="172">
        <f t="shared" si="146"/>
        <v>26653.920000000002</v>
      </c>
      <c r="AA1393" s="175">
        <f>VLOOKUP(G1393,Ma_KH!$A:$R,14,0)</f>
        <v>60</v>
      </c>
    </row>
    <row r="1394" spans="1:27" hidden="1" x14ac:dyDescent="0.25">
      <c r="A1394" s="179">
        <v>45989</v>
      </c>
      <c r="B1394" s="182">
        <v>4180599243</v>
      </c>
      <c r="C1394" s="178" t="s">
        <v>7767</v>
      </c>
      <c r="D1394" s="179">
        <v>45994</v>
      </c>
      <c r="E1394" s="180"/>
      <c r="F1394" s="178"/>
      <c r="G1394" s="32" t="s">
        <v>156</v>
      </c>
      <c r="H1394" s="180"/>
      <c r="I1394" s="182">
        <v>4180599243</v>
      </c>
      <c r="J1394" s="182" t="s">
        <v>1784</v>
      </c>
      <c r="K1394" s="332" t="s">
        <v>34</v>
      </c>
      <c r="L1394" s="21" t="str">
        <f>VLOOKUP($K1394,TONG_SL!$A:$D,2,0)</f>
        <v>Tai heo muối 200g</v>
      </c>
      <c r="N1394" s="21" t="str">
        <f t="shared" si="147"/>
        <v>K-C6</v>
      </c>
      <c r="Q1394" s="21" t="str">
        <f>VLOOKUP(K1394,TONG_SL!$A:$D,3,0)</f>
        <v>Túi</v>
      </c>
      <c r="R1394" s="1">
        <v>2</v>
      </c>
      <c r="S1394" s="171"/>
      <c r="T1394" s="171">
        <f>VLOOKUP(VLOOKUP(G1394,Ma_KH!$A:$R,18,0)&amp;K1394,Gia_MB!$A:$F,6,0)</f>
        <v>55595</v>
      </c>
      <c r="U1394" s="172">
        <f t="shared" si="143"/>
        <v>111190</v>
      </c>
      <c r="V1394" s="171"/>
      <c r="W1394" s="173">
        <f t="shared" si="144"/>
        <v>0</v>
      </c>
      <c r="X1394" s="174" t="str">
        <f t="shared" si="145"/>
        <v>8</v>
      </c>
      <c r="Y1394" s="171"/>
      <c r="Z1394" s="172">
        <f t="shared" si="146"/>
        <v>8895.2000000000007</v>
      </c>
      <c r="AA1394" s="175">
        <f>VLOOKUP(G1394,Ma_KH!$A:$R,14,0)</f>
        <v>60</v>
      </c>
    </row>
    <row r="1395" spans="1:27" hidden="1" x14ac:dyDescent="0.25">
      <c r="A1395" s="179">
        <v>45989</v>
      </c>
      <c r="B1395" s="182">
        <v>4180599243</v>
      </c>
      <c r="C1395" s="178" t="s">
        <v>7767</v>
      </c>
      <c r="D1395" s="179">
        <v>45994</v>
      </c>
      <c r="E1395" s="180"/>
      <c r="F1395" s="178"/>
      <c r="G1395" s="32" t="s">
        <v>156</v>
      </c>
      <c r="H1395" s="180"/>
      <c r="I1395" s="182">
        <v>4180599243</v>
      </c>
      <c r="J1395" s="182" t="s">
        <v>1784</v>
      </c>
      <c r="K1395" s="332" t="s">
        <v>32</v>
      </c>
      <c r="L1395" s="21" t="str">
        <f>VLOOKUP($K1395,TONG_SL!$A:$D,2,0)</f>
        <v>Giò Tai Lưỡi Xào 250g</v>
      </c>
      <c r="N1395" s="21" t="str">
        <f t="shared" si="147"/>
        <v>K-C6</v>
      </c>
      <c r="Q1395" s="21" t="str">
        <f>VLOOKUP(K1395,TONG_SL!$A:$D,3,0)</f>
        <v>Túi</v>
      </c>
      <c r="R1395" s="1">
        <v>5</v>
      </c>
      <c r="S1395" s="171"/>
      <c r="T1395" s="171">
        <f>VLOOKUP(VLOOKUP(G1395,Ma_KH!$A:$R,18,0)&amp;K1395,Gia_MB!$A:$F,6,0)</f>
        <v>50182</v>
      </c>
      <c r="U1395" s="172">
        <f t="shared" si="143"/>
        <v>250910</v>
      </c>
      <c r="V1395" s="171"/>
      <c r="W1395" s="173">
        <f t="shared" si="144"/>
        <v>0</v>
      </c>
      <c r="X1395" s="174" t="str">
        <f t="shared" si="145"/>
        <v>8</v>
      </c>
      <c r="Y1395" s="171"/>
      <c r="Z1395" s="172">
        <f t="shared" si="146"/>
        <v>20072.8</v>
      </c>
      <c r="AA1395" s="175">
        <f>VLOOKUP(G1395,Ma_KH!$A:$R,14,0)</f>
        <v>60</v>
      </c>
    </row>
    <row r="1396" spans="1:27" hidden="1" x14ac:dyDescent="0.25">
      <c r="A1396" s="179">
        <v>45989</v>
      </c>
      <c r="B1396" s="182">
        <v>4180599243</v>
      </c>
      <c r="C1396" s="178" t="s">
        <v>7767</v>
      </c>
      <c r="D1396" s="179">
        <v>45994</v>
      </c>
      <c r="E1396" s="180"/>
      <c r="F1396" s="178"/>
      <c r="G1396" s="32" t="s">
        <v>156</v>
      </c>
      <c r="H1396" s="180"/>
      <c r="I1396" s="182">
        <v>4180599243</v>
      </c>
      <c r="J1396" s="182" t="s">
        <v>1784</v>
      </c>
      <c r="K1396" s="332" t="s">
        <v>27</v>
      </c>
      <c r="L1396" s="21" t="str">
        <f>VLOOKUP($K1396,TONG_SL!$A:$D,2,0)</f>
        <v>Chân giò heo muối 300g</v>
      </c>
      <c r="N1396" s="21" t="str">
        <f t="shared" si="147"/>
        <v>K-C6</v>
      </c>
      <c r="Q1396" s="21" t="str">
        <f>VLOOKUP(K1396,TONG_SL!$A:$D,3,0)</f>
        <v>Túi</v>
      </c>
      <c r="R1396" s="1">
        <v>7</v>
      </c>
      <c r="S1396" s="171"/>
      <c r="T1396" s="171">
        <f>VLOOKUP(VLOOKUP(G1396,Ma_KH!$A:$R,18,0)&amp;K1396,Gia_MB!$A:$F,6,0)</f>
        <v>73431</v>
      </c>
      <c r="U1396" s="172">
        <f t="shared" si="143"/>
        <v>514017</v>
      </c>
      <c r="V1396" s="171"/>
      <c r="W1396" s="173">
        <f t="shared" si="144"/>
        <v>0</v>
      </c>
      <c r="X1396" s="174" t="str">
        <f t="shared" si="145"/>
        <v>8</v>
      </c>
      <c r="Y1396" s="171"/>
      <c r="Z1396" s="172">
        <f t="shared" si="146"/>
        <v>41121.360000000001</v>
      </c>
      <c r="AA1396" s="175">
        <f>VLOOKUP(G1396,Ma_KH!$A:$R,14,0)</f>
        <v>60</v>
      </c>
    </row>
    <row r="1397" spans="1:27" hidden="1" x14ac:dyDescent="0.25">
      <c r="A1397" s="179">
        <v>45989</v>
      </c>
      <c r="B1397" s="182">
        <v>4180599243</v>
      </c>
      <c r="C1397" s="178" t="s">
        <v>7767</v>
      </c>
      <c r="D1397" s="179">
        <v>45994</v>
      </c>
      <c r="E1397" s="180"/>
      <c r="F1397" s="178"/>
      <c r="G1397" s="32" t="s">
        <v>156</v>
      </c>
      <c r="H1397" s="180"/>
      <c r="I1397" s="182">
        <v>4180599243</v>
      </c>
      <c r="J1397" s="182" t="s">
        <v>1784</v>
      </c>
      <c r="K1397" s="332" t="s">
        <v>48</v>
      </c>
      <c r="L1397" s="21" t="str">
        <f>VLOOKUP($K1397,TONG_SL!$A:$D,2,0)</f>
        <v>Mọc Nấm Hương 250g</v>
      </c>
      <c r="N1397" s="21" t="str">
        <f t="shared" si="147"/>
        <v>K-C6</v>
      </c>
      <c r="Q1397" s="21" t="str">
        <f>VLOOKUP(K1397,TONG_SL!$A:$D,3,0)</f>
        <v>Túi</v>
      </c>
      <c r="R1397" s="1">
        <v>4</v>
      </c>
      <c r="S1397" s="171"/>
      <c r="T1397" s="171">
        <f>VLOOKUP(VLOOKUP(G1397,Ma_KH!$A:$R,18,0)&amp;K1397,Gia_MB!$A:$F,6,0)</f>
        <v>46000</v>
      </c>
      <c r="U1397" s="172">
        <f t="shared" si="143"/>
        <v>184000</v>
      </c>
      <c r="V1397" s="171"/>
      <c r="W1397" s="173">
        <f t="shared" si="144"/>
        <v>0</v>
      </c>
      <c r="X1397" s="174" t="str">
        <f t="shared" si="145"/>
        <v>8</v>
      </c>
      <c r="Y1397" s="171"/>
      <c r="Z1397" s="172">
        <f t="shared" si="146"/>
        <v>14720</v>
      </c>
      <c r="AA1397" s="175">
        <f>VLOOKUP(G1397,Ma_KH!$A:$R,14,0)</f>
        <v>60</v>
      </c>
    </row>
    <row r="1398" spans="1:27" hidden="1" x14ac:dyDescent="0.25">
      <c r="A1398" s="179">
        <v>45989</v>
      </c>
      <c r="B1398" s="182">
        <v>4180599243</v>
      </c>
      <c r="C1398" s="178" t="s">
        <v>7767</v>
      </c>
      <c r="D1398" s="179">
        <v>45994</v>
      </c>
      <c r="E1398" s="180"/>
      <c r="F1398" s="178"/>
      <c r="G1398" s="32" t="s">
        <v>156</v>
      </c>
      <c r="H1398" s="180"/>
      <c r="I1398" s="182">
        <v>4180599243</v>
      </c>
      <c r="J1398" s="182" t="s">
        <v>1784</v>
      </c>
      <c r="K1398" s="332" t="s">
        <v>30</v>
      </c>
      <c r="L1398" s="21" t="str">
        <f>VLOOKUP($K1398,TONG_SL!$A:$D,2,0)</f>
        <v>Gà muối 500g</v>
      </c>
      <c r="N1398" s="21" t="str">
        <f t="shared" si="147"/>
        <v>K-C6</v>
      </c>
      <c r="Q1398" s="21" t="str">
        <f>VLOOKUP(K1398,TONG_SL!$A:$D,3,0)</f>
        <v>Túi</v>
      </c>
      <c r="R1398" s="1">
        <v>2</v>
      </c>
      <c r="S1398" s="171"/>
      <c r="T1398" s="171">
        <f>VLOOKUP(VLOOKUP(G1398,Ma_KH!$A:$R,18,0)&amp;K1398,Gia_MB!$A:$F,6,0)</f>
        <v>111058</v>
      </c>
      <c r="U1398" s="172">
        <f t="shared" si="143"/>
        <v>222116</v>
      </c>
      <c r="V1398" s="171"/>
      <c r="W1398" s="173">
        <f t="shared" si="144"/>
        <v>0</v>
      </c>
      <c r="X1398" s="174" t="str">
        <f t="shared" si="145"/>
        <v>8</v>
      </c>
      <c r="Y1398" s="171"/>
      <c r="Z1398" s="172">
        <f t="shared" si="146"/>
        <v>17769.28</v>
      </c>
      <c r="AA1398" s="175">
        <f>VLOOKUP(G1398,Ma_KH!$A:$R,14,0)</f>
        <v>60</v>
      </c>
    </row>
    <row r="1399" spans="1:27" hidden="1" x14ac:dyDescent="0.25">
      <c r="A1399" s="179">
        <v>45989</v>
      </c>
      <c r="B1399" s="182">
        <v>4180599611</v>
      </c>
      <c r="C1399" s="178" t="s">
        <v>7767</v>
      </c>
      <c r="D1399" s="179">
        <v>45994</v>
      </c>
      <c r="E1399" s="180"/>
      <c r="F1399" s="178"/>
      <c r="G1399" s="32" t="s">
        <v>192</v>
      </c>
      <c r="H1399" s="180"/>
      <c r="I1399" s="182">
        <v>4180599611</v>
      </c>
      <c r="J1399" s="182" t="s">
        <v>1784</v>
      </c>
      <c r="K1399" s="332" t="s">
        <v>48</v>
      </c>
      <c r="L1399" s="21" t="str">
        <f>VLOOKUP($K1399,TONG_SL!$A:$D,2,0)</f>
        <v>Mọc Nấm Hương 250g</v>
      </c>
      <c r="N1399" s="21" t="str">
        <f t="shared" si="147"/>
        <v>K-C6</v>
      </c>
      <c r="Q1399" s="21" t="str">
        <f>VLOOKUP(K1399,TONG_SL!$A:$D,3,0)</f>
        <v>Túi</v>
      </c>
      <c r="R1399" s="1">
        <v>5</v>
      </c>
      <c r="S1399" s="171"/>
      <c r="T1399" s="171">
        <f>VLOOKUP(VLOOKUP(G1399,Ma_KH!$A:$R,18,0)&amp;K1399,Gia_MB!$A:$F,6,0)</f>
        <v>46000</v>
      </c>
      <c r="U1399" s="172">
        <f t="shared" si="143"/>
        <v>230000</v>
      </c>
      <c r="V1399" s="171"/>
      <c r="W1399" s="173">
        <f t="shared" si="144"/>
        <v>0</v>
      </c>
      <c r="X1399" s="174" t="str">
        <f t="shared" si="145"/>
        <v>8</v>
      </c>
      <c r="Y1399" s="171"/>
      <c r="Z1399" s="172">
        <f t="shared" si="146"/>
        <v>18400</v>
      </c>
      <c r="AA1399" s="175">
        <f>VLOOKUP(G1399,Ma_KH!$A:$R,14,0)</f>
        <v>60</v>
      </c>
    </row>
    <row r="1400" spans="1:27" hidden="1" x14ac:dyDescent="0.25">
      <c r="A1400" s="179">
        <v>45989</v>
      </c>
      <c r="B1400" s="182">
        <v>4180599611</v>
      </c>
      <c r="C1400" s="178" t="s">
        <v>7767</v>
      </c>
      <c r="D1400" s="179">
        <v>45994</v>
      </c>
      <c r="E1400" s="180"/>
      <c r="F1400" s="178"/>
      <c r="G1400" s="32" t="s">
        <v>192</v>
      </c>
      <c r="H1400" s="180"/>
      <c r="I1400" s="182">
        <v>4180599611</v>
      </c>
      <c r="J1400" s="182" t="s">
        <v>1784</v>
      </c>
      <c r="K1400" s="332" t="s">
        <v>27</v>
      </c>
      <c r="L1400" s="21" t="str">
        <f>VLOOKUP($K1400,TONG_SL!$A:$D,2,0)</f>
        <v>Chân giò heo muối 300g</v>
      </c>
      <c r="N1400" s="21" t="str">
        <f t="shared" si="147"/>
        <v>K-C6</v>
      </c>
      <c r="Q1400" s="21" t="str">
        <f>VLOOKUP(K1400,TONG_SL!$A:$D,3,0)</f>
        <v>Túi</v>
      </c>
      <c r="R1400" s="1">
        <v>12</v>
      </c>
      <c r="S1400" s="171"/>
      <c r="T1400" s="171">
        <f>VLOOKUP(VLOOKUP(G1400,Ma_KH!$A:$R,18,0)&amp;K1400,Gia_MB!$A:$F,6,0)</f>
        <v>73431</v>
      </c>
      <c r="U1400" s="172">
        <f t="shared" si="143"/>
        <v>881172</v>
      </c>
      <c r="V1400" s="171"/>
      <c r="W1400" s="173">
        <f t="shared" si="144"/>
        <v>0</v>
      </c>
      <c r="X1400" s="174" t="str">
        <f t="shared" si="145"/>
        <v>8</v>
      </c>
      <c r="Y1400" s="171"/>
      <c r="Z1400" s="172">
        <f t="shared" si="146"/>
        <v>70493.759999999995</v>
      </c>
      <c r="AA1400" s="175">
        <f>VLOOKUP(G1400,Ma_KH!$A:$R,14,0)</f>
        <v>60</v>
      </c>
    </row>
    <row r="1401" spans="1:27" hidden="1" x14ac:dyDescent="0.25">
      <c r="A1401" s="179">
        <v>45989</v>
      </c>
      <c r="B1401" s="182">
        <v>4180599611</v>
      </c>
      <c r="C1401" s="178" t="s">
        <v>7767</v>
      </c>
      <c r="D1401" s="179">
        <v>45994</v>
      </c>
      <c r="E1401" s="180"/>
      <c r="F1401" s="178"/>
      <c r="G1401" s="32" t="s">
        <v>192</v>
      </c>
      <c r="H1401" s="180"/>
      <c r="I1401" s="182">
        <v>4180599611</v>
      </c>
      <c r="J1401" s="182" t="s">
        <v>1784</v>
      </c>
      <c r="K1401" s="332" t="s">
        <v>32</v>
      </c>
      <c r="L1401" s="21" t="str">
        <f>VLOOKUP($K1401,TONG_SL!$A:$D,2,0)</f>
        <v>Giò Tai Lưỡi Xào 250g</v>
      </c>
      <c r="N1401" s="21" t="str">
        <f t="shared" si="147"/>
        <v>K-C6</v>
      </c>
      <c r="Q1401" s="21" t="str">
        <f>VLOOKUP(K1401,TONG_SL!$A:$D,3,0)</f>
        <v>Túi</v>
      </c>
      <c r="R1401" s="1">
        <v>5</v>
      </c>
      <c r="S1401" s="171"/>
      <c r="T1401" s="171">
        <f>VLOOKUP(VLOOKUP(G1401,Ma_KH!$A:$R,18,0)&amp;K1401,Gia_MB!$A:$F,6,0)</f>
        <v>50182</v>
      </c>
      <c r="U1401" s="172">
        <f t="shared" si="143"/>
        <v>250910</v>
      </c>
      <c r="V1401" s="171"/>
      <c r="W1401" s="173">
        <f t="shared" si="144"/>
        <v>0</v>
      </c>
      <c r="X1401" s="174" t="str">
        <f t="shared" si="145"/>
        <v>8</v>
      </c>
      <c r="Y1401" s="171"/>
      <c r="Z1401" s="172">
        <f t="shared" si="146"/>
        <v>20072.8</v>
      </c>
      <c r="AA1401" s="175">
        <f>VLOOKUP(G1401,Ma_KH!$A:$R,14,0)</f>
        <v>60</v>
      </c>
    </row>
    <row r="1402" spans="1:27" hidden="1" x14ac:dyDescent="0.25">
      <c r="A1402" s="179">
        <v>45989</v>
      </c>
      <c r="B1402" s="182">
        <v>4180599610</v>
      </c>
      <c r="C1402" s="178" t="s">
        <v>7767</v>
      </c>
      <c r="D1402" s="179">
        <v>45994</v>
      </c>
      <c r="E1402" s="180"/>
      <c r="F1402" s="178"/>
      <c r="G1402" s="32" t="s">
        <v>188</v>
      </c>
      <c r="H1402" s="180"/>
      <c r="I1402" s="182">
        <v>4180599610</v>
      </c>
      <c r="J1402" s="182" t="s">
        <v>1784</v>
      </c>
      <c r="K1402" s="332" t="s">
        <v>30</v>
      </c>
      <c r="L1402" s="21" t="str">
        <f>VLOOKUP($K1402,TONG_SL!$A:$D,2,0)</f>
        <v>Gà muối 500g</v>
      </c>
      <c r="N1402" s="21" t="str">
        <f t="shared" si="147"/>
        <v>K-C6</v>
      </c>
      <c r="Q1402" s="21" t="str">
        <f>VLOOKUP(K1402,TONG_SL!$A:$D,3,0)</f>
        <v>Túi</v>
      </c>
      <c r="R1402" s="1">
        <v>8</v>
      </c>
      <c r="S1402" s="171"/>
      <c r="T1402" s="171">
        <f>VLOOKUP(VLOOKUP(G1402,Ma_KH!$A:$R,18,0)&amp;K1402,Gia_MB!$A:$F,6,0)</f>
        <v>111058</v>
      </c>
      <c r="U1402" s="172">
        <f t="shared" si="143"/>
        <v>888464</v>
      </c>
      <c r="V1402" s="171"/>
      <c r="W1402" s="173">
        <f t="shared" si="144"/>
        <v>0</v>
      </c>
      <c r="X1402" s="174" t="str">
        <f t="shared" si="145"/>
        <v>8</v>
      </c>
      <c r="Y1402" s="171"/>
      <c r="Z1402" s="172">
        <f t="shared" si="146"/>
        <v>71077.119999999995</v>
      </c>
      <c r="AA1402" s="175">
        <f>VLOOKUP(G1402,Ma_KH!$A:$R,14,0)</f>
        <v>60</v>
      </c>
    </row>
    <row r="1403" spans="1:27" hidden="1" x14ac:dyDescent="0.25">
      <c r="A1403" s="179">
        <v>45989</v>
      </c>
      <c r="B1403" s="182">
        <v>4180599610</v>
      </c>
      <c r="C1403" s="178" t="s">
        <v>7767</v>
      </c>
      <c r="D1403" s="179">
        <v>45994</v>
      </c>
      <c r="E1403" s="180"/>
      <c r="F1403" s="178"/>
      <c r="G1403" s="32" t="s">
        <v>188</v>
      </c>
      <c r="H1403" s="180"/>
      <c r="I1403" s="182">
        <v>4180599610</v>
      </c>
      <c r="J1403" s="182" t="s">
        <v>1784</v>
      </c>
      <c r="K1403" s="332" t="s">
        <v>48</v>
      </c>
      <c r="L1403" s="21" t="str">
        <f>VLOOKUP($K1403,TONG_SL!$A:$D,2,0)</f>
        <v>Mọc Nấm Hương 250g</v>
      </c>
      <c r="N1403" s="21" t="str">
        <f t="shared" si="147"/>
        <v>K-C6</v>
      </c>
      <c r="Q1403" s="21" t="str">
        <f>VLOOKUP(K1403,TONG_SL!$A:$D,3,0)</f>
        <v>Túi</v>
      </c>
      <c r="R1403" s="1">
        <v>2</v>
      </c>
      <c r="S1403" s="171"/>
      <c r="T1403" s="171">
        <f>VLOOKUP(VLOOKUP(G1403,Ma_KH!$A:$R,18,0)&amp;K1403,Gia_MB!$A:$F,6,0)</f>
        <v>46000</v>
      </c>
      <c r="U1403" s="172">
        <f t="shared" si="143"/>
        <v>92000</v>
      </c>
      <c r="V1403" s="171"/>
      <c r="W1403" s="173">
        <f t="shared" si="144"/>
        <v>0</v>
      </c>
      <c r="X1403" s="174" t="str">
        <f t="shared" si="145"/>
        <v>8</v>
      </c>
      <c r="Y1403" s="171"/>
      <c r="Z1403" s="172">
        <f t="shared" si="146"/>
        <v>7360</v>
      </c>
      <c r="AA1403" s="175">
        <f>VLOOKUP(G1403,Ma_KH!$A:$R,14,0)</f>
        <v>60</v>
      </c>
    </row>
    <row r="1404" spans="1:27" hidden="1" x14ac:dyDescent="0.25">
      <c r="A1404" s="179">
        <v>45989</v>
      </c>
      <c r="B1404" s="182">
        <v>4180599610</v>
      </c>
      <c r="C1404" s="178" t="s">
        <v>7767</v>
      </c>
      <c r="D1404" s="179">
        <v>45994</v>
      </c>
      <c r="E1404" s="180"/>
      <c r="F1404" s="178"/>
      <c r="G1404" s="32" t="s">
        <v>188</v>
      </c>
      <c r="H1404" s="180"/>
      <c r="I1404" s="182">
        <v>4180599610</v>
      </c>
      <c r="J1404" s="182" t="s">
        <v>1784</v>
      </c>
      <c r="K1404" s="332" t="s">
        <v>27</v>
      </c>
      <c r="L1404" s="21" t="str">
        <f>VLOOKUP($K1404,TONG_SL!$A:$D,2,0)</f>
        <v>Chân giò heo muối 300g</v>
      </c>
      <c r="N1404" s="21" t="str">
        <f t="shared" si="147"/>
        <v>K-C6</v>
      </c>
      <c r="Q1404" s="21" t="str">
        <f>VLOOKUP(K1404,TONG_SL!$A:$D,3,0)</f>
        <v>Túi</v>
      </c>
      <c r="R1404" s="1">
        <v>12</v>
      </c>
      <c r="S1404" s="171"/>
      <c r="T1404" s="171">
        <f>VLOOKUP(VLOOKUP(G1404,Ma_KH!$A:$R,18,0)&amp;K1404,Gia_MB!$A:$F,6,0)</f>
        <v>73431</v>
      </c>
      <c r="U1404" s="172">
        <f t="shared" si="143"/>
        <v>881172</v>
      </c>
      <c r="V1404" s="171"/>
      <c r="W1404" s="173">
        <f t="shared" si="144"/>
        <v>0</v>
      </c>
      <c r="X1404" s="174" t="str">
        <f t="shared" si="145"/>
        <v>8</v>
      </c>
      <c r="Y1404" s="171"/>
      <c r="Z1404" s="172">
        <f t="shared" si="146"/>
        <v>70493.759999999995</v>
      </c>
      <c r="AA1404" s="175">
        <f>VLOOKUP(G1404,Ma_KH!$A:$R,14,0)</f>
        <v>60</v>
      </c>
    </row>
    <row r="1405" spans="1:27" hidden="1" x14ac:dyDescent="0.25">
      <c r="A1405" s="179">
        <v>45989</v>
      </c>
      <c r="B1405" s="182">
        <v>4180599610</v>
      </c>
      <c r="C1405" s="178" t="s">
        <v>7767</v>
      </c>
      <c r="D1405" s="179">
        <v>45994</v>
      </c>
      <c r="E1405" s="180"/>
      <c r="F1405" s="178"/>
      <c r="G1405" s="32" t="s">
        <v>188</v>
      </c>
      <c r="H1405" s="180"/>
      <c r="I1405" s="182">
        <v>4180599610</v>
      </c>
      <c r="J1405" s="182" t="s">
        <v>1784</v>
      </c>
      <c r="K1405" s="332" t="s">
        <v>32</v>
      </c>
      <c r="L1405" s="21" t="str">
        <f>VLOOKUP($K1405,TONG_SL!$A:$D,2,0)</f>
        <v>Giò Tai Lưỡi Xào 250g</v>
      </c>
      <c r="N1405" s="21" t="str">
        <f t="shared" si="147"/>
        <v>K-C6</v>
      </c>
      <c r="Q1405" s="21" t="str">
        <f>VLOOKUP(K1405,TONG_SL!$A:$D,3,0)</f>
        <v>Túi</v>
      </c>
      <c r="R1405" s="1">
        <v>1</v>
      </c>
      <c r="S1405" s="171"/>
      <c r="T1405" s="171">
        <f>VLOOKUP(VLOOKUP(G1405,Ma_KH!$A:$R,18,0)&amp;K1405,Gia_MB!$A:$F,6,0)</f>
        <v>50182</v>
      </c>
      <c r="U1405" s="172">
        <f t="shared" si="143"/>
        <v>50182</v>
      </c>
      <c r="V1405" s="171"/>
      <c r="W1405" s="173">
        <f t="shared" si="144"/>
        <v>0</v>
      </c>
      <c r="X1405" s="174" t="str">
        <f t="shared" si="145"/>
        <v>8</v>
      </c>
      <c r="Y1405" s="171"/>
      <c r="Z1405" s="172">
        <f t="shared" si="146"/>
        <v>4014.56</v>
      </c>
      <c r="AA1405" s="175">
        <f>VLOOKUP(G1405,Ma_KH!$A:$R,14,0)</f>
        <v>60</v>
      </c>
    </row>
    <row r="1406" spans="1:27" hidden="1" x14ac:dyDescent="0.25">
      <c r="A1406" s="179">
        <v>45989</v>
      </c>
      <c r="B1406" s="182">
        <v>4180599618</v>
      </c>
      <c r="C1406" s="178" t="s">
        <v>7767</v>
      </c>
      <c r="D1406" s="179">
        <v>45994</v>
      </c>
      <c r="E1406" s="180"/>
      <c r="F1406" s="178"/>
      <c r="G1406" s="32" t="s">
        <v>1365</v>
      </c>
      <c r="H1406" s="180"/>
      <c r="I1406" s="182">
        <v>4180599618</v>
      </c>
      <c r="J1406" s="182" t="s">
        <v>1784</v>
      </c>
      <c r="K1406" s="332" t="s">
        <v>32</v>
      </c>
      <c r="L1406" s="21" t="str">
        <f>VLOOKUP($K1406,TONG_SL!$A:$D,2,0)</f>
        <v>Giò Tai Lưỡi Xào 250g</v>
      </c>
      <c r="N1406" s="21" t="str">
        <f t="shared" si="147"/>
        <v>K-C6</v>
      </c>
      <c r="Q1406" s="21" t="str">
        <f>VLOOKUP(K1406,TONG_SL!$A:$D,3,0)</f>
        <v>Túi</v>
      </c>
      <c r="R1406" s="1">
        <v>5</v>
      </c>
      <c r="S1406" s="171"/>
      <c r="T1406" s="171">
        <f>VLOOKUP(VLOOKUP(G1406,Ma_KH!$A:$R,18,0)&amp;K1406,Gia_MB!$A:$F,6,0)</f>
        <v>50182</v>
      </c>
      <c r="U1406" s="172">
        <f t="shared" si="143"/>
        <v>250910</v>
      </c>
      <c r="V1406" s="171"/>
      <c r="W1406" s="173">
        <f t="shared" si="144"/>
        <v>0</v>
      </c>
      <c r="X1406" s="174" t="str">
        <f t="shared" si="145"/>
        <v>8</v>
      </c>
      <c r="Y1406" s="171"/>
      <c r="Z1406" s="172">
        <f t="shared" si="146"/>
        <v>20072.8</v>
      </c>
      <c r="AA1406" s="175">
        <f>VLOOKUP(G1406,Ma_KH!$A:$R,14,0)</f>
        <v>60</v>
      </c>
    </row>
    <row r="1407" spans="1:27" hidden="1" x14ac:dyDescent="0.25">
      <c r="A1407" s="179">
        <v>45989</v>
      </c>
      <c r="B1407" s="182">
        <v>4180599618</v>
      </c>
      <c r="C1407" s="178" t="s">
        <v>7767</v>
      </c>
      <c r="D1407" s="179">
        <v>45994</v>
      </c>
      <c r="E1407" s="180"/>
      <c r="F1407" s="178"/>
      <c r="G1407" s="32" t="s">
        <v>1365</v>
      </c>
      <c r="H1407" s="180"/>
      <c r="I1407" s="182">
        <v>4180599618</v>
      </c>
      <c r="J1407" s="182" t="s">
        <v>1784</v>
      </c>
      <c r="K1407" s="332" t="s">
        <v>30</v>
      </c>
      <c r="L1407" s="21" t="str">
        <f>VLOOKUP($K1407,TONG_SL!$A:$D,2,0)</f>
        <v>Gà muối 500g</v>
      </c>
      <c r="N1407" s="21" t="str">
        <f t="shared" si="147"/>
        <v>K-C6</v>
      </c>
      <c r="Q1407" s="21" t="str">
        <f>VLOOKUP(K1407,TONG_SL!$A:$D,3,0)</f>
        <v>Túi</v>
      </c>
      <c r="R1407" s="1">
        <v>9</v>
      </c>
      <c r="S1407" s="171"/>
      <c r="T1407" s="171">
        <f>VLOOKUP(VLOOKUP(G1407,Ma_KH!$A:$R,18,0)&amp;K1407,Gia_MB!$A:$F,6,0)</f>
        <v>111058</v>
      </c>
      <c r="U1407" s="172">
        <f t="shared" si="143"/>
        <v>999522</v>
      </c>
      <c r="V1407" s="171"/>
      <c r="W1407" s="173">
        <f t="shared" si="144"/>
        <v>0</v>
      </c>
      <c r="X1407" s="174" t="str">
        <f t="shared" si="145"/>
        <v>8</v>
      </c>
      <c r="Y1407" s="171"/>
      <c r="Z1407" s="172">
        <f t="shared" si="146"/>
        <v>79961.759999999995</v>
      </c>
      <c r="AA1407" s="175">
        <f>VLOOKUP(G1407,Ma_KH!$A:$R,14,0)</f>
        <v>60</v>
      </c>
    </row>
    <row r="1408" spans="1:27" hidden="1" x14ac:dyDescent="0.25">
      <c r="A1408" s="179">
        <v>45989</v>
      </c>
      <c r="B1408" s="182">
        <v>4180599618</v>
      </c>
      <c r="C1408" s="178" t="s">
        <v>7767</v>
      </c>
      <c r="D1408" s="179">
        <v>45994</v>
      </c>
      <c r="E1408" s="180"/>
      <c r="F1408" s="178"/>
      <c r="G1408" s="32" t="s">
        <v>1365</v>
      </c>
      <c r="H1408" s="180"/>
      <c r="I1408" s="182">
        <v>4180599618</v>
      </c>
      <c r="J1408" s="182" t="s">
        <v>1784</v>
      </c>
      <c r="K1408" s="332" t="s">
        <v>48</v>
      </c>
      <c r="L1408" s="21" t="str">
        <f>VLOOKUP($K1408,TONG_SL!$A:$D,2,0)</f>
        <v>Mọc Nấm Hương 250g</v>
      </c>
      <c r="N1408" s="21" t="str">
        <f t="shared" si="147"/>
        <v>K-C6</v>
      </c>
      <c r="Q1408" s="21" t="str">
        <f>VLOOKUP(K1408,TONG_SL!$A:$D,3,0)</f>
        <v>Túi</v>
      </c>
      <c r="R1408" s="1">
        <v>5</v>
      </c>
      <c r="S1408" s="171"/>
      <c r="T1408" s="171">
        <f>VLOOKUP(VLOOKUP(G1408,Ma_KH!$A:$R,18,0)&amp;K1408,Gia_MB!$A:$F,6,0)</f>
        <v>46000</v>
      </c>
      <c r="U1408" s="172">
        <f t="shared" si="143"/>
        <v>230000</v>
      </c>
      <c r="V1408" s="171"/>
      <c r="W1408" s="173">
        <f t="shared" si="144"/>
        <v>0</v>
      </c>
      <c r="X1408" s="174" t="str">
        <f t="shared" si="145"/>
        <v>8</v>
      </c>
      <c r="Y1408" s="171"/>
      <c r="Z1408" s="172">
        <f t="shared" si="146"/>
        <v>18400</v>
      </c>
      <c r="AA1408" s="175">
        <f>VLOOKUP(G1408,Ma_KH!$A:$R,14,0)</f>
        <v>60</v>
      </c>
    </row>
    <row r="1409" spans="1:27" hidden="1" x14ac:dyDescent="0.25">
      <c r="A1409" s="179">
        <v>45989</v>
      </c>
      <c r="B1409" s="182">
        <v>4180599618</v>
      </c>
      <c r="C1409" s="178" t="s">
        <v>7767</v>
      </c>
      <c r="D1409" s="179">
        <v>45994</v>
      </c>
      <c r="E1409" s="180"/>
      <c r="F1409" s="178"/>
      <c r="G1409" s="32" t="s">
        <v>1365</v>
      </c>
      <c r="H1409" s="180"/>
      <c r="I1409" s="182">
        <v>4180599618</v>
      </c>
      <c r="J1409" s="182" t="s">
        <v>1784</v>
      </c>
      <c r="K1409" s="332" t="s">
        <v>27</v>
      </c>
      <c r="L1409" s="21" t="str">
        <f>VLOOKUP($K1409,TONG_SL!$A:$D,2,0)</f>
        <v>Chân giò heo muối 300g</v>
      </c>
      <c r="N1409" s="21" t="str">
        <f t="shared" si="147"/>
        <v>K-C6</v>
      </c>
      <c r="Q1409" s="21" t="str">
        <f>VLOOKUP(K1409,TONG_SL!$A:$D,3,0)</f>
        <v>Túi</v>
      </c>
      <c r="R1409" s="1">
        <v>8</v>
      </c>
      <c r="S1409" s="171"/>
      <c r="T1409" s="171">
        <f>VLOOKUP(VLOOKUP(G1409,Ma_KH!$A:$R,18,0)&amp;K1409,Gia_MB!$A:$F,6,0)</f>
        <v>73431</v>
      </c>
      <c r="U1409" s="172">
        <f t="shared" si="143"/>
        <v>587448</v>
      </c>
      <c r="V1409" s="171"/>
      <c r="W1409" s="173">
        <f t="shared" si="144"/>
        <v>0</v>
      </c>
      <c r="X1409" s="174" t="str">
        <f t="shared" si="145"/>
        <v>8</v>
      </c>
      <c r="Y1409" s="171"/>
      <c r="Z1409" s="172">
        <f t="shared" si="146"/>
        <v>46995.840000000004</v>
      </c>
      <c r="AA1409" s="175">
        <f>VLOOKUP(G1409,Ma_KH!$A:$R,14,0)</f>
        <v>60</v>
      </c>
    </row>
    <row r="1410" spans="1:27" hidden="1" x14ac:dyDescent="0.25">
      <c r="A1410" s="179">
        <v>45989</v>
      </c>
      <c r="B1410" s="182">
        <v>4180599593</v>
      </c>
      <c r="C1410" s="178" t="s">
        <v>7767</v>
      </c>
      <c r="D1410" s="179">
        <v>45994</v>
      </c>
      <c r="E1410" s="180"/>
      <c r="F1410" s="178"/>
      <c r="G1410" s="32" t="s">
        <v>185</v>
      </c>
      <c r="H1410" s="180"/>
      <c r="I1410" s="182">
        <v>4180599593</v>
      </c>
      <c r="J1410" s="182" t="s">
        <v>1784</v>
      </c>
      <c r="K1410" s="332" t="s">
        <v>30</v>
      </c>
      <c r="L1410" s="21" t="str">
        <f>VLOOKUP($K1410,TONG_SL!$A:$D,2,0)</f>
        <v>Gà muối 500g</v>
      </c>
      <c r="N1410" s="21" t="str">
        <f t="shared" si="147"/>
        <v>K-C6</v>
      </c>
      <c r="Q1410" s="21" t="str">
        <f>VLOOKUP(K1410,TONG_SL!$A:$D,3,0)</f>
        <v>Túi</v>
      </c>
      <c r="R1410" s="1">
        <v>9</v>
      </c>
      <c r="S1410" s="171"/>
      <c r="T1410" s="171">
        <f>VLOOKUP(VLOOKUP(G1410,Ma_KH!$A:$R,18,0)&amp;K1410,Gia_MB!$A:$F,6,0)</f>
        <v>111058</v>
      </c>
      <c r="U1410" s="172">
        <f t="shared" si="143"/>
        <v>999522</v>
      </c>
      <c r="V1410" s="171"/>
      <c r="W1410" s="173">
        <f t="shared" si="144"/>
        <v>0</v>
      </c>
      <c r="X1410" s="174" t="str">
        <f t="shared" si="145"/>
        <v>8</v>
      </c>
      <c r="Y1410" s="171"/>
      <c r="Z1410" s="172">
        <f t="shared" si="146"/>
        <v>79961.759999999995</v>
      </c>
      <c r="AA1410" s="175">
        <f>VLOOKUP(G1410,Ma_KH!$A:$R,14,0)</f>
        <v>60</v>
      </c>
    </row>
    <row r="1411" spans="1:27" hidden="1" x14ac:dyDescent="0.25">
      <c r="A1411" s="179">
        <v>45989</v>
      </c>
      <c r="B1411" s="182">
        <v>4180599593</v>
      </c>
      <c r="C1411" s="178" t="s">
        <v>7767</v>
      </c>
      <c r="D1411" s="179">
        <v>45994</v>
      </c>
      <c r="E1411" s="180"/>
      <c r="F1411" s="178"/>
      <c r="G1411" s="32" t="s">
        <v>185</v>
      </c>
      <c r="H1411" s="180"/>
      <c r="I1411" s="182">
        <v>4180599593</v>
      </c>
      <c r="J1411" s="182" t="s">
        <v>1784</v>
      </c>
      <c r="K1411" s="332" t="s">
        <v>48</v>
      </c>
      <c r="L1411" s="21" t="str">
        <f>VLOOKUP($K1411,TONG_SL!$A:$D,2,0)</f>
        <v>Mọc Nấm Hương 250g</v>
      </c>
      <c r="N1411" s="21" t="str">
        <f t="shared" si="147"/>
        <v>K-C6</v>
      </c>
      <c r="Q1411" s="21" t="str">
        <f>VLOOKUP(K1411,TONG_SL!$A:$D,3,0)</f>
        <v>Túi</v>
      </c>
      <c r="R1411" s="1">
        <v>5</v>
      </c>
      <c r="S1411" s="171"/>
      <c r="T1411" s="171">
        <f>VLOOKUP(VLOOKUP(G1411,Ma_KH!$A:$R,18,0)&amp;K1411,Gia_MB!$A:$F,6,0)</f>
        <v>46000</v>
      </c>
      <c r="U1411" s="172">
        <f t="shared" si="143"/>
        <v>230000</v>
      </c>
      <c r="V1411" s="171"/>
      <c r="W1411" s="173">
        <f t="shared" si="144"/>
        <v>0</v>
      </c>
      <c r="X1411" s="174" t="str">
        <f t="shared" si="145"/>
        <v>8</v>
      </c>
      <c r="Y1411" s="171"/>
      <c r="Z1411" s="172">
        <f t="shared" si="146"/>
        <v>18400</v>
      </c>
      <c r="AA1411" s="175">
        <f>VLOOKUP(G1411,Ma_KH!$A:$R,14,0)</f>
        <v>60</v>
      </c>
    </row>
    <row r="1412" spans="1:27" hidden="1" x14ac:dyDescent="0.25">
      <c r="A1412" s="179">
        <v>45989</v>
      </c>
      <c r="B1412" s="182">
        <v>4180599593</v>
      </c>
      <c r="C1412" s="178" t="s">
        <v>7767</v>
      </c>
      <c r="D1412" s="179">
        <v>45994</v>
      </c>
      <c r="E1412" s="180"/>
      <c r="F1412" s="178"/>
      <c r="G1412" s="32" t="s">
        <v>185</v>
      </c>
      <c r="H1412" s="180"/>
      <c r="I1412" s="182">
        <v>4180599593</v>
      </c>
      <c r="J1412" s="182" t="s">
        <v>1784</v>
      </c>
      <c r="K1412" s="332" t="s">
        <v>27</v>
      </c>
      <c r="L1412" s="21" t="str">
        <f>VLOOKUP($K1412,TONG_SL!$A:$D,2,0)</f>
        <v>Chân giò heo muối 300g</v>
      </c>
      <c r="N1412" s="21" t="str">
        <f t="shared" si="147"/>
        <v>K-C6</v>
      </c>
      <c r="Q1412" s="21" t="str">
        <f>VLOOKUP(K1412,TONG_SL!$A:$D,3,0)</f>
        <v>Túi</v>
      </c>
      <c r="R1412" s="1">
        <v>2</v>
      </c>
      <c r="S1412" s="171"/>
      <c r="T1412" s="171">
        <f>VLOOKUP(VLOOKUP(G1412,Ma_KH!$A:$R,18,0)&amp;K1412,Gia_MB!$A:$F,6,0)</f>
        <v>73431</v>
      </c>
      <c r="U1412" s="172">
        <f t="shared" si="143"/>
        <v>146862</v>
      </c>
      <c r="V1412" s="171"/>
      <c r="W1412" s="173">
        <f t="shared" si="144"/>
        <v>0</v>
      </c>
      <c r="X1412" s="174" t="str">
        <f t="shared" si="145"/>
        <v>8</v>
      </c>
      <c r="Y1412" s="171"/>
      <c r="Z1412" s="172">
        <f t="shared" si="146"/>
        <v>11748.960000000001</v>
      </c>
      <c r="AA1412" s="175">
        <f>VLOOKUP(G1412,Ma_KH!$A:$R,14,0)</f>
        <v>60</v>
      </c>
    </row>
    <row r="1413" spans="1:27" hidden="1" x14ac:dyDescent="0.25">
      <c r="A1413" s="179">
        <v>45989</v>
      </c>
      <c r="B1413" s="182">
        <v>4180599593</v>
      </c>
      <c r="C1413" s="178" t="s">
        <v>7767</v>
      </c>
      <c r="D1413" s="179">
        <v>45994</v>
      </c>
      <c r="E1413" s="180"/>
      <c r="F1413" s="178"/>
      <c r="G1413" s="32" t="s">
        <v>185</v>
      </c>
      <c r="H1413" s="180"/>
      <c r="I1413" s="182">
        <v>4180599593</v>
      </c>
      <c r="J1413" s="182" t="s">
        <v>1784</v>
      </c>
      <c r="K1413" s="332" t="s">
        <v>32</v>
      </c>
      <c r="L1413" s="21" t="str">
        <f>VLOOKUP($K1413,TONG_SL!$A:$D,2,0)</f>
        <v>Giò Tai Lưỡi Xào 250g</v>
      </c>
      <c r="N1413" s="21" t="str">
        <f t="shared" si="147"/>
        <v>K-C6</v>
      </c>
      <c r="Q1413" s="21" t="str">
        <f>VLOOKUP(K1413,TONG_SL!$A:$D,3,0)</f>
        <v>Túi</v>
      </c>
      <c r="R1413" s="1">
        <v>3</v>
      </c>
      <c r="S1413" s="171"/>
      <c r="T1413" s="171">
        <f>VLOOKUP(VLOOKUP(G1413,Ma_KH!$A:$R,18,0)&amp;K1413,Gia_MB!$A:$F,6,0)</f>
        <v>50182</v>
      </c>
      <c r="U1413" s="172">
        <f t="shared" si="143"/>
        <v>150546</v>
      </c>
      <c r="V1413" s="171"/>
      <c r="W1413" s="173">
        <f t="shared" si="144"/>
        <v>0</v>
      </c>
      <c r="X1413" s="174" t="str">
        <f t="shared" si="145"/>
        <v>8</v>
      </c>
      <c r="Y1413" s="171"/>
      <c r="Z1413" s="172">
        <f t="shared" si="146"/>
        <v>12043.68</v>
      </c>
      <c r="AA1413" s="175">
        <f>VLOOKUP(G1413,Ma_KH!$A:$R,14,0)</f>
        <v>60</v>
      </c>
    </row>
    <row r="1414" spans="1:27" hidden="1" x14ac:dyDescent="0.25">
      <c r="A1414" s="179">
        <v>45989</v>
      </c>
      <c r="B1414" s="182">
        <v>4180599666</v>
      </c>
      <c r="C1414" s="178" t="s">
        <v>7767</v>
      </c>
      <c r="D1414" s="179">
        <v>45994</v>
      </c>
      <c r="E1414" s="180"/>
      <c r="F1414" s="178"/>
      <c r="G1414" s="32" t="s">
        <v>112</v>
      </c>
      <c r="H1414" s="180"/>
      <c r="I1414" s="182">
        <v>4180599666</v>
      </c>
      <c r="J1414" s="182" t="s">
        <v>1784</v>
      </c>
      <c r="K1414" s="332" t="s">
        <v>48</v>
      </c>
      <c r="L1414" s="21" t="str">
        <f>VLOOKUP($K1414,TONG_SL!$A:$D,2,0)</f>
        <v>Mọc Nấm Hương 250g</v>
      </c>
      <c r="N1414" s="21" t="str">
        <f t="shared" si="147"/>
        <v>K-C6</v>
      </c>
      <c r="Q1414" s="21" t="str">
        <f>VLOOKUP(K1414,TONG_SL!$A:$D,3,0)</f>
        <v>Túi</v>
      </c>
      <c r="R1414" s="1">
        <v>5</v>
      </c>
      <c r="S1414" s="171"/>
      <c r="T1414" s="171">
        <f>VLOOKUP(VLOOKUP(G1414,Ma_KH!$A:$R,18,0)&amp;K1414,Gia_MB!$A:$F,6,0)</f>
        <v>46000</v>
      </c>
      <c r="U1414" s="172">
        <f t="shared" si="143"/>
        <v>230000</v>
      </c>
      <c r="V1414" s="171"/>
      <c r="W1414" s="173">
        <f t="shared" si="144"/>
        <v>0</v>
      </c>
      <c r="X1414" s="174" t="str">
        <f t="shared" si="145"/>
        <v>8</v>
      </c>
      <c r="Y1414" s="171"/>
      <c r="Z1414" s="172">
        <f t="shared" si="146"/>
        <v>18400</v>
      </c>
      <c r="AA1414" s="175">
        <f>VLOOKUP(G1414,Ma_KH!$A:$R,14,0)</f>
        <v>60</v>
      </c>
    </row>
    <row r="1415" spans="1:27" hidden="1" x14ac:dyDescent="0.25">
      <c r="A1415" s="179">
        <v>45989</v>
      </c>
      <c r="B1415" s="182">
        <v>4180599666</v>
      </c>
      <c r="C1415" s="178" t="s">
        <v>7767</v>
      </c>
      <c r="D1415" s="179">
        <v>45994</v>
      </c>
      <c r="E1415" s="180"/>
      <c r="F1415" s="178"/>
      <c r="G1415" s="32" t="s">
        <v>112</v>
      </c>
      <c r="H1415" s="180"/>
      <c r="I1415" s="182">
        <v>4180599666</v>
      </c>
      <c r="J1415" s="182" t="s">
        <v>1784</v>
      </c>
      <c r="K1415" s="332" t="s">
        <v>27</v>
      </c>
      <c r="L1415" s="21" t="str">
        <f>VLOOKUP($K1415,TONG_SL!$A:$D,2,0)</f>
        <v>Chân giò heo muối 300g</v>
      </c>
      <c r="N1415" s="21" t="str">
        <f t="shared" si="147"/>
        <v>K-C6</v>
      </c>
      <c r="Q1415" s="21" t="str">
        <f>VLOOKUP(K1415,TONG_SL!$A:$D,3,0)</f>
        <v>Túi</v>
      </c>
      <c r="R1415" s="1">
        <v>11</v>
      </c>
      <c r="S1415" s="171"/>
      <c r="T1415" s="171">
        <f>VLOOKUP(VLOOKUP(G1415,Ma_KH!$A:$R,18,0)&amp;K1415,Gia_MB!$A:$F,6,0)</f>
        <v>73431</v>
      </c>
      <c r="U1415" s="172">
        <f t="shared" si="143"/>
        <v>807741</v>
      </c>
      <c r="V1415" s="171"/>
      <c r="W1415" s="173">
        <f t="shared" si="144"/>
        <v>0</v>
      </c>
      <c r="X1415" s="174" t="str">
        <f t="shared" si="145"/>
        <v>8</v>
      </c>
      <c r="Y1415" s="171"/>
      <c r="Z1415" s="172">
        <f t="shared" si="146"/>
        <v>64619.28</v>
      </c>
      <c r="AA1415" s="175">
        <f>VLOOKUP(G1415,Ma_KH!$A:$R,14,0)</f>
        <v>60</v>
      </c>
    </row>
    <row r="1416" spans="1:27" hidden="1" x14ac:dyDescent="0.25">
      <c r="A1416" s="179">
        <v>45989</v>
      </c>
      <c r="B1416" s="182">
        <v>4180599666</v>
      </c>
      <c r="C1416" s="178" t="s">
        <v>7767</v>
      </c>
      <c r="D1416" s="179">
        <v>45994</v>
      </c>
      <c r="E1416" s="180"/>
      <c r="F1416" s="178"/>
      <c r="G1416" s="32" t="s">
        <v>112</v>
      </c>
      <c r="H1416" s="180"/>
      <c r="I1416" s="182">
        <v>4180599666</v>
      </c>
      <c r="J1416" s="182" t="s">
        <v>1784</v>
      </c>
      <c r="K1416" s="332" t="s">
        <v>32</v>
      </c>
      <c r="L1416" s="21" t="str">
        <f>VLOOKUP($K1416,TONG_SL!$A:$D,2,0)</f>
        <v>Giò Tai Lưỡi Xào 250g</v>
      </c>
      <c r="N1416" s="21" t="str">
        <f t="shared" si="147"/>
        <v>K-C6</v>
      </c>
      <c r="Q1416" s="21" t="str">
        <f>VLOOKUP(K1416,TONG_SL!$A:$D,3,0)</f>
        <v>Túi</v>
      </c>
      <c r="R1416" s="1">
        <v>5</v>
      </c>
      <c r="S1416" s="171"/>
      <c r="T1416" s="171">
        <f>VLOOKUP(VLOOKUP(G1416,Ma_KH!$A:$R,18,0)&amp;K1416,Gia_MB!$A:$F,6,0)</f>
        <v>50182</v>
      </c>
      <c r="U1416" s="172">
        <f t="shared" si="143"/>
        <v>250910</v>
      </c>
      <c r="V1416" s="171"/>
      <c r="W1416" s="173">
        <f t="shared" si="144"/>
        <v>0</v>
      </c>
      <c r="X1416" s="174" t="str">
        <f t="shared" si="145"/>
        <v>8</v>
      </c>
      <c r="Y1416" s="171"/>
      <c r="Z1416" s="172">
        <f t="shared" si="146"/>
        <v>20072.8</v>
      </c>
      <c r="AA1416" s="175">
        <f>VLOOKUP(G1416,Ma_KH!$A:$R,14,0)</f>
        <v>60</v>
      </c>
    </row>
    <row r="1417" spans="1:27" hidden="1" x14ac:dyDescent="0.25">
      <c r="A1417" s="179">
        <v>45989</v>
      </c>
      <c r="B1417" s="182">
        <v>4180599666</v>
      </c>
      <c r="C1417" s="178" t="s">
        <v>7767</v>
      </c>
      <c r="D1417" s="179">
        <v>45994</v>
      </c>
      <c r="E1417" s="180"/>
      <c r="F1417" s="178"/>
      <c r="G1417" s="32" t="s">
        <v>112</v>
      </c>
      <c r="H1417" s="180"/>
      <c r="I1417" s="182">
        <v>4180599666</v>
      </c>
      <c r="J1417" s="182" t="s">
        <v>1784</v>
      </c>
      <c r="K1417" s="332" t="s">
        <v>34</v>
      </c>
      <c r="L1417" s="21" t="str">
        <f>VLOOKUP($K1417,TONG_SL!$A:$D,2,0)</f>
        <v>Tai heo muối 200g</v>
      </c>
      <c r="N1417" s="21" t="str">
        <f t="shared" si="147"/>
        <v>K-C6</v>
      </c>
      <c r="Q1417" s="21" t="str">
        <f>VLOOKUP(K1417,TONG_SL!$A:$D,3,0)</f>
        <v>Túi</v>
      </c>
      <c r="R1417" s="1">
        <v>5</v>
      </c>
      <c r="S1417" s="171"/>
      <c r="T1417" s="171">
        <f>VLOOKUP(VLOOKUP(G1417,Ma_KH!$A:$R,18,0)&amp;K1417,Gia_MB!$A:$F,6,0)</f>
        <v>55595</v>
      </c>
      <c r="U1417" s="172">
        <f t="shared" si="143"/>
        <v>277975</v>
      </c>
      <c r="V1417" s="171"/>
      <c r="W1417" s="173">
        <f t="shared" si="144"/>
        <v>0</v>
      </c>
      <c r="X1417" s="174" t="str">
        <f t="shared" si="145"/>
        <v>8</v>
      </c>
      <c r="Y1417" s="171"/>
      <c r="Z1417" s="172">
        <f t="shared" si="146"/>
        <v>22238</v>
      </c>
      <c r="AA1417" s="175">
        <f>VLOOKUP(G1417,Ma_KH!$A:$R,14,0)</f>
        <v>60</v>
      </c>
    </row>
    <row r="1418" spans="1:27" hidden="1" x14ac:dyDescent="0.25">
      <c r="A1418" s="179">
        <v>45989</v>
      </c>
      <c r="B1418" s="182">
        <v>4180599530</v>
      </c>
      <c r="C1418" s="178" t="s">
        <v>7767</v>
      </c>
      <c r="D1418" s="179">
        <v>45994</v>
      </c>
      <c r="E1418" s="180"/>
      <c r="F1418" s="178"/>
      <c r="G1418" s="32" t="s">
        <v>7257</v>
      </c>
      <c r="H1418" s="180"/>
      <c r="I1418" s="182">
        <v>4180599530</v>
      </c>
      <c r="J1418" s="182" t="s">
        <v>1784</v>
      </c>
      <c r="K1418" s="332" t="s">
        <v>27</v>
      </c>
      <c r="L1418" s="21" t="str">
        <f>VLOOKUP($K1418,TONG_SL!$A:$D,2,0)</f>
        <v>Chân giò heo muối 300g</v>
      </c>
      <c r="N1418" s="21" t="str">
        <f t="shared" si="147"/>
        <v>K-C6</v>
      </c>
      <c r="Q1418" s="21" t="str">
        <f>VLOOKUP(K1418,TONG_SL!$A:$D,3,0)</f>
        <v>Túi</v>
      </c>
      <c r="R1418" s="1">
        <v>16</v>
      </c>
      <c r="S1418" s="171"/>
      <c r="T1418" s="171">
        <f>VLOOKUP(VLOOKUP(G1418,Ma_KH!$A:$R,18,0)&amp;K1418,Gia_MB!$A:$F,6,0)</f>
        <v>73431</v>
      </c>
      <c r="U1418" s="172">
        <f t="shared" si="143"/>
        <v>1174896</v>
      </c>
      <c r="V1418" s="171"/>
      <c r="W1418" s="173">
        <f t="shared" si="144"/>
        <v>0</v>
      </c>
      <c r="X1418" s="174" t="str">
        <f t="shared" si="145"/>
        <v>8</v>
      </c>
      <c r="Y1418" s="171"/>
      <c r="Z1418" s="172">
        <f t="shared" si="146"/>
        <v>93991.680000000008</v>
      </c>
      <c r="AA1418" s="175">
        <f>VLOOKUP(G1418,Ma_KH!$A:$R,14,0)</f>
        <v>60</v>
      </c>
    </row>
    <row r="1419" spans="1:27" hidden="1" x14ac:dyDescent="0.25">
      <c r="A1419" s="179">
        <v>45989</v>
      </c>
      <c r="B1419" s="182">
        <v>4180599530</v>
      </c>
      <c r="C1419" s="178" t="s">
        <v>7767</v>
      </c>
      <c r="D1419" s="179">
        <v>45994</v>
      </c>
      <c r="E1419" s="180"/>
      <c r="F1419" s="178"/>
      <c r="G1419" s="32" t="s">
        <v>7257</v>
      </c>
      <c r="H1419" s="180"/>
      <c r="I1419" s="182">
        <v>4180599530</v>
      </c>
      <c r="J1419" s="182" t="s">
        <v>1784</v>
      </c>
      <c r="K1419" s="332" t="s">
        <v>48</v>
      </c>
      <c r="L1419" s="21" t="str">
        <f>VLOOKUP($K1419,TONG_SL!$A:$D,2,0)</f>
        <v>Mọc Nấm Hương 250g</v>
      </c>
      <c r="N1419" s="21" t="str">
        <f t="shared" si="147"/>
        <v>K-C6</v>
      </c>
      <c r="Q1419" s="21" t="str">
        <f>VLOOKUP(K1419,TONG_SL!$A:$D,3,0)</f>
        <v>Túi</v>
      </c>
      <c r="R1419" s="1">
        <v>4</v>
      </c>
      <c r="S1419" s="171"/>
      <c r="T1419" s="171">
        <f>VLOOKUP(VLOOKUP(G1419,Ma_KH!$A:$R,18,0)&amp;K1419,Gia_MB!$A:$F,6,0)</f>
        <v>46000</v>
      </c>
      <c r="U1419" s="172">
        <f t="shared" si="143"/>
        <v>184000</v>
      </c>
      <c r="V1419" s="171"/>
      <c r="W1419" s="173">
        <f t="shared" si="144"/>
        <v>0</v>
      </c>
      <c r="X1419" s="174" t="str">
        <f t="shared" si="145"/>
        <v>8</v>
      </c>
      <c r="Y1419" s="171"/>
      <c r="Z1419" s="172">
        <f t="shared" si="146"/>
        <v>14720</v>
      </c>
      <c r="AA1419" s="175">
        <f>VLOOKUP(G1419,Ma_KH!$A:$R,14,0)</f>
        <v>60</v>
      </c>
    </row>
    <row r="1420" spans="1:27" hidden="1" x14ac:dyDescent="0.25">
      <c r="A1420" s="179">
        <v>45989</v>
      </c>
      <c r="B1420" s="182">
        <v>4180599530</v>
      </c>
      <c r="C1420" s="178" t="s">
        <v>7767</v>
      </c>
      <c r="D1420" s="179">
        <v>45994</v>
      </c>
      <c r="E1420" s="180"/>
      <c r="F1420" s="178"/>
      <c r="G1420" s="32" t="s">
        <v>7257</v>
      </c>
      <c r="H1420" s="180"/>
      <c r="I1420" s="182">
        <v>4180599530</v>
      </c>
      <c r="J1420" s="182" t="s">
        <v>1784</v>
      </c>
      <c r="K1420" s="332" t="s">
        <v>30</v>
      </c>
      <c r="L1420" s="21" t="str">
        <f>VLOOKUP($K1420,TONG_SL!$A:$D,2,0)</f>
        <v>Gà muối 500g</v>
      </c>
      <c r="N1420" s="21" t="str">
        <f t="shared" si="147"/>
        <v>K-C6</v>
      </c>
      <c r="Q1420" s="21" t="str">
        <f>VLOOKUP(K1420,TONG_SL!$A:$D,3,0)</f>
        <v>Túi</v>
      </c>
      <c r="R1420" s="1">
        <v>3</v>
      </c>
      <c r="S1420" s="171"/>
      <c r="T1420" s="171">
        <f>VLOOKUP(VLOOKUP(G1420,Ma_KH!$A:$R,18,0)&amp;K1420,Gia_MB!$A:$F,6,0)</f>
        <v>111058</v>
      </c>
      <c r="U1420" s="172">
        <f t="shared" si="143"/>
        <v>333174</v>
      </c>
      <c r="V1420" s="171"/>
      <c r="W1420" s="173">
        <f t="shared" si="144"/>
        <v>0</v>
      </c>
      <c r="X1420" s="174" t="str">
        <f t="shared" si="145"/>
        <v>8</v>
      </c>
      <c r="Y1420" s="171"/>
      <c r="Z1420" s="172">
        <f t="shared" si="146"/>
        <v>26653.920000000002</v>
      </c>
      <c r="AA1420" s="175">
        <f>VLOOKUP(G1420,Ma_KH!$A:$R,14,0)</f>
        <v>60</v>
      </c>
    </row>
    <row r="1421" spans="1:27" hidden="1" x14ac:dyDescent="0.25">
      <c r="A1421" s="179">
        <v>45986</v>
      </c>
      <c r="B1421" s="182">
        <v>4180478392</v>
      </c>
      <c r="C1421" s="178" t="s">
        <v>7767</v>
      </c>
      <c r="D1421" s="179">
        <v>45994</v>
      </c>
      <c r="E1421" s="180"/>
      <c r="F1421" s="178"/>
      <c r="G1421" s="32" t="s">
        <v>7995</v>
      </c>
      <c r="H1421" s="180"/>
      <c r="I1421" s="182">
        <v>4180478392</v>
      </c>
      <c r="J1421" s="182" t="s">
        <v>1784</v>
      </c>
      <c r="K1421" s="332" t="s">
        <v>32</v>
      </c>
      <c r="L1421" s="21" t="str">
        <f>VLOOKUP($K1421,TONG_SL!$A:$D,2,0)</f>
        <v>Giò Tai Lưỡi Xào 250g</v>
      </c>
      <c r="N1421" s="21" t="str">
        <f t="shared" si="147"/>
        <v>K-C6</v>
      </c>
      <c r="Q1421" s="21" t="str">
        <f>VLOOKUP(K1421,TONG_SL!$A:$D,3,0)</f>
        <v>Túi</v>
      </c>
      <c r="R1421" s="1">
        <v>10</v>
      </c>
      <c r="S1421" s="171"/>
      <c r="T1421" s="171">
        <f>VLOOKUP(VLOOKUP(G1421,Ma_KH!$A:$R,18,0)&amp;K1421,Gia_MB!$A:$F,6,0)</f>
        <v>50182</v>
      </c>
      <c r="U1421" s="172">
        <f t="shared" si="143"/>
        <v>501820</v>
      </c>
      <c r="V1421" s="171"/>
      <c r="W1421" s="173">
        <f t="shared" si="144"/>
        <v>0</v>
      </c>
      <c r="X1421" s="174" t="str">
        <f t="shared" si="145"/>
        <v>8</v>
      </c>
      <c r="Y1421" s="171"/>
      <c r="Z1421" s="172">
        <f t="shared" si="146"/>
        <v>40145.599999999999</v>
      </c>
      <c r="AA1421" s="175">
        <f>VLOOKUP(G1421,Ma_KH!$A:$R,14,0)</f>
        <v>60</v>
      </c>
    </row>
    <row r="1422" spans="1:27" hidden="1" x14ac:dyDescent="0.25">
      <c r="A1422" s="179">
        <v>45986</v>
      </c>
      <c r="B1422" s="182">
        <v>4180478392</v>
      </c>
      <c r="C1422" s="178" t="s">
        <v>7767</v>
      </c>
      <c r="D1422" s="179">
        <v>45994</v>
      </c>
      <c r="E1422" s="180"/>
      <c r="F1422" s="178"/>
      <c r="G1422" s="32" t="s">
        <v>7995</v>
      </c>
      <c r="H1422" s="180"/>
      <c r="I1422" s="182">
        <v>4180478392</v>
      </c>
      <c r="J1422" s="182" t="s">
        <v>1784</v>
      </c>
      <c r="K1422" s="332" t="s">
        <v>48</v>
      </c>
      <c r="L1422" s="21" t="str">
        <f>VLOOKUP($K1422,TONG_SL!$A:$D,2,0)</f>
        <v>Mọc Nấm Hương 250g</v>
      </c>
      <c r="N1422" s="21" t="str">
        <f t="shared" si="147"/>
        <v>K-C6</v>
      </c>
      <c r="Q1422" s="21" t="str">
        <f>VLOOKUP(K1422,TONG_SL!$A:$D,3,0)</f>
        <v>Túi</v>
      </c>
      <c r="R1422" s="1">
        <v>10</v>
      </c>
      <c r="S1422" s="171"/>
      <c r="T1422" s="171">
        <f>VLOOKUP(VLOOKUP(G1422,Ma_KH!$A:$R,18,0)&amp;K1422,Gia_MB!$A:$F,6,0)</f>
        <v>46000</v>
      </c>
      <c r="U1422" s="172">
        <f t="shared" si="143"/>
        <v>460000</v>
      </c>
      <c r="V1422" s="171"/>
      <c r="W1422" s="173">
        <f t="shared" si="144"/>
        <v>0</v>
      </c>
      <c r="X1422" s="174" t="str">
        <f t="shared" si="145"/>
        <v>8</v>
      </c>
      <c r="Y1422" s="171"/>
      <c r="Z1422" s="172">
        <f t="shared" si="146"/>
        <v>36800</v>
      </c>
      <c r="AA1422" s="175">
        <f>VLOOKUP(G1422,Ma_KH!$A:$R,14,0)</f>
        <v>60</v>
      </c>
    </row>
    <row r="1423" spans="1:27" hidden="1" x14ac:dyDescent="0.25">
      <c r="A1423" s="179">
        <v>45986</v>
      </c>
      <c r="B1423" s="182">
        <v>4180478392</v>
      </c>
      <c r="C1423" s="178" t="s">
        <v>7767</v>
      </c>
      <c r="D1423" s="179">
        <v>45994</v>
      </c>
      <c r="E1423" s="180"/>
      <c r="F1423" s="178"/>
      <c r="G1423" s="32" t="s">
        <v>7995</v>
      </c>
      <c r="H1423" s="180"/>
      <c r="I1423" s="182">
        <v>4180478392</v>
      </c>
      <c r="J1423" s="182" t="s">
        <v>1784</v>
      </c>
      <c r="K1423" s="332" t="s">
        <v>27</v>
      </c>
      <c r="L1423" s="21" t="str">
        <f>VLOOKUP($K1423,TONG_SL!$A:$D,2,0)</f>
        <v>Chân giò heo muối 300g</v>
      </c>
      <c r="N1423" s="21" t="str">
        <f t="shared" si="147"/>
        <v>K-C6</v>
      </c>
      <c r="Q1423" s="21" t="str">
        <f>VLOOKUP(K1423,TONG_SL!$A:$D,3,0)</f>
        <v>Túi</v>
      </c>
      <c r="R1423" s="1">
        <v>30</v>
      </c>
      <c r="S1423" s="171"/>
      <c r="T1423" s="171">
        <f>VLOOKUP(VLOOKUP(G1423,Ma_KH!$A:$R,18,0)&amp;K1423,Gia_MB!$A:$F,6,0)</f>
        <v>73431</v>
      </c>
      <c r="U1423" s="172">
        <f t="shared" si="143"/>
        <v>2202930</v>
      </c>
      <c r="V1423" s="171"/>
      <c r="W1423" s="173">
        <f t="shared" si="144"/>
        <v>0</v>
      </c>
      <c r="X1423" s="174" t="str">
        <f t="shared" si="145"/>
        <v>8</v>
      </c>
      <c r="Y1423" s="171"/>
      <c r="Z1423" s="172">
        <f t="shared" si="146"/>
        <v>176234.4</v>
      </c>
      <c r="AA1423" s="175">
        <f>VLOOKUP(G1423,Ma_KH!$A:$R,14,0)</f>
        <v>60</v>
      </c>
    </row>
    <row r="1424" spans="1:27" hidden="1" x14ac:dyDescent="0.25">
      <c r="A1424" s="179">
        <v>45986</v>
      </c>
      <c r="B1424" s="182">
        <v>4180478392</v>
      </c>
      <c r="C1424" s="178" t="s">
        <v>7767</v>
      </c>
      <c r="D1424" s="179">
        <v>45994</v>
      </c>
      <c r="E1424" s="180"/>
      <c r="F1424" s="178"/>
      <c r="G1424" s="32" t="s">
        <v>7995</v>
      </c>
      <c r="H1424" s="180"/>
      <c r="I1424" s="182">
        <v>4180478392</v>
      </c>
      <c r="J1424" s="182" t="s">
        <v>1784</v>
      </c>
      <c r="K1424" s="332" t="s">
        <v>30</v>
      </c>
      <c r="L1424" s="21" t="str">
        <f>VLOOKUP($K1424,TONG_SL!$A:$D,2,0)</f>
        <v>Gà muối 500g</v>
      </c>
      <c r="N1424" s="21" t="str">
        <f t="shared" si="147"/>
        <v>K-C6</v>
      </c>
      <c r="Q1424" s="21" t="str">
        <f>VLOOKUP(K1424,TONG_SL!$A:$D,3,0)</f>
        <v>Túi</v>
      </c>
      <c r="R1424" s="1">
        <v>20</v>
      </c>
      <c r="S1424" s="171"/>
      <c r="T1424" s="171">
        <f>VLOOKUP(VLOOKUP(G1424,Ma_KH!$A:$R,18,0)&amp;K1424,Gia_MB!$A:$F,6,0)</f>
        <v>111058</v>
      </c>
      <c r="U1424" s="172">
        <f t="shared" si="143"/>
        <v>2221160</v>
      </c>
      <c r="V1424" s="171"/>
      <c r="W1424" s="173">
        <f t="shared" si="144"/>
        <v>0</v>
      </c>
      <c r="X1424" s="174" t="str">
        <f t="shared" si="145"/>
        <v>8</v>
      </c>
      <c r="Y1424" s="171"/>
      <c r="Z1424" s="172">
        <f t="shared" si="146"/>
        <v>177692.80000000002</v>
      </c>
      <c r="AA1424" s="175">
        <f>VLOOKUP(G1424,Ma_KH!$A:$R,14,0)</f>
        <v>60</v>
      </c>
    </row>
    <row r="1425" spans="1:27" hidden="1" x14ac:dyDescent="0.25">
      <c r="A1425" s="179">
        <v>45989</v>
      </c>
      <c r="B1425" s="182">
        <v>4180805635</v>
      </c>
      <c r="C1425" s="178" t="s">
        <v>7767</v>
      </c>
      <c r="D1425" s="179">
        <v>45994</v>
      </c>
      <c r="E1425" s="180"/>
      <c r="F1425" s="178"/>
      <c r="G1425" s="32" t="s">
        <v>1477</v>
      </c>
      <c r="H1425" s="180"/>
      <c r="I1425" s="182">
        <v>4180805635</v>
      </c>
      <c r="J1425" s="182" t="s">
        <v>1788</v>
      </c>
      <c r="K1425" s="332" t="s">
        <v>30</v>
      </c>
      <c r="L1425" s="21" t="str">
        <f>VLOOKUP($K1425,TONG_SL!$A:$D,2,0)</f>
        <v>Gà muối 500g</v>
      </c>
      <c r="N1425" s="21" t="str">
        <f t="shared" si="147"/>
        <v>K-C6</v>
      </c>
      <c r="Q1425" s="21" t="str">
        <f>VLOOKUP(K1425,TONG_SL!$A:$D,3,0)</f>
        <v>Túi</v>
      </c>
      <c r="R1425" s="1">
        <v>2</v>
      </c>
      <c r="S1425" s="171"/>
      <c r="T1425" s="171">
        <f>VLOOKUP(VLOOKUP(G1425,Ma_KH!$A:$R,18,0)&amp;K1425,Gia_MB!$A:$F,6,0)</f>
        <v>111058</v>
      </c>
      <c r="U1425" s="172">
        <f t="shared" ref="U1425:U1488" si="148">T1425*R1425</f>
        <v>222116</v>
      </c>
      <c r="V1425" s="171"/>
      <c r="W1425" s="173">
        <f t="shared" ref="W1425:W1488" si="149">U1425*V1425</f>
        <v>0</v>
      </c>
      <c r="X1425" s="174" t="str">
        <f t="shared" ref="X1425:X1488" si="150">IF(B1425&lt;&gt;"","8","0")</f>
        <v>8</v>
      </c>
      <c r="Y1425" s="171"/>
      <c r="Z1425" s="172">
        <f t="shared" ref="Z1425:Z1488" si="151">U1425*X1425%</f>
        <v>17769.28</v>
      </c>
      <c r="AA1425" s="175">
        <f>VLOOKUP(G1425,Ma_KH!$A:$R,14,0)</f>
        <v>60</v>
      </c>
    </row>
    <row r="1426" spans="1:27" hidden="1" x14ac:dyDescent="0.25">
      <c r="A1426" s="179">
        <v>45989</v>
      </c>
      <c r="B1426" s="182">
        <v>4180805635</v>
      </c>
      <c r="C1426" s="178" t="s">
        <v>7767</v>
      </c>
      <c r="D1426" s="179">
        <v>45994</v>
      </c>
      <c r="E1426" s="180"/>
      <c r="F1426" s="178"/>
      <c r="G1426" s="32" t="s">
        <v>1477</v>
      </c>
      <c r="H1426" s="180"/>
      <c r="I1426" s="182">
        <v>4180805635</v>
      </c>
      <c r="J1426" s="182" t="s">
        <v>1788</v>
      </c>
      <c r="K1426" s="332" t="s">
        <v>27</v>
      </c>
      <c r="L1426" s="21" t="str">
        <f>VLOOKUP($K1426,TONG_SL!$A:$D,2,0)</f>
        <v>Chân giò heo muối 300g</v>
      </c>
      <c r="N1426" s="21" t="str">
        <f t="shared" si="147"/>
        <v>K-C6</v>
      </c>
      <c r="Q1426" s="21" t="str">
        <f>VLOOKUP(K1426,TONG_SL!$A:$D,3,0)</f>
        <v>Túi</v>
      </c>
      <c r="R1426" s="1">
        <v>10</v>
      </c>
      <c r="S1426" s="171"/>
      <c r="T1426" s="171">
        <f>VLOOKUP(VLOOKUP(G1426,Ma_KH!$A:$R,18,0)&amp;K1426,Gia_MB!$A:$F,6,0)</f>
        <v>73431</v>
      </c>
      <c r="U1426" s="172">
        <f t="shared" si="148"/>
        <v>734310</v>
      </c>
      <c r="V1426" s="171"/>
      <c r="W1426" s="173">
        <f t="shared" si="149"/>
        <v>0</v>
      </c>
      <c r="X1426" s="174" t="str">
        <f t="shared" si="150"/>
        <v>8</v>
      </c>
      <c r="Y1426" s="171"/>
      <c r="Z1426" s="172">
        <f t="shared" si="151"/>
        <v>58744.800000000003</v>
      </c>
      <c r="AA1426" s="175">
        <f>VLOOKUP(G1426,Ma_KH!$A:$R,14,0)</f>
        <v>60</v>
      </c>
    </row>
    <row r="1427" spans="1:27" hidden="1" x14ac:dyDescent="0.25">
      <c r="A1427" s="179">
        <v>45989</v>
      </c>
      <c r="B1427" s="182">
        <v>4180805635</v>
      </c>
      <c r="C1427" s="178" t="s">
        <v>7767</v>
      </c>
      <c r="D1427" s="179">
        <v>45994</v>
      </c>
      <c r="E1427" s="180"/>
      <c r="F1427" s="178"/>
      <c r="G1427" s="32" t="s">
        <v>1477</v>
      </c>
      <c r="H1427" s="180"/>
      <c r="I1427" s="182">
        <v>4180805635</v>
      </c>
      <c r="J1427" s="182" t="s">
        <v>1788</v>
      </c>
      <c r="K1427" s="332" t="s">
        <v>32</v>
      </c>
      <c r="L1427" s="21" t="str">
        <f>VLOOKUP($K1427,TONG_SL!$A:$D,2,0)</f>
        <v>Giò Tai Lưỡi Xào 250g</v>
      </c>
      <c r="N1427" s="21" t="str">
        <f t="shared" si="147"/>
        <v>K-C6</v>
      </c>
      <c r="Q1427" s="21" t="str">
        <f>VLOOKUP(K1427,TONG_SL!$A:$D,3,0)</f>
        <v>Túi</v>
      </c>
      <c r="R1427" s="1">
        <v>5</v>
      </c>
      <c r="S1427" s="171"/>
      <c r="T1427" s="171">
        <f>VLOOKUP(VLOOKUP(G1427,Ma_KH!$A:$R,18,0)&amp;K1427,Gia_MB!$A:$F,6,0)</f>
        <v>50182</v>
      </c>
      <c r="U1427" s="172">
        <f t="shared" si="148"/>
        <v>250910</v>
      </c>
      <c r="V1427" s="171"/>
      <c r="W1427" s="173">
        <f t="shared" si="149"/>
        <v>0</v>
      </c>
      <c r="X1427" s="174" t="str">
        <f t="shared" si="150"/>
        <v>8</v>
      </c>
      <c r="Y1427" s="171"/>
      <c r="Z1427" s="172">
        <f t="shared" si="151"/>
        <v>20072.8</v>
      </c>
      <c r="AA1427" s="175">
        <f>VLOOKUP(G1427,Ma_KH!$A:$R,14,0)</f>
        <v>60</v>
      </c>
    </row>
    <row r="1428" spans="1:27" hidden="1" x14ac:dyDescent="0.25">
      <c r="A1428" s="179">
        <v>45989</v>
      </c>
      <c r="B1428" s="182">
        <v>4180805635</v>
      </c>
      <c r="C1428" s="178" t="s">
        <v>7767</v>
      </c>
      <c r="D1428" s="179">
        <v>45994</v>
      </c>
      <c r="E1428" s="180"/>
      <c r="F1428" s="178"/>
      <c r="G1428" s="32" t="s">
        <v>1477</v>
      </c>
      <c r="H1428" s="180"/>
      <c r="I1428" s="182">
        <v>4180805635</v>
      </c>
      <c r="J1428" s="182" t="s">
        <v>1788</v>
      </c>
      <c r="K1428" s="332" t="s">
        <v>48</v>
      </c>
      <c r="L1428" s="21" t="str">
        <f>VLOOKUP($K1428,TONG_SL!$A:$D,2,0)</f>
        <v>Mọc Nấm Hương 250g</v>
      </c>
      <c r="N1428" s="21" t="str">
        <f t="shared" si="147"/>
        <v>K-C6</v>
      </c>
      <c r="Q1428" s="21" t="str">
        <f>VLOOKUP(K1428,TONG_SL!$A:$D,3,0)</f>
        <v>Túi</v>
      </c>
      <c r="R1428" s="1">
        <v>5</v>
      </c>
      <c r="S1428" s="171"/>
      <c r="T1428" s="171">
        <f>VLOOKUP(VLOOKUP(G1428,Ma_KH!$A:$R,18,0)&amp;K1428,Gia_MB!$A:$F,6,0)</f>
        <v>46000</v>
      </c>
      <c r="U1428" s="172">
        <f t="shared" si="148"/>
        <v>230000</v>
      </c>
      <c r="V1428" s="171"/>
      <c r="W1428" s="173">
        <f t="shared" si="149"/>
        <v>0</v>
      </c>
      <c r="X1428" s="174" t="str">
        <f t="shared" si="150"/>
        <v>8</v>
      </c>
      <c r="Y1428" s="171"/>
      <c r="Z1428" s="172">
        <f t="shared" si="151"/>
        <v>18400</v>
      </c>
      <c r="AA1428" s="175">
        <f>VLOOKUP(G1428,Ma_KH!$A:$R,14,0)</f>
        <v>60</v>
      </c>
    </row>
    <row r="1429" spans="1:27" hidden="1" x14ac:dyDescent="0.25">
      <c r="A1429" s="179">
        <v>45989</v>
      </c>
      <c r="B1429" s="182">
        <v>4180590872</v>
      </c>
      <c r="C1429" s="178" t="s">
        <v>7767</v>
      </c>
      <c r="D1429" s="179">
        <v>45994</v>
      </c>
      <c r="E1429" s="180"/>
      <c r="F1429" s="178"/>
      <c r="G1429" s="32" t="s">
        <v>373</v>
      </c>
      <c r="H1429" s="180"/>
      <c r="I1429" s="182">
        <v>4180590872</v>
      </c>
      <c r="J1429" s="182" t="s">
        <v>1788</v>
      </c>
      <c r="K1429" s="332" t="s">
        <v>48</v>
      </c>
      <c r="L1429" s="21" t="str">
        <f>VLOOKUP($K1429,TONG_SL!$A:$D,2,0)</f>
        <v>Mọc Nấm Hương 250g</v>
      </c>
      <c r="N1429" s="21" t="str">
        <f t="shared" si="147"/>
        <v>K-C6</v>
      </c>
      <c r="Q1429" s="21" t="str">
        <f>VLOOKUP(K1429,TONG_SL!$A:$D,3,0)</f>
        <v>Túi</v>
      </c>
      <c r="R1429" s="1">
        <v>6</v>
      </c>
      <c r="S1429" s="171"/>
      <c r="T1429" s="171">
        <f>VLOOKUP(VLOOKUP(G1429,Ma_KH!$A:$R,18,0)&amp;K1429,Gia_MB!$A:$F,6,0)</f>
        <v>46000</v>
      </c>
      <c r="U1429" s="172">
        <f t="shared" si="148"/>
        <v>276000</v>
      </c>
      <c r="V1429" s="171"/>
      <c r="W1429" s="173">
        <f t="shared" si="149"/>
        <v>0</v>
      </c>
      <c r="X1429" s="174" t="str">
        <f t="shared" si="150"/>
        <v>8</v>
      </c>
      <c r="Y1429" s="171"/>
      <c r="Z1429" s="172">
        <f t="shared" si="151"/>
        <v>22080</v>
      </c>
      <c r="AA1429" s="175">
        <f>VLOOKUP(G1429,Ma_KH!$A:$R,14,0)</f>
        <v>60</v>
      </c>
    </row>
    <row r="1430" spans="1:27" hidden="1" x14ac:dyDescent="0.25">
      <c r="A1430" s="179">
        <v>45989</v>
      </c>
      <c r="B1430" s="182">
        <v>4180590872</v>
      </c>
      <c r="C1430" s="178" t="s">
        <v>7767</v>
      </c>
      <c r="D1430" s="179">
        <v>45994</v>
      </c>
      <c r="E1430" s="180"/>
      <c r="F1430" s="178"/>
      <c r="G1430" s="32" t="s">
        <v>373</v>
      </c>
      <c r="H1430" s="180"/>
      <c r="I1430" s="182">
        <v>4180590872</v>
      </c>
      <c r="J1430" s="182" t="s">
        <v>1788</v>
      </c>
      <c r="K1430" s="332" t="s">
        <v>34</v>
      </c>
      <c r="L1430" s="21" t="str">
        <f>VLOOKUP($K1430,TONG_SL!$A:$D,2,0)</f>
        <v>Tai heo muối 200g</v>
      </c>
      <c r="N1430" s="21" t="str">
        <f t="shared" si="147"/>
        <v>K-C6</v>
      </c>
      <c r="Q1430" s="21" t="str">
        <f>VLOOKUP(K1430,TONG_SL!$A:$D,3,0)</f>
        <v>Túi</v>
      </c>
      <c r="R1430" s="1">
        <v>6</v>
      </c>
      <c r="S1430" s="171"/>
      <c r="T1430" s="171">
        <f>VLOOKUP(VLOOKUP(G1430,Ma_KH!$A:$R,18,0)&amp;K1430,Gia_MB!$A:$F,6,0)</f>
        <v>55595</v>
      </c>
      <c r="U1430" s="172">
        <f t="shared" si="148"/>
        <v>333570</v>
      </c>
      <c r="V1430" s="171"/>
      <c r="W1430" s="173">
        <f t="shared" si="149"/>
        <v>0</v>
      </c>
      <c r="X1430" s="174" t="str">
        <f t="shared" si="150"/>
        <v>8</v>
      </c>
      <c r="Y1430" s="171"/>
      <c r="Z1430" s="172">
        <f t="shared" si="151"/>
        <v>26685.600000000002</v>
      </c>
      <c r="AA1430" s="175">
        <f>VLOOKUP(G1430,Ma_KH!$A:$R,14,0)</f>
        <v>60</v>
      </c>
    </row>
    <row r="1431" spans="1:27" hidden="1" x14ac:dyDescent="0.25">
      <c r="A1431" s="179">
        <v>45989</v>
      </c>
      <c r="B1431" s="182">
        <v>4180590872</v>
      </c>
      <c r="C1431" s="178" t="s">
        <v>7767</v>
      </c>
      <c r="D1431" s="179">
        <v>45994</v>
      </c>
      <c r="E1431" s="180"/>
      <c r="F1431" s="178"/>
      <c r="G1431" s="32" t="s">
        <v>373</v>
      </c>
      <c r="H1431" s="180"/>
      <c r="I1431" s="182">
        <v>4180590872</v>
      </c>
      <c r="J1431" s="182" t="s">
        <v>1788</v>
      </c>
      <c r="K1431" s="332" t="s">
        <v>37</v>
      </c>
      <c r="L1431" s="21" t="str">
        <f>VLOOKUP($K1431,TONG_SL!$A:$D,2,0)</f>
        <v>Chả cốm 300g</v>
      </c>
      <c r="N1431" s="21" t="str">
        <f t="shared" si="147"/>
        <v>K-C6</v>
      </c>
      <c r="Q1431" s="21" t="str">
        <f>VLOOKUP(K1431,TONG_SL!$A:$D,3,0)</f>
        <v>Túi</v>
      </c>
      <c r="R1431" s="1">
        <v>2</v>
      </c>
      <c r="S1431" s="171"/>
      <c r="T1431" s="171">
        <f>VLOOKUP(VLOOKUP(G1431,Ma_KH!$A:$R,18,0)&amp;K1431,Gia_MB!$A:$F,6,0)</f>
        <v>74250</v>
      </c>
      <c r="U1431" s="172">
        <f t="shared" si="148"/>
        <v>148500</v>
      </c>
      <c r="V1431" s="171"/>
      <c r="W1431" s="173">
        <f t="shared" si="149"/>
        <v>0</v>
      </c>
      <c r="X1431" s="174" t="str">
        <f t="shared" si="150"/>
        <v>8</v>
      </c>
      <c r="Y1431" s="171"/>
      <c r="Z1431" s="172">
        <f t="shared" si="151"/>
        <v>11880</v>
      </c>
      <c r="AA1431" s="175">
        <f>VLOOKUP(G1431,Ma_KH!$A:$R,14,0)</f>
        <v>60</v>
      </c>
    </row>
    <row r="1432" spans="1:27" hidden="1" x14ac:dyDescent="0.25">
      <c r="A1432" s="179">
        <v>45989</v>
      </c>
      <c r="B1432" s="182">
        <v>4180599432</v>
      </c>
      <c r="C1432" s="178" t="s">
        <v>7767</v>
      </c>
      <c r="D1432" s="179">
        <v>45994</v>
      </c>
      <c r="E1432" s="180"/>
      <c r="F1432" s="178"/>
      <c r="G1432" s="32" t="s">
        <v>1108</v>
      </c>
      <c r="H1432" s="180"/>
      <c r="I1432" s="182">
        <v>4180599432</v>
      </c>
      <c r="J1432" s="182" t="s">
        <v>1788</v>
      </c>
      <c r="K1432" s="332" t="s">
        <v>30</v>
      </c>
      <c r="L1432" s="21" t="str">
        <f>VLOOKUP($K1432,TONG_SL!$A:$D,2,0)</f>
        <v>Gà muối 500g</v>
      </c>
      <c r="N1432" s="21" t="str">
        <f t="shared" si="147"/>
        <v>K-C6</v>
      </c>
      <c r="Q1432" s="21" t="str">
        <f>VLOOKUP(K1432,TONG_SL!$A:$D,3,0)</f>
        <v>Túi</v>
      </c>
      <c r="R1432" s="1">
        <v>1</v>
      </c>
      <c r="S1432" s="171"/>
      <c r="T1432" s="171">
        <f>VLOOKUP(VLOOKUP(G1432,Ma_KH!$A:$R,18,0)&amp;K1432,Gia_MB!$A:$F,6,0)</f>
        <v>111058</v>
      </c>
      <c r="U1432" s="172">
        <f t="shared" si="148"/>
        <v>111058</v>
      </c>
      <c r="V1432" s="171"/>
      <c r="W1432" s="173">
        <f t="shared" si="149"/>
        <v>0</v>
      </c>
      <c r="X1432" s="174" t="str">
        <f t="shared" si="150"/>
        <v>8</v>
      </c>
      <c r="Y1432" s="171"/>
      <c r="Z1432" s="172">
        <f t="shared" si="151"/>
        <v>8884.64</v>
      </c>
      <c r="AA1432" s="175">
        <f>VLOOKUP(G1432,Ma_KH!$A:$R,14,0)</f>
        <v>60</v>
      </c>
    </row>
    <row r="1433" spans="1:27" hidden="1" x14ac:dyDescent="0.25">
      <c r="A1433" s="179">
        <v>45989</v>
      </c>
      <c r="B1433" s="182">
        <v>4180599432</v>
      </c>
      <c r="C1433" s="178" t="s">
        <v>7767</v>
      </c>
      <c r="D1433" s="179">
        <v>45994</v>
      </c>
      <c r="E1433" s="180"/>
      <c r="F1433" s="178"/>
      <c r="G1433" s="32" t="s">
        <v>1108</v>
      </c>
      <c r="H1433" s="180"/>
      <c r="I1433" s="182">
        <v>4180599432</v>
      </c>
      <c r="J1433" s="182" t="s">
        <v>1788</v>
      </c>
      <c r="K1433" s="332" t="s">
        <v>48</v>
      </c>
      <c r="L1433" s="21" t="str">
        <f>VLOOKUP($K1433,TONG_SL!$A:$D,2,0)</f>
        <v>Mọc Nấm Hương 250g</v>
      </c>
      <c r="N1433" s="21" t="str">
        <f t="shared" si="147"/>
        <v>K-C6</v>
      </c>
      <c r="Q1433" s="21" t="str">
        <f>VLOOKUP(K1433,TONG_SL!$A:$D,3,0)</f>
        <v>Túi</v>
      </c>
      <c r="R1433" s="1">
        <v>3</v>
      </c>
      <c r="S1433" s="171"/>
      <c r="T1433" s="171">
        <f>VLOOKUP(VLOOKUP(G1433,Ma_KH!$A:$R,18,0)&amp;K1433,Gia_MB!$A:$F,6,0)</f>
        <v>46000</v>
      </c>
      <c r="U1433" s="172">
        <f t="shared" si="148"/>
        <v>138000</v>
      </c>
      <c r="V1433" s="171"/>
      <c r="W1433" s="173">
        <f t="shared" si="149"/>
        <v>0</v>
      </c>
      <c r="X1433" s="174" t="str">
        <f t="shared" si="150"/>
        <v>8</v>
      </c>
      <c r="Y1433" s="171"/>
      <c r="Z1433" s="172">
        <f t="shared" si="151"/>
        <v>11040</v>
      </c>
      <c r="AA1433" s="175">
        <f>VLOOKUP(G1433,Ma_KH!$A:$R,14,0)</f>
        <v>60</v>
      </c>
    </row>
    <row r="1434" spans="1:27" hidden="1" x14ac:dyDescent="0.25">
      <c r="A1434" s="179">
        <v>45989</v>
      </c>
      <c r="B1434" s="182">
        <v>4180599432</v>
      </c>
      <c r="C1434" s="178" t="s">
        <v>7767</v>
      </c>
      <c r="D1434" s="179">
        <v>45994</v>
      </c>
      <c r="E1434" s="180"/>
      <c r="F1434" s="178"/>
      <c r="G1434" s="32" t="s">
        <v>1108</v>
      </c>
      <c r="H1434" s="180"/>
      <c r="I1434" s="182">
        <v>4180599432</v>
      </c>
      <c r="J1434" s="182" t="s">
        <v>1788</v>
      </c>
      <c r="K1434" s="332" t="s">
        <v>27</v>
      </c>
      <c r="L1434" s="21" t="str">
        <f>VLOOKUP($K1434,TONG_SL!$A:$D,2,0)</f>
        <v>Chân giò heo muối 300g</v>
      </c>
      <c r="N1434" s="21" t="str">
        <f t="shared" si="147"/>
        <v>K-C6</v>
      </c>
      <c r="Q1434" s="21" t="str">
        <f>VLOOKUP(K1434,TONG_SL!$A:$D,3,0)</f>
        <v>Túi</v>
      </c>
      <c r="R1434" s="1">
        <v>10</v>
      </c>
      <c r="S1434" s="171"/>
      <c r="T1434" s="171">
        <f>VLOOKUP(VLOOKUP(G1434,Ma_KH!$A:$R,18,0)&amp;K1434,Gia_MB!$A:$F,6,0)</f>
        <v>73431</v>
      </c>
      <c r="U1434" s="172">
        <f t="shared" si="148"/>
        <v>734310</v>
      </c>
      <c r="V1434" s="171"/>
      <c r="W1434" s="173">
        <f t="shared" si="149"/>
        <v>0</v>
      </c>
      <c r="X1434" s="174" t="str">
        <f t="shared" si="150"/>
        <v>8</v>
      </c>
      <c r="Y1434" s="171"/>
      <c r="Z1434" s="172">
        <f t="shared" si="151"/>
        <v>58744.800000000003</v>
      </c>
      <c r="AA1434" s="175">
        <f>VLOOKUP(G1434,Ma_KH!$A:$R,14,0)</f>
        <v>60</v>
      </c>
    </row>
    <row r="1435" spans="1:27" hidden="1" x14ac:dyDescent="0.25">
      <c r="A1435" s="179">
        <v>45989</v>
      </c>
      <c r="B1435" s="182">
        <v>4180599432</v>
      </c>
      <c r="C1435" s="178" t="s">
        <v>7767</v>
      </c>
      <c r="D1435" s="179">
        <v>45994</v>
      </c>
      <c r="E1435" s="180"/>
      <c r="F1435" s="178"/>
      <c r="G1435" s="32" t="s">
        <v>1108</v>
      </c>
      <c r="H1435" s="180"/>
      <c r="I1435" s="182">
        <v>4180599432</v>
      </c>
      <c r="J1435" s="182" t="s">
        <v>1788</v>
      </c>
      <c r="K1435" s="332" t="s">
        <v>32</v>
      </c>
      <c r="L1435" s="21" t="str">
        <f>VLOOKUP($K1435,TONG_SL!$A:$D,2,0)</f>
        <v>Giò Tai Lưỡi Xào 250g</v>
      </c>
      <c r="N1435" s="21" t="str">
        <f t="shared" si="147"/>
        <v>K-C6</v>
      </c>
      <c r="Q1435" s="21" t="str">
        <f>VLOOKUP(K1435,TONG_SL!$A:$D,3,0)</f>
        <v>Túi</v>
      </c>
      <c r="R1435" s="1">
        <v>3</v>
      </c>
      <c r="S1435" s="171"/>
      <c r="T1435" s="171">
        <f>VLOOKUP(VLOOKUP(G1435,Ma_KH!$A:$R,18,0)&amp;K1435,Gia_MB!$A:$F,6,0)</f>
        <v>50182</v>
      </c>
      <c r="U1435" s="172">
        <f t="shared" si="148"/>
        <v>150546</v>
      </c>
      <c r="V1435" s="171"/>
      <c r="W1435" s="173">
        <f t="shared" si="149"/>
        <v>0</v>
      </c>
      <c r="X1435" s="174" t="str">
        <f t="shared" si="150"/>
        <v>8</v>
      </c>
      <c r="Y1435" s="171"/>
      <c r="Z1435" s="172">
        <f t="shared" si="151"/>
        <v>12043.68</v>
      </c>
      <c r="AA1435" s="175">
        <f>VLOOKUP(G1435,Ma_KH!$A:$R,14,0)</f>
        <v>60</v>
      </c>
    </row>
    <row r="1436" spans="1:27" hidden="1" x14ac:dyDescent="0.25">
      <c r="A1436" s="179">
        <v>45989</v>
      </c>
      <c r="B1436" s="182">
        <v>4180599576</v>
      </c>
      <c r="C1436" s="178" t="s">
        <v>7767</v>
      </c>
      <c r="D1436" s="179">
        <v>45994</v>
      </c>
      <c r="E1436" s="180"/>
      <c r="F1436" s="178"/>
      <c r="G1436" s="32" t="s">
        <v>7288</v>
      </c>
      <c r="H1436" s="180"/>
      <c r="I1436" s="182">
        <v>4180599576</v>
      </c>
      <c r="J1436" s="182" t="s">
        <v>1788</v>
      </c>
      <c r="K1436" s="332" t="s">
        <v>34</v>
      </c>
      <c r="L1436" s="21" t="str">
        <f>VLOOKUP($K1436,TONG_SL!$A:$D,2,0)</f>
        <v>Tai heo muối 200g</v>
      </c>
      <c r="N1436" s="21" t="str">
        <f t="shared" si="147"/>
        <v>K-C6</v>
      </c>
      <c r="Q1436" s="21" t="str">
        <f>VLOOKUP(K1436,TONG_SL!$A:$D,3,0)</f>
        <v>Túi</v>
      </c>
      <c r="R1436" s="1">
        <v>4</v>
      </c>
      <c r="S1436" s="171"/>
      <c r="T1436" s="171">
        <f>VLOOKUP(VLOOKUP(G1436,Ma_KH!$A:$R,18,0)&amp;K1436,Gia_MB!$A:$F,6,0)</f>
        <v>55595</v>
      </c>
      <c r="U1436" s="172">
        <f t="shared" si="148"/>
        <v>222380</v>
      </c>
      <c r="V1436" s="171"/>
      <c r="W1436" s="173">
        <f t="shared" si="149"/>
        <v>0</v>
      </c>
      <c r="X1436" s="174" t="str">
        <f t="shared" si="150"/>
        <v>8</v>
      </c>
      <c r="Y1436" s="171"/>
      <c r="Z1436" s="172">
        <f t="shared" si="151"/>
        <v>17790.400000000001</v>
      </c>
      <c r="AA1436" s="175">
        <f>VLOOKUP(G1436,Ma_KH!$A:$R,14,0)</f>
        <v>60</v>
      </c>
    </row>
    <row r="1437" spans="1:27" hidden="1" x14ac:dyDescent="0.25">
      <c r="A1437" s="179">
        <v>45989</v>
      </c>
      <c r="B1437" s="182">
        <v>4180599576</v>
      </c>
      <c r="C1437" s="178" t="s">
        <v>7767</v>
      </c>
      <c r="D1437" s="179">
        <v>45994</v>
      </c>
      <c r="E1437" s="180"/>
      <c r="F1437" s="178"/>
      <c r="G1437" s="32" t="s">
        <v>7288</v>
      </c>
      <c r="H1437" s="180"/>
      <c r="I1437" s="182">
        <v>4180599576</v>
      </c>
      <c r="J1437" s="182" t="s">
        <v>1788</v>
      </c>
      <c r="K1437" s="332" t="s">
        <v>32</v>
      </c>
      <c r="L1437" s="21" t="str">
        <f>VLOOKUP($K1437,TONG_SL!$A:$D,2,0)</f>
        <v>Giò Tai Lưỡi Xào 250g</v>
      </c>
      <c r="N1437" s="21" t="str">
        <f t="shared" si="147"/>
        <v>K-C6</v>
      </c>
      <c r="Q1437" s="21" t="str">
        <f>VLOOKUP(K1437,TONG_SL!$A:$D,3,0)</f>
        <v>Túi</v>
      </c>
      <c r="R1437" s="1">
        <v>5</v>
      </c>
      <c r="S1437" s="171"/>
      <c r="T1437" s="171">
        <f>VLOOKUP(VLOOKUP(G1437,Ma_KH!$A:$R,18,0)&amp;K1437,Gia_MB!$A:$F,6,0)</f>
        <v>50182</v>
      </c>
      <c r="U1437" s="172">
        <f t="shared" si="148"/>
        <v>250910</v>
      </c>
      <c r="V1437" s="171"/>
      <c r="W1437" s="173">
        <f t="shared" si="149"/>
        <v>0</v>
      </c>
      <c r="X1437" s="174" t="str">
        <f t="shared" si="150"/>
        <v>8</v>
      </c>
      <c r="Y1437" s="171"/>
      <c r="Z1437" s="172">
        <f t="shared" si="151"/>
        <v>20072.8</v>
      </c>
      <c r="AA1437" s="175">
        <f>VLOOKUP(G1437,Ma_KH!$A:$R,14,0)</f>
        <v>60</v>
      </c>
    </row>
    <row r="1438" spans="1:27" hidden="1" x14ac:dyDescent="0.25">
      <c r="A1438" s="179">
        <v>45989</v>
      </c>
      <c r="B1438" s="182">
        <v>4180599576</v>
      </c>
      <c r="C1438" s="178" t="s">
        <v>7767</v>
      </c>
      <c r="D1438" s="179">
        <v>45994</v>
      </c>
      <c r="E1438" s="180"/>
      <c r="F1438" s="178"/>
      <c r="G1438" s="32" t="s">
        <v>7288</v>
      </c>
      <c r="H1438" s="180"/>
      <c r="I1438" s="182">
        <v>4180599576</v>
      </c>
      <c r="J1438" s="182" t="s">
        <v>1788</v>
      </c>
      <c r="K1438" s="332" t="s">
        <v>27</v>
      </c>
      <c r="L1438" s="21" t="str">
        <f>VLOOKUP($K1438,TONG_SL!$A:$D,2,0)</f>
        <v>Chân giò heo muối 300g</v>
      </c>
      <c r="N1438" s="21" t="str">
        <f t="shared" si="147"/>
        <v>K-C6</v>
      </c>
      <c r="Q1438" s="21" t="str">
        <f>VLOOKUP(K1438,TONG_SL!$A:$D,3,0)</f>
        <v>Túi</v>
      </c>
      <c r="R1438" s="1">
        <v>16</v>
      </c>
      <c r="S1438" s="171"/>
      <c r="T1438" s="171">
        <f>VLOOKUP(VLOOKUP(G1438,Ma_KH!$A:$R,18,0)&amp;K1438,Gia_MB!$A:$F,6,0)</f>
        <v>73431</v>
      </c>
      <c r="U1438" s="172">
        <f t="shared" si="148"/>
        <v>1174896</v>
      </c>
      <c r="V1438" s="171"/>
      <c r="W1438" s="173">
        <f t="shared" si="149"/>
        <v>0</v>
      </c>
      <c r="X1438" s="174" t="str">
        <f t="shared" si="150"/>
        <v>8</v>
      </c>
      <c r="Y1438" s="171"/>
      <c r="Z1438" s="172">
        <f t="shared" si="151"/>
        <v>93991.680000000008</v>
      </c>
      <c r="AA1438" s="175">
        <f>VLOOKUP(G1438,Ma_KH!$A:$R,14,0)</f>
        <v>60</v>
      </c>
    </row>
    <row r="1439" spans="1:27" hidden="1" x14ac:dyDescent="0.25">
      <c r="A1439" s="179">
        <v>45989</v>
      </c>
      <c r="B1439" s="182">
        <v>4180599576</v>
      </c>
      <c r="C1439" s="178" t="s">
        <v>7767</v>
      </c>
      <c r="D1439" s="179">
        <v>45994</v>
      </c>
      <c r="E1439" s="180"/>
      <c r="F1439" s="178"/>
      <c r="G1439" s="32" t="s">
        <v>7288</v>
      </c>
      <c r="H1439" s="180"/>
      <c r="I1439" s="182">
        <v>4180599576</v>
      </c>
      <c r="J1439" s="182" t="s">
        <v>1788</v>
      </c>
      <c r="K1439" s="332" t="s">
        <v>48</v>
      </c>
      <c r="L1439" s="21" t="str">
        <f>VLOOKUP($K1439,TONG_SL!$A:$D,2,0)</f>
        <v>Mọc Nấm Hương 250g</v>
      </c>
      <c r="N1439" s="21" t="str">
        <f t="shared" si="147"/>
        <v>K-C6</v>
      </c>
      <c r="Q1439" s="21" t="str">
        <f>VLOOKUP(K1439,TONG_SL!$A:$D,3,0)</f>
        <v>Túi</v>
      </c>
      <c r="R1439" s="1">
        <v>7</v>
      </c>
      <c r="S1439" s="171"/>
      <c r="T1439" s="171">
        <f>VLOOKUP(VLOOKUP(G1439,Ma_KH!$A:$R,18,0)&amp;K1439,Gia_MB!$A:$F,6,0)</f>
        <v>46000</v>
      </c>
      <c r="U1439" s="172">
        <f t="shared" si="148"/>
        <v>322000</v>
      </c>
      <c r="V1439" s="171"/>
      <c r="W1439" s="173">
        <f t="shared" si="149"/>
        <v>0</v>
      </c>
      <c r="X1439" s="174" t="str">
        <f t="shared" si="150"/>
        <v>8</v>
      </c>
      <c r="Y1439" s="171"/>
      <c r="Z1439" s="172">
        <f t="shared" si="151"/>
        <v>25760</v>
      </c>
      <c r="AA1439" s="175">
        <f>VLOOKUP(G1439,Ma_KH!$A:$R,14,0)</f>
        <v>60</v>
      </c>
    </row>
    <row r="1440" spans="1:27" hidden="1" x14ac:dyDescent="0.25">
      <c r="A1440" s="179">
        <v>45989</v>
      </c>
      <c r="B1440" s="182">
        <v>4180599238</v>
      </c>
      <c r="C1440" s="178" t="s">
        <v>7767</v>
      </c>
      <c r="D1440" s="179">
        <v>45994</v>
      </c>
      <c r="E1440" s="180"/>
      <c r="F1440" s="178"/>
      <c r="G1440" s="32" t="s">
        <v>1016</v>
      </c>
      <c r="H1440" s="180"/>
      <c r="I1440" s="182">
        <v>4180599238</v>
      </c>
      <c r="J1440" s="182" t="s">
        <v>1788</v>
      </c>
      <c r="K1440" s="332" t="s">
        <v>30</v>
      </c>
      <c r="L1440" s="21" t="str">
        <f>VLOOKUP($K1440,TONG_SL!$A:$D,2,0)</f>
        <v>Gà muối 500g</v>
      </c>
      <c r="N1440" s="21" t="str">
        <f t="shared" si="147"/>
        <v>K-C6</v>
      </c>
      <c r="Q1440" s="21" t="str">
        <f>VLOOKUP(K1440,TONG_SL!$A:$D,3,0)</f>
        <v>Túi</v>
      </c>
      <c r="R1440" s="1">
        <v>3</v>
      </c>
      <c r="S1440" s="171"/>
      <c r="T1440" s="171">
        <f>VLOOKUP(VLOOKUP(G1440,Ma_KH!$A:$R,18,0)&amp;K1440,Gia_MB!$A:$F,6,0)</f>
        <v>111058</v>
      </c>
      <c r="U1440" s="172">
        <f t="shared" si="148"/>
        <v>333174</v>
      </c>
      <c r="V1440" s="171"/>
      <c r="W1440" s="173">
        <f t="shared" si="149"/>
        <v>0</v>
      </c>
      <c r="X1440" s="174" t="str">
        <f t="shared" si="150"/>
        <v>8</v>
      </c>
      <c r="Y1440" s="171"/>
      <c r="Z1440" s="172">
        <f t="shared" si="151"/>
        <v>26653.920000000002</v>
      </c>
      <c r="AA1440" s="175">
        <f>VLOOKUP(G1440,Ma_KH!$A:$R,14,0)</f>
        <v>60</v>
      </c>
    </row>
    <row r="1441" spans="1:27" hidden="1" x14ac:dyDescent="0.25">
      <c r="A1441" s="179">
        <v>45989</v>
      </c>
      <c r="B1441" s="182">
        <v>4180599238</v>
      </c>
      <c r="C1441" s="178" t="s">
        <v>7767</v>
      </c>
      <c r="D1441" s="179">
        <v>45994</v>
      </c>
      <c r="E1441" s="180"/>
      <c r="F1441" s="178"/>
      <c r="G1441" s="32" t="s">
        <v>1016</v>
      </c>
      <c r="H1441" s="180"/>
      <c r="I1441" s="182">
        <v>4180599238</v>
      </c>
      <c r="J1441" s="182" t="s">
        <v>1788</v>
      </c>
      <c r="K1441" s="332" t="s">
        <v>48</v>
      </c>
      <c r="L1441" s="21" t="str">
        <f>VLOOKUP($K1441,TONG_SL!$A:$D,2,0)</f>
        <v>Mọc Nấm Hương 250g</v>
      </c>
      <c r="N1441" s="21" t="str">
        <f t="shared" si="147"/>
        <v>K-C6</v>
      </c>
      <c r="Q1441" s="21" t="str">
        <f>VLOOKUP(K1441,TONG_SL!$A:$D,3,0)</f>
        <v>Túi</v>
      </c>
      <c r="R1441" s="1">
        <v>2</v>
      </c>
      <c r="S1441" s="171"/>
      <c r="T1441" s="171">
        <f>VLOOKUP(VLOOKUP(G1441,Ma_KH!$A:$R,18,0)&amp;K1441,Gia_MB!$A:$F,6,0)</f>
        <v>46000</v>
      </c>
      <c r="U1441" s="172">
        <f t="shared" si="148"/>
        <v>92000</v>
      </c>
      <c r="V1441" s="171"/>
      <c r="W1441" s="173">
        <f t="shared" si="149"/>
        <v>0</v>
      </c>
      <c r="X1441" s="174" t="str">
        <f t="shared" si="150"/>
        <v>8</v>
      </c>
      <c r="Y1441" s="171"/>
      <c r="Z1441" s="172">
        <f t="shared" si="151"/>
        <v>7360</v>
      </c>
      <c r="AA1441" s="175">
        <f>VLOOKUP(G1441,Ma_KH!$A:$R,14,0)</f>
        <v>60</v>
      </c>
    </row>
    <row r="1442" spans="1:27" hidden="1" x14ac:dyDescent="0.25">
      <c r="A1442" s="179">
        <v>45989</v>
      </c>
      <c r="B1442" s="182">
        <v>4180599238</v>
      </c>
      <c r="C1442" s="178" t="s">
        <v>7767</v>
      </c>
      <c r="D1442" s="179">
        <v>45994</v>
      </c>
      <c r="E1442" s="180"/>
      <c r="F1442" s="178"/>
      <c r="G1442" s="32" t="s">
        <v>1016</v>
      </c>
      <c r="H1442" s="180"/>
      <c r="I1442" s="182">
        <v>4180599238</v>
      </c>
      <c r="J1442" s="182" t="s">
        <v>1788</v>
      </c>
      <c r="K1442" s="332" t="s">
        <v>27</v>
      </c>
      <c r="L1442" s="21" t="str">
        <f>VLOOKUP($K1442,TONG_SL!$A:$D,2,0)</f>
        <v>Chân giò heo muối 300g</v>
      </c>
      <c r="N1442" s="21" t="str">
        <f t="shared" si="147"/>
        <v>K-C6</v>
      </c>
      <c r="Q1442" s="21" t="str">
        <f>VLOOKUP(K1442,TONG_SL!$A:$D,3,0)</f>
        <v>Túi</v>
      </c>
      <c r="R1442" s="1">
        <v>5</v>
      </c>
      <c r="S1442" s="171"/>
      <c r="T1442" s="171">
        <f>VLOOKUP(VLOOKUP(G1442,Ma_KH!$A:$R,18,0)&amp;K1442,Gia_MB!$A:$F,6,0)</f>
        <v>73431</v>
      </c>
      <c r="U1442" s="172">
        <f t="shared" si="148"/>
        <v>367155</v>
      </c>
      <c r="V1442" s="171"/>
      <c r="W1442" s="173">
        <f t="shared" si="149"/>
        <v>0</v>
      </c>
      <c r="X1442" s="174" t="str">
        <f t="shared" si="150"/>
        <v>8</v>
      </c>
      <c r="Y1442" s="171"/>
      <c r="Z1442" s="172">
        <f t="shared" si="151"/>
        <v>29372.400000000001</v>
      </c>
      <c r="AA1442" s="175">
        <f>VLOOKUP(G1442,Ma_KH!$A:$R,14,0)</f>
        <v>60</v>
      </c>
    </row>
    <row r="1443" spans="1:27" hidden="1" x14ac:dyDescent="0.25">
      <c r="A1443" s="179">
        <v>45989</v>
      </c>
      <c r="B1443" s="182">
        <v>4180599238</v>
      </c>
      <c r="C1443" s="178" t="s">
        <v>7767</v>
      </c>
      <c r="D1443" s="179">
        <v>45994</v>
      </c>
      <c r="E1443" s="180"/>
      <c r="F1443" s="178"/>
      <c r="G1443" s="32" t="s">
        <v>1016</v>
      </c>
      <c r="H1443" s="180"/>
      <c r="I1443" s="182">
        <v>4180599238</v>
      </c>
      <c r="J1443" s="182" t="s">
        <v>1788</v>
      </c>
      <c r="K1443" s="332" t="s">
        <v>32</v>
      </c>
      <c r="L1443" s="21" t="str">
        <f>VLOOKUP($K1443,TONG_SL!$A:$D,2,0)</f>
        <v>Giò Tai Lưỡi Xào 250g</v>
      </c>
      <c r="N1443" s="21" t="str">
        <f t="shared" si="147"/>
        <v>K-C6</v>
      </c>
      <c r="Q1443" s="21" t="str">
        <f>VLOOKUP(K1443,TONG_SL!$A:$D,3,0)</f>
        <v>Túi</v>
      </c>
      <c r="R1443" s="1">
        <v>4</v>
      </c>
      <c r="S1443" s="171"/>
      <c r="T1443" s="171">
        <f>VLOOKUP(VLOOKUP(G1443,Ma_KH!$A:$R,18,0)&amp;K1443,Gia_MB!$A:$F,6,0)</f>
        <v>50182</v>
      </c>
      <c r="U1443" s="172">
        <f t="shared" si="148"/>
        <v>200728</v>
      </c>
      <c r="V1443" s="171"/>
      <c r="W1443" s="173">
        <f t="shared" si="149"/>
        <v>0</v>
      </c>
      <c r="X1443" s="174" t="str">
        <f t="shared" si="150"/>
        <v>8</v>
      </c>
      <c r="Y1443" s="171"/>
      <c r="Z1443" s="172">
        <f t="shared" si="151"/>
        <v>16058.24</v>
      </c>
      <c r="AA1443" s="175">
        <f>VLOOKUP(G1443,Ma_KH!$A:$R,14,0)</f>
        <v>60</v>
      </c>
    </row>
    <row r="1444" spans="1:27" hidden="1" x14ac:dyDescent="0.25">
      <c r="A1444" s="179">
        <v>45989</v>
      </c>
      <c r="B1444" s="182">
        <v>4180599575</v>
      </c>
      <c r="C1444" s="178" t="s">
        <v>7767</v>
      </c>
      <c r="D1444" s="179">
        <v>45994</v>
      </c>
      <c r="E1444" s="180"/>
      <c r="F1444" s="178"/>
      <c r="G1444" s="32" t="s">
        <v>7402</v>
      </c>
      <c r="H1444" s="180"/>
      <c r="I1444" s="182">
        <v>4180599575</v>
      </c>
      <c r="J1444" s="182" t="s">
        <v>1788</v>
      </c>
      <c r="K1444" s="332" t="s">
        <v>30</v>
      </c>
      <c r="L1444" s="21" t="str">
        <f>VLOOKUP($K1444,TONG_SL!$A:$D,2,0)</f>
        <v>Gà muối 500g</v>
      </c>
      <c r="N1444" s="21" t="str">
        <f t="shared" si="147"/>
        <v>K-C6</v>
      </c>
      <c r="Q1444" s="21" t="str">
        <f>VLOOKUP(K1444,TONG_SL!$A:$D,3,0)</f>
        <v>Túi</v>
      </c>
      <c r="R1444" s="1">
        <v>4</v>
      </c>
      <c r="S1444" s="171"/>
      <c r="T1444" s="171">
        <f>VLOOKUP(VLOOKUP(G1444,Ma_KH!$A:$R,18,0)&amp;K1444,Gia_MB!$A:$F,6,0)</f>
        <v>111058</v>
      </c>
      <c r="U1444" s="172">
        <f t="shared" si="148"/>
        <v>444232</v>
      </c>
      <c r="V1444" s="171"/>
      <c r="W1444" s="173">
        <f t="shared" si="149"/>
        <v>0</v>
      </c>
      <c r="X1444" s="174" t="str">
        <f t="shared" si="150"/>
        <v>8</v>
      </c>
      <c r="Y1444" s="171"/>
      <c r="Z1444" s="172">
        <f t="shared" si="151"/>
        <v>35538.559999999998</v>
      </c>
      <c r="AA1444" s="175">
        <f>VLOOKUP(G1444,Ma_KH!$A:$R,14,0)</f>
        <v>60</v>
      </c>
    </row>
    <row r="1445" spans="1:27" hidden="1" x14ac:dyDescent="0.25">
      <c r="A1445" s="179">
        <v>45989</v>
      </c>
      <c r="B1445" s="182">
        <v>4180599575</v>
      </c>
      <c r="C1445" s="178" t="s">
        <v>7767</v>
      </c>
      <c r="D1445" s="179">
        <v>45994</v>
      </c>
      <c r="E1445" s="180"/>
      <c r="F1445" s="178"/>
      <c r="G1445" s="32" t="s">
        <v>7402</v>
      </c>
      <c r="H1445" s="180"/>
      <c r="I1445" s="182">
        <v>4180599575</v>
      </c>
      <c r="J1445" s="182" t="s">
        <v>1788</v>
      </c>
      <c r="K1445" s="332" t="s">
        <v>48</v>
      </c>
      <c r="L1445" s="21" t="str">
        <f>VLOOKUP($K1445,TONG_SL!$A:$D,2,0)</f>
        <v>Mọc Nấm Hương 250g</v>
      </c>
      <c r="N1445" s="21" t="str">
        <f t="shared" si="147"/>
        <v>K-C6</v>
      </c>
      <c r="Q1445" s="21" t="str">
        <f>VLOOKUP(K1445,TONG_SL!$A:$D,3,0)</f>
        <v>Túi</v>
      </c>
      <c r="R1445" s="1">
        <v>3</v>
      </c>
      <c r="S1445" s="171"/>
      <c r="T1445" s="171">
        <f>VLOOKUP(VLOOKUP(G1445,Ma_KH!$A:$R,18,0)&amp;K1445,Gia_MB!$A:$F,6,0)</f>
        <v>46000</v>
      </c>
      <c r="U1445" s="172">
        <f t="shared" si="148"/>
        <v>138000</v>
      </c>
      <c r="V1445" s="171"/>
      <c r="W1445" s="173">
        <f t="shared" si="149"/>
        <v>0</v>
      </c>
      <c r="X1445" s="174" t="str">
        <f t="shared" si="150"/>
        <v>8</v>
      </c>
      <c r="Y1445" s="171"/>
      <c r="Z1445" s="172">
        <f t="shared" si="151"/>
        <v>11040</v>
      </c>
      <c r="AA1445" s="175">
        <f>VLOOKUP(G1445,Ma_KH!$A:$R,14,0)</f>
        <v>60</v>
      </c>
    </row>
    <row r="1446" spans="1:27" hidden="1" x14ac:dyDescent="0.25">
      <c r="A1446" s="179">
        <v>45989</v>
      </c>
      <c r="B1446" s="182">
        <v>4180599575</v>
      </c>
      <c r="C1446" s="178" t="s">
        <v>7767</v>
      </c>
      <c r="D1446" s="179">
        <v>45994</v>
      </c>
      <c r="E1446" s="180"/>
      <c r="F1446" s="178"/>
      <c r="G1446" s="32" t="s">
        <v>7402</v>
      </c>
      <c r="H1446" s="180"/>
      <c r="I1446" s="182">
        <v>4180599575</v>
      </c>
      <c r="J1446" s="182" t="s">
        <v>1788</v>
      </c>
      <c r="K1446" s="332" t="s">
        <v>27</v>
      </c>
      <c r="L1446" s="21" t="str">
        <f>VLOOKUP($K1446,TONG_SL!$A:$D,2,0)</f>
        <v>Chân giò heo muối 300g</v>
      </c>
      <c r="N1446" s="21" t="str">
        <f t="shared" si="147"/>
        <v>K-C6</v>
      </c>
      <c r="Q1446" s="21" t="str">
        <f>VLOOKUP(K1446,TONG_SL!$A:$D,3,0)</f>
        <v>Túi</v>
      </c>
      <c r="R1446" s="1">
        <v>2</v>
      </c>
      <c r="S1446" s="171"/>
      <c r="T1446" s="171">
        <f>VLOOKUP(VLOOKUP(G1446,Ma_KH!$A:$R,18,0)&amp;K1446,Gia_MB!$A:$F,6,0)</f>
        <v>73431</v>
      </c>
      <c r="U1446" s="172">
        <f t="shared" si="148"/>
        <v>146862</v>
      </c>
      <c r="V1446" s="171"/>
      <c r="W1446" s="173">
        <f t="shared" si="149"/>
        <v>0</v>
      </c>
      <c r="X1446" s="174" t="str">
        <f t="shared" si="150"/>
        <v>8</v>
      </c>
      <c r="Y1446" s="171"/>
      <c r="Z1446" s="172">
        <f t="shared" si="151"/>
        <v>11748.960000000001</v>
      </c>
      <c r="AA1446" s="175">
        <f>VLOOKUP(G1446,Ma_KH!$A:$R,14,0)</f>
        <v>60</v>
      </c>
    </row>
    <row r="1447" spans="1:27" hidden="1" x14ac:dyDescent="0.25">
      <c r="A1447" s="179">
        <v>45989</v>
      </c>
      <c r="B1447" s="182">
        <v>4180599575</v>
      </c>
      <c r="C1447" s="178" t="s">
        <v>7767</v>
      </c>
      <c r="D1447" s="179">
        <v>45994</v>
      </c>
      <c r="E1447" s="180"/>
      <c r="F1447" s="178"/>
      <c r="G1447" s="32" t="s">
        <v>7402</v>
      </c>
      <c r="H1447" s="180"/>
      <c r="I1447" s="182">
        <v>4180599575</v>
      </c>
      <c r="J1447" s="182" t="s">
        <v>1788</v>
      </c>
      <c r="K1447" s="332" t="s">
        <v>32</v>
      </c>
      <c r="L1447" s="21" t="str">
        <f>VLOOKUP($K1447,TONG_SL!$A:$D,2,0)</f>
        <v>Giò Tai Lưỡi Xào 250g</v>
      </c>
      <c r="N1447" s="21" t="str">
        <f t="shared" si="147"/>
        <v>K-C6</v>
      </c>
      <c r="Q1447" s="21" t="str">
        <f>VLOOKUP(K1447,TONG_SL!$A:$D,3,0)</f>
        <v>Túi</v>
      </c>
      <c r="R1447" s="1">
        <v>3</v>
      </c>
      <c r="S1447" s="171"/>
      <c r="T1447" s="171">
        <f>VLOOKUP(VLOOKUP(G1447,Ma_KH!$A:$R,18,0)&amp;K1447,Gia_MB!$A:$F,6,0)</f>
        <v>50182</v>
      </c>
      <c r="U1447" s="172">
        <f t="shared" si="148"/>
        <v>150546</v>
      </c>
      <c r="V1447" s="171"/>
      <c r="W1447" s="173">
        <f t="shared" si="149"/>
        <v>0</v>
      </c>
      <c r="X1447" s="174" t="str">
        <f t="shared" si="150"/>
        <v>8</v>
      </c>
      <c r="Y1447" s="171"/>
      <c r="Z1447" s="172">
        <f t="shared" si="151"/>
        <v>12043.68</v>
      </c>
      <c r="AA1447" s="175">
        <f>VLOOKUP(G1447,Ma_KH!$A:$R,14,0)</f>
        <v>60</v>
      </c>
    </row>
    <row r="1448" spans="1:27" hidden="1" x14ac:dyDescent="0.25">
      <c r="A1448" s="179">
        <v>45989</v>
      </c>
      <c r="B1448" s="182">
        <v>4180599575</v>
      </c>
      <c r="C1448" s="178" t="s">
        <v>7767</v>
      </c>
      <c r="D1448" s="179">
        <v>45994</v>
      </c>
      <c r="E1448" s="180"/>
      <c r="F1448" s="178"/>
      <c r="G1448" s="32" t="s">
        <v>7402</v>
      </c>
      <c r="H1448" s="180"/>
      <c r="I1448" s="182">
        <v>4180599575</v>
      </c>
      <c r="J1448" s="182" t="s">
        <v>1788</v>
      </c>
      <c r="K1448" s="332" t="s">
        <v>34</v>
      </c>
      <c r="L1448" s="21" t="str">
        <f>VLOOKUP($K1448,TONG_SL!$A:$D,2,0)</f>
        <v>Tai heo muối 200g</v>
      </c>
      <c r="N1448" s="21" t="str">
        <f t="shared" si="147"/>
        <v>K-C6</v>
      </c>
      <c r="Q1448" s="21" t="str">
        <f>VLOOKUP(K1448,TONG_SL!$A:$D,3,0)</f>
        <v>Túi</v>
      </c>
      <c r="R1448" s="1">
        <v>5</v>
      </c>
      <c r="S1448" s="171"/>
      <c r="T1448" s="171">
        <f>VLOOKUP(VLOOKUP(G1448,Ma_KH!$A:$R,18,0)&amp;K1448,Gia_MB!$A:$F,6,0)</f>
        <v>55595</v>
      </c>
      <c r="U1448" s="172">
        <f t="shared" si="148"/>
        <v>277975</v>
      </c>
      <c r="V1448" s="171"/>
      <c r="W1448" s="173">
        <f t="shared" si="149"/>
        <v>0</v>
      </c>
      <c r="X1448" s="174" t="str">
        <f t="shared" si="150"/>
        <v>8</v>
      </c>
      <c r="Y1448" s="171"/>
      <c r="Z1448" s="172">
        <f t="shared" si="151"/>
        <v>22238</v>
      </c>
      <c r="AA1448" s="175">
        <f>VLOOKUP(G1448,Ma_KH!$A:$R,14,0)</f>
        <v>60</v>
      </c>
    </row>
    <row r="1449" spans="1:27" hidden="1" x14ac:dyDescent="0.25">
      <c r="A1449" s="179">
        <v>45989</v>
      </c>
      <c r="B1449" s="182">
        <v>4180599617</v>
      </c>
      <c r="C1449" s="178" t="s">
        <v>7767</v>
      </c>
      <c r="D1449" s="179">
        <v>45994</v>
      </c>
      <c r="E1449" s="180"/>
      <c r="F1449" s="178"/>
      <c r="G1449" s="32" t="s">
        <v>1356</v>
      </c>
      <c r="H1449" s="180"/>
      <c r="I1449" s="182">
        <v>4180599617</v>
      </c>
      <c r="J1449" s="182" t="s">
        <v>1788</v>
      </c>
      <c r="K1449" s="332" t="s">
        <v>30</v>
      </c>
      <c r="L1449" s="21" t="str">
        <f>VLOOKUP($K1449,TONG_SL!$A:$D,2,0)</f>
        <v>Gà muối 500g</v>
      </c>
      <c r="N1449" s="21" t="str">
        <f t="shared" si="147"/>
        <v>K-C6</v>
      </c>
      <c r="Q1449" s="21" t="str">
        <f>VLOOKUP(K1449,TONG_SL!$A:$D,3,0)</f>
        <v>Túi</v>
      </c>
      <c r="R1449" s="1">
        <v>7</v>
      </c>
      <c r="S1449" s="171"/>
      <c r="T1449" s="171">
        <f>VLOOKUP(VLOOKUP(G1449,Ma_KH!$A:$R,18,0)&amp;K1449,Gia_MB!$A:$F,6,0)</f>
        <v>111058</v>
      </c>
      <c r="U1449" s="172">
        <f t="shared" si="148"/>
        <v>777406</v>
      </c>
      <c r="V1449" s="171"/>
      <c r="W1449" s="173">
        <f t="shared" si="149"/>
        <v>0</v>
      </c>
      <c r="X1449" s="174" t="str">
        <f t="shared" si="150"/>
        <v>8</v>
      </c>
      <c r="Y1449" s="171"/>
      <c r="Z1449" s="172">
        <f t="shared" si="151"/>
        <v>62192.480000000003</v>
      </c>
      <c r="AA1449" s="175">
        <f>VLOOKUP(G1449,Ma_KH!$A:$R,14,0)</f>
        <v>60</v>
      </c>
    </row>
    <row r="1450" spans="1:27" hidden="1" x14ac:dyDescent="0.25">
      <c r="A1450" s="179">
        <v>45989</v>
      </c>
      <c r="B1450" s="182">
        <v>4180599617</v>
      </c>
      <c r="C1450" s="178" t="s">
        <v>7767</v>
      </c>
      <c r="D1450" s="179">
        <v>45994</v>
      </c>
      <c r="E1450" s="180"/>
      <c r="F1450" s="178"/>
      <c r="G1450" s="32" t="s">
        <v>1356</v>
      </c>
      <c r="H1450" s="180"/>
      <c r="I1450" s="182">
        <v>4180599617</v>
      </c>
      <c r="J1450" s="182" t="s">
        <v>1788</v>
      </c>
      <c r="K1450" s="332" t="s">
        <v>48</v>
      </c>
      <c r="L1450" s="21" t="str">
        <f>VLOOKUP($K1450,TONG_SL!$A:$D,2,0)</f>
        <v>Mọc Nấm Hương 250g</v>
      </c>
      <c r="N1450" s="21" t="str">
        <f t="shared" si="147"/>
        <v>K-C6</v>
      </c>
      <c r="Q1450" s="21" t="str">
        <f>VLOOKUP(K1450,TONG_SL!$A:$D,3,0)</f>
        <v>Túi</v>
      </c>
      <c r="R1450" s="1">
        <v>2</v>
      </c>
      <c r="S1450" s="171"/>
      <c r="T1450" s="171">
        <f>VLOOKUP(VLOOKUP(G1450,Ma_KH!$A:$R,18,0)&amp;K1450,Gia_MB!$A:$F,6,0)</f>
        <v>46000</v>
      </c>
      <c r="U1450" s="172">
        <f t="shared" si="148"/>
        <v>92000</v>
      </c>
      <c r="V1450" s="171"/>
      <c r="W1450" s="173">
        <f t="shared" si="149"/>
        <v>0</v>
      </c>
      <c r="X1450" s="174" t="str">
        <f t="shared" si="150"/>
        <v>8</v>
      </c>
      <c r="Y1450" s="171"/>
      <c r="Z1450" s="172">
        <f t="shared" si="151"/>
        <v>7360</v>
      </c>
      <c r="AA1450" s="175">
        <f>VLOOKUP(G1450,Ma_KH!$A:$R,14,0)</f>
        <v>60</v>
      </c>
    </row>
    <row r="1451" spans="1:27" hidden="1" x14ac:dyDescent="0.25">
      <c r="A1451" s="179">
        <v>45989</v>
      </c>
      <c r="B1451" s="182">
        <v>4180599617</v>
      </c>
      <c r="C1451" s="178" t="s">
        <v>7767</v>
      </c>
      <c r="D1451" s="179">
        <v>45994</v>
      </c>
      <c r="E1451" s="180"/>
      <c r="F1451" s="178"/>
      <c r="G1451" s="32" t="s">
        <v>1356</v>
      </c>
      <c r="H1451" s="180"/>
      <c r="I1451" s="182">
        <v>4180599617</v>
      </c>
      <c r="J1451" s="182" t="s">
        <v>1788</v>
      </c>
      <c r="K1451" s="332" t="s">
        <v>27</v>
      </c>
      <c r="L1451" s="21" t="str">
        <f>VLOOKUP($K1451,TONG_SL!$A:$D,2,0)</f>
        <v>Chân giò heo muối 300g</v>
      </c>
      <c r="N1451" s="21" t="str">
        <f t="shared" si="147"/>
        <v>K-C6</v>
      </c>
      <c r="Q1451" s="21" t="str">
        <f>VLOOKUP(K1451,TONG_SL!$A:$D,3,0)</f>
        <v>Túi</v>
      </c>
      <c r="R1451" s="1">
        <v>1</v>
      </c>
      <c r="S1451" s="171"/>
      <c r="T1451" s="171">
        <f>VLOOKUP(VLOOKUP(G1451,Ma_KH!$A:$R,18,0)&amp;K1451,Gia_MB!$A:$F,6,0)</f>
        <v>73431</v>
      </c>
      <c r="U1451" s="172">
        <f t="shared" si="148"/>
        <v>73431</v>
      </c>
      <c r="V1451" s="171"/>
      <c r="W1451" s="173">
        <f t="shared" si="149"/>
        <v>0</v>
      </c>
      <c r="X1451" s="174" t="str">
        <f t="shared" si="150"/>
        <v>8</v>
      </c>
      <c r="Y1451" s="171"/>
      <c r="Z1451" s="172">
        <f t="shared" si="151"/>
        <v>5874.4800000000005</v>
      </c>
      <c r="AA1451" s="175">
        <f>VLOOKUP(G1451,Ma_KH!$A:$R,14,0)</f>
        <v>60</v>
      </c>
    </row>
    <row r="1452" spans="1:27" hidden="1" x14ac:dyDescent="0.25">
      <c r="A1452" s="179">
        <v>45989</v>
      </c>
      <c r="B1452" s="182">
        <v>4180599617</v>
      </c>
      <c r="C1452" s="178" t="s">
        <v>7767</v>
      </c>
      <c r="D1452" s="179">
        <v>45994</v>
      </c>
      <c r="E1452" s="180"/>
      <c r="F1452" s="178"/>
      <c r="G1452" s="32" t="s">
        <v>1356</v>
      </c>
      <c r="H1452" s="180"/>
      <c r="I1452" s="182">
        <v>4180599617</v>
      </c>
      <c r="J1452" s="182" t="s">
        <v>1788</v>
      </c>
      <c r="K1452" s="332" t="s">
        <v>32</v>
      </c>
      <c r="L1452" s="21" t="str">
        <f>VLOOKUP($K1452,TONG_SL!$A:$D,2,0)</f>
        <v>Giò Tai Lưỡi Xào 250g</v>
      </c>
      <c r="N1452" s="21" t="str">
        <f t="shared" si="147"/>
        <v>K-C6</v>
      </c>
      <c r="Q1452" s="21" t="str">
        <f>VLOOKUP(K1452,TONG_SL!$A:$D,3,0)</f>
        <v>Túi</v>
      </c>
      <c r="R1452" s="1">
        <v>4</v>
      </c>
      <c r="S1452" s="171"/>
      <c r="T1452" s="171">
        <f>VLOOKUP(VLOOKUP(G1452,Ma_KH!$A:$R,18,0)&amp;K1452,Gia_MB!$A:$F,6,0)</f>
        <v>50182</v>
      </c>
      <c r="U1452" s="172">
        <f t="shared" si="148"/>
        <v>200728</v>
      </c>
      <c r="V1452" s="171"/>
      <c r="W1452" s="173">
        <f t="shared" si="149"/>
        <v>0</v>
      </c>
      <c r="X1452" s="174" t="str">
        <f t="shared" si="150"/>
        <v>8</v>
      </c>
      <c r="Y1452" s="171"/>
      <c r="Z1452" s="172">
        <f t="shared" si="151"/>
        <v>16058.24</v>
      </c>
      <c r="AA1452" s="175">
        <f>VLOOKUP(G1452,Ma_KH!$A:$R,14,0)</f>
        <v>60</v>
      </c>
    </row>
    <row r="1453" spans="1:27" hidden="1" x14ac:dyDescent="0.25">
      <c r="A1453" s="179">
        <v>45989</v>
      </c>
      <c r="B1453" s="182">
        <v>4180590729</v>
      </c>
      <c r="C1453" s="178" t="s">
        <v>7767</v>
      </c>
      <c r="D1453" s="179">
        <v>45994</v>
      </c>
      <c r="E1453" s="180"/>
      <c r="F1453" s="178"/>
      <c r="G1453" s="32" t="s">
        <v>1062</v>
      </c>
      <c r="H1453" s="180"/>
      <c r="I1453" s="182">
        <v>4180590729</v>
      </c>
      <c r="J1453" s="182" t="s">
        <v>1788</v>
      </c>
      <c r="K1453" s="332" t="s">
        <v>30</v>
      </c>
      <c r="L1453" s="21" t="str">
        <f>VLOOKUP($K1453,TONG_SL!$A:$D,2,0)</f>
        <v>Gà muối 500g</v>
      </c>
      <c r="N1453" s="21" t="str">
        <f t="shared" si="147"/>
        <v>K-C6</v>
      </c>
      <c r="Q1453" s="21" t="str">
        <f>VLOOKUP(K1453,TONG_SL!$A:$D,3,0)</f>
        <v>Túi</v>
      </c>
      <c r="R1453" s="1">
        <v>3</v>
      </c>
      <c r="S1453" s="171"/>
      <c r="T1453" s="171">
        <f>VLOOKUP(VLOOKUP(G1453,Ma_KH!$A:$R,18,0)&amp;K1453,Gia_MB!$A:$F,6,0)</f>
        <v>111058</v>
      </c>
      <c r="U1453" s="172">
        <f t="shared" si="148"/>
        <v>333174</v>
      </c>
      <c r="V1453" s="171"/>
      <c r="W1453" s="173">
        <f t="shared" si="149"/>
        <v>0</v>
      </c>
      <c r="X1453" s="174" t="str">
        <f t="shared" si="150"/>
        <v>8</v>
      </c>
      <c r="Y1453" s="171"/>
      <c r="Z1453" s="172">
        <f t="shared" si="151"/>
        <v>26653.920000000002</v>
      </c>
      <c r="AA1453" s="175">
        <f>VLOOKUP(G1453,Ma_KH!$A:$R,14,0)</f>
        <v>60</v>
      </c>
    </row>
    <row r="1454" spans="1:27" hidden="1" x14ac:dyDescent="0.25">
      <c r="A1454" s="179">
        <v>45989</v>
      </c>
      <c r="B1454" s="182">
        <v>4180590729</v>
      </c>
      <c r="C1454" s="178" t="s">
        <v>7767</v>
      </c>
      <c r="D1454" s="179">
        <v>45994</v>
      </c>
      <c r="E1454" s="180"/>
      <c r="F1454" s="178"/>
      <c r="G1454" s="32" t="s">
        <v>1062</v>
      </c>
      <c r="H1454" s="180"/>
      <c r="I1454" s="182">
        <v>4180590729</v>
      </c>
      <c r="J1454" s="182" t="s">
        <v>1788</v>
      </c>
      <c r="K1454" s="332" t="s">
        <v>48</v>
      </c>
      <c r="L1454" s="21" t="str">
        <f>VLOOKUP($K1454,TONG_SL!$A:$D,2,0)</f>
        <v>Mọc Nấm Hương 250g</v>
      </c>
      <c r="N1454" s="21" t="str">
        <f t="shared" si="147"/>
        <v>K-C6</v>
      </c>
      <c r="Q1454" s="21" t="str">
        <f>VLOOKUP(K1454,TONG_SL!$A:$D,3,0)</f>
        <v>Túi</v>
      </c>
      <c r="R1454" s="1">
        <v>3</v>
      </c>
      <c r="S1454" s="171"/>
      <c r="T1454" s="171">
        <f>VLOOKUP(VLOOKUP(G1454,Ma_KH!$A:$R,18,0)&amp;K1454,Gia_MB!$A:$F,6,0)</f>
        <v>46000</v>
      </c>
      <c r="U1454" s="172">
        <f t="shared" si="148"/>
        <v>138000</v>
      </c>
      <c r="V1454" s="171"/>
      <c r="W1454" s="173">
        <f t="shared" si="149"/>
        <v>0</v>
      </c>
      <c r="X1454" s="174" t="str">
        <f t="shared" si="150"/>
        <v>8</v>
      </c>
      <c r="Y1454" s="171"/>
      <c r="Z1454" s="172">
        <f t="shared" si="151"/>
        <v>11040</v>
      </c>
      <c r="AA1454" s="175">
        <f>VLOOKUP(G1454,Ma_KH!$A:$R,14,0)</f>
        <v>60</v>
      </c>
    </row>
    <row r="1455" spans="1:27" hidden="1" x14ac:dyDescent="0.25">
      <c r="A1455" s="179">
        <v>45989</v>
      </c>
      <c r="B1455" s="182">
        <v>4180590729</v>
      </c>
      <c r="C1455" s="178" t="s">
        <v>7767</v>
      </c>
      <c r="D1455" s="179">
        <v>45994</v>
      </c>
      <c r="E1455" s="180"/>
      <c r="F1455" s="178"/>
      <c r="G1455" s="32" t="s">
        <v>1062</v>
      </c>
      <c r="H1455" s="180"/>
      <c r="I1455" s="182">
        <v>4180590729</v>
      </c>
      <c r="J1455" s="182" t="s">
        <v>1788</v>
      </c>
      <c r="K1455" s="332" t="s">
        <v>27</v>
      </c>
      <c r="L1455" s="21" t="str">
        <f>VLOOKUP($K1455,TONG_SL!$A:$D,2,0)</f>
        <v>Chân giò heo muối 300g</v>
      </c>
      <c r="N1455" s="21" t="str">
        <f t="shared" ref="N1455:N1518" si="152">IF($B1455&lt;&gt;"","K-C6","")</f>
        <v>K-C6</v>
      </c>
      <c r="Q1455" s="21" t="str">
        <f>VLOOKUP(K1455,TONG_SL!$A:$D,3,0)</f>
        <v>Túi</v>
      </c>
      <c r="R1455" s="1">
        <v>3</v>
      </c>
      <c r="S1455" s="171"/>
      <c r="T1455" s="171">
        <f>VLOOKUP(VLOOKUP(G1455,Ma_KH!$A:$R,18,0)&amp;K1455,Gia_MB!$A:$F,6,0)</f>
        <v>73431</v>
      </c>
      <c r="U1455" s="172">
        <f t="shared" si="148"/>
        <v>220293</v>
      </c>
      <c r="V1455" s="171"/>
      <c r="W1455" s="173">
        <f t="shared" si="149"/>
        <v>0</v>
      </c>
      <c r="X1455" s="174" t="str">
        <f t="shared" si="150"/>
        <v>8</v>
      </c>
      <c r="Y1455" s="171"/>
      <c r="Z1455" s="172">
        <f t="shared" si="151"/>
        <v>17623.439999999999</v>
      </c>
      <c r="AA1455" s="175">
        <f>VLOOKUP(G1455,Ma_KH!$A:$R,14,0)</f>
        <v>60</v>
      </c>
    </row>
    <row r="1456" spans="1:27" hidden="1" x14ac:dyDescent="0.25">
      <c r="A1456" s="179">
        <v>45989</v>
      </c>
      <c r="B1456" s="182">
        <v>4180590729</v>
      </c>
      <c r="C1456" s="178" t="s">
        <v>7767</v>
      </c>
      <c r="D1456" s="179">
        <v>45994</v>
      </c>
      <c r="E1456" s="180"/>
      <c r="F1456" s="178"/>
      <c r="G1456" s="32" t="s">
        <v>1062</v>
      </c>
      <c r="H1456" s="180"/>
      <c r="I1456" s="182">
        <v>4180590729</v>
      </c>
      <c r="J1456" s="182" t="s">
        <v>1788</v>
      </c>
      <c r="K1456" s="332" t="s">
        <v>32</v>
      </c>
      <c r="L1456" s="21" t="str">
        <f>VLOOKUP($K1456,TONG_SL!$A:$D,2,0)</f>
        <v>Giò Tai Lưỡi Xào 250g</v>
      </c>
      <c r="N1456" s="21" t="str">
        <f t="shared" si="152"/>
        <v>K-C6</v>
      </c>
      <c r="Q1456" s="21" t="str">
        <f>VLOOKUP(K1456,TONG_SL!$A:$D,3,0)</f>
        <v>Túi</v>
      </c>
      <c r="R1456" s="1">
        <v>5</v>
      </c>
      <c r="S1456" s="171"/>
      <c r="T1456" s="171">
        <f>VLOOKUP(VLOOKUP(G1456,Ma_KH!$A:$R,18,0)&amp;K1456,Gia_MB!$A:$F,6,0)</f>
        <v>50182</v>
      </c>
      <c r="U1456" s="172">
        <f t="shared" si="148"/>
        <v>250910</v>
      </c>
      <c r="V1456" s="171"/>
      <c r="W1456" s="173">
        <f t="shared" si="149"/>
        <v>0</v>
      </c>
      <c r="X1456" s="174" t="str">
        <f t="shared" si="150"/>
        <v>8</v>
      </c>
      <c r="Y1456" s="171"/>
      <c r="Z1456" s="172">
        <f t="shared" si="151"/>
        <v>20072.8</v>
      </c>
      <c r="AA1456" s="175">
        <f>VLOOKUP(G1456,Ma_KH!$A:$R,14,0)</f>
        <v>60</v>
      </c>
    </row>
    <row r="1457" spans="1:27" hidden="1" x14ac:dyDescent="0.25">
      <c r="A1457" s="179">
        <v>45989</v>
      </c>
      <c r="B1457" s="182">
        <v>4180590729</v>
      </c>
      <c r="C1457" s="178" t="s">
        <v>7767</v>
      </c>
      <c r="D1457" s="179">
        <v>45994</v>
      </c>
      <c r="E1457" s="180"/>
      <c r="F1457" s="178"/>
      <c r="G1457" s="32" t="s">
        <v>1062</v>
      </c>
      <c r="H1457" s="180"/>
      <c r="I1457" s="182">
        <v>4180590729</v>
      </c>
      <c r="J1457" s="182" t="s">
        <v>1788</v>
      </c>
      <c r="K1457" s="332" t="s">
        <v>34</v>
      </c>
      <c r="L1457" s="21" t="str">
        <f>VLOOKUP($K1457,TONG_SL!$A:$D,2,0)</f>
        <v>Tai heo muối 200g</v>
      </c>
      <c r="N1457" s="21" t="str">
        <f t="shared" si="152"/>
        <v>K-C6</v>
      </c>
      <c r="Q1457" s="21" t="str">
        <f>VLOOKUP(K1457,TONG_SL!$A:$D,3,0)</f>
        <v>Túi</v>
      </c>
      <c r="R1457" s="1">
        <v>2</v>
      </c>
      <c r="S1457" s="171"/>
      <c r="T1457" s="171">
        <f>VLOOKUP(VLOOKUP(G1457,Ma_KH!$A:$R,18,0)&amp;K1457,Gia_MB!$A:$F,6,0)</f>
        <v>55595</v>
      </c>
      <c r="U1457" s="172">
        <f t="shared" si="148"/>
        <v>111190</v>
      </c>
      <c r="V1457" s="171"/>
      <c r="W1457" s="173">
        <f t="shared" si="149"/>
        <v>0</v>
      </c>
      <c r="X1457" s="174" t="str">
        <f t="shared" si="150"/>
        <v>8</v>
      </c>
      <c r="Y1457" s="171"/>
      <c r="Z1457" s="172">
        <f t="shared" si="151"/>
        <v>8895.2000000000007</v>
      </c>
      <c r="AA1457" s="175">
        <f>VLOOKUP(G1457,Ma_KH!$A:$R,14,0)</f>
        <v>60</v>
      </c>
    </row>
    <row r="1458" spans="1:27" hidden="1" x14ac:dyDescent="0.25">
      <c r="A1458" s="179">
        <v>45989</v>
      </c>
      <c r="B1458" s="182">
        <v>4180590930</v>
      </c>
      <c r="C1458" s="178" t="s">
        <v>7767</v>
      </c>
      <c r="D1458" s="179">
        <v>45994</v>
      </c>
      <c r="E1458" s="180"/>
      <c r="F1458" s="178"/>
      <c r="G1458" s="32" t="s">
        <v>418</v>
      </c>
      <c r="H1458" s="180"/>
      <c r="I1458" s="182">
        <v>4180590930</v>
      </c>
      <c r="J1458" s="182" t="s">
        <v>1788</v>
      </c>
      <c r="K1458" s="332" t="s">
        <v>37</v>
      </c>
      <c r="L1458" s="21" t="str">
        <f>VLOOKUP($K1458,TONG_SL!$A:$D,2,0)</f>
        <v>Chả cốm 300g</v>
      </c>
      <c r="N1458" s="21" t="str">
        <f t="shared" si="152"/>
        <v>K-C6</v>
      </c>
      <c r="Q1458" s="21" t="str">
        <f>VLOOKUP(K1458,TONG_SL!$A:$D,3,0)</f>
        <v>Túi</v>
      </c>
      <c r="R1458" s="1">
        <v>2</v>
      </c>
      <c r="S1458" s="171"/>
      <c r="T1458" s="171">
        <f>VLOOKUP(VLOOKUP(G1458,Ma_KH!$A:$R,18,0)&amp;K1458,Gia_MB!$A:$F,6,0)</f>
        <v>74250</v>
      </c>
      <c r="U1458" s="172">
        <f t="shared" si="148"/>
        <v>148500</v>
      </c>
      <c r="V1458" s="171"/>
      <c r="W1458" s="173">
        <f t="shared" si="149"/>
        <v>0</v>
      </c>
      <c r="X1458" s="174" t="str">
        <f t="shared" si="150"/>
        <v>8</v>
      </c>
      <c r="Y1458" s="171"/>
      <c r="Z1458" s="172">
        <f t="shared" si="151"/>
        <v>11880</v>
      </c>
      <c r="AA1458" s="175">
        <f>VLOOKUP(G1458,Ma_KH!$A:$R,14,0)</f>
        <v>60</v>
      </c>
    </row>
    <row r="1459" spans="1:27" hidden="1" x14ac:dyDescent="0.25">
      <c r="A1459" s="179">
        <v>45989</v>
      </c>
      <c r="B1459" s="182">
        <v>4180590930</v>
      </c>
      <c r="C1459" s="178" t="s">
        <v>7767</v>
      </c>
      <c r="D1459" s="179">
        <v>45994</v>
      </c>
      <c r="E1459" s="180"/>
      <c r="F1459" s="178"/>
      <c r="G1459" s="32" t="s">
        <v>418</v>
      </c>
      <c r="H1459" s="180"/>
      <c r="I1459" s="182">
        <v>4180590930</v>
      </c>
      <c r="J1459" s="182" t="s">
        <v>1788</v>
      </c>
      <c r="K1459" s="332" t="s">
        <v>32</v>
      </c>
      <c r="L1459" s="21" t="str">
        <f>VLOOKUP($K1459,TONG_SL!$A:$D,2,0)</f>
        <v>Giò Tai Lưỡi Xào 250g</v>
      </c>
      <c r="N1459" s="21" t="str">
        <f t="shared" si="152"/>
        <v>K-C6</v>
      </c>
      <c r="Q1459" s="21" t="str">
        <f>VLOOKUP(K1459,TONG_SL!$A:$D,3,0)</f>
        <v>Túi</v>
      </c>
      <c r="R1459" s="1">
        <v>6</v>
      </c>
      <c r="S1459" s="171"/>
      <c r="T1459" s="171">
        <f>VLOOKUP(VLOOKUP(G1459,Ma_KH!$A:$R,18,0)&amp;K1459,Gia_MB!$A:$F,6,0)</f>
        <v>50182</v>
      </c>
      <c r="U1459" s="172">
        <f t="shared" si="148"/>
        <v>301092</v>
      </c>
      <c r="V1459" s="171"/>
      <c r="W1459" s="173">
        <f t="shared" si="149"/>
        <v>0</v>
      </c>
      <c r="X1459" s="174" t="str">
        <f t="shared" si="150"/>
        <v>8</v>
      </c>
      <c r="Y1459" s="171"/>
      <c r="Z1459" s="172">
        <f t="shared" si="151"/>
        <v>24087.360000000001</v>
      </c>
      <c r="AA1459" s="175">
        <f>VLOOKUP(G1459,Ma_KH!$A:$R,14,0)</f>
        <v>60</v>
      </c>
    </row>
    <row r="1460" spans="1:27" hidden="1" x14ac:dyDescent="0.25">
      <c r="A1460" s="179">
        <v>45989</v>
      </c>
      <c r="B1460" s="182">
        <v>4180590930</v>
      </c>
      <c r="C1460" s="178" t="s">
        <v>7767</v>
      </c>
      <c r="D1460" s="179">
        <v>45994</v>
      </c>
      <c r="E1460" s="180"/>
      <c r="F1460" s="178"/>
      <c r="G1460" s="32" t="s">
        <v>418</v>
      </c>
      <c r="H1460" s="180"/>
      <c r="I1460" s="182">
        <v>4180590930</v>
      </c>
      <c r="J1460" s="182" t="s">
        <v>1788</v>
      </c>
      <c r="K1460" s="332" t="s">
        <v>34</v>
      </c>
      <c r="L1460" s="21" t="str">
        <f>VLOOKUP($K1460,TONG_SL!$A:$D,2,0)</f>
        <v>Tai heo muối 200g</v>
      </c>
      <c r="N1460" s="21" t="str">
        <f t="shared" si="152"/>
        <v>K-C6</v>
      </c>
      <c r="Q1460" s="21" t="str">
        <f>VLOOKUP(K1460,TONG_SL!$A:$D,3,0)</f>
        <v>Túi</v>
      </c>
      <c r="R1460" s="1">
        <v>4</v>
      </c>
      <c r="S1460" s="171"/>
      <c r="T1460" s="171">
        <f>VLOOKUP(VLOOKUP(G1460,Ma_KH!$A:$R,18,0)&amp;K1460,Gia_MB!$A:$F,6,0)</f>
        <v>55595</v>
      </c>
      <c r="U1460" s="172">
        <f t="shared" si="148"/>
        <v>222380</v>
      </c>
      <c r="V1460" s="171"/>
      <c r="W1460" s="173">
        <f t="shared" si="149"/>
        <v>0</v>
      </c>
      <c r="X1460" s="174" t="str">
        <f t="shared" si="150"/>
        <v>8</v>
      </c>
      <c r="Y1460" s="171"/>
      <c r="Z1460" s="172">
        <f t="shared" si="151"/>
        <v>17790.400000000001</v>
      </c>
      <c r="AA1460" s="175">
        <f>VLOOKUP(G1460,Ma_KH!$A:$R,14,0)</f>
        <v>60</v>
      </c>
    </row>
    <row r="1461" spans="1:27" hidden="1" x14ac:dyDescent="0.25">
      <c r="A1461" s="179">
        <v>45989</v>
      </c>
      <c r="B1461" s="182">
        <v>4180590930</v>
      </c>
      <c r="C1461" s="178" t="s">
        <v>7767</v>
      </c>
      <c r="D1461" s="179">
        <v>45994</v>
      </c>
      <c r="E1461" s="180"/>
      <c r="F1461" s="178"/>
      <c r="G1461" s="32" t="s">
        <v>418</v>
      </c>
      <c r="H1461" s="180"/>
      <c r="I1461" s="182">
        <v>4180590930</v>
      </c>
      <c r="J1461" s="182" t="s">
        <v>1788</v>
      </c>
      <c r="K1461" s="332" t="s">
        <v>30</v>
      </c>
      <c r="L1461" s="21" t="str">
        <f>VLOOKUP($K1461,TONG_SL!$A:$D,2,0)</f>
        <v>Gà muối 500g</v>
      </c>
      <c r="N1461" s="21" t="str">
        <f t="shared" si="152"/>
        <v>K-C6</v>
      </c>
      <c r="Q1461" s="21" t="str">
        <f>VLOOKUP(K1461,TONG_SL!$A:$D,3,0)</f>
        <v>Túi</v>
      </c>
      <c r="R1461" s="1">
        <v>2</v>
      </c>
      <c r="S1461" s="171"/>
      <c r="T1461" s="171">
        <f>VLOOKUP(VLOOKUP(G1461,Ma_KH!$A:$R,18,0)&amp;K1461,Gia_MB!$A:$F,6,0)</f>
        <v>111058</v>
      </c>
      <c r="U1461" s="172">
        <f t="shared" si="148"/>
        <v>222116</v>
      </c>
      <c r="V1461" s="171"/>
      <c r="W1461" s="173">
        <f t="shared" si="149"/>
        <v>0</v>
      </c>
      <c r="X1461" s="174" t="str">
        <f t="shared" si="150"/>
        <v>8</v>
      </c>
      <c r="Y1461" s="171"/>
      <c r="Z1461" s="172">
        <f t="shared" si="151"/>
        <v>17769.28</v>
      </c>
      <c r="AA1461" s="175">
        <f>VLOOKUP(G1461,Ma_KH!$A:$R,14,0)</f>
        <v>60</v>
      </c>
    </row>
    <row r="1462" spans="1:27" hidden="1" x14ac:dyDescent="0.25">
      <c r="A1462" s="179">
        <v>45989</v>
      </c>
      <c r="B1462" s="182">
        <v>4180590930</v>
      </c>
      <c r="C1462" s="178" t="s">
        <v>7767</v>
      </c>
      <c r="D1462" s="179">
        <v>45994</v>
      </c>
      <c r="E1462" s="180"/>
      <c r="F1462" s="178"/>
      <c r="G1462" s="32" t="s">
        <v>418</v>
      </c>
      <c r="H1462" s="180"/>
      <c r="I1462" s="182">
        <v>4180590930</v>
      </c>
      <c r="J1462" s="182" t="s">
        <v>1788</v>
      </c>
      <c r="K1462" s="332" t="s">
        <v>27</v>
      </c>
      <c r="L1462" s="21" t="str">
        <f>VLOOKUP($K1462,TONG_SL!$A:$D,2,0)</f>
        <v>Chân giò heo muối 300g</v>
      </c>
      <c r="N1462" s="21" t="str">
        <f t="shared" si="152"/>
        <v>K-C6</v>
      </c>
      <c r="Q1462" s="21" t="str">
        <f>VLOOKUP(K1462,TONG_SL!$A:$D,3,0)</f>
        <v>Túi</v>
      </c>
      <c r="R1462" s="1">
        <v>8</v>
      </c>
      <c r="S1462" s="171"/>
      <c r="T1462" s="171">
        <f>VLOOKUP(VLOOKUP(G1462,Ma_KH!$A:$R,18,0)&amp;K1462,Gia_MB!$A:$F,6,0)</f>
        <v>73431</v>
      </c>
      <c r="U1462" s="172">
        <f t="shared" si="148"/>
        <v>587448</v>
      </c>
      <c r="V1462" s="171"/>
      <c r="W1462" s="173">
        <f t="shared" si="149"/>
        <v>0</v>
      </c>
      <c r="X1462" s="174" t="str">
        <f t="shared" si="150"/>
        <v>8</v>
      </c>
      <c r="Y1462" s="171"/>
      <c r="Z1462" s="172">
        <f t="shared" si="151"/>
        <v>46995.840000000004</v>
      </c>
      <c r="AA1462" s="175">
        <f>VLOOKUP(G1462,Ma_KH!$A:$R,14,0)</f>
        <v>60</v>
      </c>
    </row>
    <row r="1463" spans="1:27" hidden="1" x14ac:dyDescent="0.25">
      <c r="A1463" s="179">
        <v>45989</v>
      </c>
      <c r="B1463" s="182">
        <v>4180590930</v>
      </c>
      <c r="C1463" s="178" t="s">
        <v>7767</v>
      </c>
      <c r="D1463" s="179">
        <v>45994</v>
      </c>
      <c r="E1463" s="180"/>
      <c r="F1463" s="178"/>
      <c r="G1463" s="32" t="s">
        <v>418</v>
      </c>
      <c r="H1463" s="180"/>
      <c r="I1463" s="182">
        <v>4180590930</v>
      </c>
      <c r="J1463" s="182" t="s">
        <v>1788</v>
      </c>
      <c r="K1463" s="332" t="s">
        <v>48</v>
      </c>
      <c r="L1463" s="21" t="str">
        <f>VLOOKUP($K1463,TONG_SL!$A:$D,2,0)</f>
        <v>Mọc Nấm Hương 250g</v>
      </c>
      <c r="N1463" s="21" t="str">
        <f t="shared" si="152"/>
        <v>K-C6</v>
      </c>
      <c r="Q1463" s="21" t="str">
        <f>VLOOKUP(K1463,TONG_SL!$A:$D,3,0)</f>
        <v>Túi</v>
      </c>
      <c r="R1463" s="1">
        <v>2</v>
      </c>
      <c r="S1463" s="171"/>
      <c r="T1463" s="171">
        <f>VLOOKUP(VLOOKUP(G1463,Ma_KH!$A:$R,18,0)&amp;K1463,Gia_MB!$A:$F,6,0)</f>
        <v>46000</v>
      </c>
      <c r="U1463" s="172">
        <f t="shared" si="148"/>
        <v>92000</v>
      </c>
      <c r="V1463" s="171"/>
      <c r="W1463" s="173">
        <f t="shared" si="149"/>
        <v>0</v>
      </c>
      <c r="X1463" s="174" t="str">
        <f t="shared" si="150"/>
        <v>8</v>
      </c>
      <c r="Y1463" s="171"/>
      <c r="Z1463" s="172">
        <f t="shared" si="151"/>
        <v>7360</v>
      </c>
      <c r="AA1463" s="175">
        <f>VLOOKUP(G1463,Ma_KH!$A:$R,14,0)</f>
        <v>60</v>
      </c>
    </row>
    <row r="1464" spans="1:27" hidden="1" x14ac:dyDescent="0.25">
      <c r="A1464" s="179">
        <v>45989</v>
      </c>
      <c r="B1464" s="182">
        <v>4180599241</v>
      </c>
      <c r="C1464" s="178" t="s">
        <v>7767</v>
      </c>
      <c r="D1464" s="179">
        <v>45994</v>
      </c>
      <c r="E1464" s="180"/>
      <c r="F1464" s="178"/>
      <c r="G1464" s="32" t="s">
        <v>1039</v>
      </c>
      <c r="H1464" s="180"/>
      <c r="I1464" s="182">
        <v>4180599241</v>
      </c>
      <c r="J1464" s="182" t="s">
        <v>1788</v>
      </c>
      <c r="K1464" s="332" t="s">
        <v>48</v>
      </c>
      <c r="L1464" s="21" t="str">
        <f>VLOOKUP($K1464,TONG_SL!$A:$D,2,0)</f>
        <v>Mọc Nấm Hương 250g</v>
      </c>
      <c r="N1464" s="21" t="str">
        <f t="shared" si="152"/>
        <v>K-C6</v>
      </c>
      <c r="Q1464" s="21" t="str">
        <f>VLOOKUP(K1464,TONG_SL!$A:$D,3,0)</f>
        <v>Túi</v>
      </c>
      <c r="R1464" s="1">
        <v>2</v>
      </c>
      <c r="S1464" s="171"/>
      <c r="T1464" s="171">
        <f>VLOOKUP(VLOOKUP(G1464,Ma_KH!$A:$R,18,0)&amp;K1464,Gia_MB!$A:$F,6,0)</f>
        <v>46000</v>
      </c>
      <c r="U1464" s="172">
        <f t="shared" si="148"/>
        <v>92000</v>
      </c>
      <c r="V1464" s="171"/>
      <c r="W1464" s="173">
        <f t="shared" si="149"/>
        <v>0</v>
      </c>
      <c r="X1464" s="174" t="str">
        <f t="shared" si="150"/>
        <v>8</v>
      </c>
      <c r="Y1464" s="171"/>
      <c r="Z1464" s="172">
        <f t="shared" si="151"/>
        <v>7360</v>
      </c>
      <c r="AA1464" s="175">
        <f>VLOOKUP(G1464,Ma_KH!$A:$R,14,0)</f>
        <v>60</v>
      </c>
    </row>
    <row r="1465" spans="1:27" hidden="1" x14ac:dyDescent="0.25">
      <c r="A1465" s="179">
        <v>45989</v>
      </c>
      <c r="B1465" s="182">
        <v>4180599241</v>
      </c>
      <c r="C1465" s="178" t="s">
        <v>7767</v>
      </c>
      <c r="D1465" s="179">
        <v>45994</v>
      </c>
      <c r="E1465" s="180"/>
      <c r="F1465" s="178"/>
      <c r="G1465" s="32" t="s">
        <v>1039</v>
      </c>
      <c r="H1465" s="180"/>
      <c r="I1465" s="182">
        <v>4180599241</v>
      </c>
      <c r="J1465" s="182" t="s">
        <v>1788</v>
      </c>
      <c r="K1465" s="332" t="s">
        <v>30</v>
      </c>
      <c r="L1465" s="21" t="str">
        <f>VLOOKUP($K1465,TONG_SL!$A:$D,2,0)</f>
        <v>Gà muối 500g</v>
      </c>
      <c r="N1465" s="21" t="str">
        <f t="shared" si="152"/>
        <v>K-C6</v>
      </c>
      <c r="Q1465" s="21" t="str">
        <f>VLOOKUP(K1465,TONG_SL!$A:$D,3,0)</f>
        <v>Túi</v>
      </c>
      <c r="R1465" s="1">
        <v>4</v>
      </c>
      <c r="S1465" s="171"/>
      <c r="T1465" s="171">
        <f>VLOOKUP(VLOOKUP(G1465,Ma_KH!$A:$R,18,0)&amp;K1465,Gia_MB!$A:$F,6,0)</f>
        <v>111058</v>
      </c>
      <c r="U1465" s="172">
        <f t="shared" si="148"/>
        <v>444232</v>
      </c>
      <c r="V1465" s="171"/>
      <c r="W1465" s="173">
        <f t="shared" si="149"/>
        <v>0</v>
      </c>
      <c r="X1465" s="174" t="str">
        <f t="shared" si="150"/>
        <v>8</v>
      </c>
      <c r="Y1465" s="171"/>
      <c r="Z1465" s="172">
        <f t="shared" si="151"/>
        <v>35538.559999999998</v>
      </c>
      <c r="AA1465" s="175">
        <f>VLOOKUP(G1465,Ma_KH!$A:$R,14,0)</f>
        <v>60</v>
      </c>
    </row>
    <row r="1466" spans="1:27" hidden="1" x14ac:dyDescent="0.25">
      <c r="A1466" s="179">
        <v>45989</v>
      </c>
      <c r="B1466" s="182">
        <v>4180599241</v>
      </c>
      <c r="C1466" s="178" t="s">
        <v>7767</v>
      </c>
      <c r="D1466" s="179">
        <v>45994</v>
      </c>
      <c r="E1466" s="180"/>
      <c r="F1466" s="178"/>
      <c r="G1466" s="32" t="s">
        <v>1039</v>
      </c>
      <c r="H1466" s="180"/>
      <c r="I1466" s="182">
        <v>4180599241</v>
      </c>
      <c r="J1466" s="182" t="s">
        <v>1788</v>
      </c>
      <c r="K1466" s="332" t="s">
        <v>32</v>
      </c>
      <c r="L1466" s="21" t="str">
        <f>VLOOKUP($K1466,TONG_SL!$A:$D,2,0)</f>
        <v>Giò Tai Lưỡi Xào 250g</v>
      </c>
      <c r="N1466" s="21" t="str">
        <f t="shared" si="152"/>
        <v>K-C6</v>
      </c>
      <c r="Q1466" s="21" t="str">
        <f>VLOOKUP(K1466,TONG_SL!$A:$D,3,0)</f>
        <v>Túi</v>
      </c>
      <c r="R1466" s="1">
        <v>2</v>
      </c>
      <c r="S1466" s="171"/>
      <c r="T1466" s="171">
        <f>VLOOKUP(VLOOKUP(G1466,Ma_KH!$A:$R,18,0)&amp;K1466,Gia_MB!$A:$F,6,0)</f>
        <v>50182</v>
      </c>
      <c r="U1466" s="172">
        <f t="shared" si="148"/>
        <v>100364</v>
      </c>
      <c r="V1466" s="171"/>
      <c r="W1466" s="173">
        <f t="shared" si="149"/>
        <v>0</v>
      </c>
      <c r="X1466" s="174" t="str">
        <f t="shared" si="150"/>
        <v>8</v>
      </c>
      <c r="Y1466" s="171"/>
      <c r="Z1466" s="172">
        <f t="shared" si="151"/>
        <v>8029.12</v>
      </c>
      <c r="AA1466" s="175">
        <f>VLOOKUP(G1466,Ma_KH!$A:$R,14,0)</f>
        <v>60</v>
      </c>
    </row>
    <row r="1467" spans="1:27" hidden="1" x14ac:dyDescent="0.25">
      <c r="A1467" s="179">
        <v>45989</v>
      </c>
      <c r="B1467" s="182">
        <v>4180599644</v>
      </c>
      <c r="C1467" s="178" t="s">
        <v>7767</v>
      </c>
      <c r="D1467" s="179">
        <v>45994</v>
      </c>
      <c r="E1467" s="180"/>
      <c r="F1467" s="178"/>
      <c r="G1467" s="32" t="s">
        <v>1421</v>
      </c>
      <c r="H1467" s="180"/>
      <c r="I1467" s="182">
        <v>4180599644</v>
      </c>
      <c r="J1467" s="182" t="s">
        <v>1788</v>
      </c>
      <c r="K1467" s="332" t="s">
        <v>32</v>
      </c>
      <c r="L1467" s="21" t="str">
        <f>VLOOKUP($K1467,TONG_SL!$A:$D,2,0)</f>
        <v>Giò Tai Lưỡi Xào 250g</v>
      </c>
      <c r="N1467" s="21" t="str">
        <f t="shared" si="152"/>
        <v>K-C6</v>
      </c>
      <c r="Q1467" s="21" t="str">
        <f>VLOOKUP(K1467,TONG_SL!$A:$D,3,0)</f>
        <v>Túi</v>
      </c>
      <c r="R1467" s="1">
        <v>5</v>
      </c>
      <c r="S1467" s="171"/>
      <c r="T1467" s="171">
        <f>VLOOKUP(VLOOKUP(G1467,Ma_KH!$A:$R,18,0)&amp;K1467,Gia_MB!$A:$F,6,0)</f>
        <v>50182</v>
      </c>
      <c r="U1467" s="172">
        <f t="shared" si="148"/>
        <v>250910</v>
      </c>
      <c r="V1467" s="171"/>
      <c r="W1467" s="173">
        <f t="shared" si="149"/>
        <v>0</v>
      </c>
      <c r="X1467" s="174" t="str">
        <f t="shared" si="150"/>
        <v>8</v>
      </c>
      <c r="Y1467" s="171"/>
      <c r="Z1467" s="172">
        <f t="shared" si="151"/>
        <v>20072.8</v>
      </c>
      <c r="AA1467" s="175">
        <f>VLOOKUP(G1467,Ma_KH!$A:$R,14,0)</f>
        <v>60</v>
      </c>
    </row>
    <row r="1468" spans="1:27" hidden="1" x14ac:dyDescent="0.25">
      <c r="A1468" s="179">
        <v>45989</v>
      </c>
      <c r="B1468" s="182">
        <v>4180599644</v>
      </c>
      <c r="C1468" s="178" t="s">
        <v>7767</v>
      </c>
      <c r="D1468" s="179">
        <v>45994</v>
      </c>
      <c r="E1468" s="180"/>
      <c r="F1468" s="178"/>
      <c r="G1468" s="32" t="s">
        <v>1421</v>
      </c>
      <c r="H1468" s="180"/>
      <c r="I1468" s="182">
        <v>4180599644</v>
      </c>
      <c r="J1468" s="182" t="s">
        <v>1788</v>
      </c>
      <c r="K1468" s="332" t="s">
        <v>27</v>
      </c>
      <c r="L1468" s="21" t="str">
        <f>VLOOKUP($K1468,TONG_SL!$A:$D,2,0)</f>
        <v>Chân giò heo muối 300g</v>
      </c>
      <c r="N1468" s="21" t="str">
        <f t="shared" si="152"/>
        <v>K-C6</v>
      </c>
      <c r="Q1468" s="21" t="str">
        <f>VLOOKUP(K1468,TONG_SL!$A:$D,3,0)</f>
        <v>Túi</v>
      </c>
      <c r="R1468" s="1">
        <v>4</v>
      </c>
      <c r="S1468" s="171"/>
      <c r="T1468" s="171">
        <f>VLOOKUP(VLOOKUP(G1468,Ma_KH!$A:$R,18,0)&amp;K1468,Gia_MB!$A:$F,6,0)</f>
        <v>73431</v>
      </c>
      <c r="U1468" s="172">
        <f t="shared" si="148"/>
        <v>293724</v>
      </c>
      <c r="V1468" s="171"/>
      <c r="W1468" s="173">
        <f t="shared" si="149"/>
        <v>0</v>
      </c>
      <c r="X1468" s="174" t="str">
        <f t="shared" si="150"/>
        <v>8</v>
      </c>
      <c r="Y1468" s="171"/>
      <c r="Z1468" s="172">
        <f t="shared" si="151"/>
        <v>23497.920000000002</v>
      </c>
      <c r="AA1468" s="175">
        <f>VLOOKUP(G1468,Ma_KH!$A:$R,14,0)</f>
        <v>60</v>
      </c>
    </row>
    <row r="1469" spans="1:27" hidden="1" x14ac:dyDescent="0.25">
      <c r="A1469" s="179">
        <v>45989</v>
      </c>
      <c r="B1469" s="182">
        <v>4180599644</v>
      </c>
      <c r="C1469" s="178" t="s">
        <v>7767</v>
      </c>
      <c r="D1469" s="179">
        <v>45994</v>
      </c>
      <c r="E1469" s="180"/>
      <c r="F1469" s="178"/>
      <c r="G1469" s="32" t="s">
        <v>1421</v>
      </c>
      <c r="H1469" s="180"/>
      <c r="I1469" s="182">
        <v>4180599644</v>
      </c>
      <c r="J1469" s="182" t="s">
        <v>1788</v>
      </c>
      <c r="K1469" s="332" t="s">
        <v>34</v>
      </c>
      <c r="L1469" s="21" t="str">
        <f>VLOOKUP($K1469,TONG_SL!$A:$D,2,0)</f>
        <v>Tai heo muối 200g</v>
      </c>
      <c r="N1469" s="21" t="str">
        <f t="shared" si="152"/>
        <v>K-C6</v>
      </c>
      <c r="Q1469" s="21" t="str">
        <f>VLOOKUP(K1469,TONG_SL!$A:$D,3,0)</f>
        <v>Túi</v>
      </c>
      <c r="R1469" s="1">
        <v>5</v>
      </c>
      <c r="S1469" s="171"/>
      <c r="T1469" s="171">
        <f>VLOOKUP(VLOOKUP(G1469,Ma_KH!$A:$R,18,0)&amp;K1469,Gia_MB!$A:$F,6,0)</f>
        <v>55595</v>
      </c>
      <c r="U1469" s="172">
        <f t="shared" si="148"/>
        <v>277975</v>
      </c>
      <c r="V1469" s="171"/>
      <c r="W1469" s="173">
        <f t="shared" si="149"/>
        <v>0</v>
      </c>
      <c r="X1469" s="174" t="str">
        <f t="shared" si="150"/>
        <v>8</v>
      </c>
      <c r="Y1469" s="171"/>
      <c r="Z1469" s="172">
        <f t="shared" si="151"/>
        <v>22238</v>
      </c>
      <c r="AA1469" s="175">
        <f>VLOOKUP(G1469,Ma_KH!$A:$R,14,0)</f>
        <v>60</v>
      </c>
    </row>
    <row r="1470" spans="1:27" hidden="1" x14ac:dyDescent="0.25">
      <c r="A1470" s="179">
        <v>45989</v>
      </c>
      <c r="B1470" s="182">
        <v>4180599644</v>
      </c>
      <c r="C1470" s="178" t="s">
        <v>7767</v>
      </c>
      <c r="D1470" s="179">
        <v>45994</v>
      </c>
      <c r="E1470" s="180"/>
      <c r="F1470" s="178"/>
      <c r="G1470" s="32" t="s">
        <v>1421</v>
      </c>
      <c r="H1470" s="180"/>
      <c r="I1470" s="182">
        <v>4180599644</v>
      </c>
      <c r="J1470" s="182" t="s">
        <v>1788</v>
      </c>
      <c r="K1470" s="332" t="s">
        <v>48</v>
      </c>
      <c r="L1470" s="21" t="str">
        <f>VLOOKUP($K1470,TONG_SL!$A:$D,2,0)</f>
        <v>Mọc Nấm Hương 250g</v>
      </c>
      <c r="N1470" s="21" t="str">
        <f t="shared" si="152"/>
        <v>K-C6</v>
      </c>
      <c r="Q1470" s="21" t="str">
        <f>VLOOKUP(K1470,TONG_SL!$A:$D,3,0)</f>
        <v>Túi</v>
      </c>
      <c r="R1470" s="1">
        <v>3</v>
      </c>
      <c r="S1470" s="171"/>
      <c r="T1470" s="171">
        <f>VLOOKUP(VLOOKUP(G1470,Ma_KH!$A:$R,18,0)&amp;K1470,Gia_MB!$A:$F,6,0)</f>
        <v>46000</v>
      </c>
      <c r="U1470" s="172">
        <f t="shared" si="148"/>
        <v>138000</v>
      </c>
      <c r="V1470" s="171"/>
      <c r="W1470" s="173">
        <f t="shared" si="149"/>
        <v>0</v>
      </c>
      <c r="X1470" s="174" t="str">
        <f t="shared" si="150"/>
        <v>8</v>
      </c>
      <c r="Y1470" s="171"/>
      <c r="Z1470" s="172">
        <f t="shared" si="151"/>
        <v>11040</v>
      </c>
      <c r="AA1470" s="175">
        <f>VLOOKUP(G1470,Ma_KH!$A:$R,14,0)</f>
        <v>60</v>
      </c>
    </row>
    <row r="1471" spans="1:27" hidden="1" x14ac:dyDescent="0.25">
      <c r="A1471" s="179">
        <v>45989</v>
      </c>
      <c r="B1471" s="182">
        <v>4180599644</v>
      </c>
      <c r="C1471" s="178" t="s">
        <v>7767</v>
      </c>
      <c r="D1471" s="179">
        <v>45994</v>
      </c>
      <c r="E1471" s="180"/>
      <c r="F1471" s="178"/>
      <c r="G1471" s="32" t="s">
        <v>1421</v>
      </c>
      <c r="H1471" s="180"/>
      <c r="I1471" s="182">
        <v>4180599644</v>
      </c>
      <c r="J1471" s="182" t="s">
        <v>1788</v>
      </c>
      <c r="K1471" s="332" t="s">
        <v>30</v>
      </c>
      <c r="L1471" s="21" t="str">
        <f>VLOOKUP($K1471,TONG_SL!$A:$D,2,0)</f>
        <v>Gà muối 500g</v>
      </c>
      <c r="N1471" s="21" t="str">
        <f t="shared" si="152"/>
        <v>K-C6</v>
      </c>
      <c r="Q1471" s="21" t="str">
        <f>VLOOKUP(K1471,TONG_SL!$A:$D,3,0)</f>
        <v>Túi</v>
      </c>
      <c r="R1471" s="1">
        <v>2</v>
      </c>
      <c r="S1471" s="171"/>
      <c r="T1471" s="171">
        <f>VLOOKUP(VLOOKUP(G1471,Ma_KH!$A:$R,18,0)&amp;K1471,Gia_MB!$A:$F,6,0)</f>
        <v>111058</v>
      </c>
      <c r="U1471" s="172">
        <f t="shared" si="148"/>
        <v>222116</v>
      </c>
      <c r="V1471" s="171"/>
      <c r="W1471" s="173">
        <f t="shared" si="149"/>
        <v>0</v>
      </c>
      <c r="X1471" s="174" t="str">
        <f t="shared" si="150"/>
        <v>8</v>
      </c>
      <c r="Y1471" s="171"/>
      <c r="Z1471" s="172">
        <f t="shared" si="151"/>
        <v>17769.28</v>
      </c>
      <c r="AA1471" s="175">
        <f>VLOOKUP(G1471,Ma_KH!$A:$R,14,0)</f>
        <v>60</v>
      </c>
    </row>
    <row r="1472" spans="1:27" hidden="1" x14ac:dyDescent="0.25">
      <c r="A1472" s="179">
        <v>45989</v>
      </c>
      <c r="B1472" s="182">
        <v>4180599649</v>
      </c>
      <c r="C1472" s="178" t="s">
        <v>7767</v>
      </c>
      <c r="D1472" s="179">
        <v>45994</v>
      </c>
      <c r="E1472" s="180"/>
      <c r="F1472" s="178"/>
      <c r="G1472" s="32" t="s">
        <v>204</v>
      </c>
      <c r="H1472" s="180"/>
      <c r="I1472" s="182">
        <v>4180599649</v>
      </c>
      <c r="J1472" s="182" t="s">
        <v>1788</v>
      </c>
      <c r="K1472" s="332" t="s">
        <v>34</v>
      </c>
      <c r="L1472" s="21" t="str">
        <f>VLOOKUP($K1472,TONG_SL!$A:$D,2,0)</f>
        <v>Tai heo muối 200g</v>
      </c>
      <c r="N1472" s="21" t="str">
        <f t="shared" si="152"/>
        <v>K-C6</v>
      </c>
      <c r="Q1472" s="21" t="str">
        <f>VLOOKUP(K1472,TONG_SL!$A:$D,3,0)</f>
        <v>Túi</v>
      </c>
      <c r="R1472" s="1">
        <v>2</v>
      </c>
      <c r="S1472" s="171"/>
      <c r="T1472" s="171">
        <f>VLOOKUP(VLOOKUP(G1472,Ma_KH!$A:$R,18,0)&amp;K1472,Gia_MB!$A:$F,6,0)</f>
        <v>55595</v>
      </c>
      <c r="U1472" s="172">
        <f t="shared" si="148"/>
        <v>111190</v>
      </c>
      <c r="V1472" s="171"/>
      <c r="W1472" s="173">
        <f t="shared" si="149"/>
        <v>0</v>
      </c>
      <c r="X1472" s="174" t="str">
        <f t="shared" si="150"/>
        <v>8</v>
      </c>
      <c r="Y1472" s="171"/>
      <c r="Z1472" s="172">
        <f t="shared" si="151"/>
        <v>8895.2000000000007</v>
      </c>
      <c r="AA1472" s="175">
        <f>VLOOKUP(G1472,Ma_KH!$A:$R,14,0)</f>
        <v>60</v>
      </c>
    </row>
    <row r="1473" spans="1:27" hidden="1" x14ac:dyDescent="0.25">
      <c r="A1473" s="179">
        <v>45989</v>
      </c>
      <c r="B1473" s="182">
        <v>4180599649</v>
      </c>
      <c r="C1473" s="178" t="s">
        <v>7767</v>
      </c>
      <c r="D1473" s="179">
        <v>45994</v>
      </c>
      <c r="E1473" s="180"/>
      <c r="F1473" s="178"/>
      <c r="G1473" s="32" t="s">
        <v>204</v>
      </c>
      <c r="H1473" s="180"/>
      <c r="I1473" s="182">
        <v>4180599649</v>
      </c>
      <c r="J1473" s="182" t="s">
        <v>1788</v>
      </c>
      <c r="K1473" s="332" t="s">
        <v>32</v>
      </c>
      <c r="L1473" s="21" t="str">
        <f>VLOOKUP($K1473,TONG_SL!$A:$D,2,0)</f>
        <v>Giò Tai Lưỡi Xào 250g</v>
      </c>
      <c r="N1473" s="21" t="str">
        <f t="shared" si="152"/>
        <v>K-C6</v>
      </c>
      <c r="Q1473" s="21" t="str">
        <f>VLOOKUP(K1473,TONG_SL!$A:$D,3,0)</f>
        <v>Túi</v>
      </c>
      <c r="R1473" s="1">
        <v>6</v>
      </c>
      <c r="S1473" s="171"/>
      <c r="T1473" s="171">
        <f>VLOOKUP(VLOOKUP(G1473,Ma_KH!$A:$R,18,0)&amp;K1473,Gia_MB!$A:$F,6,0)</f>
        <v>50182</v>
      </c>
      <c r="U1473" s="172">
        <f t="shared" si="148"/>
        <v>301092</v>
      </c>
      <c r="V1473" s="171"/>
      <c r="W1473" s="173">
        <f t="shared" si="149"/>
        <v>0</v>
      </c>
      <c r="X1473" s="174" t="str">
        <f t="shared" si="150"/>
        <v>8</v>
      </c>
      <c r="Y1473" s="171"/>
      <c r="Z1473" s="172">
        <f t="shared" si="151"/>
        <v>24087.360000000001</v>
      </c>
      <c r="AA1473" s="175">
        <f>VLOOKUP(G1473,Ma_KH!$A:$R,14,0)</f>
        <v>60</v>
      </c>
    </row>
    <row r="1474" spans="1:27" hidden="1" x14ac:dyDescent="0.25">
      <c r="A1474" s="179">
        <v>45989</v>
      </c>
      <c r="B1474" s="182">
        <v>4180599649</v>
      </c>
      <c r="C1474" s="178" t="s">
        <v>7767</v>
      </c>
      <c r="D1474" s="179">
        <v>45994</v>
      </c>
      <c r="E1474" s="180"/>
      <c r="F1474" s="178"/>
      <c r="G1474" s="32" t="s">
        <v>204</v>
      </c>
      <c r="H1474" s="180"/>
      <c r="I1474" s="182">
        <v>4180599649</v>
      </c>
      <c r="J1474" s="182" t="s">
        <v>1788</v>
      </c>
      <c r="K1474" s="332" t="s">
        <v>27</v>
      </c>
      <c r="L1474" s="21" t="str">
        <f>VLOOKUP($K1474,TONG_SL!$A:$D,2,0)</f>
        <v>Chân giò heo muối 300g</v>
      </c>
      <c r="N1474" s="21" t="str">
        <f t="shared" si="152"/>
        <v>K-C6</v>
      </c>
      <c r="Q1474" s="21" t="str">
        <f>VLOOKUP(K1474,TONG_SL!$A:$D,3,0)</f>
        <v>Túi</v>
      </c>
      <c r="R1474" s="1">
        <v>4</v>
      </c>
      <c r="S1474" s="171"/>
      <c r="T1474" s="171">
        <f>VLOOKUP(VLOOKUP(G1474,Ma_KH!$A:$R,18,0)&amp;K1474,Gia_MB!$A:$F,6,0)</f>
        <v>73431</v>
      </c>
      <c r="U1474" s="172">
        <f t="shared" si="148"/>
        <v>293724</v>
      </c>
      <c r="V1474" s="171"/>
      <c r="W1474" s="173">
        <f t="shared" si="149"/>
        <v>0</v>
      </c>
      <c r="X1474" s="174" t="str">
        <f t="shared" si="150"/>
        <v>8</v>
      </c>
      <c r="Y1474" s="171"/>
      <c r="Z1474" s="172">
        <f t="shared" si="151"/>
        <v>23497.920000000002</v>
      </c>
      <c r="AA1474" s="175">
        <f>VLOOKUP(G1474,Ma_KH!$A:$R,14,0)</f>
        <v>60</v>
      </c>
    </row>
    <row r="1475" spans="1:27" hidden="1" x14ac:dyDescent="0.25">
      <c r="A1475" s="179">
        <v>45989</v>
      </c>
      <c r="B1475" s="182">
        <v>4180599649</v>
      </c>
      <c r="C1475" s="178" t="s">
        <v>7767</v>
      </c>
      <c r="D1475" s="179">
        <v>45994</v>
      </c>
      <c r="E1475" s="180"/>
      <c r="F1475" s="178"/>
      <c r="G1475" s="32" t="s">
        <v>204</v>
      </c>
      <c r="H1475" s="180"/>
      <c r="I1475" s="182">
        <v>4180599649</v>
      </c>
      <c r="J1475" s="182" t="s">
        <v>1788</v>
      </c>
      <c r="K1475" s="332" t="s">
        <v>48</v>
      </c>
      <c r="L1475" s="21" t="str">
        <f>VLOOKUP($K1475,TONG_SL!$A:$D,2,0)</f>
        <v>Mọc Nấm Hương 250g</v>
      </c>
      <c r="N1475" s="21" t="str">
        <f t="shared" si="152"/>
        <v>K-C6</v>
      </c>
      <c r="Q1475" s="21" t="str">
        <f>VLOOKUP(K1475,TONG_SL!$A:$D,3,0)</f>
        <v>Túi</v>
      </c>
      <c r="R1475" s="1">
        <v>3</v>
      </c>
      <c r="S1475" s="171"/>
      <c r="T1475" s="171">
        <f>VLOOKUP(VLOOKUP(G1475,Ma_KH!$A:$R,18,0)&amp;K1475,Gia_MB!$A:$F,6,0)</f>
        <v>46000</v>
      </c>
      <c r="U1475" s="172">
        <f t="shared" si="148"/>
        <v>138000</v>
      </c>
      <c r="V1475" s="171"/>
      <c r="W1475" s="173">
        <f t="shared" si="149"/>
        <v>0</v>
      </c>
      <c r="X1475" s="174" t="str">
        <f t="shared" si="150"/>
        <v>8</v>
      </c>
      <c r="Y1475" s="171"/>
      <c r="Z1475" s="172">
        <f t="shared" si="151"/>
        <v>11040</v>
      </c>
      <c r="AA1475" s="175">
        <f>VLOOKUP(G1475,Ma_KH!$A:$R,14,0)</f>
        <v>60</v>
      </c>
    </row>
    <row r="1476" spans="1:27" hidden="1" x14ac:dyDescent="0.25">
      <c r="A1476" s="179">
        <v>45989</v>
      </c>
      <c r="B1476" s="182">
        <v>4180599649</v>
      </c>
      <c r="C1476" s="178" t="s">
        <v>7767</v>
      </c>
      <c r="D1476" s="179">
        <v>45994</v>
      </c>
      <c r="E1476" s="180"/>
      <c r="F1476" s="178"/>
      <c r="G1476" s="32" t="s">
        <v>204</v>
      </c>
      <c r="H1476" s="180"/>
      <c r="I1476" s="182">
        <v>4180599649</v>
      </c>
      <c r="J1476" s="182" t="s">
        <v>1788</v>
      </c>
      <c r="K1476" s="332" t="s">
        <v>30</v>
      </c>
      <c r="L1476" s="21" t="str">
        <f>VLOOKUP($K1476,TONG_SL!$A:$D,2,0)</f>
        <v>Gà muối 500g</v>
      </c>
      <c r="N1476" s="21" t="str">
        <f t="shared" si="152"/>
        <v>K-C6</v>
      </c>
      <c r="Q1476" s="21" t="str">
        <f>VLOOKUP(K1476,TONG_SL!$A:$D,3,0)</f>
        <v>Túi</v>
      </c>
      <c r="R1476" s="1">
        <v>1</v>
      </c>
      <c r="S1476" s="171"/>
      <c r="T1476" s="171">
        <f>VLOOKUP(VLOOKUP(G1476,Ma_KH!$A:$R,18,0)&amp;K1476,Gia_MB!$A:$F,6,0)</f>
        <v>111058</v>
      </c>
      <c r="U1476" s="172">
        <f t="shared" si="148"/>
        <v>111058</v>
      </c>
      <c r="V1476" s="171"/>
      <c r="W1476" s="173">
        <f t="shared" si="149"/>
        <v>0</v>
      </c>
      <c r="X1476" s="174" t="str">
        <f t="shared" si="150"/>
        <v>8</v>
      </c>
      <c r="Y1476" s="171"/>
      <c r="Z1476" s="172">
        <f t="shared" si="151"/>
        <v>8884.64</v>
      </c>
      <c r="AA1476" s="175">
        <f>VLOOKUP(G1476,Ma_KH!$A:$R,14,0)</f>
        <v>60</v>
      </c>
    </row>
    <row r="1477" spans="1:27" hidden="1" x14ac:dyDescent="0.25">
      <c r="A1477" s="179">
        <v>45989</v>
      </c>
      <c r="B1477" s="182">
        <v>4180599650</v>
      </c>
      <c r="C1477" s="178" t="s">
        <v>7767</v>
      </c>
      <c r="D1477" s="179">
        <v>45994</v>
      </c>
      <c r="E1477" s="180"/>
      <c r="F1477" s="178"/>
      <c r="G1477" s="32" t="s">
        <v>1433</v>
      </c>
      <c r="H1477" s="180"/>
      <c r="I1477" s="182">
        <v>4180599650</v>
      </c>
      <c r="J1477" s="182" t="s">
        <v>1788</v>
      </c>
      <c r="K1477" s="332" t="s">
        <v>34</v>
      </c>
      <c r="L1477" s="21" t="str">
        <f>VLOOKUP($K1477,TONG_SL!$A:$D,2,0)</f>
        <v>Tai heo muối 200g</v>
      </c>
      <c r="N1477" s="21" t="str">
        <f t="shared" si="152"/>
        <v>K-C6</v>
      </c>
      <c r="Q1477" s="21" t="str">
        <f>VLOOKUP(K1477,TONG_SL!$A:$D,3,0)</f>
        <v>Túi</v>
      </c>
      <c r="R1477" s="1">
        <v>6</v>
      </c>
      <c r="S1477" s="171"/>
      <c r="T1477" s="171">
        <f>VLOOKUP(VLOOKUP(G1477,Ma_KH!$A:$R,18,0)&amp;K1477,Gia_MB!$A:$F,6,0)</f>
        <v>55595</v>
      </c>
      <c r="U1477" s="172">
        <f t="shared" si="148"/>
        <v>333570</v>
      </c>
      <c r="V1477" s="171"/>
      <c r="W1477" s="173">
        <f t="shared" si="149"/>
        <v>0</v>
      </c>
      <c r="X1477" s="174" t="str">
        <f t="shared" si="150"/>
        <v>8</v>
      </c>
      <c r="Y1477" s="171"/>
      <c r="Z1477" s="172">
        <f t="shared" si="151"/>
        <v>26685.600000000002</v>
      </c>
      <c r="AA1477" s="175">
        <f>VLOOKUP(G1477,Ma_KH!$A:$R,14,0)</f>
        <v>60</v>
      </c>
    </row>
    <row r="1478" spans="1:27" hidden="1" x14ac:dyDescent="0.25">
      <c r="A1478" s="179">
        <v>45989</v>
      </c>
      <c r="B1478" s="182">
        <v>4180599650</v>
      </c>
      <c r="C1478" s="178" t="s">
        <v>7767</v>
      </c>
      <c r="D1478" s="179">
        <v>45994</v>
      </c>
      <c r="E1478" s="180"/>
      <c r="F1478" s="178"/>
      <c r="G1478" s="32" t="s">
        <v>1433</v>
      </c>
      <c r="H1478" s="180"/>
      <c r="I1478" s="182">
        <v>4180599650</v>
      </c>
      <c r="J1478" s="182" t="s">
        <v>1788</v>
      </c>
      <c r="K1478" s="332" t="s">
        <v>27</v>
      </c>
      <c r="L1478" s="21" t="str">
        <f>VLOOKUP($K1478,TONG_SL!$A:$D,2,0)</f>
        <v>Chân giò heo muối 300g</v>
      </c>
      <c r="N1478" s="21" t="str">
        <f t="shared" si="152"/>
        <v>K-C6</v>
      </c>
      <c r="Q1478" s="21" t="str">
        <f>VLOOKUP(K1478,TONG_SL!$A:$D,3,0)</f>
        <v>Túi</v>
      </c>
      <c r="R1478" s="1">
        <v>12</v>
      </c>
      <c r="S1478" s="171"/>
      <c r="T1478" s="171">
        <f>VLOOKUP(VLOOKUP(G1478,Ma_KH!$A:$R,18,0)&amp;K1478,Gia_MB!$A:$F,6,0)</f>
        <v>73431</v>
      </c>
      <c r="U1478" s="172">
        <f t="shared" si="148"/>
        <v>881172</v>
      </c>
      <c r="V1478" s="171"/>
      <c r="W1478" s="173">
        <f t="shared" si="149"/>
        <v>0</v>
      </c>
      <c r="X1478" s="174" t="str">
        <f t="shared" si="150"/>
        <v>8</v>
      </c>
      <c r="Y1478" s="171"/>
      <c r="Z1478" s="172">
        <f t="shared" si="151"/>
        <v>70493.759999999995</v>
      </c>
      <c r="AA1478" s="175">
        <f>VLOOKUP(G1478,Ma_KH!$A:$R,14,0)</f>
        <v>60</v>
      </c>
    </row>
    <row r="1479" spans="1:27" hidden="1" x14ac:dyDescent="0.25">
      <c r="A1479" s="179">
        <v>45989</v>
      </c>
      <c r="B1479" s="182">
        <v>4180599650</v>
      </c>
      <c r="C1479" s="178" t="s">
        <v>7767</v>
      </c>
      <c r="D1479" s="179">
        <v>45994</v>
      </c>
      <c r="E1479" s="180"/>
      <c r="F1479" s="178"/>
      <c r="G1479" s="32" t="s">
        <v>1433</v>
      </c>
      <c r="H1479" s="180"/>
      <c r="I1479" s="182">
        <v>4180599650</v>
      </c>
      <c r="J1479" s="182" t="s">
        <v>1788</v>
      </c>
      <c r="K1479" s="332" t="s">
        <v>30</v>
      </c>
      <c r="L1479" s="21" t="str">
        <f>VLOOKUP($K1479,TONG_SL!$A:$D,2,0)</f>
        <v>Gà muối 500g</v>
      </c>
      <c r="N1479" s="21" t="str">
        <f t="shared" si="152"/>
        <v>K-C6</v>
      </c>
      <c r="Q1479" s="21" t="str">
        <f>VLOOKUP(K1479,TONG_SL!$A:$D,3,0)</f>
        <v>Túi</v>
      </c>
      <c r="R1479" s="1">
        <v>1</v>
      </c>
      <c r="S1479" s="171"/>
      <c r="T1479" s="171">
        <f>VLOOKUP(VLOOKUP(G1479,Ma_KH!$A:$R,18,0)&amp;K1479,Gia_MB!$A:$F,6,0)</f>
        <v>111058</v>
      </c>
      <c r="U1479" s="172">
        <f t="shared" si="148"/>
        <v>111058</v>
      </c>
      <c r="V1479" s="171"/>
      <c r="W1479" s="173">
        <f t="shared" si="149"/>
        <v>0</v>
      </c>
      <c r="X1479" s="174" t="str">
        <f t="shared" si="150"/>
        <v>8</v>
      </c>
      <c r="Y1479" s="171"/>
      <c r="Z1479" s="172">
        <f t="shared" si="151"/>
        <v>8884.64</v>
      </c>
      <c r="AA1479" s="175">
        <f>VLOOKUP(G1479,Ma_KH!$A:$R,14,0)</f>
        <v>60</v>
      </c>
    </row>
    <row r="1480" spans="1:27" hidden="1" x14ac:dyDescent="0.25">
      <c r="A1480" s="179">
        <v>45989</v>
      </c>
      <c r="B1480" s="182">
        <v>4180599684</v>
      </c>
      <c r="C1480" s="178" t="s">
        <v>7767</v>
      </c>
      <c r="D1480" s="179">
        <v>45994</v>
      </c>
      <c r="E1480" s="180"/>
      <c r="F1480" s="178"/>
      <c r="G1480" s="32" t="s">
        <v>1504</v>
      </c>
      <c r="H1480" s="180"/>
      <c r="I1480" s="182">
        <v>4180599684</v>
      </c>
      <c r="J1480" s="182" t="s">
        <v>1788</v>
      </c>
      <c r="K1480" s="332" t="s">
        <v>27</v>
      </c>
      <c r="L1480" s="21" t="str">
        <f>VLOOKUP($K1480,TONG_SL!$A:$D,2,0)</f>
        <v>Chân giò heo muối 300g</v>
      </c>
      <c r="N1480" s="21" t="str">
        <f t="shared" si="152"/>
        <v>K-C6</v>
      </c>
      <c r="Q1480" s="21" t="str">
        <f>VLOOKUP(K1480,TONG_SL!$A:$D,3,0)</f>
        <v>Túi</v>
      </c>
      <c r="R1480" s="1">
        <v>11</v>
      </c>
      <c r="S1480" s="171"/>
      <c r="T1480" s="171">
        <f>VLOOKUP(VLOOKUP(G1480,Ma_KH!$A:$R,18,0)&amp;K1480,Gia_MB!$A:$F,6,0)</f>
        <v>73431</v>
      </c>
      <c r="U1480" s="172">
        <f t="shared" si="148"/>
        <v>807741</v>
      </c>
      <c r="V1480" s="171"/>
      <c r="W1480" s="173">
        <f t="shared" si="149"/>
        <v>0</v>
      </c>
      <c r="X1480" s="174" t="str">
        <f t="shared" si="150"/>
        <v>8</v>
      </c>
      <c r="Y1480" s="171"/>
      <c r="Z1480" s="172">
        <f t="shared" si="151"/>
        <v>64619.28</v>
      </c>
      <c r="AA1480" s="175">
        <f>VLOOKUP(G1480,Ma_KH!$A:$R,14,0)</f>
        <v>60</v>
      </c>
    </row>
    <row r="1481" spans="1:27" hidden="1" x14ac:dyDescent="0.25">
      <c r="A1481" s="179">
        <v>45989</v>
      </c>
      <c r="B1481" s="182">
        <v>4180599684</v>
      </c>
      <c r="C1481" s="178" t="s">
        <v>7767</v>
      </c>
      <c r="D1481" s="179">
        <v>45994</v>
      </c>
      <c r="E1481" s="180"/>
      <c r="F1481" s="178"/>
      <c r="G1481" s="32" t="s">
        <v>1504</v>
      </c>
      <c r="H1481" s="180"/>
      <c r="I1481" s="182">
        <v>4180599684</v>
      </c>
      <c r="J1481" s="182" t="s">
        <v>1788</v>
      </c>
      <c r="K1481" s="332" t="s">
        <v>48</v>
      </c>
      <c r="L1481" s="21" t="str">
        <f>VLOOKUP($K1481,TONG_SL!$A:$D,2,0)</f>
        <v>Mọc Nấm Hương 250g</v>
      </c>
      <c r="N1481" s="21" t="str">
        <f t="shared" si="152"/>
        <v>K-C6</v>
      </c>
      <c r="Q1481" s="21" t="str">
        <f>VLOOKUP(K1481,TONG_SL!$A:$D,3,0)</f>
        <v>Túi</v>
      </c>
      <c r="R1481" s="1">
        <v>3</v>
      </c>
      <c r="S1481" s="171"/>
      <c r="T1481" s="171">
        <f>VLOOKUP(VLOOKUP(G1481,Ma_KH!$A:$R,18,0)&amp;K1481,Gia_MB!$A:$F,6,0)</f>
        <v>46000</v>
      </c>
      <c r="U1481" s="172">
        <f t="shared" si="148"/>
        <v>138000</v>
      </c>
      <c r="V1481" s="171"/>
      <c r="W1481" s="173">
        <f t="shared" si="149"/>
        <v>0</v>
      </c>
      <c r="X1481" s="174" t="str">
        <f t="shared" si="150"/>
        <v>8</v>
      </c>
      <c r="Y1481" s="171"/>
      <c r="Z1481" s="172">
        <f t="shared" si="151"/>
        <v>11040</v>
      </c>
      <c r="AA1481" s="175">
        <f>VLOOKUP(G1481,Ma_KH!$A:$R,14,0)</f>
        <v>60</v>
      </c>
    </row>
    <row r="1482" spans="1:27" hidden="1" x14ac:dyDescent="0.25">
      <c r="A1482" s="179">
        <v>45989</v>
      </c>
      <c r="B1482" s="182">
        <v>4180599684</v>
      </c>
      <c r="C1482" s="178" t="s">
        <v>7767</v>
      </c>
      <c r="D1482" s="179">
        <v>45994</v>
      </c>
      <c r="E1482" s="180"/>
      <c r="F1482" s="178"/>
      <c r="G1482" s="32" t="s">
        <v>1504</v>
      </c>
      <c r="H1482" s="180"/>
      <c r="I1482" s="182">
        <v>4180599684</v>
      </c>
      <c r="J1482" s="182" t="s">
        <v>1788</v>
      </c>
      <c r="K1482" s="332" t="s">
        <v>30</v>
      </c>
      <c r="L1482" s="21" t="str">
        <f>VLOOKUP($K1482,TONG_SL!$A:$D,2,0)</f>
        <v>Gà muối 500g</v>
      </c>
      <c r="N1482" s="21" t="str">
        <f t="shared" si="152"/>
        <v>K-C6</v>
      </c>
      <c r="Q1482" s="21" t="str">
        <f>VLOOKUP(K1482,TONG_SL!$A:$D,3,0)</f>
        <v>Túi</v>
      </c>
      <c r="R1482" s="1">
        <v>1</v>
      </c>
      <c r="S1482" s="171"/>
      <c r="T1482" s="171">
        <f>VLOOKUP(VLOOKUP(G1482,Ma_KH!$A:$R,18,0)&amp;K1482,Gia_MB!$A:$F,6,0)</f>
        <v>111058</v>
      </c>
      <c r="U1482" s="172">
        <f t="shared" si="148"/>
        <v>111058</v>
      </c>
      <c r="V1482" s="171"/>
      <c r="W1482" s="173">
        <f t="shared" si="149"/>
        <v>0</v>
      </c>
      <c r="X1482" s="174" t="str">
        <f t="shared" si="150"/>
        <v>8</v>
      </c>
      <c r="Y1482" s="171"/>
      <c r="Z1482" s="172">
        <f t="shared" si="151"/>
        <v>8884.64</v>
      </c>
      <c r="AA1482" s="175">
        <f>VLOOKUP(G1482,Ma_KH!$A:$R,14,0)</f>
        <v>60</v>
      </c>
    </row>
    <row r="1483" spans="1:27" hidden="1" x14ac:dyDescent="0.25">
      <c r="A1483" s="179">
        <v>45989</v>
      </c>
      <c r="B1483" s="182">
        <v>4180599612</v>
      </c>
      <c r="C1483" s="178" t="s">
        <v>7767</v>
      </c>
      <c r="D1483" s="179">
        <v>45994</v>
      </c>
      <c r="E1483" s="180"/>
      <c r="F1483" s="178"/>
      <c r="G1483" s="32" t="s">
        <v>194</v>
      </c>
      <c r="H1483" s="180"/>
      <c r="I1483" s="182">
        <v>4180599612</v>
      </c>
      <c r="J1483" s="182" t="s">
        <v>1788</v>
      </c>
      <c r="K1483" s="332" t="s">
        <v>32</v>
      </c>
      <c r="L1483" s="21" t="str">
        <f>VLOOKUP($K1483,TONG_SL!$A:$D,2,0)</f>
        <v>Giò Tai Lưỡi Xào 250g</v>
      </c>
      <c r="N1483" s="21" t="str">
        <f t="shared" si="152"/>
        <v>K-C6</v>
      </c>
      <c r="Q1483" s="21" t="str">
        <f>VLOOKUP(K1483,TONG_SL!$A:$D,3,0)</f>
        <v>Túi</v>
      </c>
      <c r="R1483" s="1">
        <v>5</v>
      </c>
      <c r="S1483" s="171"/>
      <c r="T1483" s="171">
        <f>VLOOKUP(VLOOKUP(G1483,Ma_KH!$A:$R,18,0)&amp;K1483,Gia_MB!$A:$F,6,0)</f>
        <v>50182</v>
      </c>
      <c r="U1483" s="172">
        <f t="shared" si="148"/>
        <v>250910</v>
      </c>
      <c r="V1483" s="171"/>
      <c r="W1483" s="173">
        <f t="shared" si="149"/>
        <v>0</v>
      </c>
      <c r="X1483" s="174" t="str">
        <f t="shared" si="150"/>
        <v>8</v>
      </c>
      <c r="Y1483" s="171"/>
      <c r="Z1483" s="172">
        <f t="shared" si="151"/>
        <v>20072.8</v>
      </c>
      <c r="AA1483" s="175">
        <f>VLOOKUP(G1483,Ma_KH!$A:$R,14,0)</f>
        <v>60</v>
      </c>
    </row>
    <row r="1484" spans="1:27" hidden="1" x14ac:dyDescent="0.25">
      <c r="A1484" s="179">
        <v>45989</v>
      </c>
      <c r="B1484" s="182">
        <v>4180599612</v>
      </c>
      <c r="C1484" s="178" t="s">
        <v>7767</v>
      </c>
      <c r="D1484" s="179">
        <v>45994</v>
      </c>
      <c r="E1484" s="180"/>
      <c r="F1484" s="178"/>
      <c r="G1484" s="32" t="s">
        <v>194</v>
      </c>
      <c r="H1484" s="180"/>
      <c r="I1484" s="182">
        <v>4180599612</v>
      </c>
      <c r="J1484" s="182" t="s">
        <v>1788</v>
      </c>
      <c r="K1484" s="332" t="s">
        <v>27</v>
      </c>
      <c r="L1484" s="21" t="str">
        <f>VLOOKUP($K1484,TONG_SL!$A:$D,2,0)</f>
        <v>Chân giò heo muối 300g</v>
      </c>
      <c r="N1484" s="21" t="str">
        <f t="shared" si="152"/>
        <v>K-C6</v>
      </c>
      <c r="Q1484" s="21" t="str">
        <f>VLOOKUP(K1484,TONG_SL!$A:$D,3,0)</f>
        <v>Túi</v>
      </c>
      <c r="R1484" s="1">
        <v>12</v>
      </c>
      <c r="S1484" s="171"/>
      <c r="T1484" s="171">
        <f>VLOOKUP(VLOOKUP(G1484,Ma_KH!$A:$R,18,0)&amp;K1484,Gia_MB!$A:$F,6,0)</f>
        <v>73431</v>
      </c>
      <c r="U1484" s="172">
        <f t="shared" si="148"/>
        <v>881172</v>
      </c>
      <c r="V1484" s="171"/>
      <c r="W1484" s="173">
        <f t="shared" si="149"/>
        <v>0</v>
      </c>
      <c r="X1484" s="174" t="str">
        <f t="shared" si="150"/>
        <v>8</v>
      </c>
      <c r="Y1484" s="171"/>
      <c r="Z1484" s="172">
        <f t="shared" si="151"/>
        <v>70493.759999999995</v>
      </c>
      <c r="AA1484" s="175">
        <f>VLOOKUP(G1484,Ma_KH!$A:$R,14,0)</f>
        <v>60</v>
      </c>
    </row>
    <row r="1485" spans="1:27" hidden="1" x14ac:dyDescent="0.25">
      <c r="A1485" s="179">
        <v>45989</v>
      </c>
      <c r="B1485" s="182">
        <v>4180599612</v>
      </c>
      <c r="C1485" s="178" t="s">
        <v>7767</v>
      </c>
      <c r="D1485" s="179">
        <v>45994</v>
      </c>
      <c r="E1485" s="180"/>
      <c r="F1485" s="178"/>
      <c r="G1485" s="32" t="s">
        <v>194</v>
      </c>
      <c r="H1485" s="180"/>
      <c r="I1485" s="182">
        <v>4180599612</v>
      </c>
      <c r="J1485" s="182" t="s">
        <v>1788</v>
      </c>
      <c r="K1485" s="332" t="s">
        <v>48</v>
      </c>
      <c r="L1485" s="21" t="str">
        <f>VLOOKUP($K1485,TONG_SL!$A:$D,2,0)</f>
        <v>Mọc Nấm Hương 250g</v>
      </c>
      <c r="N1485" s="21" t="str">
        <f t="shared" si="152"/>
        <v>K-C6</v>
      </c>
      <c r="Q1485" s="21" t="str">
        <f>VLOOKUP(K1485,TONG_SL!$A:$D,3,0)</f>
        <v>Túi</v>
      </c>
      <c r="R1485" s="1">
        <v>2</v>
      </c>
      <c r="S1485" s="171"/>
      <c r="T1485" s="171">
        <f>VLOOKUP(VLOOKUP(G1485,Ma_KH!$A:$R,18,0)&amp;K1485,Gia_MB!$A:$F,6,0)</f>
        <v>46000</v>
      </c>
      <c r="U1485" s="172">
        <f t="shared" si="148"/>
        <v>92000</v>
      </c>
      <c r="V1485" s="171"/>
      <c r="W1485" s="173">
        <f t="shared" si="149"/>
        <v>0</v>
      </c>
      <c r="X1485" s="174" t="str">
        <f t="shared" si="150"/>
        <v>8</v>
      </c>
      <c r="Y1485" s="171"/>
      <c r="Z1485" s="172">
        <f t="shared" si="151"/>
        <v>7360</v>
      </c>
      <c r="AA1485" s="175">
        <f>VLOOKUP(G1485,Ma_KH!$A:$R,14,0)</f>
        <v>60</v>
      </c>
    </row>
    <row r="1486" spans="1:27" hidden="1" x14ac:dyDescent="0.25">
      <c r="A1486" s="179">
        <v>45989</v>
      </c>
      <c r="B1486" s="182">
        <v>4180599612</v>
      </c>
      <c r="C1486" s="178" t="s">
        <v>7767</v>
      </c>
      <c r="D1486" s="179">
        <v>45994</v>
      </c>
      <c r="E1486" s="180"/>
      <c r="F1486" s="178"/>
      <c r="G1486" s="32" t="s">
        <v>194</v>
      </c>
      <c r="H1486" s="180"/>
      <c r="I1486" s="182">
        <v>4180599612</v>
      </c>
      <c r="J1486" s="182" t="s">
        <v>1788</v>
      </c>
      <c r="K1486" s="332" t="s">
        <v>30</v>
      </c>
      <c r="L1486" s="21" t="str">
        <f>VLOOKUP($K1486,TONG_SL!$A:$D,2,0)</f>
        <v>Gà muối 500g</v>
      </c>
      <c r="N1486" s="21" t="str">
        <f t="shared" si="152"/>
        <v>K-C6</v>
      </c>
      <c r="Q1486" s="21" t="str">
        <f>VLOOKUP(K1486,TONG_SL!$A:$D,3,0)</f>
        <v>Túi</v>
      </c>
      <c r="R1486" s="1">
        <v>5</v>
      </c>
      <c r="S1486" s="171"/>
      <c r="T1486" s="171">
        <f>VLOOKUP(VLOOKUP(G1486,Ma_KH!$A:$R,18,0)&amp;K1486,Gia_MB!$A:$F,6,0)</f>
        <v>111058</v>
      </c>
      <c r="U1486" s="172">
        <f t="shared" si="148"/>
        <v>555290</v>
      </c>
      <c r="V1486" s="171"/>
      <c r="W1486" s="173">
        <f t="shared" si="149"/>
        <v>0</v>
      </c>
      <c r="X1486" s="174" t="str">
        <f t="shared" si="150"/>
        <v>8</v>
      </c>
      <c r="Y1486" s="171"/>
      <c r="Z1486" s="172">
        <f t="shared" si="151"/>
        <v>44423.200000000004</v>
      </c>
      <c r="AA1486" s="175">
        <f>VLOOKUP(G1486,Ma_KH!$A:$R,14,0)</f>
        <v>60</v>
      </c>
    </row>
    <row r="1487" spans="1:27" hidden="1" x14ac:dyDescent="0.25">
      <c r="A1487" s="179">
        <v>45989</v>
      </c>
      <c r="B1487" s="182">
        <v>4180599651</v>
      </c>
      <c r="C1487" s="178" t="s">
        <v>7767</v>
      </c>
      <c r="D1487" s="179">
        <v>45994</v>
      </c>
      <c r="E1487" s="180"/>
      <c r="F1487" s="178"/>
      <c r="G1487" s="32" t="s">
        <v>203</v>
      </c>
      <c r="H1487" s="180"/>
      <c r="I1487" s="182">
        <v>4180599651</v>
      </c>
      <c r="J1487" s="182" t="s">
        <v>1788</v>
      </c>
      <c r="K1487" s="332" t="s">
        <v>34</v>
      </c>
      <c r="L1487" s="21" t="str">
        <f>VLOOKUP($K1487,TONG_SL!$A:$D,2,0)</f>
        <v>Tai heo muối 200g</v>
      </c>
      <c r="N1487" s="21" t="str">
        <f t="shared" si="152"/>
        <v>K-C6</v>
      </c>
      <c r="Q1487" s="21" t="str">
        <f>VLOOKUP(K1487,TONG_SL!$A:$D,3,0)</f>
        <v>Túi</v>
      </c>
      <c r="R1487" s="1">
        <v>2</v>
      </c>
      <c r="S1487" s="171"/>
      <c r="T1487" s="171">
        <f>VLOOKUP(VLOOKUP(G1487,Ma_KH!$A:$R,18,0)&amp;K1487,Gia_MB!$A:$F,6,0)</f>
        <v>55595</v>
      </c>
      <c r="U1487" s="172">
        <f t="shared" si="148"/>
        <v>111190</v>
      </c>
      <c r="V1487" s="171"/>
      <c r="W1487" s="173">
        <f t="shared" si="149"/>
        <v>0</v>
      </c>
      <c r="X1487" s="174" t="str">
        <f t="shared" si="150"/>
        <v>8</v>
      </c>
      <c r="Y1487" s="171"/>
      <c r="Z1487" s="172">
        <f t="shared" si="151"/>
        <v>8895.2000000000007</v>
      </c>
      <c r="AA1487" s="175">
        <f>VLOOKUP(G1487,Ma_KH!$A:$R,14,0)</f>
        <v>60</v>
      </c>
    </row>
    <row r="1488" spans="1:27" hidden="1" x14ac:dyDescent="0.25">
      <c r="A1488" s="179">
        <v>45989</v>
      </c>
      <c r="B1488" s="182">
        <v>4180599651</v>
      </c>
      <c r="C1488" s="178" t="s">
        <v>7767</v>
      </c>
      <c r="D1488" s="179">
        <v>45994</v>
      </c>
      <c r="E1488" s="180"/>
      <c r="F1488" s="178"/>
      <c r="G1488" s="32" t="s">
        <v>203</v>
      </c>
      <c r="H1488" s="180"/>
      <c r="I1488" s="182">
        <v>4180599651</v>
      </c>
      <c r="J1488" s="182" t="s">
        <v>1788</v>
      </c>
      <c r="K1488" s="332" t="s">
        <v>30</v>
      </c>
      <c r="L1488" s="21" t="str">
        <f>VLOOKUP($K1488,TONG_SL!$A:$D,2,0)</f>
        <v>Gà muối 500g</v>
      </c>
      <c r="N1488" s="21" t="str">
        <f t="shared" si="152"/>
        <v>K-C6</v>
      </c>
      <c r="Q1488" s="21" t="str">
        <f>VLOOKUP(K1488,TONG_SL!$A:$D,3,0)</f>
        <v>Túi</v>
      </c>
      <c r="R1488" s="1">
        <v>2</v>
      </c>
      <c r="S1488" s="171"/>
      <c r="T1488" s="171">
        <f>VLOOKUP(VLOOKUP(G1488,Ma_KH!$A:$R,18,0)&amp;K1488,Gia_MB!$A:$F,6,0)</f>
        <v>111058</v>
      </c>
      <c r="U1488" s="172">
        <f t="shared" si="148"/>
        <v>222116</v>
      </c>
      <c r="V1488" s="171"/>
      <c r="W1488" s="173">
        <f t="shared" si="149"/>
        <v>0</v>
      </c>
      <c r="X1488" s="174" t="str">
        <f t="shared" si="150"/>
        <v>8</v>
      </c>
      <c r="Y1488" s="171"/>
      <c r="Z1488" s="172">
        <f t="shared" si="151"/>
        <v>17769.28</v>
      </c>
      <c r="AA1488" s="175">
        <f>VLOOKUP(G1488,Ma_KH!$A:$R,14,0)</f>
        <v>60</v>
      </c>
    </row>
    <row r="1489" spans="1:27" hidden="1" x14ac:dyDescent="0.25">
      <c r="A1489" s="179">
        <v>45989</v>
      </c>
      <c r="B1489" s="182">
        <v>4180599651</v>
      </c>
      <c r="C1489" s="178" t="s">
        <v>7767</v>
      </c>
      <c r="D1489" s="179">
        <v>45994</v>
      </c>
      <c r="E1489" s="180"/>
      <c r="F1489" s="178"/>
      <c r="G1489" s="32" t="s">
        <v>203</v>
      </c>
      <c r="H1489" s="180"/>
      <c r="I1489" s="182">
        <v>4180599651</v>
      </c>
      <c r="J1489" s="182" t="s">
        <v>1788</v>
      </c>
      <c r="K1489" s="332" t="s">
        <v>27</v>
      </c>
      <c r="L1489" s="21" t="str">
        <f>VLOOKUP($K1489,TONG_SL!$A:$D,2,0)</f>
        <v>Chân giò heo muối 300g</v>
      </c>
      <c r="N1489" s="21" t="str">
        <f t="shared" si="152"/>
        <v>K-C6</v>
      </c>
      <c r="Q1489" s="21" t="str">
        <f>VLOOKUP(K1489,TONG_SL!$A:$D,3,0)</f>
        <v>Túi</v>
      </c>
      <c r="R1489" s="1">
        <v>8</v>
      </c>
      <c r="S1489" s="171"/>
      <c r="T1489" s="171">
        <f>VLOOKUP(VLOOKUP(G1489,Ma_KH!$A:$R,18,0)&amp;K1489,Gia_MB!$A:$F,6,0)</f>
        <v>73431</v>
      </c>
      <c r="U1489" s="172">
        <f t="shared" ref="U1489:U1549" si="153">T1489*R1489</f>
        <v>587448</v>
      </c>
      <c r="V1489" s="171"/>
      <c r="W1489" s="173">
        <f t="shared" ref="W1489:W1549" si="154">U1489*V1489</f>
        <v>0</v>
      </c>
      <c r="X1489" s="174" t="str">
        <f t="shared" ref="X1489:X1549" si="155">IF(B1489&lt;&gt;"","8","0")</f>
        <v>8</v>
      </c>
      <c r="Y1489" s="171"/>
      <c r="Z1489" s="172">
        <f t="shared" ref="Z1489:Z1549" si="156">U1489*X1489%</f>
        <v>46995.840000000004</v>
      </c>
      <c r="AA1489" s="175">
        <f>VLOOKUP(G1489,Ma_KH!$A:$R,14,0)</f>
        <v>60</v>
      </c>
    </row>
    <row r="1490" spans="1:27" hidden="1" x14ac:dyDescent="0.25">
      <c r="A1490" s="179">
        <v>45989</v>
      </c>
      <c r="B1490" s="182">
        <v>4180599701</v>
      </c>
      <c r="C1490" s="178" t="s">
        <v>7767</v>
      </c>
      <c r="D1490" s="179">
        <v>45994</v>
      </c>
      <c r="E1490" s="180"/>
      <c r="F1490" s="178"/>
      <c r="G1490" s="32" t="s">
        <v>128</v>
      </c>
      <c r="H1490" s="180"/>
      <c r="I1490" s="182">
        <v>4180599701</v>
      </c>
      <c r="J1490" s="182" t="s">
        <v>1788</v>
      </c>
      <c r="K1490" s="332" t="s">
        <v>32</v>
      </c>
      <c r="L1490" s="21" t="str">
        <f>VLOOKUP($K1490,TONG_SL!$A:$D,2,0)</f>
        <v>Giò Tai Lưỡi Xào 250g</v>
      </c>
      <c r="N1490" s="21" t="str">
        <f t="shared" si="152"/>
        <v>K-C6</v>
      </c>
      <c r="Q1490" s="21" t="str">
        <f>VLOOKUP(K1490,TONG_SL!$A:$D,3,0)</f>
        <v>Túi</v>
      </c>
      <c r="R1490" s="1">
        <v>5</v>
      </c>
      <c r="S1490" s="171"/>
      <c r="T1490" s="171">
        <f>VLOOKUP(VLOOKUP(G1490,Ma_KH!$A:$R,18,0)&amp;K1490,Gia_MB!$A:$F,6,0)</f>
        <v>50182</v>
      </c>
      <c r="U1490" s="172">
        <f t="shared" si="153"/>
        <v>250910</v>
      </c>
      <c r="V1490" s="171"/>
      <c r="W1490" s="173">
        <f t="shared" si="154"/>
        <v>0</v>
      </c>
      <c r="X1490" s="174" t="str">
        <f t="shared" si="155"/>
        <v>8</v>
      </c>
      <c r="Y1490" s="171"/>
      <c r="Z1490" s="172">
        <f t="shared" si="156"/>
        <v>20072.8</v>
      </c>
      <c r="AA1490" s="175">
        <f>VLOOKUP(G1490,Ma_KH!$A:$R,14,0)</f>
        <v>60</v>
      </c>
    </row>
    <row r="1491" spans="1:27" hidden="1" x14ac:dyDescent="0.25">
      <c r="A1491" s="179">
        <v>45989</v>
      </c>
      <c r="B1491" s="182">
        <v>4180599701</v>
      </c>
      <c r="C1491" s="178" t="s">
        <v>7767</v>
      </c>
      <c r="D1491" s="179">
        <v>45994</v>
      </c>
      <c r="E1491" s="180"/>
      <c r="F1491" s="178"/>
      <c r="G1491" s="32" t="s">
        <v>128</v>
      </c>
      <c r="H1491" s="180"/>
      <c r="I1491" s="182">
        <v>4180599701</v>
      </c>
      <c r="J1491" s="182" t="s">
        <v>1788</v>
      </c>
      <c r="K1491" s="332" t="s">
        <v>27</v>
      </c>
      <c r="L1491" s="21" t="str">
        <f>VLOOKUP($K1491,TONG_SL!$A:$D,2,0)</f>
        <v>Chân giò heo muối 300g</v>
      </c>
      <c r="N1491" s="21" t="str">
        <f t="shared" si="152"/>
        <v>K-C6</v>
      </c>
      <c r="Q1491" s="21" t="str">
        <f>VLOOKUP(K1491,TONG_SL!$A:$D,3,0)</f>
        <v>Túi</v>
      </c>
      <c r="R1491" s="1">
        <v>10</v>
      </c>
      <c r="S1491" s="171"/>
      <c r="T1491" s="171">
        <f>VLOOKUP(VLOOKUP(G1491,Ma_KH!$A:$R,18,0)&amp;K1491,Gia_MB!$A:$F,6,0)</f>
        <v>73431</v>
      </c>
      <c r="U1491" s="172">
        <f t="shared" si="153"/>
        <v>734310</v>
      </c>
      <c r="V1491" s="171"/>
      <c r="W1491" s="173">
        <f t="shared" si="154"/>
        <v>0</v>
      </c>
      <c r="X1491" s="174" t="str">
        <f t="shared" si="155"/>
        <v>8</v>
      </c>
      <c r="Y1491" s="171"/>
      <c r="Z1491" s="172">
        <f t="shared" si="156"/>
        <v>58744.800000000003</v>
      </c>
      <c r="AA1491" s="175">
        <f>VLOOKUP(G1491,Ma_KH!$A:$R,14,0)</f>
        <v>60</v>
      </c>
    </row>
    <row r="1492" spans="1:27" hidden="1" x14ac:dyDescent="0.25">
      <c r="A1492" s="179">
        <v>45989</v>
      </c>
      <c r="B1492" s="182">
        <v>4180599701</v>
      </c>
      <c r="C1492" s="178" t="s">
        <v>7767</v>
      </c>
      <c r="D1492" s="179">
        <v>45994</v>
      </c>
      <c r="E1492" s="180"/>
      <c r="F1492" s="178"/>
      <c r="G1492" s="32" t="s">
        <v>128</v>
      </c>
      <c r="H1492" s="180"/>
      <c r="I1492" s="182">
        <v>4180599701</v>
      </c>
      <c r="J1492" s="182" t="s">
        <v>1788</v>
      </c>
      <c r="K1492" s="332" t="s">
        <v>48</v>
      </c>
      <c r="L1492" s="21" t="str">
        <f>VLOOKUP($K1492,TONG_SL!$A:$D,2,0)</f>
        <v>Mọc Nấm Hương 250g</v>
      </c>
      <c r="N1492" s="21" t="str">
        <f t="shared" si="152"/>
        <v>K-C6</v>
      </c>
      <c r="Q1492" s="21" t="str">
        <f>VLOOKUP(K1492,TONG_SL!$A:$D,3,0)</f>
        <v>Túi</v>
      </c>
      <c r="R1492" s="1">
        <v>4</v>
      </c>
      <c r="S1492" s="171"/>
      <c r="T1492" s="171">
        <f>VLOOKUP(VLOOKUP(G1492,Ma_KH!$A:$R,18,0)&amp;K1492,Gia_MB!$A:$F,6,0)</f>
        <v>46000</v>
      </c>
      <c r="U1492" s="172">
        <f t="shared" si="153"/>
        <v>184000</v>
      </c>
      <c r="V1492" s="171"/>
      <c r="W1492" s="173">
        <f t="shared" si="154"/>
        <v>0</v>
      </c>
      <c r="X1492" s="174" t="str">
        <f t="shared" si="155"/>
        <v>8</v>
      </c>
      <c r="Y1492" s="171"/>
      <c r="Z1492" s="172">
        <f t="shared" si="156"/>
        <v>14720</v>
      </c>
      <c r="AA1492" s="175">
        <f>VLOOKUP(G1492,Ma_KH!$A:$R,14,0)</f>
        <v>60</v>
      </c>
    </row>
    <row r="1493" spans="1:27" hidden="1" x14ac:dyDescent="0.25">
      <c r="A1493" s="179">
        <v>45989</v>
      </c>
      <c r="B1493" s="182">
        <v>4180599701</v>
      </c>
      <c r="C1493" s="178" t="s">
        <v>7767</v>
      </c>
      <c r="D1493" s="179">
        <v>45994</v>
      </c>
      <c r="E1493" s="180"/>
      <c r="F1493" s="178"/>
      <c r="G1493" s="32" t="s">
        <v>128</v>
      </c>
      <c r="H1493" s="180"/>
      <c r="I1493" s="182">
        <v>4180599701</v>
      </c>
      <c r="J1493" s="182" t="s">
        <v>1788</v>
      </c>
      <c r="K1493" s="332" t="s">
        <v>30</v>
      </c>
      <c r="L1493" s="21" t="str">
        <f>VLOOKUP($K1493,TONG_SL!$A:$D,2,0)</f>
        <v>Gà muối 500g</v>
      </c>
      <c r="N1493" s="21" t="str">
        <f t="shared" si="152"/>
        <v>K-C6</v>
      </c>
      <c r="Q1493" s="21" t="str">
        <f>VLOOKUP(K1493,TONG_SL!$A:$D,3,0)</f>
        <v>Túi</v>
      </c>
      <c r="R1493" s="1">
        <v>1</v>
      </c>
      <c r="S1493" s="171"/>
      <c r="T1493" s="171">
        <f>VLOOKUP(VLOOKUP(G1493,Ma_KH!$A:$R,18,0)&amp;K1493,Gia_MB!$A:$F,6,0)</f>
        <v>111058</v>
      </c>
      <c r="U1493" s="172">
        <f t="shared" si="153"/>
        <v>111058</v>
      </c>
      <c r="V1493" s="171"/>
      <c r="W1493" s="173">
        <f t="shared" si="154"/>
        <v>0</v>
      </c>
      <c r="X1493" s="174" t="str">
        <f t="shared" si="155"/>
        <v>8</v>
      </c>
      <c r="Y1493" s="171"/>
      <c r="Z1493" s="172">
        <f t="shared" si="156"/>
        <v>8884.64</v>
      </c>
      <c r="AA1493" s="175">
        <f>VLOOKUP(G1493,Ma_KH!$A:$R,14,0)</f>
        <v>60</v>
      </c>
    </row>
    <row r="1494" spans="1:27" hidden="1" x14ac:dyDescent="0.25">
      <c r="A1494" s="179">
        <v>45989</v>
      </c>
      <c r="B1494" s="182">
        <v>4180599503</v>
      </c>
      <c r="C1494" s="178" t="s">
        <v>7767</v>
      </c>
      <c r="D1494" s="179">
        <v>45994</v>
      </c>
      <c r="E1494" s="180"/>
      <c r="F1494" s="178"/>
      <c r="G1494" s="32" t="s">
        <v>174</v>
      </c>
      <c r="H1494" s="180"/>
      <c r="I1494" s="182">
        <v>4180599503</v>
      </c>
      <c r="J1494" s="182" t="s">
        <v>1788</v>
      </c>
      <c r="K1494" s="332" t="s">
        <v>27</v>
      </c>
      <c r="L1494" s="21" t="str">
        <f>VLOOKUP($K1494,TONG_SL!$A:$D,2,0)</f>
        <v>Chân giò heo muối 300g</v>
      </c>
      <c r="N1494" s="21" t="str">
        <f t="shared" si="152"/>
        <v>K-C6</v>
      </c>
      <c r="Q1494" s="21" t="str">
        <f>VLOOKUP(K1494,TONG_SL!$A:$D,3,0)</f>
        <v>Túi</v>
      </c>
      <c r="R1494" s="1">
        <v>6</v>
      </c>
      <c r="S1494" s="171"/>
      <c r="T1494" s="171">
        <f>VLOOKUP(VLOOKUP(G1494,Ma_KH!$A:$R,18,0)&amp;K1494,Gia_MB!$A:$F,6,0)</f>
        <v>73431</v>
      </c>
      <c r="U1494" s="172">
        <f t="shared" si="153"/>
        <v>440586</v>
      </c>
      <c r="V1494" s="171"/>
      <c r="W1494" s="173">
        <f t="shared" si="154"/>
        <v>0</v>
      </c>
      <c r="X1494" s="174" t="str">
        <f t="shared" si="155"/>
        <v>8</v>
      </c>
      <c r="Y1494" s="171"/>
      <c r="Z1494" s="172">
        <f t="shared" si="156"/>
        <v>35246.879999999997</v>
      </c>
      <c r="AA1494" s="175">
        <f>VLOOKUP(G1494,Ma_KH!$A:$R,14,0)</f>
        <v>60</v>
      </c>
    </row>
    <row r="1495" spans="1:27" hidden="1" x14ac:dyDescent="0.25">
      <c r="A1495" s="179">
        <v>45989</v>
      </c>
      <c r="B1495" s="182">
        <v>4180599503</v>
      </c>
      <c r="C1495" s="178" t="s">
        <v>7767</v>
      </c>
      <c r="D1495" s="179">
        <v>45994</v>
      </c>
      <c r="E1495" s="180"/>
      <c r="F1495" s="178"/>
      <c r="G1495" s="32" t="s">
        <v>174</v>
      </c>
      <c r="H1495" s="180"/>
      <c r="I1495" s="182">
        <v>4180599503</v>
      </c>
      <c r="J1495" s="182" t="s">
        <v>1788</v>
      </c>
      <c r="K1495" s="332" t="s">
        <v>30</v>
      </c>
      <c r="L1495" s="21" t="str">
        <f>VLOOKUP($K1495,TONG_SL!$A:$D,2,0)</f>
        <v>Gà muối 500g</v>
      </c>
      <c r="N1495" s="21" t="str">
        <f t="shared" si="152"/>
        <v>K-C6</v>
      </c>
      <c r="Q1495" s="21" t="str">
        <f>VLOOKUP(K1495,TONG_SL!$A:$D,3,0)</f>
        <v>Túi</v>
      </c>
      <c r="R1495" s="1">
        <v>5</v>
      </c>
      <c r="S1495" s="171"/>
      <c r="T1495" s="171">
        <f>VLOOKUP(VLOOKUP(G1495,Ma_KH!$A:$R,18,0)&amp;K1495,Gia_MB!$A:$F,6,0)</f>
        <v>111058</v>
      </c>
      <c r="U1495" s="172">
        <f t="shared" si="153"/>
        <v>555290</v>
      </c>
      <c r="V1495" s="171"/>
      <c r="W1495" s="173">
        <f t="shared" si="154"/>
        <v>0</v>
      </c>
      <c r="X1495" s="174" t="str">
        <f t="shared" si="155"/>
        <v>8</v>
      </c>
      <c r="Y1495" s="171"/>
      <c r="Z1495" s="172">
        <f t="shared" si="156"/>
        <v>44423.200000000004</v>
      </c>
      <c r="AA1495" s="175">
        <f>VLOOKUP(G1495,Ma_KH!$A:$R,14,0)</f>
        <v>60</v>
      </c>
    </row>
    <row r="1496" spans="1:27" hidden="1" x14ac:dyDescent="0.25">
      <c r="A1496" s="179">
        <v>45989</v>
      </c>
      <c r="B1496" s="182">
        <v>4180599652</v>
      </c>
      <c r="C1496" s="178" t="s">
        <v>7767</v>
      </c>
      <c r="D1496" s="179">
        <v>45994</v>
      </c>
      <c r="E1496" s="180"/>
      <c r="F1496" s="178"/>
      <c r="G1496" s="32" t="s">
        <v>205</v>
      </c>
      <c r="H1496" s="180"/>
      <c r="I1496" s="182">
        <v>4180599652</v>
      </c>
      <c r="J1496" s="182" t="s">
        <v>1788</v>
      </c>
      <c r="K1496" s="332" t="s">
        <v>48</v>
      </c>
      <c r="L1496" s="21" t="str">
        <f>VLOOKUP($K1496,TONG_SL!$A:$D,2,0)</f>
        <v>Mọc Nấm Hương 250g</v>
      </c>
      <c r="N1496" s="21" t="str">
        <f t="shared" si="152"/>
        <v>K-C6</v>
      </c>
      <c r="Q1496" s="21" t="str">
        <f>VLOOKUP(K1496,TONG_SL!$A:$D,3,0)</f>
        <v>Túi</v>
      </c>
      <c r="R1496" s="1">
        <v>3</v>
      </c>
      <c r="S1496" s="171"/>
      <c r="T1496" s="171">
        <f>VLOOKUP(VLOOKUP(G1496,Ma_KH!$A:$R,18,0)&amp;K1496,Gia_MB!$A:$F,6,0)</f>
        <v>46000</v>
      </c>
      <c r="U1496" s="172">
        <f t="shared" si="153"/>
        <v>138000</v>
      </c>
      <c r="V1496" s="171"/>
      <c r="W1496" s="173">
        <f t="shared" si="154"/>
        <v>0</v>
      </c>
      <c r="X1496" s="174" t="str">
        <f t="shared" si="155"/>
        <v>8</v>
      </c>
      <c r="Y1496" s="171"/>
      <c r="Z1496" s="172">
        <f t="shared" si="156"/>
        <v>11040</v>
      </c>
      <c r="AA1496" s="175">
        <f>VLOOKUP(G1496,Ma_KH!$A:$R,14,0)</f>
        <v>60</v>
      </c>
    </row>
    <row r="1497" spans="1:27" hidden="1" x14ac:dyDescent="0.25">
      <c r="A1497" s="179">
        <v>45989</v>
      </c>
      <c r="B1497" s="182">
        <v>4180599652</v>
      </c>
      <c r="C1497" s="178" t="s">
        <v>7767</v>
      </c>
      <c r="D1497" s="179">
        <v>45994</v>
      </c>
      <c r="E1497" s="180"/>
      <c r="F1497" s="178"/>
      <c r="G1497" s="32" t="s">
        <v>205</v>
      </c>
      <c r="H1497" s="180"/>
      <c r="I1497" s="182">
        <v>4180599652</v>
      </c>
      <c r="J1497" s="182" t="s">
        <v>1788</v>
      </c>
      <c r="K1497" s="332" t="s">
        <v>27</v>
      </c>
      <c r="L1497" s="21" t="str">
        <f>VLOOKUP($K1497,TONG_SL!$A:$D,2,0)</f>
        <v>Chân giò heo muối 300g</v>
      </c>
      <c r="N1497" s="21" t="str">
        <f t="shared" si="152"/>
        <v>K-C6</v>
      </c>
      <c r="Q1497" s="21" t="str">
        <f>VLOOKUP(K1497,TONG_SL!$A:$D,3,0)</f>
        <v>Túi</v>
      </c>
      <c r="R1497" s="1">
        <v>10</v>
      </c>
      <c r="S1497" s="171"/>
      <c r="T1497" s="171">
        <f>VLOOKUP(VLOOKUP(G1497,Ma_KH!$A:$R,18,0)&amp;K1497,Gia_MB!$A:$F,6,0)</f>
        <v>73431</v>
      </c>
      <c r="U1497" s="172">
        <f t="shared" si="153"/>
        <v>734310</v>
      </c>
      <c r="V1497" s="171"/>
      <c r="W1497" s="173">
        <f t="shared" si="154"/>
        <v>0</v>
      </c>
      <c r="X1497" s="174" t="str">
        <f t="shared" si="155"/>
        <v>8</v>
      </c>
      <c r="Y1497" s="171"/>
      <c r="Z1497" s="172">
        <f t="shared" si="156"/>
        <v>58744.800000000003</v>
      </c>
      <c r="AA1497" s="175">
        <f>VLOOKUP(G1497,Ma_KH!$A:$R,14,0)</f>
        <v>60</v>
      </c>
    </row>
    <row r="1498" spans="1:27" hidden="1" x14ac:dyDescent="0.25">
      <c r="A1498" s="179">
        <v>45989</v>
      </c>
      <c r="B1498" s="182">
        <v>4180599652</v>
      </c>
      <c r="C1498" s="178" t="s">
        <v>7767</v>
      </c>
      <c r="D1498" s="179">
        <v>45994</v>
      </c>
      <c r="E1498" s="180"/>
      <c r="F1498" s="178"/>
      <c r="G1498" s="32" t="s">
        <v>205</v>
      </c>
      <c r="H1498" s="180"/>
      <c r="I1498" s="182">
        <v>4180599652</v>
      </c>
      <c r="J1498" s="182" t="s">
        <v>1788</v>
      </c>
      <c r="K1498" s="332" t="s">
        <v>32</v>
      </c>
      <c r="L1498" s="21" t="str">
        <f>VLOOKUP($K1498,TONG_SL!$A:$D,2,0)</f>
        <v>Giò Tai Lưỡi Xào 250g</v>
      </c>
      <c r="N1498" s="21" t="str">
        <f t="shared" si="152"/>
        <v>K-C6</v>
      </c>
      <c r="Q1498" s="21" t="str">
        <f>VLOOKUP(K1498,TONG_SL!$A:$D,3,0)</f>
        <v>Túi</v>
      </c>
      <c r="R1498" s="1">
        <v>5</v>
      </c>
      <c r="S1498" s="171"/>
      <c r="T1498" s="171">
        <f>VLOOKUP(VLOOKUP(G1498,Ma_KH!$A:$R,18,0)&amp;K1498,Gia_MB!$A:$F,6,0)</f>
        <v>50182</v>
      </c>
      <c r="U1498" s="172">
        <f t="shared" si="153"/>
        <v>250910</v>
      </c>
      <c r="V1498" s="171"/>
      <c r="W1498" s="173">
        <f t="shared" si="154"/>
        <v>0</v>
      </c>
      <c r="X1498" s="174" t="str">
        <f t="shared" si="155"/>
        <v>8</v>
      </c>
      <c r="Y1498" s="171"/>
      <c r="Z1498" s="172">
        <f t="shared" si="156"/>
        <v>20072.8</v>
      </c>
      <c r="AA1498" s="175">
        <f>VLOOKUP(G1498,Ma_KH!$A:$R,14,0)</f>
        <v>60</v>
      </c>
    </row>
    <row r="1499" spans="1:27" hidden="1" x14ac:dyDescent="0.25">
      <c r="A1499" s="179">
        <v>45989</v>
      </c>
      <c r="B1499" s="182">
        <v>4180599653</v>
      </c>
      <c r="C1499" s="178" t="s">
        <v>7767</v>
      </c>
      <c r="D1499" s="179">
        <v>45994</v>
      </c>
      <c r="E1499" s="180"/>
      <c r="F1499" s="178"/>
      <c r="G1499" s="32" t="s">
        <v>1435</v>
      </c>
      <c r="H1499" s="180"/>
      <c r="I1499" s="182">
        <v>4180599653</v>
      </c>
      <c r="J1499" s="182" t="s">
        <v>1788</v>
      </c>
      <c r="K1499" s="332" t="s">
        <v>48</v>
      </c>
      <c r="L1499" s="21" t="str">
        <f>VLOOKUP($K1499,TONG_SL!$A:$D,2,0)</f>
        <v>Mọc Nấm Hương 250g</v>
      </c>
      <c r="N1499" s="21" t="str">
        <f t="shared" si="152"/>
        <v>K-C6</v>
      </c>
      <c r="Q1499" s="21" t="str">
        <f>VLOOKUP(K1499,TONG_SL!$A:$D,3,0)</f>
        <v>Túi</v>
      </c>
      <c r="R1499" s="1">
        <v>3</v>
      </c>
      <c r="S1499" s="171"/>
      <c r="T1499" s="171">
        <f>VLOOKUP(VLOOKUP(G1499,Ma_KH!$A:$R,18,0)&amp;K1499,Gia_MB!$A:$F,6,0)</f>
        <v>46000</v>
      </c>
      <c r="U1499" s="172">
        <f t="shared" si="153"/>
        <v>138000</v>
      </c>
      <c r="V1499" s="171"/>
      <c r="W1499" s="173">
        <f t="shared" si="154"/>
        <v>0</v>
      </c>
      <c r="X1499" s="174" t="str">
        <f t="shared" si="155"/>
        <v>8</v>
      </c>
      <c r="Y1499" s="171"/>
      <c r="Z1499" s="172">
        <f t="shared" si="156"/>
        <v>11040</v>
      </c>
      <c r="AA1499" s="175">
        <f>VLOOKUP(G1499,Ma_KH!$A:$R,14,0)</f>
        <v>60</v>
      </c>
    </row>
    <row r="1500" spans="1:27" hidden="1" x14ac:dyDescent="0.25">
      <c r="A1500" s="179">
        <v>45989</v>
      </c>
      <c r="B1500" s="182">
        <v>4180599653</v>
      </c>
      <c r="C1500" s="178" t="s">
        <v>7767</v>
      </c>
      <c r="D1500" s="179">
        <v>45994</v>
      </c>
      <c r="E1500" s="180"/>
      <c r="F1500" s="178"/>
      <c r="G1500" s="32" t="s">
        <v>1435</v>
      </c>
      <c r="H1500" s="180"/>
      <c r="I1500" s="182">
        <v>4180599653</v>
      </c>
      <c r="J1500" s="182" t="s">
        <v>1788</v>
      </c>
      <c r="K1500" s="332" t="s">
        <v>32</v>
      </c>
      <c r="L1500" s="21" t="str">
        <f>VLOOKUP($K1500,TONG_SL!$A:$D,2,0)</f>
        <v>Giò Tai Lưỡi Xào 250g</v>
      </c>
      <c r="N1500" s="21" t="str">
        <f t="shared" si="152"/>
        <v>K-C6</v>
      </c>
      <c r="Q1500" s="21" t="str">
        <f>VLOOKUP(K1500,TONG_SL!$A:$D,3,0)</f>
        <v>Túi</v>
      </c>
      <c r="R1500" s="1">
        <v>3</v>
      </c>
      <c r="S1500" s="171"/>
      <c r="T1500" s="171">
        <f>VLOOKUP(VLOOKUP(G1500,Ma_KH!$A:$R,18,0)&amp;K1500,Gia_MB!$A:$F,6,0)</f>
        <v>50182</v>
      </c>
      <c r="U1500" s="172">
        <f t="shared" si="153"/>
        <v>150546</v>
      </c>
      <c r="V1500" s="171"/>
      <c r="W1500" s="173">
        <f t="shared" si="154"/>
        <v>0</v>
      </c>
      <c r="X1500" s="174" t="str">
        <f t="shared" si="155"/>
        <v>8</v>
      </c>
      <c r="Y1500" s="171"/>
      <c r="Z1500" s="172">
        <f t="shared" si="156"/>
        <v>12043.68</v>
      </c>
      <c r="AA1500" s="175">
        <f>VLOOKUP(G1500,Ma_KH!$A:$R,14,0)</f>
        <v>60</v>
      </c>
    </row>
    <row r="1501" spans="1:27" hidden="1" x14ac:dyDescent="0.25">
      <c r="A1501" s="179">
        <v>45989</v>
      </c>
      <c r="B1501" s="182">
        <v>4180599690</v>
      </c>
      <c r="C1501" s="178" t="s">
        <v>7767</v>
      </c>
      <c r="D1501" s="179">
        <v>45994</v>
      </c>
      <c r="E1501" s="180"/>
      <c r="F1501" s="178"/>
      <c r="G1501" s="32" t="s">
        <v>123</v>
      </c>
      <c r="H1501" s="180"/>
      <c r="I1501" s="182">
        <v>4180599690</v>
      </c>
      <c r="J1501" s="182" t="s">
        <v>1788</v>
      </c>
      <c r="K1501" s="332" t="s">
        <v>32</v>
      </c>
      <c r="L1501" s="21" t="str">
        <f>VLOOKUP($K1501,TONG_SL!$A:$D,2,0)</f>
        <v>Giò Tai Lưỡi Xào 250g</v>
      </c>
      <c r="N1501" s="21" t="str">
        <f t="shared" si="152"/>
        <v>K-C6</v>
      </c>
      <c r="Q1501" s="21" t="str">
        <f>VLOOKUP(K1501,TONG_SL!$A:$D,3,0)</f>
        <v>Túi</v>
      </c>
      <c r="R1501" s="1">
        <v>3</v>
      </c>
      <c r="S1501" s="171"/>
      <c r="T1501" s="171">
        <f>VLOOKUP(VLOOKUP(G1501,Ma_KH!$A:$R,18,0)&amp;K1501,Gia_MB!$A:$F,6,0)</f>
        <v>50182</v>
      </c>
      <c r="U1501" s="172">
        <f t="shared" si="153"/>
        <v>150546</v>
      </c>
      <c r="V1501" s="171"/>
      <c r="W1501" s="173">
        <f t="shared" si="154"/>
        <v>0</v>
      </c>
      <c r="X1501" s="174" t="str">
        <f t="shared" si="155"/>
        <v>8</v>
      </c>
      <c r="Y1501" s="171"/>
      <c r="Z1501" s="172">
        <f t="shared" si="156"/>
        <v>12043.68</v>
      </c>
      <c r="AA1501" s="175">
        <f>VLOOKUP(G1501,Ma_KH!$A:$R,14,0)</f>
        <v>60</v>
      </c>
    </row>
    <row r="1502" spans="1:27" hidden="1" x14ac:dyDescent="0.25">
      <c r="A1502" s="179">
        <v>45989</v>
      </c>
      <c r="B1502" s="182">
        <v>4180599690</v>
      </c>
      <c r="C1502" s="178" t="s">
        <v>7767</v>
      </c>
      <c r="D1502" s="179">
        <v>45994</v>
      </c>
      <c r="E1502" s="180"/>
      <c r="F1502" s="178"/>
      <c r="G1502" s="32" t="s">
        <v>123</v>
      </c>
      <c r="H1502" s="180"/>
      <c r="I1502" s="182">
        <v>4180599690</v>
      </c>
      <c r="J1502" s="182" t="s">
        <v>1788</v>
      </c>
      <c r="K1502" s="332" t="s">
        <v>27</v>
      </c>
      <c r="L1502" s="21" t="str">
        <f>VLOOKUP($K1502,TONG_SL!$A:$D,2,0)</f>
        <v>Chân giò heo muối 300g</v>
      </c>
      <c r="N1502" s="21" t="str">
        <f t="shared" si="152"/>
        <v>K-C6</v>
      </c>
      <c r="Q1502" s="21" t="str">
        <f>VLOOKUP(K1502,TONG_SL!$A:$D,3,0)</f>
        <v>Túi</v>
      </c>
      <c r="R1502" s="1">
        <v>14</v>
      </c>
      <c r="S1502" s="171"/>
      <c r="T1502" s="171">
        <f>VLOOKUP(VLOOKUP(G1502,Ma_KH!$A:$R,18,0)&amp;K1502,Gia_MB!$A:$F,6,0)</f>
        <v>73431</v>
      </c>
      <c r="U1502" s="172">
        <f t="shared" si="153"/>
        <v>1028034</v>
      </c>
      <c r="V1502" s="171"/>
      <c r="W1502" s="173">
        <f t="shared" si="154"/>
        <v>0</v>
      </c>
      <c r="X1502" s="174" t="str">
        <f t="shared" si="155"/>
        <v>8</v>
      </c>
      <c r="Y1502" s="171"/>
      <c r="Z1502" s="172">
        <f t="shared" si="156"/>
        <v>82242.720000000001</v>
      </c>
      <c r="AA1502" s="175">
        <f>VLOOKUP(G1502,Ma_KH!$A:$R,14,0)</f>
        <v>60</v>
      </c>
    </row>
    <row r="1503" spans="1:27" hidden="1" x14ac:dyDescent="0.25">
      <c r="A1503" s="179">
        <v>45989</v>
      </c>
      <c r="B1503" s="182">
        <v>4180599690</v>
      </c>
      <c r="C1503" s="178" t="s">
        <v>7767</v>
      </c>
      <c r="D1503" s="179">
        <v>45994</v>
      </c>
      <c r="E1503" s="180"/>
      <c r="F1503" s="178"/>
      <c r="G1503" s="32" t="s">
        <v>123</v>
      </c>
      <c r="H1503" s="180"/>
      <c r="I1503" s="182">
        <v>4180599690</v>
      </c>
      <c r="J1503" s="182" t="s">
        <v>1788</v>
      </c>
      <c r="K1503" s="332" t="s">
        <v>48</v>
      </c>
      <c r="L1503" s="21" t="str">
        <f>VLOOKUP($K1503,TONG_SL!$A:$D,2,0)</f>
        <v>Mọc Nấm Hương 250g</v>
      </c>
      <c r="N1503" s="21" t="str">
        <f t="shared" si="152"/>
        <v>K-C6</v>
      </c>
      <c r="Q1503" s="21" t="str">
        <f>VLOOKUP(K1503,TONG_SL!$A:$D,3,0)</f>
        <v>Túi</v>
      </c>
      <c r="R1503" s="1">
        <v>4</v>
      </c>
      <c r="S1503" s="171"/>
      <c r="T1503" s="171">
        <f>VLOOKUP(VLOOKUP(G1503,Ma_KH!$A:$R,18,0)&amp;K1503,Gia_MB!$A:$F,6,0)</f>
        <v>46000</v>
      </c>
      <c r="U1503" s="172">
        <f t="shared" si="153"/>
        <v>184000</v>
      </c>
      <c r="V1503" s="171"/>
      <c r="W1503" s="173">
        <f t="shared" si="154"/>
        <v>0</v>
      </c>
      <c r="X1503" s="174" t="str">
        <f t="shared" si="155"/>
        <v>8</v>
      </c>
      <c r="Y1503" s="171"/>
      <c r="Z1503" s="172">
        <f t="shared" si="156"/>
        <v>14720</v>
      </c>
      <c r="AA1503" s="175">
        <f>VLOOKUP(G1503,Ma_KH!$A:$R,14,0)</f>
        <v>60</v>
      </c>
    </row>
    <row r="1504" spans="1:27" hidden="1" x14ac:dyDescent="0.25">
      <c r="A1504" s="179">
        <v>45989</v>
      </c>
      <c r="B1504" s="182">
        <v>4180599690</v>
      </c>
      <c r="C1504" s="178" t="s">
        <v>7767</v>
      </c>
      <c r="D1504" s="179">
        <v>45994</v>
      </c>
      <c r="E1504" s="180"/>
      <c r="F1504" s="178"/>
      <c r="G1504" s="32" t="s">
        <v>123</v>
      </c>
      <c r="H1504" s="180"/>
      <c r="I1504" s="182">
        <v>4180599690</v>
      </c>
      <c r="J1504" s="182" t="s">
        <v>1788</v>
      </c>
      <c r="K1504" s="332" t="s">
        <v>30</v>
      </c>
      <c r="L1504" s="21" t="str">
        <f>VLOOKUP($K1504,TONG_SL!$A:$D,2,0)</f>
        <v>Gà muối 500g</v>
      </c>
      <c r="N1504" s="21" t="str">
        <f t="shared" si="152"/>
        <v>K-C6</v>
      </c>
      <c r="Q1504" s="21" t="str">
        <f>VLOOKUP(K1504,TONG_SL!$A:$D,3,0)</f>
        <v>Túi</v>
      </c>
      <c r="R1504" s="1">
        <v>5</v>
      </c>
      <c r="S1504" s="171"/>
      <c r="T1504" s="171">
        <f>VLOOKUP(VLOOKUP(G1504,Ma_KH!$A:$R,18,0)&amp;K1504,Gia_MB!$A:$F,6,0)</f>
        <v>111058</v>
      </c>
      <c r="U1504" s="172">
        <f t="shared" si="153"/>
        <v>555290</v>
      </c>
      <c r="V1504" s="171"/>
      <c r="W1504" s="173">
        <f t="shared" si="154"/>
        <v>0</v>
      </c>
      <c r="X1504" s="174" t="str">
        <f t="shared" si="155"/>
        <v>8</v>
      </c>
      <c r="Y1504" s="171"/>
      <c r="Z1504" s="172">
        <f t="shared" si="156"/>
        <v>44423.200000000004</v>
      </c>
      <c r="AA1504" s="175">
        <f>VLOOKUP(G1504,Ma_KH!$A:$R,14,0)</f>
        <v>60</v>
      </c>
    </row>
    <row r="1505" spans="1:27" hidden="1" x14ac:dyDescent="0.25">
      <c r="A1505" s="179">
        <v>45989</v>
      </c>
      <c r="B1505" s="182">
        <v>4180599460</v>
      </c>
      <c r="C1505" s="178" t="s">
        <v>7767</v>
      </c>
      <c r="D1505" s="179">
        <v>45994</v>
      </c>
      <c r="E1505" s="180"/>
      <c r="F1505" s="178"/>
      <c r="G1505" s="32" t="s">
        <v>1184</v>
      </c>
      <c r="H1505" s="180"/>
      <c r="I1505" s="182">
        <v>4180599460</v>
      </c>
      <c r="J1505" s="182" t="s">
        <v>1788</v>
      </c>
      <c r="K1505" s="332" t="s">
        <v>32</v>
      </c>
      <c r="L1505" s="21" t="str">
        <f>VLOOKUP($K1505,TONG_SL!$A:$D,2,0)</f>
        <v>Giò Tai Lưỡi Xào 250g</v>
      </c>
      <c r="N1505" s="21" t="str">
        <f t="shared" si="152"/>
        <v>K-C6</v>
      </c>
      <c r="Q1505" s="21" t="str">
        <f>VLOOKUP(K1505,TONG_SL!$A:$D,3,0)</f>
        <v>Túi</v>
      </c>
      <c r="R1505" s="1">
        <v>4</v>
      </c>
      <c r="S1505" s="171"/>
      <c r="T1505" s="171">
        <f>VLOOKUP(VLOOKUP(G1505,Ma_KH!$A:$R,18,0)&amp;K1505,Gia_MB!$A:$F,6,0)</f>
        <v>50182</v>
      </c>
      <c r="U1505" s="172">
        <f t="shared" si="153"/>
        <v>200728</v>
      </c>
      <c r="V1505" s="171"/>
      <c r="W1505" s="173">
        <f t="shared" si="154"/>
        <v>0</v>
      </c>
      <c r="X1505" s="174" t="str">
        <f t="shared" si="155"/>
        <v>8</v>
      </c>
      <c r="Y1505" s="171"/>
      <c r="Z1505" s="172">
        <f t="shared" si="156"/>
        <v>16058.24</v>
      </c>
      <c r="AA1505" s="175">
        <f>VLOOKUP(G1505,Ma_KH!$A:$R,14,0)</f>
        <v>60</v>
      </c>
    </row>
    <row r="1506" spans="1:27" hidden="1" x14ac:dyDescent="0.25">
      <c r="A1506" s="179">
        <v>45989</v>
      </c>
      <c r="B1506" s="182">
        <v>4180599460</v>
      </c>
      <c r="C1506" s="178" t="s">
        <v>7767</v>
      </c>
      <c r="D1506" s="179">
        <v>45994</v>
      </c>
      <c r="E1506" s="180"/>
      <c r="F1506" s="178"/>
      <c r="G1506" s="32" t="s">
        <v>1184</v>
      </c>
      <c r="H1506" s="180"/>
      <c r="I1506" s="182">
        <v>4180599460</v>
      </c>
      <c r="J1506" s="182" t="s">
        <v>1788</v>
      </c>
      <c r="K1506" s="332" t="s">
        <v>48</v>
      </c>
      <c r="L1506" s="21" t="str">
        <f>VLOOKUP($K1506,TONG_SL!$A:$D,2,0)</f>
        <v>Mọc Nấm Hương 250g</v>
      </c>
      <c r="N1506" s="21" t="str">
        <f t="shared" si="152"/>
        <v>K-C6</v>
      </c>
      <c r="Q1506" s="21" t="str">
        <f>VLOOKUP(K1506,TONG_SL!$A:$D,3,0)</f>
        <v>Túi</v>
      </c>
      <c r="R1506" s="1">
        <v>1</v>
      </c>
      <c r="S1506" s="171"/>
      <c r="T1506" s="171">
        <f>VLOOKUP(VLOOKUP(G1506,Ma_KH!$A:$R,18,0)&amp;K1506,Gia_MB!$A:$F,6,0)</f>
        <v>46000</v>
      </c>
      <c r="U1506" s="172">
        <f t="shared" si="153"/>
        <v>46000</v>
      </c>
      <c r="V1506" s="171"/>
      <c r="W1506" s="173">
        <f t="shared" si="154"/>
        <v>0</v>
      </c>
      <c r="X1506" s="174" t="str">
        <f t="shared" si="155"/>
        <v>8</v>
      </c>
      <c r="Y1506" s="171"/>
      <c r="Z1506" s="172">
        <f t="shared" si="156"/>
        <v>3680</v>
      </c>
      <c r="AA1506" s="175">
        <f>VLOOKUP(G1506,Ma_KH!$A:$R,14,0)</f>
        <v>60</v>
      </c>
    </row>
    <row r="1507" spans="1:27" hidden="1" x14ac:dyDescent="0.25">
      <c r="A1507" s="179">
        <v>45989</v>
      </c>
      <c r="B1507" s="182">
        <v>4180599460</v>
      </c>
      <c r="C1507" s="178" t="s">
        <v>7767</v>
      </c>
      <c r="D1507" s="179">
        <v>45994</v>
      </c>
      <c r="E1507" s="180"/>
      <c r="F1507" s="178"/>
      <c r="G1507" s="32" t="s">
        <v>1184</v>
      </c>
      <c r="H1507" s="180"/>
      <c r="I1507" s="182">
        <v>4180599460</v>
      </c>
      <c r="J1507" s="182" t="s">
        <v>1788</v>
      </c>
      <c r="K1507" s="332" t="s">
        <v>30</v>
      </c>
      <c r="L1507" s="21" t="str">
        <f>VLOOKUP($K1507,TONG_SL!$A:$D,2,0)</f>
        <v>Gà muối 500g</v>
      </c>
      <c r="N1507" s="21" t="str">
        <f t="shared" si="152"/>
        <v>K-C6</v>
      </c>
      <c r="Q1507" s="21" t="str">
        <f>VLOOKUP(K1507,TONG_SL!$A:$D,3,0)</f>
        <v>Túi</v>
      </c>
      <c r="R1507" s="1">
        <v>8</v>
      </c>
      <c r="S1507" s="171"/>
      <c r="T1507" s="171">
        <f>VLOOKUP(VLOOKUP(G1507,Ma_KH!$A:$R,18,0)&amp;K1507,Gia_MB!$A:$F,6,0)</f>
        <v>111058</v>
      </c>
      <c r="U1507" s="172">
        <f t="shared" si="153"/>
        <v>888464</v>
      </c>
      <c r="V1507" s="171"/>
      <c r="W1507" s="173">
        <f t="shared" si="154"/>
        <v>0</v>
      </c>
      <c r="X1507" s="174" t="str">
        <f t="shared" si="155"/>
        <v>8</v>
      </c>
      <c r="Y1507" s="171"/>
      <c r="Z1507" s="172">
        <f t="shared" si="156"/>
        <v>71077.119999999995</v>
      </c>
      <c r="AA1507" s="175">
        <f>VLOOKUP(G1507,Ma_KH!$A:$R,14,0)</f>
        <v>60</v>
      </c>
    </row>
    <row r="1508" spans="1:27" hidden="1" x14ac:dyDescent="0.25">
      <c r="A1508" s="179">
        <v>45989</v>
      </c>
      <c r="B1508" s="182">
        <v>4180599705</v>
      </c>
      <c r="C1508" s="178" t="s">
        <v>7767</v>
      </c>
      <c r="D1508" s="179">
        <v>45994</v>
      </c>
      <c r="E1508" s="180"/>
      <c r="F1508" s="178"/>
      <c r="G1508" s="32" t="s">
        <v>1543</v>
      </c>
      <c r="H1508" s="180"/>
      <c r="I1508" s="182">
        <v>4180599705</v>
      </c>
      <c r="J1508" s="182" t="s">
        <v>1788</v>
      </c>
      <c r="K1508" s="332" t="s">
        <v>30</v>
      </c>
      <c r="L1508" s="21" t="str">
        <f>VLOOKUP($K1508,TONG_SL!$A:$D,2,0)</f>
        <v>Gà muối 500g</v>
      </c>
      <c r="N1508" s="21" t="str">
        <f t="shared" si="152"/>
        <v>K-C6</v>
      </c>
      <c r="Q1508" s="21" t="str">
        <f>VLOOKUP(K1508,TONG_SL!$A:$D,3,0)</f>
        <v>Túi</v>
      </c>
      <c r="R1508" s="1">
        <v>5</v>
      </c>
      <c r="S1508" s="171"/>
      <c r="T1508" s="171">
        <f>VLOOKUP(VLOOKUP(G1508,Ma_KH!$A:$R,18,0)&amp;K1508,Gia_MB!$A:$F,6,0)</f>
        <v>111058</v>
      </c>
      <c r="U1508" s="172">
        <f t="shared" si="153"/>
        <v>555290</v>
      </c>
      <c r="V1508" s="171"/>
      <c r="W1508" s="173">
        <f t="shared" si="154"/>
        <v>0</v>
      </c>
      <c r="X1508" s="174" t="str">
        <f t="shared" si="155"/>
        <v>8</v>
      </c>
      <c r="Y1508" s="171"/>
      <c r="Z1508" s="172">
        <f t="shared" si="156"/>
        <v>44423.200000000004</v>
      </c>
      <c r="AA1508" s="175">
        <f>VLOOKUP(G1508,Ma_KH!$A:$R,14,0)</f>
        <v>60</v>
      </c>
    </row>
    <row r="1509" spans="1:27" hidden="1" x14ac:dyDescent="0.25">
      <c r="A1509" s="179">
        <v>45989</v>
      </c>
      <c r="B1509" s="182">
        <v>4180599705</v>
      </c>
      <c r="C1509" s="178" t="s">
        <v>7767</v>
      </c>
      <c r="D1509" s="179">
        <v>45994</v>
      </c>
      <c r="E1509" s="180"/>
      <c r="F1509" s="178"/>
      <c r="G1509" s="32" t="s">
        <v>1543</v>
      </c>
      <c r="H1509" s="180"/>
      <c r="I1509" s="182">
        <v>4180599705</v>
      </c>
      <c r="J1509" s="182" t="s">
        <v>1788</v>
      </c>
      <c r="K1509" s="332" t="s">
        <v>48</v>
      </c>
      <c r="L1509" s="21" t="str">
        <f>VLOOKUP($K1509,TONG_SL!$A:$D,2,0)</f>
        <v>Mọc Nấm Hương 250g</v>
      </c>
      <c r="N1509" s="21" t="str">
        <f t="shared" si="152"/>
        <v>K-C6</v>
      </c>
      <c r="Q1509" s="21" t="str">
        <f>VLOOKUP(K1509,TONG_SL!$A:$D,3,0)</f>
        <v>Túi</v>
      </c>
      <c r="R1509" s="1">
        <v>2</v>
      </c>
      <c r="S1509" s="171"/>
      <c r="T1509" s="171">
        <f>VLOOKUP(VLOOKUP(G1509,Ma_KH!$A:$R,18,0)&amp;K1509,Gia_MB!$A:$F,6,0)</f>
        <v>46000</v>
      </c>
      <c r="U1509" s="172">
        <f t="shared" si="153"/>
        <v>92000</v>
      </c>
      <c r="V1509" s="171"/>
      <c r="W1509" s="173">
        <f t="shared" si="154"/>
        <v>0</v>
      </c>
      <c r="X1509" s="174" t="str">
        <f t="shared" si="155"/>
        <v>8</v>
      </c>
      <c r="Y1509" s="171"/>
      <c r="Z1509" s="172">
        <f t="shared" si="156"/>
        <v>7360</v>
      </c>
      <c r="AA1509" s="175">
        <f>VLOOKUP(G1509,Ma_KH!$A:$R,14,0)</f>
        <v>60</v>
      </c>
    </row>
    <row r="1510" spans="1:27" hidden="1" x14ac:dyDescent="0.25">
      <c r="A1510" s="179">
        <v>45989</v>
      </c>
      <c r="B1510" s="182">
        <v>4180599705</v>
      </c>
      <c r="C1510" s="178" t="s">
        <v>7767</v>
      </c>
      <c r="D1510" s="179">
        <v>45994</v>
      </c>
      <c r="E1510" s="180"/>
      <c r="F1510" s="178"/>
      <c r="G1510" s="32" t="s">
        <v>1543</v>
      </c>
      <c r="H1510" s="180"/>
      <c r="I1510" s="182">
        <v>4180599705</v>
      </c>
      <c r="J1510" s="182" t="s">
        <v>1788</v>
      </c>
      <c r="K1510" s="332" t="s">
        <v>27</v>
      </c>
      <c r="L1510" s="21" t="str">
        <f>VLOOKUP($K1510,TONG_SL!$A:$D,2,0)</f>
        <v>Chân giò heo muối 300g</v>
      </c>
      <c r="N1510" s="21" t="str">
        <f t="shared" si="152"/>
        <v>K-C6</v>
      </c>
      <c r="Q1510" s="21" t="str">
        <f>VLOOKUP(K1510,TONG_SL!$A:$D,3,0)</f>
        <v>Túi</v>
      </c>
      <c r="R1510" s="1">
        <v>6</v>
      </c>
      <c r="S1510" s="171"/>
      <c r="T1510" s="171">
        <f>VLOOKUP(VLOOKUP(G1510,Ma_KH!$A:$R,18,0)&amp;K1510,Gia_MB!$A:$F,6,0)</f>
        <v>73431</v>
      </c>
      <c r="U1510" s="172">
        <f t="shared" si="153"/>
        <v>440586</v>
      </c>
      <c r="V1510" s="171"/>
      <c r="W1510" s="173">
        <f t="shared" si="154"/>
        <v>0</v>
      </c>
      <c r="X1510" s="174" t="str">
        <f t="shared" si="155"/>
        <v>8</v>
      </c>
      <c r="Y1510" s="171"/>
      <c r="Z1510" s="172">
        <f t="shared" si="156"/>
        <v>35246.879999999997</v>
      </c>
      <c r="AA1510" s="175">
        <f>VLOOKUP(G1510,Ma_KH!$A:$R,14,0)</f>
        <v>60</v>
      </c>
    </row>
    <row r="1511" spans="1:27" hidden="1" x14ac:dyDescent="0.25">
      <c r="A1511" s="179">
        <v>45989</v>
      </c>
      <c r="B1511" s="182">
        <v>4180599648</v>
      </c>
      <c r="C1511" s="178" t="s">
        <v>7767</v>
      </c>
      <c r="D1511" s="179">
        <v>45994</v>
      </c>
      <c r="E1511" s="180"/>
      <c r="F1511" s="178"/>
      <c r="G1511" s="32" t="s">
        <v>1429</v>
      </c>
      <c r="H1511" s="180"/>
      <c r="I1511" s="182">
        <v>4180599648</v>
      </c>
      <c r="J1511" s="182" t="s">
        <v>1788</v>
      </c>
      <c r="K1511" s="332" t="s">
        <v>32</v>
      </c>
      <c r="L1511" s="21" t="str">
        <f>VLOOKUP($K1511,TONG_SL!$A:$D,2,0)</f>
        <v>Giò Tai Lưỡi Xào 250g</v>
      </c>
      <c r="N1511" s="21" t="str">
        <f t="shared" si="152"/>
        <v>K-C6</v>
      </c>
      <c r="Q1511" s="21" t="str">
        <f>VLOOKUP(K1511,TONG_SL!$A:$D,3,0)</f>
        <v>Túi</v>
      </c>
      <c r="R1511" s="1">
        <v>2</v>
      </c>
      <c r="S1511" s="171"/>
      <c r="T1511" s="171">
        <f>VLOOKUP(VLOOKUP(G1511,Ma_KH!$A:$R,18,0)&amp;K1511,Gia_MB!$A:$F,6,0)</f>
        <v>50182</v>
      </c>
      <c r="U1511" s="172">
        <f t="shared" si="153"/>
        <v>100364</v>
      </c>
      <c r="V1511" s="171"/>
      <c r="W1511" s="173">
        <f t="shared" si="154"/>
        <v>0</v>
      </c>
      <c r="X1511" s="174" t="str">
        <f t="shared" si="155"/>
        <v>8</v>
      </c>
      <c r="Y1511" s="171"/>
      <c r="Z1511" s="172">
        <f t="shared" si="156"/>
        <v>8029.12</v>
      </c>
      <c r="AA1511" s="175">
        <f>VLOOKUP(G1511,Ma_KH!$A:$R,14,0)</f>
        <v>60</v>
      </c>
    </row>
    <row r="1512" spans="1:27" hidden="1" x14ac:dyDescent="0.25">
      <c r="A1512" s="179">
        <v>45989</v>
      </c>
      <c r="B1512" s="182">
        <v>4180599648</v>
      </c>
      <c r="C1512" s="178" t="s">
        <v>7767</v>
      </c>
      <c r="D1512" s="179">
        <v>45994</v>
      </c>
      <c r="E1512" s="180"/>
      <c r="F1512" s="178"/>
      <c r="G1512" s="32" t="s">
        <v>1429</v>
      </c>
      <c r="H1512" s="180"/>
      <c r="I1512" s="182">
        <v>4180599648</v>
      </c>
      <c r="J1512" s="182" t="s">
        <v>1788</v>
      </c>
      <c r="K1512" s="332" t="s">
        <v>27</v>
      </c>
      <c r="L1512" s="21" t="str">
        <f>VLOOKUP($K1512,TONG_SL!$A:$D,2,0)</f>
        <v>Chân giò heo muối 300g</v>
      </c>
      <c r="N1512" s="21" t="str">
        <f t="shared" si="152"/>
        <v>K-C6</v>
      </c>
      <c r="Q1512" s="21" t="str">
        <f>VLOOKUP(K1512,TONG_SL!$A:$D,3,0)</f>
        <v>Túi</v>
      </c>
      <c r="R1512" s="1">
        <v>3</v>
      </c>
      <c r="S1512" s="171"/>
      <c r="T1512" s="171">
        <f>VLOOKUP(VLOOKUP(G1512,Ma_KH!$A:$R,18,0)&amp;K1512,Gia_MB!$A:$F,6,0)</f>
        <v>73431</v>
      </c>
      <c r="U1512" s="172">
        <f t="shared" si="153"/>
        <v>220293</v>
      </c>
      <c r="V1512" s="171"/>
      <c r="W1512" s="173">
        <f t="shared" si="154"/>
        <v>0</v>
      </c>
      <c r="X1512" s="174" t="str">
        <f t="shared" si="155"/>
        <v>8</v>
      </c>
      <c r="Y1512" s="171"/>
      <c r="Z1512" s="172">
        <f t="shared" si="156"/>
        <v>17623.439999999999</v>
      </c>
      <c r="AA1512" s="175">
        <f>VLOOKUP(G1512,Ma_KH!$A:$R,14,0)</f>
        <v>60</v>
      </c>
    </row>
    <row r="1513" spans="1:27" hidden="1" x14ac:dyDescent="0.25">
      <c r="A1513" s="179">
        <v>45989</v>
      </c>
      <c r="B1513" s="182">
        <v>4180599648</v>
      </c>
      <c r="C1513" s="178" t="s">
        <v>7767</v>
      </c>
      <c r="D1513" s="179">
        <v>45994</v>
      </c>
      <c r="E1513" s="180"/>
      <c r="F1513" s="178"/>
      <c r="G1513" s="32" t="s">
        <v>1429</v>
      </c>
      <c r="H1513" s="180"/>
      <c r="I1513" s="182">
        <v>4180599648</v>
      </c>
      <c r="J1513" s="182" t="s">
        <v>1788</v>
      </c>
      <c r="K1513" s="332" t="s">
        <v>48</v>
      </c>
      <c r="L1513" s="21" t="str">
        <f>VLOOKUP($K1513,TONG_SL!$A:$D,2,0)</f>
        <v>Mọc Nấm Hương 250g</v>
      </c>
      <c r="N1513" s="21" t="str">
        <f t="shared" si="152"/>
        <v>K-C6</v>
      </c>
      <c r="Q1513" s="21" t="str">
        <f>VLOOKUP(K1513,TONG_SL!$A:$D,3,0)</f>
        <v>Túi</v>
      </c>
      <c r="R1513" s="1">
        <v>2</v>
      </c>
      <c r="S1513" s="171"/>
      <c r="T1513" s="171">
        <f>VLOOKUP(VLOOKUP(G1513,Ma_KH!$A:$R,18,0)&amp;K1513,Gia_MB!$A:$F,6,0)</f>
        <v>46000</v>
      </c>
      <c r="U1513" s="172">
        <f t="shared" si="153"/>
        <v>92000</v>
      </c>
      <c r="V1513" s="171"/>
      <c r="W1513" s="173">
        <f t="shared" si="154"/>
        <v>0</v>
      </c>
      <c r="X1513" s="174" t="str">
        <f t="shared" si="155"/>
        <v>8</v>
      </c>
      <c r="Y1513" s="171"/>
      <c r="Z1513" s="172">
        <f t="shared" si="156"/>
        <v>7360</v>
      </c>
      <c r="AA1513" s="175">
        <f>VLOOKUP(G1513,Ma_KH!$A:$R,14,0)</f>
        <v>60</v>
      </c>
    </row>
    <row r="1514" spans="1:27" hidden="1" x14ac:dyDescent="0.25">
      <c r="A1514" s="179">
        <v>45989</v>
      </c>
      <c r="B1514" s="182">
        <v>4180599648</v>
      </c>
      <c r="C1514" s="178" t="s">
        <v>7767</v>
      </c>
      <c r="D1514" s="179">
        <v>45994</v>
      </c>
      <c r="E1514" s="180"/>
      <c r="F1514" s="178"/>
      <c r="G1514" s="32" t="s">
        <v>1429</v>
      </c>
      <c r="H1514" s="180"/>
      <c r="I1514" s="182">
        <v>4180599648</v>
      </c>
      <c r="J1514" s="182" t="s">
        <v>1788</v>
      </c>
      <c r="K1514" s="332" t="s">
        <v>30</v>
      </c>
      <c r="L1514" s="21" t="str">
        <f>VLOOKUP($K1514,TONG_SL!$A:$D,2,0)</f>
        <v>Gà muối 500g</v>
      </c>
      <c r="N1514" s="21" t="str">
        <f t="shared" si="152"/>
        <v>K-C6</v>
      </c>
      <c r="Q1514" s="21" t="str">
        <f>VLOOKUP(K1514,TONG_SL!$A:$D,3,0)</f>
        <v>Túi</v>
      </c>
      <c r="R1514" s="1">
        <v>5</v>
      </c>
      <c r="S1514" s="171"/>
      <c r="T1514" s="171">
        <f>VLOOKUP(VLOOKUP(G1514,Ma_KH!$A:$R,18,0)&amp;K1514,Gia_MB!$A:$F,6,0)</f>
        <v>111058</v>
      </c>
      <c r="U1514" s="172">
        <f t="shared" si="153"/>
        <v>555290</v>
      </c>
      <c r="V1514" s="171"/>
      <c r="W1514" s="173">
        <f t="shared" si="154"/>
        <v>0</v>
      </c>
      <c r="X1514" s="174" t="str">
        <f t="shared" si="155"/>
        <v>8</v>
      </c>
      <c r="Y1514" s="171"/>
      <c r="Z1514" s="172">
        <f t="shared" si="156"/>
        <v>44423.200000000004</v>
      </c>
      <c r="AA1514" s="175">
        <f>VLOOKUP(G1514,Ma_KH!$A:$R,14,0)</f>
        <v>60</v>
      </c>
    </row>
    <row r="1515" spans="1:27" hidden="1" x14ac:dyDescent="0.25">
      <c r="A1515" s="179">
        <v>45989</v>
      </c>
      <c r="B1515" s="182">
        <v>4180599529</v>
      </c>
      <c r="C1515" s="178" t="s">
        <v>7767</v>
      </c>
      <c r="D1515" s="179">
        <v>45994</v>
      </c>
      <c r="E1515" s="180"/>
      <c r="F1515" s="178"/>
      <c r="G1515" s="32" t="s">
        <v>7184</v>
      </c>
      <c r="H1515" s="180"/>
      <c r="I1515" s="182">
        <v>4180599529</v>
      </c>
      <c r="J1515" s="182" t="s">
        <v>1788</v>
      </c>
      <c r="K1515" s="332" t="s">
        <v>34</v>
      </c>
      <c r="L1515" s="21" t="str">
        <f>VLOOKUP($K1515,TONG_SL!$A:$D,2,0)</f>
        <v>Tai heo muối 200g</v>
      </c>
      <c r="N1515" s="21" t="str">
        <f t="shared" si="152"/>
        <v>K-C6</v>
      </c>
      <c r="Q1515" s="21" t="str">
        <f>VLOOKUP(K1515,TONG_SL!$A:$D,3,0)</f>
        <v>Túi</v>
      </c>
      <c r="R1515" s="1">
        <v>4</v>
      </c>
      <c r="S1515" s="171"/>
      <c r="T1515" s="171">
        <f>VLOOKUP(VLOOKUP(G1515,Ma_KH!$A:$R,18,0)&amp;K1515,Gia_MB!$A:$F,6,0)</f>
        <v>55595</v>
      </c>
      <c r="U1515" s="172">
        <f t="shared" si="153"/>
        <v>222380</v>
      </c>
      <c r="V1515" s="171"/>
      <c r="W1515" s="173">
        <f t="shared" si="154"/>
        <v>0</v>
      </c>
      <c r="X1515" s="174" t="str">
        <f t="shared" si="155"/>
        <v>8</v>
      </c>
      <c r="Y1515" s="171"/>
      <c r="Z1515" s="172">
        <f t="shared" si="156"/>
        <v>17790.400000000001</v>
      </c>
      <c r="AA1515" s="175">
        <f>VLOOKUP(G1515,Ma_KH!$A:$R,14,0)</f>
        <v>60</v>
      </c>
    </row>
    <row r="1516" spans="1:27" hidden="1" x14ac:dyDescent="0.25">
      <c r="A1516" s="179">
        <v>45989</v>
      </c>
      <c r="B1516" s="182">
        <v>4180599529</v>
      </c>
      <c r="C1516" s="178" t="s">
        <v>7767</v>
      </c>
      <c r="D1516" s="179">
        <v>45994</v>
      </c>
      <c r="E1516" s="180"/>
      <c r="F1516" s="178"/>
      <c r="G1516" s="32" t="s">
        <v>7184</v>
      </c>
      <c r="H1516" s="180"/>
      <c r="I1516" s="182">
        <v>4180599529</v>
      </c>
      <c r="J1516" s="182" t="s">
        <v>1788</v>
      </c>
      <c r="K1516" s="332" t="s">
        <v>32</v>
      </c>
      <c r="L1516" s="21" t="str">
        <f>VLOOKUP($K1516,TONG_SL!$A:$D,2,0)</f>
        <v>Giò Tai Lưỡi Xào 250g</v>
      </c>
      <c r="N1516" s="21" t="str">
        <f t="shared" si="152"/>
        <v>K-C6</v>
      </c>
      <c r="Q1516" s="21" t="str">
        <f>VLOOKUP(K1516,TONG_SL!$A:$D,3,0)</f>
        <v>Túi</v>
      </c>
      <c r="R1516" s="1">
        <v>4</v>
      </c>
      <c r="S1516" s="171"/>
      <c r="T1516" s="171">
        <f>VLOOKUP(VLOOKUP(G1516,Ma_KH!$A:$R,18,0)&amp;K1516,Gia_MB!$A:$F,6,0)</f>
        <v>50182</v>
      </c>
      <c r="U1516" s="172">
        <f t="shared" si="153"/>
        <v>200728</v>
      </c>
      <c r="V1516" s="171"/>
      <c r="W1516" s="173">
        <f t="shared" si="154"/>
        <v>0</v>
      </c>
      <c r="X1516" s="174" t="str">
        <f t="shared" si="155"/>
        <v>8</v>
      </c>
      <c r="Y1516" s="171"/>
      <c r="Z1516" s="172">
        <f t="shared" si="156"/>
        <v>16058.24</v>
      </c>
      <c r="AA1516" s="175">
        <f>VLOOKUP(G1516,Ma_KH!$A:$R,14,0)</f>
        <v>60</v>
      </c>
    </row>
    <row r="1517" spans="1:27" hidden="1" x14ac:dyDescent="0.25">
      <c r="A1517" s="179">
        <v>45989</v>
      </c>
      <c r="B1517" s="182">
        <v>4180599529</v>
      </c>
      <c r="C1517" s="178" t="s">
        <v>7767</v>
      </c>
      <c r="D1517" s="179">
        <v>45994</v>
      </c>
      <c r="E1517" s="180"/>
      <c r="F1517" s="178"/>
      <c r="G1517" s="32" t="s">
        <v>7184</v>
      </c>
      <c r="H1517" s="180"/>
      <c r="I1517" s="182">
        <v>4180599529</v>
      </c>
      <c r="J1517" s="182" t="s">
        <v>1788</v>
      </c>
      <c r="K1517" s="332" t="s">
        <v>30</v>
      </c>
      <c r="L1517" s="21" t="str">
        <f>VLOOKUP($K1517,TONG_SL!$A:$D,2,0)</f>
        <v>Gà muối 500g</v>
      </c>
      <c r="N1517" s="21" t="str">
        <f t="shared" si="152"/>
        <v>K-C6</v>
      </c>
      <c r="Q1517" s="21" t="str">
        <f>VLOOKUP(K1517,TONG_SL!$A:$D,3,0)</f>
        <v>Túi</v>
      </c>
      <c r="R1517" s="1">
        <v>4</v>
      </c>
      <c r="S1517" s="171"/>
      <c r="T1517" s="171">
        <f>VLOOKUP(VLOOKUP(G1517,Ma_KH!$A:$R,18,0)&amp;K1517,Gia_MB!$A:$F,6,0)</f>
        <v>111058</v>
      </c>
      <c r="U1517" s="172">
        <f t="shared" si="153"/>
        <v>444232</v>
      </c>
      <c r="V1517" s="171"/>
      <c r="W1517" s="173">
        <f t="shared" si="154"/>
        <v>0</v>
      </c>
      <c r="X1517" s="174" t="str">
        <f t="shared" si="155"/>
        <v>8</v>
      </c>
      <c r="Y1517" s="171"/>
      <c r="Z1517" s="172">
        <f t="shared" si="156"/>
        <v>35538.559999999998</v>
      </c>
      <c r="AA1517" s="175">
        <f>VLOOKUP(G1517,Ma_KH!$A:$R,14,0)</f>
        <v>60</v>
      </c>
    </row>
    <row r="1518" spans="1:27" hidden="1" x14ac:dyDescent="0.25">
      <c r="A1518" s="179">
        <v>45989</v>
      </c>
      <c r="B1518" s="182">
        <v>4180599529</v>
      </c>
      <c r="C1518" s="178" t="s">
        <v>7767</v>
      </c>
      <c r="D1518" s="179">
        <v>45994</v>
      </c>
      <c r="E1518" s="180"/>
      <c r="F1518" s="178"/>
      <c r="G1518" s="32" t="s">
        <v>7184</v>
      </c>
      <c r="H1518" s="180"/>
      <c r="I1518" s="182">
        <v>4180599529</v>
      </c>
      <c r="J1518" s="182" t="s">
        <v>1788</v>
      </c>
      <c r="K1518" s="332" t="s">
        <v>48</v>
      </c>
      <c r="L1518" s="21" t="str">
        <f>VLOOKUP($K1518,TONG_SL!$A:$D,2,0)</f>
        <v>Mọc Nấm Hương 250g</v>
      </c>
      <c r="N1518" s="21" t="str">
        <f t="shared" si="152"/>
        <v>K-C6</v>
      </c>
      <c r="Q1518" s="21" t="str">
        <f>VLOOKUP(K1518,TONG_SL!$A:$D,3,0)</f>
        <v>Túi</v>
      </c>
      <c r="R1518" s="1">
        <v>1</v>
      </c>
      <c r="S1518" s="171"/>
      <c r="T1518" s="171">
        <f>VLOOKUP(VLOOKUP(G1518,Ma_KH!$A:$R,18,0)&amp;K1518,Gia_MB!$A:$F,6,0)</f>
        <v>46000</v>
      </c>
      <c r="U1518" s="172">
        <f t="shared" si="153"/>
        <v>46000</v>
      </c>
      <c r="V1518" s="171"/>
      <c r="W1518" s="173">
        <f t="shared" si="154"/>
        <v>0</v>
      </c>
      <c r="X1518" s="174" t="str">
        <f t="shared" si="155"/>
        <v>8</v>
      </c>
      <c r="Y1518" s="171"/>
      <c r="Z1518" s="172">
        <f t="shared" si="156"/>
        <v>3680</v>
      </c>
      <c r="AA1518" s="175">
        <f>VLOOKUP(G1518,Ma_KH!$A:$R,14,0)</f>
        <v>60</v>
      </c>
    </row>
    <row r="1519" spans="1:27" hidden="1" x14ac:dyDescent="0.25">
      <c r="A1519" s="179">
        <v>45989</v>
      </c>
      <c r="B1519" s="182">
        <v>4180599529</v>
      </c>
      <c r="C1519" s="178" t="s">
        <v>7767</v>
      </c>
      <c r="D1519" s="179">
        <v>45994</v>
      </c>
      <c r="E1519" s="180"/>
      <c r="F1519" s="178"/>
      <c r="G1519" s="32" t="s">
        <v>7184</v>
      </c>
      <c r="H1519" s="180"/>
      <c r="I1519" s="182">
        <v>4180599529</v>
      </c>
      <c r="J1519" s="182" t="s">
        <v>1788</v>
      </c>
      <c r="K1519" s="332" t="s">
        <v>27</v>
      </c>
      <c r="L1519" s="21" t="str">
        <f>VLOOKUP($K1519,TONG_SL!$A:$D,2,0)</f>
        <v>Chân giò heo muối 300g</v>
      </c>
      <c r="N1519" s="21" t="str">
        <f t="shared" ref="N1519:N1579" si="157">IF($B1519&lt;&gt;"","K-C6","")</f>
        <v>K-C6</v>
      </c>
      <c r="Q1519" s="21" t="str">
        <f>VLOOKUP(K1519,TONG_SL!$A:$D,3,0)</f>
        <v>Túi</v>
      </c>
      <c r="R1519" s="1">
        <v>5</v>
      </c>
      <c r="S1519" s="171"/>
      <c r="T1519" s="171">
        <f>VLOOKUP(VLOOKUP(G1519,Ma_KH!$A:$R,18,0)&amp;K1519,Gia_MB!$A:$F,6,0)</f>
        <v>73431</v>
      </c>
      <c r="U1519" s="172">
        <f t="shared" si="153"/>
        <v>367155</v>
      </c>
      <c r="V1519" s="171"/>
      <c r="W1519" s="173">
        <f t="shared" si="154"/>
        <v>0</v>
      </c>
      <c r="X1519" s="174" t="str">
        <f t="shared" si="155"/>
        <v>8</v>
      </c>
      <c r="Y1519" s="171"/>
      <c r="Z1519" s="172">
        <f t="shared" si="156"/>
        <v>29372.400000000001</v>
      </c>
      <c r="AA1519" s="175">
        <f>VLOOKUP(G1519,Ma_KH!$A:$R,14,0)</f>
        <v>60</v>
      </c>
    </row>
    <row r="1520" spans="1:27" hidden="1" x14ac:dyDescent="0.25">
      <c r="A1520" s="179">
        <v>45989</v>
      </c>
      <c r="B1520" s="182">
        <v>4180599672</v>
      </c>
      <c r="C1520" s="178" t="s">
        <v>7767</v>
      </c>
      <c r="D1520" s="179">
        <v>45994</v>
      </c>
      <c r="E1520" s="180"/>
      <c r="F1520" s="178"/>
      <c r="G1520" s="32" t="s">
        <v>1467</v>
      </c>
      <c r="H1520" s="180"/>
      <c r="I1520" s="182">
        <v>4180599672</v>
      </c>
      <c r="J1520" s="182" t="s">
        <v>1788</v>
      </c>
      <c r="K1520" s="332" t="s">
        <v>48</v>
      </c>
      <c r="L1520" s="21" t="str">
        <f>VLOOKUP($K1520,TONG_SL!$A:$D,2,0)</f>
        <v>Mọc Nấm Hương 250g</v>
      </c>
      <c r="N1520" s="21" t="str">
        <f t="shared" si="157"/>
        <v>K-C6</v>
      </c>
      <c r="Q1520" s="21" t="str">
        <f>VLOOKUP(K1520,TONG_SL!$A:$D,3,0)</f>
        <v>Túi</v>
      </c>
      <c r="R1520" s="1">
        <v>4</v>
      </c>
      <c r="S1520" s="171"/>
      <c r="T1520" s="171">
        <f>VLOOKUP(VLOOKUP(G1520,Ma_KH!$A:$R,18,0)&amp;K1520,Gia_MB!$A:$F,6,0)</f>
        <v>46000</v>
      </c>
      <c r="U1520" s="172">
        <f t="shared" si="153"/>
        <v>184000</v>
      </c>
      <c r="V1520" s="171"/>
      <c r="W1520" s="173">
        <f t="shared" si="154"/>
        <v>0</v>
      </c>
      <c r="X1520" s="174" t="str">
        <f t="shared" si="155"/>
        <v>8</v>
      </c>
      <c r="Y1520" s="171"/>
      <c r="Z1520" s="172">
        <f t="shared" si="156"/>
        <v>14720</v>
      </c>
      <c r="AA1520" s="175">
        <f>VLOOKUP(G1520,Ma_KH!$A:$R,14,0)</f>
        <v>60</v>
      </c>
    </row>
    <row r="1521" spans="1:27" hidden="1" x14ac:dyDescent="0.25">
      <c r="A1521" s="179">
        <v>45989</v>
      </c>
      <c r="B1521" s="182">
        <v>4180599672</v>
      </c>
      <c r="C1521" s="178" t="s">
        <v>7767</v>
      </c>
      <c r="D1521" s="179">
        <v>45994</v>
      </c>
      <c r="E1521" s="180"/>
      <c r="F1521" s="178"/>
      <c r="G1521" s="32" t="s">
        <v>1467</v>
      </c>
      <c r="H1521" s="180"/>
      <c r="I1521" s="182">
        <v>4180599672</v>
      </c>
      <c r="J1521" s="182" t="s">
        <v>1788</v>
      </c>
      <c r="K1521" s="332" t="s">
        <v>27</v>
      </c>
      <c r="L1521" s="21" t="str">
        <f>VLOOKUP($K1521,TONG_SL!$A:$D,2,0)</f>
        <v>Chân giò heo muối 300g</v>
      </c>
      <c r="N1521" s="21" t="str">
        <f t="shared" si="157"/>
        <v>K-C6</v>
      </c>
      <c r="Q1521" s="21" t="str">
        <f>VLOOKUP(K1521,TONG_SL!$A:$D,3,0)</f>
        <v>Túi</v>
      </c>
      <c r="R1521" s="1">
        <v>9</v>
      </c>
      <c r="S1521" s="171"/>
      <c r="T1521" s="171">
        <f>VLOOKUP(VLOOKUP(G1521,Ma_KH!$A:$R,18,0)&amp;K1521,Gia_MB!$A:$F,6,0)</f>
        <v>73431</v>
      </c>
      <c r="U1521" s="172">
        <f t="shared" si="153"/>
        <v>660879</v>
      </c>
      <c r="V1521" s="171"/>
      <c r="W1521" s="173">
        <f t="shared" si="154"/>
        <v>0</v>
      </c>
      <c r="X1521" s="174" t="str">
        <f t="shared" si="155"/>
        <v>8</v>
      </c>
      <c r="Y1521" s="171"/>
      <c r="Z1521" s="172">
        <f t="shared" si="156"/>
        <v>52870.32</v>
      </c>
      <c r="AA1521" s="175">
        <f>VLOOKUP(G1521,Ma_KH!$A:$R,14,0)</f>
        <v>60</v>
      </c>
    </row>
    <row r="1522" spans="1:27" hidden="1" x14ac:dyDescent="0.25">
      <c r="A1522" s="179">
        <v>45989</v>
      </c>
      <c r="B1522" s="182">
        <v>4180599672</v>
      </c>
      <c r="C1522" s="178" t="s">
        <v>7767</v>
      </c>
      <c r="D1522" s="179">
        <v>45994</v>
      </c>
      <c r="E1522" s="180"/>
      <c r="F1522" s="178"/>
      <c r="G1522" s="32" t="s">
        <v>1467</v>
      </c>
      <c r="H1522" s="180"/>
      <c r="I1522" s="182">
        <v>4180599672</v>
      </c>
      <c r="J1522" s="182" t="s">
        <v>1788</v>
      </c>
      <c r="K1522" s="332" t="s">
        <v>32</v>
      </c>
      <c r="L1522" s="21" t="str">
        <f>VLOOKUP($K1522,TONG_SL!$A:$D,2,0)</f>
        <v>Giò Tai Lưỡi Xào 250g</v>
      </c>
      <c r="N1522" s="21" t="str">
        <f t="shared" si="157"/>
        <v>K-C6</v>
      </c>
      <c r="Q1522" s="21" t="str">
        <f>VLOOKUP(K1522,TONG_SL!$A:$D,3,0)</f>
        <v>Túi</v>
      </c>
      <c r="R1522" s="1">
        <v>5</v>
      </c>
      <c r="S1522" s="171"/>
      <c r="T1522" s="171">
        <f>VLOOKUP(VLOOKUP(G1522,Ma_KH!$A:$R,18,0)&amp;K1522,Gia_MB!$A:$F,6,0)</f>
        <v>50182</v>
      </c>
      <c r="U1522" s="172">
        <f t="shared" si="153"/>
        <v>250910</v>
      </c>
      <c r="V1522" s="171"/>
      <c r="W1522" s="173">
        <f t="shared" si="154"/>
        <v>0</v>
      </c>
      <c r="X1522" s="174" t="str">
        <f t="shared" si="155"/>
        <v>8</v>
      </c>
      <c r="Y1522" s="171"/>
      <c r="Z1522" s="172">
        <f t="shared" si="156"/>
        <v>20072.8</v>
      </c>
      <c r="AA1522" s="175">
        <f>VLOOKUP(G1522,Ma_KH!$A:$R,14,0)</f>
        <v>60</v>
      </c>
    </row>
    <row r="1523" spans="1:27" hidden="1" x14ac:dyDescent="0.25">
      <c r="A1523" s="179">
        <v>45989</v>
      </c>
      <c r="B1523" s="182">
        <v>4180599672</v>
      </c>
      <c r="C1523" s="178" t="s">
        <v>7767</v>
      </c>
      <c r="D1523" s="179">
        <v>45994</v>
      </c>
      <c r="E1523" s="180"/>
      <c r="F1523" s="178"/>
      <c r="G1523" s="32" t="s">
        <v>1467</v>
      </c>
      <c r="H1523" s="180"/>
      <c r="I1523" s="182">
        <v>4180599672</v>
      </c>
      <c r="J1523" s="182" t="s">
        <v>1788</v>
      </c>
      <c r="K1523" s="332" t="s">
        <v>34</v>
      </c>
      <c r="L1523" s="21" t="str">
        <f>VLOOKUP($K1523,TONG_SL!$A:$D,2,0)</f>
        <v>Tai heo muối 200g</v>
      </c>
      <c r="N1523" s="21" t="str">
        <f t="shared" si="157"/>
        <v>K-C6</v>
      </c>
      <c r="Q1523" s="21" t="str">
        <f>VLOOKUP(K1523,TONG_SL!$A:$D,3,0)</f>
        <v>Túi</v>
      </c>
      <c r="R1523" s="1">
        <v>4</v>
      </c>
      <c r="S1523" s="171"/>
      <c r="T1523" s="171">
        <f>VLOOKUP(VLOOKUP(G1523,Ma_KH!$A:$R,18,0)&amp;K1523,Gia_MB!$A:$F,6,0)</f>
        <v>55595</v>
      </c>
      <c r="U1523" s="172">
        <f t="shared" si="153"/>
        <v>222380</v>
      </c>
      <c r="V1523" s="171"/>
      <c r="W1523" s="173">
        <f t="shared" si="154"/>
        <v>0</v>
      </c>
      <c r="X1523" s="174" t="str">
        <f t="shared" si="155"/>
        <v>8</v>
      </c>
      <c r="Y1523" s="171"/>
      <c r="Z1523" s="172">
        <f t="shared" si="156"/>
        <v>17790.400000000001</v>
      </c>
      <c r="AA1523" s="175">
        <f>VLOOKUP(G1523,Ma_KH!$A:$R,14,0)</f>
        <v>60</v>
      </c>
    </row>
    <row r="1524" spans="1:27" hidden="1" x14ac:dyDescent="0.25">
      <c r="A1524" s="179">
        <v>45989</v>
      </c>
      <c r="B1524" s="182">
        <v>4180599682</v>
      </c>
      <c r="C1524" s="178" t="s">
        <v>7767</v>
      </c>
      <c r="D1524" s="179">
        <v>45994</v>
      </c>
      <c r="E1524" s="180"/>
      <c r="F1524" s="178"/>
      <c r="G1524" s="32" t="s">
        <v>119</v>
      </c>
      <c r="H1524" s="180"/>
      <c r="I1524" s="182">
        <v>4180599682</v>
      </c>
      <c r="J1524" s="182" t="s">
        <v>1788</v>
      </c>
      <c r="K1524" s="332" t="s">
        <v>30</v>
      </c>
      <c r="L1524" s="21" t="str">
        <f>VLOOKUP($K1524,TONG_SL!$A:$D,2,0)</f>
        <v>Gà muối 500g</v>
      </c>
      <c r="N1524" s="21" t="str">
        <f t="shared" si="157"/>
        <v>K-C6</v>
      </c>
      <c r="Q1524" s="21" t="str">
        <f>VLOOKUP(K1524,TONG_SL!$A:$D,3,0)</f>
        <v>Túi</v>
      </c>
      <c r="R1524" s="1">
        <v>2</v>
      </c>
      <c r="S1524" s="171"/>
      <c r="T1524" s="171">
        <f>VLOOKUP(VLOOKUP(G1524,Ma_KH!$A:$R,18,0)&amp;K1524,Gia_MB!$A:$F,6,0)</f>
        <v>111058</v>
      </c>
      <c r="U1524" s="172">
        <f t="shared" si="153"/>
        <v>222116</v>
      </c>
      <c r="V1524" s="171"/>
      <c r="W1524" s="173">
        <f t="shared" si="154"/>
        <v>0</v>
      </c>
      <c r="X1524" s="174" t="str">
        <f t="shared" si="155"/>
        <v>8</v>
      </c>
      <c r="Y1524" s="171"/>
      <c r="Z1524" s="172">
        <f t="shared" si="156"/>
        <v>17769.28</v>
      </c>
      <c r="AA1524" s="175">
        <f>VLOOKUP(G1524,Ma_KH!$A:$R,14,0)</f>
        <v>60</v>
      </c>
    </row>
    <row r="1525" spans="1:27" hidden="1" x14ac:dyDescent="0.25">
      <c r="A1525" s="179">
        <v>45989</v>
      </c>
      <c r="B1525" s="182">
        <v>4180599682</v>
      </c>
      <c r="C1525" s="178" t="s">
        <v>7767</v>
      </c>
      <c r="D1525" s="179">
        <v>45994</v>
      </c>
      <c r="E1525" s="180"/>
      <c r="F1525" s="178"/>
      <c r="G1525" s="32" t="s">
        <v>119</v>
      </c>
      <c r="H1525" s="180"/>
      <c r="I1525" s="182">
        <v>4180599682</v>
      </c>
      <c r="J1525" s="182" t="s">
        <v>1788</v>
      </c>
      <c r="K1525" s="332" t="s">
        <v>48</v>
      </c>
      <c r="L1525" s="21" t="str">
        <f>VLOOKUP($K1525,TONG_SL!$A:$D,2,0)</f>
        <v>Mọc Nấm Hương 250g</v>
      </c>
      <c r="N1525" s="21" t="str">
        <f t="shared" si="157"/>
        <v>K-C6</v>
      </c>
      <c r="Q1525" s="21" t="str">
        <f>VLOOKUP(K1525,TONG_SL!$A:$D,3,0)</f>
        <v>Túi</v>
      </c>
      <c r="R1525" s="1">
        <v>2</v>
      </c>
      <c r="S1525" s="171"/>
      <c r="T1525" s="171">
        <f>VLOOKUP(VLOOKUP(G1525,Ma_KH!$A:$R,18,0)&amp;K1525,Gia_MB!$A:$F,6,0)</f>
        <v>46000</v>
      </c>
      <c r="U1525" s="172">
        <f t="shared" si="153"/>
        <v>92000</v>
      </c>
      <c r="V1525" s="171"/>
      <c r="W1525" s="173">
        <f t="shared" si="154"/>
        <v>0</v>
      </c>
      <c r="X1525" s="174" t="str">
        <f t="shared" si="155"/>
        <v>8</v>
      </c>
      <c r="Y1525" s="171"/>
      <c r="Z1525" s="172">
        <f t="shared" si="156"/>
        <v>7360</v>
      </c>
      <c r="AA1525" s="175">
        <f>VLOOKUP(G1525,Ma_KH!$A:$R,14,0)</f>
        <v>60</v>
      </c>
    </row>
    <row r="1526" spans="1:27" hidden="1" x14ac:dyDescent="0.25">
      <c r="A1526" s="179">
        <v>45989</v>
      </c>
      <c r="B1526" s="182">
        <v>4180599682</v>
      </c>
      <c r="C1526" s="178" t="s">
        <v>7767</v>
      </c>
      <c r="D1526" s="179">
        <v>45994</v>
      </c>
      <c r="E1526" s="180"/>
      <c r="F1526" s="178"/>
      <c r="G1526" s="32" t="s">
        <v>119</v>
      </c>
      <c r="H1526" s="180"/>
      <c r="I1526" s="182">
        <v>4180599682</v>
      </c>
      <c r="J1526" s="182" t="s">
        <v>1788</v>
      </c>
      <c r="K1526" s="332" t="s">
        <v>27</v>
      </c>
      <c r="L1526" s="21" t="str">
        <f>VLOOKUP($K1526,TONG_SL!$A:$D,2,0)</f>
        <v>Chân giò heo muối 300g</v>
      </c>
      <c r="N1526" s="21" t="str">
        <f t="shared" si="157"/>
        <v>K-C6</v>
      </c>
      <c r="Q1526" s="21" t="str">
        <f>VLOOKUP(K1526,TONG_SL!$A:$D,3,0)</f>
        <v>Túi</v>
      </c>
      <c r="R1526" s="1">
        <v>4</v>
      </c>
      <c r="S1526" s="171"/>
      <c r="T1526" s="171">
        <f>VLOOKUP(VLOOKUP(G1526,Ma_KH!$A:$R,18,0)&amp;K1526,Gia_MB!$A:$F,6,0)</f>
        <v>73431</v>
      </c>
      <c r="U1526" s="172">
        <f t="shared" si="153"/>
        <v>293724</v>
      </c>
      <c r="V1526" s="171"/>
      <c r="W1526" s="173">
        <f t="shared" si="154"/>
        <v>0</v>
      </c>
      <c r="X1526" s="174" t="str">
        <f t="shared" si="155"/>
        <v>8</v>
      </c>
      <c r="Y1526" s="171"/>
      <c r="Z1526" s="172">
        <f t="shared" si="156"/>
        <v>23497.920000000002</v>
      </c>
      <c r="AA1526" s="175">
        <f>VLOOKUP(G1526,Ma_KH!$A:$R,14,0)</f>
        <v>60</v>
      </c>
    </row>
    <row r="1527" spans="1:27" hidden="1" x14ac:dyDescent="0.25">
      <c r="A1527" s="179">
        <v>45989</v>
      </c>
      <c r="B1527" s="182">
        <v>4180599682</v>
      </c>
      <c r="C1527" s="178" t="s">
        <v>7767</v>
      </c>
      <c r="D1527" s="179">
        <v>45994</v>
      </c>
      <c r="E1527" s="180"/>
      <c r="F1527" s="178"/>
      <c r="G1527" s="32" t="s">
        <v>119</v>
      </c>
      <c r="H1527" s="180"/>
      <c r="I1527" s="182">
        <v>4180599682</v>
      </c>
      <c r="J1527" s="182" t="s">
        <v>1788</v>
      </c>
      <c r="K1527" s="332" t="s">
        <v>32</v>
      </c>
      <c r="L1527" s="21" t="str">
        <f>VLOOKUP($K1527,TONG_SL!$A:$D,2,0)</f>
        <v>Giò Tai Lưỡi Xào 250g</v>
      </c>
      <c r="N1527" s="21" t="str">
        <f t="shared" si="157"/>
        <v>K-C6</v>
      </c>
      <c r="Q1527" s="21" t="str">
        <f>VLOOKUP(K1527,TONG_SL!$A:$D,3,0)</f>
        <v>Túi</v>
      </c>
      <c r="R1527" s="1">
        <v>4</v>
      </c>
      <c r="S1527" s="171"/>
      <c r="T1527" s="171">
        <f>VLOOKUP(VLOOKUP(G1527,Ma_KH!$A:$R,18,0)&amp;K1527,Gia_MB!$A:$F,6,0)</f>
        <v>50182</v>
      </c>
      <c r="U1527" s="172">
        <f t="shared" si="153"/>
        <v>200728</v>
      </c>
      <c r="V1527" s="171"/>
      <c r="W1527" s="173">
        <f t="shared" si="154"/>
        <v>0</v>
      </c>
      <c r="X1527" s="174" t="str">
        <f t="shared" si="155"/>
        <v>8</v>
      </c>
      <c r="Y1527" s="171"/>
      <c r="Z1527" s="172">
        <f t="shared" si="156"/>
        <v>16058.24</v>
      </c>
      <c r="AA1527" s="175">
        <f>VLOOKUP(G1527,Ma_KH!$A:$R,14,0)</f>
        <v>60</v>
      </c>
    </row>
    <row r="1528" spans="1:27" hidden="1" x14ac:dyDescent="0.25">
      <c r="A1528" s="179">
        <v>45989</v>
      </c>
      <c r="B1528" s="182">
        <v>4180599682</v>
      </c>
      <c r="C1528" s="178" t="s">
        <v>7767</v>
      </c>
      <c r="D1528" s="179">
        <v>45994</v>
      </c>
      <c r="E1528" s="180"/>
      <c r="F1528" s="178"/>
      <c r="G1528" s="32" t="s">
        <v>119</v>
      </c>
      <c r="H1528" s="180"/>
      <c r="I1528" s="182">
        <v>4180599682</v>
      </c>
      <c r="J1528" s="182" t="s">
        <v>1788</v>
      </c>
      <c r="K1528" s="332" t="s">
        <v>34</v>
      </c>
      <c r="L1528" s="21" t="str">
        <f>VLOOKUP($K1528,TONG_SL!$A:$D,2,0)</f>
        <v>Tai heo muối 200g</v>
      </c>
      <c r="N1528" s="21" t="str">
        <f t="shared" si="157"/>
        <v>K-C6</v>
      </c>
      <c r="Q1528" s="21" t="str">
        <f>VLOOKUP(K1528,TONG_SL!$A:$D,3,0)</f>
        <v>Túi</v>
      </c>
      <c r="R1528" s="1">
        <v>1</v>
      </c>
      <c r="S1528" s="171"/>
      <c r="T1528" s="171">
        <f>VLOOKUP(VLOOKUP(G1528,Ma_KH!$A:$R,18,0)&amp;K1528,Gia_MB!$A:$F,6,0)</f>
        <v>55595</v>
      </c>
      <c r="U1528" s="172">
        <f t="shared" si="153"/>
        <v>55595</v>
      </c>
      <c r="V1528" s="171"/>
      <c r="W1528" s="173">
        <f t="shared" si="154"/>
        <v>0</v>
      </c>
      <c r="X1528" s="174" t="str">
        <f t="shared" si="155"/>
        <v>8</v>
      </c>
      <c r="Y1528" s="171"/>
      <c r="Z1528" s="172">
        <f t="shared" si="156"/>
        <v>4447.6000000000004</v>
      </c>
      <c r="AA1528" s="175">
        <f>VLOOKUP(G1528,Ma_KH!$A:$R,14,0)</f>
        <v>60</v>
      </c>
    </row>
    <row r="1529" spans="1:27" hidden="1" x14ac:dyDescent="0.25">
      <c r="A1529" s="179">
        <v>45989</v>
      </c>
      <c r="B1529" s="182">
        <v>4180599445</v>
      </c>
      <c r="C1529" s="178" t="s">
        <v>7767</v>
      </c>
      <c r="D1529" s="179">
        <v>45994</v>
      </c>
      <c r="E1529" s="180"/>
      <c r="F1529" s="178"/>
      <c r="G1529" s="32" t="s">
        <v>1133</v>
      </c>
      <c r="H1529" s="180"/>
      <c r="I1529" s="182">
        <v>4180599445</v>
      </c>
      <c r="J1529" s="182" t="s">
        <v>1788</v>
      </c>
      <c r="K1529" s="332" t="s">
        <v>30</v>
      </c>
      <c r="L1529" s="21" t="str">
        <f>VLOOKUP($K1529,TONG_SL!$A:$D,2,0)</f>
        <v>Gà muối 500g</v>
      </c>
      <c r="N1529" s="21" t="str">
        <f t="shared" si="157"/>
        <v>K-C6</v>
      </c>
      <c r="Q1529" s="21" t="str">
        <f>VLOOKUP(K1529,TONG_SL!$A:$D,3,0)</f>
        <v>Túi</v>
      </c>
      <c r="R1529" s="1">
        <v>7</v>
      </c>
      <c r="S1529" s="171"/>
      <c r="T1529" s="171">
        <f>VLOOKUP(VLOOKUP(G1529,Ma_KH!$A:$R,18,0)&amp;K1529,Gia_MB!$A:$F,6,0)</f>
        <v>111058</v>
      </c>
      <c r="U1529" s="172">
        <f t="shared" si="153"/>
        <v>777406</v>
      </c>
      <c r="V1529" s="171"/>
      <c r="W1529" s="173">
        <f t="shared" si="154"/>
        <v>0</v>
      </c>
      <c r="X1529" s="174" t="str">
        <f t="shared" si="155"/>
        <v>8</v>
      </c>
      <c r="Y1529" s="171"/>
      <c r="Z1529" s="172">
        <f t="shared" si="156"/>
        <v>62192.480000000003</v>
      </c>
      <c r="AA1529" s="175">
        <f>VLOOKUP(G1529,Ma_KH!$A:$R,14,0)</f>
        <v>60</v>
      </c>
    </row>
    <row r="1530" spans="1:27" hidden="1" x14ac:dyDescent="0.25">
      <c r="A1530" s="179">
        <v>45989</v>
      </c>
      <c r="B1530" s="182">
        <v>4180599445</v>
      </c>
      <c r="C1530" s="178" t="s">
        <v>7767</v>
      </c>
      <c r="D1530" s="179">
        <v>45994</v>
      </c>
      <c r="E1530" s="180"/>
      <c r="F1530" s="178"/>
      <c r="G1530" s="32" t="s">
        <v>1133</v>
      </c>
      <c r="H1530" s="180"/>
      <c r="I1530" s="182">
        <v>4180599445</v>
      </c>
      <c r="J1530" s="182" t="s">
        <v>1788</v>
      </c>
      <c r="K1530" s="332" t="s">
        <v>27</v>
      </c>
      <c r="L1530" s="21" t="str">
        <f>VLOOKUP($K1530,TONG_SL!$A:$D,2,0)</f>
        <v>Chân giò heo muối 300g</v>
      </c>
      <c r="N1530" s="21" t="str">
        <f t="shared" si="157"/>
        <v>K-C6</v>
      </c>
      <c r="Q1530" s="21" t="str">
        <f>VLOOKUP(K1530,TONG_SL!$A:$D,3,0)</f>
        <v>Túi</v>
      </c>
      <c r="R1530" s="1">
        <v>8</v>
      </c>
      <c r="S1530" s="171"/>
      <c r="T1530" s="171">
        <f>VLOOKUP(VLOOKUP(G1530,Ma_KH!$A:$R,18,0)&amp;K1530,Gia_MB!$A:$F,6,0)</f>
        <v>73431</v>
      </c>
      <c r="U1530" s="172">
        <f t="shared" si="153"/>
        <v>587448</v>
      </c>
      <c r="V1530" s="171"/>
      <c r="W1530" s="173">
        <f t="shared" si="154"/>
        <v>0</v>
      </c>
      <c r="X1530" s="174" t="str">
        <f t="shared" si="155"/>
        <v>8</v>
      </c>
      <c r="Y1530" s="171"/>
      <c r="Z1530" s="172">
        <f t="shared" si="156"/>
        <v>46995.840000000004</v>
      </c>
      <c r="AA1530" s="175">
        <f>VLOOKUP(G1530,Ma_KH!$A:$R,14,0)</f>
        <v>60</v>
      </c>
    </row>
    <row r="1531" spans="1:27" hidden="1" x14ac:dyDescent="0.25">
      <c r="A1531" s="179">
        <v>45989</v>
      </c>
      <c r="B1531" s="182">
        <v>4180599445</v>
      </c>
      <c r="C1531" s="178" t="s">
        <v>7767</v>
      </c>
      <c r="D1531" s="179">
        <v>45994</v>
      </c>
      <c r="E1531" s="180"/>
      <c r="F1531" s="178"/>
      <c r="G1531" s="32" t="s">
        <v>1133</v>
      </c>
      <c r="H1531" s="180"/>
      <c r="I1531" s="182">
        <v>4180599445</v>
      </c>
      <c r="J1531" s="182" t="s">
        <v>1788</v>
      </c>
      <c r="K1531" s="332" t="s">
        <v>32</v>
      </c>
      <c r="L1531" s="21" t="str">
        <f>VLOOKUP($K1531,TONG_SL!$A:$D,2,0)</f>
        <v>Giò Tai Lưỡi Xào 250g</v>
      </c>
      <c r="N1531" s="21" t="str">
        <f t="shared" si="157"/>
        <v>K-C6</v>
      </c>
      <c r="Q1531" s="21" t="str">
        <f>VLOOKUP(K1531,TONG_SL!$A:$D,3,0)</f>
        <v>Túi</v>
      </c>
      <c r="R1531" s="1">
        <v>5</v>
      </c>
      <c r="S1531" s="171"/>
      <c r="T1531" s="171">
        <f>VLOOKUP(VLOOKUP(G1531,Ma_KH!$A:$R,18,0)&amp;K1531,Gia_MB!$A:$F,6,0)</f>
        <v>50182</v>
      </c>
      <c r="U1531" s="172">
        <f t="shared" si="153"/>
        <v>250910</v>
      </c>
      <c r="V1531" s="171"/>
      <c r="W1531" s="173">
        <f t="shared" si="154"/>
        <v>0</v>
      </c>
      <c r="X1531" s="174" t="str">
        <f t="shared" si="155"/>
        <v>8</v>
      </c>
      <c r="Y1531" s="171"/>
      <c r="Z1531" s="172">
        <f t="shared" si="156"/>
        <v>20072.8</v>
      </c>
      <c r="AA1531" s="175">
        <f>VLOOKUP(G1531,Ma_KH!$A:$R,14,0)</f>
        <v>60</v>
      </c>
    </row>
    <row r="1532" spans="1:27" hidden="1" x14ac:dyDescent="0.25">
      <c r="A1532" s="179">
        <v>45989</v>
      </c>
      <c r="B1532" s="182">
        <v>4180599445</v>
      </c>
      <c r="C1532" s="178" t="s">
        <v>7767</v>
      </c>
      <c r="D1532" s="179">
        <v>45994</v>
      </c>
      <c r="E1532" s="180"/>
      <c r="F1532" s="178"/>
      <c r="G1532" s="32" t="s">
        <v>1133</v>
      </c>
      <c r="H1532" s="180"/>
      <c r="I1532" s="182">
        <v>4180599445</v>
      </c>
      <c r="J1532" s="182" t="s">
        <v>1788</v>
      </c>
      <c r="K1532" s="332" t="s">
        <v>34</v>
      </c>
      <c r="L1532" s="21" t="str">
        <f>VLOOKUP($K1532,TONG_SL!$A:$D,2,0)</f>
        <v>Tai heo muối 200g</v>
      </c>
      <c r="N1532" s="21" t="str">
        <f t="shared" si="157"/>
        <v>K-C6</v>
      </c>
      <c r="Q1532" s="21" t="str">
        <f>VLOOKUP(K1532,TONG_SL!$A:$D,3,0)</f>
        <v>Túi</v>
      </c>
      <c r="R1532" s="1">
        <v>5</v>
      </c>
      <c r="S1532" s="171"/>
      <c r="T1532" s="171">
        <f>VLOOKUP(VLOOKUP(G1532,Ma_KH!$A:$R,18,0)&amp;K1532,Gia_MB!$A:$F,6,0)</f>
        <v>55595</v>
      </c>
      <c r="U1532" s="172">
        <f t="shared" si="153"/>
        <v>277975</v>
      </c>
      <c r="V1532" s="171"/>
      <c r="W1532" s="173">
        <f t="shared" si="154"/>
        <v>0</v>
      </c>
      <c r="X1532" s="174" t="str">
        <f t="shared" si="155"/>
        <v>8</v>
      </c>
      <c r="Y1532" s="171"/>
      <c r="Z1532" s="172">
        <f t="shared" si="156"/>
        <v>22238</v>
      </c>
      <c r="AA1532" s="175">
        <f>VLOOKUP(G1532,Ma_KH!$A:$R,14,0)</f>
        <v>60</v>
      </c>
    </row>
    <row r="1533" spans="1:27" hidden="1" x14ac:dyDescent="0.25">
      <c r="A1533" s="179">
        <v>45989</v>
      </c>
      <c r="B1533" s="182">
        <v>4180599456</v>
      </c>
      <c r="C1533" s="178" t="s">
        <v>7767</v>
      </c>
      <c r="D1533" s="179">
        <v>45994</v>
      </c>
      <c r="E1533" s="180"/>
      <c r="F1533" s="178"/>
      <c r="G1533" s="32" t="s">
        <v>1177</v>
      </c>
      <c r="H1533" s="180"/>
      <c r="I1533" s="182">
        <v>4180599456</v>
      </c>
      <c r="J1533" s="182" t="s">
        <v>1788</v>
      </c>
      <c r="K1533" s="332" t="s">
        <v>32</v>
      </c>
      <c r="L1533" s="21" t="str">
        <f>VLOOKUP($K1533,TONG_SL!$A:$D,2,0)</f>
        <v>Giò Tai Lưỡi Xào 250g</v>
      </c>
      <c r="N1533" s="21" t="str">
        <f t="shared" si="157"/>
        <v>K-C6</v>
      </c>
      <c r="Q1533" s="21" t="str">
        <f>VLOOKUP(K1533,TONG_SL!$A:$D,3,0)</f>
        <v>Túi</v>
      </c>
      <c r="R1533" s="1">
        <v>2</v>
      </c>
      <c r="S1533" s="171"/>
      <c r="T1533" s="171">
        <f>VLOOKUP(VLOOKUP(G1533,Ma_KH!$A:$R,18,0)&amp;K1533,Gia_MB!$A:$F,6,0)</f>
        <v>50182</v>
      </c>
      <c r="U1533" s="172">
        <f t="shared" si="153"/>
        <v>100364</v>
      </c>
      <c r="V1533" s="171"/>
      <c r="W1533" s="173">
        <f t="shared" si="154"/>
        <v>0</v>
      </c>
      <c r="X1533" s="174" t="str">
        <f t="shared" si="155"/>
        <v>8</v>
      </c>
      <c r="Y1533" s="171"/>
      <c r="Z1533" s="172">
        <f t="shared" si="156"/>
        <v>8029.12</v>
      </c>
      <c r="AA1533" s="175">
        <f>VLOOKUP(G1533,Ma_KH!$A:$R,14,0)</f>
        <v>60</v>
      </c>
    </row>
    <row r="1534" spans="1:27" hidden="1" x14ac:dyDescent="0.25">
      <c r="A1534" s="179">
        <v>45989</v>
      </c>
      <c r="B1534" s="182">
        <v>4180599456</v>
      </c>
      <c r="C1534" s="178" t="s">
        <v>7767</v>
      </c>
      <c r="D1534" s="179">
        <v>45994</v>
      </c>
      <c r="E1534" s="180"/>
      <c r="F1534" s="178"/>
      <c r="G1534" s="32" t="s">
        <v>1177</v>
      </c>
      <c r="H1534" s="180"/>
      <c r="I1534" s="182">
        <v>4180599456</v>
      </c>
      <c r="J1534" s="182" t="s">
        <v>1788</v>
      </c>
      <c r="K1534" s="332" t="s">
        <v>30</v>
      </c>
      <c r="L1534" s="21" t="str">
        <f>VLOOKUP($K1534,TONG_SL!$A:$D,2,0)</f>
        <v>Gà muối 500g</v>
      </c>
      <c r="N1534" s="21" t="str">
        <f t="shared" si="157"/>
        <v>K-C6</v>
      </c>
      <c r="Q1534" s="21" t="str">
        <f>VLOOKUP(K1534,TONG_SL!$A:$D,3,0)</f>
        <v>Túi</v>
      </c>
      <c r="R1534" s="1">
        <v>3</v>
      </c>
      <c r="S1534" s="171"/>
      <c r="T1534" s="171">
        <f>VLOOKUP(VLOOKUP(G1534,Ma_KH!$A:$R,18,0)&amp;K1534,Gia_MB!$A:$F,6,0)</f>
        <v>111058</v>
      </c>
      <c r="U1534" s="172">
        <f t="shared" si="153"/>
        <v>333174</v>
      </c>
      <c r="V1534" s="171"/>
      <c r="W1534" s="173">
        <f t="shared" si="154"/>
        <v>0</v>
      </c>
      <c r="X1534" s="174" t="str">
        <f t="shared" si="155"/>
        <v>8</v>
      </c>
      <c r="Y1534" s="171"/>
      <c r="Z1534" s="172">
        <f t="shared" si="156"/>
        <v>26653.920000000002</v>
      </c>
      <c r="AA1534" s="175">
        <f>VLOOKUP(G1534,Ma_KH!$A:$R,14,0)</f>
        <v>60</v>
      </c>
    </row>
    <row r="1535" spans="1:27" hidden="1" x14ac:dyDescent="0.25">
      <c r="A1535" s="179">
        <v>45989</v>
      </c>
      <c r="B1535" s="182">
        <v>4180599456</v>
      </c>
      <c r="C1535" s="178" t="s">
        <v>7767</v>
      </c>
      <c r="D1535" s="179">
        <v>45994</v>
      </c>
      <c r="E1535" s="180"/>
      <c r="F1535" s="178"/>
      <c r="G1535" s="32" t="s">
        <v>1177</v>
      </c>
      <c r="H1535" s="180"/>
      <c r="I1535" s="182">
        <v>4180599456</v>
      </c>
      <c r="J1535" s="182" t="s">
        <v>1788</v>
      </c>
      <c r="K1535" s="332" t="s">
        <v>48</v>
      </c>
      <c r="L1535" s="21" t="str">
        <f>VLOOKUP($K1535,TONG_SL!$A:$D,2,0)</f>
        <v>Mọc Nấm Hương 250g</v>
      </c>
      <c r="N1535" s="21" t="str">
        <f t="shared" si="157"/>
        <v>K-C6</v>
      </c>
      <c r="Q1535" s="21" t="str">
        <f>VLOOKUP(K1535,TONG_SL!$A:$D,3,0)</f>
        <v>Túi</v>
      </c>
      <c r="R1535" s="1">
        <v>2</v>
      </c>
      <c r="S1535" s="171"/>
      <c r="T1535" s="171">
        <f>VLOOKUP(VLOOKUP(G1535,Ma_KH!$A:$R,18,0)&amp;K1535,Gia_MB!$A:$F,6,0)</f>
        <v>46000</v>
      </c>
      <c r="U1535" s="172">
        <f t="shared" si="153"/>
        <v>92000</v>
      </c>
      <c r="V1535" s="171"/>
      <c r="W1535" s="173">
        <f t="shared" si="154"/>
        <v>0</v>
      </c>
      <c r="X1535" s="174" t="str">
        <f t="shared" si="155"/>
        <v>8</v>
      </c>
      <c r="Y1535" s="171"/>
      <c r="Z1535" s="172">
        <f t="shared" si="156"/>
        <v>7360</v>
      </c>
      <c r="AA1535" s="175">
        <f>VLOOKUP(G1535,Ma_KH!$A:$R,14,0)</f>
        <v>60</v>
      </c>
    </row>
    <row r="1536" spans="1:27" hidden="1" x14ac:dyDescent="0.25">
      <c r="A1536" s="179">
        <v>45989</v>
      </c>
      <c r="B1536" s="182">
        <v>4180599456</v>
      </c>
      <c r="C1536" s="178" t="s">
        <v>7767</v>
      </c>
      <c r="D1536" s="179">
        <v>45994</v>
      </c>
      <c r="E1536" s="180"/>
      <c r="F1536" s="178"/>
      <c r="G1536" s="32" t="s">
        <v>1177</v>
      </c>
      <c r="H1536" s="180"/>
      <c r="I1536" s="182">
        <v>4180599456</v>
      </c>
      <c r="J1536" s="182" t="s">
        <v>1788</v>
      </c>
      <c r="K1536" s="332" t="s">
        <v>27</v>
      </c>
      <c r="L1536" s="21" t="str">
        <f>VLOOKUP($K1536,TONG_SL!$A:$D,2,0)</f>
        <v>Chân giò heo muối 300g</v>
      </c>
      <c r="N1536" s="21" t="str">
        <f t="shared" si="157"/>
        <v>K-C6</v>
      </c>
      <c r="Q1536" s="21" t="str">
        <f>VLOOKUP(K1536,TONG_SL!$A:$D,3,0)</f>
        <v>Túi</v>
      </c>
      <c r="R1536" s="1">
        <v>10</v>
      </c>
      <c r="S1536" s="171"/>
      <c r="T1536" s="171">
        <f>VLOOKUP(VLOOKUP(G1536,Ma_KH!$A:$R,18,0)&amp;K1536,Gia_MB!$A:$F,6,0)</f>
        <v>73431</v>
      </c>
      <c r="U1536" s="172">
        <f t="shared" si="153"/>
        <v>734310</v>
      </c>
      <c r="V1536" s="171"/>
      <c r="W1536" s="173">
        <f t="shared" si="154"/>
        <v>0</v>
      </c>
      <c r="X1536" s="174" t="str">
        <f t="shared" si="155"/>
        <v>8</v>
      </c>
      <c r="Y1536" s="171"/>
      <c r="Z1536" s="172">
        <f t="shared" si="156"/>
        <v>58744.800000000003</v>
      </c>
      <c r="AA1536" s="175">
        <f>VLOOKUP(G1536,Ma_KH!$A:$R,14,0)</f>
        <v>60</v>
      </c>
    </row>
    <row r="1537" spans="1:27" hidden="1" x14ac:dyDescent="0.25">
      <c r="A1537" s="179">
        <v>45989</v>
      </c>
      <c r="B1537" s="182">
        <v>4180599710</v>
      </c>
      <c r="C1537" s="178" t="s">
        <v>7767</v>
      </c>
      <c r="D1537" s="179">
        <v>45994</v>
      </c>
      <c r="E1537" s="180"/>
      <c r="F1537" s="178"/>
      <c r="G1537" s="32" t="s">
        <v>1554</v>
      </c>
      <c r="H1537" s="180"/>
      <c r="I1537" s="182">
        <v>4180599710</v>
      </c>
      <c r="J1537" s="182" t="s">
        <v>1788</v>
      </c>
      <c r="K1537" s="332" t="s">
        <v>30</v>
      </c>
      <c r="L1537" s="21" t="str">
        <f>VLOOKUP($K1537,TONG_SL!$A:$D,2,0)</f>
        <v>Gà muối 500g</v>
      </c>
      <c r="N1537" s="21" t="str">
        <f t="shared" si="157"/>
        <v>K-C6</v>
      </c>
      <c r="Q1537" s="21" t="str">
        <f>VLOOKUP(K1537,TONG_SL!$A:$D,3,0)</f>
        <v>Túi</v>
      </c>
      <c r="R1537" s="1">
        <v>5</v>
      </c>
      <c r="S1537" s="171"/>
      <c r="T1537" s="171">
        <f>VLOOKUP(VLOOKUP(G1537,Ma_KH!$A:$R,18,0)&amp;K1537,Gia_MB!$A:$F,6,0)</f>
        <v>111058</v>
      </c>
      <c r="U1537" s="172">
        <f t="shared" si="153"/>
        <v>555290</v>
      </c>
      <c r="V1537" s="171"/>
      <c r="W1537" s="173">
        <f t="shared" si="154"/>
        <v>0</v>
      </c>
      <c r="X1537" s="174" t="str">
        <f t="shared" si="155"/>
        <v>8</v>
      </c>
      <c r="Y1537" s="171"/>
      <c r="Z1537" s="172">
        <f t="shared" si="156"/>
        <v>44423.200000000004</v>
      </c>
      <c r="AA1537" s="175">
        <f>VLOOKUP(G1537,Ma_KH!$A:$R,14,0)</f>
        <v>60</v>
      </c>
    </row>
    <row r="1538" spans="1:27" hidden="1" x14ac:dyDescent="0.25">
      <c r="A1538" s="179">
        <v>45989</v>
      </c>
      <c r="B1538" s="182">
        <v>4180599710</v>
      </c>
      <c r="C1538" s="178" t="s">
        <v>7767</v>
      </c>
      <c r="D1538" s="179">
        <v>45994</v>
      </c>
      <c r="E1538" s="180"/>
      <c r="F1538" s="178"/>
      <c r="G1538" s="32" t="s">
        <v>1554</v>
      </c>
      <c r="H1538" s="180"/>
      <c r="I1538" s="182">
        <v>4180599710</v>
      </c>
      <c r="J1538" s="182" t="s">
        <v>1788</v>
      </c>
      <c r="K1538" s="332" t="s">
        <v>48</v>
      </c>
      <c r="L1538" s="21" t="str">
        <f>VLOOKUP($K1538,TONG_SL!$A:$D,2,0)</f>
        <v>Mọc Nấm Hương 250g</v>
      </c>
      <c r="N1538" s="21" t="str">
        <f t="shared" si="157"/>
        <v>K-C6</v>
      </c>
      <c r="Q1538" s="21" t="str">
        <f>VLOOKUP(K1538,TONG_SL!$A:$D,3,0)</f>
        <v>Túi</v>
      </c>
      <c r="R1538" s="1">
        <v>2</v>
      </c>
      <c r="S1538" s="171"/>
      <c r="T1538" s="171">
        <f>VLOOKUP(VLOOKUP(G1538,Ma_KH!$A:$R,18,0)&amp;K1538,Gia_MB!$A:$F,6,0)</f>
        <v>46000</v>
      </c>
      <c r="U1538" s="172">
        <f t="shared" si="153"/>
        <v>92000</v>
      </c>
      <c r="V1538" s="171"/>
      <c r="W1538" s="173">
        <f t="shared" si="154"/>
        <v>0</v>
      </c>
      <c r="X1538" s="174" t="str">
        <f t="shared" si="155"/>
        <v>8</v>
      </c>
      <c r="Y1538" s="171"/>
      <c r="Z1538" s="172">
        <f t="shared" si="156"/>
        <v>7360</v>
      </c>
      <c r="AA1538" s="175">
        <f>VLOOKUP(G1538,Ma_KH!$A:$R,14,0)</f>
        <v>60</v>
      </c>
    </row>
    <row r="1539" spans="1:27" hidden="1" x14ac:dyDescent="0.25">
      <c r="A1539" s="179">
        <v>45989</v>
      </c>
      <c r="B1539" s="182">
        <v>4180599710</v>
      </c>
      <c r="C1539" s="178" t="s">
        <v>7767</v>
      </c>
      <c r="D1539" s="179">
        <v>45994</v>
      </c>
      <c r="E1539" s="180"/>
      <c r="F1539" s="178"/>
      <c r="G1539" s="32" t="s">
        <v>1554</v>
      </c>
      <c r="H1539" s="180"/>
      <c r="I1539" s="182">
        <v>4180599710</v>
      </c>
      <c r="J1539" s="182" t="s">
        <v>1788</v>
      </c>
      <c r="K1539" s="332" t="s">
        <v>34</v>
      </c>
      <c r="L1539" s="21" t="str">
        <f>VLOOKUP($K1539,TONG_SL!$A:$D,2,0)</f>
        <v>Tai heo muối 200g</v>
      </c>
      <c r="N1539" s="21" t="str">
        <f t="shared" si="157"/>
        <v>K-C6</v>
      </c>
      <c r="Q1539" s="21" t="str">
        <f>VLOOKUP(K1539,TONG_SL!$A:$D,3,0)</f>
        <v>Túi</v>
      </c>
      <c r="R1539" s="1">
        <v>2</v>
      </c>
      <c r="S1539" s="171"/>
      <c r="T1539" s="171">
        <f>VLOOKUP(VLOOKUP(G1539,Ma_KH!$A:$R,18,0)&amp;K1539,Gia_MB!$A:$F,6,0)</f>
        <v>55595</v>
      </c>
      <c r="U1539" s="172">
        <f t="shared" si="153"/>
        <v>111190</v>
      </c>
      <c r="V1539" s="171"/>
      <c r="W1539" s="173">
        <f t="shared" si="154"/>
        <v>0</v>
      </c>
      <c r="X1539" s="174" t="str">
        <f t="shared" si="155"/>
        <v>8</v>
      </c>
      <c r="Y1539" s="171"/>
      <c r="Z1539" s="172">
        <f t="shared" si="156"/>
        <v>8895.2000000000007</v>
      </c>
      <c r="AA1539" s="175">
        <f>VLOOKUP(G1539,Ma_KH!$A:$R,14,0)</f>
        <v>60</v>
      </c>
    </row>
    <row r="1540" spans="1:27" hidden="1" x14ac:dyDescent="0.25">
      <c r="A1540" s="179">
        <v>45989</v>
      </c>
      <c r="B1540" s="182">
        <v>4180599699</v>
      </c>
      <c r="C1540" s="178" t="s">
        <v>7767</v>
      </c>
      <c r="D1540" s="179">
        <v>45994</v>
      </c>
      <c r="E1540" s="180"/>
      <c r="F1540" s="178"/>
      <c r="G1540" s="32" t="s">
        <v>1531</v>
      </c>
      <c r="H1540" s="180"/>
      <c r="I1540" s="182">
        <v>4180599699</v>
      </c>
      <c r="J1540" s="182" t="s">
        <v>1788</v>
      </c>
      <c r="K1540" s="332" t="s">
        <v>30</v>
      </c>
      <c r="L1540" s="21" t="str">
        <f>VLOOKUP($K1540,TONG_SL!$A:$D,2,0)</f>
        <v>Gà muối 500g</v>
      </c>
      <c r="N1540" s="21" t="str">
        <f t="shared" si="157"/>
        <v>K-C6</v>
      </c>
      <c r="Q1540" s="21" t="str">
        <f>VLOOKUP(K1540,TONG_SL!$A:$D,3,0)</f>
        <v>Túi</v>
      </c>
      <c r="R1540" s="1">
        <v>6</v>
      </c>
      <c r="S1540" s="171"/>
      <c r="T1540" s="171">
        <f>VLOOKUP(VLOOKUP(G1540,Ma_KH!$A:$R,18,0)&amp;K1540,Gia_MB!$A:$F,6,0)</f>
        <v>111058</v>
      </c>
      <c r="U1540" s="172">
        <f t="shared" si="153"/>
        <v>666348</v>
      </c>
      <c r="V1540" s="171"/>
      <c r="W1540" s="173">
        <f t="shared" si="154"/>
        <v>0</v>
      </c>
      <c r="X1540" s="174" t="str">
        <f t="shared" si="155"/>
        <v>8</v>
      </c>
      <c r="Y1540" s="171"/>
      <c r="Z1540" s="172">
        <f t="shared" si="156"/>
        <v>53307.840000000004</v>
      </c>
      <c r="AA1540" s="175">
        <f>VLOOKUP(G1540,Ma_KH!$A:$R,14,0)</f>
        <v>60</v>
      </c>
    </row>
    <row r="1541" spans="1:27" hidden="1" x14ac:dyDescent="0.25">
      <c r="A1541" s="179">
        <v>45989</v>
      </c>
      <c r="B1541" s="182">
        <v>4180599699</v>
      </c>
      <c r="C1541" s="178" t="s">
        <v>7767</v>
      </c>
      <c r="D1541" s="179">
        <v>45994</v>
      </c>
      <c r="E1541" s="180"/>
      <c r="F1541" s="178"/>
      <c r="G1541" s="32" t="s">
        <v>1531</v>
      </c>
      <c r="H1541" s="180"/>
      <c r="I1541" s="182">
        <v>4180599699</v>
      </c>
      <c r="J1541" s="182" t="s">
        <v>1788</v>
      </c>
      <c r="K1541" s="332" t="s">
        <v>48</v>
      </c>
      <c r="L1541" s="21" t="str">
        <f>VLOOKUP($K1541,TONG_SL!$A:$D,2,0)</f>
        <v>Mọc Nấm Hương 250g</v>
      </c>
      <c r="N1541" s="21" t="str">
        <f t="shared" si="157"/>
        <v>K-C6</v>
      </c>
      <c r="Q1541" s="21" t="str">
        <f>VLOOKUP(K1541,TONG_SL!$A:$D,3,0)</f>
        <v>Túi</v>
      </c>
      <c r="R1541" s="1">
        <v>1</v>
      </c>
      <c r="S1541" s="171"/>
      <c r="T1541" s="171">
        <f>VLOOKUP(VLOOKUP(G1541,Ma_KH!$A:$R,18,0)&amp;K1541,Gia_MB!$A:$F,6,0)</f>
        <v>46000</v>
      </c>
      <c r="U1541" s="172">
        <f t="shared" si="153"/>
        <v>46000</v>
      </c>
      <c r="V1541" s="171"/>
      <c r="W1541" s="173">
        <f t="shared" si="154"/>
        <v>0</v>
      </c>
      <c r="X1541" s="174" t="str">
        <f t="shared" si="155"/>
        <v>8</v>
      </c>
      <c r="Y1541" s="171"/>
      <c r="Z1541" s="172">
        <f t="shared" si="156"/>
        <v>3680</v>
      </c>
      <c r="AA1541" s="175">
        <f>VLOOKUP(G1541,Ma_KH!$A:$R,14,0)</f>
        <v>60</v>
      </c>
    </row>
    <row r="1542" spans="1:27" hidden="1" x14ac:dyDescent="0.25">
      <c r="A1542" s="179">
        <v>45989</v>
      </c>
      <c r="B1542" s="182">
        <v>4180599679</v>
      </c>
      <c r="C1542" s="178" t="s">
        <v>7767</v>
      </c>
      <c r="D1542" s="179">
        <v>45994</v>
      </c>
      <c r="E1542" s="180"/>
      <c r="F1542" s="178"/>
      <c r="G1542" s="32" t="s">
        <v>1484</v>
      </c>
      <c r="H1542" s="180"/>
      <c r="I1542" s="182">
        <v>4180599679</v>
      </c>
      <c r="J1542" s="182" t="s">
        <v>1788</v>
      </c>
      <c r="K1542" s="332" t="s">
        <v>30</v>
      </c>
      <c r="L1542" s="21" t="str">
        <f>VLOOKUP($K1542,TONG_SL!$A:$D,2,0)</f>
        <v>Gà muối 500g</v>
      </c>
      <c r="N1542" s="21" t="str">
        <f t="shared" si="157"/>
        <v>K-C6</v>
      </c>
      <c r="Q1542" s="21" t="str">
        <f>VLOOKUP(K1542,TONG_SL!$A:$D,3,0)</f>
        <v>Túi</v>
      </c>
      <c r="R1542" s="1">
        <v>4</v>
      </c>
      <c r="S1542" s="171"/>
      <c r="T1542" s="171">
        <f>VLOOKUP(VLOOKUP(G1542,Ma_KH!$A:$R,18,0)&amp;K1542,Gia_MB!$A:$F,6,0)</f>
        <v>111058</v>
      </c>
      <c r="U1542" s="172">
        <f t="shared" si="153"/>
        <v>444232</v>
      </c>
      <c r="V1542" s="171"/>
      <c r="W1542" s="173">
        <f t="shared" si="154"/>
        <v>0</v>
      </c>
      <c r="X1542" s="174" t="str">
        <f t="shared" si="155"/>
        <v>8</v>
      </c>
      <c r="Y1542" s="171"/>
      <c r="Z1542" s="172">
        <f t="shared" si="156"/>
        <v>35538.559999999998</v>
      </c>
      <c r="AA1542" s="175">
        <f>VLOOKUP(G1542,Ma_KH!$A:$R,14,0)</f>
        <v>60</v>
      </c>
    </row>
    <row r="1543" spans="1:27" hidden="1" x14ac:dyDescent="0.25">
      <c r="A1543" s="179">
        <v>45989</v>
      </c>
      <c r="B1543" s="182">
        <v>4180599679</v>
      </c>
      <c r="C1543" s="178" t="s">
        <v>7767</v>
      </c>
      <c r="D1543" s="179">
        <v>45994</v>
      </c>
      <c r="E1543" s="180"/>
      <c r="F1543" s="178"/>
      <c r="G1543" s="32" t="s">
        <v>1484</v>
      </c>
      <c r="H1543" s="180"/>
      <c r="I1543" s="182">
        <v>4180599679</v>
      </c>
      <c r="J1543" s="182" t="s">
        <v>1788</v>
      </c>
      <c r="K1543" s="332" t="s">
        <v>27</v>
      </c>
      <c r="L1543" s="21" t="str">
        <f>VLOOKUP($K1543,TONG_SL!$A:$D,2,0)</f>
        <v>Chân giò heo muối 300g</v>
      </c>
      <c r="N1543" s="21" t="str">
        <f t="shared" si="157"/>
        <v>K-C6</v>
      </c>
      <c r="Q1543" s="21" t="str">
        <f>VLOOKUP(K1543,TONG_SL!$A:$D,3,0)</f>
        <v>Túi</v>
      </c>
      <c r="R1543" s="1">
        <v>4</v>
      </c>
      <c r="S1543" s="171"/>
      <c r="T1543" s="171">
        <f>VLOOKUP(VLOOKUP(G1543,Ma_KH!$A:$R,18,0)&amp;K1543,Gia_MB!$A:$F,6,0)</f>
        <v>73431</v>
      </c>
      <c r="U1543" s="172">
        <f t="shared" si="153"/>
        <v>293724</v>
      </c>
      <c r="V1543" s="171"/>
      <c r="W1543" s="173">
        <f t="shared" si="154"/>
        <v>0</v>
      </c>
      <c r="X1543" s="174" t="str">
        <f t="shared" si="155"/>
        <v>8</v>
      </c>
      <c r="Y1543" s="171"/>
      <c r="Z1543" s="172">
        <f t="shared" si="156"/>
        <v>23497.920000000002</v>
      </c>
      <c r="AA1543" s="175">
        <f>VLOOKUP(G1543,Ma_KH!$A:$R,14,0)</f>
        <v>60</v>
      </c>
    </row>
    <row r="1544" spans="1:27" hidden="1" x14ac:dyDescent="0.25">
      <c r="A1544" s="176">
        <v>45993</v>
      </c>
      <c r="B1544" s="177">
        <v>4180768061</v>
      </c>
      <c r="C1544" s="178" t="s">
        <v>7767</v>
      </c>
      <c r="D1544" s="179">
        <v>45995</v>
      </c>
      <c r="E1544" s="180"/>
      <c r="F1544" s="178"/>
      <c r="G1544" s="32" t="s">
        <v>7799</v>
      </c>
      <c r="H1544" s="180"/>
      <c r="I1544" s="177" t="s">
        <v>7996</v>
      </c>
      <c r="J1544" s="182" t="s">
        <v>7234</v>
      </c>
      <c r="K1544" s="332" t="s">
        <v>30</v>
      </c>
      <c r="L1544" s="21" t="str">
        <f>VLOOKUP($K1544,TONG_SL!$A:$D,2,0)</f>
        <v>Gà muối 500g</v>
      </c>
      <c r="N1544" s="21" t="str">
        <f t="shared" si="157"/>
        <v>K-C6</v>
      </c>
      <c r="Q1544" s="21" t="str">
        <f>VLOOKUP(K1544,TONG_SL!$A:$D,3,0)</f>
        <v>Túi</v>
      </c>
      <c r="R1544" s="106">
        <v>10</v>
      </c>
      <c r="S1544" s="171"/>
      <c r="T1544" s="171">
        <f>VLOOKUP(VLOOKUP(G1544,Ma_KH!$A:$R,18,0)&amp;K1544,Gia_MB!$A:$F,6,0)</f>
        <v>111058</v>
      </c>
      <c r="U1544" s="172">
        <f t="shared" si="153"/>
        <v>1110580</v>
      </c>
      <c r="V1544" s="171"/>
      <c r="W1544" s="173">
        <f t="shared" si="154"/>
        <v>0</v>
      </c>
      <c r="X1544" s="174" t="str">
        <f t="shared" si="155"/>
        <v>8</v>
      </c>
      <c r="Y1544" s="171"/>
      <c r="Z1544" s="172">
        <f t="shared" si="156"/>
        <v>88846.400000000009</v>
      </c>
      <c r="AA1544" s="175">
        <f>VLOOKUP(G1544,Ma_KH!$A:$R,14,0)</f>
        <v>60</v>
      </c>
    </row>
    <row r="1545" spans="1:27" hidden="1" x14ac:dyDescent="0.25">
      <c r="A1545" s="176">
        <v>45993</v>
      </c>
      <c r="B1545" s="177">
        <v>4180768061</v>
      </c>
      <c r="C1545" s="178" t="s">
        <v>7767</v>
      </c>
      <c r="D1545" s="179">
        <v>45995</v>
      </c>
      <c r="E1545" s="180"/>
      <c r="F1545" s="178"/>
      <c r="G1545" s="32" t="s">
        <v>7799</v>
      </c>
      <c r="H1545" s="180"/>
      <c r="I1545" s="177" t="s">
        <v>7996</v>
      </c>
      <c r="J1545" s="182" t="s">
        <v>7234</v>
      </c>
      <c r="K1545" s="332" t="s">
        <v>7154</v>
      </c>
      <c r="L1545" s="21" t="str">
        <f>VLOOKUP($K1545,TONG_SL!$A:$D,2,0)</f>
        <v>Chả cốm 300g</v>
      </c>
      <c r="N1545" s="21" t="str">
        <f t="shared" si="157"/>
        <v>K-C6</v>
      </c>
      <c r="Q1545" s="21" t="str">
        <f>VLOOKUP(K1545,TONG_SL!$A:$D,3,0)</f>
        <v>Túi</v>
      </c>
      <c r="R1545" s="106">
        <v>6</v>
      </c>
      <c r="S1545" s="171"/>
      <c r="T1545" s="171">
        <f>VLOOKUP(VLOOKUP(G1545,Ma_KH!$A:$R,18,0)&amp;K1545,Gia_MB!$A:$F,6,0)</f>
        <v>74250</v>
      </c>
      <c r="U1545" s="172">
        <f t="shared" si="153"/>
        <v>445500</v>
      </c>
      <c r="V1545" s="171"/>
      <c r="W1545" s="173">
        <f t="shared" si="154"/>
        <v>0</v>
      </c>
      <c r="X1545" s="174" t="str">
        <f t="shared" si="155"/>
        <v>8</v>
      </c>
      <c r="Y1545" s="171"/>
      <c r="Z1545" s="172">
        <f t="shared" si="156"/>
        <v>35640</v>
      </c>
      <c r="AA1545" s="175">
        <f>VLOOKUP(G1545,Ma_KH!$A:$R,14,0)</f>
        <v>60</v>
      </c>
    </row>
    <row r="1546" spans="1:27" hidden="1" x14ac:dyDescent="0.25">
      <c r="A1546" s="176">
        <v>45993</v>
      </c>
      <c r="B1546" s="177">
        <v>4180768061</v>
      </c>
      <c r="C1546" s="178" t="s">
        <v>7767</v>
      </c>
      <c r="D1546" s="179">
        <v>45995</v>
      </c>
      <c r="E1546" s="180"/>
      <c r="F1546" s="178"/>
      <c r="G1546" s="32" t="s">
        <v>7799</v>
      </c>
      <c r="H1546" s="180"/>
      <c r="I1546" s="177" t="s">
        <v>7996</v>
      </c>
      <c r="J1546" s="182" t="s">
        <v>7234</v>
      </c>
      <c r="K1546" s="332" t="s">
        <v>48</v>
      </c>
      <c r="L1546" s="21" t="str">
        <f>VLOOKUP($K1546,TONG_SL!$A:$D,2,0)</f>
        <v>Mọc Nấm Hương 250g</v>
      </c>
      <c r="N1546" s="21" t="str">
        <f t="shared" si="157"/>
        <v>K-C6</v>
      </c>
      <c r="Q1546" s="21" t="str">
        <f>VLOOKUP(K1546,TONG_SL!$A:$D,3,0)</f>
        <v>Túi</v>
      </c>
      <c r="R1546" s="106">
        <v>10</v>
      </c>
      <c r="S1546" s="171"/>
      <c r="T1546" s="171">
        <f>VLOOKUP(VLOOKUP(G1546,Ma_KH!$A:$R,18,0)&amp;K1546,Gia_MB!$A:$F,6,0)</f>
        <v>46000</v>
      </c>
      <c r="U1546" s="172">
        <f t="shared" si="153"/>
        <v>460000</v>
      </c>
      <c r="V1546" s="171"/>
      <c r="W1546" s="173">
        <f t="shared" si="154"/>
        <v>0</v>
      </c>
      <c r="X1546" s="174" t="str">
        <f t="shared" si="155"/>
        <v>8</v>
      </c>
      <c r="Y1546" s="171"/>
      <c r="Z1546" s="172">
        <f t="shared" si="156"/>
        <v>36800</v>
      </c>
      <c r="AA1546" s="175">
        <f>VLOOKUP(G1546,Ma_KH!$A:$R,14,0)</f>
        <v>60</v>
      </c>
    </row>
    <row r="1547" spans="1:27" hidden="1" x14ac:dyDescent="0.25">
      <c r="A1547" s="176">
        <v>45993</v>
      </c>
      <c r="B1547" s="177">
        <v>4180768061</v>
      </c>
      <c r="C1547" s="178" t="s">
        <v>7767</v>
      </c>
      <c r="D1547" s="179">
        <v>45995</v>
      </c>
      <c r="E1547" s="180"/>
      <c r="F1547" s="178"/>
      <c r="G1547" s="32" t="s">
        <v>7799</v>
      </c>
      <c r="H1547" s="180"/>
      <c r="I1547" s="177" t="s">
        <v>7996</v>
      </c>
      <c r="J1547" s="182" t="s">
        <v>7234</v>
      </c>
      <c r="K1547" s="332" t="s">
        <v>32</v>
      </c>
      <c r="L1547" s="21" t="str">
        <f>VLOOKUP($K1547,TONG_SL!$A:$D,2,0)</f>
        <v>Giò Tai Lưỡi Xào 250g</v>
      </c>
      <c r="N1547" s="21" t="str">
        <f t="shared" si="157"/>
        <v>K-C6</v>
      </c>
      <c r="Q1547" s="21" t="str">
        <f>VLOOKUP(K1547,TONG_SL!$A:$D,3,0)</f>
        <v>Túi</v>
      </c>
      <c r="R1547" s="106">
        <v>6</v>
      </c>
      <c r="S1547" s="171"/>
      <c r="T1547" s="171">
        <f>VLOOKUP(VLOOKUP(G1547,Ma_KH!$A:$R,18,0)&amp;K1547,Gia_MB!$A:$F,6,0)</f>
        <v>50182</v>
      </c>
      <c r="U1547" s="172">
        <f t="shared" si="153"/>
        <v>301092</v>
      </c>
      <c r="V1547" s="171"/>
      <c r="W1547" s="173">
        <f t="shared" si="154"/>
        <v>0</v>
      </c>
      <c r="X1547" s="174" t="str">
        <f t="shared" si="155"/>
        <v>8</v>
      </c>
      <c r="Y1547" s="171"/>
      <c r="Z1547" s="172">
        <f t="shared" si="156"/>
        <v>24087.360000000001</v>
      </c>
      <c r="AA1547" s="175">
        <f>VLOOKUP(G1547,Ma_KH!$A:$R,14,0)</f>
        <v>60</v>
      </c>
    </row>
    <row r="1548" spans="1:27" hidden="1" x14ac:dyDescent="0.25">
      <c r="A1548" s="176">
        <v>45993</v>
      </c>
      <c r="B1548" s="177">
        <v>4180768046</v>
      </c>
      <c r="C1548" s="178" t="s">
        <v>7767</v>
      </c>
      <c r="D1548" s="179">
        <v>45995</v>
      </c>
      <c r="E1548" s="180"/>
      <c r="F1548" s="178"/>
      <c r="G1548" s="32" t="s">
        <v>7799</v>
      </c>
      <c r="H1548" s="180"/>
      <c r="I1548" s="177" t="s">
        <v>7997</v>
      </c>
      <c r="J1548" s="182" t="s">
        <v>7234</v>
      </c>
      <c r="K1548" s="332" t="s">
        <v>30</v>
      </c>
      <c r="L1548" s="21" t="str">
        <f>VLOOKUP($K1548,TONG_SL!$A:$D,2,0)</f>
        <v>Gà muối 500g</v>
      </c>
      <c r="N1548" s="21" t="str">
        <f t="shared" si="157"/>
        <v>K-C6</v>
      </c>
      <c r="Q1548" s="21" t="str">
        <f>VLOOKUP(K1548,TONG_SL!$A:$D,3,0)</f>
        <v>Túi</v>
      </c>
      <c r="R1548" s="106">
        <v>6</v>
      </c>
      <c r="S1548" s="171"/>
      <c r="T1548" s="171">
        <f>VLOOKUP(VLOOKUP(G1548,Ma_KH!$A:$R,18,0)&amp;K1548,Gia_MB!$A:$F,6,0)</f>
        <v>111058</v>
      </c>
      <c r="U1548" s="172">
        <f t="shared" si="153"/>
        <v>666348</v>
      </c>
      <c r="V1548" s="171"/>
      <c r="W1548" s="173">
        <f t="shared" si="154"/>
        <v>0</v>
      </c>
      <c r="X1548" s="174" t="str">
        <f t="shared" si="155"/>
        <v>8</v>
      </c>
      <c r="Y1548" s="171"/>
      <c r="Z1548" s="172">
        <f t="shared" si="156"/>
        <v>53307.840000000004</v>
      </c>
      <c r="AA1548" s="175">
        <f>VLOOKUP(G1548,Ma_KH!$A:$R,14,0)</f>
        <v>60</v>
      </c>
    </row>
    <row r="1549" spans="1:27" hidden="1" x14ac:dyDescent="0.25">
      <c r="A1549" s="176">
        <v>45993</v>
      </c>
      <c r="B1549" s="177">
        <v>4180768046</v>
      </c>
      <c r="C1549" s="178" t="s">
        <v>7767</v>
      </c>
      <c r="D1549" s="179">
        <v>45995</v>
      </c>
      <c r="E1549" s="180"/>
      <c r="F1549" s="178"/>
      <c r="G1549" s="32" t="s">
        <v>7799</v>
      </c>
      <c r="H1549" s="180"/>
      <c r="I1549" s="177" t="s">
        <v>7997</v>
      </c>
      <c r="J1549" s="182" t="s">
        <v>7234</v>
      </c>
      <c r="K1549" s="332" t="s">
        <v>7153</v>
      </c>
      <c r="L1549" s="21" t="str">
        <f>VLOOKUP($K1549,TONG_SL!$A:$D,2,0)</f>
        <v>Tai heo muối 200g</v>
      </c>
      <c r="N1549" s="21" t="str">
        <f t="shared" si="157"/>
        <v>K-C6</v>
      </c>
      <c r="Q1549" s="21" t="str">
        <f>VLOOKUP(K1549,TONG_SL!$A:$D,3,0)</f>
        <v>Túi</v>
      </c>
      <c r="R1549" s="106">
        <v>6</v>
      </c>
      <c r="S1549" s="171"/>
      <c r="T1549" s="171">
        <f>VLOOKUP(VLOOKUP(G1549,Ma_KH!$A:$R,18,0)&amp;K1549,Gia_MB!$A:$F,6,0)</f>
        <v>55595</v>
      </c>
      <c r="U1549" s="172">
        <f t="shared" si="153"/>
        <v>333570</v>
      </c>
      <c r="V1549" s="171"/>
      <c r="W1549" s="173">
        <f t="shared" si="154"/>
        <v>0</v>
      </c>
      <c r="X1549" s="174" t="str">
        <f t="shared" si="155"/>
        <v>8</v>
      </c>
      <c r="Y1549" s="171"/>
      <c r="Z1549" s="172">
        <f t="shared" si="156"/>
        <v>26685.600000000002</v>
      </c>
      <c r="AA1549" s="175">
        <f>VLOOKUP(G1549,Ma_KH!$A:$R,14,0)</f>
        <v>60</v>
      </c>
    </row>
    <row r="1550" spans="1:27" hidden="1" x14ac:dyDescent="0.25">
      <c r="A1550" s="176">
        <v>45993</v>
      </c>
      <c r="B1550" s="177">
        <v>4180768046</v>
      </c>
      <c r="C1550" s="178" t="s">
        <v>7767</v>
      </c>
      <c r="D1550" s="179">
        <v>45995</v>
      </c>
      <c r="E1550" s="180"/>
      <c r="F1550" s="178"/>
      <c r="G1550" s="32" t="s">
        <v>7799</v>
      </c>
      <c r="H1550" s="180"/>
      <c r="I1550" s="177" t="s">
        <v>7997</v>
      </c>
      <c r="J1550" s="182" t="s">
        <v>7234</v>
      </c>
      <c r="K1550" s="332" t="s">
        <v>27</v>
      </c>
      <c r="L1550" s="21" t="str">
        <f>VLOOKUP($K1550,TONG_SL!$A:$D,2,0)</f>
        <v>Chân giò heo muối 300g</v>
      </c>
      <c r="N1550" s="21" t="str">
        <f t="shared" si="157"/>
        <v>K-C6</v>
      </c>
      <c r="Q1550" s="21" t="str">
        <f>VLOOKUP(K1550,TONG_SL!$A:$D,3,0)</f>
        <v>Túi</v>
      </c>
      <c r="R1550" s="106">
        <v>6</v>
      </c>
      <c r="S1550" s="171"/>
      <c r="T1550" s="171">
        <f>VLOOKUP(VLOOKUP(G1550,Ma_KH!$A:$R,18,0)&amp;K1550,Gia_MB!$A:$F,6,0)</f>
        <v>73431</v>
      </c>
      <c r="U1550" s="172">
        <f t="shared" ref="U1550:U1613" si="158">T1550*R1550</f>
        <v>440586</v>
      </c>
      <c r="V1550" s="171"/>
      <c r="W1550" s="173">
        <f t="shared" ref="W1550:W1613" si="159">U1550*V1550</f>
        <v>0</v>
      </c>
      <c r="X1550" s="174" t="str">
        <f t="shared" ref="X1550:X1613" si="160">IF(B1550&lt;&gt;"","8","0")</f>
        <v>8</v>
      </c>
      <c r="Y1550" s="171"/>
      <c r="Z1550" s="172">
        <f t="shared" ref="Z1550:Z1613" si="161">U1550*X1550%</f>
        <v>35246.879999999997</v>
      </c>
      <c r="AA1550" s="175">
        <f>VLOOKUP(G1550,Ma_KH!$A:$R,14,0)</f>
        <v>60</v>
      </c>
    </row>
    <row r="1551" spans="1:27" hidden="1" x14ac:dyDescent="0.25">
      <c r="A1551" s="176">
        <v>45993</v>
      </c>
      <c r="B1551" s="177">
        <v>4180768046</v>
      </c>
      <c r="C1551" s="178" t="s">
        <v>7767</v>
      </c>
      <c r="D1551" s="179">
        <v>45995</v>
      </c>
      <c r="E1551" s="180"/>
      <c r="F1551" s="178"/>
      <c r="G1551" s="32" t="s">
        <v>7799</v>
      </c>
      <c r="H1551" s="180"/>
      <c r="I1551" s="177" t="s">
        <v>7997</v>
      </c>
      <c r="J1551" s="182" t="s">
        <v>7234</v>
      </c>
      <c r="K1551" s="332" t="s">
        <v>48</v>
      </c>
      <c r="L1551" s="21" t="str">
        <f>VLOOKUP($K1551,TONG_SL!$A:$D,2,0)</f>
        <v>Mọc Nấm Hương 250g</v>
      </c>
      <c r="N1551" s="21" t="str">
        <f t="shared" si="157"/>
        <v>K-C6</v>
      </c>
      <c r="Q1551" s="21" t="str">
        <f>VLOOKUP(K1551,TONG_SL!$A:$D,3,0)</f>
        <v>Túi</v>
      </c>
      <c r="R1551" s="106">
        <v>6</v>
      </c>
      <c r="S1551" s="171"/>
      <c r="T1551" s="171">
        <f>VLOOKUP(VLOOKUP(G1551,Ma_KH!$A:$R,18,0)&amp;K1551,Gia_MB!$A:$F,6,0)</f>
        <v>46000</v>
      </c>
      <c r="U1551" s="172">
        <f t="shared" si="158"/>
        <v>276000</v>
      </c>
      <c r="V1551" s="171"/>
      <c r="W1551" s="173">
        <f t="shared" si="159"/>
        <v>0</v>
      </c>
      <c r="X1551" s="174" t="str">
        <f t="shared" si="160"/>
        <v>8</v>
      </c>
      <c r="Y1551" s="171"/>
      <c r="Z1551" s="172">
        <f t="shared" si="161"/>
        <v>22080</v>
      </c>
      <c r="AA1551" s="175">
        <f>VLOOKUP(G1551,Ma_KH!$A:$R,14,0)</f>
        <v>60</v>
      </c>
    </row>
    <row r="1552" spans="1:27" hidden="1" x14ac:dyDescent="0.25">
      <c r="A1552" s="176">
        <v>45993</v>
      </c>
      <c r="B1552" s="177">
        <v>4180768046</v>
      </c>
      <c r="C1552" s="178" t="s">
        <v>7767</v>
      </c>
      <c r="D1552" s="179">
        <v>45995</v>
      </c>
      <c r="E1552" s="180"/>
      <c r="F1552" s="178"/>
      <c r="G1552" s="32" t="s">
        <v>7799</v>
      </c>
      <c r="H1552" s="180"/>
      <c r="I1552" s="177" t="s">
        <v>7997</v>
      </c>
      <c r="J1552" s="182" t="s">
        <v>7234</v>
      </c>
      <c r="K1552" s="332" t="s">
        <v>7821</v>
      </c>
      <c r="L1552" s="21" t="str">
        <f>VLOOKUP($K1552,TONG_SL!$A:$D,2,0)</f>
        <v>Giò sụn gà 250g</v>
      </c>
      <c r="N1552" s="21" t="str">
        <f t="shared" si="157"/>
        <v>K-C6</v>
      </c>
      <c r="Q1552" s="21" t="str">
        <f>VLOOKUP(K1552,TONG_SL!$A:$D,3,0)</f>
        <v>Túi</v>
      </c>
      <c r="R1552" s="106">
        <v>6</v>
      </c>
      <c r="S1552" s="171"/>
      <c r="T1552" s="171">
        <f>VLOOKUP(VLOOKUP(G1552,Ma_KH!$A:$R,18,0)&amp;K1552,Gia_MB!$A:$F,6,0)</f>
        <v>50400</v>
      </c>
      <c r="U1552" s="172">
        <f t="shared" si="158"/>
        <v>302400</v>
      </c>
      <c r="V1552" s="171"/>
      <c r="W1552" s="173">
        <f t="shared" si="159"/>
        <v>0</v>
      </c>
      <c r="X1552" s="174" t="str">
        <f t="shared" si="160"/>
        <v>8</v>
      </c>
      <c r="Y1552" s="171"/>
      <c r="Z1552" s="172">
        <f t="shared" si="161"/>
        <v>24192</v>
      </c>
      <c r="AA1552" s="175">
        <f>VLOOKUP(G1552,Ma_KH!$A:$R,14,0)</f>
        <v>60</v>
      </c>
    </row>
    <row r="1553" spans="1:27" hidden="1" x14ac:dyDescent="0.25">
      <c r="A1553" s="176">
        <v>45993</v>
      </c>
      <c r="B1553" s="177">
        <v>4180768046</v>
      </c>
      <c r="C1553" s="178" t="s">
        <v>7767</v>
      </c>
      <c r="D1553" s="179">
        <v>45995</v>
      </c>
      <c r="E1553" s="180"/>
      <c r="F1553" s="178"/>
      <c r="G1553" s="32" t="s">
        <v>7799</v>
      </c>
      <c r="H1553" s="180"/>
      <c r="I1553" s="177" t="s">
        <v>7997</v>
      </c>
      <c r="J1553" s="182" t="s">
        <v>7234</v>
      </c>
      <c r="K1553" s="332" t="s">
        <v>7820</v>
      </c>
      <c r="L1553" s="21" t="str">
        <f>VLOOKUP($K1553,TONG_SL!$A:$D,2,0)</f>
        <v>Giò lụa cây 250g</v>
      </c>
      <c r="N1553" s="21" t="str">
        <f t="shared" si="157"/>
        <v>K-C6</v>
      </c>
      <c r="Q1553" s="21" t="str">
        <f>VLOOKUP(K1553,TONG_SL!$A:$D,3,0)</f>
        <v>Túi</v>
      </c>
      <c r="R1553" s="106">
        <v>6</v>
      </c>
      <c r="S1553" s="171"/>
      <c r="T1553" s="171">
        <f>VLOOKUP(VLOOKUP(G1553,Ma_KH!$A:$R,18,0)&amp;K1553,Gia_MB!$A:$F,6,0)</f>
        <v>49500</v>
      </c>
      <c r="U1553" s="172">
        <f t="shared" si="158"/>
        <v>297000</v>
      </c>
      <c r="V1553" s="171"/>
      <c r="W1553" s="173">
        <f t="shared" si="159"/>
        <v>0</v>
      </c>
      <c r="X1553" s="174" t="str">
        <f t="shared" si="160"/>
        <v>8</v>
      </c>
      <c r="Y1553" s="171"/>
      <c r="Z1553" s="172">
        <f t="shared" si="161"/>
        <v>23760</v>
      </c>
      <c r="AA1553" s="175">
        <f>VLOOKUP(G1553,Ma_KH!$A:$R,14,0)</f>
        <v>60</v>
      </c>
    </row>
    <row r="1554" spans="1:27" hidden="1" x14ac:dyDescent="0.25">
      <c r="A1554" s="176">
        <v>45993</v>
      </c>
      <c r="B1554" s="177">
        <v>4180768046</v>
      </c>
      <c r="C1554" s="178" t="s">
        <v>7767</v>
      </c>
      <c r="D1554" s="179">
        <v>45995</v>
      </c>
      <c r="E1554" s="180"/>
      <c r="F1554" s="178"/>
      <c r="G1554" s="32" t="s">
        <v>7799</v>
      </c>
      <c r="H1554" s="180"/>
      <c r="I1554" s="177" t="s">
        <v>7997</v>
      </c>
      <c r="J1554" s="182" t="s">
        <v>7234</v>
      </c>
      <c r="K1554" s="332" t="s">
        <v>7154</v>
      </c>
      <c r="L1554" s="21" t="str">
        <f>VLOOKUP($K1554,TONG_SL!$A:$D,2,0)</f>
        <v>Chả cốm 300g</v>
      </c>
      <c r="N1554" s="21" t="str">
        <f t="shared" si="157"/>
        <v>K-C6</v>
      </c>
      <c r="Q1554" s="21" t="str">
        <f>VLOOKUP(K1554,TONG_SL!$A:$D,3,0)</f>
        <v>Túi</v>
      </c>
      <c r="R1554" s="106">
        <v>6</v>
      </c>
      <c r="S1554" s="171"/>
      <c r="T1554" s="171">
        <f>VLOOKUP(VLOOKUP(G1554,Ma_KH!$A:$R,18,0)&amp;K1554,Gia_MB!$A:$F,6,0)</f>
        <v>74250</v>
      </c>
      <c r="U1554" s="172">
        <f t="shared" si="158"/>
        <v>445500</v>
      </c>
      <c r="V1554" s="171"/>
      <c r="W1554" s="173">
        <f t="shared" si="159"/>
        <v>0</v>
      </c>
      <c r="X1554" s="174" t="str">
        <f t="shared" si="160"/>
        <v>8</v>
      </c>
      <c r="Y1554" s="171"/>
      <c r="Z1554" s="172">
        <f t="shared" si="161"/>
        <v>35640</v>
      </c>
      <c r="AA1554" s="175">
        <f>VLOOKUP(G1554,Ma_KH!$A:$R,14,0)</f>
        <v>60</v>
      </c>
    </row>
    <row r="1555" spans="1:27" hidden="1" x14ac:dyDescent="0.25">
      <c r="A1555" s="176">
        <v>45993</v>
      </c>
      <c r="B1555" s="177">
        <v>4180768046</v>
      </c>
      <c r="C1555" s="178" t="s">
        <v>7767</v>
      </c>
      <c r="D1555" s="179">
        <v>45995</v>
      </c>
      <c r="E1555" s="180"/>
      <c r="F1555" s="178"/>
      <c r="G1555" s="32" t="s">
        <v>7799</v>
      </c>
      <c r="H1555" s="180"/>
      <c r="I1555" s="177" t="s">
        <v>7997</v>
      </c>
      <c r="J1555" s="182" t="s">
        <v>7234</v>
      </c>
      <c r="K1555" s="332" t="s">
        <v>32</v>
      </c>
      <c r="L1555" s="21" t="str">
        <f>VLOOKUP($K1555,TONG_SL!$A:$D,2,0)</f>
        <v>Giò Tai Lưỡi Xào 250g</v>
      </c>
      <c r="N1555" s="21" t="str">
        <f t="shared" si="157"/>
        <v>K-C6</v>
      </c>
      <c r="Q1555" s="21" t="str">
        <f>VLOOKUP(K1555,TONG_SL!$A:$D,3,0)</f>
        <v>Túi</v>
      </c>
      <c r="R1555" s="106">
        <v>6</v>
      </c>
      <c r="S1555" s="171"/>
      <c r="T1555" s="171">
        <f>VLOOKUP(VLOOKUP(G1555,Ma_KH!$A:$R,18,0)&amp;K1555,Gia_MB!$A:$F,6,0)</f>
        <v>50182</v>
      </c>
      <c r="U1555" s="172">
        <f t="shared" si="158"/>
        <v>301092</v>
      </c>
      <c r="V1555" s="171"/>
      <c r="W1555" s="173">
        <f t="shared" si="159"/>
        <v>0</v>
      </c>
      <c r="X1555" s="174" t="str">
        <f t="shared" si="160"/>
        <v>8</v>
      </c>
      <c r="Y1555" s="171"/>
      <c r="Z1555" s="172">
        <f t="shared" si="161"/>
        <v>24087.360000000001</v>
      </c>
      <c r="AA1555" s="175">
        <f>VLOOKUP(G1555,Ma_KH!$A:$R,14,0)</f>
        <v>60</v>
      </c>
    </row>
    <row r="1556" spans="1:27" hidden="1" x14ac:dyDescent="0.25">
      <c r="A1556" s="176">
        <v>45993</v>
      </c>
      <c r="B1556" s="177">
        <v>4180767793</v>
      </c>
      <c r="C1556" s="178" t="s">
        <v>7767</v>
      </c>
      <c r="D1556" s="179">
        <v>45995</v>
      </c>
      <c r="E1556" s="180"/>
      <c r="F1556" s="178"/>
      <c r="G1556" s="32" t="s">
        <v>7799</v>
      </c>
      <c r="H1556" s="180"/>
      <c r="I1556" s="177" t="s">
        <v>7998</v>
      </c>
      <c r="J1556" s="182" t="s">
        <v>7234</v>
      </c>
      <c r="K1556" s="332" t="s">
        <v>7821</v>
      </c>
      <c r="L1556" s="21" t="str">
        <f>VLOOKUP($K1556,TONG_SL!$A:$D,2,0)</f>
        <v>Giò sụn gà 250g</v>
      </c>
      <c r="N1556" s="21" t="str">
        <f t="shared" si="157"/>
        <v>K-C6</v>
      </c>
      <c r="Q1556" s="21" t="str">
        <f>VLOOKUP(K1556,TONG_SL!$A:$D,3,0)</f>
        <v>Túi</v>
      </c>
      <c r="R1556" s="106">
        <v>6</v>
      </c>
      <c r="S1556" s="171"/>
      <c r="T1556" s="171">
        <f>VLOOKUP(VLOOKUP(G1556,Ma_KH!$A:$R,18,0)&amp;K1556,Gia_MB!$A:$F,6,0)</f>
        <v>50400</v>
      </c>
      <c r="U1556" s="172">
        <f t="shared" si="158"/>
        <v>302400</v>
      </c>
      <c r="V1556" s="171"/>
      <c r="W1556" s="173">
        <f t="shared" si="159"/>
        <v>0</v>
      </c>
      <c r="X1556" s="174" t="str">
        <f t="shared" si="160"/>
        <v>8</v>
      </c>
      <c r="Y1556" s="171"/>
      <c r="Z1556" s="172">
        <f t="shared" si="161"/>
        <v>24192</v>
      </c>
      <c r="AA1556" s="175">
        <f>VLOOKUP(G1556,Ma_KH!$A:$R,14,0)</f>
        <v>60</v>
      </c>
    </row>
    <row r="1557" spans="1:27" hidden="1" x14ac:dyDescent="0.25">
      <c r="A1557" s="176">
        <v>45993</v>
      </c>
      <c r="B1557" s="177">
        <v>4180767793</v>
      </c>
      <c r="C1557" s="178" t="s">
        <v>7767</v>
      </c>
      <c r="D1557" s="179">
        <v>45995</v>
      </c>
      <c r="E1557" s="180"/>
      <c r="F1557" s="178"/>
      <c r="G1557" s="32" t="s">
        <v>7799</v>
      </c>
      <c r="H1557" s="180"/>
      <c r="I1557" s="177" t="s">
        <v>7998</v>
      </c>
      <c r="J1557" s="182" t="s">
        <v>7234</v>
      </c>
      <c r="K1557" s="332" t="s">
        <v>7820</v>
      </c>
      <c r="L1557" s="21" t="str">
        <f>VLOOKUP($K1557,TONG_SL!$A:$D,2,0)</f>
        <v>Giò lụa cây 250g</v>
      </c>
      <c r="N1557" s="21" t="str">
        <f t="shared" si="157"/>
        <v>K-C6</v>
      </c>
      <c r="Q1557" s="21" t="str">
        <f>VLOOKUP(K1557,TONG_SL!$A:$D,3,0)</f>
        <v>Túi</v>
      </c>
      <c r="R1557" s="106">
        <v>6</v>
      </c>
      <c r="S1557" s="171"/>
      <c r="T1557" s="171">
        <f>VLOOKUP(VLOOKUP(G1557,Ma_KH!$A:$R,18,0)&amp;K1557,Gia_MB!$A:$F,6,0)</f>
        <v>49500</v>
      </c>
      <c r="U1557" s="172">
        <f t="shared" si="158"/>
        <v>297000</v>
      </c>
      <c r="V1557" s="171"/>
      <c r="W1557" s="173">
        <f t="shared" si="159"/>
        <v>0</v>
      </c>
      <c r="X1557" s="174" t="str">
        <f t="shared" si="160"/>
        <v>8</v>
      </c>
      <c r="Y1557" s="171"/>
      <c r="Z1557" s="172">
        <f t="shared" si="161"/>
        <v>23760</v>
      </c>
      <c r="AA1557" s="175">
        <f>VLOOKUP(G1557,Ma_KH!$A:$R,14,0)</f>
        <v>60</v>
      </c>
    </row>
    <row r="1558" spans="1:27" hidden="1" x14ac:dyDescent="0.25">
      <c r="A1558" s="176">
        <v>45993</v>
      </c>
      <c r="B1558" s="177">
        <v>4180767793</v>
      </c>
      <c r="C1558" s="178" t="s">
        <v>7767</v>
      </c>
      <c r="D1558" s="179">
        <v>45995</v>
      </c>
      <c r="E1558" s="180"/>
      <c r="F1558" s="178"/>
      <c r="G1558" s="32" t="s">
        <v>7799</v>
      </c>
      <c r="H1558" s="180"/>
      <c r="I1558" s="177" t="s">
        <v>7998</v>
      </c>
      <c r="J1558" s="182" t="s">
        <v>7234</v>
      </c>
      <c r="K1558" s="332" t="s">
        <v>27</v>
      </c>
      <c r="L1558" s="21" t="str">
        <f>VLOOKUP($K1558,TONG_SL!$A:$D,2,0)</f>
        <v>Chân giò heo muối 300g</v>
      </c>
      <c r="N1558" s="21" t="str">
        <f t="shared" si="157"/>
        <v>K-C6</v>
      </c>
      <c r="Q1558" s="21" t="str">
        <f>VLOOKUP(K1558,TONG_SL!$A:$D,3,0)</f>
        <v>Túi</v>
      </c>
      <c r="R1558" s="106">
        <v>15</v>
      </c>
      <c r="S1558" s="171"/>
      <c r="T1558" s="171">
        <f>VLOOKUP(VLOOKUP(G1558,Ma_KH!$A:$R,18,0)&amp;K1558,Gia_MB!$A:$F,6,0)</f>
        <v>73431</v>
      </c>
      <c r="U1558" s="172">
        <f t="shared" si="158"/>
        <v>1101465</v>
      </c>
      <c r="V1558" s="171"/>
      <c r="W1558" s="173">
        <f t="shared" si="159"/>
        <v>0</v>
      </c>
      <c r="X1558" s="174" t="str">
        <f t="shared" si="160"/>
        <v>8</v>
      </c>
      <c r="Y1558" s="171"/>
      <c r="Z1558" s="172">
        <f t="shared" si="161"/>
        <v>88117.2</v>
      </c>
      <c r="AA1558" s="175">
        <f>VLOOKUP(G1558,Ma_KH!$A:$R,14,0)</f>
        <v>60</v>
      </c>
    </row>
    <row r="1559" spans="1:27" hidden="1" x14ac:dyDescent="0.25">
      <c r="A1559" s="176">
        <v>45993</v>
      </c>
      <c r="B1559" s="177">
        <v>4180767793</v>
      </c>
      <c r="C1559" s="178" t="s">
        <v>7767</v>
      </c>
      <c r="D1559" s="179">
        <v>45995</v>
      </c>
      <c r="E1559" s="180"/>
      <c r="F1559" s="178"/>
      <c r="G1559" s="32" t="s">
        <v>7799</v>
      </c>
      <c r="H1559" s="180"/>
      <c r="I1559" s="177" t="s">
        <v>7998</v>
      </c>
      <c r="J1559" s="182" t="s">
        <v>7234</v>
      </c>
      <c r="K1559" s="332" t="s">
        <v>30</v>
      </c>
      <c r="L1559" s="21" t="str">
        <f>VLOOKUP($K1559,TONG_SL!$A:$D,2,0)</f>
        <v>Gà muối 500g</v>
      </c>
      <c r="N1559" s="21" t="str">
        <f t="shared" si="157"/>
        <v>K-C6</v>
      </c>
      <c r="Q1559" s="21" t="str">
        <f>VLOOKUP(K1559,TONG_SL!$A:$D,3,0)</f>
        <v>Túi</v>
      </c>
      <c r="R1559" s="106">
        <v>10</v>
      </c>
      <c r="S1559" s="171"/>
      <c r="T1559" s="171">
        <f>VLOOKUP(VLOOKUP(G1559,Ma_KH!$A:$R,18,0)&amp;K1559,Gia_MB!$A:$F,6,0)</f>
        <v>111058</v>
      </c>
      <c r="U1559" s="172">
        <f t="shared" si="158"/>
        <v>1110580</v>
      </c>
      <c r="V1559" s="171"/>
      <c r="W1559" s="173">
        <f t="shared" si="159"/>
        <v>0</v>
      </c>
      <c r="X1559" s="174" t="str">
        <f t="shared" si="160"/>
        <v>8</v>
      </c>
      <c r="Y1559" s="171"/>
      <c r="Z1559" s="172">
        <f t="shared" si="161"/>
        <v>88846.400000000009</v>
      </c>
      <c r="AA1559" s="175">
        <f>VLOOKUP(G1559,Ma_KH!$A:$R,14,0)</f>
        <v>60</v>
      </c>
    </row>
    <row r="1560" spans="1:27" hidden="1" x14ac:dyDescent="0.25">
      <c r="A1560" s="176">
        <v>45993</v>
      </c>
      <c r="B1560" s="177">
        <v>4180768003</v>
      </c>
      <c r="C1560" s="178" t="s">
        <v>7767</v>
      </c>
      <c r="D1560" s="179">
        <v>45995</v>
      </c>
      <c r="E1560" s="180"/>
      <c r="F1560" s="178"/>
      <c r="G1560" s="32" t="s">
        <v>7799</v>
      </c>
      <c r="H1560" s="180"/>
      <c r="I1560" s="177" t="s">
        <v>7999</v>
      </c>
      <c r="J1560" s="182" t="s">
        <v>7234</v>
      </c>
      <c r="K1560" s="332" t="s">
        <v>7820</v>
      </c>
      <c r="L1560" s="21" t="str">
        <f>VLOOKUP($K1560,TONG_SL!$A:$D,2,0)</f>
        <v>Giò lụa cây 250g</v>
      </c>
      <c r="N1560" s="21" t="str">
        <f t="shared" si="157"/>
        <v>K-C6</v>
      </c>
      <c r="Q1560" s="21" t="str">
        <f>VLOOKUP(K1560,TONG_SL!$A:$D,3,0)</f>
        <v>Túi</v>
      </c>
      <c r="R1560" s="106">
        <v>9</v>
      </c>
      <c r="S1560" s="171"/>
      <c r="T1560" s="171">
        <f>VLOOKUP(VLOOKUP(G1560,Ma_KH!$A:$R,18,0)&amp;K1560,Gia_MB!$A:$F,6,0)</f>
        <v>49500</v>
      </c>
      <c r="U1560" s="172">
        <f t="shared" si="158"/>
        <v>445500</v>
      </c>
      <c r="V1560" s="171"/>
      <c r="W1560" s="173">
        <f t="shared" si="159"/>
        <v>0</v>
      </c>
      <c r="X1560" s="174" t="str">
        <f t="shared" si="160"/>
        <v>8</v>
      </c>
      <c r="Y1560" s="171"/>
      <c r="Z1560" s="172">
        <f t="shared" si="161"/>
        <v>35640</v>
      </c>
      <c r="AA1560" s="175">
        <f>VLOOKUP(G1560,Ma_KH!$A:$R,14,0)</f>
        <v>60</v>
      </c>
    </row>
    <row r="1561" spans="1:27" hidden="1" x14ac:dyDescent="0.25">
      <c r="A1561" s="176">
        <v>45993</v>
      </c>
      <c r="B1561" s="177">
        <v>4180768003</v>
      </c>
      <c r="C1561" s="178" t="s">
        <v>7767</v>
      </c>
      <c r="D1561" s="179">
        <v>45995</v>
      </c>
      <c r="E1561" s="180"/>
      <c r="F1561" s="178"/>
      <c r="G1561" s="32" t="s">
        <v>7799</v>
      </c>
      <c r="H1561" s="180"/>
      <c r="I1561" s="177" t="s">
        <v>7999</v>
      </c>
      <c r="J1561" s="182" t="s">
        <v>7234</v>
      </c>
      <c r="K1561" s="332" t="s">
        <v>7154</v>
      </c>
      <c r="L1561" s="21" t="str">
        <f>VLOOKUP($K1561,TONG_SL!$A:$D,2,0)</f>
        <v>Chả cốm 300g</v>
      </c>
      <c r="N1561" s="21" t="str">
        <f t="shared" si="157"/>
        <v>K-C6</v>
      </c>
      <c r="Q1561" s="21" t="str">
        <f>VLOOKUP(K1561,TONG_SL!$A:$D,3,0)</f>
        <v>Túi</v>
      </c>
      <c r="R1561" s="106">
        <v>15</v>
      </c>
      <c r="S1561" s="171"/>
      <c r="T1561" s="171">
        <f>VLOOKUP(VLOOKUP(G1561,Ma_KH!$A:$R,18,0)&amp;K1561,Gia_MB!$A:$F,6,0)</f>
        <v>74250</v>
      </c>
      <c r="U1561" s="172">
        <f t="shared" si="158"/>
        <v>1113750</v>
      </c>
      <c r="V1561" s="171"/>
      <c r="W1561" s="173">
        <f t="shared" si="159"/>
        <v>0</v>
      </c>
      <c r="X1561" s="174" t="str">
        <f t="shared" si="160"/>
        <v>8</v>
      </c>
      <c r="Y1561" s="171"/>
      <c r="Z1561" s="172">
        <f t="shared" si="161"/>
        <v>89100</v>
      </c>
      <c r="AA1561" s="175">
        <f>VLOOKUP(G1561,Ma_KH!$A:$R,14,0)</f>
        <v>60</v>
      </c>
    </row>
    <row r="1562" spans="1:27" hidden="1" x14ac:dyDescent="0.25">
      <c r="A1562" s="176">
        <v>45993</v>
      </c>
      <c r="B1562" s="177">
        <v>4180768003</v>
      </c>
      <c r="C1562" s="178" t="s">
        <v>7767</v>
      </c>
      <c r="D1562" s="179">
        <v>45995</v>
      </c>
      <c r="E1562" s="180"/>
      <c r="F1562" s="178"/>
      <c r="G1562" s="32" t="s">
        <v>7799</v>
      </c>
      <c r="H1562" s="180"/>
      <c r="I1562" s="177" t="s">
        <v>7999</v>
      </c>
      <c r="J1562" s="182" t="s">
        <v>7234</v>
      </c>
      <c r="K1562" s="332" t="s">
        <v>27</v>
      </c>
      <c r="L1562" s="21" t="str">
        <f>VLOOKUP($K1562,TONG_SL!$A:$D,2,0)</f>
        <v>Chân giò heo muối 300g</v>
      </c>
      <c r="N1562" s="21" t="str">
        <f t="shared" si="157"/>
        <v>K-C6</v>
      </c>
      <c r="Q1562" s="21" t="str">
        <f>VLOOKUP(K1562,TONG_SL!$A:$D,3,0)</f>
        <v>Túi</v>
      </c>
      <c r="R1562" s="106">
        <v>10</v>
      </c>
      <c r="S1562" s="171"/>
      <c r="T1562" s="171">
        <f>VLOOKUP(VLOOKUP(G1562,Ma_KH!$A:$R,18,0)&amp;K1562,Gia_MB!$A:$F,6,0)</f>
        <v>73431</v>
      </c>
      <c r="U1562" s="172">
        <f t="shared" si="158"/>
        <v>734310</v>
      </c>
      <c r="V1562" s="171"/>
      <c r="W1562" s="173">
        <f t="shared" si="159"/>
        <v>0</v>
      </c>
      <c r="X1562" s="174" t="str">
        <f t="shared" si="160"/>
        <v>8</v>
      </c>
      <c r="Y1562" s="171"/>
      <c r="Z1562" s="172">
        <f t="shared" si="161"/>
        <v>58744.800000000003</v>
      </c>
      <c r="AA1562" s="175">
        <f>VLOOKUP(G1562,Ma_KH!$A:$R,14,0)</f>
        <v>60</v>
      </c>
    </row>
    <row r="1563" spans="1:27" hidden="1" x14ac:dyDescent="0.25">
      <c r="A1563" s="176">
        <v>45993</v>
      </c>
      <c r="B1563" s="177">
        <v>4180768003</v>
      </c>
      <c r="C1563" s="178" t="s">
        <v>7767</v>
      </c>
      <c r="D1563" s="179">
        <v>45995</v>
      </c>
      <c r="E1563" s="180"/>
      <c r="F1563" s="178"/>
      <c r="G1563" s="32" t="s">
        <v>7799</v>
      </c>
      <c r="H1563" s="180"/>
      <c r="I1563" s="177" t="s">
        <v>7999</v>
      </c>
      <c r="J1563" s="182" t="s">
        <v>7234</v>
      </c>
      <c r="K1563" s="332" t="s">
        <v>7153</v>
      </c>
      <c r="L1563" s="21" t="str">
        <f>VLOOKUP($K1563,TONG_SL!$A:$D,2,0)</f>
        <v>Tai heo muối 200g</v>
      </c>
      <c r="N1563" s="21" t="str">
        <f t="shared" si="157"/>
        <v>K-C6</v>
      </c>
      <c r="Q1563" s="21" t="str">
        <f>VLOOKUP(K1563,TONG_SL!$A:$D,3,0)</f>
        <v>Túi</v>
      </c>
      <c r="R1563" s="106">
        <v>6</v>
      </c>
      <c r="S1563" s="171"/>
      <c r="T1563" s="171">
        <f>VLOOKUP(VLOOKUP(G1563,Ma_KH!$A:$R,18,0)&amp;K1563,Gia_MB!$A:$F,6,0)</f>
        <v>55595</v>
      </c>
      <c r="U1563" s="172">
        <f t="shared" si="158"/>
        <v>333570</v>
      </c>
      <c r="V1563" s="171"/>
      <c r="W1563" s="173">
        <f t="shared" si="159"/>
        <v>0</v>
      </c>
      <c r="X1563" s="174" t="str">
        <f t="shared" si="160"/>
        <v>8</v>
      </c>
      <c r="Y1563" s="171"/>
      <c r="Z1563" s="172">
        <f t="shared" si="161"/>
        <v>26685.600000000002</v>
      </c>
      <c r="AA1563" s="175">
        <f>VLOOKUP(G1563,Ma_KH!$A:$R,14,0)</f>
        <v>60</v>
      </c>
    </row>
    <row r="1564" spans="1:27" hidden="1" x14ac:dyDescent="0.25">
      <c r="A1564" s="176">
        <v>45993</v>
      </c>
      <c r="B1564" s="177">
        <v>4180768003</v>
      </c>
      <c r="C1564" s="178" t="s">
        <v>7767</v>
      </c>
      <c r="D1564" s="179">
        <v>45995</v>
      </c>
      <c r="E1564" s="180"/>
      <c r="F1564" s="178"/>
      <c r="G1564" s="32" t="s">
        <v>7799</v>
      </c>
      <c r="H1564" s="180"/>
      <c r="I1564" s="177" t="s">
        <v>7999</v>
      </c>
      <c r="J1564" s="182" t="s">
        <v>7234</v>
      </c>
      <c r="K1564" s="332" t="s">
        <v>7821</v>
      </c>
      <c r="L1564" s="21" t="str">
        <f>VLOOKUP($K1564,TONG_SL!$A:$D,2,0)</f>
        <v>Giò sụn gà 250g</v>
      </c>
      <c r="N1564" s="21" t="str">
        <f t="shared" si="157"/>
        <v>K-C6</v>
      </c>
      <c r="Q1564" s="21" t="str">
        <f>VLOOKUP(K1564,TONG_SL!$A:$D,3,0)</f>
        <v>Túi</v>
      </c>
      <c r="R1564" s="106">
        <v>6</v>
      </c>
      <c r="S1564" s="171"/>
      <c r="T1564" s="171">
        <f>VLOOKUP(VLOOKUP(G1564,Ma_KH!$A:$R,18,0)&amp;K1564,Gia_MB!$A:$F,6,0)</f>
        <v>50400</v>
      </c>
      <c r="U1564" s="172">
        <f t="shared" si="158"/>
        <v>302400</v>
      </c>
      <c r="V1564" s="171"/>
      <c r="W1564" s="173">
        <f t="shared" si="159"/>
        <v>0</v>
      </c>
      <c r="X1564" s="174" t="str">
        <f t="shared" si="160"/>
        <v>8</v>
      </c>
      <c r="Y1564" s="171"/>
      <c r="Z1564" s="172">
        <f t="shared" si="161"/>
        <v>24192</v>
      </c>
      <c r="AA1564" s="175">
        <f>VLOOKUP(G1564,Ma_KH!$A:$R,14,0)</f>
        <v>60</v>
      </c>
    </row>
    <row r="1565" spans="1:27" hidden="1" x14ac:dyDescent="0.25">
      <c r="A1565" s="176">
        <v>45993</v>
      </c>
      <c r="B1565" s="177">
        <v>4180768003</v>
      </c>
      <c r="C1565" s="178" t="s">
        <v>7767</v>
      </c>
      <c r="D1565" s="179">
        <v>45995</v>
      </c>
      <c r="E1565" s="180"/>
      <c r="F1565" s="178"/>
      <c r="G1565" s="32" t="s">
        <v>7799</v>
      </c>
      <c r="H1565" s="180"/>
      <c r="I1565" s="177" t="s">
        <v>7999</v>
      </c>
      <c r="J1565" s="182" t="s">
        <v>7234</v>
      </c>
      <c r="K1565" s="332" t="s">
        <v>32</v>
      </c>
      <c r="L1565" s="21" t="str">
        <f>VLOOKUP($K1565,TONG_SL!$A:$D,2,0)</f>
        <v>Giò Tai Lưỡi Xào 250g</v>
      </c>
      <c r="N1565" s="21" t="str">
        <f t="shared" si="157"/>
        <v>K-C6</v>
      </c>
      <c r="Q1565" s="21" t="str">
        <f>VLOOKUP(K1565,TONG_SL!$A:$D,3,0)</f>
        <v>Túi</v>
      </c>
      <c r="R1565" s="106">
        <v>9</v>
      </c>
      <c r="S1565" s="171"/>
      <c r="T1565" s="171">
        <f>VLOOKUP(VLOOKUP(G1565,Ma_KH!$A:$R,18,0)&amp;K1565,Gia_MB!$A:$F,6,0)</f>
        <v>50182</v>
      </c>
      <c r="U1565" s="172">
        <f t="shared" si="158"/>
        <v>451638</v>
      </c>
      <c r="V1565" s="171"/>
      <c r="W1565" s="173">
        <f t="shared" si="159"/>
        <v>0</v>
      </c>
      <c r="X1565" s="174" t="str">
        <f t="shared" si="160"/>
        <v>8</v>
      </c>
      <c r="Y1565" s="171"/>
      <c r="Z1565" s="172">
        <f t="shared" si="161"/>
        <v>36131.040000000001</v>
      </c>
      <c r="AA1565" s="175">
        <f>VLOOKUP(G1565,Ma_KH!$A:$R,14,0)</f>
        <v>60</v>
      </c>
    </row>
    <row r="1566" spans="1:27" hidden="1" x14ac:dyDescent="0.25">
      <c r="A1566" s="176">
        <v>45993</v>
      </c>
      <c r="B1566" s="177">
        <v>4180768003</v>
      </c>
      <c r="C1566" s="178" t="s">
        <v>7767</v>
      </c>
      <c r="D1566" s="179">
        <v>45995</v>
      </c>
      <c r="E1566" s="180"/>
      <c r="F1566" s="178"/>
      <c r="G1566" s="32" t="s">
        <v>7799</v>
      </c>
      <c r="H1566" s="180"/>
      <c r="I1566" s="177" t="s">
        <v>7999</v>
      </c>
      <c r="J1566" s="182" t="s">
        <v>7234</v>
      </c>
      <c r="K1566" s="332" t="s">
        <v>30</v>
      </c>
      <c r="L1566" s="21" t="str">
        <f>VLOOKUP($K1566,TONG_SL!$A:$D,2,0)</f>
        <v>Gà muối 500g</v>
      </c>
      <c r="N1566" s="21" t="str">
        <f t="shared" si="157"/>
        <v>K-C6</v>
      </c>
      <c r="Q1566" s="21" t="str">
        <f>VLOOKUP(K1566,TONG_SL!$A:$D,3,0)</f>
        <v>Túi</v>
      </c>
      <c r="R1566" s="106">
        <v>20</v>
      </c>
      <c r="S1566" s="171"/>
      <c r="T1566" s="171">
        <f>VLOOKUP(VLOOKUP(G1566,Ma_KH!$A:$R,18,0)&amp;K1566,Gia_MB!$A:$F,6,0)</f>
        <v>111058</v>
      </c>
      <c r="U1566" s="172">
        <f t="shared" si="158"/>
        <v>2221160</v>
      </c>
      <c r="V1566" s="171"/>
      <c r="W1566" s="173">
        <f t="shared" si="159"/>
        <v>0</v>
      </c>
      <c r="X1566" s="174" t="str">
        <f t="shared" si="160"/>
        <v>8</v>
      </c>
      <c r="Y1566" s="171"/>
      <c r="Z1566" s="172">
        <f t="shared" si="161"/>
        <v>177692.80000000002</v>
      </c>
      <c r="AA1566" s="175">
        <f>VLOOKUP(G1566,Ma_KH!$A:$R,14,0)</f>
        <v>60</v>
      </c>
    </row>
    <row r="1567" spans="1:27" hidden="1" x14ac:dyDescent="0.25">
      <c r="A1567" s="176">
        <v>45993</v>
      </c>
      <c r="B1567" s="177">
        <v>4180768003</v>
      </c>
      <c r="C1567" s="178" t="s">
        <v>7767</v>
      </c>
      <c r="D1567" s="179">
        <v>45995</v>
      </c>
      <c r="E1567" s="180"/>
      <c r="F1567" s="178"/>
      <c r="G1567" s="32" t="s">
        <v>7799</v>
      </c>
      <c r="H1567" s="180"/>
      <c r="I1567" s="177" t="s">
        <v>7999</v>
      </c>
      <c r="J1567" s="182" t="s">
        <v>7234</v>
      </c>
      <c r="K1567" s="332" t="s">
        <v>48</v>
      </c>
      <c r="L1567" s="21" t="str">
        <f>VLOOKUP($K1567,TONG_SL!$A:$D,2,0)</f>
        <v>Mọc Nấm Hương 250g</v>
      </c>
      <c r="N1567" s="21" t="str">
        <f t="shared" si="157"/>
        <v>K-C6</v>
      </c>
      <c r="Q1567" s="21" t="str">
        <f>VLOOKUP(K1567,TONG_SL!$A:$D,3,0)</f>
        <v>Túi</v>
      </c>
      <c r="R1567" s="106">
        <v>6</v>
      </c>
      <c r="S1567" s="171"/>
      <c r="T1567" s="171">
        <f>VLOOKUP(VLOOKUP(G1567,Ma_KH!$A:$R,18,0)&amp;K1567,Gia_MB!$A:$F,6,0)</f>
        <v>46000</v>
      </c>
      <c r="U1567" s="172">
        <f t="shared" si="158"/>
        <v>276000</v>
      </c>
      <c r="V1567" s="171"/>
      <c r="W1567" s="173">
        <f t="shared" si="159"/>
        <v>0</v>
      </c>
      <c r="X1567" s="174" t="str">
        <f t="shared" si="160"/>
        <v>8</v>
      </c>
      <c r="Y1567" s="171"/>
      <c r="Z1567" s="172">
        <f t="shared" si="161"/>
        <v>22080</v>
      </c>
      <c r="AA1567" s="175">
        <f>VLOOKUP(G1567,Ma_KH!$A:$R,14,0)</f>
        <v>60</v>
      </c>
    </row>
    <row r="1568" spans="1:27" hidden="1" x14ac:dyDescent="0.25">
      <c r="A1568" s="176">
        <v>45993</v>
      </c>
      <c r="B1568" s="177">
        <v>4180767806</v>
      </c>
      <c r="C1568" s="178" t="s">
        <v>7767</v>
      </c>
      <c r="D1568" s="179">
        <v>45995</v>
      </c>
      <c r="E1568" s="180"/>
      <c r="F1568" s="178"/>
      <c r="G1568" s="32" t="s">
        <v>7799</v>
      </c>
      <c r="H1568" s="180"/>
      <c r="I1568" s="177" t="s">
        <v>8000</v>
      </c>
      <c r="J1568" s="182" t="s">
        <v>7234</v>
      </c>
      <c r="K1568" s="332" t="s">
        <v>7820</v>
      </c>
      <c r="L1568" s="21" t="str">
        <f>VLOOKUP($K1568,TONG_SL!$A:$D,2,0)</f>
        <v>Giò lụa cây 250g</v>
      </c>
      <c r="N1568" s="21" t="str">
        <f t="shared" si="157"/>
        <v>K-C6</v>
      </c>
      <c r="Q1568" s="21" t="str">
        <f>VLOOKUP(K1568,TONG_SL!$A:$D,3,0)</f>
        <v>Túi</v>
      </c>
      <c r="R1568" s="106">
        <v>6</v>
      </c>
      <c r="S1568" s="171"/>
      <c r="T1568" s="171">
        <f>VLOOKUP(VLOOKUP(G1568,Ma_KH!$A:$R,18,0)&amp;K1568,Gia_MB!$A:$F,6,0)</f>
        <v>49500</v>
      </c>
      <c r="U1568" s="172">
        <f t="shared" si="158"/>
        <v>297000</v>
      </c>
      <c r="V1568" s="171"/>
      <c r="W1568" s="173">
        <f t="shared" si="159"/>
        <v>0</v>
      </c>
      <c r="X1568" s="174" t="str">
        <f t="shared" si="160"/>
        <v>8</v>
      </c>
      <c r="Y1568" s="171"/>
      <c r="Z1568" s="172">
        <f t="shared" si="161"/>
        <v>23760</v>
      </c>
      <c r="AA1568" s="175">
        <f>VLOOKUP(G1568,Ma_KH!$A:$R,14,0)</f>
        <v>60</v>
      </c>
    </row>
    <row r="1569" spans="1:27" hidden="1" x14ac:dyDescent="0.25">
      <c r="A1569" s="176">
        <v>45993</v>
      </c>
      <c r="B1569" s="177">
        <v>4180767806</v>
      </c>
      <c r="C1569" s="178" t="s">
        <v>7767</v>
      </c>
      <c r="D1569" s="179">
        <v>45995</v>
      </c>
      <c r="E1569" s="180"/>
      <c r="F1569" s="178"/>
      <c r="G1569" s="32" t="s">
        <v>7799</v>
      </c>
      <c r="H1569" s="180"/>
      <c r="I1569" s="177" t="s">
        <v>8000</v>
      </c>
      <c r="J1569" s="182" t="s">
        <v>7234</v>
      </c>
      <c r="K1569" s="332" t="s">
        <v>7153</v>
      </c>
      <c r="L1569" s="21" t="str">
        <f>VLOOKUP($K1569,TONG_SL!$A:$D,2,0)</f>
        <v>Tai heo muối 200g</v>
      </c>
      <c r="N1569" s="21" t="str">
        <f t="shared" si="157"/>
        <v>K-C6</v>
      </c>
      <c r="Q1569" s="21" t="str">
        <f>VLOOKUP(K1569,TONG_SL!$A:$D,3,0)</f>
        <v>Túi</v>
      </c>
      <c r="R1569" s="106">
        <v>6</v>
      </c>
      <c r="S1569" s="171"/>
      <c r="T1569" s="171">
        <f>VLOOKUP(VLOOKUP(G1569,Ma_KH!$A:$R,18,0)&amp;K1569,Gia_MB!$A:$F,6,0)</f>
        <v>55595</v>
      </c>
      <c r="U1569" s="172">
        <f t="shared" si="158"/>
        <v>333570</v>
      </c>
      <c r="V1569" s="171"/>
      <c r="W1569" s="173">
        <f t="shared" si="159"/>
        <v>0</v>
      </c>
      <c r="X1569" s="174" t="str">
        <f t="shared" si="160"/>
        <v>8</v>
      </c>
      <c r="Y1569" s="171"/>
      <c r="Z1569" s="172">
        <f t="shared" si="161"/>
        <v>26685.600000000002</v>
      </c>
      <c r="AA1569" s="175">
        <f>VLOOKUP(G1569,Ma_KH!$A:$R,14,0)</f>
        <v>60</v>
      </c>
    </row>
    <row r="1570" spans="1:27" hidden="1" x14ac:dyDescent="0.25">
      <c r="A1570" s="176">
        <v>45993</v>
      </c>
      <c r="B1570" s="177">
        <v>4180767806</v>
      </c>
      <c r="C1570" s="178" t="s">
        <v>7767</v>
      </c>
      <c r="D1570" s="179">
        <v>45995</v>
      </c>
      <c r="E1570" s="180"/>
      <c r="F1570" s="178"/>
      <c r="G1570" s="32" t="s">
        <v>7799</v>
      </c>
      <c r="H1570" s="180"/>
      <c r="I1570" s="177" t="s">
        <v>8000</v>
      </c>
      <c r="J1570" s="182" t="s">
        <v>7234</v>
      </c>
      <c r="K1570" s="332" t="s">
        <v>7154</v>
      </c>
      <c r="L1570" s="21" t="str">
        <f>VLOOKUP($K1570,TONG_SL!$A:$D,2,0)</f>
        <v>Chả cốm 300g</v>
      </c>
      <c r="N1570" s="21" t="str">
        <f t="shared" si="157"/>
        <v>K-C6</v>
      </c>
      <c r="Q1570" s="21" t="str">
        <f>VLOOKUP(K1570,TONG_SL!$A:$D,3,0)</f>
        <v>Túi</v>
      </c>
      <c r="R1570" s="106">
        <v>3</v>
      </c>
      <c r="S1570" s="171"/>
      <c r="T1570" s="171">
        <f>VLOOKUP(VLOOKUP(G1570,Ma_KH!$A:$R,18,0)&amp;K1570,Gia_MB!$A:$F,6,0)</f>
        <v>74250</v>
      </c>
      <c r="U1570" s="172">
        <f t="shared" si="158"/>
        <v>222750</v>
      </c>
      <c r="V1570" s="171"/>
      <c r="W1570" s="173">
        <f t="shared" si="159"/>
        <v>0</v>
      </c>
      <c r="X1570" s="174" t="str">
        <f t="shared" si="160"/>
        <v>8</v>
      </c>
      <c r="Y1570" s="171"/>
      <c r="Z1570" s="172">
        <f t="shared" si="161"/>
        <v>17820</v>
      </c>
      <c r="AA1570" s="175">
        <f>VLOOKUP(G1570,Ma_KH!$A:$R,14,0)</f>
        <v>60</v>
      </c>
    </row>
    <row r="1571" spans="1:27" hidden="1" x14ac:dyDescent="0.25">
      <c r="A1571" s="176">
        <v>45993</v>
      </c>
      <c r="B1571" s="177">
        <v>4180767806</v>
      </c>
      <c r="C1571" s="178" t="s">
        <v>7767</v>
      </c>
      <c r="D1571" s="179">
        <v>45995</v>
      </c>
      <c r="E1571" s="180"/>
      <c r="F1571" s="178"/>
      <c r="G1571" s="32" t="s">
        <v>7799</v>
      </c>
      <c r="H1571" s="180"/>
      <c r="I1571" s="177" t="s">
        <v>8000</v>
      </c>
      <c r="J1571" s="182" t="s">
        <v>7234</v>
      </c>
      <c r="K1571" s="332" t="s">
        <v>48</v>
      </c>
      <c r="L1571" s="21" t="str">
        <f>VLOOKUP($K1571,TONG_SL!$A:$D,2,0)</f>
        <v>Mọc Nấm Hương 250g</v>
      </c>
      <c r="N1571" s="21" t="str">
        <f t="shared" si="157"/>
        <v>K-C6</v>
      </c>
      <c r="Q1571" s="21" t="str">
        <f>VLOOKUP(K1571,TONG_SL!$A:$D,3,0)</f>
        <v>Túi</v>
      </c>
      <c r="R1571" s="106">
        <v>6</v>
      </c>
      <c r="S1571" s="171"/>
      <c r="T1571" s="171">
        <f>VLOOKUP(VLOOKUP(G1571,Ma_KH!$A:$R,18,0)&amp;K1571,Gia_MB!$A:$F,6,0)</f>
        <v>46000</v>
      </c>
      <c r="U1571" s="172">
        <f t="shared" si="158"/>
        <v>276000</v>
      </c>
      <c r="V1571" s="171"/>
      <c r="W1571" s="173">
        <f t="shared" si="159"/>
        <v>0</v>
      </c>
      <c r="X1571" s="174" t="str">
        <f t="shared" si="160"/>
        <v>8</v>
      </c>
      <c r="Y1571" s="171"/>
      <c r="Z1571" s="172">
        <f t="shared" si="161"/>
        <v>22080</v>
      </c>
      <c r="AA1571" s="175">
        <f>VLOOKUP(G1571,Ma_KH!$A:$R,14,0)</f>
        <v>60</v>
      </c>
    </row>
    <row r="1572" spans="1:27" hidden="1" x14ac:dyDescent="0.25">
      <c r="A1572" s="176">
        <v>45993</v>
      </c>
      <c r="B1572" s="177">
        <v>4180767806</v>
      </c>
      <c r="C1572" s="178" t="s">
        <v>7767</v>
      </c>
      <c r="D1572" s="179">
        <v>45995</v>
      </c>
      <c r="E1572" s="180"/>
      <c r="F1572" s="178"/>
      <c r="G1572" s="32" t="s">
        <v>7799</v>
      </c>
      <c r="H1572" s="180"/>
      <c r="I1572" s="177" t="s">
        <v>8000</v>
      </c>
      <c r="J1572" s="182" t="s">
        <v>7234</v>
      </c>
      <c r="K1572" s="332" t="s">
        <v>7821</v>
      </c>
      <c r="L1572" s="21" t="str">
        <f>VLOOKUP($K1572,TONG_SL!$A:$D,2,0)</f>
        <v>Giò sụn gà 250g</v>
      </c>
      <c r="N1572" s="21" t="str">
        <f t="shared" si="157"/>
        <v>K-C6</v>
      </c>
      <c r="Q1572" s="21" t="str">
        <f>VLOOKUP(K1572,TONG_SL!$A:$D,3,0)</f>
        <v>Túi</v>
      </c>
      <c r="R1572" s="106">
        <v>6</v>
      </c>
      <c r="S1572" s="171"/>
      <c r="T1572" s="171">
        <f>VLOOKUP(VLOOKUP(G1572,Ma_KH!$A:$R,18,0)&amp;K1572,Gia_MB!$A:$F,6,0)</f>
        <v>50400</v>
      </c>
      <c r="U1572" s="172">
        <f t="shared" si="158"/>
        <v>302400</v>
      </c>
      <c r="V1572" s="171"/>
      <c r="W1572" s="173">
        <f t="shared" si="159"/>
        <v>0</v>
      </c>
      <c r="X1572" s="174" t="str">
        <f t="shared" si="160"/>
        <v>8</v>
      </c>
      <c r="Y1572" s="171"/>
      <c r="Z1572" s="172">
        <f t="shared" si="161"/>
        <v>24192</v>
      </c>
      <c r="AA1572" s="175">
        <f>VLOOKUP(G1572,Ma_KH!$A:$R,14,0)</f>
        <v>60</v>
      </c>
    </row>
    <row r="1573" spans="1:27" hidden="1" x14ac:dyDescent="0.25">
      <c r="A1573" s="176">
        <v>45993</v>
      </c>
      <c r="B1573" s="177">
        <v>4180767806</v>
      </c>
      <c r="C1573" s="178" t="s">
        <v>7767</v>
      </c>
      <c r="D1573" s="179">
        <v>45995</v>
      </c>
      <c r="E1573" s="180"/>
      <c r="F1573" s="178"/>
      <c r="G1573" s="32" t="s">
        <v>7799</v>
      </c>
      <c r="H1573" s="180"/>
      <c r="I1573" s="177" t="s">
        <v>8000</v>
      </c>
      <c r="J1573" s="182" t="s">
        <v>7234</v>
      </c>
      <c r="K1573" s="332" t="s">
        <v>30</v>
      </c>
      <c r="L1573" s="21" t="str">
        <f>VLOOKUP($K1573,TONG_SL!$A:$D,2,0)</f>
        <v>Gà muối 500g</v>
      </c>
      <c r="N1573" s="21" t="str">
        <f t="shared" si="157"/>
        <v>K-C6</v>
      </c>
      <c r="Q1573" s="21" t="str">
        <f>VLOOKUP(K1573,TONG_SL!$A:$D,3,0)</f>
        <v>Túi</v>
      </c>
      <c r="R1573" s="106">
        <v>15</v>
      </c>
      <c r="S1573" s="171"/>
      <c r="T1573" s="171">
        <f>VLOOKUP(VLOOKUP(G1573,Ma_KH!$A:$R,18,0)&amp;K1573,Gia_MB!$A:$F,6,0)</f>
        <v>111058</v>
      </c>
      <c r="U1573" s="172">
        <f t="shared" si="158"/>
        <v>1665870</v>
      </c>
      <c r="V1573" s="171"/>
      <c r="W1573" s="173">
        <f t="shared" si="159"/>
        <v>0</v>
      </c>
      <c r="X1573" s="174" t="str">
        <f t="shared" si="160"/>
        <v>8</v>
      </c>
      <c r="Y1573" s="171"/>
      <c r="Z1573" s="172">
        <f t="shared" si="161"/>
        <v>133269.6</v>
      </c>
      <c r="AA1573" s="175">
        <f>VLOOKUP(G1573,Ma_KH!$A:$R,14,0)</f>
        <v>60</v>
      </c>
    </row>
    <row r="1574" spans="1:27" hidden="1" x14ac:dyDescent="0.25">
      <c r="A1574" s="176">
        <v>45993</v>
      </c>
      <c r="B1574" s="177">
        <v>4180767806</v>
      </c>
      <c r="C1574" s="178" t="s">
        <v>7767</v>
      </c>
      <c r="D1574" s="179">
        <v>45995</v>
      </c>
      <c r="E1574" s="180"/>
      <c r="F1574" s="178"/>
      <c r="G1574" s="32" t="s">
        <v>7799</v>
      </c>
      <c r="H1574" s="180"/>
      <c r="I1574" s="177" t="s">
        <v>8000</v>
      </c>
      <c r="J1574" s="182" t="s">
        <v>7234</v>
      </c>
      <c r="K1574" s="332" t="s">
        <v>27</v>
      </c>
      <c r="L1574" s="21" t="str">
        <f>VLOOKUP($K1574,TONG_SL!$A:$D,2,0)</f>
        <v>Chân giò heo muối 300g</v>
      </c>
      <c r="N1574" s="21" t="str">
        <f t="shared" si="157"/>
        <v>K-C6</v>
      </c>
      <c r="Q1574" s="21" t="str">
        <f>VLOOKUP(K1574,TONG_SL!$A:$D,3,0)</f>
        <v>Túi</v>
      </c>
      <c r="R1574" s="106">
        <v>10</v>
      </c>
      <c r="S1574" s="171"/>
      <c r="T1574" s="171">
        <f>VLOOKUP(VLOOKUP(G1574,Ma_KH!$A:$R,18,0)&amp;K1574,Gia_MB!$A:$F,6,0)</f>
        <v>73431</v>
      </c>
      <c r="U1574" s="172">
        <f t="shared" si="158"/>
        <v>734310</v>
      </c>
      <c r="V1574" s="171"/>
      <c r="W1574" s="173">
        <f t="shared" si="159"/>
        <v>0</v>
      </c>
      <c r="X1574" s="174" t="str">
        <f t="shared" si="160"/>
        <v>8</v>
      </c>
      <c r="Y1574" s="171"/>
      <c r="Z1574" s="172">
        <f t="shared" si="161"/>
        <v>58744.800000000003</v>
      </c>
      <c r="AA1574" s="175">
        <f>VLOOKUP(G1574,Ma_KH!$A:$R,14,0)</f>
        <v>60</v>
      </c>
    </row>
    <row r="1575" spans="1:27" hidden="1" x14ac:dyDescent="0.25">
      <c r="A1575" s="176">
        <v>45993</v>
      </c>
      <c r="B1575" s="177">
        <v>4180768056</v>
      </c>
      <c r="C1575" s="178" t="s">
        <v>7767</v>
      </c>
      <c r="D1575" s="179">
        <v>45995</v>
      </c>
      <c r="E1575" s="180"/>
      <c r="F1575" s="178"/>
      <c r="G1575" s="32" t="s">
        <v>7799</v>
      </c>
      <c r="H1575" s="180"/>
      <c r="I1575" s="177" t="s">
        <v>8001</v>
      </c>
      <c r="J1575" s="182" t="s">
        <v>7234</v>
      </c>
      <c r="K1575" s="332" t="s">
        <v>7154</v>
      </c>
      <c r="L1575" s="21" t="str">
        <f>VLOOKUP($K1575,TONG_SL!$A:$D,2,0)</f>
        <v>Chả cốm 300g</v>
      </c>
      <c r="N1575" s="21" t="str">
        <f t="shared" si="157"/>
        <v>K-C6</v>
      </c>
      <c r="Q1575" s="21" t="str">
        <f>VLOOKUP(K1575,TONG_SL!$A:$D,3,0)</f>
        <v>Túi</v>
      </c>
      <c r="R1575" s="106">
        <v>6</v>
      </c>
      <c r="S1575" s="171"/>
      <c r="T1575" s="171">
        <f>VLOOKUP(VLOOKUP(G1575,Ma_KH!$A:$R,18,0)&amp;K1575,Gia_MB!$A:$F,6,0)</f>
        <v>74250</v>
      </c>
      <c r="U1575" s="172">
        <f t="shared" si="158"/>
        <v>445500</v>
      </c>
      <c r="V1575" s="171"/>
      <c r="W1575" s="173">
        <f t="shared" si="159"/>
        <v>0</v>
      </c>
      <c r="X1575" s="174" t="str">
        <f t="shared" si="160"/>
        <v>8</v>
      </c>
      <c r="Y1575" s="171"/>
      <c r="Z1575" s="172">
        <f t="shared" si="161"/>
        <v>35640</v>
      </c>
      <c r="AA1575" s="175">
        <f>VLOOKUP(G1575,Ma_KH!$A:$R,14,0)</f>
        <v>60</v>
      </c>
    </row>
    <row r="1576" spans="1:27" hidden="1" x14ac:dyDescent="0.25">
      <c r="A1576" s="176">
        <v>45993</v>
      </c>
      <c r="B1576" s="177">
        <v>4180768056</v>
      </c>
      <c r="C1576" s="178" t="s">
        <v>7767</v>
      </c>
      <c r="D1576" s="179">
        <v>45995</v>
      </c>
      <c r="E1576" s="180"/>
      <c r="F1576" s="178"/>
      <c r="G1576" s="32" t="s">
        <v>7799</v>
      </c>
      <c r="H1576" s="180"/>
      <c r="I1576" s="177" t="s">
        <v>8001</v>
      </c>
      <c r="J1576" s="182" t="s">
        <v>7234</v>
      </c>
      <c r="K1576" s="332" t="s">
        <v>7197</v>
      </c>
      <c r="L1576" s="21" t="str">
        <f>VLOOKUP($K1576,TONG_SL!$A:$D,2,0)</f>
        <v>Gà muối 500g</v>
      </c>
      <c r="N1576" s="21" t="str">
        <f t="shared" si="157"/>
        <v>K-C6</v>
      </c>
      <c r="Q1576" s="21" t="str">
        <f>VLOOKUP(K1576,TONG_SL!$A:$D,3,0)</f>
        <v>Túi</v>
      </c>
      <c r="R1576" s="106">
        <v>6</v>
      </c>
      <c r="S1576" s="171"/>
      <c r="T1576" s="171">
        <f>VLOOKUP(VLOOKUP(G1576,Ma_KH!$A:$R,18,0)&amp;K1576,Gia_MB!$A:$F,6,0)</f>
        <v>111058</v>
      </c>
      <c r="U1576" s="172">
        <f t="shared" si="158"/>
        <v>666348</v>
      </c>
      <c r="V1576" s="171"/>
      <c r="W1576" s="173">
        <f t="shared" si="159"/>
        <v>0</v>
      </c>
      <c r="X1576" s="174" t="str">
        <f t="shared" si="160"/>
        <v>8</v>
      </c>
      <c r="Y1576" s="171"/>
      <c r="Z1576" s="172">
        <f t="shared" si="161"/>
        <v>53307.840000000004</v>
      </c>
      <c r="AA1576" s="175">
        <f>VLOOKUP(G1576,Ma_KH!$A:$R,14,0)</f>
        <v>60</v>
      </c>
    </row>
    <row r="1577" spans="1:27" hidden="1" x14ac:dyDescent="0.25">
      <c r="A1577" s="176">
        <v>45993</v>
      </c>
      <c r="B1577" s="177">
        <v>4180768056</v>
      </c>
      <c r="C1577" s="178" t="s">
        <v>7767</v>
      </c>
      <c r="D1577" s="179">
        <v>45995</v>
      </c>
      <c r="E1577" s="180"/>
      <c r="F1577" s="178"/>
      <c r="G1577" s="32" t="s">
        <v>7799</v>
      </c>
      <c r="H1577" s="180"/>
      <c r="I1577" s="177" t="s">
        <v>8001</v>
      </c>
      <c r="J1577" s="182" t="s">
        <v>7234</v>
      </c>
      <c r="K1577" s="332" t="s">
        <v>7821</v>
      </c>
      <c r="L1577" s="21" t="str">
        <f>VLOOKUP($K1577,TONG_SL!$A:$D,2,0)</f>
        <v>Giò sụn gà 250g</v>
      </c>
      <c r="N1577" s="21" t="str">
        <f t="shared" si="157"/>
        <v>K-C6</v>
      </c>
      <c r="Q1577" s="21" t="str">
        <f>VLOOKUP(K1577,TONG_SL!$A:$D,3,0)</f>
        <v>Túi</v>
      </c>
      <c r="R1577" s="106">
        <v>6</v>
      </c>
      <c r="S1577" s="171"/>
      <c r="T1577" s="171">
        <f>VLOOKUP(VLOOKUP(G1577,Ma_KH!$A:$R,18,0)&amp;K1577,Gia_MB!$A:$F,6,0)</f>
        <v>50400</v>
      </c>
      <c r="U1577" s="172">
        <f t="shared" si="158"/>
        <v>302400</v>
      </c>
      <c r="V1577" s="171"/>
      <c r="W1577" s="173">
        <f t="shared" si="159"/>
        <v>0</v>
      </c>
      <c r="X1577" s="174" t="str">
        <f t="shared" si="160"/>
        <v>8</v>
      </c>
      <c r="Y1577" s="171"/>
      <c r="Z1577" s="172">
        <f t="shared" si="161"/>
        <v>24192</v>
      </c>
      <c r="AA1577" s="175">
        <f>VLOOKUP(G1577,Ma_KH!$A:$R,14,0)</f>
        <v>60</v>
      </c>
    </row>
    <row r="1578" spans="1:27" hidden="1" x14ac:dyDescent="0.25">
      <c r="A1578" s="176">
        <v>45993</v>
      </c>
      <c r="B1578" s="177">
        <v>4180768056</v>
      </c>
      <c r="C1578" s="178" t="s">
        <v>7767</v>
      </c>
      <c r="D1578" s="179">
        <v>45995</v>
      </c>
      <c r="E1578" s="180"/>
      <c r="F1578" s="178"/>
      <c r="G1578" s="32" t="s">
        <v>7799</v>
      </c>
      <c r="H1578" s="180"/>
      <c r="I1578" s="177" t="s">
        <v>8001</v>
      </c>
      <c r="J1578" s="182" t="s">
        <v>7234</v>
      </c>
      <c r="K1578" s="332" t="s">
        <v>27</v>
      </c>
      <c r="L1578" s="21" t="str">
        <f>VLOOKUP($K1578,TONG_SL!$A:$D,2,0)</f>
        <v>Chân giò heo muối 300g</v>
      </c>
      <c r="N1578" s="21" t="str">
        <f t="shared" si="157"/>
        <v>K-C6</v>
      </c>
      <c r="Q1578" s="21" t="str">
        <f>VLOOKUP(K1578,TONG_SL!$A:$D,3,0)</f>
        <v>Túi</v>
      </c>
      <c r="R1578" s="106">
        <v>20</v>
      </c>
      <c r="S1578" s="171"/>
      <c r="T1578" s="171">
        <f>VLOOKUP(VLOOKUP(G1578,Ma_KH!$A:$R,18,0)&amp;K1578,Gia_MB!$A:$F,6,0)</f>
        <v>73431</v>
      </c>
      <c r="U1578" s="172">
        <f t="shared" si="158"/>
        <v>1468620</v>
      </c>
      <c r="V1578" s="171"/>
      <c r="W1578" s="173">
        <f t="shared" si="159"/>
        <v>0</v>
      </c>
      <c r="X1578" s="174" t="str">
        <f t="shared" si="160"/>
        <v>8</v>
      </c>
      <c r="Y1578" s="171"/>
      <c r="Z1578" s="172">
        <f t="shared" si="161"/>
        <v>117489.60000000001</v>
      </c>
      <c r="AA1578" s="175">
        <f>VLOOKUP(G1578,Ma_KH!$A:$R,14,0)</f>
        <v>60</v>
      </c>
    </row>
    <row r="1579" spans="1:27" hidden="1" x14ac:dyDescent="0.25">
      <c r="A1579" s="176">
        <v>45993</v>
      </c>
      <c r="B1579" s="177">
        <v>4180768056</v>
      </c>
      <c r="C1579" s="178" t="s">
        <v>7767</v>
      </c>
      <c r="D1579" s="179">
        <v>45995</v>
      </c>
      <c r="E1579" s="180"/>
      <c r="F1579" s="178"/>
      <c r="G1579" s="32" t="s">
        <v>7799</v>
      </c>
      <c r="H1579" s="180"/>
      <c r="I1579" s="177" t="s">
        <v>8001</v>
      </c>
      <c r="J1579" s="182" t="s">
        <v>7234</v>
      </c>
      <c r="K1579" s="332" t="s">
        <v>48</v>
      </c>
      <c r="L1579" s="21" t="str">
        <f>VLOOKUP($K1579,TONG_SL!$A:$D,2,0)</f>
        <v>Mọc Nấm Hương 250g</v>
      </c>
      <c r="N1579" s="21" t="str">
        <f t="shared" si="157"/>
        <v>K-C6</v>
      </c>
      <c r="Q1579" s="21" t="str">
        <f>VLOOKUP(K1579,TONG_SL!$A:$D,3,0)</f>
        <v>Túi</v>
      </c>
      <c r="R1579" s="106">
        <v>6</v>
      </c>
      <c r="S1579" s="171"/>
      <c r="T1579" s="171">
        <f>VLOOKUP(VLOOKUP(G1579,Ma_KH!$A:$R,18,0)&amp;K1579,Gia_MB!$A:$F,6,0)</f>
        <v>46000</v>
      </c>
      <c r="U1579" s="172">
        <f t="shared" si="158"/>
        <v>276000</v>
      </c>
      <c r="V1579" s="171"/>
      <c r="W1579" s="173">
        <f t="shared" si="159"/>
        <v>0</v>
      </c>
      <c r="X1579" s="174" t="str">
        <f t="shared" si="160"/>
        <v>8</v>
      </c>
      <c r="Y1579" s="171"/>
      <c r="Z1579" s="172">
        <f t="shared" si="161"/>
        <v>22080</v>
      </c>
      <c r="AA1579" s="175">
        <f>VLOOKUP(G1579,Ma_KH!$A:$R,14,0)</f>
        <v>60</v>
      </c>
    </row>
    <row r="1580" spans="1:27" hidden="1" x14ac:dyDescent="0.25">
      <c r="A1580" s="176">
        <v>45993</v>
      </c>
      <c r="B1580" s="177">
        <v>4180768056</v>
      </c>
      <c r="C1580" s="178" t="s">
        <v>7767</v>
      </c>
      <c r="D1580" s="179">
        <v>45995</v>
      </c>
      <c r="E1580" s="180"/>
      <c r="F1580" s="178"/>
      <c r="G1580" s="32" t="s">
        <v>7799</v>
      </c>
      <c r="H1580" s="180"/>
      <c r="I1580" s="177" t="s">
        <v>8001</v>
      </c>
      <c r="J1580" s="182" t="s">
        <v>7234</v>
      </c>
      <c r="K1580" s="332" t="s">
        <v>32</v>
      </c>
      <c r="L1580" s="21" t="str">
        <f>VLOOKUP($K1580,TONG_SL!$A:$D,2,0)</f>
        <v>Giò Tai Lưỡi Xào 250g</v>
      </c>
      <c r="N1580" s="21" t="str">
        <f t="shared" ref="N1580:N1643" si="162">IF($B1580&lt;&gt;"","K-C6","")</f>
        <v>K-C6</v>
      </c>
      <c r="Q1580" s="21" t="str">
        <f>VLOOKUP(K1580,TONG_SL!$A:$D,3,0)</f>
        <v>Túi</v>
      </c>
      <c r="R1580" s="106">
        <v>6</v>
      </c>
      <c r="S1580" s="171"/>
      <c r="T1580" s="171">
        <f>VLOOKUP(VLOOKUP(G1580,Ma_KH!$A:$R,18,0)&amp;K1580,Gia_MB!$A:$F,6,0)</f>
        <v>50182</v>
      </c>
      <c r="U1580" s="172">
        <f t="shared" si="158"/>
        <v>301092</v>
      </c>
      <c r="V1580" s="171"/>
      <c r="W1580" s="173">
        <f t="shared" si="159"/>
        <v>0</v>
      </c>
      <c r="X1580" s="174" t="str">
        <f t="shared" si="160"/>
        <v>8</v>
      </c>
      <c r="Y1580" s="171"/>
      <c r="Z1580" s="172">
        <f t="shared" si="161"/>
        <v>24087.360000000001</v>
      </c>
      <c r="AA1580" s="175">
        <f>VLOOKUP(G1580,Ma_KH!$A:$R,14,0)</f>
        <v>60</v>
      </c>
    </row>
    <row r="1581" spans="1:27" hidden="1" x14ac:dyDescent="0.25">
      <c r="A1581" s="176">
        <v>45993</v>
      </c>
      <c r="B1581" s="177">
        <v>4180768056</v>
      </c>
      <c r="C1581" s="178" t="s">
        <v>7767</v>
      </c>
      <c r="D1581" s="179">
        <v>45995</v>
      </c>
      <c r="E1581" s="180"/>
      <c r="F1581" s="178"/>
      <c r="G1581" s="32" t="s">
        <v>7799</v>
      </c>
      <c r="H1581" s="180"/>
      <c r="I1581" s="177" t="s">
        <v>8001</v>
      </c>
      <c r="J1581" s="182" t="s">
        <v>7234</v>
      </c>
      <c r="K1581" s="332" t="s">
        <v>7820</v>
      </c>
      <c r="L1581" s="21" t="str">
        <f>VLOOKUP($K1581,TONG_SL!$A:$D,2,0)</f>
        <v>Giò lụa cây 250g</v>
      </c>
      <c r="N1581" s="21" t="str">
        <f t="shared" si="162"/>
        <v>K-C6</v>
      </c>
      <c r="Q1581" s="21" t="str">
        <f>VLOOKUP(K1581,TONG_SL!$A:$D,3,0)</f>
        <v>Túi</v>
      </c>
      <c r="R1581" s="106">
        <v>9</v>
      </c>
      <c r="S1581" s="171"/>
      <c r="T1581" s="171">
        <f>VLOOKUP(VLOOKUP(G1581,Ma_KH!$A:$R,18,0)&amp;K1581,Gia_MB!$A:$F,6,0)</f>
        <v>49500</v>
      </c>
      <c r="U1581" s="172">
        <f t="shared" si="158"/>
        <v>445500</v>
      </c>
      <c r="V1581" s="171"/>
      <c r="W1581" s="173">
        <f t="shared" si="159"/>
        <v>0</v>
      </c>
      <c r="X1581" s="174" t="str">
        <f t="shared" si="160"/>
        <v>8</v>
      </c>
      <c r="Y1581" s="171"/>
      <c r="Z1581" s="172">
        <f t="shared" si="161"/>
        <v>35640</v>
      </c>
      <c r="AA1581" s="175">
        <f>VLOOKUP(G1581,Ma_KH!$A:$R,14,0)</f>
        <v>60</v>
      </c>
    </row>
    <row r="1582" spans="1:27" hidden="1" x14ac:dyDescent="0.25">
      <c r="A1582" s="176">
        <v>45993</v>
      </c>
      <c r="B1582" s="177">
        <v>4180768056</v>
      </c>
      <c r="C1582" s="178" t="s">
        <v>7767</v>
      </c>
      <c r="D1582" s="179">
        <v>45995</v>
      </c>
      <c r="E1582" s="180"/>
      <c r="F1582" s="178"/>
      <c r="G1582" s="32" t="s">
        <v>7799</v>
      </c>
      <c r="H1582" s="180"/>
      <c r="I1582" s="177" t="s">
        <v>8001</v>
      </c>
      <c r="J1582" s="182" t="s">
        <v>7234</v>
      </c>
      <c r="K1582" s="332" t="s">
        <v>7153</v>
      </c>
      <c r="L1582" s="21" t="str">
        <f>VLOOKUP($K1582,TONG_SL!$A:$D,2,0)</f>
        <v>Tai heo muối 200g</v>
      </c>
      <c r="N1582" s="21" t="str">
        <f t="shared" si="162"/>
        <v>K-C6</v>
      </c>
      <c r="Q1582" s="21" t="str">
        <f>VLOOKUP(K1582,TONG_SL!$A:$D,3,0)</f>
        <v>Túi</v>
      </c>
      <c r="R1582" s="106">
        <v>6</v>
      </c>
      <c r="S1582" s="171"/>
      <c r="T1582" s="171">
        <f>VLOOKUP(VLOOKUP(G1582,Ma_KH!$A:$R,18,0)&amp;K1582,Gia_MB!$A:$F,6,0)</f>
        <v>55595</v>
      </c>
      <c r="U1582" s="172">
        <f t="shared" si="158"/>
        <v>333570</v>
      </c>
      <c r="V1582" s="171"/>
      <c r="W1582" s="173">
        <f t="shared" si="159"/>
        <v>0</v>
      </c>
      <c r="X1582" s="174" t="str">
        <f t="shared" si="160"/>
        <v>8</v>
      </c>
      <c r="Y1582" s="171"/>
      <c r="Z1582" s="172">
        <f t="shared" si="161"/>
        <v>26685.600000000002</v>
      </c>
      <c r="AA1582" s="175">
        <f>VLOOKUP(G1582,Ma_KH!$A:$R,14,0)</f>
        <v>60</v>
      </c>
    </row>
    <row r="1583" spans="1:27" hidden="1" x14ac:dyDescent="0.25">
      <c r="A1583" s="176">
        <v>45993</v>
      </c>
      <c r="B1583" s="177">
        <v>4180767842</v>
      </c>
      <c r="C1583" s="178" t="s">
        <v>7767</v>
      </c>
      <c r="D1583" s="179">
        <v>45995</v>
      </c>
      <c r="E1583" s="180"/>
      <c r="F1583" s="178"/>
      <c r="G1583" s="32" t="s">
        <v>7799</v>
      </c>
      <c r="H1583" s="180"/>
      <c r="I1583" s="177" t="s">
        <v>8002</v>
      </c>
      <c r="J1583" s="182" t="s">
        <v>7234</v>
      </c>
      <c r="K1583" s="332" t="s">
        <v>7197</v>
      </c>
      <c r="L1583" s="21" t="str">
        <f>VLOOKUP($K1583,TONG_SL!$A:$D,2,0)</f>
        <v>Gà muối 500g</v>
      </c>
      <c r="N1583" s="21" t="str">
        <f t="shared" si="162"/>
        <v>K-C6</v>
      </c>
      <c r="Q1583" s="21" t="str">
        <f>VLOOKUP(K1583,TONG_SL!$A:$D,3,0)</f>
        <v>Túi</v>
      </c>
      <c r="R1583" s="106">
        <v>10</v>
      </c>
      <c r="S1583" s="171"/>
      <c r="T1583" s="171">
        <f>VLOOKUP(VLOOKUP(G1583,Ma_KH!$A:$R,18,0)&amp;K1583,Gia_MB!$A:$F,6,0)</f>
        <v>111058</v>
      </c>
      <c r="U1583" s="172">
        <f t="shared" si="158"/>
        <v>1110580</v>
      </c>
      <c r="V1583" s="171"/>
      <c r="W1583" s="173">
        <f t="shared" si="159"/>
        <v>0</v>
      </c>
      <c r="X1583" s="174" t="str">
        <f t="shared" si="160"/>
        <v>8</v>
      </c>
      <c r="Y1583" s="171"/>
      <c r="Z1583" s="172">
        <f t="shared" si="161"/>
        <v>88846.400000000009</v>
      </c>
      <c r="AA1583" s="175">
        <f>VLOOKUP(G1583,Ma_KH!$A:$R,14,0)</f>
        <v>60</v>
      </c>
    </row>
    <row r="1584" spans="1:27" hidden="1" x14ac:dyDescent="0.25">
      <c r="A1584" s="176">
        <v>45993</v>
      </c>
      <c r="B1584" s="177">
        <v>4180767842</v>
      </c>
      <c r="C1584" s="178" t="s">
        <v>7767</v>
      </c>
      <c r="D1584" s="179">
        <v>45995</v>
      </c>
      <c r="E1584" s="180"/>
      <c r="F1584" s="178"/>
      <c r="G1584" s="32" t="s">
        <v>7799</v>
      </c>
      <c r="H1584" s="180"/>
      <c r="I1584" s="177" t="s">
        <v>8002</v>
      </c>
      <c r="J1584" s="182" t="s">
        <v>7234</v>
      </c>
      <c r="K1584" s="332" t="s">
        <v>32</v>
      </c>
      <c r="L1584" s="21" t="str">
        <f>VLOOKUP($K1584,TONG_SL!$A:$D,2,0)</f>
        <v>Giò Tai Lưỡi Xào 250g</v>
      </c>
      <c r="N1584" s="21" t="str">
        <f t="shared" si="162"/>
        <v>K-C6</v>
      </c>
      <c r="Q1584" s="21" t="str">
        <f>VLOOKUP(K1584,TONG_SL!$A:$D,3,0)</f>
        <v>Túi</v>
      </c>
      <c r="R1584" s="106">
        <v>6</v>
      </c>
      <c r="S1584" s="171"/>
      <c r="T1584" s="171">
        <f>VLOOKUP(VLOOKUP(G1584,Ma_KH!$A:$R,18,0)&amp;K1584,Gia_MB!$A:$F,6,0)</f>
        <v>50182</v>
      </c>
      <c r="U1584" s="172">
        <f t="shared" si="158"/>
        <v>301092</v>
      </c>
      <c r="V1584" s="171"/>
      <c r="W1584" s="173">
        <f t="shared" si="159"/>
        <v>0</v>
      </c>
      <c r="X1584" s="174" t="str">
        <f t="shared" si="160"/>
        <v>8</v>
      </c>
      <c r="Y1584" s="171"/>
      <c r="Z1584" s="172">
        <f t="shared" si="161"/>
        <v>24087.360000000001</v>
      </c>
      <c r="AA1584" s="175">
        <f>VLOOKUP(G1584,Ma_KH!$A:$R,14,0)</f>
        <v>60</v>
      </c>
    </row>
    <row r="1585" spans="1:27" hidden="1" x14ac:dyDescent="0.25">
      <c r="A1585" s="176">
        <v>45993</v>
      </c>
      <c r="B1585" s="177">
        <v>4180767842</v>
      </c>
      <c r="C1585" s="178" t="s">
        <v>7767</v>
      </c>
      <c r="D1585" s="179">
        <v>45995</v>
      </c>
      <c r="E1585" s="180"/>
      <c r="F1585" s="178"/>
      <c r="G1585" s="32" t="s">
        <v>7799</v>
      </c>
      <c r="H1585" s="180"/>
      <c r="I1585" s="177" t="s">
        <v>8002</v>
      </c>
      <c r="J1585" s="182" t="s">
        <v>7234</v>
      </c>
      <c r="K1585" s="332" t="s">
        <v>48</v>
      </c>
      <c r="L1585" s="21" t="str">
        <f>VLOOKUP($K1585,TONG_SL!$A:$D,2,0)</f>
        <v>Mọc Nấm Hương 250g</v>
      </c>
      <c r="N1585" s="21" t="str">
        <f t="shared" si="162"/>
        <v>K-C6</v>
      </c>
      <c r="Q1585" s="21" t="str">
        <f>VLOOKUP(K1585,TONG_SL!$A:$D,3,0)</f>
        <v>Túi</v>
      </c>
      <c r="R1585" s="106">
        <v>6</v>
      </c>
      <c r="S1585" s="171"/>
      <c r="T1585" s="171">
        <f>VLOOKUP(VLOOKUP(G1585,Ma_KH!$A:$R,18,0)&amp;K1585,Gia_MB!$A:$F,6,0)</f>
        <v>46000</v>
      </c>
      <c r="U1585" s="172">
        <f t="shared" si="158"/>
        <v>276000</v>
      </c>
      <c r="V1585" s="171"/>
      <c r="W1585" s="173">
        <f t="shared" si="159"/>
        <v>0</v>
      </c>
      <c r="X1585" s="174" t="str">
        <f t="shared" si="160"/>
        <v>8</v>
      </c>
      <c r="Y1585" s="171"/>
      <c r="Z1585" s="172">
        <f t="shared" si="161"/>
        <v>22080</v>
      </c>
      <c r="AA1585" s="175">
        <f>VLOOKUP(G1585,Ma_KH!$A:$R,14,0)</f>
        <v>60</v>
      </c>
    </row>
    <row r="1586" spans="1:27" hidden="1" x14ac:dyDescent="0.25">
      <c r="A1586" s="176">
        <v>45993</v>
      </c>
      <c r="B1586" s="177">
        <v>4180767842</v>
      </c>
      <c r="C1586" s="178" t="s">
        <v>7767</v>
      </c>
      <c r="D1586" s="179">
        <v>45995</v>
      </c>
      <c r="E1586" s="180"/>
      <c r="F1586" s="178"/>
      <c r="G1586" s="32" t="s">
        <v>7799</v>
      </c>
      <c r="H1586" s="180"/>
      <c r="I1586" s="177" t="s">
        <v>8002</v>
      </c>
      <c r="J1586" s="182" t="s">
        <v>7234</v>
      </c>
      <c r="K1586" s="332" t="s">
        <v>7154</v>
      </c>
      <c r="L1586" s="21" t="str">
        <f>VLOOKUP($K1586,TONG_SL!$A:$D,2,0)</f>
        <v>Chả cốm 300g</v>
      </c>
      <c r="N1586" s="21" t="str">
        <f t="shared" si="162"/>
        <v>K-C6</v>
      </c>
      <c r="Q1586" s="21" t="str">
        <f>VLOOKUP(K1586,TONG_SL!$A:$D,3,0)</f>
        <v>Túi</v>
      </c>
      <c r="R1586" s="106">
        <v>5</v>
      </c>
      <c r="S1586" s="171"/>
      <c r="T1586" s="171">
        <f>VLOOKUP(VLOOKUP(G1586,Ma_KH!$A:$R,18,0)&amp;K1586,Gia_MB!$A:$F,6,0)</f>
        <v>74250</v>
      </c>
      <c r="U1586" s="172">
        <f t="shared" si="158"/>
        <v>371250</v>
      </c>
      <c r="V1586" s="171"/>
      <c r="W1586" s="173">
        <f t="shared" si="159"/>
        <v>0</v>
      </c>
      <c r="X1586" s="174" t="str">
        <f t="shared" si="160"/>
        <v>8</v>
      </c>
      <c r="Y1586" s="171"/>
      <c r="Z1586" s="172">
        <f t="shared" si="161"/>
        <v>29700</v>
      </c>
      <c r="AA1586" s="175">
        <f>VLOOKUP(G1586,Ma_KH!$A:$R,14,0)</f>
        <v>60</v>
      </c>
    </row>
    <row r="1587" spans="1:27" hidden="1" x14ac:dyDescent="0.25">
      <c r="A1587" s="176">
        <v>45993</v>
      </c>
      <c r="B1587" s="177">
        <v>4180767842</v>
      </c>
      <c r="C1587" s="178" t="s">
        <v>7767</v>
      </c>
      <c r="D1587" s="179">
        <v>45995</v>
      </c>
      <c r="E1587" s="180"/>
      <c r="F1587" s="178"/>
      <c r="G1587" s="32" t="s">
        <v>7799</v>
      </c>
      <c r="H1587" s="180"/>
      <c r="I1587" s="177" t="s">
        <v>8002</v>
      </c>
      <c r="J1587" s="182" t="s">
        <v>7234</v>
      </c>
      <c r="K1587" s="332" t="s">
        <v>7153</v>
      </c>
      <c r="L1587" s="21" t="str">
        <f>VLOOKUP($K1587,TONG_SL!$A:$D,2,0)</f>
        <v>Tai heo muối 200g</v>
      </c>
      <c r="N1587" s="21" t="str">
        <f t="shared" si="162"/>
        <v>K-C6</v>
      </c>
      <c r="Q1587" s="21" t="str">
        <f>VLOOKUP(K1587,TONG_SL!$A:$D,3,0)</f>
        <v>Túi</v>
      </c>
      <c r="R1587" s="106">
        <v>6</v>
      </c>
      <c r="S1587" s="171"/>
      <c r="T1587" s="171">
        <f>VLOOKUP(VLOOKUP(G1587,Ma_KH!$A:$R,18,0)&amp;K1587,Gia_MB!$A:$F,6,0)</f>
        <v>55595</v>
      </c>
      <c r="U1587" s="172">
        <f t="shared" si="158"/>
        <v>333570</v>
      </c>
      <c r="V1587" s="171"/>
      <c r="W1587" s="173">
        <f t="shared" si="159"/>
        <v>0</v>
      </c>
      <c r="X1587" s="174" t="str">
        <f t="shared" si="160"/>
        <v>8</v>
      </c>
      <c r="Y1587" s="171"/>
      <c r="Z1587" s="172">
        <f t="shared" si="161"/>
        <v>26685.600000000002</v>
      </c>
      <c r="AA1587" s="175">
        <f>VLOOKUP(G1587,Ma_KH!$A:$R,14,0)</f>
        <v>60</v>
      </c>
    </row>
    <row r="1588" spans="1:27" hidden="1" x14ac:dyDescent="0.25">
      <c r="A1588" s="176">
        <v>45993</v>
      </c>
      <c r="B1588" s="177">
        <v>4180767842</v>
      </c>
      <c r="C1588" s="178" t="s">
        <v>7767</v>
      </c>
      <c r="D1588" s="179">
        <v>45995</v>
      </c>
      <c r="E1588" s="180"/>
      <c r="F1588" s="178"/>
      <c r="G1588" s="32" t="s">
        <v>7799</v>
      </c>
      <c r="H1588" s="180"/>
      <c r="I1588" s="177" t="s">
        <v>8002</v>
      </c>
      <c r="J1588" s="182" t="s">
        <v>7234</v>
      </c>
      <c r="K1588" s="332" t="s">
        <v>7187</v>
      </c>
      <c r="L1588" s="21" t="str">
        <f>VLOOKUP($K1588,TONG_SL!$A:$D,2,0)</f>
        <v>Chân giò heo muối 300g</v>
      </c>
      <c r="N1588" s="21" t="str">
        <f t="shared" si="162"/>
        <v>K-C6</v>
      </c>
      <c r="Q1588" s="21" t="str">
        <f>VLOOKUP(K1588,TONG_SL!$A:$D,3,0)</f>
        <v>Túi</v>
      </c>
      <c r="R1588" s="106">
        <v>6</v>
      </c>
      <c r="S1588" s="171"/>
      <c r="T1588" s="171">
        <f>VLOOKUP(VLOOKUP(G1588,Ma_KH!$A:$R,18,0)&amp;K1588,Gia_MB!$A:$F,6,0)</f>
        <v>73431</v>
      </c>
      <c r="U1588" s="172">
        <f t="shared" si="158"/>
        <v>440586</v>
      </c>
      <c r="V1588" s="171"/>
      <c r="W1588" s="173">
        <f t="shared" si="159"/>
        <v>0</v>
      </c>
      <c r="X1588" s="174" t="str">
        <f t="shared" si="160"/>
        <v>8</v>
      </c>
      <c r="Y1588" s="171"/>
      <c r="Z1588" s="172">
        <f t="shared" si="161"/>
        <v>35246.879999999997</v>
      </c>
      <c r="AA1588" s="175">
        <f>VLOOKUP(G1588,Ma_KH!$A:$R,14,0)</f>
        <v>60</v>
      </c>
    </row>
    <row r="1589" spans="1:27" hidden="1" x14ac:dyDescent="0.25">
      <c r="A1589" s="176">
        <v>45993</v>
      </c>
      <c r="B1589" s="177">
        <v>4180768020</v>
      </c>
      <c r="C1589" s="178" t="s">
        <v>7767</v>
      </c>
      <c r="D1589" s="179">
        <v>45995</v>
      </c>
      <c r="E1589" s="180"/>
      <c r="F1589" s="178"/>
      <c r="G1589" s="32" t="s">
        <v>7799</v>
      </c>
      <c r="H1589" s="180"/>
      <c r="I1589" s="177" t="s">
        <v>8003</v>
      </c>
      <c r="J1589" s="182" t="s">
        <v>7234</v>
      </c>
      <c r="K1589" s="332" t="s">
        <v>7187</v>
      </c>
      <c r="L1589" s="21" t="str">
        <f>VLOOKUP($K1589,TONG_SL!$A:$D,2,0)</f>
        <v>Chân giò heo muối 300g</v>
      </c>
      <c r="N1589" s="21" t="str">
        <f t="shared" si="162"/>
        <v>K-C6</v>
      </c>
      <c r="Q1589" s="21" t="str">
        <f>VLOOKUP(K1589,TONG_SL!$A:$D,3,0)</f>
        <v>Túi</v>
      </c>
      <c r="R1589" s="106">
        <v>12</v>
      </c>
      <c r="S1589" s="171"/>
      <c r="T1589" s="171">
        <f>VLOOKUP(VLOOKUP(G1589,Ma_KH!$A:$R,18,0)&amp;K1589,Gia_MB!$A:$F,6,0)</f>
        <v>73431</v>
      </c>
      <c r="U1589" s="172">
        <f t="shared" si="158"/>
        <v>881172</v>
      </c>
      <c r="V1589" s="171"/>
      <c r="W1589" s="173">
        <f t="shared" si="159"/>
        <v>0</v>
      </c>
      <c r="X1589" s="174" t="str">
        <f t="shared" si="160"/>
        <v>8</v>
      </c>
      <c r="Y1589" s="171"/>
      <c r="Z1589" s="172">
        <f t="shared" si="161"/>
        <v>70493.759999999995</v>
      </c>
      <c r="AA1589" s="175">
        <f>VLOOKUP(G1589,Ma_KH!$A:$R,14,0)</f>
        <v>60</v>
      </c>
    </row>
    <row r="1590" spans="1:27" hidden="1" x14ac:dyDescent="0.25">
      <c r="A1590" s="176">
        <v>45993</v>
      </c>
      <c r="B1590" s="177">
        <v>4180768020</v>
      </c>
      <c r="C1590" s="178" t="s">
        <v>7767</v>
      </c>
      <c r="D1590" s="179">
        <v>45995</v>
      </c>
      <c r="E1590" s="180"/>
      <c r="F1590" s="178"/>
      <c r="G1590" s="32" t="s">
        <v>7799</v>
      </c>
      <c r="H1590" s="180"/>
      <c r="I1590" s="177" t="s">
        <v>8003</v>
      </c>
      <c r="J1590" s="182" t="s">
        <v>7234</v>
      </c>
      <c r="K1590" s="332" t="s">
        <v>7197</v>
      </c>
      <c r="L1590" s="21" t="str">
        <f>VLOOKUP($K1590,TONG_SL!$A:$D,2,0)</f>
        <v>Gà muối 500g</v>
      </c>
      <c r="N1590" s="21" t="str">
        <f t="shared" si="162"/>
        <v>K-C6</v>
      </c>
      <c r="Q1590" s="21" t="str">
        <f>VLOOKUP(K1590,TONG_SL!$A:$D,3,0)</f>
        <v>Túi</v>
      </c>
      <c r="R1590" s="106">
        <v>10</v>
      </c>
      <c r="S1590" s="171"/>
      <c r="T1590" s="171">
        <f>VLOOKUP(VLOOKUP(G1590,Ma_KH!$A:$R,18,0)&amp;K1590,Gia_MB!$A:$F,6,0)</f>
        <v>111058</v>
      </c>
      <c r="U1590" s="172">
        <f t="shared" si="158"/>
        <v>1110580</v>
      </c>
      <c r="V1590" s="171"/>
      <c r="W1590" s="173">
        <f t="shared" si="159"/>
        <v>0</v>
      </c>
      <c r="X1590" s="174" t="str">
        <f t="shared" si="160"/>
        <v>8</v>
      </c>
      <c r="Y1590" s="171"/>
      <c r="Z1590" s="172">
        <f t="shared" si="161"/>
        <v>88846.400000000009</v>
      </c>
      <c r="AA1590" s="175">
        <f>VLOOKUP(G1590,Ma_KH!$A:$R,14,0)</f>
        <v>60</v>
      </c>
    </row>
    <row r="1591" spans="1:27" hidden="1" x14ac:dyDescent="0.25">
      <c r="A1591" s="176">
        <v>45993</v>
      </c>
      <c r="B1591" s="177">
        <v>4180768020</v>
      </c>
      <c r="C1591" s="178" t="s">
        <v>7767</v>
      </c>
      <c r="D1591" s="179">
        <v>45995</v>
      </c>
      <c r="E1591" s="180"/>
      <c r="F1591" s="178"/>
      <c r="G1591" s="32" t="s">
        <v>7799</v>
      </c>
      <c r="H1591" s="180"/>
      <c r="I1591" s="177" t="s">
        <v>8003</v>
      </c>
      <c r="J1591" s="182" t="s">
        <v>7234</v>
      </c>
      <c r="K1591" s="332" t="s">
        <v>7820</v>
      </c>
      <c r="L1591" s="21" t="str">
        <f>VLOOKUP($K1591,TONG_SL!$A:$D,2,0)</f>
        <v>Giò lụa cây 250g</v>
      </c>
      <c r="N1591" s="21" t="str">
        <f t="shared" si="162"/>
        <v>K-C6</v>
      </c>
      <c r="Q1591" s="21" t="str">
        <f>VLOOKUP(K1591,TONG_SL!$A:$D,3,0)</f>
        <v>Túi</v>
      </c>
      <c r="R1591" s="106">
        <v>6</v>
      </c>
      <c r="S1591" s="171"/>
      <c r="T1591" s="171">
        <f>VLOOKUP(VLOOKUP(G1591,Ma_KH!$A:$R,18,0)&amp;K1591,Gia_MB!$A:$F,6,0)</f>
        <v>49500</v>
      </c>
      <c r="U1591" s="172">
        <f t="shared" si="158"/>
        <v>297000</v>
      </c>
      <c r="V1591" s="171"/>
      <c r="W1591" s="173">
        <f t="shared" si="159"/>
        <v>0</v>
      </c>
      <c r="X1591" s="174" t="str">
        <f t="shared" si="160"/>
        <v>8</v>
      </c>
      <c r="Y1591" s="171"/>
      <c r="Z1591" s="172">
        <f t="shared" si="161"/>
        <v>23760</v>
      </c>
      <c r="AA1591" s="175">
        <f>VLOOKUP(G1591,Ma_KH!$A:$R,14,0)</f>
        <v>60</v>
      </c>
    </row>
    <row r="1592" spans="1:27" hidden="1" x14ac:dyDescent="0.25">
      <c r="A1592" s="176">
        <v>45993</v>
      </c>
      <c r="B1592" s="177">
        <v>4180767937</v>
      </c>
      <c r="C1592" s="178" t="s">
        <v>7767</v>
      </c>
      <c r="D1592" s="179">
        <v>45995</v>
      </c>
      <c r="E1592" s="180"/>
      <c r="F1592" s="178"/>
      <c r="G1592" s="32" t="s">
        <v>7799</v>
      </c>
      <c r="H1592" s="180"/>
      <c r="I1592" s="177" t="s">
        <v>8004</v>
      </c>
      <c r="J1592" s="182" t="s">
        <v>7234</v>
      </c>
      <c r="K1592" s="332" t="s">
        <v>7820</v>
      </c>
      <c r="L1592" s="21" t="str">
        <f>VLOOKUP($K1592,TONG_SL!$A:$D,2,0)</f>
        <v>Giò lụa cây 250g</v>
      </c>
      <c r="N1592" s="21" t="str">
        <f t="shared" si="162"/>
        <v>K-C6</v>
      </c>
      <c r="Q1592" s="21" t="str">
        <f>VLOOKUP(K1592,TONG_SL!$A:$D,3,0)</f>
        <v>Túi</v>
      </c>
      <c r="R1592" s="106">
        <v>6</v>
      </c>
      <c r="S1592" s="171"/>
      <c r="T1592" s="171">
        <f>VLOOKUP(VLOOKUP(G1592,Ma_KH!$A:$R,18,0)&amp;K1592,Gia_MB!$A:$F,6,0)</f>
        <v>49500</v>
      </c>
      <c r="U1592" s="172">
        <f t="shared" si="158"/>
        <v>297000</v>
      </c>
      <c r="V1592" s="171"/>
      <c r="W1592" s="173">
        <f t="shared" si="159"/>
        <v>0</v>
      </c>
      <c r="X1592" s="174" t="str">
        <f t="shared" si="160"/>
        <v>8</v>
      </c>
      <c r="Y1592" s="171"/>
      <c r="Z1592" s="172">
        <f t="shared" si="161"/>
        <v>23760</v>
      </c>
      <c r="AA1592" s="175">
        <f>VLOOKUP(G1592,Ma_KH!$A:$R,14,0)</f>
        <v>60</v>
      </c>
    </row>
    <row r="1593" spans="1:27" hidden="1" x14ac:dyDescent="0.25">
      <c r="A1593" s="176">
        <v>45993</v>
      </c>
      <c r="B1593" s="177">
        <v>4180767937</v>
      </c>
      <c r="C1593" s="178" t="s">
        <v>7767</v>
      </c>
      <c r="D1593" s="179">
        <v>45995</v>
      </c>
      <c r="E1593" s="180"/>
      <c r="F1593" s="178"/>
      <c r="G1593" s="32" t="s">
        <v>7799</v>
      </c>
      <c r="H1593" s="180"/>
      <c r="I1593" s="177" t="s">
        <v>8004</v>
      </c>
      <c r="J1593" s="182" t="s">
        <v>7234</v>
      </c>
      <c r="K1593" s="332" t="s">
        <v>7187</v>
      </c>
      <c r="L1593" s="21" t="str">
        <f>VLOOKUP($K1593,TONG_SL!$A:$D,2,0)</f>
        <v>Chân giò heo muối 300g</v>
      </c>
      <c r="N1593" s="21" t="str">
        <f t="shared" si="162"/>
        <v>K-C6</v>
      </c>
      <c r="Q1593" s="21" t="str">
        <f>VLOOKUP(K1593,TONG_SL!$A:$D,3,0)</f>
        <v>Túi</v>
      </c>
      <c r="R1593" s="106">
        <v>6</v>
      </c>
      <c r="S1593" s="171"/>
      <c r="T1593" s="171">
        <f>VLOOKUP(VLOOKUP(G1593,Ma_KH!$A:$R,18,0)&amp;K1593,Gia_MB!$A:$F,6,0)</f>
        <v>73431</v>
      </c>
      <c r="U1593" s="172">
        <f t="shared" si="158"/>
        <v>440586</v>
      </c>
      <c r="V1593" s="171"/>
      <c r="W1593" s="173">
        <f t="shared" si="159"/>
        <v>0</v>
      </c>
      <c r="X1593" s="174" t="str">
        <f t="shared" si="160"/>
        <v>8</v>
      </c>
      <c r="Y1593" s="171"/>
      <c r="Z1593" s="172">
        <f t="shared" si="161"/>
        <v>35246.879999999997</v>
      </c>
      <c r="AA1593" s="175">
        <f>VLOOKUP(G1593,Ma_KH!$A:$R,14,0)</f>
        <v>60</v>
      </c>
    </row>
    <row r="1594" spans="1:27" hidden="1" x14ac:dyDescent="0.25">
      <c r="A1594" s="176">
        <v>45993</v>
      </c>
      <c r="B1594" s="177">
        <v>4180767937</v>
      </c>
      <c r="C1594" s="178" t="s">
        <v>7767</v>
      </c>
      <c r="D1594" s="179">
        <v>45995</v>
      </c>
      <c r="E1594" s="180"/>
      <c r="F1594" s="178"/>
      <c r="G1594" s="32" t="s">
        <v>7799</v>
      </c>
      <c r="H1594" s="180"/>
      <c r="I1594" s="177" t="s">
        <v>8004</v>
      </c>
      <c r="J1594" s="182" t="s">
        <v>7234</v>
      </c>
      <c r="K1594" s="332" t="s">
        <v>32</v>
      </c>
      <c r="L1594" s="21" t="str">
        <f>VLOOKUP($K1594,TONG_SL!$A:$D,2,0)</f>
        <v>Giò Tai Lưỡi Xào 250g</v>
      </c>
      <c r="N1594" s="21" t="str">
        <f t="shared" si="162"/>
        <v>K-C6</v>
      </c>
      <c r="Q1594" s="21" t="str">
        <f>VLOOKUP(K1594,TONG_SL!$A:$D,3,0)</f>
        <v>Túi</v>
      </c>
      <c r="R1594" s="106">
        <v>5</v>
      </c>
      <c r="S1594" s="171"/>
      <c r="T1594" s="171">
        <f>VLOOKUP(VLOOKUP(G1594,Ma_KH!$A:$R,18,0)&amp;K1594,Gia_MB!$A:$F,6,0)</f>
        <v>50182</v>
      </c>
      <c r="U1594" s="172">
        <f t="shared" si="158"/>
        <v>250910</v>
      </c>
      <c r="V1594" s="171"/>
      <c r="W1594" s="173">
        <f t="shared" si="159"/>
        <v>0</v>
      </c>
      <c r="X1594" s="174" t="str">
        <f t="shared" si="160"/>
        <v>8</v>
      </c>
      <c r="Y1594" s="171"/>
      <c r="Z1594" s="172">
        <f t="shared" si="161"/>
        <v>20072.8</v>
      </c>
      <c r="AA1594" s="175">
        <f>VLOOKUP(G1594,Ma_KH!$A:$R,14,0)</f>
        <v>60</v>
      </c>
    </row>
    <row r="1595" spans="1:27" hidden="1" x14ac:dyDescent="0.25">
      <c r="A1595" s="176">
        <v>45993</v>
      </c>
      <c r="B1595" s="177">
        <v>4180767937</v>
      </c>
      <c r="C1595" s="178" t="s">
        <v>7767</v>
      </c>
      <c r="D1595" s="179">
        <v>45995</v>
      </c>
      <c r="E1595" s="180"/>
      <c r="F1595" s="178"/>
      <c r="G1595" s="32" t="s">
        <v>7799</v>
      </c>
      <c r="H1595" s="180"/>
      <c r="I1595" s="177" t="s">
        <v>8004</v>
      </c>
      <c r="J1595" s="182" t="s">
        <v>7234</v>
      </c>
      <c r="K1595" s="332" t="s">
        <v>7197</v>
      </c>
      <c r="L1595" s="21" t="str">
        <f>VLOOKUP($K1595,TONG_SL!$A:$D,2,0)</f>
        <v>Gà muối 500g</v>
      </c>
      <c r="N1595" s="21" t="str">
        <f t="shared" si="162"/>
        <v>K-C6</v>
      </c>
      <c r="Q1595" s="21" t="str">
        <f>VLOOKUP(K1595,TONG_SL!$A:$D,3,0)</f>
        <v>Túi</v>
      </c>
      <c r="R1595" s="106">
        <v>10</v>
      </c>
      <c r="S1595" s="171"/>
      <c r="T1595" s="171">
        <f>VLOOKUP(VLOOKUP(G1595,Ma_KH!$A:$R,18,0)&amp;K1595,Gia_MB!$A:$F,6,0)</f>
        <v>111058</v>
      </c>
      <c r="U1595" s="172">
        <f t="shared" si="158"/>
        <v>1110580</v>
      </c>
      <c r="V1595" s="171"/>
      <c r="W1595" s="173">
        <f t="shared" si="159"/>
        <v>0</v>
      </c>
      <c r="X1595" s="174" t="str">
        <f t="shared" si="160"/>
        <v>8</v>
      </c>
      <c r="Y1595" s="171"/>
      <c r="Z1595" s="172">
        <f t="shared" si="161"/>
        <v>88846.400000000009</v>
      </c>
      <c r="AA1595" s="175">
        <f>VLOOKUP(G1595,Ma_KH!$A:$R,14,0)</f>
        <v>60</v>
      </c>
    </row>
    <row r="1596" spans="1:27" hidden="1" x14ac:dyDescent="0.25">
      <c r="A1596" s="176">
        <v>45993</v>
      </c>
      <c r="B1596" s="177">
        <v>4180767937</v>
      </c>
      <c r="C1596" s="178" t="s">
        <v>7767</v>
      </c>
      <c r="D1596" s="179">
        <v>45995</v>
      </c>
      <c r="E1596" s="180"/>
      <c r="F1596" s="178"/>
      <c r="G1596" s="32" t="s">
        <v>7799</v>
      </c>
      <c r="H1596" s="180"/>
      <c r="I1596" s="177" t="s">
        <v>8004</v>
      </c>
      <c r="J1596" s="182" t="s">
        <v>7234</v>
      </c>
      <c r="K1596" s="332" t="s">
        <v>48</v>
      </c>
      <c r="L1596" s="21" t="str">
        <f>VLOOKUP($K1596,TONG_SL!$A:$D,2,0)</f>
        <v>Mọc Nấm Hương 250g</v>
      </c>
      <c r="N1596" s="21" t="str">
        <f t="shared" si="162"/>
        <v>K-C6</v>
      </c>
      <c r="Q1596" s="21" t="str">
        <f>VLOOKUP(K1596,TONG_SL!$A:$D,3,0)</f>
        <v>Túi</v>
      </c>
      <c r="R1596" s="106">
        <v>6</v>
      </c>
      <c r="S1596" s="171"/>
      <c r="T1596" s="171">
        <f>VLOOKUP(VLOOKUP(G1596,Ma_KH!$A:$R,18,0)&amp;K1596,Gia_MB!$A:$F,6,0)</f>
        <v>46000</v>
      </c>
      <c r="U1596" s="172">
        <f t="shared" si="158"/>
        <v>276000</v>
      </c>
      <c r="V1596" s="171"/>
      <c r="W1596" s="173">
        <f t="shared" si="159"/>
        <v>0</v>
      </c>
      <c r="X1596" s="174" t="str">
        <f t="shared" si="160"/>
        <v>8</v>
      </c>
      <c r="Y1596" s="171"/>
      <c r="Z1596" s="172">
        <f t="shared" si="161"/>
        <v>22080</v>
      </c>
      <c r="AA1596" s="175">
        <f>VLOOKUP(G1596,Ma_KH!$A:$R,14,0)</f>
        <v>60</v>
      </c>
    </row>
    <row r="1597" spans="1:27" hidden="1" x14ac:dyDescent="0.25">
      <c r="A1597" s="176">
        <v>45993</v>
      </c>
      <c r="B1597" s="177">
        <v>4180767937</v>
      </c>
      <c r="C1597" s="178" t="s">
        <v>7767</v>
      </c>
      <c r="D1597" s="179">
        <v>45995</v>
      </c>
      <c r="E1597" s="180"/>
      <c r="F1597" s="178"/>
      <c r="G1597" s="32" t="s">
        <v>7799</v>
      </c>
      <c r="H1597" s="180"/>
      <c r="I1597" s="177" t="s">
        <v>8004</v>
      </c>
      <c r="J1597" s="182" t="s">
        <v>7234</v>
      </c>
      <c r="K1597" s="332" t="s">
        <v>7154</v>
      </c>
      <c r="L1597" s="21" t="str">
        <f>VLOOKUP($K1597,TONG_SL!$A:$D,2,0)</f>
        <v>Chả cốm 300g</v>
      </c>
      <c r="N1597" s="21" t="str">
        <f t="shared" si="162"/>
        <v>K-C6</v>
      </c>
      <c r="Q1597" s="21" t="str">
        <f>VLOOKUP(K1597,TONG_SL!$A:$D,3,0)</f>
        <v>Túi</v>
      </c>
      <c r="R1597" s="106">
        <v>6</v>
      </c>
      <c r="S1597" s="171"/>
      <c r="T1597" s="171">
        <f>VLOOKUP(VLOOKUP(G1597,Ma_KH!$A:$R,18,0)&amp;K1597,Gia_MB!$A:$F,6,0)</f>
        <v>74250</v>
      </c>
      <c r="U1597" s="172">
        <f t="shared" si="158"/>
        <v>445500</v>
      </c>
      <c r="V1597" s="171"/>
      <c r="W1597" s="173">
        <f t="shared" si="159"/>
        <v>0</v>
      </c>
      <c r="X1597" s="174" t="str">
        <f t="shared" si="160"/>
        <v>8</v>
      </c>
      <c r="Y1597" s="171"/>
      <c r="Z1597" s="172">
        <f t="shared" si="161"/>
        <v>35640</v>
      </c>
      <c r="AA1597" s="175">
        <f>VLOOKUP(G1597,Ma_KH!$A:$R,14,0)</f>
        <v>60</v>
      </c>
    </row>
    <row r="1598" spans="1:27" hidden="1" x14ac:dyDescent="0.25">
      <c r="A1598" s="176">
        <v>45993</v>
      </c>
      <c r="B1598" s="177">
        <v>4180767937</v>
      </c>
      <c r="C1598" s="178" t="s">
        <v>7767</v>
      </c>
      <c r="D1598" s="179">
        <v>45995</v>
      </c>
      <c r="E1598" s="180"/>
      <c r="F1598" s="178"/>
      <c r="G1598" s="32" t="s">
        <v>7799</v>
      </c>
      <c r="H1598" s="180"/>
      <c r="I1598" s="177" t="s">
        <v>8004</v>
      </c>
      <c r="J1598" s="182" t="s">
        <v>7234</v>
      </c>
      <c r="K1598" s="332" t="s">
        <v>7153</v>
      </c>
      <c r="L1598" s="21" t="str">
        <f>VLOOKUP($K1598,TONG_SL!$A:$D,2,0)</f>
        <v>Tai heo muối 200g</v>
      </c>
      <c r="N1598" s="21" t="str">
        <f t="shared" si="162"/>
        <v>K-C6</v>
      </c>
      <c r="Q1598" s="21" t="str">
        <f>VLOOKUP(K1598,TONG_SL!$A:$D,3,0)</f>
        <v>Túi</v>
      </c>
      <c r="R1598" s="106">
        <v>5</v>
      </c>
      <c r="S1598" s="171"/>
      <c r="T1598" s="171">
        <f>VLOOKUP(VLOOKUP(G1598,Ma_KH!$A:$R,18,0)&amp;K1598,Gia_MB!$A:$F,6,0)</f>
        <v>55595</v>
      </c>
      <c r="U1598" s="172">
        <f t="shared" si="158"/>
        <v>277975</v>
      </c>
      <c r="V1598" s="171"/>
      <c r="W1598" s="173">
        <f t="shared" si="159"/>
        <v>0</v>
      </c>
      <c r="X1598" s="174" t="str">
        <f t="shared" si="160"/>
        <v>8</v>
      </c>
      <c r="Y1598" s="171"/>
      <c r="Z1598" s="172">
        <f t="shared" si="161"/>
        <v>22238</v>
      </c>
      <c r="AA1598" s="175">
        <f>VLOOKUP(G1598,Ma_KH!$A:$R,14,0)</f>
        <v>60</v>
      </c>
    </row>
    <row r="1599" spans="1:27" hidden="1" x14ac:dyDescent="0.25">
      <c r="A1599" s="176">
        <v>45993</v>
      </c>
      <c r="B1599" s="177">
        <v>4180767866</v>
      </c>
      <c r="C1599" s="178" t="s">
        <v>7767</v>
      </c>
      <c r="D1599" s="179">
        <v>45995</v>
      </c>
      <c r="E1599" s="180"/>
      <c r="F1599" s="178"/>
      <c r="G1599" s="32" t="s">
        <v>7799</v>
      </c>
      <c r="H1599" s="180"/>
      <c r="I1599" s="177" t="s">
        <v>8005</v>
      </c>
      <c r="J1599" s="182" t="s">
        <v>7234</v>
      </c>
      <c r="K1599" s="332" t="s">
        <v>7820</v>
      </c>
      <c r="L1599" s="21" t="str">
        <f>VLOOKUP($K1599,TONG_SL!$A:$D,2,0)</f>
        <v>Giò lụa cây 250g</v>
      </c>
      <c r="N1599" s="21" t="str">
        <f t="shared" si="162"/>
        <v>K-C6</v>
      </c>
      <c r="Q1599" s="21" t="str">
        <f>VLOOKUP(K1599,TONG_SL!$A:$D,3,0)</f>
        <v>Túi</v>
      </c>
      <c r="R1599" s="106">
        <v>6</v>
      </c>
      <c r="S1599" s="171"/>
      <c r="T1599" s="171">
        <f>VLOOKUP(VLOOKUP(G1599,Ma_KH!$A:$R,18,0)&amp;K1599,Gia_MB!$A:$F,6,0)</f>
        <v>49500</v>
      </c>
      <c r="U1599" s="172">
        <f t="shared" si="158"/>
        <v>297000</v>
      </c>
      <c r="V1599" s="171"/>
      <c r="W1599" s="173">
        <f t="shared" si="159"/>
        <v>0</v>
      </c>
      <c r="X1599" s="174" t="str">
        <f t="shared" si="160"/>
        <v>8</v>
      </c>
      <c r="Y1599" s="171"/>
      <c r="Z1599" s="172">
        <f t="shared" si="161"/>
        <v>23760</v>
      </c>
      <c r="AA1599" s="175">
        <f>VLOOKUP(G1599,Ma_KH!$A:$R,14,0)</f>
        <v>60</v>
      </c>
    </row>
    <row r="1600" spans="1:27" hidden="1" x14ac:dyDescent="0.25">
      <c r="A1600" s="176">
        <v>45993</v>
      </c>
      <c r="B1600" s="177">
        <v>4180767866</v>
      </c>
      <c r="C1600" s="178" t="s">
        <v>7767</v>
      </c>
      <c r="D1600" s="179">
        <v>45995</v>
      </c>
      <c r="E1600" s="180"/>
      <c r="F1600" s="178"/>
      <c r="G1600" s="32" t="s">
        <v>7799</v>
      </c>
      <c r="H1600" s="180"/>
      <c r="I1600" s="177" t="s">
        <v>8005</v>
      </c>
      <c r="J1600" s="182" t="s">
        <v>7234</v>
      </c>
      <c r="K1600" s="332" t="s">
        <v>48</v>
      </c>
      <c r="L1600" s="21" t="str">
        <f>VLOOKUP($K1600,TONG_SL!$A:$D,2,0)</f>
        <v>Mọc Nấm Hương 250g</v>
      </c>
      <c r="N1600" s="21" t="str">
        <f t="shared" si="162"/>
        <v>K-C6</v>
      </c>
      <c r="Q1600" s="21" t="str">
        <f>VLOOKUP(K1600,TONG_SL!$A:$D,3,0)</f>
        <v>Túi</v>
      </c>
      <c r="R1600" s="106">
        <v>6</v>
      </c>
      <c r="S1600" s="171"/>
      <c r="T1600" s="171">
        <f>VLOOKUP(VLOOKUP(G1600,Ma_KH!$A:$R,18,0)&amp;K1600,Gia_MB!$A:$F,6,0)</f>
        <v>46000</v>
      </c>
      <c r="U1600" s="172">
        <f t="shared" si="158"/>
        <v>276000</v>
      </c>
      <c r="V1600" s="171"/>
      <c r="W1600" s="173">
        <f t="shared" si="159"/>
        <v>0</v>
      </c>
      <c r="X1600" s="174" t="str">
        <f t="shared" si="160"/>
        <v>8</v>
      </c>
      <c r="Y1600" s="171"/>
      <c r="Z1600" s="172">
        <f t="shared" si="161"/>
        <v>22080</v>
      </c>
      <c r="AA1600" s="175">
        <f>VLOOKUP(G1600,Ma_KH!$A:$R,14,0)</f>
        <v>60</v>
      </c>
    </row>
    <row r="1601" spans="1:27" hidden="1" x14ac:dyDescent="0.25">
      <c r="A1601" s="176">
        <v>45993</v>
      </c>
      <c r="B1601" s="177">
        <v>4180767866</v>
      </c>
      <c r="C1601" s="178" t="s">
        <v>7767</v>
      </c>
      <c r="D1601" s="179">
        <v>45995</v>
      </c>
      <c r="E1601" s="180"/>
      <c r="F1601" s="178"/>
      <c r="G1601" s="32" t="s">
        <v>7799</v>
      </c>
      <c r="H1601" s="180"/>
      <c r="I1601" s="177" t="s">
        <v>8005</v>
      </c>
      <c r="J1601" s="182" t="s">
        <v>7234</v>
      </c>
      <c r="K1601" s="332" t="s">
        <v>30</v>
      </c>
      <c r="L1601" s="21" t="str">
        <f>VLOOKUP($K1601,TONG_SL!$A:$D,2,0)</f>
        <v>Gà muối 500g</v>
      </c>
      <c r="N1601" s="21" t="str">
        <f t="shared" si="162"/>
        <v>K-C6</v>
      </c>
      <c r="Q1601" s="21" t="str">
        <f>VLOOKUP(K1601,TONG_SL!$A:$D,3,0)</f>
        <v>Túi</v>
      </c>
      <c r="R1601" s="106">
        <v>6</v>
      </c>
      <c r="S1601" s="171"/>
      <c r="T1601" s="171">
        <f>VLOOKUP(VLOOKUP(G1601,Ma_KH!$A:$R,18,0)&amp;K1601,Gia_MB!$A:$F,6,0)</f>
        <v>111058</v>
      </c>
      <c r="U1601" s="172">
        <f t="shared" si="158"/>
        <v>666348</v>
      </c>
      <c r="V1601" s="171"/>
      <c r="W1601" s="173">
        <f t="shared" si="159"/>
        <v>0</v>
      </c>
      <c r="X1601" s="174" t="str">
        <f t="shared" si="160"/>
        <v>8</v>
      </c>
      <c r="Y1601" s="171"/>
      <c r="Z1601" s="172">
        <f t="shared" si="161"/>
        <v>53307.840000000004</v>
      </c>
      <c r="AA1601" s="175">
        <f>VLOOKUP(G1601,Ma_KH!$A:$R,14,0)</f>
        <v>60</v>
      </c>
    </row>
    <row r="1602" spans="1:27" hidden="1" x14ac:dyDescent="0.25">
      <c r="A1602" s="176">
        <v>45993</v>
      </c>
      <c r="B1602" s="177">
        <v>4180767866</v>
      </c>
      <c r="C1602" s="178" t="s">
        <v>7767</v>
      </c>
      <c r="D1602" s="179">
        <v>45995</v>
      </c>
      <c r="E1602" s="180"/>
      <c r="F1602" s="178"/>
      <c r="G1602" s="32" t="s">
        <v>7799</v>
      </c>
      <c r="H1602" s="180"/>
      <c r="I1602" s="177" t="s">
        <v>8005</v>
      </c>
      <c r="J1602" s="182" t="s">
        <v>7234</v>
      </c>
      <c r="K1602" s="332" t="s">
        <v>7821</v>
      </c>
      <c r="L1602" s="21" t="str">
        <f>VLOOKUP($K1602,TONG_SL!$A:$D,2,0)</f>
        <v>Giò sụn gà 250g</v>
      </c>
      <c r="N1602" s="21" t="str">
        <f t="shared" si="162"/>
        <v>K-C6</v>
      </c>
      <c r="Q1602" s="21" t="str">
        <f>VLOOKUP(K1602,TONG_SL!$A:$D,3,0)</f>
        <v>Túi</v>
      </c>
      <c r="R1602" s="106">
        <v>6</v>
      </c>
      <c r="S1602" s="171"/>
      <c r="T1602" s="171">
        <f>VLOOKUP(VLOOKUP(G1602,Ma_KH!$A:$R,18,0)&amp;K1602,Gia_MB!$A:$F,6,0)</f>
        <v>50400</v>
      </c>
      <c r="U1602" s="172">
        <f t="shared" si="158"/>
        <v>302400</v>
      </c>
      <c r="V1602" s="171"/>
      <c r="W1602" s="173">
        <f t="shared" si="159"/>
        <v>0</v>
      </c>
      <c r="X1602" s="174" t="str">
        <f t="shared" si="160"/>
        <v>8</v>
      </c>
      <c r="Y1602" s="171"/>
      <c r="Z1602" s="172">
        <f t="shared" si="161"/>
        <v>24192</v>
      </c>
      <c r="AA1602" s="175">
        <f>VLOOKUP(G1602,Ma_KH!$A:$R,14,0)</f>
        <v>60</v>
      </c>
    </row>
    <row r="1603" spans="1:27" hidden="1" x14ac:dyDescent="0.25">
      <c r="A1603" s="176">
        <v>45993</v>
      </c>
      <c r="B1603" s="177">
        <v>4180767866</v>
      </c>
      <c r="C1603" s="178" t="s">
        <v>7767</v>
      </c>
      <c r="D1603" s="179">
        <v>45995</v>
      </c>
      <c r="E1603" s="180"/>
      <c r="F1603" s="178"/>
      <c r="G1603" s="32" t="s">
        <v>7799</v>
      </c>
      <c r="H1603" s="180"/>
      <c r="I1603" s="177" t="s">
        <v>8005</v>
      </c>
      <c r="J1603" s="182" t="s">
        <v>7234</v>
      </c>
      <c r="K1603" s="332" t="s">
        <v>7154</v>
      </c>
      <c r="L1603" s="21" t="str">
        <f>VLOOKUP($K1603,TONG_SL!$A:$D,2,0)</f>
        <v>Chả cốm 300g</v>
      </c>
      <c r="N1603" s="21" t="str">
        <f t="shared" si="162"/>
        <v>K-C6</v>
      </c>
      <c r="Q1603" s="21" t="str">
        <f>VLOOKUP(K1603,TONG_SL!$A:$D,3,0)</f>
        <v>Túi</v>
      </c>
      <c r="R1603" s="106">
        <v>9</v>
      </c>
      <c r="S1603" s="171"/>
      <c r="T1603" s="171">
        <f>VLOOKUP(VLOOKUP(G1603,Ma_KH!$A:$R,18,0)&amp;K1603,Gia_MB!$A:$F,6,0)</f>
        <v>74250</v>
      </c>
      <c r="U1603" s="172">
        <f t="shared" si="158"/>
        <v>668250</v>
      </c>
      <c r="V1603" s="171"/>
      <c r="W1603" s="173">
        <f t="shared" si="159"/>
        <v>0</v>
      </c>
      <c r="X1603" s="174" t="str">
        <f t="shared" si="160"/>
        <v>8</v>
      </c>
      <c r="Y1603" s="171"/>
      <c r="Z1603" s="172">
        <f t="shared" si="161"/>
        <v>53460</v>
      </c>
      <c r="AA1603" s="175">
        <f>VLOOKUP(G1603,Ma_KH!$A:$R,14,0)</f>
        <v>60</v>
      </c>
    </row>
    <row r="1604" spans="1:27" hidden="1" x14ac:dyDescent="0.25">
      <c r="A1604" s="176">
        <v>45993</v>
      </c>
      <c r="B1604" s="177">
        <v>4180767866</v>
      </c>
      <c r="C1604" s="178" t="s">
        <v>7767</v>
      </c>
      <c r="D1604" s="179">
        <v>45995</v>
      </c>
      <c r="E1604" s="180"/>
      <c r="F1604" s="178"/>
      <c r="G1604" s="32" t="s">
        <v>7799</v>
      </c>
      <c r="H1604" s="180"/>
      <c r="I1604" s="177" t="s">
        <v>8005</v>
      </c>
      <c r="J1604" s="182" t="s">
        <v>7234</v>
      </c>
      <c r="K1604" s="332" t="s">
        <v>7187</v>
      </c>
      <c r="L1604" s="21" t="str">
        <f>VLOOKUP($K1604,TONG_SL!$A:$D,2,0)</f>
        <v>Chân giò heo muối 300g</v>
      </c>
      <c r="N1604" s="21" t="str">
        <f t="shared" si="162"/>
        <v>K-C6</v>
      </c>
      <c r="Q1604" s="21" t="str">
        <f>VLOOKUP(K1604,TONG_SL!$A:$D,3,0)</f>
        <v>Túi</v>
      </c>
      <c r="R1604" s="106">
        <v>6</v>
      </c>
      <c r="S1604" s="171"/>
      <c r="T1604" s="171">
        <f>VLOOKUP(VLOOKUP(G1604,Ma_KH!$A:$R,18,0)&amp;K1604,Gia_MB!$A:$F,6,0)</f>
        <v>73431</v>
      </c>
      <c r="U1604" s="172">
        <f t="shared" si="158"/>
        <v>440586</v>
      </c>
      <c r="V1604" s="171"/>
      <c r="W1604" s="173">
        <f t="shared" si="159"/>
        <v>0</v>
      </c>
      <c r="X1604" s="174" t="str">
        <f t="shared" si="160"/>
        <v>8</v>
      </c>
      <c r="Y1604" s="171"/>
      <c r="Z1604" s="172">
        <f t="shared" si="161"/>
        <v>35246.879999999997</v>
      </c>
      <c r="AA1604" s="175">
        <f>VLOOKUP(G1604,Ma_KH!$A:$R,14,0)</f>
        <v>60</v>
      </c>
    </row>
    <row r="1605" spans="1:27" hidden="1" x14ac:dyDescent="0.25">
      <c r="A1605" s="176">
        <v>45993</v>
      </c>
      <c r="B1605" s="177">
        <v>4180768048</v>
      </c>
      <c r="C1605" s="178" t="s">
        <v>7767</v>
      </c>
      <c r="D1605" s="179">
        <v>45995</v>
      </c>
      <c r="E1605" s="180"/>
      <c r="F1605" s="178"/>
      <c r="G1605" s="32" t="s">
        <v>7799</v>
      </c>
      <c r="H1605" s="180"/>
      <c r="I1605" s="177" t="s">
        <v>8006</v>
      </c>
      <c r="J1605" s="182" t="s">
        <v>7234</v>
      </c>
      <c r="K1605" s="332" t="s">
        <v>48</v>
      </c>
      <c r="L1605" s="21" t="str">
        <f>VLOOKUP($K1605,TONG_SL!$A:$D,2,0)</f>
        <v>Mọc Nấm Hương 250g</v>
      </c>
      <c r="N1605" s="21" t="str">
        <f t="shared" si="162"/>
        <v>K-C6</v>
      </c>
      <c r="Q1605" s="21" t="str">
        <f>VLOOKUP(K1605,TONG_SL!$A:$D,3,0)</f>
        <v>Túi</v>
      </c>
      <c r="R1605" s="106">
        <v>10</v>
      </c>
      <c r="S1605" s="171"/>
      <c r="T1605" s="171">
        <f>VLOOKUP(VLOOKUP(G1605,Ma_KH!$A:$R,18,0)&amp;K1605,Gia_MB!$A:$F,6,0)</f>
        <v>46000</v>
      </c>
      <c r="U1605" s="172">
        <f t="shared" si="158"/>
        <v>460000</v>
      </c>
      <c r="V1605" s="171"/>
      <c r="W1605" s="173">
        <f t="shared" si="159"/>
        <v>0</v>
      </c>
      <c r="X1605" s="174" t="str">
        <f t="shared" si="160"/>
        <v>8</v>
      </c>
      <c r="Y1605" s="171"/>
      <c r="Z1605" s="172">
        <f t="shared" si="161"/>
        <v>36800</v>
      </c>
      <c r="AA1605" s="175">
        <f>VLOOKUP(G1605,Ma_KH!$A:$R,14,0)</f>
        <v>60</v>
      </c>
    </row>
    <row r="1606" spans="1:27" hidden="1" x14ac:dyDescent="0.25">
      <c r="A1606" s="176">
        <v>45993</v>
      </c>
      <c r="B1606" s="177">
        <v>4180768048</v>
      </c>
      <c r="C1606" s="178" t="s">
        <v>7767</v>
      </c>
      <c r="D1606" s="179">
        <v>45995</v>
      </c>
      <c r="E1606" s="180"/>
      <c r="F1606" s="178"/>
      <c r="G1606" s="32" t="s">
        <v>7799</v>
      </c>
      <c r="H1606" s="180"/>
      <c r="I1606" s="177" t="s">
        <v>8006</v>
      </c>
      <c r="J1606" s="182" t="s">
        <v>7234</v>
      </c>
      <c r="K1606" s="332" t="s">
        <v>7187</v>
      </c>
      <c r="L1606" s="21" t="str">
        <f>VLOOKUP($K1606,TONG_SL!$A:$D,2,0)</f>
        <v>Chân giò heo muối 300g</v>
      </c>
      <c r="N1606" s="21" t="str">
        <f t="shared" si="162"/>
        <v>K-C6</v>
      </c>
      <c r="Q1606" s="21" t="str">
        <f>VLOOKUP(K1606,TONG_SL!$A:$D,3,0)</f>
        <v>Túi</v>
      </c>
      <c r="R1606" s="106">
        <v>15</v>
      </c>
      <c r="S1606" s="171"/>
      <c r="T1606" s="171">
        <f>VLOOKUP(VLOOKUP(G1606,Ma_KH!$A:$R,18,0)&amp;K1606,Gia_MB!$A:$F,6,0)</f>
        <v>73431</v>
      </c>
      <c r="U1606" s="172">
        <f t="shared" si="158"/>
        <v>1101465</v>
      </c>
      <c r="V1606" s="171"/>
      <c r="W1606" s="173">
        <f t="shared" si="159"/>
        <v>0</v>
      </c>
      <c r="X1606" s="174" t="str">
        <f t="shared" si="160"/>
        <v>8</v>
      </c>
      <c r="Y1606" s="171"/>
      <c r="Z1606" s="172">
        <f t="shared" si="161"/>
        <v>88117.2</v>
      </c>
      <c r="AA1606" s="175">
        <f>VLOOKUP(G1606,Ma_KH!$A:$R,14,0)</f>
        <v>60</v>
      </c>
    </row>
    <row r="1607" spans="1:27" hidden="1" x14ac:dyDescent="0.25">
      <c r="A1607" s="176">
        <v>45993</v>
      </c>
      <c r="B1607" s="177">
        <v>4180768048</v>
      </c>
      <c r="C1607" s="178" t="s">
        <v>7767</v>
      </c>
      <c r="D1607" s="179">
        <v>45995</v>
      </c>
      <c r="E1607" s="180"/>
      <c r="F1607" s="178"/>
      <c r="G1607" s="32" t="s">
        <v>7799</v>
      </c>
      <c r="H1607" s="180"/>
      <c r="I1607" s="177" t="s">
        <v>8006</v>
      </c>
      <c r="J1607" s="182" t="s">
        <v>7234</v>
      </c>
      <c r="K1607" s="332" t="s">
        <v>30</v>
      </c>
      <c r="L1607" s="21" t="str">
        <f>VLOOKUP($K1607,TONG_SL!$A:$D,2,0)</f>
        <v>Gà muối 500g</v>
      </c>
      <c r="N1607" s="21" t="str">
        <f t="shared" si="162"/>
        <v>K-C6</v>
      </c>
      <c r="Q1607" s="21" t="str">
        <f>VLOOKUP(K1607,TONG_SL!$A:$D,3,0)</f>
        <v>Túi</v>
      </c>
      <c r="R1607" s="106">
        <v>10</v>
      </c>
      <c r="S1607" s="171"/>
      <c r="T1607" s="171">
        <f>VLOOKUP(VLOOKUP(G1607,Ma_KH!$A:$R,18,0)&amp;K1607,Gia_MB!$A:$F,6,0)</f>
        <v>111058</v>
      </c>
      <c r="U1607" s="172">
        <f t="shared" si="158"/>
        <v>1110580</v>
      </c>
      <c r="V1607" s="171"/>
      <c r="W1607" s="173">
        <f t="shared" si="159"/>
        <v>0</v>
      </c>
      <c r="X1607" s="174" t="str">
        <f t="shared" si="160"/>
        <v>8</v>
      </c>
      <c r="Y1607" s="171"/>
      <c r="Z1607" s="172">
        <f t="shared" si="161"/>
        <v>88846.400000000009</v>
      </c>
      <c r="AA1607" s="175">
        <f>VLOOKUP(G1607,Ma_KH!$A:$R,14,0)</f>
        <v>60</v>
      </c>
    </row>
    <row r="1608" spans="1:27" hidden="1" x14ac:dyDescent="0.25">
      <c r="A1608" s="176">
        <v>45993</v>
      </c>
      <c r="B1608" s="177">
        <v>4180767786</v>
      </c>
      <c r="C1608" s="178" t="s">
        <v>7767</v>
      </c>
      <c r="D1608" s="179">
        <v>45995</v>
      </c>
      <c r="E1608" s="180"/>
      <c r="F1608" s="178"/>
      <c r="G1608" s="32" t="s">
        <v>7799</v>
      </c>
      <c r="H1608" s="180"/>
      <c r="I1608" s="177" t="s">
        <v>8007</v>
      </c>
      <c r="J1608" s="182" t="s">
        <v>7234</v>
      </c>
      <c r="K1608" s="332" t="s">
        <v>32</v>
      </c>
      <c r="L1608" s="21" t="str">
        <f>VLOOKUP($K1608,TONG_SL!$A:$D,2,0)</f>
        <v>Giò Tai Lưỡi Xào 250g</v>
      </c>
      <c r="N1608" s="21" t="str">
        <f t="shared" si="162"/>
        <v>K-C6</v>
      </c>
      <c r="Q1608" s="21" t="str">
        <f>VLOOKUP(K1608,TONG_SL!$A:$D,3,0)</f>
        <v>Túi</v>
      </c>
      <c r="R1608" s="106">
        <v>10</v>
      </c>
      <c r="S1608" s="171"/>
      <c r="T1608" s="171">
        <f>VLOOKUP(VLOOKUP(G1608,Ma_KH!$A:$R,18,0)&amp;K1608,Gia_MB!$A:$F,6,0)</f>
        <v>50182</v>
      </c>
      <c r="U1608" s="172">
        <f t="shared" si="158"/>
        <v>501820</v>
      </c>
      <c r="V1608" s="171"/>
      <c r="W1608" s="173">
        <f t="shared" si="159"/>
        <v>0</v>
      </c>
      <c r="X1608" s="174" t="str">
        <f t="shared" si="160"/>
        <v>8</v>
      </c>
      <c r="Y1608" s="171"/>
      <c r="Z1608" s="172">
        <f t="shared" si="161"/>
        <v>40145.599999999999</v>
      </c>
      <c r="AA1608" s="175">
        <f>VLOOKUP(G1608,Ma_KH!$A:$R,14,0)</f>
        <v>60</v>
      </c>
    </row>
    <row r="1609" spans="1:27" hidden="1" x14ac:dyDescent="0.25">
      <c r="A1609" s="176">
        <v>45993</v>
      </c>
      <c r="B1609" s="177">
        <v>4180767786</v>
      </c>
      <c r="C1609" s="178" t="s">
        <v>7767</v>
      </c>
      <c r="D1609" s="179">
        <v>45995</v>
      </c>
      <c r="E1609" s="180"/>
      <c r="F1609" s="178"/>
      <c r="G1609" s="32" t="s">
        <v>7799</v>
      </c>
      <c r="H1609" s="180"/>
      <c r="I1609" s="177" t="s">
        <v>8007</v>
      </c>
      <c r="J1609" s="182" t="s">
        <v>7234</v>
      </c>
      <c r="K1609" s="332" t="s">
        <v>7187</v>
      </c>
      <c r="L1609" s="21" t="str">
        <f>VLOOKUP($K1609,TONG_SL!$A:$D,2,0)</f>
        <v>Chân giò heo muối 300g</v>
      </c>
      <c r="N1609" s="21" t="str">
        <f t="shared" si="162"/>
        <v>K-C6</v>
      </c>
      <c r="Q1609" s="21" t="str">
        <f>VLOOKUP(K1609,TONG_SL!$A:$D,3,0)</f>
        <v>Túi</v>
      </c>
      <c r="R1609" s="106">
        <v>20</v>
      </c>
      <c r="S1609" s="171"/>
      <c r="T1609" s="171">
        <f>VLOOKUP(VLOOKUP(G1609,Ma_KH!$A:$R,18,0)&amp;K1609,Gia_MB!$A:$F,6,0)</f>
        <v>73431</v>
      </c>
      <c r="U1609" s="172">
        <f t="shared" si="158"/>
        <v>1468620</v>
      </c>
      <c r="V1609" s="171"/>
      <c r="W1609" s="173">
        <f t="shared" si="159"/>
        <v>0</v>
      </c>
      <c r="X1609" s="174" t="str">
        <f t="shared" si="160"/>
        <v>8</v>
      </c>
      <c r="Y1609" s="171"/>
      <c r="Z1609" s="172">
        <f t="shared" si="161"/>
        <v>117489.60000000001</v>
      </c>
      <c r="AA1609" s="175">
        <f>VLOOKUP(G1609,Ma_KH!$A:$R,14,0)</f>
        <v>60</v>
      </c>
    </row>
    <row r="1610" spans="1:27" hidden="1" x14ac:dyDescent="0.25">
      <c r="A1610" s="176">
        <v>45993</v>
      </c>
      <c r="B1610" s="177">
        <v>4180767786</v>
      </c>
      <c r="C1610" s="178" t="s">
        <v>7767</v>
      </c>
      <c r="D1610" s="179">
        <v>45995</v>
      </c>
      <c r="E1610" s="180"/>
      <c r="F1610" s="178"/>
      <c r="G1610" s="32" t="s">
        <v>7799</v>
      </c>
      <c r="H1610" s="180"/>
      <c r="I1610" s="177" t="s">
        <v>8007</v>
      </c>
      <c r="J1610" s="182" t="s">
        <v>7234</v>
      </c>
      <c r="K1610" s="332" t="s">
        <v>7153</v>
      </c>
      <c r="L1610" s="21" t="str">
        <f>VLOOKUP($K1610,TONG_SL!$A:$D,2,0)</f>
        <v>Tai heo muối 200g</v>
      </c>
      <c r="N1610" s="21" t="str">
        <f t="shared" si="162"/>
        <v>K-C6</v>
      </c>
      <c r="Q1610" s="21" t="str">
        <f>VLOOKUP(K1610,TONG_SL!$A:$D,3,0)</f>
        <v>Túi</v>
      </c>
      <c r="R1610" s="106">
        <v>6</v>
      </c>
      <c r="S1610" s="171"/>
      <c r="T1610" s="171">
        <f>VLOOKUP(VLOOKUP(G1610,Ma_KH!$A:$R,18,0)&amp;K1610,Gia_MB!$A:$F,6,0)</f>
        <v>55595</v>
      </c>
      <c r="U1610" s="172">
        <f t="shared" si="158"/>
        <v>333570</v>
      </c>
      <c r="V1610" s="171"/>
      <c r="W1610" s="173">
        <f t="shared" si="159"/>
        <v>0</v>
      </c>
      <c r="X1610" s="174" t="str">
        <f t="shared" si="160"/>
        <v>8</v>
      </c>
      <c r="Y1610" s="171"/>
      <c r="Z1610" s="172">
        <f t="shared" si="161"/>
        <v>26685.600000000002</v>
      </c>
      <c r="AA1610" s="175">
        <f>VLOOKUP(G1610,Ma_KH!$A:$R,14,0)</f>
        <v>60</v>
      </c>
    </row>
    <row r="1611" spans="1:27" hidden="1" x14ac:dyDescent="0.25">
      <c r="A1611" s="176">
        <v>45993</v>
      </c>
      <c r="B1611" s="177">
        <v>4180767786</v>
      </c>
      <c r="C1611" s="178" t="s">
        <v>7767</v>
      </c>
      <c r="D1611" s="179">
        <v>45995</v>
      </c>
      <c r="E1611" s="180"/>
      <c r="F1611" s="178"/>
      <c r="G1611" s="32" t="s">
        <v>7799</v>
      </c>
      <c r="H1611" s="180"/>
      <c r="I1611" s="177" t="s">
        <v>8007</v>
      </c>
      <c r="J1611" s="182" t="s">
        <v>7234</v>
      </c>
      <c r="K1611" s="332" t="s">
        <v>30</v>
      </c>
      <c r="L1611" s="21" t="str">
        <f>VLOOKUP($K1611,TONG_SL!$A:$D,2,0)</f>
        <v>Gà muối 500g</v>
      </c>
      <c r="N1611" s="21" t="str">
        <f t="shared" si="162"/>
        <v>K-C6</v>
      </c>
      <c r="Q1611" s="21" t="str">
        <f>VLOOKUP(K1611,TONG_SL!$A:$D,3,0)</f>
        <v>Túi</v>
      </c>
      <c r="R1611" s="106">
        <v>10</v>
      </c>
      <c r="S1611" s="171"/>
      <c r="T1611" s="171">
        <f>VLOOKUP(VLOOKUP(G1611,Ma_KH!$A:$R,18,0)&amp;K1611,Gia_MB!$A:$F,6,0)</f>
        <v>111058</v>
      </c>
      <c r="U1611" s="172">
        <f t="shared" si="158"/>
        <v>1110580</v>
      </c>
      <c r="V1611" s="171"/>
      <c r="W1611" s="173">
        <f t="shared" si="159"/>
        <v>0</v>
      </c>
      <c r="X1611" s="174" t="str">
        <f t="shared" si="160"/>
        <v>8</v>
      </c>
      <c r="Y1611" s="171"/>
      <c r="Z1611" s="172">
        <f t="shared" si="161"/>
        <v>88846.400000000009</v>
      </c>
      <c r="AA1611" s="175">
        <f>VLOOKUP(G1611,Ma_KH!$A:$R,14,0)</f>
        <v>60</v>
      </c>
    </row>
    <row r="1612" spans="1:27" hidden="1" x14ac:dyDescent="0.25">
      <c r="A1612" s="176">
        <v>45993</v>
      </c>
      <c r="B1612" s="177">
        <v>4180767786</v>
      </c>
      <c r="C1612" s="178" t="s">
        <v>7767</v>
      </c>
      <c r="D1612" s="179">
        <v>45995</v>
      </c>
      <c r="E1612" s="180"/>
      <c r="F1612" s="178"/>
      <c r="G1612" s="32" t="s">
        <v>7799</v>
      </c>
      <c r="H1612" s="180"/>
      <c r="I1612" s="177" t="s">
        <v>8007</v>
      </c>
      <c r="J1612" s="182" t="s">
        <v>7234</v>
      </c>
      <c r="K1612" s="332" t="s">
        <v>48</v>
      </c>
      <c r="L1612" s="21" t="str">
        <f>VLOOKUP($K1612,TONG_SL!$A:$D,2,0)</f>
        <v>Mọc Nấm Hương 250g</v>
      </c>
      <c r="N1612" s="21" t="str">
        <f t="shared" si="162"/>
        <v>K-C6</v>
      </c>
      <c r="Q1612" s="21" t="str">
        <f>VLOOKUP(K1612,TONG_SL!$A:$D,3,0)</f>
        <v>Túi</v>
      </c>
      <c r="R1612" s="106">
        <v>12</v>
      </c>
      <c r="S1612" s="171"/>
      <c r="T1612" s="171">
        <f>VLOOKUP(VLOOKUP(G1612,Ma_KH!$A:$R,18,0)&amp;K1612,Gia_MB!$A:$F,6,0)</f>
        <v>46000</v>
      </c>
      <c r="U1612" s="172">
        <f t="shared" si="158"/>
        <v>552000</v>
      </c>
      <c r="V1612" s="171"/>
      <c r="W1612" s="173">
        <f t="shared" si="159"/>
        <v>0</v>
      </c>
      <c r="X1612" s="174" t="str">
        <f t="shared" si="160"/>
        <v>8</v>
      </c>
      <c r="Y1612" s="171"/>
      <c r="Z1612" s="172">
        <f t="shared" si="161"/>
        <v>44160</v>
      </c>
      <c r="AA1612" s="175">
        <f>VLOOKUP(G1612,Ma_KH!$A:$R,14,0)</f>
        <v>60</v>
      </c>
    </row>
    <row r="1613" spans="1:27" hidden="1" x14ac:dyDescent="0.25">
      <c r="A1613" s="176">
        <v>45993</v>
      </c>
      <c r="B1613" s="177">
        <v>4180767786</v>
      </c>
      <c r="C1613" s="178" t="s">
        <v>7767</v>
      </c>
      <c r="D1613" s="179">
        <v>45995</v>
      </c>
      <c r="E1613" s="180"/>
      <c r="F1613" s="178"/>
      <c r="G1613" s="32" t="s">
        <v>7799</v>
      </c>
      <c r="H1613" s="180"/>
      <c r="I1613" s="177" t="s">
        <v>8007</v>
      </c>
      <c r="J1613" s="182" t="s">
        <v>7234</v>
      </c>
      <c r="K1613" s="332" t="s">
        <v>7154</v>
      </c>
      <c r="L1613" s="21" t="str">
        <f>VLOOKUP($K1613,TONG_SL!$A:$D,2,0)</f>
        <v>Chả cốm 300g</v>
      </c>
      <c r="N1613" s="21" t="str">
        <f t="shared" si="162"/>
        <v>K-C6</v>
      </c>
      <c r="Q1613" s="21" t="str">
        <f>VLOOKUP(K1613,TONG_SL!$A:$D,3,0)</f>
        <v>Túi</v>
      </c>
      <c r="R1613" s="106">
        <v>12</v>
      </c>
      <c r="S1613" s="171"/>
      <c r="T1613" s="171">
        <f>VLOOKUP(VLOOKUP(G1613,Ma_KH!$A:$R,18,0)&amp;K1613,Gia_MB!$A:$F,6,0)</f>
        <v>74250</v>
      </c>
      <c r="U1613" s="172">
        <f t="shared" si="158"/>
        <v>891000</v>
      </c>
      <c r="V1613" s="171"/>
      <c r="W1613" s="173">
        <f t="shared" si="159"/>
        <v>0</v>
      </c>
      <c r="X1613" s="174" t="str">
        <f t="shared" si="160"/>
        <v>8</v>
      </c>
      <c r="Y1613" s="171"/>
      <c r="Z1613" s="172">
        <f t="shared" si="161"/>
        <v>71280</v>
      </c>
      <c r="AA1613" s="175">
        <f>VLOOKUP(G1613,Ma_KH!$A:$R,14,0)</f>
        <v>60</v>
      </c>
    </row>
    <row r="1614" spans="1:27" hidden="1" x14ac:dyDescent="0.25">
      <c r="A1614" s="176">
        <v>45993</v>
      </c>
      <c r="B1614" s="177">
        <v>4180767786</v>
      </c>
      <c r="C1614" s="178" t="s">
        <v>7767</v>
      </c>
      <c r="D1614" s="179">
        <v>45995</v>
      </c>
      <c r="E1614" s="180"/>
      <c r="F1614" s="178"/>
      <c r="G1614" s="32" t="s">
        <v>7799</v>
      </c>
      <c r="H1614" s="180"/>
      <c r="I1614" s="177" t="s">
        <v>8007</v>
      </c>
      <c r="J1614" s="182" t="s">
        <v>7234</v>
      </c>
      <c r="K1614" s="332" t="s">
        <v>7821</v>
      </c>
      <c r="L1614" s="21" t="str">
        <f>VLOOKUP($K1614,TONG_SL!$A:$D,2,0)</f>
        <v>Giò sụn gà 250g</v>
      </c>
      <c r="N1614" s="21" t="str">
        <f t="shared" si="162"/>
        <v>K-C6</v>
      </c>
      <c r="Q1614" s="21" t="str">
        <f>VLOOKUP(K1614,TONG_SL!$A:$D,3,0)</f>
        <v>Túi</v>
      </c>
      <c r="R1614" s="106">
        <v>6</v>
      </c>
      <c r="S1614" s="171"/>
      <c r="T1614" s="171">
        <f>VLOOKUP(VLOOKUP(G1614,Ma_KH!$A:$R,18,0)&amp;K1614,Gia_MB!$A:$F,6,0)</f>
        <v>50400</v>
      </c>
      <c r="U1614" s="172">
        <f t="shared" ref="U1614:U1677" si="163">T1614*R1614</f>
        <v>302400</v>
      </c>
      <c r="V1614" s="171"/>
      <c r="W1614" s="173">
        <f t="shared" ref="W1614:W1677" si="164">U1614*V1614</f>
        <v>0</v>
      </c>
      <c r="X1614" s="174" t="str">
        <f t="shared" ref="X1614:X1677" si="165">IF(B1614&lt;&gt;"","8","0")</f>
        <v>8</v>
      </c>
      <c r="Y1614" s="171"/>
      <c r="Z1614" s="172">
        <f t="shared" ref="Z1614:Z1677" si="166">U1614*X1614%</f>
        <v>24192</v>
      </c>
      <c r="AA1614" s="175">
        <f>VLOOKUP(G1614,Ma_KH!$A:$R,14,0)</f>
        <v>60</v>
      </c>
    </row>
    <row r="1615" spans="1:27" hidden="1" x14ac:dyDescent="0.25">
      <c r="A1615" s="176">
        <v>45993</v>
      </c>
      <c r="B1615" s="177">
        <v>4180767786</v>
      </c>
      <c r="C1615" s="178" t="s">
        <v>7767</v>
      </c>
      <c r="D1615" s="179">
        <v>45995</v>
      </c>
      <c r="E1615" s="180"/>
      <c r="F1615" s="178"/>
      <c r="G1615" s="32" t="s">
        <v>7799</v>
      </c>
      <c r="H1615" s="180"/>
      <c r="I1615" s="177" t="s">
        <v>8007</v>
      </c>
      <c r="J1615" s="182" t="s">
        <v>7234</v>
      </c>
      <c r="K1615" s="332" t="s">
        <v>7820</v>
      </c>
      <c r="L1615" s="21" t="str">
        <f>VLOOKUP($K1615,TONG_SL!$A:$D,2,0)</f>
        <v>Giò lụa cây 250g</v>
      </c>
      <c r="N1615" s="21" t="str">
        <f t="shared" si="162"/>
        <v>K-C6</v>
      </c>
      <c r="Q1615" s="21" t="str">
        <f>VLOOKUP(K1615,TONG_SL!$A:$D,3,0)</f>
        <v>Túi</v>
      </c>
      <c r="R1615" s="106">
        <v>6</v>
      </c>
      <c r="S1615" s="171"/>
      <c r="T1615" s="171">
        <f>VLOOKUP(VLOOKUP(G1615,Ma_KH!$A:$R,18,0)&amp;K1615,Gia_MB!$A:$F,6,0)</f>
        <v>49500</v>
      </c>
      <c r="U1615" s="172">
        <f t="shared" si="163"/>
        <v>297000</v>
      </c>
      <c r="V1615" s="171"/>
      <c r="W1615" s="173">
        <f t="shared" si="164"/>
        <v>0</v>
      </c>
      <c r="X1615" s="174" t="str">
        <f t="shared" si="165"/>
        <v>8</v>
      </c>
      <c r="Y1615" s="171"/>
      <c r="Z1615" s="172">
        <f t="shared" si="166"/>
        <v>23760</v>
      </c>
      <c r="AA1615" s="175">
        <f>VLOOKUP(G1615,Ma_KH!$A:$R,14,0)</f>
        <v>60</v>
      </c>
    </row>
    <row r="1616" spans="1:27" hidden="1" x14ac:dyDescent="0.25">
      <c r="A1616" s="176">
        <v>45993</v>
      </c>
      <c r="B1616" s="177">
        <v>4180767984</v>
      </c>
      <c r="C1616" s="178" t="s">
        <v>7767</v>
      </c>
      <c r="D1616" s="179">
        <v>45995</v>
      </c>
      <c r="E1616" s="180"/>
      <c r="F1616" s="178"/>
      <c r="G1616" s="32" t="s">
        <v>7799</v>
      </c>
      <c r="H1616" s="180"/>
      <c r="I1616" s="177" t="s">
        <v>8008</v>
      </c>
      <c r="J1616" s="182" t="s">
        <v>7234</v>
      </c>
      <c r="K1616" s="332" t="s">
        <v>7154</v>
      </c>
      <c r="L1616" s="21" t="str">
        <f>VLOOKUP($K1616,TONG_SL!$A:$D,2,0)</f>
        <v>Chả cốm 300g</v>
      </c>
      <c r="N1616" s="21" t="str">
        <f t="shared" si="162"/>
        <v>K-C6</v>
      </c>
      <c r="Q1616" s="21" t="str">
        <f>VLOOKUP(K1616,TONG_SL!$A:$D,3,0)</f>
        <v>Túi</v>
      </c>
      <c r="R1616" s="106">
        <v>6</v>
      </c>
      <c r="S1616" s="171"/>
      <c r="T1616" s="171">
        <f>VLOOKUP(VLOOKUP(G1616,Ma_KH!$A:$R,18,0)&amp;K1616,Gia_MB!$A:$F,6,0)</f>
        <v>74250</v>
      </c>
      <c r="U1616" s="172">
        <f t="shared" si="163"/>
        <v>445500</v>
      </c>
      <c r="V1616" s="171"/>
      <c r="W1616" s="173">
        <f t="shared" si="164"/>
        <v>0</v>
      </c>
      <c r="X1616" s="174" t="str">
        <f t="shared" si="165"/>
        <v>8</v>
      </c>
      <c r="Y1616" s="171"/>
      <c r="Z1616" s="172">
        <f t="shared" si="166"/>
        <v>35640</v>
      </c>
      <c r="AA1616" s="175">
        <f>VLOOKUP(G1616,Ma_KH!$A:$R,14,0)</f>
        <v>60</v>
      </c>
    </row>
    <row r="1617" spans="1:27" hidden="1" x14ac:dyDescent="0.25">
      <c r="A1617" s="176">
        <v>45993</v>
      </c>
      <c r="B1617" s="177">
        <v>4180767984</v>
      </c>
      <c r="C1617" s="178" t="s">
        <v>7767</v>
      </c>
      <c r="D1617" s="179">
        <v>45995</v>
      </c>
      <c r="E1617" s="180"/>
      <c r="F1617" s="178"/>
      <c r="G1617" s="32" t="s">
        <v>7799</v>
      </c>
      <c r="H1617" s="180"/>
      <c r="I1617" s="177" t="s">
        <v>8008</v>
      </c>
      <c r="J1617" s="182" t="s">
        <v>7234</v>
      </c>
      <c r="K1617" s="332" t="s">
        <v>30</v>
      </c>
      <c r="L1617" s="21" t="str">
        <f>VLOOKUP($K1617,TONG_SL!$A:$D,2,0)</f>
        <v>Gà muối 500g</v>
      </c>
      <c r="N1617" s="21" t="str">
        <f t="shared" si="162"/>
        <v>K-C6</v>
      </c>
      <c r="Q1617" s="21" t="str">
        <f>VLOOKUP(K1617,TONG_SL!$A:$D,3,0)</f>
        <v>Túi</v>
      </c>
      <c r="R1617" s="106">
        <v>6</v>
      </c>
      <c r="S1617" s="171"/>
      <c r="T1617" s="171">
        <f>VLOOKUP(VLOOKUP(G1617,Ma_KH!$A:$R,18,0)&amp;K1617,Gia_MB!$A:$F,6,0)</f>
        <v>111058</v>
      </c>
      <c r="U1617" s="172">
        <f t="shared" si="163"/>
        <v>666348</v>
      </c>
      <c r="V1617" s="171"/>
      <c r="W1617" s="173">
        <f t="shared" si="164"/>
        <v>0</v>
      </c>
      <c r="X1617" s="174" t="str">
        <f t="shared" si="165"/>
        <v>8</v>
      </c>
      <c r="Y1617" s="171"/>
      <c r="Z1617" s="172">
        <f t="shared" si="166"/>
        <v>53307.840000000004</v>
      </c>
      <c r="AA1617" s="175">
        <f>VLOOKUP(G1617,Ma_KH!$A:$R,14,0)</f>
        <v>60</v>
      </c>
    </row>
    <row r="1618" spans="1:27" hidden="1" x14ac:dyDescent="0.25">
      <c r="A1618" s="176">
        <v>45993</v>
      </c>
      <c r="B1618" s="177">
        <v>4180767984</v>
      </c>
      <c r="C1618" s="178" t="s">
        <v>7767</v>
      </c>
      <c r="D1618" s="179">
        <v>45995</v>
      </c>
      <c r="E1618" s="180"/>
      <c r="F1618" s="178"/>
      <c r="G1618" s="32" t="s">
        <v>7799</v>
      </c>
      <c r="H1618" s="180"/>
      <c r="I1618" s="177" t="s">
        <v>8008</v>
      </c>
      <c r="J1618" s="182" t="s">
        <v>7234</v>
      </c>
      <c r="K1618" s="332" t="s">
        <v>7187</v>
      </c>
      <c r="L1618" s="21" t="str">
        <f>VLOOKUP($K1618,TONG_SL!$A:$D,2,0)</f>
        <v>Chân giò heo muối 300g</v>
      </c>
      <c r="N1618" s="21" t="str">
        <f t="shared" si="162"/>
        <v>K-C6</v>
      </c>
      <c r="Q1618" s="21" t="str">
        <f>VLOOKUP(K1618,TONG_SL!$A:$D,3,0)</f>
        <v>Túi</v>
      </c>
      <c r="R1618" s="106">
        <v>10</v>
      </c>
      <c r="S1618" s="171"/>
      <c r="T1618" s="171">
        <f>VLOOKUP(VLOOKUP(G1618,Ma_KH!$A:$R,18,0)&amp;K1618,Gia_MB!$A:$F,6,0)</f>
        <v>73431</v>
      </c>
      <c r="U1618" s="172">
        <f t="shared" si="163"/>
        <v>734310</v>
      </c>
      <c r="V1618" s="171"/>
      <c r="W1618" s="173">
        <f t="shared" si="164"/>
        <v>0</v>
      </c>
      <c r="X1618" s="174" t="str">
        <f t="shared" si="165"/>
        <v>8</v>
      </c>
      <c r="Y1618" s="171"/>
      <c r="Z1618" s="172">
        <f t="shared" si="166"/>
        <v>58744.800000000003</v>
      </c>
      <c r="AA1618" s="175">
        <f>VLOOKUP(G1618,Ma_KH!$A:$R,14,0)</f>
        <v>60</v>
      </c>
    </row>
    <row r="1619" spans="1:27" hidden="1" x14ac:dyDescent="0.25">
      <c r="A1619" s="176">
        <v>45993</v>
      </c>
      <c r="B1619" s="177">
        <v>4180767984</v>
      </c>
      <c r="C1619" s="178" t="s">
        <v>7767</v>
      </c>
      <c r="D1619" s="179">
        <v>45995</v>
      </c>
      <c r="E1619" s="180"/>
      <c r="F1619" s="178"/>
      <c r="G1619" s="32" t="s">
        <v>7799</v>
      </c>
      <c r="H1619" s="180"/>
      <c r="I1619" s="177" t="s">
        <v>8008</v>
      </c>
      <c r="J1619" s="182" t="s">
        <v>7234</v>
      </c>
      <c r="K1619" s="332" t="s">
        <v>48</v>
      </c>
      <c r="L1619" s="21" t="str">
        <f>VLOOKUP($K1619,TONG_SL!$A:$D,2,0)</f>
        <v>Mọc Nấm Hương 250g</v>
      </c>
      <c r="N1619" s="21" t="str">
        <f t="shared" si="162"/>
        <v>K-C6</v>
      </c>
      <c r="Q1619" s="21" t="str">
        <f>VLOOKUP(K1619,TONG_SL!$A:$D,3,0)</f>
        <v>Túi</v>
      </c>
      <c r="R1619" s="106">
        <v>6</v>
      </c>
      <c r="S1619" s="171"/>
      <c r="T1619" s="171">
        <f>VLOOKUP(VLOOKUP(G1619,Ma_KH!$A:$R,18,0)&amp;K1619,Gia_MB!$A:$F,6,0)</f>
        <v>46000</v>
      </c>
      <c r="U1619" s="172">
        <f t="shared" si="163"/>
        <v>276000</v>
      </c>
      <c r="V1619" s="171"/>
      <c r="W1619" s="173">
        <f t="shared" si="164"/>
        <v>0</v>
      </c>
      <c r="X1619" s="174" t="str">
        <f t="shared" si="165"/>
        <v>8</v>
      </c>
      <c r="Y1619" s="171"/>
      <c r="Z1619" s="172">
        <f t="shared" si="166"/>
        <v>22080</v>
      </c>
      <c r="AA1619" s="175">
        <f>VLOOKUP(G1619,Ma_KH!$A:$R,14,0)</f>
        <v>60</v>
      </c>
    </row>
    <row r="1620" spans="1:27" hidden="1" x14ac:dyDescent="0.25">
      <c r="A1620" s="176">
        <v>45993</v>
      </c>
      <c r="B1620" s="177">
        <v>4180767984</v>
      </c>
      <c r="C1620" s="178" t="s">
        <v>7767</v>
      </c>
      <c r="D1620" s="179">
        <v>45995</v>
      </c>
      <c r="E1620" s="180"/>
      <c r="F1620" s="178"/>
      <c r="G1620" s="32" t="s">
        <v>7799</v>
      </c>
      <c r="H1620" s="180"/>
      <c r="I1620" s="177" t="s">
        <v>8008</v>
      </c>
      <c r="J1620" s="182" t="s">
        <v>7234</v>
      </c>
      <c r="K1620" s="332" t="s">
        <v>7821</v>
      </c>
      <c r="L1620" s="21" t="str">
        <f>VLOOKUP($K1620,TONG_SL!$A:$D,2,0)</f>
        <v>Giò sụn gà 250g</v>
      </c>
      <c r="N1620" s="21" t="str">
        <f t="shared" si="162"/>
        <v>K-C6</v>
      </c>
      <c r="Q1620" s="21" t="str">
        <f>VLOOKUP(K1620,TONG_SL!$A:$D,3,0)</f>
        <v>Túi</v>
      </c>
      <c r="R1620" s="106">
        <v>6</v>
      </c>
      <c r="S1620" s="171"/>
      <c r="T1620" s="171">
        <f>VLOOKUP(VLOOKUP(G1620,Ma_KH!$A:$R,18,0)&amp;K1620,Gia_MB!$A:$F,6,0)</f>
        <v>50400</v>
      </c>
      <c r="U1620" s="172">
        <f t="shared" si="163"/>
        <v>302400</v>
      </c>
      <c r="V1620" s="171"/>
      <c r="W1620" s="173">
        <f t="shared" si="164"/>
        <v>0</v>
      </c>
      <c r="X1620" s="174" t="str">
        <f t="shared" si="165"/>
        <v>8</v>
      </c>
      <c r="Y1620" s="171"/>
      <c r="Z1620" s="172">
        <f t="shared" si="166"/>
        <v>24192</v>
      </c>
      <c r="AA1620" s="175">
        <f>VLOOKUP(G1620,Ma_KH!$A:$R,14,0)</f>
        <v>60</v>
      </c>
    </row>
    <row r="1621" spans="1:27" hidden="1" x14ac:dyDescent="0.25">
      <c r="A1621" s="176">
        <v>45993</v>
      </c>
      <c r="B1621" s="177">
        <v>4180767984</v>
      </c>
      <c r="C1621" s="178" t="s">
        <v>7767</v>
      </c>
      <c r="D1621" s="179">
        <v>45995</v>
      </c>
      <c r="E1621" s="180"/>
      <c r="F1621" s="178"/>
      <c r="G1621" s="32" t="s">
        <v>7799</v>
      </c>
      <c r="H1621" s="180"/>
      <c r="I1621" s="177" t="s">
        <v>8008</v>
      </c>
      <c r="J1621" s="182" t="s">
        <v>7234</v>
      </c>
      <c r="K1621" s="332" t="s">
        <v>7820</v>
      </c>
      <c r="L1621" s="21" t="str">
        <f>VLOOKUP($K1621,TONG_SL!$A:$D,2,0)</f>
        <v>Giò lụa cây 250g</v>
      </c>
      <c r="N1621" s="21" t="str">
        <f t="shared" si="162"/>
        <v>K-C6</v>
      </c>
      <c r="Q1621" s="21" t="str">
        <f>VLOOKUP(K1621,TONG_SL!$A:$D,3,0)</f>
        <v>Túi</v>
      </c>
      <c r="R1621" s="106">
        <v>6</v>
      </c>
      <c r="S1621" s="171"/>
      <c r="T1621" s="171">
        <f>VLOOKUP(VLOOKUP(G1621,Ma_KH!$A:$R,18,0)&amp;K1621,Gia_MB!$A:$F,6,0)</f>
        <v>49500</v>
      </c>
      <c r="U1621" s="172">
        <f t="shared" si="163"/>
        <v>297000</v>
      </c>
      <c r="V1621" s="171"/>
      <c r="W1621" s="173">
        <f t="shared" si="164"/>
        <v>0</v>
      </c>
      <c r="X1621" s="174" t="str">
        <f t="shared" si="165"/>
        <v>8</v>
      </c>
      <c r="Y1621" s="171"/>
      <c r="Z1621" s="172">
        <f t="shared" si="166"/>
        <v>23760</v>
      </c>
      <c r="AA1621" s="175">
        <f>VLOOKUP(G1621,Ma_KH!$A:$R,14,0)</f>
        <v>60</v>
      </c>
    </row>
    <row r="1622" spans="1:27" hidden="1" x14ac:dyDescent="0.25">
      <c r="A1622" s="176">
        <v>45993</v>
      </c>
      <c r="B1622" s="177">
        <v>4180767984</v>
      </c>
      <c r="C1622" s="178" t="s">
        <v>7767</v>
      </c>
      <c r="D1622" s="179">
        <v>45995</v>
      </c>
      <c r="E1622" s="180"/>
      <c r="F1622" s="178"/>
      <c r="G1622" s="32" t="s">
        <v>7799</v>
      </c>
      <c r="H1622" s="180"/>
      <c r="I1622" s="177" t="s">
        <v>8008</v>
      </c>
      <c r="J1622" s="182" t="s">
        <v>7234</v>
      </c>
      <c r="K1622" s="332" t="s">
        <v>7153</v>
      </c>
      <c r="L1622" s="21" t="str">
        <f>VLOOKUP($K1622,TONG_SL!$A:$D,2,0)</f>
        <v>Tai heo muối 200g</v>
      </c>
      <c r="N1622" s="21" t="str">
        <f t="shared" si="162"/>
        <v>K-C6</v>
      </c>
      <c r="Q1622" s="21" t="str">
        <f>VLOOKUP(K1622,TONG_SL!$A:$D,3,0)</f>
        <v>Túi</v>
      </c>
      <c r="R1622" s="106">
        <v>10</v>
      </c>
      <c r="S1622" s="171"/>
      <c r="T1622" s="171">
        <f>VLOOKUP(VLOOKUP(G1622,Ma_KH!$A:$R,18,0)&amp;K1622,Gia_MB!$A:$F,6,0)</f>
        <v>55595</v>
      </c>
      <c r="U1622" s="172">
        <f t="shared" si="163"/>
        <v>555950</v>
      </c>
      <c r="V1622" s="171"/>
      <c r="W1622" s="173">
        <f t="shared" si="164"/>
        <v>0</v>
      </c>
      <c r="X1622" s="174" t="str">
        <f t="shared" si="165"/>
        <v>8</v>
      </c>
      <c r="Y1622" s="171"/>
      <c r="Z1622" s="172">
        <f t="shared" si="166"/>
        <v>44476</v>
      </c>
      <c r="AA1622" s="175">
        <f>VLOOKUP(G1622,Ma_KH!$A:$R,14,0)</f>
        <v>60</v>
      </c>
    </row>
    <row r="1623" spans="1:27" hidden="1" x14ac:dyDescent="0.25">
      <c r="A1623" s="176">
        <v>45993</v>
      </c>
      <c r="B1623" s="177">
        <v>4180767984</v>
      </c>
      <c r="C1623" s="178" t="s">
        <v>7767</v>
      </c>
      <c r="D1623" s="179">
        <v>45995</v>
      </c>
      <c r="E1623" s="180"/>
      <c r="F1623" s="178"/>
      <c r="G1623" s="32" t="s">
        <v>7799</v>
      </c>
      <c r="H1623" s="180"/>
      <c r="I1623" s="177" t="s">
        <v>8008</v>
      </c>
      <c r="J1623" s="182" t="s">
        <v>7234</v>
      </c>
      <c r="K1623" s="332" t="s">
        <v>32</v>
      </c>
      <c r="L1623" s="21" t="str">
        <f>VLOOKUP($K1623,TONG_SL!$A:$D,2,0)</f>
        <v>Giò Tai Lưỡi Xào 250g</v>
      </c>
      <c r="N1623" s="21" t="str">
        <f t="shared" si="162"/>
        <v>K-C6</v>
      </c>
      <c r="Q1623" s="21" t="str">
        <f>VLOOKUP(K1623,TONG_SL!$A:$D,3,0)</f>
        <v>Túi</v>
      </c>
      <c r="R1623" s="106">
        <v>6</v>
      </c>
      <c r="S1623" s="171"/>
      <c r="T1623" s="171">
        <f>VLOOKUP(VLOOKUP(G1623,Ma_KH!$A:$R,18,0)&amp;K1623,Gia_MB!$A:$F,6,0)</f>
        <v>50182</v>
      </c>
      <c r="U1623" s="172">
        <f t="shared" si="163"/>
        <v>301092</v>
      </c>
      <c r="V1623" s="171"/>
      <c r="W1623" s="173">
        <f t="shared" si="164"/>
        <v>0</v>
      </c>
      <c r="X1623" s="174" t="str">
        <f t="shared" si="165"/>
        <v>8</v>
      </c>
      <c r="Y1623" s="171"/>
      <c r="Z1623" s="172">
        <f t="shared" si="166"/>
        <v>24087.360000000001</v>
      </c>
      <c r="AA1623" s="175">
        <f>VLOOKUP(G1623,Ma_KH!$A:$R,14,0)</f>
        <v>60</v>
      </c>
    </row>
    <row r="1624" spans="1:27" hidden="1" x14ac:dyDescent="0.25">
      <c r="A1624" s="176">
        <v>45993</v>
      </c>
      <c r="B1624" s="177">
        <v>4180767862</v>
      </c>
      <c r="C1624" s="178" t="s">
        <v>7767</v>
      </c>
      <c r="D1624" s="179">
        <v>45995</v>
      </c>
      <c r="E1624" s="180"/>
      <c r="F1624" s="178"/>
      <c r="G1624" s="32" t="s">
        <v>7799</v>
      </c>
      <c r="H1624" s="180"/>
      <c r="I1624" s="177" t="s">
        <v>8009</v>
      </c>
      <c r="J1624" s="182" t="s">
        <v>7234</v>
      </c>
      <c r="K1624" s="332" t="s">
        <v>32</v>
      </c>
      <c r="L1624" s="21" t="str">
        <f>VLOOKUP($K1624,TONG_SL!$A:$D,2,0)</f>
        <v>Giò Tai Lưỡi Xào 250g</v>
      </c>
      <c r="N1624" s="21" t="str">
        <f t="shared" si="162"/>
        <v>K-C6</v>
      </c>
      <c r="Q1624" s="21" t="str">
        <f>VLOOKUP(K1624,TONG_SL!$A:$D,3,0)</f>
        <v>Túi</v>
      </c>
      <c r="R1624" s="106">
        <v>6</v>
      </c>
      <c r="S1624" s="171"/>
      <c r="T1624" s="171">
        <f>VLOOKUP(VLOOKUP(G1624,Ma_KH!$A:$R,18,0)&amp;K1624,Gia_MB!$A:$F,6,0)</f>
        <v>50182</v>
      </c>
      <c r="U1624" s="172">
        <f t="shared" si="163"/>
        <v>301092</v>
      </c>
      <c r="V1624" s="171"/>
      <c r="W1624" s="173">
        <f t="shared" si="164"/>
        <v>0</v>
      </c>
      <c r="X1624" s="174" t="str">
        <f t="shared" si="165"/>
        <v>8</v>
      </c>
      <c r="Y1624" s="171"/>
      <c r="Z1624" s="172">
        <f t="shared" si="166"/>
        <v>24087.360000000001</v>
      </c>
      <c r="AA1624" s="175">
        <f>VLOOKUP(G1624,Ma_KH!$A:$R,14,0)</f>
        <v>60</v>
      </c>
    </row>
    <row r="1625" spans="1:27" hidden="1" x14ac:dyDescent="0.25">
      <c r="A1625" s="176">
        <v>45993</v>
      </c>
      <c r="B1625" s="177">
        <v>4180767862</v>
      </c>
      <c r="C1625" s="178" t="s">
        <v>7767</v>
      </c>
      <c r="D1625" s="179">
        <v>45995</v>
      </c>
      <c r="E1625" s="180"/>
      <c r="F1625" s="178"/>
      <c r="G1625" s="32" t="s">
        <v>7799</v>
      </c>
      <c r="H1625" s="180"/>
      <c r="I1625" s="177" t="s">
        <v>8009</v>
      </c>
      <c r="J1625" s="182" t="s">
        <v>7234</v>
      </c>
      <c r="K1625" s="332" t="s">
        <v>7154</v>
      </c>
      <c r="L1625" s="21" t="str">
        <f>VLOOKUP($K1625,TONG_SL!$A:$D,2,0)</f>
        <v>Chả cốm 300g</v>
      </c>
      <c r="N1625" s="21" t="str">
        <f t="shared" si="162"/>
        <v>K-C6</v>
      </c>
      <c r="Q1625" s="21" t="str">
        <f>VLOOKUP(K1625,TONG_SL!$A:$D,3,0)</f>
        <v>Túi</v>
      </c>
      <c r="R1625" s="106">
        <v>9</v>
      </c>
      <c r="S1625" s="171"/>
      <c r="T1625" s="171">
        <f>VLOOKUP(VLOOKUP(G1625,Ma_KH!$A:$R,18,0)&amp;K1625,Gia_MB!$A:$F,6,0)</f>
        <v>74250</v>
      </c>
      <c r="U1625" s="172">
        <f t="shared" si="163"/>
        <v>668250</v>
      </c>
      <c r="V1625" s="171"/>
      <c r="W1625" s="173">
        <f t="shared" si="164"/>
        <v>0</v>
      </c>
      <c r="X1625" s="174" t="str">
        <f t="shared" si="165"/>
        <v>8</v>
      </c>
      <c r="Y1625" s="171"/>
      <c r="Z1625" s="172">
        <f t="shared" si="166"/>
        <v>53460</v>
      </c>
      <c r="AA1625" s="175">
        <f>VLOOKUP(G1625,Ma_KH!$A:$R,14,0)</f>
        <v>60</v>
      </c>
    </row>
    <row r="1626" spans="1:27" hidden="1" x14ac:dyDescent="0.25">
      <c r="A1626" s="176">
        <v>45993</v>
      </c>
      <c r="B1626" s="177">
        <v>4180767862</v>
      </c>
      <c r="C1626" s="178" t="s">
        <v>7767</v>
      </c>
      <c r="D1626" s="179">
        <v>45995</v>
      </c>
      <c r="E1626" s="180"/>
      <c r="F1626" s="178"/>
      <c r="G1626" s="32" t="s">
        <v>7799</v>
      </c>
      <c r="H1626" s="180"/>
      <c r="I1626" s="177" t="s">
        <v>8009</v>
      </c>
      <c r="J1626" s="182" t="s">
        <v>7234</v>
      </c>
      <c r="K1626" s="332" t="s">
        <v>7153</v>
      </c>
      <c r="L1626" s="21" t="str">
        <f>VLOOKUP($K1626,TONG_SL!$A:$D,2,0)</f>
        <v>Tai heo muối 200g</v>
      </c>
      <c r="N1626" s="21" t="str">
        <f t="shared" si="162"/>
        <v>K-C6</v>
      </c>
      <c r="Q1626" s="21" t="str">
        <f>VLOOKUP(K1626,TONG_SL!$A:$D,3,0)</f>
        <v>Túi</v>
      </c>
      <c r="R1626" s="106">
        <v>6</v>
      </c>
      <c r="S1626" s="171"/>
      <c r="T1626" s="171">
        <f>VLOOKUP(VLOOKUP(G1626,Ma_KH!$A:$R,18,0)&amp;K1626,Gia_MB!$A:$F,6,0)</f>
        <v>55595</v>
      </c>
      <c r="U1626" s="172">
        <f t="shared" si="163"/>
        <v>333570</v>
      </c>
      <c r="V1626" s="171"/>
      <c r="W1626" s="173">
        <f t="shared" si="164"/>
        <v>0</v>
      </c>
      <c r="X1626" s="174" t="str">
        <f t="shared" si="165"/>
        <v>8</v>
      </c>
      <c r="Y1626" s="171"/>
      <c r="Z1626" s="172">
        <f t="shared" si="166"/>
        <v>26685.600000000002</v>
      </c>
      <c r="AA1626" s="175">
        <f>VLOOKUP(G1626,Ma_KH!$A:$R,14,0)</f>
        <v>60</v>
      </c>
    </row>
    <row r="1627" spans="1:27" hidden="1" x14ac:dyDescent="0.25">
      <c r="A1627" s="176">
        <v>45993</v>
      </c>
      <c r="B1627" s="177">
        <v>4180767862</v>
      </c>
      <c r="C1627" s="178" t="s">
        <v>7767</v>
      </c>
      <c r="D1627" s="179">
        <v>45995</v>
      </c>
      <c r="E1627" s="180"/>
      <c r="F1627" s="178"/>
      <c r="G1627" s="32" t="s">
        <v>7799</v>
      </c>
      <c r="H1627" s="180"/>
      <c r="I1627" s="177" t="s">
        <v>8009</v>
      </c>
      <c r="J1627" s="182" t="s">
        <v>7234</v>
      </c>
      <c r="K1627" s="332" t="s">
        <v>7187</v>
      </c>
      <c r="L1627" s="21" t="str">
        <f>VLOOKUP($K1627,TONG_SL!$A:$D,2,0)</f>
        <v>Chân giò heo muối 300g</v>
      </c>
      <c r="N1627" s="21" t="str">
        <f t="shared" si="162"/>
        <v>K-C6</v>
      </c>
      <c r="Q1627" s="21" t="str">
        <f>VLOOKUP(K1627,TONG_SL!$A:$D,3,0)</f>
        <v>Túi</v>
      </c>
      <c r="R1627" s="106">
        <v>15</v>
      </c>
      <c r="S1627" s="171"/>
      <c r="T1627" s="171">
        <f>VLOOKUP(VLOOKUP(G1627,Ma_KH!$A:$R,18,0)&amp;K1627,Gia_MB!$A:$F,6,0)</f>
        <v>73431</v>
      </c>
      <c r="U1627" s="172">
        <f t="shared" si="163"/>
        <v>1101465</v>
      </c>
      <c r="V1627" s="171"/>
      <c r="W1627" s="173">
        <f t="shared" si="164"/>
        <v>0</v>
      </c>
      <c r="X1627" s="174" t="str">
        <f t="shared" si="165"/>
        <v>8</v>
      </c>
      <c r="Y1627" s="171"/>
      <c r="Z1627" s="172">
        <f t="shared" si="166"/>
        <v>88117.2</v>
      </c>
      <c r="AA1627" s="175">
        <f>VLOOKUP(G1627,Ma_KH!$A:$R,14,0)</f>
        <v>60</v>
      </c>
    </row>
    <row r="1628" spans="1:27" hidden="1" x14ac:dyDescent="0.25">
      <c r="A1628" s="176">
        <v>45993</v>
      </c>
      <c r="B1628" s="177">
        <v>4180767862</v>
      </c>
      <c r="C1628" s="178" t="s">
        <v>7767</v>
      </c>
      <c r="D1628" s="179">
        <v>45995</v>
      </c>
      <c r="E1628" s="180"/>
      <c r="F1628" s="178"/>
      <c r="G1628" s="32" t="s">
        <v>7799</v>
      </c>
      <c r="H1628" s="180"/>
      <c r="I1628" s="177" t="s">
        <v>8009</v>
      </c>
      <c r="J1628" s="182" t="s">
        <v>7234</v>
      </c>
      <c r="K1628" s="332" t="s">
        <v>30</v>
      </c>
      <c r="L1628" s="21" t="str">
        <f>VLOOKUP($K1628,TONG_SL!$A:$D,2,0)</f>
        <v>Gà muối 500g</v>
      </c>
      <c r="N1628" s="21" t="str">
        <f t="shared" si="162"/>
        <v>K-C6</v>
      </c>
      <c r="Q1628" s="21" t="str">
        <f>VLOOKUP(K1628,TONG_SL!$A:$D,3,0)</f>
        <v>Túi</v>
      </c>
      <c r="R1628" s="106">
        <v>6</v>
      </c>
      <c r="S1628" s="171"/>
      <c r="T1628" s="171">
        <f>VLOOKUP(VLOOKUP(G1628,Ma_KH!$A:$R,18,0)&amp;K1628,Gia_MB!$A:$F,6,0)</f>
        <v>111058</v>
      </c>
      <c r="U1628" s="172">
        <f t="shared" si="163"/>
        <v>666348</v>
      </c>
      <c r="V1628" s="171"/>
      <c r="W1628" s="173">
        <f t="shared" si="164"/>
        <v>0</v>
      </c>
      <c r="X1628" s="174" t="str">
        <f t="shared" si="165"/>
        <v>8</v>
      </c>
      <c r="Y1628" s="171"/>
      <c r="Z1628" s="172">
        <f t="shared" si="166"/>
        <v>53307.840000000004</v>
      </c>
      <c r="AA1628" s="175">
        <f>VLOOKUP(G1628,Ma_KH!$A:$R,14,0)</f>
        <v>60</v>
      </c>
    </row>
    <row r="1629" spans="1:27" hidden="1" x14ac:dyDescent="0.25">
      <c r="A1629" s="176">
        <v>45993</v>
      </c>
      <c r="B1629" s="177">
        <v>4180767862</v>
      </c>
      <c r="C1629" s="178" t="s">
        <v>7767</v>
      </c>
      <c r="D1629" s="179">
        <v>45995</v>
      </c>
      <c r="E1629" s="180"/>
      <c r="F1629" s="178"/>
      <c r="G1629" s="32" t="s">
        <v>7799</v>
      </c>
      <c r="H1629" s="180"/>
      <c r="I1629" s="177" t="s">
        <v>8009</v>
      </c>
      <c r="J1629" s="182" t="s">
        <v>7234</v>
      </c>
      <c r="K1629" s="332" t="s">
        <v>48</v>
      </c>
      <c r="L1629" s="21" t="str">
        <f>VLOOKUP($K1629,TONG_SL!$A:$D,2,0)</f>
        <v>Mọc Nấm Hương 250g</v>
      </c>
      <c r="N1629" s="21" t="str">
        <f t="shared" si="162"/>
        <v>K-C6</v>
      </c>
      <c r="Q1629" s="21" t="str">
        <f>VLOOKUP(K1629,TONG_SL!$A:$D,3,0)</f>
        <v>Túi</v>
      </c>
      <c r="R1629" s="106">
        <v>6</v>
      </c>
      <c r="S1629" s="171"/>
      <c r="T1629" s="171">
        <f>VLOOKUP(VLOOKUP(G1629,Ma_KH!$A:$R,18,0)&amp;K1629,Gia_MB!$A:$F,6,0)</f>
        <v>46000</v>
      </c>
      <c r="U1629" s="172">
        <f t="shared" si="163"/>
        <v>276000</v>
      </c>
      <c r="V1629" s="171"/>
      <c r="W1629" s="173">
        <f t="shared" si="164"/>
        <v>0</v>
      </c>
      <c r="X1629" s="174" t="str">
        <f t="shared" si="165"/>
        <v>8</v>
      </c>
      <c r="Y1629" s="171"/>
      <c r="Z1629" s="172">
        <f t="shared" si="166"/>
        <v>22080</v>
      </c>
      <c r="AA1629" s="175">
        <f>VLOOKUP(G1629,Ma_KH!$A:$R,14,0)</f>
        <v>60</v>
      </c>
    </row>
    <row r="1630" spans="1:27" hidden="1" x14ac:dyDescent="0.25">
      <c r="A1630" s="176">
        <v>45993</v>
      </c>
      <c r="B1630" s="177">
        <v>4180767862</v>
      </c>
      <c r="C1630" s="178" t="s">
        <v>7767</v>
      </c>
      <c r="D1630" s="179">
        <v>45995</v>
      </c>
      <c r="E1630" s="180"/>
      <c r="F1630" s="178"/>
      <c r="G1630" s="32" t="s">
        <v>7799</v>
      </c>
      <c r="H1630" s="180"/>
      <c r="I1630" s="177" t="s">
        <v>8009</v>
      </c>
      <c r="J1630" s="182" t="s">
        <v>7234</v>
      </c>
      <c r="K1630" s="332" t="s">
        <v>7820</v>
      </c>
      <c r="L1630" s="21" t="str">
        <f>VLOOKUP($K1630,TONG_SL!$A:$D,2,0)</f>
        <v>Giò lụa cây 250g</v>
      </c>
      <c r="N1630" s="21" t="str">
        <f t="shared" si="162"/>
        <v>K-C6</v>
      </c>
      <c r="Q1630" s="21" t="str">
        <f>VLOOKUP(K1630,TONG_SL!$A:$D,3,0)</f>
        <v>Túi</v>
      </c>
      <c r="R1630" s="106">
        <v>6</v>
      </c>
      <c r="S1630" s="171"/>
      <c r="T1630" s="171">
        <f>VLOOKUP(VLOOKUP(G1630,Ma_KH!$A:$R,18,0)&amp;K1630,Gia_MB!$A:$F,6,0)</f>
        <v>49500</v>
      </c>
      <c r="U1630" s="172">
        <f t="shared" si="163"/>
        <v>297000</v>
      </c>
      <c r="V1630" s="171"/>
      <c r="W1630" s="173">
        <f t="shared" si="164"/>
        <v>0</v>
      </c>
      <c r="X1630" s="174" t="str">
        <f t="shared" si="165"/>
        <v>8</v>
      </c>
      <c r="Y1630" s="171"/>
      <c r="Z1630" s="172">
        <f t="shared" si="166"/>
        <v>23760</v>
      </c>
      <c r="AA1630" s="175">
        <f>VLOOKUP(G1630,Ma_KH!$A:$R,14,0)</f>
        <v>60</v>
      </c>
    </row>
    <row r="1631" spans="1:27" hidden="1" x14ac:dyDescent="0.25">
      <c r="A1631" s="176">
        <v>45993</v>
      </c>
      <c r="B1631" s="177">
        <v>4180767862</v>
      </c>
      <c r="C1631" s="178" t="s">
        <v>7767</v>
      </c>
      <c r="D1631" s="179">
        <v>45995</v>
      </c>
      <c r="E1631" s="180"/>
      <c r="F1631" s="178"/>
      <c r="G1631" s="32" t="s">
        <v>7799</v>
      </c>
      <c r="H1631" s="180"/>
      <c r="I1631" s="177" t="s">
        <v>8009</v>
      </c>
      <c r="J1631" s="182" t="s">
        <v>7234</v>
      </c>
      <c r="K1631" s="332" t="s">
        <v>7821</v>
      </c>
      <c r="L1631" s="21" t="str">
        <f>VLOOKUP($K1631,TONG_SL!$A:$D,2,0)</f>
        <v>Giò sụn gà 250g</v>
      </c>
      <c r="N1631" s="21" t="str">
        <f t="shared" si="162"/>
        <v>K-C6</v>
      </c>
      <c r="Q1631" s="21" t="str">
        <f>VLOOKUP(K1631,TONG_SL!$A:$D,3,0)</f>
        <v>Túi</v>
      </c>
      <c r="R1631" s="106">
        <v>6</v>
      </c>
      <c r="S1631" s="171"/>
      <c r="T1631" s="171">
        <f>VLOOKUP(VLOOKUP(G1631,Ma_KH!$A:$R,18,0)&amp;K1631,Gia_MB!$A:$F,6,0)</f>
        <v>50400</v>
      </c>
      <c r="U1631" s="172">
        <f t="shared" si="163"/>
        <v>302400</v>
      </c>
      <c r="V1631" s="171"/>
      <c r="W1631" s="173">
        <f t="shared" si="164"/>
        <v>0</v>
      </c>
      <c r="X1631" s="174" t="str">
        <f t="shared" si="165"/>
        <v>8</v>
      </c>
      <c r="Y1631" s="171"/>
      <c r="Z1631" s="172">
        <f t="shared" si="166"/>
        <v>24192</v>
      </c>
      <c r="AA1631" s="175">
        <f>VLOOKUP(G1631,Ma_KH!$A:$R,14,0)</f>
        <v>60</v>
      </c>
    </row>
    <row r="1632" spans="1:27" hidden="1" x14ac:dyDescent="0.25">
      <c r="A1632" s="176">
        <v>45993</v>
      </c>
      <c r="B1632" s="177">
        <v>4180768007</v>
      </c>
      <c r="C1632" s="178" t="s">
        <v>7767</v>
      </c>
      <c r="D1632" s="179">
        <v>45995</v>
      </c>
      <c r="E1632" s="180"/>
      <c r="F1632" s="178"/>
      <c r="G1632" s="32" t="s">
        <v>7799</v>
      </c>
      <c r="H1632" s="180"/>
      <c r="I1632" s="177" t="s">
        <v>8010</v>
      </c>
      <c r="J1632" s="182" t="s">
        <v>7234</v>
      </c>
      <c r="K1632" s="332" t="s">
        <v>7154</v>
      </c>
      <c r="L1632" s="21" t="str">
        <f>VLOOKUP($K1632,TONG_SL!$A:$D,2,0)</f>
        <v>Chả cốm 300g</v>
      </c>
      <c r="N1632" s="21" t="str">
        <f t="shared" si="162"/>
        <v>K-C6</v>
      </c>
      <c r="Q1632" s="21" t="str">
        <f>VLOOKUP(K1632,TONG_SL!$A:$D,3,0)</f>
        <v>Túi</v>
      </c>
      <c r="R1632" s="106">
        <v>6</v>
      </c>
      <c r="S1632" s="171"/>
      <c r="T1632" s="171">
        <f>VLOOKUP(VLOOKUP(G1632,Ma_KH!$A:$R,18,0)&amp;K1632,Gia_MB!$A:$F,6,0)</f>
        <v>74250</v>
      </c>
      <c r="U1632" s="172">
        <f t="shared" si="163"/>
        <v>445500</v>
      </c>
      <c r="V1632" s="171"/>
      <c r="W1632" s="173">
        <f t="shared" si="164"/>
        <v>0</v>
      </c>
      <c r="X1632" s="174" t="str">
        <f t="shared" si="165"/>
        <v>8</v>
      </c>
      <c r="Y1632" s="171"/>
      <c r="Z1632" s="172">
        <f t="shared" si="166"/>
        <v>35640</v>
      </c>
      <c r="AA1632" s="175">
        <f>VLOOKUP(G1632,Ma_KH!$A:$R,14,0)</f>
        <v>60</v>
      </c>
    </row>
    <row r="1633" spans="1:27" hidden="1" x14ac:dyDescent="0.25">
      <c r="A1633" s="176">
        <v>45993</v>
      </c>
      <c r="B1633" s="177">
        <v>4180768007</v>
      </c>
      <c r="C1633" s="178" t="s">
        <v>7767</v>
      </c>
      <c r="D1633" s="179">
        <v>45995</v>
      </c>
      <c r="E1633" s="180"/>
      <c r="F1633" s="178"/>
      <c r="G1633" s="32" t="s">
        <v>7799</v>
      </c>
      <c r="H1633" s="180"/>
      <c r="I1633" s="177" t="s">
        <v>8010</v>
      </c>
      <c r="J1633" s="182" t="s">
        <v>7234</v>
      </c>
      <c r="K1633" s="332" t="s">
        <v>48</v>
      </c>
      <c r="L1633" s="21" t="str">
        <f>VLOOKUP($K1633,TONG_SL!$A:$D,2,0)</f>
        <v>Mọc Nấm Hương 250g</v>
      </c>
      <c r="N1633" s="21" t="str">
        <f t="shared" si="162"/>
        <v>K-C6</v>
      </c>
      <c r="Q1633" s="21" t="str">
        <f>VLOOKUP(K1633,TONG_SL!$A:$D,3,0)</f>
        <v>Túi</v>
      </c>
      <c r="R1633" s="106">
        <v>6</v>
      </c>
      <c r="S1633" s="171"/>
      <c r="T1633" s="171">
        <f>VLOOKUP(VLOOKUP(G1633,Ma_KH!$A:$R,18,0)&amp;K1633,Gia_MB!$A:$F,6,0)</f>
        <v>46000</v>
      </c>
      <c r="U1633" s="172">
        <f t="shared" si="163"/>
        <v>276000</v>
      </c>
      <c r="V1633" s="171"/>
      <c r="W1633" s="173">
        <f t="shared" si="164"/>
        <v>0</v>
      </c>
      <c r="X1633" s="174" t="str">
        <f t="shared" si="165"/>
        <v>8</v>
      </c>
      <c r="Y1633" s="171"/>
      <c r="Z1633" s="172">
        <f t="shared" si="166"/>
        <v>22080</v>
      </c>
      <c r="AA1633" s="175">
        <f>VLOOKUP(G1633,Ma_KH!$A:$R,14,0)</f>
        <v>60</v>
      </c>
    </row>
    <row r="1634" spans="1:27" hidden="1" x14ac:dyDescent="0.25">
      <c r="A1634" s="176">
        <v>45993</v>
      </c>
      <c r="B1634" s="177">
        <v>4180768007</v>
      </c>
      <c r="C1634" s="178" t="s">
        <v>7767</v>
      </c>
      <c r="D1634" s="179">
        <v>45995</v>
      </c>
      <c r="E1634" s="180"/>
      <c r="F1634" s="178"/>
      <c r="G1634" s="32" t="s">
        <v>7799</v>
      </c>
      <c r="H1634" s="180"/>
      <c r="I1634" s="177" t="s">
        <v>8010</v>
      </c>
      <c r="J1634" s="182" t="s">
        <v>7234</v>
      </c>
      <c r="K1634" s="332" t="s">
        <v>32</v>
      </c>
      <c r="L1634" s="21" t="str">
        <f>VLOOKUP($K1634,TONG_SL!$A:$D,2,0)</f>
        <v>Giò Tai Lưỡi Xào 250g</v>
      </c>
      <c r="N1634" s="21" t="str">
        <f t="shared" si="162"/>
        <v>K-C6</v>
      </c>
      <c r="Q1634" s="21" t="str">
        <f>VLOOKUP(K1634,TONG_SL!$A:$D,3,0)</f>
        <v>Túi</v>
      </c>
      <c r="R1634" s="106">
        <v>6</v>
      </c>
      <c r="S1634" s="171"/>
      <c r="T1634" s="171">
        <f>VLOOKUP(VLOOKUP(G1634,Ma_KH!$A:$R,18,0)&amp;K1634,Gia_MB!$A:$F,6,0)</f>
        <v>50182</v>
      </c>
      <c r="U1634" s="172">
        <f t="shared" si="163"/>
        <v>301092</v>
      </c>
      <c r="V1634" s="171"/>
      <c r="W1634" s="173">
        <f t="shared" si="164"/>
        <v>0</v>
      </c>
      <c r="X1634" s="174" t="str">
        <f t="shared" si="165"/>
        <v>8</v>
      </c>
      <c r="Y1634" s="171"/>
      <c r="Z1634" s="172">
        <f t="shared" si="166"/>
        <v>24087.360000000001</v>
      </c>
      <c r="AA1634" s="175">
        <f>VLOOKUP(G1634,Ma_KH!$A:$R,14,0)</f>
        <v>60</v>
      </c>
    </row>
    <row r="1635" spans="1:27" hidden="1" x14ac:dyDescent="0.25">
      <c r="A1635" s="176">
        <v>45993</v>
      </c>
      <c r="B1635" s="177">
        <v>4180768007</v>
      </c>
      <c r="C1635" s="178" t="s">
        <v>7767</v>
      </c>
      <c r="D1635" s="179">
        <v>45995</v>
      </c>
      <c r="E1635" s="180"/>
      <c r="F1635" s="178"/>
      <c r="G1635" s="32" t="s">
        <v>7799</v>
      </c>
      <c r="H1635" s="180"/>
      <c r="I1635" s="177" t="s">
        <v>8010</v>
      </c>
      <c r="J1635" s="182" t="s">
        <v>7234</v>
      </c>
      <c r="K1635" s="332" t="s">
        <v>7820</v>
      </c>
      <c r="L1635" s="21" t="str">
        <f>VLOOKUP($K1635,TONG_SL!$A:$D,2,0)</f>
        <v>Giò lụa cây 250g</v>
      </c>
      <c r="N1635" s="21" t="str">
        <f t="shared" si="162"/>
        <v>K-C6</v>
      </c>
      <c r="Q1635" s="21" t="str">
        <f>VLOOKUP(K1635,TONG_SL!$A:$D,3,0)</f>
        <v>Túi</v>
      </c>
      <c r="R1635" s="106">
        <v>4</v>
      </c>
      <c r="S1635" s="171"/>
      <c r="T1635" s="171">
        <f>VLOOKUP(VLOOKUP(G1635,Ma_KH!$A:$R,18,0)&amp;K1635,Gia_MB!$A:$F,6,0)</f>
        <v>49500</v>
      </c>
      <c r="U1635" s="172">
        <f t="shared" si="163"/>
        <v>198000</v>
      </c>
      <c r="V1635" s="171"/>
      <c r="W1635" s="173">
        <f t="shared" si="164"/>
        <v>0</v>
      </c>
      <c r="X1635" s="174" t="str">
        <f t="shared" si="165"/>
        <v>8</v>
      </c>
      <c r="Y1635" s="171"/>
      <c r="Z1635" s="172">
        <f t="shared" si="166"/>
        <v>15840</v>
      </c>
      <c r="AA1635" s="175">
        <f>VLOOKUP(G1635,Ma_KH!$A:$R,14,0)</f>
        <v>60</v>
      </c>
    </row>
    <row r="1636" spans="1:27" hidden="1" x14ac:dyDescent="0.25">
      <c r="A1636" s="176">
        <v>45993</v>
      </c>
      <c r="B1636" s="177">
        <v>4180768007</v>
      </c>
      <c r="C1636" s="178" t="s">
        <v>7767</v>
      </c>
      <c r="D1636" s="179">
        <v>45995</v>
      </c>
      <c r="E1636" s="180"/>
      <c r="F1636" s="178"/>
      <c r="G1636" s="32" t="s">
        <v>7799</v>
      </c>
      <c r="H1636" s="180"/>
      <c r="I1636" s="177" t="s">
        <v>8010</v>
      </c>
      <c r="J1636" s="182" t="s">
        <v>7234</v>
      </c>
      <c r="K1636" s="332" t="s">
        <v>7187</v>
      </c>
      <c r="L1636" s="21" t="str">
        <f>VLOOKUP($K1636,TONG_SL!$A:$D,2,0)</f>
        <v>Chân giò heo muối 300g</v>
      </c>
      <c r="N1636" s="21" t="str">
        <f t="shared" si="162"/>
        <v>K-C6</v>
      </c>
      <c r="Q1636" s="21" t="str">
        <f>VLOOKUP(K1636,TONG_SL!$A:$D,3,0)</f>
        <v>Túi</v>
      </c>
      <c r="R1636" s="106">
        <v>10</v>
      </c>
      <c r="S1636" s="171"/>
      <c r="T1636" s="171">
        <f>VLOOKUP(VLOOKUP(G1636,Ma_KH!$A:$R,18,0)&amp;K1636,Gia_MB!$A:$F,6,0)</f>
        <v>73431</v>
      </c>
      <c r="U1636" s="172">
        <f t="shared" si="163"/>
        <v>734310</v>
      </c>
      <c r="V1636" s="171"/>
      <c r="W1636" s="173">
        <f t="shared" si="164"/>
        <v>0</v>
      </c>
      <c r="X1636" s="174" t="str">
        <f t="shared" si="165"/>
        <v>8</v>
      </c>
      <c r="Y1636" s="171"/>
      <c r="Z1636" s="172">
        <f t="shared" si="166"/>
        <v>58744.800000000003</v>
      </c>
      <c r="AA1636" s="175">
        <f>VLOOKUP(G1636,Ma_KH!$A:$R,14,0)</f>
        <v>60</v>
      </c>
    </row>
    <row r="1637" spans="1:27" hidden="1" x14ac:dyDescent="0.25">
      <c r="A1637" s="176">
        <v>45993</v>
      </c>
      <c r="B1637" s="177">
        <v>4180768007</v>
      </c>
      <c r="C1637" s="178" t="s">
        <v>7767</v>
      </c>
      <c r="D1637" s="179">
        <v>45995</v>
      </c>
      <c r="E1637" s="180"/>
      <c r="F1637" s="178"/>
      <c r="G1637" s="32" t="s">
        <v>7799</v>
      </c>
      <c r="H1637" s="180"/>
      <c r="I1637" s="177" t="s">
        <v>8010</v>
      </c>
      <c r="J1637" s="182" t="s">
        <v>7234</v>
      </c>
      <c r="K1637" s="332" t="s">
        <v>7153</v>
      </c>
      <c r="L1637" s="21" t="str">
        <f>VLOOKUP($K1637,TONG_SL!$A:$D,2,0)</f>
        <v>Tai heo muối 200g</v>
      </c>
      <c r="N1637" s="21" t="str">
        <f t="shared" si="162"/>
        <v>K-C6</v>
      </c>
      <c r="Q1637" s="21" t="str">
        <f>VLOOKUP(K1637,TONG_SL!$A:$D,3,0)</f>
        <v>Túi</v>
      </c>
      <c r="R1637" s="106">
        <v>6</v>
      </c>
      <c r="S1637" s="171"/>
      <c r="T1637" s="171">
        <f>VLOOKUP(VLOOKUP(G1637,Ma_KH!$A:$R,18,0)&amp;K1637,Gia_MB!$A:$F,6,0)</f>
        <v>55595</v>
      </c>
      <c r="U1637" s="172">
        <f t="shared" si="163"/>
        <v>333570</v>
      </c>
      <c r="V1637" s="171"/>
      <c r="W1637" s="173">
        <f t="shared" si="164"/>
        <v>0</v>
      </c>
      <c r="X1637" s="174" t="str">
        <f t="shared" si="165"/>
        <v>8</v>
      </c>
      <c r="Y1637" s="171"/>
      <c r="Z1637" s="172">
        <f t="shared" si="166"/>
        <v>26685.600000000002</v>
      </c>
      <c r="AA1637" s="175">
        <f>VLOOKUP(G1637,Ma_KH!$A:$R,14,0)</f>
        <v>60</v>
      </c>
    </row>
    <row r="1638" spans="1:27" hidden="1" x14ac:dyDescent="0.25">
      <c r="A1638" s="176">
        <v>45993</v>
      </c>
      <c r="B1638" s="177">
        <v>4180768007</v>
      </c>
      <c r="C1638" s="178" t="s">
        <v>7767</v>
      </c>
      <c r="D1638" s="179">
        <v>45995</v>
      </c>
      <c r="E1638" s="180"/>
      <c r="F1638" s="178"/>
      <c r="G1638" s="32" t="s">
        <v>7799</v>
      </c>
      <c r="H1638" s="180"/>
      <c r="I1638" s="177" t="s">
        <v>8010</v>
      </c>
      <c r="J1638" s="182" t="s">
        <v>7234</v>
      </c>
      <c r="K1638" s="332" t="s">
        <v>30</v>
      </c>
      <c r="L1638" s="21" t="str">
        <f>VLOOKUP($K1638,TONG_SL!$A:$D,2,0)</f>
        <v>Gà muối 500g</v>
      </c>
      <c r="N1638" s="21" t="str">
        <f t="shared" si="162"/>
        <v>K-C6</v>
      </c>
      <c r="Q1638" s="21" t="str">
        <f>VLOOKUP(K1638,TONG_SL!$A:$D,3,0)</f>
        <v>Túi</v>
      </c>
      <c r="R1638" s="106">
        <v>10</v>
      </c>
      <c r="S1638" s="171"/>
      <c r="T1638" s="171">
        <f>VLOOKUP(VLOOKUP(G1638,Ma_KH!$A:$R,18,0)&amp;K1638,Gia_MB!$A:$F,6,0)</f>
        <v>111058</v>
      </c>
      <c r="U1638" s="172">
        <f t="shared" si="163"/>
        <v>1110580</v>
      </c>
      <c r="V1638" s="171"/>
      <c r="W1638" s="173">
        <f t="shared" si="164"/>
        <v>0</v>
      </c>
      <c r="X1638" s="174" t="str">
        <f t="shared" si="165"/>
        <v>8</v>
      </c>
      <c r="Y1638" s="171"/>
      <c r="Z1638" s="172">
        <f t="shared" si="166"/>
        <v>88846.400000000009</v>
      </c>
      <c r="AA1638" s="175">
        <f>VLOOKUP(G1638,Ma_KH!$A:$R,14,0)</f>
        <v>60</v>
      </c>
    </row>
    <row r="1639" spans="1:27" hidden="1" x14ac:dyDescent="0.25">
      <c r="A1639" s="176">
        <v>45993</v>
      </c>
      <c r="B1639" s="177">
        <v>4180768007</v>
      </c>
      <c r="C1639" s="178" t="s">
        <v>7767</v>
      </c>
      <c r="D1639" s="179">
        <v>45995</v>
      </c>
      <c r="E1639" s="180"/>
      <c r="F1639" s="178"/>
      <c r="G1639" s="32" t="s">
        <v>7799</v>
      </c>
      <c r="H1639" s="180"/>
      <c r="I1639" s="177" t="s">
        <v>8010</v>
      </c>
      <c r="J1639" s="182" t="s">
        <v>7234</v>
      </c>
      <c r="K1639" s="332" t="s">
        <v>7821</v>
      </c>
      <c r="L1639" s="21" t="str">
        <f>VLOOKUP($K1639,TONG_SL!$A:$D,2,0)</f>
        <v>Giò sụn gà 250g</v>
      </c>
      <c r="N1639" s="21" t="str">
        <f t="shared" si="162"/>
        <v>K-C6</v>
      </c>
      <c r="Q1639" s="21" t="str">
        <f>VLOOKUP(K1639,TONG_SL!$A:$D,3,0)</f>
        <v>Túi</v>
      </c>
      <c r="R1639" s="106">
        <v>4</v>
      </c>
      <c r="S1639" s="171"/>
      <c r="T1639" s="171">
        <f>VLOOKUP(VLOOKUP(G1639,Ma_KH!$A:$R,18,0)&amp;K1639,Gia_MB!$A:$F,6,0)</f>
        <v>50400</v>
      </c>
      <c r="U1639" s="172">
        <f t="shared" si="163"/>
        <v>201600</v>
      </c>
      <c r="V1639" s="171"/>
      <c r="W1639" s="173">
        <f t="shared" si="164"/>
        <v>0</v>
      </c>
      <c r="X1639" s="174" t="str">
        <f t="shared" si="165"/>
        <v>8</v>
      </c>
      <c r="Y1639" s="171"/>
      <c r="Z1639" s="172">
        <f t="shared" si="166"/>
        <v>16128</v>
      </c>
      <c r="AA1639" s="175">
        <f>VLOOKUP(G1639,Ma_KH!$A:$R,14,0)</f>
        <v>60</v>
      </c>
    </row>
    <row r="1640" spans="1:27" hidden="1" x14ac:dyDescent="0.25">
      <c r="A1640" s="176">
        <v>45993</v>
      </c>
      <c r="B1640" s="177">
        <v>4180767944</v>
      </c>
      <c r="C1640" s="178" t="s">
        <v>7767</v>
      </c>
      <c r="D1640" s="179">
        <v>45995</v>
      </c>
      <c r="E1640" s="180"/>
      <c r="F1640" s="178"/>
      <c r="G1640" s="32" t="s">
        <v>7799</v>
      </c>
      <c r="H1640" s="180"/>
      <c r="I1640" s="177" t="s">
        <v>8011</v>
      </c>
      <c r="J1640" s="182" t="s">
        <v>7234</v>
      </c>
      <c r="K1640" s="332" t="s">
        <v>7821</v>
      </c>
      <c r="L1640" s="21" t="str">
        <f>VLOOKUP($K1640,TONG_SL!$A:$D,2,0)</f>
        <v>Giò sụn gà 250g</v>
      </c>
      <c r="N1640" s="21" t="str">
        <f t="shared" si="162"/>
        <v>K-C6</v>
      </c>
      <c r="Q1640" s="21" t="str">
        <f>VLOOKUP(K1640,TONG_SL!$A:$D,3,0)</f>
        <v>Túi</v>
      </c>
      <c r="R1640" s="106">
        <v>9</v>
      </c>
      <c r="S1640" s="171"/>
      <c r="T1640" s="171">
        <f>VLOOKUP(VLOOKUP(G1640,Ma_KH!$A:$R,18,0)&amp;K1640,Gia_MB!$A:$F,6,0)</f>
        <v>50400</v>
      </c>
      <c r="U1640" s="172">
        <f t="shared" si="163"/>
        <v>453600</v>
      </c>
      <c r="V1640" s="171"/>
      <c r="W1640" s="173">
        <f t="shared" si="164"/>
        <v>0</v>
      </c>
      <c r="X1640" s="174" t="str">
        <f t="shared" si="165"/>
        <v>8</v>
      </c>
      <c r="Y1640" s="171"/>
      <c r="Z1640" s="172">
        <f t="shared" si="166"/>
        <v>36288</v>
      </c>
      <c r="AA1640" s="175">
        <f>VLOOKUP(G1640,Ma_KH!$A:$R,14,0)</f>
        <v>60</v>
      </c>
    </row>
    <row r="1641" spans="1:27" hidden="1" x14ac:dyDescent="0.25">
      <c r="A1641" s="176">
        <v>45993</v>
      </c>
      <c r="B1641" s="177">
        <v>4180767944</v>
      </c>
      <c r="C1641" s="178" t="s">
        <v>7767</v>
      </c>
      <c r="D1641" s="179">
        <v>45995</v>
      </c>
      <c r="E1641" s="180"/>
      <c r="F1641" s="178"/>
      <c r="G1641" s="32" t="s">
        <v>7799</v>
      </c>
      <c r="H1641" s="180"/>
      <c r="I1641" s="177" t="s">
        <v>8011</v>
      </c>
      <c r="J1641" s="182" t="s">
        <v>7234</v>
      </c>
      <c r="K1641" s="332" t="s">
        <v>27</v>
      </c>
      <c r="L1641" s="21" t="str">
        <f>VLOOKUP($K1641,TONG_SL!$A:$D,2,0)</f>
        <v>Chân giò heo muối 300g</v>
      </c>
      <c r="N1641" s="21" t="str">
        <f t="shared" si="162"/>
        <v>K-C6</v>
      </c>
      <c r="Q1641" s="21" t="str">
        <f>VLOOKUP(K1641,TONG_SL!$A:$D,3,0)</f>
        <v>Túi</v>
      </c>
      <c r="R1641" s="106">
        <v>20</v>
      </c>
      <c r="S1641" s="171"/>
      <c r="T1641" s="171">
        <f>VLOOKUP(VLOOKUP(G1641,Ma_KH!$A:$R,18,0)&amp;K1641,Gia_MB!$A:$F,6,0)</f>
        <v>73431</v>
      </c>
      <c r="U1641" s="172">
        <f t="shared" si="163"/>
        <v>1468620</v>
      </c>
      <c r="V1641" s="171"/>
      <c r="W1641" s="173">
        <f t="shared" si="164"/>
        <v>0</v>
      </c>
      <c r="X1641" s="174" t="str">
        <f t="shared" si="165"/>
        <v>8</v>
      </c>
      <c r="Y1641" s="171"/>
      <c r="Z1641" s="172">
        <f t="shared" si="166"/>
        <v>117489.60000000001</v>
      </c>
      <c r="AA1641" s="175">
        <f>VLOOKUP(G1641,Ma_KH!$A:$R,14,0)</f>
        <v>60</v>
      </c>
    </row>
    <row r="1642" spans="1:27" hidden="1" x14ac:dyDescent="0.25">
      <c r="A1642" s="176">
        <v>45993</v>
      </c>
      <c r="B1642" s="177">
        <v>4180767944</v>
      </c>
      <c r="C1642" s="178" t="s">
        <v>7767</v>
      </c>
      <c r="D1642" s="179">
        <v>45995</v>
      </c>
      <c r="E1642" s="180"/>
      <c r="F1642" s="178"/>
      <c r="G1642" s="32" t="s">
        <v>7799</v>
      </c>
      <c r="H1642" s="180"/>
      <c r="I1642" s="177" t="s">
        <v>8011</v>
      </c>
      <c r="J1642" s="182" t="s">
        <v>7234</v>
      </c>
      <c r="K1642" s="332" t="s">
        <v>32</v>
      </c>
      <c r="L1642" s="21" t="str">
        <f>VLOOKUP($K1642,TONG_SL!$A:$D,2,0)</f>
        <v>Giò Tai Lưỡi Xào 250g</v>
      </c>
      <c r="N1642" s="21" t="str">
        <f t="shared" si="162"/>
        <v>K-C6</v>
      </c>
      <c r="Q1642" s="21" t="str">
        <f>VLOOKUP(K1642,TONG_SL!$A:$D,3,0)</f>
        <v>Túi</v>
      </c>
      <c r="R1642" s="106">
        <v>15</v>
      </c>
      <c r="S1642" s="171"/>
      <c r="T1642" s="171">
        <f>VLOOKUP(VLOOKUP(G1642,Ma_KH!$A:$R,18,0)&amp;K1642,Gia_MB!$A:$F,6,0)</f>
        <v>50182</v>
      </c>
      <c r="U1642" s="172">
        <f t="shared" si="163"/>
        <v>752730</v>
      </c>
      <c r="V1642" s="171"/>
      <c r="W1642" s="173">
        <f t="shared" si="164"/>
        <v>0</v>
      </c>
      <c r="X1642" s="174" t="str">
        <f t="shared" si="165"/>
        <v>8</v>
      </c>
      <c r="Y1642" s="171"/>
      <c r="Z1642" s="172">
        <f t="shared" si="166"/>
        <v>60218.400000000001</v>
      </c>
      <c r="AA1642" s="175">
        <f>VLOOKUP(G1642,Ma_KH!$A:$R,14,0)</f>
        <v>60</v>
      </c>
    </row>
    <row r="1643" spans="1:27" hidden="1" x14ac:dyDescent="0.25">
      <c r="A1643" s="176">
        <v>45993</v>
      </c>
      <c r="B1643" s="177">
        <v>4180767944</v>
      </c>
      <c r="C1643" s="178" t="s">
        <v>7767</v>
      </c>
      <c r="D1643" s="179">
        <v>45995</v>
      </c>
      <c r="E1643" s="180"/>
      <c r="F1643" s="178"/>
      <c r="G1643" s="32" t="s">
        <v>7799</v>
      </c>
      <c r="H1643" s="180"/>
      <c r="I1643" s="177" t="s">
        <v>8011</v>
      </c>
      <c r="J1643" s="182" t="s">
        <v>7234</v>
      </c>
      <c r="K1643" s="332" t="s">
        <v>7153</v>
      </c>
      <c r="L1643" s="21" t="str">
        <f>VLOOKUP($K1643,TONG_SL!$A:$D,2,0)</f>
        <v>Tai heo muối 200g</v>
      </c>
      <c r="N1643" s="21" t="str">
        <f t="shared" si="162"/>
        <v>K-C6</v>
      </c>
      <c r="Q1643" s="21" t="str">
        <f>VLOOKUP(K1643,TONG_SL!$A:$D,3,0)</f>
        <v>Túi</v>
      </c>
      <c r="R1643" s="106">
        <v>12</v>
      </c>
      <c r="S1643" s="171"/>
      <c r="T1643" s="171">
        <f>VLOOKUP(VLOOKUP(G1643,Ma_KH!$A:$R,18,0)&amp;K1643,Gia_MB!$A:$F,6,0)</f>
        <v>55595</v>
      </c>
      <c r="U1643" s="172">
        <f t="shared" si="163"/>
        <v>667140</v>
      </c>
      <c r="V1643" s="171"/>
      <c r="W1643" s="173">
        <f t="shared" si="164"/>
        <v>0</v>
      </c>
      <c r="X1643" s="174" t="str">
        <f t="shared" si="165"/>
        <v>8</v>
      </c>
      <c r="Y1643" s="171"/>
      <c r="Z1643" s="172">
        <f t="shared" si="166"/>
        <v>53371.200000000004</v>
      </c>
      <c r="AA1643" s="175">
        <f>VLOOKUP(G1643,Ma_KH!$A:$R,14,0)</f>
        <v>60</v>
      </c>
    </row>
    <row r="1644" spans="1:27" hidden="1" x14ac:dyDescent="0.25">
      <c r="A1644" s="176">
        <v>45993</v>
      </c>
      <c r="B1644" s="177">
        <v>4180767944</v>
      </c>
      <c r="C1644" s="178" t="s">
        <v>7767</v>
      </c>
      <c r="D1644" s="179">
        <v>45995</v>
      </c>
      <c r="E1644" s="180"/>
      <c r="F1644" s="178"/>
      <c r="G1644" s="32" t="s">
        <v>7799</v>
      </c>
      <c r="H1644" s="180"/>
      <c r="I1644" s="177" t="s">
        <v>8011</v>
      </c>
      <c r="J1644" s="182" t="s">
        <v>7234</v>
      </c>
      <c r="K1644" s="332" t="s">
        <v>7820</v>
      </c>
      <c r="L1644" s="21" t="str">
        <f>VLOOKUP($K1644,TONG_SL!$A:$D,2,0)</f>
        <v>Giò lụa cây 250g</v>
      </c>
      <c r="N1644" s="21" t="str">
        <f t="shared" ref="N1644:N1707" si="167">IF($B1644&lt;&gt;"","K-C6","")</f>
        <v>K-C6</v>
      </c>
      <c r="Q1644" s="21" t="str">
        <f>VLOOKUP(K1644,TONG_SL!$A:$D,3,0)</f>
        <v>Túi</v>
      </c>
      <c r="R1644" s="106">
        <v>9</v>
      </c>
      <c r="S1644" s="171"/>
      <c r="T1644" s="171">
        <f>VLOOKUP(VLOOKUP(G1644,Ma_KH!$A:$R,18,0)&amp;K1644,Gia_MB!$A:$F,6,0)</f>
        <v>49500</v>
      </c>
      <c r="U1644" s="172">
        <f t="shared" si="163"/>
        <v>445500</v>
      </c>
      <c r="V1644" s="171"/>
      <c r="W1644" s="173">
        <f t="shared" si="164"/>
        <v>0</v>
      </c>
      <c r="X1644" s="174" t="str">
        <f t="shared" si="165"/>
        <v>8</v>
      </c>
      <c r="Y1644" s="171"/>
      <c r="Z1644" s="172">
        <f t="shared" si="166"/>
        <v>35640</v>
      </c>
      <c r="AA1644" s="175">
        <f>VLOOKUP(G1644,Ma_KH!$A:$R,14,0)</f>
        <v>60</v>
      </c>
    </row>
    <row r="1645" spans="1:27" hidden="1" x14ac:dyDescent="0.25">
      <c r="A1645" s="176">
        <v>45993</v>
      </c>
      <c r="B1645" s="177">
        <v>4180767944</v>
      </c>
      <c r="C1645" s="178" t="s">
        <v>7767</v>
      </c>
      <c r="D1645" s="179">
        <v>45995</v>
      </c>
      <c r="E1645" s="180"/>
      <c r="F1645" s="178"/>
      <c r="G1645" s="32" t="s">
        <v>7799</v>
      </c>
      <c r="H1645" s="180"/>
      <c r="I1645" s="177" t="s">
        <v>8011</v>
      </c>
      <c r="J1645" s="182" t="s">
        <v>7234</v>
      </c>
      <c r="K1645" s="332" t="s">
        <v>48</v>
      </c>
      <c r="L1645" s="21" t="str">
        <f>VLOOKUP($K1645,TONG_SL!$A:$D,2,0)</f>
        <v>Mọc Nấm Hương 250g</v>
      </c>
      <c r="N1645" s="21" t="str">
        <f t="shared" si="167"/>
        <v>K-C6</v>
      </c>
      <c r="Q1645" s="21" t="str">
        <f>VLOOKUP(K1645,TONG_SL!$A:$D,3,0)</f>
        <v>Túi</v>
      </c>
      <c r="R1645" s="106">
        <v>9</v>
      </c>
      <c r="S1645" s="171"/>
      <c r="T1645" s="171">
        <f>VLOOKUP(VLOOKUP(G1645,Ma_KH!$A:$R,18,0)&amp;K1645,Gia_MB!$A:$F,6,0)</f>
        <v>46000</v>
      </c>
      <c r="U1645" s="172">
        <f t="shared" si="163"/>
        <v>414000</v>
      </c>
      <c r="V1645" s="171"/>
      <c r="W1645" s="173">
        <f t="shared" si="164"/>
        <v>0</v>
      </c>
      <c r="X1645" s="174" t="str">
        <f t="shared" si="165"/>
        <v>8</v>
      </c>
      <c r="Y1645" s="171"/>
      <c r="Z1645" s="172">
        <f t="shared" si="166"/>
        <v>33120</v>
      </c>
      <c r="AA1645" s="175">
        <f>VLOOKUP(G1645,Ma_KH!$A:$R,14,0)</f>
        <v>60</v>
      </c>
    </row>
    <row r="1646" spans="1:27" hidden="1" x14ac:dyDescent="0.25">
      <c r="A1646" s="176">
        <v>45993</v>
      </c>
      <c r="B1646" s="177">
        <v>4180767944</v>
      </c>
      <c r="C1646" s="178" t="s">
        <v>7767</v>
      </c>
      <c r="D1646" s="179">
        <v>45995</v>
      </c>
      <c r="E1646" s="180"/>
      <c r="F1646" s="178"/>
      <c r="G1646" s="32" t="s">
        <v>7799</v>
      </c>
      <c r="H1646" s="180"/>
      <c r="I1646" s="177" t="s">
        <v>8011</v>
      </c>
      <c r="J1646" s="182" t="s">
        <v>7234</v>
      </c>
      <c r="K1646" s="332" t="s">
        <v>30</v>
      </c>
      <c r="L1646" s="21" t="str">
        <f>VLOOKUP($K1646,TONG_SL!$A:$D,2,0)</f>
        <v>Gà muối 500g</v>
      </c>
      <c r="N1646" s="21" t="str">
        <f t="shared" si="167"/>
        <v>K-C6</v>
      </c>
      <c r="Q1646" s="21" t="str">
        <f>VLOOKUP(K1646,TONG_SL!$A:$D,3,0)</f>
        <v>Túi</v>
      </c>
      <c r="R1646" s="106">
        <v>6</v>
      </c>
      <c r="S1646" s="171"/>
      <c r="T1646" s="171">
        <f>VLOOKUP(VLOOKUP(G1646,Ma_KH!$A:$R,18,0)&amp;K1646,Gia_MB!$A:$F,6,0)</f>
        <v>111058</v>
      </c>
      <c r="U1646" s="172">
        <f t="shared" si="163"/>
        <v>666348</v>
      </c>
      <c r="V1646" s="171"/>
      <c r="W1646" s="173">
        <f t="shared" si="164"/>
        <v>0</v>
      </c>
      <c r="X1646" s="174" t="str">
        <f t="shared" si="165"/>
        <v>8</v>
      </c>
      <c r="Y1646" s="171"/>
      <c r="Z1646" s="172">
        <f t="shared" si="166"/>
        <v>53307.840000000004</v>
      </c>
      <c r="AA1646" s="175">
        <f>VLOOKUP(G1646,Ma_KH!$A:$R,14,0)</f>
        <v>60</v>
      </c>
    </row>
    <row r="1647" spans="1:27" hidden="1" x14ac:dyDescent="0.25">
      <c r="A1647" s="176">
        <v>45993</v>
      </c>
      <c r="B1647" s="177">
        <v>4180767944</v>
      </c>
      <c r="C1647" s="178" t="s">
        <v>7767</v>
      </c>
      <c r="D1647" s="179">
        <v>45995</v>
      </c>
      <c r="E1647" s="180"/>
      <c r="F1647" s="178"/>
      <c r="G1647" s="32" t="s">
        <v>7799</v>
      </c>
      <c r="H1647" s="180"/>
      <c r="I1647" s="177" t="s">
        <v>8011</v>
      </c>
      <c r="J1647" s="182" t="s">
        <v>7234</v>
      </c>
      <c r="K1647" s="332" t="s">
        <v>7154</v>
      </c>
      <c r="L1647" s="21" t="str">
        <f>VLOOKUP($K1647,TONG_SL!$A:$D,2,0)</f>
        <v>Chả cốm 300g</v>
      </c>
      <c r="N1647" s="21" t="str">
        <f t="shared" si="167"/>
        <v>K-C6</v>
      </c>
      <c r="Q1647" s="21" t="str">
        <f>VLOOKUP(K1647,TONG_SL!$A:$D,3,0)</f>
        <v>Túi</v>
      </c>
      <c r="R1647" s="106">
        <v>15</v>
      </c>
      <c r="S1647" s="171"/>
      <c r="T1647" s="171">
        <f>VLOOKUP(VLOOKUP(G1647,Ma_KH!$A:$R,18,0)&amp;K1647,Gia_MB!$A:$F,6,0)</f>
        <v>74250</v>
      </c>
      <c r="U1647" s="172">
        <f t="shared" si="163"/>
        <v>1113750</v>
      </c>
      <c r="V1647" s="171"/>
      <c r="W1647" s="173">
        <f t="shared" si="164"/>
        <v>0</v>
      </c>
      <c r="X1647" s="174" t="str">
        <f t="shared" si="165"/>
        <v>8</v>
      </c>
      <c r="Y1647" s="171"/>
      <c r="Z1647" s="172">
        <f t="shared" si="166"/>
        <v>89100</v>
      </c>
      <c r="AA1647" s="175">
        <f>VLOOKUP(G1647,Ma_KH!$A:$R,14,0)</f>
        <v>60</v>
      </c>
    </row>
    <row r="1648" spans="1:27" hidden="1" x14ac:dyDescent="0.25">
      <c r="A1648" s="176">
        <v>45993</v>
      </c>
      <c r="B1648" s="177">
        <v>4180767941</v>
      </c>
      <c r="C1648" s="178" t="s">
        <v>7767</v>
      </c>
      <c r="D1648" s="179">
        <v>45995</v>
      </c>
      <c r="E1648" s="180"/>
      <c r="F1648" s="178"/>
      <c r="G1648" s="32" t="s">
        <v>7799</v>
      </c>
      <c r="H1648" s="180"/>
      <c r="I1648" s="177" t="s">
        <v>8012</v>
      </c>
      <c r="J1648" s="182" t="s">
        <v>7234</v>
      </c>
      <c r="K1648" s="332" t="s">
        <v>30</v>
      </c>
      <c r="L1648" s="21" t="str">
        <f>VLOOKUP($K1648,TONG_SL!$A:$D,2,0)</f>
        <v>Gà muối 500g</v>
      </c>
      <c r="N1648" s="21" t="str">
        <f t="shared" si="167"/>
        <v>K-C6</v>
      </c>
      <c r="Q1648" s="21" t="str">
        <f>VLOOKUP(K1648,TONG_SL!$A:$D,3,0)</f>
        <v>Túi</v>
      </c>
      <c r="R1648" s="106">
        <v>6</v>
      </c>
      <c r="S1648" s="171"/>
      <c r="T1648" s="171">
        <f>VLOOKUP(VLOOKUP(G1648,Ma_KH!$A:$R,18,0)&amp;K1648,Gia_MB!$A:$F,6,0)</f>
        <v>111058</v>
      </c>
      <c r="U1648" s="172">
        <f t="shared" si="163"/>
        <v>666348</v>
      </c>
      <c r="V1648" s="171"/>
      <c r="W1648" s="173">
        <f t="shared" si="164"/>
        <v>0</v>
      </c>
      <c r="X1648" s="174" t="str">
        <f t="shared" si="165"/>
        <v>8</v>
      </c>
      <c r="Y1648" s="171"/>
      <c r="Z1648" s="172">
        <f t="shared" si="166"/>
        <v>53307.840000000004</v>
      </c>
      <c r="AA1648" s="175">
        <f>VLOOKUP(G1648,Ma_KH!$A:$R,14,0)</f>
        <v>60</v>
      </c>
    </row>
    <row r="1649" spans="1:27" hidden="1" x14ac:dyDescent="0.25">
      <c r="A1649" s="176">
        <v>45993</v>
      </c>
      <c r="B1649" s="177">
        <v>4180767941</v>
      </c>
      <c r="C1649" s="178" t="s">
        <v>7767</v>
      </c>
      <c r="D1649" s="179">
        <v>45995</v>
      </c>
      <c r="E1649" s="180"/>
      <c r="F1649" s="178"/>
      <c r="G1649" s="32" t="s">
        <v>7799</v>
      </c>
      <c r="H1649" s="180"/>
      <c r="I1649" s="177" t="s">
        <v>8012</v>
      </c>
      <c r="J1649" s="182" t="s">
        <v>7234</v>
      </c>
      <c r="K1649" s="332" t="s">
        <v>27</v>
      </c>
      <c r="L1649" s="21" t="str">
        <f>VLOOKUP($K1649,TONG_SL!$A:$D,2,0)</f>
        <v>Chân giò heo muối 300g</v>
      </c>
      <c r="N1649" s="21" t="str">
        <f t="shared" si="167"/>
        <v>K-C6</v>
      </c>
      <c r="Q1649" s="21" t="str">
        <f>VLOOKUP(K1649,TONG_SL!$A:$D,3,0)</f>
        <v>Túi</v>
      </c>
      <c r="R1649" s="106">
        <v>15</v>
      </c>
      <c r="S1649" s="171"/>
      <c r="T1649" s="171">
        <f>VLOOKUP(VLOOKUP(G1649,Ma_KH!$A:$R,18,0)&amp;K1649,Gia_MB!$A:$F,6,0)</f>
        <v>73431</v>
      </c>
      <c r="U1649" s="172">
        <f t="shared" si="163"/>
        <v>1101465</v>
      </c>
      <c r="V1649" s="171"/>
      <c r="W1649" s="173">
        <f t="shared" si="164"/>
        <v>0</v>
      </c>
      <c r="X1649" s="174" t="str">
        <f t="shared" si="165"/>
        <v>8</v>
      </c>
      <c r="Y1649" s="171"/>
      <c r="Z1649" s="172">
        <f t="shared" si="166"/>
        <v>88117.2</v>
      </c>
      <c r="AA1649" s="175">
        <f>VLOOKUP(G1649,Ma_KH!$A:$R,14,0)</f>
        <v>60</v>
      </c>
    </row>
    <row r="1650" spans="1:27" hidden="1" x14ac:dyDescent="0.25">
      <c r="A1650" s="176">
        <v>45993</v>
      </c>
      <c r="B1650" s="177">
        <v>4180767941</v>
      </c>
      <c r="C1650" s="178" t="s">
        <v>7767</v>
      </c>
      <c r="D1650" s="179">
        <v>45995</v>
      </c>
      <c r="E1650" s="180"/>
      <c r="F1650" s="178"/>
      <c r="G1650" s="32" t="s">
        <v>7799</v>
      </c>
      <c r="H1650" s="180"/>
      <c r="I1650" s="177" t="s">
        <v>8012</v>
      </c>
      <c r="J1650" s="182" t="s">
        <v>7234</v>
      </c>
      <c r="K1650" s="332" t="s">
        <v>48</v>
      </c>
      <c r="L1650" s="21" t="str">
        <f>VLOOKUP($K1650,TONG_SL!$A:$D,2,0)</f>
        <v>Mọc Nấm Hương 250g</v>
      </c>
      <c r="N1650" s="21" t="str">
        <f t="shared" si="167"/>
        <v>K-C6</v>
      </c>
      <c r="Q1650" s="21" t="str">
        <f>VLOOKUP(K1650,TONG_SL!$A:$D,3,0)</f>
        <v>Túi</v>
      </c>
      <c r="R1650" s="106">
        <v>6</v>
      </c>
      <c r="S1650" s="171"/>
      <c r="T1650" s="171">
        <f>VLOOKUP(VLOOKUP(G1650,Ma_KH!$A:$R,18,0)&amp;K1650,Gia_MB!$A:$F,6,0)</f>
        <v>46000</v>
      </c>
      <c r="U1650" s="172">
        <f t="shared" si="163"/>
        <v>276000</v>
      </c>
      <c r="V1650" s="171"/>
      <c r="W1650" s="173">
        <f t="shared" si="164"/>
        <v>0</v>
      </c>
      <c r="X1650" s="174" t="str">
        <f t="shared" si="165"/>
        <v>8</v>
      </c>
      <c r="Y1650" s="171"/>
      <c r="Z1650" s="172">
        <f t="shared" si="166"/>
        <v>22080</v>
      </c>
      <c r="AA1650" s="175">
        <f>VLOOKUP(G1650,Ma_KH!$A:$R,14,0)</f>
        <v>60</v>
      </c>
    </row>
    <row r="1651" spans="1:27" hidden="1" x14ac:dyDescent="0.25">
      <c r="A1651" s="176">
        <v>45993</v>
      </c>
      <c r="B1651" s="177">
        <v>4180767941</v>
      </c>
      <c r="C1651" s="178" t="s">
        <v>7767</v>
      </c>
      <c r="D1651" s="179">
        <v>45995</v>
      </c>
      <c r="E1651" s="180"/>
      <c r="F1651" s="178"/>
      <c r="G1651" s="32" t="s">
        <v>7799</v>
      </c>
      <c r="H1651" s="180"/>
      <c r="I1651" s="177" t="s">
        <v>8012</v>
      </c>
      <c r="J1651" s="182" t="s">
        <v>7234</v>
      </c>
      <c r="K1651" s="332" t="s">
        <v>7154</v>
      </c>
      <c r="L1651" s="21" t="str">
        <f>VLOOKUP($K1651,TONG_SL!$A:$D,2,0)</f>
        <v>Chả cốm 300g</v>
      </c>
      <c r="N1651" s="21" t="str">
        <f t="shared" si="167"/>
        <v>K-C6</v>
      </c>
      <c r="Q1651" s="21" t="str">
        <f>VLOOKUP(K1651,TONG_SL!$A:$D,3,0)</f>
        <v>Túi</v>
      </c>
      <c r="R1651" s="106">
        <v>9</v>
      </c>
      <c r="S1651" s="171"/>
      <c r="T1651" s="171">
        <f>VLOOKUP(VLOOKUP(G1651,Ma_KH!$A:$R,18,0)&amp;K1651,Gia_MB!$A:$F,6,0)</f>
        <v>74250</v>
      </c>
      <c r="U1651" s="172">
        <f t="shared" si="163"/>
        <v>668250</v>
      </c>
      <c r="V1651" s="171"/>
      <c r="W1651" s="173">
        <f t="shared" si="164"/>
        <v>0</v>
      </c>
      <c r="X1651" s="174" t="str">
        <f t="shared" si="165"/>
        <v>8</v>
      </c>
      <c r="Y1651" s="171"/>
      <c r="Z1651" s="172">
        <f t="shared" si="166"/>
        <v>53460</v>
      </c>
      <c r="AA1651" s="175">
        <f>VLOOKUP(G1651,Ma_KH!$A:$R,14,0)</f>
        <v>60</v>
      </c>
    </row>
    <row r="1652" spans="1:27" hidden="1" x14ac:dyDescent="0.25">
      <c r="A1652" s="176">
        <v>45993</v>
      </c>
      <c r="B1652" s="177">
        <v>4180767941</v>
      </c>
      <c r="C1652" s="178" t="s">
        <v>7767</v>
      </c>
      <c r="D1652" s="179">
        <v>45995</v>
      </c>
      <c r="E1652" s="180"/>
      <c r="F1652" s="178"/>
      <c r="G1652" s="32" t="s">
        <v>7799</v>
      </c>
      <c r="H1652" s="180"/>
      <c r="I1652" s="177" t="s">
        <v>8012</v>
      </c>
      <c r="J1652" s="182" t="s">
        <v>7234</v>
      </c>
      <c r="K1652" s="332" t="s">
        <v>32</v>
      </c>
      <c r="L1652" s="21" t="str">
        <f>VLOOKUP($K1652,TONG_SL!$A:$D,2,0)</f>
        <v>Giò Tai Lưỡi Xào 250g</v>
      </c>
      <c r="N1652" s="21" t="str">
        <f t="shared" si="167"/>
        <v>K-C6</v>
      </c>
      <c r="Q1652" s="21" t="str">
        <f>VLOOKUP(K1652,TONG_SL!$A:$D,3,0)</f>
        <v>Túi</v>
      </c>
      <c r="R1652" s="106">
        <v>9</v>
      </c>
      <c r="S1652" s="171"/>
      <c r="T1652" s="171">
        <f>VLOOKUP(VLOOKUP(G1652,Ma_KH!$A:$R,18,0)&amp;K1652,Gia_MB!$A:$F,6,0)</f>
        <v>50182</v>
      </c>
      <c r="U1652" s="172">
        <f t="shared" si="163"/>
        <v>451638</v>
      </c>
      <c r="V1652" s="171"/>
      <c r="W1652" s="173">
        <f t="shared" si="164"/>
        <v>0</v>
      </c>
      <c r="X1652" s="174" t="str">
        <f t="shared" si="165"/>
        <v>8</v>
      </c>
      <c r="Y1652" s="171"/>
      <c r="Z1652" s="172">
        <f t="shared" si="166"/>
        <v>36131.040000000001</v>
      </c>
      <c r="AA1652" s="175">
        <f>VLOOKUP(G1652,Ma_KH!$A:$R,14,0)</f>
        <v>60</v>
      </c>
    </row>
    <row r="1653" spans="1:27" hidden="1" x14ac:dyDescent="0.25">
      <c r="A1653" s="176">
        <v>45993</v>
      </c>
      <c r="B1653" s="177">
        <v>4180767941</v>
      </c>
      <c r="C1653" s="178" t="s">
        <v>7767</v>
      </c>
      <c r="D1653" s="179">
        <v>45995</v>
      </c>
      <c r="E1653" s="180"/>
      <c r="F1653" s="178"/>
      <c r="G1653" s="32" t="s">
        <v>7799</v>
      </c>
      <c r="H1653" s="180"/>
      <c r="I1653" s="177" t="s">
        <v>8012</v>
      </c>
      <c r="J1653" s="182" t="s">
        <v>7234</v>
      </c>
      <c r="K1653" s="332" t="s">
        <v>7153</v>
      </c>
      <c r="L1653" s="21" t="str">
        <f>VLOOKUP($K1653,TONG_SL!$A:$D,2,0)</f>
        <v>Tai heo muối 200g</v>
      </c>
      <c r="N1653" s="21" t="str">
        <f t="shared" si="167"/>
        <v>K-C6</v>
      </c>
      <c r="Q1653" s="21" t="str">
        <f>VLOOKUP(K1653,TONG_SL!$A:$D,3,0)</f>
        <v>Túi</v>
      </c>
      <c r="R1653" s="106">
        <v>10</v>
      </c>
      <c r="S1653" s="171"/>
      <c r="T1653" s="171">
        <f>VLOOKUP(VLOOKUP(G1653,Ma_KH!$A:$R,18,0)&amp;K1653,Gia_MB!$A:$F,6,0)</f>
        <v>55595</v>
      </c>
      <c r="U1653" s="172">
        <f t="shared" si="163"/>
        <v>555950</v>
      </c>
      <c r="V1653" s="171"/>
      <c r="W1653" s="173">
        <f t="shared" si="164"/>
        <v>0</v>
      </c>
      <c r="X1653" s="174" t="str">
        <f t="shared" si="165"/>
        <v>8</v>
      </c>
      <c r="Y1653" s="171"/>
      <c r="Z1653" s="172">
        <f t="shared" si="166"/>
        <v>44476</v>
      </c>
      <c r="AA1653" s="175">
        <f>VLOOKUP(G1653,Ma_KH!$A:$R,14,0)</f>
        <v>60</v>
      </c>
    </row>
    <row r="1654" spans="1:27" hidden="1" x14ac:dyDescent="0.25">
      <c r="A1654" s="176">
        <v>45993</v>
      </c>
      <c r="B1654" s="177">
        <v>4180768037</v>
      </c>
      <c r="C1654" s="178" t="s">
        <v>7767</v>
      </c>
      <c r="D1654" s="179">
        <v>45995</v>
      </c>
      <c r="E1654" s="180"/>
      <c r="F1654" s="178"/>
      <c r="G1654" s="32" t="s">
        <v>7799</v>
      </c>
      <c r="H1654" s="180"/>
      <c r="I1654" s="177" t="s">
        <v>8013</v>
      </c>
      <c r="J1654" s="182" t="s">
        <v>7234</v>
      </c>
      <c r="K1654" s="332" t="s">
        <v>7820</v>
      </c>
      <c r="L1654" s="21" t="str">
        <f>VLOOKUP($K1654,TONG_SL!$A:$D,2,0)</f>
        <v>Giò lụa cây 250g</v>
      </c>
      <c r="N1654" s="21" t="str">
        <f t="shared" si="167"/>
        <v>K-C6</v>
      </c>
      <c r="Q1654" s="21" t="str">
        <f>VLOOKUP(K1654,TONG_SL!$A:$D,3,0)</f>
        <v>Túi</v>
      </c>
      <c r="R1654" s="106">
        <v>9</v>
      </c>
      <c r="S1654" s="171"/>
      <c r="T1654" s="171">
        <f>VLOOKUP(VLOOKUP(G1654,Ma_KH!$A:$R,18,0)&amp;K1654,Gia_MB!$A:$F,6,0)</f>
        <v>49500</v>
      </c>
      <c r="U1654" s="172">
        <f t="shared" si="163"/>
        <v>445500</v>
      </c>
      <c r="V1654" s="171"/>
      <c r="W1654" s="173">
        <f t="shared" si="164"/>
        <v>0</v>
      </c>
      <c r="X1654" s="174" t="str">
        <f t="shared" si="165"/>
        <v>8</v>
      </c>
      <c r="Y1654" s="171"/>
      <c r="Z1654" s="172">
        <f t="shared" si="166"/>
        <v>35640</v>
      </c>
      <c r="AA1654" s="175">
        <f>VLOOKUP(G1654,Ma_KH!$A:$R,14,0)</f>
        <v>60</v>
      </c>
    </row>
    <row r="1655" spans="1:27" hidden="1" x14ac:dyDescent="0.25">
      <c r="A1655" s="176">
        <v>45993</v>
      </c>
      <c r="B1655" s="177">
        <v>4180768037</v>
      </c>
      <c r="C1655" s="178" t="s">
        <v>7767</v>
      </c>
      <c r="D1655" s="179">
        <v>45995</v>
      </c>
      <c r="E1655" s="180"/>
      <c r="F1655" s="178"/>
      <c r="G1655" s="32" t="s">
        <v>7799</v>
      </c>
      <c r="H1655" s="180"/>
      <c r="I1655" s="177" t="s">
        <v>8013</v>
      </c>
      <c r="J1655" s="182" t="s">
        <v>7234</v>
      </c>
      <c r="K1655" s="332" t="s">
        <v>7153</v>
      </c>
      <c r="L1655" s="21" t="str">
        <f>VLOOKUP($K1655,TONG_SL!$A:$D,2,0)</f>
        <v>Tai heo muối 200g</v>
      </c>
      <c r="N1655" s="21" t="str">
        <f t="shared" si="167"/>
        <v>K-C6</v>
      </c>
      <c r="Q1655" s="21" t="str">
        <f>VLOOKUP(K1655,TONG_SL!$A:$D,3,0)</f>
        <v>Túi</v>
      </c>
      <c r="R1655" s="106">
        <v>10</v>
      </c>
      <c r="S1655" s="171"/>
      <c r="T1655" s="171">
        <f>VLOOKUP(VLOOKUP(G1655,Ma_KH!$A:$R,18,0)&amp;K1655,Gia_MB!$A:$F,6,0)</f>
        <v>55595</v>
      </c>
      <c r="U1655" s="172">
        <f t="shared" si="163"/>
        <v>555950</v>
      </c>
      <c r="V1655" s="171"/>
      <c r="W1655" s="173">
        <f t="shared" si="164"/>
        <v>0</v>
      </c>
      <c r="X1655" s="174" t="str">
        <f t="shared" si="165"/>
        <v>8</v>
      </c>
      <c r="Y1655" s="171"/>
      <c r="Z1655" s="172">
        <f t="shared" si="166"/>
        <v>44476</v>
      </c>
      <c r="AA1655" s="175">
        <f>VLOOKUP(G1655,Ma_KH!$A:$R,14,0)</f>
        <v>60</v>
      </c>
    </row>
    <row r="1656" spans="1:27" hidden="1" x14ac:dyDescent="0.25">
      <c r="A1656" s="176">
        <v>45993</v>
      </c>
      <c r="B1656" s="177">
        <v>4180768037</v>
      </c>
      <c r="C1656" s="178" t="s">
        <v>7767</v>
      </c>
      <c r="D1656" s="179">
        <v>45995</v>
      </c>
      <c r="E1656" s="180"/>
      <c r="F1656" s="178"/>
      <c r="G1656" s="32" t="s">
        <v>7799</v>
      </c>
      <c r="H1656" s="180"/>
      <c r="I1656" s="177" t="s">
        <v>8013</v>
      </c>
      <c r="J1656" s="182" t="s">
        <v>7234</v>
      </c>
      <c r="K1656" s="332" t="s">
        <v>30</v>
      </c>
      <c r="L1656" s="21" t="str">
        <f>VLOOKUP($K1656,TONG_SL!$A:$D,2,0)</f>
        <v>Gà muối 500g</v>
      </c>
      <c r="N1656" s="21" t="str">
        <f t="shared" si="167"/>
        <v>K-C6</v>
      </c>
      <c r="Q1656" s="21" t="str">
        <f>VLOOKUP(K1656,TONG_SL!$A:$D,3,0)</f>
        <v>Túi</v>
      </c>
      <c r="R1656" s="106">
        <v>10</v>
      </c>
      <c r="S1656" s="171"/>
      <c r="T1656" s="171">
        <f>VLOOKUP(VLOOKUP(G1656,Ma_KH!$A:$R,18,0)&amp;K1656,Gia_MB!$A:$F,6,0)</f>
        <v>111058</v>
      </c>
      <c r="U1656" s="172">
        <f t="shared" si="163"/>
        <v>1110580</v>
      </c>
      <c r="V1656" s="171"/>
      <c r="W1656" s="173">
        <f t="shared" si="164"/>
        <v>0</v>
      </c>
      <c r="X1656" s="174" t="str">
        <f t="shared" si="165"/>
        <v>8</v>
      </c>
      <c r="Y1656" s="171"/>
      <c r="Z1656" s="172">
        <f t="shared" si="166"/>
        <v>88846.400000000009</v>
      </c>
      <c r="AA1656" s="175">
        <f>VLOOKUP(G1656,Ma_KH!$A:$R,14,0)</f>
        <v>60</v>
      </c>
    </row>
    <row r="1657" spans="1:27" hidden="1" x14ac:dyDescent="0.25">
      <c r="A1657" s="176">
        <v>45993</v>
      </c>
      <c r="B1657" s="177">
        <v>4180768037</v>
      </c>
      <c r="C1657" s="178" t="s">
        <v>7767</v>
      </c>
      <c r="D1657" s="179">
        <v>45995</v>
      </c>
      <c r="E1657" s="180"/>
      <c r="F1657" s="178"/>
      <c r="G1657" s="32" t="s">
        <v>7799</v>
      </c>
      <c r="H1657" s="180"/>
      <c r="I1657" s="177" t="s">
        <v>8013</v>
      </c>
      <c r="J1657" s="182" t="s">
        <v>7234</v>
      </c>
      <c r="K1657" s="332" t="s">
        <v>7154</v>
      </c>
      <c r="L1657" s="21" t="str">
        <f>VLOOKUP($K1657,TONG_SL!$A:$D,2,0)</f>
        <v>Chả cốm 300g</v>
      </c>
      <c r="N1657" s="21" t="str">
        <f t="shared" si="167"/>
        <v>K-C6</v>
      </c>
      <c r="Q1657" s="21" t="str">
        <f>VLOOKUP(K1657,TONG_SL!$A:$D,3,0)</f>
        <v>Túi</v>
      </c>
      <c r="R1657" s="106">
        <v>6</v>
      </c>
      <c r="S1657" s="171"/>
      <c r="T1657" s="171">
        <f>VLOOKUP(VLOOKUP(G1657,Ma_KH!$A:$R,18,0)&amp;K1657,Gia_MB!$A:$F,6,0)</f>
        <v>74250</v>
      </c>
      <c r="U1657" s="172">
        <f t="shared" si="163"/>
        <v>445500</v>
      </c>
      <c r="V1657" s="171"/>
      <c r="W1657" s="173">
        <f t="shared" si="164"/>
        <v>0</v>
      </c>
      <c r="X1657" s="174" t="str">
        <f t="shared" si="165"/>
        <v>8</v>
      </c>
      <c r="Y1657" s="171"/>
      <c r="Z1657" s="172">
        <f t="shared" si="166"/>
        <v>35640</v>
      </c>
      <c r="AA1657" s="175">
        <f>VLOOKUP(G1657,Ma_KH!$A:$R,14,0)</f>
        <v>60</v>
      </c>
    </row>
    <row r="1658" spans="1:27" hidden="1" x14ac:dyDescent="0.25">
      <c r="A1658" s="176">
        <v>45993</v>
      </c>
      <c r="B1658" s="177">
        <v>4180768037</v>
      </c>
      <c r="C1658" s="178" t="s">
        <v>7767</v>
      </c>
      <c r="D1658" s="179">
        <v>45995</v>
      </c>
      <c r="E1658" s="180"/>
      <c r="F1658" s="178"/>
      <c r="G1658" s="32" t="s">
        <v>7799</v>
      </c>
      <c r="H1658" s="180"/>
      <c r="I1658" s="177" t="s">
        <v>8013</v>
      </c>
      <c r="J1658" s="182" t="s">
        <v>7234</v>
      </c>
      <c r="K1658" s="332" t="s">
        <v>32</v>
      </c>
      <c r="L1658" s="21" t="str">
        <f>VLOOKUP($K1658,TONG_SL!$A:$D,2,0)</f>
        <v>Giò Tai Lưỡi Xào 250g</v>
      </c>
      <c r="N1658" s="21" t="str">
        <f t="shared" si="167"/>
        <v>K-C6</v>
      </c>
      <c r="Q1658" s="21" t="str">
        <f>VLOOKUP(K1658,TONG_SL!$A:$D,3,0)</f>
        <v>Túi</v>
      </c>
      <c r="R1658" s="106">
        <v>6</v>
      </c>
      <c r="S1658" s="171"/>
      <c r="T1658" s="171">
        <f>VLOOKUP(VLOOKUP(G1658,Ma_KH!$A:$R,18,0)&amp;K1658,Gia_MB!$A:$F,6,0)</f>
        <v>50182</v>
      </c>
      <c r="U1658" s="172">
        <f t="shared" si="163"/>
        <v>301092</v>
      </c>
      <c r="V1658" s="171"/>
      <c r="W1658" s="173">
        <f t="shared" si="164"/>
        <v>0</v>
      </c>
      <c r="X1658" s="174" t="str">
        <f t="shared" si="165"/>
        <v>8</v>
      </c>
      <c r="Y1658" s="171"/>
      <c r="Z1658" s="172">
        <f t="shared" si="166"/>
        <v>24087.360000000001</v>
      </c>
      <c r="AA1658" s="175">
        <f>VLOOKUP(G1658,Ma_KH!$A:$R,14,0)</f>
        <v>60</v>
      </c>
    </row>
    <row r="1659" spans="1:27" hidden="1" x14ac:dyDescent="0.25">
      <c r="A1659" s="176">
        <v>45993</v>
      </c>
      <c r="B1659" s="177">
        <v>4180768037</v>
      </c>
      <c r="C1659" s="178" t="s">
        <v>7767</v>
      </c>
      <c r="D1659" s="179">
        <v>45995</v>
      </c>
      <c r="E1659" s="180"/>
      <c r="F1659" s="178"/>
      <c r="G1659" s="32" t="s">
        <v>7799</v>
      </c>
      <c r="H1659" s="180"/>
      <c r="I1659" s="177" t="s">
        <v>8013</v>
      </c>
      <c r="J1659" s="182" t="s">
        <v>7234</v>
      </c>
      <c r="K1659" s="332" t="s">
        <v>48</v>
      </c>
      <c r="L1659" s="21" t="str">
        <f>VLOOKUP($K1659,TONG_SL!$A:$D,2,0)</f>
        <v>Mọc Nấm Hương 250g</v>
      </c>
      <c r="N1659" s="21" t="str">
        <f t="shared" si="167"/>
        <v>K-C6</v>
      </c>
      <c r="Q1659" s="21" t="str">
        <f>VLOOKUP(K1659,TONG_SL!$A:$D,3,0)</f>
        <v>Túi</v>
      </c>
      <c r="R1659" s="106">
        <v>6</v>
      </c>
      <c r="S1659" s="171"/>
      <c r="T1659" s="171">
        <f>VLOOKUP(VLOOKUP(G1659,Ma_KH!$A:$R,18,0)&amp;K1659,Gia_MB!$A:$F,6,0)</f>
        <v>46000</v>
      </c>
      <c r="U1659" s="172">
        <f t="shared" si="163"/>
        <v>276000</v>
      </c>
      <c r="V1659" s="171"/>
      <c r="W1659" s="173">
        <f t="shared" si="164"/>
        <v>0</v>
      </c>
      <c r="X1659" s="174" t="str">
        <f t="shared" si="165"/>
        <v>8</v>
      </c>
      <c r="Y1659" s="171"/>
      <c r="Z1659" s="172">
        <f t="shared" si="166"/>
        <v>22080</v>
      </c>
      <c r="AA1659" s="175">
        <f>VLOOKUP(G1659,Ma_KH!$A:$R,14,0)</f>
        <v>60</v>
      </c>
    </row>
    <row r="1660" spans="1:27" hidden="1" x14ac:dyDescent="0.25">
      <c r="A1660" s="176">
        <v>45993</v>
      </c>
      <c r="B1660" s="177">
        <v>4180768037</v>
      </c>
      <c r="C1660" s="178" t="s">
        <v>7767</v>
      </c>
      <c r="D1660" s="179">
        <v>45995</v>
      </c>
      <c r="E1660" s="180"/>
      <c r="F1660" s="178"/>
      <c r="G1660" s="32" t="s">
        <v>7799</v>
      </c>
      <c r="H1660" s="180"/>
      <c r="I1660" s="177" t="s">
        <v>8013</v>
      </c>
      <c r="J1660" s="182" t="s">
        <v>7234</v>
      </c>
      <c r="K1660" s="332" t="s">
        <v>7821</v>
      </c>
      <c r="L1660" s="21" t="str">
        <f>VLOOKUP($K1660,TONG_SL!$A:$D,2,0)</f>
        <v>Giò sụn gà 250g</v>
      </c>
      <c r="N1660" s="21" t="str">
        <f t="shared" si="167"/>
        <v>K-C6</v>
      </c>
      <c r="Q1660" s="21" t="str">
        <f>VLOOKUP(K1660,TONG_SL!$A:$D,3,0)</f>
        <v>Túi</v>
      </c>
      <c r="R1660" s="106">
        <v>6</v>
      </c>
      <c r="S1660" s="171"/>
      <c r="T1660" s="171">
        <f>VLOOKUP(VLOOKUP(G1660,Ma_KH!$A:$R,18,0)&amp;K1660,Gia_MB!$A:$F,6,0)</f>
        <v>50400</v>
      </c>
      <c r="U1660" s="172">
        <f t="shared" si="163"/>
        <v>302400</v>
      </c>
      <c r="V1660" s="171"/>
      <c r="W1660" s="173">
        <f t="shared" si="164"/>
        <v>0</v>
      </c>
      <c r="X1660" s="174" t="str">
        <f t="shared" si="165"/>
        <v>8</v>
      </c>
      <c r="Y1660" s="171"/>
      <c r="Z1660" s="172">
        <f t="shared" si="166"/>
        <v>24192</v>
      </c>
      <c r="AA1660" s="175">
        <f>VLOOKUP(G1660,Ma_KH!$A:$R,14,0)</f>
        <v>60</v>
      </c>
    </row>
    <row r="1661" spans="1:27" hidden="1" x14ac:dyDescent="0.25">
      <c r="A1661" s="176">
        <v>45993</v>
      </c>
      <c r="B1661" s="177">
        <v>4180768037</v>
      </c>
      <c r="C1661" s="178" t="s">
        <v>7767</v>
      </c>
      <c r="D1661" s="179">
        <v>45995</v>
      </c>
      <c r="E1661" s="180"/>
      <c r="F1661" s="178"/>
      <c r="G1661" s="32" t="s">
        <v>7799</v>
      </c>
      <c r="H1661" s="180"/>
      <c r="I1661" s="177" t="s">
        <v>8013</v>
      </c>
      <c r="J1661" s="182" t="s">
        <v>7234</v>
      </c>
      <c r="K1661" s="332" t="s">
        <v>27</v>
      </c>
      <c r="L1661" s="21" t="str">
        <f>VLOOKUP($K1661,TONG_SL!$A:$D,2,0)</f>
        <v>Chân giò heo muối 300g</v>
      </c>
      <c r="N1661" s="21" t="str">
        <f t="shared" si="167"/>
        <v>K-C6</v>
      </c>
      <c r="Q1661" s="21" t="str">
        <f>VLOOKUP(K1661,TONG_SL!$A:$D,3,0)</f>
        <v>Túi</v>
      </c>
      <c r="R1661" s="106">
        <v>6</v>
      </c>
      <c r="S1661" s="171"/>
      <c r="T1661" s="171">
        <f>VLOOKUP(VLOOKUP(G1661,Ma_KH!$A:$R,18,0)&amp;K1661,Gia_MB!$A:$F,6,0)</f>
        <v>73431</v>
      </c>
      <c r="U1661" s="172">
        <f t="shared" si="163"/>
        <v>440586</v>
      </c>
      <c r="V1661" s="171"/>
      <c r="W1661" s="173">
        <f t="shared" si="164"/>
        <v>0</v>
      </c>
      <c r="X1661" s="174" t="str">
        <f t="shared" si="165"/>
        <v>8</v>
      </c>
      <c r="Y1661" s="171"/>
      <c r="Z1661" s="172">
        <f t="shared" si="166"/>
        <v>35246.879999999997</v>
      </c>
      <c r="AA1661" s="175">
        <f>VLOOKUP(G1661,Ma_KH!$A:$R,14,0)</f>
        <v>60</v>
      </c>
    </row>
    <row r="1662" spans="1:27" hidden="1" x14ac:dyDescent="0.25">
      <c r="A1662" s="176">
        <v>45993</v>
      </c>
      <c r="B1662" s="177">
        <v>4180768042</v>
      </c>
      <c r="C1662" s="178" t="s">
        <v>7767</v>
      </c>
      <c r="D1662" s="179">
        <v>45995</v>
      </c>
      <c r="E1662" s="180"/>
      <c r="F1662" s="178"/>
      <c r="G1662" s="32" t="s">
        <v>7799</v>
      </c>
      <c r="H1662" s="180"/>
      <c r="I1662" s="177" t="s">
        <v>8014</v>
      </c>
      <c r="J1662" s="182" t="s">
        <v>7234</v>
      </c>
      <c r="K1662" s="332" t="s">
        <v>48</v>
      </c>
      <c r="L1662" s="21" t="str">
        <f>VLOOKUP($K1662,TONG_SL!$A:$D,2,0)</f>
        <v>Mọc Nấm Hương 250g</v>
      </c>
      <c r="N1662" s="21" t="str">
        <f t="shared" si="167"/>
        <v>K-C6</v>
      </c>
      <c r="Q1662" s="21" t="str">
        <f>VLOOKUP(K1662,TONG_SL!$A:$D,3,0)</f>
        <v>Túi</v>
      </c>
      <c r="R1662" s="106">
        <v>6</v>
      </c>
      <c r="S1662" s="171"/>
      <c r="T1662" s="171">
        <f>VLOOKUP(VLOOKUP(G1662,Ma_KH!$A:$R,18,0)&amp;K1662,Gia_MB!$A:$F,6,0)</f>
        <v>46000</v>
      </c>
      <c r="U1662" s="172">
        <f t="shared" si="163"/>
        <v>276000</v>
      </c>
      <c r="V1662" s="171"/>
      <c r="W1662" s="173">
        <f t="shared" si="164"/>
        <v>0</v>
      </c>
      <c r="X1662" s="174" t="str">
        <f t="shared" si="165"/>
        <v>8</v>
      </c>
      <c r="Y1662" s="171"/>
      <c r="Z1662" s="172">
        <f t="shared" si="166"/>
        <v>22080</v>
      </c>
      <c r="AA1662" s="175">
        <f>VLOOKUP(G1662,Ma_KH!$A:$R,14,0)</f>
        <v>60</v>
      </c>
    </row>
    <row r="1663" spans="1:27" hidden="1" x14ac:dyDescent="0.25">
      <c r="A1663" s="176">
        <v>45993</v>
      </c>
      <c r="B1663" s="177">
        <v>4180768042</v>
      </c>
      <c r="C1663" s="178" t="s">
        <v>7767</v>
      </c>
      <c r="D1663" s="179">
        <v>45995</v>
      </c>
      <c r="E1663" s="180"/>
      <c r="F1663" s="178"/>
      <c r="G1663" s="32" t="s">
        <v>7799</v>
      </c>
      <c r="H1663" s="180"/>
      <c r="I1663" s="177" t="s">
        <v>8014</v>
      </c>
      <c r="J1663" s="182" t="s">
        <v>7234</v>
      </c>
      <c r="K1663" s="332" t="s">
        <v>7820</v>
      </c>
      <c r="L1663" s="21" t="str">
        <f>VLOOKUP($K1663,TONG_SL!$A:$D,2,0)</f>
        <v>Giò lụa cây 250g</v>
      </c>
      <c r="N1663" s="21" t="str">
        <f t="shared" si="167"/>
        <v>K-C6</v>
      </c>
      <c r="Q1663" s="21" t="str">
        <f>VLOOKUP(K1663,TONG_SL!$A:$D,3,0)</f>
        <v>Túi</v>
      </c>
      <c r="R1663" s="106">
        <v>6</v>
      </c>
      <c r="S1663" s="171"/>
      <c r="T1663" s="171">
        <f>VLOOKUP(VLOOKUP(G1663,Ma_KH!$A:$R,18,0)&amp;K1663,Gia_MB!$A:$F,6,0)</f>
        <v>49500</v>
      </c>
      <c r="U1663" s="172">
        <f t="shared" si="163"/>
        <v>297000</v>
      </c>
      <c r="V1663" s="171"/>
      <c r="W1663" s="173">
        <f t="shared" si="164"/>
        <v>0</v>
      </c>
      <c r="X1663" s="174" t="str">
        <f t="shared" si="165"/>
        <v>8</v>
      </c>
      <c r="Y1663" s="171"/>
      <c r="Z1663" s="172">
        <f t="shared" si="166"/>
        <v>23760</v>
      </c>
      <c r="AA1663" s="175">
        <f>VLOOKUP(G1663,Ma_KH!$A:$R,14,0)</f>
        <v>60</v>
      </c>
    </row>
    <row r="1664" spans="1:27" hidden="1" x14ac:dyDescent="0.25">
      <c r="A1664" s="176">
        <v>45993</v>
      </c>
      <c r="B1664" s="177">
        <v>4180768042</v>
      </c>
      <c r="C1664" s="178" t="s">
        <v>7767</v>
      </c>
      <c r="D1664" s="179">
        <v>45995</v>
      </c>
      <c r="E1664" s="180"/>
      <c r="F1664" s="178"/>
      <c r="G1664" s="32" t="s">
        <v>7799</v>
      </c>
      <c r="H1664" s="180"/>
      <c r="I1664" s="177" t="s">
        <v>8014</v>
      </c>
      <c r="J1664" s="182" t="s">
        <v>7234</v>
      </c>
      <c r="K1664" s="332" t="s">
        <v>27</v>
      </c>
      <c r="L1664" s="21" t="str">
        <f>VLOOKUP($K1664,TONG_SL!$A:$D,2,0)</f>
        <v>Chân giò heo muối 300g</v>
      </c>
      <c r="N1664" s="21" t="str">
        <f t="shared" si="167"/>
        <v>K-C6</v>
      </c>
      <c r="Q1664" s="21" t="str">
        <f>VLOOKUP(K1664,TONG_SL!$A:$D,3,0)</f>
        <v>Túi</v>
      </c>
      <c r="R1664" s="106">
        <v>10</v>
      </c>
      <c r="S1664" s="171"/>
      <c r="T1664" s="171">
        <f>VLOOKUP(VLOOKUP(G1664,Ma_KH!$A:$R,18,0)&amp;K1664,Gia_MB!$A:$F,6,0)</f>
        <v>73431</v>
      </c>
      <c r="U1664" s="172">
        <f t="shared" si="163"/>
        <v>734310</v>
      </c>
      <c r="V1664" s="171"/>
      <c r="W1664" s="173">
        <f t="shared" si="164"/>
        <v>0</v>
      </c>
      <c r="X1664" s="174" t="str">
        <f t="shared" si="165"/>
        <v>8</v>
      </c>
      <c r="Y1664" s="171"/>
      <c r="Z1664" s="172">
        <f t="shared" si="166"/>
        <v>58744.800000000003</v>
      </c>
      <c r="AA1664" s="175">
        <f>VLOOKUP(G1664,Ma_KH!$A:$R,14,0)</f>
        <v>60</v>
      </c>
    </row>
    <row r="1665" spans="1:27" hidden="1" x14ac:dyDescent="0.25">
      <c r="A1665" s="176">
        <v>45993</v>
      </c>
      <c r="B1665" s="177">
        <v>4180768042</v>
      </c>
      <c r="C1665" s="178" t="s">
        <v>7767</v>
      </c>
      <c r="D1665" s="179">
        <v>45995</v>
      </c>
      <c r="E1665" s="180"/>
      <c r="F1665" s="178"/>
      <c r="G1665" s="32" t="s">
        <v>7799</v>
      </c>
      <c r="H1665" s="180"/>
      <c r="I1665" s="177" t="s">
        <v>8014</v>
      </c>
      <c r="J1665" s="182" t="s">
        <v>7234</v>
      </c>
      <c r="K1665" s="332" t="s">
        <v>7153</v>
      </c>
      <c r="L1665" s="21" t="str">
        <f>VLOOKUP($K1665,TONG_SL!$A:$D,2,0)</f>
        <v>Tai heo muối 200g</v>
      </c>
      <c r="N1665" s="21" t="str">
        <f t="shared" si="167"/>
        <v>K-C6</v>
      </c>
      <c r="Q1665" s="21" t="str">
        <f>VLOOKUP(K1665,TONG_SL!$A:$D,3,0)</f>
        <v>Túi</v>
      </c>
      <c r="R1665" s="106">
        <v>6</v>
      </c>
      <c r="S1665" s="171"/>
      <c r="T1665" s="171">
        <f>VLOOKUP(VLOOKUP(G1665,Ma_KH!$A:$R,18,0)&amp;K1665,Gia_MB!$A:$F,6,0)</f>
        <v>55595</v>
      </c>
      <c r="U1665" s="172">
        <f t="shared" si="163"/>
        <v>333570</v>
      </c>
      <c r="V1665" s="171"/>
      <c r="W1665" s="173">
        <f t="shared" si="164"/>
        <v>0</v>
      </c>
      <c r="X1665" s="174" t="str">
        <f t="shared" si="165"/>
        <v>8</v>
      </c>
      <c r="Y1665" s="171"/>
      <c r="Z1665" s="172">
        <f t="shared" si="166"/>
        <v>26685.600000000002</v>
      </c>
      <c r="AA1665" s="175">
        <f>VLOOKUP(G1665,Ma_KH!$A:$R,14,0)</f>
        <v>60</v>
      </c>
    </row>
    <row r="1666" spans="1:27" hidden="1" x14ac:dyDescent="0.25">
      <c r="A1666" s="176">
        <v>45993</v>
      </c>
      <c r="B1666" s="177">
        <v>4180768042</v>
      </c>
      <c r="C1666" s="178" t="s">
        <v>7767</v>
      </c>
      <c r="D1666" s="179">
        <v>45995</v>
      </c>
      <c r="E1666" s="180"/>
      <c r="F1666" s="178"/>
      <c r="G1666" s="32" t="s">
        <v>7799</v>
      </c>
      <c r="H1666" s="180"/>
      <c r="I1666" s="177" t="s">
        <v>8014</v>
      </c>
      <c r="J1666" s="182" t="s">
        <v>7234</v>
      </c>
      <c r="K1666" s="332" t="s">
        <v>30</v>
      </c>
      <c r="L1666" s="21" t="str">
        <f>VLOOKUP($K1666,TONG_SL!$A:$D,2,0)</f>
        <v>Gà muối 500g</v>
      </c>
      <c r="N1666" s="21" t="str">
        <f t="shared" si="167"/>
        <v>K-C6</v>
      </c>
      <c r="Q1666" s="21" t="str">
        <f>VLOOKUP(K1666,TONG_SL!$A:$D,3,0)</f>
        <v>Túi</v>
      </c>
      <c r="R1666" s="106">
        <v>10</v>
      </c>
      <c r="S1666" s="171"/>
      <c r="T1666" s="171">
        <f>VLOOKUP(VLOOKUP(G1666,Ma_KH!$A:$R,18,0)&amp;K1666,Gia_MB!$A:$F,6,0)</f>
        <v>111058</v>
      </c>
      <c r="U1666" s="172">
        <f t="shared" si="163"/>
        <v>1110580</v>
      </c>
      <c r="V1666" s="171"/>
      <c r="W1666" s="173">
        <f t="shared" si="164"/>
        <v>0</v>
      </c>
      <c r="X1666" s="174" t="str">
        <f t="shared" si="165"/>
        <v>8</v>
      </c>
      <c r="Y1666" s="171"/>
      <c r="Z1666" s="172">
        <f t="shared" si="166"/>
        <v>88846.400000000009</v>
      </c>
      <c r="AA1666" s="175">
        <f>VLOOKUP(G1666,Ma_KH!$A:$R,14,0)</f>
        <v>60</v>
      </c>
    </row>
    <row r="1667" spans="1:27" hidden="1" x14ac:dyDescent="0.25">
      <c r="A1667" s="176">
        <v>45993</v>
      </c>
      <c r="B1667" s="177">
        <v>4180768042</v>
      </c>
      <c r="C1667" s="178" t="s">
        <v>7767</v>
      </c>
      <c r="D1667" s="179">
        <v>45995</v>
      </c>
      <c r="E1667" s="180"/>
      <c r="F1667" s="178"/>
      <c r="G1667" s="32" t="s">
        <v>7799</v>
      </c>
      <c r="H1667" s="180"/>
      <c r="I1667" s="177" t="s">
        <v>8014</v>
      </c>
      <c r="J1667" s="182" t="s">
        <v>7234</v>
      </c>
      <c r="K1667" s="332" t="s">
        <v>7154</v>
      </c>
      <c r="L1667" s="21" t="str">
        <f>VLOOKUP($K1667,TONG_SL!$A:$D,2,0)</f>
        <v>Chả cốm 300g</v>
      </c>
      <c r="N1667" s="21" t="str">
        <f t="shared" si="167"/>
        <v>K-C6</v>
      </c>
      <c r="Q1667" s="21" t="str">
        <f>VLOOKUP(K1667,TONG_SL!$A:$D,3,0)</f>
        <v>Túi</v>
      </c>
      <c r="R1667" s="106">
        <v>5</v>
      </c>
      <c r="S1667" s="171"/>
      <c r="T1667" s="171">
        <f>VLOOKUP(VLOOKUP(G1667,Ma_KH!$A:$R,18,0)&amp;K1667,Gia_MB!$A:$F,6,0)</f>
        <v>74250</v>
      </c>
      <c r="U1667" s="172">
        <f t="shared" si="163"/>
        <v>371250</v>
      </c>
      <c r="V1667" s="171"/>
      <c r="W1667" s="173">
        <f t="shared" si="164"/>
        <v>0</v>
      </c>
      <c r="X1667" s="174" t="str">
        <f t="shared" si="165"/>
        <v>8</v>
      </c>
      <c r="Y1667" s="171"/>
      <c r="Z1667" s="172">
        <f t="shared" si="166"/>
        <v>29700</v>
      </c>
      <c r="AA1667" s="175">
        <f>VLOOKUP(G1667,Ma_KH!$A:$R,14,0)</f>
        <v>60</v>
      </c>
    </row>
    <row r="1668" spans="1:27" hidden="1" x14ac:dyDescent="0.25">
      <c r="A1668" s="176">
        <v>45993</v>
      </c>
      <c r="B1668" s="177">
        <v>4180768042</v>
      </c>
      <c r="C1668" s="178" t="s">
        <v>7767</v>
      </c>
      <c r="D1668" s="179">
        <v>45995</v>
      </c>
      <c r="E1668" s="180"/>
      <c r="F1668" s="178"/>
      <c r="G1668" s="32" t="s">
        <v>7799</v>
      </c>
      <c r="H1668" s="180"/>
      <c r="I1668" s="177" t="s">
        <v>8014</v>
      </c>
      <c r="J1668" s="182" t="s">
        <v>7234</v>
      </c>
      <c r="K1668" s="332" t="s">
        <v>7821</v>
      </c>
      <c r="L1668" s="21" t="str">
        <f>VLOOKUP($K1668,TONG_SL!$A:$D,2,0)</f>
        <v>Giò sụn gà 250g</v>
      </c>
      <c r="N1668" s="21" t="str">
        <f t="shared" si="167"/>
        <v>K-C6</v>
      </c>
      <c r="Q1668" s="21" t="str">
        <f>VLOOKUP(K1668,TONG_SL!$A:$D,3,0)</f>
        <v>Túi</v>
      </c>
      <c r="R1668" s="106">
        <v>6</v>
      </c>
      <c r="S1668" s="171"/>
      <c r="T1668" s="171">
        <f>VLOOKUP(VLOOKUP(G1668,Ma_KH!$A:$R,18,0)&amp;K1668,Gia_MB!$A:$F,6,0)</f>
        <v>50400</v>
      </c>
      <c r="U1668" s="172">
        <f t="shared" si="163"/>
        <v>302400</v>
      </c>
      <c r="V1668" s="171"/>
      <c r="W1668" s="173">
        <f t="shared" si="164"/>
        <v>0</v>
      </c>
      <c r="X1668" s="174" t="str">
        <f t="shared" si="165"/>
        <v>8</v>
      </c>
      <c r="Y1668" s="171"/>
      <c r="Z1668" s="172">
        <f t="shared" si="166"/>
        <v>24192</v>
      </c>
      <c r="AA1668" s="175">
        <f>VLOOKUP(G1668,Ma_KH!$A:$R,14,0)</f>
        <v>60</v>
      </c>
    </row>
    <row r="1669" spans="1:27" hidden="1" x14ac:dyDescent="0.25">
      <c r="A1669" s="176">
        <v>45993</v>
      </c>
      <c r="B1669" s="177">
        <v>4180768042</v>
      </c>
      <c r="C1669" s="178" t="s">
        <v>7767</v>
      </c>
      <c r="D1669" s="179">
        <v>45995</v>
      </c>
      <c r="E1669" s="180"/>
      <c r="F1669" s="178"/>
      <c r="G1669" s="32" t="s">
        <v>7799</v>
      </c>
      <c r="H1669" s="180"/>
      <c r="I1669" s="177" t="s">
        <v>8014</v>
      </c>
      <c r="J1669" s="182" t="s">
        <v>7234</v>
      </c>
      <c r="K1669" s="332" t="s">
        <v>32</v>
      </c>
      <c r="L1669" s="21" t="str">
        <f>VLOOKUP($K1669,TONG_SL!$A:$D,2,0)</f>
        <v>Giò Tai Lưỡi Xào 250g</v>
      </c>
      <c r="N1669" s="21" t="str">
        <f t="shared" si="167"/>
        <v>K-C6</v>
      </c>
      <c r="Q1669" s="21" t="str">
        <f>VLOOKUP(K1669,TONG_SL!$A:$D,3,0)</f>
        <v>Túi</v>
      </c>
      <c r="R1669" s="106">
        <v>6</v>
      </c>
      <c r="S1669" s="171"/>
      <c r="T1669" s="171">
        <f>VLOOKUP(VLOOKUP(G1669,Ma_KH!$A:$R,18,0)&amp;K1669,Gia_MB!$A:$F,6,0)</f>
        <v>50182</v>
      </c>
      <c r="U1669" s="172">
        <f t="shared" si="163"/>
        <v>301092</v>
      </c>
      <c r="V1669" s="171"/>
      <c r="W1669" s="173">
        <f t="shared" si="164"/>
        <v>0</v>
      </c>
      <c r="X1669" s="174" t="str">
        <f t="shared" si="165"/>
        <v>8</v>
      </c>
      <c r="Y1669" s="171"/>
      <c r="Z1669" s="172">
        <f t="shared" si="166"/>
        <v>24087.360000000001</v>
      </c>
      <c r="AA1669" s="175">
        <f>VLOOKUP(G1669,Ma_KH!$A:$R,14,0)</f>
        <v>60</v>
      </c>
    </row>
    <row r="1670" spans="1:27" hidden="1" x14ac:dyDescent="0.25">
      <c r="A1670" s="176">
        <v>45993</v>
      </c>
      <c r="B1670" s="177">
        <v>4180767832</v>
      </c>
      <c r="C1670" s="178" t="s">
        <v>7767</v>
      </c>
      <c r="D1670" s="179">
        <v>45995</v>
      </c>
      <c r="E1670" s="180"/>
      <c r="F1670" s="178"/>
      <c r="G1670" s="32" t="s">
        <v>7799</v>
      </c>
      <c r="H1670" s="180"/>
      <c r="I1670" s="177" t="s">
        <v>8015</v>
      </c>
      <c r="J1670" s="182" t="s">
        <v>7234</v>
      </c>
      <c r="K1670" s="332" t="s">
        <v>27</v>
      </c>
      <c r="L1670" s="21" t="str">
        <f>VLOOKUP($K1670,TONG_SL!$A:$D,2,0)</f>
        <v>Chân giò heo muối 300g</v>
      </c>
      <c r="N1670" s="21" t="str">
        <f t="shared" si="167"/>
        <v>K-C6</v>
      </c>
      <c r="Q1670" s="21" t="str">
        <f>VLOOKUP(K1670,TONG_SL!$A:$D,3,0)</f>
        <v>Túi</v>
      </c>
      <c r="R1670" s="106">
        <v>10</v>
      </c>
      <c r="S1670" s="171"/>
      <c r="T1670" s="171">
        <f>VLOOKUP(VLOOKUP(G1670,Ma_KH!$A:$R,18,0)&amp;K1670,Gia_MB!$A:$F,6,0)</f>
        <v>73431</v>
      </c>
      <c r="U1670" s="172">
        <f t="shared" si="163"/>
        <v>734310</v>
      </c>
      <c r="V1670" s="171"/>
      <c r="W1670" s="173">
        <f t="shared" si="164"/>
        <v>0</v>
      </c>
      <c r="X1670" s="174" t="str">
        <f t="shared" si="165"/>
        <v>8</v>
      </c>
      <c r="Y1670" s="171"/>
      <c r="Z1670" s="172">
        <f t="shared" si="166"/>
        <v>58744.800000000003</v>
      </c>
      <c r="AA1670" s="175">
        <f>VLOOKUP(G1670,Ma_KH!$A:$R,14,0)</f>
        <v>60</v>
      </c>
    </row>
    <row r="1671" spans="1:27" hidden="1" x14ac:dyDescent="0.25">
      <c r="A1671" s="176">
        <v>45993</v>
      </c>
      <c r="B1671" s="177">
        <v>4180767832</v>
      </c>
      <c r="C1671" s="178" t="s">
        <v>7767</v>
      </c>
      <c r="D1671" s="179">
        <v>45995</v>
      </c>
      <c r="E1671" s="180"/>
      <c r="F1671" s="178"/>
      <c r="G1671" s="32" t="s">
        <v>7799</v>
      </c>
      <c r="H1671" s="180"/>
      <c r="I1671" s="177" t="s">
        <v>8015</v>
      </c>
      <c r="J1671" s="182" t="s">
        <v>7234</v>
      </c>
      <c r="K1671" s="332" t="s">
        <v>30</v>
      </c>
      <c r="L1671" s="21" t="str">
        <f>VLOOKUP($K1671,TONG_SL!$A:$D,2,0)</f>
        <v>Gà muối 500g</v>
      </c>
      <c r="N1671" s="21" t="str">
        <f t="shared" si="167"/>
        <v>K-C6</v>
      </c>
      <c r="Q1671" s="21" t="str">
        <f>VLOOKUP(K1671,TONG_SL!$A:$D,3,0)</f>
        <v>Túi</v>
      </c>
      <c r="R1671" s="106">
        <v>10</v>
      </c>
      <c r="S1671" s="171"/>
      <c r="T1671" s="171">
        <f>VLOOKUP(VLOOKUP(G1671,Ma_KH!$A:$R,18,0)&amp;K1671,Gia_MB!$A:$F,6,0)</f>
        <v>111058</v>
      </c>
      <c r="U1671" s="172">
        <f t="shared" si="163"/>
        <v>1110580</v>
      </c>
      <c r="V1671" s="171"/>
      <c r="W1671" s="173">
        <f t="shared" si="164"/>
        <v>0</v>
      </c>
      <c r="X1671" s="174" t="str">
        <f t="shared" si="165"/>
        <v>8</v>
      </c>
      <c r="Y1671" s="171"/>
      <c r="Z1671" s="172">
        <f t="shared" si="166"/>
        <v>88846.400000000009</v>
      </c>
      <c r="AA1671" s="175">
        <f>VLOOKUP(G1671,Ma_KH!$A:$R,14,0)</f>
        <v>60</v>
      </c>
    </row>
    <row r="1672" spans="1:27" hidden="1" x14ac:dyDescent="0.25">
      <c r="A1672" s="176">
        <v>45993</v>
      </c>
      <c r="B1672" s="177">
        <v>4180767832</v>
      </c>
      <c r="C1672" s="178" t="s">
        <v>7767</v>
      </c>
      <c r="D1672" s="179">
        <v>45995</v>
      </c>
      <c r="E1672" s="180"/>
      <c r="F1672" s="178"/>
      <c r="G1672" s="32" t="s">
        <v>7799</v>
      </c>
      <c r="H1672" s="180"/>
      <c r="I1672" s="177" t="s">
        <v>8015</v>
      </c>
      <c r="J1672" s="182" t="s">
        <v>7234</v>
      </c>
      <c r="K1672" s="332" t="s">
        <v>48</v>
      </c>
      <c r="L1672" s="21" t="str">
        <f>VLOOKUP($K1672,TONG_SL!$A:$D,2,0)</f>
        <v>Mọc Nấm Hương 250g</v>
      </c>
      <c r="N1672" s="21" t="str">
        <f t="shared" si="167"/>
        <v>K-C6</v>
      </c>
      <c r="Q1672" s="21" t="str">
        <f>VLOOKUP(K1672,TONG_SL!$A:$D,3,0)</f>
        <v>Túi</v>
      </c>
      <c r="R1672" s="106">
        <v>9</v>
      </c>
      <c r="S1672" s="171"/>
      <c r="T1672" s="171">
        <f>VLOOKUP(VLOOKUP(G1672,Ma_KH!$A:$R,18,0)&amp;K1672,Gia_MB!$A:$F,6,0)</f>
        <v>46000</v>
      </c>
      <c r="U1672" s="172">
        <f t="shared" si="163"/>
        <v>414000</v>
      </c>
      <c r="V1672" s="171"/>
      <c r="W1672" s="173">
        <f t="shared" si="164"/>
        <v>0</v>
      </c>
      <c r="X1672" s="174" t="str">
        <f t="shared" si="165"/>
        <v>8</v>
      </c>
      <c r="Y1672" s="171"/>
      <c r="Z1672" s="172">
        <f t="shared" si="166"/>
        <v>33120</v>
      </c>
      <c r="AA1672" s="175">
        <f>VLOOKUP(G1672,Ma_KH!$A:$R,14,0)</f>
        <v>60</v>
      </c>
    </row>
    <row r="1673" spans="1:27" hidden="1" x14ac:dyDescent="0.25">
      <c r="A1673" s="176">
        <v>45993</v>
      </c>
      <c r="B1673" s="177">
        <v>4180768075</v>
      </c>
      <c r="C1673" s="178" t="s">
        <v>7767</v>
      </c>
      <c r="D1673" s="179">
        <v>45995</v>
      </c>
      <c r="E1673" s="180"/>
      <c r="F1673" s="178"/>
      <c r="G1673" s="32" t="s">
        <v>8016</v>
      </c>
      <c r="H1673" s="180"/>
      <c r="I1673" s="177" t="s">
        <v>8017</v>
      </c>
      <c r="J1673" s="182" t="s">
        <v>7234</v>
      </c>
      <c r="K1673" s="332" t="s">
        <v>32</v>
      </c>
      <c r="L1673" s="21" t="str">
        <f>VLOOKUP($K1673,TONG_SL!$A:$D,2,0)</f>
        <v>Giò Tai Lưỡi Xào 250g</v>
      </c>
      <c r="N1673" s="21" t="str">
        <f t="shared" si="167"/>
        <v>K-C6</v>
      </c>
      <c r="Q1673" s="21" t="str">
        <f>VLOOKUP(K1673,TONG_SL!$A:$D,3,0)</f>
        <v>Túi</v>
      </c>
      <c r="R1673" s="106">
        <v>6</v>
      </c>
      <c r="S1673" s="171"/>
      <c r="T1673" s="171">
        <f>VLOOKUP(VLOOKUP(G1673,Ma_KH!$A:$R,18,0)&amp;K1673,Gia_MB!$A:$F,6,0)</f>
        <v>50182</v>
      </c>
      <c r="U1673" s="172">
        <f t="shared" si="163"/>
        <v>301092</v>
      </c>
      <c r="V1673" s="171"/>
      <c r="W1673" s="173">
        <f t="shared" si="164"/>
        <v>0</v>
      </c>
      <c r="X1673" s="174" t="str">
        <f t="shared" si="165"/>
        <v>8</v>
      </c>
      <c r="Y1673" s="171"/>
      <c r="Z1673" s="172">
        <f t="shared" si="166"/>
        <v>24087.360000000001</v>
      </c>
      <c r="AA1673" s="175">
        <f>VLOOKUP(G1673,Ma_KH!$A:$R,14,0)</f>
        <v>60</v>
      </c>
    </row>
    <row r="1674" spans="1:27" hidden="1" x14ac:dyDescent="0.25">
      <c r="A1674" s="176">
        <v>45993</v>
      </c>
      <c r="B1674" s="177">
        <v>4180768075</v>
      </c>
      <c r="C1674" s="178" t="s">
        <v>7767</v>
      </c>
      <c r="D1674" s="179">
        <v>45995</v>
      </c>
      <c r="E1674" s="180"/>
      <c r="F1674" s="178"/>
      <c r="G1674" s="32" t="s">
        <v>8016</v>
      </c>
      <c r="H1674" s="180"/>
      <c r="I1674" s="177" t="s">
        <v>8017</v>
      </c>
      <c r="J1674" s="182" t="s">
        <v>7234</v>
      </c>
      <c r="K1674" s="332" t="s">
        <v>7154</v>
      </c>
      <c r="L1674" s="21" t="str">
        <f>VLOOKUP($K1674,TONG_SL!$A:$D,2,0)</f>
        <v>Chả cốm 300g</v>
      </c>
      <c r="N1674" s="21" t="str">
        <f t="shared" si="167"/>
        <v>K-C6</v>
      </c>
      <c r="Q1674" s="21" t="str">
        <f>VLOOKUP(K1674,TONG_SL!$A:$D,3,0)</f>
        <v>Túi</v>
      </c>
      <c r="R1674" s="106">
        <v>4</v>
      </c>
      <c r="S1674" s="171"/>
      <c r="T1674" s="171">
        <f>VLOOKUP(VLOOKUP(G1674,Ma_KH!$A:$R,18,0)&amp;K1674,Gia_MB!$A:$F,6,0)</f>
        <v>74250</v>
      </c>
      <c r="U1674" s="172">
        <f t="shared" si="163"/>
        <v>297000</v>
      </c>
      <c r="V1674" s="171"/>
      <c r="W1674" s="173">
        <f t="shared" si="164"/>
        <v>0</v>
      </c>
      <c r="X1674" s="174" t="str">
        <f t="shared" si="165"/>
        <v>8</v>
      </c>
      <c r="Y1674" s="171"/>
      <c r="Z1674" s="172">
        <f t="shared" si="166"/>
        <v>23760</v>
      </c>
      <c r="AA1674" s="175">
        <f>VLOOKUP(G1674,Ma_KH!$A:$R,14,0)</f>
        <v>60</v>
      </c>
    </row>
    <row r="1675" spans="1:27" hidden="1" x14ac:dyDescent="0.25">
      <c r="A1675" s="176">
        <v>45993</v>
      </c>
      <c r="B1675" s="177">
        <v>4180768075</v>
      </c>
      <c r="C1675" s="178" t="s">
        <v>7767</v>
      </c>
      <c r="D1675" s="179">
        <v>45995</v>
      </c>
      <c r="E1675" s="180"/>
      <c r="F1675" s="178"/>
      <c r="G1675" s="32" t="s">
        <v>8016</v>
      </c>
      <c r="H1675" s="180"/>
      <c r="I1675" s="177" t="s">
        <v>8017</v>
      </c>
      <c r="J1675" s="182" t="s">
        <v>7234</v>
      </c>
      <c r="K1675" s="332" t="s">
        <v>7820</v>
      </c>
      <c r="L1675" s="21" t="str">
        <f>VLOOKUP($K1675,TONG_SL!$A:$D,2,0)</f>
        <v>Giò lụa cây 250g</v>
      </c>
      <c r="N1675" s="21" t="str">
        <f t="shared" si="167"/>
        <v>K-C6</v>
      </c>
      <c r="Q1675" s="21" t="str">
        <f>VLOOKUP(K1675,TONG_SL!$A:$D,3,0)</f>
        <v>Túi</v>
      </c>
      <c r="R1675" s="106">
        <v>6</v>
      </c>
      <c r="S1675" s="171"/>
      <c r="T1675" s="171">
        <f>VLOOKUP(VLOOKUP(G1675,Ma_KH!$A:$R,18,0)&amp;K1675,Gia_MB!$A:$F,6,0)</f>
        <v>49500</v>
      </c>
      <c r="U1675" s="172">
        <f t="shared" si="163"/>
        <v>297000</v>
      </c>
      <c r="V1675" s="171"/>
      <c r="W1675" s="173">
        <f t="shared" si="164"/>
        <v>0</v>
      </c>
      <c r="X1675" s="174" t="str">
        <f t="shared" si="165"/>
        <v>8</v>
      </c>
      <c r="Y1675" s="171"/>
      <c r="Z1675" s="172">
        <f t="shared" si="166"/>
        <v>23760</v>
      </c>
      <c r="AA1675" s="175">
        <f>VLOOKUP(G1675,Ma_KH!$A:$R,14,0)</f>
        <v>60</v>
      </c>
    </row>
    <row r="1676" spans="1:27" hidden="1" x14ac:dyDescent="0.25">
      <c r="A1676" s="176">
        <v>45993</v>
      </c>
      <c r="B1676" s="177">
        <v>4180768075</v>
      </c>
      <c r="C1676" s="178" t="s">
        <v>7767</v>
      </c>
      <c r="D1676" s="179">
        <v>45995</v>
      </c>
      <c r="E1676" s="180"/>
      <c r="F1676" s="178"/>
      <c r="G1676" s="32" t="s">
        <v>8016</v>
      </c>
      <c r="H1676" s="180"/>
      <c r="I1676" s="177" t="s">
        <v>8017</v>
      </c>
      <c r="J1676" s="182" t="s">
        <v>7234</v>
      </c>
      <c r="K1676" s="332" t="s">
        <v>7197</v>
      </c>
      <c r="L1676" s="21" t="str">
        <f>VLOOKUP($K1676,TONG_SL!$A:$D,2,0)</f>
        <v>Gà muối 500g</v>
      </c>
      <c r="N1676" s="21" t="str">
        <f t="shared" si="167"/>
        <v>K-C6</v>
      </c>
      <c r="Q1676" s="21" t="str">
        <f>VLOOKUP(K1676,TONG_SL!$A:$D,3,0)</f>
        <v>Túi</v>
      </c>
      <c r="R1676" s="106">
        <v>6</v>
      </c>
      <c r="S1676" s="171"/>
      <c r="T1676" s="171">
        <f>VLOOKUP(VLOOKUP(G1676,Ma_KH!$A:$R,18,0)&amp;K1676,Gia_MB!$A:$F,6,0)</f>
        <v>111058</v>
      </c>
      <c r="U1676" s="172">
        <f t="shared" si="163"/>
        <v>666348</v>
      </c>
      <c r="V1676" s="171"/>
      <c r="W1676" s="173">
        <f t="shared" si="164"/>
        <v>0</v>
      </c>
      <c r="X1676" s="174" t="str">
        <f t="shared" si="165"/>
        <v>8</v>
      </c>
      <c r="Y1676" s="171"/>
      <c r="Z1676" s="172">
        <f t="shared" si="166"/>
        <v>53307.840000000004</v>
      </c>
      <c r="AA1676" s="175">
        <f>VLOOKUP(G1676,Ma_KH!$A:$R,14,0)</f>
        <v>60</v>
      </c>
    </row>
    <row r="1677" spans="1:27" hidden="1" x14ac:dyDescent="0.25">
      <c r="A1677" s="176">
        <v>45993</v>
      </c>
      <c r="B1677" s="177">
        <v>4180768075</v>
      </c>
      <c r="C1677" s="178" t="s">
        <v>7767</v>
      </c>
      <c r="D1677" s="179">
        <v>45995</v>
      </c>
      <c r="E1677" s="180"/>
      <c r="F1677" s="178"/>
      <c r="G1677" s="32" t="s">
        <v>8016</v>
      </c>
      <c r="H1677" s="180"/>
      <c r="I1677" s="177" t="s">
        <v>8017</v>
      </c>
      <c r="J1677" s="182" t="s">
        <v>7234</v>
      </c>
      <c r="K1677" s="332" t="s">
        <v>7821</v>
      </c>
      <c r="L1677" s="21" t="str">
        <f>VLOOKUP($K1677,TONG_SL!$A:$D,2,0)</f>
        <v>Giò sụn gà 250g</v>
      </c>
      <c r="N1677" s="21" t="str">
        <f t="shared" si="167"/>
        <v>K-C6</v>
      </c>
      <c r="Q1677" s="21" t="str">
        <f>VLOOKUP(K1677,TONG_SL!$A:$D,3,0)</f>
        <v>Túi</v>
      </c>
      <c r="R1677" s="106">
        <v>6</v>
      </c>
      <c r="S1677" s="171"/>
      <c r="T1677" s="171">
        <f>VLOOKUP(VLOOKUP(G1677,Ma_KH!$A:$R,18,0)&amp;K1677,Gia_MB!$A:$F,6,0)</f>
        <v>50400</v>
      </c>
      <c r="U1677" s="172">
        <f t="shared" si="163"/>
        <v>302400</v>
      </c>
      <c r="V1677" s="171"/>
      <c r="W1677" s="173">
        <f t="shared" si="164"/>
        <v>0</v>
      </c>
      <c r="X1677" s="174" t="str">
        <f t="shared" si="165"/>
        <v>8</v>
      </c>
      <c r="Y1677" s="171"/>
      <c r="Z1677" s="172">
        <f t="shared" si="166"/>
        <v>24192</v>
      </c>
      <c r="AA1677" s="175">
        <f>VLOOKUP(G1677,Ma_KH!$A:$R,14,0)</f>
        <v>60</v>
      </c>
    </row>
    <row r="1678" spans="1:27" hidden="1" x14ac:dyDescent="0.25">
      <c r="A1678" s="176">
        <v>45993</v>
      </c>
      <c r="B1678" s="177">
        <v>4180768075</v>
      </c>
      <c r="C1678" s="178" t="s">
        <v>7767</v>
      </c>
      <c r="D1678" s="179">
        <v>45995</v>
      </c>
      <c r="E1678" s="180"/>
      <c r="F1678" s="178"/>
      <c r="G1678" s="32" t="s">
        <v>8016</v>
      </c>
      <c r="H1678" s="180"/>
      <c r="I1678" s="177" t="s">
        <v>8017</v>
      </c>
      <c r="J1678" s="182" t="s">
        <v>7234</v>
      </c>
      <c r="K1678" s="332" t="s">
        <v>48</v>
      </c>
      <c r="L1678" s="21" t="str">
        <f>VLOOKUP($K1678,TONG_SL!$A:$D,2,0)</f>
        <v>Mọc Nấm Hương 250g</v>
      </c>
      <c r="N1678" s="21" t="str">
        <f t="shared" si="167"/>
        <v>K-C6</v>
      </c>
      <c r="Q1678" s="21" t="str">
        <f>VLOOKUP(K1678,TONG_SL!$A:$D,3,0)</f>
        <v>Túi</v>
      </c>
      <c r="R1678" s="106">
        <v>6</v>
      </c>
      <c r="S1678" s="171"/>
      <c r="T1678" s="171">
        <f>VLOOKUP(VLOOKUP(G1678,Ma_KH!$A:$R,18,0)&amp;K1678,Gia_MB!$A:$F,6,0)</f>
        <v>46000</v>
      </c>
      <c r="U1678" s="172">
        <f t="shared" ref="U1678:U1741" si="168">T1678*R1678</f>
        <v>276000</v>
      </c>
      <c r="V1678" s="171"/>
      <c r="W1678" s="173">
        <f t="shared" ref="W1678:W1741" si="169">U1678*V1678</f>
        <v>0</v>
      </c>
      <c r="X1678" s="174" t="str">
        <f t="shared" ref="X1678:X1741" si="170">IF(B1678&lt;&gt;"","8","0")</f>
        <v>8</v>
      </c>
      <c r="Y1678" s="171"/>
      <c r="Z1678" s="172">
        <f t="shared" ref="Z1678:Z1741" si="171">U1678*X1678%</f>
        <v>22080</v>
      </c>
      <c r="AA1678" s="175">
        <f>VLOOKUP(G1678,Ma_KH!$A:$R,14,0)</f>
        <v>60</v>
      </c>
    </row>
    <row r="1679" spans="1:27" hidden="1" x14ac:dyDescent="0.25">
      <c r="A1679" s="176">
        <v>45993</v>
      </c>
      <c r="B1679" s="177">
        <v>4180768075</v>
      </c>
      <c r="C1679" s="178" t="s">
        <v>7767</v>
      </c>
      <c r="D1679" s="179">
        <v>45995</v>
      </c>
      <c r="E1679" s="180"/>
      <c r="F1679" s="178"/>
      <c r="G1679" s="32" t="s">
        <v>8016</v>
      </c>
      <c r="H1679" s="180"/>
      <c r="I1679" s="177" t="s">
        <v>8017</v>
      </c>
      <c r="J1679" s="182" t="s">
        <v>7234</v>
      </c>
      <c r="K1679" s="332" t="s">
        <v>7153</v>
      </c>
      <c r="L1679" s="21" t="str">
        <f>VLOOKUP($K1679,TONG_SL!$A:$D,2,0)</f>
        <v>Tai heo muối 200g</v>
      </c>
      <c r="N1679" s="21" t="str">
        <f t="shared" si="167"/>
        <v>K-C6</v>
      </c>
      <c r="Q1679" s="21" t="str">
        <f>VLOOKUP(K1679,TONG_SL!$A:$D,3,0)</f>
        <v>Túi</v>
      </c>
      <c r="R1679" s="106">
        <v>6</v>
      </c>
      <c r="S1679" s="171"/>
      <c r="T1679" s="171">
        <f>VLOOKUP(VLOOKUP(G1679,Ma_KH!$A:$R,18,0)&amp;K1679,Gia_MB!$A:$F,6,0)</f>
        <v>55595</v>
      </c>
      <c r="U1679" s="172">
        <f t="shared" si="168"/>
        <v>333570</v>
      </c>
      <c r="V1679" s="171"/>
      <c r="W1679" s="173">
        <f t="shared" si="169"/>
        <v>0</v>
      </c>
      <c r="X1679" s="174" t="str">
        <f t="shared" si="170"/>
        <v>8</v>
      </c>
      <c r="Y1679" s="171"/>
      <c r="Z1679" s="172">
        <f t="shared" si="171"/>
        <v>26685.600000000002</v>
      </c>
      <c r="AA1679" s="175">
        <f>VLOOKUP(G1679,Ma_KH!$A:$R,14,0)</f>
        <v>60</v>
      </c>
    </row>
    <row r="1680" spans="1:27" hidden="1" x14ac:dyDescent="0.25">
      <c r="A1680" s="176">
        <v>45993</v>
      </c>
      <c r="B1680" s="177">
        <v>4180768075</v>
      </c>
      <c r="C1680" s="178" t="s">
        <v>7767</v>
      </c>
      <c r="D1680" s="179">
        <v>45995</v>
      </c>
      <c r="E1680" s="180"/>
      <c r="F1680" s="178"/>
      <c r="G1680" s="32" t="s">
        <v>8016</v>
      </c>
      <c r="H1680" s="180"/>
      <c r="I1680" s="177" t="s">
        <v>8017</v>
      </c>
      <c r="J1680" s="182" t="s">
        <v>7234</v>
      </c>
      <c r="K1680" s="332" t="s">
        <v>7187</v>
      </c>
      <c r="L1680" s="21" t="str">
        <f>VLOOKUP($K1680,TONG_SL!$A:$D,2,0)</f>
        <v>Chân giò heo muối 300g</v>
      </c>
      <c r="N1680" s="21" t="str">
        <f t="shared" si="167"/>
        <v>K-C6</v>
      </c>
      <c r="Q1680" s="21" t="str">
        <f>VLOOKUP(K1680,TONG_SL!$A:$D,3,0)</f>
        <v>Túi</v>
      </c>
      <c r="R1680" s="106">
        <v>6</v>
      </c>
      <c r="S1680" s="171"/>
      <c r="T1680" s="171">
        <f>VLOOKUP(VLOOKUP(G1680,Ma_KH!$A:$R,18,0)&amp;K1680,Gia_MB!$A:$F,6,0)</f>
        <v>73431</v>
      </c>
      <c r="U1680" s="172">
        <f t="shared" si="168"/>
        <v>440586</v>
      </c>
      <c r="V1680" s="171"/>
      <c r="W1680" s="173">
        <f t="shared" si="169"/>
        <v>0</v>
      </c>
      <c r="X1680" s="174" t="str">
        <f t="shared" si="170"/>
        <v>8</v>
      </c>
      <c r="Y1680" s="171"/>
      <c r="Z1680" s="172">
        <f t="shared" si="171"/>
        <v>35246.879999999997</v>
      </c>
      <c r="AA1680" s="175">
        <f>VLOOKUP(G1680,Ma_KH!$A:$R,14,0)</f>
        <v>60</v>
      </c>
    </row>
    <row r="1681" spans="1:27" hidden="1" x14ac:dyDescent="0.25">
      <c r="A1681" s="176">
        <v>45993</v>
      </c>
      <c r="B1681" s="177">
        <v>4180768089</v>
      </c>
      <c r="C1681" s="178" t="s">
        <v>7767</v>
      </c>
      <c r="D1681" s="179">
        <v>45995</v>
      </c>
      <c r="E1681" s="180"/>
      <c r="F1681" s="178"/>
      <c r="G1681" s="32" t="s">
        <v>8016</v>
      </c>
      <c r="H1681" s="180"/>
      <c r="I1681" s="177" t="s">
        <v>8018</v>
      </c>
      <c r="J1681" s="182" t="s">
        <v>7234</v>
      </c>
      <c r="K1681" s="332" t="s">
        <v>32</v>
      </c>
      <c r="L1681" s="21" t="str">
        <f>VLOOKUP($K1681,TONG_SL!$A:$D,2,0)</f>
        <v>Giò Tai Lưỡi Xào 250g</v>
      </c>
      <c r="N1681" s="21" t="str">
        <f t="shared" si="167"/>
        <v>K-C6</v>
      </c>
      <c r="Q1681" s="21" t="str">
        <f>VLOOKUP(K1681,TONG_SL!$A:$D,3,0)</f>
        <v>Túi</v>
      </c>
      <c r="R1681" s="106">
        <v>6</v>
      </c>
      <c r="S1681" s="171"/>
      <c r="T1681" s="171">
        <f>VLOOKUP(VLOOKUP(G1681,Ma_KH!$A:$R,18,0)&amp;K1681,Gia_MB!$A:$F,6,0)</f>
        <v>50182</v>
      </c>
      <c r="U1681" s="172">
        <f t="shared" si="168"/>
        <v>301092</v>
      </c>
      <c r="V1681" s="171"/>
      <c r="W1681" s="173">
        <f t="shared" si="169"/>
        <v>0</v>
      </c>
      <c r="X1681" s="174" t="str">
        <f t="shared" si="170"/>
        <v>8</v>
      </c>
      <c r="Y1681" s="171"/>
      <c r="Z1681" s="172">
        <f t="shared" si="171"/>
        <v>24087.360000000001</v>
      </c>
      <c r="AA1681" s="175">
        <f>VLOOKUP(G1681,Ma_KH!$A:$R,14,0)</f>
        <v>60</v>
      </c>
    </row>
    <row r="1682" spans="1:27" hidden="1" x14ac:dyDescent="0.25">
      <c r="A1682" s="176">
        <v>45993</v>
      </c>
      <c r="B1682" s="177">
        <v>4180768089</v>
      </c>
      <c r="C1682" s="178" t="s">
        <v>7767</v>
      </c>
      <c r="D1682" s="179">
        <v>45995</v>
      </c>
      <c r="E1682" s="180"/>
      <c r="F1682" s="178"/>
      <c r="G1682" s="32" t="s">
        <v>8016</v>
      </c>
      <c r="H1682" s="180"/>
      <c r="I1682" s="177" t="s">
        <v>8018</v>
      </c>
      <c r="J1682" s="182" t="s">
        <v>7234</v>
      </c>
      <c r="K1682" s="332" t="s">
        <v>48</v>
      </c>
      <c r="L1682" s="21" t="str">
        <f>VLOOKUP($K1682,TONG_SL!$A:$D,2,0)</f>
        <v>Mọc Nấm Hương 250g</v>
      </c>
      <c r="N1682" s="21" t="str">
        <f t="shared" si="167"/>
        <v>K-C6</v>
      </c>
      <c r="Q1682" s="21" t="str">
        <f>VLOOKUP(K1682,TONG_SL!$A:$D,3,0)</f>
        <v>Túi</v>
      </c>
      <c r="R1682" s="106">
        <v>6</v>
      </c>
      <c r="S1682" s="171"/>
      <c r="T1682" s="171">
        <f>VLOOKUP(VLOOKUP(G1682,Ma_KH!$A:$R,18,0)&amp;K1682,Gia_MB!$A:$F,6,0)</f>
        <v>46000</v>
      </c>
      <c r="U1682" s="172">
        <f t="shared" si="168"/>
        <v>276000</v>
      </c>
      <c r="V1682" s="171"/>
      <c r="W1682" s="173">
        <f t="shared" si="169"/>
        <v>0</v>
      </c>
      <c r="X1682" s="174" t="str">
        <f t="shared" si="170"/>
        <v>8</v>
      </c>
      <c r="Y1682" s="171"/>
      <c r="Z1682" s="172">
        <f t="shared" si="171"/>
        <v>22080</v>
      </c>
      <c r="AA1682" s="175">
        <f>VLOOKUP(G1682,Ma_KH!$A:$R,14,0)</f>
        <v>60</v>
      </c>
    </row>
    <row r="1683" spans="1:27" hidden="1" x14ac:dyDescent="0.25">
      <c r="A1683" s="176">
        <v>45993</v>
      </c>
      <c r="B1683" s="177">
        <v>4180768089</v>
      </c>
      <c r="C1683" s="178" t="s">
        <v>7767</v>
      </c>
      <c r="D1683" s="179">
        <v>45995</v>
      </c>
      <c r="E1683" s="180"/>
      <c r="F1683" s="178"/>
      <c r="G1683" s="32" t="s">
        <v>8016</v>
      </c>
      <c r="H1683" s="180"/>
      <c r="I1683" s="177" t="s">
        <v>8018</v>
      </c>
      <c r="J1683" s="182" t="s">
        <v>7234</v>
      </c>
      <c r="K1683" s="332" t="s">
        <v>7187</v>
      </c>
      <c r="L1683" s="21" t="str">
        <f>VLOOKUP($K1683,TONG_SL!$A:$D,2,0)</f>
        <v>Chân giò heo muối 300g</v>
      </c>
      <c r="N1683" s="21" t="str">
        <f t="shared" si="167"/>
        <v>K-C6</v>
      </c>
      <c r="Q1683" s="21" t="str">
        <f>VLOOKUP(K1683,TONG_SL!$A:$D,3,0)</f>
        <v>Túi</v>
      </c>
      <c r="R1683" s="106">
        <v>6</v>
      </c>
      <c r="S1683" s="171"/>
      <c r="T1683" s="171">
        <f>VLOOKUP(VLOOKUP(G1683,Ma_KH!$A:$R,18,0)&amp;K1683,Gia_MB!$A:$F,6,0)</f>
        <v>73431</v>
      </c>
      <c r="U1683" s="172">
        <f t="shared" si="168"/>
        <v>440586</v>
      </c>
      <c r="V1683" s="171"/>
      <c r="W1683" s="173">
        <f t="shared" si="169"/>
        <v>0</v>
      </c>
      <c r="X1683" s="174" t="str">
        <f t="shared" si="170"/>
        <v>8</v>
      </c>
      <c r="Y1683" s="171"/>
      <c r="Z1683" s="172">
        <f t="shared" si="171"/>
        <v>35246.879999999997</v>
      </c>
      <c r="AA1683" s="175">
        <f>VLOOKUP(G1683,Ma_KH!$A:$R,14,0)</f>
        <v>60</v>
      </c>
    </row>
    <row r="1684" spans="1:27" hidden="1" x14ac:dyDescent="0.25">
      <c r="A1684" s="176">
        <v>45993</v>
      </c>
      <c r="B1684" s="177">
        <v>4180768089</v>
      </c>
      <c r="C1684" s="178" t="s">
        <v>7767</v>
      </c>
      <c r="D1684" s="179">
        <v>45995</v>
      </c>
      <c r="E1684" s="180"/>
      <c r="F1684" s="178"/>
      <c r="G1684" s="32" t="s">
        <v>8016</v>
      </c>
      <c r="H1684" s="180"/>
      <c r="I1684" s="177" t="s">
        <v>8018</v>
      </c>
      <c r="J1684" s="182" t="s">
        <v>7234</v>
      </c>
      <c r="K1684" s="332" t="s">
        <v>7154</v>
      </c>
      <c r="L1684" s="21" t="str">
        <f>VLOOKUP($K1684,TONG_SL!$A:$D,2,0)</f>
        <v>Chả cốm 300g</v>
      </c>
      <c r="N1684" s="21" t="str">
        <f t="shared" si="167"/>
        <v>K-C6</v>
      </c>
      <c r="Q1684" s="21" t="str">
        <f>VLOOKUP(K1684,TONG_SL!$A:$D,3,0)</f>
        <v>Túi</v>
      </c>
      <c r="R1684" s="106">
        <v>6</v>
      </c>
      <c r="S1684" s="171"/>
      <c r="T1684" s="171">
        <f>VLOOKUP(VLOOKUP(G1684,Ma_KH!$A:$R,18,0)&amp;K1684,Gia_MB!$A:$F,6,0)</f>
        <v>74250</v>
      </c>
      <c r="U1684" s="172">
        <f t="shared" si="168"/>
        <v>445500</v>
      </c>
      <c r="V1684" s="171"/>
      <c r="W1684" s="173">
        <f t="shared" si="169"/>
        <v>0</v>
      </c>
      <c r="X1684" s="174" t="str">
        <f t="shared" si="170"/>
        <v>8</v>
      </c>
      <c r="Y1684" s="171"/>
      <c r="Z1684" s="172">
        <f t="shared" si="171"/>
        <v>35640</v>
      </c>
      <c r="AA1684" s="175">
        <f>VLOOKUP(G1684,Ma_KH!$A:$R,14,0)</f>
        <v>60</v>
      </c>
    </row>
    <row r="1685" spans="1:27" hidden="1" x14ac:dyDescent="0.25">
      <c r="A1685" s="176">
        <v>45993</v>
      </c>
      <c r="B1685" s="177">
        <v>4180768089</v>
      </c>
      <c r="C1685" s="178" t="s">
        <v>7767</v>
      </c>
      <c r="D1685" s="179">
        <v>45995</v>
      </c>
      <c r="E1685" s="180"/>
      <c r="F1685" s="178"/>
      <c r="G1685" s="32" t="s">
        <v>8016</v>
      </c>
      <c r="H1685" s="180"/>
      <c r="I1685" s="177" t="s">
        <v>8018</v>
      </c>
      <c r="J1685" s="182" t="s">
        <v>7234</v>
      </c>
      <c r="K1685" s="332" t="s">
        <v>7821</v>
      </c>
      <c r="L1685" s="21" t="str">
        <f>VLOOKUP($K1685,TONG_SL!$A:$D,2,0)</f>
        <v>Giò sụn gà 250g</v>
      </c>
      <c r="N1685" s="21" t="str">
        <f t="shared" si="167"/>
        <v>K-C6</v>
      </c>
      <c r="Q1685" s="21" t="str">
        <f>VLOOKUP(K1685,TONG_SL!$A:$D,3,0)</f>
        <v>Túi</v>
      </c>
      <c r="R1685" s="106">
        <v>6</v>
      </c>
      <c r="S1685" s="171"/>
      <c r="T1685" s="171">
        <f>VLOOKUP(VLOOKUP(G1685,Ma_KH!$A:$R,18,0)&amp;K1685,Gia_MB!$A:$F,6,0)</f>
        <v>50400</v>
      </c>
      <c r="U1685" s="172">
        <f t="shared" si="168"/>
        <v>302400</v>
      </c>
      <c r="V1685" s="171"/>
      <c r="W1685" s="173">
        <f t="shared" si="169"/>
        <v>0</v>
      </c>
      <c r="X1685" s="174" t="str">
        <f t="shared" si="170"/>
        <v>8</v>
      </c>
      <c r="Y1685" s="171"/>
      <c r="Z1685" s="172">
        <f t="shared" si="171"/>
        <v>24192</v>
      </c>
      <c r="AA1685" s="175">
        <f>VLOOKUP(G1685,Ma_KH!$A:$R,14,0)</f>
        <v>60</v>
      </c>
    </row>
    <row r="1686" spans="1:27" hidden="1" x14ac:dyDescent="0.25">
      <c r="A1686" s="176">
        <v>45993</v>
      </c>
      <c r="B1686" s="177">
        <v>4180768089</v>
      </c>
      <c r="C1686" s="178" t="s">
        <v>7767</v>
      </c>
      <c r="D1686" s="179">
        <v>45995</v>
      </c>
      <c r="E1686" s="180"/>
      <c r="F1686" s="178"/>
      <c r="G1686" s="32" t="s">
        <v>8016</v>
      </c>
      <c r="H1686" s="180"/>
      <c r="I1686" s="177" t="s">
        <v>8018</v>
      </c>
      <c r="J1686" s="182" t="s">
        <v>7234</v>
      </c>
      <c r="K1686" s="332" t="s">
        <v>7197</v>
      </c>
      <c r="L1686" s="21" t="str">
        <f>VLOOKUP($K1686,TONG_SL!$A:$D,2,0)</f>
        <v>Gà muối 500g</v>
      </c>
      <c r="N1686" s="21" t="str">
        <f t="shared" si="167"/>
        <v>K-C6</v>
      </c>
      <c r="Q1686" s="21" t="str">
        <f>VLOOKUP(K1686,TONG_SL!$A:$D,3,0)</f>
        <v>Túi</v>
      </c>
      <c r="R1686" s="106">
        <v>10</v>
      </c>
      <c r="S1686" s="171"/>
      <c r="T1686" s="171">
        <f>VLOOKUP(VLOOKUP(G1686,Ma_KH!$A:$R,18,0)&amp;K1686,Gia_MB!$A:$F,6,0)</f>
        <v>111058</v>
      </c>
      <c r="U1686" s="172">
        <f t="shared" si="168"/>
        <v>1110580</v>
      </c>
      <c r="V1686" s="171"/>
      <c r="W1686" s="173">
        <f t="shared" si="169"/>
        <v>0</v>
      </c>
      <c r="X1686" s="174" t="str">
        <f t="shared" si="170"/>
        <v>8</v>
      </c>
      <c r="Y1686" s="171"/>
      <c r="Z1686" s="172">
        <f t="shared" si="171"/>
        <v>88846.400000000009</v>
      </c>
      <c r="AA1686" s="175">
        <f>VLOOKUP(G1686,Ma_KH!$A:$R,14,0)</f>
        <v>60</v>
      </c>
    </row>
    <row r="1687" spans="1:27" hidden="1" x14ac:dyDescent="0.25">
      <c r="A1687" s="176">
        <v>45993</v>
      </c>
      <c r="B1687" s="177">
        <v>4180768089</v>
      </c>
      <c r="C1687" s="178" t="s">
        <v>7767</v>
      </c>
      <c r="D1687" s="179">
        <v>45995</v>
      </c>
      <c r="E1687" s="180"/>
      <c r="F1687" s="178"/>
      <c r="G1687" s="32" t="s">
        <v>8016</v>
      </c>
      <c r="H1687" s="180"/>
      <c r="I1687" s="177" t="s">
        <v>8018</v>
      </c>
      <c r="J1687" s="182" t="s">
        <v>7234</v>
      </c>
      <c r="K1687" s="332" t="s">
        <v>7820</v>
      </c>
      <c r="L1687" s="21" t="str">
        <f>VLOOKUP($K1687,TONG_SL!$A:$D,2,0)</f>
        <v>Giò lụa cây 250g</v>
      </c>
      <c r="N1687" s="21" t="str">
        <f t="shared" si="167"/>
        <v>K-C6</v>
      </c>
      <c r="Q1687" s="21" t="str">
        <f>VLOOKUP(K1687,TONG_SL!$A:$D,3,0)</f>
        <v>Túi</v>
      </c>
      <c r="R1687" s="106">
        <v>6</v>
      </c>
      <c r="S1687" s="171"/>
      <c r="T1687" s="171">
        <f>VLOOKUP(VLOOKUP(G1687,Ma_KH!$A:$R,18,0)&amp;K1687,Gia_MB!$A:$F,6,0)</f>
        <v>49500</v>
      </c>
      <c r="U1687" s="172">
        <f t="shared" si="168"/>
        <v>297000</v>
      </c>
      <c r="V1687" s="171"/>
      <c r="W1687" s="173">
        <f t="shared" si="169"/>
        <v>0</v>
      </c>
      <c r="X1687" s="174" t="str">
        <f t="shared" si="170"/>
        <v>8</v>
      </c>
      <c r="Y1687" s="171"/>
      <c r="Z1687" s="172">
        <f t="shared" si="171"/>
        <v>23760</v>
      </c>
      <c r="AA1687" s="175">
        <f>VLOOKUP(G1687,Ma_KH!$A:$R,14,0)</f>
        <v>60</v>
      </c>
    </row>
    <row r="1688" spans="1:27" hidden="1" x14ac:dyDescent="0.25">
      <c r="A1688" s="176">
        <v>45993</v>
      </c>
      <c r="B1688" s="177">
        <v>4180768089</v>
      </c>
      <c r="C1688" s="178" t="s">
        <v>7767</v>
      </c>
      <c r="D1688" s="179">
        <v>45995</v>
      </c>
      <c r="E1688" s="180"/>
      <c r="F1688" s="178"/>
      <c r="G1688" s="32" t="s">
        <v>8016</v>
      </c>
      <c r="H1688" s="180"/>
      <c r="I1688" s="177" t="s">
        <v>8018</v>
      </c>
      <c r="J1688" s="182" t="s">
        <v>7234</v>
      </c>
      <c r="K1688" s="332" t="s">
        <v>7153</v>
      </c>
      <c r="L1688" s="21" t="str">
        <f>VLOOKUP($K1688,TONG_SL!$A:$D,2,0)</f>
        <v>Tai heo muối 200g</v>
      </c>
      <c r="N1688" s="21" t="str">
        <f t="shared" si="167"/>
        <v>K-C6</v>
      </c>
      <c r="Q1688" s="21" t="str">
        <f>VLOOKUP(K1688,TONG_SL!$A:$D,3,0)</f>
        <v>Túi</v>
      </c>
      <c r="R1688" s="106">
        <v>6</v>
      </c>
      <c r="S1688" s="171"/>
      <c r="T1688" s="171">
        <f>VLOOKUP(VLOOKUP(G1688,Ma_KH!$A:$R,18,0)&amp;K1688,Gia_MB!$A:$F,6,0)</f>
        <v>55595</v>
      </c>
      <c r="U1688" s="172">
        <f t="shared" si="168"/>
        <v>333570</v>
      </c>
      <c r="V1688" s="171"/>
      <c r="W1688" s="173">
        <f t="shared" si="169"/>
        <v>0</v>
      </c>
      <c r="X1688" s="174" t="str">
        <f t="shared" si="170"/>
        <v>8</v>
      </c>
      <c r="Y1688" s="171"/>
      <c r="Z1688" s="172">
        <f t="shared" si="171"/>
        <v>26685.600000000002</v>
      </c>
      <c r="AA1688" s="175">
        <f>VLOOKUP(G1688,Ma_KH!$A:$R,14,0)</f>
        <v>60</v>
      </c>
    </row>
    <row r="1689" spans="1:27" hidden="1" x14ac:dyDescent="0.25">
      <c r="A1689" s="176">
        <v>45993</v>
      </c>
      <c r="B1689" s="177">
        <v>4180767840</v>
      </c>
      <c r="C1689" s="178" t="s">
        <v>7767</v>
      </c>
      <c r="D1689" s="179">
        <v>45995</v>
      </c>
      <c r="E1689" s="180"/>
      <c r="F1689" s="178"/>
      <c r="G1689" s="32" t="s">
        <v>8016</v>
      </c>
      <c r="H1689" s="180"/>
      <c r="I1689" s="177" t="s">
        <v>8019</v>
      </c>
      <c r="J1689" s="182" t="s">
        <v>7234</v>
      </c>
      <c r="K1689" s="332" t="s">
        <v>32</v>
      </c>
      <c r="L1689" s="21" t="str">
        <f>VLOOKUP($K1689,TONG_SL!$A:$D,2,0)</f>
        <v>Giò Tai Lưỡi Xào 250g</v>
      </c>
      <c r="N1689" s="21" t="str">
        <f t="shared" si="167"/>
        <v>K-C6</v>
      </c>
      <c r="Q1689" s="21" t="str">
        <f>VLOOKUP(K1689,TONG_SL!$A:$D,3,0)</f>
        <v>Túi</v>
      </c>
      <c r="R1689" s="106">
        <v>6</v>
      </c>
      <c r="S1689" s="171"/>
      <c r="T1689" s="171">
        <f>VLOOKUP(VLOOKUP(G1689,Ma_KH!$A:$R,18,0)&amp;K1689,Gia_MB!$A:$F,6,0)</f>
        <v>50182</v>
      </c>
      <c r="U1689" s="172">
        <f t="shared" si="168"/>
        <v>301092</v>
      </c>
      <c r="V1689" s="171"/>
      <c r="W1689" s="173">
        <f t="shared" si="169"/>
        <v>0</v>
      </c>
      <c r="X1689" s="174" t="str">
        <f t="shared" si="170"/>
        <v>8</v>
      </c>
      <c r="Y1689" s="171"/>
      <c r="Z1689" s="172">
        <f t="shared" si="171"/>
        <v>24087.360000000001</v>
      </c>
      <c r="AA1689" s="175">
        <f>VLOOKUP(G1689,Ma_KH!$A:$R,14,0)</f>
        <v>60</v>
      </c>
    </row>
    <row r="1690" spans="1:27" hidden="1" x14ac:dyDescent="0.25">
      <c r="A1690" s="176">
        <v>45993</v>
      </c>
      <c r="B1690" s="177">
        <v>4180767840</v>
      </c>
      <c r="C1690" s="178" t="s">
        <v>7767</v>
      </c>
      <c r="D1690" s="179">
        <v>45995</v>
      </c>
      <c r="E1690" s="180"/>
      <c r="F1690" s="178"/>
      <c r="G1690" s="32" t="s">
        <v>8016</v>
      </c>
      <c r="H1690" s="180"/>
      <c r="I1690" s="177" t="s">
        <v>8019</v>
      </c>
      <c r="J1690" s="182" t="s">
        <v>7234</v>
      </c>
      <c r="K1690" s="332" t="s">
        <v>7187</v>
      </c>
      <c r="L1690" s="21" t="str">
        <f>VLOOKUP($K1690,TONG_SL!$A:$D,2,0)</f>
        <v>Chân giò heo muối 300g</v>
      </c>
      <c r="N1690" s="21" t="str">
        <f t="shared" si="167"/>
        <v>K-C6</v>
      </c>
      <c r="Q1690" s="21" t="str">
        <f>VLOOKUP(K1690,TONG_SL!$A:$D,3,0)</f>
        <v>Túi</v>
      </c>
      <c r="R1690" s="106">
        <v>6</v>
      </c>
      <c r="S1690" s="171"/>
      <c r="T1690" s="171">
        <f>VLOOKUP(VLOOKUP(G1690,Ma_KH!$A:$R,18,0)&amp;K1690,Gia_MB!$A:$F,6,0)</f>
        <v>73431</v>
      </c>
      <c r="U1690" s="172">
        <f t="shared" si="168"/>
        <v>440586</v>
      </c>
      <c r="V1690" s="171"/>
      <c r="W1690" s="173">
        <f t="shared" si="169"/>
        <v>0</v>
      </c>
      <c r="X1690" s="174" t="str">
        <f t="shared" si="170"/>
        <v>8</v>
      </c>
      <c r="Y1690" s="171"/>
      <c r="Z1690" s="172">
        <f t="shared" si="171"/>
        <v>35246.879999999997</v>
      </c>
      <c r="AA1690" s="175">
        <f>VLOOKUP(G1690,Ma_KH!$A:$R,14,0)</f>
        <v>60</v>
      </c>
    </row>
    <row r="1691" spans="1:27" hidden="1" x14ac:dyDescent="0.25">
      <c r="A1691" s="176">
        <v>45993</v>
      </c>
      <c r="B1691" s="177">
        <v>4180767840</v>
      </c>
      <c r="C1691" s="178" t="s">
        <v>7767</v>
      </c>
      <c r="D1691" s="179">
        <v>45995</v>
      </c>
      <c r="E1691" s="180"/>
      <c r="F1691" s="178"/>
      <c r="G1691" s="32" t="s">
        <v>8016</v>
      </c>
      <c r="H1691" s="180"/>
      <c r="I1691" s="177" t="s">
        <v>8019</v>
      </c>
      <c r="J1691" s="182" t="s">
        <v>7234</v>
      </c>
      <c r="K1691" s="332" t="s">
        <v>48</v>
      </c>
      <c r="L1691" s="21" t="str">
        <f>VLOOKUP($K1691,TONG_SL!$A:$D,2,0)</f>
        <v>Mọc Nấm Hương 250g</v>
      </c>
      <c r="N1691" s="21" t="str">
        <f t="shared" si="167"/>
        <v>K-C6</v>
      </c>
      <c r="Q1691" s="21" t="str">
        <f>VLOOKUP(K1691,TONG_SL!$A:$D,3,0)</f>
        <v>Túi</v>
      </c>
      <c r="R1691" s="106">
        <v>6</v>
      </c>
      <c r="S1691" s="171"/>
      <c r="T1691" s="171">
        <f>VLOOKUP(VLOOKUP(G1691,Ma_KH!$A:$R,18,0)&amp;K1691,Gia_MB!$A:$F,6,0)</f>
        <v>46000</v>
      </c>
      <c r="U1691" s="172">
        <f t="shared" si="168"/>
        <v>276000</v>
      </c>
      <c r="V1691" s="171"/>
      <c r="W1691" s="173">
        <f t="shared" si="169"/>
        <v>0</v>
      </c>
      <c r="X1691" s="174" t="str">
        <f t="shared" si="170"/>
        <v>8</v>
      </c>
      <c r="Y1691" s="171"/>
      <c r="Z1691" s="172">
        <f t="shared" si="171"/>
        <v>22080</v>
      </c>
      <c r="AA1691" s="175">
        <f>VLOOKUP(G1691,Ma_KH!$A:$R,14,0)</f>
        <v>60</v>
      </c>
    </row>
    <row r="1692" spans="1:27" hidden="1" x14ac:dyDescent="0.25">
      <c r="A1692" s="176">
        <v>45993</v>
      </c>
      <c r="B1692" s="177">
        <v>4180767840</v>
      </c>
      <c r="C1692" s="178" t="s">
        <v>7767</v>
      </c>
      <c r="D1692" s="179">
        <v>45995</v>
      </c>
      <c r="E1692" s="180"/>
      <c r="F1692" s="178"/>
      <c r="G1692" s="32" t="s">
        <v>8016</v>
      </c>
      <c r="H1692" s="180"/>
      <c r="I1692" s="177" t="s">
        <v>8019</v>
      </c>
      <c r="J1692" s="182" t="s">
        <v>7234</v>
      </c>
      <c r="K1692" s="332" t="s">
        <v>7197</v>
      </c>
      <c r="L1692" s="21" t="str">
        <f>VLOOKUP($K1692,TONG_SL!$A:$D,2,0)</f>
        <v>Gà muối 500g</v>
      </c>
      <c r="N1692" s="21" t="str">
        <f t="shared" si="167"/>
        <v>K-C6</v>
      </c>
      <c r="Q1692" s="21" t="str">
        <f>VLOOKUP(K1692,TONG_SL!$A:$D,3,0)</f>
        <v>Túi</v>
      </c>
      <c r="R1692" s="106">
        <v>6</v>
      </c>
      <c r="S1692" s="171"/>
      <c r="T1692" s="171">
        <f>VLOOKUP(VLOOKUP(G1692,Ma_KH!$A:$R,18,0)&amp;K1692,Gia_MB!$A:$F,6,0)</f>
        <v>111058</v>
      </c>
      <c r="U1692" s="172">
        <f t="shared" si="168"/>
        <v>666348</v>
      </c>
      <c r="V1692" s="171"/>
      <c r="W1692" s="173">
        <f t="shared" si="169"/>
        <v>0</v>
      </c>
      <c r="X1692" s="174" t="str">
        <f t="shared" si="170"/>
        <v>8</v>
      </c>
      <c r="Y1692" s="171"/>
      <c r="Z1692" s="172">
        <f t="shared" si="171"/>
        <v>53307.840000000004</v>
      </c>
      <c r="AA1692" s="175">
        <f>VLOOKUP(G1692,Ma_KH!$A:$R,14,0)</f>
        <v>60</v>
      </c>
    </row>
    <row r="1693" spans="1:27" hidden="1" x14ac:dyDescent="0.25">
      <c r="A1693" s="176">
        <v>45993</v>
      </c>
      <c r="B1693" s="177">
        <v>4180767840</v>
      </c>
      <c r="C1693" s="178" t="s">
        <v>7767</v>
      </c>
      <c r="D1693" s="179">
        <v>45995</v>
      </c>
      <c r="E1693" s="180"/>
      <c r="F1693" s="178"/>
      <c r="G1693" s="32" t="s">
        <v>8016</v>
      </c>
      <c r="H1693" s="180"/>
      <c r="I1693" s="177" t="s">
        <v>8019</v>
      </c>
      <c r="J1693" s="182" t="s">
        <v>7234</v>
      </c>
      <c r="K1693" s="332" t="s">
        <v>7821</v>
      </c>
      <c r="L1693" s="21" t="str">
        <f>VLOOKUP($K1693,TONG_SL!$A:$D,2,0)</f>
        <v>Giò sụn gà 250g</v>
      </c>
      <c r="N1693" s="21" t="str">
        <f t="shared" si="167"/>
        <v>K-C6</v>
      </c>
      <c r="Q1693" s="21" t="str">
        <f>VLOOKUP(K1693,TONG_SL!$A:$D,3,0)</f>
        <v>Túi</v>
      </c>
      <c r="R1693" s="106">
        <v>6</v>
      </c>
      <c r="S1693" s="171"/>
      <c r="T1693" s="171">
        <f>VLOOKUP(VLOOKUP(G1693,Ma_KH!$A:$R,18,0)&amp;K1693,Gia_MB!$A:$F,6,0)</f>
        <v>50400</v>
      </c>
      <c r="U1693" s="172">
        <f t="shared" si="168"/>
        <v>302400</v>
      </c>
      <c r="V1693" s="171"/>
      <c r="W1693" s="173">
        <f t="shared" si="169"/>
        <v>0</v>
      </c>
      <c r="X1693" s="174" t="str">
        <f t="shared" si="170"/>
        <v>8</v>
      </c>
      <c r="Y1693" s="171"/>
      <c r="Z1693" s="172">
        <f t="shared" si="171"/>
        <v>24192</v>
      </c>
      <c r="AA1693" s="175">
        <f>VLOOKUP(G1693,Ma_KH!$A:$R,14,0)</f>
        <v>60</v>
      </c>
    </row>
    <row r="1694" spans="1:27" hidden="1" x14ac:dyDescent="0.25">
      <c r="A1694" s="176">
        <v>45993</v>
      </c>
      <c r="B1694" s="177">
        <v>4180767840</v>
      </c>
      <c r="C1694" s="178" t="s">
        <v>7767</v>
      </c>
      <c r="D1694" s="179">
        <v>45995</v>
      </c>
      <c r="E1694" s="180"/>
      <c r="F1694" s="178"/>
      <c r="G1694" s="32" t="s">
        <v>8016</v>
      </c>
      <c r="H1694" s="180"/>
      <c r="I1694" s="177" t="s">
        <v>8019</v>
      </c>
      <c r="J1694" s="182" t="s">
        <v>7234</v>
      </c>
      <c r="K1694" s="332" t="s">
        <v>7154</v>
      </c>
      <c r="L1694" s="21" t="str">
        <f>VLOOKUP($K1694,TONG_SL!$A:$D,2,0)</f>
        <v>Chả cốm 300g</v>
      </c>
      <c r="N1694" s="21" t="str">
        <f t="shared" si="167"/>
        <v>K-C6</v>
      </c>
      <c r="Q1694" s="21" t="str">
        <f>VLOOKUP(K1694,TONG_SL!$A:$D,3,0)</f>
        <v>Túi</v>
      </c>
      <c r="R1694" s="106">
        <v>10</v>
      </c>
      <c r="S1694" s="171"/>
      <c r="T1694" s="171">
        <f>VLOOKUP(VLOOKUP(G1694,Ma_KH!$A:$R,18,0)&amp;K1694,Gia_MB!$A:$F,6,0)</f>
        <v>74250</v>
      </c>
      <c r="U1694" s="172">
        <f t="shared" si="168"/>
        <v>742500</v>
      </c>
      <c r="V1694" s="171"/>
      <c r="W1694" s="173">
        <f t="shared" si="169"/>
        <v>0</v>
      </c>
      <c r="X1694" s="174" t="str">
        <f t="shared" si="170"/>
        <v>8</v>
      </c>
      <c r="Y1694" s="171"/>
      <c r="Z1694" s="172">
        <f t="shared" si="171"/>
        <v>59400</v>
      </c>
      <c r="AA1694" s="175">
        <f>VLOOKUP(G1694,Ma_KH!$A:$R,14,0)</f>
        <v>60</v>
      </c>
    </row>
    <row r="1695" spans="1:27" hidden="1" x14ac:dyDescent="0.25">
      <c r="A1695" s="176">
        <v>45993</v>
      </c>
      <c r="B1695" s="177">
        <v>4180767840</v>
      </c>
      <c r="C1695" s="178" t="s">
        <v>7767</v>
      </c>
      <c r="D1695" s="179">
        <v>45995</v>
      </c>
      <c r="E1695" s="180"/>
      <c r="F1695" s="178"/>
      <c r="G1695" s="32" t="s">
        <v>8016</v>
      </c>
      <c r="H1695" s="180"/>
      <c r="I1695" s="177" t="s">
        <v>8019</v>
      </c>
      <c r="J1695" s="182" t="s">
        <v>7234</v>
      </c>
      <c r="K1695" s="332" t="s">
        <v>7153</v>
      </c>
      <c r="L1695" s="21" t="str">
        <f>VLOOKUP($K1695,TONG_SL!$A:$D,2,0)</f>
        <v>Tai heo muối 200g</v>
      </c>
      <c r="N1695" s="21" t="str">
        <f t="shared" si="167"/>
        <v>K-C6</v>
      </c>
      <c r="Q1695" s="21" t="str">
        <f>VLOOKUP(K1695,TONG_SL!$A:$D,3,0)</f>
        <v>Túi</v>
      </c>
      <c r="R1695" s="106">
        <v>6</v>
      </c>
      <c r="S1695" s="171"/>
      <c r="T1695" s="171">
        <f>VLOOKUP(VLOOKUP(G1695,Ma_KH!$A:$R,18,0)&amp;K1695,Gia_MB!$A:$F,6,0)</f>
        <v>55595</v>
      </c>
      <c r="U1695" s="172">
        <f t="shared" si="168"/>
        <v>333570</v>
      </c>
      <c r="V1695" s="171"/>
      <c r="W1695" s="173">
        <f t="shared" si="169"/>
        <v>0</v>
      </c>
      <c r="X1695" s="174" t="str">
        <f t="shared" si="170"/>
        <v>8</v>
      </c>
      <c r="Y1695" s="171"/>
      <c r="Z1695" s="172">
        <f t="shared" si="171"/>
        <v>26685.600000000002</v>
      </c>
      <c r="AA1695" s="175">
        <f>VLOOKUP(G1695,Ma_KH!$A:$R,14,0)</f>
        <v>60</v>
      </c>
    </row>
    <row r="1696" spans="1:27" hidden="1" x14ac:dyDescent="0.25">
      <c r="A1696" s="176">
        <v>45993</v>
      </c>
      <c r="B1696" s="177">
        <v>4180767840</v>
      </c>
      <c r="C1696" s="178" t="s">
        <v>7767</v>
      </c>
      <c r="D1696" s="179">
        <v>45995</v>
      </c>
      <c r="E1696" s="180"/>
      <c r="F1696" s="178"/>
      <c r="G1696" s="32" t="s">
        <v>8016</v>
      </c>
      <c r="H1696" s="180"/>
      <c r="I1696" s="177" t="s">
        <v>8019</v>
      </c>
      <c r="J1696" s="182" t="s">
        <v>7234</v>
      </c>
      <c r="K1696" s="332" t="s">
        <v>7820</v>
      </c>
      <c r="L1696" s="21" t="str">
        <f>VLOOKUP($K1696,TONG_SL!$A:$D,2,0)</f>
        <v>Giò lụa cây 250g</v>
      </c>
      <c r="N1696" s="21" t="str">
        <f t="shared" si="167"/>
        <v>K-C6</v>
      </c>
      <c r="Q1696" s="21" t="str">
        <f>VLOOKUP(K1696,TONG_SL!$A:$D,3,0)</f>
        <v>Túi</v>
      </c>
      <c r="R1696" s="106">
        <v>6</v>
      </c>
      <c r="S1696" s="171"/>
      <c r="T1696" s="171">
        <f>VLOOKUP(VLOOKUP(G1696,Ma_KH!$A:$R,18,0)&amp;K1696,Gia_MB!$A:$F,6,0)</f>
        <v>49500</v>
      </c>
      <c r="U1696" s="172">
        <f t="shared" si="168"/>
        <v>297000</v>
      </c>
      <c r="V1696" s="171"/>
      <c r="W1696" s="173">
        <f t="shared" si="169"/>
        <v>0</v>
      </c>
      <c r="X1696" s="174" t="str">
        <f t="shared" si="170"/>
        <v>8</v>
      </c>
      <c r="Y1696" s="171"/>
      <c r="Z1696" s="172">
        <f t="shared" si="171"/>
        <v>23760</v>
      </c>
      <c r="AA1696" s="175">
        <f>VLOOKUP(G1696,Ma_KH!$A:$R,14,0)</f>
        <v>60</v>
      </c>
    </row>
    <row r="1697" spans="1:27" hidden="1" x14ac:dyDescent="0.25">
      <c r="A1697" s="176">
        <v>45993</v>
      </c>
      <c r="B1697" s="177">
        <v>4180757788</v>
      </c>
      <c r="C1697" s="178" t="s">
        <v>7767</v>
      </c>
      <c r="D1697" s="179">
        <v>45995</v>
      </c>
      <c r="E1697" s="180"/>
      <c r="F1697" s="178"/>
      <c r="G1697" s="32" t="s">
        <v>8016</v>
      </c>
      <c r="H1697" s="180"/>
      <c r="I1697" s="177" t="s">
        <v>8020</v>
      </c>
      <c r="J1697" s="182" t="s">
        <v>7234</v>
      </c>
      <c r="K1697" s="332" t="s">
        <v>48</v>
      </c>
      <c r="L1697" s="21" t="str">
        <f>VLOOKUP($K1697,TONG_SL!$A:$D,2,0)</f>
        <v>Mọc Nấm Hương 250g</v>
      </c>
      <c r="N1697" s="21" t="str">
        <f t="shared" si="167"/>
        <v>K-C6</v>
      </c>
      <c r="Q1697" s="21" t="str">
        <f>VLOOKUP(K1697,TONG_SL!$A:$D,3,0)</f>
        <v>Túi</v>
      </c>
      <c r="R1697" s="106">
        <v>12</v>
      </c>
      <c r="S1697" s="171"/>
      <c r="T1697" s="171">
        <f>VLOOKUP(VLOOKUP(G1697,Ma_KH!$A:$R,18,0)&amp;K1697,Gia_MB!$A:$F,6,0)</f>
        <v>46000</v>
      </c>
      <c r="U1697" s="172">
        <f t="shared" si="168"/>
        <v>552000</v>
      </c>
      <c r="V1697" s="171"/>
      <c r="W1697" s="173">
        <f t="shared" si="169"/>
        <v>0</v>
      </c>
      <c r="X1697" s="174" t="str">
        <f t="shared" si="170"/>
        <v>8</v>
      </c>
      <c r="Y1697" s="171"/>
      <c r="Z1697" s="172">
        <f t="shared" si="171"/>
        <v>44160</v>
      </c>
      <c r="AA1697" s="175">
        <f>VLOOKUP(G1697,Ma_KH!$A:$R,14,0)</f>
        <v>60</v>
      </c>
    </row>
    <row r="1698" spans="1:27" hidden="1" x14ac:dyDescent="0.25">
      <c r="A1698" s="176">
        <v>45993</v>
      </c>
      <c r="B1698" s="177">
        <v>4180757788</v>
      </c>
      <c r="C1698" s="178" t="s">
        <v>7767</v>
      </c>
      <c r="D1698" s="179">
        <v>45995</v>
      </c>
      <c r="E1698" s="180"/>
      <c r="F1698" s="178"/>
      <c r="G1698" s="32" t="s">
        <v>8016</v>
      </c>
      <c r="H1698" s="180"/>
      <c r="I1698" s="177" t="s">
        <v>8020</v>
      </c>
      <c r="J1698" s="182" t="s">
        <v>7234</v>
      </c>
      <c r="K1698" s="332" t="s">
        <v>7154</v>
      </c>
      <c r="L1698" s="21" t="str">
        <f>VLOOKUP($K1698,TONG_SL!$A:$D,2,0)</f>
        <v>Chả cốm 300g</v>
      </c>
      <c r="N1698" s="21" t="str">
        <f t="shared" si="167"/>
        <v>K-C6</v>
      </c>
      <c r="Q1698" s="21" t="str">
        <f>VLOOKUP(K1698,TONG_SL!$A:$D,3,0)</f>
        <v>Túi</v>
      </c>
      <c r="R1698" s="106">
        <v>6</v>
      </c>
      <c r="S1698" s="171"/>
      <c r="T1698" s="171">
        <f>VLOOKUP(VLOOKUP(G1698,Ma_KH!$A:$R,18,0)&amp;K1698,Gia_MB!$A:$F,6,0)</f>
        <v>74250</v>
      </c>
      <c r="U1698" s="172">
        <f t="shared" si="168"/>
        <v>445500</v>
      </c>
      <c r="V1698" s="171"/>
      <c r="W1698" s="173">
        <f t="shared" si="169"/>
        <v>0</v>
      </c>
      <c r="X1698" s="174" t="str">
        <f t="shared" si="170"/>
        <v>8</v>
      </c>
      <c r="Y1698" s="171"/>
      <c r="Z1698" s="172">
        <f t="shared" si="171"/>
        <v>35640</v>
      </c>
      <c r="AA1698" s="175">
        <f>VLOOKUP(G1698,Ma_KH!$A:$R,14,0)</f>
        <v>60</v>
      </c>
    </row>
    <row r="1699" spans="1:27" hidden="1" x14ac:dyDescent="0.25">
      <c r="A1699" s="176">
        <v>45993</v>
      </c>
      <c r="B1699" s="177">
        <v>4180757788</v>
      </c>
      <c r="C1699" s="178" t="s">
        <v>7767</v>
      </c>
      <c r="D1699" s="179">
        <v>45995</v>
      </c>
      <c r="E1699" s="180"/>
      <c r="F1699" s="178"/>
      <c r="G1699" s="32" t="s">
        <v>8016</v>
      </c>
      <c r="H1699" s="180"/>
      <c r="I1699" s="177" t="s">
        <v>8020</v>
      </c>
      <c r="J1699" s="182" t="s">
        <v>7234</v>
      </c>
      <c r="K1699" s="332" t="s">
        <v>30</v>
      </c>
      <c r="L1699" s="21" t="str">
        <f>VLOOKUP($K1699,TONG_SL!$A:$D,2,0)</f>
        <v>Gà muối 500g</v>
      </c>
      <c r="N1699" s="21" t="str">
        <f t="shared" si="167"/>
        <v>K-C6</v>
      </c>
      <c r="Q1699" s="21" t="str">
        <f>VLOOKUP(K1699,TONG_SL!$A:$D,3,0)</f>
        <v>Túi</v>
      </c>
      <c r="R1699" s="106">
        <v>10</v>
      </c>
      <c r="S1699" s="171"/>
      <c r="T1699" s="171">
        <f>VLOOKUP(VLOOKUP(G1699,Ma_KH!$A:$R,18,0)&amp;K1699,Gia_MB!$A:$F,6,0)</f>
        <v>111058</v>
      </c>
      <c r="U1699" s="172">
        <f t="shared" si="168"/>
        <v>1110580</v>
      </c>
      <c r="V1699" s="171"/>
      <c r="W1699" s="173">
        <f t="shared" si="169"/>
        <v>0</v>
      </c>
      <c r="X1699" s="174" t="str">
        <f t="shared" si="170"/>
        <v>8</v>
      </c>
      <c r="Y1699" s="171"/>
      <c r="Z1699" s="172">
        <f t="shared" si="171"/>
        <v>88846.400000000009</v>
      </c>
      <c r="AA1699" s="175">
        <f>VLOOKUP(G1699,Ma_KH!$A:$R,14,0)</f>
        <v>60</v>
      </c>
    </row>
    <row r="1700" spans="1:27" hidden="1" x14ac:dyDescent="0.25">
      <c r="A1700" s="176">
        <v>45993</v>
      </c>
      <c r="B1700" s="177">
        <v>4180757788</v>
      </c>
      <c r="C1700" s="178" t="s">
        <v>7767</v>
      </c>
      <c r="D1700" s="179">
        <v>45995</v>
      </c>
      <c r="E1700" s="180"/>
      <c r="F1700" s="178"/>
      <c r="G1700" s="32" t="s">
        <v>8016</v>
      </c>
      <c r="H1700" s="180"/>
      <c r="I1700" s="177" t="s">
        <v>8020</v>
      </c>
      <c r="J1700" s="182" t="s">
        <v>7234</v>
      </c>
      <c r="K1700" s="332" t="s">
        <v>7187</v>
      </c>
      <c r="L1700" s="21" t="str">
        <f>VLOOKUP($K1700,TONG_SL!$A:$D,2,0)</f>
        <v>Chân giò heo muối 300g</v>
      </c>
      <c r="N1700" s="21" t="str">
        <f t="shared" si="167"/>
        <v>K-C6</v>
      </c>
      <c r="Q1700" s="21" t="str">
        <f>VLOOKUP(K1700,TONG_SL!$A:$D,3,0)</f>
        <v>Túi</v>
      </c>
      <c r="R1700" s="106">
        <v>15</v>
      </c>
      <c r="S1700" s="171"/>
      <c r="T1700" s="171">
        <f>VLOOKUP(VLOOKUP(G1700,Ma_KH!$A:$R,18,0)&amp;K1700,Gia_MB!$A:$F,6,0)</f>
        <v>73431</v>
      </c>
      <c r="U1700" s="172">
        <f t="shared" si="168"/>
        <v>1101465</v>
      </c>
      <c r="V1700" s="171"/>
      <c r="W1700" s="173">
        <f t="shared" si="169"/>
        <v>0</v>
      </c>
      <c r="X1700" s="174" t="str">
        <f t="shared" si="170"/>
        <v>8</v>
      </c>
      <c r="Y1700" s="171"/>
      <c r="Z1700" s="172">
        <f t="shared" si="171"/>
        <v>88117.2</v>
      </c>
      <c r="AA1700" s="175">
        <f>VLOOKUP(G1700,Ma_KH!$A:$R,14,0)</f>
        <v>60</v>
      </c>
    </row>
    <row r="1701" spans="1:27" hidden="1" x14ac:dyDescent="0.25">
      <c r="A1701" s="176">
        <v>45993</v>
      </c>
      <c r="B1701" s="177">
        <v>4180757788</v>
      </c>
      <c r="C1701" s="178" t="s">
        <v>7767</v>
      </c>
      <c r="D1701" s="179">
        <v>45995</v>
      </c>
      <c r="E1701" s="180"/>
      <c r="F1701" s="178"/>
      <c r="G1701" s="32" t="s">
        <v>8016</v>
      </c>
      <c r="H1701" s="180"/>
      <c r="I1701" s="177" t="s">
        <v>8020</v>
      </c>
      <c r="J1701" s="182" t="s">
        <v>7234</v>
      </c>
      <c r="K1701" s="332" t="s">
        <v>7153</v>
      </c>
      <c r="L1701" s="21" t="str">
        <f>VLOOKUP($K1701,TONG_SL!$A:$D,2,0)</f>
        <v>Tai heo muối 200g</v>
      </c>
      <c r="N1701" s="21" t="str">
        <f t="shared" si="167"/>
        <v>K-C6</v>
      </c>
      <c r="Q1701" s="21" t="str">
        <f>VLOOKUP(K1701,TONG_SL!$A:$D,3,0)</f>
        <v>Túi</v>
      </c>
      <c r="R1701" s="106">
        <v>5</v>
      </c>
      <c r="S1701" s="171"/>
      <c r="T1701" s="171">
        <f>VLOOKUP(VLOOKUP(G1701,Ma_KH!$A:$R,18,0)&amp;K1701,Gia_MB!$A:$F,6,0)</f>
        <v>55595</v>
      </c>
      <c r="U1701" s="172">
        <f t="shared" si="168"/>
        <v>277975</v>
      </c>
      <c r="V1701" s="171"/>
      <c r="W1701" s="173">
        <f t="shared" si="169"/>
        <v>0</v>
      </c>
      <c r="X1701" s="174" t="str">
        <f t="shared" si="170"/>
        <v>8</v>
      </c>
      <c r="Y1701" s="171"/>
      <c r="Z1701" s="172">
        <f t="shared" si="171"/>
        <v>22238</v>
      </c>
      <c r="AA1701" s="175">
        <f>VLOOKUP(G1701,Ma_KH!$A:$R,14,0)</f>
        <v>60</v>
      </c>
    </row>
    <row r="1702" spans="1:27" hidden="1" x14ac:dyDescent="0.25">
      <c r="A1702" s="176">
        <v>45993</v>
      </c>
      <c r="B1702" s="177">
        <v>4180757788</v>
      </c>
      <c r="C1702" s="178" t="s">
        <v>7767</v>
      </c>
      <c r="D1702" s="179">
        <v>45995</v>
      </c>
      <c r="E1702" s="180"/>
      <c r="F1702" s="178"/>
      <c r="G1702" s="32" t="s">
        <v>8016</v>
      </c>
      <c r="H1702" s="180"/>
      <c r="I1702" s="177" t="s">
        <v>8020</v>
      </c>
      <c r="J1702" s="182" t="s">
        <v>7234</v>
      </c>
      <c r="K1702" s="332" t="s">
        <v>32</v>
      </c>
      <c r="L1702" s="21" t="str">
        <f>VLOOKUP($K1702,TONG_SL!$A:$D,2,0)</f>
        <v>Giò Tai Lưỡi Xào 250g</v>
      </c>
      <c r="N1702" s="21" t="str">
        <f t="shared" si="167"/>
        <v>K-C6</v>
      </c>
      <c r="Q1702" s="21" t="str">
        <f>VLOOKUP(K1702,TONG_SL!$A:$D,3,0)</f>
        <v>Túi</v>
      </c>
      <c r="R1702" s="106">
        <v>6</v>
      </c>
      <c r="S1702" s="171"/>
      <c r="T1702" s="171">
        <f>VLOOKUP(VLOOKUP(G1702,Ma_KH!$A:$R,18,0)&amp;K1702,Gia_MB!$A:$F,6,0)</f>
        <v>50182</v>
      </c>
      <c r="U1702" s="172">
        <f t="shared" si="168"/>
        <v>301092</v>
      </c>
      <c r="V1702" s="171"/>
      <c r="W1702" s="173">
        <f t="shared" si="169"/>
        <v>0</v>
      </c>
      <c r="X1702" s="174" t="str">
        <f t="shared" si="170"/>
        <v>8</v>
      </c>
      <c r="Y1702" s="171"/>
      <c r="Z1702" s="172">
        <f t="shared" si="171"/>
        <v>24087.360000000001</v>
      </c>
      <c r="AA1702" s="175">
        <f>VLOOKUP(G1702,Ma_KH!$A:$R,14,0)</f>
        <v>60</v>
      </c>
    </row>
    <row r="1703" spans="1:27" hidden="1" x14ac:dyDescent="0.25">
      <c r="A1703" s="176">
        <v>45993</v>
      </c>
      <c r="B1703" s="177">
        <v>4180767879</v>
      </c>
      <c r="C1703" s="178" t="s">
        <v>7767</v>
      </c>
      <c r="D1703" s="179">
        <v>45995</v>
      </c>
      <c r="E1703" s="180"/>
      <c r="F1703" s="178"/>
      <c r="G1703" s="32" t="s">
        <v>8016</v>
      </c>
      <c r="H1703" s="180"/>
      <c r="I1703" s="177" t="s">
        <v>8021</v>
      </c>
      <c r="J1703" s="182" t="s">
        <v>7234</v>
      </c>
      <c r="K1703" s="332" t="s">
        <v>30</v>
      </c>
      <c r="L1703" s="21" t="str">
        <f>VLOOKUP($K1703,TONG_SL!$A:$D,2,0)</f>
        <v>Gà muối 500g</v>
      </c>
      <c r="N1703" s="21" t="str">
        <f t="shared" si="167"/>
        <v>K-C6</v>
      </c>
      <c r="Q1703" s="21" t="str">
        <f>VLOOKUP(K1703,TONG_SL!$A:$D,3,0)</f>
        <v>Túi</v>
      </c>
      <c r="R1703" s="106">
        <v>6</v>
      </c>
      <c r="S1703" s="171"/>
      <c r="T1703" s="171">
        <f>VLOOKUP(VLOOKUP(G1703,Ma_KH!$A:$R,18,0)&amp;K1703,Gia_MB!$A:$F,6,0)</f>
        <v>111058</v>
      </c>
      <c r="U1703" s="172">
        <f t="shared" si="168"/>
        <v>666348</v>
      </c>
      <c r="V1703" s="171"/>
      <c r="W1703" s="173">
        <f t="shared" si="169"/>
        <v>0</v>
      </c>
      <c r="X1703" s="174" t="str">
        <f t="shared" si="170"/>
        <v>8</v>
      </c>
      <c r="Y1703" s="171"/>
      <c r="Z1703" s="172">
        <f t="shared" si="171"/>
        <v>53307.840000000004</v>
      </c>
      <c r="AA1703" s="175">
        <f>VLOOKUP(G1703,Ma_KH!$A:$R,14,0)</f>
        <v>60</v>
      </c>
    </row>
    <row r="1704" spans="1:27" hidden="1" x14ac:dyDescent="0.25">
      <c r="A1704" s="176">
        <v>45993</v>
      </c>
      <c r="B1704" s="177">
        <v>4180767879</v>
      </c>
      <c r="C1704" s="178" t="s">
        <v>7767</v>
      </c>
      <c r="D1704" s="179">
        <v>45995</v>
      </c>
      <c r="E1704" s="180"/>
      <c r="F1704" s="178"/>
      <c r="G1704" s="32" t="s">
        <v>8016</v>
      </c>
      <c r="H1704" s="180"/>
      <c r="I1704" s="177" t="s">
        <v>8021</v>
      </c>
      <c r="J1704" s="182" t="s">
        <v>7234</v>
      </c>
      <c r="K1704" s="332" t="s">
        <v>48</v>
      </c>
      <c r="L1704" s="21" t="str">
        <f>VLOOKUP($K1704,TONG_SL!$A:$D,2,0)</f>
        <v>Mọc Nấm Hương 250g</v>
      </c>
      <c r="N1704" s="21" t="str">
        <f t="shared" si="167"/>
        <v>K-C6</v>
      </c>
      <c r="Q1704" s="21" t="str">
        <f>VLOOKUP(K1704,TONG_SL!$A:$D,3,0)</f>
        <v>Túi</v>
      </c>
      <c r="R1704" s="106">
        <v>6</v>
      </c>
      <c r="S1704" s="171"/>
      <c r="T1704" s="171">
        <f>VLOOKUP(VLOOKUP(G1704,Ma_KH!$A:$R,18,0)&amp;K1704,Gia_MB!$A:$F,6,0)</f>
        <v>46000</v>
      </c>
      <c r="U1704" s="172">
        <f t="shared" si="168"/>
        <v>276000</v>
      </c>
      <c r="V1704" s="171"/>
      <c r="W1704" s="173">
        <f t="shared" si="169"/>
        <v>0</v>
      </c>
      <c r="X1704" s="174" t="str">
        <f t="shared" si="170"/>
        <v>8</v>
      </c>
      <c r="Y1704" s="171"/>
      <c r="Z1704" s="172">
        <f t="shared" si="171"/>
        <v>22080</v>
      </c>
      <c r="AA1704" s="175">
        <f>VLOOKUP(G1704,Ma_KH!$A:$R,14,0)</f>
        <v>60</v>
      </c>
    </row>
    <row r="1705" spans="1:27" hidden="1" x14ac:dyDescent="0.25">
      <c r="A1705" s="176">
        <v>45993</v>
      </c>
      <c r="B1705" s="177">
        <v>4180767879</v>
      </c>
      <c r="C1705" s="178" t="s">
        <v>7767</v>
      </c>
      <c r="D1705" s="179">
        <v>45995</v>
      </c>
      <c r="E1705" s="180"/>
      <c r="F1705" s="178"/>
      <c r="G1705" s="32" t="s">
        <v>8016</v>
      </c>
      <c r="H1705" s="180"/>
      <c r="I1705" s="177" t="s">
        <v>8021</v>
      </c>
      <c r="J1705" s="182" t="s">
        <v>7234</v>
      </c>
      <c r="K1705" s="332" t="s">
        <v>7187</v>
      </c>
      <c r="L1705" s="21" t="str">
        <f>VLOOKUP($K1705,TONG_SL!$A:$D,2,0)</f>
        <v>Chân giò heo muối 300g</v>
      </c>
      <c r="N1705" s="21" t="str">
        <f t="shared" si="167"/>
        <v>K-C6</v>
      </c>
      <c r="Q1705" s="21" t="str">
        <f>VLOOKUP(K1705,TONG_SL!$A:$D,3,0)</f>
        <v>Túi</v>
      </c>
      <c r="R1705" s="106">
        <v>6</v>
      </c>
      <c r="S1705" s="171"/>
      <c r="T1705" s="171">
        <f>VLOOKUP(VLOOKUP(G1705,Ma_KH!$A:$R,18,0)&amp;K1705,Gia_MB!$A:$F,6,0)</f>
        <v>73431</v>
      </c>
      <c r="U1705" s="172">
        <f t="shared" si="168"/>
        <v>440586</v>
      </c>
      <c r="V1705" s="171"/>
      <c r="W1705" s="173">
        <f t="shared" si="169"/>
        <v>0</v>
      </c>
      <c r="X1705" s="174" t="str">
        <f t="shared" si="170"/>
        <v>8</v>
      </c>
      <c r="Y1705" s="171"/>
      <c r="Z1705" s="172">
        <f t="shared" si="171"/>
        <v>35246.879999999997</v>
      </c>
      <c r="AA1705" s="175">
        <f>VLOOKUP(G1705,Ma_KH!$A:$R,14,0)</f>
        <v>60</v>
      </c>
    </row>
    <row r="1706" spans="1:27" hidden="1" x14ac:dyDescent="0.25">
      <c r="A1706" s="176">
        <v>45993</v>
      </c>
      <c r="B1706" s="177">
        <v>4180767879</v>
      </c>
      <c r="C1706" s="178" t="s">
        <v>7767</v>
      </c>
      <c r="D1706" s="179">
        <v>45995</v>
      </c>
      <c r="E1706" s="180"/>
      <c r="F1706" s="178"/>
      <c r="G1706" s="32" t="s">
        <v>8016</v>
      </c>
      <c r="H1706" s="180"/>
      <c r="I1706" s="177" t="s">
        <v>8021</v>
      </c>
      <c r="J1706" s="182" t="s">
        <v>7234</v>
      </c>
      <c r="K1706" s="332" t="s">
        <v>32</v>
      </c>
      <c r="L1706" s="21" t="str">
        <f>VLOOKUP($K1706,TONG_SL!$A:$D,2,0)</f>
        <v>Giò Tai Lưỡi Xào 250g</v>
      </c>
      <c r="N1706" s="21" t="str">
        <f t="shared" si="167"/>
        <v>K-C6</v>
      </c>
      <c r="Q1706" s="21" t="str">
        <f>VLOOKUP(K1706,TONG_SL!$A:$D,3,0)</f>
        <v>Túi</v>
      </c>
      <c r="R1706" s="106">
        <v>6</v>
      </c>
      <c r="S1706" s="171"/>
      <c r="T1706" s="171">
        <f>VLOOKUP(VLOOKUP(G1706,Ma_KH!$A:$R,18,0)&amp;K1706,Gia_MB!$A:$F,6,0)</f>
        <v>50182</v>
      </c>
      <c r="U1706" s="172">
        <f t="shared" si="168"/>
        <v>301092</v>
      </c>
      <c r="V1706" s="171"/>
      <c r="W1706" s="173">
        <f t="shared" si="169"/>
        <v>0</v>
      </c>
      <c r="X1706" s="174" t="str">
        <f t="shared" si="170"/>
        <v>8</v>
      </c>
      <c r="Y1706" s="171"/>
      <c r="Z1706" s="172">
        <f t="shared" si="171"/>
        <v>24087.360000000001</v>
      </c>
      <c r="AA1706" s="175">
        <f>VLOOKUP(G1706,Ma_KH!$A:$R,14,0)</f>
        <v>60</v>
      </c>
    </row>
    <row r="1707" spans="1:27" hidden="1" x14ac:dyDescent="0.25">
      <c r="A1707" s="176">
        <v>45993</v>
      </c>
      <c r="B1707" s="177">
        <v>4180767879</v>
      </c>
      <c r="C1707" s="178" t="s">
        <v>7767</v>
      </c>
      <c r="D1707" s="179">
        <v>45995</v>
      </c>
      <c r="E1707" s="180"/>
      <c r="F1707" s="178"/>
      <c r="G1707" s="32" t="s">
        <v>8016</v>
      </c>
      <c r="H1707" s="180"/>
      <c r="I1707" s="177" t="s">
        <v>8021</v>
      </c>
      <c r="J1707" s="182" t="s">
        <v>7234</v>
      </c>
      <c r="K1707" s="332" t="s">
        <v>7153</v>
      </c>
      <c r="L1707" s="21" t="str">
        <f>VLOOKUP($K1707,TONG_SL!$A:$D,2,0)</f>
        <v>Tai heo muối 200g</v>
      </c>
      <c r="N1707" s="21" t="str">
        <f t="shared" si="167"/>
        <v>K-C6</v>
      </c>
      <c r="Q1707" s="21" t="str">
        <f>VLOOKUP(K1707,TONG_SL!$A:$D,3,0)</f>
        <v>Túi</v>
      </c>
      <c r="R1707" s="106">
        <v>6</v>
      </c>
      <c r="S1707" s="171"/>
      <c r="T1707" s="171">
        <f>VLOOKUP(VLOOKUP(G1707,Ma_KH!$A:$R,18,0)&amp;K1707,Gia_MB!$A:$F,6,0)</f>
        <v>55595</v>
      </c>
      <c r="U1707" s="172">
        <f t="shared" si="168"/>
        <v>333570</v>
      </c>
      <c r="V1707" s="171"/>
      <c r="W1707" s="173">
        <f t="shared" si="169"/>
        <v>0</v>
      </c>
      <c r="X1707" s="174" t="str">
        <f t="shared" si="170"/>
        <v>8</v>
      </c>
      <c r="Y1707" s="171"/>
      <c r="Z1707" s="172">
        <f t="shared" si="171"/>
        <v>26685.600000000002</v>
      </c>
      <c r="AA1707" s="175">
        <f>VLOOKUP(G1707,Ma_KH!$A:$R,14,0)</f>
        <v>60</v>
      </c>
    </row>
    <row r="1708" spans="1:27" hidden="1" x14ac:dyDescent="0.25">
      <c r="A1708" s="176">
        <v>45993</v>
      </c>
      <c r="B1708" s="177">
        <v>4180767879</v>
      </c>
      <c r="C1708" s="178" t="s">
        <v>7767</v>
      </c>
      <c r="D1708" s="179">
        <v>45995</v>
      </c>
      <c r="E1708" s="180"/>
      <c r="F1708" s="178"/>
      <c r="G1708" s="32" t="s">
        <v>8016</v>
      </c>
      <c r="H1708" s="180"/>
      <c r="I1708" s="177" t="s">
        <v>8021</v>
      </c>
      <c r="J1708" s="182" t="s">
        <v>7234</v>
      </c>
      <c r="K1708" s="332" t="s">
        <v>7821</v>
      </c>
      <c r="L1708" s="21" t="str">
        <f>VLOOKUP($K1708,TONG_SL!$A:$D,2,0)</f>
        <v>Giò sụn gà 250g</v>
      </c>
      <c r="N1708" s="21" t="str">
        <f t="shared" ref="N1708:N1771" si="172">IF($B1708&lt;&gt;"","K-C6","")</f>
        <v>K-C6</v>
      </c>
      <c r="Q1708" s="21" t="str">
        <f>VLOOKUP(K1708,TONG_SL!$A:$D,3,0)</f>
        <v>Túi</v>
      </c>
      <c r="R1708" s="106">
        <v>6</v>
      </c>
      <c r="S1708" s="171"/>
      <c r="T1708" s="171">
        <f>VLOOKUP(VLOOKUP(G1708,Ma_KH!$A:$R,18,0)&amp;K1708,Gia_MB!$A:$F,6,0)</f>
        <v>50400</v>
      </c>
      <c r="U1708" s="172">
        <f t="shared" si="168"/>
        <v>302400</v>
      </c>
      <c r="V1708" s="171"/>
      <c r="W1708" s="173">
        <f t="shared" si="169"/>
        <v>0</v>
      </c>
      <c r="X1708" s="174" t="str">
        <f t="shared" si="170"/>
        <v>8</v>
      </c>
      <c r="Y1708" s="171"/>
      <c r="Z1708" s="172">
        <f t="shared" si="171"/>
        <v>24192</v>
      </c>
      <c r="AA1708" s="175">
        <f>VLOOKUP(G1708,Ma_KH!$A:$R,14,0)</f>
        <v>60</v>
      </c>
    </row>
    <row r="1709" spans="1:27" hidden="1" x14ac:dyDescent="0.25">
      <c r="A1709" s="176">
        <v>45993</v>
      </c>
      <c r="B1709" s="177">
        <v>4180767879</v>
      </c>
      <c r="C1709" s="178" t="s">
        <v>7767</v>
      </c>
      <c r="D1709" s="179">
        <v>45995</v>
      </c>
      <c r="E1709" s="180"/>
      <c r="F1709" s="178"/>
      <c r="G1709" s="32" t="s">
        <v>8016</v>
      </c>
      <c r="H1709" s="180"/>
      <c r="I1709" s="177" t="s">
        <v>8021</v>
      </c>
      <c r="J1709" s="182" t="s">
        <v>7234</v>
      </c>
      <c r="K1709" s="332" t="s">
        <v>7820</v>
      </c>
      <c r="L1709" s="21" t="str">
        <f>VLOOKUP($K1709,TONG_SL!$A:$D,2,0)</f>
        <v>Giò lụa cây 250g</v>
      </c>
      <c r="N1709" s="21" t="str">
        <f t="shared" si="172"/>
        <v>K-C6</v>
      </c>
      <c r="Q1709" s="21" t="str">
        <f>VLOOKUP(K1709,TONG_SL!$A:$D,3,0)</f>
        <v>Túi</v>
      </c>
      <c r="R1709" s="106">
        <v>6</v>
      </c>
      <c r="S1709" s="171"/>
      <c r="T1709" s="171">
        <f>VLOOKUP(VLOOKUP(G1709,Ma_KH!$A:$R,18,0)&amp;K1709,Gia_MB!$A:$F,6,0)</f>
        <v>49500</v>
      </c>
      <c r="U1709" s="172">
        <f t="shared" si="168"/>
        <v>297000</v>
      </c>
      <c r="V1709" s="171"/>
      <c r="W1709" s="173">
        <f t="shared" si="169"/>
        <v>0</v>
      </c>
      <c r="X1709" s="174" t="str">
        <f t="shared" si="170"/>
        <v>8</v>
      </c>
      <c r="Y1709" s="171"/>
      <c r="Z1709" s="172">
        <f t="shared" si="171"/>
        <v>23760</v>
      </c>
      <c r="AA1709" s="175">
        <f>VLOOKUP(G1709,Ma_KH!$A:$R,14,0)</f>
        <v>60</v>
      </c>
    </row>
    <row r="1710" spans="1:27" hidden="1" x14ac:dyDescent="0.25">
      <c r="A1710" s="176">
        <v>45993</v>
      </c>
      <c r="B1710" s="177">
        <v>4180767879</v>
      </c>
      <c r="C1710" s="178" t="s">
        <v>7767</v>
      </c>
      <c r="D1710" s="179">
        <v>45995</v>
      </c>
      <c r="E1710" s="180"/>
      <c r="F1710" s="178"/>
      <c r="G1710" s="32" t="s">
        <v>8016</v>
      </c>
      <c r="H1710" s="180"/>
      <c r="I1710" s="177" t="s">
        <v>8021</v>
      </c>
      <c r="J1710" s="182" t="s">
        <v>7234</v>
      </c>
      <c r="K1710" s="332" t="s">
        <v>7154</v>
      </c>
      <c r="L1710" s="21" t="str">
        <f>VLOOKUP($K1710,TONG_SL!$A:$D,2,0)</f>
        <v>Chả cốm 300g</v>
      </c>
      <c r="N1710" s="21" t="str">
        <f t="shared" si="172"/>
        <v>K-C6</v>
      </c>
      <c r="Q1710" s="21" t="str">
        <f>VLOOKUP(K1710,TONG_SL!$A:$D,3,0)</f>
        <v>Túi</v>
      </c>
      <c r="R1710" s="106">
        <v>9</v>
      </c>
      <c r="S1710" s="171"/>
      <c r="T1710" s="171">
        <f>VLOOKUP(VLOOKUP(G1710,Ma_KH!$A:$R,18,0)&amp;K1710,Gia_MB!$A:$F,6,0)</f>
        <v>74250</v>
      </c>
      <c r="U1710" s="172">
        <f t="shared" si="168"/>
        <v>668250</v>
      </c>
      <c r="V1710" s="171"/>
      <c r="W1710" s="173">
        <f t="shared" si="169"/>
        <v>0</v>
      </c>
      <c r="X1710" s="174" t="str">
        <f t="shared" si="170"/>
        <v>8</v>
      </c>
      <c r="Y1710" s="171"/>
      <c r="Z1710" s="172">
        <f t="shared" si="171"/>
        <v>53460</v>
      </c>
      <c r="AA1710" s="175">
        <f>VLOOKUP(G1710,Ma_KH!$A:$R,14,0)</f>
        <v>60</v>
      </c>
    </row>
    <row r="1711" spans="1:27" hidden="1" x14ac:dyDescent="0.25">
      <c r="A1711" s="176">
        <v>45993</v>
      </c>
      <c r="B1711" s="177">
        <v>4180767829</v>
      </c>
      <c r="C1711" s="178" t="s">
        <v>7767</v>
      </c>
      <c r="D1711" s="179">
        <v>45995</v>
      </c>
      <c r="E1711" s="180"/>
      <c r="F1711" s="178"/>
      <c r="G1711" s="32" t="s">
        <v>8016</v>
      </c>
      <c r="H1711" s="180"/>
      <c r="I1711" s="177" t="s">
        <v>8022</v>
      </c>
      <c r="J1711" s="182" t="s">
        <v>7234</v>
      </c>
      <c r="K1711" s="332" t="s">
        <v>30</v>
      </c>
      <c r="L1711" s="21" t="str">
        <f>VLOOKUP($K1711,TONG_SL!$A:$D,2,0)</f>
        <v>Gà muối 500g</v>
      </c>
      <c r="N1711" s="21" t="str">
        <f t="shared" si="172"/>
        <v>K-C6</v>
      </c>
      <c r="Q1711" s="21" t="str">
        <f>VLOOKUP(K1711,TONG_SL!$A:$D,3,0)</f>
        <v>Túi</v>
      </c>
      <c r="R1711" s="106">
        <v>6</v>
      </c>
      <c r="S1711" s="171"/>
      <c r="T1711" s="171">
        <f>VLOOKUP(VLOOKUP(G1711,Ma_KH!$A:$R,18,0)&amp;K1711,Gia_MB!$A:$F,6,0)</f>
        <v>111058</v>
      </c>
      <c r="U1711" s="172">
        <f t="shared" si="168"/>
        <v>666348</v>
      </c>
      <c r="V1711" s="171"/>
      <c r="W1711" s="173">
        <f t="shared" si="169"/>
        <v>0</v>
      </c>
      <c r="X1711" s="174" t="str">
        <f t="shared" si="170"/>
        <v>8</v>
      </c>
      <c r="Y1711" s="171"/>
      <c r="Z1711" s="172">
        <f t="shared" si="171"/>
        <v>53307.840000000004</v>
      </c>
      <c r="AA1711" s="175">
        <f>VLOOKUP(G1711,Ma_KH!$A:$R,14,0)</f>
        <v>60</v>
      </c>
    </row>
    <row r="1712" spans="1:27" hidden="1" x14ac:dyDescent="0.25">
      <c r="A1712" s="176">
        <v>45993</v>
      </c>
      <c r="B1712" s="177">
        <v>4180767829</v>
      </c>
      <c r="C1712" s="178" t="s">
        <v>7767</v>
      </c>
      <c r="D1712" s="179">
        <v>45995</v>
      </c>
      <c r="E1712" s="180"/>
      <c r="F1712" s="178"/>
      <c r="G1712" s="32" t="s">
        <v>8016</v>
      </c>
      <c r="H1712" s="180"/>
      <c r="I1712" s="177" t="s">
        <v>8022</v>
      </c>
      <c r="J1712" s="182" t="s">
        <v>7234</v>
      </c>
      <c r="K1712" s="332" t="s">
        <v>7154</v>
      </c>
      <c r="L1712" s="21" t="str">
        <f>VLOOKUP($K1712,TONG_SL!$A:$D,2,0)</f>
        <v>Chả cốm 300g</v>
      </c>
      <c r="N1712" s="21" t="str">
        <f t="shared" si="172"/>
        <v>K-C6</v>
      </c>
      <c r="Q1712" s="21" t="str">
        <f>VLOOKUP(K1712,TONG_SL!$A:$D,3,0)</f>
        <v>Túi</v>
      </c>
      <c r="R1712" s="106">
        <v>9</v>
      </c>
      <c r="S1712" s="171"/>
      <c r="T1712" s="171">
        <f>VLOOKUP(VLOOKUP(G1712,Ma_KH!$A:$R,18,0)&amp;K1712,Gia_MB!$A:$F,6,0)</f>
        <v>74250</v>
      </c>
      <c r="U1712" s="172">
        <f t="shared" si="168"/>
        <v>668250</v>
      </c>
      <c r="V1712" s="171"/>
      <c r="W1712" s="173">
        <f t="shared" si="169"/>
        <v>0</v>
      </c>
      <c r="X1712" s="174" t="str">
        <f t="shared" si="170"/>
        <v>8</v>
      </c>
      <c r="Y1712" s="171"/>
      <c r="Z1712" s="172">
        <f t="shared" si="171"/>
        <v>53460</v>
      </c>
      <c r="AA1712" s="175">
        <f>VLOOKUP(G1712,Ma_KH!$A:$R,14,0)</f>
        <v>60</v>
      </c>
    </row>
    <row r="1713" spans="1:27" hidden="1" x14ac:dyDescent="0.25">
      <c r="A1713" s="176">
        <v>45993</v>
      </c>
      <c r="B1713" s="177">
        <v>4180767829</v>
      </c>
      <c r="C1713" s="178" t="s">
        <v>7767</v>
      </c>
      <c r="D1713" s="179">
        <v>45995</v>
      </c>
      <c r="E1713" s="180"/>
      <c r="F1713" s="178"/>
      <c r="G1713" s="32" t="s">
        <v>8016</v>
      </c>
      <c r="H1713" s="180"/>
      <c r="I1713" s="177" t="s">
        <v>8022</v>
      </c>
      <c r="J1713" s="182" t="s">
        <v>7234</v>
      </c>
      <c r="K1713" s="332" t="s">
        <v>7187</v>
      </c>
      <c r="L1713" s="21" t="str">
        <f>VLOOKUP($K1713,TONG_SL!$A:$D,2,0)</f>
        <v>Chân giò heo muối 300g</v>
      </c>
      <c r="N1713" s="21" t="str">
        <f t="shared" si="172"/>
        <v>K-C6</v>
      </c>
      <c r="Q1713" s="21" t="str">
        <f>VLOOKUP(K1713,TONG_SL!$A:$D,3,0)</f>
        <v>Túi</v>
      </c>
      <c r="R1713" s="106">
        <v>6</v>
      </c>
      <c r="S1713" s="171"/>
      <c r="T1713" s="171">
        <f>VLOOKUP(VLOOKUP(G1713,Ma_KH!$A:$R,18,0)&amp;K1713,Gia_MB!$A:$F,6,0)</f>
        <v>73431</v>
      </c>
      <c r="U1713" s="172">
        <f t="shared" si="168"/>
        <v>440586</v>
      </c>
      <c r="V1713" s="171"/>
      <c r="W1713" s="173">
        <f t="shared" si="169"/>
        <v>0</v>
      </c>
      <c r="X1713" s="174" t="str">
        <f t="shared" si="170"/>
        <v>8</v>
      </c>
      <c r="Y1713" s="171"/>
      <c r="Z1713" s="172">
        <f t="shared" si="171"/>
        <v>35246.879999999997</v>
      </c>
      <c r="AA1713" s="175">
        <f>VLOOKUP(G1713,Ma_KH!$A:$R,14,0)</f>
        <v>60</v>
      </c>
    </row>
    <row r="1714" spans="1:27" hidden="1" x14ac:dyDescent="0.25">
      <c r="A1714" s="176">
        <v>45993</v>
      </c>
      <c r="B1714" s="177">
        <v>4180767829</v>
      </c>
      <c r="C1714" s="178" t="s">
        <v>7767</v>
      </c>
      <c r="D1714" s="179">
        <v>45995</v>
      </c>
      <c r="E1714" s="180"/>
      <c r="F1714" s="178"/>
      <c r="G1714" s="32" t="s">
        <v>8016</v>
      </c>
      <c r="H1714" s="180"/>
      <c r="I1714" s="177" t="s">
        <v>8022</v>
      </c>
      <c r="J1714" s="182" t="s">
        <v>7234</v>
      </c>
      <c r="K1714" s="332" t="s">
        <v>32</v>
      </c>
      <c r="L1714" s="21" t="str">
        <f>VLOOKUP($K1714,TONG_SL!$A:$D,2,0)</f>
        <v>Giò Tai Lưỡi Xào 250g</v>
      </c>
      <c r="N1714" s="21" t="str">
        <f t="shared" si="172"/>
        <v>K-C6</v>
      </c>
      <c r="Q1714" s="21" t="str">
        <f>VLOOKUP(K1714,TONG_SL!$A:$D,3,0)</f>
        <v>Túi</v>
      </c>
      <c r="R1714" s="106">
        <v>6</v>
      </c>
      <c r="S1714" s="171"/>
      <c r="T1714" s="171">
        <f>VLOOKUP(VLOOKUP(G1714,Ma_KH!$A:$R,18,0)&amp;K1714,Gia_MB!$A:$F,6,0)</f>
        <v>50182</v>
      </c>
      <c r="U1714" s="172">
        <f t="shared" si="168"/>
        <v>301092</v>
      </c>
      <c r="V1714" s="171"/>
      <c r="W1714" s="173">
        <f t="shared" si="169"/>
        <v>0</v>
      </c>
      <c r="X1714" s="174" t="str">
        <f t="shared" si="170"/>
        <v>8</v>
      </c>
      <c r="Y1714" s="171"/>
      <c r="Z1714" s="172">
        <f t="shared" si="171"/>
        <v>24087.360000000001</v>
      </c>
      <c r="AA1714" s="175">
        <f>VLOOKUP(G1714,Ma_KH!$A:$R,14,0)</f>
        <v>60</v>
      </c>
    </row>
    <row r="1715" spans="1:27" hidden="1" x14ac:dyDescent="0.25">
      <c r="A1715" s="176">
        <v>45993</v>
      </c>
      <c r="B1715" s="177">
        <v>4180767829</v>
      </c>
      <c r="C1715" s="178" t="s">
        <v>7767</v>
      </c>
      <c r="D1715" s="179">
        <v>45995</v>
      </c>
      <c r="E1715" s="180"/>
      <c r="F1715" s="178"/>
      <c r="G1715" s="32" t="s">
        <v>8016</v>
      </c>
      <c r="H1715" s="180"/>
      <c r="I1715" s="177" t="s">
        <v>8022</v>
      </c>
      <c r="J1715" s="182" t="s">
        <v>7234</v>
      </c>
      <c r="K1715" s="332" t="s">
        <v>7820</v>
      </c>
      <c r="L1715" s="21" t="str">
        <f>VLOOKUP($K1715,TONG_SL!$A:$D,2,0)</f>
        <v>Giò lụa cây 250g</v>
      </c>
      <c r="N1715" s="21" t="str">
        <f t="shared" si="172"/>
        <v>K-C6</v>
      </c>
      <c r="Q1715" s="21" t="str">
        <f>VLOOKUP(K1715,TONG_SL!$A:$D,3,0)</f>
        <v>Túi</v>
      </c>
      <c r="R1715" s="106">
        <v>6</v>
      </c>
      <c r="S1715" s="171"/>
      <c r="T1715" s="171">
        <f>VLOOKUP(VLOOKUP(G1715,Ma_KH!$A:$R,18,0)&amp;K1715,Gia_MB!$A:$F,6,0)</f>
        <v>49500</v>
      </c>
      <c r="U1715" s="172">
        <f t="shared" si="168"/>
        <v>297000</v>
      </c>
      <c r="V1715" s="171"/>
      <c r="W1715" s="173">
        <f t="shared" si="169"/>
        <v>0</v>
      </c>
      <c r="X1715" s="174" t="str">
        <f t="shared" si="170"/>
        <v>8</v>
      </c>
      <c r="Y1715" s="171"/>
      <c r="Z1715" s="172">
        <f t="shared" si="171"/>
        <v>23760</v>
      </c>
      <c r="AA1715" s="175">
        <f>VLOOKUP(G1715,Ma_KH!$A:$R,14,0)</f>
        <v>60</v>
      </c>
    </row>
    <row r="1716" spans="1:27" hidden="1" x14ac:dyDescent="0.25">
      <c r="A1716" s="176">
        <v>45993</v>
      </c>
      <c r="B1716" s="177">
        <v>4180767829</v>
      </c>
      <c r="C1716" s="178" t="s">
        <v>7767</v>
      </c>
      <c r="D1716" s="179">
        <v>45995</v>
      </c>
      <c r="E1716" s="180"/>
      <c r="F1716" s="178"/>
      <c r="G1716" s="32" t="s">
        <v>8016</v>
      </c>
      <c r="H1716" s="180"/>
      <c r="I1716" s="177" t="s">
        <v>8022</v>
      </c>
      <c r="J1716" s="182" t="s">
        <v>7234</v>
      </c>
      <c r="K1716" s="332" t="s">
        <v>7153</v>
      </c>
      <c r="L1716" s="21" t="str">
        <f>VLOOKUP($K1716,TONG_SL!$A:$D,2,0)</f>
        <v>Tai heo muối 200g</v>
      </c>
      <c r="N1716" s="21" t="str">
        <f t="shared" si="172"/>
        <v>K-C6</v>
      </c>
      <c r="Q1716" s="21" t="str">
        <f>VLOOKUP(K1716,TONG_SL!$A:$D,3,0)</f>
        <v>Túi</v>
      </c>
      <c r="R1716" s="106">
        <v>6</v>
      </c>
      <c r="S1716" s="171"/>
      <c r="T1716" s="171">
        <f>VLOOKUP(VLOOKUP(G1716,Ma_KH!$A:$R,18,0)&amp;K1716,Gia_MB!$A:$F,6,0)</f>
        <v>55595</v>
      </c>
      <c r="U1716" s="172">
        <f t="shared" si="168"/>
        <v>333570</v>
      </c>
      <c r="V1716" s="171"/>
      <c r="W1716" s="173">
        <f t="shared" si="169"/>
        <v>0</v>
      </c>
      <c r="X1716" s="174" t="str">
        <f t="shared" si="170"/>
        <v>8</v>
      </c>
      <c r="Y1716" s="171"/>
      <c r="Z1716" s="172">
        <f t="shared" si="171"/>
        <v>26685.600000000002</v>
      </c>
      <c r="AA1716" s="175">
        <f>VLOOKUP(G1716,Ma_KH!$A:$R,14,0)</f>
        <v>60</v>
      </c>
    </row>
    <row r="1717" spans="1:27" hidden="1" x14ac:dyDescent="0.25">
      <c r="A1717" s="176">
        <v>45993</v>
      </c>
      <c r="B1717" s="177">
        <v>4180767829</v>
      </c>
      <c r="C1717" s="178" t="s">
        <v>7767</v>
      </c>
      <c r="D1717" s="179">
        <v>45995</v>
      </c>
      <c r="E1717" s="180"/>
      <c r="F1717" s="178"/>
      <c r="G1717" s="32" t="s">
        <v>8016</v>
      </c>
      <c r="H1717" s="180"/>
      <c r="I1717" s="177" t="s">
        <v>8022</v>
      </c>
      <c r="J1717" s="182" t="s">
        <v>7234</v>
      </c>
      <c r="K1717" s="332" t="s">
        <v>7821</v>
      </c>
      <c r="L1717" s="21" t="str">
        <f>VLOOKUP($K1717,TONG_SL!$A:$D,2,0)</f>
        <v>Giò sụn gà 250g</v>
      </c>
      <c r="N1717" s="21" t="str">
        <f t="shared" si="172"/>
        <v>K-C6</v>
      </c>
      <c r="Q1717" s="21" t="str">
        <f>VLOOKUP(K1717,TONG_SL!$A:$D,3,0)</f>
        <v>Túi</v>
      </c>
      <c r="R1717" s="106">
        <v>6</v>
      </c>
      <c r="S1717" s="171"/>
      <c r="T1717" s="171">
        <f>VLOOKUP(VLOOKUP(G1717,Ma_KH!$A:$R,18,0)&amp;K1717,Gia_MB!$A:$F,6,0)</f>
        <v>50400</v>
      </c>
      <c r="U1717" s="172">
        <f t="shared" si="168"/>
        <v>302400</v>
      </c>
      <c r="V1717" s="171"/>
      <c r="W1717" s="173">
        <f t="shared" si="169"/>
        <v>0</v>
      </c>
      <c r="X1717" s="174" t="str">
        <f t="shared" si="170"/>
        <v>8</v>
      </c>
      <c r="Y1717" s="171"/>
      <c r="Z1717" s="172">
        <f t="shared" si="171"/>
        <v>24192</v>
      </c>
      <c r="AA1717" s="175">
        <f>VLOOKUP(G1717,Ma_KH!$A:$R,14,0)</f>
        <v>60</v>
      </c>
    </row>
    <row r="1718" spans="1:27" hidden="1" x14ac:dyDescent="0.25">
      <c r="A1718" s="176">
        <v>45993</v>
      </c>
      <c r="B1718" s="177">
        <v>4180767829</v>
      </c>
      <c r="C1718" s="178" t="s">
        <v>7767</v>
      </c>
      <c r="D1718" s="179">
        <v>45995</v>
      </c>
      <c r="E1718" s="180"/>
      <c r="F1718" s="178"/>
      <c r="G1718" s="32" t="s">
        <v>8016</v>
      </c>
      <c r="H1718" s="180"/>
      <c r="I1718" s="177" t="s">
        <v>8022</v>
      </c>
      <c r="J1718" s="182" t="s">
        <v>7234</v>
      </c>
      <c r="K1718" s="332" t="s">
        <v>48</v>
      </c>
      <c r="L1718" s="21" t="str">
        <f>VLOOKUP($K1718,TONG_SL!$A:$D,2,0)</f>
        <v>Mọc Nấm Hương 250g</v>
      </c>
      <c r="N1718" s="21" t="str">
        <f t="shared" si="172"/>
        <v>K-C6</v>
      </c>
      <c r="Q1718" s="21" t="str">
        <f>VLOOKUP(K1718,TONG_SL!$A:$D,3,0)</f>
        <v>Túi</v>
      </c>
      <c r="R1718" s="106">
        <v>6</v>
      </c>
      <c r="S1718" s="171"/>
      <c r="T1718" s="171">
        <f>VLOOKUP(VLOOKUP(G1718,Ma_KH!$A:$R,18,0)&amp;K1718,Gia_MB!$A:$F,6,0)</f>
        <v>46000</v>
      </c>
      <c r="U1718" s="172">
        <f t="shared" si="168"/>
        <v>276000</v>
      </c>
      <c r="V1718" s="171"/>
      <c r="W1718" s="173">
        <f t="shared" si="169"/>
        <v>0</v>
      </c>
      <c r="X1718" s="174" t="str">
        <f t="shared" si="170"/>
        <v>8</v>
      </c>
      <c r="Y1718" s="171"/>
      <c r="Z1718" s="172">
        <f t="shared" si="171"/>
        <v>22080</v>
      </c>
      <c r="AA1718" s="175">
        <f>VLOOKUP(G1718,Ma_KH!$A:$R,14,0)</f>
        <v>60</v>
      </c>
    </row>
    <row r="1719" spans="1:27" hidden="1" x14ac:dyDescent="0.25">
      <c r="A1719" s="176">
        <v>45993</v>
      </c>
      <c r="B1719" s="177">
        <v>4180768091</v>
      </c>
      <c r="C1719" s="178" t="s">
        <v>7767</v>
      </c>
      <c r="D1719" s="179">
        <v>45995</v>
      </c>
      <c r="E1719" s="180"/>
      <c r="F1719" s="178"/>
      <c r="G1719" s="32" t="s">
        <v>8016</v>
      </c>
      <c r="H1719" s="180"/>
      <c r="I1719" s="177" t="s">
        <v>8023</v>
      </c>
      <c r="J1719" s="182" t="s">
        <v>7234</v>
      </c>
      <c r="K1719" s="332" t="s">
        <v>7821</v>
      </c>
      <c r="L1719" s="21" t="str">
        <f>VLOOKUP($K1719,TONG_SL!$A:$D,2,0)</f>
        <v>Giò sụn gà 250g</v>
      </c>
      <c r="N1719" s="21" t="str">
        <f t="shared" si="172"/>
        <v>K-C6</v>
      </c>
      <c r="Q1719" s="21" t="str">
        <f>VLOOKUP(K1719,TONG_SL!$A:$D,3,0)</f>
        <v>Túi</v>
      </c>
      <c r="R1719" s="106">
        <v>3</v>
      </c>
      <c r="S1719" s="171"/>
      <c r="T1719" s="171">
        <f>VLOOKUP(VLOOKUP(G1719,Ma_KH!$A:$R,18,0)&amp;K1719,Gia_MB!$A:$F,6,0)</f>
        <v>50400</v>
      </c>
      <c r="U1719" s="172">
        <f t="shared" si="168"/>
        <v>151200</v>
      </c>
      <c r="V1719" s="171"/>
      <c r="W1719" s="173">
        <f t="shared" si="169"/>
        <v>0</v>
      </c>
      <c r="X1719" s="174" t="str">
        <f t="shared" si="170"/>
        <v>8</v>
      </c>
      <c r="Y1719" s="171"/>
      <c r="Z1719" s="172">
        <f t="shared" si="171"/>
        <v>12096</v>
      </c>
      <c r="AA1719" s="175">
        <f>VLOOKUP(G1719,Ma_KH!$A:$R,14,0)</f>
        <v>60</v>
      </c>
    </row>
    <row r="1720" spans="1:27" hidden="1" x14ac:dyDescent="0.25">
      <c r="A1720" s="176">
        <v>45993</v>
      </c>
      <c r="B1720" s="177">
        <v>4180768091</v>
      </c>
      <c r="C1720" s="178" t="s">
        <v>7767</v>
      </c>
      <c r="D1720" s="179">
        <v>45995</v>
      </c>
      <c r="E1720" s="180"/>
      <c r="F1720" s="178"/>
      <c r="G1720" s="32" t="s">
        <v>8016</v>
      </c>
      <c r="H1720" s="180"/>
      <c r="I1720" s="177" t="s">
        <v>8023</v>
      </c>
      <c r="J1720" s="182" t="s">
        <v>7234</v>
      </c>
      <c r="K1720" s="332" t="s">
        <v>48</v>
      </c>
      <c r="L1720" s="21" t="str">
        <f>VLOOKUP($K1720,TONG_SL!$A:$D,2,0)</f>
        <v>Mọc Nấm Hương 250g</v>
      </c>
      <c r="N1720" s="21" t="str">
        <f t="shared" si="172"/>
        <v>K-C6</v>
      </c>
      <c r="Q1720" s="21" t="str">
        <f>VLOOKUP(K1720,TONG_SL!$A:$D,3,0)</f>
        <v>Túi</v>
      </c>
      <c r="R1720" s="106">
        <v>5</v>
      </c>
      <c r="S1720" s="171"/>
      <c r="T1720" s="171">
        <f>VLOOKUP(VLOOKUP(G1720,Ma_KH!$A:$R,18,0)&amp;K1720,Gia_MB!$A:$F,6,0)</f>
        <v>46000</v>
      </c>
      <c r="U1720" s="172">
        <f t="shared" si="168"/>
        <v>230000</v>
      </c>
      <c r="V1720" s="171"/>
      <c r="W1720" s="173">
        <f t="shared" si="169"/>
        <v>0</v>
      </c>
      <c r="X1720" s="174" t="str">
        <f t="shared" si="170"/>
        <v>8</v>
      </c>
      <c r="Y1720" s="171"/>
      <c r="Z1720" s="172">
        <f t="shared" si="171"/>
        <v>18400</v>
      </c>
      <c r="AA1720" s="175">
        <f>VLOOKUP(G1720,Ma_KH!$A:$R,14,0)</f>
        <v>60</v>
      </c>
    </row>
    <row r="1721" spans="1:27" hidden="1" x14ac:dyDescent="0.25">
      <c r="A1721" s="176">
        <v>45993</v>
      </c>
      <c r="B1721" s="177">
        <v>4180768091</v>
      </c>
      <c r="C1721" s="178" t="s">
        <v>7767</v>
      </c>
      <c r="D1721" s="179">
        <v>45995</v>
      </c>
      <c r="E1721" s="180"/>
      <c r="F1721" s="178"/>
      <c r="G1721" s="32" t="s">
        <v>8016</v>
      </c>
      <c r="H1721" s="180"/>
      <c r="I1721" s="177" t="s">
        <v>8023</v>
      </c>
      <c r="J1721" s="182" t="s">
        <v>7234</v>
      </c>
      <c r="K1721" s="332" t="s">
        <v>7187</v>
      </c>
      <c r="L1721" s="21" t="str">
        <f>VLOOKUP($K1721,TONG_SL!$A:$D,2,0)</f>
        <v>Chân giò heo muối 300g</v>
      </c>
      <c r="N1721" s="21" t="str">
        <f t="shared" si="172"/>
        <v>K-C6</v>
      </c>
      <c r="Q1721" s="21" t="str">
        <f>VLOOKUP(K1721,TONG_SL!$A:$D,3,0)</f>
        <v>Túi</v>
      </c>
      <c r="R1721" s="106">
        <v>6</v>
      </c>
      <c r="S1721" s="171"/>
      <c r="T1721" s="171">
        <f>VLOOKUP(VLOOKUP(G1721,Ma_KH!$A:$R,18,0)&amp;K1721,Gia_MB!$A:$F,6,0)</f>
        <v>73431</v>
      </c>
      <c r="U1721" s="172">
        <f t="shared" si="168"/>
        <v>440586</v>
      </c>
      <c r="V1721" s="171"/>
      <c r="W1721" s="173">
        <f t="shared" si="169"/>
        <v>0</v>
      </c>
      <c r="X1721" s="174" t="str">
        <f t="shared" si="170"/>
        <v>8</v>
      </c>
      <c r="Y1721" s="171"/>
      <c r="Z1721" s="172">
        <f t="shared" si="171"/>
        <v>35246.879999999997</v>
      </c>
      <c r="AA1721" s="175">
        <f>VLOOKUP(G1721,Ma_KH!$A:$R,14,0)</f>
        <v>60</v>
      </c>
    </row>
    <row r="1722" spans="1:27" hidden="1" x14ac:dyDescent="0.25">
      <c r="A1722" s="176">
        <v>45993</v>
      </c>
      <c r="B1722" s="177">
        <v>4180768091</v>
      </c>
      <c r="C1722" s="178" t="s">
        <v>7767</v>
      </c>
      <c r="D1722" s="179">
        <v>45995</v>
      </c>
      <c r="E1722" s="180"/>
      <c r="F1722" s="178"/>
      <c r="G1722" s="32" t="s">
        <v>8016</v>
      </c>
      <c r="H1722" s="180"/>
      <c r="I1722" s="177" t="s">
        <v>8023</v>
      </c>
      <c r="J1722" s="182" t="s">
        <v>7234</v>
      </c>
      <c r="K1722" s="332" t="s">
        <v>32</v>
      </c>
      <c r="L1722" s="21" t="str">
        <f>VLOOKUP($K1722,TONG_SL!$A:$D,2,0)</f>
        <v>Giò Tai Lưỡi Xào 250g</v>
      </c>
      <c r="N1722" s="21" t="str">
        <f t="shared" si="172"/>
        <v>K-C6</v>
      </c>
      <c r="Q1722" s="21" t="str">
        <f>VLOOKUP(K1722,TONG_SL!$A:$D,3,0)</f>
        <v>Túi</v>
      </c>
      <c r="R1722" s="106">
        <v>6</v>
      </c>
      <c r="S1722" s="171"/>
      <c r="T1722" s="171">
        <f>VLOOKUP(VLOOKUP(G1722,Ma_KH!$A:$R,18,0)&amp;K1722,Gia_MB!$A:$F,6,0)</f>
        <v>50182</v>
      </c>
      <c r="U1722" s="172">
        <f t="shared" si="168"/>
        <v>301092</v>
      </c>
      <c r="V1722" s="171"/>
      <c r="W1722" s="173">
        <f t="shared" si="169"/>
        <v>0</v>
      </c>
      <c r="X1722" s="174" t="str">
        <f t="shared" si="170"/>
        <v>8</v>
      </c>
      <c r="Y1722" s="171"/>
      <c r="Z1722" s="172">
        <f t="shared" si="171"/>
        <v>24087.360000000001</v>
      </c>
      <c r="AA1722" s="175">
        <f>VLOOKUP(G1722,Ma_KH!$A:$R,14,0)</f>
        <v>60</v>
      </c>
    </row>
    <row r="1723" spans="1:27" hidden="1" x14ac:dyDescent="0.25">
      <c r="A1723" s="176">
        <v>45993</v>
      </c>
      <c r="B1723" s="177">
        <v>4180768091</v>
      </c>
      <c r="C1723" s="178" t="s">
        <v>7767</v>
      </c>
      <c r="D1723" s="179">
        <v>45995</v>
      </c>
      <c r="E1723" s="180"/>
      <c r="F1723" s="178"/>
      <c r="G1723" s="32" t="s">
        <v>8016</v>
      </c>
      <c r="H1723" s="180"/>
      <c r="I1723" s="177" t="s">
        <v>8023</v>
      </c>
      <c r="J1723" s="182" t="s">
        <v>7234</v>
      </c>
      <c r="K1723" s="332" t="s">
        <v>7154</v>
      </c>
      <c r="L1723" s="21" t="str">
        <f>VLOOKUP($K1723,TONG_SL!$A:$D,2,0)</f>
        <v>Chả cốm 300g</v>
      </c>
      <c r="N1723" s="21" t="str">
        <f t="shared" si="172"/>
        <v>K-C6</v>
      </c>
      <c r="Q1723" s="21" t="str">
        <f>VLOOKUP(K1723,TONG_SL!$A:$D,3,0)</f>
        <v>Túi</v>
      </c>
      <c r="R1723" s="106">
        <v>6</v>
      </c>
      <c r="S1723" s="171"/>
      <c r="T1723" s="171">
        <f>VLOOKUP(VLOOKUP(G1723,Ma_KH!$A:$R,18,0)&amp;K1723,Gia_MB!$A:$F,6,0)</f>
        <v>74250</v>
      </c>
      <c r="U1723" s="172">
        <f t="shared" si="168"/>
        <v>445500</v>
      </c>
      <c r="V1723" s="171"/>
      <c r="W1723" s="173">
        <f t="shared" si="169"/>
        <v>0</v>
      </c>
      <c r="X1723" s="174" t="str">
        <f t="shared" si="170"/>
        <v>8</v>
      </c>
      <c r="Y1723" s="171"/>
      <c r="Z1723" s="172">
        <f t="shared" si="171"/>
        <v>35640</v>
      </c>
      <c r="AA1723" s="175">
        <f>VLOOKUP(G1723,Ma_KH!$A:$R,14,0)</f>
        <v>60</v>
      </c>
    </row>
    <row r="1724" spans="1:27" hidden="1" x14ac:dyDescent="0.25">
      <c r="A1724" s="176">
        <v>45993</v>
      </c>
      <c r="B1724" s="177">
        <v>4180768091</v>
      </c>
      <c r="C1724" s="178" t="s">
        <v>7767</v>
      </c>
      <c r="D1724" s="179">
        <v>45995</v>
      </c>
      <c r="E1724" s="180"/>
      <c r="F1724" s="178"/>
      <c r="G1724" s="32" t="s">
        <v>8016</v>
      </c>
      <c r="H1724" s="180"/>
      <c r="I1724" s="177" t="s">
        <v>8023</v>
      </c>
      <c r="J1724" s="182" t="s">
        <v>7234</v>
      </c>
      <c r="K1724" s="332" t="s">
        <v>7820</v>
      </c>
      <c r="L1724" s="21" t="str">
        <f>VLOOKUP($K1724,TONG_SL!$A:$D,2,0)</f>
        <v>Giò lụa cây 250g</v>
      </c>
      <c r="N1724" s="21" t="str">
        <f t="shared" si="172"/>
        <v>K-C6</v>
      </c>
      <c r="Q1724" s="21" t="str">
        <f>VLOOKUP(K1724,TONG_SL!$A:$D,3,0)</f>
        <v>Túi</v>
      </c>
      <c r="R1724" s="106">
        <v>6</v>
      </c>
      <c r="S1724" s="171"/>
      <c r="T1724" s="171">
        <f>VLOOKUP(VLOOKUP(G1724,Ma_KH!$A:$R,18,0)&amp;K1724,Gia_MB!$A:$F,6,0)</f>
        <v>49500</v>
      </c>
      <c r="U1724" s="172">
        <f t="shared" si="168"/>
        <v>297000</v>
      </c>
      <c r="V1724" s="171"/>
      <c r="W1724" s="173">
        <f t="shared" si="169"/>
        <v>0</v>
      </c>
      <c r="X1724" s="174" t="str">
        <f t="shared" si="170"/>
        <v>8</v>
      </c>
      <c r="Y1724" s="171"/>
      <c r="Z1724" s="172">
        <f t="shared" si="171"/>
        <v>23760</v>
      </c>
      <c r="AA1724" s="175">
        <f>VLOOKUP(G1724,Ma_KH!$A:$R,14,0)</f>
        <v>60</v>
      </c>
    </row>
    <row r="1725" spans="1:27" hidden="1" x14ac:dyDescent="0.25">
      <c r="A1725" s="176">
        <v>45993</v>
      </c>
      <c r="B1725" s="177">
        <v>4180768091</v>
      </c>
      <c r="C1725" s="178" t="s">
        <v>7767</v>
      </c>
      <c r="D1725" s="179">
        <v>45995</v>
      </c>
      <c r="E1725" s="180"/>
      <c r="F1725" s="178"/>
      <c r="G1725" s="32" t="s">
        <v>8016</v>
      </c>
      <c r="H1725" s="180"/>
      <c r="I1725" s="177" t="s">
        <v>8023</v>
      </c>
      <c r="J1725" s="182" t="s">
        <v>7234</v>
      </c>
      <c r="K1725" s="332" t="s">
        <v>30</v>
      </c>
      <c r="L1725" s="21" t="str">
        <f>VLOOKUP($K1725,TONG_SL!$A:$D,2,0)</f>
        <v>Gà muối 500g</v>
      </c>
      <c r="N1725" s="21" t="str">
        <f t="shared" si="172"/>
        <v>K-C6</v>
      </c>
      <c r="Q1725" s="21" t="str">
        <f>VLOOKUP(K1725,TONG_SL!$A:$D,3,0)</f>
        <v>Túi</v>
      </c>
      <c r="R1725" s="106">
        <v>5</v>
      </c>
      <c r="S1725" s="171"/>
      <c r="T1725" s="171">
        <f>VLOOKUP(VLOOKUP(G1725,Ma_KH!$A:$R,18,0)&amp;K1725,Gia_MB!$A:$F,6,0)</f>
        <v>111058</v>
      </c>
      <c r="U1725" s="172">
        <f t="shared" si="168"/>
        <v>555290</v>
      </c>
      <c r="V1725" s="171"/>
      <c r="W1725" s="173">
        <f t="shared" si="169"/>
        <v>0</v>
      </c>
      <c r="X1725" s="174" t="str">
        <f t="shared" si="170"/>
        <v>8</v>
      </c>
      <c r="Y1725" s="171"/>
      <c r="Z1725" s="172">
        <f t="shared" si="171"/>
        <v>44423.200000000004</v>
      </c>
      <c r="AA1725" s="175">
        <f>VLOOKUP(G1725,Ma_KH!$A:$R,14,0)</f>
        <v>60</v>
      </c>
    </row>
    <row r="1726" spans="1:27" hidden="1" x14ac:dyDescent="0.25">
      <c r="A1726" s="176">
        <v>45993</v>
      </c>
      <c r="B1726" s="177">
        <v>4180768091</v>
      </c>
      <c r="C1726" s="178" t="s">
        <v>7767</v>
      </c>
      <c r="D1726" s="179">
        <v>45995</v>
      </c>
      <c r="E1726" s="180"/>
      <c r="F1726" s="178"/>
      <c r="G1726" s="32" t="s">
        <v>8016</v>
      </c>
      <c r="H1726" s="180"/>
      <c r="I1726" s="177" t="s">
        <v>8023</v>
      </c>
      <c r="J1726" s="182" t="s">
        <v>7234</v>
      </c>
      <c r="K1726" s="332" t="s">
        <v>7153</v>
      </c>
      <c r="L1726" s="21" t="str">
        <f>VLOOKUP($K1726,TONG_SL!$A:$D,2,0)</f>
        <v>Tai heo muối 200g</v>
      </c>
      <c r="N1726" s="21" t="str">
        <f t="shared" si="172"/>
        <v>K-C6</v>
      </c>
      <c r="Q1726" s="21" t="str">
        <f>VLOOKUP(K1726,TONG_SL!$A:$D,3,0)</f>
        <v>Túi</v>
      </c>
      <c r="R1726" s="106">
        <v>6</v>
      </c>
      <c r="S1726" s="171"/>
      <c r="T1726" s="171">
        <f>VLOOKUP(VLOOKUP(G1726,Ma_KH!$A:$R,18,0)&amp;K1726,Gia_MB!$A:$F,6,0)</f>
        <v>55595</v>
      </c>
      <c r="U1726" s="172">
        <f t="shared" si="168"/>
        <v>333570</v>
      </c>
      <c r="V1726" s="171"/>
      <c r="W1726" s="173">
        <f t="shared" si="169"/>
        <v>0</v>
      </c>
      <c r="X1726" s="174" t="str">
        <f t="shared" si="170"/>
        <v>8</v>
      </c>
      <c r="Y1726" s="171"/>
      <c r="Z1726" s="172">
        <f t="shared" si="171"/>
        <v>26685.600000000002</v>
      </c>
      <c r="AA1726" s="175">
        <f>VLOOKUP(G1726,Ma_KH!$A:$R,14,0)</f>
        <v>60</v>
      </c>
    </row>
    <row r="1727" spans="1:27" hidden="1" x14ac:dyDescent="0.25">
      <c r="A1727" s="176">
        <v>45993</v>
      </c>
      <c r="B1727" s="177">
        <v>4180767848</v>
      </c>
      <c r="C1727" s="178" t="s">
        <v>7767</v>
      </c>
      <c r="D1727" s="179">
        <v>45995</v>
      </c>
      <c r="E1727" s="180"/>
      <c r="F1727" s="178"/>
      <c r="G1727" s="32" t="s">
        <v>8016</v>
      </c>
      <c r="H1727" s="180"/>
      <c r="I1727" s="177" t="s">
        <v>8024</v>
      </c>
      <c r="J1727" s="182" t="s">
        <v>7234</v>
      </c>
      <c r="K1727" s="332" t="s">
        <v>7187</v>
      </c>
      <c r="L1727" s="21" t="str">
        <f>VLOOKUP($K1727,TONG_SL!$A:$D,2,0)</f>
        <v>Chân giò heo muối 300g</v>
      </c>
      <c r="N1727" s="21" t="str">
        <f t="shared" si="172"/>
        <v>K-C6</v>
      </c>
      <c r="Q1727" s="21" t="str">
        <f>VLOOKUP(K1727,TONG_SL!$A:$D,3,0)</f>
        <v>Túi</v>
      </c>
      <c r="R1727" s="106">
        <v>6</v>
      </c>
      <c r="S1727" s="171"/>
      <c r="T1727" s="171">
        <f>VLOOKUP(VLOOKUP(G1727,Ma_KH!$A:$R,18,0)&amp;K1727,Gia_MB!$A:$F,6,0)</f>
        <v>73431</v>
      </c>
      <c r="U1727" s="172">
        <f t="shared" si="168"/>
        <v>440586</v>
      </c>
      <c r="V1727" s="171"/>
      <c r="W1727" s="173">
        <f t="shared" si="169"/>
        <v>0</v>
      </c>
      <c r="X1727" s="174" t="str">
        <f t="shared" si="170"/>
        <v>8</v>
      </c>
      <c r="Y1727" s="171"/>
      <c r="Z1727" s="172">
        <f t="shared" si="171"/>
        <v>35246.879999999997</v>
      </c>
      <c r="AA1727" s="175">
        <f>VLOOKUP(G1727,Ma_KH!$A:$R,14,0)</f>
        <v>60</v>
      </c>
    </row>
    <row r="1728" spans="1:27" hidden="1" x14ac:dyDescent="0.25">
      <c r="A1728" s="176">
        <v>45993</v>
      </c>
      <c r="B1728" s="177">
        <v>4180767848</v>
      </c>
      <c r="C1728" s="178" t="s">
        <v>7767</v>
      </c>
      <c r="D1728" s="179">
        <v>45995</v>
      </c>
      <c r="E1728" s="180"/>
      <c r="F1728" s="178"/>
      <c r="G1728" s="32" t="s">
        <v>8016</v>
      </c>
      <c r="H1728" s="180"/>
      <c r="I1728" s="177" t="s">
        <v>8024</v>
      </c>
      <c r="J1728" s="182" t="s">
        <v>7234</v>
      </c>
      <c r="K1728" s="332" t="s">
        <v>7821</v>
      </c>
      <c r="L1728" s="21" t="str">
        <f>VLOOKUP($K1728,TONG_SL!$A:$D,2,0)</f>
        <v>Giò sụn gà 250g</v>
      </c>
      <c r="N1728" s="21" t="str">
        <f t="shared" si="172"/>
        <v>K-C6</v>
      </c>
      <c r="Q1728" s="21" t="str">
        <f>VLOOKUP(K1728,TONG_SL!$A:$D,3,0)</f>
        <v>Túi</v>
      </c>
      <c r="R1728" s="106">
        <v>6</v>
      </c>
      <c r="S1728" s="171"/>
      <c r="T1728" s="171">
        <f>VLOOKUP(VLOOKUP(G1728,Ma_KH!$A:$R,18,0)&amp;K1728,Gia_MB!$A:$F,6,0)</f>
        <v>50400</v>
      </c>
      <c r="U1728" s="172">
        <f t="shared" si="168"/>
        <v>302400</v>
      </c>
      <c r="V1728" s="171"/>
      <c r="W1728" s="173">
        <f t="shared" si="169"/>
        <v>0</v>
      </c>
      <c r="X1728" s="174" t="str">
        <f t="shared" si="170"/>
        <v>8</v>
      </c>
      <c r="Y1728" s="171"/>
      <c r="Z1728" s="172">
        <f t="shared" si="171"/>
        <v>24192</v>
      </c>
      <c r="AA1728" s="175">
        <f>VLOOKUP(G1728,Ma_KH!$A:$R,14,0)</f>
        <v>60</v>
      </c>
    </row>
    <row r="1729" spans="1:27" hidden="1" x14ac:dyDescent="0.25">
      <c r="A1729" s="176">
        <v>45993</v>
      </c>
      <c r="B1729" s="177">
        <v>4180767848</v>
      </c>
      <c r="C1729" s="178" t="s">
        <v>7767</v>
      </c>
      <c r="D1729" s="179">
        <v>45995</v>
      </c>
      <c r="E1729" s="180"/>
      <c r="F1729" s="178"/>
      <c r="G1729" s="32" t="s">
        <v>8016</v>
      </c>
      <c r="H1729" s="180"/>
      <c r="I1729" s="177" t="s">
        <v>8024</v>
      </c>
      <c r="J1729" s="182" t="s">
        <v>7234</v>
      </c>
      <c r="K1729" s="332" t="s">
        <v>48</v>
      </c>
      <c r="L1729" s="21" t="str">
        <f>VLOOKUP($K1729,TONG_SL!$A:$D,2,0)</f>
        <v>Mọc Nấm Hương 250g</v>
      </c>
      <c r="N1729" s="21" t="str">
        <f t="shared" si="172"/>
        <v>K-C6</v>
      </c>
      <c r="Q1729" s="21" t="str">
        <f>VLOOKUP(K1729,TONG_SL!$A:$D,3,0)</f>
        <v>Túi</v>
      </c>
      <c r="R1729" s="106">
        <v>6</v>
      </c>
      <c r="S1729" s="171"/>
      <c r="T1729" s="171">
        <f>VLOOKUP(VLOOKUP(G1729,Ma_KH!$A:$R,18,0)&amp;K1729,Gia_MB!$A:$F,6,0)</f>
        <v>46000</v>
      </c>
      <c r="U1729" s="172">
        <f t="shared" si="168"/>
        <v>276000</v>
      </c>
      <c r="V1729" s="171"/>
      <c r="W1729" s="173">
        <f t="shared" si="169"/>
        <v>0</v>
      </c>
      <c r="X1729" s="174" t="str">
        <f t="shared" si="170"/>
        <v>8</v>
      </c>
      <c r="Y1729" s="171"/>
      <c r="Z1729" s="172">
        <f t="shared" si="171"/>
        <v>22080</v>
      </c>
      <c r="AA1729" s="175">
        <f>VLOOKUP(G1729,Ma_KH!$A:$R,14,0)</f>
        <v>60</v>
      </c>
    </row>
    <row r="1730" spans="1:27" hidden="1" x14ac:dyDescent="0.25">
      <c r="A1730" s="176">
        <v>45993</v>
      </c>
      <c r="B1730" s="177">
        <v>4180767848</v>
      </c>
      <c r="C1730" s="178" t="s">
        <v>7767</v>
      </c>
      <c r="D1730" s="179">
        <v>45995</v>
      </c>
      <c r="E1730" s="180"/>
      <c r="F1730" s="178"/>
      <c r="G1730" s="32" t="s">
        <v>8016</v>
      </c>
      <c r="H1730" s="180"/>
      <c r="I1730" s="177" t="s">
        <v>8024</v>
      </c>
      <c r="J1730" s="182" t="s">
        <v>7234</v>
      </c>
      <c r="K1730" s="332" t="s">
        <v>32</v>
      </c>
      <c r="L1730" s="21" t="str">
        <f>VLOOKUP($K1730,TONG_SL!$A:$D,2,0)</f>
        <v>Giò Tai Lưỡi Xào 250g</v>
      </c>
      <c r="N1730" s="21" t="str">
        <f t="shared" si="172"/>
        <v>K-C6</v>
      </c>
      <c r="Q1730" s="21" t="str">
        <f>VLOOKUP(K1730,TONG_SL!$A:$D,3,0)</f>
        <v>Túi</v>
      </c>
      <c r="R1730" s="106">
        <v>6</v>
      </c>
      <c r="S1730" s="171"/>
      <c r="T1730" s="171">
        <f>VLOOKUP(VLOOKUP(G1730,Ma_KH!$A:$R,18,0)&amp;K1730,Gia_MB!$A:$F,6,0)</f>
        <v>50182</v>
      </c>
      <c r="U1730" s="172">
        <f t="shared" si="168"/>
        <v>301092</v>
      </c>
      <c r="V1730" s="171"/>
      <c r="W1730" s="173">
        <f t="shared" si="169"/>
        <v>0</v>
      </c>
      <c r="X1730" s="174" t="str">
        <f t="shared" si="170"/>
        <v>8</v>
      </c>
      <c r="Y1730" s="171"/>
      <c r="Z1730" s="172">
        <f t="shared" si="171"/>
        <v>24087.360000000001</v>
      </c>
      <c r="AA1730" s="175">
        <f>VLOOKUP(G1730,Ma_KH!$A:$R,14,0)</f>
        <v>60</v>
      </c>
    </row>
    <row r="1731" spans="1:27" hidden="1" x14ac:dyDescent="0.25">
      <c r="A1731" s="176">
        <v>45993</v>
      </c>
      <c r="B1731" s="177">
        <v>4180767848</v>
      </c>
      <c r="C1731" s="178" t="s">
        <v>7767</v>
      </c>
      <c r="D1731" s="179">
        <v>45995</v>
      </c>
      <c r="E1731" s="180"/>
      <c r="F1731" s="178"/>
      <c r="G1731" s="32" t="s">
        <v>8016</v>
      </c>
      <c r="H1731" s="180"/>
      <c r="I1731" s="177" t="s">
        <v>8024</v>
      </c>
      <c r="J1731" s="182" t="s">
        <v>7234</v>
      </c>
      <c r="K1731" s="332" t="s">
        <v>7154</v>
      </c>
      <c r="L1731" s="21" t="str">
        <f>VLOOKUP($K1731,TONG_SL!$A:$D,2,0)</f>
        <v>Chả cốm 300g</v>
      </c>
      <c r="N1731" s="21" t="str">
        <f t="shared" si="172"/>
        <v>K-C6</v>
      </c>
      <c r="Q1731" s="21" t="str">
        <f>VLOOKUP(K1731,TONG_SL!$A:$D,3,0)</f>
        <v>Túi</v>
      </c>
      <c r="R1731" s="106">
        <v>9</v>
      </c>
      <c r="S1731" s="171"/>
      <c r="T1731" s="171">
        <f>VLOOKUP(VLOOKUP(G1731,Ma_KH!$A:$R,18,0)&amp;K1731,Gia_MB!$A:$F,6,0)</f>
        <v>74250</v>
      </c>
      <c r="U1731" s="172">
        <f t="shared" si="168"/>
        <v>668250</v>
      </c>
      <c r="V1731" s="171"/>
      <c r="W1731" s="173">
        <f t="shared" si="169"/>
        <v>0</v>
      </c>
      <c r="X1731" s="174" t="str">
        <f t="shared" si="170"/>
        <v>8</v>
      </c>
      <c r="Y1731" s="171"/>
      <c r="Z1731" s="172">
        <f t="shared" si="171"/>
        <v>53460</v>
      </c>
      <c r="AA1731" s="175">
        <f>VLOOKUP(G1731,Ma_KH!$A:$R,14,0)</f>
        <v>60</v>
      </c>
    </row>
    <row r="1732" spans="1:27" hidden="1" x14ac:dyDescent="0.25">
      <c r="A1732" s="176">
        <v>45993</v>
      </c>
      <c r="B1732" s="177">
        <v>4180767848</v>
      </c>
      <c r="C1732" s="178" t="s">
        <v>7767</v>
      </c>
      <c r="D1732" s="179">
        <v>45995</v>
      </c>
      <c r="E1732" s="180"/>
      <c r="F1732" s="178"/>
      <c r="G1732" s="32" t="s">
        <v>8016</v>
      </c>
      <c r="H1732" s="180"/>
      <c r="I1732" s="177" t="s">
        <v>8024</v>
      </c>
      <c r="J1732" s="182" t="s">
        <v>7234</v>
      </c>
      <c r="K1732" s="332" t="s">
        <v>30</v>
      </c>
      <c r="L1732" s="21" t="str">
        <f>VLOOKUP($K1732,TONG_SL!$A:$D,2,0)</f>
        <v>Gà muối 500g</v>
      </c>
      <c r="N1732" s="21" t="str">
        <f t="shared" si="172"/>
        <v>K-C6</v>
      </c>
      <c r="Q1732" s="21" t="str">
        <f>VLOOKUP(K1732,TONG_SL!$A:$D,3,0)</f>
        <v>Túi</v>
      </c>
      <c r="R1732" s="106">
        <v>6</v>
      </c>
      <c r="S1732" s="171"/>
      <c r="T1732" s="171">
        <f>VLOOKUP(VLOOKUP(G1732,Ma_KH!$A:$R,18,0)&amp;K1732,Gia_MB!$A:$F,6,0)</f>
        <v>111058</v>
      </c>
      <c r="U1732" s="172">
        <f t="shared" si="168"/>
        <v>666348</v>
      </c>
      <c r="V1732" s="171"/>
      <c r="W1732" s="173">
        <f t="shared" si="169"/>
        <v>0</v>
      </c>
      <c r="X1732" s="174" t="str">
        <f t="shared" si="170"/>
        <v>8</v>
      </c>
      <c r="Y1732" s="171"/>
      <c r="Z1732" s="172">
        <f t="shared" si="171"/>
        <v>53307.840000000004</v>
      </c>
      <c r="AA1732" s="175">
        <f>VLOOKUP(G1732,Ma_KH!$A:$R,14,0)</f>
        <v>60</v>
      </c>
    </row>
    <row r="1733" spans="1:27" hidden="1" x14ac:dyDescent="0.25">
      <c r="A1733" s="176">
        <v>45993</v>
      </c>
      <c r="B1733" s="177">
        <v>4180767848</v>
      </c>
      <c r="C1733" s="178" t="s">
        <v>7767</v>
      </c>
      <c r="D1733" s="179">
        <v>45995</v>
      </c>
      <c r="E1733" s="180"/>
      <c r="F1733" s="178"/>
      <c r="G1733" s="32" t="s">
        <v>8016</v>
      </c>
      <c r="H1733" s="180"/>
      <c r="I1733" s="177" t="s">
        <v>8024</v>
      </c>
      <c r="J1733" s="182" t="s">
        <v>7234</v>
      </c>
      <c r="K1733" s="332" t="s">
        <v>7820</v>
      </c>
      <c r="L1733" s="21" t="str">
        <f>VLOOKUP($K1733,TONG_SL!$A:$D,2,0)</f>
        <v>Giò lụa cây 250g</v>
      </c>
      <c r="N1733" s="21" t="str">
        <f t="shared" si="172"/>
        <v>K-C6</v>
      </c>
      <c r="Q1733" s="21" t="str">
        <f>VLOOKUP(K1733,TONG_SL!$A:$D,3,0)</f>
        <v>Túi</v>
      </c>
      <c r="R1733" s="106">
        <v>6</v>
      </c>
      <c r="S1733" s="171"/>
      <c r="T1733" s="171">
        <f>VLOOKUP(VLOOKUP(G1733,Ma_KH!$A:$R,18,0)&amp;K1733,Gia_MB!$A:$F,6,0)</f>
        <v>49500</v>
      </c>
      <c r="U1733" s="172">
        <f t="shared" si="168"/>
        <v>297000</v>
      </c>
      <c r="V1733" s="171"/>
      <c r="W1733" s="173">
        <f t="shared" si="169"/>
        <v>0</v>
      </c>
      <c r="X1733" s="174" t="str">
        <f t="shared" si="170"/>
        <v>8</v>
      </c>
      <c r="Y1733" s="171"/>
      <c r="Z1733" s="172">
        <f t="shared" si="171"/>
        <v>23760</v>
      </c>
      <c r="AA1733" s="175">
        <f>VLOOKUP(G1733,Ma_KH!$A:$R,14,0)</f>
        <v>60</v>
      </c>
    </row>
    <row r="1734" spans="1:27" hidden="1" x14ac:dyDescent="0.25">
      <c r="A1734" s="176">
        <v>45993</v>
      </c>
      <c r="B1734" s="177">
        <v>4180767883</v>
      </c>
      <c r="C1734" s="178" t="s">
        <v>7767</v>
      </c>
      <c r="D1734" s="179">
        <v>45995</v>
      </c>
      <c r="E1734" s="180"/>
      <c r="F1734" s="178"/>
      <c r="G1734" s="32" t="s">
        <v>8016</v>
      </c>
      <c r="H1734" s="180"/>
      <c r="I1734" s="177" t="s">
        <v>8025</v>
      </c>
      <c r="J1734" s="182" t="s">
        <v>7234</v>
      </c>
      <c r="K1734" s="332" t="s">
        <v>7821</v>
      </c>
      <c r="L1734" s="21" t="str">
        <f>VLOOKUP($K1734,TONG_SL!$A:$D,2,0)</f>
        <v>Giò sụn gà 250g</v>
      </c>
      <c r="N1734" s="21" t="str">
        <f t="shared" si="172"/>
        <v>K-C6</v>
      </c>
      <c r="Q1734" s="21" t="str">
        <f>VLOOKUP(K1734,TONG_SL!$A:$D,3,0)</f>
        <v>Túi</v>
      </c>
      <c r="R1734" s="106">
        <v>6</v>
      </c>
      <c r="S1734" s="171"/>
      <c r="T1734" s="171">
        <f>VLOOKUP(VLOOKUP(G1734,Ma_KH!$A:$R,18,0)&amp;K1734,Gia_MB!$A:$F,6,0)</f>
        <v>50400</v>
      </c>
      <c r="U1734" s="172">
        <f t="shared" si="168"/>
        <v>302400</v>
      </c>
      <c r="V1734" s="171"/>
      <c r="W1734" s="173">
        <f t="shared" si="169"/>
        <v>0</v>
      </c>
      <c r="X1734" s="174" t="str">
        <f t="shared" si="170"/>
        <v>8</v>
      </c>
      <c r="Y1734" s="171"/>
      <c r="Z1734" s="172">
        <f t="shared" si="171"/>
        <v>24192</v>
      </c>
      <c r="AA1734" s="175">
        <f>VLOOKUP(G1734,Ma_KH!$A:$R,14,0)</f>
        <v>60</v>
      </c>
    </row>
    <row r="1735" spans="1:27" hidden="1" x14ac:dyDescent="0.25">
      <c r="A1735" s="176">
        <v>45993</v>
      </c>
      <c r="B1735" s="177">
        <v>4180767883</v>
      </c>
      <c r="C1735" s="178" t="s">
        <v>7767</v>
      </c>
      <c r="D1735" s="179">
        <v>45995</v>
      </c>
      <c r="E1735" s="180"/>
      <c r="F1735" s="178"/>
      <c r="G1735" s="32" t="s">
        <v>8016</v>
      </c>
      <c r="H1735" s="180"/>
      <c r="I1735" s="177" t="s">
        <v>8025</v>
      </c>
      <c r="J1735" s="182" t="s">
        <v>7234</v>
      </c>
      <c r="K1735" s="332" t="s">
        <v>7187</v>
      </c>
      <c r="L1735" s="21" t="str">
        <f>VLOOKUP($K1735,TONG_SL!$A:$D,2,0)</f>
        <v>Chân giò heo muối 300g</v>
      </c>
      <c r="N1735" s="21" t="str">
        <f t="shared" si="172"/>
        <v>K-C6</v>
      </c>
      <c r="Q1735" s="21" t="str">
        <f>VLOOKUP(K1735,TONG_SL!$A:$D,3,0)</f>
        <v>Túi</v>
      </c>
      <c r="R1735" s="106">
        <v>6</v>
      </c>
      <c r="S1735" s="171"/>
      <c r="T1735" s="171">
        <f>VLOOKUP(VLOOKUP(G1735,Ma_KH!$A:$R,18,0)&amp;K1735,Gia_MB!$A:$F,6,0)</f>
        <v>73431</v>
      </c>
      <c r="U1735" s="172">
        <f t="shared" si="168"/>
        <v>440586</v>
      </c>
      <c r="V1735" s="171"/>
      <c r="W1735" s="173">
        <f t="shared" si="169"/>
        <v>0</v>
      </c>
      <c r="X1735" s="174" t="str">
        <f t="shared" si="170"/>
        <v>8</v>
      </c>
      <c r="Y1735" s="171"/>
      <c r="Z1735" s="172">
        <f t="shared" si="171"/>
        <v>35246.879999999997</v>
      </c>
      <c r="AA1735" s="175">
        <f>VLOOKUP(G1735,Ma_KH!$A:$R,14,0)</f>
        <v>60</v>
      </c>
    </row>
    <row r="1736" spans="1:27" hidden="1" x14ac:dyDescent="0.25">
      <c r="A1736" s="176">
        <v>45993</v>
      </c>
      <c r="B1736" s="177">
        <v>4180767883</v>
      </c>
      <c r="C1736" s="178" t="s">
        <v>7767</v>
      </c>
      <c r="D1736" s="179">
        <v>45995</v>
      </c>
      <c r="E1736" s="180"/>
      <c r="F1736" s="178"/>
      <c r="G1736" s="32" t="s">
        <v>8016</v>
      </c>
      <c r="H1736" s="180"/>
      <c r="I1736" s="177" t="s">
        <v>8025</v>
      </c>
      <c r="J1736" s="182" t="s">
        <v>7234</v>
      </c>
      <c r="K1736" s="332" t="s">
        <v>7153</v>
      </c>
      <c r="L1736" s="21" t="str">
        <f>VLOOKUP($K1736,TONG_SL!$A:$D,2,0)</f>
        <v>Tai heo muối 200g</v>
      </c>
      <c r="N1736" s="21" t="str">
        <f t="shared" si="172"/>
        <v>K-C6</v>
      </c>
      <c r="Q1736" s="21" t="str">
        <f>VLOOKUP(K1736,TONG_SL!$A:$D,3,0)</f>
        <v>Túi</v>
      </c>
      <c r="R1736" s="106">
        <v>6</v>
      </c>
      <c r="S1736" s="171"/>
      <c r="T1736" s="171">
        <f>VLOOKUP(VLOOKUP(G1736,Ma_KH!$A:$R,18,0)&amp;K1736,Gia_MB!$A:$F,6,0)</f>
        <v>55595</v>
      </c>
      <c r="U1736" s="172">
        <f t="shared" si="168"/>
        <v>333570</v>
      </c>
      <c r="V1736" s="171"/>
      <c r="W1736" s="173">
        <f t="shared" si="169"/>
        <v>0</v>
      </c>
      <c r="X1736" s="174" t="str">
        <f t="shared" si="170"/>
        <v>8</v>
      </c>
      <c r="Y1736" s="171"/>
      <c r="Z1736" s="172">
        <f t="shared" si="171"/>
        <v>26685.600000000002</v>
      </c>
      <c r="AA1736" s="175">
        <f>VLOOKUP(G1736,Ma_KH!$A:$R,14,0)</f>
        <v>60</v>
      </c>
    </row>
    <row r="1737" spans="1:27" hidden="1" x14ac:dyDescent="0.25">
      <c r="A1737" s="176">
        <v>45993</v>
      </c>
      <c r="B1737" s="177">
        <v>4180767883</v>
      </c>
      <c r="C1737" s="178" t="s">
        <v>7767</v>
      </c>
      <c r="D1737" s="179">
        <v>45995</v>
      </c>
      <c r="E1737" s="180"/>
      <c r="F1737" s="178"/>
      <c r="G1737" s="32" t="s">
        <v>8016</v>
      </c>
      <c r="H1737" s="180"/>
      <c r="I1737" s="177" t="s">
        <v>8025</v>
      </c>
      <c r="J1737" s="182" t="s">
        <v>7234</v>
      </c>
      <c r="K1737" s="332" t="s">
        <v>7820</v>
      </c>
      <c r="L1737" s="21" t="str">
        <f>VLOOKUP($K1737,TONG_SL!$A:$D,2,0)</f>
        <v>Giò lụa cây 250g</v>
      </c>
      <c r="N1737" s="21" t="str">
        <f t="shared" si="172"/>
        <v>K-C6</v>
      </c>
      <c r="Q1737" s="21" t="str">
        <f>VLOOKUP(K1737,TONG_SL!$A:$D,3,0)</f>
        <v>Túi</v>
      </c>
      <c r="R1737" s="106">
        <v>6</v>
      </c>
      <c r="S1737" s="171"/>
      <c r="T1737" s="171">
        <f>VLOOKUP(VLOOKUP(G1737,Ma_KH!$A:$R,18,0)&amp;K1737,Gia_MB!$A:$F,6,0)</f>
        <v>49500</v>
      </c>
      <c r="U1737" s="172">
        <f t="shared" si="168"/>
        <v>297000</v>
      </c>
      <c r="V1737" s="171"/>
      <c r="W1737" s="173">
        <f t="shared" si="169"/>
        <v>0</v>
      </c>
      <c r="X1737" s="174" t="str">
        <f t="shared" si="170"/>
        <v>8</v>
      </c>
      <c r="Y1737" s="171"/>
      <c r="Z1737" s="172">
        <f t="shared" si="171"/>
        <v>23760</v>
      </c>
      <c r="AA1737" s="175">
        <f>VLOOKUP(G1737,Ma_KH!$A:$R,14,0)</f>
        <v>60</v>
      </c>
    </row>
    <row r="1738" spans="1:27" hidden="1" x14ac:dyDescent="0.25">
      <c r="A1738" s="176">
        <v>45993</v>
      </c>
      <c r="B1738" s="177">
        <v>4180767883</v>
      </c>
      <c r="C1738" s="178" t="s">
        <v>7767</v>
      </c>
      <c r="D1738" s="179">
        <v>45995</v>
      </c>
      <c r="E1738" s="180"/>
      <c r="F1738" s="178"/>
      <c r="G1738" s="32" t="s">
        <v>8016</v>
      </c>
      <c r="H1738" s="180"/>
      <c r="I1738" s="177" t="s">
        <v>8025</v>
      </c>
      <c r="J1738" s="182" t="s">
        <v>7234</v>
      </c>
      <c r="K1738" s="332" t="s">
        <v>32</v>
      </c>
      <c r="L1738" s="21" t="str">
        <f>VLOOKUP($K1738,TONG_SL!$A:$D,2,0)</f>
        <v>Giò Tai Lưỡi Xào 250g</v>
      </c>
      <c r="N1738" s="21" t="str">
        <f t="shared" si="172"/>
        <v>K-C6</v>
      </c>
      <c r="Q1738" s="21" t="str">
        <f>VLOOKUP(K1738,TONG_SL!$A:$D,3,0)</f>
        <v>Túi</v>
      </c>
      <c r="R1738" s="106">
        <v>6</v>
      </c>
      <c r="S1738" s="171"/>
      <c r="T1738" s="171">
        <f>VLOOKUP(VLOOKUP(G1738,Ma_KH!$A:$R,18,0)&amp;K1738,Gia_MB!$A:$F,6,0)</f>
        <v>50182</v>
      </c>
      <c r="U1738" s="172">
        <f t="shared" si="168"/>
        <v>301092</v>
      </c>
      <c r="V1738" s="171"/>
      <c r="W1738" s="173">
        <f t="shared" si="169"/>
        <v>0</v>
      </c>
      <c r="X1738" s="174" t="str">
        <f t="shared" si="170"/>
        <v>8</v>
      </c>
      <c r="Y1738" s="171"/>
      <c r="Z1738" s="172">
        <f t="shared" si="171"/>
        <v>24087.360000000001</v>
      </c>
      <c r="AA1738" s="175">
        <f>VLOOKUP(G1738,Ma_KH!$A:$R,14,0)</f>
        <v>60</v>
      </c>
    </row>
    <row r="1739" spans="1:27" hidden="1" x14ac:dyDescent="0.25">
      <c r="A1739" s="176">
        <v>45993</v>
      </c>
      <c r="B1739" s="177">
        <v>4180767883</v>
      </c>
      <c r="C1739" s="178" t="s">
        <v>7767</v>
      </c>
      <c r="D1739" s="179">
        <v>45995</v>
      </c>
      <c r="E1739" s="180"/>
      <c r="F1739" s="178"/>
      <c r="G1739" s="32" t="s">
        <v>8016</v>
      </c>
      <c r="H1739" s="180"/>
      <c r="I1739" s="177" t="s">
        <v>8025</v>
      </c>
      <c r="J1739" s="182" t="s">
        <v>7234</v>
      </c>
      <c r="K1739" s="332" t="s">
        <v>30</v>
      </c>
      <c r="L1739" s="21" t="str">
        <f>VLOOKUP($K1739,TONG_SL!$A:$D,2,0)</f>
        <v>Gà muối 500g</v>
      </c>
      <c r="N1739" s="21" t="str">
        <f t="shared" si="172"/>
        <v>K-C6</v>
      </c>
      <c r="Q1739" s="21" t="str">
        <f>VLOOKUP(K1739,TONG_SL!$A:$D,3,0)</f>
        <v>Túi</v>
      </c>
      <c r="R1739" s="106">
        <v>6</v>
      </c>
      <c r="S1739" s="171"/>
      <c r="T1739" s="171">
        <f>VLOOKUP(VLOOKUP(G1739,Ma_KH!$A:$R,18,0)&amp;K1739,Gia_MB!$A:$F,6,0)</f>
        <v>111058</v>
      </c>
      <c r="U1739" s="172">
        <f t="shared" si="168"/>
        <v>666348</v>
      </c>
      <c r="V1739" s="171"/>
      <c r="W1739" s="173">
        <f t="shared" si="169"/>
        <v>0</v>
      </c>
      <c r="X1739" s="174" t="str">
        <f t="shared" si="170"/>
        <v>8</v>
      </c>
      <c r="Y1739" s="171"/>
      <c r="Z1739" s="172">
        <f t="shared" si="171"/>
        <v>53307.840000000004</v>
      </c>
      <c r="AA1739" s="175">
        <f>VLOOKUP(G1739,Ma_KH!$A:$R,14,0)</f>
        <v>60</v>
      </c>
    </row>
    <row r="1740" spans="1:27" hidden="1" x14ac:dyDescent="0.25">
      <c r="A1740" s="176">
        <v>45993</v>
      </c>
      <c r="B1740" s="177">
        <v>4180767883</v>
      </c>
      <c r="C1740" s="178" t="s">
        <v>7767</v>
      </c>
      <c r="D1740" s="179">
        <v>45995</v>
      </c>
      <c r="E1740" s="180"/>
      <c r="F1740" s="178"/>
      <c r="G1740" s="32" t="s">
        <v>8016</v>
      </c>
      <c r="H1740" s="180"/>
      <c r="I1740" s="177" t="s">
        <v>8025</v>
      </c>
      <c r="J1740" s="182" t="s">
        <v>7234</v>
      </c>
      <c r="K1740" s="332" t="s">
        <v>7154</v>
      </c>
      <c r="L1740" s="21" t="str">
        <f>VLOOKUP($K1740,TONG_SL!$A:$D,2,0)</f>
        <v>Chả cốm 300g</v>
      </c>
      <c r="N1740" s="21" t="str">
        <f t="shared" si="172"/>
        <v>K-C6</v>
      </c>
      <c r="Q1740" s="21" t="str">
        <f>VLOOKUP(K1740,TONG_SL!$A:$D,3,0)</f>
        <v>Túi</v>
      </c>
      <c r="R1740" s="106">
        <v>9</v>
      </c>
      <c r="S1740" s="171"/>
      <c r="T1740" s="171">
        <f>VLOOKUP(VLOOKUP(G1740,Ma_KH!$A:$R,18,0)&amp;K1740,Gia_MB!$A:$F,6,0)</f>
        <v>74250</v>
      </c>
      <c r="U1740" s="172">
        <f t="shared" si="168"/>
        <v>668250</v>
      </c>
      <c r="V1740" s="171"/>
      <c r="W1740" s="173">
        <f t="shared" si="169"/>
        <v>0</v>
      </c>
      <c r="X1740" s="174" t="str">
        <f t="shared" si="170"/>
        <v>8</v>
      </c>
      <c r="Y1740" s="171"/>
      <c r="Z1740" s="172">
        <f t="shared" si="171"/>
        <v>53460</v>
      </c>
      <c r="AA1740" s="175">
        <f>VLOOKUP(G1740,Ma_KH!$A:$R,14,0)</f>
        <v>60</v>
      </c>
    </row>
    <row r="1741" spans="1:27" hidden="1" x14ac:dyDescent="0.25">
      <c r="A1741" s="176">
        <v>45993</v>
      </c>
      <c r="B1741" s="177">
        <v>4180767883</v>
      </c>
      <c r="C1741" s="178" t="s">
        <v>7767</v>
      </c>
      <c r="D1741" s="179">
        <v>45995</v>
      </c>
      <c r="E1741" s="180"/>
      <c r="F1741" s="178"/>
      <c r="G1741" s="32" t="s">
        <v>8016</v>
      </c>
      <c r="H1741" s="180"/>
      <c r="I1741" s="177" t="s">
        <v>8025</v>
      </c>
      <c r="J1741" s="182" t="s">
        <v>7234</v>
      </c>
      <c r="K1741" s="332" t="s">
        <v>48</v>
      </c>
      <c r="L1741" s="21" t="str">
        <f>VLOOKUP($K1741,TONG_SL!$A:$D,2,0)</f>
        <v>Mọc Nấm Hương 250g</v>
      </c>
      <c r="N1741" s="21" t="str">
        <f t="shared" si="172"/>
        <v>K-C6</v>
      </c>
      <c r="Q1741" s="21" t="str">
        <f>VLOOKUP(K1741,TONG_SL!$A:$D,3,0)</f>
        <v>Túi</v>
      </c>
      <c r="R1741" s="106">
        <v>6</v>
      </c>
      <c r="S1741" s="171"/>
      <c r="T1741" s="171">
        <f>VLOOKUP(VLOOKUP(G1741,Ma_KH!$A:$R,18,0)&amp;K1741,Gia_MB!$A:$F,6,0)</f>
        <v>46000</v>
      </c>
      <c r="U1741" s="172">
        <f t="shared" si="168"/>
        <v>276000</v>
      </c>
      <c r="V1741" s="171"/>
      <c r="W1741" s="173">
        <f t="shared" si="169"/>
        <v>0</v>
      </c>
      <c r="X1741" s="174" t="str">
        <f t="shared" si="170"/>
        <v>8</v>
      </c>
      <c r="Y1741" s="171"/>
      <c r="Z1741" s="172">
        <f t="shared" si="171"/>
        <v>22080</v>
      </c>
      <c r="AA1741" s="175">
        <f>VLOOKUP(G1741,Ma_KH!$A:$R,14,0)</f>
        <v>60</v>
      </c>
    </row>
    <row r="1742" spans="1:27" hidden="1" x14ac:dyDescent="0.25">
      <c r="A1742" s="176">
        <v>45993</v>
      </c>
      <c r="B1742" s="177">
        <v>4180767874</v>
      </c>
      <c r="C1742" s="178" t="s">
        <v>7767</v>
      </c>
      <c r="D1742" s="179">
        <v>45995</v>
      </c>
      <c r="E1742" s="180"/>
      <c r="F1742" s="178"/>
      <c r="G1742" s="32" t="s">
        <v>8016</v>
      </c>
      <c r="H1742" s="180"/>
      <c r="I1742" s="177" t="s">
        <v>8026</v>
      </c>
      <c r="J1742" s="182" t="s">
        <v>7234</v>
      </c>
      <c r="K1742" s="332" t="s">
        <v>48</v>
      </c>
      <c r="L1742" s="21" t="str">
        <f>VLOOKUP($K1742,TONG_SL!$A:$D,2,0)</f>
        <v>Mọc Nấm Hương 250g</v>
      </c>
      <c r="N1742" s="21" t="str">
        <f t="shared" si="172"/>
        <v>K-C6</v>
      </c>
      <c r="Q1742" s="21" t="str">
        <f>VLOOKUP(K1742,TONG_SL!$A:$D,3,0)</f>
        <v>Túi</v>
      </c>
      <c r="R1742" s="106">
        <v>6</v>
      </c>
      <c r="S1742" s="171"/>
      <c r="T1742" s="171">
        <f>VLOOKUP(VLOOKUP(G1742,Ma_KH!$A:$R,18,0)&amp;K1742,Gia_MB!$A:$F,6,0)</f>
        <v>46000</v>
      </c>
      <c r="U1742" s="172">
        <f t="shared" ref="U1742:U1805" si="173">T1742*R1742</f>
        <v>276000</v>
      </c>
      <c r="V1742" s="171"/>
      <c r="W1742" s="173">
        <f t="shared" ref="W1742:W1805" si="174">U1742*V1742</f>
        <v>0</v>
      </c>
      <c r="X1742" s="174" t="str">
        <f t="shared" ref="X1742:X1805" si="175">IF(B1742&lt;&gt;"","8","0")</f>
        <v>8</v>
      </c>
      <c r="Y1742" s="171"/>
      <c r="Z1742" s="172">
        <f t="shared" ref="Z1742:Z1805" si="176">U1742*X1742%</f>
        <v>22080</v>
      </c>
      <c r="AA1742" s="175">
        <f>VLOOKUP(G1742,Ma_KH!$A:$R,14,0)</f>
        <v>60</v>
      </c>
    </row>
    <row r="1743" spans="1:27" hidden="1" x14ac:dyDescent="0.25">
      <c r="A1743" s="176">
        <v>45993</v>
      </c>
      <c r="B1743" s="177">
        <v>4180767874</v>
      </c>
      <c r="C1743" s="178" t="s">
        <v>7767</v>
      </c>
      <c r="D1743" s="179">
        <v>45995</v>
      </c>
      <c r="E1743" s="180"/>
      <c r="F1743" s="178"/>
      <c r="G1743" s="32" t="s">
        <v>8016</v>
      </c>
      <c r="H1743" s="180"/>
      <c r="I1743" s="177" t="s">
        <v>8026</v>
      </c>
      <c r="J1743" s="182" t="s">
        <v>7234</v>
      </c>
      <c r="K1743" s="332" t="s">
        <v>7821</v>
      </c>
      <c r="L1743" s="21" t="str">
        <f>VLOOKUP($K1743,TONG_SL!$A:$D,2,0)</f>
        <v>Giò sụn gà 250g</v>
      </c>
      <c r="N1743" s="21" t="str">
        <f t="shared" si="172"/>
        <v>K-C6</v>
      </c>
      <c r="Q1743" s="21" t="str">
        <f>VLOOKUP(K1743,TONG_SL!$A:$D,3,0)</f>
        <v>Túi</v>
      </c>
      <c r="R1743" s="106">
        <v>6</v>
      </c>
      <c r="S1743" s="171"/>
      <c r="T1743" s="171">
        <f>VLOOKUP(VLOOKUP(G1743,Ma_KH!$A:$R,18,0)&amp;K1743,Gia_MB!$A:$F,6,0)</f>
        <v>50400</v>
      </c>
      <c r="U1743" s="172">
        <f t="shared" si="173"/>
        <v>302400</v>
      </c>
      <c r="V1743" s="171"/>
      <c r="W1743" s="173">
        <f t="shared" si="174"/>
        <v>0</v>
      </c>
      <c r="X1743" s="174" t="str">
        <f t="shared" si="175"/>
        <v>8</v>
      </c>
      <c r="Y1743" s="171"/>
      <c r="Z1743" s="172">
        <f t="shared" si="176"/>
        <v>24192</v>
      </c>
      <c r="AA1743" s="175">
        <f>VLOOKUP(G1743,Ma_KH!$A:$R,14,0)</f>
        <v>60</v>
      </c>
    </row>
    <row r="1744" spans="1:27" hidden="1" x14ac:dyDescent="0.25">
      <c r="A1744" s="176">
        <v>45993</v>
      </c>
      <c r="B1744" s="177">
        <v>4180767874</v>
      </c>
      <c r="C1744" s="178" t="s">
        <v>7767</v>
      </c>
      <c r="D1744" s="179">
        <v>45995</v>
      </c>
      <c r="E1744" s="180"/>
      <c r="F1744" s="178"/>
      <c r="G1744" s="32" t="s">
        <v>8016</v>
      </c>
      <c r="H1744" s="180"/>
      <c r="I1744" s="177" t="s">
        <v>8026</v>
      </c>
      <c r="J1744" s="182" t="s">
        <v>7234</v>
      </c>
      <c r="K1744" s="332" t="s">
        <v>7820</v>
      </c>
      <c r="L1744" s="21" t="str">
        <f>VLOOKUP($K1744,TONG_SL!$A:$D,2,0)</f>
        <v>Giò lụa cây 250g</v>
      </c>
      <c r="N1744" s="21" t="str">
        <f t="shared" si="172"/>
        <v>K-C6</v>
      </c>
      <c r="Q1744" s="21" t="str">
        <f>VLOOKUP(K1744,TONG_SL!$A:$D,3,0)</f>
        <v>Túi</v>
      </c>
      <c r="R1744" s="106">
        <v>6</v>
      </c>
      <c r="S1744" s="171"/>
      <c r="T1744" s="171">
        <f>VLOOKUP(VLOOKUP(G1744,Ma_KH!$A:$R,18,0)&amp;K1744,Gia_MB!$A:$F,6,0)</f>
        <v>49500</v>
      </c>
      <c r="U1744" s="172">
        <f t="shared" si="173"/>
        <v>297000</v>
      </c>
      <c r="V1744" s="171"/>
      <c r="W1744" s="173">
        <f t="shared" si="174"/>
        <v>0</v>
      </c>
      <c r="X1744" s="174" t="str">
        <f t="shared" si="175"/>
        <v>8</v>
      </c>
      <c r="Y1744" s="171"/>
      <c r="Z1744" s="172">
        <f t="shared" si="176"/>
        <v>23760</v>
      </c>
      <c r="AA1744" s="175">
        <f>VLOOKUP(G1744,Ma_KH!$A:$R,14,0)</f>
        <v>60</v>
      </c>
    </row>
    <row r="1745" spans="1:27" hidden="1" x14ac:dyDescent="0.25">
      <c r="A1745" s="176">
        <v>45993</v>
      </c>
      <c r="B1745" s="177">
        <v>4180767874</v>
      </c>
      <c r="C1745" s="178" t="s">
        <v>7767</v>
      </c>
      <c r="D1745" s="179">
        <v>45995</v>
      </c>
      <c r="E1745" s="180"/>
      <c r="F1745" s="178"/>
      <c r="G1745" s="32" t="s">
        <v>8016</v>
      </c>
      <c r="H1745" s="180"/>
      <c r="I1745" s="177" t="s">
        <v>8026</v>
      </c>
      <c r="J1745" s="182" t="s">
        <v>7234</v>
      </c>
      <c r="K1745" s="332" t="s">
        <v>30</v>
      </c>
      <c r="L1745" s="21" t="str">
        <f>VLOOKUP($K1745,TONG_SL!$A:$D,2,0)</f>
        <v>Gà muối 500g</v>
      </c>
      <c r="N1745" s="21" t="str">
        <f t="shared" si="172"/>
        <v>K-C6</v>
      </c>
      <c r="Q1745" s="21" t="str">
        <f>VLOOKUP(K1745,TONG_SL!$A:$D,3,0)</f>
        <v>Túi</v>
      </c>
      <c r="R1745" s="106">
        <v>6</v>
      </c>
      <c r="S1745" s="171"/>
      <c r="T1745" s="171">
        <f>VLOOKUP(VLOOKUP(G1745,Ma_KH!$A:$R,18,0)&amp;K1745,Gia_MB!$A:$F,6,0)</f>
        <v>111058</v>
      </c>
      <c r="U1745" s="172">
        <f t="shared" si="173"/>
        <v>666348</v>
      </c>
      <c r="V1745" s="171"/>
      <c r="W1745" s="173">
        <f t="shared" si="174"/>
        <v>0</v>
      </c>
      <c r="X1745" s="174" t="str">
        <f t="shared" si="175"/>
        <v>8</v>
      </c>
      <c r="Y1745" s="171"/>
      <c r="Z1745" s="172">
        <f t="shared" si="176"/>
        <v>53307.840000000004</v>
      </c>
      <c r="AA1745" s="175">
        <f>VLOOKUP(G1745,Ma_KH!$A:$R,14,0)</f>
        <v>60</v>
      </c>
    </row>
    <row r="1746" spans="1:27" hidden="1" x14ac:dyDescent="0.25">
      <c r="A1746" s="176">
        <v>45993</v>
      </c>
      <c r="B1746" s="177">
        <v>4180767874</v>
      </c>
      <c r="C1746" s="178" t="s">
        <v>7767</v>
      </c>
      <c r="D1746" s="179">
        <v>45995</v>
      </c>
      <c r="E1746" s="180"/>
      <c r="F1746" s="178"/>
      <c r="G1746" s="32" t="s">
        <v>8016</v>
      </c>
      <c r="H1746" s="180"/>
      <c r="I1746" s="177" t="s">
        <v>8026</v>
      </c>
      <c r="J1746" s="182" t="s">
        <v>7234</v>
      </c>
      <c r="K1746" s="332" t="s">
        <v>27</v>
      </c>
      <c r="L1746" s="21" t="str">
        <f>VLOOKUP($K1746,TONG_SL!$A:$D,2,0)</f>
        <v>Chân giò heo muối 300g</v>
      </c>
      <c r="N1746" s="21" t="str">
        <f t="shared" si="172"/>
        <v>K-C6</v>
      </c>
      <c r="Q1746" s="21" t="str">
        <f>VLOOKUP(K1746,TONG_SL!$A:$D,3,0)</f>
        <v>Túi</v>
      </c>
      <c r="R1746" s="106">
        <v>6</v>
      </c>
      <c r="S1746" s="171"/>
      <c r="T1746" s="171">
        <f>VLOOKUP(VLOOKUP(G1746,Ma_KH!$A:$R,18,0)&amp;K1746,Gia_MB!$A:$F,6,0)</f>
        <v>73431</v>
      </c>
      <c r="U1746" s="172">
        <f t="shared" si="173"/>
        <v>440586</v>
      </c>
      <c r="V1746" s="171"/>
      <c r="W1746" s="173">
        <f t="shared" si="174"/>
        <v>0</v>
      </c>
      <c r="X1746" s="174" t="str">
        <f t="shared" si="175"/>
        <v>8</v>
      </c>
      <c r="Y1746" s="171"/>
      <c r="Z1746" s="172">
        <f t="shared" si="176"/>
        <v>35246.879999999997</v>
      </c>
      <c r="AA1746" s="175">
        <f>VLOOKUP(G1746,Ma_KH!$A:$R,14,0)</f>
        <v>60</v>
      </c>
    </row>
    <row r="1747" spans="1:27" hidden="1" x14ac:dyDescent="0.25">
      <c r="A1747" s="176">
        <v>45993</v>
      </c>
      <c r="B1747" s="177">
        <v>4180767874</v>
      </c>
      <c r="C1747" s="178" t="s">
        <v>7767</v>
      </c>
      <c r="D1747" s="179">
        <v>45995</v>
      </c>
      <c r="E1747" s="180"/>
      <c r="F1747" s="178"/>
      <c r="G1747" s="32" t="s">
        <v>8016</v>
      </c>
      <c r="H1747" s="180"/>
      <c r="I1747" s="177" t="s">
        <v>8026</v>
      </c>
      <c r="J1747" s="182" t="s">
        <v>7234</v>
      </c>
      <c r="K1747" s="332" t="s">
        <v>7154</v>
      </c>
      <c r="L1747" s="21" t="str">
        <f>VLOOKUP($K1747,TONG_SL!$A:$D,2,0)</f>
        <v>Chả cốm 300g</v>
      </c>
      <c r="N1747" s="21" t="str">
        <f t="shared" si="172"/>
        <v>K-C6</v>
      </c>
      <c r="Q1747" s="21" t="str">
        <f>VLOOKUP(K1747,TONG_SL!$A:$D,3,0)</f>
        <v>Túi</v>
      </c>
      <c r="R1747" s="106">
        <v>9</v>
      </c>
      <c r="S1747" s="171"/>
      <c r="T1747" s="171">
        <f>VLOOKUP(VLOOKUP(G1747,Ma_KH!$A:$R,18,0)&amp;K1747,Gia_MB!$A:$F,6,0)</f>
        <v>74250</v>
      </c>
      <c r="U1747" s="172">
        <f t="shared" si="173"/>
        <v>668250</v>
      </c>
      <c r="V1747" s="171"/>
      <c r="W1747" s="173">
        <f t="shared" si="174"/>
        <v>0</v>
      </c>
      <c r="X1747" s="174" t="str">
        <f t="shared" si="175"/>
        <v>8</v>
      </c>
      <c r="Y1747" s="171"/>
      <c r="Z1747" s="172">
        <f t="shared" si="176"/>
        <v>53460</v>
      </c>
      <c r="AA1747" s="175">
        <f>VLOOKUP(G1747,Ma_KH!$A:$R,14,0)</f>
        <v>60</v>
      </c>
    </row>
    <row r="1748" spans="1:27" hidden="1" x14ac:dyDescent="0.25">
      <c r="A1748" s="176">
        <v>45993</v>
      </c>
      <c r="B1748" s="177">
        <v>4180767874</v>
      </c>
      <c r="C1748" s="178" t="s">
        <v>7767</v>
      </c>
      <c r="D1748" s="179">
        <v>45995</v>
      </c>
      <c r="E1748" s="180"/>
      <c r="F1748" s="178"/>
      <c r="G1748" s="32" t="s">
        <v>8016</v>
      </c>
      <c r="H1748" s="180"/>
      <c r="I1748" s="177" t="s">
        <v>8026</v>
      </c>
      <c r="J1748" s="182" t="s">
        <v>7234</v>
      </c>
      <c r="K1748" s="332" t="s">
        <v>32</v>
      </c>
      <c r="L1748" s="21" t="str">
        <f>VLOOKUP($K1748,TONG_SL!$A:$D,2,0)</f>
        <v>Giò Tai Lưỡi Xào 250g</v>
      </c>
      <c r="N1748" s="21" t="str">
        <f t="shared" si="172"/>
        <v>K-C6</v>
      </c>
      <c r="Q1748" s="21" t="str">
        <f>VLOOKUP(K1748,TONG_SL!$A:$D,3,0)</f>
        <v>Túi</v>
      </c>
      <c r="R1748" s="106">
        <v>6</v>
      </c>
      <c r="S1748" s="171"/>
      <c r="T1748" s="171">
        <f>VLOOKUP(VLOOKUP(G1748,Ma_KH!$A:$R,18,0)&amp;K1748,Gia_MB!$A:$F,6,0)</f>
        <v>50182</v>
      </c>
      <c r="U1748" s="172">
        <f t="shared" si="173"/>
        <v>301092</v>
      </c>
      <c r="V1748" s="171"/>
      <c r="W1748" s="173">
        <f t="shared" si="174"/>
        <v>0</v>
      </c>
      <c r="X1748" s="174" t="str">
        <f t="shared" si="175"/>
        <v>8</v>
      </c>
      <c r="Y1748" s="171"/>
      <c r="Z1748" s="172">
        <f t="shared" si="176"/>
        <v>24087.360000000001</v>
      </c>
      <c r="AA1748" s="175">
        <f>VLOOKUP(G1748,Ma_KH!$A:$R,14,0)</f>
        <v>60</v>
      </c>
    </row>
    <row r="1749" spans="1:27" hidden="1" x14ac:dyDescent="0.25">
      <c r="A1749" s="176">
        <v>45993</v>
      </c>
      <c r="B1749" s="177">
        <v>4180767874</v>
      </c>
      <c r="C1749" s="178" t="s">
        <v>7767</v>
      </c>
      <c r="D1749" s="179">
        <v>45995</v>
      </c>
      <c r="E1749" s="180"/>
      <c r="F1749" s="178"/>
      <c r="G1749" s="32" t="s">
        <v>8016</v>
      </c>
      <c r="H1749" s="180"/>
      <c r="I1749" s="177" t="s">
        <v>8026</v>
      </c>
      <c r="J1749" s="182" t="s">
        <v>7234</v>
      </c>
      <c r="K1749" s="332" t="s">
        <v>7153</v>
      </c>
      <c r="L1749" s="21" t="str">
        <f>VLOOKUP($K1749,TONG_SL!$A:$D,2,0)</f>
        <v>Tai heo muối 200g</v>
      </c>
      <c r="N1749" s="21" t="str">
        <f t="shared" si="172"/>
        <v>K-C6</v>
      </c>
      <c r="Q1749" s="21" t="str">
        <f>VLOOKUP(K1749,TONG_SL!$A:$D,3,0)</f>
        <v>Túi</v>
      </c>
      <c r="R1749" s="106">
        <v>6</v>
      </c>
      <c r="S1749" s="171"/>
      <c r="T1749" s="171">
        <f>VLOOKUP(VLOOKUP(G1749,Ma_KH!$A:$R,18,0)&amp;K1749,Gia_MB!$A:$F,6,0)</f>
        <v>55595</v>
      </c>
      <c r="U1749" s="172">
        <f t="shared" si="173"/>
        <v>333570</v>
      </c>
      <c r="V1749" s="171"/>
      <c r="W1749" s="173">
        <f t="shared" si="174"/>
        <v>0</v>
      </c>
      <c r="X1749" s="174" t="str">
        <f t="shared" si="175"/>
        <v>8</v>
      </c>
      <c r="Y1749" s="171"/>
      <c r="Z1749" s="172">
        <f t="shared" si="176"/>
        <v>26685.600000000002</v>
      </c>
      <c r="AA1749" s="175">
        <f>VLOOKUP(G1749,Ma_KH!$A:$R,14,0)</f>
        <v>60</v>
      </c>
    </row>
    <row r="1750" spans="1:27" hidden="1" x14ac:dyDescent="0.25">
      <c r="A1750" s="176">
        <v>45993</v>
      </c>
      <c r="B1750" s="177">
        <v>4180767908</v>
      </c>
      <c r="C1750" s="178" t="s">
        <v>7767</v>
      </c>
      <c r="D1750" s="179">
        <v>45995</v>
      </c>
      <c r="E1750" s="180"/>
      <c r="F1750" s="178"/>
      <c r="G1750" s="32" t="s">
        <v>8016</v>
      </c>
      <c r="H1750" s="180"/>
      <c r="I1750" s="177" t="s">
        <v>8027</v>
      </c>
      <c r="J1750" s="182" t="s">
        <v>7234</v>
      </c>
      <c r="K1750" s="332" t="s">
        <v>7154</v>
      </c>
      <c r="L1750" s="21" t="str">
        <f>VLOOKUP($K1750,TONG_SL!$A:$D,2,0)</f>
        <v>Chả cốm 300g</v>
      </c>
      <c r="N1750" s="21" t="str">
        <f t="shared" si="172"/>
        <v>K-C6</v>
      </c>
      <c r="Q1750" s="21" t="str">
        <f>VLOOKUP(K1750,TONG_SL!$A:$D,3,0)</f>
        <v>Túi</v>
      </c>
      <c r="R1750" s="106">
        <v>10</v>
      </c>
      <c r="S1750" s="171"/>
      <c r="T1750" s="171">
        <f>VLOOKUP(VLOOKUP(G1750,Ma_KH!$A:$R,18,0)&amp;K1750,Gia_MB!$A:$F,6,0)</f>
        <v>74250</v>
      </c>
      <c r="U1750" s="172">
        <f t="shared" si="173"/>
        <v>742500</v>
      </c>
      <c r="V1750" s="171"/>
      <c r="W1750" s="173">
        <f t="shared" si="174"/>
        <v>0</v>
      </c>
      <c r="X1750" s="174" t="str">
        <f t="shared" si="175"/>
        <v>8</v>
      </c>
      <c r="Y1750" s="171"/>
      <c r="Z1750" s="172">
        <f t="shared" si="176"/>
        <v>59400</v>
      </c>
      <c r="AA1750" s="175">
        <f>VLOOKUP(G1750,Ma_KH!$A:$R,14,0)</f>
        <v>60</v>
      </c>
    </row>
    <row r="1751" spans="1:27" hidden="1" x14ac:dyDescent="0.25">
      <c r="A1751" s="176">
        <v>45993</v>
      </c>
      <c r="B1751" s="177">
        <v>4180767908</v>
      </c>
      <c r="C1751" s="178" t="s">
        <v>7767</v>
      </c>
      <c r="D1751" s="179">
        <v>45995</v>
      </c>
      <c r="E1751" s="180"/>
      <c r="F1751" s="178"/>
      <c r="G1751" s="32" t="s">
        <v>8016</v>
      </c>
      <c r="H1751" s="180"/>
      <c r="I1751" s="177" t="s">
        <v>8027</v>
      </c>
      <c r="J1751" s="182" t="s">
        <v>7234</v>
      </c>
      <c r="K1751" s="332" t="s">
        <v>32</v>
      </c>
      <c r="L1751" s="21" t="str">
        <f>VLOOKUP($K1751,TONG_SL!$A:$D,2,0)</f>
        <v>Giò Tai Lưỡi Xào 250g</v>
      </c>
      <c r="N1751" s="21" t="str">
        <f t="shared" si="172"/>
        <v>K-C6</v>
      </c>
      <c r="Q1751" s="21" t="str">
        <f>VLOOKUP(K1751,TONG_SL!$A:$D,3,0)</f>
        <v>Túi</v>
      </c>
      <c r="R1751" s="106">
        <v>6</v>
      </c>
      <c r="S1751" s="171"/>
      <c r="T1751" s="171">
        <f>VLOOKUP(VLOOKUP(G1751,Ma_KH!$A:$R,18,0)&amp;K1751,Gia_MB!$A:$F,6,0)</f>
        <v>50182</v>
      </c>
      <c r="U1751" s="172">
        <f t="shared" si="173"/>
        <v>301092</v>
      </c>
      <c r="V1751" s="171"/>
      <c r="W1751" s="173">
        <f t="shared" si="174"/>
        <v>0</v>
      </c>
      <c r="X1751" s="174" t="str">
        <f t="shared" si="175"/>
        <v>8</v>
      </c>
      <c r="Y1751" s="171"/>
      <c r="Z1751" s="172">
        <f t="shared" si="176"/>
        <v>24087.360000000001</v>
      </c>
      <c r="AA1751" s="175">
        <f>VLOOKUP(G1751,Ma_KH!$A:$R,14,0)</f>
        <v>60</v>
      </c>
    </row>
    <row r="1752" spans="1:27" hidden="1" x14ac:dyDescent="0.25">
      <c r="A1752" s="176">
        <v>45993</v>
      </c>
      <c r="B1752" s="177">
        <v>4180767908</v>
      </c>
      <c r="C1752" s="178" t="s">
        <v>7767</v>
      </c>
      <c r="D1752" s="179">
        <v>45995</v>
      </c>
      <c r="E1752" s="180"/>
      <c r="F1752" s="178"/>
      <c r="G1752" s="32" t="s">
        <v>8016</v>
      </c>
      <c r="H1752" s="180"/>
      <c r="I1752" s="177" t="s">
        <v>8027</v>
      </c>
      <c r="J1752" s="182" t="s">
        <v>7234</v>
      </c>
      <c r="K1752" s="332" t="s">
        <v>48</v>
      </c>
      <c r="L1752" s="21" t="str">
        <f>VLOOKUP($K1752,TONG_SL!$A:$D,2,0)</f>
        <v>Mọc Nấm Hương 250g</v>
      </c>
      <c r="N1752" s="21" t="str">
        <f t="shared" si="172"/>
        <v>K-C6</v>
      </c>
      <c r="Q1752" s="21" t="str">
        <f>VLOOKUP(K1752,TONG_SL!$A:$D,3,0)</f>
        <v>Túi</v>
      </c>
      <c r="R1752" s="106">
        <v>6</v>
      </c>
      <c r="S1752" s="171"/>
      <c r="T1752" s="171">
        <f>VLOOKUP(VLOOKUP(G1752,Ma_KH!$A:$R,18,0)&amp;K1752,Gia_MB!$A:$F,6,0)</f>
        <v>46000</v>
      </c>
      <c r="U1752" s="172">
        <f t="shared" si="173"/>
        <v>276000</v>
      </c>
      <c r="V1752" s="171"/>
      <c r="W1752" s="173">
        <f t="shared" si="174"/>
        <v>0</v>
      </c>
      <c r="X1752" s="174" t="str">
        <f t="shared" si="175"/>
        <v>8</v>
      </c>
      <c r="Y1752" s="171"/>
      <c r="Z1752" s="172">
        <f t="shared" si="176"/>
        <v>22080</v>
      </c>
      <c r="AA1752" s="175">
        <f>VLOOKUP(G1752,Ma_KH!$A:$R,14,0)</f>
        <v>60</v>
      </c>
    </row>
    <row r="1753" spans="1:27" hidden="1" x14ac:dyDescent="0.25">
      <c r="A1753" s="176">
        <v>45993</v>
      </c>
      <c r="B1753" s="177">
        <v>4180767908</v>
      </c>
      <c r="C1753" s="178" t="s">
        <v>7767</v>
      </c>
      <c r="D1753" s="179">
        <v>45995</v>
      </c>
      <c r="E1753" s="180"/>
      <c r="F1753" s="178"/>
      <c r="G1753" s="32" t="s">
        <v>8016</v>
      </c>
      <c r="H1753" s="180"/>
      <c r="I1753" s="177" t="s">
        <v>8027</v>
      </c>
      <c r="J1753" s="182" t="s">
        <v>7234</v>
      </c>
      <c r="K1753" s="332" t="s">
        <v>7821</v>
      </c>
      <c r="L1753" s="21" t="str">
        <f>VLOOKUP($K1753,TONG_SL!$A:$D,2,0)</f>
        <v>Giò sụn gà 250g</v>
      </c>
      <c r="N1753" s="21" t="str">
        <f t="shared" si="172"/>
        <v>K-C6</v>
      </c>
      <c r="Q1753" s="21" t="str">
        <f>VLOOKUP(K1753,TONG_SL!$A:$D,3,0)</f>
        <v>Túi</v>
      </c>
      <c r="R1753" s="106">
        <v>6</v>
      </c>
      <c r="S1753" s="171"/>
      <c r="T1753" s="171">
        <f>VLOOKUP(VLOOKUP(G1753,Ma_KH!$A:$R,18,0)&amp;K1753,Gia_MB!$A:$F,6,0)</f>
        <v>50400</v>
      </c>
      <c r="U1753" s="172">
        <f t="shared" si="173"/>
        <v>302400</v>
      </c>
      <c r="V1753" s="171"/>
      <c r="W1753" s="173">
        <f t="shared" si="174"/>
        <v>0</v>
      </c>
      <c r="X1753" s="174" t="str">
        <f t="shared" si="175"/>
        <v>8</v>
      </c>
      <c r="Y1753" s="171"/>
      <c r="Z1753" s="172">
        <f t="shared" si="176"/>
        <v>24192</v>
      </c>
      <c r="AA1753" s="175">
        <f>VLOOKUP(G1753,Ma_KH!$A:$R,14,0)</f>
        <v>60</v>
      </c>
    </row>
    <row r="1754" spans="1:27" hidden="1" x14ac:dyDescent="0.25">
      <c r="A1754" s="176">
        <v>45993</v>
      </c>
      <c r="B1754" s="177">
        <v>4180767908</v>
      </c>
      <c r="C1754" s="178" t="s">
        <v>7767</v>
      </c>
      <c r="D1754" s="179">
        <v>45995</v>
      </c>
      <c r="E1754" s="180"/>
      <c r="F1754" s="178"/>
      <c r="G1754" s="32" t="s">
        <v>8016</v>
      </c>
      <c r="H1754" s="180"/>
      <c r="I1754" s="177" t="s">
        <v>8027</v>
      </c>
      <c r="J1754" s="182" t="s">
        <v>7234</v>
      </c>
      <c r="K1754" s="332" t="s">
        <v>30</v>
      </c>
      <c r="L1754" s="21" t="str">
        <f>VLOOKUP($K1754,TONG_SL!$A:$D,2,0)</f>
        <v>Gà muối 500g</v>
      </c>
      <c r="N1754" s="21" t="str">
        <f t="shared" si="172"/>
        <v>K-C6</v>
      </c>
      <c r="Q1754" s="21" t="str">
        <f>VLOOKUP(K1754,TONG_SL!$A:$D,3,0)</f>
        <v>Túi</v>
      </c>
      <c r="R1754" s="106">
        <v>10</v>
      </c>
      <c r="S1754" s="171"/>
      <c r="T1754" s="171">
        <f>VLOOKUP(VLOOKUP(G1754,Ma_KH!$A:$R,18,0)&amp;K1754,Gia_MB!$A:$F,6,0)</f>
        <v>111058</v>
      </c>
      <c r="U1754" s="172">
        <f t="shared" si="173"/>
        <v>1110580</v>
      </c>
      <c r="V1754" s="171"/>
      <c r="W1754" s="173">
        <f t="shared" si="174"/>
        <v>0</v>
      </c>
      <c r="X1754" s="174" t="str">
        <f t="shared" si="175"/>
        <v>8</v>
      </c>
      <c r="Y1754" s="171"/>
      <c r="Z1754" s="172">
        <f t="shared" si="176"/>
        <v>88846.400000000009</v>
      </c>
      <c r="AA1754" s="175">
        <f>VLOOKUP(G1754,Ma_KH!$A:$R,14,0)</f>
        <v>60</v>
      </c>
    </row>
    <row r="1755" spans="1:27" hidden="1" x14ac:dyDescent="0.25">
      <c r="A1755" s="176">
        <v>45993</v>
      </c>
      <c r="B1755" s="177">
        <v>4180767908</v>
      </c>
      <c r="C1755" s="178" t="s">
        <v>7767</v>
      </c>
      <c r="D1755" s="179">
        <v>45995</v>
      </c>
      <c r="E1755" s="180"/>
      <c r="F1755" s="178"/>
      <c r="G1755" s="32" t="s">
        <v>8016</v>
      </c>
      <c r="H1755" s="180"/>
      <c r="I1755" s="177" t="s">
        <v>8027</v>
      </c>
      <c r="J1755" s="182" t="s">
        <v>7234</v>
      </c>
      <c r="K1755" s="332" t="s">
        <v>7153</v>
      </c>
      <c r="L1755" s="21" t="str">
        <f>VLOOKUP($K1755,TONG_SL!$A:$D,2,0)</f>
        <v>Tai heo muối 200g</v>
      </c>
      <c r="N1755" s="21" t="str">
        <f t="shared" si="172"/>
        <v>K-C6</v>
      </c>
      <c r="Q1755" s="21" t="str">
        <f>VLOOKUP(K1755,TONG_SL!$A:$D,3,0)</f>
        <v>Túi</v>
      </c>
      <c r="R1755" s="106">
        <v>9</v>
      </c>
      <c r="S1755" s="171"/>
      <c r="T1755" s="171">
        <f>VLOOKUP(VLOOKUP(G1755,Ma_KH!$A:$R,18,0)&amp;K1755,Gia_MB!$A:$F,6,0)</f>
        <v>55595</v>
      </c>
      <c r="U1755" s="172">
        <f t="shared" si="173"/>
        <v>500355</v>
      </c>
      <c r="V1755" s="171"/>
      <c r="W1755" s="173">
        <f t="shared" si="174"/>
        <v>0</v>
      </c>
      <c r="X1755" s="174" t="str">
        <f t="shared" si="175"/>
        <v>8</v>
      </c>
      <c r="Y1755" s="171"/>
      <c r="Z1755" s="172">
        <f t="shared" si="176"/>
        <v>40028.400000000001</v>
      </c>
      <c r="AA1755" s="175">
        <f>VLOOKUP(G1755,Ma_KH!$A:$R,14,0)</f>
        <v>60</v>
      </c>
    </row>
    <row r="1756" spans="1:27" hidden="1" x14ac:dyDescent="0.25">
      <c r="A1756" s="176">
        <v>45993</v>
      </c>
      <c r="B1756" s="177">
        <v>4180767908</v>
      </c>
      <c r="C1756" s="178" t="s">
        <v>7767</v>
      </c>
      <c r="D1756" s="179">
        <v>45995</v>
      </c>
      <c r="E1756" s="180"/>
      <c r="F1756" s="178"/>
      <c r="G1756" s="32" t="s">
        <v>8016</v>
      </c>
      <c r="H1756" s="180"/>
      <c r="I1756" s="177" t="s">
        <v>8027</v>
      </c>
      <c r="J1756" s="182" t="s">
        <v>7234</v>
      </c>
      <c r="K1756" s="332" t="s">
        <v>7820</v>
      </c>
      <c r="L1756" s="21" t="str">
        <f>VLOOKUP($K1756,TONG_SL!$A:$D,2,0)</f>
        <v>Giò lụa cây 250g</v>
      </c>
      <c r="N1756" s="21" t="str">
        <f t="shared" si="172"/>
        <v>K-C6</v>
      </c>
      <c r="Q1756" s="21" t="str">
        <f>VLOOKUP(K1756,TONG_SL!$A:$D,3,0)</f>
        <v>Túi</v>
      </c>
      <c r="R1756" s="106">
        <v>6</v>
      </c>
      <c r="S1756" s="171"/>
      <c r="T1756" s="171">
        <f>VLOOKUP(VLOOKUP(G1756,Ma_KH!$A:$R,18,0)&amp;K1756,Gia_MB!$A:$F,6,0)</f>
        <v>49500</v>
      </c>
      <c r="U1756" s="172">
        <f t="shared" si="173"/>
        <v>297000</v>
      </c>
      <c r="V1756" s="171"/>
      <c r="W1756" s="173">
        <f t="shared" si="174"/>
        <v>0</v>
      </c>
      <c r="X1756" s="174" t="str">
        <f t="shared" si="175"/>
        <v>8</v>
      </c>
      <c r="Y1756" s="171"/>
      <c r="Z1756" s="172">
        <f t="shared" si="176"/>
        <v>23760</v>
      </c>
      <c r="AA1756" s="175">
        <f>VLOOKUP(G1756,Ma_KH!$A:$R,14,0)</f>
        <v>60</v>
      </c>
    </row>
    <row r="1757" spans="1:27" hidden="1" x14ac:dyDescent="0.25">
      <c r="A1757" s="176">
        <v>45993</v>
      </c>
      <c r="B1757" s="177">
        <v>4180767908</v>
      </c>
      <c r="C1757" s="178" t="s">
        <v>7767</v>
      </c>
      <c r="D1757" s="179">
        <v>45995</v>
      </c>
      <c r="E1757" s="180"/>
      <c r="F1757" s="178"/>
      <c r="G1757" s="32" t="s">
        <v>8016</v>
      </c>
      <c r="H1757" s="180"/>
      <c r="I1757" s="177" t="s">
        <v>8027</v>
      </c>
      <c r="J1757" s="182" t="s">
        <v>7234</v>
      </c>
      <c r="K1757" s="332" t="s">
        <v>27</v>
      </c>
      <c r="L1757" s="21" t="str">
        <f>VLOOKUP($K1757,TONG_SL!$A:$D,2,0)</f>
        <v>Chân giò heo muối 300g</v>
      </c>
      <c r="N1757" s="21" t="str">
        <f t="shared" si="172"/>
        <v>K-C6</v>
      </c>
      <c r="Q1757" s="21" t="str">
        <f>VLOOKUP(K1757,TONG_SL!$A:$D,3,0)</f>
        <v>Túi</v>
      </c>
      <c r="R1757" s="106">
        <v>6</v>
      </c>
      <c r="S1757" s="171"/>
      <c r="T1757" s="171">
        <f>VLOOKUP(VLOOKUP(G1757,Ma_KH!$A:$R,18,0)&amp;K1757,Gia_MB!$A:$F,6,0)</f>
        <v>73431</v>
      </c>
      <c r="U1757" s="172">
        <f t="shared" si="173"/>
        <v>440586</v>
      </c>
      <c r="V1757" s="171"/>
      <c r="W1757" s="173">
        <f t="shared" si="174"/>
        <v>0</v>
      </c>
      <c r="X1757" s="174" t="str">
        <f t="shared" si="175"/>
        <v>8</v>
      </c>
      <c r="Y1757" s="171"/>
      <c r="Z1757" s="172">
        <f t="shared" si="176"/>
        <v>35246.879999999997</v>
      </c>
      <c r="AA1757" s="175">
        <f>VLOOKUP(G1757,Ma_KH!$A:$R,14,0)</f>
        <v>60</v>
      </c>
    </row>
    <row r="1758" spans="1:27" hidden="1" x14ac:dyDescent="0.25">
      <c r="A1758" s="176">
        <v>45993</v>
      </c>
      <c r="B1758" s="177">
        <v>4180767889</v>
      </c>
      <c r="C1758" s="178" t="s">
        <v>7767</v>
      </c>
      <c r="D1758" s="179">
        <v>45995</v>
      </c>
      <c r="E1758" s="180"/>
      <c r="F1758" s="178"/>
      <c r="G1758" s="32" t="s">
        <v>8016</v>
      </c>
      <c r="H1758" s="180"/>
      <c r="I1758" s="177" t="s">
        <v>8028</v>
      </c>
      <c r="J1758" s="182" t="s">
        <v>7234</v>
      </c>
      <c r="K1758" s="332" t="s">
        <v>7153</v>
      </c>
      <c r="L1758" s="21" t="str">
        <f>VLOOKUP($K1758,TONG_SL!$A:$D,2,0)</f>
        <v>Tai heo muối 200g</v>
      </c>
      <c r="N1758" s="21" t="str">
        <f t="shared" si="172"/>
        <v>K-C6</v>
      </c>
      <c r="Q1758" s="21" t="str">
        <f>VLOOKUP(K1758,TONG_SL!$A:$D,3,0)</f>
        <v>Túi</v>
      </c>
      <c r="R1758" s="106">
        <v>6</v>
      </c>
      <c r="S1758" s="171"/>
      <c r="T1758" s="171">
        <f>VLOOKUP(VLOOKUP(G1758,Ma_KH!$A:$R,18,0)&amp;K1758,Gia_MB!$A:$F,6,0)</f>
        <v>55595</v>
      </c>
      <c r="U1758" s="172">
        <f t="shared" si="173"/>
        <v>333570</v>
      </c>
      <c r="V1758" s="171"/>
      <c r="W1758" s="173">
        <f t="shared" si="174"/>
        <v>0</v>
      </c>
      <c r="X1758" s="174" t="str">
        <f t="shared" si="175"/>
        <v>8</v>
      </c>
      <c r="Y1758" s="171"/>
      <c r="Z1758" s="172">
        <f t="shared" si="176"/>
        <v>26685.600000000002</v>
      </c>
      <c r="AA1758" s="175">
        <f>VLOOKUP(G1758,Ma_KH!$A:$R,14,0)</f>
        <v>60</v>
      </c>
    </row>
    <row r="1759" spans="1:27" hidden="1" x14ac:dyDescent="0.25">
      <c r="A1759" s="176">
        <v>45993</v>
      </c>
      <c r="B1759" s="177">
        <v>4180767889</v>
      </c>
      <c r="C1759" s="178" t="s">
        <v>7767</v>
      </c>
      <c r="D1759" s="179">
        <v>45995</v>
      </c>
      <c r="E1759" s="180"/>
      <c r="F1759" s="178"/>
      <c r="G1759" s="32" t="s">
        <v>8016</v>
      </c>
      <c r="H1759" s="180"/>
      <c r="I1759" s="177" t="s">
        <v>8028</v>
      </c>
      <c r="J1759" s="182" t="s">
        <v>7234</v>
      </c>
      <c r="K1759" s="332" t="s">
        <v>32</v>
      </c>
      <c r="L1759" s="21" t="str">
        <f>VLOOKUP($K1759,TONG_SL!$A:$D,2,0)</f>
        <v>Giò Tai Lưỡi Xào 250g</v>
      </c>
      <c r="N1759" s="21" t="str">
        <f t="shared" si="172"/>
        <v>K-C6</v>
      </c>
      <c r="Q1759" s="21" t="str">
        <f>VLOOKUP(K1759,TONG_SL!$A:$D,3,0)</f>
        <v>Túi</v>
      </c>
      <c r="R1759" s="106">
        <v>6</v>
      </c>
      <c r="S1759" s="171"/>
      <c r="T1759" s="171">
        <f>VLOOKUP(VLOOKUP(G1759,Ma_KH!$A:$R,18,0)&amp;K1759,Gia_MB!$A:$F,6,0)</f>
        <v>50182</v>
      </c>
      <c r="U1759" s="172">
        <f t="shared" si="173"/>
        <v>301092</v>
      </c>
      <c r="V1759" s="171"/>
      <c r="W1759" s="173">
        <f t="shared" si="174"/>
        <v>0</v>
      </c>
      <c r="X1759" s="174" t="str">
        <f t="shared" si="175"/>
        <v>8</v>
      </c>
      <c r="Y1759" s="171"/>
      <c r="Z1759" s="172">
        <f t="shared" si="176"/>
        <v>24087.360000000001</v>
      </c>
      <c r="AA1759" s="175">
        <f>VLOOKUP(G1759,Ma_KH!$A:$R,14,0)</f>
        <v>60</v>
      </c>
    </row>
    <row r="1760" spans="1:27" hidden="1" x14ac:dyDescent="0.25">
      <c r="A1760" s="176">
        <v>45993</v>
      </c>
      <c r="B1760" s="177">
        <v>4180767889</v>
      </c>
      <c r="C1760" s="178" t="s">
        <v>7767</v>
      </c>
      <c r="D1760" s="179">
        <v>45995</v>
      </c>
      <c r="E1760" s="180"/>
      <c r="F1760" s="178"/>
      <c r="G1760" s="32" t="s">
        <v>8016</v>
      </c>
      <c r="H1760" s="180"/>
      <c r="I1760" s="177" t="s">
        <v>8028</v>
      </c>
      <c r="J1760" s="182" t="s">
        <v>7234</v>
      </c>
      <c r="K1760" s="332" t="s">
        <v>27</v>
      </c>
      <c r="L1760" s="21" t="str">
        <f>VLOOKUP($K1760,TONG_SL!$A:$D,2,0)</f>
        <v>Chân giò heo muối 300g</v>
      </c>
      <c r="N1760" s="21" t="str">
        <f t="shared" si="172"/>
        <v>K-C6</v>
      </c>
      <c r="Q1760" s="21" t="str">
        <f>VLOOKUP(K1760,TONG_SL!$A:$D,3,0)</f>
        <v>Túi</v>
      </c>
      <c r="R1760" s="106">
        <v>6</v>
      </c>
      <c r="S1760" s="171"/>
      <c r="T1760" s="171">
        <f>VLOOKUP(VLOOKUP(G1760,Ma_KH!$A:$R,18,0)&amp;K1760,Gia_MB!$A:$F,6,0)</f>
        <v>73431</v>
      </c>
      <c r="U1760" s="172">
        <f t="shared" si="173"/>
        <v>440586</v>
      </c>
      <c r="V1760" s="171"/>
      <c r="W1760" s="173">
        <f t="shared" si="174"/>
        <v>0</v>
      </c>
      <c r="X1760" s="174" t="str">
        <f t="shared" si="175"/>
        <v>8</v>
      </c>
      <c r="Y1760" s="171"/>
      <c r="Z1760" s="172">
        <f t="shared" si="176"/>
        <v>35246.879999999997</v>
      </c>
      <c r="AA1760" s="175">
        <f>VLOOKUP(G1760,Ma_KH!$A:$R,14,0)</f>
        <v>60</v>
      </c>
    </row>
    <row r="1761" spans="1:27" hidden="1" x14ac:dyDescent="0.25">
      <c r="A1761" s="176">
        <v>45993</v>
      </c>
      <c r="B1761" s="177">
        <v>4180767889</v>
      </c>
      <c r="C1761" s="178" t="s">
        <v>7767</v>
      </c>
      <c r="D1761" s="179">
        <v>45995</v>
      </c>
      <c r="E1761" s="180"/>
      <c r="F1761" s="178"/>
      <c r="G1761" s="32" t="s">
        <v>8016</v>
      </c>
      <c r="H1761" s="180"/>
      <c r="I1761" s="177" t="s">
        <v>8028</v>
      </c>
      <c r="J1761" s="182" t="s">
        <v>7234</v>
      </c>
      <c r="K1761" s="332" t="s">
        <v>30</v>
      </c>
      <c r="L1761" s="21" t="str">
        <f>VLOOKUP($K1761,TONG_SL!$A:$D,2,0)</f>
        <v>Gà muối 500g</v>
      </c>
      <c r="N1761" s="21" t="str">
        <f t="shared" si="172"/>
        <v>K-C6</v>
      </c>
      <c r="Q1761" s="21" t="str">
        <f>VLOOKUP(K1761,TONG_SL!$A:$D,3,0)</f>
        <v>Túi</v>
      </c>
      <c r="R1761" s="106">
        <v>10</v>
      </c>
      <c r="S1761" s="171"/>
      <c r="T1761" s="171">
        <f>VLOOKUP(VLOOKUP(G1761,Ma_KH!$A:$R,18,0)&amp;K1761,Gia_MB!$A:$F,6,0)</f>
        <v>111058</v>
      </c>
      <c r="U1761" s="172">
        <f t="shared" si="173"/>
        <v>1110580</v>
      </c>
      <c r="V1761" s="171"/>
      <c r="W1761" s="173">
        <f t="shared" si="174"/>
        <v>0</v>
      </c>
      <c r="X1761" s="174" t="str">
        <f t="shared" si="175"/>
        <v>8</v>
      </c>
      <c r="Y1761" s="171"/>
      <c r="Z1761" s="172">
        <f t="shared" si="176"/>
        <v>88846.400000000009</v>
      </c>
      <c r="AA1761" s="175">
        <f>VLOOKUP(G1761,Ma_KH!$A:$R,14,0)</f>
        <v>60</v>
      </c>
    </row>
    <row r="1762" spans="1:27" hidden="1" x14ac:dyDescent="0.25">
      <c r="A1762" s="176">
        <v>45993</v>
      </c>
      <c r="B1762" s="177">
        <v>4180767889</v>
      </c>
      <c r="C1762" s="178" t="s">
        <v>7767</v>
      </c>
      <c r="D1762" s="179">
        <v>45995</v>
      </c>
      <c r="E1762" s="180"/>
      <c r="F1762" s="178"/>
      <c r="G1762" s="32" t="s">
        <v>8016</v>
      </c>
      <c r="H1762" s="180"/>
      <c r="I1762" s="177" t="s">
        <v>8028</v>
      </c>
      <c r="J1762" s="182" t="s">
        <v>7234</v>
      </c>
      <c r="K1762" s="332" t="s">
        <v>7821</v>
      </c>
      <c r="L1762" s="21" t="str">
        <f>VLOOKUP($K1762,TONG_SL!$A:$D,2,0)</f>
        <v>Giò sụn gà 250g</v>
      </c>
      <c r="N1762" s="21" t="str">
        <f t="shared" si="172"/>
        <v>K-C6</v>
      </c>
      <c r="Q1762" s="21" t="str">
        <f>VLOOKUP(K1762,TONG_SL!$A:$D,3,0)</f>
        <v>Túi</v>
      </c>
      <c r="R1762" s="106">
        <v>6</v>
      </c>
      <c r="S1762" s="171"/>
      <c r="T1762" s="171">
        <f>VLOOKUP(VLOOKUP(G1762,Ma_KH!$A:$R,18,0)&amp;K1762,Gia_MB!$A:$F,6,0)</f>
        <v>50400</v>
      </c>
      <c r="U1762" s="172">
        <f t="shared" si="173"/>
        <v>302400</v>
      </c>
      <c r="V1762" s="171"/>
      <c r="W1762" s="173">
        <f t="shared" si="174"/>
        <v>0</v>
      </c>
      <c r="X1762" s="174" t="str">
        <f t="shared" si="175"/>
        <v>8</v>
      </c>
      <c r="Y1762" s="171"/>
      <c r="Z1762" s="172">
        <f t="shared" si="176"/>
        <v>24192</v>
      </c>
      <c r="AA1762" s="175">
        <f>VLOOKUP(G1762,Ma_KH!$A:$R,14,0)</f>
        <v>60</v>
      </c>
    </row>
    <row r="1763" spans="1:27" hidden="1" x14ac:dyDescent="0.25">
      <c r="A1763" s="176">
        <v>45993</v>
      </c>
      <c r="B1763" s="177">
        <v>4180767889</v>
      </c>
      <c r="C1763" s="178" t="s">
        <v>7767</v>
      </c>
      <c r="D1763" s="179">
        <v>45995</v>
      </c>
      <c r="E1763" s="180"/>
      <c r="F1763" s="178"/>
      <c r="G1763" s="32" t="s">
        <v>8016</v>
      </c>
      <c r="H1763" s="180"/>
      <c r="I1763" s="177" t="s">
        <v>8028</v>
      </c>
      <c r="J1763" s="182" t="s">
        <v>7234</v>
      </c>
      <c r="K1763" s="332" t="s">
        <v>48</v>
      </c>
      <c r="L1763" s="21" t="str">
        <f>VLOOKUP($K1763,TONG_SL!$A:$D,2,0)</f>
        <v>Mọc Nấm Hương 250g</v>
      </c>
      <c r="N1763" s="21" t="str">
        <f t="shared" si="172"/>
        <v>K-C6</v>
      </c>
      <c r="Q1763" s="21" t="str">
        <f>VLOOKUP(K1763,TONG_SL!$A:$D,3,0)</f>
        <v>Túi</v>
      </c>
      <c r="R1763" s="106">
        <v>6</v>
      </c>
      <c r="S1763" s="171"/>
      <c r="T1763" s="171">
        <f>VLOOKUP(VLOOKUP(G1763,Ma_KH!$A:$R,18,0)&amp;K1763,Gia_MB!$A:$F,6,0)</f>
        <v>46000</v>
      </c>
      <c r="U1763" s="172">
        <f t="shared" si="173"/>
        <v>276000</v>
      </c>
      <c r="V1763" s="171"/>
      <c r="W1763" s="173">
        <f t="shared" si="174"/>
        <v>0</v>
      </c>
      <c r="X1763" s="174" t="str">
        <f t="shared" si="175"/>
        <v>8</v>
      </c>
      <c r="Y1763" s="171"/>
      <c r="Z1763" s="172">
        <f t="shared" si="176"/>
        <v>22080</v>
      </c>
      <c r="AA1763" s="175">
        <f>VLOOKUP(G1763,Ma_KH!$A:$R,14,0)</f>
        <v>60</v>
      </c>
    </row>
    <row r="1764" spans="1:27" hidden="1" x14ac:dyDescent="0.25">
      <c r="A1764" s="176">
        <v>45986</v>
      </c>
      <c r="B1764" s="177">
        <v>4180478274</v>
      </c>
      <c r="C1764" s="178" t="s">
        <v>7767</v>
      </c>
      <c r="D1764" s="179">
        <v>45995</v>
      </c>
      <c r="E1764" s="180"/>
      <c r="F1764" s="178"/>
      <c r="G1764" s="32" t="s">
        <v>7866</v>
      </c>
      <c r="H1764" s="180"/>
      <c r="I1764" s="177" t="s">
        <v>8029</v>
      </c>
      <c r="J1764" s="182" t="s">
        <v>7234</v>
      </c>
      <c r="K1764" s="332" t="s">
        <v>30</v>
      </c>
      <c r="L1764" s="21" t="str">
        <f>VLOOKUP($K1764,TONG_SL!$A:$D,2,0)</f>
        <v>Gà muối 500g</v>
      </c>
      <c r="N1764" s="21" t="str">
        <f t="shared" si="172"/>
        <v>K-C6</v>
      </c>
      <c r="Q1764" s="21" t="str">
        <f>VLOOKUP(K1764,TONG_SL!$A:$D,3,0)</f>
        <v>Túi</v>
      </c>
      <c r="R1764" s="106">
        <v>15</v>
      </c>
      <c r="S1764" s="171"/>
      <c r="T1764" s="171">
        <f>VLOOKUP(VLOOKUP(G1764,Ma_KH!$A:$R,18,0)&amp;K1764,Gia_MB!$A:$F,6,0)</f>
        <v>111058</v>
      </c>
      <c r="U1764" s="172">
        <f t="shared" si="173"/>
        <v>1665870</v>
      </c>
      <c r="V1764" s="171"/>
      <c r="W1764" s="173">
        <f t="shared" si="174"/>
        <v>0</v>
      </c>
      <c r="X1764" s="174" t="str">
        <f t="shared" si="175"/>
        <v>8</v>
      </c>
      <c r="Y1764" s="171"/>
      <c r="Z1764" s="172">
        <f t="shared" si="176"/>
        <v>133269.6</v>
      </c>
      <c r="AA1764" s="175">
        <f>VLOOKUP(G1764,Ma_KH!$A:$R,14,0)</f>
        <v>60</v>
      </c>
    </row>
    <row r="1765" spans="1:27" hidden="1" x14ac:dyDescent="0.25">
      <c r="A1765" s="176">
        <v>45986</v>
      </c>
      <c r="B1765" s="177">
        <v>4180478274</v>
      </c>
      <c r="C1765" s="178" t="s">
        <v>7767</v>
      </c>
      <c r="D1765" s="179">
        <v>45995</v>
      </c>
      <c r="E1765" s="180"/>
      <c r="F1765" s="178"/>
      <c r="G1765" s="32" t="s">
        <v>7866</v>
      </c>
      <c r="H1765" s="180"/>
      <c r="I1765" s="177" t="s">
        <v>8029</v>
      </c>
      <c r="J1765" s="182" t="s">
        <v>7234</v>
      </c>
      <c r="K1765" s="332" t="s">
        <v>27</v>
      </c>
      <c r="L1765" s="21" t="str">
        <f>VLOOKUP($K1765,TONG_SL!$A:$D,2,0)</f>
        <v>Chân giò heo muối 300g</v>
      </c>
      <c r="N1765" s="21" t="str">
        <f t="shared" si="172"/>
        <v>K-C6</v>
      </c>
      <c r="Q1765" s="21" t="str">
        <f>VLOOKUP(K1765,TONG_SL!$A:$D,3,0)</f>
        <v>Túi</v>
      </c>
      <c r="R1765" s="106">
        <v>5</v>
      </c>
      <c r="S1765" s="171"/>
      <c r="T1765" s="171">
        <f>VLOOKUP(VLOOKUP(G1765,Ma_KH!$A:$R,18,0)&amp;K1765,Gia_MB!$A:$F,6,0)</f>
        <v>73431</v>
      </c>
      <c r="U1765" s="172">
        <f t="shared" si="173"/>
        <v>367155</v>
      </c>
      <c r="V1765" s="171"/>
      <c r="W1765" s="173">
        <f t="shared" si="174"/>
        <v>0</v>
      </c>
      <c r="X1765" s="174" t="str">
        <f t="shared" si="175"/>
        <v>8</v>
      </c>
      <c r="Y1765" s="171"/>
      <c r="Z1765" s="172">
        <f t="shared" si="176"/>
        <v>29372.400000000001</v>
      </c>
      <c r="AA1765" s="175">
        <f>VLOOKUP(G1765,Ma_KH!$A:$R,14,0)</f>
        <v>60</v>
      </c>
    </row>
    <row r="1766" spans="1:27" hidden="1" x14ac:dyDescent="0.25">
      <c r="A1766" s="176">
        <v>45986</v>
      </c>
      <c r="B1766" s="177">
        <v>4180478274</v>
      </c>
      <c r="C1766" s="178" t="s">
        <v>7767</v>
      </c>
      <c r="D1766" s="179">
        <v>45995</v>
      </c>
      <c r="E1766" s="180"/>
      <c r="F1766" s="178"/>
      <c r="G1766" s="32" t="s">
        <v>7866</v>
      </c>
      <c r="H1766" s="180"/>
      <c r="I1766" s="177" t="s">
        <v>8029</v>
      </c>
      <c r="J1766" s="182" t="s">
        <v>7234</v>
      </c>
      <c r="K1766" s="332" t="s">
        <v>48</v>
      </c>
      <c r="L1766" s="21" t="str">
        <f>VLOOKUP($K1766,TONG_SL!$A:$D,2,0)</f>
        <v>Mọc Nấm Hương 250g</v>
      </c>
      <c r="N1766" s="21" t="str">
        <f t="shared" si="172"/>
        <v>K-C6</v>
      </c>
      <c r="Q1766" s="21" t="str">
        <f>VLOOKUP(K1766,TONG_SL!$A:$D,3,0)</f>
        <v>Túi</v>
      </c>
      <c r="R1766" s="106">
        <v>10</v>
      </c>
      <c r="S1766" s="171"/>
      <c r="T1766" s="171">
        <f>VLOOKUP(VLOOKUP(G1766,Ma_KH!$A:$R,18,0)&amp;K1766,Gia_MB!$A:$F,6,0)</f>
        <v>46000</v>
      </c>
      <c r="U1766" s="172">
        <f t="shared" si="173"/>
        <v>460000</v>
      </c>
      <c r="V1766" s="171"/>
      <c r="W1766" s="173">
        <f t="shared" si="174"/>
        <v>0</v>
      </c>
      <c r="X1766" s="174" t="str">
        <f t="shared" si="175"/>
        <v>8</v>
      </c>
      <c r="Y1766" s="171"/>
      <c r="Z1766" s="172">
        <f t="shared" si="176"/>
        <v>36800</v>
      </c>
      <c r="AA1766" s="175">
        <f>VLOOKUP(G1766,Ma_KH!$A:$R,14,0)</f>
        <v>60</v>
      </c>
    </row>
    <row r="1767" spans="1:27" hidden="1" x14ac:dyDescent="0.25">
      <c r="A1767" s="176">
        <v>45986</v>
      </c>
      <c r="B1767" s="177">
        <v>4180478274</v>
      </c>
      <c r="C1767" s="178" t="s">
        <v>7767</v>
      </c>
      <c r="D1767" s="179">
        <v>45995</v>
      </c>
      <c r="E1767" s="180"/>
      <c r="F1767" s="178"/>
      <c r="G1767" s="32" t="s">
        <v>7866</v>
      </c>
      <c r="H1767" s="180"/>
      <c r="I1767" s="177" t="s">
        <v>8029</v>
      </c>
      <c r="J1767" s="182" t="s">
        <v>7234</v>
      </c>
      <c r="K1767" s="332" t="s">
        <v>32</v>
      </c>
      <c r="L1767" s="21" t="str">
        <f>VLOOKUP($K1767,TONG_SL!$A:$D,2,0)</f>
        <v>Giò Tai Lưỡi Xào 250g</v>
      </c>
      <c r="N1767" s="21" t="str">
        <f t="shared" si="172"/>
        <v>K-C6</v>
      </c>
      <c r="Q1767" s="21" t="str">
        <f>VLOOKUP(K1767,TONG_SL!$A:$D,3,0)</f>
        <v>Túi</v>
      </c>
      <c r="R1767" s="106">
        <v>8</v>
      </c>
      <c r="S1767" s="171"/>
      <c r="T1767" s="171">
        <f>VLOOKUP(VLOOKUP(G1767,Ma_KH!$A:$R,18,0)&amp;K1767,Gia_MB!$A:$F,6,0)</f>
        <v>50182</v>
      </c>
      <c r="U1767" s="172">
        <f t="shared" si="173"/>
        <v>401456</v>
      </c>
      <c r="V1767" s="171"/>
      <c r="W1767" s="173">
        <f t="shared" si="174"/>
        <v>0</v>
      </c>
      <c r="X1767" s="174" t="str">
        <f t="shared" si="175"/>
        <v>8</v>
      </c>
      <c r="Y1767" s="171"/>
      <c r="Z1767" s="172">
        <f t="shared" si="176"/>
        <v>32116.48</v>
      </c>
      <c r="AA1767" s="175">
        <f>VLOOKUP(G1767,Ma_KH!$A:$R,14,0)</f>
        <v>60</v>
      </c>
    </row>
    <row r="1768" spans="1:27" hidden="1" x14ac:dyDescent="0.25">
      <c r="A1768" s="176">
        <v>45986</v>
      </c>
      <c r="B1768" s="177">
        <v>4180478234</v>
      </c>
      <c r="C1768" s="178" t="s">
        <v>7767</v>
      </c>
      <c r="D1768" s="179">
        <v>45995</v>
      </c>
      <c r="E1768" s="180"/>
      <c r="F1768" s="178"/>
      <c r="G1768" s="32" t="s">
        <v>7866</v>
      </c>
      <c r="H1768" s="180"/>
      <c r="I1768" s="177" t="s">
        <v>8030</v>
      </c>
      <c r="J1768" s="182" t="s">
        <v>7234</v>
      </c>
      <c r="K1768" s="332" t="s">
        <v>7197</v>
      </c>
      <c r="L1768" s="21" t="str">
        <f>VLOOKUP($K1768,TONG_SL!$A:$D,2,0)</f>
        <v>Gà muối 500g</v>
      </c>
      <c r="N1768" s="21" t="str">
        <f t="shared" si="172"/>
        <v>K-C6</v>
      </c>
      <c r="Q1768" s="21" t="str">
        <f>VLOOKUP(K1768,TONG_SL!$A:$D,3,0)</f>
        <v>Túi</v>
      </c>
      <c r="R1768" s="106">
        <v>20</v>
      </c>
      <c r="S1768" s="171"/>
      <c r="T1768" s="171">
        <f>VLOOKUP(VLOOKUP(G1768,Ma_KH!$A:$R,18,0)&amp;K1768,Gia_MB!$A:$F,6,0)</f>
        <v>111058</v>
      </c>
      <c r="U1768" s="172">
        <f t="shared" si="173"/>
        <v>2221160</v>
      </c>
      <c r="V1768" s="171"/>
      <c r="W1768" s="173">
        <f t="shared" si="174"/>
        <v>0</v>
      </c>
      <c r="X1768" s="174" t="str">
        <f t="shared" si="175"/>
        <v>8</v>
      </c>
      <c r="Y1768" s="171"/>
      <c r="Z1768" s="172">
        <f t="shared" si="176"/>
        <v>177692.80000000002</v>
      </c>
      <c r="AA1768" s="175">
        <f>VLOOKUP(G1768,Ma_KH!$A:$R,14,0)</f>
        <v>60</v>
      </c>
    </row>
    <row r="1769" spans="1:27" hidden="1" x14ac:dyDescent="0.25">
      <c r="A1769" s="176">
        <v>45986</v>
      </c>
      <c r="B1769" s="177">
        <v>4180478234</v>
      </c>
      <c r="C1769" s="178" t="s">
        <v>7767</v>
      </c>
      <c r="D1769" s="179">
        <v>45995</v>
      </c>
      <c r="E1769" s="180"/>
      <c r="F1769" s="178"/>
      <c r="G1769" s="32" t="s">
        <v>7866</v>
      </c>
      <c r="H1769" s="180"/>
      <c r="I1769" s="177" t="s">
        <v>8030</v>
      </c>
      <c r="J1769" s="182" t="s">
        <v>7234</v>
      </c>
      <c r="K1769" s="332" t="s">
        <v>7153</v>
      </c>
      <c r="L1769" s="21" t="str">
        <f>VLOOKUP($K1769,TONG_SL!$A:$D,2,0)</f>
        <v>Tai heo muối 200g</v>
      </c>
      <c r="N1769" s="21" t="str">
        <f t="shared" si="172"/>
        <v>K-C6</v>
      </c>
      <c r="Q1769" s="21" t="str">
        <f>VLOOKUP(K1769,TONG_SL!$A:$D,3,0)</f>
        <v>Túi</v>
      </c>
      <c r="R1769" s="106">
        <v>6</v>
      </c>
      <c r="S1769" s="171"/>
      <c r="T1769" s="171">
        <f>VLOOKUP(VLOOKUP(G1769,Ma_KH!$A:$R,18,0)&amp;K1769,Gia_MB!$A:$F,6,0)</f>
        <v>55595</v>
      </c>
      <c r="U1769" s="172">
        <f t="shared" si="173"/>
        <v>333570</v>
      </c>
      <c r="V1769" s="171"/>
      <c r="W1769" s="173">
        <f t="shared" si="174"/>
        <v>0</v>
      </c>
      <c r="X1769" s="174" t="str">
        <f t="shared" si="175"/>
        <v>8</v>
      </c>
      <c r="Y1769" s="171"/>
      <c r="Z1769" s="172">
        <f t="shared" si="176"/>
        <v>26685.600000000002</v>
      </c>
      <c r="AA1769" s="175">
        <f>VLOOKUP(G1769,Ma_KH!$A:$R,14,0)</f>
        <v>60</v>
      </c>
    </row>
    <row r="1770" spans="1:27" hidden="1" x14ac:dyDescent="0.25">
      <c r="A1770" s="176">
        <v>45986</v>
      </c>
      <c r="B1770" s="177">
        <v>4180478234</v>
      </c>
      <c r="C1770" s="178" t="s">
        <v>7767</v>
      </c>
      <c r="D1770" s="179">
        <v>45995</v>
      </c>
      <c r="E1770" s="180"/>
      <c r="F1770" s="178"/>
      <c r="G1770" s="32" t="s">
        <v>7866</v>
      </c>
      <c r="H1770" s="180"/>
      <c r="I1770" s="177" t="s">
        <v>8030</v>
      </c>
      <c r="J1770" s="182" t="s">
        <v>7234</v>
      </c>
      <c r="K1770" s="332" t="s">
        <v>48</v>
      </c>
      <c r="L1770" s="21" t="str">
        <f>VLOOKUP($K1770,TONG_SL!$A:$D,2,0)</f>
        <v>Mọc Nấm Hương 250g</v>
      </c>
      <c r="N1770" s="21" t="str">
        <f t="shared" si="172"/>
        <v>K-C6</v>
      </c>
      <c r="Q1770" s="21" t="str">
        <f>VLOOKUP(K1770,TONG_SL!$A:$D,3,0)</f>
        <v>Túi</v>
      </c>
      <c r="R1770" s="106">
        <v>15</v>
      </c>
      <c r="S1770" s="171"/>
      <c r="T1770" s="171">
        <f>VLOOKUP(VLOOKUP(G1770,Ma_KH!$A:$R,18,0)&amp;K1770,Gia_MB!$A:$F,6,0)</f>
        <v>46000</v>
      </c>
      <c r="U1770" s="172">
        <f t="shared" si="173"/>
        <v>690000</v>
      </c>
      <c r="V1770" s="171"/>
      <c r="W1770" s="173">
        <f t="shared" si="174"/>
        <v>0</v>
      </c>
      <c r="X1770" s="174" t="str">
        <f t="shared" si="175"/>
        <v>8</v>
      </c>
      <c r="Y1770" s="171"/>
      <c r="Z1770" s="172">
        <f t="shared" si="176"/>
        <v>55200</v>
      </c>
      <c r="AA1770" s="175">
        <f>VLOOKUP(G1770,Ma_KH!$A:$R,14,0)</f>
        <v>60</v>
      </c>
    </row>
    <row r="1771" spans="1:27" hidden="1" x14ac:dyDescent="0.25">
      <c r="A1771" s="176">
        <v>45986</v>
      </c>
      <c r="B1771" s="177">
        <v>4180478234</v>
      </c>
      <c r="C1771" s="178" t="s">
        <v>7767</v>
      </c>
      <c r="D1771" s="179">
        <v>45995</v>
      </c>
      <c r="E1771" s="180"/>
      <c r="F1771" s="178"/>
      <c r="G1771" s="32" t="s">
        <v>7866</v>
      </c>
      <c r="H1771" s="180"/>
      <c r="I1771" s="177" t="s">
        <v>8030</v>
      </c>
      <c r="J1771" s="182" t="s">
        <v>7234</v>
      </c>
      <c r="K1771" s="332" t="s">
        <v>32</v>
      </c>
      <c r="L1771" s="21" t="str">
        <f>VLOOKUP($K1771,TONG_SL!$A:$D,2,0)</f>
        <v>Giò Tai Lưỡi Xào 250g</v>
      </c>
      <c r="N1771" s="21" t="str">
        <f t="shared" si="172"/>
        <v>K-C6</v>
      </c>
      <c r="Q1771" s="21" t="str">
        <f>VLOOKUP(K1771,TONG_SL!$A:$D,3,0)</f>
        <v>Túi</v>
      </c>
      <c r="R1771" s="106">
        <v>12</v>
      </c>
      <c r="S1771" s="171"/>
      <c r="T1771" s="171">
        <f>VLOOKUP(VLOOKUP(G1771,Ma_KH!$A:$R,18,0)&amp;K1771,Gia_MB!$A:$F,6,0)</f>
        <v>50182</v>
      </c>
      <c r="U1771" s="172">
        <f t="shared" si="173"/>
        <v>602184</v>
      </c>
      <c r="V1771" s="171"/>
      <c r="W1771" s="173">
        <f t="shared" si="174"/>
        <v>0</v>
      </c>
      <c r="X1771" s="174" t="str">
        <f t="shared" si="175"/>
        <v>8</v>
      </c>
      <c r="Y1771" s="171"/>
      <c r="Z1771" s="172">
        <f t="shared" si="176"/>
        <v>48174.720000000001</v>
      </c>
      <c r="AA1771" s="175">
        <f>VLOOKUP(G1771,Ma_KH!$A:$R,14,0)</f>
        <v>60</v>
      </c>
    </row>
    <row r="1772" spans="1:27" hidden="1" x14ac:dyDescent="0.25">
      <c r="A1772" s="176">
        <v>45986</v>
      </c>
      <c r="B1772" s="177">
        <v>4180478234</v>
      </c>
      <c r="C1772" s="178" t="s">
        <v>7767</v>
      </c>
      <c r="D1772" s="179">
        <v>45995</v>
      </c>
      <c r="E1772" s="180"/>
      <c r="F1772" s="178"/>
      <c r="G1772" s="32" t="s">
        <v>7866</v>
      </c>
      <c r="H1772" s="180"/>
      <c r="I1772" s="177" t="s">
        <v>8030</v>
      </c>
      <c r="J1772" s="182" t="s">
        <v>7234</v>
      </c>
      <c r="K1772" s="332" t="s">
        <v>7187</v>
      </c>
      <c r="L1772" s="21" t="str">
        <f>VLOOKUP($K1772,TONG_SL!$A:$D,2,0)</f>
        <v>Chân giò heo muối 300g</v>
      </c>
      <c r="N1772" s="21" t="str">
        <f t="shared" ref="N1772:N1835" si="177">IF($B1772&lt;&gt;"","K-C6","")</f>
        <v>K-C6</v>
      </c>
      <c r="Q1772" s="21" t="str">
        <f>VLOOKUP(K1772,TONG_SL!$A:$D,3,0)</f>
        <v>Túi</v>
      </c>
      <c r="R1772" s="106">
        <v>10</v>
      </c>
      <c r="S1772" s="171"/>
      <c r="T1772" s="171">
        <f>VLOOKUP(VLOOKUP(G1772,Ma_KH!$A:$R,18,0)&amp;K1772,Gia_MB!$A:$F,6,0)</f>
        <v>73431</v>
      </c>
      <c r="U1772" s="172">
        <f t="shared" si="173"/>
        <v>734310</v>
      </c>
      <c r="V1772" s="171"/>
      <c r="W1772" s="173">
        <f t="shared" si="174"/>
        <v>0</v>
      </c>
      <c r="X1772" s="174" t="str">
        <f t="shared" si="175"/>
        <v>8</v>
      </c>
      <c r="Y1772" s="171"/>
      <c r="Z1772" s="172">
        <f t="shared" si="176"/>
        <v>58744.800000000003</v>
      </c>
      <c r="AA1772" s="175">
        <f>VLOOKUP(G1772,Ma_KH!$A:$R,14,0)</f>
        <v>60</v>
      </c>
    </row>
    <row r="1773" spans="1:27" hidden="1" x14ac:dyDescent="0.25">
      <c r="A1773" s="176">
        <v>45993</v>
      </c>
      <c r="B1773" s="177">
        <v>4180767798</v>
      </c>
      <c r="C1773" s="178" t="s">
        <v>7767</v>
      </c>
      <c r="D1773" s="179">
        <v>45995</v>
      </c>
      <c r="E1773" s="180"/>
      <c r="F1773" s="178"/>
      <c r="G1773" s="32" t="s">
        <v>8031</v>
      </c>
      <c r="H1773" s="180"/>
      <c r="I1773" s="177" t="s">
        <v>8032</v>
      </c>
      <c r="J1773" s="182" t="s">
        <v>7234</v>
      </c>
      <c r="K1773" s="332" t="s">
        <v>7187</v>
      </c>
      <c r="L1773" s="21" t="str">
        <f>VLOOKUP($K1773,TONG_SL!$A:$D,2,0)</f>
        <v>Chân giò heo muối 300g</v>
      </c>
      <c r="N1773" s="21" t="str">
        <f t="shared" si="177"/>
        <v>K-C6</v>
      </c>
      <c r="Q1773" s="21" t="str">
        <f>VLOOKUP(K1773,TONG_SL!$A:$D,3,0)</f>
        <v>Túi</v>
      </c>
      <c r="R1773" s="106">
        <v>10</v>
      </c>
      <c r="S1773" s="171"/>
      <c r="T1773" s="171">
        <f>VLOOKUP(VLOOKUP(G1773,Ma_KH!$A:$R,18,0)&amp;K1773,Gia_MB!$A:$F,6,0)</f>
        <v>73431</v>
      </c>
      <c r="U1773" s="172">
        <f t="shared" si="173"/>
        <v>734310</v>
      </c>
      <c r="V1773" s="171"/>
      <c r="W1773" s="173">
        <f t="shared" si="174"/>
        <v>0</v>
      </c>
      <c r="X1773" s="174" t="str">
        <f t="shared" si="175"/>
        <v>8</v>
      </c>
      <c r="Y1773" s="171"/>
      <c r="Z1773" s="172">
        <f t="shared" si="176"/>
        <v>58744.800000000003</v>
      </c>
      <c r="AA1773" s="175">
        <f>VLOOKUP(G1773,Ma_KH!$A:$R,14,0)</f>
        <v>60</v>
      </c>
    </row>
    <row r="1774" spans="1:27" hidden="1" x14ac:dyDescent="0.25">
      <c r="A1774" s="176">
        <v>45993</v>
      </c>
      <c r="B1774" s="177">
        <v>4180767798</v>
      </c>
      <c r="C1774" s="178" t="s">
        <v>7767</v>
      </c>
      <c r="D1774" s="179">
        <v>45995</v>
      </c>
      <c r="E1774" s="180"/>
      <c r="F1774" s="178"/>
      <c r="G1774" s="32" t="s">
        <v>8031</v>
      </c>
      <c r="H1774" s="180"/>
      <c r="I1774" s="177" t="s">
        <v>8032</v>
      </c>
      <c r="J1774" s="182" t="s">
        <v>7234</v>
      </c>
      <c r="K1774" s="332" t="s">
        <v>7820</v>
      </c>
      <c r="L1774" s="21" t="str">
        <f>VLOOKUP($K1774,TONG_SL!$A:$D,2,0)</f>
        <v>Giò lụa cây 250g</v>
      </c>
      <c r="N1774" s="21" t="str">
        <f t="shared" si="177"/>
        <v>K-C6</v>
      </c>
      <c r="Q1774" s="21" t="str">
        <f>VLOOKUP(K1774,TONG_SL!$A:$D,3,0)</f>
        <v>Túi</v>
      </c>
      <c r="R1774" s="106">
        <v>5</v>
      </c>
      <c r="S1774" s="171"/>
      <c r="T1774" s="171">
        <f>VLOOKUP(VLOOKUP(G1774,Ma_KH!$A:$R,18,0)&amp;K1774,Gia_MB!$A:$F,6,0)</f>
        <v>49500</v>
      </c>
      <c r="U1774" s="172">
        <f t="shared" si="173"/>
        <v>247500</v>
      </c>
      <c r="V1774" s="171"/>
      <c r="W1774" s="173">
        <f t="shared" si="174"/>
        <v>0</v>
      </c>
      <c r="X1774" s="174" t="str">
        <f t="shared" si="175"/>
        <v>8</v>
      </c>
      <c r="Y1774" s="171"/>
      <c r="Z1774" s="172">
        <f t="shared" si="176"/>
        <v>19800</v>
      </c>
      <c r="AA1774" s="175">
        <f>VLOOKUP(G1774,Ma_KH!$A:$R,14,0)</f>
        <v>60</v>
      </c>
    </row>
    <row r="1775" spans="1:27" hidden="1" x14ac:dyDescent="0.25">
      <c r="A1775" s="176">
        <v>45993</v>
      </c>
      <c r="B1775" s="177">
        <v>4180767798</v>
      </c>
      <c r="C1775" s="178" t="s">
        <v>7767</v>
      </c>
      <c r="D1775" s="179">
        <v>45995</v>
      </c>
      <c r="E1775" s="180"/>
      <c r="F1775" s="178"/>
      <c r="G1775" s="32" t="s">
        <v>8031</v>
      </c>
      <c r="H1775" s="180"/>
      <c r="I1775" s="177" t="s">
        <v>8032</v>
      </c>
      <c r="J1775" s="182" t="s">
        <v>7234</v>
      </c>
      <c r="K1775" s="332" t="s">
        <v>7153</v>
      </c>
      <c r="L1775" s="21" t="str">
        <f>VLOOKUP($K1775,TONG_SL!$A:$D,2,0)</f>
        <v>Tai heo muối 200g</v>
      </c>
      <c r="N1775" s="21" t="str">
        <f t="shared" si="177"/>
        <v>K-C6</v>
      </c>
      <c r="Q1775" s="21" t="str">
        <f>VLOOKUP(K1775,TONG_SL!$A:$D,3,0)</f>
        <v>Túi</v>
      </c>
      <c r="R1775" s="106">
        <v>5</v>
      </c>
      <c r="S1775" s="171"/>
      <c r="T1775" s="171">
        <f>VLOOKUP(VLOOKUP(G1775,Ma_KH!$A:$R,18,0)&amp;K1775,Gia_MB!$A:$F,6,0)</f>
        <v>55595</v>
      </c>
      <c r="U1775" s="172">
        <f t="shared" si="173"/>
        <v>277975</v>
      </c>
      <c r="V1775" s="171"/>
      <c r="W1775" s="173">
        <f t="shared" si="174"/>
        <v>0</v>
      </c>
      <c r="X1775" s="174" t="str">
        <f t="shared" si="175"/>
        <v>8</v>
      </c>
      <c r="Y1775" s="171"/>
      <c r="Z1775" s="172">
        <f t="shared" si="176"/>
        <v>22238</v>
      </c>
      <c r="AA1775" s="175">
        <f>VLOOKUP(G1775,Ma_KH!$A:$R,14,0)</f>
        <v>60</v>
      </c>
    </row>
    <row r="1776" spans="1:27" hidden="1" x14ac:dyDescent="0.25">
      <c r="A1776" s="176">
        <v>45993</v>
      </c>
      <c r="B1776" s="177">
        <v>4180767798</v>
      </c>
      <c r="C1776" s="178" t="s">
        <v>7767</v>
      </c>
      <c r="D1776" s="179">
        <v>45995</v>
      </c>
      <c r="E1776" s="180"/>
      <c r="F1776" s="178"/>
      <c r="G1776" s="32" t="s">
        <v>8031</v>
      </c>
      <c r="H1776" s="180"/>
      <c r="I1776" s="177" t="s">
        <v>8032</v>
      </c>
      <c r="J1776" s="182" t="s">
        <v>7234</v>
      </c>
      <c r="K1776" s="332" t="s">
        <v>32</v>
      </c>
      <c r="L1776" s="21" t="str">
        <f>VLOOKUP($K1776,TONG_SL!$A:$D,2,0)</f>
        <v>Giò Tai Lưỡi Xào 250g</v>
      </c>
      <c r="N1776" s="21" t="str">
        <f t="shared" si="177"/>
        <v>K-C6</v>
      </c>
      <c r="Q1776" s="21" t="str">
        <f>VLOOKUP(K1776,TONG_SL!$A:$D,3,0)</f>
        <v>Túi</v>
      </c>
      <c r="R1776" s="106">
        <v>5</v>
      </c>
      <c r="S1776" s="171"/>
      <c r="T1776" s="171">
        <f>VLOOKUP(VLOOKUP(G1776,Ma_KH!$A:$R,18,0)&amp;K1776,Gia_MB!$A:$F,6,0)</f>
        <v>50182</v>
      </c>
      <c r="U1776" s="172">
        <f t="shared" si="173"/>
        <v>250910</v>
      </c>
      <c r="V1776" s="171"/>
      <c r="W1776" s="173">
        <f t="shared" si="174"/>
        <v>0</v>
      </c>
      <c r="X1776" s="174" t="str">
        <f t="shared" si="175"/>
        <v>8</v>
      </c>
      <c r="Y1776" s="171"/>
      <c r="Z1776" s="172">
        <f t="shared" si="176"/>
        <v>20072.8</v>
      </c>
      <c r="AA1776" s="175">
        <f>VLOOKUP(G1776,Ma_KH!$A:$R,14,0)</f>
        <v>60</v>
      </c>
    </row>
    <row r="1777" spans="1:27" hidden="1" x14ac:dyDescent="0.25">
      <c r="A1777" s="176">
        <v>45993</v>
      </c>
      <c r="B1777" s="177">
        <v>4180767798</v>
      </c>
      <c r="C1777" s="178" t="s">
        <v>7767</v>
      </c>
      <c r="D1777" s="179">
        <v>45995</v>
      </c>
      <c r="E1777" s="180"/>
      <c r="F1777" s="178"/>
      <c r="G1777" s="32" t="s">
        <v>8031</v>
      </c>
      <c r="H1777" s="180"/>
      <c r="I1777" s="177" t="s">
        <v>8032</v>
      </c>
      <c r="J1777" s="182" t="s">
        <v>7234</v>
      </c>
      <c r="K1777" s="332" t="s">
        <v>7197</v>
      </c>
      <c r="L1777" s="21" t="str">
        <f>VLOOKUP($K1777,TONG_SL!$A:$D,2,0)</f>
        <v>Gà muối 500g</v>
      </c>
      <c r="N1777" s="21" t="str">
        <f t="shared" si="177"/>
        <v>K-C6</v>
      </c>
      <c r="Q1777" s="21" t="str">
        <f>VLOOKUP(K1777,TONG_SL!$A:$D,3,0)</f>
        <v>Túi</v>
      </c>
      <c r="R1777" s="106">
        <v>20</v>
      </c>
      <c r="S1777" s="171"/>
      <c r="T1777" s="171">
        <f>VLOOKUP(VLOOKUP(G1777,Ma_KH!$A:$R,18,0)&amp;K1777,Gia_MB!$A:$F,6,0)</f>
        <v>111058</v>
      </c>
      <c r="U1777" s="172">
        <f t="shared" si="173"/>
        <v>2221160</v>
      </c>
      <c r="V1777" s="171"/>
      <c r="W1777" s="173">
        <f t="shared" si="174"/>
        <v>0</v>
      </c>
      <c r="X1777" s="174" t="str">
        <f t="shared" si="175"/>
        <v>8</v>
      </c>
      <c r="Y1777" s="171"/>
      <c r="Z1777" s="172">
        <f t="shared" si="176"/>
        <v>177692.80000000002</v>
      </c>
      <c r="AA1777" s="175">
        <f>VLOOKUP(G1777,Ma_KH!$A:$R,14,0)</f>
        <v>60</v>
      </c>
    </row>
    <row r="1778" spans="1:27" hidden="1" x14ac:dyDescent="0.25">
      <c r="A1778" s="176">
        <v>45993</v>
      </c>
      <c r="B1778" s="177">
        <v>4180767798</v>
      </c>
      <c r="C1778" s="178" t="s">
        <v>7767</v>
      </c>
      <c r="D1778" s="179">
        <v>45995</v>
      </c>
      <c r="E1778" s="180"/>
      <c r="F1778" s="178"/>
      <c r="G1778" s="32" t="s">
        <v>8031</v>
      </c>
      <c r="H1778" s="180"/>
      <c r="I1778" s="177" t="s">
        <v>8032</v>
      </c>
      <c r="J1778" s="182" t="s">
        <v>7234</v>
      </c>
      <c r="K1778" s="332" t="s">
        <v>48</v>
      </c>
      <c r="L1778" s="21" t="str">
        <f>VLOOKUP($K1778,TONG_SL!$A:$D,2,0)</f>
        <v>Mọc Nấm Hương 250g</v>
      </c>
      <c r="N1778" s="21" t="str">
        <f t="shared" si="177"/>
        <v>K-C6</v>
      </c>
      <c r="Q1778" s="21" t="str">
        <f>VLOOKUP(K1778,TONG_SL!$A:$D,3,0)</f>
        <v>Túi</v>
      </c>
      <c r="R1778" s="106">
        <v>9</v>
      </c>
      <c r="S1778" s="171"/>
      <c r="T1778" s="171">
        <f>VLOOKUP(VLOOKUP(G1778,Ma_KH!$A:$R,18,0)&amp;K1778,Gia_MB!$A:$F,6,0)</f>
        <v>46000</v>
      </c>
      <c r="U1778" s="172">
        <f t="shared" si="173"/>
        <v>414000</v>
      </c>
      <c r="V1778" s="171"/>
      <c r="W1778" s="173">
        <f t="shared" si="174"/>
        <v>0</v>
      </c>
      <c r="X1778" s="174" t="str">
        <f t="shared" si="175"/>
        <v>8</v>
      </c>
      <c r="Y1778" s="171"/>
      <c r="Z1778" s="172">
        <f t="shared" si="176"/>
        <v>33120</v>
      </c>
      <c r="AA1778" s="175">
        <f>VLOOKUP(G1778,Ma_KH!$A:$R,14,0)</f>
        <v>60</v>
      </c>
    </row>
    <row r="1779" spans="1:27" hidden="1" x14ac:dyDescent="0.25">
      <c r="A1779" s="176">
        <v>45993</v>
      </c>
      <c r="B1779" s="177">
        <v>4180767798</v>
      </c>
      <c r="C1779" s="178" t="s">
        <v>7767</v>
      </c>
      <c r="D1779" s="179">
        <v>45995</v>
      </c>
      <c r="E1779" s="180"/>
      <c r="F1779" s="178"/>
      <c r="G1779" s="32" t="s">
        <v>8031</v>
      </c>
      <c r="H1779" s="180"/>
      <c r="I1779" s="177" t="s">
        <v>8032</v>
      </c>
      <c r="J1779" s="182" t="s">
        <v>7234</v>
      </c>
      <c r="K1779" s="332" t="s">
        <v>7154</v>
      </c>
      <c r="L1779" s="21" t="str">
        <f>VLOOKUP($K1779,TONG_SL!$A:$D,2,0)</f>
        <v>Chả cốm 300g</v>
      </c>
      <c r="N1779" s="21" t="str">
        <f t="shared" si="177"/>
        <v>K-C6</v>
      </c>
      <c r="Q1779" s="21" t="str">
        <f>VLOOKUP(K1779,TONG_SL!$A:$D,3,0)</f>
        <v>Túi</v>
      </c>
      <c r="R1779" s="106">
        <v>10</v>
      </c>
      <c r="S1779" s="171"/>
      <c r="T1779" s="171">
        <f>VLOOKUP(VLOOKUP(G1779,Ma_KH!$A:$R,18,0)&amp;K1779,Gia_MB!$A:$F,6,0)</f>
        <v>74250</v>
      </c>
      <c r="U1779" s="172">
        <f t="shared" si="173"/>
        <v>742500</v>
      </c>
      <c r="V1779" s="171"/>
      <c r="W1779" s="173">
        <f t="shared" si="174"/>
        <v>0</v>
      </c>
      <c r="X1779" s="174" t="str">
        <f t="shared" si="175"/>
        <v>8</v>
      </c>
      <c r="Y1779" s="171"/>
      <c r="Z1779" s="172">
        <f t="shared" si="176"/>
        <v>59400</v>
      </c>
      <c r="AA1779" s="175">
        <f>VLOOKUP(G1779,Ma_KH!$A:$R,14,0)</f>
        <v>60</v>
      </c>
    </row>
    <row r="1780" spans="1:27" hidden="1" x14ac:dyDescent="0.25">
      <c r="A1780" s="176">
        <v>45993</v>
      </c>
      <c r="B1780" s="177">
        <v>4180767798</v>
      </c>
      <c r="C1780" s="178" t="s">
        <v>7767</v>
      </c>
      <c r="D1780" s="179">
        <v>45995</v>
      </c>
      <c r="E1780" s="180"/>
      <c r="F1780" s="178"/>
      <c r="G1780" s="32" t="s">
        <v>8031</v>
      </c>
      <c r="H1780" s="180"/>
      <c r="I1780" s="177" t="s">
        <v>8032</v>
      </c>
      <c r="J1780" s="182" t="s">
        <v>7234</v>
      </c>
      <c r="K1780" s="332" t="s">
        <v>7821</v>
      </c>
      <c r="L1780" s="21" t="str">
        <f>VLOOKUP($K1780,TONG_SL!$A:$D,2,0)</f>
        <v>Giò sụn gà 250g</v>
      </c>
      <c r="N1780" s="21" t="str">
        <f t="shared" si="177"/>
        <v>K-C6</v>
      </c>
      <c r="Q1780" s="21" t="str">
        <f>VLOOKUP(K1780,TONG_SL!$A:$D,3,0)</f>
        <v>Túi</v>
      </c>
      <c r="R1780" s="106">
        <v>10</v>
      </c>
      <c r="S1780" s="171"/>
      <c r="T1780" s="171">
        <f>VLOOKUP(VLOOKUP(G1780,Ma_KH!$A:$R,18,0)&amp;K1780,Gia_MB!$A:$F,6,0)</f>
        <v>50400</v>
      </c>
      <c r="U1780" s="172">
        <f t="shared" si="173"/>
        <v>504000</v>
      </c>
      <c r="V1780" s="171"/>
      <c r="W1780" s="173">
        <f t="shared" si="174"/>
        <v>0</v>
      </c>
      <c r="X1780" s="174" t="str">
        <f t="shared" si="175"/>
        <v>8</v>
      </c>
      <c r="Y1780" s="171"/>
      <c r="Z1780" s="172">
        <f t="shared" si="176"/>
        <v>40320</v>
      </c>
      <c r="AA1780" s="175">
        <f>VLOOKUP(G1780,Ma_KH!$A:$R,14,0)</f>
        <v>60</v>
      </c>
    </row>
    <row r="1781" spans="1:27" hidden="1" x14ac:dyDescent="0.25">
      <c r="A1781" s="176">
        <v>45993</v>
      </c>
      <c r="B1781" s="177">
        <v>4180767800</v>
      </c>
      <c r="C1781" s="178" t="s">
        <v>7767</v>
      </c>
      <c r="D1781" s="179">
        <v>45995</v>
      </c>
      <c r="E1781" s="180"/>
      <c r="F1781" s="178"/>
      <c r="G1781" s="32" t="s">
        <v>8031</v>
      </c>
      <c r="H1781" s="180"/>
      <c r="I1781" s="177" t="s">
        <v>8033</v>
      </c>
      <c r="J1781" s="182" t="s">
        <v>7234</v>
      </c>
      <c r="K1781" s="332" t="s">
        <v>7820</v>
      </c>
      <c r="L1781" s="21" t="str">
        <f>VLOOKUP($K1781,TONG_SL!$A:$D,2,0)</f>
        <v>Giò lụa cây 250g</v>
      </c>
      <c r="N1781" s="21" t="str">
        <f t="shared" si="177"/>
        <v>K-C6</v>
      </c>
      <c r="Q1781" s="21" t="str">
        <f>VLOOKUP(K1781,TONG_SL!$A:$D,3,0)</f>
        <v>Túi</v>
      </c>
      <c r="R1781" s="106">
        <v>6</v>
      </c>
      <c r="S1781" s="171"/>
      <c r="T1781" s="171">
        <f>VLOOKUP(VLOOKUP(G1781,Ma_KH!$A:$R,18,0)&amp;K1781,Gia_MB!$A:$F,6,0)</f>
        <v>49500</v>
      </c>
      <c r="U1781" s="172">
        <f t="shared" si="173"/>
        <v>297000</v>
      </c>
      <c r="V1781" s="171"/>
      <c r="W1781" s="173">
        <f t="shared" si="174"/>
        <v>0</v>
      </c>
      <c r="X1781" s="174" t="str">
        <f t="shared" si="175"/>
        <v>8</v>
      </c>
      <c r="Y1781" s="171"/>
      <c r="Z1781" s="172">
        <f t="shared" si="176"/>
        <v>23760</v>
      </c>
      <c r="AA1781" s="175">
        <f>VLOOKUP(G1781,Ma_KH!$A:$R,14,0)</f>
        <v>60</v>
      </c>
    </row>
    <row r="1782" spans="1:27" hidden="1" x14ac:dyDescent="0.25">
      <c r="A1782" s="176">
        <v>45993</v>
      </c>
      <c r="B1782" s="177">
        <v>4180767800</v>
      </c>
      <c r="C1782" s="178" t="s">
        <v>7767</v>
      </c>
      <c r="D1782" s="179">
        <v>45995</v>
      </c>
      <c r="E1782" s="180"/>
      <c r="F1782" s="178"/>
      <c r="G1782" s="32" t="s">
        <v>8031</v>
      </c>
      <c r="H1782" s="180"/>
      <c r="I1782" s="177" t="s">
        <v>8033</v>
      </c>
      <c r="J1782" s="182" t="s">
        <v>7234</v>
      </c>
      <c r="K1782" s="332" t="s">
        <v>7187</v>
      </c>
      <c r="L1782" s="21" t="str">
        <f>VLOOKUP($K1782,TONG_SL!$A:$D,2,0)</f>
        <v>Chân giò heo muối 300g</v>
      </c>
      <c r="N1782" s="21" t="str">
        <f t="shared" si="177"/>
        <v>K-C6</v>
      </c>
      <c r="Q1782" s="21" t="str">
        <f>VLOOKUP(K1782,TONG_SL!$A:$D,3,0)</f>
        <v>Túi</v>
      </c>
      <c r="R1782" s="106">
        <v>6</v>
      </c>
      <c r="S1782" s="171"/>
      <c r="T1782" s="171">
        <f>VLOOKUP(VLOOKUP(G1782,Ma_KH!$A:$R,18,0)&amp;K1782,Gia_MB!$A:$F,6,0)</f>
        <v>73431</v>
      </c>
      <c r="U1782" s="172">
        <f t="shared" si="173"/>
        <v>440586</v>
      </c>
      <c r="V1782" s="171"/>
      <c r="W1782" s="173">
        <f t="shared" si="174"/>
        <v>0</v>
      </c>
      <c r="X1782" s="174" t="str">
        <f t="shared" si="175"/>
        <v>8</v>
      </c>
      <c r="Y1782" s="171"/>
      <c r="Z1782" s="172">
        <f t="shared" si="176"/>
        <v>35246.879999999997</v>
      </c>
      <c r="AA1782" s="175">
        <f>VLOOKUP(G1782,Ma_KH!$A:$R,14,0)</f>
        <v>60</v>
      </c>
    </row>
    <row r="1783" spans="1:27" hidden="1" x14ac:dyDescent="0.25">
      <c r="A1783" s="176">
        <v>45993</v>
      </c>
      <c r="B1783" s="177">
        <v>4180767800</v>
      </c>
      <c r="C1783" s="178" t="s">
        <v>7767</v>
      </c>
      <c r="D1783" s="179">
        <v>45995</v>
      </c>
      <c r="E1783" s="180"/>
      <c r="F1783" s="178"/>
      <c r="G1783" s="32" t="s">
        <v>8031</v>
      </c>
      <c r="H1783" s="180"/>
      <c r="I1783" s="177" t="s">
        <v>8033</v>
      </c>
      <c r="J1783" s="182" t="s">
        <v>7234</v>
      </c>
      <c r="K1783" s="332" t="s">
        <v>48</v>
      </c>
      <c r="L1783" s="21" t="str">
        <f>VLOOKUP($K1783,TONG_SL!$A:$D,2,0)</f>
        <v>Mọc Nấm Hương 250g</v>
      </c>
      <c r="N1783" s="21" t="str">
        <f t="shared" si="177"/>
        <v>K-C6</v>
      </c>
      <c r="Q1783" s="21" t="str">
        <f>VLOOKUP(K1783,TONG_SL!$A:$D,3,0)</f>
        <v>Túi</v>
      </c>
      <c r="R1783" s="106">
        <v>6</v>
      </c>
      <c r="S1783" s="171"/>
      <c r="T1783" s="171">
        <f>VLOOKUP(VLOOKUP(G1783,Ma_KH!$A:$R,18,0)&amp;K1783,Gia_MB!$A:$F,6,0)</f>
        <v>46000</v>
      </c>
      <c r="U1783" s="172">
        <f t="shared" si="173"/>
        <v>276000</v>
      </c>
      <c r="V1783" s="171"/>
      <c r="W1783" s="173">
        <f t="shared" si="174"/>
        <v>0</v>
      </c>
      <c r="X1783" s="174" t="str">
        <f t="shared" si="175"/>
        <v>8</v>
      </c>
      <c r="Y1783" s="171"/>
      <c r="Z1783" s="172">
        <f t="shared" si="176"/>
        <v>22080</v>
      </c>
      <c r="AA1783" s="175">
        <f>VLOOKUP(G1783,Ma_KH!$A:$R,14,0)</f>
        <v>60</v>
      </c>
    </row>
    <row r="1784" spans="1:27" hidden="1" x14ac:dyDescent="0.25">
      <c r="A1784" s="176">
        <v>45993</v>
      </c>
      <c r="B1784" s="177">
        <v>4180767800</v>
      </c>
      <c r="C1784" s="178" t="s">
        <v>7767</v>
      </c>
      <c r="D1784" s="179">
        <v>45995</v>
      </c>
      <c r="E1784" s="180"/>
      <c r="F1784" s="178"/>
      <c r="G1784" s="32" t="s">
        <v>8031</v>
      </c>
      <c r="H1784" s="180"/>
      <c r="I1784" s="177" t="s">
        <v>8033</v>
      </c>
      <c r="J1784" s="182" t="s">
        <v>7234</v>
      </c>
      <c r="K1784" s="332" t="s">
        <v>7821</v>
      </c>
      <c r="L1784" s="21" t="str">
        <f>VLOOKUP($K1784,TONG_SL!$A:$D,2,0)</f>
        <v>Giò sụn gà 250g</v>
      </c>
      <c r="N1784" s="21" t="str">
        <f t="shared" si="177"/>
        <v>K-C6</v>
      </c>
      <c r="Q1784" s="21" t="str">
        <f>VLOOKUP(K1784,TONG_SL!$A:$D,3,0)</f>
        <v>Túi</v>
      </c>
      <c r="R1784" s="106">
        <v>6</v>
      </c>
      <c r="S1784" s="171"/>
      <c r="T1784" s="171">
        <f>VLOOKUP(VLOOKUP(G1784,Ma_KH!$A:$R,18,0)&amp;K1784,Gia_MB!$A:$F,6,0)</f>
        <v>50400</v>
      </c>
      <c r="U1784" s="172">
        <f t="shared" si="173"/>
        <v>302400</v>
      </c>
      <c r="V1784" s="171"/>
      <c r="W1784" s="173">
        <f t="shared" si="174"/>
        <v>0</v>
      </c>
      <c r="X1784" s="174" t="str">
        <f t="shared" si="175"/>
        <v>8</v>
      </c>
      <c r="Y1784" s="171"/>
      <c r="Z1784" s="172">
        <f t="shared" si="176"/>
        <v>24192</v>
      </c>
      <c r="AA1784" s="175">
        <f>VLOOKUP(G1784,Ma_KH!$A:$R,14,0)</f>
        <v>60</v>
      </c>
    </row>
    <row r="1785" spans="1:27" hidden="1" x14ac:dyDescent="0.25">
      <c r="A1785" s="176">
        <v>45993</v>
      </c>
      <c r="B1785" s="177">
        <v>4180767800</v>
      </c>
      <c r="C1785" s="178" t="s">
        <v>7767</v>
      </c>
      <c r="D1785" s="179">
        <v>45995</v>
      </c>
      <c r="E1785" s="180"/>
      <c r="F1785" s="178"/>
      <c r="G1785" s="32" t="s">
        <v>8031</v>
      </c>
      <c r="H1785" s="180"/>
      <c r="I1785" s="177" t="s">
        <v>8033</v>
      </c>
      <c r="J1785" s="182" t="s">
        <v>7234</v>
      </c>
      <c r="K1785" s="332" t="s">
        <v>7197</v>
      </c>
      <c r="L1785" s="21" t="str">
        <f>VLOOKUP($K1785,TONG_SL!$A:$D,2,0)</f>
        <v>Gà muối 500g</v>
      </c>
      <c r="N1785" s="21" t="str">
        <f t="shared" si="177"/>
        <v>K-C6</v>
      </c>
      <c r="Q1785" s="21" t="str">
        <f>VLOOKUP(K1785,TONG_SL!$A:$D,3,0)</f>
        <v>Túi</v>
      </c>
      <c r="R1785" s="106">
        <v>6</v>
      </c>
      <c r="S1785" s="171"/>
      <c r="T1785" s="171">
        <f>VLOOKUP(VLOOKUP(G1785,Ma_KH!$A:$R,18,0)&amp;K1785,Gia_MB!$A:$F,6,0)</f>
        <v>111058</v>
      </c>
      <c r="U1785" s="172">
        <f t="shared" si="173"/>
        <v>666348</v>
      </c>
      <c r="V1785" s="171"/>
      <c r="W1785" s="173">
        <f t="shared" si="174"/>
        <v>0</v>
      </c>
      <c r="X1785" s="174" t="str">
        <f t="shared" si="175"/>
        <v>8</v>
      </c>
      <c r="Y1785" s="171"/>
      <c r="Z1785" s="172">
        <f t="shared" si="176"/>
        <v>53307.840000000004</v>
      </c>
      <c r="AA1785" s="175">
        <f>VLOOKUP(G1785,Ma_KH!$A:$R,14,0)</f>
        <v>60</v>
      </c>
    </row>
    <row r="1786" spans="1:27" hidden="1" x14ac:dyDescent="0.25">
      <c r="A1786" s="176">
        <v>45993</v>
      </c>
      <c r="B1786" s="177">
        <v>4180767800</v>
      </c>
      <c r="C1786" s="178" t="s">
        <v>7767</v>
      </c>
      <c r="D1786" s="179">
        <v>45995</v>
      </c>
      <c r="E1786" s="180"/>
      <c r="F1786" s="178"/>
      <c r="G1786" s="32" t="s">
        <v>8031</v>
      </c>
      <c r="H1786" s="180"/>
      <c r="I1786" s="177" t="s">
        <v>8033</v>
      </c>
      <c r="J1786" s="182" t="s">
        <v>7234</v>
      </c>
      <c r="K1786" s="332" t="s">
        <v>7153</v>
      </c>
      <c r="L1786" s="21" t="str">
        <f>VLOOKUP($K1786,TONG_SL!$A:$D,2,0)</f>
        <v>Tai heo muối 200g</v>
      </c>
      <c r="N1786" s="21" t="str">
        <f t="shared" si="177"/>
        <v>K-C6</v>
      </c>
      <c r="Q1786" s="21" t="str">
        <f>VLOOKUP(K1786,TONG_SL!$A:$D,3,0)</f>
        <v>Túi</v>
      </c>
      <c r="R1786" s="106">
        <v>6</v>
      </c>
      <c r="S1786" s="171"/>
      <c r="T1786" s="171">
        <f>VLOOKUP(VLOOKUP(G1786,Ma_KH!$A:$R,18,0)&amp;K1786,Gia_MB!$A:$F,6,0)</f>
        <v>55595</v>
      </c>
      <c r="U1786" s="172">
        <f t="shared" si="173"/>
        <v>333570</v>
      </c>
      <c r="V1786" s="171"/>
      <c r="W1786" s="173">
        <f t="shared" si="174"/>
        <v>0</v>
      </c>
      <c r="X1786" s="174" t="str">
        <f t="shared" si="175"/>
        <v>8</v>
      </c>
      <c r="Y1786" s="171"/>
      <c r="Z1786" s="172">
        <f t="shared" si="176"/>
        <v>26685.600000000002</v>
      </c>
      <c r="AA1786" s="175">
        <f>VLOOKUP(G1786,Ma_KH!$A:$R,14,0)</f>
        <v>60</v>
      </c>
    </row>
    <row r="1787" spans="1:27" hidden="1" x14ac:dyDescent="0.25">
      <c r="A1787" s="176">
        <v>45993</v>
      </c>
      <c r="B1787" s="177">
        <v>4180767800</v>
      </c>
      <c r="C1787" s="178" t="s">
        <v>7767</v>
      </c>
      <c r="D1787" s="179">
        <v>45995</v>
      </c>
      <c r="E1787" s="180"/>
      <c r="F1787" s="178"/>
      <c r="G1787" s="32" t="s">
        <v>8031</v>
      </c>
      <c r="H1787" s="180"/>
      <c r="I1787" s="177" t="s">
        <v>8033</v>
      </c>
      <c r="J1787" s="182" t="s">
        <v>7234</v>
      </c>
      <c r="K1787" s="332" t="s">
        <v>32</v>
      </c>
      <c r="L1787" s="21" t="str">
        <f>VLOOKUP($K1787,TONG_SL!$A:$D,2,0)</f>
        <v>Giò Tai Lưỡi Xào 250g</v>
      </c>
      <c r="N1787" s="21" t="str">
        <f t="shared" si="177"/>
        <v>K-C6</v>
      </c>
      <c r="Q1787" s="21" t="str">
        <f>VLOOKUP(K1787,TONG_SL!$A:$D,3,0)</f>
        <v>Túi</v>
      </c>
      <c r="R1787" s="106">
        <v>6</v>
      </c>
      <c r="S1787" s="171"/>
      <c r="T1787" s="171">
        <f>VLOOKUP(VLOOKUP(G1787,Ma_KH!$A:$R,18,0)&amp;K1787,Gia_MB!$A:$F,6,0)</f>
        <v>50182</v>
      </c>
      <c r="U1787" s="172">
        <f t="shared" si="173"/>
        <v>301092</v>
      </c>
      <c r="V1787" s="171"/>
      <c r="W1787" s="173">
        <f t="shared" si="174"/>
        <v>0</v>
      </c>
      <c r="X1787" s="174" t="str">
        <f t="shared" si="175"/>
        <v>8</v>
      </c>
      <c r="Y1787" s="171"/>
      <c r="Z1787" s="172">
        <f t="shared" si="176"/>
        <v>24087.360000000001</v>
      </c>
      <c r="AA1787" s="175">
        <f>VLOOKUP(G1787,Ma_KH!$A:$R,14,0)</f>
        <v>60</v>
      </c>
    </row>
    <row r="1788" spans="1:27" hidden="1" x14ac:dyDescent="0.25">
      <c r="A1788" s="176">
        <v>45993</v>
      </c>
      <c r="B1788" s="177">
        <v>4180767800</v>
      </c>
      <c r="C1788" s="178" t="s">
        <v>7767</v>
      </c>
      <c r="D1788" s="179">
        <v>45995</v>
      </c>
      <c r="E1788" s="180"/>
      <c r="F1788" s="178"/>
      <c r="G1788" s="32" t="s">
        <v>8031</v>
      </c>
      <c r="H1788" s="180"/>
      <c r="I1788" s="177" t="s">
        <v>8033</v>
      </c>
      <c r="J1788" s="182" t="s">
        <v>7234</v>
      </c>
      <c r="K1788" s="332" t="s">
        <v>7154</v>
      </c>
      <c r="L1788" s="21" t="str">
        <f>VLOOKUP($K1788,TONG_SL!$A:$D,2,0)</f>
        <v>Chả cốm 300g</v>
      </c>
      <c r="N1788" s="21" t="str">
        <f t="shared" si="177"/>
        <v>K-C6</v>
      </c>
      <c r="Q1788" s="21" t="str">
        <f>VLOOKUP(K1788,TONG_SL!$A:$D,3,0)</f>
        <v>Túi</v>
      </c>
      <c r="R1788" s="106">
        <v>6</v>
      </c>
      <c r="S1788" s="171"/>
      <c r="T1788" s="171">
        <f>VLOOKUP(VLOOKUP(G1788,Ma_KH!$A:$R,18,0)&amp;K1788,Gia_MB!$A:$F,6,0)</f>
        <v>74250</v>
      </c>
      <c r="U1788" s="172">
        <f t="shared" si="173"/>
        <v>445500</v>
      </c>
      <c r="V1788" s="171"/>
      <c r="W1788" s="173">
        <f t="shared" si="174"/>
        <v>0</v>
      </c>
      <c r="X1788" s="174" t="str">
        <f t="shared" si="175"/>
        <v>8</v>
      </c>
      <c r="Y1788" s="171"/>
      <c r="Z1788" s="172">
        <f t="shared" si="176"/>
        <v>35640</v>
      </c>
      <c r="AA1788" s="175">
        <f>VLOOKUP(G1788,Ma_KH!$A:$R,14,0)</f>
        <v>60</v>
      </c>
    </row>
    <row r="1789" spans="1:27" hidden="1" x14ac:dyDescent="0.25">
      <c r="A1789" s="176">
        <v>45993</v>
      </c>
      <c r="B1789" s="177">
        <v>4180767802</v>
      </c>
      <c r="C1789" s="178" t="s">
        <v>7767</v>
      </c>
      <c r="D1789" s="179">
        <v>45995</v>
      </c>
      <c r="E1789" s="180"/>
      <c r="F1789" s="178"/>
      <c r="G1789" s="32" t="s">
        <v>8031</v>
      </c>
      <c r="H1789" s="180"/>
      <c r="I1789" s="177" t="s">
        <v>8034</v>
      </c>
      <c r="J1789" s="182" t="s">
        <v>7234</v>
      </c>
      <c r="K1789" s="332" t="s">
        <v>48</v>
      </c>
      <c r="L1789" s="21" t="str">
        <f>VLOOKUP($K1789,TONG_SL!$A:$D,2,0)</f>
        <v>Mọc Nấm Hương 250g</v>
      </c>
      <c r="N1789" s="21" t="str">
        <f t="shared" si="177"/>
        <v>K-C6</v>
      </c>
      <c r="Q1789" s="21" t="str">
        <f>VLOOKUP(K1789,TONG_SL!$A:$D,3,0)</f>
        <v>Túi</v>
      </c>
      <c r="R1789" s="106">
        <v>4</v>
      </c>
      <c r="S1789" s="171"/>
      <c r="T1789" s="171">
        <f>VLOOKUP(VLOOKUP(G1789,Ma_KH!$A:$R,18,0)&amp;K1789,Gia_MB!$A:$F,6,0)</f>
        <v>46000</v>
      </c>
      <c r="U1789" s="172">
        <f t="shared" si="173"/>
        <v>184000</v>
      </c>
      <c r="V1789" s="171"/>
      <c r="W1789" s="173">
        <f t="shared" si="174"/>
        <v>0</v>
      </c>
      <c r="X1789" s="174" t="str">
        <f t="shared" si="175"/>
        <v>8</v>
      </c>
      <c r="Y1789" s="171"/>
      <c r="Z1789" s="172">
        <f t="shared" si="176"/>
        <v>14720</v>
      </c>
      <c r="AA1789" s="175">
        <f>VLOOKUP(G1789,Ma_KH!$A:$R,14,0)</f>
        <v>60</v>
      </c>
    </row>
    <row r="1790" spans="1:27" hidden="1" x14ac:dyDescent="0.25">
      <c r="A1790" s="176">
        <v>45993</v>
      </c>
      <c r="B1790" s="177">
        <v>4180767802</v>
      </c>
      <c r="C1790" s="178" t="s">
        <v>7767</v>
      </c>
      <c r="D1790" s="179">
        <v>45995</v>
      </c>
      <c r="E1790" s="180"/>
      <c r="F1790" s="178"/>
      <c r="G1790" s="32" t="s">
        <v>8031</v>
      </c>
      <c r="H1790" s="180"/>
      <c r="I1790" s="177" t="s">
        <v>8034</v>
      </c>
      <c r="J1790" s="182" t="s">
        <v>7234</v>
      </c>
      <c r="K1790" s="332" t="s">
        <v>7820</v>
      </c>
      <c r="L1790" s="21" t="str">
        <f>VLOOKUP($K1790,TONG_SL!$A:$D,2,0)</f>
        <v>Giò lụa cây 250g</v>
      </c>
      <c r="N1790" s="21" t="str">
        <f t="shared" si="177"/>
        <v>K-C6</v>
      </c>
      <c r="Q1790" s="21" t="str">
        <f>VLOOKUP(K1790,TONG_SL!$A:$D,3,0)</f>
        <v>Túi</v>
      </c>
      <c r="R1790" s="106">
        <v>4</v>
      </c>
      <c r="S1790" s="171"/>
      <c r="T1790" s="171">
        <f>VLOOKUP(VLOOKUP(G1790,Ma_KH!$A:$R,18,0)&amp;K1790,Gia_MB!$A:$F,6,0)</f>
        <v>49500</v>
      </c>
      <c r="U1790" s="172">
        <f t="shared" si="173"/>
        <v>198000</v>
      </c>
      <c r="V1790" s="171"/>
      <c r="W1790" s="173">
        <f t="shared" si="174"/>
        <v>0</v>
      </c>
      <c r="X1790" s="174" t="str">
        <f t="shared" si="175"/>
        <v>8</v>
      </c>
      <c r="Y1790" s="171"/>
      <c r="Z1790" s="172">
        <f t="shared" si="176"/>
        <v>15840</v>
      </c>
      <c r="AA1790" s="175">
        <f>VLOOKUP(G1790,Ma_KH!$A:$R,14,0)</f>
        <v>60</v>
      </c>
    </row>
    <row r="1791" spans="1:27" hidden="1" x14ac:dyDescent="0.25">
      <c r="A1791" s="176">
        <v>45993</v>
      </c>
      <c r="B1791" s="177">
        <v>4180767802</v>
      </c>
      <c r="C1791" s="178" t="s">
        <v>7767</v>
      </c>
      <c r="D1791" s="179">
        <v>45995</v>
      </c>
      <c r="E1791" s="180"/>
      <c r="F1791" s="178"/>
      <c r="G1791" s="32" t="s">
        <v>8031</v>
      </c>
      <c r="H1791" s="180"/>
      <c r="I1791" s="177" t="s">
        <v>8034</v>
      </c>
      <c r="J1791" s="182" t="s">
        <v>7234</v>
      </c>
      <c r="K1791" s="332" t="s">
        <v>32</v>
      </c>
      <c r="L1791" s="21" t="str">
        <f>VLOOKUP($K1791,TONG_SL!$A:$D,2,0)</f>
        <v>Giò Tai Lưỡi Xào 250g</v>
      </c>
      <c r="N1791" s="21" t="str">
        <f t="shared" si="177"/>
        <v>K-C6</v>
      </c>
      <c r="Q1791" s="21" t="str">
        <f>VLOOKUP(K1791,TONG_SL!$A:$D,3,0)</f>
        <v>Túi</v>
      </c>
      <c r="R1791" s="106">
        <v>4</v>
      </c>
      <c r="S1791" s="171"/>
      <c r="T1791" s="171">
        <f>VLOOKUP(VLOOKUP(G1791,Ma_KH!$A:$R,18,0)&amp;K1791,Gia_MB!$A:$F,6,0)</f>
        <v>50182</v>
      </c>
      <c r="U1791" s="172">
        <f t="shared" si="173"/>
        <v>200728</v>
      </c>
      <c r="V1791" s="171"/>
      <c r="W1791" s="173">
        <f t="shared" si="174"/>
        <v>0</v>
      </c>
      <c r="X1791" s="174" t="str">
        <f t="shared" si="175"/>
        <v>8</v>
      </c>
      <c r="Y1791" s="171"/>
      <c r="Z1791" s="172">
        <f t="shared" si="176"/>
        <v>16058.24</v>
      </c>
      <c r="AA1791" s="175">
        <f>VLOOKUP(G1791,Ma_KH!$A:$R,14,0)</f>
        <v>60</v>
      </c>
    </row>
    <row r="1792" spans="1:27" hidden="1" x14ac:dyDescent="0.25">
      <c r="A1792" s="176">
        <v>45993</v>
      </c>
      <c r="B1792" s="177">
        <v>4180767802</v>
      </c>
      <c r="C1792" s="178" t="s">
        <v>7767</v>
      </c>
      <c r="D1792" s="179">
        <v>45995</v>
      </c>
      <c r="E1792" s="180"/>
      <c r="F1792" s="178"/>
      <c r="G1792" s="32" t="s">
        <v>8031</v>
      </c>
      <c r="H1792" s="180"/>
      <c r="I1792" s="177" t="s">
        <v>8034</v>
      </c>
      <c r="J1792" s="182" t="s">
        <v>7234</v>
      </c>
      <c r="K1792" s="332" t="s">
        <v>7153</v>
      </c>
      <c r="L1792" s="21" t="str">
        <f>VLOOKUP($K1792,TONG_SL!$A:$D,2,0)</f>
        <v>Tai heo muối 200g</v>
      </c>
      <c r="N1792" s="21" t="str">
        <f t="shared" si="177"/>
        <v>K-C6</v>
      </c>
      <c r="Q1792" s="21" t="str">
        <f>VLOOKUP(K1792,TONG_SL!$A:$D,3,0)</f>
        <v>Túi</v>
      </c>
      <c r="R1792" s="106">
        <v>4</v>
      </c>
      <c r="S1792" s="171"/>
      <c r="T1792" s="171">
        <f>VLOOKUP(VLOOKUP(G1792,Ma_KH!$A:$R,18,0)&amp;K1792,Gia_MB!$A:$F,6,0)</f>
        <v>55595</v>
      </c>
      <c r="U1792" s="172">
        <f t="shared" si="173"/>
        <v>222380</v>
      </c>
      <c r="V1792" s="171"/>
      <c r="W1792" s="173">
        <f t="shared" si="174"/>
        <v>0</v>
      </c>
      <c r="X1792" s="174" t="str">
        <f t="shared" si="175"/>
        <v>8</v>
      </c>
      <c r="Y1792" s="171"/>
      <c r="Z1792" s="172">
        <f t="shared" si="176"/>
        <v>17790.400000000001</v>
      </c>
      <c r="AA1792" s="175">
        <f>VLOOKUP(G1792,Ma_KH!$A:$R,14,0)</f>
        <v>60</v>
      </c>
    </row>
    <row r="1793" spans="1:27" hidden="1" x14ac:dyDescent="0.25">
      <c r="A1793" s="176">
        <v>45993</v>
      </c>
      <c r="B1793" s="177">
        <v>4180767802</v>
      </c>
      <c r="C1793" s="178" t="s">
        <v>7767</v>
      </c>
      <c r="D1793" s="179">
        <v>45995</v>
      </c>
      <c r="E1793" s="180"/>
      <c r="F1793" s="178"/>
      <c r="G1793" s="32" t="s">
        <v>8031</v>
      </c>
      <c r="H1793" s="180"/>
      <c r="I1793" s="177" t="s">
        <v>8034</v>
      </c>
      <c r="J1793" s="182" t="s">
        <v>7234</v>
      </c>
      <c r="K1793" s="332" t="s">
        <v>30</v>
      </c>
      <c r="L1793" s="21" t="str">
        <f>VLOOKUP($K1793,TONG_SL!$A:$D,2,0)</f>
        <v>Gà muối 500g</v>
      </c>
      <c r="N1793" s="21" t="str">
        <f t="shared" si="177"/>
        <v>K-C6</v>
      </c>
      <c r="Q1793" s="21" t="str">
        <f>VLOOKUP(K1793,TONG_SL!$A:$D,3,0)</f>
        <v>Túi</v>
      </c>
      <c r="R1793" s="106">
        <v>4</v>
      </c>
      <c r="S1793" s="171"/>
      <c r="T1793" s="171">
        <f>VLOOKUP(VLOOKUP(G1793,Ma_KH!$A:$R,18,0)&amp;K1793,Gia_MB!$A:$F,6,0)</f>
        <v>111058</v>
      </c>
      <c r="U1793" s="172">
        <f t="shared" si="173"/>
        <v>444232</v>
      </c>
      <c r="V1793" s="171"/>
      <c r="W1793" s="173">
        <f t="shared" si="174"/>
        <v>0</v>
      </c>
      <c r="X1793" s="174" t="str">
        <f t="shared" si="175"/>
        <v>8</v>
      </c>
      <c r="Y1793" s="171"/>
      <c r="Z1793" s="172">
        <f t="shared" si="176"/>
        <v>35538.559999999998</v>
      </c>
      <c r="AA1793" s="175">
        <f>VLOOKUP(G1793,Ma_KH!$A:$R,14,0)</f>
        <v>60</v>
      </c>
    </row>
    <row r="1794" spans="1:27" hidden="1" x14ac:dyDescent="0.25">
      <c r="A1794" s="176">
        <v>45993</v>
      </c>
      <c r="B1794" s="177">
        <v>4180767802</v>
      </c>
      <c r="C1794" s="178" t="s">
        <v>7767</v>
      </c>
      <c r="D1794" s="179">
        <v>45995</v>
      </c>
      <c r="E1794" s="180"/>
      <c r="F1794" s="178"/>
      <c r="G1794" s="32" t="s">
        <v>8031</v>
      </c>
      <c r="H1794" s="180"/>
      <c r="I1794" s="177" t="s">
        <v>8034</v>
      </c>
      <c r="J1794" s="182" t="s">
        <v>7234</v>
      </c>
      <c r="K1794" s="332" t="s">
        <v>7154</v>
      </c>
      <c r="L1794" s="21" t="str">
        <f>VLOOKUP($K1794,TONG_SL!$A:$D,2,0)</f>
        <v>Chả cốm 300g</v>
      </c>
      <c r="N1794" s="21" t="str">
        <f t="shared" si="177"/>
        <v>K-C6</v>
      </c>
      <c r="Q1794" s="21" t="str">
        <f>VLOOKUP(K1794,TONG_SL!$A:$D,3,0)</f>
        <v>Túi</v>
      </c>
      <c r="R1794" s="106">
        <v>4</v>
      </c>
      <c r="S1794" s="171"/>
      <c r="T1794" s="171">
        <f>VLOOKUP(VLOOKUP(G1794,Ma_KH!$A:$R,18,0)&amp;K1794,Gia_MB!$A:$F,6,0)</f>
        <v>74250</v>
      </c>
      <c r="U1794" s="172">
        <f t="shared" si="173"/>
        <v>297000</v>
      </c>
      <c r="V1794" s="171"/>
      <c r="W1794" s="173">
        <f t="shared" si="174"/>
        <v>0</v>
      </c>
      <c r="X1794" s="174" t="str">
        <f t="shared" si="175"/>
        <v>8</v>
      </c>
      <c r="Y1794" s="171"/>
      <c r="Z1794" s="172">
        <f t="shared" si="176"/>
        <v>23760</v>
      </c>
      <c r="AA1794" s="175">
        <f>VLOOKUP(G1794,Ma_KH!$A:$R,14,0)</f>
        <v>60</v>
      </c>
    </row>
    <row r="1795" spans="1:27" hidden="1" x14ac:dyDescent="0.25">
      <c r="A1795" s="176">
        <v>45993</v>
      </c>
      <c r="B1795" s="177">
        <v>4180767802</v>
      </c>
      <c r="C1795" s="178" t="s">
        <v>7767</v>
      </c>
      <c r="D1795" s="179">
        <v>45995</v>
      </c>
      <c r="E1795" s="180"/>
      <c r="F1795" s="178"/>
      <c r="G1795" s="32" t="s">
        <v>8031</v>
      </c>
      <c r="H1795" s="180"/>
      <c r="I1795" s="177" t="s">
        <v>8034</v>
      </c>
      <c r="J1795" s="182" t="s">
        <v>7234</v>
      </c>
      <c r="K1795" s="332" t="s">
        <v>7821</v>
      </c>
      <c r="L1795" s="21" t="str">
        <f>VLOOKUP($K1795,TONG_SL!$A:$D,2,0)</f>
        <v>Giò sụn gà 250g</v>
      </c>
      <c r="N1795" s="21" t="str">
        <f t="shared" si="177"/>
        <v>K-C6</v>
      </c>
      <c r="Q1795" s="21" t="str">
        <f>VLOOKUP(K1795,TONG_SL!$A:$D,3,0)</f>
        <v>Túi</v>
      </c>
      <c r="R1795" s="106">
        <v>4</v>
      </c>
      <c r="S1795" s="171"/>
      <c r="T1795" s="171">
        <f>VLOOKUP(VLOOKUP(G1795,Ma_KH!$A:$R,18,0)&amp;K1795,Gia_MB!$A:$F,6,0)</f>
        <v>50400</v>
      </c>
      <c r="U1795" s="172">
        <f t="shared" si="173"/>
        <v>201600</v>
      </c>
      <c r="V1795" s="171"/>
      <c r="W1795" s="173">
        <f t="shared" si="174"/>
        <v>0</v>
      </c>
      <c r="X1795" s="174" t="str">
        <f t="shared" si="175"/>
        <v>8</v>
      </c>
      <c r="Y1795" s="171"/>
      <c r="Z1795" s="172">
        <f t="shared" si="176"/>
        <v>16128</v>
      </c>
      <c r="AA1795" s="175">
        <f>VLOOKUP(G1795,Ma_KH!$A:$R,14,0)</f>
        <v>60</v>
      </c>
    </row>
    <row r="1796" spans="1:27" hidden="1" x14ac:dyDescent="0.25">
      <c r="A1796" s="176">
        <v>45993</v>
      </c>
      <c r="B1796" s="177">
        <v>4180767802</v>
      </c>
      <c r="C1796" s="178" t="s">
        <v>7767</v>
      </c>
      <c r="D1796" s="179">
        <v>45995</v>
      </c>
      <c r="E1796" s="180"/>
      <c r="F1796" s="178"/>
      <c r="G1796" s="32" t="s">
        <v>8031</v>
      </c>
      <c r="H1796" s="180"/>
      <c r="I1796" s="177" t="s">
        <v>8034</v>
      </c>
      <c r="J1796" s="182" t="s">
        <v>7234</v>
      </c>
      <c r="K1796" s="332" t="s">
        <v>7187</v>
      </c>
      <c r="L1796" s="21" t="str">
        <f>VLOOKUP($K1796,TONG_SL!$A:$D,2,0)</f>
        <v>Chân giò heo muối 300g</v>
      </c>
      <c r="N1796" s="21" t="str">
        <f t="shared" si="177"/>
        <v>K-C6</v>
      </c>
      <c r="Q1796" s="21" t="str">
        <f>VLOOKUP(K1796,TONG_SL!$A:$D,3,0)</f>
        <v>Túi</v>
      </c>
      <c r="R1796" s="106">
        <v>4</v>
      </c>
      <c r="S1796" s="171"/>
      <c r="T1796" s="171">
        <f>VLOOKUP(VLOOKUP(G1796,Ma_KH!$A:$R,18,0)&amp;K1796,Gia_MB!$A:$F,6,0)</f>
        <v>73431</v>
      </c>
      <c r="U1796" s="172">
        <f t="shared" si="173"/>
        <v>293724</v>
      </c>
      <c r="V1796" s="171"/>
      <c r="W1796" s="173">
        <f t="shared" si="174"/>
        <v>0</v>
      </c>
      <c r="X1796" s="174" t="str">
        <f t="shared" si="175"/>
        <v>8</v>
      </c>
      <c r="Y1796" s="171"/>
      <c r="Z1796" s="172">
        <f t="shared" si="176"/>
        <v>23497.920000000002</v>
      </c>
      <c r="AA1796" s="175">
        <f>VLOOKUP(G1796,Ma_KH!$A:$R,14,0)</f>
        <v>60</v>
      </c>
    </row>
    <row r="1797" spans="1:27" hidden="1" x14ac:dyDescent="0.25">
      <c r="A1797" s="176">
        <v>45993</v>
      </c>
      <c r="B1797" s="177">
        <v>4180767870</v>
      </c>
      <c r="C1797" s="178" t="s">
        <v>7767</v>
      </c>
      <c r="D1797" s="179">
        <v>45995</v>
      </c>
      <c r="E1797" s="180"/>
      <c r="F1797" s="178"/>
      <c r="G1797" s="32" t="s">
        <v>7229</v>
      </c>
      <c r="H1797" s="180"/>
      <c r="I1797" s="177" t="s">
        <v>8035</v>
      </c>
      <c r="J1797" s="182" t="s">
        <v>7234</v>
      </c>
      <c r="K1797" s="332" t="s">
        <v>48</v>
      </c>
      <c r="L1797" s="21" t="str">
        <f>VLOOKUP($K1797,TONG_SL!$A:$D,2,0)</f>
        <v>Mọc Nấm Hương 250g</v>
      </c>
      <c r="N1797" s="21" t="str">
        <f t="shared" si="177"/>
        <v>K-C6</v>
      </c>
      <c r="Q1797" s="21" t="str">
        <f>VLOOKUP(K1797,TONG_SL!$A:$D,3,0)</f>
        <v>Túi</v>
      </c>
      <c r="R1797" s="106">
        <v>6</v>
      </c>
      <c r="S1797" s="171"/>
      <c r="T1797" s="171">
        <f>VLOOKUP(VLOOKUP(G1797,Ma_KH!$A:$R,18,0)&amp;K1797,Gia_MB!$A:$F,6,0)</f>
        <v>46000</v>
      </c>
      <c r="U1797" s="172">
        <f t="shared" si="173"/>
        <v>276000</v>
      </c>
      <c r="V1797" s="171"/>
      <c r="W1797" s="173">
        <f t="shared" si="174"/>
        <v>0</v>
      </c>
      <c r="X1797" s="174" t="str">
        <f t="shared" si="175"/>
        <v>8</v>
      </c>
      <c r="Y1797" s="171"/>
      <c r="Z1797" s="172">
        <f t="shared" si="176"/>
        <v>22080</v>
      </c>
      <c r="AA1797" s="175">
        <f>VLOOKUP(G1797,Ma_KH!$A:$R,14,0)</f>
        <v>60</v>
      </c>
    </row>
    <row r="1798" spans="1:27" hidden="1" x14ac:dyDescent="0.25">
      <c r="A1798" s="176">
        <v>45993</v>
      </c>
      <c r="B1798" s="177">
        <v>4180767870</v>
      </c>
      <c r="C1798" s="178" t="s">
        <v>7767</v>
      </c>
      <c r="D1798" s="179">
        <v>45995</v>
      </c>
      <c r="E1798" s="180"/>
      <c r="F1798" s="178"/>
      <c r="G1798" s="32" t="s">
        <v>7229</v>
      </c>
      <c r="H1798" s="180"/>
      <c r="I1798" s="177" t="s">
        <v>8035</v>
      </c>
      <c r="J1798" s="182" t="s">
        <v>7234</v>
      </c>
      <c r="K1798" s="332" t="s">
        <v>7820</v>
      </c>
      <c r="L1798" s="21" t="str">
        <f>VLOOKUP($K1798,TONG_SL!$A:$D,2,0)</f>
        <v>Giò lụa cây 250g</v>
      </c>
      <c r="N1798" s="21" t="str">
        <f t="shared" si="177"/>
        <v>K-C6</v>
      </c>
      <c r="Q1798" s="21" t="str">
        <f>VLOOKUP(K1798,TONG_SL!$A:$D,3,0)</f>
        <v>Túi</v>
      </c>
      <c r="R1798" s="106">
        <v>6</v>
      </c>
      <c r="S1798" s="171"/>
      <c r="T1798" s="171">
        <f>VLOOKUP(VLOOKUP(G1798,Ma_KH!$A:$R,18,0)&amp;K1798,Gia_MB!$A:$F,6,0)</f>
        <v>49500</v>
      </c>
      <c r="U1798" s="172">
        <f t="shared" si="173"/>
        <v>297000</v>
      </c>
      <c r="V1798" s="171"/>
      <c r="W1798" s="173">
        <f t="shared" si="174"/>
        <v>0</v>
      </c>
      <c r="X1798" s="174" t="str">
        <f t="shared" si="175"/>
        <v>8</v>
      </c>
      <c r="Y1798" s="171"/>
      <c r="Z1798" s="172">
        <f t="shared" si="176"/>
        <v>23760</v>
      </c>
      <c r="AA1798" s="175">
        <f>VLOOKUP(G1798,Ma_KH!$A:$R,14,0)</f>
        <v>60</v>
      </c>
    </row>
    <row r="1799" spans="1:27" hidden="1" x14ac:dyDescent="0.25">
      <c r="A1799" s="176">
        <v>45993</v>
      </c>
      <c r="B1799" s="177">
        <v>4180767870</v>
      </c>
      <c r="C1799" s="178" t="s">
        <v>7767</v>
      </c>
      <c r="D1799" s="179">
        <v>45995</v>
      </c>
      <c r="E1799" s="180"/>
      <c r="F1799" s="178"/>
      <c r="G1799" s="32" t="s">
        <v>7229</v>
      </c>
      <c r="H1799" s="180"/>
      <c r="I1799" s="177" t="s">
        <v>8035</v>
      </c>
      <c r="J1799" s="182" t="s">
        <v>7234</v>
      </c>
      <c r="K1799" s="332" t="s">
        <v>7153</v>
      </c>
      <c r="L1799" s="21" t="str">
        <f>VLOOKUP($K1799,TONG_SL!$A:$D,2,0)</f>
        <v>Tai heo muối 200g</v>
      </c>
      <c r="N1799" s="21" t="str">
        <f t="shared" si="177"/>
        <v>K-C6</v>
      </c>
      <c r="Q1799" s="21" t="str">
        <f>VLOOKUP(K1799,TONG_SL!$A:$D,3,0)</f>
        <v>Túi</v>
      </c>
      <c r="R1799" s="106">
        <v>9</v>
      </c>
      <c r="S1799" s="171"/>
      <c r="T1799" s="171">
        <f>VLOOKUP(VLOOKUP(G1799,Ma_KH!$A:$R,18,0)&amp;K1799,Gia_MB!$A:$F,6,0)</f>
        <v>55595</v>
      </c>
      <c r="U1799" s="172">
        <f t="shared" si="173"/>
        <v>500355</v>
      </c>
      <c r="V1799" s="171"/>
      <c r="W1799" s="173">
        <f t="shared" si="174"/>
        <v>0</v>
      </c>
      <c r="X1799" s="174" t="str">
        <f t="shared" si="175"/>
        <v>8</v>
      </c>
      <c r="Y1799" s="171"/>
      <c r="Z1799" s="172">
        <f t="shared" si="176"/>
        <v>40028.400000000001</v>
      </c>
      <c r="AA1799" s="175">
        <f>VLOOKUP(G1799,Ma_KH!$A:$R,14,0)</f>
        <v>60</v>
      </c>
    </row>
    <row r="1800" spans="1:27" hidden="1" x14ac:dyDescent="0.25">
      <c r="A1800" s="176">
        <v>45993</v>
      </c>
      <c r="B1800" s="177">
        <v>4180767870</v>
      </c>
      <c r="C1800" s="178" t="s">
        <v>7767</v>
      </c>
      <c r="D1800" s="179">
        <v>45995</v>
      </c>
      <c r="E1800" s="180"/>
      <c r="F1800" s="178"/>
      <c r="G1800" s="32" t="s">
        <v>7229</v>
      </c>
      <c r="H1800" s="180"/>
      <c r="I1800" s="177" t="s">
        <v>8035</v>
      </c>
      <c r="J1800" s="182" t="s">
        <v>7234</v>
      </c>
      <c r="K1800" s="332" t="s">
        <v>7821</v>
      </c>
      <c r="L1800" s="21" t="str">
        <f>VLOOKUP($K1800,TONG_SL!$A:$D,2,0)</f>
        <v>Giò sụn gà 250g</v>
      </c>
      <c r="N1800" s="21" t="str">
        <f t="shared" si="177"/>
        <v>K-C6</v>
      </c>
      <c r="Q1800" s="21" t="str">
        <f>VLOOKUP(K1800,TONG_SL!$A:$D,3,0)</f>
        <v>Túi</v>
      </c>
      <c r="R1800" s="106">
        <v>6</v>
      </c>
      <c r="S1800" s="171"/>
      <c r="T1800" s="171">
        <f>VLOOKUP(VLOOKUP(G1800,Ma_KH!$A:$R,18,0)&amp;K1800,Gia_MB!$A:$F,6,0)</f>
        <v>50400</v>
      </c>
      <c r="U1800" s="172">
        <f t="shared" si="173"/>
        <v>302400</v>
      </c>
      <c r="V1800" s="171"/>
      <c r="W1800" s="173">
        <f t="shared" si="174"/>
        <v>0</v>
      </c>
      <c r="X1800" s="174" t="str">
        <f t="shared" si="175"/>
        <v>8</v>
      </c>
      <c r="Y1800" s="171"/>
      <c r="Z1800" s="172">
        <f t="shared" si="176"/>
        <v>24192</v>
      </c>
      <c r="AA1800" s="175">
        <f>VLOOKUP(G1800,Ma_KH!$A:$R,14,0)</f>
        <v>60</v>
      </c>
    </row>
    <row r="1801" spans="1:27" hidden="1" x14ac:dyDescent="0.25">
      <c r="A1801" s="176">
        <v>45993</v>
      </c>
      <c r="B1801" s="177">
        <v>4180767870</v>
      </c>
      <c r="C1801" s="178" t="s">
        <v>7767</v>
      </c>
      <c r="D1801" s="179">
        <v>45995</v>
      </c>
      <c r="E1801" s="180"/>
      <c r="F1801" s="178"/>
      <c r="G1801" s="32" t="s">
        <v>7229</v>
      </c>
      <c r="H1801" s="180"/>
      <c r="I1801" s="177" t="s">
        <v>8035</v>
      </c>
      <c r="J1801" s="182" t="s">
        <v>7234</v>
      </c>
      <c r="K1801" s="332" t="s">
        <v>32</v>
      </c>
      <c r="L1801" s="21" t="str">
        <f>VLOOKUP($K1801,TONG_SL!$A:$D,2,0)</f>
        <v>Giò Tai Lưỡi Xào 250g</v>
      </c>
      <c r="N1801" s="21" t="str">
        <f t="shared" si="177"/>
        <v>K-C6</v>
      </c>
      <c r="Q1801" s="21" t="str">
        <f>VLOOKUP(K1801,TONG_SL!$A:$D,3,0)</f>
        <v>Túi</v>
      </c>
      <c r="R1801" s="106">
        <v>6</v>
      </c>
      <c r="S1801" s="171"/>
      <c r="T1801" s="171">
        <f>VLOOKUP(VLOOKUP(G1801,Ma_KH!$A:$R,18,0)&amp;K1801,Gia_MB!$A:$F,6,0)</f>
        <v>50182</v>
      </c>
      <c r="U1801" s="172">
        <f t="shared" si="173"/>
        <v>301092</v>
      </c>
      <c r="V1801" s="171"/>
      <c r="W1801" s="173">
        <f t="shared" si="174"/>
        <v>0</v>
      </c>
      <c r="X1801" s="174" t="str">
        <f t="shared" si="175"/>
        <v>8</v>
      </c>
      <c r="Y1801" s="171"/>
      <c r="Z1801" s="172">
        <f t="shared" si="176"/>
        <v>24087.360000000001</v>
      </c>
      <c r="AA1801" s="175">
        <f>VLOOKUP(G1801,Ma_KH!$A:$R,14,0)</f>
        <v>60</v>
      </c>
    </row>
    <row r="1802" spans="1:27" hidden="1" x14ac:dyDescent="0.25">
      <c r="A1802" s="176">
        <v>45993</v>
      </c>
      <c r="B1802" s="177">
        <v>4180767870</v>
      </c>
      <c r="C1802" s="178" t="s">
        <v>7767</v>
      </c>
      <c r="D1802" s="179">
        <v>45995</v>
      </c>
      <c r="E1802" s="180"/>
      <c r="F1802" s="178"/>
      <c r="G1802" s="32" t="s">
        <v>7229</v>
      </c>
      <c r="H1802" s="180"/>
      <c r="I1802" s="177" t="s">
        <v>8035</v>
      </c>
      <c r="J1802" s="182" t="s">
        <v>7234</v>
      </c>
      <c r="K1802" s="332" t="s">
        <v>7187</v>
      </c>
      <c r="L1802" s="21" t="str">
        <f>VLOOKUP($K1802,TONG_SL!$A:$D,2,0)</f>
        <v>Chân giò heo muối 300g</v>
      </c>
      <c r="N1802" s="21" t="str">
        <f t="shared" si="177"/>
        <v>K-C6</v>
      </c>
      <c r="Q1802" s="21" t="str">
        <f>VLOOKUP(K1802,TONG_SL!$A:$D,3,0)</f>
        <v>Túi</v>
      </c>
      <c r="R1802" s="106">
        <v>15</v>
      </c>
      <c r="S1802" s="171"/>
      <c r="T1802" s="171">
        <f>VLOOKUP(VLOOKUP(G1802,Ma_KH!$A:$R,18,0)&amp;K1802,Gia_MB!$A:$F,6,0)</f>
        <v>73431</v>
      </c>
      <c r="U1802" s="172">
        <f t="shared" si="173"/>
        <v>1101465</v>
      </c>
      <c r="V1802" s="171"/>
      <c r="W1802" s="173">
        <f t="shared" si="174"/>
        <v>0</v>
      </c>
      <c r="X1802" s="174" t="str">
        <f t="shared" si="175"/>
        <v>8</v>
      </c>
      <c r="Y1802" s="171"/>
      <c r="Z1802" s="172">
        <f t="shared" si="176"/>
        <v>88117.2</v>
      </c>
      <c r="AA1802" s="175">
        <f>VLOOKUP(G1802,Ma_KH!$A:$R,14,0)</f>
        <v>60</v>
      </c>
    </row>
    <row r="1803" spans="1:27" hidden="1" x14ac:dyDescent="0.25">
      <c r="A1803" s="176">
        <v>45993</v>
      </c>
      <c r="B1803" s="177">
        <v>4180767870</v>
      </c>
      <c r="C1803" s="178" t="s">
        <v>7767</v>
      </c>
      <c r="D1803" s="179">
        <v>45995</v>
      </c>
      <c r="E1803" s="180"/>
      <c r="F1803" s="178"/>
      <c r="G1803" s="32" t="s">
        <v>7229</v>
      </c>
      <c r="H1803" s="180"/>
      <c r="I1803" s="177" t="s">
        <v>8035</v>
      </c>
      <c r="J1803" s="182" t="s">
        <v>7234</v>
      </c>
      <c r="K1803" s="332" t="s">
        <v>30</v>
      </c>
      <c r="L1803" s="21" t="str">
        <f>VLOOKUP($K1803,TONG_SL!$A:$D,2,0)</f>
        <v>Gà muối 500g</v>
      </c>
      <c r="N1803" s="21" t="str">
        <f t="shared" si="177"/>
        <v>K-C6</v>
      </c>
      <c r="Q1803" s="21" t="str">
        <f>VLOOKUP(K1803,TONG_SL!$A:$D,3,0)</f>
        <v>Túi</v>
      </c>
      <c r="R1803" s="106">
        <v>15</v>
      </c>
      <c r="S1803" s="171"/>
      <c r="T1803" s="171">
        <f>VLOOKUP(VLOOKUP(G1803,Ma_KH!$A:$R,18,0)&amp;K1803,Gia_MB!$A:$F,6,0)</f>
        <v>111058</v>
      </c>
      <c r="U1803" s="172">
        <f t="shared" si="173"/>
        <v>1665870</v>
      </c>
      <c r="V1803" s="171"/>
      <c r="W1803" s="173">
        <f t="shared" si="174"/>
        <v>0</v>
      </c>
      <c r="X1803" s="174" t="str">
        <f t="shared" si="175"/>
        <v>8</v>
      </c>
      <c r="Y1803" s="171"/>
      <c r="Z1803" s="172">
        <f t="shared" si="176"/>
        <v>133269.6</v>
      </c>
      <c r="AA1803" s="175">
        <f>VLOOKUP(G1803,Ma_KH!$A:$R,14,0)</f>
        <v>60</v>
      </c>
    </row>
    <row r="1804" spans="1:27" hidden="1" x14ac:dyDescent="0.25">
      <c r="A1804" s="176">
        <v>45993</v>
      </c>
      <c r="B1804" s="177">
        <v>4180767870</v>
      </c>
      <c r="C1804" s="178" t="s">
        <v>7767</v>
      </c>
      <c r="D1804" s="179">
        <v>45995</v>
      </c>
      <c r="E1804" s="180"/>
      <c r="F1804" s="178"/>
      <c r="G1804" s="32" t="s">
        <v>7229</v>
      </c>
      <c r="H1804" s="180"/>
      <c r="I1804" s="177" t="s">
        <v>8035</v>
      </c>
      <c r="J1804" s="182" t="s">
        <v>7234</v>
      </c>
      <c r="K1804" s="332" t="s">
        <v>7154</v>
      </c>
      <c r="L1804" s="21" t="str">
        <f>VLOOKUP($K1804,TONG_SL!$A:$D,2,0)</f>
        <v>Chả cốm 300g</v>
      </c>
      <c r="N1804" s="21" t="str">
        <f t="shared" si="177"/>
        <v>K-C6</v>
      </c>
      <c r="Q1804" s="21" t="str">
        <f>VLOOKUP(K1804,TONG_SL!$A:$D,3,0)</f>
        <v>Túi</v>
      </c>
      <c r="R1804" s="106">
        <v>12</v>
      </c>
      <c r="S1804" s="171"/>
      <c r="T1804" s="171">
        <f>VLOOKUP(VLOOKUP(G1804,Ma_KH!$A:$R,18,0)&amp;K1804,Gia_MB!$A:$F,6,0)</f>
        <v>74250</v>
      </c>
      <c r="U1804" s="172">
        <f t="shared" si="173"/>
        <v>891000</v>
      </c>
      <c r="V1804" s="171"/>
      <c r="W1804" s="173">
        <f t="shared" si="174"/>
        <v>0</v>
      </c>
      <c r="X1804" s="174" t="str">
        <f t="shared" si="175"/>
        <v>8</v>
      </c>
      <c r="Y1804" s="171"/>
      <c r="Z1804" s="172">
        <f t="shared" si="176"/>
        <v>71280</v>
      </c>
      <c r="AA1804" s="175">
        <f>VLOOKUP(G1804,Ma_KH!$A:$R,14,0)</f>
        <v>60</v>
      </c>
    </row>
    <row r="1805" spans="1:27" hidden="1" x14ac:dyDescent="0.25">
      <c r="A1805" s="176">
        <v>45993</v>
      </c>
      <c r="B1805" s="177">
        <v>4180767897</v>
      </c>
      <c r="C1805" s="178" t="s">
        <v>7767</v>
      </c>
      <c r="D1805" s="179">
        <v>45995</v>
      </c>
      <c r="E1805" s="180"/>
      <c r="F1805" s="178"/>
      <c r="G1805" s="32" t="s">
        <v>7229</v>
      </c>
      <c r="H1805" s="180"/>
      <c r="I1805" s="177" t="s">
        <v>8036</v>
      </c>
      <c r="J1805" s="182" t="s">
        <v>7234</v>
      </c>
      <c r="K1805" s="332" t="s">
        <v>48</v>
      </c>
      <c r="L1805" s="21" t="str">
        <f>VLOOKUP($K1805,TONG_SL!$A:$D,2,0)</f>
        <v>Mọc Nấm Hương 250g</v>
      </c>
      <c r="N1805" s="21" t="str">
        <f t="shared" si="177"/>
        <v>K-C6</v>
      </c>
      <c r="Q1805" s="21" t="str">
        <f>VLOOKUP(K1805,TONG_SL!$A:$D,3,0)</f>
        <v>Túi</v>
      </c>
      <c r="R1805" s="106">
        <v>6</v>
      </c>
      <c r="S1805" s="171"/>
      <c r="T1805" s="171">
        <f>VLOOKUP(VLOOKUP(G1805,Ma_KH!$A:$R,18,0)&amp;K1805,Gia_MB!$A:$F,6,0)</f>
        <v>46000</v>
      </c>
      <c r="U1805" s="172">
        <f t="shared" si="173"/>
        <v>276000</v>
      </c>
      <c r="V1805" s="171"/>
      <c r="W1805" s="173">
        <f t="shared" si="174"/>
        <v>0</v>
      </c>
      <c r="X1805" s="174" t="str">
        <f t="shared" si="175"/>
        <v>8</v>
      </c>
      <c r="Y1805" s="171"/>
      <c r="Z1805" s="172">
        <f t="shared" si="176"/>
        <v>22080</v>
      </c>
      <c r="AA1805" s="175">
        <f>VLOOKUP(G1805,Ma_KH!$A:$R,14,0)</f>
        <v>60</v>
      </c>
    </row>
    <row r="1806" spans="1:27" hidden="1" x14ac:dyDescent="0.25">
      <c r="A1806" s="176">
        <v>45993</v>
      </c>
      <c r="B1806" s="177">
        <v>4180767897</v>
      </c>
      <c r="C1806" s="178" t="s">
        <v>7767</v>
      </c>
      <c r="D1806" s="179">
        <v>45995</v>
      </c>
      <c r="E1806" s="180"/>
      <c r="F1806" s="178"/>
      <c r="G1806" s="32" t="s">
        <v>7229</v>
      </c>
      <c r="H1806" s="180"/>
      <c r="I1806" s="177" t="s">
        <v>8036</v>
      </c>
      <c r="J1806" s="182" t="s">
        <v>7234</v>
      </c>
      <c r="K1806" s="332" t="s">
        <v>32</v>
      </c>
      <c r="L1806" s="21" t="str">
        <f>VLOOKUP($K1806,TONG_SL!$A:$D,2,0)</f>
        <v>Giò Tai Lưỡi Xào 250g</v>
      </c>
      <c r="N1806" s="21" t="str">
        <f t="shared" si="177"/>
        <v>K-C6</v>
      </c>
      <c r="Q1806" s="21" t="str">
        <f>VLOOKUP(K1806,TONG_SL!$A:$D,3,0)</f>
        <v>Túi</v>
      </c>
      <c r="R1806" s="106">
        <v>6</v>
      </c>
      <c r="S1806" s="171"/>
      <c r="T1806" s="171">
        <f>VLOOKUP(VLOOKUP(G1806,Ma_KH!$A:$R,18,0)&amp;K1806,Gia_MB!$A:$F,6,0)</f>
        <v>50182</v>
      </c>
      <c r="U1806" s="172">
        <f t="shared" ref="U1806:U1869" si="178">T1806*R1806</f>
        <v>301092</v>
      </c>
      <c r="V1806" s="171"/>
      <c r="W1806" s="173">
        <f t="shared" ref="W1806:W1869" si="179">U1806*V1806</f>
        <v>0</v>
      </c>
      <c r="X1806" s="174" t="str">
        <f t="shared" ref="X1806:X1869" si="180">IF(B1806&lt;&gt;"","8","0")</f>
        <v>8</v>
      </c>
      <c r="Y1806" s="171"/>
      <c r="Z1806" s="172">
        <f t="shared" ref="Z1806:Z1869" si="181">U1806*X1806%</f>
        <v>24087.360000000001</v>
      </c>
      <c r="AA1806" s="175">
        <f>VLOOKUP(G1806,Ma_KH!$A:$R,14,0)</f>
        <v>60</v>
      </c>
    </row>
    <row r="1807" spans="1:27" hidden="1" x14ac:dyDescent="0.25">
      <c r="A1807" s="176">
        <v>45993</v>
      </c>
      <c r="B1807" s="177">
        <v>4180767897</v>
      </c>
      <c r="C1807" s="178" t="s">
        <v>7767</v>
      </c>
      <c r="D1807" s="179">
        <v>45995</v>
      </c>
      <c r="E1807" s="180"/>
      <c r="F1807" s="178"/>
      <c r="G1807" s="32" t="s">
        <v>7229</v>
      </c>
      <c r="H1807" s="180"/>
      <c r="I1807" s="177" t="s">
        <v>8036</v>
      </c>
      <c r="J1807" s="182" t="s">
        <v>7234</v>
      </c>
      <c r="K1807" s="332" t="s">
        <v>7820</v>
      </c>
      <c r="L1807" s="21" t="str">
        <f>VLOOKUP($K1807,TONG_SL!$A:$D,2,0)</f>
        <v>Giò lụa cây 250g</v>
      </c>
      <c r="N1807" s="21" t="str">
        <f t="shared" si="177"/>
        <v>K-C6</v>
      </c>
      <c r="Q1807" s="21" t="str">
        <f>VLOOKUP(K1807,TONG_SL!$A:$D,3,0)</f>
        <v>Túi</v>
      </c>
      <c r="R1807" s="106">
        <v>6</v>
      </c>
      <c r="S1807" s="171"/>
      <c r="T1807" s="171">
        <f>VLOOKUP(VLOOKUP(G1807,Ma_KH!$A:$R,18,0)&amp;K1807,Gia_MB!$A:$F,6,0)</f>
        <v>49500</v>
      </c>
      <c r="U1807" s="172">
        <f t="shared" si="178"/>
        <v>297000</v>
      </c>
      <c r="V1807" s="171"/>
      <c r="W1807" s="173">
        <f t="shared" si="179"/>
        <v>0</v>
      </c>
      <c r="X1807" s="174" t="str">
        <f t="shared" si="180"/>
        <v>8</v>
      </c>
      <c r="Y1807" s="171"/>
      <c r="Z1807" s="172">
        <f t="shared" si="181"/>
        <v>23760</v>
      </c>
      <c r="AA1807" s="175">
        <f>VLOOKUP(G1807,Ma_KH!$A:$R,14,0)</f>
        <v>60</v>
      </c>
    </row>
    <row r="1808" spans="1:27" hidden="1" x14ac:dyDescent="0.25">
      <c r="A1808" s="176">
        <v>45993</v>
      </c>
      <c r="B1808" s="177">
        <v>4180767897</v>
      </c>
      <c r="C1808" s="178" t="s">
        <v>7767</v>
      </c>
      <c r="D1808" s="179">
        <v>45995</v>
      </c>
      <c r="E1808" s="180"/>
      <c r="F1808" s="178"/>
      <c r="G1808" s="32" t="s">
        <v>7229</v>
      </c>
      <c r="H1808" s="180"/>
      <c r="I1808" s="177" t="s">
        <v>8036</v>
      </c>
      <c r="J1808" s="182" t="s">
        <v>7234</v>
      </c>
      <c r="K1808" s="332" t="s">
        <v>7153</v>
      </c>
      <c r="L1808" s="21" t="str">
        <f>VLOOKUP($K1808,TONG_SL!$A:$D,2,0)</f>
        <v>Tai heo muối 200g</v>
      </c>
      <c r="N1808" s="21" t="str">
        <f t="shared" si="177"/>
        <v>K-C6</v>
      </c>
      <c r="Q1808" s="21" t="str">
        <f>VLOOKUP(K1808,TONG_SL!$A:$D,3,0)</f>
        <v>Túi</v>
      </c>
      <c r="R1808" s="106">
        <v>9</v>
      </c>
      <c r="S1808" s="171"/>
      <c r="T1808" s="171">
        <f>VLOOKUP(VLOOKUP(G1808,Ma_KH!$A:$R,18,0)&amp;K1808,Gia_MB!$A:$F,6,0)</f>
        <v>55595</v>
      </c>
      <c r="U1808" s="172">
        <f t="shared" si="178"/>
        <v>500355</v>
      </c>
      <c r="V1808" s="171"/>
      <c r="W1808" s="173">
        <f t="shared" si="179"/>
        <v>0</v>
      </c>
      <c r="X1808" s="174" t="str">
        <f t="shared" si="180"/>
        <v>8</v>
      </c>
      <c r="Y1808" s="171"/>
      <c r="Z1808" s="172">
        <f t="shared" si="181"/>
        <v>40028.400000000001</v>
      </c>
      <c r="AA1808" s="175">
        <f>VLOOKUP(G1808,Ma_KH!$A:$R,14,0)</f>
        <v>60</v>
      </c>
    </row>
    <row r="1809" spans="1:27" hidden="1" x14ac:dyDescent="0.25">
      <c r="A1809" s="176">
        <v>45993</v>
      </c>
      <c r="B1809" s="177">
        <v>4180767897</v>
      </c>
      <c r="C1809" s="178" t="s">
        <v>7767</v>
      </c>
      <c r="D1809" s="179">
        <v>45995</v>
      </c>
      <c r="E1809" s="180"/>
      <c r="F1809" s="178"/>
      <c r="G1809" s="32" t="s">
        <v>7229</v>
      </c>
      <c r="H1809" s="180"/>
      <c r="I1809" s="177" t="s">
        <v>8036</v>
      </c>
      <c r="J1809" s="182" t="s">
        <v>7234</v>
      </c>
      <c r="K1809" s="332" t="s">
        <v>7154</v>
      </c>
      <c r="L1809" s="21" t="str">
        <f>VLOOKUP($K1809,TONG_SL!$A:$D,2,0)</f>
        <v>Chả cốm 300g</v>
      </c>
      <c r="N1809" s="21" t="str">
        <f t="shared" si="177"/>
        <v>K-C6</v>
      </c>
      <c r="Q1809" s="21" t="str">
        <f>VLOOKUP(K1809,TONG_SL!$A:$D,3,0)</f>
        <v>Túi</v>
      </c>
      <c r="R1809" s="106">
        <v>12</v>
      </c>
      <c r="S1809" s="171"/>
      <c r="T1809" s="171">
        <f>VLOOKUP(VLOOKUP(G1809,Ma_KH!$A:$R,18,0)&amp;K1809,Gia_MB!$A:$F,6,0)</f>
        <v>74250</v>
      </c>
      <c r="U1809" s="172">
        <f t="shared" si="178"/>
        <v>891000</v>
      </c>
      <c r="V1809" s="171"/>
      <c r="W1809" s="173">
        <f t="shared" si="179"/>
        <v>0</v>
      </c>
      <c r="X1809" s="174" t="str">
        <f t="shared" si="180"/>
        <v>8</v>
      </c>
      <c r="Y1809" s="171"/>
      <c r="Z1809" s="172">
        <f t="shared" si="181"/>
        <v>71280</v>
      </c>
      <c r="AA1809" s="175">
        <f>VLOOKUP(G1809,Ma_KH!$A:$R,14,0)</f>
        <v>60</v>
      </c>
    </row>
    <row r="1810" spans="1:27" hidden="1" x14ac:dyDescent="0.25">
      <c r="A1810" s="176">
        <v>45993</v>
      </c>
      <c r="B1810" s="177">
        <v>4180767897</v>
      </c>
      <c r="C1810" s="178" t="s">
        <v>7767</v>
      </c>
      <c r="D1810" s="179">
        <v>45995</v>
      </c>
      <c r="E1810" s="180"/>
      <c r="F1810" s="178"/>
      <c r="G1810" s="32" t="s">
        <v>7229</v>
      </c>
      <c r="H1810" s="180"/>
      <c r="I1810" s="177" t="s">
        <v>8036</v>
      </c>
      <c r="J1810" s="182" t="s">
        <v>7234</v>
      </c>
      <c r="K1810" s="332" t="s">
        <v>7187</v>
      </c>
      <c r="L1810" s="21" t="str">
        <f>VLOOKUP($K1810,TONG_SL!$A:$D,2,0)</f>
        <v>Chân giò heo muối 300g</v>
      </c>
      <c r="N1810" s="21" t="str">
        <f t="shared" si="177"/>
        <v>K-C6</v>
      </c>
      <c r="Q1810" s="21" t="str">
        <f>VLOOKUP(K1810,TONG_SL!$A:$D,3,0)</f>
        <v>Túi</v>
      </c>
      <c r="R1810" s="106">
        <v>6</v>
      </c>
      <c r="S1810" s="171"/>
      <c r="T1810" s="171">
        <f>VLOOKUP(VLOOKUP(G1810,Ma_KH!$A:$R,18,0)&amp;K1810,Gia_MB!$A:$F,6,0)</f>
        <v>73431</v>
      </c>
      <c r="U1810" s="172">
        <f t="shared" si="178"/>
        <v>440586</v>
      </c>
      <c r="V1810" s="171"/>
      <c r="W1810" s="173">
        <f t="shared" si="179"/>
        <v>0</v>
      </c>
      <c r="X1810" s="174" t="str">
        <f t="shared" si="180"/>
        <v>8</v>
      </c>
      <c r="Y1810" s="171"/>
      <c r="Z1810" s="172">
        <f t="shared" si="181"/>
        <v>35246.879999999997</v>
      </c>
      <c r="AA1810" s="175">
        <f>VLOOKUP(G1810,Ma_KH!$A:$R,14,0)</f>
        <v>60</v>
      </c>
    </row>
    <row r="1811" spans="1:27" hidden="1" x14ac:dyDescent="0.25">
      <c r="A1811" s="176">
        <v>45993</v>
      </c>
      <c r="B1811" s="177">
        <v>4180767897</v>
      </c>
      <c r="C1811" s="178" t="s">
        <v>7767</v>
      </c>
      <c r="D1811" s="179">
        <v>45995</v>
      </c>
      <c r="E1811" s="180"/>
      <c r="F1811" s="178"/>
      <c r="G1811" s="32" t="s">
        <v>7229</v>
      </c>
      <c r="H1811" s="180"/>
      <c r="I1811" s="177" t="s">
        <v>8036</v>
      </c>
      <c r="J1811" s="182" t="s">
        <v>7234</v>
      </c>
      <c r="K1811" s="332" t="s">
        <v>30</v>
      </c>
      <c r="L1811" s="21" t="str">
        <f>VLOOKUP($K1811,TONG_SL!$A:$D,2,0)</f>
        <v>Gà muối 500g</v>
      </c>
      <c r="N1811" s="21" t="str">
        <f t="shared" si="177"/>
        <v>K-C6</v>
      </c>
      <c r="Q1811" s="21" t="str">
        <f>VLOOKUP(K1811,TONG_SL!$A:$D,3,0)</f>
        <v>Túi</v>
      </c>
      <c r="R1811" s="106">
        <v>6</v>
      </c>
      <c r="S1811" s="171"/>
      <c r="T1811" s="171">
        <f>VLOOKUP(VLOOKUP(G1811,Ma_KH!$A:$R,18,0)&amp;K1811,Gia_MB!$A:$F,6,0)</f>
        <v>111058</v>
      </c>
      <c r="U1811" s="172">
        <f t="shared" si="178"/>
        <v>666348</v>
      </c>
      <c r="V1811" s="171"/>
      <c r="W1811" s="173">
        <f t="shared" si="179"/>
        <v>0</v>
      </c>
      <c r="X1811" s="174" t="str">
        <f t="shared" si="180"/>
        <v>8</v>
      </c>
      <c r="Y1811" s="171"/>
      <c r="Z1811" s="172">
        <f t="shared" si="181"/>
        <v>53307.840000000004</v>
      </c>
      <c r="AA1811" s="175">
        <f>VLOOKUP(G1811,Ma_KH!$A:$R,14,0)</f>
        <v>60</v>
      </c>
    </row>
    <row r="1812" spans="1:27" hidden="1" x14ac:dyDescent="0.25">
      <c r="A1812" s="176">
        <v>45993</v>
      </c>
      <c r="B1812" s="177">
        <v>4180767897</v>
      </c>
      <c r="C1812" s="178" t="s">
        <v>7767</v>
      </c>
      <c r="D1812" s="179">
        <v>45995</v>
      </c>
      <c r="E1812" s="180"/>
      <c r="F1812" s="178"/>
      <c r="G1812" s="32" t="s">
        <v>7229</v>
      </c>
      <c r="H1812" s="180"/>
      <c r="I1812" s="177" t="s">
        <v>8036</v>
      </c>
      <c r="J1812" s="182" t="s">
        <v>7234</v>
      </c>
      <c r="K1812" s="332" t="s">
        <v>7821</v>
      </c>
      <c r="L1812" s="21" t="str">
        <f>VLOOKUP($K1812,TONG_SL!$A:$D,2,0)</f>
        <v>Giò sụn gà 250g</v>
      </c>
      <c r="N1812" s="21" t="str">
        <f t="shared" si="177"/>
        <v>K-C6</v>
      </c>
      <c r="Q1812" s="21" t="str">
        <f>VLOOKUP(K1812,TONG_SL!$A:$D,3,0)</f>
        <v>Túi</v>
      </c>
      <c r="R1812" s="106">
        <v>6</v>
      </c>
      <c r="S1812" s="171"/>
      <c r="T1812" s="171">
        <f>VLOOKUP(VLOOKUP(G1812,Ma_KH!$A:$R,18,0)&amp;K1812,Gia_MB!$A:$F,6,0)</f>
        <v>50400</v>
      </c>
      <c r="U1812" s="172">
        <f t="shared" si="178"/>
        <v>302400</v>
      </c>
      <c r="V1812" s="171"/>
      <c r="W1812" s="173">
        <f t="shared" si="179"/>
        <v>0</v>
      </c>
      <c r="X1812" s="174" t="str">
        <f t="shared" si="180"/>
        <v>8</v>
      </c>
      <c r="Y1812" s="171"/>
      <c r="Z1812" s="172">
        <f t="shared" si="181"/>
        <v>24192</v>
      </c>
      <c r="AA1812" s="175">
        <f>VLOOKUP(G1812,Ma_KH!$A:$R,14,0)</f>
        <v>60</v>
      </c>
    </row>
    <row r="1813" spans="1:27" hidden="1" x14ac:dyDescent="0.25">
      <c r="A1813" s="176">
        <v>45993</v>
      </c>
      <c r="B1813" s="177">
        <v>4180768096</v>
      </c>
      <c r="C1813" s="178" t="s">
        <v>7767</v>
      </c>
      <c r="D1813" s="179">
        <v>45995</v>
      </c>
      <c r="E1813" s="180"/>
      <c r="F1813" s="178"/>
      <c r="G1813" s="32" t="s">
        <v>7862</v>
      </c>
      <c r="H1813" s="180"/>
      <c r="I1813" s="177" t="s">
        <v>8037</v>
      </c>
      <c r="J1813" s="182" t="s">
        <v>7234</v>
      </c>
      <c r="K1813" s="332" t="s">
        <v>32</v>
      </c>
      <c r="L1813" s="21" t="str">
        <f>VLOOKUP($K1813,TONG_SL!$A:$D,2,0)</f>
        <v>Giò Tai Lưỡi Xào 250g</v>
      </c>
      <c r="N1813" s="21" t="str">
        <f t="shared" si="177"/>
        <v>K-C6</v>
      </c>
      <c r="Q1813" s="21" t="str">
        <f>VLOOKUP(K1813,TONG_SL!$A:$D,3,0)</f>
        <v>Túi</v>
      </c>
      <c r="R1813" s="106">
        <v>10</v>
      </c>
      <c r="S1813" s="171"/>
      <c r="T1813" s="171">
        <f>VLOOKUP(VLOOKUP(G1813,Ma_KH!$A:$R,18,0)&amp;K1813,Gia_MB!$A:$F,6,0)</f>
        <v>50182</v>
      </c>
      <c r="U1813" s="172">
        <f t="shared" si="178"/>
        <v>501820</v>
      </c>
      <c r="V1813" s="171"/>
      <c r="W1813" s="173">
        <f t="shared" si="179"/>
        <v>0</v>
      </c>
      <c r="X1813" s="174" t="str">
        <f t="shared" si="180"/>
        <v>8</v>
      </c>
      <c r="Y1813" s="171"/>
      <c r="Z1813" s="172">
        <f t="shared" si="181"/>
        <v>40145.599999999999</v>
      </c>
      <c r="AA1813" s="175">
        <f>VLOOKUP(G1813,Ma_KH!$A:$R,14,0)</f>
        <v>60</v>
      </c>
    </row>
    <row r="1814" spans="1:27" hidden="1" x14ac:dyDescent="0.25">
      <c r="A1814" s="176">
        <v>45993</v>
      </c>
      <c r="B1814" s="177">
        <v>4180768096</v>
      </c>
      <c r="C1814" s="178" t="s">
        <v>7767</v>
      </c>
      <c r="D1814" s="179">
        <v>45995</v>
      </c>
      <c r="E1814" s="180"/>
      <c r="F1814" s="178"/>
      <c r="G1814" s="32" t="s">
        <v>7862</v>
      </c>
      <c r="H1814" s="180"/>
      <c r="I1814" s="177" t="s">
        <v>8037</v>
      </c>
      <c r="J1814" s="182" t="s">
        <v>7234</v>
      </c>
      <c r="K1814" s="332" t="s">
        <v>7187</v>
      </c>
      <c r="L1814" s="21" t="str">
        <f>VLOOKUP($K1814,TONG_SL!$A:$D,2,0)</f>
        <v>Chân giò heo muối 300g</v>
      </c>
      <c r="N1814" s="21" t="str">
        <f t="shared" si="177"/>
        <v>K-C6</v>
      </c>
      <c r="Q1814" s="21" t="str">
        <f>VLOOKUP(K1814,TONG_SL!$A:$D,3,0)</f>
        <v>Túi</v>
      </c>
      <c r="R1814" s="106">
        <v>10</v>
      </c>
      <c r="S1814" s="171"/>
      <c r="T1814" s="171">
        <f>VLOOKUP(VLOOKUP(G1814,Ma_KH!$A:$R,18,0)&amp;K1814,Gia_MB!$A:$F,6,0)</f>
        <v>73431</v>
      </c>
      <c r="U1814" s="172">
        <f t="shared" si="178"/>
        <v>734310</v>
      </c>
      <c r="V1814" s="171"/>
      <c r="W1814" s="173">
        <f t="shared" si="179"/>
        <v>0</v>
      </c>
      <c r="X1814" s="174" t="str">
        <f t="shared" si="180"/>
        <v>8</v>
      </c>
      <c r="Y1814" s="171"/>
      <c r="Z1814" s="172">
        <f t="shared" si="181"/>
        <v>58744.800000000003</v>
      </c>
      <c r="AA1814" s="175">
        <f>VLOOKUP(G1814,Ma_KH!$A:$R,14,0)</f>
        <v>60</v>
      </c>
    </row>
    <row r="1815" spans="1:27" hidden="1" x14ac:dyDescent="0.25">
      <c r="A1815" s="176">
        <v>45993</v>
      </c>
      <c r="B1815" s="177">
        <v>4180768096</v>
      </c>
      <c r="C1815" s="178" t="s">
        <v>7767</v>
      </c>
      <c r="D1815" s="179">
        <v>45995</v>
      </c>
      <c r="E1815" s="180"/>
      <c r="F1815" s="178"/>
      <c r="G1815" s="32" t="s">
        <v>7862</v>
      </c>
      <c r="H1815" s="180"/>
      <c r="I1815" s="177" t="s">
        <v>8037</v>
      </c>
      <c r="J1815" s="182" t="s">
        <v>7234</v>
      </c>
      <c r="K1815" s="332" t="s">
        <v>7820</v>
      </c>
      <c r="L1815" s="21" t="str">
        <f>VLOOKUP($K1815,TONG_SL!$A:$D,2,0)</f>
        <v>Giò lụa cây 250g</v>
      </c>
      <c r="N1815" s="21" t="str">
        <f t="shared" si="177"/>
        <v>K-C6</v>
      </c>
      <c r="Q1815" s="21" t="str">
        <f>VLOOKUP(K1815,TONG_SL!$A:$D,3,0)</f>
        <v>Túi</v>
      </c>
      <c r="R1815" s="106">
        <v>6</v>
      </c>
      <c r="S1815" s="171"/>
      <c r="T1815" s="171">
        <f>VLOOKUP(VLOOKUP(G1815,Ma_KH!$A:$R,18,0)&amp;K1815,Gia_MB!$A:$F,6,0)</f>
        <v>49500</v>
      </c>
      <c r="U1815" s="172">
        <f t="shared" si="178"/>
        <v>297000</v>
      </c>
      <c r="V1815" s="171"/>
      <c r="W1815" s="173">
        <f t="shared" si="179"/>
        <v>0</v>
      </c>
      <c r="X1815" s="174" t="str">
        <f t="shared" si="180"/>
        <v>8</v>
      </c>
      <c r="Y1815" s="171"/>
      <c r="Z1815" s="172">
        <f t="shared" si="181"/>
        <v>23760</v>
      </c>
      <c r="AA1815" s="175">
        <f>VLOOKUP(G1815,Ma_KH!$A:$R,14,0)</f>
        <v>60</v>
      </c>
    </row>
    <row r="1816" spans="1:27" hidden="1" x14ac:dyDescent="0.25">
      <c r="A1816" s="176">
        <v>45993</v>
      </c>
      <c r="B1816" s="177">
        <v>4180768096</v>
      </c>
      <c r="C1816" s="178" t="s">
        <v>7767</v>
      </c>
      <c r="D1816" s="179">
        <v>45995</v>
      </c>
      <c r="E1816" s="180"/>
      <c r="F1816" s="178"/>
      <c r="G1816" s="32" t="s">
        <v>7862</v>
      </c>
      <c r="H1816" s="180"/>
      <c r="I1816" s="177" t="s">
        <v>8037</v>
      </c>
      <c r="J1816" s="182" t="s">
        <v>7234</v>
      </c>
      <c r="K1816" s="332" t="s">
        <v>7154</v>
      </c>
      <c r="L1816" s="21" t="str">
        <f>VLOOKUP($K1816,TONG_SL!$A:$D,2,0)</f>
        <v>Chả cốm 300g</v>
      </c>
      <c r="N1816" s="21" t="str">
        <f t="shared" si="177"/>
        <v>K-C6</v>
      </c>
      <c r="Q1816" s="21" t="str">
        <f>VLOOKUP(K1816,TONG_SL!$A:$D,3,0)</f>
        <v>Túi</v>
      </c>
      <c r="R1816" s="106">
        <v>10</v>
      </c>
      <c r="S1816" s="171"/>
      <c r="T1816" s="171">
        <f>VLOOKUP(VLOOKUP(G1816,Ma_KH!$A:$R,18,0)&amp;K1816,Gia_MB!$A:$F,6,0)</f>
        <v>74250</v>
      </c>
      <c r="U1816" s="172">
        <f t="shared" si="178"/>
        <v>742500</v>
      </c>
      <c r="V1816" s="171"/>
      <c r="W1816" s="173">
        <f t="shared" si="179"/>
        <v>0</v>
      </c>
      <c r="X1816" s="174" t="str">
        <f t="shared" si="180"/>
        <v>8</v>
      </c>
      <c r="Y1816" s="171"/>
      <c r="Z1816" s="172">
        <f t="shared" si="181"/>
        <v>59400</v>
      </c>
      <c r="AA1816" s="175">
        <f>VLOOKUP(G1816,Ma_KH!$A:$R,14,0)</f>
        <v>60</v>
      </c>
    </row>
    <row r="1817" spans="1:27" hidden="1" x14ac:dyDescent="0.25">
      <c r="A1817" s="176">
        <v>45993</v>
      </c>
      <c r="B1817" s="177">
        <v>4180768096</v>
      </c>
      <c r="C1817" s="178" t="s">
        <v>7767</v>
      </c>
      <c r="D1817" s="179">
        <v>45995</v>
      </c>
      <c r="E1817" s="180"/>
      <c r="F1817" s="178"/>
      <c r="G1817" s="32" t="s">
        <v>7862</v>
      </c>
      <c r="H1817" s="180"/>
      <c r="I1817" s="177" t="s">
        <v>8037</v>
      </c>
      <c r="J1817" s="182" t="s">
        <v>7234</v>
      </c>
      <c r="K1817" s="332" t="s">
        <v>7821</v>
      </c>
      <c r="L1817" s="21" t="str">
        <f>VLOOKUP($K1817,TONG_SL!$A:$D,2,0)</f>
        <v>Giò sụn gà 250g</v>
      </c>
      <c r="N1817" s="21" t="str">
        <f t="shared" si="177"/>
        <v>K-C6</v>
      </c>
      <c r="Q1817" s="21" t="str">
        <f>VLOOKUP(K1817,TONG_SL!$A:$D,3,0)</f>
        <v>Túi</v>
      </c>
      <c r="R1817" s="106">
        <v>6</v>
      </c>
      <c r="S1817" s="171"/>
      <c r="T1817" s="171">
        <f>VLOOKUP(VLOOKUP(G1817,Ma_KH!$A:$R,18,0)&amp;K1817,Gia_MB!$A:$F,6,0)</f>
        <v>50400</v>
      </c>
      <c r="U1817" s="172">
        <f t="shared" si="178"/>
        <v>302400</v>
      </c>
      <c r="V1817" s="171"/>
      <c r="W1817" s="173">
        <f t="shared" si="179"/>
        <v>0</v>
      </c>
      <c r="X1817" s="174" t="str">
        <f t="shared" si="180"/>
        <v>8</v>
      </c>
      <c r="Y1817" s="171"/>
      <c r="Z1817" s="172">
        <f t="shared" si="181"/>
        <v>24192</v>
      </c>
      <c r="AA1817" s="175">
        <f>VLOOKUP(G1817,Ma_KH!$A:$R,14,0)</f>
        <v>60</v>
      </c>
    </row>
    <row r="1818" spans="1:27" hidden="1" x14ac:dyDescent="0.25">
      <c r="A1818" s="176">
        <v>45993</v>
      </c>
      <c r="B1818" s="177">
        <v>4180768096</v>
      </c>
      <c r="C1818" s="178" t="s">
        <v>7767</v>
      </c>
      <c r="D1818" s="179">
        <v>45995</v>
      </c>
      <c r="E1818" s="180"/>
      <c r="F1818" s="178"/>
      <c r="G1818" s="32" t="s">
        <v>7862</v>
      </c>
      <c r="H1818" s="180"/>
      <c r="I1818" s="177" t="s">
        <v>8037</v>
      </c>
      <c r="J1818" s="182" t="s">
        <v>7234</v>
      </c>
      <c r="K1818" s="332" t="s">
        <v>30</v>
      </c>
      <c r="L1818" s="21" t="str">
        <f>VLOOKUP($K1818,TONG_SL!$A:$D,2,0)</f>
        <v>Gà muối 500g</v>
      </c>
      <c r="N1818" s="21" t="str">
        <f t="shared" si="177"/>
        <v>K-C6</v>
      </c>
      <c r="Q1818" s="21" t="str">
        <f>VLOOKUP(K1818,TONG_SL!$A:$D,3,0)</f>
        <v>Túi</v>
      </c>
      <c r="R1818" s="106">
        <v>10</v>
      </c>
      <c r="S1818" s="171"/>
      <c r="T1818" s="171">
        <f>VLOOKUP(VLOOKUP(G1818,Ma_KH!$A:$R,18,0)&amp;K1818,Gia_MB!$A:$F,6,0)</f>
        <v>111058</v>
      </c>
      <c r="U1818" s="172">
        <f t="shared" si="178"/>
        <v>1110580</v>
      </c>
      <c r="V1818" s="171"/>
      <c r="W1818" s="173">
        <f t="shared" si="179"/>
        <v>0</v>
      </c>
      <c r="X1818" s="174" t="str">
        <f t="shared" si="180"/>
        <v>8</v>
      </c>
      <c r="Y1818" s="171"/>
      <c r="Z1818" s="172">
        <f t="shared" si="181"/>
        <v>88846.400000000009</v>
      </c>
      <c r="AA1818" s="175">
        <f>VLOOKUP(G1818,Ma_KH!$A:$R,14,0)</f>
        <v>60</v>
      </c>
    </row>
    <row r="1819" spans="1:27" hidden="1" x14ac:dyDescent="0.25">
      <c r="A1819" s="176">
        <v>45993</v>
      </c>
      <c r="B1819" s="177">
        <v>4180768096</v>
      </c>
      <c r="C1819" s="178" t="s">
        <v>7767</v>
      </c>
      <c r="D1819" s="179">
        <v>45995</v>
      </c>
      <c r="E1819" s="180"/>
      <c r="F1819" s="178"/>
      <c r="G1819" s="32" t="s">
        <v>7862</v>
      </c>
      <c r="H1819" s="180"/>
      <c r="I1819" s="177" t="s">
        <v>8037</v>
      </c>
      <c r="J1819" s="182" t="s">
        <v>7234</v>
      </c>
      <c r="K1819" s="332" t="s">
        <v>7153</v>
      </c>
      <c r="L1819" s="21" t="str">
        <f>VLOOKUP($K1819,TONG_SL!$A:$D,2,0)</f>
        <v>Tai heo muối 200g</v>
      </c>
      <c r="N1819" s="21" t="str">
        <f t="shared" si="177"/>
        <v>K-C6</v>
      </c>
      <c r="Q1819" s="21" t="str">
        <f>VLOOKUP(K1819,TONG_SL!$A:$D,3,0)</f>
        <v>Túi</v>
      </c>
      <c r="R1819" s="106">
        <v>10</v>
      </c>
      <c r="S1819" s="171"/>
      <c r="T1819" s="171">
        <f>VLOOKUP(VLOOKUP(G1819,Ma_KH!$A:$R,18,0)&amp;K1819,Gia_MB!$A:$F,6,0)</f>
        <v>55595</v>
      </c>
      <c r="U1819" s="172">
        <f t="shared" si="178"/>
        <v>555950</v>
      </c>
      <c r="V1819" s="171"/>
      <c r="W1819" s="173">
        <f t="shared" si="179"/>
        <v>0</v>
      </c>
      <c r="X1819" s="174" t="str">
        <f t="shared" si="180"/>
        <v>8</v>
      </c>
      <c r="Y1819" s="171"/>
      <c r="Z1819" s="172">
        <f t="shared" si="181"/>
        <v>44476</v>
      </c>
      <c r="AA1819" s="175">
        <f>VLOOKUP(G1819,Ma_KH!$A:$R,14,0)</f>
        <v>60</v>
      </c>
    </row>
    <row r="1820" spans="1:27" hidden="1" x14ac:dyDescent="0.25">
      <c r="A1820" s="176">
        <v>45993</v>
      </c>
      <c r="B1820" s="177">
        <v>4180768096</v>
      </c>
      <c r="C1820" s="178" t="s">
        <v>7767</v>
      </c>
      <c r="D1820" s="179">
        <v>45995</v>
      </c>
      <c r="E1820" s="180"/>
      <c r="F1820" s="178"/>
      <c r="G1820" s="32" t="s">
        <v>7862</v>
      </c>
      <c r="H1820" s="180"/>
      <c r="I1820" s="177" t="s">
        <v>8037</v>
      </c>
      <c r="J1820" s="182" t="s">
        <v>7234</v>
      </c>
      <c r="K1820" s="332" t="s">
        <v>48</v>
      </c>
      <c r="L1820" s="21" t="str">
        <f>VLOOKUP($K1820,TONG_SL!$A:$D,2,0)</f>
        <v>Mọc Nấm Hương 250g</v>
      </c>
      <c r="N1820" s="21" t="str">
        <f t="shared" si="177"/>
        <v>K-C6</v>
      </c>
      <c r="Q1820" s="21" t="str">
        <f>VLOOKUP(K1820,TONG_SL!$A:$D,3,0)</f>
        <v>Túi</v>
      </c>
      <c r="R1820" s="106">
        <v>10</v>
      </c>
      <c r="S1820" s="171"/>
      <c r="T1820" s="171">
        <f>VLOOKUP(VLOOKUP(G1820,Ma_KH!$A:$R,18,0)&amp;K1820,Gia_MB!$A:$F,6,0)</f>
        <v>46000</v>
      </c>
      <c r="U1820" s="172">
        <f t="shared" si="178"/>
        <v>460000</v>
      </c>
      <c r="V1820" s="171"/>
      <c r="W1820" s="173">
        <f t="shared" si="179"/>
        <v>0</v>
      </c>
      <c r="X1820" s="174" t="str">
        <f t="shared" si="180"/>
        <v>8</v>
      </c>
      <c r="Y1820" s="171"/>
      <c r="Z1820" s="172">
        <f t="shared" si="181"/>
        <v>36800</v>
      </c>
      <c r="AA1820" s="175">
        <f>VLOOKUP(G1820,Ma_KH!$A:$R,14,0)</f>
        <v>60</v>
      </c>
    </row>
    <row r="1821" spans="1:27" hidden="1" x14ac:dyDescent="0.25">
      <c r="A1821" s="176">
        <v>45993</v>
      </c>
      <c r="B1821" s="177">
        <v>4180768094</v>
      </c>
      <c r="C1821" s="178" t="s">
        <v>7767</v>
      </c>
      <c r="D1821" s="179">
        <v>45995</v>
      </c>
      <c r="E1821" s="180"/>
      <c r="F1821" s="178"/>
      <c r="G1821" s="32" t="s">
        <v>7862</v>
      </c>
      <c r="H1821" s="180"/>
      <c r="I1821" s="177" t="s">
        <v>8038</v>
      </c>
      <c r="J1821" s="182" t="s">
        <v>7234</v>
      </c>
      <c r="K1821" s="332" t="s">
        <v>32</v>
      </c>
      <c r="L1821" s="21" t="str">
        <f>VLOOKUP($K1821,TONG_SL!$A:$D,2,0)</f>
        <v>Giò Tai Lưỡi Xào 250g</v>
      </c>
      <c r="N1821" s="21" t="str">
        <f t="shared" si="177"/>
        <v>K-C6</v>
      </c>
      <c r="Q1821" s="21" t="str">
        <f>VLOOKUP(K1821,TONG_SL!$A:$D,3,0)</f>
        <v>Túi</v>
      </c>
      <c r="R1821" s="106">
        <v>20</v>
      </c>
      <c r="S1821" s="171"/>
      <c r="T1821" s="171">
        <f>VLOOKUP(VLOOKUP(G1821,Ma_KH!$A:$R,18,0)&amp;K1821,Gia_MB!$A:$F,6,0)</f>
        <v>50182</v>
      </c>
      <c r="U1821" s="172">
        <f t="shared" si="178"/>
        <v>1003640</v>
      </c>
      <c r="V1821" s="171"/>
      <c r="W1821" s="173">
        <f t="shared" si="179"/>
        <v>0</v>
      </c>
      <c r="X1821" s="174" t="str">
        <f t="shared" si="180"/>
        <v>8</v>
      </c>
      <c r="Y1821" s="171"/>
      <c r="Z1821" s="172">
        <f t="shared" si="181"/>
        <v>80291.199999999997</v>
      </c>
      <c r="AA1821" s="175">
        <f>VLOOKUP(G1821,Ma_KH!$A:$R,14,0)</f>
        <v>60</v>
      </c>
    </row>
    <row r="1822" spans="1:27" hidden="1" x14ac:dyDescent="0.25">
      <c r="A1822" s="176">
        <v>45993</v>
      </c>
      <c r="B1822" s="177">
        <v>4180768094</v>
      </c>
      <c r="C1822" s="178" t="s">
        <v>7767</v>
      </c>
      <c r="D1822" s="179">
        <v>45995</v>
      </c>
      <c r="E1822" s="180"/>
      <c r="F1822" s="178"/>
      <c r="G1822" s="32" t="s">
        <v>7862</v>
      </c>
      <c r="H1822" s="180"/>
      <c r="I1822" s="177" t="s">
        <v>8038</v>
      </c>
      <c r="J1822" s="182" t="s">
        <v>7234</v>
      </c>
      <c r="K1822" s="332" t="s">
        <v>48</v>
      </c>
      <c r="L1822" s="21" t="str">
        <f>VLOOKUP($K1822,TONG_SL!$A:$D,2,0)</f>
        <v>Mọc Nấm Hương 250g</v>
      </c>
      <c r="N1822" s="21" t="str">
        <f t="shared" si="177"/>
        <v>K-C6</v>
      </c>
      <c r="Q1822" s="21" t="str">
        <f>VLOOKUP(K1822,TONG_SL!$A:$D,3,0)</f>
        <v>Túi</v>
      </c>
      <c r="R1822" s="106">
        <v>15</v>
      </c>
      <c r="S1822" s="171"/>
      <c r="T1822" s="171">
        <f>VLOOKUP(VLOOKUP(G1822,Ma_KH!$A:$R,18,0)&amp;K1822,Gia_MB!$A:$F,6,0)</f>
        <v>46000</v>
      </c>
      <c r="U1822" s="172">
        <f t="shared" si="178"/>
        <v>690000</v>
      </c>
      <c r="V1822" s="171"/>
      <c r="W1822" s="173">
        <f t="shared" si="179"/>
        <v>0</v>
      </c>
      <c r="X1822" s="174" t="str">
        <f t="shared" si="180"/>
        <v>8</v>
      </c>
      <c r="Y1822" s="171"/>
      <c r="Z1822" s="172">
        <f t="shared" si="181"/>
        <v>55200</v>
      </c>
      <c r="AA1822" s="175">
        <f>VLOOKUP(G1822,Ma_KH!$A:$R,14,0)</f>
        <v>60</v>
      </c>
    </row>
    <row r="1823" spans="1:27" hidden="1" x14ac:dyDescent="0.25">
      <c r="A1823" s="176">
        <v>45993</v>
      </c>
      <c r="B1823" s="177">
        <v>4180768094</v>
      </c>
      <c r="C1823" s="178" t="s">
        <v>7767</v>
      </c>
      <c r="D1823" s="179">
        <v>45995</v>
      </c>
      <c r="E1823" s="180"/>
      <c r="F1823" s="178"/>
      <c r="G1823" s="32" t="s">
        <v>7862</v>
      </c>
      <c r="H1823" s="180"/>
      <c r="I1823" s="177" t="s">
        <v>8038</v>
      </c>
      <c r="J1823" s="182" t="s">
        <v>7234</v>
      </c>
      <c r="K1823" s="332" t="s">
        <v>7821</v>
      </c>
      <c r="L1823" s="21" t="str">
        <f>VLOOKUP($K1823,TONG_SL!$A:$D,2,0)</f>
        <v>Giò sụn gà 250g</v>
      </c>
      <c r="N1823" s="21" t="str">
        <f t="shared" si="177"/>
        <v>K-C6</v>
      </c>
      <c r="Q1823" s="21" t="str">
        <f>VLOOKUP(K1823,TONG_SL!$A:$D,3,0)</f>
        <v>Túi</v>
      </c>
      <c r="R1823" s="106">
        <v>6</v>
      </c>
      <c r="S1823" s="171"/>
      <c r="T1823" s="171">
        <f>VLOOKUP(VLOOKUP(G1823,Ma_KH!$A:$R,18,0)&amp;K1823,Gia_MB!$A:$F,6,0)</f>
        <v>50400</v>
      </c>
      <c r="U1823" s="172">
        <f t="shared" si="178"/>
        <v>302400</v>
      </c>
      <c r="V1823" s="171"/>
      <c r="W1823" s="173">
        <f t="shared" si="179"/>
        <v>0</v>
      </c>
      <c r="X1823" s="174" t="str">
        <f t="shared" si="180"/>
        <v>8</v>
      </c>
      <c r="Y1823" s="171"/>
      <c r="Z1823" s="172">
        <f t="shared" si="181"/>
        <v>24192</v>
      </c>
      <c r="AA1823" s="175">
        <f>VLOOKUP(G1823,Ma_KH!$A:$R,14,0)</f>
        <v>60</v>
      </c>
    </row>
    <row r="1824" spans="1:27" hidden="1" x14ac:dyDescent="0.25">
      <c r="A1824" s="176">
        <v>45993</v>
      </c>
      <c r="B1824" s="177">
        <v>4180768094</v>
      </c>
      <c r="C1824" s="178" t="s">
        <v>7767</v>
      </c>
      <c r="D1824" s="179">
        <v>45995</v>
      </c>
      <c r="E1824" s="180"/>
      <c r="F1824" s="178"/>
      <c r="G1824" s="32" t="s">
        <v>7862</v>
      </c>
      <c r="H1824" s="180"/>
      <c r="I1824" s="177" t="s">
        <v>8038</v>
      </c>
      <c r="J1824" s="182" t="s">
        <v>7234</v>
      </c>
      <c r="K1824" s="332" t="s">
        <v>7820</v>
      </c>
      <c r="L1824" s="21" t="str">
        <f>VLOOKUP($K1824,TONG_SL!$A:$D,2,0)</f>
        <v>Giò lụa cây 250g</v>
      </c>
      <c r="N1824" s="21" t="str">
        <f t="shared" si="177"/>
        <v>K-C6</v>
      </c>
      <c r="Q1824" s="21" t="str">
        <f>VLOOKUP(K1824,TONG_SL!$A:$D,3,0)</f>
        <v>Túi</v>
      </c>
      <c r="R1824" s="106">
        <v>6</v>
      </c>
      <c r="S1824" s="171"/>
      <c r="T1824" s="171">
        <f>VLOOKUP(VLOOKUP(G1824,Ma_KH!$A:$R,18,0)&amp;K1824,Gia_MB!$A:$F,6,0)</f>
        <v>49500</v>
      </c>
      <c r="U1824" s="172">
        <f t="shared" si="178"/>
        <v>297000</v>
      </c>
      <c r="V1824" s="171"/>
      <c r="W1824" s="173">
        <f t="shared" si="179"/>
        <v>0</v>
      </c>
      <c r="X1824" s="174" t="str">
        <f t="shared" si="180"/>
        <v>8</v>
      </c>
      <c r="Y1824" s="171"/>
      <c r="Z1824" s="172">
        <f t="shared" si="181"/>
        <v>23760</v>
      </c>
      <c r="AA1824" s="175">
        <f>VLOOKUP(G1824,Ma_KH!$A:$R,14,0)</f>
        <v>60</v>
      </c>
    </row>
    <row r="1825" spans="1:27" hidden="1" x14ac:dyDescent="0.25">
      <c r="A1825" s="176">
        <v>45993</v>
      </c>
      <c r="B1825" s="177">
        <v>4180768094</v>
      </c>
      <c r="C1825" s="178" t="s">
        <v>7767</v>
      </c>
      <c r="D1825" s="179">
        <v>45995</v>
      </c>
      <c r="E1825" s="180"/>
      <c r="F1825" s="178"/>
      <c r="G1825" s="32" t="s">
        <v>7862</v>
      </c>
      <c r="H1825" s="180"/>
      <c r="I1825" s="177" t="s">
        <v>8038</v>
      </c>
      <c r="J1825" s="182" t="s">
        <v>7234</v>
      </c>
      <c r="K1825" s="332" t="s">
        <v>7153</v>
      </c>
      <c r="L1825" s="21" t="str">
        <f>VLOOKUP($K1825,TONG_SL!$A:$D,2,0)</f>
        <v>Tai heo muối 200g</v>
      </c>
      <c r="N1825" s="21" t="str">
        <f t="shared" si="177"/>
        <v>K-C6</v>
      </c>
      <c r="Q1825" s="21" t="str">
        <f>VLOOKUP(K1825,TONG_SL!$A:$D,3,0)</f>
        <v>Túi</v>
      </c>
      <c r="R1825" s="106">
        <v>9</v>
      </c>
      <c r="S1825" s="171"/>
      <c r="T1825" s="171">
        <f>VLOOKUP(VLOOKUP(G1825,Ma_KH!$A:$R,18,0)&amp;K1825,Gia_MB!$A:$F,6,0)</f>
        <v>55595</v>
      </c>
      <c r="U1825" s="172">
        <f t="shared" si="178"/>
        <v>500355</v>
      </c>
      <c r="V1825" s="171"/>
      <c r="W1825" s="173">
        <f t="shared" si="179"/>
        <v>0</v>
      </c>
      <c r="X1825" s="174" t="str">
        <f t="shared" si="180"/>
        <v>8</v>
      </c>
      <c r="Y1825" s="171"/>
      <c r="Z1825" s="172">
        <f t="shared" si="181"/>
        <v>40028.400000000001</v>
      </c>
      <c r="AA1825" s="175">
        <f>VLOOKUP(G1825,Ma_KH!$A:$R,14,0)</f>
        <v>60</v>
      </c>
    </row>
    <row r="1826" spans="1:27" hidden="1" x14ac:dyDescent="0.25">
      <c r="A1826" s="176">
        <v>45993</v>
      </c>
      <c r="B1826" s="177">
        <v>4180768094</v>
      </c>
      <c r="C1826" s="178" t="s">
        <v>7767</v>
      </c>
      <c r="D1826" s="179">
        <v>45995</v>
      </c>
      <c r="E1826" s="180"/>
      <c r="F1826" s="178"/>
      <c r="G1826" s="32" t="s">
        <v>7862</v>
      </c>
      <c r="H1826" s="180"/>
      <c r="I1826" s="177" t="s">
        <v>8038</v>
      </c>
      <c r="J1826" s="182" t="s">
        <v>7234</v>
      </c>
      <c r="K1826" s="332" t="s">
        <v>7187</v>
      </c>
      <c r="L1826" s="21" t="str">
        <f>VLOOKUP($K1826,TONG_SL!$A:$D,2,0)</f>
        <v>Chân giò heo muối 300g</v>
      </c>
      <c r="N1826" s="21" t="str">
        <f t="shared" si="177"/>
        <v>K-C6</v>
      </c>
      <c r="Q1826" s="21" t="str">
        <f>VLOOKUP(K1826,TONG_SL!$A:$D,3,0)</f>
        <v>Túi</v>
      </c>
      <c r="R1826" s="106">
        <v>9</v>
      </c>
      <c r="S1826" s="171"/>
      <c r="T1826" s="171">
        <f>VLOOKUP(VLOOKUP(G1826,Ma_KH!$A:$R,18,0)&amp;K1826,Gia_MB!$A:$F,6,0)</f>
        <v>73431</v>
      </c>
      <c r="U1826" s="172">
        <f t="shared" si="178"/>
        <v>660879</v>
      </c>
      <c r="V1826" s="171"/>
      <c r="W1826" s="173">
        <f t="shared" si="179"/>
        <v>0</v>
      </c>
      <c r="X1826" s="174" t="str">
        <f t="shared" si="180"/>
        <v>8</v>
      </c>
      <c r="Y1826" s="171"/>
      <c r="Z1826" s="172">
        <f t="shared" si="181"/>
        <v>52870.32</v>
      </c>
      <c r="AA1826" s="175">
        <f>VLOOKUP(G1826,Ma_KH!$A:$R,14,0)</f>
        <v>60</v>
      </c>
    </row>
    <row r="1827" spans="1:27" hidden="1" x14ac:dyDescent="0.25">
      <c r="A1827" s="176">
        <v>45993</v>
      </c>
      <c r="B1827" s="177">
        <v>4180767952</v>
      </c>
      <c r="C1827" s="178" t="s">
        <v>7767</v>
      </c>
      <c r="D1827" s="179">
        <v>45995</v>
      </c>
      <c r="E1827" s="180"/>
      <c r="F1827" s="178"/>
      <c r="G1827" s="32" t="s">
        <v>7862</v>
      </c>
      <c r="H1827" s="180"/>
      <c r="I1827" s="177" t="s">
        <v>8039</v>
      </c>
      <c r="J1827" s="182" t="s">
        <v>7234</v>
      </c>
      <c r="K1827" s="332" t="s">
        <v>30</v>
      </c>
      <c r="L1827" s="21" t="str">
        <f>VLOOKUP($K1827,TONG_SL!$A:$D,2,0)</f>
        <v>Gà muối 500g</v>
      </c>
      <c r="N1827" s="21" t="str">
        <f t="shared" si="177"/>
        <v>K-C6</v>
      </c>
      <c r="Q1827" s="21" t="str">
        <f>VLOOKUP(K1827,TONG_SL!$A:$D,3,0)</f>
        <v>Túi</v>
      </c>
      <c r="R1827" s="106">
        <v>6</v>
      </c>
      <c r="S1827" s="171"/>
      <c r="T1827" s="171">
        <f>VLOOKUP(VLOOKUP(G1827,Ma_KH!$A:$R,18,0)&amp;K1827,Gia_MB!$A:$F,6,0)</f>
        <v>111058</v>
      </c>
      <c r="U1827" s="172">
        <f t="shared" si="178"/>
        <v>666348</v>
      </c>
      <c r="V1827" s="171"/>
      <c r="W1827" s="173">
        <f t="shared" si="179"/>
        <v>0</v>
      </c>
      <c r="X1827" s="174" t="str">
        <f t="shared" si="180"/>
        <v>8</v>
      </c>
      <c r="Y1827" s="171"/>
      <c r="Z1827" s="172">
        <f t="shared" si="181"/>
        <v>53307.840000000004</v>
      </c>
      <c r="AA1827" s="175">
        <f>VLOOKUP(G1827,Ma_KH!$A:$R,14,0)</f>
        <v>60</v>
      </c>
    </row>
    <row r="1828" spans="1:27" hidden="1" x14ac:dyDescent="0.25">
      <c r="A1828" s="176">
        <v>45993</v>
      </c>
      <c r="B1828" s="177">
        <v>4180767952</v>
      </c>
      <c r="C1828" s="178" t="s">
        <v>7767</v>
      </c>
      <c r="D1828" s="179">
        <v>45995</v>
      </c>
      <c r="E1828" s="180"/>
      <c r="F1828" s="178"/>
      <c r="G1828" s="32" t="s">
        <v>7862</v>
      </c>
      <c r="H1828" s="180"/>
      <c r="I1828" s="177" t="s">
        <v>8039</v>
      </c>
      <c r="J1828" s="182" t="s">
        <v>7234</v>
      </c>
      <c r="K1828" s="332" t="s">
        <v>7187</v>
      </c>
      <c r="L1828" s="21" t="str">
        <f>VLOOKUP($K1828,TONG_SL!$A:$D,2,0)</f>
        <v>Chân giò heo muối 300g</v>
      </c>
      <c r="N1828" s="21" t="str">
        <f t="shared" si="177"/>
        <v>K-C6</v>
      </c>
      <c r="Q1828" s="21" t="str">
        <f>VLOOKUP(K1828,TONG_SL!$A:$D,3,0)</f>
        <v>Túi</v>
      </c>
      <c r="R1828" s="106">
        <v>6</v>
      </c>
      <c r="S1828" s="171"/>
      <c r="T1828" s="171">
        <f>VLOOKUP(VLOOKUP(G1828,Ma_KH!$A:$R,18,0)&amp;K1828,Gia_MB!$A:$F,6,0)</f>
        <v>73431</v>
      </c>
      <c r="U1828" s="172">
        <f t="shared" si="178"/>
        <v>440586</v>
      </c>
      <c r="V1828" s="171"/>
      <c r="W1828" s="173">
        <f t="shared" si="179"/>
        <v>0</v>
      </c>
      <c r="X1828" s="174" t="str">
        <f t="shared" si="180"/>
        <v>8</v>
      </c>
      <c r="Y1828" s="171"/>
      <c r="Z1828" s="172">
        <f t="shared" si="181"/>
        <v>35246.879999999997</v>
      </c>
      <c r="AA1828" s="175">
        <f>VLOOKUP(G1828,Ma_KH!$A:$R,14,0)</f>
        <v>60</v>
      </c>
    </row>
    <row r="1829" spans="1:27" hidden="1" x14ac:dyDescent="0.25">
      <c r="A1829" s="176">
        <v>45993</v>
      </c>
      <c r="B1829" s="177">
        <v>4180767952</v>
      </c>
      <c r="C1829" s="178" t="s">
        <v>7767</v>
      </c>
      <c r="D1829" s="179">
        <v>45995</v>
      </c>
      <c r="E1829" s="180"/>
      <c r="F1829" s="178"/>
      <c r="G1829" s="32" t="s">
        <v>7862</v>
      </c>
      <c r="H1829" s="180"/>
      <c r="I1829" s="177" t="s">
        <v>8039</v>
      </c>
      <c r="J1829" s="182" t="s">
        <v>7234</v>
      </c>
      <c r="K1829" s="332" t="s">
        <v>32</v>
      </c>
      <c r="L1829" s="21" t="str">
        <f>VLOOKUP($K1829,TONG_SL!$A:$D,2,0)</f>
        <v>Giò Tai Lưỡi Xào 250g</v>
      </c>
      <c r="N1829" s="21" t="str">
        <f t="shared" si="177"/>
        <v>K-C6</v>
      </c>
      <c r="Q1829" s="21" t="str">
        <f>VLOOKUP(K1829,TONG_SL!$A:$D,3,0)</f>
        <v>Túi</v>
      </c>
      <c r="R1829" s="106">
        <v>6</v>
      </c>
      <c r="S1829" s="171"/>
      <c r="T1829" s="171">
        <f>VLOOKUP(VLOOKUP(G1829,Ma_KH!$A:$R,18,0)&amp;K1829,Gia_MB!$A:$F,6,0)</f>
        <v>50182</v>
      </c>
      <c r="U1829" s="172">
        <f t="shared" si="178"/>
        <v>301092</v>
      </c>
      <c r="V1829" s="171"/>
      <c r="W1829" s="173">
        <f t="shared" si="179"/>
        <v>0</v>
      </c>
      <c r="X1829" s="174" t="str">
        <f t="shared" si="180"/>
        <v>8</v>
      </c>
      <c r="Y1829" s="171"/>
      <c r="Z1829" s="172">
        <f t="shared" si="181"/>
        <v>24087.360000000001</v>
      </c>
      <c r="AA1829" s="175">
        <f>VLOOKUP(G1829,Ma_KH!$A:$R,14,0)</f>
        <v>60</v>
      </c>
    </row>
    <row r="1830" spans="1:27" hidden="1" x14ac:dyDescent="0.25">
      <c r="A1830" s="176">
        <v>45993</v>
      </c>
      <c r="B1830" s="177">
        <v>4180767952</v>
      </c>
      <c r="C1830" s="178" t="s">
        <v>7767</v>
      </c>
      <c r="D1830" s="179">
        <v>45995</v>
      </c>
      <c r="E1830" s="180"/>
      <c r="F1830" s="178"/>
      <c r="G1830" s="32" t="s">
        <v>7862</v>
      </c>
      <c r="H1830" s="180"/>
      <c r="I1830" s="177" t="s">
        <v>8039</v>
      </c>
      <c r="J1830" s="182" t="s">
        <v>7234</v>
      </c>
      <c r="K1830" s="332" t="s">
        <v>7153</v>
      </c>
      <c r="L1830" s="21" t="str">
        <f>VLOOKUP($K1830,TONG_SL!$A:$D,2,0)</f>
        <v>Tai heo muối 200g</v>
      </c>
      <c r="N1830" s="21" t="str">
        <f t="shared" si="177"/>
        <v>K-C6</v>
      </c>
      <c r="Q1830" s="21" t="str">
        <f>VLOOKUP(K1830,TONG_SL!$A:$D,3,0)</f>
        <v>Túi</v>
      </c>
      <c r="R1830" s="106">
        <v>6</v>
      </c>
      <c r="S1830" s="171"/>
      <c r="T1830" s="171">
        <f>VLOOKUP(VLOOKUP(G1830,Ma_KH!$A:$R,18,0)&amp;K1830,Gia_MB!$A:$F,6,0)</f>
        <v>55595</v>
      </c>
      <c r="U1830" s="172">
        <f t="shared" si="178"/>
        <v>333570</v>
      </c>
      <c r="V1830" s="171"/>
      <c r="W1830" s="173">
        <f t="shared" si="179"/>
        <v>0</v>
      </c>
      <c r="X1830" s="174" t="str">
        <f t="shared" si="180"/>
        <v>8</v>
      </c>
      <c r="Y1830" s="171"/>
      <c r="Z1830" s="172">
        <f t="shared" si="181"/>
        <v>26685.600000000002</v>
      </c>
      <c r="AA1830" s="175">
        <f>VLOOKUP(G1830,Ma_KH!$A:$R,14,0)</f>
        <v>60</v>
      </c>
    </row>
    <row r="1831" spans="1:27" hidden="1" x14ac:dyDescent="0.25">
      <c r="A1831" s="176">
        <v>45993</v>
      </c>
      <c r="B1831" s="177">
        <v>4180767952</v>
      </c>
      <c r="C1831" s="178" t="s">
        <v>7767</v>
      </c>
      <c r="D1831" s="179">
        <v>45995</v>
      </c>
      <c r="E1831" s="180"/>
      <c r="F1831" s="178"/>
      <c r="G1831" s="32" t="s">
        <v>7862</v>
      </c>
      <c r="H1831" s="180"/>
      <c r="I1831" s="177" t="s">
        <v>8039</v>
      </c>
      <c r="J1831" s="182" t="s">
        <v>7234</v>
      </c>
      <c r="K1831" s="332" t="s">
        <v>48</v>
      </c>
      <c r="L1831" s="21" t="str">
        <f>VLOOKUP($K1831,TONG_SL!$A:$D,2,0)</f>
        <v>Mọc Nấm Hương 250g</v>
      </c>
      <c r="N1831" s="21" t="str">
        <f t="shared" si="177"/>
        <v>K-C6</v>
      </c>
      <c r="Q1831" s="21" t="str">
        <f>VLOOKUP(K1831,TONG_SL!$A:$D,3,0)</f>
        <v>Túi</v>
      </c>
      <c r="R1831" s="106">
        <v>6</v>
      </c>
      <c r="S1831" s="171"/>
      <c r="T1831" s="171">
        <f>VLOOKUP(VLOOKUP(G1831,Ma_KH!$A:$R,18,0)&amp;K1831,Gia_MB!$A:$F,6,0)</f>
        <v>46000</v>
      </c>
      <c r="U1831" s="172">
        <f t="shared" si="178"/>
        <v>276000</v>
      </c>
      <c r="V1831" s="171"/>
      <c r="W1831" s="173">
        <f t="shared" si="179"/>
        <v>0</v>
      </c>
      <c r="X1831" s="174" t="str">
        <f t="shared" si="180"/>
        <v>8</v>
      </c>
      <c r="Y1831" s="171"/>
      <c r="Z1831" s="172">
        <f t="shared" si="181"/>
        <v>22080</v>
      </c>
      <c r="AA1831" s="175">
        <f>VLOOKUP(G1831,Ma_KH!$A:$R,14,0)</f>
        <v>60</v>
      </c>
    </row>
    <row r="1832" spans="1:27" hidden="1" x14ac:dyDescent="0.25">
      <c r="A1832" s="176">
        <v>45993</v>
      </c>
      <c r="B1832" s="177">
        <v>4180767973</v>
      </c>
      <c r="C1832" s="178" t="s">
        <v>7767</v>
      </c>
      <c r="D1832" s="179">
        <v>45995</v>
      </c>
      <c r="E1832" s="180"/>
      <c r="F1832" s="178"/>
      <c r="G1832" s="32" t="s">
        <v>7862</v>
      </c>
      <c r="H1832" s="180"/>
      <c r="I1832" s="177" t="s">
        <v>8040</v>
      </c>
      <c r="J1832" s="182" t="s">
        <v>7234</v>
      </c>
      <c r="K1832" s="332" t="s">
        <v>7154</v>
      </c>
      <c r="L1832" s="21" t="str">
        <f>VLOOKUP($K1832,TONG_SL!$A:$D,2,0)</f>
        <v>Chả cốm 300g</v>
      </c>
      <c r="N1832" s="21" t="str">
        <f t="shared" si="177"/>
        <v>K-C6</v>
      </c>
      <c r="Q1832" s="21" t="str">
        <f>VLOOKUP(K1832,TONG_SL!$A:$D,3,0)</f>
        <v>Túi</v>
      </c>
      <c r="R1832" s="106">
        <v>5</v>
      </c>
      <c r="S1832" s="171"/>
      <c r="T1832" s="171">
        <f>VLOOKUP(VLOOKUP(G1832,Ma_KH!$A:$R,18,0)&amp;K1832,Gia_MB!$A:$F,6,0)</f>
        <v>74250</v>
      </c>
      <c r="U1832" s="172">
        <f t="shared" si="178"/>
        <v>371250</v>
      </c>
      <c r="V1832" s="171"/>
      <c r="W1832" s="173">
        <f t="shared" si="179"/>
        <v>0</v>
      </c>
      <c r="X1832" s="174" t="str">
        <f t="shared" si="180"/>
        <v>8</v>
      </c>
      <c r="Y1832" s="171"/>
      <c r="Z1832" s="172">
        <f t="shared" si="181"/>
        <v>29700</v>
      </c>
      <c r="AA1832" s="175">
        <f>VLOOKUP(G1832,Ma_KH!$A:$R,14,0)</f>
        <v>60</v>
      </c>
    </row>
    <row r="1833" spans="1:27" hidden="1" x14ac:dyDescent="0.25">
      <c r="A1833" s="176">
        <v>45993</v>
      </c>
      <c r="B1833" s="177">
        <v>4180767973</v>
      </c>
      <c r="C1833" s="178" t="s">
        <v>7767</v>
      </c>
      <c r="D1833" s="179">
        <v>45995</v>
      </c>
      <c r="E1833" s="180"/>
      <c r="F1833" s="178"/>
      <c r="G1833" s="32" t="s">
        <v>7862</v>
      </c>
      <c r="H1833" s="180"/>
      <c r="I1833" s="177" t="s">
        <v>8040</v>
      </c>
      <c r="J1833" s="182" t="s">
        <v>7234</v>
      </c>
      <c r="K1833" s="332" t="s">
        <v>30</v>
      </c>
      <c r="L1833" s="21" t="str">
        <f>VLOOKUP($K1833,TONG_SL!$A:$D,2,0)</f>
        <v>Gà muối 500g</v>
      </c>
      <c r="N1833" s="21" t="str">
        <f t="shared" si="177"/>
        <v>K-C6</v>
      </c>
      <c r="Q1833" s="21" t="str">
        <f>VLOOKUP(K1833,TONG_SL!$A:$D,3,0)</f>
        <v>Túi</v>
      </c>
      <c r="R1833" s="106">
        <v>10</v>
      </c>
      <c r="S1833" s="171"/>
      <c r="T1833" s="171">
        <f>VLOOKUP(VLOOKUP(G1833,Ma_KH!$A:$R,18,0)&amp;K1833,Gia_MB!$A:$F,6,0)</f>
        <v>111058</v>
      </c>
      <c r="U1833" s="172">
        <f t="shared" si="178"/>
        <v>1110580</v>
      </c>
      <c r="V1833" s="171"/>
      <c r="W1833" s="173">
        <f t="shared" si="179"/>
        <v>0</v>
      </c>
      <c r="X1833" s="174" t="str">
        <f t="shared" si="180"/>
        <v>8</v>
      </c>
      <c r="Y1833" s="171"/>
      <c r="Z1833" s="172">
        <f t="shared" si="181"/>
        <v>88846.400000000009</v>
      </c>
      <c r="AA1833" s="175">
        <f>VLOOKUP(G1833,Ma_KH!$A:$R,14,0)</f>
        <v>60</v>
      </c>
    </row>
    <row r="1834" spans="1:27" hidden="1" x14ac:dyDescent="0.25">
      <c r="A1834" s="176">
        <v>45993</v>
      </c>
      <c r="B1834" s="177">
        <v>4180767973</v>
      </c>
      <c r="C1834" s="178" t="s">
        <v>7767</v>
      </c>
      <c r="D1834" s="179">
        <v>45995</v>
      </c>
      <c r="E1834" s="180"/>
      <c r="F1834" s="178"/>
      <c r="G1834" s="32" t="s">
        <v>7862</v>
      </c>
      <c r="H1834" s="180"/>
      <c r="I1834" s="177" t="s">
        <v>8040</v>
      </c>
      <c r="J1834" s="182" t="s">
        <v>7234</v>
      </c>
      <c r="K1834" s="332" t="s">
        <v>32</v>
      </c>
      <c r="L1834" s="21" t="str">
        <f>VLOOKUP($K1834,TONG_SL!$A:$D,2,0)</f>
        <v>Giò Tai Lưỡi Xào 250g</v>
      </c>
      <c r="N1834" s="21" t="str">
        <f t="shared" si="177"/>
        <v>K-C6</v>
      </c>
      <c r="Q1834" s="21" t="str">
        <f>VLOOKUP(K1834,TONG_SL!$A:$D,3,0)</f>
        <v>Túi</v>
      </c>
      <c r="R1834" s="106">
        <v>15</v>
      </c>
      <c r="S1834" s="171"/>
      <c r="T1834" s="171">
        <f>VLOOKUP(VLOOKUP(G1834,Ma_KH!$A:$R,18,0)&amp;K1834,Gia_MB!$A:$F,6,0)</f>
        <v>50182</v>
      </c>
      <c r="U1834" s="172">
        <f t="shared" si="178"/>
        <v>752730</v>
      </c>
      <c r="V1834" s="171"/>
      <c r="W1834" s="173">
        <f t="shared" si="179"/>
        <v>0</v>
      </c>
      <c r="X1834" s="174" t="str">
        <f t="shared" si="180"/>
        <v>8</v>
      </c>
      <c r="Y1834" s="171"/>
      <c r="Z1834" s="172">
        <f t="shared" si="181"/>
        <v>60218.400000000001</v>
      </c>
      <c r="AA1834" s="175">
        <f>VLOOKUP(G1834,Ma_KH!$A:$R,14,0)</f>
        <v>60</v>
      </c>
    </row>
    <row r="1835" spans="1:27" hidden="1" x14ac:dyDescent="0.25">
      <c r="A1835" s="176">
        <v>45993</v>
      </c>
      <c r="B1835" s="177">
        <v>4180767973</v>
      </c>
      <c r="C1835" s="178" t="s">
        <v>7767</v>
      </c>
      <c r="D1835" s="179">
        <v>45995</v>
      </c>
      <c r="E1835" s="180"/>
      <c r="F1835" s="178"/>
      <c r="G1835" s="32" t="s">
        <v>7862</v>
      </c>
      <c r="H1835" s="180"/>
      <c r="I1835" s="177" t="s">
        <v>8040</v>
      </c>
      <c r="J1835" s="182" t="s">
        <v>7234</v>
      </c>
      <c r="K1835" s="332" t="s">
        <v>27</v>
      </c>
      <c r="L1835" s="21" t="str">
        <f>VLOOKUP($K1835,TONG_SL!$A:$D,2,0)</f>
        <v>Chân giò heo muối 300g</v>
      </c>
      <c r="N1835" s="21" t="str">
        <f t="shared" si="177"/>
        <v>K-C6</v>
      </c>
      <c r="Q1835" s="21" t="str">
        <f>VLOOKUP(K1835,TONG_SL!$A:$D,3,0)</f>
        <v>Túi</v>
      </c>
      <c r="R1835" s="106">
        <v>10</v>
      </c>
      <c r="S1835" s="171"/>
      <c r="T1835" s="171">
        <f>VLOOKUP(VLOOKUP(G1835,Ma_KH!$A:$R,18,0)&amp;K1835,Gia_MB!$A:$F,6,0)</f>
        <v>73431</v>
      </c>
      <c r="U1835" s="172">
        <f t="shared" si="178"/>
        <v>734310</v>
      </c>
      <c r="V1835" s="171"/>
      <c r="W1835" s="173">
        <f t="shared" si="179"/>
        <v>0</v>
      </c>
      <c r="X1835" s="174" t="str">
        <f t="shared" si="180"/>
        <v>8</v>
      </c>
      <c r="Y1835" s="171"/>
      <c r="Z1835" s="172">
        <f t="shared" si="181"/>
        <v>58744.800000000003</v>
      </c>
      <c r="AA1835" s="175">
        <f>VLOOKUP(G1835,Ma_KH!$A:$R,14,0)</f>
        <v>60</v>
      </c>
    </row>
    <row r="1836" spans="1:27" hidden="1" x14ac:dyDescent="0.25">
      <c r="A1836" s="176">
        <v>45993</v>
      </c>
      <c r="B1836" s="177">
        <v>4180767973</v>
      </c>
      <c r="C1836" s="178" t="s">
        <v>7767</v>
      </c>
      <c r="D1836" s="179">
        <v>45995</v>
      </c>
      <c r="E1836" s="180"/>
      <c r="F1836" s="178"/>
      <c r="G1836" s="32" t="s">
        <v>7862</v>
      </c>
      <c r="H1836" s="180"/>
      <c r="I1836" s="177" t="s">
        <v>8040</v>
      </c>
      <c r="J1836" s="182" t="s">
        <v>7234</v>
      </c>
      <c r="K1836" s="332" t="s">
        <v>48</v>
      </c>
      <c r="L1836" s="21" t="str">
        <f>VLOOKUP($K1836,TONG_SL!$A:$D,2,0)</f>
        <v>Mọc Nấm Hương 250g</v>
      </c>
      <c r="N1836" s="21" t="str">
        <f t="shared" ref="N1836:N1897" si="182">IF($B1836&lt;&gt;"","K-C6","")</f>
        <v>K-C6</v>
      </c>
      <c r="Q1836" s="21" t="str">
        <f>VLOOKUP(K1836,TONG_SL!$A:$D,3,0)</f>
        <v>Túi</v>
      </c>
      <c r="R1836" s="106">
        <v>14</v>
      </c>
      <c r="S1836" s="171"/>
      <c r="T1836" s="171">
        <f>VLOOKUP(VLOOKUP(G1836,Ma_KH!$A:$R,18,0)&amp;K1836,Gia_MB!$A:$F,6,0)</f>
        <v>46000</v>
      </c>
      <c r="U1836" s="172">
        <f t="shared" si="178"/>
        <v>644000</v>
      </c>
      <c r="V1836" s="171"/>
      <c r="W1836" s="173">
        <f t="shared" si="179"/>
        <v>0</v>
      </c>
      <c r="X1836" s="174" t="str">
        <f t="shared" si="180"/>
        <v>8</v>
      </c>
      <c r="Y1836" s="171"/>
      <c r="Z1836" s="172">
        <f t="shared" si="181"/>
        <v>51520</v>
      </c>
      <c r="AA1836" s="175">
        <f>VLOOKUP(G1836,Ma_KH!$A:$R,14,0)</f>
        <v>60</v>
      </c>
    </row>
    <row r="1837" spans="1:27" hidden="1" x14ac:dyDescent="0.25">
      <c r="A1837" s="176">
        <v>45993</v>
      </c>
      <c r="B1837" s="177">
        <v>4180767973</v>
      </c>
      <c r="C1837" s="178" t="s">
        <v>7767</v>
      </c>
      <c r="D1837" s="179">
        <v>45995</v>
      </c>
      <c r="E1837" s="180"/>
      <c r="F1837" s="178"/>
      <c r="G1837" s="32" t="s">
        <v>7862</v>
      </c>
      <c r="H1837" s="180"/>
      <c r="I1837" s="177" t="s">
        <v>8040</v>
      </c>
      <c r="J1837" s="182" t="s">
        <v>7234</v>
      </c>
      <c r="K1837" s="332" t="s">
        <v>7153</v>
      </c>
      <c r="L1837" s="21" t="str">
        <f>VLOOKUP($K1837,TONG_SL!$A:$D,2,0)</f>
        <v>Tai heo muối 200g</v>
      </c>
      <c r="N1837" s="21" t="str">
        <f t="shared" si="182"/>
        <v>K-C6</v>
      </c>
      <c r="Q1837" s="21" t="str">
        <f>VLOOKUP(K1837,TONG_SL!$A:$D,3,0)</f>
        <v>Túi</v>
      </c>
      <c r="R1837" s="106">
        <v>15</v>
      </c>
      <c r="S1837" s="171"/>
      <c r="T1837" s="171">
        <f>VLOOKUP(VLOOKUP(G1837,Ma_KH!$A:$R,18,0)&amp;K1837,Gia_MB!$A:$F,6,0)</f>
        <v>55595</v>
      </c>
      <c r="U1837" s="172">
        <f t="shared" si="178"/>
        <v>833925</v>
      </c>
      <c r="V1837" s="171"/>
      <c r="W1837" s="173">
        <f t="shared" si="179"/>
        <v>0</v>
      </c>
      <c r="X1837" s="174" t="str">
        <f t="shared" si="180"/>
        <v>8</v>
      </c>
      <c r="Y1837" s="171"/>
      <c r="Z1837" s="172">
        <f t="shared" si="181"/>
        <v>66714</v>
      </c>
      <c r="AA1837" s="175">
        <f>VLOOKUP(G1837,Ma_KH!$A:$R,14,0)</f>
        <v>60</v>
      </c>
    </row>
    <row r="1838" spans="1:27" hidden="1" x14ac:dyDescent="0.25">
      <c r="A1838" s="176">
        <v>45995</v>
      </c>
      <c r="B1838" s="233">
        <v>4181067241</v>
      </c>
      <c r="C1838" s="178" t="s">
        <v>7767</v>
      </c>
      <c r="D1838" s="179">
        <v>45995</v>
      </c>
      <c r="E1838" s="180"/>
      <c r="F1838" s="178"/>
      <c r="G1838" s="32" t="s">
        <v>8042</v>
      </c>
      <c r="H1838" s="180"/>
      <c r="I1838" s="177" t="s">
        <v>8041</v>
      </c>
      <c r="J1838" s="182" t="s">
        <v>7234</v>
      </c>
      <c r="K1838" s="332" t="s">
        <v>27</v>
      </c>
      <c r="L1838" s="21" t="str">
        <f>VLOOKUP($K1838,TONG_SL!$A:$D,2,0)</f>
        <v>Chân giò heo muối 300g</v>
      </c>
      <c r="N1838" s="21" t="str">
        <f t="shared" si="182"/>
        <v>K-C6</v>
      </c>
      <c r="Q1838" s="21" t="str">
        <f>VLOOKUP(K1838,TONG_SL!$A:$D,3,0)</f>
        <v>Túi</v>
      </c>
      <c r="R1838" s="106">
        <v>10</v>
      </c>
      <c r="S1838" s="171"/>
      <c r="T1838" s="171">
        <f>VLOOKUP(VLOOKUP(G1838,Ma_KH!$A:$R,18,0)&amp;K1838,Gia_MB!$A:$F,6,0)</f>
        <v>73431</v>
      </c>
      <c r="U1838" s="172">
        <f t="shared" si="178"/>
        <v>734310</v>
      </c>
      <c r="V1838" s="171"/>
      <c r="W1838" s="173">
        <f t="shared" si="179"/>
        <v>0</v>
      </c>
      <c r="X1838" s="174" t="str">
        <f t="shared" si="180"/>
        <v>8</v>
      </c>
      <c r="Y1838" s="171"/>
      <c r="Z1838" s="172">
        <f t="shared" si="181"/>
        <v>58744.800000000003</v>
      </c>
      <c r="AA1838" s="175">
        <f>VLOOKUP(G1838,Ma_KH!$A:$R,14,0)</f>
        <v>60</v>
      </c>
    </row>
    <row r="1839" spans="1:27" hidden="1" x14ac:dyDescent="0.25">
      <c r="A1839" s="176">
        <v>45995</v>
      </c>
      <c r="B1839" s="233">
        <v>4181067241</v>
      </c>
      <c r="C1839" s="178" t="s">
        <v>7767</v>
      </c>
      <c r="D1839" s="179">
        <v>45995</v>
      </c>
      <c r="E1839" s="180"/>
      <c r="F1839" s="178"/>
      <c r="G1839" s="32" t="s">
        <v>8042</v>
      </c>
      <c r="H1839" s="180"/>
      <c r="I1839" s="177" t="s">
        <v>8041</v>
      </c>
      <c r="J1839" s="182" t="s">
        <v>7234</v>
      </c>
      <c r="K1839" s="332" t="s">
        <v>30</v>
      </c>
      <c r="L1839" s="21" t="str">
        <f>VLOOKUP($K1839,TONG_SL!$A:$D,2,0)</f>
        <v>Gà muối 500g</v>
      </c>
      <c r="N1839" s="21" t="str">
        <f t="shared" si="182"/>
        <v>K-C6</v>
      </c>
      <c r="Q1839" s="21" t="str">
        <f>VLOOKUP(K1839,TONG_SL!$A:$D,3,0)</f>
        <v>Túi</v>
      </c>
      <c r="R1839" s="106">
        <v>10</v>
      </c>
      <c r="S1839" s="171"/>
      <c r="T1839" s="171">
        <f>VLOOKUP(VLOOKUP(G1839,Ma_KH!$A:$R,18,0)&amp;K1839,Gia_MB!$A:$F,6,0)</f>
        <v>111058</v>
      </c>
      <c r="U1839" s="172">
        <f t="shared" si="178"/>
        <v>1110580</v>
      </c>
      <c r="V1839" s="171"/>
      <c r="W1839" s="173">
        <f t="shared" si="179"/>
        <v>0</v>
      </c>
      <c r="X1839" s="174" t="str">
        <f t="shared" si="180"/>
        <v>8</v>
      </c>
      <c r="Y1839" s="171"/>
      <c r="Z1839" s="172">
        <f t="shared" si="181"/>
        <v>88846.400000000009</v>
      </c>
      <c r="AA1839" s="175">
        <f>VLOOKUP(G1839,Ma_KH!$A:$R,14,0)</f>
        <v>60</v>
      </c>
    </row>
    <row r="1840" spans="1:27" hidden="1" x14ac:dyDescent="0.25">
      <c r="A1840" s="176">
        <v>45995</v>
      </c>
      <c r="B1840" s="233">
        <v>4181067241</v>
      </c>
      <c r="C1840" s="178" t="s">
        <v>7767</v>
      </c>
      <c r="D1840" s="179">
        <v>45995</v>
      </c>
      <c r="E1840" s="180"/>
      <c r="F1840" s="178"/>
      <c r="G1840" s="32" t="s">
        <v>8042</v>
      </c>
      <c r="H1840" s="180"/>
      <c r="I1840" s="177" t="s">
        <v>8041</v>
      </c>
      <c r="J1840" s="182" t="s">
        <v>7234</v>
      </c>
      <c r="K1840" s="332" t="s">
        <v>48</v>
      </c>
      <c r="L1840" s="21" t="str">
        <f>VLOOKUP($K1840,TONG_SL!$A:$D,2,0)</f>
        <v>Mọc Nấm Hương 250g</v>
      </c>
      <c r="N1840" s="21" t="str">
        <f t="shared" si="182"/>
        <v>K-C6</v>
      </c>
      <c r="Q1840" s="21" t="str">
        <f>VLOOKUP(K1840,TONG_SL!$A:$D,3,0)</f>
        <v>Túi</v>
      </c>
      <c r="R1840" s="106">
        <v>10</v>
      </c>
      <c r="S1840" s="171"/>
      <c r="T1840" s="171">
        <f>VLOOKUP(VLOOKUP(G1840,Ma_KH!$A:$R,18,0)&amp;K1840,Gia_MB!$A:$F,6,0)</f>
        <v>46000</v>
      </c>
      <c r="U1840" s="172">
        <f t="shared" si="178"/>
        <v>460000</v>
      </c>
      <c r="V1840" s="171"/>
      <c r="W1840" s="173">
        <f t="shared" si="179"/>
        <v>0</v>
      </c>
      <c r="X1840" s="174" t="str">
        <f t="shared" si="180"/>
        <v>8</v>
      </c>
      <c r="Y1840" s="171"/>
      <c r="Z1840" s="172">
        <f t="shared" si="181"/>
        <v>36800</v>
      </c>
      <c r="AA1840" s="175">
        <f>VLOOKUP(G1840,Ma_KH!$A:$R,14,0)</f>
        <v>60</v>
      </c>
    </row>
    <row r="1841" spans="1:27" hidden="1" x14ac:dyDescent="0.25">
      <c r="A1841" s="176">
        <v>45995</v>
      </c>
      <c r="B1841" s="233">
        <v>4181067241</v>
      </c>
      <c r="C1841" s="178" t="s">
        <v>7767</v>
      </c>
      <c r="D1841" s="179">
        <v>45995</v>
      </c>
      <c r="E1841" s="180"/>
      <c r="F1841" s="178"/>
      <c r="G1841" s="32" t="s">
        <v>8042</v>
      </c>
      <c r="H1841" s="180"/>
      <c r="I1841" s="177" t="s">
        <v>8041</v>
      </c>
      <c r="J1841" s="182" t="s">
        <v>7234</v>
      </c>
      <c r="K1841" s="332" t="s">
        <v>7153</v>
      </c>
      <c r="L1841" s="21" t="str">
        <f>VLOOKUP($K1841,TONG_SL!$A:$D,2,0)</f>
        <v>Tai heo muối 200g</v>
      </c>
      <c r="N1841" s="21" t="str">
        <f t="shared" si="182"/>
        <v>K-C6</v>
      </c>
      <c r="Q1841" s="21" t="str">
        <f>VLOOKUP(K1841,TONG_SL!$A:$D,3,0)</f>
        <v>Túi</v>
      </c>
      <c r="R1841" s="106">
        <v>10</v>
      </c>
      <c r="S1841" s="171"/>
      <c r="T1841" s="171">
        <f>VLOOKUP(VLOOKUP(G1841,Ma_KH!$A:$R,18,0)&amp;K1841,Gia_MB!$A:$F,6,0)</f>
        <v>55595</v>
      </c>
      <c r="U1841" s="172">
        <f t="shared" si="178"/>
        <v>555950</v>
      </c>
      <c r="V1841" s="171"/>
      <c r="W1841" s="173">
        <f t="shared" si="179"/>
        <v>0</v>
      </c>
      <c r="X1841" s="174" t="str">
        <f t="shared" si="180"/>
        <v>8</v>
      </c>
      <c r="Y1841" s="171"/>
      <c r="Z1841" s="172">
        <f t="shared" si="181"/>
        <v>44476</v>
      </c>
      <c r="AA1841" s="175">
        <f>VLOOKUP(G1841,Ma_KH!$A:$R,14,0)</f>
        <v>60</v>
      </c>
    </row>
    <row r="1842" spans="1:27" hidden="1" x14ac:dyDescent="0.25">
      <c r="A1842" s="176">
        <v>45995</v>
      </c>
      <c r="B1842" s="233">
        <v>4181067241</v>
      </c>
      <c r="C1842" s="178" t="s">
        <v>7767</v>
      </c>
      <c r="D1842" s="179">
        <v>45995</v>
      </c>
      <c r="E1842" s="180"/>
      <c r="F1842" s="178"/>
      <c r="G1842" s="32" t="s">
        <v>8042</v>
      </c>
      <c r="H1842" s="180"/>
      <c r="I1842" s="177" t="s">
        <v>8041</v>
      </c>
      <c r="J1842" s="182" t="s">
        <v>7234</v>
      </c>
      <c r="K1842" s="332" t="s">
        <v>32</v>
      </c>
      <c r="L1842" s="21" t="str">
        <f>VLOOKUP($K1842,TONG_SL!$A:$D,2,0)</f>
        <v>Giò Tai Lưỡi Xào 250g</v>
      </c>
      <c r="N1842" s="21" t="str">
        <f t="shared" si="182"/>
        <v>K-C6</v>
      </c>
      <c r="Q1842" s="21" t="str">
        <f>VLOOKUP(K1842,TONG_SL!$A:$D,3,0)</f>
        <v>Túi</v>
      </c>
      <c r="R1842" s="106">
        <v>10</v>
      </c>
      <c r="S1842" s="171"/>
      <c r="T1842" s="171">
        <f>VLOOKUP(VLOOKUP(G1842,Ma_KH!$A:$R,18,0)&amp;K1842,Gia_MB!$A:$F,6,0)</f>
        <v>50182</v>
      </c>
      <c r="U1842" s="172">
        <f t="shared" si="178"/>
        <v>501820</v>
      </c>
      <c r="V1842" s="171"/>
      <c r="W1842" s="173">
        <f t="shared" si="179"/>
        <v>0</v>
      </c>
      <c r="X1842" s="174" t="str">
        <f t="shared" si="180"/>
        <v>8</v>
      </c>
      <c r="Y1842" s="171"/>
      <c r="Z1842" s="172">
        <f t="shared" si="181"/>
        <v>40145.599999999999</v>
      </c>
      <c r="AA1842" s="175">
        <f>VLOOKUP(G1842,Ma_KH!$A:$R,14,0)</f>
        <v>60</v>
      </c>
    </row>
    <row r="1843" spans="1:27" hidden="1" x14ac:dyDescent="0.25">
      <c r="A1843" s="176">
        <v>45993</v>
      </c>
      <c r="B1843" s="177">
        <v>4180754850</v>
      </c>
      <c r="C1843" s="178" t="s">
        <v>7767</v>
      </c>
      <c r="D1843" s="179">
        <v>45995</v>
      </c>
      <c r="E1843" s="180"/>
      <c r="F1843" s="178"/>
      <c r="G1843" s="32" t="s">
        <v>7778</v>
      </c>
      <c r="H1843" s="180"/>
      <c r="I1843" s="177" t="s">
        <v>8043</v>
      </c>
      <c r="J1843" s="182" t="s">
        <v>7234</v>
      </c>
      <c r="K1843" s="332" t="s">
        <v>30</v>
      </c>
      <c r="L1843" s="21" t="str">
        <f>VLOOKUP($K1843,TONG_SL!$A:$D,2,0)</f>
        <v>Gà muối 500g</v>
      </c>
      <c r="N1843" s="21" t="str">
        <f t="shared" si="182"/>
        <v>K-C6</v>
      </c>
      <c r="Q1843" s="21" t="str">
        <f>VLOOKUP(K1843,TONG_SL!$A:$D,3,0)</f>
        <v>Túi</v>
      </c>
      <c r="R1843" s="106">
        <v>15</v>
      </c>
      <c r="S1843" s="171"/>
      <c r="T1843" s="171">
        <f>VLOOKUP(VLOOKUP(G1843,Ma_KH!$A:$R,18,0)&amp;K1843,Gia_MB!$A:$F,6,0)</f>
        <v>111058</v>
      </c>
      <c r="U1843" s="172">
        <f t="shared" si="178"/>
        <v>1665870</v>
      </c>
      <c r="V1843" s="171"/>
      <c r="W1843" s="173">
        <f t="shared" si="179"/>
        <v>0</v>
      </c>
      <c r="X1843" s="174" t="str">
        <f t="shared" si="180"/>
        <v>8</v>
      </c>
      <c r="Y1843" s="171"/>
      <c r="Z1843" s="172">
        <f t="shared" si="181"/>
        <v>133269.6</v>
      </c>
      <c r="AA1843" s="175">
        <f>VLOOKUP(G1843,Ma_KH!$A:$R,14,0)</f>
        <v>60</v>
      </c>
    </row>
    <row r="1844" spans="1:27" hidden="1" x14ac:dyDescent="0.25">
      <c r="A1844" s="176">
        <v>45993</v>
      </c>
      <c r="B1844" s="177">
        <v>4180754850</v>
      </c>
      <c r="C1844" s="178" t="s">
        <v>7767</v>
      </c>
      <c r="D1844" s="179">
        <v>45995</v>
      </c>
      <c r="E1844" s="180"/>
      <c r="F1844" s="178"/>
      <c r="G1844" s="32" t="s">
        <v>7778</v>
      </c>
      <c r="H1844" s="180"/>
      <c r="I1844" s="177" t="s">
        <v>8043</v>
      </c>
      <c r="J1844" s="182" t="s">
        <v>7234</v>
      </c>
      <c r="K1844" s="332" t="s">
        <v>27</v>
      </c>
      <c r="L1844" s="21" t="str">
        <f>VLOOKUP($K1844,TONG_SL!$A:$D,2,0)</f>
        <v>Chân giò heo muối 300g</v>
      </c>
      <c r="N1844" s="21" t="str">
        <f t="shared" si="182"/>
        <v>K-C6</v>
      </c>
      <c r="Q1844" s="21" t="str">
        <f>VLOOKUP(K1844,TONG_SL!$A:$D,3,0)</f>
        <v>Túi</v>
      </c>
      <c r="R1844" s="106">
        <v>20</v>
      </c>
      <c r="S1844" s="171"/>
      <c r="T1844" s="171">
        <f>VLOOKUP(VLOOKUP(G1844,Ma_KH!$A:$R,18,0)&amp;K1844,Gia_MB!$A:$F,6,0)</f>
        <v>73431</v>
      </c>
      <c r="U1844" s="172">
        <f t="shared" si="178"/>
        <v>1468620</v>
      </c>
      <c r="V1844" s="171"/>
      <c r="W1844" s="173">
        <f t="shared" si="179"/>
        <v>0</v>
      </c>
      <c r="X1844" s="174" t="str">
        <f t="shared" si="180"/>
        <v>8</v>
      </c>
      <c r="Y1844" s="171"/>
      <c r="Z1844" s="172">
        <f t="shared" si="181"/>
        <v>117489.60000000001</v>
      </c>
      <c r="AA1844" s="175">
        <f>VLOOKUP(G1844,Ma_KH!$A:$R,14,0)</f>
        <v>60</v>
      </c>
    </row>
    <row r="1845" spans="1:27" hidden="1" x14ac:dyDescent="0.25">
      <c r="A1845" s="176">
        <v>45993</v>
      </c>
      <c r="B1845" s="177">
        <v>4180754850</v>
      </c>
      <c r="C1845" s="178" t="s">
        <v>7767</v>
      </c>
      <c r="D1845" s="179">
        <v>45995</v>
      </c>
      <c r="E1845" s="180"/>
      <c r="F1845" s="178"/>
      <c r="G1845" s="32" t="s">
        <v>7778</v>
      </c>
      <c r="H1845" s="180"/>
      <c r="I1845" s="177" t="s">
        <v>8043</v>
      </c>
      <c r="J1845" s="182" t="s">
        <v>7234</v>
      </c>
      <c r="K1845" s="332" t="s">
        <v>7154</v>
      </c>
      <c r="L1845" s="21" t="str">
        <f>VLOOKUP($K1845,TONG_SL!$A:$D,2,0)</f>
        <v>Chả cốm 300g</v>
      </c>
      <c r="N1845" s="21" t="str">
        <f t="shared" si="182"/>
        <v>K-C6</v>
      </c>
      <c r="Q1845" s="21" t="str">
        <f>VLOOKUP(K1845,TONG_SL!$A:$D,3,0)</f>
        <v>Túi</v>
      </c>
      <c r="R1845" s="106">
        <v>10</v>
      </c>
      <c r="S1845" s="171"/>
      <c r="T1845" s="171">
        <f>VLOOKUP(VLOOKUP(G1845,Ma_KH!$A:$R,18,0)&amp;K1845,Gia_MB!$A:$F,6,0)</f>
        <v>74250</v>
      </c>
      <c r="U1845" s="172">
        <f t="shared" si="178"/>
        <v>742500</v>
      </c>
      <c r="V1845" s="171"/>
      <c r="W1845" s="173">
        <f t="shared" si="179"/>
        <v>0</v>
      </c>
      <c r="X1845" s="174" t="str">
        <f t="shared" si="180"/>
        <v>8</v>
      </c>
      <c r="Y1845" s="171"/>
      <c r="Z1845" s="172">
        <f t="shared" si="181"/>
        <v>59400</v>
      </c>
      <c r="AA1845" s="175">
        <f>VLOOKUP(G1845,Ma_KH!$A:$R,14,0)</f>
        <v>60</v>
      </c>
    </row>
    <row r="1846" spans="1:27" hidden="1" x14ac:dyDescent="0.25">
      <c r="A1846" s="176">
        <v>45993</v>
      </c>
      <c r="B1846" s="177">
        <v>4180754850</v>
      </c>
      <c r="C1846" s="178" t="s">
        <v>7767</v>
      </c>
      <c r="D1846" s="179">
        <v>45995</v>
      </c>
      <c r="E1846" s="180"/>
      <c r="F1846" s="178"/>
      <c r="G1846" s="32" t="s">
        <v>7778</v>
      </c>
      <c r="H1846" s="180"/>
      <c r="I1846" s="177" t="s">
        <v>8043</v>
      </c>
      <c r="J1846" s="182" t="s">
        <v>7234</v>
      </c>
      <c r="K1846" s="332" t="s">
        <v>48</v>
      </c>
      <c r="L1846" s="21" t="str">
        <f>VLOOKUP($K1846,TONG_SL!$A:$D,2,0)</f>
        <v>Mọc Nấm Hương 250g</v>
      </c>
      <c r="N1846" s="21" t="str">
        <f t="shared" si="182"/>
        <v>K-C6</v>
      </c>
      <c r="Q1846" s="21" t="str">
        <f>VLOOKUP(K1846,TONG_SL!$A:$D,3,0)</f>
        <v>Túi</v>
      </c>
      <c r="R1846" s="106">
        <v>10</v>
      </c>
      <c r="S1846" s="171"/>
      <c r="T1846" s="171">
        <f>VLOOKUP(VLOOKUP(G1846,Ma_KH!$A:$R,18,0)&amp;K1846,Gia_MB!$A:$F,6,0)</f>
        <v>46000</v>
      </c>
      <c r="U1846" s="172">
        <f t="shared" si="178"/>
        <v>460000</v>
      </c>
      <c r="V1846" s="171"/>
      <c r="W1846" s="173">
        <f t="shared" si="179"/>
        <v>0</v>
      </c>
      <c r="X1846" s="174" t="str">
        <f t="shared" si="180"/>
        <v>8</v>
      </c>
      <c r="Y1846" s="171"/>
      <c r="Z1846" s="172">
        <f t="shared" si="181"/>
        <v>36800</v>
      </c>
      <c r="AA1846" s="175">
        <f>VLOOKUP(G1846,Ma_KH!$A:$R,14,0)</f>
        <v>60</v>
      </c>
    </row>
    <row r="1847" spans="1:27" hidden="1" x14ac:dyDescent="0.25">
      <c r="A1847" s="176">
        <v>45993</v>
      </c>
      <c r="B1847" s="177">
        <v>4180754850</v>
      </c>
      <c r="C1847" s="178" t="s">
        <v>7767</v>
      </c>
      <c r="D1847" s="179">
        <v>45995</v>
      </c>
      <c r="E1847" s="180"/>
      <c r="F1847" s="178"/>
      <c r="G1847" s="32" t="s">
        <v>7778</v>
      </c>
      <c r="H1847" s="180"/>
      <c r="I1847" s="177" t="s">
        <v>8043</v>
      </c>
      <c r="J1847" s="182" t="s">
        <v>7234</v>
      </c>
      <c r="K1847" s="332" t="s">
        <v>7153</v>
      </c>
      <c r="L1847" s="21" t="str">
        <f>VLOOKUP($K1847,TONG_SL!$A:$D,2,0)</f>
        <v>Tai heo muối 200g</v>
      </c>
      <c r="N1847" s="21" t="str">
        <f t="shared" si="182"/>
        <v>K-C6</v>
      </c>
      <c r="Q1847" s="21" t="str">
        <f>VLOOKUP(K1847,TONG_SL!$A:$D,3,0)</f>
        <v>Túi</v>
      </c>
      <c r="R1847" s="106">
        <v>5</v>
      </c>
      <c r="S1847" s="171"/>
      <c r="T1847" s="171">
        <f>VLOOKUP(VLOOKUP(G1847,Ma_KH!$A:$R,18,0)&amp;K1847,Gia_MB!$A:$F,6,0)</f>
        <v>55595</v>
      </c>
      <c r="U1847" s="172">
        <f t="shared" si="178"/>
        <v>277975</v>
      </c>
      <c r="V1847" s="171"/>
      <c r="W1847" s="173">
        <f t="shared" si="179"/>
        <v>0</v>
      </c>
      <c r="X1847" s="174" t="str">
        <f t="shared" si="180"/>
        <v>8</v>
      </c>
      <c r="Y1847" s="171"/>
      <c r="Z1847" s="172">
        <f t="shared" si="181"/>
        <v>22238</v>
      </c>
      <c r="AA1847" s="175">
        <f>VLOOKUP(G1847,Ma_KH!$A:$R,14,0)</f>
        <v>60</v>
      </c>
    </row>
    <row r="1848" spans="1:27" hidden="1" x14ac:dyDescent="0.25">
      <c r="A1848" s="176">
        <v>45993</v>
      </c>
      <c r="B1848" s="177">
        <v>4180754210</v>
      </c>
      <c r="C1848" s="178" t="s">
        <v>7767</v>
      </c>
      <c r="D1848" s="179">
        <v>45995</v>
      </c>
      <c r="E1848" s="180"/>
      <c r="F1848" s="178"/>
      <c r="G1848" s="32" t="s">
        <v>7231</v>
      </c>
      <c r="H1848" s="180"/>
      <c r="I1848" s="177" t="s">
        <v>8044</v>
      </c>
      <c r="J1848" s="182" t="s">
        <v>7234</v>
      </c>
      <c r="K1848" s="332" t="s">
        <v>48</v>
      </c>
      <c r="L1848" s="21" t="str">
        <f>VLOOKUP($K1848,TONG_SL!$A:$D,2,0)</f>
        <v>Mọc Nấm Hương 250g</v>
      </c>
      <c r="N1848" s="21" t="str">
        <f t="shared" si="182"/>
        <v>K-C6</v>
      </c>
      <c r="Q1848" s="21" t="str">
        <f>VLOOKUP(K1848,TONG_SL!$A:$D,3,0)</f>
        <v>Túi</v>
      </c>
      <c r="R1848" s="106">
        <v>5</v>
      </c>
      <c r="S1848" s="171"/>
      <c r="T1848" s="171">
        <f>VLOOKUP(VLOOKUP(G1848,Ma_KH!$A:$R,18,0)&amp;K1848,Gia_MB!$A:$F,6,0)</f>
        <v>46000</v>
      </c>
      <c r="U1848" s="172">
        <f t="shared" si="178"/>
        <v>230000</v>
      </c>
      <c r="V1848" s="171"/>
      <c r="W1848" s="173">
        <f t="shared" si="179"/>
        <v>0</v>
      </c>
      <c r="X1848" s="174" t="str">
        <f t="shared" si="180"/>
        <v>8</v>
      </c>
      <c r="Y1848" s="171"/>
      <c r="Z1848" s="172">
        <f t="shared" si="181"/>
        <v>18400</v>
      </c>
      <c r="AA1848" s="175">
        <f>VLOOKUP(G1848,Ma_KH!$A:$R,14,0)</f>
        <v>60</v>
      </c>
    </row>
    <row r="1849" spans="1:27" hidden="1" x14ac:dyDescent="0.25">
      <c r="A1849" s="176">
        <v>45993</v>
      </c>
      <c r="B1849" s="177">
        <v>4180754210</v>
      </c>
      <c r="C1849" s="178" t="s">
        <v>7767</v>
      </c>
      <c r="D1849" s="179">
        <v>45995</v>
      </c>
      <c r="E1849" s="180"/>
      <c r="F1849" s="178"/>
      <c r="G1849" s="32" t="s">
        <v>7231</v>
      </c>
      <c r="H1849" s="180"/>
      <c r="I1849" s="177" t="s">
        <v>8044</v>
      </c>
      <c r="J1849" s="182" t="s">
        <v>7234</v>
      </c>
      <c r="K1849" s="332" t="s">
        <v>7154</v>
      </c>
      <c r="L1849" s="21" t="str">
        <f>VLOOKUP($K1849,TONG_SL!$A:$D,2,0)</f>
        <v>Chả cốm 300g</v>
      </c>
      <c r="N1849" s="21" t="str">
        <f t="shared" si="182"/>
        <v>K-C6</v>
      </c>
      <c r="Q1849" s="21" t="str">
        <f>VLOOKUP(K1849,TONG_SL!$A:$D,3,0)</f>
        <v>Túi</v>
      </c>
      <c r="R1849" s="106">
        <v>5</v>
      </c>
      <c r="S1849" s="171"/>
      <c r="T1849" s="171">
        <f>VLOOKUP(VLOOKUP(G1849,Ma_KH!$A:$R,18,0)&amp;K1849,Gia_MB!$A:$F,6,0)</f>
        <v>74250</v>
      </c>
      <c r="U1849" s="172">
        <f t="shared" si="178"/>
        <v>371250</v>
      </c>
      <c r="V1849" s="171"/>
      <c r="W1849" s="173">
        <f t="shared" si="179"/>
        <v>0</v>
      </c>
      <c r="X1849" s="174" t="str">
        <f t="shared" si="180"/>
        <v>8</v>
      </c>
      <c r="Y1849" s="171"/>
      <c r="Z1849" s="172">
        <f t="shared" si="181"/>
        <v>29700</v>
      </c>
      <c r="AA1849" s="175">
        <f>VLOOKUP(G1849,Ma_KH!$A:$R,14,0)</f>
        <v>60</v>
      </c>
    </row>
    <row r="1850" spans="1:27" hidden="1" x14ac:dyDescent="0.25">
      <c r="A1850" s="176">
        <v>45993</v>
      </c>
      <c r="B1850" s="177">
        <v>4180754210</v>
      </c>
      <c r="C1850" s="178" t="s">
        <v>7767</v>
      </c>
      <c r="D1850" s="179">
        <v>45995</v>
      </c>
      <c r="E1850" s="180"/>
      <c r="F1850" s="178"/>
      <c r="G1850" s="32" t="s">
        <v>7231</v>
      </c>
      <c r="H1850" s="180"/>
      <c r="I1850" s="177" t="s">
        <v>8044</v>
      </c>
      <c r="J1850" s="182" t="s">
        <v>7234</v>
      </c>
      <c r="K1850" s="332" t="s">
        <v>30</v>
      </c>
      <c r="L1850" s="21" t="str">
        <f>VLOOKUP($K1850,TONG_SL!$A:$D,2,0)</f>
        <v>Gà muối 500g</v>
      </c>
      <c r="N1850" s="21" t="str">
        <f t="shared" si="182"/>
        <v>K-C6</v>
      </c>
      <c r="Q1850" s="21" t="str">
        <f>VLOOKUP(K1850,TONG_SL!$A:$D,3,0)</f>
        <v>Túi</v>
      </c>
      <c r="R1850" s="106">
        <v>10</v>
      </c>
      <c r="S1850" s="171"/>
      <c r="T1850" s="171">
        <f>VLOOKUP(VLOOKUP(G1850,Ma_KH!$A:$R,18,0)&amp;K1850,Gia_MB!$A:$F,6,0)</f>
        <v>111058</v>
      </c>
      <c r="U1850" s="172">
        <f t="shared" si="178"/>
        <v>1110580</v>
      </c>
      <c r="V1850" s="171"/>
      <c r="W1850" s="173">
        <f t="shared" si="179"/>
        <v>0</v>
      </c>
      <c r="X1850" s="174" t="str">
        <f t="shared" si="180"/>
        <v>8</v>
      </c>
      <c r="Y1850" s="171"/>
      <c r="Z1850" s="172">
        <f t="shared" si="181"/>
        <v>88846.400000000009</v>
      </c>
      <c r="AA1850" s="175">
        <f>VLOOKUP(G1850,Ma_KH!$A:$R,14,0)</f>
        <v>60</v>
      </c>
    </row>
    <row r="1851" spans="1:27" hidden="1" x14ac:dyDescent="0.25">
      <c r="A1851" s="176">
        <v>45993</v>
      </c>
      <c r="B1851" s="177">
        <v>4180754210</v>
      </c>
      <c r="C1851" s="178" t="s">
        <v>7767</v>
      </c>
      <c r="D1851" s="179">
        <v>45995</v>
      </c>
      <c r="E1851" s="180"/>
      <c r="F1851" s="178"/>
      <c r="G1851" s="32" t="s">
        <v>7231</v>
      </c>
      <c r="H1851" s="180"/>
      <c r="I1851" s="177" t="s">
        <v>8044</v>
      </c>
      <c r="J1851" s="182" t="s">
        <v>7234</v>
      </c>
      <c r="K1851" s="332" t="s">
        <v>27</v>
      </c>
      <c r="L1851" s="21" t="str">
        <f>VLOOKUP($K1851,TONG_SL!$A:$D,2,0)</f>
        <v>Chân giò heo muối 300g</v>
      </c>
      <c r="N1851" s="21" t="str">
        <f t="shared" si="182"/>
        <v>K-C6</v>
      </c>
      <c r="Q1851" s="21" t="str">
        <f>VLOOKUP(K1851,TONG_SL!$A:$D,3,0)</f>
        <v>Túi</v>
      </c>
      <c r="R1851" s="106">
        <v>15</v>
      </c>
      <c r="S1851" s="171"/>
      <c r="T1851" s="171">
        <f>VLOOKUP(VLOOKUP(G1851,Ma_KH!$A:$R,18,0)&amp;K1851,Gia_MB!$A:$F,6,0)</f>
        <v>73431</v>
      </c>
      <c r="U1851" s="172">
        <f t="shared" si="178"/>
        <v>1101465</v>
      </c>
      <c r="V1851" s="171"/>
      <c r="W1851" s="173">
        <f t="shared" si="179"/>
        <v>0</v>
      </c>
      <c r="X1851" s="174" t="str">
        <f t="shared" si="180"/>
        <v>8</v>
      </c>
      <c r="Y1851" s="171"/>
      <c r="Z1851" s="172">
        <f t="shared" si="181"/>
        <v>88117.2</v>
      </c>
      <c r="AA1851" s="175">
        <f>VLOOKUP(G1851,Ma_KH!$A:$R,14,0)</f>
        <v>60</v>
      </c>
    </row>
    <row r="1852" spans="1:27" hidden="1" x14ac:dyDescent="0.25">
      <c r="A1852" s="176">
        <v>45993</v>
      </c>
      <c r="B1852" s="177">
        <v>4180754210</v>
      </c>
      <c r="C1852" s="178" t="s">
        <v>7767</v>
      </c>
      <c r="D1852" s="179">
        <v>45995</v>
      </c>
      <c r="E1852" s="180"/>
      <c r="F1852" s="178"/>
      <c r="G1852" s="32" t="s">
        <v>7231</v>
      </c>
      <c r="H1852" s="180"/>
      <c r="I1852" s="177" t="s">
        <v>8044</v>
      </c>
      <c r="J1852" s="182" t="s">
        <v>7234</v>
      </c>
      <c r="K1852" s="332" t="s">
        <v>7153</v>
      </c>
      <c r="L1852" s="21" t="str">
        <f>VLOOKUP($K1852,TONG_SL!$A:$D,2,0)</f>
        <v>Tai heo muối 200g</v>
      </c>
      <c r="N1852" s="21" t="str">
        <f t="shared" si="182"/>
        <v>K-C6</v>
      </c>
      <c r="Q1852" s="21" t="str">
        <f>VLOOKUP(K1852,TONG_SL!$A:$D,3,0)</f>
        <v>Túi</v>
      </c>
      <c r="R1852" s="106">
        <v>5</v>
      </c>
      <c r="S1852" s="171"/>
      <c r="T1852" s="171">
        <f>VLOOKUP(VLOOKUP(G1852,Ma_KH!$A:$R,18,0)&amp;K1852,Gia_MB!$A:$F,6,0)</f>
        <v>55595</v>
      </c>
      <c r="U1852" s="172">
        <f t="shared" si="178"/>
        <v>277975</v>
      </c>
      <c r="V1852" s="171"/>
      <c r="W1852" s="173">
        <f t="shared" si="179"/>
        <v>0</v>
      </c>
      <c r="X1852" s="174" t="str">
        <f t="shared" si="180"/>
        <v>8</v>
      </c>
      <c r="Y1852" s="171"/>
      <c r="Z1852" s="172">
        <f t="shared" si="181"/>
        <v>22238</v>
      </c>
      <c r="AA1852" s="175">
        <f>VLOOKUP(G1852,Ma_KH!$A:$R,14,0)</f>
        <v>60</v>
      </c>
    </row>
    <row r="1853" spans="1:27" hidden="1" x14ac:dyDescent="0.25">
      <c r="A1853" s="176">
        <v>45993</v>
      </c>
      <c r="B1853" s="177">
        <v>4180754210</v>
      </c>
      <c r="C1853" s="178" t="s">
        <v>7767</v>
      </c>
      <c r="D1853" s="179">
        <v>45995</v>
      </c>
      <c r="E1853" s="180"/>
      <c r="F1853" s="178"/>
      <c r="G1853" s="32" t="s">
        <v>7231</v>
      </c>
      <c r="H1853" s="180"/>
      <c r="I1853" s="177" t="s">
        <v>8044</v>
      </c>
      <c r="J1853" s="182" t="s">
        <v>7234</v>
      </c>
      <c r="K1853" s="332" t="s">
        <v>32</v>
      </c>
      <c r="L1853" s="21" t="str">
        <f>VLOOKUP($K1853,TONG_SL!$A:$D,2,0)</f>
        <v>Giò Tai Lưỡi Xào 250g</v>
      </c>
      <c r="N1853" s="21" t="str">
        <f t="shared" si="182"/>
        <v>K-C6</v>
      </c>
      <c r="Q1853" s="21" t="str">
        <f>VLOOKUP(K1853,TONG_SL!$A:$D,3,0)</f>
        <v>Túi</v>
      </c>
      <c r="R1853" s="106">
        <v>5</v>
      </c>
      <c r="S1853" s="171"/>
      <c r="T1853" s="171">
        <f>VLOOKUP(VLOOKUP(G1853,Ma_KH!$A:$R,18,0)&amp;K1853,Gia_MB!$A:$F,6,0)</f>
        <v>50182</v>
      </c>
      <c r="U1853" s="172">
        <f t="shared" si="178"/>
        <v>250910</v>
      </c>
      <c r="V1853" s="171"/>
      <c r="W1853" s="173">
        <f t="shared" si="179"/>
        <v>0</v>
      </c>
      <c r="X1853" s="174" t="str">
        <f t="shared" si="180"/>
        <v>8</v>
      </c>
      <c r="Y1853" s="171"/>
      <c r="Z1853" s="172">
        <f t="shared" si="181"/>
        <v>20072.8</v>
      </c>
      <c r="AA1853" s="175">
        <f>VLOOKUP(G1853,Ma_KH!$A:$R,14,0)</f>
        <v>60</v>
      </c>
    </row>
    <row r="1854" spans="1:27" hidden="1" x14ac:dyDescent="0.25">
      <c r="A1854" s="176">
        <v>45995</v>
      </c>
      <c r="B1854" s="168">
        <v>4180918253</v>
      </c>
      <c r="C1854" s="178" t="s">
        <v>7767</v>
      </c>
      <c r="D1854" s="179">
        <v>45995</v>
      </c>
      <c r="E1854" s="180"/>
      <c r="F1854" s="178"/>
      <c r="G1854" s="32" t="s">
        <v>7773</v>
      </c>
      <c r="H1854" s="180"/>
      <c r="I1854" s="177" t="s">
        <v>8045</v>
      </c>
      <c r="J1854" s="182" t="s">
        <v>7234</v>
      </c>
      <c r="K1854" s="332" t="s">
        <v>27</v>
      </c>
      <c r="L1854" s="21" t="str">
        <f>VLOOKUP($K1854,TONG_SL!$A:$D,2,0)</f>
        <v>Chân giò heo muối 300g</v>
      </c>
      <c r="N1854" s="21" t="str">
        <f t="shared" si="182"/>
        <v>K-C6</v>
      </c>
      <c r="Q1854" s="21" t="str">
        <f>VLOOKUP(K1854,TONG_SL!$A:$D,3,0)</f>
        <v>Túi</v>
      </c>
      <c r="R1854" s="106">
        <v>10</v>
      </c>
      <c r="S1854" s="171"/>
      <c r="T1854" s="171">
        <f>VLOOKUP(VLOOKUP(G1854,Ma_KH!$A:$R,18,0)&amp;K1854,Gia_MB!$A:$F,6,0)</f>
        <v>73431</v>
      </c>
      <c r="U1854" s="172">
        <f t="shared" si="178"/>
        <v>734310</v>
      </c>
      <c r="V1854" s="171"/>
      <c r="W1854" s="173">
        <f t="shared" si="179"/>
        <v>0</v>
      </c>
      <c r="X1854" s="174" t="str">
        <f t="shared" si="180"/>
        <v>8</v>
      </c>
      <c r="Y1854" s="171"/>
      <c r="Z1854" s="172">
        <f t="shared" si="181"/>
        <v>58744.800000000003</v>
      </c>
      <c r="AA1854" s="175">
        <f>VLOOKUP(G1854,Ma_KH!$A:$R,14,0)</f>
        <v>60</v>
      </c>
    </row>
    <row r="1855" spans="1:27" hidden="1" x14ac:dyDescent="0.25">
      <c r="A1855" s="176">
        <v>45995</v>
      </c>
      <c r="B1855" s="168">
        <v>4180918253</v>
      </c>
      <c r="C1855" s="178" t="s">
        <v>7767</v>
      </c>
      <c r="D1855" s="179">
        <v>45995</v>
      </c>
      <c r="E1855" s="180"/>
      <c r="F1855" s="178"/>
      <c r="G1855" s="32" t="s">
        <v>7773</v>
      </c>
      <c r="H1855" s="180"/>
      <c r="I1855" s="177" t="s">
        <v>8045</v>
      </c>
      <c r="J1855" s="182" t="s">
        <v>7234</v>
      </c>
      <c r="K1855" s="332" t="s">
        <v>30</v>
      </c>
      <c r="L1855" s="21" t="str">
        <f>VLOOKUP($K1855,TONG_SL!$A:$D,2,0)</f>
        <v>Gà muối 500g</v>
      </c>
      <c r="N1855" s="21" t="str">
        <f t="shared" si="182"/>
        <v>K-C6</v>
      </c>
      <c r="Q1855" s="21" t="str">
        <f>VLOOKUP(K1855,TONG_SL!$A:$D,3,0)</f>
        <v>Túi</v>
      </c>
      <c r="R1855" s="106">
        <v>10</v>
      </c>
      <c r="S1855" s="171"/>
      <c r="T1855" s="171">
        <f>VLOOKUP(VLOOKUP(G1855,Ma_KH!$A:$R,18,0)&amp;K1855,Gia_MB!$A:$F,6,0)</f>
        <v>111058</v>
      </c>
      <c r="U1855" s="172">
        <f t="shared" si="178"/>
        <v>1110580</v>
      </c>
      <c r="V1855" s="171"/>
      <c r="W1855" s="173">
        <f t="shared" si="179"/>
        <v>0</v>
      </c>
      <c r="X1855" s="174" t="str">
        <f t="shared" si="180"/>
        <v>8</v>
      </c>
      <c r="Y1855" s="171"/>
      <c r="Z1855" s="172">
        <f t="shared" si="181"/>
        <v>88846.400000000009</v>
      </c>
      <c r="AA1855" s="175">
        <f>VLOOKUP(G1855,Ma_KH!$A:$R,14,0)</f>
        <v>60</v>
      </c>
    </row>
    <row r="1856" spans="1:27" hidden="1" x14ac:dyDescent="0.25">
      <c r="A1856" s="176">
        <v>45995</v>
      </c>
      <c r="B1856" s="168">
        <v>4180918253</v>
      </c>
      <c r="C1856" s="178" t="s">
        <v>7767</v>
      </c>
      <c r="D1856" s="179">
        <v>45995</v>
      </c>
      <c r="E1856" s="180"/>
      <c r="F1856" s="178"/>
      <c r="G1856" s="32" t="s">
        <v>7773</v>
      </c>
      <c r="H1856" s="180"/>
      <c r="I1856" s="177" t="s">
        <v>8045</v>
      </c>
      <c r="J1856" s="182" t="s">
        <v>7234</v>
      </c>
      <c r="K1856" s="332" t="s">
        <v>7154</v>
      </c>
      <c r="L1856" s="21" t="str">
        <f>VLOOKUP($K1856,TONG_SL!$A:$D,2,0)</f>
        <v>Chả cốm 300g</v>
      </c>
      <c r="N1856" s="21" t="str">
        <f t="shared" si="182"/>
        <v>K-C6</v>
      </c>
      <c r="Q1856" s="21" t="str">
        <f>VLOOKUP(K1856,TONG_SL!$A:$D,3,0)</f>
        <v>Túi</v>
      </c>
      <c r="R1856" s="106">
        <v>10</v>
      </c>
      <c r="S1856" s="171"/>
      <c r="T1856" s="171">
        <f>VLOOKUP(VLOOKUP(G1856,Ma_KH!$A:$R,18,0)&amp;K1856,Gia_MB!$A:$F,6,0)</f>
        <v>74250</v>
      </c>
      <c r="U1856" s="172">
        <f t="shared" si="178"/>
        <v>742500</v>
      </c>
      <c r="V1856" s="171"/>
      <c r="W1856" s="173">
        <f t="shared" si="179"/>
        <v>0</v>
      </c>
      <c r="X1856" s="174" t="str">
        <f t="shared" si="180"/>
        <v>8</v>
      </c>
      <c r="Y1856" s="171"/>
      <c r="Z1856" s="172">
        <f t="shared" si="181"/>
        <v>59400</v>
      </c>
      <c r="AA1856" s="175">
        <f>VLOOKUP(G1856,Ma_KH!$A:$R,14,0)</f>
        <v>60</v>
      </c>
    </row>
    <row r="1857" spans="1:27" hidden="1" x14ac:dyDescent="0.25">
      <c r="A1857" s="176">
        <v>45993</v>
      </c>
      <c r="B1857" s="177">
        <v>4180767950</v>
      </c>
      <c r="C1857" s="178" t="s">
        <v>7767</v>
      </c>
      <c r="D1857" s="179">
        <v>45995</v>
      </c>
      <c r="E1857" s="180"/>
      <c r="F1857" s="178"/>
      <c r="G1857" s="32" t="s">
        <v>8016</v>
      </c>
      <c r="H1857" s="180"/>
      <c r="I1857" s="177" t="s">
        <v>8046</v>
      </c>
      <c r="J1857" s="182" t="s">
        <v>7234</v>
      </c>
      <c r="K1857" s="332" t="s">
        <v>48</v>
      </c>
      <c r="L1857" s="21" t="str">
        <f>VLOOKUP($K1857,TONG_SL!$A:$D,2,0)</f>
        <v>Mọc Nấm Hương 250g</v>
      </c>
      <c r="N1857" s="21" t="str">
        <f t="shared" si="182"/>
        <v>K-C6</v>
      </c>
      <c r="Q1857" s="21" t="str">
        <f>VLOOKUP(K1857,TONG_SL!$A:$D,3,0)</f>
        <v>Túi</v>
      </c>
      <c r="R1857" s="106">
        <v>6</v>
      </c>
      <c r="S1857" s="171"/>
      <c r="T1857" s="171">
        <f>VLOOKUP(VLOOKUP(G1857,Ma_KH!$A:$R,18,0)&amp;K1857,Gia_MB!$A:$F,6,0)</f>
        <v>46000</v>
      </c>
      <c r="U1857" s="172">
        <f t="shared" si="178"/>
        <v>276000</v>
      </c>
      <c r="V1857" s="171"/>
      <c r="W1857" s="173">
        <f t="shared" si="179"/>
        <v>0</v>
      </c>
      <c r="X1857" s="174" t="str">
        <f t="shared" si="180"/>
        <v>8</v>
      </c>
      <c r="Y1857" s="171"/>
      <c r="Z1857" s="172">
        <f t="shared" si="181"/>
        <v>22080</v>
      </c>
      <c r="AA1857" s="175">
        <f>VLOOKUP(G1857,Ma_KH!$A:$R,14,0)</f>
        <v>60</v>
      </c>
    </row>
    <row r="1858" spans="1:27" hidden="1" x14ac:dyDescent="0.25">
      <c r="A1858" s="176">
        <v>45993</v>
      </c>
      <c r="B1858" s="177">
        <v>4180767950</v>
      </c>
      <c r="C1858" s="178" t="s">
        <v>7767</v>
      </c>
      <c r="D1858" s="179">
        <v>45995</v>
      </c>
      <c r="E1858" s="180"/>
      <c r="F1858" s="178"/>
      <c r="G1858" s="32" t="s">
        <v>8016</v>
      </c>
      <c r="H1858" s="180"/>
      <c r="I1858" s="177" t="s">
        <v>8046</v>
      </c>
      <c r="J1858" s="182" t="s">
        <v>7234</v>
      </c>
      <c r="K1858" s="332" t="s">
        <v>32</v>
      </c>
      <c r="L1858" s="21" t="str">
        <f>VLOOKUP($K1858,TONG_SL!$A:$D,2,0)</f>
        <v>Giò Tai Lưỡi Xào 250g</v>
      </c>
      <c r="N1858" s="21" t="str">
        <f t="shared" si="182"/>
        <v>K-C6</v>
      </c>
      <c r="Q1858" s="21" t="str">
        <f>VLOOKUP(K1858,TONG_SL!$A:$D,3,0)</f>
        <v>Túi</v>
      </c>
      <c r="R1858" s="106">
        <v>6</v>
      </c>
      <c r="S1858" s="171"/>
      <c r="T1858" s="171">
        <f>VLOOKUP(VLOOKUP(G1858,Ma_KH!$A:$R,18,0)&amp;K1858,Gia_MB!$A:$F,6,0)</f>
        <v>50182</v>
      </c>
      <c r="U1858" s="172">
        <f t="shared" si="178"/>
        <v>301092</v>
      </c>
      <c r="V1858" s="171"/>
      <c r="W1858" s="173">
        <f t="shared" si="179"/>
        <v>0</v>
      </c>
      <c r="X1858" s="174" t="str">
        <f t="shared" si="180"/>
        <v>8</v>
      </c>
      <c r="Y1858" s="171"/>
      <c r="Z1858" s="172">
        <f t="shared" si="181"/>
        <v>24087.360000000001</v>
      </c>
      <c r="AA1858" s="175">
        <f>VLOOKUP(G1858,Ma_KH!$A:$R,14,0)</f>
        <v>60</v>
      </c>
    </row>
    <row r="1859" spans="1:27" hidden="1" x14ac:dyDescent="0.25">
      <c r="A1859" s="176">
        <v>45993</v>
      </c>
      <c r="B1859" s="177">
        <v>4180767950</v>
      </c>
      <c r="C1859" s="178" t="s">
        <v>7767</v>
      </c>
      <c r="D1859" s="179">
        <v>45995</v>
      </c>
      <c r="E1859" s="180"/>
      <c r="F1859" s="178"/>
      <c r="G1859" s="32" t="s">
        <v>8016</v>
      </c>
      <c r="H1859" s="180"/>
      <c r="I1859" s="177" t="s">
        <v>8046</v>
      </c>
      <c r="J1859" s="182" t="s">
        <v>7234</v>
      </c>
      <c r="K1859" s="332" t="s">
        <v>7154</v>
      </c>
      <c r="L1859" s="21" t="str">
        <f>VLOOKUP($K1859,TONG_SL!$A:$D,2,0)</f>
        <v>Chả cốm 300g</v>
      </c>
      <c r="N1859" s="21" t="str">
        <f t="shared" si="182"/>
        <v>K-C6</v>
      </c>
      <c r="Q1859" s="21" t="str">
        <f>VLOOKUP(K1859,TONG_SL!$A:$D,3,0)</f>
        <v>Túi</v>
      </c>
      <c r="R1859" s="106">
        <v>9</v>
      </c>
      <c r="S1859" s="171"/>
      <c r="T1859" s="171">
        <f>VLOOKUP(VLOOKUP(G1859,Ma_KH!$A:$R,18,0)&amp;K1859,Gia_MB!$A:$F,6,0)</f>
        <v>74250</v>
      </c>
      <c r="U1859" s="172">
        <f t="shared" si="178"/>
        <v>668250</v>
      </c>
      <c r="V1859" s="171"/>
      <c r="W1859" s="173">
        <f t="shared" si="179"/>
        <v>0</v>
      </c>
      <c r="X1859" s="174" t="str">
        <f t="shared" si="180"/>
        <v>8</v>
      </c>
      <c r="Y1859" s="171"/>
      <c r="Z1859" s="172">
        <f t="shared" si="181"/>
        <v>53460</v>
      </c>
      <c r="AA1859" s="175">
        <f>VLOOKUP(G1859,Ma_KH!$A:$R,14,0)</f>
        <v>60</v>
      </c>
    </row>
    <row r="1860" spans="1:27" hidden="1" x14ac:dyDescent="0.25">
      <c r="A1860" s="176">
        <v>45993</v>
      </c>
      <c r="B1860" s="177">
        <v>4180767950</v>
      </c>
      <c r="C1860" s="178" t="s">
        <v>7767</v>
      </c>
      <c r="D1860" s="179">
        <v>45995</v>
      </c>
      <c r="E1860" s="180"/>
      <c r="F1860" s="178"/>
      <c r="G1860" s="32" t="s">
        <v>8016</v>
      </c>
      <c r="H1860" s="180"/>
      <c r="I1860" s="177" t="s">
        <v>8046</v>
      </c>
      <c r="J1860" s="182" t="s">
        <v>7234</v>
      </c>
      <c r="K1860" s="332" t="s">
        <v>7820</v>
      </c>
      <c r="L1860" s="21" t="str">
        <f>VLOOKUP($K1860,TONG_SL!$A:$D,2,0)</f>
        <v>Giò lụa cây 250g</v>
      </c>
      <c r="N1860" s="21" t="str">
        <f t="shared" si="182"/>
        <v>K-C6</v>
      </c>
      <c r="Q1860" s="21" t="str">
        <f>VLOOKUP(K1860,TONG_SL!$A:$D,3,0)</f>
        <v>Túi</v>
      </c>
      <c r="R1860" s="106">
        <v>6</v>
      </c>
      <c r="S1860" s="171"/>
      <c r="T1860" s="171">
        <f>VLOOKUP(VLOOKUP(G1860,Ma_KH!$A:$R,18,0)&amp;K1860,Gia_MB!$A:$F,6,0)</f>
        <v>49500</v>
      </c>
      <c r="U1860" s="172">
        <f t="shared" si="178"/>
        <v>297000</v>
      </c>
      <c r="V1860" s="171"/>
      <c r="W1860" s="173">
        <f t="shared" si="179"/>
        <v>0</v>
      </c>
      <c r="X1860" s="174" t="str">
        <f t="shared" si="180"/>
        <v>8</v>
      </c>
      <c r="Y1860" s="171"/>
      <c r="Z1860" s="172">
        <f t="shared" si="181"/>
        <v>23760</v>
      </c>
      <c r="AA1860" s="175">
        <f>VLOOKUP(G1860,Ma_KH!$A:$R,14,0)</f>
        <v>60</v>
      </c>
    </row>
    <row r="1861" spans="1:27" hidden="1" x14ac:dyDescent="0.25">
      <c r="A1861" s="176">
        <v>45993</v>
      </c>
      <c r="B1861" s="177">
        <v>4180767950</v>
      </c>
      <c r="C1861" s="178" t="s">
        <v>7767</v>
      </c>
      <c r="D1861" s="179">
        <v>45995</v>
      </c>
      <c r="E1861" s="180"/>
      <c r="F1861" s="178"/>
      <c r="G1861" s="32" t="s">
        <v>8016</v>
      </c>
      <c r="H1861" s="180"/>
      <c r="I1861" s="177" t="s">
        <v>8046</v>
      </c>
      <c r="J1861" s="182" t="s">
        <v>7234</v>
      </c>
      <c r="K1861" s="332" t="s">
        <v>30</v>
      </c>
      <c r="L1861" s="21" t="str">
        <f>VLOOKUP($K1861,TONG_SL!$A:$D,2,0)</f>
        <v>Gà muối 500g</v>
      </c>
      <c r="N1861" s="21" t="str">
        <f t="shared" si="182"/>
        <v>K-C6</v>
      </c>
      <c r="Q1861" s="21" t="str">
        <f>VLOOKUP(K1861,TONG_SL!$A:$D,3,0)</f>
        <v>Túi</v>
      </c>
      <c r="R1861" s="106">
        <v>6</v>
      </c>
      <c r="S1861" s="171"/>
      <c r="T1861" s="171">
        <f>VLOOKUP(VLOOKUP(G1861,Ma_KH!$A:$R,18,0)&amp;K1861,Gia_MB!$A:$F,6,0)</f>
        <v>111058</v>
      </c>
      <c r="U1861" s="172">
        <f t="shared" si="178"/>
        <v>666348</v>
      </c>
      <c r="V1861" s="171"/>
      <c r="W1861" s="173">
        <f t="shared" si="179"/>
        <v>0</v>
      </c>
      <c r="X1861" s="174" t="str">
        <f t="shared" si="180"/>
        <v>8</v>
      </c>
      <c r="Y1861" s="171"/>
      <c r="Z1861" s="172">
        <f t="shared" si="181"/>
        <v>53307.840000000004</v>
      </c>
      <c r="AA1861" s="175">
        <f>VLOOKUP(G1861,Ma_KH!$A:$R,14,0)</f>
        <v>60</v>
      </c>
    </row>
    <row r="1862" spans="1:27" hidden="1" x14ac:dyDescent="0.25">
      <c r="A1862" s="176">
        <v>45993</v>
      </c>
      <c r="B1862" s="177">
        <v>4180767950</v>
      </c>
      <c r="C1862" s="178" t="s">
        <v>7767</v>
      </c>
      <c r="D1862" s="179">
        <v>45995</v>
      </c>
      <c r="E1862" s="180"/>
      <c r="F1862" s="178"/>
      <c r="G1862" s="32" t="s">
        <v>8016</v>
      </c>
      <c r="H1862" s="180"/>
      <c r="I1862" s="177" t="s">
        <v>8046</v>
      </c>
      <c r="J1862" s="182" t="s">
        <v>7234</v>
      </c>
      <c r="K1862" s="332" t="s">
        <v>7153</v>
      </c>
      <c r="L1862" s="21" t="str">
        <f>VLOOKUP($K1862,TONG_SL!$A:$D,2,0)</f>
        <v>Tai heo muối 200g</v>
      </c>
      <c r="N1862" s="21" t="str">
        <f t="shared" si="182"/>
        <v>K-C6</v>
      </c>
      <c r="Q1862" s="21" t="str">
        <f>VLOOKUP(K1862,TONG_SL!$A:$D,3,0)</f>
        <v>Túi</v>
      </c>
      <c r="R1862" s="106">
        <v>6</v>
      </c>
      <c r="S1862" s="171"/>
      <c r="T1862" s="171">
        <f>VLOOKUP(VLOOKUP(G1862,Ma_KH!$A:$R,18,0)&amp;K1862,Gia_MB!$A:$F,6,0)</f>
        <v>55595</v>
      </c>
      <c r="U1862" s="172">
        <f t="shared" si="178"/>
        <v>333570</v>
      </c>
      <c r="V1862" s="171"/>
      <c r="W1862" s="173">
        <f t="shared" si="179"/>
        <v>0</v>
      </c>
      <c r="X1862" s="174" t="str">
        <f t="shared" si="180"/>
        <v>8</v>
      </c>
      <c r="Y1862" s="171"/>
      <c r="Z1862" s="172">
        <f t="shared" si="181"/>
        <v>26685.600000000002</v>
      </c>
      <c r="AA1862" s="175">
        <f>VLOOKUP(G1862,Ma_KH!$A:$R,14,0)</f>
        <v>60</v>
      </c>
    </row>
    <row r="1863" spans="1:27" hidden="1" x14ac:dyDescent="0.25">
      <c r="A1863" s="176">
        <v>45993</v>
      </c>
      <c r="B1863" s="177">
        <v>4180767950</v>
      </c>
      <c r="C1863" s="178" t="s">
        <v>7767</v>
      </c>
      <c r="D1863" s="179">
        <v>45995</v>
      </c>
      <c r="E1863" s="180"/>
      <c r="F1863" s="178"/>
      <c r="G1863" s="32" t="s">
        <v>8016</v>
      </c>
      <c r="H1863" s="180"/>
      <c r="I1863" s="177" t="s">
        <v>8046</v>
      </c>
      <c r="J1863" s="182" t="s">
        <v>7234</v>
      </c>
      <c r="K1863" s="332" t="s">
        <v>7821</v>
      </c>
      <c r="L1863" s="21" t="str">
        <f>VLOOKUP($K1863,TONG_SL!$A:$D,2,0)</f>
        <v>Giò sụn gà 250g</v>
      </c>
      <c r="N1863" s="21" t="str">
        <f t="shared" si="182"/>
        <v>K-C6</v>
      </c>
      <c r="Q1863" s="21" t="str">
        <f>VLOOKUP(K1863,TONG_SL!$A:$D,3,0)</f>
        <v>Túi</v>
      </c>
      <c r="R1863" s="106">
        <v>6</v>
      </c>
      <c r="S1863" s="171"/>
      <c r="T1863" s="171">
        <f>VLOOKUP(VLOOKUP(G1863,Ma_KH!$A:$R,18,0)&amp;K1863,Gia_MB!$A:$F,6,0)</f>
        <v>50400</v>
      </c>
      <c r="U1863" s="172">
        <f t="shared" si="178"/>
        <v>302400</v>
      </c>
      <c r="V1863" s="171"/>
      <c r="W1863" s="173">
        <f t="shared" si="179"/>
        <v>0</v>
      </c>
      <c r="X1863" s="174" t="str">
        <f t="shared" si="180"/>
        <v>8</v>
      </c>
      <c r="Y1863" s="171"/>
      <c r="Z1863" s="172">
        <f t="shared" si="181"/>
        <v>24192</v>
      </c>
      <c r="AA1863" s="175">
        <f>VLOOKUP(G1863,Ma_KH!$A:$R,14,0)</f>
        <v>60</v>
      </c>
    </row>
    <row r="1864" spans="1:27" hidden="1" x14ac:dyDescent="0.25">
      <c r="A1864" s="176">
        <v>45993</v>
      </c>
      <c r="B1864" s="177">
        <v>4180767950</v>
      </c>
      <c r="C1864" s="178" t="s">
        <v>7767</v>
      </c>
      <c r="D1864" s="179">
        <v>45995</v>
      </c>
      <c r="E1864" s="180"/>
      <c r="F1864" s="178"/>
      <c r="G1864" s="32" t="s">
        <v>8016</v>
      </c>
      <c r="H1864" s="180"/>
      <c r="I1864" s="177" t="s">
        <v>8046</v>
      </c>
      <c r="J1864" s="182" t="s">
        <v>7234</v>
      </c>
      <c r="K1864" s="332" t="s">
        <v>27</v>
      </c>
      <c r="L1864" s="21" t="str">
        <f>VLOOKUP($K1864,TONG_SL!$A:$D,2,0)</f>
        <v>Chân giò heo muối 300g</v>
      </c>
      <c r="N1864" s="21" t="str">
        <f t="shared" si="182"/>
        <v>K-C6</v>
      </c>
      <c r="Q1864" s="21" t="str">
        <f>VLOOKUP(K1864,TONG_SL!$A:$D,3,0)</f>
        <v>Túi</v>
      </c>
      <c r="R1864" s="106">
        <v>9</v>
      </c>
      <c r="S1864" s="171"/>
      <c r="T1864" s="171">
        <f>VLOOKUP(VLOOKUP(G1864,Ma_KH!$A:$R,18,0)&amp;K1864,Gia_MB!$A:$F,6,0)</f>
        <v>73431</v>
      </c>
      <c r="U1864" s="172">
        <f t="shared" si="178"/>
        <v>660879</v>
      </c>
      <c r="V1864" s="171"/>
      <c r="W1864" s="173">
        <f t="shared" si="179"/>
        <v>0</v>
      </c>
      <c r="X1864" s="174" t="str">
        <f t="shared" si="180"/>
        <v>8</v>
      </c>
      <c r="Y1864" s="171"/>
      <c r="Z1864" s="172">
        <f t="shared" si="181"/>
        <v>52870.32</v>
      </c>
      <c r="AA1864" s="175">
        <f>VLOOKUP(G1864,Ma_KH!$A:$R,14,0)</f>
        <v>60</v>
      </c>
    </row>
    <row r="1865" spans="1:27" hidden="1" x14ac:dyDescent="0.25">
      <c r="A1865" s="176">
        <v>45993</v>
      </c>
      <c r="B1865" s="177">
        <v>4180768080</v>
      </c>
      <c r="C1865" s="178" t="s">
        <v>7767</v>
      </c>
      <c r="D1865" s="179">
        <v>45995</v>
      </c>
      <c r="E1865" s="180"/>
      <c r="F1865" s="178"/>
      <c r="G1865" s="32" t="s">
        <v>8016</v>
      </c>
      <c r="H1865" s="180"/>
      <c r="I1865" s="177" t="s">
        <v>8047</v>
      </c>
      <c r="J1865" s="182" t="s">
        <v>7234</v>
      </c>
      <c r="K1865" s="332" t="s">
        <v>48</v>
      </c>
      <c r="L1865" s="21" t="str">
        <f>VLOOKUP($K1865,TONG_SL!$A:$D,2,0)</f>
        <v>Mọc Nấm Hương 250g</v>
      </c>
      <c r="N1865" s="21" t="str">
        <f t="shared" si="182"/>
        <v>K-C6</v>
      </c>
      <c r="Q1865" s="21" t="str">
        <f>VLOOKUP(K1865,TONG_SL!$A:$D,3,0)</f>
        <v>Túi</v>
      </c>
      <c r="R1865" s="106">
        <v>6</v>
      </c>
      <c r="S1865" s="171"/>
      <c r="T1865" s="171">
        <f>VLOOKUP(VLOOKUP(G1865,Ma_KH!$A:$R,18,0)&amp;K1865,Gia_MB!$A:$F,6,0)</f>
        <v>46000</v>
      </c>
      <c r="U1865" s="172">
        <f t="shared" si="178"/>
        <v>276000</v>
      </c>
      <c r="V1865" s="171"/>
      <c r="W1865" s="173">
        <f t="shared" si="179"/>
        <v>0</v>
      </c>
      <c r="X1865" s="174" t="str">
        <f t="shared" si="180"/>
        <v>8</v>
      </c>
      <c r="Y1865" s="171"/>
      <c r="Z1865" s="172">
        <f t="shared" si="181"/>
        <v>22080</v>
      </c>
      <c r="AA1865" s="175">
        <f>VLOOKUP(G1865,Ma_KH!$A:$R,14,0)</f>
        <v>60</v>
      </c>
    </row>
    <row r="1866" spans="1:27" hidden="1" x14ac:dyDescent="0.25">
      <c r="A1866" s="176">
        <v>45993</v>
      </c>
      <c r="B1866" s="177">
        <v>4180768080</v>
      </c>
      <c r="C1866" s="178" t="s">
        <v>7767</v>
      </c>
      <c r="D1866" s="179">
        <v>45995</v>
      </c>
      <c r="E1866" s="180"/>
      <c r="F1866" s="178"/>
      <c r="G1866" s="32" t="s">
        <v>8016</v>
      </c>
      <c r="H1866" s="180"/>
      <c r="I1866" s="177" t="s">
        <v>8047</v>
      </c>
      <c r="J1866" s="182" t="s">
        <v>7234</v>
      </c>
      <c r="K1866" s="332" t="s">
        <v>27</v>
      </c>
      <c r="L1866" s="21" t="str">
        <f>VLOOKUP($K1866,TONG_SL!$A:$D,2,0)</f>
        <v>Chân giò heo muối 300g</v>
      </c>
      <c r="N1866" s="21" t="str">
        <f t="shared" si="182"/>
        <v>K-C6</v>
      </c>
      <c r="Q1866" s="21" t="str">
        <f>VLOOKUP(K1866,TONG_SL!$A:$D,3,0)</f>
        <v>Túi</v>
      </c>
      <c r="R1866" s="106">
        <v>6</v>
      </c>
      <c r="S1866" s="171"/>
      <c r="T1866" s="171">
        <f>VLOOKUP(VLOOKUP(G1866,Ma_KH!$A:$R,18,0)&amp;K1866,Gia_MB!$A:$F,6,0)</f>
        <v>73431</v>
      </c>
      <c r="U1866" s="172">
        <f t="shared" si="178"/>
        <v>440586</v>
      </c>
      <c r="V1866" s="171"/>
      <c r="W1866" s="173">
        <f t="shared" si="179"/>
        <v>0</v>
      </c>
      <c r="X1866" s="174" t="str">
        <f t="shared" si="180"/>
        <v>8</v>
      </c>
      <c r="Y1866" s="171"/>
      <c r="Z1866" s="172">
        <f t="shared" si="181"/>
        <v>35246.879999999997</v>
      </c>
      <c r="AA1866" s="175">
        <f>VLOOKUP(G1866,Ma_KH!$A:$R,14,0)</f>
        <v>60</v>
      </c>
    </row>
    <row r="1867" spans="1:27" hidden="1" x14ac:dyDescent="0.25">
      <c r="A1867" s="176">
        <v>45993</v>
      </c>
      <c r="B1867" s="177">
        <v>4180768080</v>
      </c>
      <c r="C1867" s="178" t="s">
        <v>7767</v>
      </c>
      <c r="D1867" s="179">
        <v>45995</v>
      </c>
      <c r="E1867" s="180"/>
      <c r="F1867" s="178"/>
      <c r="G1867" s="32" t="s">
        <v>8016</v>
      </c>
      <c r="H1867" s="180"/>
      <c r="I1867" s="177" t="s">
        <v>8047</v>
      </c>
      <c r="J1867" s="182" t="s">
        <v>7234</v>
      </c>
      <c r="K1867" s="332" t="s">
        <v>7154</v>
      </c>
      <c r="L1867" s="21" t="str">
        <f>VLOOKUP($K1867,TONG_SL!$A:$D,2,0)</f>
        <v>Chả cốm 300g</v>
      </c>
      <c r="N1867" s="21" t="str">
        <f t="shared" si="182"/>
        <v>K-C6</v>
      </c>
      <c r="Q1867" s="21" t="str">
        <f>VLOOKUP(K1867,TONG_SL!$A:$D,3,0)</f>
        <v>Túi</v>
      </c>
      <c r="R1867" s="106">
        <v>6</v>
      </c>
      <c r="S1867" s="171"/>
      <c r="T1867" s="171">
        <f>VLOOKUP(VLOOKUP(G1867,Ma_KH!$A:$R,18,0)&amp;K1867,Gia_MB!$A:$F,6,0)</f>
        <v>74250</v>
      </c>
      <c r="U1867" s="172">
        <f t="shared" si="178"/>
        <v>445500</v>
      </c>
      <c r="V1867" s="171"/>
      <c r="W1867" s="173">
        <f t="shared" si="179"/>
        <v>0</v>
      </c>
      <c r="X1867" s="174" t="str">
        <f t="shared" si="180"/>
        <v>8</v>
      </c>
      <c r="Y1867" s="171"/>
      <c r="Z1867" s="172">
        <f t="shared" si="181"/>
        <v>35640</v>
      </c>
      <c r="AA1867" s="175">
        <f>VLOOKUP(G1867,Ma_KH!$A:$R,14,0)</f>
        <v>60</v>
      </c>
    </row>
    <row r="1868" spans="1:27" hidden="1" x14ac:dyDescent="0.25">
      <c r="A1868" s="176">
        <v>45993</v>
      </c>
      <c r="B1868" s="177">
        <v>4180768080</v>
      </c>
      <c r="C1868" s="178" t="s">
        <v>7767</v>
      </c>
      <c r="D1868" s="179">
        <v>45995</v>
      </c>
      <c r="E1868" s="180"/>
      <c r="F1868" s="178"/>
      <c r="G1868" s="32" t="s">
        <v>8016</v>
      </c>
      <c r="H1868" s="180"/>
      <c r="I1868" s="177" t="s">
        <v>8047</v>
      </c>
      <c r="J1868" s="182" t="s">
        <v>7234</v>
      </c>
      <c r="K1868" s="332" t="s">
        <v>7197</v>
      </c>
      <c r="L1868" s="21" t="str">
        <f>VLOOKUP($K1868,TONG_SL!$A:$D,2,0)</f>
        <v>Gà muối 500g</v>
      </c>
      <c r="N1868" s="21" t="str">
        <f t="shared" si="182"/>
        <v>K-C6</v>
      </c>
      <c r="Q1868" s="21" t="str">
        <f>VLOOKUP(K1868,TONG_SL!$A:$D,3,0)</f>
        <v>Túi</v>
      </c>
      <c r="R1868" s="106">
        <v>10</v>
      </c>
      <c r="S1868" s="171"/>
      <c r="T1868" s="171">
        <f>VLOOKUP(VLOOKUP(G1868,Ma_KH!$A:$R,18,0)&amp;K1868,Gia_MB!$A:$F,6,0)</f>
        <v>111058</v>
      </c>
      <c r="U1868" s="172">
        <f t="shared" si="178"/>
        <v>1110580</v>
      </c>
      <c r="V1868" s="171"/>
      <c r="W1868" s="173">
        <f t="shared" si="179"/>
        <v>0</v>
      </c>
      <c r="X1868" s="174" t="str">
        <f t="shared" si="180"/>
        <v>8</v>
      </c>
      <c r="Y1868" s="171"/>
      <c r="Z1868" s="172">
        <f t="shared" si="181"/>
        <v>88846.400000000009</v>
      </c>
      <c r="AA1868" s="175">
        <f>VLOOKUP(G1868,Ma_KH!$A:$R,14,0)</f>
        <v>60</v>
      </c>
    </row>
    <row r="1869" spans="1:27" hidden="1" x14ac:dyDescent="0.25">
      <c r="A1869" s="176">
        <v>45993</v>
      </c>
      <c r="B1869" s="177">
        <v>4180767954</v>
      </c>
      <c r="C1869" s="178" t="s">
        <v>7767</v>
      </c>
      <c r="D1869" s="179">
        <v>45995</v>
      </c>
      <c r="E1869" s="180"/>
      <c r="F1869" s="178"/>
      <c r="G1869" s="32" t="s">
        <v>7862</v>
      </c>
      <c r="H1869" s="180"/>
      <c r="I1869" s="177" t="s">
        <v>8048</v>
      </c>
      <c r="J1869" s="182" t="s">
        <v>7234</v>
      </c>
      <c r="K1869" s="332" t="s">
        <v>7187</v>
      </c>
      <c r="L1869" s="21" t="str">
        <f>VLOOKUP($K1869,TONG_SL!$A:$D,2,0)</f>
        <v>Chân giò heo muối 300g</v>
      </c>
      <c r="N1869" s="21" t="str">
        <f t="shared" si="182"/>
        <v>K-C6</v>
      </c>
      <c r="Q1869" s="21" t="str">
        <f>VLOOKUP(K1869,TONG_SL!$A:$D,3,0)</f>
        <v>Túi</v>
      </c>
      <c r="R1869" s="106">
        <v>10</v>
      </c>
      <c r="S1869" s="171"/>
      <c r="T1869" s="171">
        <f>VLOOKUP(VLOOKUP(G1869,Ma_KH!$A:$R,18,0)&amp;K1869,Gia_MB!$A:$F,6,0)</f>
        <v>73431</v>
      </c>
      <c r="U1869" s="172">
        <f t="shared" si="178"/>
        <v>734310</v>
      </c>
      <c r="V1869" s="171"/>
      <c r="W1869" s="173">
        <f t="shared" si="179"/>
        <v>0</v>
      </c>
      <c r="X1869" s="174" t="str">
        <f t="shared" si="180"/>
        <v>8</v>
      </c>
      <c r="Y1869" s="171"/>
      <c r="Z1869" s="172">
        <f t="shared" si="181"/>
        <v>58744.800000000003</v>
      </c>
      <c r="AA1869" s="175">
        <f>VLOOKUP(G1869,Ma_KH!$A:$R,14,0)</f>
        <v>60</v>
      </c>
    </row>
    <row r="1870" spans="1:27" hidden="1" x14ac:dyDescent="0.25">
      <c r="A1870" s="176">
        <v>45993</v>
      </c>
      <c r="B1870" s="177">
        <v>4180767954</v>
      </c>
      <c r="C1870" s="178" t="s">
        <v>7767</v>
      </c>
      <c r="D1870" s="179">
        <v>45995</v>
      </c>
      <c r="E1870" s="180"/>
      <c r="F1870" s="178"/>
      <c r="G1870" s="32" t="s">
        <v>7862</v>
      </c>
      <c r="H1870" s="180"/>
      <c r="I1870" s="177" t="s">
        <v>8048</v>
      </c>
      <c r="J1870" s="182" t="s">
        <v>7234</v>
      </c>
      <c r="K1870" s="332" t="s">
        <v>7153</v>
      </c>
      <c r="L1870" s="21" t="str">
        <f>VLOOKUP($K1870,TONG_SL!$A:$D,2,0)</f>
        <v>Tai heo muối 200g</v>
      </c>
      <c r="N1870" s="21" t="str">
        <f t="shared" si="182"/>
        <v>K-C6</v>
      </c>
      <c r="Q1870" s="21" t="str">
        <f>VLOOKUP(K1870,TONG_SL!$A:$D,3,0)</f>
        <v>Túi</v>
      </c>
      <c r="R1870" s="106">
        <v>21</v>
      </c>
      <c r="S1870" s="171"/>
      <c r="T1870" s="171">
        <f>VLOOKUP(VLOOKUP(G1870,Ma_KH!$A:$R,18,0)&amp;K1870,Gia_MB!$A:$F,6,0)</f>
        <v>55595</v>
      </c>
      <c r="U1870" s="172">
        <f t="shared" ref="U1870:U1897" si="183">T1870*R1870</f>
        <v>1167495</v>
      </c>
      <c r="V1870" s="171"/>
      <c r="W1870" s="173">
        <f t="shared" ref="W1870:W1897" si="184">U1870*V1870</f>
        <v>0</v>
      </c>
      <c r="X1870" s="174" t="str">
        <f t="shared" ref="X1870:X1897" si="185">IF(B1870&lt;&gt;"","8","0")</f>
        <v>8</v>
      </c>
      <c r="Y1870" s="171"/>
      <c r="Z1870" s="172">
        <f t="shared" ref="Z1870:Z1897" si="186">U1870*X1870%</f>
        <v>93399.6</v>
      </c>
      <c r="AA1870" s="175">
        <f>VLOOKUP(G1870,Ma_KH!$A:$R,14,0)</f>
        <v>60</v>
      </c>
    </row>
    <row r="1871" spans="1:27" hidden="1" x14ac:dyDescent="0.25">
      <c r="A1871" s="176">
        <v>45993</v>
      </c>
      <c r="B1871" s="177">
        <v>4180767954</v>
      </c>
      <c r="C1871" s="178" t="s">
        <v>7767</v>
      </c>
      <c r="D1871" s="179">
        <v>45995</v>
      </c>
      <c r="E1871" s="180"/>
      <c r="F1871" s="178"/>
      <c r="G1871" s="32" t="s">
        <v>7862</v>
      </c>
      <c r="H1871" s="180"/>
      <c r="I1871" s="177" t="s">
        <v>8048</v>
      </c>
      <c r="J1871" s="182" t="s">
        <v>7234</v>
      </c>
      <c r="K1871" s="332" t="s">
        <v>32</v>
      </c>
      <c r="L1871" s="21" t="str">
        <f>VLOOKUP($K1871,TONG_SL!$A:$D,2,0)</f>
        <v>Giò Tai Lưỡi Xào 250g</v>
      </c>
      <c r="N1871" s="21" t="str">
        <f t="shared" si="182"/>
        <v>K-C6</v>
      </c>
      <c r="Q1871" s="21" t="str">
        <f>VLOOKUP(K1871,TONG_SL!$A:$D,3,0)</f>
        <v>Túi</v>
      </c>
      <c r="R1871" s="106">
        <v>15</v>
      </c>
      <c r="S1871" s="171"/>
      <c r="T1871" s="171">
        <f>VLOOKUP(VLOOKUP(G1871,Ma_KH!$A:$R,18,0)&amp;K1871,Gia_MB!$A:$F,6,0)</f>
        <v>50182</v>
      </c>
      <c r="U1871" s="172">
        <f t="shared" si="183"/>
        <v>752730</v>
      </c>
      <c r="V1871" s="171"/>
      <c r="W1871" s="173">
        <f t="shared" si="184"/>
        <v>0</v>
      </c>
      <c r="X1871" s="174" t="str">
        <f t="shared" si="185"/>
        <v>8</v>
      </c>
      <c r="Y1871" s="171"/>
      <c r="Z1871" s="172">
        <f t="shared" si="186"/>
        <v>60218.400000000001</v>
      </c>
      <c r="AA1871" s="175">
        <f>VLOOKUP(G1871,Ma_KH!$A:$R,14,0)</f>
        <v>60</v>
      </c>
    </row>
    <row r="1872" spans="1:27" hidden="1" x14ac:dyDescent="0.25">
      <c r="A1872" s="176">
        <v>45993</v>
      </c>
      <c r="B1872" s="177">
        <v>4180767954</v>
      </c>
      <c r="C1872" s="178" t="s">
        <v>7767</v>
      </c>
      <c r="D1872" s="179">
        <v>45995</v>
      </c>
      <c r="E1872" s="180"/>
      <c r="F1872" s="178"/>
      <c r="G1872" s="32" t="s">
        <v>7862</v>
      </c>
      <c r="H1872" s="180"/>
      <c r="I1872" s="177" t="s">
        <v>8048</v>
      </c>
      <c r="J1872" s="182" t="s">
        <v>7234</v>
      </c>
      <c r="K1872" s="332" t="s">
        <v>7821</v>
      </c>
      <c r="L1872" s="21" t="str">
        <f>VLOOKUP($K1872,TONG_SL!$A:$D,2,0)</f>
        <v>Giò sụn gà 250g</v>
      </c>
      <c r="N1872" s="21" t="str">
        <f t="shared" si="182"/>
        <v>K-C6</v>
      </c>
      <c r="Q1872" s="21" t="str">
        <f>VLOOKUP(K1872,TONG_SL!$A:$D,3,0)</f>
        <v>Túi</v>
      </c>
      <c r="R1872" s="106">
        <v>15</v>
      </c>
      <c r="S1872" s="171"/>
      <c r="T1872" s="171">
        <f>VLOOKUP(VLOOKUP(G1872,Ma_KH!$A:$R,18,0)&amp;K1872,Gia_MB!$A:$F,6,0)</f>
        <v>50400</v>
      </c>
      <c r="U1872" s="172">
        <f t="shared" si="183"/>
        <v>756000</v>
      </c>
      <c r="V1872" s="171"/>
      <c r="W1872" s="173">
        <f t="shared" si="184"/>
        <v>0</v>
      </c>
      <c r="X1872" s="174" t="str">
        <f t="shared" si="185"/>
        <v>8</v>
      </c>
      <c r="Y1872" s="171"/>
      <c r="Z1872" s="172">
        <f t="shared" si="186"/>
        <v>60480</v>
      </c>
      <c r="AA1872" s="175">
        <f>VLOOKUP(G1872,Ma_KH!$A:$R,14,0)</f>
        <v>60</v>
      </c>
    </row>
    <row r="1873" spans="1:27" hidden="1" x14ac:dyDescent="0.25">
      <c r="A1873" s="176">
        <v>45993</v>
      </c>
      <c r="B1873" s="177">
        <v>4180767954</v>
      </c>
      <c r="C1873" s="178" t="s">
        <v>7767</v>
      </c>
      <c r="D1873" s="179">
        <v>45995</v>
      </c>
      <c r="E1873" s="180"/>
      <c r="F1873" s="178"/>
      <c r="G1873" s="32" t="s">
        <v>7862</v>
      </c>
      <c r="H1873" s="180"/>
      <c r="I1873" s="177" t="s">
        <v>8048</v>
      </c>
      <c r="J1873" s="182" t="s">
        <v>7234</v>
      </c>
      <c r="K1873" s="332" t="s">
        <v>48</v>
      </c>
      <c r="L1873" s="21" t="str">
        <f>VLOOKUP($K1873,TONG_SL!$A:$D,2,0)</f>
        <v>Mọc Nấm Hương 250g</v>
      </c>
      <c r="N1873" s="21" t="str">
        <f t="shared" si="182"/>
        <v>K-C6</v>
      </c>
      <c r="Q1873" s="21" t="str">
        <f>VLOOKUP(K1873,TONG_SL!$A:$D,3,0)</f>
        <v>Túi</v>
      </c>
      <c r="R1873" s="106">
        <v>15</v>
      </c>
      <c r="S1873" s="171"/>
      <c r="T1873" s="171">
        <f>VLOOKUP(VLOOKUP(G1873,Ma_KH!$A:$R,18,0)&amp;K1873,Gia_MB!$A:$F,6,0)</f>
        <v>46000</v>
      </c>
      <c r="U1873" s="172">
        <f t="shared" si="183"/>
        <v>690000</v>
      </c>
      <c r="V1873" s="171"/>
      <c r="W1873" s="173">
        <f t="shared" si="184"/>
        <v>0</v>
      </c>
      <c r="X1873" s="174" t="str">
        <f t="shared" si="185"/>
        <v>8</v>
      </c>
      <c r="Y1873" s="171"/>
      <c r="Z1873" s="172">
        <f t="shared" si="186"/>
        <v>55200</v>
      </c>
      <c r="AA1873" s="175">
        <f>VLOOKUP(G1873,Ma_KH!$A:$R,14,0)</f>
        <v>60</v>
      </c>
    </row>
    <row r="1874" spans="1:27" hidden="1" x14ac:dyDescent="0.25">
      <c r="A1874" s="176">
        <v>45993</v>
      </c>
      <c r="B1874" s="177">
        <v>4180767954</v>
      </c>
      <c r="C1874" s="178" t="s">
        <v>7767</v>
      </c>
      <c r="D1874" s="179">
        <v>45995</v>
      </c>
      <c r="E1874" s="180"/>
      <c r="F1874" s="178"/>
      <c r="G1874" s="32" t="s">
        <v>7862</v>
      </c>
      <c r="H1874" s="180"/>
      <c r="I1874" s="177" t="s">
        <v>8048</v>
      </c>
      <c r="J1874" s="182" t="s">
        <v>7234</v>
      </c>
      <c r="K1874" s="332" t="s">
        <v>7197</v>
      </c>
      <c r="L1874" s="21" t="str">
        <f>VLOOKUP($K1874,TONG_SL!$A:$D,2,0)</f>
        <v>Gà muối 500g</v>
      </c>
      <c r="N1874" s="21" t="str">
        <f t="shared" si="182"/>
        <v>K-C6</v>
      </c>
      <c r="Q1874" s="21" t="str">
        <f>VLOOKUP(K1874,TONG_SL!$A:$D,3,0)</f>
        <v>Túi</v>
      </c>
      <c r="R1874" s="106">
        <v>10</v>
      </c>
      <c r="S1874" s="171"/>
      <c r="T1874" s="171">
        <f>VLOOKUP(VLOOKUP(G1874,Ma_KH!$A:$R,18,0)&amp;K1874,Gia_MB!$A:$F,6,0)</f>
        <v>111058</v>
      </c>
      <c r="U1874" s="172">
        <f t="shared" si="183"/>
        <v>1110580</v>
      </c>
      <c r="V1874" s="171"/>
      <c r="W1874" s="173">
        <f t="shared" si="184"/>
        <v>0</v>
      </c>
      <c r="X1874" s="174" t="str">
        <f t="shared" si="185"/>
        <v>8</v>
      </c>
      <c r="Y1874" s="171"/>
      <c r="Z1874" s="172">
        <f t="shared" si="186"/>
        <v>88846.400000000009</v>
      </c>
      <c r="AA1874" s="175">
        <f>VLOOKUP(G1874,Ma_KH!$A:$R,14,0)</f>
        <v>60</v>
      </c>
    </row>
    <row r="1875" spans="1:27" hidden="1" x14ac:dyDescent="0.25">
      <c r="A1875" s="176">
        <v>45993</v>
      </c>
      <c r="B1875" s="177">
        <v>4180767954</v>
      </c>
      <c r="C1875" s="178" t="s">
        <v>7767</v>
      </c>
      <c r="D1875" s="179">
        <v>45995</v>
      </c>
      <c r="E1875" s="180"/>
      <c r="F1875" s="178"/>
      <c r="G1875" s="32" t="s">
        <v>7862</v>
      </c>
      <c r="H1875" s="180"/>
      <c r="I1875" s="177" t="s">
        <v>8048</v>
      </c>
      <c r="J1875" s="182" t="s">
        <v>7234</v>
      </c>
      <c r="K1875" s="332" t="s">
        <v>7820</v>
      </c>
      <c r="L1875" s="21" t="str">
        <f>VLOOKUP($K1875,TONG_SL!$A:$D,2,0)</f>
        <v>Giò lụa cây 250g</v>
      </c>
      <c r="N1875" s="21" t="str">
        <f t="shared" si="182"/>
        <v>K-C6</v>
      </c>
      <c r="Q1875" s="21" t="str">
        <f>VLOOKUP(K1875,TONG_SL!$A:$D,3,0)</f>
        <v>Túi</v>
      </c>
      <c r="R1875" s="106">
        <v>6</v>
      </c>
      <c r="S1875" s="171"/>
      <c r="T1875" s="171">
        <f>VLOOKUP(VLOOKUP(G1875,Ma_KH!$A:$R,18,0)&amp;K1875,Gia_MB!$A:$F,6,0)</f>
        <v>49500</v>
      </c>
      <c r="U1875" s="172">
        <f t="shared" si="183"/>
        <v>297000</v>
      </c>
      <c r="V1875" s="171"/>
      <c r="W1875" s="173">
        <f t="shared" si="184"/>
        <v>0</v>
      </c>
      <c r="X1875" s="174" t="str">
        <f t="shared" si="185"/>
        <v>8</v>
      </c>
      <c r="Y1875" s="171"/>
      <c r="Z1875" s="172">
        <f t="shared" si="186"/>
        <v>23760</v>
      </c>
      <c r="AA1875" s="175">
        <f>VLOOKUP(G1875,Ma_KH!$A:$R,14,0)</f>
        <v>60</v>
      </c>
    </row>
    <row r="1876" spans="1:27" hidden="1" x14ac:dyDescent="0.25">
      <c r="A1876" s="176">
        <v>45993</v>
      </c>
      <c r="B1876" s="177">
        <v>4180767954</v>
      </c>
      <c r="C1876" s="178" t="s">
        <v>7767</v>
      </c>
      <c r="D1876" s="179">
        <v>45995</v>
      </c>
      <c r="E1876" s="180"/>
      <c r="F1876" s="178"/>
      <c r="G1876" s="32" t="s">
        <v>7862</v>
      </c>
      <c r="H1876" s="180"/>
      <c r="I1876" s="177" t="s">
        <v>8048</v>
      </c>
      <c r="J1876" s="182" t="s">
        <v>7234</v>
      </c>
      <c r="K1876" s="332" t="s">
        <v>7154</v>
      </c>
      <c r="L1876" s="21" t="str">
        <f>VLOOKUP($K1876,TONG_SL!$A:$D,2,0)</f>
        <v>Chả cốm 300g</v>
      </c>
      <c r="N1876" s="21" t="str">
        <f t="shared" si="182"/>
        <v>K-C6</v>
      </c>
      <c r="Q1876" s="21" t="str">
        <f>VLOOKUP(K1876,TONG_SL!$A:$D,3,0)</f>
        <v>Túi</v>
      </c>
      <c r="R1876" s="106">
        <v>15</v>
      </c>
      <c r="S1876" s="171"/>
      <c r="T1876" s="171">
        <f>VLOOKUP(VLOOKUP(G1876,Ma_KH!$A:$R,18,0)&amp;K1876,Gia_MB!$A:$F,6,0)</f>
        <v>74250</v>
      </c>
      <c r="U1876" s="172">
        <f t="shared" si="183"/>
        <v>1113750</v>
      </c>
      <c r="V1876" s="171"/>
      <c r="W1876" s="173">
        <f t="shared" si="184"/>
        <v>0</v>
      </c>
      <c r="X1876" s="174" t="str">
        <f t="shared" si="185"/>
        <v>8</v>
      </c>
      <c r="Y1876" s="171"/>
      <c r="Z1876" s="172">
        <f t="shared" si="186"/>
        <v>89100</v>
      </c>
      <c r="AA1876" s="175">
        <f>VLOOKUP(G1876,Ma_KH!$A:$R,14,0)</f>
        <v>60</v>
      </c>
    </row>
    <row r="1877" spans="1:27" hidden="1" x14ac:dyDescent="0.25">
      <c r="A1877" s="176">
        <v>45993</v>
      </c>
      <c r="B1877" s="177">
        <v>4180767970</v>
      </c>
      <c r="C1877" s="178" t="s">
        <v>7767</v>
      </c>
      <c r="D1877" s="179">
        <v>45995</v>
      </c>
      <c r="E1877" s="180"/>
      <c r="F1877" s="178"/>
      <c r="G1877" s="32" t="s">
        <v>7799</v>
      </c>
      <c r="H1877" s="180"/>
      <c r="I1877" s="177" t="s">
        <v>8049</v>
      </c>
      <c r="J1877" s="182" t="s">
        <v>7234</v>
      </c>
      <c r="K1877" s="332" t="s">
        <v>7821</v>
      </c>
      <c r="L1877" s="21" t="str">
        <f>VLOOKUP($K1877,TONG_SL!$A:$D,2,0)</f>
        <v>Giò sụn gà 250g</v>
      </c>
      <c r="N1877" s="21" t="str">
        <f t="shared" si="182"/>
        <v>K-C6</v>
      </c>
      <c r="Q1877" s="21" t="str">
        <f>VLOOKUP(K1877,TONG_SL!$A:$D,3,0)</f>
        <v>Túi</v>
      </c>
      <c r="R1877" s="106">
        <v>6</v>
      </c>
      <c r="S1877" s="171"/>
      <c r="T1877" s="171">
        <f>VLOOKUP(VLOOKUP(G1877,Ma_KH!$A:$R,18,0)&amp;K1877,Gia_MB!$A:$F,6,0)</f>
        <v>50400</v>
      </c>
      <c r="U1877" s="172">
        <f t="shared" si="183"/>
        <v>302400</v>
      </c>
      <c r="V1877" s="171"/>
      <c r="W1877" s="173">
        <f t="shared" si="184"/>
        <v>0</v>
      </c>
      <c r="X1877" s="174" t="str">
        <f t="shared" si="185"/>
        <v>8</v>
      </c>
      <c r="Y1877" s="171"/>
      <c r="Z1877" s="172">
        <f t="shared" si="186"/>
        <v>24192</v>
      </c>
      <c r="AA1877" s="175">
        <f>VLOOKUP(G1877,Ma_KH!$A:$R,14,0)</f>
        <v>60</v>
      </c>
    </row>
    <row r="1878" spans="1:27" hidden="1" x14ac:dyDescent="0.25">
      <c r="A1878" s="176">
        <v>45993</v>
      </c>
      <c r="B1878" s="177">
        <v>4180767970</v>
      </c>
      <c r="C1878" s="178" t="s">
        <v>7767</v>
      </c>
      <c r="D1878" s="179">
        <v>45995</v>
      </c>
      <c r="E1878" s="180"/>
      <c r="F1878" s="178"/>
      <c r="G1878" s="32" t="s">
        <v>7799</v>
      </c>
      <c r="H1878" s="180"/>
      <c r="I1878" s="177" t="s">
        <v>8049</v>
      </c>
      <c r="J1878" s="182" t="s">
        <v>7234</v>
      </c>
      <c r="K1878" s="332" t="s">
        <v>7187</v>
      </c>
      <c r="L1878" s="21" t="str">
        <f>VLOOKUP($K1878,TONG_SL!$A:$D,2,0)</f>
        <v>Chân giò heo muối 300g</v>
      </c>
      <c r="N1878" s="21" t="str">
        <f t="shared" si="182"/>
        <v>K-C6</v>
      </c>
      <c r="Q1878" s="21" t="str">
        <f>VLOOKUP(K1878,TONG_SL!$A:$D,3,0)</f>
        <v>Túi</v>
      </c>
      <c r="R1878" s="106">
        <v>20</v>
      </c>
      <c r="S1878" s="171"/>
      <c r="T1878" s="171">
        <f>VLOOKUP(VLOOKUP(G1878,Ma_KH!$A:$R,18,0)&amp;K1878,Gia_MB!$A:$F,6,0)</f>
        <v>73431</v>
      </c>
      <c r="U1878" s="172">
        <f t="shared" si="183"/>
        <v>1468620</v>
      </c>
      <c r="V1878" s="171"/>
      <c r="W1878" s="173">
        <f t="shared" si="184"/>
        <v>0</v>
      </c>
      <c r="X1878" s="174" t="str">
        <f t="shared" si="185"/>
        <v>8</v>
      </c>
      <c r="Y1878" s="171"/>
      <c r="Z1878" s="172">
        <f t="shared" si="186"/>
        <v>117489.60000000001</v>
      </c>
      <c r="AA1878" s="175">
        <f>VLOOKUP(G1878,Ma_KH!$A:$R,14,0)</f>
        <v>60</v>
      </c>
    </row>
    <row r="1879" spans="1:27" hidden="1" x14ac:dyDescent="0.25">
      <c r="A1879" s="176">
        <v>45993</v>
      </c>
      <c r="B1879" s="177">
        <v>4180767970</v>
      </c>
      <c r="C1879" s="178" t="s">
        <v>7767</v>
      </c>
      <c r="D1879" s="179">
        <v>45995</v>
      </c>
      <c r="E1879" s="180"/>
      <c r="F1879" s="178"/>
      <c r="G1879" s="32" t="s">
        <v>7799</v>
      </c>
      <c r="H1879" s="180"/>
      <c r="I1879" s="177" t="s">
        <v>8049</v>
      </c>
      <c r="J1879" s="182" t="s">
        <v>7234</v>
      </c>
      <c r="K1879" s="332" t="s">
        <v>48</v>
      </c>
      <c r="L1879" s="21" t="str">
        <f>VLOOKUP($K1879,TONG_SL!$A:$D,2,0)</f>
        <v>Mọc Nấm Hương 250g</v>
      </c>
      <c r="N1879" s="21" t="str">
        <f t="shared" si="182"/>
        <v>K-C6</v>
      </c>
      <c r="Q1879" s="21" t="str">
        <f>VLOOKUP(K1879,TONG_SL!$A:$D,3,0)</f>
        <v>Túi</v>
      </c>
      <c r="R1879" s="106">
        <v>6</v>
      </c>
      <c r="S1879" s="171"/>
      <c r="T1879" s="171">
        <f>VLOOKUP(VLOOKUP(G1879,Ma_KH!$A:$R,18,0)&amp;K1879,Gia_MB!$A:$F,6,0)</f>
        <v>46000</v>
      </c>
      <c r="U1879" s="172">
        <f t="shared" si="183"/>
        <v>276000</v>
      </c>
      <c r="V1879" s="171"/>
      <c r="W1879" s="173">
        <f t="shared" si="184"/>
        <v>0</v>
      </c>
      <c r="X1879" s="174" t="str">
        <f t="shared" si="185"/>
        <v>8</v>
      </c>
      <c r="Y1879" s="171"/>
      <c r="Z1879" s="172">
        <f t="shared" si="186"/>
        <v>22080</v>
      </c>
      <c r="AA1879" s="175">
        <f>VLOOKUP(G1879,Ma_KH!$A:$R,14,0)</f>
        <v>60</v>
      </c>
    </row>
    <row r="1880" spans="1:27" hidden="1" x14ac:dyDescent="0.25">
      <c r="A1880" s="176">
        <v>45993</v>
      </c>
      <c r="B1880" s="177">
        <v>4180767970</v>
      </c>
      <c r="C1880" s="178" t="s">
        <v>7767</v>
      </c>
      <c r="D1880" s="179">
        <v>45995</v>
      </c>
      <c r="E1880" s="180"/>
      <c r="F1880" s="178"/>
      <c r="G1880" s="32" t="s">
        <v>7799</v>
      </c>
      <c r="H1880" s="180"/>
      <c r="I1880" s="177" t="s">
        <v>8049</v>
      </c>
      <c r="J1880" s="182" t="s">
        <v>7234</v>
      </c>
      <c r="K1880" s="332" t="s">
        <v>7197</v>
      </c>
      <c r="L1880" s="21" t="str">
        <f>VLOOKUP($K1880,TONG_SL!$A:$D,2,0)</f>
        <v>Gà muối 500g</v>
      </c>
      <c r="N1880" s="21" t="str">
        <f t="shared" si="182"/>
        <v>K-C6</v>
      </c>
      <c r="Q1880" s="21" t="str">
        <f>VLOOKUP(K1880,TONG_SL!$A:$D,3,0)</f>
        <v>Túi</v>
      </c>
      <c r="R1880" s="106">
        <v>20</v>
      </c>
      <c r="S1880" s="171"/>
      <c r="T1880" s="171">
        <f>VLOOKUP(VLOOKUP(G1880,Ma_KH!$A:$R,18,0)&amp;K1880,Gia_MB!$A:$F,6,0)</f>
        <v>111058</v>
      </c>
      <c r="U1880" s="172">
        <f t="shared" si="183"/>
        <v>2221160</v>
      </c>
      <c r="V1880" s="171"/>
      <c r="W1880" s="173">
        <f t="shared" si="184"/>
        <v>0</v>
      </c>
      <c r="X1880" s="174" t="str">
        <f t="shared" si="185"/>
        <v>8</v>
      </c>
      <c r="Y1880" s="171"/>
      <c r="Z1880" s="172">
        <f t="shared" si="186"/>
        <v>177692.80000000002</v>
      </c>
      <c r="AA1880" s="175">
        <f>VLOOKUP(G1880,Ma_KH!$A:$R,14,0)</f>
        <v>60</v>
      </c>
    </row>
    <row r="1881" spans="1:27" hidden="1" x14ac:dyDescent="0.25">
      <c r="A1881" s="176">
        <v>45993</v>
      </c>
      <c r="B1881" s="177">
        <v>4180767970</v>
      </c>
      <c r="C1881" s="178" t="s">
        <v>7767</v>
      </c>
      <c r="D1881" s="179">
        <v>45995</v>
      </c>
      <c r="E1881" s="180"/>
      <c r="F1881" s="178"/>
      <c r="G1881" s="32" t="s">
        <v>7799</v>
      </c>
      <c r="H1881" s="180"/>
      <c r="I1881" s="177" t="s">
        <v>8049</v>
      </c>
      <c r="J1881" s="182" t="s">
        <v>7234</v>
      </c>
      <c r="K1881" s="332" t="s">
        <v>7154</v>
      </c>
      <c r="L1881" s="21" t="str">
        <f>VLOOKUP($K1881,TONG_SL!$A:$D,2,0)</f>
        <v>Chả cốm 300g</v>
      </c>
      <c r="N1881" s="21" t="str">
        <f t="shared" si="182"/>
        <v>K-C6</v>
      </c>
      <c r="Q1881" s="21" t="str">
        <f>VLOOKUP(K1881,TONG_SL!$A:$D,3,0)</f>
        <v>Túi</v>
      </c>
      <c r="R1881" s="106">
        <v>6</v>
      </c>
      <c r="S1881" s="171"/>
      <c r="T1881" s="171">
        <f>VLOOKUP(VLOOKUP(G1881,Ma_KH!$A:$R,18,0)&amp;K1881,Gia_MB!$A:$F,6,0)</f>
        <v>74250</v>
      </c>
      <c r="U1881" s="172">
        <f t="shared" si="183"/>
        <v>445500</v>
      </c>
      <c r="V1881" s="171"/>
      <c r="W1881" s="173">
        <f t="shared" si="184"/>
        <v>0</v>
      </c>
      <c r="X1881" s="174" t="str">
        <f t="shared" si="185"/>
        <v>8</v>
      </c>
      <c r="Y1881" s="171"/>
      <c r="Z1881" s="172">
        <f t="shared" si="186"/>
        <v>35640</v>
      </c>
      <c r="AA1881" s="175">
        <f>VLOOKUP(G1881,Ma_KH!$A:$R,14,0)</f>
        <v>60</v>
      </c>
    </row>
    <row r="1882" spans="1:27" hidden="1" x14ac:dyDescent="0.25">
      <c r="A1882" s="176">
        <v>45993</v>
      </c>
      <c r="B1882" s="177">
        <v>4180767970</v>
      </c>
      <c r="C1882" s="178" t="s">
        <v>7767</v>
      </c>
      <c r="D1882" s="179">
        <v>45995</v>
      </c>
      <c r="E1882" s="180"/>
      <c r="F1882" s="178"/>
      <c r="G1882" s="32" t="s">
        <v>7799</v>
      </c>
      <c r="H1882" s="180"/>
      <c r="I1882" s="177" t="s">
        <v>8049</v>
      </c>
      <c r="J1882" s="182" t="s">
        <v>7234</v>
      </c>
      <c r="K1882" s="332" t="s">
        <v>7153</v>
      </c>
      <c r="L1882" s="21" t="str">
        <f>VLOOKUP($K1882,TONG_SL!$A:$D,2,0)</f>
        <v>Tai heo muối 200g</v>
      </c>
      <c r="N1882" s="21" t="str">
        <f t="shared" si="182"/>
        <v>K-C6</v>
      </c>
      <c r="Q1882" s="21" t="str">
        <f>VLOOKUP(K1882,TONG_SL!$A:$D,3,0)</f>
        <v>Túi</v>
      </c>
      <c r="R1882" s="106">
        <v>6</v>
      </c>
      <c r="S1882" s="171"/>
      <c r="T1882" s="171">
        <f>VLOOKUP(VLOOKUP(G1882,Ma_KH!$A:$R,18,0)&amp;K1882,Gia_MB!$A:$F,6,0)</f>
        <v>55595</v>
      </c>
      <c r="U1882" s="172">
        <f t="shared" si="183"/>
        <v>333570</v>
      </c>
      <c r="V1882" s="171"/>
      <c r="W1882" s="173">
        <f t="shared" si="184"/>
        <v>0</v>
      </c>
      <c r="X1882" s="174" t="str">
        <f t="shared" si="185"/>
        <v>8</v>
      </c>
      <c r="Y1882" s="171"/>
      <c r="Z1882" s="172">
        <f t="shared" si="186"/>
        <v>26685.600000000002</v>
      </c>
      <c r="AA1882" s="175">
        <f>VLOOKUP(G1882,Ma_KH!$A:$R,14,0)</f>
        <v>60</v>
      </c>
    </row>
    <row r="1883" spans="1:27" hidden="1" x14ac:dyDescent="0.25">
      <c r="A1883" s="176">
        <v>45993</v>
      </c>
      <c r="B1883" s="177">
        <v>4180767970</v>
      </c>
      <c r="C1883" s="178" t="s">
        <v>7767</v>
      </c>
      <c r="D1883" s="179">
        <v>45995</v>
      </c>
      <c r="E1883" s="180"/>
      <c r="F1883" s="178"/>
      <c r="G1883" s="32" t="s">
        <v>7799</v>
      </c>
      <c r="H1883" s="180"/>
      <c r="I1883" s="177" t="s">
        <v>8049</v>
      </c>
      <c r="J1883" s="182" t="s">
        <v>7234</v>
      </c>
      <c r="K1883" s="332" t="s">
        <v>32</v>
      </c>
      <c r="L1883" s="21" t="str">
        <f>VLOOKUP($K1883,TONG_SL!$A:$D,2,0)</f>
        <v>Giò Tai Lưỡi Xào 250g</v>
      </c>
      <c r="N1883" s="21" t="str">
        <f t="shared" si="182"/>
        <v>K-C6</v>
      </c>
      <c r="Q1883" s="21" t="str">
        <f>VLOOKUP(K1883,TONG_SL!$A:$D,3,0)</f>
        <v>Túi</v>
      </c>
      <c r="R1883" s="106">
        <v>6</v>
      </c>
      <c r="S1883" s="171"/>
      <c r="T1883" s="171">
        <f>VLOOKUP(VLOOKUP(G1883,Ma_KH!$A:$R,18,0)&amp;K1883,Gia_MB!$A:$F,6,0)</f>
        <v>50182</v>
      </c>
      <c r="U1883" s="172">
        <f t="shared" si="183"/>
        <v>301092</v>
      </c>
      <c r="V1883" s="171"/>
      <c r="W1883" s="173">
        <f t="shared" si="184"/>
        <v>0</v>
      </c>
      <c r="X1883" s="174" t="str">
        <f t="shared" si="185"/>
        <v>8</v>
      </c>
      <c r="Y1883" s="171"/>
      <c r="Z1883" s="172">
        <f t="shared" si="186"/>
        <v>24087.360000000001</v>
      </c>
      <c r="AA1883" s="175">
        <f>VLOOKUP(G1883,Ma_KH!$A:$R,14,0)</f>
        <v>60</v>
      </c>
    </row>
    <row r="1884" spans="1:27" hidden="1" x14ac:dyDescent="0.25">
      <c r="A1884" s="176">
        <v>45993</v>
      </c>
      <c r="B1884" s="177">
        <v>4180767970</v>
      </c>
      <c r="C1884" s="178" t="s">
        <v>7767</v>
      </c>
      <c r="D1884" s="179">
        <v>45995</v>
      </c>
      <c r="E1884" s="180"/>
      <c r="F1884" s="178"/>
      <c r="G1884" s="32" t="s">
        <v>7799</v>
      </c>
      <c r="H1884" s="180"/>
      <c r="I1884" s="177" t="s">
        <v>8049</v>
      </c>
      <c r="J1884" s="182" t="s">
        <v>7234</v>
      </c>
      <c r="K1884" s="332" t="s">
        <v>7820</v>
      </c>
      <c r="L1884" s="21" t="str">
        <f>VLOOKUP($K1884,TONG_SL!$A:$D,2,0)</f>
        <v>Giò lụa cây 250g</v>
      </c>
      <c r="N1884" s="21" t="str">
        <f t="shared" si="182"/>
        <v>K-C6</v>
      </c>
      <c r="Q1884" s="21" t="str">
        <f>VLOOKUP(K1884,TONG_SL!$A:$D,3,0)</f>
        <v>Túi</v>
      </c>
      <c r="R1884" s="106">
        <v>6</v>
      </c>
      <c r="S1884" s="171"/>
      <c r="T1884" s="171">
        <f>VLOOKUP(VLOOKUP(G1884,Ma_KH!$A:$R,18,0)&amp;K1884,Gia_MB!$A:$F,6,0)</f>
        <v>49500</v>
      </c>
      <c r="U1884" s="172">
        <f t="shared" si="183"/>
        <v>297000</v>
      </c>
      <c r="V1884" s="171"/>
      <c r="W1884" s="173">
        <f t="shared" si="184"/>
        <v>0</v>
      </c>
      <c r="X1884" s="174" t="str">
        <f t="shared" si="185"/>
        <v>8</v>
      </c>
      <c r="Y1884" s="171"/>
      <c r="Z1884" s="172">
        <f t="shared" si="186"/>
        <v>23760</v>
      </c>
      <c r="AA1884" s="175">
        <f>VLOOKUP(G1884,Ma_KH!$A:$R,14,0)</f>
        <v>60</v>
      </c>
    </row>
    <row r="1885" spans="1:27" hidden="1" x14ac:dyDescent="0.25">
      <c r="A1885" s="176">
        <v>45990</v>
      </c>
      <c r="B1885" s="177">
        <v>4180614902</v>
      </c>
      <c r="C1885" s="178" t="s">
        <v>7767</v>
      </c>
      <c r="D1885" s="179">
        <v>45995</v>
      </c>
      <c r="E1885" s="180"/>
      <c r="F1885" s="178"/>
      <c r="G1885" s="32" t="s">
        <v>7799</v>
      </c>
      <c r="H1885" s="180"/>
      <c r="I1885" s="177" t="s">
        <v>8050</v>
      </c>
      <c r="J1885" s="182" t="s">
        <v>7234</v>
      </c>
      <c r="K1885" s="332" t="s">
        <v>7187</v>
      </c>
      <c r="L1885" s="21" t="str">
        <f>VLOOKUP($K1885,TONG_SL!$A:$D,2,0)</f>
        <v>Chân giò heo muối 300g</v>
      </c>
      <c r="N1885" s="21" t="str">
        <f t="shared" si="182"/>
        <v>K-C6</v>
      </c>
      <c r="Q1885" s="21" t="str">
        <f>VLOOKUP(K1885,TONG_SL!$A:$D,3,0)</f>
        <v>Túi</v>
      </c>
      <c r="R1885" s="106">
        <v>15</v>
      </c>
      <c r="S1885" s="171"/>
      <c r="T1885" s="171">
        <f>VLOOKUP(VLOOKUP(G1885,Ma_KH!$A:$R,18,0)&amp;K1885,Gia_MB!$A:$F,6,0)</f>
        <v>73431</v>
      </c>
      <c r="U1885" s="172">
        <f t="shared" si="183"/>
        <v>1101465</v>
      </c>
      <c r="V1885" s="171"/>
      <c r="W1885" s="173">
        <f t="shared" si="184"/>
        <v>0</v>
      </c>
      <c r="X1885" s="174" t="str">
        <f t="shared" si="185"/>
        <v>8</v>
      </c>
      <c r="Y1885" s="171"/>
      <c r="Z1885" s="172">
        <f t="shared" si="186"/>
        <v>88117.2</v>
      </c>
      <c r="AA1885" s="175">
        <f>VLOOKUP(G1885,Ma_KH!$A:$R,14,0)</f>
        <v>60</v>
      </c>
    </row>
    <row r="1886" spans="1:27" hidden="1" x14ac:dyDescent="0.25">
      <c r="A1886" s="176">
        <v>45990</v>
      </c>
      <c r="B1886" s="177">
        <v>4180614902</v>
      </c>
      <c r="C1886" s="178" t="s">
        <v>7767</v>
      </c>
      <c r="D1886" s="179">
        <v>45995</v>
      </c>
      <c r="E1886" s="180"/>
      <c r="F1886" s="178"/>
      <c r="G1886" s="32" t="s">
        <v>7799</v>
      </c>
      <c r="H1886" s="180"/>
      <c r="I1886" s="177" t="s">
        <v>8050</v>
      </c>
      <c r="J1886" s="182" t="s">
        <v>7234</v>
      </c>
      <c r="K1886" s="332" t="s">
        <v>7197</v>
      </c>
      <c r="L1886" s="21" t="str">
        <f>VLOOKUP($K1886,TONG_SL!$A:$D,2,0)</f>
        <v>Gà muối 500g</v>
      </c>
      <c r="N1886" s="21" t="str">
        <f t="shared" si="182"/>
        <v>K-C6</v>
      </c>
      <c r="Q1886" s="21" t="str">
        <f>VLOOKUP(K1886,TONG_SL!$A:$D,3,0)</f>
        <v>Túi</v>
      </c>
      <c r="R1886" s="106">
        <v>20</v>
      </c>
      <c r="S1886" s="171"/>
      <c r="T1886" s="171">
        <f>VLOOKUP(VLOOKUP(G1886,Ma_KH!$A:$R,18,0)&amp;K1886,Gia_MB!$A:$F,6,0)</f>
        <v>111058</v>
      </c>
      <c r="U1886" s="172">
        <f t="shared" si="183"/>
        <v>2221160</v>
      </c>
      <c r="V1886" s="171"/>
      <c r="W1886" s="173">
        <f t="shared" si="184"/>
        <v>0</v>
      </c>
      <c r="X1886" s="174" t="str">
        <f t="shared" si="185"/>
        <v>8</v>
      </c>
      <c r="Y1886" s="171"/>
      <c r="Z1886" s="172">
        <f t="shared" si="186"/>
        <v>177692.80000000002</v>
      </c>
      <c r="AA1886" s="175">
        <f>VLOOKUP(G1886,Ma_KH!$A:$R,14,0)</f>
        <v>60</v>
      </c>
    </row>
    <row r="1887" spans="1:27" hidden="1" x14ac:dyDescent="0.25">
      <c r="A1887" s="176">
        <v>45990</v>
      </c>
      <c r="B1887" s="177">
        <v>4180614902</v>
      </c>
      <c r="C1887" s="178" t="s">
        <v>7767</v>
      </c>
      <c r="D1887" s="179">
        <v>45995</v>
      </c>
      <c r="E1887" s="180"/>
      <c r="F1887" s="178"/>
      <c r="G1887" s="32" t="s">
        <v>7799</v>
      </c>
      <c r="H1887" s="180"/>
      <c r="I1887" s="177" t="s">
        <v>8050</v>
      </c>
      <c r="J1887" s="182" t="s">
        <v>7234</v>
      </c>
      <c r="K1887" s="332" t="s">
        <v>7153</v>
      </c>
      <c r="L1887" s="21" t="str">
        <f>VLOOKUP($K1887,TONG_SL!$A:$D,2,0)</f>
        <v>Tai heo muối 200g</v>
      </c>
      <c r="N1887" s="21" t="str">
        <f t="shared" si="182"/>
        <v>K-C6</v>
      </c>
      <c r="Q1887" s="21" t="str">
        <f>VLOOKUP(K1887,TONG_SL!$A:$D,3,0)</f>
        <v>Túi</v>
      </c>
      <c r="R1887" s="106">
        <v>5</v>
      </c>
      <c r="S1887" s="171"/>
      <c r="T1887" s="171">
        <f>VLOOKUP(VLOOKUP(G1887,Ma_KH!$A:$R,18,0)&amp;K1887,Gia_MB!$A:$F,6,0)</f>
        <v>55595</v>
      </c>
      <c r="U1887" s="172">
        <f t="shared" si="183"/>
        <v>277975</v>
      </c>
      <c r="V1887" s="171"/>
      <c r="W1887" s="173">
        <f t="shared" si="184"/>
        <v>0</v>
      </c>
      <c r="X1887" s="174" t="str">
        <f t="shared" si="185"/>
        <v>8</v>
      </c>
      <c r="Y1887" s="171"/>
      <c r="Z1887" s="172">
        <f t="shared" si="186"/>
        <v>22238</v>
      </c>
      <c r="AA1887" s="175">
        <f>VLOOKUP(G1887,Ma_KH!$A:$R,14,0)</f>
        <v>60</v>
      </c>
    </row>
    <row r="1888" spans="1:27" hidden="1" x14ac:dyDescent="0.25">
      <c r="A1888" s="176">
        <v>45990</v>
      </c>
      <c r="B1888" s="177">
        <v>4180614902</v>
      </c>
      <c r="C1888" s="178" t="s">
        <v>7767</v>
      </c>
      <c r="D1888" s="179">
        <v>45995</v>
      </c>
      <c r="E1888" s="180"/>
      <c r="F1888" s="178"/>
      <c r="G1888" s="32" t="s">
        <v>7799</v>
      </c>
      <c r="H1888" s="180"/>
      <c r="I1888" s="177" t="s">
        <v>8050</v>
      </c>
      <c r="J1888" s="182" t="s">
        <v>7234</v>
      </c>
      <c r="K1888" s="332" t="s">
        <v>32</v>
      </c>
      <c r="L1888" s="21" t="str">
        <f>VLOOKUP($K1888,TONG_SL!$A:$D,2,0)</f>
        <v>Giò Tai Lưỡi Xào 250g</v>
      </c>
      <c r="N1888" s="21" t="str">
        <f t="shared" si="182"/>
        <v>K-C6</v>
      </c>
      <c r="Q1888" s="21" t="str">
        <f>VLOOKUP(K1888,TONG_SL!$A:$D,3,0)</f>
        <v>Túi</v>
      </c>
      <c r="R1888" s="106">
        <v>5</v>
      </c>
      <c r="S1888" s="171"/>
      <c r="T1888" s="171">
        <f>VLOOKUP(VLOOKUP(G1888,Ma_KH!$A:$R,18,0)&amp;K1888,Gia_MB!$A:$F,6,0)</f>
        <v>50182</v>
      </c>
      <c r="U1888" s="172">
        <f t="shared" si="183"/>
        <v>250910</v>
      </c>
      <c r="V1888" s="171"/>
      <c r="W1888" s="173">
        <f t="shared" si="184"/>
        <v>0</v>
      </c>
      <c r="X1888" s="174" t="str">
        <f t="shared" si="185"/>
        <v>8</v>
      </c>
      <c r="Y1888" s="171"/>
      <c r="Z1888" s="172">
        <f t="shared" si="186"/>
        <v>20072.8</v>
      </c>
      <c r="AA1888" s="175">
        <f>VLOOKUP(G1888,Ma_KH!$A:$R,14,0)</f>
        <v>60</v>
      </c>
    </row>
    <row r="1889" spans="1:27" hidden="1" x14ac:dyDescent="0.25">
      <c r="A1889" s="176">
        <v>45990</v>
      </c>
      <c r="B1889" s="177">
        <v>4180614902</v>
      </c>
      <c r="C1889" s="178" t="s">
        <v>7767</v>
      </c>
      <c r="D1889" s="179">
        <v>45995</v>
      </c>
      <c r="E1889" s="180"/>
      <c r="F1889" s="178"/>
      <c r="G1889" s="32" t="s">
        <v>7799</v>
      </c>
      <c r="H1889" s="180"/>
      <c r="I1889" s="177" t="s">
        <v>8050</v>
      </c>
      <c r="J1889" s="182" t="s">
        <v>7234</v>
      </c>
      <c r="K1889" s="332" t="s">
        <v>7154</v>
      </c>
      <c r="L1889" s="21" t="str">
        <f>VLOOKUP($K1889,TONG_SL!$A:$D,2,0)</f>
        <v>Chả cốm 300g</v>
      </c>
      <c r="N1889" s="21" t="str">
        <f t="shared" si="182"/>
        <v>K-C6</v>
      </c>
      <c r="Q1889" s="21" t="str">
        <f>VLOOKUP(K1889,TONG_SL!$A:$D,3,0)</f>
        <v>Túi</v>
      </c>
      <c r="R1889" s="106">
        <v>10</v>
      </c>
      <c r="S1889" s="171"/>
      <c r="T1889" s="171">
        <f>VLOOKUP(VLOOKUP(G1889,Ma_KH!$A:$R,18,0)&amp;K1889,Gia_MB!$A:$F,6,0)</f>
        <v>74250</v>
      </c>
      <c r="U1889" s="172">
        <f t="shared" si="183"/>
        <v>742500</v>
      </c>
      <c r="V1889" s="171"/>
      <c r="W1889" s="173">
        <f t="shared" si="184"/>
        <v>0</v>
      </c>
      <c r="X1889" s="174" t="str">
        <f t="shared" si="185"/>
        <v>8</v>
      </c>
      <c r="Y1889" s="171"/>
      <c r="Z1889" s="172">
        <f t="shared" si="186"/>
        <v>59400</v>
      </c>
      <c r="AA1889" s="175">
        <f>VLOOKUP(G1889,Ma_KH!$A:$R,14,0)</f>
        <v>60</v>
      </c>
    </row>
    <row r="1890" spans="1:27" hidden="1" x14ac:dyDescent="0.25">
      <c r="A1890" s="176">
        <v>45993</v>
      </c>
      <c r="B1890" s="177">
        <v>4180767998</v>
      </c>
      <c r="C1890" s="178" t="s">
        <v>7767</v>
      </c>
      <c r="D1890" s="179">
        <v>45995</v>
      </c>
      <c r="E1890" s="180"/>
      <c r="F1890" s="178"/>
      <c r="G1890" s="32" t="s">
        <v>7799</v>
      </c>
      <c r="H1890" s="180"/>
      <c r="I1890" s="177" t="s">
        <v>8051</v>
      </c>
      <c r="J1890" s="182" t="s">
        <v>7234</v>
      </c>
      <c r="K1890" s="332" t="s">
        <v>7154</v>
      </c>
      <c r="L1890" s="21" t="str">
        <f>VLOOKUP($K1890,TONG_SL!$A:$D,2,0)</f>
        <v>Chả cốm 300g</v>
      </c>
      <c r="N1890" s="21" t="str">
        <f t="shared" si="182"/>
        <v>K-C6</v>
      </c>
      <c r="Q1890" s="21" t="str">
        <f>VLOOKUP(K1890,TONG_SL!$A:$D,3,0)</f>
        <v>Túi</v>
      </c>
      <c r="R1890" s="106">
        <v>6</v>
      </c>
      <c r="S1890" s="171"/>
      <c r="T1890" s="171">
        <f>VLOOKUP(VLOOKUP(G1890,Ma_KH!$A:$R,18,0)&amp;K1890,Gia_MB!$A:$F,6,0)</f>
        <v>74250</v>
      </c>
      <c r="U1890" s="172">
        <f t="shared" si="183"/>
        <v>445500</v>
      </c>
      <c r="V1890" s="171"/>
      <c r="W1890" s="173">
        <f t="shared" si="184"/>
        <v>0</v>
      </c>
      <c r="X1890" s="174" t="str">
        <f t="shared" si="185"/>
        <v>8</v>
      </c>
      <c r="Y1890" s="171"/>
      <c r="Z1890" s="172">
        <f t="shared" si="186"/>
        <v>35640</v>
      </c>
      <c r="AA1890" s="175">
        <f>VLOOKUP(G1890,Ma_KH!$A:$R,14,0)</f>
        <v>60</v>
      </c>
    </row>
    <row r="1891" spans="1:27" hidden="1" x14ac:dyDescent="0.25">
      <c r="A1891" s="176">
        <v>45993</v>
      </c>
      <c r="B1891" s="177">
        <v>4180767998</v>
      </c>
      <c r="C1891" s="178" t="s">
        <v>7767</v>
      </c>
      <c r="D1891" s="179">
        <v>45995</v>
      </c>
      <c r="E1891" s="180"/>
      <c r="F1891" s="178"/>
      <c r="G1891" s="32" t="s">
        <v>7799</v>
      </c>
      <c r="H1891" s="180"/>
      <c r="I1891" s="177" t="s">
        <v>8051</v>
      </c>
      <c r="J1891" s="182" t="s">
        <v>7234</v>
      </c>
      <c r="K1891" s="332" t="s">
        <v>48</v>
      </c>
      <c r="L1891" s="21" t="str">
        <f>VLOOKUP($K1891,TONG_SL!$A:$D,2,0)</f>
        <v>Mọc Nấm Hương 250g</v>
      </c>
      <c r="N1891" s="21" t="str">
        <f t="shared" si="182"/>
        <v>K-C6</v>
      </c>
      <c r="Q1891" s="21" t="str">
        <f>VLOOKUP(K1891,TONG_SL!$A:$D,3,0)</f>
        <v>Túi</v>
      </c>
      <c r="R1891" s="106">
        <v>6</v>
      </c>
      <c r="S1891" s="171"/>
      <c r="T1891" s="171">
        <f>VLOOKUP(VLOOKUP(G1891,Ma_KH!$A:$R,18,0)&amp;K1891,Gia_MB!$A:$F,6,0)</f>
        <v>46000</v>
      </c>
      <c r="U1891" s="172">
        <f t="shared" si="183"/>
        <v>276000</v>
      </c>
      <c r="V1891" s="171"/>
      <c r="W1891" s="173">
        <f t="shared" si="184"/>
        <v>0</v>
      </c>
      <c r="X1891" s="174" t="str">
        <f t="shared" si="185"/>
        <v>8</v>
      </c>
      <c r="Y1891" s="171"/>
      <c r="Z1891" s="172">
        <f t="shared" si="186"/>
        <v>22080</v>
      </c>
      <c r="AA1891" s="175">
        <f>VLOOKUP(G1891,Ma_KH!$A:$R,14,0)</f>
        <v>60</v>
      </c>
    </row>
    <row r="1892" spans="1:27" hidden="1" x14ac:dyDescent="0.25">
      <c r="A1892" s="176">
        <v>45993</v>
      </c>
      <c r="B1892" s="177">
        <v>4180767998</v>
      </c>
      <c r="C1892" s="178" t="s">
        <v>7767</v>
      </c>
      <c r="D1892" s="179">
        <v>45995</v>
      </c>
      <c r="E1892" s="180"/>
      <c r="F1892" s="178"/>
      <c r="G1892" s="32" t="s">
        <v>7799</v>
      </c>
      <c r="H1892" s="180"/>
      <c r="I1892" s="177" t="s">
        <v>8051</v>
      </c>
      <c r="J1892" s="182" t="s">
        <v>7234</v>
      </c>
      <c r="K1892" s="332" t="s">
        <v>30</v>
      </c>
      <c r="L1892" s="21" t="str">
        <f>VLOOKUP($K1892,TONG_SL!$A:$D,2,0)</f>
        <v>Gà muối 500g</v>
      </c>
      <c r="N1892" s="21" t="str">
        <f t="shared" si="182"/>
        <v>K-C6</v>
      </c>
      <c r="Q1892" s="21" t="str">
        <f>VLOOKUP(K1892,TONG_SL!$A:$D,3,0)</f>
        <v>Túi</v>
      </c>
      <c r="R1892" s="106">
        <v>10</v>
      </c>
      <c r="S1892" s="171"/>
      <c r="T1892" s="171">
        <f>VLOOKUP(VLOOKUP(G1892,Ma_KH!$A:$R,18,0)&amp;K1892,Gia_MB!$A:$F,6,0)</f>
        <v>111058</v>
      </c>
      <c r="U1892" s="172">
        <f t="shared" si="183"/>
        <v>1110580</v>
      </c>
      <c r="V1892" s="171"/>
      <c r="W1892" s="173">
        <f t="shared" si="184"/>
        <v>0</v>
      </c>
      <c r="X1892" s="174" t="str">
        <f t="shared" si="185"/>
        <v>8</v>
      </c>
      <c r="Y1892" s="171"/>
      <c r="Z1892" s="172">
        <f t="shared" si="186"/>
        <v>88846.400000000009</v>
      </c>
      <c r="AA1892" s="175">
        <f>VLOOKUP(G1892,Ma_KH!$A:$R,14,0)</f>
        <v>60</v>
      </c>
    </row>
    <row r="1893" spans="1:27" hidden="1" x14ac:dyDescent="0.25">
      <c r="A1893" s="176">
        <v>45993</v>
      </c>
      <c r="B1893" s="177">
        <v>4180767998</v>
      </c>
      <c r="C1893" s="178" t="s">
        <v>7767</v>
      </c>
      <c r="D1893" s="179">
        <v>45995</v>
      </c>
      <c r="E1893" s="180"/>
      <c r="F1893" s="178"/>
      <c r="G1893" s="32" t="s">
        <v>7799</v>
      </c>
      <c r="H1893" s="180"/>
      <c r="I1893" s="177" t="s">
        <v>8051</v>
      </c>
      <c r="J1893" s="182" t="s">
        <v>7234</v>
      </c>
      <c r="K1893" s="332" t="s">
        <v>7153</v>
      </c>
      <c r="L1893" s="21" t="str">
        <f>VLOOKUP($K1893,TONG_SL!$A:$D,2,0)</f>
        <v>Tai heo muối 200g</v>
      </c>
      <c r="N1893" s="21" t="str">
        <f t="shared" si="182"/>
        <v>K-C6</v>
      </c>
      <c r="Q1893" s="21" t="str">
        <f>VLOOKUP(K1893,TONG_SL!$A:$D,3,0)</f>
        <v>Túi</v>
      </c>
      <c r="R1893" s="106">
        <v>6</v>
      </c>
      <c r="S1893" s="171"/>
      <c r="T1893" s="171">
        <f>VLOOKUP(VLOOKUP(G1893,Ma_KH!$A:$R,18,0)&amp;K1893,Gia_MB!$A:$F,6,0)</f>
        <v>55595</v>
      </c>
      <c r="U1893" s="172">
        <f t="shared" si="183"/>
        <v>333570</v>
      </c>
      <c r="V1893" s="171"/>
      <c r="W1893" s="173">
        <f t="shared" si="184"/>
        <v>0</v>
      </c>
      <c r="X1893" s="174" t="str">
        <f t="shared" si="185"/>
        <v>8</v>
      </c>
      <c r="Y1893" s="171"/>
      <c r="Z1893" s="172">
        <f t="shared" si="186"/>
        <v>26685.600000000002</v>
      </c>
      <c r="AA1893" s="175">
        <f>VLOOKUP(G1893,Ma_KH!$A:$R,14,0)</f>
        <v>60</v>
      </c>
    </row>
    <row r="1894" spans="1:27" hidden="1" x14ac:dyDescent="0.25">
      <c r="A1894" s="176">
        <v>45993</v>
      </c>
      <c r="B1894" s="177">
        <v>4180767998</v>
      </c>
      <c r="C1894" s="178" t="s">
        <v>7767</v>
      </c>
      <c r="D1894" s="179">
        <v>45995</v>
      </c>
      <c r="E1894" s="180"/>
      <c r="F1894" s="178"/>
      <c r="G1894" s="32" t="s">
        <v>7799</v>
      </c>
      <c r="H1894" s="180"/>
      <c r="I1894" s="177" t="s">
        <v>8051</v>
      </c>
      <c r="J1894" s="182" t="s">
        <v>7234</v>
      </c>
      <c r="K1894" s="332" t="s">
        <v>7821</v>
      </c>
      <c r="L1894" s="21" t="str">
        <f>VLOOKUP($K1894,TONG_SL!$A:$D,2,0)</f>
        <v>Giò sụn gà 250g</v>
      </c>
      <c r="N1894" s="21" t="str">
        <f t="shared" si="182"/>
        <v>K-C6</v>
      </c>
      <c r="Q1894" s="21" t="str">
        <f>VLOOKUP(K1894,TONG_SL!$A:$D,3,0)</f>
        <v>Túi</v>
      </c>
      <c r="R1894" s="106">
        <v>6</v>
      </c>
      <c r="S1894" s="171"/>
      <c r="T1894" s="171">
        <f>VLOOKUP(VLOOKUP(G1894,Ma_KH!$A:$R,18,0)&amp;K1894,Gia_MB!$A:$F,6,0)</f>
        <v>50400</v>
      </c>
      <c r="U1894" s="172">
        <f t="shared" si="183"/>
        <v>302400</v>
      </c>
      <c r="V1894" s="171"/>
      <c r="W1894" s="173">
        <f t="shared" si="184"/>
        <v>0</v>
      </c>
      <c r="X1894" s="174" t="str">
        <f t="shared" si="185"/>
        <v>8</v>
      </c>
      <c r="Y1894" s="171"/>
      <c r="Z1894" s="172">
        <f t="shared" si="186"/>
        <v>24192</v>
      </c>
      <c r="AA1894" s="175">
        <f>VLOOKUP(G1894,Ma_KH!$A:$R,14,0)</f>
        <v>60</v>
      </c>
    </row>
    <row r="1895" spans="1:27" hidden="1" x14ac:dyDescent="0.25">
      <c r="A1895" s="176">
        <v>45993</v>
      </c>
      <c r="B1895" s="177">
        <v>4180767998</v>
      </c>
      <c r="C1895" s="178" t="s">
        <v>7767</v>
      </c>
      <c r="D1895" s="179">
        <v>45995</v>
      </c>
      <c r="E1895" s="180"/>
      <c r="F1895" s="178"/>
      <c r="G1895" s="32" t="s">
        <v>7799</v>
      </c>
      <c r="H1895" s="180"/>
      <c r="I1895" s="177" t="s">
        <v>8051</v>
      </c>
      <c r="J1895" s="182" t="s">
        <v>7234</v>
      </c>
      <c r="K1895" s="332" t="s">
        <v>32</v>
      </c>
      <c r="L1895" s="21" t="str">
        <f>VLOOKUP($K1895,TONG_SL!$A:$D,2,0)</f>
        <v>Giò Tai Lưỡi Xào 250g</v>
      </c>
      <c r="N1895" s="21" t="str">
        <f t="shared" si="182"/>
        <v>K-C6</v>
      </c>
      <c r="Q1895" s="21" t="str">
        <f>VLOOKUP(K1895,TONG_SL!$A:$D,3,0)</f>
        <v>Túi</v>
      </c>
      <c r="R1895" s="106">
        <v>6</v>
      </c>
      <c r="S1895" s="171"/>
      <c r="T1895" s="171">
        <f>VLOOKUP(VLOOKUP(G1895,Ma_KH!$A:$R,18,0)&amp;K1895,Gia_MB!$A:$F,6,0)</f>
        <v>50182</v>
      </c>
      <c r="U1895" s="172">
        <f t="shared" si="183"/>
        <v>301092</v>
      </c>
      <c r="V1895" s="171"/>
      <c r="W1895" s="173">
        <f t="shared" si="184"/>
        <v>0</v>
      </c>
      <c r="X1895" s="174" t="str">
        <f t="shared" si="185"/>
        <v>8</v>
      </c>
      <c r="Y1895" s="171"/>
      <c r="Z1895" s="172">
        <f t="shared" si="186"/>
        <v>24087.360000000001</v>
      </c>
      <c r="AA1895" s="175">
        <f>VLOOKUP(G1895,Ma_KH!$A:$R,14,0)</f>
        <v>60</v>
      </c>
    </row>
    <row r="1896" spans="1:27" hidden="1" x14ac:dyDescent="0.25">
      <c r="A1896" s="176">
        <v>45993</v>
      </c>
      <c r="B1896" s="177">
        <v>4180767998</v>
      </c>
      <c r="C1896" s="178" t="s">
        <v>7767</v>
      </c>
      <c r="D1896" s="179">
        <v>45995</v>
      </c>
      <c r="E1896" s="180"/>
      <c r="F1896" s="178"/>
      <c r="G1896" s="32" t="s">
        <v>7799</v>
      </c>
      <c r="H1896" s="180"/>
      <c r="I1896" s="177" t="s">
        <v>8051</v>
      </c>
      <c r="J1896" s="182" t="s">
        <v>7234</v>
      </c>
      <c r="K1896" s="332" t="s">
        <v>7187</v>
      </c>
      <c r="L1896" s="21" t="str">
        <f>VLOOKUP($K1896,TONG_SL!$A:$D,2,0)</f>
        <v>Chân giò heo muối 300g</v>
      </c>
      <c r="N1896" s="21" t="str">
        <f t="shared" si="182"/>
        <v>K-C6</v>
      </c>
      <c r="Q1896" s="21" t="str">
        <f>VLOOKUP(K1896,TONG_SL!$A:$D,3,0)</f>
        <v>Túi</v>
      </c>
      <c r="R1896" s="106">
        <v>9</v>
      </c>
      <c r="S1896" s="171"/>
      <c r="T1896" s="171">
        <f>VLOOKUP(VLOOKUP(G1896,Ma_KH!$A:$R,18,0)&amp;K1896,Gia_MB!$A:$F,6,0)</f>
        <v>73431</v>
      </c>
      <c r="U1896" s="172">
        <f t="shared" si="183"/>
        <v>660879</v>
      </c>
      <c r="V1896" s="171"/>
      <c r="W1896" s="173">
        <f t="shared" si="184"/>
        <v>0</v>
      </c>
      <c r="X1896" s="174" t="str">
        <f t="shared" si="185"/>
        <v>8</v>
      </c>
      <c r="Y1896" s="171"/>
      <c r="Z1896" s="172">
        <f t="shared" si="186"/>
        <v>52870.32</v>
      </c>
      <c r="AA1896" s="175">
        <f>VLOOKUP(G1896,Ma_KH!$A:$R,14,0)</f>
        <v>60</v>
      </c>
    </row>
    <row r="1897" spans="1:27" hidden="1" x14ac:dyDescent="0.25">
      <c r="A1897" s="176">
        <v>45993</v>
      </c>
      <c r="B1897" s="177">
        <v>4180767998</v>
      </c>
      <c r="C1897" s="178" t="s">
        <v>7767</v>
      </c>
      <c r="D1897" s="179">
        <v>45995</v>
      </c>
      <c r="E1897" s="180"/>
      <c r="F1897" s="178"/>
      <c r="G1897" s="32" t="s">
        <v>7799</v>
      </c>
      <c r="H1897" s="180"/>
      <c r="I1897" s="177" t="s">
        <v>8051</v>
      </c>
      <c r="J1897" s="182" t="s">
        <v>7234</v>
      </c>
      <c r="K1897" s="332" t="s">
        <v>7820</v>
      </c>
      <c r="L1897" s="21" t="str">
        <f>VLOOKUP($K1897,TONG_SL!$A:$D,2,0)</f>
        <v>Giò lụa cây 250g</v>
      </c>
      <c r="N1897" s="21" t="str">
        <f t="shared" si="182"/>
        <v>K-C6</v>
      </c>
      <c r="Q1897" s="21" t="str">
        <f>VLOOKUP(K1897,TONG_SL!$A:$D,3,0)</f>
        <v>Túi</v>
      </c>
      <c r="R1897" s="106">
        <v>6</v>
      </c>
      <c r="S1897" s="171"/>
      <c r="T1897" s="171">
        <f>VLOOKUP(VLOOKUP(G1897,Ma_KH!$A:$R,18,0)&amp;K1897,Gia_MB!$A:$F,6,0)</f>
        <v>49500</v>
      </c>
      <c r="U1897" s="172">
        <f t="shared" si="183"/>
        <v>297000</v>
      </c>
      <c r="V1897" s="171"/>
      <c r="W1897" s="173">
        <f t="shared" si="184"/>
        <v>0</v>
      </c>
      <c r="X1897" s="174" t="str">
        <f t="shared" si="185"/>
        <v>8</v>
      </c>
      <c r="Y1897" s="171"/>
      <c r="Z1897" s="172">
        <f t="shared" si="186"/>
        <v>23760</v>
      </c>
      <c r="AA1897" s="175">
        <f>VLOOKUP(G1897,Ma_KH!$A:$R,14,0)</f>
        <v>60</v>
      </c>
    </row>
    <row r="1898" spans="1:27" hidden="1" x14ac:dyDescent="0.25">
      <c r="A1898" s="211">
        <v>45993</v>
      </c>
      <c r="B1898" s="148" t="s">
        <v>8080</v>
      </c>
      <c r="C1898" s="10" t="s">
        <v>7767</v>
      </c>
      <c r="D1898" s="149">
        <v>45995</v>
      </c>
      <c r="G1898" s="32" t="s">
        <v>1330</v>
      </c>
      <c r="I1898" s="148" t="s">
        <v>8080</v>
      </c>
      <c r="J1898" s="212" t="s">
        <v>70</v>
      </c>
      <c r="K1898" s="330" t="s">
        <v>30</v>
      </c>
      <c r="L1898" s="21" t="str">
        <f>VLOOKUP($K1898,TONG_SL!$A:$D,2,0)</f>
        <v>Gà muối 500g</v>
      </c>
      <c r="N1898" s="21" t="str">
        <f t="shared" ref="N1898:N1961" si="187">IF($B1898&lt;&gt;"","K-C6","")</f>
        <v>K-C6</v>
      </c>
      <c r="Q1898" s="21" t="str">
        <f>VLOOKUP(K1898,TONG_SL!$A:$D,3,0)</f>
        <v>Túi</v>
      </c>
      <c r="R1898" s="1">
        <v>5</v>
      </c>
      <c r="S1898" s="171"/>
      <c r="T1898" s="171">
        <f>VLOOKUP(VLOOKUP(G1898,Ma_KH!$A:$R,18,0)&amp;K1898,Gia_MB!$A:$F,6,0)</f>
        <v>111058</v>
      </c>
      <c r="U1898" s="172">
        <f>T1898*R1898</f>
        <v>555290</v>
      </c>
      <c r="V1898" s="171"/>
      <c r="W1898" s="173">
        <f>U1898*V1898</f>
        <v>0</v>
      </c>
      <c r="X1898" s="174" t="str">
        <f>IF(B1898&lt;&gt;"","8","0")</f>
        <v>8</v>
      </c>
      <c r="Y1898" s="171"/>
      <c r="Z1898" s="172">
        <f>U1898*X1898%</f>
        <v>44423.200000000004</v>
      </c>
      <c r="AA1898" s="175">
        <f>VLOOKUP(G1898,Ma_KH!$A:$R,14,0)</f>
        <v>60</v>
      </c>
    </row>
    <row r="1899" spans="1:27" hidden="1" x14ac:dyDescent="0.25">
      <c r="A1899" s="211">
        <v>45993</v>
      </c>
      <c r="B1899" s="148" t="s">
        <v>8080</v>
      </c>
      <c r="C1899" s="10" t="s">
        <v>7767</v>
      </c>
      <c r="D1899" s="149">
        <v>45995</v>
      </c>
      <c r="G1899" s="32" t="s">
        <v>1330</v>
      </c>
      <c r="I1899" s="148" t="s">
        <v>8080</v>
      </c>
      <c r="J1899" s="212" t="s">
        <v>70</v>
      </c>
      <c r="K1899" s="330" t="s">
        <v>27</v>
      </c>
      <c r="L1899" s="21" t="str">
        <f>VLOOKUP($K1899,TONG_SL!$A:$D,2,0)</f>
        <v>Chân giò heo muối 300g</v>
      </c>
      <c r="N1899" s="21" t="str">
        <f t="shared" si="187"/>
        <v>K-C6</v>
      </c>
      <c r="Q1899" s="21" t="str">
        <f>VLOOKUP(K1899,TONG_SL!$A:$D,3,0)</f>
        <v>Túi</v>
      </c>
      <c r="R1899" s="1">
        <v>10</v>
      </c>
      <c r="S1899" s="171"/>
      <c r="T1899" s="171">
        <f>VLOOKUP(VLOOKUP(G1899,Ma_KH!$A:$R,18,0)&amp;K1899,Gia_MB!$A:$F,6,0)</f>
        <v>73431</v>
      </c>
      <c r="U1899" s="172">
        <f t="shared" ref="U1899:U1962" si="188">T1899*R1899</f>
        <v>734310</v>
      </c>
      <c r="V1899" s="171"/>
      <c r="W1899" s="173">
        <f t="shared" ref="W1899:W1962" si="189">U1899*V1899</f>
        <v>0</v>
      </c>
      <c r="X1899" s="174" t="str">
        <f t="shared" ref="X1899:X1962" si="190">IF(B1899&lt;&gt;"","8","0")</f>
        <v>8</v>
      </c>
      <c r="Y1899" s="171"/>
      <c r="Z1899" s="172">
        <f t="shared" ref="Z1899:Z1962" si="191">U1899*X1899%</f>
        <v>58744.800000000003</v>
      </c>
      <c r="AA1899" s="175">
        <f>VLOOKUP(G1899,Ma_KH!$A:$R,14,0)</f>
        <v>60</v>
      </c>
    </row>
    <row r="1900" spans="1:27" hidden="1" x14ac:dyDescent="0.25">
      <c r="A1900" s="211">
        <v>45993</v>
      </c>
      <c r="B1900" s="148" t="s">
        <v>8080</v>
      </c>
      <c r="C1900" s="10" t="s">
        <v>7767</v>
      </c>
      <c r="D1900" s="149">
        <v>45995</v>
      </c>
      <c r="G1900" s="32" t="s">
        <v>1330</v>
      </c>
      <c r="I1900" s="148" t="s">
        <v>8080</v>
      </c>
      <c r="J1900" s="212" t="s">
        <v>70</v>
      </c>
      <c r="K1900" s="330" t="s">
        <v>32</v>
      </c>
      <c r="L1900" s="21" t="str">
        <f>VLOOKUP($K1900,TONG_SL!$A:$D,2,0)</f>
        <v>Giò Tai Lưỡi Xào 250g</v>
      </c>
      <c r="N1900" s="21" t="str">
        <f t="shared" si="187"/>
        <v>K-C6</v>
      </c>
      <c r="Q1900" s="21" t="str">
        <f>VLOOKUP(K1900,TONG_SL!$A:$D,3,0)</f>
        <v>Túi</v>
      </c>
      <c r="R1900" s="1">
        <v>5</v>
      </c>
      <c r="S1900" s="171"/>
      <c r="T1900" s="171">
        <f>VLOOKUP(VLOOKUP(G1900,Ma_KH!$A:$R,18,0)&amp;K1900,Gia_MB!$A:$F,6,0)</f>
        <v>50182</v>
      </c>
      <c r="U1900" s="172">
        <f t="shared" si="188"/>
        <v>250910</v>
      </c>
      <c r="V1900" s="171"/>
      <c r="W1900" s="173">
        <f t="shared" si="189"/>
        <v>0</v>
      </c>
      <c r="X1900" s="174" t="str">
        <f t="shared" si="190"/>
        <v>8</v>
      </c>
      <c r="Y1900" s="171"/>
      <c r="Z1900" s="172">
        <f t="shared" si="191"/>
        <v>20072.8</v>
      </c>
      <c r="AA1900" s="175">
        <f>VLOOKUP(G1900,Ma_KH!$A:$R,14,0)</f>
        <v>60</v>
      </c>
    </row>
    <row r="1901" spans="1:27" hidden="1" x14ac:dyDescent="0.25">
      <c r="A1901" s="211">
        <v>45993</v>
      </c>
      <c r="B1901" s="148" t="s">
        <v>8080</v>
      </c>
      <c r="C1901" s="10" t="s">
        <v>7767</v>
      </c>
      <c r="D1901" s="149">
        <v>45995</v>
      </c>
      <c r="G1901" s="32" t="s">
        <v>1330</v>
      </c>
      <c r="I1901" s="148" t="s">
        <v>8080</v>
      </c>
      <c r="J1901" s="212" t="s">
        <v>70</v>
      </c>
      <c r="K1901" s="330" t="s">
        <v>48</v>
      </c>
      <c r="L1901" s="21" t="str">
        <f>VLOOKUP($K1901,TONG_SL!$A:$D,2,0)</f>
        <v>Mọc Nấm Hương 250g</v>
      </c>
      <c r="N1901" s="21" t="str">
        <f t="shared" si="187"/>
        <v>K-C6</v>
      </c>
      <c r="Q1901" s="21" t="str">
        <f>VLOOKUP(K1901,TONG_SL!$A:$D,3,0)</f>
        <v>Túi</v>
      </c>
      <c r="R1901" s="1">
        <v>5</v>
      </c>
      <c r="S1901" s="171"/>
      <c r="T1901" s="171">
        <f>VLOOKUP(VLOOKUP(G1901,Ma_KH!$A:$R,18,0)&amp;K1901,Gia_MB!$A:$F,6,0)</f>
        <v>46000</v>
      </c>
      <c r="U1901" s="172">
        <f t="shared" si="188"/>
        <v>230000</v>
      </c>
      <c r="V1901" s="171"/>
      <c r="W1901" s="173">
        <f t="shared" si="189"/>
        <v>0</v>
      </c>
      <c r="X1901" s="174" t="str">
        <f t="shared" si="190"/>
        <v>8</v>
      </c>
      <c r="Y1901" s="171"/>
      <c r="Z1901" s="172">
        <f t="shared" si="191"/>
        <v>18400</v>
      </c>
      <c r="AA1901" s="175">
        <f>VLOOKUP(G1901,Ma_KH!$A:$R,14,0)</f>
        <v>60</v>
      </c>
    </row>
    <row r="1902" spans="1:27" hidden="1" x14ac:dyDescent="0.25">
      <c r="A1902" s="211">
        <v>45993</v>
      </c>
      <c r="B1902" s="148" t="s">
        <v>8080</v>
      </c>
      <c r="C1902" s="10" t="s">
        <v>7767</v>
      </c>
      <c r="D1902" s="149">
        <v>45995</v>
      </c>
      <c r="G1902" s="32" t="s">
        <v>1330</v>
      </c>
      <c r="I1902" s="148" t="s">
        <v>8080</v>
      </c>
      <c r="J1902" s="212" t="s">
        <v>70</v>
      </c>
      <c r="K1902" s="330" t="s">
        <v>39</v>
      </c>
      <c r="L1902" s="21" t="str">
        <f>VLOOKUP($K1902,TONG_SL!$A:$D,2,0)</f>
        <v>Chả nướng 300g</v>
      </c>
      <c r="N1902" s="21" t="str">
        <f t="shared" si="187"/>
        <v>K-C6</v>
      </c>
      <c r="Q1902" s="21" t="str">
        <f>VLOOKUP(K1902,TONG_SL!$A:$D,3,0)</f>
        <v>Túi</v>
      </c>
      <c r="R1902" s="1">
        <v>10</v>
      </c>
      <c r="S1902" s="171"/>
      <c r="T1902" s="171">
        <f>VLOOKUP(VLOOKUP(G1902,Ma_KH!$A:$R,18,0)&amp;K1902,Gia_MB!$A:$F,6,0)</f>
        <v>70950</v>
      </c>
      <c r="U1902" s="172">
        <f t="shared" si="188"/>
        <v>709500</v>
      </c>
      <c r="V1902" s="171"/>
      <c r="W1902" s="173">
        <f t="shared" si="189"/>
        <v>0</v>
      </c>
      <c r="X1902" s="174" t="str">
        <f t="shared" si="190"/>
        <v>8</v>
      </c>
      <c r="Y1902" s="171"/>
      <c r="Z1902" s="172">
        <f t="shared" si="191"/>
        <v>56760</v>
      </c>
      <c r="AA1902" s="175">
        <f>VLOOKUP(G1902,Ma_KH!$A:$R,14,0)</f>
        <v>60</v>
      </c>
    </row>
    <row r="1903" spans="1:27" hidden="1" x14ac:dyDescent="0.25">
      <c r="A1903" s="211">
        <v>45993</v>
      </c>
      <c r="B1903" s="148" t="s">
        <v>8081</v>
      </c>
      <c r="C1903" s="10" t="s">
        <v>7767</v>
      </c>
      <c r="D1903" s="149">
        <v>45995</v>
      </c>
      <c r="G1903" s="32" t="s">
        <v>1355</v>
      </c>
      <c r="I1903" s="148" t="s">
        <v>8081</v>
      </c>
      <c r="J1903" s="212" t="s">
        <v>70</v>
      </c>
      <c r="K1903" s="330" t="s">
        <v>48</v>
      </c>
      <c r="L1903" s="21" t="str">
        <f>VLOOKUP($K1903,TONG_SL!$A:$D,2,0)</f>
        <v>Mọc Nấm Hương 250g</v>
      </c>
      <c r="N1903" s="21" t="str">
        <f t="shared" si="187"/>
        <v>K-C6</v>
      </c>
      <c r="Q1903" s="21" t="str">
        <f>VLOOKUP(K1903,TONG_SL!$A:$D,3,0)</f>
        <v>Túi</v>
      </c>
      <c r="R1903" s="1">
        <v>5</v>
      </c>
      <c r="S1903" s="171"/>
      <c r="T1903" s="171">
        <f>VLOOKUP(VLOOKUP(G1903,Ma_KH!$A:$R,18,0)&amp;K1903,Gia_MB!$A:$F,6,0)</f>
        <v>46000</v>
      </c>
      <c r="U1903" s="172">
        <f t="shared" si="188"/>
        <v>230000</v>
      </c>
      <c r="V1903" s="171"/>
      <c r="W1903" s="173">
        <f t="shared" si="189"/>
        <v>0</v>
      </c>
      <c r="X1903" s="174" t="str">
        <f t="shared" si="190"/>
        <v>8</v>
      </c>
      <c r="Y1903" s="171"/>
      <c r="Z1903" s="172">
        <f t="shared" si="191"/>
        <v>18400</v>
      </c>
      <c r="AA1903" s="175">
        <f>VLOOKUP(G1903,Ma_KH!$A:$R,14,0)</f>
        <v>60</v>
      </c>
    </row>
    <row r="1904" spans="1:27" hidden="1" x14ac:dyDescent="0.25">
      <c r="A1904" s="211">
        <v>45993</v>
      </c>
      <c r="B1904" s="148" t="s">
        <v>8081</v>
      </c>
      <c r="C1904" s="10" t="s">
        <v>7767</v>
      </c>
      <c r="D1904" s="149">
        <v>45995</v>
      </c>
      <c r="G1904" s="32" t="s">
        <v>1355</v>
      </c>
      <c r="I1904" s="148" t="s">
        <v>8081</v>
      </c>
      <c r="J1904" s="212" t="s">
        <v>70</v>
      </c>
      <c r="K1904" s="330" t="s">
        <v>37</v>
      </c>
      <c r="L1904" s="21" t="str">
        <f>VLOOKUP($K1904,TONG_SL!$A:$D,2,0)</f>
        <v>Chả cốm 300g</v>
      </c>
      <c r="N1904" s="21" t="str">
        <f t="shared" si="187"/>
        <v>K-C6</v>
      </c>
      <c r="Q1904" s="21" t="str">
        <f>VLOOKUP(K1904,TONG_SL!$A:$D,3,0)</f>
        <v>Túi</v>
      </c>
      <c r="R1904" s="1">
        <v>5</v>
      </c>
      <c r="S1904" s="171"/>
      <c r="T1904" s="171">
        <f>VLOOKUP(VLOOKUP(G1904,Ma_KH!$A:$R,18,0)&amp;K1904,Gia_MB!$A:$F,6,0)</f>
        <v>74250</v>
      </c>
      <c r="U1904" s="172">
        <f t="shared" si="188"/>
        <v>371250</v>
      </c>
      <c r="V1904" s="171"/>
      <c r="W1904" s="173">
        <f t="shared" si="189"/>
        <v>0</v>
      </c>
      <c r="X1904" s="174" t="str">
        <f t="shared" si="190"/>
        <v>8</v>
      </c>
      <c r="Y1904" s="171"/>
      <c r="Z1904" s="172">
        <f t="shared" si="191"/>
        <v>29700</v>
      </c>
      <c r="AA1904" s="175">
        <f>VLOOKUP(G1904,Ma_KH!$A:$R,14,0)</f>
        <v>60</v>
      </c>
    </row>
    <row r="1905" spans="1:27" hidden="1" x14ac:dyDescent="0.25">
      <c r="A1905" s="211">
        <v>45993</v>
      </c>
      <c r="B1905" s="148">
        <v>4180888411</v>
      </c>
      <c r="C1905" s="10" t="s">
        <v>7767</v>
      </c>
      <c r="D1905" s="149">
        <v>45995</v>
      </c>
      <c r="G1905" s="32" t="s">
        <v>1305</v>
      </c>
      <c r="I1905" s="148">
        <v>4180888411</v>
      </c>
      <c r="J1905" s="212" t="s">
        <v>70</v>
      </c>
      <c r="K1905" s="330" t="s">
        <v>34</v>
      </c>
      <c r="L1905" s="21" t="str">
        <f>VLOOKUP($K1905,TONG_SL!$A:$D,2,0)</f>
        <v>Tai heo muối 200g</v>
      </c>
      <c r="N1905" s="21" t="str">
        <f t="shared" si="187"/>
        <v>K-C6</v>
      </c>
      <c r="Q1905" s="21" t="str">
        <f>VLOOKUP(K1905,TONG_SL!$A:$D,3,0)</f>
        <v>Túi</v>
      </c>
      <c r="R1905" s="1">
        <v>3</v>
      </c>
      <c r="S1905" s="171"/>
      <c r="T1905" s="171">
        <f>VLOOKUP(VLOOKUP(G1905,Ma_KH!$A:$R,18,0)&amp;K1905,Gia_MB!$A:$F,6,0)</f>
        <v>55595</v>
      </c>
      <c r="U1905" s="172">
        <f t="shared" si="188"/>
        <v>166785</v>
      </c>
      <c r="V1905" s="171"/>
      <c r="W1905" s="173">
        <f t="shared" si="189"/>
        <v>0</v>
      </c>
      <c r="X1905" s="174" t="str">
        <f t="shared" si="190"/>
        <v>8</v>
      </c>
      <c r="Y1905" s="171"/>
      <c r="Z1905" s="172">
        <f t="shared" si="191"/>
        <v>13342.800000000001</v>
      </c>
      <c r="AA1905" s="175">
        <f>VLOOKUP(G1905,Ma_KH!$A:$R,14,0)</f>
        <v>60</v>
      </c>
    </row>
    <row r="1906" spans="1:27" hidden="1" x14ac:dyDescent="0.25">
      <c r="A1906" s="211">
        <v>45993</v>
      </c>
      <c r="B1906" s="148">
        <v>4180888411</v>
      </c>
      <c r="C1906" s="10" t="s">
        <v>7767</v>
      </c>
      <c r="D1906" s="149">
        <v>45995</v>
      </c>
      <c r="G1906" s="32" t="s">
        <v>1305</v>
      </c>
      <c r="I1906" s="148">
        <v>4180888411</v>
      </c>
      <c r="J1906" s="212" t="s">
        <v>70</v>
      </c>
      <c r="K1906" s="330" t="s">
        <v>39</v>
      </c>
      <c r="L1906" s="21" t="str">
        <f>VLOOKUP($K1906,TONG_SL!$A:$D,2,0)</f>
        <v>Chả nướng 300g</v>
      </c>
      <c r="N1906" s="21" t="str">
        <f t="shared" si="187"/>
        <v>K-C6</v>
      </c>
      <c r="Q1906" s="21" t="str">
        <f>VLOOKUP(K1906,TONG_SL!$A:$D,3,0)</f>
        <v>Túi</v>
      </c>
      <c r="R1906" s="1">
        <v>3</v>
      </c>
      <c r="S1906" s="171"/>
      <c r="T1906" s="171">
        <f>VLOOKUP(VLOOKUP(G1906,Ma_KH!$A:$R,18,0)&amp;K1906,Gia_MB!$A:$F,6,0)</f>
        <v>70950</v>
      </c>
      <c r="U1906" s="172">
        <f t="shared" si="188"/>
        <v>212850</v>
      </c>
      <c r="V1906" s="171"/>
      <c r="W1906" s="173">
        <f t="shared" si="189"/>
        <v>0</v>
      </c>
      <c r="X1906" s="174" t="str">
        <f t="shared" si="190"/>
        <v>8</v>
      </c>
      <c r="Y1906" s="171"/>
      <c r="Z1906" s="172">
        <f t="shared" si="191"/>
        <v>17028</v>
      </c>
      <c r="AA1906" s="175">
        <f>VLOOKUP(G1906,Ma_KH!$A:$R,14,0)</f>
        <v>60</v>
      </c>
    </row>
    <row r="1907" spans="1:27" hidden="1" x14ac:dyDescent="0.25">
      <c r="A1907" s="211">
        <v>45993</v>
      </c>
      <c r="B1907" s="148">
        <v>4180888411</v>
      </c>
      <c r="C1907" s="10" t="s">
        <v>7767</v>
      </c>
      <c r="D1907" s="149">
        <v>45995</v>
      </c>
      <c r="G1907" s="32" t="s">
        <v>1305</v>
      </c>
      <c r="I1907" s="148">
        <v>4180888411</v>
      </c>
      <c r="J1907" s="212" t="s">
        <v>70</v>
      </c>
      <c r="K1907" s="330" t="s">
        <v>37</v>
      </c>
      <c r="L1907" s="21" t="str">
        <f>VLOOKUP($K1907,TONG_SL!$A:$D,2,0)</f>
        <v>Chả cốm 300g</v>
      </c>
      <c r="N1907" s="21" t="str">
        <f t="shared" si="187"/>
        <v>K-C6</v>
      </c>
      <c r="Q1907" s="21" t="str">
        <f>VLOOKUP(K1907,TONG_SL!$A:$D,3,0)</f>
        <v>Túi</v>
      </c>
      <c r="R1907" s="1">
        <v>3</v>
      </c>
      <c r="S1907" s="171"/>
      <c r="T1907" s="171">
        <f>VLOOKUP(VLOOKUP(G1907,Ma_KH!$A:$R,18,0)&amp;K1907,Gia_MB!$A:$F,6,0)</f>
        <v>74250</v>
      </c>
      <c r="U1907" s="172">
        <f t="shared" si="188"/>
        <v>222750</v>
      </c>
      <c r="V1907" s="171"/>
      <c r="W1907" s="173">
        <f t="shared" si="189"/>
        <v>0</v>
      </c>
      <c r="X1907" s="174" t="str">
        <f t="shared" si="190"/>
        <v>8</v>
      </c>
      <c r="Y1907" s="171"/>
      <c r="Z1907" s="172">
        <f t="shared" si="191"/>
        <v>17820</v>
      </c>
      <c r="AA1907" s="175">
        <f>VLOOKUP(G1907,Ma_KH!$A:$R,14,0)</f>
        <v>60</v>
      </c>
    </row>
    <row r="1908" spans="1:27" hidden="1" x14ac:dyDescent="0.25">
      <c r="A1908" s="211">
        <v>45993</v>
      </c>
      <c r="B1908" s="148">
        <v>4180859667</v>
      </c>
      <c r="C1908" s="10" t="s">
        <v>7767</v>
      </c>
      <c r="D1908" s="149">
        <v>45995</v>
      </c>
      <c r="G1908" s="32" t="s">
        <v>1646</v>
      </c>
      <c r="I1908" s="148">
        <v>4180859667</v>
      </c>
      <c r="J1908" s="212" t="s">
        <v>70</v>
      </c>
      <c r="K1908" s="330" t="s">
        <v>30</v>
      </c>
      <c r="L1908" s="21" t="str">
        <f>VLOOKUP($K1908,TONG_SL!$A:$D,2,0)</f>
        <v>Gà muối 500g</v>
      </c>
      <c r="N1908" s="21" t="str">
        <f t="shared" si="187"/>
        <v>K-C6</v>
      </c>
      <c r="Q1908" s="21" t="str">
        <f>VLOOKUP(K1908,TONG_SL!$A:$D,3,0)</f>
        <v>Túi</v>
      </c>
      <c r="R1908" s="1">
        <v>5</v>
      </c>
      <c r="S1908" s="171"/>
      <c r="T1908" s="171">
        <f>VLOOKUP(VLOOKUP(G1908,Ma_KH!$A:$R,18,0)&amp;K1908,Gia_MB!$A:$F,6,0)</f>
        <v>111058</v>
      </c>
      <c r="U1908" s="172">
        <f t="shared" si="188"/>
        <v>555290</v>
      </c>
      <c r="V1908" s="171"/>
      <c r="W1908" s="173">
        <f t="shared" si="189"/>
        <v>0</v>
      </c>
      <c r="X1908" s="174" t="str">
        <f t="shared" si="190"/>
        <v>8</v>
      </c>
      <c r="Y1908" s="171"/>
      <c r="Z1908" s="172">
        <f t="shared" si="191"/>
        <v>44423.200000000004</v>
      </c>
      <c r="AA1908" s="175">
        <f>VLOOKUP(G1908,Ma_KH!$A:$R,14,0)</f>
        <v>60</v>
      </c>
    </row>
    <row r="1909" spans="1:27" hidden="1" x14ac:dyDescent="0.25">
      <c r="A1909" s="211">
        <v>45993</v>
      </c>
      <c r="B1909" s="148">
        <v>4180859667</v>
      </c>
      <c r="C1909" s="10" t="s">
        <v>7767</v>
      </c>
      <c r="D1909" s="149">
        <v>45995</v>
      </c>
      <c r="G1909" s="32" t="s">
        <v>1646</v>
      </c>
      <c r="I1909" s="148">
        <v>4180859667</v>
      </c>
      <c r="J1909" s="212" t="s">
        <v>70</v>
      </c>
      <c r="K1909" s="330" t="s">
        <v>27</v>
      </c>
      <c r="L1909" s="21" t="str">
        <f>VLOOKUP($K1909,TONG_SL!$A:$D,2,0)</f>
        <v>Chân giò heo muối 300g</v>
      </c>
      <c r="N1909" s="21" t="str">
        <f t="shared" si="187"/>
        <v>K-C6</v>
      </c>
      <c r="Q1909" s="21" t="str">
        <f>VLOOKUP(K1909,TONG_SL!$A:$D,3,0)</f>
        <v>Túi</v>
      </c>
      <c r="R1909" s="1">
        <v>10</v>
      </c>
      <c r="S1909" s="171"/>
      <c r="T1909" s="171">
        <f>VLOOKUP(VLOOKUP(G1909,Ma_KH!$A:$R,18,0)&amp;K1909,Gia_MB!$A:$F,6,0)</f>
        <v>73431</v>
      </c>
      <c r="U1909" s="172">
        <f t="shared" si="188"/>
        <v>734310</v>
      </c>
      <c r="V1909" s="171"/>
      <c r="W1909" s="173">
        <f t="shared" si="189"/>
        <v>0</v>
      </c>
      <c r="X1909" s="174" t="str">
        <f t="shared" si="190"/>
        <v>8</v>
      </c>
      <c r="Y1909" s="171"/>
      <c r="Z1909" s="172">
        <f t="shared" si="191"/>
        <v>58744.800000000003</v>
      </c>
      <c r="AA1909" s="175">
        <f>VLOOKUP(G1909,Ma_KH!$A:$R,14,0)</f>
        <v>60</v>
      </c>
    </row>
    <row r="1910" spans="1:27" hidden="1" x14ac:dyDescent="0.25">
      <c r="A1910" s="211">
        <v>45993</v>
      </c>
      <c r="B1910" s="148">
        <v>4180859667</v>
      </c>
      <c r="C1910" s="10" t="s">
        <v>7767</v>
      </c>
      <c r="D1910" s="149">
        <v>45995</v>
      </c>
      <c r="G1910" s="32" t="s">
        <v>1646</v>
      </c>
      <c r="I1910" s="148">
        <v>4180859667</v>
      </c>
      <c r="J1910" s="212" t="s">
        <v>70</v>
      </c>
      <c r="K1910" s="330" t="s">
        <v>32</v>
      </c>
      <c r="L1910" s="21" t="str">
        <f>VLOOKUP($K1910,TONG_SL!$A:$D,2,0)</f>
        <v>Giò Tai Lưỡi Xào 250g</v>
      </c>
      <c r="N1910" s="21" t="str">
        <f t="shared" si="187"/>
        <v>K-C6</v>
      </c>
      <c r="Q1910" s="21" t="str">
        <f>VLOOKUP(K1910,TONG_SL!$A:$D,3,0)</f>
        <v>Túi</v>
      </c>
      <c r="R1910" s="1">
        <v>5</v>
      </c>
      <c r="S1910" s="171"/>
      <c r="T1910" s="171">
        <f>VLOOKUP(VLOOKUP(G1910,Ma_KH!$A:$R,18,0)&amp;K1910,Gia_MB!$A:$F,6,0)</f>
        <v>50182</v>
      </c>
      <c r="U1910" s="172">
        <f t="shared" si="188"/>
        <v>250910</v>
      </c>
      <c r="V1910" s="171"/>
      <c r="W1910" s="173">
        <f t="shared" si="189"/>
        <v>0</v>
      </c>
      <c r="X1910" s="174" t="str">
        <f t="shared" si="190"/>
        <v>8</v>
      </c>
      <c r="Y1910" s="171"/>
      <c r="Z1910" s="172">
        <f t="shared" si="191"/>
        <v>20072.8</v>
      </c>
      <c r="AA1910" s="175">
        <f>VLOOKUP(G1910,Ma_KH!$A:$R,14,0)</f>
        <v>60</v>
      </c>
    </row>
    <row r="1911" spans="1:27" hidden="1" x14ac:dyDescent="0.25">
      <c r="A1911" s="211">
        <v>45993</v>
      </c>
      <c r="B1911" s="148">
        <v>4180859667</v>
      </c>
      <c r="C1911" s="10" t="s">
        <v>7767</v>
      </c>
      <c r="D1911" s="149">
        <v>45995</v>
      </c>
      <c r="G1911" s="32" t="s">
        <v>1646</v>
      </c>
      <c r="I1911" s="148">
        <v>4180859667</v>
      </c>
      <c r="J1911" s="212" t="s">
        <v>70</v>
      </c>
      <c r="K1911" s="330" t="s">
        <v>48</v>
      </c>
      <c r="L1911" s="21" t="str">
        <f>VLOOKUP($K1911,TONG_SL!$A:$D,2,0)</f>
        <v>Mọc Nấm Hương 250g</v>
      </c>
      <c r="N1911" s="21" t="str">
        <f t="shared" si="187"/>
        <v>K-C6</v>
      </c>
      <c r="Q1911" s="21" t="str">
        <f>VLOOKUP(K1911,TONG_SL!$A:$D,3,0)</f>
        <v>Túi</v>
      </c>
      <c r="R1911" s="1">
        <v>3</v>
      </c>
      <c r="S1911" s="171"/>
      <c r="T1911" s="171">
        <f>VLOOKUP(VLOOKUP(G1911,Ma_KH!$A:$R,18,0)&amp;K1911,Gia_MB!$A:$F,6,0)</f>
        <v>46000</v>
      </c>
      <c r="U1911" s="172">
        <f t="shared" si="188"/>
        <v>138000</v>
      </c>
      <c r="V1911" s="171"/>
      <c r="W1911" s="173">
        <f t="shared" si="189"/>
        <v>0</v>
      </c>
      <c r="X1911" s="174" t="str">
        <f t="shared" si="190"/>
        <v>8</v>
      </c>
      <c r="Y1911" s="171"/>
      <c r="Z1911" s="172">
        <f t="shared" si="191"/>
        <v>11040</v>
      </c>
      <c r="AA1911" s="175">
        <f>VLOOKUP(G1911,Ma_KH!$A:$R,14,0)</f>
        <v>60</v>
      </c>
    </row>
    <row r="1912" spans="1:27" hidden="1" x14ac:dyDescent="0.25">
      <c r="A1912" s="211">
        <v>45993</v>
      </c>
      <c r="B1912" s="148">
        <v>4180859667</v>
      </c>
      <c r="C1912" s="10" t="s">
        <v>7767</v>
      </c>
      <c r="D1912" s="149">
        <v>45995</v>
      </c>
      <c r="G1912" s="32" t="s">
        <v>1646</v>
      </c>
      <c r="I1912" s="148">
        <v>4180859667</v>
      </c>
      <c r="J1912" s="212" t="s">
        <v>70</v>
      </c>
      <c r="K1912" s="330" t="s">
        <v>37</v>
      </c>
      <c r="L1912" s="21" t="str">
        <f>VLOOKUP($K1912,TONG_SL!$A:$D,2,0)</f>
        <v>Chả cốm 300g</v>
      </c>
      <c r="N1912" s="21" t="str">
        <f t="shared" si="187"/>
        <v>K-C6</v>
      </c>
      <c r="Q1912" s="21" t="str">
        <f>VLOOKUP(K1912,TONG_SL!$A:$D,3,0)</f>
        <v>Túi</v>
      </c>
      <c r="R1912" s="1">
        <v>3</v>
      </c>
      <c r="S1912" s="171"/>
      <c r="T1912" s="171">
        <f>VLOOKUP(VLOOKUP(G1912,Ma_KH!$A:$R,18,0)&amp;K1912,Gia_MB!$A:$F,6,0)</f>
        <v>74250</v>
      </c>
      <c r="U1912" s="172">
        <f t="shared" si="188"/>
        <v>222750</v>
      </c>
      <c r="V1912" s="171"/>
      <c r="W1912" s="173">
        <f t="shared" si="189"/>
        <v>0</v>
      </c>
      <c r="X1912" s="174" t="str">
        <f t="shared" si="190"/>
        <v>8</v>
      </c>
      <c r="Y1912" s="171"/>
      <c r="Z1912" s="172">
        <f t="shared" si="191"/>
        <v>17820</v>
      </c>
      <c r="AA1912" s="175">
        <f>VLOOKUP(G1912,Ma_KH!$A:$R,14,0)</f>
        <v>60</v>
      </c>
    </row>
    <row r="1913" spans="1:27" hidden="1" x14ac:dyDescent="0.25">
      <c r="A1913" s="211">
        <v>45993</v>
      </c>
      <c r="B1913" s="148">
        <v>4180859667</v>
      </c>
      <c r="C1913" s="10" t="s">
        <v>7767</v>
      </c>
      <c r="D1913" s="149">
        <v>45995</v>
      </c>
      <c r="G1913" s="32" t="s">
        <v>1646</v>
      </c>
      <c r="I1913" s="148">
        <v>4180859667</v>
      </c>
      <c r="J1913" s="212" t="s">
        <v>70</v>
      </c>
      <c r="K1913" s="330" t="s">
        <v>34</v>
      </c>
      <c r="L1913" s="21" t="str">
        <f>VLOOKUP($K1913,TONG_SL!$A:$D,2,0)</f>
        <v>Tai heo muối 200g</v>
      </c>
      <c r="N1913" s="21" t="str">
        <f t="shared" si="187"/>
        <v>K-C6</v>
      </c>
      <c r="Q1913" s="21" t="str">
        <f>VLOOKUP(K1913,TONG_SL!$A:$D,3,0)</f>
        <v>Túi</v>
      </c>
      <c r="R1913" s="1">
        <v>5</v>
      </c>
      <c r="S1913" s="171"/>
      <c r="T1913" s="171">
        <f>VLOOKUP(VLOOKUP(G1913,Ma_KH!$A:$R,18,0)&amp;K1913,Gia_MB!$A:$F,6,0)</f>
        <v>55595</v>
      </c>
      <c r="U1913" s="172">
        <f t="shared" si="188"/>
        <v>277975</v>
      </c>
      <c r="V1913" s="171"/>
      <c r="W1913" s="173">
        <f t="shared" si="189"/>
        <v>0</v>
      </c>
      <c r="X1913" s="174" t="str">
        <f t="shared" si="190"/>
        <v>8</v>
      </c>
      <c r="Y1913" s="171"/>
      <c r="Z1913" s="172">
        <f t="shared" si="191"/>
        <v>22238</v>
      </c>
      <c r="AA1913" s="175">
        <f>VLOOKUP(G1913,Ma_KH!$A:$R,14,0)</f>
        <v>60</v>
      </c>
    </row>
    <row r="1914" spans="1:27" hidden="1" x14ac:dyDescent="0.25">
      <c r="A1914" s="211">
        <v>45993</v>
      </c>
      <c r="B1914" s="148">
        <v>4180859667</v>
      </c>
      <c r="C1914" s="10" t="s">
        <v>7767</v>
      </c>
      <c r="D1914" s="149">
        <v>45995</v>
      </c>
      <c r="G1914" s="32" t="s">
        <v>1646</v>
      </c>
      <c r="I1914" s="148">
        <v>4180859667</v>
      </c>
      <c r="J1914" s="212" t="s">
        <v>70</v>
      </c>
      <c r="K1914" s="330" t="s">
        <v>39</v>
      </c>
      <c r="L1914" s="21" t="str">
        <f>VLOOKUP($K1914,TONG_SL!$A:$D,2,0)</f>
        <v>Chả nướng 300g</v>
      </c>
      <c r="N1914" s="21" t="str">
        <f t="shared" si="187"/>
        <v>K-C6</v>
      </c>
      <c r="Q1914" s="21" t="str">
        <f>VLOOKUP(K1914,TONG_SL!$A:$D,3,0)</f>
        <v>Túi</v>
      </c>
      <c r="R1914" s="1">
        <v>3</v>
      </c>
      <c r="S1914" s="171"/>
      <c r="T1914" s="171">
        <f>VLOOKUP(VLOOKUP(G1914,Ma_KH!$A:$R,18,0)&amp;K1914,Gia_MB!$A:$F,6,0)</f>
        <v>70950</v>
      </c>
      <c r="U1914" s="172">
        <f t="shared" si="188"/>
        <v>212850</v>
      </c>
      <c r="V1914" s="171"/>
      <c r="W1914" s="173">
        <f t="shared" si="189"/>
        <v>0</v>
      </c>
      <c r="X1914" s="174" t="str">
        <f t="shared" si="190"/>
        <v>8</v>
      </c>
      <c r="Y1914" s="171"/>
      <c r="Z1914" s="172">
        <f t="shared" si="191"/>
        <v>17028</v>
      </c>
      <c r="AA1914" s="175">
        <f>VLOOKUP(G1914,Ma_KH!$A:$R,14,0)</f>
        <v>60</v>
      </c>
    </row>
    <row r="1915" spans="1:27" hidden="1" x14ac:dyDescent="0.25">
      <c r="A1915" s="211">
        <v>45993</v>
      </c>
      <c r="B1915" s="148">
        <v>4180887276</v>
      </c>
      <c r="C1915" s="10" t="s">
        <v>7767</v>
      </c>
      <c r="D1915" s="149">
        <v>45995</v>
      </c>
      <c r="G1915" s="146" t="s">
        <v>7716</v>
      </c>
      <c r="I1915" s="148">
        <v>4180887276</v>
      </c>
      <c r="J1915" s="212" t="s">
        <v>70</v>
      </c>
      <c r="K1915" s="330" t="s">
        <v>34</v>
      </c>
      <c r="L1915" s="21" t="str">
        <f>VLOOKUP($K1915,TONG_SL!$A:$D,2,0)</f>
        <v>Tai heo muối 200g</v>
      </c>
      <c r="N1915" s="21" t="str">
        <f t="shared" si="187"/>
        <v>K-C6</v>
      </c>
      <c r="Q1915" s="21" t="str">
        <f>VLOOKUP(K1915,TONG_SL!$A:$D,3,0)</f>
        <v>Túi</v>
      </c>
      <c r="R1915" s="1">
        <v>5</v>
      </c>
      <c r="S1915" s="171"/>
      <c r="T1915" s="171">
        <f>VLOOKUP(VLOOKUP(G1915,Ma_KH!$A:$R,18,0)&amp;K1915,Gia_MB!$A:$F,6,0)</f>
        <v>55595</v>
      </c>
      <c r="U1915" s="172">
        <f t="shared" si="188"/>
        <v>277975</v>
      </c>
      <c r="V1915" s="171"/>
      <c r="W1915" s="173">
        <f t="shared" si="189"/>
        <v>0</v>
      </c>
      <c r="X1915" s="174" t="str">
        <f t="shared" si="190"/>
        <v>8</v>
      </c>
      <c r="Y1915" s="171"/>
      <c r="Z1915" s="172">
        <f t="shared" si="191"/>
        <v>22238</v>
      </c>
      <c r="AA1915" s="175">
        <f>VLOOKUP(G1915,Ma_KH!$A:$R,14,0)</f>
        <v>60</v>
      </c>
    </row>
    <row r="1916" spans="1:27" hidden="1" x14ac:dyDescent="0.25">
      <c r="A1916" s="211">
        <v>45993</v>
      </c>
      <c r="B1916" s="148">
        <v>4180887276</v>
      </c>
      <c r="C1916" s="10" t="s">
        <v>7767</v>
      </c>
      <c r="D1916" s="149">
        <v>45995</v>
      </c>
      <c r="G1916" s="146" t="s">
        <v>7716</v>
      </c>
      <c r="I1916" s="148">
        <v>4180887276</v>
      </c>
      <c r="J1916" s="212" t="s">
        <v>70</v>
      </c>
      <c r="K1916" s="330" t="s">
        <v>37</v>
      </c>
      <c r="L1916" s="21" t="str">
        <f>VLOOKUP($K1916,TONG_SL!$A:$D,2,0)</f>
        <v>Chả cốm 300g</v>
      </c>
      <c r="N1916" s="21" t="str">
        <f t="shared" si="187"/>
        <v>K-C6</v>
      </c>
      <c r="Q1916" s="21" t="str">
        <f>VLOOKUP(K1916,TONG_SL!$A:$D,3,0)</f>
        <v>Túi</v>
      </c>
      <c r="R1916" s="1">
        <v>5</v>
      </c>
      <c r="S1916" s="171"/>
      <c r="T1916" s="171">
        <f>VLOOKUP(VLOOKUP(G1916,Ma_KH!$A:$R,18,0)&amp;K1916,Gia_MB!$A:$F,6,0)</f>
        <v>74250</v>
      </c>
      <c r="U1916" s="172">
        <f t="shared" si="188"/>
        <v>371250</v>
      </c>
      <c r="V1916" s="171"/>
      <c r="W1916" s="173">
        <f t="shared" si="189"/>
        <v>0</v>
      </c>
      <c r="X1916" s="174" t="str">
        <f t="shared" si="190"/>
        <v>8</v>
      </c>
      <c r="Y1916" s="171"/>
      <c r="Z1916" s="172">
        <f t="shared" si="191"/>
        <v>29700</v>
      </c>
      <c r="AA1916" s="175">
        <f>VLOOKUP(G1916,Ma_KH!$A:$R,14,0)</f>
        <v>60</v>
      </c>
    </row>
    <row r="1917" spans="1:27" hidden="1" x14ac:dyDescent="0.25">
      <c r="A1917" s="211">
        <v>45993</v>
      </c>
      <c r="B1917" s="148">
        <v>4180720946</v>
      </c>
      <c r="C1917" s="10" t="s">
        <v>7767</v>
      </c>
      <c r="D1917" s="149">
        <v>45995</v>
      </c>
      <c r="G1917" s="32" t="s">
        <v>1288</v>
      </c>
      <c r="I1917" s="148">
        <v>4180720946</v>
      </c>
      <c r="J1917" s="212" t="s">
        <v>70</v>
      </c>
      <c r="K1917" s="330" t="s">
        <v>30</v>
      </c>
      <c r="L1917" s="21" t="str">
        <f>VLOOKUP($K1917,TONG_SL!$A:$D,2,0)</f>
        <v>Gà muối 500g</v>
      </c>
      <c r="N1917" s="21" t="str">
        <f t="shared" si="187"/>
        <v>K-C6</v>
      </c>
      <c r="Q1917" s="21" t="str">
        <f>VLOOKUP(K1917,TONG_SL!$A:$D,3,0)</f>
        <v>Túi</v>
      </c>
      <c r="R1917" s="1">
        <v>8</v>
      </c>
      <c r="S1917" s="171"/>
      <c r="T1917" s="171">
        <f>VLOOKUP(VLOOKUP(G1917,Ma_KH!$A:$R,18,0)&amp;K1917,Gia_MB!$A:$F,6,0)</f>
        <v>111058</v>
      </c>
      <c r="U1917" s="172">
        <f t="shared" si="188"/>
        <v>888464</v>
      </c>
      <c r="V1917" s="171"/>
      <c r="W1917" s="173">
        <f t="shared" si="189"/>
        <v>0</v>
      </c>
      <c r="X1917" s="174" t="str">
        <f t="shared" si="190"/>
        <v>8</v>
      </c>
      <c r="Y1917" s="171"/>
      <c r="Z1917" s="172">
        <f t="shared" si="191"/>
        <v>71077.119999999995</v>
      </c>
      <c r="AA1917" s="175">
        <f>VLOOKUP(G1917,Ma_KH!$A:$R,14,0)</f>
        <v>60</v>
      </c>
    </row>
    <row r="1918" spans="1:27" hidden="1" x14ac:dyDescent="0.25">
      <c r="A1918" s="211">
        <v>45993</v>
      </c>
      <c r="B1918" s="148">
        <v>4180720946</v>
      </c>
      <c r="C1918" s="10" t="s">
        <v>7767</v>
      </c>
      <c r="D1918" s="149">
        <v>45995</v>
      </c>
      <c r="G1918" s="32" t="s">
        <v>1288</v>
      </c>
      <c r="I1918" s="148">
        <v>4180720946</v>
      </c>
      <c r="J1918" s="212" t="s">
        <v>70</v>
      </c>
      <c r="K1918" s="330" t="s">
        <v>27</v>
      </c>
      <c r="L1918" s="21" t="str">
        <f>VLOOKUP($K1918,TONG_SL!$A:$D,2,0)</f>
        <v>Chân giò heo muối 300g</v>
      </c>
      <c r="N1918" s="21" t="str">
        <f t="shared" si="187"/>
        <v>K-C6</v>
      </c>
      <c r="Q1918" s="21" t="str">
        <f>VLOOKUP(K1918,TONG_SL!$A:$D,3,0)</f>
        <v>Túi</v>
      </c>
      <c r="R1918" s="1">
        <v>10</v>
      </c>
      <c r="S1918" s="171"/>
      <c r="T1918" s="171">
        <f>VLOOKUP(VLOOKUP(G1918,Ma_KH!$A:$R,18,0)&amp;K1918,Gia_MB!$A:$F,6,0)</f>
        <v>73431</v>
      </c>
      <c r="U1918" s="172">
        <f t="shared" si="188"/>
        <v>734310</v>
      </c>
      <c r="V1918" s="171"/>
      <c r="W1918" s="173">
        <f t="shared" si="189"/>
        <v>0</v>
      </c>
      <c r="X1918" s="174" t="str">
        <f t="shared" si="190"/>
        <v>8</v>
      </c>
      <c r="Y1918" s="171"/>
      <c r="Z1918" s="172">
        <f t="shared" si="191"/>
        <v>58744.800000000003</v>
      </c>
      <c r="AA1918" s="175">
        <f>VLOOKUP(G1918,Ma_KH!$A:$R,14,0)</f>
        <v>60</v>
      </c>
    </row>
    <row r="1919" spans="1:27" hidden="1" x14ac:dyDescent="0.25">
      <c r="A1919" s="211">
        <v>45989</v>
      </c>
      <c r="B1919" s="148">
        <v>4180590818</v>
      </c>
      <c r="C1919" s="10" t="s">
        <v>7767</v>
      </c>
      <c r="D1919" s="149">
        <v>45995</v>
      </c>
      <c r="G1919" s="32" t="s">
        <v>1288</v>
      </c>
      <c r="I1919" s="148">
        <v>4180590818</v>
      </c>
      <c r="J1919" s="212" t="s">
        <v>70</v>
      </c>
      <c r="K1919" s="330" t="s">
        <v>32</v>
      </c>
      <c r="L1919" s="21" t="str">
        <f>VLOOKUP($K1919,TONG_SL!$A:$D,2,0)</f>
        <v>Giò Tai Lưỡi Xào 250g</v>
      </c>
      <c r="N1919" s="21" t="str">
        <f t="shared" si="187"/>
        <v>K-C6</v>
      </c>
      <c r="Q1919" s="21" t="str">
        <f>VLOOKUP(K1919,TONG_SL!$A:$D,3,0)</f>
        <v>Túi</v>
      </c>
      <c r="R1919" s="1">
        <v>3</v>
      </c>
      <c r="S1919" s="171"/>
      <c r="T1919" s="171">
        <f>VLOOKUP(VLOOKUP(G1919,Ma_KH!$A:$R,18,0)&amp;K1919,Gia_MB!$A:$F,6,0)</f>
        <v>50182</v>
      </c>
      <c r="U1919" s="172">
        <f t="shared" si="188"/>
        <v>150546</v>
      </c>
      <c r="V1919" s="171"/>
      <c r="W1919" s="173">
        <f t="shared" si="189"/>
        <v>0</v>
      </c>
      <c r="X1919" s="174" t="str">
        <f t="shared" si="190"/>
        <v>8</v>
      </c>
      <c r="Y1919" s="171"/>
      <c r="Z1919" s="172">
        <f t="shared" si="191"/>
        <v>12043.68</v>
      </c>
      <c r="AA1919" s="175">
        <f>VLOOKUP(G1919,Ma_KH!$A:$R,14,0)</f>
        <v>60</v>
      </c>
    </row>
    <row r="1920" spans="1:27" hidden="1" x14ac:dyDescent="0.25">
      <c r="A1920" s="211">
        <v>45989</v>
      </c>
      <c r="B1920" s="148">
        <v>4180590818</v>
      </c>
      <c r="C1920" s="10" t="s">
        <v>7767</v>
      </c>
      <c r="D1920" s="149">
        <v>45995</v>
      </c>
      <c r="G1920" s="32" t="s">
        <v>1288</v>
      </c>
      <c r="I1920" s="148">
        <v>4180590818</v>
      </c>
      <c r="J1920" s="212" t="s">
        <v>70</v>
      </c>
      <c r="K1920" s="330" t="s">
        <v>48</v>
      </c>
      <c r="L1920" s="21" t="str">
        <f>VLOOKUP($K1920,TONG_SL!$A:$D,2,0)</f>
        <v>Mọc Nấm Hương 250g</v>
      </c>
      <c r="N1920" s="21" t="str">
        <f t="shared" si="187"/>
        <v>K-C6</v>
      </c>
      <c r="Q1920" s="21" t="str">
        <f>VLOOKUP(K1920,TONG_SL!$A:$D,3,0)</f>
        <v>Túi</v>
      </c>
      <c r="R1920" s="1">
        <v>3</v>
      </c>
      <c r="S1920" s="171"/>
      <c r="T1920" s="171">
        <f>VLOOKUP(VLOOKUP(G1920,Ma_KH!$A:$R,18,0)&amp;K1920,Gia_MB!$A:$F,6,0)</f>
        <v>46000</v>
      </c>
      <c r="U1920" s="172">
        <f t="shared" si="188"/>
        <v>138000</v>
      </c>
      <c r="V1920" s="171"/>
      <c r="W1920" s="173">
        <f t="shared" si="189"/>
        <v>0</v>
      </c>
      <c r="X1920" s="174" t="str">
        <f t="shared" si="190"/>
        <v>8</v>
      </c>
      <c r="Y1920" s="171"/>
      <c r="Z1920" s="172">
        <f t="shared" si="191"/>
        <v>11040</v>
      </c>
      <c r="AA1920" s="175">
        <f>VLOOKUP(G1920,Ma_KH!$A:$R,14,0)</f>
        <v>60</v>
      </c>
    </row>
    <row r="1921" spans="1:27" hidden="1" x14ac:dyDescent="0.25">
      <c r="A1921" s="211">
        <v>45989</v>
      </c>
      <c r="B1921" s="148">
        <v>4180590818</v>
      </c>
      <c r="C1921" s="10" t="s">
        <v>7767</v>
      </c>
      <c r="D1921" s="149">
        <v>45995</v>
      </c>
      <c r="G1921" s="32" t="s">
        <v>1288</v>
      </c>
      <c r="I1921" s="148">
        <v>4180590818</v>
      </c>
      <c r="J1921" s="212" t="s">
        <v>70</v>
      </c>
      <c r="K1921" s="330" t="s">
        <v>34</v>
      </c>
      <c r="L1921" s="21" t="str">
        <f>VLOOKUP($K1921,TONG_SL!$A:$D,2,0)</f>
        <v>Tai heo muối 200g</v>
      </c>
      <c r="N1921" s="21" t="str">
        <f t="shared" si="187"/>
        <v>K-C6</v>
      </c>
      <c r="Q1921" s="21" t="str">
        <f>VLOOKUP(K1921,TONG_SL!$A:$D,3,0)</f>
        <v>Túi</v>
      </c>
      <c r="R1921" s="1">
        <v>2</v>
      </c>
      <c r="S1921" s="171"/>
      <c r="T1921" s="171">
        <f>VLOOKUP(VLOOKUP(G1921,Ma_KH!$A:$R,18,0)&amp;K1921,Gia_MB!$A:$F,6,0)</f>
        <v>55595</v>
      </c>
      <c r="U1921" s="172">
        <f t="shared" si="188"/>
        <v>111190</v>
      </c>
      <c r="V1921" s="171"/>
      <c r="W1921" s="173">
        <f t="shared" si="189"/>
        <v>0</v>
      </c>
      <c r="X1921" s="174" t="str">
        <f t="shared" si="190"/>
        <v>8</v>
      </c>
      <c r="Y1921" s="171"/>
      <c r="Z1921" s="172">
        <f t="shared" si="191"/>
        <v>8895.2000000000007</v>
      </c>
      <c r="AA1921" s="175">
        <f>VLOOKUP(G1921,Ma_KH!$A:$R,14,0)</f>
        <v>60</v>
      </c>
    </row>
    <row r="1922" spans="1:27" hidden="1" x14ac:dyDescent="0.25">
      <c r="A1922" s="211">
        <v>45989</v>
      </c>
      <c r="B1922" s="148">
        <v>4180590818</v>
      </c>
      <c r="C1922" s="10" t="s">
        <v>7767</v>
      </c>
      <c r="D1922" s="149">
        <v>45995</v>
      </c>
      <c r="G1922" s="32" t="s">
        <v>1288</v>
      </c>
      <c r="I1922" s="148">
        <v>4180590818</v>
      </c>
      <c r="J1922" s="212" t="s">
        <v>70</v>
      </c>
      <c r="K1922" s="330" t="s">
        <v>27</v>
      </c>
      <c r="L1922" s="21" t="str">
        <f>VLOOKUP($K1922,TONG_SL!$A:$D,2,0)</f>
        <v>Chân giò heo muối 300g</v>
      </c>
      <c r="N1922" s="21" t="str">
        <f t="shared" si="187"/>
        <v>K-C6</v>
      </c>
      <c r="Q1922" s="21" t="str">
        <f>VLOOKUP(K1922,TONG_SL!$A:$D,3,0)</f>
        <v>Túi</v>
      </c>
      <c r="R1922" s="1">
        <v>5</v>
      </c>
      <c r="S1922" s="171"/>
      <c r="T1922" s="171">
        <f>VLOOKUP(VLOOKUP(G1922,Ma_KH!$A:$R,18,0)&amp;K1922,Gia_MB!$A:$F,6,0)</f>
        <v>73431</v>
      </c>
      <c r="U1922" s="172">
        <f t="shared" si="188"/>
        <v>367155</v>
      </c>
      <c r="V1922" s="171"/>
      <c r="W1922" s="173">
        <f t="shared" si="189"/>
        <v>0</v>
      </c>
      <c r="X1922" s="174" t="str">
        <f t="shared" si="190"/>
        <v>8</v>
      </c>
      <c r="Y1922" s="171"/>
      <c r="Z1922" s="172">
        <f t="shared" si="191"/>
        <v>29372.400000000001</v>
      </c>
      <c r="AA1922" s="175">
        <f>VLOOKUP(G1922,Ma_KH!$A:$R,14,0)</f>
        <v>60</v>
      </c>
    </row>
    <row r="1923" spans="1:27" hidden="1" x14ac:dyDescent="0.25">
      <c r="A1923" s="211">
        <v>45992</v>
      </c>
      <c r="B1923" s="148">
        <v>4180697724</v>
      </c>
      <c r="C1923" s="10" t="s">
        <v>7767</v>
      </c>
      <c r="D1923" s="149">
        <v>45995</v>
      </c>
      <c r="G1923" s="32" t="s">
        <v>893</v>
      </c>
      <c r="I1923" s="148">
        <v>4180697724</v>
      </c>
      <c r="J1923" s="212" t="s">
        <v>70</v>
      </c>
      <c r="K1923" s="330" t="s">
        <v>44</v>
      </c>
      <c r="L1923" s="21" t="str">
        <f>VLOOKUP($K1923,TONG_SL!$A:$D,2,0)</f>
        <v>Giò lụa cây 250g</v>
      </c>
      <c r="N1923" s="21" t="str">
        <f t="shared" si="187"/>
        <v>K-C6</v>
      </c>
      <c r="Q1923" s="21" t="str">
        <f>VLOOKUP(K1923,TONG_SL!$A:$D,3,0)</f>
        <v>Túi</v>
      </c>
      <c r="R1923" s="1">
        <v>5</v>
      </c>
      <c r="S1923" s="171"/>
      <c r="T1923" s="171">
        <f>VLOOKUP(VLOOKUP(G1923,Ma_KH!$A:$R,18,0)&amp;K1923,Gia_MB!$A:$F,6,0)</f>
        <v>49500</v>
      </c>
      <c r="U1923" s="172">
        <f t="shared" si="188"/>
        <v>247500</v>
      </c>
      <c r="V1923" s="171"/>
      <c r="W1923" s="173">
        <f t="shared" si="189"/>
        <v>0</v>
      </c>
      <c r="X1923" s="174" t="str">
        <f t="shared" si="190"/>
        <v>8</v>
      </c>
      <c r="Y1923" s="171"/>
      <c r="Z1923" s="172">
        <f t="shared" si="191"/>
        <v>19800</v>
      </c>
      <c r="AA1923" s="175">
        <f>VLOOKUP(G1923,Ma_KH!$A:$R,14,0)</f>
        <v>60</v>
      </c>
    </row>
    <row r="1924" spans="1:27" hidden="1" x14ac:dyDescent="0.25">
      <c r="A1924" s="211">
        <v>45992</v>
      </c>
      <c r="B1924" s="148">
        <v>4180697724</v>
      </c>
      <c r="C1924" s="10" t="s">
        <v>7767</v>
      </c>
      <c r="D1924" s="149">
        <v>45995</v>
      </c>
      <c r="G1924" s="32" t="s">
        <v>893</v>
      </c>
      <c r="I1924" s="148">
        <v>4180697724</v>
      </c>
      <c r="J1924" s="212" t="s">
        <v>70</v>
      </c>
      <c r="K1924" s="330" t="s">
        <v>32</v>
      </c>
      <c r="L1924" s="21" t="str">
        <f>VLOOKUP($K1924,TONG_SL!$A:$D,2,0)</f>
        <v>Giò Tai Lưỡi Xào 250g</v>
      </c>
      <c r="N1924" s="21" t="str">
        <f t="shared" si="187"/>
        <v>K-C6</v>
      </c>
      <c r="Q1924" s="21" t="str">
        <f>VLOOKUP(K1924,TONG_SL!$A:$D,3,0)</f>
        <v>Túi</v>
      </c>
      <c r="R1924" s="1">
        <v>5</v>
      </c>
      <c r="S1924" s="171"/>
      <c r="T1924" s="171">
        <f>VLOOKUP(VLOOKUP(G1924,Ma_KH!$A:$R,18,0)&amp;K1924,Gia_MB!$A:$F,6,0)</f>
        <v>50182</v>
      </c>
      <c r="U1924" s="172">
        <f t="shared" si="188"/>
        <v>250910</v>
      </c>
      <c r="V1924" s="171"/>
      <c r="W1924" s="173">
        <f t="shared" si="189"/>
        <v>0</v>
      </c>
      <c r="X1924" s="174" t="str">
        <f t="shared" si="190"/>
        <v>8</v>
      </c>
      <c r="Y1924" s="171"/>
      <c r="Z1924" s="172">
        <f t="shared" si="191"/>
        <v>20072.8</v>
      </c>
      <c r="AA1924" s="175">
        <f>VLOOKUP(G1924,Ma_KH!$A:$R,14,0)</f>
        <v>60</v>
      </c>
    </row>
    <row r="1925" spans="1:27" hidden="1" x14ac:dyDescent="0.25">
      <c r="A1925" s="211">
        <v>45992</v>
      </c>
      <c r="B1925" s="148">
        <v>4180697724</v>
      </c>
      <c r="C1925" s="10" t="s">
        <v>7767</v>
      </c>
      <c r="D1925" s="149">
        <v>45995</v>
      </c>
      <c r="G1925" s="32" t="s">
        <v>893</v>
      </c>
      <c r="I1925" s="148">
        <v>4180697724</v>
      </c>
      <c r="J1925" s="212" t="s">
        <v>70</v>
      </c>
      <c r="K1925" s="330" t="s">
        <v>27</v>
      </c>
      <c r="L1925" s="21" t="str">
        <f>VLOOKUP($K1925,TONG_SL!$A:$D,2,0)</f>
        <v>Chân giò heo muối 300g</v>
      </c>
      <c r="N1925" s="21" t="str">
        <f t="shared" si="187"/>
        <v>K-C6</v>
      </c>
      <c r="Q1925" s="21" t="str">
        <f>VLOOKUP(K1925,TONG_SL!$A:$D,3,0)</f>
        <v>Túi</v>
      </c>
      <c r="R1925" s="1">
        <v>10</v>
      </c>
      <c r="S1925" s="171"/>
      <c r="T1925" s="171">
        <f>VLOOKUP(VLOOKUP(G1925,Ma_KH!$A:$R,18,0)&amp;K1925,Gia_MB!$A:$F,6,0)</f>
        <v>73431</v>
      </c>
      <c r="U1925" s="172">
        <f t="shared" si="188"/>
        <v>734310</v>
      </c>
      <c r="V1925" s="171"/>
      <c r="W1925" s="173">
        <f t="shared" si="189"/>
        <v>0</v>
      </c>
      <c r="X1925" s="174" t="str">
        <f t="shared" si="190"/>
        <v>8</v>
      </c>
      <c r="Y1925" s="171"/>
      <c r="Z1925" s="172">
        <f t="shared" si="191"/>
        <v>58744.800000000003</v>
      </c>
      <c r="AA1925" s="175">
        <f>VLOOKUP(G1925,Ma_KH!$A:$R,14,0)</f>
        <v>60</v>
      </c>
    </row>
    <row r="1926" spans="1:27" hidden="1" x14ac:dyDescent="0.25">
      <c r="A1926" s="211">
        <v>45993</v>
      </c>
      <c r="B1926" s="148">
        <v>4180720278</v>
      </c>
      <c r="C1926" s="10" t="s">
        <v>7767</v>
      </c>
      <c r="D1926" s="149">
        <v>45995</v>
      </c>
      <c r="G1926" s="32" t="s">
        <v>892</v>
      </c>
      <c r="I1926" s="148">
        <v>4180720278</v>
      </c>
      <c r="J1926" s="212" t="s">
        <v>70</v>
      </c>
      <c r="K1926" s="330" t="s">
        <v>34</v>
      </c>
      <c r="L1926" s="21" t="str">
        <f>VLOOKUP($K1926,TONG_SL!$A:$D,2,0)</f>
        <v>Tai heo muối 200g</v>
      </c>
      <c r="N1926" s="21" t="str">
        <f t="shared" si="187"/>
        <v>K-C6</v>
      </c>
      <c r="Q1926" s="21" t="str">
        <f>VLOOKUP(K1926,TONG_SL!$A:$D,3,0)</f>
        <v>Túi</v>
      </c>
      <c r="R1926" s="1">
        <v>5</v>
      </c>
      <c r="S1926" s="171"/>
      <c r="T1926" s="171">
        <f>VLOOKUP(VLOOKUP(G1926,Ma_KH!$A:$R,18,0)&amp;K1926,Gia_MB!$A:$F,6,0)</f>
        <v>55595</v>
      </c>
      <c r="U1926" s="172">
        <f t="shared" si="188"/>
        <v>277975</v>
      </c>
      <c r="V1926" s="171"/>
      <c r="W1926" s="173">
        <f t="shared" si="189"/>
        <v>0</v>
      </c>
      <c r="X1926" s="174" t="str">
        <f t="shared" si="190"/>
        <v>8</v>
      </c>
      <c r="Y1926" s="171"/>
      <c r="Z1926" s="172">
        <f t="shared" si="191"/>
        <v>22238</v>
      </c>
      <c r="AA1926" s="175">
        <f>VLOOKUP(G1926,Ma_KH!$A:$R,14,0)</f>
        <v>60</v>
      </c>
    </row>
    <row r="1927" spans="1:27" hidden="1" x14ac:dyDescent="0.25">
      <c r="A1927" s="211">
        <v>45993</v>
      </c>
      <c r="B1927" s="148">
        <v>4180720278</v>
      </c>
      <c r="C1927" s="10" t="s">
        <v>7767</v>
      </c>
      <c r="D1927" s="149">
        <v>45995</v>
      </c>
      <c r="G1927" s="32" t="s">
        <v>892</v>
      </c>
      <c r="I1927" s="148">
        <v>4180720278</v>
      </c>
      <c r="J1927" s="212" t="s">
        <v>70</v>
      </c>
      <c r="K1927" s="330" t="s">
        <v>46</v>
      </c>
      <c r="L1927" s="21" t="str">
        <f>VLOOKUP($K1927,TONG_SL!$A:$D,2,0)</f>
        <v>Giò sụn gà 250g</v>
      </c>
      <c r="N1927" s="21" t="str">
        <f t="shared" si="187"/>
        <v>K-C6</v>
      </c>
      <c r="Q1927" s="21" t="str">
        <f>VLOOKUP(K1927,TONG_SL!$A:$D,3,0)</f>
        <v>Túi</v>
      </c>
      <c r="R1927" s="1">
        <v>5</v>
      </c>
      <c r="S1927" s="171"/>
      <c r="T1927" s="171">
        <f>VLOOKUP(VLOOKUP(G1927,Ma_KH!$A:$R,18,0)&amp;K1927,Gia_MB!$A:$F,6,0)</f>
        <v>50400</v>
      </c>
      <c r="U1927" s="172">
        <f t="shared" si="188"/>
        <v>252000</v>
      </c>
      <c r="V1927" s="171"/>
      <c r="W1927" s="173">
        <f t="shared" si="189"/>
        <v>0</v>
      </c>
      <c r="X1927" s="174" t="str">
        <f t="shared" si="190"/>
        <v>8</v>
      </c>
      <c r="Y1927" s="171"/>
      <c r="Z1927" s="172">
        <f t="shared" si="191"/>
        <v>20160</v>
      </c>
      <c r="AA1927" s="175">
        <f>VLOOKUP(G1927,Ma_KH!$A:$R,14,0)</f>
        <v>60</v>
      </c>
    </row>
    <row r="1928" spans="1:27" hidden="1" x14ac:dyDescent="0.25">
      <c r="A1928" s="211">
        <v>45993</v>
      </c>
      <c r="B1928" s="148">
        <v>4180720278</v>
      </c>
      <c r="C1928" s="10" t="s">
        <v>7767</v>
      </c>
      <c r="D1928" s="149">
        <v>45995</v>
      </c>
      <c r="G1928" s="32" t="s">
        <v>892</v>
      </c>
      <c r="I1928" s="148">
        <v>4180720278</v>
      </c>
      <c r="J1928" s="212" t="s">
        <v>70</v>
      </c>
      <c r="K1928" s="330" t="s">
        <v>37</v>
      </c>
      <c r="L1928" s="21" t="str">
        <f>VLOOKUP($K1928,TONG_SL!$A:$D,2,0)</f>
        <v>Chả cốm 300g</v>
      </c>
      <c r="N1928" s="21" t="str">
        <f t="shared" si="187"/>
        <v>K-C6</v>
      </c>
      <c r="Q1928" s="21" t="str">
        <f>VLOOKUP(K1928,TONG_SL!$A:$D,3,0)</f>
        <v>Túi</v>
      </c>
      <c r="R1928" s="1">
        <v>5</v>
      </c>
      <c r="S1928" s="171"/>
      <c r="T1928" s="171">
        <f>VLOOKUP(VLOOKUP(G1928,Ma_KH!$A:$R,18,0)&amp;K1928,Gia_MB!$A:$F,6,0)</f>
        <v>74250</v>
      </c>
      <c r="U1928" s="172">
        <f t="shared" si="188"/>
        <v>371250</v>
      </c>
      <c r="V1928" s="171"/>
      <c r="W1928" s="173">
        <f t="shared" si="189"/>
        <v>0</v>
      </c>
      <c r="X1928" s="174" t="str">
        <f t="shared" si="190"/>
        <v>8</v>
      </c>
      <c r="Y1928" s="171"/>
      <c r="Z1928" s="172">
        <f t="shared" si="191"/>
        <v>29700</v>
      </c>
      <c r="AA1928" s="175">
        <f>VLOOKUP(G1928,Ma_KH!$A:$R,14,0)</f>
        <v>60</v>
      </c>
    </row>
    <row r="1929" spans="1:27" hidden="1" x14ac:dyDescent="0.25">
      <c r="A1929" s="211">
        <v>45993</v>
      </c>
      <c r="B1929" s="148">
        <v>4180720278</v>
      </c>
      <c r="C1929" s="10" t="s">
        <v>7767</v>
      </c>
      <c r="D1929" s="149">
        <v>45995</v>
      </c>
      <c r="G1929" s="32" t="s">
        <v>892</v>
      </c>
      <c r="I1929" s="148">
        <v>4180720278</v>
      </c>
      <c r="J1929" s="212" t="s">
        <v>70</v>
      </c>
      <c r="K1929" s="330" t="s">
        <v>39</v>
      </c>
      <c r="L1929" s="21" t="str">
        <f>VLOOKUP($K1929,TONG_SL!$A:$D,2,0)</f>
        <v>Chả nướng 300g</v>
      </c>
      <c r="N1929" s="21" t="str">
        <f t="shared" si="187"/>
        <v>K-C6</v>
      </c>
      <c r="Q1929" s="21" t="str">
        <f>VLOOKUP(K1929,TONG_SL!$A:$D,3,0)</f>
        <v>Túi</v>
      </c>
      <c r="R1929" s="1">
        <v>5</v>
      </c>
      <c r="S1929" s="171"/>
      <c r="T1929" s="171">
        <f>VLOOKUP(VLOOKUP(G1929,Ma_KH!$A:$R,18,0)&amp;K1929,Gia_MB!$A:$F,6,0)</f>
        <v>70950</v>
      </c>
      <c r="U1929" s="172">
        <f t="shared" si="188"/>
        <v>354750</v>
      </c>
      <c r="V1929" s="171"/>
      <c r="W1929" s="173">
        <f t="shared" si="189"/>
        <v>0</v>
      </c>
      <c r="X1929" s="174" t="str">
        <f t="shared" si="190"/>
        <v>8</v>
      </c>
      <c r="Y1929" s="171"/>
      <c r="Z1929" s="172">
        <f t="shared" si="191"/>
        <v>28380</v>
      </c>
      <c r="AA1929" s="175">
        <f>VLOOKUP(G1929,Ma_KH!$A:$R,14,0)</f>
        <v>60</v>
      </c>
    </row>
    <row r="1930" spans="1:27" hidden="1" x14ac:dyDescent="0.25">
      <c r="A1930" s="211">
        <v>45993</v>
      </c>
      <c r="B1930" s="148">
        <v>4180720278</v>
      </c>
      <c r="C1930" s="10" t="s">
        <v>7767</v>
      </c>
      <c r="D1930" s="149">
        <v>45995</v>
      </c>
      <c r="G1930" s="32" t="s">
        <v>892</v>
      </c>
      <c r="I1930" s="148">
        <v>4180720278</v>
      </c>
      <c r="J1930" s="212" t="s">
        <v>70</v>
      </c>
      <c r="K1930" s="330" t="s">
        <v>44</v>
      </c>
      <c r="L1930" s="21" t="str">
        <f>VLOOKUP($K1930,TONG_SL!$A:$D,2,0)</f>
        <v>Giò lụa cây 250g</v>
      </c>
      <c r="N1930" s="21" t="str">
        <f t="shared" si="187"/>
        <v>K-C6</v>
      </c>
      <c r="Q1930" s="21" t="str">
        <f>VLOOKUP(K1930,TONG_SL!$A:$D,3,0)</f>
        <v>Túi</v>
      </c>
      <c r="R1930" s="1">
        <v>5</v>
      </c>
      <c r="S1930" s="171"/>
      <c r="T1930" s="171">
        <f>VLOOKUP(VLOOKUP(G1930,Ma_KH!$A:$R,18,0)&amp;K1930,Gia_MB!$A:$F,6,0)</f>
        <v>49500</v>
      </c>
      <c r="U1930" s="172">
        <f t="shared" si="188"/>
        <v>247500</v>
      </c>
      <c r="V1930" s="171"/>
      <c r="W1930" s="173">
        <f t="shared" si="189"/>
        <v>0</v>
      </c>
      <c r="X1930" s="174" t="str">
        <f t="shared" si="190"/>
        <v>8</v>
      </c>
      <c r="Y1930" s="171"/>
      <c r="Z1930" s="172">
        <f t="shared" si="191"/>
        <v>19800</v>
      </c>
      <c r="AA1930" s="175">
        <f>VLOOKUP(G1930,Ma_KH!$A:$R,14,0)</f>
        <v>60</v>
      </c>
    </row>
    <row r="1931" spans="1:27" hidden="1" x14ac:dyDescent="0.25">
      <c r="A1931" s="211">
        <v>45989</v>
      </c>
      <c r="B1931" s="148">
        <v>4180599448</v>
      </c>
      <c r="C1931" s="10" t="s">
        <v>7767</v>
      </c>
      <c r="D1931" s="149">
        <v>45995</v>
      </c>
      <c r="G1931" s="32" t="s">
        <v>1140</v>
      </c>
      <c r="I1931" s="148">
        <v>4180599448</v>
      </c>
      <c r="J1931" s="212" t="s">
        <v>70</v>
      </c>
      <c r="K1931" s="330" t="s">
        <v>32</v>
      </c>
      <c r="L1931" s="21" t="str">
        <f>VLOOKUP($K1931,TONG_SL!$A:$D,2,0)</f>
        <v>Giò Tai Lưỡi Xào 250g</v>
      </c>
      <c r="N1931" s="21" t="str">
        <f t="shared" si="187"/>
        <v>K-C6</v>
      </c>
      <c r="Q1931" s="21" t="str">
        <f>VLOOKUP(K1931,TONG_SL!$A:$D,3,0)</f>
        <v>Túi</v>
      </c>
      <c r="R1931" s="1">
        <v>3</v>
      </c>
      <c r="S1931" s="171"/>
      <c r="T1931" s="171">
        <f>VLOOKUP(VLOOKUP(G1931,Ma_KH!$A:$R,18,0)&amp;K1931,Gia_MB!$A:$F,6,0)</f>
        <v>50182</v>
      </c>
      <c r="U1931" s="172">
        <f t="shared" si="188"/>
        <v>150546</v>
      </c>
      <c r="V1931" s="171"/>
      <c r="W1931" s="173">
        <f t="shared" si="189"/>
        <v>0</v>
      </c>
      <c r="X1931" s="174" t="str">
        <f t="shared" si="190"/>
        <v>8</v>
      </c>
      <c r="Y1931" s="171"/>
      <c r="Z1931" s="172">
        <f t="shared" si="191"/>
        <v>12043.68</v>
      </c>
      <c r="AA1931" s="175">
        <f>VLOOKUP(G1931,Ma_KH!$A:$R,14,0)</f>
        <v>60</v>
      </c>
    </row>
    <row r="1932" spans="1:27" hidden="1" x14ac:dyDescent="0.25">
      <c r="A1932" s="211">
        <v>45989</v>
      </c>
      <c r="B1932" s="148">
        <v>4180599448</v>
      </c>
      <c r="C1932" s="10" t="s">
        <v>7767</v>
      </c>
      <c r="D1932" s="149">
        <v>45995</v>
      </c>
      <c r="G1932" s="32" t="s">
        <v>1140</v>
      </c>
      <c r="I1932" s="148">
        <v>4180599448</v>
      </c>
      <c r="J1932" s="212" t="s">
        <v>70</v>
      </c>
      <c r="K1932" s="330" t="s">
        <v>48</v>
      </c>
      <c r="L1932" s="21" t="str">
        <f>VLOOKUP($K1932,TONG_SL!$A:$D,2,0)</f>
        <v>Mọc Nấm Hương 250g</v>
      </c>
      <c r="N1932" s="21" t="str">
        <f t="shared" si="187"/>
        <v>K-C6</v>
      </c>
      <c r="Q1932" s="21" t="str">
        <f>VLOOKUP(K1932,TONG_SL!$A:$D,3,0)</f>
        <v>Túi</v>
      </c>
      <c r="R1932" s="1">
        <v>3</v>
      </c>
      <c r="S1932" s="171"/>
      <c r="T1932" s="171">
        <f>VLOOKUP(VLOOKUP(G1932,Ma_KH!$A:$R,18,0)&amp;K1932,Gia_MB!$A:$F,6,0)</f>
        <v>46000</v>
      </c>
      <c r="U1932" s="172">
        <f t="shared" si="188"/>
        <v>138000</v>
      </c>
      <c r="V1932" s="171"/>
      <c r="W1932" s="173">
        <f t="shared" si="189"/>
        <v>0</v>
      </c>
      <c r="X1932" s="174" t="str">
        <f t="shared" si="190"/>
        <v>8</v>
      </c>
      <c r="Y1932" s="171"/>
      <c r="Z1932" s="172">
        <f t="shared" si="191"/>
        <v>11040</v>
      </c>
      <c r="AA1932" s="175">
        <f>VLOOKUP(G1932,Ma_KH!$A:$R,14,0)</f>
        <v>60</v>
      </c>
    </row>
    <row r="1933" spans="1:27" hidden="1" x14ac:dyDescent="0.25">
      <c r="A1933" s="211">
        <v>45989</v>
      </c>
      <c r="B1933" s="148">
        <v>4180599448</v>
      </c>
      <c r="C1933" s="10" t="s">
        <v>7767</v>
      </c>
      <c r="D1933" s="149">
        <v>45995</v>
      </c>
      <c r="G1933" s="32" t="s">
        <v>1140</v>
      </c>
      <c r="I1933" s="148">
        <v>4180599448</v>
      </c>
      <c r="J1933" s="212" t="s">
        <v>70</v>
      </c>
      <c r="K1933" s="330" t="s">
        <v>30</v>
      </c>
      <c r="L1933" s="21" t="str">
        <f>VLOOKUP($K1933,TONG_SL!$A:$D,2,0)</f>
        <v>Gà muối 500g</v>
      </c>
      <c r="N1933" s="21" t="str">
        <f t="shared" si="187"/>
        <v>K-C6</v>
      </c>
      <c r="Q1933" s="21" t="str">
        <f>VLOOKUP(K1933,TONG_SL!$A:$D,3,0)</f>
        <v>Túi</v>
      </c>
      <c r="R1933" s="1">
        <v>5</v>
      </c>
      <c r="S1933" s="171"/>
      <c r="T1933" s="171">
        <f>VLOOKUP(VLOOKUP(G1933,Ma_KH!$A:$R,18,0)&amp;K1933,Gia_MB!$A:$F,6,0)</f>
        <v>111058</v>
      </c>
      <c r="U1933" s="172">
        <f t="shared" si="188"/>
        <v>555290</v>
      </c>
      <c r="V1933" s="171"/>
      <c r="W1933" s="173">
        <f t="shared" si="189"/>
        <v>0</v>
      </c>
      <c r="X1933" s="174" t="str">
        <f t="shared" si="190"/>
        <v>8</v>
      </c>
      <c r="Y1933" s="171"/>
      <c r="Z1933" s="172">
        <f t="shared" si="191"/>
        <v>44423.200000000004</v>
      </c>
      <c r="AA1933" s="175">
        <f>VLOOKUP(G1933,Ma_KH!$A:$R,14,0)</f>
        <v>60</v>
      </c>
    </row>
    <row r="1934" spans="1:27" hidden="1" x14ac:dyDescent="0.25">
      <c r="A1934" s="211">
        <v>45989</v>
      </c>
      <c r="B1934" s="148">
        <v>4180599449</v>
      </c>
      <c r="C1934" s="10" t="s">
        <v>7767</v>
      </c>
      <c r="D1934" s="149">
        <v>45995</v>
      </c>
      <c r="G1934" s="32" t="s">
        <v>1143</v>
      </c>
      <c r="I1934" s="148">
        <v>4180599449</v>
      </c>
      <c r="J1934" s="212" t="s">
        <v>70</v>
      </c>
      <c r="K1934" s="330" t="s">
        <v>34</v>
      </c>
      <c r="L1934" s="21" t="str">
        <f>VLOOKUP($K1934,TONG_SL!$A:$D,2,0)</f>
        <v>Tai heo muối 200g</v>
      </c>
      <c r="N1934" s="21" t="str">
        <f t="shared" si="187"/>
        <v>K-C6</v>
      </c>
      <c r="Q1934" s="21" t="str">
        <f>VLOOKUP(K1934,TONG_SL!$A:$D,3,0)</f>
        <v>Túi</v>
      </c>
      <c r="R1934" s="1">
        <v>2</v>
      </c>
      <c r="S1934" s="171"/>
      <c r="T1934" s="171">
        <f>VLOOKUP(VLOOKUP(G1934,Ma_KH!$A:$R,18,0)&amp;K1934,Gia_MB!$A:$F,6,0)</f>
        <v>55595</v>
      </c>
      <c r="U1934" s="172">
        <f t="shared" si="188"/>
        <v>111190</v>
      </c>
      <c r="V1934" s="171"/>
      <c r="W1934" s="173">
        <f t="shared" si="189"/>
        <v>0</v>
      </c>
      <c r="X1934" s="174" t="str">
        <f t="shared" si="190"/>
        <v>8</v>
      </c>
      <c r="Y1934" s="171"/>
      <c r="Z1934" s="172">
        <f t="shared" si="191"/>
        <v>8895.2000000000007</v>
      </c>
      <c r="AA1934" s="175">
        <f>VLOOKUP(G1934,Ma_KH!$A:$R,14,0)</f>
        <v>60</v>
      </c>
    </row>
    <row r="1935" spans="1:27" hidden="1" x14ac:dyDescent="0.25">
      <c r="A1935" s="211">
        <v>45989</v>
      </c>
      <c r="B1935" s="148">
        <v>4180599449</v>
      </c>
      <c r="C1935" s="10" t="s">
        <v>7767</v>
      </c>
      <c r="D1935" s="149">
        <v>45995</v>
      </c>
      <c r="G1935" s="32" t="s">
        <v>1143</v>
      </c>
      <c r="I1935" s="148">
        <v>4180599449</v>
      </c>
      <c r="J1935" s="212" t="s">
        <v>70</v>
      </c>
      <c r="K1935" s="330" t="s">
        <v>32</v>
      </c>
      <c r="L1935" s="21" t="str">
        <f>VLOOKUP($K1935,TONG_SL!$A:$D,2,0)</f>
        <v>Giò Tai Lưỡi Xào 250g</v>
      </c>
      <c r="N1935" s="21" t="str">
        <f t="shared" si="187"/>
        <v>K-C6</v>
      </c>
      <c r="Q1935" s="21" t="str">
        <f>VLOOKUP(K1935,TONG_SL!$A:$D,3,0)</f>
        <v>Túi</v>
      </c>
      <c r="R1935" s="1">
        <v>2</v>
      </c>
      <c r="S1935" s="171"/>
      <c r="T1935" s="171">
        <f>VLOOKUP(VLOOKUP(G1935,Ma_KH!$A:$R,18,0)&amp;K1935,Gia_MB!$A:$F,6,0)</f>
        <v>50182</v>
      </c>
      <c r="U1935" s="172">
        <f t="shared" si="188"/>
        <v>100364</v>
      </c>
      <c r="V1935" s="171"/>
      <c r="W1935" s="173">
        <f t="shared" si="189"/>
        <v>0</v>
      </c>
      <c r="X1935" s="174" t="str">
        <f t="shared" si="190"/>
        <v>8</v>
      </c>
      <c r="Y1935" s="171"/>
      <c r="Z1935" s="172">
        <f t="shared" si="191"/>
        <v>8029.12</v>
      </c>
      <c r="AA1935" s="175">
        <f>VLOOKUP(G1935,Ma_KH!$A:$R,14,0)</f>
        <v>60</v>
      </c>
    </row>
    <row r="1936" spans="1:27" hidden="1" x14ac:dyDescent="0.25">
      <c r="A1936" s="211">
        <v>45989</v>
      </c>
      <c r="B1936" s="148">
        <v>4180599449</v>
      </c>
      <c r="C1936" s="10" t="s">
        <v>7767</v>
      </c>
      <c r="D1936" s="149">
        <v>45995</v>
      </c>
      <c r="G1936" s="32" t="s">
        <v>1143</v>
      </c>
      <c r="I1936" s="148">
        <v>4180599449</v>
      </c>
      <c r="J1936" s="212" t="s">
        <v>70</v>
      </c>
      <c r="K1936" s="330" t="s">
        <v>27</v>
      </c>
      <c r="L1936" s="21" t="str">
        <f>VLOOKUP($K1936,TONG_SL!$A:$D,2,0)</f>
        <v>Chân giò heo muối 300g</v>
      </c>
      <c r="N1936" s="21" t="str">
        <f t="shared" si="187"/>
        <v>K-C6</v>
      </c>
      <c r="Q1936" s="21" t="str">
        <f>VLOOKUP(K1936,TONG_SL!$A:$D,3,0)</f>
        <v>Túi</v>
      </c>
      <c r="R1936" s="1">
        <v>4</v>
      </c>
      <c r="S1936" s="171"/>
      <c r="T1936" s="171">
        <f>VLOOKUP(VLOOKUP(G1936,Ma_KH!$A:$R,18,0)&amp;K1936,Gia_MB!$A:$F,6,0)</f>
        <v>73431</v>
      </c>
      <c r="U1936" s="172">
        <f t="shared" si="188"/>
        <v>293724</v>
      </c>
      <c r="V1936" s="171"/>
      <c r="W1936" s="173">
        <f t="shared" si="189"/>
        <v>0</v>
      </c>
      <c r="X1936" s="174" t="str">
        <f t="shared" si="190"/>
        <v>8</v>
      </c>
      <c r="Y1936" s="171"/>
      <c r="Z1936" s="172">
        <f t="shared" si="191"/>
        <v>23497.920000000002</v>
      </c>
      <c r="AA1936" s="175">
        <f>VLOOKUP(G1936,Ma_KH!$A:$R,14,0)</f>
        <v>60</v>
      </c>
    </row>
    <row r="1937" spans="1:27" hidden="1" x14ac:dyDescent="0.25">
      <c r="A1937" s="211">
        <v>45989</v>
      </c>
      <c r="B1937" s="148">
        <v>4180599449</v>
      </c>
      <c r="C1937" s="10" t="s">
        <v>7767</v>
      </c>
      <c r="D1937" s="149">
        <v>45995</v>
      </c>
      <c r="G1937" s="32" t="s">
        <v>1143</v>
      </c>
      <c r="I1937" s="148">
        <v>4180599449</v>
      </c>
      <c r="J1937" s="212" t="s">
        <v>70</v>
      </c>
      <c r="K1937" s="330" t="s">
        <v>48</v>
      </c>
      <c r="L1937" s="21" t="str">
        <f>VLOOKUP($K1937,TONG_SL!$A:$D,2,0)</f>
        <v>Mọc Nấm Hương 250g</v>
      </c>
      <c r="N1937" s="21" t="str">
        <f t="shared" si="187"/>
        <v>K-C6</v>
      </c>
      <c r="Q1937" s="21" t="str">
        <f>VLOOKUP(K1937,TONG_SL!$A:$D,3,0)</f>
        <v>Túi</v>
      </c>
      <c r="R1937" s="1">
        <v>3</v>
      </c>
      <c r="S1937" s="171"/>
      <c r="T1937" s="171">
        <f>VLOOKUP(VLOOKUP(G1937,Ma_KH!$A:$R,18,0)&amp;K1937,Gia_MB!$A:$F,6,0)</f>
        <v>46000</v>
      </c>
      <c r="U1937" s="172">
        <f t="shared" si="188"/>
        <v>138000</v>
      </c>
      <c r="V1937" s="171"/>
      <c r="W1937" s="173">
        <f t="shared" si="189"/>
        <v>0</v>
      </c>
      <c r="X1937" s="174" t="str">
        <f t="shared" si="190"/>
        <v>8</v>
      </c>
      <c r="Y1937" s="171"/>
      <c r="Z1937" s="172">
        <f t="shared" si="191"/>
        <v>11040</v>
      </c>
      <c r="AA1937" s="175">
        <f>VLOOKUP(G1937,Ma_KH!$A:$R,14,0)</f>
        <v>60</v>
      </c>
    </row>
    <row r="1938" spans="1:27" hidden="1" x14ac:dyDescent="0.25">
      <c r="A1938" s="211">
        <v>45989</v>
      </c>
      <c r="B1938" s="148">
        <v>4180599520</v>
      </c>
      <c r="C1938" s="10" t="s">
        <v>7767</v>
      </c>
      <c r="D1938" s="149">
        <v>45995</v>
      </c>
      <c r="G1938" s="32" t="s">
        <v>178</v>
      </c>
      <c r="I1938" s="148">
        <v>4180599520</v>
      </c>
      <c r="J1938" s="212" t="s">
        <v>70</v>
      </c>
      <c r="K1938" s="330" t="s">
        <v>32</v>
      </c>
      <c r="L1938" s="21" t="str">
        <f>VLOOKUP($K1938,TONG_SL!$A:$D,2,0)</f>
        <v>Giò Tai Lưỡi Xào 250g</v>
      </c>
      <c r="N1938" s="21" t="str">
        <f t="shared" si="187"/>
        <v>K-C6</v>
      </c>
      <c r="Q1938" s="21" t="str">
        <f>VLOOKUP(K1938,TONG_SL!$A:$D,3,0)</f>
        <v>Túi</v>
      </c>
      <c r="R1938" s="1">
        <v>4</v>
      </c>
      <c r="S1938" s="171"/>
      <c r="T1938" s="171">
        <f>VLOOKUP(VLOOKUP(G1938,Ma_KH!$A:$R,18,0)&amp;K1938,Gia_MB!$A:$F,6,0)</f>
        <v>50182</v>
      </c>
      <c r="U1938" s="172">
        <f t="shared" si="188"/>
        <v>200728</v>
      </c>
      <c r="V1938" s="171"/>
      <c r="W1938" s="173">
        <f t="shared" si="189"/>
        <v>0</v>
      </c>
      <c r="X1938" s="174" t="str">
        <f t="shared" si="190"/>
        <v>8</v>
      </c>
      <c r="Y1938" s="171"/>
      <c r="Z1938" s="172">
        <f t="shared" si="191"/>
        <v>16058.24</v>
      </c>
      <c r="AA1938" s="175">
        <f>VLOOKUP(G1938,Ma_KH!$A:$R,14,0)</f>
        <v>60</v>
      </c>
    </row>
    <row r="1939" spans="1:27" hidden="1" x14ac:dyDescent="0.25">
      <c r="A1939" s="211">
        <v>45989</v>
      </c>
      <c r="B1939" s="148">
        <v>4180599520</v>
      </c>
      <c r="C1939" s="10" t="s">
        <v>7767</v>
      </c>
      <c r="D1939" s="149">
        <v>45995</v>
      </c>
      <c r="G1939" s="32" t="s">
        <v>178</v>
      </c>
      <c r="I1939" s="148">
        <v>4180599520</v>
      </c>
      <c r="J1939" s="212" t="s">
        <v>70</v>
      </c>
      <c r="K1939" s="330" t="s">
        <v>27</v>
      </c>
      <c r="L1939" s="21" t="str">
        <f>VLOOKUP($K1939,TONG_SL!$A:$D,2,0)</f>
        <v>Chân giò heo muối 300g</v>
      </c>
      <c r="N1939" s="21" t="str">
        <f t="shared" si="187"/>
        <v>K-C6</v>
      </c>
      <c r="Q1939" s="21" t="str">
        <f>VLOOKUP(K1939,TONG_SL!$A:$D,3,0)</f>
        <v>Túi</v>
      </c>
      <c r="R1939" s="1">
        <v>5</v>
      </c>
      <c r="S1939" s="171"/>
      <c r="T1939" s="171">
        <f>VLOOKUP(VLOOKUP(G1939,Ma_KH!$A:$R,18,0)&amp;K1939,Gia_MB!$A:$F,6,0)</f>
        <v>73431</v>
      </c>
      <c r="U1939" s="172">
        <f t="shared" si="188"/>
        <v>367155</v>
      </c>
      <c r="V1939" s="171"/>
      <c r="W1939" s="173">
        <f t="shared" si="189"/>
        <v>0</v>
      </c>
      <c r="X1939" s="174" t="str">
        <f t="shared" si="190"/>
        <v>8</v>
      </c>
      <c r="Y1939" s="171"/>
      <c r="Z1939" s="172">
        <f t="shared" si="191"/>
        <v>29372.400000000001</v>
      </c>
      <c r="AA1939" s="175">
        <f>VLOOKUP(G1939,Ma_KH!$A:$R,14,0)</f>
        <v>60</v>
      </c>
    </row>
    <row r="1940" spans="1:27" hidden="1" x14ac:dyDescent="0.25">
      <c r="A1940" s="211">
        <v>45989</v>
      </c>
      <c r="B1940" s="148">
        <v>4180599520</v>
      </c>
      <c r="C1940" s="10" t="s">
        <v>7767</v>
      </c>
      <c r="D1940" s="149">
        <v>45995</v>
      </c>
      <c r="G1940" s="32" t="s">
        <v>178</v>
      </c>
      <c r="I1940" s="148">
        <v>4180599520</v>
      </c>
      <c r="J1940" s="212" t="s">
        <v>70</v>
      </c>
      <c r="K1940" s="330" t="s">
        <v>30</v>
      </c>
      <c r="L1940" s="21" t="str">
        <f>VLOOKUP($K1940,TONG_SL!$A:$D,2,0)</f>
        <v>Gà muối 500g</v>
      </c>
      <c r="N1940" s="21" t="str">
        <f t="shared" si="187"/>
        <v>K-C6</v>
      </c>
      <c r="Q1940" s="21" t="str">
        <f>VLOOKUP(K1940,TONG_SL!$A:$D,3,0)</f>
        <v>Túi</v>
      </c>
      <c r="R1940" s="1">
        <v>3</v>
      </c>
      <c r="S1940" s="171"/>
      <c r="T1940" s="171">
        <f>VLOOKUP(VLOOKUP(G1940,Ma_KH!$A:$R,18,0)&amp;K1940,Gia_MB!$A:$F,6,0)</f>
        <v>111058</v>
      </c>
      <c r="U1940" s="172">
        <f t="shared" si="188"/>
        <v>333174</v>
      </c>
      <c r="V1940" s="171"/>
      <c r="W1940" s="173">
        <f t="shared" si="189"/>
        <v>0</v>
      </c>
      <c r="X1940" s="174" t="str">
        <f t="shared" si="190"/>
        <v>8</v>
      </c>
      <c r="Y1940" s="171"/>
      <c r="Z1940" s="172">
        <f t="shared" si="191"/>
        <v>26653.920000000002</v>
      </c>
      <c r="AA1940" s="175">
        <f>VLOOKUP(G1940,Ma_KH!$A:$R,14,0)</f>
        <v>60</v>
      </c>
    </row>
    <row r="1941" spans="1:27" hidden="1" x14ac:dyDescent="0.25">
      <c r="A1941" s="211">
        <v>45989</v>
      </c>
      <c r="B1941" s="148">
        <v>4180599740</v>
      </c>
      <c r="C1941" s="10" t="s">
        <v>7767</v>
      </c>
      <c r="D1941" s="149">
        <v>45995</v>
      </c>
      <c r="G1941" s="32" t="s">
        <v>1613</v>
      </c>
      <c r="I1941" s="148">
        <v>4180599740</v>
      </c>
      <c r="J1941" s="212" t="s">
        <v>70</v>
      </c>
      <c r="K1941" s="330" t="s">
        <v>30</v>
      </c>
      <c r="L1941" s="21" t="str">
        <f>VLOOKUP($K1941,TONG_SL!$A:$D,2,0)</f>
        <v>Gà muối 500g</v>
      </c>
      <c r="N1941" s="21" t="str">
        <f t="shared" si="187"/>
        <v>K-C6</v>
      </c>
      <c r="Q1941" s="21" t="str">
        <f>VLOOKUP(K1941,TONG_SL!$A:$D,3,0)</f>
        <v>Túi</v>
      </c>
      <c r="R1941" s="1">
        <v>5</v>
      </c>
      <c r="S1941" s="171"/>
      <c r="T1941" s="171">
        <f>VLOOKUP(VLOOKUP(G1941,Ma_KH!$A:$R,18,0)&amp;K1941,Gia_MB!$A:$F,6,0)</f>
        <v>111058</v>
      </c>
      <c r="U1941" s="172">
        <f t="shared" si="188"/>
        <v>555290</v>
      </c>
      <c r="V1941" s="171"/>
      <c r="W1941" s="173">
        <f t="shared" si="189"/>
        <v>0</v>
      </c>
      <c r="X1941" s="174" t="str">
        <f t="shared" si="190"/>
        <v>8</v>
      </c>
      <c r="Y1941" s="171"/>
      <c r="Z1941" s="172">
        <f t="shared" si="191"/>
        <v>44423.200000000004</v>
      </c>
      <c r="AA1941" s="175">
        <f>VLOOKUP(G1941,Ma_KH!$A:$R,14,0)</f>
        <v>60</v>
      </c>
    </row>
    <row r="1942" spans="1:27" hidden="1" x14ac:dyDescent="0.25">
      <c r="A1942" s="211">
        <v>45989</v>
      </c>
      <c r="B1942" s="148">
        <v>4180599740</v>
      </c>
      <c r="C1942" s="10" t="s">
        <v>7767</v>
      </c>
      <c r="D1942" s="149">
        <v>45995</v>
      </c>
      <c r="G1942" s="32" t="s">
        <v>1613</v>
      </c>
      <c r="I1942" s="148">
        <v>4180599740</v>
      </c>
      <c r="J1942" s="212" t="s">
        <v>70</v>
      </c>
      <c r="K1942" s="330" t="s">
        <v>48</v>
      </c>
      <c r="L1942" s="21" t="str">
        <f>VLOOKUP($K1942,TONG_SL!$A:$D,2,0)</f>
        <v>Mọc Nấm Hương 250g</v>
      </c>
      <c r="N1942" s="21" t="str">
        <f t="shared" si="187"/>
        <v>K-C6</v>
      </c>
      <c r="Q1942" s="21" t="str">
        <f>VLOOKUP(K1942,TONG_SL!$A:$D,3,0)</f>
        <v>Túi</v>
      </c>
      <c r="R1942" s="1">
        <v>8</v>
      </c>
      <c r="S1942" s="171"/>
      <c r="T1942" s="171">
        <f>VLOOKUP(VLOOKUP(G1942,Ma_KH!$A:$R,18,0)&amp;K1942,Gia_MB!$A:$F,6,0)</f>
        <v>46000</v>
      </c>
      <c r="U1942" s="172">
        <f t="shared" si="188"/>
        <v>368000</v>
      </c>
      <c r="V1942" s="171"/>
      <c r="W1942" s="173">
        <f t="shared" si="189"/>
        <v>0</v>
      </c>
      <c r="X1942" s="174" t="str">
        <f t="shared" si="190"/>
        <v>8</v>
      </c>
      <c r="Y1942" s="171"/>
      <c r="Z1942" s="172">
        <f t="shared" si="191"/>
        <v>29440</v>
      </c>
      <c r="AA1942" s="175">
        <f>VLOOKUP(G1942,Ma_KH!$A:$R,14,0)</f>
        <v>60</v>
      </c>
    </row>
    <row r="1943" spans="1:27" hidden="1" x14ac:dyDescent="0.25">
      <c r="A1943" s="211">
        <v>45989</v>
      </c>
      <c r="B1943" s="148">
        <v>4180599740</v>
      </c>
      <c r="C1943" s="10" t="s">
        <v>7767</v>
      </c>
      <c r="D1943" s="149">
        <v>45995</v>
      </c>
      <c r="G1943" s="32" t="s">
        <v>1613</v>
      </c>
      <c r="I1943" s="148">
        <v>4180599740</v>
      </c>
      <c r="J1943" s="212" t="s">
        <v>70</v>
      </c>
      <c r="K1943" s="330" t="s">
        <v>27</v>
      </c>
      <c r="L1943" s="21" t="str">
        <f>VLOOKUP($K1943,TONG_SL!$A:$D,2,0)</f>
        <v>Chân giò heo muối 300g</v>
      </c>
      <c r="N1943" s="21" t="str">
        <f t="shared" si="187"/>
        <v>K-C6</v>
      </c>
      <c r="Q1943" s="21" t="str">
        <f>VLOOKUP(K1943,TONG_SL!$A:$D,3,0)</f>
        <v>Túi</v>
      </c>
      <c r="R1943" s="1">
        <v>4</v>
      </c>
      <c r="S1943" s="171"/>
      <c r="T1943" s="171">
        <f>VLOOKUP(VLOOKUP(G1943,Ma_KH!$A:$R,18,0)&amp;K1943,Gia_MB!$A:$F,6,0)</f>
        <v>73431</v>
      </c>
      <c r="U1943" s="172">
        <f t="shared" si="188"/>
        <v>293724</v>
      </c>
      <c r="V1943" s="171"/>
      <c r="W1943" s="173">
        <f t="shared" si="189"/>
        <v>0</v>
      </c>
      <c r="X1943" s="174" t="str">
        <f t="shared" si="190"/>
        <v>8</v>
      </c>
      <c r="Y1943" s="171"/>
      <c r="Z1943" s="172">
        <f t="shared" si="191"/>
        <v>23497.920000000002</v>
      </c>
      <c r="AA1943" s="175">
        <f>VLOOKUP(G1943,Ma_KH!$A:$R,14,0)</f>
        <v>60</v>
      </c>
    </row>
    <row r="1944" spans="1:27" hidden="1" x14ac:dyDescent="0.25">
      <c r="A1944" s="211">
        <v>45989</v>
      </c>
      <c r="B1944" s="148">
        <v>4180599740</v>
      </c>
      <c r="C1944" s="10" t="s">
        <v>7767</v>
      </c>
      <c r="D1944" s="149">
        <v>45995</v>
      </c>
      <c r="G1944" s="32" t="s">
        <v>1613</v>
      </c>
      <c r="I1944" s="148">
        <v>4180599740</v>
      </c>
      <c r="J1944" s="212" t="s">
        <v>70</v>
      </c>
      <c r="K1944" s="330" t="s">
        <v>32</v>
      </c>
      <c r="L1944" s="21" t="str">
        <f>VLOOKUP($K1944,TONG_SL!$A:$D,2,0)</f>
        <v>Giò Tai Lưỡi Xào 250g</v>
      </c>
      <c r="N1944" s="21" t="str">
        <f t="shared" si="187"/>
        <v>K-C6</v>
      </c>
      <c r="Q1944" s="21" t="str">
        <f>VLOOKUP(K1944,TONG_SL!$A:$D,3,0)</f>
        <v>Túi</v>
      </c>
      <c r="R1944" s="1">
        <v>7</v>
      </c>
      <c r="S1944" s="171"/>
      <c r="T1944" s="171">
        <f>VLOOKUP(VLOOKUP(G1944,Ma_KH!$A:$R,18,0)&amp;K1944,Gia_MB!$A:$F,6,0)</f>
        <v>50182</v>
      </c>
      <c r="U1944" s="172">
        <f t="shared" si="188"/>
        <v>351274</v>
      </c>
      <c r="V1944" s="171"/>
      <c r="W1944" s="173">
        <f t="shared" si="189"/>
        <v>0</v>
      </c>
      <c r="X1944" s="174" t="str">
        <f t="shared" si="190"/>
        <v>8</v>
      </c>
      <c r="Y1944" s="171"/>
      <c r="Z1944" s="172">
        <f t="shared" si="191"/>
        <v>28101.920000000002</v>
      </c>
      <c r="AA1944" s="175">
        <f>VLOOKUP(G1944,Ma_KH!$A:$R,14,0)</f>
        <v>60</v>
      </c>
    </row>
    <row r="1945" spans="1:27" hidden="1" x14ac:dyDescent="0.25">
      <c r="A1945" s="211">
        <v>45989</v>
      </c>
      <c r="B1945" s="148">
        <v>4180599656</v>
      </c>
      <c r="C1945" s="10" t="s">
        <v>7767</v>
      </c>
      <c r="D1945" s="149">
        <v>45995</v>
      </c>
      <c r="G1945" s="32" t="s">
        <v>206</v>
      </c>
      <c r="I1945" s="148">
        <v>4180599656</v>
      </c>
      <c r="J1945" s="212" t="s">
        <v>70</v>
      </c>
      <c r="K1945" s="330" t="s">
        <v>30</v>
      </c>
      <c r="L1945" s="21" t="str">
        <f>VLOOKUP($K1945,TONG_SL!$A:$D,2,0)</f>
        <v>Gà muối 500g</v>
      </c>
      <c r="N1945" s="21" t="str">
        <f t="shared" si="187"/>
        <v>K-C6</v>
      </c>
      <c r="Q1945" s="21" t="str">
        <f>VLOOKUP(K1945,TONG_SL!$A:$D,3,0)</f>
        <v>Túi</v>
      </c>
      <c r="R1945" s="1">
        <v>2</v>
      </c>
      <c r="S1945" s="171"/>
      <c r="T1945" s="171">
        <f>VLOOKUP(VLOOKUP(G1945,Ma_KH!$A:$R,18,0)&amp;K1945,Gia_MB!$A:$F,6,0)</f>
        <v>111058</v>
      </c>
      <c r="U1945" s="172">
        <f t="shared" si="188"/>
        <v>222116</v>
      </c>
      <c r="V1945" s="171"/>
      <c r="W1945" s="173">
        <f t="shared" si="189"/>
        <v>0</v>
      </c>
      <c r="X1945" s="174" t="str">
        <f t="shared" si="190"/>
        <v>8</v>
      </c>
      <c r="Y1945" s="171"/>
      <c r="Z1945" s="172">
        <f t="shared" si="191"/>
        <v>17769.28</v>
      </c>
      <c r="AA1945" s="175">
        <f>VLOOKUP(G1945,Ma_KH!$A:$R,14,0)</f>
        <v>60</v>
      </c>
    </row>
    <row r="1946" spans="1:27" hidden="1" x14ac:dyDescent="0.25">
      <c r="A1946" s="211">
        <v>45989</v>
      </c>
      <c r="B1946" s="148">
        <v>4180599656</v>
      </c>
      <c r="C1946" s="10" t="s">
        <v>7767</v>
      </c>
      <c r="D1946" s="149">
        <v>45995</v>
      </c>
      <c r="G1946" s="32" t="s">
        <v>206</v>
      </c>
      <c r="I1946" s="148">
        <v>4180599656</v>
      </c>
      <c r="J1946" s="212" t="s">
        <v>70</v>
      </c>
      <c r="K1946" s="330" t="s">
        <v>48</v>
      </c>
      <c r="L1946" s="21" t="str">
        <f>VLOOKUP($K1946,TONG_SL!$A:$D,2,0)</f>
        <v>Mọc Nấm Hương 250g</v>
      </c>
      <c r="N1946" s="21" t="str">
        <f t="shared" si="187"/>
        <v>K-C6</v>
      </c>
      <c r="Q1946" s="21" t="str">
        <f>VLOOKUP(K1946,TONG_SL!$A:$D,3,0)</f>
        <v>Túi</v>
      </c>
      <c r="R1946" s="1">
        <v>5</v>
      </c>
      <c r="S1946" s="171"/>
      <c r="T1946" s="171">
        <f>VLOOKUP(VLOOKUP(G1946,Ma_KH!$A:$R,18,0)&amp;K1946,Gia_MB!$A:$F,6,0)</f>
        <v>46000</v>
      </c>
      <c r="U1946" s="172">
        <f t="shared" si="188"/>
        <v>230000</v>
      </c>
      <c r="V1946" s="171"/>
      <c r="W1946" s="173">
        <f t="shared" si="189"/>
        <v>0</v>
      </c>
      <c r="X1946" s="174" t="str">
        <f t="shared" si="190"/>
        <v>8</v>
      </c>
      <c r="Y1946" s="171"/>
      <c r="Z1946" s="172">
        <f t="shared" si="191"/>
        <v>18400</v>
      </c>
      <c r="AA1946" s="175">
        <f>VLOOKUP(G1946,Ma_KH!$A:$R,14,0)</f>
        <v>60</v>
      </c>
    </row>
    <row r="1947" spans="1:27" hidden="1" x14ac:dyDescent="0.25">
      <c r="A1947" s="211">
        <v>45989</v>
      </c>
      <c r="B1947" s="148">
        <v>4180599656</v>
      </c>
      <c r="C1947" s="10" t="s">
        <v>7767</v>
      </c>
      <c r="D1947" s="149">
        <v>45995</v>
      </c>
      <c r="G1947" s="32" t="s">
        <v>206</v>
      </c>
      <c r="I1947" s="148">
        <v>4180599656</v>
      </c>
      <c r="J1947" s="212" t="s">
        <v>70</v>
      </c>
      <c r="K1947" s="330" t="s">
        <v>27</v>
      </c>
      <c r="L1947" s="21" t="str">
        <f>VLOOKUP($K1947,TONG_SL!$A:$D,2,0)</f>
        <v>Chân giò heo muối 300g</v>
      </c>
      <c r="N1947" s="21" t="str">
        <f t="shared" si="187"/>
        <v>K-C6</v>
      </c>
      <c r="Q1947" s="21" t="str">
        <f>VLOOKUP(K1947,TONG_SL!$A:$D,3,0)</f>
        <v>Túi</v>
      </c>
      <c r="R1947" s="1">
        <v>12</v>
      </c>
      <c r="S1947" s="171"/>
      <c r="T1947" s="171">
        <f>VLOOKUP(VLOOKUP(G1947,Ma_KH!$A:$R,18,0)&amp;K1947,Gia_MB!$A:$F,6,0)</f>
        <v>73431</v>
      </c>
      <c r="U1947" s="172">
        <f t="shared" si="188"/>
        <v>881172</v>
      </c>
      <c r="V1947" s="171"/>
      <c r="W1947" s="173">
        <f t="shared" si="189"/>
        <v>0</v>
      </c>
      <c r="X1947" s="174" t="str">
        <f t="shared" si="190"/>
        <v>8</v>
      </c>
      <c r="Y1947" s="171"/>
      <c r="Z1947" s="172">
        <f t="shared" si="191"/>
        <v>70493.759999999995</v>
      </c>
      <c r="AA1947" s="175">
        <f>VLOOKUP(G1947,Ma_KH!$A:$R,14,0)</f>
        <v>60</v>
      </c>
    </row>
    <row r="1948" spans="1:27" hidden="1" x14ac:dyDescent="0.25">
      <c r="A1948" s="211">
        <v>45989</v>
      </c>
      <c r="B1948" s="148">
        <v>4180599656</v>
      </c>
      <c r="C1948" s="10" t="s">
        <v>7767</v>
      </c>
      <c r="D1948" s="149">
        <v>45995</v>
      </c>
      <c r="G1948" s="32" t="s">
        <v>206</v>
      </c>
      <c r="I1948" s="148">
        <v>4180599656</v>
      </c>
      <c r="J1948" s="212" t="s">
        <v>70</v>
      </c>
      <c r="K1948" s="330" t="s">
        <v>32</v>
      </c>
      <c r="L1948" s="21" t="str">
        <f>VLOOKUP($K1948,TONG_SL!$A:$D,2,0)</f>
        <v>Giò Tai Lưỡi Xào 250g</v>
      </c>
      <c r="N1948" s="21" t="str">
        <f t="shared" si="187"/>
        <v>K-C6</v>
      </c>
      <c r="Q1948" s="21" t="str">
        <f>VLOOKUP(K1948,TONG_SL!$A:$D,3,0)</f>
        <v>Túi</v>
      </c>
      <c r="R1948" s="1">
        <v>6</v>
      </c>
      <c r="S1948" s="171"/>
      <c r="T1948" s="171">
        <f>VLOOKUP(VLOOKUP(G1948,Ma_KH!$A:$R,18,0)&amp;K1948,Gia_MB!$A:$F,6,0)</f>
        <v>50182</v>
      </c>
      <c r="U1948" s="172">
        <f t="shared" si="188"/>
        <v>301092</v>
      </c>
      <c r="V1948" s="171"/>
      <c r="W1948" s="173">
        <f t="shared" si="189"/>
        <v>0</v>
      </c>
      <c r="X1948" s="174" t="str">
        <f t="shared" si="190"/>
        <v>8</v>
      </c>
      <c r="Y1948" s="171"/>
      <c r="Z1948" s="172">
        <f t="shared" si="191"/>
        <v>24087.360000000001</v>
      </c>
      <c r="AA1948" s="175">
        <f>VLOOKUP(G1948,Ma_KH!$A:$R,14,0)</f>
        <v>60</v>
      </c>
    </row>
    <row r="1949" spans="1:27" hidden="1" x14ac:dyDescent="0.25">
      <c r="A1949" s="211">
        <v>45989</v>
      </c>
      <c r="B1949" s="148">
        <v>4180599656</v>
      </c>
      <c r="C1949" s="10" t="s">
        <v>7767</v>
      </c>
      <c r="D1949" s="149">
        <v>45995</v>
      </c>
      <c r="G1949" s="32" t="s">
        <v>206</v>
      </c>
      <c r="I1949" s="148">
        <v>4180599656</v>
      </c>
      <c r="J1949" s="212" t="s">
        <v>70</v>
      </c>
      <c r="K1949" s="330" t="s">
        <v>34</v>
      </c>
      <c r="L1949" s="21" t="str">
        <f>VLOOKUP($K1949,TONG_SL!$A:$D,2,0)</f>
        <v>Tai heo muối 200g</v>
      </c>
      <c r="N1949" s="21" t="str">
        <f t="shared" si="187"/>
        <v>K-C6</v>
      </c>
      <c r="Q1949" s="21" t="str">
        <f>VLOOKUP(K1949,TONG_SL!$A:$D,3,0)</f>
        <v>Túi</v>
      </c>
      <c r="R1949" s="1">
        <v>1</v>
      </c>
      <c r="S1949" s="171"/>
      <c r="T1949" s="171">
        <f>VLOOKUP(VLOOKUP(G1949,Ma_KH!$A:$R,18,0)&amp;K1949,Gia_MB!$A:$F,6,0)</f>
        <v>55595</v>
      </c>
      <c r="U1949" s="172">
        <f t="shared" si="188"/>
        <v>55595</v>
      </c>
      <c r="V1949" s="171"/>
      <c r="W1949" s="173">
        <f t="shared" si="189"/>
        <v>0</v>
      </c>
      <c r="X1949" s="174" t="str">
        <f t="shared" si="190"/>
        <v>8</v>
      </c>
      <c r="Y1949" s="171"/>
      <c r="Z1949" s="172">
        <f t="shared" si="191"/>
        <v>4447.6000000000004</v>
      </c>
      <c r="AA1949" s="175">
        <f>VLOOKUP(G1949,Ma_KH!$A:$R,14,0)</f>
        <v>60</v>
      </c>
    </row>
    <row r="1950" spans="1:27" hidden="1" x14ac:dyDescent="0.25">
      <c r="A1950" s="211">
        <v>45989</v>
      </c>
      <c r="B1950" s="148">
        <v>4180599676</v>
      </c>
      <c r="C1950" s="10" t="s">
        <v>7767</v>
      </c>
      <c r="D1950" s="149">
        <v>45995</v>
      </c>
      <c r="G1950" s="32" t="s">
        <v>114</v>
      </c>
      <c r="I1950" s="148">
        <v>4180599676</v>
      </c>
      <c r="J1950" s="212" t="s">
        <v>70</v>
      </c>
      <c r="K1950" s="330" t="s">
        <v>34</v>
      </c>
      <c r="L1950" s="21" t="str">
        <f>VLOOKUP($K1950,TONG_SL!$A:$D,2,0)</f>
        <v>Tai heo muối 200g</v>
      </c>
      <c r="N1950" s="21" t="str">
        <f t="shared" si="187"/>
        <v>K-C6</v>
      </c>
      <c r="Q1950" s="21" t="str">
        <f>VLOOKUP(K1950,TONG_SL!$A:$D,3,0)</f>
        <v>Túi</v>
      </c>
      <c r="R1950" s="1">
        <v>3</v>
      </c>
      <c r="S1950" s="171"/>
      <c r="T1950" s="171">
        <f>VLOOKUP(VLOOKUP(G1950,Ma_KH!$A:$R,18,0)&amp;K1950,Gia_MB!$A:$F,6,0)</f>
        <v>55595</v>
      </c>
      <c r="U1950" s="172">
        <f t="shared" si="188"/>
        <v>166785</v>
      </c>
      <c r="V1950" s="171"/>
      <c r="W1950" s="173">
        <f t="shared" si="189"/>
        <v>0</v>
      </c>
      <c r="X1950" s="174" t="str">
        <f t="shared" si="190"/>
        <v>8</v>
      </c>
      <c r="Y1950" s="171"/>
      <c r="Z1950" s="172">
        <f t="shared" si="191"/>
        <v>13342.800000000001</v>
      </c>
      <c r="AA1950" s="175">
        <f>VLOOKUP(G1950,Ma_KH!$A:$R,14,0)</f>
        <v>60</v>
      </c>
    </row>
    <row r="1951" spans="1:27" hidden="1" x14ac:dyDescent="0.25">
      <c r="A1951" s="211">
        <v>45989</v>
      </c>
      <c r="B1951" s="148">
        <v>4180599676</v>
      </c>
      <c r="C1951" s="10" t="s">
        <v>7767</v>
      </c>
      <c r="D1951" s="149">
        <v>45995</v>
      </c>
      <c r="G1951" s="32" t="s">
        <v>114</v>
      </c>
      <c r="I1951" s="148">
        <v>4180599676</v>
      </c>
      <c r="J1951" s="212" t="s">
        <v>70</v>
      </c>
      <c r="K1951" s="330" t="s">
        <v>32</v>
      </c>
      <c r="L1951" s="21" t="str">
        <f>VLOOKUP($K1951,TONG_SL!$A:$D,2,0)</f>
        <v>Giò Tai Lưỡi Xào 250g</v>
      </c>
      <c r="N1951" s="21" t="str">
        <f t="shared" si="187"/>
        <v>K-C6</v>
      </c>
      <c r="Q1951" s="21" t="str">
        <f>VLOOKUP(K1951,TONG_SL!$A:$D,3,0)</f>
        <v>Túi</v>
      </c>
      <c r="R1951" s="1">
        <v>3</v>
      </c>
      <c r="S1951" s="171"/>
      <c r="T1951" s="171">
        <f>VLOOKUP(VLOOKUP(G1951,Ma_KH!$A:$R,18,0)&amp;K1951,Gia_MB!$A:$F,6,0)</f>
        <v>50182</v>
      </c>
      <c r="U1951" s="172">
        <f t="shared" si="188"/>
        <v>150546</v>
      </c>
      <c r="V1951" s="171"/>
      <c r="W1951" s="173">
        <f t="shared" si="189"/>
        <v>0</v>
      </c>
      <c r="X1951" s="174" t="str">
        <f t="shared" si="190"/>
        <v>8</v>
      </c>
      <c r="Y1951" s="171"/>
      <c r="Z1951" s="172">
        <f t="shared" si="191"/>
        <v>12043.68</v>
      </c>
      <c r="AA1951" s="175">
        <f>VLOOKUP(G1951,Ma_KH!$A:$R,14,0)</f>
        <v>60</v>
      </c>
    </row>
    <row r="1952" spans="1:27" hidden="1" x14ac:dyDescent="0.25">
      <c r="A1952" s="211">
        <v>45989</v>
      </c>
      <c r="B1952" s="148">
        <v>4180599676</v>
      </c>
      <c r="C1952" s="10" t="s">
        <v>7767</v>
      </c>
      <c r="D1952" s="149">
        <v>45995</v>
      </c>
      <c r="G1952" s="32" t="s">
        <v>114</v>
      </c>
      <c r="I1952" s="148">
        <v>4180599676</v>
      </c>
      <c r="J1952" s="212" t="s">
        <v>70</v>
      </c>
      <c r="K1952" s="330" t="s">
        <v>27</v>
      </c>
      <c r="L1952" s="21" t="str">
        <f>VLOOKUP($K1952,TONG_SL!$A:$D,2,0)</f>
        <v>Chân giò heo muối 300g</v>
      </c>
      <c r="N1952" s="21" t="str">
        <f t="shared" si="187"/>
        <v>K-C6</v>
      </c>
      <c r="Q1952" s="21" t="str">
        <f>VLOOKUP(K1952,TONG_SL!$A:$D,3,0)</f>
        <v>Túi</v>
      </c>
      <c r="R1952" s="1">
        <v>3</v>
      </c>
      <c r="S1952" s="171"/>
      <c r="T1952" s="171">
        <f>VLOOKUP(VLOOKUP(G1952,Ma_KH!$A:$R,18,0)&amp;K1952,Gia_MB!$A:$F,6,0)</f>
        <v>73431</v>
      </c>
      <c r="U1952" s="172">
        <f t="shared" si="188"/>
        <v>220293</v>
      </c>
      <c r="V1952" s="171"/>
      <c r="W1952" s="173">
        <f t="shared" si="189"/>
        <v>0</v>
      </c>
      <c r="X1952" s="174" t="str">
        <f t="shared" si="190"/>
        <v>8</v>
      </c>
      <c r="Y1952" s="171"/>
      <c r="Z1952" s="172">
        <f t="shared" si="191"/>
        <v>17623.439999999999</v>
      </c>
      <c r="AA1952" s="175">
        <f>VLOOKUP(G1952,Ma_KH!$A:$R,14,0)</f>
        <v>60</v>
      </c>
    </row>
    <row r="1953" spans="1:27" hidden="1" x14ac:dyDescent="0.25">
      <c r="A1953" s="211">
        <v>45989</v>
      </c>
      <c r="B1953" s="148">
        <v>4180599676</v>
      </c>
      <c r="C1953" s="10" t="s">
        <v>7767</v>
      </c>
      <c r="D1953" s="149">
        <v>45995</v>
      </c>
      <c r="G1953" s="32" t="s">
        <v>114</v>
      </c>
      <c r="I1953" s="148">
        <v>4180599676</v>
      </c>
      <c r="J1953" s="212" t="s">
        <v>70</v>
      </c>
      <c r="K1953" s="330" t="s">
        <v>30</v>
      </c>
      <c r="L1953" s="21" t="str">
        <f>VLOOKUP($K1953,TONG_SL!$A:$D,2,0)</f>
        <v>Gà muối 500g</v>
      </c>
      <c r="N1953" s="21" t="str">
        <f t="shared" si="187"/>
        <v>K-C6</v>
      </c>
      <c r="Q1953" s="21" t="str">
        <f>VLOOKUP(K1953,TONG_SL!$A:$D,3,0)</f>
        <v>Túi</v>
      </c>
      <c r="R1953" s="1">
        <v>3</v>
      </c>
      <c r="S1953" s="171"/>
      <c r="T1953" s="171">
        <f>VLOOKUP(VLOOKUP(G1953,Ma_KH!$A:$R,18,0)&amp;K1953,Gia_MB!$A:$F,6,0)</f>
        <v>111058</v>
      </c>
      <c r="U1953" s="172">
        <f t="shared" si="188"/>
        <v>333174</v>
      </c>
      <c r="V1953" s="171"/>
      <c r="W1953" s="173">
        <f t="shared" si="189"/>
        <v>0</v>
      </c>
      <c r="X1953" s="174" t="str">
        <f t="shared" si="190"/>
        <v>8</v>
      </c>
      <c r="Y1953" s="171"/>
      <c r="Z1953" s="172">
        <f t="shared" si="191"/>
        <v>26653.920000000002</v>
      </c>
      <c r="AA1953" s="175">
        <f>VLOOKUP(G1953,Ma_KH!$A:$R,14,0)</f>
        <v>60</v>
      </c>
    </row>
    <row r="1954" spans="1:27" hidden="1" x14ac:dyDescent="0.25">
      <c r="A1954" s="211">
        <v>45989</v>
      </c>
      <c r="B1954" s="148">
        <v>4180599676</v>
      </c>
      <c r="C1954" s="10" t="s">
        <v>7767</v>
      </c>
      <c r="D1954" s="149">
        <v>45995</v>
      </c>
      <c r="G1954" s="32" t="s">
        <v>114</v>
      </c>
      <c r="I1954" s="148">
        <v>4180599676</v>
      </c>
      <c r="J1954" s="212" t="s">
        <v>70</v>
      </c>
      <c r="K1954" s="330" t="s">
        <v>48</v>
      </c>
      <c r="L1954" s="21" t="str">
        <f>VLOOKUP($K1954,TONG_SL!$A:$D,2,0)</f>
        <v>Mọc Nấm Hương 250g</v>
      </c>
      <c r="N1954" s="21" t="str">
        <f t="shared" si="187"/>
        <v>K-C6</v>
      </c>
      <c r="Q1954" s="21" t="str">
        <f>VLOOKUP(K1954,TONG_SL!$A:$D,3,0)</f>
        <v>Túi</v>
      </c>
      <c r="R1954" s="1">
        <v>3</v>
      </c>
      <c r="S1954" s="171"/>
      <c r="T1954" s="171">
        <f>VLOOKUP(VLOOKUP(G1954,Ma_KH!$A:$R,18,0)&amp;K1954,Gia_MB!$A:$F,6,0)</f>
        <v>46000</v>
      </c>
      <c r="U1954" s="172">
        <f t="shared" si="188"/>
        <v>138000</v>
      </c>
      <c r="V1954" s="171"/>
      <c r="W1954" s="173">
        <f t="shared" si="189"/>
        <v>0</v>
      </c>
      <c r="X1954" s="174" t="str">
        <f t="shared" si="190"/>
        <v>8</v>
      </c>
      <c r="Y1954" s="171"/>
      <c r="Z1954" s="172">
        <f t="shared" si="191"/>
        <v>11040</v>
      </c>
      <c r="AA1954" s="175">
        <f>VLOOKUP(G1954,Ma_KH!$A:$R,14,0)</f>
        <v>60</v>
      </c>
    </row>
    <row r="1955" spans="1:27" hidden="1" x14ac:dyDescent="0.25">
      <c r="A1955" s="211">
        <v>45989</v>
      </c>
      <c r="B1955" s="148">
        <v>4180599645</v>
      </c>
      <c r="C1955" s="10" t="s">
        <v>7767</v>
      </c>
      <c r="D1955" s="149">
        <v>45995</v>
      </c>
      <c r="G1955" s="32" t="s">
        <v>1424</v>
      </c>
      <c r="I1955" s="148">
        <v>4180599645</v>
      </c>
      <c r="J1955" s="212" t="s">
        <v>70</v>
      </c>
      <c r="K1955" s="330" t="s">
        <v>32</v>
      </c>
      <c r="L1955" s="21" t="str">
        <f>VLOOKUP($K1955,TONG_SL!$A:$D,2,0)</f>
        <v>Giò Tai Lưỡi Xào 250g</v>
      </c>
      <c r="N1955" s="21" t="str">
        <f t="shared" si="187"/>
        <v>K-C6</v>
      </c>
      <c r="Q1955" s="21" t="str">
        <f>VLOOKUP(K1955,TONG_SL!$A:$D,3,0)</f>
        <v>Túi</v>
      </c>
      <c r="R1955" s="1">
        <v>3</v>
      </c>
      <c r="S1955" s="171"/>
      <c r="T1955" s="171">
        <f>VLOOKUP(VLOOKUP(G1955,Ma_KH!$A:$R,18,0)&amp;K1955,Gia_MB!$A:$F,6,0)</f>
        <v>50182</v>
      </c>
      <c r="U1955" s="172">
        <f t="shared" si="188"/>
        <v>150546</v>
      </c>
      <c r="V1955" s="171"/>
      <c r="W1955" s="173">
        <f t="shared" si="189"/>
        <v>0</v>
      </c>
      <c r="X1955" s="174" t="str">
        <f t="shared" si="190"/>
        <v>8</v>
      </c>
      <c r="Y1955" s="171"/>
      <c r="Z1955" s="172">
        <f t="shared" si="191"/>
        <v>12043.68</v>
      </c>
      <c r="AA1955" s="175">
        <f>VLOOKUP(G1955,Ma_KH!$A:$R,14,0)</f>
        <v>60</v>
      </c>
    </row>
    <row r="1956" spans="1:27" hidden="1" x14ac:dyDescent="0.25">
      <c r="A1956" s="211">
        <v>45989</v>
      </c>
      <c r="B1956" s="148">
        <v>4180599645</v>
      </c>
      <c r="C1956" s="10" t="s">
        <v>7767</v>
      </c>
      <c r="D1956" s="149">
        <v>45995</v>
      </c>
      <c r="G1956" s="32" t="s">
        <v>1424</v>
      </c>
      <c r="I1956" s="148">
        <v>4180599645</v>
      </c>
      <c r="J1956" s="212" t="s">
        <v>70</v>
      </c>
      <c r="K1956" s="330" t="s">
        <v>48</v>
      </c>
      <c r="L1956" s="21" t="str">
        <f>VLOOKUP($K1956,TONG_SL!$A:$D,2,0)</f>
        <v>Mọc Nấm Hương 250g</v>
      </c>
      <c r="N1956" s="21" t="str">
        <f t="shared" si="187"/>
        <v>K-C6</v>
      </c>
      <c r="Q1956" s="21" t="str">
        <f>VLOOKUP(K1956,TONG_SL!$A:$D,3,0)</f>
        <v>Túi</v>
      </c>
      <c r="R1956" s="1">
        <v>2</v>
      </c>
      <c r="S1956" s="171"/>
      <c r="T1956" s="171">
        <f>VLOOKUP(VLOOKUP(G1956,Ma_KH!$A:$R,18,0)&amp;K1956,Gia_MB!$A:$F,6,0)</f>
        <v>46000</v>
      </c>
      <c r="U1956" s="172">
        <f t="shared" si="188"/>
        <v>92000</v>
      </c>
      <c r="V1956" s="171"/>
      <c r="W1956" s="173">
        <f t="shared" si="189"/>
        <v>0</v>
      </c>
      <c r="X1956" s="174" t="str">
        <f t="shared" si="190"/>
        <v>8</v>
      </c>
      <c r="Y1956" s="171"/>
      <c r="Z1956" s="172">
        <f t="shared" si="191"/>
        <v>7360</v>
      </c>
      <c r="AA1956" s="175">
        <f>VLOOKUP(G1956,Ma_KH!$A:$R,14,0)</f>
        <v>60</v>
      </c>
    </row>
    <row r="1957" spans="1:27" hidden="1" x14ac:dyDescent="0.25">
      <c r="A1957" s="211">
        <v>45989</v>
      </c>
      <c r="B1957" s="148">
        <v>4180599577</v>
      </c>
      <c r="C1957" s="10" t="s">
        <v>7767</v>
      </c>
      <c r="D1957" s="149">
        <v>45995</v>
      </c>
      <c r="G1957" s="140" t="s">
        <v>7338</v>
      </c>
      <c r="I1957" s="148">
        <v>4180599577</v>
      </c>
      <c r="J1957" s="212" t="s">
        <v>70</v>
      </c>
      <c r="K1957" s="330" t="s">
        <v>48</v>
      </c>
      <c r="L1957" s="21" t="str">
        <f>VLOOKUP($K1957,TONG_SL!$A:$D,2,0)</f>
        <v>Mọc Nấm Hương 250g</v>
      </c>
      <c r="N1957" s="21" t="str">
        <f t="shared" si="187"/>
        <v>K-C6</v>
      </c>
      <c r="Q1957" s="21" t="str">
        <f>VLOOKUP(K1957,TONG_SL!$A:$D,3,0)</f>
        <v>Túi</v>
      </c>
      <c r="R1957" s="1">
        <v>2</v>
      </c>
      <c r="S1957" s="171"/>
      <c r="T1957" s="171">
        <f>VLOOKUP(VLOOKUP(G1957,Ma_KH!$A:$R,18,0)&amp;K1957,Gia_MB!$A:$F,6,0)</f>
        <v>46000</v>
      </c>
      <c r="U1957" s="172">
        <f t="shared" si="188"/>
        <v>92000</v>
      </c>
      <c r="V1957" s="171"/>
      <c r="W1957" s="173">
        <f t="shared" si="189"/>
        <v>0</v>
      </c>
      <c r="X1957" s="174" t="str">
        <f t="shared" si="190"/>
        <v>8</v>
      </c>
      <c r="Y1957" s="171"/>
      <c r="Z1957" s="172">
        <f t="shared" si="191"/>
        <v>7360</v>
      </c>
      <c r="AA1957" s="175">
        <f>VLOOKUP(G1957,Ma_KH!$A:$R,14,0)</f>
        <v>60</v>
      </c>
    </row>
    <row r="1958" spans="1:27" hidden="1" x14ac:dyDescent="0.25">
      <c r="A1958" s="211">
        <v>45989</v>
      </c>
      <c r="B1958" s="148">
        <v>4180599577</v>
      </c>
      <c r="C1958" s="10" t="s">
        <v>7767</v>
      </c>
      <c r="D1958" s="149">
        <v>45995</v>
      </c>
      <c r="G1958" s="140" t="s">
        <v>7338</v>
      </c>
      <c r="I1958" s="148">
        <v>4180599577</v>
      </c>
      <c r="J1958" s="212" t="s">
        <v>70</v>
      </c>
      <c r="K1958" s="330" t="s">
        <v>30</v>
      </c>
      <c r="L1958" s="21" t="str">
        <f>VLOOKUP($K1958,TONG_SL!$A:$D,2,0)</f>
        <v>Gà muối 500g</v>
      </c>
      <c r="N1958" s="21" t="str">
        <f t="shared" si="187"/>
        <v>K-C6</v>
      </c>
      <c r="Q1958" s="21" t="str">
        <f>VLOOKUP(K1958,TONG_SL!$A:$D,3,0)</f>
        <v>Túi</v>
      </c>
      <c r="R1958" s="1">
        <v>4</v>
      </c>
      <c r="S1958" s="171"/>
      <c r="T1958" s="171">
        <f>VLOOKUP(VLOOKUP(G1958,Ma_KH!$A:$R,18,0)&amp;K1958,Gia_MB!$A:$F,6,0)</f>
        <v>111058</v>
      </c>
      <c r="U1958" s="172">
        <f t="shared" si="188"/>
        <v>444232</v>
      </c>
      <c r="V1958" s="171"/>
      <c r="W1958" s="173">
        <f t="shared" si="189"/>
        <v>0</v>
      </c>
      <c r="X1958" s="174" t="str">
        <f t="shared" si="190"/>
        <v>8</v>
      </c>
      <c r="Y1958" s="171"/>
      <c r="Z1958" s="172">
        <f t="shared" si="191"/>
        <v>35538.559999999998</v>
      </c>
      <c r="AA1958" s="175">
        <f>VLOOKUP(G1958,Ma_KH!$A:$R,14,0)</f>
        <v>60</v>
      </c>
    </row>
    <row r="1959" spans="1:27" hidden="1" x14ac:dyDescent="0.25">
      <c r="A1959" s="211">
        <v>45989</v>
      </c>
      <c r="B1959" s="148">
        <v>4180599577</v>
      </c>
      <c r="C1959" s="10" t="s">
        <v>7767</v>
      </c>
      <c r="D1959" s="149">
        <v>45995</v>
      </c>
      <c r="G1959" s="140" t="s">
        <v>7338</v>
      </c>
      <c r="I1959" s="148">
        <v>4180599577</v>
      </c>
      <c r="J1959" s="212" t="s">
        <v>70</v>
      </c>
      <c r="K1959" s="330" t="s">
        <v>34</v>
      </c>
      <c r="L1959" s="21" t="str">
        <f>VLOOKUP($K1959,TONG_SL!$A:$D,2,0)</f>
        <v>Tai heo muối 200g</v>
      </c>
      <c r="N1959" s="21" t="str">
        <f t="shared" si="187"/>
        <v>K-C6</v>
      </c>
      <c r="Q1959" s="21" t="str">
        <f>VLOOKUP(K1959,TONG_SL!$A:$D,3,0)</f>
        <v>Túi</v>
      </c>
      <c r="R1959" s="1">
        <v>3</v>
      </c>
      <c r="S1959" s="171"/>
      <c r="T1959" s="171">
        <f>VLOOKUP(VLOOKUP(G1959,Ma_KH!$A:$R,18,0)&amp;K1959,Gia_MB!$A:$F,6,0)</f>
        <v>55595</v>
      </c>
      <c r="U1959" s="172">
        <f t="shared" si="188"/>
        <v>166785</v>
      </c>
      <c r="V1959" s="171"/>
      <c r="W1959" s="173">
        <f t="shared" si="189"/>
        <v>0</v>
      </c>
      <c r="X1959" s="174" t="str">
        <f t="shared" si="190"/>
        <v>8</v>
      </c>
      <c r="Y1959" s="171"/>
      <c r="Z1959" s="172">
        <f t="shared" si="191"/>
        <v>13342.800000000001</v>
      </c>
      <c r="AA1959" s="175">
        <f>VLOOKUP(G1959,Ma_KH!$A:$R,14,0)</f>
        <v>60</v>
      </c>
    </row>
    <row r="1960" spans="1:27" hidden="1" x14ac:dyDescent="0.25">
      <c r="A1960" s="211">
        <v>45989</v>
      </c>
      <c r="B1960" s="148">
        <v>4180143525</v>
      </c>
      <c r="C1960" s="10" t="s">
        <v>7767</v>
      </c>
      <c r="D1960" s="149">
        <v>45995</v>
      </c>
      <c r="G1960" s="146" t="s">
        <v>7716</v>
      </c>
      <c r="I1960" s="148">
        <v>4180143525</v>
      </c>
      <c r="J1960" s="212" t="s">
        <v>70</v>
      </c>
      <c r="K1960" s="330" t="s">
        <v>27</v>
      </c>
      <c r="L1960" s="21" t="str">
        <f>VLOOKUP($K1960,TONG_SL!$A:$D,2,0)</f>
        <v>Chân giò heo muối 300g</v>
      </c>
      <c r="N1960" s="21" t="str">
        <f t="shared" si="187"/>
        <v>K-C6</v>
      </c>
      <c r="Q1960" s="21" t="str">
        <f>VLOOKUP(K1960,TONG_SL!$A:$D,3,0)</f>
        <v>Túi</v>
      </c>
      <c r="R1960" s="1">
        <v>5</v>
      </c>
      <c r="S1960" s="171"/>
      <c r="T1960" s="171">
        <f>VLOOKUP(VLOOKUP(G1960,Ma_KH!$A:$R,18,0)&amp;K1960,Gia_MB!$A:$F,6,0)</f>
        <v>73431</v>
      </c>
      <c r="U1960" s="172">
        <f t="shared" si="188"/>
        <v>367155</v>
      </c>
      <c r="V1960" s="171"/>
      <c r="W1960" s="173">
        <f t="shared" si="189"/>
        <v>0</v>
      </c>
      <c r="X1960" s="174" t="str">
        <f t="shared" si="190"/>
        <v>8</v>
      </c>
      <c r="Y1960" s="171"/>
      <c r="Z1960" s="172">
        <f t="shared" si="191"/>
        <v>29372.400000000001</v>
      </c>
      <c r="AA1960" s="175">
        <f>VLOOKUP(G1960,Ma_KH!$A:$R,14,0)</f>
        <v>60</v>
      </c>
    </row>
    <row r="1961" spans="1:27" hidden="1" x14ac:dyDescent="0.25">
      <c r="A1961" s="211">
        <v>45989</v>
      </c>
      <c r="B1961" s="148">
        <v>4180143525</v>
      </c>
      <c r="C1961" s="10" t="s">
        <v>7767</v>
      </c>
      <c r="D1961" s="149">
        <v>45995</v>
      </c>
      <c r="G1961" s="146" t="s">
        <v>7716</v>
      </c>
      <c r="I1961" s="148">
        <v>4180143525</v>
      </c>
      <c r="J1961" s="212" t="s">
        <v>70</v>
      </c>
      <c r="K1961" s="330" t="s">
        <v>30</v>
      </c>
      <c r="L1961" s="21" t="str">
        <f>VLOOKUP($K1961,TONG_SL!$A:$D,2,0)</f>
        <v>Gà muối 500g</v>
      </c>
      <c r="N1961" s="21" t="str">
        <f t="shared" si="187"/>
        <v>K-C6</v>
      </c>
      <c r="Q1961" s="21" t="str">
        <f>VLOOKUP(K1961,TONG_SL!$A:$D,3,0)</f>
        <v>Túi</v>
      </c>
      <c r="R1961" s="1">
        <v>5</v>
      </c>
      <c r="S1961" s="171"/>
      <c r="T1961" s="171">
        <f>VLOOKUP(VLOOKUP(G1961,Ma_KH!$A:$R,18,0)&amp;K1961,Gia_MB!$A:$F,6,0)</f>
        <v>111058</v>
      </c>
      <c r="U1961" s="172">
        <f t="shared" si="188"/>
        <v>555290</v>
      </c>
      <c r="V1961" s="171"/>
      <c r="W1961" s="173">
        <f t="shared" si="189"/>
        <v>0</v>
      </c>
      <c r="X1961" s="174" t="str">
        <f t="shared" si="190"/>
        <v>8</v>
      </c>
      <c r="Y1961" s="171"/>
      <c r="Z1961" s="172">
        <f t="shared" si="191"/>
        <v>44423.200000000004</v>
      </c>
      <c r="AA1961" s="175">
        <f>VLOOKUP(G1961,Ma_KH!$A:$R,14,0)</f>
        <v>60</v>
      </c>
    </row>
    <row r="1962" spans="1:27" hidden="1" x14ac:dyDescent="0.25">
      <c r="A1962" s="211">
        <v>45989</v>
      </c>
      <c r="B1962" s="148">
        <v>4180169858</v>
      </c>
      <c r="C1962" s="10" t="s">
        <v>7767</v>
      </c>
      <c r="D1962" s="149">
        <v>45995</v>
      </c>
      <c r="G1962" s="146" t="s">
        <v>7716</v>
      </c>
      <c r="I1962" s="148">
        <v>4180169858</v>
      </c>
      <c r="J1962" s="212" t="s">
        <v>70</v>
      </c>
      <c r="K1962" s="330" t="s">
        <v>30</v>
      </c>
      <c r="L1962" s="21" t="str">
        <f>VLOOKUP($K1962,TONG_SL!$A:$D,2,0)</f>
        <v>Gà muối 500g</v>
      </c>
      <c r="N1962" s="21" t="str">
        <f t="shared" ref="N1962:N2025" si="192">IF($B1962&lt;&gt;"","K-C6","")</f>
        <v>K-C6</v>
      </c>
      <c r="Q1962" s="21" t="str">
        <f>VLOOKUP(K1962,TONG_SL!$A:$D,3,0)</f>
        <v>Túi</v>
      </c>
      <c r="R1962" s="1">
        <v>10</v>
      </c>
      <c r="S1962" s="171"/>
      <c r="T1962" s="171">
        <f>VLOOKUP(VLOOKUP(G1962,Ma_KH!$A:$R,18,0)&amp;K1962,Gia_MB!$A:$F,6,0)</f>
        <v>111058</v>
      </c>
      <c r="U1962" s="172">
        <f t="shared" si="188"/>
        <v>1110580</v>
      </c>
      <c r="V1962" s="171"/>
      <c r="W1962" s="173">
        <f t="shared" si="189"/>
        <v>0</v>
      </c>
      <c r="X1962" s="174" t="str">
        <f t="shared" si="190"/>
        <v>8</v>
      </c>
      <c r="Y1962" s="171"/>
      <c r="Z1962" s="172">
        <f t="shared" si="191"/>
        <v>88846.400000000009</v>
      </c>
      <c r="AA1962" s="175">
        <f>VLOOKUP(G1962,Ma_KH!$A:$R,14,0)</f>
        <v>60</v>
      </c>
    </row>
    <row r="1963" spans="1:27" hidden="1" x14ac:dyDescent="0.25">
      <c r="A1963" s="211">
        <v>45989</v>
      </c>
      <c r="B1963" s="148">
        <v>4180169858</v>
      </c>
      <c r="C1963" s="10" t="s">
        <v>7767</v>
      </c>
      <c r="D1963" s="149">
        <v>45995</v>
      </c>
      <c r="G1963" s="146" t="s">
        <v>7716</v>
      </c>
      <c r="I1963" s="148">
        <v>4180169858</v>
      </c>
      <c r="J1963" s="212" t="s">
        <v>70</v>
      </c>
      <c r="K1963" s="330" t="s">
        <v>48</v>
      </c>
      <c r="L1963" s="21" t="str">
        <f>VLOOKUP($K1963,TONG_SL!$A:$D,2,0)</f>
        <v>Mọc Nấm Hương 250g</v>
      </c>
      <c r="N1963" s="21" t="str">
        <f t="shared" si="192"/>
        <v>K-C6</v>
      </c>
      <c r="Q1963" s="21" t="str">
        <f>VLOOKUP(K1963,TONG_SL!$A:$D,3,0)</f>
        <v>Túi</v>
      </c>
      <c r="R1963" s="1">
        <v>5</v>
      </c>
      <c r="S1963" s="171"/>
      <c r="T1963" s="171">
        <f>VLOOKUP(VLOOKUP(G1963,Ma_KH!$A:$R,18,0)&amp;K1963,Gia_MB!$A:$F,6,0)</f>
        <v>46000</v>
      </c>
      <c r="U1963" s="172">
        <f t="shared" ref="U1963:U2026" si="193">T1963*R1963</f>
        <v>230000</v>
      </c>
      <c r="V1963" s="171"/>
      <c r="W1963" s="173">
        <f t="shared" ref="W1963:W2026" si="194">U1963*V1963</f>
        <v>0</v>
      </c>
      <c r="X1963" s="174" t="str">
        <f t="shared" ref="X1963:X2026" si="195">IF(B1963&lt;&gt;"","8","0")</f>
        <v>8</v>
      </c>
      <c r="Y1963" s="171"/>
      <c r="Z1963" s="172">
        <f t="shared" ref="Z1963:Z2026" si="196">U1963*X1963%</f>
        <v>18400</v>
      </c>
      <c r="AA1963" s="175">
        <f>VLOOKUP(G1963,Ma_KH!$A:$R,14,0)</f>
        <v>60</v>
      </c>
    </row>
    <row r="1964" spans="1:27" hidden="1" x14ac:dyDescent="0.25">
      <c r="A1964" s="211">
        <v>45989</v>
      </c>
      <c r="B1964" s="148">
        <v>4180169858</v>
      </c>
      <c r="C1964" s="10" t="s">
        <v>7767</v>
      </c>
      <c r="D1964" s="149">
        <v>45995</v>
      </c>
      <c r="G1964" s="146" t="s">
        <v>7716</v>
      </c>
      <c r="I1964" s="148">
        <v>4180169858</v>
      </c>
      <c r="J1964" s="212" t="s">
        <v>70</v>
      </c>
      <c r="K1964" s="330" t="s">
        <v>32</v>
      </c>
      <c r="L1964" s="21" t="str">
        <f>VLOOKUP($K1964,TONG_SL!$A:$D,2,0)</f>
        <v>Giò Tai Lưỡi Xào 250g</v>
      </c>
      <c r="N1964" s="21" t="str">
        <f t="shared" si="192"/>
        <v>K-C6</v>
      </c>
      <c r="Q1964" s="21" t="str">
        <f>VLOOKUP(K1964,TONG_SL!$A:$D,3,0)</f>
        <v>Túi</v>
      </c>
      <c r="R1964" s="1">
        <v>5</v>
      </c>
      <c r="S1964" s="171"/>
      <c r="T1964" s="171">
        <f>VLOOKUP(VLOOKUP(G1964,Ma_KH!$A:$R,18,0)&amp;K1964,Gia_MB!$A:$F,6,0)</f>
        <v>50182</v>
      </c>
      <c r="U1964" s="172">
        <f t="shared" si="193"/>
        <v>250910</v>
      </c>
      <c r="V1964" s="171"/>
      <c r="W1964" s="173">
        <f t="shared" si="194"/>
        <v>0</v>
      </c>
      <c r="X1964" s="174" t="str">
        <f t="shared" si="195"/>
        <v>8</v>
      </c>
      <c r="Y1964" s="171"/>
      <c r="Z1964" s="172">
        <f t="shared" si="196"/>
        <v>20072.8</v>
      </c>
      <c r="AA1964" s="175">
        <f>VLOOKUP(G1964,Ma_KH!$A:$R,14,0)</f>
        <v>60</v>
      </c>
    </row>
    <row r="1965" spans="1:27" hidden="1" x14ac:dyDescent="0.25">
      <c r="A1965" s="211">
        <v>45989</v>
      </c>
      <c r="B1965" s="148">
        <v>4180169858</v>
      </c>
      <c r="C1965" s="10" t="s">
        <v>7767</v>
      </c>
      <c r="D1965" s="149">
        <v>45995</v>
      </c>
      <c r="G1965" s="146" t="s">
        <v>7716</v>
      </c>
      <c r="I1965" s="148">
        <v>4180169858</v>
      </c>
      <c r="J1965" s="212" t="s">
        <v>70</v>
      </c>
      <c r="K1965" s="330" t="s">
        <v>27</v>
      </c>
      <c r="L1965" s="21" t="str">
        <f>VLOOKUP($K1965,TONG_SL!$A:$D,2,0)</f>
        <v>Chân giò heo muối 300g</v>
      </c>
      <c r="N1965" s="21" t="str">
        <f t="shared" si="192"/>
        <v>K-C6</v>
      </c>
      <c r="Q1965" s="21" t="str">
        <f>VLOOKUP(K1965,TONG_SL!$A:$D,3,0)</f>
        <v>Túi</v>
      </c>
      <c r="R1965" s="1">
        <v>10</v>
      </c>
      <c r="S1965" s="171"/>
      <c r="T1965" s="171">
        <f>VLOOKUP(VLOOKUP(G1965,Ma_KH!$A:$R,18,0)&amp;K1965,Gia_MB!$A:$F,6,0)</f>
        <v>73431</v>
      </c>
      <c r="U1965" s="172">
        <f t="shared" si="193"/>
        <v>734310</v>
      </c>
      <c r="V1965" s="171"/>
      <c r="W1965" s="173">
        <f t="shared" si="194"/>
        <v>0</v>
      </c>
      <c r="X1965" s="174" t="str">
        <f t="shared" si="195"/>
        <v>8</v>
      </c>
      <c r="Y1965" s="171"/>
      <c r="Z1965" s="172">
        <f t="shared" si="196"/>
        <v>58744.800000000003</v>
      </c>
      <c r="AA1965" s="175">
        <f>VLOOKUP(G1965,Ma_KH!$A:$R,14,0)</f>
        <v>60</v>
      </c>
    </row>
    <row r="1966" spans="1:27" hidden="1" x14ac:dyDescent="0.25">
      <c r="A1966" s="211">
        <v>45989</v>
      </c>
      <c r="B1966" s="148">
        <v>4180599521</v>
      </c>
      <c r="C1966" s="10" t="s">
        <v>7767</v>
      </c>
      <c r="D1966" s="149">
        <v>45995</v>
      </c>
      <c r="G1966" s="140" t="s">
        <v>7326</v>
      </c>
      <c r="I1966" s="148">
        <v>4180599521</v>
      </c>
      <c r="J1966" s="212" t="s">
        <v>70</v>
      </c>
      <c r="K1966" s="330" t="s">
        <v>48</v>
      </c>
      <c r="L1966" s="21" t="str">
        <f>VLOOKUP($K1966,TONG_SL!$A:$D,2,0)</f>
        <v>Mọc Nấm Hương 250g</v>
      </c>
      <c r="N1966" s="21" t="str">
        <f t="shared" si="192"/>
        <v>K-C6</v>
      </c>
      <c r="Q1966" s="21" t="str">
        <f>VLOOKUP(K1966,TONG_SL!$A:$D,3,0)</f>
        <v>Túi</v>
      </c>
      <c r="R1966" s="1">
        <v>3</v>
      </c>
      <c r="S1966" s="171"/>
      <c r="T1966" s="171">
        <f>VLOOKUP(VLOOKUP(G1966,Ma_KH!$A:$R,18,0)&amp;K1966,Gia_MB!$A:$F,6,0)</f>
        <v>46000</v>
      </c>
      <c r="U1966" s="172">
        <f t="shared" si="193"/>
        <v>138000</v>
      </c>
      <c r="V1966" s="171"/>
      <c r="W1966" s="173">
        <f t="shared" si="194"/>
        <v>0</v>
      </c>
      <c r="X1966" s="174" t="str">
        <f t="shared" si="195"/>
        <v>8</v>
      </c>
      <c r="Y1966" s="171"/>
      <c r="Z1966" s="172">
        <f t="shared" si="196"/>
        <v>11040</v>
      </c>
      <c r="AA1966" s="175">
        <f>VLOOKUP(G1966,Ma_KH!$A:$R,14,0)</f>
        <v>60</v>
      </c>
    </row>
    <row r="1967" spans="1:27" hidden="1" x14ac:dyDescent="0.25">
      <c r="A1967" s="211">
        <v>45989</v>
      </c>
      <c r="B1967" s="148">
        <v>4180599521</v>
      </c>
      <c r="C1967" s="10" t="s">
        <v>7767</v>
      </c>
      <c r="D1967" s="149">
        <v>45995</v>
      </c>
      <c r="G1967" s="140" t="s">
        <v>7326</v>
      </c>
      <c r="I1967" s="148">
        <v>4180599521</v>
      </c>
      <c r="J1967" s="212" t="s">
        <v>70</v>
      </c>
      <c r="K1967" s="330" t="s">
        <v>27</v>
      </c>
      <c r="L1967" s="21" t="str">
        <f>VLOOKUP($K1967,TONG_SL!$A:$D,2,0)</f>
        <v>Chân giò heo muối 300g</v>
      </c>
      <c r="N1967" s="21" t="str">
        <f t="shared" si="192"/>
        <v>K-C6</v>
      </c>
      <c r="Q1967" s="21" t="str">
        <f>VLOOKUP(K1967,TONG_SL!$A:$D,3,0)</f>
        <v>Túi</v>
      </c>
      <c r="R1967" s="1">
        <v>15</v>
      </c>
      <c r="S1967" s="171"/>
      <c r="T1967" s="171">
        <f>VLOOKUP(VLOOKUP(G1967,Ma_KH!$A:$R,18,0)&amp;K1967,Gia_MB!$A:$F,6,0)</f>
        <v>73431</v>
      </c>
      <c r="U1967" s="172">
        <f t="shared" si="193"/>
        <v>1101465</v>
      </c>
      <c r="V1967" s="171"/>
      <c r="W1967" s="173">
        <f t="shared" si="194"/>
        <v>0</v>
      </c>
      <c r="X1967" s="174" t="str">
        <f t="shared" si="195"/>
        <v>8</v>
      </c>
      <c r="Y1967" s="171"/>
      <c r="Z1967" s="172">
        <f t="shared" si="196"/>
        <v>88117.2</v>
      </c>
      <c r="AA1967" s="175">
        <f>VLOOKUP(G1967,Ma_KH!$A:$R,14,0)</f>
        <v>60</v>
      </c>
    </row>
    <row r="1968" spans="1:27" hidden="1" x14ac:dyDescent="0.25">
      <c r="A1968" s="211">
        <v>45989</v>
      </c>
      <c r="B1968" s="148">
        <v>4180599521</v>
      </c>
      <c r="C1968" s="10" t="s">
        <v>7767</v>
      </c>
      <c r="D1968" s="149">
        <v>45995</v>
      </c>
      <c r="G1968" s="140" t="s">
        <v>7326</v>
      </c>
      <c r="I1968" s="148">
        <v>4180599521</v>
      </c>
      <c r="J1968" s="212" t="s">
        <v>70</v>
      </c>
      <c r="K1968" s="330" t="s">
        <v>32</v>
      </c>
      <c r="L1968" s="21" t="str">
        <f>VLOOKUP($K1968,TONG_SL!$A:$D,2,0)</f>
        <v>Giò Tai Lưỡi Xào 250g</v>
      </c>
      <c r="N1968" s="21" t="str">
        <f t="shared" si="192"/>
        <v>K-C6</v>
      </c>
      <c r="Q1968" s="21" t="str">
        <f>VLOOKUP(K1968,TONG_SL!$A:$D,3,0)</f>
        <v>Túi</v>
      </c>
      <c r="R1968" s="1">
        <v>3</v>
      </c>
      <c r="S1968" s="171"/>
      <c r="T1968" s="171">
        <f>VLOOKUP(VLOOKUP(G1968,Ma_KH!$A:$R,18,0)&amp;K1968,Gia_MB!$A:$F,6,0)</f>
        <v>50182</v>
      </c>
      <c r="U1968" s="172">
        <f t="shared" si="193"/>
        <v>150546</v>
      </c>
      <c r="V1968" s="171"/>
      <c r="W1968" s="173">
        <f t="shared" si="194"/>
        <v>0</v>
      </c>
      <c r="X1968" s="174" t="str">
        <f t="shared" si="195"/>
        <v>8</v>
      </c>
      <c r="Y1968" s="171"/>
      <c r="Z1968" s="172">
        <f t="shared" si="196"/>
        <v>12043.68</v>
      </c>
      <c r="AA1968" s="175">
        <f>VLOOKUP(G1968,Ma_KH!$A:$R,14,0)</f>
        <v>60</v>
      </c>
    </row>
    <row r="1969" spans="1:27" hidden="1" x14ac:dyDescent="0.25">
      <c r="A1969" s="211">
        <v>45989</v>
      </c>
      <c r="B1969" s="148">
        <v>4180599522</v>
      </c>
      <c r="C1969" s="10" t="s">
        <v>7767</v>
      </c>
      <c r="D1969" s="149">
        <v>45995</v>
      </c>
      <c r="G1969" s="32" t="s">
        <v>6193</v>
      </c>
      <c r="I1969" s="148">
        <v>4180599522</v>
      </c>
      <c r="J1969" s="212" t="s">
        <v>70</v>
      </c>
      <c r="K1969" s="330" t="s">
        <v>30</v>
      </c>
      <c r="L1969" s="21" t="str">
        <f>VLOOKUP($K1969,TONG_SL!$A:$D,2,0)</f>
        <v>Gà muối 500g</v>
      </c>
      <c r="N1969" s="21" t="str">
        <f t="shared" si="192"/>
        <v>K-C6</v>
      </c>
      <c r="Q1969" s="21" t="str">
        <f>VLOOKUP(K1969,TONG_SL!$A:$D,3,0)</f>
        <v>Túi</v>
      </c>
      <c r="R1969" s="1">
        <v>6</v>
      </c>
      <c r="S1969" s="171"/>
      <c r="T1969" s="171">
        <f>VLOOKUP(VLOOKUP(G1969,Ma_KH!$A:$R,18,0)&amp;K1969,Gia_MB!$A:$F,6,0)</f>
        <v>111058</v>
      </c>
      <c r="U1969" s="172">
        <f t="shared" si="193"/>
        <v>666348</v>
      </c>
      <c r="V1969" s="171"/>
      <c r="W1969" s="173">
        <f t="shared" si="194"/>
        <v>0</v>
      </c>
      <c r="X1969" s="174" t="str">
        <f t="shared" si="195"/>
        <v>8</v>
      </c>
      <c r="Y1969" s="171"/>
      <c r="Z1969" s="172">
        <f t="shared" si="196"/>
        <v>53307.840000000004</v>
      </c>
      <c r="AA1969" s="175">
        <f>VLOOKUP(G1969,Ma_KH!$A:$R,14,0)</f>
        <v>60</v>
      </c>
    </row>
    <row r="1970" spans="1:27" hidden="1" x14ac:dyDescent="0.25">
      <c r="A1970" s="211">
        <v>45989</v>
      </c>
      <c r="B1970" s="148">
        <v>4180599522</v>
      </c>
      <c r="C1970" s="10" t="s">
        <v>7767</v>
      </c>
      <c r="D1970" s="149">
        <v>45995</v>
      </c>
      <c r="G1970" s="32" t="s">
        <v>6193</v>
      </c>
      <c r="I1970" s="148">
        <v>4180599522</v>
      </c>
      <c r="J1970" s="212" t="s">
        <v>70</v>
      </c>
      <c r="K1970" s="330" t="s">
        <v>48</v>
      </c>
      <c r="L1970" s="21" t="str">
        <f>VLOOKUP($K1970,TONG_SL!$A:$D,2,0)</f>
        <v>Mọc Nấm Hương 250g</v>
      </c>
      <c r="N1970" s="21" t="str">
        <f t="shared" si="192"/>
        <v>K-C6</v>
      </c>
      <c r="Q1970" s="21" t="str">
        <f>VLOOKUP(K1970,TONG_SL!$A:$D,3,0)</f>
        <v>Túi</v>
      </c>
      <c r="R1970" s="1">
        <v>3</v>
      </c>
      <c r="S1970" s="171"/>
      <c r="T1970" s="171">
        <f>VLOOKUP(VLOOKUP(G1970,Ma_KH!$A:$R,18,0)&amp;K1970,Gia_MB!$A:$F,6,0)</f>
        <v>46000</v>
      </c>
      <c r="U1970" s="172">
        <f t="shared" si="193"/>
        <v>138000</v>
      </c>
      <c r="V1970" s="171"/>
      <c r="W1970" s="173">
        <f t="shared" si="194"/>
        <v>0</v>
      </c>
      <c r="X1970" s="174" t="str">
        <f t="shared" si="195"/>
        <v>8</v>
      </c>
      <c r="Y1970" s="171"/>
      <c r="Z1970" s="172">
        <f t="shared" si="196"/>
        <v>11040</v>
      </c>
      <c r="AA1970" s="175">
        <f>VLOOKUP(G1970,Ma_KH!$A:$R,14,0)</f>
        <v>60</v>
      </c>
    </row>
    <row r="1971" spans="1:27" hidden="1" x14ac:dyDescent="0.25">
      <c r="A1971" s="211">
        <v>45989</v>
      </c>
      <c r="B1971" s="148">
        <v>4180599522</v>
      </c>
      <c r="C1971" s="10" t="s">
        <v>7767</v>
      </c>
      <c r="D1971" s="149">
        <v>45995</v>
      </c>
      <c r="G1971" s="32" t="s">
        <v>6193</v>
      </c>
      <c r="I1971" s="148">
        <v>4180599522</v>
      </c>
      <c r="J1971" s="212" t="s">
        <v>70</v>
      </c>
      <c r="K1971" s="330" t="s">
        <v>27</v>
      </c>
      <c r="L1971" s="21" t="str">
        <f>VLOOKUP($K1971,TONG_SL!$A:$D,2,0)</f>
        <v>Chân giò heo muối 300g</v>
      </c>
      <c r="N1971" s="21" t="str">
        <f t="shared" si="192"/>
        <v>K-C6</v>
      </c>
      <c r="Q1971" s="21" t="str">
        <f>VLOOKUP(K1971,TONG_SL!$A:$D,3,0)</f>
        <v>Túi</v>
      </c>
      <c r="R1971" s="1">
        <v>13</v>
      </c>
      <c r="S1971" s="171"/>
      <c r="T1971" s="171">
        <f>VLOOKUP(VLOOKUP(G1971,Ma_KH!$A:$R,18,0)&amp;K1971,Gia_MB!$A:$F,6,0)</f>
        <v>73431</v>
      </c>
      <c r="U1971" s="172">
        <f t="shared" si="193"/>
        <v>954603</v>
      </c>
      <c r="V1971" s="171"/>
      <c r="W1971" s="173">
        <f t="shared" si="194"/>
        <v>0</v>
      </c>
      <c r="X1971" s="174" t="str">
        <f t="shared" si="195"/>
        <v>8</v>
      </c>
      <c r="Y1971" s="171"/>
      <c r="Z1971" s="172">
        <f t="shared" si="196"/>
        <v>76368.240000000005</v>
      </c>
      <c r="AA1971" s="175">
        <f>VLOOKUP(G1971,Ma_KH!$A:$R,14,0)</f>
        <v>60</v>
      </c>
    </row>
    <row r="1972" spans="1:27" hidden="1" x14ac:dyDescent="0.25">
      <c r="A1972" s="211">
        <v>45989</v>
      </c>
      <c r="B1972" s="148">
        <v>4180599522</v>
      </c>
      <c r="C1972" s="10" t="s">
        <v>7767</v>
      </c>
      <c r="D1972" s="149">
        <v>45995</v>
      </c>
      <c r="G1972" s="32" t="s">
        <v>6193</v>
      </c>
      <c r="I1972" s="148">
        <v>4180599522</v>
      </c>
      <c r="J1972" s="212" t="s">
        <v>70</v>
      </c>
      <c r="K1972" s="330" t="s">
        <v>32</v>
      </c>
      <c r="L1972" s="21" t="str">
        <f>VLOOKUP($K1972,TONG_SL!$A:$D,2,0)</f>
        <v>Giò Tai Lưỡi Xào 250g</v>
      </c>
      <c r="N1972" s="21" t="str">
        <f t="shared" si="192"/>
        <v>K-C6</v>
      </c>
      <c r="Q1972" s="21" t="str">
        <f>VLOOKUP(K1972,TONG_SL!$A:$D,3,0)</f>
        <v>Túi</v>
      </c>
      <c r="R1972" s="1">
        <v>3</v>
      </c>
      <c r="S1972" s="171"/>
      <c r="T1972" s="171">
        <f>VLOOKUP(VLOOKUP(G1972,Ma_KH!$A:$R,18,0)&amp;K1972,Gia_MB!$A:$F,6,0)</f>
        <v>50182</v>
      </c>
      <c r="U1972" s="172">
        <f t="shared" si="193"/>
        <v>150546</v>
      </c>
      <c r="V1972" s="171"/>
      <c r="W1972" s="173">
        <f t="shared" si="194"/>
        <v>0</v>
      </c>
      <c r="X1972" s="174" t="str">
        <f t="shared" si="195"/>
        <v>8</v>
      </c>
      <c r="Y1972" s="171"/>
      <c r="Z1972" s="172">
        <f t="shared" si="196"/>
        <v>12043.68</v>
      </c>
      <c r="AA1972" s="175">
        <f>VLOOKUP(G1972,Ma_KH!$A:$R,14,0)</f>
        <v>60</v>
      </c>
    </row>
    <row r="1973" spans="1:27" hidden="1" x14ac:dyDescent="0.25">
      <c r="A1973" s="211">
        <v>45989</v>
      </c>
      <c r="B1973" s="148">
        <v>4180599522</v>
      </c>
      <c r="C1973" s="10" t="s">
        <v>7767</v>
      </c>
      <c r="D1973" s="149">
        <v>45995</v>
      </c>
      <c r="G1973" s="32" t="s">
        <v>6193</v>
      </c>
      <c r="I1973" s="148">
        <v>4180599522</v>
      </c>
      <c r="J1973" s="212" t="s">
        <v>70</v>
      </c>
      <c r="K1973" s="330" t="s">
        <v>34</v>
      </c>
      <c r="L1973" s="21" t="str">
        <f>VLOOKUP($K1973,TONG_SL!$A:$D,2,0)</f>
        <v>Tai heo muối 200g</v>
      </c>
      <c r="N1973" s="21" t="str">
        <f t="shared" si="192"/>
        <v>K-C6</v>
      </c>
      <c r="Q1973" s="21" t="str">
        <f>VLOOKUP(K1973,TONG_SL!$A:$D,3,0)</f>
        <v>Túi</v>
      </c>
      <c r="R1973" s="1">
        <v>3</v>
      </c>
      <c r="S1973" s="171"/>
      <c r="T1973" s="171">
        <f>VLOOKUP(VLOOKUP(G1973,Ma_KH!$A:$R,18,0)&amp;K1973,Gia_MB!$A:$F,6,0)</f>
        <v>55595</v>
      </c>
      <c r="U1973" s="172">
        <f t="shared" si="193"/>
        <v>166785</v>
      </c>
      <c r="V1973" s="171"/>
      <c r="W1973" s="173">
        <f t="shared" si="194"/>
        <v>0</v>
      </c>
      <c r="X1973" s="174" t="str">
        <f t="shared" si="195"/>
        <v>8</v>
      </c>
      <c r="Y1973" s="171"/>
      <c r="Z1973" s="172">
        <f t="shared" si="196"/>
        <v>13342.800000000001</v>
      </c>
      <c r="AA1973" s="175">
        <f>VLOOKUP(G1973,Ma_KH!$A:$R,14,0)</f>
        <v>60</v>
      </c>
    </row>
    <row r="1974" spans="1:27" hidden="1" x14ac:dyDescent="0.25">
      <c r="A1974" s="211">
        <v>45989</v>
      </c>
      <c r="B1974" s="148">
        <v>4180599579</v>
      </c>
      <c r="C1974" s="10" t="s">
        <v>7767</v>
      </c>
      <c r="D1974" s="149">
        <v>45995</v>
      </c>
      <c r="G1974" s="140" t="s">
        <v>7260</v>
      </c>
      <c r="I1974" s="148">
        <v>4180599579</v>
      </c>
      <c r="J1974" s="212" t="s">
        <v>70</v>
      </c>
      <c r="K1974" s="330" t="s">
        <v>30</v>
      </c>
      <c r="L1974" s="21" t="str">
        <f>VLOOKUP($K1974,TONG_SL!$A:$D,2,0)</f>
        <v>Gà muối 500g</v>
      </c>
      <c r="N1974" s="21" t="str">
        <f t="shared" si="192"/>
        <v>K-C6</v>
      </c>
      <c r="Q1974" s="21" t="str">
        <f>VLOOKUP(K1974,TONG_SL!$A:$D,3,0)</f>
        <v>Túi</v>
      </c>
      <c r="R1974" s="1">
        <v>4</v>
      </c>
      <c r="S1974" s="171"/>
      <c r="T1974" s="171">
        <f>VLOOKUP(VLOOKUP(G1974,Ma_KH!$A:$R,18,0)&amp;K1974,Gia_MB!$A:$F,6,0)</f>
        <v>111058</v>
      </c>
      <c r="U1974" s="172">
        <f t="shared" si="193"/>
        <v>444232</v>
      </c>
      <c r="V1974" s="171"/>
      <c r="W1974" s="173">
        <f t="shared" si="194"/>
        <v>0</v>
      </c>
      <c r="X1974" s="174" t="str">
        <f t="shared" si="195"/>
        <v>8</v>
      </c>
      <c r="Y1974" s="171"/>
      <c r="Z1974" s="172">
        <f t="shared" si="196"/>
        <v>35538.559999999998</v>
      </c>
      <c r="AA1974" s="175">
        <f>VLOOKUP(G1974,Ma_KH!$A:$R,14,0)</f>
        <v>60</v>
      </c>
    </row>
    <row r="1975" spans="1:27" hidden="1" x14ac:dyDescent="0.25">
      <c r="A1975" s="211">
        <v>45989</v>
      </c>
      <c r="B1975" s="148">
        <v>4180599579</v>
      </c>
      <c r="C1975" s="10" t="s">
        <v>7767</v>
      </c>
      <c r="D1975" s="149">
        <v>45995</v>
      </c>
      <c r="G1975" s="140" t="s">
        <v>7260</v>
      </c>
      <c r="I1975" s="148">
        <v>4180599579</v>
      </c>
      <c r="J1975" s="212" t="s">
        <v>70</v>
      </c>
      <c r="K1975" s="330" t="s">
        <v>48</v>
      </c>
      <c r="L1975" s="21" t="str">
        <f>VLOOKUP($K1975,TONG_SL!$A:$D,2,0)</f>
        <v>Mọc Nấm Hương 250g</v>
      </c>
      <c r="N1975" s="21" t="str">
        <f t="shared" si="192"/>
        <v>K-C6</v>
      </c>
      <c r="Q1975" s="21" t="str">
        <f>VLOOKUP(K1975,TONG_SL!$A:$D,3,0)</f>
        <v>Túi</v>
      </c>
      <c r="R1975" s="1">
        <v>2</v>
      </c>
      <c r="S1975" s="171"/>
      <c r="T1975" s="171">
        <f>VLOOKUP(VLOOKUP(G1975,Ma_KH!$A:$R,18,0)&amp;K1975,Gia_MB!$A:$F,6,0)</f>
        <v>46000</v>
      </c>
      <c r="U1975" s="172">
        <f t="shared" si="193"/>
        <v>92000</v>
      </c>
      <c r="V1975" s="171"/>
      <c r="W1975" s="173">
        <f t="shared" si="194"/>
        <v>0</v>
      </c>
      <c r="X1975" s="174" t="str">
        <f t="shared" si="195"/>
        <v>8</v>
      </c>
      <c r="Y1975" s="171"/>
      <c r="Z1975" s="172">
        <f t="shared" si="196"/>
        <v>7360</v>
      </c>
      <c r="AA1975" s="175">
        <f>VLOOKUP(G1975,Ma_KH!$A:$R,14,0)</f>
        <v>60</v>
      </c>
    </row>
    <row r="1976" spans="1:27" hidden="1" x14ac:dyDescent="0.25">
      <c r="A1976" s="211">
        <v>45989</v>
      </c>
      <c r="B1976" s="148">
        <v>4180599579</v>
      </c>
      <c r="C1976" s="10" t="s">
        <v>7767</v>
      </c>
      <c r="D1976" s="149">
        <v>45995</v>
      </c>
      <c r="G1976" s="140" t="s">
        <v>7260</v>
      </c>
      <c r="I1976" s="148">
        <v>4180599579</v>
      </c>
      <c r="J1976" s="212" t="s">
        <v>70</v>
      </c>
      <c r="K1976" s="330" t="s">
        <v>27</v>
      </c>
      <c r="L1976" s="21" t="str">
        <f>VLOOKUP($K1976,TONG_SL!$A:$D,2,0)</f>
        <v>Chân giò heo muối 300g</v>
      </c>
      <c r="N1976" s="21" t="str">
        <f t="shared" si="192"/>
        <v>K-C6</v>
      </c>
      <c r="Q1976" s="21" t="str">
        <f>VLOOKUP(K1976,TONG_SL!$A:$D,3,0)</f>
        <v>Túi</v>
      </c>
      <c r="R1976" s="1">
        <v>7</v>
      </c>
      <c r="S1976" s="171"/>
      <c r="T1976" s="171">
        <f>VLOOKUP(VLOOKUP(G1976,Ma_KH!$A:$R,18,0)&amp;K1976,Gia_MB!$A:$F,6,0)</f>
        <v>73431</v>
      </c>
      <c r="U1976" s="172">
        <f t="shared" si="193"/>
        <v>514017</v>
      </c>
      <c r="V1976" s="171"/>
      <c r="W1976" s="173">
        <f t="shared" si="194"/>
        <v>0</v>
      </c>
      <c r="X1976" s="174" t="str">
        <f t="shared" si="195"/>
        <v>8</v>
      </c>
      <c r="Y1976" s="171"/>
      <c r="Z1976" s="172">
        <f t="shared" si="196"/>
        <v>41121.360000000001</v>
      </c>
      <c r="AA1976" s="175">
        <f>VLOOKUP(G1976,Ma_KH!$A:$R,14,0)</f>
        <v>60</v>
      </c>
    </row>
    <row r="1977" spans="1:27" hidden="1" x14ac:dyDescent="0.25">
      <c r="A1977" s="211">
        <v>45989</v>
      </c>
      <c r="B1977" s="148">
        <v>4180599752</v>
      </c>
      <c r="C1977" s="10" t="s">
        <v>7767</v>
      </c>
      <c r="D1977" s="149">
        <v>45995</v>
      </c>
      <c r="G1977" s="32" t="s">
        <v>1636</v>
      </c>
      <c r="I1977" s="148">
        <v>4180599752</v>
      </c>
      <c r="J1977" s="212" t="s">
        <v>70</v>
      </c>
      <c r="K1977" s="330" t="s">
        <v>27</v>
      </c>
      <c r="L1977" s="21" t="str">
        <f>VLOOKUP($K1977,TONG_SL!$A:$D,2,0)</f>
        <v>Chân giò heo muối 300g</v>
      </c>
      <c r="N1977" s="21" t="str">
        <f t="shared" si="192"/>
        <v>K-C6</v>
      </c>
      <c r="Q1977" s="21" t="str">
        <f>VLOOKUP(K1977,TONG_SL!$A:$D,3,0)</f>
        <v>Túi</v>
      </c>
      <c r="R1977" s="1">
        <v>2</v>
      </c>
      <c r="S1977" s="171"/>
      <c r="T1977" s="171">
        <f>VLOOKUP(VLOOKUP(G1977,Ma_KH!$A:$R,18,0)&amp;K1977,Gia_MB!$A:$F,6,0)</f>
        <v>73431</v>
      </c>
      <c r="U1977" s="172">
        <f t="shared" si="193"/>
        <v>146862</v>
      </c>
      <c r="V1977" s="171"/>
      <c r="W1977" s="173">
        <f t="shared" si="194"/>
        <v>0</v>
      </c>
      <c r="X1977" s="174" t="str">
        <f t="shared" si="195"/>
        <v>8</v>
      </c>
      <c r="Y1977" s="171"/>
      <c r="Z1977" s="172">
        <f t="shared" si="196"/>
        <v>11748.960000000001</v>
      </c>
      <c r="AA1977" s="175">
        <f>VLOOKUP(G1977,Ma_KH!$A:$R,14,0)</f>
        <v>60</v>
      </c>
    </row>
    <row r="1978" spans="1:27" hidden="1" x14ac:dyDescent="0.25">
      <c r="A1978" s="211">
        <v>45989</v>
      </c>
      <c r="B1978" s="148">
        <v>4180599752</v>
      </c>
      <c r="C1978" s="10" t="s">
        <v>7767</v>
      </c>
      <c r="D1978" s="149">
        <v>45995</v>
      </c>
      <c r="G1978" s="32" t="s">
        <v>1636</v>
      </c>
      <c r="I1978" s="148">
        <v>4180599752</v>
      </c>
      <c r="J1978" s="212" t="s">
        <v>70</v>
      </c>
      <c r="K1978" s="330" t="s">
        <v>48</v>
      </c>
      <c r="L1978" s="21" t="str">
        <f>VLOOKUP($K1978,TONG_SL!$A:$D,2,0)</f>
        <v>Mọc Nấm Hương 250g</v>
      </c>
      <c r="N1978" s="21" t="str">
        <f t="shared" si="192"/>
        <v>K-C6</v>
      </c>
      <c r="Q1978" s="21" t="str">
        <f>VLOOKUP(K1978,TONG_SL!$A:$D,3,0)</f>
        <v>Túi</v>
      </c>
      <c r="R1978" s="1">
        <v>5</v>
      </c>
      <c r="S1978" s="171"/>
      <c r="T1978" s="171">
        <f>VLOOKUP(VLOOKUP(G1978,Ma_KH!$A:$R,18,0)&amp;K1978,Gia_MB!$A:$F,6,0)</f>
        <v>46000</v>
      </c>
      <c r="U1978" s="172">
        <f t="shared" si="193"/>
        <v>230000</v>
      </c>
      <c r="V1978" s="171"/>
      <c r="W1978" s="173">
        <f t="shared" si="194"/>
        <v>0</v>
      </c>
      <c r="X1978" s="174" t="str">
        <f t="shared" si="195"/>
        <v>8</v>
      </c>
      <c r="Y1978" s="171"/>
      <c r="Z1978" s="172">
        <f t="shared" si="196"/>
        <v>18400</v>
      </c>
      <c r="AA1978" s="175">
        <f>VLOOKUP(G1978,Ma_KH!$A:$R,14,0)</f>
        <v>60</v>
      </c>
    </row>
    <row r="1979" spans="1:27" hidden="1" x14ac:dyDescent="0.25">
      <c r="A1979" s="211">
        <v>45989</v>
      </c>
      <c r="B1979" s="148">
        <v>4180599752</v>
      </c>
      <c r="C1979" s="10" t="s">
        <v>7767</v>
      </c>
      <c r="D1979" s="149">
        <v>45995</v>
      </c>
      <c r="G1979" s="32" t="s">
        <v>1636</v>
      </c>
      <c r="I1979" s="148">
        <v>4180599752</v>
      </c>
      <c r="J1979" s="212" t="s">
        <v>70</v>
      </c>
      <c r="K1979" s="330" t="s">
        <v>30</v>
      </c>
      <c r="L1979" s="21" t="str">
        <f>VLOOKUP($K1979,TONG_SL!$A:$D,2,0)</f>
        <v>Gà muối 500g</v>
      </c>
      <c r="N1979" s="21" t="str">
        <f t="shared" si="192"/>
        <v>K-C6</v>
      </c>
      <c r="Q1979" s="21" t="str">
        <f>VLOOKUP(K1979,TONG_SL!$A:$D,3,0)</f>
        <v>Túi</v>
      </c>
      <c r="R1979" s="1">
        <v>7</v>
      </c>
      <c r="S1979" s="171"/>
      <c r="T1979" s="171">
        <f>VLOOKUP(VLOOKUP(G1979,Ma_KH!$A:$R,18,0)&amp;K1979,Gia_MB!$A:$F,6,0)</f>
        <v>111058</v>
      </c>
      <c r="U1979" s="172">
        <f t="shared" si="193"/>
        <v>777406</v>
      </c>
      <c r="V1979" s="171"/>
      <c r="W1979" s="173">
        <f t="shared" si="194"/>
        <v>0</v>
      </c>
      <c r="X1979" s="174" t="str">
        <f t="shared" si="195"/>
        <v>8</v>
      </c>
      <c r="Y1979" s="171"/>
      <c r="Z1979" s="172">
        <f t="shared" si="196"/>
        <v>62192.480000000003</v>
      </c>
      <c r="AA1979" s="175">
        <f>VLOOKUP(G1979,Ma_KH!$A:$R,14,0)</f>
        <v>60</v>
      </c>
    </row>
    <row r="1980" spans="1:27" hidden="1" x14ac:dyDescent="0.25">
      <c r="A1980" s="211">
        <v>45989</v>
      </c>
      <c r="B1980" s="148">
        <v>4180599646</v>
      </c>
      <c r="C1980" s="10" t="s">
        <v>7767</v>
      </c>
      <c r="D1980" s="149">
        <v>45995</v>
      </c>
      <c r="G1980" s="32" t="s">
        <v>1425</v>
      </c>
      <c r="I1980" s="148">
        <v>4180599646</v>
      </c>
      <c r="J1980" s="212" t="s">
        <v>70</v>
      </c>
      <c r="K1980" s="330" t="s">
        <v>34</v>
      </c>
      <c r="L1980" s="21" t="str">
        <f>VLOOKUP($K1980,TONG_SL!$A:$D,2,0)</f>
        <v>Tai heo muối 200g</v>
      </c>
      <c r="N1980" s="21" t="str">
        <f t="shared" si="192"/>
        <v>K-C6</v>
      </c>
      <c r="Q1980" s="21" t="str">
        <f>VLOOKUP(K1980,TONG_SL!$A:$D,3,0)</f>
        <v>Túi</v>
      </c>
      <c r="R1980" s="1">
        <v>3</v>
      </c>
      <c r="S1980" s="171"/>
      <c r="T1980" s="171">
        <f>VLOOKUP(VLOOKUP(G1980,Ma_KH!$A:$R,18,0)&amp;K1980,Gia_MB!$A:$F,6,0)</f>
        <v>55595</v>
      </c>
      <c r="U1980" s="172">
        <f t="shared" si="193"/>
        <v>166785</v>
      </c>
      <c r="V1980" s="171"/>
      <c r="W1980" s="173">
        <f t="shared" si="194"/>
        <v>0</v>
      </c>
      <c r="X1980" s="174" t="str">
        <f t="shared" si="195"/>
        <v>8</v>
      </c>
      <c r="Y1980" s="171"/>
      <c r="Z1980" s="172">
        <f t="shared" si="196"/>
        <v>13342.800000000001</v>
      </c>
      <c r="AA1980" s="175">
        <f>VLOOKUP(G1980,Ma_KH!$A:$R,14,0)</f>
        <v>60</v>
      </c>
    </row>
    <row r="1981" spans="1:27" hidden="1" x14ac:dyDescent="0.25">
      <c r="A1981" s="211">
        <v>45989</v>
      </c>
      <c r="B1981" s="148">
        <v>4180599646</v>
      </c>
      <c r="C1981" s="10" t="s">
        <v>7767</v>
      </c>
      <c r="D1981" s="149">
        <v>45995</v>
      </c>
      <c r="G1981" s="32" t="s">
        <v>1425</v>
      </c>
      <c r="I1981" s="148">
        <v>4180599646</v>
      </c>
      <c r="J1981" s="212" t="s">
        <v>70</v>
      </c>
      <c r="K1981" s="330" t="s">
        <v>30</v>
      </c>
      <c r="L1981" s="21" t="str">
        <f>VLOOKUP($K1981,TONG_SL!$A:$D,2,0)</f>
        <v>Gà muối 500g</v>
      </c>
      <c r="N1981" s="21" t="str">
        <f t="shared" si="192"/>
        <v>K-C6</v>
      </c>
      <c r="Q1981" s="21" t="str">
        <f>VLOOKUP(K1981,TONG_SL!$A:$D,3,0)</f>
        <v>Túi</v>
      </c>
      <c r="R1981" s="1">
        <v>2</v>
      </c>
      <c r="S1981" s="171"/>
      <c r="T1981" s="171">
        <f>VLOOKUP(VLOOKUP(G1981,Ma_KH!$A:$R,18,0)&amp;K1981,Gia_MB!$A:$F,6,0)</f>
        <v>111058</v>
      </c>
      <c r="U1981" s="172">
        <f t="shared" si="193"/>
        <v>222116</v>
      </c>
      <c r="V1981" s="171"/>
      <c r="W1981" s="173">
        <f t="shared" si="194"/>
        <v>0</v>
      </c>
      <c r="X1981" s="174" t="str">
        <f t="shared" si="195"/>
        <v>8</v>
      </c>
      <c r="Y1981" s="171"/>
      <c r="Z1981" s="172">
        <f t="shared" si="196"/>
        <v>17769.28</v>
      </c>
      <c r="AA1981" s="175">
        <f>VLOOKUP(G1981,Ma_KH!$A:$R,14,0)</f>
        <v>60</v>
      </c>
    </row>
    <row r="1982" spans="1:27" hidden="1" x14ac:dyDescent="0.25">
      <c r="A1982" s="211">
        <v>45989</v>
      </c>
      <c r="B1982" s="148">
        <v>4180599646</v>
      </c>
      <c r="C1982" s="10" t="s">
        <v>7767</v>
      </c>
      <c r="D1982" s="149">
        <v>45995</v>
      </c>
      <c r="G1982" s="32" t="s">
        <v>1425</v>
      </c>
      <c r="I1982" s="148">
        <v>4180599646</v>
      </c>
      <c r="J1982" s="212" t="s">
        <v>70</v>
      </c>
      <c r="K1982" s="330" t="s">
        <v>27</v>
      </c>
      <c r="L1982" s="21" t="str">
        <f>VLOOKUP($K1982,TONG_SL!$A:$D,2,0)</f>
        <v>Chân giò heo muối 300g</v>
      </c>
      <c r="N1982" s="21" t="str">
        <f t="shared" si="192"/>
        <v>K-C6</v>
      </c>
      <c r="Q1982" s="21" t="str">
        <f>VLOOKUP(K1982,TONG_SL!$A:$D,3,0)</f>
        <v>Túi</v>
      </c>
      <c r="R1982" s="1">
        <v>10</v>
      </c>
      <c r="S1982" s="171"/>
      <c r="T1982" s="171">
        <f>VLOOKUP(VLOOKUP(G1982,Ma_KH!$A:$R,18,0)&amp;K1982,Gia_MB!$A:$F,6,0)</f>
        <v>73431</v>
      </c>
      <c r="U1982" s="172">
        <f t="shared" si="193"/>
        <v>734310</v>
      </c>
      <c r="V1982" s="171"/>
      <c r="W1982" s="173">
        <f t="shared" si="194"/>
        <v>0</v>
      </c>
      <c r="X1982" s="174" t="str">
        <f t="shared" si="195"/>
        <v>8</v>
      </c>
      <c r="Y1982" s="171"/>
      <c r="Z1982" s="172">
        <f t="shared" si="196"/>
        <v>58744.800000000003</v>
      </c>
      <c r="AA1982" s="175">
        <f>VLOOKUP(G1982,Ma_KH!$A:$R,14,0)</f>
        <v>60</v>
      </c>
    </row>
    <row r="1983" spans="1:27" hidden="1" x14ac:dyDescent="0.25">
      <c r="A1983" s="211">
        <v>45989</v>
      </c>
      <c r="B1983" s="148">
        <v>4180599646</v>
      </c>
      <c r="C1983" s="10" t="s">
        <v>7767</v>
      </c>
      <c r="D1983" s="149">
        <v>45995</v>
      </c>
      <c r="G1983" s="32" t="s">
        <v>1425</v>
      </c>
      <c r="I1983" s="148">
        <v>4180599646</v>
      </c>
      <c r="J1983" s="212" t="s">
        <v>70</v>
      </c>
      <c r="K1983" s="330" t="s">
        <v>32</v>
      </c>
      <c r="L1983" s="21" t="str">
        <f>VLOOKUP($K1983,TONG_SL!$A:$D,2,0)</f>
        <v>Giò Tai Lưỡi Xào 250g</v>
      </c>
      <c r="N1983" s="21" t="str">
        <f t="shared" si="192"/>
        <v>K-C6</v>
      </c>
      <c r="Q1983" s="21" t="str">
        <f>VLOOKUP(K1983,TONG_SL!$A:$D,3,0)</f>
        <v>Túi</v>
      </c>
      <c r="R1983" s="1">
        <v>5</v>
      </c>
      <c r="S1983" s="171"/>
      <c r="T1983" s="171">
        <f>VLOOKUP(VLOOKUP(G1983,Ma_KH!$A:$R,18,0)&amp;K1983,Gia_MB!$A:$F,6,0)</f>
        <v>50182</v>
      </c>
      <c r="U1983" s="172">
        <f t="shared" si="193"/>
        <v>250910</v>
      </c>
      <c r="V1983" s="171"/>
      <c r="W1983" s="173">
        <f t="shared" si="194"/>
        <v>0</v>
      </c>
      <c r="X1983" s="174" t="str">
        <f t="shared" si="195"/>
        <v>8</v>
      </c>
      <c r="Y1983" s="171"/>
      <c r="Z1983" s="172">
        <f t="shared" si="196"/>
        <v>20072.8</v>
      </c>
      <c r="AA1983" s="175">
        <f>VLOOKUP(G1983,Ma_KH!$A:$R,14,0)</f>
        <v>60</v>
      </c>
    </row>
    <row r="1984" spans="1:27" hidden="1" x14ac:dyDescent="0.25">
      <c r="A1984" s="211">
        <v>45989</v>
      </c>
      <c r="B1984" s="148">
        <v>4180599242</v>
      </c>
      <c r="C1984" s="10" t="s">
        <v>7767</v>
      </c>
      <c r="D1984" s="149">
        <v>45995</v>
      </c>
      <c r="G1984" s="32" t="s">
        <v>1050</v>
      </c>
      <c r="I1984" s="148">
        <v>4180599242</v>
      </c>
      <c r="J1984" s="212" t="s">
        <v>70</v>
      </c>
      <c r="K1984" s="330" t="s">
        <v>30</v>
      </c>
      <c r="L1984" s="21" t="str">
        <f>VLOOKUP($K1984,TONG_SL!$A:$D,2,0)</f>
        <v>Gà muối 500g</v>
      </c>
      <c r="N1984" s="21" t="str">
        <f t="shared" si="192"/>
        <v>K-C6</v>
      </c>
      <c r="Q1984" s="21" t="str">
        <f>VLOOKUP(K1984,TONG_SL!$A:$D,3,0)</f>
        <v>Túi</v>
      </c>
      <c r="R1984" s="1">
        <v>4</v>
      </c>
      <c r="S1984" s="171"/>
      <c r="T1984" s="171">
        <f>VLOOKUP(VLOOKUP(G1984,Ma_KH!$A:$R,18,0)&amp;K1984,Gia_MB!$A:$F,6,0)</f>
        <v>111058</v>
      </c>
      <c r="U1984" s="172">
        <f t="shared" si="193"/>
        <v>444232</v>
      </c>
      <c r="V1984" s="171"/>
      <c r="W1984" s="173">
        <f t="shared" si="194"/>
        <v>0</v>
      </c>
      <c r="X1984" s="174" t="str">
        <f t="shared" si="195"/>
        <v>8</v>
      </c>
      <c r="Y1984" s="171"/>
      <c r="Z1984" s="172">
        <f t="shared" si="196"/>
        <v>35538.559999999998</v>
      </c>
      <c r="AA1984" s="175">
        <f>VLOOKUP(G1984,Ma_KH!$A:$R,14,0)</f>
        <v>60</v>
      </c>
    </row>
    <row r="1985" spans="1:27" hidden="1" x14ac:dyDescent="0.25">
      <c r="A1985" s="211">
        <v>45989</v>
      </c>
      <c r="B1985" s="148">
        <v>4180599242</v>
      </c>
      <c r="C1985" s="10" t="s">
        <v>7767</v>
      </c>
      <c r="D1985" s="149">
        <v>45995</v>
      </c>
      <c r="G1985" s="32" t="s">
        <v>1050</v>
      </c>
      <c r="I1985" s="148">
        <v>4180599242</v>
      </c>
      <c r="J1985" s="212" t="s">
        <v>70</v>
      </c>
      <c r="K1985" s="330" t="s">
        <v>48</v>
      </c>
      <c r="L1985" s="21" t="str">
        <f>VLOOKUP($K1985,TONG_SL!$A:$D,2,0)</f>
        <v>Mọc Nấm Hương 250g</v>
      </c>
      <c r="N1985" s="21" t="str">
        <f t="shared" si="192"/>
        <v>K-C6</v>
      </c>
      <c r="Q1985" s="21" t="str">
        <f>VLOOKUP(K1985,TONG_SL!$A:$D,3,0)</f>
        <v>Túi</v>
      </c>
      <c r="R1985" s="1">
        <v>2</v>
      </c>
      <c r="S1985" s="171"/>
      <c r="T1985" s="171">
        <f>VLOOKUP(VLOOKUP(G1985,Ma_KH!$A:$R,18,0)&amp;K1985,Gia_MB!$A:$F,6,0)</f>
        <v>46000</v>
      </c>
      <c r="U1985" s="172">
        <f t="shared" si="193"/>
        <v>92000</v>
      </c>
      <c r="V1985" s="171"/>
      <c r="W1985" s="173">
        <f t="shared" si="194"/>
        <v>0</v>
      </c>
      <c r="X1985" s="174" t="str">
        <f t="shared" si="195"/>
        <v>8</v>
      </c>
      <c r="Y1985" s="171"/>
      <c r="Z1985" s="172">
        <f t="shared" si="196"/>
        <v>7360</v>
      </c>
      <c r="AA1985" s="175">
        <f>VLOOKUP(G1985,Ma_KH!$A:$R,14,0)</f>
        <v>60</v>
      </c>
    </row>
    <row r="1986" spans="1:27" hidden="1" x14ac:dyDescent="0.25">
      <c r="A1986" s="211">
        <v>45989</v>
      </c>
      <c r="B1986" s="148">
        <v>4180599242</v>
      </c>
      <c r="C1986" s="10" t="s">
        <v>7767</v>
      </c>
      <c r="D1986" s="149">
        <v>45995</v>
      </c>
      <c r="G1986" s="32" t="s">
        <v>1050</v>
      </c>
      <c r="I1986" s="148">
        <v>4180599242</v>
      </c>
      <c r="J1986" s="212" t="s">
        <v>70</v>
      </c>
      <c r="K1986" s="330" t="s">
        <v>27</v>
      </c>
      <c r="L1986" s="21" t="str">
        <f>VLOOKUP($K1986,TONG_SL!$A:$D,2,0)</f>
        <v>Chân giò heo muối 300g</v>
      </c>
      <c r="N1986" s="21" t="str">
        <f t="shared" si="192"/>
        <v>K-C6</v>
      </c>
      <c r="Q1986" s="21" t="str">
        <f>VLOOKUP(K1986,TONG_SL!$A:$D,3,0)</f>
        <v>Túi</v>
      </c>
      <c r="R1986" s="1">
        <v>1</v>
      </c>
      <c r="S1986" s="171"/>
      <c r="T1986" s="171">
        <f>VLOOKUP(VLOOKUP(G1986,Ma_KH!$A:$R,18,0)&amp;K1986,Gia_MB!$A:$F,6,0)</f>
        <v>73431</v>
      </c>
      <c r="U1986" s="172">
        <f t="shared" si="193"/>
        <v>73431</v>
      </c>
      <c r="V1986" s="171"/>
      <c r="W1986" s="173">
        <f t="shared" si="194"/>
        <v>0</v>
      </c>
      <c r="X1986" s="174" t="str">
        <f t="shared" si="195"/>
        <v>8</v>
      </c>
      <c r="Y1986" s="171"/>
      <c r="Z1986" s="172">
        <f t="shared" si="196"/>
        <v>5874.4800000000005</v>
      </c>
      <c r="AA1986" s="175">
        <f>VLOOKUP(G1986,Ma_KH!$A:$R,14,0)</f>
        <v>60</v>
      </c>
    </row>
    <row r="1987" spans="1:27" hidden="1" x14ac:dyDescent="0.25">
      <c r="A1987" s="211">
        <v>45989</v>
      </c>
      <c r="B1987" s="148">
        <v>4180599242</v>
      </c>
      <c r="C1987" s="10" t="s">
        <v>7767</v>
      </c>
      <c r="D1987" s="149">
        <v>45995</v>
      </c>
      <c r="G1987" s="32" t="s">
        <v>1050</v>
      </c>
      <c r="I1987" s="148">
        <v>4180599242</v>
      </c>
      <c r="J1987" s="212" t="s">
        <v>70</v>
      </c>
      <c r="K1987" s="330" t="s">
        <v>32</v>
      </c>
      <c r="L1987" s="21" t="str">
        <f>VLOOKUP($K1987,TONG_SL!$A:$D,2,0)</f>
        <v>Giò Tai Lưỡi Xào 250g</v>
      </c>
      <c r="N1987" s="21" t="str">
        <f t="shared" si="192"/>
        <v>K-C6</v>
      </c>
      <c r="Q1987" s="21" t="str">
        <f>VLOOKUP(K1987,TONG_SL!$A:$D,3,0)</f>
        <v>Túi</v>
      </c>
      <c r="R1987" s="1">
        <v>3</v>
      </c>
      <c r="S1987" s="171"/>
      <c r="T1987" s="171">
        <f>VLOOKUP(VLOOKUP(G1987,Ma_KH!$A:$R,18,0)&amp;K1987,Gia_MB!$A:$F,6,0)</f>
        <v>50182</v>
      </c>
      <c r="U1987" s="172">
        <f t="shared" si="193"/>
        <v>150546</v>
      </c>
      <c r="V1987" s="171"/>
      <c r="W1987" s="173">
        <f t="shared" si="194"/>
        <v>0</v>
      </c>
      <c r="X1987" s="174" t="str">
        <f t="shared" si="195"/>
        <v>8</v>
      </c>
      <c r="Y1987" s="171"/>
      <c r="Z1987" s="172">
        <f t="shared" si="196"/>
        <v>12043.68</v>
      </c>
      <c r="AA1987" s="175">
        <f>VLOOKUP(G1987,Ma_KH!$A:$R,14,0)</f>
        <v>60</v>
      </c>
    </row>
    <row r="1988" spans="1:27" hidden="1" x14ac:dyDescent="0.25">
      <c r="A1988" s="211">
        <v>45989</v>
      </c>
      <c r="B1988" s="148">
        <v>4180599242</v>
      </c>
      <c r="C1988" s="10" t="s">
        <v>7767</v>
      </c>
      <c r="D1988" s="149">
        <v>45995</v>
      </c>
      <c r="G1988" s="32" t="s">
        <v>1050</v>
      </c>
      <c r="I1988" s="148">
        <v>4180599242</v>
      </c>
      <c r="J1988" s="212" t="s">
        <v>70</v>
      </c>
      <c r="K1988" s="330" t="s">
        <v>34</v>
      </c>
      <c r="L1988" s="21" t="str">
        <f>VLOOKUP($K1988,TONG_SL!$A:$D,2,0)</f>
        <v>Tai heo muối 200g</v>
      </c>
      <c r="N1988" s="21" t="str">
        <f t="shared" si="192"/>
        <v>K-C6</v>
      </c>
      <c r="Q1988" s="21" t="str">
        <f>VLOOKUP(K1988,TONG_SL!$A:$D,3,0)</f>
        <v>Túi</v>
      </c>
      <c r="R1988" s="1">
        <v>4</v>
      </c>
      <c r="S1988" s="171"/>
      <c r="T1988" s="171">
        <f>VLOOKUP(VLOOKUP(G1988,Ma_KH!$A:$R,18,0)&amp;K1988,Gia_MB!$A:$F,6,0)</f>
        <v>55595</v>
      </c>
      <c r="U1988" s="172">
        <f t="shared" si="193"/>
        <v>222380</v>
      </c>
      <c r="V1988" s="171"/>
      <c r="W1988" s="173">
        <f t="shared" si="194"/>
        <v>0</v>
      </c>
      <c r="X1988" s="174" t="str">
        <f t="shared" si="195"/>
        <v>8</v>
      </c>
      <c r="Y1988" s="171"/>
      <c r="Z1988" s="172">
        <f t="shared" si="196"/>
        <v>17790.400000000001</v>
      </c>
      <c r="AA1988" s="175">
        <f>VLOOKUP(G1988,Ma_KH!$A:$R,14,0)</f>
        <v>60</v>
      </c>
    </row>
    <row r="1989" spans="1:27" hidden="1" x14ac:dyDescent="0.25">
      <c r="A1989" s="211">
        <v>45989</v>
      </c>
      <c r="B1989" s="148">
        <v>4180599450</v>
      </c>
      <c r="C1989" s="10" t="s">
        <v>7767</v>
      </c>
      <c r="D1989" s="149">
        <v>45995</v>
      </c>
      <c r="G1989" s="32" t="s">
        <v>1147</v>
      </c>
      <c r="I1989" s="148">
        <v>4180599450</v>
      </c>
      <c r="J1989" s="212" t="s">
        <v>70</v>
      </c>
      <c r="K1989" s="330" t="s">
        <v>27</v>
      </c>
      <c r="L1989" s="21" t="str">
        <f>VLOOKUP($K1989,TONG_SL!$A:$D,2,0)</f>
        <v>Chân giò heo muối 300g</v>
      </c>
      <c r="N1989" s="21" t="str">
        <f t="shared" si="192"/>
        <v>K-C6</v>
      </c>
      <c r="Q1989" s="21" t="str">
        <f>VLOOKUP(K1989,TONG_SL!$A:$D,3,0)</f>
        <v>Túi</v>
      </c>
      <c r="R1989" s="1">
        <v>10</v>
      </c>
      <c r="S1989" s="171"/>
      <c r="T1989" s="171">
        <f>VLOOKUP(VLOOKUP(G1989,Ma_KH!$A:$R,18,0)&amp;K1989,Gia_MB!$A:$F,6,0)</f>
        <v>73431</v>
      </c>
      <c r="U1989" s="172">
        <f t="shared" si="193"/>
        <v>734310</v>
      </c>
      <c r="V1989" s="171"/>
      <c r="W1989" s="173">
        <f t="shared" si="194"/>
        <v>0</v>
      </c>
      <c r="X1989" s="174" t="str">
        <f t="shared" si="195"/>
        <v>8</v>
      </c>
      <c r="Y1989" s="171"/>
      <c r="Z1989" s="172">
        <f t="shared" si="196"/>
        <v>58744.800000000003</v>
      </c>
      <c r="AA1989" s="175">
        <f>VLOOKUP(G1989,Ma_KH!$A:$R,14,0)</f>
        <v>60</v>
      </c>
    </row>
    <row r="1990" spans="1:27" hidden="1" x14ac:dyDescent="0.25">
      <c r="A1990" s="211">
        <v>45989</v>
      </c>
      <c r="B1990" s="148">
        <v>4180599450</v>
      </c>
      <c r="C1990" s="10" t="s">
        <v>7767</v>
      </c>
      <c r="D1990" s="149">
        <v>45995</v>
      </c>
      <c r="G1990" s="32" t="s">
        <v>1147</v>
      </c>
      <c r="I1990" s="148">
        <v>4180599450</v>
      </c>
      <c r="J1990" s="212" t="s">
        <v>70</v>
      </c>
      <c r="K1990" s="330" t="s">
        <v>30</v>
      </c>
      <c r="L1990" s="21" t="str">
        <f>VLOOKUP($K1990,TONG_SL!$A:$D,2,0)</f>
        <v>Gà muối 500g</v>
      </c>
      <c r="N1990" s="21" t="str">
        <f t="shared" si="192"/>
        <v>K-C6</v>
      </c>
      <c r="Q1990" s="21" t="str">
        <f>VLOOKUP(K1990,TONG_SL!$A:$D,3,0)</f>
        <v>Túi</v>
      </c>
      <c r="R1990" s="1">
        <v>1</v>
      </c>
      <c r="S1990" s="171"/>
      <c r="T1990" s="171">
        <f>VLOOKUP(VLOOKUP(G1990,Ma_KH!$A:$R,18,0)&amp;K1990,Gia_MB!$A:$F,6,0)</f>
        <v>111058</v>
      </c>
      <c r="U1990" s="172">
        <f t="shared" si="193"/>
        <v>111058</v>
      </c>
      <c r="V1990" s="171"/>
      <c r="W1990" s="173">
        <f t="shared" si="194"/>
        <v>0</v>
      </c>
      <c r="X1990" s="174" t="str">
        <f t="shared" si="195"/>
        <v>8</v>
      </c>
      <c r="Y1990" s="171"/>
      <c r="Z1990" s="172">
        <f t="shared" si="196"/>
        <v>8884.64</v>
      </c>
      <c r="AA1990" s="175">
        <f>VLOOKUP(G1990,Ma_KH!$A:$R,14,0)</f>
        <v>60</v>
      </c>
    </row>
    <row r="1991" spans="1:27" hidden="1" x14ac:dyDescent="0.25">
      <c r="A1991" s="211">
        <v>45989</v>
      </c>
      <c r="B1991" s="148">
        <v>4180599697</v>
      </c>
      <c r="C1991" s="10" t="s">
        <v>7767</v>
      </c>
      <c r="D1991" s="149">
        <v>45995</v>
      </c>
      <c r="G1991" s="32" t="s">
        <v>125</v>
      </c>
      <c r="I1991" s="148">
        <v>4180599697</v>
      </c>
      <c r="J1991" s="212" t="s">
        <v>70</v>
      </c>
      <c r="K1991" s="330" t="s">
        <v>30</v>
      </c>
      <c r="L1991" s="21" t="str">
        <f>VLOOKUP($K1991,TONG_SL!$A:$D,2,0)</f>
        <v>Gà muối 500g</v>
      </c>
      <c r="N1991" s="21" t="str">
        <f t="shared" si="192"/>
        <v>K-C6</v>
      </c>
      <c r="Q1991" s="21" t="str">
        <f>VLOOKUP(K1991,TONG_SL!$A:$D,3,0)</f>
        <v>Túi</v>
      </c>
      <c r="R1991" s="1">
        <v>5</v>
      </c>
      <c r="S1991" s="171"/>
      <c r="T1991" s="171">
        <f>VLOOKUP(VLOOKUP(G1991,Ma_KH!$A:$R,18,0)&amp;K1991,Gia_MB!$A:$F,6,0)</f>
        <v>111058</v>
      </c>
      <c r="U1991" s="172">
        <f t="shared" si="193"/>
        <v>555290</v>
      </c>
      <c r="V1991" s="171"/>
      <c r="W1991" s="173">
        <f t="shared" si="194"/>
        <v>0</v>
      </c>
      <c r="X1991" s="174" t="str">
        <f t="shared" si="195"/>
        <v>8</v>
      </c>
      <c r="Y1991" s="171"/>
      <c r="Z1991" s="172">
        <f t="shared" si="196"/>
        <v>44423.200000000004</v>
      </c>
      <c r="AA1991" s="175">
        <f>VLOOKUP(G1991,Ma_KH!$A:$R,14,0)</f>
        <v>60</v>
      </c>
    </row>
    <row r="1992" spans="1:27" hidden="1" x14ac:dyDescent="0.25">
      <c r="A1992" s="211">
        <v>45989</v>
      </c>
      <c r="B1992" s="148">
        <v>4180599697</v>
      </c>
      <c r="C1992" s="10" t="s">
        <v>7767</v>
      </c>
      <c r="D1992" s="149">
        <v>45995</v>
      </c>
      <c r="G1992" s="32" t="s">
        <v>125</v>
      </c>
      <c r="I1992" s="148">
        <v>4180599697</v>
      </c>
      <c r="J1992" s="212" t="s">
        <v>70</v>
      </c>
      <c r="K1992" s="330" t="s">
        <v>48</v>
      </c>
      <c r="L1992" s="21" t="str">
        <f>VLOOKUP($K1992,TONG_SL!$A:$D,2,0)</f>
        <v>Mọc Nấm Hương 250g</v>
      </c>
      <c r="N1992" s="21" t="str">
        <f t="shared" si="192"/>
        <v>K-C6</v>
      </c>
      <c r="Q1992" s="21" t="str">
        <f>VLOOKUP(K1992,TONG_SL!$A:$D,3,0)</f>
        <v>Túi</v>
      </c>
      <c r="R1992" s="1">
        <v>3</v>
      </c>
      <c r="S1992" s="171"/>
      <c r="T1992" s="171">
        <f>VLOOKUP(VLOOKUP(G1992,Ma_KH!$A:$R,18,0)&amp;K1992,Gia_MB!$A:$F,6,0)</f>
        <v>46000</v>
      </c>
      <c r="U1992" s="172">
        <f t="shared" si="193"/>
        <v>138000</v>
      </c>
      <c r="V1992" s="171"/>
      <c r="W1992" s="173">
        <f t="shared" si="194"/>
        <v>0</v>
      </c>
      <c r="X1992" s="174" t="str">
        <f t="shared" si="195"/>
        <v>8</v>
      </c>
      <c r="Y1992" s="171"/>
      <c r="Z1992" s="172">
        <f t="shared" si="196"/>
        <v>11040</v>
      </c>
      <c r="AA1992" s="175">
        <f>VLOOKUP(G1992,Ma_KH!$A:$R,14,0)</f>
        <v>60</v>
      </c>
    </row>
    <row r="1993" spans="1:27" hidden="1" x14ac:dyDescent="0.25">
      <c r="A1993" s="211">
        <v>45989</v>
      </c>
      <c r="B1993" s="148">
        <v>4180599697</v>
      </c>
      <c r="C1993" s="10" t="s">
        <v>7767</v>
      </c>
      <c r="D1993" s="149">
        <v>45995</v>
      </c>
      <c r="G1993" s="32" t="s">
        <v>125</v>
      </c>
      <c r="I1993" s="148">
        <v>4180599697</v>
      </c>
      <c r="J1993" s="212" t="s">
        <v>70</v>
      </c>
      <c r="K1993" s="330" t="s">
        <v>27</v>
      </c>
      <c r="L1993" s="21" t="str">
        <f>VLOOKUP($K1993,TONG_SL!$A:$D,2,0)</f>
        <v>Chân giò heo muối 300g</v>
      </c>
      <c r="N1993" s="21" t="str">
        <f t="shared" si="192"/>
        <v>K-C6</v>
      </c>
      <c r="Q1993" s="21" t="str">
        <f>VLOOKUP(K1993,TONG_SL!$A:$D,3,0)</f>
        <v>Túi</v>
      </c>
      <c r="R1993" s="1">
        <v>3</v>
      </c>
      <c r="S1993" s="171"/>
      <c r="T1993" s="171">
        <f>VLOOKUP(VLOOKUP(G1993,Ma_KH!$A:$R,18,0)&amp;K1993,Gia_MB!$A:$F,6,0)</f>
        <v>73431</v>
      </c>
      <c r="U1993" s="172">
        <f t="shared" si="193"/>
        <v>220293</v>
      </c>
      <c r="V1993" s="171"/>
      <c r="W1993" s="173">
        <f t="shared" si="194"/>
        <v>0</v>
      </c>
      <c r="X1993" s="174" t="str">
        <f t="shared" si="195"/>
        <v>8</v>
      </c>
      <c r="Y1993" s="171"/>
      <c r="Z1993" s="172">
        <f t="shared" si="196"/>
        <v>17623.439999999999</v>
      </c>
      <c r="AA1993" s="175">
        <f>VLOOKUP(G1993,Ma_KH!$A:$R,14,0)</f>
        <v>60</v>
      </c>
    </row>
    <row r="1994" spans="1:27" hidden="1" x14ac:dyDescent="0.25">
      <c r="A1994" s="211">
        <v>45989</v>
      </c>
      <c r="B1994" s="148">
        <v>4180599239</v>
      </c>
      <c r="C1994" s="10" t="s">
        <v>7767</v>
      </c>
      <c r="D1994" s="149">
        <v>45995</v>
      </c>
      <c r="G1994" s="32" t="s">
        <v>1024</v>
      </c>
      <c r="I1994" s="148">
        <v>4180599239</v>
      </c>
      <c r="J1994" s="212" t="s">
        <v>70</v>
      </c>
      <c r="K1994" s="330" t="s">
        <v>32</v>
      </c>
      <c r="L1994" s="21" t="str">
        <f>VLOOKUP($K1994,TONG_SL!$A:$D,2,0)</f>
        <v>Giò Tai Lưỡi Xào 250g</v>
      </c>
      <c r="N1994" s="21" t="str">
        <f t="shared" si="192"/>
        <v>K-C6</v>
      </c>
      <c r="Q1994" s="21" t="str">
        <f>VLOOKUP(K1994,TONG_SL!$A:$D,3,0)</f>
        <v>Túi</v>
      </c>
      <c r="R1994" s="1">
        <v>5</v>
      </c>
      <c r="S1994" s="171"/>
      <c r="T1994" s="171">
        <f>VLOOKUP(VLOOKUP(G1994,Ma_KH!$A:$R,18,0)&amp;K1994,Gia_MB!$A:$F,6,0)</f>
        <v>50182</v>
      </c>
      <c r="U1994" s="172">
        <f t="shared" si="193"/>
        <v>250910</v>
      </c>
      <c r="V1994" s="171"/>
      <c r="W1994" s="173">
        <f t="shared" si="194"/>
        <v>0</v>
      </c>
      <c r="X1994" s="174" t="str">
        <f t="shared" si="195"/>
        <v>8</v>
      </c>
      <c r="Y1994" s="171"/>
      <c r="Z1994" s="172">
        <f t="shared" si="196"/>
        <v>20072.8</v>
      </c>
      <c r="AA1994" s="175">
        <f>VLOOKUP(G1994,Ma_KH!$A:$R,14,0)</f>
        <v>60</v>
      </c>
    </row>
    <row r="1995" spans="1:27" hidden="1" x14ac:dyDescent="0.25">
      <c r="A1995" s="211">
        <v>45989</v>
      </c>
      <c r="B1995" s="148">
        <v>4180599239</v>
      </c>
      <c r="C1995" s="10" t="s">
        <v>7767</v>
      </c>
      <c r="D1995" s="149">
        <v>45995</v>
      </c>
      <c r="G1995" s="32" t="s">
        <v>1024</v>
      </c>
      <c r="I1995" s="148">
        <v>4180599239</v>
      </c>
      <c r="J1995" s="212" t="s">
        <v>70</v>
      </c>
      <c r="K1995" s="330" t="s">
        <v>27</v>
      </c>
      <c r="L1995" s="21" t="str">
        <f>VLOOKUP($K1995,TONG_SL!$A:$D,2,0)</f>
        <v>Chân giò heo muối 300g</v>
      </c>
      <c r="N1995" s="21" t="str">
        <f t="shared" si="192"/>
        <v>K-C6</v>
      </c>
      <c r="Q1995" s="21" t="str">
        <f>VLOOKUP(K1995,TONG_SL!$A:$D,3,0)</f>
        <v>Túi</v>
      </c>
      <c r="R1995" s="1">
        <v>8</v>
      </c>
      <c r="S1995" s="171"/>
      <c r="T1995" s="171">
        <f>VLOOKUP(VLOOKUP(G1995,Ma_KH!$A:$R,18,0)&amp;K1995,Gia_MB!$A:$F,6,0)</f>
        <v>73431</v>
      </c>
      <c r="U1995" s="172">
        <f t="shared" si="193"/>
        <v>587448</v>
      </c>
      <c r="V1995" s="171"/>
      <c r="W1995" s="173">
        <f t="shared" si="194"/>
        <v>0</v>
      </c>
      <c r="X1995" s="174" t="str">
        <f t="shared" si="195"/>
        <v>8</v>
      </c>
      <c r="Y1995" s="171"/>
      <c r="Z1995" s="172">
        <f t="shared" si="196"/>
        <v>46995.840000000004</v>
      </c>
      <c r="AA1995" s="175">
        <f>VLOOKUP(G1995,Ma_KH!$A:$R,14,0)</f>
        <v>60</v>
      </c>
    </row>
    <row r="1996" spans="1:27" hidden="1" x14ac:dyDescent="0.25">
      <c r="A1996" s="211">
        <v>45989</v>
      </c>
      <c r="B1996" s="148">
        <v>4180599239</v>
      </c>
      <c r="C1996" s="10" t="s">
        <v>7767</v>
      </c>
      <c r="D1996" s="149">
        <v>45995</v>
      </c>
      <c r="G1996" s="32" t="s">
        <v>1024</v>
      </c>
      <c r="I1996" s="148">
        <v>4180599239</v>
      </c>
      <c r="J1996" s="212" t="s">
        <v>70</v>
      </c>
      <c r="K1996" s="330" t="s">
        <v>48</v>
      </c>
      <c r="L1996" s="21" t="str">
        <f>VLOOKUP($K1996,TONG_SL!$A:$D,2,0)</f>
        <v>Mọc Nấm Hương 250g</v>
      </c>
      <c r="N1996" s="21" t="str">
        <f t="shared" si="192"/>
        <v>K-C6</v>
      </c>
      <c r="Q1996" s="21" t="str">
        <f>VLOOKUP(K1996,TONG_SL!$A:$D,3,0)</f>
        <v>Túi</v>
      </c>
      <c r="R1996" s="1">
        <v>6</v>
      </c>
      <c r="S1996" s="171"/>
      <c r="T1996" s="171">
        <f>VLOOKUP(VLOOKUP(G1996,Ma_KH!$A:$R,18,0)&amp;K1996,Gia_MB!$A:$F,6,0)</f>
        <v>46000</v>
      </c>
      <c r="U1996" s="172">
        <f t="shared" si="193"/>
        <v>276000</v>
      </c>
      <c r="V1996" s="171"/>
      <c r="W1996" s="173">
        <f t="shared" si="194"/>
        <v>0</v>
      </c>
      <c r="X1996" s="174" t="str">
        <f t="shared" si="195"/>
        <v>8</v>
      </c>
      <c r="Y1996" s="171"/>
      <c r="Z1996" s="172">
        <f t="shared" si="196"/>
        <v>22080</v>
      </c>
      <c r="AA1996" s="175">
        <f>VLOOKUP(G1996,Ma_KH!$A:$R,14,0)</f>
        <v>60</v>
      </c>
    </row>
    <row r="1997" spans="1:27" hidden="1" x14ac:dyDescent="0.25">
      <c r="A1997" s="211">
        <v>45989</v>
      </c>
      <c r="B1997" s="148">
        <v>4180599427</v>
      </c>
      <c r="C1997" s="10" t="s">
        <v>7767</v>
      </c>
      <c r="D1997" s="149">
        <v>45995</v>
      </c>
      <c r="G1997" s="32" t="s">
        <v>1075</v>
      </c>
      <c r="I1997" s="148">
        <v>4180599427</v>
      </c>
      <c r="J1997" s="212" t="s">
        <v>70</v>
      </c>
      <c r="K1997" s="330" t="s">
        <v>32</v>
      </c>
      <c r="L1997" s="21" t="str">
        <f>VLOOKUP($K1997,TONG_SL!$A:$D,2,0)</f>
        <v>Giò Tai Lưỡi Xào 250g</v>
      </c>
      <c r="N1997" s="21" t="str">
        <f t="shared" si="192"/>
        <v>K-C6</v>
      </c>
      <c r="Q1997" s="21" t="str">
        <f>VLOOKUP(K1997,TONG_SL!$A:$D,3,0)</f>
        <v>Túi</v>
      </c>
      <c r="R1997" s="1">
        <v>4</v>
      </c>
      <c r="S1997" s="171"/>
      <c r="T1997" s="171">
        <f>VLOOKUP(VLOOKUP(G1997,Ma_KH!$A:$R,18,0)&amp;K1997,Gia_MB!$A:$F,6,0)</f>
        <v>50182</v>
      </c>
      <c r="U1997" s="172">
        <f t="shared" si="193"/>
        <v>200728</v>
      </c>
      <c r="V1997" s="171"/>
      <c r="W1997" s="173">
        <f t="shared" si="194"/>
        <v>0</v>
      </c>
      <c r="X1997" s="174" t="str">
        <f t="shared" si="195"/>
        <v>8</v>
      </c>
      <c r="Y1997" s="171"/>
      <c r="Z1997" s="172">
        <f t="shared" si="196"/>
        <v>16058.24</v>
      </c>
      <c r="AA1997" s="175">
        <f>VLOOKUP(G1997,Ma_KH!$A:$R,14,0)</f>
        <v>60</v>
      </c>
    </row>
    <row r="1998" spans="1:27" hidden="1" x14ac:dyDescent="0.25">
      <c r="A1998" s="211">
        <v>45989</v>
      </c>
      <c r="B1998" s="148">
        <v>4180599427</v>
      </c>
      <c r="C1998" s="10" t="s">
        <v>7767</v>
      </c>
      <c r="D1998" s="149">
        <v>45995</v>
      </c>
      <c r="G1998" s="32" t="s">
        <v>1075</v>
      </c>
      <c r="I1998" s="148">
        <v>4180599427</v>
      </c>
      <c r="J1998" s="212" t="s">
        <v>70</v>
      </c>
      <c r="K1998" s="330" t="s">
        <v>30</v>
      </c>
      <c r="L1998" s="21" t="str">
        <f>VLOOKUP($K1998,TONG_SL!$A:$D,2,0)</f>
        <v>Gà muối 500g</v>
      </c>
      <c r="N1998" s="21" t="str">
        <f t="shared" si="192"/>
        <v>K-C6</v>
      </c>
      <c r="Q1998" s="21" t="str">
        <f>VLOOKUP(K1998,TONG_SL!$A:$D,3,0)</f>
        <v>Túi</v>
      </c>
      <c r="R1998" s="1">
        <v>9</v>
      </c>
      <c r="S1998" s="171"/>
      <c r="T1998" s="171">
        <f>VLOOKUP(VLOOKUP(G1998,Ma_KH!$A:$R,18,0)&amp;K1998,Gia_MB!$A:$F,6,0)</f>
        <v>111058</v>
      </c>
      <c r="U1998" s="172">
        <f t="shared" si="193"/>
        <v>999522</v>
      </c>
      <c r="V1998" s="171"/>
      <c r="W1998" s="173">
        <f t="shared" si="194"/>
        <v>0</v>
      </c>
      <c r="X1998" s="174" t="str">
        <f t="shared" si="195"/>
        <v>8</v>
      </c>
      <c r="Y1998" s="171"/>
      <c r="Z1998" s="172">
        <f t="shared" si="196"/>
        <v>79961.759999999995</v>
      </c>
      <c r="AA1998" s="175">
        <f>VLOOKUP(G1998,Ma_KH!$A:$R,14,0)</f>
        <v>60</v>
      </c>
    </row>
    <row r="1999" spans="1:27" hidden="1" x14ac:dyDescent="0.25">
      <c r="A1999" s="211">
        <v>45989</v>
      </c>
      <c r="B1999" s="148" t="s">
        <v>8082</v>
      </c>
      <c r="C1999" s="10" t="s">
        <v>7767</v>
      </c>
      <c r="D1999" s="149">
        <v>45995</v>
      </c>
      <c r="G1999" s="32" t="s">
        <v>1380</v>
      </c>
      <c r="I1999" s="148" t="s">
        <v>8082</v>
      </c>
      <c r="J1999" s="212" t="s">
        <v>1784</v>
      </c>
      <c r="K1999" s="330" t="s">
        <v>30</v>
      </c>
      <c r="L1999" s="21" t="str">
        <f>VLOOKUP($K1999,TONG_SL!$A:$D,2,0)</f>
        <v>Gà muối 500g</v>
      </c>
      <c r="N1999" s="21" t="str">
        <f t="shared" si="192"/>
        <v>K-C6</v>
      </c>
      <c r="Q1999" s="21" t="str">
        <f>VLOOKUP(K1999,TONG_SL!$A:$D,3,0)</f>
        <v>Túi</v>
      </c>
      <c r="R1999" s="1">
        <v>10</v>
      </c>
      <c r="S1999" s="171"/>
      <c r="T1999" s="171">
        <f>VLOOKUP(VLOOKUP(G1999,Ma_KH!$A:$R,18,0)&amp;K1999,Gia_MB!$A:$F,6,0)</f>
        <v>111058</v>
      </c>
      <c r="U1999" s="172">
        <f t="shared" si="193"/>
        <v>1110580</v>
      </c>
      <c r="V1999" s="171"/>
      <c r="W1999" s="173">
        <f t="shared" si="194"/>
        <v>0</v>
      </c>
      <c r="X1999" s="174" t="str">
        <f t="shared" si="195"/>
        <v>8</v>
      </c>
      <c r="Y1999" s="171"/>
      <c r="Z1999" s="172">
        <f t="shared" si="196"/>
        <v>88846.400000000009</v>
      </c>
      <c r="AA1999" s="175">
        <f>VLOOKUP(G1999,Ma_KH!$A:$R,14,0)</f>
        <v>60</v>
      </c>
    </row>
    <row r="2000" spans="1:27" hidden="1" x14ac:dyDescent="0.25">
      <c r="A2000" s="211">
        <v>45989</v>
      </c>
      <c r="B2000" s="148" t="s">
        <v>8082</v>
      </c>
      <c r="C2000" s="10" t="s">
        <v>7767</v>
      </c>
      <c r="D2000" s="149">
        <v>45995</v>
      </c>
      <c r="G2000" s="32" t="s">
        <v>1380</v>
      </c>
      <c r="I2000" s="148" t="s">
        <v>8082</v>
      </c>
      <c r="J2000" s="212" t="s">
        <v>1784</v>
      </c>
      <c r="K2000" s="330" t="s">
        <v>27</v>
      </c>
      <c r="L2000" s="21" t="str">
        <f>VLOOKUP($K2000,TONG_SL!$A:$D,2,0)</f>
        <v>Chân giò heo muối 300g</v>
      </c>
      <c r="N2000" s="21" t="str">
        <f t="shared" si="192"/>
        <v>K-C6</v>
      </c>
      <c r="Q2000" s="21" t="str">
        <f>VLOOKUP(K2000,TONG_SL!$A:$D,3,0)</f>
        <v>Túi</v>
      </c>
      <c r="R2000" s="1">
        <v>10</v>
      </c>
      <c r="S2000" s="171"/>
      <c r="T2000" s="171">
        <f>VLOOKUP(VLOOKUP(G2000,Ma_KH!$A:$R,18,0)&amp;K2000,Gia_MB!$A:$F,6,0)</f>
        <v>73431</v>
      </c>
      <c r="U2000" s="172">
        <f t="shared" si="193"/>
        <v>734310</v>
      </c>
      <c r="V2000" s="171"/>
      <c r="W2000" s="173">
        <f t="shared" si="194"/>
        <v>0</v>
      </c>
      <c r="X2000" s="174" t="str">
        <f t="shared" si="195"/>
        <v>8</v>
      </c>
      <c r="Y2000" s="171"/>
      <c r="Z2000" s="172">
        <f t="shared" si="196"/>
        <v>58744.800000000003</v>
      </c>
      <c r="AA2000" s="175">
        <f>VLOOKUP(G2000,Ma_KH!$A:$R,14,0)</f>
        <v>60</v>
      </c>
    </row>
    <row r="2001" spans="1:27" hidden="1" x14ac:dyDescent="0.25">
      <c r="A2001" s="211">
        <v>45989</v>
      </c>
      <c r="B2001" s="148" t="s">
        <v>8083</v>
      </c>
      <c r="C2001" s="10" t="s">
        <v>7767</v>
      </c>
      <c r="D2001" s="149">
        <v>45995</v>
      </c>
      <c r="G2001" s="32" t="s">
        <v>1561</v>
      </c>
      <c r="I2001" s="148" t="s">
        <v>8083</v>
      </c>
      <c r="J2001" s="212" t="s">
        <v>1784</v>
      </c>
      <c r="K2001" s="330" t="s">
        <v>27</v>
      </c>
      <c r="L2001" s="21" t="str">
        <f>VLOOKUP($K2001,TONG_SL!$A:$D,2,0)</f>
        <v>Chân giò heo muối 300g</v>
      </c>
      <c r="N2001" s="21" t="str">
        <f t="shared" si="192"/>
        <v>K-C6</v>
      </c>
      <c r="Q2001" s="21" t="str">
        <f>VLOOKUP(K2001,TONG_SL!$A:$D,3,0)</f>
        <v>Túi</v>
      </c>
      <c r="R2001" s="1">
        <v>5</v>
      </c>
      <c r="S2001" s="171"/>
      <c r="T2001" s="171">
        <f>VLOOKUP(VLOOKUP(G2001,Ma_KH!$A:$R,18,0)&amp;K2001,Gia_MB!$A:$F,6,0)</f>
        <v>73431</v>
      </c>
      <c r="U2001" s="172">
        <f t="shared" si="193"/>
        <v>367155</v>
      </c>
      <c r="V2001" s="171"/>
      <c r="W2001" s="173">
        <f t="shared" si="194"/>
        <v>0</v>
      </c>
      <c r="X2001" s="174" t="str">
        <f t="shared" si="195"/>
        <v>8</v>
      </c>
      <c r="Y2001" s="171"/>
      <c r="Z2001" s="172">
        <f t="shared" si="196"/>
        <v>29372.400000000001</v>
      </c>
      <c r="AA2001" s="175">
        <f>VLOOKUP(G2001,Ma_KH!$A:$R,14,0)</f>
        <v>60</v>
      </c>
    </row>
    <row r="2002" spans="1:27" hidden="1" x14ac:dyDescent="0.25">
      <c r="A2002" s="211">
        <v>45989</v>
      </c>
      <c r="B2002" s="148" t="s">
        <v>8084</v>
      </c>
      <c r="C2002" s="10" t="s">
        <v>7767</v>
      </c>
      <c r="D2002" s="149">
        <v>45995</v>
      </c>
      <c r="G2002" s="32" t="s">
        <v>1242</v>
      </c>
      <c r="I2002" s="148" t="s">
        <v>8084</v>
      </c>
      <c r="J2002" s="212" t="s">
        <v>1784</v>
      </c>
      <c r="K2002" s="330" t="s">
        <v>30</v>
      </c>
      <c r="L2002" s="21" t="str">
        <f>VLOOKUP($K2002,TONG_SL!$A:$D,2,0)</f>
        <v>Gà muối 500g</v>
      </c>
      <c r="N2002" s="21" t="str">
        <f t="shared" si="192"/>
        <v>K-C6</v>
      </c>
      <c r="Q2002" s="21" t="str">
        <f>VLOOKUP(K2002,TONG_SL!$A:$D,3,0)</f>
        <v>Túi</v>
      </c>
      <c r="R2002" s="1">
        <v>10</v>
      </c>
      <c r="S2002" s="171"/>
      <c r="T2002" s="171">
        <f>VLOOKUP(VLOOKUP(G2002,Ma_KH!$A:$R,18,0)&amp;K2002,Gia_MB!$A:$F,6,0)</f>
        <v>111058</v>
      </c>
      <c r="U2002" s="172">
        <f t="shared" si="193"/>
        <v>1110580</v>
      </c>
      <c r="V2002" s="171"/>
      <c r="W2002" s="173">
        <f t="shared" si="194"/>
        <v>0</v>
      </c>
      <c r="X2002" s="174" t="str">
        <f t="shared" si="195"/>
        <v>8</v>
      </c>
      <c r="Y2002" s="171"/>
      <c r="Z2002" s="172">
        <f t="shared" si="196"/>
        <v>88846.400000000009</v>
      </c>
      <c r="AA2002" s="175">
        <f>VLOOKUP(G2002,Ma_KH!$A:$R,14,0)</f>
        <v>60</v>
      </c>
    </row>
    <row r="2003" spans="1:27" hidden="1" x14ac:dyDescent="0.25">
      <c r="A2003" s="211">
        <v>45989</v>
      </c>
      <c r="B2003" s="148">
        <v>4180599704</v>
      </c>
      <c r="C2003" s="10" t="s">
        <v>7767</v>
      </c>
      <c r="D2003" s="149">
        <v>45995</v>
      </c>
      <c r="G2003" s="32" t="s">
        <v>95</v>
      </c>
      <c r="I2003" s="148">
        <v>4180599704</v>
      </c>
      <c r="J2003" s="212" t="s">
        <v>1784</v>
      </c>
      <c r="K2003" s="330" t="s">
        <v>30</v>
      </c>
      <c r="L2003" s="21" t="str">
        <f>VLOOKUP($K2003,TONG_SL!$A:$D,2,0)</f>
        <v>Gà muối 500g</v>
      </c>
      <c r="N2003" s="21" t="str">
        <f t="shared" si="192"/>
        <v>K-C6</v>
      </c>
      <c r="Q2003" s="21" t="str">
        <f>VLOOKUP(K2003,TONG_SL!$A:$D,3,0)</f>
        <v>Túi</v>
      </c>
      <c r="R2003" s="1">
        <v>5</v>
      </c>
      <c r="S2003" s="171"/>
      <c r="T2003" s="171">
        <f>VLOOKUP(VLOOKUP(G2003,Ma_KH!$A:$R,18,0)&amp;K2003,Gia_MB!$A:$F,6,0)</f>
        <v>111058</v>
      </c>
      <c r="U2003" s="172">
        <f t="shared" si="193"/>
        <v>555290</v>
      </c>
      <c r="V2003" s="171"/>
      <c r="W2003" s="173">
        <f t="shared" si="194"/>
        <v>0</v>
      </c>
      <c r="X2003" s="174" t="str">
        <f t="shared" si="195"/>
        <v>8</v>
      </c>
      <c r="Y2003" s="171"/>
      <c r="Z2003" s="172">
        <f t="shared" si="196"/>
        <v>44423.200000000004</v>
      </c>
      <c r="AA2003" s="175">
        <f>VLOOKUP(G2003,Ma_KH!$A:$R,14,0)</f>
        <v>60</v>
      </c>
    </row>
    <row r="2004" spans="1:27" hidden="1" x14ac:dyDescent="0.25">
      <c r="A2004" s="211">
        <v>45989</v>
      </c>
      <c r="B2004" s="148">
        <v>4180599704</v>
      </c>
      <c r="C2004" s="10" t="s">
        <v>7767</v>
      </c>
      <c r="D2004" s="149">
        <v>45995</v>
      </c>
      <c r="G2004" s="32" t="s">
        <v>95</v>
      </c>
      <c r="I2004" s="148">
        <v>4180599704</v>
      </c>
      <c r="J2004" s="212" t="s">
        <v>1784</v>
      </c>
      <c r="K2004" s="330" t="s">
        <v>48</v>
      </c>
      <c r="L2004" s="21" t="str">
        <f>VLOOKUP($K2004,TONG_SL!$A:$D,2,0)</f>
        <v>Mọc Nấm Hương 250g</v>
      </c>
      <c r="N2004" s="21" t="str">
        <f t="shared" si="192"/>
        <v>K-C6</v>
      </c>
      <c r="Q2004" s="21" t="str">
        <f>VLOOKUP(K2004,TONG_SL!$A:$D,3,0)</f>
        <v>Túi</v>
      </c>
      <c r="R2004" s="1">
        <v>3</v>
      </c>
      <c r="S2004" s="171"/>
      <c r="T2004" s="171">
        <f>VLOOKUP(VLOOKUP(G2004,Ma_KH!$A:$R,18,0)&amp;K2004,Gia_MB!$A:$F,6,0)</f>
        <v>46000</v>
      </c>
      <c r="U2004" s="172">
        <f t="shared" si="193"/>
        <v>138000</v>
      </c>
      <c r="V2004" s="171"/>
      <c r="W2004" s="173">
        <f t="shared" si="194"/>
        <v>0</v>
      </c>
      <c r="X2004" s="174" t="str">
        <f t="shared" si="195"/>
        <v>8</v>
      </c>
      <c r="Y2004" s="171"/>
      <c r="Z2004" s="172">
        <f t="shared" si="196"/>
        <v>11040</v>
      </c>
      <c r="AA2004" s="175">
        <f>VLOOKUP(G2004,Ma_KH!$A:$R,14,0)</f>
        <v>60</v>
      </c>
    </row>
    <row r="2005" spans="1:27" hidden="1" x14ac:dyDescent="0.25">
      <c r="A2005" s="211">
        <v>45989</v>
      </c>
      <c r="B2005" s="148">
        <v>4180599704</v>
      </c>
      <c r="C2005" s="10" t="s">
        <v>7767</v>
      </c>
      <c r="D2005" s="149">
        <v>45995</v>
      </c>
      <c r="G2005" s="32" t="s">
        <v>95</v>
      </c>
      <c r="I2005" s="148">
        <v>4180599704</v>
      </c>
      <c r="J2005" s="212" t="s">
        <v>1784</v>
      </c>
      <c r="K2005" s="330" t="s">
        <v>27</v>
      </c>
      <c r="L2005" s="21" t="str">
        <f>VLOOKUP($K2005,TONG_SL!$A:$D,2,0)</f>
        <v>Chân giò heo muối 300g</v>
      </c>
      <c r="N2005" s="21" t="str">
        <f t="shared" si="192"/>
        <v>K-C6</v>
      </c>
      <c r="Q2005" s="21" t="str">
        <f>VLOOKUP(K2005,TONG_SL!$A:$D,3,0)</f>
        <v>Túi</v>
      </c>
      <c r="R2005" s="1">
        <v>4</v>
      </c>
      <c r="S2005" s="171"/>
      <c r="T2005" s="171">
        <f>VLOOKUP(VLOOKUP(G2005,Ma_KH!$A:$R,18,0)&amp;K2005,Gia_MB!$A:$F,6,0)</f>
        <v>73431</v>
      </c>
      <c r="U2005" s="172">
        <f t="shared" si="193"/>
        <v>293724</v>
      </c>
      <c r="V2005" s="171"/>
      <c r="W2005" s="173">
        <f t="shared" si="194"/>
        <v>0</v>
      </c>
      <c r="X2005" s="174" t="str">
        <f t="shared" si="195"/>
        <v>8</v>
      </c>
      <c r="Y2005" s="171"/>
      <c r="Z2005" s="172">
        <f t="shared" si="196"/>
        <v>23497.920000000002</v>
      </c>
      <c r="AA2005" s="175">
        <f>VLOOKUP(G2005,Ma_KH!$A:$R,14,0)</f>
        <v>60</v>
      </c>
    </row>
    <row r="2006" spans="1:27" hidden="1" x14ac:dyDescent="0.25">
      <c r="A2006" s="211">
        <v>45989</v>
      </c>
      <c r="B2006" s="148">
        <v>4180599704</v>
      </c>
      <c r="C2006" s="10" t="s">
        <v>7767</v>
      </c>
      <c r="D2006" s="149">
        <v>45995</v>
      </c>
      <c r="G2006" s="32" t="s">
        <v>95</v>
      </c>
      <c r="I2006" s="148">
        <v>4180599704</v>
      </c>
      <c r="J2006" s="212" t="s">
        <v>1784</v>
      </c>
      <c r="K2006" s="330" t="s">
        <v>32</v>
      </c>
      <c r="L2006" s="21" t="str">
        <f>VLOOKUP($K2006,TONG_SL!$A:$D,2,0)</f>
        <v>Giò Tai Lưỡi Xào 250g</v>
      </c>
      <c r="N2006" s="21" t="str">
        <f t="shared" si="192"/>
        <v>K-C6</v>
      </c>
      <c r="Q2006" s="21" t="str">
        <f>VLOOKUP(K2006,TONG_SL!$A:$D,3,0)</f>
        <v>Túi</v>
      </c>
      <c r="R2006" s="1">
        <v>3</v>
      </c>
      <c r="S2006" s="171"/>
      <c r="T2006" s="171">
        <f>VLOOKUP(VLOOKUP(G2006,Ma_KH!$A:$R,18,0)&amp;K2006,Gia_MB!$A:$F,6,0)</f>
        <v>50182</v>
      </c>
      <c r="U2006" s="172">
        <f t="shared" si="193"/>
        <v>150546</v>
      </c>
      <c r="V2006" s="171"/>
      <c r="W2006" s="173">
        <f t="shared" si="194"/>
        <v>0</v>
      </c>
      <c r="X2006" s="174" t="str">
        <f t="shared" si="195"/>
        <v>8</v>
      </c>
      <c r="Y2006" s="171"/>
      <c r="Z2006" s="172">
        <f t="shared" si="196"/>
        <v>12043.68</v>
      </c>
      <c r="AA2006" s="175">
        <f>VLOOKUP(G2006,Ma_KH!$A:$R,14,0)</f>
        <v>60</v>
      </c>
    </row>
    <row r="2007" spans="1:27" hidden="1" x14ac:dyDescent="0.25">
      <c r="A2007" s="211">
        <v>45989</v>
      </c>
      <c r="B2007" s="148">
        <v>4180599704</v>
      </c>
      <c r="C2007" s="10" t="s">
        <v>7767</v>
      </c>
      <c r="D2007" s="149">
        <v>45995</v>
      </c>
      <c r="G2007" s="32" t="s">
        <v>95</v>
      </c>
      <c r="I2007" s="148">
        <v>4180599704</v>
      </c>
      <c r="J2007" s="212" t="s">
        <v>1784</v>
      </c>
      <c r="K2007" s="330" t="s">
        <v>34</v>
      </c>
      <c r="L2007" s="21" t="str">
        <f>VLOOKUP($K2007,TONG_SL!$A:$D,2,0)</f>
        <v>Tai heo muối 200g</v>
      </c>
      <c r="N2007" s="21" t="str">
        <f t="shared" si="192"/>
        <v>K-C6</v>
      </c>
      <c r="Q2007" s="21" t="str">
        <f>VLOOKUP(K2007,TONG_SL!$A:$D,3,0)</f>
        <v>Túi</v>
      </c>
      <c r="R2007" s="1">
        <v>2</v>
      </c>
      <c r="S2007" s="171"/>
      <c r="T2007" s="171">
        <f>VLOOKUP(VLOOKUP(G2007,Ma_KH!$A:$R,18,0)&amp;K2007,Gia_MB!$A:$F,6,0)</f>
        <v>55595</v>
      </c>
      <c r="U2007" s="172">
        <f t="shared" si="193"/>
        <v>111190</v>
      </c>
      <c r="V2007" s="171"/>
      <c r="W2007" s="173">
        <f t="shared" si="194"/>
        <v>0</v>
      </c>
      <c r="X2007" s="174" t="str">
        <f t="shared" si="195"/>
        <v>8</v>
      </c>
      <c r="Y2007" s="171"/>
      <c r="Z2007" s="172">
        <f t="shared" si="196"/>
        <v>8895.2000000000007</v>
      </c>
      <c r="AA2007" s="175">
        <f>VLOOKUP(G2007,Ma_KH!$A:$R,14,0)</f>
        <v>60</v>
      </c>
    </row>
    <row r="2008" spans="1:27" hidden="1" x14ac:dyDescent="0.25">
      <c r="A2008" s="211">
        <v>45989</v>
      </c>
      <c r="B2008" s="148">
        <v>4180599627</v>
      </c>
      <c r="C2008" s="10" t="s">
        <v>7767</v>
      </c>
      <c r="D2008" s="149">
        <v>45995</v>
      </c>
      <c r="G2008" s="32" t="s">
        <v>201</v>
      </c>
      <c r="I2008" s="148">
        <v>4180599627</v>
      </c>
      <c r="J2008" s="212" t="s">
        <v>1784</v>
      </c>
      <c r="K2008" s="330" t="s">
        <v>48</v>
      </c>
      <c r="L2008" s="21" t="str">
        <f>VLOOKUP($K2008,TONG_SL!$A:$D,2,0)</f>
        <v>Mọc Nấm Hương 250g</v>
      </c>
      <c r="N2008" s="21" t="str">
        <f t="shared" si="192"/>
        <v>K-C6</v>
      </c>
      <c r="Q2008" s="21" t="str">
        <f>VLOOKUP(K2008,TONG_SL!$A:$D,3,0)</f>
        <v>Túi</v>
      </c>
      <c r="R2008" s="1">
        <v>5</v>
      </c>
      <c r="S2008" s="171"/>
      <c r="T2008" s="171">
        <f>VLOOKUP(VLOOKUP(G2008,Ma_KH!$A:$R,18,0)&amp;K2008,Gia_MB!$A:$F,6,0)</f>
        <v>46000</v>
      </c>
      <c r="U2008" s="172">
        <f t="shared" si="193"/>
        <v>230000</v>
      </c>
      <c r="V2008" s="171"/>
      <c r="W2008" s="173">
        <f t="shared" si="194"/>
        <v>0</v>
      </c>
      <c r="X2008" s="174" t="str">
        <f t="shared" si="195"/>
        <v>8</v>
      </c>
      <c r="Y2008" s="171"/>
      <c r="Z2008" s="172">
        <f t="shared" si="196"/>
        <v>18400</v>
      </c>
      <c r="AA2008" s="175">
        <f>VLOOKUP(G2008,Ma_KH!$A:$R,14,0)</f>
        <v>60</v>
      </c>
    </row>
    <row r="2009" spans="1:27" hidden="1" x14ac:dyDescent="0.25">
      <c r="A2009" s="211">
        <v>45989</v>
      </c>
      <c r="B2009" s="148">
        <v>4180599627</v>
      </c>
      <c r="C2009" s="10" t="s">
        <v>7767</v>
      </c>
      <c r="D2009" s="149">
        <v>45995</v>
      </c>
      <c r="G2009" s="32" t="s">
        <v>201</v>
      </c>
      <c r="I2009" s="148">
        <v>4180599627</v>
      </c>
      <c r="J2009" s="212" t="s">
        <v>1784</v>
      </c>
      <c r="K2009" s="330" t="s">
        <v>27</v>
      </c>
      <c r="L2009" s="21" t="str">
        <f>VLOOKUP($K2009,TONG_SL!$A:$D,2,0)</f>
        <v>Chân giò heo muối 300g</v>
      </c>
      <c r="N2009" s="21" t="str">
        <f t="shared" si="192"/>
        <v>K-C6</v>
      </c>
      <c r="Q2009" s="21" t="str">
        <f>VLOOKUP(K2009,TONG_SL!$A:$D,3,0)</f>
        <v>Túi</v>
      </c>
      <c r="R2009" s="1">
        <v>11</v>
      </c>
      <c r="S2009" s="171"/>
      <c r="T2009" s="171">
        <f>VLOOKUP(VLOOKUP(G2009,Ma_KH!$A:$R,18,0)&amp;K2009,Gia_MB!$A:$F,6,0)</f>
        <v>73431</v>
      </c>
      <c r="U2009" s="172">
        <f t="shared" si="193"/>
        <v>807741</v>
      </c>
      <c r="V2009" s="171"/>
      <c r="W2009" s="173">
        <f t="shared" si="194"/>
        <v>0</v>
      </c>
      <c r="X2009" s="174" t="str">
        <f t="shared" si="195"/>
        <v>8</v>
      </c>
      <c r="Y2009" s="171"/>
      <c r="Z2009" s="172">
        <f t="shared" si="196"/>
        <v>64619.28</v>
      </c>
      <c r="AA2009" s="175">
        <f>VLOOKUP(G2009,Ma_KH!$A:$R,14,0)</f>
        <v>60</v>
      </c>
    </row>
    <row r="2010" spans="1:27" hidden="1" x14ac:dyDescent="0.25">
      <c r="A2010" s="211">
        <v>45989</v>
      </c>
      <c r="B2010" s="148">
        <v>4180599627</v>
      </c>
      <c r="C2010" s="10" t="s">
        <v>7767</v>
      </c>
      <c r="D2010" s="149">
        <v>45995</v>
      </c>
      <c r="G2010" s="32" t="s">
        <v>201</v>
      </c>
      <c r="I2010" s="148">
        <v>4180599627</v>
      </c>
      <c r="J2010" s="212" t="s">
        <v>1784</v>
      </c>
      <c r="K2010" s="330" t="s">
        <v>32</v>
      </c>
      <c r="L2010" s="21" t="str">
        <f>VLOOKUP($K2010,TONG_SL!$A:$D,2,0)</f>
        <v>Giò Tai Lưỡi Xào 250g</v>
      </c>
      <c r="N2010" s="21" t="str">
        <f t="shared" si="192"/>
        <v>K-C6</v>
      </c>
      <c r="Q2010" s="21" t="str">
        <f>VLOOKUP(K2010,TONG_SL!$A:$D,3,0)</f>
        <v>Túi</v>
      </c>
      <c r="R2010" s="1">
        <v>5</v>
      </c>
      <c r="S2010" s="171"/>
      <c r="T2010" s="171">
        <f>VLOOKUP(VLOOKUP(G2010,Ma_KH!$A:$R,18,0)&amp;K2010,Gia_MB!$A:$F,6,0)</f>
        <v>50182</v>
      </c>
      <c r="U2010" s="172">
        <f t="shared" si="193"/>
        <v>250910</v>
      </c>
      <c r="V2010" s="171"/>
      <c r="W2010" s="173">
        <f t="shared" si="194"/>
        <v>0</v>
      </c>
      <c r="X2010" s="174" t="str">
        <f t="shared" si="195"/>
        <v>8</v>
      </c>
      <c r="Y2010" s="171"/>
      <c r="Z2010" s="172">
        <f t="shared" si="196"/>
        <v>20072.8</v>
      </c>
      <c r="AA2010" s="175">
        <f>VLOOKUP(G2010,Ma_KH!$A:$R,14,0)</f>
        <v>60</v>
      </c>
    </row>
    <row r="2011" spans="1:27" hidden="1" x14ac:dyDescent="0.25">
      <c r="A2011" s="211">
        <v>45989</v>
      </c>
      <c r="B2011" s="148">
        <v>4180599627</v>
      </c>
      <c r="C2011" s="10" t="s">
        <v>7767</v>
      </c>
      <c r="D2011" s="149">
        <v>45995</v>
      </c>
      <c r="G2011" s="32" t="s">
        <v>201</v>
      </c>
      <c r="I2011" s="148">
        <v>4180599627</v>
      </c>
      <c r="J2011" s="212" t="s">
        <v>1784</v>
      </c>
      <c r="K2011" s="330" t="s">
        <v>34</v>
      </c>
      <c r="L2011" s="21" t="str">
        <f>VLOOKUP($K2011,TONG_SL!$A:$D,2,0)</f>
        <v>Tai heo muối 200g</v>
      </c>
      <c r="N2011" s="21" t="str">
        <f t="shared" si="192"/>
        <v>K-C6</v>
      </c>
      <c r="Q2011" s="21" t="str">
        <f>VLOOKUP(K2011,TONG_SL!$A:$D,3,0)</f>
        <v>Túi</v>
      </c>
      <c r="R2011" s="1">
        <v>5</v>
      </c>
      <c r="S2011" s="171"/>
      <c r="T2011" s="171">
        <f>VLOOKUP(VLOOKUP(G2011,Ma_KH!$A:$R,18,0)&amp;K2011,Gia_MB!$A:$F,6,0)</f>
        <v>55595</v>
      </c>
      <c r="U2011" s="172">
        <f t="shared" si="193"/>
        <v>277975</v>
      </c>
      <c r="V2011" s="171"/>
      <c r="W2011" s="173">
        <f t="shared" si="194"/>
        <v>0</v>
      </c>
      <c r="X2011" s="174" t="str">
        <f t="shared" si="195"/>
        <v>8</v>
      </c>
      <c r="Y2011" s="171"/>
      <c r="Z2011" s="172">
        <f t="shared" si="196"/>
        <v>22238</v>
      </c>
      <c r="AA2011" s="175">
        <f>VLOOKUP(G2011,Ma_KH!$A:$R,14,0)</f>
        <v>60</v>
      </c>
    </row>
    <row r="2012" spans="1:27" hidden="1" x14ac:dyDescent="0.25">
      <c r="A2012" s="211">
        <v>45989</v>
      </c>
      <c r="B2012" s="148">
        <v>4180599738</v>
      </c>
      <c r="C2012" s="10" t="s">
        <v>7767</v>
      </c>
      <c r="D2012" s="149">
        <v>45995</v>
      </c>
      <c r="G2012" s="32" t="s">
        <v>1605</v>
      </c>
      <c r="I2012" s="148">
        <v>4180599738</v>
      </c>
      <c r="J2012" s="212" t="s">
        <v>1784</v>
      </c>
      <c r="K2012" s="330" t="s">
        <v>30</v>
      </c>
      <c r="L2012" s="21" t="str">
        <f>VLOOKUP($K2012,TONG_SL!$A:$D,2,0)</f>
        <v>Gà muối 500g</v>
      </c>
      <c r="N2012" s="21" t="str">
        <f t="shared" si="192"/>
        <v>K-C6</v>
      </c>
      <c r="Q2012" s="21" t="str">
        <f>VLOOKUP(K2012,TONG_SL!$A:$D,3,0)</f>
        <v>Túi</v>
      </c>
      <c r="R2012" s="1">
        <v>6</v>
      </c>
      <c r="S2012" s="171"/>
      <c r="T2012" s="171">
        <f>VLOOKUP(VLOOKUP(G2012,Ma_KH!$A:$R,18,0)&amp;K2012,Gia_MB!$A:$F,6,0)</f>
        <v>111058</v>
      </c>
      <c r="U2012" s="172">
        <f t="shared" si="193"/>
        <v>666348</v>
      </c>
      <c r="V2012" s="171"/>
      <c r="W2012" s="173">
        <f t="shared" si="194"/>
        <v>0</v>
      </c>
      <c r="X2012" s="174" t="str">
        <f t="shared" si="195"/>
        <v>8</v>
      </c>
      <c r="Y2012" s="171"/>
      <c r="Z2012" s="172">
        <f t="shared" si="196"/>
        <v>53307.840000000004</v>
      </c>
      <c r="AA2012" s="175">
        <f>VLOOKUP(G2012,Ma_KH!$A:$R,14,0)</f>
        <v>60</v>
      </c>
    </row>
    <row r="2013" spans="1:27" hidden="1" x14ac:dyDescent="0.25">
      <c r="A2013" s="211">
        <v>45989</v>
      </c>
      <c r="B2013" s="148">
        <v>4180599738</v>
      </c>
      <c r="C2013" s="10" t="s">
        <v>7767</v>
      </c>
      <c r="D2013" s="149">
        <v>45995</v>
      </c>
      <c r="G2013" s="32" t="s">
        <v>1605</v>
      </c>
      <c r="I2013" s="148">
        <v>4180599738</v>
      </c>
      <c r="J2013" s="212" t="s">
        <v>1784</v>
      </c>
      <c r="K2013" s="330" t="s">
        <v>48</v>
      </c>
      <c r="L2013" s="21" t="str">
        <f>VLOOKUP($K2013,TONG_SL!$A:$D,2,0)</f>
        <v>Mọc Nấm Hương 250g</v>
      </c>
      <c r="N2013" s="21" t="str">
        <f t="shared" si="192"/>
        <v>K-C6</v>
      </c>
      <c r="Q2013" s="21" t="str">
        <f>VLOOKUP(K2013,TONG_SL!$A:$D,3,0)</f>
        <v>Túi</v>
      </c>
      <c r="R2013" s="1">
        <v>3</v>
      </c>
      <c r="S2013" s="171"/>
      <c r="T2013" s="171">
        <f>VLOOKUP(VLOOKUP(G2013,Ma_KH!$A:$R,18,0)&amp;K2013,Gia_MB!$A:$F,6,0)</f>
        <v>46000</v>
      </c>
      <c r="U2013" s="172">
        <f t="shared" si="193"/>
        <v>138000</v>
      </c>
      <c r="V2013" s="171"/>
      <c r="W2013" s="173">
        <f t="shared" si="194"/>
        <v>0</v>
      </c>
      <c r="X2013" s="174" t="str">
        <f t="shared" si="195"/>
        <v>8</v>
      </c>
      <c r="Y2013" s="171"/>
      <c r="Z2013" s="172">
        <f t="shared" si="196"/>
        <v>11040</v>
      </c>
      <c r="AA2013" s="175">
        <f>VLOOKUP(G2013,Ma_KH!$A:$R,14,0)</f>
        <v>60</v>
      </c>
    </row>
    <row r="2014" spans="1:27" hidden="1" x14ac:dyDescent="0.25">
      <c r="A2014" s="211">
        <v>45989</v>
      </c>
      <c r="B2014" s="148">
        <v>4180599738</v>
      </c>
      <c r="C2014" s="10" t="s">
        <v>7767</v>
      </c>
      <c r="D2014" s="149">
        <v>45995</v>
      </c>
      <c r="G2014" s="32" t="s">
        <v>1605</v>
      </c>
      <c r="I2014" s="148">
        <v>4180599738</v>
      </c>
      <c r="J2014" s="212" t="s">
        <v>1784</v>
      </c>
      <c r="K2014" s="330" t="s">
        <v>27</v>
      </c>
      <c r="L2014" s="21" t="str">
        <f>VLOOKUP($K2014,TONG_SL!$A:$D,2,0)</f>
        <v>Chân giò heo muối 300g</v>
      </c>
      <c r="N2014" s="21" t="str">
        <f t="shared" si="192"/>
        <v>K-C6</v>
      </c>
      <c r="Q2014" s="21" t="str">
        <f>VLOOKUP(K2014,TONG_SL!$A:$D,3,0)</f>
        <v>Túi</v>
      </c>
      <c r="R2014" s="1">
        <v>11</v>
      </c>
      <c r="S2014" s="171"/>
      <c r="T2014" s="171">
        <f>VLOOKUP(VLOOKUP(G2014,Ma_KH!$A:$R,18,0)&amp;K2014,Gia_MB!$A:$F,6,0)</f>
        <v>73431</v>
      </c>
      <c r="U2014" s="172">
        <f t="shared" si="193"/>
        <v>807741</v>
      </c>
      <c r="V2014" s="171"/>
      <c r="W2014" s="173">
        <f t="shared" si="194"/>
        <v>0</v>
      </c>
      <c r="X2014" s="174" t="str">
        <f t="shared" si="195"/>
        <v>8</v>
      </c>
      <c r="Y2014" s="171"/>
      <c r="Z2014" s="172">
        <f t="shared" si="196"/>
        <v>64619.28</v>
      </c>
      <c r="AA2014" s="175">
        <f>VLOOKUP(G2014,Ma_KH!$A:$R,14,0)</f>
        <v>60</v>
      </c>
    </row>
    <row r="2015" spans="1:27" hidden="1" x14ac:dyDescent="0.25">
      <c r="A2015" s="211">
        <v>45989</v>
      </c>
      <c r="B2015" s="148">
        <v>4180599738</v>
      </c>
      <c r="C2015" s="10" t="s">
        <v>7767</v>
      </c>
      <c r="D2015" s="149">
        <v>45995</v>
      </c>
      <c r="G2015" s="32" t="s">
        <v>1605</v>
      </c>
      <c r="I2015" s="148">
        <v>4180599738</v>
      </c>
      <c r="J2015" s="212" t="s">
        <v>1784</v>
      </c>
      <c r="K2015" s="330" t="s">
        <v>32</v>
      </c>
      <c r="L2015" s="21" t="str">
        <f>VLOOKUP($K2015,TONG_SL!$A:$D,2,0)</f>
        <v>Giò Tai Lưỡi Xào 250g</v>
      </c>
      <c r="N2015" s="21" t="str">
        <f t="shared" si="192"/>
        <v>K-C6</v>
      </c>
      <c r="Q2015" s="21" t="str">
        <f>VLOOKUP(K2015,TONG_SL!$A:$D,3,0)</f>
        <v>Túi</v>
      </c>
      <c r="R2015" s="1">
        <v>2</v>
      </c>
      <c r="S2015" s="171"/>
      <c r="T2015" s="171">
        <f>VLOOKUP(VLOOKUP(G2015,Ma_KH!$A:$R,18,0)&amp;K2015,Gia_MB!$A:$F,6,0)</f>
        <v>50182</v>
      </c>
      <c r="U2015" s="172">
        <f t="shared" si="193"/>
        <v>100364</v>
      </c>
      <c r="V2015" s="171"/>
      <c r="W2015" s="173">
        <f t="shared" si="194"/>
        <v>0</v>
      </c>
      <c r="X2015" s="174" t="str">
        <f t="shared" si="195"/>
        <v>8</v>
      </c>
      <c r="Y2015" s="171"/>
      <c r="Z2015" s="172">
        <f t="shared" si="196"/>
        <v>8029.12</v>
      </c>
      <c r="AA2015" s="175">
        <f>VLOOKUP(G2015,Ma_KH!$A:$R,14,0)</f>
        <v>60</v>
      </c>
    </row>
    <row r="2016" spans="1:27" hidden="1" x14ac:dyDescent="0.25">
      <c r="A2016" s="211">
        <v>45989</v>
      </c>
      <c r="B2016" s="148">
        <v>4180599738</v>
      </c>
      <c r="C2016" s="10" t="s">
        <v>7767</v>
      </c>
      <c r="D2016" s="149">
        <v>45995</v>
      </c>
      <c r="G2016" s="32" t="s">
        <v>1605</v>
      </c>
      <c r="I2016" s="148">
        <v>4180599738</v>
      </c>
      <c r="J2016" s="212" t="s">
        <v>1784</v>
      </c>
      <c r="K2016" s="330" t="s">
        <v>34</v>
      </c>
      <c r="L2016" s="21" t="str">
        <f>VLOOKUP($K2016,TONG_SL!$A:$D,2,0)</f>
        <v>Tai heo muối 200g</v>
      </c>
      <c r="N2016" s="21" t="str">
        <f t="shared" si="192"/>
        <v>K-C6</v>
      </c>
      <c r="Q2016" s="21" t="str">
        <f>VLOOKUP(K2016,TONG_SL!$A:$D,3,0)</f>
        <v>Túi</v>
      </c>
      <c r="R2016" s="1">
        <v>1</v>
      </c>
      <c r="S2016" s="171"/>
      <c r="T2016" s="171">
        <f>VLOOKUP(VLOOKUP(G2016,Ma_KH!$A:$R,18,0)&amp;K2016,Gia_MB!$A:$F,6,0)</f>
        <v>55595</v>
      </c>
      <c r="U2016" s="172">
        <f t="shared" si="193"/>
        <v>55595</v>
      </c>
      <c r="V2016" s="171"/>
      <c r="W2016" s="173">
        <f t="shared" si="194"/>
        <v>0</v>
      </c>
      <c r="X2016" s="174" t="str">
        <f t="shared" si="195"/>
        <v>8</v>
      </c>
      <c r="Y2016" s="171"/>
      <c r="Z2016" s="172">
        <f t="shared" si="196"/>
        <v>4447.6000000000004</v>
      </c>
      <c r="AA2016" s="175">
        <f>VLOOKUP(G2016,Ma_KH!$A:$R,14,0)</f>
        <v>60</v>
      </c>
    </row>
    <row r="2017" spans="1:27" hidden="1" x14ac:dyDescent="0.25">
      <c r="A2017" s="211">
        <v>45989</v>
      </c>
      <c r="B2017" s="148">
        <v>4180599713</v>
      </c>
      <c r="C2017" s="10" t="s">
        <v>7767</v>
      </c>
      <c r="D2017" s="149">
        <v>45995</v>
      </c>
      <c r="G2017" s="32" t="s">
        <v>1561</v>
      </c>
      <c r="I2017" s="148">
        <v>4180599713</v>
      </c>
      <c r="J2017" s="212" t="s">
        <v>1784</v>
      </c>
      <c r="K2017" s="330" t="s">
        <v>30</v>
      </c>
      <c r="L2017" s="21" t="str">
        <f>VLOOKUP($K2017,TONG_SL!$A:$D,2,0)</f>
        <v>Gà muối 500g</v>
      </c>
      <c r="N2017" s="21" t="str">
        <f t="shared" si="192"/>
        <v>K-C6</v>
      </c>
      <c r="Q2017" s="21" t="str">
        <f>VLOOKUP(K2017,TONG_SL!$A:$D,3,0)</f>
        <v>Túi</v>
      </c>
      <c r="R2017" s="1">
        <v>11</v>
      </c>
      <c r="S2017" s="171"/>
      <c r="T2017" s="171">
        <f>VLOOKUP(VLOOKUP(G2017,Ma_KH!$A:$R,18,0)&amp;K2017,Gia_MB!$A:$F,6,0)</f>
        <v>111058</v>
      </c>
      <c r="U2017" s="172">
        <f t="shared" si="193"/>
        <v>1221638</v>
      </c>
      <c r="V2017" s="171"/>
      <c r="W2017" s="173">
        <f t="shared" si="194"/>
        <v>0</v>
      </c>
      <c r="X2017" s="174" t="str">
        <f t="shared" si="195"/>
        <v>8</v>
      </c>
      <c r="Y2017" s="171"/>
      <c r="Z2017" s="172">
        <f t="shared" si="196"/>
        <v>97731.040000000008</v>
      </c>
      <c r="AA2017" s="175">
        <f>VLOOKUP(G2017,Ma_KH!$A:$R,14,0)</f>
        <v>60</v>
      </c>
    </row>
    <row r="2018" spans="1:27" hidden="1" x14ac:dyDescent="0.25">
      <c r="A2018" s="211">
        <v>45989</v>
      </c>
      <c r="B2018" s="148">
        <v>4180599713</v>
      </c>
      <c r="C2018" s="10" t="s">
        <v>7767</v>
      </c>
      <c r="D2018" s="149">
        <v>45995</v>
      </c>
      <c r="G2018" s="32" t="s">
        <v>1561</v>
      </c>
      <c r="I2018" s="148">
        <v>4180599713</v>
      </c>
      <c r="J2018" s="212" t="s">
        <v>1784</v>
      </c>
      <c r="K2018" s="330" t="s">
        <v>48</v>
      </c>
      <c r="L2018" s="21" t="str">
        <f>VLOOKUP($K2018,TONG_SL!$A:$D,2,0)</f>
        <v>Mọc Nấm Hương 250g</v>
      </c>
      <c r="N2018" s="21" t="str">
        <f t="shared" si="192"/>
        <v>K-C6</v>
      </c>
      <c r="Q2018" s="21" t="str">
        <f>VLOOKUP(K2018,TONG_SL!$A:$D,3,0)</f>
        <v>Túi</v>
      </c>
      <c r="R2018" s="1">
        <v>5</v>
      </c>
      <c r="S2018" s="171"/>
      <c r="T2018" s="171">
        <f>VLOOKUP(VLOOKUP(G2018,Ma_KH!$A:$R,18,0)&amp;K2018,Gia_MB!$A:$F,6,0)</f>
        <v>46000</v>
      </c>
      <c r="U2018" s="172">
        <f t="shared" si="193"/>
        <v>230000</v>
      </c>
      <c r="V2018" s="171"/>
      <c r="W2018" s="173">
        <f t="shared" si="194"/>
        <v>0</v>
      </c>
      <c r="X2018" s="174" t="str">
        <f t="shared" si="195"/>
        <v>8</v>
      </c>
      <c r="Y2018" s="171"/>
      <c r="Z2018" s="172">
        <f t="shared" si="196"/>
        <v>18400</v>
      </c>
      <c r="AA2018" s="175">
        <f>VLOOKUP(G2018,Ma_KH!$A:$R,14,0)</f>
        <v>60</v>
      </c>
    </row>
    <row r="2019" spans="1:27" hidden="1" x14ac:dyDescent="0.25">
      <c r="A2019" s="211">
        <v>45989</v>
      </c>
      <c r="B2019" s="148">
        <v>4180599713</v>
      </c>
      <c r="C2019" s="10" t="s">
        <v>7767</v>
      </c>
      <c r="D2019" s="149">
        <v>45995</v>
      </c>
      <c r="G2019" s="32" t="s">
        <v>1561</v>
      </c>
      <c r="I2019" s="148">
        <v>4180599713</v>
      </c>
      <c r="J2019" s="212" t="s">
        <v>1784</v>
      </c>
      <c r="K2019" s="330" t="s">
        <v>27</v>
      </c>
      <c r="L2019" s="21" t="str">
        <f>VLOOKUP($K2019,TONG_SL!$A:$D,2,0)</f>
        <v>Chân giò heo muối 300g</v>
      </c>
      <c r="N2019" s="21" t="str">
        <f t="shared" si="192"/>
        <v>K-C6</v>
      </c>
      <c r="Q2019" s="21" t="str">
        <f>VLOOKUP(K2019,TONG_SL!$A:$D,3,0)</f>
        <v>Túi</v>
      </c>
      <c r="R2019" s="1">
        <v>6</v>
      </c>
      <c r="S2019" s="171"/>
      <c r="T2019" s="171">
        <f>VLOOKUP(VLOOKUP(G2019,Ma_KH!$A:$R,18,0)&amp;K2019,Gia_MB!$A:$F,6,0)</f>
        <v>73431</v>
      </c>
      <c r="U2019" s="172">
        <f t="shared" si="193"/>
        <v>440586</v>
      </c>
      <c r="V2019" s="171"/>
      <c r="W2019" s="173">
        <f t="shared" si="194"/>
        <v>0</v>
      </c>
      <c r="X2019" s="174" t="str">
        <f t="shared" si="195"/>
        <v>8</v>
      </c>
      <c r="Y2019" s="171"/>
      <c r="Z2019" s="172">
        <f t="shared" si="196"/>
        <v>35246.879999999997</v>
      </c>
      <c r="AA2019" s="175">
        <f>VLOOKUP(G2019,Ma_KH!$A:$R,14,0)</f>
        <v>60</v>
      </c>
    </row>
    <row r="2020" spans="1:27" hidden="1" x14ac:dyDescent="0.25">
      <c r="A2020" s="211">
        <v>45989</v>
      </c>
      <c r="B2020" s="148">
        <v>4180599713</v>
      </c>
      <c r="C2020" s="10" t="s">
        <v>7767</v>
      </c>
      <c r="D2020" s="149">
        <v>45995</v>
      </c>
      <c r="G2020" s="32" t="s">
        <v>1561</v>
      </c>
      <c r="I2020" s="148">
        <v>4180599713</v>
      </c>
      <c r="J2020" s="212" t="s">
        <v>1784</v>
      </c>
      <c r="K2020" s="330" t="s">
        <v>32</v>
      </c>
      <c r="L2020" s="21" t="str">
        <f>VLOOKUP($K2020,TONG_SL!$A:$D,2,0)</f>
        <v>Giò Tai Lưỡi Xào 250g</v>
      </c>
      <c r="N2020" s="21" t="str">
        <f t="shared" si="192"/>
        <v>K-C6</v>
      </c>
      <c r="Q2020" s="21" t="str">
        <f>VLOOKUP(K2020,TONG_SL!$A:$D,3,0)</f>
        <v>Túi</v>
      </c>
      <c r="R2020" s="1">
        <v>5</v>
      </c>
      <c r="S2020" s="171"/>
      <c r="T2020" s="171">
        <f>VLOOKUP(VLOOKUP(G2020,Ma_KH!$A:$R,18,0)&amp;K2020,Gia_MB!$A:$F,6,0)</f>
        <v>50182</v>
      </c>
      <c r="U2020" s="172">
        <f t="shared" si="193"/>
        <v>250910</v>
      </c>
      <c r="V2020" s="171"/>
      <c r="W2020" s="173">
        <f t="shared" si="194"/>
        <v>0</v>
      </c>
      <c r="X2020" s="174" t="str">
        <f t="shared" si="195"/>
        <v>8</v>
      </c>
      <c r="Y2020" s="171"/>
      <c r="Z2020" s="172">
        <f t="shared" si="196"/>
        <v>20072.8</v>
      </c>
      <c r="AA2020" s="175">
        <f>VLOOKUP(G2020,Ma_KH!$A:$R,14,0)</f>
        <v>60</v>
      </c>
    </row>
    <row r="2021" spans="1:27" hidden="1" x14ac:dyDescent="0.25">
      <c r="A2021" s="211">
        <v>45989</v>
      </c>
      <c r="B2021" s="148">
        <v>4180599667</v>
      </c>
      <c r="C2021" s="10" t="s">
        <v>7767</v>
      </c>
      <c r="D2021" s="149">
        <v>45995</v>
      </c>
      <c r="G2021" s="32" t="s">
        <v>110</v>
      </c>
      <c r="I2021" s="148">
        <v>4180599667</v>
      </c>
      <c r="J2021" s="212" t="s">
        <v>1784</v>
      </c>
      <c r="K2021" s="330" t="s">
        <v>48</v>
      </c>
      <c r="L2021" s="21" t="str">
        <f>VLOOKUP($K2021,TONG_SL!$A:$D,2,0)</f>
        <v>Mọc Nấm Hương 250g</v>
      </c>
      <c r="N2021" s="21" t="str">
        <f t="shared" si="192"/>
        <v>K-C6</v>
      </c>
      <c r="Q2021" s="21" t="str">
        <f>VLOOKUP(K2021,TONG_SL!$A:$D,3,0)</f>
        <v>Túi</v>
      </c>
      <c r="R2021" s="1">
        <v>5</v>
      </c>
      <c r="S2021" s="171"/>
      <c r="T2021" s="171">
        <f>VLOOKUP(VLOOKUP(G2021,Ma_KH!$A:$R,18,0)&amp;K2021,Gia_MB!$A:$F,6,0)</f>
        <v>46000</v>
      </c>
      <c r="U2021" s="172">
        <f t="shared" si="193"/>
        <v>230000</v>
      </c>
      <c r="V2021" s="171"/>
      <c r="W2021" s="173">
        <f t="shared" si="194"/>
        <v>0</v>
      </c>
      <c r="X2021" s="174" t="str">
        <f t="shared" si="195"/>
        <v>8</v>
      </c>
      <c r="Y2021" s="171"/>
      <c r="Z2021" s="172">
        <f t="shared" si="196"/>
        <v>18400</v>
      </c>
      <c r="AA2021" s="175">
        <f>VLOOKUP(G2021,Ma_KH!$A:$R,14,0)</f>
        <v>60</v>
      </c>
    </row>
    <row r="2022" spans="1:27" hidden="1" x14ac:dyDescent="0.25">
      <c r="A2022" s="211">
        <v>45989</v>
      </c>
      <c r="B2022" s="148">
        <v>4180599667</v>
      </c>
      <c r="C2022" s="10" t="s">
        <v>7767</v>
      </c>
      <c r="D2022" s="149">
        <v>45995</v>
      </c>
      <c r="G2022" s="32" t="s">
        <v>110</v>
      </c>
      <c r="I2022" s="148">
        <v>4180599667</v>
      </c>
      <c r="J2022" s="212" t="s">
        <v>1784</v>
      </c>
      <c r="K2022" s="330" t="s">
        <v>27</v>
      </c>
      <c r="L2022" s="21" t="str">
        <f>VLOOKUP($K2022,TONG_SL!$A:$D,2,0)</f>
        <v>Chân giò heo muối 300g</v>
      </c>
      <c r="N2022" s="21" t="str">
        <f t="shared" si="192"/>
        <v>K-C6</v>
      </c>
      <c r="Q2022" s="21" t="str">
        <f>VLOOKUP(K2022,TONG_SL!$A:$D,3,0)</f>
        <v>Túi</v>
      </c>
      <c r="R2022" s="1">
        <v>7</v>
      </c>
      <c r="S2022" s="171"/>
      <c r="T2022" s="171">
        <f>VLOOKUP(VLOOKUP(G2022,Ma_KH!$A:$R,18,0)&amp;K2022,Gia_MB!$A:$F,6,0)</f>
        <v>73431</v>
      </c>
      <c r="U2022" s="172">
        <f t="shared" si="193"/>
        <v>514017</v>
      </c>
      <c r="V2022" s="171"/>
      <c r="W2022" s="173">
        <f t="shared" si="194"/>
        <v>0</v>
      </c>
      <c r="X2022" s="174" t="str">
        <f t="shared" si="195"/>
        <v>8</v>
      </c>
      <c r="Y2022" s="171"/>
      <c r="Z2022" s="172">
        <f t="shared" si="196"/>
        <v>41121.360000000001</v>
      </c>
      <c r="AA2022" s="175">
        <f>VLOOKUP(G2022,Ma_KH!$A:$R,14,0)</f>
        <v>60</v>
      </c>
    </row>
    <row r="2023" spans="1:27" hidden="1" x14ac:dyDescent="0.25">
      <c r="A2023" s="211">
        <v>45989</v>
      </c>
      <c r="B2023" s="148">
        <v>4180599667</v>
      </c>
      <c r="C2023" s="10" t="s">
        <v>7767</v>
      </c>
      <c r="D2023" s="149">
        <v>45995</v>
      </c>
      <c r="G2023" s="32" t="s">
        <v>110</v>
      </c>
      <c r="I2023" s="148">
        <v>4180599667</v>
      </c>
      <c r="J2023" s="212" t="s">
        <v>1784</v>
      </c>
      <c r="K2023" s="330" t="s">
        <v>32</v>
      </c>
      <c r="L2023" s="21" t="str">
        <f>VLOOKUP($K2023,TONG_SL!$A:$D,2,0)</f>
        <v>Giò Tai Lưỡi Xào 250g</v>
      </c>
      <c r="N2023" s="21" t="str">
        <f t="shared" si="192"/>
        <v>K-C6</v>
      </c>
      <c r="Q2023" s="21" t="str">
        <f>VLOOKUP(K2023,TONG_SL!$A:$D,3,0)</f>
        <v>Túi</v>
      </c>
      <c r="R2023" s="1">
        <v>1</v>
      </c>
      <c r="S2023" s="171"/>
      <c r="T2023" s="171">
        <f>VLOOKUP(VLOOKUP(G2023,Ma_KH!$A:$R,18,0)&amp;K2023,Gia_MB!$A:$F,6,0)</f>
        <v>50182</v>
      </c>
      <c r="U2023" s="172">
        <f t="shared" si="193"/>
        <v>50182</v>
      </c>
      <c r="V2023" s="171"/>
      <c r="W2023" s="173">
        <f t="shared" si="194"/>
        <v>0</v>
      </c>
      <c r="X2023" s="174" t="str">
        <f t="shared" si="195"/>
        <v>8</v>
      </c>
      <c r="Y2023" s="171"/>
      <c r="Z2023" s="172">
        <f t="shared" si="196"/>
        <v>4014.56</v>
      </c>
      <c r="AA2023" s="175">
        <f>VLOOKUP(G2023,Ma_KH!$A:$R,14,0)</f>
        <v>60</v>
      </c>
    </row>
    <row r="2024" spans="1:27" hidden="1" x14ac:dyDescent="0.25">
      <c r="A2024" s="211">
        <v>45989</v>
      </c>
      <c r="B2024" s="148">
        <v>4180599667</v>
      </c>
      <c r="C2024" s="10" t="s">
        <v>7767</v>
      </c>
      <c r="D2024" s="149">
        <v>45995</v>
      </c>
      <c r="G2024" s="32" t="s">
        <v>110</v>
      </c>
      <c r="I2024" s="148">
        <v>4180599667</v>
      </c>
      <c r="J2024" s="212" t="s">
        <v>1784</v>
      </c>
      <c r="K2024" s="330" t="s">
        <v>30</v>
      </c>
      <c r="L2024" s="21" t="str">
        <f>VLOOKUP($K2024,TONG_SL!$A:$D,2,0)</f>
        <v>Gà muối 500g</v>
      </c>
      <c r="N2024" s="21" t="str">
        <f t="shared" si="192"/>
        <v>K-C6</v>
      </c>
      <c r="Q2024" s="21" t="str">
        <f>VLOOKUP(K2024,TONG_SL!$A:$D,3,0)</f>
        <v>Túi</v>
      </c>
      <c r="R2024" s="1">
        <v>13</v>
      </c>
      <c r="S2024" s="171"/>
      <c r="T2024" s="171">
        <f>VLOOKUP(VLOOKUP(G2024,Ma_KH!$A:$R,18,0)&amp;K2024,Gia_MB!$A:$F,6,0)</f>
        <v>111058</v>
      </c>
      <c r="U2024" s="172">
        <f t="shared" si="193"/>
        <v>1443754</v>
      </c>
      <c r="V2024" s="171"/>
      <c r="W2024" s="173">
        <f t="shared" si="194"/>
        <v>0</v>
      </c>
      <c r="X2024" s="174" t="str">
        <f t="shared" si="195"/>
        <v>8</v>
      </c>
      <c r="Y2024" s="171"/>
      <c r="Z2024" s="172">
        <f t="shared" si="196"/>
        <v>115500.32</v>
      </c>
      <c r="AA2024" s="175">
        <f>VLOOKUP(G2024,Ma_KH!$A:$R,14,0)</f>
        <v>60</v>
      </c>
    </row>
    <row r="2025" spans="1:27" hidden="1" x14ac:dyDescent="0.25">
      <c r="A2025" s="211">
        <v>45989</v>
      </c>
      <c r="B2025" s="148">
        <v>4180599667</v>
      </c>
      <c r="C2025" s="10" t="s">
        <v>7767</v>
      </c>
      <c r="D2025" s="149">
        <v>45995</v>
      </c>
      <c r="G2025" s="32" t="s">
        <v>110</v>
      </c>
      <c r="I2025" s="148">
        <v>4180599667</v>
      </c>
      <c r="J2025" s="212" t="s">
        <v>1784</v>
      </c>
      <c r="K2025" s="330" t="s">
        <v>34</v>
      </c>
      <c r="L2025" s="21" t="str">
        <f>VLOOKUP($K2025,TONG_SL!$A:$D,2,0)</f>
        <v>Tai heo muối 200g</v>
      </c>
      <c r="N2025" s="21" t="str">
        <f t="shared" si="192"/>
        <v>K-C6</v>
      </c>
      <c r="Q2025" s="21" t="str">
        <f>VLOOKUP(K2025,TONG_SL!$A:$D,3,0)</f>
        <v>Túi</v>
      </c>
      <c r="R2025" s="1">
        <v>5</v>
      </c>
      <c r="S2025" s="171"/>
      <c r="T2025" s="171">
        <f>VLOOKUP(VLOOKUP(G2025,Ma_KH!$A:$R,18,0)&amp;K2025,Gia_MB!$A:$F,6,0)</f>
        <v>55595</v>
      </c>
      <c r="U2025" s="172">
        <f t="shared" si="193"/>
        <v>277975</v>
      </c>
      <c r="V2025" s="171"/>
      <c r="W2025" s="173">
        <f t="shared" si="194"/>
        <v>0</v>
      </c>
      <c r="X2025" s="174" t="str">
        <f t="shared" si="195"/>
        <v>8</v>
      </c>
      <c r="Y2025" s="171"/>
      <c r="Z2025" s="172">
        <f t="shared" si="196"/>
        <v>22238</v>
      </c>
      <c r="AA2025" s="175">
        <f>VLOOKUP(G2025,Ma_KH!$A:$R,14,0)</f>
        <v>60</v>
      </c>
    </row>
    <row r="2026" spans="1:27" hidden="1" x14ac:dyDescent="0.25">
      <c r="A2026" s="211">
        <v>45989</v>
      </c>
      <c r="B2026" s="148">
        <v>4180599496</v>
      </c>
      <c r="C2026" s="10" t="s">
        <v>7767</v>
      </c>
      <c r="D2026" s="149">
        <v>45995</v>
      </c>
      <c r="G2026" s="32" t="s">
        <v>1209</v>
      </c>
      <c r="I2026" s="148">
        <v>4180599496</v>
      </c>
      <c r="J2026" s="212" t="s">
        <v>1784</v>
      </c>
      <c r="K2026" s="330" t="s">
        <v>30</v>
      </c>
      <c r="L2026" s="21" t="str">
        <f>VLOOKUP($K2026,TONG_SL!$A:$D,2,0)</f>
        <v>Gà muối 500g</v>
      </c>
      <c r="N2026" s="21" t="str">
        <f t="shared" ref="N2026:N2089" si="197">IF($B2026&lt;&gt;"","K-C6","")</f>
        <v>K-C6</v>
      </c>
      <c r="Q2026" s="21" t="str">
        <f>VLOOKUP(K2026,TONG_SL!$A:$D,3,0)</f>
        <v>Túi</v>
      </c>
      <c r="R2026" s="1">
        <v>4</v>
      </c>
      <c r="S2026" s="171"/>
      <c r="T2026" s="171">
        <f>VLOOKUP(VLOOKUP(G2026,Ma_KH!$A:$R,18,0)&amp;K2026,Gia_MB!$A:$F,6,0)</f>
        <v>111058</v>
      </c>
      <c r="U2026" s="172">
        <f t="shared" si="193"/>
        <v>444232</v>
      </c>
      <c r="V2026" s="171"/>
      <c r="W2026" s="173">
        <f t="shared" si="194"/>
        <v>0</v>
      </c>
      <c r="X2026" s="174" t="str">
        <f t="shared" si="195"/>
        <v>8</v>
      </c>
      <c r="Y2026" s="171"/>
      <c r="Z2026" s="172">
        <f t="shared" si="196"/>
        <v>35538.559999999998</v>
      </c>
      <c r="AA2026" s="175">
        <f>VLOOKUP(G2026,Ma_KH!$A:$R,14,0)</f>
        <v>60</v>
      </c>
    </row>
    <row r="2027" spans="1:27" hidden="1" x14ac:dyDescent="0.25">
      <c r="A2027" s="211">
        <v>45989</v>
      </c>
      <c r="B2027" s="148">
        <v>4180599496</v>
      </c>
      <c r="C2027" s="10" t="s">
        <v>7767</v>
      </c>
      <c r="D2027" s="149">
        <v>45995</v>
      </c>
      <c r="G2027" s="32" t="s">
        <v>1209</v>
      </c>
      <c r="I2027" s="148">
        <v>4180599496</v>
      </c>
      <c r="J2027" s="212" t="s">
        <v>1784</v>
      </c>
      <c r="K2027" s="330" t="s">
        <v>48</v>
      </c>
      <c r="L2027" s="21" t="str">
        <f>VLOOKUP($K2027,TONG_SL!$A:$D,2,0)</f>
        <v>Mọc Nấm Hương 250g</v>
      </c>
      <c r="N2027" s="21" t="str">
        <f t="shared" si="197"/>
        <v>K-C6</v>
      </c>
      <c r="Q2027" s="21" t="str">
        <f>VLOOKUP(K2027,TONG_SL!$A:$D,3,0)</f>
        <v>Túi</v>
      </c>
      <c r="R2027" s="1">
        <v>5</v>
      </c>
      <c r="S2027" s="171"/>
      <c r="T2027" s="171">
        <f>VLOOKUP(VLOOKUP(G2027,Ma_KH!$A:$R,18,0)&amp;K2027,Gia_MB!$A:$F,6,0)</f>
        <v>46000</v>
      </c>
      <c r="U2027" s="172">
        <f t="shared" ref="U2027:U2090" si="198">T2027*R2027</f>
        <v>230000</v>
      </c>
      <c r="V2027" s="171"/>
      <c r="W2027" s="173">
        <f t="shared" ref="W2027:W2090" si="199">U2027*V2027</f>
        <v>0</v>
      </c>
      <c r="X2027" s="174" t="str">
        <f t="shared" ref="X2027:X2090" si="200">IF(B2027&lt;&gt;"","8","0")</f>
        <v>8</v>
      </c>
      <c r="Y2027" s="171"/>
      <c r="Z2027" s="172">
        <f t="shared" ref="Z2027:Z2090" si="201">U2027*X2027%</f>
        <v>18400</v>
      </c>
      <c r="AA2027" s="175">
        <f>VLOOKUP(G2027,Ma_KH!$A:$R,14,0)</f>
        <v>60</v>
      </c>
    </row>
    <row r="2028" spans="1:27" hidden="1" x14ac:dyDescent="0.25">
      <c r="A2028" s="211">
        <v>45989</v>
      </c>
      <c r="B2028" s="148">
        <v>4180599496</v>
      </c>
      <c r="C2028" s="10" t="s">
        <v>7767</v>
      </c>
      <c r="D2028" s="149">
        <v>45995</v>
      </c>
      <c r="G2028" s="32" t="s">
        <v>1209</v>
      </c>
      <c r="I2028" s="148">
        <v>4180599496</v>
      </c>
      <c r="J2028" s="212" t="s">
        <v>1784</v>
      </c>
      <c r="K2028" s="330" t="s">
        <v>27</v>
      </c>
      <c r="L2028" s="21" t="str">
        <f>VLOOKUP($K2028,TONG_SL!$A:$D,2,0)</f>
        <v>Chân giò heo muối 300g</v>
      </c>
      <c r="N2028" s="21" t="str">
        <f t="shared" si="197"/>
        <v>K-C6</v>
      </c>
      <c r="Q2028" s="21" t="str">
        <f>VLOOKUP(K2028,TONG_SL!$A:$D,3,0)</f>
        <v>Túi</v>
      </c>
      <c r="R2028" s="1">
        <v>3</v>
      </c>
      <c r="S2028" s="171"/>
      <c r="T2028" s="171">
        <f>VLOOKUP(VLOOKUP(G2028,Ma_KH!$A:$R,18,0)&amp;K2028,Gia_MB!$A:$F,6,0)</f>
        <v>73431</v>
      </c>
      <c r="U2028" s="172">
        <f t="shared" si="198"/>
        <v>220293</v>
      </c>
      <c r="V2028" s="171"/>
      <c r="W2028" s="173">
        <f t="shared" si="199"/>
        <v>0</v>
      </c>
      <c r="X2028" s="174" t="str">
        <f t="shared" si="200"/>
        <v>8</v>
      </c>
      <c r="Y2028" s="171"/>
      <c r="Z2028" s="172">
        <f t="shared" si="201"/>
        <v>17623.439999999999</v>
      </c>
      <c r="AA2028" s="175">
        <f>VLOOKUP(G2028,Ma_KH!$A:$R,14,0)</f>
        <v>60</v>
      </c>
    </row>
    <row r="2029" spans="1:27" hidden="1" x14ac:dyDescent="0.25">
      <c r="A2029" s="211">
        <v>45989</v>
      </c>
      <c r="B2029" s="148">
        <v>4180599496</v>
      </c>
      <c r="C2029" s="10" t="s">
        <v>7767</v>
      </c>
      <c r="D2029" s="149">
        <v>45995</v>
      </c>
      <c r="G2029" s="32" t="s">
        <v>1209</v>
      </c>
      <c r="I2029" s="148">
        <v>4180599496</v>
      </c>
      <c r="J2029" s="212" t="s">
        <v>1784</v>
      </c>
      <c r="K2029" s="330" t="s">
        <v>32</v>
      </c>
      <c r="L2029" s="21" t="str">
        <f>VLOOKUP($K2029,TONG_SL!$A:$D,2,0)</f>
        <v>Giò Tai Lưỡi Xào 250g</v>
      </c>
      <c r="N2029" s="21" t="str">
        <f t="shared" si="197"/>
        <v>K-C6</v>
      </c>
      <c r="Q2029" s="21" t="str">
        <f>VLOOKUP(K2029,TONG_SL!$A:$D,3,0)</f>
        <v>Túi</v>
      </c>
      <c r="R2029" s="1">
        <v>5</v>
      </c>
      <c r="S2029" s="171"/>
      <c r="T2029" s="171">
        <f>VLOOKUP(VLOOKUP(G2029,Ma_KH!$A:$R,18,0)&amp;K2029,Gia_MB!$A:$F,6,0)</f>
        <v>50182</v>
      </c>
      <c r="U2029" s="172">
        <f t="shared" si="198"/>
        <v>250910</v>
      </c>
      <c r="V2029" s="171"/>
      <c r="W2029" s="173">
        <f t="shared" si="199"/>
        <v>0</v>
      </c>
      <c r="X2029" s="174" t="str">
        <f t="shared" si="200"/>
        <v>8</v>
      </c>
      <c r="Y2029" s="171"/>
      <c r="Z2029" s="172">
        <f t="shared" si="201"/>
        <v>20072.8</v>
      </c>
      <c r="AA2029" s="175">
        <f>VLOOKUP(G2029,Ma_KH!$A:$R,14,0)</f>
        <v>60</v>
      </c>
    </row>
    <row r="2030" spans="1:27" hidden="1" x14ac:dyDescent="0.25">
      <c r="A2030" s="211">
        <v>45989</v>
      </c>
      <c r="B2030" s="148">
        <v>4180599578</v>
      </c>
      <c r="C2030" s="10" t="s">
        <v>7767</v>
      </c>
      <c r="D2030" s="149">
        <v>45995</v>
      </c>
      <c r="G2030" s="140" t="s">
        <v>7654</v>
      </c>
      <c r="I2030" s="148">
        <v>4180599578</v>
      </c>
      <c r="J2030" s="212" t="s">
        <v>1784</v>
      </c>
      <c r="K2030" s="330" t="s">
        <v>30</v>
      </c>
      <c r="L2030" s="21" t="str">
        <f>VLOOKUP($K2030,TONG_SL!$A:$D,2,0)</f>
        <v>Gà muối 500g</v>
      </c>
      <c r="N2030" s="21" t="str">
        <f t="shared" si="197"/>
        <v>K-C6</v>
      </c>
      <c r="Q2030" s="21" t="str">
        <f>VLOOKUP(K2030,TONG_SL!$A:$D,3,0)</f>
        <v>Túi</v>
      </c>
      <c r="R2030" s="1">
        <v>11</v>
      </c>
      <c r="S2030" s="171"/>
      <c r="T2030" s="171">
        <f>VLOOKUP(VLOOKUP(G2030,Ma_KH!$A:$R,18,0)&amp;K2030,Gia_MB!$A:$F,6,0)</f>
        <v>111058</v>
      </c>
      <c r="U2030" s="172">
        <f t="shared" si="198"/>
        <v>1221638</v>
      </c>
      <c r="V2030" s="171"/>
      <c r="W2030" s="173">
        <f t="shared" si="199"/>
        <v>0</v>
      </c>
      <c r="X2030" s="174" t="str">
        <f t="shared" si="200"/>
        <v>8</v>
      </c>
      <c r="Y2030" s="171"/>
      <c r="Z2030" s="172">
        <f t="shared" si="201"/>
        <v>97731.040000000008</v>
      </c>
      <c r="AA2030" s="175">
        <f>VLOOKUP(G2030,Ma_KH!$A:$R,14,0)</f>
        <v>60</v>
      </c>
    </row>
    <row r="2031" spans="1:27" hidden="1" x14ac:dyDescent="0.25">
      <c r="A2031" s="211">
        <v>45989</v>
      </c>
      <c r="B2031" s="148">
        <v>4180599578</v>
      </c>
      <c r="C2031" s="10" t="s">
        <v>7767</v>
      </c>
      <c r="D2031" s="149">
        <v>45995</v>
      </c>
      <c r="G2031" s="140" t="s">
        <v>7654</v>
      </c>
      <c r="I2031" s="148">
        <v>4180599578</v>
      </c>
      <c r="J2031" s="212" t="s">
        <v>1784</v>
      </c>
      <c r="K2031" s="330" t="s">
        <v>48</v>
      </c>
      <c r="L2031" s="21" t="str">
        <f>VLOOKUP($K2031,TONG_SL!$A:$D,2,0)</f>
        <v>Mọc Nấm Hương 250g</v>
      </c>
      <c r="N2031" s="21" t="str">
        <f t="shared" si="197"/>
        <v>K-C6</v>
      </c>
      <c r="Q2031" s="21" t="str">
        <f>VLOOKUP(K2031,TONG_SL!$A:$D,3,0)</f>
        <v>Túi</v>
      </c>
      <c r="R2031" s="1">
        <v>1</v>
      </c>
      <c r="S2031" s="171"/>
      <c r="T2031" s="171">
        <f>VLOOKUP(VLOOKUP(G2031,Ma_KH!$A:$R,18,0)&amp;K2031,Gia_MB!$A:$F,6,0)</f>
        <v>46000</v>
      </c>
      <c r="U2031" s="172">
        <f t="shared" si="198"/>
        <v>46000</v>
      </c>
      <c r="V2031" s="171"/>
      <c r="W2031" s="173">
        <f t="shared" si="199"/>
        <v>0</v>
      </c>
      <c r="X2031" s="174" t="str">
        <f t="shared" si="200"/>
        <v>8</v>
      </c>
      <c r="Y2031" s="171"/>
      <c r="Z2031" s="172">
        <f t="shared" si="201"/>
        <v>3680</v>
      </c>
      <c r="AA2031" s="175">
        <f>VLOOKUP(G2031,Ma_KH!$A:$R,14,0)</f>
        <v>60</v>
      </c>
    </row>
    <row r="2032" spans="1:27" hidden="1" x14ac:dyDescent="0.25">
      <c r="A2032" s="211">
        <v>45989</v>
      </c>
      <c r="B2032" s="148">
        <v>4180599578</v>
      </c>
      <c r="C2032" s="10" t="s">
        <v>7767</v>
      </c>
      <c r="D2032" s="149">
        <v>45995</v>
      </c>
      <c r="G2032" s="140" t="s">
        <v>7654</v>
      </c>
      <c r="I2032" s="148">
        <v>4180599578</v>
      </c>
      <c r="J2032" s="212" t="s">
        <v>1784</v>
      </c>
      <c r="K2032" s="330" t="s">
        <v>27</v>
      </c>
      <c r="L2032" s="21" t="str">
        <f>VLOOKUP($K2032,TONG_SL!$A:$D,2,0)</f>
        <v>Chân giò heo muối 300g</v>
      </c>
      <c r="N2032" s="21" t="str">
        <f t="shared" si="197"/>
        <v>K-C6</v>
      </c>
      <c r="Q2032" s="21" t="str">
        <f>VLOOKUP(K2032,TONG_SL!$A:$D,3,0)</f>
        <v>Túi</v>
      </c>
      <c r="R2032" s="1">
        <v>8</v>
      </c>
      <c r="S2032" s="171"/>
      <c r="T2032" s="171">
        <f>VLOOKUP(VLOOKUP(G2032,Ma_KH!$A:$R,18,0)&amp;K2032,Gia_MB!$A:$F,6,0)</f>
        <v>73431</v>
      </c>
      <c r="U2032" s="172">
        <f t="shared" si="198"/>
        <v>587448</v>
      </c>
      <c r="V2032" s="171"/>
      <c r="W2032" s="173">
        <f t="shared" si="199"/>
        <v>0</v>
      </c>
      <c r="X2032" s="174" t="str">
        <f t="shared" si="200"/>
        <v>8</v>
      </c>
      <c r="Y2032" s="171"/>
      <c r="Z2032" s="172">
        <f t="shared" si="201"/>
        <v>46995.840000000004</v>
      </c>
      <c r="AA2032" s="175">
        <f>VLOOKUP(G2032,Ma_KH!$A:$R,14,0)</f>
        <v>60</v>
      </c>
    </row>
    <row r="2033" spans="1:27" hidden="1" x14ac:dyDescent="0.25">
      <c r="A2033" s="211">
        <v>45989</v>
      </c>
      <c r="B2033" s="148">
        <v>4180599578</v>
      </c>
      <c r="C2033" s="10" t="s">
        <v>7767</v>
      </c>
      <c r="D2033" s="149">
        <v>45995</v>
      </c>
      <c r="G2033" s="140" t="s">
        <v>7654</v>
      </c>
      <c r="I2033" s="148">
        <v>4180599578</v>
      </c>
      <c r="J2033" s="212" t="s">
        <v>1784</v>
      </c>
      <c r="K2033" s="330" t="s">
        <v>32</v>
      </c>
      <c r="L2033" s="21" t="str">
        <f>VLOOKUP($K2033,TONG_SL!$A:$D,2,0)</f>
        <v>Giò Tai Lưỡi Xào 250g</v>
      </c>
      <c r="N2033" s="21" t="str">
        <f t="shared" si="197"/>
        <v>K-C6</v>
      </c>
      <c r="Q2033" s="21" t="str">
        <f>VLOOKUP(K2033,TONG_SL!$A:$D,3,0)</f>
        <v>Túi</v>
      </c>
      <c r="R2033" s="1">
        <v>4</v>
      </c>
      <c r="S2033" s="171"/>
      <c r="T2033" s="171">
        <f>VLOOKUP(VLOOKUP(G2033,Ma_KH!$A:$R,18,0)&amp;K2033,Gia_MB!$A:$F,6,0)</f>
        <v>50182</v>
      </c>
      <c r="U2033" s="172">
        <f t="shared" si="198"/>
        <v>200728</v>
      </c>
      <c r="V2033" s="171"/>
      <c r="W2033" s="173">
        <f t="shared" si="199"/>
        <v>0</v>
      </c>
      <c r="X2033" s="174" t="str">
        <f t="shared" si="200"/>
        <v>8</v>
      </c>
      <c r="Y2033" s="171"/>
      <c r="Z2033" s="172">
        <f t="shared" si="201"/>
        <v>16058.24</v>
      </c>
      <c r="AA2033" s="175">
        <f>VLOOKUP(G2033,Ma_KH!$A:$R,14,0)</f>
        <v>60</v>
      </c>
    </row>
    <row r="2034" spans="1:27" hidden="1" x14ac:dyDescent="0.25">
      <c r="A2034" s="211">
        <v>45989</v>
      </c>
      <c r="B2034" s="148">
        <v>4180599659</v>
      </c>
      <c r="C2034" s="10" t="s">
        <v>7767</v>
      </c>
      <c r="D2034" s="149">
        <v>45995</v>
      </c>
      <c r="G2034" s="32" t="s">
        <v>104</v>
      </c>
      <c r="I2034" s="148">
        <v>4180599659</v>
      </c>
      <c r="J2034" s="212" t="s">
        <v>1784</v>
      </c>
      <c r="K2034" s="330" t="s">
        <v>34</v>
      </c>
      <c r="L2034" s="21" t="str">
        <f>VLOOKUP($K2034,TONG_SL!$A:$D,2,0)</f>
        <v>Tai heo muối 200g</v>
      </c>
      <c r="N2034" s="21" t="str">
        <f t="shared" si="197"/>
        <v>K-C6</v>
      </c>
      <c r="Q2034" s="21" t="str">
        <f>VLOOKUP(K2034,TONG_SL!$A:$D,3,0)</f>
        <v>Túi</v>
      </c>
      <c r="R2034" s="1">
        <v>5</v>
      </c>
      <c r="S2034" s="171"/>
      <c r="T2034" s="171">
        <f>VLOOKUP(VLOOKUP(G2034,Ma_KH!$A:$R,18,0)&amp;K2034,Gia_MB!$A:$F,6,0)</f>
        <v>55595</v>
      </c>
      <c r="U2034" s="172">
        <f t="shared" si="198"/>
        <v>277975</v>
      </c>
      <c r="V2034" s="171"/>
      <c r="W2034" s="173">
        <f t="shared" si="199"/>
        <v>0</v>
      </c>
      <c r="X2034" s="174" t="str">
        <f t="shared" si="200"/>
        <v>8</v>
      </c>
      <c r="Y2034" s="171"/>
      <c r="Z2034" s="172">
        <f t="shared" si="201"/>
        <v>22238</v>
      </c>
      <c r="AA2034" s="175">
        <f>VLOOKUP(G2034,Ma_KH!$A:$R,14,0)</f>
        <v>60</v>
      </c>
    </row>
    <row r="2035" spans="1:27" hidden="1" x14ac:dyDescent="0.25">
      <c r="A2035" s="211">
        <v>45989</v>
      </c>
      <c r="B2035" s="148">
        <v>4180599659</v>
      </c>
      <c r="C2035" s="10" t="s">
        <v>7767</v>
      </c>
      <c r="D2035" s="149">
        <v>45995</v>
      </c>
      <c r="G2035" s="32" t="s">
        <v>104</v>
      </c>
      <c r="I2035" s="148">
        <v>4180599659</v>
      </c>
      <c r="J2035" s="212" t="s">
        <v>1784</v>
      </c>
      <c r="K2035" s="330" t="s">
        <v>32</v>
      </c>
      <c r="L2035" s="21" t="str">
        <f>VLOOKUP($K2035,TONG_SL!$A:$D,2,0)</f>
        <v>Giò Tai Lưỡi Xào 250g</v>
      </c>
      <c r="N2035" s="21" t="str">
        <f t="shared" si="197"/>
        <v>K-C6</v>
      </c>
      <c r="Q2035" s="21" t="str">
        <f>VLOOKUP(K2035,TONG_SL!$A:$D,3,0)</f>
        <v>Túi</v>
      </c>
      <c r="R2035" s="1">
        <v>4</v>
      </c>
      <c r="S2035" s="171"/>
      <c r="T2035" s="171">
        <f>VLOOKUP(VLOOKUP(G2035,Ma_KH!$A:$R,18,0)&amp;K2035,Gia_MB!$A:$F,6,0)</f>
        <v>50182</v>
      </c>
      <c r="U2035" s="172">
        <f t="shared" si="198"/>
        <v>200728</v>
      </c>
      <c r="V2035" s="171"/>
      <c r="W2035" s="173">
        <f t="shared" si="199"/>
        <v>0</v>
      </c>
      <c r="X2035" s="174" t="str">
        <f t="shared" si="200"/>
        <v>8</v>
      </c>
      <c r="Y2035" s="171"/>
      <c r="Z2035" s="172">
        <f t="shared" si="201"/>
        <v>16058.24</v>
      </c>
      <c r="AA2035" s="175">
        <f>VLOOKUP(G2035,Ma_KH!$A:$R,14,0)</f>
        <v>60</v>
      </c>
    </row>
    <row r="2036" spans="1:27" hidden="1" x14ac:dyDescent="0.25">
      <c r="A2036" s="211">
        <v>45989</v>
      </c>
      <c r="B2036" s="148">
        <v>4180599659</v>
      </c>
      <c r="C2036" s="10" t="s">
        <v>7767</v>
      </c>
      <c r="D2036" s="149">
        <v>45995</v>
      </c>
      <c r="G2036" s="32" t="s">
        <v>104</v>
      </c>
      <c r="I2036" s="148">
        <v>4180599659</v>
      </c>
      <c r="J2036" s="212" t="s">
        <v>1784</v>
      </c>
      <c r="K2036" s="330" t="s">
        <v>27</v>
      </c>
      <c r="L2036" s="21" t="str">
        <f>VLOOKUP($K2036,TONG_SL!$A:$D,2,0)</f>
        <v>Chân giò heo muối 300g</v>
      </c>
      <c r="N2036" s="21" t="str">
        <f t="shared" si="197"/>
        <v>K-C6</v>
      </c>
      <c r="Q2036" s="21" t="str">
        <f>VLOOKUP(K2036,TONG_SL!$A:$D,3,0)</f>
        <v>Túi</v>
      </c>
      <c r="R2036" s="1">
        <v>25</v>
      </c>
      <c r="S2036" s="171"/>
      <c r="T2036" s="171">
        <f>VLOOKUP(VLOOKUP(G2036,Ma_KH!$A:$R,18,0)&amp;K2036,Gia_MB!$A:$F,6,0)</f>
        <v>73431</v>
      </c>
      <c r="U2036" s="172">
        <f t="shared" si="198"/>
        <v>1835775</v>
      </c>
      <c r="V2036" s="171"/>
      <c r="W2036" s="173">
        <f t="shared" si="199"/>
        <v>0</v>
      </c>
      <c r="X2036" s="174" t="str">
        <f t="shared" si="200"/>
        <v>8</v>
      </c>
      <c r="Y2036" s="171"/>
      <c r="Z2036" s="172">
        <f t="shared" si="201"/>
        <v>146862</v>
      </c>
      <c r="AA2036" s="175">
        <f>VLOOKUP(G2036,Ma_KH!$A:$R,14,0)</f>
        <v>60</v>
      </c>
    </row>
    <row r="2037" spans="1:27" hidden="1" x14ac:dyDescent="0.25">
      <c r="A2037" s="211">
        <v>45989</v>
      </c>
      <c r="B2037" s="148">
        <v>4180599659</v>
      </c>
      <c r="C2037" s="10" t="s">
        <v>7767</v>
      </c>
      <c r="D2037" s="149">
        <v>45995</v>
      </c>
      <c r="G2037" s="32" t="s">
        <v>104</v>
      </c>
      <c r="I2037" s="148">
        <v>4180599659</v>
      </c>
      <c r="J2037" s="212" t="s">
        <v>1784</v>
      </c>
      <c r="K2037" s="330" t="s">
        <v>30</v>
      </c>
      <c r="L2037" s="21" t="str">
        <f>VLOOKUP($K2037,TONG_SL!$A:$D,2,0)</f>
        <v>Gà muối 500g</v>
      </c>
      <c r="N2037" s="21" t="str">
        <f t="shared" si="197"/>
        <v>K-C6</v>
      </c>
      <c r="Q2037" s="21" t="str">
        <f>VLOOKUP(K2037,TONG_SL!$A:$D,3,0)</f>
        <v>Túi</v>
      </c>
      <c r="R2037" s="1">
        <v>11</v>
      </c>
      <c r="S2037" s="171"/>
      <c r="T2037" s="171">
        <f>VLOOKUP(VLOOKUP(G2037,Ma_KH!$A:$R,18,0)&amp;K2037,Gia_MB!$A:$F,6,0)</f>
        <v>111058</v>
      </c>
      <c r="U2037" s="172">
        <f t="shared" si="198"/>
        <v>1221638</v>
      </c>
      <c r="V2037" s="171"/>
      <c r="W2037" s="173">
        <f t="shared" si="199"/>
        <v>0</v>
      </c>
      <c r="X2037" s="174" t="str">
        <f t="shared" si="200"/>
        <v>8</v>
      </c>
      <c r="Y2037" s="171"/>
      <c r="Z2037" s="172">
        <f t="shared" si="201"/>
        <v>97731.040000000008</v>
      </c>
      <c r="AA2037" s="175">
        <f>VLOOKUP(G2037,Ma_KH!$A:$R,14,0)</f>
        <v>60</v>
      </c>
    </row>
    <row r="2038" spans="1:27" hidden="1" x14ac:dyDescent="0.25">
      <c r="A2038" s="211">
        <v>45989</v>
      </c>
      <c r="B2038" s="148">
        <v>4180599659</v>
      </c>
      <c r="C2038" s="10" t="s">
        <v>7767</v>
      </c>
      <c r="D2038" s="149">
        <v>45995</v>
      </c>
      <c r="G2038" s="32" t="s">
        <v>104</v>
      </c>
      <c r="I2038" s="148">
        <v>4180599659</v>
      </c>
      <c r="J2038" s="212" t="s">
        <v>1784</v>
      </c>
      <c r="K2038" s="330" t="s">
        <v>48</v>
      </c>
      <c r="L2038" s="21" t="str">
        <f>VLOOKUP($K2038,TONG_SL!$A:$D,2,0)</f>
        <v>Mọc Nấm Hương 250g</v>
      </c>
      <c r="N2038" s="21" t="str">
        <f t="shared" si="197"/>
        <v>K-C6</v>
      </c>
      <c r="Q2038" s="21" t="str">
        <f>VLOOKUP(K2038,TONG_SL!$A:$D,3,0)</f>
        <v>Túi</v>
      </c>
      <c r="R2038" s="1">
        <v>5</v>
      </c>
      <c r="S2038" s="171"/>
      <c r="T2038" s="171">
        <f>VLOOKUP(VLOOKUP(G2038,Ma_KH!$A:$R,18,0)&amp;K2038,Gia_MB!$A:$F,6,0)</f>
        <v>46000</v>
      </c>
      <c r="U2038" s="172">
        <f t="shared" si="198"/>
        <v>230000</v>
      </c>
      <c r="V2038" s="171"/>
      <c r="W2038" s="173">
        <f t="shared" si="199"/>
        <v>0</v>
      </c>
      <c r="X2038" s="174" t="str">
        <f t="shared" si="200"/>
        <v>8</v>
      </c>
      <c r="Y2038" s="171"/>
      <c r="Z2038" s="172">
        <f t="shared" si="201"/>
        <v>18400</v>
      </c>
      <c r="AA2038" s="175">
        <f>VLOOKUP(G2038,Ma_KH!$A:$R,14,0)</f>
        <v>60</v>
      </c>
    </row>
    <row r="2039" spans="1:27" hidden="1" x14ac:dyDescent="0.25">
      <c r="A2039" s="211">
        <v>45989</v>
      </c>
      <c r="B2039" s="148">
        <v>4180599683</v>
      </c>
      <c r="C2039" s="10" t="s">
        <v>7767</v>
      </c>
      <c r="D2039" s="149">
        <v>45995</v>
      </c>
      <c r="G2039" s="32" t="s">
        <v>81</v>
      </c>
      <c r="I2039" s="148">
        <v>4180599683</v>
      </c>
      <c r="J2039" s="212" t="s">
        <v>1784</v>
      </c>
      <c r="K2039" s="330" t="s">
        <v>32</v>
      </c>
      <c r="L2039" s="21" t="str">
        <f>VLOOKUP($K2039,TONG_SL!$A:$D,2,0)</f>
        <v>Giò Tai Lưỡi Xào 250g</v>
      </c>
      <c r="N2039" s="21" t="str">
        <f t="shared" si="197"/>
        <v>K-C6</v>
      </c>
      <c r="Q2039" s="21" t="str">
        <f>VLOOKUP(K2039,TONG_SL!$A:$D,3,0)</f>
        <v>Túi</v>
      </c>
      <c r="R2039" s="1">
        <v>5</v>
      </c>
      <c r="S2039" s="171"/>
      <c r="T2039" s="171">
        <f>VLOOKUP(VLOOKUP(G2039,Ma_KH!$A:$R,18,0)&amp;K2039,Gia_MB!$A:$F,6,0)</f>
        <v>50182</v>
      </c>
      <c r="U2039" s="172">
        <f t="shared" si="198"/>
        <v>250910</v>
      </c>
      <c r="V2039" s="171"/>
      <c r="W2039" s="173">
        <f t="shared" si="199"/>
        <v>0</v>
      </c>
      <c r="X2039" s="174" t="str">
        <f t="shared" si="200"/>
        <v>8</v>
      </c>
      <c r="Y2039" s="171"/>
      <c r="Z2039" s="172">
        <f t="shared" si="201"/>
        <v>20072.8</v>
      </c>
      <c r="AA2039" s="175">
        <f>VLOOKUP(G2039,Ma_KH!$A:$R,14,0)</f>
        <v>60</v>
      </c>
    </row>
    <row r="2040" spans="1:27" hidden="1" x14ac:dyDescent="0.25">
      <c r="A2040" s="211">
        <v>45989</v>
      </c>
      <c r="B2040" s="148">
        <v>4180599683</v>
      </c>
      <c r="C2040" s="10" t="s">
        <v>7767</v>
      </c>
      <c r="D2040" s="149">
        <v>45995</v>
      </c>
      <c r="G2040" s="32" t="s">
        <v>81</v>
      </c>
      <c r="I2040" s="148">
        <v>4180599683</v>
      </c>
      <c r="J2040" s="212" t="s">
        <v>1784</v>
      </c>
      <c r="K2040" s="330" t="s">
        <v>27</v>
      </c>
      <c r="L2040" s="21" t="str">
        <f>VLOOKUP($K2040,TONG_SL!$A:$D,2,0)</f>
        <v>Chân giò heo muối 300g</v>
      </c>
      <c r="N2040" s="21" t="str">
        <f t="shared" si="197"/>
        <v>K-C6</v>
      </c>
      <c r="Q2040" s="21" t="str">
        <f>VLOOKUP(K2040,TONG_SL!$A:$D,3,0)</f>
        <v>Túi</v>
      </c>
      <c r="R2040" s="1">
        <v>8</v>
      </c>
      <c r="S2040" s="171"/>
      <c r="T2040" s="171">
        <f>VLOOKUP(VLOOKUP(G2040,Ma_KH!$A:$R,18,0)&amp;K2040,Gia_MB!$A:$F,6,0)</f>
        <v>73431</v>
      </c>
      <c r="U2040" s="172">
        <f t="shared" si="198"/>
        <v>587448</v>
      </c>
      <c r="V2040" s="171"/>
      <c r="W2040" s="173">
        <f t="shared" si="199"/>
        <v>0</v>
      </c>
      <c r="X2040" s="174" t="str">
        <f t="shared" si="200"/>
        <v>8</v>
      </c>
      <c r="Y2040" s="171"/>
      <c r="Z2040" s="172">
        <f t="shared" si="201"/>
        <v>46995.840000000004</v>
      </c>
      <c r="AA2040" s="175">
        <f>VLOOKUP(G2040,Ma_KH!$A:$R,14,0)</f>
        <v>60</v>
      </c>
    </row>
    <row r="2041" spans="1:27" hidden="1" x14ac:dyDescent="0.25">
      <c r="A2041" s="211">
        <v>45989</v>
      </c>
      <c r="B2041" s="148">
        <v>4180599683</v>
      </c>
      <c r="C2041" s="10" t="s">
        <v>7767</v>
      </c>
      <c r="D2041" s="149">
        <v>45995</v>
      </c>
      <c r="G2041" s="32" t="s">
        <v>81</v>
      </c>
      <c r="I2041" s="148">
        <v>4180599683</v>
      </c>
      <c r="J2041" s="212" t="s">
        <v>1784</v>
      </c>
      <c r="K2041" s="330" t="s">
        <v>48</v>
      </c>
      <c r="L2041" s="21" t="str">
        <f>VLOOKUP($K2041,TONG_SL!$A:$D,2,0)</f>
        <v>Mọc Nấm Hương 250g</v>
      </c>
      <c r="N2041" s="21" t="str">
        <f t="shared" si="197"/>
        <v>K-C6</v>
      </c>
      <c r="Q2041" s="21" t="str">
        <f>VLOOKUP(K2041,TONG_SL!$A:$D,3,0)</f>
        <v>Túi</v>
      </c>
      <c r="R2041" s="1">
        <v>5</v>
      </c>
      <c r="S2041" s="171"/>
      <c r="T2041" s="171">
        <f>VLOOKUP(VLOOKUP(G2041,Ma_KH!$A:$R,18,0)&amp;K2041,Gia_MB!$A:$F,6,0)</f>
        <v>46000</v>
      </c>
      <c r="U2041" s="172">
        <f t="shared" si="198"/>
        <v>230000</v>
      </c>
      <c r="V2041" s="171"/>
      <c r="W2041" s="173">
        <f t="shared" si="199"/>
        <v>0</v>
      </c>
      <c r="X2041" s="174" t="str">
        <f t="shared" si="200"/>
        <v>8</v>
      </c>
      <c r="Y2041" s="171"/>
      <c r="Z2041" s="172">
        <f t="shared" si="201"/>
        <v>18400</v>
      </c>
      <c r="AA2041" s="175">
        <f>VLOOKUP(G2041,Ma_KH!$A:$R,14,0)</f>
        <v>60</v>
      </c>
    </row>
    <row r="2042" spans="1:27" hidden="1" x14ac:dyDescent="0.25">
      <c r="A2042" s="211">
        <v>45989</v>
      </c>
      <c r="B2042" s="148">
        <v>4180599688</v>
      </c>
      <c r="C2042" s="10" t="s">
        <v>7767</v>
      </c>
      <c r="D2042" s="149">
        <v>45995</v>
      </c>
      <c r="G2042" s="32" t="s">
        <v>120</v>
      </c>
      <c r="I2042" s="148">
        <v>4180599688</v>
      </c>
      <c r="J2042" s="212" t="s">
        <v>1784</v>
      </c>
      <c r="K2042" s="330" t="s">
        <v>34</v>
      </c>
      <c r="L2042" s="21" t="str">
        <f>VLOOKUP($K2042,TONG_SL!$A:$D,2,0)</f>
        <v>Tai heo muối 200g</v>
      </c>
      <c r="N2042" s="21" t="str">
        <f t="shared" si="197"/>
        <v>K-C6</v>
      </c>
      <c r="Q2042" s="21" t="str">
        <f>VLOOKUP(K2042,TONG_SL!$A:$D,3,0)</f>
        <v>Túi</v>
      </c>
      <c r="R2042" s="1">
        <v>5</v>
      </c>
      <c r="S2042" s="171"/>
      <c r="T2042" s="171">
        <f>VLOOKUP(VLOOKUP(G2042,Ma_KH!$A:$R,18,0)&amp;K2042,Gia_MB!$A:$F,6,0)</f>
        <v>55595</v>
      </c>
      <c r="U2042" s="172">
        <f t="shared" si="198"/>
        <v>277975</v>
      </c>
      <c r="V2042" s="171"/>
      <c r="W2042" s="173">
        <f t="shared" si="199"/>
        <v>0</v>
      </c>
      <c r="X2042" s="174" t="str">
        <f t="shared" si="200"/>
        <v>8</v>
      </c>
      <c r="Y2042" s="171"/>
      <c r="Z2042" s="172">
        <f t="shared" si="201"/>
        <v>22238</v>
      </c>
      <c r="AA2042" s="175">
        <f>VLOOKUP(G2042,Ma_KH!$A:$R,14,0)</f>
        <v>60</v>
      </c>
    </row>
    <row r="2043" spans="1:27" hidden="1" x14ac:dyDescent="0.25">
      <c r="A2043" s="211">
        <v>45989</v>
      </c>
      <c r="B2043" s="148">
        <v>4180599688</v>
      </c>
      <c r="C2043" s="10" t="s">
        <v>7767</v>
      </c>
      <c r="D2043" s="149">
        <v>45995</v>
      </c>
      <c r="G2043" s="32" t="s">
        <v>120</v>
      </c>
      <c r="I2043" s="148">
        <v>4180599688</v>
      </c>
      <c r="J2043" s="212" t="s">
        <v>1784</v>
      </c>
      <c r="K2043" s="330" t="s">
        <v>32</v>
      </c>
      <c r="L2043" s="21" t="str">
        <f>VLOOKUP($K2043,TONG_SL!$A:$D,2,0)</f>
        <v>Giò Tai Lưỡi Xào 250g</v>
      </c>
      <c r="N2043" s="21" t="str">
        <f t="shared" si="197"/>
        <v>K-C6</v>
      </c>
      <c r="Q2043" s="21" t="str">
        <f>VLOOKUP(K2043,TONG_SL!$A:$D,3,0)</f>
        <v>Túi</v>
      </c>
      <c r="R2043" s="1">
        <v>1</v>
      </c>
      <c r="S2043" s="171"/>
      <c r="T2043" s="171">
        <f>VLOOKUP(VLOOKUP(G2043,Ma_KH!$A:$R,18,0)&amp;K2043,Gia_MB!$A:$F,6,0)</f>
        <v>50182</v>
      </c>
      <c r="U2043" s="172">
        <f t="shared" si="198"/>
        <v>50182</v>
      </c>
      <c r="V2043" s="171"/>
      <c r="W2043" s="173">
        <f t="shared" si="199"/>
        <v>0</v>
      </c>
      <c r="X2043" s="174" t="str">
        <f t="shared" si="200"/>
        <v>8</v>
      </c>
      <c r="Y2043" s="171"/>
      <c r="Z2043" s="172">
        <f t="shared" si="201"/>
        <v>4014.56</v>
      </c>
      <c r="AA2043" s="175">
        <f>VLOOKUP(G2043,Ma_KH!$A:$R,14,0)</f>
        <v>60</v>
      </c>
    </row>
    <row r="2044" spans="1:27" hidden="1" x14ac:dyDescent="0.25">
      <c r="A2044" s="211">
        <v>45989</v>
      </c>
      <c r="B2044" s="148">
        <v>4180599688</v>
      </c>
      <c r="C2044" s="10" t="s">
        <v>7767</v>
      </c>
      <c r="D2044" s="149">
        <v>45995</v>
      </c>
      <c r="G2044" s="32" t="s">
        <v>120</v>
      </c>
      <c r="I2044" s="148">
        <v>4180599688</v>
      </c>
      <c r="J2044" s="212" t="s">
        <v>1784</v>
      </c>
      <c r="K2044" s="330" t="s">
        <v>27</v>
      </c>
      <c r="L2044" s="21" t="str">
        <f>VLOOKUP($K2044,TONG_SL!$A:$D,2,0)</f>
        <v>Chân giò heo muối 300g</v>
      </c>
      <c r="N2044" s="21" t="str">
        <f t="shared" si="197"/>
        <v>K-C6</v>
      </c>
      <c r="Q2044" s="21" t="str">
        <f>VLOOKUP(K2044,TONG_SL!$A:$D,3,0)</f>
        <v>Túi</v>
      </c>
      <c r="R2044" s="1">
        <v>8</v>
      </c>
      <c r="S2044" s="171"/>
      <c r="T2044" s="171">
        <f>VLOOKUP(VLOOKUP(G2044,Ma_KH!$A:$R,18,0)&amp;K2044,Gia_MB!$A:$F,6,0)</f>
        <v>73431</v>
      </c>
      <c r="U2044" s="172">
        <f t="shared" si="198"/>
        <v>587448</v>
      </c>
      <c r="V2044" s="171"/>
      <c r="W2044" s="173">
        <f t="shared" si="199"/>
        <v>0</v>
      </c>
      <c r="X2044" s="174" t="str">
        <f t="shared" si="200"/>
        <v>8</v>
      </c>
      <c r="Y2044" s="171"/>
      <c r="Z2044" s="172">
        <f t="shared" si="201"/>
        <v>46995.840000000004</v>
      </c>
      <c r="AA2044" s="175">
        <f>VLOOKUP(G2044,Ma_KH!$A:$R,14,0)</f>
        <v>60</v>
      </c>
    </row>
    <row r="2045" spans="1:27" hidden="1" x14ac:dyDescent="0.25">
      <c r="A2045" s="211">
        <v>45989</v>
      </c>
      <c r="B2045" s="148">
        <v>4180599688</v>
      </c>
      <c r="C2045" s="10" t="s">
        <v>7767</v>
      </c>
      <c r="D2045" s="149">
        <v>45995</v>
      </c>
      <c r="G2045" s="32" t="s">
        <v>120</v>
      </c>
      <c r="I2045" s="148">
        <v>4180599688</v>
      </c>
      <c r="J2045" s="212" t="s">
        <v>1784</v>
      </c>
      <c r="K2045" s="330" t="s">
        <v>48</v>
      </c>
      <c r="L2045" s="21" t="str">
        <f>VLOOKUP($K2045,TONG_SL!$A:$D,2,0)</f>
        <v>Mọc Nấm Hương 250g</v>
      </c>
      <c r="N2045" s="21" t="str">
        <f t="shared" si="197"/>
        <v>K-C6</v>
      </c>
      <c r="Q2045" s="21" t="str">
        <f>VLOOKUP(K2045,TONG_SL!$A:$D,3,0)</f>
        <v>Túi</v>
      </c>
      <c r="R2045" s="1">
        <v>5</v>
      </c>
      <c r="S2045" s="171"/>
      <c r="T2045" s="171">
        <f>VLOOKUP(VLOOKUP(G2045,Ma_KH!$A:$R,18,0)&amp;K2045,Gia_MB!$A:$F,6,0)</f>
        <v>46000</v>
      </c>
      <c r="U2045" s="172">
        <f t="shared" si="198"/>
        <v>230000</v>
      </c>
      <c r="V2045" s="171"/>
      <c r="W2045" s="173">
        <f t="shared" si="199"/>
        <v>0</v>
      </c>
      <c r="X2045" s="174" t="str">
        <f t="shared" si="200"/>
        <v>8</v>
      </c>
      <c r="Y2045" s="171"/>
      <c r="Z2045" s="172">
        <f t="shared" si="201"/>
        <v>18400</v>
      </c>
      <c r="AA2045" s="175">
        <f>VLOOKUP(G2045,Ma_KH!$A:$R,14,0)</f>
        <v>60</v>
      </c>
    </row>
    <row r="2046" spans="1:27" hidden="1" x14ac:dyDescent="0.25">
      <c r="A2046" s="211">
        <v>45989</v>
      </c>
      <c r="B2046" s="148">
        <v>4180599685</v>
      </c>
      <c r="C2046" s="10" t="s">
        <v>7767</v>
      </c>
      <c r="D2046" s="149">
        <v>45995</v>
      </c>
      <c r="G2046" s="32" t="s">
        <v>122</v>
      </c>
      <c r="I2046" s="148">
        <v>4180599685</v>
      </c>
      <c r="J2046" s="212" t="s">
        <v>1784</v>
      </c>
      <c r="K2046" s="330" t="s">
        <v>34</v>
      </c>
      <c r="L2046" s="21" t="str">
        <f>VLOOKUP($K2046,TONG_SL!$A:$D,2,0)</f>
        <v>Tai heo muối 200g</v>
      </c>
      <c r="N2046" s="21" t="str">
        <f t="shared" si="197"/>
        <v>K-C6</v>
      </c>
      <c r="Q2046" s="21" t="str">
        <f>VLOOKUP(K2046,TONG_SL!$A:$D,3,0)</f>
        <v>Túi</v>
      </c>
      <c r="R2046" s="1">
        <v>2</v>
      </c>
      <c r="S2046" s="171"/>
      <c r="T2046" s="171">
        <f>VLOOKUP(VLOOKUP(G2046,Ma_KH!$A:$R,18,0)&amp;K2046,Gia_MB!$A:$F,6,0)</f>
        <v>55595</v>
      </c>
      <c r="U2046" s="172">
        <f t="shared" si="198"/>
        <v>111190</v>
      </c>
      <c r="V2046" s="171"/>
      <c r="W2046" s="173">
        <f t="shared" si="199"/>
        <v>0</v>
      </c>
      <c r="X2046" s="174" t="str">
        <f t="shared" si="200"/>
        <v>8</v>
      </c>
      <c r="Y2046" s="171"/>
      <c r="Z2046" s="172">
        <f t="shared" si="201"/>
        <v>8895.2000000000007</v>
      </c>
      <c r="AA2046" s="175">
        <f>VLOOKUP(G2046,Ma_KH!$A:$R,14,0)</f>
        <v>60</v>
      </c>
    </row>
    <row r="2047" spans="1:27" hidden="1" x14ac:dyDescent="0.25">
      <c r="A2047" s="211">
        <v>45989</v>
      </c>
      <c r="B2047" s="148">
        <v>4180599685</v>
      </c>
      <c r="C2047" s="10" t="s">
        <v>7767</v>
      </c>
      <c r="D2047" s="149">
        <v>45995</v>
      </c>
      <c r="G2047" s="32" t="s">
        <v>122</v>
      </c>
      <c r="I2047" s="148">
        <v>4180599685</v>
      </c>
      <c r="J2047" s="212" t="s">
        <v>1784</v>
      </c>
      <c r="K2047" s="330" t="s">
        <v>30</v>
      </c>
      <c r="L2047" s="21" t="str">
        <f>VLOOKUP($K2047,TONG_SL!$A:$D,2,0)</f>
        <v>Gà muối 500g</v>
      </c>
      <c r="N2047" s="21" t="str">
        <f t="shared" si="197"/>
        <v>K-C6</v>
      </c>
      <c r="Q2047" s="21" t="str">
        <f>VLOOKUP(K2047,TONG_SL!$A:$D,3,0)</f>
        <v>Túi</v>
      </c>
      <c r="R2047" s="1">
        <v>6</v>
      </c>
      <c r="S2047" s="171"/>
      <c r="T2047" s="171">
        <f>VLOOKUP(VLOOKUP(G2047,Ma_KH!$A:$R,18,0)&amp;K2047,Gia_MB!$A:$F,6,0)</f>
        <v>111058</v>
      </c>
      <c r="U2047" s="172">
        <f t="shared" si="198"/>
        <v>666348</v>
      </c>
      <c r="V2047" s="171"/>
      <c r="W2047" s="173">
        <f t="shared" si="199"/>
        <v>0</v>
      </c>
      <c r="X2047" s="174" t="str">
        <f t="shared" si="200"/>
        <v>8</v>
      </c>
      <c r="Y2047" s="171"/>
      <c r="Z2047" s="172">
        <f t="shared" si="201"/>
        <v>53307.840000000004</v>
      </c>
      <c r="AA2047" s="175">
        <f>VLOOKUP(G2047,Ma_KH!$A:$R,14,0)</f>
        <v>60</v>
      </c>
    </row>
    <row r="2048" spans="1:27" hidden="1" x14ac:dyDescent="0.25">
      <c r="A2048" s="211">
        <v>45989</v>
      </c>
      <c r="B2048" s="148">
        <v>4180599685</v>
      </c>
      <c r="C2048" s="10" t="s">
        <v>7767</v>
      </c>
      <c r="D2048" s="149">
        <v>45995</v>
      </c>
      <c r="G2048" s="32" t="s">
        <v>122</v>
      </c>
      <c r="I2048" s="148">
        <v>4180599685</v>
      </c>
      <c r="J2048" s="212" t="s">
        <v>1784</v>
      </c>
      <c r="K2048" s="330" t="s">
        <v>48</v>
      </c>
      <c r="L2048" s="21" t="str">
        <f>VLOOKUP($K2048,TONG_SL!$A:$D,2,0)</f>
        <v>Mọc Nấm Hương 250g</v>
      </c>
      <c r="N2048" s="21" t="str">
        <f t="shared" si="197"/>
        <v>K-C6</v>
      </c>
      <c r="Q2048" s="21" t="str">
        <f>VLOOKUP(K2048,TONG_SL!$A:$D,3,0)</f>
        <v>Túi</v>
      </c>
      <c r="R2048" s="1">
        <v>5</v>
      </c>
      <c r="S2048" s="171"/>
      <c r="T2048" s="171">
        <f>VLOOKUP(VLOOKUP(G2048,Ma_KH!$A:$R,18,0)&amp;K2048,Gia_MB!$A:$F,6,0)</f>
        <v>46000</v>
      </c>
      <c r="U2048" s="172">
        <f t="shared" si="198"/>
        <v>230000</v>
      </c>
      <c r="V2048" s="171"/>
      <c r="W2048" s="173">
        <f t="shared" si="199"/>
        <v>0</v>
      </c>
      <c r="X2048" s="174" t="str">
        <f t="shared" si="200"/>
        <v>8</v>
      </c>
      <c r="Y2048" s="171"/>
      <c r="Z2048" s="172">
        <f t="shared" si="201"/>
        <v>18400</v>
      </c>
      <c r="AA2048" s="175">
        <f>VLOOKUP(G2048,Ma_KH!$A:$R,14,0)</f>
        <v>60</v>
      </c>
    </row>
    <row r="2049" spans="1:27" hidden="1" x14ac:dyDescent="0.25">
      <c r="A2049" s="211">
        <v>45989</v>
      </c>
      <c r="B2049" s="148">
        <v>4180599685</v>
      </c>
      <c r="C2049" s="10" t="s">
        <v>7767</v>
      </c>
      <c r="D2049" s="149">
        <v>45995</v>
      </c>
      <c r="G2049" s="32" t="s">
        <v>122</v>
      </c>
      <c r="I2049" s="148">
        <v>4180599685</v>
      </c>
      <c r="J2049" s="212" t="s">
        <v>1784</v>
      </c>
      <c r="K2049" s="330" t="s">
        <v>32</v>
      </c>
      <c r="L2049" s="21" t="str">
        <f>VLOOKUP($K2049,TONG_SL!$A:$D,2,0)</f>
        <v>Giò Tai Lưỡi Xào 250g</v>
      </c>
      <c r="N2049" s="21" t="str">
        <f t="shared" si="197"/>
        <v>K-C6</v>
      </c>
      <c r="Q2049" s="21" t="str">
        <f>VLOOKUP(K2049,TONG_SL!$A:$D,3,0)</f>
        <v>Túi</v>
      </c>
      <c r="R2049" s="1">
        <v>5</v>
      </c>
      <c r="S2049" s="171"/>
      <c r="T2049" s="171">
        <f>VLOOKUP(VLOOKUP(G2049,Ma_KH!$A:$R,18,0)&amp;K2049,Gia_MB!$A:$F,6,0)</f>
        <v>50182</v>
      </c>
      <c r="U2049" s="172">
        <f t="shared" si="198"/>
        <v>250910</v>
      </c>
      <c r="V2049" s="171"/>
      <c r="W2049" s="173">
        <f t="shared" si="199"/>
        <v>0</v>
      </c>
      <c r="X2049" s="174" t="str">
        <f t="shared" si="200"/>
        <v>8</v>
      </c>
      <c r="Y2049" s="171"/>
      <c r="Z2049" s="172">
        <f t="shared" si="201"/>
        <v>20072.8</v>
      </c>
      <c r="AA2049" s="175">
        <f>VLOOKUP(G2049,Ma_KH!$A:$R,14,0)</f>
        <v>60</v>
      </c>
    </row>
    <row r="2050" spans="1:27" hidden="1" x14ac:dyDescent="0.25">
      <c r="A2050" s="211">
        <v>45989</v>
      </c>
      <c r="B2050" s="148">
        <v>4180599702</v>
      </c>
      <c r="C2050" s="10" t="s">
        <v>7767</v>
      </c>
      <c r="D2050" s="149">
        <v>45995</v>
      </c>
      <c r="G2050" s="32" t="s">
        <v>1538</v>
      </c>
      <c r="I2050" s="148">
        <v>4180599702</v>
      </c>
      <c r="J2050" s="212" t="s">
        <v>1784</v>
      </c>
      <c r="K2050" s="330" t="s">
        <v>30</v>
      </c>
      <c r="L2050" s="21" t="str">
        <f>VLOOKUP($K2050,TONG_SL!$A:$D,2,0)</f>
        <v>Gà muối 500g</v>
      </c>
      <c r="N2050" s="21" t="str">
        <f t="shared" si="197"/>
        <v>K-C6</v>
      </c>
      <c r="Q2050" s="21" t="str">
        <f>VLOOKUP(K2050,TONG_SL!$A:$D,3,0)</f>
        <v>Túi</v>
      </c>
      <c r="R2050" s="1">
        <v>3</v>
      </c>
      <c r="S2050" s="171"/>
      <c r="T2050" s="171">
        <f>VLOOKUP(VLOOKUP(G2050,Ma_KH!$A:$R,18,0)&amp;K2050,Gia_MB!$A:$F,6,0)</f>
        <v>111058</v>
      </c>
      <c r="U2050" s="172">
        <f t="shared" si="198"/>
        <v>333174</v>
      </c>
      <c r="V2050" s="171"/>
      <c r="W2050" s="173">
        <f t="shared" si="199"/>
        <v>0</v>
      </c>
      <c r="X2050" s="174" t="str">
        <f t="shared" si="200"/>
        <v>8</v>
      </c>
      <c r="Y2050" s="171"/>
      <c r="Z2050" s="172">
        <f t="shared" si="201"/>
        <v>26653.920000000002</v>
      </c>
      <c r="AA2050" s="175">
        <f>VLOOKUP(G2050,Ma_KH!$A:$R,14,0)</f>
        <v>60</v>
      </c>
    </row>
    <row r="2051" spans="1:27" hidden="1" x14ac:dyDescent="0.25">
      <c r="A2051" s="211">
        <v>45989</v>
      </c>
      <c r="B2051" s="148">
        <v>4180599702</v>
      </c>
      <c r="C2051" s="10" t="s">
        <v>7767</v>
      </c>
      <c r="D2051" s="149">
        <v>45995</v>
      </c>
      <c r="G2051" s="32" t="s">
        <v>1538</v>
      </c>
      <c r="I2051" s="148">
        <v>4180599702</v>
      </c>
      <c r="J2051" s="212" t="s">
        <v>1784</v>
      </c>
      <c r="K2051" s="330" t="s">
        <v>48</v>
      </c>
      <c r="L2051" s="21" t="str">
        <f>VLOOKUP($K2051,TONG_SL!$A:$D,2,0)</f>
        <v>Mọc Nấm Hương 250g</v>
      </c>
      <c r="N2051" s="21" t="str">
        <f t="shared" si="197"/>
        <v>K-C6</v>
      </c>
      <c r="Q2051" s="21" t="str">
        <f>VLOOKUP(K2051,TONG_SL!$A:$D,3,0)</f>
        <v>Túi</v>
      </c>
      <c r="R2051" s="1">
        <v>2</v>
      </c>
      <c r="S2051" s="171"/>
      <c r="T2051" s="171">
        <f>VLOOKUP(VLOOKUP(G2051,Ma_KH!$A:$R,18,0)&amp;K2051,Gia_MB!$A:$F,6,0)</f>
        <v>46000</v>
      </c>
      <c r="U2051" s="172">
        <f t="shared" si="198"/>
        <v>92000</v>
      </c>
      <c r="V2051" s="171"/>
      <c r="W2051" s="173">
        <f t="shared" si="199"/>
        <v>0</v>
      </c>
      <c r="X2051" s="174" t="str">
        <f t="shared" si="200"/>
        <v>8</v>
      </c>
      <c r="Y2051" s="171"/>
      <c r="Z2051" s="172">
        <f t="shared" si="201"/>
        <v>7360</v>
      </c>
      <c r="AA2051" s="175">
        <f>VLOOKUP(G2051,Ma_KH!$A:$R,14,0)</f>
        <v>60</v>
      </c>
    </row>
    <row r="2052" spans="1:27" hidden="1" x14ac:dyDescent="0.25">
      <c r="A2052" s="211">
        <v>45989</v>
      </c>
      <c r="B2052" s="148">
        <v>4180599702</v>
      </c>
      <c r="C2052" s="10" t="s">
        <v>7767</v>
      </c>
      <c r="D2052" s="149">
        <v>45995</v>
      </c>
      <c r="G2052" s="32" t="s">
        <v>1538</v>
      </c>
      <c r="I2052" s="148">
        <v>4180599702</v>
      </c>
      <c r="J2052" s="212" t="s">
        <v>1784</v>
      </c>
      <c r="K2052" s="330" t="s">
        <v>32</v>
      </c>
      <c r="L2052" s="21" t="str">
        <f>VLOOKUP($K2052,TONG_SL!$A:$D,2,0)</f>
        <v>Giò Tai Lưỡi Xào 250g</v>
      </c>
      <c r="N2052" s="21" t="str">
        <f t="shared" si="197"/>
        <v>K-C6</v>
      </c>
      <c r="Q2052" s="21" t="str">
        <f>VLOOKUP(K2052,TONG_SL!$A:$D,3,0)</f>
        <v>Túi</v>
      </c>
      <c r="R2052" s="1">
        <v>5</v>
      </c>
      <c r="S2052" s="171"/>
      <c r="T2052" s="171">
        <f>VLOOKUP(VLOOKUP(G2052,Ma_KH!$A:$R,18,0)&amp;K2052,Gia_MB!$A:$F,6,0)</f>
        <v>50182</v>
      </c>
      <c r="U2052" s="172">
        <f t="shared" si="198"/>
        <v>250910</v>
      </c>
      <c r="V2052" s="171"/>
      <c r="W2052" s="173">
        <f t="shared" si="199"/>
        <v>0</v>
      </c>
      <c r="X2052" s="174" t="str">
        <f t="shared" si="200"/>
        <v>8</v>
      </c>
      <c r="Y2052" s="171"/>
      <c r="Z2052" s="172">
        <f t="shared" si="201"/>
        <v>20072.8</v>
      </c>
      <c r="AA2052" s="175">
        <f>VLOOKUP(G2052,Ma_KH!$A:$R,14,0)</f>
        <v>60</v>
      </c>
    </row>
    <row r="2053" spans="1:27" hidden="1" x14ac:dyDescent="0.25">
      <c r="A2053" s="211">
        <v>45989</v>
      </c>
      <c r="B2053" s="148">
        <v>4180599702</v>
      </c>
      <c r="C2053" s="10" t="s">
        <v>7767</v>
      </c>
      <c r="D2053" s="149">
        <v>45995</v>
      </c>
      <c r="G2053" s="32" t="s">
        <v>1538</v>
      </c>
      <c r="I2053" s="148">
        <v>4180599702</v>
      </c>
      <c r="J2053" s="212" t="s">
        <v>1784</v>
      </c>
      <c r="K2053" s="330" t="s">
        <v>34</v>
      </c>
      <c r="L2053" s="21" t="str">
        <f>VLOOKUP($K2053,TONG_SL!$A:$D,2,0)</f>
        <v>Tai heo muối 200g</v>
      </c>
      <c r="N2053" s="21" t="str">
        <f t="shared" si="197"/>
        <v>K-C6</v>
      </c>
      <c r="Q2053" s="21" t="str">
        <f>VLOOKUP(K2053,TONG_SL!$A:$D,3,0)</f>
        <v>Túi</v>
      </c>
      <c r="R2053" s="1">
        <v>3</v>
      </c>
      <c r="S2053" s="171"/>
      <c r="T2053" s="171">
        <f>VLOOKUP(VLOOKUP(G2053,Ma_KH!$A:$R,18,0)&amp;K2053,Gia_MB!$A:$F,6,0)</f>
        <v>55595</v>
      </c>
      <c r="U2053" s="172">
        <f t="shared" si="198"/>
        <v>166785</v>
      </c>
      <c r="V2053" s="171"/>
      <c r="W2053" s="173">
        <f t="shared" si="199"/>
        <v>0</v>
      </c>
      <c r="X2053" s="174" t="str">
        <f t="shared" si="200"/>
        <v>8</v>
      </c>
      <c r="Y2053" s="171"/>
      <c r="Z2053" s="172">
        <f t="shared" si="201"/>
        <v>13342.800000000001</v>
      </c>
      <c r="AA2053" s="175">
        <f>VLOOKUP(G2053,Ma_KH!$A:$R,14,0)</f>
        <v>60</v>
      </c>
    </row>
    <row r="2054" spans="1:27" hidden="1" x14ac:dyDescent="0.25">
      <c r="A2054" s="211">
        <v>45989</v>
      </c>
      <c r="B2054" s="148">
        <v>4180599695</v>
      </c>
      <c r="C2054" s="10" t="s">
        <v>7767</v>
      </c>
      <c r="D2054" s="149">
        <v>45995</v>
      </c>
      <c r="G2054" s="32" t="s">
        <v>1527</v>
      </c>
      <c r="I2054" s="148">
        <v>4180599695</v>
      </c>
      <c r="J2054" s="212" t="s">
        <v>1784</v>
      </c>
      <c r="K2054" s="330" t="s">
        <v>30</v>
      </c>
      <c r="L2054" s="21" t="str">
        <f>VLOOKUP($K2054,TONG_SL!$A:$D,2,0)</f>
        <v>Gà muối 500g</v>
      </c>
      <c r="N2054" s="21" t="str">
        <f t="shared" si="197"/>
        <v>K-C6</v>
      </c>
      <c r="Q2054" s="21" t="str">
        <f>VLOOKUP(K2054,TONG_SL!$A:$D,3,0)</f>
        <v>Túi</v>
      </c>
      <c r="R2054" s="1">
        <v>5</v>
      </c>
      <c r="S2054" s="171"/>
      <c r="T2054" s="171">
        <f>VLOOKUP(VLOOKUP(G2054,Ma_KH!$A:$R,18,0)&amp;K2054,Gia_MB!$A:$F,6,0)</f>
        <v>111058</v>
      </c>
      <c r="U2054" s="172">
        <f t="shared" si="198"/>
        <v>555290</v>
      </c>
      <c r="V2054" s="171"/>
      <c r="W2054" s="173">
        <f t="shared" si="199"/>
        <v>0</v>
      </c>
      <c r="X2054" s="174" t="str">
        <f t="shared" si="200"/>
        <v>8</v>
      </c>
      <c r="Y2054" s="171"/>
      <c r="Z2054" s="172">
        <f t="shared" si="201"/>
        <v>44423.200000000004</v>
      </c>
      <c r="AA2054" s="175">
        <f>VLOOKUP(G2054,Ma_KH!$A:$R,14,0)</f>
        <v>60</v>
      </c>
    </row>
    <row r="2055" spans="1:27" hidden="1" x14ac:dyDescent="0.25">
      <c r="A2055" s="211">
        <v>45989</v>
      </c>
      <c r="B2055" s="148">
        <v>4180599695</v>
      </c>
      <c r="C2055" s="10" t="s">
        <v>7767</v>
      </c>
      <c r="D2055" s="149">
        <v>45995</v>
      </c>
      <c r="G2055" s="32" t="s">
        <v>1527</v>
      </c>
      <c r="I2055" s="148">
        <v>4180599695</v>
      </c>
      <c r="J2055" s="212" t="s">
        <v>1784</v>
      </c>
      <c r="K2055" s="330" t="s">
        <v>48</v>
      </c>
      <c r="L2055" s="21" t="str">
        <f>VLOOKUP($K2055,TONG_SL!$A:$D,2,0)</f>
        <v>Mọc Nấm Hương 250g</v>
      </c>
      <c r="N2055" s="21" t="str">
        <f t="shared" si="197"/>
        <v>K-C6</v>
      </c>
      <c r="Q2055" s="21" t="str">
        <f>VLOOKUP(K2055,TONG_SL!$A:$D,3,0)</f>
        <v>Túi</v>
      </c>
      <c r="R2055" s="1">
        <v>2</v>
      </c>
      <c r="S2055" s="171"/>
      <c r="T2055" s="171">
        <f>VLOOKUP(VLOOKUP(G2055,Ma_KH!$A:$R,18,0)&amp;K2055,Gia_MB!$A:$F,6,0)</f>
        <v>46000</v>
      </c>
      <c r="U2055" s="172">
        <f t="shared" si="198"/>
        <v>92000</v>
      </c>
      <c r="V2055" s="171"/>
      <c r="W2055" s="173">
        <f t="shared" si="199"/>
        <v>0</v>
      </c>
      <c r="X2055" s="174" t="str">
        <f t="shared" si="200"/>
        <v>8</v>
      </c>
      <c r="Y2055" s="171"/>
      <c r="Z2055" s="172">
        <f t="shared" si="201"/>
        <v>7360</v>
      </c>
      <c r="AA2055" s="175">
        <f>VLOOKUP(G2055,Ma_KH!$A:$R,14,0)</f>
        <v>60</v>
      </c>
    </row>
    <row r="2056" spans="1:27" hidden="1" x14ac:dyDescent="0.25">
      <c r="A2056" s="211">
        <v>45989</v>
      </c>
      <c r="B2056" s="148">
        <v>4180599695</v>
      </c>
      <c r="C2056" s="10" t="s">
        <v>7767</v>
      </c>
      <c r="D2056" s="149">
        <v>45995</v>
      </c>
      <c r="G2056" s="32" t="s">
        <v>1527</v>
      </c>
      <c r="I2056" s="148">
        <v>4180599695</v>
      </c>
      <c r="J2056" s="212" t="s">
        <v>1784</v>
      </c>
      <c r="K2056" s="330" t="s">
        <v>27</v>
      </c>
      <c r="L2056" s="21" t="str">
        <f>VLOOKUP($K2056,TONG_SL!$A:$D,2,0)</f>
        <v>Chân giò heo muối 300g</v>
      </c>
      <c r="N2056" s="21" t="str">
        <f t="shared" si="197"/>
        <v>K-C6</v>
      </c>
      <c r="Q2056" s="21" t="str">
        <f>VLOOKUP(K2056,TONG_SL!$A:$D,3,0)</f>
        <v>Túi</v>
      </c>
      <c r="R2056" s="1">
        <v>4</v>
      </c>
      <c r="S2056" s="171"/>
      <c r="T2056" s="171">
        <f>VLOOKUP(VLOOKUP(G2056,Ma_KH!$A:$R,18,0)&amp;K2056,Gia_MB!$A:$F,6,0)</f>
        <v>73431</v>
      </c>
      <c r="U2056" s="172">
        <f t="shared" si="198"/>
        <v>293724</v>
      </c>
      <c r="V2056" s="171"/>
      <c r="W2056" s="173">
        <f t="shared" si="199"/>
        <v>0</v>
      </c>
      <c r="X2056" s="174" t="str">
        <f t="shared" si="200"/>
        <v>8</v>
      </c>
      <c r="Y2056" s="171"/>
      <c r="Z2056" s="172">
        <f t="shared" si="201"/>
        <v>23497.920000000002</v>
      </c>
      <c r="AA2056" s="175">
        <f>VLOOKUP(G2056,Ma_KH!$A:$R,14,0)</f>
        <v>60</v>
      </c>
    </row>
    <row r="2057" spans="1:27" hidden="1" x14ac:dyDescent="0.25">
      <c r="A2057" s="211">
        <v>45989</v>
      </c>
      <c r="B2057" s="148">
        <v>4180599695</v>
      </c>
      <c r="C2057" s="10" t="s">
        <v>7767</v>
      </c>
      <c r="D2057" s="149">
        <v>45995</v>
      </c>
      <c r="G2057" s="32" t="s">
        <v>1527</v>
      </c>
      <c r="I2057" s="148">
        <v>4180599695</v>
      </c>
      <c r="J2057" s="212" t="s">
        <v>1784</v>
      </c>
      <c r="K2057" s="330" t="s">
        <v>32</v>
      </c>
      <c r="L2057" s="21" t="str">
        <f>VLOOKUP($K2057,TONG_SL!$A:$D,2,0)</f>
        <v>Giò Tai Lưỡi Xào 250g</v>
      </c>
      <c r="N2057" s="21" t="str">
        <f t="shared" si="197"/>
        <v>K-C6</v>
      </c>
      <c r="Q2057" s="21" t="str">
        <f>VLOOKUP(K2057,TONG_SL!$A:$D,3,0)</f>
        <v>Túi</v>
      </c>
      <c r="R2057" s="1">
        <v>5</v>
      </c>
      <c r="S2057" s="171"/>
      <c r="T2057" s="171">
        <f>VLOOKUP(VLOOKUP(G2057,Ma_KH!$A:$R,18,0)&amp;K2057,Gia_MB!$A:$F,6,0)</f>
        <v>50182</v>
      </c>
      <c r="U2057" s="172">
        <f t="shared" si="198"/>
        <v>250910</v>
      </c>
      <c r="V2057" s="171"/>
      <c r="W2057" s="173">
        <f t="shared" si="199"/>
        <v>0</v>
      </c>
      <c r="X2057" s="174" t="str">
        <f t="shared" si="200"/>
        <v>8</v>
      </c>
      <c r="Y2057" s="171"/>
      <c r="Z2057" s="172">
        <f t="shared" si="201"/>
        <v>20072.8</v>
      </c>
      <c r="AA2057" s="175">
        <f>VLOOKUP(G2057,Ma_KH!$A:$R,14,0)</f>
        <v>60</v>
      </c>
    </row>
    <row r="2058" spans="1:27" hidden="1" x14ac:dyDescent="0.25">
      <c r="A2058" s="211">
        <v>45989</v>
      </c>
      <c r="B2058" s="148">
        <v>4180599695</v>
      </c>
      <c r="C2058" s="10" t="s">
        <v>7767</v>
      </c>
      <c r="D2058" s="149">
        <v>45995</v>
      </c>
      <c r="G2058" s="32" t="s">
        <v>1527</v>
      </c>
      <c r="I2058" s="148">
        <v>4180599695</v>
      </c>
      <c r="J2058" s="212" t="s">
        <v>1784</v>
      </c>
      <c r="K2058" s="330" t="s">
        <v>34</v>
      </c>
      <c r="L2058" s="21" t="str">
        <f>VLOOKUP($K2058,TONG_SL!$A:$D,2,0)</f>
        <v>Tai heo muối 200g</v>
      </c>
      <c r="N2058" s="21" t="str">
        <f t="shared" si="197"/>
        <v>K-C6</v>
      </c>
      <c r="Q2058" s="21" t="str">
        <f>VLOOKUP(K2058,TONG_SL!$A:$D,3,0)</f>
        <v>Túi</v>
      </c>
      <c r="R2058" s="1">
        <v>2</v>
      </c>
      <c r="S2058" s="171"/>
      <c r="T2058" s="171">
        <f>VLOOKUP(VLOOKUP(G2058,Ma_KH!$A:$R,18,0)&amp;K2058,Gia_MB!$A:$F,6,0)</f>
        <v>55595</v>
      </c>
      <c r="U2058" s="172">
        <f t="shared" si="198"/>
        <v>111190</v>
      </c>
      <c r="V2058" s="171"/>
      <c r="W2058" s="173">
        <f t="shared" si="199"/>
        <v>0</v>
      </c>
      <c r="X2058" s="174" t="str">
        <f t="shared" si="200"/>
        <v>8</v>
      </c>
      <c r="Y2058" s="171"/>
      <c r="Z2058" s="172">
        <f t="shared" si="201"/>
        <v>8895.2000000000007</v>
      </c>
      <c r="AA2058" s="175">
        <f>VLOOKUP(G2058,Ma_KH!$A:$R,14,0)</f>
        <v>60</v>
      </c>
    </row>
    <row r="2059" spans="1:27" hidden="1" x14ac:dyDescent="0.25">
      <c r="A2059" s="211">
        <v>45989</v>
      </c>
      <c r="B2059" s="148">
        <v>4180599708</v>
      </c>
      <c r="C2059" s="10" t="s">
        <v>7767</v>
      </c>
      <c r="D2059" s="149">
        <v>45995</v>
      </c>
      <c r="G2059" s="32" t="s">
        <v>1545</v>
      </c>
      <c r="I2059" s="148">
        <v>4180599708</v>
      </c>
      <c r="J2059" s="212" t="s">
        <v>1784</v>
      </c>
      <c r="K2059" s="330" t="s">
        <v>32</v>
      </c>
      <c r="L2059" s="21" t="str">
        <f>VLOOKUP($K2059,TONG_SL!$A:$D,2,0)</f>
        <v>Giò Tai Lưỡi Xào 250g</v>
      </c>
      <c r="N2059" s="21" t="str">
        <f t="shared" si="197"/>
        <v>K-C6</v>
      </c>
      <c r="Q2059" s="21" t="str">
        <f>VLOOKUP(K2059,TONG_SL!$A:$D,3,0)</f>
        <v>Túi</v>
      </c>
      <c r="R2059" s="1">
        <v>2</v>
      </c>
      <c r="S2059" s="171"/>
      <c r="T2059" s="171">
        <f>VLOOKUP(VLOOKUP(G2059,Ma_KH!$A:$R,18,0)&amp;K2059,Gia_MB!$A:$F,6,0)</f>
        <v>50182</v>
      </c>
      <c r="U2059" s="172">
        <f t="shared" si="198"/>
        <v>100364</v>
      </c>
      <c r="V2059" s="171"/>
      <c r="W2059" s="173">
        <f t="shared" si="199"/>
        <v>0</v>
      </c>
      <c r="X2059" s="174" t="str">
        <f t="shared" si="200"/>
        <v>8</v>
      </c>
      <c r="Y2059" s="171"/>
      <c r="Z2059" s="172">
        <f t="shared" si="201"/>
        <v>8029.12</v>
      </c>
      <c r="AA2059" s="175">
        <f>VLOOKUP(G2059,Ma_KH!$A:$R,14,0)</f>
        <v>60</v>
      </c>
    </row>
    <row r="2060" spans="1:27" hidden="1" x14ac:dyDescent="0.25">
      <c r="A2060" s="211">
        <v>45989</v>
      </c>
      <c r="B2060" s="148">
        <v>4180599708</v>
      </c>
      <c r="C2060" s="10" t="s">
        <v>7767</v>
      </c>
      <c r="D2060" s="149">
        <v>45995</v>
      </c>
      <c r="G2060" s="32" t="s">
        <v>1545</v>
      </c>
      <c r="I2060" s="148">
        <v>4180599708</v>
      </c>
      <c r="J2060" s="212" t="s">
        <v>1784</v>
      </c>
      <c r="K2060" s="330" t="s">
        <v>48</v>
      </c>
      <c r="L2060" s="21" t="str">
        <f>VLOOKUP($K2060,TONG_SL!$A:$D,2,0)</f>
        <v>Mọc Nấm Hương 250g</v>
      </c>
      <c r="N2060" s="21" t="str">
        <f t="shared" si="197"/>
        <v>K-C6</v>
      </c>
      <c r="Q2060" s="21" t="str">
        <f>VLOOKUP(K2060,TONG_SL!$A:$D,3,0)</f>
        <v>Túi</v>
      </c>
      <c r="R2060" s="1">
        <v>4</v>
      </c>
      <c r="S2060" s="171"/>
      <c r="T2060" s="171">
        <f>VLOOKUP(VLOOKUP(G2060,Ma_KH!$A:$R,18,0)&amp;K2060,Gia_MB!$A:$F,6,0)</f>
        <v>46000</v>
      </c>
      <c r="U2060" s="172">
        <f t="shared" si="198"/>
        <v>184000</v>
      </c>
      <c r="V2060" s="171"/>
      <c r="W2060" s="173">
        <f t="shared" si="199"/>
        <v>0</v>
      </c>
      <c r="X2060" s="174" t="str">
        <f t="shared" si="200"/>
        <v>8</v>
      </c>
      <c r="Y2060" s="171"/>
      <c r="Z2060" s="172">
        <f t="shared" si="201"/>
        <v>14720</v>
      </c>
      <c r="AA2060" s="175">
        <f>VLOOKUP(G2060,Ma_KH!$A:$R,14,0)</f>
        <v>60</v>
      </c>
    </row>
    <row r="2061" spans="1:27" hidden="1" x14ac:dyDescent="0.25">
      <c r="A2061" s="211">
        <v>45989</v>
      </c>
      <c r="B2061" s="148">
        <v>4180599708</v>
      </c>
      <c r="C2061" s="10" t="s">
        <v>7767</v>
      </c>
      <c r="D2061" s="149">
        <v>45995</v>
      </c>
      <c r="G2061" s="32" t="s">
        <v>1545</v>
      </c>
      <c r="I2061" s="148">
        <v>4180599708</v>
      </c>
      <c r="J2061" s="212" t="s">
        <v>1784</v>
      </c>
      <c r="K2061" s="330" t="s">
        <v>30</v>
      </c>
      <c r="L2061" s="21" t="str">
        <f>VLOOKUP($K2061,TONG_SL!$A:$D,2,0)</f>
        <v>Gà muối 500g</v>
      </c>
      <c r="N2061" s="21" t="str">
        <f t="shared" si="197"/>
        <v>K-C6</v>
      </c>
      <c r="Q2061" s="21" t="str">
        <f>VLOOKUP(K2061,TONG_SL!$A:$D,3,0)</f>
        <v>Túi</v>
      </c>
      <c r="R2061" s="1">
        <v>6</v>
      </c>
      <c r="S2061" s="171"/>
      <c r="T2061" s="171">
        <f>VLOOKUP(VLOOKUP(G2061,Ma_KH!$A:$R,18,0)&amp;K2061,Gia_MB!$A:$F,6,0)</f>
        <v>111058</v>
      </c>
      <c r="U2061" s="172">
        <f t="shared" si="198"/>
        <v>666348</v>
      </c>
      <c r="V2061" s="171"/>
      <c r="W2061" s="173">
        <f t="shared" si="199"/>
        <v>0</v>
      </c>
      <c r="X2061" s="174" t="str">
        <f t="shared" si="200"/>
        <v>8</v>
      </c>
      <c r="Y2061" s="171"/>
      <c r="Z2061" s="172">
        <f t="shared" si="201"/>
        <v>53307.840000000004</v>
      </c>
      <c r="AA2061" s="175">
        <f>VLOOKUP(G2061,Ma_KH!$A:$R,14,0)</f>
        <v>60</v>
      </c>
    </row>
    <row r="2062" spans="1:27" hidden="1" x14ac:dyDescent="0.25">
      <c r="A2062" s="211">
        <v>45989</v>
      </c>
      <c r="B2062" s="148">
        <v>4180599630</v>
      </c>
      <c r="C2062" s="10" t="s">
        <v>7767</v>
      </c>
      <c r="D2062" s="149">
        <v>45995</v>
      </c>
      <c r="G2062" s="32" t="s">
        <v>1409</v>
      </c>
      <c r="I2062" s="148">
        <v>4180599630</v>
      </c>
      <c r="J2062" s="212" t="s">
        <v>1784</v>
      </c>
      <c r="K2062" s="330" t="s">
        <v>30</v>
      </c>
      <c r="L2062" s="21" t="str">
        <f>VLOOKUP($K2062,TONG_SL!$A:$D,2,0)</f>
        <v>Gà muối 500g</v>
      </c>
      <c r="N2062" s="21" t="str">
        <f t="shared" si="197"/>
        <v>K-C6</v>
      </c>
      <c r="Q2062" s="21" t="str">
        <f>VLOOKUP(K2062,TONG_SL!$A:$D,3,0)</f>
        <v>Túi</v>
      </c>
      <c r="R2062" s="1">
        <v>10</v>
      </c>
      <c r="S2062" s="171"/>
      <c r="T2062" s="171">
        <f>VLOOKUP(VLOOKUP(G2062,Ma_KH!$A:$R,18,0)&amp;K2062,Gia_MB!$A:$F,6,0)</f>
        <v>111058</v>
      </c>
      <c r="U2062" s="172">
        <f t="shared" si="198"/>
        <v>1110580</v>
      </c>
      <c r="V2062" s="171"/>
      <c r="W2062" s="173">
        <f t="shared" si="199"/>
        <v>0</v>
      </c>
      <c r="X2062" s="174" t="str">
        <f t="shared" si="200"/>
        <v>8</v>
      </c>
      <c r="Y2062" s="171"/>
      <c r="Z2062" s="172">
        <f t="shared" si="201"/>
        <v>88846.400000000009</v>
      </c>
      <c r="AA2062" s="175">
        <f>VLOOKUP(G2062,Ma_KH!$A:$R,14,0)</f>
        <v>60</v>
      </c>
    </row>
    <row r="2063" spans="1:27" hidden="1" x14ac:dyDescent="0.25">
      <c r="A2063" s="211">
        <v>45989</v>
      </c>
      <c r="B2063" s="148">
        <v>4180599630</v>
      </c>
      <c r="C2063" s="10" t="s">
        <v>7767</v>
      </c>
      <c r="D2063" s="149">
        <v>45995</v>
      </c>
      <c r="G2063" s="32" t="s">
        <v>1409</v>
      </c>
      <c r="I2063" s="148">
        <v>4180599630</v>
      </c>
      <c r="J2063" s="212" t="s">
        <v>1784</v>
      </c>
      <c r="K2063" s="330" t="s">
        <v>48</v>
      </c>
      <c r="L2063" s="21" t="str">
        <f>VLOOKUP($K2063,TONG_SL!$A:$D,2,0)</f>
        <v>Mọc Nấm Hương 250g</v>
      </c>
      <c r="N2063" s="21" t="str">
        <f t="shared" si="197"/>
        <v>K-C6</v>
      </c>
      <c r="Q2063" s="21" t="str">
        <f>VLOOKUP(K2063,TONG_SL!$A:$D,3,0)</f>
        <v>Túi</v>
      </c>
      <c r="R2063" s="1">
        <v>2</v>
      </c>
      <c r="S2063" s="171"/>
      <c r="T2063" s="171">
        <f>VLOOKUP(VLOOKUP(G2063,Ma_KH!$A:$R,18,0)&amp;K2063,Gia_MB!$A:$F,6,0)</f>
        <v>46000</v>
      </c>
      <c r="U2063" s="172">
        <f t="shared" si="198"/>
        <v>92000</v>
      </c>
      <c r="V2063" s="171"/>
      <c r="W2063" s="173">
        <f t="shared" si="199"/>
        <v>0</v>
      </c>
      <c r="X2063" s="174" t="str">
        <f t="shared" si="200"/>
        <v>8</v>
      </c>
      <c r="Y2063" s="171"/>
      <c r="Z2063" s="172">
        <f t="shared" si="201"/>
        <v>7360</v>
      </c>
      <c r="AA2063" s="175">
        <f>VLOOKUP(G2063,Ma_KH!$A:$R,14,0)</f>
        <v>60</v>
      </c>
    </row>
    <row r="2064" spans="1:27" hidden="1" x14ac:dyDescent="0.25">
      <c r="A2064" s="211">
        <v>45989</v>
      </c>
      <c r="B2064" s="148">
        <v>4180599630</v>
      </c>
      <c r="C2064" s="10" t="s">
        <v>7767</v>
      </c>
      <c r="D2064" s="149">
        <v>45995</v>
      </c>
      <c r="G2064" s="32" t="s">
        <v>1409</v>
      </c>
      <c r="I2064" s="148">
        <v>4180599630</v>
      </c>
      <c r="J2064" s="212" t="s">
        <v>1784</v>
      </c>
      <c r="K2064" s="330" t="s">
        <v>27</v>
      </c>
      <c r="L2064" s="21" t="str">
        <f>VLOOKUP($K2064,TONG_SL!$A:$D,2,0)</f>
        <v>Chân giò heo muối 300g</v>
      </c>
      <c r="N2064" s="21" t="str">
        <f t="shared" si="197"/>
        <v>K-C6</v>
      </c>
      <c r="Q2064" s="21" t="str">
        <f>VLOOKUP(K2064,TONG_SL!$A:$D,3,0)</f>
        <v>Túi</v>
      </c>
      <c r="R2064" s="1">
        <v>6</v>
      </c>
      <c r="S2064" s="171"/>
      <c r="T2064" s="171">
        <f>VLOOKUP(VLOOKUP(G2064,Ma_KH!$A:$R,18,0)&amp;K2064,Gia_MB!$A:$F,6,0)</f>
        <v>73431</v>
      </c>
      <c r="U2064" s="172">
        <f t="shared" si="198"/>
        <v>440586</v>
      </c>
      <c r="V2064" s="171"/>
      <c r="W2064" s="173">
        <f t="shared" si="199"/>
        <v>0</v>
      </c>
      <c r="X2064" s="174" t="str">
        <f t="shared" si="200"/>
        <v>8</v>
      </c>
      <c r="Y2064" s="171"/>
      <c r="Z2064" s="172">
        <f t="shared" si="201"/>
        <v>35246.879999999997</v>
      </c>
      <c r="AA2064" s="175">
        <f>VLOOKUP(G2064,Ma_KH!$A:$R,14,0)</f>
        <v>60</v>
      </c>
    </row>
    <row r="2065" spans="1:27" hidden="1" x14ac:dyDescent="0.25">
      <c r="A2065" s="211">
        <v>45989</v>
      </c>
      <c r="B2065" s="148">
        <v>4180599630</v>
      </c>
      <c r="C2065" s="10" t="s">
        <v>7767</v>
      </c>
      <c r="D2065" s="149">
        <v>45995</v>
      </c>
      <c r="G2065" s="32" t="s">
        <v>1409</v>
      </c>
      <c r="I2065" s="148">
        <v>4180599630</v>
      </c>
      <c r="J2065" s="212" t="s">
        <v>1784</v>
      </c>
      <c r="K2065" s="330" t="s">
        <v>32</v>
      </c>
      <c r="L2065" s="21" t="str">
        <f>VLOOKUP($K2065,TONG_SL!$A:$D,2,0)</f>
        <v>Giò Tai Lưỡi Xào 250g</v>
      </c>
      <c r="N2065" s="21" t="str">
        <f t="shared" si="197"/>
        <v>K-C6</v>
      </c>
      <c r="Q2065" s="21" t="str">
        <f>VLOOKUP(K2065,TONG_SL!$A:$D,3,0)</f>
        <v>Túi</v>
      </c>
      <c r="R2065" s="1">
        <v>5</v>
      </c>
      <c r="S2065" s="171"/>
      <c r="T2065" s="171">
        <f>VLOOKUP(VLOOKUP(G2065,Ma_KH!$A:$R,18,0)&amp;K2065,Gia_MB!$A:$F,6,0)</f>
        <v>50182</v>
      </c>
      <c r="U2065" s="172">
        <f t="shared" si="198"/>
        <v>250910</v>
      </c>
      <c r="V2065" s="171"/>
      <c r="W2065" s="173">
        <f t="shared" si="199"/>
        <v>0</v>
      </c>
      <c r="X2065" s="174" t="str">
        <f t="shared" si="200"/>
        <v>8</v>
      </c>
      <c r="Y2065" s="171"/>
      <c r="Z2065" s="172">
        <f t="shared" si="201"/>
        <v>20072.8</v>
      </c>
      <c r="AA2065" s="175">
        <f>VLOOKUP(G2065,Ma_KH!$A:$R,14,0)</f>
        <v>60</v>
      </c>
    </row>
    <row r="2066" spans="1:27" hidden="1" x14ac:dyDescent="0.25">
      <c r="A2066" s="211">
        <v>45989</v>
      </c>
      <c r="B2066" s="148">
        <v>4180599630</v>
      </c>
      <c r="C2066" s="10" t="s">
        <v>7767</v>
      </c>
      <c r="D2066" s="149">
        <v>45995</v>
      </c>
      <c r="G2066" s="32" t="s">
        <v>1409</v>
      </c>
      <c r="I2066" s="148">
        <v>4180599630</v>
      </c>
      <c r="J2066" s="212" t="s">
        <v>1784</v>
      </c>
      <c r="K2066" s="330" t="s">
        <v>34</v>
      </c>
      <c r="L2066" s="21" t="str">
        <f>VLOOKUP($K2066,TONG_SL!$A:$D,2,0)</f>
        <v>Tai heo muối 200g</v>
      </c>
      <c r="N2066" s="21" t="str">
        <f t="shared" si="197"/>
        <v>K-C6</v>
      </c>
      <c r="Q2066" s="21" t="str">
        <f>VLOOKUP(K2066,TONG_SL!$A:$D,3,0)</f>
        <v>Túi</v>
      </c>
      <c r="R2066" s="1">
        <v>3</v>
      </c>
      <c r="S2066" s="171"/>
      <c r="T2066" s="171">
        <f>VLOOKUP(VLOOKUP(G2066,Ma_KH!$A:$R,18,0)&amp;K2066,Gia_MB!$A:$F,6,0)</f>
        <v>55595</v>
      </c>
      <c r="U2066" s="172">
        <f t="shared" si="198"/>
        <v>166785</v>
      </c>
      <c r="V2066" s="171"/>
      <c r="W2066" s="173">
        <f t="shared" si="199"/>
        <v>0</v>
      </c>
      <c r="X2066" s="174" t="str">
        <f t="shared" si="200"/>
        <v>8</v>
      </c>
      <c r="Y2066" s="171"/>
      <c r="Z2066" s="172">
        <f t="shared" si="201"/>
        <v>13342.800000000001</v>
      </c>
      <c r="AA2066" s="175">
        <f>VLOOKUP(G2066,Ma_KH!$A:$R,14,0)</f>
        <v>60</v>
      </c>
    </row>
    <row r="2067" spans="1:27" hidden="1" x14ac:dyDescent="0.25">
      <c r="A2067" s="211">
        <v>45989</v>
      </c>
      <c r="B2067" s="148">
        <v>4180599647</v>
      </c>
      <c r="C2067" s="10" t="s">
        <v>7767</v>
      </c>
      <c r="D2067" s="149">
        <v>45995</v>
      </c>
      <c r="G2067" s="32" t="s">
        <v>1428</v>
      </c>
      <c r="I2067" s="148">
        <v>4180599647</v>
      </c>
      <c r="J2067" s="212" t="s">
        <v>1784</v>
      </c>
      <c r="K2067" s="330" t="s">
        <v>32</v>
      </c>
      <c r="L2067" s="21" t="str">
        <f>VLOOKUP($K2067,TONG_SL!$A:$D,2,0)</f>
        <v>Giò Tai Lưỡi Xào 250g</v>
      </c>
      <c r="N2067" s="21" t="str">
        <f t="shared" si="197"/>
        <v>K-C6</v>
      </c>
      <c r="Q2067" s="21" t="str">
        <f>VLOOKUP(K2067,TONG_SL!$A:$D,3,0)</f>
        <v>Túi</v>
      </c>
      <c r="R2067" s="1">
        <v>5</v>
      </c>
      <c r="S2067" s="171"/>
      <c r="T2067" s="171">
        <f>VLOOKUP(VLOOKUP(G2067,Ma_KH!$A:$R,18,0)&amp;K2067,Gia_MB!$A:$F,6,0)</f>
        <v>50182</v>
      </c>
      <c r="U2067" s="172">
        <f t="shared" si="198"/>
        <v>250910</v>
      </c>
      <c r="V2067" s="171"/>
      <c r="W2067" s="173">
        <f t="shared" si="199"/>
        <v>0</v>
      </c>
      <c r="X2067" s="174" t="str">
        <f t="shared" si="200"/>
        <v>8</v>
      </c>
      <c r="Y2067" s="171"/>
      <c r="Z2067" s="172">
        <f t="shared" si="201"/>
        <v>20072.8</v>
      </c>
      <c r="AA2067" s="175">
        <f>VLOOKUP(G2067,Ma_KH!$A:$R,14,0)</f>
        <v>60</v>
      </c>
    </row>
    <row r="2068" spans="1:27" hidden="1" x14ac:dyDescent="0.25">
      <c r="A2068" s="211">
        <v>45989</v>
      </c>
      <c r="B2068" s="148">
        <v>4180599647</v>
      </c>
      <c r="C2068" s="10" t="s">
        <v>7767</v>
      </c>
      <c r="D2068" s="149">
        <v>45995</v>
      </c>
      <c r="G2068" s="32" t="s">
        <v>1428</v>
      </c>
      <c r="I2068" s="148">
        <v>4180599647</v>
      </c>
      <c r="J2068" s="212" t="s">
        <v>1784</v>
      </c>
      <c r="K2068" s="330" t="s">
        <v>27</v>
      </c>
      <c r="L2068" s="21" t="str">
        <f>VLOOKUP($K2068,TONG_SL!$A:$D,2,0)</f>
        <v>Chân giò heo muối 300g</v>
      </c>
      <c r="N2068" s="21" t="str">
        <f t="shared" si="197"/>
        <v>K-C6</v>
      </c>
      <c r="Q2068" s="21" t="str">
        <f>VLOOKUP(K2068,TONG_SL!$A:$D,3,0)</f>
        <v>Túi</v>
      </c>
      <c r="R2068" s="1">
        <v>13</v>
      </c>
      <c r="S2068" s="171"/>
      <c r="T2068" s="171">
        <f>VLOOKUP(VLOOKUP(G2068,Ma_KH!$A:$R,18,0)&amp;K2068,Gia_MB!$A:$F,6,0)</f>
        <v>73431</v>
      </c>
      <c r="U2068" s="172">
        <f t="shared" si="198"/>
        <v>954603</v>
      </c>
      <c r="V2068" s="171"/>
      <c r="W2068" s="173">
        <f t="shared" si="199"/>
        <v>0</v>
      </c>
      <c r="X2068" s="174" t="str">
        <f t="shared" si="200"/>
        <v>8</v>
      </c>
      <c r="Y2068" s="171"/>
      <c r="Z2068" s="172">
        <f t="shared" si="201"/>
        <v>76368.240000000005</v>
      </c>
      <c r="AA2068" s="175">
        <f>VLOOKUP(G2068,Ma_KH!$A:$R,14,0)</f>
        <v>60</v>
      </c>
    </row>
    <row r="2069" spans="1:27" hidden="1" x14ac:dyDescent="0.25">
      <c r="A2069" s="211">
        <v>45989</v>
      </c>
      <c r="B2069" s="148">
        <v>4180599647</v>
      </c>
      <c r="C2069" s="10" t="s">
        <v>7767</v>
      </c>
      <c r="D2069" s="149">
        <v>45995</v>
      </c>
      <c r="G2069" s="32" t="s">
        <v>1428</v>
      </c>
      <c r="I2069" s="148">
        <v>4180599647</v>
      </c>
      <c r="J2069" s="212" t="s">
        <v>1784</v>
      </c>
      <c r="K2069" s="330" t="s">
        <v>48</v>
      </c>
      <c r="L2069" s="21" t="str">
        <f>VLOOKUP($K2069,TONG_SL!$A:$D,2,0)</f>
        <v>Mọc Nấm Hương 250g</v>
      </c>
      <c r="N2069" s="21" t="str">
        <f t="shared" si="197"/>
        <v>K-C6</v>
      </c>
      <c r="Q2069" s="21" t="str">
        <f>VLOOKUP(K2069,TONG_SL!$A:$D,3,0)</f>
        <v>Túi</v>
      </c>
      <c r="R2069" s="1">
        <v>2</v>
      </c>
      <c r="S2069" s="171"/>
      <c r="T2069" s="171">
        <f>VLOOKUP(VLOOKUP(G2069,Ma_KH!$A:$R,18,0)&amp;K2069,Gia_MB!$A:$F,6,0)</f>
        <v>46000</v>
      </c>
      <c r="U2069" s="172">
        <f t="shared" si="198"/>
        <v>92000</v>
      </c>
      <c r="V2069" s="171"/>
      <c r="W2069" s="173">
        <f t="shared" si="199"/>
        <v>0</v>
      </c>
      <c r="X2069" s="174" t="str">
        <f t="shared" si="200"/>
        <v>8</v>
      </c>
      <c r="Y2069" s="171"/>
      <c r="Z2069" s="172">
        <f t="shared" si="201"/>
        <v>7360</v>
      </c>
      <c r="AA2069" s="175">
        <f>VLOOKUP(G2069,Ma_KH!$A:$R,14,0)</f>
        <v>60</v>
      </c>
    </row>
    <row r="2070" spans="1:27" hidden="1" x14ac:dyDescent="0.25">
      <c r="A2070" s="211">
        <v>45989</v>
      </c>
      <c r="B2070" s="148">
        <v>4180599519</v>
      </c>
      <c r="C2070" s="10" t="s">
        <v>7767</v>
      </c>
      <c r="D2070" s="149">
        <v>45995</v>
      </c>
      <c r="G2070" s="32" t="s">
        <v>1242</v>
      </c>
      <c r="I2070" s="148">
        <v>4180599519</v>
      </c>
      <c r="J2070" s="212" t="s">
        <v>1784</v>
      </c>
      <c r="K2070" s="330" t="s">
        <v>30</v>
      </c>
      <c r="L2070" s="21" t="str">
        <f>VLOOKUP($K2070,TONG_SL!$A:$D,2,0)</f>
        <v>Gà muối 500g</v>
      </c>
      <c r="N2070" s="21" t="str">
        <f t="shared" si="197"/>
        <v>K-C6</v>
      </c>
      <c r="Q2070" s="21" t="str">
        <f>VLOOKUP(K2070,TONG_SL!$A:$D,3,0)</f>
        <v>Túi</v>
      </c>
      <c r="R2070" s="1">
        <v>2</v>
      </c>
      <c r="S2070" s="171"/>
      <c r="T2070" s="171">
        <f>VLOOKUP(VLOOKUP(G2070,Ma_KH!$A:$R,18,0)&amp;K2070,Gia_MB!$A:$F,6,0)</f>
        <v>111058</v>
      </c>
      <c r="U2070" s="172">
        <f t="shared" si="198"/>
        <v>222116</v>
      </c>
      <c r="V2070" s="171"/>
      <c r="W2070" s="173">
        <f t="shared" si="199"/>
        <v>0</v>
      </c>
      <c r="X2070" s="174" t="str">
        <f t="shared" si="200"/>
        <v>8</v>
      </c>
      <c r="Y2070" s="171"/>
      <c r="Z2070" s="172">
        <f t="shared" si="201"/>
        <v>17769.28</v>
      </c>
      <c r="AA2070" s="175">
        <f>VLOOKUP(G2070,Ma_KH!$A:$R,14,0)</f>
        <v>60</v>
      </c>
    </row>
    <row r="2071" spans="1:27" hidden="1" x14ac:dyDescent="0.25">
      <c r="A2071" s="211">
        <v>45989</v>
      </c>
      <c r="B2071" s="148">
        <v>4180599519</v>
      </c>
      <c r="C2071" s="10" t="s">
        <v>7767</v>
      </c>
      <c r="D2071" s="149">
        <v>45995</v>
      </c>
      <c r="G2071" s="32" t="s">
        <v>1242</v>
      </c>
      <c r="I2071" s="148">
        <v>4180599519</v>
      </c>
      <c r="J2071" s="212" t="s">
        <v>1784</v>
      </c>
      <c r="K2071" s="330" t="s">
        <v>48</v>
      </c>
      <c r="L2071" s="21" t="str">
        <f>VLOOKUP($K2071,TONG_SL!$A:$D,2,0)</f>
        <v>Mọc Nấm Hương 250g</v>
      </c>
      <c r="N2071" s="21" t="str">
        <f t="shared" si="197"/>
        <v>K-C6</v>
      </c>
      <c r="Q2071" s="21" t="str">
        <f>VLOOKUP(K2071,TONG_SL!$A:$D,3,0)</f>
        <v>Túi</v>
      </c>
      <c r="R2071" s="1">
        <v>4</v>
      </c>
      <c r="S2071" s="171"/>
      <c r="T2071" s="171">
        <f>VLOOKUP(VLOOKUP(G2071,Ma_KH!$A:$R,18,0)&amp;K2071,Gia_MB!$A:$F,6,0)</f>
        <v>46000</v>
      </c>
      <c r="U2071" s="172">
        <f t="shared" si="198"/>
        <v>184000</v>
      </c>
      <c r="V2071" s="171"/>
      <c r="W2071" s="173">
        <f t="shared" si="199"/>
        <v>0</v>
      </c>
      <c r="X2071" s="174" t="str">
        <f t="shared" si="200"/>
        <v>8</v>
      </c>
      <c r="Y2071" s="171"/>
      <c r="Z2071" s="172">
        <f t="shared" si="201"/>
        <v>14720</v>
      </c>
      <c r="AA2071" s="175">
        <f>VLOOKUP(G2071,Ma_KH!$A:$R,14,0)</f>
        <v>60</v>
      </c>
    </row>
    <row r="2072" spans="1:27" hidden="1" x14ac:dyDescent="0.25">
      <c r="A2072" s="211">
        <v>45989</v>
      </c>
      <c r="B2072" s="148">
        <v>4180599519</v>
      </c>
      <c r="C2072" s="10" t="s">
        <v>7767</v>
      </c>
      <c r="D2072" s="149">
        <v>45995</v>
      </c>
      <c r="G2072" s="32" t="s">
        <v>1242</v>
      </c>
      <c r="I2072" s="148">
        <v>4180599519</v>
      </c>
      <c r="J2072" s="212" t="s">
        <v>1784</v>
      </c>
      <c r="K2072" s="330" t="s">
        <v>32</v>
      </c>
      <c r="L2072" s="21" t="str">
        <f>VLOOKUP($K2072,TONG_SL!$A:$D,2,0)</f>
        <v>Giò Tai Lưỡi Xào 250g</v>
      </c>
      <c r="N2072" s="21" t="str">
        <f t="shared" si="197"/>
        <v>K-C6</v>
      </c>
      <c r="Q2072" s="21" t="str">
        <f>VLOOKUP(K2072,TONG_SL!$A:$D,3,0)</f>
        <v>Túi</v>
      </c>
      <c r="R2072" s="1">
        <v>5</v>
      </c>
      <c r="S2072" s="171"/>
      <c r="T2072" s="171">
        <f>VLOOKUP(VLOOKUP(G2072,Ma_KH!$A:$R,18,0)&amp;K2072,Gia_MB!$A:$F,6,0)</f>
        <v>50182</v>
      </c>
      <c r="U2072" s="172">
        <f t="shared" si="198"/>
        <v>250910</v>
      </c>
      <c r="V2072" s="171"/>
      <c r="W2072" s="173">
        <f t="shared" si="199"/>
        <v>0</v>
      </c>
      <c r="X2072" s="174" t="str">
        <f t="shared" si="200"/>
        <v>8</v>
      </c>
      <c r="Y2072" s="171"/>
      <c r="Z2072" s="172">
        <f t="shared" si="201"/>
        <v>20072.8</v>
      </c>
      <c r="AA2072" s="175">
        <f>VLOOKUP(G2072,Ma_KH!$A:$R,14,0)</f>
        <v>60</v>
      </c>
    </row>
    <row r="2073" spans="1:27" hidden="1" x14ac:dyDescent="0.25">
      <c r="A2073" s="211">
        <v>45989</v>
      </c>
      <c r="B2073" s="148">
        <v>4180599519</v>
      </c>
      <c r="C2073" s="10" t="s">
        <v>7767</v>
      </c>
      <c r="D2073" s="149">
        <v>45995</v>
      </c>
      <c r="G2073" s="32" t="s">
        <v>1242</v>
      </c>
      <c r="I2073" s="148">
        <v>4180599519</v>
      </c>
      <c r="J2073" s="212" t="s">
        <v>1784</v>
      </c>
      <c r="K2073" s="330" t="s">
        <v>27</v>
      </c>
      <c r="L2073" s="21" t="str">
        <f>VLOOKUP($K2073,TONG_SL!$A:$D,2,0)</f>
        <v>Chân giò heo muối 300g</v>
      </c>
      <c r="N2073" s="21" t="str">
        <f t="shared" si="197"/>
        <v>K-C6</v>
      </c>
      <c r="Q2073" s="21" t="str">
        <f>VLOOKUP(K2073,TONG_SL!$A:$D,3,0)</f>
        <v>Túi</v>
      </c>
      <c r="R2073" s="1">
        <v>5</v>
      </c>
      <c r="S2073" s="171"/>
      <c r="T2073" s="171">
        <f>VLOOKUP(VLOOKUP(G2073,Ma_KH!$A:$R,18,0)&amp;K2073,Gia_MB!$A:$F,6,0)</f>
        <v>73431</v>
      </c>
      <c r="U2073" s="172">
        <f t="shared" si="198"/>
        <v>367155</v>
      </c>
      <c r="V2073" s="171"/>
      <c r="W2073" s="173">
        <f t="shared" si="199"/>
        <v>0</v>
      </c>
      <c r="X2073" s="174" t="str">
        <f t="shared" si="200"/>
        <v>8</v>
      </c>
      <c r="Y2073" s="171"/>
      <c r="Z2073" s="172">
        <f t="shared" si="201"/>
        <v>29372.400000000001</v>
      </c>
      <c r="AA2073" s="175">
        <f>VLOOKUP(G2073,Ma_KH!$A:$R,14,0)</f>
        <v>60</v>
      </c>
    </row>
    <row r="2074" spans="1:27" hidden="1" x14ac:dyDescent="0.25">
      <c r="A2074" s="211">
        <v>45989</v>
      </c>
      <c r="B2074" s="148">
        <v>4180599625</v>
      </c>
      <c r="C2074" s="10" t="s">
        <v>7767</v>
      </c>
      <c r="D2074" s="149">
        <v>45995</v>
      </c>
      <c r="G2074" s="32" t="s">
        <v>196</v>
      </c>
      <c r="I2074" s="148">
        <v>4180599625</v>
      </c>
      <c r="J2074" s="212" t="s">
        <v>1784</v>
      </c>
      <c r="K2074" s="330" t="s">
        <v>30</v>
      </c>
      <c r="L2074" s="21" t="str">
        <f>VLOOKUP($K2074,TONG_SL!$A:$D,2,0)</f>
        <v>Gà muối 500g</v>
      </c>
      <c r="N2074" s="21" t="str">
        <f t="shared" si="197"/>
        <v>K-C6</v>
      </c>
      <c r="Q2074" s="21" t="str">
        <f>VLOOKUP(K2074,TONG_SL!$A:$D,3,0)</f>
        <v>Túi</v>
      </c>
      <c r="R2074" s="1">
        <v>4</v>
      </c>
      <c r="S2074" s="171"/>
      <c r="T2074" s="171">
        <f>VLOOKUP(VLOOKUP(G2074,Ma_KH!$A:$R,18,0)&amp;K2074,Gia_MB!$A:$F,6,0)</f>
        <v>111058</v>
      </c>
      <c r="U2074" s="172">
        <f t="shared" si="198"/>
        <v>444232</v>
      </c>
      <c r="V2074" s="171"/>
      <c r="W2074" s="173">
        <f t="shared" si="199"/>
        <v>0</v>
      </c>
      <c r="X2074" s="174" t="str">
        <f t="shared" si="200"/>
        <v>8</v>
      </c>
      <c r="Y2074" s="171"/>
      <c r="Z2074" s="172">
        <f t="shared" si="201"/>
        <v>35538.559999999998</v>
      </c>
      <c r="AA2074" s="175">
        <f>VLOOKUP(G2074,Ma_KH!$A:$R,14,0)</f>
        <v>60</v>
      </c>
    </row>
    <row r="2075" spans="1:27" hidden="1" x14ac:dyDescent="0.25">
      <c r="A2075" s="211">
        <v>45989</v>
      </c>
      <c r="B2075" s="148">
        <v>4180599625</v>
      </c>
      <c r="C2075" s="10" t="s">
        <v>7767</v>
      </c>
      <c r="D2075" s="149">
        <v>45995</v>
      </c>
      <c r="G2075" s="32" t="s">
        <v>196</v>
      </c>
      <c r="I2075" s="148">
        <v>4180599625</v>
      </c>
      <c r="J2075" s="212" t="s">
        <v>1784</v>
      </c>
      <c r="K2075" s="330" t="s">
        <v>48</v>
      </c>
      <c r="L2075" s="21" t="str">
        <f>VLOOKUP($K2075,TONG_SL!$A:$D,2,0)</f>
        <v>Mọc Nấm Hương 250g</v>
      </c>
      <c r="N2075" s="21" t="str">
        <f t="shared" si="197"/>
        <v>K-C6</v>
      </c>
      <c r="Q2075" s="21" t="str">
        <f>VLOOKUP(K2075,TONG_SL!$A:$D,3,0)</f>
        <v>Túi</v>
      </c>
      <c r="R2075" s="1">
        <v>5</v>
      </c>
      <c r="S2075" s="171"/>
      <c r="T2075" s="171">
        <f>VLOOKUP(VLOOKUP(G2075,Ma_KH!$A:$R,18,0)&amp;K2075,Gia_MB!$A:$F,6,0)</f>
        <v>46000</v>
      </c>
      <c r="U2075" s="172">
        <f t="shared" si="198"/>
        <v>230000</v>
      </c>
      <c r="V2075" s="171"/>
      <c r="W2075" s="173">
        <f t="shared" si="199"/>
        <v>0</v>
      </c>
      <c r="X2075" s="174" t="str">
        <f t="shared" si="200"/>
        <v>8</v>
      </c>
      <c r="Y2075" s="171"/>
      <c r="Z2075" s="172">
        <f t="shared" si="201"/>
        <v>18400</v>
      </c>
      <c r="AA2075" s="175">
        <f>VLOOKUP(G2075,Ma_KH!$A:$R,14,0)</f>
        <v>60</v>
      </c>
    </row>
    <row r="2076" spans="1:27" hidden="1" x14ac:dyDescent="0.25">
      <c r="A2076" s="211">
        <v>45989</v>
      </c>
      <c r="B2076" s="148">
        <v>4180599625</v>
      </c>
      <c r="C2076" s="10" t="s">
        <v>7767</v>
      </c>
      <c r="D2076" s="149">
        <v>45995</v>
      </c>
      <c r="G2076" s="32" t="s">
        <v>196</v>
      </c>
      <c r="I2076" s="148">
        <v>4180599625</v>
      </c>
      <c r="J2076" s="212" t="s">
        <v>1784</v>
      </c>
      <c r="K2076" s="330" t="s">
        <v>27</v>
      </c>
      <c r="L2076" s="21" t="str">
        <f>VLOOKUP($K2076,TONG_SL!$A:$D,2,0)</f>
        <v>Chân giò heo muối 300g</v>
      </c>
      <c r="N2076" s="21" t="str">
        <f t="shared" si="197"/>
        <v>K-C6</v>
      </c>
      <c r="Q2076" s="21" t="str">
        <f>VLOOKUP(K2076,TONG_SL!$A:$D,3,0)</f>
        <v>Túi</v>
      </c>
      <c r="R2076" s="1">
        <v>9</v>
      </c>
      <c r="S2076" s="171"/>
      <c r="T2076" s="171">
        <f>VLOOKUP(VLOOKUP(G2076,Ma_KH!$A:$R,18,0)&amp;K2076,Gia_MB!$A:$F,6,0)</f>
        <v>73431</v>
      </c>
      <c r="U2076" s="172">
        <f t="shared" si="198"/>
        <v>660879</v>
      </c>
      <c r="V2076" s="171"/>
      <c r="W2076" s="173">
        <f t="shared" si="199"/>
        <v>0</v>
      </c>
      <c r="X2076" s="174" t="str">
        <f t="shared" si="200"/>
        <v>8</v>
      </c>
      <c r="Y2076" s="171"/>
      <c r="Z2076" s="172">
        <f t="shared" si="201"/>
        <v>52870.32</v>
      </c>
      <c r="AA2076" s="175">
        <f>VLOOKUP(G2076,Ma_KH!$A:$R,14,0)</f>
        <v>60</v>
      </c>
    </row>
    <row r="2077" spans="1:27" hidden="1" x14ac:dyDescent="0.25">
      <c r="A2077" s="211">
        <v>45989</v>
      </c>
      <c r="B2077" s="148">
        <v>4180599625</v>
      </c>
      <c r="C2077" s="10" t="s">
        <v>7767</v>
      </c>
      <c r="D2077" s="149">
        <v>45995</v>
      </c>
      <c r="G2077" s="32" t="s">
        <v>196</v>
      </c>
      <c r="I2077" s="148">
        <v>4180599625</v>
      </c>
      <c r="J2077" s="212" t="s">
        <v>1784</v>
      </c>
      <c r="K2077" s="330" t="s">
        <v>32</v>
      </c>
      <c r="L2077" s="21" t="str">
        <f>VLOOKUP($K2077,TONG_SL!$A:$D,2,0)</f>
        <v>Giò Tai Lưỡi Xào 250g</v>
      </c>
      <c r="N2077" s="21" t="str">
        <f t="shared" si="197"/>
        <v>K-C6</v>
      </c>
      <c r="Q2077" s="21" t="str">
        <f>VLOOKUP(K2077,TONG_SL!$A:$D,3,0)</f>
        <v>Túi</v>
      </c>
      <c r="R2077" s="1">
        <v>2</v>
      </c>
      <c r="S2077" s="171"/>
      <c r="T2077" s="171">
        <f>VLOOKUP(VLOOKUP(G2077,Ma_KH!$A:$R,18,0)&amp;K2077,Gia_MB!$A:$F,6,0)</f>
        <v>50182</v>
      </c>
      <c r="U2077" s="172">
        <f t="shared" si="198"/>
        <v>100364</v>
      </c>
      <c r="V2077" s="171"/>
      <c r="W2077" s="173">
        <f t="shared" si="199"/>
        <v>0</v>
      </c>
      <c r="X2077" s="174" t="str">
        <f t="shared" si="200"/>
        <v>8</v>
      </c>
      <c r="Y2077" s="171"/>
      <c r="Z2077" s="172">
        <f t="shared" si="201"/>
        <v>8029.12</v>
      </c>
      <c r="AA2077" s="175">
        <f>VLOOKUP(G2077,Ma_KH!$A:$R,14,0)</f>
        <v>60</v>
      </c>
    </row>
    <row r="2078" spans="1:27" hidden="1" x14ac:dyDescent="0.25">
      <c r="A2078" s="211">
        <v>45989</v>
      </c>
      <c r="B2078" s="148">
        <v>4180599582</v>
      </c>
      <c r="C2078" s="10" t="s">
        <v>7767</v>
      </c>
      <c r="D2078" s="149">
        <v>45995</v>
      </c>
      <c r="G2078" s="140" t="s">
        <v>7627</v>
      </c>
      <c r="I2078" s="148">
        <v>4180599582</v>
      </c>
      <c r="J2078" s="212" t="s">
        <v>1784</v>
      </c>
      <c r="K2078" s="330" t="s">
        <v>48</v>
      </c>
      <c r="L2078" s="21" t="str">
        <f>VLOOKUP($K2078,TONG_SL!$A:$D,2,0)</f>
        <v>Mọc Nấm Hương 250g</v>
      </c>
      <c r="N2078" s="21" t="str">
        <f t="shared" si="197"/>
        <v>K-C6</v>
      </c>
      <c r="Q2078" s="21" t="str">
        <f>VLOOKUP(K2078,TONG_SL!$A:$D,3,0)</f>
        <v>Túi</v>
      </c>
      <c r="R2078" s="1">
        <v>5</v>
      </c>
      <c r="S2078" s="171"/>
      <c r="T2078" s="171">
        <f>VLOOKUP(VLOOKUP(G2078,Ma_KH!$A:$R,18,0)&amp;K2078,Gia_MB!$A:$F,6,0)</f>
        <v>46000</v>
      </c>
      <c r="U2078" s="172">
        <f t="shared" si="198"/>
        <v>230000</v>
      </c>
      <c r="V2078" s="171"/>
      <c r="W2078" s="173">
        <f t="shared" si="199"/>
        <v>0</v>
      </c>
      <c r="X2078" s="174" t="str">
        <f t="shared" si="200"/>
        <v>8</v>
      </c>
      <c r="Y2078" s="171"/>
      <c r="Z2078" s="172">
        <f t="shared" si="201"/>
        <v>18400</v>
      </c>
      <c r="AA2078" s="175">
        <f>VLOOKUP(G2078,Ma_KH!$A:$R,14,0)</f>
        <v>60</v>
      </c>
    </row>
    <row r="2079" spans="1:27" hidden="1" x14ac:dyDescent="0.25">
      <c r="A2079" s="211">
        <v>45989</v>
      </c>
      <c r="B2079" s="148">
        <v>4180599582</v>
      </c>
      <c r="C2079" s="10" t="s">
        <v>7767</v>
      </c>
      <c r="D2079" s="149">
        <v>45995</v>
      </c>
      <c r="G2079" s="140" t="s">
        <v>7627</v>
      </c>
      <c r="I2079" s="148">
        <v>4180599582</v>
      </c>
      <c r="J2079" s="212" t="s">
        <v>1784</v>
      </c>
      <c r="K2079" s="330" t="s">
        <v>34</v>
      </c>
      <c r="L2079" s="21" t="str">
        <f>VLOOKUP($K2079,TONG_SL!$A:$D,2,0)</f>
        <v>Tai heo muối 200g</v>
      </c>
      <c r="N2079" s="21" t="str">
        <f t="shared" si="197"/>
        <v>K-C6</v>
      </c>
      <c r="Q2079" s="21" t="str">
        <f>VLOOKUP(K2079,TONG_SL!$A:$D,3,0)</f>
        <v>Túi</v>
      </c>
      <c r="R2079" s="1">
        <v>5</v>
      </c>
      <c r="S2079" s="171"/>
      <c r="T2079" s="171">
        <f>VLOOKUP(VLOOKUP(G2079,Ma_KH!$A:$R,18,0)&amp;K2079,Gia_MB!$A:$F,6,0)</f>
        <v>55595</v>
      </c>
      <c r="U2079" s="172">
        <f t="shared" si="198"/>
        <v>277975</v>
      </c>
      <c r="V2079" s="171"/>
      <c r="W2079" s="173">
        <f t="shared" si="199"/>
        <v>0</v>
      </c>
      <c r="X2079" s="174" t="str">
        <f t="shared" si="200"/>
        <v>8</v>
      </c>
      <c r="Y2079" s="171"/>
      <c r="Z2079" s="172">
        <f t="shared" si="201"/>
        <v>22238</v>
      </c>
      <c r="AA2079" s="175">
        <f>VLOOKUP(G2079,Ma_KH!$A:$R,14,0)</f>
        <v>60</v>
      </c>
    </row>
    <row r="2080" spans="1:27" hidden="1" x14ac:dyDescent="0.25">
      <c r="A2080" s="211">
        <v>45989</v>
      </c>
      <c r="B2080" s="148">
        <v>4180599582</v>
      </c>
      <c r="C2080" s="10" t="s">
        <v>7767</v>
      </c>
      <c r="D2080" s="149">
        <v>45995</v>
      </c>
      <c r="G2080" s="140" t="s">
        <v>7627</v>
      </c>
      <c r="I2080" s="148">
        <v>4180599582</v>
      </c>
      <c r="J2080" s="212" t="s">
        <v>1784</v>
      </c>
      <c r="K2080" s="330" t="s">
        <v>32</v>
      </c>
      <c r="L2080" s="21" t="str">
        <f>VLOOKUP($K2080,TONG_SL!$A:$D,2,0)</f>
        <v>Giò Tai Lưỡi Xào 250g</v>
      </c>
      <c r="N2080" s="21" t="str">
        <f t="shared" si="197"/>
        <v>K-C6</v>
      </c>
      <c r="Q2080" s="21" t="str">
        <f>VLOOKUP(K2080,TONG_SL!$A:$D,3,0)</f>
        <v>Túi</v>
      </c>
      <c r="R2080" s="1">
        <v>5</v>
      </c>
      <c r="S2080" s="171"/>
      <c r="T2080" s="171">
        <f>VLOOKUP(VLOOKUP(G2080,Ma_KH!$A:$R,18,0)&amp;K2080,Gia_MB!$A:$F,6,0)</f>
        <v>50182</v>
      </c>
      <c r="U2080" s="172">
        <f t="shared" si="198"/>
        <v>250910</v>
      </c>
      <c r="V2080" s="171"/>
      <c r="W2080" s="173">
        <f t="shared" si="199"/>
        <v>0</v>
      </c>
      <c r="X2080" s="174" t="str">
        <f t="shared" si="200"/>
        <v>8</v>
      </c>
      <c r="Y2080" s="171"/>
      <c r="Z2080" s="172">
        <f t="shared" si="201"/>
        <v>20072.8</v>
      </c>
      <c r="AA2080" s="175">
        <f>VLOOKUP(G2080,Ma_KH!$A:$R,14,0)</f>
        <v>60</v>
      </c>
    </row>
    <row r="2081" spans="1:27" hidden="1" x14ac:dyDescent="0.25">
      <c r="A2081" s="211">
        <v>45989</v>
      </c>
      <c r="B2081" s="148">
        <v>4180599582</v>
      </c>
      <c r="C2081" s="10" t="s">
        <v>7767</v>
      </c>
      <c r="D2081" s="149">
        <v>45995</v>
      </c>
      <c r="G2081" s="140" t="s">
        <v>7627</v>
      </c>
      <c r="I2081" s="148">
        <v>4180599582</v>
      </c>
      <c r="J2081" s="212" t="s">
        <v>1784</v>
      </c>
      <c r="K2081" s="330" t="s">
        <v>27</v>
      </c>
      <c r="L2081" s="21" t="str">
        <f>VLOOKUP($K2081,TONG_SL!$A:$D,2,0)</f>
        <v>Chân giò heo muối 300g</v>
      </c>
      <c r="N2081" s="21" t="str">
        <f t="shared" si="197"/>
        <v>K-C6</v>
      </c>
      <c r="Q2081" s="21" t="str">
        <f>VLOOKUP(K2081,TONG_SL!$A:$D,3,0)</f>
        <v>Túi</v>
      </c>
      <c r="R2081" s="1">
        <v>8</v>
      </c>
      <c r="S2081" s="171"/>
      <c r="T2081" s="171">
        <f>VLOOKUP(VLOOKUP(G2081,Ma_KH!$A:$R,18,0)&amp;K2081,Gia_MB!$A:$F,6,0)</f>
        <v>73431</v>
      </c>
      <c r="U2081" s="172">
        <f t="shared" si="198"/>
        <v>587448</v>
      </c>
      <c r="V2081" s="171"/>
      <c r="W2081" s="173">
        <f t="shared" si="199"/>
        <v>0</v>
      </c>
      <c r="X2081" s="174" t="str">
        <f t="shared" si="200"/>
        <v>8</v>
      </c>
      <c r="Y2081" s="171"/>
      <c r="Z2081" s="172">
        <f t="shared" si="201"/>
        <v>46995.840000000004</v>
      </c>
      <c r="AA2081" s="175">
        <f>VLOOKUP(G2081,Ma_KH!$A:$R,14,0)</f>
        <v>60</v>
      </c>
    </row>
    <row r="2082" spans="1:27" hidden="1" x14ac:dyDescent="0.25">
      <c r="A2082" s="211">
        <v>45989</v>
      </c>
      <c r="B2082" s="148">
        <v>4180599631</v>
      </c>
      <c r="C2082" s="10" t="s">
        <v>7767</v>
      </c>
      <c r="D2082" s="149">
        <v>45995</v>
      </c>
      <c r="G2082" s="32" t="s">
        <v>199</v>
      </c>
      <c r="I2082" s="148">
        <v>4180599631</v>
      </c>
      <c r="J2082" s="212" t="s">
        <v>1784</v>
      </c>
      <c r="K2082" s="330" t="s">
        <v>30</v>
      </c>
      <c r="L2082" s="21" t="str">
        <f>VLOOKUP($K2082,TONG_SL!$A:$D,2,0)</f>
        <v>Gà muối 500g</v>
      </c>
      <c r="N2082" s="21" t="str">
        <f t="shared" si="197"/>
        <v>K-C6</v>
      </c>
      <c r="Q2082" s="21" t="str">
        <f>VLOOKUP(K2082,TONG_SL!$A:$D,3,0)</f>
        <v>Túi</v>
      </c>
      <c r="R2082" s="1">
        <v>7</v>
      </c>
      <c r="S2082" s="171"/>
      <c r="T2082" s="171">
        <f>VLOOKUP(VLOOKUP(G2082,Ma_KH!$A:$R,18,0)&amp;K2082,Gia_MB!$A:$F,6,0)</f>
        <v>111058</v>
      </c>
      <c r="U2082" s="172">
        <f t="shared" si="198"/>
        <v>777406</v>
      </c>
      <c r="V2082" s="171"/>
      <c r="W2082" s="173">
        <f t="shared" si="199"/>
        <v>0</v>
      </c>
      <c r="X2082" s="174" t="str">
        <f t="shared" si="200"/>
        <v>8</v>
      </c>
      <c r="Y2082" s="171"/>
      <c r="Z2082" s="172">
        <f t="shared" si="201"/>
        <v>62192.480000000003</v>
      </c>
      <c r="AA2082" s="175">
        <f>VLOOKUP(G2082,Ma_KH!$A:$R,14,0)</f>
        <v>60</v>
      </c>
    </row>
    <row r="2083" spans="1:27" hidden="1" x14ac:dyDescent="0.25">
      <c r="A2083" s="211">
        <v>45989</v>
      </c>
      <c r="B2083" s="148">
        <v>4180599631</v>
      </c>
      <c r="C2083" s="10" t="s">
        <v>7767</v>
      </c>
      <c r="D2083" s="149">
        <v>45995</v>
      </c>
      <c r="G2083" s="32" t="s">
        <v>199</v>
      </c>
      <c r="I2083" s="148">
        <v>4180599631</v>
      </c>
      <c r="J2083" s="212" t="s">
        <v>1784</v>
      </c>
      <c r="K2083" s="330" t="s">
        <v>32</v>
      </c>
      <c r="L2083" s="21" t="str">
        <f>VLOOKUP($K2083,TONG_SL!$A:$D,2,0)</f>
        <v>Giò Tai Lưỡi Xào 250g</v>
      </c>
      <c r="N2083" s="21" t="str">
        <f t="shared" si="197"/>
        <v>K-C6</v>
      </c>
      <c r="Q2083" s="21" t="str">
        <f>VLOOKUP(K2083,TONG_SL!$A:$D,3,0)</f>
        <v>Túi</v>
      </c>
      <c r="R2083" s="1">
        <v>5</v>
      </c>
      <c r="S2083" s="171"/>
      <c r="T2083" s="171">
        <f>VLOOKUP(VLOOKUP(G2083,Ma_KH!$A:$R,18,0)&amp;K2083,Gia_MB!$A:$F,6,0)</f>
        <v>50182</v>
      </c>
      <c r="U2083" s="172">
        <f t="shared" si="198"/>
        <v>250910</v>
      </c>
      <c r="V2083" s="171"/>
      <c r="W2083" s="173">
        <f t="shared" si="199"/>
        <v>0</v>
      </c>
      <c r="X2083" s="174" t="str">
        <f t="shared" si="200"/>
        <v>8</v>
      </c>
      <c r="Y2083" s="171"/>
      <c r="Z2083" s="172">
        <f t="shared" si="201"/>
        <v>20072.8</v>
      </c>
      <c r="AA2083" s="175">
        <f>VLOOKUP(G2083,Ma_KH!$A:$R,14,0)</f>
        <v>60</v>
      </c>
    </row>
    <row r="2084" spans="1:27" hidden="1" x14ac:dyDescent="0.25">
      <c r="A2084" s="211">
        <v>45989</v>
      </c>
      <c r="B2084" s="148">
        <v>4180599631</v>
      </c>
      <c r="C2084" s="10" t="s">
        <v>7767</v>
      </c>
      <c r="D2084" s="149">
        <v>45995</v>
      </c>
      <c r="G2084" s="32" t="s">
        <v>199</v>
      </c>
      <c r="I2084" s="148">
        <v>4180599631</v>
      </c>
      <c r="J2084" s="212" t="s">
        <v>1784</v>
      </c>
      <c r="K2084" s="330" t="s">
        <v>27</v>
      </c>
      <c r="L2084" s="21" t="str">
        <f>VLOOKUP($K2084,TONG_SL!$A:$D,2,0)</f>
        <v>Chân giò heo muối 300g</v>
      </c>
      <c r="N2084" s="21" t="str">
        <f t="shared" si="197"/>
        <v>K-C6</v>
      </c>
      <c r="Q2084" s="21" t="str">
        <f>VLOOKUP(K2084,TONG_SL!$A:$D,3,0)</f>
        <v>Túi</v>
      </c>
      <c r="R2084" s="1">
        <v>2</v>
      </c>
      <c r="S2084" s="171"/>
      <c r="T2084" s="171">
        <f>VLOOKUP(VLOOKUP(G2084,Ma_KH!$A:$R,18,0)&amp;K2084,Gia_MB!$A:$F,6,0)</f>
        <v>73431</v>
      </c>
      <c r="U2084" s="172">
        <f t="shared" si="198"/>
        <v>146862</v>
      </c>
      <c r="V2084" s="171"/>
      <c r="W2084" s="173">
        <f t="shared" si="199"/>
        <v>0</v>
      </c>
      <c r="X2084" s="174" t="str">
        <f t="shared" si="200"/>
        <v>8</v>
      </c>
      <c r="Y2084" s="171"/>
      <c r="Z2084" s="172">
        <f t="shared" si="201"/>
        <v>11748.960000000001</v>
      </c>
      <c r="AA2084" s="175">
        <f>VLOOKUP(G2084,Ma_KH!$A:$R,14,0)</f>
        <v>60</v>
      </c>
    </row>
    <row r="2085" spans="1:27" hidden="1" x14ac:dyDescent="0.25">
      <c r="A2085" s="211">
        <v>45989</v>
      </c>
      <c r="B2085" s="148">
        <v>4180599631</v>
      </c>
      <c r="C2085" s="10" t="s">
        <v>7767</v>
      </c>
      <c r="D2085" s="149">
        <v>45995</v>
      </c>
      <c r="G2085" s="32" t="s">
        <v>199</v>
      </c>
      <c r="I2085" s="148">
        <v>4180599631</v>
      </c>
      <c r="J2085" s="212" t="s">
        <v>1784</v>
      </c>
      <c r="K2085" s="330" t="s">
        <v>48</v>
      </c>
      <c r="L2085" s="21" t="str">
        <f>VLOOKUP($K2085,TONG_SL!$A:$D,2,0)</f>
        <v>Mọc Nấm Hương 250g</v>
      </c>
      <c r="N2085" s="21" t="str">
        <f t="shared" si="197"/>
        <v>K-C6</v>
      </c>
      <c r="Q2085" s="21" t="str">
        <f>VLOOKUP(K2085,TONG_SL!$A:$D,3,0)</f>
        <v>Túi</v>
      </c>
      <c r="R2085" s="1">
        <v>3</v>
      </c>
      <c r="S2085" s="171"/>
      <c r="T2085" s="171">
        <f>VLOOKUP(VLOOKUP(G2085,Ma_KH!$A:$R,18,0)&amp;K2085,Gia_MB!$A:$F,6,0)</f>
        <v>46000</v>
      </c>
      <c r="U2085" s="172">
        <f t="shared" si="198"/>
        <v>138000</v>
      </c>
      <c r="V2085" s="171"/>
      <c r="W2085" s="173">
        <f t="shared" si="199"/>
        <v>0</v>
      </c>
      <c r="X2085" s="174" t="str">
        <f t="shared" si="200"/>
        <v>8</v>
      </c>
      <c r="Y2085" s="171"/>
      <c r="Z2085" s="172">
        <f t="shared" si="201"/>
        <v>11040</v>
      </c>
      <c r="AA2085" s="175">
        <f>VLOOKUP(G2085,Ma_KH!$A:$R,14,0)</f>
        <v>60</v>
      </c>
    </row>
    <row r="2086" spans="1:27" hidden="1" x14ac:dyDescent="0.25">
      <c r="A2086" s="211">
        <v>45989</v>
      </c>
      <c r="B2086" s="148">
        <v>4180599631</v>
      </c>
      <c r="C2086" s="10" t="s">
        <v>7767</v>
      </c>
      <c r="D2086" s="149">
        <v>45995</v>
      </c>
      <c r="G2086" s="32" t="s">
        <v>199</v>
      </c>
      <c r="I2086" s="148">
        <v>4180599631</v>
      </c>
      <c r="J2086" s="212" t="s">
        <v>1784</v>
      </c>
      <c r="K2086" s="330" t="s">
        <v>34</v>
      </c>
      <c r="L2086" s="21" t="str">
        <f>VLOOKUP($K2086,TONG_SL!$A:$D,2,0)</f>
        <v>Tai heo muối 200g</v>
      </c>
      <c r="N2086" s="21" t="str">
        <f t="shared" si="197"/>
        <v>K-C6</v>
      </c>
      <c r="Q2086" s="21" t="str">
        <f>VLOOKUP(K2086,TONG_SL!$A:$D,3,0)</f>
        <v>Túi</v>
      </c>
      <c r="R2086" s="1">
        <v>2</v>
      </c>
      <c r="S2086" s="171"/>
      <c r="T2086" s="171">
        <f>VLOOKUP(VLOOKUP(G2086,Ma_KH!$A:$R,18,0)&amp;K2086,Gia_MB!$A:$F,6,0)</f>
        <v>55595</v>
      </c>
      <c r="U2086" s="172">
        <f t="shared" si="198"/>
        <v>111190</v>
      </c>
      <c r="V2086" s="171"/>
      <c r="W2086" s="173">
        <f t="shared" si="199"/>
        <v>0</v>
      </c>
      <c r="X2086" s="174" t="str">
        <f t="shared" si="200"/>
        <v>8</v>
      </c>
      <c r="Y2086" s="171"/>
      <c r="Z2086" s="172">
        <f t="shared" si="201"/>
        <v>8895.2000000000007</v>
      </c>
      <c r="AA2086" s="175">
        <f>VLOOKUP(G2086,Ma_KH!$A:$R,14,0)</f>
        <v>60</v>
      </c>
    </row>
    <row r="2087" spans="1:27" hidden="1" x14ac:dyDescent="0.25">
      <c r="A2087" s="211">
        <v>45989</v>
      </c>
      <c r="B2087" s="148">
        <v>4180599613</v>
      </c>
      <c r="C2087" s="10" t="s">
        <v>7767</v>
      </c>
      <c r="D2087" s="149">
        <v>45995</v>
      </c>
      <c r="G2087" s="32" t="s">
        <v>197</v>
      </c>
      <c r="I2087" s="148">
        <v>4180599613</v>
      </c>
      <c r="J2087" s="212" t="s">
        <v>1784</v>
      </c>
      <c r="K2087" s="330" t="s">
        <v>32</v>
      </c>
      <c r="L2087" s="21" t="str">
        <f>VLOOKUP($K2087,TONG_SL!$A:$D,2,0)</f>
        <v>Giò Tai Lưỡi Xào 250g</v>
      </c>
      <c r="N2087" s="21" t="str">
        <f t="shared" si="197"/>
        <v>K-C6</v>
      </c>
      <c r="Q2087" s="21" t="str">
        <f>VLOOKUP(K2087,TONG_SL!$A:$D,3,0)</f>
        <v>Túi</v>
      </c>
      <c r="R2087" s="1">
        <v>2</v>
      </c>
      <c r="S2087" s="171"/>
      <c r="T2087" s="171">
        <f>VLOOKUP(VLOOKUP(G2087,Ma_KH!$A:$R,18,0)&amp;K2087,Gia_MB!$A:$F,6,0)</f>
        <v>50182</v>
      </c>
      <c r="U2087" s="172">
        <f t="shared" si="198"/>
        <v>100364</v>
      </c>
      <c r="V2087" s="171"/>
      <c r="W2087" s="173">
        <f t="shared" si="199"/>
        <v>0</v>
      </c>
      <c r="X2087" s="174" t="str">
        <f t="shared" si="200"/>
        <v>8</v>
      </c>
      <c r="Y2087" s="171"/>
      <c r="Z2087" s="172">
        <f t="shared" si="201"/>
        <v>8029.12</v>
      </c>
      <c r="AA2087" s="175">
        <f>VLOOKUP(G2087,Ma_KH!$A:$R,14,0)</f>
        <v>60</v>
      </c>
    </row>
    <row r="2088" spans="1:27" hidden="1" x14ac:dyDescent="0.25">
      <c r="A2088" s="211">
        <v>45989</v>
      </c>
      <c r="B2088" s="148">
        <v>4180599613</v>
      </c>
      <c r="C2088" s="10" t="s">
        <v>7767</v>
      </c>
      <c r="D2088" s="149">
        <v>45995</v>
      </c>
      <c r="G2088" s="32" t="s">
        <v>197</v>
      </c>
      <c r="I2088" s="148">
        <v>4180599613</v>
      </c>
      <c r="J2088" s="212" t="s">
        <v>1784</v>
      </c>
      <c r="K2088" s="330" t="s">
        <v>27</v>
      </c>
      <c r="L2088" s="21" t="str">
        <f>VLOOKUP($K2088,TONG_SL!$A:$D,2,0)</f>
        <v>Chân giò heo muối 300g</v>
      </c>
      <c r="N2088" s="21" t="str">
        <f t="shared" si="197"/>
        <v>K-C6</v>
      </c>
      <c r="Q2088" s="21" t="str">
        <f>VLOOKUP(K2088,TONG_SL!$A:$D,3,0)</f>
        <v>Túi</v>
      </c>
      <c r="R2088" s="1">
        <v>6</v>
      </c>
      <c r="S2088" s="171"/>
      <c r="T2088" s="171">
        <f>VLOOKUP(VLOOKUP(G2088,Ma_KH!$A:$R,18,0)&amp;K2088,Gia_MB!$A:$F,6,0)</f>
        <v>73431</v>
      </c>
      <c r="U2088" s="172">
        <f t="shared" si="198"/>
        <v>440586</v>
      </c>
      <c r="V2088" s="171"/>
      <c r="W2088" s="173">
        <f t="shared" si="199"/>
        <v>0</v>
      </c>
      <c r="X2088" s="174" t="str">
        <f t="shared" si="200"/>
        <v>8</v>
      </c>
      <c r="Y2088" s="171"/>
      <c r="Z2088" s="172">
        <f t="shared" si="201"/>
        <v>35246.879999999997</v>
      </c>
      <c r="AA2088" s="175">
        <f>VLOOKUP(G2088,Ma_KH!$A:$R,14,0)</f>
        <v>60</v>
      </c>
    </row>
    <row r="2089" spans="1:27" hidden="1" x14ac:dyDescent="0.25">
      <c r="A2089" s="211">
        <v>45989</v>
      </c>
      <c r="B2089" s="148">
        <v>4180599613</v>
      </c>
      <c r="C2089" s="10" t="s">
        <v>7767</v>
      </c>
      <c r="D2089" s="149">
        <v>45995</v>
      </c>
      <c r="G2089" s="32" t="s">
        <v>197</v>
      </c>
      <c r="I2089" s="148">
        <v>4180599613</v>
      </c>
      <c r="J2089" s="212" t="s">
        <v>1784</v>
      </c>
      <c r="K2089" s="330" t="s">
        <v>48</v>
      </c>
      <c r="L2089" s="21" t="str">
        <f>VLOOKUP($K2089,TONG_SL!$A:$D,2,0)</f>
        <v>Mọc Nấm Hương 250g</v>
      </c>
      <c r="N2089" s="21" t="str">
        <f t="shared" si="197"/>
        <v>K-C6</v>
      </c>
      <c r="Q2089" s="21" t="str">
        <f>VLOOKUP(K2089,TONG_SL!$A:$D,3,0)</f>
        <v>Túi</v>
      </c>
      <c r="R2089" s="1">
        <v>5</v>
      </c>
      <c r="S2089" s="171"/>
      <c r="T2089" s="171">
        <f>VLOOKUP(VLOOKUP(G2089,Ma_KH!$A:$R,18,0)&amp;K2089,Gia_MB!$A:$F,6,0)</f>
        <v>46000</v>
      </c>
      <c r="U2089" s="172">
        <f t="shared" si="198"/>
        <v>230000</v>
      </c>
      <c r="V2089" s="171"/>
      <c r="W2089" s="173">
        <f t="shared" si="199"/>
        <v>0</v>
      </c>
      <c r="X2089" s="174" t="str">
        <f t="shared" si="200"/>
        <v>8</v>
      </c>
      <c r="Y2089" s="171"/>
      <c r="Z2089" s="172">
        <f t="shared" si="201"/>
        <v>18400</v>
      </c>
      <c r="AA2089" s="175">
        <f>VLOOKUP(G2089,Ma_KH!$A:$R,14,0)</f>
        <v>60</v>
      </c>
    </row>
    <row r="2090" spans="1:27" hidden="1" x14ac:dyDescent="0.25">
      <c r="A2090" s="211">
        <v>45989</v>
      </c>
      <c r="B2090" s="148">
        <v>4180599613</v>
      </c>
      <c r="C2090" s="10" t="s">
        <v>7767</v>
      </c>
      <c r="D2090" s="149">
        <v>45995</v>
      </c>
      <c r="G2090" s="32" t="s">
        <v>197</v>
      </c>
      <c r="I2090" s="148">
        <v>4180599613</v>
      </c>
      <c r="J2090" s="212" t="s">
        <v>1784</v>
      </c>
      <c r="K2090" s="330" t="s">
        <v>30</v>
      </c>
      <c r="L2090" s="21" t="str">
        <f>VLOOKUP($K2090,TONG_SL!$A:$D,2,0)</f>
        <v>Gà muối 500g</v>
      </c>
      <c r="N2090" s="21" t="str">
        <f t="shared" ref="N2090:N2150" si="202">IF($B2090&lt;&gt;"","K-C6","")</f>
        <v>K-C6</v>
      </c>
      <c r="Q2090" s="21" t="str">
        <f>VLOOKUP(K2090,TONG_SL!$A:$D,3,0)</f>
        <v>Túi</v>
      </c>
      <c r="R2090" s="1">
        <v>6</v>
      </c>
      <c r="S2090" s="171"/>
      <c r="T2090" s="171">
        <f>VLOOKUP(VLOOKUP(G2090,Ma_KH!$A:$R,18,0)&amp;K2090,Gia_MB!$A:$F,6,0)</f>
        <v>111058</v>
      </c>
      <c r="U2090" s="172">
        <f t="shared" si="198"/>
        <v>666348</v>
      </c>
      <c r="V2090" s="171"/>
      <c r="W2090" s="173">
        <f t="shared" si="199"/>
        <v>0</v>
      </c>
      <c r="X2090" s="174" t="str">
        <f t="shared" si="200"/>
        <v>8</v>
      </c>
      <c r="Y2090" s="171"/>
      <c r="Z2090" s="172">
        <f t="shared" si="201"/>
        <v>53307.840000000004</v>
      </c>
      <c r="AA2090" s="175">
        <f>VLOOKUP(G2090,Ma_KH!$A:$R,14,0)</f>
        <v>60</v>
      </c>
    </row>
    <row r="2091" spans="1:27" hidden="1" x14ac:dyDescent="0.25">
      <c r="A2091" s="211">
        <v>45989</v>
      </c>
      <c r="B2091" s="148">
        <v>4180599615</v>
      </c>
      <c r="C2091" s="10" t="s">
        <v>7767</v>
      </c>
      <c r="D2091" s="149">
        <v>45995</v>
      </c>
      <c r="G2091" s="32" t="s">
        <v>1350</v>
      </c>
      <c r="I2091" s="148">
        <v>4180599615</v>
      </c>
      <c r="J2091" s="212" t="s">
        <v>1784</v>
      </c>
      <c r="K2091" s="330" t="s">
        <v>32</v>
      </c>
      <c r="L2091" s="21" t="str">
        <f>VLOOKUP($K2091,TONG_SL!$A:$D,2,0)</f>
        <v>Giò Tai Lưỡi Xào 250g</v>
      </c>
      <c r="N2091" s="21" t="str">
        <f t="shared" si="202"/>
        <v>K-C6</v>
      </c>
      <c r="Q2091" s="21" t="str">
        <f>VLOOKUP(K2091,TONG_SL!$A:$D,3,0)</f>
        <v>Túi</v>
      </c>
      <c r="R2091" s="1">
        <v>1</v>
      </c>
      <c r="S2091" s="171"/>
      <c r="T2091" s="171">
        <f>VLOOKUP(VLOOKUP(G2091,Ma_KH!$A:$R,18,0)&amp;K2091,Gia_MB!$A:$F,6,0)</f>
        <v>50182</v>
      </c>
      <c r="U2091" s="172">
        <f t="shared" ref="U2091:U2151" si="203">T2091*R2091</f>
        <v>50182</v>
      </c>
      <c r="V2091" s="171"/>
      <c r="W2091" s="173">
        <f t="shared" ref="W2091:W2151" si="204">U2091*V2091</f>
        <v>0</v>
      </c>
      <c r="X2091" s="174" t="str">
        <f t="shared" ref="X2091:X2151" si="205">IF(B2091&lt;&gt;"","8","0")</f>
        <v>8</v>
      </c>
      <c r="Y2091" s="171"/>
      <c r="Z2091" s="172">
        <f t="shared" ref="Z2091:Z2151" si="206">U2091*X2091%</f>
        <v>4014.56</v>
      </c>
      <c r="AA2091" s="175">
        <f>VLOOKUP(G2091,Ma_KH!$A:$R,14,0)</f>
        <v>60</v>
      </c>
    </row>
    <row r="2092" spans="1:27" hidden="1" x14ac:dyDescent="0.25">
      <c r="A2092" s="211">
        <v>45989</v>
      </c>
      <c r="B2092" s="148">
        <v>4180599615</v>
      </c>
      <c r="C2092" s="10" t="s">
        <v>7767</v>
      </c>
      <c r="D2092" s="149">
        <v>45995</v>
      </c>
      <c r="G2092" s="32" t="s">
        <v>1350</v>
      </c>
      <c r="I2092" s="148">
        <v>4180599615</v>
      </c>
      <c r="J2092" s="212" t="s">
        <v>1784</v>
      </c>
      <c r="K2092" s="330" t="s">
        <v>48</v>
      </c>
      <c r="L2092" s="21" t="str">
        <f>VLOOKUP($K2092,TONG_SL!$A:$D,2,0)</f>
        <v>Mọc Nấm Hương 250g</v>
      </c>
      <c r="N2092" s="21" t="str">
        <f t="shared" si="202"/>
        <v>K-C6</v>
      </c>
      <c r="Q2092" s="21" t="str">
        <f>VLOOKUP(K2092,TONG_SL!$A:$D,3,0)</f>
        <v>Túi</v>
      </c>
      <c r="R2092" s="1">
        <v>1</v>
      </c>
      <c r="S2092" s="171"/>
      <c r="T2092" s="171">
        <f>VLOOKUP(VLOOKUP(G2092,Ma_KH!$A:$R,18,0)&amp;K2092,Gia_MB!$A:$F,6,0)</f>
        <v>46000</v>
      </c>
      <c r="U2092" s="172">
        <f t="shared" si="203"/>
        <v>46000</v>
      </c>
      <c r="V2092" s="171"/>
      <c r="W2092" s="173">
        <f t="shared" si="204"/>
        <v>0</v>
      </c>
      <c r="X2092" s="174" t="str">
        <f t="shared" si="205"/>
        <v>8</v>
      </c>
      <c r="Y2092" s="171"/>
      <c r="Z2092" s="172">
        <f t="shared" si="206"/>
        <v>3680</v>
      </c>
      <c r="AA2092" s="175">
        <f>VLOOKUP(G2092,Ma_KH!$A:$R,14,0)</f>
        <v>60</v>
      </c>
    </row>
    <row r="2093" spans="1:27" hidden="1" x14ac:dyDescent="0.25">
      <c r="A2093" s="211">
        <v>45989</v>
      </c>
      <c r="B2093" s="148">
        <v>4180599615</v>
      </c>
      <c r="C2093" s="10" t="s">
        <v>7767</v>
      </c>
      <c r="D2093" s="149">
        <v>45995</v>
      </c>
      <c r="G2093" s="32" t="s">
        <v>1350</v>
      </c>
      <c r="I2093" s="148">
        <v>4180599615</v>
      </c>
      <c r="J2093" s="212" t="s">
        <v>1784</v>
      </c>
      <c r="K2093" s="330" t="s">
        <v>30</v>
      </c>
      <c r="L2093" s="21" t="str">
        <f>VLOOKUP($K2093,TONG_SL!$A:$D,2,0)</f>
        <v>Gà muối 500g</v>
      </c>
      <c r="N2093" s="21" t="str">
        <f t="shared" si="202"/>
        <v>K-C6</v>
      </c>
      <c r="Q2093" s="21" t="str">
        <f>VLOOKUP(K2093,TONG_SL!$A:$D,3,0)</f>
        <v>Túi</v>
      </c>
      <c r="R2093" s="1">
        <v>14</v>
      </c>
      <c r="S2093" s="171"/>
      <c r="T2093" s="171">
        <f>VLOOKUP(VLOOKUP(G2093,Ma_KH!$A:$R,18,0)&amp;K2093,Gia_MB!$A:$F,6,0)</f>
        <v>111058</v>
      </c>
      <c r="U2093" s="172">
        <f t="shared" si="203"/>
        <v>1554812</v>
      </c>
      <c r="V2093" s="171"/>
      <c r="W2093" s="173">
        <f t="shared" si="204"/>
        <v>0</v>
      </c>
      <c r="X2093" s="174" t="str">
        <f t="shared" si="205"/>
        <v>8</v>
      </c>
      <c r="Y2093" s="171"/>
      <c r="Z2093" s="172">
        <f t="shared" si="206"/>
        <v>124384.96000000001</v>
      </c>
      <c r="AA2093" s="175">
        <f>VLOOKUP(G2093,Ma_KH!$A:$R,14,0)</f>
        <v>60</v>
      </c>
    </row>
    <row r="2094" spans="1:27" hidden="1" x14ac:dyDescent="0.25">
      <c r="A2094" s="211">
        <v>45989</v>
      </c>
      <c r="B2094" s="148">
        <v>4180599604</v>
      </c>
      <c r="C2094" s="10" t="s">
        <v>7767</v>
      </c>
      <c r="D2094" s="149">
        <v>45995</v>
      </c>
      <c r="G2094" s="32" t="s">
        <v>186</v>
      </c>
      <c r="I2094" s="148">
        <v>4180599604</v>
      </c>
      <c r="J2094" s="212" t="s">
        <v>1784</v>
      </c>
      <c r="K2094" s="330" t="s">
        <v>27</v>
      </c>
      <c r="L2094" s="21" t="str">
        <f>VLOOKUP($K2094,TONG_SL!$A:$D,2,0)</f>
        <v>Chân giò heo muối 300g</v>
      </c>
      <c r="N2094" s="21" t="str">
        <f t="shared" si="202"/>
        <v>K-C6</v>
      </c>
      <c r="Q2094" s="21" t="str">
        <f>VLOOKUP(K2094,TONG_SL!$A:$D,3,0)</f>
        <v>Túi</v>
      </c>
      <c r="R2094" s="1">
        <v>3</v>
      </c>
      <c r="S2094" s="171"/>
      <c r="T2094" s="171">
        <f>VLOOKUP(VLOOKUP(G2094,Ma_KH!$A:$R,18,0)&amp;K2094,Gia_MB!$A:$F,6,0)</f>
        <v>73431</v>
      </c>
      <c r="U2094" s="172">
        <f t="shared" si="203"/>
        <v>220293</v>
      </c>
      <c r="V2094" s="171"/>
      <c r="W2094" s="173">
        <f t="shared" si="204"/>
        <v>0</v>
      </c>
      <c r="X2094" s="174" t="str">
        <f t="shared" si="205"/>
        <v>8</v>
      </c>
      <c r="Y2094" s="171"/>
      <c r="Z2094" s="172">
        <f t="shared" si="206"/>
        <v>17623.439999999999</v>
      </c>
      <c r="AA2094" s="175">
        <f>VLOOKUP(G2094,Ma_KH!$A:$R,14,0)</f>
        <v>60</v>
      </c>
    </row>
    <row r="2095" spans="1:27" hidden="1" x14ac:dyDescent="0.25">
      <c r="A2095" s="211">
        <v>45989</v>
      </c>
      <c r="B2095" s="148">
        <v>4180599604</v>
      </c>
      <c r="C2095" s="10" t="s">
        <v>7767</v>
      </c>
      <c r="D2095" s="149">
        <v>45995</v>
      </c>
      <c r="G2095" s="32" t="s">
        <v>186</v>
      </c>
      <c r="I2095" s="148">
        <v>4180599604</v>
      </c>
      <c r="J2095" s="212" t="s">
        <v>1784</v>
      </c>
      <c r="K2095" s="330" t="s">
        <v>32</v>
      </c>
      <c r="L2095" s="21" t="str">
        <f>VLOOKUP($K2095,TONG_SL!$A:$D,2,0)</f>
        <v>Giò Tai Lưỡi Xào 250g</v>
      </c>
      <c r="N2095" s="21" t="str">
        <f t="shared" si="202"/>
        <v>K-C6</v>
      </c>
      <c r="Q2095" s="21" t="str">
        <f>VLOOKUP(K2095,TONG_SL!$A:$D,3,0)</f>
        <v>Túi</v>
      </c>
      <c r="R2095" s="1">
        <v>5</v>
      </c>
      <c r="S2095" s="171"/>
      <c r="T2095" s="171">
        <f>VLOOKUP(VLOOKUP(G2095,Ma_KH!$A:$R,18,0)&amp;K2095,Gia_MB!$A:$F,6,0)</f>
        <v>50182</v>
      </c>
      <c r="U2095" s="172">
        <f t="shared" si="203"/>
        <v>250910</v>
      </c>
      <c r="V2095" s="171"/>
      <c r="W2095" s="173">
        <f t="shared" si="204"/>
        <v>0</v>
      </c>
      <c r="X2095" s="174" t="str">
        <f t="shared" si="205"/>
        <v>8</v>
      </c>
      <c r="Y2095" s="171"/>
      <c r="Z2095" s="172">
        <f t="shared" si="206"/>
        <v>20072.8</v>
      </c>
      <c r="AA2095" s="175">
        <f>VLOOKUP(G2095,Ma_KH!$A:$R,14,0)</f>
        <v>60</v>
      </c>
    </row>
    <row r="2096" spans="1:27" hidden="1" x14ac:dyDescent="0.25">
      <c r="A2096" s="211">
        <v>45989</v>
      </c>
      <c r="B2096" s="148">
        <v>4180599604</v>
      </c>
      <c r="C2096" s="10" t="s">
        <v>7767</v>
      </c>
      <c r="D2096" s="149">
        <v>45995</v>
      </c>
      <c r="G2096" s="32" t="s">
        <v>186</v>
      </c>
      <c r="I2096" s="148">
        <v>4180599604</v>
      </c>
      <c r="J2096" s="212" t="s">
        <v>1784</v>
      </c>
      <c r="K2096" s="330" t="s">
        <v>34</v>
      </c>
      <c r="L2096" s="21" t="str">
        <f>VLOOKUP($K2096,TONG_SL!$A:$D,2,0)</f>
        <v>Tai heo muối 200g</v>
      </c>
      <c r="N2096" s="21" t="str">
        <f t="shared" si="202"/>
        <v>K-C6</v>
      </c>
      <c r="Q2096" s="21" t="str">
        <f>VLOOKUP(K2096,TONG_SL!$A:$D,3,0)</f>
        <v>Túi</v>
      </c>
      <c r="R2096" s="1">
        <v>1</v>
      </c>
      <c r="S2096" s="171"/>
      <c r="T2096" s="171">
        <f>VLOOKUP(VLOOKUP(G2096,Ma_KH!$A:$R,18,0)&amp;K2096,Gia_MB!$A:$F,6,0)</f>
        <v>55595</v>
      </c>
      <c r="U2096" s="172">
        <f t="shared" si="203"/>
        <v>55595</v>
      </c>
      <c r="V2096" s="171"/>
      <c r="W2096" s="173">
        <f t="shared" si="204"/>
        <v>0</v>
      </c>
      <c r="X2096" s="174" t="str">
        <f t="shared" si="205"/>
        <v>8</v>
      </c>
      <c r="Y2096" s="171"/>
      <c r="Z2096" s="172">
        <f t="shared" si="206"/>
        <v>4447.6000000000004</v>
      </c>
      <c r="AA2096" s="175">
        <f>VLOOKUP(G2096,Ma_KH!$A:$R,14,0)</f>
        <v>60</v>
      </c>
    </row>
    <row r="2097" spans="1:27" hidden="1" x14ac:dyDescent="0.25">
      <c r="A2097" s="211">
        <v>45989</v>
      </c>
      <c r="B2097" s="148">
        <v>4180599604</v>
      </c>
      <c r="C2097" s="10" t="s">
        <v>7767</v>
      </c>
      <c r="D2097" s="149">
        <v>45995</v>
      </c>
      <c r="G2097" s="32" t="s">
        <v>186</v>
      </c>
      <c r="I2097" s="148">
        <v>4180599604</v>
      </c>
      <c r="J2097" s="212" t="s">
        <v>1784</v>
      </c>
      <c r="K2097" s="330" t="s">
        <v>48</v>
      </c>
      <c r="L2097" s="21" t="str">
        <f>VLOOKUP($K2097,TONG_SL!$A:$D,2,0)</f>
        <v>Mọc Nấm Hương 250g</v>
      </c>
      <c r="N2097" s="21" t="str">
        <f t="shared" si="202"/>
        <v>K-C6</v>
      </c>
      <c r="Q2097" s="21" t="str">
        <f>VLOOKUP(K2097,TONG_SL!$A:$D,3,0)</f>
        <v>Túi</v>
      </c>
      <c r="R2097" s="1">
        <v>3</v>
      </c>
      <c r="S2097" s="171"/>
      <c r="T2097" s="171">
        <f>VLOOKUP(VLOOKUP(G2097,Ma_KH!$A:$R,18,0)&amp;K2097,Gia_MB!$A:$F,6,0)</f>
        <v>46000</v>
      </c>
      <c r="U2097" s="172">
        <f t="shared" si="203"/>
        <v>138000</v>
      </c>
      <c r="V2097" s="171"/>
      <c r="W2097" s="173">
        <f t="shared" si="204"/>
        <v>0</v>
      </c>
      <c r="X2097" s="174" t="str">
        <f t="shared" si="205"/>
        <v>8</v>
      </c>
      <c r="Y2097" s="171"/>
      <c r="Z2097" s="172">
        <f t="shared" si="206"/>
        <v>11040</v>
      </c>
      <c r="AA2097" s="175">
        <f>VLOOKUP(G2097,Ma_KH!$A:$R,14,0)</f>
        <v>60</v>
      </c>
    </row>
    <row r="2098" spans="1:27" hidden="1" x14ac:dyDescent="0.25">
      <c r="A2098" s="211">
        <v>45989</v>
      </c>
      <c r="B2098" s="148">
        <v>4180599604</v>
      </c>
      <c r="C2098" s="10" t="s">
        <v>7767</v>
      </c>
      <c r="D2098" s="149">
        <v>45995</v>
      </c>
      <c r="G2098" s="32" t="s">
        <v>186</v>
      </c>
      <c r="I2098" s="148">
        <v>4180599604</v>
      </c>
      <c r="J2098" s="212" t="s">
        <v>1784</v>
      </c>
      <c r="K2098" s="330" t="s">
        <v>30</v>
      </c>
      <c r="L2098" s="21" t="str">
        <f>VLOOKUP($K2098,TONG_SL!$A:$D,2,0)</f>
        <v>Gà muối 500g</v>
      </c>
      <c r="N2098" s="21" t="str">
        <f t="shared" si="202"/>
        <v>K-C6</v>
      </c>
      <c r="Q2098" s="21" t="str">
        <f>VLOOKUP(K2098,TONG_SL!$A:$D,3,0)</f>
        <v>Túi</v>
      </c>
      <c r="R2098" s="1">
        <v>3</v>
      </c>
      <c r="S2098" s="171"/>
      <c r="T2098" s="171">
        <f>VLOOKUP(VLOOKUP(G2098,Ma_KH!$A:$R,18,0)&amp;K2098,Gia_MB!$A:$F,6,0)</f>
        <v>111058</v>
      </c>
      <c r="U2098" s="172">
        <f t="shared" si="203"/>
        <v>333174</v>
      </c>
      <c r="V2098" s="171"/>
      <c r="W2098" s="173">
        <f t="shared" si="204"/>
        <v>0</v>
      </c>
      <c r="X2098" s="174" t="str">
        <f t="shared" si="205"/>
        <v>8</v>
      </c>
      <c r="Y2098" s="171"/>
      <c r="Z2098" s="172">
        <f t="shared" si="206"/>
        <v>26653.920000000002</v>
      </c>
      <c r="AA2098" s="175">
        <f>VLOOKUP(G2098,Ma_KH!$A:$R,14,0)</f>
        <v>60</v>
      </c>
    </row>
    <row r="2099" spans="1:27" hidden="1" x14ac:dyDescent="0.25">
      <c r="A2099" s="211">
        <v>45989</v>
      </c>
      <c r="B2099" s="148">
        <v>4180599586</v>
      </c>
      <c r="C2099" s="10" t="s">
        <v>7767</v>
      </c>
      <c r="D2099" s="149">
        <v>45995</v>
      </c>
      <c r="G2099" s="32" t="s">
        <v>1265</v>
      </c>
      <c r="I2099" s="148">
        <v>4180599586</v>
      </c>
      <c r="J2099" s="212" t="s">
        <v>1784</v>
      </c>
      <c r="K2099" s="330" t="s">
        <v>34</v>
      </c>
      <c r="L2099" s="21" t="str">
        <f>VLOOKUP($K2099,TONG_SL!$A:$D,2,0)</f>
        <v>Tai heo muối 200g</v>
      </c>
      <c r="N2099" s="21" t="str">
        <f t="shared" si="202"/>
        <v>K-C6</v>
      </c>
      <c r="Q2099" s="21" t="str">
        <f>VLOOKUP(K2099,TONG_SL!$A:$D,3,0)</f>
        <v>Túi</v>
      </c>
      <c r="R2099" s="1">
        <v>2</v>
      </c>
      <c r="S2099" s="171"/>
      <c r="T2099" s="171">
        <f>VLOOKUP(VLOOKUP(G2099,Ma_KH!$A:$R,18,0)&amp;K2099,Gia_MB!$A:$F,6,0)</f>
        <v>55595</v>
      </c>
      <c r="U2099" s="172">
        <f t="shared" si="203"/>
        <v>111190</v>
      </c>
      <c r="V2099" s="171"/>
      <c r="W2099" s="173">
        <f t="shared" si="204"/>
        <v>0</v>
      </c>
      <c r="X2099" s="174" t="str">
        <f t="shared" si="205"/>
        <v>8</v>
      </c>
      <c r="Y2099" s="171"/>
      <c r="Z2099" s="172">
        <f t="shared" si="206"/>
        <v>8895.2000000000007</v>
      </c>
      <c r="AA2099" s="175">
        <f>VLOOKUP(G2099,Ma_KH!$A:$R,14,0)</f>
        <v>60</v>
      </c>
    </row>
    <row r="2100" spans="1:27" hidden="1" x14ac:dyDescent="0.25">
      <c r="A2100" s="211">
        <v>45989</v>
      </c>
      <c r="B2100" s="148">
        <v>4180599586</v>
      </c>
      <c r="C2100" s="10" t="s">
        <v>7767</v>
      </c>
      <c r="D2100" s="149">
        <v>45995</v>
      </c>
      <c r="G2100" s="32" t="s">
        <v>1265</v>
      </c>
      <c r="I2100" s="148">
        <v>4180599586</v>
      </c>
      <c r="J2100" s="212" t="s">
        <v>1784</v>
      </c>
      <c r="K2100" s="330" t="s">
        <v>32</v>
      </c>
      <c r="L2100" s="21" t="str">
        <f>VLOOKUP($K2100,TONG_SL!$A:$D,2,0)</f>
        <v>Giò Tai Lưỡi Xào 250g</v>
      </c>
      <c r="N2100" s="21" t="str">
        <f t="shared" si="202"/>
        <v>K-C6</v>
      </c>
      <c r="Q2100" s="21" t="str">
        <f>VLOOKUP(K2100,TONG_SL!$A:$D,3,0)</f>
        <v>Túi</v>
      </c>
      <c r="R2100" s="1">
        <v>4</v>
      </c>
      <c r="S2100" s="171"/>
      <c r="T2100" s="171">
        <f>VLOOKUP(VLOOKUP(G2100,Ma_KH!$A:$R,18,0)&amp;K2100,Gia_MB!$A:$F,6,0)</f>
        <v>50182</v>
      </c>
      <c r="U2100" s="172">
        <f t="shared" si="203"/>
        <v>200728</v>
      </c>
      <c r="V2100" s="171"/>
      <c r="W2100" s="173">
        <f t="shared" si="204"/>
        <v>0</v>
      </c>
      <c r="X2100" s="174" t="str">
        <f t="shared" si="205"/>
        <v>8</v>
      </c>
      <c r="Y2100" s="171"/>
      <c r="Z2100" s="172">
        <f t="shared" si="206"/>
        <v>16058.24</v>
      </c>
      <c r="AA2100" s="175">
        <f>VLOOKUP(G2100,Ma_KH!$A:$R,14,0)</f>
        <v>60</v>
      </c>
    </row>
    <row r="2101" spans="1:27" hidden="1" x14ac:dyDescent="0.25">
      <c r="A2101" s="211">
        <v>45989</v>
      </c>
      <c r="B2101" s="148">
        <v>4180599586</v>
      </c>
      <c r="C2101" s="10" t="s">
        <v>7767</v>
      </c>
      <c r="D2101" s="149">
        <v>45995</v>
      </c>
      <c r="G2101" s="32" t="s">
        <v>1265</v>
      </c>
      <c r="I2101" s="148">
        <v>4180599586</v>
      </c>
      <c r="J2101" s="212" t="s">
        <v>1784</v>
      </c>
      <c r="K2101" s="330" t="s">
        <v>27</v>
      </c>
      <c r="L2101" s="21" t="str">
        <f>VLOOKUP($K2101,TONG_SL!$A:$D,2,0)</f>
        <v>Chân giò heo muối 300g</v>
      </c>
      <c r="N2101" s="21" t="str">
        <f t="shared" si="202"/>
        <v>K-C6</v>
      </c>
      <c r="Q2101" s="21" t="str">
        <f>VLOOKUP(K2101,TONG_SL!$A:$D,3,0)</f>
        <v>Túi</v>
      </c>
      <c r="R2101" s="1">
        <v>3</v>
      </c>
      <c r="S2101" s="171"/>
      <c r="T2101" s="171">
        <f>VLOOKUP(VLOOKUP(G2101,Ma_KH!$A:$R,18,0)&amp;K2101,Gia_MB!$A:$F,6,0)</f>
        <v>73431</v>
      </c>
      <c r="U2101" s="172">
        <f t="shared" si="203"/>
        <v>220293</v>
      </c>
      <c r="V2101" s="171"/>
      <c r="W2101" s="173">
        <f t="shared" si="204"/>
        <v>0</v>
      </c>
      <c r="X2101" s="174" t="str">
        <f t="shared" si="205"/>
        <v>8</v>
      </c>
      <c r="Y2101" s="171"/>
      <c r="Z2101" s="172">
        <f t="shared" si="206"/>
        <v>17623.439999999999</v>
      </c>
      <c r="AA2101" s="175">
        <f>VLOOKUP(G2101,Ma_KH!$A:$R,14,0)</f>
        <v>60</v>
      </c>
    </row>
    <row r="2102" spans="1:27" hidden="1" x14ac:dyDescent="0.25">
      <c r="A2102" s="211">
        <v>45989</v>
      </c>
      <c r="B2102" s="148">
        <v>4180599586</v>
      </c>
      <c r="C2102" s="10" t="s">
        <v>7767</v>
      </c>
      <c r="D2102" s="149">
        <v>45995</v>
      </c>
      <c r="G2102" s="32" t="s">
        <v>1265</v>
      </c>
      <c r="I2102" s="148">
        <v>4180599586</v>
      </c>
      <c r="J2102" s="212" t="s">
        <v>1784</v>
      </c>
      <c r="K2102" s="330" t="s">
        <v>48</v>
      </c>
      <c r="L2102" s="21" t="str">
        <f>VLOOKUP($K2102,TONG_SL!$A:$D,2,0)</f>
        <v>Mọc Nấm Hương 250g</v>
      </c>
      <c r="N2102" s="21" t="str">
        <f t="shared" si="202"/>
        <v>K-C6</v>
      </c>
      <c r="Q2102" s="21" t="str">
        <f>VLOOKUP(K2102,TONG_SL!$A:$D,3,0)</f>
        <v>Túi</v>
      </c>
      <c r="R2102" s="1">
        <v>5</v>
      </c>
      <c r="S2102" s="171"/>
      <c r="T2102" s="171">
        <f>VLOOKUP(VLOOKUP(G2102,Ma_KH!$A:$R,18,0)&amp;K2102,Gia_MB!$A:$F,6,0)</f>
        <v>46000</v>
      </c>
      <c r="U2102" s="172">
        <f t="shared" si="203"/>
        <v>230000</v>
      </c>
      <c r="V2102" s="171"/>
      <c r="W2102" s="173">
        <f t="shared" si="204"/>
        <v>0</v>
      </c>
      <c r="X2102" s="174" t="str">
        <f t="shared" si="205"/>
        <v>8</v>
      </c>
      <c r="Y2102" s="171"/>
      <c r="Z2102" s="172">
        <f t="shared" si="206"/>
        <v>18400</v>
      </c>
      <c r="AA2102" s="175">
        <f>VLOOKUP(G2102,Ma_KH!$A:$R,14,0)</f>
        <v>60</v>
      </c>
    </row>
    <row r="2103" spans="1:27" hidden="1" x14ac:dyDescent="0.25">
      <c r="A2103" s="211">
        <v>45989</v>
      </c>
      <c r="B2103" s="148">
        <v>4180599586</v>
      </c>
      <c r="C2103" s="10" t="s">
        <v>7767</v>
      </c>
      <c r="D2103" s="149">
        <v>45995</v>
      </c>
      <c r="G2103" s="32" t="s">
        <v>1265</v>
      </c>
      <c r="I2103" s="148">
        <v>4180599586</v>
      </c>
      <c r="J2103" s="212" t="s">
        <v>1784</v>
      </c>
      <c r="K2103" s="330" t="s">
        <v>30</v>
      </c>
      <c r="L2103" s="21" t="str">
        <f>VLOOKUP($K2103,TONG_SL!$A:$D,2,0)</f>
        <v>Gà muối 500g</v>
      </c>
      <c r="N2103" s="21" t="str">
        <f t="shared" si="202"/>
        <v>K-C6</v>
      </c>
      <c r="Q2103" s="21" t="str">
        <f>VLOOKUP(K2103,TONG_SL!$A:$D,3,0)</f>
        <v>Túi</v>
      </c>
      <c r="R2103" s="1">
        <v>2</v>
      </c>
      <c r="S2103" s="171"/>
      <c r="T2103" s="171">
        <f>VLOOKUP(VLOOKUP(G2103,Ma_KH!$A:$R,18,0)&amp;K2103,Gia_MB!$A:$F,6,0)</f>
        <v>111058</v>
      </c>
      <c r="U2103" s="172">
        <f t="shared" si="203"/>
        <v>222116</v>
      </c>
      <c r="V2103" s="171"/>
      <c r="W2103" s="173">
        <f t="shared" si="204"/>
        <v>0</v>
      </c>
      <c r="X2103" s="174" t="str">
        <f t="shared" si="205"/>
        <v>8</v>
      </c>
      <c r="Y2103" s="171"/>
      <c r="Z2103" s="172">
        <f t="shared" si="206"/>
        <v>17769.28</v>
      </c>
      <c r="AA2103" s="175">
        <f>VLOOKUP(G2103,Ma_KH!$A:$R,14,0)</f>
        <v>60</v>
      </c>
    </row>
    <row r="2104" spans="1:27" hidden="1" x14ac:dyDescent="0.25">
      <c r="A2104" s="211">
        <v>45989</v>
      </c>
      <c r="B2104" s="148">
        <v>4180599689</v>
      </c>
      <c r="C2104" s="10" t="s">
        <v>7767</v>
      </c>
      <c r="D2104" s="149">
        <v>45995</v>
      </c>
      <c r="G2104" s="32" t="s">
        <v>1518</v>
      </c>
      <c r="I2104" s="148">
        <v>4180599689</v>
      </c>
      <c r="J2104" s="212" t="s">
        <v>1784</v>
      </c>
      <c r="K2104" s="330" t="s">
        <v>27</v>
      </c>
      <c r="L2104" s="21" t="str">
        <f>VLOOKUP($K2104,TONG_SL!$A:$D,2,0)</f>
        <v>Chân giò heo muối 300g</v>
      </c>
      <c r="N2104" s="21" t="str">
        <f t="shared" si="202"/>
        <v>K-C6</v>
      </c>
      <c r="Q2104" s="21" t="str">
        <f>VLOOKUP(K2104,TONG_SL!$A:$D,3,0)</f>
        <v>Túi</v>
      </c>
      <c r="R2104" s="1">
        <v>1</v>
      </c>
      <c r="S2104" s="171"/>
      <c r="T2104" s="171">
        <f>VLOOKUP(VLOOKUP(G2104,Ma_KH!$A:$R,18,0)&amp;K2104,Gia_MB!$A:$F,6,0)</f>
        <v>73431</v>
      </c>
      <c r="U2104" s="172">
        <f t="shared" si="203"/>
        <v>73431</v>
      </c>
      <c r="V2104" s="171"/>
      <c r="W2104" s="173">
        <f t="shared" si="204"/>
        <v>0</v>
      </c>
      <c r="X2104" s="174" t="str">
        <f t="shared" si="205"/>
        <v>8</v>
      </c>
      <c r="Y2104" s="171"/>
      <c r="Z2104" s="172">
        <f t="shared" si="206"/>
        <v>5874.4800000000005</v>
      </c>
      <c r="AA2104" s="175">
        <f>VLOOKUP(G2104,Ma_KH!$A:$R,14,0)</f>
        <v>60</v>
      </c>
    </row>
    <row r="2105" spans="1:27" hidden="1" x14ac:dyDescent="0.25">
      <c r="A2105" s="211">
        <v>45989</v>
      </c>
      <c r="B2105" s="148">
        <v>4180599689</v>
      </c>
      <c r="C2105" s="10" t="s">
        <v>7767</v>
      </c>
      <c r="D2105" s="149">
        <v>45995</v>
      </c>
      <c r="G2105" s="32" t="s">
        <v>1518</v>
      </c>
      <c r="I2105" s="148">
        <v>4180599689</v>
      </c>
      <c r="J2105" s="212" t="s">
        <v>1784</v>
      </c>
      <c r="K2105" s="330" t="s">
        <v>34</v>
      </c>
      <c r="L2105" s="21" t="str">
        <f>VLOOKUP($K2105,TONG_SL!$A:$D,2,0)</f>
        <v>Tai heo muối 200g</v>
      </c>
      <c r="N2105" s="21" t="str">
        <f t="shared" si="202"/>
        <v>K-C6</v>
      </c>
      <c r="Q2105" s="21" t="str">
        <f>VLOOKUP(K2105,TONG_SL!$A:$D,3,0)</f>
        <v>Túi</v>
      </c>
      <c r="R2105" s="1">
        <v>5</v>
      </c>
      <c r="S2105" s="171"/>
      <c r="T2105" s="171">
        <f>VLOOKUP(VLOOKUP(G2105,Ma_KH!$A:$R,18,0)&amp;K2105,Gia_MB!$A:$F,6,0)</f>
        <v>55595</v>
      </c>
      <c r="U2105" s="172">
        <f t="shared" si="203"/>
        <v>277975</v>
      </c>
      <c r="V2105" s="171"/>
      <c r="W2105" s="173">
        <f t="shared" si="204"/>
        <v>0</v>
      </c>
      <c r="X2105" s="174" t="str">
        <f t="shared" si="205"/>
        <v>8</v>
      </c>
      <c r="Y2105" s="171"/>
      <c r="Z2105" s="172">
        <f t="shared" si="206"/>
        <v>22238</v>
      </c>
      <c r="AA2105" s="175">
        <f>VLOOKUP(G2105,Ma_KH!$A:$R,14,0)</f>
        <v>60</v>
      </c>
    </row>
    <row r="2106" spans="1:27" hidden="1" x14ac:dyDescent="0.25">
      <c r="A2106" s="211">
        <v>45989</v>
      </c>
      <c r="B2106" s="148">
        <v>4180599689</v>
      </c>
      <c r="C2106" s="10" t="s">
        <v>7767</v>
      </c>
      <c r="D2106" s="149">
        <v>45995</v>
      </c>
      <c r="G2106" s="32" t="s">
        <v>1518</v>
      </c>
      <c r="I2106" s="148">
        <v>4180599689</v>
      </c>
      <c r="J2106" s="212" t="s">
        <v>1784</v>
      </c>
      <c r="K2106" s="330" t="s">
        <v>48</v>
      </c>
      <c r="L2106" s="21" t="str">
        <f>VLOOKUP($K2106,TONG_SL!$A:$D,2,0)</f>
        <v>Mọc Nấm Hương 250g</v>
      </c>
      <c r="N2106" s="21" t="str">
        <f t="shared" si="202"/>
        <v>K-C6</v>
      </c>
      <c r="Q2106" s="21" t="str">
        <f>VLOOKUP(K2106,TONG_SL!$A:$D,3,0)</f>
        <v>Túi</v>
      </c>
      <c r="R2106" s="1">
        <v>2</v>
      </c>
      <c r="S2106" s="171"/>
      <c r="T2106" s="171">
        <f>VLOOKUP(VLOOKUP(G2106,Ma_KH!$A:$R,18,0)&amp;K2106,Gia_MB!$A:$F,6,0)</f>
        <v>46000</v>
      </c>
      <c r="U2106" s="172">
        <f t="shared" si="203"/>
        <v>92000</v>
      </c>
      <c r="V2106" s="171"/>
      <c r="W2106" s="173">
        <f t="shared" si="204"/>
        <v>0</v>
      </c>
      <c r="X2106" s="174" t="str">
        <f t="shared" si="205"/>
        <v>8</v>
      </c>
      <c r="Y2106" s="171"/>
      <c r="Z2106" s="172">
        <f t="shared" si="206"/>
        <v>7360</v>
      </c>
      <c r="AA2106" s="175">
        <f>VLOOKUP(G2106,Ma_KH!$A:$R,14,0)</f>
        <v>60</v>
      </c>
    </row>
    <row r="2107" spans="1:27" hidden="1" x14ac:dyDescent="0.25">
      <c r="A2107" s="211">
        <v>45989</v>
      </c>
      <c r="B2107" s="148">
        <v>4180599689</v>
      </c>
      <c r="C2107" s="10" t="s">
        <v>7767</v>
      </c>
      <c r="D2107" s="149">
        <v>45995</v>
      </c>
      <c r="G2107" s="32" t="s">
        <v>1518</v>
      </c>
      <c r="I2107" s="148">
        <v>4180599689</v>
      </c>
      <c r="J2107" s="212" t="s">
        <v>1784</v>
      </c>
      <c r="K2107" s="330" t="s">
        <v>30</v>
      </c>
      <c r="L2107" s="21" t="str">
        <f>VLOOKUP($K2107,TONG_SL!$A:$D,2,0)</f>
        <v>Gà muối 500g</v>
      </c>
      <c r="N2107" s="21" t="str">
        <f t="shared" si="202"/>
        <v>K-C6</v>
      </c>
      <c r="Q2107" s="21" t="str">
        <f>VLOOKUP(K2107,TONG_SL!$A:$D,3,0)</f>
        <v>Túi</v>
      </c>
      <c r="R2107" s="1">
        <v>6</v>
      </c>
      <c r="S2107" s="171"/>
      <c r="T2107" s="171">
        <f>VLOOKUP(VLOOKUP(G2107,Ma_KH!$A:$R,18,0)&amp;K2107,Gia_MB!$A:$F,6,0)</f>
        <v>111058</v>
      </c>
      <c r="U2107" s="172">
        <f t="shared" si="203"/>
        <v>666348</v>
      </c>
      <c r="V2107" s="171"/>
      <c r="W2107" s="173">
        <f t="shared" si="204"/>
        <v>0</v>
      </c>
      <c r="X2107" s="174" t="str">
        <f t="shared" si="205"/>
        <v>8</v>
      </c>
      <c r="Y2107" s="171"/>
      <c r="Z2107" s="172">
        <f t="shared" si="206"/>
        <v>53307.840000000004</v>
      </c>
      <c r="AA2107" s="175">
        <f>VLOOKUP(G2107,Ma_KH!$A:$R,14,0)</f>
        <v>60</v>
      </c>
    </row>
    <row r="2108" spans="1:27" hidden="1" x14ac:dyDescent="0.25">
      <c r="A2108" s="211">
        <v>45989</v>
      </c>
      <c r="B2108" s="148">
        <v>4180599533</v>
      </c>
      <c r="C2108" s="10" t="s">
        <v>7767</v>
      </c>
      <c r="D2108" s="149">
        <v>45995</v>
      </c>
      <c r="G2108" s="140" t="s">
        <v>7258</v>
      </c>
      <c r="I2108" s="148">
        <v>4180599533</v>
      </c>
      <c r="J2108" s="212" t="s">
        <v>1784</v>
      </c>
      <c r="K2108" s="330" t="s">
        <v>32</v>
      </c>
      <c r="L2108" s="21" t="str">
        <f>VLOOKUP($K2108,TONG_SL!$A:$D,2,0)</f>
        <v>Giò Tai Lưỡi Xào 250g</v>
      </c>
      <c r="N2108" s="21" t="str">
        <f t="shared" si="202"/>
        <v>K-C6</v>
      </c>
      <c r="Q2108" s="21" t="str">
        <f>VLOOKUP(K2108,TONG_SL!$A:$D,3,0)</f>
        <v>Túi</v>
      </c>
      <c r="R2108" s="1">
        <v>5</v>
      </c>
      <c r="S2108" s="171"/>
      <c r="T2108" s="171">
        <f>VLOOKUP(VLOOKUP(G2108,Ma_KH!$A:$R,18,0)&amp;K2108,Gia_MB!$A:$F,6,0)</f>
        <v>50182</v>
      </c>
      <c r="U2108" s="172">
        <f t="shared" si="203"/>
        <v>250910</v>
      </c>
      <c r="V2108" s="171"/>
      <c r="W2108" s="173">
        <f t="shared" si="204"/>
        <v>0</v>
      </c>
      <c r="X2108" s="174" t="str">
        <f t="shared" si="205"/>
        <v>8</v>
      </c>
      <c r="Y2108" s="171"/>
      <c r="Z2108" s="172">
        <f t="shared" si="206"/>
        <v>20072.8</v>
      </c>
      <c r="AA2108" s="175">
        <f>VLOOKUP(G2108,Ma_KH!$A:$R,14,0)</f>
        <v>60</v>
      </c>
    </row>
    <row r="2109" spans="1:27" hidden="1" x14ac:dyDescent="0.25">
      <c r="A2109" s="211">
        <v>45989</v>
      </c>
      <c r="B2109" s="148">
        <v>4180599533</v>
      </c>
      <c r="C2109" s="10" t="s">
        <v>7767</v>
      </c>
      <c r="D2109" s="149">
        <v>45995</v>
      </c>
      <c r="G2109" s="140" t="s">
        <v>7258</v>
      </c>
      <c r="I2109" s="148">
        <v>4180599533</v>
      </c>
      <c r="J2109" s="212" t="s">
        <v>1784</v>
      </c>
      <c r="K2109" s="330" t="s">
        <v>30</v>
      </c>
      <c r="L2109" s="21" t="str">
        <f>VLOOKUP($K2109,TONG_SL!$A:$D,2,0)</f>
        <v>Gà muối 500g</v>
      </c>
      <c r="N2109" s="21" t="str">
        <f t="shared" si="202"/>
        <v>K-C6</v>
      </c>
      <c r="Q2109" s="21" t="str">
        <f>VLOOKUP(K2109,TONG_SL!$A:$D,3,0)</f>
        <v>Túi</v>
      </c>
      <c r="R2109" s="1">
        <v>6</v>
      </c>
      <c r="S2109" s="171"/>
      <c r="T2109" s="171">
        <f>VLOOKUP(VLOOKUP(G2109,Ma_KH!$A:$R,18,0)&amp;K2109,Gia_MB!$A:$F,6,0)</f>
        <v>111058</v>
      </c>
      <c r="U2109" s="172">
        <f t="shared" si="203"/>
        <v>666348</v>
      </c>
      <c r="V2109" s="171"/>
      <c r="W2109" s="173">
        <f t="shared" si="204"/>
        <v>0</v>
      </c>
      <c r="X2109" s="174" t="str">
        <f t="shared" si="205"/>
        <v>8</v>
      </c>
      <c r="Y2109" s="171"/>
      <c r="Z2109" s="172">
        <f t="shared" si="206"/>
        <v>53307.840000000004</v>
      </c>
      <c r="AA2109" s="175">
        <f>VLOOKUP(G2109,Ma_KH!$A:$R,14,0)</f>
        <v>60</v>
      </c>
    </row>
    <row r="2110" spans="1:27" hidden="1" x14ac:dyDescent="0.25">
      <c r="A2110" s="211">
        <v>45989</v>
      </c>
      <c r="B2110" s="148">
        <v>4180599730</v>
      </c>
      <c r="C2110" s="10" t="s">
        <v>7767</v>
      </c>
      <c r="D2110" s="149">
        <v>45995</v>
      </c>
      <c r="G2110" s="32" t="s">
        <v>135</v>
      </c>
      <c r="I2110" s="148">
        <v>4180599730</v>
      </c>
      <c r="J2110" s="212" t="s">
        <v>1784</v>
      </c>
      <c r="K2110" s="330" t="s">
        <v>34</v>
      </c>
      <c r="L2110" s="21" t="str">
        <f>VLOOKUP($K2110,TONG_SL!$A:$D,2,0)</f>
        <v>Tai heo muối 200g</v>
      </c>
      <c r="N2110" s="21" t="str">
        <f t="shared" si="202"/>
        <v>K-C6</v>
      </c>
      <c r="Q2110" s="21" t="str">
        <f>VLOOKUP(K2110,TONG_SL!$A:$D,3,0)</f>
        <v>Túi</v>
      </c>
      <c r="R2110" s="1">
        <v>5</v>
      </c>
      <c r="S2110" s="171"/>
      <c r="T2110" s="171">
        <f>VLOOKUP(VLOOKUP(G2110,Ma_KH!$A:$R,18,0)&amp;K2110,Gia_MB!$A:$F,6,0)</f>
        <v>55595</v>
      </c>
      <c r="U2110" s="172">
        <f t="shared" si="203"/>
        <v>277975</v>
      </c>
      <c r="V2110" s="171"/>
      <c r="W2110" s="173">
        <f t="shared" si="204"/>
        <v>0</v>
      </c>
      <c r="X2110" s="174" t="str">
        <f t="shared" si="205"/>
        <v>8</v>
      </c>
      <c r="Y2110" s="171"/>
      <c r="Z2110" s="172">
        <f t="shared" si="206"/>
        <v>22238</v>
      </c>
      <c r="AA2110" s="175">
        <f>VLOOKUP(G2110,Ma_KH!$A:$R,14,0)</f>
        <v>60</v>
      </c>
    </row>
    <row r="2111" spans="1:27" hidden="1" x14ac:dyDescent="0.25">
      <c r="A2111" s="211">
        <v>45989</v>
      </c>
      <c r="B2111" s="148">
        <v>4180599730</v>
      </c>
      <c r="C2111" s="10" t="s">
        <v>7767</v>
      </c>
      <c r="D2111" s="149">
        <v>45995</v>
      </c>
      <c r="G2111" s="32" t="s">
        <v>135</v>
      </c>
      <c r="I2111" s="148">
        <v>4180599730</v>
      </c>
      <c r="J2111" s="212" t="s">
        <v>1784</v>
      </c>
      <c r="K2111" s="330" t="s">
        <v>32</v>
      </c>
      <c r="L2111" s="21" t="str">
        <f>VLOOKUP($K2111,TONG_SL!$A:$D,2,0)</f>
        <v>Giò Tai Lưỡi Xào 250g</v>
      </c>
      <c r="N2111" s="21" t="str">
        <f t="shared" si="202"/>
        <v>K-C6</v>
      </c>
      <c r="Q2111" s="21" t="str">
        <f>VLOOKUP(K2111,TONG_SL!$A:$D,3,0)</f>
        <v>Túi</v>
      </c>
      <c r="R2111" s="1">
        <v>5</v>
      </c>
      <c r="S2111" s="171"/>
      <c r="T2111" s="171">
        <f>VLOOKUP(VLOOKUP(G2111,Ma_KH!$A:$R,18,0)&amp;K2111,Gia_MB!$A:$F,6,0)</f>
        <v>50182</v>
      </c>
      <c r="U2111" s="172">
        <f t="shared" si="203"/>
        <v>250910</v>
      </c>
      <c r="V2111" s="171"/>
      <c r="W2111" s="173">
        <f t="shared" si="204"/>
        <v>0</v>
      </c>
      <c r="X2111" s="174" t="str">
        <f t="shared" si="205"/>
        <v>8</v>
      </c>
      <c r="Y2111" s="171"/>
      <c r="Z2111" s="172">
        <f t="shared" si="206"/>
        <v>20072.8</v>
      </c>
      <c r="AA2111" s="175">
        <f>VLOOKUP(G2111,Ma_KH!$A:$R,14,0)</f>
        <v>60</v>
      </c>
    </row>
    <row r="2112" spans="1:27" hidden="1" x14ac:dyDescent="0.25">
      <c r="A2112" s="211">
        <v>45989</v>
      </c>
      <c r="B2112" s="148">
        <v>4180599730</v>
      </c>
      <c r="C2112" s="10" t="s">
        <v>7767</v>
      </c>
      <c r="D2112" s="149">
        <v>45995</v>
      </c>
      <c r="G2112" s="32" t="s">
        <v>135</v>
      </c>
      <c r="I2112" s="148">
        <v>4180599730</v>
      </c>
      <c r="J2112" s="212" t="s">
        <v>1784</v>
      </c>
      <c r="K2112" s="330" t="s">
        <v>27</v>
      </c>
      <c r="L2112" s="21" t="str">
        <f>VLOOKUP($K2112,TONG_SL!$A:$D,2,0)</f>
        <v>Chân giò heo muối 300g</v>
      </c>
      <c r="N2112" s="21" t="str">
        <f t="shared" si="202"/>
        <v>K-C6</v>
      </c>
      <c r="Q2112" s="21" t="str">
        <f>VLOOKUP(K2112,TONG_SL!$A:$D,3,0)</f>
        <v>Túi</v>
      </c>
      <c r="R2112" s="1">
        <v>6</v>
      </c>
      <c r="S2112" s="171"/>
      <c r="T2112" s="171">
        <f>VLOOKUP(VLOOKUP(G2112,Ma_KH!$A:$R,18,0)&amp;K2112,Gia_MB!$A:$F,6,0)</f>
        <v>73431</v>
      </c>
      <c r="U2112" s="172">
        <f t="shared" si="203"/>
        <v>440586</v>
      </c>
      <c r="V2112" s="171"/>
      <c r="W2112" s="173">
        <f t="shared" si="204"/>
        <v>0</v>
      </c>
      <c r="X2112" s="174" t="str">
        <f t="shared" si="205"/>
        <v>8</v>
      </c>
      <c r="Y2112" s="171"/>
      <c r="Z2112" s="172">
        <f t="shared" si="206"/>
        <v>35246.879999999997</v>
      </c>
      <c r="AA2112" s="175">
        <f>VLOOKUP(G2112,Ma_KH!$A:$R,14,0)</f>
        <v>60</v>
      </c>
    </row>
    <row r="2113" spans="1:27" hidden="1" x14ac:dyDescent="0.25">
      <c r="A2113" s="211">
        <v>45989</v>
      </c>
      <c r="B2113" s="148">
        <v>4180599730</v>
      </c>
      <c r="C2113" s="10" t="s">
        <v>7767</v>
      </c>
      <c r="D2113" s="149">
        <v>45995</v>
      </c>
      <c r="G2113" s="32" t="s">
        <v>135</v>
      </c>
      <c r="I2113" s="148">
        <v>4180599730</v>
      </c>
      <c r="J2113" s="212" t="s">
        <v>1784</v>
      </c>
      <c r="K2113" s="330" t="s">
        <v>48</v>
      </c>
      <c r="L2113" s="21" t="str">
        <f>VLOOKUP($K2113,TONG_SL!$A:$D,2,0)</f>
        <v>Mọc Nấm Hương 250g</v>
      </c>
      <c r="N2113" s="21" t="str">
        <f t="shared" si="202"/>
        <v>K-C6</v>
      </c>
      <c r="Q2113" s="21" t="str">
        <f>VLOOKUP(K2113,TONG_SL!$A:$D,3,0)</f>
        <v>Túi</v>
      </c>
      <c r="R2113" s="1">
        <v>5</v>
      </c>
      <c r="S2113" s="171"/>
      <c r="T2113" s="171">
        <f>VLOOKUP(VLOOKUP(G2113,Ma_KH!$A:$R,18,0)&amp;K2113,Gia_MB!$A:$F,6,0)</f>
        <v>46000</v>
      </c>
      <c r="U2113" s="172">
        <f t="shared" si="203"/>
        <v>230000</v>
      </c>
      <c r="V2113" s="171"/>
      <c r="W2113" s="173">
        <f t="shared" si="204"/>
        <v>0</v>
      </c>
      <c r="X2113" s="174" t="str">
        <f t="shared" si="205"/>
        <v>8</v>
      </c>
      <c r="Y2113" s="171"/>
      <c r="Z2113" s="172">
        <f t="shared" si="206"/>
        <v>18400</v>
      </c>
      <c r="AA2113" s="175">
        <f>VLOOKUP(G2113,Ma_KH!$A:$R,14,0)</f>
        <v>60</v>
      </c>
    </row>
    <row r="2114" spans="1:27" hidden="1" x14ac:dyDescent="0.25">
      <c r="A2114" s="211">
        <v>45989</v>
      </c>
      <c r="B2114" s="148">
        <v>4180599730</v>
      </c>
      <c r="C2114" s="10" t="s">
        <v>7767</v>
      </c>
      <c r="D2114" s="149">
        <v>45995</v>
      </c>
      <c r="G2114" s="32" t="s">
        <v>135</v>
      </c>
      <c r="I2114" s="148">
        <v>4180599730</v>
      </c>
      <c r="J2114" s="212" t="s">
        <v>1784</v>
      </c>
      <c r="K2114" s="330" t="s">
        <v>30</v>
      </c>
      <c r="L2114" s="21" t="str">
        <f>VLOOKUP($K2114,TONG_SL!$A:$D,2,0)</f>
        <v>Gà muối 500g</v>
      </c>
      <c r="N2114" s="21" t="str">
        <f t="shared" si="202"/>
        <v>K-C6</v>
      </c>
      <c r="Q2114" s="21" t="str">
        <f>VLOOKUP(K2114,TONG_SL!$A:$D,3,0)</f>
        <v>Túi</v>
      </c>
      <c r="R2114" s="1">
        <v>8</v>
      </c>
      <c r="S2114" s="171"/>
      <c r="T2114" s="171">
        <f>VLOOKUP(VLOOKUP(G2114,Ma_KH!$A:$R,18,0)&amp;K2114,Gia_MB!$A:$F,6,0)</f>
        <v>111058</v>
      </c>
      <c r="U2114" s="172">
        <f t="shared" si="203"/>
        <v>888464</v>
      </c>
      <c r="V2114" s="171"/>
      <c r="W2114" s="173">
        <f t="shared" si="204"/>
        <v>0</v>
      </c>
      <c r="X2114" s="174" t="str">
        <f t="shared" si="205"/>
        <v>8</v>
      </c>
      <c r="Y2114" s="171"/>
      <c r="Z2114" s="172">
        <f t="shared" si="206"/>
        <v>71077.119999999995</v>
      </c>
      <c r="AA2114" s="175">
        <f>VLOOKUP(G2114,Ma_KH!$A:$R,14,0)</f>
        <v>60</v>
      </c>
    </row>
    <row r="2115" spans="1:27" hidden="1" x14ac:dyDescent="0.25">
      <c r="A2115" s="211">
        <v>45989</v>
      </c>
      <c r="B2115" s="148">
        <v>4180599747</v>
      </c>
      <c r="C2115" s="10" t="s">
        <v>7767</v>
      </c>
      <c r="D2115" s="149">
        <v>45995</v>
      </c>
      <c r="G2115" s="32" t="s">
        <v>147</v>
      </c>
      <c r="I2115" s="148">
        <v>4180599747</v>
      </c>
      <c r="J2115" s="212" t="s">
        <v>1784</v>
      </c>
      <c r="K2115" s="330" t="s">
        <v>32</v>
      </c>
      <c r="L2115" s="21" t="str">
        <f>VLOOKUP($K2115,TONG_SL!$A:$D,2,0)</f>
        <v>Giò Tai Lưỡi Xào 250g</v>
      </c>
      <c r="N2115" s="21" t="str">
        <f t="shared" si="202"/>
        <v>K-C6</v>
      </c>
      <c r="Q2115" s="21" t="str">
        <f>VLOOKUP(K2115,TONG_SL!$A:$D,3,0)</f>
        <v>Túi</v>
      </c>
      <c r="R2115" s="1">
        <v>5</v>
      </c>
      <c r="S2115" s="171"/>
      <c r="T2115" s="171">
        <f>VLOOKUP(VLOOKUP(G2115,Ma_KH!$A:$R,18,0)&amp;K2115,Gia_MB!$A:$F,6,0)</f>
        <v>50182</v>
      </c>
      <c r="U2115" s="172">
        <f t="shared" si="203"/>
        <v>250910</v>
      </c>
      <c r="V2115" s="171"/>
      <c r="W2115" s="173">
        <f t="shared" si="204"/>
        <v>0</v>
      </c>
      <c r="X2115" s="174" t="str">
        <f t="shared" si="205"/>
        <v>8</v>
      </c>
      <c r="Y2115" s="171"/>
      <c r="Z2115" s="172">
        <f t="shared" si="206"/>
        <v>20072.8</v>
      </c>
      <c r="AA2115" s="175">
        <f>VLOOKUP(G2115,Ma_KH!$A:$R,14,0)</f>
        <v>60</v>
      </c>
    </row>
    <row r="2116" spans="1:27" hidden="1" x14ac:dyDescent="0.25">
      <c r="A2116" s="211">
        <v>45989</v>
      </c>
      <c r="B2116" s="148">
        <v>4180599747</v>
      </c>
      <c r="C2116" s="10" t="s">
        <v>7767</v>
      </c>
      <c r="D2116" s="149">
        <v>45995</v>
      </c>
      <c r="G2116" s="32" t="s">
        <v>147</v>
      </c>
      <c r="I2116" s="148">
        <v>4180599747</v>
      </c>
      <c r="J2116" s="212" t="s">
        <v>1784</v>
      </c>
      <c r="K2116" s="330" t="s">
        <v>27</v>
      </c>
      <c r="L2116" s="21" t="str">
        <f>VLOOKUP($K2116,TONG_SL!$A:$D,2,0)</f>
        <v>Chân giò heo muối 300g</v>
      </c>
      <c r="N2116" s="21" t="str">
        <f t="shared" si="202"/>
        <v>K-C6</v>
      </c>
      <c r="Q2116" s="21" t="str">
        <f>VLOOKUP(K2116,TONG_SL!$A:$D,3,0)</f>
        <v>Túi</v>
      </c>
      <c r="R2116" s="1">
        <v>4</v>
      </c>
      <c r="S2116" s="171"/>
      <c r="T2116" s="171">
        <f>VLOOKUP(VLOOKUP(G2116,Ma_KH!$A:$R,18,0)&amp;K2116,Gia_MB!$A:$F,6,0)</f>
        <v>73431</v>
      </c>
      <c r="U2116" s="172">
        <f t="shared" si="203"/>
        <v>293724</v>
      </c>
      <c r="V2116" s="171"/>
      <c r="W2116" s="173">
        <f t="shared" si="204"/>
        <v>0</v>
      </c>
      <c r="X2116" s="174" t="str">
        <f t="shared" si="205"/>
        <v>8</v>
      </c>
      <c r="Y2116" s="171"/>
      <c r="Z2116" s="172">
        <f t="shared" si="206"/>
        <v>23497.920000000002</v>
      </c>
      <c r="AA2116" s="175">
        <f>VLOOKUP(G2116,Ma_KH!$A:$R,14,0)</f>
        <v>60</v>
      </c>
    </row>
    <row r="2117" spans="1:27" hidden="1" x14ac:dyDescent="0.25">
      <c r="A2117" s="211">
        <v>45989</v>
      </c>
      <c r="B2117" s="148">
        <v>4180599747</v>
      </c>
      <c r="C2117" s="10" t="s">
        <v>7767</v>
      </c>
      <c r="D2117" s="149">
        <v>45995</v>
      </c>
      <c r="G2117" s="32" t="s">
        <v>147</v>
      </c>
      <c r="I2117" s="148">
        <v>4180599747</v>
      </c>
      <c r="J2117" s="212" t="s">
        <v>1784</v>
      </c>
      <c r="K2117" s="330" t="s">
        <v>48</v>
      </c>
      <c r="L2117" s="21" t="str">
        <f>VLOOKUP($K2117,TONG_SL!$A:$D,2,0)</f>
        <v>Mọc Nấm Hương 250g</v>
      </c>
      <c r="N2117" s="21" t="str">
        <f t="shared" si="202"/>
        <v>K-C6</v>
      </c>
      <c r="Q2117" s="21" t="str">
        <f>VLOOKUP(K2117,TONG_SL!$A:$D,3,0)</f>
        <v>Túi</v>
      </c>
      <c r="R2117" s="1">
        <v>5</v>
      </c>
      <c r="S2117" s="171"/>
      <c r="T2117" s="171">
        <f>VLOOKUP(VLOOKUP(G2117,Ma_KH!$A:$R,18,0)&amp;K2117,Gia_MB!$A:$F,6,0)</f>
        <v>46000</v>
      </c>
      <c r="U2117" s="172">
        <f t="shared" si="203"/>
        <v>230000</v>
      </c>
      <c r="V2117" s="171"/>
      <c r="W2117" s="173">
        <f t="shared" si="204"/>
        <v>0</v>
      </c>
      <c r="X2117" s="174" t="str">
        <f t="shared" si="205"/>
        <v>8</v>
      </c>
      <c r="Y2117" s="171"/>
      <c r="Z2117" s="172">
        <f t="shared" si="206"/>
        <v>18400</v>
      </c>
      <c r="AA2117" s="175">
        <f>VLOOKUP(G2117,Ma_KH!$A:$R,14,0)</f>
        <v>60</v>
      </c>
    </row>
    <row r="2118" spans="1:27" hidden="1" x14ac:dyDescent="0.25">
      <c r="A2118" s="211">
        <v>45989</v>
      </c>
      <c r="B2118" s="148">
        <v>4180599747</v>
      </c>
      <c r="C2118" s="10" t="s">
        <v>7767</v>
      </c>
      <c r="D2118" s="149">
        <v>45995</v>
      </c>
      <c r="G2118" s="32" t="s">
        <v>147</v>
      </c>
      <c r="I2118" s="148">
        <v>4180599747</v>
      </c>
      <c r="J2118" s="212" t="s">
        <v>1784</v>
      </c>
      <c r="K2118" s="330" t="s">
        <v>30</v>
      </c>
      <c r="L2118" s="21" t="str">
        <f>VLOOKUP($K2118,TONG_SL!$A:$D,2,0)</f>
        <v>Gà muối 500g</v>
      </c>
      <c r="N2118" s="21" t="str">
        <f t="shared" si="202"/>
        <v>K-C6</v>
      </c>
      <c r="Q2118" s="21" t="str">
        <f>VLOOKUP(K2118,TONG_SL!$A:$D,3,0)</f>
        <v>Túi</v>
      </c>
      <c r="R2118" s="1">
        <v>3</v>
      </c>
      <c r="S2118" s="171"/>
      <c r="T2118" s="171">
        <f>VLOOKUP(VLOOKUP(G2118,Ma_KH!$A:$R,18,0)&amp;K2118,Gia_MB!$A:$F,6,0)</f>
        <v>111058</v>
      </c>
      <c r="U2118" s="172">
        <f t="shared" si="203"/>
        <v>333174</v>
      </c>
      <c r="V2118" s="171"/>
      <c r="W2118" s="173">
        <f t="shared" si="204"/>
        <v>0</v>
      </c>
      <c r="X2118" s="174" t="str">
        <f t="shared" si="205"/>
        <v>8</v>
      </c>
      <c r="Y2118" s="171"/>
      <c r="Z2118" s="172">
        <f t="shared" si="206"/>
        <v>26653.920000000002</v>
      </c>
      <c r="AA2118" s="175">
        <f>VLOOKUP(G2118,Ma_KH!$A:$R,14,0)</f>
        <v>60</v>
      </c>
    </row>
    <row r="2119" spans="1:27" hidden="1" x14ac:dyDescent="0.25">
      <c r="A2119" s="211">
        <v>45989</v>
      </c>
      <c r="B2119" s="148">
        <v>4180599658</v>
      </c>
      <c r="C2119" s="10" t="s">
        <v>7767</v>
      </c>
      <c r="D2119" s="149">
        <v>45995</v>
      </c>
      <c r="G2119" s="32" t="s">
        <v>105</v>
      </c>
      <c r="I2119" s="148">
        <v>4180599658</v>
      </c>
      <c r="J2119" s="212" t="s">
        <v>1784</v>
      </c>
      <c r="K2119" s="330" t="s">
        <v>34</v>
      </c>
      <c r="L2119" s="21" t="str">
        <f>VLOOKUP($K2119,TONG_SL!$A:$D,2,0)</f>
        <v>Tai heo muối 200g</v>
      </c>
      <c r="N2119" s="21" t="str">
        <f t="shared" si="202"/>
        <v>K-C6</v>
      </c>
      <c r="Q2119" s="21" t="str">
        <f>VLOOKUP(K2119,TONG_SL!$A:$D,3,0)</f>
        <v>Túi</v>
      </c>
      <c r="R2119" s="1">
        <v>4</v>
      </c>
      <c r="S2119" s="171"/>
      <c r="T2119" s="171">
        <f>VLOOKUP(VLOOKUP(G2119,Ma_KH!$A:$R,18,0)&amp;K2119,Gia_MB!$A:$F,6,0)</f>
        <v>55595</v>
      </c>
      <c r="U2119" s="172">
        <f t="shared" si="203"/>
        <v>222380</v>
      </c>
      <c r="V2119" s="171"/>
      <c r="W2119" s="173">
        <f t="shared" si="204"/>
        <v>0</v>
      </c>
      <c r="X2119" s="174" t="str">
        <f t="shared" si="205"/>
        <v>8</v>
      </c>
      <c r="Y2119" s="171"/>
      <c r="Z2119" s="172">
        <f t="shared" si="206"/>
        <v>17790.400000000001</v>
      </c>
      <c r="AA2119" s="175">
        <f>VLOOKUP(G2119,Ma_KH!$A:$R,14,0)</f>
        <v>60</v>
      </c>
    </row>
    <row r="2120" spans="1:27" hidden="1" x14ac:dyDescent="0.25">
      <c r="A2120" s="211">
        <v>45989</v>
      </c>
      <c r="B2120" s="148">
        <v>4180599658</v>
      </c>
      <c r="C2120" s="10" t="s">
        <v>7767</v>
      </c>
      <c r="D2120" s="149">
        <v>45995</v>
      </c>
      <c r="G2120" s="32" t="s">
        <v>105</v>
      </c>
      <c r="I2120" s="148">
        <v>4180599658</v>
      </c>
      <c r="J2120" s="212" t="s">
        <v>1784</v>
      </c>
      <c r="K2120" s="330" t="s">
        <v>32</v>
      </c>
      <c r="L2120" s="21" t="str">
        <f>VLOOKUP($K2120,TONG_SL!$A:$D,2,0)</f>
        <v>Giò Tai Lưỡi Xào 250g</v>
      </c>
      <c r="N2120" s="21" t="str">
        <f t="shared" si="202"/>
        <v>K-C6</v>
      </c>
      <c r="Q2120" s="21" t="str">
        <f>VLOOKUP(K2120,TONG_SL!$A:$D,3,0)</f>
        <v>Túi</v>
      </c>
      <c r="R2120" s="1">
        <v>5</v>
      </c>
      <c r="S2120" s="171"/>
      <c r="T2120" s="171">
        <f>VLOOKUP(VLOOKUP(G2120,Ma_KH!$A:$R,18,0)&amp;K2120,Gia_MB!$A:$F,6,0)</f>
        <v>50182</v>
      </c>
      <c r="U2120" s="172">
        <f t="shared" si="203"/>
        <v>250910</v>
      </c>
      <c r="V2120" s="171"/>
      <c r="W2120" s="173">
        <f t="shared" si="204"/>
        <v>0</v>
      </c>
      <c r="X2120" s="174" t="str">
        <f t="shared" si="205"/>
        <v>8</v>
      </c>
      <c r="Y2120" s="171"/>
      <c r="Z2120" s="172">
        <f t="shared" si="206"/>
        <v>20072.8</v>
      </c>
      <c r="AA2120" s="175">
        <f>VLOOKUP(G2120,Ma_KH!$A:$R,14,0)</f>
        <v>60</v>
      </c>
    </row>
    <row r="2121" spans="1:27" hidden="1" x14ac:dyDescent="0.25">
      <c r="A2121" s="211">
        <v>45989</v>
      </c>
      <c r="B2121" s="148">
        <v>4180599658</v>
      </c>
      <c r="C2121" s="10" t="s">
        <v>7767</v>
      </c>
      <c r="D2121" s="149">
        <v>45995</v>
      </c>
      <c r="G2121" s="32" t="s">
        <v>105</v>
      </c>
      <c r="I2121" s="148">
        <v>4180599658</v>
      </c>
      <c r="J2121" s="212" t="s">
        <v>1784</v>
      </c>
      <c r="K2121" s="330" t="s">
        <v>27</v>
      </c>
      <c r="L2121" s="21" t="str">
        <f>VLOOKUP($K2121,TONG_SL!$A:$D,2,0)</f>
        <v>Chân giò heo muối 300g</v>
      </c>
      <c r="N2121" s="21" t="str">
        <f t="shared" si="202"/>
        <v>K-C6</v>
      </c>
      <c r="Q2121" s="21" t="str">
        <f>VLOOKUP(K2121,TONG_SL!$A:$D,3,0)</f>
        <v>Túi</v>
      </c>
      <c r="R2121" s="1">
        <v>5</v>
      </c>
      <c r="S2121" s="171"/>
      <c r="T2121" s="171">
        <f>VLOOKUP(VLOOKUP(G2121,Ma_KH!$A:$R,18,0)&amp;K2121,Gia_MB!$A:$F,6,0)</f>
        <v>73431</v>
      </c>
      <c r="U2121" s="172">
        <f t="shared" si="203"/>
        <v>367155</v>
      </c>
      <c r="V2121" s="171"/>
      <c r="W2121" s="173">
        <f t="shared" si="204"/>
        <v>0</v>
      </c>
      <c r="X2121" s="174" t="str">
        <f t="shared" si="205"/>
        <v>8</v>
      </c>
      <c r="Y2121" s="171"/>
      <c r="Z2121" s="172">
        <f t="shared" si="206"/>
        <v>29372.400000000001</v>
      </c>
      <c r="AA2121" s="175">
        <f>VLOOKUP(G2121,Ma_KH!$A:$R,14,0)</f>
        <v>60</v>
      </c>
    </row>
    <row r="2122" spans="1:27" hidden="1" x14ac:dyDescent="0.25">
      <c r="A2122" s="211">
        <v>45989</v>
      </c>
      <c r="B2122" s="148">
        <v>4180599658</v>
      </c>
      <c r="C2122" s="10" t="s">
        <v>7767</v>
      </c>
      <c r="D2122" s="149">
        <v>45995</v>
      </c>
      <c r="G2122" s="32" t="s">
        <v>105</v>
      </c>
      <c r="I2122" s="148">
        <v>4180599658</v>
      </c>
      <c r="J2122" s="212" t="s">
        <v>1784</v>
      </c>
      <c r="K2122" s="330" t="s">
        <v>48</v>
      </c>
      <c r="L2122" s="21" t="str">
        <f>VLOOKUP($K2122,TONG_SL!$A:$D,2,0)</f>
        <v>Mọc Nấm Hương 250g</v>
      </c>
      <c r="N2122" s="21" t="str">
        <f t="shared" si="202"/>
        <v>K-C6</v>
      </c>
      <c r="Q2122" s="21" t="str">
        <f>VLOOKUP(K2122,TONG_SL!$A:$D,3,0)</f>
        <v>Túi</v>
      </c>
      <c r="R2122" s="1">
        <v>5</v>
      </c>
      <c r="S2122" s="171"/>
      <c r="T2122" s="171">
        <f>VLOOKUP(VLOOKUP(G2122,Ma_KH!$A:$R,18,0)&amp;K2122,Gia_MB!$A:$F,6,0)</f>
        <v>46000</v>
      </c>
      <c r="U2122" s="172">
        <f t="shared" si="203"/>
        <v>230000</v>
      </c>
      <c r="V2122" s="171"/>
      <c r="W2122" s="173">
        <f t="shared" si="204"/>
        <v>0</v>
      </c>
      <c r="X2122" s="174" t="str">
        <f t="shared" si="205"/>
        <v>8</v>
      </c>
      <c r="Y2122" s="171"/>
      <c r="Z2122" s="172">
        <f t="shared" si="206"/>
        <v>18400</v>
      </c>
      <c r="AA2122" s="175">
        <f>VLOOKUP(G2122,Ma_KH!$A:$R,14,0)</f>
        <v>60</v>
      </c>
    </row>
    <row r="2123" spans="1:27" hidden="1" x14ac:dyDescent="0.25">
      <c r="A2123" s="211">
        <v>45989</v>
      </c>
      <c r="B2123" s="148">
        <v>4180599658</v>
      </c>
      <c r="C2123" s="10" t="s">
        <v>7767</v>
      </c>
      <c r="D2123" s="149">
        <v>45995</v>
      </c>
      <c r="G2123" s="32" t="s">
        <v>105</v>
      </c>
      <c r="I2123" s="148">
        <v>4180599658</v>
      </c>
      <c r="J2123" s="212" t="s">
        <v>1784</v>
      </c>
      <c r="K2123" s="330" t="s">
        <v>30</v>
      </c>
      <c r="L2123" s="21" t="str">
        <f>VLOOKUP($K2123,TONG_SL!$A:$D,2,0)</f>
        <v>Gà muối 500g</v>
      </c>
      <c r="N2123" s="21" t="str">
        <f t="shared" si="202"/>
        <v>K-C6</v>
      </c>
      <c r="Q2123" s="21" t="str">
        <f>VLOOKUP(K2123,TONG_SL!$A:$D,3,0)</f>
        <v>Túi</v>
      </c>
      <c r="R2123" s="1">
        <v>5</v>
      </c>
      <c r="S2123" s="171"/>
      <c r="T2123" s="171">
        <f>VLOOKUP(VLOOKUP(G2123,Ma_KH!$A:$R,18,0)&amp;K2123,Gia_MB!$A:$F,6,0)</f>
        <v>111058</v>
      </c>
      <c r="U2123" s="172">
        <f t="shared" si="203"/>
        <v>555290</v>
      </c>
      <c r="V2123" s="171"/>
      <c r="W2123" s="173">
        <f t="shared" si="204"/>
        <v>0</v>
      </c>
      <c r="X2123" s="174" t="str">
        <f t="shared" si="205"/>
        <v>8</v>
      </c>
      <c r="Y2123" s="171"/>
      <c r="Z2123" s="172">
        <f t="shared" si="206"/>
        <v>44423.200000000004</v>
      </c>
      <c r="AA2123" s="175">
        <f>VLOOKUP(G2123,Ma_KH!$A:$R,14,0)</f>
        <v>60</v>
      </c>
    </row>
    <row r="2124" spans="1:27" hidden="1" x14ac:dyDescent="0.25">
      <c r="A2124" s="211">
        <v>45985</v>
      </c>
      <c r="B2124" s="148">
        <v>4180399346</v>
      </c>
      <c r="C2124" s="10" t="s">
        <v>7767</v>
      </c>
      <c r="D2124" s="149">
        <v>45995</v>
      </c>
      <c r="G2124" s="32" t="s">
        <v>913</v>
      </c>
      <c r="I2124" s="148">
        <v>4180399346</v>
      </c>
      <c r="J2124" s="212" t="s">
        <v>1784</v>
      </c>
      <c r="K2124" s="330" t="s">
        <v>34</v>
      </c>
      <c r="L2124" s="21" t="str">
        <f>VLOOKUP($K2124,TONG_SL!$A:$D,2,0)</f>
        <v>Tai heo muối 200g</v>
      </c>
      <c r="N2124" s="21" t="str">
        <f t="shared" si="202"/>
        <v>K-C6</v>
      </c>
      <c r="Q2124" s="21" t="str">
        <f>VLOOKUP(K2124,TONG_SL!$A:$D,3,0)</f>
        <v>Túi</v>
      </c>
      <c r="R2124" s="1">
        <v>5</v>
      </c>
      <c r="S2124" s="171"/>
      <c r="T2124" s="171">
        <f>VLOOKUP(VLOOKUP(G2124,Ma_KH!$A:$R,18,0)&amp;K2124,Gia_MB!$A:$F,6,0)</f>
        <v>55595</v>
      </c>
      <c r="U2124" s="172">
        <f t="shared" si="203"/>
        <v>277975</v>
      </c>
      <c r="V2124" s="171"/>
      <c r="W2124" s="173">
        <f t="shared" si="204"/>
        <v>0</v>
      </c>
      <c r="X2124" s="174" t="str">
        <f t="shared" si="205"/>
        <v>8</v>
      </c>
      <c r="Y2124" s="171"/>
      <c r="Z2124" s="172">
        <f t="shared" si="206"/>
        <v>22238</v>
      </c>
      <c r="AA2124" s="175">
        <f>VLOOKUP(G2124,Ma_KH!$A:$R,14,0)</f>
        <v>60</v>
      </c>
    </row>
    <row r="2125" spans="1:27" hidden="1" x14ac:dyDescent="0.25">
      <c r="A2125" s="211">
        <v>45985</v>
      </c>
      <c r="B2125" s="148">
        <v>4180399346</v>
      </c>
      <c r="C2125" s="10" t="s">
        <v>7767</v>
      </c>
      <c r="D2125" s="149">
        <v>45995</v>
      </c>
      <c r="G2125" s="32" t="s">
        <v>913</v>
      </c>
      <c r="I2125" s="148">
        <v>4180399346</v>
      </c>
      <c r="J2125" s="212" t="s">
        <v>1784</v>
      </c>
      <c r="K2125" s="330" t="s">
        <v>27</v>
      </c>
      <c r="L2125" s="21" t="str">
        <f>VLOOKUP($K2125,TONG_SL!$A:$D,2,0)</f>
        <v>Chân giò heo muối 300g</v>
      </c>
      <c r="N2125" s="21" t="str">
        <f t="shared" si="202"/>
        <v>K-C6</v>
      </c>
      <c r="Q2125" s="21" t="str">
        <f>VLOOKUP(K2125,TONG_SL!$A:$D,3,0)</f>
        <v>Túi</v>
      </c>
      <c r="R2125" s="1">
        <v>8</v>
      </c>
      <c r="S2125" s="171"/>
      <c r="T2125" s="171">
        <f>VLOOKUP(VLOOKUP(G2125,Ma_KH!$A:$R,18,0)&amp;K2125,Gia_MB!$A:$F,6,0)</f>
        <v>73431</v>
      </c>
      <c r="U2125" s="172">
        <f t="shared" si="203"/>
        <v>587448</v>
      </c>
      <c r="V2125" s="171"/>
      <c r="W2125" s="173">
        <f t="shared" si="204"/>
        <v>0</v>
      </c>
      <c r="X2125" s="174" t="str">
        <f t="shared" si="205"/>
        <v>8</v>
      </c>
      <c r="Y2125" s="171"/>
      <c r="Z2125" s="172">
        <f t="shared" si="206"/>
        <v>46995.840000000004</v>
      </c>
      <c r="AA2125" s="175">
        <f>VLOOKUP(G2125,Ma_KH!$A:$R,14,0)</f>
        <v>60</v>
      </c>
    </row>
    <row r="2126" spans="1:27" hidden="1" x14ac:dyDescent="0.25">
      <c r="A2126" s="211">
        <v>45992</v>
      </c>
      <c r="B2126" s="148">
        <v>4180625080</v>
      </c>
      <c r="C2126" s="10" t="s">
        <v>7767</v>
      </c>
      <c r="D2126" s="149">
        <v>45995</v>
      </c>
      <c r="G2126" s="32" t="s">
        <v>913</v>
      </c>
      <c r="I2126" s="148">
        <v>4180625080</v>
      </c>
      <c r="J2126" s="212" t="s">
        <v>1784</v>
      </c>
      <c r="K2126" s="330" t="s">
        <v>30</v>
      </c>
      <c r="L2126" s="21" t="str">
        <f>VLOOKUP($K2126,TONG_SL!$A:$D,2,0)</f>
        <v>Gà muối 500g</v>
      </c>
      <c r="N2126" s="21" t="str">
        <f t="shared" si="202"/>
        <v>K-C6</v>
      </c>
      <c r="Q2126" s="21" t="str">
        <f>VLOOKUP(K2126,TONG_SL!$A:$D,3,0)</f>
        <v>Túi</v>
      </c>
      <c r="R2126" s="1">
        <v>10</v>
      </c>
      <c r="S2126" s="171"/>
      <c r="T2126" s="171">
        <f>VLOOKUP(VLOOKUP(G2126,Ma_KH!$A:$R,18,0)&amp;K2126,Gia_MB!$A:$F,6,0)</f>
        <v>111058</v>
      </c>
      <c r="U2126" s="172">
        <f t="shared" si="203"/>
        <v>1110580</v>
      </c>
      <c r="V2126" s="171"/>
      <c r="W2126" s="173">
        <f t="shared" si="204"/>
        <v>0</v>
      </c>
      <c r="X2126" s="174" t="str">
        <f t="shared" si="205"/>
        <v>8</v>
      </c>
      <c r="Y2126" s="171"/>
      <c r="Z2126" s="172">
        <f t="shared" si="206"/>
        <v>88846.400000000009</v>
      </c>
      <c r="AA2126" s="175">
        <f>VLOOKUP(G2126,Ma_KH!$A:$R,14,0)</f>
        <v>60</v>
      </c>
    </row>
    <row r="2127" spans="1:27" hidden="1" x14ac:dyDescent="0.25">
      <c r="A2127" s="211">
        <v>45992</v>
      </c>
      <c r="B2127" s="148" t="s">
        <v>8085</v>
      </c>
      <c r="C2127" s="10" t="s">
        <v>7767</v>
      </c>
      <c r="D2127" s="149">
        <v>45995</v>
      </c>
      <c r="G2127" s="32" t="s">
        <v>1341</v>
      </c>
      <c r="I2127" s="148" t="s">
        <v>8085</v>
      </c>
      <c r="J2127" s="212" t="s">
        <v>1784</v>
      </c>
      <c r="K2127" s="330" t="s">
        <v>27</v>
      </c>
      <c r="L2127" s="21" t="str">
        <f>VLOOKUP($K2127,TONG_SL!$A:$D,2,0)</f>
        <v>Chân giò heo muối 300g</v>
      </c>
      <c r="N2127" s="21" t="str">
        <f t="shared" si="202"/>
        <v>K-C6</v>
      </c>
      <c r="Q2127" s="21" t="str">
        <f>VLOOKUP(K2127,TONG_SL!$A:$D,3,0)</f>
        <v>Túi</v>
      </c>
      <c r="R2127" s="1">
        <v>10</v>
      </c>
      <c r="S2127" s="171"/>
      <c r="T2127" s="171">
        <f>VLOOKUP(VLOOKUP(G2127,Ma_KH!$A:$R,18,0)&amp;K2127,Gia_MB!$A:$F,6,0)</f>
        <v>73431</v>
      </c>
      <c r="U2127" s="172">
        <f t="shared" si="203"/>
        <v>734310</v>
      </c>
      <c r="V2127" s="171"/>
      <c r="W2127" s="173">
        <f t="shared" si="204"/>
        <v>0</v>
      </c>
      <c r="X2127" s="174" t="str">
        <f t="shared" si="205"/>
        <v>8</v>
      </c>
      <c r="Y2127" s="171"/>
      <c r="Z2127" s="172">
        <f t="shared" si="206"/>
        <v>58744.800000000003</v>
      </c>
      <c r="AA2127" s="175">
        <f>VLOOKUP(G2127,Ma_KH!$A:$R,14,0)</f>
        <v>60</v>
      </c>
    </row>
    <row r="2128" spans="1:27" hidden="1" x14ac:dyDescent="0.25">
      <c r="A2128" s="211">
        <v>45992</v>
      </c>
      <c r="B2128" s="148" t="s">
        <v>8085</v>
      </c>
      <c r="C2128" s="10" t="s">
        <v>7767</v>
      </c>
      <c r="D2128" s="149">
        <v>45995</v>
      </c>
      <c r="G2128" s="32" t="s">
        <v>1341</v>
      </c>
      <c r="I2128" s="148" t="s">
        <v>8085</v>
      </c>
      <c r="J2128" s="212" t="s">
        <v>1784</v>
      </c>
      <c r="K2128" s="330" t="s">
        <v>30</v>
      </c>
      <c r="L2128" s="21" t="str">
        <f>VLOOKUP($K2128,TONG_SL!$A:$D,2,0)</f>
        <v>Gà muối 500g</v>
      </c>
      <c r="N2128" s="21" t="str">
        <f t="shared" si="202"/>
        <v>K-C6</v>
      </c>
      <c r="Q2128" s="21" t="str">
        <f>VLOOKUP(K2128,TONG_SL!$A:$D,3,0)</f>
        <v>Túi</v>
      </c>
      <c r="R2128" s="1">
        <v>5</v>
      </c>
      <c r="S2128" s="171"/>
      <c r="T2128" s="171">
        <f>VLOOKUP(VLOOKUP(G2128,Ma_KH!$A:$R,18,0)&amp;K2128,Gia_MB!$A:$F,6,0)</f>
        <v>111058</v>
      </c>
      <c r="U2128" s="172">
        <f t="shared" si="203"/>
        <v>555290</v>
      </c>
      <c r="V2128" s="171"/>
      <c r="W2128" s="173">
        <f t="shared" si="204"/>
        <v>0</v>
      </c>
      <c r="X2128" s="174" t="str">
        <f t="shared" si="205"/>
        <v>8</v>
      </c>
      <c r="Y2128" s="171"/>
      <c r="Z2128" s="172">
        <f t="shared" si="206"/>
        <v>44423.200000000004</v>
      </c>
      <c r="AA2128" s="175">
        <f>VLOOKUP(G2128,Ma_KH!$A:$R,14,0)</f>
        <v>60</v>
      </c>
    </row>
    <row r="2129" spans="1:27" hidden="1" x14ac:dyDescent="0.25">
      <c r="A2129" s="211">
        <v>45992</v>
      </c>
      <c r="B2129" s="148" t="s">
        <v>8085</v>
      </c>
      <c r="C2129" s="10" t="s">
        <v>7767</v>
      </c>
      <c r="D2129" s="149">
        <v>45995</v>
      </c>
      <c r="G2129" s="32" t="s">
        <v>1341</v>
      </c>
      <c r="I2129" s="148" t="s">
        <v>8085</v>
      </c>
      <c r="J2129" s="212" t="s">
        <v>1784</v>
      </c>
      <c r="K2129" s="330" t="s">
        <v>32</v>
      </c>
      <c r="L2129" s="21" t="str">
        <f>VLOOKUP($K2129,TONG_SL!$A:$D,2,0)</f>
        <v>Giò Tai Lưỡi Xào 250g</v>
      </c>
      <c r="N2129" s="21" t="str">
        <f t="shared" si="202"/>
        <v>K-C6</v>
      </c>
      <c r="Q2129" s="21" t="str">
        <f>VLOOKUP(K2129,TONG_SL!$A:$D,3,0)</f>
        <v>Túi</v>
      </c>
      <c r="R2129" s="1">
        <v>4</v>
      </c>
      <c r="S2129" s="171"/>
      <c r="T2129" s="171">
        <f>VLOOKUP(VLOOKUP(G2129,Ma_KH!$A:$R,18,0)&amp;K2129,Gia_MB!$A:$F,6,0)</f>
        <v>50182</v>
      </c>
      <c r="U2129" s="172">
        <f t="shared" si="203"/>
        <v>200728</v>
      </c>
      <c r="V2129" s="171"/>
      <c r="W2129" s="173">
        <f t="shared" si="204"/>
        <v>0</v>
      </c>
      <c r="X2129" s="174" t="str">
        <f t="shared" si="205"/>
        <v>8</v>
      </c>
      <c r="Y2129" s="171"/>
      <c r="Z2129" s="172">
        <f t="shared" si="206"/>
        <v>16058.24</v>
      </c>
      <c r="AA2129" s="175">
        <f>VLOOKUP(G2129,Ma_KH!$A:$R,14,0)</f>
        <v>60</v>
      </c>
    </row>
    <row r="2130" spans="1:27" hidden="1" x14ac:dyDescent="0.25">
      <c r="A2130" s="211">
        <v>45992</v>
      </c>
      <c r="B2130" s="148" t="s">
        <v>8086</v>
      </c>
      <c r="C2130" s="10" t="s">
        <v>7767</v>
      </c>
      <c r="D2130" s="149">
        <v>45995</v>
      </c>
      <c r="G2130" s="32" t="s">
        <v>1529</v>
      </c>
      <c r="I2130" s="148" t="s">
        <v>8086</v>
      </c>
      <c r="J2130" s="212" t="s">
        <v>1784</v>
      </c>
      <c r="K2130" s="330" t="s">
        <v>30</v>
      </c>
      <c r="L2130" s="21" t="str">
        <f>VLOOKUP($K2130,TONG_SL!$A:$D,2,0)</f>
        <v>Gà muối 500g</v>
      </c>
      <c r="N2130" s="21" t="str">
        <f t="shared" si="202"/>
        <v>K-C6</v>
      </c>
      <c r="Q2130" s="21" t="str">
        <f>VLOOKUP(K2130,TONG_SL!$A:$D,3,0)</f>
        <v>Túi</v>
      </c>
      <c r="R2130" s="1">
        <v>5</v>
      </c>
      <c r="S2130" s="171"/>
      <c r="T2130" s="171">
        <f>VLOOKUP(VLOOKUP(G2130,Ma_KH!$A:$R,18,0)&amp;K2130,Gia_MB!$A:$F,6,0)</f>
        <v>111058</v>
      </c>
      <c r="U2130" s="172">
        <f t="shared" si="203"/>
        <v>555290</v>
      </c>
      <c r="V2130" s="171"/>
      <c r="W2130" s="173">
        <f t="shared" si="204"/>
        <v>0</v>
      </c>
      <c r="X2130" s="174" t="str">
        <f t="shared" si="205"/>
        <v>8</v>
      </c>
      <c r="Y2130" s="171"/>
      <c r="Z2130" s="172">
        <f t="shared" si="206"/>
        <v>44423.200000000004</v>
      </c>
      <c r="AA2130" s="175">
        <f>VLOOKUP(G2130,Ma_KH!$A:$R,14,0)</f>
        <v>60</v>
      </c>
    </row>
    <row r="2131" spans="1:27" hidden="1" x14ac:dyDescent="0.25">
      <c r="A2131" s="211">
        <v>45992</v>
      </c>
      <c r="B2131" s="148" t="s">
        <v>8086</v>
      </c>
      <c r="C2131" s="10" t="s">
        <v>7767</v>
      </c>
      <c r="D2131" s="149">
        <v>45995</v>
      </c>
      <c r="G2131" s="32" t="s">
        <v>1529</v>
      </c>
      <c r="I2131" s="148" t="s">
        <v>8086</v>
      </c>
      <c r="J2131" s="212" t="s">
        <v>1784</v>
      </c>
      <c r="K2131" s="330" t="s">
        <v>27</v>
      </c>
      <c r="L2131" s="21" t="str">
        <f>VLOOKUP($K2131,TONG_SL!$A:$D,2,0)</f>
        <v>Chân giò heo muối 300g</v>
      </c>
      <c r="N2131" s="21" t="str">
        <f t="shared" si="202"/>
        <v>K-C6</v>
      </c>
      <c r="Q2131" s="21" t="str">
        <f>VLOOKUP(K2131,TONG_SL!$A:$D,3,0)</f>
        <v>Túi</v>
      </c>
      <c r="R2131" s="1">
        <v>5</v>
      </c>
      <c r="S2131" s="171"/>
      <c r="T2131" s="171">
        <f>VLOOKUP(VLOOKUP(G2131,Ma_KH!$A:$R,18,0)&amp;K2131,Gia_MB!$A:$F,6,0)</f>
        <v>73431</v>
      </c>
      <c r="U2131" s="172">
        <f t="shared" si="203"/>
        <v>367155</v>
      </c>
      <c r="V2131" s="171"/>
      <c r="W2131" s="173">
        <f t="shared" si="204"/>
        <v>0</v>
      </c>
      <c r="X2131" s="174" t="str">
        <f t="shared" si="205"/>
        <v>8</v>
      </c>
      <c r="Y2131" s="171"/>
      <c r="Z2131" s="172">
        <f t="shared" si="206"/>
        <v>29372.400000000001</v>
      </c>
      <c r="AA2131" s="175">
        <f>VLOOKUP(G2131,Ma_KH!$A:$R,14,0)</f>
        <v>60</v>
      </c>
    </row>
    <row r="2132" spans="1:27" hidden="1" x14ac:dyDescent="0.25">
      <c r="A2132" s="211">
        <v>45992</v>
      </c>
      <c r="B2132" s="148">
        <v>4180901785</v>
      </c>
      <c r="C2132" s="10" t="s">
        <v>7767</v>
      </c>
      <c r="D2132" s="149">
        <v>45995</v>
      </c>
      <c r="G2132" s="32" t="s">
        <v>368</v>
      </c>
      <c r="I2132" s="148">
        <v>4180901785</v>
      </c>
      <c r="J2132" s="212" t="s">
        <v>1784</v>
      </c>
      <c r="K2132" s="330" t="s">
        <v>30</v>
      </c>
      <c r="L2132" s="21" t="str">
        <f>VLOOKUP($K2132,TONG_SL!$A:$D,2,0)</f>
        <v>Gà muối 500g</v>
      </c>
      <c r="N2132" s="21" t="str">
        <f t="shared" si="202"/>
        <v>K-C6</v>
      </c>
      <c r="Q2132" s="21" t="str">
        <f>VLOOKUP(K2132,TONG_SL!$A:$D,3,0)</f>
        <v>Túi</v>
      </c>
      <c r="R2132" s="1">
        <v>5</v>
      </c>
      <c r="S2132" s="171"/>
      <c r="T2132" s="171">
        <f>VLOOKUP(VLOOKUP(G2132,Ma_KH!$A:$R,18,0)&amp;K2132,Gia_MB!$A:$F,6,0)</f>
        <v>111058</v>
      </c>
      <c r="U2132" s="172">
        <f t="shared" si="203"/>
        <v>555290</v>
      </c>
      <c r="V2132" s="171"/>
      <c r="W2132" s="173">
        <f t="shared" si="204"/>
        <v>0</v>
      </c>
      <c r="X2132" s="174" t="str">
        <f t="shared" si="205"/>
        <v>8</v>
      </c>
      <c r="Y2132" s="171"/>
      <c r="Z2132" s="172">
        <f t="shared" si="206"/>
        <v>44423.200000000004</v>
      </c>
      <c r="AA2132" s="175">
        <f>VLOOKUP(G2132,Ma_KH!$A:$R,14,0)</f>
        <v>60</v>
      </c>
    </row>
    <row r="2133" spans="1:27" hidden="1" x14ac:dyDescent="0.25">
      <c r="A2133" s="211">
        <v>45992</v>
      </c>
      <c r="B2133" s="148">
        <v>4180649563</v>
      </c>
      <c r="C2133" s="10" t="s">
        <v>7767</v>
      </c>
      <c r="D2133" s="149">
        <v>45995</v>
      </c>
      <c r="G2133" s="32" t="s">
        <v>526</v>
      </c>
      <c r="I2133" s="148">
        <v>4180649563</v>
      </c>
      <c r="J2133" s="212" t="s">
        <v>1784</v>
      </c>
      <c r="K2133" s="330" t="s">
        <v>37</v>
      </c>
      <c r="L2133" s="21" t="str">
        <f>VLOOKUP($K2133,TONG_SL!$A:$D,2,0)</f>
        <v>Chả cốm 300g</v>
      </c>
      <c r="N2133" s="21" t="str">
        <f t="shared" si="202"/>
        <v>K-C6</v>
      </c>
      <c r="Q2133" s="21" t="str">
        <f>VLOOKUP(K2133,TONG_SL!$A:$D,3,0)</f>
        <v>Túi</v>
      </c>
      <c r="R2133" s="1">
        <v>5</v>
      </c>
      <c r="S2133" s="171"/>
      <c r="T2133" s="171">
        <f>VLOOKUP(VLOOKUP(G2133,Ma_KH!$A:$R,18,0)&amp;K2133,Gia_MB!$A:$F,6,0)</f>
        <v>74250</v>
      </c>
      <c r="U2133" s="172">
        <f t="shared" si="203"/>
        <v>371250</v>
      </c>
      <c r="V2133" s="171"/>
      <c r="W2133" s="173">
        <f t="shared" si="204"/>
        <v>0</v>
      </c>
      <c r="X2133" s="174" t="str">
        <f t="shared" si="205"/>
        <v>8</v>
      </c>
      <c r="Y2133" s="171"/>
      <c r="Z2133" s="172">
        <f t="shared" si="206"/>
        <v>29700</v>
      </c>
      <c r="AA2133" s="175">
        <f>VLOOKUP(G2133,Ma_KH!$A:$R,14,0)</f>
        <v>60</v>
      </c>
    </row>
    <row r="2134" spans="1:27" hidden="1" x14ac:dyDescent="0.25">
      <c r="A2134" s="211">
        <v>45992</v>
      </c>
      <c r="B2134" s="148">
        <v>4180649563</v>
      </c>
      <c r="C2134" s="10" t="s">
        <v>7767</v>
      </c>
      <c r="D2134" s="149">
        <v>45995</v>
      </c>
      <c r="G2134" s="32" t="s">
        <v>526</v>
      </c>
      <c r="I2134" s="148">
        <v>4180649563</v>
      </c>
      <c r="J2134" s="212" t="s">
        <v>1784</v>
      </c>
      <c r="K2134" s="330" t="s">
        <v>32</v>
      </c>
      <c r="L2134" s="21" t="str">
        <f>VLOOKUP($K2134,TONG_SL!$A:$D,2,0)</f>
        <v>Giò Tai Lưỡi Xào 250g</v>
      </c>
      <c r="N2134" s="21" t="str">
        <f t="shared" si="202"/>
        <v>K-C6</v>
      </c>
      <c r="Q2134" s="21" t="str">
        <f>VLOOKUP(K2134,TONG_SL!$A:$D,3,0)</f>
        <v>Túi</v>
      </c>
      <c r="R2134" s="1">
        <v>10</v>
      </c>
      <c r="S2134" s="171"/>
      <c r="T2134" s="171">
        <f>VLOOKUP(VLOOKUP(G2134,Ma_KH!$A:$R,18,0)&amp;K2134,Gia_MB!$A:$F,6,0)</f>
        <v>50182</v>
      </c>
      <c r="U2134" s="172">
        <f t="shared" si="203"/>
        <v>501820</v>
      </c>
      <c r="V2134" s="171"/>
      <c r="W2134" s="173">
        <f t="shared" si="204"/>
        <v>0</v>
      </c>
      <c r="X2134" s="174" t="str">
        <f t="shared" si="205"/>
        <v>8</v>
      </c>
      <c r="Y2134" s="171"/>
      <c r="Z2134" s="172">
        <f t="shared" si="206"/>
        <v>40145.599999999999</v>
      </c>
      <c r="AA2134" s="175">
        <f>VLOOKUP(G2134,Ma_KH!$A:$R,14,0)</f>
        <v>60</v>
      </c>
    </row>
    <row r="2135" spans="1:27" hidden="1" x14ac:dyDescent="0.25">
      <c r="A2135" s="211">
        <v>45992</v>
      </c>
      <c r="B2135" s="148">
        <v>4180649563</v>
      </c>
      <c r="C2135" s="10" t="s">
        <v>7767</v>
      </c>
      <c r="D2135" s="149">
        <v>45995</v>
      </c>
      <c r="G2135" s="32" t="s">
        <v>526</v>
      </c>
      <c r="I2135" s="148">
        <v>4180649563</v>
      </c>
      <c r="J2135" s="212" t="s">
        <v>1784</v>
      </c>
      <c r="K2135" s="330" t="s">
        <v>30</v>
      </c>
      <c r="L2135" s="21" t="str">
        <f>VLOOKUP($K2135,TONG_SL!$A:$D,2,0)</f>
        <v>Gà muối 500g</v>
      </c>
      <c r="N2135" s="21" t="str">
        <f t="shared" si="202"/>
        <v>K-C6</v>
      </c>
      <c r="Q2135" s="21" t="str">
        <f>VLOOKUP(K2135,TONG_SL!$A:$D,3,0)</f>
        <v>Túi</v>
      </c>
      <c r="R2135" s="1">
        <v>6</v>
      </c>
      <c r="S2135" s="171"/>
      <c r="T2135" s="171">
        <f>VLOOKUP(VLOOKUP(G2135,Ma_KH!$A:$R,18,0)&amp;K2135,Gia_MB!$A:$F,6,0)</f>
        <v>111058</v>
      </c>
      <c r="U2135" s="172">
        <f t="shared" si="203"/>
        <v>666348</v>
      </c>
      <c r="V2135" s="171"/>
      <c r="W2135" s="173">
        <f t="shared" si="204"/>
        <v>0</v>
      </c>
      <c r="X2135" s="174" t="str">
        <f t="shared" si="205"/>
        <v>8</v>
      </c>
      <c r="Y2135" s="171"/>
      <c r="Z2135" s="172">
        <f t="shared" si="206"/>
        <v>53307.840000000004</v>
      </c>
      <c r="AA2135" s="175">
        <f>VLOOKUP(G2135,Ma_KH!$A:$R,14,0)</f>
        <v>60</v>
      </c>
    </row>
    <row r="2136" spans="1:27" hidden="1" x14ac:dyDescent="0.25">
      <c r="A2136" s="211">
        <v>45992</v>
      </c>
      <c r="B2136" s="148">
        <v>4180649563</v>
      </c>
      <c r="C2136" s="10" t="s">
        <v>7767</v>
      </c>
      <c r="D2136" s="149">
        <v>45995</v>
      </c>
      <c r="G2136" s="32" t="s">
        <v>526</v>
      </c>
      <c r="I2136" s="148">
        <v>4180649563</v>
      </c>
      <c r="J2136" s="212" t="s">
        <v>1784</v>
      </c>
      <c r="K2136" s="330" t="s">
        <v>52</v>
      </c>
      <c r="L2136" s="21" t="str">
        <f>VLOOKUP($K2136,TONG_SL!$A:$D,2,0)</f>
        <v>Gà xì dầu 500g</v>
      </c>
      <c r="N2136" s="21" t="str">
        <f t="shared" si="202"/>
        <v>K-C6</v>
      </c>
      <c r="Q2136" s="21" t="str">
        <f>VLOOKUP(K2136,TONG_SL!$A:$D,3,0)</f>
        <v>Túi</v>
      </c>
      <c r="R2136" s="1">
        <v>6</v>
      </c>
      <c r="S2136" s="171"/>
      <c r="T2136" s="171">
        <f>VLOOKUP(VLOOKUP(G2136,Ma_KH!$A:$R,18,0)&amp;K2136,Gia_MB!$A:$F,6,0)</f>
        <v>111606</v>
      </c>
      <c r="U2136" s="172">
        <f t="shared" si="203"/>
        <v>669636</v>
      </c>
      <c r="V2136" s="171"/>
      <c r="W2136" s="173">
        <f t="shared" si="204"/>
        <v>0</v>
      </c>
      <c r="X2136" s="174" t="str">
        <f t="shared" si="205"/>
        <v>8</v>
      </c>
      <c r="Y2136" s="171"/>
      <c r="Z2136" s="172">
        <f t="shared" si="206"/>
        <v>53570.880000000005</v>
      </c>
      <c r="AA2136" s="175">
        <f>VLOOKUP(G2136,Ma_KH!$A:$R,14,0)</f>
        <v>60</v>
      </c>
    </row>
    <row r="2137" spans="1:27" hidden="1" x14ac:dyDescent="0.25">
      <c r="A2137" s="211">
        <v>45989</v>
      </c>
      <c r="B2137" s="148">
        <v>4180599525</v>
      </c>
      <c r="C2137" s="10" t="s">
        <v>7767</v>
      </c>
      <c r="D2137" s="149">
        <v>45995</v>
      </c>
      <c r="G2137" s="32" t="s">
        <v>6201</v>
      </c>
      <c r="I2137" s="148">
        <v>4180599525</v>
      </c>
      <c r="J2137" s="212" t="s">
        <v>1784</v>
      </c>
      <c r="K2137" s="330" t="s">
        <v>34</v>
      </c>
      <c r="L2137" s="21" t="str">
        <f>VLOOKUP($K2137,TONG_SL!$A:$D,2,0)</f>
        <v>Tai heo muối 200g</v>
      </c>
      <c r="N2137" s="21" t="str">
        <f t="shared" si="202"/>
        <v>K-C6</v>
      </c>
      <c r="Q2137" s="21" t="str">
        <f>VLOOKUP(K2137,TONG_SL!$A:$D,3,0)</f>
        <v>Túi</v>
      </c>
      <c r="R2137" s="1">
        <v>1</v>
      </c>
      <c r="S2137" s="171"/>
      <c r="T2137" s="171">
        <f>VLOOKUP(VLOOKUP(G2137,Ma_KH!$A:$R,18,0)&amp;K2137,Gia_MB!$A:$F,6,0)</f>
        <v>55595</v>
      </c>
      <c r="U2137" s="172">
        <f t="shared" si="203"/>
        <v>55595</v>
      </c>
      <c r="V2137" s="171"/>
      <c r="W2137" s="173">
        <f t="shared" si="204"/>
        <v>0</v>
      </c>
      <c r="X2137" s="174" t="str">
        <f t="shared" si="205"/>
        <v>8</v>
      </c>
      <c r="Y2137" s="171"/>
      <c r="Z2137" s="172">
        <f t="shared" si="206"/>
        <v>4447.6000000000004</v>
      </c>
      <c r="AA2137" s="175">
        <f>VLOOKUP(G2137,Ma_KH!$A:$R,14,0)</f>
        <v>60</v>
      </c>
    </row>
    <row r="2138" spans="1:27" hidden="1" x14ac:dyDescent="0.25">
      <c r="A2138" s="211">
        <v>45989</v>
      </c>
      <c r="B2138" s="148">
        <v>4180599525</v>
      </c>
      <c r="C2138" s="10" t="s">
        <v>7767</v>
      </c>
      <c r="D2138" s="149">
        <v>45995</v>
      </c>
      <c r="G2138" s="32" t="s">
        <v>6201</v>
      </c>
      <c r="I2138" s="148">
        <v>4180599525</v>
      </c>
      <c r="J2138" s="212" t="s">
        <v>1784</v>
      </c>
      <c r="K2138" s="330" t="s">
        <v>32</v>
      </c>
      <c r="L2138" s="21" t="str">
        <f>VLOOKUP($K2138,TONG_SL!$A:$D,2,0)</f>
        <v>Giò Tai Lưỡi Xào 250g</v>
      </c>
      <c r="N2138" s="21" t="str">
        <f t="shared" si="202"/>
        <v>K-C6</v>
      </c>
      <c r="Q2138" s="21" t="str">
        <f>VLOOKUP(K2138,TONG_SL!$A:$D,3,0)</f>
        <v>Túi</v>
      </c>
      <c r="R2138" s="1">
        <v>3</v>
      </c>
      <c r="S2138" s="171"/>
      <c r="T2138" s="171">
        <f>VLOOKUP(VLOOKUP(G2138,Ma_KH!$A:$R,18,0)&amp;K2138,Gia_MB!$A:$F,6,0)</f>
        <v>50182</v>
      </c>
      <c r="U2138" s="172">
        <f t="shared" si="203"/>
        <v>150546</v>
      </c>
      <c r="V2138" s="171"/>
      <c r="W2138" s="173">
        <f t="shared" si="204"/>
        <v>0</v>
      </c>
      <c r="X2138" s="174" t="str">
        <f t="shared" si="205"/>
        <v>8</v>
      </c>
      <c r="Y2138" s="171"/>
      <c r="Z2138" s="172">
        <f t="shared" si="206"/>
        <v>12043.68</v>
      </c>
      <c r="AA2138" s="175">
        <f>VLOOKUP(G2138,Ma_KH!$A:$R,14,0)</f>
        <v>60</v>
      </c>
    </row>
    <row r="2139" spans="1:27" hidden="1" x14ac:dyDescent="0.25">
      <c r="A2139" s="211">
        <v>45989</v>
      </c>
      <c r="B2139" s="148">
        <v>4180599525</v>
      </c>
      <c r="C2139" s="10" t="s">
        <v>7767</v>
      </c>
      <c r="D2139" s="149">
        <v>45995</v>
      </c>
      <c r="G2139" s="32" t="s">
        <v>6201</v>
      </c>
      <c r="I2139" s="148">
        <v>4180599525</v>
      </c>
      <c r="J2139" s="212" t="s">
        <v>1784</v>
      </c>
      <c r="K2139" s="330" t="s">
        <v>27</v>
      </c>
      <c r="L2139" s="21" t="str">
        <f>VLOOKUP($K2139,TONG_SL!$A:$D,2,0)</f>
        <v>Chân giò heo muối 300g</v>
      </c>
      <c r="N2139" s="21" t="str">
        <f t="shared" si="202"/>
        <v>K-C6</v>
      </c>
      <c r="Q2139" s="21" t="str">
        <f>VLOOKUP(K2139,TONG_SL!$A:$D,3,0)</f>
        <v>Túi</v>
      </c>
      <c r="R2139" s="1">
        <v>3</v>
      </c>
      <c r="S2139" s="171"/>
      <c r="T2139" s="171">
        <f>VLOOKUP(VLOOKUP(G2139,Ma_KH!$A:$R,18,0)&amp;K2139,Gia_MB!$A:$F,6,0)</f>
        <v>73431</v>
      </c>
      <c r="U2139" s="172">
        <f t="shared" si="203"/>
        <v>220293</v>
      </c>
      <c r="V2139" s="171"/>
      <c r="W2139" s="173">
        <f t="shared" si="204"/>
        <v>0</v>
      </c>
      <c r="X2139" s="174" t="str">
        <f t="shared" si="205"/>
        <v>8</v>
      </c>
      <c r="Y2139" s="171"/>
      <c r="Z2139" s="172">
        <f t="shared" si="206"/>
        <v>17623.439999999999</v>
      </c>
      <c r="AA2139" s="175">
        <f>VLOOKUP(G2139,Ma_KH!$A:$R,14,0)</f>
        <v>60</v>
      </c>
    </row>
    <row r="2140" spans="1:27" hidden="1" x14ac:dyDescent="0.25">
      <c r="A2140" s="211">
        <v>45989</v>
      </c>
      <c r="B2140" s="148">
        <v>4180599525</v>
      </c>
      <c r="C2140" s="10" t="s">
        <v>7767</v>
      </c>
      <c r="D2140" s="149">
        <v>45995</v>
      </c>
      <c r="G2140" s="32" t="s">
        <v>6201</v>
      </c>
      <c r="I2140" s="148">
        <v>4180599525</v>
      </c>
      <c r="J2140" s="212" t="s">
        <v>1784</v>
      </c>
      <c r="K2140" s="330" t="s">
        <v>30</v>
      </c>
      <c r="L2140" s="21" t="str">
        <f>VLOOKUP($K2140,TONG_SL!$A:$D,2,0)</f>
        <v>Gà muối 500g</v>
      </c>
      <c r="N2140" s="21" t="str">
        <f t="shared" si="202"/>
        <v>K-C6</v>
      </c>
      <c r="Q2140" s="21" t="str">
        <f>VLOOKUP(K2140,TONG_SL!$A:$D,3,0)</f>
        <v>Túi</v>
      </c>
      <c r="R2140" s="1">
        <v>8</v>
      </c>
      <c r="S2140" s="171"/>
      <c r="T2140" s="171">
        <f>VLOOKUP(VLOOKUP(G2140,Ma_KH!$A:$R,18,0)&amp;K2140,Gia_MB!$A:$F,6,0)</f>
        <v>111058</v>
      </c>
      <c r="U2140" s="172">
        <f t="shared" si="203"/>
        <v>888464</v>
      </c>
      <c r="V2140" s="171"/>
      <c r="W2140" s="173">
        <f t="shared" si="204"/>
        <v>0</v>
      </c>
      <c r="X2140" s="174" t="str">
        <f t="shared" si="205"/>
        <v>8</v>
      </c>
      <c r="Y2140" s="171"/>
      <c r="Z2140" s="172">
        <f t="shared" si="206"/>
        <v>71077.119999999995</v>
      </c>
      <c r="AA2140" s="175">
        <f>VLOOKUP(G2140,Ma_KH!$A:$R,14,0)</f>
        <v>60</v>
      </c>
    </row>
    <row r="2141" spans="1:27" hidden="1" x14ac:dyDescent="0.25">
      <c r="A2141" s="211">
        <v>45989</v>
      </c>
      <c r="B2141" s="148">
        <v>4180599665</v>
      </c>
      <c r="C2141" s="10" t="s">
        <v>7767</v>
      </c>
      <c r="D2141" s="149">
        <v>45995</v>
      </c>
      <c r="G2141" s="32" t="s">
        <v>1460</v>
      </c>
      <c r="I2141" s="148">
        <v>4180599665</v>
      </c>
      <c r="J2141" s="212" t="s">
        <v>1784</v>
      </c>
      <c r="K2141" s="330" t="s">
        <v>48</v>
      </c>
      <c r="L2141" s="21" t="str">
        <f>VLOOKUP($K2141,TONG_SL!$A:$D,2,0)</f>
        <v>Mọc Nấm Hương 250g</v>
      </c>
      <c r="N2141" s="21" t="str">
        <f t="shared" si="202"/>
        <v>K-C6</v>
      </c>
      <c r="Q2141" s="21" t="str">
        <f>VLOOKUP(K2141,TONG_SL!$A:$D,3,0)</f>
        <v>Túi</v>
      </c>
      <c r="R2141" s="1">
        <v>5</v>
      </c>
      <c r="S2141" s="171"/>
      <c r="T2141" s="171">
        <f>VLOOKUP(VLOOKUP(G2141,Ma_KH!$A:$R,18,0)&amp;K2141,Gia_MB!$A:$F,6,0)</f>
        <v>46000</v>
      </c>
      <c r="U2141" s="172">
        <f t="shared" si="203"/>
        <v>230000</v>
      </c>
      <c r="V2141" s="171"/>
      <c r="W2141" s="173">
        <f t="shared" si="204"/>
        <v>0</v>
      </c>
      <c r="X2141" s="174" t="str">
        <f t="shared" si="205"/>
        <v>8</v>
      </c>
      <c r="Y2141" s="171"/>
      <c r="Z2141" s="172">
        <f t="shared" si="206"/>
        <v>18400</v>
      </c>
      <c r="AA2141" s="175">
        <f>VLOOKUP(G2141,Ma_KH!$A:$R,14,0)</f>
        <v>60</v>
      </c>
    </row>
    <row r="2142" spans="1:27" hidden="1" x14ac:dyDescent="0.25">
      <c r="A2142" s="211">
        <v>45989</v>
      </c>
      <c r="B2142" s="148">
        <v>4180599665</v>
      </c>
      <c r="C2142" s="10" t="s">
        <v>7767</v>
      </c>
      <c r="D2142" s="149">
        <v>45995</v>
      </c>
      <c r="G2142" s="32" t="s">
        <v>1460</v>
      </c>
      <c r="I2142" s="148">
        <v>4180599665</v>
      </c>
      <c r="J2142" s="212" t="s">
        <v>1784</v>
      </c>
      <c r="K2142" s="330" t="s">
        <v>30</v>
      </c>
      <c r="L2142" s="21" t="str">
        <f>VLOOKUP($K2142,TONG_SL!$A:$D,2,0)</f>
        <v>Gà muối 500g</v>
      </c>
      <c r="N2142" s="21" t="str">
        <f t="shared" si="202"/>
        <v>K-C6</v>
      </c>
      <c r="Q2142" s="21" t="str">
        <f>VLOOKUP(K2142,TONG_SL!$A:$D,3,0)</f>
        <v>Túi</v>
      </c>
      <c r="R2142" s="1">
        <v>9</v>
      </c>
      <c r="S2142" s="171"/>
      <c r="T2142" s="171">
        <f>VLOOKUP(VLOOKUP(G2142,Ma_KH!$A:$R,18,0)&amp;K2142,Gia_MB!$A:$F,6,0)</f>
        <v>111058</v>
      </c>
      <c r="U2142" s="172">
        <f t="shared" si="203"/>
        <v>999522</v>
      </c>
      <c r="V2142" s="171"/>
      <c r="W2142" s="173">
        <f t="shared" si="204"/>
        <v>0</v>
      </c>
      <c r="X2142" s="174" t="str">
        <f t="shared" si="205"/>
        <v>8</v>
      </c>
      <c r="Y2142" s="171"/>
      <c r="Z2142" s="172">
        <f t="shared" si="206"/>
        <v>79961.759999999995</v>
      </c>
      <c r="AA2142" s="175">
        <f>VLOOKUP(G2142,Ma_KH!$A:$R,14,0)</f>
        <v>60</v>
      </c>
    </row>
    <row r="2143" spans="1:27" hidden="1" x14ac:dyDescent="0.25">
      <c r="A2143" s="211">
        <v>45989</v>
      </c>
      <c r="B2143" s="148">
        <v>4180599711</v>
      </c>
      <c r="C2143" s="10" t="s">
        <v>7767</v>
      </c>
      <c r="D2143" s="149">
        <v>45995</v>
      </c>
      <c r="G2143" s="32" t="s">
        <v>1555</v>
      </c>
      <c r="I2143" s="148">
        <v>4180599711</v>
      </c>
      <c r="J2143" s="212" t="s">
        <v>1784</v>
      </c>
      <c r="K2143" s="330" t="s">
        <v>30</v>
      </c>
      <c r="L2143" s="21" t="str">
        <f>VLOOKUP($K2143,TONG_SL!$A:$D,2,0)</f>
        <v>Gà muối 500g</v>
      </c>
      <c r="N2143" s="21" t="str">
        <f t="shared" si="202"/>
        <v>K-C6</v>
      </c>
      <c r="Q2143" s="21" t="str">
        <f>VLOOKUP(K2143,TONG_SL!$A:$D,3,0)</f>
        <v>Túi</v>
      </c>
      <c r="R2143" s="1">
        <v>17</v>
      </c>
      <c r="S2143" s="171"/>
      <c r="T2143" s="171">
        <f>VLOOKUP(VLOOKUP(G2143,Ma_KH!$A:$R,18,0)&amp;K2143,Gia_MB!$A:$F,6,0)</f>
        <v>111058</v>
      </c>
      <c r="U2143" s="172">
        <f t="shared" si="203"/>
        <v>1887986</v>
      </c>
      <c r="V2143" s="171"/>
      <c r="W2143" s="173">
        <f t="shared" si="204"/>
        <v>0</v>
      </c>
      <c r="X2143" s="174" t="str">
        <f t="shared" si="205"/>
        <v>8</v>
      </c>
      <c r="Y2143" s="171"/>
      <c r="Z2143" s="172">
        <f t="shared" si="206"/>
        <v>151038.88</v>
      </c>
      <c r="AA2143" s="175">
        <f>VLOOKUP(G2143,Ma_KH!$A:$R,14,0)</f>
        <v>60</v>
      </c>
    </row>
    <row r="2144" spans="1:27" hidden="1" x14ac:dyDescent="0.25">
      <c r="A2144" s="211">
        <v>45989</v>
      </c>
      <c r="B2144" s="148">
        <v>4180599711</v>
      </c>
      <c r="C2144" s="10" t="s">
        <v>7767</v>
      </c>
      <c r="D2144" s="149">
        <v>45995</v>
      </c>
      <c r="G2144" s="32" t="s">
        <v>1555</v>
      </c>
      <c r="I2144" s="148">
        <v>4180599711</v>
      </c>
      <c r="J2144" s="212" t="s">
        <v>1784</v>
      </c>
      <c r="K2144" s="330" t="s">
        <v>48</v>
      </c>
      <c r="L2144" s="21" t="str">
        <f>VLOOKUP($K2144,TONG_SL!$A:$D,2,0)</f>
        <v>Mọc Nấm Hương 250g</v>
      </c>
      <c r="N2144" s="21" t="str">
        <f t="shared" si="202"/>
        <v>K-C6</v>
      </c>
      <c r="Q2144" s="21" t="str">
        <f>VLOOKUP(K2144,TONG_SL!$A:$D,3,0)</f>
        <v>Túi</v>
      </c>
      <c r="R2144" s="1">
        <v>5</v>
      </c>
      <c r="S2144" s="171"/>
      <c r="T2144" s="171">
        <f>VLOOKUP(VLOOKUP(G2144,Ma_KH!$A:$R,18,0)&amp;K2144,Gia_MB!$A:$F,6,0)</f>
        <v>46000</v>
      </c>
      <c r="U2144" s="172">
        <f t="shared" si="203"/>
        <v>230000</v>
      </c>
      <c r="V2144" s="171"/>
      <c r="W2144" s="173">
        <f t="shared" si="204"/>
        <v>0</v>
      </c>
      <c r="X2144" s="174" t="str">
        <f t="shared" si="205"/>
        <v>8</v>
      </c>
      <c r="Y2144" s="171"/>
      <c r="Z2144" s="172">
        <f t="shared" si="206"/>
        <v>18400</v>
      </c>
      <c r="AA2144" s="175">
        <f>VLOOKUP(G2144,Ma_KH!$A:$R,14,0)</f>
        <v>60</v>
      </c>
    </row>
    <row r="2145" spans="1:27" hidden="1" x14ac:dyDescent="0.25">
      <c r="A2145" s="211">
        <v>45989</v>
      </c>
      <c r="B2145" s="148">
        <v>4180599711</v>
      </c>
      <c r="C2145" s="10" t="s">
        <v>7767</v>
      </c>
      <c r="D2145" s="149">
        <v>45995</v>
      </c>
      <c r="G2145" s="32" t="s">
        <v>1555</v>
      </c>
      <c r="I2145" s="148">
        <v>4180599711</v>
      </c>
      <c r="J2145" s="212" t="s">
        <v>1784</v>
      </c>
      <c r="K2145" s="330" t="s">
        <v>27</v>
      </c>
      <c r="L2145" s="21" t="str">
        <f>VLOOKUP($K2145,TONG_SL!$A:$D,2,0)</f>
        <v>Chân giò heo muối 300g</v>
      </c>
      <c r="N2145" s="21" t="str">
        <f t="shared" si="202"/>
        <v>K-C6</v>
      </c>
      <c r="Q2145" s="21" t="str">
        <f>VLOOKUP(K2145,TONG_SL!$A:$D,3,0)</f>
        <v>Túi</v>
      </c>
      <c r="R2145" s="1">
        <v>16</v>
      </c>
      <c r="S2145" s="171"/>
      <c r="T2145" s="171">
        <f>VLOOKUP(VLOOKUP(G2145,Ma_KH!$A:$R,18,0)&amp;K2145,Gia_MB!$A:$F,6,0)</f>
        <v>73431</v>
      </c>
      <c r="U2145" s="172">
        <f t="shared" si="203"/>
        <v>1174896</v>
      </c>
      <c r="V2145" s="171"/>
      <c r="W2145" s="173">
        <f t="shared" si="204"/>
        <v>0</v>
      </c>
      <c r="X2145" s="174" t="str">
        <f t="shared" si="205"/>
        <v>8</v>
      </c>
      <c r="Y2145" s="171"/>
      <c r="Z2145" s="172">
        <f t="shared" si="206"/>
        <v>93991.680000000008</v>
      </c>
      <c r="AA2145" s="175">
        <f>VLOOKUP(G2145,Ma_KH!$A:$R,14,0)</f>
        <v>60</v>
      </c>
    </row>
    <row r="2146" spans="1:27" hidden="1" x14ac:dyDescent="0.25">
      <c r="A2146" s="211">
        <v>45989</v>
      </c>
      <c r="B2146" s="148">
        <v>4180599711</v>
      </c>
      <c r="C2146" s="10" t="s">
        <v>7767</v>
      </c>
      <c r="D2146" s="149">
        <v>45995</v>
      </c>
      <c r="G2146" s="32" t="s">
        <v>1555</v>
      </c>
      <c r="I2146" s="148">
        <v>4180599711</v>
      </c>
      <c r="J2146" s="212" t="s">
        <v>1784</v>
      </c>
      <c r="K2146" s="330" t="s">
        <v>34</v>
      </c>
      <c r="L2146" s="21" t="str">
        <f>VLOOKUP($K2146,TONG_SL!$A:$D,2,0)</f>
        <v>Tai heo muối 200g</v>
      </c>
      <c r="N2146" s="21" t="str">
        <f t="shared" si="202"/>
        <v>K-C6</v>
      </c>
      <c r="Q2146" s="21" t="str">
        <f>VLOOKUP(K2146,TONG_SL!$A:$D,3,0)</f>
        <v>Túi</v>
      </c>
      <c r="R2146" s="1">
        <v>5</v>
      </c>
      <c r="S2146" s="171"/>
      <c r="T2146" s="171">
        <f>VLOOKUP(VLOOKUP(G2146,Ma_KH!$A:$R,18,0)&amp;K2146,Gia_MB!$A:$F,6,0)</f>
        <v>55595</v>
      </c>
      <c r="U2146" s="172">
        <f t="shared" si="203"/>
        <v>277975</v>
      </c>
      <c r="V2146" s="171"/>
      <c r="W2146" s="173">
        <f t="shared" si="204"/>
        <v>0</v>
      </c>
      <c r="X2146" s="174" t="str">
        <f t="shared" si="205"/>
        <v>8</v>
      </c>
      <c r="Y2146" s="171"/>
      <c r="Z2146" s="172">
        <f t="shared" si="206"/>
        <v>22238</v>
      </c>
      <c r="AA2146" s="175">
        <f>VLOOKUP(G2146,Ma_KH!$A:$R,14,0)</f>
        <v>60</v>
      </c>
    </row>
    <row r="2147" spans="1:27" hidden="1" x14ac:dyDescent="0.25">
      <c r="A2147" s="211">
        <v>45989</v>
      </c>
      <c r="B2147" s="148">
        <v>4180599592</v>
      </c>
      <c r="C2147" s="10" t="s">
        <v>7767</v>
      </c>
      <c r="D2147" s="149">
        <v>45995</v>
      </c>
      <c r="G2147" s="32" t="s">
        <v>181</v>
      </c>
      <c r="I2147" s="148">
        <v>4180599592</v>
      </c>
      <c r="J2147" s="212" t="s">
        <v>1784</v>
      </c>
      <c r="K2147" s="330" t="s">
        <v>30</v>
      </c>
      <c r="L2147" s="21" t="str">
        <f>VLOOKUP($K2147,TONG_SL!$A:$D,2,0)</f>
        <v>Gà muối 500g</v>
      </c>
      <c r="N2147" s="21" t="str">
        <f t="shared" si="202"/>
        <v>K-C6</v>
      </c>
      <c r="Q2147" s="21" t="str">
        <f>VLOOKUP(K2147,TONG_SL!$A:$D,3,0)</f>
        <v>Túi</v>
      </c>
      <c r="R2147" s="1">
        <v>12</v>
      </c>
      <c r="S2147" s="171"/>
      <c r="T2147" s="171">
        <f>VLOOKUP(VLOOKUP(G2147,Ma_KH!$A:$R,18,0)&amp;K2147,Gia_MB!$A:$F,6,0)</f>
        <v>111058</v>
      </c>
      <c r="U2147" s="172">
        <f t="shared" si="203"/>
        <v>1332696</v>
      </c>
      <c r="V2147" s="171"/>
      <c r="W2147" s="173">
        <f t="shared" si="204"/>
        <v>0</v>
      </c>
      <c r="X2147" s="174" t="str">
        <f t="shared" si="205"/>
        <v>8</v>
      </c>
      <c r="Y2147" s="171"/>
      <c r="Z2147" s="172">
        <f t="shared" si="206"/>
        <v>106615.68000000001</v>
      </c>
      <c r="AA2147" s="175">
        <f>VLOOKUP(G2147,Ma_KH!$A:$R,14,0)</f>
        <v>60</v>
      </c>
    </row>
    <row r="2148" spans="1:27" hidden="1" x14ac:dyDescent="0.25">
      <c r="A2148" s="211">
        <v>45989</v>
      </c>
      <c r="B2148" s="148">
        <v>4180599592</v>
      </c>
      <c r="C2148" s="10" t="s">
        <v>7767</v>
      </c>
      <c r="D2148" s="149">
        <v>45995</v>
      </c>
      <c r="G2148" s="32" t="s">
        <v>181</v>
      </c>
      <c r="I2148" s="148">
        <v>4180599592</v>
      </c>
      <c r="J2148" s="212" t="s">
        <v>1784</v>
      </c>
      <c r="K2148" s="330" t="s">
        <v>48</v>
      </c>
      <c r="L2148" s="21" t="str">
        <f>VLOOKUP($K2148,TONG_SL!$A:$D,2,0)</f>
        <v>Mọc Nấm Hương 250g</v>
      </c>
      <c r="N2148" s="21" t="str">
        <f t="shared" si="202"/>
        <v>K-C6</v>
      </c>
      <c r="Q2148" s="21" t="str">
        <f>VLOOKUP(K2148,TONG_SL!$A:$D,3,0)</f>
        <v>Túi</v>
      </c>
      <c r="R2148" s="1">
        <v>5</v>
      </c>
      <c r="S2148" s="171"/>
      <c r="T2148" s="171">
        <f>VLOOKUP(VLOOKUP(G2148,Ma_KH!$A:$R,18,0)&amp;K2148,Gia_MB!$A:$F,6,0)</f>
        <v>46000</v>
      </c>
      <c r="U2148" s="172">
        <f t="shared" si="203"/>
        <v>230000</v>
      </c>
      <c r="V2148" s="171"/>
      <c r="W2148" s="173">
        <f t="shared" si="204"/>
        <v>0</v>
      </c>
      <c r="X2148" s="174" t="str">
        <f t="shared" si="205"/>
        <v>8</v>
      </c>
      <c r="Y2148" s="171"/>
      <c r="Z2148" s="172">
        <f t="shared" si="206"/>
        <v>18400</v>
      </c>
      <c r="AA2148" s="175">
        <f>VLOOKUP(G2148,Ma_KH!$A:$R,14,0)</f>
        <v>60</v>
      </c>
    </row>
    <row r="2149" spans="1:27" hidden="1" x14ac:dyDescent="0.25">
      <c r="A2149" s="211">
        <v>45989</v>
      </c>
      <c r="B2149" s="148">
        <v>4180599592</v>
      </c>
      <c r="C2149" s="10" t="s">
        <v>7767</v>
      </c>
      <c r="D2149" s="149">
        <v>45995</v>
      </c>
      <c r="G2149" s="32" t="s">
        <v>181</v>
      </c>
      <c r="I2149" s="148">
        <v>4180599592</v>
      </c>
      <c r="J2149" s="212" t="s">
        <v>1784</v>
      </c>
      <c r="K2149" s="330" t="s">
        <v>27</v>
      </c>
      <c r="L2149" s="21" t="str">
        <f>VLOOKUP($K2149,TONG_SL!$A:$D,2,0)</f>
        <v>Chân giò heo muối 300g</v>
      </c>
      <c r="N2149" s="21" t="str">
        <f t="shared" si="202"/>
        <v>K-C6</v>
      </c>
      <c r="Q2149" s="21" t="str">
        <f>VLOOKUP(K2149,TONG_SL!$A:$D,3,0)</f>
        <v>Túi</v>
      </c>
      <c r="R2149" s="1">
        <v>5</v>
      </c>
      <c r="S2149" s="171"/>
      <c r="T2149" s="171">
        <f>VLOOKUP(VLOOKUP(G2149,Ma_KH!$A:$R,18,0)&amp;K2149,Gia_MB!$A:$F,6,0)</f>
        <v>73431</v>
      </c>
      <c r="U2149" s="172">
        <f t="shared" si="203"/>
        <v>367155</v>
      </c>
      <c r="V2149" s="171"/>
      <c r="W2149" s="173">
        <f t="shared" si="204"/>
        <v>0</v>
      </c>
      <c r="X2149" s="174" t="str">
        <f t="shared" si="205"/>
        <v>8</v>
      </c>
      <c r="Y2149" s="171"/>
      <c r="Z2149" s="172">
        <f t="shared" si="206"/>
        <v>29372.400000000001</v>
      </c>
      <c r="AA2149" s="175">
        <f>VLOOKUP(G2149,Ma_KH!$A:$R,14,0)</f>
        <v>60</v>
      </c>
    </row>
    <row r="2150" spans="1:27" hidden="1" x14ac:dyDescent="0.25">
      <c r="A2150" s="211">
        <v>45989</v>
      </c>
      <c r="B2150" s="148">
        <v>4180599592</v>
      </c>
      <c r="C2150" s="10" t="s">
        <v>7767</v>
      </c>
      <c r="D2150" s="149">
        <v>45995</v>
      </c>
      <c r="G2150" s="32" t="s">
        <v>181</v>
      </c>
      <c r="I2150" s="148">
        <v>4180599592</v>
      </c>
      <c r="J2150" s="212" t="s">
        <v>1784</v>
      </c>
      <c r="K2150" s="330" t="s">
        <v>32</v>
      </c>
      <c r="L2150" s="21" t="str">
        <f>VLOOKUP($K2150,TONG_SL!$A:$D,2,0)</f>
        <v>Giò Tai Lưỡi Xào 250g</v>
      </c>
      <c r="N2150" s="21" t="str">
        <f t="shared" si="202"/>
        <v>K-C6</v>
      </c>
      <c r="Q2150" s="21" t="str">
        <f>VLOOKUP(K2150,TONG_SL!$A:$D,3,0)</f>
        <v>Túi</v>
      </c>
      <c r="R2150" s="1">
        <v>5</v>
      </c>
      <c r="S2150" s="171"/>
      <c r="T2150" s="171">
        <f>VLOOKUP(VLOOKUP(G2150,Ma_KH!$A:$R,18,0)&amp;K2150,Gia_MB!$A:$F,6,0)</f>
        <v>50182</v>
      </c>
      <c r="U2150" s="172">
        <f t="shared" si="203"/>
        <v>250910</v>
      </c>
      <c r="V2150" s="171"/>
      <c r="W2150" s="173">
        <f t="shared" si="204"/>
        <v>0</v>
      </c>
      <c r="X2150" s="174" t="str">
        <f t="shared" si="205"/>
        <v>8</v>
      </c>
      <c r="Y2150" s="171"/>
      <c r="Z2150" s="172">
        <f t="shared" si="206"/>
        <v>20072.8</v>
      </c>
      <c r="AA2150" s="175">
        <f>VLOOKUP(G2150,Ma_KH!$A:$R,14,0)</f>
        <v>60</v>
      </c>
    </row>
    <row r="2151" spans="1:27" hidden="1" x14ac:dyDescent="0.25">
      <c r="A2151" s="211">
        <v>45989</v>
      </c>
      <c r="B2151" s="148">
        <v>4180599592</v>
      </c>
      <c r="C2151" s="10" t="s">
        <v>7767</v>
      </c>
      <c r="D2151" s="149">
        <v>45995</v>
      </c>
      <c r="G2151" s="32" t="s">
        <v>181</v>
      </c>
      <c r="I2151" s="148">
        <v>4180599592</v>
      </c>
      <c r="J2151" s="212" t="s">
        <v>1784</v>
      </c>
      <c r="K2151" s="330" t="s">
        <v>34</v>
      </c>
      <c r="L2151" s="21" t="str">
        <f>VLOOKUP($K2151,TONG_SL!$A:$D,2,0)</f>
        <v>Tai heo muối 200g</v>
      </c>
      <c r="N2151" s="21" t="str">
        <f t="shared" ref="N2151:N2200" si="207">IF($B2151&lt;&gt;"","K-C6","")</f>
        <v>K-C6</v>
      </c>
      <c r="Q2151" s="21" t="str">
        <f>VLOOKUP(K2151,TONG_SL!$A:$D,3,0)</f>
        <v>Túi</v>
      </c>
      <c r="R2151" s="1">
        <v>2</v>
      </c>
      <c r="S2151" s="171"/>
      <c r="T2151" s="171">
        <f>VLOOKUP(VLOOKUP(G2151,Ma_KH!$A:$R,18,0)&amp;K2151,Gia_MB!$A:$F,6,0)</f>
        <v>55595</v>
      </c>
      <c r="U2151" s="172">
        <f t="shared" si="203"/>
        <v>111190</v>
      </c>
      <c r="V2151" s="171"/>
      <c r="W2151" s="173">
        <f t="shared" si="204"/>
        <v>0</v>
      </c>
      <c r="X2151" s="174" t="str">
        <f t="shared" si="205"/>
        <v>8</v>
      </c>
      <c r="Y2151" s="171"/>
      <c r="Z2151" s="172">
        <f t="shared" si="206"/>
        <v>8895.2000000000007</v>
      </c>
      <c r="AA2151" s="175">
        <f>VLOOKUP(G2151,Ma_KH!$A:$R,14,0)</f>
        <v>60</v>
      </c>
    </row>
    <row r="2152" spans="1:27" hidden="1" x14ac:dyDescent="0.25">
      <c r="A2152" s="211">
        <v>45989</v>
      </c>
      <c r="B2152" s="148">
        <v>4180599587</v>
      </c>
      <c r="C2152" s="10" t="s">
        <v>7767</v>
      </c>
      <c r="D2152" s="149">
        <v>45995</v>
      </c>
      <c r="G2152" s="32" t="s">
        <v>1270</v>
      </c>
      <c r="I2152" s="148">
        <v>4180599587</v>
      </c>
      <c r="J2152" s="212" t="s">
        <v>1784</v>
      </c>
      <c r="K2152" s="330" t="s">
        <v>34</v>
      </c>
      <c r="L2152" s="21" t="str">
        <f>VLOOKUP($K2152,TONG_SL!$A:$D,2,0)</f>
        <v>Tai heo muối 200g</v>
      </c>
      <c r="N2152" s="21" t="str">
        <f t="shared" si="207"/>
        <v>K-C6</v>
      </c>
      <c r="Q2152" s="21" t="str">
        <f>VLOOKUP(K2152,TONG_SL!$A:$D,3,0)</f>
        <v>Túi</v>
      </c>
      <c r="R2152" s="1">
        <v>2</v>
      </c>
      <c r="S2152" s="171"/>
      <c r="T2152" s="171">
        <f>VLOOKUP(VLOOKUP(G2152,Ma_KH!$A:$R,18,0)&amp;K2152,Gia_MB!$A:$F,6,0)</f>
        <v>55595</v>
      </c>
      <c r="U2152" s="172">
        <f t="shared" ref="U2152:U2201" si="208">T2152*R2152</f>
        <v>111190</v>
      </c>
      <c r="V2152" s="171"/>
      <c r="W2152" s="173">
        <f t="shared" ref="W2152:W2201" si="209">U2152*V2152</f>
        <v>0</v>
      </c>
      <c r="X2152" s="174" t="str">
        <f t="shared" ref="X2152:X2201" si="210">IF(B2152&lt;&gt;"","8","0")</f>
        <v>8</v>
      </c>
      <c r="Y2152" s="171"/>
      <c r="Z2152" s="172">
        <f t="shared" ref="Z2152:Z2201" si="211">U2152*X2152%</f>
        <v>8895.2000000000007</v>
      </c>
      <c r="AA2152" s="175">
        <f>VLOOKUP(G2152,Ma_KH!$A:$R,14,0)</f>
        <v>60</v>
      </c>
    </row>
    <row r="2153" spans="1:27" hidden="1" x14ac:dyDescent="0.25">
      <c r="A2153" s="211">
        <v>45989</v>
      </c>
      <c r="B2153" s="148">
        <v>4180599587</v>
      </c>
      <c r="C2153" s="10" t="s">
        <v>7767</v>
      </c>
      <c r="D2153" s="149">
        <v>45995</v>
      </c>
      <c r="G2153" s="32" t="s">
        <v>1270</v>
      </c>
      <c r="I2153" s="148">
        <v>4180599587</v>
      </c>
      <c r="J2153" s="212" t="s">
        <v>1784</v>
      </c>
      <c r="K2153" s="330" t="s">
        <v>32</v>
      </c>
      <c r="L2153" s="21" t="str">
        <f>VLOOKUP($K2153,TONG_SL!$A:$D,2,0)</f>
        <v>Giò Tai Lưỡi Xào 250g</v>
      </c>
      <c r="N2153" s="21" t="str">
        <f t="shared" si="207"/>
        <v>K-C6</v>
      </c>
      <c r="Q2153" s="21" t="str">
        <f>VLOOKUP(K2153,TONG_SL!$A:$D,3,0)</f>
        <v>Túi</v>
      </c>
      <c r="R2153" s="1">
        <v>5</v>
      </c>
      <c r="S2153" s="171"/>
      <c r="T2153" s="171">
        <f>VLOOKUP(VLOOKUP(G2153,Ma_KH!$A:$R,18,0)&amp;K2153,Gia_MB!$A:$F,6,0)</f>
        <v>50182</v>
      </c>
      <c r="U2153" s="172">
        <f t="shared" si="208"/>
        <v>250910</v>
      </c>
      <c r="V2153" s="171"/>
      <c r="W2153" s="173">
        <f t="shared" si="209"/>
        <v>0</v>
      </c>
      <c r="X2153" s="174" t="str">
        <f t="shared" si="210"/>
        <v>8</v>
      </c>
      <c r="Y2153" s="171"/>
      <c r="Z2153" s="172">
        <f t="shared" si="211"/>
        <v>20072.8</v>
      </c>
      <c r="AA2153" s="175">
        <f>VLOOKUP(G2153,Ma_KH!$A:$R,14,0)</f>
        <v>60</v>
      </c>
    </row>
    <row r="2154" spans="1:27" hidden="1" x14ac:dyDescent="0.25">
      <c r="A2154" s="211">
        <v>45989</v>
      </c>
      <c r="B2154" s="148">
        <v>4180599587</v>
      </c>
      <c r="C2154" s="10" t="s">
        <v>7767</v>
      </c>
      <c r="D2154" s="149">
        <v>45995</v>
      </c>
      <c r="G2154" s="32" t="s">
        <v>1270</v>
      </c>
      <c r="I2154" s="148">
        <v>4180599587</v>
      </c>
      <c r="J2154" s="212" t="s">
        <v>1784</v>
      </c>
      <c r="K2154" s="330" t="s">
        <v>30</v>
      </c>
      <c r="L2154" s="21" t="str">
        <f>VLOOKUP($K2154,TONG_SL!$A:$D,2,0)</f>
        <v>Gà muối 500g</v>
      </c>
      <c r="N2154" s="21" t="str">
        <f t="shared" si="207"/>
        <v>K-C6</v>
      </c>
      <c r="Q2154" s="21" t="str">
        <f>VLOOKUP(K2154,TONG_SL!$A:$D,3,0)</f>
        <v>Túi</v>
      </c>
      <c r="R2154" s="1">
        <v>6</v>
      </c>
      <c r="S2154" s="171"/>
      <c r="T2154" s="171">
        <f>VLOOKUP(VLOOKUP(G2154,Ma_KH!$A:$R,18,0)&amp;K2154,Gia_MB!$A:$F,6,0)</f>
        <v>111058</v>
      </c>
      <c r="U2154" s="172">
        <f t="shared" si="208"/>
        <v>666348</v>
      </c>
      <c r="V2154" s="171"/>
      <c r="W2154" s="173">
        <f t="shared" si="209"/>
        <v>0</v>
      </c>
      <c r="X2154" s="174" t="str">
        <f t="shared" si="210"/>
        <v>8</v>
      </c>
      <c r="Y2154" s="171"/>
      <c r="Z2154" s="172">
        <f t="shared" si="211"/>
        <v>53307.840000000004</v>
      </c>
      <c r="AA2154" s="175">
        <f>VLOOKUP(G2154,Ma_KH!$A:$R,14,0)</f>
        <v>60</v>
      </c>
    </row>
    <row r="2155" spans="1:27" hidden="1" x14ac:dyDescent="0.25">
      <c r="A2155" s="211">
        <v>45989</v>
      </c>
      <c r="B2155" s="148">
        <v>4180599587</v>
      </c>
      <c r="C2155" s="10" t="s">
        <v>7767</v>
      </c>
      <c r="D2155" s="149">
        <v>45995</v>
      </c>
      <c r="G2155" s="32" t="s">
        <v>1270</v>
      </c>
      <c r="I2155" s="148">
        <v>4180599587</v>
      </c>
      <c r="J2155" s="212" t="s">
        <v>1784</v>
      </c>
      <c r="K2155" s="330" t="s">
        <v>48</v>
      </c>
      <c r="L2155" s="21" t="str">
        <f>VLOOKUP($K2155,TONG_SL!$A:$D,2,0)</f>
        <v>Mọc Nấm Hương 250g</v>
      </c>
      <c r="N2155" s="21" t="str">
        <f t="shared" si="207"/>
        <v>K-C6</v>
      </c>
      <c r="Q2155" s="21" t="str">
        <f>VLOOKUP(K2155,TONG_SL!$A:$D,3,0)</f>
        <v>Túi</v>
      </c>
      <c r="R2155" s="1">
        <v>5</v>
      </c>
      <c r="S2155" s="171"/>
      <c r="T2155" s="171">
        <f>VLOOKUP(VLOOKUP(G2155,Ma_KH!$A:$R,18,0)&amp;K2155,Gia_MB!$A:$F,6,0)</f>
        <v>46000</v>
      </c>
      <c r="U2155" s="172">
        <f t="shared" si="208"/>
        <v>230000</v>
      </c>
      <c r="V2155" s="171"/>
      <c r="W2155" s="173">
        <f t="shared" si="209"/>
        <v>0</v>
      </c>
      <c r="X2155" s="174" t="str">
        <f t="shared" si="210"/>
        <v>8</v>
      </c>
      <c r="Y2155" s="171"/>
      <c r="Z2155" s="172">
        <f t="shared" si="211"/>
        <v>18400</v>
      </c>
      <c r="AA2155" s="175">
        <f>VLOOKUP(G2155,Ma_KH!$A:$R,14,0)</f>
        <v>60</v>
      </c>
    </row>
    <row r="2156" spans="1:27" hidden="1" x14ac:dyDescent="0.25">
      <c r="A2156" s="211">
        <v>45989</v>
      </c>
      <c r="B2156" s="148">
        <v>4180599587</v>
      </c>
      <c r="C2156" s="10" t="s">
        <v>7767</v>
      </c>
      <c r="D2156" s="149">
        <v>45995</v>
      </c>
      <c r="G2156" s="32" t="s">
        <v>1270</v>
      </c>
      <c r="I2156" s="148">
        <v>4180599587</v>
      </c>
      <c r="J2156" s="212" t="s">
        <v>1784</v>
      </c>
      <c r="K2156" s="330" t="s">
        <v>27</v>
      </c>
      <c r="L2156" s="21" t="str">
        <f>VLOOKUP($K2156,TONG_SL!$A:$D,2,0)</f>
        <v>Chân giò heo muối 300g</v>
      </c>
      <c r="N2156" s="21" t="str">
        <f t="shared" si="207"/>
        <v>K-C6</v>
      </c>
      <c r="Q2156" s="21" t="str">
        <f>VLOOKUP(K2156,TONG_SL!$A:$D,3,0)</f>
        <v>Túi</v>
      </c>
      <c r="R2156" s="1">
        <v>2</v>
      </c>
      <c r="S2156" s="171"/>
      <c r="T2156" s="171">
        <f>VLOOKUP(VLOOKUP(G2156,Ma_KH!$A:$R,18,0)&amp;K2156,Gia_MB!$A:$F,6,0)</f>
        <v>73431</v>
      </c>
      <c r="U2156" s="172">
        <f t="shared" si="208"/>
        <v>146862</v>
      </c>
      <c r="V2156" s="171"/>
      <c r="W2156" s="173">
        <f t="shared" si="209"/>
        <v>0</v>
      </c>
      <c r="X2156" s="174" t="str">
        <f t="shared" si="210"/>
        <v>8</v>
      </c>
      <c r="Y2156" s="171"/>
      <c r="Z2156" s="172">
        <f t="shared" si="211"/>
        <v>11748.960000000001</v>
      </c>
      <c r="AA2156" s="175">
        <f>VLOOKUP(G2156,Ma_KH!$A:$R,14,0)</f>
        <v>60</v>
      </c>
    </row>
    <row r="2157" spans="1:27" hidden="1" x14ac:dyDescent="0.25">
      <c r="A2157" s="211">
        <v>45989</v>
      </c>
      <c r="B2157" s="148">
        <v>4180599588</v>
      </c>
      <c r="C2157" s="10" t="s">
        <v>7767</v>
      </c>
      <c r="D2157" s="149">
        <v>45995</v>
      </c>
      <c r="G2157" s="32" t="s">
        <v>1271</v>
      </c>
      <c r="I2157" s="148">
        <v>4180599588</v>
      </c>
      <c r="J2157" s="212" t="s">
        <v>1784</v>
      </c>
      <c r="K2157" s="330" t="s">
        <v>32</v>
      </c>
      <c r="L2157" s="21" t="str">
        <f>VLOOKUP($K2157,TONG_SL!$A:$D,2,0)</f>
        <v>Giò Tai Lưỡi Xào 250g</v>
      </c>
      <c r="N2157" s="21" t="str">
        <f t="shared" si="207"/>
        <v>K-C6</v>
      </c>
      <c r="Q2157" s="21" t="str">
        <f>VLOOKUP(K2157,TONG_SL!$A:$D,3,0)</f>
        <v>Túi</v>
      </c>
      <c r="R2157" s="1">
        <v>5</v>
      </c>
      <c r="S2157" s="171"/>
      <c r="T2157" s="171">
        <f>VLOOKUP(VLOOKUP(G2157,Ma_KH!$A:$R,18,0)&amp;K2157,Gia_MB!$A:$F,6,0)</f>
        <v>50182</v>
      </c>
      <c r="U2157" s="172">
        <f t="shared" si="208"/>
        <v>250910</v>
      </c>
      <c r="V2157" s="171"/>
      <c r="W2157" s="173">
        <f t="shared" si="209"/>
        <v>0</v>
      </c>
      <c r="X2157" s="174" t="str">
        <f t="shared" si="210"/>
        <v>8</v>
      </c>
      <c r="Y2157" s="171"/>
      <c r="Z2157" s="172">
        <f t="shared" si="211"/>
        <v>20072.8</v>
      </c>
      <c r="AA2157" s="175">
        <f>VLOOKUP(G2157,Ma_KH!$A:$R,14,0)</f>
        <v>60</v>
      </c>
    </row>
    <row r="2158" spans="1:27" hidden="1" x14ac:dyDescent="0.25">
      <c r="A2158" s="211">
        <v>45989</v>
      </c>
      <c r="B2158" s="148">
        <v>4180599588</v>
      </c>
      <c r="C2158" s="10" t="s">
        <v>7767</v>
      </c>
      <c r="D2158" s="149">
        <v>45995</v>
      </c>
      <c r="G2158" s="32" t="s">
        <v>1271</v>
      </c>
      <c r="I2158" s="148">
        <v>4180599588</v>
      </c>
      <c r="J2158" s="212" t="s">
        <v>1784</v>
      </c>
      <c r="K2158" s="330" t="s">
        <v>27</v>
      </c>
      <c r="L2158" s="21" t="str">
        <f>VLOOKUP($K2158,TONG_SL!$A:$D,2,0)</f>
        <v>Chân giò heo muối 300g</v>
      </c>
      <c r="N2158" s="21" t="str">
        <f t="shared" si="207"/>
        <v>K-C6</v>
      </c>
      <c r="Q2158" s="21" t="str">
        <f>VLOOKUP(K2158,TONG_SL!$A:$D,3,0)</f>
        <v>Túi</v>
      </c>
      <c r="R2158" s="1">
        <v>2</v>
      </c>
      <c r="S2158" s="171"/>
      <c r="T2158" s="171">
        <f>VLOOKUP(VLOOKUP(G2158,Ma_KH!$A:$R,18,0)&amp;K2158,Gia_MB!$A:$F,6,0)</f>
        <v>73431</v>
      </c>
      <c r="U2158" s="172">
        <f t="shared" si="208"/>
        <v>146862</v>
      </c>
      <c r="V2158" s="171"/>
      <c r="W2158" s="173">
        <f t="shared" si="209"/>
        <v>0</v>
      </c>
      <c r="X2158" s="174" t="str">
        <f t="shared" si="210"/>
        <v>8</v>
      </c>
      <c r="Y2158" s="171"/>
      <c r="Z2158" s="172">
        <f t="shared" si="211"/>
        <v>11748.960000000001</v>
      </c>
      <c r="AA2158" s="175">
        <f>VLOOKUP(G2158,Ma_KH!$A:$R,14,0)</f>
        <v>60</v>
      </c>
    </row>
    <row r="2159" spans="1:27" hidden="1" x14ac:dyDescent="0.25">
      <c r="A2159" s="211">
        <v>45989</v>
      </c>
      <c r="B2159" s="148">
        <v>4180599588</v>
      </c>
      <c r="C2159" s="10" t="s">
        <v>7767</v>
      </c>
      <c r="D2159" s="149">
        <v>45995</v>
      </c>
      <c r="G2159" s="32" t="s">
        <v>1271</v>
      </c>
      <c r="I2159" s="148">
        <v>4180599588</v>
      </c>
      <c r="J2159" s="212" t="s">
        <v>1784</v>
      </c>
      <c r="K2159" s="330" t="s">
        <v>48</v>
      </c>
      <c r="L2159" s="21" t="str">
        <f>VLOOKUP($K2159,TONG_SL!$A:$D,2,0)</f>
        <v>Mọc Nấm Hương 250g</v>
      </c>
      <c r="N2159" s="21" t="str">
        <f t="shared" si="207"/>
        <v>K-C6</v>
      </c>
      <c r="Q2159" s="21" t="str">
        <f>VLOOKUP(K2159,TONG_SL!$A:$D,3,0)</f>
        <v>Túi</v>
      </c>
      <c r="R2159" s="1">
        <v>5</v>
      </c>
      <c r="S2159" s="171"/>
      <c r="T2159" s="171">
        <f>VLOOKUP(VLOOKUP(G2159,Ma_KH!$A:$R,18,0)&amp;K2159,Gia_MB!$A:$F,6,0)</f>
        <v>46000</v>
      </c>
      <c r="U2159" s="172">
        <f t="shared" si="208"/>
        <v>230000</v>
      </c>
      <c r="V2159" s="171"/>
      <c r="W2159" s="173">
        <f t="shared" si="209"/>
        <v>0</v>
      </c>
      <c r="X2159" s="174" t="str">
        <f t="shared" si="210"/>
        <v>8</v>
      </c>
      <c r="Y2159" s="171"/>
      <c r="Z2159" s="172">
        <f t="shared" si="211"/>
        <v>18400</v>
      </c>
      <c r="AA2159" s="175">
        <f>VLOOKUP(G2159,Ma_KH!$A:$R,14,0)</f>
        <v>60</v>
      </c>
    </row>
    <row r="2160" spans="1:27" hidden="1" x14ac:dyDescent="0.25">
      <c r="A2160" s="211">
        <v>45989</v>
      </c>
      <c r="B2160" s="148">
        <v>4180599588</v>
      </c>
      <c r="C2160" s="10" t="s">
        <v>7767</v>
      </c>
      <c r="D2160" s="149">
        <v>45995</v>
      </c>
      <c r="G2160" s="32" t="s">
        <v>1271</v>
      </c>
      <c r="I2160" s="148">
        <v>4180599588</v>
      </c>
      <c r="J2160" s="212" t="s">
        <v>1784</v>
      </c>
      <c r="K2160" s="330" t="s">
        <v>30</v>
      </c>
      <c r="L2160" s="21" t="str">
        <f>VLOOKUP($K2160,TONG_SL!$A:$D,2,0)</f>
        <v>Gà muối 500g</v>
      </c>
      <c r="N2160" s="21" t="str">
        <f t="shared" si="207"/>
        <v>K-C6</v>
      </c>
      <c r="Q2160" s="21" t="str">
        <f>VLOOKUP(K2160,TONG_SL!$A:$D,3,0)</f>
        <v>Túi</v>
      </c>
      <c r="R2160" s="1">
        <v>10</v>
      </c>
      <c r="S2160" s="171"/>
      <c r="T2160" s="171">
        <f>VLOOKUP(VLOOKUP(G2160,Ma_KH!$A:$R,18,0)&amp;K2160,Gia_MB!$A:$F,6,0)</f>
        <v>111058</v>
      </c>
      <c r="U2160" s="172">
        <f t="shared" si="208"/>
        <v>1110580</v>
      </c>
      <c r="V2160" s="171"/>
      <c r="W2160" s="173">
        <f t="shared" si="209"/>
        <v>0</v>
      </c>
      <c r="X2160" s="174" t="str">
        <f t="shared" si="210"/>
        <v>8</v>
      </c>
      <c r="Y2160" s="171"/>
      <c r="Z2160" s="172">
        <f t="shared" si="211"/>
        <v>88846.400000000009</v>
      </c>
      <c r="AA2160" s="175">
        <f>VLOOKUP(G2160,Ma_KH!$A:$R,14,0)</f>
        <v>60</v>
      </c>
    </row>
    <row r="2161" spans="1:27" hidden="1" x14ac:dyDescent="0.25">
      <c r="A2161" s="211">
        <v>45993</v>
      </c>
      <c r="B2161" s="148">
        <v>4180761484</v>
      </c>
      <c r="C2161" s="10" t="s">
        <v>7767</v>
      </c>
      <c r="D2161" s="149">
        <v>45995</v>
      </c>
      <c r="G2161" s="140" t="s">
        <v>8087</v>
      </c>
      <c r="I2161" s="148">
        <v>4180761484</v>
      </c>
      <c r="J2161" s="212" t="s">
        <v>1788</v>
      </c>
      <c r="K2161" s="330" t="s">
        <v>52</v>
      </c>
      <c r="L2161" s="21" t="str">
        <f>VLOOKUP($K2161,TONG_SL!$A:$D,2,0)</f>
        <v>Gà xì dầu 500g</v>
      </c>
      <c r="N2161" s="21" t="str">
        <f t="shared" si="207"/>
        <v>K-C6</v>
      </c>
      <c r="Q2161" s="21" t="str">
        <f>VLOOKUP(K2161,TONG_SL!$A:$D,3,0)</f>
        <v>Túi</v>
      </c>
      <c r="R2161" s="1">
        <v>3</v>
      </c>
      <c r="S2161" s="171"/>
      <c r="T2161" s="171">
        <f>VLOOKUP(VLOOKUP(G2161,Ma_KH!$A:$R,18,0)&amp;K2161,Gia_MB!$A:$F,6,0)</f>
        <v>111606</v>
      </c>
      <c r="U2161" s="172">
        <f t="shared" si="208"/>
        <v>334818</v>
      </c>
      <c r="V2161" s="171"/>
      <c r="W2161" s="173">
        <f t="shared" si="209"/>
        <v>0</v>
      </c>
      <c r="X2161" s="174" t="str">
        <f t="shared" si="210"/>
        <v>8</v>
      </c>
      <c r="Y2161" s="171"/>
      <c r="Z2161" s="172">
        <f t="shared" si="211"/>
        <v>26785.440000000002</v>
      </c>
      <c r="AA2161" s="175">
        <f>VLOOKUP(G2161,Ma_KH!$A:$R,14,0)</f>
        <v>60</v>
      </c>
    </row>
    <row r="2162" spans="1:27" hidden="1" x14ac:dyDescent="0.25">
      <c r="A2162" s="211">
        <v>45993</v>
      </c>
      <c r="B2162" s="148">
        <v>4180761484</v>
      </c>
      <c r="C2162" s="10" t="s">
        <v>7767</v>
      </c>
      <c r="D2162" s="149">
        <v>45995</v>
      </c>
      <c r="G2162" s="140" t="s">
        <v>8087</v>
      </c>
      <c r="I2162" s="148">
        <v>4180761484</v>
      </c>
      <c r="J2162" s="212" t="s">
        <v>1788</v>
      </c>
      <c r="K2162" s="330" t="s">
        <v>32</v>
      </c>
      <c r="L2162" s="21" t="str">
        <f>VLOOKUP($K2162,TONG_SL!$A:$D,2,0)</f>
        <v>Giò Tai Lưỡi Xào 250g</v>
      </c>
      <c r="N2162" s="21" t="str">
        <f t="shared" si="207"/>
        <v>K-C6</v>
      </c>
      <c r="Q2162" s="21" t="str">
        <f>VLOOKUP(K2162,TONG_SL!$A:$D,3,0)</f>
        <v>Túi</v>
      </c>
      <c r="R2162" s="1">
        <v>10</v>
      </c>
      <c r="S2162" s="171"/>
      <c r="T2162" s="171">
        <f>VLOOKUP(VLOOKUP(G2162,Ma_KH!$A:$R,18,0)&amp;K2162,Gia_MB!$A:$F,6,0)</f>
        <v>50182</v>
      </c>
      <c r="U2162" s="172">
        <f t="shared" si="208"/>
        <v>501820</v>
      </c>
      <c r="V2162" s="171"/>
      <c r="W2162" s="173">
        <f t="shared" si="209"/>
        <v>0</v>
      </c>
      <c r="X2162" s="174" t="str">
        <f t="shared" si="210"/>
        <v>8</v>
      </c>
      <c r="Y2162" s="171"/>
      <c r="Z2162" s="172">
        <f t="shared" si="211"/>
        <v>40145.599999999999</v>
      </c>
      <c r="AA2162" s="175">
        <f>VLOOKUP(G2162,Ma_KH!$A:$R,14,0)</f>
        <v>60</v>
      </c>
    </row>
    <row r="2163" spans="1:27" hidden="1" x14ac:dyDescent="0.25">
      <c r="A2163" s="211">
        <v>45993</v>
      </c>
      <c r="B2163" s="148">
        <v>4180730166</v>
      </c>
      <c r="C2163" s="10" t="s">
        <v>7767</v>
      </c>
      <c r="D2163" s="149">
        <v>45995</v>
      </c>
      <c r="G2163" s="32" t="s">
        <v>1273</v>
      </c>
      <c r="I2163" s="148">
        <v>4180730166</v>
      </c>
      <c r="J2163" s="212" t="s">
        <v>1788</v>
      </c>
      <c r="K2163" s="330" t="s">
        <v>27</v>
      </c>
      <c r="L2163" s="21" t="str">
        <f>VLOOKUP($K2163,TONG_SL!$A:$D,2,0)</f>
        <v>Chân giò heo muối 300g</v>
      </c>
      <c r="N2163" s="21" t="str">
        <f t="shared" si="207"/>
        <v>K-C6</v>
      </c>
      <c r="Q2163" s="21" t="str">
        <f>VLOOKUP(K2163,TONG_SL!$A:$D,3,0)</f>
        <v>Túi</v>
      </c>
      <c r="R2163" s="1">
        <v>4</v>
      </c>
      <c r="S2163" s="171"/>
      <c r="T2163" s="171">
        <f>VLOOKUP(VLOOKUP(G2163,Ma_KH!$A:$R,18,0)&amp;K2163,Gia_MB!$A:$F,6,0)</f>
        <v>73431</v>
      </c>
      <c r="U2163" s="172">
        <f t="shared" si="208"/>
        <v>293724</v>
      </c>
      <c r="V2163" s="171"/>
      <c r="W2163" s="173">
        <f t="shared" si="209"/>
        <v>0</v>
      </c>
      <c r="X2163" s="174" t="str">
        <f t="shared" si="210"/>
        <v>8</v>
      </c>
      <c r="Y2163" s="171"/>
      <c r="Z2163" s="172">
        <f t="shared" si="211"/>
        <v>23497.920000000002</v>
      </c>
      <c r="AA2163" s="175">
        <f>VLOOKUP(G2163,Ma_KH!$A:$R,14,0)</f>
        <v>60</v>
      </c>
    </row>
    <row r="2164" spans="1:27" hidden="1" x14ac:dyDescent="0.25">
      <c r="A2164" s="211">
        <v>45993</v>
      </c>
      <c r="B2164" s="148">
        <v>4180730166</v>
      </c>
      <c r="C2164" s="10" t="s">
        <v>7767</v>
      </c>
      <c r="D2164" s="149">
        <v>45995</v>
      </c>
      <c r="G2164" s="32" t="s">
        <v>1273</v>
      </c>
      <c r="I2164" s="148">
        <v>4180730166</v>
      </c>
      <c r="J2164" s="212" t="s">
        <v>1788</v>
      </c>
      <c r="K2164" s="330" t="s">
        <v>48</v>
      </c>
      <c r="L2164" s="21" t="str">
        <f>VLOOKUP($K2164,TONG_SL!$A:$D,2,0)</f>
        <v>Mọc Nấm Hương 250g</v>
      </c>
      <c r="N2164" s="21" t="str">
        <f t="shared" si="207"/>
        <v>K-C6</v>
      </c>
      <c r="Q2164" s="21" t="str">
        <f>VLOOKUP(K2164,TONG_SL!$A:$D,3,0)</f>
        <v>Túi</v>
      </c>
      <c r="R2164" s="1">
        <v>4</v>
      </c>
      <c r="S2164" s="171"/>
      <c r="T2164" s="171">
        <f>VLOOKUP(VLOOKUP(G2164,Ma_KH!$A:$R,18,0)&amp;K2164,Gia_MB!$A:$F,6,0)</f>
        <v>46000</v>
      </c>
      <c r="U2164" s="172">
        <f t="shared" si="208"/>
        <v>184000</v>
      </c>
      <c r="V2164" s="171"/>
      <c r="W2164" s="173">
        <f t="shared" si="209"/>
        <v>0</v>
      </c>
      <c r="X2164" s="174" t="str">
        <f t="shared" si="210"/>
        <v>8</v>
      </c>
      <c r="Y2164" s="171"/>
      <c r="Z2164" s="172">
        <f t="shared" si="211"/>
        <v>14720</v>
      </c>
      <c r="AA2164" s="175">
        <f>VLOOKUP(G2164,Ma_KH!$A:$R,14,0)</f>
        <v>60</v>
      </c>
    </row>
    <row r="2165" spans="1:27" hidden="1" x14ac:dyDescent="0.25">
      <c r="A2165" s="211">
        <v>45993</v>
      </c>
      <c r="B2165" s="148">
        <v>4180730166</v>
      </c>
      <c r="C2165" s="10" t="s">
        <v>7767</v>
      </c>
      <c r="D2165" s="149">
        <v>45995</v>
      </c>
      <c r="G2165" s="32" t="s">
        <v>1273</v>
      </c>
      <c r="I2165" s="148">
        <v>4180730166</v>
      </c>
      <c r="J2165" s="212" t="s">
        <v>1788</v>
      </c>
      <c r="K2165" s="330" t="s">
        <v>34</v>
      </c>
      <c r="L2165" s="21" t="str">
        <f>VLOOKUP($K2165,TONG_SL!$A:$D,2,0)</f>
        <v>Tai heo muối 200g</v>
      </c>
      <c r="N2165" s="21" t="str">
        <f t="shared" si="207"/>
        <v>K-C6</v>
      </c>
      <c r="Q2165" s="21" t="str">
        <f>VLOOKUP(K2165,TONG_SL!$A:$D,3,0)</f>
        <v>Túi</v>
      </c>
      <c r="R2165" s="1">
        <v>4</v>
      </c>
      <c r="S2165" s="171"/>
      <c r="T2165" s="171">
        <f>VLOOKUP(VLOOKUP(G2165,Ma_KH!$A:$R,18,0)&amp;K2165,Gia_MB!$A:$F,6,0)</f>
        <v>55595</v>
      </c>
      <c r="U2165" s="172">
        <f t="shared" si="208"/>
        <v>222380</v>
      </c>
      <c r="V2165" s="171"/>
      <c r="W2165" s="173">
        <f t="shared" si="209"/>
        <v>0</v>
      </c>
      <c r="X2165" s="174" t="str">
        <f t="shared" si="210"/>
        <v>8</v>
      </c>
      <c r="Y2165" s="171"/>
      <c r="Z2165" s="172">
        <f t="shared" si="211"/>
        <v>17790.400000000001</v>
      </c>
      <c r="AA2165" s="175">
        <f>VLOOKUP(G2165,Ma_KH!$A:$R,14,0)</f>
        <v>60</v>
      </c>
    </row>
    <row r="2166" spans="1:27" hidden="1" x14ac:dyDescent="0.25">
      <c r="A2166" s="214">
        <v>45992</v>
      </c>
      <c r="B2166" s="158">
        <v>4180703722</v>
      </c>
      <c r="C2166" s="10" t="s">
        <v>7767</v>
      </c>
      <c r="D2166" s="149">
        <v>45996</v>
      </c>
      <c r="E2166" s="152"/>
      <c r="F2166" s="151"/>
      <c r="G2166" s="33" t="s">
        <v>7778</v>
      </c>
      <c r="H2166" s="152"/>
      <c r="I2166" s="158" t="s">
        <v>8088</v>
      </c>
      <c r="J2166" s="150" t="s">
        <v>7234</v>
      </c>
      <c r="K2166" s="331" t="s">
        <v>32</v>
      </c>
      <c r="L2166" s="21" t="str">
        <f>VLOOKUP($K2166,TONG_SL!$A:$D,2,0)</f>
        <v>Giò Tai Lưỡi Xào 250g</v>
      </c>
      <c r="N2166" s="21" t="str">
        <f t="shared" si="207"/>
        <v>K-C6</v>
      </c>
      <c r="Q2166" s="21" t="str">
        <f>VLOOKUP(K2166,TONG_SL!$A:$D,3,0)</f>
        <v>Túi</v>
      </c>
      <c r="R2166" s="106">
        <v>5</v>
      </c>
      <c r="S2166" s="171"/>
      <c r="T2166" s="171">
        <f>VLOOKUP(VLOOKUP(G2166,Ma_KH!$A:$R,18,0)&amp;K2166,Gia_MB!$A:$F,6,0)</f>
        <v>50182</v>
      </c>
      <c r="U2166" s="172">
        <f t="shared" si="208"/>
        <v>250910</v>
      </c>
      <c r="V2166" s="171"/>
      <c r="W2166" s="173">
        <f t="shared" si="209"/>
        <v>0</v>
      </c>
      <c r="X2166" s="174" t="str">
        <f t="shared" si="210"/>
        <v>8</v>
      </c>
      <c r="Y2166" s="171"/>
      <c r="Z2166" s="172">
        <f t="shared" si="211"/>
        <v>20072.8</v>
      </c>
      <c r="AA2166" s="175">
        <f>VLOOKUP(G2166,Ma_KH!$A:$R,14,0)</f>
        <v>60</v>
      </c>
    </row>
    <row r="2167" spans="1:27" hidden="1" x14ac:dyDescent="0.25">
      <c r="A2167" s="157">
        <v>45992</v>
      </c>
      <c r="B2167" s="158">
        <v>4180703722</v>
      </c>
      <c r="C2167" s="10" t="s">
        <v>7767</v>
      </c>
      <c r="D2167" s="149">
        <v>45996</v>
      </c>
      <c r="E2167" s="152"/>
      <c r="F2167" s="151"/>
      <c r="G2167" s="33" t="s">
        <v>7778</v>
      </c>
      <c r="H2167" s="152"/>
      <c r="I2167" s="158" t="s">
        <v>8088</v>
      </c>
      <c r="J2167" s="150" t="s">
        <v>7234</v>
      </c>
      <c r="K2167" s="331" t="s">
        <v>30</v>
      </c>
      <c r="L2167" s="21" t="str">
        <f>VLOOKUP($K2167,TONG_SL!$A:$D,2,0)</f>
        <v>Gà muối 500g</v>
      </c>
      <c r="N2167" s="21" t="str">
        <f t="shared" si="207"/>
        <v>K-C6</v>
      </c>
      <c r="Q2167" s="21" t="str">
        <f>VLOOKUP(K2167,TONG_SL!$A:$D,3,0)</f>
        <v>Túi</v>
      </c>
      <c r="R2167" s="106">
        <v>3</v>
      </c>
      <c r="S2167" s="171"/>
      <c r="T2167" s="171">
        <f>VLOOKUP(VLOOKUP(G2167,Ma_KH!$A:$R,18,0)&amp;K2167,Gia_MB!$A:$F,6,0)</f>
        <v>111058</v>
      </c>
      <c r="U2167" s="172">
        <f t="shared" si="208"/>
        <v>333174</v>
      </c>
      <c r="V2167" s="171"/>
      <c r="W2167" s="173">
        <f t="shared" si="209"/>
        <v>0</v>
      </c>
      <c r="X2167" s="174" t="str">
        <f t="shared" si="210"/>
        <v>8</v>
      </c>
      <c r="Y2167" s="171"/>
      <c r="Z2167" s="172">
        <f t="shared" si="211"/>
        <v>26653.920000000002</v>
      </c>
      <c r="AA2167" s="175">
        <f>VLOOKUP(G2167,Ma_KH!$A:$R,14,0)</f>
        <v>60</v>
      </c>
    </row>
    <row r="2168" spans="1:27" hidden="1" x14ac:dyDescent="0.25">
      <c r="A2168" s="157">
        <v>45992</v>
      </c>
      <c r="B2168" s="158">
        <v>4180703722</v>
      </c>
      <c r="C2168" s="10" t="s">
        <v>7767</v>
      </c>
      <c r="D2168" s="149">
        <v>45996</v>
      </c>
      <c r="E2168" s="152"/>
      <c r="F2168" s="151"/>
      <c r="G2168" s="33" t="s">
        <v>7778</v>
      </c>
      <c r="H2168" s="152"/>
      <c r="I2168" s="158" t="s">
        <v>8088</v>
      </c>
      <c r="J2168" s="150" t="s">
        <v>7234</v>
      </c>
      <c r="K2168" s="331" t="s">
        <v>7775</v>
      </c>
      <c r="L2168" s="21" t="str">
        <f>VLOOKUP($K2168,TONG_SL!$A:$D,2,0)</f>
        <v>Chả nướng 300g</v>
      </c>
      <c r="N2168" s="21" t="str">
        <f t="shared" si="207"/>
        <v>K-C6</v>
      </c>
      <c r="Q2168" s="21" t="str">
        <f>VLOOKUP(K2168,TONG_SL!$A:$D,3,0)</f>
        <v>Túi</v>
      </c>
      <c r="R2168" s="106">
        <v>6</v>
      </c>
      <c r="S2168" s="171"/>
      <c r="T2168" s="171">
        <f>VLOOKUP(VLOOKUP(G2168,Ma_KH!$A:$R,18,0)&amp;K2168,Gia_MB!$A:$F,6,0)</f>
        <v>70950</v>
      </c>
      <c r="U2168" s="172">
        <f t="shared" si="208"/>
        <v>425700</v>
      </c>
      <c r="V2168" s="171"/>
      <c r="W2168" s="173">
        <f t="shared" si="209"/>
        <v>0</v>
      </c>
      <c r="X2168" s="174" t="str">
        <f t="shared" si="210"/>
        <v>8</v>
      </c>
      <c r="Y2168" s="171"/>
      <c r="Z2168" s="172">
        <f t="shared" si="211"/>
        <v>34056</v>
      </c>
      <c r="AA2168" s="175">
        <f>VLOOKUP(G2168,Ma_KH!$A:$R,14,0)</f>
        <v>60</v>
      </c>
    </row>
    <row r="2169" spans="1:27" hidden="1" x14ac:dyDescent="0.25">
      <c r="A2169" s="157">
        <v>45992</v>
      </c>
      <c r="B2169" s="158">
        <v>4180703722</v>
      </c>
      <c r="C2169" s="10" t="s">
        <v>7767</v>
      </c>
      <c r="D2169" s="149">
        <v>45996</v>
      </c>
      <c r="E2169" s="152"/>
      <c r="F2169" s="151"/>
      <c r="G2169" s="33" t="s">
        <v>7778</v>
      </c>
      <c r="H2169" s="152"/>
      <c r="I2169" s="158" t="s">
        <v>8088</v>
      </c>
      <c r="J2169" s="150" t="s">
        <v>7234</v>
      </c>
      <c r="K2169" s="331" t="s">
        <v>7154</v>
      </c>
      <c r="L2169" s="21" t="str">
        <f>VLOOKUP($K2169,TONG_SL!$A:$D,2,0)</f>
        <v>Chả cốm 300g</v>
      </c>
      <c r="N2169" s="21" t="str">
        <f t="shared" si="207"/>
        <v>K-C6</v>
      </c>
      <c r="Q2169" s="21" t="str">
        <f>VLOOKUP(K2169,TONG_SL!$A:$D,3,0)</f>
        <v>Túi</v>
      </c>
      <c r="R2169" s="106">
        <v>6</v>
      </c>
      <c r="S2169" s="171"/>
      <c r="T2169" s="171">
        <f>VLOOKUP(VLOOKUP(G2169,Ma_KH!$A:$R,18,0)&amp;K2169,Gia_MB!$A:$F,6,0)</f>
        <v>74250</v>
      </c>
      <c r="U2169" s="172">
        <f t="shared" si="208"/>
        <v>445500</v>
      </c>
      <c r="V2169" s="171"/>
      <c r="W2169" s="173">
        <f t="shared" si="209"/>
        <v>0</v>
      </c>
      <c r="X2169" s="174" t="str">
        <f t="shared" si="210"/>
        <v>8</v>
      </c>
      <c r="Y2169" s="171"/>
      <c r="Z2169" s="172">
        <f t="shared" si="211"/>
        <v>35640</v>
      </c>
      <c r="AA2169" s="175">
        <f>VLOOKUP(G2169,Ma_KH!$A:$R,14,0)</f>
        <v>60</v>
      </c>
    </row>
    <row r="2170" spans="1:27" hidden="1" x14ac:dyDescent="0.25">
      <c r="A2170" s="157">
        <v>45992</v>
      </c>
      <c r="B2170" s="158">
        <v>4180703722</v>
      </c>
      <c r="C2170" s="10" t="s">
        <v>7767</v>
      </c>
      <c r="D2170" s="149">
        <v>45996</v>
      </c>
      <c r="E2170" s="152"/>
      <c r="F2170" s="151"/>
      <c r="G2170" s="33" t="s">
        <v>7778</v>
      </c>
      <c r="H2170" s="152"/>
      <c r="I2170" s="158" t="s">
        <v>8088</v>
      </c>
      <c r="J2170" s="150" t="s">
        <v>7234</v>
      </c>
      <c r="K2170" s="331" t="s">
        <v>48</v>
      </c>
      <c r="L2170" s="21" t="str">
        <f>VLOOKUP($K2170,TONG_SL!$A:$D,2,0)</f>
        <v>Mọc Nấm Hương 250g</v>
      </c>
      <c r="N2170" s="21" t="str">
        <f t="shared" si="207"/>
        <v>K-C6</v>
      </c>
      <c r="Q2170" s="21" t="str">
        <f>VLOOKUP(K2170,TONG_SL!$A:$D,3,0)</f>
        <v>Túi</v>
      </c>
      <c r="R2170" s="106">
        <v>10</v>
      </c>
      <c r="S2170" s="171"/>
      <c r="T2170" s="171">
        <f>VLOOKUP(VLOOKUP(G2170,Ma_KH!$A:$R,18,0)&amp;K2170,Gia_MB!$A:$F,6,0)</f>
        <v>46000</v>
      </c>
      <c r="U2170" s="172">
        <f t="shared" si="208"/>
        <v>460000</v>
      </c>
      <c r="V2170" s="171"/>
      <c r="W2170" s="173">
        <f t="shared" si="209"/>
        <v>0</v>
      </c>
      <c r="X2170" s="174" t="str">
        <f t="shared" si="210"/>
        <v>8</v>
      </c>
      <c r="Y2170" s="171"/>
      <c r="Z2170" s="172">
        <f t="shared" si="211"/>
        <v>36800</v>
      </c>
      <c r="AA2170" s="175">
        <f>VLOOKUP(G2170,Ma_KH!$A:$R,14,0)</f>
        <v>60</v>
      </c>
    </row>
    <row r="2171" spans="1:27" hidden="1" x14ac:dyDescent="0.25">
      <c r="A2171" s="157">
        <v>45992</v>
      </c>
      <c r="B2171" s="158">
        <v>4180703722</v>
      </c>
      <c r="C2171" s="10" t="s">
        <v>7767</v>
      </c>
      <c r="D2171" s="149">
        <v>45996</v>
      </c>
      <c r="E2171" s="152"/>
      <c r="F2171" s="151"/>
      <c r="G2171" s="33" t="s">
        <v>7778</v>
      </c>
      <c r="H2171" s="152"/>
      <c r="I2171" s="158" t="s">
        <v>8088</v>
      </c>
      <c r="J2171" s="150" t="s">
        <v>7234</v>
      </c>
      <c r="K2171" s="331" t="s">
        <v>7820</v>
      </c>
      <c r="L2171" s="21" t="str">
        <f>VLOOKUP($K2171,TONG_SL!$A:$D,2,0)</f>
        <v>Giò lụa cây 250g</v>
      </c>
      <c r="N2171" s="21" t="str">
        <f t="shared" si="207"/>
        <v>K-C6</v>
      </c>
      <c r="Q2171" s="21" t="str">
        <f>VLOOKUP(K2171,TONG_SL!$A:$D,3,0)</f>
        <v>Túi</v>
      </c>
      <c r="R2171" s="106">
        <v>3</v>
      </c>
      <c r="S2171" s="171"/>
      <c r="T2171" s="171">
        <f>VLOOKUP(VLOOKUP(G2171,Ma_KH!$A:$R,18,0)&amp;K2171,Gia_MB!$A:$F,6,0)</f>
        <v>49500</v>
      </c>
      <c r="U2171" s="172">
        <f t="shared" si="208"/>
        <v>148500</v>
      </c>
      <c r="V2171" s="171"/>
      <c r="W2171" s="173">
        <f t="shared" si="209"/>
        <v>0</v>
      </c>
      <c r="X2171" s="174" t="str">
        <f t="shared" si="210"/>
        <v>8</v>
      </c>
      <c r="Y2171" s="171"/>
      <c r="Z2171" s="172">
        <f t="shared" si="211"/>
        <v>11880</v>
      </c>
      <c r="AA2171" s="175">
        <f>VLOOKUP(G2171,Ma_KH!$A:$R,14,0)</f>
        <v>60</v>
      </c>
    </row>
    <row r="2172" spans="1:27" hidden="1" x14ac:dyDescent="0.25">
      <c r="A2172" s="157">
        <v>45994</v>
      </c>
      <c r="B2172" s="158">
        <v>4180823337</v>
      </c>
      <c r="C2172" s="10" t="s">
        <v>7767</v>
      </c>
      <c r="D2172" s="149">
        <v>45996</v>
      </c>
      <c r="E2172" s="152"/>
      <c r="F2172" s="151"/>
      <c r="G2172" s="33" t="s">
        <v>7778</v>
      </c>
      <c r="H2172" s="152"/>
      <c r="I2172" s="158" t="s">
        <v>8089</v>
      </c>
      <c r="J2172" s="150" t="s">
        <v>7234</v>
      </c>
      <c r="K2172" s="331" t="s">
        <v>7187</v>
      </c>
      <c r="L2172" s="21" t="str">
        <f>VLOOKUP($K2172,TONG_SL!$A:$D,2,0)</f>
        <v>Chân giò heo muối 300g</v>
      </c>
      <c r="N2172" s="21" t="str">
        <f t="shared" si="207"/>
        <v>K-C6</v>
      </c>
      <c r="Q2172" s="21" t="str">
        <f>VLOOKUP(K2172,TONG_SL!$A:$D,3,0)</f>
        <v>Túi</v>
      </c>
      <c r="R2172" s="106">
        <v>4</v>
      </c>
      <c r="S2172" s="171"/>
      <c r="T2172" s="171">
        <f>VLOOKUP(VLOOKUP(G2172,Ma_KH!$A:$R,18,0)&amp;K2172,Gia_MB!$A:$F,6,0)</f>
        <v>73431</v>
      </c>
      <c r="U2172" s="172">
        <f t="shared" si="208"/>
        <v>293724</v>
      </c>
      <c r="V2172" s="171"/>
      <c r="W2172" s="173">
        <f t="shared" si="209"/>
        <v>0</v>
      </c>
      <c r="X2172" s="174" t="str">
        <f t="shared" si="210"/>
        <v>8</v>
      </c>
      <c r="Y2172" s="171"/>
      <c r="Z2172" s="172">
        <f t="shared" si="211"/>
        <v>23497.920000000002</v>
      </c>
      <c r="AA2172" s="175">
        <f>VLOOKUP(G2172,Ma_KH!$A:$R,14,0)</f>
        <v>60</v>
      </c>
    </row>
    <row r="2173" spans="1:27" hidden="1" x14ac:dyDescent="0.25">
      <c r="A2173" s="157">
        <v>45994</v>
      </c>
      <c r="B2173" s="158">
        <v>4180823337</v>
      </c>
      <c r="C2173" s="10" t="s">
        <v>7767</v>
      </c>
      <c r="D2173" s="149">
        <v>45996</v>
      </c>
      <c r="E2173" s="152"/>
      <c r="F2173" s="151"/>
      <c r="G2173" s="33" t="s">
        <v>7778</v>
      </c>
      <c r="H2173" s="152"/>
      <c r="I2173" s="158" t="s">
        <v>8089</v>
      </c>
      <c r="J2173" s="150" t="s">
        <v>7234</v>
      </c>
      <c r="K2173" s="331" t="s">
        <v>7322</v>
      </c>
      <c r="L2173" s="21" t="str">
        <f>VLOOKUP($K2173,TONG_SL!$A:$D,2,0)</f>
        <v>Gà xì dầu 500g</v>
      </c>
      <c r="N2173" s="21" t="str">
        <f t="shared" si="207"/>
        <v>K-C6</v>
      </c>
      <c r="Q2173" s="21" t="str">
        <f>VLOOKUP(K2173,TONG_SL!$A:$D,3,0)</f>
        <v>Túi</v>
      </c>
      <c r="R2173" s="106">
        <v>4</v>
      </c>
      <c r="S2173" s="171"/>
      <c r="T2173" s="171">
        <f>VLOOKUP(VLOOKUP(G2173,Ma_KH!$A:$R,18,0)&amp;K2173,Gia_MB!$A:$F,6,0)</f>
        <v>111606</v>
      </c>
      <c r="U2173" s="172">
        <f t="shared" si="208"/>
        <v>446424</v>
      </c>
      <c r="V2173" s="171"/>
      <c r="W2173" s="173">
        <f t="shared" si="209"/>
        <v>0</v>
      </c>
      <c r="X2173" s="174" t="str">
        <f t="shared" si="210"/>
        <v>8</v>
      </c>
      <c r="Y2173" s="171"/>
      <c r="Z2173" s="172">
        <f t="shared" si="211"/>
        <v>35713.919999999998</v>
      </c>
      <c r="AA2173" s="175">
        <f>VLOOKUP(G2173,Ma_KH!$A:$R,14,0)</f>
        <v>60</v>
      </c>
    </row>
    <row r="2174" spans="1:27" hidden="1" x14ac:dyDescent="0.25">
      <c r="A2174" s="157">
        <v>45995</v>
      </c>
      <c r="B2174" s="158">
        <v>4180845125</v>
      </c>
      <c r="C2174" s="10" t="s">
        <v>7767</v>
      </c>
      <c r="D2174" s="149">
        <v>45996</v>
      </c>
      <c r="E2174" s="152"/>
      <c r="F2174" s="151"/>
      <c r="G2174" s="33" t="s">
        <v>7778</v>
      </c>
      <c r="H2174" s="152"/>
      <c r="I2174" s="158" t="s">
        <v>8090</v>
      </c>
      <c r="J2174" s="150" t="s">
        <v>7234</v>
      </c>
      <c r="K2174" s="331" t="s">
        <v>7187</v>
      </c>
      <c r="L2174" s="21" t="str">
        <f>VLOOKUP($K2174,TONG_SL!$A:$D,2,0)</f>
        <v>Chân giò heo muối 300g</v>
      </c>
      <c r="N2174" s="21" t="str">
        <f t="shared" si="207"/>
        <v>K-C6</v>
      </c>
      <c r="Q2174" s="21" t="str">
        <f>VLOOKUP(K2174,TONG_SL!$A:$D,3,0)</f>
        <v>Túi</v>
      </c>
      <c r="R2174" s="106">
        <v>20</v>
      </c>
      <c r="S2174" s="171"/>
      <c r="T2174" s="171">
        <f>VLOOKUP(VLOOKUP(G2174,Ma_KH!$A:$R,18,0)&amp;K2174,Gia_MB!$A:$F,6,0)</f>
        <v>73431</v>
      </c>
      <c r="U2174" s="172">
        <f t="shared" si="208"/>
        <v>1468620</v>
      </c>
      <c r="V2174" s="171"/>
      <c r="W2174" s="173">
        <f t="shared" si="209"/>
        <v>0</v>
      </c>
      <c r="X2174" s="174" t="str">
        <f t="shared" si="210"/>
        <v>8</v>
      </c>
      <c r="Y2174" s="171"/>
      <c r="Z2174" s="172">
        <f t="shared" si="211"/>
        <v>117489.60000000001</v>
      </c>
      <c r="AA2174" s="175">
        <f>VLOOKUP(G2174,Ma_KH!$A:$R,14,0)</f>
        <v>60</v>
      </c>
    </row>
    <row r="2175" spans="1:27" hidden="1" x14ac:dyDescent="0.25">
      <c r="A2175" s="157">
        <v>45995</v>
      </c>
      <c r="B2175" s="158">
        <v>4180845125</v>
      </c>
      <c r="C2175" s="10" t="s">
        <v>7767</v>
      </c>
      <c r="D2175" s="149">
        <v>45996</v>
      </c>
      <c r="E2175" s="152"/>
      <c r="F2175" s="151"/>
      <c r="G2175" s="33" t="s">
        <v>7778</v>
      </c>
      <c r="H2175" s="152"/>
      <c r="I2175" s="158" t="s">
        <v>8090</v>
      </c>
      <c r="J2175" s="150" t="s">
        <v>7234</v>
      </c>
      <c r="K2175" s="331" t="s">
        <v>30</v>
      </c>
      <c r="L2175" s="21" t="str">
        <f>VLOOKUP($K2175,TONG_SL!$A:$D,2,0)</f>
        <v>Gà muối 500g</v>
      </c>
      <c r="N2175" s="21" t="str">
        <f t="shared" si="207"/>
        <v>K-C6</v>
      </c>
      <c r="Q2175" s="21" t="str">
        <f>VLOOKUP(K2175,TONG_SL!$A:$D,3,0)</f>
        <v>Túi</v>
      </c>
      <c r="R2175" s="106">
        <v>10</v>
      </c>
      <c r="S2175" s="171"/>
      <c r="T2175" s="171">
        <f>VLOOKUP(VLOOKUP(G2175,Ma_KH!$A:$R,18,0)&amp;K2175,Gia_MB!$A:$F,6,0)</f>
        <v>111058</v>
      </c>
      <c r="U2175" s="172">
        <f t="shared" si="208"/>
        <v>1110580</v>
      </c>
      <c r="V2175" s="171"/>
      <c r="W2175" s="173">
        <f t="shared" si="209"/>
        <v>0</v>
      </c>
      <c r="X2175" s="174" t="str">
        <f t="shared" si="210"/>
        <v>8</v>
      </c>
      <c r="Y2175" s="171"/>
      <c r="Z2175" s="172">
        <f t="shared" si="211"/>
        <v>88846.400000000009</v>
      </c>
      <c r="AA2175" s="175">
        <f>VLOOKUP(G2175,Ma_KH!$A:$R,14,0)</f>
        <v>60</v>
      </c>
    </row>
    <row r="2176" spans="1:27" hidden="1" x14ac:dyDescent="0.25">
      <c r="A2176" s="157">
        <v>45994</v>
      </c>
      <c r="B2176" s="158">
        <v>4180818303</v>
      </c>
      <c r="C2176" s="10" t="s">
        <v>7767</v>
      </c>
      <c r="D2176" s="149">
        <v>45996</v>
      </c>
      <c r="E2176" s="152"/>
      <c r="F2176" s="151"/>
      <c r="G2176" s="33" t="s">
        <v>7855</v>
      </c>
      <c r="H2176" s="152"/>
      <c r="I2176" s="158" t="s">
        <v>8091</v>
      </c>
      <c r="J2176" s="150" t="s">
        <v>7234</v>
      </c>
      <c r="K2176" s="331" t="s">
        <v>30</v>
      </c>
      <c r="L2176" s="21" t="str">
        <f>VLOOKUP($K2176,TONG_SL!$A:$D,2,0)</f>
        <v>Gà muối 500g</v>
      </c>
      <c r="N2176" s="21" t="str">
        <f t="shared" si="207"/>
        <v>K-C6</v>
      </c>
      <c r="Q2176" s="21" t="str">
        <f>VLOOKUP(K2176,TONG_SL!$A:$D,3,0)</f>
        <v>Túi</v>
      </c>
      <c r="R2176" s="106">
        <v>10</v>
      </c>
      <c r="S2176" s="171"/>
      <c r="T2176" s="171">
        <f>VLOOKUP(VLOOKUP(G2176,Ma_KH!$A:$R,18,0)&amp;K2176,Gia_MB!$A:$F,6,0)</f>
        <v>111058</v>
      </c>
      <c r="U2176" s="172">
        <f t="shared" si="208"/>
        <v>1110580</v>
      </c>
      <c r="V2176" s="171"/>
      <c r="W2176" s="173">
        <f t="shared" si="209"/>
        <v>0</v>
      </c>
      <c r="X2176" s="174" t="str">
        <f t="shared" si="210"/>
        <v>8</v>
      </c>
      <c r="Y2176" s="171"/>
      <c r="Z2176" s="172">
        <f t="shared" si="211"/>
        <v>88846.400000000009</v>
      </c>
      <c r="AA2176" s="175">
        <f>VLOOKUP(G2176,Ma_KH!$A:$R,14,0)</f>
        <v>60</v>
      </c>
    </row>
    <row r="2177" spans="1:27" hidden="1" x14ac:dyDescent="0.25">
      <c r="A2177" s="157">
        <v>45994</v>
      </c>
      <c r="B2177" s="158">
        <v>4180818303</v>
      </c>
      <c r="C2177" s="10" t="s">
        <v>7767</v>
      </c>
      <c r="D2177" s="149">
        <v>45996</v>
      </c>
      <c r="E2177" s="152"/>
      <c r="F2177" s="151"/>
      <c r="G2177" s="33" t="s">
        <v>7855</v>
      </c>
      <c r="H2177" s="152"/>
      <c r="I2177" s="158" t="s">
        <v>8091</v>
      </c>
      <c r="J2177" s="150" t="s">
        <v>7234</v>
      </c>
      <c r="K2177" s="331" t="s">
        <v>7187</v>
      </c>
      <c r="L2177" s="21" t="str">
        <f>VLOOKUP($K2177,TONG_SL!$A:$D,2,0)</f>
        <v>Chân giò heo muối 300g</v>
      </c>
      <c r="N2177" s="21" t="str">
        <f t="shared" si="207"/>
        <v>K-C6</v>
      </c>
      <c r="Q2177" s="21" t="str">
        <f>VLOOKUP(K2177,TONG_SL!$A:$D,3,0)</f>
        <v>Túi</v>
      </c>
      <c r="R2177" s="106">
        <v>10</v>
      </c>
      <c r="S2177" s="171"/>
      <c r="T2177" s="171">
        <f>VLOOKUP(VLOOKUP(G2177,Ma_KH!$A:$R,18,0)&amp;K2177,Gia_MB!$A:$F,6,0)</f>
        <v>73431</v>
      </c>
      <c r="U2177" s="172">
        <f t="shared" si="208"/>
        <v>734310</v>
      </c>
      <c r="V2177" s="171"/>
      <c r="W2177" s="173">
        <f t="shared" si="209"/>
        <v>0</v>
      </c>
      <c r="X2177" s="174" t="str">
        <f t="shared" si="210"/>
        <v>8</v>
      </c>
      <c r="Y2177" s="171"/>
      <c r="Z2177" s="172">
        <f t="shared" si="211"/>
        <v>58744.800000000003</v>
      </c>
      <c r="AA2177" s="175">
        <f>VLOOKUP(G2177,Ma_KH!$A:$R,14,0)</f>
        <v>60</v>
      </c>
    </row>
    <row r="2178" spans="1:27" hidden="1" x14ac:dyDescent="0.25">
      <c r="A2178" s="157">
        <v>45994</v>
      </c>
      <c r="B2178" s="158">
        <v>4180818303</v>
      </c>
      <c r="C2178" s="10" t="s">
        <v>7767</v>
      </c>
      <c r="D2178" s="149">
        <v>45996</v>
      </c>
      <c r="E2178" s="152"/>
      <c r="F2178" s="151"/>
      <c r="G2178" s="33" t="s">
        <v>7855</v>
      </c>
      <c r="H2178" s="152"/>
      <c r="I2178" s="158" t="s">
        <v>8091</v>
      </c>
      <c r="J2178" s="150" t="s">
        <v>7234</v>
      </c>
      <c r="K2178" s="331" t="s">
        <v>48</v>
      </c>
      <c r="L2178" s="21" t="str">
        <f>VLOOKUP($K2178,TONG_SL!$A:$D,2,0)</f>
        <v>Mọc Nấm Hương 250g</v>
      </c>
      <c r="N2178" s="21" t="str">
        <f t="shared" si="207"/>
        <v>K-C6</v>
      </c>
      <c r="Q2178" s="21" t="str">
        <f>VLOOKUP(K2178,TONG_SL!$A:$D,3,0)</f>
        <v>Túi</v>
      </c>
      <c r="R2178" s="106">
        <v>10</v>
      </c>
      <c r="S2178" s="171"/>
      <c r="T2178" s="171">
        <f>VLOOKUP(VLOOKUP(G2178,Ma_KH!$A:$R,18,0)&amp;K2178,Gia_MB!$A:$F,6,0)</f>
        <v>46000</v>
      </c>
      <c r="U2178" s="172">
        <f t="shared" si="208"/>
        <v>460000</v>
      </c>
      <c r="V2178" s="171"/>
      <c r="W2178" s="173">
        <f t="shared" si="209"/>
        <v>0</v>
      </c>
      <c r="X2178" s="174" t="str">
        <f t="shared" si="210"/>
        <v>8</v>
      </c>
      <c r="Y2178" s="171"/>
      <c r="Z2178" s="172">
        <f t="shared" si="211"/>
        <v>36800</v>
      </c>
      <c r="AA2178" s="175">
        <f>VLOOKUP(G2178,Ma_KH!$A:$R,14,0)</f>
        <v>60</v>
      </c>
    </row>
    <row r="2179" spans="1:27" hidden="1" x14ac:dyDescent="0.25">
      <c r="A2179" s="157">
        <v>45994</v>
      </c>
      <c r="B2179" s="158">
        <v>4180818303</v>
      </c>
      <c r="C2179" s="10" t="s">
        <v>7767</v>
      </c>
      <c r="D2179" s="149">
        <v>45996</v>
      </c>
      <c r="E2179" s="152"/>
      <c r="F2179" s="151"/>
      <c r="G2179" s="33" t="s">
        <v>7855</v>
      </c>
      <c r="H2179" s="152"/>
      <c r="I2179" s="158" t="s">
        <v>8091</v>
      </c>
      <c r="J2179" s="150" t="s">
        <v>7234</v>
      </c>
      <c r="K2179" s="331" t="s">
        <v>32</v>
      </c>
      <c r="L2179" s="21" t="str">
        <f>VLOOKUP($K2179,TONG_SL!$A:$D,2,0)</f>
        <v>Giò Tai Lưỡi Xào 250g</v>
      </c>
      <c r="N2179" s="21" t="str">
        <f t="shared" si="207"/>
        <v>K-C6</v>
      </c>
      <c r="Q2179" s="21" t="str">
        <f>VLOOKUP(K2179,TONG_SL!$A:$D,3,0)</f>
        <v>Túi</v>
      </c>
      <c r="R2179" s="106">
        <v>10</v>
      </c>
      <c r="S2179" s="171"/>
      <c r="T2179" s="171">
        <f>VLOOKUP(VLOOKUP(G2179,Ma_KH!$A:$R,18,0)&amp;K2179,Gia_MB!$A:$F,6,0)</f>
        <v>50182</v>
      </c>
      <c r="U2179" s="172">
        <f t="shared" si="208"/>
        <v>501820</v>
      </c>
      <c r="V2179" s="171"/>
      <c r="W2179" s="173">
        <f t="shared" si="209"/>
        <v>0</v>
      </c>
      <c r="X2179" s="174" t="str">
        <f t="shared" si="210"/>
        <v>8</v>
      </c>
      <c r="Y2179" s="171"/>
      <c r="Z2179" s="172">
        <f t="shared" si="211"/>
        <v>40145.599999999999</v>
      </c>
      <c r="AA2179" s="175">
        <f>VLOOKUP(G2179,Ma_KH!$A:$R,14,0)</f>
        <v>60</v>
      </c>
    </row>
    <row r="2180" spans="1:27" hidden="1" x14ac:dyDescent="0.25">
      <c r="A2180" s="157">
        <v>45994</v>
      </c>
      <c r="B2180" s="158">
        <v>4180818303</v>
      </c>
      <c r="C2180" s="10" t="s">
        <v>7767</v>
      </c>
      <c r="D2180" s="149">
        <v>45996</v>
      </c>
      <c r="E2180" s="152"/>
      <c r="F2180" s="151"/>
      <c r="G2180" s="33" t="s">
        <v>7855</v>
      </c>
      <c r="H2180" s="152"/>
      <c r="I2180" s="158" t="s">
        <v>8091</v>
      </c>
      <c r="J2180" s="150" t="s">
        <v>7234</v>
      </c>
      <c r="K2180" s="331" t="s">
        <v>7775</v>
      </c>
      <c r="L2180" s="21" t="str">
        <f>VLOOKUP($K2180,TONG_SL!$A:$D,2,0)</f>
        <v>Chả nướng 300g</v>
      </c>
      <c r="N2180" s="21" t="str">
        <f t="shared" si="207"/>
        <v>K-C6</v>
      </c>
      <c r="Q2180" s="21" t="str">
        <f>VLOOKUP(K2180,TONG_SL!$A:$D,3,0)</f>
        <v>Túi</v>
      </c>
      <c r="R2180" s="106">
        <v>5</v>
      </c>
      <c r="S2180" s="171"/>
      <c r="T2180" s="171">
        <f>VLOOKUP(VLOOKUP(G2180,Ma_KH!$A:$R,18,0)&amp;K2180,Gia_MB!$A:$F,6,0)</f>
        <v>70950</v>
      </c>
      <c r="U2180" s="172">
        <f t="shared" si="208"/>
        <v>354750</v>
      </c>
      <c r="V2180" s="171"/>
      <c r="W2180" s="173">
        <f t="shared" si="209"/>
        <v>0</v>
      </c>
      <c r="X2180" s="174" t="str">
        <f t="shared" si="210"/>
        <v>8</v>
      </c>
      <c r="Y2180" s="171"/>
      <c r="Z2180" s="172">
        <f t="shared" si="211"/>
        <v>28380</v>
      </c>
      <c r="AA2180" s="175">
        <f>VLOOKUP(G2180,Ma_KH!$A:$R,14,0)</f>
        <v>60</v>
      </c>
    </row>
    <row r="2181" spans="1:27" hidden="1" x14ac:dyDescent="0.25">
      <c r="A2181" s="157">
        <v>45994</v>
      </c>
      <c r="B2181" s="158">
        <v>4180818303</v>
      </c>
      <c r="C2181" s="10" t="s">
        <v>7767</v>
      </c>
      <c r="D2181" s="149">
        <v>45996</v>
      </c>
      <c r="E2181" s="152"/>
      <c r="F2181" s="151"/>
      <c r="G2181" s="33" t="s">
        <v>7855</v>
      </c>
      <c r="H2181" s="152"/>
      <c r="I2181" s="158" t="s">
        <v>8091</v>
      </c>
      <c r="J2181" s="150" t="s">
        <v>7234</v>
      </c>
      <c r="K2181" s="331" t="s">
        <v>7154</v>
      </c>
      <c r="L2181" s="21" t="str">
        <f>VLOOKUP($K2181,TONG_SL!$A:$D,2,0)</f>
        <v>Chả cốm 300g</v>
      </c>
      <c r="N2181" s="21" t="str">
        <f t="shared" si="207"/>
        <v>K-C6</v>
      </c>
      <c r="Q2181" s="21" t="str">
        <f>VLOOKUP(K2181,TONG_SL!$A:$D,3,0)</f>
        <v>Túi</v>
      </c>
      <c r="R2181" s="106">
        <v>5</v>
      </c>
      <c r="S2181" s="171"/>
      <c r="T2181" s="171">
        <f>VLOOKUP(VLOOKUP(G2181,Ma_KH!$A:$R,18,0)&amp;K2181,Gia_MB!$A:$F,6,0)</f>
        <v>74250</v>
      </c>
      <c r="U2181" s="172">
        <f t="shared" si="208"/>
        <v>371250</v>
      </c>
      <c r="V2181" s="171"/>
      <c r="W2181" s="173">
        <f t="shared" si="209"/>
        <v>0</v>
      </c>
      <c r="X2181" s="174" t="str">
        <f t="shared" si="210"/>
        <v>8</v>
      </c>
      <c r="Y2181" s="171"/>
      <c r="Z2181" s="172">
        <f t="shared" si="211"/>
        <v>29700</v>
      </c>
      <c r="AA2181" s="175">
        <f>VLOOKUP(G2181,Ma_KH!$A:$R,14,0)</f>
        <v>60</v>
      </c>
    </row>
    <row r="2182" spans="1:27" hidden="1" x14ac:dyDescent="0.25">
      <c r="A2182" s="157">
        <v>45993</v>
      </c>
      <c r="B2182" s="158">
        <v>4180767808</v>
      </c>
      <c r="C2182" s="10" t="s">
        <v>7767</v>
      </c>
      <c r="D2182" s="149">
        <v>45996</v>
      </c>
      <c r="E2182" s="152"/>
      <c r="F2182" s="151"/>
      <c r="G2182" s="33" t="s">
        <v>7799</v>
      </c>
      <c r="H2182" s="152"/>
      <c r="I2182" s="158" t="s">
        <v>8092</v>
      </c>
      <c r="J2182" s="150" t="s">
        <v>7234</v>
      </c>
      <c r="K2182" s="331" t="s">
        <v>32</v>
      </c>
      <c r="L2182" s="21" t="str">
        <f>VLOOKUP($K2182,TONG_SL!$A:$D,2,0)</f>
        <v>Giò Tai Lưỡi Xào 250g</v>
      </c>
      <c r="N2182" s="21" t="str">
        <f t="shared" si="207"/>
        <v>K-C6</v>
      </c>
      <c r="Q2182" s="21" t="str">
        <f>VLOOKUP(K2182,TONG_SL!$A:$D,3,0)</f>
        <v>Túi</v>
      </c>
      <c r="R2182" s="106">
        <v>12</v>
      </c>
      <c r="S2182" s="171"/>
      <c r="T2182" s="171">
        <f>VLOOKUP(VLOOKUP(G2182,Ma_KH!$A:$R,18,0)&amp;K2182,Gia_MB!$A:$F,6,0)</f>
        <v>50182</v>
      </c>
      <c r="U2182" s="172">
        <f t="shared" si="208"/>
        <v>602184</v>
      </c>
      <c r="V2182" s="171"/>
      <c r="W2182" s="173">
        <f t="shared" si="209"/>
        <v>0</v>
      </c>
      <c r="X2182" s="174" t="str">
        <f t="shared" si="210"/>
        <v>8</v>
      </c>
      <c r="Y2182" s="171"/>
      <c r="Z2182" s="172">
        <f t="shared" si="211"/>
        <v>48174.720000000001</v>
      </c>
      <c r="AA2182" s="175">
        <f>VLOOKUP(G2182,Ma_KH!$A:$R,14,0)</f>
        <v>60</v>
      </c>
    </row>
    <row r="2183" spans="1:27" hidden="1" x14ac:dyDescent="0.25">
      <c r="A2183" s="157">
        <v>45993</v>
      </c>
      <c r="B2183" s="158">
        <v>4180767808</v>
      </c>
      <c r="C2183" s="10" t="s">
        <v>7767</v>
      </c>
      <c r="D2183" s="149">
        <v>45996</v>
      </c>
      <c r="E2183" s="152"/>
      <c r="F2183" s="151"/>
      <c r="G2183" s="33" t="s">
        <v>7799</v>
      </c>
      <c r="H2183" s="152"/>
      <c r="I2183" s="158" t="s">
        <v>8092</v>
      </c>
      <c r="J2183" s="150" t="s">
        <v>7234</v>
      </c>
      <c r="K2183" s="331" t="s">
        <v>7821</v>
      </c>
      <c r="L2183" s="21" t="str">
        <f>VLOOKUP($K2183,TONG_SL!$A:$D,2,0)</f>
        <v>Giò sụn gà 250g</v>
      </c>
      <c r="N2183" s="21" t="str">
        <f t="shared" si="207"/>
        <v>K-C6</v>
      </c>
      <c r="Q2183" s="21" t="str">
        <f>VLOOKUP(K2183,TONG_SL!$A:$D,3,0)</f>
        <v>Túi</v>
      </c>
      <c r="R2183" s="106">
        <v>6</v>
      </c>
      <c r="S2183" s="171"/>
      <c r="T2183" s="171">
        <f>VLOOKUP(VLOOKUP(G2183,Ma_KH!$A:$R,18,0)&amp;K2183,Gia_MB!$A:$F,6,0)</f>
        <v>50400</v>
      </c>
      <c r="U2183" s="172">
        <f t="shared" si="208"/>
        <v>302400</v>
      </c>
      <c r="V2183" s="171"/>
      <c r="W2183" s="173">
        <f t="shared" si="209"/>
        <v>0</v>
      </c>
      <c r="X2183" s="174" t="str">
        <f t="shared" si="210"/>
        <v>8</v>
      </c>
      <c r="Y2183" s="171"/>
      <c r="Z2183" s="172">
        <f t="shared" si="211"/>
        <v>24192</v>
      </c>
      <c r="AA2183" s="175">
        <f>VLOOKUP(G2183,Ma_KH!$A:$R,14,0)</f>
        <v>60</v>
      </c>
    </row>
    <row r="2184" spans="1:27" hidden="1" x14ac:dyDescent="0.25">
      <c r="A2184" s="157">
        <v>45993</v>
      </c>
      <c r="B2184" s="158">
        <v>4180767808</v>
      </c>
      <c r="C2184" s="10" t="s">
        <v>7767</v>
      </c>
      <c r="D2184" s="149">
        <v>45996</v>
      </c>
      <c r="E2184" s="152"/>
      <c r="F2184" s="151"/>
      <c r="G2184" s="33" t="s">
        <v>7799</v>
      </c>
      <c r="H2184" s="152"/>
      <c r="I2184" s="158" t="s">
        <v>8092</v>
      </c>
      <c r="J2184" s="150" t="s">
        <v>7234</v>
      </c>
      <c r="K2184" s="331" t="s">
        <v>30</v>
      </c>
      <c r="L2184" s="21" t="str">
        <f>VLOOKUP($K2184,TONG_SL!$A:$D,2,0)</f>
        <v>Gà muối 500g</v>
      </c>
      <c r="N2184" s="21" t="str">
        <f t="shared" si="207"/>
        <v>K-C6</v>
      </c>
      <c r="Q2184" s="21" t="str">
        <f>VLOOKUP(K2184,TONG_SL!$A:$D,3,0)</f>
        <v>Túi</v>
      </c>
      <c r="R2184" s="106">
        <v>6</v>
      </c>
      <c r="S2184" s="171"/>
      <c r="T2184" s="171">
        <f>VLOOKUP(VLOOKUP(G2184,Ma_KH!$A:$R,18,0)&amp;K2184,Gia_MB!$A:$F,6,0)</f>
        <v>111058</v>
      </c>
      <c r="U2184" s="172">
        <f t="shared" si="208"/>
        <v>666348</v>
      </c>
      <c r="V2184" s="171"/>
      <c r="W2184" s="173">
        <f t="shared" si="209"/>
        <v>0</v>
      </c>
      <c r="X2184" s="174" t="str">
        <f t="shared" si="210"/>
        <v>8</v>
      </c>
      <c r="Y2184" s="171"/>
      <c r="Z2184" s="172">
        <f t="shared" si="211"/>
        <v>53307.840000000004</v>
      </c>
      <c r="AA2184" s="175">
        <f>VLOOKUP(G2184,Ma_KH!$A:$R,14,0)</f>
        <v>60</v>
      </c>
    </row>
    <row r="2185" spans="1:27" hidden="1" x14ac:dyDescent="0.25">
      <c r="A2185" s="157">
        <v>45993</v>
      </c>
      <c r="B2185" s="158">
        <v>4180767808</v>
      </c>
      <c r="C2185" s="10" t="s">
        <v>7767</v>
      </c>
      <c r="D2185" s="149">
        <v>45996</v>
      </c>
      <c r="E2185" s="152"/>
      <c r="F2185" s="151"/>
      <c r="G2185" s="33" t="s">
        <v>7799</v>
      </c>
      <c r="H2185" s="152"/>
      <c r="I2185" s="158" t="s">
        <v>8092</v>
      </c>
      <c r="J2185" s="150" t="s">
        <v>7234</v>
      </c>
      <c r="K2185" s="331" t="s">
        <v>7154</v>
      </c>
      <c r="L2185" s="21" t="str">
        <f>VLOOKUP($K2185,TONG_SL!$A:$D,2,0)</f>
        <v>Chả cốm 300g</v>
      </c>
      <c r="N2185" s="21" t="str">
        <f t="shared" si="207"/>
        <v>K-C6</v>
      </c>
      <c r="Q2185" s="21" t="str">
        <f>VLOOKUP(K2185,TONG_SL!$A:$D,3,0)</f>
        <v>Túi</v>
      </c>
      <c r="R2185" s="106">
        <v>9</v>
      </c>
      <c r="S2185" s="171"/>
      <c r="T2185" s="171">
        <f>VLOOKUP(VLOOKUP(G2185,Ma_KH!$A:$R,18,0)&amp;K2185,Gia_MB!$A:$F,6,0)</f>
        <v>74250</v>
      </c>
      <c r="U2185" s="172">
        <f t="shared" si="208"/>
        <v>668250</v>
      </c>
      <c r="V2185" s="171"/>
      <c r="W2185" s="173">
        <f t="shared" si="209"/>
        <v>0</v>
      </c>
      <c r="X2185" s="174" t="str">
        <f t="shared" si="210"/>
        <v>8</v>
      </c>
      <c r="Y2185" s="171"/>
      <c r="Z2185" s="172">
        <f t="shared" si="211"/>
        <v>53460</v>
      </c>
      <c r="AA2185" s="175">
        <f>VLOOKUP(G2185,Ma_KH!$A:$R,14,0)</f>
        <v>60</v>
      </c>
    </row>
    <row r="2186" spans="1:27" hidden="1" x14ac:dyDescent="0.25">
      <c r="A2186" s="157">
        <v>45993</v>
      </c>
      <c r="B2186" s="158">
        <v>4180767808</v>
      </c>
      <c r="C2186" s="10" t="s">
        <v>7767</v>
      </c>
      <c r="D2186" s="149">
        <v>45996</v>
      </c>
      <c r="E2186" s="152"/>
      <c r="F2186" s="151"/>
      <c r="G2186" s="33" t="s">
        <v>7799</v>
      </c>
      <c r="H2186" s="152"/>
      <c r="I2186" s="158" t="s">
        <v>8092</v>
      </c>
      <c r="J2186" s="150" t="s">
        <v>7234</v>
      </c>
      <c r="K2186" s="331" t="s">
        <v>7820</v>
      </c>
      <c r="L2186" s="21" t="str">
        <f>VLOOKUP($K2186,TONG_SL!$A:$D,2,0)</f>
        <v>Giò lụa cây 250g</v>
      </c>
      <c r="N2186" s="21" t="str">
        <f t="shared" si="207"/>
        <v>K-C6</v>
      </c>
      <c r="Q2186" s="21" t="str">
        <f>VLOOKUP(K2186,TONG_SL!$A:$D,3,0)</f>
        <v>Túi</v>
      </c>
      <c r="R2186" s="106">
        <v>6</v>
      </c>
      <c r="S2186" s="171"/>
      <c r="T2186" s="171">
        <f>VLOOKUP(VLOOKUP(G2186,Ma_KH!$A:$R,18,0)&amp;K2186,Gia_MB!$A:$F,6,0)</f>
        <v>49500</v>
      </c>
      <c r="U2186" s="172">
        <f t="shared" si="208"/>
        <v>297000</v>
      </c>
      <c r="V2186" s="171"/>
      <c r="W2186" s="173">
        <f t="shared" si="209"/>
        <v>0</v>
      </c>
      <c r="X2186" s="174" t="str">
        <f t="shared" si="210"/>
        <v>8</v>
      </c>
      <c r="Y2186" s="171"/>
      <c r="Z2186" s="172">
        <f t="shared" si="211"/>
        <v>23760</v>
      </c>
      <c r="AA2186" s="175">
        <f>VLOOKUP(G2186,Ma_KH!$A:$R,14,0)</f>
        <v>60</v>
      </c>
    </row>
    <row r="2187" spans="1:27" hidden="1" x14ac:dyDescent="0.25">
      <c r="A2187" s="157">
        <v>45993</v>
      </c>
      <c r="B2187" s="158">
        <v>4180767808</v>
      </c>
      <c r="C2187" s="10" t="s">
        <v>7767</v>
      </c>
      <c r="D2187" s="149">
        <v>45996</v>
      </c>
      <c r="E2187" s="152"/>
      <c r="F2187" s="151"/>
      <c r="G2187" s="33" t="s">
        <v>7799</v>
      </c>
      <c r="H2187" s="152"/>
      <c r="I2187" s="158" t="s">
        <v>8092</v>
      </c>
      <c r="J2187" s="150" t="s">
        <v>7234</v>
      </c>
      <c r="K2187" s="331" t="s">
        <v>48</v>
      </c>
      <c r="L2187" s="21" t="str">
        <f>VLOOKUP($K2187,TONG_SL!$A:$D,2,0)</f>
        <v>Mọc Nấm Hương 250g</v>
      </c>
      <c r="N2187" s="21" t="str">
        <f t="shared" si="207"/>
        <v>K-C6</v>
      </c>
      <c r="Q2187" s="21" t="str">
        <f>VLOOKUP(K2187,TONG_SL!$A:$D,3,0)</f>
        <v>Túi</v>
      </c>
      <c r="R2187" s="106">
        <v>6</v>
      </c>
      <c r="S2187" s="171"/>
      <c r="T2187" s="171">
        <f>VLOOKUP(VLOOKUP(G2187,Ma_KH!$A:$R,18,0)&amp;K2187,Gia_MB!$A:$F,6,0)</f>
        <v>46000</v>
      </c>
      <c r="U2187" s="172">
        <f t="shared" si="208"/>
        <v>276000</v>
      </c>
      <c r="V2187" s="171"/>
      <c r="W2187" s="173">
        <f t="shared" si="209"/>
        <v>0</v>
      </c>
      <c r="X2187" s="174" t="str">
        <f t="shared" si="210"/>
        <v>8</v>
      </c>
      <c r="Y2187" s="171"/>
      <c r="Z2187" s="172">
        <f t="shared" si="211"/>
        <v>22080</v>
      </c>
      <c r="AA2187" s="175">
        <f>VLOOKUP(G2187,Ma_KH!$A:$R,14,0)</f>
        <v>60</v>
      </c>
    </row>
    <row r="2188" spans="1:27" hidden="1" x14ac:dyDescent="0.25">
      <c r="A2188" s="157">
        <v>45993</v>
      </c>
      <c r="B2188" s="158">
        <v>4180767808</v>
      </c>
      <c r="C2188" s="10" t="s">
        <v>7767</v>
      </c>
      <c r="D2188" s="149">
        <v>45996</v>
      </c>
      <c r="E2188" s="152"/>
      <c r="F2188" s="151"/>
      <c r="G2188" s="33" t="s">
        <v>7799</v>
      </c>
      <c r="H2188" s="152"/>
      <c r="I2188" s="158" t="s">
        <v>8092</v>
      </c>
      <c r="J2188" s="150" t="s">
        <v>7234</v>
      </c>
      <c r="K2188" s="331" t="s">
        <v>7187</v>
      </c>
      <c r="L2188" s="21" t="str">
        <f>VLOOKUP($K2188,TONG_SL!$A:$D,2,0)</f>
        <v>Chân giò heo muối 300g</v>
      </c>
      <c r="N2188" s="21" t="str">
        <f t="shared" si="207"/>
        <v>K-C6</v>
      </c>
      <c r="Q2188" s="21" t="str">
        <f>VLOOKUP(K2188,TONG_SL!$A:$D,3,0)</f>
        <v>Túi</v>
      </c>
      <c r="R2188" s="106">
        <v>6</v>
      </c>
      <c r="S2188" s="171"/>
      <c r="T2188" s="171">
        <f>VLOOKUP(VLOOKUP(G2188,Ma_KH!$A:$R,18,0)&amp;K2188,Gia_MB!$A:$F,6,0)</f>
        <v>73431</v>
      </c>
      <c r="U2188" s="172">
        <f t="shared" si="208"/>
        <v>440586</v>
      </c>
      <c r="V2188" s="171"/>
      <c r="W2188" s="173">
        <f t="shared" si="209"/>
        <v>0</v>
      </c>
      <c r="X2188" s="174" t="str">
        <f t="shared" si="210"/>
        <v>8</v>
      </c>
      <c r="Y2188" s="171"/>
      <c r="Z2188" s="172">
        <f t="shared" si="211"/>
        <v>35246.879999999997</v>
      </c>
      <c r="AA2188" s="175">
        <f>VLOOKUP(G2188,Ma_KH!$A:$R,14,0)</f>
        <v>60</v>
      </c>
    </row>
    <row r="2189" spans="1:27" hidden="1" x14ac:dyDescent="0.25">
      <c r="A2189" s="157">
        <v>45993</v>
      </c>
      <c r="B2189" s="158">
        <v>4180767994</v>
      </c>
      <c r="C2189" s="10" t="s">
        <v>7767</v>
      </c>
      <c r="D2189" s="149">
        <v>45996</v>
      </c>
      <c r="E2189" s="152"/>
      <c r="F2189" s="151"/>
      <c r="G2189" s="33" t="s">
        <v>7799</v>
      </c>
      <c r="H2189" s="152"/>
      <c r="I2189" s="158" t="s">
        <v>8093</v>
      </c>
      <c r="J2189" s="150" t="s">
        <v>7234</v>
      </c>
      <c r="K2189" s="331" t="s">
        <v>7153</v>
      </c>
      <c r="L2189" s="21" t="str">
        <f>VLOOKUP($K2189,TONG_SL!$A:$D,2,0)</f>
        <v>Tai heo muối 200g</v>
      </c>
      <c r="N2189" s="21" t="str">
        <f t="shared" si="207"/>
        <v>K-C6</v>
      </c>
      <c r="Q2189" s="21" t="str">
        <f>VLOOKUP(K2189,TONG_SL!$A:$D,3,0)</f>
        <v>Túi</v>
      </c>
      <c r="R2189" s="106">
        <v>6</v>
      </c>
      <c r="S2189" s="171"/>
      <c r="T2189" s="171">
        <f>VLOOKUP(VLOOKUP(G2189,Ma_KH!$A:$R,18,0)&amp;K2189,Gia_MB!$A:$F,6,0)</f>
        <v>55595</v>
      </c>
      <c r="U2189" s="172">
        <f t="shared" si="208"/>
        <v>333570</v>
      </c>
      <c r="V2189" s="171"/>
      <c r="W2189" s="173">
        <f t="shared" si="209"/>
        <v>0</v>
      </c>
      <c r="X2189" s="174" t="str">
        <f t="shared" si="210"/>
        <v>8</v>
      </c>
      <c r="Y2189" s="171"/>
      <c r="Z2189" s="172">
        <f t="shared" si="211"/>
        <v>26685.600000000002</v>
      </c>
      <c r="AA2189" s="175">
        <f>VLOOKUP(G2189,Ma_KH!$A:$R,14,0)</f>
        <v>60</v>
      </c>
    </row>
    <row r="2190" spans="1:27" hidden="1" x14ac:dyDescent="0.25">
      <c r="A2190" s="157">
        <v>45993</v>
      </c>
      <c r="B2190" s="158">
        <v>4180767994</v>
      </c>
      <c r="C2190" s="10" t="s">
        <v>7767</v>
      </c>
      <c r="D2190" s="149">
        <v>45996</v>
      </c>
      <c r="E2190" s="152"/>
      <c r="F2190" s="151"/>
      <c r="G2190" s="33" t="s">
        <v>7799</v>
      </c>
      <c r="H2190" s="152"/>
      <c r="I2190" s="158" t="s">
        <v>8093</v>
      </c>
      <c r="J2190" s="150" t="s">
        <v>7234</v>
      </c>
      <c r="K2190" s="331" t="s">
        <v>7154</v>
      </c>
      <c r="L2190" s="21" t="str">
        <f>VLOOKUP($K2190,TONG_SL!$A:$D,2,0)</f>
        <v>Chả cốm 300g</v>
      </c>
      <c r="N2190" s="21" t="str">
        <f t="shared" si="207"/>
        <v>K-C6</v>
      </c>
      <c r="Q2190" s="21" t="str">
        <f>VLOOKUP(K2190,TONG_SL!$A:$D,3,0)</f>
        <v>Túi</v>
      </c>
      <c r="R2190" s="106">
        <v>6</v>
      </c>
      <c r="S2190" s="171"/>
      <c r="T2190" s="171">
        <f>VLOOKUP(VLOOKUP(G2190,Ma_KH!$A:$R,18,0)&amp;K2190,Gia_MB!$A:$F,6,0)</f>
        <v>74250</v>
      </c>
      <c r="U2190" s="172">
        <f t="shared" si="208"/>
        <v>445500</v>
      </c>
      <c r="V2190" s="171"/>
      <c r="W2190" s="173">
        <f t="shared" si="209"/>
        <v>0</v>
      </c>
      <c r="X2190" s="174" t="str">
        <f t="shared" si="210"/>
        <v>8</v>
      </c>
      <c r="Y2190" s="171"/>
      <c r="Z2190" s="172">
        <f t="shared" si="211"/>
        <v>35640</v>
      </c>
      <c r="AA2190" s="175">
        <f>VLOOKUP(G2190,Ma_KH!$A:$R,14,0)</f>
        <v>60</v>
      </c>
    </row>
    <row r="2191" spans="1:27" hidden="1" x14ac:dyDescent="0.25">
      <c r="A2191" s="157">
        <v>45993</v>
      </c>
      <c r="B2191" s="158">
        <v>4180767994</v>
      </c>
      <c r="C2191" s="10" t="s">
        <v>7767</v>
      </c>
      <c r="D2191" s="149">
        <v>45996</v>
      </c>
      <c r="E2191" s="152"/>
      <c r="F2191" s="151"/>
      <c r="G2191" s="33" t="s">
        <v>7799</v>
      </c>
      <c r="H2191" s="152"/>
      <c r="I2191" s="158" t="s">
        <v>8093</v>
      </c>
      <c r="J2191" s="150" t="s">
        <v>7234</v>
      </c>
      <c r="K2191" s="331" t="s">
        <v>7187</v>
      </c>
      <c r="L2191" s="21" t="str">
        <f>VLOOKUP($K2191,TONG_SL!$A:$D,2,0)</f>
        <v>Chân giò heo muối 300g</v>
      </c>
      <c r="N2191" s="21" t="str">
        <f t="shared" si="207"/>
        <v>K-C6</v>
      </c>
      <c r="Q2191" s="21" t="str">
        <f>VLOOKUP(K2191,TONG_SL!$A:$D,3,0)</f>
        <v>Túi</v>
      </c>
      <c r="R2191" s="106">
        <v>6</v>
      </c>
      <c r="S2191" s="171"/>
      <c r="T2191" s="171">
        <f>VLOOKUP(VLOOKUP(G2191,Ma_KH!$A:$R,18,0)&amp;K2191,Gia_MB!$A:$F,6,0)</f>
        <v>73431</v>
      </c>
      <c r="U2191" s="172">
        <f t="shared" si="208"/>
        <v>440586</v>
      </c>
      <c r="V2191" s="171"/>
      <c r="W2191" s="173">
        <f t="shared" si="209"/>
        <v>0</v>
      </c>
      <c r="X2191" s="174" t="str">
        <f t="shared" si="210"/>
        <v>8</v>
      </c>
      <c r="Y2191" s="171"/>
      <c r="Z2191" s="172">
        <f t="shared" si="211"/>
        <v>35246.879999999997</v>
      </c>
      <c r="AA2191" s="175">
        <f>VLOOKUP(G2191,Ma_KH!$A:$R,14,0)</f>
        <v>60</v>
      </c>
    </row>
    <row r="2192" spans="1:27" hidden="1" x14ac:dyDescent="0.25">
      <c r="A2192" s="157">
        <v>45993</v>
      </c>
      <c r="B2192" s="158">
        <v>4180767994</v>
      </c>
      <c r="C2192" s="10" t="s">
        <v>7767</v>
      </c>
      <c r="D2192" s="149">
        <v>45996</v>
      </c>
      <c r="E2192" s="152"/>
      <c r="F2192" s="151"/>
      <c r="G2192" s="33" t="s">
        <v>7799</v>
      </c>
      <c r="H2192" s="152"/>
      <c r="I2192" s="158" t="s">
        <v>8093</v>
      </c>
      <c r="J2192" s="150" t="s">
        <v>7234</v>
      </c>
      <c r="K2192" s="331" t="s">
        <v>30</v>
      </c>
      <c r="L2192" s="21" t="str">
        <f>VLOOKUP($K2192,TONG_SL!$A:$D,2,0)</f>
        <v>Gà muối 500g</v>
      </c>
      <c r="N2192" s="21" t="str">
        <f t="shared" si="207"/>
        <v>K-C6</v>
      </c>
      <c r="Q2192" s="21" t="str">
        <f>VLOOKUP(K2192,TONG_SL!$A:$D,3,0)</f>
        <v>Túi</v>
      </c>
      <c r="R2192" s="106">
        <v>6</v>
      </c>
      <c r="S2192" s="171"/>
      <c r="T2192" s="171">
        <f>VLOOKUP(VLOOKUP(G2192,Ma_KH!$A:$R,18,0)&amp;K2192,Gia_MB!$A:$F,6,0)</f>
        <v>111058</v>
      </c>
      <c r="U2192" s="172">
        <f t="shared" si="208"/>
        <v>666348</v>
      </c>
      <c r="V2192" s="171"/>
      <c r="W2192" s="173">
        <f t="shared" si="209"/>
        <v>0</v>
      </c>
      <c r="X2192" s="174" t="str">
        <f t="shared" si="210"/>
        <v>8</v>
      </c>
      <c r="Y2192" s="171"/>
      <c r="Z2192" s="172">
        <f t="shared" si="211"/>
        <v>53307.840000000004</v>
      </c>
      <c r="AA2192" s="175">
        <f>VLOOKUP(G2192,Ma_KH!$A:$R,14,0)</f>
        <v>60</v>
      </c>
    </row>
    <row r="2193" spans="1:27" hidden="1" x14ac:dyDescent="0.25">
      <c r="A2193" s="157">
        <v>45993</v>
      </c>
      <c r="B2193" s="158">
        <v>4180767994</v>
      </c>
      <c r="C2193" s="10" t="s">
        <v>7767</v>
      </c>
      <c r="D2193" s="149">
        <v>45996</v>
      </c>
      <c r="E2193" s="152"/>
      <c r="F2193" s="151"/>
      <c r="G2193" s="33" t="s">
        <v>7799</v>
      </c>
      <c r="H2193" s="152"/>
      <c r="I2193" s="158" t="s">
        <v>8093</v>
      </c>
      <c r="J2193" s="150" t="s">
        <v>7234</v>
      </c>
      <c r="K2193" s="331" t="s">
        <v>32</v>
      </c>
      <c r="L2193" s="21" t="str">
        <f>VLOOKUP($K2193,TONG_SL!$A:$D,2,0)</f>
        <v>Giò Tai Lưỡi Xào 250g</v>
      </c>
      <c r="N2193" s="21" t="str">
        <f t="shared" si="207"/>
        <v>K-C6</v>
      </c>
      <c r="Q2193" s="21" t="str">
        <f>VLOOKUP(K2193,TONG_SL!$A:$D,3,0)</f>
        <v>Túi</v>
      </c>
      <c r="R2193" s="106">
        <v>6</v>
      </c>
      <c r="S2193" s="171"/>
      <c r="T2193" s="171">
        <f>VLOOKUP(VLOOKUP(G2193,Ma_KH!$A:$R,18,0)&amp;K2193,Gia_MB!$A:$F,6,0)</f>
        <v>50182</v>
      </c>
      <c r="U2193" s="172">
        <f t="shared" si="208"/>
        <v>301092</v>
      </c>
      <c r="V2193" s="171"/>
      <c r="W2193" s="173">
        <f t="shared" si="209"/>
        <v>0</v>
      </c>
      <c r="X2193" s="174" t="str">
        <f t="shared" si="210"/>
        <v>8</v>
      </c>
      <c r="Y2193" s="171"/>
      <c r="Z2193" s="172">
        <f t="shared" si="211"/>
        <v>24087.360000000001</v>
      </c>
      <c r="AA2193" s="175">
        <f>VLOOKUP(G2193,Ma_KH!$A:$R,14,0)</f>
        <v>60</v>
      </c>
    </row>
    <row r="2194" spans="1:27" hidden="1" x14ac:dyDescent="0.25">
      <c r="A2194" s="157">
        <v>45993</v>
      </c>
      <c r="B2194" s="158">
        <v>4180767994</v>
      </c>
      <c r="C2194" s="10" t="s">
        <v>7767</v>
      </c>
      <c r="D2194" s="149">
        <v>45996</v>
      </c>
      <c r="E2194" s="152"/>
      <c r="F2194" s="151"/>
      <c r="G2194" s="33" t="s">
        <v>7799</v>
      </c>
      <c r="H2194" s="152"/>
      <c r="I2194" s="158" t="s">
        <v>8093</v>
      </c>
      <c r="J2194" s="150" t="s">
        <v>7234</v>
      </c>
      <c r="K2194" s="331" t="s">
        <v>48</v>
      </c>
      <c r="L2194" s="21" t="str">
        <f>VLOOKUP($K2194,TONG_SL!$A:$D,2,0)</f>
        <v>Mọc Nấm Hương 250g</v>
      </c>
      <c r="N2194" s="21" t="str">
        <f t="shared" si="207"/>
        <v>K-C6</v>
      </c>
      <c r="Q2194" s="21" t="str">
        <f>VLOOKUP(K2194,TONG_SL!$A:$D,3,0)</f>
        <v>Túi</v>
      </c>
      <c r="R2194" s="106">
        <v>6</v>
      </c>
      <c r="S2194" s="171"/>
      <c r="T2194" s="171">
        <f>VLOOKUP(VLOOKUP(G2194,Ma_KH!$A:$R,18,0)&amp;K2194,Gia_MB!$A:$F,6,0)</f>
        <v>46000</v>
      </c>
      <c r="U2194" s="172">
        <f t="shared" si="208"/>
        <v>276000</v>
      </c>
      <c r="V2194" s="171"/>
      <c r="W2194" s="173">
        <f t="shared" si="209"/>
        <v>0</v>
      </c>
      <c r="X2194" s="174" t="str">
        <f t="shared" si="210"/>
        <v>8</v>
      </c>
      <c r="Y2194" s="171"/>
      <c r="Z2194" s="172">
        <f t="shared" si="211"/>
        <v>22080</v>
      </c>
      <c r="AA2194" s="175">
        <f>VLOOKUP(G2194,Ma_KH!$A:$R,14,0)</f>
        <v>60</v>
      </c>
    </row>
    <row r="2195" spans="1:27" hidden="1" x14ac:dyDescent="0.25">
      <c r="A2195" s="157">
        <v>45993</v>
      </c>
      <c r="B2195" s="158">
        <v>4180767994</v>
      </c>
      <c r="C2195" s="10" t="s">
        <v>7767</v>
      </c>
      <c r="D2195" s="149">
        <v>45996</v>
      </c>
      <c r="E2195" s="152"/>
      <c r="F2195" s="151"/>
      <c r="G2195" s="33" t="s">
        <v>7799</v>
      </c>
      <c r="H2195" s="152"/>
      <c r="I2195" s="158" t="s">
        <v>8093</v>
      </c>
      <c r="J2195" s="150" t="s">
        <v>7234</v>
      </c>
      <c r="K2195" s="331" t="s">
        <v>7820</v>
      </c>
      <c r="L2195" s="21" t="str">
        <f>VLOOKUP($K2195,TONG_SL!$A:$D,2,0)</f>
        <v>Giò lụa cây 250g</v>
      </c>
      <c r="N2195" s="21" t="str">
        <f t="shared" si="207"/>
        <v>K-C6</v>
      </c>
      <c r="Q2195" s="21" t="str">
        <f>VLOOKUP(K2195,TONG_SL!$A:$D,3,0)</f>
        <v>Túi</v>
      </c>
      <c r="R2195" s="106">
        <v>6</v>
      </c>
      <c r="S2195" s="171"/>
      <c r="T2195" s="171">
        <f>VLOOKUP(VLOOKUP(G2195,Ma_KH!$A:$R,18,0)&amp;K2195,Gia_MB!$A:$F,6,0)</f>
        <v>49500</v>
      </c>
      <c r="U2195" s="172">
        <f t="shared" si="208"/>
        <v>297000</v>
      </c>
      <c r="V2195" s="171"/>
      <c r="W2195" s="173">
        <f t="shared" si="209"/>
        <v>0</v>
      </c>
      <c r="X2195" s="174" t="str">
        <f t="shared" si="210"/>
        <v>8</v>
      </c>
      <c r="Y2195" s="171"/>
      <c r="Z2195" s="172">
        <f t="shared" si="211"/>
        <v>23760</v>
      </c>
      <c r="AA2195" s="175">
        <f>VLOOKUP(G2195,Ma_KH!$A:$R,14,0)</f>
        <v>60</v>
      </c>
    </row>
    <row r="2196" spans="1:27" hidden="1" x14ac:dyDescent="0.25">
      <c r="A2196" s="157">
        <v>45993</v>
      </c>
      <c r="B2196" s="158">
        <v>4180767994</v>
      </c>
      <c r="C2196" s="10" t="s">
        <v>7767</v>
      </c>
      <c r="D2196" s="149">
        <v>45996</v>
      </c>
      <c r="E2196" s="152"/>
      <c r="F2196" s="151"/>
      <c r="G2196" s="33" t="s">
        <v>7799</v>
      </c>
      <c r="H2196" s="152"/>
      <c r="I2196" s="158" t="s">
        <v>8093</v>
      </c>
      <c r="J2196" s="150" t="s">
        <v>7234</v>
      </c>
      <c r="K2196" s="331" t="s">
        <v>7821</v>
      </c>
      <c r="L2196" s="21" t="str">
        <f>VLOOKUP($K2196,TONG_SL!$A:$D,2,0)</f>
        <v>Giò sụn gà 250g</v>
      </c>
      <c r="N2196" s="21" t="str">
        <f t="shared" si="207"/>
        <v>K-C6</v>
      </c>
      <c r="Q2196" s="21" t="str">
        <f>VLOOKUP(K2196,TONG_SL!$A:$D,3,0)</f>
        <v>Túi</v>
      </c>
      <c r="R2196" s="106">
        <v>6</v>
      </c>
      <c r="S2196" s="171"/>
      <c r="T2196" s="171">
        <f>VLOOKUP(VLOOKUP(G2196,Ma_KH!$A:$R,18,0)&amp;K2196,Gia_MB!$A:$F,6,0)</f>
        <v>50400</v>
      </c>
      <c r="U2196" s="172">
        <f t="shared" si="208"/>
        <v>302400</v>
      </c>
      <c r="V2196" s="171"/>
      <c r="W2196" s="173">
        <f t="shared" si="209"/>
        <v>0</v>
      </c>
      <c r="X2196" s="174" t="str">
        <f t="shared" si="210"/>
        <v>8</v>
      </c>
      <c r="Y2196" s="171"/>
      <c r="Z2196" s="172">
        <f t="shared" si="211"/>
        <v>24192</v>
      </c>
      <c r="AA2196" s="175">
        <f>VLOOKUP(G2196,Ma_KH!$A:$R,14,0)</f>
        <v>60</v>
      </c>
    </row>
    <row r="2197" spans="1:27" hidden="1" x14ac:dyDescent="0.25">
      <c r="A2197" s="157">
        <v>45987</v>
      </c>
      <c r="B2197" s="158">
        <v>4180564113</v>
      </c>
      <c r="C2197" s="10" t="s">
        <v>7767</v>
      </c>
      <c r="D2197" s="149">
        <v>45996</v>
      </c>
      <c r="E2197" s="152"/>
      <c r="F2197" s="151"/>
      <c r="G2197" s="33" t="s">
        <v>7799</v>
      </c>
      <c r="H2197" s="152"/>
      <c r="I2197" s="158" t="s">
        <v>8094</v>
      </c>
      <c r="J2197" s="150" t="s">
        <v>7234</v>
      </c>
      <c r="K2197" s="331" t="s">
        <v>30</v>
      </c>
      <c r="L2197" s="21" t="str">
        <f>VLOOKUP($K2197,TONG_SL!$A:$D,2,0)</f>
        <v>Gà muối 500g</v>
      </c>
      <c r="N2197" s="21" t="str">
        <f t="shared" si="207"/>
        <v>K-C6</v>
      </c>
      <c r="Q2197" s="21" t="str">
        <f>VLOOKUP(K2197,TONG_SL!$A:$D,3,0)</f>
        <v>Túi</v>
      </c>
      <c r="R2197" s="106">
        <v>12</v>
      </c>
      <c r="S2197" s="171"/>
      <c r="T2197" s="171">
        <f>VLOOKUP(VLOOKUP(G2197,Ma_KH!$A:$R,18,0)&amp;K2197,Gia_MB!$A:$F,6,0)</f>
        <v>111058</v>
      </c>
      <c r="U2197" s="172">
        <f t="shared" si="208"/>
        <v>1332696</v>
      </c>
      <c r="V2197" s="171"/>
      <c r="W2197" s="173">
        <f t="shared" si="209"/>
        <v>0</v>
      </c>
      <c r="X2197" s="174" t="str">
        <f t="shared" si="210"/>
        <v>8</v>
      </c>
      <c r="Y2197" s="171"/>
      <c r="Z2197" s="172">
        <f t="shared" si="211"/>
        <v>106615.68000000001</v>
      </c>
      <c r="AA2197" s="175">
        <f>VLOOKUP(G2197,Ma_KH!$A:$R,14,0)</f>
        <v>60</v>
      </c>
    </row>
    <row r="2198" spans="1:27" hidden="1" x14ac:dyDescent="0.25">
      <c r="A2198" s="157">
        <v>45987</v>
      </c>
      <c r="B2198" s="158">
        <v>4180564113</v>
      </c>
      <c r="C2198" s="10" t="s">
        <v>7767</v>
      </c>
      <c r="D2198" s="149">
        <v>45996</v>
      </c>
      <c r="E2198" s="152"/>
      <c r="F2198" s="151"/>
      <c r="G2198" s="33" t="s">
        <v>7799</v>
      </c>
      <c r="H2198" s="152"/>
      <c r="I2198" s="158" t="s">
        <v>8094</v>
      </c>
      <c r="J2198" s="150" t="s">
        <v>7234</v>
      </c>
      <c r="K2198" s="331" t="s">
        <v>27</v>
      </c>
      <c r="L2198" s="21" t="str">
        <f>VLOOKUP($K2198,TONG_SL!$A:$D,2,0)</f>
        <v>Chân giò heo muối 300g</v>
      </c>
      <c r="N2198" s="21" t="str">
        <f t="shared" si="207"/>
        <v>K-C6</v>
      </c>
      <c r="Q2198" s="21" t="str">
        <f>VLOOKUP(K2198,TONG_SL!$A:$D,3,0)</f>
        <v>Túi</v>
      </c>
      <c r="R2198" s="106">
        <v>5</v>
      </c>
      <c r="S2198" s="171"/>
      <c r="T2198" s="171">
        <f>VLOOKUP(VLOOKUP(G2198,Ma_KH!$A:$R,18,0)&amp;K2198,Gia_MB!$A:$F,6,0)</f>
        <v>73431</v>
      </c>
      <c r="U2198" s="172">
        <f t="shared" si="208"/>
        <v>367155</v>
      </c>
      <c r="V2198" s="171"/>
      <c r="W2198" s="173">
        <f t="shared" si="209"/>
        <v>0</v>
      </c>
      <c r="X2198" s="174" t="str">
        <f t="shared" si="210"/>
        <v>8</v>
      </c>
      <c r="Y2198" s="171"/>
      <c r="Z2198" s="172">
        <f t="shared" si="211"/>
        <v>29372.400000000001</v>
      </c>
      <c r="AA2198" s="175">
        <f>VLOOKUP(G2198,Ma_KH!$A:$R,14,0)</f>
        <v>60</v>
      </c>
    </row>
    <row r="2199" spans="1:27" hidden="1" x14ac:dyDescent="0.25">
      <c r="A2199" s="157">
        <v>45987</v>
      </c>
      <c r="B2199" s="158">
        <v>4180564113</v>
      </c>
      <c r="C2199" s="10" t="s">
        <v>7767</v>
      </c>
      <c r="D2199" s="149">
        <v>45996</v>
      </c>
      <c r="E2199" s="152"/>
      <c r="F2199" s="151"/>
      <c r="G2199" s="33" t="s">
        <v>7799</v>
      </c>
      <c r="H2199" s="152"/>
      <c r="I2199" s="158" t="s">
        <v>8094</v>
      </c>
      <c r="J2199" s="150" t="s">
        <v>7234</v>
      </c>
      <c r="K2199" s="331" t="s">
        <v>32</v>
      </c>
      <c r="L2199" s="21" t="str">
        <f>VLOOKUP($K2199,TONG_SL!$A:$D,2,0)</f>
        <v>Giò Tai Lưỡi Xào 250g</v>
      </c>
      <c r="N2199" s="21" t="str">
        <f t="shared" si="207"/>
        <v>K-C6</v>
      </c>
      <c r="Q2199" s="21" t="str">
        <f>VLOOKUP(K2199,TONG_SL!$A:$D,3,0)</f>
        <v>Túi</v>
      </c>
      <c r="R2199" s="106">
        <v>5</v>
      </c>
      <c r="S2199" s="171"/>
      <c r="T2199" s="171">
        <f>VLOOKUP(VLOOKUP(G2199,Ma_KH!$A:$R,18,0)&amp;K2199,Gia_MB!$A:$F,6,0)</f>
        <v>50182</v>
      </c>
      <c r="U2199" s="172">
        <f t="shared" si="208"/>
        <v>250910</v>
      </c>
      <c r="V2199" s="171"/>
      <c r="W2199" s="173">
        <f t="shared" si="209"/>
        <v>0</v>
      </c>
      <c r="X2199" s="174" t="str">
        <f t="shared" si="210"/>
        <v>8</v>
      </c>
      <c r="Y2199" s="171"/>
      <c r="Z2199" s="172">
        <f t="shared" si="211"/>
        <v>20072.8</v>
      </c>
      <c r="AA2199" s="175">
        <f>VLOOKUP(G2199,Ma_KH!$A:$R,14,0)</f>
        <v>60</v>
      </c>
    </row>
    <row r="2200" spans="1:27" hidden="1" x14ac:dyDescent="0.25">
      <c r="A2200" s="157">
        <v>45987</v>
      </c>
      <c r="B2200" s="158">
        <v>4180564113</v>
      </c>
      <c r="C2200" s="10" t="s">
        <v>7767</v>
      </c>
      <c r="D2200" s="149">
        <v>45996</v>
      </c>
      <c r="E2200" s="152"/>
      <c r="F2200" s="151"/>
      <c r="G2200" s="33" t="s">
        <v>7799</v>
      </c>
      <c r="H2200" s="152"/>
      <c r="I2200" s="158" t="s">
        <v>8094</v>
      </c>
      <c r="J2200" s="150" t="s">
        <v>7234</v>
      </c>
      <c r="K2200" s="331" t="s">
        <v>7153</v>
      </c>
      <c r="L2200" s="21" t="str">
        <f>VLOOKUP($K2200,TONG_SL!$A:$D,2,0)</f>
        <v>Tai heo muối 200g</v>
      </c>
      <c r="N2200" s="21" t="str">
        <f t="shared" si="207"/>
        <v>K-C6</v>
      </c>
      <c r="Q2200" s="21" t="str">
        <f>VLOOKUP(K2200,TONG_SL!$A:$D,3,0)</f>
        <v>Túi</v>
      </c>
      <c r="R2200" s="106">
        <v>5</v>
      </c>
      <c r="S2200" s="171"/>
      <c r="T2200" s="171">
        <f>VLOOKUP(VLOOKUP(G2200,Ma_KH!$A:$R,18,0)&amp;K2200,Gia_MB!$A:$F,6,0)</f>
        <v>55595</v>
      </c>
      <c r="U2200" s="172">
        <f t="shared" si="208"/>
        <v>277975</v>
      </c>
      <c r="V2200" s="171"/>
      <c r="W2200" s="173">
        <f t="shared" si="209"/>
        <v>0</v>
      </c>
      <c r="X2200" s="174" t="str">
        <f t="shared" si="210"/>
        <v>8</v>
      </c>
      <c r="Y2200" s="171"/>
      <c r="Z2200" s="172">
        <f t="shared" si="211"/>
        <v>22238</v>
      </c>
      <c r="AA2200" s="175">
        <f>VLOOKUP(G2200,Ma_KH!$A:$R,14,0)</f>
        <v>60</v>
      </c>
    </row>
    <row r="2201" spans="1:27" hidden="1" x14ac:dyDescent="0.25">
      <c r="A2201" s="157">
        <v>45987</v>
      </c>
      <c r="B2201" s="158">
        <v>4180564113</v>
      </c>
      <c r="C2201" s="10" t="s">
        <v>7767</v>
      </c>
      <c r="D2201" s="149">
        <v>45996</v>
      </c>
      <c r="E2201" s="152"/>
      <c r="F2201" s="151"/>
      <c r="G2201" s="33" t="s">
        <v>7799</v>
      </c>
      <c r="H2201" s="152"/>
      <c r="I2201" s="158" t="s">
        <v>8094</v>
      </c>
      <c r="J2201" s="150" t="s">
        <v>7234</v>
      </c>
      <c r="K2201" s="331" t="s">
        <v>48</v>
      </c>
      <c r="L2201" s="21" t="str">
        <f>VLOOKUP($K2201,TONG_SL!$A:$D,2,0)</f>
        <v>Mọc Nấm Hương 250g</v>
      </c>
      <c r="N2201" s="21" t="str">
        <f t="shared" ref="N2201:N2264" si="212">IF($B2201&lt;&gt;"","K-C6","")</f>
        <v>K-C6</v>
      </c>
      <c r="Q2201" s="21" t="str">
        <f>VLOOKUP(K2201,TONG_SL!$A:$D,3,0)</f>
        <v>Túi</v>
      </c>
      <c r="R2201" s="106">
        <v>5</v>
      </c>
      <c r="S2201" s="171"/>
      <c r="T2201" s="171">
        <f>VLOOKUP(VLOOKUP(G2201,Ma_KH!$A:$R,18,0)&amp;K2201,Gia_MB!$A:$F,6,0)</f>
        <v>46000</v>
      </c>
      <c r="U2201" s="172">
        <f t="shared" si="208"/>
        <v>230000</v>
      </c>
      <c r="V2201" s="171"/>
      <c r="W2201" s="173">
        <f t="shared" si="209"/>
        <v>0</v>
      </c>
      <c r="X2201" s="174" t="str">
        <f t="shared" si="210"/>
        <v>8</v>
      </c>
      <c r="Y2201" s="171"/>
      <c r="Z2201" s="172">
        <f t="shared" si="211"/>
        <v>18400</v>
      </c>
      <c r="AA2201" s="175">
        <f>VLOOKUP(G2201,Ma_KH!$A:$R,14,0)</f>
        <v>60</v>
      </c>
    </row>
    <row r="2202" spans="1:27" hidden="1" x14ac:dyDescent="0.25">
      <c r="A2202" s="157">
        <v>45993</v>
      </c>
      <c r="B2202" s="158">
        <v>4180767819</v>
      </c>
      <c r="C2202" s="10" t="s">
        <v>7767</v>
      </c>
      <c r="D2202" s="149">
        <v>45996</v>
      </c>
      <c r="E2202" s="152"/>
      <c r="F2202" s="151"/>
      <c r="G2202" s="33" t="s">
        <v>7799</v>
      </c>
      <c r="H2202" s="152"/>
      <c r="I2202" s="158" t="s">
        <v>8095</v>
      </c>
      <c r="J2202" s="150" t="s">
        <v>7234</v>
      </c>
      <c r="K2202" s="331" t="s">
        <v>30</v>
      </c>
      <c r="L2202" s="21" t="str">
        <f>VLOOKUP($K2202,TONG_SL!$A:$D,2,0)</f>
        <v>Gà muối 500g</v>
      </c>
      <c r="N2202" s="21" t="str">
        <f t="shared" si="212"/>
        <v>K-C6</v>
      </c>
      <c r="Q2202" s="21" t="str">
        <f>VLOOKUP(K2202,TONG_SL!$A:$D,3,0)</f>
        <v>Túi</v>
      </c>
      <c r="R2202" s="106">
        <v>10</v>
      </c>
      <c r="S2202" s="171"/>
      <c r="T2202" s="171">
        <f>VLOOKUP(VLOOKUP(G2202,Ma_KH!$A:$R,18,0)&amp;K2202,Gia_MB!$A:$F,6,0)</f>
        <v>111058</v>
      </c>
      <c r="U2202" s="172">
        <f t="shared" ref="U2202:U2265" si="213">T2202*R2202</f>
        <v>1110580</v>
      </c>
      <c r="V2202" s="171"/>
      <c r="W2202" s="173">
        <f t="shared" ref="W2202:W2265" si="214">U2202*V2202</f>
        <v>0</v>
      </c>
      <c r="X2202" s="174" t="str">
        <f t="shared" ref="X2202:X2265" si="215">IF(B2202&lt;&gt;"","8","0")</f>
        <v>8</v>
      </c>
      <c r="Y2202" s="171"/>
      <c r="Z2202" s="172">
        <f t="shared" ref="Z2202:Z2265" si="216">U2202*X2202%</f>
        <v>88846.400000000009</v>
      </c>
      <c r="AA2202" s="175">
        <f>VLOOKUP(G2202,Ma_KH!$A:$R,14,0)</f>
        <v>60</v>
      </c>
    </row>
    <row r="2203" spans="1:27" hidden="1" x14ac:dyDescent="0.25">
      <c r="A2203" s="157">
        <v>45993</v>
      </c>
      <c r="B2203" s="158">
        <v>4180767819</v>
      </c>
      <c r="C2203" s="10" t="s">
        <v>7767</v>
      </c>
      <c r="D2203" s="149">
        <v>45996</v>
      </c>
      <c r="E2203" s="152"/>
      <c r="F2203" s="151"/>
      <c r="G2203" s="33" t="s">
        <v>7799</v>
      </c>
      <c r="H2203" s="152"/>
      <c r="I2203" s="158" t="s">
        <v>8095</v>
      </c>
      <c r="J2203" s="150" t="s">
        <v>7234</v>
      </c>
      <c r="K2203" s="331" t="s">
        <v>7154</v>
      </c>
      <c r="L2203" s="21" t="str">
        <f>VLOOKUP($K2203,TONG_SL!$A:$D,2,0)</f>
        <v>Chả cốm 300g</v>
      </c>
      <c r="N2203" s="21" t="str">
        <f t="shared" si="212"/>
        <v>K-C6</v>
      </c>
      <c r="Q2203" s="21" t="str">
        <f>VLOOKUP(K2203,TONG_SL!$A:$D,3,0)</f>
        <v>Túi</v>
      </c>
      <c r="R2203" s="106">
        <v>6</v>
      </c>
      <c r="S2203" s="171"/>
      <c r="T2203" s="171">
        <f>VLOOKUP(VLOOKUP(G2203,Ma_KH!$A:$R,18,0)&amp;K2203,Gia_MB!$A:$F,6,0)</f>
        <v>74250</v>
      </c>
      <c r="U2203" s="172">
        <f t="shared" si="213"/>
        <v>445500</v>
      </c>
      <c r="V2203" s="171"/>
      <c r="W2203" s="173">
        <f t="shared" si="214"/>
        <v>0</v>
      </c>
      <c r="X2203" s="174" t="str">
        <f t="shared" si="215"/>
        <v>8</v>
      </c>
      <c r="Y2203" s="171"/>
      <c r="Z2203" s="172">
        <f t="shared" si="216"/>
        <v>35640</v>
      </c>
      <c r="AA2203" s="175">
        <f>VLOOKUP(G2203,Ma_KH!$A:$R,14,0)</f>
        <v>60</v>
      </c>
    </row>
    <row r="2204" spans="1:27" hidden="1" x14ac:dyDescent="0.25">
      <c r="A2204" s="157">
        <v>45993</v>
      </c>
      <c r="B2204" s="158">
        <v>4180767819</v>
      </c>
      <c r="C2204" s="10" t="s">
        <v>7767</v>
      </c>
      <c r="D2204" s="149">
        <v>45996</v>
      </c>
      <c r="E2204" s="152"/>
      <c r="F2204" s="151"/>
      <c r="G2204" s="33" t="s">
        <v>7799</v>
      </c>
      <c r="H2204" s="152"/>
      <c r="I2204" s="158" t="s">
        <v>8095</v>
      </c>
      <c r="J2204" s="150" t="s">
        <v>7234</v>
      </c>
      <c r="K2204" s="331" t="s">
        <v>7821</v>
      </c>
      <c r="L2204" s="21" t="str">
        <f>VLOOKUP($K2204,TONG_SL!$A:$D,2,0)</f>
        <v>Giò sụn gà 250g</v>
      </c>
      <c r="N2204" s="21" t="str">
        <f t="shared" si="212"/>
        <v>K-C6</v>
      </c>
      <c r="Q2204" s="21" t="str">
        <f>VLOOKUP(K2204,TONG_SL!$A:$D,3,0)</f>
        <v>Túi</v>
      </c>
      <c r="R2204" s="106">
        <v>6</v>
      </c>
      <c r="S2204" s="171"/>
      <c r="T2204" s="171">
        <f>VLOOKUP(VLOOKUP(G2204,Ma_KH!$A:$R,18,0)&amp;K2204,Gia_MB!$A:$F,6,0)</f>
        <v>50400</v>
      </c>
      <c r="U2204" s="172">
        <f t="shared" si="213"/>
        <v>302400</v>
      </c>
      <c r="V2204" s="171"/>
      <c r="W2204" s="173">
        <f t="shared" si="214"/>
        <v>0</v>
      </c>
      <c r="X2204" s="174" t="str">
        <f t="shared" si="215"/>
        <v>8</v>
      </c>
      <c r="Y2204" s="171"/>
      <c r="Z2204" s="172">
        <f t="shared" si="216"/>
        <v>24192</v>
      </c>
      <c r="AA2204" s="175">
        <f>VLOOKUP(G2204,Ma_KH!$A:$R,14,0)</f>
        <v>60</v>
      </c>
    </row>
    <row r="2205" spans="1:27" hidden="1" x14ac:dyDescent="0.25">
      <c r="A2205" s="157">
        <v>45993</v>
      </c>
      <c r="B2205" s="158">
        <v>4180767819</v>
      </c>
      <c r="C2205" s="10" t="s">
        <v>7767</v>
      </c>
      <c r="D2205" s="149">
        <v>45996</v>
      </c>
      <c r="E2205" s="152"/>
      <c r="F2205" s="151"/>
      <c r="G2205" s="33" t="s">
        <v>7799</v>
      </c>
      <c r="H2205" s="152"/>
      <c r="I2205" s="158" t="s">
        <v>8095</v>
      </c>
      <c r="J2205" s="150" t="s">
        <v>7234</v>
      </c>
      <c r="K2205" s="331" t="s">
        <v>48</v>
      </c>
      <c r="L2205" s="21" t="str">
        <f>VLOOKUP($K2205,TONG_SL!$A:$D,2,0)</f>
        <v>Mọc Nấm Hương 250g</v>
      </c>
      <c r="N2205" s="21" t="str">
        <f t="shared" si="212"/>
        <v>K-C6</v>
      </c>
      <c r="Q2205" s="21" t="str">
        <f>VLOOKUP(K2205,TONG_SL!$A:$D,3,0)</f>
        <v>Túi</v>
      </c>
      <c r="R2205" s="106">
        <v>6</v>
      </c>
      <c r="S2205" s="171"/>
      <c r="T2205" s="171">
        <f>VLOOKUP(VLOOKUP(G2205,Ma_KH!$A:$R,18,0)&amp;K2205,Gia_MB!$A:$F,6,0)</f>
        <v>46000</v>
      </c>
      <c r="U2205" s="172">
        <f t="shared" si="213"/>
        <v>276000</v>
      </c>
      <c r="V2205" s="171"/>
      <c r="W2205" s="173">
        <f t="shared" si="214"/>
        <v>0</v>
      </c>
      <c r="X2205" s="174" t="str">
        <f t="shared" si="215"/>
        <v>8</v>
      </c>
      <c r="Y2205" s="171"/>
      <c r="Z2205" s="172">
        <f t="shared" si="216"/>
        <v>22080</v>
      </c>
      <c r="AA2205" s="175">
        <f>VLOOKUP(G2205,Ma_KH!$A:$R,14,0)</f>
        <v>60</v>
      </c>
    </row>
    <row r="2206" spans="1:27" hidden="1" x14ac:dyDescent="0.25">
      <c r="A2206" s="157">
        <v>45993</v>
      </c>
      <c r="B2206" s="158">
        <v>4180767819</v>
      </c>
      <c r="C2206" s="10" t="s">
        <v>7767</v>
      </c>
      <c r="D2206" s="149">
        <v>45996</v>
      </c>
      <c r="E2206" s="152"/>
      <c r="F2206" s="151"/>
      <c r="G2206" s="33" t="s">
        <v>7799</v>
      </c>
      <c r="H2206" s="152"/>
      <c r="I2206" s="158" t="s">
        <v>8095</v>
      </c>
      <c r="J2206" s="150" t="s">
        <v>7234</v>
      </c>
      <c r="K2206" s="331" t="s">
        <v>7820</v>
      </c>
      <c r="L2206" s="21" t="str">
        <f>VLOOKUP($K2206,TONG_SL!$A:$D,2,0)</f>
        <v>Giò lụa cây 250g</v>
      </c>
      <c r="N2206" s="21" t="str">
        <f t="shared" si="212"/>
        <v>K-C6</v>
      </c>
      <c r="Q2206" s="21" t="str">
        <f>VLOOKUP(K2206,TONG_SL!$A:$D,3,0)</f>
        <v>Túi</v>
      </c>
      <c r="R2206" s="106">
        <v>6</v>
      </c>
      <c r="S2206" s="171"/>
      <c r="T2206" s="171">
        <f>VLOOKUP(VLOOKUP(G2206,Ma_KH!$A:$R,18,0)&amp;K2206,Gia_MB!$A:$F,6,0)</f>
        <v>49500</v>
      </c>
      <c r="U2206" s="172">
        <f t="shared" si="213"/>
        <v>297000</v>
      </c>
      <c r="V2206" s="171"/>
      <c r="W2206" s="173">
        <f t="shared" si="214"/>
        <v>0</v>
      </c>
      <c r="X2206" s="174" t="str">
        <f t="shared" si="215"/>
        <v>8</v>
      </c>
      <c r="Y2206" s="171"/>
      <c r="Z2206" s="172">
        <f t="shared" si="216"/>
        <v>23760</v>
      </c>
      <c r="AA2206" s="175">
        <f>VLOOKUP(G2206,Ma_KH!$A:$R,14,0)</f>
        <v>60</v>
      </c>
    </row>
    <row r="2207" spans="1:27" hidden="1" x14ac:dyDescent="0.25">
      <c r="A2207" s="157">
        <v>45993</v>
      </c>
      <c r="B2207" s="158">
        <v>4180767958</v>
      </c>
      <c r="C2207" s="10" t="s">
        <v>7767</v>
      </c>
      <c r="D2207" s="149">
        <v>45996</v>
      </c>
      <c r="E2207" s="152"/>
      <c r="F2207" s="151"/>
      <c r="G2207" s="33" t="s">
        <v>7799</v>
      </c>
      <c r="H2207" s="152"/>
      <c r="I2207" s="158" t="s">
        <v>8096</v>
      </c>
      <c r="J2207" s="150" t="s">
        <v>7234</v>
      </c>
      <c r="K2207" s="331" t="s">
        <v>7153</v>
      </c>
      <c r="L2207" s="21" t="str">
        <f>VLOOKUP($K2207,TONG_SL!$A:$D,2,0)</f>
        <v>Tai heo muối 200g</v>
      </c>
      <c r="N2207" s="21" t="str">
        <f t="shared" si="212"/>
        <v>K-C6</v>
      </c>
      <c r="Q2207" s="21" t="str">
        <f>VLOOKUP(K2207,TONG_SL!$A:$D,3,0)</f>
        <v>Túi</v>
      </c>
      <c r="R2207" s="106">
        <v>9</v>
      </c>
      <c r="S2207" s="171"/>
      <c r="T2207" s="171">
        <f>VLOOKUP(VLOOKUP(G2207,Ma_KH!$A:$R,18,0)&amp;K2207,Gia_MB!$A:$F,6,0)</f>
        <v>55595</v>
      </c>
      <c r="U2207" s="172">
        <f t="shared" si="213"/>
        <v>500355</v>
      </c>
      <c r="V2207" s="171"/>
      <c r="W2207" s="173">
        <f t="shared" si="214"/>
        <v>0</v>
      </c>
      <c r="X2207" s="174" t="str">
        <f t="shared" si="215"/>
        <v>8</v>
      </c>
      <c r="Y2207" s="171"/>
      <c r="Z2207" s="172">
        <f t="shared" si="216"/>
        <v>40028.400000000001</v>
      </c>
      <c r="AA2207" s="175">
        <f>VLOOKUP(G2207,Ma_KH!$A:$R,14,0)</f>
        <v>60</v>
      </c>
    </row>
    <row r="2208" spans="1:27" hidden="1" x14ac:dyDescent="0.25">
      <c r="A2208" s="157">
        <v>45993</v>
      </c>
      <c r="B2208" s="158">
        <v>4180767958</v>
      </c>
      <c r="C2208" s="10" t="s">
        <v>7767</v>
      </c>
      <c r="D2208" s="149">
        <v>45996</v>
      </c>
      <c r="E2208" s="152"/>
      <c r="F2208" s="151"/>
      <c r="G2208" s="33" t="s">
        <v>7799</v>
      </c>
      <c r="H2208" s="152"/>
      <c r="I2208" s="158" t="s">
        <v>8096</v>
      </c>
      <c r="J2208" s="150" t="s">
        <v>7234</v>
      </c>
      <c r="K2208" s="331" t="s">
        <v>48</v>
      </c>
      <c r="L2208" s="21" t="str">
        <f>VLOOKUP($K2208,TONG_SL!$A:$D,2,0)</f>
        <v>Mọc Nấm Hương 250g</v>
      </c>
      <c r="N2208" s="21" t="str">
        <f t="shared" si="212"/>
        <v>K-C6</v>
      </c>
      <c r="Q2208" s="21" t="str">
        <f>VLOOKUP(K2208,TONG_SL!$A:$D,3,0)</f>
        <v>Túi</v>
      </c>
      <c r="R2208" s="106">
        <v>6</v>
      </c>
      <c r="S2208" s="171"/>
      <c r="T2208" s="171">
        <f>VLOOKUP(VLOOKUP(G2208,Ma_KH!$A:$R,18,0)&amp;K2208,Gia_MB!$A:$F,6,0)</f>
        <v>46000</v>
      </c>
      <c r="U2208" s="172">
        <f t="shared" si="213"/>
        <v>276000</v>
      </c>
      <c r="V2208" s="171"/>
      <c r="W2208" s="173">
        <f t="shared" si="214"/>
        <v>0</v>
      </c>
      <c r="X2208" s="174" t="str">
        <f t="shared" si="215"/>
        <v>8</v>
      </c>
      <c r="Y2208" s="171"/>
      <c r="Z2208" s="172">
        <f t="shared" si="216"/>
        <v>22080</v>
      </c>
      <c r="AA2208" s="175">
        <f>VLOOKUP(G2208,Ma_KH!$A:$R,14,0)</f>
        <v>60</v>
      </c>
    </row>
    <row r="2209" spans="1:27" hidden="1" x14ac:dyDescent="0.25">
      <c r="A2209" s="157">
        <v>45993</v>
      </c>
      <c r="B2209" s="158">
        <v>4180767958</v>
      </c>
      <c r="C2209" s="10" t="s">
        <v>7767</v>
      </c>
      <c r="D2209" s="149">
        <v>45996</v>
      </c>
      <c r="E2209" s="152"/>
      <c r="F2209" s="151"/>
      <c r="G2209" s="33" t="s">
        <v>7799</v>
      </c>
      <c r="H2209" s="152"/>
      <c r="I2209" s="158" t="s">
        <v>8096</v>
      </c>
      <c r="J2209" s="150" t="s">
        <v>7234</v>
      </c>
      <c r="K2209" s="331" t="s">
        <v>7820</v>
      </c>
      <c r="L2209" s="21" t="str">
        <f>VLOOKUP($K2209,TONG_SL!$A:$D,2,0)</f>
        <v>Giò lụa cây 250g</v>
      </c>
      <c r="N2209" s="21" t="str">
        <f t="shared" si="212"/>
        <v>K-C6</v>
      </c>
      <c r="Q2209" s="21" t="str">
        <f>VLOOKUP(K2209,TONG_SL!$A:$D,3,0)</f>
        <v>Túi</v>
      </c>
      <c r="R2209" s="106">
        <v>6</v>
      </c>
      <c r="S2209" s="171"/>
      <c r="T2209" s="171">
        <f>VLOOKUP(VLOOKUP(G2209,Ma_KH!$A:$R,18,0)&amp;K2209,Gia_MB!$A:$F,6,0)</f>
        <v>49500</v>
      </c>
      <c r="U2209" s="172">
        <f t="shared" si="213"/>
        <v>297000</v>
      </c>
      <c r="V2209" s="171"/>
      <c r="W2209" s="173">
        <f t="shared" si="214"/>
        <v>0</v>
      </c>
      <c r="X2209" s="174" t="str">
        <f t="shared" si="215"/>
        <v>8</v>
      </c>
      <c r="Y2209" s="171"/>
      <c r="Z2209" s="172">
        <f t="shared" si="216"/>
        <v>23760</v>
      </c>
      <c r="AA2209" s="175">
        <f>VLOOKUP(G2209,Ma_KH!$A:$R,14,0)</f>
        <v>60</v>
      </c>
    </row>
    <row r="2210" spans="1:27" hidden="1" x14ac:dyDescent="0.25">
      <c r="A2210" s="157">
        <v>45993</v>
      </c>
      <c r="B2210" s="158">
        <v>4180767958</v>
      </c>
      <c r="C2210" s="10" t="s">
        <v>7767</v>
      </c>
      <c r="D2210" s="149">
        <v>45996</v>
      </c>
      <c r="E2210" s="152"/>
      <c r="F2210" s="151"/>
      <c r="G2210" s="33" t="s">
        <v>7799</v>
      </c>
      <c r="H2210" s="152"/>
      <c r="I2210" s="158" t="s">
        <v>8096</v>
      </c>
      <c r="J2210" s="150" t="s">
        <v>7234</v>
      </c>
      <c r="K2210" s="331" t="s">
        <v>7821</v>
      </c>
      <c r="L2210" s="21" t="str">
        <f>VLOOKUP($K2210,TONG_SL!$A:$D,2,0)</f>
        <v>Giò sụn gà 250g</v>
      </c>
      <c r="N2210" s="21" t="str">
        <f t="shared" si="212"/>
        <v>K-C6</v>
      </c>
      <c r="Q2210" s="21" t="str">
        <f>VLOOKUP(K2210,TONG_SL!$A:$D,3,0)</f>
        <v>Túi</v>
      </c>
      <c r="R2210" s="106">
        <v>6</v>
      </c>
      <c r="S2210" s="171"/>
      <c r="T2210" s="171">
        <f>VLOOKUP(VLOOKUP(G2210,Ma_KH!$A:$R,18,0)&amp;K2210,Gia_MB!$A:$F,6,0)</f>
        <v>50400</v>
      </c>
      <c r="U2210" s="172">
        <f t="shared" si="213"/>
        <v>302400</v>
      </c>
      <c r="V2210" s="171"/>
      <c r="W2210" s="173">
        <f t="shared" si="214"/>
        <v>0</v>
      </c>
      <c r="X2210" s="174" t="str">
        <f t="shared" si="215"/>
        <v>8</v>
      </c>
      <c r="Y2210" s="171"/>
      <c r="Z2210" s="172">
        <f t="shared" si="216"/>
        <v>24192</v>
      </c>
      <c r="AA2210" s="175">
        <f>VLOOKUP(G2210,Ma_KH!$A:$R,14,0)</f>
        <v>60</v>
      </c>
    </row>
    <row r="2211" spans="1:27" hidden="1" x14ac:dyDescent="0.25">
      <c r="A2211" s="157">
        <v>45993</v>
      </c>
      <c r="B2211" s="158">
        <v>4180767958</v>
      </c>
      <c r="C2211" s="10" t="s">
        <v>7767</v>
      </c>
      <c r="D2211" s="149">
        <v>45996</v>
      </c>
      <c r="E2211" s="152"/>
      <c r="F2211" s="151"/>
      <c r="G2211" s="33" t="s">
        <v>7799</v>
      </c>
      <c r="H2211" s="152"/>
      <c r="I2211" s="158" t="s">
        <v>8096</v>
      </c>
      <c r="J2211" s="150" t="s">
        <v>7234</v>
      </c>
      <c r="K2211" s="331" t="s">
        <v>27</v>
      </c>
      <c r="L2211" s="21" t="str">
        <f>VLOOKUP($K2211,TONG_SL!$A:$D,2,0)</f>
        <v>Chân giò heo muối 300g</v>
      </c>
      <c r="N2211" s="21" t="str">
        <f t="shared" si="212"/>
        <v>K-C6</v>
      </c>
      <c r="Q2211" s="21" t="str">
        <f>VLOOKUP(K2211,TONG_SL!$A:$D,3,0)</f>
        <v>Túi</v>
      </c>
      <c r="R2211" s="106">
        <v>9</v>
      </c>
      <c r="S2211" s="171"/>
      <c r="T2211" s="171">
        <f>VLOOKUP(VLOOKUP(G2211,Ma_KH!$A:$R,18,0)&amp;K2211,Gia_MB!$A:$F,6,0)</f>
        <v>73431</v>
      </c>
      <c r="U2211" s="172">
        <f t="shared" si="213"/>
        <v>660879</v>
      </c>
      <c r="V2211" s="171"/>
      <c r="W2211" s="173">
        <f t="shared" si="214"/>
        <v>0</v>
      </c>
      <c r="X2211" s="174" t="str">
        <f t="shared" si="215"/>
        <v>8</v>
      </c>
      <c r="Y2211" s="171"/>
      <c r="Z2211" s="172">
        <f t="shared" si="216"/>
        <v>52870.32</v>
      </c>
      <c r="AA2211" s="175">
        <f>VLOOKUP(G2211,Ma_KH!$A:$R,14,0)</f>
        <v>60</v>
      </c>
    </row>
    <row r="2212" spans="1:27" hidden="1" x14ac:dyDescent="0.25">
      <c r="A2212" s="157">
        <v>45993</v>
      </c>
      <c r="B2212" s="158">
        <v>4180767958</v>
      </c>
      <c r="C2212" s="10" t="s">
        <v>7767</v>
      </c>
      <c r="D2212" s="149">
        <v>45996</v>
      </c>
      <c r="E2212" s="152"/>
      <c r="F2212" s="151"/>
      <c r="G2212" s="33" t="s">
        <v>7799</v>
      </c>
      <c r="H2212" s="152"/>
      <c r="I2212" s="158" t="s">
        <v>8096</v>
      </c>
      <c r="J2212" s="150" t="s">
        <v>7234</v>
      </c>
      <c r="K2212" s="331" t="s">
        <v>32</v>
      </c>
      <c r="L2212" s="21" t="str">
        <f>VLOOKUP($K2212,TONG_SL!$A:$D,2,0)</f>
        <v>Giò Tai Lưỡi Xào 250g</v>
      </c>
      <c r="N2212" s="21" t="str">
        <f t="shared" si="212"/>
        <v>K-C6</v>
      </c>
      <c r="Q2212" s="21" t="str">
        <f>VLOOKUP(K2212,TONG_SL!$A:$D,3,0)</f>
        <v>Túi</v>
      </c>
      <c r="R2212" s="106">
        <v>6</v>
      </c>
      <c r="S2212" s="171"/>
      <c r="T2212" s="171">
        <f>VLOOKUP(VLOOKUP(G2212,Ma_KH!$A:$R,18,0)&amp;K2212,Gia_MB!$A:$F,6,0)</f>
        <v>50182</v>
      </c>
      <c r="U2212" s="172">
        <f t="shared" si="213"/>
        <v>301092</v>
      </c>
      <c r="V2212" s="171"/>
      <c r="W2212" s="173">
        <f t="shared" si="214"/>
        <v>0</v>
      </c>
      <c r="X2212" s="174" t="str">
        <f t="shared" si="215"/>
        <v>8</v>
      </c>
      <c r="Y2212" s="171"/>
      <c r="Z2212" s="172">
        <f t="shared" si="216"/>
        <v>24087.360000000001</v>
      </c>
      <c r="AA2212" s="175">
        <f>VLOOKUP(G2212,Ma_KH!$A:$R,14,0)</f>
        <v>60</v>
      </c>
    </row>
    <row r="2213" spans="1:27" hidden="1" x14ac:dyDescent="0.25">
      <c r="A2213" s="157">
        <v>45993</v>
      </c>
      <c r="B2213" s="158">
        <v>4180767958</v>
      </c>
      <c r="C2213" s="10" t="s">
        <v>7767</v>
      </c>
      <c r="D2213" s="149">
        <v>45996</v>
      </c>
      <c r="E2213" s="152"/>
      <c r="F2213" s="151"/>
      <c r="G2213" s="33" t="s">
        <v>7799</v>
      </c>
      <c r="H2213" s="152"/>
      <c r="I2213" s="158" t="s">
        <v>8096</v>
      </c>
      <c r="J2213" s="150" t="s">
        <v>7234</v>
      </c>
      <c r="K2213" s="331" t="s">
        <v>30</v>
      </c>
      <c r="L2213" s="21" t="str">
        <f>VLOOKUP($K2213,TONG_SL!$A:$D,2,0)</f>
        <v>Gà muối 500g</v>
      </c>
      <c r="N2213" s="21" t="str">
        <f t="shared" si="212"/>
        <v>K-C6</v>
      </c>
      <c r="Q2213" s="21" t="str">
        <f>VLOOKUP(K2213,TONG_SL!$A:$D,3,0)</f>
        <v>Túi</v>
      </c>
      <c r="R2213" s="106">
        <v>10</v>
      </c>
      <c r="S2213" s="171"/>
      <c r="T2213" s="171">
        <f>VLOOKUP(VLOOKUP(G2213,Ma_KH!$A:$R,18,0)&amp;K2213,Gia_MB!$A:$F,6,0)</f>
        <v>111058</v>
      </c>
      <c r="U2213" s="172">
        <f t="shared" si="213"/>
        <v>1110580</v>
      </c>
      <c r="V2213" s="171"/>
      <c r="W2213" s="173">
        <f t="shared" si="214"/>
        <v>0</v>
      </c>
      <c r="X2213" s="174" t="str">
        <f t="shared" si="215"/>
        <v>8</v>
      </c>
      <c r="Y2213" s="171"/>
      <c r="Z2213" s="172">
        <f t="shared" si="216"/>
        <v>88846.400000000009</v>
      </c>
      <c r="AA2213" s="175">
        <f>VLOOKUP(G2213,Ma_KH!$A:$R,14,0)</f>
        <v>60</v>
      </c>
    </row>
    <row r="2214" spans="1:27" hidden="1" x14ac:dyDescent="0.25">
      <c r="A2214" s="157">
        <v>45993</v>
      </c>
      <c r="B2214" s="158">
        <v>4180767958</v>
      </c>
      <c r="C2214" s="10" t="s">
        <v>7767</v>
      </c>
      <c r="D2214" s="149">
        <v>45996</v>
      </c>
      <c r="E2214" s="152"/>
      <c r="F2214" s="151"/>
      <c r="G2214" s="33" t="s">
        <v>7799</v>
      </c>
      <c r="H2214" s="152"/>
      <c r="I2214" s="158" t="s">
        <v>8096</v>
      </c>
      <c r="J2214" s="150" t="s">
        <v>7234</v>
      </c>
      <c r="K2214" s="331" t="s">
        <v>7154</v>
      </c>
      <c r="L2214" s="21" t="str">
        <f>VLOOKUP($K2214,TONG_SL!$A:$D,2,0)</f>
        <v>Chả cốm 300g</v>
      </c>
      <c r="N2214" s="21" t="str">
        <f t="shared" si="212"/>
        <v>K-C6</v>
      </c>
      <c r="Q2214" s="21" t="str">
        <f>VLOOKUP(K2214,TONG_SL!$A:$D,3,0)</f>
        <v>Túi</v>
      </c>
      <c r="R2214" s="106">
        <v>9</v>
      </c>
      <c r="S2214" s="171"/>
      <c r="T2214" s="171">
        <f>VLOOKUP(VLOOKUP(G2214,Ma_KH!$A:$R,18,0)&amp;K2214,Gia_MB!$A:$F,6,0)</f>
        <v>74250</v>
      </c>
      <c r="U2214" s="172">
        <f t="shared" si="213"/>
        <v>668250</v>
      </c>
      <c r="V2214" s="171"/>
      <c r="W2214" s="173">
        <f t="shared" si="214"/>
        <v>0</v>
      </c>
      <c r="X2214" s="174" t="str">
        <f t="shared" si="215"/>
        <v>8</v>
      </c>
      <c r="Y2214" s="171"/>
      <c r="Z2214" s="172">
        <f t="shared" si="216"/>
        <v>53460</v>
      </c>
      <c r="AA2214" s="175">
        <f>VLOOKUP(G2214,Ma_KH!$A:$R,14,0)</f>
        <v>60</v>
      </c>
    </row>
    <row r="2215" spans="1:27" hidden="1" x14ac:dyDescent="0.25">
      <c r="A2215" s="157">
        <v>45993</v>
      </c>
      <c r="B2215" s="158">
        <v>4180767812</v>
      </c>
      <c r="C2215" s="10" t="s">
        <v>7767</v>
      </c>
      <c r="D2215" s="149">
        <v>45996</v>
      </c>
      <c r="E2215" s="152"/>
      <c r="F2215" s="151"/>
      <c r="G2215" s="33" t="s">
        <v>7799</v>
      </c>
      <c r="H2215" s="152"/>
      <c r="I2215" s="158" t="s">
        <v>8097</v>
      </c>
      <c r="J2215" s="150" t="s">
        <v>7234</v>
      </c>
      <c r="K2215" s="331" t="s">
        <v>7821</v>
      </c>
      <c r="L2215" s="21" t="str">
        <f>VLOOKUP($K2215,TONG_SL!$A:$D,2,0)</f>
        <v>Giò sụn gà 250g</v>
      </c>
      <c r="N2215" s="21" t="str">
        <f t="shared" si="212"/>
        <v>K-C6</v>
      </c>
      <c r="Q2215" s="21" t="str">
        <f>VLOOKUP(K2215,TONG_SL!$A:$D,3,0)</f>
        <v>Túi</v>
      </c>
      <c r="R2215" s="106">
        <v>3</v>
      </c>
      <c r="S2215" s="171"/>
      <c r="T2215" s="171">
        <f>VLOOKUP(VLOOKUP(G2215,Ma_KH!$A:$R,18,0)&amp;K2215,Gia_MB!$A:$F,6,0)</f>
        <v>50400</v>
      </c>
      <c r="U2215" s="172">
        <f t="shared" si="213"/>
        <v>151200</v>
      </c>
      <c r="V2215" s="171"/>
      <c r="W2215" s="173">
        <f t="shared" si="214"/>
        <v>0</v>
      </c>
      <c r="X2215" s="174" t="str">
        <f t="shared" si="215"/>
        <v>8</v>
      </c>
      <c r="Y2215" s="171"/>
      <c r="Z2215" s="172">
        <f t="shared" si="216"/>
        <v>12096</v>
      </c>
      <c r="AA2215" s="175">
        <f>VLOOKUP(G2215,Ma_KH!$A:$R,14,0)</f>
        <v>60</v>
      </c>
    </row>
    <row r="2216" spans="1:27" hidden="1" x14ac:dyDescent="0.25">
      <c r="A2216" s="157">
        <v>45993</v>
      </c>
      <c r="B2216" s="158">
        <v>4180767812</v>
      </c>
      <c r="C2216" s="10" t="s">
        <v>7767</v>
      </c>
      <c r="D2216" s="149">
        <v>45996</v>
      </c>
      <c r="E2216" s="152"/>
      <c r="F2216" s="151"/>
      <c r="G2216" s="33" t="s">
        <v>7799</v>
      </c>
      <c r="H2216" s="152"/>
      <c r="I2216" s="158" t="s">
        <v>8097</v>
      </c>
      <c r="J2216" s="150" t="s">
        <v>7234</v>
      </c>
      <c r="K2216" s="331" t="s">
        <v>48</v>
      </c>
      <c r="L2216" s="21" t="str">
        <f>VLOOKUP($K2216,TONG_SL!$A:$D,2,0)</f>
        <v>Mọc Nấm Hương 250g</v>
      </c>
      <c r="N2216" s="21" t="str">
        <f t="shared" si="212"/>
        <v>K-C6</v>
      </c>
      <c r="Q2216" s="21" t="str">
        <f>VLOOKUP(K2216,TONG_SL!$A:$D,3,0)</f>
        <v>Túi</v>
      </c>
      <c r="R2216" s="106">
        <v>3</v>
      </c>
      <c r="S2216" s="171"/>
      <c r="T2216" s="171">
        <f>VLOOKUP(VLOOKUP(G2216,Ma_KH!$A:$R,18,0)&amp;K2216,Gia_MB!$A:$F,6,0)</f>
        <v>46000</v>
      </c>
      <c r="U2216" s="172">
        <f t="shared" si="213"/>
        <v>138000</v>
      </c>
      <c r="V2216" s="171"/>
      <c r="W2216" s="173">
        <f t="shared" si="214"/>
        <v>0</v>
      </c>
      <c r="X2216" s="174" t="str">
        <f t="shared" si="215"/>
        <v>8</v>
      </c>
      <c r="Y2216" s="171"/>
      <c r="Z2216" s="172">
        <f t="shared" si="216"/>
        <v>11040</v>
      </c>
      <c r="AA2216" s="175">
        <f>VLOOKUP(G2216,Ma_KH!$A:$R,14,0)</f>
        <v>60</v>
      </c>
    </row>
    <row r="2217" spans="1:27" hidden="1" x14ac:dyDescent="0.25">
      <c r="A2217" s="157">
        <v>45993</v>
      </c>
      <c r="B2217" s="158">
        <v>4180767812</v>
      </c>
      <c r="C2217" s="10" t="s">
        <v>7767</v>
      </c>
      <c r="D2217" s="149">
        <v>45996</v>
      </c>
      <c r="E2217" s="152"/>
      <c r="F2217" s="151"/>
      <c r="G2217" s="33" t="s">
        <v>7799</v>
      </c>
      <c r="H2217" s="152"/>
      <c r="I2217" s="158" t="s">
        <v>8097</v>
      </c>
      <c r="J2217" s="150" t="s">
        <v>7234</v>
      </c>
      <c r="K2217" s="331" t="s">
        <v>7820</v>
      </c>
      <c r="L2217" s="21" t="str">
        <f>VLOOKUP($K2217,TONG_SL!$A:$D,2,0)</f>
        <v>Giò lụa cây 250g</v>
      </c>
      <c r="N2217" s="21" t="str">
        <f t="shared" si="212"/>
        <v>K-C6</v>
      </c>
      <c r="Q2217" s="21" t="str">
        <f>VLOOKUP(K2217,TONG_SL!$A:$D,3,0)</f>
        <v>Túi</v>
      </c>
      <c r="R2217" s="106">
        <v>3</v>
      </c>
      <c r="S2217" s="171"/>
      <c r="T2217" s="171">
        <f>VLOOKUP(VLOOKUP(G2217,Ma_KH!$A:$R,18,0)&amp;K2217,Gia_MB!$A:$F,6,0)</f>
        <v>49500</v>
      </c>
      <c r="U2217" s="172">
        <f t="shared" si="213"/>
        <v>148500</v>
      </c>
      <c r="V2217" s="171"/>
      <c r="W2217" s="173">
        <f t="shared" si="214"/>
        <v>0</v>
      </c>
      <c r="X2217" s="174" t="str">
        <f t="shared" si="215"/>
        <v>8</v>
      </c>
      <c r="Y2217" s="171"/>
      <c r="Z2217" s="172">
        <f t="shared" si="216"/>
        <v>11880</v>
      </c>
      <c r="AA2217" s="175">
        <f>VLOOKUP(G2217,Ma_KH!$A:$R,14,0)</f>
        <v>60</v>
      </c>
    </row>
    <row r="2218" spans="1:27" hidden="1" x14ac:dyDescent="0.25">
      <c r="A2218" s="157">
        <v>45993</v>
      </c>
      <c r="B2218" s="158">
        <v>4180767812</v>
      </c>
      <c r="C2218" s="10" t="s">
        <v>7767</v>
      </c>
      <c r="D2218" s="149">
        <v>45996</v>
      </c>
      <c r="E2218" s="152"/>
      <c r="F2218" s="151"/>
      <c r="G2218" s="33" t="s">
        <v>7799</v>
      </c>
      <c r="H2218" s="152"/>
      <c r="I2218" s="158" t="s">
        <v>8097</v>
      </c>
      <c r="J2218" s="150" t="s">
        <v>7234</v>
      </c>
      <c r="K2218" s="331" t="s">
        <v>7153</v>
      </c>
      <c r="L2218" s="21" t="str">
        <f>VLOOKUP($K2218,TONG_SL!$A:$D,2,0)</f>
        <v>Tai heo muối 200g</v>
      </c>
      <c r="N2218" s="21" t="str">
        <f t="shared" si="212"/>
        <v>K-C6</v>
      </c>
      <c r="Q2218" s="21" t="str">
        <f>VLOOKUP(K2218,TONG_SL!$A:$D,3,0)</f>
        <v>Túi</v>
      </c>
      <c r="R2218" s="106">
        <v>3</v>
      </c>
      <c r="S2218" s="171"/>
      <c r="T2218" s="171">
        <f>VLOOKUP(VLOOKUP(G2218,Ma_KH!$A:$R,18,0)&amp;K2218,Gia_MB!$A:$F,6,0)</f>
        <v>55595</v>
      </c>
      <c r="U2218" s="172">
        <f t="shared" si="213"/>
        <v>166785</v>
      </c>
      <c r="V2218" s="171"/>
      <c r="W2218" s="173">
        <f t="shared" si="214"/>
        <v>0</v>
      </c>
      <c r="X2218" s="174" t="str">
        <f t="shared" si="215"/>
        <v>8</v>
      </c>
      <c r="Y2218" s="171"/>
      <c r="Z2218" s="172">
        <f t="shared" si="216"/>
        <v>13342.800000000001</v>
      </c>
      <c r="AA2218" s="175">
        <f>VLOOKUP(G2218,Ma_KH!$A:$R,14,0)</f>
        <v>60</v>
      </c>
    </row>
    <row r="2219" spans="1:27" hidden="1" x14ac:dyDescent="0.25">
      <c r="A2219" s="157">
        <v>45993</v>
      </c>
      <c r="B2219" s="158">
        <v>4180767812</v>
      </c>
      <c r="C2219" s="10" t="s">
        <v>7767</v>
      </c>
      <c r="D2219" s="149">
        <v>45996</v>
      </c>
      <c r="E2219" s="152"/>
      <c r="F2219" s="151"/>
      <c r="G2219" s="33" t="s">
        <v>7799</v>
      </c>
      <c r="H2219" s="152"/>
      <c r="I2219" s="158" t="s">
        <v>8097</v>
      </c>
      <c r="J2219" s="150" t="s">
        <v>7234</v>
      </c>
      <c r="K2219" s="331" t="s">
        <v>7154</v>
      </c>
      <c r="L2219" s="21" t="str">
        <f>VLOOKUP($K2219,TONG_SL!$A:$D,2,0)</f>
        <v>Chả cốm 300g</v>
      </c>
      <c r="N2219" s="21" t="str">
        <f t="shared" si="212"/>
        <v>K-C6</v>
      </c>
      <c r="Q2219" s="21" t="str">
        <f>VLOOKUP(K2219,TONG_SL!$A:$D,3,0)</f>
        <v>Túi</v>
      </c>
      <c r="R2219" s="106">
        <v>3</v>
      </c>
      <c r="S2219" s="171"/>
      <c r="T2219" s="171">
        <f>VLOOKUP(VLOOKUP(G2219,Ma_KH!$A:$R,18,0)&amp;K2219,Gia_MB!$A:$F,6,0)</f>
        <v>74250</v>
      </c>
      <c r="U2219" s="172">
        <f t="shared" si="213"/>
        <v>222750</v>
      </c>
      <c r="V2219" s="171"/>
      <c r="W2219" s="173">
        <f t="shared" si="214"/>
        <v>0</v>
      </c>
      <c r="X2219" s="174" t="str">
        <f t="shared" si="215"/>
        <v>8</v>
      </c>
      <c r="Y2219" s="171"/>
      <c r="Z2219" s="172">
        <f t="shared" si="216"/>
        <v>17820</v>
      </c>
      <c r="AA2219" s="175">
        <f>VLOOKUP(G2219,Ma_KH!$A:$R,14,0)</f>
        <v>60</v>
      </c>
    </row>
    <row r="2220" spans="1:27" hidden="1" x14ac:dyDescent="0.25">
      <c r="A2220" s="157">
        <v>45993</v>
      </c>
      <c r="B2220" s="158">
        <v>4180767812</v>
      </c>
      <c r="C2220" s="10" t="s">
        <v>7767</v>
      </c>
      <c r="D2220" s="149">
        <v>45996</v>
      </c>
      <c r="E2220" s="152"/>
      <c r="F2220" s="151"/>
      <c r="G2220" s="33" t="s">
        <v>7799</v>
      </c>
      <c r="H2220" s="152"/>
      <c r="I2220" s="158" t="s">
        <v>8097</v>
      </c>
      <c r="J2220" s="150" t="s">
        <v>7234</v>
      </c>
      <c r="K2220" s="331" t="s">
        <v>32</v>
      </c>
      <c r="L2220" s="21" t="str">
        <f>VLOOKUP($K2220,TONG_SL!$A:$D,2,0)</f>
        <v>Giò Tai Lưỡi Xào 250g</v>
      </c>
      <c r="N2220" s="21" t="str">
        <f t="shared" si="212"/>
        <v>K-C6</v>
      </c>
      <c r="Q2220" s="21" t="str">
        <f>VLOOKUP(K2220,TONG_SL!$A:$D,3,0)</f>
        <v>Túi</v>
      </c>
      <c r="R2220" s="106">
        <v>3</v>
      </c>
      <c r="S2220" s="171"/>
      <c r="T2220" s="171">
        <f>VLOOKUP(VLOOKUP(G2220,Ma_KH!$A:$R,18,0)&amp;K2220,Gia_MB!$A:$F,6,0)</f>
        <v>50182</v>
      </c>
      <c r="U2220" s="172">
        <f t="shared" si="213"/>
        <v>150546</v>
      </c>
      <c r="V2220" s="171"/>
      <c r="W2220" s="173">
        <f t="shared" si="214"/>
        <v>0</v>
      </c>
      <c r="X2220" s="174" t="str">
        <f t="shared" si="215"/>
        <v>8</v>
      </c>
      <c r="Y2220" s="171"/>
      <c r="Z2220" s="172">
        <f t="shared" si="216"/>
        <v>12043.68</v>
      </c>
      <c r="AA2220" s="175">
        <f>VLOOKUP(G2220,Ma_KH!$A:$R,14,0)</f>
        <v>60</v>
      </c>
    </row>
    <row r="2221" spans="1:27" hidden="1" x14ac:dyDescent="0.25">
      <c r="A2221" s="157">
        <v>45993</v>
      </c>
      <c r="B2221" s="158">
        <v>4180767812</v>
      </c>
      <c r="C2221" s="10" t="s">
        <v>7767</v>
      </c>
      <c r="D2221" s="149">
        <v>45996</v>
      </c>
      <c r="E2221" s="152"/>
      <c r="F2221" s="151"/>
      <c r="G2221" s="33" t="s">
        <v>7799</v>
      </c>
      <c r="H2221" s="152"/>
      <c r="I2221" s="158" t="s">
        <v>8097</v>
      </c>
      <c r="J2221" s="150" t="s">
        <v>7234</v>
      </c>
      <c r="K2221" s="331" t="s">
        <v>27</v>
      </c>
      <c r="L2221" s="21" t="str">
        <f>VLOOKUP($K2221,TONG_SL!$A:$D,2,0)</f>
        <v>Chân giò heo muối 300g</v>
      </c>
      <c r="N2221" s="21" t="str">
        <f t="shared" si="212"/>
        <v>K-C6</v>
      </c>
      <c r="Q2221" s="21" t="str">
        <f>VLOOKUP(K2221,TONG_SL!$A:$D,3,0)</f>
        <v>Túi</v>
      </c>
      <c r="R2221" s="106">
        <v>10</v>
      </c>
      <c r="S2221" s="171"/>
      <c r="T2221" s="171">
        <f>VLOOKUP(VLOOKUP(G2221,Ma_KH!$A:$R,18,0)&amp;K2221,Gia_MB!$A:$F,6,0)</f>
        <v>73431</v>
      </c>
      <c r="U2221" s="172">
        <f t="shared" si="213"/>
        <v>734310</v>
      </c>
      <c r="V2221" s="171"/>
      <c r="W2221" s="173">
        <f t="shared" si="214"/>
        <v>0</v>
      </c>
      <c r="X2221" s="174" t="str">
        <f t="shared" si="215"/>
        <v>8</v>
      </c>
      <c r="Y2221" s="171"/>
      <c r="Z2221" s="172">
        <f t="shared" si="216"/>
        <v>58744.800000000003</v>
      </c>
      <c r="AA2221" s="175">
        <f>VLOOKUP(G2221,Ma_KH!$A:$R,14,0)</f>
        <v>60</v>
      </c>
    </row>
    <row r="2222" spans="1:27" hidden="1" x14ac:dyDescent="0.25">
      <c r="A2222" s="157">
        <v>45993</v>
      </c>
      <c r="B2222" s="158">
        <v>4180767812</v>
      </c>
      <c r="C2222" s="10" t="s">
        <v>7767</v>
      </c>
      <c r="D2222" s="149">
        <v>45996</v>
      </c>
      <c r="E2222" s="152"/>
      <c r="F2222" s="151"/>
      <c r="G2222" s="33" t="s">
        <v>7799</v>
      </c>
      <c r="H2222" s="152"/>
      <c r="I2222" s="158" t="s">
        <v>8097</v>
      </c>
      <c r="J2222" s="150" t="s">
        <v>7234</v>
      </c>
      <c r="K2222" s="331" t="s">
        <v>30</v>
      </c>
      <c r="L2222" s="21" t="str">
        <f>VLOOKUP($K2222,TONG_SL!$A:$D,2,0)</f>
        <v>Gà muối 500g</v>
      </c>
      <c r="N2222" s="21" t="str">
        <f t="shared" si="212"/>
        <v>K-C6</v>
      </c>
      <c r="Q2222" s="21" t="str">
        <f>VLOOKUP(K2222,TONG_SL!$A:$D,3,0)</f>
        <v>Túi</v>
      </c>
      <c r="R2222" s="106">
        <v>10</v>
      </c>
      <c r="S2222" s="171"/>
      <c r="T2222" s="171">
        <f>VLOOKUP(VLOOKUP(G2222,Ma_KH!$A:$R,18,0)&amp;K2222,Gia_MB!$A:$F,6,0)</f>
        <v>111058</v>
      </c>
      <c r="U2222" s="172">
        <f t="shared" si="213"/>
        <v>1110580</v>
      </c>
      <c r="V2222" s="171"/>
      <c r="W2222" s="173">
        <f t="shared" si="214"/>
        <v>0</v>
      </c>
      <c r="X2222" s="174" t="str">
        <f t="shared" si="215"/>
        <v>8</v>
      </c>
      <c r="Y2222" s="171"/>
      <c r="Z2222" s="172">
        <f t="shared" si="216"/>
        <v>88846.400000000009</v>
      </c>
      <c r="AA2222" s="175">
        <f>VLOOKUP(G2222,Ma_KH!$A:$R,14,0)</f>
        <v>60</v>
      </c>
    </row>
    <row r="2223" spans="1:27" hidden="1" x14ac:dyDescent="0.25">
      <c r="A2223" s="157">
        <v>45993</v>
      </c>
      <c r="B2223" s="158">
        <v>4180768078</v>
      </c>
      <c r="C2223" s="10" t="s">
        <v>7767</v>
      </c>
      <c r="D2223" s="149">
        <v>45996</v>
      </c>
      <c r="E2223" s="152"/>
      <c r="F2223" s="151"/>
      <c r="G2223" s="33" t="s">
        <v>7799</v>
      </c>
      <c r="H2223" s="152"/>
      <c r="I2223" s="158" t="s">
        <v>8098</v>
      </c>
      <c r="J2223" s="150" t="s">
        <v>7234</v>
      </c>
      <c r="K2223" s="331" t="s">
        <v>48</v>
      </c>
      <c r="L2223" s="21" t="str">
        <f>VLOOKUP($K2223,TONG_SL!$A:$D,2,0)</f>
        <v>Mọc Nấm Hương 250g</v>
      </c>
      <c r="N2223" s="21" t="str">
        <f t="shared" si="212"/>
        <v>K-C6</v>
      </c>
      <c r="Q2223" s="21" t="str">
        <f>VLOOKUP(K2223,TONG_SL!$A:$D,3,0)</f>
        <v>Túi</v>
      </c>
      <c r="R2223" s="106">
        <v>5</v>
      </c>
      <c r="S2223" s="171"/>
      <c r="T2223" s="171">
        <f>VLOOKUP(VLOOKUP(G2223,Ma_KH!$A:$R,18,0)&amp;K2223,Gia_MB!$A:$F,6,0)</f>
        <v>46000</v>
      </c>
      <c r="U2223" s="172">
        <f t="shared" si="213"/>
        <v>230000</v>
      </c>
      <c r="V2223" s="171"/>
      <c r="W2223" s="173">
        <f t="shared" si="214"/>
        <v>0</v>
      </c>
      <c r="X2223" s="174" t="str">
        <f t="shared" si="215"/>
        <v>8</v>
      </c>
      <c r="Y2223" s="171"/>
      <c r="Z2223" s="172">
        <f t="shared" si="216"/>
        <v>18400</v>
      </c>
      <c r="AA2223" s="175">
        <f>VLOOKUP(G2223,Ma_KH!$A:$R,14,0)</f>
        <v>60</v>
      </c>
    </row>
    <row r="2224" spans="1:27" hidden="1" x14ac:dyDescent="0.25">
      <c r="A2224" s="157">
        <v>45993</v>
      </c>
      <c r="B2224" s="158">
        <v>4180768078</v>
      </c>
      <c r="C2224" s="10" t="s">
        <v>7767</v>
      </c>
      <c r="D2224" s="149">
        <v>45996</v>
      </c>
      <c r="E2224" s="152"/>
      <c r="F2224" s="151"/>
      <c r="G2224" s="33" t="s">
        <v>7799</v>
      </c>
      <c r="H2224" s="152"/>
      <c r="I2224" s="158" t="s">
        <v>8098</v>
      </c>
      <c r="J2224" s="150" t="s">
        <v>7234</v>
      </c>
      <c r="K2224" s="331" t="s">
        <v>32</v>
      </c>
      <c r="L2224" s="21" t="str">
        <f>VLOOKUP($K2224,TONG_SL!$A:$D,2,0)</f>
        <v>Giò Tai Lưỡi Xào 250g</v>
      </c>
      <c r="N2224" s="21" t="str">
        <f t="shared" si="212"/>
        <v>K-C6</v>
      </c>
      <c r="Q2224" s="21" t="str">
        <f>VLOOKUP(K2224,TONG_SL!$A:$D,3,0)</f>
        <v>Túi</v>
      </c>
      <c r="R2224" s="106">
        <v>5</v>
      </c>
      <c r="S2224" s="171"/>
      <c r="T2224" s="171">
        <f>VLOOKUP(VLOOKUP(G2224,Ma_KH!$A:$R,18,0)&amp;K2224,Gia_MB!$A:$F,6,0)</f>
        <v>50182</v>
      </c>
      <c r="U2224" s="172">
        <f t="shared" si="213"/>
        <v>250910</v>
      </c>
      <c r="V2224" s="171"/>
      <c r="W2224" s="173">
        <f t="shared" si="214"/>
        <v>0</v>
      </c>
      <c r="X2224" s="174" t="str">
        <f t="shared" si="215"/>
        <v>8</v>
      </c>
      <c r="Y2224" s="171"/>
      <c r="Z2224" s="172">
        <f t="shared" si="216"/>
        <v>20072.8</v>
      </c>
      <c r="AA2224" s="175">
        <f>VLOOKUP(G2224,Ma_KH!$A:$R,14,0)</f>
        <v>60</v>
      </c>
    </row>
    <row r="2225" spans="1:27" hidden="1" x14ac:dyDescent="0.25">
      <c r="A2225" s="157">
        <v>45993</v>
      </c>
      <c r="B2225" s="158">
        <v>4180768078</v>
      </c>
      <c r="C2225" s="10" t="s">
        <v>7767</v>
      </c>
      <c r="D2225" s="149">
        <v>45996</v>
      </c>
      <c r="E2225" s="152"/>
      <c r="F2225" s="151"/>
      <c r="G2225" s="33" t="s">
        <v>7799</v>
      </c>
      <c r="H2225" s="152"/>
      <c r="I2225" s="158" t="s">
        <v>8098</v>
      </c>
      <c r="J2225" s="150" t="s">
        <v>7234</v>
      </c>
      <c r="K2225" s="331" t="s">
        <v>27</v>
      </c>
      <c r="L2225" s="21" t="str">
        <f>VLOOKUP($K2225,TONG_SL!$A:$D,2,0)</f>
        <v>Chân giò heo muối 300g</v>
      </c>
      <c r="N2225" s="21" t="str">
        <f t="shared" si="212"/>
        <v>K-C6</v>
      </c>
      <c r="Q2225" s="21" t="str">
        <f>VLOOKUP(K2225,TONG_SL!$A:$D,3,0)</f>
        <v>Túi</v>
      </c>
      <c r="R2225" s="106">
        <v>5</v>
      </c>
      <c r="S2225" s="171"/>
      <c r="T2225" s="171">
        <f>VLOOKUP(VLOOKUP(G2225,Ma_KH!$A:$R,18,0)&amp;K2225,Gia_MB!$A:$F,6,0)</f>
        <v>73431</v>
      </c>
      <c r="U2225" s="172">
        <f t="shared" si="213"/>
        <v>367155</v>
      </c>
      <c r="V2225" s="171"/>
      <c r="W2225" s="173">
        <f t="shared" si="214"/>
        <v>0</v>
      </c>
      <c r="X2225" s="174" t="str">
        <f t="shared" si="215"/>
        <v>8</v>
      </c>
      <c r="Y2225" s="171"/>
      <c r="Z2225" s="172">
        <f t="shared" si="216"/>
        <v>29372.400000000001</v>
      </c>
      <c r="AA2225" s="175">
        <f>VLOOKUP(G2225,Ma_KH!$A:$R,14,0)</f>
        <v>60</v>
      </c>
    </row>
    <row r="2226" spans="1:27" hidden="1" x14ac:dyDescent="0.25">
      <c r="A2226" s="157">
        <v>45993</v>
      </c>
      <c r="B2226" s="168">
        <v>4180931988</v>
      </c>
      <c r="C2226" s="10" t="s">
        <v>7767</v>
      </c>
      <c r="D2226" s="149">
        <v>45996</v>
      </c>
      <c r="E2226" s="152"/>
      <c r="F2226" s="151"/>
      <c r="G2226" s="33" t="s">
        <v>7799</v>
      </c>
      <c r="H2226" s="152"/>
      <c r="I2226" s="158" t="s">
        <v>8098</v>
      </c>
      <c r="J2226" s="150" t="s">
        <v>7234</v>
      </c>
      <c r="K2226" s="331" t="s">
        <v>30</v>
      </c>
      <c r="L2226" s="21" t="str">
        <f>VLOOKUP($K2226,TONG_SL!$A:$D,2,0)</f>
        <v>Gà muối 500g</v>
      </c>
      <c r="N2226" s="21" t="str">
        <f t="shared" si="212"/>
        <v>K-C6</v>
      </c>
      <c r="Q2226" s="21" t="str">
        <f>VLOOKUP(K2226,TONG_SL!$A:$D,3,0)</f>
        <v>Túi</v>
      </c>
      <c r="R2226" s="106">
        <v>10</v>
      </c>
      <c r="S2226" s="171"/>
      <c r="T2226" s="171">
        <f>VLOOKUP(VLOOKUP(G2226,Ma_KH!$A:$R,18,0)&amp;K2226,Gia_MB!$A:$F,6,0)</f>
        <v>111058</v>
      </c>
      <c r="U2226" s="172">
        <f t="shared" si="213"/>
        <v>1110580</v>
      </c>
      <c r="V2226" s="171"/>
      <c r="W2226" s="173">
        <f t="shared" si="214"/>
        <v>0</v>
      </c>
      <c r="X2226" s="174" t="str">
        <f t="shared" si="215"/>
        <v>8</v>
      </c>
      <c r="Y2226" s="171"/>
      <c r="Z2226" s="172">
        <f t="shared" si="216"/>
        <v>88846.400000000009</v>
      </c>
      <c r="AA2226" s="175">
        <f>VLOOKUP(G2226,Ma_KH!$A:$R,14,0)</f>
        <v>60</v>
      </c>
    </row>
    <row r="2227" spans="1:27" hidden="1" x14ac:dyDescent="0.25">
      <c r="A2227" s="157">
        <v>45993</v>
      </c>
      <c r="B2227" s="158">
        <v>4180768078</v>
      </c>
      <c r="C2227" s="10" t="s">
        <v>7767</v>
      </c>
      <c r="D2227" s="149">
        <v>45996</v>
      </c>
      <c r="E2227" s="152"/>
      <c r="F2227" s="151"/>
      <c r="G2227" s="33" t="s">
        <v>7799</v>
      </c>
      <c r="H2227" s="152"/>
      <c r="I2227" s="158" t="s">
        <v>8098</v>
      </c>
      <c r="J2227" s="150" t="s">
        <v>7234</v>
      </c>
      <c r="K2227" s="331" t="s">
        <v>7820</v>
      </c>
      <c r="L2227" s="21" t="str">
        <f>VLOOKUP($K2227,TONG_SL!$A:$D,2,0)</f>
        <v>Giò lụa cây 250g</v>
      </c>
      <c r="N2227" s="21" t="str">
        <f t="shared" si="212"/>
        <v>K-C6</v>
      </c>
      <c r="Q2227" s="21" t="str">
        <f>VLOOKUP(K2227,TONG_SL!$A:$D,3,0)</f>
        <v>Túi</v>
      </c>
      <c r="R2227" s="106">
        <v>5</v>
      </c>
      <c r="S2227" s="171"/>
      <c r="T2227" s="171">
        <f>VLOOKUP(VLOOKUP(G2227,Ma_KH!$A:$R,18,0)&amp;K2227,Gia_MB!$A:$F,6,0)</f>
        <v>49500</v>
      </c>
      <c r="U2227" s="172">
        <f t="shared" si="213"/>
        <v>247500</v>
      </c>
      <c r="V2227" s="171"/>
      <c r="W2227" s="173">
        <f t="shared" si="214"/>
        <v>0</v>
      </c>
      <c r="X2227" s="174" t="str">
        <f t="shared" si="215"/>
        <v>8</v>
      </c>
      <c r="Y2227" s="171"/>
      <c r="Z2227" s="172">
        <f t="shared" si="216"/>
        <v>19800</v>
      </c>
      <c r="AA2227" s="175">
        <f>VLOOKUP(G2227,Ma_KH!$A:$R,14,0)</f>
        <v>60</v>
      </c>
    </row>
    <row r="2228" spans="1:27" hidden="1" x14ac:dyDescent="0.25">
      <c r="A2228" s="157">
        <v>45993</v>
      </c>
      <c r="B2228" s="158">
        <v>4180768078</v>
      </c>
      <c r="C2228" s="10" t="s">
        <v>7767</v>
      </c>
      <c r="D2228" s="149">
        <v>45996</v>
      </c>
      <c r="E2228" s="152"/>
      <c r="F2228" s="151"/>
      <c r="G2228" s="33" t="s">
        <v>7799</v>
      </c>
      <c r="H2228" s="152"/>
      <c r="I2228" s="158" t="s">
        <v>8098</v>
      </c>
      <c r="J2228" s="150" t="s">
        <v>7234</v>
      </c>
      <c r="K2228" s="331" t="s">
        <v>7154</v>
      </c>
      <c r="L2228" s="21" t="str">
        <f>VLOOKUP($K2228,TONG_SL!$A:$D,2,0)</f>
        <v>Chả cốm 300g</v>
      </c>
      <c r="N2228" s="21" t="str">
        <f t="shared" si="212"/>
        <v>K-C6</v>
      </c>
      <c r="Q2228" s="21" t="str">
        <f>VLOOKUP(K2228,TONG_SL!$A:$D,3,0)</f>
        <v>Túi</v>
      </c>
      <c r="R2228" s="106">
        <v>5</v>
      </c>
      <c r="S2228" s="171"/>
      <c r="T2228" s="171">
        <f>VLOOKUP(VLOOKUP(G2228,Ma_KH!$A:$R,18,0)&amp;K2228,Gia_MB!$A:$F,6,0)</f>
        <v>74250</v>
      </c>
      <c r="U2228" s="172">
        <f t="shared" si="213"/>
        <v>371250</v>
      </c>
      <c r="V2228" s="171"/>
      <c r="W2228" s="173">
        <f t="shared" si="214"/>
        <v>0</v>
      </c>
      <c r="X2228" s="174" t="str">
        <f t="shared" si="215"/>
        <v>8</v>
      </c>
      <c r="Y2228" s="171"/>
      <c r="Z2228" s="172">
        <f t="shared" si="216"/>
        <v>29700</v>
      </c>
      <c r="AA2228" s="175">
        <f>VLOOKUP(G2228,Ma_KH!$A:$R,14,0)</f>
        <v>60</v>
      </c>
    </row>
    <row r="2229" spans="1:27" hidden="1" x14ac:dyDescent="0.25">
      <c r="A2229" s="157">
        <v>45996</v>
      </c>
      <c r="B2229" s="158" t="s">
        <v>8099</v>
      </c>
      <c r="C2229" s="10" t="s">
        <v>7767</v>
      </c>
      <c r="D2229" s="149">
        <v>45996</v>
      </c>
      <c r="E2229" s="152"/>
      <c r="F2229" s="151"/>
      <c r="G2229" s="33" t="s">
        <v>8100</v>
      </c>
      <c r="H2229" s="152"/>
      <c r="I2229" s="158" t="s">
        <v>8099</v>
      </c>
      <c r="J2229" s="150" t="s">
        <v>7234</v>
      </c>
      <c r="K2229" s="331" t="s">
        <v>27</v>
      </c>
      <c r="L2229" s="21" t="str">
        <f>VLOOKUP($K2229,TONG_SL!$A:$D,2,0)</f>
        <v>Chân giò heo muối 300g</v>
      </c>
      <c r="N2229" s="21" t="str">
        <f t="shared" si="212"/>
        <v>K-C6</v>
      </c>
      <c r="Q2229" s="21" t="str">
        <f>VLOOKUP(K2229,TONG_SL!$A:$D,3,0)</f>
        <v>Túi</v>
      </c>
      <c r="R2229" s="106">
        <v>30</v>
      </c>
      <c r="S2229" s="171"/>
      <c r="T2229" s="171">
        <f>VLOOKUP(VLOOKUP(G2229,Ma_KH!$A:$R,18,0)&amp;K2229,Gia_MB!$A:$F,6,0)</f>
        <v>73431</v>
      </c>
      <c r="U2229" s="172">
        <f t="shared" si="213"/>
        <v>2202930</v>
      </c>
      <c r="V2229" s="171"/>
      <c r="W2229" s="173">
        <f t="shared" si="214"/>
        <v>0</v>
      </c>
      <c r="X2229" s="174" t="str">
        <f t="shared" si="215"/>
        <v>8</v>
      </c>
      <c r="Y2229" s="171"/>
      <c r="Z2229" s="172">
        <f t="shared" si="216"/>
        <v>176234.4</v>
      </c>
      <c r="AA2229" s="175">
        <f>VLOOKUP(G2229,Ma_KH!$A:$R,14,0)</f>
        <v>60</v>
      </c>
    </row>
    <row r="2230" spans="1:27" hidden="1" x14ac:dyDescent="0.25">
      <c r="A2230" s="157">
        <v>45996</v>
      </c>
      <c r="B2230" s="158" t="s">
        <v>8099</v>
      </c>
      <c r="C2230" s="10" t="s">
        <v>7767</v>
      </c>
      <c r="D2230" s="149">
        <v>45996</v>
      </c>
      <c r="E2230" s="152"/>
      <c r="F2230" s="151"/>
      <c r="G2230" s="33" t="s">
        <v>8100</v>
      </c>
      <c r="H2230" s="152"/>
      <c r="I2230" s="158" t="s">
        <v>8099</v>
      </c>
      <c r="J2230" s="150" t="s">
        <v>7234</v>
      </c>
      <c r="K2230" s="331" t="s">
        <v>7197</v>
      </c>
      <c r="L2230" s="21" t="str">
        <f>VLOOKUP($K2230,TONG_SL!$A:$D,2,0)</f>
        <v>Gà muối 500g</v>
      </c>
      <c r="N2230" s="21" t="str">
        <f t="shared" si="212"/>
        <v>K-C6</v>
      </c>
      <c r="Q2230" s="21" t="str">
        <f>VLOOKUP(K2230,TONG_SL!$A:$D,3,0)</f>
        <v>Túi</v>
      </c>
      <c r="R2230" s="106">
        <v>15</v>
      </c>
      <c r="S2230" s="171"/>
      <c r="T2230" s="171">
        <f>VLOOKUP(VLOOKUP(G2230,Ma_KH!$A:$R,18,0)&amp;K2230,Gia_MB!$A:$F,6,0)</f>
        <v>111058</v>
      </c>
      <c r="U2230" s="172">
        <f t="shared" si="213"/>
        <v>1665870</v>
      </c>
      <c r="V2230" s="171"/>
      <c r="W2230" s="173">
        <f t="shared" si="214"/>
        <v>0</v>
      </c>
      <c r="X2230" s="174" t="str">
        <f t="shared" si="215"/>
        <v>8</v>
      </c>
      <c r="Y2230" s="171"/>
      <c r="Z2230" s="172">
        <f t="shared" si="216"/>
        <v>133269.6</v>
      </c>
      <c r="AA2230" s="175">
        <f>VLOOKUP(G2230,Ma_KH!$A:$R,14,0)</f>
        <v>60</v>
      </c>
    </row>
    <row r="2231" spans="1:27" hidden="1" x14ac:dyDescent="0.25">
      <c r="A2231" s="157">
        <v>45996</v>
      </c>
      <c r="B2231" s="158" t="s">
        <v>8099</v>
      </c>
      <c r="C2231" s="10" t="s">
        <v>7767</v>
      </c>
      <c r="D2231" s="149">
        <v>45996</v>
      </c>
      <c r="E2231" s="152"/>
      <c r="F2231" s="151"/>
      <c r="G2231" s="33" t="s">
        <v>8100</v>
      </c>
      <c r="H2231" s="152"/>
      <c r="I2231" s="158" t="s">
        <v>8099</v>
      </c>
      <c r="J2231" s="150" t="s">
        <v>7234</v>
      </c>
      <c r="K2231" s="331" t="s">
        <v>32</v>
      </c>
      <c r="L2231" s="21" t="str">
        <f>VLOOKUP($K2231,TONG_SL!$A:$D,2,0)</f>
        <v>Giò Tai Lưỡi Xào 250g</v>
      </c>
      <c r="N2231" s="21" t="str">
        <f t="shared" si="212"/>
        <v>K-C6</v>
      </c>
      <c r="Q2231" s="21" t="str">
        <f>VLOOKUP(K2231,TONG_SL!$A:$D,3,0)</f>
        <v>Túi</v>
      </c>
      <c r="R2231" s="106">
        <v>15</v>
      </c>
      <c r="S2231" s="171"/>
      <c r="T2231" s="171">
        <f>VLOOKUP(VLOOKUP(G2231,Ma_KH!$A:$R,18,0)&amp;K2231,Gia_MB!$A:$F,6,0)</f>
        <v>50182</v>
      </c>
      <c r="U2231" s="172">
        <f t="shared" si="213"/>
        <v>752730</v>
      </c>
      <c r="V2231" s="171"/>
      <c r="W2231" s="173">
        <f t="shared" si="214"/>
        <v>0</v>
      </c>
      <c r="X2231" s="174" t="str">
        <f t="shared" si="215"/>
        <v>8</v>
      </c>
      <c r="Y2231" s="171"/>
      <c r="Z2231" s="172">
        <f t="shared" si="216"/>
        <v>60218.400000000001</v>
      </c>
      <c r="AA2231" s="175">
        <f>VLOOKUP(G2231,Ma_KH!$A:$R,14,0)</f>
        <v>60</v>
      </c>
    </row>
    <row r="2232" spans="1:27" hidden="1" x14ac:dyDescent="0.25">
      <c r="A2232" s="157">
        <v>45996</v>
      </c>
      <c r="B2232" s="158" t="s">
        <v>8099</v>
      </c>
      <c r="C2232" s="10" t="s">
        <v>7767</v>
      </c>
      <c r="D2232" s="149">
        <v>45996</v>
      </c>
      <c r="E2232" s="152"/>
      <c r="F2232" s="151"/>
      <c r="G2232" s="33" t="s">
        <v>8100</v>
      </c>
      <c r="H2232" s="152"/>
      <c r="I2232" s="158" t="s">
        <v>8099</v>
      </c>
      <c r="J2232" s="150" t="s">
        <v>7234</v>
      </c>
      <c r="K2232" s="331" t="s">
        <v>48</v>
      </c>
      <c r="L2232" s="21" t="str">
        <f>VLOOKUP($K2232,TONG_SL!$A:$D,2,0)</f>
        <v>Mọc Nấm Hương 250g</v>
      </c>
      <c r="N2232" s="21" t="str">
        <f t="shared" si="212"/>
        <v>K-C6</v>
      </c>
      <c r="Q2232" s="21" t="str">
        <f>VLOOKUP(K2232,TONG_SL!$A:$D,3,0)</f>
        <v>Túi</v>
      </c>
      <c r="R2232" s="106">
        <v>10</v>
      </c>
      <c r="S2232" s="171"/>
      <c r="T2232" s="171">
        <f>VLOOKUP(VLOOKUP(G2232,Ma_KH!$A:$R,18,0)&amp;K2232,Gia_MB!$A:$F,6,0)</f>
        <v>46000</v>
      </c>
      <c r="U2232" s="172">
        <f t="shared" si="213"/>
        <v>460000</v>
      </c>
      <c r="V2232" s="171"/>
      <c r="W2232" s="173">
        <f t="shared" si="214"/>
        <v>0</v>
      </c>
      <c r="X2232" s="174" t="str">
        <f t="shared" si="215"/>
        <v>8</v>
      </c>
      <c r="Y2232" s="171"/>
      <c r="Z2232" s="172">
        <f t="shared" si="216"/>
        <v>36800</v>
      </c>
      <c r="AA2232" s="175">
        <f>VLOOKUP(G2232,Ma_KH!$A:$R,14,0)</f>
        <v>60</v>
      </c>
    </row>
    <row r="2233" spans="1:27" hidden="1" x14ac:dyDescent="0.25">
      <c r="A2233" s="157">
        <v>45993</v>
      </c>
      <c r="B2233" s="158">
        <v>4180761619</v>
      </c>
      <c r="C2233" s="10" t="s">
        <v>7767</v>
      </c>
      <c r="D2233" s="149">
        <v>45996</v>
      </c>
      <c r="E2233" s="152"/>
      <c r="F2233" s="151"/>
      <c r="G2233" s="33" t="s">
        <v>7783</v>
      </c>
      <c r="H2233" s="152"/>
      <c r="I2233" s="158" t="s">
        <v>8101</v>
      </c>
      <c r="J2233" s="150" t="s">
        <v>7234</v>
      </c>
      <c r="K2233" s="331" t="s">
        <v>7187</v>
      </c>
      <c r="L2233" s="21" t="str">
        <f>VLOOKUP($K2233,TONG_SL!$A:$D,2,0)</f>
        <v>Chân giò heo muối 300g</v>
      </c>
      <c r="N2233" s="21" t="str">
        <f t="shared" si="212"/>
        <v>K-C6</v>
      </c>
      <c r="Q2233" s="21" t="str">
        <f>VLOOKUP(K2233,TONG_SL!$A:$D,3,0)</f>
        <v>Túi</v>
      </c>
      <c r="R2233" s="106">
        <v>10</v>
      </c>
      <c r="S2233" s="171"/>
      <c r="T2233" s="171">
        <f>VLOOKUP(VLOOKUP(G2233,Ma_KH!$A:$R,18,0)&amp;K2233,Gia_MB!$A:$F,6,0)</f>
        <v>73431</v>
      </c>
      <c r="U2233" s="172">
        <f t="shared" si="213"/>
        <v>734310</v>
      </c>
      <c r="V2233" s="171"/>
      <c r="W2233" s="173">
        <f t="shared" si="214"/>
        <v>0</v>
      </c>
      <c r="X2233" s="174" t="str">
        <f t="shared" si="215"/>
        <v>8</v>
      </c>
      <c r="Y2233" s="171"/>
      <c r="Z2233" s="172">
        <f t="shared" si="216"/>
        <v>58744.800000000003</v>
      </c>
      <c r="AA2233" s="175">
        <f>VLOOKUP(G2233,Ma_KH!$A:$R,14,0)</f>
        <v>60</v>
      </c>
    </row>
    <row r="2234" spans="1:27" hidden="1" x14ac:dyDescent="0.25">
      <c r="A2234" s="157">
        <v>45993</v>
      </c>
      <c r="B2234" s="158">
        <v>4180761619</v>
      </c>
      <c r="C2234" s="10" t="s">
        <v>7767</v>
      </c>
      <c r="D2234" s="149">
        <v>45996</v>
      </c>
      <c r="E2234" s="152"/>
      <c r="F2234" s="151"/>
      <c r="G2234" s="33" t="s">
        <v>7783</v>
      </c>
      <c r="H2234" s="152"/>
      <c r="I2234" s="158" t="s">
        <v>8101</v>
      </c>
      <c r="J2234" s="150" t="s">
        <v>7234</v>
      </c>
      <c r="K2234" s="331" t="s">
        <v>7197</v>
      </c>
      <c r="L2234" s="21" t="str">
        <f>VLOOKUP($K2234,TONG_SL!$A:$D,2,0)</f>
        <v>Gà muối 500g</v>
      </c>
      <c r="N2234" s="21" t="str">
        <f t="shared" si="212"/>
        <v>K-C6</v>
      </c>
      <c r="Q2234" s="21" t="str">
        <f>VLOOKUP(K2234,TONG_SL!$A:$D,3,0)</f>
        <v>Túi</v>
      </c>
      <c r="R2234" s="106">
        <v>6</v>
      </c>
      <c r="S2234" s="171"/>
      <c r="T2234" s="171">
        <f>VLOOKUP(VLOOKUP(G2234,Ma_KH!$A:$R,18,0)&amp;K2234,Gia_MB!$A:$F,6,0)</f>
        <v>111058</v>
      </c>
      <c r="U2234" s="172">
        <f t="shared" si="213"/>
        <v>666348</v>
      </c>
      <c r="V2234" s="171"/>
      <c r="W2234" s="173">
        <f t="shared" si="214"/>
        <v>0</v>
      </c>
      <c r="X2234" s="174" t="str">
        <f t="shared" si="215"/>
        <v>8</v>
      </c>
      <c r="Y2234" s="171"/>
      <c r="Z2234" s="172">
        <f t="shared" si="216"/>
        <v>53307.840000000004</v>
      </c>
      <c r="AA2234" s="175">
        <f>VLOOKUP(G2234,Ma_KH!$A:$R,14,0)</f>
        <v>60</v>
      </c>
    </row>
    <row r="2235" spans="1:27" hidden="1" x14ac:dyDescent="0.25">
      <c r="A2235" s="157">
        <v>45993</v>
      </c>
      <c r="B2235" s="158">
        <v>4180761619</v>
      </c>
      <c r="C2235" s="10" t="s">
        <v>7767</v>
      </c>
      <c r="D2235" s="149">
        <v>45996</v>
      </c>
      <c r="E2235" s="152"/>
      <c r="F2235" s="151"/>
      <c r="G2235" s="33" t="s">
        <v>7783</v>
      </c>
      <c r="H2235" s="152"/>
      <c r="I2235" s="158" t="s">
        <v>8101</v>
      </c>
      <c r="J2235" s="150" t="s">
        <v>7234</v>
      </c>
      <c r="K2235" s="331" t="s">
        <v>32</v>
      </c>
      <c r="L2235" s="21" t="str">
        <f>VLOOKUP($K2235,TONG_SL!$A:$D,2,0)</f>
        <v>Giò Tai Lưỡi Xào 250g</v>
      </c>
      <c r="N2235" s="21" t="str">
        <f t="shared" si="212"/>
        <v>K-C6</v>
      </c>
      <c r="Q2235" s="21" t="str">
        <f>VLOOKUP(K2235,TONG_SL!$A:$D,3,0)</f>
        <v>Túi</v>
      </c>
      <c r="R2235" s="106">
        <v>6</v>
      </c>
      <c r="S2235" s="171"/>
      <c r="T2235" s="171">
        <f>VLOOKUP(VLOOKUP(G2235,Ma_KH!$A:$R,18,0)&amp;K2235,Gia_MB!$A:$F,6,0)</f>
        <v>50182</v>
      </c>
      <c r="U2235" s="172">
        <f t="shared" si="213"/>
        <v>301092</v>
      </c>
      <c r="V2235" s="171"/>
      <c r="W2235" s="173">
        <f t="shared" si="214"/>
        <v>0</v>
      </c>
      <c r="X2235" s="174" t="str">
        <f t="shared" si="215"/>
        <v>8</v>
      </c>
      <c r="Y2235" s="171"/>
      <c r="Z2235" s="172">
        <f t="shared" si="216"/>
        <v>24087.360000000001</v>
      </c>
      <c r="AA2235" s="175">
        <f>VLOOKUP(G2235,Ma_KH!$A:$R,14,0)</f>
        <v>60</v>
      </c>
    </row>
    <row r="2236" spans="1:27" hidden="1" x14ac:dyDescent="0.25">
      <c r="A2236" s="157">
        <v>45993</v>
      </c>
      <c r="B2236" s="158">
        <v>4180761619</v>
      </c>
      <c r="C2236" s="10" t="s">
        <v>7767</v>
      </c>
      <c r="D2236" s="149">
        <v>45996</v>
      </c>
      <c r="E2236" s="152"/>
      <c r="F2236" s="151"/>
      <c r="G2236" s="33" t="s">
        <v>7783</v>
      </c>
      <c r="H2236" s="152"/>
      <c r="I2236" s="158" t="s">
        <v>8101</v>
      </c>
      <c r="J2236" s="150" t="s">
        <v>7234</v>
      </c>
      <c r="K2236" s="331" t="s">
        <v>48</v>
      </c>
      <c r="L2236" s="21" t="str">
        <f>VLOOKUP($K2236,TONG_SL!$A:$D,2,0)</f>
        <v>Mọc Nấm Hương 250g</v>
      </c>
      <c r="N2236" s="21" t="str">
        <f t="shared" si="212"/>
        <v>K-C6</v>
      </c>
      <c r="Q2236" s="21" t="str">
        <f>VLOOKUP(K2236,TONG_SL!$A:$D,3,0)</f>
        <v>Túi</v>
      </c>
      <c r="R2236" s="106">
        <v>6</v>
      </c>
      <c r="S2236" s="171"/>
      <c r="T2236" s="171">
        <f>VLOOKUP(VLOOKUP(G2236,Ma_KH!$A:$R,18,0)&amp;K2236,Gia_MB!$A:$F,6,0)</f>
        <v>46000</v>
      </c>
      <c r="U2236" s="172">
        <f t="shared" si="213"/>
        <v>276000</v>
      </c>
      <c r="V2236" s="171"/>
      <c r="W2236" s="173">
        <f t="shared" si="214"/>
        <v>0</v>
      </c>
      <c r="X2236" s="174" t="str">
        <f t="shared" si="215"/>
        <v>8</v>
      </c>
      <c r="Y2236" s="171"/>
      <c r="Z2236" s="172">
        <f t="shared" si="216"/>
        <v>22080</v>
      </c>
      <c r="AA2236" s="175">
        <f>VLOOKUP(G2236,Ma_KH!$A:$R,14,0)</f>
        <v>60</v>
      </c>
    </row>
    <row r="2237" spans="1:27" hidden="1" x14ac:dyDescent="0.25">
      <c r="A2237" s="157">
        <v>45993</v>
      </c>
      <c r="B2237" s="158">
        <v>4180761619</v>
      </c>
      <c r="C2237" s="10" t="s">
        <v>7767</v>
      </c>
      <c r="D2237" s="149">
        <v>45996</v>
      </c>
      <c r="E2237" s="152"/>
      <c r="F2237" s="151"/>
      <c r="G2237" s="33" t="s">
        <v>7783</v>
      </c>
      <c r="H2237" s="152"/>
      <c r="I2237" s="158" t="s">
        <v>8101</v>
      </c>
      <c r="J2237" s="150" t="s">
        <v>7234</v>
      </c>
      <c r="K2237" s="331" t="s">
        <v>7153</v>
      </c>
      <c r="L2237" s="21" t="str">
        <f>VLOOKUP($K2237,TONG_SL!$A:$D,2,0)</f>
        <v>Tai heo muối 200g</v>
      </c>
      <c r="N2237" s="21" t="str">
        <f t="shared" si="212"/>
        <v>K-C6</v>
      </c>
      <c r="Q2237" s="21" t="str">
        <f>VLOOKUP(K2237,TONG_SL!$A:$D,3,0)</f>
        <v>Túi</v>
      </c>
      <c r="R2237" s="106">
        <v>6</v>
      </c>
      <c r="S2237" s="171"/>
      <c r="T2237" s="171">
        <f>VLOOKUP(VLOOKUP(G2237,Ma_KH!$A:$R,18,0)&amp;K2237,Gia_MB!$A:$F,6,0)</f>
        <v>55595</v>
      </c>
      <c r="U2237" s="172">
        <f t="shared" si="213"/>
        <v>333570</v>
      </c>
      <c r="V2237" s="171"/>
      <c r="W2237" s="173">
        <f t="shared" si="214"/>
        <v>0</v>
      </c>
      <c r="X2237" s="174" t="str">
        <f t="shared" si="215"/>
        <v>8</v>
      </c>
      <c r="Y2237" s="171"/>
      <c r="Z2237" s="172">
        <f t="shared" si="216"/>
        <v>26685.600000000002</v>
      </c>
      <c r="AA2237" s="175">
        <f>VLOOKUP(G2237,Ma_KH!$A:$R,14,0)</f>
        <v>60</v>
      </c>
    </row>
    <row r="2238" spans="1:27" hidden="1" x14ac:dyDescent="0.25">
      <c r="A2238" s="157">
        <v>45993</v>
      </c>
      <c r="B2238" s="158">
        <v>4180767783</v>
      </c>
      <c r="C2238" s="10" t="s">
        <v>7767</v>
      </c>
      <c r="D2238" s="149">
        <v>45996</v>
      </c>
      <c r="E2238" s="152"/>
      <c r="F2238" s="151"/>
      <c r="G2238" s="33" t="s">
        <v>8016</v>
      </c>
      <c r="H2238" s="152"/>
      <c r="I2238" s="158" t="s">
        <v>8102</v>
      </c>
      <c r="J2238" s="150" t="s">
        <v>7234</v>
      </c>
      <c r="K2238" s="331" t="s">
        <v>7154</v>
      </c>
      <c r="L2238" s="21" t="str">
        <f>VLOOKUP($K2238,TONG_SL!$A:$D,2,0)</f>
        <v>Chả cốm 300g</v>
      </c>
      <c r="N2238" s="21" t="str">
        <f t="shared" si="212"/>
        <v>K-C6</v>
      </c>
      <c r="Q2238" s="21" t="str">
        <f>VLOOKUP(K2238,TONG_SL!$A:$D,3,0)</f>
        <v>Túi</v>
      </c>
      <c r="R2238" s="106">
        <v>9</v>
      </c>
      <c r="S2238" s="171"/>
      <c r="T2238" s="171">
        <f>VLOOKUP(VLOOKUP(G2238,Ma_KH!$A:$R,18,0)&amp;K2238,Gia_MB!$A:$F,6,0)</f>
        <v>74250</v>
      </c>
      <c r="U2238" s="172">
        <f t="shared" si="213"/>
        <v>668250</v>
      </c>
      <c r="V2238" s="171"/>
      <c r="W2238" s="173">
        <f t="shared" si="214"/>
        <v>0</v>
      </c>
      <c r="X2238" s="174" t="str">
        <f t="shared" si="215"/>
        <v>8</v>
      </c>
      <c r="Y2238" s="171"/>
      <c r="Z2238" s="172">
        <f t="shared" si="216"/>
        <v>53460</v>
      </c>
      <c r="AA2238" s="175">
        <f>VLOOKUP(G2238,Ma_KH!$A:$R,14,0)</f>
        <v>60</v>
      </c>
    </row>
    <row r="2239" spans="1:27" hidden="1" x14ac:dyDescent="0.25">
      <c r="A2239" s="157">
        <v>45993</v>
      </c>
      <c r="B2239" s="158">
        <v>4180767783</v>
      </c>
      <c r="C2239" s="10" t="s">
        <v>7767</v>
      </c>
      <c r="D2239" s="149">
        <v>45996</v>
      </c>
      <c r="E2239" s="152"/>
      <c r="F2239" s="151"/>
      <c r="G2239" s="33" t="s">
        <v>8016</v>
      </c>
      <c r="H2239" s="152"/>
      <c r="I2239" s="158" t="s">
        <v>8102</v>
      </c>
      <c r="J2239" s="150" t="s">
        <v>7234</v>
      </c>
      <c r="K2239" s="331" t="s">
        <v>48</v>
      </c>
      <c r="L2239" s="21" t="str">
        <f>VLOOKUP($K2239,TONG_SL!$A:$D,2,0)</f>
        <v>Mọc Nấm Hương 250g</v>
      </c>
      <c r="N2239" s="21" t="str">
        <f t="shared" si="212"/>
        <v>K-C6</v>
      </c>
      <c r="Q2239" s="21" t="str">
        <f>VLOOKUP(K2239,TONG_SL!$A:$D,3,0)</f>
        <v>Túi</v>
      </c>
      <c r="R2239" s="106">
        <v>6</v>
      </c>
      <c r="S2239" s="171"/>
      <c r="T2239" s="171">
        <f>VLOOKUP(VLOOKUP(G2239,Ma_KH!$A:$R,18,0)&amp;K2239,Gia_MB!$A:$F,6,0)</f>
        <v>46000</v>
      </c>
      <c r="U2239" s="172">
        <f t="shared" si="213"/>
        <v>276000</v>
      </c>
      <c r="V2239" s="171"/>
      <c r="W2239" s="173">
        <f t="shared" si="214"/>
        <v>0</v>
      </c>
      <c r="X2239" s="174" t="str">
        <f t="shared" si="215"/>
        <v>8</v>
      </c>
      <c r="Y2239" s="171"/>
      <c r="Z2239" s="172">
        <f t="shared" si="216"/>
        <v>22080</v>
      </c>
      <c r="AA2239" s="175">
        <f>VLOOKUP(G2239,Ma_KH!$A:$R,14,0)</f>
        <v>60</v>
      </c>
    </row>
    <row r="2240" spans="1:27" hidden="1" x14ac:dyDescent="0.25">
      <c r="A2240" s="157">
        <v>45993</v>
      </c>
      <c r="B2240" s="158">
        <v>4180767783</v>
      </c>
      <c r="C2240" s="10" t="s">
        <v>7767</v>
      </c>
      <c r="D2240" s="149">
        <v>45996</v>
      </c>
      <c r="E2240" s="152"/>
      <c r="F2240" s="151"/>
      <c r="G2240" s="33" t="s">
        <v>8016</v>
      </c>
      <c r="H2240" s="152"/>
      <c r="I2240" s="158" t="s">
        <v>8102</v>
      </c>
      <c r="J2240" s="150" t="s">
        <v>7234</v>
      </c>
      <c r="K2240" s="331" t="s">
        <v>7197</v>
      </c>
      <c r="L2240" s="21" t="str">
        <f>VLOOKUP($K2240,TONG_SL!$A:$D,2,0)</f>
        <v>Gà muối 500g</v>
      </c>
      <c r="N2240" s="21" t="str">
        <f t="shared" si="212"/>
        <v>K-C6</v>
      </c>
      <c r="Q2240" s="21" t="str">
        <f>VLOOKUP(K2240,TONG_SL!$A:$D,3,0)</f>
        <v>Túi</v>
      </c>
      <c r="R2240" s="106">
        <v>6</v>
      </c>
      <c r="S2240" s="171"/>
      <c r="T2240" s="171">
        <f>VLOOKUP(VLOOKUP(G2240,Ma_KH!$A:$R,18,0)&amp;K2240,Gia_MB!$A:$F,6,0)</f>
        <v>111058</v>
      </c>
      <c r="U2240" s="172">
        <f t="shared" si="213"/>
        <v>666348</v>
      </c>
      <c r="V2240" s="171"/>
      <c r="W2240" s="173">
        <f t="shared" si="214"/>
        <v>0</v>
      </c>
      <c r="X2240" s="174" t="str">
        <f t="shared" si="215"/>
        <v>8</v>
      </c>
      <c r="Y2240" s="171"/>
      <c r="Z2240" s="172">
        <f t="shared" si="216"/>
        <v>53307.840000000004</v>
      </c>
      <c r="AA2240" s="175">
        <f>VLOOKUP(G2240,Ma_KH!$A:$R,14,0)</f>
        <v>60</v>
      </c>
    </row>
    <row r="2241" spans="1:27" hidden="1" x14ac:dyDescent="0.25">
      <c r="A2241" s="157">
        <v>45993</v>
      </c>
      <c r="B2241" s="158">
        <v>4180767783</v>
      </c>
      <c r="C2241" s="10" t="s">
        <v>7767</v>
      </c>
      <c r="D2241" s="149">
        <v>45996</v>
      </c>
      <c r="E2241" s="152"/>
      <c r="F2241" s="151"/>
      <c r="G2241" s="33" t="s">
        <v>8016</v>
      </c>
      <c r="H2241" s="152"/>
      <c r="I2241" s="158" t="s">
        <v>8102</v>
      </c>
      <c r="J2241" s="150" t="s">
        <v>7234</v>
      </c>
      <c r="K2241" s="331" t="s">
        <v>7153</v>
      </c>
      <c r="L2241" s="21" t="str">
        <f>VLOOKUP($K2241,TONG_SL!$A:$D,2,0)</f>
        <v>Tai heo muối 200g</v>
      </c>
      <c r="N2241" s="21" t="str">
        <f t="shared" si="212"/>
        <v>K-C6</v>
      </c>
      <c r="Q2241" s="21" t="str">
        <f>VLOOKUP(K2241,TONG_SL!$A:$D,3,0)</f>
        <v>Túi</v>
      </c>
      <c r="R2241" s="106">
        <v>9</v>
      </c>
      <c r="S2241" s="171"/>
      <c r="T2241" s="171">
        <f>VLOOKUP(VLOOKUP(G2241,Ma_KH!$A:$R,18,0)&amp;K2241,Gia_MB!$A:$F,6,0)</f>
        <v>55595</v>
      </c>
      <c r="U2241" s="172">
        <f t="shared" si="213"/>
        <v>500355</v>
      </c>
      <c r="V2241" s="171"/>
      <c r="W2241" s="173">
        <f t="shared" si="214"/>
        <v>0</v>
      </c>
      <c r="X2241" s="174" t="str">
        <f t="shared" si="215"/>
        <v>8</v>
      </c>
      <c r="Y2241" s="171"/>
      <c r="Z2241" s="172">
        <f t="shared" si="216"/>
        <v>40028.400000000001</v>
      </c>
      <c r="AA2241" s="175">
        <f>VLOOKUP(G2241,Ma_KH!$A:$R,14,0)</f>
        <v>60</v>
      </c>
    </row>
    <row r="2242" spans="1:27" hidden="1" x14ac:dyDescent="0.25">
      <c r="A2242" s="157">
        <v>45993</v>
      </c>
      <c r="B2242" s="158">
        <v>4180767783</v>
      </c>
      <c r="C2242" s="10" t="s">
        <v>7767</v>
      </c>
      <c r="D2242" s="149">
        <v>45996</v>
      </c>
      <c r="E2242" s="152"/>
      <c r="F2242" s="151"/>
      <c r="G2242" s="33" t="s">
        <v>8016</v>
      </c>
      <c r="H2242" s="152"/>
      <c r="I2242" s="158" t="s">
        <v>8102</v>
      </c>
      <c r="J2242" s="150" t="s">
        <v>7234</v>
      </c>
      <c r="K2242" s="331" t="s">
        <v>7187</v>
      </c>
      <c r="L2242" s="21" t="str">
        <f>VLOOKUP($K2242,TONG_SL!$A:$D,2,0)</f>
        <v>Chân giò heo muối 300g</v>
      </c>
      <c r="N2242" s="21" t="str">
        <f t="shared" si="212"/>
        <v>K-C6</v>
      </c>
      <c r="Q2242" s="21" t="str">
        <f>VLOOKUP(K2242,TONG_SL!$A:$D,3,0)</f>
        <v>Túi</v>
      </c>
      <c r="R2242" s="106">
        <v>20</v>
      </c>
      <c r="S2242" s="171"/>
      <c r="T2242" s="171">
        <f>VLOOKUP(VLOOKUP(G2242,Ma_KH!$A:$R,18,0)&amp;K2242,Gia_MB!$A:$F,6,0)</f>
        <v>73431</v>
      </c>
      <c r="U2242" s="172">
        <f t="shared" si="213"/>
        <v>1468620</v>
      </c>
      <c r="V2242" s="171"/>
      <c r="W2242" s="173">
        <f t="shared" si="214"/>
        <v>0</v>
      </c>
      <c r="X2242" s="174" t="str">
        <f t="shared" si="215"/>
        <v>8</v>
      </c>
      <c r="Y2242" s="171"/>
      <c r="Z2242" s="172">
        <f t="shared" si="216"/>
        <v>117489.60000000001</v>
      </c>
      <c r="AA2242" s="175">
        <f>VLOOKUP(G2242,Ma_KH!$A:$R,14,0)</f>
        <v>60</v>
      </c>
    </row>
    <row r="2243" spans="1:27" hidden="1" x14ac:dyDescent="0.25">
      <c r="A2243" s="157">
        <v>45993</v>
      </c>
      <c r="B2243" s="158">
        <v>4180767783</v>
      </c>
      <c r="C2243" s="10" t="s">
        <v>7767</v>
      </c>
      <c r="D2243" s="149">
        <v>45996</v>
      </c>
      <c r="E2243" s="152"/>
      <c r="F2243" s="151"/>
      <c r="G2243" s="33" t="s">
        <v>8016</v>
      </c>
      <c r="H2243" s="152"/>
      <c r="I2243" s="158" t="s">
        <v>8102</v>
      </c>
      <c r="J2243" s="150" t="s">
        <v>7234</v>
      </c>
      <c r="K2243" s="331" t="s">
        <v>32</v>
      </c>
      <c r="L2243" s="21" t="str">
        <f>VLOOKUP($K2243,TONG_SL!$A:$D,2,0)</f>
        <v>Giò Tai Lưỡi Xào 250g</v>
      </c>
      <c r="N2243" s="21" t="str">
        <f t="shared" si="212"/>
        <v>K-C6</v>
      </c>
      <c r="Q2243" s="21" t="str">
        <f>VLOOKUP(K2243,TONG_SL!$A:$D,3,0)</f>
        <v>Túi</v>
      </c>
      <c r="R2243" s="106">
        <v>12</v>
      </c>
      <c r="S2243" s="171"/>
      <c r="T2243" s="171">
        <f>VLOOKUP(VLOOKUP(G2243,Ma_KH!$A:$R,18,0)&amp;K2243,Gia_MB!$A:$F,6,0)</f>
        <v>50182</v>
      </c>
      <c r="U2243" s="172">
        <f t="shared" si="213"/>
        <v>602184</v>
      </c>
      <c r="V2243" s="171"/>
      <c r="W2243" s="173">
        <f t="shared" si="214"/>
        <v>0</v>
      </c>
      <c r="X2243" s="174" t="str">
        <f t="shared" si="215"/>
        <v>8</v>
      </c>
      <c r="Y2243" s="171"/>
      <c r="Z2243" s="172">
        <f t="shared" si="216"/>
        <v>48174.720000000001</v>
      </c>
      <c r="AA2243" s="175">
        <f>VLOOKUP(G2243,Ma_KH!$A:$R,14,0)</f>
        <v>60</v>
      </c>
    </row>
    <row r="2244" spans="1:27" hidden="1" x14ac:dyDescent="0.25">
      <c r="A2244" s="157">
        <v>45993</v>
      </c>
      <c r="B2244" s="158">
        <v>4180767857</v>
      </c>
      <c r="C2244" s="10" t="s">
        <v>7767</v>
      </c>
      <c r="D2244" s="149">
        <v>45996</v>
      </c>
      <c r="E2244" s="152"/>
      <c r="F2244" s="151"/>
      <c r="G2244" s="33" t="s">
        <v>8016</v>
      </c>
      <c r="H2244" s="152"/>
      <c r="I2244" s="158" t="s">
        <v>8103</v>
      </c>
      <c r="J2244" s="150" t="s">
        <v>7234</v>
      </c>
      <c r="K2244" s="331" t="s">
        <v>7820</v>
      </c>
      <c r="L2244" s="21" t="str">
        <f>VLOOKUP($K2244,TONG_SL!$A:$D,2,0)</f>
        <v>Giò lụa cây 250g</v>
      </c>
      <c r="N2244" s="21" t="str">
        <f t="shared" si="212"/>
        <v>K-C6</v>
      </c>
      <c r="Q2244" s="21" t="str">
        <f>VLOOKUP(K2244,TONG_SL!$A:$D,3,0)</f>
        <v>Túi</v>
      </c>
      <c r="R2244" s="106">
        <v>6</v>
      </c>
      <c r="S2244" s="171"/>
      <c r="T2244" s="171">
        <f>VLOOKUP(VLOOKUP(G2244,Ma_KH!$A:$R,18,0)&amp;K2244,Gia_MB!$A:$F,6,0)</f>
        <v>49500</v>
      </c>
      <c r="U2244" s="172">
        <f t="shared" si="213"/>
        <v>297000</v>
      </c>
      <c r="V2244" s="171"/>
      <c r="W2244" s="173">
        <f t="shared" si="214"/>
        <v>0</v>
      </c>
      <c r="X2244" s="174" t="str">
        <f t="shared" si="215"/>
        <v>8</v>
      </c>
      <c r="Y2244" s="171"/>
      <c r="Z2244" s="172">
        <f t="shared" si="216"/>
        <v>23760</v>
      </c>
      <c r="AA2244" s="175">
        <f>VLOOKUP(G2244,Ma_KH!$A:$R,14,0)</f>
        <v>60</v>
      </c>
    </row>
    <row r="2245" spans="1:27" hidden="1" x14ac:dyDescent="0.25">
      <c r="A2245" s="157">
        <v>45993</v>
      </c>
      <c r="B2245" s="158">
        <v>4180767857</v>
      </c>
      <c r="C2245" s="10" t="s">
        <v>7767</v>
      </c>
      <c r="D2245" s="149">
        <v>45996</v>
      </c>
      <c r="E2245" s="152"/>
      <c r="F2245" s="151"/>
      <c r="G2245" s="33" t="s">
        <v>8016</v>
      </c>
      <c r="H2245" s="152"/>
      <c r="I2245" s="158" t="s">
        <v>8103</v>
      </c>
      <c r="J2245" s="150" t="s">
        <v>7234</v>
      </c>
      <c r="K2245" s="331" t="s">
        <v>7154</v>
      </c>
      <c r="L2245" s="21" t="str">
        <f>VLOOKUP($K2245,TONG_SL!$A:$D,2,0)</f>
        <v>Chả cốm 300g</v>
      </c>
      <c r="N2245" s="21" t="str">
        <f t="shared" si="212"/>
        <v>K-C6</v>
      </c>
      <c r="Q2245" s="21" t="str">
        <f>VLOOKUP(K2245,TONG_SL!$A:$D,3,0)</f>
        <v>Túi</v>
      </c>
      <c r="R2245" s="106">
        <v>10</v>
      </c>
      <c r="S2245" s="171"/>
      <c r="T2245" s="171">
        <f>VLOOKUP(VLOOKUP(G2245,Ma_KH!$A:$R,18,0)&amp;K2245,Gia_MB!$A:$F,6,0)</f>
        <v>74250</v>
      </c>
      <c r="U2245" s="172">
        <f t="shared" si="213"/>
        <v>742500</v>
      </c>
      <c r="V2245" s="171"/>
      <c r="W2245" s="173">
        <f t="shared" si="214"/>
        <v>0</v>
      </c>
      <c r="X2245" s="174" t="str">
        <f t="shared" si="215"/>
        <v>8</v>
      </c>
      <c r="Y2245" s="171"/>
      <c r="Z2245" s="172">
        <f t="shared" si="216"/>
        <v>59400</v>
      </c>
      <c r="AA2245" s="175">
        <f>VLOOKUP(G2245,Ma_KH!$A:$R,14,0)</f>
        <v>60</v>
      </c>
    </row>
    <row r="2246" spans="1:27" hidden="1" x14ac:dyDescent="0.25">
      <c r="A2246" s="157">
        <v>45993</v>
      </c>
      <c r="B2246" s="158">
        <v>4180767857</v>
      </c>
      <c r="C2246" s="10" t="s">
        <v>7767</v>
      </c>
      <c r="D2246" s="149">
        <v>45996</v>
      </c>
      <c r="E2246" s="152"/>
      <c r="F2246" s="151"/>
      <c r="G2246" s="33" t="s">
        <v>8016</v>
      </c>
      <c r="H2246" s="152"/>
      <c r="I2246" s="158" t="s">
        <v>8103</v>
      </c>
      <c r="J2246" s="150" t="s">
        <v>7234</v>
      </c>
      <c r="K2246" s="331" t="s">
        <v>7187</v>
      </c>
      <c r="L2246" s="21" t="str">
        <f>VLOOKUP($K2246,TONG_SL!$A:$D,2,0)</f>
        <v>Chân giò heo muối 300g</v>
      </c>
      <c r="N2246" s="21" t="str">
        <f t="shared" si="212"/>
        <v>K-C6</v>
      </c>
      <c r="Q2246" s="21" t="str">
        <f>VLOOKUP(K2246,TONG_SL!$A:$D,3,0)</f>
        <v>Túi</v>
      </c>
      <c r="R2246" s="106">
        <v>6</v>
      </c>
      <c r="S2246" s="171"/>
      <c r="T2246" s="171">
        <f>VLOOKUP(VLOOKUP(G2246,Ma_KH!$A:$R,18,0)&amp;K2246,Gia_MB!$A:$F,6,0)</f>
        <v>73431</v>
      </c>
      <c r="U2246" s="172">
        <f t="shared" si="213"/>
        <v>440586</v>
      </c>
      <c r="V2246" s="171"/>
      <c r="W2246" s="173">
        <f t="shared" si="214"/>
        <v>0</v>
      </c>
      <c r="X2246" s="174" t="str">
        <f t="shared" si="215"/>
        <v>8</v>
      </c>
      <c r="Y2246" s="171"/>
      <c r="Z2246" s="172">
        <f t="shared" si="216"/>
        <v>35246.879999999997</v>
      </c>
      <c r="AA2246" s="175">
        <f>VLOOKUP(G2246,Ma_KH!$A:$R,14,0)</f>
        <v>60</v>
      </c>
    </row>
    <row r="2247" spans="1:27" hidden="1" x14ac:dyDescent="0.25">
      <c r="A2247" s="157">
        <v>45993</v>
      </c>
      <c r="B2247" s="158">
        <v>4180767857</v>
      </c>
      <c r="C2247" s="10" t="s">
        <v>7767</v>
      </c>
      <c r="D2247" s="149">
        <v>45996</v>
      </c>
      <c r="E2247" s="152"/>
      <c r="F2247" s="151"/>
      <c r="G2247" s="33" t="s">
        <v>8016</v>
      </c>
      <c r="H2247" s="152"/>
      <c r="I2247" s="158" t="s">
        <v>8103</v>
      </c>
      <c r="J2247" s="150" t="s">
        <v>7234</v>
      </c>
      <c r="K2247" s="331" t="s">
        <v>48</v>
      </c>
      <c r="L2247" s="21" t="str">
        <f>VLOOKUP($K2247,TONG_SL!$A:$D,2,0)</f>
        <v>Mọc Nấm Hương 250g</v>
      </c>
      <c r="N2247" s="21" t="str">
        <f t="shared" si="212"/>
        <v>K-C6</v>
      </c>
      <c r="Q2247" s="21" t="str">
        <f>VLOOKUP(K2247,TONG_SL!$A:$D,3,0)</f>
        <v>Túi</v>
      </c>
      <c r="R2247" s="106">
        <v>6</v>
      </c>
      <c r="S2247" s="171"/>
      <c r="T2247" s="171">
        <f>VLOOKUP(VLOOKUP(G2247,Ma_KH!$A:$R,18,0)&amp;K2247,Gia_MB!$A:$F,6,0)</f>
        <v>46000</v>
      </c>
      <c r="U2247" s="172">
        <f t="shared" si="213"/>
        <v>276000</v>
      </c>
      <c r="V2247" s="171"/>
      <c r="W2247" s="173">
        <f t="shared" si="214"/>
        <v>0</v>
      </c>
      <c r="X2247" s="174" t="str">
        <f t="shared" si="215"/>
        <v>8</v>
      </c>
      <c r="Y2247" s="171"/>
      <c r="Z2247" s="172">
        <f t="shared" si="216"/>
        <v>22080</v>
      </c>
      <c r="AA2247" s="175">
        <f>VLOOKUP(G2247,Ma_KH!$A:$R,14,0)</f>
        <v>60</v>
      </c>
    </row>
    <row r="2248" spans="1:27" hidden="1" x14ac:dyDescent="0.25">
      <c r="A2248" s="157">
        <v>45993</v>
      </c>
      <c r="B2248" s="158">
        <v>4180767857</v>
      </c>
      <c r="C2248" s="10" t="s">
        <v>7767</v>
      </c>
      <c r="D2248" s="149">
        <v>45996</v>
      </c>
      <c r="E2248" s="152"/>
      <c r="F2248" s="151"/>
      <c r="G2248" s="33" t="s">
        <v>8016</v>
      </c>
      <c r="H2248" s="152"/>
      <c r="I2248" s="158" t="s">
        <v>8103</v>
      </c>
      <c r="J2248" s="150" t="s">
        <v>7234</v>
      </c>
      <c r="K2248" s="331" t="s">
        <v>7197</v>
      </c>
      <c r="L2248" s="21" t="str">
        <f>VLOOKUP($K2248,TONG_SL!$A:$D,2,0)</f>
        <v>Gà muối 500g</v>
      </c>
      <c r="N2248" s="21" t="str">
        <f t="shared" si="212"/>
        <v>K-C6</v>
      </c>
      <c r="Q2248" s="21" t="str">
        <f>VLOOKUP(K2248,TONG_SL!$A:$D,3,0)</f>
        <v>Túi</v>
      </c>
      <c r="R2248" s="106">
        <v>6</v>
      </c>
      <c r="S2248" s="171"/>
      <c r="T2248" s="171">
        <f>VLOOKUP(VLOOKUP(G2248,Ma_KH!$A:$R,18,0)&amp;K2248,Gia_MB!$A:$F,6,0)</f>
        <v>111058</v>
      </c>
      <c r="U2248" s="172">
        <f t="shared" si="213"/>
        <v>666348</v>
      </c>
      <c r="V2248" s="171"/>
      <c r="W2248" s="173">
        <f t="shared" si="214"/>
        <v>0</v>
      </c>
      <c r="X2248" s="174" t="str">
        <f t="shared" si="215"/>
        <v>8</v>
      </c>
      <c r="Y2248" s="171"/>
      <c r="Z2248" s="172">
        <f t="shared" si="216"/>
        <v>53307.840000000004</v>
      </c>
      <c r="AA2248" s="175">
        <f>VLOOKUP(G2248,Ma_KH!$A:$R,14,0)</f>
        <v>60</v>
      </c>
    </row>
    <row r="2249" spans="1:27" hidden="1" x14ac:dyDescent="0.25">
      <c r="A2249" s="157">
        <v>45993</v>
      </c>
      <c r="B2249" s="158">
        <v>4180767857</v>
      </c>
      <c r="C2249" s="10" t="s">
        <v>7767</v>
      </c>
      <c r="D2249" s="149">
        <v>45996</v>
      </c>
      <c r="E2249" s="152"/>
      <c r="F2249" s="151"/>
      <c r="G2249" s="33" t="s">
        <v>8016</v>
      </c>
      <c r="H2249" s="152"/>
      <c r="I2249" s="158" t="s">
        <v>8103</v>
      </c>
      <c r="J2249" s="150" t="s">
        <v>7234</v>
      </c>
      <c r="K2249" s="331" t="s">
        <v>7821</v>
      </c>
      <c r="L2249" s="21" t="str">
        <f>VLOOKUP($K2249,TONG_SL!$A:$D,2,0)</f>
        <v>Giò sụn gà 250g</v>
      </c>
      <c r="N2249" s="21" t="str">
        <f t="shared" si="212"/>
        <v>K-C6</v>
      </c>
      <c r="Q2249" s="21" t="str">
        <f>VLOOKUP(K2249,TONG_SL!$A:$D,3,0)</f>
        <v>Túi</v>
      </c>
      <c r="R2249" s="106">
        <v>6</v>
      </c>
      <c r="S2249" s="171"/>
      <c r="T2249" s="171">
        <f>VLOOKUP(VLOOKUP(G2249,Ma_KH!$A:$R,18,0)&amp;K2249,Gia_MB!$A:$F,6,0)</f>
        <v>50400</v>
      </c>
      <c r="U2249" s="172">
        <f t="shared" si="213"/>
        <v>302400</v>
      </c>
      <c r="V2249" s="171"/>
      <c r="W2249" s="173">
        <f t="shared" si="214"/>
        <v>0</v>
      </c>
      <c r="X2249" s="174" t="str">
        <f t="shared" si="215"/>
        <v>8</v>
      </c>
      <c r="Y2249" s="171"/>
      <c r="Z2249" s="172">
        <f t="shared" si="216"/>
        <v>24192</v>
      </c>
      <c r="AA2249" s="175">
        <f>VLOOKUP(G2249,Ma_KH!$A:$R,14,0)</f>
        <v>60</v>
      </c>
    </row>
    <row r="2250" spans="1:27" hidden="1" x14ac:dyDescent="0.25">
      <c r="A2250" s="157">
        <v>45993</v>
      </c>
      <c r="B2250" s="158">
        <v>4180767857</v>
      </c>
      <c r="C2250" s="10" t="s">
        <v>7767</v>
      </c>
      <c r="D2250" s="149">
        <v>45996</v>
      </c>
      <c r="E2250" s="152"/>
      <c r="F2250" s="151"/>
      <c r="G2250" s="33" t="s">
        <v>8016</v>
      </c>
      <c r="H2250" s="152"/>
      <c r="I2250" s="158" t="s">
        <v>8103</v>
      </c>
      <c r="J2250" s="150" t="s">
        <v>7234</v>
      </c>
      <c r="K2250" s="331" t="s">
        <v>32</v>
      </c>
      <c r="L2250" s="21" t="str">
        <f>VLOOKUP($K2250,TONG_SL!$A:$D,2,0)</f>
        <v>Giò Tai Lưỡi Xào 250g</v>
      </c>
      <c r="N2250" s="21" t="str">
        <f t="shared" si="212"/>
        <v>K-C6</v>
      </c>
      <c r="Q2250" s="21" t="str">
        <f>VLOOKUP(K2250,TONG_SL!$A:$D,3,0)</f>
        <v>Túi</v>
      </c>
      <c r="R2250" s="106">
        <v>6</v>
      </c>
      <c r="S2250" s="171"/>
      <c r="T2250" s="171">
        <f>VLOOKUP(VLOOKUP(G2250,Ma_KH!$A:$R,18,0)&amp;K2250,Gia_MB!$A:$F,6,0)</f>
        <v>50182</v>
      </c>
      <c r="U2250" s="172">
        <f t="shared" si="213"/>
        <v>301092</v>
      </c>
      <c r="V2250" s="171"/>
      <c r="W2250" s="173">
        <f t="shared" si="214"/>
        <v>0</v>
      </c>
      <c r="X2250" s="174" t="str">
        <f t="shared" si="215"/>
        <v>8</v>
      </c>
      <c r="Y2250" s="171"/>
      <c r="Z2250" s="172">
        <f t="shared" si="216"/>
        <v>24087.360000000001</v>
      </c>
      <c r="AA2250" s="175">
        <f>VLOOKUP(G2250,Ma_KH!$A:$R,14,0)</f>
        <v>60</v>
      </c>
    </row>
    <row r="2251" spans="1:27" hidden="1" x14ac:dyDescent="0.25">
      <c r="A2251" s="157">
        <v>45993</v>
      </c>
      <c r="B2251" s="158">
        <v>4180767857</v>
      </c>
      <c r="C2251" s="10" t="s">
        <v>7767</v>
      </c>
      <c r="D2251" s="149">
        <v>45996</v>
      </c>
      <c r="E2251" s="152"/>
      <c r="F2251" s="151"/>
      <c r="G2251" s="33" t="s">
        <v>8016</v>
      </c>
      <c r="H2251" s="152"/>
      <c r="I2251" s="158" t="s">
        <v>8103</v>
      </c>
      <c r="J2251" s="150" t="s">
        <v>7234</v>
      </c>
      <c r="K2251" s="331" t="s">
        <v>7153</v>
      </c>
      <c r="L2251" s="21" t="str">
        <f>VLOOKUP($K2251,TONG_SL!$A:$D,2,0)</f>
        <v>Tai heo muối 200g</v>
      </c>
      <c r="N2251" s="21" t="str">
        <f t="shared" si="212"/>
        <v>K-C6</v>
      </c>
      <c r="Q2251" s="21" t="str">
        <f>VLOOKUP(K2251,TONG_SL!$A:$D,3,0)</f>
        <v>Túi</v>
      </c>
      <c r="R2251" s="106">
        <v>6</v>
      </c>
      <c r="S2251" s="171"/>
      <c r="T2251" s="171">
        <f>VLOOKUP(VLOOKUP(G2251,Ma_KH!$A:$R,18,0)&amp;K2251,Gia_MB!$A:$F,6,0)</f>
        <v>55595</v>
      </c>
      <c r="U2251" s="172">
        <f t="shared" si="213"/>
        <v>333570</v>
      </c>
      <c r="V2251" s="171"/>
      <c r="W2251" s="173">
        <f t="shared" si="214"/>
        <v>0</v>
      </c>
      <c r="X2251" s="174" t="str">
        <f t="shared" si="215"/>
        <v>8</v>
      </c>
      <c r="Y2251" s="171"/>
      <c r="Z2251" s="172">
        <f t="shared" si="216"/>
        <v>26685.600000000002</v>
      </c>
      <c r="AA2251" s="175">
        <f>VLOOKUP(G2251,Ma_KH!$A:$R,14,0)</f>
        <v>60</v>
      </c>
    </row>
    <row r="2252" spans="1:27" hidden="1" x14ac:dyDescent="0.25">
      <c r="A2252" s="157">
        <v>45993</v>
      </c>
      <c r="B2252" s="158">
        <v>4180768034</v>
      </c>
      <c r="C2252" s="10" t="s">
        <v>7767</v>
      </c>
      <c r="D2252" s="149">
        <v>45996</v>
      </c>
      <c r="E2252" s="152"/>
      <c r="F2252" s="151"/>
      <c r="G2252" s="33" t="s">
        <v>8016</v>
      </c>
      <c r="H2252" s="152"/>
      <c r="I2252" s="158" t="s">
        <v>8104</v>
      </c>
      <c r="J2252" s="150" t="s">
        <v>7234</v>
      </c>
      <c r="K2252" s="331" t="s">
        <v>7154</v>
      </c>
      <c r="L2252" s="21" t="str">
        <f>VLOOKUP($K2252,TONG_SL!$A:$D,2,0)</f>
        <v>Chả cốm 300g</v>
      </c>
      <c r="N2252" s="21" t="str">
        <f t="shared" si="212"/>
        <v>K-C6</v>
      </c>
      <c r="Q2252" s="21" t="str">
        <f>VLOOKUP(K2252,TONG_SL!$A:$D,3,0)</f>
        <v>Túi</v>
      </c>
      <c r="R2252" s="106">
        <v>6</v>
      </c>
      <c r="S2252" s="171"/>
      <c r="T2252" s="171">
        <f>VLOOKUP(VLOOKUP(G2252,Ma_KH!$A:$R,18,0)&amp;K2252,Gia_MB!$A:$F,6,0)</f>
        <v>74250</v>
      </c>
      <c r="U2252" s="172">
        <f t="shared" si="213"/>
        <v>445500</v>
      </c>
      <c r="V2252" s="171"/>
      <c r="W2252" s="173">
        <f t="shared" si="214"/>
        <v>0</v>
      </c>
      <c r="X2252" s="174" t="str">
        <f t="shared" si="215"/>
        <v>8</v>
      </c>
      <c r="Y2252" s="171"/>
      <c r="Z2252" s="172">
        <f t="shared" si="216"/>
        <v>35640</v>
      </c>
      <c r="AA2252" s="175">
        <f>VLOOKUP(G2252,Ma_KH!$A:$R,14,0)</f>
        <v>60</v>
      </c>
    </row>
    <row r="2253" spans="1:27" hidden="1" x14ac:dyDescent="0.25">
      <c r="A2253" s="157">
        <v>45993</v>
      </c>
      <c r="B2253" s="158">
        <v>4180768034</v>
      </c>
      <c r="C2253" s="10" t="s">
        <v>7767</v>
      </c>
      <c r="D2253" s="149">
        <v>45996</v>
      </c>
      <c r="E2253" s="152"/>
      <c r="F2253" s="151"/>
      <c r="G2253" s="33" t="s">
        <v>8016</v>
      </c>
      <c r="H2253" s="152"/>
      <c r="I2253" s="158" t="s">
        <v>8104</v>
      </c>
      <c r="J2253" s="150" t="s">
        <v>7234</v>
      </c>
      <c r="K2253" s="331" t="s">
        <v>30</v>
      </c>
      <c r="L2253" s="21" t="str">
        <f>VLOOKUP($K2253,TONG_SL!$A:$D,2,0)</f>
        <v>Gà muối 500g</v>
      </c>
      <c r="N2253" s="21" t="str">
        <f t="shared" si="212"/>
        <v>K-C6</v>
      </c>
      <c r="Q2253" s="21" t="str">
        <f>VLOOKUP(K2253,TONG_SL!$A:$D,3,0)</f>
        <v>Túi</v>
      </c>
      <c r="R2253" s="106">
        <v>6</v>
      </c>
      <c r="S2253" s="171"/>
      <c r="T2253" s="171">
        <f>VLOOKUP(VLOOKUP(G2253,Ma_KH!$A:$R,18,0)&amp;K2253,Gia_MB!$A:$F,6,0)</f>
        <v>111058</v>
      </c>
      <c r="U2253" s="172">
        <f t="shared" si="213"/>
        <v>666348</v>
      </c>
      <c r="V2253" s="171"/>
      <c r="W2253" s="173">
        <f t="shared" si="214"/>
        <v>0</v>
      </c>
      <c r="X2253" s="174" t="str">
        <f t="shared" si="215"/>
        <v>8</v>
      </c>
      <c r="Y2253" s="171"/>
      <c r="Z2253" s="172">
        <f t="shared" si="216"/>
        <v>53307.840000000004</v>
      </c>
      <c r="AA2253" s="175">
        <f>VLOOKUP(G2253,Ma_KH!$A:$R,14,0)</f>
        <v>60</v>
      </c>
    </row>
    <row r="2254" spans="1:27" hidden="1" x14ac:dyDescent="0.25">
      <c r="A2254" s="157">
        <v>45993</v>
      </c>
      <c r="B2254" s="158">
        <v>4180768034</v>
      </c>
      <c r="C2254" s="10" t="s">
        <v>7767</v>
      </c>
      <c r="D2254" s="149">
        <v>45996</v>
      </c>
      <c r="E2254" s="152"/>
      <c r="F2254" s="151"/>
      <c r="G2254" s="33" t="s">
        <v>8016</v>
      </c>
      <c r="H2254" s="152"/>
      <c r="I2254" s="158" t="s">
        <v>8104</v>
      </c>
      <c r="J2254" s="150" t="s">
        <v>7234</v>
      </c>
      <c r="K2254" s="331" t="s">
        <v>7187</v>
      </c>
      <c r="L2254" s="21" t="str">
        <f>VLOOKUP($K2254,TONG_SL!$A:$D,2,0)</f>
        <v>Chân giò heo muối 300g</v>
      </c>
      <c r="N2254" s="21" t="str">
        <f t="shared" si="212"/>
        <v>K-C6</v>
      </c>
      <c r="Q2254" s="21" t="str">
        <f>VLOOKUP(K2254,TONG_SL!$A:$D,3,0)</f>
        <v>Túi</v>
      </c>
      <c r="R2254" s="106">
        <v>6</v>
      </c>
      <c r="S2254" s="171"/>
      <c r="T2254" s="171">
        <f>VLOOKUP(VLOOKUP(G2254,Ma_KH!$A:$R,18,0)&amp;K2254,Gia_MB!$A:$F,6,0)</f>
        <v>73431</v>
      </c>
      <c r="U2254" s="172">
        <f t="shared" si="213"/>
        <v>440586</v>
      </c>
      <c r="V2254" s="171"/>
      <c r="W2254" s="173">
        <f t="shared" si="214"/>
        <v>0</v>
      </c>
      <c r="X2254" s="174" t="str">
        <f t="shared" si="215"/>
        <v>8</v>
      </c>
      <c r="Y2254" s="171"/>
      <c r="Z2254" s="172">
        <f t="shared" si="216"/>
        <v>35246.879999999997</v>
      </c>
      <c r="AA2254" s="175">
        <f>VLOOKUP(G2254,Ma_KH!$A:$R,14,0)</f>
        <v>60</v>
      </c>
    </row>
    <row r="2255" spans="1:27" hidden="1" x14ac:dyDescent="0.25">
      <c r="A2255" s="157">
        <v>45993</v>
      </c>
      <c r="B2255" s="158">
        <v>4180768034</v>
      </c>
      <c r="C2255" s="10" t="s">
        <v>7767</v>
      </c>
      <c r="D2255" s="149">
        <v>45996</v>
      </c>
      <c r="E2255" s="152"/>
      <c r="F2255" s="151"/>
      <c r="G2255" s="33" t="s">
        <v>8016</v>
      </c>
      <c r="H2255" s="152"/>
      <c r="I2255" s="158" t="s">
        <v>8104</v>
      </c>
      <c r="J2255" s="150" t="s">
        <v>7234</v>
      </c>
      <c r="K2255" s="331" t="s">
        <v>32</v>
      </c>
      <c r="L2255" s="21" t="str">
        <f>VLOOKUP($K2255,TONG_SL!$A:$D,2,0)</f>
        <v>Giò Tai Lưỡi Xào 250g</v>
      </c>
      <c r="N2255" s="21" t="str">
        <f t="shared" si="212"/>
        <v>K-C6</v>
      </c>
      <c r="Q2255" s="21" t="str">
        <f>VLOOKUP(K2255,TONG_SL!$A:$D,3,0)</f>
        <v>Túi</v>
      </c>
      <c r="R2255" s="106">
        <v>6</v>
      </c>
      <c r="S2255" s="171"/>
      <c r="T2255" s="171">
        <f>VLOOKUP(VLOOKUP(G2255,Ma_KH!$A:$R,18,0)&amp;K2255,Gia_MB!$A:$F,6,0)</f>
        <v>50182</v>
      </c>
      <c r="U2255" s="172">
        <f t="shared" si="213"/>
        <v>301092</v>
      </c>
      <c r="V2255" s="171"/>
      <c r="W2255" s="173">
        <f t="shared" si="214"/>
        <v>0</v>
      </c>
      <c r="X2255" s="174" t="str">
        <f t="shared" si="215"/>
        <v>8</v>
      </c>
      <c r="Y2255" s="171"/>
      <c r="Z2255" s="172">
        <f t="shared" si="216"/>
        <v>24087.360000000001</v>
      </c>
      <c r="AA2255" s="175">
        <f>VLOOKUP(G2255,Ma_KH!$A:$R,14,0)</f>
        <v>60</v>
      </c>
    </row>
    <row r="2256" spans="1:27" hidden="1" x14ac:dyDescent="0.25">
      <c r="A2256" s="157">
        <v>45993</v>
      </c>
      <c r="B2256" s="158">
        <v>4180768034</v>
      </c>
      <c r="C2256" s="10" t="s">
        <v>7767</v>
      </c>
      <c r="D2256" s="149">
        <v>45996</v>
      </c>
      <c r="E2256" s="152"/>
      <c r="F2256" s="151"/>
      <c r="G2256" s="33" t="s">
        <v>8016</v>
      </c>
      <c r="H2256" s="152"/>
      <c r="I2256" s="158" t="s">
        <v>8104</v>
      </c>
      <c r="J2256" s="150" t="s">
        <v>7234</v>
      </c>
      <c r="K2256" s="331" t="s">
        <v>48</v>
      </c>
      <c r="L2256" s="21" t="str">
        <f>VLOOKUP($K2256,TONG_SL!$A:$D,2,0)</f>
        <v>Mọc Nấm Hương 250g</v>
      </c>
      <c r="N2256" s="21" t="str">
        <f t="shared" si="212"/>
        <v>K-C6</v>
      </c>
      <c r="Q2256" s="21" t="str">
        <f>VLOOKUP(K2256,TONG_SL!$A:$D,3,0)</f>
        <v>Túi</v>
      </c>
      <c r="R2256" s="106">
        <v>12</v>
      </c>
      <c r="S2256" s="171"/>
      <c r="T2256" s="171">
        <f>VLOOKUP(VLOOKUP(G2256,Ma_KH!$A:$R,18,0)&amp;K2256,Gia_MB!$A:$F,6,0)</f>
        <v>46000</v>
      </c>
      <c r="U2256" s="172">
        <f t="shared" si="213"/>
        <v>552000</v>
      </c>
      <c r="V2256" s="171"/>
      <c r="W2256" s="173">
        <f t="shared" si="214"/>
        <v>0</v>
      </c>
      <c r="X2256" s="174" t="str">
        <f t="shared" si="215"/>
        <v>8</v>
      </c>
      <c r="Y2256" s="171"/>
      <c r="Z2256" s="172">
        <f t="shared" si="216"/>
        <v>44160</v>
      </c>
      <c r="AA2256" s="175">
        <f>VLOOKUP(G2256,Ma_KH!$A:$R,14,0)</f>
        <v>60</v>
      </c>
    </row>
    <row r="2257" spans="1:27" hidden="1" x14ac:dyDescent="0.25">
      <c r="A2257" s="157">
        <v>45993</v>
      </c>
      <c r="B2257" s="158">
        <v>4180768034</v>
      </c>
      <c r="C2257" s="10" t="s">
        <v>7767</v>
      </c>
      <c r="D2257" s="149">
        <v>45996</v>
      </c>
      <c r="E2257" s="152"/>
      <c r="F2257" s="151"/>
      <c r="G2257" s="33" t="s">
        <v>8016</v>
      </c>
      <c r="H2257" s="152"/>
      <c r="I2257" s="158" t="s">
        <v>8104</v>
      </c>
      <c r="J2257" s="150" t="s">
        <v>7234</v>
      </c>
      <c r="K2257" s="331" t="s">
        <v>7153</v>
      </c>
      <c r="L2257" s="21" t="str">
        <f>VLOOKUP($K2257,TONG_SL!$A:$D,2,0)</f>
        <v>Tai heo muối 200g</v>
      </c>
      <c r="N2257" s="21" t="str">
        <f t="shared" si="212"/>
        <v>K-C6</v>
      </c>
      <c r="Q2257" s="21" t="str">
        <f>VLOOKUP(K2257,TONG_SL!$A:$D,3,0)</f>
        <v>Túi</v>
      </c>
      <c r="R2257" s="106">
        <v>6</v>
      </c>
      <c r="S2257" s="171"/>
      <c r="T2257" s="171">
        <f>VLOOKUP(VLOOKUP(G2257,Ma_KH!$A:$R,18,0)&amp;K2257,Gia_MB!$A:$F,6,0)</f>
        <v>55595</v>
      </c>
      <c r="U2257" s="172">
        <f t="shared" si="213"/>
        <v>333570</v>
      </c>
      <c r="V2257" s="171"/>
      <c r="W2257" s="173">
        <f t="shared" si="214"/>
        <v>0</v>
      </c>
      <c r="X2257" s="174" t="str">
        <f t="shared" si="215"/>
        <v>8</v>
      </c>
      <c r="Y2257" s="171"/>
      <c r="Z2257" s="172">
        <f t="shared" si="216"/>
        <v>26685.600000000002</v>
      </c>
      <c r="AA2257" s="175">
        <f>VLOOKUP(G2257,Ma_KH!$A:$R,14,0)</f>
        <v>60</v>
      </c>
    </row>
    <row r="2258" spans="1:27" hidden="1" x14ac:dyDescent="0.25">
      <c r="A2258" s="157">
        <v>45986</v>
      </c>
      <c r="B2258" s="158">
        <v>4180478165</v>
      </c>
      <c r="C2258" s="10" t="s">
        <v>7767</v>
      </c>
      <c r="D2258" s="149">
        <v>45996</v>
      </c>
      <c r="E2258" s="152"/>
      <c r="F2258" s="151"/>
      <c r="G2258" s="33" t="s">
        <v>7866</v>
      </c>
      <c r="H2258" s="152"/>
      <c r="I2258" s="158" t="s">
        <v>8105</v>
      </c>
      <c r="J2258" s="150" t="s">
        <v>7234</v>
      </c>
      <c r="K2258" s="331" t="s">
        <v>30</v>
      </c>
      <c r="L2258" s="21" t="str">
        <f>VLOOKUP($K2258,TONG_SL!$A:$D,2,0)</f>
        <v>Gà muối 500g</v>
      </c>
      <c r="N2258" s="21" t="str">
        <f t="shared" si="212"/>
        <v>K-C6</v>
      </c>
      <c r="Q2258" s="21" t="str">
        <f>VLOOKUP(K2258,TONG_SL!$A:$D,3,0)</f>
        <v>Túi</v>
      </c>
      <c r="R2258" s="106">
        <v>15</v>
      </c>
      <c r="S2258" s="171"/>
      <c r="T2258" s="171">
        <f>VLOOKUP(VLOOKUP(G2258,Ma_KH!$A:$R,18,0)&amp;K2258,Gia_MB!$A:$F,6,0)</f>
        <v>111058</v>
      </c>
      <c r="U2258" s="172">
        <f t="shared" si="213"/>
        <v>1665870</v>
      </c>
      <c r="V2258" s="171"/>
      <c r="W2258" s="173">
        <f t="shared" si="214"/>
        <v>0</v>
      </c>
      <c r="X2258" s="174" t="str">
        <f t="shared" si="215"/>
        <v>8</v>
      </c>
      <c r="Y2258" s="171"/>
      <c r="Z2258" s="172">
        <f t="shared" si="216"/>
        <v>133269.6</v>
      </c>
      <c r="AA2258" s="175">
        <f>VLOOKUP(G2258,Ma_KH!$A:$R,14,0)</f>
        <v>60</v>
      </c>
    </row>
    <row r="2259" spans="1:27" hidden="1" x14ac:dyDescent="0.25">
      <c r="A2259" s="157">
        <v>45986</v>
      </c>
      <c r="B2259" s="158">
        <v>4180478165</v>
      </c>
      <c r="C2259" s="10" t="s">
        <v>7767</v>
      </c>
      <c r="D2259" s="149">
        <v>45996</v>
      </c>
      <c r="E2259" s="152"/>
      <c r="F2259" s="151"/>
      <c r="G2259" s="33" t="s">
        <v>7866</v>
      </c>
      <c r="H2259" s="152"/>
      <c r="I2259" s="158" t="s">
        <v>8105</v>
      </c>
      <c r="J2259" s="150" t="s">
        <v>7234</v>
      </c>
      <c r="K2259" s="331" t="s">
        <v>32</v>
      </c>
      <c r="L2259" s="21" t="str">
        <f>VLOOKUP($K2259,TONG_SL!$A:$D,2,0)</f>
        <v>Giò Tai Lưỡi Xào 250g</v>
      </c>
      <c r="N2259" s="21" t="str">
        <f t="shared" si="212"/>
        <v>K-C6</v>
      </c>
      <c r="Q2259" s="21" t="str">
        <f>VLOOKUP(K2259,TONG_SL!$A:$D,3,0)</f>
        <v>Túi</v>
      </c>
      <c r="R2259" s="106">
        <v>8</v>
      </c>
      <c r="S2259" s="171"/>
      <c r="T2259" s="171">
        <f>VLOOKUP(VLOOKUP(G2259,Ma_KH!$A:$R,18,0)&amp;K2259,Gia_MB!$A:$F,6,0)</f>
        <v>50182</v>
      </c>
      <c r="U2259" s="172">
        <f t="shared" si="213"/>
        <v>401456</v>
      </c>
      <c r="V2259" s="171"/>
      <c r="W2259" s="173">
        <f t="shared" si="214"/>
        <v>0</v>
      </c>
      <c r="X2259" s="174" t="str">
        <f t="shared" si="215"/>
        <v>8</v>
      </c>
      <c r="Y2259" s="171"/>
      <c r="Z2259" s="172">
        <f t="shared" si="216"/>
        <v>32116.48</v>
      </c>
      <c r="AA2259" s="175">
        <f>VLOOKUP(G2259,Ma_KH!$A:$R,14,0)</f>
        <v>60</v>
      </c>
    </row>
    <row r="2260" spans="1:27" hidden="1" x14ac:dyDescent="0.25">
      <c r="A2260" s="157">
        <v>45986</v>
      </c>
      <c r="B2260" s="158">
        <v>4180478165</v>
      </c>
      <c r="C2260" s="10" t="s">
        <v>7767</v>
      </c>
      <c r="D2260" s="149">
        <v>45996</v>
      </c>
      <c r="E2260" s="152"/>
      <c r="F2260" s="151"/>
      <c r="G2260" s="33" t="s">
        <v>7866</v>
      </c>
      <c r="H2260" s="152"/>
      <c r="I2260" s="158" t="s">
        <v>8105</v>
      </c>
      <c r="J2260" s="150" t="s">
        <v>7234</v>
      </c>
      <c r="K2260" s="331" t="s">
        <v>48</v>
      </c>
      <c r="L2260" s="21" t="str">
        <f>VLOOKUP($K2260,TONG_SL!$A:$D,2,0)</f>
        <v>Mọc Nấm Hương 250g</v>
      </c>
      <c r="N2260" s="21" t="str">
        <f t="shared" si="212"/>
        <v>K-C6</v>
      </c>
      <c r="Q2260" s="21" t="str">
        <f>VLOOKUP(K2260,TONG_SL!$A:$D,3,0)</f>
        <v>Túi</v>
      </c>
      <c r="R2260" s="106">
        <v>10</v>
      </c>
      <c r="S2260" s="171"/>
      <c r="T2260" s="171">
        <f>VLOOKUP(VLOOKUP(G2260,Ma_KH!$A:$R,18,0)&amp;K2260,Gia_MB!$A:$F,6,0)</f>
        <v>46000</v>
      </c>
      <c r="U2260" s="172">
        <f t="shared" si="213"/>
        <v>460000</v>
      </c>
      <c r="V2260" s="171"/>
      <c r="W2260" s="173">
        <f t="shared" si="214"/>
        <v>0</v>
      </c>
      <c r="X2260" s="174" t="str">
        <f t="shared" si="215"/>
        <v>8</v>
      </c>
      <c r="Y2260" s="171"/>
      <c r="Z2260" s="172">
        <f t="shared" si="216"/>
        <v>36800</v>
      </c>
      <c r="AA2260" s="175">
        <f>VLOOKUP(G2260,Ma_KH!$A:$R,14,0)</f>
        <v>60</v>
      </c>
    </row>
    <row r="2261" spans="1:27" hidden="1" x14ac:dyDescent="0.25">
      <c r="A2261" s="157">
        <v>45986</v>
      </c>
      <c r="B2261" s="158">
        <v>4180478165</v>
      </c>
      <c r="C2261" s="10" t="s">
        <v>7767</v>
      </c>
      <c r="D2261" s="149">
        <v>45996</v>
      </c>
      <c r="E2261" s="152"/>
      <c r="F2261" s="151"/>
      <c r="G2261" s="33" t="s">
        <v>7866</v>
      </c>
      <c r="H2261" s="152"/>
      <c r="I2261" s="158" t="s">
        <v>8105</v>
      </c>
      <c r="J2261" s="150" t="s">
        <v>7234</v>
      </c>
      <c r="K2261" s="331" t="s">
        <v>7821</v>
      </c>
      <c r="L2261" s="21" t="str">
        <f>VLOOKUP($K2261,TONG_SL!$A:$D,2,0)</f>
        <v>Giò sụn gà 250g</v>
      </c>
      <c r="N2261" s="21" t="str">
        <f t="shared" si="212"/>
        <v>K-C6</v>
      </c>
      <c r="Q2261" s="21" t="str">
        <f>VLOOKUP(K2261,TONG_SL!$A:$D,3,0)</f>
        <v>Túi</v>
      </c>
      <c r="R2261" s="106">
        <v>10</v>
      </c>
      <c r="S2261" s="171"/>
      <c r="T2261" s="171">
        <f>VLOOKUP(VLOOKUP(G2261,Ma_KH!$A:$R,18,0)&amp;K2261,Gia_MB!$A:$F,6,0)</f>
        <v>50400</v>
      </c>
      <c r="U2261" s="172">
        <f t="shared" si="213"/>
        <v>504000</v>
      </c>
      <c r="V2261" s="171"/>
      <c r="W2261" s="173">
        <f t="shared" si="214"/>
        <v>0</v>
      </c>
      <c r="X2261" s="174" t="str">
        <f t="shared" si="215"/>
        <v>8</v>
      </c>
      <c r="Y2261" s="171"/>
      <c r="Z2261" s="172">
        <f t="shared" si="216"/>
        <v>40320</v>
      </c>
      <c r="AA2261" s="175">
        <f>VLOOKUP(G2261,Ma_KH!$A:$R,14,0)</f>
        <v>60</v>
      </c>
    </row>
    <row r="2262" spans="1:27" hidden="1" x14ac:dyDescent="0.25">
      <c r="A2262" s="157">
        <v>45986</v>
      </c>
      <c r="B2262" s="158">
        <v>4180478165</v>
      </c>
      <c r="C2262" s="10" t="s">
        <v>7767</v>
      </c>
      <c r="D2262" s="149">
        <v>45996</v>
      </c>
      <c r="E2262" s="152"/>
      <c r="F2262" s="151"/>
      <c r="G2262" s="33" t="s">
        <v>7866</v>
      </c>
      <c r="H2262" s="152"/>
      <c r="I2262" s="158" t="s">
        <v>8105</v>
      </c>
      <c r="J2262" s="150" t="s">
        <v>7234</v>
      </c>
      <c r="K2262" s="331" t="s">
        <v>7187</v>
      </c>
      <c r="L2262" s="21" t="str">
        <f>VLOOKUP($K2262,TONG_SL!$A:$D,2,0)</f>
        <v>Chân giò heo muối 300g</v>
      </c>
      <c r="N2262" s="21" t="str">
        <f t="shared" si="212"/>
        <v>K-C6</v>
      </c>
      <c r="Q2262" s="21" t="str">
        <f>VLOOKUP(K2262,TONG_SL!$A:$D,3,0)</f>
        <v>Túi</v>
      </c>
      <c r="R2262" s="106">
        <v>5</v>
      </c>
      <c r="S2262" s="171"/>
      <c r="T2262" s="171">
        <f>VLOOKUP(VLOOKUP(G2262,Ma_KH!$A:$R,18,0)&amp;K2262,Gia_MB!$A:$F,6,0)</f>
        <v>73431</v>
      </c>
      <c r="U2262" s="172">
        <f t="shared" si="213"/>
        <v>367155</v>
      </c>
      <c r="V2262" s="171"/>
      <c r="W2262" s="173">
        <f t="shared" si="214"/>
        <v>0</v>
      </c>
      <c r="X2262" s="174" t="str">
        <f t="shared" si="215"/>
        <v>8</v>
      </c>
      <c r="Y2262" s="171"/>
      <c r="Z2262" s="172">
        <f t="shared" si="216"/>
        <v>29372.400000000001</v>
      </c>
      <c r="AA2262" s="175">
        <f>VLOOKUP(G2262,Ma_KH!$A:$R,14,0)</f>
        <v>60</v>
      </c>
    </row>
    <row r="2263" spans="1:27" hidden="1" x14ac:dyDescent="0.25">
      <c r="A2263" s="157">
        <v>45995</v>
      </c>
      <c r="B2263" s="158">
        <v>4180860380</v>
      </c>
      <c r="C2263" s="10" t="s">
        <v>7767</v>
      </c>
      <c r="D2263" s="149">
        <v>45996</v>
      </c>
      <c r="E2263" s="152"/>
      <c r="F2263" s="151"/>
      <c r="G2263" s="33" t="s">
        <v>7866</v>
      </c>
      <c r="H2263" s="152"/>
      <c r="I2263" s="158" t="s">
        <v>8106</v>
      </c>
      <c r="J2263" s="150" t="s">
        <v>7234</v>
      </c>
      <c r="K2263" s="331" t="s">
        <v>30</v>
      </c>
      <c r="L2263" s="21" t="str">
        <f>VLOOKUP($K2263,TONG_SL!$A:$D,2,0)</f>
        <v>Gà muối 500g</v>
      </c>
      <c r="N2263" s="21" t="str">
        <f t="shared" si="212"/>
        <v>K-C6</v>
      </c>
      <c r="Q2263" s="21" t="str">
        <f>VLOOKUP(K2263,TONG_SL!$A:$D,3,0)</f>
        <v>Túi</v>
      </c>
      <c r="R2263" s="106">
        <v>10</v>
      </c>
      <c r="S2263" s="171"/>
      <c r="T2263" s="171">
        <f>VLOOKUP(VLOOKUP(G2263,Ma_KH!$A:$R,18,0)&amp;K2263,Gia_MB!$A:$F,6,0)</f>
        <v>111058</v>
      </c>
      <c r="U2263" s="172">
        <f t="shared" si="213"/>
        <v>1110580</v>
      </c>
      <c r="V2263" s="171"/>
      <c r="W2263" s="173">
        <f t="shared" si="214"/>
        <v>0</v>
      </c>
      <c r="X2263" s="174" t="str">
        <f t="shared" si="215"/>
        <v>8</v>
      </c>
      <c r="Y2263" s="171"/>
      <c r="Z2263" s="172">
        <f t="shared" si="216"/>
        <v>88846.400000000009</v>
      </c>
      <c r="AA2263" s="175">
        <f>VLOOKUP(G2263,Ma_KH!$A:$R,14,0)</f>
        <v>60</v>
      </c>
    </row>
    <row r="2264" spans="1:27" hidden="1" x14ac:dyDescent="0.25">
      <c r="A2264" s="157">
        <v>45995</v>
      </c>
      <c r="B2264" s="158">
        <v>4180860380</v>
      </c>
      <c r="C2264" s="10" t="s">
        <v>7767</v>
      </c>
      <c r="D2264" s="149">
        <v>45996</v>
      </c>
      <c r="E2264" s="152"/>
      <c r="F2264" s="151"/>
      <c r="G2264" s="33" t="s">
        <v>7866</v>
      </c>
      <c r="H2264" s="152"/>
      <c r="I2264" s="158" t="s">
        <v>8106</v>
      </c>
      <c r="J2264" s="150" t="s">
        <v>7234</v>
      </c>
      <c r="K2264" s="331" t="s">
        <v>7187</v>
      </c>
      <c r="L2264" s="21" t="str">
        <f>VLOOKUP($K2264,TONG_SL!$A:$D,2,0)</f>
        <v>Chân giò heo muối 300g</v>
      </c>
      <c r="N2264" s="21" t="str">
        <f t="shared" si="212"/>
        <v>K-C6</v>
      </c>
      <c r="Q2264" s="21" t="str">
        <f>VLOOKUP(K2264,TONG_SL!$A:$D,3,0)</f>
        <v>Túi</v>
      </c>
      <c r="R2264" s="106">
        <v>15</v>
      </c>
      <c r="S2264" s="171"/>
      <c r="T2264" s="171">
        <f>VLOOKUP(VLOOKUP(G2264,Ma_KH!$A:$R,18,0)&amp;K2264,Gia_MB!$A:$F,6,0)</f>
        <v>73431</v>
      </c>
      <c r="U2264" s="172">
        <f t="shared" si="213"/>
        <v>1101465</v>
      </c>
      <c r="V2264" s="171"/>
      <c r="W2264" s="173">
        <f t="shared" si="214"/>
        <v>0</v>
      </c>
      <c r="X2264" s="174" t="str">
        <f t="shared" si="215"/>
        <v>8</v>
      </c>
      <c r="Y2264" s="171"/>
      <c r="Z2264" s="172">
        <f t="shared" si="216"/>
        <v>88117.2</v>
      </c>
      <c r="AA2264" s="175">
        <f>VLOOKUP(G2264,Ma_KH!$A:$R,14,0)</f>
        <v>60</v>
      </c>
    </row>
    <row r="2265" spans="1:27" hidden="1" x14ac:dyDescent="0.25">
      <c r="A2265" s="157">
        <v>45995</v>
      </c>
      <c r="B2265" s="158">
        <v>4180860380</v>
      </c>
      <c r="C2265" s="10" t="s">
        <v>7767</v>
      </c>
      <c r="D2265" s="149">
        <v>45996</v>
      </c>
      <c r="E2265" s="152"/>
      <c r="F2265" s="151"/>
      <c r="G2265" s="33" t="s">
        <v>7866</v>
      </c>
      <c r="H2265" s="152"/>
      <c r="I2265" s="158" t="s">
        <v>8106</v>
      </c>
      <c r="J2265" s="150" t="s">
        <v>7234</v>
      </c>
      <c r="K2265" s="331" t="s">
        <v>32</v>
      </c>
      <c r="L2265" s="21" t="str">
        <f>VLOOKUP($K2265,TONG_SL!$A:$D,2,0)</f>
        <v>Giò Tai Lưỡi Xào 250g</v>
      </c>
      <c r="N2265" s="21" t="str">
        <f t="shared" ref="N2265:N2328" si="217">IF($B2265&lt;&gt;"","K-C6","")</f>
        <v>K-C6</v>
      </c>
      <c r="Q2265" s="21" t="str">
        <f>VLOOKUP(K2265,TONG_SL!$A:$D,3,0)</f>
        <v>Túi</v>
      </c>
      <c r="R2265" s="106">
        <v>5</v>
      </c>
      <c r="S2265" s="171"/>
      <c r="T2265" s="171">
        <f>VLOOKUP(VLOOKUP(G2265,Ma_KH!$A:$R,18,0)&amp;K2265,Gia_MB!$A:$F,6,0)</f>
        <v>50182</v>
      </c>
      <c r="U2265" s="172">
        <f t="shared" si="213"/>
        <v>250910</v>
      </c>
      <c r="V2265" s="171"/>
      <c r="W2265" s="173">
        <f t="shared" si="214"/>
        <v>0</v>
      </c>
      <c r="X2265" s="174" t="str">
        <f t="shared" si="215"/>
        <v>8</v>
      </c>
      <c r="Y2265" s="171"/>
      <c r="Z2265" s="172">
        <f t="shared" si="216"/>
        <v>20072.8</v>
      </c>
      <c r="AA2265" s="175">
        <f>VLOOKUP(G2265,Ma_KH!$A:$R,14,0)</f>
        <v>60</v>
      </c>
    </row>
    <row r="2266" spans="1:27" hidden="1" x14ac:dyDescent="0.25">
      <c r="A2266" s="157">
        <v>45995</v>
      </c>
      <c r="B2266" s="158">
        <v>4180860380</v>
      </c>
      <c r="C2266" s="10" t="s">
        <v>7767</v>
      </c>
      <c r="D2266" s="149">
        <v>45996</v>
      </c>
      <c r="E2266" s="152"/>
      <c r="F2266" s="151"/>
      <c r="G2266" s="33" t="s">
        <v>7866</v>
      </c>
      <c r="H2266" s="152"/>
      <c r="I2266" s="158" t="s">
        <v>8106</v>
      </c>
      <c r="J2266" s="150" t="s">
        <v>7234</v>
      </c>
      <c r="K2266" s="331" t="s">
        <v>7154</v>
      </c>
      <c r="L2266" s="21" t="str">
        <f>VLOOKUP($K2266,TONG_SL!$A:$D,2,0)</f>
        <v>Chả cốm 300g</v>
      </c>
      <c r="N2266" s="21" t="str">
        <f t="shared" si="217"/>
        <v>K-C6</v>
      </c>
      <c r="Q2266" s="21" t="str">
        <f>VLOOKUP(K2266,TONG_SL!$A:$D,3,0)</f>
        <v>Túi</v>
      </c>
      <c r="R2266" s="106">
        <v>5</v>
      </c>
      <c r="S2266" s="171"/>
      <c r="T2266" s="171">
        <f>VLOOKUP(VLOOKUP(G2266,Ma_KH!$A:$R,18,0)&amp;K2266,Gia_MB!$A:$F,6,0)</f>
        <v>74250</v>
      </c>
      <c r="U2266" s="172">
        <f t="shared" ref="U2266:U2329" si="218">T2266*R2266</f>
        <v>371250</v>
      </c>
      <c r="V2266" s="171"/>
      <c r="W2266" s="173">
        <f t="shared" ref="W2266:W2329" si="219">U2266*V2266</f>
        <v>0</v>
      </c>
      <c r="X2266" s="174" t="str">
        <f t="shared" ref="X2266:X2329" si="220">IF(B2266&lt;&gt;"","8","0")</f>
        <v>8</v>
      </c>
      <c r="Y2266" s="171"/>
      <c r="Z2266" s="172">
        <f t="shared" ref="Z2266:Z2329" si="221">U2266*X2266%</f>
        <v>29700</v>
      </c>
      <c r="AA2266" s="175">
        <f>VLOOKUP(G2266,Ma_KH!$A:$R,14,0)</f>
        <v>60</v>
      </c>
    </row>
    <row r="2267" spans="1:27" hidden="1" x14ac:dyDescent="0.25">
      <c r="A2267" s="157">
        <v>45987</v>
      </c>
      <c r="B2267" s="158">
        <v>4180564459</v>
      </c>
      <c r="C2267" s="10" t="s">
        <v>7767</v>
      </c>
      <c r="D2267" s="149">
        <v>45996</v>
      </c>
      <c r="E2267" s="152"/>
      <c r="F2267" s="151"/>
      <c r="G2267" s="33" t="s">
        <v>7866</v>
      </c>
      <c r="H2267" s="152"/>
      <c r="I2267" s="158" t="s">
        <v>8107</v>
      </c>
      <c r="J2267" s="150" t="s">
        <v>7234</v>
      </c>
      <c r="K2267" s="331" t="s">
        <v>7775</v>
      </c>
      <c r="L2267" s="21" t="str">
        <f>VLOOKUP($K2267,TONG_SL!$A:$D,2,0)</f>
        <v>Chả nướng 300g</v>
      </c>
      <c r="N2267" s="21" t="str">
        <f t="shared" si="217"/>
        <v>K-C6</v>
      </c>
      <c r="Q2267" s="21" t="str">
        <f>VLOOKUP(K2267,TONG_SL!$A:$D,3,0)</f>
        <v>Túi</v>
      </c>
      <c r="R2267" s="106">
        <v>6</v>
      </c>
      <c r="S2267" s="171"/>
      <c r="T2267" s="171">
        <f>VLOOKUP(VLOOKUP(G2267,Ma_KH!$A:$R,18,0)&amp;K2267,Gia_MB!$A:$F,6,0)</f>
        <v>70950</v>
      </c>
      <c r="U2267" s="172">
        <f t="shared" si="218"/>
        <v>425700</v>
      </c>
      <c r="V2267" s="171"/>
      <c r="W2267" s="173">
        <f t="shared" si="219"/>
        <v>0</v>
      </c>
      <c r="X2267" s="174" t="str">
        <f t="shared" si="220"/>
        <v>8</v>
      </c>
      <c r="Y2267" s="171"/>
      <c r="Z2267" s="172">
        <f t="shared" si="221"/>
        <v>34056</v>
      </c>
      <c r="AA2267" s="175">
        <f>VLOOKUP(G2267,Ma_KH!$A:$R,14,0)</f>
        <v>60</v>
      </c>
    </row>
    <row r="2268" spans="1:27" hidden="1" x14ac:dyDescent="0.25">
      <c r="A2268" s="157">
        <v>45987</v>
      </c>
      <c r="B2268" s="158">
        <v>4180564459</v>
      </c>
      <c r="C2268" s="10" t="s">
        <v>7767</v>
      </c>
      <c r="D2268" s="149">
        <v>45996</v>
      </c>
      <c r="E2268" s="152"/>
      <c r="F2268" s="151"/>
      <c r="G2268" s="33" t="s">
        <v>7866</v>
      </c>
      <c r="H2268" s="152"/>
      <c r="I2268" s="158" t="s">
        <v>8107</v>
      </c>
      <c r="J2268" s="150" t="s">
        <v>7234</v>
      </c>
      <c r="K2268" s="331" t="s">
        <v>48</v>
      </c>
      <c r="L2268" s="21" t="str">
        <f>VLOOKUP($K2268,TONG_SL!$A:$D,2,0)</f>
        <v>Mọc Nấm Hương 250g</v>
      </c>
      <c r="N2268" s="21" t="str">
        <f t="shared" si="217"/>
        <v>K-C6</v>
      </c>
      <c r="Q2268" s="21" t="str">
        <f>VLOOKUP(K2268,TONG_SL!$A:$D,3,0)</f>
        <v>Túi</v>
      </c>
      <c r="R2268" s="106">
        <v>6</v>
      </c>
      <c r="S2268" s="171"/>
      <c r="T2268" s="171">
        <f>VLOOKUP(VLOOKUP(G2268,Ma_KH!$A:$R,18,0)&amp;K2268,Gia_MB!$A:$F,6,0)</f>
        <v>46000</v>
      </c>
      <c r="U2268" s="172">
        <f t="shared" si="218"/>
        <v>276000</v>
      </c>
      <c r="V2268" s="171"/>
      <c r="W2268" s="173">
        <f t="shared" si="219"/>
        <v>0</v>
      </c>
      <c r="X2268" s="174" t="str">
        <f t="shared" si="220"/>
        <v>8</v>
      </c>
      <c r="Y2268" s="171"/>
      <c r="Z2268" s="172">
        <f t="shared" si="221"/>
        <v>22080</v>
      </c>
      <c r="AA2268" s="175">
        <f>VLOOKUP(G2268,Ma_KH!$A:$R,14,0)</f>
        <v>60</v>
      </c>
    </row>
    <row r="2269" spans="1:27" hidden="1" x14ac:dyDescent="0.25">
      <c r="A2269" s="157">
        <v>45987</v>
      </c>
      <c r="B2269" s="158">
        <v>4180564459</v>
      </c>
      <c r="C2269" s="10" t="s">
        <v>7767</v>
      </c>
      <c r="D2269" s="149">
        <v>45996</v>
      </c>
      <c r="E2269" s="152"/>
      <c r="F2269" s="151"/>
      <c r="G2269" s="33" t="s">
        <v>7866</v>
      </c>
      <c r="H2269" s="152"/>
      <c r="I2269" s="158" t="s">
        <v>8107</v>
      </c>
      <c r="J2269" s="150" t="s">
        <v>7234</v>
      </c>
      <c r="K2269" s="331" t="s">
        <v>32</v>
      </c>
      <c r="L2269" s="21" t="str">
        <f>VLOOKUP($K2269,TONG_SL!$A:$D,2,0)</f>
        <v>Giò Tai Lưỡi Xào 250g</v>
      </c>
      <c r="N2269" s="21" t="str">
        <f t="shared" si="217"/>
        <v>K-C6</v>
      </c>
      <c r="Q2269" s="21" t="str">
        <f>VLOOKUP(K2269,TONG_SL!$A:$D,3,0)</f>
        <v>Túi</v>
      </c>
      <c r="R2269" s="106">
        <v>6</v>
      </c>
      <c r="S2269" s="171"/>
      <c r="T2269" s="171">
        <f>VLOOKUP(VLOOKUP(G2269,Ma_KH!$A:$R,18,0)&amp;K2269,Gia_MB!$A:$F,6,0)</f>
        <v>50182</v>
      </c>
      <c r="U2269" s="172">
        <f t="shared" si="218"/>
        <v>301092</v>
      </c>
      <c r="V2269" s="171"/>
      <c r="W2269" s="173">
        <f t="shared" si="219"/>
        <v>0</v>
      </c>
      <c r="X2269" s="174" t="str">
        <f t="shared" si="220"/>
        <v>8</v>
      </c>
      <c r="Y2269" s="171"/>
      <c r="Z2269" s="172">
        <f t="shared" si="221"/>
        <v>24087.360000000001</v>
      </c>
      <c r="AA2269" s="175">
        <f>VLOOKUP(G2269,Ma_KH!$A:$R,14,0)</f>
        <v>60</v>
      </c>
    </row>
    <row r="2270" spans="1:27" hidden="1" x14ac:dyDescent="0.25">
      <c r="A2270" s="157">
        <v>45987</v>
      </c>
      <c r="B2270" s="158">
        <v>4180564459</v>
      </c>
      <c r="C2270" s="10" t="s">
        <v>7767</v>
      </c>
      <c r="D2270" s="149">
        <v>45996</v>
      </c>
      <c r="E2270" s="152"/>
      <c r="F2270" s="151"/>
      <c r="G2270" s="33" t="s">
        <v>7866</v>
      </c>
      <c r="H2270" s="152"/>
      <c r="I2270" s="158" t="s">
        <v>8107</v>
      </c>
      <c r="J2270" s="150" t="s">
        <v>7234</v>
      </c>
      <c r="K2270" s="331" t="s">
        <v>7154</v>
      </c>
      <c r="L2270" s="21" t="str">
        <f>VLOOKUP($K2270,TONG_SL!$A:$D,2,0)</f>
        <v>Chả cốm 300g</v>
      </c>
      <c r="N2270" s="21" t="str">
        <f t="shared" si="217"/>
        <v>K-C6</v>
      </c>
      <c r="Q2270" s="21" t="str">
        <f>VLOOKUP(K2270,TONG_SL!$A:$D,3,0)</f>
        <v>Túi</v>
      </c>
      <c r="R2270" s="106">
        <v>6</v>
      </c>
      <c r="S2270" s="171"/>
      <c r="T2270" s="171">
        <f>VLOOKUP(VLOOKUP(G2270,Ma_KH!$A:$R,18,0)&amp;K2270,Gia_MB!$A:$F,6,0)</f>
        <v>74250</v>
      </c>
      <c r="U2270" s="172">
        <f t="shared" si="218"/>
        <v>445500</v>
      </c>
      <c r="V2270" s="171"/>
      <c r="W2270" s="173">
        <f t="shared" si="219"/>
        <v>0</v>
      </c>
      <c r="X2270" s="174" t="str">
        <f t="shared" si="220"/>
        <v>8</v>
      </c>
      <c r="Y2270" s="171"/>
      <c r="Z2270" s="172">
        <f t="shared" si="221"/>
        <v>35640</v>
      </c>
      <c r="AA2270" s="175">
        <f>VLOOKUP(G2270,Ma_KH!$A:$R,14,0)</f>
        <v>60</v>
      </c>
    </row>
    <row r="2271" spans="1:27" hidden="1" x14ac:dyDescent="0.25">
      <c r="A2271" s="157">
        <v>45987</v>
      </c>
      <c r="B2271" s="168">
        <v>4180939993</v>
      </c>
      <c r="C2271" s="10" t="s">
        <v>7767</v>
      </c>
      <c r="D2271" s="149">
        <v>45996</v>
      </c>
      <c r="E2271" s="152"/>
      <c r="F2271" s="151"/>
      <c r="G2271" s="33" t="s">
        <v>7866</v>
      </c>
      <c r="H2271" s="152"/>
      <c r="I2271" s="158" t="s">
        <v>8107</v>
      </c>
      <c r="J2271" s="150" t="s">
        <v>7234</v>
      </c>
      <c r="K2271" s="331" t="s">
        <v>30</v>
      </c>
      <c r="L2271" s="21" t="str">
        <f>VLOOKUP($K2271,TONG_SL!$A:$D,2,0)</f>
        <v>Gà muối 500g</v>
      </c>
      <c r="N2271" s="21" t="str">
        <f t="shared" si="217"/>
        <v>K-C6</v>
      </c>
      <c r="Q2271" s="21" t="str">
        <f>VLOOKUP(K2271,TONG_SL!$A:$D,3,0)</f>
        <v>Túi</v>
      </c>
      <c r="R2271" s="106">
        <v>10</v>
      </c>
      <c r="S2271" s="171"/>
      <c r="T2271" s="171">
        <f>VLOOKUP(VLOOKUP(G2271,Ma_KH!$A:$R,18,0)&amp;K2271,Gia_MB!$A:$F,6,0)</f>
        <v>111058</v>
      </c>
      <c r="U2271" s="172">
        <f t="shared" si="218"/>
        <v>1110580</v>
      </c>
      <c r="V2271" s="171"/>
      <c r="W2271" s="173">
        <f t="shared" si="219"/>
        <v>0</v>
      </c>
      <c r="X2271" s="174" t="str">
        <f t="shared" si="220"/>
        <v>8</v>
      </c>
      <c r="Y2271" s="171"/>
      <c r="Z2271" s="172">
        <f t="shared" si="221"/>
        <v>88846.400000000009</v>
      </c>
      <c r="AA2271" s="175">
        <f>VLOOKUP(G2271,Ma_KH!$A:$R,14,0)</f>
        <v>60</v>
      </c>
    </row>
    <row r="2272" spans="1:27" hidden="1" x14ac:dyDescent="0.25">
      <c r="A2272" s="157">
        <v>45987</v>
      </c>
      <c r="B2272" s="158">
        <v>4180563303</v>
      </c>
      <c r="C2272" s="10" t="s">
        <v>7767</v>
      </c>
      <c r="D2272" s="149">
        <v>45996</v>
      </c>
      <c r="E2272" s="152"/>
      <c r="F2272" s="151"/>
      <c r="G2272" t="s">
        <v>7323</v>
      </c>
      <c r="H2272" s="152"/>
      <c r="I2272" s="158" t="s">
        <v>8108</v>
      </c>
      <c r="J2272" s="150" t="s">
        <v>7234</v>
      </c>
      <c r="K2272" s="331" t="s">
        <v>30</v>
      </c>
      <c r="L2272" s="21" t="str">
        <f>VLOOKUP($K2272,TONG_SL!$A:$D,2,0)</f>
        <v>Gà muối 500g</v>
      </c>
      <c r="N2272" s="21" t="str">
        <f t="shared" si="217"/>
        <v>K-C6</v>
      </c>
      <c r="Q2272" s="21" t="str">
        <f>VLOOKUP(K2272,TONG_SL!$A:$D,3,0)</f>
        <v>Túi</v>
      </c>
      <c r="R2272" s="106">
        <v>12</v>
      </c>
      <c r="S2272" s="171"/>
      <c r="T2272" s="171">
        <f>VLOOKUP(VLOOKUP(G2272,Ma_KH!$A:$R,18,0)&amp;K2272,Gia_MB!$A:$F,6,0)</f>
        <v>111058</v>
      </c>
      <c r="U2272" s="172">
        <f t="shared" si="218"/>
        <v>1332696</v>
      </c>
      <c r="V2272" s="171"/>
      <c r="W2272" s="173">
        <f t="shared" si="219"/>
        <v>0</v>
      </c>
      <c r="X2272" s="174" t="str">
        <f t="shared" si="220"/>
        <v>8</v>
      </c>
      <c r="Y2272" s="171"/>
      <c r="Z2272" s="172">
        <f t="shared" si="221"/>
        <v>106615.68000000001</v>
      </c>
      <c r="AA2272" s="175">
        <f>VLOOKUP(G2272,Ma_KH!$A:$R,14,0)</f>
        <v>60</v>
      </c>
    </row>
    <row r="2273" spans="1:27" hidden="1" x14ac:dyDescent="0.25">
      <c r="A2273" s="157">
        <v>45987</v>
      </c>
      <c r="B2273" s="158">
        <v>4180563303</v>
      </c>
      <c r="C2273" s="10" t="s">
        <v>7767</v>
      </c>
      <c r="D2273" s="149">
        <v>45996</v>
      </c>
      <c r="E2273" s="152"/>
      <c r="F2273" s="151"/>
      <c r="G2273" t="s">
        <v>7323</v>
      </c>
      <c r="H2273" s="152"/>
      <c r="I2273" s="158" t="s">
        <v>8108</v>
      </c>
      <c r="J2273" s="150" t="s">
        <v>7234</v>
      </c>
      <c r="K2273" s="331" t="s">
        <v>32</v>
      </c>
      <c r="L2273" s="21" t="str">
        <f>VLOOKUP($K2273,TONG_SL!$A:$D,2,0)</f>
        <v>Giò Tai Lưỡi Xào 250g</v>
      </c>
      <c r="N2273" s="21" t="str">
        <f t="shared" si="217"/>
        <v>K-C6</v>
      </c>
      <c r="Q2273" s="21" t="str">
        <f>VLOOKUP(K2273,TONG_SL!$A:$D,3,0)</f>
        <v>Túi</v>
      </c>
      <c r="R2273" s="106">
        <v>3</v>
      </c>
      <c r="S2273" s="171"/>
      <c r="T2273" s="171">
        <f>VLOOKUP(VLOOKUP(G2273,Ma_KH!$A:$R,18,0)&amp;K2273,Gia_MB!$A:$F,6,0)</f>
        <v>50182</v>
      </c>
      <c r="U2273" s="172">
        <f t="shared" si="218"/>
        <v>150546</v>
      </c>
      <c r="V2273" s="171"/>
      <c r="W2273" s="173">
        <f t="shared" si="219"/>
        <v>0</v>
      </c>
      <c r="X2273" s="174" t="str">
        <f t="shared" si="220"/>
        <v>8</v>
      </c>
      <c r="Y2273" s="171"/>
      <c r="Z2273" s="172">
        <f t="shared" si="221"/>
        <v>12043.68</v>
      </c>
      <c r="AA2273" s="175">
        <f>VLOOKUP(G2273,Ma_KH!$A:$R,14,0)</f>
        <v>60</v>
      </c>
    </row>
    <row r="2274" spans="1:27" hidden="1" x14ac:dyDescent="0.25">
      <c r="A2274" s="157">
        <v>45987</v>
      </c>
      <c r="B2274" s="158">
        <v>4180563303</v>
      </c>
      <c r="C2274" s="10" t="s">
        <v>7767</v>
      </c>
      <c r="D2274" s="149">
        <v>45996</v>
      </c>
      <c r="E2274" s="152"/>
      <c r="F2274" s="151"/>
      <c r="G2274" t="s">
        <v>7323</v>
      </c>
      <c r="H2274" s="152"/>
      <c r="I2274" s="158" t="s">
        <v>8108</v>
      </c>
      <c r="J2274" s="150" t="s">
        <v>7234</v>
      </c>
      <c r="K2274" s="331" t="s">
        <v>7187</v>
      </c>
      <c r="L2274" s="21" t="str">
        <f>VLOOKUP($K2274,TONG_SL!$A:$D,2,0)</f>
        <v>Chân giò heo muối 300g</v>
      </c>
      <c r="N2274" s="21" t="str">
        <f t="shared" si="217"/>
        <v>K-C6</v>
      </c>
      <c r="Q2274" s="21" t="str">
        <f>VLOOKUP(K2274,TONG_SL!$A:$D,3,0)</f>
        <v>Túi</v>
      </c>
      <c r="R2274" s="106">
        <v>6</v>
      </c>
      <c r="S2274" s="171"/>
      <c r="T2274" s="171">
        <f>VLOOKUP(VLOOKUP(G2274,Ma_KH!$A:$R,18,0)&amp;K2274,Gia_MB!$A:$F,6,0)</f>
        <v>73431</v>
      </c>
      <c r="U2274" s="172">
        <f t="shared" si="218"/>
        <v>440586</v>
      </c>
      <c r="V2274" s="171"/>
      <c r="W2274" s="173">
        <f t="shared" si="219"/>
        <v>0</v>
      </c>
      <c r="X2274" s="174" t="str">
        <f t="shared" si="220"/>
        <v>8</v>
      </c>
      <c r="Y2274" s="171"/>
      <c r="Z2274" s="172">
        <f t="shared" si="221"/>
        <v>35246.879999999997</v>
      </c>
      <c r="AA2274" s="175">
        <f>VLOOKUP(G2274,Ma_KH!$A:$R,14,0)</f>
        <v>60</v>
      </c>
    </row>
    <row r="2275" spans="1:27" hidden="1" x14ac:dyDescent="0.25">
      <c r="A2275" s="157">
        <v>45987</v>
      </c>
      <c r="B2275" s="158">
        <v>4180563303</v>
      </c>
      <c r="C2275" s="10" t="s">
        <v>7767</v>
      </c>
      <c r="D2275" s="149">
        <v>45996</v>
      </c>
      <c r="E2275" s="152"/>
      <c r="F2275" s="151"/>
      <c r="G2275" t="s">
        <v>7323</v>
      </c>
      <c r="H2275" s="152"/>
      <c r="I2275" s="158" t="s">
        <v>8108</v>
      </c>
      <c r="J2275" s="150" t="s">
        <v>7234</v>
      </c>
      <c r="K2275" s="331" t="s">
        <v>48</v>
      </c>
      <c r="L2275" s="21" t="str">
        <f>VLOOKUP($K2275,TONG_SL!$A:$D,2,0)</f>
        <v>Mọc Nấm Hương 250g</v>
      </c>
      <c r="N2275" s="21" t="str">
        <f t="shared" si="217"/>
        <v>K-C6</v>
      </c>
      <c r="Q2275" s="21" t="str">
        <f>VLOOKUP(K2275,TONG_SL!$A:$D,3,0)</f>
        <v>Túi</v>
      </c>
      <c r="R2275" s="106">
        <v>3</v>
      </c>
      <c r="S2275" s="171"/>
      <c r="T2275" s="171">
        <f>VLOOKUP(VLOOKUP(G2275,Ma_KH!$A:$R,18,0)&amp;K2275,Gia_MB!$A:$F,6,0)</f>
        <v>46000</v>
      </c>
      <c r="U2275" s="172">
        <f t="shared" si="218"/>
        <v>138000</v>
      </c>
      <c r="V2275" s="171"/>
      <c r="W2275" s="173">
        <f t="shared" si="219"/>
        <v>0</v>
      </c>
      <c r="X2275" s="174" t="str">
        <f t="shared" si="220"/>
        <v>8</v>
      </c>
      <c r="Y2275" s="171"/>
      <c r="Z2275" s="172">
        <f t="shared" si="221"/>
        <v>11040</v>
      </c>
      <c r="AA2275" s="175">
        <f>VLOOKUP(G2275,Ma_KH!$A:$R,14,0)</f>
        <v>60</v>
      </c>
    </row>
    <row r="2276" spans="1:27" hidden="1" x14ac:dyDescent="0.25">
      <c r="A2276" s="157">
        <v>45987</v>
      </c>
      <c r="B2276" s="158">
        <v>4180563303</v>
      </c>
      <c r="C2276" s="10" t="s">
        <v>7767</v>
      </c>
      <c r="D2276" s="149">
        <v>45996</v>
      </c>
      <c r="E2276" s="152"/>
      <c r="F2276" s="151"/>
      <c r="G2276" t="s">
        <v>7323</v>
      </c>
      <c r="H2276" s="152"/>
      <c r="I2276" s="158" t="s">
        <v>8108</v>
      </c>
      <c r="J2276" s="150" t="s">
        <v>7234</v>
      </c>
      <c r="K2276" s="331" t="s">
        <v>7153</v>
      </c>
      <c r="L2276" s="21" t="str">
        <f>VLOOKUP($K2276,TONG_SL!$A:$D,2,0)</f>
        <v>Tai heo muối 200g</v>
      </c>
      <c r="N2276" s="21" t="str">
        <f t="shared" si="217"/>
        <v>K-C6</v>
      </c>
      <c r="Q2276" s="21" t="str">
        <f>VLOOKUP(K2276,TONG_SL!$A:$D,3,0)</f>
        <v>Túi</v>
      </c>
      <c r="R2276" s="106">
        <v>3</v>
      </c>
      <c r="S2276" s="171"/>
      <c r="T2276" s="171">
        <f>VLOOKUP(VLOOKUP(G2276,Ma_KH!$A:$R,18,0)&amp;K2276,Gia_MB!$A:$F,6,0)</f>
        <v>55595</v>
      </c>
      <c r="U2276" s="172">
        <f t="shared" si="218"/>
        <v>166785</v>
      </c>
      <c r="V2276" s="171"/>
      <c r="W2276" s="173">
        <f t="shared" si="219"/>
        <v>0</v>
      </c>
      <c r="X2276" s="174" t="str">
        <f t="shared" si="220"/>
        <v>8</v>
      </c>
      <c r="Y2276" s="171"/>
      <c r="Z2276" s="172">
        <f t="shared" si="221"/>
        <v>13342.800000000001</v>
      </c>
      <c r="AA2276" s="175">
        <f>VLOOKUP(G2276,Ma_KH!$A:$R,14,0)</f>
        <v>60</v>
      </c>
    </row>
    <row r="2277" spans="1:27" hidden="1" x14ac:dyDescent="0.25">
      <c r="A2277" s="157">
        <v>45994</v>
      </c>
      <c r="B2277" s="158">
        <v>4180823593</v>
      </c>
      <c r="C2277" s="10" t="s">
        <v>7767</v>
      </c>
      <c r="D2277" s="149">
        <v>45996</v>
      </c>
      <c r="E2277" s="152"/>
      <c r="F2277" s="151"/>
      <c r="G2277" t="s">
        <v>7231</v>
      </c>
      <c r="H2277" s="152"/>
      <c r="I2277" s="158" t="s">
        <v>8109</v>
      </c>
      <c r="J2277" s="150" t="s">
        <v>7234</v>
      </c>
      <c r="K2277" s="331" t="s">
        <v>7187</v>
      </c>
      <c r="L2277" s="21" t="str">
        <f>VLOOKUP($K2277,TONG_SL!$A:$D,2,0)</f>
        <v>Chân giò heo muối 300g</v>
      </c>
      <c r="N2277" s="21" t="str">
        <f t="shared" si="217"/>
        <v>K-C6</v>
      </c>
      <c r="Q2277" s="21" t="str">
        <f>VLOOKUP(K2277,TONG_SL!$A:$D,3,0)</f>
        <v>Túi</v>
      </c>
      <c r="R2277" s="106">
        <v>20</v>
      </c>
      <c r="S2277" s="171"/>
      <c r="T2277" s="171">
        <f>VLOOKUP(VLOOKUP(G2277,Ma_KH!$A:$R,18,0)&amp;K2277,Gia_MB!$A:$F,6,0)</f>
        <v>73431</v>
      </c>
      <c r="U2277" s="172">
        <f t="shared" si="218"/>
        <v>1468620</v>
      </c>
      <c r="V2277" s="171"/>
      <c r="W2277" s="173">
        <f t="shared" si="219"/>
        <v>0</v>
      </c>
      <c r="X2277" s="174" t="str">
        <f t="shared" si="220"/>
        <v>8</v>
      </c>
      <c r="Y2277" s="171"/>
      <c r="Z2277" s="172">
        <f t="shared" si="221"/>
        <v>117489.60000000001</v>
      </c>
      <c r="AA2277" s="175">
        <f>VLOOKUP(G2277,Ma_KH!$A:$R,14,0)</f>
        <v>60</v>
      </c>
    </row>
    <row r="2278" spans="1:27" hidden="1" x14ac:dyDescent="0.25">
      <c r="A2278" s="157">
        <v>45994</v>
      </c>
      <c r="B2278" s="158">
        <v>4180823593</v>
      </c>
      <c r="C2278" s="10" t="s">
        <v>7767</v>
      </c>
      <c r="D2278" s="149">
        <v>45996</v>
      </c>
      <c r="E2278" s="152"/>
      <c r="F2278" s="151"/>
      <c r="G2278" t="s">
        <v>7231</v>
      </c>
      <c r="H2278" s="152"/>
      <c r="I2278" s="158" t="s">
        <v>8109</v>
      </c>
      <c r="J2278" s="150" t="s">
        <v>7234</v>
      </c>
      <c r="K2278" s="331" t="s">
        <v>30</v>
      </c>
      <c r="L2278" s="21" t="str">
        <f>VLOOKUP($K2278,TONG_SL!$A:$D,2,0)</f>
        <v>Gà muối 500g</v>
      </c>
      <c r="N2278" s="21" t="str">
        <f t="shared" si="217"/>
        <v>K-C6</v>
      </c>
      <c r="Q2278" s="21" t="str">
        <f>VLOOKUP(K2278,TONG_SL!$A:$D,3,0)</f>
        <v>Túi</v>
      </c>
      <c r="R2278" s="106">
        <v>20</v>
      </c>
      <c r="S2278" s="171"/>
      <c r="T2278" s="171">
        <f>VLOOKUP(VLOOKUP(G2278,Ma_KH!$A:$R,18,0)&amp;K2278,Gia_MB!$A:$F,6,0)</f>
        <v>111058</v>
      </c>
      <c r="U2278" s="172">
        <f t="shared" si="218"/>
        <v>2221160</v>
      </c>
      <c r="V2278" s="171"/>
      <c r="W2278" s="173">
        <f t="shared" si="219"/>
        <v>0</v>
      </c>
      <c r="X2278" s="174" t="str">
        <f t="shared" si="220"/>
        <v>8</v>
      </c>
      <c r="Y2278" s="171"/>
      <c r="Z2278" s="172">
        <f t="shared" si="221"/>
        <v>177692.80000000002</v>
      </c>
      <c r="AA2278" s="175">
        <f>VLOOKUP(G2278,Ma_KH!$A:$R,14,0)</f>
        <v>60</v>
      </c>
    </row>
    <row r="2279" spans="1:27" hidden="1" x14ac:dyDescent="0.25">
      <c r="A2279" s="157">
        <v>45994</v>
      </c>
      <c r="B2279" s="158">
        <v>4180823593</v>
      </c>
      <c r="C2279" s="10" t="s">
        <v>7767</v>
      </c>
      <c r="D2279" s="149">
        <v>45996</v>
      </c>
      <c r="E2279" s="152"/>
      <c r="F2279" s="151"/>
      <c r="G2279" t="s">
        <v>7231</v>
      </c>
      <c r="H2279" s="152"/>
      <c r="I2279" s="158" t="s">
        <v>8109</v>
      </c>
      <c r="J2279" s="150" t="s">
        <v>7234</v>
      </c>
      <c r="K2279" s="331" t="s">
        <v>7153</v>
      </c>
      <c r="L2279" s="21" t="str">
        <f>VLOOKUP($K2279,TONG_SL!$A:$D,2,0)</f>
        <v>Tai heo muối 200g</v>
      </c>
      <c r="N2279" s="21" t="str">
        <f t="shared" si="217"/>
        <v>K-C6</v>
      </c>
      <c r="Q2279" s="21" t="str">
        <f>VLOOKUP(K2279,TONG_SL!$A:$D,3,0)</f>
        <v>Túi</v>
      </c>
      <c r="R2279" s="106">
        <v>10</v>
      </c>
      <c r="S2279" s="171"/>
      <c r="T2279" s="171">
        <f>VLOOKUP(VLOOKUP(G2279,Ma_KH!$A:$R,18,0)&amp;K2279,Gia_MB!$A:$F,6,0)</f>
        <v>55595</v>
      </c>
      <c r="U2279" s="172">
        <f t="shared" si="218"/>
        <v>555950</v>
      </c>
      <c r="V2279" s="171"/>
      <c r="W2279" s="173">
        <f t="shared" si="219"/>
        <v>0</v>
      </c>
      <c r="X2279" s="174" t="str">
        <f t="shared" si="220"/>
        <v>8</v>
      </c>
      <c r="Y2279" s="171"/>
      <c r="Z2279" s="172">
        <f t="shared" si="221"/>
        <v>44476</v>
      </c>
      <c r="AA2279" s="175">
        <f>VLOOKUP(G2279,Ma_KH!$A:$R,14,0)</f>
        <v>60</v>
      </c>
    </row>
    <row r="2280" spans="1:27" hidden="1" x14ac:dyDescent="0.25">
      <c r="A2280" s="157">
        <v>45994</v>
      </c>
      <c r="B2280" s="158">
        <v>4180823593</v>
      </c>
      <c r="C2280" s="10" t="s">
        <v>7767</v>
      </c>
      <c r="D2280" s="149">
        <v>45996</v>
      </c>
      <c r="E2280" s="152"/>
      <c r="F2280" s="151"/>
      <c r="G2280" t="s">
        <v>7231</v>
      </c>
      <c r="H2280" s="152"/>
      <c r="I2280" s="158" t="s">
        <v>8109</v>
      </c>
      <c r="J2280" s="150" t="s">
        <v>7234</v>
      </c>
      <c r="K2280" s="331" t="s">
        <v>7154</v>
      </c>
      <c r="L2280" s="21" t="str">
        <f>VLOOKUP($K2280,TONG_SL!$A:$D,2,0)</f>
        <v>Chả cốm 300g</v>
      </c>
      <c r="N2280" s="21" t="str">
        <f t="shared" si="217"/>
        <v>K-C6</v>
      </c>
      <c r="Q2280" s="21" t="str">
        <f>VLOOKUP(K2280,TONG_SL!$A:$D,3,0)</f>
        <v>Túi</v>
      </c>
      <c r="R2280" s="106">
        <v>5</v>
      </c>
      <c r="S2280" s="171"/>
      <c r="T2280" s="171">
        <f>VLOOKUP(VLOOKUP(G2280,Ma_KH!$A:$R,18,0)&amp;K2280,Gia_MB!$A:$F,6,0)</f>
        <v>74250</v>
      </c>
      <c r="U2280" s="172">
        <f t="shared" si="218"/>
        <v>371250</v>
      </c>
      <c r="V2280" s="171"/>
      <c r="W2280" s="173">
        <f t="shared" si="219"/>
        <v>0</v>
      </c>
      <c r="X2280" s="174" t="str">
        <f t="shared" si="220"/>
        <v>8</v>
      </c>
      <c r="Y2280" s="171"/>
      <c r="Z2280" s="172">
        <f t="shared" si="221"/>
        <v>29700</v>
      </c>
      <c r="AA2280" s="175">
        <f>VLOOKUP(G2280,Ma_KH!$A:$R,14,0)</f>
        <v>60</v>
      </c>
    </row>
    <row r="2281" spans="1:27" hidden="1" x14ac:dyDescent="0.25">
      <c r="A2281" s="157">
        <v>45994</v>
      </c>
      <c r="B2281" s="158">
        <v>4180823593</v>
      </c>
      <c r="C2281" s="10" t="s">
        <v>7767</v>
      </c>
      <c r="D2281" s="149">
        <v>45996</v>
      </c>
      <c r="E2281" s="152"/>
      <c r="F2281" s="151"/>
      <c r="G2281" t="s">
        <v>7231</v>
      </c>
      <c r="H2281" s="152"/>
      <c r="I2281" s="158" t="s">
        <v>8109</v>
      </c>
      <c r="J2281" s="150" t="s">
        <v>7234</v>
      </c>
      <c r="K2281" s="331" t="s">
        <v>48</v>
      </c>
      <c r="L2281" s="21" t="str">
        <f>VLOOKUP($K2281,TONG_SL!$A:$D,2,0)</f>
        <v>Mọc Nấm Hương 250g</v>
      </c>
      <c r="N2281" s="21" t="str">
        <f t="shared" si="217"/>
        <v>K-C6</v>
      </c>
      <c r="Q2281" s="21" t="str">
        <f>VLOOKUP(K2281,TONG_SL!$A:$D,3,0)</f>
        <v>Túi</v>
      </c>
      <c r="R2281" s="106">
        <v>5</v>
      </c>
      <c r="S2281" s="171"/>
      <c r="T2281" s="171">
        <f>VLOOKUP(VLOOKUP(G2281,Ma_KH!$A:$R,18,0)&amp;K2281,Gia_MB!$A:$F,6,0)</f>
        <v>46000</v>
      </c>
      <c r="U2281" s="172">
        <f t="shared" si="218"/>
        <v>230000</v>
      </c>
      <c r="V2281" s="171"/>
      <c r="W2281" s="173">
        <f t="shared" si="219"/>
        <v>0</v>
      </c>
      <c r="X2281" s="174" t="str">
        <f t="shared" si="220"/>
        <v>8</v>
      </c>
      <c r="Y2281" s="171"/>
      <c r="Z2281" s="172">
        <f t="shared" si="221"/>
        <v>18400</v>
      </c>
      <c r="AA2281" s="175">
        <f>VLOOKUP(G2281,Ma_KH!$A:$R,14,0)</f>
        <v>60</v>
      </c>
    </row>
    <row r="2282" spans="1:27" hidden="1" x14ac:dyDescent="0.25">
      <c r="A2282" s="157">
        <v>45994</v>
      </c>
      <c r="B2282" s="158">
        <v>4180823593</v>
      </c>
      <c r="C2282" s="10" t="s">
        <v>7767</v>
      </c>
      <c r="D2282" s="149">
        <v>45996</v>
      </c>
      <c r="E2282" s="152"/>
      <c r="F2282" s="151"/>
      <c r="G2282" t="s">
        <v>7231</v>
      </c>
      <c r="H2282" s="152"/>
      <c r="I2282" s="158" t="s">
        <v>8109</v>
      </c>
      <c r="J2282" s="150" t="s">
        <v>7234</v>
      </c>
      <c r="K2282" s="331" t="s">
        <v>32</v>
      </c>
      <c r="L2282" s="21" t="str">
        <f>VLOOKUP($K2282,TONG_SL!$A:$D,2,0)</f>
        <v>Giò Tai Lưỡi Xào 250g</v>
      </c>
      <c r="N2282" s="21" t="str">
        <f t="shared" si="217"/>
        <v>K-C6</v>
      </c>
      <c r="Q2282" s="21" t="str">
        <f>VLOOKUP(K2282,TONG_SL!$A:$D,3,0)</f>
        <v>Túi</v>
      </c>
      <c r="R2282" s="106">
        <v>10</v>
      </c>
      <c r="S2282" s="171"/>
      <c r="T2282" s="171">
        <f>VLOOKUP(VLOOKUP(G2282,Ma_KH!$A:$R,18,0)&amp;K2282,Gia_MB!$A:$F,6,0)</f>
        <v>50182</v>
      </c>
      <c r="U2282" s="172">
        <f t="shared" si="218"/>
        <v>501820</v>
      </c>
      <c r="V2282" s="171"/>
      <c r="W2282" s="173">
        <f t="shared" si="219"/>
        <v>0</v>
      </c>
      <c r="X2282" s="174" t="str">
        <f t="shared" si="220"/>
        <v>8</v>
      </c>
      <c r="Y2282" s="171"/>
      <c r="Z2282" s="172">
        <f t="shared" si="221"/>
        <v>40145.599999999999</v>
      </c>
      <c r="AA2282" s="175">
        <f>VLOOKUP(G2282,Ma_KH!$A:$R,14,0)</f>
        <v>60</v>
      </c>
    </row>
    <row r="2283" spans="1:27" hidden="1" x14ac:dyDescent="0.25">
      <c r="A2283" s="157">
        <v>45995</v>
      </c>
      <c r="B2283" s="158">
        <v>4180849629</v>
      </c>
      <c r="C2283" s="10" t="s">
        <v>7767</v>
      </c>
      <c r="D2283" s="149">
        <v>45996</v>
      </c>
      <c r="E2283" s="152"/>
      <c r="F2283" s="151"/>
      <c r="G2283" t="s">
        <v>7231</v>
      </c>
      <c r="H2283" s="152"/>
      <c r="I2283" s="158" t="s">
        <v>8110</v>
      </c>
      <c r="J2283" s="150" t="s">
        <v>7234</v>
      </c>
      <c r="K2283" s="331" t="s">
        <v>7187</v>
      </c>
      <c r="L2283" s="21" t="str">
        <f>VLOOKUP($K2283,TONG_SL!$A:$D,2,0)</f>
        <v>Chân giò heo muối 300g</v>
      </c>
      <c r="N2283" s="21" t="str">
        <f t="shared" si="217"/>
        <v>K-C6</v>
      </c>
      <c r="Q2283" s="21" t="str">
        <f>VLOOKUP(K2283,TONG_SL!$A:$D,3,0)</f>
        <v>Túi</v>
      </c>
      <c r="R2283" s="106">
        <v>50</v>
      </c>
      <c r="S2283" s="171"/>
      <c r="T2283" s="171">
        <f>VLOOKUP(VLOOKUP(G2283,Ma_KH!$A:$R,18,0)&amp;K2283,Gia_MB!$A:$F,6,0)</f>
        <v>73431</v>
      </c>
      <c r="U2283" s="172">
        <f t="shared" si="218"/>
        <v>3671550</v>
      </c>
      <c r="V2283" s="171"/>
      <c r="W2283" s="173">
        <f t="shared" si="219"/>
        <v>0</v>
      </c>
      <c r="X2283" s="174" t="str">
        <f t="shared" si="220"/>
        <v>8</v>
      </c>
      <c r="Y2283" s="171"/>
      <c r="Z2283" s="172">
        <f t="shared" si="221"/>
        <v>293724</v>
      </c>
      <c r="AA2283" s="175">
        <f>VLOOKUP(G2283,Ma_KH!$A:$R,14,0)</f>
        <v>60</v>
      </c>
    </row>
    <row r="2284" spans="1:27" hidden="1" x14ac:dyDescent="0.25">
      <c r="A2284" s="157">
        <v>45995</v>
      </c>
      <c r="B2284" s="158">
        <v>4180849629</v>
      </c>
      <c r="C2284" s="10" t="s">
        <v>7767</v>
      </c>
      <c r="D2284" s="149">
        <v>45996</v>
      </c>
      <c r="E2284" s="152"/>
      <c r="F2284" s="151"/>
      <c r="G2284" t="s">
        <v>7231</v>
      </c>
      <c r="H2284" s="152"/>
      <c r="I2284" s="158" t="s">
        <v>8110</v>
      </c>
      <c r="J2284" s="150" t="s">
        <v>7234</v>
      </c>
      <c r="K2284" s="331" t="s">
        <v>30</v>
      </c>
      <c r="L2284" s="21" t="str">
        <f>VLOOKUP($K2284,TONG_SL!$A:$D,2,0)</f>
        <v>Gà muối 500g</v>
      </c>
      <c r="N2284" s="21" t="str">
        <f t="shared" si="217"/>
        <v>K-C6</v>
      </c>
      <c r="Q2284" s="21" t="str">
        <f>VLOOKUP(K2284,TONG_SL!$A:$D,3,0)</f>
        <v>Túi</v>
      </c>
      <c r="R2284" s="106">
        <v>20</v>
      </c>
      <c r="S2284" s="171"/>
      <c r="T2284" s="171">
        <f>VLOOKUP(VLOOKUP(G2284,Ma_KH!$A:$R,18,0)&amp;K2284,Gia_MB!$A:$F,6,0)</f>
        <v>111058</v>
      </c>
      <c r="U2284" s="172">
        <f t="shared" si="218"/>
        <v>2221160</v>
      </c>
      <c r="V2284" s="171"/>
      <c r="W2284" s="173">
        <f t="shared" si="219"/>
        <v>0</v>
      </c>
      <c r="X2284" s="174" t="str">
        <f t="shared" si="220"/>
        <v>8</v>
      </c>
      <c r="Y2284" s="171"/>
      <c r="Z2284" s="172">
        <f t="shared" si="221"/>
        <v>177692.80000000002</v>
      </c>
      <c r="AA2284" s="175">
        <f>VLOOKUP(G2284,Ma_KH!$A:$R,14,0)</f>
        <v>60</v>
      </c>
    </row>
    <row r="2285" spans="1:27" hidden="1" x14ac:dyDescent="0.25">
      <c r="A2285" s="157">
        <v>45995</v>
      </c>
      <c r="B2285" s="158">
        <v>4180849629</v>
      </c>
      <c r="C2285" s="10" t="s">
        <v>7767</v>
      </c>
      <c r="D2285" s="149">
        <v>45996</v>
      </c>
      <c r="E2285" s="152"/>
      <c r="F2285" s="151"/>
      <c r="G2285" t="s">
        <v>7231</v>
      </c>
      <c r="H2285" s="152"/>
      <c r="I2285" s="158" t="s">
        <v>8110</v>
      </c>
      <c r="J2285" s="150" t="s">
        <v>7234</v>
      </c>
      <c r="K2285" s="331" t="s">
        <v>7153</v>
      </c>
      <c r="L2285" s="21" t="str">
        <f>VLOOKUP($K2285,TONG_SL!$A:$D,2,0)</f>
        <v>Tai heo muối 200g</v>
      </c>
      <c r="N2285" s="21" t="str">
        <f t="shared" si="217"/>
        <v>K-C6</v>
      </c>
      <c r="Q2285" s="21" t="str">
        <f>VLOOKUP(K2285,TONG_SL!$A:$D,3,0)</f>
        <v>Túi</v>
      </c>
      <c r="R2285" s="106">
        <v>20</v>
      </c>
      <c r="S2285" s="171"/>
      <c r="T2285" s="171">
        <f>VLOOKUP(VLOOKUP(G2285,Ma_KH!$A:$R,18,0)&amp;K2285,Gia_MB!$A:$F,6,0)</f>
        <v>55595</v>
      </c>
      <c r="U2285" s="172">
        <f t="shared" si="218"/>
        <v>1111900</v>
      </c>
      <c r="V2285" s="171"/>
      <c r="W2285" s="173">
        <f t="shared" si="219"/>
        <v>0</v>
      </c>
      <c r="X2285" s="174" t="str">
        <f t="shared" si="220"/>
        <v>8</v>
      </c>
      <c r="Y2285" s="171"/>
      <c r="Z2285" s="172">
        <f t="shared" si="221"/>
        <v>88952</v>
      </c>
      <c r="AA2285" s="175">
        <f>VLOOKUP(G2285,Ma_KH!$A:$R,14,0)</f>
        <v>60</v>
      </c>
    </row>
    <row r="2286" spans="1:27" hidden="1" x14ac:dyDescent="0.25">
      <c r="A2286" s="157">
        <v>45995</v>
      </c>
      <c r="B2286" s="158">
        <v>4180849629</v>
      </c>
      <c r="C2286" s="10" t="s">
        <v>7767</v>
      </c>
      <c r="D2286" s="149">
        <v>45996</v>
      </c>
      <c r="E2286" s="152"/>
      <c r="F2286" s="151"/>
      <c r="G2286" t="s">
        <v>7231</v>
      </c>
      <c r="H2286" s="152"/>
      <c r="I2286" s="158" t="s">
        <v>8110</v>
      </c>
      <c r="J2286" s="150" t="s">
        <v>7234</v>
      </c>
      <c r="K2286" s="331" t="s">
        <v>7154</v>
      </c>
      <c r="L2286" s="21" t="str">
        <f>VLOOKUP($K2286,TONG_SL!$A:$D,2,0)</f>
        <v>Chả cốm 300g</v>
      </c>
      <c r="N2286" s="21" t="str">
        <f t="shared" si="217"/>
        <v>K-C6</v>
      </c>
      <c r="Q2286" s="21" t="str">
        <f>VLOOKUP(K2286,TONG_SL!$A:$D,3,0)</f>
        <v>Túi</v>
      </c>
      <c r="R2286" s="106">
        <v>15</v>
      </c>
      <c r="S2286" s="171"/>
      <c r="T2286" s="171">
        <f>VLOOKUP(VLOOKUP(G2286,Ma_KH!$A:$R,18,0)&amp;K2286,Gia_MB!$A:$F,6,0)</f>
        <v>74250</v>
      </c>
      <c r="U2286" s="172">
        <f t="shared" si="218"/>
        <v>1113750</v>
      </c>
      <c r="V2286" s="171"/>
      <c r="W2286" s="173">
        <f t="shared" si="219"/>
        <v>0</v>
      </c>
      <c r="X2286" s="174" t="str">
        <f t="shared" si="220"/>
        <v>8</v>
      </c>
      <c r="Y2286" s="171"/>
      <c r="Z2286" s="172">
        <f t="shared" si="221"/>
        <v>89100</v>
      </c>
      <c r="AA2286" s="175">
        <f>VLOOKUP(G2286,Ma_KH!$A:$R,14,0)</f>
        <v>60</v>
      </c>
    </row>
    <row r="2287" spans="1:27" hidden="1" x14ac:dyDescent="0.25">
      <c r="A2287" s="157">
        <v>45995</v>
      </c>
      <c r="B2287" s="158">
        <v>4180849629</v>
      </c>
      <c r="C2287" s="10" t="s">
        <v>7767</v>
      </c>
      <c r="D2287" s="149">
        <v>45996</v>
      </c>
      <c r="E2287" s="152"/>
      <c r="F2287" s="151"/>
      <c r="G2287" t="s">
        <v>7231</v>
      </c>
      <c r="H2287" s="152"/>
      <c r="I2287" s="158" t="s">
        <v>8110</v>
      </c>
      <c r="J2287" s="150" t="s">
        <v>7234</v>
      </c>
      <c r="K2287" s="331" t="s">
        <v>48</v>
      </c>
      <c r="L2287" s="21" t="str">
        <f>VLOOKUP($K2287,TONG_SL!$A:$D,2,0)</f>
        <v>Mọc Nấm Hương 250g</v>
      </c>
      <c r="N2287" s="21" t="str">
        <f t="shared" si="217"/>
        <v>K-C6</v>
      </c>
      <c r="Q2287" s="21" t="str">
        <f>VLOOKUP(K2287,TONG_SL!$A:$D,3,0)</f>
        <v>Túi</v>
      </c>
      <c r="R2287" s="106">
        <v>20</v>
      </c>
      <c r="S2287" s="171"/>
      <c r="T2287" s="171">
        <f>VLOOKUP(VLOOKUP(G2287,Ma_KH!$A:$R,18,0)&amp;K2287,Gia_MB!$A:$F,6,0)</f>
        <v>46000</v>
      </c>
      <c r="U2287" s="172">
        <f t="shared" si="218"/>
        <v>920000</v>
      </c>
      <c r="V2287" s="171"/>
      <c r="W2287" s="173">
        <f t="shared" si="219"/>
        <v>0</v>
      </c>
      <c r="X2287" s="174" t="str">
        <f t="shared" si="220"/>
        <v>8</v>
      </c>
      <c r="Y2287" s="171"/>
      <c r="Z2287" s="172">
        <f t="shared" si="221"/>
        <v>73600</v>
      </c>
      <c r="AA2287" s="175">
        <f>VLOOKUP(G2287,Ma_KH!$A:$R,14,0)</f>
        <v>60</v>
      </c>
    </row>
    <row r="2288" spans="1:27" hidden="1" x14ac:dyDescent="0.25">
      <c r="A2288" s="157">
        <v>45995</v>
      </c>
      <c r="B2288" s="158">
        <v>4180849629</v>
      </c>
      <c r="C2288" s="10" t="s">
        <v>7767</v>
      </c>
      <c r="D2288" s="149">
        <v>45996</v>
      </c>
      <c r="E2288" s="152"/>
      <c r="F2288" s="151"/>
      <c r="G2288" t="s">
        <v>7231</v>
      </c>
      <c r="H2288" s="152"/>
      <c r="I2288" s="158" t="s">
        <v>8110</v>
      </c>
      <c r="J2288" s="150" t="s">
        <v>7234</v>
      </c>
      <c r="K2288" s="331" t="s">
        <v>32</v>
      </c>
      <c r="L2288" s="21" t="str">
        <f>VLOOKUP($K2288,TONG_SL!$A:$D,2,0)</f>
        <v>Giò Tai Lưỡi Xào 250g</v>
      </c>
      <c r="N2288" s="21" t="str">
        <f t="shared" si="217"/>
        <v>K-C6</v>
      </c>
      <c r="Q2288" s="21" t="str">
        <f>VLOOKUP(K2288,TONG_SL!$A:$D,3,0)</f>
        <v>Túi</v>
      </c>
      <c r="R2288" s="106">
        <v>20</v>
      </c>
      <c r="S2288" s="171"/>
      <c r="T2288" s="171">
        <f>VLOOKUP(VLOOKUP(G2288,Ma_KH!$A:$R,18,0)&amp;K2288,Gia_MB!$A:$F,6,0)</f>
        <v>50182</v>
      </c>
      <c r="U2288" s="172">
        <f t="shared" si="218"/>
        <v>1003640</v>
      </c>
      <c r="V2288" s="171"/>
      <c r="W2288" s="173">
        <f t="shared" si="219"/>
        <v>0</v>
      </c>
      <c r="X2288" s="174" t="str">
        <f t="shared" si="220"/>
        <v>8</v>
      </c>
      <c r="Y2288" s="171"/>
      <c r="Z2288" s="172">
        <f t="shared" si="221"/>
        <v>80291.199999999997</v>
      </c>
      <c r="AA2288" s="175">
        <f>VLOOKUP(G2288,Ma_KH!$A:$R,14,0)</f>
        <v>60</v>
      </c>
    </row>
    <row r="2289" spans="1:27" hidden="1" x14ac:dyDescent="0.25">
      <c r="A2289" s="157">
        <v>45995</v>
      </c>
      <c r="B2289" s="158">
        <v>4180859858</v>
      </c>
      <c r="C2289" s="10" t="s">
        <v>7767</v>
      </c>
      <c r="D2289" s="149">
        <v>45996</v>
      </c>
      <c r="E2289" s="152"/>
      <c r="F2289" s="151"/>
      <c r="G2289" t="s">
        <v>7231</v>
      </c>
      <c r="H2289" s="152"/>
      <c r="I2289" s="158" t="s">
        <v>8111</v>
      </c>
      <c r="J2289" s="150" t="s">
        <v>7234</v>
      </c>
      <c r="K2289" s="331" t="s">
        <v>7187</v>
      </c>
      <c r="L2289" s="21" t="str">
        <f>VLOOKUP($K2289,TONG_SL!$A:$D,2,0)</f>
        <v>Chân giò heo muối 300g</v>
      </c>
      <c r="N2289" s="21" t="str">
        <f t="shared" si="217"/>
        <v>K-C6</v>
      </c>
      <c r="Q2289" s="21" t="str">
        <f>VLOOKUP(K2289,TONG_SL!$A:$D,3,0)</f>
        <v>Túi</v>
      </c>
      <c r="R2289" s="106">
        <v>35</v>
      </c>
      <c r="S2289" s="171"/>
      <c r="T2289" s="171">
        <f>VLOOKUP(VLOOKUP(G2289,Ma_KH!$A:$R,18,0)&amp;K2289,Gia_MB!$A:$F,6,0)</f>
        <v>73431</v>
      </c>
      <c r="U2289" s="172">
        <f t="shared" si="218"/>
        <v>2570085</v>
      </c>
      <c r="V2289" s="171"/>
      <c r="W2289" s="173">
        <f t="shared" si="219"/>
        <v>0</v>
      </c>
      <c r="X2289" s="174" t="str">
        <f t="shared" si="220"/>
        <v>8</v>
      </c>
      <c r="Y2289" s="171"/>
      <c r="Z2289" s="172">
        <f t="shared" si="221"/>
        <v>205606.80000000002</v>
      </c>
      <c r="AA2289" s="175">
        <f>VLOOKUP(G2289,Ma_KH!$A:$R,14,0)</f>
        <v>60</v>
      </c>
    </row>
    <row r="2290" spans="1:27" hidden="1" x14ac:dyDescent="0.25">
      <c r="A2290" s="157">
        <v>45994</v>
      </c>
      <c r="B2290" s="158">
        <v>4180768716</v>
      </c>
      <c r="C2290" s="10" t="s">
        <v>7767</v>
      </c>
      <c r="D2290" s="149">
        <v>45996</v>
      </c>
      <c r="E2290" s="152"/>
      <c r="F2290" s="151"/>
      <c r="G2290" t="s">
        <v>7232</v>
      </c>
      <c r="H2290" s="152"/>
      <c r="I2290" s="158" t="s">
        <v>8112</v>
      </c>
      <c r="J2290" s="150" t="s">
        <v>7234</v>
      </c>
      <c r="K2290" s="331" t="s">
        <v>48</v>
      </c>
      <c r="L2290" s="21" t="str">
        <f>VLOOKUP($K2290,TONG_SL!$A:$D,2,0)</f>
        <v>Mọc Nấm Hương 250g</v>
      </c>
      <c r="N2290" s="21" t="str">
        <f t="shared" si="217"/>
        <v>K-C6</v>
      </c>
      <c r="Q2290" s="21" t="str">
        <f>VLOOKUP(K2290,TONG_SL!$A:$D,3,0)</f>
        <v>Túi</v>
      </c>
      <c r="R2290" s="106">
        <v>10</v>
      </c>
      <c r="S2290" s="171"/>
      <c r="T2290" s="171">
        <f>VLOOKUP(VLOOKUP(G2290,Ma_KH!$A:$R,18,0)&amp;K2290,Gia_MB!$A:$F,6,0)</f>
        <v>46000</v>
      </c>
      <c r="U2290" s="172">
        <f t="shared" si="218"/>
        <v>460000</v>
      </c>
      <c r="V2290" s="171"/>
      <c r="W2290" s="173">
        <f t="shared" si="219"/>
        <v>0</v>
      </c>
      <c r="X2290" s="174" t="str">
        <f t="shared" si="220"/>
        <v>8</v>
      </c>
      <c r="Y2290" s="171"/>
      <c r="Z2290" s="172">
        <f t="shared" si="221"/>
        <v>36800</v>
      </c>
      <c r="AA2290" s="175">
        <f>VLOOKUP(G2290,Ma_KH!$A:$R,14,0)</f>
        <v>60</v>
      </c>
    </row>
    <row r="2291" spans="1:27" hidden="1" x14ac:dyDescent="0.25">
      <c r="A2291" s="157">
        <v>45994</v>
      </c>
      <c r="B2291" s="158">
        <v>4180768716</v>
      </c>
      <c r="C2291" s="10" t="s">
        <v>7767</v>
      </c>
      <c r="D2291" s="149">
        <v>45996</v>
      </c>
      <c r="E2291" s="152"/>
      <c r="F2291" s="151"/>
      <c r="G2291" t="s">
        <v>7232</v>
      </c>
      <c r="H2291" s="152"/>
      <c r="I2291" s="158" t="s">
        <v>8112</v>
      </c>
      <c r="J2291" s="150" t="s">
        <v>7234</v>
      </c>
      <c r="K2291" s="331" t="s">
        <v>7187</v>
      </c>
      <c r="L2291" s="21" t="str">
        <f>VLOOKUP($K2291,TONG_SL!$A:$D,2,0)</f>
        <v>Chân giò heo muối 300g</v>
      </c>
      <c r="N2291" s="21" t="str">
        <f t="shared" si="217"/>
        <v>K-C6</v>
      </c>
      <c r="Q2291" s="21" t="str">
        <f>VLOOKUP(K2291,TONG_SL!$A:$D,3,0)</f>
        <v>Túi</v>
      </c>
      <c r="R2291" s="106">
        <v>40</v>
      </c>
      <c r="S2291" s="171"/>
      <c r="T2291" s="171">
        <f>VLOOKUP(VLOOKUP(G2291,Ma_KH!$A:$R,18,0)&amp;K2291,Gia_MB!$A:$F,6,0)</f>
        <v>73431</v>
      </c>
      <c r="U2291" s="172">
        <f t="shared" si="218"/>
        <v>2937240</v>
      </c>
      <c r="V2291" s="171"/>
      <c r="W2291" s="173">
        <f t="shared" si="219"/>
        <v>0</v>
      </c>
      <c r="X2291" s="174" t="str">
        <f t="shared" si="220"/>
        <v>8</v>
      </c>
      <c r="Y2291" s="171"/>
      <c r="Z2291" s="172">
        <f t="shared" si="221"/>
        <v>234979.20000000001</v>
      </c>
      <c r="AA2291" s="175">
        <f>VLOOKUP(G2291,Ma_KH!$A:$R,14,0)</f>
        <v>60</v>
      </c>
    </row>
    <row r="2292" spans="1:27" hidden="1" x14ac:dyDescent="0.25">
      <c r="A2292" s="157">
        <v>45995</v>
      </c>
      <c r="B2292" s="158">
        <v>4180828804</v>
      </c>
      <c r="C2292" s="10" t="s">
        <v>7767</v>
      </c>
      <c r="D2292" s="149">
        <v>45996</v>
      </c>
      <c r="E2292" s="152"/>
      <c r="F2292" s="151"/>
      <c r="G2292" t="s">
        <v>7783</v>
      </c>
      <c r="H2292" s="152"/>
      <c r="I2292" s="158" t="s">
        <v>8113</v>
      </c>
      <c r="J2292" s="150" t="s">
        <v>7234</v>
      </c>
      <c r="K2292" s="331" t="s">
        <v>7187</v>
      </c>
      <c r="L2292" s="21" t="str">
        <f>VLOOKUP($K2292,TONG_SL!$A:$D,2,0)</f>
        <v>Chân giò heo muối 300g</v>
      </c>
      <c r="N2292" s="21" t="str">
        <f t="shared" si="217"/>
        <v>K-C6</v>
      </c>
      <c r="Q2292" s="21" t="str">
        <f>VLOOKUP(K2292,TONG_SL!$A:$D,3,0)</f>
        <v>Túi</v>
      </c>
      <c r="R2292" s="106">
        <v>15</v>
      </c>
      <c r="S2292" s="171"/>
      <c r="T2292" s="171">
        <f>VLOOKUP(VLOOKUP(G2292,Ma_KH!$A:$R,18,0)&amp;K2292,Gia_MB!$A:$F,6,0)</f>
        <v>73431</v>
      </c>
      <c r="U2292" s="172">
        <f t="shared" si="218"/>
        <v>1101465</v>
      </c>
      <c r="V2292" s="171"/>
      <c r="W2292" s="173">
        <f t="shared" si="219"/>
        <v>0</v>
      </c>
      <c r="X2292" s="174" t="str">
        <f t="shared" si="220"/>
        <v>8</v>
      </c>
      <c r="Y2292" s="171"/>
      <c r="Z2292" s="172">
        <f t="shared" si="221"/>
        <v>88117.2</v>
      </c>
      <c r="AA2292" s="175">
        <f>VLOOKUP(G2292,Ma_KH!$A:$R,14,0)</f>
        <v>60</v>
      </c>
    </row>
    <row r="2293" spans="1:27" hidden="1" x14ac:dyDescent="0.25">
      <c r="A2293" s="157">
        <v>45995</v>
      </c>
      <c r="B2293" s="158">
        <v>4180828804</v>
      </c>
      <c r="C2293" s="10" t="s">
        <v>7767</v>
      </c>
      <c r="D2293" s="149">
        <v>45996</v>
      </c>
      <c r="E2293" s="152"/>
      <c r="F2293" s="151"/>
      <c r="G2293" t="s">
        <v>7783</v>
      </c>
      <c r="H2293" s="152"/>
      <c r="I2293" s="158" t="s">
        <v>8113</v>
      </c>
      <c r="J2293" s="150" t="s">
        <v>7234</v>
      </c>
      <c r="K2293" s="331" t="s">
        <v>30</v>
      </c>
      <c r="L2293" s="21" t="str">
        <f>VLOOKUP($K2293,TONG_SL!$A:$D,2,0)</f>
        <v>Gà muối 500g</v>
      </c>
      <c r="N2293" s="21" t="str">
        <f t="shared" si="217"/>
        <v>K-C6</v>
      </c>
      <c r="Q2293" s="21" t="str">
        <f>VLOOKUP(K2293,TONG_SL!$A:$D,3,0)</f>
        <v>Túi</v>
      </c>
      <c r="R2293" s="106">
        <v>10</v>
      </c>
      <c r="S2293" s="171"/>
      <c r="T2293" s="171">
        <f>VLOOKUP(VLOOKUP(G2293,Ma_KH!$A:$R,18,0)&amp;K2293,Gia_MB!$A:$F,6,0)</f>
        <v>111058</v>
      </c>
      <c r="U2293" s="172">
        <f t="shared" si="218"/>
        <v>1110580</v>
      </c>
      <c r="V2293" s="171"/>
      <c r="W2293" s="173">
        <f t="shared" si="219"/>
        <v>0</v>
      </c>
      <c r="X2293" s="174" t="str">
        <f t="shared" si="220"/>
        <v>8</v>
      </c>
      <c r="Y2293" s="171"/>
      <c r="Z2293" s="172">
        <f t="shared" si="221"/>
        <v>88846.400000000009</v>
      </c>
      <c r="AA2293" s="175">
        <f>VLOOKUP(G2293,Ma_KH!$A:$R,14,0)</f>
        <v>60</v>
      </c>
    </row>
    <row r="2294" spans="1:27" hidden="1" x14ac:dyDescent="0.25">
      <c r="A2294" s="157">
        <v>45995</v>
      </c>
      <c r="B2294" s="158">
        <v>4180828804</v>
      </c>
      <c r="C2294" s="10" t="s">
        <v>7767</v>
      </c>
      <c r="D2294" s="149">
        <v>45996</v>
      </c>
      <c r="E2294" s="152"/>
      <c r="F2294" s="151"/>
      <c r="G2294" t="s">
        <v>7783</v>
      </c>
      <c r="H2294" s="152"/>
      <c r="I2294" s="158" t="s">
        <v>8113</v>
      </c>
      <c r="J2294" s="150" t="s">
        <v>7234</v>
      </c>
      <c r="K2294" s="331" t="s">
        <v>7153</v>
      </c>
      <c r="L2294" s="21" t="str">
        <f>VLOOKUP($K2294,TONG_SL!$A:$D,2,0)</f>
        <v>Tai heo muối 200g</v>
      </c>
      <c r="N2294" s="21" t="str">
        <f t="shared" si="217"/>
        <v>K-C6</v>
      </c>
      <c r="Q2294" s="21" t="str">
        <f>VLOOKUP(K2294,TONG_SL!$A:$D,3,0)</f>
        <v>Túi</v>
      </c>
      <c r="R2294" s="106">
        <v>5</v>
      </c>
      <c r="S2294" s="171"/>
      <c r="T2294" s="171">
        <f>VLOOKUP(VLOOKUP(G2294,Ma_KH!$A:$R,18,0)&amp;K2294,Gia_MB!$A:$F,6,0)</f>
        <v>55595</v>
      </c>
      <c r="U2294" s="172">
        <f t="shared" si="218"/>
        <v>277975</v>
      </c>
      <c r="V2294" s="171"/>
      <c r="W2294" s="173">
        <f t="shared" si="219"/>
        <v>0</v>
      </c>
      <c r="X2294" s="174" t="str">
        <f t="shared" si="220"/>
        <v>8</v>
      </c>
      <c r="Y2294" s="171"/>
      <c r="Z2294" s="172">
        <f t="shared" si="221"/>
        <v>22238</v>
      </c>
      <c r="AA2294" s="175">
        <f>VLOOKUP(G2294,Ma_KH!$A:$R,14,0)</f>
        <v>60</v>
      </c>
    </row>
    <row r="2295" spans="1:27" hidden="1" x14ac:dyDescent="0.25">
      <c r="A2295" s="157">
        <v>45995</v>
      </c>
      <c r="B2295" s="158">
        <v>4180828804</v>
      </c>
      <c r="C2295" s="10" t="s">
        <v>7767</v>
      </c>
      <c r="D2295" s="149">
        <v>45996</v>
      </c>
      <c r="E2295" s="152"/>
      <c r="F2295" s="151"/>
      <c r="G2295" t="s">
        <v>7783</v>
      </c>
      <c r="H2295" s="152"/>
      <c r="I2295" s="158" t="s">
        <v>8113</v>
      </c>
      <c r="J2295" s="150" t="s">
        <v>7234</v>
      </c>
      <c r="K2295" s="331" t="s">
        <v>7154</v>
      </c>
      <c r="L2295" s="21" t="str">
        <f>VLOOKUP($K2295,TONG_SL!$A:$D,2,0)</f>
        <v>Chả cốm 300g</v>
      </c>
      <c r="N2295" s="21" t="str">
        <f t="shared" si="217"/>
        <v>K-C6</v>
      </c>
      <c r="Q2295" s="21" t="str">
        <f>VLOOKUP(K2295,TONG_SL!$A:$D,3,0)</f>
        <v>Túi</v>
      </c>
      <c r="R2295" s="106">
        <v>15</v>
      </c>
      <c r="S2295" s="171"/>
      <c r="T2295" s="171">
        <f>VLOOKUP(VLOOKUP(G2295,Ma_KH!$A:$R,18,0)&amp;K2295,Gia_MB!$A:$F,6,0)</f>
        <v>74250</v>
      </c>
      <c r="U2295" s="172">
        <f t="shared" si="218"/>
        <v>1113750</v>
      </c>
      <c r="V2295" s="171"/>
      <c r="W2295" s="173">
        <f t="shared" si="219"/>
        <v>0</v>
      </c>
      <c r="X2295" s="174" t="str">
        <f t="shared" si="220"/>
        <v>8</v>
      </c>
      <c r="Y2295" s="171"/>
      <c r="Z2295" s="172">
        <f t="shared" si="221"/>
        <v>89100</v>
      </c>
      <c r="AA2295" s="175">
        <f>VLOOKUP(G2295,Ma_KH!$A:$R,14,0)</f>
        <v>60</v>
      </c>
    </row>
    <row r="2296" spans="1:27" hidden="1" x14ac:dyDescent="0.25">
      <c r="A2296" s="157">
        <v>45995</v>
      </c>
      <c r="B2296" s="158">
        <v>4180828804</v>
      </c>
      <c r="C2296" s="10" t="s">
        <v>7767</v>
      </c>
      <c r="D2296" s="149">
        <v>45996</v>
      </c>
      <c r="E2296" s="152"/>
      <c r="F2296" s="151"/>
      <c r="G2296" t="s">
        <v>7783</v>
      </c>
      <c r="H2296" s="152"/>
      <c r="I2296" s="158" t="s">
        <v>8113</v>
      </c>
      <c r="J2296" s="150" t="s">
        <v>7234</v>
      </c>
      <c r="K2296" s="331" t="s">
        <v>32</v>
      </c>
      <c r="L2296" s="21" t="str">
        <f>VLOOKUP($K2296,TONG_SL!$A:$D,2,0)</f>
        <v>Giò Tai Lưỡi Xào 250g</v>
      </c>
      <c r="N2296" s="21" t="str">
        <f t="shared" si="217"/>
        <v>K-C6</v>
      </c>
      <c r="Q2296" s="21" t="str">
        <f>VLOOKUP(K2296,TONG_SL!$A:$D,3,0)</f>
        <v>Túi</v>
      </c>
      <c r="R2296" s="106">
        <v>5</v>
      </c>
      <c r="S2296" s="171"/>
      <c r="T2296" s="171">
        <f>VLOOKUP(VLOOKUP(G2296,Ma_KH!$A:$R,18,0)&amp;K2296,Gia_MB!$A:$F,6,0)</f>
        <v>50182</v>
      </c>
      <c r="U2296" s="172">
        <f t="shared" si="218"/>
        <v>250910</v>
      </c>
      <c r="V2296" s="171"/>
      <c r="W2296" s="173">
        <f t="shared" si="219"/>
        <v>0</v>
      </c>
      <c r="X2296" s="174" t="str">
        <f t="shared" si="220"/>
        <v>8</v>
      </c>
      <c r="Y2296" s="171"/>
      <c r="Z2296" s="172">
        <f t="shared" si="221"/>
        <v>20072.8</v>
      </c>
      <c r="AA2296" s="175">
        <f>VLOOKUP(G2296,Ma_KH!$A:$R,14,0)</f>
        <v>60</v>
      </c>
    </row>
    <row r="2297" spans="1:27" hidden="1" x14ac:dyDescent="0.25">
      <c r="A2297" s="157">
        <v>45995</v>
      </c>
      <c r="B2297" s="158">
        <v>4180860316</v>
      </c>
      <c r="C2297" s="10" t="s">
        <v>7767</v>
      </c>
      <c r="D2297" s="149">
        <v>45996</v>
      </c>
      <c r="E2297" s="152"/>
      <c r="F2297" s="151"/>
      <c r="G2297" s="33" t="s">
        <v>7784</v>
      </c>
      <c r="H2297" s="152"/>
      <c r="I2297" s="158" t="s">
        <v>8114</v>
      </c>
      <c r="J2297" s="150" t="s">
        <v>7234</v>
      </c>
      <c r="K2297" s="331" t="s">
        <v>27</v>
      </c>
      <c r="L2297" s="21" t="str">
        <f>VLOOKUP($K2297,TONG_SL!$A:$D,2,0)</f>
        <v>Chân giò heo muối 300g</v>
      </c>
      <c r="N2297" s="21" t="str">
        <f t="shared" si="217"/>
        <v>K-C6</v>
      </c>
      <c r="Q2297" s="21" t="str">
        <f>VLOOKUP(K2297,TONG_SL!$A:$D,3,0)</f>
        <v>Túi</v>
      </c>
      <c r="R2297" s="106">
        <v>50</v>
      </c>
      <c r="S2297" s="171"/>
      <c r="T2297" s="171">
        <f>VLOOKUP(VLOOKUP(G2297,Ma_KH!$A:$R,18,0)&amp;K2297,Gia_MB!$A:$F,6,0)</f>
        <v>73431</v>
      </c>
      <c r="U2297" s="172">
        <f t="shared" si="218"/>
        <v>3671550</v>
      </c>
      <c r="V2297" s="171"/>
      <c r="W2297" s="173">
        <f t="shared" si="219"/>
        <v>0</v>
      </c>
      <c r="X2297" s="174" t="str">
        <f t="shared" si="220"/>
        <v>8</v>
      </c>
      <c r="Y2297" s="171"/>
      <c r="Z2297" s="172">
        <f t="shared" si="221"/>
        <v>293724</v>
      </c>
      <c r="AA2297" s="175">
        <f>VLOOKUP(G2297,Ma_KH!$A:$R,14,0)</f>
        <v>60</v>
      </c>
    </row>
    <row r="2298" spans="1:27" hidden="1" x14ac:dyDescent="0.25">
      <c r="A2298" s="157">
        <v>45995</v>
      </c>
      <c r="B2298" s="158">
        <v>4180860316</v>
      </c>
      <c r="C2298" s="10" t="s">
        <v>7767</v>
      </c>
      <c r="D2298" s="149">
        <v>45996</v>
      </c>
      <c r="E2298" s="152"/>
      <c r="F2298" s="151"/>
      <c r="G2298" s="33" t="s">
        <v>7784</v>
      </c>
      <c r="H2298" s="152"/>
      <c r="I2298" s="158" t="s">
        <v>8114</v>
      </c>
      <c r="J2298" s="150" t="s">
        <v>7234</v>
      </c>
      <c r="K2298" s="331" t="s">
        <v>32</v>
      </c>
      <c r="L2298" s="21" t="str">
        <f>VLOOKUP($K2298,TONG_SL!$A:$D,2,0)</f>
        <v>Giò Tai Lưỡi Xào 250g</v>
      </c>
      <c r="N2298" s="21" t="str">
        <f t="shared" si="217"/>
        <v>K-C6</v>
      </c>
      <c r="Q2298" s="21" t="str">
        <f>VLOOKUP(K2298,TONG_SL!$A:$D,3,0)</f>
        <v>Túi</v>
      </c>
      <c r="R2298" s="106">
        <v>10</v>
      </c>
      <c r="S2298" s="171"/>
      <c r="T2298" s="171">
        <f>VLOOKUP(VLOOKUP(G2298,Ma_KH!$A:$R,18,0)&amp;K2298,Gia_MB!$A:$F,6,0)</f>
        <v>50182</v>
      </c>
      <c r="U2298" s="172">
        <f t="shared" si="218"/>
        <v>501820</v>
      </c>
      <c r="V2298" s="171"/>
      <c r="W2298" s="173">
        <f t="shared" si="219"/>
        <v>0</v>
      </c>
      <c r="X2298" s="174" t="str">
        <f t="shared" si="220"/>
        <v>8</v>
      </c>
      <c r="Y2298" s="171"/>
      <c r="Z2298" s="172">
        <f t="shared" si="221"/>
        <v>40145.599999999999</v>
      </c>
      <c r="AA2298" s="175">
        <f>VLOOKUP(G2298,Ma_KH!$A:$R,14,0)</f>
        <v>60</v>
      </c>
    </row>
    <row r="2299" spans="1:27" hidden="1" x14ac:dyDescent="0.25">
      <c r="A2299" s="157">
        <v>45995</v>
      </c>
      <c r="B2299" s="158">
        <v>4180860316</v>
      </c>
      <c r="C2299" s="10" t="s">
        <v>7767</v>
      </c>
      <c r="D2299" s="149">
        <v>45996</v>
      </c>
      <c r="E2299" s="152"/>
      <c r="F2299" s="151"/>
      <c r="G2299" s="33" t="s">
        <v>7784</v>
      </c>
      <c r="H2299" s="152"/>
      <c r="I2299" s="158" t="s">
        <v>8114</v>
      </c>
      <c r="J2299" s="150" t="s">
        <v>7234</v>
      </c>
      <c r="K2299" s="331" t="s">
        <v>48</v>
      </c>
      <c r="L2299" s="21" t="str">
        <f>VLOOKUP($K2299,TONG_SL!$A:$D,2,0)</f>
        <v>Mọc Nấm Hương 250g</v>
      </c>
      <c r="N2299" s="21" t="str">
        <f t="shared" si="217"/>
        <v>K-C6</v>
      </c>
      <c r="Q2299" s="21" t="str">
        <f>VLOOKUP(K2299,TONG_SL!$A:$D,3,0)</f>
        <v>Túi</v>
      </c>
      <c r="R2299" s="106">
        <v>10</v>
      </c>
      <c r="S2299" s="171"/>
      <c r="T2299" s="171">
        <f>VLOOKUP(VLOOKUP(G2299,Ma_KH!$A:$R,18,0)&amp;K2299,Gia_MB!$A:$F,6,0)</f>
        <v>46000</v>
      </c>
      <c r="U2299" s="172">
        <f t="shared" si="218"/>
        <v>460000</v>
      </c>
      <c r="V2299" s="171"/>
      <c r="W2299" s="173">
        <f t="shared" si="219"/>
        <v>0</v>
      </c>
      <c r="X2299" s="174" t="str">
        <f t="shared" si="220"/>
        <v>8</v>
      </c>
      <c r="Y2299" s="171"/>
      <c r="Z2299" s="172">
        <f t="shared" si="221"/>
        <v>36800</v>
      </c>
      <c r="AA2299" s="175">
        <f>VLOOKUP(G2299,Ma_KH!$A:$R,14,0)</f>
        <v>60</v>
      </c>
    </row>
    <row r="2300" spans="1:27" hidden="1" x14ac:dyDescent="0.25">
      <c r="A2300" s="157">
        <v>45994</v>
      </c>
      <c r="B2300" s="158">
        <v>4180817737</v>
      </c>
      <c r="C2300" s="10" t="s">
        <v>7767</v>
      </c>
      <c r="D2300" s="149">
        <v>45996</v>
      </c>
      <c r="E2300" s="152"/>
      <c r="F2300" s="151"/>
      <c r="G2300" s="33" t="s">
        <v>7784</v>
      </c>
      <c r="H2300" s="152"/>
      <c r="I2300" s="158" t="s">
        <v>8115</v>
      </c>
      <c r="J2300" s="150" t="s">
        <v>7234</v>
      </c>
      <c r="K2300" s="331" t="s">
        <v>27</v>
      </c>
      <c r="L2300" s="21" t="str">
        <f>VLOOKUP($K2300,TONG_SL!$A:$D,2,0)</f>
        <v>Chân giò heo muối 300g</v>
      </c>
      <c r="N2300" s="21" t="str">
        <f t="shared" si="217"/>
        <v>K-C6</v>
      </c>
      <c r="Q2300" s="21" t="str">
        <f>VLOOKUP(K2300,TONG_SL!$A:$D,3,0)</f>
        <v>Túi</v>
      </c>
      <c r="R2300" s="106">
        <v>50</v>
      </c>
      <c r="S2300" s="171"/>
      <c r="T2300" s="171">
        <f>VLOOKUP(VLOOKUP(G2300,Ma_KH!$A:$R,18,0)&amp;K2300,Gia_MB!$A:$F,6,0)</f>
        <v>73431</v>
      </c>
      <c r="U2300" s="172">
        <f t="shared" si="218"/>
        <v>3671550</v>
      </c>
      <c r="V2300" s="171"/>
      <c r="W2300" s="173">
        <f t="shared" si="219"/>
        <v>0</v>
      </c>
      <c r="X2300" s="174" t="str">
        <f t="shared" si="220"/>
        <v>8</v>
      </c>
      <c r="Y2300" s="171"/>
      <c r="Z2300" s="172">
        <f t="shared" si="221"/>
        <v>293724</v>
      </c>
      <c r="AA2300" s="175">
        <f>VLOOKUP(G2300,Ma_KH!$A:$R,14,0)</f>
        <v>60</v>
      </c>
    </row>
    <row r="2301" spans="1:27" hidden="1" x14ac:dyDescent="0.25">
      <c r="A2301" s="157">
        <v>45993</v>
      </c>
      <c r="B2301" s="158">
        <v>4180767899</v>
      </c>
      <c r="C2301" s="10" t="s">
        <v>7767</v>
      </c>
      <c r="D2301" s="149">
        <v>45996</v>
      </c>
      <c r="E2301" s="152"/>
      <c r="F2301" s="151"/>
      <c r="G2301" t="s">
        <v>7229</v>
      </c>
      <c r="H2301" s="152"/>
      <c r="I2301" s="158" t="s">
        <v>8116</v>
      </c>
      <c r="J2301" s="150" t="s">
        <v>7234</v>
      </c>
      <c r="K2301" s="331" t="s">
        <v>48</v>
      </c>
      <c r="L2301" s="21" t="str">
        <f>VLOOKUP($K2301,TONG_SL!$A:$D,2,0)</f>
        <v>Mọc Nấm Hương 250g</v>
      </c>
      <c r="N2301" s="21" t="str">
        <f t="shared" si="217"/>
        <v>K-C6</v>
      </c>
      <c r="Q2301" s="21" t="str">
        <f>VLOOKUP(K2301,TONG_SL!$A:$D,3,0)</f>
        <v>Túi</v>
      </c>
      <c r="R2301" s="106">
        <v>6</v>
      </c>
      <c r="S2301" s="171"/>
      <c r="T2301" s="171">
        <f>VLOOKUP(VLOOKUP(G2301,Ma_KH!$A:$R,18,0)&amp;K2301,Gia_MB!$A:$F,6,0)</f>
        <v>46000</v>
      </c>
      <c r="U2301" s="172">
        <f t="shared" si="218"/>
        <v>276000</v>
      </c>
      <c r="V2301" s="171"/>
      <c r="W2301" s="173">
        <f t="shared" si="219"/>
        <v>0</v>
      </c>
      <c r="X2301" s="174" t="str">
        <f t="shared" si="220"/>
        <v>8</v>
      </c>
      <c r="Y2301" s="171"/>
      <c r="Z2301" s="172">
        <f t="shared" si="221"/>
        <v>22080</v>
      </c>
      <c r="AA2301" s="175">
        <f>VLOOKUP(G2301,Ma_KH!$A:$R,14,0)</f>
        <v>60</v>
      </c>
    </row>
    <row r="2302" spans="1:27" hidden="1" x14ac:dyDescent="0.25">
      <c r="A2302" s="157">
        <v>45993</v>
      </c>
      <c r="B2302" s="158">
        <v>4180767899</v>
      </c>
      <c r="C2302" s="10" t="s">
        <v>7767</v>
      </c>
      <c r="D2302" s="149">
        <v>45996</v>
      </c>
      <c r="E2302" s="152"/>
      <c r="F2302" s="151"/>
      <c r="G2302" t="s">
        <v>7229</v>
      </c>
      <c r="H2302" s="152"/>
      <c r="I2302" s="158" t="s">
        <v>8116</v>
      </c>
      <c r="J2302" s="150" t="s">
        <v>7234</v>
      </c>
      <c r="K2302" s="331" t="s">
        <v>27</v>
      </c>
      <c r="L2302" s="21" t="str">
        <f>VLOOKUP($K2302,TONG_SL!$A:$D,2,0)</f>
        <v>Chân giò heo muối 300g</v>
      </c>
      <c r="N2302" s="21" t="str">
        <f t="shared" si="217"/>
        <v>K-C6</v>
      </c>
      <c r="Q2302" s="21" t="str">
        <f>VLOOKUP(K2302,TONG_SL!$A:$D,3,0)</f>
        <v>Túi</v>
      </c>
      <c r="R2302" s="106">
        <v>6</v>
      </c>
      <c r="S2302" s="171"/>
      <c r="T2302" s="171">
        <f>VLOOKUP(VLOOKUP(G2302,Ma_KH!$A:$R,18,0)&amp;K2302,Gia_MB!$A:$F,6,0)</f>
        <v>73431</v>
      </c>
      <c r="U2302" s="172">
        <f t="shared" si="218"/>
        <v>440586</v>
      </c>
      <c r="V2302" s="171"/>
      <c r="W2302" s="173">
        <f t="shared" si="219"/>
        <v>0</v>
      </c>
      <c r="X2302" s="174" t="str">
        <f t="shared" si="220"/>
        <v>8</v>
      </c>
      <c r="Y2302" s="171"/>
      <c r="Z2302" s="172">
        <f t="shared" si="221"/>
        <v>35246.879999999997</v>
      </c>
      <c r="AA2302" s="175">
        <f>VLOOKUP(G2302,Ma_KH!$A:$R,14,0)</f>
        <v>60</v>
      </c>
    </row>
    <row r="2303" spans="1:27" hidden="1" x14ac:dyDescent="0.25">
      <c r="A2303" s="157">
        <v>45993</v>
      </c>
      <c r="B2303" s="158">
        <v>4180767899</v>
      </c>
      <c r="C2303" s="10" t="s">
        <v>7767</v>
      </c>
      <c r="D2303" s="149">
        <v>45996</v>
      </c>
      <c r="E2303" s="152"/>
      <c r="F2303" s="151"/>
      <c r="G2303" t="s">
        <v>7229</v>
      </c>
      <c r="H2303" s="152"/>
      <c r="I2303" s="158" t="s">
        <v>8116</v>
      </c>
      <c r="J2303" s="150" t="s">
        <v>7234</v>
      </c>
      <c r="K2303" s="331" t="s">
        <v>7154</v>
      </c>
      <c r="L2303" s="21" t="str">
        <f>VLOOKUP($K2303,TONG_SL!$A:$D,2,0)</f>
        <v>Chả cốm 300g</v>
      </c>
      <c r="N2303" s="21" t="str">
        <f t="shared" si="217"/>
        <v>K-C6</v>
      </c>
      <c r="Q2303" s="21" t="str">
        <f>VLOOKUP(K2303,TONG_SL!$A:$D,3,0)</f>
        <v>Túi</v>
      </c>
      <c r="R2303" s="106">
        <v>6</v>
      </c>
      <c r="S2303" s="171"/>
      <c r="T2303" s="171">
        <f>VLOOKUP(VLOOKUP(G2303,Ma_KH!$A:$R,18,0)&amp;K2303,Gia_MB!$A:$F,6,0)</f>
        <v>74250</v>
      </c>
      <c r="U2303" s="172">
        <f t="shared" si="218"/>
        <v>445500</v>
      </c>
      <c r="V2303" s="171"/>
      <c r="W2303" s="173">
        <f t="shared" si="219"/>
        <v>0</v>
      </c>
      <c r="X2303" s="174" t="str">
        <f t="shared" si="220"/>
        <v>8</v>
      </c>
      <c r="Y2303" s="171"/>
      <c r="Z2303" s="172">
        <f t="shared" si="221"/>
        <v>35640</v>
      </c>
      <c r="AA2303" s="175">
        <f>VLOOKUP(G2303,Ma_KH!$A:$R,14,0)</f>
        <v>60</v>
      </c>
    </row>
    <row r="2304" spans="1:27" hidden="1" x14ac:dyDescent="0.25">
      <c r="A2304" s="157">
        <v>45993</v>
      </c>
      <c r="B2304" s="158">
        <v>4180767899</v>
      </c>
      <c r="C2304" s="10" t="s">
        <v>7767</v>
      </c>
      <c r="D2304" s="149">
        <v>45996</v>
      </c>
      <c r="E2304" s="152"/>
      <c r="F2304" s="151"/>
      <c r="G2304" t="s">
        <v>7229</v>
      </c>
      <c r="H2304" s="152"/>
      <c r="I2304" s="158" t="s">
        <v>8116</v>
      </c>
      <c r="J2304" s="150" t="s">
        <v>7234</v>
      </c>
      <c r="K2304" s="331" t="s">
        <v>7821</v>
      </c>
      <c r="L2304" s="21" t="str">
        <f>VLOOKUP($K2304,TONG_SL!$A:$D,2,0)</f>
        <v>Giò sụn gà 250g</v>
      </c>
      <c r="N2304" s="21" t="str">
        <f t="shared" si="217"/>
        <v>K-C6</v>
      </c>
      <c r="Q2304" s="21" t="str">
        <f>VLOOKUP(K2304,TONG_SL!$A:$D,3,0)</f>
        <v>Túi</v>
      </c>
      <c r="R2304" s="106">
        <v>6</v>
      </c>
      <c r="S2304" s="171"/>
      <c r="T2304" s="171">
        <f>VLOOKUP(VLOOKUP(G2304,Ma_KH!$A:$R,18,0)&amp;K2304,Gia_MB!$A:$F,6,0)</f>
        <v>50400</v>
      </c>
      <c r="U2304" s="172">
        <f t="shared" si="218"/>
        <v>302400</v>
      </c>
      <c r="V2304" s="171"/>
      <c r="W2304" s="173">
        <f t="shared" si="219"/>
        <v>0</v>
      </c>
      <c r="X2304" s="174" t="str">
        <f t="shared" si="220"/>
        <v>8</v>
      </c>
      <c r="Y2304" s="171"/>
      <c r="Z2304" s="172">
        <f t="shared" si="221"/>
        <v>24192</v>
      </c>
      <c r="AA2304" s="175">
        <f>VLOOKUP(G2304,Ma_KH!$A:$R,14,0)</f>
        <v>60</v>
      </c>
    </row>
    <row r="2305" spans="1:27" hidden="1" x14ac:dyDescent="0.25">
      <c r="A2305" s="157">
        <v>45993</v>
      </c>
      <c r="B2305" s="158">
        <v>4180767899</v>
      </c>
      <c r="C2305" s="10" t="s">
        <v>7767</v>
      </c>
      <c r="D2305" s="149">
        <v>45996</v>
      </c>
      <c r="E2305" s="152"/>
      <c r="F2305" s="151"/>
      <c r="G2305" t="s">
        <v>7229</v>
      </c>
      <c r="H2305" s="152"/>
      <c r="I2305" s="158" t="s">
        <v>8116</v>
      </c>
      <c r="J2305" s="150" t="s">
        <v>7234</v>
      </c>
      <c r="K2305" s="331" t="s">
        <v>7153</v>
      </c>
      <c r="L2305" s="21" t="str">
        <f>VLOOKUP($K2305,TONG_SL!$A:$D,2,0)</f>
        <v>Tai heo muối 200g</v>
      </c>
      <c r="N2305" s="21" t="str">
        <f t="shared" si="217"/>
        <v>K-C6</v>
      </c>
      <c r="Q2305" s="21" t="str">
        <f>VLOOKUP(K2305,TONG_SL!$A:$D,3,0)</f>
        <v>Túi</v>
      </c>
      <c r="R2305" s="106">
        <v>9</v>
      </c>
      <c r="S2305" s="171"/>
      <c r="T2305" s="171">
        <f>VLOOKUP(VLOOKUP(G2305,Ma_KH!$A:$R,18,0)&amp;K2305,Gia_MB!$A:$F,6,0)</f>
        <v>55595</v>
      </c>
      <c r="U2305" s="172">
        <f t="shared" si="218"/>
        <v>500355</v>
      </c>
      <c r="V2305" s="171"/>
      <c r="W2305" s="173">
        <f t="shared" si="219"/>
        <v>0</v>
      </c>
      <c r="X2305" s="174" t="str">
        <f t="shared" si="220"/>
        <v>8</v>
      </c>
      <c r="Y2305" s="171"/>
      <c r="Z2305" s="172">
        <f t="shared" si="221"/>
        <v>40028.400000000001</v>
      </c>
      <c r="AA2305" s="175">
        <f>VLOOKUP(G2305,Ma_KH!$A:$R,14,0)</f>
        <v>60</v>
      </c>
    </row>
    <row r="2306" spans="1:27" hidden="1" x14ac:dyDescent="0.25">
      <c r="A2306" s="157">
        <v>45993</v>
      </c>
      <c r="B2306" s="158">
        <v>4180767899</v>
      </c>
      <c r="C2306" s="10" t="s">
        <v>7767</v>
      </c>
      <c r="D2306" s="149">
        <v>45996</v>
      </c>
      <c r="E2306" s="152"/>
      <c r="F2306" s="151"/>
      <c r="G2306" t="s">
        <v>7229</v>
      </c>
      <c r="H2306" s="152"/>
      <c r="I2306" s="158" t="s">
        <v>8116</v>
      </c>
      <c r="J2306" s="150" t="s">
        <v>7234</v>
      </c>
      <c r="K2306" s="331" t="s">
        <v>30</v>
      </c>
      <c r="L2306" s="21" t="str">
        <f>VLOOKUP($K2306,TONG_SL!$A:$D,2,0)</f>
        <v>Gà muối 500g</v>
      </c>
      <c r="N2306" s="21" t="str">
        <f t="shared" si="217"/>
        <v>K-C6</v>
      </c>
      <c r="Q2306" s="21" t="str">
        <f>VLOOKUP(K2306,TONG_SL!$A:$D,3,0)</f>
        <v>Túi</v>
      </c>
      <c r="R2306" s="106">
        <v>6</v>
      </c>
      <c r="S2306" s="171"/>
      <c r="T2306" s="171">
        <f>VLOOKUP(VLOOKUP(G2306,Ma_KH!$A:$R,18,0)&amp;K2306,Gia_MB!$A:$F,6,0)</f>
        <v>111058</v>
      </c>
      <c r="U2306" s="172">
        <f t="shared" si="218"/>
        <v>666348</v>
      </c>
      <c r="V2306" s="171"/>
      <c r="W2306" s="173">
        <f t="shared" si="219"/>
        <v>0</v>
      </c>
      <c r="X2306" s="174" t="str">
        <f t="shared" si="220"/>
        <v>8</v>
      </c>
      <c r="Y2306" s="171"/>
      <c r="Z2306" s="172">
        <f t="shared" si="221"/>
        <v>53307.840000000004</v>
      </c>
      <c r="AA2306" s="175">
        <f>VLOOKUP(G2306,Ma_KH!$A:$R,14,0)</f>
        <v>60</v>
      </c>
    </row>
    <row r="2307" spans="1:27" hidden="1" x14ac:dyDescent="0.25">
      <c r="A2307" s="157">
        <v>45993</v>
      </c>
      <c r="B2307" s="158">
        <v>4180767899</v>
      </c>
      <c r="C2307" s="10" t="s">
        <v>7767</v>
      </c>
      <c r="D2307" s="149">
        <v>45996</v>
      </c>
      <c r="E2307" s="152"/>
      <c r="F2307" s="151"/>
      <c r="G2307" t="s">
        <v>7229</v>
      </c>
      <c r="H2307" s="152"/>
      <c r="I2307" s="158" t="s">
        <v>8116</v>
      </c>
      <c r="J2307" s="150" t="s">
        <v>7234</v>
      </c>
      <c r="K2307" s="331" t="s">
        <v>7820</v>
      </c>
      <c r="L2307" s="21" t="str">
        <f>VLOOKUP($K2307,TONG_SL!$A:$D,2,0)</f>
        <v>Giò lụa cây 250g</v>
      </c>
      <c r="N2307" s="21" t="str">
        <f t="shared" si="217"/>
        <v>K-C6</v>
      </c>
      <c r="Q2307" s="21" t="str">
        <f>VLOOKUP(K2307,TONG_SL!$A:$D,3,0)</f>
        <v>Túi</v>
      </c>
      <c r="R2307" s="106">
        <v>6</v>
      </c>
      <c r="S2307" s="171"/>
      <c r="T2307" s="171">
        <f>VLOOKUP(VLOOKUP(G2307,Ma_KH!$A:$R,18,0)&amp;K2307,Gia_MB!$A:$F,6,0)</f>
        <v>49500</v>
      </c>
      <c r="U2307" s="172">
        <f t="shared" si="218"/>
        <v>297000</v>
      </c>
      <c r="V2307" s="171"/>
      <c r="W2307" s="173">
        <f t="shared" si="219"/>
        <v>0</v>
      </c>
      <c r="X2307" s="174" t="str">
        <f t="shared" si="220"/>
        <v>8</v>
      </c>
      <c r="Y2307" s="171"/>
      <c r="Z2307" s="172">
        <f t="shared" si="221"/>
        <v>23760</v>
      </c>
      <c r="AA2307" s="175">
        <f>VLOOKUP(G2307,Ma_KH!$A:$R,14,0)</f>
        <v>60</v>
      </c>
    </row>
    <row r="2308" spans="1:27" hidden="1" x14ac:dyDescent="0.25">
      <c r="A2308" s="157">
        <v>45993</v>
      </c>
      <c r="B2308" s="158">
        <v>4180767899</v>
      </c>
      <c r="C2308" s="10" t="s">
        <v>7767</v>
      </c>
      <c r="D2308" s="149">
        <v>45996</v>
      </c>
      <c r="E2308" s="152"/>
      <c r="F2308" s="151"/>
      <c r="G2308" t="s">
        <v>7229</v>
      </c>
      <c r="H2308" s="152"/>
      <c r="I2308" s="158" t="s">
        <v>8116</v>
      </c>
      <c r="J2308" s="150" t="s">
        <v>7234</v>
      </c>
      <c r="K2308" s="331" t="s">
        <v>32</v>
      </c>
      <c r="L2308" s="21" t="str">
        <f>VLOOKUP($K2308,TONG_SL!$A:$D,2,0)</f>
        <v>Giò Tai Lưỡi Xào 250g</v>
      </c>
      <c r="N2308" s="21" t="str">
        <f t="shared" si="217"/>
        <v>K-C6</v>
      </c>
      <c r="Q2308" s="21" t="str">
        <f>VLOOKUP(K2308,TONG_SL!$A:$D,3,0)</f>
        <v>Túi</v>
      </c>
      <c r="R2308" s="106">
        <v>10</v>
      </c>
      <c r="S2308" s="171"/>
      <c r="T2308" s="171">
        <f>VLOOKUP(VLOOKUP(G2308,Ma_KH!$A:$R,18,0)&amp;K2308,Gia_MB!$A:$F,6,0)</f>
        <v>50182</v>
      </c>
      <c r="U2308" s="172">
        <f t="shared" si="218"/>
        <v>501820</v>
      </c>
      <c r="V2308" s="171"/>
      <c r="W2308" s="173">
        <f t="shared" si="219"/>
        <v>0</v>
      </c>
      <c r="X2308" s="174" t="str">
        <f t="shared" si="220"/>
        <v>8</v>
      </c>
      <c r="Y2308" s="171"/>
      <c r="Z2308" s="172">
        <f t="shared" si="221"/>
        <v>40145.599999999999</v>
      </c>
      <c r="AA2308" s="175">
        <f>VLOOKUP(G2308,Ma_KH!$A:$R,14,0)</f>
        <v>60</v>
      </c>
    </row>
    <row r="2309" spans="1:27" hidden="1" x14ac:dyDescent="0.25">
      <c r="A2309" s="157">
        <v>45993</v>
      </c>
      <c r="B2309" s="158">
        <v>4180767906</v>
      </c>
      <c r="C2309" s="10" t="s">
        <v>7767</v>
      </c>
      <c r="D2309" s="149">
        <v>45996</v>
      </c>
      <c r="E2309" s="152"/>
      <c r="F2309" s="151"/>
      <c r="G2309" t="s">
        <v>7229</v>
      </c>
      <c r="H2309" s="152"/>
      <c r="I2309" s="158" t="s">
        <v>8117</v>
      </c>
      <c r="J2309" s="150" t="s">
        <v>7234</v>
      </c>
      <c r="K2309" s="331" t="s">
        <v>30</v>
      </c>
      <c r="L2309" s="21" t="str">
        <f>VLOOKUP($K2309,TONG_SL!$A:$D,2,0)</f>
        <v>Gà muối 500g</v>
      </c>
      <c r="N2309" s="21" t="str">
        <f t="shared" si="217"/>
        <v>K-C6</v>
      </c>
      <c r="Q2309" s="21" t="str">
        <f>VLOOKUP(K2309,TONG_SL!$A:$D,3,0)</f>
        <v>Túi</v>
      </c>
      <c r="R2309" s="106">
        <v>6</v>
      </c>
      <c r="S2309" s="171"/>
      <c r="T2309" s="171">
        <f>VLOOKUP(VLOOKUP(G2309,Ma_KH!$A:$R,18,0)&amp;K2309,Gia_MB!$A:$F,6,0)</f>
        <v>111058</v>
      </c>
      <c r="U2309" s="172">
        <f t="shared" si="218"/>
        <v>666348</v>
      </c>
      <c r="V2309" s="171"/>
      <c r="W2309" s="173">
        <f t="shared" si="219"/>
        <v>0</v>
      </c>
      <c r="X2309" s="174" t="str">
        <f t="shared" si="220"/>
        <v>8</v>
      </c>
      <c r="Y2309" s="171"/>
      <c r="Z2309" s="172">
        <f t="shared" si="221"/>
        <v>53307.840000000004</v>
      </c>
      <c r="AA2309" s="175">
        <f>VLOOKUP(G2309,Ma_KH!$A:$R,14,0)</f>
        <v>60</v>
      </c>
    </row>
    <row r="2310" spans="1:27" hidden="1" x14ac:dyDescent="0.25">
      <c r="A2310" s="157">
        <v>45993</v>
      </c>
      <c r="B2310" s="158">
        <v>4180767906</v>
      </c>
      <c r="C2310" s="10" t="s">
        <v>7767</v>
      </c>
      <c r="D2310" s="149">
        <v>45996</v>
      </c>
      <c r="E2310" s="152"/>
      <c r="F2310" s="151"/>
      <c r="G2310" t="s">
        <v>7229</v>
      </c>
      <c r="H2310" s="152"/>
      <c r="I2310" s="158" t="s">
        <v>8117</v>
      </c>
      <c r="J2310" s="150" t="s">
        <v>7234</v>
      </c>
      <c r="K2310" s="331" t="s">
        <v>7153</v>
      </c>
      <c r="L2310" s="21" t="str">
        <f>VLOOKUP($K2310,TONG_SL!$A:$D,2,0)</f>
        <v>Tai heo muối 200g</v>
      </c>
      <c r="N2310" s="21" t="str">
        <f t="shared" si="217"/>
        <v>K-C6</v>
      </c>
      <c r="Q2310" s="21" t="str">
        <f>VLOOKUP(K2310,TONG_SL!$A:$D,3,0)</f>
        <v>Túi</v>
      </c>
      <c r="R2310" s="106">
        <v>6</v>
      </c>
      <c r="S2310" s="171"/>
      <c r="T2310" s="171">
        <f>VLOOKUP(VLOOKUP(G2310,Ma_KH!$A:$R,18,0)&amp;K2310,Gia_MB!$A:$F,6,0)</f>
        <v>55595</v>
      </c>
      <c r="U2310" s="172">
        <f t="shared" si="218"/>
        <v>333570</v>
      </c>
      <c r="V2310" s="171"/>
      <c r="W2310" s="173">
        <f t="shared" si="219"/>
        <v>0</v>
      </c>
      <c r="X2310" s="174" t="str">
        <f t="shared" si="220"/>
        <v>8</v>
      </c>
      <c r="Y2310" s="171"/>
      <c r="Z2310" s="172">
        <f t="shared" si="221"/>
        <v>26685.600000000002</v>
      </c>
      <c r="AA2310" s="175">
        <f>VLOOKUP(G2310,Ma_KH!$A:$R,14,0)</f>
        <v>60</v>
      </c>
    </row>
    <row r="2311" spans="1:27" hidden="1" x14ac:dyDescent="0.25">
      <c r="A2311" s="157">
        <v>45993</v>
      </c>
      <c r="B2311" s="158">
        <v>4180767906</v>
      </c>
      <c r="C2311" s="10" t="s">
        <v>7767</v>
      </c>
      <c r="D2311" s="149">
        <v>45996</v>
      </c>
      <c r="E2311" s="152"/>
      <c r="F2311" s="151"/>
      <c r="G2311" t="s">
        <v>7229</v>
      </c>
      <c r="H2311" s="152"/>
      <c r="I2311" s="158" t="s">
        <v>8117</v>
      </c>
      <c r="J2311" s="150" t="s">
        <v>7234</v>
      </c>
      <c r="K2311" s="331" t="s">
        <v>48</v>
      </c>
      <c r="L2311" s="21" t="str">
        <f>VLOOKUP($K2311,TONG_SL!$A:$D,2,0)</f>
        <v>Mọc Nấm Hương 250g</v>
      </c>
      <c r="N2311" s="21" t="str">
        <f t="shared" si="217"/>
        <v>K-C6</v>
      </c>
      <c r="Q2311" s="21" t="str">
        <f>VLOOKUP(K2311,TONG_SL!$A:$D,3,0)</f>
        <v>Túi</v>
      </c>
      <c r="R2311" s="106">
        <v>6</v>
      </c>
      <c r="S2311" s="171"/>
      <c r="T2311" s="171">
        <f>VLOOKUP(VLOOKUP(G2311,Ma_KH!$A:$R,18,0)&amp;K2311,Gia_MB!$A:$F,6,0)</f>
        <v>46000</v>
      </c>
      <c r="U2311" s="172">
        <f t="shared" si="218"/>
        <v>276000</v>
      </c>
      <c r="V2311" s="171"/>
      <c r="W2311" s="173">
        <f t="shared" si="219"/>
        <v>0</v>
      </c>
      <c r="X2311" s="174" t="str">
        <f t="shared" si="220"/>
        <v>8</v>
      </c>
      <c r="Y2311" s="171"/>
      <c r="Z2311" s="172">
        <f t="shared" si="221"/>
        <v>22080</v>
      </c>
      <c r="AA2311" s="175">
        <f>VLOOKUP(G2311,Ma_KH!$A:$R,14,0)</f>
        <v>60</v>
      </c>
    </row>
    <row r="2312" spans="1:27" hidden="1" x14ac:dyDescent="0.25">
      <c r="A2312" s="157">
        <v>45993</v>
      </c>
      <c r="B2312" s="158">
        <v>4180767906</v>
      </c>
      <c r="C2312" s="10" t="s">
        <v>7767</v>
      </c>
      <c r="D2312" s="149">
        <v>45996</v>
      </c>
      <c r="E2312" s="152"/>
      <c r="F2312" s="151"/>
      <c r="G2312" t="s">
        <v>7229</v>
      </c>
      <c r="H2312" s="152"/>
      <c r="I2312" s="158" t="s">
        <v>8117</v>
      </c>
      <c r="J2312" s="150" t="s">
        <v>7234</v>
      </c>
      <c r="K2312" s="331" t="s">
        <v>7820</v>
      </c>
      <c r="L2312" s="21" t="str">
        <f>VLOOKUP($K2312,TONG_SL!$A:$D,2,0)</f>
        <v>Giò lụa cây 250g</v>
      </c>
      <c r="N2312" s="21" t="str">
        <f t="shared" si="217"/>
        <v>K-C6</v>
      </c>
      <c r="Q2312" s="21" t="str">
        <f>VLOOKUP(K2312,TONG_SL!$A:$D,3,0)</f>
        <v>Túi</v>
      </c>
      <c r="R2312" s="106">
        <v>6</v>
      </c>
      <c r="S2312" s="171"/>
      <c r="T2312" s="171">
        <f>VLOOKUP(VLOOKUP(G2312,Ma_KH!$A:$R,18,0)&amp;K2312,Gia_MB!$A:$F,6,0)</f>
        <v>49500</v>
      </c>
      <c r="U2312" s="172">
        <f t="shared" si="218"/>
        <v>297000</v>
      </c>
      <c r="V2312" s="171"/>
      <c r="W2312" s="173">
        <f t="shared" si="219"/>
        <v>0</v>
      </c>
      <c r="X2312" s="174" t="str">
        <f t="shared" si="220"/>
        <v>8</v>
      </c>
      <c r="Y2312" s="171"/>
      <c r="Z2312" s="172">
        <f t="shared" si="221"/>
        <v>23760</v>
      </c>
      <c r="AA2312" s="175">
        <f>VLOOKUP(G2312,Ma_KH!$A:$R,14,0)</f>
        <v>60</v>
      </c>
    </row>
    <row r="2313" spans="1:27" hidden="1" x14ac:dyDescent="0.25">
      <c r="A2313" s="157">
        <v>45993</v>
      </c>
      <c r="B2313" s="158">
        <v>4180767906</v>
      </c>
      <c r="C2313" s="10" t="s">
        <v>7767</v>
      </c>
      <c r="D2313" s="149">
        <v>45996</v>
      </c>
      <c r="E2313" s="152"/>
      <c r="F2313" s="151"/>
      <c r="G2313" t="s">
        <v>7229</v>
      </c>
      <c r="H2313" s="152"/>
      <c r="I2313" s="158" t="s">
        <v>8117</v>
      </c>
      <c r="J2313" s="150" t="s">
        <v>7234</v>
      </c>
      <c r="K2313" s="331" t="s">
        <v>32</v>
      </c>
      <c r="L2313" s="21" t="str">
        <f>VLOOKUP($K2313,TONG_SL!$A:$D,2,0)</f>
        <v>Giò Tai Lưỡi Xào 250g</v>
      </c>
      <c r="N2313" s="21" t="str">
        <f t="shared" si="217"/>
        <v>K-C6</v>
      </c>
      <c r="Q2313" s="21" t="str">
        <f>VLOOKUP(K2313,TONG_SL!$A:$D,3,0)</f>
        <v>Túi</v>
      </c>
      <c r="R2313" s="106">
        <v>6</v>
      </c>
      <c r="S2313" s="171"/>
      <c r="T2313" s="171">
        <f>VLOOKUP(VLOOKUP(G2313,Ma_KH!$A:$R,18,0)&amp;K2313,Gia_MB!$A:$F,6,0)</f>
        <v>50182</v>
      </c>
      <c r="U2313" s="172">
        <f t="shared" si="218"/>
        <v>301092</v>
      </c>
      <c r="V2313" s="171"/>
      <c r="W2313" s="173">
        <f t="shared" si="219"/>
        <v>0</v>
      </c>
      <c r="X2313" s="174" t="str">
        <f t="shared" si="220"/>
        <v>8</v>
      </c>
      <c r="Y2313" s="171"/>
      <c r="Z2313" s="172">
        <f t="shared" si="221"/>
        <v>24087.360000000001</v>
      </c>
      <c r="AA2313" s="175">
        <f>VLOOKUP(G2313,Ma_KH!$A:$R,14,0)</f>
        <v>60</v>
      </c>
    </row>
    <row r="2314" spans="1:27" hidden="1" x14ac:dyDescent="0.25">
      <c r="A2314" s="157">
        <v>45993</v>
      </c>
      <c r="B2314" s="158">
        <v>4180767906</v>
      </c>
      <c r="C2314" s="10" t="s">
        <v>7767</v>
      </c>
      <c r="D2314" s="149">
        <v>45996</v>
      </c>
      <c r="E2314" s="152"/>
      <c r="F2314" s="151"/>
      <c r="G2314" t="s">
        <v>7229</v>
      </c>
      <c r="H2314" s="152"/>
      <c r="I2314" s="158" t="s">
        <v>8117</v>
      </c>
      <c r="J2314" s="150" t="s">
        <v>7234</v>
      </c>
      <c r="K2314" s="331" t="s">
        <v>7821</v>
      </c>
      <c r="L2314" s="21" t="str">
        <f>VLOOKUP($K2314,TONG_SL!$A:$D,2,0)</f>
        <v>Giò sụn gà 250g</v>
      </c>
      <c r="N2314" s="21" t="str">
        <f t="shared" si="217"/>
        <v>K-C6</v>
      </c>
      <c r="Q2314" s="21" t="str">
        <f>VLOOKUP(K2314,TONG_SL!$A:$D,3,0)</f>
        <v>Túi</v>
      </c>
      <c r="R2314" s="106">
        <v>6</v>
      </c>
      <c r="S2314" s="171"/>
      <c r="T2314" s="171">
        <f>VLOOKUP(VLOOKUP(G2314,Ma_KH!$A:$R,18,0)&amp;K2314,Gia_MB!$A:$F,6,0)</f>
        <v>50400</v>
      </c>
      <c r="U2314" s="172">
        <f t="shared" si="218"/>
        <v>302400</v>
      </c>
      <c r="V2314" s="171"/>
      <c r="W2314" s="173">
        <f t="shared" si="219"/>
        <v>0</v>
      </c>
      <c r="X2314" s="174" t="str">
        <f t="shared" si="220"/>
        <v>8</v>
      </c>
      <c r="Y2314" s="171"/>
      <c r="Z2314" s="172">
        <f t="shared" si="221"/>
        <v>24192</v>
      </c>
      <c r="AA2314" s="175">
        <f>VLOOKUP(G2314,Ma_KH!$A:$R,14,0)</f>
        <v>60</v>
      </c>
    </row>
    <row r="2315" spans="1:27" hidden="1" x14ac:dyDescent="0.25">
      <c r="A2315" s="157">
        <v>45993</v>
      </c>
      <c r="B2315" s="158">
        <v>4180767906</v>
      </c>
      <c r="C2315" s="10" t="s">
        <v>7767</v>
      </c>
      <c r="D2315" s="149">
        <v>45996</v>
      </c>
      <c r="E2315" s="152"/>
      <c r="F2315" s="151"/>
      <c r="G2315" t="s">
        <v>7229</v>
      </c>
      <c r="H2315" s="152"/>
      <c r="I2315" s="158" t="s">
        <v>8117</v>
      </c>
      <c r="J2315" s="150" t="s">
        <v>7234</v>
      </c>
      <c r="K2315" s="331" t="s">
        <v>27</v>
      </c>
      <c r="L2315" s="21" t="str">
        <f>VLOOKUP($K2315,TONG_SL!$A:$D,2,0)</f>
        <v>Chân giò heo muối 300g</v>
      </c>
      <c r="N2315" s="21" t="str">
        <f t="shared" si="217"/>
        <v>K-C6</v>
      </c>
      <c r="Q2315" s="21" t="str">
        <f>VLOOKUP(K2315,TONG_SL!$A:$D,3,0)</f>
        <v>Túi</v>
      </c>
      <c r="R2315" s="106">
        <v>6</v>
      </c>
      <c r="S2315" s="171"/>
      <c r="T2315" s="171">
        <f>VLOOKUP(VLOOKUP(G2315,Ma_KH!$A:$R,18,0)&amp;K2315,Gia_MB!$A:$F,6,0)</f>
        <v>73431</v>
      </c>
      <c r="U2315" s="172">
        <f t="shared" si="218"/>
        <v>440586</v>
      </c>
      <c r="V2315" s="171"/>
      <c r="W2315" s="173">
        <f t="shared" si="219"/>
        <v>0</v>
      </c>
      <c r="X2315" s="174" t="str">
        <f t="shared" si="220"/>
        <v>8</v>
      </c>
      <c r="Y2315" s="171"/>
      <c r="Z2315" s="172">
        <f t="shared" si="221"/>
        <v>35246.879999999997</v>
      </c>
      <c r="AA2315" s="175">
        <f>VLOOKUP(G2315,Ma_KH!$A:$R,14,0)</f>
        <v>60</v>
      </c>
    </row>
    <row r="2316" spans="1:27" hidden="1" x14ac:dyDescent="0.25">
      <c r="A2316" s="157">
        <v>45993</v>
      </c>
      <c r="B2316" s="158">
        <v>4180767906</v>
      </c>
      <c r="C2316" s="10" t="s">
        <v>7767</v>
      </c>
      <c r="D2316" s="149">
        <v>45996</v>
      </c>
      <c r="E2316" s="152"/>
      <c r="F2316" s="151"/>
      <c r="G2316" t="s">
        <v>7229</v>
      </c>
      <c r="H2316" s="152"/>
      <c r="I2316" s="158" t="s">
        <v>8117</v>
      </c>
      <c r="J2316" s="150" t="s">
        <v>7234</v>
      </c>
      <c r="K2316" s="331" t="s">
        <v>7154</v>
      </c>
      <c r="L2316" s="21" t="str">
        <f>VLOOKUP($K2316,TONG_SL!$A:$D,2,0)</f>
        <v>Chả cốm 300g</v>
      </c>
      <c r="N2316" s="21" t="str">
        <f t="shared" si="217"/>
        <v>K-C6</v>
      </c>
      <c r="Q2316" s="21" t="str">
        <f>VLOOKUP(K2316,TONG_SL!$A:$D,3,0)</f>
        <v>Túi</v>
      </c>
      <c r="R2316" s="106">
        <v>6</v>
      </c>
      <c r="S2316" s="171"/>
      <c r="T2316" s="171">
        <f>VLOOKUP(VLOOKUP(G2316,Ma_KH!$A:$R,18,0)&amp;K2316,Gia_MB!$A:$F,6,0)</f>
        <v>74250</v>
      </c>
      <c r="U2316" s="172">
        <f t="shared" si="218"/>
        <v>445500</v>
      </c>
      <c r="V2316" s="171"/>
      <c r="W2316" s="173">
        <f t="shared" si="219"/>
        <v>0</v>
      </c>
      <c r="X2316" s="174" t="str">
        <f t="shared" si="220"/>
        <v>8</v>
      </c>
      <c r="Y2316" s="171"/>
      <c r="Z2316" s="172">
        <f t="shared" si="221"/>
        <v>35640</v>
      </c>
      <c r="AA2316" s="175">
        <f>VLOOKUP(G2316,Ma_KH!$A:$R,14,0)</f>
        <v>60</v>
      </c>
    </row>
    <row r="2317" spans="1:27" hidden="1" x14ac:dyDescent="0.25">
      <c r="A2317" s="157">
        <v>45993</v>
      </c>
      <c r="B2317" s="158">
        <v>4180767893</v>
      </c>
      <c r="C2317" s="10" t="s">
        <v>7767</v>
      </c>
      <c r="D2317" s="149">
        <v>45996</v>
      </c>
      <c r="E2317" s="152"/>
      <c r="F2317" s="151"/>
      <c r="G2317" t="s">
        <v>7229</v>
      </c>
      <c r="H2317" s="152"/>
      <c r="I2317" s="158" t="s">
        <v>8118</v>
      </c>
      <c r="J2317" s="150" t="s">
        <v>7234</v>
      </c>
      <c r="K2317" s="331" t="s">
        <v>30</v>
      </c>
      <c r="L2317" s="21" t="str">
        <f>VLOOKUP($K2317,TONG_SL!$A:$D,2,0)</f>
        <v>Gà muối 500g</v>
      </c>
      <c r="N2317" s="21" t="str">
        <f t="shared" si="217"/>
        <v>K-C6</v>
      </c>
      <c r="Q2317" s="21" t="str">
        <f>VLOOKUP(K2317,TONG_SL!$A:$D,3,0)</f>
        <v>Túi</v>
      </c>
      <c r="R2317" s="106">
        <v>6</v>
      </c>
      <c r="S2317" s="171"/>
      <c r="T2317" s="171">
        <f>VLOOKUP(VLOOKUP(G2317,Ma_KH!$A:$R,18,0)&amp;K2317,Gia_MB!$A:$F,6,0)</f>
        <v>111058</v>
      </c>
      <c r="U2317" s="172">
        <f t="shared" si="218"/>
        <v>666348</v>
      </c>
      <c r="V2317" s="171"/>
      <c r="W2317" s="173">
        <f t="shared" si="219"/>
        <v>0</v>
      </c>
      <c r="X2317" s="174" t="str">
        <f t="shared" si="220"/>
        <v>8</v>
      </c>
      <c r="Y2317" s="171"/>
      <c r="Z2317" s="172">
        <f t="shared" si="221"/>
        <v>53307.840000000004</v>
      </c>
      <c r="AA2317" s="175">
        <f>VLOOKUP(G2317,Ma_KH!$A:$R,14,0)</f>
        <v>60</v>
      </c>
    </row>
    <row r="2318" spans="1:27" hidden="1" x14ac:dyDescent="0.25">
      <c r="A2318" s="157">
        <v>45993</v>
      </c>
      <c r="B2318" s="158">
        <v>4180767893</v>
      </c>
      <c r="C2318" s="10" t="s">
        <v>7767</v>
      </c>
      <c r="D2318" s="149">
        <v>45996</v>
      </c>
      <c r="E2318" s="152"/>
      <c r="F2318" s="151"/>
      <c r="G2318" t="s">
        <v>7229</v>
      </c>
      <c r="H2318" s="152"/>
      <c r="I2318" s="158" t="s">
        <v>8118</v>
      </c>
      <c r="J2318" s="150" t="s">
        <v>7234</v>
      </c>
      <c r="K2318" s="331" t="s">
        <v>32</v>
      </c>
      <c r="L2318" s="21" t="str">
        <f>VLOOKUP($K2318,TONG_SL!$A:$D,2,0)</f>
        <v>Giò Tai Lưỡi Xào 250g</v>
      </c>
      <c r="N2318" s="21" t="str">
        <f t="shared" si="217"/>
        <v>K-C6</v>
      </c>
      <c r="Q2318" s="21" t="str">
        <f>VLOOKUP(K2318,TONG_SL!$A:$D,3,0)</f>
        <v>Túi</v>
      </c>
      <c r="R2318" s="106">
        <v>6</v>
      </c>
      <c r="S2318" s="171"/>
      <c r="T2318" s="171">
        <f>VLOOKUP(VLOOKUP(G2318,Ma_KH!$A:$R,18,0)&amp;K2318,Gia_MB!$A:$F,6,0)</f>
        <v>50182</v>
      </c>
      <c r="U2318" s="172">
        <f t="shared" si="218"/>
        <v>301092</v>
      </c>
      <c r="V2318" s="171"/>
      <c r="W2318" s="173">
        <f t="shared" si="219"/>
        <v>0</v>
      </c>
      <c r="X2318" s="174" t="str">
        <f t="shared" si="220"/>
        <v>8</v>
      </c>
      <c r="Y2318" s="171"/>
      <c r="Z2318" s="172">
        <f t="shared" si="221"/>
        <v>24087.360000000001</v>
      </c>
      <c r="AA2318" s="175">
        <f>VLOOKUP(G2318,Ma_KH!$A:$R,14,0)</f>
        <v>60</v>
      </c>
    </row>
    <row r="2319" spans="1:27" hidden="1" x14ac:dyDescent="0.25">
      <c r="A2319" s="157">
        <v>45993</v>
      </c>
      <c r="B2319" s="158">
        <v>4180767893</v>
      </c>
      <c r="C2319" s="10" t="s">
        <v>7767</v>
      </c>
      <c r="D2319" s="149">
        <v>45996</v>
      </c>
      <c r="E2319" s="152"/>
      <c r="F2319" s="151"/>
      <c r="G2319" t="s">
        <v>7229</v>
      </c>
      <c r="H2319" s="152"/>
      <c r="I2319" s="158" t="s">
        <v>8118</v>
      </c>
      <c r="J2319" s="150" t="s">
        <v>7234</v>
      </c>
      <c r="K2319" s="331" t="s">
        <v>48</v>
      </c>
      <c r="L2319" s="21" t="str">
        <f>VLOOKUP($K2319,TONG_SL!$A:$D,2,0)</f>
        <v>Mọc Nấm Hương 250g</v>
      </c>
      <c r="N2319" s="21" t="str">
        <f t="shared" si="217"/>
        <v>K-C6</v>
      </c>
      <c r="Q2319" s="21" t="str">
        <f>VLOOKUP(K2319,TONG_SL!$A:$D,3,0)</f>
        <v>Túi</v>
      </c>
      <c r="R2319" s="106">
        <v>6</v>
      </c>
      <c r="S2319" s="171"/>
      <c r="T2319" s="171">
        <f>VLOOKUP(VLOOKUP(G2319,Ma_KH!$A:$R,18,0)&amp;K2319,Gia_MB!$A:$F,6,0)</f>
        <v>46000</v>
      </c>
      <c r="U2319" s="172">
        <f t="shared" si="218"/>
        <v>276000</v>
      </c>
      <c r="V2319" s="171"/>
      <c r="W2319" s="173">
        <f t="shared" si="219"/>
        <v>0</v>
      </c>
      <c r="X2319" s="174" t="str">
        <f t="shared" si="220"/>
        <v>8</v>
      </c>
      <c r="Y2319" s="171"/>
      <c r="Z2319" s="172">
        <f t="shared" si="221"/>
        <v>22080</v>
      </c>
      <c r="AA2319" s="175">
        <f>VLOOKUP(G2319,Ma_KH!$A:$R,14,0)</f>
        <v>60</v>
      </c>
    </row>
    <row r="2320" spans="1:27" hidden="1" x14ac:dyDescent="0.25">
      <c r="A2320" s="157">
        <v>45993</v>
      </c>
      <c r="B2320" s="158">
        <v>4180767893</v>
      </c>
      <c r="C2320" s="10" t="s">
        <v>7767</v>
      </c>
      <c r="D2320" s="149">
        <v>45996</v>
      </c>
      <c r="E2320" s="152"/>
      <c r="F2320" s="151"/>
      <c r="G2320" t="s">
        <v>7229</v>
      </c>
      <c r="H2320" s="152"/>
      <c r="I2320" s="158" t="s">
        <v>8118</v>
      </c>
      <c r="J2320" s="150" t="s">
        <v>7234</v>
      </c>
      <c r="K2320" s="331" t="s">
        <v>7153</v>
      </c>
      <c r="L2320" s="21" t="str">
        <f>VLOOKUP($K2320,TONG_SL!$A:$D,2,0)</f>
        <v>Tai heo muối 200g</v>
      </c>
      <c r="N2320" s="21" t="str">
        <f t="shared" si="217"/>
        <v>K-C6</v>
      </c>
      <c r="Q2320" s="21" t="str">
        <f>VLOOKUP(K2320,TONG_SL!$A:$D,3,0)</f>
        <v>Túi</v>
      </c>
      <c r="R2320" s="106">
        <v>6</v>
      </c>
      <c r="S2320" s="171"/>
      <c r="T2320" s="171">
        <f>VLOOKUP(VLOOKUP(G2320,Ma_KH!$A:$R,18,0)&amp;K2320,Gia_MB!$A:$F,6,0)</f>
        <v>55595</v>
      </c>
      <c r="U2320" s="172">
        <f t="shared" si="218"/>
        <v>333570</v>
      </c>
      <c r="V2320" s="171"/>
      <c r="W2320" s="173">
        <f t="shared" si="219"/>
        <v>0</v>
      </c>
      <c r="X2320" s="174" t="str">
        <f t="shared" si="220"/>
        <v>8</v>
      </c>
      <c r="Y2320" s="171"/>
      <c r="Z2320" s="172">
        <f t="shared" si="221"/>
        <v>26685.600000000002</v>
      </c>
      <c r="AA2320" s="175">
        <f>VLOOKUP(G2320,Ma_KH!$A:$R,14,0)</f>
        <v>60</v>
      </c>
    </row>
    <row r="2321" spans="1:27" hidden="1" x14ac:dyDescent="0.25">
      <c r="A2321" s="157">
        <v>45993</v>
      </c>
      <c r="B2321" s="158">
        <v>4180767893</v>
      </c>
      <c r="C2321" s="10" t="s">
        <v>7767</v>
      </c>
      <c r="D2321" s="149">
        <v>45996</v>
      </c>
      <c r="E2321" s="152"/>
      <c r="F2321" s="151"/>
      <c r="G2321" t="s">
        <v>7229</v>
      </c>
      <c r="H2321" s="152"/>
      <c r="I2321" s="158" t="s">
        <v>8118</v>
      </c>
      <c r="J2321" s="150" t="s">
        <v>7234</v>
      </c>
      <c r="K2321" s="331" t="s">
        <v>7821</v>
      </c>
      <c r="L2321" s="21" t="str">
        <f>VLOOKUP($K2321,TONG_SL!$A:$D,2,0)</f>
        <v>Giò sụn gà 250g</v>
      </c>
      <c r="N2321" s="21" t="str">
        <f t="shared" si="217"/>
        <v>K-C6</v>
      </c>
      <c r="Q2321" s="21" t="str">
        <f>VLOOKUP(K2321,TONG_SL!$A:$D,3,0)</f>
        <v>Túi</v>
      </c>
      <c r="R2321" s="106">
        <v>6</v>
      </c>
      <c r="S2321" s="171"/>
      <c r="T2321" s="171">
        <f>VLOOKUP(VLOOKUP(G2321,Ma_KH!$A:$R,18,0)&amp;K2321,Gia_MB!$A:$F,6,0)</f>
        <v>50400</v>
      </c>
      <c r="U2321" s="172">
        <f t="shared" si="218"/>
        <v>302400</v>
      </c>
      <c r="V2321" s="171"/>
      <c r="W2321" s="173">
        <f t="shared" si="219"/>
        <v>0</v>
      </c>
      <c r="X2321" s="174" t="str">
        <f t="shared" si="220"/>
        <v>8</v>
      </c>
      <c r="Y2321" s="171"/>
      <c r="Z2321" s="172">
        <f t="shared" si="221"/>
        <v>24192</v>
      </c>
      <c r="AA2321" s="175">
        <f>VLOOKUP(G2321,Ma_KH!$A:$R,14,0)</f>
        <v>60</v>
      </c>
    </row>
    <row r="2322" spans="1:27" hidden="1" x14ac:dyDescent="0.25">
      <c r="A2322" s="157">
        <v>45993</v>
      </c>
      <c r="B2322" s="158">
        <v>4180767893</v>
      </c>
      <c r="C2322" s="10" t="s">
        <v>7767</v>
      </c>
      <c r="D2322" s="149">
        <v>45996</v>
      </c>
      <c r="E2322" s="152"/>
      <c r="F2322" s="151"/>
      <c r="G2322" t="s">
        <v>7229</v>
      </c>
      <c r="H2322" s="152"/>
      <c r="I2322" s="158" t="s">
        <v>8118</v>
      </c>
      <c r="J2322" s="150" t="s">
        <v>7234</v>
      </c>
      <c r="K2322" s="331" t="s">
        <v>7820</v>
      </c>
      <c r="L2322" s="21" t="str">
        <f>VLOOKUP($K2322,TONG_SL!$A:$D,2,0)</f>
        <v>Giò lụa cây 250g</v>
      </c>
      <c r="N2322" s="21" t="str">
        <f t="shared" si="217"/>
        <v>K-C6</v>
      </c>
      <c r="Q2322" s="21" t="str">
        <f>VLOOKUP(K2322,TONG_SL!$A:$D,3,0)</f>
        <v>Túi</v>
      </c>
      <c r="R2322" s="106">
        <v>6</v>
      </c>
      <c r="S2322" s="171"/>
      <c r="T2322" s="171">
        <f>VLOOKUP(VLOOKUP(G2322,Ma_KH!$A:$R,18,0)&amp;K2322,Gia_MB!$A:$F,6,0)</f>
        <v>49500</v>
      </c>
      <c r="U2322" s="172">
        <f t="shared" si="218"/>
        <v>297000</v>
      </c>
      <c r="V2322" s="171"/>
      <c r="W2322" s="173">
        <f t="shared" si="219"/>
        <v>0</v>
      </c>
      <c r="X2322" s="174" t="str">
        <f t="shared" si="220"/>
        <v>8</v>
      </c>
      <c r="Y2322" s="171"/>
      <c r="Z2322" s="172">
        <f t="shared" si="221"/>
        <v>23760</v>
      </c>
      <c r="AA2322" s="175">
        <f>VLOOKUP(G2322,Ma_KH!$A:$R,14,0)</f>
        <v>60</v>
      </c>
    </row>
    <row r="2323" spans="1:27" hidden="1" x14ac:dyDescent="0.25">
      <c r="A2323" s="157">
        <v>45993</v>
      </c>
      <c r="B2323" s="158">
        <v>4180767893</v>
      </c>
      <c r="C2323" s="10" t="s">
        <v>7767</v>
      </c>
      <c r="D2323" s="149">
        <v>45996</v>
      </c>
      <c r="E2323" s="152"/>
      <c r="F2323" s="151"/>
      <c r="G2323" t="s">
        <v>7229</v>
      </c>
      <c r="H2323" s="152"/>
      <c r="I2323" s="158" t="s">
        <v>8118</v>
      </c>
      <c r="J2323" s="150" t="s">
        <v>7234</v>
      </c>
      <c r="K2323" s="331" t="s">
        <v>7154</v>
      </c>
      <c r="L2323" s="21" t="str">
        <f>VLOOKUP($K2323,TONG_SL!$A:$D,2,0)</f>
        <v>Chả cốm 300g</v>
      </c>
      <c r="N2323" s="21" t="str">
        <f t="shared" si="217"/>
        <v>K-C6</v>
      </c>
      <c r="Q2323" s="21" t="str">
        <f>VLOOKUP(K2323,TONG_SL!$A:$D,3,0)</f>
        <v>Túi</v>
      </c>
      <c r="R2323" s="106">
        <v>9</v>
      </c>
      <c r="S2323" s="171"/>
      <c r="T2323" s="171">
        <f>VLOOKUP(VLOOKUP(G2323,Ma_KH!$A:$R,18,0)&amp;K2323,Gia_MB!$A:$F,6,0)</f>
        <v>74250</v>
      </c>
      <c r="U2323" s="172">
        <f t="shared" si="218"/>
        <v>668250</v>
      </c>
      <c r="V2323" s="171"/>
      <c r="W2323" s="173">
        <f t="shared" si="219"/>
        <v>0</v>
      </c>
      <c r="X2323" s="174" t="str">
        <f t="shared" si="220"/>
        <v>8</v>
      </c>
      <c r="Y2323" s="171"/>
      <c r="Z2323" s="172">
        <f t="shared" si="221"/>
        <v>53460</v>
      </c>
      <c r="AA2323" s="175">
        <f>VLOOKUP(G2323,Ma_KH!$A:$R,14,0)</f>
        <v>60</v>
      </c>
    </row>
    <row r="2324" spans="1:27" hidden="1" x14ac:dyDescent="0.25">
      <c r="A2324" s="157">
        <v>45993</v>
      </c>
      <c r="B2324" s="158">
        <v>4180767893</v>
      </c>
      <c r="C2324" s="10" t="s">
        <v>7767</v>
      </c>
      <c r="D2324" s="149">
        <v>45996</v>
      </c>
      <c r="E2324" s="152"/>
      <c r="F2324" s="151"/>
      <c r="G2324" t="s">
        <v>7229</v>
      </c>
      <c r="H2324" s="152"/>
      <c r="I2324" s="158" t="s">
        <v>8118</v>
      </c>
      <c r="J2324" s="150" t="s">
        <v>7234</v>
      </c>
      <c r="K2324" s="331" t="s">
        <v>27</v>
      </c>
      <c r="L2324" s="21" t="str">
        <f>VLOOKUP($K2324,TONG_SL!$A:$D,2,0)</f>
        <v>Chân giò heo muối 300g</v>
      </c>
      <c r="N2324" s="21" t="str">
        <f t="shared" si="217"/>
        <v>K-C6</v>
      </c>
      <c r="Q2324" s="21" t="str">
        <f>VLOOKUP(K2324,TONG_SL!$A:$D,3,0)</f>
        <v>Túi</v>
      </c>
      <c r="R2324" s="106">
        <v>6</v>
      </c>
      <c r="S2324" s="171"/>
      <c r="T2324" s="171">
        <f>VLOOKUP(VLOOKUP(G2324,Ma_KH!$A:$R,18,0)&amp;K2324,Gia_MB!$A:$F,6,0)</f>
        <v>73431</v>
      </c>
      <c r="U2324" s="172">
        <f t="shared" si="218"/>
        <v>440586</v>
      </c>
      <c r="V2324" s="171"/>
      <c r="W2324" s="173">
        <f t="shared" si="219"/>
        <v>0</v>
      </c>
      <c r="X2324" s="174" t="str">
        <f t="shared" si="220"/>
        <v>8</v>
      </c>
      <c r="Y2324" s="171"/>
      <c r="Z2324" s="172">
        <f t="shared" si="221"/>
        <v>35246.879999999997</v>
      </c>
      <c r="AA2324" s="175">
        <f>VLOOKUP(G2324,Ma_KH!$A:$R,14,0)</f>
        <v>60</v>
      </c>
    </row>
    <row r="2325" spans="1:27" hidden="1" x14ac:dyDescent="0.25">
      <c r="A2325" s="157">
        <v>45993</v>
      </c>
      <c r="B2325" s="158">
        <v>4180767956</v>
      </c>
      <c r="C2325" s="10" t="s">
        <v>7767</v>
      </c>
      <c r="D2325" s="149">
        <v>45996</v>
      </c>
      <c r="E2325" s="152"/>
      <c r="F2325" s="151"/>
      <c r="G2325" t="s">
        <v>7229</v>
      </c>
      <c r="H2325" s="152"/>
      <c r="I2325" s="158" t="s">
        <v>8119</v>
      </c>
      <c r="J2325" s="150" t="s">
        <v>7234</v>
      </c>
      <c r="K2325" s="331" t="s">
        <v>7153</v>
      </c>
      <c r="L2325" s="21" t="str">
        <f>VLOOKUP($K2325,TONG_SL!$A:$D,2,0)</f>
        <v>Tai heo muối 200g</v>
      </c>
      <c r="N2325" s="21" t="str">
        <f t="shared" si="217"/>
        <v>K-C6</v>
      </c>
      <c r="Q2325" s="21" t="str">
        <f>VLOOKUP(K2325,TONG_SL!$A:$D,3,0)</f>
        <v>Túi</v>
      </c>
      <c r="R2325" s="106">
        <v>6</v>
      </c>
      <c r="S2325" s="171"/>
      <c r="T2325" s="171">
        <f>VLOOKUP(VLOOKUP(G2325,Ma_KH!$A:$R,18,0)&amp;K2325,Gia_MB!$A:$F,6,0)</f>
        <v>55595</v>
      </c>
      <c r="U2325" s="172">
        <f t="shared" si="218"/>
        <v>333570</v>
      </c>
      <c r="V2325" s="171"/>
      <c r="W2325" s="173">
        <f t="shared" si="219"/>
        <v>0</v>
      </c>
      <c r="X2325" s="174" t="str">
        <f t="shared" si="220"/>
        <v>8</v>
      </c>
      <c r="Y2325" s="171"/>
      <c r="Z2325" s="172">
        <f t="shared" si="221"/>
        <v>26685.600000000002</v>
      </c>
      <c r="AA2325" s="175">
        <f>VLOOKUP(G2325,Ma_KH!$A:$R,14,0)</f>
        <v>60</v>
      </c>
    </row>
    <row r="2326" spans="1:27" hidden="1" x14ac:dyDescent="0.25">
      <c r="A2326" s="157">
        <v>45993</v>
      </c>
      <c r="B2326" s="158">
        <v>4180767956</v>
      </c>
      <c r="C2326" s="10" t="s">
        <v>7767</v>
      </c>
      <c r="D2326" s="149">
        <v>45996</v>
      </c>
      <c r="E2326" s="152"/>
      <c r="F2326" s="151"/>
      <c r="G2326" t="s">
        <v>7229</v>
      </c>
      <c r="H2326" s="152"/>
      <c r="I2326" s="158" t="s">
        <v>8119</v>
      </c>
      <c r="J2326" s="150" t="s">
        <v>7234</v>
      </c>
      <c r="K2326" s="331" t="s">
        <v>7820</v>
      </c>
      <c r="L2326" s="21" t="str">
        <f>VLOOKUP($K2326,TONG_SL!$A:$D,2,0)</f>
        <v>Giò lụa cây 250g</v>
      </c>
      <c r="N2326" s="21" t="str">
        <f t="shared" si="217"/>
        <v>K-C6</v>
      </c>
      <c r="Q2326" s="21" t="str">
        <f>VLOOKUP(K2326,TONG_SL!$A:$D,3,0)</f>
        <v>Túi</v>
      </c>
      <c r="R2326" s="106">
        <v>6</v>
      </c>
      <c r="S2326" s="171"/>
      <c r="T2326" s="171">
        <f>VLOOKUP(VLOOKUP(G2326,Ma_KH!$A:$R,18,0)&amp;K2326,Gia_MB!$A:$F,6,0)</f>
        <v>49500</v>
      </c>
      <c r="U2326" s="172">
        <f t="shared" si="218"/>
        <v>297000</v>
      </c>
      <c r="V2326" s="171"/>
      <c r="W2326" s="173">
        <f t="shared" si="219"/>
        <v>0</v>
      </c>
      <c r="X2326" s="174" t="str">
        <f t="shared" si="220"/>
        <v>8</v>
      </c>
      <c r="Y2326" s="171"/>
      <c r="Z2326" s="172">
        <f t="shared" si="221"/>
        <v>23760</v>
      </c>
      <c r="AA2326" s="175">
        <f>VLOOKUP(G2326,Ma_KH!$A:$R,14,0)</f>
        <v>60</v>
      </c>
    </row>
    <row r="2327" spans="1:27" hidden="1" x14ac:dyDescent="0.25">
      <c r="A2327" s="157">
        <v>45993</v>
      </c>
      <c r="B2327" s="158">
        <v>4180767956</v>
      </c>
      <c r="C2327" s="10" t="s">
        <v>7767</v>
      </c>
      <c r="D2327" s="149">
        <v>45996</v>
      </c>
      <c r="E2327" s="152"/>
      <c r="F2327" s="151"/>
      <c r="G2327" t="s">
        <v>7229</v>
      </c>
      <c r="H2327" s="152"/>
      <c r="I2327" s="158" t="s">
        <v>8119</v>
      </c>
      <c r="J2327" s="150" t="s">
        <v>7234</v>
      </c>
      <c r="K2327" s="331" t="s">
        <v>30</v>
      </c>
      <c r="L2327" s="21" t="str">
        <f>VLOOKUP($K2327,TONG_SL!$A:$D,2,0)</f>
        <v>Gà muối 500g</v>
      </c>
      <c r="N2327" s="21" t="str">
        <f t="shared" si="217"/>
        <v>K-C6</v>
      </c>
      <c r="Q2327" s="21" t="str">
        <f>VLOOKUP(K2327,TONG_SL!$A:$D,3,0)</f>
        <v>Túi</v>
      </c>
      <c r="R2327" s="106">
        <v>6</v>
      </c>
      <c r="S2327" s="171"/>
      <c r="T2327" s="171">
        <f>VLOOKUP(VLOOKUP(G2327,Ma_KH!$A:$R,18,0)&amp;K2327,Gia_MB!$A:$F,6,0)</f>
        <v>111058</v>
      </c>
      <c r="U2327" s="172">
        <f t="shared" si="218"/>
        <v>666348</v>
      </c>
      <c r="V2327" s="171"/>
      <c r="W2327" s="173">
        <f t="shared" si="219"/>
        <v>0</v>
      </c>
      <c r="X2327" s="174" t="str">
        <f t="shared" si="220"/>
        <v>8</v>
      </c>
      <c r="Y2327" s="171"/>
      <c r="Z2327" s="172">
        <f t="shared" si="221"/>
        <v>53307.840000000004</v>
      </c>
      <c r="AA2327" s="175">
        <f>VLOOKUP(G2327,Ma_KH!$A:$R,14,0)</f>
        <v>60</v>
      </c>
    </row>
    <row r="2328" spans="1:27" hidden="1" x14ac:dyDescent="0.25">
      <c r="A2328" s="157">
        <v>45993</v>
      </c>
      <c r="B2328" s="158">
        <v>4180767956</v>
      </c>
      <c r="C2328" s="10" t="s">
        <v>7767</v>
      </c>
      <c r="D2328" s="149">
        <v>45996</v>
      </c>
      <c r="E2328" s="152"/>
      <c r="F2328" s="151"/>
      <c r="G2328" t="s">
        <v>7229</v>
      </c>
      <c r="H2328" s="152"/>
      <c r="I2328" s="158" t="s">
        <v>8119</v>
      </c>
      <c r="J2328" s="150" t="s">
        <v>7234</v>
      </c>
      <c r="K2328" s="331" t="s">
        <v>7154</v>
      </c>
      <c r="L2328" s="21" t="str">
        <f>VLOOKUP($K2328,TONG_SL!$A:$D,2,0)</f>
        <v>Chả cốm 300g</v>
      </c>
      <c r="N2328" s="21" t="str">
        <f t="shared" si="217"/>
        <v>K-C6</v>
      </c>
      <c r="Q2328" s="21" t="str">
        <f>VLOOKUP(K2328,TONG_SL!$A:$D,3,0)</f>
        <v>Túi</v>
      </c>
      <c r="R2328" s="106">
        <v>12</v>
      </c>
      <c r="S2328" s="171"/>
      <c r="T2328" s="171">
        <f>VLOOKUP(VLOOKUP(G2328,Ma_KH!$A:$R,18,0)&amp;K2328,Gia_MB!$A:$F,6,0)</f>
        <v>74250</v>
      </c>
      <c r="U2328" s="172">
        <f t="shared" si="218"/>
        <v>891000</v>
      </c>
      <c r="V2328" s="171"/>
      <c r="W2328" s="173">
        <f t="shared" si="219"/>
        <v>0</v>
      </c>
      <c r="X2328" s="174" t="str">
        <f t="shared" si="220"/>
        <v>8</v>
      </c>
      <c r="Y2328" s="171"/>
      <c r="Z2328" s="172">
        <f t="shared" si="221"/>
        <v>71280</v>
      </c>
      <c r="AA2328" s="175">
        <f>VLOOKUP(G2328,Ma_KH!$A:$R,14,0)</f>
        <v>60</v>
      </c>
    </row>
    <row r="2329" spans="1:27" hidden="1" x14ac:dyDescent="0.25">
      <c r="A2329" s="157">
        <v>45993</v>
      </c>
      <c r="B2329" s="158">
        <v>4180767956</v>
      </c>
      <c r="C2329" s="10" t="s">
        <v>7767</v>
      </c>
      <c r="D2329" s="149">
        <v>45996</v>
      </c>
      <c r="E2329" s="152"/>
      <c r="F2329" s="151"/>
      <c r="G2329" t="s">
        <v>7229</v>
      </c>
      <c r="H2329" s="152"/>
      <c r="I2329" s="158" t="s">
        <v>8119</v>
      </c>
      <c r="J2329" s="150" t="s">
        <v>7234</v>
      </c>
      <c r="K2329" s="331" t="s">
        <v>32</v>
      </c>
      <c r="L2329" s="21" t="str">
        <f>VLOOKUP($K2329,TONG_SL!$A:$D,2,0)</f>
        <v>Giò Tai Lưỡi Xào 250g</v>
      </c>
      <c r="N2329" s="21" t="str">
        <f t="shared" ref="N2329:N2392" si="222">IF($B2329&lt;&gt;"","K-C6","")</f>
        <v>K-C6</v>
      </c>
      <c r="Q2329" s="21" t="str">
        <f>VLOOKUP(K2329,TONG_SL!$A:$D,3,0)</f>
        <v>Túi</v>
      </c>
      <c r="R2329" s="106">
        <v>12</v>
      </c>
      <c r="S2329" s="171"/>
      <c r="T2329" s="171">
        <f>VLOOKUP(VLOOKUP(G2329,Ma_KH!$A:$R,18,0)&amp;K2329,Gia_MB!$A:$F,6,0)</f>
        <v>50182</v>
      </c>
      <c r="U2329" s="172">
        <f t="shared" si="218"/>
        <v>602184</v>
      </c>
      <c r="V2329" s="171"/>
      <c r="W2329" s="173">
        <f t="shared" si="219"/>
        <v>0</v>
      </c>
      <c r="X2329" s="174" t="str">
        <f t="shared" si="220"/>
        <v>8</v>
      </c>
      <c r="Y2329" s="171"/>
      <c r="Z2329" s="172">
        <f t="shared" si="221"/>
        <v>48174.720000000001</v>
      </c>
      <c r="AA2329" s="175">
        <f>VLOOKUP(G2329,Ma_KH!$A:$R,14,0)</f>
        <v>60</v>
      </c>
    </row>
    <row r="2330" spans="1:27" hidden="1" x14ac:dyDescent="0.25">
      <c r="A2330" s="157">
        <v>45993</v>
      </c>
      <c r="B2330" s="158">
        <v>4180767956</v>
      </c>
      <c r="C2330" s="10" t="s">
        <v>7767</v>
      </c>
      <c r="D2330" s="149">
        <v>45996</v>
      </c>
      <c r="E2330" s="152"/>
      <c r="F2330" s="151"/>
      <c r="G2330" t="s">
        <v>7229</v>
      </c>
      <c r="H2330" s="152"/>
      <c r="I2330" s="158" t="s">
        <v>8119</v>
      </c>
      <c r="J2330" s="150" t="s">
        <v>7234</v>
      </c>
      <c r="K2330" s="331" t="s">
        <v>7821</v>
      </c>
      <c r="L2330" s="21" t="str">
        <f>VLOOKUP($K2330,TONG_SL!$A:$D,2,0)</f>
        <v>Giò sụn gà 250g</v>
      </c>
      <c r="N2330" s="21" t="str">
        <f t="shared" si="222"/>
        <v>K-C6</v>
      </c>
      <c r="Q2330" s="21" t="str">
        <f>VLOOKUP(K2330,TONG_SL!$A:$D,3,0)</f>
        <v>Túi</v>
      </c>
      <c r="R2330" s="106">
        <v>6</v>
      </c>
      <c r="S2330" s="171"/>
      <c r="T2330" s="171">
        <f>VLOOKUP(VLOOKUP(G2330,Ma_KH!$A:$R,18,0)&amp;K2330,Gia_MB!$A:$F,6,0)</f>
        <v>50400</v>
      </c>
      <c r="U2330" s="172">
        <f t="shared" ref="U2330:U2393" si="223">T2330*R2330</f>
        <v>302400</v>
      </c>
      <c r="V2330" s="171"/>
      <c r="W2330" s="173">
        <f t="shared" ref="W2330:W2393" si="224">U2330*V2330</f>
        <v>0</v>
      </c>
      <c r="X2330" s="174" t="str">
        <f t="shared" ref="X2330:X2393" si="225">IF(B2330&lt;&gt;"","8","0")</f>
        <v>8</v>
      </c>
      <c r="Y2330" s="171"/>
      <c r="Z2330" s="172">
        <f t="shared" ref="Z2330:Z2393" si="226">U2330*X2330%</f>
        <v>24192</v>
      </c>
      <c r="AA2330" s="175">
        <f>VLOOKUP(G2330,Ma_KH!$A:$R,14,0)</f>
        <v>60</v>
      </c>
    </row>
    <row r="2331" spans="1:27" hidden="1" x14ac:dyDescent="0.25">
      <c r="A2331" s="157">
        <v>45993</v>
      </c>
      <c r="B2331" s="158">
        <v>4180767956</v>
      </c>
      <c r="C2331" s="10" t="s">
        <v>7767</v>
      </c>
      <c r="D2331" s="149">
        <v>45996</v>
      </c>
      <c r="E2331" s="152"/>
      <c r="F2331" s="151"/>
      <c r="G2331" t="s">
        <v>7229</v>
      </c>
      <c r="H2331" s="152"/>
      <c r="I2331" s="158" t="s">
        <v>8119</v>
      </c>
      <c r="J2331" s="150" t="s">
        <v>7234</v>
      </c>
      <c r="K2331" s="331" t="s">
        <v>7187</v>
      </c>
      <c r="L2331" s="21" t="str">
        <f>VLOOKUP($K2331,TONG_SL!$A:$D,2,0)</f>
        <v>Chân giò heo muối 300g</v>
      </c>
      <c r="N2331" s="21" t="str">
        <f t="shared" si="222"/>
        <v>K-C6</v>
      </c>
      <c r="Q2331" s="21" t="str">
        <f>VLOOKUP(K2331,TONG_SL!$A:$D,3,0)</f>
        <v>Túi</v>
      </c>
      <c r="R2331" s="106">
        <v>12</v>
      </c>
      <c r="S2331" s="171"/>
      <c r="T2331" s="171">
        <f>VLOOKUP(VLOOKUP(G2331,Ma_KH!$A:$R,18,0)&amp;K2331,Gia_MB!$A:$F,6,0)</f>
        <v>73431</v>
      </c>
      <c r="U2331" s="172">
        <f t="shared" si="223"/>
        <v>881172</v>
      </c>
      <c r="V2331" s="171"/>
      <c r="W2331" s="173">
        <f t="shared" si="224"/>
        <v>0</v>
      </c>
      <c r="X2331" s="174" t="str">
        <f t="shared" si="225"/>
        <v>8</v>
      </c>
      <c r="Y2331" s="171"/>
      <c r="Z2331" s="172">
        <f t="shared" si="226"/>
        <v>70493.759999999995</v>
      </c>
      <c r="AA2331" s="175">
        <f>VLOOKUP(G2331,Ma_KH!$A:$R,14,0)</f>
        <v>60</v>
      </c>
    </row>
    <row r="2332" spans="1:27" hidden="1" x14ac:dyDescent="0.25">
      <c r="A2332" s="157">
        <v>45993</v>
      </c>
      <c r="B2332" s="158">
        <v>4180767956</v>
      </c>
      <c r="C2332" s="10" t="s">
        <v>7767</v>
      </c>
      <c r="D2332" s="149">
        <v>45996</v>
      </c>
      <c r="E2332" s="152"/>
      <c r="F2332" s="151"/>
      <c r="G2332" t="s">
        <v>7229</v>
      </c>
      <c r="H2332" s="152"/>
      <c r="I2332" s="158" t="s">
        <v>8119</v>
      </c>
      <c r="J2332" s="150" t="s">
        <v>7234</v>
      </c>
      <c r="K2332" s="331" t="s">
        <v>48</v>
      </c>
      <c r="L2332" s="21" t="str">
        <f>VLOOKUP($K2332,TONG_SL!$A:$D,2,0)</f>
        <v>Mọc Nấm Hương 250g</v>
      </c>
      <c r="N2332" s="21" t="str">
        <f t="shared" si="222"/>
        <v>K-C6</v>
      </c>
      <c r="Q2332" s="21" t="str">
        <f>VLOOKUP(K2332,TONG_SL!$A:$D,3,0)</f>
        <v>Túi</v>
      </c>
      <c r="R2332" s="106">
        <v>6</v>
      </c>
      <c r="S2332" s="171"/>
      <c r="T2332" s="171">
        <f>VLOOKUP(VLOOKUP(G2332,Ma_KH!$A:$R,18,0)&amp;K2332,Gia_MB!$A:$F,6,0)</f>
        <v>46000</v>
      </c>
      <c r="U2332" s="172">
        <f t="shared" si="223"/>
        <v>276000</v>
      </c>
      <c r="V2332" s="171"/>
      <c r="W2332" s="173">
        <f t="shared" si="224"/>
        <v>0</v>
      </c>
      <c r="X2332" s="174" t="str">
        <f t="shared" si="225"/>
        <v>8</v>
      </c>
      <c r="Y2332" s="171"/>
      <c r="Z2332" s="172">
        <f t="shared" si="226"/>
        <v>22080</v>
      </c>
      <c r="AA2332" s="175">
        <f>VLOOKUP(G2332,Ma_KH!$A:$R,14,0)</f>
        <v>60</v>
      </c>
    </row>
    <row r="2333" spans="1:27" hidden="1" x14ac:dyDescent="0.25">
      <c r="A2333" s="157">
        <v>45993</v>
      </c>
      <c r="B2333" s="158">
        <v>4180767881</v>
      </c>
      <c r="C2333" s="10" t="s">
        <v>7767</v>
      </c>
      <c r="D2333" s="149">
        <v>45996</v>
      </c>
      <c r="E2333" s="152"/>
      <c r="F2333" s="151"/>
      <c r="G2333" t="s">
        <v>7229</v>
      </c>
      <c r="H2333" s="152"/>
      <c r="I2333" s="158" t="s">
        <v>8120</v>
      </c>
      <c r="J2333" s="150" t="s">
        <v>7234</v>
      </c>
      <c r="K2333" s="331" t="s">
        <v>7154</v>
      </c>
      <c r="L2333" s="21" t="str">
        <f>VLOOKUP($K2333,TONG_SL!$A:$D,2,0)</f>
        <v>Chả cốm 300g</v>
      </c>
      <c r="N2333" s="21" t="str">
        <f t="shared" si="222"/>
        <v>K-C6</v>
      </c>
      <c r="Q2333" s="21" t="str">
        <f>VLOOKUP(K2333,TONG_SL!$A:$D,3,0)</f>
        <v>Túi</v>
      </c>
      <c r="R2333" s="106">
        <v>9</v>
      </c>
      <c r="S2333" s="171"/>
      <c r="T2333" s="171">
        <f>VLOOKUP(VLOOKUP(G2333,Ma_KH!$A:$R,18,0)&amp;K2333,Gia_MB!$A:$F,6,0)</f>
        <v>74250</v>
      </c>
      <c r="U2333" s="172">
        <f t="shared" si="223"/>
        <v>668250</v>
      </c>
      <c r="V2333" s="171"/>
      <c r="W2333" s="173">
        <f t="shared" si="224"/>
        <v>0</v>
      </c>
      <c r="X2333" s="174" t="str">
        <f t="shared" si="225"/>
        <v>8</v>
      </c>
      <c r="Y2333" s="171"/>
      <c r="Z2333" s="172">
        <f t="shared" si="226"/>
        <v>53460</v>
      </c>
      <c r="AA2333" s="175">
        <f>VLOOKUP(G2333,Ma_KH!$A:$R,14,0)</f>
        <v>60</v>
      </c>
    </row>
    <row r="2334" spans="1:27" hidden="1" x14ac:dyDescent="0.25">
      <c r="A2334" s="157">
        <v>45993</v>
      </c>
      <c r="B2334" s="158">
        <v>4180767881</v>
      </c>
      <c r="C2334" s="10" t="s">
        <v>7767</v>
      </c>
      <c r="D2334" s="149">
        <v>45996</v>
      </c>
      <c r="E2334" s="152"/>
      <c r="F2334" s="151"/>
      <c r="G2334" t="s">
        <v>7229</v>
      </c>
      <c r="H2334" s="152"/>
      <c r="I2334" s="158" t="s">
        <v>8120</v>
      </c>
      <c r="J2334" s="150" t="s">
        <v>7234</v>
      </c>
      <c r="K2334" s="331" t="s">
        <v>7197</v>
      </c>
      <c r="L2334" s="21" t="str">
        <f>VLOOKUP($K2334,TONG_SL!$A:$D,2,0)</f>
        <v>Gà muối 500g</v>
      </c>
      <c r="N2334" s="21" t="str">
        <f t="shared" si="222"/>
        <v>K-C6</v>
      </c>
      <c r="Q2334" s="21" t="str">
        <f>VLOOKUP(K2334,TONG_SL!$A:$D,3,0)</f>
        <v>Túi</v>
      </c>
      <c r="R2334" s="106">
        <v>6</v>
      </c>
      <c r="S2334" s="171"/>
      <c r="T2334" s="171">
        <f>VLOOKUP(VLOOKUP(G2334,Ma_KH!$A:$R,18,0)&amp;K2334,Gia_MB!$A:$F,6,0)</f>
        <v>111058</v>
      </c>
      <c r="U2334" s="172">
        <f t="shared" si="223"/>
        <v>666348</v>
      </c>
      <c r="V2334" s="171"/>
      <c r="W2334" s="173">
        <f t="shared" si="224"/>
        <v>0</v>
      </c>
      <c r="X2334" s="174" t="str">
        <f t="shared" si="225"/>
        <v>8</v>
      </c>
      <c r="Y2334" s="171"/>
      <c r="Z2334" s="172">
        <f t="shared" si="226"/>
        <v>53307.840000000004</v>
      </c>
      <c r="AA2334" s="175">
        <f>VLOOKUP(G2334,Ma_KH!$A:$R,14,0)</f>
        <v>60</v>
      </c>
    </row>
    <row r="2335" spans="1:27" hidden="1" x14ac:dyDescent="0.25">
      <c r="A2335" s="157">
        <v>45993</v>
      </c>
      <c r="B2335" s="158">
        <v>4180767881</v>
      </c>
      <c r="C2335" s="10" t="s">
        <v>7767</v>
      </c>
      <c r="D2335" s="149">
        <v>45996</v>
      </c>
      <c r="E2335" s="152"/>
      <c r="F2335" s="151"/>
      <c r="G2335" t="s">
        <v>7229</v>
      </c>
      <c r="H2335" s="152"/>
      <c r="I2335" s="158" t="s">
        <v>8120</v>
      </c>
      <c r="J2335" s="150" t="s">
        <v>7234</v>
      </c>
      <c r="K2335" s="331" t="s">
        <v>7820</v>
      </c>
      <c r="L2335" s="21" t="str">
        <f>VLOOKUP($K2335,TONG_SL!$A:$D,2,0)</f>
        <v>Giò lụa cây 250g</v>
      </c>
      <c r="N2335" s="21" t="str">
        <f t="shared" si="222"/>
        <v>K-C6</v>
      </c>
      <c r="Q2335" s="21" t="str">
        <f>VLOOKUP(K2335,TONG_SL!$A:$D,3,0)</f>
        <v>Túi</v>
      </c>
      <c r="R2335" s="106">
        <v>6</v>
      </c>
      <c r="S2335" s="171"/>
      <c r="T2335" s="171">
        <f>VLOOKUP(VLOOKUP(G2335,Ma_KH!$A:$R,18,0)&amp;K2335,Gia_MB!$A:$F,6,0)</f>
        <v>49500</v>
      </c>
      <c r="U2335" s="172">
        <f t="shared" si="223"/>
        <v>297000</v>
      </c>
      <c r="V2335" s="171"/>
      <c r="W2335" s="173">
        <f t="shared" si="224"/>
        <v>0</v>
      </c>
      <c r="X2335" s="174" t="str">
        <f t="shared" si="225"/>
        <v>8</v>
      </c>
      <c r="Y2335" s="171"/>
      <c r="Z2335" s="172">
        <f t="shared" si="226"/>
        <v>23760</v>
      </c>
      <c r="AA2335" s="175">
        <f>VLOOKUP(G2335,Ma_KH!$A:$R,14,0)</f>
        <v>60</v>
      </c>
    </row>
    <row r="2336" spans="1:27" hidden="1" x14ac:dyDescent="0.25">
      <c r="A2336" s="157">
        <v>45993</v>
      </c>
      <c r="B2336" s="158">
        <v>4180767881</v>
      </c>
      <c r="C2336" s="10" t="s">
        <v>7767</v>
      </c>
      <c r="D2336" s="149">
        <v>45996</v>
      </c>
      <c r="E2336" s="152"/>
      <c r="F2336" s="151"/>
      <c r="G2336" t="s">
        <v>7229</v>
      </c>
      <c r="H2336" s="152"/>
      <c r="I2336" s="158" t="s">
        <v>8120</v>
      </c>
      <c r="J2336" s="150" t="s">
        <v>7234</v>
      </c>
      <c r="K2336" s="331" t="s">
        <v>48</v>
      </c>
      <c r="L2336" s="21" t="str">
        <f>VLOOKUP($K2336,TONG_SL!$A:$D,2,0)</f>
        <v>Mọc Nấm Hương 250g</v>
      </c>
      <c r="N2336" s="21" t="str">
        <f t="shared" si="222"/>
        <v>K-C6</v>
      </c>
      <c r="Q2336" s="21" t="str">
        <f>VLOOKUP(K2336,TONG_SL!$A:$D,3,0)</f>
        <v>Túi</v>
      </c>
      <c r="R2336" s="106">
        <v>6</v>
      </c>
      <c r="S2336" s="171"/>
      <c r="T2336" s="171">
        <f>VLOOKUP(VLOOKUP(G2336,Ma_KH!$A:$R,18,0)&amp;K2336,Gia_MB!$A:$F,6,0)</f>
        <v>46000</v>
      </c>
      <c r="U2336" s="172">
        <f t="shared" si="223"/>
        <v>276000</v>
      </c>
      <c r="V2336" s="171"/>
      <c r="W2336" s="173">
        <f t="shared" si="224"/>
        <v>0</v>
      </c>
      <c r="X2336" s="174" t="str">
        <f t="shared" si="225"/>
        <v>8</v>
      </c>
      <c r="Y2336" s="171"/>
      <c r="Z2336" s="172">
        <f t="shared" si="226"/>
        <v>22080</v>
      </c>
      <c r="AA2336" s="175">
        <f>VLOOKUP(G2336,Ma_KH!$A:$R,14,0)</f>
        <v>60</v>
      </c>
    </row>
    <row r="2337" spans="1:27" hidden="1" x14ac:dyDescent="0.25">
      <c r="A2337" s="157">
        <v>45993</v>
      </c>
      <c r="B2337" s="158">
        <v>4180767881</v>
      </c>
      <c r="C2337" s="10" t="s">
        <v>7767</v>
      </c>
      <c r="D2337" s="149">
        <v>45996</v>
      </c>
      <c r="E2337" s="152"/>
      <c r="F2337" s="151"/>
      <c r="G2337" t="s">
        <v>7229</v>
      </c>
      <c r="H2337" s="152"/>
      <c r="I2337" s="158" t="s">
        <v>8120</v>
      </c>
      <c r="J2337" s="150" t="s">
        <v>7234</v>
      </c>
      <c r="K2337" s="331" t="s">
        <v>7153</v>
      </c>
      <c r="L2337" s="21" t="str">
        <f>VLOOKUP($K2337,TONG_SL!$A:$D,2,0)</f>
        <v>Tai heo muối 200g</v>
      </c>
      <c r="N2337" s="21" t="str">
        <f t="shared" si="222"/>
        <v>K-C6</v>
      </c>
      <c r="Q2337" s="21" t="str">
        <f>VLOOKUP(K2337,TONG_SL!$A:$D,3,0)</f>
        <v>Túi</v>
      </c>
      <c r="R2337" s="106">
        <v>6</v>
      </c>
      <c r="S2337" s="171"/>
      <c r="T2337" s="171">
        <f>VLOOKUP(VLOOKUP(G2337,Ma_KH!$A:$R,18,0)&amp;K2337,Gia_MB!$A:$F,6,0)</f>
        <v>55595</v>
      </c>
      <c r="U2337" s="172">
        <f t="shared" si="223"/>
        <v>333570</v>
      </c>
      <c r="V2337" s="171"/>
      <c r="W2337" s="173">
        <f t="shared" si="224"/>
        <v>0</v>
      </c>
      <c r="X2337" s="174" t="str">
        <f t="shared" si="225"/>
        <v>8</v>
      </c>
      <c r="Y2337" s="171"/>
      <c r="Z2337" s="172">
        <f t="shared" si="226"/>
        <v>26685.600000000002</v>
      </c>
      <c r="AA2337" s="175">
        <f>VLOOKUP(G2337,Ma_KH!$A:$R,14,0)</f>
        <v>60</v>
      </c>
    </row>
    <row r="2338" spans="1:27" hidden="1" x14ac:dyDescent="0.25">
      <c r="A2338" s="157">
        <v>45993</v>
      </c>
      <c r="B2338" s="158">
        <v>4180767881</v>
      </c>
      <c r="C2338" s="10" t="s">
        <v>7767</v>
      </c>
      <c r="D2338" s="149">
        <v>45996</v>
      </c>
      <c r="E2338" s="152"/>
      <c r="F2338" s="151"/>
      <c r="G2338" t="s">
        <v>7229</v>
      </c>
      <c r="H2338" s="152"/>
      <c r="I2338" s="158" t="s">
        <v>8120</v>
      </c>
      <c r="J2338" s="150" t="s">
        <v>7234</v>
      </c>
      <c r="K2338" s="331" t="s">
        <v>32</v>
      </c>
      <c r="L2338" s="21" t="str">
        <f>VLOOKUP($K2338,TONG_SL!$A:$D,2,0)</f>
        <v>Giò Tai Lưỡi Xào 250g</v>
      </c>
      <c r="N2338" s="21" t="str">
        <f t="shared" si="222"/>
        <v>K-C6</v>
      </c>
      <c r="Q2338" s="21" t="str">
        <f>VLOOKUP(K2338,TONG_SL!$A:$D,3,0)</f>
        <v>Túi</v>
      </c>
      <c r="R2338" s="106">
        <v>6</v>
      </c>
      <c r="S2338" s="171"/>
      <c r="T2338" s="171">
        <f>VLOOKUP(VLOOKUP(G2338,Ma_KH!$A:$R,18,0)&amp;K2338,Gia_MB!$A:$F,6,0)</f>
        <v>50182</v>
      </c>
      <c r="U2338" s="172">
        <f t="shared" si="223"/>
        <v>301092</v>
      </c>
      <c r="V2338" s="171"/>
      <c r="W2338" s="173">
        <f t="shared" si="224"/>
        <v>0</v>
      </c>
      <c r="X2338" s="174" t="str">
        <f t="shared" si="225"/>
        <v>8</v>
      </c>
      <c r="Y2338" s="171"/>
      <c r="Z2338" s="172">
        <f t="shared" si="226"/>
        <v>24087.360000000001</v>
      </c>
      <c r="AA2338" s="175">
        <f>VLOOKUP(G2338,Ma_KH!$A:$R,14,0)</f>
        <v>60</v>
      </c>
    </row>
    <row r="2339" spans="1:27" hidden="1" x14ac:dyDescent="0.25">
      <c r="A2339" s="157">
        <v>45993</v>
      </c>
      <c r="B2339" s="158">
        <v>4180767881</v>
      </c>
      <c r="C2339" s="10" t="s">
        <v>7767</v>
      </c>
      <c r="D2339" s="149">
        <v>45996</v>
      </c>
      <c r="E2339" s="152"/>
      <c r="F2339" s="151"/>
      <c r="G2339" t="s">
        <v>7229</v>
      </c>
      <c r="H2339" s="152"/>
      <c r="I2339" s="158" t="s">
        <v>8120</v>
      </c>
      <c r="J2339" s="150" t="s">
        <v>7234</v>
      </c>
      <c r="K2339" s="331" t="s">
        <v>7187</v>
      </c>
      <c r="L2339" s="21" t="str">
        <f>VLOOKUP($K2339,TONG_SL!$A:$D,2,0)</f>
        <v>Chân giò heo muối 300g</v>
      </c>
      <c r="N2339" s="21" t="str">
        <f t="shared" si="222"/>
        <v>K-C6</v>
      </c>
      <c r="Q2339" s="21" t="str">
        <f>VLOOKUP(K2339,TONG_SL!$A:$D,3,0)</f>
        <v>Túi</v>
      </c>
      <c r="R2339" s="106">
        <v>6</v>
      </c>
      <c r="S2339" s="171"/>
      <c r="T2339" s="171">
        <f>VLOOKUP(VLOOKUP(G2339,Ma_KH!$A:$R,18,0)&amp;K2339,Gia_MB!$A:$F,6,0)</f>
        <v>73431</v>
      </c>
      <c r="U2339" s="172">
        <f t="shared" si="223"/>
        <v>440586</v>
      </c>
      <c r="V2339" s="171"/>
      <c r="W2339" s="173">
        <f t="shared" si="224"/>
        <v>0</v>
      </c>
      <c r="X2339" s="174" t="str">
        <f t="shared" si="225"/>
        <v>8</v>
      </c>
      <c r="Y2339" s="171"/>
      <c r="Z2339" s="172">
        <f t="shared" si="226"/>
        <v>35246.879999999997</v>
      </c>
      <c r="AA2339" s="175">
        <f>VLOOKUP(G2339,Ma_KH!$A:$R,14,0)</f>
        <v>60</v>
      </c>
    </row>
    <row r="2340" spans="1:27" hidden="1" x14ac:dyDescent="0.25">
      <c r="A2340" s="157">
        <v>45993</v>
      </c>
      <c r="B2340" s="158">
        <v>4180767881</v>
      </c>
      <c r="C2340" s="10" t="s">
        <v>7767</v>
      </c>
      <c r="D2340" s="149">
        <v>45996</v>
      </c>
      <c r="E2340" s="152"/>
      <c r="F2340" s="151"/>
      <c r="G2340" t="s">
        <v>7229</v>
      </c>
      <c r="H2340" s="152"/>
      <c r="I2340" s="158" t="s">
        <v>8120</v>
      </c>
      <c r="J2340" s="150" t="s">
        <v>7234</v>
      </c>
      <c r="K2340" s="331" t="s">
        <v>7821</v>
      </c>
      <c r="L2340" s="21" t="str">
        <f>VLOOKUP($K2340,TONG_SL!$A:$D,2,0)</f>
        <v>Giò sụn gà 250g</v>
      </c>
      <c r="N2340" s="21" t="str">
        <f t="shared" si="222"/>
        <v>K-C6</v>
      </c>
      <c r="Q2340" s="21" t="str">
        <f>VLOOKUP(K2340,TONG_SL!$A:$D,3,0)</f>
        <v>Túi</v>
      </c>
      <c r="R2340" s="106">
        <v>6</v>
      </c>
      <c r="S2340" s="171"/>
      <c r="T2340" s="171">
        <f>VLOOKUP(VLOOKUP(G2340,Ma_KH!$A:$R,18,0)&amp;K2340,Gia_MB!$A:$F,6,0)</f>
        <v>50400</v>
      </c>
      <c r="U2340" s="172">
        <f t="shared" si="223"/>
        <v>302400</v>
      </c>
      <c r="V2340" s="171"/>
      <c r="W2340" s="173">
        <f t="shared" si="224"/>
        <v>0</v>
      </c>
      <c r="X2340" s="174" t="str">
        <f t="shared" si="225"/>
        <v>8</v>
      </c>
      <c r="Y2340" s="171"/>
      <c r="Z2340" s="172">
        <f t="shared" si="226"/>
        <v>24192</v>
      </c>
      <c r="AA2340" s="175">
        <f>VLOOKUP(G2340,Ma_KH!$A:$R,14,0)</f>
        <v>60</v>
      </c>
    </row>
    <row r="2341" spans="1:27" hidden="1" x14ac:dyDescent="0.25">
      <c r="A2341" s="157">
        <v>45993</v>
      </c>
      <c r="B2341" s="158">
        <v>4180767989</v>
      </c>
      <c r="C2341" s="10" t="s">
        <v>7767</v>
      </c>
      <c r="D2341" s="149">
        <v>45996</v>
      </c>
      <c r="E2341" s="152"/>
      <c r="F2341" s="151"/>
      <c r="G2341" t="s">
        <v>7229</v>
      </c>
      <c r="H2341" s="152"/>
      <c r="I2341" s="158" t="s">
        <v>8121</v>
      </c>
      <c r="J2341" s="150" t="s">
        <v>7234</v>
      </c>
      <c r="K2341" s="331" t="s">
        <v>32</v>
      </c>
      <c r="L2341" s="21" t="str">
        <f>VLOOKUP($K2341,TONG_SL!$A:$D,2,0)</f>
        <v>Giò Tai Lưỡi Xào 250g</v>
      </c>
      <c r="N2341" s="21" t="str">
        <f t="shared" si="222"/>
        <v>K-C6</v>
      </c>
      <c r="Q2341" s="21" t="str">
        <f>VLOOKUP(K2341,TONG_SL!$A:$D,3,0)</f>
        <v>Túi</v>
      </c>
      <c r="R2341" s="106">
        <v>12</v>
      </c>
      <c r="S2341" s="171"/>
      <c r="T2341" s="171">
        <f>VLOOKUP(VLOOKUP(G2341,Ma_KH!$A:$R,18,0)&amp;K2341,Gia_MB!$A:$F,6,0)</f>
        <v>50182</v>
      </c>
      <c r="U2341" s="172">
        <f t="shared" si="223"/>
        <v>602184</v>
      </c>
      <c r="V2341" s="171"/>
      <c r="W2341" s="173">
        <f t="shared" si="224"/>
        <v>0</v>
      </c>
      <c r="X2341" s="174" t="str">
        <f t="shared" si="225"/>
        <v>8</v>
      </c>
      <c r="Y2341" s="171"/>
      <c r="Z2341" s="172">
        <f t="shared" si="226"/>
        <v>48174.720000000001</v>
      </c>
      <c r="AA2341" s="175">
        <f>VLOOKUP(G2341,Ma_KH!$A:$R,14,0)</f>
        <v>60</v>
      </c>
    </row>
    <row r="2342" spans="1:27" hidden="1" x14ac:dyDescent="0.25">
      <c r="A2342" s="157">
        <v>45993</v>
      </c>
      <c r="B2342" s="158">
        <v>4180767989</v>
      </c>
      <c r="C2342" s="10" t="s">
        <v>7767</v>
      </c>
      <c r="D2342" s="149">
        <v>45996</v>
      </c>
      <c r="E2342" s="152"/>
      <c r="F2342" s="151"/>
      <c r="G2342" t="s">
        <v>7229</v>
      </c>
      <c r="H2342" s="152"/>
      <c r="I2342" s="158" t="s">
        <v>8121</v>
      </c>
      <c r="J2342" s="150" t="s">
        <v>7234</v>
      </c>
      <c r="K2342" s="331" t="s">
        <v>7820</v>
      </c>
      <c r="L2342" s="21" t="str">
        <f>VLOOKUP($K2342,TONG_SL!$A:$D,2,0)</f>
        <v>Giò lụa cây 250g</v>
      </c>
      <c r="N2342" s="21" t="str">
        <f t="shared" si="222"/>
        <v>K-C6</v>
      </c>
      <c r="Q2342" s="21" t="str">
        <f>VLOOKUP(K2342,TONG_SL!$A:$D,3,0)</f>
        <v>Túi</v>
      </c>
      <c r="R2342" s="106">
        <v>5</v>
      </c>
      <c r="S2342" s="171"/>
      <c r="T2342" s="171">
        <f>VLOOKUP(VLOOKUP(G2342,Ma_KH!$A:$R,18,0)&amp;K2342,Gia_MB!$A:$F,6,0)</f>
        <v>49500</v>
      </c>
      <c r="U2342" s="172">
        <f t="shared" si="223"/>
        <v>247500</v>
      </c>
      <c r="V2342" s="171"/>
      <c r="W2342" s="173">
        <f t="shared" si="224"/>
        <v>0</v>
      </c>
      <c r="X2342" s="174" t="str">
        <f t="shared" si="225"/>
        <v>8</v>
      </c>
      <c r="Y2342" s="171"/>
      <c r="Z2342" s="172">
        <f t="shared" si="226"/>
        <v>19800</v>
      </c>
      <c r="AA2342" s="175">
        <f>VLOOKUP(G2342,Ma_KH!$A:$R,14,0)</f>
        <v>60</v>
      </c>
    </row>
    <row r="2343" spans="1:27" hidden="1" x14ac:dyDescent="0.25">
      <c r="A2343" s="157">
        <v>45993</v>
      </c>
      <c r="B2343" s="158">
        <v>4180767989</v>
      </c>
      <c r="C2343" s="10" t="s">
        <v>7767</v>
      </c>
      <c r="D2343" s="149">
        <v>45996</v>
      </c>
      <c r="E2343" s="152"/>
      <c r="F2343" s="151"/>
      <c r="G2343" t="s">
        <v>7229</v>
      </c>
      <c r="H2343" s="152"/>
      <c r="I2343" s="158" t="s">
        <v>8121</v>
      </c>
      <c r="J2343" s="150" t="s">
        <v>7234</v>
      </c>
      <c r="K2343" s="331" t="s">
        <v>7821</v>
      </c>
      <c r="L2343" s="21" t="str">
        <f>VLOOKUP($K2343,TONG_SL!$A:$D,2,0)</f>
        <v>Giò sụn gà 250g</v>
      </c>
      <c r="N2343" s="21" t="str">
        <f t="shared" si="222"/>
        <v>K-C6</v>
      </c>
      <c r="Q2343" s="21" t="str">
        <f>VLOOKUP(K2343,TONG_SL!$A:$D,3,0)</f>
        <v>Túi</v>
      </c>
      <c r="R2343" s="106">
        <v>6</v>
      </c>
      <c r="S2343" s="171"/>
      <c r="T2343" s="171">
        <f>VLOOKUP(VLOOKUP(G2343,Ma_KH!$A:$R,18,0)&amp;K2343,Gia_MB!$A:$F,6,0)</f>
        <v>50400</v>
      </c>
      <c r="U2343" s="172">
        <f t="shared" si="223"/>
        <v>302400</v>
      </c>
      <c r="V2343" s="171"/>
      <c r="W2343" s="173">
        <f t="shared" si="224"/>
        <v>0</v>
      </c>
      <c r="X2343" s="174" t="str">
        <f t="shared" si="225"/>
        <v>8</v>
      </c>
      <c r="Y2343" s="171"/>
      <c r="Z2343" s="172">
        <f t="shared" si="226"/>
        <v>24192</v>
      </c>
      <c r="AA2343" s="175">
        <f>VLOOKUP(G2343,Ma_KH!$A:$R,14,0)</f>
        <v>60</v>
      </c>
    </row>
    <row r="2344" spans="1:27" hidden="1" x14ac:dyDescent="0.25">
      <c r="A2344" s="157">
        <v>45993</v>
      </c>
      <c r="B2344" s="158">
        <v>4180767989</v>
      </c>
      <c r="C2344" s="10" t="s">
        <v>7767</v>
      </c>
      <c r="D2344" s="149">
        <v>45996</v>
      </c>
      <c r="E2344" s="152"/>
      <c r="F2344" s="151"/>
      <c r="G2344" t="s">
        <v>7229</v>
      </c>
      <c r="H2344" s="152"/>
      <c r="I2344" s="158" t="s">
        <v>8121</v>
      </c>
      <c r="J2344" s="150" t="s">
        <v>7234</v>
      </c>
      <c r="K2344" s="331" t="s">
        <v>7154</v>
      </c>
      <c r="L2344" s="21" t="str">
        <f>VLOOKUP($K2344,TONG_SL!$A:$D,2,0)</f>
        <v>Chả cốm 300g</v>
      </c>
      <c r="N2344" s="21" t="str">
        <f t="shared" si="222"/>
        <v>K-C6</v>
      </c>
      <c r="Q2344" s="21" t="str">
        <f>VLOOKUP(K2344,TONG_SL!$A:$D,3,0)</f>
        <v>Túi</v>
      </c>
      <c r="R2344" s="106">
        <v>6</v>
      </c>
      <c r="S2344" s="171"/>
      <c r="T2344" s="171">
        <f>VLOOKUP(VLOOKUP(G2344,Ma_KH!$A:$R,18,0)&amp;K2344,Gia_MB!$A:$F,6,0)</f>
        <v>74250</v>
      </c>
      <c r="U2344" s="172">
        <f t="shared" si="223"/>
        <v>445500</v>
      </c>
      <c r="V2344" s="171"/>
      <c r="W2344" s="173">
        <f t="shared" si="224"/>
        <v>0</v>
      </c>
      <c r="X2344" s="174" t="str">
        <f t="shared" si="225"/>
        <v>8</v>
      </c>
      <c r="Y2344" s="171"/>
      <c r="Z2344" s="172">
        <f t="shared" si="226"/>
        <v>35640</v>
      </c>
      <c r="AA2344" s="175">
        <f>VLOOKUP(G2344,Ma_KH!$A:$R,14,0)</f>
        <v>60</v>
      </c>
    </row>
    <row r="2345" spans="1:27" hidden="1" x14ac:dyDescent="0.25">
      <c r="A2345" s="157">
        <v>45993</v>
      </c>
      <c r="B2345" s="158">
        <v>4180767989</v>
      </c>
      <c r="C2345" s="10" t="s">
        <v>7767</v>
      </c>
      <c r="D2345" s="149">
        <v>45996</v>
      </c>
      <c r="E2345" s="152"/>
      <c r="F2345" s="151"/>
      <c r="G2345" t="s">
        <v>7229</v>
      </c>
      <c r="H2345" s="152"/>
      <c r="I2345" s="158" t="s">
        <v>8121</v>
      </c>
      <c r="J2345" s="150" t="s">
        <v>7234</v>
      </c>
      <c r="K2345" s="331" t="s">
        <v>48</v>
      </c>
      <c r="L2345" s="21" t="str">
        <f>VLOOKUP($K2345,TONG_SL!$A:$D,2,0)</f>
        <v>Mọc Nấm Hương 250g</v>
      </c>
      <c r="N2345" s="21" t="str">
        <f t="shared" si="222"/>
        <v>K-C6</v>
      </c>
      <c r="Q2345" s="21" t="str">
        <f>VLOOKUP(K2345,TONG_SL!$A:$D,3,0)</f>
        <v>Túi</v>
      </c>
      <c r="R2345" s="106">
        <v>5</v>
      </c>
      <c r="S2345" s="171"/>
      <c r="T2345" s="171">
        <f>VLOOKUP(VLOOKUP(G2345,Ma_KH!$A:$R,18,0)&amp;K2345,Gia_MB!$A:$F,6,0)</f>
        <v>46000</v>
      </c>
      <c r="U2345" s="172">
        <f t="shared" si="223"/>
        <v>230000</v>
      </c>
      <c r="V2345" s="171"/>
      <c r="W2345" s="173">
        <f t="shared" si="224"/>
        <v>0</v>
      </c>
      <c r="X2345" s="174" t="str">
        <f t="shared" si="225"/>
        <v>8</v>
      </c>
      <c r="Y2345" s="171"/>
      <c r="Z2345" s="172">
        <f t="shared" si="226"/>
        <v>18400</v>
      </c>
      <c r="AA2345" s="175">
        <f>VLOOKUP(G2345,Ma_KH!$A:$R,14,0)</f>
        <v>60</v>
      </c>
    </row>
    <row r="2346" spans="1:27" hidden="1" x14ac:dyDescent="0.25">
      <c r="A2346" s="157">
        <v>45993</v>
      </c>
      <c r="B2346" s="158">
        <v>4180767989</v>
      </c>
      <c r="C2346" s="10" t="s">
        <v>7767</v>
      </c>
      <c r="D2346" s="149">
        <v>45996</v>
      </c>
      <c r="E2346" s="152"/>
      <c r="F2346" s="151"/>
      <c r="G2346" t="s">
        <v>7229</v>
      </c>
      <c r="H2346" s="152"/>
      <c r="I2346" s="158" t="s">
        <v>8121</v>
      </c>
      <c r="J2346" s="150" t="s">
        <v>7234</v>
      </c>
      <c r="K2346" s="331" t="s">
        <v>7187</v>
      </c>
      <c r="L2346" s="21" t="str">
        <f>VLOOKUP($K2346,TONG_SL!$A:$D,2,0)</f>
        <v>Chân giò heo muối 300g</v>
      </c>
      <c r="N2346" s="21" t="str">
        <f t="shared" si="222"/>
        <v>K-C6</v>
      </c>
      <c r="Q2346" s="21" t="str">
        <f>VLOOKUP(K2346,TONG_SL!$A:$D,3,0)</f>
        <v>Túi</v>
      </c>
      <c r="R2346" s="106">
        <v>10</v>
      </c>
      <c r="S2346" s="171"/>
      <c r="T2346" s="171">
        <f>VLOOKUP(VLOOKUP(G2346,Ma_KH!$A:$R,18,0)&amp;K2346,Gia_MB!$A:$F,6,0)</f>
        <v>73431</v>
      </c>
      <c r="U2346" s="172">
        <f t="shared" si="223"/>
        <v>734310</v>
      </c>
      <c r="V2346" s="171"/>
      <c r="W2346" s="173">
        <f t="shared" si="224"/>
        <v>0</v>
      </c>
      <c r="X2346" s="174" t="str">
        <f t="shared" si="225"/>
        <v>8</v>
      </c>
      <c r="Y2346" s="171"/>
      <c r="Z2346" s="172">
        <f t="shared" si="226"/>
        <v>58744.800000000003</v>
      </c>
      <c r="AA2346" s="175">
        <f>VLOOKUP(G2346,Ma_KH!$A:$R,14,0)</f>
        <v>60</v>
      </c>
    </row>
    <row r="2347" spans="1:27" hidden="1" x14ac:dyDescent="0.25">
      <c r="A2347" s="157">
        <v>45993</v>
      </c>
      <c r="B2347" s="158">
        <v>4180767989</v>
      </c>
      <c r="C2347" s="10" t="s">
        <v>7767</v>
      </c>
      <c r="D2347" s="149">
        <v>45996</v>
      </c>
      <c r="E2347" s="152"/>
      <c r="F2347" s="151"/>
      <c r="G2347" t="s">
        <v>7229</v>
      </c>
      <c r="H2347" s="152"/>
      <c r="I2347" s="158" t="s">
        <v>8121</v>
      </c>
      <c r="J2347" s="150" t="s">
        <v>7234</v>
      </c>
      <c r="K2347" s="331" t="s">
        <v>7153</v>
      </c>
      <c r="L2347" s="21" t="str">
        <f>VLOOKUP($K2347,TONG_SL!$A:$D,2,0)</f>
        <v>Tai heo muối 200g</v>
      </c>
      <c r="N2347" s="21" t="str">
        <f t="shared" si="222"/>
        <v>K-C6</v>
      </c>
      <c r="Q2347" s="21" t="str">
        <f>VLOOKUP(K2347,TONG_SL!$A:$D,3,0)</f>
        <v>Túi</v>
      </c>
      <c r="R2347" s="106">
        <v>9</v>
      </c>
      <c r="S2347" s="171"/>
      <c r="T2347" s="171">
        <f>VLOOKUP(VLOOKUP(G2347,Ma_KH!$A:$R,18,0)&amp;K2347,Gia_MB!$A:$F,6,0)</f>
        <v>55595</v>
      </c>
      <c r="U2347" s="172">
        <f t="shared" si="223"/>
        <v>500355</v>
      </c>
      <c r="V2347" s="171"/>
      <c r="W2347" s="173">
        <f t="shared" si="224"/>
        <v>0</v>
      </c>
      <c r="X2347" s="174" t="str">
        <f t="shared" si="225"/>
        <v>8</v>
      </c>
      <c r="Y2347" s="171"/>
      <c r="Z2347" s="172">
        <f t="shared" si="226"/>
        <v>40028.400000000001</v>
      </c>
      <c r="AA2347" s="175">
        <f>VLOOKUP(G2347,Ma_KH!$A:$R,14,0)</f>
        <v>60</v>
      </c>
    </row>
    <row r="2348" spans="1:27" hidden="1" x14ac:dyDescent="0.25">
      <c r="A2348" s="157">
        <v>45993</v>
      </c>
      <c r="B2348" s="158">
        <v>4180767989</v>
      </c>
      <c r="C2348" s="10" t="s">
        <v>7767</v>
      </c>
      <c r="D2348" s="149">
        <v>45996</v>
      </c>
      <c r="E2348" s="152"/>
      <c r="F2348" s="151"/>
      <c r="G2348" t="s">
        <v>7229</v>
      </c>
      <c r="H2348" s="152"/>
      <c r="I2348" s="158" t="s">
        <v>8121</v>
      </c>
      <c r="J2348" s="150" t="s">
        <v>7234</v>
      </c>
      <c r="K2348" s="331" t="s">
        <v>7197</v>
      </c>
      <c r="L2348" s="21" t="str">
        <f>VLOOKUP($K2348,TONG_SL!$A:$D,2,0)</f>
        <v>Gà muối 500g</v>
      </c>
      <c r="N2348" s="21" t="str">
        <f t="shared" si="222"/>
        <v>K-C6</v>
      </c>
      <c r="Q2348" s="21" t="str">
        <f>VLOOKUP(K2348,TONG_SL!$A:$D,3,0)</f>
        <v>Túi</v>
      </c>
      <c r="R2348" s="106">
        <v>10</v>
      </c>
      <c r="S2348" s="171"/>
      <c r="T2348" s="171">
        <f>VLOOKUP(VLOOKUP(G2348,Ma_KH!$A:$R,18,0)&amp;K2348,Gia_MB!$A:$F,6,0)</f>
        <v>111058</v>
      </c>
      <c r="U2348" s="172">
        <f t="shared" si="223"/>
        <v>1110580</v>
      </c>
      <c r="V2348" s="171"/>
      <c r="W2348" s="173">
        <f t="shared" si="224"/>
        <v>0</v>
      </c>
      <c r="X2348" s="174" t="str">
        <f t="shared" si="225"/>
        <v>8</v>
      </c>
      <c r="Y2348" s="171"/>
      <c r="Z2348" s="172">
        <f t="shared" si="226"/>
        <v>88846.400000000009</v>
      </c>
      <c r="AA2348" s="175">
        <f>VLOOKUP(G2348,Ma_KH!$A:$R,14,0)</f>
        <v>60</v>
      </c>
    </row>
    <row r="2349" spans="1:27" hidden="1" x14ac:dyDescent="0.25">
      <c r="A2349" s="157">
        <v>45993</v>
      </c>
      <c r="B2349" s="158">
        <v>4180767978</v>
      </c>
      <c r="C2349" s="10" t="s">
        <v>7767</v>
      </c>
      <c r="D2349" s="149">
        <v>45996</v>
      </c>
      <c r="E2349" s="152"/>
      <c r="F2349" s="151"/>
      <c r="G2349" t="s">
        <v>7229</v>
      </c>
      <c r="H2349" s="152"/>
      <c r="I2349" s="158" t="s">
        <v>8122</v>
      </c>
      <c r="J2349" s="150" t="s">
        <v>7234</v>
      </c>
      <c r="K2349" s="331" t="s">
        <v>7187</v>
      </c>
      <c r="L2349" s="21" t="str">
        <f>VLOOKUP($K2349,TONG_SL!$A:$D,2,0)</f>
        <v>Chân giò heo muối 300g</v>
      </c>
      <c r="N2349" s="21" t="str">
        <f t="shared" si="222"/>
        <v>K-C6</v>
      </c>
      <c r="Q2349" s="21" t="str">
        <f>VLOOKUP(K2349,TONG_SL!$A:$D,3,0)</f>
        <v>Túi</v>
      </c>
      <c r="R2349" s="106">
        <v>6</v>
      </c>
      <c r="S2349" s="171"/>
      <c r="T2349" s="171">
        <f>VLOOKUP(VLOOKUP(G2349,Ma_KH!$A:$R,18,0)&amp;K2349,Gia_MB!$A:$F,6,0)</f>
        <v>73431</v>
      </c>
      <c r="U2349" s="172">
        <f t="shared" si="223"/>
        <v>440586</v>
      </c>
      <c r="V2349" s="171"/>
      <c r="W2349" s="173">
        <f t="shared" si="224"/>
        <v>0</v>
      </c>
      <c r="X2349" s="174" t="str">
        <f t="shared" si="225"/>
        <v>8</v>
      </c>
      <c r="Y2349" s="171"/>
      <c r="Z2349" s="172">
        <f t="shared" si="226"/>
        <v>35246.879999999997</v>
      </c>
      <c r="AA2349" s="175">
        <f>VLOOKUP(G2349,Ma_KH!$A:$R,14,0)</f>
        <v>60</v>
      </c>
    </row>
    <row r="2350" spans="1:27" hidden="1" x14ac:dyDescent="0.25">
      <c r="A2350" s="157">
        <v>45993</v>
      </c>
      <c r="B2350" s="158">
        <v>4180767978</v>
      </c>
      <c r="C2350" s="10" t="s">
        <v>7767</v>
      </c>
      <c r="D2350" s="149">
        <v>45996</v>
      </c>
      <c r="E2350" s="152"/>
      <c r="F2350" s="151"/>
      <c r="G2350" t="s">
        <v>7229</v>
      </c>
      <c r="H2350" s="152"/>
      <c r="I2350" s="158" t="s">
        <v>8122</v>
      </c>
      <c r="J2350" s="150" t="s">
        <v>7234</v>
      </c>
      <c r="K2350" s="331" t="s">
        <v>48</v>
      </c>
      <c r="L2350" s="21" t="str">
        <f>VLOOKUP($K2350,TONG_SL!$A:$D,2,0)</f>
        <v>Mọc Nấm Hương 250g</v>
      </c>
      <c r="N2350" s="21" t="str">
        <f t="shared" si="222"/>
        <v>K-C6</v>
      </c>
      <c r="Q2350" s="21" t="str">
        <f>VLOOKUP(K2350,TONG_SL!$A:$D,3,0)</f>
        <v>Túi</v>
      </c>
      <c r="R2350" s="106">
        <v>4</v>
      </c>
      <c r="S2350" s="171"/>
      <c r="T2350" s="171">
        <f>VLOOKUP(VLOOKUP(G2350,Ma_KH!$A:$R,18,0)&amp;K2350,Gia_MB!$A:$F,6,0)</f>
        <v>46000</v>
      </c>
      <c r="U2350" s="172">
        <f t="shared" si="223"/>
        <v>184000</v>
      </c>
      <c r="V2350" s="171"/>
      <c r="W2350" s="173">
        <f t="shared" si="224"/>
        <v>0</v>
      </c>
      <c r="X2350" s="174" t="str">
        <f t="shared" si="225"/>
        <v>8</v>
      </c>
      <c r="Y2350" s="171"/>
      <c r="Z2350" s="172">
        <f t="shared" si="226"/>
        <v>14720</v>
      </c>
      <c r="AA2350" s="175">
        <f>VLOOKUP(G2350,Ma_KH!$A:$R,14,0)</f>
        <v>60</v>
      </c>
    </row>
    <row r="2351" spans="1:27" hidden="1" x14ac:dyDescent="0.25">
      <c r="A2351" s="157">
        <v>45993</v>
      </c>
      <c r="B2351" s="158">
        <v>4180767978</v>
      </c>
      <c r="C2351" s="10" t="s">
        <v>7767</v>
      </c>
      <c r="D2351" s="149">
        <v>45996</v>
      </c>
      <c r="E2351" s="152"/>
      <c r="F2351" s="151"/>
      <c r="G2351" t="s">
        <v>7229</v>
      </c>
      <c r="H2351" s="152"/>
      <c r="I2351" s="158" t="s">
        <v>8122</v>
      </c>
      <c r="J2351" s="150" t="s">
        <v>7234</v>
      </c>
      <c r="K2351" s="331" t="s">
        <v>7821</v>
      </c>
      <c r="L2351" s="21" t="str">
        <f>VLOOKUP($K2351,TONG_SL!$A:$D,2,0)</f>
        <v>Giò sụn gà 250g</v>
      </c>
      <c r="N2351" s="21" t="str">
        <f t="shared" si="222"/>
        <v>K-C6</v>
      </c>
      <c r="Q2351" s="21" t="str">
        <f>VLOOKUP(K2351,TONG_SL!$A:$D,3,0)</f>
        <v>Túi</v>
      </c>
      <c r="R2351" s="106">
        <v>6</v>
      </c>
      <c r="S2351" s="171"/>
      <c r="T2351" s="171">
        <f>VLOOKUP(VLOOKUP(G2351,Ma_KH!$A:$R,18,0)&amp;K2351,Gia_MB!$A:$F,6,0)</f>
        <v>50400</v>
      </c>
      <c r="U2351" s="172">
        <f t="shared" si="223"/>
        <v>302400</v>
      </c>
      <c r="V2351" s="171"/>
      <c r="W2351" s="173">
        <f t="shared" si="224"/>
        <v>0</v>
      </c>
      <c r="X2351" s="174" t="str">
        <f t="shared" si="225"/>
        <v>8</v>
      </c>
      <c r="Y2351" s="171"/>
      <c r="Z2351" s="172">
        <f t="shared" si="226"/>
        <v>24192</v>
      </c>
      <c r="AA2351" s="175">
        <f>VLOOKUP(G2351,Ma_KH!$A:$R,14,0)</f>
        <v>60</v>
      </c>
    </row>
    <row r="2352" spans="1:27" hidden="1" x14ac:dyDescent="0.25">
      <c r="A2352" s="157">
        <v>45993</v>
      </c>
      <c r="B2352" s="158">
        <v>4180767978</v>
      </c>
      <c r="C2352" s="10" t="s">
        <v>7767</v>
      </c>
      <c r="D2352" s="149">
        <v>45996</v>
      </c>
      <c r="E2352" s="152"/>
      <c r="F2352" s="151"/>
      <c r="G2352" t="s">
        <v>7229</v>
      </c>
      <c r="H2352" s="152"/>
      <c r="I2352" s="158" t="s">
        <v>8122</v>
      </c>
      <c r="J2352" s="150" t="s">
        <v>7234</v>
      </c>
      <c r="K2352" s="331" t="s">
        <v>32</v>
      </c>
      <c r="L2352" s="21" t="str">
        <f>VLOOKUP($K2352,TONG_SL!$A:$D,2,0)</f>
        <v>Giò Tai Lưỡi Xào 250g</v>
      </c>
      <c r="N2352" s="21" t="str">
        <f t="shared" si="222"/>
        <v>K-C6</v>
      </c>
      <c r="Q2352" s="21" t="str">
        <f>VLOOKUP(K2352,TONG_SL!$A:$D,3,0)</f>
        <v>Túi</v>
      </c>
      <c r="R2352" s="106">
        <v>9</v>
      </c>
      <c r="S2352" s="171"/>
      <c r="T2352" s="171">
        <f>VLOOKUP(VLOOKUP(G2352,Ma_KH!$A:$R,18,0)&amp;K2352,Gia_MB!$A:$F,6,0)</f>
        <v>50182</v>
      </c>
      <c r="U2352" s="172">
        <f t="shared" si="223"/>
        <v>451638</v>
      </c>
      <c r="V2352" s="171"/>
      <c r="W2352" s="173">
        <f t="shared" si="224"/>
        <v>0</v>
      </c>
      <c r="X2352" s="174" t="str">
        <f t="shared" si="225"/>
        <v>8</v>
      </c>
      <c r="Y2352" s="171"/>
      <c r="Z2352" s="172">
        <f t="shared" si="226"/>
        <v>36131.040000000001</v>
      </c>
      <c r="AA2352" s="175">
        <f>VLOOKUP(G2352,Ma_KH!$A:$R,14,0)</f>
        <v>60</v>
      </c>
    </row>
    <row r="2353" spans="1:27" hidden="1" x14ac:dyDescent="0.25">
      <c r="A2353" s="157">
        <v>45993</v>
      </c>
      <c r="B2353" s="158">
        <v>4180767978</v>
      </c>
      <c r="C2353" s="10" t="s">
        <v>7767</v>
      </c>
      <c r="D2353" s="149">
        <v>45996</v>
      </c>
      <c r="E2353" s="152"/>
      <c r="F2353" s="151"/>
      <c r="G2353" t="s">
        <v>7229</v>
      </c>
      <c r="H2353" s="152"/>
      <c r="I2353" s="158" t="s">
        <v>8122</v>
      </c>
      <c r="J2353" s="150" t="s">
        <v>7234</v>
      </c>
      <c r="K2353" s="331" t="s">
        <v>7154</v>
      </c>
      <c r="L2353" s="21" t="str">
        <f>VLOOKUP($K2353,TONG_SL!$A:$D,2,0)</f>
        <v>Chả cốm 300g</v>
      </c>
      <c r="N2353" s="21" t="str">
        <f t="shared" si="222"/>
        <v>K-C6</v>
      </c>
      <c r="Q2353" s="21" t="str">
        <f>VLOOKUP(K2353,TONG_SL!$A:$D,3,0)</f>
        <v>Túi</v>
      </c>
      <c r="R2353" s="106">
        <v>4</v>
      </c>
      <c r="S2353" s="171"/>
      <c r="T2353" s="171">
        <f>VLOOKUP(VLOOKUP(G2353,Ma_KH!$A:$R,18,0)&amp;K2353,Gia_MB!$A:$F,6,0)</f>
        <v>74250</v>
      </c>
      <c r="U2353" s="172">
        <f t="shared" si="223"/>
        <v>297000</v>
      </c>
      <c r="V2353" s="171"/>
      <c r="W2353" s="173">
        <f t="shared" si="224"/>
        <v>0</v>
      </c>
      <c r="X2353" s="174" t="str">
        <f t="shared" si="225"/>
        <v>8</v>
      </c>
      <c r="Y2353" s="171"/>
      <c r="Z2353" s="172">
        <f t="shared" si="226"/>
        <v>23760</v>
      </c>
      <c r="AA2353" s="175">
        <f>VLOOKUP(G2353,Ma_KH!$A:$R,14,0)</f>
        <v>60</v>
      </c>
    </row>
    <row r="2354" spans="1:27" hidden="1" x14ac:dyDescent="0.25">
      <c r="A2354" s="157">
        <v>45993</v>
      </c>
      <c r="B2354" s="158">
        <v>4180767978</v>
      </c>
      <c r="C2354" s="10" t="s">
        <v>7767</v>
      </c>
      <c r="D2354" s="149">
        <v>45996</v>
      </c>
      <c r="E2354" s="152"/>
      <c r="F2354" s="151"/>
      <c r="G2354" t="s">
        <v>7229</v>
      </c>
      <c r="H2354" s="152"/>
      <c r="I2354" s="158" t="s">
        <v>8122</v>
      </c>
      <c r="J2354" s="150" t="s">
        <v>7234</v>
      </c>
      <c r="K2354" s="331" t="s">
        <v>7820</v>
      </c>
      <c r="L2354" s="21" t="str">
        <f>VLOOKUP($K2354,TONG_SL!$A:$D,2,0)</f>
        <v>Giò lụa cây 250g</v>
      </c>
      <c r="N2354" s="21" t="str">
        <f t="shared" si="222"/>
        <v>K-C6</v>
      </c>
      <c r="Q2354" s="21" t="str">
        <f>VLOOKUP(K2354,TONG_SL!$A:$D,3,0)</f>
        <v>Túi</v>
      </c>
      <c r="R2354" s="106">
        <v>6</v>
      </c>
      <c r="S2354" s="171"/>
      <c r="T2354" s="171">
        <f>VLOOKUP(VLOOKUP(G2354,Ma_KH!$A:$R,18,0)&amp;K2354,Gia_MB!$A:$F,6,0)</f>
        <v>49500</v>
      </c>
      <c r="U2354" s="172">
        <f t="shared" si="223"/>
        <v>297000</v>
      </c>
      <c r="V2354" s="171"/>
      <c r="W2354" s="173">
        <f t="shared" si="224"/>
        <v>0</v>
      </c>
      <c r="X2354" s="174" t="str">
        <f t="shared" si="225"/>
        <v>8</v>
      </c>
      <c r="Y2354" s="171"/>
      <c r="Z2354" s="172">
        <f t="shared" si="226"/>
        <v>23760</v>
      </c>
      <c r="AA2354" s="175">
        <f>VLOOKUP(G2354,Ma_KH!$A:$R,14,0)</f>
        <v>60</v>
      </c>
    </row>
    <row r="2355" spans="1:27" hidden="1" x14ac:dyDescent="0.25">
      <c r="A2355" s="157">
        <v>45993</v>
      </c>
      <c r="B2355" s="158">
        <v>4180767978</v>
      </c>
      <c r="C2355" s="10" t="s">
        <v>7767</v>
      </c>
      <c r="D2355" s="149">
        <v>45996</v>
      </c>
      <c r="E2355" s="152"/>
      <c r="F2355" s="151"/>
      <c r="G2355" t="s">
        <v>7229</v>
      </c>
      <c r="H2355" s="152"/>
      <c r="I2355" s="158" t="s">
        <v>8122</v>
      </c>
      <c r="J2355" s="150" t="s">
        <v>7234</v>
      </c>
      <c r="K2355" s="331" t="s">
        <v>30</v>
      </c>
      <c r="L2355" s="21" t="str">
        <f>VLOOKUP($K2355,TONG_SL!$A:$D,2,0)</f>
        <v>Gà muối 500g</v>
      </c>
      <c r="N2355" s="21" t="str">
        <f t="shared" si="222"/>
        <v>K-C6</v>
      </c>
      <c r="Q2355" s="21" t="str">
        <f>VLOOKUP(K2355,TONG_SL!$A:$D,3,0)</f>
        <v>Túi</v>
      </c>
      <c r="R2355" s="106">
        <v>6</v>
      </c>
      <c r="S2355" s="171"/>
      <c r="T2355" s="171">
        <f>VLOOKUP(VLOOKUP(G2355,Ma_KH!$A:$R,18,0)&amp;K2355,Gia_MB!$A:$F,6,0)</f>
        <v>111058</v>
      </c>
      <c r="U2355" s="172">
        <f t="shared" si="223"/>
        <v>666348</v>
      </c>
      <c r="V2355" s="171"/>
      <c r="W2355" s="173">
        <f t="shared" si="224"/>
        <v>0</v>
      </c>
      <c r="X2355" s="174" t="str">
        <f t="shared" si="225"/>
        <v>8</v>
      </c>
      <c r="Y2355" s="171"/>
      <c r="Z2355" s="172">
        <f t="shared" si="226"/>
        <v>53307.840000000004</v>
      </c>
      <c r="AA2355" s="175">
        <f>VLOOKUP(G2355,Ma_KH!$A:$R,14,0)</f>
        <v>60</v>
      </c>
    </row>
    <row r="2356" spans="1:27" hidden="1" x14ac:dyDescent="0.25">
      <c r="A2356" s="157">
        <v>45993</v>
      </c>
      <c r="B2356" s="158">
        <v>4180767978</v>
      </c>
      <c r="C2356" s="10" t="s">
        <v>7767</v>
      </c>
      <c r="D2356" s="149">
        <v>45996</v>
      </c>
      <c r="E2356" s="152"/>
      <c r="F2356" s="151"/>
      <c r="G2356" t="s">
        <v>7229</v>
      </c>
      <c r="H2356" s="152"/>
      <c r="I2356" s="158" t="s">
        <v>8122</v>
      </c>
      <c r="J2356" s="150" t="s">
        <v>7234</v>
      </c>
      <c r="K2356" s="331" t="s">
        <v>7153</v>
      </c>
      <c r="L2356" s="21" t="str">
        <f>VLOOKUP($K2356,TONG_SL!$A:$D,2,0)</f>
        <v>Tai heo muối 200g</v>
      </c>
      <c r="N2356" s="21" t="str">
        <f t="shared" si="222"/>
        <v>K-C6</v>
      </c>
      <c r="Q2356" s="21" t="str">
        <f>VLOOKUP(K2356,TONG_SL!$A:$D,3,0)</f>
        <v>Túi</v>
      </c>
      <c r="R2356" s="106">
        <v>10</v>
      </c>
      <c r="S2356" s="171"/>
      <c r="T2356" s="171">
        <f>VLOOKUP(VLOOKUP(G2356,Ma_KH!$A:$R,18,0)&amp;K2356,Gia_MB!$A:$F,6,0)</f>
        <v>55595</v>
      </c>
      <c r="U2356" s="172">
        <f t="shared" si="223"/>
        <v>555950</v>
      </c>
      <c r="V2356" s="171"/>
      <c r="W2356" s="173">
        <f t="shared" si="224"/>
        <v>0</v>
      </c>
      <c r="X2356" s="174" t="str">
        <f t="shared" si="225"/>
        <v>8</v>
      </c>
      <c r="Y2356" s="171"/>
      <c r="Z2356" s="172">
        <f t="shared" si="226"/>
        <v>44476</v>
      </c>
      <c r="AA2356" s="175">
        <f>VLOOKUP(G2356,Ma_KH!$A:$R,14,0)</f>
        <v>60</v>
      </c>
    </row>
    <row r="2357" spans="1:27" hidden="1" x14ac:dyDescent="0.25">
      <c r="A2357" s="157">
        <v>45993</v>
      </c>
      <c r="B2357" s="158">
        <v>4180767885</v>
      </c>
      <c r="C2357" s="10" t="s">
        <v>7767</v>
      </c>
      <c r="D2357" s="149">
        <v>45996</v>
      </c>
      <c r="E2357" s="152"/>
      <c r="F2357" s="151"/>
      <c r="G2357" t="s">
        <v>7229</v>
      </c>
      <c r="H2357" s="152"/>
      <c r="I2357" s="158" t="s">
        <v>8123</v>
      </c>
      <c r="J2357" s="150" t="s">
        <v>7234</v>
      </c>
      <c r="K2357" s="331" t="s">
        <v>7187</v>
      </c>
      <c r="L2357" s="21" t="str">
        <f>VLOOKUP($K2357,TONG_SL!$A:$D,2,0)</f>
        <v>Chân giò heo muối 300g</v>
      </c>
      <c r="N2357" s="21" t="str">
        <f t="shared" si="222"/>
        <v>K-C6</v>
      </c>
      <c r="Q2357" s="21" t="str">
        <f>VLOOKUP(K2357,TONG_SL!$A:$D,3,0)</f>
        <v>Túi</v>
      </c>
      <c r="R2357" s="106">
        <v>6</v>
      </c>
      <c r="S2357" s="171"/>
      <c r="T2357" s="171">
        <f>VLOOKUP(VLOOKUP(G2357,Ma_KH!$A:$R,18,0)&amp;K2357,Gia_MB!$A:$F,6,0)</f>
        <v>73431</v>
      </c>
      <c r="U2357" s="172">
        <f t="shared" si="223"/>
        <v>440586</v>
      </c>
      <c r="V2357" s="171"/>
      <c r="W2357" s="173">
        <f t="shared" si="224"/>
        <v>0</v>
      </c>
      <c r="X2357" s="174" t="str">
        <f t="shared" si="225"/>
        <v>8</v>
      </c>
      <c r="Y2357" s="171"/>
      <c r="Z2357" s="172">
        <f t="shared" si="226"/>
        <v>35246.879999999997</v>
      </c>
      <c r="AA2357" s="175">
        <f>VLOOKUP(G2357,Ma_KH!$A:$R,14,0)</f>
        <v>60</v>
      </c>
    </row>
    <row r="2358" spans="1:27" hidden="1" x14ac:dyDescent="0.25">
      <c r="A2358" s="157">
        <v>45993</v>
      </c>
      <c r="B2358" s="158">
        <v>4180767885</v>
      </c>
      <c r="C2358" s="10" t="s">
        <v>7767</v>
      </c>
      <c r="D2358" s="149">
        <v>45996</v>
      </c>
      <c r="E2358" s="152"/>
      <c r="F2358" s="151"/>
      <c r="G2358" t="s">
        <v>7229</v>
      </c>
      <c r="H2358" s="152"/>
      <c r="I2358" s="158" t="s">
        <v>8123</v>
      </c>
      <c r="J2358" s="150" t="s">
        <v>7234</v>
      </c>
      <c r="K2358" s="331" t="s">
        <v>48</v>
      </c>
      <c r="L2358" s="21" t="str">
        <f>VLOOKUP($K2358,TONG_SL!$A:$D,2,0)</f>
        <v>Mọc Nấm Hương 250g</v>
      </c>
      <c r="N2358" s="21" t="str">
        <f t="shared" si="222"/>
        <v>K-C6</v>
      </c>
      <c r="Q2358" s="21" t="str">
        <f>VLOOKUP(K2358,TONG_SL!$A:$D,3,0)</f>
        <v>Túi</v>
      </c>
      <c r="R2358" s="106">
        <v>6</v>
      </c>
      <c r="S2358" s="171"/>
      <c r="T2358" s="171">
        <f>VLOOKUP(VLOOKUP(G2358,Ma_KH!$A:$R,18,0)&amp;K2358,Gia_MB!$A:$F,6,0)</f>
        <v>46000</v>
      </c>
      <c r="U2358" s="172">
        <f t="shared" si="223"/>
        <v>276000</v>
      </c>
      <c r="V2358" s="171"/>
      <c r="W2358" s="173">
        <f t="shared" si="224"/>
        <v>0</v>
      </c>
      <c r="X2358" s="174" t="str">
        <f t="shared" si="225"/>
        <v>8</v>
      </c>
      <c r="Y2358" s="171"/>
      <c r="Z2358" s="172">
        <f t="shared" si="226"/>
        <v>22080</v>
      </c>
      <c r="AA2358" s="175">
        <f>VLOOKUP(G2358,Ma_KH!$A:$R,14,0)</f>
        <v>60</v>
      </c>
    </row>
    <row r="2359" spans="1:27" hidden="1" x14ac:dyDescent="0.25">
      <c r="A2359" s="157">
        <v>45993</v>
      </c>
      <c r="B2359" s="158">
        <v>4180767885</v>
      </c>
      <c r="C2359" s="10" t="s">
        <v>7767</v>
      </c>
      <c r="D2359" s="149">
        <v>45996</v>
      </c>
      <c r="E2359" s="152"/>
      <c r="F2359" s="151"/>
      <c r="G2359" t="s">
        <v>7229</v>
      </c>
      <c r="H2359" s="152"/>
      <c r="I2359" s="158" t="s">
        <v>8123</v>
      </c>
      <c r="J2359" s="150" t="s">
        <v>7234</v>
      </c>
      <c r="K2359" s="331" t="s">
        <v>7821</v>
      </c>
      <c r="L2359" s="21" t="str">
        <f>VLOOKUP($K2359,TONG_SL!$A:$D,2,0)</f>
        <v>Giò sụn gà 250g</v>
      </c>
      <c r="N2359" s="21" t="str">
        <f t="shared" si="222"/>
        <v>K-C6</v>
      </c>
      <c r="Q2359" s="21" t="str">
        <f>VLOOKUP(K2359,TONG_SL!$A:$D,3,0)</f>
        <v>Túi</v>
      </c>
      <c r="R2359" s="106">
        <v>6</v>
      </c>
      <c r="S2359" s="171"/>
      <c r="T2359" s="171">
        <f>VLOOKUP(VLOOKUP(G2359,Ma_KH!$A:$R,18,0)&amp;K2359,Gia_MB!$A:$F,6,0)</f>
        <v>50400</v>
      </c>
      <c r="U2359" s="172">
        <f t="shared" si="223"/>
        <v>302400</v>
      </c>
      <c r="V2359" s="171"/>
      <c r="W2359" s="173">
        <f t="shared" si="224"/>
        <v>0</v>
      </c>
      <c r="X2359" s="174" t="str">
        <f t="shared" si="225"/>
        <v>8</v>
      </c>
      <c r="Y2359" s="171"/>
      <c r="Z2359" s="172">
        <f t="shared" si="226"/>
        <v>24192</v>
      </c>
      <c r="AA2359" s="175">
        <f>VLOOKUP(G2359,Ma_KH!$A:$R,14,0)</f>
        <v>60</v>
      </c>
    </row>
    <row r="2360" spans="1:27" hidden="1" x14ac:dyDescent="0.25">
      <c r="A2360" s="157">
        <v>45993</v>
      </c>
      <c r="B2360" s="158">
        <v>4180767885</v>
      </c>
      <c r="C2360" s="10" t="s">
        <v>7767</v>
      </c>
      <c r="D2360" s="149">
        <v>45996</v>
      </c>
      <c r="E2360" s="152"/>
      <c r="F2360" s="151"/>
      <c r="G2360" t="s">
        <v>7229</v>
      </c>
      <c r="H2360" s="152"/>
      <c r="I2360" s="158" t="s">
        <v>8123</v>
      </c>
      <c r="J2360" s="150" t="s">
        <v>7234</v>
      </c>
      <c r="K2360" s="331" t="s">
        <v>7820</v>
      </c>
      <c r="L2360" s="21" t="str">
        <f>VLOOKUP($K2360,TONG_SL!$A:$D,2,0)</f>
        <v>Giò lụa cây 250g</v>
      </c>
      <c r="N2360" s="21" t="str">
        <f t="shared" si="222"/>
        <v>K-C6</v>
      </c>
      <c r="Q2360" s="21" t="str">
        <f>VLOOKUP(K2360,TONG_SL!$A:$D,3,0)</f>
        <v>Túi</v>
      </c>
      <c r="R2360" s="106">
        <v>6</v>
      </c>
      <c r="S2360" s="171"/>
      <c r="T2360" s="171">
        <f>VLOOKUP(VLOOKUP(G2360,Ma_KH!$A:$R,18,0)&amp;K2360,Gia_MB!$A:$F,6,0)</f>
        <v>49500</v>
      </c>
      <c r="U2360" s="172">
        <f t="shared" si="223"/>
        <v>297000</v>
      </c>
      <c r="V2360" s="171"/>
      <c r="W2360" s="173">
        <f t="shared" si="224"/>
        <v>0</v>
      </c>
      <c r="X2360" s="174" t="str">
        <f t="shared" si="225"/>
        <v>8</v>
      </c>
      <c r="Y2360" s="171"/>
      <c r="Z2360" s="172">
        <f t="shared" si="226"/>
        <v>23760</v>
      </c>
      <c r="AA2360" s="175">
        <f>VLOOKUP(G2360,Ma_KH!$A:$R,14,0)</f>
        <v>60</v>
      </c>
    </row>
    <row r="2361" spans="1:27" hidden="1" x14ac:dyDescent="0.25">
      <c r="A2361" s="157">
        <v>45993</v>
      </c>
      <c r="B2361" s="158">
        <v>4180767885</v>
      </c>
      <c r="C2361" s="10" t="s">
        <v>7767</v>
      </c>
      <c r="D2361" s="149">
        <v>45996</v>
      </c>
      <c r="E2361" s="152"/>
      <c r="F2361" s="151"/>
      <c r="G2361" t="s">
        <v>7229</v>
      </c>
      <c r="H2361" s="152"/>
      <c r="I2361" s="158" t="s">
        <v>8123</v>
      </c>
      <c r="J2361" s="150" t="s">
        <v>7234</v>
      </c>
      <c r="K2361" s="331" t="s">
        <v>30</v>
      </c>
      <c r="L2361" s="21" t="str">
        <f>VLOOKUP($K2361,TONG_SL!$A:$D,2,0)</f>
        <v>Gà muối 500g</v>
      </c>
      <c r="N2361" s="21" t="str">
        <f t="shared" si="222"/>
        <v>K-C6</v>
      </c>
      <c r="Q2361" s="21" t="str">
        <f>VLOOKUP(K2361,TONG_SL!$A:$D,3,0)</f>
        <v>Túi</v>
      </c>
      <c r="R2361" s="106">
        <v>6</v>
      </c>
      <c r="S2361" s="171"/>
      <c r="T2361" s="171">
        <f>VLOOKUP(VLOOKUP(G2361,Ma_KH!$A:$R,18,0)&amp;K2361,Gia_MB!$A:$F,6,0)</f>
        <v>111058</v>
      </c>
      <c r="U2361" s="172">
        <f t="shared" si="223"/>
        <v>666348</v>
      </c>
      <c r="V2361" s="171"/>
      <c r="W2361" s="173">
        <f t="shared" si="224"/>
        <v>0</v>
      </c>
      <c r="X2361" s="174" t="str">
        <f t="shared" si="225"/>
        <v>8</v>
      </c>
      <c r="Y2361" s="171"/>
      <c r="Z2361" s="172">
        <f t="shared" si="226"/>
        <v>53307.840000000004</v>
      </c>
      <c r="AA2361" s="175">
        <f>VLOOKUP(G2361,Ma_KH!$A:$R,14,0)</f>
        <v>60</v>
      </c>
    </row>
    <row r="2362" spans="1:27" hidden="1" x14ac:dyDescent="0.25">
      <c r="A2362" s="157">
        <v>45993</v>
      </c>
      <c r="B2362" s="158">
        <v>4180767885</v>
      </c>
      <c r="C2362" s="10" t="s">
        <v>7767</v>
      </c>
      <c r="D2362" s="149">
        <v>45996</v>
      </c>
      <c r="E2362" s="152"/>
      <c r="F2362" s="151"/>
      <c r="G2362" t="s">
        <v>7229</v>
      </c>
      <c r="H2362" s="152"/>
      <c r="I2362" s="158" t="s">
        <v>8123</v>
      </c>
      <c r="J2362" s="150" t="s">
        <v>7234</v>
      </c>
      <c r="K2362" s="331" t="s">
        <v>32</v>
      </c>
      <c r="L2362" s="21" t="str">
        <f>VLOOKUP($K2362,TONG_SL!$A:$D,2,0)</f>
        <v>Giò Tai Lưỡi Xào 250g</v>
      </c>
      <c r="N2362" s="21" t="str">
        <f t="shared" si="222"/>
        <v>K-C6</v>
      </c>
      <c r="Q2362" s="21" t="str">
        <f>VLOOKUP(K2362,TONG_SL!$A:$D,3,0)</f>
        <v>Túi</v>
      </c>
      <c r="R2362" s="106">
        <v>6</v>
      </c>
      <c r="S2362" s="171"/>
      <c r="T2362" s="171">
        <f>VLOOKUP(VLOOKUP(G2362,Ma_KH!$A:$R,18,0)&amp;K2362,Gia_MB!$A:$F,6,0)</f>
        <v>50182</v>
      </c>
      <c r="U2362" s="172">
        <f t="shared" si="223"/>
        <v>301092</v>
      </c>
      <c r="V2362" s="171"/>
      <c r="W2362" s="173">
        <f t="shared" si="224"/>
        <v>0</v>
      </c>
      <c r="X2362" s="174" t="str">
        <f t="shared" si="225"/>
        <v>8</v>
      </c>
      <c r="Y2362" s="171"/>
      <c r="Z2362" s="172">
        <f t="shared" si="226"/>
        <v>24087.360000000001</v>
      </c>
      <c r="AA2362" s="175">
        <f>VLOOKUP(G2362,Ma_KH!$A:$R,14,0)</f>
        <v>60</v>
      </c>
    </row>
    <row r="2363" spans="1:27" hidden="1" x14ac:dyDescent="0.25">
      <c r="A2363" s="157">
        <v>45993</v>
      </c>
      <c r="B2363" s="158">
        <v>4180767885</v>
      </c>
      <c r="C2363" s="10" t="s">
        <v>7767</v>
      </c>
      <c r="D2363" s="149">
        <v>45996</v>
      </c>
      <c r="E2363" s="152"/>
      <c r="F2363" s="151"/>
      <c r="G2363" t="s">
        <v>7229</v>
      </c>
      <c r="H2363" s="152"/>
      <c r="I2363" s="158" t="s">
        <v>8123</v>
      </c>
      <c r="J2363" s="150" t="s">
        <v>7234</v>
      </c>
      <c r="K2363" s="331" t="s">
        <v>7153</v>
      </c>
      <c r="L2363" s="21" t="str">
        <f>VLOOKUP($K2363,TONG_SL!$A:$D,2,0)</f>
        <v>Tai heo muối 200g</v>
      </c>
      <c r="N2363" s="21" t="str">
        <f t="shared" si="222"/>
        <v>K-C6</v>
      </c>
      <c r="Q2363" s="21" t="str">
        <f>VLOOKUP(K2363,TONG_SL!$A:$D,3,0)</f>
        <v>Túi</v>
      </c>
      <c r="R2363" s="106">
        <v>6</v>
      </c>
      <c r="S2363" s="171"/>
      <c r="T2363" s="171">
        <f>VLOOKUP(VLOOKUP(G2363,Ma_KH!$A:$R,18,0)&amp;K2363,Gia_MB!$A:$F,6,0)</f>
        <v>55595</v>
      </c>
      <c r="U2363" s="172">
        <f t="shared" si="223"/>
        <v>333570</v>
      </c>
      <c r="V2363" s="171"/>
      <c r="W2363" s="173">
        <f t="shared" si="224"/>
        <v>0</v>
      </c>
      <c r="X2363" s="174" t="str">
        <f t="shared" si="225"/>
        <v>8</v>
      </c>
      <c r="Y2363" s="171"/>
      <c r="Z2363" s="172">
        <f t="shared" si="226"/>
        <v>26685.600000000002</v>
      </c>
      <c r="AA2363" s="175">
        <f>VLOOKUP(G2363,Ma_KH!$A:$R,14,0)</f>
        <v>60</v>
      </c>
    </row>
    <row r="2364" spans="1:27" hidden="1" x14ac:dyDescent="0.25">
      <c r="A2364" s="157">
        <v>45993</v>
      </c>
      <c r="B2364" s="158">
        <v>4180767885</v>
      </c>
      <c r="C2364" s="10" t="s">
        <v>7767</v>
      </c>
      <c r="D2364" s="149">
        <v>45996</v>
      </c>
      <c r="E2364" s="152"/>
      <c r="F2364" s="151"/>
      <c r="G2364" t="s">
        <v>7229</v>
      </c>
      <c r="H2364" s="152"/>
      <c r="I2364" s="158" t="s">
        <v>8123</v>
      </c>
      <c r="J2364" s="150" t="s">
        <v>7234</v>
      </c>
      <c r="K2364" s="331" t="s">
        <v>7154</v>
      </c>
      <c r="L2364" s="21" t="str">
        <f>VLOOKUP($K2364,TONG_SL!$A:$D,2,0)</f>
        <v>Chả cốm 300g</v>
      </c>
      <c r="N2364" s="21" t="str">
        <f t="shared" si="222"/>
        <v>K-C6</v>
      </c>
      <c r="Q2364" s="21" t="str">
        <f>VLOOKUP(K2364,TONG_SL!$A:$D,3,0)</f>
        <v>Túi</v>
      </c>
      <c r="R2364" s="106">
        <v>9</v>
      </c>
      <c r="S2364" s="171"/>
      <c r="T2364" s="171">
        <f>VLOOKUP(VLOOKUP(G2364,Ma_KH!$A:$R,18,0)&amp;K2364,Gia_MB!$A:$F,6,0)</f>
        <v>74250</v>
      </c>
      <c r="U2364" s="172">
        <f t="shared" si="223"/>
        <v>668250</v>
      </c>
      <c r="V2364" s="171"/>
      <c r="W2364" s="173">
        <f t="shared" si="224"/>
        <v>0</v>
      </c>
      <c r="X2364" s="174" t="str">
        <f t="shared" si="225"/>
        <v>8</v>
      </c>
      <c r="Y2364" s="171"/>
      <c r="Z2364" s="172">
        <f t="shared" si="226"/>
        <v>53460</v>
      </c>
      <c r="AA2364" s="175">
        <f>VLOOKUP(G2364,Ma_KH!$A:$R,14,0)</f>
        <v>60</v>
      </c>
    </row>
    <row r="2365" spans="1:27" hidden="1" x14ac:dyDescent="0.25">
      <c r="A2365" s="157">
        <v>45993</v>
      </c>
      <c r="B2365" s="158">
        <v>4180768023</v>
      </c>
      <c r="C2365" s="10" t="s">
        <v>7767</v>
      </c>
      <c r="D2365" s="149">
        <v>45996</v>
      </c>
      <c r="E2365" s="152"/>
      <c r="F2365" s="151"/>
      <c r="G2365" t="s">
        <v>7229</v>
      </c>
      <c r="H2365" s="152"/>
      <c r="I2365" s="158" t="s">
        <v>8124</v>
      </c>
      <c r="J2365" s="150" t="s">
        <v>7234</v>
      </c>
      <c r="K2365" s="331" t="s">
        <v>7821</v>
      </c>
      <c r="L2365" s="21" t="str">
        <f>VLOOKUP($K2365,TONG_SL!$A:$D,2,0)</f>
        <v>Giò sụn gà 250g</v>
      </c>
      <c r="N2365" s="21" t="str">
        <f t="shared" si="222"/>
        <v>K-C6</v>
      </c>
      <c r="Q2365" s="21" t="str">
        <f>VLOOKUP(K2365,TONG_SL!$A:$D,3,0)</f>
        <v>Túi</v>
      </c>
      <c r="R2365" s="106">
        <v>6</v>
      </c>
      <c r="S2365" s="171"/>
      <c r="T2365" s="171">
        <f>VLOOKUP(VLOOKUP(G2365,Ma_KH!$A:$R,18,0)&amp;K2365,Gia_MB!$A:$F,6,0)</f>
        <v>50400</v>
      </c>
      <c r="U2365" s="172">
        <f t="shared" si="223"/>
        <v>302400</v>
      </c>
      <c r="V2365" s="171"/>
      <c r="W2365" s="173">
        <f t="shared" si="224"/>
        <v>0</v>
      </c>
      <c r="X2365" s="174" t="str">
        <f t="shared" si="225"/>
        <v>8</v>
      </c>
      <c r="Y2365" s="171"/>
      <c r="Z2365" s="172">
        <f t="shared" si="226"/>
        <v>24192</v>
      </c>
      <c r="AA2365" s="175">
        <f>VLOOKUP(G2365,Ma_KH!$A:$R,14,0)</f>
        <v>60</v>
      </c>
    </row>
    <row r="2366" spans="1:27" hidden="1" x14ac:dyDescent="0.25">
      <c r="A2366" s="157">
        <v>45993</v>
      </c>
      <c r="B2366" s="158">
        <v>4180768023</v>
      </c>
      <c r="C2366" s="10" t="s">
        <v>7767</v>
      </c>
      <c r="D2366" s="149">
        <v>45996</v>
      </c>
      <c r="E2366" s="152"/>
      <c r="F2366" s="151"/>
      <c r="G2366" t="s">
        <v>7229</v>
      </c>
      <c r="H2366" s="152"/>
      <c r="I2366" s="158" t="s">
        <v>8124</v>
      </c>
      <c r="J2366" s="150" t="s">
        <v>7234</v>
      </c>
      <c r="K2366" s="331" t="s">
        <v>30</v>
      </c>
      <c r="L2366" s="21" t="str">
        <f>VLOOKUP($K2366,TONG_SL!$A:$D,2,0)</f>
        <v>Gà muối 500g</v>
      </c>
      <c r="N2366" s="21" t="str">
        <f t="shared" si="222"/>
        <v>K-C6</v>
      </c>
      <c r="Q2366" s="21" t="str">
        <f>VLOOKUP(K2366,TONG_SL!$A:$D,3,0)</f>
        <v>Túi</v>
      </c>
      <c r="R2366" s="106">
        <v>10</v>
      </c>
      <c r="S2366" s="171"/>
      <c r="T2366" s="171">
        <f>VLOOKUP(VLOOKUP(G2366,Ma_KH!$A:$R,18,0)&amp;K2366,Gia_MB!$A:$F,6,0)</f>
        <v>111058</v>
      </c>
      <c r="U2366" s="172">
        <f t="shared" si="223"/>
        <v>1110580</v>
      </c>
      <c r="V2366" s="171"/>
      <c r="W2366" s="173">
        <f t="shared" si="224"/>
        <v>0</v>
      </c>
      <c r="X2366" s="174" t="str">
        <f t="shared" si="225"/>
        <v>8</v>
      </c>
      <c r="Y2366" s="171"/>
      <c r="Z2366" s="172">
        <f t="shared" si="226"/>
        <v>88846.400000000009</v>
      </c>
      <c r="AA2366" s="175">
        <f>VLOOKUP(G2366,Ma_KH!$A:$R,14,0)</f>
        <v>60</v>
      </c>
    </row>
    <row r="2367" spans="1:27" hidden="1" x14ac:dyDescent="0.25">
      <c r="A2367" s="157">
        <v>45993</v>
      </c>
      <c r="B2367" s="158">
        <v>4180768023</v>
      </c>
      <c r="C2367" s="10" t="s">
        <v>7767</v>
      </c>
      <c r="D2367" s="149">
        <v>45996</v>
      </c>
      <c r="E2367" s="152"/>
      <c r="F2367" s="151"/>
      <c r="G2367" t="s">
        <v>7229</v>
      </c>
      <c r="H2367" s="152"/>
      <c r="I2367" s="158" t="s">
        <v>8124</v>
      </c>
      <c r="J2367" s="150" t="s">
        <v>7234</v>
      </c>
      <c r="K2367" s="331" t="s">
        <v>48</v>
      </c>
      <c r="L2367" s="21" t="str">
        <f>VLOOKUP($K2367,TONG_SL!$A:$D,2,0)</f>
        <v>Mọc Nấm Hương 250g</v>
      </c>
      <c r="N2367" s="21" t="str">
        <f t="shared" si="222"/>
        <v>K-C6</v>
      </c>
      <c r="Q2367" s="21" t="str">
        <f>VLOOKUP(K2367,TONG_SL!$A:$D,3,0)</f>
        <v>Túi</v>
      </c>
      <c r="R2367" s="106">
        <v>10</v>
      </c>
      <c r="S2367" s="171"/>
      <c r="T2367" s="171">
        <f>VLOOKUP(VLOOKUP(G2367,Ma_KH!$A:$R,18,0)&amp;K2367,Gia_MB!$A:$F,6,0)</f>
        <v>46000</v>
      </c>
      <c r="U2367" s="172">
        <f t="shared" si="223"/>
        <v>460000</v>
      </c>
      <c r="V2367" s="171"/>
      <c r="W2367" s="173">
        <f t="shared" si="224"/>
        <v>0</v>
      </c>
      <c r="X2367" s="174" t="str">
        <f t="shared" si="225"/>
        <v>8</v>
      </c>
      <c r="Y2367" s="171"/>
      <c r="Z2367" s="172">
        <f t="shared" si="226"/>
        <v>36800</v>
      </c>
      <c r="AA2367" s="175">
        <f>VLOOKUP(G2367,Ma_KH!$A:$R,14,0)</f>
        <v>60</v>
      </c>
    </row>
    <row r="2368" spans="1:27" hidden="1" x14ac:dyDescent="0.25">
      <c r="A2368" s="157">
        <v>45993</v>
      </c>
      <c r="B2368" s="158">
        <v>4180768023</v>
      </c>
      <c r="C2368" s="10" t="s">
        <v>7767</v>
      </c>
      <c r="D2368" s="149">
        <v>45996</v>
      </c>
      <c r="E2368" s="152"/>
      <c r="F2368" s="151"/>
      <c r="G2368" t="s">
        <v>7229</v>
      </c>
      <c r="H2368" s="152"/>
      <c r="I2368" s="158" t="s">
        <v>8124</v>
      </c>
      <c r="J2368" s="150" t="s">
        <v>7234</v>
      </c>
      <c r="K2368" s="331" t="s">
        <v>32</v>
      </c>
      <c r="L2368" s="21" t="str">
        <f>VLOOKUP($K2368,TONG_SL!$A:$D,2,0)</f>
        <v>Giò Tai Lưỡi Xào 250g</v>
      </c>
      <c r="N2368" s="21" t="str">
        <f t="shared" si="222"/>
        <v>K-C6</v>
      </c>
      <c r="Q2368" s="21" t="str">
        <f>VLOOKUP(K2368,TONG_SL!$A:$D,3,0)</f>
        <v>Túi</v>
      </c>
      <c r="R2368" s="106">
        <v>10</v>
      </c>
      <c r="S2368" s="171"/>
      <c r="T2368" s="171">
        <f>VLOOKUP(VLOOKUP(G2368,Ma_KH!$A:$R,18,0)&amp;K2368,Gia_MB!$A:$F,6,0)</f>
        <v>50182</v>
      </c>
      <c r="U2368" s="172">
        <f t="shared" si="223"/>
        <v>501820</v>
      </c>
      <c r="V2368" s="171"/>
      <c r="W2368" s="173">
        <f t="shared" si="224"/>
        <v>0</v>
      </c>
      <c r="X2368" s="174" t="str">
        <f t="shared" si="225"/>
        <v>8</v>
      </c>
      <c r="Y2368" s="171"/>
      <c r="Z2368" s="172">
        <f t="shared" si="226"/>
        <v>40145.599999999999</v>
      </c>
      <c r="AA2368" s="175">
        <f>VLOOKUP(G2368,Ma_KH!$A:$R,14,0)</f>
        <v>60</v>
      </c>
    </row>
    <row r="2369" spans="1:27" hidden="1" x14ac:dyDescent="0.25">
      <c r="A2369" s="157">
        <v>45993</v>
      </c>
      <c r="B2369" s="158">
        <v>4180768023</v>
      </c>
      <c r="C2369" s="10" t="s">
        <v>7767</v>
      </c>
      <c r="D2369" s="149">
        <v>45996</v>
      </c>
      <c r="E2369" s="152"/>
      <c r="F2369" s="151"/>
      <c r="G2369" t="s">
        <v>7229</v>
      </c>
      <c r="H2369" s="152"/>
      <c r="I2369" s="158" t="s">
        <v>8124</v>
      </c>
      <c r="J2369" s="150" t="s">
        <v>7234</v>
      </c>
      <c r="K2369" s="331" t="s">
        <v>7187</v>
      </c>
      <c r="L2369" s="21" t="str">
        <f>VLOOKUP($K2369,TONG_SL!$A:$D,2,0)</f>
        <v>Chân giò heo muối 300g</v>
      </c>
      <c r="N2369" s="21" t="str">
        <f t="shared" si="222"/>
        <v>K-C6</v>
      </c>
      <c r="Q2369" s="21" t="str">
        <f>VLOOKUP(K2369,TONG_SL!$A:$D,3,0)</f>
        <v>Túi</v>
      </c>
      <c r="R2369" s="106">
        <v>10</v>
      </c>
      <c r="S2369" s="171"/>
      <c r="T2369" s="171">
        <f>VLOOKUP(VLOOKUP(G2369,Ma_KH!$A:$R,18,0)&amp;K2369,Gia_MB!$A:$F,6,0)</f>
        <v>73431</v>
      </c>
      <c r="U2369" s="172">
        <f t="shared" si="223"/>
        <v>734310</v>
      </c>
      <c r="V2369" s="171"/>
      <c r="W2369" s="173">
        <f t="shared" si="224"/>
        <v>0</v>
      </c>
      <c r="X2369" s="174" t="str">
        <f t="shared" si="225"/>
        <v>8</v>
      </c>
      <c r="Y2369" s="171"/>
      <c r="Z2369" s="172">
        <f t="shared" si="226"/>
        <v>58744.800000000003</v>
      </c>
      <c r="AA2369" s="175">
        <f>VLOOKUP(G2369,Ma_KH!$A:$R,14,0)</f>
        <v>60</v>
      </c>
    </row>
    <row r="2370" spans="1:27" hidden="1" x14ac:dyDescent="0.25">
      <c r="A2370" s="157">
        <v>45993</v>
      </c>
      <c r="B2370" s="158">
        <v>4180768023</v>
      </c>
      <c r="C2370" s="10" t="s">
        <v>7767</v>
      </c>
      <c r="D2370" s="149">
        <v>45996</v>
      </c>
      <c r="E2370" s="152"/>
      <c r="F2370" s="151"/>
      <c r="G2370" t="s">
        <v>7229</v>
      </c>
      <c r="H2370" s="152"/>
      <c r="I2370" s="158" t="s">
        <v>8124</v>
      </c>
      <c r="J2370" s="150" t="s">
        <v>7234</v>
      </c>
      <c r="K2370" s="331" t="s">
        <v>7820</v>
      </c>
      <c r="L2370" s="21" t="str">
        <f>VLOOKUP($K2370,TONG_SL!$A:$D,2,0)</f>
        <v>Giò lụa cây 250g</v>
      </c>
      <c r="N2370" s="21" t="str">
        <f t="shared" si="222"/>
        <v>K-C6</v>
      </c>
      <c r="Q2370" s="21" t="str">
        <f>VLOOKUP(K2370,TONG_SL!$A:$D,3,0)</f>
        <v>Túi</v>
      </c>
      <c r="R2370" s="106">
        <v>6</v>
      </c>
      <c r="S2370" s="171"/>
      <c r="T2370" s="171">
        <f>VLOOKUP(VLOOKUP(G2370,Ma_KH!$A:$R,18,0)&amp;K2370,Gia_MB!$A:$F,6,0)</f>
        <v>49500</v>
      </c>
      <c r="U2370" s="172">
        <f t="shared" si="223"/>
        <v>297000</v>
      </c>
      <c r="V2370" s="171"/>
      <c r="W2370" s="173">
        <f t="shared" si="224"/>
        <v>0</v>
      </c>
      <c r="X2370" s="174" t="str">
        <f t="shared" si="225"/>
        <v>8</v>
      </c>
      <c r="Y2370" s="171"/>
      <c r="Z2370" s="172">
        <f t="shared" si="226"/>
        <v>23760</v>
      </c>
      <c r="AA2370" s="175">
        <f>VLOOKUP(G2370,Ma_KH!$A:$R,14,0)</f>
        <v>60</v>
      </c>
    </row>
    <row r="2371" spans="1:27" hidden="1" x14ac:dyDescent="0.25">
      <c r="A2371" s="157">
        <v>45993</v>
      </c>
      <c r="B2371" s="158">
        <v>4180768017</v>
      </c>
      <c r="C2371" s="10" t="s">
        <v>7767</v>
      </c>
      <c r="D2371" s="149">
        <v>45996</v>
      </c>
      <c r="E2371" s="152"/>
      <c r="F2371" s="151"/>
      <c r="G2371" t="s">
        <v>7229</v>
      </c>
      <c r="H2371" s="152"/>
      <c r="I2371" s="158" t="s">
        <v>8125</v>
      </c>
      <c r="J2371" s="150" t="s">
        <v>7234</v>
      </c>
      <c r="K2371" s="331" t="s">
        <v>30</v>
      </c>
      <c r="L2371" s="21" t="str">
        <f>VLOOKUP($K2371,TONG_SL!$A:$D,2,0)</f>
        <v>Gà muối 500g</v>
      </c>
      <c r="N2371" s="21" t="str">
        <f t="shared" si="222"/>
        <v>K-C6</v>
      </c>
      <c r="Q2371" s="21" t="str">
        <f>VLOOKUP(K2371,TONG_SL!$A:$D,3,0)</f>
        <v>Túi</v>
      </c>
      <c r="R2371" s="106">
        <v>6</v>
      </c>
      <c r="S2371" s="171"/>
      <c r="T2371" s="171">
        <f>VLOOKUP(VLOOKUP(G2371,Ma_KH!$A:$R,18,0)&amp;K2371,Gia_MB!$A:$F,6,0)</f>
        <v>111058</v>
      </c>
      <c r="U2371" s="172">
        <f t="shared" si="223"/>
        <v>666348</v>
      </c>
      <c r="V2371" s="171"/>
      <c r="W2371" s="173">
        <f t="shared" si="224"/>
        <v>0</v>
      </c>
      <c r="X2371" s="174" t="str">
        <f t="shared" si="225"/>
        <v>8</v>
      </c>
      <c r="Y2371" s="171"/>
      <c r="Z2371" s="172">
        <f t="shared" si="226"/>
        <v>53307.840000000004</v>
      </c>
      <c r="AA2371" s="175">
        <f>VLOOKUP(G2371,Ma_KH!$A:$R,14,0)</f>
        <v>60</v>
      </c>
    </row>
    <row r="2372" spans="1:27" hidden="1" x14ac:dyDescent="0.25">
      <c r="A2372" s="157">
        <v>45993</v>
      </c>
      <c r="B2372" s="158">
        <v>4180768017</v>
      </c>
      <c r="C2372" s="10" t="s">
        <v>7767</v>
      </c>
      <c r="D2372" s="149">
        <v>45996</v>
      </c>
      <c r="E2372" s="152"/>
      <c r="F2372" s="151"/>
      <c r="G2372" t="s">
        <v>7229</v>
      </c>
      <c r="H2372" s="152"/>
      <c r="I2372" s="158" t="s">
        <v>8125</v>
      </c>
      <c r="J2372" s="150" t="s">
        <v>7234</v>
      </c>
      <c r="K2372" s="331" t="s">
        <v>32</v>
      </c>
      <c r="L2372" s="21" t="str">
        <f>VLOOKUP($K2372,TONG_SL!$A:$D,2,0)</f>
        <v>Giò Tai Lưỡi Xào 250g</v>
      </c>
      <c r="N2372" s="21" t="str">
        <f t="shared" si="222"/>
        <v>K-C6</v>
      </c>
      <c r="Q2372" s="21" t="str">
        <f>VLOOKUP(K2372,TONG_SL!$A:$D,3,0)</f>
        <v>Túi</v>
      </c>
      <c r="R2372" s="106">
        <v>6</v>
      </c>
      <c r="S2372" s="171"/>
      <c r="T2372" s="171">
        <f>VLOOKUP(VLOOKUP(G2372,Ma_KH!$A:$R,18,0)&amp;K2372,Gia_MB!$A:$F,6,0)</f>
        <v>50182</v>
      </c>
      <c r="U2372" s="172">
        <f t="shared" si="223"/>
        <v>301092</v>
      </c>
      <c r="V2372" s="171"/>
      <c r="W2372" s="173">
        <f t="shared" si="224"/>
        <v>0</v>
      </c>
      <c r="X2372" s="174" t="str">
        <f t="shared" si="225"/>
        <v>8</v>
      </c>
      <c r="Y2372" s="171"/>
      <c r="Z2372" s="172">
        <f t="shared" si="226"/>
        <v>24087.360000000001</v>
      </c>
      <c r="AA2372" s="175">
        <f>VLOOKUP(G2372,Ma_KH!$A:$R,14,0)</f>
        <v>60</v>
      </c>
    </row>
    <row r="2373" spans="1:27" hidden="1" x14ac:dyDescent="0.25">
      <c r="A2373" s="157">
        <v>45993</v>
      </c>
      <c r="B2373" s="158">
        <v>4180768017</v>
      </c>
      <c r="C2373" s="10" t="s">
        <v>7767</v>
      </c>
      <c r="D2373" s="149">
        <v>45996</v>
      </c>
      <c r="E2373" s="152"/>
      <c r="F2373" s="151"/>
      <c r="G2373" t="s">
        <v>7229</v>
      </c>
      <c r="H2373" s="152"/>
      <c r="I2373" s="158" t="s">
        <v>8125</v>
      </c>
      <c r="J2373" s="150" t="s">
        <v>7234</v>
      </c>
      <c r="K2373" s="331" t="s">
        <v>48</v>
      </c>
      <c r="L2373" s="21" t="str">
        <f>VLOOKUP($K2373,TONG_SL!$A:$D,2,0)</f>
        <v>Mọc Nấm Hương 250g</v>
      </c>
      <c r="N2373" s="21" t="str">
        <f t="shared" si="222"/>
        <v>K-C6</v>
      </c>
      <c r="Q2373" s="21" t="str">
        <f>VLOOKUP(K2373,TONG_SL!$A:$D,3,0)</f>
        <v>Túi</v>
      </c>
      <c r="R2373" s="106">
        <v>5</v>
      </c>
      <c r="S2373" s="171"/>
      <c r="T2373" s="171">
        <f>VLOOKUP(VLOOKUP(G2373,Ma_KH!$A:$R,18,0)&amp;K2373,Gia_MB!$A:$F,6,0)</f>
        <v>46000</v>
      </c>
      <c r="U2373" s="172">
        <f t="shared" si="223"/>
        <v>230000</v>
      </c>
      <c r="V2373" s="171"/>
      <c r="W2373" s="173">
        <f t="shared" si="224"/>
        <v>0</v>
      </c>
      <c r="X2373" s="174" t="str">
        <f t="shared" si="225"/>
        <v>8</v>
      </c>
      <c r="Y2373" s="171"/>
      <c r="Z2373" s="172">
        <f t="shared" si="226"/>
        <v>18400</v>
      </c>
      <c r="AA2373" s="175">
        <f>VLOOKUP(G2373,Ma_KH!$A:$R,14,0)</f>
        <v>60</v>
      </c>
    </row>
    <row r="2374" spans="1:27" hidden="1" x14ac:dyDescent="0.25">
      <c r="A2374" s="157">
        <v>45993</v>
      </c>
      <c r="B2374" s="158">
        <v>4180768017</v>
      </c>
      <c r="C2374" s="10" t="s">
        <v>7767</v>
      </c>
      <c r="D2374" s="149">
        <v>45996</v>
      </c>
      <c r="E2374" s="152"/>
      <c r="F2374" s="151"/>
      <c r="G2374" t="s">
        <v>7229</v>
      </c>
      <c r="H2374" s="152"/>
      <c r="I2374" s="158" t="s">
        <v>8125</v>
      </c>
      <c r="J2374" s="150" t="s">
        <v>7234</v>
      </c>
      <c r="K2374" s="331" t="s">
        <v>7154</v>
      </c>
      <c r="L2374" s="21" t="str">
        <f>VLOOKUP($K2374,TONG_SL!$A:$D,2,0)</f>
        <v>Chả cốm 300g</v>
      </c>
      <c r="N2374" s="21" t="str">
        <f t="shared" si="222"/>
        <v>K-C6</v>
      </c>
      <c r="Q2374" s="21" t="str">
        <f>VLOOKUP(K2374,TONG_SL!$A:$D,3,0)</f>
        <v>Túi</v>
      </c>
      <c r="R2374" s="106">
        <v>5</v>
      </c>
      <c r="S2374" s="171"/>
      <c r="T2374" s="171">
        <f>VLOOKUP(VLOOKUP(G2374,Ma_KH!$A:$R,18,0)&amp;K2374,Gia_MB!$A:$F,6,0)</f>
        <v>74250</v>
      </c>
      <c r="U2374" s="172">
        <f t="shared" si="223"/>
        <v>371250</v>
      </c>
      <c r="V2374" s="171"/>
      <c r="W2374" s="173">
        <f t="shared" si="224"/>
        <v>0</v>
      </c>
      <c r="X2374" s="174" t="str">
        <f t="shared" si="225"/>
        <v>8</v>
      </c>
      <c r="Y2374" s="171"/>
      <c r="Z2374" s="172">
        <f t="shared" si="226"/>
        <v>29700</v>
      </c>
      <c r="AA2374" s="175">
        <f>VLOOKUP(G2374,Ma_KH!$A:$R,14,0)</f>
        <v>60</v>
      </c>
    </row>
    <row r="2375" spans="1:27" hidden="1" x14ac:dyDescent="0.25">
      <c r="A2375" s="157">
        <v>45993</v>
      </c>
      <c r="B2375" s="158">
        <v>4180768017</v>
      </c>
      <c r="C2375" s="10" t="s">
        <v>7767</v>
      </c>
      <c r="D2375" s="149">
        <v>45996</v>
      </c>
      <c r="E2375" s="152"/>
      <c r="F2375" s="151"/>
      <c r="G2375" t="s">
        <v>7229</v>
      </c>
      <c r="H2375" s="152"/>
      <c r="I2375" s="158" t="s">
        <v>8125</v>
      </c>
      <c r="J2375" s="150" t="s">
        <v>7234</v>
      </c>
      <c r="K2375" s="331" t="s">
        <v>7820</v>
      </c>
      <c r="L2375" s="21" t="str">
        <f>VLOOKUP($K2375,TONG_SL!$A:$D,2,0)</f>
        <v>Giò lụa cây 250g</v>
      </c>
      <c r="N2375" s="21" t="str">
        <f t="shared" si="222"/>
        <v>K-C6</v>
      </c>
      <c r="Q2375" s="21" t="str">
        <f>VLOOKUP(K2375,TONG_SL!$A:$D,3,0)</f>
        <v>Túi</v>
      </c>
      <c r="R2375" s="106">
        <v>6</v>
      </c>
      <c r="S2375" s="171"/>
      <c r="T2375" s="171">
        <f>VLOOKUP(VLOOKUP(G2375,Ma_KH!$A:$R,18,0)&amp;K2375,Gia_MB!$A:$F,6,0)</f>
        <v>49500</v>
      </c>
      <c r="U2375" s="172">
        <f t="shared" si="223"/>
        <v>297000</v>
      </c>
      <c r="V2375" s="171"/>
      <c r="W2375" s="173">
        <f t="shared" si="224"/>
        <v>0</v>
      </c>
      <c r="X2375" s="174" t="str">
        <f t="shared" si="225"/>
        <v>8</v>
      </c>
      <c r="Y2375" s="171"/>
      <c r="Z2375" s="172">
        <f t="shared" si="226"/>
        <v>23760</v>
      </c>
      <c r="AA2375" s="175">
        <f>VLOOKUP(G2375,Ma_KH!$A:$R,14,0)</f>
        <v>60</v>
      </c>
    </row>
    <row r="2376" spans="1:27" hidden="1" x14ac:dyDescent="0.25">
      <c r="A2376" s="157">
        <v>45993</v>
      </c>
      <c r="B2376" s="158">
        <v>4180768017</v>
      </c>
      <c r="C2376" s="10" t="s">
        <v>7767</v>
      </c>
      <c r="D2376" s="149">
        <v>45996</v>
      </c>
      <c r="E2376" s="152"/>
      <c r="F2376" s="151"/>
      <c r="G2376" t="s">
        <v>7229</v>
      </c>
      <c r="H2376" s="152"/>
      <c r="I2376" s="158" t="s">
        <v>8125</v>
      </c>
      <c r="J2376" s="150" t="s">
        <v>7234</v>
      </c>
      <c r="K2376" s="331" t="s">
        <v>7187</v>
      </c>
      <c r="L2376" s="21" t="str">
        <f>VLOOKUP($K2376,TONG_SL!$A:$D,2,0)</f>
        <v>Chân giò heo muối 300g</v>
      </c>
      <c r="N2376" s="21" t="str">
        <f t="shared" si="222"/>
        <v>K-C6</v>
      </c>
      <c r="Q2376" s="21" t="str">
        <f>VLOOKUP(K2376,TONG_SL!$A:$D,3,0)</f>
        <v>Túi</v>
      </c>
      <c r="R2376" s="106">
        <v>9</v>
      </c>
      <c r="S2376" s="171"/>
      <c r="T2376" s="171">
        <f>VLOOKUP(VLOOKUP(G2376,Ma_KH!$A:$R,18,0)&amp;K2376,Gia_MB!$A:$F,6,0)</f>
        <v>73431</v>
      </c>
      <c r="U2376" s="172">
        <f t="shared" si="223"/>
        <v>660879</v>
      </c>
      <c r="V2376" s="171"/>
      <c r="W2376" s="173">
        <f t="shared" si="224"/>
        <v>0</v>
      </c>
      <c r="X2376" s="174" t="str">
        <f t="shared" si="225"/>
        <v>8</v>
      </c>
      <c r="Y2376" s="171"/>
      <c r="Z2376" s="172">
        <f t="shared" si="226"/>
        <v>52870.32</v>
      </c>
      <c r="AA2376" s="175">
        <f>VLOOKUP(G2376,Ma_KH!$A:$R,14,0)</f>
        <v>60</v>
      </c>
    </row>
    <row r="2377" spans="1:27" hidden="1" x14ac:dyDescent="0.25">
      <c r="A2377" s="157">
        <v>45993</v>
      </c>
      <c r="B2377" s="158">
        <v>4180768017</v>
      </c>
      <c r="C2377" s="10" t="s">
        <v>7767</v>
      </c>
      <c r="D2377" s="149">
        <v>45996</v>
      </c>
      <c r="E2377" s="152"/>
      <c r="F2377" s="151"/>
      <c r="G2377" t="s">
        <v>7229</v>
      </c>
      <c r="H2377" s="152"/>
      <c r="I2377" s="158" t="s">
        <v>8125</v>
      </c>
      <c r="J2377" s="150" t="s">
        <v>7234</v>
      </c>
      <c r="K2377" s="331" t="s">
        <v>7821</v>
      </c>
      <c r="L2377" s="21" t="str">
        <f>VLOOKUP($K2377,TONG_SL!$A:$D,2,0)</f>
        <v>Giò sụn gà 250g</v>
      </c>
      <c r="N2377" s="21" t="str">
        <f t="shared" si="222"/>
        <v>K-C6</v>
      </c>
      <c r="Q2377" s="21" t="str">
        <f>VLOOKUP(K2377,TONG_SL!$A:$D,3,0)</f>
        <v>Túi</v>
      </c>
      <c r="R2377" s="106">
        <v>6</v>
      </c>
      <c r="S2377" s="171"/>
      <c r="T2377" s="171">
        <f>VLOOKUP(VLOOKUP(G2377,Ma_KH!$A:$R,18,0)&amp;K2377,Gia_MB!$A:$F,6,0)</f>
        <v>50400</v>
      </c>
      <c r="U2377" s="172">
        <f t="shared" si="223"/>
        <v>302400</v>
      </c>
      <c r="V2377" s="171"/>
      <c r="W2377" s="173">
        <f t="shared" si="224"/>
        <v>0</v>
      </c>
      <c r="X2377" s="174" t="str">
        <f t="shared" si="225"/>
        <v>8</v>
      </c>
      <c r="Y2377" s="171"/>
      <c r="Z2377" s="172">
        <f t="shared" si="226"/>
        <v>24192</v>
      </c>
      <c r="AA2377" s="175">
        <f>VLOOKUP(G2377,Ma_KH!$A:$R,14,0)</f>
        <v>60</v>
      </c>
    </row>
    <row r="2378" spans="1:27" hidden="1" x14ac:dyDescent="0.25">
      <c r="A2378" s="157">
        <v>45993</v>
      </c>
      <c r="B2378" s="158">
        <v>4180768017</v>
      </c>
      <c r="C2378" s="10" t="s">
        <v>7767</v>
      </c>
      <c r="D2378" s="149">
        <v>45996</v>
      </c>
      <c r="E2378" s="152"/>
      <c r="F2378" s="151"/>
      <c r="G2378" t="s">
        <v>7229</v>
      </c>
      <c r="H2378" s="152"/>
      <c r="I2378" s="158" t="s">
        <v>8125</v>
      </c>
      <c r="J2378" s="150" t="s">
        <v>7234</v>
      </c>
      <c r="K2378" s="331" t="s">
        <v>7153</v>
      </c>
      <c r="L2378" s="21" t="str">
        <f>VLOOKUP($K2378,TONG_SL!$A:$D,2,0)</f>
        <v>Tai heo muối 200g</v>
      </c>
      <c r="N2378" s="21" t="str">
        <f t="shared" si="222"/>
        <v>K-C6</v>
      </c>
      <c r="Q2378" s="21" t="str">
        <f>VLOOKUP(K2378,TONG_SL!$A:$D,3,0)</f>
        <v>Túi</v>
      </c>
      <c r="R2378" s="106">
        <v>9</v>
      </c>
      <c r="S2378" s="171"/>
      <c r="T2378" s="171">
        <f>VLOOKUP(VLOOKUP(G2378,Ma_KH!$A:$R,18,0)&amp;K2378,Gia_MB!$A:$F,6,0)</f>
        <v>55595</v>
      </c>
      <c r="U2378" s="172">
        <f t="shared" si="223"/>
        <v>500355</v>
      </c>
      <c r="V2378" s="171"/>
      <c r="W2378" s="173">
        <f t="shared" si="224"/>
        <v>0</v>
      </c>
      <c r="X2378" s="174" t="str">
        <f t="shared" si="225"/>
        <v>8</v>
      </c>
      <c r="Y2378" s="171"/>
      <c r="Z2378" s="172">
        <f t="shared" si="226"/>
        <v>40028.400000000001</v>
      </c>
      <c r="AA2378" s="175">
        <f>VLOOKUP(G2378,Ma_KH!$A:$R,14,0)</f>
        <v>60</v>
      </c>
    </row>
    <row r="2379" spans="1:27" hidden="1" x14ac:dyDescent="0.25">
      <c r="A2379" s="157">
        <v>45993</v>
      </c>
      <c r="B2379" s="158">
        <v>4180767821</v>
      </c>
      <c r="C2379" s="10" t="s">
        <v>7767</v>
      </c>
      <c r="D2379" s="149">
        <v>45996</v>
      </c>
      <c r="E2379" s="152"/>
      <c r="F2379" s="151"/>
      <c r="G2379" t="s">
        <v>7229</v>
      </c>
      <c r="H2379" s="152"/>
      <c r="I2379" s="158" t="s">
        <v>8126</v>
      </c>
      <c r="J2379" s="150" t="s">
        <v>7234</v>
      </c>
      <c r="K2379" s="331" t="s">
        <v>7154</v>
      </c>
      <c r="L2379" s="21" t="str">
        <f>VLOOKUP($K2379,TONG_SL!$A:$D,2,0)</f>
        <v>Chả cốm 300g</v>
      </c>
      <c r="N2379" s="21" t="str">
        <f t="shared" si="222"/>
        <v>K-C6</v>
      </c>
      <c r="Q2379" s="21" t="str">
        <f>VLOOKUP(K2379,TONG_SL!$A:$D,3,0)</f>
        <v>Túi</v>
      </c>
      <c r="R2379" s="106">
        <v>9</v>
      </c>
      <c r="S2379" s="171"/>
      <c r="T2379" s="171">
        <f>VLOOKUP(VLOOKUP(G2379,Ma_KH!$A:$R,18,0)&amp;K2379,Gia_MB!$A:$F,6,0)</f>
        <v>74250</v>
      </c>
      <c r="U2379" s="172">
        <f t="shared" si="223"/>
        <v>668250</v>
      </c>
      <c r="V2379" s="171"/>
      <c r="W2379" s="173">
        <f t="shared" si="224"/>
        <v>0</v>
      </c>
      <c r="X2379" s="174" t="str">
        <f t="shared" si="225"/>
        <v>8</v>
      </c>
      <c r="Y2379" s="171"/>
      <c r="Z2379" s="172">
        <f t="shared" si="226"/>
        <v>53460</v>
      </c>
      <c r="AA2379" s="175">
        <f>VLOOKUP(G2379,Ma_KH!$A:$R,14,0)</f>
        <v>60</v>
      </c>
    </row>
    <row r="2380" spans="1:27" hidden="1" x14ac:dyDescent="0.25">
      <c r="A2380" s="157">
        <v>45993</v>
      </c>
      <c r="B2380" s="158">
        <v>4180767821</v>
      </c>
      <c r="C2380" s="10" t="s">
        <v>7767</v>
      </c>
      <c r="D2380" s="149">
        <v>45996</v>
      </c>
      <c r="E2380" s="152"/>
      <c r="F2380" s="151"/>
      <c r="G2380" t="s">
        <v>7229</v>
      </c>
      <c r="H2380" s="152"/>
      <c r="I2380" s="158" t="s">
        <v>8126</v>
      </c>
      <c r="J2380" s="150" t="s">
        <v>7234</v>
      </c>
      <c r="K2380" s="331" t="s">
        <v>48</v>
      </c>
      <c r="L2380" s="21" t="str">
        <f>VLOOKUP($K2380,TONG_SL!$A:$D,2,0)</f>
        <v>Mọc Nấm Hương 250g</v>
      </c>
      <c r="N2380" s="21" t="str">
        <f t="shared" si="222"/>
        <v>K-C6</v>
      </c>
      <c r="Q2380" s="21" t="str">
        <f>VLOOKUP(K2380,TONG_SL!$A:$D,3,0)</f>
        <v>Túi</v>
      </c>
      <c r="R2380" s="106">
        <v>6</v>
      </c>
      <c r="S2380" s="171"/>
      <c r="T2380" s="171">
        <f>VLOOKUP(VLOOKUP(G2380,Ma_KH!$A:$R,18,0)&amp;K2380,Gia_MB!$A:$F,6,0)</f>
        <v>46000</v>
      </c>
      <c r="U2380" s="172">
        <f t="shared" si="223"/>
        <v>276000</v>
      </c>
      <c r="V2380" s="171"/>
      <c r="W2380" s="173">
        <f t="shared" si="224"/>
        <v>0</v>
      </c>
      <c r="X2380" s="174" t="str">
        <f t="shared" si="225"/>
        <v>8</v>
      </c>
      <c r="Y2380" s="171"/>
      <c r="Z2380" s="172">
        <f t="shared" si="226"/>
        <v>22080</v>
      </c>
      <c r="AA2380" s="175">
        <f>VLOOKUP(G2380,Ma_KH!$A:$R,14,0)</f>
        <v>60</v>
      </c>
    </row>
    <row r="2381" spans="1:27" hidden="1" x14ac:dyDescent="0.25">
      <c r="A2381" s="157">
        <v>45993</v>
      </c>
      <c r="B2381" s="158">
        <v>4180767821</v>
      </c>
      <c r="C2381" s="10" t="s">
        <v>7767</v>
      </c>
      <c r="D2381" s="149">
        <v>45996</v>
      </c>
      <c r="E2381" s="152"/>
      <c r="F2381" s="151"/>
      <c r="G2381" t="s">
        <v>7229</v>
      </c>
      <c r="H2381" s="152"/>
      <c r="I2381" s="158" t="s">
        <v>8126</v>
      </c>
      <c r="J2381" s="150" t="s">
        <v>7234</v>
      </c>
      <c r="K2381" s="331" t="s">
        <v>7187</v>
      </c>
      <c r="L2381" s="21" t="str">
        <f>VLOOKUP($K2381,TONG_SL!$A:$D,2,0)</f>
        <v>Chân giò heo muối 300g</v>
      </c>
      <c r="N2381" s="21" t="str">
        <f t="shared" si="222"/>
        <v>K-C6</v>
      </c>
      <c r="Q2381" s="21" t="str">
        <f>VLOOKUP(K2381,TONG_SL!$A:$D,3,0)</f>
        <v>Túi</v>
      </c>
      <c r="R2381" s="106">
        <v>6</v>
      </c>
      <c r="S2381" s="171"/>
      <c r="T2381" s="171">
        <f>VLOOKUP(VLOOKUP(G2381,Ma_KH!$A:$R,18,0)&amp;K2381,Gia_MB!$A:$F,6,0)</f>
        <v>73431</v>
      </c>
      <c r="U2381" s="172">
        <f t="shared" si="223"/>
        <v>440586</v>
      </c>
      <c r="V2381" s="171"/>
      <c r="W2381" s="173">
        <f t="shared" si="224"/>
        <v>0</v>
      </c>
      <c r="X2381" s="174" t="str">
        <f t="shared" si="225"/>
        <v>8</v>
      </c>
      <c r="Y2381" s="171"/>
      <c r="Z2381" s="172">
        <f t="shared" si="226"/>
        <v>35246.879999999997</v>
      </c>
      <c r="AA2381" s="175">
        <f>VLOOKUP(G2381,Ma_KH!$A:$R,14,0)</f>
        <v>60</v>
      </c>
    </row>
    <row r="2382" spans="1:27" hidden="1" x14ac:dyDescent="0.25">
      <c r="A2382" s="157">
        <v>45993</v>
      </c>
      <c r="B2382" s="158">
        <v>4180767821</v>
      </c>
      <c r="C2382" s="10" t="s">
        <v>7767</v>
      </c>
      <c r="D2382" s="149">
        <v>45996</v>
      </c>
      <c r="E2382" s="152"/>
      <c r="F2382" s="151"/>
      <c r="G2382" t="s">
        <v>7229</v>
      </c>
      <c r="H2382" s="152"/>
      <c r="I2382" s="158" t="s">
        <v>8126</v>
      </c>
      <c r="J2382" s="150" t="s">
        <v>7234</v>
      </c>
      <c r="K2382" s="331" t="s">
        <v>32</v>
      </c>
      <c r="L2382" s="21" t="str">
        <f>VLOOKUP($K2382,TONG_SL!$A:$D,2,0)</f>
        <v>Giò Tai Lưỡi Xào 250g</v>
      </c>
      <c r="N2382" s="21" t="str">
        <f t="shared" si="222"/>
        <v>K-C6</v>
      </c>
      <c r="Q2382" s="21" t="str">
        <f>VLOOKUP(K2382,TONG_SL!$A:$D,3,0)</f>
        <v>Túi</v>
      </c>
      <c r="R2382" s="106">
        <v>6</v>
      </c>
      <c r="S2382" s="171"/>
      <c r="T2382" s="171">
        <f>VLOOKUP(VLOOKUP(G2382,Ma_KH!$A:$R,18,0)&amp;K2382,Gia_MB!$A:$F,6,0)</f>
        <v>50182</v>
      </c>
      <c r="U2382" s="172">
        <f t="shared" si="223"/>
        <v>301092</v>
      </c>
      <c r="V2382" s="171"/>
      <c r="W2382" s="173">
        <f t="shared" si="224"/>
        <v>0</v>
      </c>
      <c r="X2382" s="174" t="str">
        <f t="shared" si="225"/>
        <v>8</v>
      </c>
      <c r="Y2382" s="171"/>
      <c r="Z2382" s="172">
        <f t="shared" si="226"/>
        <v>24087.360000000001</v>
      </c>
      <c r="AA2382" s="175">
        <f>VLOOKUP(G2382,Ma_KH!$A:$R,14,0)</f>
        <v>60</v>
      </c>
    </row>
    <row r="2383" spans="1:27" hidden="1" x14ac:dyDescent="0.25">
      <c r="A2383" s="157">
        <v>45993</v>
      </c>
      <c r="B2383" s="158">
        <v>4180767821</v>
      </c>
      <c r="C2383" s="10" t="s">
        <v>7767</v>
      </c>
      <c r="D2383" s="149">
        <v>45996</v>
      </c>
      <c r="E2383" s="152"/>
      <c r="F2383" s="151"/>
      <c r="G2383" t="s">
        <v>7229</v>
      </c>
      <c r="H2383" s="152"/>
      <c r="I2383" s="158" t="s">
        <v>8126</v>
      </c>
      <c r="J2383" s="150" t="s">
        <v>7234</v>
      </c>
      <c r="K2383" s="331" t="s">
        <v>7153</v>
      </c>
      <c r="L2383" s="21" t="str">
        <f>VLOOKUP($K2383,TONG_SL!$A:$D,2,0)</f>
        <v>Tai heo muối 200g</v>
      </c>
      <c r="N2383" s="21" t="str">
        <f t="shared" si="222"/>
        <v>K-C6</v>
      </c>
      <c r="Q2383" s="21" t="str">
        <f>VLOOKUP(K2383,TONG_SL!$A:$D,3,0)</f>
        <v>Túi</v>
      </c>
      <c r="R2383" s="106">
        <v>6</v>
      </c>
      <c r="S2383" s="171"/>
      <c r="T2383" s="171">
        <f>VLOOKUP(VLOOKUP(G2383,Ma_KH!$A:$R,18,0)&amp;K2383,Gia_MB!$A:$F,6,0)</f>
        <v>55595</v>
      </c>
      <c r="U2383" s="172">
        <f t="shared" si="223"/>
        <v>333570</v>
      </c>
      <c r="V2383" s="171"/>
      <c r="W2383" s="173">
        <f t="shared" si="224"/>
        <v>0</v>
      </c>
      <c r="X2383" s="174" t="str">
        <f t="shared" si="225"/>
        <v>8</v>
      </c>
      <c r="Y2383" s="171"/>
      <c r="Z2383" s="172">
        <f t="shared" si="226"/>
        <v>26685.600000000002</v>
      </c>
      <c r="AA2383" s="175">
        <f>VLOOKUP(G2383,Ma_KH!$A:$R,14,0)</f>
        <v>60</v>
      </c>
    </row>
    <row r="2384" spans="1:27" hidden="1" x14ac:dyDescent="0.25">
      <c r="A2384" s="157">
        <v>45993</v>
      </c>
      <c r="B2384" s="158">
        <v>4180767821</v>
      </c>
      <c r="C2384" s="10" t="s">
        <v>7767</v>
      </c>
      <c r="D2384" s="149">
        <v>45996</v>
      </c>
      <c r="E2384" s="152"/>
      <c r="F2384" s="151"/>
      <c r="G2384" t="s">
        <v>7229</v>
      </c>
      <c r="H2384" s="152"/>
      <c r="I2384" s="158" t="s">
        <v>8126</v>
      </c>
      <c r="J2384" s="150" t="s">
        <v>7234</v>
      </c>
      <c r="K2384" s="331" t="s">
        <v>7820</v>
      </c>
      <c r="L2384" s="21" t="str">
        <f>VLOOKUP($K2384,TONG_SL!$A:$D,2,0)</f>
        <v>Giò lụa cây 250g</v>
      </c>
      <c r="N2384" s="21" t="str">
        <f t="shared" si="222"/>
        <v>K-C6</v>
      </c>
      <c r="Q2384" s="21" t="str">
        <f>VLOOKUP(K2384,TONG_SL!$A:$D,3,0)</f>
        <v>Túi</v>
      </c>
      <c r="R2384" s="106">
        <v>6</v>
      </c>
      <c r="S2384" s="171"/>
      <c r="T2384" s="171">
        <f>VLOOKUP(VLOOKUP(G2384,Ma_KH!$A:$R,18,0)&amp;K2384,Gia_MB!$A:$F,6,0)</f>
        <v>49500</v>
      </c>
      <c r="U2384" s="172">
        <f t="shared" si="223"/>
        <v>297000</v>
      </c>
      <c r="V2384" s="171"/>
      <c r="W2384" s="173">
        <f t="shared" si="224"/>
        <v>0</v>
      </c>
      <c r="X2384" s="174" t="str">
        <f t="shared" si="225"/>
        <v>8</v>
      </c>
      <c r="Y2384" s="171"/>
      <c r="Z2384" s="172">
        <f t="shared" si="226"/>
        <v>23760</v>
      </c>
      <c r="AA2384" s="175">
        <f>VLOOKUP(G2384,Ma_KH!$A:$R,14,0)</f>
        <v>60</v>
      </c>
    </row>
    <row r="2385" spans="1:27" hidden="1" x14ac:dyDescent="0.25">
      <c r="A2385" s="157">
        <v>45993</v>
      </c>
      <c r="B2385" s="158">
        <v>4180767821</v>
      </c>
      <c r="C2385" s="10" t="s">
        <v>7767</v>
      </c>
      <c r="D2385" s="149">
        <v>45996</v>
      </c>
      <c r="E2385" s="152"/>
      <c r="F2385" s="151"/>
      <c r="G2385" t="s">
        <v>7229</v>
      </c>
      <c r="H2385" s="152"/>
      <c r="I2385" s="158" t="s">
        <v>8126</v>
      </c>
      <c r="J2385" s="150" t="s">
        <v>7234</v>
      </c>
      <c r="K2385" s="331" t="s">
        <v>30</v>
      </c>
      <c r="L2385" s="21" t="str">
        <f>VLOOKUP($K2385,TONG_SL!$A:$D,2,0)</f>
        <v>Gà muối 500g</v>
      </c>
      <c r="N2385" s="21" t="str">
        <f t="shared" si="222"/>
        <v>K-C6</v>
      </c>
      <c r="Q2385" s="21" t="str">
        <f>VLOOKUP(K2385,TONG_SL!$A:$D,3,0)</f>
        <v>Túi</v>
      </c>
      <c r="R2385" s="106">
        <v>6</v>
      </c>
      <c r="S2385" s="171"/>
      <c r="T2385" s="171">
        <f>VLOOKUP(VLOOKUP(G2385,Ma_KH!$A:$R,18,0)&amp;K2385,Gia_MB!$A:$F,6,0)</f>
        <v>111058</v>
      </c>
      <c r="U2385" s="172">
        <f t="shared" si="223"/>
        <v>666348</v>
      </c>
      <c r="V2385" s="171"/>
      <c r="W2385" s="173">
        <f t="shared" si="224"/>
        <v>0</v>
      </c>
      <c r="X2385" s="174" t="str">
        <f t="shared" si="225"/>
        <v>8</v>
      </c>
      <c r="Y2385" s="171"/>
      <c r="Z2385" s="172">
        <f t="shared" si="226"/>
        <v>53307.840000000004</v>
      </c>
      <c r="AA2385" s="175">
        <f>VLOOKUP(G2385,Ma_KH!$A:$R,14,0)</f>
        <v>60</v>
      </c>
    </row>
    <row r="2386" spans="1:27" hidden="1" x14ac:dyDescent="0.25">
      <c r="A2386" s="157">
        <v>45993</v>
      </c>
      <c r="B2386" s="158">
        <v>4180767821</v>
      </c>
      <c r="C2386" s="10" t="s">
        <v>7767</v>
      </c>
      <c r="D2386" s="149">
        <v>45996</v>
      </c>
      <c r="E2386" s="152"/>
      <c r="F2386" s="151"/>
      <c r="G2386" t="s">
        <v>7229</v>
      </c>
      <c r="H2386" s="152"/>
      <c r="I2386" s="158" t="s">
        <v>8126</v>
      </c>
      <c r="J2386" s="150" t="s">
        <v>7234</v>
      </c>
      <c r="K2386" s="331" t="s">
        <v>7821</v>
      </c>
      <c r="L2386" s="21" t="str">
        <f>VLOOKUP($K2386,TONG_SL!$A:$D,2,0)</f>
        <v>Giò sụn gà 250g</v>
      </c>
      <c r="N2386" s="21" t="str">
        <f t="shared" si="222"/>
        <v>K-C6</v>
      </c>
      <c r="Q2386" s="21" t="str">
        <f>VLOOKUP(K2386,TONG_SL!$A:$D,3,0)</f>
        <v>Túi</v>
      </c>
      <c r="R2386" s="106">
        <v>6</v>
      </c>
      <c r="S2386" s="171"/>
      <c r="T2386" s="171">
        <f>VLOOKUP(VLOOKUP(G2386,Ma_KH!$A:$R,18,0)&amp;K2386,Gia_MB!$A:$F,6,0)</f>
        <v>50400</v>
      </c>
      <c r="U2386" s="172">
        <f t="shared" si="223"/>
        <v>302400</v>
      </c>
      <c r="V2386" s="171"/>
      <c r="W2386" s="173">
        <f t="shared" si="224"/>
        <v>0</v>
      </c>
      <c r="X2386" s="174" t="str">
        <f t="shared" si="225"/>
        <v>8</v>
      </c>
      <c r="Y2386" s="171"/>
      <c r="Z2386" s="172">
        <f t="shared" si="226"/>
        <v>24192</v>
      </c>
      <c r="AA2386" s="175">
        <f>VLOOKUP(G2386,Ma_KH!$A:$R,14,0)</f>
        <v>60</v>
      </c>
    </row>
    <row r="2387" spans="1:27" hidden="1" x14ac:dyDescent="0.25">
      <c r="A2387" s="157">
        <v>45993</v>
      </c>
      <c r="B2387" s="158">
        <v>4180767804</v>
      </c>
      <c r="C2387" s="10" t="s">
        <v>7767</v>
      </c>
      <c r="D2387" s="149">
        <v>45996</v>
      </c>
      <c r="E2387" s="152"/>
      <c r="F2387" s="151"/>
      <c r="G2387" t="s">
        <v>7229</v>
      </c>
      <c r="H2387" s="152"/>
      <c r="I2387" s="158" t="s">
        <v>8127</v>
      </c>
      <c r="J2387" s="150" t="s">
        <v>7234</v>
      </c>
      <c r="K2387" s="331" t="s">
        <v>30</v>
      </c>
      <c r="L2387" s="21" t="str">
        <f>VLOOKUP($K2387,TONG_SL!$A:$D,2,0)</f>
        <v>Gà muối 500g</v>
      </c>
      <c r="N2387" s="21" t="str">
        <f t="shared" si="222"/>
        <v>K-C6</v>
      </c>
      <c r="Q2387" s="21" t="str">
        <f>VLOOKUP(K2387,TONG_SL!$A:$D,3,0)</f>
        <v>Túi</v>
      </c>
      <c r="R2387" s="106">
        <v>6</v>
      </c>
      <c r="S2387" s="171"/>
      <c r="T2387" s="171">
        <f>VLOOKUP(VLOOKUP(G2387,Ma_KH!$A:$R,18,0)&amp;K2387,Gia_MB!$A:$F,6,0)</f>
        <v>111058</v>
      </c>
      <c r="U2387" s="172">
        <f t="shared" si="223"/>
        <v>666348</v>
      </c>
      <c r="V2387" s="171"/>
      <c r="W2387" s="173">
        <f t="shared" si="224"/>
        <v>0</v>
      </c>
      <c r="X2387" s="174" t="str">
        <f t="shared" si="225"/>
        <v>8</v>
      </c>
      <c r="Y2387" s="171"/>
      <c r="Z2387" s="172">
        <f t="shared" si="226"/>
        <v>53307.840000000004</v>
      </c>
      <c r="AA2387" s="175">
        <f>VLOOKUP(G2387,Ma_KH!$A:$R,14,0)</f>
        <v>60</v>
      </c>
    </row>
    <row r="2388" spans="1:27" hidden="1" x14ac:dyDescent="0.25">
      <c r="A2388" s="157">
        <v>45993</v>
      </c>
      <c r="B2388" s="158">
        <v>4180767804</v>
      </c>
      <c r="C2388" s="10" t="s">
        <v>7767</v>
      </c>
      <c r="D2388" s="149">
        <v>45996</v>
      </c>
      <c r="E2388" s="152"/>
      <c r="F2388" s="151"/>
      <c r="G2388" t="s">
        <v>7229</v>
      </c>
      <c r="H2388" s="152"/>
      <c r="I2388" s="158" t="s">
        <v>8127</v>
      </c>
      <c r="J2388" s="150" t="s">
        <v>7234</v>
      </c>
      <c r="K2388" s="331" t="s">
        <v>48</v>
      </c>
      <c r="L2388" s="21" t="str">
        <f>VLOOKUP($K2388,TONG_SL!$A:$D,2,0)</f>
        <v>Mọc Nấm Hương 250g</v>
      </c>
      <c r="N2388" s="21" t="str">
        <f t="shared" si="222"/>
        <v>K-C6</v>
      </c>
      <c r="Q2388" s="21" t="str">
        <f>VLOOKUP(K2388,TONG_SL!$A:$D,3,0)</f>
        <v>Túi</v>
      </c>
      <c r="R2388" s="106">
        <v>6</v>
      </c>
      <c r="S2388" s="171"/>
      <c r="T2388" s="171">
        <f>VLOOKUP(VLOOKUP(G2388,Ma_KH!$A:$R,18,0)&amp;K2388,Gia_MB!$A:$F,6,0)</f>
        <v>46000</v>
      </c>
      <c r="U2388" s="172">
        <f t="shared" si="223"/>
        <v>276000</v>
      </c>
      <c r="V2388" s="171"/>
      <c r="W2388" s="173">
        <f t="shared" si="224"/>
        <v>0</v>
      </c>
      <c r="X2388" s="174" t="str">
        <f t="shared" si="225"/>
        <v>8</v>
      </c>
      <c r="Y2388" s="171"/>
      <c r="Z2388" s="172">
        <f t="shared" si="226"/>
        <v>22080</v>
      </c>
      <c r="AA2388" s="175">
        <f>VLOOKUP(G2388,Ma_KH!$A:$R,14,0)</f>
        <v>60</v>
      </c>
    </row>
    <row r="2389" spans="1:27" hidden="1" x14ac:dyDescent="0.25">
      <c r="A2389" s="157">
        <v>45993</v>
      </c>
      <c r="B2389" s="158">
        <v>4180767804</v>
      </c>
      <c r="C2389" s="10" t="s">
        <v>7767</v>
      </c>
      <c r="D2389" s="149">
        <v>45996</v>
      </c>
      <c r="E2389" s="152"/>
      <c r="F2389" s="151"/>
      <c r="G2389" t="s">
        <v>7229</v>
      </c>
      <c r="H2389" s="152"/>
      <c r="I2389" s="158" t="s">
        <v>8127</v>
      </c>
      <c r="J2389" s="150" t="s">
        <v>7234</v>
      </c>
      <c r="K2389" s="331" t="s">
        <v>32</v>
      </c>
      <c r="L2389" s="21" t="str">
        <f>VLOOKUP($K2389,TONG_SL!$A:$D,2,0)</f>
        <v>Giò Tai Lưỡi Xào 250g</v>
      </c>
      <c r="N2389" s="21" t="str">
        <f t="shared" si="222"/>
        <v>K-C6</v>
      </c>
      <c r="Q2389" s="21" t="str">
        <f>VLOOKUP(K2389,TONG_SL!$A:$D,3,0)</f>
        <v>Túi</v>
      </c>
      <c r="R2389" s="106">
        <v>6</v>
      </c>
      <c r="S2389" s="171"/>
      <c r="T2389" s="171">
        <f>VLOOKUP(VLOOKUP(G2389,Ma_KH!$A:$R,18,0)&amp;K2389,Gia_MB!$A:$F,6,0)</f>
        <v>50182</v>
      </c>
      <c r="U2389" s="172">
        <f t="shared" si="223"/>
        <v>301092</v>
      </c>
      <c r="V2389" s="171"/>
      <c r="W2389" s="173">
        <f t="shared" si="224"/>
        <v>0</v>
      </c>
      <c r="X2389" s="174" t="str">
        <f t="shared" si="225"/>
        <v>8</v>
      </c>
      <c r="Y2389" s="171"/>
      <c r="Z2389" s="172">
        <f t="shared" si="226"/>
        <v>24087.360000000001</v>
      </c>
      <c r="AA2389" s="175">
        <f>VLOOKUP(G2389,Ma_KH!$A:$R,14,0)</f>
        <v>60</v>
      </c>
    </row>
    <row r="2390" spans="1:27" hidden="1" x14ac:dyDescent="0.25">
      <c r="A2390" s="157">
        <v>45993</v>
      </c>
      <c r="B2390" s="158">
        <v>4180767804</v>
      </c>
      <c r="C2390" s="10" t="s">
        <v>7767</v>
      </c>
      <c r="D2390" s="149">
        <v>45996</v>
      </c>
      <c r="E2390" s="152"/>
      <c r="F2390" s="151"/>
      <c r="G2390" t="s">
        <v>7229</v>
      </c>
      <c r="H2390" s="152"/>
      <c r="I2390" s="158" t="s">
        <v>8127</v>
      </c>
      <c r="J2390" s="150" t="s">
        <v>7234</v>
      </c>
      <c r="K2390" s="331" t="s">
        <v>7154</v>
      </c>
      <c r="L2390" s="21" t="str">
        <f>VLOOKUP($K2390,TONG_SL!$A:$D,2,0)</f>
        <v>Chả cốm 300g</v>
      </c>
      <c r="N2390" s="21" t="str">
        <f t="shared" si="222"/>
        <v>K-C6</v>
      </c>
      <c r="Q2390" s="21" t="str">
        <f>VLOOKUP(K2390,TONG_SL!$A:$D,3,0)</f>
        <v>Túi</v>
      </c>
      <c r="R2390" s="106">
        <v>6</v>
      </c>
      <c r="S2390" s="171"/>
      <c r="T2390" s="171">
        <f>VLOOKUP(VLOOKUP(G2390,Ma_KH!$A:$R,18,0)&amp;K2390,Gia_MB!$A:$F,6,0)</f>
        <v>74250</v>
      </c>
      <c r="U2390" s="172">
        <f t="shared" si="223"/>
        <v>445500</v>
      </c>
      <c r="V2390" s="171"/>
      <c r="W2390" s="173">
        <f t="shared" si="224"/>
        <v>0</v>
      </c>
      <c r="X2390" s="174" t="str">
        <f t="shared" si="225"/>
        <v>8</v>
      </c>
      <c r="Y2390" s="171"/>
      <c r="Z2390" s="172">
        <f t="shared" si="226"/>
        <v>35640</v>
      </c>
      <c r="AA2390" s="175">
        <f>VLOOKUP(G2390,Ma_KH!$A:$R,14,0)</f>
        <v>60</v>
      </c>
    </row>
    <row r="2391" spans="1:27" hidden="1" x14ac:dyDescent="0.25">
      <c r="A2391" s="157">
        <v>45993</v>
      </c>
      <c r="B2391" s="158">
        <v>4180767804</v>
      </c>
      <c r="C2391" s="10" t="s">
        <v>7767</v>
      </c>
      <c r="D2391" s="149">
        <v>45996</v>
      </c>
      <c r="E2391" s="152"/>
      <c r="F2391" s="151"/>
      <c r="G2391" t="s">
        <v>7229</v>
      </c>
      <c r="H2391" s="152"/>
      <c r="I2391" s="158" t="s">
        <v>8127</v>
      </c>
      <c r="J2391" s="150" t="s">
        <v>7234</v>
      </c>
      <c r="K2391" s="331" t="s">
        <v>7821</v>
      </c>
      <c r="L2391" s="21" t="str">
        <f>VLOOKUP($K2391,TONG_SL!$A:$D,2,0)</f>
        <v>Giò sụn gà 250g</v>
      </c>
      <c r="N2391" s="21" t="str">
        <f t="shared" si="222"/>
        <v>K-C6</v>
      </c>
      <c r="Q2391" s="21" t="str">
        <f>VLOOKUP(K2391,TONG_SL!$A:$D,3,0)</f>
        <v>Túi</v>
      </c>
      <c r="R2391" s="106">
        <v>6</v>
      </c>
      <c r="S2391" s="171"/>
      <c r="T2391" s="171">
        <f>VLOOKUP(VLOOKUP(G2391,Ma_KH!$A:$R,18,0)&amp;K2391,Gia_MB!$A:$F,6,0)</f>
        <v>50400</v>
      </c>
      <c r="U2391" s="172">
        <f t="shared" si="223"/>
        <v>302400</v>
      </c>
      <c r="V2391" s="171"/>
      <c r="W2391" s="173">
        <f t="shared" si="224"/>
        <v>0</v>
      </c>
      <c r="X2391" s="174" t="str">
        <f t="shared" si="225"/>
        <v>8</v>
      </c>
      <c r="Y2391" s="171"/>
      <c r="Z2391" s="172">
        <f t="shared" si="226"/>
        <v>24192</v>
      </c>
      <c r="AA2391" s="175">
        <f>VLOOKUP(G2391,Ma_KH!$A:$R,14,0)</f>
        <v>60</v>
      </c>
    </row>
    <row r="2392" spans="1:27" hidden="1" x14ac:dyDescent="0.25">
      <c r="A2392" s="157">
        <v>45993</v>
      </c>
      <c r="B2392" s="158">
        <v>4180767804</v>
      </c>
      <c r="C2392" s="10" t="s">
        <v>7767</v>
      </c>
      <c r="D2392" s="149">
        <v>45996</v>
      </c>
      <c r="E2392" s="152"/>
      <c r="F2392" s="151"/>
      <c r="G2392" t="s">
        <v>7229</v>
      </c>
      <c r="H2392" s="152"/>
      <c r="I2392" s="158" t="s">
        <v>8127</v>
      </c>
      <c r="J2392" s="150" t="s">
        <v>7234</v>
      </c>
      <c r="K2392" s="331" t="s">
        <v>7187</v>
      </c>
      <c r="L2392" s="21" t="str">
        <f>VLOOKUP($K2392,TONG_SL!$A:$D,2,0)</f>
        <v>Chân giò heo muối 300g</v>
      </c>
      <c r="N2392" s="21" t="str">
        <f t="shared" si="222"/>
        <v>K-C6</v>
      </c>
      <c r="Q2392" s="21" t="str">
        <f>VLOOKUP(K2392,TONG_SL!$A:$D,3,0)</f>
        <v>Túi</v>
      </c>
      <c r="R2392" s="106">
        <v>9</v>
      </c>
      <c r="S2392" s="171"/>
      <c r="T2392" s="171">
        <f>VLOOKUP(VLOOKUP(G2392,Ma_KH!$A:$R,18,0)&amp;K2392,Gia_MB!$A:$F,6,0)</f>
        <v>73431</v>
      </c>
      <c r="U2392" s="172">
        <f t="shared" si="223"/>
        <v>660879</v>
      </c>
      <c r="V2392" s="171"/>
      <c r="W2392" s="173">
        <f t="shared" si="224"/>
        <v>0</v>
      </c>
      <c r="X2392" s="174" t="str">
        <f t="shared" si="225"/>
        <v>8</v>
      </c>
      <c r="Y2392" s="171"/>
      <c r="Z2392" s="172">
        <f t="shared" si="226"/>
        <v>52870.32</v>
      </c>
      <c r="AA2392" s="175">
        <f>VLOOKUP(G2392,Ma_KH!$A:$R,14,0)</f>
        <v>60</v>
      </c>
    </row>
    <row r="2393" spans="1:27" hidden="1" x14ac:dyDescent="0.25">
      <c r="A2393" s="157">
        <v>45993</v>
      </c>
      <c r="B2393" s="158">
        <v>4180767804</v>
      </c>
      <c r="C2393" s="10" t="s">
        <v>7767</v>
      </c>
      <c r="D2393" s="149">
        <v>45996</v>
      </c>
      <c r="E2393" s="152"/>
      <c r="F2393" s="151"/>
      <c r="G2393" t="s">
        <v>7229</v>
      </c>
      <c r="H2393" s="152"/>
      <c r="I2393" s="158" t="s">
        <v>8127</v>
      </c>
      <c r="J2393" s="150" t="s">
        <v>7234</v>
      </c>
      <c r="K2393" s="331" t="s">
        <v>7153</v>
      </c>
      <c r="L2393" s="21" t="str">
        <f>VLOOKUP($K2393,TONG_SL!$A:$D,2,0)</f>
        <v>Tai heo muối 200g</v>
      </c>
      <c r="N2393" s="21" t="str">
        <f t="shared" ref="N2393:N2456" si="227">IF($B2393&lt;&gt;"","K-C6","")</f>
        <v>K-C6</v>
      </c>
      <c r="Q2393" s="21" t="str">
        <f>VLOOKUP(K2393,TONG_SL!$A:$D,3,0)</f>
        <v>Túi</v>
      </c>
      <c r="R2393" s="106">
        <v>6</v>
      </c>
      <c r="S2393" s="171"/>
      <c r="T2393" s="171">
        <f>VLOOKUP(VLOOKUP(G2393,Ma_KH!$A:$R,18,0)&amp;K2393,Gia_MB!$A:$F,6,0)</f>
        <v>55595</v>
      </c>
      <c r="U2393" s="172">
        <f t="shared" si="223"/>
        <v>333570</v>
      </c>
      <c r="V2393" s="171"/>
      <c r="W2393" s="173">
        <f t="shared" si="224"/>
        <v>0</v>
      </c>
      <c r="X2393" s="174" t="str">
        <f t="shared" si="225"/>
        <v>8</v>
      </c>
      <c r="Y2393" s="171"/>
      <c r="Z2393" s="172">
        <f t="shared" si="226"/>
        <v>26685.600000000002</v>
      </c>
      <c r="AA2393" s="175">
        <f>VLOOKUP(G2393,Ma_KH!$A:$R,14,0)</f>
        <v>60</v>
      </c>
    </row>
    <row r="2394" spans="1:27" hidden="1" x14ac:dyDescent="0.25">
      <c r="A2394" s="157">
        <v>45993</v>
      </c>
      <c r="B2394" s="158">
        <v>4180768044</v>
      </c>
      <c r="C2394" s="10" t="s">
        <v>7767</v>
      </c>
      <c r="D2394" s="149">
        <v>45996</v>
      </c>
      <c r="E2394" s="152"/>
      <c r="F2394" s="151"/>
      <c r="G2394" t="s">
        <v>7229</v>
      </c>
      <c r="H2394" s="152"/>
      <c r="I2394" s="158" t="s">
        <v>8128</v>
      </c>
      <c r="J2394" s="150" t="s">
        <v>7234</v>
      </c>
      <c r="K2394" s="331" t="s">
        <v>32</v>
      </c>
      <c r="L2394" s="21" t="str">
        <f>VLOOKUP($K2394,TONG_SL!$A:$D,2,0)</f>
        <v>Giò Tai Lưỡi Xào 250g</v>
      </c>
      <c r="N2394" s="21" t="str">
        <f t="shared" si="227"/>
        <v>K-C6</v>
      </c>
      <c r="Q2394" s="21" t="str">
        <f>VLOOKUP(K2394,TONG_SL!$A:$D,3,0)</f>
        <v>Túi</v>
      </c>
      <c r="R2394" s="106">
        <v>6</v>
      </c>
      <c r="S2394" s="171"/>
      <c r="T2394" s="171">
        <f>VLOOKUP(VLOOKUP(G2394,Ma_KH!$A:$R,18,0)&amp;K2394,Gia_MB!$A:$F,6,0)</f>
        <v>50182</v>
      </c>
      <c r="U2394" s="172">
        <f t="shared" ref="U2394:U2457" si="228">T2394*R2394</f>
        <v>301092</v>
      </c>
      <c r="V2394" s="171"/>
      <c r="W2394" s="173">
        <f t="shared" ref="W2394:W2457" si="229">U2394*V2394</f>
        <v>0</v>
      </c>
      <c r="X2394" s="174" t="str">
        <f t="shared" ref="X2394:X2457" si="230">IF(B2394&lt;&gt;"","8","0")</f>
        <v>8</v>
      </c>
      <c r="Y2394" s="171"/>
      <c r="Z2394" s="172">
        <f t="shared" ref="Z2394:Z2457" si="231">U2394*X2394%</f>
        <v>24087.360000000001</v>
      </c>
      <c r="AA2394" s="175">
        <f>VLOOKUP(G2394,Ma_KH!$A:$R,14,0)</f>
        <v>60</v>
      </c>
    </row>
    <row r="2395" spans="1:27" hidden="1" x14ac:dyDescent="0.25">
      <c r="A2395" s="157">
        <v>45993</v>
      </c>
      <c r="B2395" s="158">
        <v>4180768044</v>
      </c>
      <c r="C2395" s="10" t="s">
        <v>7767</v>
      </c>
      <c r="D2395" s="149">
        <v>45996</v>
      </c>
      <c r="E2395" s="152"/>
      <c r="F2395" s="151"/>
      <c r="G2395" t="s">
        <v>7229</v>
      </c>
      <c r="H2395" s="152"/>
      <c r="I2395" s="158" t="s">
        <v>8128</v>
      </c>
      <c r="J2395" s="150" t="s">
        <v>7234</v>
      </c>
      <c r="K2395" s="331" t="s">
        <v>48</v>
      </c>
      <c r="L2395" s="21" t="str">
        <f>VLOOKUP($K2395,TONG_SL!$A:$D,2,0)</f>
        <v>Mọc Nấm Hương 250g</v>
      </c>
      <c r="N2395" s="21" t="str">
        <f t="shared" si="227"/>
        <v>K-C6</v>
      </c>
      <c r="Q2395" s="21" t="str">
        <f>VLOOKUP(K2395,TONG_SL!$A:$D,3,0)</f>
        <v>Túi</v>
      </c>
      <c r="R2395" s="106">
        <v>9</v>
      </c>
      <c r="S2395" s="171"/>
      <c r="T2395" s="171">
        <f>VLOOKUP(VLOOKUP(G2395,Ma_KH!$A:$R,18,0)&amp;K2395,Gia_MB!$A:$F,6,0)</f>
        <v>46000</v>
      </c>
      <c r="U2395" s="172">
        <f t="shared" si="228"/>
        <v>414000</v>
      </c>
      <c r="V2395" s="171"/>
      <c r="W2395" s="173">
        <f t="shared" si="229"/>
        <v>0</v>
      </c>
      <c r="X2395" s="174" t="str">
        <f t="shared" si="230"/>
        <v>8</v>
      </c>
      <c r="Y2395" s="171"/>
      <c r="Z2395" s="172">
        <f t="shared" si="231"/>
        <v>33120</v>
      </c>
      <c r="AA2395" s="175">
        <f>VLOOKUP(G2395,Ma_KH!$A:$R,14,0)</f>
        <v>60</v>
      </c>
    </row>
    <row r="2396" spans="1:27" hidden="1" x14ac:dyDescent="0.25">
      <c r="A2396" s="157">
        <v>45993</v>
      </c>
      <c r="B2396" s="158">
        <v>4180768044</v>
      </c>
      <c r="C2396" s="10" t="s">
        <v>7767</v>
      </c>
      <c r="D2396" s="149">
        <v>45996</v>
      </c>
      <c r="E2396" s="152"/>
      <c r="F2396" s="151"/>
      <c r="G2396" t="s">
        <v>7229</v>
      </c>
      <c r="H2396" s="152"/>
      <c r="I2396" s="158" t="s">
        <v>8128</v>
      </c>
      <c r="J2396" s="150" t="s">
        <v>7234</v>
      </c>
      <c r="K2396" s="331" t="s">
        <v>7153</v>
      </c>
      <c r="L2396" s="21" t="str">
        <f>VLOOKUP($K2396,TONG_SL!$A:$D,2,0)</f>
        <v>Tai heo muối 200g</v>
      </c>
      <c r="N2396" s="21" t="str">
        <f t="shared" si="227"/>
        <v>K-C6</v>
      </c>
      <c r="Q2396" s="21" t="str">
        <f>VLOOKUP(K2396,TONG_SL!$A:$D,3,0)</f>
        <v>Túi</v>
      </c>
      <c r="R2396" s="106">
        <v>9</v>
      </c>
      <c r="S2396" s="171"/>
      <c r="T2396" s="171">
        <f>VLOOKUP(VLOOKUP(G2396,Ma_KH!$A:$R,18,0)&amp;K2396,Gia_MB!$A:$F,6,0)</f>
        <v>55595</v>
      </c>
      <c r="U2396" s="172">
        <f t="shared" si="228"/>
        <v>500355</v>
      </c>
      <c r="V2396" s="171"/>
      <c r="W2396" s="173">
        <f t="shared" si="229"/>
        <v>0</v>
      </c>
      <c r="X2396" s="174" t="str">
        <f t="shared" si="230"/>
        <v>8</v>
      </c>
      <c r="Y2396" s="171"/>
      <c r="Z2396" s="172">
        <f t="shared" si="231"/>
        <v>40028.400000000001</v>
      </c>
      <c r="AA2396" s="175">
        <f>VLOOKUP(G2396,Ma_KH!$A:$R,14,0)</f>
        <v>60</v>
      </c>
    </row>
    <row r="2397" spans="1:27" hidden="1" x14ac:dyDescent="0.25">
      <c r="A2397" s="157">
        <v>45993</v>
      </c>
      <c r="B2397" s="158">
        <v>4180768044</v>
      </c>
      <c r="C2397" s="10" t="s">
        <v>7767</v>
      </c>
      <c r="D2397" s="149">
        <v>45996</v>
      </c>
      <c r="E2397" s="152"/>
      <c r="F2397" s="151"/>
      <c r="G2397" t="s">
        <v>7229</v>
      </c>
      <c r="H2397" s="152"/>
      <c r="I2397" s="158" t="s">
        <v>8128</v>
      </c>
      <c r="J2397" s="150" t="s">
        <v>7234</v>
      </c>
      <c r="K2397" s="331" t="s">
        <v>27</v>
      </c>
      <c r="L2397" s="21" t="str">
        <f>VLOOKUP($K2397,TONG_SL!$A:$D,2,0)</f>
        <v>Chân giò heo muối 300g</v>
      </c>
      <c r="N2397" s="21" t="str">
        <f t="shared" si="227"/>
        <v>K-C6</v>
      </c>
      <c r="Q2397" s="21" t="str">
        <f>VLOOKUP(K2397,TONG_SL!$A:$D,3,0)</f>
        <v>Túi</v>
      </c>
      <c r="R2397" s="106">
        <v>10</v>
      </c>
      <c r="S2397" s="171"/>
      <c r="T2397" s="171">
        <f>VLOOKUP(VLOOKUP(G2397,Ma_KH!$A:$R,18,0)&amp;K2397,Gia_MB!$A:$F,6,0)</f>
        <v>73431</v>
      </c>
      <c r="U2397" s="172">
        <f t="shared" si="228"/>
        <v>734310</v>
      </c>
      <c r="V2397" s="171"/>
      <c r="W2397" s="173">
        <f t="shared" si="229"/>
        <v>0</v>
      </c>
      <c r="X2397" s="174" t="str">
        <f t="shared" si="230"/>
        <v>8</v>
      </c>
      <c r="Y2397" s="171"/>
      <c r="Z2397" s="172">
        <f t="shared" si="231"/>
        <v>58744.800000000003</v>
      </c>
      <c r="AA2397" s="175">
        <f>VLOOKUP(G2397,Ma_KH!$A:$R,14,0)</f>
        <v>60</v>
      </c>
    </row>
    <row r="2398" spans="1:27" hidden="1" x14ac:dyDescent="0.25">
      <c r="A2398" s="157">
        <v>45993</v>
      </c>
      <c r="B2398" s="158">
        <v>4180768044</v>
      </c>
      <c r="C2398" s="10" t="s">
        <v>7767</v>
      </c>
      <c r="D2398" s="149">
        <v>45996</v>
      </c>
      <c r="E2398" s="152"/>
      <c r="F2398" s="151"/>
      <c r="G2398" t="s">
        <v>7229</v>
      </c>
      <c r="H2398" s="152"/>
      <c r="I2398" s="158" t="s">
        <v>8128</v>
      </c>
      <c r="J2398" s="150" t="s">
        <v>7234</v>
      </c>
      <c r="K2398" s="331" t="s">
        <v>30</v>
      </c>
      <c r="L2398" s="21" t="str">
        <f>VLOOKUP($K2398,TONG_SL!$A:$D,2,0)</f>
        <v>Gà muối 500g</v>
      </c>
      <c r="N2398" s="21" t="str">
        <f t="shared" si="227"/>
        <v>K-C6</v>
      </c>
      <c r="Q2398" s="21" t="str">
        <f>VLOOKUP(K2398,TONG_SL!$A:$D,3,0)</f>
        <v>Túi</v>
      </c>
      <c r="R2398" s="106">
        <v>10</v>
      </c>
      <c r="S2398" s="171"/>
      <c r="T2398" s="171">
        <f>VLOOKUP(VLOOKUP(G2398,Ma_KH!$A:$R,18,0)&amp;K2398,Gia_MB!$A:$F,6,0)</f>
        <v>111058</v>
      </c>
      <c r="U2398" s="172">
        <f t="shared" si="228"/>
        <v>1110580</v>
      </c>
      <c r="V2398" s="171"/>
      <c r="W2398" s="173">
        <f t="shared" si="229"/>
        <v>0</v>
      </c>
      <c r="X2398" s="174" t="str">
        <f t="shared" si="230"/>
        <v>8</v>
      </c>
      <c r="Y2398" s="171"/>
      <c r="Z2398" s="172">
        <f t="shared" si="231"/>
        <v>88846.400000000009</v>
      </c>
      <c r="AA2398" s="175">
        <f>VLOOKUP(G2398,Ma_KH!$A:$R,14,0)</f>
        <v>60</v>
      </c>
    </row>
    <row r="2399" spans="1:27" hidden="1" x14ac:dyDescent="0.25">
      <c r="A2399" s="157">
        <v>45993</v>
      </c>
      <c r="B2399" s="158">
        <v>4180768044</v>
      </c>
      <c r="C2399" s="10" t="s">
        <v>7767</v>
      </c>
      <c r="D2399" s="149">
        <v>45996</v>
      </c>
      <c r="E2399" s="152"/>
      <c r="F2399" s="151"/>
      <c r="G2399" t="s">
        <v>7229</v>
      </c>
      <c r="H2399" s="152"/>
      <c r="I2399" s="158" t="s">
        <v>8128</v>
      </c>
      <c r="J2399" s="150" t="s">
        <v>7234</v>
      </c>
      <c r="K2399" s="331" t="s">
        <v>7154</v>
      </c>
      <c r="L2399" s="21" t="str">
        <f>VLOOKUP($K2399,TONG_SL!$A:$D,2,0)</f>
        <v>Chả cốm 300g</v>
      </c>
      <c r="N2399" s="21" t="str">
        <f t="shared" si="227"/>
        <v>K-C6</v>
      </c>
      <c r="Q2399" s="21" t="str">
        <f>VLOOKUP(K2399,TONG_SL!$A:$D,3,0)</f>
        <v>Túi</v>
      </c>
      <c r="R2399" s="106">
        <v>9</v>
      </c>
      <c r="S2399" s="171"/>
      <c r="T2399" s="171">
        <f>VLOOKUP(VLOOKUP(G2399,Ma_KH!$A:$R,18,0)&amp;K2399,Gia_MB!$A:$F,6,0)</f>
        <v>74250</v>
      </c>
      <c r="U2399" s="172">
        <f t="shared" si="228"/>
        <v>668250</v>
      </c>
      <c r="V2399" s="171"/>
      <c r="W2399" s="173">
        <f t="shared" si="229"/>
        <v>0</v>
      </c>
      <c r="X2399" s="174" t="str">
        <f t="shared" si="230"/>
        <v>8</v>
      </c>
      <c r="Y2399" s="171"/>
      <c r="Z2399" s="172">
        <f t="shared" si="231"/>
        <v>53460</v>
      </c>
      <c r="AA2399" s="175">
        <f>VLOOKUP(G2399,Ma_KH!$A:$R,14,0)</f>
        <v>60</v>
      </c>
    </row>
    <row r="2400" spans="1:27" hidden="1" x14ac:dyDescent="0.25">
      <c r="A2400" s="157">
        <v>45993</v>
      </c>
      <c r="B2400" s="158">
        <v>4180768044</v>
      </c>
      <c r="C2400" s="10" t="s">
        <v>7767</v>
      </c>
      <c r="D2400" s="149">
        <v>45996</v>
      </c>
      <c r="E2400" s="152"/>
      <c r="F2400" s="151"/>
      <c r="G2400" t="s">
        <v>7229</v>
      </c>
      <c r="H2400" s="152"/>
      <c r="I2400" s="158" t="s">
        <v>8128</v>
      </c>
      <c r="J2400" s="150" t="s">
        <v>7234</v>
      </c>
      <c r="K2400" s="331" t="s">
        <v>7820</v>
      </c>
      <c r="L2400" s="21" t="str">
        <f>VLOOKUP($K2400,TONG_SL!$A:$D,2,0)</f>
        <v>Giò lụa cây 250g</v>
      </c>
      <c r="N2400" s="21" t="str">
        <f t="shared" si="227"/>
        <v>K-C6</v>
      </c>
      <c r="Q2400" s="21" t="str">
        <f>VLOOKUP(K2400,TONG_SL!$A:$D,3,0)</f>
        <v>Túi</v>
      </c>
      <c r="R2400" s="106">
        <v>6</v>
      </c>
      <c r="S2400" s="171"/>
      <c r="T2400" s="171">
        <f>VLOOKUP(VLOOKUP(G2400,Ma_KH!$A:$R,18,0)&amp;K2400,Gia_MB!$A:$F,6,0)</f>
        <v>49500</v>
      </c>
      <c r="U2400" s="172">
        <f t="shared" si="228"/>
        <v>297000</v>
      </c>
      <c r="V2400" s="171"/>
      <c r="W2400" s="173">
        <f t="shared" si="229"/>
        <v>0</v>
      </c>
      <c r="X2400" s="174" t="str">
        <f t="shared" si="230"/>
        <v>8</v>
      </c>
      <c r="Y2400" s="171"/>
      <c r="Z2400" s="172">
        <f t="shared" si="231"/>
        <v>23760</v>
      </c>
      <c r="AA2400" s="175">
        <f>VLOOKUP(G2400,Ma_KH!$A:$R,14,0)</f>
        <v>60</v>
      </c>
    </row>
    <row r="2401" spans="1:27" hidden="1" x14ac:dyDescent="0.25">
      <c r="A2401" s="157">
        <v>45993</v>
      </c>
      <c r="B2401" s="158">
        <v>4180768069</v>
      </c>
      <c r="C2401" s="10" t="s">
        <v>7767</v>
      </c>
      <c r="D2401" s="149">
        <v>45996</v>
      </c>
      <c r="E2401" s="152"/>
      <c r="F2401" s="151"/>
      <c r="G2401" t="s">
        <v>7229</v>
      </c>
      <c r="H2401" s="152"/>
      <c r="I2401" s="158" t="s">
        <v>8129</v>
      </c>
      <c r="J2401" s="150" t="s">
        <v>7234</v>
      </c>
      <c r="K2401" s="331" t="s">
        <v>32</v>
      </c>
      <c r="L2401" s="21" t="str">
        <f>VLOOKUP($K2401,TONG_SL!$A:$D,2,0)</f>
        <v>Giò Tai Lưỡi Xào 250g</v>
      </c>
      <c r="N2401" s="21" t="str">
        <f t="shared" si="227"/>
        <v>K-C6</v>
      </c>
      <c r="Q2401" s="21" t="str">
        <f>VLOOKUP(K2401,TONG_SL!$A:$D,3,0)</f>
        <v>Túi</v>
      </c>
      <c r="R2401" s="106">
        <v>9</v>
      </c>
      <c r="S2401" s="171"/>
      <c r="T2401" s="171">
        <f>VLOOKUP(VLOOKUP(G2401,Ma_KH!$A:$R,18,0)&amp;K2401,Gia_MB!$A:$F,6,0)</f>
        <v>50182</v>
      </c>
      <c r="U2401" s="172">
        <f t="shared" si="228"/>
        <v>451638</v>
      </c>
      <c r="V2401" s="171"/>
      <c r="W2401" s="173">
        <f t="shared" si="229"/>
        <v>0</v>
      </c>
      <c r="X2401" s="174" t="str">
        <f t="shared" si="230"/>
        <v>8</v>
      </c>
      <c r="Y2401" s="171"/>
      <c r="Z2401" s="172">
        <f t="shared" si="231"/>
        <v>36131.040000000001</v>
      </c>
      <c r="AA2401" s="175">
        <f>VLOOKUP(G2401,Ma_KH!$A:$R,14,0)</f>
        <v>60</v>
      </c>
    </row>
    <row r="2402" spans="1:27" hidden="1" x14ac:dyDescent="0.25">
      <c r="A2402" s="157">
        <v>45993</v>
      </c>
      <c r="B2402" s="158">
        <v>4180768069</v>
      </c>
      <c r="C2402" s="10" t="s">
        <v>7767</v>
      </c>
      <c r="D2402" s="149">
        <v>45996</v>
      </c>
      <c r="E2402" s="152"/>
      <c r="F2402" s="151"/>
      <c r="G2402" t="s">
        <v>7229</v>
      </c>
      <c r="H2402" s="152"/>
      <c r="I2402" s="158" t="s">
        <v>8129</v>
      </c>
      <c r="J2402" s="150" t="s">
        <v>7234</v>
      </c>
      <c r="K2402" s="331" t="s">
        <v>48</v>
      </c>
      <c r="L2402" s="21" t="str">
        <f>VLOOKUP($K2402,TONG_SL!$A:$D,2,0)</f>
        <v>Mọc Nấm Hương 250g</v>
      </c>
      <c r="N2402" s="21" t="str">
        <f t="shared" si="227"/>
        <v>K-C6</v>
      </c>
      <c r="Q2402" s="21" t="str">
        <f>VLOOKUP(K2402,TONG_SL!$A:$D,3,0)</f>
        <v>Túi</v>
      </c>
      <c r="R2402" s="106">
        <v>15</v>
      </c>
      <c r="S2402" s="171"/>
      <c r="T2402" s="171">
        <f>VLOOKUP(VLOOKUP(G2402,Ma_KH!$A:$R,18,0)&amp;K2402,Gia_MB!$A:$F,6,0)</f>
        <v>46000</v>
      </c>
      <c r="U2402" s="172">
        <f t="shared" si="228"/>
        <v>690000</v>
      </c>
      <c r="V2402" s="171"/>
      <c r="W2402" s="173">
        <f t="shared" si="229"/>
        <v>0</v>
      </c>
      <c r="X2402" s="174" t="str">
        <f t="shared" si="230"/>
        <v>8</v>
      </c>
      <c r="Y2402" s="171"/>
      <c r="Z2402" s="172">
        <f t="shared" si="231"/>
        <v>55200</v>
      </c>
      <c r="AA2402" s="175">
        <f>VLOOKUP(G2402,Ma_KH!$A:$R,14,0)</f>
        <v>60</v>
      </c>
    </row>
    <row r="2403" spans="1:27" hidden="1" x14ac:dyDescent="0.25">
      <c r="A2403" s="157">
        <v>45993</v>
      </c>
      <c r="B2403" s="158">
        <v>4180768069</v>
      </c>
      <c r="C2403" s="10" t="s">
        <v>7767</v>
      </c>
      <c r="D2403" s="149">
        <v>45996</v>
      </c>
      <c r="E2403" s="152"/>
      <c r="F2403" s="151"/>
      <c r="G2403" t="s">
        <v>7229</v>
      </c>
      <c r="H2403" s="152"/>
      <c r="I2403" s="158" t="s">
        <v>8129</v>
      </c>
      <c r="J2403" s="150" t="s">
        <v>7234</v>
      </c>
      <c r="K2403" s="331" t="s">
        <v>7821</v>
      </c>
      <c r="L2403" s="21" t="str">
        <f>VLOOKUP($K2403,TONG_SL!$A:$D,2,0)</f>
        <v>Giò sụn gà 250g</v>
      </c>
      <c r="N2403" s="21" t="str">
        <f t="shared" si="227"/>
        <v>K-C6</v>
      </c>
      <c r="Q2403" s="21" t="str">
        <f>VLOOKUP(K2403,TONG_SL!$A:$D,3,0)</f>
        <v>Túi</v>
      </c>
      <c r="R2403" s="106">
        <v>6</v>
      </c>
      <c r="S2403" s="171"/>
      <c r="T2403" s="171">
        <f>VLOOKUP(VLOOKUP(G2403,Ma_KH!$A:$R,18,0)&amp;K2403,Gia_MB!$A:$F,6,0)</f>
        <v>50400</v>
      </c>
      <c r="U2403" s="172">
        <f t="shared" si="228"/>
        <v>302400</v>
      </c>
      <c r="V2403" s="171"/>
      <c r="W2403" s="173">
        <f t="shared" si="229"/>
        <v>0</v>
      </c>
      <c r="X2403" s="174" t="str">
        <f t="shared" si="230"/>
        <v>8</v>
      </c>
      <c r="Y2403" s="171"/>
      <c r="Z2403" s="172">
        <f t="shared" si="231"/>
        <v>24192</v>
      </c>
      <c r="AA2403" s="175">
        <f>VLOOKUP(G2403,Ma_KH!$A:$R,14,0)</f>
        <v>60</v>
      </c>
    </row>
    <row r="2404" spans="1:27" hidden="1" x14ac:dyDescent="0.25">
      <c r="A2404" s="157">
        <v>45993</v>
      </c>
      <c r="B2404" s="158">
        <v>4180768069</v>
      </c>
      <c r="C2404" s="10" t="s">
        <v>7767</v>
      </c>
      <c r="D2404" s="149">
        <v>45996</v>
      </c>
      <c r="E2404" s="152"/>
      <c r="F2404" s="151"/>
      <c r="G2404" t="s">
        <v>7229</v>
      </c>
      <c r="H2404" s="152"/>
      <c r="I2404" s="158" t="s">
        <v>8129</v>
      </c>
      <c r="J2404" s="150" t="s">
        <v>7234</v>
      </c>
      <c r="K2404" s="331" t="s">
        <v>30</v>
      </c>
      <c r="L2404" s="21" t="str">
        <f>VLOOKUP($K2404,TONG_SL!$A:$D,2,0)</f>
        <v>Gà muối 500g</v>
      </c>
      <c r="N2404" s="21" t="str">
        <f t="shared" si="227"/>
        <v>K-C6</v>
      </c>
      <c r="Q2404" s="21" t="str">
        <f>VLOOKUP(K2404,TONG_SL!$A:$D,3,0)</f>
        <v>Túi</v>
      </c>
      <c r="R2404" s="106">
        <v>10</v>
      </c>
      <c r="S2404" s="171"/>
      <c r="T2404" s="171">
        <f>VLOOKUP(VLOOKUP(G2404,Ma_KH!$A:$R,18,0)&amp;K2404,Gia_MB!$A:$F,6,0)</f>
        <v>111058</v>
      </c>
      <c r="U2404" s="172">
        <f t="shared" si="228"/>
        <v>1110580</v>
      </c>
      <c r="V2404" s="171"/>
      <c r="W2404" s="173">
        <f t="shared" si="229"/>
        <v>0</v>
      </c>
      <c r="X2404" s="174" t="str">
        <f t="shared" si="230"/>
        <v>8</v>
      </c>
      <c r="Y2404" s="171"/>
      <c r="Z2404" s="172">
        <f t="shared" si="231"/>
        <v>88846.400000000009</v>
      </c>
      <c r="AA2404" s="175">
        <f>VLOOKUP(G2404,Ma_KH!$A:$R,14,0)</f>
        <v>60</v>
      </c>
    </row>
    <row r="2405" spans="1:27" hidden="1" x14ac:dyDescent="0.25">
      <c r="A2405" s="157">
        <v>45993</v>
      </c>
      <c r="B2405" s="158">
        <v>4180768069</v>
      </c>
      <c r="C2405" s="10" t="s">
        <v>7767</v>
      </c>
      <c r="D2405" s="149">
        <v>45996</v>
      </c>
      <c r="E2405" s="152"/>
      <c r="F2405" s="151"/>
      <c r="G2405" t="s">
        <v>7229</v>
      </c>
      <c r="H2405" s="152"/>
      <c r="I2405" s="158" t="s">
        <v>8129</v>
      </c>
      <c r="J2405" s="150" t="s">
        <v>7234</v>
      </c>
      <c r="K2405" s="331" t="s">
        <v>7154</v>
      </c>
      <c r="L2405" s="21" t="str">
        <f>VLOOKUP($K2405,TONG_SL!$A:$D,2,0)</f>
        <v>Chả cốm 300g</v>
      </c>
      <c r="N2405" s="21" t="str">
        <f t="shared" si="227"/>
        <v>K-C6</v>
      </c>
      <c r="Q2405" s="21" t="str">
        <f>VLOOKUP(K2405,TONG_SL!$A:$D,3,0)</f>
        <v>Túi</v>
      </c>
      <c r="R2405" s="106">
        <v>20</v>
      </c>
      <c r="S2405" s="171"/>
      <c r="T2405" s="171">
        <f>VLOOKUP(VLOOKUP(G2405,Ma_KH!$A:$R,18,0)&amp;K2405,Gia_MB!$A:$F,6,0)</f>
        <v>74250</v>
      </c>
      <c r="U2405" s="172">
        <f t="shared" si="228"/>
        <v>1485000</v>
      </c>
      <c r="V2405" s="171"/>
      <c r="W2405" s="173">
        <f t="shared" si="229"/>
        <v>0</v>
      </c>
      <c r="X2405" s="174" t="str">
        <f t="shared" si="230"/>
        <v>8</v>
      </c>
      <c r="Y2405" s="171"/>
      <c r="Z2405" s="172">
        <f t="shared" si="231"/>
        <v>118800</v>
      </c>
      <c r="AA2405" s="175">
        <f>VLOOKUP(G2405,Ma_KH!$A:$R,14,0)</f>
        <v>60</v>
      </c>
    </row>
    <row r="2406" spans="1:27" hidden="1" x14ac:dyDescent="0.25">
      <c r="A2406" s="157">
        <v>45993</v>
      </c>
      <c r="B2406" s="158">
        <v>4180768069</v>
      </c>
      <c r="C2406" s="10" t="s">
        <v>7767</v>
      </c>
      <c r="D2406" s="149">
        <v>45996</v>
      </c>
      <c r="E2406" s="152"/>
      <c r="F2406" s="151"/>
      <c r="G2406" t="s">
        <v>7229</v>
      </c>
      <c r="H2406" s="152"/>
      <c r="I2406" s="158" t="s">
        <v>8129</v>
      </c>
      <c r="J2406" s="150" t="s">
        <v>7234</v>
      </c>
      <c r="K2406" s="331" t="s">
        <v>27</v>
      </c>
      <c r="L2406" s="21" t="str">
        <f>VLOOKUP($K2406,TONG_SL!$A:$D,2,0)</f>
        <v>Chân giò heo muối 300g</v>
      </c>
      <c r="N2406" s="21" t="str">
        <f t="shared" si="227"/>
        <v>K-C6</v>
      </c>
      <c r="Q2406" s="21" t="str">
        <f>VLOOKUP(K2406,TONG_SL!$A:$D,3,0)</f>
        <v>Túi</v>
      </c>
      <c r="R2406" s="106">
        <v>6</v>
      </c>
      <c r="S2406" s="171"/>
      <c r="T2406" s="171">
        <f>VLOOKUP(VLOOKUP(G2406,Ma_KH!$A:$R,18,0)&amp;K2406,Gia_MB!$A:$F,6,0)</f>
        <v>73431</v>
      </c>
      <c r="U2406" s="172">
        <f t="shared" si="228"/>
        <v>440586</v>
      </c>
      <c r="V2406" s="171"/>
      <c r="W2406" s="173">
        <f t="shared" si="229"/>
        <v>0</v>
      </c>
      <c r="X2406" s="174" t="str">
        <f t="shared" si="230"/>
        <v>8</v>
      </c>
      <c r="Y2406" s="171"/>
      <c r="Z2406" s="172">
        <f t="shared" si="231"/>
        <v>35246.879999999997</v>
      </c>
      <c r="AA2406" s="175">
        <f>VLOOKUP(G2406,Ma_KH!$A:$R,14,0)</f>
        <v>60</v>
      </c>
    </row>
    <row r="2407" spans="1:27" hidden="1" x14ac:dyDescent="0.25">
      <c r="A2407" s="157">
        <v>45993</v>
      </c>
      <c r="B2407" s="158">
        <v>4180768069</v>
      </c>
      <c r="C2407" s="10" t="s">
        <v>7767</v>
      </c>
      <c r="D2407" s="149">
        <v>45996</v>
      </c>
      <c r="E2407" s="152"/>
      <c r="F2407" s="151"/>
      <c r="G2407" t="s">
        <v>7229</v>
      </c>
      <c r="H2407" s="152"/>
      <c r="I2407" s="158" t="s">
        <v>8129</v>
      </c>
      <c r="J2407" s="150" t="s">
        <v>7234</v>
      </c>
      <c r="K2407" s="331" t="s">
        <v>7153</v>
      </c>
      <c r="L2407" s="21" t="str">
        <f>VLOOKUP($K2407,TONG_SL!$A:$D,2,0)</f>
        <v>Tai heo muối 200g</v>
      </c>
      <c r="N2407" s="21" t="str">
        <f t="shared" si="227"/>
        <v>K-C6</v>
      </c>
      <c r="Q2407" s="21" t="str">
        <f>VLOOKUP(K2407,TONG_SL!$A:$D,3,0)</f>
        <v>Túi</v>
      </c>
      <c r="R2407" s="106">
        <v>15</v>
      </c>
      <c r="S2407" s="171"/>
      <c r="T2407" s="171">
        <f>VLOOKUP(VLOOKUP(G2407,Ma_KH!$A:$R,18,0)&amp;K2407,Gia_MB!$A:$F,6,0)</f>
        <v>55595</v>
      </c>
      <c r="U2407" s="172">
        <f t="shared" si="228"/>
        <v>833925</v>
      </c>
      <c r="V2407" s="171"/>
      <c r="W2407" s="173">
        <f t="shared" si="229"/>
        <v>0</v>
      </c>
      <c r="X2407" s="174" t="str">
        <f t="shared" si="230"/>
        <v>8</v>
      </c>
      <c r="Y2407" s="171"/>
      <c r="Z2407" s="172">
        <f t="shared" si="231"/>
        <v>66714</v>
      </c>
      <c r="AA2407" s="175">
        <f>VLOOKUP(G2407,Ma_KH!$A:$R,14,0)</f>
        <v>60</v>
      </c>
    </row>
    <row r="2408" spans="1:27" hidden="1" x14ac:dyDescent="0.25">
      <c r="A2408" s="157">
        <v>45993</v>
      </c>
      <c r="B2408" s="158">
        <v>4180768069</v>
      </c>
      <c r="C2408" s="10" t="s">
        <v>7767</v>
      </c>
      <c r="D2408" s="149">
        <v>45996</v>
      </c>
      <c r="E2408" s="152"/>
      <c r="F2408" s="151"/>
      <c r="G2408" t="s">
        <v>7229</v>
      </c>
      <c r="H2408" s="152"/>
      <c r="I2408" s="158" t="s">
        <v>8129</v>
      </c>
      <c r="J2408" s="150" t="s">
        <v>7234</v>
      </c>
      <c r="K2408" s="331" t="s">
        <v>7820</v>
      </c>
      <c r="L2408" s="21" t="str">
        <f>VLOOKUP($K2408,TONG_SL!$A:$D,2,0)</f>
        <v>Giò lụa cây 250g</v>
      </c>
      <c r="N2408" s="21" t="str">
        <f t="shared" si="227"/>
        <v>K-C6</v>
      </c>
      <c r="Q2408" s="21" t="str">
        <f>VLOOKUP(K2408,TONG_SL!$A:$D,3,0)</f>
        <v>Túi</v>
      </c>
      <c r="R2408" s="106">
        <v>9</v>
      </c>
      <c r="S2408" s="171"/>
      <c r="T2408" s="171">
        <f>VLOOKUP(VLOOKUP(G2408,Ma_KH!$A:$R,18,0)&amp;K2408,Gia_MB!$A:$F,6,0)</f>
        <v>49500</v>
      </c>
      <c r="U2408" s="172">
        <f t="shared" si="228"/>
        <v>445500</v>
      </c>
      <c r="V2408" s="171"/>
      <c r="W2408" s="173">
        <f t="shared" si="229"/>
        <v>0</v>
      </c>
      <c r="X2408" s="174" t="str">
        <f t="shared" si="230"/>
        <v>8</v>
      </c>
      <c r="Y2408" s="171"/>
      <c r="Z2408" s="172">
        <f t="shared" si="231"/>
        <v>35640</v>
      </c>
      <c r="AA2408" s="175">
        <f>VLOOKUP(G2408,Ma_KH!$A:$R,14,0)</f>
        <v>60</v>
      </c>
    </row>
    <row r="2409" spans="1:27" hidden="1" x14ac:dyDescent="0.25">
      <c r="A2409" s="157">
        <v>45993</v>
      </c>
      <c r="B2409" s="158">
        <v>4180767910</v>
      </c>
      <c r="C2409" s="10" t="s">
        <v>7767</v>
      </c>
      <c r="D2409" s="149">
        <v>45996</v>
      </c>
      <c r="E2409" s="152"/>
      <c r="F2409" s="151"/>
      <c r="G2409" t="s">
        <v>7229</v>
      </c>
      <c r="H2409" s="152"/>
      <c r="I2409" s="158" t="s">
        <v>8130</v>
      </c>
      <c r="J2409" s="150" t="s">
        <v>7234</v>
      </c>
      <c r="K2409" s="331" t="s">
        <v>27</v>
      </c>
      <c r="L2409" s="21" t="str">
        <f>VLOOKUP($K2409,TONG_SL!$A:$D,2,0)</f>
        <v>Chân giò heo muối 300g</v>
      </c>
      <c r="N2409" s="21" t="str">
        <f t="shared" si="227"/>
        <v>K-C6</v>
      </c>
      <c r="Q2409" s="21" t="str">
        <f>VLOOKUP(K2409,TONG_SL!$A:$D,3,0)</f>
        <v>Túi</v>
      </c>
      <c r="R2409" s="106">
        <v>6</v>
      </c>
      <c r="S2409" s="171"/>
      <c r="T2409" s="171">
        <f>VLOOKUP(VLOOKUP(G2409,Ma_KH!$A:$R,18,0)&amp;K2409,Gia_MB!$A:$F,6,0)</f>
        <v>73431</v>
      </c>
      <c r="U2409" s="172">
        <f t="shared" si="228"/>
        <v>440586</v>
      </c>
      <c r="V2409" s="171"/>
      <c r="W2409" s="173">
        <f t="shared" si="229"/>
        <v>0</v>
      </c>
      <c r="X2409" s="174" t="str">
        <f t="shared" si="230"/>
        <v>8</v>
      </c>
      <c r="Y2409" s="171"/>
      <c r="Z2409" s="172">
        <f t="shared" si="231"/>
        <v>35246.879999999997</v>
      </c>
      <c r="AA2409" s="175">
        <f>VLOOKUP(G2409,Ma_KH!$A:$R,14,0)</f>
        <v>60</v>
      </c>
    </row>
    <row r="2410" spans="1:27" hidden="1" x14ac:dyDescent="0.25">
      <c r="A2410" s="157">
        <v>45993</v>
      </c>
      <c r="B2410" s="158">
        <v>4180767910</v>
      </c>
      <c r="C2410" s="10" t="s">
        <v>7767</v>
      </c>
      <c r="D2410" s="149">
        <v>45996</v>
      </c>
      <c r="E2410" s="152"/>
      <c r="F2410" s="151"/>
      <c r="G2410" t="s">
        <v>7229</v>
      </c>
      <c r="H2410" s="152"/>
      <c r="I2410" s="158" t="s">
        <v>8130</v>
      </c>
      <c r="J2410" s="150" t="s">
        <v>7234</v>
      </c>
      <c r="K2410" s="331" t="s">
        <v>32</v>
      </c>
      <c r="L2410" s="21" t="str">
        <f>VLOOKUP($K2410,TONG_SL!$A:$D,2,0)</f>
        <v>Giò Tai Lưỡi Xào 250g</v>
      </c>
      <c r="N2410" s="21" t="str">
        <f t="shared" si="227"/>
        <v>K-C6</v>
      </c>
      <c r="Q2410" s="21" t="str">
        <f>VLOOKUP(K2410,TONG_SL!$A:$D,3,0)</f>
        <v>Túi</v>
      </c>
      <c r="R2410" s="106">
        <v>6</v>
      </c>
      <c r="S2410" s="171"/>
      <c r="T2410" s="171">
        <f>VLOOKUP(VLOOKUP(G2410,Ma_KH!$A:$R,18,0)&amp;K2410,Gia_MB!$A:$F,6,0)</f>
        <v>50182</v>
      </c>
      <c r="U2410" s="172">
        <f t="shared" si="228"/>
        <v>301092</v>
      </c>
      <c r="V2410" s="171"/>
      <c r="W2410" s="173">
        <f t="shared" si="229"/>
        <v>0</v>
      </c>
      <c r="X2410" s="174" t="str">
        <f t="shared" si="230"/>
        <v>8</v>
      </c>
      <c r="Y2410" s="171"/>
      <c r="Z2410" s="172">
        <f t="shared" si="231"/>
        <v>24087.360000000001</v>
      </c>
      <c r="AA2410" s="175">
        <f>VLOOKUP(G2410,Ma_KH!$A:$R,14,0)</f>
        <v>60</v>
      </c>
    </row>
    <row r="2411" spans="1:27" hidden="1" x14ac:dyDescent="0.25">
      <c r="A2411" s="157">
        <v>45993</v>
      </c>
      <c r="B2411" s="158">
        <v>4180767910</v>
      </c>
      <c r="C2411" s="10" t="s">
        <v>7767</v>
      </c>
      <c r="D2411" s="149">
        <v>45996</v>
      </c>
      <c r="E2411" s="152"/>
      <c r="F2411" s="151"/>
      <c r="G2411" t="s">
        <v>7229</v>
      </c>
      <c r="H2411" s="152"/>
      <c r="I2411" s="158" t="s">
        <v>8130</v>
      </c>
      <c r="J2411" s="150" t="s">
        <v>7234</v>
      </c>
      <c r="K2411" s="331" t="s">
        <v>30</v>
      </c>
      <c r="L2411" s="21" t="str">
        <f>VLOOKUP($K2411,TONG_SL!$A:$D,2,0)</f>
        <v>Gà muối 500g</v>
      </c>
      <c r="N2411" s="21" t="str">
        <f t="shared" si="227"/>
        <v>K-C6</v>
      </c>
      <c r="Q2411" s="21" t="str">
        <f>VLOOKUP(K2411,TONG_SL!$A:$D,3,0)</f>
        <v>Túi</v>
      </c>
      <c r="R2411" s="106">
        <v>6</v>
      </c>
      <c r="S2411" s="171"/>
      <c r="T2411" s="171">
        <f>VLOOKUP(VLOOKUP(G2411,Ma_KH!$A:$R,18,0)&amp;K2411,Gia_MB!$A:$F,6,0)</f>
        <v>111058</v>
      </c>
      <c r="U2411" s="172">
        <f t="shared" si="228"/>
        <v>666348</v>
      </c>
      <c r="V2411" s="171"/>
      <c r="W2411" s="173">
        <f t="shared" si="229"/>
        <v>0</v>
      </c>
      <c r="X2411" s="174" t="str">
        <f t="shared" si="230"/>
        <v>8</v>
      </c>
      <c r="Y2411" s="171"/>
      <c r="Z2411" s="172">
        <f t="shared" si="231"/>
        <v>53307.840000000004</v>
      </c>
      <c r="AA2411" s="175">
        <f>VLOOKUP(G2411,Ma_KH!$A:$R,14,0)</f>
        <v>60</v>
      </c>
    </row>
    <row r="2412" spans="1:27" hidden="1" x14ac:dyDescent="0.25">
      <c r="A2412" s="157">
        <v>45993</v>
      </c>
      <c r="B2412" s="158">
        <v>4180767910</v>
      </c>
      <c r="C2412" s="10" t="s">
        <v>7767</v>
      </c>
      <c r="D2412" s="149">
        <v>45996</v>
      </c>
      <c r="E2412" s="152"/>
      <c r="F2412" s="151"/>
      <c r="G2412" t="s">
        <v>7229</v>
      </c>
      <c r="H2412" s="152"/>
      <c r="I2412" s="158" t="s">
        <v>8130</v>
      </c>
      <c r="J2412" s="150" t="s">
        <v>7234</v>
      </c>
      <c r="K2412" s="331" t="s">
        <v>7153</v>
      </c>
      <c r="L2412" s="21" t="str">
        <f>VLOOKUP($K2412,TONG_SL!$A:$D,2,0)</f>
        <v>Tai heo muối 200g</v>
      </c>
      <c r="N2412" s="21" t="str">
        <f t="shared" si="227"/>
        <v>K-C6</v>
      </c>
      <c r="Q2412" s="21" t="str">
        <f>VLOOKUP(K2412,TONG_SL!$A:$D,3,0)</f>
        <v>Túi</v>
      </c>
      <c r="R2412" s="106">
        <v>6</v>
      </c>
      <c r="S2412" s="171"/>
      <c r="T2412" s="171">
        <f>VLOOKUP(VLOOKUP(G2412,Ma_KH!$A:$R,18,0)&amp;K2412,Gia_MB!$A:$F,6,0)</f>
        <v>55595</v>
      </c>
      <c r="U2412" s="172">
        <f t="shared" si="228"/>
        <v>333570</v>
      </c>
      <c r="V2412" s="171"/>
      <c r="W2412" s="173">
        <f t="shared" si="229"/>
        <v>0</v>
      </c>
      <c r="X2412" s="174" t="str">
        <f t="shared" si="230"/>
        <v>8</v>
      </c>
      <c r="Y2412" s="171"/>
      <c r="Z2412" s="172">
        <f t="shared" si="231"/>
        <v>26685.600000000002</v>
      </c>
      <c r="AA2412" s="175">
        <f>VLOOKUP(G2412,Ma_KH!$A:$R,14,0)</f>
        <v>60</v>
      </c>
    </row>
    <row r="2413" spans="1:27" hidden="1" x14ac:dyDescent="0.25">
      <c r="A2413" s="157">
        <v>45993</v>
      </c>
      <c r="B2413" s="158">
        <v>4180767910</v>
      </c>
      <c r="C2413" s="10" t="s">
        <v>7767</v>
      </c>
      <c r="D2413" s="149">
        <v>45996</v>
      </c>
      <c r="E2413" s="152"/>
      <c r="F2413" s="151"/>
      <c r="G2413" t="s">
        <v>7229</v>
      </c>
      <c r="H2413" s="152"/>
      <c r="I2413" s="158" t="s">
        <v>8130</v>
      </c>
      <c r="J2413" s="150" t="s">
        <v>7234</v>
      </c>
      <c r="K2413" s="331" t="s">
        <v>7154</v>
      </c>
      <c r="L2413" s="21" t="str">
        <f>VLOOKUP($K2413,TONG_SL!$A:$D,2,0)</f>
        <v>Chả cốm 300g</v>
      </c>
      <c r="N2413" s="21" t="str">
        <f t="shared" si="227"/>
        <v>K-C6</v>
      </c>
      <c r="Q2413" s="21" t="str">
        <f>VLOOKUP(K2413,TONG_SL!$A:$D,3,0)</f>
        <v>Túi</v>
      </c>
      <c r="R2413" s="106">
        <v>6</v>
      </c>
      <c r="S2413" s="171"/>
      <c r="T2413" s="171">
        <f>VLOOKUP(VLOOKUP(G2413,Ma_KH!$A:$R,18,0)&amp;K2413,Gia_MB!$A:$F,6,0)</f>
        <v>74250</v>
      </c>
      <c r="U2413" s="172">
        <f t="shared" si="228"/>
        <v>445500</v>
      </c>
      <c r="V2413" s="171"/>
      <c r="W2413" s="173">
        <f t="shared" si="229"/>
        <v>0</v>
      </c>
      <c r="X2413" s="174" t="str">
        <f t="shared" si="230"/>
        <v>8</v>
      </c>
      <c r="Y2413" s="171"/>
      <c r="Z2413" s="172">
        <f t="shared" si="231"/>
        <v>35640</v>
      </c>
      <c r="AA2413" s="175">
        <f>VLOOKUP(G2413,Ma_KH!$A:$R,14,0)</f>
        <v>60</v>
      </c>
    </row>
    <row r="2414" spans="1:27" hidden="1" x14ac:dyDescent="0.25">
      <c r="A2414" s="157">
        <v>45993</v>
      </c>
      <c r="B2414" s="158">
        <v>4180767910</v>
      </c>
      <c r="C2414" s="10" t="s">
        <v>7767</v>
      </c>
      <c r="D2414" s="149">
        <v>45996</v>
      </c>
      <c r="E2414" s="152"/>
      <c r="F2414" s="151"/>
      <c r="G2414" t="s">
        <v>7229</v>
      </c>
      <c r="H2414" s="152"/>
      <c r="I2414" s="158" t="s">
        <v>8130</v>
      </c>
      <c r="J2414" s="150" t="s">
        <v>7234</v>
      </c>
      <c r="K2414" s="331" t="s">
        <v>7820</v>
      </c>
      <c r="L2414" s="21" t="str">
        <f>VLOOKUP($K2414,TONG_SL!$A:$D,2,0)</f>
        <v>Giò lụa cây 250g</v>
      </c>
      <c r="N2414" s="21" t="str">
        <f t="shared" si="227"/>
        <v>K-C6</v>
      </c>
      <c r="Q2414" s="21" t="str">
        <f>VLOOKUP(K2414,TONG_SL!$A:$D,3,0)</f>
        <v>Túi</v>
      </c>
      <c r="R2414" s="106">
        <v>3</v>
      </c>
      <c r="S2414" s="171"/>
      <c r="T2414" s="171">
        <f>VLOOKUP(VLOOKUP(G2414,Ma_KH!$A:$R,18,0)&amp;K2414,Gia_MB!$A:$F,6,0)</f>
        <v>49500</v>
      </c>
      <c r="U2414" s="172">
        <f t="shared" si="228"/>
        <v>148500</v>
      </c>
      <c r="V2414" s="171"/>
      <c r="W2414" s="173">
        <f t="shared" si="229"/>
        <v>0</v>
      </c>
      <c r="X2414" s="174" t="str">
        <f t="shared" si="230"/>
        <v>8</v>
      </c>
      <c r="Y2414" s="171"/>
      <c r="Z2414" s="172">
        <f t="shared" si="231"/>
        <v>11880</v>
      </c>
      <c r="AA2414" s="175">
        <f>VLOOKUP(G2414,Ma_KH!$A:$R,14,0)</f>
        <v>60</v>
      </c>
    </row>
    <row r="2415" spans="1:27" hidden="1" x14ac:dyDescent="0.25">
      <c r="A2415" s="157">
        <v>45993</v>
      </c>
      <c r="B2415" s="158">
        <v>4180767910</v>
      </c>
      <c r="C2415" s="10" t="s">
        <v>7767</v>
      </c>
      <c r="D2415" s="149">
        <v>45996</v>
      </c>
      <c r="E2415" s="152"/>
      <c r="F2415" s="151"/>
      <c r="G2415" t="s">
        <v>7229</v>
      </c>
      <c r="H2415" s="152"/>
      <c r="I2415" s="158" t="s">
        <v>8130</v>
      </c>
      <c r="J2415" s="150" t="s">
        <v>7234</v>
      </c>
      <c r="K2415" s="331" t="s">
        <v>7821</v>
      </c>
      <c r="L2415" s="21" t="str">
        <f>VLOOKUP($K2415,TONG_SL!$A:$D,2,0)</f>
        <v>Giò sụn gà 250g</v>
      </c>
      <c r="N2415" s="21" t="str">
        <f t="shared" si="227"/>
        <v>K-C6</v>
      </c>
      <c r="Q2415" s="21" t="str">
        <f>VLOOKUP(K2415,TONG_SL!$A:$D,3,0)</f>
        <v>Túi</v>
      </c>
      <c r="R2415" s="106">
        <v>3</v>
      </c>
      <c r="S2415" s="171"/>
      <c r="T2415" s="171">
        <f>VLOOKUP(VLOOKUP(G2415,Ma_KH!$A:$R,18,0)&amp;K2415,Gia_MB!$A:$F,6,0)</f>
        <v>50400</v>
      </c>
      <c r="U2415" s="172">
        <f t="shared" si="228"/>
        <v>151200</v>
      </c>
      <c r="V2415" s="171"/>
      <c r="W2415" s="173">
        <f t="shared" si="229"/>
        <v>0</v>
      </c>
      <c r="X2415" s="174" t="str">
        <f t="shared" si="230"/>
        <v>8</v>
      </c>
      <c r="Y2415" s="171"/>
      <c r="Z2415" s="172">
        <f t="shared" si="231"/>
        <v>12096</v>
      </c>
      <c r="AA2415" s="175">
        <f>VLOOKUP(G2415,Ma_KH!$A:$R,14,0)</f>
        <v>60</v>
      </c>
    </row>
    <row r="2416" spans="1:27" hidden="1" x14ac:dyDescent="0.25">
      <c r="A2416" s="157">
        <v>45993</v>
      </c>
      <c r="B2416" s="158">
        <v>4180767910</v>
      </c>
      <c r="C2416" s="10" t="s">
        <v>7767</v>
      </c>
      <c r="D2416" s="149">
        <v>45996</v>
      </c>
      <c r="E2416" s="152"/>
      <c r="F2416" s="151"/>
      <c r="G2416" t="s">
        <v>7229</v>
      </c>
      <c r="H2416" s="152"/>
      <c r="I2416" s="158" t="s">
        <v>8130</v>
      </c>
      <c r="J2416" s="150" t="s">
        <v>7234</v>
      </c>
      <c r="K2416" s="331" t="s">
        <v>48</v>
      </c>
      <c r="L2416" s="21" t="str">
        <f>VLOOKUP($K2416,TONG_SL!$A:$D,2,0)</f>
        <v>Mọc Nấm Hương 250g</v>
      </c>
      <c r="N2416" s="21" t="str">
        <f t="shared" si="227"/>
        <v>K-C6</v>
      </c>
      <c r="Q2416" s="21" t="str">
        <f>VLOOKUP(K2416,TONG_SL!$A:$D,3,0)</f>
        <v>Túi</v>
      </c>
      <c r="R2416" s="106">
        <v>3</v>
      </c>
      <c r="S2416" s="171"/>
      <c r="T2416" s="171">
        <f>VLOOKUP(VLOOKUP(G2416,Ma_KH!$A:$R,18,0)&amp;K2416,Gia_MB!$A:$F,6,0)</f>
        <v>46000</v>
      </c>
      <c r="U2416" s="172">
        <f t="shared" si="228"/>
        <v>138000</v>
      </c>
      <c r="V2416" s="171"/>
      <c r="W2416" s="173">
        <f t="shared" si="229"/>
        <v>0</v>
      </c>
      <c r="X2416" s="174" t="str">
        <f t="shared" si="230"/>
        <v>8</v>
      </c>
      <c r="Y2416" s="171"/>
      <c r="Z2416" s="172">
        <f t="shared" si="231"/>
        <v>11040</v>
      </c>
      <c r="AA2416" s="175">
        <f>VLOOKUP(G2416,Ma_KH!$A:$R,14,0)</f>
        <v>60</v>
      </c>
    </row>
    <row r="2417" spans="1:27" hidden="1" x14ac:dyDescent="0.25">
      <c r="A2417" s="157">
        <v>45993</v>
      </c>
      <c r="B2417" s="158">
        <v>4180767851</v>
      </c>
      <c r="C2417" s="10" t="s">
        <v>7767</v>
      </c>
      <c r="D2417" s="149">
        <v>45996</v>
      </c>
      <c r="E2417" s="152"/>
      <c r="F2417" s="151"/>
      <c r="G2417" t="s">
        <v>7229</v>
      </c>
      <c r="H2417" s="152"/>
      <c r="I2417" s="158" t="s">
        <v>8131</v>
      </c>
      <c r="J2417" s="150" t="s">
        <v>7234</v>
      </c>
      <c r="K2417" s="331" t="s">
        <v>7820</v>
      </c>
      <c r="L2417" s="21" t="str">
        <f>VLOOKUP($K2417,TONG_SL!$A:$D,2,0)</f>
        <v>Giò lụa cây 250g</v>
      </c>
      <c r="N2417" s="21" t="str">
        <f t="shared" si="227"/>
        <v>K-C6</v>
      </c>
      <c r="Q2417" s="21" t="str">
        <f>VLOOKUP(K2417,TONG_SL!$A:$D,3,0)</f>
        <v>Túi</v>
      </c>
      <c r="R2417" s="106">
        <v>3</v>
      </c>
      <c r="S2417" s="171"/>
      <c r="T2417" s="171">
        <f>VLOOKUP(VLOOKUP(G2417,Ma_KH!$A:$R,18,0)&amp;K2417,Gia_MB!$A:$F,6,0)</f>
        <v>49500</v>
      </c>
      <c r="U2417" s="172">
        <f t="shared" si="228"/>
        <v>148500</v>
      </c>
      <c r="V2417" s="171"/>
      <c r="W2417" s="173">
        <f t="shared" si="229"/>
        <v>0</v>
      </c>
      <c r="X2417" s="174" t="str">
        <f t="shared" si="230"/>
        <v>8</v>
      </c>
      <c r="Y2417" s="171"/>
      <c r="Z2417" s="172">
        <f t="shared" si="231"/>
        <v>11880</v>
      </c>
      <c r="AA2417" s="175">
        <f>VLOOKUP(G2417,Ma_KH!$A:$R,14,0)</f>
        <v>60</v>
      </c>
    </row>
    <row r="2418" spans="1:27" hidden="1" x14ac:dyDescent="0.25">
      <c r="A2418" s="157">
        <v>45993</v>
      </c>
      <c r="B2418" s="158">
        <v>4180767851</v>
      </c>
      <c r="C2418" s="10" t="s">
        <v>7767</v>
      </c>
      <c r="D2418" s="149">
        <v>45996</v>
      </c>
      <c r="E2418" s="152"/>
      <c r="F2418" s="151"/>
      <c r="G2418" t="s">
        <v>7229</v>
      </c>
      <c r="H2418" s="152"/>
      <c r="I2418" s="158" t="s">
        <v>8131</v>
      </c>
      <c r="J2418" s="150" t="s">
        <v>7234</v>
      </c>
      <c r="K2418" s="331" t="s">
        <v>48</v>
      </c>
      <c r="L2418" s="21" t="str">
        <f>VLOOKUP($K2418,TONG_SL!$A:$D,2,0)</f>
        <v>Mọc Nấm Hương 250g</v>
      </c>
      <c r="N2418" s="21" t="str">
        <f t="shared" si="227"/>
        <v>K-C6</v>
      </c>
      <c r="Q2418" s="21" t="str">
        <f>VLOOKUP(K2418,TONG_SL!$A:$D,3,0)</f>
        <v>Túi</v>
      </c>
      <c r="R2418" s="106">
        <v>3</v>
      </c>
      <c r="S2418" s="171"/>
      <c r="T2418" s="171">
        <f>VLOOKUP(VLOOKUP(G2418,Ma_KH!$A:$R,18,0)&amp;K2418,Gia_MB!$A:$F,6,0)</f>
        <v>46000</v>
      </c>
      <c r="U2418" s="172">
        <f t="shared" si="228"/>
        <v>138000</v>
      </c>
      <c r="V2418" s="171"/>
      <c r="W2418" s="173">
        <f t="shared" si="229"/>
        <v>0</v>
      </c>
      <c r="X2418" s="174" t="str">
        <f t="shared" si="230"/>
        <v>8</v>
      </c>
      <c r="Y2418" s="171"/>
      <c r="Z2418" s="172">
        <f t="shared" si="231"/>
        <v>11040</v>
      </c>
      <c r="AA2418" s="175">
        <f>VLOOKUP(G2418,Ma_KH!$A:$R,14,0)</f>
        <v>60</v>
      </c>
    </row>
    <row r="2419" spans="1:27" hidden="1" x14ac:dyDescent="0.25">
      <c r="A2419" s="157">
        <v>45993</v>
      </c>
      <c r="B2419" s="158">
        <v>4180767851</v>
      </c>
      <c r="C2419" s="10" t="s">
        <v>7767</v>
      </c>
      <c r="D2419" s="149">
        <v>45996</v>
      </c>
      <c r="E2419" s="152"/>
      <c r="F2419" s="151"/>
      <c r="G2419" t="s">
        <v>7229</v>
      </c>
      <c r="H2419" s="152"/>
      <c r="I2419" s="158" t="s">
        <v>8131</v>
      </c>
      <c r="J2419" s="150" t="s">
        <v>7234</v>
      </c>
      <c r="K2419" s="331" t="s">
        <v>32</v>
      </c>
      <c r="L2419" s="21" t="str">
        <f>VLOOKUP($K2419,TONG_SL!$A:$D,2,0)</f>
        <v>Giò Tai Lưỡi Xào 250g</v>
      </c>
      <c r="N2419" s="21" t="str">
        <f t="shared" si="227"/>
        <v>K-C6</v>
      </c>
      <c r="Q2419" s="21" t="str">
        <f>VLOOKUP(K2419,TONG_SL!$A:$D,3,0)</f>
        <v>Túi</v>
      </c>
      <c r="R2419" s="106">
        <v>6</v>
      </c>
      <c r="S2419" s="171"/>
      <c r="T2419" s="171">
        <f>VLOOKUP(VLOOKUP(G2419,Ma_KH!$A:$R,18,0)&amp;K2419,Gia_MB!$A:$F,6,0)</f>
        <v>50182</v>
      </c>
      <c r="U2419" s="172">
        <f t="shared" si="228"/>
        <v>301092</v>
      </c>
      <c r="V2419" s="171"/>
      <c r="W2419" s="173">
        <f t="shared" si="229"/>
        <v>0</v>
      </c>
      <c r="X2419" s="174" t="str">
        <f t="shared" si="230"/>
        <v>8</v>
      </c>
      <c r="Y2419" s="171"/>
      <c r="Z2419" s="172">
        <f t="shared" si="231"/>
        <v>24087.360000000001</v>
      </c>
      <c r="AA2419" s="175">
        <f>VLOOKUP(G2419,Ma_KH!$A:$R,14,0)</f>
        <v>60</v>
      </c>
    </row>
    <row r="2420" spans="1:27" hidden="1" x14ac:dyDescent="0.25">
      <c r="A2420" s="157">
        <v>45993</v>
      </c>
      <c r="B2420" s="158">
        <v>4180767851</v>
      </c>
      <c r="C2420" s="10" t="s">
        <v>7767</v>
      </c>
      <c r="D2420" s="149">
        <v>45996</v>
      </c>
      <c r="E2420" s="152"/>
      <c r="F2420" s="151"/>
      <c r="G2420" t="s">
        <v>7229</v>
      </c>
      <c r="H2420" s="152"/>
      <c r="I2420" s="158" t="s">
        <v>8131</v>
      </c>
      <c r="J2420" s="150" t="s">
        <v>7234</v>
      </c>
      <c r="K2420" s="331" t="s">
        <v>27</v>
      </c>
      <c r="L2420" s="21" t="str">
        <f>VLOOKUP($K2420,TONG_SL!$A:$D,2,0)</f>
        <v>Chân giò heo muối 300g</v>
      </c>
      <c r="N2420" s="21" t="str">
        <f t="shared" si="227"/>
        <v>K-C6</v>
      </c>
      <c r="Q2420" s="21" t="str">
        <f>VLOOKUP(K2420,TONG_SL!$A:$D,3,0)</f>
        <v>Túi</v>
      </c>
      <c r="R2420" s="106">
        <v>6</v>
      </c>
      <c r="S2420" s="171"/>
      <c r="T2420" s="171">
        <f>VLOOKUP(VLOOKUP(G2420,Ma_KH!$A:$R,18,0)&amp;K2420,Gia_MB!$A:$F,6,0)</f>
        <v>73431</v>
      </c>
      <c r="U2420" s="172">
        <f t="shared" si="228"/>
        <v>440586</v>
      </c>
      <c r="V2420" s="171"/>
      <c r="W2420" s="173">
        <f t="shared" si="229"/>
        <v>0</v>
      </c>
      <c r="X2420" s="174" t="str">
        <f t="shared" si="230"/>
        <v>8</v>
      </c>
      <c r="Y2420" s="171"/>
      <c r="Z2420" s="172">
        <f t="shared" si="231"/>
        <v>35246.879999999997</v>
      </c>
      <c r="AA2420" s="175">
        <f>VLOOKUP(G2420,Ma_KH!$A:$R,14,0)</f>
        <v>60</v>
      </c>
    </row>
    <row r="2421" spans="1:27" hidden="1" x14ac:dyDescent="0.25">
      <c r="A2421" s="157">
        <v>45993</v>
      </c>
      <c r="B2421" s="158">
        <v>4180767851</v>
      </c>
      <c r="C2421" s="10" t="s">
        <v>7767</v>
      </c>
      <c r="D2421" s="149">
        <v>45996</v>
      </c>
      <c r="E2421" s="152"/>
      <c r="F2421" s="151"/>
      <c r="G2421" t="s">
        <v>7229</v>
      </c>
      <c r="H2421" s="152"/>
      <c r="I2421" s="158" t="s">
        <v>8131</v>
      </c>
      <c r="J2421" s="150" t="s">
        <v>7234</v>
      </c>
      <c r="K2421" s="331" t="s">
        <v>30</v>
      </c>
      <c r="L2421" s="21" t="str">
        <f>VLOOKUP($K2421,TONG_SL!$A:$D,2,0)</f>
        <v>Gà muối 500g</v>
      </c>
      <c r="N2421" s="21" t="str">
        <f t="shared" si="227"/>
        <v>K-C6</v>
      </c>
      <c r="Q2421" s="21" t="str">
        <f>VLOOKUP(K2421,TONG_SL!$A:$D,3,0)</f>
        <v>Túi</v>
      </c>
      <c r="R2421" s="106">
        <v>6</v>
      </c>
      <c r="S2421" s="171"/>
      <c r="T2421" s="171">
        <f>VLOOKUP(VLOOKUP(G2421,Ma_KH!$A:$R,18,0)&amp;K2421,Gia_MB!$A:$F,6,0)</f>
        <v>111058</v>
      </c>
      <c r="U2421" s="172">
        <f t="shared" si="228"/>
        <v>666348</v>
      </c>
      <c r="V2421" s="171"/>
      <c r="W2421" s="173">
        <f t="shared" si="229"/>
        <v>0</v>
      </c>
      <c r="X2421" s="174" t="str">
        <f t="shared" si="230"/>
        <v>8</v>
      </c>
      <c r="Y2421" s="171"/>
      <c r="Z2421" s="172">
        <f t="shared" si="231"/>
        <v>53307.840000000004</v>
      </c>
      <c r="AA2421" s="175">
        <f>VLOOKUP(G2421,Ma_KH!$A:$R,14,0)</f>
        <v>60</v>
      </c>
    </row>
    <row r="2422" spans="1:27" hidden="1" x14ac:dyDescent="0.25">
      <c r="A2422" s="157">
        <v>45993</v>
      </c>
      <c r="B2422" s="158">
        <v>4180767851</v>
      </c>
      <c r="C2422" s="10" t="s">
        <v>7767</v>
      </c>
      <c r="D2422" s="149">
        <v>45996</v>
      </c>
      <c r="E2422" s="152"/>
      <c r="F2422" s="151"/>
      <c r="G2422" t="s">
        <v>7229</v>
      </c>
      <c r="H2422" s="152"/>
      <c r="I2422" s="158" t="s">
        <v>8131</v>
      </c>
      <c r="J2422" s="150" t="s">
        <v>7234</v>
      </c>
      <c r="K2422" s="331" t="s">
        <v>7154</v>
      </c>
      <c r="L2422" s="21" t="str">
        <f>VLOOKUP($K2422,TONG_SL!$A:$D,2,0)</f>
        <v>Chả cốm 300g</v>
      </c>
      <c r="N2422" s="21" t="str">
        <f t="shared" si="227"/>
        <v>K-C6</v>
      </c>
      <c r="Q2422" s="21" t="str">
        <f>VLOOKUP(K2422,TONG_SL!$A:$D,3,0)</f>
        <v>Túi</v>
      </c>
      <c r="R2422" s="106">
        <v>6</v>
      </c>
      <c r="S2422" s="171"/>
      <c r="T2422" s="171">
        <f>VLOOKUP(VLOOKUP(G2422,Ma_KH!$A:$R,18,0)&amp;K2422,Gia_MB!$A:$F,6,0)</f>
        <v>74250</v>
      </c>
      <c r="U2422" s="172">
        <f t="shared" si="228"/>
        <v>445500</v>
      </c>
      <c r="V2422" s="171"/>
      <c r="W2422" s="173">
        <f t="shared" si="229"/>
        <v>0</v>
      </c>
      <c r="X2422" s="174" t="str">
        <f t="shared" si="230"/>
        <v>8</v>
      </c>
      <c r="Y2422" s="171"/>
      <c r="Z2422" s="172">
        <f t="shared" si="231"/>
        <v>35640</v>
      </c>
      <c r="AA2422" s="175">
        <f>VLOOKUP(G2422,Ma_KH!$A:$R,14,0)</f>
        <v>60</v>
      </c>
    </row>
    <row r="2423" spans="1:27" hidden="1" x14ac:dyDescent="0.25">
      <c r="A2423" s="157">
        <v>45993</v>
      </c>
      <c r="B2423" s="158">
        <v>4180767851</v>
      </c>
      <c r="C2423" s="10" t="s">
        <v>7767</v>
      </c>
      <c r="D2423" s="149">
        <v>45996</v>
      </c>
      <c r="E2423" s="152"/>
      <c r="F2423" s="151"/>
      <c r="G2423" t="s">
        <v>7229</v>
      </c>
      <c r="H2423" s="152"/>
      <c r="I2423" s="158" t="s">
        <v>8131</v>
      </c>
      <c r="J2423" s="150" t="s">
        <v>7234</v>
      </c>
      <c r="K2423" s="331" t="s">
        <v>7153</v>
      </c>
      <c r="L2423" s="21" t="str">
        <f>VLOOKUP($K2423,TONG_SL!$A:$D,2,0)</f>
        <v>Tai heo muối 200g</v>
      </c>
      <c r="N2423" s="21" t="str">
        <f t="shared" si="227"/>
        <v>K-C6</v>
      </c>
      <c r="Q2423" s="21" t="str">
        <f>VLOOKUP(K2423,TONG_SL!$A:$D,3,0)</f>
        <v>Túi</v>
      </c>
      <c r="R2423" s="106">
        <v>6</v>
      </c>
      <c r="S2423" s="171"/>
      <c r="T2423" s="171">
        <f>VLOOKUP(VLOOKUP(G2423,Ma_KH!$A:$R,18,0)&amp;K2423,Gia_MB!$A:$F,6,0)</f>
        <v>55595</v>
      </c>
      <c r="U2423" s="172">
        <f t="shared" si="228"/>
        <v>333570</v>
      </c>
      <c r="V2423" s="171"/>
      <c r="W2423" s="173">
        <f t="shared" si="229"/>
        <v>0</v>
      </c>
      <c r="X2423" s="174" t="str">
        <f t="shared" si="230"/>
        <v>8</v>
      </c>
      <c r="Y2423" s="171"/>
      <c r="Z2423" s="172">
        <f t="shared" si="231"/>
        <v>26685.600000000002</v>
      </c>
      <c r="AA2423" s="175">
        <f>VLOOKUP(G2423,Ma_KH!$A:$R,14,0)</f>
        <v>60</v>
      </c>
    </row>
    <row r="2424" spans="1:27" hidden="1" x14ac:dyDescent="0.25">
      <c r="A2424" s="157">
        <v>45993</v>
      </c>
      <c r="B2424" s="158">
        <v>4180767814</v>
      </c>
      <c r="C2424" s="10" t="s">
        <v>7767</v>
      </c>
      <c r="D2424" s="149">
        <v>45996</v>
      </c>
      <c r="E2424" s="152"/>
      <c r="F2424" s="151"/>
      <c r="G2424" t="s">
        <v>7229</v>
      </c>
      <c r="H2424" s="152"/>
      <c r="I2424" s="158" t="s">
        <v>8132</v>
      </c>
      <c r="J2424" s="150" t="s">
        <v>7234</v>
      </c>
      <c r="K2424" s="331" t="s">
        <v>48</v>
      </c>
      <c r="L2424" s="21" t="str">
        <f>VLOOKUP($K2424,TONG_SL!$A:$D,2,0)</f>
        <v>Mọc Nấm Hương 250g</v>
      </c>
      <c r="N2424" s="21" t="str">
        <f t="shared" si="227"/>
        <v>K-C6</v>
      </c>
      <c r="Q2424" s="21" t="str">
        <f>VLOOKUP(K2424,TONG_SL!$A:$D,3,0)</f>
        <v>Túi</v>
      </c>
      <c r="R2424" s="106">
        <v>6</v>
      </c>
      <c r="S2424" s="171"/>
      <c r="T2424" s="171">
        <f>VLOOKUP(VLOOKUP(G2424,Ma_KH!$A:$R,18,0)&amp;K2424,Gia_MB!$A:$F,6,0)</f>
        <v>46000</v>
      </c>
      <c r="U2424" s="172">
        <f t="shared" si="228"/>
        <v>276000</v>
      </c>
      <c r="V2424" s="171"/>
      <c r="W2424" s="173">
        <f t="shared" si="229"/>
        <v>0</v>
      </c>
      <c r="X2424" s="174" t="str">
        <f t="shared" si="230"/>
        <v>8</v>
      </c>
      <c r="Y2424" s="171"/>
      <c r="Z2424" s="172">
        <f t="shared" si="231"/>
        <v>22080</v>
      </c>
      <c r="AA2424" s="175">
        <f>VLOOKUP(G2424,Ma_KH!$A:$R,14,0)</f>
        <v>60</v>
      </c>
    </row>
    <row r="2425" spans="1:27" hidden="1" x14ac:dyDescent="0.25">
      <c r="A2425" s="157">
        <v>45993</v>
      </c>
      <c r="B2425" s="158">
        <v>4180767814</v>
      </c>
      <c r="C2425" s="10" t="s">
        <v>7767</v>
      </c>
      <c r="D2425" s="149">
        <v>45996</v>
      </c>
      <c r="E2425" s="152"/>
      <c r="F2425" s="151"/>
      <c r="G2425" t="s">
        <v>7229</v>
      </c>
      <c r="H2425" s="152"/>
      <c r="I2425" s="158" t="s">
        <v>8132</v>
      </c>
      <c r="J2425" s="150" t="s">
        <v>7234</v>
      </c>
      <c r="K2425" s="331" t="s">
        <v>7820</v>
      </c>
      <c r="L2425" s="21" t="str">
        <f>VLOOKUP($K2425,TONG_SL!$A:$D,2,0)</f>
        <v>Giò lụa cây 250g</v>
      </c>
      <c r="N2425" s="21" t="str">
        <f t="shared" si="227"/>
        <v>K-C6</v>
      </c>
      <c r="Q2425" s="21" t="str">
        <f>VLOOKUP(K2425,TONG_SL!$A:$D,3,0)</f>
        <v>Túi</v>
      </c>
      <c r="R2425" s="106">
        <v>6</v>
      </c>
      <c r="S2425" s="171"/>
      <c r="T2425" s="171">
        <f>VLOOKUP(VLOOKUP(G2425,Ma_KH!$A:$R,18,0)&amp;K2425,Gia_MB!$A:$F,6,0)</f>
        <v>49500</v>
      </c>
      <c r="U2425" s="172">
        <f t="shared" si="228"/>
        <v>297000</v>
      </c>
      <c r="V2425" s="171"/>
      <c r="W2425" s="173">
        <f t="shared" si="229"/>
        <v>0</v>
      </c>
      <c r="X2425" s="174" t="str">
        <f t="shared" si="230"/>
        <v>8</v>
      </c>
      <c r="Y2425" s="171"/>
      <c r="Z2425" s="172">
        <f t="shared" si="231"/>
        <v>23760</v>
      </c>
      <c r="AA2425" s="175">
        <f>VLOOKUP(G2425,Ma_KH!$A:$R,14,0)</f>
        <v>60</v>
      </c>
    </row>
    <row r="2426" spans="1:27" hidden="1" x14ac:dyDescent="0.25">
      <c r="A2426" s="157">
        <v>45993</v>
      </c>
      <c r="B2426" s="158">
        <v>4180767814</v>
      </c>
      <c r="C2426" s="10" t="s">
        <v>7767</v>
      </c>
      <c r="D2426" s="149">
        <v>45996</v>
      </c>
      <c r="E2426" s="152"/>
      <c r="F2426" s="151"/>
      <c r="G2426" t="s">
        <v>7229</v>
      </c>
      <c r="H2426" s="152"/>
      <c r="I2426" s="158" t="s">
        <v>8132</v>
      </c>
      <c r="J2426" s="150" t="s">
        <v>7234</v>
      </c>
      <c r="K2426" s="331" t="s">
        <v>32</v>
      </c>
      <c r="L2426" s="21" t="str">
        <f>VLOOKUP($K2426,TONG_SL!$A:$D,2,0)</f>
        <v>Giò Tai Lưỡi Xào 250g</v>
      </c>
      <c r="N2426" s="21" t="str">
        <f t="shared" si="227"/>
        <v>K-C6</v>
      </c>
      <c r="Q2426" s="21" t="str">
        <f>VLOOKUP(K2426,TONG_SL!$A:$D,3,0)</f>
        <v>Túi</v>
      </c>
      <c r="R2426" s="106">
        <v>6</v>
      </c>
      <c r="S2426" s="171"/>
      <c r="T2426" s="171">
        <f>VLOOKUP(VLOOKUP(G2426,Ma_KH!$A:$R,18,0)&amp;K2426,Gia_MB!$A:$F,6,0)</f>
        <v>50182</v>
      </c>
      <c r="U2426" s="172">
        <f t="shared" si="228"/>
        <v>301092</v>
      </c>
      <c r="V2426" s="171"/>
      <c r="W2426" s="173">
        <f t="shared" si="229"/>
        <v>0</v>
      </c>
      <c r="X2426" s="174" t="str">
        <f t="shared" si="230"/>
        <v>8</v>
      </c>
      <c r="Y2426" s="171"/>
      <c r="Z2426" s="172">
        <f t="shared" si="231"/>
        <v>24087.360000000001</v>
      </c>
      <c r="AA2426" s="175">
        <f>VLOOKUP(G2426,Ma_KH!$A:$R,14,0)</f>
        <v>60</v>
      </c>
    </row>
    <row r="2427" spans="1:27" hidden="1" x14ac:dyDescent="0.25">
      <c r="A2427" s="157">
        <v>45993</v>
      </c>
      <c r="B2427" s="158">
        <v>4180767814</v>
      </c>
      <c r="C2427" s="10" t="s">
        <v>7767</v>
      </c>
      <c r="D2427" s="149">
        <v>45996</v>
      </c>
      <c r="E2427" s="152"/>
      <c r="F2427" s="151"/>
      <c r="G2427" t="s">
        <v>7229</v>
      </c>
      <c r="H2427" s="152"/>
      <c r="I2427" s="158" t="s">
        <v>8132</v>
      </c>
      <c r="J2427" s="150" t="s">
        <v>7234</v>
      </c>
      <c r="K2427" s="331" t="s">
        <v>7154</v>
      </c>
      <c r="L2427" s="21" t="str">
        <f>VLOOKUP($K2427,TONG_SL!$A:$D,2,0)</f>
        <v>Chả cốm 300g</v>
      </c>
      <c r="N2427" s="21" t="str">
        <f t="shared" si="227"/>
        <v>K-C6</v>
      </c>
      <c r="Q2427" s="21" t="str">
        <f>VLOOKUP(K2427,TONG_SL!$A:$D,3,0)</f>
        <v>Túi</v>
      </c>
      <c r="R2427" s="106">
        <v>9</v>
      </c>
      <c r="S2427" s="171"/>
      <c r="T2427" s="171">
        <f>VLOOKUP(VLOOKUP(G2427,Ma_KH!$A:$R,18,0)&amp;K2427,Gia_MB!$A:$F,6,0)</f>
        <v>74250</v>
      </c>
      <c r="U2427" s="172">
        <f t="shared" si="228"/>
        <v>668250</v>
      </c>
      <c r="V2427" s="171"/>
      <c r="W2427" s="173">
        <f t="shared" si="229"/>
        <v>0</v>
      </c>
      <c r="X2427" s="174" t="str">
        <f t="shared" si="230"/>
        <v>8</v>
      </c>
      <c r="Y2427" s="171"/>
      <c r="Z2427" s="172">
        <f t="shared" si="231"/>
        <v>53460</v>
      </c>
      <c r="AA2427" s="175">
        <f>VLOOKUP(G2427,Ma_KH!$A:$R,14,0)</f>
        <v>60</v>
      </c>
    </row>
    <row r="2428" spans="1:27" hidden="1" x14ac:dyDescent="0.25">
      <c r="A2428" s="157">
        <v>45993</v>
      </c>
      <c r="B2428" s="158">
        <v>4180767814</v>
      </c>
      <c r="C2428" s="10" t="s">
        <v>7767</v>
      </c>
      <c r="D2428" s="149">
        <v>45996</v>
      </c>
      <c r="E2428" s="152"/>
      <c r="F2428" s="151"/>
      <c r="G2428" t="s">
        <v>7229</v>
      </c>
      <c r="H2428" s="152"/>
      <c r="I2428" s="158" t="s">
        <v>8132</v>
      </c>
      <c r="J2428" s="150" t="s">
        <v>7234</v>
      </c>
      <c r="K2428" s="331" t="s">
        <v>30</v>
      </c>
      <c r="L2428" s="21" t="str">
        <f>VLOOKUP($K2428,TONG_SL!$A:$D,2,0)</f>
        <v>Gà muối 500g</v>
      </c>
      <c r="N2428" s="21" t="str">
        <f t="shared" si="227"/>
        <v>K-C6</v>
      </c>
      <c r="Q2428" s="21" t="str">
        <f>VLOOKUP(K2428,TONG_SL!$A:$D,3,0)</f>
        <v>Túi</v>
      </c>
      <c r="R2428" s="106">
        <v>6</v>
      </c>
      <c r="S2428" s="171"/>
      <c r="T2428" s="171">
        <f>VLOOKUP(VLOOKUP(G2428,Ma_KH!$A:$R,18,0)&amp;K2428,Gia_MB!$A:$F,6,0)</f>
        <v>111058</v>
      </c>
      <c r="U2428" s="172">
        <f t="shared" si="228"/>
        <v>666348</v>
      </c>
      <c r="V2428" s="171"/>
      <c r="W2428" s="173">
        <f t="shared" si="229"/>
        <v>0</v>
      </c>
      <c r="X2428" s="174" t="str">
        <f t="shared" si="230"/>
        <v>8</v>
      </c>
      <c r="Y2428" s="171"/>
      <c r="Z2428" s="172">
        <f t="shared" si="231"/>
        <v>53307.840000000004</v>
      </c>
      <c r="AA2428" s="175">
        <f>VLOOKUP(G2428,Ma_KH!$A:$R,14,0)</f>
        <v>60</v>
      </c>
    </row>
    <row r="2429" spans="1:27" hidden="1" x14ac:dyDescent="0.25">
      <c r="A2429" s="157">
        <v>45993</v>
      </c>
      <c r="B2429" s="158">
        <v>4180767814</v>
      </c>
      <c r="C2429" s="10" t="s">
        <v>7767</v>
      </c>
      <c r="D2429" s="149">
        <v>45996</v>
      </c>
      <c r="E2429" s="152"/>
      <c r="F2429" s="151"/>
      <c r="G2429" t="s">
        <v>7229</v>
      </c>
      <c r="H2429" s="152"/>
      <c r="I2429" s="158" t="s">
        <v>8132</v>
      </c>
      <c r="J2429" s="150" t="s">
        <v>7234</v>
      </c>
      <c r="K2429" s="331" t="s">
        <v>7187</v>
      </c>
      <c r="L2429" s="21" t="str">
        <f>VLOOKUP($K2429,TONG_SL!$A:$D,2,0)</f>
        <v>Chân giò heo muối 300g</v>
      </c>
      <c r="N2429" s="21" t="str">
        <f t="shared" si="227"/>
        <v>K-C6</v>
      </c>
      <c r="Q2429" s="21" t="str">
        <f>VLOOKUP(K2429,TONG_SL!$A:$D,3,0)</f>
        <v>Túi</v>
      </c>
      <c r="R2429" s="106">
        <v>6</v>
      </c>
      <c r="S2429" s="171"/>
      <c r="T2429" s="171">
        <f>VLOOKUP(VLOOKUP(G2429,Ma_KH!$A:$R,18,0)&amp;K2429,Gia_MB!$A:$F,6,0)</f>
        <v>73431</v>
      </c>
      <c r="U2429" s="172">
        <f t="shared" si="228"/>
        <v>440586</v>
      </c>
      <c r="V2429" s="171"/>
      <c r="W2429" s="173">
        <f t="shared" si="229"/>
        <v>0</v>
      </c>
      <c r="X2429" s="174" t="str">
        <f t="shared" si="230"/>
        <v>8</v>
      </c>
      <c r="Y2429" s="171"/>
      <c r="Z2429" s="172">
        <f t="shared" si="231"/>
        <v>35246.879999999997</v>
      </c>
      <c r="AA2429" s="175">
        <f>VLOOKUP(G2429,Ma_KH!$A:$R,14,0)</f>
        <v>60</v>
      </c>
    </row>
    <row r="2430" spans="1:27" hidden="1" x14ac:dyDescent="0.25">
      <c r="A2430" s="157">
        <v>45994</v>
      </c>
      <c r="B2430" s="158">
        <v>4180768279</v>
      </c>
      <c r="C2430" s="10" t="s">
        <v>7767</v>
      </c>
      <c r="D2430" s="149">
        <v>45996</v>
      </c>
      <c r="E2430" s="152"/>
      <c r="F2430" s="151"/>
      <c r="G2430" t="s">
        <v>7229</v>
      </c>
      <c r="H2430" s="152"/>
      <c r="I2430" s="158" t="s">
        <v>8133</v>
      </c>
      <c r="J2430" s="150" t="s">
        <v>7234</v>
      </c>
      <c r="K2430" s="331" t="s">
        <v>7197</v>
      </c>
      <c r="L2430" s="21" t="str">
        <f>VLOOKUP($K2430,TONG_SL!$A:$D,2,0)</f>
        <v>Gà muối 500g</v>
      </c>
      <c r="N2430" s="21" t="str">
        <f t="shared" si="227"/>
        <v>K-C6</v>
      </c>
      <c r="Q2430" s="21" t="str">
        <f>VLOOKUP(K2430,TONG_SL!$A:$D,3,0)</f>
        <v>Túi</v>
      </c>
      <c r="R2430" s="106">
        <v>12</v>
      </c>
      <c r="S2430" s="171"/>
      <c r="T2430" s="171">
        <f>VLOOKUP(VLOOKUP(G2430,Ma_KH!$A:$R,18,0)&amp;K2430,Gia_MB!$A:$F,6,0)</f>
        <v>111058</v>
      </c>
      <c r="U2430" s="172">
        <f t="shared" si="228"/>
        <v>1332696</v>
      </c>
      <c r="V2430" s="171"/>
      <c r="W2430" s="173">
        <f t="shared" si="229"/>
        <v>0</v>
      </c>
      <c r="X2430" s="174" t="str">
        <f t="shared" si="230"/>
        <v>8</v>
      </c>
      <c r="Y2430" s="171"/>
      <c r="Z2430" s="172">
        <f t="shared" si="231"/>
        <v>106615.68000000001</v>
      </c>
      <c r="AA2430" s="175">
        <f>VLOOKUP(G2430,Ma_KH!$A:$R,14,0)</f>
        <v>60</v>
      </c>
    </row>
    <row r="2431" spans="1:27" hidden="1" x14ac:dyDescent="0.25">
      <c r="A2431" s="157">
        <v>45993</v>
      </c>
      <c r="B2431" s="158">
        <v>4180768051</v>
      </c>
      <c r="C2431" s="10" t="s">
        <v>7767</v>
      </c>
      <c r="D2431" s="149">
        <v>45996</v>
      </c>
      <c r="E2431" s="152"/>
      <c r="F2431" s="151"/>
      <c r="G2431" t="s">
        <v>7229</v>
      </c>
      <c r="H2431" s="152"/>
      <c r="I2431" s="158" t="s">
        <v>8134</v>
      </c>
      <c r="J2431" s="150" t="s">
        <v>7234</v>
      </c>
      <c r="K2431" s="331" t="s">
        <v>48</v>
      </c>
      <c r="L2431" s="21" t="str">
        <f>VLOOKUP($K2431,TONG_SL!$A:$D,2,0)</f>
        <v>Mọc Nấm Hương 250g</v>
      </c>
      <c r="N2431" s="21" t="str">
        <f t="shared" si="227"/>
        <v>K-C6</v>
      </c>
      <c r="Q2431" s="21" t="str">
        <f>VLOOKUP(K2431,TONG_SL!$A:$D,3,0)</f>
        <v>Túi</v>
      </c>
      <c r="R2431" s="106">
        <v>5</v>
      </c>
      <c r="S2431" s="171"/>
      <c r="T2431" s="171">
        <f>VLOOKUP(VLOOKUP(G2431,Ma_KH!$A:$R,18,0)&amp;K2431,Gia_MB!$A:$F,6,0)</f>
        <v>46000</v>
      </c>
      <c r="U2431" s="172">
        <f t="shared" si="228"/>
        <v>230000</v>
      </c>
      <c r="V2431" s="171"/>
      <c r="W2431" s="173">
        <f t="shared" si="229"/>
        <v>0</v>
      </c>
      <c r="X2431" s="174" t="str">
        <f t="shared" si="230"/>
        <v>8</v>
      </c>
      <c r="Y2431" s="171"/>
      <c r="Z2431" s="172">
        <f t="shared" si="231"/>
        <v>18400</v>
      </c>
      <c r="AA2431" s="175">
        <f>VLOOKUP(G2431,Ma_KH!$A:$R,14,0)</f>
        <v>60</v>
      </c>
    </row>
    <row r="2432" spans="1:27" hidden="1" x14ac:dyDescent="0.25">
      <c r="A2432" s="157">
        <v>45993</v>
      </c>
      <c r="B2432" s="158">
        <v>4180768051</v>
      </c>
      <c r="C2432" s="10" t="s">
        <v>7767</v>
      </c>
      <c r="D2432" s="149">
        <v>45996</v>
      </c>
      <c r="E2432" s="152"/>
      <c r="F2432" s="151"/>
      <c r="G2432" t="s">
        <v>7229</v>
      </c>
      <c r="H2432" s="152"/>
      <c r="I2432" s="158" t="s">
        <v>8134</v>
      </c>
      <c r="J2432" s="150" t="s">
        <v>7234</v>
      </c>
      <c r="K2432" s="331" t="s">
        <v>7197</v>
      </c>
      <c r="L2432" s="21" t="str">
        <f>VLOOKUP($K2432,TONG_SL!$A:$D,2,0)</f>
        <v>Gà muối 500g</v>
      </c>
      <c r="N2432" s="21" t="str">
        <f t="shared" si="227"/>
        <v>K-C6</v>
      </c>
      <c r="Q2432" s="21" t="str">
        <f>VLOOKUP(K2432,TONG_SL!$A:$D,3,0)</f>
        <v>Túi</v>
      </c>
      <c r="R2432" s="106">
        <v>10</v>
      </c>
      <c r="S2432" s="171"/>
      <c r="T2432" s="171">
        <f>VLOOKUP(VLOOKUP(G2432,Ma_KH!$A:$R,18,0)&amp;K2432,Gia_MB!$A:$F,6,0)</f>
        <v>111058</v>
      </c>
      <c r="U2432" s="172">
        <f t="shared" si="228"/>
        <v>1110580</v>
      </c>
      <c r="V2432" s="171"/>
      <c r="W2432" s="173">
        <f t="shared" si="229"/>
        <v>0</v>
      </c>
      <c r="X2432" s="174" t="str">
        <f t="shared" si="230"/>
        <v>8</v>
      </c>
      <c r="Y2432" s="171"/>
      <c r="Z2432" s="172">
        <f t="shared" si="231"/>
        <v>88846.400000000009</v>
      </c>
      <c r="AA2432" s="175">
        <f>VLOOKUP(G2432,Ma_KH!$A:$R,14,0)</f>
        <v>60</v>
      </c>
    </row>
    <row r="2433" spans="1:27" hidden="1" x14ac:dyDescent="0.25">
      <c r="A2433" s="157">
        <v>45993</v>
      </c>
      <c r="B2433" s="158">
        <v>4180768051</v>
      </c>
      <c r="C2433" s="10" t="s">
        <v>7767</v>
      </c>
      <c r="D2433" s="149">
        <v>45996</v>
      </c>
      <c r="E2433" s="152"/>
      <c r="F2433" s="151"/>
      <c r="G2433" t="s">
        <v>7229</v>
      </c>
      <c r="H2433" s="152"/>
      <c r="I2433" s="158" t="s">
        <v>8134</v>
      </c>
      <c r="J2433" s="150" t="s">
        <v>7234</v>
      </c>
      <c r="K2433" s="331" t="s">
        <v>7153</v>
      </c>
      <c r="L2433" s="21" t="str">
        <f>VLOOKUP($K2433,TONG_SL!$A:$D,2,0)</f>
        <v>Tai heo muối 200g</v>
      </c>
      <c r="N2433" s="21" t="str">
        <f t="shared" si="227"/>
        <v>K-C6</v>
      </c>
      <c r="Q2433" s="21" t="str">
        <f>VLOOKUP(K2433,TONG_SL!$A:$D,3,0)</f>
        <v>Túi</v>
      </c>
      <c r="R2433" s="106">
        <v>5</v>
      </c>
      <c r="S2433" s="171"/>
      <c r="T2433" s="171">
        <f>VLOOKUP(VLOOKUP(G2433,Ma_KH!$A:$R,18,0)&amp;K2433,Gia_MB!$A:$F,6,0)</f>
        <v>55595</v>
      </c>
      <c r="U2433" s="172">
        <f t="shared" si="228"/>
        <v>277975</v>
      </c>
      <c r="V2433" s="171"/>
      <c r="W2433" s="173">
        <f t="shared" si="229"/>
        <v>0</v>
      </c>
      <c r="X2433" s="174" t="str">
        <f t="shared" si="230"/>
        <v>8</v>
      </c>
      <c r="Y2433" s="171"/>
      <c r="Z2433" s="172">
        <f t="shared" si="231"/>
        <v>22238</v>
      </c>
      <c r="AA2433" s="175">
        <f>VLOOKUP(G2433,Ma_KH!$A:$R,14,0)</f>
        <v>60</v>
      </c>
    </row>
    <row r="2434" spans="1:27" hidden="1" x14ac:dyDescent="0.25">
      <c r="A2434" s="157">
        <v>45993</v>
      </c>
      <c r="B2434" s="158">
        <v>4180768051</v>
      </c>
      <c r="C2434" s="10" t="s">
        <v>7767</v>
      </c>
      <c r="D2434" s="149">
        <v>45996</v>
      </c>
      <c r="E2434" s="152"/>
      <c r="F2434" s="151"/>
      <c r="G2434" t="s">
        <v>7229</v>
      </c>
      <c r="H2434" s="152"/>
      <c r="I2434" s="158" t="s">
        <v>8134</v>
      </c>
      <c r="J2434" s="150" t="s">
        <v>7234</v>
      </c>
      <c r="K2434" s="331" t="s">
        <v>7820</v>
      </c>
      <c r="L2434" s="21" t="str">
        <f>VLOOKUP($K2434,TONG_SL!$A:$D,2,0)</f>
        <v>Giò lụa cây 250g</v>
      </c>
      <c r="N2434" s="21" t="str">
        <f t="shared" si="227"/>
        <v>K-C6</v>
      </c>
      <c r="Q2434" s="21" t="str">
        <f>VLOOKUP(K2434,TONG_SL!$A:$D,3,0)</f>
        <v>Túi</v>
      </c>
      <c r="R2434" s="106">
        <v>5</v>
      </c>
      <c r="S2434" s="171"/>
      <c r="T2434" s="171">
        <f>VLOOKUP(VLOOKUP(G2434,Ma_KH!$A:$R,18,0)&amp;K2434,Gia_MB!$A:$F,6,0)</f>
        <v>49500</v>
      </c>
      <c r="U2434" s="172">
        <f t="shared" si="228"/>
        <v>247500</v>
      </c>
      <c r="V2434" s="171"/>
      <c r="W2434" s="173">
        <f t="shared" si="229"/>
        <v>0</v>
      </c>
      <c r="X2434" s="174" t="str">
        <f t="shared" si="230"/>
        <v>8</v>
      </c>
      <c r="Y2434" s="171"/>
      <c r="Z2434" s="172">
        <f t="shared" si="231"/>
        <v>19800</v>
      </c>
      <c r="AA2434" s="175">
        <f>VLOOKUP(G2434,Ma_KH!$A:$R,14,0)</f>
        <v>60</v>
      </c>
    </row>
    <row r="2435" spans="1:27" hidden="1" x14ac:dyDescent="0.25">
      <c r="A2435" s="157">
        <v>45993</v>
      </c>
      <c r="B2435" s="158">
        <v>4180768051</v>
      </c>
      <c r="C2435" s="10" t="s">
        <v>7767</v>
      </c>
      <c r="D2435" s="149">
        <v>45996</v>
      </c>
      <c r="E2435" s="152"/>
      <c r="F2435" s="151"/>
      <c r="G2435" t="s">
        <v>7229</v>
      </c>
      <c r="H2435" s="152"/>
      <c r="I2435" s="158" t="s">
        <v>8134</v>
      </c>
      <c r="J2435" s="150" t="s">
        <v>7234</v>
      </c>
      <c r="K2435" s="331" t="s">
        <v>7154</v>
      </c>
      <c r="L2435" s="21" t="str">
        <f>VLOOKUP($K2435,TONG_SL!$A:$D,2,0)</f>
        <v>Chả cốm 300g</v>
      </c>
      <c r="N2435" s="21" t="str">
        <f t="shared" si="227"/>
        <v>K-C6</v>
      </c>
      <c r="Q2435" s="21" t="str">
        <f>VLOOKUP(K2435,TONG_SL!$A:$D,3,0)</f>
        <v>Túi</v>
      </c>
      <c r="R2435" s="106">
        <v>5</v>
      </c>
      <c r="S2435" s="171"/>
      <c r="T2435" s="171">
        <f>VLOOKUP(VLOOKUP(G2435,Ma_KH!$A:$R,18,0)&amp;K2435,Gia_MB!$A:$F,6,0)</f>
        <v>74250</v>
      </c>
      <c r="U2435" s="172">
        <f t="shared" si="228"/>
        <v>371250</v>
      </c>
      <c r="V2435" s="171"/>
      <c r="W2435" s="173">
        <f t="shared" si="229"/>
        <v>0</v>
      </c>
      <c r="X2435" s="174" t="str">
        <f t="shared" si="230"/>
        <v>8</v>
      </c>
      <c r="Y2435" s="171"/>
      <c r="Z2435" s="172">
        <f t="shared" si="231"/>
        <v>29700</v>
      </c>
      <c r="AA2435" s="175">
        <f>VLOOKUP(G2435,Ma_KH!$A:$R,14,0)</f>
        <v>60</v>
      </c>
    </row>
    <row r="2436" spans="1:27" hidden="1" x14ac:dyDescent="0.25">
      <c r="A2436" s="157">
        <v>45993</v>
      </c>
      <c r="B2436" s="158">
        <v>4180768051</v>
      </c>
      <c r="C2436" s="10" t="s">
        <v>7767</v>
      </c>
      <c r="D2436" s="149">
        <v>45996</v>
      </c>
      <c r="E2436" s="152"/>
      <c r="F2436" s="151"/>
      <c r="G2436" t="s">
        <v>7229</v>
      </c>
      <c r="H2436" s="152"/>
      <c r="I2436" s="158" t="s">
        <v>8134</v>
      </c>
      <c r="J2436" s="150" t="s">
        <v>7234</v>
      </c>
      <c r="K2436" s="331" t="s">
        <v>32</v>
      </c>
      <c r="L2436" s="21" t="str">
        <f>VLOOKUP($K2436,TONG_SL!$A:$D,2,0)</f>
        <v>Giò Tai Lưỡi Xào 250g</v>
      </c>
      <c r="N2436" s="21" t="str">
        <f t="shared" si="227"/>
        <v>K-C6</v>
      </c>
      <c r="Q2436" s="21" t="str">
        <f>VLOOKUP(K2436,TONG_SL!$A:$D,3,0)</f>
        <v>Túi</v>
      </c>
      <c r="R2436" s="106">
        <v>5</v>
      </c>
      <c r="S2436" s="171"/>
      <c r="T2436" s="171">
        <f>VLOOKUP(VLOOKUP(G2436,Ma_KH!$A:$R,18,0)&amp;K2436,Gia_MB!$A:$F,6,0)</f>
        <v>50182</v>
      </c>
      <c r="U2436" s="172">
        <f t="shared" si="228"/>
        <v>250910</v>
      </c>
      <c r="V2436" s="171"/>
      <c r="W2436" s="173">
        <f t="shared" si="229"/>
        <v>0</v>
      </c>
      <c r="X2436" s="174" t="str">
        <f t="shared" si="230"/>
        <v>8</v>
      </c>
      <c r="Y2436" s="171"/>
      <c r="Z2436" s="172">
        <f t="shared" si="231"/>
        <v>20072.8</v>
      </c>
      <c r="AA2436" s="175">
        <f>VLOOKUP(G2436,Ma_KH!$A:$R,14,0)</f>
        <v>60</v>
      </c>
    </row>
    <row r="2437" spans="1:27" hidden="1" x14ac:dyDescent="0.25">
      <c r="A2437" s="157">
        <v>45993</v>
      </c>
      <c r="B2437" s="158">
        <v>4180768051</v>
      </c>
      <c r="C2437" s="10" t="s">
        <v>7767</v>
      </c>
      <c r="D2437" s="149">
        <v>45996</v>
      </c>
      <c r="E2437" s="152"/>
      <c r="F2437" s="151"/>
      <c r="G2437" t="s">
        <v>7229</v>
      </c>
      <c r="H2437" s="152"/>
      <c r="I2437" s="158" t="s">
        <v>8134</v>
      </c>
      <c r="J2437" s="150" t="s">
        <v>7234</v>
      </c>
      <c r="K2437" s="331" t="s">
        <v>7187</v>
      </c>
      <c r="L2437" s="21" t="str">
        <f>VLOOKUP($K2437,TONG_SL!$A:$D,2,0)</f>
        <v>Chân giò heo muối 300g</v>
      </c>
      <c r="N2437" s="21" t="str">
        <f t="shared" si="227"/>
        <v>K-C6</v>
      </c>
      <c r="Q2437" s="21" t="str">
        <f>VLOOKUP(K2437,TONG_SL!$A:$D,3,0)</f>
        <v>Túi</v>
      </c>
      <c r="R2437" s="106">
        <v>5</v>
      </c>
      <c r="S2437" s="171"/>
      <c r="T2437" s="171">
        <f>VLOOKUP(VLOOKUP(G2437,Ma_KH!$A:$R,18,0)&amp;K2437,Gia_MB!$A:$F,6,0)</f>
        <v>73431</v>
      </c>
      <c r="U2437" s="172">
        <f t="shared" si="228"/>
        <v>367155</v>
      </c>
      <c r="V2437" s="171"/>
      <c r="W2437" s="173">
        <f t="shared" si="229"/>
        <v>0</v>
      </c>
      <c r="X2437" s="174" t="str">
        <f t="shared" si="230"/>
        <v>8</v>
      </c>
      <c r="Y2437" s="171"/>
      <c r="Z2437" s="172">
        <f t="shared" si="231"/>
        <v>29372.400000000001</v>
      </c>
      <c r="AA2437" s="175">
        <f>VLOOKUP(G2437,Ma_KH!$A:$R,14,0)</f>
        <v>60</v>
      </c>
    </row>
    <row r="2438" spans="1:27" hidden="1" x14ac:dyDescent="0.25">
      <c r="A2438" s="157">
        <v>45993</v>
      </c>
      <c r="B2438" s="158">
        <v>4180768051</v>
      </c>
      <c r="C2438" s="10" t="s">
        <v>7767</v>
      </c>
      <c r="D2438" s="149">
        <v>45996</v>
      </c>
      <c r="E2438" s="152"/>
      <c r="F2438" s="151"/>
      <c r="G2438" t="s">
        <v>7229</v>
      </c>
      <c r="H2438" s="152"/>
      <c r="I2438" s="158" t="s">
        <v>8134</v>
      </c>
      <c r="J2438" s="150" t="s">
        <v>7234</v>
      </c>
      <c r="K2438" s="331" t="s">
        <v>7821</v>
      </c>
      <c r="L2438" s="21" t="str">
        <f>VLOOKUP($K2438,TONG_SL!$A:$D,2,0)</f>
        <v>Giò sụn gà 250g</v>
      </c>
      <c r="N2438" s="21" t="str">
        <f t="shared" si="227"/>
        <v>K-C6</v>
      </c>
      <c r="Q2438" s="21" t="str">
        <f>VLOOKUP(K2438,TONG_SL!$A:$D,3,0)</f>
        <v>Túi</v>
      </c>
      <c r="R2438" s="106">
        <v>3</v>
      </c>
      <c r="S2438" s="171"/>
      <c r="T2438" s="171">
        <f>VLOOKUP(VLOOKUP(G2438,Ma_KH!$A:$R,18,0)&amp;K2438,Gia_MB!$A:$F,6,0)</f>
        <v>50400</v>
      </c>
      <c r="U2438" s="172">
        <f t="shared" si="228"/>
        <v>151200</v>
      </c>
      <c r="V2438" s="171"/>
      <c r="W2438" s="173">
        <f t="shared" si="229"/>
        <v>0</v>
      </c>
      <c r="X2438" s="174" t="str">
        <f t="shared" si="230"/>
        <v>8</v>
      </c>
      <c r="Y2438" s="171"/>
      <c r="Z2438" s="172">
        <f t="shared" si="231"/>
        <v>12096</v>
      </c>
      <c r="AA2438" s="175">
        <f>VLOOKUP(G2438,Ma_KH!$A:$R,14,0)</f>
        <v>60</v>
      </c>
    </row>
    <row r="2439" spans="1:27" hidden="1" x14ac:dyDescent="0.25">
      <c r="A2439" s="157">
        <v>45993</v>
      </c>
      <c r="B2439" s="158">
        <v>4180767823</v>
      </c>
      <c r="C2439" s="10" t="s">
        <v>7767</v>
      </c>
      <c r="D2439" s="149">
        <v>45996</v>
      </c>
      <c r="E2439" s="152"/>
      <c r="F2439" s="151"/>
      <c r="G2439" t="s">
        <v>7229</v>
      </c>
      <c r="H2439" s="152"/>
      <c r="I2439" s="158" t="s">
        <v>8135</v>
      </c>
      <c r="J2439" s="150" t="s">
        <v>7234</v>
      </c>
      <c r="K2439" s="331" t="s">
        <v>7153</v>
      </c>
      <c r="L2439" s="21" t="str">
        <f>VLOOKUP($K2439,TONG_SL!$A:$D,2,0)</f>
        <v>Tai heo muối 200g</v>
      </c>
      <c r="N2439" s="21" t="str">
        <f t="shared" si="227"/>
        <v>K-C6</v>
      </c>
      <c r="Q2439" s="21" t="str">
        <f>VLOOKUP(K2439,TONG_SL!$A:$D,3,0)</f>
        <v>Túi</v>
      </c>
      <c r="R2439" s="106">
        <v>6</v>
      </c>
      <c r="S2439" s="171"/>
      <c r="T2439" s="171">
        <f>VLOOKUP(VLOOKUP(G2439,Ma_KH!$A:$R,18,0)&amp;K2439,Gia_MB!$A:$F,6,0)</f>
        <v>55595</v>
      </c>
      <c r="U2439" s="172">
        <f t="shared" si="228"/>
        <v>333570</v>
      </c>
      <c r="V2439" s="171"/>
      <c r="W2439" s="173">
        <f t="shared" si="229"/>
        <v>0</v>
      </c>
      <c r="X2439" s="174" t="str">
        <f t="shared" si="230"/>
        <v>8</v>
      </c>
      <c r="Y2439" s="171"/>
      <c r="Z2439" s="172">
        <f t="shared" si="231"/>
        <v>26685.600000000002</v>
      </c>
      <c r="AA2439" s="175">
        <f>VLOOKUP(G2439,Ma_KH!$A:$R,14,0)</f>
        <v>60</v>
      </c>
    </row>
    <row r="2440" spans="1:27" hidden="1" x14ac:dyDescent="0.25">
      <c r="A2440" s="157">
        <v>45993</v>
      </c>
      <c r="B2440" s="158">
        <v>4180767823</v>
      </c>
      <c r="C2440" s="10" t="s">
        <v>7767</v>
      </c>
      <c r="D2440" s="149">
        <v>45996</v>
      </c>
      <c r="E2440" s="152"/>
      <c r="F2440" s="151"/>
      <c r="G2440" t="s">
        <v>7229</v>
      </c>
      <c r="H2440" s="152"/>
      <c r="I2440" s="158" t="s">
        <v>8135</v>
      </c>
      <c r="J2440" s="150" t="s">
        <v>7234</v>
      </c>
      <c r="K2440" s="331" t="s">
        <v>7154</v>
      </c>
      <c r="L2440" s="21" t="str">
        <f>VLOOKUP($K2440,TONG_SL!$A:$D,2,0)</f>
        <v>Chả cốm 300g</v>
      </c>
      <c r="N2440" s="21" t="str">
        <f t="shared" si="227"/>
        <v>K-C6</v>
      </c>
      <c r="Q2440" s="21" t="str">
        <f>VLOOKUP(K2440,TONG_SL!$A:$D,3,0)</f>
        <v>Túi</v>
      </c>
      <c r="R2440" s="106">
        <v>9</v>
      </c>
      <c r="S2440" s="171"/>
      <c r="T2440" s="171">
        <f>VLOOKUP(VLOOKUP(G2440,Ma_KH!$A:$R,18,0)&amp;K2440,Gia_MB!$A:$F,6,0)</f>
        <v>74250</v>
      </c>
      <c r="U2440" s="172">
        <f t="shared" si="228"/>
        <v>668250</v>
      </c>
      <c r="V2440" s="171"/>
      <c r="W2440" s="173">
        <f t="shared" si="229"/>
        <v>0</v>
      </c>
      <c r="X2440" s="174" t="str">
        <f t="shared" si="230"/>
        <v>8</v>
      </c>
      <c r="Y2440" s="171"/>
      <c r="Z2440" s="172">
        <f t="shared" si="231"/>
        <v>53460</v>
      </c>
      <c r="AA2440" s="175">
        <f>VLOOKUP(G2440,Ma_KH!$A:$R,14,0)</f>
        <v>60</v>
      </c>
    </row>
    <row r="2441" spans="1:27" hidden="1" x14ac:dyDescent="0.25">
      <c r="A2441" s="157">
        <v>45993</v>
      </c>
      <c r="B2441" s="158">
        <v>4180767823</v>
      </c>
      <c r="C2441" s="10" t="s">
        <v>7767</v>
      </c>
      <c r="D2441" s="149">
        <v>45996</v>
      </c>
      <c r="E2441" s="152"/>
      <c r="F2441" s="151"/>
      <c r="G2441" t="s">
        <v>7229</v>
      </c>
      <c r="H2441" s="152"/>
      <c r="I2441" s="158" t="s">
        <v>8135</v>
      </c>
      <c r="J2441" s="150" t="s">
        <v>7234</v>
      </c>
      <c r="K2441" s="331" t="s">
        <v>7187</v>
      </c>
      <c r="L2441" s="21" t="str">
        <f>VLOOKUP($K2441,TONG_SL!$A:$D,2,0)</f>
        <v>Chân giò heo muối 300g</v>
      </c>
      <c r="N2441" s="21" t="str">
        <f t="shared" si="227"/>
        <v>K-C6</v>
      </c>
      <c r="Q2441" s="21" t="str">
        <f>VLOOKUP(K2441,TONG_SL!$A:$D,3,0)</f>
        <v>Túi</v>
      </c>
      <c r="R2441" s="106">
        <v>20</v>
      </c>
      <c r="S2441" s="171"/>
      <c r="T2441" s="171">
        <f>VLOOKUP(VLOOKUP(G2441,Ma_KH!$A:$R,18,0)&amp;K2441,Gia_MB!$A:$F,6,0)</f>
        <v>73431</v>
      </c>
      <c r="U2441" s="172">
        <f t="shared" si="228"/>
        <v>1468620</v>
      </c>
      <c r="V2441" s="171"/>
      <c r="W2441" s="173">
        <f t="shared" si="229"/>
        <v>0</v>
      </c>
      <c r="X2441" s="174" t="str">
        <f t="shared" si="230"/>
        <v>8</v>
      </c>
      <c r="Y2441" s="171"/>
      <c r="Z2441" s="172">
        <f t="shared" si="231"/>
        <v>117489.60000000001</v>
      </c>
      <c r="AA2441" s="175">
        <f>VLOOKUP(G2441,Ma_KH!$A:$R,14,0)</f>
        <v>60</v>
      </c>
    </row>
    <row r="2442" spans="1:27" hidden="1" x14ac:dyDescent="0.25">
      <c r="A2442" s="157">
        <v>45993</v>
      </c>
      <c r="B2442" s="158">
        <v>4180767823</v>
      </c>
      <c r="C2442" s="10" t="s">
        <v>7767</v>
      </c>
      <c r="D2442" s="149">
        <v>45996</v>
      </c>
      <c r="E2442" s="152"/>
      <c r="F2442" s="151"/>
      <c r="G2442" t="s">
        <v>7229</v>
      </c>
      <c r="H2442" s="152"/>
      <c r="I2442" s="158" t="s">
        <v>8135</v>
      </c>
      <c r="J2442" s="150" t="s">
        <v>7234</v>
      </c>
      <c r="K2442" s="331" t="s">
        <v>48</v>
      </c>
      <c r="L2442" s="21" t="str">
        <f>VLOOKUP($K2442,TONG_SL!$A:$D,2,0)</f>
        <v>Mọc Nấm Hương 250g</v>
      </c>
      <c r="N2442" s="21" t="str">
        <f t="shared" si="227"/>
        <v>K-C6</v>
      </c>
      <c r="Q2442" s="21" t="str">
        <f>VLOOKUP(K2442,TONG_SL!$A:$D,3,0)</f>
        <v>Túi</v>
      </c>
      <c r="R2442" s="106">
        <v>6</v>
      </c>
      <c r="S2442" s="171"/>
      <c r="T2442" s="171">
        <f>VLOOKUP(VLOOKUP(G2442,Ma_KH!$A:$R,18,0)&amp;K2442,Gia_MB!$A:$F,6,0)</f>
        <v>46000</v>
      </c>
      <c r="U2442" s="172">
        <f t="shared" si="228"/>
        <v>276000</v>
      </c>
      <c r="V2442" s="171"/>
      <c r="W2442" s="173">
        <f t="shared" si="229"/>
        <v>0</v>
      </c>
      <c r="X2442" s="174" t="str">
        <f t="shared" si="230"/>
        <v>8</v>
      </c>
      <c r="Y2442" s="171"/>
      <c r="Z2442" s="172">
        <f t="shared" si="231"/>
        <v>22080</v>
      </c>
      <c r="AA2442" s="175">
        <f>VLOOKUP(G2442,Ma_KH!$A:$R,14,0)</f>
        <v>60</v>
      </c>
    </row>
    <row r="2443" spans="1:27" hidden="1" x14ac:dyDescent="0.25">
      <c r="A2443" s="157">
        <v>45993</v>
      </c>
      <c r="B2443" s="158">
        <v>4180767853</v>
      </c>
      <c r="C2443" s="10" t="s">
        <v>7767</v>
      </c>
      <c r="D2443" s="149">
        <v>45996</v>
      </c>
      <c r="E2443" s="152"/>
      <c r="F2443" s="151"/>
      <c r="G2443" t="s">
        <v>7229</v>
      </c>
      <c r="H2443" s="152"/>
      <c r="I2443" s="158" t="s">
        <v>8136</v>
      </c>
      <c r="J2443" s="150" t="s">
        <v>7234</v>
      </c>
      <c r="K2443" s="331" t="s">
        <v>7821</v>
      </c>
      <c r="L2443" s="21" t="str">
        <f>VLOOKUP($K2443,TONG_SL!$A:$D,2,0)</f>
        <v>Giò sụn gà 250g</v>
      </c>
      <c r="N2443" s="21" t="str">
        <f t="shared" si="227"/>
        <v>K-C6</v>
      </c>
      <c r="Q2443" s="21" t="str">
        <f>VLOOKUP(K2443,TONG_SL!$A:$D,3,0)</f>
        <v>Túi</v>
      </c>
      <c r="R2443" s="106">
        <v>6</v>
      </c>
      <c r="S2443" s="171"/>
      <c r="T2443" s="171">
        <f>VLOOKUP(VLOOKUP(G2443,Ma_KH!$A:$R,18,0)&amp;K2443,Gia_MB!$A:$F,6,0)</f>
        <v>50400</v>
      </c>
      <c r="U2443" s="172">
        <f t="shared" si="228"/>
        <v>302400</v>
      </c>
      <c r="V2443" s="171"/>
      <c r="W2443" s="173">
        <f t="shared" si="229"/>
        <v>0</v>
      </c>
      <c r="X2443" s="174" t="str">
        <f t="shared" si="230"/>
        <v>8</v>
      </c>
      <c r="Y2443" s="171"/>
      <c r="Z2443" s="172">
        <f t="shared" si="231"/>
        <v>24192</v>
      </c>
      <c r="AA2443" s="175">
        <f>VLOOKUP(G2443,Ma_KH!$A:$R,14,0)</f>
        <v>60</v>
      </c>
    </row>
    <row r="2444" spans="1:27" hidden="1" x14ac:dyDescent="0.25">
      <c r="A2444" s="157">
        <v>45993</v>
      </c>
      <c r="B2444" s="158">
        <v>4180767853</v>
      </c>
      <c r="C2444" s="10" t="s">
        <v>7767</v>
      </c>
      <c r="D2444" s="149">
        <v>45996</v>
      </c>
      <c r="E2444" s="152"/>
      <c r="F2444" s="151"/>
      <c r="G2444" t="s">
        <v>7229</v>
      </c>
      <c r="H2444" s="152"/>
      <c r="I2444" s="158" t="s">
        <v>8136</v>
      </c>
      <c r="J2444" s="150" t="s">
        <v>7234</v>
      </c>
      <c r="K2444" s="331" t="s">
        <v>7197</v>
      </c>
      <c r="L2444" s="21" t="str">
        <f>VLOOKUP($K2444,TONG_SL!$A:$D,2,0)</f>
        <v>Gà muối 500g</v>
      </c>
      <c r="N2444" s="21" t="str">
        <f t="shared" si="227"/>
        <v>K-C6</v>
      </c>
      <c r="Q2444" s="21" t="str">
        <f>VLOOKUP(K2444,TONG_SL!$A:$D,3,0)</f>
        <v>Túi</v>
      </c>
      <c r="R2444" s="106">
        <v>6</v>
      </c>
      <c r="S2444" s="171"/>
      <c r="T2444" s="171">
        <f>VLOOKUP(VLOOKUP(G2444,Ma_KH!$A:$R,18,0)&amp;K2444,Gia_MB!$A:$F,6,0)</f>
        <v>111058</v>
      </c>
      <c r="U2444" s="172">
        <f t="shared" si="228"/>
        <v>666348</v>
      </c>
      <c r="V2444" s="171"/>
      <c r="W2444" s="173">
        <f t="shared" si="229"/>
        <v>0</v>
      </c>
      <c r="X2444" s="174" t="str">
        <f t="shared" si="230"/>
        <v>8</v>
      </c>
      <c r="Y2444" s="171"/>
      <c r="Z2444" s="172">
        <f t="shared" si="231"/>
        <v>53307.840000000004</v>
      </c>
      <c r="AA2444" s="175">
        <f>VLOOKUP(G2444,Ma_KH!$A:$R,14,0)</f>
        <v>60</v>
      </c>
    </row>
    <row r="2445" spans="1:27" hidden="1" x14ac:dyDescent="0.25">
      <c r="A2445" s="157">
        <v>45993</v>
      </c>
      <c r="B2445" s="158">
        <v>4180767853</v>
      </c>
      <c r="C2445" s="10" t="s">
        <v>7767</v>
      </c>
      <c r="D2445" s="149">
        <v>45996</v>
      </c>
      <c r="E2445" s="152"/>
      <c r="F2445" s="151"/>
      <c r="G2445" t="s">
        <v>7229</v>
      </c>
      <c r="H2445" s="152"/>
      <c r="I2445" s="158" t="s">
        <v>8136</v>
      </c>
      <c r="J2445" s="150" t="s">
        <v>7234</v>
      </c>
      <c r="K2445" s="331" t="s">
        <v>32</v>
      </c>
      <c r="L2445" s="21" t="str">
        <f>VLOOKUP($K2445,TONG_SL!$A:$D,2,0)</f>
        <v>Giò Tai Lưỡi Xào 250g</v>
      </c>
      <c r="N2445" s="21" t="str">
        <f t="shared" si="227"/>
        <v>K-C6</v>
      </c>
      <c r="Q2445" s="21" t="str">
        <f>VLOOKUP(K2445,TONG_SL!$A:$D,3,0)</f>
        <v>Túi</v>
      </c>
      <c r="R2445" s="106">
        <v>6</v>
      </c>
      <c r="S2445" s="171"/>
      <c r="T2445" s="171">
        <f>VLOOKUP(VLOOKUP(G2445,Ma_KH!$A:$R,18,0)&amp;K2445,Gia_MB!$A:$F,6,0)</f>
        <v>50182</v>
      </c>
      <c r="U2445" s="172">
        <f t="shared" si="228"/>
        <v>301092</v>
      </c>
      <c r="V2445" s="171"/>
      <c r="W2445" s="173">
        <f t="shared" si="229"/>
        <v>0</v>
      </c>
      <c r="X2445" s="174" t="str">
        <f t="shared" si="230"/>
        <v>8</v>
      </c>
      <c r="Y2445" s="171"/>
      <c r="Z2445" s="172">
        <f t="shared" si="231"/>
        <v>24087.360000000001</v>
      </c>
      <c r="AA2445" s="175">
        <f>VLOOKUP(G2445,Ma_KH!$A:$R,14,0)</f>
        <v>60</v>
      </c>
    </row>
    <row r="2446" spans="1:27" hidden="1" x14ac:dyDescent="0.25">
      <c r="A2446" s="157">
        <v>45993</v>
      </c>
      <c r="B2446" s="158">
        <v>4180767853</v>
      </c>
      <c r="C2446" s="10" t="s">
        <v>7767</v>
      </c>
      <c r="D2446" s="149">
        <v>45996</v>
      </c>
      <c r="E2446" s="152"/>
      <c r="F2446" s="151"/>
      <c r="G2446" t="s">
        <v>7229</v>
      </c>
      <c r="H2446" s="152"/>
      <c r="I2446" s="158" t="s">
        <v>8136</v>
      </c>
      <c r="J2446" s="150" t="s">
        <v>7234</v>
      </c>
      <c r="K2446" s="331" t="s">
        <v>48</v>
      </c>
      <c r="L2446" s="21" t="str">
        <f>VLOOKUP($K2446,TONG_SL!$A:$D,2,0)</f>
        <v>Mọc Nấm Hương 250g</v>
      </c>
      <c r="N2446" s="21" t="str">
        <f t="shared" si="227"/>
        <v>K-C6</v>
      </c>
      <c r="Q2446" s="21" t="str">
        <f>VLOOKUP(K2446,TONG_SL!$A:$D,3,0)</f>
        <v>Túi</v>
      </c>
      <c r="R2446" s="106">
        <v>6</v>
      </c>
      <c r="S2446" s="171"/>
      <c r="T2446" s="171">
        <f>VLOOKUP(VLOOKUP(G2446,Ma_KH!$A:$R,18,0)&amp;K2446,Gia_MB!$A:$F,6,0)</f>
        <v>46000</v>
      </c>
      <c r="U2446" s="172">
        <f t="shared" si="228"/>
        <v>276000</v>
      </c>
      <c r="V2446" s="171"/>
      <c r="W2446" s="173">
        <f t="shared" si="229"/>
        <v>0</v>
      </c>
      <c r="X2446" s="174" t="str">
        <f t="shared" si="230"/>
        <v>8</v>
      </c>
      <c r="Y2446" s="171"/>
      <c r="Z2446" s="172">
        <f t="shared" si="231"/>
        <v>22080</v>
      </c>
      <c r="AA2446" s="175">
        <f>VLOOKUP(G2446,Ma_KH!$A:$R,14,0)</f>
        <v>60</v>
      </c>
    </row>
    <row r="2447" spans="1:27" hidden="1" x14ac:dyDescent="0.25">
      <c r="A2447" s="157">
        <v>45993</v>
      </c>
      <c r="B2447" s="158">
        <v>4180767853</v>
      </c>
      <c r="C2447" s="10" t="s">
        <v>7767</v>
      </c>
      <c r="D2447" s="149">
        <v>45996</v>
      </c>
      <c r="E2447" s="152"/>
      <c r="F2447" s="151"/>
      <c r="G2447" t="s">
        <v>7229</v>
      </c>
      <c r="H2447" s="152"/>
      <c r="I2447" s="158" t="s">
        <v>8136</v>
      </c>
      <c r="J2447" s="150" t="s">
        <v>7234</v>
      </c>
      <c r="K2447" s="331" t="s">
        <v>7154</v>
      </c>
      <c r="L2447" s="21" t="str">
        <f>VLOOKUP($K2447,TONG_SL!$A:$D,2,0)</f>
        <v>Chả cốm 300g</v>
      </c>
      <c r="N2447" s="21" t="str">
        <f t="shared" si="227"/>
        <v>K-C6</v>
      </c>
      <c r="Q2447" s="21" t="str">
        <f>VLOOKUP(K2447,TONG_SL!$A:$D,3,0)</f>
        <v>Túi</v>
      </c>
      <c r="R2447" s="106">
        <v>9</v>
      </c>
      <c r="S2447" s="171"/>
      <c r="T2447" s="171">
        <f>VLOOKUP(VLOOKUP(G2447,Ma_KH!$A:$R,18,0)&amp;K2447,Gia_MB!$A:$F,6,0)</f>
        <v>74250</v>
      </c>
      <c r="U2447" s="172">
        <f t="shared" si="228"/>
        <v>668250</v>
      </c>
      <c r="V2447" s="171"/>
      <c r="W2447" s="173">
        <f t="shared" si="229"/>
        <v>0</v>
      </c>
      <c r="X2447" s="174" t="str">
        <f t="shared" si="230"/>
        <v>8</v>
      </c>
      <c r="Y2447" s="171"/>
      <c r="Z2447" s="172">
        <f t="shared" si="231"/>
        <v>53460</v>
      </c>
      <c r="AA2447" s="175">
        <f>VLOOKUP(G2447,Ma_KH!$A:$R,14,0)</f>
        <v>60</v>
      </c>
    </row>
    <row r="2448" spans="1:27" hidden="1" x14ac:dyDescent="0.25">
      <c r="A2448" s="157">
        <v>45993</v>
      </c>
      <c r="B2448" s="158">
        <v>4180767853</v>
      </c>
      <c r="C2448" s="10" t="s">
        <v>7767</v>
      </c>
      <c r="D2448" s="149">
        <v>45996</v>
      </c>
      <c r="E2448" s="152"/>
      <c r="F2448" s="151"/>
      <c r="G2448" t="s">
        <v>7229</v>
      </c>
      <c r="H2448" s="152"/>
      <c r="I2448" s="158" t="s">
        <v>8136</v>
      </c>
      <c r="J2448" s="150" t="s">
        <v>7234</v>
      </c>
      <c r="K2448" s="331" t="s">
        <v>7820</v>
      </c>
      <c r="L2448" s="21" t="str">
        <f>VLOOKUP($K2448,TONG_SL!$A:$D,2,0)</f>
        <v>Giò lụa cây 250g</v>
      </c>
      <c r="N2448" s="21" t="str">
        <f t="shared" si="227"/>
        <v>K-C6</v>
      </c>
      <c r="Q2448" s="21" t="str">
        <f>VLOOKUP(K2448,TONG_SL!$A:$D,3,0)</f>
        <v>Túi</v>
      </c>
      <c r="R2448" s="106">
        <v>6</v>
      </c>
      <c r="S2448" s="171"/>
      <c r="T2448" s="171">
        <f>VLOOKUP(VLOOKUP(G2448,Ma_KH!$A:$R,18,0)&amp;K2448,Gia_MB!$A:$F,6,0)</f>
        <v>49500</v>
      </c>
      <c r="U2448" s="172">
        <f t="shared" si="228"/>
        <v>297000</v>
      </c>
      <c r="V2448" s="171"/>
      <c r="W2448" s="173">
        <f t="shared" si="229"/>
        <v>0</v>
      </c>
      <c r="X2448" s="174" t="str">
        <f t="shared" si="230"/>
        <v>8</v>
      </c>
      <c r="Y2448" s="171"/>
      <c r="Z2448" s="172">
        <f t="shared" si="231"/>
        <v>23760</v>
      </c>
      <c r="AA2448" s="175">
        <f>VLOOKUP(G2448,Ma_KH!$A:$R,14,0)</f>
        <v>60</v>
      </c>
    </row>
    <row r="2449" spans="1:27" hidden="1" x14ac:dyDescent="0.25">
      <c r="A2449" s="157">
        <v>45993</v>
      </c>
      <c r="B2449" s="158">
        <v>4180767853</v>
      </c>
      <c r="C2449" s="10" t="s">
        <v>7767</v>
      </c>
      <c r="D2449" s="149">
        <v>45996</v>
      </c>
      <c r="E2449" s="152"/>
      <c r="F2449" s="151"/>
      <c r="G2449" t="s">
        <v>7229</v>
      </c>
      <c r="H2449" s="152"/>
      <c r="I2449" s="158" t="s">
        <v>8136</v>
      </c>
      <c r="J2449" s="150" t="s">
        <v>7234</v>
      </c>
      <c r="K2449" s="331" t="s">
        <v>7153</v>
      </c>
      <c r="L2449" s="21" t="str">
        <f>VLOOKUP($K2449,TONG_SL!$A:$D,2,0)</f>
        <v>Tai heo muối 200g</v>
      </c>
      <c r="N2449" s="21" t="str">
        <f t="shared" si="227"/>
        <v>K-C6</v>
      </c>
      <c r="Q2449" s="21" t="str">
        <f>VLOOKUP(K2449,TONG_SL!$A:$D,3,0)</f>
        <v>Túi</v>
      </c>
      <c r="R2449" s="106">
        <v>6</v>
      </c>
      <c r="S2449" s="171"/>
      <c r="T2449" s="171">
        <f>VLOOKUP(VLOOKUP(G2449,Ma_KH!$A:$R,18,0)&amp;K2449,Gia_MB!$A:$F,6,0)</f>
        <v>55595</v>
      </c>
      <c r="U2449" s="172">
        <f t="shared" si="228"/>
        <v>333570</v>
      </c>
      <c r="V2449" s="171"/>
      <c r="W2449" s="173">
        <f t="shared" si="229"/>
        <v>0</v>
      </c>
      <c r="X2449" s="174" t="str">
        <f t="shared" si="230"/>
        <v>8</v>
      </c>
      <c r="Y2449" s="171"/>
      <c r="Z2449" s="172">
        <f t="shared" si="231"/>
        <v>26685.600000000002</v>
      </c>
      <c r="AA2449" s="175">
        <f>VLOOKUP(G2449,Ma_KH!$A:$R,14,0)</f>
        <v>60</v>
      </c>
    </row>
    <row r="2450" spans="1:27" hidden="1" x14ac:dyDescent="0.25">
      <c r="A2450" s="157">
        <v>45993</v>
      </c>
      <c r="B2450" s="158">
        <v>4180767853</v>
      </c>
      <c r="C2450" s="10" t="s">
        <v>7767</v>
      </c>
      <c r="D2450" s="149">
        <v>45996</v>
      </c>
      <c r="E2450" s="152"/>
      <c r="F2450" s="151"/>
      <c r="G2450" t="s">
        <v>7229</v>
      </c>
      <c r="H2450" s="152"/>
      <c r="I2450" s="158" t="s">
        <v>8136</v>
      </c>
      <c r="J2450" s="150" t="s">
        <v>7234</v>
      </c>
      <c r="K2450" s="331" t="s">
        <v>7187</v>
      </c>
      <c r="L2450" s="21" t="str">
        <f>VLOOKUP($K2450,TONG_SL!$A:$D,2,0)</f>
        <v>Chân giò heo muối 300g</v>
      </c>
      <c r="N2450" s="21" t="str">
        <f t="shared" si="227"/>
        <v>K-C6</v>
      </c>
      <c r="Q2450" s="21" t="str">
        <f>VLOOKUP(K2450,TONG_SL!$A:$D,3,0)</f>
        <v>Túi</v>
      </c>
      <c r="R2450" s="106">
        <v>6</v>
      </c>
      <c r="S2450" s="171"/>
      <c r="T2450" s="171">
        <f>VLOOKUP(VLOOKUP(G2450,Ma_KH!$A:$R,18,0)&amp;K2450,Gia_MB!$A:$F,6,0)</f>
        <v>73431</v>
      </c>
      <c r="U2450" s="172">
        <f t="shared" si="228"/>
        <v>440586</v>
      </c>
      <c r="V2450" s="171"/>
      <c r="W2450" s="173">
        <f t="shared" si="229"/>
        <v>0</v>
      </c>
      <c r="X2450" s="174" t="str">
        <f t="shared" si="230"/>
        <v>8</v>
      </c>
      <c r="Y2450" s="171"/>
      <c r="Z2450" s="172">
        <f t="shared" si="231"/>
        <v>35246.879999999997</v>
      </c>
      <c r="AA2450" s="175">
        <f>VLOOKUP(G2450,Ma_KH!$A:$R,14,0)</f>
        <v>60</v>
      </c>
    </row>
    <row r="2451" spans="1:27" hidden="1" x14ac:dyDescent="0.25">
      <c r="A2451" s="157">
        <v>45993</v>
      </c>
      <c r="B2451" s="158">
        <v>4180767976</v>
      </c>
      <c r="C2451" s="10" t="s">
        <v>7767</v>
      </c>
      <c r="D2451" s="149">
        <v>45996</v>
      </c>
      <c r="E2451" s="152"/>
      <c r="F2451" s="151"/>
      <c r="G2451" t="s">
        <v>7229</v>
      </c>
      <c r="H2451" s="152"/>
      <c r="I2451" s="158" t="s">
        <v>8137</v>
      </c>
      <c r="J2451" s="150" t="s">
        <v>7234</v>
      </c>
      <c r="K2451" s="331" t="s">
        <v>30</v>
      </c>
      <c r="L2451" s="21" t="str">
        <f>VLOOKUP($K2451,TONG_SL!$A:$D,2,0)</f>
        <v>Gà muối 500g</v>
      </c>
      <c r="N2451" s="21" t="str">
        <f t="shared" si="227"/>
        <v>K-C6</v>
      </c>
      <c r="Q2451" s="21" t="str">
        <f>VLOOKUP(K2451,TONG_SL!$A:$D,3,0)</f>
        <v>Túi</v>
      </c>
      <c r="R2451" s="106">
        <v>10</v>
      </c>
      <c r="S2451" s="171"/>
      <c r="T2451" s="171">
        <f>VLOOKUP(VLOOKUP(G2451,Ma_KH!$A:$R,18,0)&amp;K2451,Gia_MB!$A:$F,6,0)</f>
        <v>111058</v>
      </c>
      <c r="U2451" s="172">
        <f t="shared" si="228"/>
        <v>1110580</v>
      </c>
      <c r="V2451" s="171"/>
      <c r="W2451" s="173">
        <f t="shared" si="229"/>
        <v>0</v>
      </c>
      <c r="X2451" s="174" t="str">
        <f t="shared" si="230"/>
        <v>8</v>
      </c>
      <c r="Y2451" s="171"/>
      <c r="Z2451" s="172">
        <f t="shared" si="231"/>
        <v>88846.400000000009</v>
      </c>
      <c r="AA2451" s="175">
        <f>VLOOKUP(G2451,Ma_KH!$A:$R,14,0)</f>
        <v>60</v>
      </c>
    </row>
    <row r="2452" spans="1:27" hidden="1" x14ac:dyDescent="0.25">
      <c r="A2452" s="157">
        <v>45993</v>
      </c>
      <c r="B2452" s="158">
        <v>4180767976</v>
      </c>
      <c r="C2452" s="10" t="s">
        <v>7767</v>
      </c>
      <c r="D2452" s="149">
        <v>45996</v>
      </c>
      <c r="E2452" s="152"/>
      <c r="F2452" s="151"/>
      <c r="G2452" t="s">
        <v>7229</v>
      </c>
      <c r="H2452" s="152"/>
      <c r="I2452" s="158" t="s">
        <v>8137</v>
      </c>
      <c r="J2452" s="150" t="s">
        <v>7234</v>
      </c>
      <c r="K2452" s="331" t="s">
        <v>7154</v>
      </c>
      <c r="L2452" s="21" t="str">
        <f>VLOOKUP($K2452,TONG_SL!$A:$D,2,0)</f>
        <v>Chả cốm 300g</v>
      </c>
      <c r="N2452" s="21" t="str">
        <f t="shared" si="227"/>
        <v>K-C6</v>
      </c>
      <c r="Q2452" s="21" t="str">
        <f>VLOOKUP(K2452,TONG_SL!$A:$D,3,0)</f>
        <v>Túi</v>
      </c>
      <c r="R2452" s="106">
        <v>5</v>
      </c>
      <c r="S2452" s="171"/>
      <c r="T2452" s="171">
        <f>VLOOKUP(VLOOKUP(G2452,Ma_KH!$A:$R,18,0)&amp;K2452,Gia_MB!$A:$F,6,0)</f>
        <v>74250</v>
      </c>
      <c r="U2452" s="172">
        <f t="shared" si="228"/>
        <v>371250</v>
      </c>
      <c r="V2452" s="171"/>
      <c r="W2452" s="173">
        <f t="shared" si="229"/>
        <v>0</v>
      </c>
      <c r="X2452" s="174" t="str">
        <f t="shared" si="230"/>
        <v>8</v>
      </c>
      <c r="Y2452" s="171"/>
      <c r="Z2452" s="172">
        <f t="shared" si="231"/>
        <v>29700</v>
      </c>
      <c r="AA2452" s="175">
        <f>VLOOKUP(G2452,Ma_KH!$A:$R,14,0)</f>
        <v>60</v>
      </c>
    </row>
    <row r="2453" spans="1:27" hidden="1" x14ac:dyDescent="0.25">
      <c r="A2453" s="157">
        <v>45993</v>
      </c>
      <c r="B2453" s="158">
        <v>4180767976</v>
      </c>
      <c r="C2453" s="10" t="s">
        <v>7767</v>
      </c>
      <c r="D2453" s="149">
        <v>45996</v>
      </c>
      <c r="E2453" s="152"/>
      <c r="F2453" s="151"/>
      <c r="G2453" t="s">
        <v>7229</v>
      </c>
      <c r="H2453" s="152"/>
      <c r="I2453" s="158" t="s">
        <v>8137</v>
      </c>
      <c r="J2453" s="150" t="s">
        <v>7234</v>
      </c>
      <c r="K2453" s="331" t="s">
        <v>32</v>
      </c>
      <c r="L2453" s="21" t="str">
        <f>VLOOKUP($K2453,TONG_SL!$A:$D,2,0)</f>
        <v>Giò Tai Lưỡi Xào 250g</v>
      </c>
      <c r="N2453" s="21" t="str">
        <f t="shared" si="227"/>
        <v>K-C6</v>
      </c>
      <c r="Q2453" s="21" t="str">
        <f>VLOOKUP(K2453,TONG_SL!$A:$D,3,0)</f>
        <v>Túi</v>
      </c>
      <c r="R2453" s="106">
        <v>5</v>
      </c>
      <c r="S2453" s="171"/>
      <c r="T2453" s="171">
        <f>VLOOKUP(VLOOKUP(G2453,Ma_KH!$A:$R,18,0)&amp;K2453,Gia_MB!$A:$F,6,0)</f>
        <v>50182</v>
      </c>
      <c r="U2453" s="172">
        <f t="shared" si="228"/>
        <v>250910</v>
      </c>
      <c r="V2453" s="171"/>
      <c r="W2453" s="173">
        <f t="shared" si="229"/>
        <v>0</v>
      </c>
      <c r="X2453" s="174" t="str">
        <f t="shared" si="230"/>
        <v>8</v>
      </c>
      <c r="Y2453" s="171"/>
      <c r="Z2453" s="172">
        <f t="shared" si="231"/>
        <v>20072.8</v>
      </c>
      <c r="AA2453" s="175">
        <f>VLOOKUP(G2453,Ma_KH!$A:$R,14,0)</f>
        <v>60</v>
      </c>
    </row>
    <row r="2454" spans="1:27" hidden="1" x14ac:dyDescent="0.25">
      <c r="A2454" s="157">
        <v>45993</v>
      </c>
      <c r="B2454" s="158">
        <v>4180767976</v>
      </c>
      <c r="C2454" s="10" t="s">
        <v>7767</v>
      </c>
      <c r="D2454" s="149">
        <v>45996</v>
      </c>
      <c r="E2454" s="152"/>
      <c r="F2454" s="151"/>
      <c r="G2454" t="s">
        <v>7229</v>
      </c>
      <c r="H2454" s="152"/>
      <c r="I2454" s="158" t="s">
        <v>8137</v>
      </c>
      <c r="J2454" s="150" t="s">
        <v>7234</v>
      </c>
      <c r="K2454" s="331" t="s">
        <v>48</v>
      </c>
      <c r="L2454" s="21" t="str">
        <f>VLOOKUP($K2454,TONG_SL!$A:$D,2,0)</f>
        <v>Mọc Nấm Hương 250g</v>
      </c>
      <c r="N2454" s="21" t="str">
        <f t="shared" si="227"/>
        <v>K-C6</v>
      </c>
      <c r="Q2454" s="21" t="str">
        <f>VLOOKUP(K2454,TONG_SL!$A:$D,3,0)</f>
        <v>Túi</v>
      </c>
      <c r="R2454" s="106">
        <v>15</v>
      </c>
      <c r="S2454" s="171"/>
      <c r="T2454" s="171">
        <f>VLOOKUP(VLOOKUP(G2454,Ma_KH!$A:$R,18,0)&amp;K2454,Gia_MB!$A:$F,6,0)</f>
        <v>46000</v>
      </c>
      <c r="U2454" s="172">
        <f t="shared" si="228"/>
        <v>690000</v>
      </c>
      <c r="V2454" s="171"/>
      <c r="W2454" s="173">
        <f t="shared" si="229"/>
        <v>0</v>
      </c>
      <c r="X2454" s="174" t="str">
        <f t="shared" si="230"/>
        <v>8</v>
      </c>
      <c r="Y2454" s="171"/>
      <c r="Z2454" s="172">
        <f t="shared" si="231"/>
        <v>55200</v>
      </c>
      <c r="AA2454" s="175">
        <f>VLOOKUP(G2454,Ma_KH!$A:$R,14,0)</f>
        <v>60</v>
      </c>
    </row>
    <row r="2455" spans="1:27" hidden="1" x14ac:dyDescent="0.25">
      <c r="A2455" s="157">
        <v>45993</v>
      </c>
      <c r="B2455" s="158">
        <v>4180767976</v>
      </c>
      <c r="C2455" s="10" t="s">
        <v>7767</v>
      </c>
      <c r="D2455" s="149">
        <v>45996</v>
      </c>
      <c r="E2455" s="152"/>
      <c r="F2455" s="151"/>
      <c r="G2455" t="s">
        <v>7229</v>
      </c>
      <c r="H2455" s="152"/>
      <c r="I2455" s="158" t="s">
        <v>8137</v>
      </c>
      <c r="J2455" s="150" t="s">
        <v>7234</v>
      </c>
      <c r="K2455" s="331" t="s">
        <v>7187</v>
      </c>
      <c r="L2455" s="21" t="str">
        <f>VLOOKUP($K2455,TONG_SL!$A:$D,2,0)</f>
        <v>Chân giò heo muối 300g</v>
      </c>
      <c r="N2455" s="21" t="str">
        <f t="shared" si="227"/>
        <v>K-C6</v>
      </c>
      <c r="Q2455" s="21" t="str">
        <f>VLOOKUP(K2455,TONG_SL!$A:$D,3,0)</f>
        <v>Túi</v>
      </c>
      <c r="R2455" s="106">
        <v>10</v>
      </c>
      <c r="S2455" s="171"/>
      <c r="T2455" s="171">
        <f>VLOOKUP(VLOOKUP(G2455,Ma_KH!$A:$R,18,0)&amp;K2455,Gia_MB!$A:$F,6,0)</f>
        <v>73431</v>
      </c>
      <c r="U2455" s="172">
        <f t="shared" si="228"/>
        <v>734310</v>
      </c>
      <c r="V2455" s="171"/>
      <c r="W2455" s="173">
        <f t="shared" si="229"/>
        <v>0</v>
      </c>
      <c r="X2455" s="174" t="str">
        <f t="shared" si="230"/>
        <v>8</v>
      </c>
      <c r="Y2455" s="171"/>
      <c r="Z2455" s="172">
        <f t="shared" si="231"/>
        <v>58744.800000000003</v>
      </c>
      <c r="AA2455" s="175">
        <f>VLOOKUP(G2455,Ma_KH!$A:$R,14,0)</f>
        <v>60</v>
      </c>
    </row>
    <row r="2456" spans="1:27" hidden="1" x14ac:dyDescent="0.25">
      <c r="A2456" s="157">
        <v>45993</v>
      </c>
      <c r="B2456" s="158">
        <v>4180767976</v>
      </c>
      <c r="C2456" s="10" t="s">
        <v>7767</v>
      </c>
      <c r="D2456" s="149">
        <v>45996</v>
      </c>
      <c r="E2456" s="152"/>
      <c r="F2456" s="151"/>
      <c r="G2456" t="s">
        <v>7229</v>
      </c>
      <c r="H2456" s="152"/>
      <c r="I2456" s="158" t="s">
        <v>8137</v>
      </c>
      <c r="J2456" s="150" t="s">
        <v>7234</v>
      </c>
      <c r="K2456" s="331" t="s">
        <v>7820</v>
      </c>
      <c r="L2456" s="21" t="str">
        <f>VLOOKUP($K2456,TONG_SL!$A:$D,2,0)</f>
        <v>Giò lụa cây 250g</v>
      </c>
      <c r="N2456" s="21" t="str">
        <f t="shared" si="227"/>
        <v>K-C6</v>
      </c>
      <c r="Q2456" s="21" t="str">
        <f>VLOOKUP(K2456,TONG_SL!$A:$D,3,0)</f>
        <v>Túi</v>
      </c>
      <c r="R2456" s="106">
        <v>10</v>
      </c>
      <c r="S2456" s="171"/>
      <c r="T2456" s="171">
        <f>VLOOKUP(VLOOKUP(G2456,Ma_KH!$A:$R,18,0)&amp;K2456,Gia_MB!$A:$F,6,0)</f>
        <v>49500</v>
      </c>
      <c r="U2456" s="172">
        <f t="shared" si="228"/>
        <v>495000</v>
      </c>
      <c r="V2456" s="171"/>
      <c r="W2456" s="173">
        <f t="shared" si="229"/>
        <v>0</v>
      </c>
      <c r="X2456" s="174" t="str">
        <f t="shared" si="230"/>
        <v>8</v>
      </c>
      <c r="Y2456" s="171"/>
      <c r="Z2456" s="172">
        <f t="shared" si="231"/>
        <v>39600</v>
      </c>
      <c r="AA2456" s="175">
        <f>VLOOKUP(G2456,Ma_KH!$A:$R,14,0)</f>
        <v>60</v>
      </c>
    </row>
    <row r="2457" spans="1:27" hidden="1" x14ac:dyDescent="0.25">
      <c r="A2457" s="157">
        <v>45993</v>
      </c>
      <c r="B2457" s="158">
        <v>4180767976</v>
      </c>
      <c r="C2457" s="10" t="s">
        <v>7767</v>
      </c>
      <c r="D2457" s="149">
        <v>45996</v>
      </c>
      <c r="E2457" s="152"/>
      <c r="F2457" s="151"/>
      <c r="G2457" t="s">
        <v>7229</v>
      </c>
      <c r="H2457" s="152"/>
      <c r="I2457" s="158" t="s">
        <v>8137</v>
      </c>
      <c r="J2457" s="150" t="s">
        <v>7234</v>
      </c>
      <c r="K2457" s="331" t="s">
        <v>7821</v>
      </c>
      <c r="L2457" s="21" t="str">
        <f>VLOOKUP($K2457,TONG_SL!$A:$D,2,0)</f>
        <v>Giò sụn gà 250g</v>
      </c>
      <c r="N2457" s="21" t="str">
        <f t="shared" ref="N2457:N2520" si="232">IF($B2457&lt;&gt;"","K-C6","")</f>
        <v>K-C6</v>
      </c>
      <c r="Q2457" s="21" t="str">
        <f>VLOOKUP(K2457,TONG_SL!$A:$D,3,0)</f>
        <v>Túi</v>
      </c>
      <c r="R2457" s="106">
        <v>10</v>
      </c>
      <c r="S2457" s="171"/>
      <c r="T2457" s="171">
        <f>VLOOKUP(VLOOKUP(G2457,Ma_KH!$A:$R,18,0)&amp;K2457,Gia_MB!$A:$F,6,0)</f>
        <v>50400</v>
      </c>
      <c r="U2457" s="172">
        <f t="shared" si="228"/>
        <v>504000</v>
      </c>
      <c r="V2457" s="171"/>
      <c r="W2457" s="173">
        <f t="shared" si="229"/>
        <v>0</v>
      </c>
      <c r="X2457" s="174" t="str">
        <f t="shared" si="230"/>
        <v>8</v>
      </c>
      <c r="Y2457" s="171"/>
      <c r="Z2457" s="172">
        <f t="shared" si="231"/>
        <v>40320</v>
      </c>
      <c r="AA2457" s="175">
        <f>VLOOKUP(G2457,Ma_KH!$A:$R,14,0)</f>
        <v>60</v>
      </c>
    </row>
    <row r="2458" spans="1:27" hidden="1" x14ac:dyDescent="0.25">
      <c r="A2458" s="157">
        <v>45993</v>
      </c>
      <c r="B2458" s="158">
        <v>4180767844</v>
      </c>
      <c r="C2458" s="10" t="s">
        <v>7767</v>
      </c>
      <c r="D2458" s="149">
        <v>45996</v>
      </c>
      <c r="E2458" s="152"/>
      <c r="F2458" s="151"/>
      <c r="G2458" t="s">
        <v>7229</v>
      </c>
      <c r="H2458" s="152"/>
      <c r="I2458" s="158" t="s">
        <v>8138</v>
      </c>
      <c r="J2458" s="150" t="s">
        <v>7234</v>
      </c>
      <c r="K2458" s="331" t="s">
        <v>7820</v>
      </c>
      <c r="L2458" s="21" t="str">
        <f>VLOOKUP($K2458,TONG_SL!$A:$D,2,0)</f>
        <v>Giò lụa cây 250g</v>
      </c>
      <c r="N2458" s="21" t="str">
        <f t="shared" si="232"/>
        <v>K-C6</v>
      </c>
      <c r="Q2458" s="21" t="str">
        <f>VLOOKUP(K2458,TONG_SL!$A:$D,3,0)</f>
        <v>Túi</v>
      </c>
      <c r="R2458" s="106">
        <v>6</v>
      </c>
      <c r="S2458" s="171"/>
      <c r="T2458" s="171">
        <f>VLOOKUP(VLOOKUP(G2458,Ma_KH!$A:$R,18,0)&amp;K2458,Gia_MB!$A:$F,6,0)</f>
        <v>49500</v>
      </c>
      <c r="U2458" s="172">
        <f t="shared" ref="U2458:U2521" si="233">T2458*R2458</f>
        <v>297000</v>
      </c>
      <c r="V2458" s="171"/>
      <c r="W2458" s="173">
        <f t="shared" ref="W2458:W2521" si="234">U2458*V2458</f>
        <v>0</v>
      </c>
      <c r="X2458" s="174" t="str">
        <f t="shared" ref="X2458:X2521" si="235">IF(B2458&lt;&gt;"","8","0")</f>
        <v>8</v>
      </c>
      <c r="Y2458" s="171"/>
      <c r="Z2458" s="172">
        <f t="shared" ref="Z2458:Z2521" si="236">U2458*X2458%</f>
        <v>23760</v>
      </c>
      <c r="AA2458" s="175">
        <f>VLOOKUP(G2458,Ma_KH!$A:$R,14,0)</f>
        <v>60</v>
      </c>
    </row>
    <row r="2459" spans="1:27" hidden="1" x14ac:dyDescent="0.25">
      <c r="A2459" s="157">
        <v>45993</v>
      </c>
      <c r="B2459" s="158">
        <v>4180767844</v>
      </c>
      <c r="C2459" s="10" t="s">
        <v>7767</v>
      </c>
      <c r="D2459" s="149">
        <v>45996</v>
      </c>
      <c r="E2459" s="152"/>
      <c r="F2459" s="151"/>
      <c r="G2459" t="s">
        <v>7229</v>
      </c>
      <c r="H2459" s="152"/>
      <c r="I2459" s="158" t="s">
        <v>8138</v>
      </c>
      <c r="J2459" s="150" t="s">
        <v>7234</v>
      </c>
      <c r="K2459" s="331" t="s">
        <v>7154</v>
      </c>
      <c r="L2459" s="21" t="str">
        <f>VLOOKUP($K2459,TONG_SL!$A:$D,2,0)</f>
        <v>Chả cốm 300g</v>
      </c>
      <c r="N2459" s="21" t="str">
        <f t="shared" si="232"/>
        <v>K-C6</v>
      </c>
      <c r="Q2459" s="21" t="str">
        <f>VLOOKUP(K2459,TONG_SL!$A:$D,3,0)</f>
        <v>Túi</v>
      </c>
      <c r="R2459" s="106">
        <v>9</v>
      </c>
      <c r="S2459" s="171"/>
      <c r="T2459" s="171">
        <f>VLOOKUP(VLOOKUP(G2459,Ma_KH!$A:$R,18,0)&amp;K2459,Gia_MB!$A:$F,6,0)</f>
        <v>74250</v>
      </c>
      <c r="U2459" s="172">
        <f t="shared" si="233"/>
        <v>668250</v>
      </c>
      <c r="V2459" s="171"/>
      <c r="W2459" s="173">
        <f t="shared" si="234"/>
        <v>0</v>
      </c>
      <c r="X2459" s="174" t="str">
        <f t="shared" si="235"/>
        <v>8</v>
      </c>
      <c r="Y2459" s="171"/>
      <c r="Z2459" s="172">
        <f t="shared" si="236"/>
        <v>53460</v>
      </c>
      <c r="AA2459" s="175">
        <f>VLOOKUP(G2459,Ma_KH!$A:$R,14,0)</f>
        <v>60</v>
      </c>
    </row>
    <row r="2460" spans="1:27" hidden="1" x14ac:dyDescent="0.25">
      <c r="A2460" s="157">
        <v>45993</v>
      </c>
      <c r="B2460" s="158">
        <v>4180767844</v>
      </c>
      <c r="C2460" s="10" t="s">
        <v>7767</v>
      </c>
      <c r="D2460" s="149">
        <v>45996</v>
      </c>
      <c r="E2460" s="152"/>
      <c r="F2460" s="151"/>
      <c r="G2460" t="s">
        <v>7229</v>
      </c>
      <c r="H2460" s="152"/>
      <c r="I2460" s="158" t="s">
        <v>8138</v>
      </c>
      <c r="J2460" s="150" t="s">
        <v>7234</v>
      </c>
      <c r="K2460" s="331" t="s">
        <v>48</v>
      </c>
      <c r="L2460" s="21" t="str">
        <f>VLOOKUP($K2460,TONG_SL!$A:$D,2,0)</f>
        <v>Mọc Nấm Hương 250g</v>
      </c>
      <c r="N2460" s="21" t="str">
        <f t="shared" si="232"/>
        <v>K-C6</v>
      </c>
      <c r="Q2460" s="21" t="str">
        <f>VLOOKUP(K2460,TONG_SL!$A:$D,3,0)</f>
        <v>Túi</v>
      </c>
      <c r="R2460" s="106">
        <v>6</v>
      </c>
      <c r="S2460" s="171"/>
      <c r="T2460" s="171">
        <f>VLOOKUP(VLOOKUP(G2460,Ma_KH!$A:$R,18,0)&amp;K2460,Gia_MB!$A:$F,6,0)</f>
        <v>46000</v>
      </c>
      <c r="U2460" s="172">
        <f t="shared" si="233"/>
        <v>276000</v>
      </c>
      <c r="V2460" s="171"/>
      <c r="W2460" s="173">
        <f t="shared" si="234"/>
        <v>0</v>
      </c>
      <c r="X2460" s="174" t="str">
        <f t="shared" si="235"/>
        <v>8</v>
      </c>
      <c r="Y2460" s="171"/>
      <c r="Z2460" s="172">
        <f t="shared" si="236"/>
        <v>22080</v>
      </c>
      <c r="AA2460" s="175">
        <f>VLOOKUP(G2460,Ma_KH!$A:$R,14,0)</f>
        <v>60</v>
      </c>
    </row>
    <row r="2461" spans="1:27" hidden="1" x14ac:dyDescent="0.25">
      <c r="A2461" s="157">
        <v>45993</v>
      </c>
      <c r="B2461" s="158">
        <v>4180767844</v>
      </c>
      <c r="C2461" s="10" t="s">
        <v>7767</v>
      </c>
      <c r="D2461" s="149">
        <v>45996</v>
      </c>
      <c r="E2461" s="152"/>
      <c r="F2461" s="151"/>
      <c r="G2461" t="s">
        <v>7229</v>
      </c>
      <c r="H2461" s="152"/>
      <c r="I2461" s="158" t="s">
        <v>8138</v>
      </c>
      <c r="J2461" s="150" t="s">
        <v>7234</v>
      </c>
      <c r="K2461" s="331" t="s">
        <v>7187</v>
      </c>
      <c r="L2461" s="21" t="str">
        <f>VLOOKUP($K2461,TONG_SL!$A:$D,2,0)</f>
        <v>Chân giò heo muối 300g</v>
      </c>
      <c r="N2461" s="21" t="str">
        <f t="shared" si="232"/>
        <v>K-C6</v>
      </c>
      <c r="Q2461" s="21" t="str">
        <f>VLOOKUP(K2461,TONG_SL!$A:$D,3,0)</f>
        <v>Túi</v>
      </c>
      <c r="R2461" s="106">
        <v>6</v>
      </c>
      <c r="S2461" s="171"/>
      <c r="T2461" s="171">
        <f>VLOOKUP(VLOOKUP(G2461,Ma_KH!$A:$R,18,0)&amp;K2461,Gia_MB!$A:$F,6,0)</f>
        <v>73431</v>
      </c>
      <c r="U2461" s="172">
        <f t="shared" si="233"/>
        <v>440586</v>
      </c>
      <c r="V2461" s="171"/>
      <c r="W2461" s="173">
        <f t="shared" si="234"/>
        <v>0</v>
      </c>
      <c r="X2461" s="174" t="str">
        <f t="shared" si="235"/>
        <v>8</v>
      </c>
      <c r="Y2461" s="171"/>
      <c r="Z2461" s="172">
        <f t="shared" si="236"/>
        <v>35246.879999999997</v>
      </c>
      <c r="AA2461" s="175">
        <f>VLOOKUP(G2461,Ma_KH!$A:$R,14,0)</f>
        <v>60</v>
      </c>
    </row>
    <row r="2462" spans="1:27" hidden="1" x14ac:dyDescent="0.25">
      <c r="A2462" s="157">
        <v>45993</v>
      </c>
      <c r="B2462" s="158">
        <v>4180767844</v>
      </c>
      <c r="C2462" s="10" t="s">
        <v>7767</v>
      </c>
      <c r="D2462" s="149">
        <v>45996</v>
      </c>
      <c r="E2462" s="152"/>
      <c r="F2462" s="151"/>
      <c r="G2462" t="s">
        <v>7229</v>
      </c>
      <c r="H2462" s="152"/>
      <c r="I2462" s="158" t="s">
        <v>8138</v>
      </c>
      <c r="J2462" s="150" t="s">
        <v>7234</v>
      </c>
      <c r="K2462" s="331" t="s">
        <v>7821</v>
      </c>
      <c r="L2462" s="21" t="str">
        <f>VLOOKUP($K2462,TONG_SL!$A:$D,2,0)</f>
        <v>Giò sụn gà 250g</v>
      </c>
      <c r="N2462" s="21" t="str">
        <f t="shared" si="232"/>
        <v>K-C6</v>
      </c>
      <c r="Q2462" s="21" t="str">
        <f>VLOOKUP(K2462,TONG_SL!$A:$D,3,0)</f>
        <v>Túi</v>
      </c>
      <c r="R2462" s="106">
        <v>6</v>
      </c>
      <c r="S2462" s="171"/>
      <c r="T2462" s="171">
        <f>VLOOKUP(VLOOKUP(G2462,Ma_KH!$A:$R,18,0)&amp;K2462,Gia_MB!$A:$F,6,0)</f>
        <v>50400</v>
      </c>
      <c r="U2462" s="172">
        <f t="shared" si="233"/>
        <v>302400</v>
      </c>
      <c r="V2462" s="171"/>
      <c r="W2462" s="173">
        <f t="shared" si="234"/>
        <v>0</v>
      </c>
      <c r="X2462" s="174" t="str">
        <f t="shared" si="235"/>
        <v>8</v>
      </c>
      <c r="Y2462" s="171"/>
      <c r="Z2462" s="172">
        <f t="shared" si="236"/>
        <v>24192</v>
      </c>
      <c r="AA2462" s="175">
        <f>VLOOKUP(G2462,Ma_KH!$A:$R,14,0)</f>
        <v>60</v>
      </c>
    </row>
    <row r="2463" spans="1:27" hidden="1" x14ac:dyDescent="0.25">
      <c r="A2463" s="157">
        <v>45993</v>
      </c>
      <c r="B2463" s="158">
        <v>4180767844</v>
      </c>
      <c r="C2463" s="10" t="s">
        <v>7767</v>
      </c>
      <c r="D2463" s="149">
        <v>45996</v>
      </c>
      <c r="E2463" s="152"/>
      <c r="F2463" s="151"/>
      <c r="G2463" t="s">
        <v>7229</v>
      </c>
      <c r="H2463" s="152"/>
      <c r="I2463" s="158" t="s">
        <v>8138</v>
      </c>
      <c r="J2463" s="150" t="s">
        <v>7234</v>
      </c>
      <c r="K2463" s="331" t="s">
        <v>32</v>
      </c>
      <c r="L2463" s="21" t="str">
        <f>VLOOKUP($K2463,TONG_SL!$A:$D,2,0)</f>
        <v>Giò Tai Lưỡi Xào 250g</v>
      </c>
      <c r="N2463" s="21" t="str">
        <f t="shared" si="232"/>
        <v>K-C6</v>
      </c>
      <c r="Q2463" s="21" t="str">
        <f>VLOOKUP(K2463,TONG_SL!$A:$D,3,0)</f>
        <v>Túi</v>
      </c>
      <c r="R2463" s="106">
        <v>6</v>
      </c>
      <c r="S2463" s="171"/>
      <c r="T2463" s="171">
        <f>VLOOKUP(VLOOKUP(G2463,Ma_KH!$A:$R,18,0)&amp;K2463,Gia_MB!$A:$F,6,0)</f>
        <v>50182</v>
      </c>
      <c r="U2463" s="172">
        <f t="shared" si="233"/>
        <v>301092</v>
      </c>
      <c r="V2463" s="171"/>
      <c r="W2463" s="173">
        <f t="shared" si="234"/>
        <v>0</v>
      </c>
      <c r="X2463" s="174" t="str">
        <f t="shared" si="235"/>
        <v>8</v>
      </c>
      <c r="Y2463" s="171"/>
      <c r="Z2463" s="172">
        <f t="shared" si="236"/>
        <v>24087.360000000001</v>
      </c>
      <c r="AA2463" s="175">
        <f>VLOOKUP(G2463,Ma_KH!$A:$R,14,0)</f>
        <v>60</v>
      </c>
    </row>
    <row r="2464" spans="1:27" hidden="1" x14ac:dyDescent="0.25">
      <c r="A2464" s="157">
        <v>45993</v>
      </c>
      <c r="B2464" s="158">
        <v>4180767844</v>
      </c>
      <c r="C2464" s="10" t="s">
        <v>7767</v>
      </c>
      <c r="D2464" s="149">
        <v>45996</v>
      </c>
      <c r="E2464" s="152"/>
      <c r="F2464" s="151"/>
      <c r="G2464" t="s">
        <v>7229</v>
      </c>
      <c r="H2464" s="152"/>
      <c r="I2464" s="158" t="s">
        <v>8138</v>
      </c>
      <c r="J2464" s="150" t="s">
        <v>7234</v>
      </c>
      <c r="K2464" s="331" t="s">
        <v>7153</v>
      </c>
      <c r="L2464" s="21" t="str">
        <f>VLOOKUP($K2464,TONG_SL!$A:$D,2,0)</f>
        <v>Tai heo muối 200g</v>
      </c>
      <c r="N2464" s="21" t="str">
        <f t="shared" si="232"/>
        <v>K-C6</v>
      </c>
      <c r="Q2464" s="21" t="str">
        <f>VLOOKUP(K2464,TONG_SL!$A:$D,3,0)</f>
        <v>Túi</v>
      </c>
      <c r="R2464" s="106">
        <v>6</v>
      </c>
      <c r="S2464" s="171"/>
      <c r="T2464" s="171">
        <f>VLOOKUP(VLOOKUP(G2464,Ma_KH!$A:$R,18,0)&amp;K2464,Gia_MB!$A:$F,6,0)</f>
        <v>55595</v>
      </c>
      <c r="U2464" s="172">
        <f t="shared" si="233"/>
        <v>333570</v>
      </c>
      <c r="V2464" s="171"/>
      <c r="W2464" s="173">
        <f t="shared" si="234"/>
        <v>0</v>
      </c>
      <c r="X2464" s="174" t="str">
        <f t="shared" si="235"/>
        <v>8</v>
      </c>
      <c r="Y2464" s="171"/>
      <c r="Z2464" s="172">
        <f t="shared" si="236"/>
        <v>26685.600000000002</v>
      </c>
      <c r="AA2464" s="175">
        <f>VLOOKUP(G2464,Ma_KH!$A:$R,14,0)</f>
        <v>60</v>
      </c>
    </row>
    <row r="2465" spans="1:27" hidden="1" x14ac:dyDescent="0.25">
      <c r="A2465" s="157">
        <v>45993</v>
      </c>
      <c r="B2465" s="158">
        <v>4180767838</v>
      </c>
      <c r="C2465" s="10" t="s">
        <v>7767</v>
      </c>
      <c r="D2465" s="149">
        <v>45996</v>
      </c>
      <c r="E2465" s="152"/>
      <c r="F2465" s="151"/>
      <c r="G2465" t="s">
        <v>7229</v>
      </c>
      <c r="H2465" s="152"/>
      <c r="I2465" s="158" t="s">
        <v>8139</v>
      </c>
      <c r="J2465" s="150" t="s">
        <v>7234</v>
      </c>
      <c r="K2465" s="331" t="s">
        <v>7153</v>
      </c>
      <c r="L2465" s="21" t="str">
        <f>VLOOKUP($K2465,TONG_SL!$A:$D,2,0)</f>
        <v>Tai heo muối 200g</v>
      </c>
      <c r="N2465" s="21" t="str">
        <f t="shared" si="232"/>
        <v>K-C6</v>
      </c>
      <c r="Q2465" s="21" t="str">
        <f>VLOOKUP(K2465,TONG_SL!$A:$D,3,0)</f>
        <v>Túi</v>
      </c>
      <c r="R2465" s="106">
        <v>6</v>
      </c>
      <c r="S2465" s="171"/>
      <c r="T2465" s="171">
        <f>VLOOKUP(VLOOKUP(G2465,Ma_KH!$A:$R,18,0)&amp;K2465,Gia_MB!$A:$F,6,0)</f>
        <v>55595</v>
      </c>
      <c r="U2465" s="172">
        <f t="shared" si="233"/>
        <v>333570</v>
      </c>
      <c r="V2465" s="171"/>
      <c r="W2465" s="173">
        <f t="shared" si="234"/>
        <v>0</v>
      </c>
      <c r="X2465" s="174" t="str">
        <f t="shared" si="235"/>
        <v>8</v>
      </c>
      <c r="Y2465" s="171"/>
      <c r="Z2465" s="172">
        <f t="shared" si="236"/>
        <v>26685.600000000002</v>
      </c>
      <c r="AA2465" s="175">
        <f>VLOOKUP(G2465,Ma_KH!$A:$R,14,0)</f>
        <v>60</v>
      </c>
    </row>
    <row r="2466" spans="1:27" hidden="1" x14ac:dyDescent="0.25">
      <c r="A2466" s="157">
        <v>45993</v>
      </c>
      <c r="B2466" s="158">
        <v>4180767838</v>
      </c>
      <c r="C2466" s="10" t="s">
        <v>7767</v>
      </c>
      <c r="D2466" s="149">
        <v>45996</v>
      </c>
      <c r="E2466" s="152"/>
      <c r="F2466" s="151"/>
      <c r="G2466" t="s">
        <v>7229</v>
      </c>
      <c r="H2466" s="152"/>
      <c r="I2466" s="158" t="s">
        <v>8139</v>
      </c>
      <c r="J2466" s="150" t="s">
        <v>7234</v>
      </c>
      <c r="K2466" s="331" t="s">
        <v>7154</v>
      </c>
      <c r="L2466" s="21" t="str">
        <f>VLOOKUP($K2466,TONG_SL!$A:$D,2,0)</f>
        <v>Chả cốm 300g</v>
      </c>
      <c r="N2466" s="21" t="str">
        <f t="shared" si="232"/>
        <v>K-C6</v>
      </c>
      <c r="Q2466" s="21" t="str">
        <f>VLOOKUP(K2466,TONG_SL!$A:$D,3,0)</f>
        <v>Túi</v>
      </c>
      <c r="R2466" s="106">
        <v>9</v>
      </c>
      <c r="S2466" s="171"/>
      <c r="T2466" s="171">
        <f>VLOOKUP(VLOOKUP(G2466,Ma_KH!$A:$R,18,0)&amp;K2466,Gia_MB!$A:$F,6,0)</f>
        <v>74250</v>
      </c>
      <c r="U2466" s="172">
        <f t="shared" si="233"/>
        <v>668250</v>
      </c>
      <c r="V2466" s="171"/>
      <c r="W2466" s="173">
        <f t="shared" si="234"/>
        <v>0</v>
      </c>
      <c r="X2466" s="174" t="str">
        <f t="shared" si="235"/>
        <v>8</v>
      </c>
      <c r="Y2466" s="171"/>
      <c r="Z2466" s="172">
        <f t="shared" si="236"/>
        <v>53460</v>
      </c>
      <c r="AA2466" s="175">
        <f>VLOOKUP(G2466,Ma_KH!$A:$R,14,0)</f>
        <v>60</v>
      </c>
    </row>
    <row r="2467" spans="1:27" hidden="1" x14ac:dyDescent="0.25">
      <c r="A2467" s="157">
        <v>45993</v>
      </c>
      <c r="B2467" s="158">
        <v>4180767838</v>
      </c>
      <c r="C2467" s="10" t="s">
        <v>7767</v>
      </c>
      <c r="D2467" s="149">
        <v>45996</v>
      </c>
      <c r="E2467" s="152"/>
      <c r="F2467" s="151"/>
      <c r="G2467" t="s">
        <v>7229</v>
      </c>
      <c r="H2467" s="152"/>
      <c r="I2467" s="158" t="s">
        <v>8139</v>
      </c>
      <c r="J2467" s="150" t="s">
        <v>7234</v>
      </c>
      <c r="K2467" s="331" t="s">
        <v>30</v>
      </c>
      <c r="L2467" s="21" t="str">
        <f>VLOOKUP($K2467,TONG_SL!$A:$D,2,0)</f>
        <v>Gà muối 500g</v>
      </c>
      <c r="N2467" s="21" t="str">
        <f t="shared" si="232"/>
        <v>K-C6</v>
      </c>
      <c r="Q2467" s="21" t="str">
        <f>VLOOKUP(K2467,TONG_SL!$A:$D,3,0)</f>
        <v>Túi</v>
      </c>
      <c r="R2467" s="106">
        <v>6</v>
      </c>
      <c r="S2467" s="171"/>
      <c r="T2467" s="171">
        <f>VLOOKUP(VLOOKUP(G2467,Ma_KH!$A:$R,18,0)&amp;K2467,Gia_MB!$A:$F,6,0)</f>
        <v>111058</v>
      </c>
      <c r="U2467" s="172">
        <f t="shared" si="233"/>
        <v>666348</v>
      </c>
      <c r="V2467" s="171"/>
      <c r="W2467" s="173">
        <f t="shared" si="234"/>
        <v>0</v>
      </c>
      <c r="X2467" s="174" t="str">
        <f t="shared" si="235"/>
        <v>8</v>
      </c>
      <c r="Y2467" s="171"/>
      <c r="Z2467" s="172">
        <f t="shared" si="236"/>
        <v>53307.840000000004</v>
      </c>
      <c r="AA2467" s="175">
        <f>VLOOKUP(G2467,Ma_KH!$A:$R,14,0)</f>
        <v>60</v>
      </c>
    </row>
    <row r="2468" spans="1:27" hidden="1" x14ac:dyDescent="0.25">
      <c r="A2468" s="157">
        <v>45993</v>
      </c>
      <c r="B2468" s="158">
        <v>4180767838</v>
      </c>
      <c r="C2468" s="10" t="s">
        <v>7767</v>
      </c>
      <c r="D2468" s="149">
        <v>45996</v>
      </c>
      <c r="E2468" s="152"/>
      <c r="F2468" s="151"/>
      <c r="G2468" t="s">
        <v>7229</v>
      </c>
      <c r="H2468" s="152"/>
      <c r="I2468" s="158" t="s">
        <v>8139</v>
      </c>
      <c r="J2468" s="150" t="s">
        <v>7234</v>
      </c>
      <c r="K2468" s="331" t="s">
        <v>7187</v>
      </c>
      <c r="L2468" s="21" t="str">
        <f>VLOOKUP($K2468,TONG_SL!$A:$D,2,0)</f>
        <v>Chân giò heo muối 300g</v>
      </c>
      <c r="N2468" s="21" t="str">
        <f t="shared" si="232"/>
        <v>K-C6</v>
      </c>
      <c r="Q2468" s="21" t="str">
        <f>VLOOKUP(K2468,TONG_SL!$A:$D,3,0)</f>
        <v>Túi</v>
      </c>
      <c r="R2468" s="106">
        <v>6</v>
      </c>
      <c r="S2468" s="171"/>
      <c r="T2468" s="171">
        <f>VLOOKUP(VLOOKUP(G2468,Ma_KH!$A:$R,18,0)&amp;K2468,Gia_MB!$A:$F,6,0)</f>
        <v>73431</v>
      </c>
      <c r="U2468" s="172">
        <f t="shared" si="233"/>
        <v>440586</v>
      </c>
      <c r="V2468" s="171"/>
      <c r="W2468" s="173">
        <f t="shared" si="234"/>
        <v>0</v>
      </c>
      <c r="X2468" s="174" t="str">
        <f t="shared" si="235"/>
        <v>8</v>
      </c>
      <c r="Y2468" s="171"/>
      <c r="Z2468" s="172">
        <f t="shared" si="236"/>
        <v>35246.879999999997</v>
      </c>
      <c r="AA2468" s="175">
        <f>VLOOKUP(G2468,Ma_KH!$A:$R,14,0)</f>
        <v>60</v>
      </c>
    </row>
    <row r="2469" spans="1:27" hidden="1" x14ac:dyDescent="0.25">
      <c r="A2469" s="157">
        <v>45993</v>
      </c>
      <c r="B2469" s="158">
        <v>4180767838</v>
      </c>
      <c r="C2469" s="10" t="s">
        <v>7767</v>
      </c>
      <c r="D2469" s="149">
        <v>45996</v>
      </c>
      <c r="E2469" s="152"/>
      <c r="F2469" s="151"/>
      <c r="G2469" t="s">
        <v>7229</v>
      </c>
      <c r="H2469" s="152"/>
      <c r="I2469" s="158" t="s">
        <v>8139</v>
      </c>
      <c r="J2469" s="150" t="s">
        <v>7234</v>
      </c>
      <c r="K2469" s="331" t="s">
        <v>48</v>
      </c>
      <c r="L2469" s="21" t="str">
        <f>VLOOKUP($K2469,TONG_SL!$A:$D,2,0)</f>
        <v>Mọc Nấm Hương 250g</v>
      </c>
      <c r="N2469" s="21" t="str">
        <f t="shared" si="232"/>
        <v>K-C6</v>
      </c>
      <c r="Q2469" s="21" t="str">
        <f>VLOOKUP(K2469,TONG_SL!$A:$D,3,0)</f>
        <v>Túi</v>
      </c>
      <c r="R2469" s="106">
        <v>6</v>
      </c>
      <c r="S2469" s="171"/>
      <c r="T2469" s="171">
        <f>VLOOKUP(VLOOKUP(G2469,Ma_KH!$A:$R,18,0)&amp;K2469,Gia_MB!$A:$F,6,0)</f>
        <v>46000</v>
      </c>
      <c r="U2469" s="172">
        <f t="shared" si="233"/>
        <v>276000</v>
      </c>
      <c r="V2469" s="171"/>
      <c r="W2469" s="173">
        <f t="shared" si="234"/>
        <v>0</v>
      </c>
      <c r="X2469" s="174" t="str">
        <f t="shared" si="235"/>
        <v>8</v>
      </c>
      <c r="Y2469" s="171"/>
      <c r="Z2469" s="172">
        <f t="shared" si="236"/>
        <v>22080</v>
      </c>
      <c r="AA2469" s="175">
        <f>VLOOKUP(G2469,Ma_KH!$A:$R,14,0)</f>
        <v>60</v>
      </c>
    </row>
    <row r="2470" spans="1:27" hidden="1" x14ac:dyDescent="0.25">
      <c r="A2470" s="157">
        <v>45993</v>
      </c>
      <c r="B2470" s="158">
        <v>4180767838</v>
      </c>
      <c r="C2470" s="10" t="s">
        <v>7767</v>
      </c>
      <c r="D2470" s="149">
        <v>45996</v>
      </c>
      <c r="E2470" s="152"/>
      <c r="F2470" s="151"/>
      <c r="G2470" t="s">
        <v>7229</v>
      </c>
      <c r="H2470" s="152"/>
      <c r="I2470" s="158" t="s">
        <v>8139</v>
      </c>
      <c r="J2470" s="150" t="s">
        <v>7234</v>
      </c>
      <c r="K2470" s="331" t="s">
        <v>7820</v>
      </c>
      <c r="L2470" s="21" t="str">
        <f>VLOOKUP($K2470,TONG_SL!$A:$D,2,0)</f>
        <v>Giò lụa cây 250g</v>
      </c>
      <c r="N2470" s="21" t="str">
        <f t="shared" si="232"/>
        <v>K-C6</v>
      </c>
      <c r="Q2470" s="21" t="str">
        <f>VLOOKUP(K2470,TONG_SL!$A:$D,3,0)</f>
        <v>Túi</v>
      </c>
      <c r="R2470" s="106">
        <v>6</v>
      </c>
      <c r="S2470" s="171"/>
      <c r="T2470" s="171">
        <f>VLOOKUP(VLOOKUP(G2470,Ma_KH!$A:$R,18,0)&amp;K2470,Gia_MB!$A:$F,6,0)</f>
        <v>49500</v>
      </c>
      <c r="U2470" s="172">
        <f t="shared" si="233"/>
        <v>297000</v>
      </c>
      <c r="V2470" s="171"/>
      <c r="W2470" s="173">
        <f t="shared" si="234"/>
        <v>0</v>
      </c>
      <c r="X2470" s="174" t="str">
        <f t="shared" si="235"/>
        <v>8</v>
      </c>
      <c r="Y2470" s="171"/>
      <c r="Z2470" s="172">
        <f t="shared" si="236"/>
        <v>23760</v>
      </c>
      <c r="AA2470" s="175">
        <f>VLOOKUP(G2470,Ma_KH!$A:$R,14,0)</f>
        <v>60</v>
      </c>
    </row>
    <row r="2471" spans="1:27" hidden="1" x14ac:dyDescent="0.25">
      <c r="A2471" s="157">
        <v>45993</v>
      </c>
      <c r="B2471" s="158">
        <v>4180767838</v>
      </c>
      <c r="C2471" s="10" t="s">
        <v>7767</v>
      </c>
      <c r="D2471" s="149">
        <v>45996</v>
      </c>
      <c r="E2471" s="152"/>
      <c r="F2471" s="151"/>
      <c r="G2471" t="s">
        <v>7229</v>
      </c>
      <c r="H2471" s="152"/>
      <c r="I2471" s="158" t="s">
        <v>8139</v>
      </c>
      <c r="J2471" s="150" t="s">
        <v>7234</v>
      </c>
      <c r="K2471" s="331" t="s">
        <v>7821</v>
      </c>
      <c r="L2471" s="21" t="str">
        <f>VLOOKUP($K2471,TONG_SL!$A:$D,2,0)</f>
        <v>Giò sụn gà 250g</v>
      </c>
      <c r="N2471" s="21" t="str">
        <f t="shared" si="232"/>
        <v>K-C6</v>
      </c>
      <c r="Q2471" s="21" t="str">
        <f>VLOOKUP(K2471,TONG_SL!$A:$D,3,0)</f>
        <v>Túi</v>
      </c>
      <c r="R2471" s="106">
        <v>6</v>
      </c>
      <c r="S2471" s="171"/>
      <c r="T2471" s="171">
        <f>VLOOKUP(VLOOKUP(G2471,Ma_KH!$A:$R,18,0)&amp;K2471,Gia_MB!$A:$F,6,0)</f>
        <v>50400</v>
      </c>
      <c r="U2471" s="172">
        <f t="shared" si="233"/>
        <v>302400</v>
      </c>
      <c r="V2471" s="171"/>
      <c r="W2471" s="173">
        <f t="shared" si="234"/>
        <v>0</v>
      </c>
      <c r="X2471" s="174" t="str">
        <f t="shared" si="235"/>
        <v>8</v>
      </c>
      <c r="Y2471" s="171"/>
      <c r="Z2471" s="172">
        <f t="shared" si="236"/>
        <v>24192</v>
      </c>
      <c r="AA2471" s="175">
        <f>VLOOKUP(G2471,Ma_KH!$A:$R,14,0)</f>
        <v>60</v>
      </c>
    </row>
    <row r="2472" spans="1:27" hidden="1" x14ac:dyDescent="0.25">
      <c r="A2472" s="157">
        <v>45993</v>
      </c>
      <c r="B2472" s="158">
        <v>4180767838</v>
      </c>
      <c r="C2472" s="10" t="s">
        <v>7767</v>
      </c>
      <c r="D2472" s="149">
        <v>45996</v>
      </c>
      <c r="E2472" s="152"/>
      <c r="F2472" s="151"/>
      <c r="G2472" t="s">
        <v>7229</v>
      </c>
      <c r="H2472" s="152"/>
      <c r="I2472" s="158" t="s">
        <v>8139</v>
      </c>
      <c r="J2472" s="150" t="s">
        <v>7234</v>
      </c>
      <c r="K2472" s="331" t="s">
        <v>32</v>
      </c>
      <c r="L2472" s="21" t="str">
        <f>VLOOKUP($K2472,TONG_SL!$A:$D,2,0)</f>
        <v>Giò Tai Lưỡi Xào 250g</v>
      </c>
      <c r="N2472" s="21" t="str">
        <f t="shared" si="232"/>
        <v>K-C6</v>
      </c>
      <c r="Q2472" s="21" t="str">
        <f>VLOOKUP(K2472,TONG_SL!$A:$D,3,0)</f>
        <v>Túi</v>
      </c>
      <c r="R2472" s="106">
        <v>6</v>
      </c>
      <c r="S2472" s="171"/>
      <c r="T2472" s="171">
        <f>VLOOKUP(VLOOKUP(G2472,Ma_KH!$A:$R,18,0)&amp;K2472,Gia_MB!$A:$F,6,0)</f>
        <v>50182</v>
      </c>
      <c r="U2472" s="172">
        <f t="shared" si="233"/>
        <v>301092</v>
      </c>
      <c r="V2472" s="171"/>
      <c r="W2472" s="173">
        <f t="shared" si="234"/>
        <v>0</v>
      </c>
      <c r="X2472" s="174" t="str">
        <f t="shared" si="235"/>
        <v>8</v>
      </c>
      <c r="Y2472" s="171"/>
      <c r="Z2472" s="172">
        <f t="shared" si="236"/>
        <v>24087.360000000001</v>
      </c>
      <c r="AA2472" s="175">
        <f>VLOOKUP(G2472,Ma_KH!$A:$R,14,0)</f>
        <v>60</v>
      </c>
    </row>
    <row r="2473" spans="1:27" hidden="1" x14ac:dyDescent="0.25">
      <c r="A2473" s="157">
        <v>45993</v>
      </c>
      <c r="B2473" s="158">
        <v>4180767816</v>
      </c>
      <c r="C2473" s="10" t="s">
        <v>7767</v>
      </c>
      <c r="D2473" s="149">
        <v>45996</v>
      </c>
      <c r="E2473" s="152"/>
      <c r="F2473" s="151"/>
      <c r="G2473" t="s">
        <v>7229</v>
      </c>
      <c r="H2473" s="152"/>
      <c r="I2473" s="158" t="s">
        <v>8140</v>
      </c>
      <c r="J2473" s="150" t="s">
        <v>7234</v>
      </c>
      <c r="K2473" s="331" t="s">
        <v>48</v>
      </c>
      <c r="L2473" s="21" t="str">
        <f>VLOOKUP($K2473,TONG_SL!$A:$D,2,0)</f>
        <v>Mọc Nấm Hương 250g</v>
      </c>
      <c r="N2473" s="21" t="str">
        <f t="shared" si="232"/>
        <v>K-C6</v>
      </c>
      <c r="Q2473" s="21" t="str">
        <f>VLOOKUP(K2473,TONG_SL!$A:$D,3,0)</f>
        <v>Túi</v>
      </c>
      <c r="R2473" s="106">
        <v>10</v>
      </c>
      <c r="S2473" s="171"/>
      <c r="T2473" s="171">
        <f>VLOOKUP(VLOOKUP(G2473,Ma_KH!$A:$R,18,0)&amp;K2473,Gia_MB!$A:$F,6,0)</f>
        <v>46000</v>
      </c>
      <c r="U2473" s="172">
        <f t="shared" si="233"/>
        <v>460000</v>
      </c>
      <c r="V2473" s="171"/>
      <c r="W2473" s="173">
        <f t="shared" si="234"/>
        <v>0</v>
      </c>
      <c r="X2473" s="174" t="str">
        <f t="shared" si="235"/>
        <v>8</v>
      </c>
      <c r="Y2473" s="171"/>
      <c r="Z2473" s="172">
        <f t="shared" si="236"/>
        <v>36800</v>
      </c>
      <c r="AA2473" s="175">
        <f>VLOOKUP(G2473,Ma_KH!$A:$R,14,0)</f>
        <v>60</v>
      </c>
    </row>
    <row r="2474" spans="1:27" hidden="1" x14ac:dyDescent="0.25">
      <c r="A2474" s="157">
        <v>45993</v>
      </c>
      <c r="B2474" s="158">
        <v>4180767816</v>
      </c>
      <c r="C2474" s="10" t="s">
        <v>7767</v>
      </c>
      <c r="D2474" s="149">
        <v>45996</v>
      </c>
      <c r="E2474" s="152"/>
      <c r="F2474" s="151"/>
      <c r="G2474" t="s">
        <v>7229</v>
      </c>
      <c r="H2474" s="152"/>
      <c r="I2474" s="158" t="s">
        <v>8140</v>
      </c>
      <c r="J2474" s="150" t="s">
        <v>7234</v>
      </c>
      <c r="K2474" s="331" t="s">
        <v>30</v>
      </c>
      <c r="L2474" s="21" t="str">
        <f>VLOOKUP($K2474,TONG_SL!$A:$D,2,0)</f>
        <v>Gà muối 500g</v>
      </c>
      <c r="N2474" s="21" t="str">
        <f t="shared" si="232"/>
        <v>K-C6</v>
      </c>
      <c r="Q2474" s="21" t="str">
        <f>VLOOKUP(K2474,TONG_SL!$A:$D,3,0)</f>
        <v>Túi</v>
      </c>
      <c r="R2474" s="106">
        <v>10</v>
      </c>
      <c r="S2474" s="171"/>
      <c r="T2474" s="171">
        <f>VLOOKUP(VLOOKUP(G2474,Ma_KH!$A:$R,18,0)&amp;K2474,Gia_MB!$A:$F,6,0)</f>
        <v>111058</v>
      </c>
      <c r="U2474" s="172">
        <f t="shared" si="233"/>
        <v>1110580</v>
      </c>
      <c r="V2474" s="171"/>
      <c r="W2474" s="173">
        <f t="shared" si="234"/>
        <v>0</v>
      </c>
      <c r="X2474" s="174" t="str">
        <f t="shared" si="235"/>
        <v>8</v>
      </c>
      <c r="Y2474" s="171"/>
      <c r="Z2474" s="172">
        <f t="shared" si="236"/>
        <v>88846.400000000009</v>
      </c>
      <c r="AA2474" s="175">
        <f>VLOOKUP(G2474,Ma_KH!$A:$R,14,0)</f>
        <v>60</v>
      </c>
    </row>
    <row r="2475" spans="1:27" hidden="1" x14ac:dyDescent="0.25">
      <c r="A2475" s="157">
        <v>45993</v>
      </c>
      <c r="B2475" s="158">
        <v>4180767816</v>
      </c>
      <c r="C2475" s="10" t="s">
        <v>7767</v>
      </c>
      <c r="D2475" s="149">
        <v>45996</v>
      </c>
      <c r="E2475" s="152"/>
      <c r="F2475" s="151"/>
      <c r="G2475" t="s">
        <v>7229</v>
      </c>
      <c r="H2475" s="152"/>
      <c r="I2475" s="158" t="s">
        <v>8140</v>
      </c>
      <c r="J2475" s="150" t="s">
        <v>7234</v>
      </c>
      <c r="K2475" s="331" t="s">
        <v>7187</v>
      </c>
      <c r="L2475" s="21" t="str">
        <f>VLOOKUP($K2475,TONG_SL!$A:$D,2,0)</f>
        <v>Chân giò heo muối 300g</v>
      </c>
      <c r="N2475" s="21" t="str">
        <f t="shared" si="232"/>
        <v>K-C6</v>
      </c>
      <c r="Q2475" s="21" t="str">
        <f>VLOOKUP(K2475,TONG_SL!$A:$D,3,0)</f>
        <v>Túi</v>
      </c>
      <c r="R2475" s="106">
        <v>10</v>
      </c>
      <c r="S2475" s="171"/>
      <c r="T2475" s="171">
        <f>VLOOKUP(VLOOKUP(G2475,Ma_KH!$A:$R,18,0)&amp;K2475,Gia_MB!$A:$F,6,0)</f>
        <v>73431</v>
      </c>
      <c r="U2475" s="172">
        <f t="shared" si="233"/>
        <v>734310</v>
      </c>
      <c r="V2475" s="171"/>
      <c r="W2475" s="173">
        <f t="shared" si="234"/>
        <v>0</v>
      </c>
      <c r="X2475" s="174" t="str">
        <f t="shared" si="235"/>
        <v>8</v>
      </c>
      <c r="Y2475" s="171"/>
      <c r="Z2475" s="172">
        <f t="shared" si="236"/>
        <v>58744.800000000003</v>
      </c>
      <c r="AA2475" s="175">
        <f>VLOOKUP(G2475,Ma_KH!$A:$R,14,0)</f>
        <v>60</v>
      </c>
    </row>
    <row r="2476" spans="1:27" hidden="1" x14ac:dyDescent="0.25">
      <c r="A2476" s="157">
        <v>45993</v>
      </c>
      <c r="B2476" s="158">
        <v>4180756179</v>
      </c>
      <c r="C2476" s="10" t="s">
        <v>7767</v>
      </c>
      <c r="D2476" s="149">
        <v>45996</v>
      </c>
      <c r="E2476" s="152"/>
      <c r="F2476" s="151"/>
      <c r="G2476" t="s">
        <v>7229</v>
      </c>
      <c r="H2476" s="152"/>
      <c r="I2476" s="158" t="s">
        <v>8141</v>
      </c>
      <c r="J2476" s="150" t="s">
        <v>7234</v>
      </c>
      <c r="K2476" s="331" t="s">
        <v>48</v>
      </c>
      <c r="L2476" s="21" t="str">
        <f>VLOOKUP($K2476,TONG_SL!$A:$D,2,0)</f>
        <v>Mọc Nấm Hương 250g</v>
      </c>
      <c r="N2476" s="21" t="str">
        <f t="shared" si="232"/>
        <v>K-C6</v>
      </c>
      <c r="Q2476" s="21" t="str">
        <f>VLOOKUP(K2476,TONG_SL!$A:$D,3,0)</f>
        <v>Túi</v>
      </c>
      <c r="R2476" s="106">
        <v>6</v>
      </c>
      <c r="S2476" s="171"/>
      <c r="T2476" s="171">
        <f>VLOOKUP(VLOOKUP(G2476,Ma_KH!$A:$R,18,0)&amp;K2476,Gia_MB!$A:$F,6,0)</f>
        <v>46000</v>
      </c>
      <c r="U2476" s="172">
        <f t="shared" si="233"/>
        <v>276000</v>
      </c>
      <c r="V2476" s="171"/>
      <c r="W2476" s="173">
        <f t="shared" si="234"/>
        <v>0</v>
      </c>
      <c r="X2476" s="174" t="str">
        <f t="shared" si="235"/>
        <v>8</v>
      </c>
      <c r="Y2476" s="171"/>
      <c r="Z2476" s="172">
        <f t="shared" si="236"/>
        <v>22080</v>
      </c>
      <c r="AA2476" s="175">
        <f>VLOOKUP(G2476,Ma_KH!$A:$R,14,0)</f>
        <v>60</v>
      </c>
    </row>
    <row r="2477" spans="1:27" hidden="1" x14ac:dyDescent="0.25">
      <c r="A2477" s="157">
        <v>45993</v>
      </c>
      <c r="B2477" s="158">
        <v>4180756179</v>
      </c>
      <c r="C2477" s="10" t="s">
        <v>7767</v>
      </c>
      <c r="D2477" s="149">
        <v>45996</v>
      </c>
      <c r="E2477" s="152"/>
      <c r="F2477" s="151"/>
      <c r="G2477" t="s">
        <v>7229</v>
      </c>
      <c r="H2477" s="152"/>
      <c r="I2477" s="158" t="s">
        <v>8141</v>
      </c>
      <c r="J2477" s="150" t="s">
        <v>7234</v>
      </c>
      <c r="K2477" s="331" t="s">
        <v>7820</v>
      </c>
      <c r="L2477" s="21" t="str">
        <f>VLOOKUP($K2477,TONG_SL!$A:$D,2,0)</f>
        <v>Giò lụa cây 250g</v>
      </c>
      <c r="N2477" s="21" t="str">
        <f t="shared" si="232"/>
        <v>K-C6</v>
      </c>
      <c r="Q2477" s="21" t="str">
        <f>VLOOKUP(K2477,TONG_SL!$A:$D,3,0)</f>
        <v>Túi</v>
      </c>
      <c r="R2477" s="106">
        <v>6</v>
      </c>
      <c r="S2477" s="171"/>
      <c r="T2477" s="171">
        <f>VLOOKUP(VLOOKUP(G2477,Ma_KH!$A:$R,18,0)&amp;K2477,Gia_MB!$A:$F,6,0)</f>
        <v>49500</v>
      </c>
      <c r="U2477" s="172">
        <f t="shared" si="233"/>
        <v>297000</v>
      </c>
      <c r="V2477" s="171"/>
      <c r="W2477" s="173">
        <f t="shared" si="234"/>
        <v>0</v>
      </c>
      <c r="X2477" s="174" t="str">
        <f t="shared" si="235"/>
        <v>8</v>
      </c>
      <c r="Y2477" s="171"/>
      <c r="Z2477" s="172">
        <f t="shared" si="236"/>
        <v>23760</v>
      </c>
      <c r="AA2477" s="175">
        <f>VLOOKUP(G2477,Ma_KH!$A:$R,14,0)</f>
        <v>60</v>
      </c>
    </row>
    <row r="2478" spans="1:27" hidden="1" x14ac:dyDescent="0.25">
      <c r="A2478" s="157">
        <v>45993</v>
      </c>
      <c r="B2478" s="158">
        <v>4180756179</v>
      </c>
      <c r="C2478" s="10" t="s">
        <v>7767</v>
      </c>
      <c r="D2478" s="149">
        <v>45996</v>
      </c>
      <c r="E2478" s="152"/>
      <c r="F2478" s="151"/>
      <c r="G2478" t="s">
        <v>7229</v>
      </c>
      <c r="H2478" s="152"/>
      <c r="I2478" s="158" t="s">
        <v>8141</v>
      </c>
      <c r="J2478" s="150" t="s">
        <v>7234</v>
      </c>
      <c r="K2478" s="331" t="s">
        <v>7153</v>
      </c>
      <c r="L2478" s="21" t="str">
        <f>VLOOKUP($K2478,TONG_SL!$A:$D,2,0)</f>
        <v>Tai heo muối 200g</v>
      </c>
      <c r="N2478" s="21" t="str">
        <f t="shared" si="232"/>
        <v>K-C6</v>
      </c>
      <c r="Q2478" s="21" t="str">
        <f>VLOOKUP(K2478,TONG_SL!$A:$D,3,0)</f>
        <v>Túi</v>
      </c>
      <c r="R2478" s="106">
        <v>6</v>
      </c>
      <c r="S2478" s="171"/>
      <c r="T2478" s="171">
        <f>VLOOKUP(VLOOKUP(G2478,Ma_KH!$A:$R,18,0)&amp;K2478,Gia_MB!$A:$F,6,0)</f>
        <v>55595</v>
      </c>
      <c r="U2478" s="172">
        <f t="shared" si="233"/>
        <v>333570</v>
      </c>
      <c r="V2478" s="171"/>
      <c r="W2478" s="173">
        <f t="shared" si="234"/>
        <v>0</v>
      </c>
      <c r="X2478" s="174" t="str">
        <f t="shared" si="235"/>
        <v>8</v>
      </c>
      <c r="Y2478" s="171"/>
      <c r="Z2478" s="172">
        <f t="shared" si="236"/>
        <v>26685.600000000002</v>
      </c>
      <c r="AA2478" s="175">
        <f>VLOOKUP(G2478,Ma_KH!$A:$R,14,0)</f>
        <v>60</v>
      </c>
    </row>
    <row r="2479" spans="1:27" hidden="1" x14ac:dyDescent="0.25">
      <c r="A2479" s="157">
        <v>45993</v>
      </c>
      <c r="B2479" s="158">
        <v>4180756179</v>
      </c>
      <c r="C2479" s="10" t="s">
        <v>7767</v>
      </c>
      <c r="D2479" s="149">
        <v>45996</v>
      </c>
      <c r="E2479" s="152"/>
      <c r="F2479" s="151"/>
      <c r="G2479" t="s">
        <v>7229</v>
      </c>
      <c r="H2479" s="152"/>
      <c r="I2479" s="158" t="s">
        <v>8141</v>
      </c>
      <c r="J2479" s="150" t="s">
        <v>7234</v>
      </c>
      <c r="K2479" s="331" t="s">
        <v>30</v>
      </c>
      <c r="L2479" s="21" t="str">
        <f>VLOOKUP($K2479,TONG_SL!$A:$D,2,0)</f>
        <v>Gà muối 500g</v>
      </c>
      <c r="N2479" s="21" t="str">
        <f t="shared" si="232"/>
        <v>K-C6</v>
      </c>
      <c r="Q2479" s="21" t="str">
        <f>VLOOKUP(K2479,TONG_SL!$A:$D,3,0)</f>
        <v>Túi</v>
      </c>
      <c r="R2479" s="106">
        <v>10</v>
      </c>
      <c r="S2479" s="171"/>
      <c r="T2479" s="171">
        <f>VLOOKUP(VLOOKUP(G2479,Ma_KH!$A:$R,18,0)&amp;K2479,Gia_MB!$A:$F,6,0)</f>
        <v>111058</v>
      </c>
      <c r="U2479" s="172">
        <f t="shared" si="233"/>
        <v>1110580</v>
      </c>
      <c r="V2479" s="171"/>
      <c r="W2479" s="173">
        <f t="shared" si="234"/>
        <v>0</v>
      </c>
      <c r="X2479" s="174" t="str">
        <f t="shared" si="235"/>
        <v>8</v>
      </c>
      <c r="Y2479" s="171"/>
      <c r="Z2479" s="172">
        <f t="shared" si="236"/>
        <v>88846.400000000009</v>
      </c>
      <c r="AA2479" s="175">
        <f>VLOOKUP(G2479,Ma_KH!$A:$R,14,0)</f>
        <v>60</v>
      </c>
    </row>
    <row r="2480" spans="1:27" hidden="1" x14ac:dyDescent="0.25">
      <c r="A2480" s="157">
        <v>45993</v>
      </c>
      <c r="B2480" s="158">
        <v>4180756179</v>
      </c>
      <c r="C2480" s="10" t="s">
        <v>7767</v>
      </c>
      <c r="D2480" s="149">
        <v>45996</v>
      </c>
      <c r="E2480" s="152"/>
      <c r="F2480" s="151"/>
      <c r="G2480" t="s">
        <v>7229</v>
      </c>
      <c r="H2480" s="152"/>
      <c r="I2480" s="158" t="s">
        <v>8141</v>
      </c>
      <c r="J2480" s="150" t="s">
        <v>7234</v>
      </c>
      <c r="K2480" s="331" t="s">
        <v>7187</v>
      </c>
      <c r="L2480" s="21" t="str">
        <f>VLOOKUP($K2480,TONG_SL!$A:$D,2,0)</f>
        <v>Chân giò heo muối 300g</v>
      </c>
      <c r="N2480" s="21" t="str">
        <f t="shared" si="232"/>
        <v>K-C6</v>
      </c>
      <c r="Q2480" s="21" t="str">
        <f>VLOOKUP(K2480,TONG_SL!$A:$D,3,0)</f>
        <v>Túi</v>
      </c>
      <c r="R2480" s="106">
        <v>15</v>
      </c>
      <c r="S2480" s="171"/>
      <c r="T2480" s="171">
        <f>VLOOKUP(VLOOKUP(G2480,Ma_KH!$A:$R,18,0)&amp;K2480,Gia_MB!$A:$F,6,0)</f>
        <v>73431</v>
      </c>
      <c r="U2480" s="172">
        <f t="shared" si="233"/>
        <v>1101465</v>
      </c>
      <c r="V2480" s="171"/>
      <c r="W2480" s="173">
        <f t="shared" si="234"/>
        <v>0</v>
      </c>
      <c r="X2480" s="174" t="str">
        <f t="shared" si="235"/>
        <v>8</v>
      </c>
      <c r="Y2480" s="171"/>
      <c r="Z2480" s="172">
        <f t="shared" si="236"/>
        <v>88117.2</v>
      </c>
      <c r="AA2480" s="175">
        <f>VLOOKUP(G2480,Ma_KH!$A:$R,14,0)</f>
        <v>60</v>
      </c>
    </row>
    <row r="2481" spans="1:27" hidden="1" x14ac:dyDescent="0.25">
      <c r="A2481" s="157">
        <v>45993</v>
      </c>
      <c r="B2481" s="158">
        <v>4180756179</v>
      </c>
      <c r="C2481" s="10" t="s">
        <v>7767</v>
      </c>
      <c r="D2481" s="149">
        <v>45996</v>
      </c>
      <c r="E2481" s="152"/>
      <c r="F2481" s="151"/>
      <c r="G2481" t="s">
        <v>7229</v>
      </c>
      <c r="H2481" s="152"/>
      <c r="I2481" s="158" t="s">
        <v>8141</v>
      </c>
      <c r="J2481" s="150" t="s">
        <v>7234</v>
      </c>
      <c r="K2481" s="331" t="s">
        <v>7821</v>
      </c>
      <c r="L2481" s="21" t="str">
        <f>VLOOKUP($K2481,TONG_SL!$A:$D,2,0)</f>
        <v>Giò sụn gà 250g</v>
      </c>
      <c r="N2481" s="21" t="str">
        <f t="shared" si="232"/>
        <v>K-C6</v>
      </c>
      <c r="Q2481" s="21" t="str">
        <f>VLOOKUP(K2481,TONG_SL!$A:$D,3,0)</f>
        <v>Túi</v>
      </c>
      <c r="R2481" s="106">
        <v>3</v>
      </c>
      <c r="S2481" s="171"/>
      <c r="T2481" s="171">
        <f>VLOOKUP(VLOOKUP(G2481,Ma_KH!$A:$R,18,0)&amp;K2481,Gia_MB!$A:$F,6,0)</f>
        <v>50400</v>
      </c>
      <c r="U2481" s="172">
        <f t="shared" si="233"/>
        <v>151200</v>
      </c>
      <c r="V2481" s="171"/>
      <c r="W2481" s="173">
        <f t="shared" si="234"/>
        <v>0</v>
      </c>
      <c r="X2481" s="174" t="str">
        <f t="shared" si="235"/>
        <v>8</v>
      </c>
      <c r="Y2481" s="171"/>
      <c r="Z2481" s="172">
        <f t="shared" si="236"/>
        <v>12096</v>
      </c>
      <c r="AA2481" s="175">
        <f>VLOOKUP(G2481,Ma_KH!$A:$R,14,0)</f>
        <v>60</v>
      </c>
    </row>
    <row r="2482" spans="1:27" hidden="1" x14ac:dyDescent="0.25">
      <c r="A2482" s="157">
        <v>45993</v>
      </c>
      <c r="B2482" s="158">
        <v>4180767810</v>
      </c>
      <c r="C2482" s="10" t="s">
        <v>7767</v>
      </c>
      <c r="D2482" s="149">
        <v>45996</v>
      </c>
      <c r="E2482" s="152"/>
      <c r="F2482" s="151"/>
      <c r="G2482" t="s">
        <v>7229</v>
      </c>
      <c r="H2482" s="152"/>
      <c r="I2482" s="158" t="s">
        <v>8142</v>
      </c>
      <c r="J2482" s="150" t="s">
        <v>7234</v>
      </c>
      <c r="K2482" s="331" t="s">
        <v>7154</v>
      </c>
      <c r="L2482" s="21" t="str">
        <f>VLOOKUP($K2482,TONG_SL!$A:$D,2,0)</f>
        <v>Chả cốm 300g</v>
      </c>
      <c r="N2482" s="21" t="str">
        <f t="shared" si="232"/>
        <v>K-C6</v>
      </c>
      <c r="Q2482" s="21" t="str">
        <f>VLOOKUP(K2482,TONG_SL!$A:$D,3,0)</f>
        <v>Túi</v>
      </c>
      <c r="R2482" s="106">
        <v>6</v>
      </c>
      <c r="S2482" s="171"/>
      <c r="T2482" s="171">
        <f>VLOOKUP(VLOOKUP(G2482,Ma_KH!$A:$R,18,0)&amp;K2482,Gia_MB!$A:$F,6,0)</f>
        <v>74250</v>
      </c>
      <c r="U2482" s="172">
        <f t="shared" si="233"/>
        <v>445500</v>
      </c>
      <c r="V2482" s="171"/>
      <c r="W2482" s="173">
        <f t="shared" si="234"/>
        <v>0</v>
      </c>
      <c r="X2482" s="174" t="str">
        <f t="shared" si="235"/>
        <v>8</v>
      </c>
      <c r="Y2482" s="171"/>
      <c r="Z2482" s="172">
        <f t="shared" si="236"/>
        <v>35640</v>
      </c>
      <c r="AA2482" s="175">
        <f>VLOOKUP(G2482,Ma_KH!$A:$R,14,0)</f>
        <v>60</v>
      </c>
    </row>
    <row r="2483" spans="1:27" hidden="1" x14ac:dyDescent="0.25">
      <c r="A2483" s="157">
        <v>45993</v>
      </c>
      <c r="B2483" s="158">
        <v>4180767810</v>
      </c>
      <c r="C2483" s="10" t="s">
        <v>7767</v>
      </c>
      <c r="D2483" s="149">
        <v>45996</v>
      </c>
      <c r="E2483" s="152"/>
      <c r="F2483" s="151"/>
      <c r="G2483" t="s">
        <v>7229</v>
      </c>
      <c r="H2483" s="152"/>
      <c r="I2483" s="158" t="s">
        <v>8142</v>
      </c>
      <c r="J2483" s="150" t="s">
        <v>7234</v>
      </c>
      <c r="K2483" s="331" t="s">
        <v>32</v>
      </c>
      <c r="L2483" s="21" t="str">
        <f>VLOOKUP($K2483,TONG_SL!$A:$D,2,0)</f>
        <v>Giò Tai Lưỡi Xào 250g</v>
      </c>
      <c r="N2483" s="21" t="str">
        <f t="shared" si="232"/>
        <v>K-C6</v>
      </c>
      <c r="Q2483" s="21" t="str">
        <f>VLOOKUP(K2483,TONG_SL!$A:$D,3,0)</f>
        <v>Túi</v>
      </c>
      <c r="R2483" s="106">
        <v>6</v>
      </c>
      <c r="S2483" s="171"/>
      <c r="T2483" s="171">
        <f>VLOOKUP(VLOOKUP(G2483,Ma_KH!$A:$R,18,0)&amp;K2483,Gia_MB!$A:$F,6,0)</f>
        <v>50182</v>
      </c>
      <c r="U2483" s="172">
        <f t="shared" si="233"/>
        <v>301092</v>
      </c>
      <c r="V2483" s="171"/>
      <c r="W2483" s="173">
        <f t="shared" si="234"/>
        <v>0</v>
      </c>
      <c r="X2483" s="174" t="str">
        <f t="shared" si="235"/>
        <v>8</v>
      </c>
      <c r="Y2483" s="171"/>
      <c r="Z2483" s="172">
        <f t="shared" si="236"/>
        <v>24087.360000000001</v>
      </c>
      <c r="AA2483" s="175">
        <f>VLOOKUP(G2483,Ma_KH!$A:$R,14,0)</f>
        <v>60</v>
      </c>
    </row>
    <row r="2484" spans="1:27" hidden="1" x14ac:dyDescent="0.25">
      <c r="A2484" s="157">
        <v>45993</v>
      </c>
      <c r="B2484" s="158">
        <v>4180767872</v>
      </c>
      <c r="C2484" s="10" t="s">
        <v>7767</v>
      </c>
      <c r="D2484" s="149">
        <v>45996</v>
      </c>
      <c r="E2484" s="152"/>
      <c r="F2484" s="151"/>
      <c r="G2484" t="s">
        <v>7229</v>
      </c>
      <c r="H2484" s="152"/>
      <c r="I2484" s="158" t="s">
        <v>8143</v>
      </c>
      <c r="J2484" s="150" t="s">
        <v>7234</v>
      </c>
      <c r="K2484" s="331" t="s">
        <v>30</v>
      </c>
      <c r="L2484" s="21" t="str">
        <f>VLOOKUP($K2484,TONG_SL!$A:$D,2,0)</f>
        <v>Gà muối 500g</v>
      </c>
      <c r="N2484" s="21" t="str">
        <f t="shared" si="232"/>
        <v>K-C6</v>
      </c>
      <c r="Q2484" s="21" t="str">
        <f>VLOOKUP(K2484,TONG_SL!$A:$D,3,0)</f>
        <v>Túi</v>
      </c>
      <c r="R2484" s="106">
        <v>6</v>
      </c>
      <c r="S2484" s="171"/>
      <c r="T2484" s="171">
        <f>VLOOKUP(VLOOKUP(G2484,Ma_KH!$A:$R,18,0)&amp;K2484,Gia_MB!$A:$F,6,0)</f>
        <v>111058</v>
      </c>
      <c r="U2484" s="172">
        <f t="shared" si="233"/>
        <v>666348</v>
      </c>
      <c r="V2484" s="171"/>
      <c r="W2484" s="173">
        <f t="shared" si="234"/>
        <v>0</v>
      </c>
      <c r="X2484" s="174" t="str">
        <f t="shared" si="235"/>
        <v>8</v>
      </c>
      <c r="Y2484" s="171"/>
      <c r="Z2484" s="172">
        <f t="shared" si="236"/>
        <v>53307.840000000004</v>
      </c>
      <c r="AA2484" s="175">
        <f>VLOOKUP(G2484,Ma_KH!$A:$R,14,0)</f>
        <v>60</v>
      </c>
    </row>
    <row r="2485" spans="1:27" hidden="1" x14ac:dyDescent="0.25">
      <c r="A2485" s="157">
        <v>45993</v>
      </c>
      <c r="B2485" s="158">
        <v>4180767872</v>
      </c>
      <c r="C2485" s="10" t="s">
        <v>7767</v>
      </c>
      <c r="D2485" s="149">
        <v>45996</v>
      </c>
      <c r="E2485" s="152"/>
      <c r="F2485" s="151"/>
      <c r="G2485" t="s">
        <v>7229</v>
      </c>
      <c r="H2485" s="152"/>
      <c r="I2485" s="158" t="s">
        <v>8143</v>
      </c>
      <c r="J2485" s="150" t="s">
        <v>7234</v>
      </c>
      <c r="K2485" s="331" t="s">
        <v>32</v>
      </c>
      <c r="L2485" s="21" t="str">
        <f>VLOOKUP($K2485,TONG_SL!$A:$D,2,0)</f>
        <v>Giò Tai Lưỡi Xào 250g</v>
      </c>
      <c r="N2485" s="21" t="str">
        <f t="shared" si="232"/>
        <v>K-C6</v>
      </c>
      <c r="Q2485" s="21" t="str">
        <f>VLOOKUP(K2485,TONG_SL!$A:$D,3,0)</f>
        <v>Túi</v>
      </c>
      <c r="R2485" s="106">
        <v>6</v>
      </c>
      <c r="S2485" s="171"/>
      <c r="T2485" s="171">
        <f>VLOOKUP(VLOOKUP(G2485,Ma_KH!$A:$R,18,0)&amp;K2485,Gia_MB!$A:$F,6,0)</f>
        <v>50182</v>
      </c>
      <c r="U2485" s="172">
        <f t="shared" si="233"/>
        <v>301092</v>
      </c>
      <c r="V2485" s="171"/>
      <c r="W2485" s="173">
        <f t="shared" si="234"/>
        <v>0</v>
      </c>
      <c r="X2485" s="174" t="str">
        <f t="shared" si="235"/>
        <v>8</v>
      </c>
      <c r="Y2485" s="171"/>
      <c r="Z2485" s="172">
        <f t="shared" si="236"/>
        <v>24087.360000000001</v>
      </c>
      <c r="AA2485" s="175">
        <f>VLOOKUP(G2485,Ma_KH!$A:$R,14,0)</f>
        <v>60</v>
      </c>
    </row>
    <row r="2486" spans="1:27" hidden="1" x14ac:dyDescent="0.25">
      <c r="A2486" s="157">
        <v>45993</v>
      </c>
      <c r="B2486" s="158">
        <v>4180767872</v>
      </c>
      <c r="C2486" s="10" t="s">
        <v>7767</v>
      </c>
      <c r="D2486" s="149">
        <v>45996</v>
      </c>
      <c r="E2486" s="152"/>
      <c r="F2486" s="151"/>
      <c r="G2486" t="s">
        <v>7229</v>
      </c>
      <c r="H2486" s="152"/>
      <c r="I2486" s="158" t="s">
        <v>8143</v>
      </c>
      <c r="J2486" s="150" t="s">
        <v>7234</v>
      </c>
      <c r="K2486" s="331" t="s">
        <v>7187</v>
      </c>
      <c r="L2486" s="21" t="str">
        <f>VLOOKUP($K2486,TONG_SL!$A:$D,2,0)</f>
        <v>Chân giò heo muối 300g</v>
      </c>
      <c r="N2486" s="21" t="str">
        <f t="shared" si="232"/>
        <v>K-C6</v>
      </c>
      <c r="Q2486" s="21" t="str">
        <f>VLOOKUP(K2486,TONG_SL!$A:$D,3,0)</f>
        <v>Túi</v>
      </c>
      <c r="R2486" s="106">
        <v>6</v>
      </c>
      <c r="S2486" s="171"/>
      <c r="T2486" s="171">
        <f>VLOOKUP(VLOOKUP(G2486,Ma_KH!$A:$R,18,0)&amp;K2486,Gia_MB!$A:$F,6,0)</f>
        <v>73431</v>
      </c>
      <c r="U2486" s="172">
        <f t="shared" si="233"/>
        <v>440586</v>
      </c>
      <c r="V2486" s="171"/>
      <c r="W2486" s="173">
        <f t="shared" si="234"/>
        <v>0</v>
      </c>
      <c r="X2486" s="174" t="str">
        <f t="shared" si="235"/>
        <v>8</v>
      </c>
      <c r="Y2486" s="171"/>
      <c r="Z2486" s="172">
        <f t="shared" si="236"/>
        <v>35246.879999999997</v>
      </c>
      <c r="AA2486" s="175">
        <f>VLOOKUP(G2486,Ma_KH!$A:$R,14,0)</f>
        <v>60</v>
      </c>
    </row>
    <row r="2487" spans="1:27" hidden="1" x14ac:dyDescent="0.25">
      <c r="A2487" s="157">
        <v>45993</v>
      </c>
      <c r="B2487" s="158">
        <v>4180767872</v>
      </c>
      <c r="C2487" s="10" t="s">
        <v>7767</v>
      </c>
      <c r="D2487" s="149">
        <v>45996</v>
      </c>
      <c r="E2487" s="152"/>
      <c r="F2487" s="151"/>
      <c r="G2487" t="s">
        <v>7229</v>
      </c>
      <c r="H2487" s="152"/>
      <c r="I2487" s="158" t="s">
        <v>8143</v>
      </c>
      <c r="J2487" s="150" t="s">
        <v>7234</v>
      </c>
      <c r="K2487" s="331" t="s">
        <v>7153</v>
      </c>
      <c r="L2487" s="21" t="str">
        <f>VLOOKUP($K2487,TONG_SL!$A:$D,2,0)</f>
        <v>Tai heo muối 200g</v>
      </c>
      <c r="N2487" s="21" t="str">
        <f t="shared" si="232"/>
        <v>K-C6</v>
      </c>
      <c r="Q2487" s="21" t="str">
        <f>VLOOKUP(K2487,TONG_SL!$A:$D,3,0)</f>
        <v>Túi</v>
      </c>
      <c r="R2487" s="106">
        <v>6</v>
      </c>
      <c r="S2487" s="171"/>
      <c r="T2487" s="171">
        <f>VLOOKUP(VLOOKUP(G2487,Ma_KH!$A:$R,18,0)&amp;K2487,Gia_MB!$A:$F,6,0)</f>
        <v>55595</v>
      </c>
      <c r="U2487" s="172">
        <f t="shared" si="233"/>
        <v>333570</v>
      </c>
      <c r="V2487" s="171"/>
      <c r="W2487" s="173">
        <f t="shared" si="234"/>
        <v>0</v>
      </c>
      <c r="X2487" s="174" t="str">
        <f t="shared" si="235"/>
        <v>8</v>
      </c>
      <c r="Y2487" s="171"/>
      <c r="Z2487" s="172">
        <f t="shared" si="236"/>
        <v>26685.600000000002</v>
      </c>
      <c r="AA2487" s="175">
        <f>VLOOKUP(G2487,Ma_KH!$A:$R,14,0)</f>
        <v>60</v>
      </c>
    </row>
    <row r="2488" spans="1:27" hidden="1" x14ac:dyDescent="0.25">
      <c r="A2488" s="157">
        <v>45993</v>
      </c>
      <c r="B2488" s="158">
        <v>4180767872</v>
      </c>
      <c r="C2488" s="10" t="s">
        <v>7767</v>
      </c>
      <c r="D2488" s="149">
        <v>45996</v>
      </c>
      <c r="E2488" s="152"/>
      <c r="F2488" s="151"/>
      <c r="G2488" t="s">
        <v>7229</v>
      </c>
      <c r="H2488" s="152"/>
      <c r="I2488" s="158" t="s">
        <v>8143</v>
      </c>
      <c r="J2488" s="150" t="s">
        <v>7234</v>
      </c>
      <c r="K2488" s="331" t="s">
        <v>7821</v>
      </c>
      <c r="L2488" s="21" t="str">
        <f>VLOOKUP($K2488,TONG_SL!$A:$D,2,0)</f>
        <v>Giò sụn gà 250g</v>
      </c>
      <c r="N2488" s="21" t="str">
        <f t="shared" si="232"/>
        <v>K-C6</v>
      </c>
      <c r="Q2488" s="21" t="str">
        <f>VLOOKUP(K2488,TONG_SL!$A:$D,3,0)</f>
        <v>Túi</v>
      </c>
      <c r="R2488" s="106">
        <v>6</v>
      </c>
      <c r="S2488" s="171"/>
      <c r="T2488" s="171">
        <f>VLOOKUP(VLOOKUP(G2488,Ma_KH!$A:$R,18,0)&amp;K2488,Gia_MB!$A:$F,6,0)</f>
        <v>50400</v>
      </c>
      <c r="U2488" s="172">
        <f t="shared" si="233"/>
        <v>302400</v>
      </c>
      <c r="V2488" s="171"/>
      <c r="W2488" s="173">
        <f t="shared" si="234"/>
        <v>0</v>
      </c>
      <c r="X2488" s="174" t="str">
        <f t="shared" si="235"/>
        <v>8</v>
      </c>
      <c r="Y2488" s="171"/>
      <c r="Z2488" s="172">
        <f t="shared" si="236"/>
        <v>24192</v>
      </c>
      <c r="AA2488" s="175">
        <f>VLOOKUP(G2488,Ma_KH!$A:$R,14,0)</f>
        <v>60</v>
      </c>
    </row>
    <row r="2489" spans="1:27" hidden="1" x14ac:dyDescent="0.25">
      <c r="A2489" s="157">
        <v>45993</v>
      </c>
      <c r="B2489" s="158">
        <v>4180767872</v>
      </c>
      <c r="C2489" s="10" t="s">
        <v>7767</v>
      </c>
      <c r="D2489" s="149">
        <v>45996</v>
      </c>
      <c r="E2489" s="152"/>
      <c r="F2489" s="151"/>
      <c r="G2489" t="s">
        <v>7229</v>
      </c>
      <c r="H2489" s="152"/>
      <c r="I2489" s="158" t="s">
        <v>8143</v>
      </c>
      <c r="J2489" s="150" t="s">
        <v>7234</v>
      </c>
      <c r="K2489" s="331" t="s">
        <v>48</v>
      </c>
      <c r="L2489" s="21" t="str">
        <f>VLOOKUP($K2489,TONG_SL!$A:$D,2,0)</f>
        <v>Mọc Nấm Hương 250g</v>
      </c>
      <c r="N2489" s="21" t="str">
        <f t="shared" si="232"/>
        <v>K-C6</v>
      </c>
      <c r="Q2489" s="21" t="str">
        <f>VLOOKUP(K2489,TONG_SL!$A:$D,3,0)</f>
        <v>Túi</v>
      </c>
      <c r="R2489" s="106">
        <v>6</v>
      </c>
      <c r="S2489" s="171"/>
      <c r="T2489" s="171">
        <f>VLOOKUP(VLOOKUP(G2489,Ma_KH!$A:$R,18,0)&amp;K2489,Gia_MB!$A:$F,6,0)</f>
        <v>46000</v>
      </c>
      <c r="U2489" s="172">
        <f t="shared" si="233"/>
        <v>276000</v>
      </c>
      <c r="V2489" s="171"/>
      <c r="W2489" s="173">
        <f t="shared" si="234"/>
        <v>0</v>
      </c>
      <c r="X2489" s="174" t="str">
        <f t="shared" si="235"/>
        <v>8</v>
      </c>
      <c r="Y2489" s="171"/>
      <c r="Z2489" s="172">
        <f t="shared" si="236"/>
        <v>22080</v>
      </c>
      <c r="AA2489" s="175">
        <f>VLOOKUP(G2489,Ma_KH!$A:$R,14,0)</f>
        <v>60</v>
      </c>
    </row>
    <row r="2490" spans="1:27" hidden="1" x14ac:dyDescent="0.25">
      <c r="A2490" s="157">
        <v>45993</v>
      </c>
      <c r="B2490" s="158">
        <v>4180767872</v>
      </c>
      <c r="C2490" s="10" t="s">
        <v>7767</v>
      </c>
      <c r="D2490" s="149">
        <v>45996</v>
      </c>
      <c r="E2490" s="152"/>
      <c r="F2490" s="151"/>
      <c r="G2490" t="s">
        <v>7229</v>
      </c>
      <c r="H2490" s="152"/>
      <c r="I2490" s="158" t="s">
        <v>8143</v>
      </c>
      <c r="J2490" s="150" t="s">
        <v>7234</v>
      </c>
      <c r="K2490" s="331" t="s">
        <v>7820</v>
      </c>
      <c r="L2490" s="21" t="str">
        <f>VLOOKUP($K2490,TONG_SL!$A:$D,2,0)</f>
        <v>Giò lụa cây 250g</v>
      </c>
      <c r="N2490" s="21" t="str">
        <f t="shared" si="232"/>
        <v>K-C6</v>
      </c>
      <c r="Q2490" s="21" t="str">
        <f>VLOOKUP(K2490,TONG_SL!$A:$D,3,0)</f>
        <v>Túi</v>
      </c>
      <c r="R2490" s="106">
        <v>6</v>
      </c>
      <c r="S2490" s="171"/>
      <c r="T2490" s="171">
        <f>VLOOKUP(VLOOKUP(G2490,Ma_KH!$A:$R,18,0)&amp;K2490,Gia_MB!$A:$F,6,0)</f>
        <v>49500</v>
      </c>
      <c r="U2490" s="172">
        <f t="shared" si="233"/>
        <v>297000</v>
      </c>
      <c r="V2490" s="171"/>
      <c r="W2490" s="173">
        <f t="shared" si="234"/>
        <v>0</v>
      </c>
      <c r="X2490" s="174" t="str">
        <f t="shared" si="235"/>
        <v>8</v>
      </c>
      <c r="Y2490" s="171"/>
      <c r="Z2490" s="172">
        <f t="shared" si="236"/>
        <v>23760</v>
      </c>
      <c r="AA2490" s="175">
        <f>VLOOKUP(G2490,Ma_KH!$A:$R,14,0)</f>
        <v>60</v>
      </c>
    </row>
    <row r="2491" spans="1:27" hidden="1" x14ac:dyDescent="0.25">
      <c r="A2491" s="157">
        <v>45993</v>
      </c>
      <c r="B2491" s="158">
        <v>4180767872</v>
      </c>
      <c r="C2491" s="10" t="s">
        <v>7767</v>
      </c>
      <c r="D2491" s="149">
        <v>45996</v>
      </c>
      <c r="E2491" s="152"/>
      <c r="F2491" s="151"/>
      <c r="G2491" t="s">
        <v>7229</v>
      </c>
      <c r="H2491" s="152"/>
      <c r="I2491" s="158" t="s">
        <v>8143</v>
      </c>
      <c r="J2491" s="150" t="s">
        <v>7234</v>
      </c>
      <c r="K2491" s="331" t="s">
        <v>7154</v>
      </c>
      <c r="L2491" s="21" t="str">
        <f>VLOOKUP($K2491,TONG_SL!$A:$D,2,0)</f>
        <v>Chả cốm 300g</v>
      </c>
      <c r="N2491" s="21" t="str">
        <f t="shared" si="232"/>
        <v>K-C6</v>
      </c>
      <c r="Q2491" s="21" t="str">
        <f>VLOOKUP(K2491,TONG_SL!$A:$D,3,0)</f>
        <v>Túi</v>
      </c>
      <c r="R2491" s="106">
        <v>9</v>
      </c>
      <c r="S2491" s="171"/>
      <c r="T2491" s="171">
        <f>VLOOKUP(VLOOKUP(G2491,Ma_KH!$A:$R,18,0)&amp;K2491,Gia_MB!$A:$F,6,0)</f>
        <v>74250</v>
      </c>
      <c r="U2491" s="172">
        <f t="shared" si="233"/>
        <v>668250</v>
      </c>
      <c r="V2491" s="171"/>
      <c r="W2491" s="173">
        <f t="shared" si="234"/>
        <v>0</v>
      </c>
      <c r="X2491" s="174" t="str">
        <f t="shared" si="235"/>
        <v>8</v>
      </c>
      <c r="Y2491" s="171"/>
      <c r="Z2491" s="172">
        <f t="shared" si="236"/>
        <v>53460</v>
      </c>
      <c r="AA2491" s="175">
        <f>VLOOKUP(G2491,Ma_KH!$A:$R,14,0)</f>
        <v>60</v>
      </c>
    </row>
    <row r="2492" spans="1:27" hidden="1" x14ac:dyDescent="0.25">
      <c r="A2492" s="157">
        <v>45993</v>
      </c>
      <c r="B2492" s="158">
        <v>4180767855</v>
      </c>
      <c r="C2492" s="10" t="s">
        <v>7767</v>
      </c>
      <c r="D2492" s="149">
        <v>45996</v>
      </c>
      <c r="E2492" s="152"/>
      <c r="F2492" s="151"/>
      <c r="G2492" t="s">
        <v>7229</v>
      </c>
      <c r="H2492" s="152"/>
      <c r="I2492" s="158" t="s">
        <v>8144</v>
      </c>
      <c r="J2492" s="150" t="s">
        <v>7234</v>
      </c>
      <c r="K2492" s="331" t="s">
        <v>7821</v>
      </c>
      <c r="L2492" s="21" t="str">
        <f>VLOOKUP($K2492,TONG_SL!$A:$D,2,0)</f>
        <v>Giò sụn gà 250g</v>
      </c>
      <c r="N2492" s="21" t="str">
        <f t="shared" si="232"/>
        <v>K-C6</v>
      </c>
      <c r="Q2492" s="21" t="str">
        <f>VLOOKUP(K2492,TONG_SL!$A:$D,3,0)</f>
        <v>Túi</v>
      </c>
      <c r="R2492" s="106">
        <v>6</v>
      </c>
      <c r="S2492" s="171"/>
      <c r="T2492" s="171">
        <f>VLOOKUP(VLOOKUP(G2492,Ma_KH!$A:$R,18,0)&amp;K2492,Gia_MB!$A:$F,6,0)</f>
        <v>50400</v>
      </c>
      <c r="U2492" s="172">
        <f t="shared" si="233"/>
        <v>302400</v>
      </c>
      <c r="V2492" s="171"/>
      <c r="W2492" s="173">
        <f t="shared" si="234"/>
        <v>0</v>
      </c>
      <c r="X2492" s="174" t="str">
        <f t="shared" si="235"/>
        <v>8</v>
      </c>
      <c r="Y2492" s="171"/>
      <c r="Z2492" s="172">
        <f t="shared" si="236"/>
        <v>24192</v>
      </c>
      <c r="AA2492" s="175">
        <f>VLOOKUP(G2492,Ma_KH!$A:$R,14,0)</f>
        <v>60</v>
      </c>
    </row>
    <row r="2493" spans="1:27" hidden="1" x14ac:dyDescent="0.25">
      <c r="A2493" s="157">
        <v>45993</v>
      </c>
      <c r="B2493" s="158">
        <v>4180767855</v>
      </c>
      <c r="C2493" s="10" t="s">
        <v>7767</v>
      </c>
      <c r="D2493" s="149">
        <v>45996</v>
      </c>
      <c r="E2493" s="152"/>
      <c r="F2493" s="151"/>
      <c r="G2493" t="s">
        <v>7229</v>
      </c>
      <c r="H2493" s="152"/>
      <c r="I2493" s="158" t="s">
        <v>8144</v>
      </c>
      <c r="J2493" s="150" t="s">
        <v>7234</v>
      </c>
      <c r="K2493" s="331" t="s">
        <v>7187</v>
      </c>
      <c r="L2493" s="21" t="str">
        <f>VLOOKUP($K2493,TONG_SL!$A:$D,2,0)</f>
        <v>Chân giò heo muối 300g</v>
      </c>
      <c r="N2493" s="21" t="str">
        <f t="shared" si="232"/>
        <v>K-C6</v>
      </c>
      <c r="Q2493" s="21" t="str">
        <f>VLOOKUP(K2493,TONG_SL!$A:$D,3,0)</f>
        <v>Túi</v>
      </c>
      <c r="R2493" s="106">
        <v>6</v>
      </c>
      <c r="S2493" s="171"/>
      <c r="T2493" s="171">
        <f>VLOOKUP(VLOOKUP(G2493,Ma_KH!$A:$R,18,0)&amp;K2493,Gia_MB!$A:$F,6,0)</f>
        <v>73431</v>
      </c>
      <c r="U2493" s="172">
        <f t="shared" si="233"/>
        <v>440586</v>
      </c>
      <c r="V2493" s="171"/>
      <c r="W2493" s="173">
        <f t="shared" si="234"/>
        <v>0</v>
      </c>
      <c r="X2493" s="174" t="str">
        <f t="shared" si="235"/>
        <v>8</v>
      </c>
      <c r="Y2493" s="171"/>
      <c r="Z2493" s="172">
        <f t="shared" si="236"/>
        <v>35246.879999999997</v>
      </c>
      <c r="AA2493" s="175">
        <f>VLOOKUP(G2493,Ma_KH!$A:$R,14,0)</f>
        <v>60</v>
      </c>
    </row>
    <row r="2494" spans="1:27" hidden="1" x14ac:dyDescent="0.25">
      <c r="A2494" s="157">
        <v>45993</v>
      </c>
      <c r="B2494" s="158">
        <v>4180767855</v>
      </c>
      <c r="C2494" s="10" t="s">
        <v>7767</v>
      </c>
      <c r="D2494" s="149">
        <v>45996</v>
      </c>
      <c r="E2494" s="152"/>
      <c r="F2494" s="151"/>
      <c r="G2494" t="s">
        <v>7229</v>
      </c>
      <c r="H2494" s="152"/>
      <c r="I2494" s="158" t="s">
        <v>8144</v>
      </c>
      <c r="J2494" s="150" t="s">
        <v>7234</v>
      </c>
      <c r="K2494" s="331" t="s">
        <v>7153</v>
      </c>
      <c r="L2494" s="21" t="str">
        <f>VLOOKUP($K2494,TONG_SL!$A:$D,2,0)</f>
        <v>Tai heo muối 200g</v>
      </c>
      <c r="N2494" s="21" t="str">
        <f t="shared" si="232"/>
        <v>K-C6</v>
      </c>
      <c r="Q2494" s="21" t="str">
        <f>VLOOKUP(K2494,TONG_SL!$A:$D,3,0)</f>
        <v>Túi</v>
      </c>
      <c r="R2494" s="106">
        <v>6</v>
      </c>
      <c r="S2494" s="171"/>
      <c r="T2494" s="171">
        <f>VLOOKUP(VLOOKUP(G2494,Ma_KH!$A:$R,18,0)&amp;K2494,Gia_MB!$A:$F,6,0)</f>
        <v>55595</v>
      </c>
      <c r="U2494" s="172">
        <f t="shared" si="233"/>
        <v>333570</v>
      </c>
      <c r="V2494" s="171"/>
      <c r="W2494" s="173">
        <f t="shared" si="234"/>
        <v>0</v>
      </c>
      <c r="X2494" s="174" t="str">
        <f t="shared" si="235"/>
        <v>8</v>
      </c>
      <c r="Y2494" s="171"/>
      <c r="Z2494" s="172">
        <f t="shared" si="236"/>
        <v>26685.600000000002</v>
      </c>
      <c r="AA2494" s="175">
        <f>VLOOKUP(G2494,Ma_KH!$A:$R,14,0)</f>
        <v>60</v>
      </c>
    </row>
    <row r="2495" spans="1:27" hidden="1" x14ac:dyDescent="0.25">
      <c r="A2495" s="157">
        <v>45993</v>
      </c>
      <c r="B2495" s="158">
        <v>4180767855</v>
      </c>
      <c r="C2495" s="10" t="s">
        <v>7767</v>
      </c>
      <c r="D2495" s="149">
        <v>45996</v>
      </c>
      <c r="E2495" s="152"/>
      <c r="F2495" s="151"/>
      <c r="G2495" t="s">
        <v>7229</v>
      </c>
      <c r="H2495" s="152"/>
      <c r="I2495" s="158" t="s">
        <v>8144</v>
      </c>
      <c r="J2495" s="150" t="s">
        <v>7234</v>
      </c>
      <c r="K2495" s="331" t="s">
        <v>7154</v>
      </c>
      <c r="L2495" s="21" t="str">
        <f>VLOOKUP($K2495,TONG_SL!$A:$D,2,0)</f>
        <v>Chả cốm 300g</v>
      </c>
      <c r="N2495" s="21" t="str">
        <f t="shared" si="232"/>
        <v>K-C6</v>
      </c>
      <c r="Q2495" s="21" t="str">
        <f>VLOOKUP(K2495,TONG_SL!$A:$D,3,0)</f>
        <v>Túi</v>
      </c>
      <c r="R2495" s="106">
        <v>9</v>
      </c>
      <c r="S2495" s="171"/>
      <c r="T2495" s="171">
        <f>VLOOKUP(VLOOKUP(G2495,Ma_KH!$A:$R,18,0)&amp;K2495,Gia_MB!$A:$F,6,0)</f>
        <v>74250</v>
      </c>
      <c r="U2495" s="172">
        <f t="shared" si="233"/>
        <v>668250</v>
      </c>
      <c r="V2495" s="171"/>
      <c r="W2495" s="173">
        <f t="shared" si="234"/>
        <v>0</v>
      </c>
      <c r="X2495" s="174" t="str">
        <f t="shared" si="235"/>
        <v>8</v>
      </c>
      <c r="Y2495" s="171"/>
      <c r="Z2495" s="172">
        <f t="shared" si="236"/>
        <v>53460</v>
      </c>
      <c r="AA2495" s="175">
        <f>VLOOKUP(G2495,Ma_KH!$A:$R,14,0)</f>
        <v>60</v>
      </c>
    </row>
    <row r="2496" spans="1:27" hidden="1" x14ac:dyDescent="0.25">
      <c r="A2496" s="157">
        <v>45993</v>
      </c>
      <c r="B2496" s="158">
        <v>4180767855</v>
      </c>
      <c r="C2496" s="10" t="s">
        <v>7767</v>
      </c>
      <c r="D2496" s="149">
        <v>45996</v>
      </c>
      <c r="E2496" s="152"/>
      <c r="F2496" s="151"/>
      <c r="G2496" t="s">
        <v>7229</v>
      </c>
      <c r="H2496" s="152"/>
      <c r="I2496" s="158" t="s">
        <v>8144</v>
      </c>
      <c r="J2496" s="150" t="s">
        <v>7234</v>
      </c>
      <c r="K2496" s="331" t="s">
        <v>48</v>
      </c>
      <c r="L2496" s="21" t="str">
        <f>VLOOKUP($K2496,TONG_SL!$A:$D,2,0)</f>
        <v>Mọc Nấm Hương 250g</v>
      </c>
      <c r="N2496" s="21" t="str">
        <f t="shared" si="232"/>
        <v>K-C6</v>
      </c>
      <c r="Q2496" s="21" t="str">
        <f>VLOOKUP(K2496,TONG_SL!$A:$D,3,0)</f>
        <v>Túi</v>
      </c>
      <c r="R2496" s="106">
        <v>6</v>
      </c>
      <c r="S2496" s="171"/>
      <c r="T2496" s="171">
        <f>VLOOKUP(VLOOKUP(G2496,Ma_KH!$A:$R,18,0)&amp;K2496,Gia_MB!$A:$F,6,0)</f>
        <v>46000</v>
      </c>
      <c r="U2496" s="172">
        <f t="shared" si="233"/>
        <v>276000</v>
      </c>
      <c r="V2496" s="171"/>
      <c r="W2496" s="173">
        <f t="shared" si="234"/>
        <v>0</v>
      </c>
      <c r="X2496" s="174" t="str">
        <f t="shared" si="235"/>
        <v>8</v>
      </c>
      <c r="Y2496" s="171"/>
      <c r="Z2496" s="172">
        <f t="shared" si="236"/>
        <v>22080</v>
      </c>
      <c r="AA2496" s="175">
        <f>VLOOKUP(G2496,Ma_KH!$A:$R,14,0)</f>
        <v>60</v>
      </c>
    </row>
    <row r="2497" spans="1:27" hidden="1" x14ac:dyDescent="0.25">
      <c r="A2497" s="157">
        <v>45993</v>
      </c>
      <c r="B2497" s="158">
        <v>4180767855</v>
      </c>
      <c r="C2497" s="10" t="s">
        <v>7767</v>
      </c>
      <c r="D2497" s="149">
        <v>45996</v>
      </c>
      <c r="E2497" s="152"/>
      <c r="F2497" s="151"/>
      <c r="G2497" t="s">
        <v>7229</v>
      </c>
      <c r="H2497" s="152"/>
      <c r="I2497" s="158" t="s">
        <v>8144</v>
      </c>
      <c r="J2497" s="150" t="s">
        <v>7234</v>
      </c>
      <c r="K2497" s="331" t="s">
        <v>7820</v>
      </c>
      <c r="L2497" s="21" t="str">
        <f>VLOOKUP($K2497,TONG_SL!$A:$D,2,0)</f>
        <v>Giò lụa cây 250g</v>
      </c>
      <c r="N2497" s="21" t="str">
        <f t="shared" si="232"/>
        <v>K-C6</v>
      </c>
      <c r="Q2497" s="21" t="str">
        <f>VLOOKUP(K2497,TONG_SL!$A:$D,3,0)</f>
        <v>Túi</v>
      </c>
      <c r="R2497" s="106">
        <v>6</v>
      </c>
      <c r="S2497" s="171"/>
      <c r="T2497" s="171">
        <f>VLOOKUP(VLOOKUP(G2497,Ma_KH!$A:$R,18,0)&amp;K2497,Gia_MB!$A:$F,6,0)</f>
        <v>49500</v>
      </c>
      <c r="U2497" s="172">
        <f t="shared" si="233"/>
        <v>297000</v>
      </c>
      <c r="V2497" s="171"/>
      <c r="W2497" s="173">
        <f t="shared" si="234"/>
        <v>0</v>
      </c>
      <c r="X2497" s="174" t="str">
        <f t="shared" si="235"/>
        <v>8</v>
      </c>
      <c r="Y2497" s="171"/>
      <c r="Z2497" s="172">
        <f t="shared" si="236"/>
        <v>23760</v>
      </c>
      <c r="AA2497" s="175">
        <f>VLOOKUP(G2497,Ma_KH!$A:$R,14,0)</f>
        <v>60</v>
      </c>
    </row>
    <row r="2498" spans="1:27" hidden="1" x14ac:dyDescent="0.25">
      <c r="A2498" s="157">
        <v>45993</v>
      </c>
      <c r="B2498" s="158">
        <v>4180767855</v>
      </c>
      <c r="C2498" s="10" t="s">
        <v>7767</v>
      </c>
      <c r="D2498" s="149">
        <v>45996</v>
      </c>
      <c r="E2498" s="152"/>
      <c r="F2498" s="151"/>
      <c r="G2498" t="s">
        <v>7229</v>
      </c>
      <c r="H2498" s="152"/>
      <c r="I2498" s="158" t="s">
        <v>8144</v>
      </c>
      <c r="J2498" s="150" t="s">
        <v>7234</v>
      </c>
      <c r="K2498" s="331" t="s">
        <v>32</v>
      </c>
      <c r="L2498" s="21" t="str">
        <f>VLOOKUP($K2498,TONG_SL!$A:$D,2,0)</f>
        <v>Giò Tai Lưỡi Xào 250g</v>
      </c>
      <c r="N2498" s="21" t="str">
        <f t="shared" si="232"/>
        <v>K-C6</v>
      </c>
      <c r="Q2498" s="21" t="str">
        <f>VLOOKUP(K2498,TONG_SL!$A:$D,3,0)</f>
        <v>Túi</v>
      </c>
      <c r="R2498" s="106">
        <v>6</v>
      </c>
      <c r="S2498" s="171"/>
      <c r="T2498" s="171">
        <f>VLOOKUP(VLOOKUP(G2498,Ma_KH!$A:$R,18,0)&amp;K2498,Gia_MB!$A:$F,6,0)</f>
        <v>50182</v>
      </c>
      <c r="U2498" s="172">
        <f t="shared" si="233"/>
        <v>301092</v>
      </c>
      <c r="V2498" s="171"/>
      <c r="W2498" s="173">
        <f t="shared" si="234"/>
        <v>0</v>
      </c>
      <c r="X2498" s="174" t="str">
        <f t="shared" si="235"/>
        <v>8</v>
      </c>
      <c r="Y2498" s="171"/>
      <c r="Z2498" s="172">
        <f t="shared" si="236"/>
        <v>24087.360000000001</v>
      </c>
      <c r="AA2498" s="175">
        <f>VLOOKUP(G2498,Ma_KH!$A:$R,14,0)</f>
        <v>60</v>
      </c>
    </row>
    <row r="2499" spans="1:27" hidden="1" x14ac:dyDescent="0.25">
      <c r="A2499" s="157">
        <v>45993</v>
      </c>
      <c r="B2499" s="158">
        <v>4180767855</v>
      </c>
      <c r="C2499" s="10" t="s">
        <v>7767</v>
      </c>
      <c r="D2499" s="149">
        <v>45996</v>
      </c>
      <c r="E2499" s="152"/>
      <c r="F2499" s="151"/>
      <c r="G2499" t="s">
        <v>7229</v>
      </c>
      <c r="H2499" s="152"/>
      <c r="I2499" s="158" t="s">
        <v>8144</v>
      </c>
      <c r="J2499" s="150" t="s">
        <v>7234</v>
      </c>
      <c r="K2499" s="331" t="s">
        <v>30</v>
      </c>
      <c r="L2499" s="21" t="str">
        <f>VLOOKUP($K2499,TONG_SL!$A:$D,2,0)</f>
        <v>Gà muối 500g</v>
      </c>
      <c r="N2499" s="21" t="str">
        <f t="shared" si="232"/>
        <v>K-C6</v>
      </c>
      <c r="Q2499" s="21" t="str">
        <f>VLOOKUP(K2499,TONG_SL!$A:$D,3,0)</f>
        <v>Túi</v>
      </c>
      <c r="R2499" s="106">
        <v>6</v>
      </c>
      <c r="S2499" s="171"/>
      <c r="T2499" s="171">
        <f>VLOOKUP(VLOOKUP(G2499,Ma_KH!$A:$R,18,0)&amp;K2499,Gia_MB!$A:$F,6,0)</f>
        <v>111058</v>
      </c>
      <c r="U2499" s="172">
        <f t="shared" si="233"/>
        <v>666348</v>
      </c>
      <c r="V2499" s="171"/>
      <c r="W2499" s="173">
        <f t="shared" si="234"/>
        <v>0</v>
      </c>
      <c r="X2499" s="174" t="str">
        <f t="shared" si="235"/>
        <v>8</v>
      </c>
      <c r="Y2499" s="171"/>
      <c r="Z2499" s="172">
        <f t="shared" si="236"/>
        <v>53307.840000000004</v>
      </c>
      <c r="AA2499" s="175">
        <f>VLOOKUP(G2499,Ma_KH!$A:$R,14,0)</f>
        <v>60</v>
      </c>
    </row>
    <row r="2500" spans="1:27" hidden="1" x14ac:dyDescent="0.25">
      <c r="A2500" s="157">
        <v>45993</v>
      </c>
      <c r="B2500" s="158">
        <v>4180767887</v>
      </c>
      <c r="C2500" s="10" t="s">
        <v>7767</v>
      </c>
      <c r="D2500" s="149">
        <v>45996</v>
      </c>
      <c r="E2500" s="152"/>
      <c r="F2500" s="151"/>
      <c r="G2500" t="s">
        <v>7229</v>
      </c>
      <c r="H2500" s="152"/>
      <c r="I2500" s="158" t="s">
        <v>8145</v>
      </c>
      <c r="J2500" s="150" t="s">
        <v>7234</v>
      </c>
      <c r="K2500" s="331" t="s">
        <v>32</v>
      </c>
      <c r="L2500" s="21" t="str">
        <f>VLOOKUP($K2500,TONG_SL!$A:$D,2,0)</f>
        <v>Giò Tai Lưỡi Xào 250g</v>
      </c>
      <c r="N2500" s="21" t="str">
        <f t="shared" si="232"/>
        <v>K-C6</v>
      </c>
      <c r="Q2500" s="21" t="str">
        <f>VLOOKUP(K2500,TONG_SL!$A:$D,3,0)</f>
        <v>Túi</v>
      </c>
      <c r="R2500" s="106">
        <v>20</v>
      </c>
      <c r="S2500" s="171"/>
      <c r="T2500" s="171">
        <f>VLOOKUP(VLOOKUP(G2500,Ma_KH!$A:$R,18,0)&amp;K2500,Gia_MB!$A:$F,6,0)</f>
        <v>50182</v>
      </c>
      <c r="U2500" s="172">
        <f t="shared" si="233"/>
        <v>1003640</v>
      </c>
      <c r="V2500" s="171"/>
      <c r="W2500" s="173">
        <f t="shared" si="234"/>
        <v>0</v>
      </c>
      <c r="X2500" s="174" t="str">
        <f t="shared" si="235"/>
        <v>8</v>
      </c>
      <c r="Y2500" s="171"/>
      <c r="Z2500" s="172">
        <f t="shared" si="236"/>
        <v>80291.199999999997</v>
      </c>
      <c r="AA2500" s="175">
        <f>VLOOKUP(G2500,Ma_KH!$A:$R,14,0)</f>
        <v>60</v>
      </c>
    </row>
    <row r="2501" spans="1:27" hidden="1" x14ac:dyDescent="0.25">
      <c r="A2501" s="157">
        <v>45993</v>
      </c>
      <c r="B2501" s="158">
        <v>4180767887</v>
      </c>
      <c r="C2501" s="10" t="s">
        <v>7767</v>
      </c>
      <c r="D2501" s="149">
        <v>45996</v>
      </c>
      <c r="E2501" s="152"/>
      <c r="F2501" s="151"/>
      <c r="G2501" t="s">
        <v>7229</v>
      </c>
      <c r="H2501" s="152"/>
      <c r="I2501" s="158" t="s">
        <v>8145</v>
      </c>
      <c r="J2501" s="150" t="s">
        <v>7234</v>
      </c>
      <c r="K2501" s="331" t="s">
        <v>27</v>
      </c>
      <c r="L2501" s="21" t="str">
        <f>VLOOKUP($K2501,TONG_SL!$A:$D,2,0)</f>
        <v>Chân giò heo muối 300g</v>
      </c>
      <c r="N2501" s="21" t="str">
        <f t="shared" si="232"/>
        <v>K-C6</v>
      </c>
      <c r="Q2501" s="21" t="str">
        <f>VLOOKUP(K2501,TONG_SL!$A:$D,3,0)</f>
        <v>Túi</v>
      </c>
      <c r="R2501" s="106">
        <v>6</v>
      </c>
      <c r="S2501" s="171"/>
      <c r="T2501" s="171">
        <f>VLOOKUP(VLOOKUP(G2501,Ma_KH!$A:$R,18,0)&amp;K2501,Gia_MB!$A:$F,6,0)</f>
        <v>73431</v>
      </c>
      <c r="U2501" s="172">
        <f t="shared" si="233"/>
        <v>440586</v>
      </c>
      <c r="V2501" s="171"/>
      <c r="W2501" s="173">
        <f t="shared" si="234"/>
        <v>0</v>
      </c>
      <c r="X2501" s="174" t="str">
        <f t="shared" si="235"/>
        <v>8</v>
      </c>
      <c r="Y2501" s="171"/>
      <c r="Z2501" s="172">
        <f t="shared" si="236"/>
        <v>35246.879999999997</v>
      </c>
      <c r="AA2501" s="175">
        <f>VLOOKUP(G2501,Ma_KH!$A:$R,14,0)</f>
        <v>60</v>
      </c>
    </row>
    <row r="2502" spans="1:27" hidden="1" x14ac:dyDescent="0.25">
      <c r="A2502" s="157">
        <v>45993</v>
      </c>
      <c r="B2502" s="158">
        <v>4180767887</v>
      </c>
      <c r="C2502" s="10" t="s">
        <v>7767</v>
      </c>
      <c r="D2502" s="149">
        <v>45996</v>
      </c>
      <c r="E2502" s="152"/>
      <c r="F2502" s="151"/>
      <c r="G2502" t="s">
        <v>7229</v>
      </c>
      <c r="H2502" s="152"/>
      <c r="I2502" s="158" t="s">
        <v>8145</v>
      </c>
      <c r="J2502" s="150" t="s">
        <v>7234</v>
      </c>
      <c r="K2502" s="331" t="s">
        <v>7154</v>
      </c>
      <c r="L2502" s="21" t="str">
        <f>VLOOKUP($K2502,TONG_SL!$A:$D,2,0)</f>
        <v>Chả cốm 300g</v>
      </c>
      <c r="N2502" s="21" t="str">
        <f t="shared" si="232"/>
        <v>K-C6</v>
      </c>
      <c r="Q2502" s="21" t="str">
        <f>VLOOKUP(K2502,TONG_SL!$A:$D,3,0)</f>
        <v>Túi</v>
      </c>
      <c r="R2502" s="106">
        <v>12</v>
      </c>
      <c r="S2502" s="171"/>
      <c r="T2502" s="171">
        <f>VLOOKUP(VLOOKUP(G2502,Ma_KH!$A:$R,18,0)&amp;K2502,Gia_MB!$A:$F,6,0)</f>
        <v>74250</v>
      </c>
      <c r="U2502" s="172">
        <f t="shared" si="233"/>
        <v>891000</v>
      </c>
      <c r="V2502" s="171"/>
      <c r="W2502" s="173">
        <f t="shared" si="234"/>
        <v>0</v>
      </c>
      <c r="X2502" s="174" t="str">
        <f t="shared" si="235"/>
        <v>8</v>
      </c>
      <c r="Y2502" s="171"/>
      <c r="Z2502" s="172">
        <f t="shared" si="236"/>
        <v>71280</v>
      </c>
      <c r="AA2502" s="175">
        <f>VLOOKUP(G2502,Ma_KH!$A:$R,14,0)</f>
        <v>60</v>
      </c>
    </row>
    <row r="2503" spans="1:27" hidden="1" x14ac:dyDescent="0.25">
      <c r="A2503" s="157">
        <v>45993</v>
      </c>
      <c r="B2503" s="158">
        <v>4180767887</v>
      </c>
      <c r="C2503" s="10" t="s">
        <v>7767</v>
      </c>
      <c r="D2503" s="149">
        <v>45996</v>
      </c>
      <c r="E2503" s="152"/>
      <c r="F2503" s="151"/>
      <c r="G2503" t="s">
        <v>7229</v>
      </c>
      <c r="H2503" s="152"/>
      <c r="I2503" s="158" t="s">
        <v>8145</v>
      </c>
      <c r="J2503" s="150" t="s">
        <v>7234</v>
      </c>
      <c r="K2503" s="331" t="s">
        <v>7153</v>
      </c>
      <c r="L2503" s="21" t="str">
        <f>VLOOKUP($K2503,TONG_SL!$A:$D,2,0)</f>
        <v>Tai heo muối 200g</v>
      </c>
      <c r="N2503" s="21" t="str">
        <f t="shared" si="232"/>
        <v>K-C6</v>
      </c>
      <c r="Q2503" s="21" t="str">
        <f>VLOOKUP(K2503,TONG_SL!$A:$D,3,0)</f>
        <v>Túi</v>
      </c>
      <c r="R2503" s="106">
        <v>9</v>
      </c>
      <c r="S2503" s="171"/>
      <c r="T2503" s="171">
        <f>VLOOKUP(VLOOKUP(G2503,Ma_KH!$A:$R,18,0)&amp;K2503,Gia_MB!$A:$F,6,0)</f>
        <v>55595</v>
      </c>
      <c r="U2503" s="172">
        <f t="shared" si="233"/>
        <v>500355</v>
      </c>
      <c r="V2503" s="171"/>
      <c r="W2503" s="173">
        <f t="shared" si="234"/>
        <v>0</v>
      </c>
      <c r="X2503" s="174" t="str">
        <f t="shared" si="235"/>
        <v>8</v>
      </c>
      <c r="Y2503" s="171"/>
      <c r="Z2503" s="172">
        <f t="shared" si="236"/>
        <v>40028.400000000001</v>
      </c>
      <c r="AA2503" s="175">
        <f>VLOOKUP(G2503,Ma_KH!$A:$R,14,0)</f>
        <v>60</v>
      </c>
    </row>
    <row r="2504" spans="1:27" hidden="1" x14ac:dyDescent="0.25">
      <c r="A2504" s="157">
        <v>45993</v>
      </c>
      <c r="B2504" s="158">
        <v>4180767887</v>
      </c>
      <c r="C2504" s="10" t="s">
        <v>7767</v>
      </c>
      <c r="D2504" s="149">
        <v>45996</v>
      </c>
      <c r="E2504" s="152"/>
      <c r="F2504" s="151"/>
      <c r="G2504" t="s">
        <v>7229</v>
      </c>
      <c r="H2504" s="152"/>
      <c r="I2504" s="158" t="s">
        <v>8145</v>
      </c>
      <c r="J2504" s="150" t="s">
        <v>7234</v>
      </c>
      <c r="K2504" s="331" t="s">
        <v>48</v>
      </c>
      <c r="L2504" s="21" t="str">
        <f>VLOOKUP($K2504,TONG_SL!$A:$D,2,0)</f>
        <v>Mọc Nấm Hương 250g</v>
      </c>
      <c r="N2504" s="21" t="str">
        <f t="shared" si="232"/>
        <v>K-C6</v>
      </c>
      <c r="Q2504" s="21" t="str">
        <f>VLOOKUP(K2504,TONG_SL!$A:$D,3,0)</f>
        <v>Túi</v>
      </c>
      <c r="R2504" s="106">
        <v>6</v>
      </c>
      <c r="S2504" s="171"/>
      <c r="T2504" s="171">
        <f>VLOOKUP(VLOOKUP(G2504,Ma_KH!$A:$R,18,0)&amp;K2504,Gia_MB!$A:$F,6,0)</f>
        <v>46000</v>
      </c>
      <c r="U2504" s="172">
        <f t="shared" si="233"/>
        <v>276000</v>
      </c>
      <c r="V2504" s="171"/>
      <c r="W2504" s="173">
        <f t="shared" si="234"/>
        <v>0</v>
      </c>
      <c r="X2504" s="174" t="str">
        <f t="shared" si="235"/>
        <v>8</v>
      </c>
      <c r="Y2504" s="171"/>
      <c r="Z2504" s="172">
        <f t="shared" si="236"/>
        <v>22080</v>
      </c>
      <c r="AA2504" s="175">
        <f>VLOOKUP(G2504,Ma_KH!$A:$R,14,0)</f>
        <v>60</v>
      </c>
    </row>
    <row r="2505" spans="1:27" hidden="1" x14ac:dyDescent="0.25">
      <c r="A2505" s="157">
        <v>45993</v>
      </c>
      <c r="B2505" s="158">
        <v>4180767887</v>
      </c>
      <c r="C2505" s="10" t="s">
        <v>7767</v>
      </c>
      <c r="D2505" s="149">
        <v>45996</v>
      </c>
      <c r="E2505" s="152"/>
      <c r="F2505" s="151"/>
      <c r="G2505" t="s">
        <v>7229</v>
      </c>
      <c r="H2505" s="152"/>
      <c r="I2505" s="158" t="s">
        <v>8145</v>
      </c>
      <c r="J2505" s="150" t="s">
        <v>7234</v>
      </c>
      <c r="K2505" s="331" t="s">
        <v>30</v>
      </c>
      <c r="L2505" s="21" t="str">
        <f>VLOOKUP($K2505,TONG_SL!$A:$D,2,0)</f>
        <v>Gà muối 500g</v>
      </c>
      <c r="N2505" s="21" t="str">
        <f t="shared" si="232"/>
        <v>K-C6</v>
      </c>
      <c r="Q2505" s="21" t="str">
        <f>VLOOKUP(K2505,TONG_SL!$A:$D,3,0)</f>
        <v>Túi</v>
      </c>
      <c r="R2505" s="106">
        <v>6</v>
      </c>
      <c r="S2505" s="171"/>
      <c r="T2505" s="171">
        <f>VLOOKUP(VLOOKUP(G2505,Ma_KH!$A:$R,18,0)&amp;K2505,Gia_MB!$A:$F,6,0)</f>
        <v>111058</v>
      </c>
      <c r="U2505" s="172">
        <f t="shared" si="233"/>
        <v>666348</v>
      </c>
      <c r="V2505" s="171"/>
      <c r="W2505" s="173">
        <f t="shared" si="234"/>
        <v>0</v>
      </c>
      <c r="X2505" s="174" t="str">
        <f t="shared" si="235"/>
        <v>8</v>
      </c>
      <c r="Y2505" s="171"/>
      <c r="Z2505" s="172">
        <f t="shared" si="236"/>
        <v>53307.840000000004</v>
      </c>
      <c r="AA2505" s="175">
        <f>VLOOKUP(G2505,Ma_KH!$A:$R,14,0)</f>
        <v>60</v>
      </c>
    </row>
    <row r="2506" spans="1:27" hidden="1" x14ac:dyDescent="0.25">
      <c r="A2506" s="157">
        <v>45993</v>
      </c>
      <c r="B2506" s="158">
        <v>4180767887</v>
      </c>
      <c r="C2506" s="10" t="s">
        <v>7767</v>
      </c>
      <c r="D2506" s="149">
        <v>45996</v>
      </c>
      <c r="E2506" s="152"/>
      <c r="F2506" s="151"/>
      <c r="G2506" t="s">
        <v>7229</v>
      </c>
      <c r="H2506" s="152"/>
      <c r="I2506" s="158" t="s">
        <v>8145</v>
      </c>
      <c r="J2506" s="150" t="s">
        <v>7234</v>
      </c>
      <c r="K2506" s="331" t="s">
        <v>7821</v>
      </c>
      <c r="L2506" s="21" t="str">
        <f>VLOOKUP($K2506,TONG_SL!$A:$D,2,0)</f>
        <v>Giò sụn gà 250g</v>
      </c>
      <c r="N2506" s="21" t="str">
        <f t="shared" si="232"/>
        <v>K-C6</v>
      </c>
      <c r="Q2506" s="21" t="str">
        <f>VLOOKUP(K2506,TONG_SL!$A:$D,3,0)</f>
        <v>Túi</v>
      </c>
      <c r="R2506" s="106">
        <v>6</v>
      </c>
      <c r="S2506" s="171"/>
      <c r="T2506" s="171">
        <f>VLOOKUP(VLOOKUP(G2506,Ma_KH!$A:$R,18,0)&amp;K2506,Gia_MB!$A:$F,6,0)</f>
        <v>50400</v>
      </c>
      <c r="U2506" s="172">
        <f t="shared" si="233"/>
        <v>302400</v>
      </c>
      <c r="V2506" s="171"/>
      <c r="W2506" s="173">
        <f t="shared" si="234"/>
        <v>0</v>
      </c>
      <c r="X2506" s="174" t="str">
        <f t="shared" si="235"/>
        <v>8</v>
      </c>
      <c r="Y2506" s="171"/>
      <c r="Z2506" s="172">
        <f t="shared" si="236"/>
        <v>24192</v>
      </c>
      <c r="AA2506" s="175">
        <f>VLOOKUP(G2506,Ma_KH!$A:$R,14,0)</f>
        <v>60</v>
      </c>
    </row>
    <row r="2507" spans="1:27" hidden="1" x14ac:dyDescent="0.25">
      <c r="A2507" s="157">
        <v>45993</v>
      </c>
      <c r="B2507" s="158">
        <v>4180767887</v>
      </c>
      <c r="C2507" s="10" t="s">
        <v>7767</v>
      </c>
      <c r="D2507" s="149">
        <v>45996</v>
      </c>
      <c r="E2507" s="152"/>
      <c r="F2507" s="151"/>
      <c r="G2507" t="s">
        <v>7229</v>
      </c>
      <c r="H2507" s="152"/>
      <c r="I2507" s="158" t="s">
        <v>8145</v>
      </c>
      <c r="J2507" s="150" t="s">
        <v>7234</v>
      </c>
      <c r="K2507" s="331" t="s">
        <v>7820</v>
      </c>
      <c r="L2507" s="21" t="str">
        <f>VLOOKUP($K2507,TONG_SL!$A:$D,2,0)</f>
        <v>Giò lụa cây 250g</v>
      </c>
      <c r="N2507" s="21" t="str">
        <f t="shared" si="232"/>
        <v>K-C6</v>
      </c>
      <c r="Q2507" s="21" t="str">
        <f>VLOOKUP(K2507,TONG_SL!$A:$D,3,0)</f>
        <v>Túi</v>
      </c>
      <c r="R2507" s="106">
        <v>6</v>
      </c>
      <c r="S2507" s="171"/>
      <c r="T2507" s="171">
        <f>VLOOKUP(VLOOKUP(G2507,Ma_KH!$A:$R,18,0)&amp;K2507,Gia_MB!$A:$F,6,0)</f>
        <v>49500</v>
      </c>
      <c r="U2507" s="172">
        <f t="shared" si="233"/>
        <v>297000</v>
      </c>
      <c r="V2507" s="171"/>
      <c r="W2507" s="173">
        <f t="shared" si="234"/>
        <v>0</v>
      </c>
      <c r="X2507" s="174" t="str">
        <f t="shared" si="235"/>
        <v>8</v>
      </c>
      <c r="Y2507" s="171"/>
      <c r="Z2507" s="172">
        <f t="shared" si="236"/>
        <v>23760</v>
      </c>
      <c r="AA2507" s="175">
        <f>VLOOKUP(G2507,Ma_KH!$A:$R,14,0)</f>
        <v>60</v>
      </c>
    </row>
    <row r="2508" spans="1:27" hidden="1" x14ac:dyDescent="0.25">
      <c r="A2508" s="157">
        <v>45993</v>
      </c>
      <c r="B2508" s="158">
        <v>4180767962</v>
      </c>
      <c r="C2508" s="10" t="s">
        <v>7767</v>
      </c>
      <c r="D2508" s="149">
        <v>45996</v>
      </c>
      <c r="E2508" s="152"/>
      <c r="F2508" s="151"/>
      <c r="G2508" t="s">
        <v>7229</v>
      </c>
      <c r="H2508" s="152"/>
      <c r="I2508" s="158" t="s">
        <v>8146</v>
      </c>
      <c r="J2508" s="150" t="s">
        <v>7234</v>
      </c>
      <c r="K2508" s="331" t="s">
        <v>7153</v>
      </c>
      <c r="L2508" s="21" t="str">
        <f>VLOOKUP($K2508,TONG_SL!$A:$D,2,0)</f>
        <v>Tai heo muối 200g</v>
      </c>
      <c r="N2508" s="21" t="str">
        <f t="shared" si="232"/>
        <v>K-C6</v>
      </c>
      <c r="Q2508" s="21" t="str">
        <f>VLOOKUP(K2508,TONG_SL!$A:$D,3,0)</f>
        <v>Túi</v>
      </c>
      <c r="R2508" s="106">
        <v>6</v>
      </c>
      <c r="S2508" s="171"/>
      <c r="T2508" s="171">
        <f>VLOOKUP(VLOOKUP(G2508,Ma_KH!$A:$R,18,0)&amp;K2508,Gia_MB!$A:$F,6,0)</f>
        <v>55595</v>
      </c>
      <c r="U2508" s="172">
        <f t="shared" si="233"/>
        <v>333570</v>
      </c>
      <c r="V2508" s="171"/>
      <c r="W2508" s="173">
        <f t="shared" si="234"/>
        <v>0</v>
      </c>
      <c r="X2508" s="174" t="str">
        <f t="shared" si="235"/>
        <v>8</v>
      </c>
      <c r="Y2508" s="171"/>
      <c r="Z2508" s="172">
        <f t="shared" si="236"/>
        <v>26685.600000000002</v>
      </c>
      <c r="AA2508" s="175">
        <f>VLOOKUP(G2508,Ma_KH!$A:$R,14,0)</f>
        <v>60</v>
      </c>
    </row>
    <row r="2509" spans="1:27" hidden="1" x14ac:dyDescent="0.25">
      <c r="A2509" s="157">
        <v>45993</v>
      </c>
      <c r="B2509" s="158">
        <v>4180767962</v>
      </c>
      <c r="C2509" s="10" t="s">
        <v>7767</v>
      </c>
      <c r="D2509" s="149">
        <v>45996</v>
      </c>
      <c r="E2509" s="152"/>
      <c r="F2509" s="151"/>
      <c r="G2509" t="s">
        <v>7229</v>
      </c>
      <c r="H2509" s="152"/>
      <c r="I2509" s="158" t="s">
        <v>8146</v>
      </c>
      <c r="J2509" s="150" t="s">
        <v>7234</v>
      </c>
      <c r="K2509" s="331" t="s">
        <v>30</v>
      </c>
      <c r="L2509" s="21" t="str">
        <f>VLOOKUP($K2509,TONG_SL!$A:$D,2,0)</f>
        <v>Gà muối 500g</v>
      </c>
      <c r="N2509" s="21" t="str">
        <f t="shared" si="232"/>
        <v>K-C6</v>
      </c>
      <c r="Q2509" s="21" t="str">
        <f>VLOOKUP(K2509,TONG_SL!$A:$D,3,0)</f>
        <v>Túi</v>
      </c>
      <c r="R2509" s="106">
        <v>10</v>
      </c>
      <c r="S2509" s="171"/>
      <c r="T2509" s="171">
        <f>VLOOKUP(VLOOKUP(G2509,Ma_KH!$A:$R,18,0)&amp;K2509,Gia_MB!$A:$F,6,0)</f>
        <v>111058</v>
      </c>
      <c r="U2509" s="172">
        <f t="shared" si="233"/>
        <v>1110580</v>
      </c>
      <c r="V2509" s="171"/>
      <c r="W2509" s="173">
        <f t="shared" si="234"/>
        <v>0</v>
      </c>
      <c r="X2509" s="174" t="str">
        <f t="shared" si="235"/>
        <v>8</v>
      </c>
      <c r="Y2509" s="171"/>
      <c r="Z2509" s="172">
        <f t="shared" si="236"/>
        <v>88846.400000000009</v>
      </c>
      <c r="AA2509" s="175">
        <f>VLOOKUP(G2509,Ma_KH!$A:$R,14,0)</f>
        <v>60</v>
      </c>
    </row>
    <row r="2510" spans="1:27" hidden="1" x14ac:dyDescent="0.25">
      <c r="A2510" s="157">
        <v>45993</v>
      </c>
      <c r="B2510" s="158">
        <v>4180767962</v>
      </c>
      <c r="C2510" s="10" t="s">
        <v>7767</v>
      </c>
      <c r="D2510" s="149">
        <v>45996</v>
      </c>
      <c r="E2510" s="152"/>
      <c r="F2510" s="151"/>
      <c r="G2510" t="s">
        <v>7229</v>
      </c>
      <c r="H2510" s="152"/>
      <c r="I2510" s="158" t="s">
        <v>8146</v>
      </c>
      <c r="J2510" s="150" t="s">
        <v>7234</v>
      </c>
      <c r="K2510" s="331" t="s">
        <v>32</v>
      </c>
      <c r="L2510" s="21" t="str">
        <f>VLOOKUP($K2510,TONG_SL!$A:$D,2,0)</f>
        <v>Giò Tai Lưỡi Xào 250g</v>
      </c>
      <c r="N2510" s="21" t="str">
        <f t="shared" si="232"/>
        <v>K-C6</v>
      </c>
      <c r="Q2510" s="21" t="str">
        <f>VLOOKUP(K2510,TONG_SL!$A:$D,3,0)</f>
        <v>Túi</v>
      </c>
      <c r="R2510" s="106">
        <v>6</v>
      </c>
      <c r="S2510" s="171"/>
      <c r="T2510" s="171">
        <f>VLOOKUP(VLOOKUP(G2510,Ma_KH!$A:$R,18,0)&amp;K2510,Gia_MB!$A:$F,6,0)</f>
        <v>50182</v>
      </c>
      <c r="U2510" s="172">
        <f t="shared" si="233"/>
        <v>301092</v>
      </c>
      <c r="V2510" s="171"/>
      <c r="W2510" s="173">
        <f t="shared" si="234"/>
        <v>0</v>
      </c>
      <c r="X2510" s="174" t="str">
        <f t="shared" si="235"/>
        <v>8</v>
      </c>
      <c r="Y2510" s="171"/>
      <c r="Z2510" s="172">
        <f t="shared" si="236"/>
        <v>24087.360000000001</v>
      </c>
      <c r="AA2510" s="175">
        <f>VLOOKUP(G2510,Ma_KH!$A:$R,14,0)</f>
        <v>60</v>
      </c>
    </row>
    <row r="2511" spans="1:27" hidden="1" x14ac:dyDescent="0.25">
      <c r="A2511" s="157">
        <v>45993</v>
      </c>
      <c r="B2511" s="158">
        <v>4180767962</v>
      </c>
      <c r="C2511" s="10" t="s">
        <v>7767</v>
      </c>
      <c r="D2511" s="149">
        <v>45996</v>
      </c>
      <c r="E2511" s="152"/>
      <c r="F2511" s="151"/>
      <c r="G2511" t="s">
        <v>7229</v>
      </c>
      <c r="H2511" s="152"/>
      <c r="I2511" s="158" t="s">
        <v>8146</v>
      </c>
      <c r="J2511" s="150" t="s">
        <v>7234</v>
      </c>
      <c r="K2511" s="331" t="s">
        <v>48</v>
      </c>
      <c r="L2511" s="21" t="str">
        <f>VLOOKUP($K2511,TONG_SL!$A:$D,2,0)</f>
        <v>Mọc Nấm Hương 250g</v>
      </c>
      <c r="N2511" s="21" t="str">
        <f t="shared" si="232"/>
        <v>K-C6</v>
      </c>
      <c r="Q2511" s="21" t="str">
        <f>VLOOKUP(K2511,TONG_SL!$A:$D,3,0)</f>
        <v>Túi</v>
      </c>
      <c r="R2511" s="106">
        <v>6</v>
      </c>
      <c r="S2511" s="171"/>
      <c r="T2511" s="171">
        <f>VLOOKUP(VLOOKUP(G2511,Ma_KH!$A:$R,18,0)&amp;K2511,Gia_MB!$A:$F,6,0)</f>
        <v>46000</v>
      </c>
      <c r="U2511" s="172">
        <f t="shared" si="233"/>
        <v>276000</v>
      </c>
      <c r="V2511" s="171"/>
      <c r="W2511" s="173">
        <f t="shared" si="234"/>
        <v>0</v>
      </c>
      <c r="X2511" s="174" t="str">
        <f t="shared" si="235"/>
        <v>8</v>
      </c>
      <c r="Y2511" s="171"/>
      <c r="Z2511" s="172">
        <f t="shared" si="236"/>
        <v>22080</v>
      </c>
      <c r="AA2511" s="175">
        <f>VLOOKUP(G2511,Ma_KH!$A:$R,14,0)</f>
        <v>60</v>
      </c>
    </row>
    <row r="2512" spans="1:27" hidden="1" x14ac:dyDescent="0.25">
      <c r="A2512" s="157">
        <v>45993</v>
      </c>
      <c r="B2512" s="158">
        <v>4180767962</v>
      </c>
      <c r="C2512" s="10" t="s">
        <v>7767</v>
      </c>
      <c r="D2512" s="149">
        <v>45996</v>
      </c>
      <c r="E2512" s="152"/>
      <c r="F2512" s="151"/>
      <c r="G2512" t="s">
        <v>7229</v>
      </c>
      <c r="H2512" s="152"/>
      <c r="I2512" s="158" t="s">
        <v>8146</v>
      </c>
      <c r="J2512" s="150" t="s">
        <v>7234</v>
      </c>
      <c r="K2512" s="331" t="s">
        <v>7154</v>
      </c>
      <c r="L2512" s="21" t="str">
        <f>VLOOKUP($K2512,TONG_SL!$A:$D,2,0)</f>
        <v>Chả cốm 300g</v>
      </c>
      <c r="N2512" s="21" t="str">
        <f t="shared" si="232"/>
        <v>K-C6</v>
      </c>
      <c r="Q2512" s="21" t="str">
        <f>VLOOKUP(K2512,TONG_SL!$A:$D,3,0)</f>
        <v>Túi</v>
      </c>
      <c r="R2512" s="106">
        <v>6</v>
      </c>
      <c r="S2512" s="171"/>
      <c r="T2512" s="171">
        <f>VLOOKUP(VLOOKUP(G2512,Ma_KH!$A:$R,18,0)&amp;K2512,Gia_MB!$A:$F,6,0)</f>
        <v>74250</v>
      </c>
      <c r="U2512" s="172">
        <f t="shared" si="233"/>
        <v>445500</v>
      </c>
      <c r="V2512" s="171"/>
      <c r="W2512" s="173">
        <f t="shared" si="234"/>
        <v>0</v>
      </c>
      <c r="X2512" s="174" t="str">
        <f t="shared" si="235"/>
        <v>8</v>
      </c>
      <c r="Y2512" s="171"/>
      <c r="Z2512" s="172">
        <f t="shared" si="236"/>
        <v>35640</v>
      </c>
      <c r="AA2512" s="175">
        <f>VLOOKUP(G2512,Ma_KH!$A:$R,14,0)</f>
        <v>60</v>
      </c>
    </row>
    <row r="2513" spans="1:27" hidden="1" x14ac:dyDescent="0.25">
      <c r="A2513" s="157">
        <v>45993</v>
      </c>
      <c r="B2513" s="158">
        <v>4180767962</v>
      </c>
      <c r="C2513" s="10" t="s">
        <v>7767</v>
      </c>
      <c r="D2513" s="149">
        <v>45996</v>
      </c>
      <c r="E2513" s="152"/>
      <c r="F2513" s="151"/>
      <c r="G2513" t="s">
        <v>7229</v>
      </c>
      <c r="H2513" s="152"/>
      <c r="I2513" s="158" t="s">
        <v>8146</v>
      </c>
      <c r="J2513" s="150" t="s">
        <v>7234</v>
      </c>
      <c r="K2513" s="331" t="s">
        <v>27</v>
      </c>
      <c r="L2513" s="21" t="str">
        <f>VLOOKUP($K2513,TONG_SL!$A:$D,2,0)</f>
        <v>Chân giò heo muối 300g</v>
      </c>
      <c r="N2513" s="21" t="str">
        <f t="shared" si="232"/>
        <v>K-C6</v>
      </c>
      <c r="Q2513" s="21" t="str">
        <f>VLOOKUP(K2513,TONG_SL!$A:$D,3,0)</f>
        <v>Túi</v>
      </c>
      <c r="R2513" s="106">
        <v>6</v>
      </c>
      <c r="S2513" s="171"/>
      <c r="T2513" s="171">
        <f>VLOOKUP(VLOOKUP(G2513,Ma_KH!$A:$R,18,0)&amp;K2513,Gia_MB!$A:$F,6,0)</f>
        <v>73431</v>
      </c>
      <c r="U2513" s="172">
        <f t="shared" si="233"/>
        <v>440586</v>
      </c>
      <c r="V2513" s="171"/>
      <c r="W2513" s="173">
        <f t="shared" si="234"/>
        <v>0</v>
      </c>
      <c r="X2513" s="174" t="str">
        <f t="shared" si="235"/>
        <v>8</v>
      </c>
      <c r="Y2513" s="171"/>
      <c r="Z2513" s="172">
        <f t="shared" si="236"/>
        <v>35246.879999999997</v>
      </c>
      <c r="AA2513" s="175">
        <f>VLOOKUP(G2513,Ma_KH!$A:$R,14,0)</f>
        <v>60</v>
      </c>
    </row>
    <row r="2514" spans="1:27" hidden="1" x14ac:dyDescent="0.25">
      <c r="A2514" s="157">
        <v>45993</v>
      </c>
      <c r="B2514" s="158">
        <v>4180767864</v>
      </c>
      <c r="C2514" s="10" t="s">
        <v>7767</v>
      </c>
      <c r="D2514" s="149">
        <v>45996</v>
      </c>
      <c r="E2514" s="152"/>
      <c r="F2514" s="151"/>
      <c r="G2514" t="s">
        <v>7229</v>
      </c>
      <c r="H2514" s="152"/>
      <c r="I2514" s="158" t="s">
        <v>8147</v>
      </c>
      <c r="J2514" s="150" t="s">
        <v>7234</v>
      </c>
      <c r="K2514" s="331" t="s">
        <v>32</v>
      </c>
      <c r="L2514" s="21" t="str">
        <f>VLOOKUP($K2514,TONG_SL!$A:$D,2,0)</f>
        <v>Giò Tai Lưỡi Xào 250g</v>
      </c>
      <c r="N2514" s="21" t="str">
        <f t="shared" si="232"/>
        <v>K-C6</v>
      </c>
      <c r="Q2514" s="21" t="str">
        <f>VLOOKUP(K2514,TONG_SL!$A:$D,3,0)</f>
        <v>Túi</v>
      </c>
      <c r="R2514" s="106">
        <v>6</v>
      </c>
      <c r="S2514" s="171"/>
      <c r="T2514" s="171">
        <f>VLOOKUP(VLOOKUP(G2514,Ma_KH!$A:$R,18,0)&amp;K2514,Gia_MB!$A:$F,6,0)</f>
        <v>50182</v>
      </c>
      <c r="U2514" s="172">
        <f t="shared" si="233"/>
        <v>301092</v>
      </c>
      <c r="V2514" s="171"/>
      <c r="W2514" s="173">
        <f t="shared" si="234"/>
        <v>0</v>
      </c>
      <c r="X2514" s="174" t="str">
        <f t="shared" si="235"/>
        <v>8</v>
      </c>
      <c r="Y2514" s="171"/>
      <c r="Z2514" s="172">
        <f t="shared" si="236"/>
        <v>24087.360000000001</v>
      </c>
      <c r="AA2514" s="175">
        <f>VLOOKUP(G2514,Ma_KH!$A:$R,14,0)</f>
        <v>60</v>
      </c>
    </row>
    <row r="2515" spans="1:27" hidden="1" x14ac:dyDescent="0.25">
      <c r="A2515" s="157">
        <v>45993</v>
      </c>
      <c r="B2515" s="158">
        <v>4180767864</v>
      </c>
      <c r="C2515" s="10" t="s">
        <v>7767</v>
      </c>
      <c r="D2515" s="149">
        <v>45996</v>
      </c>
      <c r="E2515" s="152"/>
      <c r="F2515" s="151"/>
      <c r="G2515" t="s">
        <v>7229</v>
      </c>
      <c r="H2515" s="152"/>
      <c r="I2515" s="158" t="s">
        <v>8147</v>
      </c>
      <c r="J2515" s="150" t="s">
        <v>7234</v>
      </c>
      <c r="K2515" s="331" t="s">
        <v>30</v>
      </c>
      <c r="L2515" s="21" t="str">
        <f>VLOOKUP($K2515,TONG_SL!$A:$D,2,0)</f>
        <v>Gà muối 500g</v>
      </c>
      <c r="N2515" s="21" t="str">
        <f t="shared" si="232"/>
        <v>K-C6</v>
      </c>
      <c r="Q2515" s="21" t="str">
        <f>VLOOKUP(K2515,TONG_SL!$A:$D,3,0)</f>
        <v>Túi</v>
      </c>
      <c r="R2515" s="106">
        <v>12</v>
      </c>
      <c r="S2515" s="171"/>
      <c r="T2515" s="171">
        <f>VLOOKUP(VLOOKUP(G2515,Ma_KH!$A:$R,18,0)&amp;K2515,Gia_MB!$A:$F,6,0)</f>
        <v>111058</v>
      </c>
      <c r="U2515" s="172">
        <f t="shared" si="233"/>
        <v>1332696</v>
      </c>
      <c r="V2515" s="171"/>
      <c r="W2515" s="173">
        <f t="shared" si="234"/>
        <v>0</v>
      </c>
      <c r="X2515" s="174" t="str">
        <f t="shared" si="235"/>
        <v>8</v>
      </c>
      <c r="Y2515" s="171"/>
      <c r="Z2515" s="172">
        <f t="shared" si="236"/>
        <v>106615.68000000001</v>
      </c>
      <c r="AA2515" s="175">
        <f>VLOOKUP(G2515,Ma_KH!$A:$R,14,0)</f>
        <v>60</v>
      </c>
    </row>
    <row r="2516" spans="1:27" hidden="1" x14ac:dyDescent="0.25">
      <c r="A2516" s="157">
        <v>45993</v>
      </c>
      <c r="B2516" s="158">
        <v>4180767864</v>
      </c>
      <c r="C2516" s="10" t="s">
        <v>7767</v>
      </c>
      <c r="D2516" s="149">
        <v>45996</v>
      </c>
      <c r="E2516" s="152"/>
      <c r="F2516" s="151"/>
      <c r="G2516" t="s">
        <v>7229</v>
      </c>
      <c r="H2516" s="152"/>
      <c r="I2516" s="158" t="s">
        <v>8147</v>
      </c>
      <c r="J2516" s="150" t="s">
        <v>7234</v>
      </c>
      <c r="K2516" s="331" t="s">
        <v>27</v>
      </c>
      <c r="L2516" s="21" t="str">
        <f>VLOOKUP($K2516,TONG_SL!$A:$D,2,0)</f>
        <v>Chân giò heo muối 300g</v>
      </c>
      <c r="N2516" s="21" t="str">
        <f t="shared" si="232"/>
        <v>K-C6</v>
      </c>
      <c r="Q2516" s="21" t="str">
        <f>VLOOKUP(K2516,TONG_SL!$A:$D,3,0)</f>
        <v>Túi</v>
      </c>
      <c r="R2516" s="106">
        <v>12</v>
      </c>
      <c r="S2516" s="171"/>
      <c r="T2516" s="171">
        <f>VLOOKUP(VLOOKUP(G2516,Ma_KH!$A:$R,18,0)&amp;K2516,Gia_MB!$A:$F,6,0)</f>
        <v>73431</v>
      </c>
      <c r="U2516" s="172">
        <f t="shared" si="233"/>
        <v>881172</v>
      </c>
      <c r="V2516" s="171"/>
      <c r="W2516" s="173">
        <f t="shared" si="234"/>
        <v>0</v>
      </c>
      <c r="X2516" s="174" t="str">
        <f t="shared" si="235"/>
        <v>8</v>
      </c>
      <c r="Y2516" s="171"/>
      <c r="Z2516" s="172">
        <f t="shared" si="236"/>
        <v>70493.759999999995</v>
      </c>
      <c r="AA2516" s="175">
        <f>VLOOKUP(G2516,Ma_KH!$A:$R,14,0)</f>
        <v>60</v>
      </c>
    </row>
    <row r="2517" spans="1:27" hidden="1" x14ac:dyDescent="0.25">
      <c r="A2517" s="157">
        <v>45993</v>
      </c>
      <c r="B2517" s="158">
        <v>4180767864</v>
      </c>
      <c r="C2517" s="10" t="s">
        <v>7767</v>
      </c>
      <c r="D2517" s="149">
        <v>45996</v>
      </c>
      <c r="E2517" s="152"/>
      <c r="F2517" s="151"/>
      <c r="G2517" t="s">
        <v>7229</v>
      </c>
      <c r="H2517" s="152"/>
      <c r="I2517" s="158" t="s">
        <v>8147</v>
      </c>
      <c r="J2517" s="150" t="s">
        <v>7234</v>
      </c>
      <c r="K2517" s="331" t="s">
        <v>7153</v>
      </c>
      <c r="L2517" s="21" t="str">
        <f>VLOOKUP($K2517,TONG_SL!$A:$D,2,0)</f>
        <v>Tai heo muối 200g</v>
      </c>
      <c r="N2517" s="21" t="str">
        <f t="shared" si="232"/>
        <v>K-C6</v>
      </c>
      <c r="Q2517" s="21" t="str">
        <f>VLOOKUP(K2517,TONG_SL!$A:$D,3,0)</f>
        <v>Túi</v>
      </c>
      <c r="R2517" s="106">
        <v>6</v>
      </c>
      <c r="S2517" s="171"/>
      <c r="T2517" s="171">
        <f>VLOOKUP(VLOOKUP(G2517,Ma_KH!$A:$R,18,0)&amp;K2517,Gia_MB!$A:$F,6,0)</f>
        <v>55595</v>
      </c>
      <c r="U2517" s="172">
        <f t="shared" si="233"/>
        <v>333570</v>
      </c>
      <c r="V2517" s="171"/>
      <c r="W2517" s="173">
        <f t="shared" si="234"/>
        <v>0</v>
      </c>
      <c r="X2517" s="174" t="str">
        <f t="shared" si="235"/>
        <v>8</v>
      </c>
      <c r="Y2517" s="171"/>
      <c r="Z2517" s="172">
        <f t="shared" si="236"/>
        <v>26685.600000000002</v>
      </c>
      <c r="AA2517" s="175">
        <f>VLOOKUP(G2517,Ma_KH!$A:$R,14,0)</f>
        <v>60</v>
      </c>
    </row>
    <row r="2518" spans="1:27" hidden="1" x14ac:dyDescent="0.25">
      <c r="A2518" s="157">
        <v>45993</v>
      </c>
      <c r="B2518" s="158">
        <v>4180767864</v>
      </c>
      <c r="C2518" s="10" t="s">
        <v>7767</v>
      </c>
      <c r="D2518" s="149">
        <v>45996</v>
      </c>
      <c r="E2518" s="152"/>
      <c r="F2518" s="151"/>
      <c r="G2518" t="s">
        <v>7229</v>
      </c>
      <c r="H2518" s="152"/>
      <c r="I2518" s="158" t="s">
        <v>8147</v>
      </c>
      <c r="J2518" s="150" t="s">
        <v>7234</v>
      </c>
      <c r="K2518" s="331" t="s">
        <v>48</v>
      </c>
      <c r="L2518" s="21" t="str">
        <f>VLOOKUP($K2518,TONG_SL!$A:$D,2,0)</f>
        <v>Mọc Nấm Hương 250g</v>
      </c>
      <c r="N2518" s="21" t="str">
        <f t="shared" si="232"/>
        <v>K-C6</v>
      </c>
      <c r="Q2518" s="21" t="str">
        <f>VLOOKUP(K2518,TONG_SL!$A:$D,3,0)</f>
        <v>Túi</v>
      </c>
      <c r="R2518" s="106">
        <v>6</v>
      </c>
      <c r="S2518" s="171"/>
      <c r="T2518" s="171">
        <f>VLOOKUP(VLOOKUP(G2518,Ma_KH!$A:$R,18,0)&amp;K2518,Gia_MB!$A:$F,6,0)</f>
        <v>46000</v>
      </c>
      <c r="U2518" s="172">
        <f t="shared" si="233"/>
        <v>276000</v>
      </c>
      <c r="V2518" s="171"/>
      <c r="W2518" s="173">
        <f t="shared" si="234"/>
        <v>0</v>
      </c>
      <c r="X2518" s="174" t="str">
        <f t="shared" si="235"/>
        <v>8</v>
      </c>
      <c r="Y2518" s="171"/>
      <c r="Z2518" s="172">
        <f t="shared" si="236"/>
        <v>22080</v>
      </c>
      <c r="AA2518" s="175">
        <f>VLOOKUP(G2518,Ma_KH!$A:$R,14,0)</f>
        <v>60</v>
      </c>
    </row>
    <row r="2519" spans="1:27" hidden="1" x14ac:dyDescent="0.25">
      <c r="A2519" s="157">
        <v>45993</v>
      </c>
      <c r="B2519" s="158">
        <v>4180768014</v>
      </c>
      <c r="C2519" s="10" t="s">
        <v>7767</v>
      </c>
      <c r="D2519" s="149">
        <v>45996</v>
      </c>
      <c r="E2519" s="152"/>
      <c r="F2519" s="151"/>
      <c r="G2519" t="s">
        <v>7229</v>
      </c>
      <c r="H2519" s="152"/>
      <c r="I2519" s="158" t="s">
        <v>8148</v>
      </c>
      <c r="J2519" s="150" t="s">
        <v>7234</v>
      </c>
      <c r="K2519" s="331" t="s">
        <v>7820</v>
      </c>
      <c r="L2519" s="21" t="str">
        <f>VLOOKUP($K2519,TONG_SL!$A:$D,2,0)</f>
        <v>Giò lụa cây 250g</v>
      </c>
      <c r="N2519" s="21" t="str">
        <f t="shared" si="232"/>
        <v>K-C6</v>
      </c>
      <c r="Q2519" s="21" t="str">
        <f>VLOOKUP(K2519,TONG_SL!$A:$D,3,0)</f>
        <v>Túi</v>
      </c>
      <c r="R2519" s="106">
        <v>6</v>
      </c>
      <c r="S2519" s="171"/>
      <c r="T2519" s="171">
        <f>VLOOKUP(VLOOKUP(G2519,Ma_KH!$A:$R,18,0)&amp;K2519,Gia_MB!$A:$F,6,0)</f>
        <v>49500</v>
      </c>
      <c r="U2519" s="172">
        <f t="shared" si="233"/>
        <v>297000</v>
      </c>
      <c r="V2519" s="171"/>
      <c r="W2519" s="173">
        <f t="shared" si="234"/>
        <v>0</v>
      </c>
      <c r="X2519" s="174" t="str">
        <f t="shared" si="235"/>
        <v>8</v>
      </c>
      <c r="Y2519" s="171"/>
      <c r="Z2519" s="172">
        <f t="shared" si="236"/>
        <v>23760</v>
      </c>
      <c r="AA2519" s="175">
        <f>VLOOKUP(G2519,Ma_KH!$A:$R,14,0)</f>
        <v>60</v>
      </c>
    </row>
    <row r="2520" spans="1:27" hidden="1" x14ac:dyDescent="0.25">
      <c r="A2520" s="157">
        <v>45993</v>
      </c>
      <c r="B2520" s="158">
        <v>4180768014</v>
      </c>
      <c r="C2520" s="10" t="s">
        <v>7767</v>
      </c>
      <c r="D2520" s="149">
        <v>45996</v>
      </c>
      <c r="E2520" s="152"/>
      <c r="F2520" s="151"/>
      <c r="G2520" t="s">
        <v>7229</v>
      </c>
      <c r="H2520" s="152"/>
      <c r="I2520" s="158" t="s">
        <v>8148</v>
      </c>
      <c r="J2520" s="150" t="s">
        <v>7234</v>
      </c>
      <c r="K2520" s="331" t="s">
        <v>48</v>
      </c>
      <c r="L2520" s="21" t="str">
        <f>VLOOKUP($K2520,TONG_SL!$A:$D,2,0)</f>
        <v>Mọc Nấm Hương 250g</v>
      </c>
      <c r="N2520" s="21" t="str">
        <f t="shared" si="232"/>
        <v>K-C6</v>
      </c>
      <c r="Q2520" s="21" t="str">
        <f>VLOOKUP(K2520,TONG_SL!$A:$D,3,0)</f>
        <v>Túi</v>
      </c>
      <c r="R2520" s="106">
        <v>6</v>
      </c>
      <c r="S2520" s="171"/>
      <c r="T2520" s="171">
        <f>VLOOKUP(VLOOKUP(G2520,Ma_KH!$A:$R,18,0)&amp;K2520,Gia_MB!$A:$F,6,0)</f>
        <v>46000</v>
      </c>
      <c r="U2520" s="172">
        <f t="shared" si="233"/>
        <v>276000</v>
      </c>
      <c r="V2520" s="171"/>
      <c r="W2520" s="173">
        <f t="shared" si="234"/>
        <v>0</v>
      </c>
      <c r="X2520" s="174" t="str">
        <f t="shared" si="235"/>
        <v>8</v>
      </c>
      <c r="Y2520" s="171"/>
      <c r="Z2520" s="172">
        <f t="shared" si="236"/>
        <v>22080</v>
      </c>
      <c r="AA2520" s="175">
        <f>VLOOKUP(G2520,Ma_KH!$A:$R,14,0)</f>
        <v>60</v>
      </c>
    </row>
    <row r="2521" spans="1:27" hidden="1" x14ac:dyDescent="0.25">
      <c r="A2521" s="157">
        <v>45993</v>
      </c>
      <c r="B2521" s="158">
        <v>4180768014</v>
      </c>
      <c r="C2521" s="10" t="s">
        <v>7767</v>
      </c>
      <c r="D2521" s="149">
        <v>45996</v>
      </c>
      <c r="E2521" s="152"/>
      <c r="F2521" s="151"/>
      <c r="G2521" t="s">
        <v>7229</v>
      </c>
      <c r="H2521" s="152"/>
      <c r="I2521" s="158" t="s">
        <v>8148</v>
      </c>
      <c r="J2521" s="150" t="s">
        <v>7234</v>
      </c>
      <c r="K2521" s="331" t="s">
        <v>7153</v>
      </c>
      <c r="L2521" s="21" t="str">
        <f>VLOOKUP($K2521,TONG_SL!$A:$D,2,0)</f>
        <v>Tai heo muối 200g</v>
      </c>
      <c r="N2521" s="21" t="str">
        <f t="shared" ref="N2521:N2569" si="237">IF($B2521&lt;&gt;"","K-C6","")</f>
        <v>K-C6</v>
      </c>
      <c r="Q2521" s="21" t="str">
        <f>VLOOKUP(K2521,TONG_SL!$A:$D,3,0)</f>
        <v>Túi</v>
      </c>
      <c r="R2521" s="106">
        <v>6</v>
      </c>
      <c r="S2521" s="171"/>
      <c r="T2521" s="171">
        <f>VLOOKUP(VLOOKUP(G2521,Ma_KH!$A:$R,18,0)&amp;K2521,Gia_MB!$A:$F,6,0)</f>
        <v>55595</v>
      </c>
      <c r="U2521" s="172">
        <f t="shared" si="233"/>
        <v>333570</v>
      </c>
      <c r="V2521" s="171"/>
      <c r="W2521" s="173">
        <f t="shared" si="234"/>
        <v>0</v>
      </c>
      <c r="X2521" s="174" t="str">
        <f t="shared" si="235"/>
        <v>8</v>
      </c>
      <c r="Y2521" s="171"/>
      <c r="Z2521" s="172">
        <f t="shared" si="236"/>
        <v>26685.600000000002</v>
      </c>
      <c r="AA2521" s="175">
        <f>VLOOKUP(G2521,Ma_KH!$A:$R,14,0)</f>
        <v>60</v>
      </c>
    </row>
    <row r="2522" spans="1:27" hidden="1" x14ac:dyDescent="0.25">
      <c r="A2522" s="157">
        <v>45993</v>
      </c>
      <c r="B2522" s="158">
        <v>4180768014</v>
      </c>
      <c r="C2522" s="10" t="s">
        <v>7767</v>
      </c>
      <c r="D2522" s="149">
        <v>45996</v>
      </c>
      <c r="E2522" s="152"/>
      <c r="F2522" s="151"/>
      <c r="G2522" t="s">
        <v>7229</v>
      </c>
      <c r="H2522" s="152"/>
      <c r="I2522" s="158" t="s">
        <v>8148</v>
      </c>
      <c r="J2522" s="150" t="s">
        <v>7234</v>
      </c>
      <c r="K2522" s="331" t="s">
        <v>7821</v>
      </c>
      <c r="L2522" s="21" t="str">
        <f>VLOOKUP($K2522,TONG_SL!$A:$D,2,0)</f>
        <v>Giò sụn gà 250g</v>
      </c>
      <c r="N2522" s="21" t="str">
        <f t="shared" si="237"/>
        <v>K-C6</v>
      </c>
      <c r="Q2522" s="21" t="str">
        <f>VLOOKUP(K2522,TONG_SL!$A:$D,3,0)</f>
        <v>Túi</v>
      </c>
      <c r="R2522" s="106">
        <v>6</v>
      </c>
      <c r="S2522" s="171"/>
      <c r="T2522" s="171">
        <f>VLOOKUP(VLOOKUP(G2522,Ma_KH!$A:$R,18,0)&amp;K2522,Gia_MB!$A:$F,6,0)</f>
        <v>50400</v>
      </c>
      <c r="U2522" s="172">
        <f t="shared" ref="U2522:U2569" si="238">T2522*R2522</f>
        <v>302400</v>
      </c>
      <c r="V2522" s="171"/>
      <c r="W2522" s="173">
        <f t="shared" ref="W2522:W2569" si="239">U2522*V2522</f>
        <v>0</v>
      </c>
      <c r="X2522" s="174" t="str">
        <f t="shared" ref="X2522:X2569" si="240">IF(B2522&lt;&gt;"","8","0")</f>
        <v>8</v>
      </c>
      <c r="Y2522" s="171"/>
      <c r="Z2522" s="172">
        <f t="shared" ref="Z2522:Z2569" si="241">U2522*X2522%</f>
        <v>24192</v>
      </c>
      <c r="AA2522" s="175">
        <f>VLOOKUP(G2522,Ma_KH!$A:$R,14,0)</f>
        <v>60</v>
      </c>
    </row>
    <row r="2523" spans="1:27" hidden="1" x14ac:dyDescent="0.25">
      <c r="A2523" s="157">
        <v>45993</v>
      </c>
      <c r="B2523" s="158">
        <v>4180768014</v>
      </c>
      <c r="C2523" s="10" t="s">
        <v>7767</v>
      </c>
      <c r="D2523" s="149">
        <v>45996</v>
      </c>
      <c r="E2523" s="152"/>
      <c r="F2523" s="151"/>
      <c r="G2523" t="s">
        <v>7229</v>
      </c>
      <c r="H2523" s="152"/>
      <c r="I2523" s="158" t="s">
        <v>8148</v>
      </c>
      <c r="J2523" s="150" t="s">
        <v>7234</v>
      </c>
      <c r="K2523" s="331" t="s">
        <v>32</v>
      </c>
      <c r="L2523" s="21" t="str">
        <f>VLOOKUP($K2523,TONG_SL!$A:$D,2,0)</f>
        <v>Giò Tai Lưỡi Xào 250g</v>
      </c>
      <c r="N2523" s="21" t="str">
        <f t="shared" si="237"/>
        <v>K-C6</v>
      </c>
      <c r="Q2523" s="21" t="str">
        <f>VLOOKUP(K2523,TONG_SL!$A:$D,3,0)</f>
        <v>Túi</v>
      </c>
      <c r="R2523" s="106">
        <v>10</v>
      </c>
      <c r="S2523" s="171"/>
      <c r="T2523" s="171">
        <f>VLOOKUP(VLOOKUP(G2523,Ma_KH!$A:$R,18,0)&amp;K2523,Gia_MB!$A:$F,6,0)</f>
        <v>50182</v>
      </c>
      <c r="U2523" s="172">
        <f t="shared" si="238"/>
        <v>501820</v>
      </c>
      <c r="V2523" s="171"/>
      <c r="W2523" s="173">
        <f t="shared" si="239"/>
        <v>0</v>
      </c>
      <c r="X2523" s="174" t="str">
        <f t="shared" si="240"/>
        <v>8</v>
      </c>
      <c r="Y2523" s="171"/>
      <c r="Z2523" s="172">
        <f t="shared" si="241"/>
        <v>40145.599999999999</v>
      </c>
      <c r="AA2523" s="175">
        <f>VLOOKUP(G2523,Ma_KH!$A:$R,14,0)</f>
        <v>60</v>
      </c>
    </row>
    <row r="2524" spans="1:27" hidden="1" x14ac:dyDescent="0.25">
      <c r="A2524" s="157">
        <v>45993</v>
      </c>
      <c r="B2524" s="158">
        <v>4180768014</v>
      </c>
      <c r="C2524" s="10" t="s">
        <v>7767</v>
      </c>
      <c r="D2524" s="149">
        <v>45996</v>
      </c>
      <c r="E2524" s="152"/>
      <c r="F2524" s="151"/>
      <c r="G2524" t="s">
        <v>7229</v>
      </c>
      <c r="H2524" s="152"/>
      <c r="I2524" s="158" t="s">
        <v>8148</v>
      </c>
      <c r="J2524" s="150" t="s">
        <v>7234</v>
      </c>
      <c r="K2524" s="331" t="s">
        <v>30</v>
      </c>
      <c r="L2524" s="21" t="str">
        <f>VLOOKUP($K2524,TONG_SL!$A:$D,2,0)</f>
        <v>Gà muối 500g</v>
      </c>
      <c r="N2524" s="21" t="str">
        <f t="shared" si="237"/>
        <v>K-C6</v>
      </c>
      <c r="Q2524" s="21" t="str">
        <f>VLOOKUP(K2524,TONG_SL!$A:$D,3,0)</f>
        <v>Túi</v>
      </c>
      <c r="R2524" s="106">
        <v>15</v>
      </c>
      <c r="S2524" s="171"/>
      <c r="T2524" s="171">
        <f>VLOOKUP(VLOOKUP(G2524,Ma_KH!$A:$R,18,0)&amp;K2524,Gia_MB!$A:$F,6,0)</f>
        <v>111058</v>
      </c>
      <c r="U2524" s="172">
        <f t="shared" si="238"/>
        <v>1665870</v>
      </c>
      <c r="V2524" s="171"/>
      <c r="W2524" s="173">
        <f t="shared" si="239"/>
        <v>0</v>
      </c>
      <c r="X2524" s="174" t="str">
        <f t="shared" si="240"/>
        <v>8</v>
      </c>
      <c r="Y2524" s="171"/>
      <c r="Z2524" s="172">
        <f t="shared" si="241"/>
        <v>133269.6</v>
      </c>
      <c r="AA2524" s="175">
        <f>VLOOKUP(G2524,Ma_KH!$A:$R,14,0)</f>
        <v>60</v>
      </c>
    </row>
    <row r="2525" spans="1:27" hidden="1" x14ac:dyDescent="0.25">
      <c r="A2525" s="157">
        <v>45993</v>
      </c>
      <c r="B2525" s="158">
        <v>4180768014</v>
      </c>
      <c r="C2525" s="10" t="s">
        <v>7767</v>
      </c>
      <c r="D2525" s="149">
        <v>45996</v>
      </c>
      <c r="E2525" s="152"/>
      <c r="F2525" s="151"/>
      <c r="G2525" t="s">
        <v>7229</v>
      </c>
      <c r="H2525" s="152"/>
      <c r="I2525" s="158" t="s">
        <v>8148</v>
      </c>
      <c r="J2525" s="150" t="s">
        <v>7234</v>
      </c>
      <c r="K2525" s="331" t="s">
        <v>7154</v>
      </c>
      <c r="L2525" s="21" t="str">
        <f>VLOOKUP($K2525,TONG_SL!$A:$D,2,0)</f>
        <v>Chả cốm 300g</v>
      </c>
      <c r="N2525" s="21" t="str">
        <f t="shared" si="237"/>
        <v>K-C6</v>
      </c>
      <c r="Q2525" s="21" t="str">
        <f>VLOOKUP(K2525,TONG_SL!$A:$D,3,0)</f>
        <v>Túi</v>
      </c>
      <c r="R2525" s="106">
        <v>6</v>
      </c>
      <c r="S2525" s="171"/>
      <c r="T2525" s="171">
        <f>VLOOKUP(VLOOKUP(G2525,Ma_KH!$A:$R,18,0)&amp;K2525,Gia_MB!$A:$F,6,0)</f>
        <v>74250</v>
      </c>
      <c r="U2525" s="172">
        <f t="shared" si="238"/>
        <v>445500</v>
      </c>
      <c r="V2525" s="171"/>
      <c r="W2525" s="173">
        <f t="shared" si="239"/>
        <v>0</v>
      </c>
      <c r="X2525" s="174" t="str">
        <f t="shared" si="240"/>
        <v>8</v>
      </c>
      <c r="Y2525" s="171"/>
      <c r="Z2525" s="172">
        <f t="shared" si="241"/>
        <v>35640</v>
      </c>
      <c r="AA2525" s="175">
        <f>VLOOKUP(G2525,Ma_KH!$A:$R,14,0)</f>
        <v>60</v>
      </c>
    </row>
    <row r="2526" spans="1:27" hidden="1" x14ac:dyDescent="0.25">
      <c r="A2526" s="157">
        <v>45993</v>
      </c>
      <c r="B2526" s="158">
        <v>4180768014</v>
      </c>
      <c r="C2526" s="10" t="s">
        <v>7767</v>
      </c>
      <c r="D2526" s="149">
        <v>45996</v>
      </c>
      <c r="E2526" s="152"/>
      <c r="F2526" s="151"/>
      <c r="G2526" t="s">
        <v>7229</v>
      </c>
      <c r="H2526" s="152"/>
      <c r="I2526" s="158" t="s">
        <v>8148</v>
      </c>
      <c r="J2526" s="150" t="s">
        <v>7234</v>
      </c>
      <c r="K2526" s="331" t="s">
        <v>7187</v>
      </c>
      <c r="L2526" s="21" t="str">
        <f>VLOOKUP($K2526,TONG_SL!$A:$D,2,0)</f>
        <v>Chân giò heo muối 300g</v>
      </c>
      <c r="N2526" s="21" t="str">
        <f t="shared" si="237"/>
        <v>K-C6</v>
      </c>
      <c r="Q2526" s="21" t="str">
        <f>VLOOKUP(K2526,TONG_SL!$A:$D,3,0)</f>
        <v>Túi</v>
      </c>
      <c r="R2526" s="106">
        <v>20</v>
      </c>
      <c r="S2526" s="171"/>
      <c r="T2526" s="171">
        <f>VLOOKUP(VLOOKUP(G2526,Ma_KH!$A:$R,18,0)&amp;K2526,Gia_MB!$A:$F,6,0)</f>
        <v>73431</v>
      </c>
      <c r="U2526" s="172">
        <f t="shared" si="238"/>
        <v>1468620</v>
      </c>
      <c r="V2526" s="171"/>
      <c r="W2526" s="173">
        <f t="shared" si="239"/>
        <v>0</v>
      </c>
      <c r="X2526" s="174" t="str">
        <f t="shared" si="240"/>
        <v>8</v>
      </c>
      <c r="Y2526" s="171"/>
      <c r="Z2526" s="172">
        <f t="shared" si="241"/>
        <v>117489.60000000001</v>
      </c>
      <c r="AA2526" s="175">
        <f>VLOOKUP(G2526,Ma_KH!$A:$R,14,0)</f>
        <v>60</v>
      </c>
    </row>
    <row r="2527" spans="1:27" hidden="1" x14ac:dyDescent="0.25">
      <c r="A2527" s="157">
        <v>45993</v>
      </c>
      <c r="B2527" s="158">
        <v>4180767895</v>
      </c>
      <c r="C2527" s="10" t="s">
        <v>7767</v>
      </c>
      <c r="D2527" s="149">
        <v>45996</v>
      </c>
      <c r="E2527" s="152"/>
      <c r="F2527" s="151"/>
      <c r="G2527" t="s">
        <v>7229</v>
      </c>
      <c r="H2527" s="152"/>
      <c r="I2527" s="158" t="s">
        <v>8149</v>
      </c>
      <c r="J2527" s="150" t="s">
        <v>7234</v>
      </c>
      <c r="K2527" s="331" t="s">
        <v>7154</v>
      </c>
      <c r="L2527" s="21" t="str">
        <f>VLOOKUP($K2527,TONG_SL!$A:$D,2,0)</f>
        <v>Chả cốm 300g</v>
      </c>
      <c r="N2527" s="21" t="str">
        <f t="shared" si="237"/>
        <v>K-C6</v>
      </c>
      <c r="Q2527" s="21" t="str">
        <f>VLOOKUP(K2527,TONG_SL!$A:$D,3,0)</f>
        <v>Túi</v>
      </c>
      <c r="R2527" s="106">
        <v>9</v>
      </c>
      <c r="S2527" s="171"/>
      <c r="T2527" s="171">
        <f>VLOOKUP(VLOOKUP(G2527,Ma_KH!$A:$R,18,0)&amp;K2527,Gia_MB!$A:$F,6,0)</f>
        <v>74250</v>
      </c>
      <c r="U2527" s="172">
        <f t="shared" si="238"/>
        <v>668250</v>
      </c>
      <c r="V2527" s="171"/>
      <c r="W2527" s="173">
        <f t="shared" si="239"/>
        <v>0</v>
      </c>
      <c r="X2527" s="174" t="str">
        <f t="shared" si="240"/>
        <v>8</v>
      </c>
      <c r="Y2527" s="171"/>
      <c r="Z2527" s="172">
        <f t="shared" si="241"/>
        <v>53460</v>
      </c>
      <c r="AA2527" s="175">
        <f>VLOOKUP(G2527,Ma_KH!$A:$R,14,0)</f>
        <v>60</v>
      </c>
    </row>
    <row r="2528" spans="1:27" hidden="1" x14ac:dyDescent="0.25">
      <c r="A2528" s="157">
        <v>45993</v>
      </c>
      <c r="B2528" s="158">
        <v>4180767895</v>
      </c>
      <c r="C2528" s="10" t="s">
        <v>7767</v>
      </c>
      <c r="D2528" s="149">
        <v>45996</v>
      </c>
      <c r="E2528" s="152"/>
      <c r="F2528" s="151"/>
      <c r="G2528" t="s">
        <v>7229</v>
      </c>
      <c r="H2528" s="152"/>
      <c r="I2528" s="158" t="s">
        <v>8149</v>
      </c>
      <c r="J2528" s="150" t="s">
        <v>7234</v>
      </c>
      <c r="K2528" s="331" t="s">
        <v>7153</v>
      </c>
      <c r="L2528" s="21" t="str">
        <f>VLOOKUP($K2528,TONG_SL!$A:$D,2,0)</f>
        <v>Tai heo muối 200g</v>
      </c>
      <c r="N2528" s="21" t="str">
        <f t="shared" si="237"/>
        <v>K-C6</v>
      </c>
      <c r="Q2528" s="21" t="str">
        <f>VLOOKUP(K2528,TONG_SL!$A:$D,3,0)</f>
        <v>Túi</v>
      </c>
      <c r="R2528" s="106">
        <v>6</v>
      </c>
      <c r="S2528" s="171"/>
      <c r="T2528" s="171">
        <f>VLOOKUP(VLOOKUP(G2528,Ma_KH!$A:$R,18,0)&amp;K2528,Gia_MB!$A:$F,6,0)</f>
        <v>55595</v>
      </c>
      <c r="U2528" s="172">
        <f t="shared" si="238"/>
        <v>333570</v>
      </c>
      <c r="V2528" s="171"/>
      <c r="W2528" s="173">
        <f t="shared" si="239"/>
        <v>0</v>
      </c>
      <c r="X2528" s="174" t="str">
        <f t="shared" si="240"/>
        <v>8</v>
      </c>
      <c r="Y2528" s="171"/>
      <c r="Z2528" s="172">
        <f t="shared" si="241"/>
        <v>26685.600000000002</v>
      </c>
      <c r="AA2528" s="175">
        <f>VLOOKUP(G2528,Ma_KH!$A:$R,14,0)</f>
        <v>60</v>
      </c>
    </row>
    <row r="2529" spans="1:27" hidden="1" x14ac:dyDescent="0.25">
      <c r="A2529" s="157">
        <v>45993</v>
      </c>
      <c r="B2529" s="158">
        <v>4180767895</v>
      </c>
      <c r="C2529" s="10" t="s">
        <v>7767</v>
      </c>
      <c r="D2529" s="149">
        <v>45996</v>
      </c>
      <c r="E2529" s="152"/>
      <c r="F2529" s="151"/>
      <c r="G2529" t="s">
        <v>7229</v>
      </c>
      <c r="H2529" s="152"/>
      <c r="I2529" s="158" t="s">
        <v>8149</v>
      </c>
      <c r="J2529" s="150" t="s">
        <v>7234</v>
      </c>
      <c r="K2529" s="331" t="s">
        <v>7820</v>
      </c>
      <c r="L2529" s="21" t="str">
        <f>VLOOKUP($K2529,TONG_SL!$A:$D,2,0)</f>
        <v>Giò lụa cây 250g</v>
      </c>
      <c r="N2529" s="21" t="str">
        <f t="shared" si="237"/>
        <v>K-C6</v>
      </c>
      <c r="Q2529" s="21" t="str">
        <f>VLOOKUP(K2529,TONG_SL!$A:$D,3,0)</f>
        <v>Túi</v>
      </c>
      <c r="R2529" s="106">
        <v>6</v>
      </c>
      <c r="S2529" s="171"/>
      <c r="T2529" s="171">
        <f>VLOOKUP(VLOOKUP(G2529,Ma_KH!$A:$R,18,0)&amp;K2529,Gia_MB!$A:$F,6,0)</f>
        <v>49500</v>
      </c>
      <c r="U2529" s="172">
        <f t="shared" si="238"/>
        <v>297000</v>
      </c>
      <c r="V2529" s="171"/>
      <c r="W2529" s="173">
        <f t="shared" si="239"/>
        <v>0</v>
      </c>
      <c r="X2529" s="174" t="str">
        <f t="shared" si="240"/>
        <v>8</v>
      </c>
      <c r="Y2529" s="171"/>
      <c r="Z2529" s="172">
        <f t="shared" si="241"/>
        <v>23760</v>
      </c>
      <c r="AA2529" s="175">
        <f>VLOOKUP(G2529,Ma_KH!$A:$R,14,0)</f>
        <v>60</v>
      </c>
    </row>
    <row r="2530" spans="1:27" hidden="1" x14ac:dyDescent="0.25">
      <c r="A2530" s="157">
        <v>45993</v>
      </c>
      <c r="B2530" s="158">
        <v>4180767895</v>
      </c>
      <c r="C2530" s="10" t="s">
        <v>7767</v>
      </c>
      <c r="D2530" s="149">
        <v>45996</v>
      </c>
      <c r="E2530" s="152"/>
      <c r="F2530" s="151"/>
      <c r="G2530" t="s">
        <v>7229</v>
      </c>
      <c r="H2530" s="152"/>
      <c r="I2530" s="158" t="s">
        <v>8149</v>
      </c>
      <c r="J2530" s="150" t="s">
        <v>7234</v>
      </c>
      <c r="K2530" s="331" t="s">
        <v>48</v>
      </c>
      <c r="L2530" s="21" t="str">
        <f>VLOOKUP($K2530,TONG_SL!$A:$D,2,0)</f>
        <v>Mọc Nấm Hương 250g</v>
      </c>
      <c r="N2530" s="21" t="str">
        <f t="shared" si="237"/>
        <v>K-C6</v>
      </c>
      <c r="Q2530" s="21" t="str">
        <f>VLOOKUP(K2530,TONG_SL!$A:$D,3,0)</f>
        <v>Túi</v>
      </c>
      <c r="R2530" s="106">
        <v>6</v>
      </c>
      <c r="S2530" s="171"/>
      <c r="T2530" s="171">
        <f>VLOOKUP(VLOOKUP(G2530,Ma_KH!$A:$R,18,0)&amp;K2530,Gia_MB!$A:$F,6,0)</f>
        <v>46000</v>
      </c>
      <c r="U2530" s="172">
        <f t="shared" si="238"/>
        <v>276000</v>
      </c>
      <c r="V2530" s="171"/>
      <c r="W2530" s="173">
        <f t="shared" si="239"/>
        <v>0</v>
      </c>
      <c r="X2530" s="174" t="str">
        <f t="shared" si="240"/>
        <v>8</v>
      </c>
      <c r="Y2530" s="171"/>
      <c r="Z2530" s="172">
        <f t="shared" si="241"/>
        <v>22080</v>
      </c>
      <c r="AA2530" s="175">
        <f>VLOOKUP(G2530,Ma_KH!$A:$R,14,0)</f>
        <v>60</v>
      </c>
    </row>
    <row r="2531" spans="1:27" hidden="1" x14ac:dyDescent="0.25">
      <c r="A2531" s="157">
        <v>45993</v>
      </c>
      <c r="B2531" s="158">
        <v>4180767895</v>
      </c>
      <c r="C2531" s="10" t="s">
        <v>7767</v>
      </c>
      <c r="D2531" s="149">
        <v>45996</v>
      </c>
      <c r="E2531" s="152"/>
      <c r="F2531" s="151"/>
      <c r="G2531" t="s">
        <v>7229</v>
      </c>
      <c r="H2531" s="152"/>
      <c r="I2531" s="158" t="s">
        <v>8149</v>
      </c>
      <c r="J2531" s="150" t="s">
        <v>7234</v>
      </c>
      <c r="K2531" s="331" t="s">
        <v>7821</v>
      </c>
      <c r="L2531" s="21" t="str">
        <f>VLOOKUP($K2531,TONG_SL!$A:$D,2,0)</f>
        <v>Giò sụn gà 250g</v>
      </c>
      <c r="N2531" s="21" t="str">
        <f t="shared" si="237"/>
        <v>K-C6</v>
      </c>
      <c r="Q2531" s="21" t="str">
        <f>VLOOKUP(K2531,TONG_SL!$A:$D,3,0)</f>
        <v>Túi</v>
      </c>
      <c r="R2531" s="106">
        <v>6</v>
      </c>
      <c r="S2531" s="171"/>
      <c r="T2531" s="171">
        <f>VLOOKUP(VLOOKUP(G2531,Ma_KH!$A:$R,18,0)&amp;K2531,Gia_MB!$A:$F,6,0)</f>
        <v>50400</v>
      </c>
      <c r="U2531" s="172">
        <f t="shared" si="238"/>
        <v>302400</v>
      </c>
      <c r="V2531" s="171"/>
      <c r="W2531" s="173">
        <f t="shared" si="239"/>
        <v>0</v>
      </c>
      <c r="X2531" s="174" t="str">
        <f t="shared" si="240"/>
        <v>8</v>
      </c>
      <c r="Y2531" s="171"/>
      <c r="Z2531" s="172">
        <f t="shared" si="241"/>
        <v>24192</v>
      </c>
      <c r="AA2531" s="175">
        <f>VLOOKUP(G2531,Ma_KH!$A:$R,14,0)</f>
        <v>60</v>
      </c>
    </row>
    <row r="2532" spans="1:27" hidden="1" x14ac:dyDescent="0.25">
      <c r="A2532" s="157">
        <v>45993</v>
      </c>
      <c r="B2532" s="158">
        <v>4180767895</v>
      </c>
      <c r="C2532" s="10" t="s">
        <v>7767</v>
      </c>
      <c r="D2532" s="149">
        <v>45996</v>
      </c>
      <c r="E2532" s="152"/>
      <c r="F2532" s="151"/>
      <c r="G2532" t="s">
        <v>7229</v>
      </c>
      <c r="H2532" s="152"/>
      <c r="I2532" s="158" t="s">
        <v>8149</v>
      </c>
      <c r="J2532" s="150" t="s">
        <v>7234</v>
      </c>
      <c r="K2532" s="331" t="s">
        <v>7197</v>
      </c>
      <c r="L2532" s="21" t="str">
        <f>VLOOKUP($K2532,TONG_SL!$A:$D,2,0)</f>
        <v>Gà muối 500g</v>
      </c>
      <c r="N2532" s="21" t="str">
        <f t="shared" si="237"/>
        <v>K-C6</v>
      </c>
      <c r="Q2532" s="21" t="str">
        <f>VLOOKUP(K2532,TONG_SL!$A:$D,3,0)</f>
        <v>Túi</v>
      </c>
      <c r="R2532" s="106">
        <v>10</v>
      </c>
      <c r="S2532" s="171"/>
      <c r="T2532" s="171">
        <f>VLOOKUP(VLOOKUP(G2532,Ma_KH!$A:$R,18,0)&amp;K2532,Gia_MB!$A:$F,6,0)</f>
        <v>111058</v>
      </c>
      <c r="U2532" s="172">
        <f t="shared" si="238"/>
        <v>1110580</v>
      </c>
      <c r="V2532" s="171"/>
      <c r="W2532" s="173">
        <f t="shared" si="239"/>
        <v>0</v>
      </c>
      <c r="X2532" s="174" t="str">
        <f t="shared" si="240"/>
        <v>8</v>
      </c>
      <c r="Y2532" s="171"/>
      <c r="Z2532" s="172">
        <f t="shared" si="241"/>
        <v>88846.400000000009</v>
      </c>
      <c r="AA2532" s="175">
        <f>VLOOKUP(G2532,Ma_KH!$A:$R,14,0)</f>
        <v>60</v>
      </c>
    </row>
    <row r="2533" spans="1:27" hidden="1" x14ac:dyDescent="0.25">
      <c r="A2533" s="157">
        <v>45993</v>
      </c>
      <c r="B2533" s="158">
        <v>4180767895</v>
      </c>
      <c r="C2533" s="10" t="s">
        <v>7767</v>
      </c>
      <c r="D2533" s="149">
        <v>45996</v>
      </c>
      <c r="E2533" s="152"/>
      <c r="F2533" s="151"/>
      <c r="G2533" t="s">
        <v>7229</v>
      </c>
      <c r="H2533" s="152"/>
      <c r="I2533" s="158" t="s">
        <v>8149</v>
      </c>
      <c r="J2533" s="150" t="s">
        <v>7234</v>
      </c>
      <c r="K2533" s="331" t="s">
        <v>7187</v>
      </c>
      <c r="L2533" s="21" t="str">
        <f>VLOOKUP($K2533,TONG_SL!$A:$D,2,0)</f>
        <v>Chân giò heo muối 300g</v>
      </c>
      <c r="N2533" s="21" t="str">
        <f t="shared" si="237"/>
        <v>K-C6</v>
      </c>
      <c r="Q2533" s="21" t="str">
        <f>VLOOKUP(K2533,TONG_SL!$A:$D,3,0)</f>
        <v>Túi</v>
      </c>
      <c r="R2533" s="106">
        <v>6</v>
      </c>
      <c r="S2533" s="171"/>
      <c r="T2533" s="171">
        <f>VLOOKUP(VLOOKUP(G2533,Ma_KH!$A:$R,18,0)&amp;K2533,Gia_MB!$A:$F,6,0)</f>
        <v>73431</v>
      </c>
      <c r="U2533" s="172">
        <f t="shared" si="238"/>
        <v>440586</v>
      </c>
      <c r="V2533" s="171"/>
      <c r="W2533" s="173">
        <f t="shared" si="239"/>
        <v>0</v>
      </c>
      <c r="X2533" s="174" t="str">
        <f t="shared" si="240"/>
        <v>8</v>
      </c>
      <c r="Y2533" s="171"/>
      <c r="Z2533" s="172">
        <f t="shared" si="241"/>
        <v>35246.879999999997</v>
      </c>
      <c r="AA2533" s="175">
        <f>VLOOKUP(G2533,Ma_KH!$A:$R,14,0)</f>
        <v>60</v>
      </c>
    </row>
    <row r="2534" spans="1:27" hidden="1" x14ac:dyDescent="0.25">
      <c r="A2534" s="157">
        <v>45993</v>
      </c>
      <c r="B2534" s="158">
        <v>4180767895</v>
      </c>
      <c r="C2534" s="10" t="s">
        <v>7767</v>
      </c>
      <c r="D2534" s="149">
        <v>45996</v>
      </c>
      <c r="E2534" s="152"/>
      <c r="F2534" s="151"/>
      <c r="G2534" t="s">
        <v>7229</v>
      </c>
      <c r="H2534" s="152"/>
      <c r="I2534" s="158" t="s">
        <v>8149</v>
      </c>
      <c r="J2534" s="150" t="s">
        <v>7234</v>
      </c>
      <c r="K2534" s="331" t="s">
        <v>32</v>
      </c>
      <c r="L2534" s="21" t="str">
        <f>VLOOKUP($K2534,TONG_SL!$A:$D,2,0)</f>
        <v>Giò Tai Lưỡi Xào 250g</v>
      </c>
      <c r="N2534" s="21" t="str">
        <f t="shared" si="237"/>
        <v>K-C6</v>
      </c>
      <c r="Q2534" s="21" t="str">
        <f>VLOOKUP(K2534,TONG_SL!$A:$D,3,0)</f>
        <v>Túi</v>
      </c>
      <c r="R2534" s="106">
        <v>6</v>
      </c>
      <c r="S2534" s="171"/>
      <c r="T2534" s="171">
        <f>VLOOKUP(VLOOKUP(G2534,Ma_KH!$A:$R,18,0)&amp;K2534,Gia_MB!$A:$F,6,0)</f>
        <v>50182</v>
      </c>
      <c r="U2534" s="172">
        <f t="shared" si="238"/>
        <v>301092</v>
      </c>
      <c r="V2534" s="171"/>
      <c r="W2534" s="173">
        <f t="shared" si="239"/>
        <v>0</v>
      </c>
      <c r="X2534" s="174" t="str">
        <f t="shared" si="240"/>
        <v>8</v>
      </c>
      <c r="Y2534" s="171"/>
      <c r="Z2534" s="172">
        <f t="shared" si="241"/>
        <v>24087.360000000001</v>
      </c>
      <c r="AA2534" s="175">
        <f>VLOOKUP(G2534,Ma_KH!$A:$R,14,0)</f>
        <v>60</v>
      </c>
    </row>
    <row r="2535" spans="1:27" hidden="1" x14ac:dyDescent="0.25">
      <c r="A2535" s="157">
        <v>45993</v>
      </c>
      <c r="B2535" s="158">
        <v>4180768066</v>
      </c>
      <c r="C2535" s="10" t="s">
        <v>7767</v>
      </c>
      <c r="D2535" s="149">
        <v>45996</v>
      </c>
      <c r="E2535" s="152"/>
      <c r="F2535" s="151"/>
      <c r="G2535" t="s">
        <v>7229</v>
      </c>
      <c r="H2535" s="152"/>
      <c r="I2535" s="158" t="s">
        <v>8150</v>
      </c>
      <c r="J2535" s="150" t="s">
        <v>7234</v>
      </c>
      <c r="K2535" s="331" t="s">
        <v>7153</v>
      </c>
      <c r="L2535" s="21" t="str">
        <f>VLOOKUP($K2535,TONG_SL!$A:$D,2,0)</f>
        <v>Tai heo muối 200g</v>
      </c>
      <c r="N2535" s="21" t="str">
        <f t="shared" si="237"/>
        <v>K-C6</v>
      </c>
      <c r="Q2535" s="21" t="str">
        <f>VLOOKUP(K2535,TONG_SL!$A:$D,3,0)</f>
        <v>Túi</v>
      </c>
      <c r="R2535" s="106">
        <v>6</v>
      </c>
      <c r="S2535" s="171"/>
      <c r="T2535" s="171">
        <f>VLOOKUP(VLOOKUP(G2535,Ma_KH!$A:$R,18,0)&amp;K2535,Gia_MB!$A:$F,6,0)</f>
        <v>55595</v>
      </c>
      <c r="U2535" s="172">
        <f t="shared" si="238"/>
        <v>333570</v>
      </c>
      <c r="V2535" s="171"/>
      <c r="W2535" s="173">
        <f t="shared" si="239"/>
        <v>0</v>
      </c>
      <c r="X2535" s="174" t="str">
        <f t="shared" si="240"/>
        <v>8</v>
      </c>
      <c r="Y2535" s="171"/>
      <c r="Z2535" s="172">
        <f t="shared" si="241"/>
        <v>26685.600000000002</v>
      </c>
      <c r="AA2535" s="175">
        <f>VLOOKUP(G2535,Ma_KH!$A:$R,14,0)</f>
        <v>60</v>
      </c>
    </row>
    <row r="2536" spans="1:27" hidden="1" x14ac:dyDescent="0.25">
      <c r="A2536" s="157">
        <v>45993</v>
      </c>
      <c r="B2536" s="158">
        <v>4180768066</v>
      </c>
      <c r="C2536" s="10" t="s">
        <v>7767</v>
      </c>
      <c r="D2536" s="149">
        <v>45996</v>
      </c>
      <c r="E2536" s="152"/>
      <c r="F2536" s="151"/>
      <c r="G2536" t="s">
        <v>7229</v>
      </c>
      <c r="H2536" s="152"/>
      <c r="I2536" s="158" t="s">
        <v>8150</v>
      </c>
      <c r="J2536" s="150" t="s">
        <v>7234</v>
      </c>
      <c r="K2536" s="331" t="s">
        <v>32</v>
      </c>
      <c r="L2536" s="21" t="str">
        <f>VLOOKUP($K2536,TONG_SL!$A:$D,2,0)</f>
        <v>Giò Tai Lưỡi Xào 250g</v>
      </c>
      <c r="N2536" s="21" t="str">
        <f t="shared" si="237"/>
        <v>K-C6</v>
      </c>
      <c r="Q2536" s="21" t="str">
        <f>VLOOKUP(K2536,TONG_SL!$A:$D,3,0)</f>
        <v>Túi</v>
      </c>
      <c r="R2536" s="106">
        <v>6</v>
      </c>
      <c r="S2536" s="171"/>
      <c r="T2536" s="171">
        <f>VLOOKUP(VLOOKUP(G2536,Ma_KH!$A:$R,18,0)&amp;K2536,Gia_MB!$A:$F,6,0)</f>
        <v>50182</v>
      </c>
      <c r="U2536" s="172">
        <f t="shared" si="238"/>
        <v>301092</v>
      </c>
      <c r="V2536" s="171"/>
      <c r="W2536" s="173">
        <f t="shared" si="239"/>
        <v>0</v>
      </c>
      <c r="X2536" s="174" t="str">
        <f t="shared" si="240"/>
        <v>8</v>
      </c>
      <c r="Y2536" s="171"/>
      <c r="Z2536" s="172">
        <f t="shared" si="241"/>
        <v>24087.360000000001</v>
      </c>
      <c r="AA2536" s="175">
        <f>VLOOKUP(G2536,Ma_KH!$A:$R,14,0)</f>
        <v>60</v>
      </c>
    </row>
    <row r="2537" spans="1:27" hidden="1" x14ac:dyDescent="0.25">
      <c r="A2537" s="157">
        <v>45993</v>
      </c>
      <c r="B2537" s="158">
        <v>4180768066</v>
      </c>
      <c r="C2537" s="10" t="s">
        <v>7767</v>
      </c>
      <c r="D2537" s="149">
        <v>45996</v>
      </c>
      <c r="E2537" s="152"/>
      <c r="F2537" s="151"/>
      <c r="G2537" t="s">
        <v>7229</v>
      </c>
      <c r="H2537" s="152"/>
      <c r="I2537" s="158" t="s">
        <v>8150</v>
      </c>
      <c r="J2537" s="150" t="s">
        <v>7234</v>
      </c>
      <c r="K2537" s="331" t="s">
        <v>7820</v>
      </c>
      <c r="L2537" s="21" t="str">
        <f>VLOOKUP($K2537,TONG_SL!$A:$D,2,0)</f>
        <v>Giò lụa cây 250g</v>
      </c>
      <c r="N2537" s="21" t="str">
        <f t="shared" si="237"/>
        <v>K-C6</v>
      </c>
      <c r="Q2537" s="21" t="str">
        <f>VLOOKUP(K2537,TONG_SL!$A:$D,3,0)</f>
        <v>Túi</v>
      </c>
      <c r="R2537" s="106">
        <v>6</v>
      </c>
      <c r="S2537" s="171"/>
      <c r="T2537" s="171">
        <f>VLOOKUP(VLOOKUP(G2537,Ma_KH!$A:$R,18,0)&amp;K2537,Gia_MB!$A:$F,6,0)</f>
        <v>49500</v>
      </c>
      <c r="U2537" s="172">
        <f t="shared" si="238"/>
        <v>297000</v>
      </c>
      <c r="V2537" s="171"/>
      <c r="W2537" s="173">
        <f t="shared" si="239"/>
        <v>0</v>
      </c>
      <c r="X2537" s="174" t="str">
        <f t="shared" si="240"/>
        <v>8</v>
      </c>
      <c r="Y2537" s="171"/>
      <c r="Z2537" s="172">
        <f t="shared" si="241"/>
        <v>23760</v>
      </c>
      <c r="AA2537" s="175">
        <f>VLOOKUP(G2537,Ma_KH!$A:$R,14,0)</f>
        <v>60</v>
      </c>
    </row>
    <row r="2538" spans="1:27" hidden="1" x14ac:dyDescent="0.25">
      <c r="A2538" s="157">
        <v>45993</v>
      </c>
      <c r="B2538" s="158">
        <v>4180768066</v>
      </c>
      <c r="C2538" s="10" t="s">
        <v>7767</v>
      </c>
      <c r="D2538" s="149">
        <v>45996</v>
      </c>
      <c r="E2538" s="152"/>
      <c r="F2538" s="151"/>
      <c r="G2538" t="s">
        <v>7229</v>
      </c>
      <c r="H2538" s="152"/>
      <c r="I2538" s="158" t="s">
        <v>8150</v>
      </c>
      <c r="J2538" s="150" t="s">
        <v>7234</v>
      </c>
      <c r="K2538" s="331" t="s">
        <v>7197</v>
      </c>
      <c r="L2538" s="21" t="str">
        <f>VLOOKUP($K2538,TONG_SL!$A:$D,2,0)</f>
        <v>Gà muối 500g</v>
      </c>
      <c r="N2538" s="21" t="str">
        <f t="shared" si="237"/>
        <v>K-C6</v>
      </c>
      <c r="Q2538" s="21" t="str">
        <f>VLOOKUP(K2538,TONG_SL!$A:$D,3,0)</f>
        <v>Túi</v>
      </c>
      <c r="R2538" s="106">
        <v>6</v>
      </c>
      <c r="S2538" s="171"/>
      <c r="T2538" s="171">
        <f>VLOOKUP(VLOOKUP(G2538,Ma_KH!$A:$R,18,0)&amp;K2538,Gia_MB!$A:$F,6,0)</f>
        <v>111058</v>
      </c>
      <c r="U2538" s="172">
        <f t="shared" si="238"/>
        <v>666348</v>
      </c>
      <c r="V2538" s="171"/>
      <c r="W2538" s="173">
        <f t="shared" si="239"/>
        <v>0</v>
      </c>
      <c r="X2538" s="174" t="str">
        <f t="shared" si="240"/>
        <v>8</v>
      </c>
      <c r="Y2538" s="171"/>
      <c r="Z2538" s="172">
        <f t="shared" si="241"/>
        <v>53307.840000000004</v>
      </c>
      <c r="AA2538" s="175">
        <f>VLOOKUP(G2538,Ma_KH!$A:$R,14,0)</f>
        <v>60</v>
      </c>
    </row>
    <row r="2539" spans="1:27" hidden="1" x14ac:dyDescent="0.25">
      <c r="A2539" s="157">
        <v>45993</v>
      </c>
      <c r="B2539" s="158">
        <v>4180768066</v>
      </c>
      <c r="C2539" s="10" t="s">
        <v>7767</v>
      </c>
      <c r="D2539" s="149">
        <v>45996</v>
      </c>
      <c r="E2539" s="152"/>
      <c r="F2539" s="151"/>
      <c r="G2539" t="s">
        <v>7229</v>
      </c>
      <c r="H2539" s="152"/>
      <c r="I2539" s="158" t="s">
        <v>8150</v>
      </c>
      <c r="J2539" s="150" t="s">
        <v>7234</v>
      </c>
      <c r="K2539" s="331" t="s">
        <v>7187</v>
      </c>
      <c r="L2539" s="21" t="str">
        <f>VLOOKUP($K2539,TONG_SL!$A:$D,2,0)</f>
        <v>Chân giò heo muối 300g</v>
      </c>
      <c r="N2539" s="21" t="str">
        <f t="shared" si="237"/>
        <v>K-C6</v>
      </c>
      <c r="Q2539" s="21" t="str">
        <f>VLOOKUP(K2539,TONG_SL!$A:$D,3,0)</f>
        <v>Túi</v>
      </c>
      <c r="R2539" s="106">
        <v>9</v>
      </c>
      <c r="S2539" s="171"/>
      <c r="T2539" s="171">
        <f>VLOOKUP(VLOOKUP(G2539,Ma_KH!$A:$R,18,0)&amp;K2539,Gia_MB!$A:$F,6,0)</f>
        <v>73431</v>
      </c>
      <c r="U2539" s="172">
        <f t="shared" si="238"/>
        <v>660879</v>
      </c>
      <c r="V2539" s="171"/>
      <c r="W2539" s="173">
        <f t="shared" si="239"/>
        <v>0</v>
      </c>
      <c r="X2539" s="174" t="str">
        <f t="shared" si="240"/>
        <v>8</v>
      </c>
      <c r="Y2539" s="171"/>
      <c r="Z2539" s="172">
        <f t="shared" si="241"/>
        <v>52870.32</v>
      </c>
      <c r="AA2539" s="175">
        <f>VLOOKUP(G2539,Ma_KH!$A:$R,14,0)</f>
        <v>60</v>
      </c>
    </row>
    <row r="2540" spans="1:27" hidden="1" x14ac:dyDescent="0.25">
      <c r="A2540" s="157">
        <v>45993</v>
      </c>
      <c r="B2540" s="158">
        <v>4180768066</v>
      </c>
      <c r="C2540" s="10" t="s">
        <v>7767</v>
      </c>
      <c r="D2540" s="149">
        <v>45996</v>
      </c>
      <c r="E2540" s="152"/>
      <c r="F2540" s="151"/>
      <c r="G2540" t="s">
        <v>7229</v>
      </c>
      <c r="H2540" s="152"/>
      <c r="I2540" s="158" t="s">
        <v>8150</v>
      </c>
      <c r="J2540" s="150" t="s">
        <v>7234</v>
      </c>
      <c r="K2540" s="331" t="s">
        <v>7154</v>
      </c>
      <c r="L2540" s="21" t="str">
        <f>VLOOKUP($K2540,TONG_SL!$A:$D,2,0)</f>
        <v>Chả cốm 300g</v>
      </c>
      <c r="N2540" s="21" t="str">
        <f t="shared" si="237"/>
        <v>K-C6</v>
      </c>
      <c r="Q2540" s="21" t="str">
        <f>VLOOKUP(K2540,TONG_SL!$A:$D,3,0)</f>
        <v>Túi</v>
      </c>
      <c r="R2540" s="106">
        <v>3</v>
      </c>
      <c r="S2540" s="171"/>
      <c r="T2540" s="171">
        <f>VLOOKUP(VLOOKUP(G2540,Ma_KH!$A:$R,18,0)&amp;K2540,Gia_MB!$A:$F,6,0)</f>
        <v>74250</v>
      </c>
      <c r="U2540" s="172">
        <f t="shared" si="238"/>
        <v>222750</v>
      </c>
      <c r="V2540" s="171"/>
      <c r="W2540" s="173">
        <f t="shared" si="239"/>
        <v>0</v>
      </c>
      <c r="X2540" s="174" t="str">
        <f t="shared" si="240"/>
        <v>8</v>
      </c>
      <c r="Y2540" s="171"/>
      <c r="Z2540" s="172">
        <f t="shared" si="241"/>
        <v>17820</v>
      </c>
      <c r="AA2540" s="175">
        <f>VLOOKUP(G2540,Ma_KH!$A:$R,14,0)</f>
        <v>60</v>
      </c>
    </row>
    <row r="2541" spans="1:27" hidden="1" x14ac:dyDescent="0.25">
      <c r="A2541" s="157">
        <v>45993</v>
      </c>
      <c r="B2541" s="158">
        <v>4180767795</v>
      </c>
      <c r="C2541" s="10" t="s">
        <v>7767</v>
      </c>
      <c r="D2541" s="149">
        <v>45996</v>
      </c>
      <c r="E2541" s="152"/>
      <c r="F2541" s="151"/>
      <c r="G2541" t="s">
        <v>7229</v>
      </c>
      <c r="H2541" s="152"/>
      <c r="I2541" s="158" t="s">
        <v>8151</v>
      </c>
      <c r="J2541" s="150" t="s">
        <v>7234</v>
      </c>
      <c r="K2541" s="331" t="s">
        <v>7197</v>
      </c>
      <c r="L2541" s="21" t="str">
        <f>VLOOKUP($K2541,TONG_SL!$A:$D,2,0)</f>
        <v>Gà muối 500g</v>
      </c>
      <c r="N2541" s="21" t="str">
        <f t="shared" si="237"/>
        <v>K-C6</v>
      </c>
      <c r="Q2541" s="21" t="str">
        <f>VLOOKUP(K2541,TONG_SL!$A:$D,3,0)</f>
        <v>Túi</v>
      </c>
      <c r="R2541" s="106">
        <v>5</v>
      </c>
      <c r="S2541" s="171"/>
      <c r="T2541" s="171">
        <f>VLOOKUP(VLOOKUP(G2541,Ma_KH!$A:$R,18,0)&amp;K2541,Gia_MB!$A:$F,6,0)</f>
        <v>111058</v>
      </c>
      <c r="U2541" s="172">
        <f t="shared" si="238"/>
        <v>555290</v>
      </c>
      <c r="V2541" s="171"/>
      <c r="W2541" s="173">
        <f t="shared" si="239"/>
        <v>0</v>
      </c>
      <c r="X2541" s="174" t="str">
        <f t="shared" si="240"/>
        <v>8</v>
      </c>
      <c r="Y2541" s="171"/>
      <c r="Z2541" s="172">
        <f t="shared" si="241"/>
        <v>44423.200000000004</v>
      </c>
      <c r="AA2541" s="175">
        <f>VLOOKUP(G2541,Ma_KH!$A:$R,14,0)</f>
        <v>60</v>
      </c>
    </row>
    <row r="2542" spans="1:27" hidden="1" x14ac:dyDescent="0.25">
      <c r="A2542" s="157">
        <v>45993</v>
      </c>
      <c r="B2542" s="158">
        <v>4180767795</v>
      </c>
      <c r="C2542" s="10" t="s">
        <v>7767</v>
      </c>
      <c r="D2542" s="149">
        <v>45996</v>
      </c>
      <c r="E2542" s="152"/>
      <c r="F2542" s="151"/>
      <c r="G2542" t="s">
        <v>7229</v>
      </c>
      <c r="H2542" s="152"/>
      <c r="I2542" s="158" t="s">
        <v>8151</v>
      </c>
      <c r="J2542" s="150" t="s">
        <v>7234</v>
      </c>
      <c r="K2542" s="331" t="s">
        <v>7154</v>
      </c>
      <c r="L2542" s="21" t="str">
        <f>VLOOKUP($K2542,TONG_SL!$A:$D,2,0)</f>
        <v>Chả cốm 300g</v>
      </c>
      <c r="N2542" s="21" t="str">
        <f t="shared" si="237"/>
        <v>K-C6</v>
      </c>
      <c r="Q2542" s="21" t="str">
        <f>VLOOKUP(K2542,TONG_SL!$A:$D,3,0)</f>
        <v>Túi</v>
      </c>
      <c r="R2542" s="106">
        <v>5</v>
      </c>
      <c r="S2542" s="171"/>
      <c r="T2542" s="171">
        <f>VLOOKUP(VLOOKUP(G2542,Ma_KH!$A:$R,18,0)&amp;K2542,Gia_MB!$A:$F,6,0)</f>
        <v>74250</v>
      </c>
      <c r="U2542" s="172">
        <f t="shared" si="238"/>
        <v>371250</v>
      </c>
      <c r="V2542" s="171"/>
      <c r="W2542" s="173">
        <f t="shared" si="239"/>
        <v>0</v>
      </c>
      <c r="X2542" s="174" t="str">
        <f t="shared" si="240"/>
        <v>8</v>
      </c>
      <c r="Y2542" s="171"/>
      <c r="Z2542" s="172">
        <f t="shared" si="241"/>
        <v>29700</v>
      </c>
      <c r="AA2542" s="175">
        <f>VLOOKUP(G2542,Ma_KH!$A:$R,14,0)</f>
        <v>60</v>
      </c>
    </row>
    <row r="2543" spans="1:27" hidden="1" x14ac:dyDescent="0.25">
      <c r="A2543" s="157">
        <v>45993</v>
      </c>
      <c r="B2543" s="158">
        <v>4180767795</v>
      </c>
      <c r="C2543" s="10" t="s">
        <v>7767</v>
      </c>
      <c r="D2543" s="149">
        <v>45996</v>
      </c>
      <c r="E2543" s="152"/>
      <c r="F2543" s="151"/>
      <c r="G2543" t="s">
        <v>7229</v>
      </c>
      <c r="H2543" s="152"/>
      <c r="I2543" s="158" t="s">
        <v>8151</v>
      </c>
      <c r="J2543" s="150" t="s">
        <v>7234</v>
      </c>
      <c r="K2543" s="331" t="s">
        <v>32</v>
      </c>
      <c r="L2543" s="21" t="str">
        <f>VLOOKUP($K2543,TONG_SL!$A:$D,2,0)</f>
        <v>Giò Tai Lưỡi Xào 250g</v>
      </c>
      <c r="N2543" s="21" t="str">
        <f t="shared" si="237"/>
        <v>K-C6</v>
      </c>
      <c r="Q2543" s="21" t="str">
        <f>VLOOKUP(K2543,TONG_SL!$A:$D,3,0)</f>
        <v>Túi</v>
      </c>
      <c r="R2543" s="106">
        <v>5</v>
      </c>
      <c r="S2543" s="171"/>
      <c r="T2543" s="171">
        <f>VLOOKUP(VLOOKUP(G2543,Ma_KH!$A:$R,18,0)&amp;K2543,Gia_MB!$A:$F,6,0)</f>
        <v>50182</v>
      </c>
      <c r="U2543" s="172">
        <f t="shared" si="238"/>
        <v>250910</v>
      </c>
      <c r="V2543" s="171"/>
      <c r="W2543" s="173">
        <f t="shared" si="239"/>
        <v>0</v>
      </c>
      <c r="X2543" s="174" t="str">
        <f t="shared" si="240"/>
        <v>8</v>
      </c>
      <c r="Y2543" s="171"/>
      <c r="Z2543" s="172">
        <f t="shared" si="241"/>
        <v>20072.8</v>
      </c>
      <c r="AA2543" s="175">
        <f>VLOOKUP(G2543,Ma_KH!$A:$R,14,0)</f>
        <v>60</v>
      </c>
    </row>
    <row r="2544" spans="1:27" hidden="1" x14ac:dyDescent="0.25">
      <c r="A2544" s="157">
        <v>45993</v>
      </c>
      <c r="B2544" s="158">
        <v>4180767795</v>
      </c>
      <c r="C2544" s="10" t="s">
        <v>7767</v>
      </c>
      <c r="D2544" s="149">
        <v>45996</v>
      </c>
      <c r="E2544" s="152"/>
      <c r="F2544" s="151"/>
      <c r="G2544" t="s">
        <v>7229</v>
      </c>
      <c r="H2544" s="152"/>
      <c r="I2544" s="158" t="s">
        <v>8151</v>
      </c>
      <c r="J2544" s="150" t="s">
        <v>7234</v>
      </c>
      <c r="K2544" s="331" t="s">
        <v>7153</v>
      </c>
      <c r="L2544" s="21" t="str">
        <f>VLOOKUP($K2544,TONG_SL!$A:$D,2,0)</f>
        <v>Tai heo muối 200g</v>
      </c>
      <c r="N2544" s="21" t="str">
        <f t="shared" si="237"/>
        <v>K-C6</v>
      </c>
      <c r="Q2544" s="21" t="str">
        <f>VLOOKUP(K2544,TONG_SL!$A:$D,3,0)</f>
        <v>Túi</v>
      </c>
      <c r="R2544" s="106">
        <v>5</v>
      </c>
      <c r="S2544" s="171"/>
      <c r="T2544" s="171">
        <f>VLOOKUP(VLOOKUP(G2544,Ma_KH!$A:$R,18,0)&amp;K2544,Gia_MB!$A:$F,6,0)</f>
        <v>55595</v>
      </c>
      <c r="U2544" s="172">
        <f t="shared" si="238"/>
        <v>277975</v>
      </c>
      <c r="V2544" s="171"/>
      <c r="W2544" s="173">
        <f t="shared" si="239"/>
        <v>0</v>
      </c>
      <c r="X2544" s="174" t="str">
        <f t="shared" si="240"/>
        <v>8</v>
      </c>
      <c r="Y2544" s="171"/>
      <c r="Z2544" s="172">
        <f t="shared" si="241"/>
        <v>22238</v>
      </c>
      <c r="AA2544" s="175">
        <f>VLOOKUP(G2544,Ma_KH!$A:$R,14,0)</f>
        <v>60</v>
      </c>
    </row>
    <row r="2545" spans="1:27" hidden="1" x14ac:dyDescent="0.25">
      <c r="A2545" s="157">
        <v>45993</v>
      </c>
      <c r="B2545" s="158">
        <v>4180767795</v>
      </c>
      <c r="C2545" s="10" t="s">
        <v>7767</v>
      </c>
      <c r="D2545" s="149">
        <v>45996</v>
      </c>
      <c r="E2545" s="152"/>
      <c r="F2545" s="151"/>
      <c r="G2545" t="s">
        <v>7229</v>
      </c>
      <c r="H2545" s="152"/>
      <c r="I2545" s="158" t="s">
        <v>8151</v>
      </c>
      <c r="J2545" s="150" t="s">
        <v>7234</v>
      </c>
      <c r="K2545" s="331" t="s">
        <v>7187</v>
      </c>
      <c r="L2545" s="21" t="str">
        <f>VLOOKUP($K2545,TONG_SL!$A:$D,2,0)</f>
        <v>Chân giò heo muối 300g</v>
      </c>
      <c r="N2545" s="21" t="str">
        <f t="shared" si="237"/>
        <v>K-C6</v>
      </c>
      <c r="Q2545" s="21" t="str">
        <f>VLOOKUP(K2545,TONG_SL!$A:$D,3,0)</f>
        <v>Túi</v>
      </c>
      <c r="R2545" s="106">
        <v>6</v>
      </c>
      <c r="S2545" s="171"/>
      <c r="T2545" s="171">
        <f>VLOOKUP(VLOOKUP(G2545,Ma_KH!$A:$R,18,0)&amp;K2545,Gia_MB!$A:$F,6,0)</f>
        <v>73431</v>
      </c>
      <c r="U2545" s="172">
        <f t="shared" si="238"/>
        <v>440586</v>
      </c>
      <c r="V2545" s="171"/>
      <c r="W2545" s="173">
        <f t="shared" si="239"/>
        <v>0</v>
      </c>
      <c r="X2545" s="174" t="str">
        <f t="shared" si="240"/>
        <v>8</v>
      </c>
      <c r="Y2545" s="171"/>
      <c r="Z2545" s="172">
        <f t="shared" si="241"/>
        <v>35246.879999999997</v>
      </c>
      <c r="AA2545" s="175">
        <f>VLOOKUP(G2545,Ma_KH!$A:$R,14,0)</f>
        <v>60</v>
      </c>
    </row>
    <row r="2546" spans="1:27" hidden="1" x14ac:dyDescent="0.25">
      <c r="A2546" s="157">
        <v>45993</v>
      </c>
      <c r="B2546" s="158">
        <v>4180767795</v>
      </c>
      <c r="C2546" s="10" t="s">
        <v>7767</v>
      </c>
      <c r="D2546" s="149">
        <v>45996</v>
      </c>
      <c r="E2546" s="152"/>
      <c r="F2546" s="151"/>
      <c r="G2546" t="s">
        <v>7229</v>
      </c>
      <c r="H2546" s="152"/>
      <c r="I2546" s="158" t="s">
        <v>8151</v>
      </c>
      <c r="J2546" s="150" t="s">
        <v>7234</v>
      </c>
      <c r="K2546" s="331" t="s">
        <v>48</v>
      </c>
      <c r="L2546" s="21" t="str">
        <f>VLOOKUP($K2546,TONG_SL!$A:$D,2,0)</f>
        <v>Mọc Nấm Hương 250g</v>
      </c>
      <c r="N2546" s="21" t="str">
        <f t="shared" si="237"/>
        <v>K-C6</v>
      </c>
      <c r="Q2546" s="21" t="str">
        <f>VLOOKUP(K2546,TONG_SL!$A:$D,3,0)</f>
        <v>Túi</v>
      </c>
      <c r="R2546" s="106">
        <v>5</v>
      </c>
      <c r="S2546" s="171"/>
      <c r="T2546" s="171">
        <f>VLOOKUP(VLOOKUP(G2546,Ma_KH!$A:$R,18,0)&amp;K2546,Gia_MB!$A:$F,6,0)</f>
        <v>46000</v>
      </c>
      <c r="U2546" s="172">
        <f t="shared" si="238"/>
        <v>230000</v>
      </c>
      <c r="V2546" s="171"/>
      <c r="W2546" s="173">
        <f t="shared" si="239"/>
        <v>0</v>
      </c>
      <c r="X2546" s="174" t="str">
        <f t="shared" si="240"/>
        <v>8</v>
      </c>
      <c r="Y2546" s="171"/>
      <c r="Z2546" s="172">
        <f t="shared" si="241"/>
        <v>18400</v>
      </c>
      <c r="AA2546" s="175">
        <f>VLOOKUP(G2546,Ma_KH!$A:$R,14,0)</f>
        <v>60</v>
      </c>
    </row>
    <row r="2547" spans="1:27" hidden="1" x14ac:dyDescent="0.25">
      <c r="A2547" s="157">
        <v>45993</v>
      </c>
      <c r="B2547" s="158">
        <v>4180767795</v>
      </c>
      <c r="C2547" s="10" t="s">
        <v>7767</v>
      </c>
      <c r="D2547" s="149">
        <v>45996</v>
      </c>
      <c r="E2547" s="152"/>
      <c r="F2547" s="151"/>
      <c r="G2547" t="s">
        <v>7229</v>
      </c>
      <c r="H2547" s="152"/>
      <c r="I2547" s="158" t="s">
        <v>8151</v>
      </c>
      <c r="J2547" s="150" t="s">
        <v>7234</v>
      </c>
      <c r="K2547" s="331" t="s">
        <v>7820</v>
      </c>
      <c r="L2547" s="21" t="str">
        <f>VLOOKUP($K2547,TONG_SL!$A:$D,2,0)</f>
        <v>Giò lụa cây 250g</v>
      </c>
      <c r="N2547" s="21" t="str">
        <f t="shared" si="237"/>
        <v>K-C6</v>
      </c>
      <c r="Q2547" s="21" t="str">
        <f>VLOOKUP(K2547,TONG_SL!$A:$D,3,0)</f>
        <v>Túi</v>
      </c>
      <c r="R2547" s="106">
        <v>3</v>
      </c>
      <c r="S2547" s="171"/>
      <c r="T2547" s="171">
        <f>VLOOKUP(VLOOKUP(G2547,Ma_KH!$A:$R,18,0)&amp;K2547,Gia_MB!$A:$F,6,0)</f>
        <v>49500</v>
      </c>
      <c r="U2547" s="172">
        <f t="shared" si="238"/>
        <v>148500</v>
      </c>
      <c r="V2547" s="171"/>
      <c r="W2547" s="173">
        <f t="shared" si="239"/>
        <v>0</v>
      </c>
      <c r="X2547" s="174" t="str">
        <f t="shared" si="240"/>
        <v>8</v>
      </c>
      <c r="Y2547" s="171"/>
      <c r="Z2547" s="172">
        <f t="shared" si="241"/>
        <v>11880</v>
      </c>
      <c r="AA2547" s="175">
        <f>VLOOKUP(G2547,Ma_KH!$A:$R,14,0)</f>
        <v>60</v>
      </c>
    </row>
    <row r="2548" spans="1:27" hidden="1" x14ac:dyDescent="0.25">
      <c r="A2548" s="157">
        <v>45993</v>
      </c>
      <c r="B2548" s="158">
        <v>4180767795</v>
      </c>
      <c r="C2548" s="10" t="s">
        <v>7767</v>
      </c>
      <c r="D2548" s="149">
        <v>45996</v>
      </c>
      <c r="E2548" s="152"/>
      <c r="F2548" s="151"/>
      <c r="G2548" t="s">
        <v>7229</v>
      </c>
      <c r="H2548" s="152"/>
      <c r="I2548" s="158" t="s">
        <v>8151</v>
      </c>
      <c r="J2548" s="150" t="s">
        <v>7234</v>
      </c>
      <c r="K2548" s="331" t="s">
        <v>7821</v>
      </c>
      <c r="L2548" s="21" t="str">
        <f>VLOOKUP($K2548,TONG_SL!$A:$D,2,0)</f>
        <v>Giò sụn gà 250g</v>
      </c>
      <c r="N2548" s="21" t="str">
        <f t="shared" si="237"/>
        <v>K-C6</v>
      </c>
      <c r="Q2548" s="21" t="str">
        <f>VLOOKUP(K2548,TONG_SL!$A:$D,3,0)</f>
        <v>Túi</v>
      </c>
      <c r="R2548" s="106">
        <v>3</v>
      </c>
      <c r="S2548" s="171"/>
      <c r="T2548" s="171">
        <f>VLOOKUP(VLOOKUP(G2548,Ma_KH!$A:$R,18,0)&amp;K2548,Gia_MB!$A:$F,6,0)</f>
        <v>50400</v>
      </c>
      <c r="U2548" s="172">
        <f t="shared" si="238"/>
        <v>151200</v>
      </c>
      <c r="V2548" s="171"/>
      <c r="W2548" s="173">
        <f t="shared" si="239"/>
        <v>0</v>
      </c>
      <c r="X2548" s="174" t="str">
        <f t="shared" si="240"/>
        <v>8</v>
      </c>
      <c r="Y2548" s="171"/>
      <c r="Z2548" s="172">
        <f t="shared" si="241"/>
        <v>12096</v>
      </c>
      <c r="AA2548" s="175">
        <f>VLOOKUP(G2548,Ma_KH!$A:$R,14,0)</f>
        <v>60</v>
      </c>
    </row>
    <row r="2549" spans="1:27" hidden="1" x14ac:dyDescent="0.25">
      <c r="A2549" s="157">
        <v>45993</v>
      </c>
      <c r="B2549" s="158">
        <v>4180768098</v>
      </c>
      <c r="C2549" s="10" t="s">
        <v>7767</v>
      </c>
      <c r="D2549" s="149">
        <v>45996</v>
      </c>
      <c r="E2549" s="152"/>
      <c r="F2549" s="151"/>
      <c r="G2549" t="s">
        <v>7229</v>
      </c>
      <c r="H2549" s="152"/>
      <c r="I2549" s="158" t="s">
        <v>8152</v>
      </c>
      <c r="J2549" s="150" t="s">
        <v>7234</v>
      </c>
      <c r="K2549" s="331" t="s">
        <v>30</v>
      </c>
      <c r="L2549" s="21" t="str">
        <f>VLOOKUP($K2549,TONG_SL!$A:$D,2,0)</f>
        <v>Gà muối 500g</v>
      </c>
      <c r="N2549" s="21" t="str">
        <f t="shared" si="237"/>
        <v>K-C6</v>
      </c>
      <c r="Q2549" s="21" t="str">
        <f>VLOOKUP(K2549,TONG_SL!$A:$D,3,0)</f>
        <v>Túi</v>
      </c>
      <c r="R2549" s="106">
        <v>5</v>
      </c>
      <c r="S2549" s="171"/>
      <c r="T2549" s="171">
        <f>VLOOKUP(VLOOKUP(G2549,Ma_KH!$A:$R,18,0)&amp;K2549,Gia_MB!$A:$F,6,0)</f>
        <v>111058</v>
      </c>
      <c r="U2549" s="172">
        <f t="shared" si="238"/>
        <v>555290</v>
      </c>
      <c r="V2549" s="171"/>
      <c r="W2549" s="173">
        <f t="shared" si="239"/>
        <v>0</v>
      </c>
      <c r="X2549" s="174" t="str">
        <f t="shared" si="240"/>
        <v>8</v>
      </c>
      <c r="Y2549" s="171"/>
      <c r="Z2549" s="172">
        <f t="shared" si="241"/>
        <v>44423.200000000004</v>
      </c>
      <c r="AA2549" s="175">
        <f>VLOOKUP(G2549,Ma_KH!$A:$R,14,0)</f>
        <v>60</v>
      </c>
    </row>
    <row r="2550" spans="1:27" hidden="1" x14ac:dyDescent="0.25">
      <c r="A2550" s="157">
        <v>45993</v>
      </c>
      <c r="B2550" s="158">
        <v>4180768098</v>
      </c>
      <c r="C2550" s="10" t="s">
        <v>7767</v>
      </c>
      <c r="D2550" s="149">
        <v>45996</v>
      </c>
      <c r="E2550" s="152"/>
      <c r="F2550" s="151"/>
      <c r="G2550" t="s">
        <v>7229</v>
      </c>
      <c r="H2550" s="152"/>
      <c r="I2550" s="158" t="s">
        <v>8152</v>
      </c>
      <c r="J2550" s="150" t="s">
        <v>7234</v>
      </c>
      <c r="K2550" s="331" t="s">
        <v>7153</v>
      </c>
      <c r="L2550" s="21" t="str">
        <f>VLOOKUP($K2550,TONG_SL!$A:$D,2,0)</f>
        <v>Tai heo muối 200g</v>
      </c>
      <c r="N2550" s="21" t="str">
        <f t="shared" si="237"/>
        <v>K-C6</v>
      </c>
      <c r="Q2550" s="21" t="str">
        <f>VLOOKUP(K2550,TONG_SL!$A:$D,3,0)</f>
        <v>Túi</v>
      </c>
      <c r="R2550" s="106">
        <v>5</v>
      </c>
      <c r="S2550" s="171"/>
      <c r="T2550" s="171">
        <f>VLOOKUP(VLOOKUP(G2550,Ma_KH!$A:$R,18,0)&amp;K2550,Gia_MB!$A:$F,6,0)</f>
        <v>55595</v>
      </c>
      <c r="U2550" s="172">
        <f t="shared" si="238"/>
        <v>277975</v>
      </c>
      <c r="V2550" s="171"/>
      <c r="W2550" s="173">
        <f t="shared" si="239"/>
        <v>0</v>
      </c>
      <c r="X2550" s="174" t="str">
        <f t="shared" si="240"/>
        <v>8</v>
      </c>
      <c r="Y2550" s="171"/>
      <c r="Z2550" s="172">
        <f t="shared" si="241"/>
        <v>22238</v>
      </c>
      <c r="AA2550" s="175">
        <f>VLOOKUP(G2550,Ma_KH!$A:$R,14,0)</f>
        <v>60</v>
      </c>
    </row>
    <row r="2551" spans="1:27" hidden="1" x14ac:dyDescent="0.25">
      <c r="A2551" s="157">
        <v>45993</v>
      </c>
      <c r="B2551" s="158">
        <v>4180768098</v>
      </c>
      <c r="C2551" s="10" t="s">
        <v>7767</v>
      </c>
      <c r="D2551" s="149">
        <v>45996</v>
      </c>
      <c r="E2551" s="152"/>
      <c r="F2551" s="151"/>
      <c r="G2551" t="s">
        <v>7229</v>
      </c>
      <c r="H2551" s="152"/>
      <c r="I2551" s="158" t="s">
        <v>8152</v>
      </c>
      <c r="J2551" s="150" t="s">
        <v>7234</v>
      </c>
      <c r="K2551" s="331" t="s">
        <v>7154</v>
      </c>
      <c r="L2551" s="21" t="str">
        <f>VLOOKUP($K2551,TONG_SL!$A:$D,2,0)</f>
        <v>Chả cốm 300g</v>
      </c>
      <c r="N2551" s="21" t="str">
        <f t="shared" si="237"/>
        <v>K-C6</v>
      </c>
      <c r="Q2551" s="21" t="str">
        <f>VLOOKUP(K2551,TONG_SL!$A:$D,3,0)</f>
        <v>Túi</v>
      </c>
      <c r="R2551" s="106">
        <v>5</v>
      </c>
      <c r="S2551" s="171"/>
      <c r="T2551" s="171">
        <f>VLOOKUP(VLOOKUP(G2551,Ma_KH!$A:$R,18,0)&amp;K2551,Gia_MB!$A:$F,6,0)</f>
        <v>74250</v>
      </c>
      <c r="U2551" s="172">
        <f t="shared" si="238"/>
        <v>371250</v>
      </c>
      <c r="V2551" s="171"/>
      <c r="W2551" s="173">
        <f t="shared" si="239"/>
        <v>0</v>
      </c>
      <c r="X2551" s="174" t="str">
        <f t="shared" si="240"/>
        <v>8</v>
      </c>
      <c r="Y2551" s="171"/>
      <c r="Z2551" s="172">
        <f t="shared" si="241"/>
        <v>29700</v>
      </c>
      <c r="AA2551" s="175">
        <f>VLOOKUP(G2551,Ma_KH!$A:$R,14,0)</f>
        <v>60</v>
      </c>
    </row>
    <row r="2552" spans="1:27" hidden="1" x14ac:dyDescent="0.25">
      <c r="A2552" s="157">
        <v>45993</v>
      </c>
      <c r="B2552" s="158">
        <v>4180768098</v>
      </c>
      <c r="C2552" s="10" t="s">
        <v>7767</v>
      </c>
      <c r="D2552" s="149">
        <v>45996</v>
      </c>
      <c r="E2552" s="152"/>
      <c r="F2552" s="151"/>
      <c r="G2552" t="s">
        <v>7229</v>
      </c>
      <c r="H2552" s="152"/>
      <c r="I2552" s="158" t="s">
        <v>8152</v>
      </c>
      <c r="J2552" s="150" t="s">
        <v>7234</v>
      </c>
      <c r="K2552" s="331" t="s">
        <v>48</v>
      </c>
      <c r="L2552" s="21" t="str">
        <f>VLOOKUP($K2552,TONG_SL!$A:$D,2,0)</f>
        <v>Mọc Nấm Hương 250g</v>
      </c>
      <c r="N2552" s="21" t="str">
        <f t="shared" si="237"/>
        <v>K-C6</v>
      </c>
      <c r="Q2552" s="21" t="str">
        <f>VLOOKUP(K2552,TONG_SL!$A:$D,3,0)</f>
        <v>Túi</v>
      </c>
      <c r="R2552" s="106">
        <v>6</v>
      </c>
      <c r="S2552" s="171"/>
      <c r="T2552" s="171">
        <f>VLOOKUP(VLOOKUP(G2552,Ma_KH!$A:$R,18,0)&amp;K2552,Gia_MB!$A:$F,6,0)</f>
        <v>46000</v>
      </c>
      <c r="U2552" s="172">
        <f t="shared" si="238"/>
        <v>276000</v>
      </c>
      <c r="V2552" s="171"/>
      <c r="W2552" s="173">
        <f t="shared" si="239"/>
        <v>0</v>
      </c>
      <c r="X2552" s="174" t="str">
        <f t="shared" si="240"/>
        <v>8</v>
      </c>
      <c r="Y2552" s="171"/>
      <c r="Z2552" s="172">
        <f t="shared" si="241"/>
        <v>22080</v>
      </c>
      <c r="AA2552" s="175">
        <f>VLOOKUP(G2552,Ma_KH!$A:$R,14,0)</f>
        <v>60</v>
      </c>
    </row>
    <row r="2553" spans="1:27" hidden="1" x14ac:dyDescent="0.25">
      <c r="A2553" s="157">
        <v>45993</v>
      </c>
      <c r="B2553" s="158">
        <v>4180768098</v>
      </c>
      <c r="C2553" s="10" t="s">
        <v>7767</v>
      </c>
      <c r="D2553" s="149">
        <v>45996</v>
      </c>
      <c r="E2553" s="152"/>
      <c r="F2553" s="151"/>
      <c r="G2553" t="s">
        <v>7229</v>
      </c>
      <c r="H2553" s="152"/>
      <c r="I2553" s="158" t="s">
        <v>8152</v>
      </c>
      <c r="J2553" s="150" t="s">
        <v>7234</v>
      </c>
      <c r="K2553" s="331" t="s">
        <v>7187</v>
      </c>
      <c r="L2553" s="21" t="str">
        <f>VLOOKUP($K2553,TONG_SL!$A:$D,2,0)</f>
        <v>Chân giò heo muối 300g</v>
      </c>
      <c r="N2553" s="21" t="str">
        <f t="shared" si="237"/>
        <v>K-C6</v>
      </c>
      <c r="Q2553" s="21" t="str">
        <f>VLOOKUP(K2553,TONG_SL!$A:$D,3,0)</f>
        <v>Túi</v>
      </c>
      <c r="R2553" s="106">
        <v>10</v>
      </c>
      <c r="S2553" s="171"/>
      <c r="T2553" s="171">
        <f>VLOOKUP(VLOOKUP(G2553,Ma_KH!$A:$R,18,0)&amp;K2553,Gia_MB!$A:$F,6,0)</f>
        <v>73431</v>
      </c>
      <c r="U2553" s="172">
        <f t="shared" si="238"/>
        <v>734310</v>
      </c>
      <c r="V2553" s="171"/>
      <c r="W2553" s="173">
        <f t="shared" si="239"/>
        <v>0</v>
      </c>
      <c r="X2553" s="174" t="str">
        <f t="shared" si="240"/>
        <v>8</v>
      </c>
      <c r="Y2553" s="171"/>
      <c r="Z2553" s="172">
        <f t="shared" si="241"/>
        <v>58744.800000000003</v>
      </c>
      <c r="AA2553" s="175">
        <f>VLOOKUP(G2553,Ma_KH!$A:$R,14,0)</f>
        <v>60</v>
      </c>
    </row>
    <row r="2554" spans="1:27" hidden="1" x14ac:dyDescent="0.25">
      <c r="A2554" s="157">
        <v>45993</v>
      </c>
      <c r="B2554" s="158">
        <v>4180768098</v>
      </c>
      <c r="C2554" s="10" t="s">
        <v>7767</v>
      </c>
      <c r="D2554" s="149">
        <v>45996</v>
      </c>
      <c r="E2554" s="152"/>
      <c r="F2554" s="151"/>
      <c r="G2554" t="s">
        <v>7229</v>
      </c>
      <c r="H2554" s="152"/>
      <c r="I2554" s="158" t="s">
        <v>8152</v>
      </c>
      <c r="J2554" s="150" t="s">
        <v>7234</v>
      </c>
      <c r="K2554" s="331" t="s">
        <v>7820</v>
      </c>
      <c r="L2554" s="21" t="str">
        <f>VLOOKUP($K2554,TONG_SL!$A:$D,2,0)</f>
        <v>Giò lụa cây 250g</v>
      </c>
      <c r="N2554" s="21" t="str">
        <f t="shared" si="237"/>
        <v>K-C6</v>
      </c>
      <c r="Q2554" s="21" t="str">
        <f>VLOOKUP(K2554,TONG_SL!$A:$D,3,0)</f>
        <v>Túi</v>
      </c>
      <c r="R2554" s="106">
        <v>5</v>
      </c>
      <c r="S2554" s="171"/>
      <c r="T2554" s="171">
        <f>VLOOKUP(VLOOKUP(G2554,Ma_KH!$A:$R,18,0)&amp;K2554,Gia_MB!$A:$F,6,0)</f>
        <v>49500</v>
      </c>
      <c r="U2554" s="172">
        <f t="shared" si="238"/>
        <v>247500</v>
      </c>
      <c r="V2554" s="171"/>
      <c r="W2554" s="173">
        <f t="shared" si="239"/>
        <v>0</v>
      </c>
      <c r="X2554" s="174" t="str">
        <f t="shared" si="240"/>
        <v>8</v>
      </c>
      <c r="Y2554" s="171"/>
      <c r="Z2554" s="172">
        <f t="shared" si="241"/>
        <v>19800</v>
      </c>
      <c r="AA2554" s="175">
        <f>VLOOKUP(G2554,Ma_KH!$A:$R,14,0)</f>
        <v>60</v>
      </c>
    </row>
    <row r="2555" spans="1:27" hidden="1" x14ac:dyDescent="0.25">
      <c r="A2555" s="157">
        <v>45993</v>
      </c>
      <c r="B2555" s="158">
        <v>4180768098</v>
      </c>
      <c r="C2555" s="10" t="s">
        <v>7767</v>
      </c>
      <c r="D2555" s="149">
        <v>45996</v>
      </c>
      <c r="E2555" s="152"/>
      <c r="F2555" s="151"/>
      <c r="G2555" t="s">
        <v>7229</v>
      </c>
      <c r="H2555" s="152"/>
      <c r="I2555" s="158" t="s">
        <v>8152</v>
      </c>
      <c r="J2555" s="150" t="s">
        <v>7234</v>
      </c>
      <c r="K2555" s="331" t="s">
        <v>32</v>
      </c>
      <c r="L2555" s="21" t="str">
        <f>VLOOKUP($K2555,TONG_SL!$A:$D,2,0)</f>
        <v>Giò Tai Lưỡi Xào 250g</v>
      </c>
      <c r="N2555" s="21" t="str">
        <f t="shared" si="237"/>
        <v>K-C6</v>
      </c>
      <c r="Q2555" s="21" t="str">
        <f>VLOOKUP(K2555,TONG_SL!$A:$D,3,0)</f>
        <v>Túi</v>
      </c>
      <c r="R2555" s="106">
        <v>10</v>
      </c>
      <c r="S2555" s="171"/>
      <c r="T2555" s="171">
        <f>VLOOKUP(VLOOKUP(G2555,Ma_KH!$A:$R,18,0)&amp;K2555,Gia_MB!$A:$F,6,0)</f>
        <v>50182</v>
      </c>
      <c r="U2555" s="172">
        <f t="shared" si="238"/>
        <v>501820</v>
      </c>
      <c r="V2555" s="171"/>
      <c r="W2555" s="173">
        <f t="shared" si="239"/>
        <v>0</v>
      </c>
      <c r="X2555" s="174" t="str">
        <f t="shared" si="240"/>
        <v>8</v>
      </c>
      <c r="Y2555" s="171"/>
      <c r="Z2555" s="172">
        <f t="shared" si="241"/>
        <v>40145.599999999999</v>
      </c>
      <c r="AA2555" s="175">
        <f>VLOOKUP(G2555,Ma_KH!$A:$R,14,0)</f>
        <v>60</v>
      </c>
    </row>
    <row r="2556" spans="1:27" hidden="1" x14ac:dyDescent="0.25">
      <c r="A2556" s="157">
        <v>45993</v>
      </c>
      <c r="B2556" s="158">
        <v>4180767947</v>
      </c>
      <c r="C2556" s="10" t="s">
        <v>7767</v>
      </c>
      <c r="D2556" s="149">
        <v>45996</v>
      </c>
      <c r="E2556" s="152"/>
      <c r="F2556" s="151"/>
      <c r="G2556" t="s">
        <v>7229</v>
      </c>
      <c r="H2556" s="152"/>
      <c r="I2556" s="158" t="s">
        <v>8153</v>
      </c>
      <c r="J2556" s="150" t="s">
        <v>7234</v>
      </c>
      <c r="K2556" s="331" t="s">
        <v>48</v>
      </c>
      <c r="L2556" s="21" t="str">
        <f>VLOOKUP($K2556,TONG_SL!$A:$D,2,0)</f>
        <v>Mọc Nấm Hương 250g</v>
      </c>
      <c r="N2556" s="21" t="str">
        <f t="shared" si="237"/>
        <v>K-C6</v>
      </c>
      <c r="Q2556" s="21" t="str">
        <f>VLOOKUP(K2556,TONG_SL!$A:$D,3,0)</f>
        <v>Túi</v>
      </c>
      <c r="R2556" s="106">
        <v>5</v>
      </c>
      <c r="S2556" s="171"/>
      <c r="T2556" s="171">
        <f>VLOOKUP(VLOOKUP(G2556,Ma_KH!$A:$R,18,0)&amp;K2556,Gia_MB!$A:$F,6,0)</f>
        <v>46000</v>
      </c>
      <c r="U2556" s="172">
        <f t="shared" si="238"/>
        <v>230000</v>
      </c>
      <c r="V2556" s="171"/>
      <c r="W2556" s="173">
        <f t="shared" si="239"/>
        <v>0</v>
      </c>
      <c r="X2556" s="174" t="str">
        <f t="shared" si="240"/>
        <v>8</v>
      </c>
      <c r="Y2556" s="171"/>
      <c r="Z2556" s="172">
        <f t="shared" si="241"/>
        <v>18400</v>
      </c>
      <c r="AA2556" s="175">
        <f>VLOOKUP(G2556,Ma_KH!$A:$R,14,0)</f>
        <v>60</v>
      </c>
    </row>
    <row r="2557" spans="1:27" hidden="1" x14ac:dyDescent="0.25">
      <c r="A2557" s="157">
        <v>45993</v>
      </c>
      <c r="B2557" s="158">
        <v>4180767947</v>
      </c>
      <c r="C2557" s="10" t="s">
        <v>7767</v>
      </c>
      <c r="D2557" s="149">
        <v>45996</v>
      </c>
      <c r="E2557" s="152"/>
      <c r="F2557" s="151"/>
      <c r="G2557" t="s">
        <v>7229</v>
      </c>
      <c r="H2557" s="152"/>
      <c r="I2557" s="158" t="s">
        <v>8153</v>
      </c>
      <c r="J2557" s="150" t="s">
        <v>7234</v>
      </c>
      <c r="K2557" s="331" t="s">
        <v>7154</v>
      </c>
      <c r="L2557" s="21" t="str">
        <f>VLOOKUP($K2557,TONG_SL!$A:$D,2,0)</f>
        <v>Chả cốm 300g</v>
      </c>
      <c r="N2557" s="21" t="str">
        <f t="shared" si="237"/>
        <v>K-C6</v>
      </c>
      <c r="Q2557" s="21" t="str">
        <f>VLOOKUP(K2557,TONG_SL!$A:$D,3,0)</f>
        <v>Túi</v>
      </c>
      <c r="R2557" s="106">
        <v>5</v>
      </c>
      <c r="S2557" s="171"/>
      <c r="T2557" s="171">
        <f>VLOOKUP(VLOOKUP(G2557,Ma_KH!$A:$R,18,0)&amp;K2557,Gia_MB!$A:$F,6,0)</f>
        <v>74250</v>
      </c>
      <c r="U2557" s="172">
        <f t="shared" si="238"/>
        <v>371250</v>
      </c>
      <c r="V2557" s="171"/>
      <c r="W2557" s="173">
        <f t="shared" si="239"/>
        <v>0</v>
      </c>
      <c r="X2557" s="174" t="str">
        <f t="shared" si="240"/>
        <v>8</v>
      </c>
      <c r="Y2557" s="171"/>
      <c r="Z2557" s="172">
        <f t="shared" si="241"/>
        <v>29700</v>
      </c>
      <c r="AA2557" s="175">
        <f>VLOOKUP(G2557,Ma_KH!$A:$R,14,0)</f>
        <v>60</v>
      </c>
    </row>
    <row r="2558" spans="1:27" hidden="1" x14ac:dyDescent="0.25">
      <c r="A2558" s="157">
        <v>45993</v>
      </c>
      <c r="B2558" s="158">
        <v>4180767947</v>
      </c>
      <c r="C2558" s="10" t="s">
        <v>7767</v>
      </c>
      <c r="D2558" s="149">
        <v>45996</v>
      </c>
      <c r="E2558" s="152"/>
      <c r="F2558" s="151"/>
      <c r="G2558" t="s">
        <v>7229</v>
      </c>
      <c r="H2558" s="152"/>
      <c r="I2558" s="158" t="s">
        <v>8153</v>
      </c>
      <c r="J2558" s="150" t="s">
        <v>7234</v>
      </c>
      <c r="K2558" s="331" t="s">
        <v>7821</v>
      </c>
      <c r="L2558" s="21" t="str">
        <f>VLOOKUP($K2558,TONG_SL!$A:$D,2,0)</f>
        <v>Giò sụn gà 250g</v>
      </c>
      <c r="N2558" s="21" t="str">
        <f t="shared" si="237"/>
        <v>K-C6</v>
      </c>
      <c r="Q2558" s="21" t="str">
        <f>VLOOKUP(K2558,TONG_SL!$A:$D,3,0)</f>
        <v>Túi</v>
      </c>
      <c r="R2558" s="106">
        <v>5</v>
      </c>
      <c r="S2558" s="171"/>
      <c r="T2558" s="171">
        <f>VLOOKUP(VLOOKUP(G2558,Ma_KH!$A:$R,18,0)&amp;K2558,Gia_MB!$A:$F,6,0)</f>
        <v>50400</v>
      </c>
      <c r="U2558" s="172">
        <f t="shared" si="238"/>
        <v>252000</v>
      </c>
      <c r="V2558" s="171"/>
      <c r="W2558" s="173">
        <f t="shared" si="239"/>
        <v>0</v>
      </c>
      <c r="X2558" s="174" t="str">
        <f t="shared" si="240"/>
        <v>8</v>
      </c>
      <c r="Y2558" s="171"/>
      <c r="Z2558" s="172">
        <f t="shared" si="241"/>
        <v>20160</v>
      </c>
      <c r="AA2558" s="175">
        <f>VLOOKUP(G2558,Ma_KH!$A:$R,14,0)</f>
        <v>60</v>
      </c>
    </row>
    <row r="2559" spans="1:27" hidden="1" x14ac:dyDescent="0.25">
      <c r="A2559" s="157">
        <v>45993</v>
      </c>
      <c r="B2559" s="158">
        <v>4180767947</v>
      </c>
      <c r="C2559" s="10" t="s">
        <v>7767</v>
      </c>
      <c r="D2559" s="149">
        <v>45996</v>
      </c>
      <c r="E2559" s="152"/>
      <c r="F2559" s="151"/>
      <c r="G2559" t="s">
        <v>7229</v>
      </c>
      <c r="H2559" s="152"/>
      <c r="I2559" s="158" t="s">
        <v>8153</v>
      </c>
      <c r="J2559" s="150" t="s">
        <v>7234</v>
      </c>
      <c r="K2559" s="331" t="s">
        <v>30</v>
      </c>
      <c r="L2559" s="21" t="str">
        <f>VLOOKUP($K2559,TONG_SL!$A:$D,2,0)</f>
        <v>Gà muối 500g</v>
      </c>
      <c r="N2559" s="21" t="str">
        <f t="shared" si="237"/>
        <v>K-C6</v>
      </c>
      <c r="Q2559" s="21" t="str">
        <f>VLOOKUP(K2559,TONG_SL!$A:$D,3,0)</f>
        <v>Túi</v>
      </c>
      <c r="R2559" s="106">
        <v>10</v>
      </c>
      <c r="S2559" s="171"/>
      <c r="T2559" s="171">
        <f>VLOOKUP(VLOOKUP(G2559,Ma_KH!$A:$R,18,0)&amp;K2559,Gia_MB!$A:$F,6,0)</f>
        <v>111058</v>
      </c>
      <c r="U2559" s="172">
        <f t="shared" si="238"/>
        <v>1110580</v>
      </c>
      <c r="V2559" s="171"/>
      <c r="W2559" s="173">
        <f t="shared" si="239"/>
        <v>0</v>
      </c>
      <c r="X2559" s="174" t="str">
        <f t="shared" si="240"/>
        <v>8</v>
      </c>
      <c r="Y2559" s="171"/>
      <c r="Z2559" s="172">
        <f t="shared" si="241"/>
        <v>88846.400000000009</v>
      </c>
      <c r="AA2559" s="175">
        <f>VLOOKUP(G2559,Ma_KH!$A:$R,14,0)</f>
        <v>60</v>
      </c>
    </row>
    <row r="2560" spans="1:27" hidden="1" x14ac:dyDescent="0.25">
      <c r="A2560" s="157">
        <v>45993</v>
      </c>
      <c r="B2560" s="158">
        <v>4180767947</v>
      </c>
      <c r="C2560" s="10" t="s">
        <v>7767</v>
      </c>
      <c r="D2560" s="149">
        <v>45996</v>
      </c>
      <c r="E2560" s="152"/>
      <c r="F2560" s="151"/>
      <c r="G2560" t="s">
        <v>7229</v>
      </c>
      <c r="H2560" s="152"/>
      <c r="I2560" s="158" t="s">
        <v>8153</v>
      </c>
      <c r="J2560" s="150" t="s">
        <v>7234</v>
      </c>
      <c r="K2560" s="331" t="s">
        <v>7187</v>
      </c>
      <c r="L2560" s="21" t="str">
        <f>VLOOKUP($K2560,TONG_SL!$A:$D,2,0)</f>
        <v>Chân giò heo muối 300g</v>
      </c>
      <c r="N2560" s="21" t="str">
        <f t="shared" si="237"/>
        <v>K-C6</v>
      </c>
      <c r="Q2560" s="21" t="str">
        <f>VLOOKUP(K2560,TONG_SL!$A:$D,3,0)</f>
        <v>Túi</v>
      </c>
      <c r="R2560" s="106">
        <v>10</v>
      </c>
      <c r="S2560" s="171"/>
      <c r="T2560" s="171">
        <f>VLOOKUP(VLOOKUP(G2560,Ma_KH!$A:$R,18,0)&amp;K2560,Gia_MB!$A:$F,6,0)</f>
        <v>73431</v>
      </c>
      <c r="U2560" s="172">
        <f t="shared" si="238"/>
        <v>734310</v>
      </c>
      <c r="V2560" s="171"/>
      <c r="W2560" s="173">
        <f t="shared" si="239"/>
        <v>0</v>
      </c>
      <c r="X2560" s="174" t="str">
        <f t="shared" si="240"/>
        <v>8</v>
      </c>
      <c r="Y2560" s="171"/>
      <c r="Z2560" s="172">
        <f t="shared" si="241"/>
        <v>58744.800000000003</v>
      </c>
      <c r="AA2560" s="175">
        <f>VLOOKUP(G2560,Ma_KH!$A:$R,14,0)</f>
        <v>60</v>
      </c>
    </row>
    <row r="2561" spans="1:27" hidden="1" x14ac:dyDescent="0.25">
      <c r="A2561" s="157">
        <v>45993</v>
      </c>
      <c r="B2561" s="158">
        <v>4180767947</v>
      </c>
      <c r="C2561" s="10" t="s">
        <v>7767</v>
      </c>
      <c r="D2561" s="149">
        <v>45996</v>
      </c>
      <c r="E2561" s="152"/>
      <c r="F2561" s="151"/>
      <c r="G2561" t="s">
        <v>7229</v>
      </c>
      <c r="H2561" s="152"/>
      <c r="I2561" s="158" t="s">
        <v>8153</v>
      </c>
      <c r="J2561" s="150" t="s">
        <v>7234</v>
      </c>
      <c r="K2561" s="331" t="s">
        <v>32</v>
      </c>
      <c r="L2561" s="21" t="str">
        <f>VLOOKUP($K2561,TONG_SL!$A:$D,2,0)</f>
        <v>Giò Tai Lưỡi Xào 250g</v>
      </c>
      <c r="N2561" s="21" t="str">
        <f t="shared" si="237"/>
        <v>K-C6</v>
      </c>
      <c r="Q2561" s="21" t="str">
        <f>VLOOKUP(K2561,TONG_SL!$A:$D,3,0)</f>
        <v>Túi</v>
      </c>
      <c r="R2561" s="106">
        <v>5</v>
      </c>
      <c r="S2561" s="171"/>
      <c r="T2561" s="171">
        <f>VLOOKUP(VLOOKUP(G2561,Ma_KH!$A:$R,18,0)&amp;K2561,Gia_MB!$A:$F,6,0)</f>
        <v>50182</v>
      </c>
      <c r="U2561" s="172">
        <f t="shared" si="238"/>
        <v>250910</v>
      </c>
      <c r="V2561" s="171"/>
      <c r="W2561" s="173">
        <f t="shared" si="239"/>
        <v>0</v>
      </c>
      <c r="X2561" s="174" t="str">
        <f t="shared" si="240"/>
        <v>8</v>
      </c>
      <c r="Y2561" s="171"/>
      <c r="Z2561" s="172">
        <f t="shared" si="241"/>
        <v>20072.8</v>
      </c>
      <c r="AA2561" s="175">
        <f>VLOOKUP(G2561,Ma_KH!$A:$R,14,0)</f>
        <v>60</v>
      </c>
    </row>
    <row r="2562" spans="1:27" hidden="1" x14ac:dyDescent="0.25">
      <c r="A2562" s="157">
        <v>45993</v>
      </c>
      <c r="B2562" s="158">
        <v>4180767947</v>
      </c>
      <c r="C2562" s="10" t="s">
        <v>7767</v>
      </c>
      <c r="D2562" s="149">
        <v>45996</v>
      </c>
      <c r="E2562" s="152"/>
      <c r="F2562" s="151"/>
      <c r="G2562" t="s">
        <v>7229</v>
      </c>
      <c r="H2562" s="152"/>
      <c r="I2562" s="158" t="s">
        <v>8153</v>
      </c>
      <c r="J2562" s="150" t="s">
        <v>7234</v>
      </c>
      <c r="K2562" s="331" t="s">
        <v>7820</v>
      </c>
      <c r="L2562" s="21" t="str">
        <f>VLOOKUP($K2562,TONG_SL!$A:$D,2,0)</f>
        <v>Giò lụa cây 250g</v>
      </c>
      <c r="N2562" s="21" t="str">
        <f t="shared" si="237"/>
        <v>K-C6</v>
      </c>
      <c r="Q2562" s="21" t="str">
        <f>VLOOKUP(K2562,TONG_SL!$A:$D,3,0)</f>
        <v>Túi</v>
      </c>
      <c r="R2562" s="106">
        <v>10</v>
      </c>
      <c r="S2562" s="171"/>
      <c r="T2562" s="171">
        <f>VLOOKUP(VLOOKUP(G2562,Ma_KH!$A:$R,18,0)&amp;K2562,Gia_MB!$A:$F,6,0)</f>
        <v>49500</v>
      </c>
      <c r="U2562" s="172">
        <f t="shared" si="238"/>
        <v>495000</v>
      </c>
      <c r="V2562" s="171"/>
      <c r="W2562" s="173">
        <f t="shared" si="239"/>
        <v>0</v>
      </c>
      <c r="X2562" s="174" t="str">
        <f t="shared" si="240"/>
        <v>8</v>
      </c>
      <c r="Y2562" s="171"/>
      <c r="Z2562" s="172">
        <f t="shared" si="241"/>
        <v>39600</v>
      </c>
      <c r="AA2562" s="175">
        <f>VLOOKUP(G2562,Ma_KH!$A:$R,14,0)</f>
        <v>60</v>
      </c>
    </row>
    <row r="2563" spans="1:27" hidden="1" x14ac:dyDescent="0.25">
      <c r="A2563" s="157">
        <v>45993</v>
      </c>
      <c r="B2563" s="158">
        <v>4180767947</v>
      </c>
      <c r="C2563" s="10" t="s">
        <v>7767</v>
      </c>
      <c r="D2563" s="149">
        <v>45996</v>
      </c>
      <c r="E2563" s="152"/>
      <c r="F2563" s="151"/>
      <c r="G2563" t="s">
        <v>7229</v>
      </c>
      <c r="H2563" s="152"/>
      <c r="I2563" s="158" t="s">
        <v>8153</v>
      </c>
      <c r="J2563" s="150" t="s">
        <v>7234</v>
      </c>
      <c r="K2563" s="331" t="s">
        <v>7153</v>
      </c>
      <c r="L2563" s="21" t="str">
        <f>VLOOKUP($K2563,TONG_SL!$A:$D,2,0)</f>
        <v>Tai heo muối 200g</v>
      </c>
      <c r="N2563" s="21" t="str">
        <f t="shared" si="237"/>
        <v>K-C6</v>
      </c>
      <c r="Q2563" s="21" t="str">
        <f>VLOOKUP(K2563,TONG_SL!$A:$D,3,0)</f>
        <v>Túi</v>
      </c>
      <c r="R2563" s="106">
        <v>5</v>
      </c>
      <c r="S2563" s="171"/>
      <c r="T2563" s="171">
        <f>VLOOKUP(VLOOKUP(G2563,Ma_KH!$A:$R,18,0)&amp;K2563,Gia_MB!$A:$F,6,0)</f>
        <v>55595</v>
      </c>
      <c r="U2563" s="172">
        <f t="shared" si="238"/>
        <v>277975</v>
      </c>
      <c r="V2563" s="171"/>
      <c r="W2563" s="173">
        <f t="shared" si="239"/>
        <v>0</v>
      </c>
      <c r="X2563" s="174" t="str">
        <f t="shared" si="240"/>
        <v>8</v>
      </c>
      <c r="Y2563" s="171"/>
      <c r="Z2563" s="172">
        <f t="shared" si="241"/>
        <v>22238</v>
      </c>
      <c r="AA2563" s="175">
        <f>VLOOKUP(G2563,Ma_KH!$A:$R,14,0)</f>
        <v>60</v>
      </c>
    </row>
    <row r="2564" spans="1:27" hidden="1" x14ac:dyDescent="0.25">
      <c r="A2564" s="157">
        <v>45995</v>
      </c>
      <c r="B2564" s="158">
        <v>4180885062</v>
      </c>
      <c r="C2564" s="10" t="s">
        <v>7767</v>
      </c>
      <c r="D2564" s="149">
        <v>45996</v>
      </c>
      <c r="E2564" s="152"/>
      <c r="F2564" s="151"/>
      <c r="G2564" s="33" t="s">
        <v>7784</v>
      </c>
      <c r="H2564" s="152"/>
      <c r="I2564" s="158" t="s">
        <v>8154</v>
      </c>
      <c r="J2564" s="150" t="s">
        <v>7234</v>
      </c>
      <c r="K2564" s="331" t="s">
        <v>32</v>
      </c>
      <c r="L2564" s="21" t="str">
        <f>VLOOKUP($K2564,TONG_SL!$A:$D,2,0)</f>
        <v>Giò Tai Lưỡi Xào 250g</v>
      </c>
      <c r="N2564" s="21" t="str">
        <f t="shared" si="237"/>
        <v>K-C6</v>
      </c>
      <c r="Q2564" s="21" t="str">
        <f>VLOOKUP(K2564,TONG_SL!$A:$D,3,0)</f>
        <v>Túi</v>
      </c>
      <c r="R2564" s="106">
        <v>8</v>
      </c>
      <c r="S2564" s="171"/>
      <c r="T2564" s="171">
        <f>VLOOKUP(VLOOKUP(G2564,Ma_KH!$A:$R,18,0)&amp;K2564,Gia_MB!$A:$F,6,0)</f>
        <v>50182</v>
      </c>
      <c r="U2564" s="172">
        <f t="shared" si="238"/>
        <v>401456</v>
      </c>
      <c r="V2564" s="171"/>
      <c r="W2564" s="173">
        <f t="shared" si="239"/>
        <v>0</v>
      </c>
      <c r="X2564" s="174" t="str">
        <f t="shared" si="240"/>
        <v>8</v>
      </c>
      <c r="Y2564" s="171"/>
      <c r="Z2564" s="172">
        <f t="shared" si="241"/>
        <v>32116.48</v>
      </c>
      <c r="AA2564" s="175">
        <f>VLOOKUP(G2564,Ma_KH!$A:$R,14,0)</f>
        <v>60</v>
      </c>
    </row>
    <row r="2565" spans="1:27" hidden="1" x14ac:dyDescent="0.25">
      <c r="A2565" s="157">
        <v>45995</v>
      </c>
      <c r="B2565" s="158">
        <v>4180885062</v>
      </c>
      <c r="C2565" s="10" t="s">
        <v>7767</v>
      </c>
      <c r="D2565" s="149">
        <v>45996</v>
      </c>
      <c r="E2565" s="152"/>
      <c r="F2565" s="151"/>
      <c r="G2565" s="33" t="s">
        <v>7784</v>
      </c>
      <c r="H2565" s="152"/>
      <c r="I2565" s="158" t="s">
        <v>8154</v>
      </c>
      <c r="J2565" s="150" t="s">
        <v>7234</v>
      </c>
      <c r="K2565" s="331" t="s">
        <v>7153</v>
      </c>
      <c r="L2565" s="21" t="str">
        <f>VLOOKUP($K2565,TONG_SL!$A:$D,2,0)</f>
        <v>Tai heo muối 200g</v>
      </c>
      <c r="N2565" s="21" t="str">
        <f t="shared" si="237"/>
        <v>K-C6</v>
      </c>
      <c r="Q2565" s="21" t="str">
        <f>VLOOKUP(K2565,TONG_SL!$A:$D,3,0)</f>
        <v>Túi</v>
      </c>
      <c r="R2565" s="106">
        <v>8</v>
      </c>
      <c r="S2565" s="171"/>
      <c r="T2565" s="171">
        <f>VLOOKUP(VLOOKUP(G2565,Ma_KH!$A:$R,18,0)&amp;K2565,Gia_MB!$A:$F,6,0)</f>
        <v>55595</v>
      </c>
      <c r="U2565" s="172">
        <f t="shared" si="238"/>
        <v>444760</v>
      </c>
      <c r="V2565" s="171"/>
      <c r="W2565" s="173">
        <f t="shared" si="239"/>
        <v>0</v>
      </c>
      <c r="X2565" s="174" t="str">
        <f t="shared" si="240"/>
        <v>8</v>
      </c>
      <c r="Y2565" s="171"/>
      <c r="Z2565" s="172">
        <f t="shared" si="241"/>
        <v>35580.800000000003</v>
      </c>
      <c r="AA2565" s="175">
        <f>VLOOKUP(G2565,Ma_KH!$A:$R,14,0)</f>
        <v>60</v>
      </c>
    </row>
    <row r="2566" spans="1:27" hidden="1" x14ac:dyDescent="0.25">
      <c r="A2566" s="157">
        <v>45995</v>
      </c>
      <c r="B2566" s="158">
        <v>4180885062</v>
      </c>
      <c r="C2566" s="10" t="s">
        <v>7767</v>
      </c>
      <c r="D2566" s="149">
        <v>45996</v>
      </c>
      <c r="E2566" s="152"/>
      <c r="F2566" s="151"/>
      <c r="G2566" s="33" t="s">
        <v>7784</v>
      </c>
      <c r="H2566" s="152"/>
      <c r="I2566" s="158" t="s">
        <v>8154</v>
      </c>
      <c r="J2566" s="150" t="s">
        <v>7234</v>
      </c>
      <c r="K2566" s="331" t="s">
        <v>7187</v>
      </c>
      <c r="L2566" s="21" t="str">
        <f>VLOOKUP($K2566,TONG_SL!$A:$D,2,0)</f>
        <v>Chân giò heo muối 300g</v>
      </c>
      <c r="N2566" s="21" t="str">
        <f t="shared" si="237"/>
        <v>K-C6</v>
      </c>
      <c r="Q2566" s="21" t="str">
        <f>VLOOKUP(K2566,TONG_SL!$A:$D,3,0)</f>
        <v>Túi</v>
      </c>
      <c r="R2566" s="106">
        <v>34</v>
      </c>
      <c r="S2566" s="171"/>
      <c r="T2566" s="171">
        <f>VLOOKUP(VLOOKUP(G2566,Ma_KH!$A:$R,18,0)&amp;K2566,Gia_MB!$A:$F,6,0)</f>
        <v>73431</v>
      </c>
      <c r="U2566" s="172">
        <f t="shared" si="238"/>
        <v>2496654</v>
      </c>
      <c r="V2566" s="171"/>
      <c r="W2566" s="173">
        <f t="shared" si="239"/>
        <v>0</v>
      </c>
      <c r="X2566" s="174" t="str">
        <f t="shared" si="240"/>
        <v>8</v>
      </c>
      <c r="Y2566" s="171"/>
      <c r="Z2566" s="172">
        <f t="shared" si="241"/>
        <v>199732.32</v>
      </c>
      <c r="AA2566" s="175">
        <f>VLOOKUP(G2566,Ma_KH!$A:$R,14,0)</f>
        <v>60</v>
      </c>
    </row>
    <row r="2567" spans="1:27" hidden="1" x14ac:dyDescent="0.25">
      <c r="A2567" s="157">
        <v>45995</v>
      </c>
      <c r="B2567" s="158">
        <v>4180885062</v>
      </c>
      <c r="C2567" s="10" t="s">
        <v>7767</v>
      </c>
      <c r="D2567" s="149">
        <v>45996</v>
      </c>
      <c r="E2567" s="152"/>
      <c r="F2567" s="151"/>
      <c r="G2567" s="33" t="s">
        <v>7784</v>
      </c>
      <c r="H2567" s="152"/>
      <c r="I2567" s="158" t="s">
        <v>8154</v>
      </c>
      <c r="J2567" s="150" t="s">
        <v>7234</v>
      </c>
      <c r="K2567" s="331" t="s">
        <v>48</v>
      </c>
      <c r="L2567" s="21" t="str">
        <f>VLOOKUP($K2567,TONG_SL!$A:$D,2,0)</f>
        <v>Mọc Nấm Hương 250g</v>
      </c>
      <c r="N2567" s="21" t="str">
        <f t="shared" si="237"/>
        <v>K-C6</v>
      </c>
      <c r="Q2567" s="21" t="str">
        <f>VLOOKUP(K2567,TONG_SL!$A:$D,3,0)</f>
        <v>Túi</v>
      </c>
      <c r="R2567" s="106">
        <v>10</v>
      </c>
      <c r="S2567" s="171"/>
      <c r="T2567" s="171">
        <f>VLOOKUP(VLOOKUP(G2567,Ma_KH!$A:$R,18,0)&amp;K2567,Gia_MB!$A:$F,6,0)</f>
        <v>46000</v>
      </c>
      <c r="U2567" s="172">
        <f t="shared" si="238"/>
        <v>460000</v>
      </c>
      <c r="V2567" s="171"/>
      <c r="W2567" s="173">
        <f t="shared" si="239"/>
        <v>0</v>
      </c>
      <c r="X2567" s="174" t="str">
        <f t="shared" si="240"/>
        <v>8</v>
      </c>
      <c r="Y2567" s="171"/>
      <c r="Z2567" s="172">
        <f t="shared" si="241"/>
        <v>36800</v>
      </c>
      <c r="AA2567" s="175">
        <f>VLOOKUP(G2567,Ma_KH!$A:$R,14,0)</f>
        <v>60</v>
      </c>
    </row>
    <row r="2568" spans="1:27" hidden="1" x14ac:dyDescent="0.25">
      <c r="A2568" s="157">
        <v>45995</v>
      </c>
      <c r="B2568" s="158">
        <v>4180885062</v>
      </c>
      <c r="C2568" s="10" t="s">
        <v>7767</v>
      </c>
      <c r="D2568" s="149">
        <v>45996</v>
      </c>
      <c r="E2568" s="152"/>
      <c r="F2568" s="151"/>
      <c r="G2568" s="33" t="s">
        <v>7784</v>
      </c>
      <c r="H2568" s="152"/>
      <c r="I2568" s="158" t="s">
        <v>8154</v>
      </c>
      <c r="J2568" s="150" t="s">
        <v>7234</v>
      </c>
      <c r="K2568" s="331" t="s">
        <v>30</v>
      </c>
      <c r="L2568" s="21" t="str">
        <f>VLOOKUP($K2568,TONG_SL!$A:$D,2,0)</f>
        <v>Gà muối 500g</v>
      </c>
      <c r="N2568" s="21" t="str">
        <f t="shared" si="237"/>
        <v>K-C6</v>
      </c>
      <c r="Q2568" s="21" t="str">
        <f>VLOOKUP(K2568,TONG_SL!$A:$D,3,0)</f>
        <v>Túi</v>
      </c>
      <c r="R2568" s="106">
        <v>18</v>
      </c>
      <c r="S2568" s="171"/>
      <c r="T2568" s="171">
        <f>VLOOKUP(VLOOKUP(G2568,Ma_KH!$A:$R,18,0)&amp;K2568,Gia_MB!$A:$F,6,0)</f>
        <v>111058</v>
      </c>
      <c r="U2568" s="172">
        <f t="shared" si="238"/>
        <v>1999044</v>
      </c>
      <c r="V2568" s="171"/>
      <c r="W2568" s="173">
        <f t="shared" si="239"/>
        <v>0</v>
      </c>
      <c r="X2568" s="174" t="str">
        <f t="shared" si="240"/>
        <v>8</v>
      </c>
      <c r="Y2568" s="171"/>
      <c r="Z2568" s="172">
        <f t="shared" si="241"/>
        <v>159923.51999999999</v>
      </c>
      <c r="AA2568" s="175">
        <f>VLOOKUP(G2568,Ma_KH!$A:$R,14,0)</f>
        <v>60</v>
      </c>
    </row>
    <row r="2569" spans="1:27" hidden="1" x14ac:dyDescent="0.25">
      <c r="A2569" s="157">
        <v>45995</v>
      </c>
      <c r="B2569" s="158">
        <v>4180884105</v>
      </c>
      <c r="C2569" s="10" t="s">
        <v>7767</v>
      </c>
      <c r="D2569" s="149">
        <v>45996</v>
      </c>
      <c r="E2569" s="152"/>
      <c r="F2569" s="151"/>
      <c r="G2569" s="33" t="s">
        <v>7784</v>
      </c>
      <c r="H2569" s="152"/>
      <c r="I2569" s="158" t="s">
        <v>8155</v>
      </c>
      <c r="J2569" s="150" t="s">
        <v>7234</v>
      </c>
      <c r="K2569" s="331" t="s">
        <v>7154</v>
      </c>
      <c r="L2569" s="21" t="str">
        <f>VLOOKUP($K2569,TONG_SL!$A:$D,2,0)</f>
        <v>Chả cốm 300g</v>
      </c>
      <c r="N2569" s="21" t="str">
        <f t="shared" si="237"/>
        <v>K-C6</v>
      </c>
      <c r="Q2569" s="21" t="str">
        <f>VLOOKUP(K2569,TONG_SL!$A:$D,3,0)</f>
        <v>Túi</v>
      </c>
      <c r="R2569" s="106">
        <v>10</v>
      </c>
      <c r="S2569" s="171"/>
      <c r="T2569" s="171">
        <f>VLOOKUP(VLOOKUP(G2569,Ma_KH!$A:$R,18,0)&amp;K2569,Gia_MB!$A:$F,6,0)</f>
        <v>74250</v>
      </c>
      <c r="U2569" s="172">
        <f t="shared" si="238"/>
        <v>742500</v>
      </c>
      <c r="V2569" s="171"/>
      <c r="W2569" s="173">
        <f t="shared" si="239"/>
        <v>0</v>
      </c>
      <c r="X2569" s="174" t="str">
        <f t="shared" si="240"/>
        <v>8</v>
      </c>
      <c r="Y2569" s="171"/>
      <c r="Z2569" s="172">
        <f t="shared" si="241"/>
        <v>59400</v>
      </c>
      <c r="AA2569" s="175">
        <f>VLOOKUP(G2569,Ma_KH!$A:$R,14,0)</f>
        <v>60</v>
      </c>
    </row>
    <row r="2570" spans="1:27" hidden="1" x14ac:dyDescent="0.25">
      <c r="A2570" s="157">
        <v>45994</v>
      </c>
      <c r="B2570" s="158">
        <v>4180785286</v>
      </c>
      <c r="C2570" s="10" t="s">
        <v>7767</v>
      </c>
      <c r="D2570" s="149">
        <v>45996</v>
      </c>
      <c r="E2570" s="152"/>
      <c r="F2570" s="151"/>
      <c r="G2570" s="33" t="s">
        <v>8182</v>
      </c>
      <c r="H2570" s="152"/>
      <c r="I2570" s="158" t="s">
        <v>8161</v>
      </c>
      <c r="J2570" s="150" t="s">
        <v>7234</v>
      </c>
      <c r="K2570" s="331" t="s">
        <v>48</v>
      </c>
      <c r="L2570" s="21" t="str">
        <f>VLOOKUP($K2570,TONG_SL!$A:$D,2,0)</f>
        <v>Mọc Nấm Hương 250g</v>
      </c>
      <c r="N2570" s="21" t="str">
        <f t="shared" ref="N2570:N2624" si="242">IF($B2570&lt;&gt;"","K-C6","")</f>
        <v>K-C6</v>
      </c>
      <c r="Q2570" s="21" t="str">
        <f>VLOOKUP(K2570,TONG_SL!$A:$D,3,0)</f>
        <v>Túi</v>
      </c>
      <c r="R2570" s="106">
        <v>4</v>
      </c>
      <c r="S2570" s="220"/>
      <c r="T2570" s="220">
        <f>VLOOKUP(VLOOKUP(G2570,Ma_KH!$A:$R,18,0)&amp;K2570,Gia_MB!$A:$F,6,0)</f>
        <v>46000</v>
      </c>
      <c r="U2570" s="221">
        <f t="shared" ref="U2570:U2601" si="243">T2570*R2570</f>
        <v>184000</v>
      </c>
      <c r="V2570" s="220"/>
      <c r="W2570" s="222">
        <f t="shared" ref="W2570:W2601" si="244">U2570*V2570</f>
        <v>0</v>
      </c>
      <c r="X2570" s="223" t="str">
        <f t="shared" ref="X2570:X2601" si="245">IF(B2570&lt;&gt;"","8","0")</f>
        <v>8</v>
      </c>
      <c r="Y2570" s="220"/>
      <c r="Z2570" s="221">
        <f t="shared" ref="Z2570:Z2601" si="246">U2570*X2570%</f>
        <v>14720</v>
      </c>
      <c r="AA2570" s="5">
        <f>VLOOKUP(G2570,Ma_KH!$A:$R,14,0)</f>
        <v>60</v>
      </c>
    </row>
    <row r="2571" spans="1:27" hidden="1" x14ac:dyDescent="0.25">
      <c r="A2571" s="157">
        <v>45994</v>
      </c>
      <c r="B2571" s="158">
        <v>4180785286</v>
      </c>
      <c r="C2571" s="10" t="s">
        <v>7767</v>
      </c>
      <c r="D2571" s="149">
        <v>45996</v>
      </c>
      <c r="E2571" s="152"/>
      <c r="F2571" s="151"/>
      <c r="G2571" s="33" t="s">
        <v>8182</v>
      </c>
      <c r="H2571" s="152"/>
      <c r="I2571" s="158" t="s">
        <v>8161</v>
      </c>
      <c r="J2571" s="150" t="s">
        <v>7234</v>
      </c>
      <c r="K2571" s="331" t="s">
        <v>7153</v>
      </c>
      <c r="L2571" s="21" t="str">
        <f>VLOOKUP($K2571,TONG_SL!$A:$D,2,0)</f>
        <v>Tai heo muối 200g</v>
      </c>
      <c r="N2571" s="21" t="str">
        <f t="shared" si="242"/>
        <v>K-C6</v>
      </c>
      <c r="Q2571" s="21" t="str">
        <f>VLOOKUP(K2571,TONG_SL!$A:$D,3,0)</f>
        <v>Túi</v>
      </c>
      <c r="R2571" s="106">
        <v>6</v>
      </c>
      <c r="S2571" s="220"/>
      <c r="T2571" s="220">
        <f>VLOOKUP(VLOOKUP(G2571,Ma_KH!$A:$R,18,0)&amp;K2571,Gia_MB!$A:$F,6,0)</f>
        <v>55595</v>
      </c>
      <c r="U2571" s="221">
        <f t="shared" si="243"/>
        <v>333570</v>
      </c>
      <c r="V2571" s="220"/>
      <c r="W2571" s="222">
        <f t="shared" si="244"/>
        <v>0</v>
      </c>
      <c r="X2571" s="223" t="str">
        <f t="shared" si="245"/>
        <v>8</v>
      </c>
      <c r="Y2571" s="220"/>
      <c r="Z2571" s="221">
        <f t="shared" si="246"/>
        <v>26685.600000000002</v>
      </c>
      <c r="AA2571" s="5">
        <f>VLOOKUP(G2571,Ma_KH!$A:$R,14,0)</f>
        <v>60</v>
      </c>
    </row>
    <row r="2572" spans="1:27" hidden="1" x14ac:dyDescent="0.25">
      <c r="A2572" s="157">
        <v>45994</v>
      </c>
      <c r="B2572" s="158">
        <v>4180785286</v>
      </c>
      <c r="C2572" s="10" t="s">
        <v>7767</v>
      </c>
      <c r="D2572" s="149">
        <v>45996</v>
      </c>
      <c r="E2572" s="152"/>
      <c r="F2572" s="151"/>
      <c r="G2572" s="33" t="s">
        <v>8182</v>
      </c>
      <c r="H2572" s="152"/>
      <c r="I2572" s="158" t="s">
        <v>8161</v>
      </c>
      <c r="J2572" s="150" t="s">
        <v>7234</v>
      </c>
      <c r="K2572" s="331" t="s">
        <v>7154</v>
      </c>
      <c r="L2572" s="21" t="str">
        <f>VLOOKUP($K2572,TONG_SL!$A:$D,2,0)</f>
        <v>Chả cốm 300g</v>
      </c>
      <c r="N2572" s="21" t="str">
        <f t="shared" si="242"/>
        <v>K-C6</v>
      </c>
      <c r="Q2572" s="21" t="str">
        <f>VLOOKUP(K2572,TONG_SL!$A:$D,3,0)</f>
        <v>Túi</v>
      </c>
      <c r="R2572" s="106">
        <v>4</v>
      </c>
      <c r="S2572" s="220"/>
      <c r="T2572" s="220">
        <f>VLOOKUP(VLOOKUP(G2572,Ma_KH!$A:$R,18,0)&amp;K2572,Gia_MB!$A:$F,6,0)</f>
        <v>74250</v>
      </c>
      <c r="U2572" s="221">
        <f t="shared" si="243"/>
        <v>297000</v>
      </c>
      <c r="V2572" s="220"/>
      <c r="W2572" s="222">
        <f t="shared" si="244"/>
        <v>0</v>
      </c>
      <c r="X2572" s="223" t="str">
        <f t="shared" si="245"/>
        <v>8</v>
      </c>
      <c r="Y2572" s="220"/>
      <c r="Z2572" s="221">
        <f t="shared" si="246"/>
        <v>23760</v>
      </c>
      <c r="AA2572" s="5">
        <f>VLOOKUP(G2572,Ma_KH!$A:$R,14,0)</f>
        <v>60</v>
      </c>
    </row>
    <row r="2573" spans="1:27" hidden="1" x14ac:dyDescent="0.25">
      <c r="A2573" s="157">
        <v>45994</v>
      </c>
      <c r="B2573" s="158">
        <v>4180785286</v>
      </c>
      <c r="C2573" s="10" t="s">
        <v>7767</v>
      </c>
      <c r="D2573" s="149">
        <v>45996</v>
      </c>
      <c r="E2573" s="152"/>
      <c r="F2573" s="151"/>
      <c r="G2573" s="33" t="s">
        <v>8182</v>
      </c>
      <c r="H2573" s="152"/>
      <c r="I2573" s="158" t="s">
        <v>8161</v>
      </c>
      <c r="J2573" s="150" t="s">
        <v>7234</v>
      </c>
      <c r="K2573" s="331" t="s">
        <v>32</v>
      </c>
      <c r="L2573" s="21" t="str">
        <f>VLOOKUP($K2573,TONG_SL!$A:$D,2,0)</f>
        <v>Giò Tai Lưỡi Xào 250g</v>
      </c>
      <c r="N2573" s="21" t="str">
        <f t="shared" si="242"/>
        <v>K-C6</v>
      </c>
      <c r="Q2573" s="21" t="str">
        <f>VLOOKUP(K2573,TONG_SL!$A:$D,3,0)</f>
        <v>Túi</v>
      </c>
      <c r="R2573" s="106">
        <v>6</v>
      </c>
      <c r="S2573" s="220"/>
      <c r="T2573" s="220">
        <f>VLOOKUP(VLOOKUP(G2573,Ma_KH!$A:$R,18,0)&amp;K2573,Gia_MB!$A:$F,6,0)</f>
        <v>50182</v>
      </c>
      <c r="U2573" s="221">
        <f t="shared" si="243"/>
        <v>301092</v>
      </c>
      <c r="V2573" s="220"/>
      <c r="W2573" s="222">
        <f t="shared" si="244"/>
        <v>0</v>
      </c>
      <c r="X2573" s="223" t="str">
        <f t="shared" si="245"/>
        <v>8</v>
      </c>
      <c r="Y2573" s="220"/>
      <c r="Z2573" s="221">
        <f t="shared" si="246"/>
        <v>24087.360000000001</v>
      </c>
      <c r="AA2573" s="5">
        <f>VLOOKUP(G2573,Ma_KH!$A:$R,14,0)</f>
        <v>60</v>
      </c>
    </row>
    <row r="2574" spans="1:27" hidden="1" x14ac:dyDescent="0.25">
      <c r="A2574" s="157">
        <v>45994</v>
      </c>
      <c r="B2574" s="158">
        <v>4180785286</v>
      </c>
      <c r="C2574" s="10" t="s">
        <v>7767</v>
      </c>
      <c r="D2574" s="149">
        <v>45996</v>
      </c>
      <c r="E2574" s="152"/>
      <c r="F2574" s="151"/>
      <c r="G2574" s="33" t="s">
        <v>8182</v>
      </c>
      <c r="H2574" s="152"/>
      <c r="I2574" s="158" t="s">
        <v>8161</v>
      </c>
      <c r="J2574" s="150" t="s">
        <v>7234</v>
      </c>
      <c r="K2574" s="331" t="s">
        <v>27</v>
      </c>
      <c r="L2574" s="21" t="str">
        <f>VLOOKUP($K2574,TONG_SL!$A:$D,2,0)</f>
        <v>Chân giò heo muối 300g</v>
      </c>
      <c r="N2574" s="21" t="str">
        <f t="shared" si="242"/>
        <v>K-C6</v>
      </c>
      <c r="Q2574" s="21" t="str">
        <f>VLOOKUP(K2574,TONG_SL!$A:$D,3,0)</f>
        <v>Túi</v>
      </c>
      <c r="R2574" s="106">
        <v>12</v>
      </c>
      <c r="S2574" s="220"/>
      <c r="T2574" s="220">
        <f>VLOOKUP(VLOOKUP(G2574,Ma_KH!$A:$R,18,0)&amp;K2574,Gia_MB!$A:$F,6,0)</f>
        <v>73431</v>
      </c>
      <c r="U2574" s="221">
        <f t="shared" si="243"/>
        <v>881172</v>
      </c>
      <c r="V2574" s="220"/>
      <c r="W2574" s="222">
        <f t="shared" si="244"/>
        <v>0</v>
      </c>
      <c r="X2574" s="223" t="str">
        <f t="shared" si="245"/>
        <v>8</v>
      </c>
      <c r="Y2574" s="220"/>
      <c r="Z2574" s="221">
        <f t="shared" si="246"/>
        <v>70493.759999999995</v>
      </c>
      <c r="AA2574" s="5">
        <f>VLOOKUP(G2574,Ma_KH!$A:$R,14,0)</f>
        <v>60</v>
      </c>
    </row>
    <row r="2575" spans="1:27" hidden="1" x14ac:dyDescent="0.25">
      <c r="A2575" s="157">
        <v>45994</v>
      </c>
      <c r="B2575" s="158">
        <v>4180786621</v>
      </c>
      <c r="C2575" s="10" t="s">
        <v>7767</v>
      </c>
      <c r="D2575" s="149">
        <v>45996</v>
      </c>
      <c r="E2575" s="152"/>
      <c r="F2575" s="151"/>
      <c r="G2575" s="33" t="s">
        <v>8182</v>
      </c>
      <c r="H2575" s="152"/>
      <c r="I2575" s="158" t="s">
        <v>8162</v>
      </c>
      <c r="J2575" s="150" t="s">
        <v>7234</v>
      </c>
      <c r="K2575" s="331" t="s">
        <v>27</v>
      </c>
      <c r="L2575" s="21" t="str">
        <f>VLOOKUP($K2575,TONG_SL!$A:$D,2,0)</f>
        <v>Chân giò heo muối 300g</v>
      </c>
      <c r="N2575" s="21" t="str">
        <f t="shared" si="242"/>
        <v>K-C6</v>
      </c>
      <c r="Q2575" s="21" t="str">
        <f>VLOOKUP(K2575,TONG_SL!$A:$D,3,0)</f>
        <v>Túi</v>
      </c>
      <c r="R2575" s="106">
        <v>6</v>
      </c>
      <c r="S2575" s="220"/>
      <c r="T2575" s="220">
        <f>VLOOKUP(VLOOKUP(G2575,Ma_KH!$A:$R,18,0)&amp;K2575,Gia_MB!$A:$F,6,0)</f>
        <v>73431</v>
      </c>
      <c r="U2575" s="221">
        <f t="shared" si="243"/>
        <v>440586</v>
      </c>
      <c r="V2575" s="220"/>
      <c r="W2575" s="222">
        <f t="shared" si="244"/>
        <v>0</v>
      </c>
      <c r="X2575" s="223" t="str">
        <f t="shared" si="245"/>
        <v>8</v>
      </c>
      <c r="Y2575" s="220"/>
      <c r="Z2575" s="221">
        <f t="shared" si="246"/>
        <v>35246.879999999997</v>
      </c>
      <c r="AA2575" s="5">
        <f>VLOOKUP(G2575,Ma_KH!$A:$R,14,0)</f>
        <v>60</v>
      </c>
    </row>
    <row r="2576" spans="1:27" hidden="1" x14ac:dyDescent="0.25">
      <c r="A2576" s="157">
        <v>45994</v>
      </c>
      <c r="B2576" s="158">
        <v>4180786621</v>
      </c>
      <c r="C2576" s="10" t="s">
        <v>7767</v>
      </c>
      <c r="D2576" s="149">
        <v>45996</v>
      </c>
      <c r="E2576" s="152"/>
      <c r="F2576" s="151"/>
      <c r="G2576" s="33" t="s">
        <v>8182</v>
      </c>
      <c r="H2576" s="152"/>
      <c r="I2576" s="158" t="s">
        <v>8162</v>
      </c>
      <c r="J2576" s="150" t="s">
        <v>7234</v>
      </c>
      <c r="K2576" s="331" t="s">
        <v>48</v>
      </c>
      <c r="L2576" s="21" t="str">
        <f>VLOOKUP($K2576,TONG_SL!$A:$D,2,0)</f>
        <v>Mọc Nấm Hương 250g</v>
      </c>
      <c r="N2576" s="21" t="str">
        <f t="shared" si="242"/>
        <v>K-C6</v>
      </c>
      <c r="Q2576" s="21" t="str">
        <f>VLOOKUP(K2576,TONG_SL!$A:$D,3,0)</f>
        <v>Túi</v>
      </c>
      <c r="R2576" s="106">
        <v>4</v>
      </c>
      <c r="S2576" s="220"/>
      <c r="T2576" s="220">
        <f>VLOOKUP(VLOOKUP(G2576,Ma_KH!$A:$R,18,0)&amp;K2576,Gia_MB!$A:$F,6,0)</f>
        <v>46000</v>
      </c>
      <c r="U2576" s="221">
        <f t="shared" si="243"/>
        <v>184000</v>
      </c>
      <c r="V2576" s="220"/>
      <c r="W2576" s="222">
        <f t="shared" si="244"/>
        <v>0</v>
      </c>
      <c r="X2576" s="223" t="str">
        <f t="shared" si="245"/>
        <v>8</v>
      </c>
      <c r="Y2576" s="220"/>
      <c r="Z2576" s="221">
        <f t="shared" si="246"/>
        <v>14720</v>
      </c>
      <c r="AA2576" s="5">
        <f>VLOOKUP(G2576,Ma_KH!$A:$R,14,0)</f>
        <v>60</v>
      </c>
    </row>
    <row r="2577" spans="1:27" hidden="1" x14ac:dyDescent="0.25">
      <c r="A2577" s="157">
        <v>45994</v>
      </c>
      <c r="B2577" s="158">
        <v>4180786621</v>
      </c>
      <c r="C2577" s="10" t="s">
        <v>7767</v>
      </c>
      <c r="D2577" s="149">
        <v>45996</v>
      </c>
      <c r="E2577" s="152"/>
      <c r="F2577" s="151"/>
      <c r="G2577" s="33" t="s">
        <v>8182</v>
      </c>
      <c r="H2577" s="152"/>
      <c r="I2577" s="158" t="s">
        <v>8162</v>
      </c>
      <c r="J2577" s="150" t="s">
        <v>7234</v>
      </c>
      <c r="K2577" s="331" t="s">
        <v>7153</v>
      </c>
      <c r="L2577" s="21" t="str">
        <f>VLOOKUP($K2577,TONG_SL!$A:$D,2,0)</f>
        <v>Tai heo muối 200g</v>
      </c>
      <c r="N2577" s="21" t="str">
        <f t="shared" si="242"/>
        <v>K-C6</v>
      </c>
      <c r="Q2577" s="21" t="str">
        <f>VLOOKUP(K2577,TONG_SL!$A:$D,3,0)</f>
        <v>Túi</v>
      </c>
      <c r="R2577" s="106">
        <v>4</v>
      </c>
      <c r="S2577" s="220"/>
      <c r="T2577" s="220">
        <f>VLOOKUP(VLOOKUP(G2577,Ma_KH!$A:$R,18,0)&amp;K2577,Gia_MB!$A:$F,6,0)</f>
        <v>55595</v>
      </c>
      <c r="U2577" s="221">
        <f t="shared" si="243"/>
        <v>222380</v>
      </c>
      <c r="V2577" s="220"/>
      <c r="W2577" s="222">
        <f t="shared" si="244"/>
        <v>0</v>
      </c>
      <c r="X2577" s="223" t="str">
        <f t="shared" si="245"/>
        <v>8</v>
      </c>
      <c r="Y2577" s="220"/>
      <c r="Z2577" s="221">
        <f t="shared" si="246"/>
        <v>17790.400000000001</v>
      </c>
      <c r="AA2577" s="5">
        <f>VLOOKUP(G2577,Ma_KH!$A:$R,14,0)</f>
        <v>60</v>
      </c>
    </row>
    <row r="2578" spans="1:27" hidden="1" x14ac:dyDescent="0.25">
      <c r="A2578" s="157">
        <v>45994</v>
      </c>
      <c r="B2578" s="158">
        <v>4180786621</v>
      </c>
      <c r="C2578" s="10" t="s">
        <v>7767</v>
      </c>
      <c r="D2578" s="149">
        <v>45996</v>
      </c>
      <c r="E2578" s="152"/>
      <c r="F2578" s="151"/>
      <c r="G2578" s="33" t="s">
        <v>8182</v>
      </c>
      <c r="H2578" s="152"/>
      <c r="I2578" s="158" t="s">
        <v>8162</v>
      </c>
      <c r="J2578" s="150" t="s">
        <v>7234</v>
      </c>
      <c r="K2578" s="331" t="s">
        <v>30</v>
      </c>
      <c r="L2578" s="21" t="str">
        <f>VLOOKUP($K2578,TONG_SL!$A:$D,2,0)</f>
        <v>Gà muối 500g</v>
      </c>
      <c r="N2578" s="21" t="str">
        <f t="shared" si="242"/>
        <v>K-C6</v>
      </c>
      <c r="Q2578" s="21" t="str">
        <f>VLOOKUP(K2578,TONG_SL!$A:$D,3,0)</f>
        <v>Túi</v>
      </c>
      <c r="R2578" s="106">
        <v>6</v>
      </c>
      <c r="S2578" s="220"/>
      <c r="T2578" s="220">
        <f>VLOOKUP(VLOOKUP(G2578,Ma_KH!$A:$R,18,0)&amp;K2578,Gia_MB!$A:$F,6,0)</f>
        <v>111058</v>
      </c>
      <c r="U2578" s="221">
        <f t="shared" si="243"/>
        <v>666348</v>
      </c>
      <c r="V2578" s="220"/>
      <c r="W2578" s="222">
        <f t="shared" si="244"/>
        <v>0</v>
      </c>
      <c r="X2578" s="223" t="str">
        <f t="shared" si="245"/>
        <v>8</v>
      </c>
      <c r="Y2578" s="220"/>
      <c r="Z2578" s="221">
        <f t="shared" si="246"/>
        <v>53307.840000000004</v>
      </c>
      <c r="AA2578" s="5">
        <f>VLOOKUP(G2578,Ma_KH!$A:$R,14,0)</f>
        <v>60</v>
      </c>
    </row>
    <row r="2579" spans="1:27" hidden="1" x14ac:dyDescent="0.25">
      <c r="A2579" s="157">
        <v>45994</v>
      </c>
      <c r="B2579" s="158">
        <v>4180784099</v>
      </c>
      <c r="C2579" s="10" t="s">
        <v>7767</v>
      </c>
      <c r="D2579" s="149">
        <v>45996</v>
      </c>
      <c r="E2579" s="152"/>
      <c r="F2579" s="151"/>
      <c r="G2579" s="33" t="s">
        <v>8182</v>
      </c>
      <c r="H2579" s="152"/>
      <c r="I2579" s="158" t="s">
        <v>8163</v>
      </c>
      <c r="J2579" s="150" t="s">
        <v>7234</v>
      </c>
      <c r="K2579" s="331" t="s">
        <v>27</v>
      </c>
      <c r="L2579" s="21" t="str">
        <f>VLOOKUP($K2579,TONG_SL!$A:$D,2,0)</f>
        <v>Chân giò heo muối 300g</v>
      </c>
      <c r="N2579" s="21" t="str">
        <f t="shared" si="242"/>
        <v>K-C6</v>
      </c>
      <c r="Q2579" s="21" t="str">
        <f>VLOOKUP(K2579,TONG_SL!$A:$D,3,0)</f>
        <v>Túi</v>
      </c>
      <c r="R2579" s="106">
        <v>4</v>
      </c>
      <c r="S2579" s="220"/>
      <c r="T2579" s="220">
        <f>VLOOKUP(VLOOKUP(G2579,Ma_KH!$A:$R,18,0)&amp;K2579,Gia_MB!$A:$F,6,0)</f>
        <v>73431</v>
      </c>
      <c r="U2579" s="221">
        <f t="shared" si="243"/>
        <v>293724</v>
      </c>
      <c r="V2579" s="220"/>
      <c r="W2579" s="222">
        <f t="shared" si="244"/>
        <v>0</v>
      </c>
      <c r="X2579" s="223" t="str">
        <f t="shared" si="245"/>
        <v>8</v>
      </c>
      <c r="Y2579" s="220"/>
      <c r="Z2579" s="221">
        <f t="shared" si="246"/>
        <v>23497.920000000002</v>
      </c>
      <c r="AA2579" s="5">
        <f>VLOOKUP(G2579,Ma_KH!$A:$R,14,0)</f>
        <v>60</v>
      </c>
    </row>
    <row r="2580" spans="1:27" hidden="1" x14ac:dyDescent="0.25">
      <c r="A2580" s="157">
        <v>45994</v>
      </c>
      <c r="B2580" s="158">
        <v>4180784099</v>
      </c>
      <c r="C2580" s="10" t="s">
        <v>7767</v>
      </c>
      <c r="D2580" s="149">
        <v>45996</v>
      </c>
      <c r="E2580" s="152"/>
      <c r="F2580" s="151"/>
      <c r="G2580" s="33" t="s">
        <v>8182</v>
      </c>
      <c r="H2580" s="152"/>
      <c r="I2580" s="158" t="s">
        <v>8163</v>
      </c>
      <c r="J2580" s="150" t="s">
        <v>7234</v>
      </c>
      <c r="K2580" s="331" t="s">
        <v>48</v>
      </c>
      <c r="L2580" s="21" t="str">
        <f>VLOOKUP($K2580,TONG_SL!$A:$D,2,0)</f>
        <v>Mọc Nấm Hương 250g</v>
      </c>
      <c r="N2580" s="21" t="str">
        <f t="shared" si="242"/>
        <v>K-C6</v>
      </c>
      <c r="Q2580" s="21" t="str">
        <f>VLOOKUP(K2580,TONG_SL!$A:$D,3,0)</f>
        <v>Túi</v>
      </c>
      <c r="R2580" s="106">
        <v>2</v>
      </c>
      <c r="S2580" s="220"/>
      <c r="T2580" s="220">
        <f>VLOOKUP(VLOOKUP(G2580,Ma_KH!$A:$R,18,0)&amp;K2580,Gia_MB!$A:$F,6,0)</f>
        <v>46000</v>
      </c>
      <c r="U2580" s="221">
        <f t="shared" si="243"/>
        <v>92000</v>
      </c>
      <c r="V2580" s="220"/>
      <c r="W2580" s="222">
        <f t="shared" si="244"/>
        <v>0</v>
      </c>
      <c r="X2580" s="223" t="str">
        <f t="shared" si="245"/>
        <v>8</v>
      </c>
      <c r="Y2580" s="220"/>
      <c r="Z2580" s="221">
        <f t="shared" si="246"/>
        <v>7360</v>
      </c>
      <c r="AA2580" s="5">
        <f>VLOOKUP(G2580,Ma_KH!$A:$R,14,0)</f>
        <v>60</v>
      </c>
    </row>
    <row r="2581" spans="1:27" hidden="1" x14ac:dyDescent="0.25">
      <c r="A2581" s="157">
        <v>45994</v>
      </c>
      <c r="B2581" s="158">
        <v>4180784099</v>
      </c>
      <c r="C2581" s="10" t="s">
        <v>7767</v>
      </c>
      <c r="D2581" s="149">
        <v>45996</v>
      </c>
      <c r="E2581" s="152"/>
      <c r="F2581" s="151"/>
      <c r="G2581" s="33" t="s">
        <v>8182</v>
      </c>
      <c r="H2581" s="152"/>
      <c r="I2581" s="158" t="s">
        <v>8163</v>
      </c>
      <c r="J2581" s="150" t="s">
        <v>7234</v>
      </c>
      <c r="K2581" s="331" t="s">
        <v>7153</v>
      </c>
      <c r="L2581" s="21" t="str">
        <f>VLOOKUP($K2581,TONG_SL!$A:$D,2,0)</f>
        <v>Tai heo muối 200g</v>
      </c>
      <c r="N2581" s="21" t="str">
        <f t="shared" si="242"/>
        <v>K-C6</v>
      </c>
      <c r="Q2581" s="21" t="str">
        <f>VLOOKUP(K2581,TONG_SL!$A:$D,3,0)</f>
        <v>Túi</v>
      </c>
      <c r="R2581" s="106">
        <v>4</v>
      </c>
      <c r="S2581" s="220"/>
      <c r="T2581" s="220">
        <f>VLOOKUP(VLOOKUP(G2581,Ma_KH!$A:$R,18,0)&amp;K2581,Gia_MB!$A:$F,6,0)</f>
        <v>55595</v>
      </c>
      <c r="U2581" s="221">
        <f t="shared" si="243"/>
        <v>222380</v>
      </c>
      <c r="V2581" s="220"/>
      <c r="W2581" s="222">
        <f t="shared" si="244"/>
        <v>0</v>
      </c>
      <c r="X2581" s="223" t="str">
        <f t="shared" si="245"/>
        <v>8</v>
      </c>
      <c r="Y2581" s="220"/>
      <c r="Z2581" s="221">
        <f t="shared" si="246"/>
        <v>17790.400000000001</v>
      </c>
      <c r="AA2581" s="5">
        <f>VLOOKUP(G2581,Ma_KH!$A:$R,14,0)</f>
        <v>60</v>
      </c>
    </row>
    <row r="2582" spans="1:27" hidden="1" x14ac:dyDescent="0.25">
      <c r="A2582" s="157">
        <v>45994</v>
      </c>
      <c r="B2582" s="158">
        <v>4180784099</v>
      </c>
      <c r="C2582" s="10" t="s">
        <v>7767</v>
      </c>
      <c r="D2582" s="149">
        <v>45996</v>
      </c>
      <c r="E2582" s="152"/>
      <c r="F2582" s="151"/>
      <c r="G2582" s="33" t="s">
        <v>8182</v>
      </c>
      <c r="H2582" s="152"/>
      <c r="I2582" s="158" t="s">
        <v>8163</v>
      </c>
      <c r="J2582" s="150" t="s">
        <v>7234</v>
      </c>
      <c r="K2582" s="331" t="s">
        <v>7154</v>
      </c>
      <c r="L2582" s="21" t="str">
        <f>VLOOKUP($K2582,TONG_SL!$A:$D,2,0)</f>
        <v>Chả cốm 300g</v>
      </c>
      <c r="N2582" s="21" t="str">
        <f t="shared" si="242"/>
        <v>K-C6</v>
      </c>
      <c r="Q2582" s="21" t="str">
        <f>VLOOKUP(K2582,TONG_SL!$A:$D,3,0)</f>
        <v>Túi</v>
      </c>
      <c r="R2582" s="106">
        <v>4</v>
      </c>
      <c r="S2582" s="220"/>
      <c r="T2582" s="220">
        <f>VLOOKUP(VLOOKUP(G2582,Ma_KH!$A:$R,18,0)&amp;K2582,Gia_MB!$A:$F,6,0)</f>
        <v>74250</v>
      </c>
      <c r="U2582" s="221">
        <f t="shared" si="243"/>
        <v>297000</v>
      </c>
      <c r="V2582" s="220"/>
      <c r="W2582" s="222">
        <f t="shared" si="244"/>
        <v>0</v>
      </c>
      <c r="X2582" s="223" t="str">
        <f t="shared" si="245"/>
        <v>8</v>
      </c>
      <c r="Y2582" s="220"/>
      <c r="Z2582" s="221">
        <f t="shared" si="246"/>
        <v>23760</v>
      </c>
      <c r="AA2582" s="5">
        <f>VLOOKUP(G2582,Ma_KH!$A:$R,14,0)</f>
        <v>60</v>
      </c>
    </row>
    <row r="2583" spans="1:27" hidden="1" x14ac:dyDescent="0.25">
      <c r="A2583" s="157">
        <v>45994</v>
      </c>
      <c r="B2583" s="158">
        <v>4180784099</v>
      </c>
      <c r="C2583" s="10" t="s">
        <v>7767</v>
      </c>
      <c r="D2583" s="149">
        <v>45996</v>
      </c>
      <c r="E2583" s="152"/>
      <c r="F2583" s="151"/>
      <c r="G2583" s="33" t="s">
        <v>8182</v>
      </c>
      <c r="H2583" s="152"/>
      <c r="I2583" s="158" t="s">
        <v>8163</v>
      </c>
      <c r="J2583" s="150" t="s">
        <v>7234</v>
      </c>
      <c r="K2583" s="331" t="s">
        <v>32</v>
      </c>
      <c r="L2583" s="21" t="str">
        <f>VLOOKUP($K2583,TONG_SL!$A:$D,2,0)</f>
        <v>Giò Tai Lưỡi Xào 250g</v>
      </c>
      <c r="N2583" s="21" t="str">
        <f t="shared" si="242"/>
        <v>K-C6</v>
      </c>
      <c r="Q2583" s="21" t="str">
        <f>VLOOKUP(K2583,TONG_SL!$A:$D,3,0)</f>
        <v>Túi</v>
      </c>
      <c r="R2583" s="106">
        <v>4</v>
      </c>
      <c r="S2583" s="220"/>
      <c r="T2583" s="220">
        <f>VLOOKUP(VLOOKUP(G2583,Ma_KH!$A:$R,18,0)&amp;K2583,Gia_MB!$A:$F,6,0)</f>
        <v>50182</v>
      </c>
      <c r="U2583" s="221">
        <f t="shared" si="243"/>
        <v>200728</v>
      </c>
      <c r="V2583" s="220"/>
      <c r="W2583" s="222">
        <f t="shared" si="244"/>
        <v>0</v>
      </c>
      <c r="X2583" s="223" t="str">
        <f t="shared" si="245"/>
        <v>8</v>
      </c>
      <c r="Y2583" s="220"/>
      <c r="Z2583" s="221">
        <f t="shared" si="246"/>
        <v>16058.24</v>
      </c>
      <c r="AA2583" s="5">
        <f>VLOOKUP(G2583,Ma_KH!$A:$R,14,0)</f>
        <v>60</v>
      </c>
    </row>
    <row r="2584" spans="1:27" hidden="1" x14ac:dyDescent="0.25">
      <c r="A2584" s="157">
        <v>45994</v>
      </c>
      <c r="B2584" s="158">
        <v>4180784099</v>
      </c>
      <c r="C2584" s="10" t="s">
        <v>7767</v>
      </c>
      <c r="D2584" s="149">
        <v>45996</v>
      </c>
      <c r="E2584" s="152"/>
      <c r="F2584" s="151"/>
      <c r="G2584" s="33" t="s">
        <v>8182</v>
      </c>
      <c r="H2584" s="152"/>
      <c r="I2584" s="158" t="s">
        <v>8163</v>
      </c>
      <c r="J2584" s="150" t="s">
        <v>7234</v>
      </c>
      <c r="K2584" s="331" t="s">
        <v>30</v>
      </c>
      <c r="L2584" s="21" t="str">
        <f>VLOOKUP($K2584,TONG_SL!$A:$D,2,0)</f>
        <v>Gà muối 500g</v>
      </c>
      <c r="N2584" s="21" t="str">
        <f t="shared" si="242"/>
        <v>K-C6</v>
      </c>
      <c r="Q2584" s="21" t="str">
        <f>VLOOKUP(K2584,TONG_SL!$A:$D,3,0)</f>
        <v>Túi</v>
      </c>
      <c r="R2584" s="106">
        <v>12</v>
      </c>
      <c r="S2584" s="220"/>
      <c r="T2584" s="220">
        <f>VLOOKUP(VLOOKUP(G2584,Ma_KH!$A:$R,18,0)&amp;K2584,Gia_MB!$A:$F,6,0)</f>
        <v>111058</v>
      </c>
      <c r="U2584" s="221">
        <f t="shared" si="243"/>
        <v>1332696</v>
      </c>
      <c r="V2584" s="220"/>
      <c r="W2584" s="222">
        <f t="shared" si="244"/>
        <v>0</v>
      </c>
      <c r="X2584" s="223" t="str">
        <f t="shared" si="245"/>
        <v>8</v>
      </c>
      <c r="Y2584" s="220"/>
      <c r="Z2584" s="221">
        <f t="shared" si="246"/>
        <v>106615.68000000001</v>
      </c>
      <c r="AA2584" s="5">
        <f>VLOOKUP(G2584,Ma_KH!$A:$R,14,0)</f>
        <v>60</v>
      </c>
    </row>
    <row r="2585" spans="1:27" hidden="1" x14ac:dyDescent="0.25">
      <c r="A2585" s="157">
        <v>45994</v>
      </c>
      <c r="B2585" s="158">
        <v>4180785943</v>
      </c>
      <c r="C2585" s="10" t="s">
        <v>7767</v>
      </c>
      <c r="D2585" s="149">
        <v>45996</v>
      </c>
      <c r="E2585" s="152"/>
      <c r="F2585" s="151"/>
      <c r="G2585" s="33" t="s">
        <v>8182</v>
      </c>
      <c r="H2585" s="152"/>
      <c r="I2585" s="158" t="s">
        <v>8164</v>
      </c>
      <c r="J2585" s="150" t="s">
        <v>7234</v>
      </c>
      <c r="K2585" s="331" t="s">
        <v>27</v>
      </c>
      <c r="L2585" s="21" t="str">
        <f>VLOOKUP($K2585,TONG_SL!$A:$D,2,0)</f>
        <v>Chân giò heo muối 300g</v>
      </c>
      <c r="N2585" s="21" t="str">
        <f t="shared" si="242"/>
        <v>K-C6</v>
      </c>
      <c r="Q2585" s="21" t="str">
        <f>VLOOKUP(K2585,TONG_SL!$A:$D,3,0)</f>
        <v>Túi</v>
      </c>
      <c r="R2585" s="106">
        <v>6</v>
      </c>
      <c r="S2585" s="220"/>
      <c r="T2585" s="220">
        <f>VLOOKUP(VLOOKUP(G2585,Ma_KH!$A:$R,18,0)&amp;K2585,Gia_MB!$A:$F,6,0)</f>
        <v>73431</v>
      </c>
      <c r="U2585" s="221">
        <f t="shared" si="243"/>
        <v>440586</v>
      </c>
      <c r="V2585" s="220"/>
      <c r="W2585" s="222">
        <f t="shared" si="244"/>
        <v>0</v>
      </c>
      <c r="X2585" s="223" t="str">
        <f t="shared" si="245"/>
        <v>8</v>
      </c>
      <c r="Y2585" s="220"/>
      <c r="Z2585" s="221">
        <f t="shared" si="246"/>
        <v>35246.879999999997</v>
      </c>
      <c r="AA2585" s="5">
        <f>VLOOKUP(G2585,Ma_KH!$A:$R,14,0)</f>
        <v>60</v>
      </c>
    </row>
    <row r="2586" spans="1:27" hidden="1" x14ac:dyDescent="0.25">
      <c r="A2586" s="157">
        <v>45994</v>
      </c>
      <c r="B2586" s="158">
        <v>4180785943</v>
      </c>
      <c r="C2586" s="10" t="s">
        <v>7767</v>
      </c>
      <c r="D2586" s="149">
        <v>45996</v>
      </c>
      <c r="E2586" s="152"/>
      <c r="F2586" s="151"/>
      <c r="G2586" s="33" t="s">
        <v>8182</v>
      </c>
      <c r="H2586" s="152"/>
      <c r="I2586" s="158" t="s">
        <v>8164</v>
      </c>
      <c r="J2586" s="150" t="s">
        <v>7234</v>
      </c>
      <c r="K2586" s="331" t="s">
        <v>7153</v>
      </c>
      <c r="L2586" s="21" t="str">
        <f>VLOOKUP($K2586,TONG_SL!$A:$D,2,0)</f>
        <v>Tai heo muối 200g</v>
      </c>
      <c r="N2586" s="21" t="str">
        <f t="shared" si="242"/>
        <v>K-C6</v>
      </c>
      <c r="Q2586" s="21" t="str">
        <f>VLOOKUP(K2586,TONG_SL!$A:$D,3,0)</f>
        <v>Túi</v>
      </c>
      <c r="R2586" s="106">
        <v>7</v>
      </c>
      <c r="S2586" s="220"/>
      <c r="T2586" s="220">
        <f>VLOOKUP(VLOOKUP(G2586,Ma_KH!$A:$R,18,0)&amp;K2586,Gia_MB!$A:$F,6,0)</f>
        <v>55595</v>
      </c>
      <c r="U2586" s="221">
        <f t="shared" si="243"/>
        <v>389165</v>
      </c>
      <c r="V2586" s="220"/>
      <c r="W2586" s="222">
        <f t="shared" si="244"/>
        <v>0</v>
      </c>
      <c r="X2586" s="223" t="str">
        <f t="shared" si="245"/>
        <v>8</v>
      </c>
      <c r="Y2586" s="220"/>
      <c r="Z2586" s="221">
        <f t="shared" si="246"/>
        <v>31133.200000000001</v>
      </c>
      <c r="AA2586" s="5">
        <f>VLOOKUP(G2586,Ma_KH!$A:$R,14,0)</f>
        <v>60</v>
      </c>
    </row>
    <row r="2587" spans="1:27" hidden="1" x14ac:dyDescent="0.25">
      <c r="A2587" s="157">
        <v>45994</v>
      </c>
      <c r="B2587" s="158">
        <v>4180785943</v>
      </c>
      <c r="C2587" s="10" t="s">
        <v>7767</v>
      </c>
      <c r="D2587" s="149">
        <v>45996</v>
      </c>
      <c r="E2587" s="152"/>
      <c r="F2587" s="151"/>
      <c r="G2587" s="33" t="s">
        <v>8182</v>
      </c>
      <c r="H2587" s="152"/>
      <c r="I2587" s="158" t="s">
        <v>8164</v>
      </c>
      <c r="J2587" s="150" t="s">
        <v>7234</v>
      </c>
      <c r="K2587" s="331" t="s">
        <v>7154</v>
      </c>
      <c r="L2587" s="21" t="str">
        <f>VLOOKUP($K2587,TONG_SL!$A:$D,2,0)</f>
        <v>Chả cốm 300g</v>
      </c>
      <c r="N2587" s="21" t="str">
        <f t="shared" si="242"/>
        <v>K-C6</v>
      </c>
      <c r="Q2587" s="21" t="str">
        <f>VLOOKUP(K2587,TONG_SL!$A:$D,3,0)</f>
        <v>Túi</v>
      </c>
      <c r="R2587" s="106">
        <v>8</v>
      </c>
      <c r="S2587" s="220"/>
      <c r="T2587" s="220">
        <f>VLOOKUP(VLOOKUP(G2587,Ma_KH!$A:$R,18,0)&amp;K2587,Gia_MB!$A:$F,6,0)</f>
        <v>74250</v>
      </c>
      <c r="U2587" s="221">
        <f t="shared" si="243"/>
        <v>594000</v>
      </c>
      <c r="V2587" s="220"/>
      <c r="W2587" s="222">
        <f t="shared" si="244"/>
        <v>0</v>
      </c>
      <c r="X2587" s="223" t="str">
        <f t="shared" si="245"/>
        <v>8</v>
      </c>
      <c r="Y2587" s="220"/>
      <c r="Z2587" s="221">
        <f t="shared" si="246"/>
        <v>47520</v>
      </c>
      <c r="AA2587" s="5">
        <f>VLOOKUP(G2587,Ma_KH!$A:$R,14,0)</f>
        <v>60</v>
      </c>
    </row>
    <row r="2588" spans="1:27" hidden="1" x14ac:dyDescent="0.25">
      <c r="A2588" s="157">
        <v>45994</v>
      </c>
      <c r="B2588" s="158">
        <v>4180785943</v>
      </c>
      <c r="C2588" s="10" t="s">
        <v>7767</v>
      </c>
      <c r="D2588" s="149">
        <v>45996</v>
      </c>
      <c r="E2588" s="152"/>
      <c r="F2588" s="151"/>
      <c r="G2588" s="33" t="s">
        <v>8182</v>
      </c>
      <c r="H2588" s="152"/>
      <c r="I2588" s="158" t="s">
        <v>8164</v>
      </c>
      <c r="J2588" s="150" t="s">
        <v>7234</v>
      </c>
      <c r="K2588" s="331" t="s">
        <v>30</v>
      </c>
      <c r="L2588" s="21" t="str">
        <f>VLOOKUP($K2588,TONG_SL!$A:$D,2,0)</f>
        <v>Gà muối 500g</v>
      </c>
      <c r="N2588" s="21" t="str">
        <f t="shared" si="242"/>
        <v>K-C6</v>
      </c>
      <c r="Q2588" s="21" t="str">
        <f>VLOOKUP(K2588,TONG_SL!$A:$D,3,0)</f>
        <v>Túi</v>
      </c>
      <c r="R2588" s="106">
        <v>6</v>
      </c>
      <c r="S2588" s="220"/>
      <c r="T2588" s="220">
        <f>VLOOKUP(VLOOKUP(G2588,Ma_KH!$A:$R,18,0)&amp;K2588,Gia_MB!$A:$F,6,0)</f>
        <v>111058</v>
      </c>
      <c r="U2588" s="221">
        <f t="shared" si="243"/>
        <v>666348</v>
      </c>
      <c r="V2588" s="220"/>
      <c r="W2588" s="222">
        <f t="shared" si="244"/>
        <v>0</v>
      </c>
      <c r="X2588" s="223" t="str">
        <f t="shared" si="245"/>
        <v>8</v>
      </c>
      <c r="Y2588" s="220"/>
      <c r="Z2588" s="221">
        <f t="shared" si="246"/>
        <v>53307.840000000004</v>
      </c>
      <c r="AA2588" s="5">
        <f>VLOOKUP(G2588,Ma_KH!$A:$R,14,0)</f>
        <v>60</v>
      </c>
    </row>
    <row r="2589" spans="1:27" hidden="1" x14ac:dyDescent="0.25">
      <c r="A2589" s="157">
        <v>45994</v>
      </c>
      <c r="B2589" s="158">
        <v>4180786638</v>
      </c>
      <c r="C2589" s="10" t="s">
        <v>7767</v>
      </c>
      <c r="D2589" s="149">
        <v>45996</v>
      </c>
      <c r="E2589" s="152"/>
      <c r="F2589" s="151"/>
      <c r="G2589" s="33" t="s">
        <v>8182</v>
      </c>
      <c r="H2589" s="152"/>
      <c r="I2589" s="158" t="s">
        <v>8165</v>
      </c>
      <c r="J2589" s="150" t="s">
        <v>7234</v>
      </c>
      <c r="K2589" s="331" t="s">
        <v>27</v>
      </c>
      <c r="L2589" s="21" t="str">
        <f>VLOOKUP($K2589,TONG_SL!$A:$D,2,0)</f>
        <v>Chân giò heo muối 300g</v>
      </c>
      <c r="N2589" s="21" t="str">
        <f t="shared" si="242"/>
        <v>K-C6</v>
      </c>
      <c r="Q2589" s="21" t="str">
        <f>VLOOKUP(K2589,TONG_SL!$A:$D,3,0)</f>
        <v>Túi</v>
      </c>
      <c r="R2589" s="106">
        <v>30</v>
      </c>
      <c r="S2589" s="220"/>
      <c r="T2589" s="220">
        <f>VLOOKUP(VLOOKUP(G2589,Ma_KH!$A:$R,18,0)&amp;K2589,Gia_MB!$A:$F,6,0)</f>
        <v>73431</v>
      </c>
      <c r="U2589" s="221">
        <f t="shared" si="243"/>
        <v>2202930</v>
      </c>
      <c r="V2589" s="220"/>
      <c r="W2589" s="222">
        <f t="shared" si="244"/>
        <v>0</v>
      </c>
      <c r="X2589" s="223" t="str">
        <f t="shared" si="245"/>
        <v>8</v>
      </c>
      <c r="Y2589" s="220"/>
      <c r="Z2589" s="221">
        <f t="shared" si="246"/>
        <v>176234.4</v>
      </c>
      <c r="AA2589" s="5">
        <f>VLOOKUP(G2589,Ma_KH!$A:$R,14,0)</f>
        <v>60</v>
      </c>
    </row>
    <row r="2590" spans="1:27" hidden="1" x14ac:dyDescent="0.25">
      <c r="A2590" s="157">
        <v>45994</v>
      </c>
      <c r="B2590" s="158">
        <v>4180786638</v>
      </c>
      <c r="C2590" s="10" t="s">
        <v>7767</v>
      </c>
      <c r="D2590" s="149">
        <v>45996</v>
      </c>
      <c r="E2590" s="152"/>
      <c r="F2590" s="151"/>
      <c r="G2590" s="33" t="s">
        <v>8182</v>
      </c>
      <c r="H2590" s="152"/>
      <c r="I2590" s="158" t="s">
        <v>8165</v>
      </c>
      <c r="J2590" s="150" t="s">
        <v>7234</v>
      </c>
      <c r="K2590" s="331" t="s">
        <v>48</v>
      </c>
      <c r="L2590" s="21" t="str">
        <f>VLOOKUP($K2590,TONG_SL!$A:$D,2,0)</f>
        <v>Mọc Nấm Hương 250g</v>
      </c>
      <c r="N2590" s="21" t="str">
        <f t="shared" si="242"/>
        <v>K-C6</v>
      </c>
      <c r="Q2590" s="21" t="str">
        <f>VLOOKUP(K2590,TONG_SL!$A:$D,3,0)</f>
        <v>Túi</v>
      </c>
      <c r="R2590" s="106">
        <v>2</v>
      </c>
      <c r="S2590" s="220"/>
      <c r="T2590" s="220">
        <f>VLOOKUP(VLOOKUP(G2590,Ma_KH!$A:$R,18,0)&amp;K2590,Gia_MB!$A:$F,6,0)</f>
        <v>46000</v>
      </c>
      <c r="U2590" s="221">
        <f t="shared" si="243"/>
        <v>92000</v>
      </c>
      <c r="V2590" s="220"/>
      <c r="W2590" s="222">
        <f t="shared" si="244"/>
        <v>0</v>
      </c>
      <c r="X2590" s="223" t="str">
        <f t="shared" si="245"/>
        <v>8</v>
      </c>
      <c r="Y2590" s="220"/>
      <c r="Z2590" s="221">
        <f t="shared" si="246"/>
        <v>7360</v>
      </c>
      <c r="AA2590" s="5">
        <f>VLOOKUP(G2590,Ma_KH!$A:$R,14,0)</f>
        <v>60</v>
      </c>
    </row>
    <row r="2591" spans="1:27" hidden="1" x14ac:dyDescent="0.25">
      <c r="A2591" s="157">
        <v>45994</v>
      </c>
      <c r="B2591" s="158">
        <v>4180786638</v>
      </c>
      <c r="C2591" s="10" t="s">
        <v>7767</v>
      </c>
      <c r="D2591" s="149">
        <v>45996</v>
      </c>
      <c r="E2591" s="152"/>
      <c r="F2591" s="151"/>
      <c r="G2591" s="33" t="s">
        <v>8182</v>
      </c>
      <c r="H2591" s="152"/>
      <c r="I2591" s="158" t="s">
        <v>8165</v>
      </c>
      <c r="J2591" s="150" t="s">
        <v>7234</v>
      </c>
      <c r="K2591" s="331" t="s">
        <v>7154</v>
      </c>
      <c r="L2591" s="21" t="str">
        <f>VLOOKUP($K2591,TONG_SL!$A:$D,2,0)</f>
        <v>Chả cốm 300g</v>
      </c>
      <c r="N2591" s="21" t="str">
        <f t="shared" si="242"/>
        <v>K-C6</v>
      </c>
      <c r="Q2591" s="21" t="str">
        <f>VLOOKUP(K2591,TONG_SL!$A:$D,3,0)</f>
        <v>Túi</v>
      </c>
      <c r="R2591" s="106">
        <v>4</v>
      </c>
      <c r="S2591" s="220"/>
      <c r="T2591" s="220">
        <f>VLOOKUP(VLOOKUP(G2591,Ma_KH!$A:$R,18,0)&amp;K2591,Gia_MB!$A:$F,6,0)</f>
        <v>74250</v>
      </c>
      <c r="U2591" s="221">
        <f t="shared" si="243"/>
        <v>297000</v>
      </c>
      <c r="V2591" s="220"/>
      <c r="W2591" s="222">
        <f t="shared" si="244"/>
        <v>0</v>
      </c>
      <c r="X2591" s="223" t="str">
        <f t="shared" si="245"/>
        <v>8</v>
      </c>
      <c r="Y2591" s="220"/>
      <c r="Z2591" s="221">
        <f t="shared" si="246"/>
        <v>23760</v>
      </c>
      <c r="AA2591" s="5">
        <f>VLOOKUP(G2591,Ma_KH!$A:$R,14,0)</f>
        <v>60</v>
      </c>
    </row>
    <row r="2592" spans="1:27" hidden="1" x14ac:dyDescent="0.25">
      <c r="A2592" s="157">
        <v>45994</v>
      </c>
      <c r="B2592" s="158">
        <v>4180786638</v>
      </c>
      <c r="C2592" s="10" t="s">
        <v>7767</v>
      </c>
      <c r="D2592" s="149">
        <v>45996</v>
      </c>
      <c r="E2592" s="152"/>
      <c r="F2592" s="151"/>
      <c r="G2592" s="33" t="s">
        <v>8182</v>
      </c>
      <c r="H2592" s="152"/>
      <c r="I2592" s="158" t="s">
        <v>8165</v>
      </c>
      <c r="J2592" s="150" t="s">
        <v>7234</v>
      </c>
      <c r="K2592" s="331" t="s">
        <v>32</v>
      </c>
      <c r="L2592" s="21" t="str">
        <f>VLOOKUP($K2592,TONG_SL!$A:$D,2,0)</f>
        <v>Giò Tai Lưỡi Xào 250g</v>
      </c>
      <c r="N2592" s="21" t="str">
        <f t="shared" si="242"/>
        <v>K-C6</v>
      </c>
      <c r="Q2592" s="21" t="str">
        <f>VLOOKUP(K2592,TONG_SL!$A:$D,3,0)</f>
        <v>Túi</v>
      </c>
      <c r="R2592" s="106">
        <v>4</v>
      </c>
      <c r="S2592" s="220"/>
      <c r="T2592" s="220">
        <f>VLOOKUP(VLOOKUP(G2592,Ma_KH!$A:$R,18,0)&amp;K2592,Gia_MB!$A:$F,6,0)</f>
        <v>50182</v>
      </c>
      <c r="U2592" s="221">
        <f t="shared" si="243"/>
        <v>200728</v>
      </c>
      <c r="V2592" s="220"/>
      <c r="W2592" s="222">
        <f t="shared" si="244"/>
        <v>0</v>
      </c>
      <c r="X2592" s="223" t="str">
        <f t="shared" si="245"/>
        <v>8</v>
      </c>
      <c r="Y2592" s="220"/>
      <c r="Z2592" s="221">
        <f t="shared" si="246"/>
        <v>16058.24</v>
      </c>
      <c r="AA2592" s="5">
        <f>VLOOKUP(G2592,Ma_KH!$A:$R,14,0)</f>
        <v>60</v>
      </c>
    </row>
    <row r="2593" spans="1:27" hidden="1" x14ac:dyDescent="0.25">
      <c r="A2593" s="157">
        <v>45994</v>
      </c>
      <c r="B2593" s="158">
        <v>4180785353</v>
      </c>
      <c r="C2593" s="10" t="s">
        <v>7767</v>
      </c>
      <c r="D2593" s="149">
        <v>45996</v>
      </c>
      <c r="E2593" s="152"/>
      <c r="F2593" s="151"/>
      <c r="G2593" s="33" t="s">
        <v>8182</v>
      </c>
      <c r="H2593" s="152"/>
      <c r="I2593" s="158" t="s">
        <v>8166</v>
      </c>
      <c r="J2593" s="150" t="s">
        <v>7234</v>
      </c>
      <c r="K2593" s="331" t="s">
        <v>30</v>
      </c>
      <c r="L2593" s="21" t="str">
        <f>VLOOKUP($K2593,TONG_SL!$A:$D,2,0)</f>
        <v>Gà muối 500g</v>
      </c>
      <c r="N2593" s="21" t="str">
        <f t="shared" si="242"/>
        <v>K-C6</v>
      </c>
      <c r="Q2593" s="21" t="str">
        <f>VLOOKUP(K2593,TONG_SL!$A:$D,3,0)</f>
        <v>Túi</v>
      </c>
      <c r="R2593" s="106">
        <v>10</v>
      </c>
      <c r="S2593" s="220"/>
      <c r="T2593" s="220">
        <f>VLOOKUP(VLOOKUP(G2593,Ma_KH!$A:$R,18,0)&amp;K2593,Gia_MB!$A:$F,6,0)</f>
        <v>111058</v>
      </c>
      <c r="U2593" s="221">
        <f t="shared" si="243"/>
        <v>1110580</v>
      </c>
      <c r="V2593" s="220"/>
      <c r="W2593" s="222">
        <f t="shared" si="244"/>
        <v>0</v>
      </c>
      <c r="X2593" s="223" t="str">
        <f t="shared" si="245"/>
        <v>8</v>
      </c>
      <c r="Y2593" s="220"/>
      <c r="Z2593" s="221">
        <f t="shared" si="246"/>
        <v>88846.400000000009</v>
      </c>
      <c r="AA2593" s="5">
        <f>VLOOKUP(G2593,Ma_KH!$A:$R,14,0)</f>
        <v>60</v>
      </c>
    </row>
    <row r="2594" spans="1:27" hidden="1" x14ac:dyDescent="0.25">
      <c r="A2594" s="157">
        <v>45994</v>
      </c>
      <c r="B2594" s="158">
        <v>4180785353</v>
      </c>
      <c r="C2594" s="10" t="s">
        <v>7767</v>
      </c>
      <c r="D2594" s="149">
        <v>45996</v>
      </c>
      <c r="E2594" s="152"/>
      <c r="F2594" s="151"/>
      <c r="G2594" s="33" t="s">
        <v>8182</v>
      </c>
      <c r="H2594" s="152"/>
      <c r="I2594" s="158" t="s">
        <v>8166</v>
      </c>
      <c r="J2594" s="150" t="s">
        <v>7234</v>
      </c>
      <c r="K2594" s="331" t="s">
        <v>32</v>
      </c>
      <c r="L2594" s="21" t="str">
        <f>VLOOKUP($K2594,TONG_SL!$A:$D,2,0)</f>
        <v>Giò Tai Lưỡi Xào 250g</v>
      </c>
      <c r="N2594" s="21" t="str">
        <f t="shared" si="242"/>
        <v>K-C6</v>
      </c>
      <c r="Q2594" s="21" t="str">
        <f>VLOOKUP(K2594,TONG_SL!$A:$D,3,0)</f>
        <v>Túi</v>
      </c>
      <c r="R2594" s="106">
        <v>5</v>
      </c>
      <c r="S2594" s="220"/>
      <c r="T2594" s="220">
        <f>VLOOKUP(VLOOKUP(G2594,Ma_KH!$A:$R,18,0)&amp;K2594,Gia_MB!$A:$F,6,0)</f>
        <v>50182</v>
      </c>
      <c r="U2594" s="221">
        <f t="shared" si="243"/>
        <v>250910</v>
      </c>
      <c r="V2594" s="220"/>
      <c r="W2594" s="222">
        <f t="shared" si="244"/>
        <v>0</v>
      </c>
      <c r="X2594" s="223" t="str">
        <f t="shared" si="245"/>
        <v>8</v>
      </c>
      <c r="Y2594" s="220"/>
      <c r="Z2594" s="221">
        <f t="shared" si="246"/>
        <v>20072.8</v>
      </c>
      <c r="AA2594" s="5">
        <f>VLOOKUP(G2594,Ma_KH!$A:$R,14,0)</f>
        <v>60</v>
      </c>
    </row>
    <row r="2595" spans="1:27" hidden="1" x14ac:dyDescent="0.25">
      <c r="A2595" s="157">
        <v>45994</v>
      </c>
      <c r="B2595" s="158">
        <v>4180785353</v>
      </c>
      <c r="C2595" s="10" t="s">
        <v>7767</v>
      </c>
      <c r="D2595" s="149">
        <v>45996</v>
      </c>
      <c r="E2595" s="152"/>
      <c r="F2595" s="151"/>
      <c r="G2595" s="33" t="s">
        <v>8182</v>
      </c>
      <c r="H2595" s="152"/>
      <c r="I2595" s="158" t="s">
        <v>8166</v>
      </c>
      <c r="J2595" s="150" t="s">
        <v>7234</v>
      </c>
      <c r="K2595" s="331" t="s">
        <v>7154</v>
      </c>
      <c r="L2595" s="21" t="str">
        <f>VLOOKUP($K2595,TONG_SL!$A:$D,2,0)</f>
        <v>Chả cốm 300g</v>
      </c>
      <c r="N2595" s="21" t="str">
        <f t="shared" si="242"/>
        <v>K-C6</v>
      </c>
      <c r="Q2595" s="21" t="str">
        <f>VLOOKUP(K2595,TONG_SL!$A:$D,3,0)</f>
        <v>Túi</v>
      </c>
      <c r="R2595" s="106">
        <v>6</v>
      </c>
      <c r="S2595" s="220"/>
      <c r="T2595" s="220">
        <f>VLOOKUP(VLOOKUP(G2595,Ma_KH!$A:$R,18,0)&amp;K2595,Gia_MB!$A:$F,6,0)</f>
        <v>74250</v>
      </c>
      <c r="U2595" s="221">
        <f t="shared" si="243"/>
        <v>445500</v>
      </c>
      <c r="V2595" s="220"/>
      <c r="W2595" s="222">
        <f t="shared" si="244"/>
        <v>0</v>
      </c>
      <c r="X2595" s="223" t="str">
        <f t="shared" si="245"/>
        <v>8</v>
      </c>
      <c r="Y2595" s="220"/>
      <c r="Z2595" s="221">
        <f t="shared" si="246"/>
        <v>35640</v>
      </c>
      <c r="AA2595" s="5">
        <f>VLOOKUP(G2595,Ma_KH!$A:$R,14,0)</f>
        <v>60</v>
      </c>
    </row>
    <row r="2596" spans="1:27" hidden="1" x14ac:dyDescent="0.25">
      <c r="A2596" s="157">
        <v>45994</v>
      </c>
      <c r="B2596" s="158">
        <v>4180785353</v>
      </c>
      <c r="C2596" s="10" t="s">
        <v>7767</v>
      </c>
      <c r="D2596" s="149">
        <v>45996</v>
      </c>
      <c r="E2596" s="152"/>
      <c r="F2596" s="151"/>
      <c r="G2596" s="33" t="s">
        <v>8182</v>
      </c>
      <c r="H2596" s="152"/>
      <c r="I2596" s="158" t="s">
        <v>8166</v>
      </c>
      <c r="J2596" s="150" t="s">
        <v>7234</v>
      </c>
      <c r="K2596" s="331" t="s">
        <v>7187</v>
      </c>
      <c r="L2596" s="21" t="str">
        <f>VLOOKUP($K2596,TONG_SL!$A:$D,2,0)</f>
        <v>Chân giò heo muối 300g</v>
      </c>
      <c r="N2596" s="21" t="str">
        <f t="shared" si="242"/>
        <v>K-C6</v>
      </c>
      <c r="Q2596" s="21" t="str">
        <f>VLOOKUP(K2596,TONG_SL!$A:$D,3,0)</f>
        <v>Túi</v>
      </c>
      <c r="R2596" s="106">
        <v>12</v>
      </c>
      <c r="S2596" s="220"/>
      <c r="T2596" s="220">
        <f>VLOOKUP(VLOOKUP(G2596,Ma_KH!$A:$R,18,0)&amp;K2596,Gia_MB!$A:$F,6,0)</f>
        <v>73431</v>
      </c>
      <c r="U2596" s="221">
        <f t="shared" si="243"/>
        <v>881172</v>
      </c>
      <c r="V2596" s="220"/>
      <c r="W2596" s="222">
        <f t="shared" si="244"/>
        <v>0</v>
      </c>
      <c r="X2596" s="223" t="str">
        <f t="shared" si="245"/>
        <v>8</v>
      </c>
      <c r="Y2596" s="220"/>
      <c r="Z2596" s="221">
        <f t="shared" si="246"/>
        <v>70493.759999999995</v>
      </c>
      <c r="AA2596" s="5">
        <f>VLOOKUP(G2596,Ma_KH!$A:$R,14,0)</f>
        <v>60</v>
      </c>
    </row>
    <row r="2597" spans="1:27" hidden="1" x14ac:dyDescent="0.25">
      <c r="A2597" s="157">
        <v>45994</v>
      </c>
      <c r="B2597" s="158">
        <v>4180785353</v>
      </c>
      <c r="C2597" s="10" t="s">
        <v>7767</v>
      </c>
      <c r="D2597" s="149">
        <v>45996</v>
      </c>
      <c r="E2597" s="152"/>
      <c r="F2597" s="151"/>
      <c r="G2597" s="33" t="s">
        <v>8182</v>
      </c>
      <c r="H2597" s="152"/>
      <c r="I2597" s="158" t="s">
        <v>8166</v>
      </c>
      <c r="J2597" s="150" t="s">
        <v>7234</v>
      </c>
      <c r="K2597" s="331" t="s">
        <v>48</v>
      </c>
      <c r="L2597" s="21" t="str">
        <f>VLOOKUP($K2597,TONG_SL!$A:$D,2,0)</f>
        <v>Mọc Nấm Hương 250g</v>
      </c>
      <c r="N2597" s="21" t="str">
        <f t="shared" si="242"/>
        <v>K-C6</v>
      </c>
      <c r="Q2597" s="21" t="str">
        <f>VLOOKUP(K2597,TONG_SL!$A:$D,3,0)</f>
        <v>Túi</v>
      </c>
      <c r="R2597" s="106">
        <v>2</v>
      </c>
      <c r="S2597" s="220"/>
      <c r="T2597" s="220">
        <f>VLOOKUP(VLOOKUP(G2597,Ma_KH!$A:$R,18,0)&amp;K2597,Gia_MB!$A:$F,6,0)</f>
        <v>46000</v>
      </c>
      <c r="U2597" s="221">
        <f t="shared" si="243"/>
        <v>92000</v>
      </c>
      <c r="V2597" s="220"/>
      <c r="W2597" s="222">
        <f t="shared" si="244"/>
        <v>0</v>
      </c>
      <c r="X2597" s="223" t="str">
        <f t="shared" si="245"/>
        <v>8</v>
      </c>
      <c r="Y2597" s="220"/>
      <c r="Z2597" s="221">
        <f t="shared" si="246"/>
        <v>7360</v>
      </c>
      <c r="AA2597" s="5">
        <f>VLOOKUP(G2597,Ma_KH!$A:$R,14,0)</f>
        <v>60</v>
      </c>
    </row>
    <row r="2598" spans="1:27" hidden="1" x14ac:dyDescent="0.25">
      <c r="A2598" s="157">
        <v>45994</v>
      </c>
      <c r="B2598" s="158">
        <v>4180785353</v>
      </c>
      <c r="C2598" s="10" t="s">
        <v>7767</v>
      </c>
      <c r="D2598" s="149">
        <v>45996</v>
      </c>
      <c r="E2598" s="152"/>
      <c r="F2598" s="151"/>
      <c r="G2598" s="33" t="s">
        <v>8182</v>
      </c>
      <c r="H2598" s="152"/>
      <c r="I2598" s="158" t="s">
        <v>8166</v>
      </c>
      <c r="J2598" s="150" t="s">
        <v>7234</v>
      </c>
      <c r="K2598" s="331" t="s">
        <v>7153</v>
      </c>
      <c r="L2598" s="21" t="str">
        <f>VLOOKUP($K2598,TONG_SL!$A:$D,2,0)</f>
        <v>Tai heo muối 200g</v>
      </c>
      <c r="N2598" s="21" t="str">
        <f t="shared" si="242"/>
        <v>K-C6</v>
      </c>
      <c r="Q2598" s="21" t="str">
        <f>VLOOKUP(K2598,TONG_SL!$A:$D,3,0)</f>
        <v>Túi</v>
      </c>
      <c r="R2598" s="106">
        <v>4</v>
      </c>
      <c r="S2598" s="220"/>
      <c r="T2598" s="220">
        <f>VLOOKUP(VLOOKUP(G2598,Ma_KH!$A:$R,18,0)&amp;K2598,Gia_MB!$A:$F,6,0)</f>
        <v>55595</v>
      </c>
      <c r="U2598" s="221">
        <f t="shared" si="243"/>
        <v>222380</v>
      </c>
      <c r="V2598" s="220"/>
      <c r="W2598" s="222">
        <f t="shared" si="244"/>
        <v>0</v>
      </c>
      <c r="X2598" s="223" t="str">
        <f t="shared" si="245"/>
        <v>8</v>
      </c>
      <c r="Y2598" s="220"/>
      <c r="Z2598" s="221">
        <f t="shared" si="246"/>
        <v>17790.400000000001</v>
      </c>
      <c r="AA2598" s="5">
        <f>VLOOKUP(G2598,Ma_KH!$A:$R,14,0)</f>
        <v>60</v>
      </c>
    </row>
    <row r="2599" spans="1:27" hidden="1" x14ac:dyDescent="0.25">
      <c r="A2599" s="157">
        <v>45994</v>
      </c>
      <c r="B2599" s="158">
        <v>4180784169</v>
      </c>
      <c r="C2599" s="10" t="s">
        <v>7767</v>
      </c>
      <c r="D2599" s="149">
        <v>45996</v>
      </c>
      <c r="E2599" s="152"/>
      <c r="F2599" s="151"/>
      <c r="G2599" s="33" t="s">
        <v>7883</v>
      </c>
      <c r="H2599" s="152"/>
      <c r="I2599" s="158" t="s">
        <v>8167</v>
      </c>
      <c r="J2599" s="150" t="s">
        <v>7234</v>
      </c>
      <c r="K2599" s="331" t="s">
        <v>7187</v>
      </c>
      <c r="L2599" s="21" t="str">
        <f>VLOOKUP($K2599,TONG_SL!$A:$D,2,0)</f>
        <v>Chân giò heo muối 300g</v>
      </c>
      <c r="N2599" s="21" t="str">
        <f t="shared" si="242"/>
        <v>K-C6</v>
      </c>
      <c r="Q2599" s="21" t="str">
        <f>VLOOKUP(K2599,TONG_SL!$A:$D,3,0)</f>
        <v>Túi</v>
      </c>
      <c r="R2599" s="106">
        <v>8</v>
      </c>
      <c r="S2599" s="220"/>
      <c r="T2599" s="220">
        <f>VLOOKUP(VLOOKUP(G2599,Ma_KH!$A:$R,18,0)&amp;K2599,Gia_MB!$A:$F,6,0)</f>
        <v>73431</v>
      </c>
      <c r="U2599" s="221">
        <f t="shared" si="243"/>
        <v>587448</v>
      </c>
      <c r="V2599" s="220"/>
      <c r="W2599" s="222">
        <f t="shared" si="244"/>
        <v>0</v>
      </c>
      <c r="X2599" s="223" t="str">
        <f t="shared" si="245"/>
        <v>8</v>
      </c>
      <c r="Y2599" s="220"/>
      <c r="Z2599" s="221">
        <f t="shared" si="246"/>
        <v>46995.840000000004</v>
      </c>
      <c r="AA2599" s="5">
        <f>VLOOKUP(G2599,Ma_KH!$A:$R,14,0)</f>
        <v>60</v>
      </c>
    </row>
    <row r="2600" spans="1:27" hidden="1" x14ac:dyDescent="0.25">
      <c r="A2600" s="157">
        <v>45994</v>
      </c>
      <c r="B2600" s="158">
        <v>4180784169</v>
      </c>
      <c r="C2600" s="10" t="s">
        <v>7767</v>
      </c>
      <c r="D2600" s="149">
        <v>45996</v>
      </c>
      <c r="E2600" s="152"/>
      <c r="F2600" s="151"/>
      <c r="G2600" s="33" t="s">
        <v>7883</v>
      </c>
      <c r="H2600" s="152"/>
      <c r="I2600" s="158" t="s">
        <v>8167</v>
      </c>
      <c r="J2600" s="150" t="s">
        <v>7234</v>
      </c>
      <c r="K2600" s="331" t="s">
        <v>48</v>
      </c>
      <c r="L2600" s="21" t="str">
        <f>VLOOKUP($K2600,TONG_SL!$A:$D,2,0)</f>
        <v>Mọc Nấm Hương 250g</v>
      </c>
      <c r="N2600" s="21" t="str">
        <f t="shared" si="242"/>
        <v>K-C6</v>
      </c>
      <c r="Q2600" s="21" t="str">
        <f>VLOOKUP(K2600,TONG_SL!$A:$D,3,0)</f>
        <v>Túi</v>
      </c>
      <c r="R2600" s="106">
        <v>8</v>
      </c>
      <c r="S2600" s="220"/>
      <c r="T2600" s="220">
        <f>VLOOKUP(VLOOKUP(G2600,Ma_KH!$A:$R,18,0)&amp;K2600,Gia_MB!$A:$F,6,0)</f>
        <v>46000</v>
      </c>
      <c r="U2600" s="221">
        <f t="shared" si="243"/>
        <v>368000</v>
      </c>
      <c r="V2600" s="220"/>
      <c r="W2600" s="222">
        <f t="shared" si="244"/>
        <v>0</v>
      </c>
      <c r="X2600" s="223" t="str">
        <f t="shared" si="245"/>
        <v>8</v>
      </c>
      <c r="Y2600" s="220"/>
      <c r="Z2600" s="221">
        <f t="shared" si="246"/>
        <v>29440</v>
      </c>
      <c r="AA2600" s="5">
        <f>VLOOKUP(G2600,Ma_KH!$A:$R,14,0)</f>
        <v>60</v>
      </c>
    </row>
    <row r="2601" spans="1:27" hidden="1" x14ac:dyDescent="0.25">
      <c r="A2601" s="157">
        <v>45994</v>
      </c>
      <c r="B2601" s="158">
        <v>4180784169</v>
      </c>
      <c r="C2601" s="10" t="s">
        <v>7767</v>
      </c>
      <c r="D2601" s="149">
        <v>45996</v>
      </c>
      <c r="E2601" s="152"/>
      <c r="F2601" s="151"/>
      <c r="G2601" s="33" t="s">
        <v>7883</v>
      </c>
      <c r="H2601" s="152"/>
      <c r="I2601" s="158" t="s">
        <v>8167</v>
      </c>
      <c r="J2601" s="150" t="s">
        <v>7234</v>
      </c>
      <c r="K2601" s="331" t="s">
        <v>30</v>
      </c>
      <c r="L2601" s="21" t="str">
        <f>VLOOKUP($K2601,TONG_SL!$A:$D,2,0)</f>
        <v>Gà muối 500g</v>
      </c>
      <c r="N2601" s="21" t="str">
        <f t="shared" si="242"/>
        <v>K-C6</v>
      </c>
      <c r="Q2601" s="21" t="str">
        <f>VLOOKUP(K2601,TONG_SL!$A:$D,3,0)</f>
        <v>Túi</v>
      </c>
      <c r="R2601" s="106">
        <v>8</v>
      </c>
      <c r="S2601" s="220"/>
      <c r="T2601" s="220">
        <f>VLOOKUP(VLOOKUP(G2601,Ma_KH!$A:$R,18,0)&amp;K2601,Gia_MB!$A:$F,6,0)</f>
        <v>111058</v>
      </c>
      <c r="U2601" s="221">
        <f t="shared" si="243"/>
        <v>888464</v>
      </c>
      <c r="V2601" s="220"/>
      <c r="W2601" s="222">
        <f t="shared" si="244"/>
        <v>0</v>
      </c>
      <c r="X2601" s="223" t="str">
        <f t="shared" si="245"/>
        <v>8</v>
      </c>
      <c r="Y2601" s="220"/>
      <c r="Z2601" s="221">
        <f t="shared" si="246"/>
        <v>71077.119999999995</v>
      </c>
      <c r="AA2601" s="5">
        <f>VLOOKUP(G2601,Ma_KH!$A:$R,14,0)</f>
        <v>60</v>
      </c>
    </row>
    <row r="2602" spans="1:27" hidden="1" x14ac:dyDescent="0.25">
      <c r="A2602" s="157">
        <v>45994</v>
      </c>
      <c r="B2602" s="158">
        <v>4180784169</v>
      </c>
      <c r="C2602" s="10" t="s">
        <v>7767</v>
      </c>
      <c r="D2602" s="149">
        <v>45996</v>
      </c>
      <c r="E2602" s="152"/>
      <c r="F2602" s="151"/>
      <c r="G2602" s="33" t="s">
        <v>7883</v>
      </c>
      <c r="H2602" s="152"/>
      <c r="I2602" s="158" t="s">
        <v>8167</v>
      </c>
      <c r="J2602" s="150" t="s">
        <v>7234</v>
      </c>
      <c r="K2602" s="331" t="s">
        <v>32</v>
      </c>
      <c r="L2602" s="21" t="str">
        <f>VLOOKUP($K2602,TONG_SL!$A:$D,2,0)</f>
        <v>Giò Tai Lưỡi Xào 250g</v>
      </c>
      <c r="N2602" s="21" t="str">
        <f t="shared" si="242"/>
        <v>K-C6</v>
      </c>
      <c r="Q2602" s="21" t="str">
        <f>VLOOKUP(K2602,TONG_SL!$A:$D,3,0)</f>
        <v>Túi</v>
      </c>
      <c r="R2602" s="106">
        <v>6</v>
      </c>
      <c r="S2602" s="220"/>
      <c r="T2602" s="220">
        <f>VLOOKUP(VLOOKUP(G2602,Ma_KH!$A:$R,18,0)&amp;K2602,Gia_MB!$A:$F,6,0)</f>
        <v>50182</v>
      </c>
      <c r="U2602" s="221">
        <f t="shared" ref="U2602:U2633" si="247">T2602*R2602</f>
        <v>301092</v>
      </c>
      <c r="V2602" s="220"/>
      <c r="W2602" s="222">
        <f t="shared" ref="W2602:W2633" si="248">U2602*V2602</f>
        <v>0</v>
      </c>
      <c r="X2602" s="223" t="str">
        <f t="shared" ref="X2602:X2633" si="249">IF(B2602&lt;&gt;"","8","0")</f>
        <v>8</v>
      </c>
      <c r="Y2602" s="220"/>
      <c r="Z2602" s="221">
        <f t="shared" ref="Z2602:Z2633" si="250">U2602*X2602%</f>
        <v>24087.360000000001</v>
      </c>
      <c r="AA2602" s="5">
        <f>VLOOKUP(G2602,Ma_KH!$A:$R,14,0)</f>
        <v>60</v>
      </c>
    </row>
    <row r="2603" spans="1:27" hidden="1" x14ac:dyDescent="0.25">
      <c r="A2603" s="157">
        <v>45994</v>
      </c>
      <c r="B2603" s="158">
        <v>4180784169</v>
      </c>
      <c r="C2603" s="10" t="s">
        <v>7767</v>
      </c>
      <c r="D2603" s="149">
        <v>45996</v>
      </c>
      <c r="E2603" s="152"/>
      <c r="F2603" s="151"/>
      <c r="G2603" s="33" t="s">
        <v>7883</v>
      </c>
      <c r="H2603" s="152"/>
      <c r="I2603" s="158" t="s">
        <v>8167</v>
      </c>
      <c r="J2603" s="150" t="s">
        <v>7234</v>
      </c>
      <c r="K2603" s="331" t="s">
        <v>7154</v>
      </c>
      <c r="L2603" s="21" t="str">
        <f>VLOOKUP($K2603,TONG_SL!$A:$D,2,0)</f>
        <v>Chả cốm 300g</v>
      </c>
      <c r="N2603" s="21" t="str">
        <f t="shared" si="242"/>
        <v>K-C6</v>
      </c>
      <c r="Q2603" s="21" t="str">
        <f>VLOOKUP(K2603,TONG_SL!$A:$D,3,0)</f>
        <v>Túi</v>
      </c>
      <c r="R2603" s="106">
        <v>8</v>
      </c>
      <c r="S2603" s="220"/>
      <c r="T2603" s="220">
        <f>VLOOKUP(VLOOKUP(G2603,Ma_KH!$A:$R,18,0)&amp;K2603,Gia_MB!$A:$F,6,0)</f>
        <v>74250</v>
      </c>
      <c r="U2603" s="221">
        <f t="shared" si="247"/>
        <v>594000</v>
      </c>
      <c r="V2603" s="220"/>
      <c r="W2603" s="222">
        <f t="shared" si="248"/>
        <v>0</v>
      </c>
      <c r="X2603" s="223" t="str">
        <f t="shared" si="249"/>
        <v>8</v>
      </c>
      <c r="Y2603" s="220"/>
      <c r="Z2603" s="221">
        <f t="shared" si="250"/>
        <v>47520</v>
      </c>
      <c r="AA2603" s="5">
        <f>VLOOKUP(G2603,Ma_KH!$A:$R,14,0)</f>
        <v>60</v>
      </c>
    </row>
    <row r="2604" spans="1:27" hidden="1" x14ac:dyDescent="0.25">
      <c r="A2604" s="157">
        <v>45994</v>
      </c>
      <c r="B2604" s="158">
        <v>4180784169</v>
      </c>
      <c r="C2604" s="10" t="s">
        <v>7767</v>
      </c>
      <c r="D2604" s="149">
        <v>45996</v>
      </c>
      <c r="E2604" s="152"/>
      <c r="F2604" s="151"/>
      <c r="G2604" s="33" t="s">
        <v>7883</v>
      </c>
      <c r="H2604" s="152"/>
      <c r="I2604" s="158" t="s">
        <v>8167</v>
      </c>
      <c r="J2604" s="150" t="s">
        <v>7234</v>
      </c>
      <c r="K2604" s="331" t="s">
        <v>7153</v>
      </c>
      <c r="L2604" s="21" t="str">
        <f>VLOOKUP($K2604,TONG_SL!$A:$D,2,0)</f>
        <v>Tai heo muối 200g</v>
      </c>
      <c r="N2604" s="21" t="str">
        <f t="shared" si="242"/>
        <v>K-C6</v>
      </c>
      <c r="Q2604" s="21" t="str">
        <f>VLOOKUP(K2604,TONG_SL!$A:$D,3,0)</f>
        <v>Túi</v>
      </c>
      <c r="R2604" s="106">
        <v>6</v>
      </c>
      <c r="S2604" s="220"/>
      <c r="T2604" s="220">
        <f>VLOOKUP(VLOOKUP(G2604,Ma_KH!$A:$R,18,0)&amp;K2604,Gia_MB!$A:$F,6,0)</f>
        <v>55595</v>
      </c>
      <c r="U2604" s="221">
        <f t="shared" si="247"/>
        <v>333570</v>
      </c>
      <c r="V2604" s="220"/>
      <c r="W2604" s="222">
        <f t="shared" si="248"/>
        <v>0</v>
      </c>
      <c r="X2604" s="223" t="str">
        <f t="shared" si="249"/>
        <v>8</v>
      </c>
      <c r="Y2604" s="220"/>
      <c r="Z2604" s="221">
        <f t="shared" si="250"/>
        <v>26685.600000000002</v>
      </c>
      <c r="AA2604" s="5">
        <f>VLOOKUP(G2604,Ma_KH!$A:$R,14,0)</f>
        <v>60</v>
      </c>
    </row>
    <row r="2605" spans="1:27" hidden="1" x14ac:dyDescent="0.25">
      <c r="A2605" s="157">
        <v>45994</v>
      </c>
      <c r="B2605" s="158">
        <v>4180783661</v>
      </c>
      <c r="C2605" s="10" t="s">
        <v>7767</v>
      </c>
      <c r="D2605" s="149">
        <v>45996</v>
      </c>
      <c r="E2605" s="152"/>
      <c r="F2605" s="151"/>
      <c r="G2605" s="33" t="s">
        <v>7883</v>
      </c>
      <c r="H2605" s="152"/>
      <c r="I2605" s="158" t="s">
        <v>8168</v>
      </c>
      <c r="J2605" s="150" t="s">
        <v>7234</v>
      </c>
      <c r="K2605" s="331" t="s">
        <v>7153</v>
      </c>
      <c r="L2605" s="21" t="str">
        <f>VLOOKUP($K2605,TONG_SL!$A:$D,2,0)</f>
        <v>Tai heo muối 200g</v>
      </c>
      <c r="N2605" s="21" t="str">
        <f t="shared" si="242"/>
        <v>K-C6</v>
      </c>
      <c r="Q2605" s="21" t="str">
        <f>VLOOKUP(K2605,TONG_SL!$A:$D,3,0)</f>
        <v>Túi</v>
      </c>
      <c r="R2605" s="106">
        <v>8</v>
      </c>
      <c r="S2605" s="220"/>
      <c r="T2605" s="220">
        <f>VLOOKUP(VLOOKUP(G2605,Ma_KH!$A:$R,18,0)&amp;K2605,Gia_MB!$A:$F,6,0)</f>
        <v>55595</v>
      </c>
      <c r="U2605" s="221">
        <f t="shared" si="247"/>
        <v>444760</v>
      </c>
      <c r="V2605" s="220"/>
      <c r="W2605" s="222">
        <f t="shared" si="248"/>
        <v>0</v>
      </c>
      <c r="X2605" s="223" t="str">
        <f t="shared" si="249"/>
        <v>8</v>
      </c>
      <c r="Y2605" s="220"/>
      <c r="Z2605" s="221">
        <f t="shared" si="250"/>
        <v>35580.800000000003</v>
      </c>
      <c r="AA2605" s="5">
        <f>VLOOKUP(G2605,Ma_KH!$A:$R,14,0)</f>
        <v>60</v>
      </c>
    </row>
    <row r="2606" spans="1:27" hidden="1" x14ac:dyDescent="0.25">
      <c r="A2606" s="157">
        <v>45994</v>
      </c>
      <c r="B2606" s="158">
        <v>4180783661</v>
      </c>
      <c r="C2606" s="10" t="s">
        <v>7767</v>
      </c>
      <c r="D2606" s="149">
        <v>45996</v>
      </c>
      <c r="E2606" s="152"/>
      <c r="F2606" s="151"/>
      <c r="G2606" s="33" t="s">
        <v>7883</v>
      </c>
      <c r="H2606" s="152"/>
      <c r="I2606" s="158" t="s">
        <v>8168</v>
      </c>
      <c r="J2606" s="150" t="s">
        <v>7234</v>
      </c>
      <c r="K2606" s="331" t="s">
        <v>7154</v>
      </c>
      <c r="L2606" s="21" t="str">
        <f>VLOOKUP($K2606,TONG_SL!$A:$D,2,0)</f>
        <v>Chả cốm 300g</v>
      </c>
      <c r="N2606" s="21" t="str">
        <f t="shared" si="242"/>
        <v>K-C6</v>
      </c>
      <c r="Q2606" s="21" t="str">
        <f>VLOOKUP(K2606,TONG_SL!$A:$D,3,0)</f>
        <v>Túi</v>
      </c>
      <c r="R2606" s="106">
        <v>10</v>
      </c>
      <c r="S2606" s="220"/>
      <c r="T2606" s="220">
        <f>VLOOKUP(VLOOKUP(G2606,Ma_KH!$A:$R,18,0)&amp;K2606,Gia_MB!$A:$F,6,0)</f>
        <v>74250</v>
      </c>
      <c r="U2606" s="221">
        <f t="shared" si="247"/>
        <v>742500</v>
      </c>
      <c r="V2606" s="220"/>
      <c r="W2606" s="222">
        <f t="shared" si="248"/>
        <v>0</v>
      </c>
      <c r="X2606" s="223" t="str">
        <f t="shared" si="249"/>
        <v>8</v>
      </c>
      <c r="Y2606" s="220"/>
      <c r="Z2606" s="221">
        <f t="shared" si="250"/>
        <v>59400</v>
      </c>
      <c r="AA2606" s="5">
        <f>VLOOKUP(G2606,Ma_KH!$A:$R,14,0)</f>
        <v>60</v>
      </c>
    </row>
    <row r="2607" spans="1:27" hidden="1" x14ac:dyDescent="0.25">
      <c r="A2607" s="157">
        <v>45994</v>
      </c>
      <c r="B2607" s="158">
        <v>4180783661</v>
      </c>
      <c r="C2607" s="10" t="s">
        <v>7767</v>
      </c>
      <c r="D2607" s="149">
        <v>45996</v>
      </c>
      <c r="E2607" s="152"/>
      <c r="F2607" s="151"/>
      <c r="G2607" s="33" t="s">
        <v>7883</v>
      </c>
      <c r="H2607" s="152"/>
      <c r="I2607" s="158" t="s">
        <v>8168</v>
      </c>
      <c r="J2607" s="150" t="s">
        <v>7234</v>
      </c>
      <c r="K2607" s="331" t="s">
        <v>32</v>
      </c>
      <c r="L2607" s="21" t="str">
        <f>VLOOKUP($K2607,TONG_SL!$A:$D,2,0)</f>
        <v>Giò Tai Lưỡi Xào 250g</v>
      </c>
      <c r="N2607" s="21" t="str">
        <f t="shared" si="242"/>
        <v>K-C6</v>
      </c>
      <c r="Q2607" s="21" t="str">
        <f>VLOOKUP(K2607,TONG_SL!$A:$D,3,0)</f>
        <v>Túi</v>
      </c>
      <c r="R2607" s="106">
        <v>8</v>
      </c>
      <c r="S2607" s="220"/>
      <c r="T2607" s="220">
        <f>VLOOKUP(VLOOKUP(G2607,Ma_KH!$A:$R,18,0)&amp;K2607,Gia_MB!$A:$F,6,0)</f>
        <v>50182</v>
      </c>
      <c r="U2607" s="221">
        <f t="shared" si="247"/>
        <v>401456</v>
      </c>
      <c r="V2607" s="220"/>
      <c r="W2607" s="222">
        <f t="shared" si="248"/>
        <v>0</v>
      </c>
      <c r="X2607" s="223" t="str">
        <f t="shared" si="249"/>
        <v>8</v>
      </c>
      <c r="Y2607" s="220"/>
      <c r="Z2607" s="221">
        <f t="shared" si="250"/>
        <v>32116.48</v>
      </c>
      <c r="AA2607" s="5">
        <f>VLOOKUP(G2607,Ma_KH!$A:$R,14,0)</f>
        <v>60</v>
      </c>
    </row>
    <row r="2608" spans="1:27" hidden="1" x14ac:dyDescent="0.25">
      <c r="A2608" s="157">
        <v>45994</v>
      </c>
      <c r="B2608" s="158">
        <v>4180783661</v>
      </c>
      <c r="C2608" s="10" t="s">
        <v>7767</v>
      </c>
      <c r="D2608" s="149">
        <v>45996</v>
      </c>
      <c r="E2608" s="152"/>
      <c r="F2608" s="151"/>
      <c r="G2608" s="33" t="s">
        <v>7883</v>
      </c>
      <c r="H2608" s="152"/>
      <c r="I2608" s="158" t="s">
        <v>8168</v>
      </c>
      <c r="J2608" s="150" t="s">
        <v>7234</v>
      </c>
      <c r="K2608" s="331" t="s">
        <v>7197</v>
      </c>
      <c r="L2608" s="21" t="str">
        <f>VLOOKUP($K2608,TONG_SL!$A:$D,2,0)</f>
        <v>Gà muối 500g</v>
      </c>
      <c r="N2608" s="21" t="str">
        <f t="shared" si="242"/>
        <v>K-C6</v>
      </c>
      <c r="Q2608" s="21" t="str">
        <f>VLOOKUP(K2608,TONG_SL!$A:$D,3,0)</f>
        <v>Túi</v>
      </c>
      <c r="R2608" s="106">
        <v>6</v>
      </c>
      <c r="S2608" s="220"/>
      <c r="T2608" s="220">
        <f>VLOOKUP(VLOOKUP(G2608,Ma_KH!$A:$R,18,0)&amp;K2608,Gia_MB!$A:$F,6,0)</f>
        <v>111058</v>
      </c>
      <c r="U2608" s="221">
        <f t="shared" si="247"/>
        <v>666348</v>
      </c>
      <c r="V2608" s="220"/>
      <c r="W2608" s="222">
        <f t="shared" si="248"/>
        <v>0</v>
      </c>
      <c r="X2608" s="223" t="str">
        <f t="shared" si="249"/>
        <v>8</v>
      </c>
      <c r="Y2608" s="220"/>
      <c r="Z2608" s="221">
        <f t="shared" si="250"/>
        <v>53307.840000000004</v>
      </c>
      <c r="AA2608" s="5">
        <f>VLOOKUP(G2608,Ma_KH!$A:$R,14,0)</f>
        <v>60</v>
      </c>
    </row>
    <row r="2609" spans="1:27" hidden="1" x14ac:dyDescent="0.25">
      <c r="A2609" s="157">
        <v>45994</v>
      </c>
      <c r="B2609" s="158">
        <v>4180783661</v>
      </c>
      <c r="C2609" s="10" t="s">
        <v>7767</v>
      </c>
      <c r="D2609" s="149">
        <v>45996</v>
      </c>
      <c r="E2609" s="152"/>
      <c r="F2609" s="151"/>
      <c r="G2609" s="33" t="s">
        <v>7883</v>
      </c>
      <c r="H2609" s="152"/>
      <c r="I2609" s="158" t="s">
        <v>8168</v>
      </c>
      <c r="J2609" s="150" t="s">
        <v>7234</v>
      </c>
      <c r="K2609" s="331" t="s">
        <v>7187</v>
      </c>
      <c r="L2609" s="21" t="str">
        <f>VLOOKUP($K2609,TONG_SL!$A:$D,2,0)</f>
        <v>Chân giò heo muối 300g</v>
      </c>
      <c r="N2609" s="21" t="str">
        <f t="shared" si="242"/>
        <v>K-C6</v>
      </c>
      <c r="Q2609" s="21" t="str">
        <f>VLOOKUP(K2609,TONG_SL!$A:$D,3,0)</f>
        <v>Túi</v>
      </c>
      <c r="R2609" s="106">
        <v>8</v>
      </c>
      <c r="S2609" s="220"/>
      <c r="T2609" s="220">
        <f>VLOOKUP(VLOOKUP(G2609,Ma_KH!$A:$R,18,0)&amp;K2609,Gia_MB!$A:$F,6,0)</f>
        <v>73431</v>
      </c>
      <c r="U2609" s="221">
        <f t="shared" si="247"/>
        <v>587448</v>
      </c>
      <c r="V2609" s="220"/>
      <c r="W2609" s="222">
        <f t="shared" si="248"/>
        <v>0</v>
      </c>
      <c r="X2609" s="223" t="str">
        <f t="shared" si="249"/>
        <v>8</v>
      </c>
      <c r="Y2609" s="220"/>
      <c r="Z2609" s="221">
        <f t="shared" si="250"/>
        <v>46995.840000000004</v>
      </c>
      <c r="AA2609" s="5">
        <f>VLOOKUP(G2609,Ma_KH!$A:$R,14,0)</f>
        <v>60</v>
      </c>
    </row>
    <row r="2610" spans="1:27" hidden="1" x14ac:dyDescent="0.25">
      <c r="A2610" s="157">
        <v>45994</v>
      </c>
      <c r="B2610" s="158">
        <v>4180783661</v>
      </c>
      <c r="C2610" s="10" t="s">
        <v>7767</v>
      </c>
      <c r="D2610" s="149">
        <v>45996</v>
      </c>
      <c r="E2610" s="152"/>
      <c r="F2610" s="151"/>
      <c r="G2610" s="33" t="s">
        <v>7883</v>
      </c>
      <c r="H2610" s="152"/>
      <c r="I2610" s="158" t="s">
        <v>8168</v>
      </c>
      <c r="J2610" s="150" t="s">
        <v>7234</v>
      </c>
      <c r="K2610" s="331" t="s">
        <v>48</v>
      </c>
      <c r="L2610" s="21" t="str">
        <f>VLOOKUP($K2610,TONG_SL!$A:$D,2,0)</f>
        <v>Mọc Nấm Hương 250g</v>
      </c>
      <c r="N2610" s="21" t="str">
        <f t="shared" si="242"/>
        <v>K-C6</v>
      </c>
      <c r="Q2610" s="21" t="str">
        <f>VLOOKUP(K2610,TONG_SL!$A:$D,3,0)</f>
        <v>Túi</v>
      </c>
      <c r="R2610" s="106">
        <v>6</v>
      </c>
      <c r="S2610" s="220"/>
      <c r="T2610" s="220">
        <f>VLOOKUP(VLOOKUP(G2610,Ma_KH!$A:$R,18,0)&amp;K2610,Gia_MB!$A:$F,6,0)</f>
        <v>46000</v>
      </c>
      <c r="U2610" s="221">
        <f t="shared" si="247"/>
        <v>276000</v>
      </c>
      <c r="V2610" s="220"/>
      <c r="W2610" s="222">
        <f t="shared" si="248"/>
        <v>0</v>
      </c>
      <c r="X2610" s="223" t="str">
        <f t="shared" si="249"/>
        <v>8</v>
      </c>
      <c r="Y2610" s="220"/>
      <c r="Z2610" s="221">
        <f t="shared" si="250"/>
        <v>22080</v>
      </c>
      <c r="AA2610" s="5">
        <f>VLOOKUP(G2610,Ma_KH!$A:$R,14,0)</f>
        <v>60</v>
      </c>
    </row>
    <row r="2611" spans="1:27" hidden="1" x14ac:dyDescent="0.25">
      <c r="A2611" s="157">
        <v>45994</v>
      </c>
      <c r="B2611" s="158">
        <v>4180783482</v>
      </c>
      <c r="C2611" s="10" t="s">
        <v>7767</v>
      </c>
      <c r="D2611" s="149">
        <v>45996</v>
      </c>
      <c r="E2611" s="152"/>
      <c r="F2611" s="151"/>
      <c r="G2611" s="33" t="s">
        <v>7883</v>
      </c>
      <c r="H2611" s="152"/>
      <c r="I2611" s="158" t="s">
        <v>8169</v>
      </c>
      <c r="J2611" s="150" t="s">
        <v>7234</v>
      </c>
      <c r="K2611" s="331" t="s">
        <v>7187</v>
      </c>
      <c r="L2611" s="21" t="str">
        <f>VLOOKUP($K2611,TONG_SL!$A:$D,2,0)</f>
        <v>Chân giò heo muối 300g</v>
      </c>
      <c r="N2611" s="21" t="str">
        <f t="shared" si="242"/>
        <v>K-C6</v>
      </c>
      <c r="Q2611" s="21" t="str">
        <f>VLOOKUP(K2611,TONG_SL!$A:$D,3,0)</f>
        <v>Túi</v>
      </c>
      <c r="R2611" s="106">
        <v>10</v>
      </c>
      <c r="S2611" s="220"/>
      <c r="T2611" s="220">
        <f>VLOOKUP(VLOOKUP(G2611,Ma_KH!$A:$R,18,0)&amp;K2611,Gia_MB!$A:$F,6,0)</f>
        <v>73431</v>
      </c>
      <c r="U2611" s="221">
        <f t="shared" si="247"/>
        <v>734310</v>
      </c>
      <c r="V2611" s="220"/>
      <c r="W2611" s="222">
        <f t="shared" si="248"/>
        <v>0</v>
      </c>
      <c r="X2611" s="223" t="str">
        <f t="shared" si="249"/>
        <v>8</v>
      </c>
      <c r="Y2611" s="220"/>
      <c r="Z2611" s="221">
        <f t="shared" si="250"/>
        <v>58744.800000000003</v>
      </c>
      <c r="AA2611" s="5">
        <f>VLOOKUP(G2611,Ma_KH!$A:$R,14,0)</f>
        <v>60</v>
      </c>
    </row>
    <row r="2612" spans="1:27" hidden="1" x14ac:dyDescent="0.25">
      <c r="A2612" s="157">
        <v>45994</v>
      </c>
      <c r="B2612" s="158">
        <v>4180783482</v>
      </c>
      <c r="C2612" s="10" t="s">
        <v>7767</v>
      </c>
      <c r="D2612" s="149">
        <v>45996</v>
      </c>
      <c r="E2612" s="152"/>
      <c r="F2612" s="151"/>
      <c r="G2612" s="33" t="s">
        <v>7883</v>
      </c>
      <c r="H2612" s="152"/>
      <c r="I2612" s="158" t="s">
        <v>8169</v>
      </c>
      <c r="J2612" s="150" t="s">
        <v>7234</v>
      </c>
      <c r="K2612" s="331" t="s">
        <v>48</v>
      </c>
      <c r="L2612" s="21" t="str">
        <f>VLOOKUP($K2612,TONG_SL!$A:$D,2,0)</f>
        <v>Mọc Nấm Hương 250g</v>
      </c>
      <c r="N2612" s="21" t="str">
        <f t="shared" si="242"/>
        <v>K-C6</v>
      </c>
      <c r="Q2612" s="21" t="str">
        <f>VLOOKUP(K2612,TONG_SL!$A:$D,3,0)</f>
        <v>Túi</v>
      </c>
      <c r="R2612" s="106">
        <v>8</v>
      </c>
      <c r="S2612" s="220"/>
      <c r="T2612" s="220">
        <f>VLOOKUP(VLOOKUP(G2612,Ma_KH!$A:$R,18,0)&amp;K2612,Gia_MB!$A:$F,6,0)</f>
        <v>46000</v>
      </c>
      <c r="U2612" s="221">
        <f t="shared" si="247"/>
        <v>368000</v>
      </c>
      <c r="V2612" s="220"/>
      <c r="W2612" s="222">
        <f t="shared" si="248"/>
        <v>0</v>
      </c>
      <c r="X2612" s="223" t="str">
        <f t="shared" si="249"/>
        <v>8</v>
      </c>
      <c r="Y2612" s="220"/>
      <c r="Z2612" s="221">
        <f t="shared" si="250"/>
        <v>29440</v>
      </c>
      <c r="AA2612" s="5">
        <f>VLOOKUP(G2612,Ma_KH!$A:$R,14,0)</f>
        <v>60</v>
      </c>
    </row>
    <row r="2613" spans="1:27" hidden="1" x14ac:dyDescent="0.25">
      <c r="A2613" s="157">
        <v>45994</v>
      </c>
      <c r="B2613" s="158">
        <v>4180783482</v>
      </c>
      <c r="C2613" s="10" t="s">
        <v>7767</v>
      </c>
      <c r="D2613" s="149">
        <v>45996</v>
      </c>
      <c r="E2613" s="152"/>
      <c r="F2613" s="151"/>
      <c r="G2613" s="33" t="s">
        <v>7883</v>
      </c>
      <c r="H2613" s="152"/>
      <c r="I2613" s="158" t="s">
        <v>8169</v>
      </c>
      <c r="J2613" s="150" t="s">
        <v>7234</v>
      </c>
      <c r="K2613" s="331" t="s">
        <v>7153</v>
      </c>
      <c r="L2613" s="21" t="str">
        <f>VLOOKUP($K2613,TONG_SL!$A:$D,2,0)</f>
        <v>Tai heo muối 200g</v>
      </c>
      <c r="N2613" s="21" t="str">
        <f t="shared" si="242"/>
        <v>K-C6</v>
      </c>
      <c r="Q2613" s="21" t="str">
        <f>VLOOKUP(K2613,TONG_SL!$A:$D,3,0)</f>
        <v>Túi</v>
      </c>
      <c r="R2613" s="106">
        <v>6</v>
      </c>
      <c r="S2613" s="220"/>
      <c r="T2613" s="220">
        <f>VLOOKUP(VLOOKUP(G2613,Ma_KH!$A:$R,18,0)&amp;K2613,Gia_MB!$A:$F,6,0)</f>
        <v>55595</v>
      </c>
      <c r="U2613" s="221">
        <f t="shared" si="247"/>
        <v>333570</v>
      </c>
      <c r="V2613" s="220"/>
      <c r="W2613" s="222">
        <f t="shared" si="248"/>
        <v>0</v>
      </c>
      <c r="X2613" s="223" t="str">
        <f t="shared" si="249"/>
        <v>8</v>
      </c>
      <c r="Y2613" s="220"/>
      <c r="Z2613" s="221">
        <f t="shared" si="250"/>
        <v>26685.600000000002</v>
      </c>
      <c r="AA2613" s="5">
        <f>VLOOKUP(G2613,Ma_KH!$A:$R,14,0)</f>
        <v>60</v>
      </c>
    </row>
    <row r="2614" spans="1:27" hidden="1" x14ac:dyDescent="0.25">
      <c r="A2614" s="157">
        <v>45994</v>
      </c>
      <c r="B2614" s="158">
        <v>4180783482</v>
      </c>
      <c r="C2614" s="10" t="s">
        <v>7767</v>
      </c>
      <c r="D2614" s="149">
        <v>45996</v>
      </c>
      <c r="E2614" s="152"/>
      <c r="F2614" s="151"/>
      <c r="G2614" s="33" t="s">
        <v>7883</v>
      </c>
      <c r="H2614" s="152"/>
      <c r="I2614" s="158" t="s">
        <v>8169</v>
      </c>
      <c r="J2614" s="150" t="s">
        <v>7234</v>
      </c>
      <c r="K2614" s="331" t="s">
        <v>7154</v>
      </c>
      <c r="L2614" s="21" t="str">
        <f>VLOOKUP($K2614,TONG_SL!$A:$D,2,0)</f>
        <v>Chả cốm 300g</v>
      </c>
      <c r="N2614" s="21" t="str">
        <f t="shared" si="242"/>
        <v>K-C6</v>
      </c>
      <c r="Q2614" s="21" t="str">
        <f>VLOOKUP(K2614,TONG_SL!$A:$D,3,0)</f>
        <v>Túi</v>
      </c>
      <c r="R2614" s="106">
        <v>2</v>
      </c>
      <c r="S2614" s="220"/>
      <c r="T2614" s="220">
        <f>VLOOKUP(VLOOKUP(G2614,Ma_KH!$A:$R,18,0)&amp;K2614,Gia_MB!$A:$F,6,0)</f>
        <v>74250</v>
      </c>
      <c r="U2614" s="221">
        <f t="shared" si="247"/>
        <v>148500</v>
      </c>
      <c r="V2614" s="220"/>
      <c r="W2614" s="222">
        <f t="shared" si="248"/>
        <v>0</v>
      </c>
      <c r="X2614" s="223" t="str">
        <f t="shared" si="249"/>
        <v>8</v>
      </c>
      <c r="Y2614" s="220"/>
      <c r="Z2614" s="221">
        <f t="shared" si="250"/>
        <v>11880</v>
      </c>
      <c r="AA2614" s="5">
        <f>VLOOKUP(G2614,Ma_KH!$A:$R,14,0)</f>
        <v>60</v>
      </c>
    </row>
    <row r="2615" spans="1:27" hidden="1" x14ac:dyDescent="0.25">
      <c r="A2615" s="157">
        <v>45994</v>
      </c>
      <c r="B2615" s="158">
        <v>4180783482</v>
      </c>
      <c r="C2615" s="10" t="s">
        <v>7767</v>
      </c>
      <c r="D2615" s="149">
        <v>45996</v>
      </c>
      <c r="E2615" s="152"/>
      <c r="F2615" s="151"/>
      <c r="G2615" s="33" t="s">
        <v>7883</v>
      </c>
      <c r="H2615" s="152"/>
      <c r="I2615" s="158" t="s">
        <v>8169</v>
      </c>
      <c r="J2615" s="150" t="s">
        <v>7234</v>
      </c>
      <c r="K2615" s="331" t="s">
        <v>32</v>
      </c>
      <c r="L2615" s="21" t="str">
        <f>VLOOKUP($K2615,TONG_SL!$A:$D,2,0)</f>
        <v>Giò Tai Lưỡi Xào 250g</v>
      </c>
      <c r="N2615" s="21" t="str">
        <f t="shared" si="242"/>
        <v>K-C6</v>
      </c>
      <c r="Q2615" s="21" t="str">
        <f>VLOOKUP(K2615,TONG_SL!$A:$D,3,0)</f>
        <v>Túi</v>
      </c>
      <c r="R2615" s="106">
        <v>8</v>
      </c>
      <c r="S2615" s="220"/>
      <c r="T2615" s="220">
        <f>VLOOKUP(VLOOKUP(G2615,Ma_KH!$A:$R,18,0)&amp;K2615,Gia_MB!$A:$F,6,0)</f>
        <v>50182</v>
      </c>
      <c r="U2615" s="221">
        <f t="shared" si="247"/>
        <v>401456</v>
      </c>
      <c r="V2615" s="220"/>
      <c r="W2615" s="222">
        <f t="shared" si="248"/>
        <v>0</v>
      </c>
      <c r="X2615" s="223" t="str">
        <f t="shared" si="249"/>
        <v>8</v>
      </c>
      <c r="Y2615" s="220"/>
      <c r="Z2615" s="221">
        <f t="shared" si="250"/>
        <v>32116.48</v>
      </c>
      <c r="AA2615" s="5">
        <f>VLOOKUP(G2615,Ma_KH!$A:$R,14,0)</f>
        <v>60</v>
      </c>
    </row>
    <row r="2616" spans="1:27" hidden="1" x14ac:dyDescent="0.25">
      <c r="A2616" s="157">
        <v>45994</v>
      </c>
      <c r="B2616" s="158">
        <v>4180783482</v>
      </c>
      <c r="C2616" s="10" t="s">
        <v>7767</v>
      </c>
      <c r="D2616" s="149">
        <v>45996</v>
      </c>
      <c r="E2616" s="152"/>
      <c r="F2616" s="151"/>
      <c r="G2616" s="33" t="s">
        <v>7883</v>
      </c>
      <c r="H2616" s="152"/>
      <c r="I2616" s="158" t="s">
        <v>8169</v>
      </c>
      <c r="J2616" s="150" t="s">
        <v>7234</v>
      </c>
      <c r="K2616" s="331" t="s">
        <v>7197</v>
      </c>
      <c r="L2616" s="21" t="str">
        <f>VLOOKUP($K2616,TONG_SL!$A:$D,2,0)</f>
        <v>Gà muối 500g</v>
      </c>
      <c r="N2616" s="21" t="str">
        <f t="shared" si="242"/>
        <v>K-C6</v>
      </c>
      <c r="Q2616" s="21" t="str">
        <f>VLOOKUP(K2616,TONG_SL!$A:$D,3,0)</f>
        <v>Túi</v>
      </c>
      <c r="R2616" s="106">
        <v>10</v>
      </c>
      <c r="S2616" s="220"/>
      <c r="T2616" s="220">
        <f>VLOOKUP(VLOOKUP(G2616,Ma_KH!$A:$R,18,0)&amp;K2616,Gia_MB!$A:$F,6,0)</f>
        <v>111058</v>
      </c>
      <c r="U2616" s="221">
        <f t="shared" si="247"/>
        <v>1110580</v>
      </c>
      <c r="V2616" s="220"/>
      <c r="W2616" s="222">
        <f t="shared" si="248"/>
        <v>0</v>
      </c>
      <c r="X2616" s="223" t="str">
        <f t="shared" si="249"/>
        <v>8</v>
      </c>
      <c r="Y2616" s="220"/>
      <c r="Z2616" s="221">
        <f t="shared" si="250"/>
        <v>88846.400000000009</v>
      </c>
      <c r="AA2616" s="5">
        <f>VLOOKUP(G2616,Ma_KH!$A:$R,14,0)</f>
        <v>60</v>
      </c>
    </row>
    <row r="2617" spans="1:27" hidden="1" x14ac:dyDescent="0.25">
      <c r="A2617" s="157">
        <v>45994</v>
      </c>
      <c r="B2617" s="158">
        <v>4180785731</v>
      </c>
      <c r="C2617" s="10" t="s">
        <v>7767</v>
      </c>
      <c r="D2617" s="149">
        <v>45996</v>
      </c>
      <c r="E2617" s="152"/>
      <c r="F2617" s="151"/>
      <c r="G2617" s="33" t="s">
        <v>7883</v>
      </c>
      <c r="H2617" s="152"/>
      <c r="I2617" s="158" t="s">
        <v>8170</v>
      </c>
      <c r="J2617" s="150" t="s">
        <v>7234</v>
      </c>
      <c r="K2617" s="331" t="s">
        <v>7197</v>
      </c>
      <c r="L2617" s="21" t="str">
        <f>VLOOKUP($K2617,TONG_SL!$A:$D,2,0)</f>
        <v>Gà muối 500g</v>
      </c>
      <c r="N2617" s="21" t="str">
        <f t="shared" si="242"/>
        <v>K-C6</v>
      </c>
      <c r="Q2617" s="21" t="str">
        <f>VLOOKUP(K2617,TONG_SL!$A:$D,3,0)</f>
        <v>Túi</v>
      </c>
      <c r="R2617" s="106">
        <v>8</v>
      </c>
      <c r="S2617" s="220"/>
      <c r="T2617" s="220">
        <f>VLOOKUP(VLOOKUP(G2617,Ma_KH!$A:$R,18,0)&amp;K2617,Gia_MB!$A:$F,6,0)</f>
        <v>111058</v>
      </c>
      <c r="U2617" s="221">
        <f t="shared" si="247"/>
        <v>888464</v>
      </c>
      <c r="V2617" s="220"/>
      <c r="W2617" s="222">
        <f t="shared" si="248"/>
        <v>0</v>
      </c>
      <c r="X2617" s="223" t="str">
        <f t="shared" si="249"/>
        <v>8</v>
      </c>
      <c r="Y2617" s="220"/>
      <c r="Z2617" s="221">
        <f t="shared" si="250"/>
        <v>71077.119999999995</v>
      </c>
      <c r="AA2617" s="5">
        <f>VLOOKUP(G2617,Ma_KH!$A:$R,14,0)</f>
        <v>60</v>
      </c>
    </row>
    <row r="2618" spans="1:27" hidden="1" x14ac:dyDescent="0.25">
      <c r="A2618" s="157">
        <v>45994</v>
      </c>
      <c r="B2618" s="158">
        <v>4180785731</v>
      </c>
      <c r="C2618" s="10" t="s">
        <v>7767</v>
      </c>
      <c r="D2618" s="149">
        <v>45996</v>
      </c>
      <c r="E2618" s="152"/>
      <c r="F2618" s="151"/>
      <c r="G2618" s="33" t="s">
        <v>7883</v>
      </c>
      <c r="H2618" s="152"/>
      <c r="I2618" s="158" t="s">
        <v>8170</v>
      </c>
      <c r="J2618" s="150" t="s">
        <v>7234</v>
      </c>
      <c r="K2618" s="331" t="s">
        <v>32</v>
      </c>
      <c r="L2618" s="21" t="str">
        <f>VLOOKUP($K2618,TONG_SL!$A:$D,2,0)</f>
        <v>Giò Tai Lưỡi Xào 250g</v>
      </c>
      <c r="N2618" s="21" t="str">
        <f t="shared" si="242"/>
        <v>K-C6</v>
      </c>
      <c r="Q2618" s="21" t="str">
        <f>VLOOKUP(K2618,TONG_SL!$A:$D,3,0)</f>
        <v>Túi</v>
      </c>
      <c r="R2618" s="106">
        <v>8</v>
      </c>
      <c r="S2618" s="220"/>
      <c r="T2618" s="220">
        <f>VLOOKUP(VLOOKUP(G2618,Ma_KH!$A:$R,18,0)&amp;K2618,Gia_MB!$A:$F,6,0)</f>
        <v>50182</v>
      </c>
      <c r="U2618" s="221">
        <f t="shared" si="247"/>
        <v>401456</v>
      </c>
      <c r="V2618" s="220"/>
      <c r="W2618" s="222">
        <f t="shared" si="248"/>
        <v>0</v>
      </c>
      <c r="X2618" s="223" t="str">
        <f t="shared" si="249"/>
        <v>8</v>
      </c>
      <c r="Y2618" s="220"/>
      <c r="Z2618" s="221">
        <f t="shared" si="250"/>
        <v>32116.48</v>
      </c>
      <c r="AA2618" s="5">
        <f>VLOOKUP(G2618,Ma_KH!$A:$R,14,0)</f>
        <v>60</v>
      </c>
    </row>
    <row r="2619" spans="1:27" hidden="1" x14ac:dyDescent="0.25">
      <c r="A2619" s="157">
        <v>45994</v>
      </c>
      <c r="B2619" s="158">
        <v>4180785731</v>
      </c>
      <c r="C2619" s="10" t="s">
        <v>7767</v>
      </c>
      <c r="D2619" s="149">
        <v>45996</v>
      </c>
      <c r="E2619" s="152"/>
      <c r="F2619" s="151"/>
      <c r="G2619" s="33" t="s">
        <v>7883</v>
      </c>
      <c r="H2619" s="152"/>
      <c r="I2619" s="158" t="s">
        <v>8170</v>
      </c>
      <c r="J2619" s="150" t="s">
        <v>7234</v>
      </c>
      <c r="K2619" s="331" t="s">
        <v>7154</v>
      </c>
      <c r="L2619" s="21" t="str">
        <f>VLOOKUP($K2619,TONG_SL!$A:$D,2,0)</f>
        <v>Chả cốm 300g</v>
      </c>
      <c r="N2619" s="21" t="str">
        <f t="shared" si="242"/>
        <v>K-C6</v>
      </c>
      <c r="Q2619" s="21" t="str">
        <f>VLOOKUP(K2619,TONG_SL!$A:$D,3,0)</f>
        <v>Túi</v>
      </c>
      <c r="R2619" s="106">
        <v>6</v>
      </c>
      <c r="S2619" s="220"/>
      <c r="T2619" s="220">
        <f>VLOOKUP(VLOOKUP(G2619,Ma_KH!$A:$R,18,0)&amp;K2619,Gia_MB!$A:$F,6,0)</f>
        <v>74250</v>
      </c>
      <c r="U2619" s="221">
        <f t="shared" si="247"/>
        <v>445500</v>
      </c>
      <c r="V2619" s="220"/>
      <c r="W2619" s="222">
        <f t="shared" si="248"/>
        <v>0</v>
      </c>
      <c r="X2619" s="223" t="str">
        <f t="shared" si="249"/>
        <v>8</v>
      </c>
      <c r="Y2619" s="220"/>
      <c r="Z2619" s="221">
        <f t="shared" si="250"/>
        <v>35640</v>
      </c>
      <c r="AA2619" s="5">
        <f>VLOOKUP(G2619,Ma_KH!$A:$R,14,0)</f>
        <v>60</v>
      </c>
    </row>
    <row r="2620" spans="1:27" hidden="1" x14ac:dyDescent="0.25">
      <c r="A2620" s="157">
        <v>45994</v>
      </c>
      <c r="B2620" s="158">
        <v>4180785731</v>
      </c>
      <c r="C2620" s="10" t="s">
        <v>7767</v>
      </c>
      <c r="D2620" s="149">
        <v>45996</v>
      </c>
      <c r="E2620" s="152"/>
      <c r="F2620" s="151"/>
      <c r="G2620" s="33" t="s">
        <v>7883</v>
      </c>
      <c r="H2620" s="152"/>
      <c r="I2620" s="158" t="s">
        <v>8170</v>
      </c>
      <c r="J2620" s="150" t="s">
        <v>7234</v>
      </c>
      <c r="K2620" s="331" t="s">
        <v>7153</v>
      </c>
      <c r="L2620" s="21" t="str">
        <f>VLOOKUP($K2620,TONG_SL!$A:$D,2,0)</f>
        <v>Tai heo muối 200g</v>
      </c>
      <c r="N2620" s="21" t="str">
        <f t="shared" si="242"/>
        <v>K-C6</v>
      </c>
      <c r="Q2620" s="21" t="str">
        <f>VLOOKUP(K2620,TONG_SL!$A:$D,3,0)</f>
        <v>Túi</v>
      </c>
      <c r="R2620" s="106">
        <v>2</v>
      </c>
      <c r="S2620" s="220"/>
      <c r="T2620" s="220">
        <f>VLOOKUP(VLOOKUP(G2620,Ma_KH!$A:$R,18,0)&amp;K2620,Gia_MB!$A:$F,6,0)</f>
        <v>55595</v>
      </c>
      <c r="U2620" s="221">
        <f t="shared" si="247"/>
        <v>111190</v>
      </c>
      <c r="V2620" s="220"/>
      <c r="W2620" s="222">
        <f t="shared" si="248"/>
        <v>0</v>
      </c>
      <c r="X2620" s="223" t="str">
        <f t="shared" si="249"/>
        <v>8</v>
      </c>
      <c r="Y2620" s="220"/>
      <c r="Z2620" s="221">
        <f t="shared" si="250"/>
        <v>8895.2000000000007</v>
      </c>
      <c r="AA2620" s="5">
        <f>VLOOKUP(G2620,Ma_KH!$A:$R,14,0)</f>
        <v>60</v>
      </c>
    </row>
    <row r="2621" spans="1:27" hidden="1" x14ac:dyDescent="0.25">
      <c r="A2621" s="157">
        <v>45994</v>
      </c>
      <c r="B2621" s="158">
        <v>4180785731</v>
      </c>
      <c r="C2621" s="10" t="s">
        <v>7767</v>
      </c>
      <c r="D2621" s="149">
        <v>45996</v>
      </c>
      <c r="E2621" s="152"/>
      <c r="F2621" s="151"/>
      <c r="G2621" s="33" t="s">
        <v>7883</v>
      </c>
      <c r="H2621" s="152"/>
      <c r="I2621" s="158" t="s">
        <v>8170</v>
      </c>
      <c r="J2621" s="150" t="s">
        <v>7234</v>
      </c>
      <c r="K2621" s="331" t="s">
        <v>48</v>
      </c>
      <c r="L2621" s="21" t="str">
        <f>VLOOKUP($K2621,TONG_SL!$A:$D,2,0)</f>
        <v>Mọc Nấm Hương 250g</v>
      </c>
      <c r="N2621" s="21" t="str">
        <f t="shared" si="242"/>
        <v>K-C6</v>
      </c>
      <c r="Q2621" s="21" t="str">
        <f>VLOOKUP(K2621,TONG_SL!$A:$D,3,0)</f>
        <v>Túi</v>
      </c>
      <c r="R2621" s="106">
        <v>2</v>
      </c>
      <c r="S2621" s="220"/>
      <c r="T2621" s="220">
        <f>VLOOKUP(VLOOKUP(G2621,Ma_KH!$A:$R,18,0)&amp;K2621,Gia_MB!$A:$F,6,0)</f>
        <v>46000</v>
      </c>
      <c r="U2621" s="221">
        <f t="shared" si="247"/>
        <v>92000</v>
      </c>
      <c r="V2621" s="220"/>
      <c r="W2621" s="222">
        <f t="shared" si="248"/>
        <v>0</v>
      </c>
      <c r="X2621" s="223" t="str">
        <f t="shared" si="249"/>
        <v>8</v>
      </c>
      <c r="Y2621" s="220"/>
      <c r="Z2621" s="221">
        <f t="shared" si="250"/>
        <v>7360</v>
      </c>
      <c r="AA2621" s="5">
        <f>VLOOKUP(G2621,Ma_KH!$A:$R,14,0)</f>
        <v>60</v>
      </c>
    </row>
    <row r="2622" spans="1:27" hidden="1" x14ac:dyDescent="0.25">
      <c r="A2622" s="157">
        <v>45994</v>
      </c>
      <c r="B2622" s="158">
        <v>4180785731</v>
      </c>
      <c r="C2622" s="10" t="s">
        <v>7767</v>
      </c>
      <c r="D2622" s="149">
        <v>45996</v>
      </c>
      <c r="E2622" s="152"/>
      <c r="F2622" s="151"/>
      <c r="G2622" s="33" t="s">
        <v>7883</v>
      </c>
      <c r="H2622" s="152"/>
      <c r="I2622" s="158" t="s">
        <v>8170</v>
      </c>
      <c r="J2622" s="150" t="s">
        <v>7234</v>
      </c>
      <c r="K2622" s="331" t="s">
        <v>7187</v>
      </c>
      <c r="L2622" s="21" t="str">
        <f>VLOOKUP($K2622,TONG_SL!$A:$D,2,0)</f>
        <v>Chân giò heo muối 300g</v>
      </c>
      <c r="N2622" s="21" t="str">
        <f t="shared" si="242"/>
        <v>K-C6</v>
      </c>
      <c r="Q2622" s="21" t="str">
        <f>VLOOKUP(K2622,TONG_SL!$A:$D,3,0)</f>
        <v>Túi</v>
      </c>
      <c r="R2622" s="106">
        <v>6</v>
      </c>
      <c r="S2622" s="220"/>
      <c r="T2622" s="220">
        <f>VLOOKUP(VLOOKUP(G2622,Ma_KH!$A:$R,18,0)&amp;K2622,Gia_MB!$A:$F,6,0)</f>
        <v>73431</v>
      </c>
      <c r="U2622" s="221">
        <f t="shared" si="247"/>
        <v>440586</v>
      </c>
      <c r="V2622" s="220"/>
      <c r="W2622" s="222">
        <f t="shared" si="248"/>
        <v>0</v>
      </c>
      <c r="X2622" s="223" t="str">
        <f t="shared" si="249"/>
        <v>8</v>
      </c>
      <c r="Y2622" s="220"/>
      <c r="Z2622" s="221">
        <f t="shared" si="250"/>
        <v>35246.879999999997</v>
      </c>
      <c r="AA2622" s="5">
        <f>VLOOKUP(G2622,Ma_KH!$A:$R,14,0)</f>
        <v>60</v>
      </c>
    </row>
    <row r="2623" spans="1:27" hidden="1" x14ac:dyDescent="0.25">
      <c r="A2623" s="157">
        <v>45994</v>
      </c>
      <c r="B2623" s="158">
        <v>4180784485</v>
      </c>
      <c r="C2623" s="10" t="s">
        <v>7767</v>
      </c>
      <c r="D2623" s="149">
        <v>45996</v>
      </c>
      <c r="E2623" s="152"/>
      <c r="F2623" s="151"/>
      <c r="G2623" s="33" t="s">
        <v>7883</v>
      </c>
      <c r="H2623" s="152"/>
      <c r="I2623" s="158" t="s">
        <v>8171</v>
      </c>
      <c r="J2623" s="150" t="s">
        <v>7234</v>
      </c>
      <c r="K2623" s="331" t="s">
        <v>7187</v>
      </c>
      <c r="L2623" s="21" t="str">
        <f>VLOOKUP($K2623,TONG_SL!$A:$D,2,0)</f>
        <v>Chân giò heo muối 300g</v>
      </c>
      <c r="N2623" s="21" t="str">
        <f t="shared" si="242"/>
        <v>K-C6</v>
      </c>
      <c r="Q2623" s="21" t="str">
        <f>VLOOKUP(K2623,TONG_SL!$A:$D,3,0)</f>
        <v>Túi</v>
      </c>
      <c r="R2623" s="106">
        <v>15</v>
      </c>
      <c r="S2623" s="220"/>
      <c r="T2623" s="220">
        <f>VLOOKUP(VLOOKUP(G2623,Ma_KH!$A:$R,18,0)&amp;K2623,Gia_MB!$A:$F,6,0)</f>
        <v>73431</v>
      </c>
      <c r="U2623" s="221">
        <f t="shared" si="247"/>
        <v>1101465</v>
      </c>
      <c r="V2623" s="220"/>
      <c r="W2623" s="222">
        <f t="shared" si="248"/>
        <v>0</v>
      </c>
      <c r="X2623" s="223" t="str">
        <f t="shared" si="249"/>
        <v>8</v>
      </c>
      <c r="Y2623" s="220"/>
      <c r="Z2623" s="221">
        <f t="shared" si="250"/>
        <v>88117.2</v>
      </c>
      <c r="AA2623" s="5">
        <f>VLOOKUP(G2623,Ma_KH!$A:$R,14,0)</f>
        <v>60</v>
      </c>
    </row>
    <row r="2624" spans="1:27" hidden="1" x14ac:dyDescent="0.25">
      <c r="A2624" s="157">
        <v>45994</v>
      </c>
      <c r="B2624" s="158">
        <v>4180784485</v>
      </c>
      <c r="C2624" s="10" t="s">
        <v>7767</v>
      </c>
      <c r="D2624" s="149">
        <v>45996</v>
      </c>
      <c r="E2624" s="152"/>
      <c r="F2624" s="151"/>
      <c r="G2624" s="33" t="s">
        <v>7883</v>
      </c>
      <c r="H2624" s="152"/>
      <c r="I2624" s="158" t="s">
        <v>8171</v>
      </c>
      <c r="J2624" s="150" t="s">
        <v>7234</v>
      </c>
      <c r="K2624" s="331" t="s">
        <v>48</v>
      </c>
      <c r="L2624" s="21" t="str">
        <f>VLOOKUP($K2624,TONG_SL!$A:$D,2,0)</f>
        <v>Mọc Nấm Hương 250g</v>
      </c>
      <c r="N2624" s="21" t="str">
        <f t="shared" si="242"/>
        <v>K-C6</v>
      </c>
      <c r="Q2624" s="21" t="str">
        <f>VLOOKUP(K2624,TONG_SL!$A:$D,3,0)</f>
        <v>Túi</v>
      </c>
      <c r="R2624" s="106">
        <v>10</v>
      </c>
      <c r="S2624" s="220"/>
      <c r="T2624" s="220">
        <f>VLOOKUP(VLOOKUP(G2624,Ma_KH!$A:$R,18,0)&amp;K2624,Gia_MB!$A:$F,6,0)</f>
        <v>46000</v>
      </c>
      <c r="U2624" s="221">
        <f t="shared" si="247"/>
        <v>460000</v>
      </c>
      <c r="V2624" s="220"/>
      <c r="W2624" s="222">
        <f t="shared" si="248"/>
        <v>0</v>
      </c>
      <c r="X2624" s="223" t="str">
        <f t="shared" si="249"/>
        <v>8</v>
      </c>
      <c r="Y2624" s="220"/>
      <c r="Z2624" s="221">
        <f t="shared" si="250"/>
        <v>36800</v>
      </c>
      <c r="AA2624" s="5">
        <f>VLOOKUP(G2624,Ma_KH!$A:$R,14,0)</f>
        <v>60</v>
      </c>
    </row>
    <row r="2625" spans="1:27" hidden="1" x14ac:dyDescent="0.25">
      <c r="A2625" s="157">
        <v>45994</v>
      </c>
      <c r="B2625" s="158">
        <v>4180784485</v>
      </c>
      <c r="C2625" s="10" t="s">
        <v>7767</v>
      </c>
      <c r="D2625" s="149">
        <v>45996</v>
      </c>
      <c r="E2625" s="152"/>
      <c r="F2625" s="151"/>
      <c r="G2625" s="33" t="s">
        <v>7883</v>
      </c>
      <c r="H2625" s="152"/>
      <c r="I2625" s="158" t="s">
        <v>8171</v>
      </c>
      <c r="J2625" s="150" t="s">
        <v>7234</v>
      </c>
      <c r="K2625" s="331" t="s">
        <v>7153</v>
      </c>
      <c r="L2625" s="21" t="str">
        <f>VLOOKUP($K2625,TONG_SL!$A:$D,2,0)</f>
        <v>Tai heo muối 200g</v>
      </c>
      <c r="N2625" s="21" t="str">
        <f t="shared" ref="N2625:N2688" si="251">IF($B2625&lt;&gt;"","K-C6","")</f>
        <v>K-C6</v>
      </c>
      <c r="Q2625" s="21" t="str">
        <f>VLOOKUP(K2625,TONG_SL!$A:$D,3,0)</f>
        <v>Túi</v>
      </c>
      <c r="R2625" s="106">
        <v>5</v>
      </c>
      <c r="S2625" s="220"/>
      <c r="T2625" s="220">
        <f>VLOOKUP(VLOOKUP(G2625,Ma_KH!$A:$R,18,0)&amp;K2625,Gia_MB!$A:$F,6,0)</f>
        <v>55595</v>
      </c>
      <c r="U2625" s="221">
        <f t="shared" si="247"/>
        <v>277975</v>
      </c>
      <c r="V2625" s="220"/>
      <c r="W2625" s="222">
        <f t="shared" si="248"/>
        <v>0</v>
      </c>
      <c r="X2625" s="223" t="str">
        <f t="shared" si="249"/>
        <v>8</v>
      </c>
      <c r="Y2625" s="220"/>
      <c r="Z2625" s="221">
        <f t="shared" si="250"/>
        <v>22238</v>
      </c>
      <c r="AA2625" s="5">
        <f>VLOOKUP(G2625,Ma_KH!$A:$R,14,0)</f>
        <v>60</v>
      </c>
    </row>
    <row r="2626" spans="1:27" hidden="1" x14ac:dyDescent="0.25">
      <c r="A2626" s="157">
        <v>45994</v>
      </c>
      <c r="B2626" s="158">
        <v>4180784485</v>
      </c>
      <c r="C2626" s="10" t="s">
        <v>7767</v>
      </c>
      <c r="D2626" s="149">
        <v>45996</v>
      </c>
      <c r="E2626" s="152"/>
      <c r="F2626" s="151"/>
      <c r="G2626" s="33" t="s">
        <v>7883</v>
      </c>
      <c r="H2626" s="152"/>
      <c r="I2626" s="158" t="s">
        <v>8171</v>
      </c>
      <c r="J2626" s="150" t="s">
        <v>7234</v>
      </c>
      <c r="K2626" s="331" t="s">
        <v>7154</v>
      </c>
      <c r="L2626" s="21" t="str">
        <f>VLOOKUP($K2626,TONG_SL!$A:$D,2,0)</f>
        <v>Chả cốm 300g</v>
      </c>
      <c r="N2626" s="21" t="str">
        <f t="shared" si="251"/>
        <v>K-C6</v>
      </c>
      <c r="Q2626" s="21" t="str">
        <f>VLOOKUP(K2626,TONG_SL!$A:$D,3,0)</f>
        <v>Túi</v>
      </c>
      <c r="R2626" s="106">
        <v>4</v>
      </c>
      <c r="S2626" s="220"/>
      <c r="T2626" s="220">
        <f>VLOOKUP(VLOOKUP(G2626,Ma_KH!$A:$R,18,0)&amp;K2626,Gia_MB!$A:$F,6,0)</f>
        <v>74250</v>
      </c>
      <c r="U2626" s="221">
        <f t="shared" si="247"/>
        <v>297000</v>
      </c>
      <c r="V2626" s="220"/>
      <c r="W2626" s="222">
        <f t="shared" si="248"/>
        <v>0</v>
      </c>
      <c r="X2626" s="223" t="str">
        <f t="shared" si="249"/>
        <v>8</v>
      </c>
      <c r="Y2626" s="220"/>
      <c r="Z2626" s="221">
        <f t="shared" si="250"/>
        <v>23760</v>
      </c>
      <c r="AA2626" s="5">
        <f>VLOOKUP(G2626,Ma_KH!$A:$R,14,0)</f>
        <v>60</v>
      </c>
    </row>
    <row r="2627" spans="1:27" hidden="1" x14ac:dyDescent="0.25">
      <c r="A2627" s="157">
        <v>45994</v>
      </c>
      <c r="B2627" s="158">
        <v>4180784485</v>
      </c>
      <c r="C2627" s="10" t="s">
        <v>7767</v>
      </c>
      <c r="D2627" s="149">
        <v>45996</v>
      </c>
      <c r="E2627" s="152"/>
      <c r="F2627" s="151"/>
      <c r="G2627" s="33" t="s">
        <v>7883</v>
      </c>
      <c r="H2627" s="152"/>
      <c r="I2627" s="158" t="s">
        <v>8171</v>
      </c>
      <c r="J2627" s="150" t="s">
        <v>7234</v>
      </c>
      <c r="K2627" s="331" t="s">
        <v>32</v>
      </c>
      <c r="L2627" s="21" t="str">
        <f>VLOOKUP($K2627,TONG_SL!$A:$D,2,0)</f>
        <v>Giò Tai Lưỡi Xào 250g</v>
      </c>
      <c r="N2627" s="21" t="str">
        <f t="shared" si="251"/>
        <v>K-C6</v>
      </c>
      <c r="Q2627" s="21" t="str">
        <f>VLOOKUP(K2627,TONG_SL!$A:$D,3,0)</f>
        <v>Túi</v>
      </c>
      <c r="R2627" s="106">
        <v>5</v>
      </c>
      <c r="S2627" s="220"/>
      <c r="T2627" s="220">
        <f>VLOOKUP(VLOOKUP(G2627,Ma_KH!$A:$R,18,0)&amp;K2627,Gia_MB!$A:$F,6,0)</f>
        <v>50182</v>
      </c>
      <c r="U2627" s="221">
        <f t="shared" si="247"/>
        <v>250910</v>
      </c>
      <c r="V2627" s="220"/>
      <c r="W2627" s="222">
        <f t="shared" si="248"/>
        <v>0</v>
      </c>
      <c r="X2627" s="223" t="str">
        <f t="shared" si="249"/>
        <v>8</v>
      </c>
      <c r="Y2627" s="220"/>
      <c r="Z2627" s="221">
        <f t="shared" si="250"/>
        <v>20072.8</v>
      </c>
      <c r="AA2627" s="5">
        <f>VLOOKUP(G2627,Ma_KH!$A:$R,14,0)</f>
        <v>60</v>
      </c>
    </row>
    <row r="2628" spans="1:27" hidden="1" x14ac:dyDescent="0.25">
      <c r="A2628" s="157">
        <v>45994</v>
      </c>
      <c r="B2628" s="158">
        <v>4180784485</v>
      </c>
      <c r="C2628" s="10" t="s">
        <v>7767</v>
      </c>
      <c r="D2628" s="149">
        <v>45996</v>
      </c>
      <c r="E2628" s="152"/>
      <c r="F2628" s="151"/>
      <c r="G2628" s="33" t="s">
        <v>7883</v>
      </c>
      <c r="H2628" s="152"/>
      <c r="I2628" s="158" t="s">
        <v>8171</v>
      </c>
      <c r="J2628" s="150" t="s">
        <v>7234</v>
      </c>
      <c r="K2628" s="331" t="s">
        <v>30</v>
      </c>
      <c r="L2628" s="21" t="str">
        <f>VLOOKUP($K2628,TONG_SL!$A:$D,2,0)</f>
        <v>Gà muối 500g</v>
      </c>
      <c r="N2628" s="21" t="str">
        <f t="shared" si="251"/>
        <v>K-C6</v>
      </c>
      <c r="Q2628" s="21" t="str">
        <f>VLOOKUP(K2628,TONG_SL!$A:$D,3,0)</f>
        <v>Túi</v>
      </c>
      <c r="R2628" s="106">
        <v>4</v>
      </c>
      <c r="S2628" s="220"/>
      <c r="T2628" s="220">
        <f>VLOOKUP(VLOOKUP(G2628,Ma_KH!$A:$R,18,0)&amp;K2628,Gia_MB!$A:$F,6,0)</f>
        <v>111058</v>
      </c>
      <c r="U2628" s="221">
        <f t="shared" si="247"/>
        <v>444232</v>
      </c>
      <c r="V2628" s="220"/>
      <c r="W2628" s="222">
        <f t="shared" si="248"/>
        <v>0</v>
      </c>
      <c r="X2628" s="223" t="str">
        <f t="shared" si="249"/>
        <v>8</v>
      </c>
      <c r="Y2628" s="220"/>
      <c r="Z2628" s="221">
        <f t="shared" si="250"/>
        <v>35538.559999999998</v>
      </c>
      <c r="AA2628" s="5">
        <f>VLOOKUP(G2628,Ma_KH!$A:$R,14,0)</f>
        <v>60</v>
      </c>
    </row>
    <row r="2629" spans="1:27" hidden="1" x14ac:dyDescent="0.25">
      <c r="A2629" s="157">
        <v>45994</v>
      </c>
      <c r="B2629" s="158">
        <v>4180786368</v>
      </c>
      <c r="C2629" s="10" t="s">
        <v>7767</v>
      </c>
      <c r="D2629" s="149">
        <v>45996</v>
      </c>
      <c r="E2629" s="152"/>
      <c r="F2629" s="151"/>
      <c r="G2629" s="33" t="s">
        <v>7883</v>
      </c>
      <c r="H2629" s="152"/>
      <c r="I2629" s="158" t="s">
        <v>8172</v>
      </c>
      <c r="J2629" s="150" t="s">
        <v>7234</v>
      </c>
      <c r="K2629" s="331" t="s">
        <v>7153</v>
      </c>
      <c r="L2629" s="21" t="str">
        <f>VLOOKUP($K2629,TONG_SL!$A:$D,2,0)</f>
        <v>Tai heo muối 200g</v>
      </c>
      <c r="N2629" s="21" t="str">
        <f t="shared" si="251"/>
        <v>K-C6</v>
      </c>
      <c r="Q2629" s="21" t="str">
        <f>VLOOKUP(K2629,TONG_SL!$A:$D,3,0)</f>
        <v>Túi</v>
      </c>
      <c r="R2629" s="106">
        <v>16</v>
      </c>
      <c r="S2629" s="220"/>
      <c r="T2629" s="220">
        <f>VLOOKUP(VLOOKUP(G2629,Ma_KH!$A:$R,18,0)&amp;K2629,Gia_MB!$A:$F,6,0)</f>
        <v>55595</v>
      </c>
      <c r="U2629" s="221">
        <f t="shared" si="247"/>
        <v>889520</v>
      </c>
      <c r="V2629" s="220"/>
      <c r="W2629" s="222">
        <f t="shared" si="248"/>
        <v>0</v>
      </c>
      <c r="X2629" s="223" t="str">
        <f t="shared" si="249"/>
        <v>8</v>
      </c>
      <c r="Y2629" s="220"/>
      <c r="Z2629" s="221">
        <f t="shared" si="250"/>
        <v>71161.600000000006</v>
      </c>
      <c r="AA2629" s="5">
        <f>VLOOKUP(G2629,Ma_KH!$A:$R,14,0)</f>
        <v>60</v>
      </c>
    </row>
    <row r="2630" spans="1:27" hidden="1" x14ac:dyDescent="0.25">
      <c r="A2630" s="157">
        <v>45994</v>
      </c>
      <c r="B2630" s="158">
        <v>4180786368</v>
      </c>
      <c r="C2630" s="10" t="s">
        <v>7767</v>
      </c>
      <c r="D2630" s="149">
        <v>45996</v>
      </c>
      <c r="E2630" s="152"/>
      <c r="F2630" s="151"/>
      <c r="G2630" s="33" t="s">
        <v>7883</v>
      </c>
      <c r="H2630" s="152"/>
      <c r="I2630" s="158" t="s">
        <v>8172</v>
      </c>
      <c r="J2630" s="150" t="s">
        <v>7234</v>
      </c>
      <c r="K2630" s="331" t="s">
        <v>48</v>
      </c>
      <c r="L2630" s="21" t="str">
        <f>VLOOKUP($K2630,TONG_SL!$A:$D,2,0)</f>
        <v>Mọc Nấm Hương 250g</v>
      </c>
      <c r="N2630" s="21" t="str">
        <f t="shared" si="251"/>
        <v>K-C6</v>
      </c>
      <c r="Q2630" s="21" t="str">
        <f>VLOOKUP(K2630,TONG_SL!$A:$D,3,0)</f>
        <v>Túi</v>
      </c>
      <c r="R2630" s="106">
        <v>14</v>
      </c>
      <c r="S2630" s="220"/>
      <c r="T2630" s="220">
        <f>VLOOKUP(VLOOKUP(G2630,Ma_KH!$A:$R,18,0)&amp;K2630,Gia_MB!$A:$F,6,0)</f>
        <v>46000</v>
      </c>
      <c r="U2630" s="221">
        <f t="shared" si="247"/>
        <v>644000</v>
      </c>
      <c r="V2630" s="220"/>
      <c r="W2630" s="222">
        <f t="shared" si="248"/>
        <v>0</v>
      </c>
      <c r="X2630" s="223" t="str">
        <f t="shared" si="249"/>
        <v>8</v>
      </c>
      <c r="Y2630" s="220"/>
      <c r="Z2630" s="221">
        <f t="shared" si="250"/>
        <v>51520</v>
      </c>
      <c r="AA2630" s="5">
        <f>VLOOKUP(G2630,Ma_KH!$A:$R,14,0)</f>
        <v>60</v>
      </c>
    </row>
    <row r="2631" spans="1:27" hidden="1" x14ac:dyDescent="0.25">
      <c r="A2631" s="157">
        <v>45994</v>
      </c>
      <c r="B2631" s="158">
        <v>4180786368</v>
      </c>
      <c r="C2631" s="10" t="s">
        <v>7767</v>
      </c>
      <c r="D2631" s="149">
        <v>45996</v>
      </c>
      <c r="E2631" s="152"/>
      <c r="F2631" s="151"/>
      <c r="G2631" s="33" t="s">
        <v>7883</v>
      </c>
      <c r="H2631" s="152"/>
      <c r="I2631" s="158" t="s">
        <v>8172</v>
      </c>
      <c r="J2631" s="150" t="s">
        <v>7234</v>
      </c>
      <c r="K2631" s="331" t="s">
        <v>7187</v>
      </c>
      <c r="L2631" s="21" t="str">
        <f>VLOOKUP($K2631,TONG_SL!$A:$D,2,0)</f>
        <v>Chân giò heo muối 300g</v>
      </c>
      <c r="N2631" s="21" t="str">
        <f t="shared" si="251"/>
        <v>K-C6</v>
      </c>
      <c r="Q2631" s="21" t="str">
        <f>VLOOKUP(K2631,TONG_SL!$A:$D,3,0)</f>
        <v>Túi</v>
      </c>
      <c r="R2631" s="106">
        <v>20</v>
      </c>
      <c r="S2631" s="220"/>
      <c r="T2631" s="220">
        <f>VLOOKUP(VLOOKUP(G2631,Ma_KH!$A:$R,18,0)&amp;K2631,Gia_MB!$A:$F,6,0)</f>
        <v>73431</v>
      </c>
      <c r="U2631" s="221">
        <f t="shared" si="247"/>
        <v>1468620</v>
      </c>
      <c r="V2631" s="220"/>
      <c r="W2631" s="222">
        <f t="shared" si="248"/>
        <v>0</v>
      </c>
      <c r="X2631" s="223" t="str">
        <f t="shared" si="249"/>
        <v>8</v>
      </c>
      <c r="Y2631" s="220"/>
      <c r="Z2631" s="221">
        <f t="shared" si="250"/>
        <v>117489.60000000001</v>
      </c>
      <c r="AA2631" s="5">
        <f>VLOOKUP(G2631,Ma_KH!$A:$R,14,0)</f>
        <v>60</v>
      </c>
    </row>
    <row r="2632" spans="1:27" hidden="1" x14ac:dyDescent="0.25">
      <c r="A2632" s="157">
        <v>45994</v>
      </c>
      <c r="B2632" s="158">
        <v>4180786368</v>
      </c>
      <c r="C2632" s="10" t="s">
        <v>7767</v>
      </c>
      <c r="D2632" s="149">
        <v>45996</v>
      </c>
      <c r="E2632" s="152"/>
      <c r="F2632" s="151"/>
      <c r="G2632" s="33" t="s">
        <v>7883</v>
      </c>
      <c r="H2632" s="152"/>
      <c r="I2632" s="158" t="s">
        <v>8172</v>
      </c>
      <c r="J2632" s="150" t="s">
        <v>7234</v>
      </c>
      <c r="K2632" s="331" t="s">
        <v>7154</v>
      </c>
      <c r="L2632" s="21" t="str">
        <f>VLOOKUP($K2632,TONG_SL!$A:$D,2,0)</f>
        <v>Chả cốm 300g</v>
      </c>
      <c r="N2632" s="21" t="str">
        <f t="shared" si="251"/>
        <v>K-C6</v>
      </c>
      <c r="Q2632" s="21" t="str">
        <f>VLOOKUP(K2632,TONG_SL!$A:$D,3,0)</f>
        <v>Túi</v>
      </c>
      <c r="R2632" s="106">
        <v>14</v>
      </c>
      <c r="S2632" s="220"/>
      <c r="T2632" s="220">
        <f>VLOOKUP(VLOOKUP(G2632,Ma_KH!$A:$R,18,0)&amp;K2632,Gia_MB!$A:$F,6,0)</f>
        <v>74250</v>
      </c>
      <c r="U2632" s="221">
        <f t="shared" si="247"/>
        <v>1039500</v>
      </c>
      <c r="V2632" s="220"/>
      <c r="W2632" s="222">
        <f t="shared" si="248"/>
        <v>0</v>
      </c>
      <c r="X2632" s="223" t="str">
        <f t="shared" si="249"/>
        <v>8</v>
      </c>
      <c r="Y2632" s="220"/>
      <c r="Z2632" s="221">
        <f t="shared" si="250"/>
        <v>83160</v>
      </c>
      <c r="AA2632" s="5">
        <f>VLOOKUP(G2632,Ma_KH!$A:$R,14,0)</f>
        <v>60</v>
      </c>
    </row>
    <row r="2633" spans="1:27" hidden="1" x14ac:dyDescent="0.25">
      <c r="A2633" s="157">
        <v>45994</v>
      </c>
      <c r="B2633" s="158">
        <v>4180786368</v>
      </c>
      <c r="C2633" s="10" t="s">
        <v>7767</v>
      </c>
      <c r="D2633" s="149">
        <v>45996</v>
      </c>
      <c r="E2633" s="152"/>
      <c r="F2633" s="151"/>
      <c r="G2633" s="33" t="s">
        <v>7883</v>
      </c>
      <c r="H2633" s="152"/>
      <c r="I2633" s="158" t="s">
        <v>8172</v>
      </c>
      <c r="J2633" s="150" t="s">
        <v>7234</v>
      </c>
      <c r="K2633" s="331" t="s">
        <v>32</v>
      </c>
      <c r="L2633" s="21" t="str">
        <f>VLOOKUP($K2633,TONG_SL!$A:$D,2,0)</f>
        <v>Giò Tai Lưỡi Xào 250g</v>
      </c>
      <c r="N2633" s="21" t="str">
        <f t="shared" si="251"/>
        <v>K-C6</v>
      </c>
      <c r="Q2633" s="21" t="str">
        <f>VLOOKUP(K2633,TONG_SL!$A:$D,3,0)</f>
        <v>Túi</v>
      </c>
      <c r="R2633" s="106">
        <v>16</v>
      </c>
      <c r="S2633" s="220"/>
      <c r="T2633" s="220">
        <f>VLOOKUP(VLOOKUP(G2633,Ma_KH!$A:$R,18,0)&amp;K2633,Gia_MB!$A:$F,6,0)</f>
        <v>50182</v>
      </c>
      <c r="U2633" s="221">
        <f t="shared" si="247"/>
        <v>802912</v>
      </c>
      <c r="V2633" s="220"/>
      <c r="W2633" s="222">
        <f t="shared" si="248"/>
        <v>0</v>
      </c>
      <c r="X2633" s="223" t="str">
        <f t="shared" si="249"/>
        <v>8</v>
      </c>
      <c r="Y2633" s="220"/>
      <c r="Z2633" s="221">
        <f t="shared" si="250"/>
        <v>64232.959999999999</v>
      </c>
      <c r="AA2633" s="5">
        <f>VLOOKUP(G2633,Ma_KH!$A:$R,14,0)</f>
        <v>60</v>
      </c>
    </row>
    <row r="2634" spans="1:27" hidden="1" x14ac:dyDescent="0.25">
      <c r="A2634" s="157">
        <v>45994</v>
      </c>
      <c r="B2634" s="158">
        <v>4180786368</v>
      </c>
      <c r="C2634" s="10" t="s">
        <v>7767</v>
      </c>
      <c r="D2634" s="149">
        <v>45996</v>
      </c>
      <c r="E2634" s="152"/>
      <c r="F2634" s="151"/>
      <c r="G2634" s="33" t="s">
        <v>7883</v>
      </c>
      <c r="H2634" s="152"/>
      <c r="I2634" s="158" t="s">
        <v>8172</v>
      </c>
      <c r="J2634" s="150" t="s">
        <v>7234</v>
      </c>
      <c r="K2634" s="331" t="s">
        <v>30</v>
      </c>
      <c r="L2634" s="21" t="str">
        <f>VLOOKUP($K2634,TONG_SL!$A:$D,2,0)</f>
        <v>Gà muối 500g</v>
      </c>
      <c r="N2634" s="21" t="str">
        <f t="shared" si="251"/>
        <v>K-C6</v>
      </c>
      <c r="Q2634" s="21" t="str">
        <f>VLOOKUP(K2634,TONG_SL!$A:$D,3,0)</f>
        <v>Túi</v>
      </c>
      <c r="R2634" s="106">
        <v>8</v>
      </c>
      <c r="S2634" s="220"/>
      <c r="T2634" s="220">
        <f>VLOOKUP(VLOOKUP(G2634,Ma_KH!$A:$R,18,0)&amp;K2634,Gia_MB!$A:$F,6,0)</f>
        <v>111058</v>
      </c>
      <c r="U2634" s="221">
        <f t="shared" ref="U2634:U2665" si="252">T2634*R2634</f>
        <v>888464</v>
      </c>
      <c r="V2634" s="220"/>
      <c r="W2634" s="222">
        <f t="shared" ref="W2634:W2665" si="253">U2634*V2634</f>
        <v>0</v>
      </c>
      <c r="X2634" s="223" t="str">
        <f t="shared" ref="X2634:X2665" si="254">IF(B2634&lt;&gt;"","8","0")</f>
        <v>8</v>
      </c>
      <c r="Y2634" s="220"/>
      <c r="Z2634" s="221">
        <f t="shared" ref="Z2634:Z2665" si="255">U2634*X2634%</f>
        <v>71077.119999999995</v>
      </c>
      <c r="AA2634" s="5">
        <f>VLOOKUP(G2634,Ma_KH!$A:$R,14,0)</f>
        <v>60</v>
      </c>
    </row>
    <row r="2635" spans="1:27" hidden="1" x14ac:dyDescent="0.25">
      <c r="A2635" s="157">
        <v>45994</v>
      </c>
      <c r="B2635" s="158">
        <v>4180783209</v>
      </c>
      <c r="C2635" s="10" t="s">
        <v>7767</v>
      </c>
      <c r="D2635" s="149">
        <v>45996</v>
      </c>
      <c r="E2635" s="152"/>
      <c r="F2635" s="151"/>
      <c r="G2635" s="33" t="s">
        <v>7883</v>
      </c>
      <c r="H2635" s="152"/>
      <c r="I2635" s="158" t="s">
        <v>8173</v>
      </c>
      <c r="J2635" s="150" t="s">
        <v>7234</v>
      </c>
      <c r="K2635" s="331" t="s">
        <v>30</v>
      </c>
      <c r="L2635" s="21" t="str">
        <f>VLOOKUP($K2635,TONG_SL!$A:$D,2,0)</f>
        <v>Gà muối 500g</v>
      </c>
      <c r="N2635" s="21" t="str">
        <f t="shared" si="251"/>
        <v>K-C6</v>
      </c>
      <c r="Q2635" s="21" t="str">
        <f>VLOOKUP(K2635,TONG_SL!$A:$D,3,0)</f>
        <v>Túi</v>
      </c>
      <c r="R2635" s="106">
        <v>8</v>
      </c>
      <c r="S2635" s="220"/>
      <c r="T2635" s="220">
        <f>VLOOKUP(VLOOKUP(G2635,Ma_KH!$A:$R,18,0)&amp;K2635,Gia_MB!$A:$F,6,0)</f>
        <v>111058</v>
      </c>
      <c r="U2635" s="221">
        <f t="shared" si="252"/>
        <v>888464</v>
      </c>
      <c r="V2635" s="220"/>
      <c r="W2635" s="222">
        <f t="shared" si="253"/>
        <v>0</v>
      </c>
      <c r="X2635" s="223" t="str">
        <f t="shared" si="254"/>
        <v>8</v>
      </c>
      <c r="Y2635" s="220"/>
      <c r="Z2635" s="221">
        <f t="shared" si="255"/>
        <v>71077.119999999995</v>
      </c>
      <c r="AA2635" s="5">
        <f>VLOOKUP(G2635,Ma_KH!$A:$R,14,0)</f>
        <v>60</v>
      </c>
    </row>
    <row r="2636" spans="1:27" hidden="1" x14ac:dyDescent="0.25">
      <c r="A2636" s="157">
        <v>45994</v>
      </c>
      <c r="B2636" s="158">
        <v>4180783209</v>
      </c>
      <c r="C2636" s="10" t="s">
        <v>7767</v>
      </c>
      <c r="D2636" s="149">
        <v>45996</v>
      </c>
      <c r="E2636" s="152"/>
      <c r="F2636" s="151"/>
      <c r="G2636" s="33" t="s">
        <v>7883</v>
      </c>
      <c r="H2636" s="152"/>
      <c r="I2636" s="158" t="s">
        <v>8173</v>
      </c>
      <c r="J2636" s="150" t="s">
        <v>7234</v>
      </c>
      <c r="K2636" s="331" t="s">
        <v>32</v>
      </c>
      <c r="L2636" s="21" t="str">
        <f>VLOOKUP($K2636,TONG_SL!$A:$D,2,0)</f>
        <v>Giò Tai Lưỡi Xào 250g</v>
      </c>
      <c r="N2636" s="21" t="str">
        <f t="shared" si="251"/>
        <v>K-C6</v>
      </c>
      <c r="Q2636" s="21" t="str">
        <f>VLOOKUP(K2636,TONG_SL!$A:$D,3,0)</f>
        <v>Túi</v>
      </c>
      <c r="R2636" s="106">
        <v>8</v>
      </c>
      <c r="S2636" s="220"/>
      <c r="T2636" s="220">
        <f>VLOOKUP(VLOOKUP(G2636,Ma_KH!$A:$R,18,0)&amp;K2636,Gia_MB!$A:$F,6,0)</f>
        <v>50182</v>
      </c>
      <c r="U2636" s="221">
        <f t="shared" si="252"/>
        <v>401456</v>
      </c>
      <c r="V2636" s="220"/>
      <c r="W2636" s="222">
        <f t="shared" si="253"/>
        <v>0</v>
      </c>
      <c r="X2636" s="223" t="str">
        <f t="shared" si="254"/>
        <v>8</v>
      </c>
      <c r="Y2636" s="220"/>
      <c r="Z2636" s="221">
        <f t="shared" si="255"/>
        <v>32116.48</v>
      </c>
      <c r="AA2636" s="5">
        <f>VLOOKUP(G2636,Ma_KH!$A:$R,14,0)</f>
        <v>60</v>
      </c>
    </row>
    <row r="2637" spans="1:27" hidden="1" x14ac:dyDescent="0.25">
      <c r="A2637" s="157">
        <v>45994</v>
      </c>
      <c r="B2637" s="158">
        <v>4180783209</v>
      </c>
      <c r="C2637" s="10" t="s">
        <v>7767</v>
      </c>
      <c r="D2637" s="149">
        <v>45996</v>
      </c>
      <c r="E2637" s="152"/>
      <c r="F2637" s="151"/>
      <c r="G2637" s="33" t="s">
        <v>7883</v>
      </c>
      <c r="H2637" s="152"/>
      <c r="I2637" s="158" t="s">
        <v>8173</v>
      </c>
      <c r="J2637" s="150" t="s">
        <v>7234</v>
      </c>
      <c r="K2637" s="331" t="s">
        <v>7154</v>
      </c>
      <c r="L2637" s="21" t="str">
        <f>VLOOKUP($K2637,TONG_SL!$A:$D,2,0)</f>
        <v>Chả cốm 300g</v>
      </c>
      <c r="N2637" s="21" t="str">
        <f t="shared" si="251"/>
        <v>K-C6</v>
      </c>
      <c r="Q2637" s="21" t="str">
        <f>VLOOKUP(K2637,TONG_SL!$A:$D,3,0)</f>
        <v>Túi</v>
      </c>
      <c r="R2637" s="106">
        <v>6</v>
      </c>
      <c r="S2637" s="220"/>
      <c r="T2637" s="220">
        <f>VLOOKUP(VLOOKUP(G2637,Ma_KH!$A:$R,18,0)&amp;K2637,Gia_MB!$A:$F,6,0)</f>
        <v>74250</v>
      </c>
      <c r="U2637" s="221">
        <f t="shared" si="252"/>
        <v>445500</v>
      </c>
      <c r="V2637" s="220"/>
      <c r="W2637" s="222">
        <f t="shared" si="253"/>
        <v>0</v>
      </c>
      <c r="X2637" s="223" t="str">
        <f t="shared" si="254"/>
        <v>8</v>
      </c>
      <c r="Y2637" s="220"/>
      <c r="Z2637" s="221">
        <f t="shared" si="255"/>
        <v>35640</v>
      </c>
      <c r="AA2637" s="5">
        <f>VLOOKUP(G2637,Ma_KH!$A:$R,14,0)</f>
        <v>60</v>
      </c>
    </row>
    <row r="2638" spans="1:27" hidden="1" x14ac:dyDescent="0.25">
      <c r="A2638" s="157">
        <v>45994</v>
      </c>
      <c r="B2638" s="158">
        <v>4180783209</v>
      </c>
      <c r="C2638" s="10" t="s">
        <v>7767</v>
      </c>
      <c r="D2638" s="149">
        <v>45996</v>
      </c>
      <c r="E2638" s="152"/>
      <c r="F2638" s="151"/>
      <c r="G2638" s="33" t="s">
        <v>7883</v>
      </c>
      <c r="H2638" s="152"/>
      <c r="I2638" s="158" t="s">
        <v>8173</v>
      </c>
      <c r="J2638" s="150" t="s">
        <v>7234</v>
      </c>
      <c r="K2638" s="331" t="s">
        <v>7153</v>
      </c>
      <c r="L2638" s="21" t="str">
        <f>VLOOKUP($K2638,TONG_SL!$A:$D,2,0)</f>
        <v>Tai heo muối 200g</v>
      </c>
      <c r="N2638" s="21" t="str">
        <f t="shared" si="251"/>
        <v>K-C6</v>
      </c>
      <c r="Q2638" s="21" t="str">
        <f>VLOOKUP(K2638,TONG_SL!$A:$D,3,0)</f>
        <v>Túi</v>
      </c>
      <c r="R2638" s="106">
        <v>8</v>
      </c>
      <c r="S2638" s="220"/>
      <c r="T2638" s="220">
        <f>VLOOKUP(VLOOKUP(G2638,Ma_KH!$A:$R,18,0)&amp;K2638,Gia_MB!$A:$F,6,0)</f>
        <v>55595</v>
      </c>
      <c r="U2638" s="221">
        <f t="shared" si="252"/>
        <v>444760</v>
      </c>
      <c r="V2638" s="220"/>
      <c r="W2638" s="222">
        <f t="shared" si="253"/>
        <v>0</v>
      </c>
      <c r="X2638" s="223" t="str">
        <f t="shared" si="254"/>
        <v>8</v>
      </c>
      <c r="Y2638" s="220"/>
      <c r="Z2638" s="221">
        <f t="shared" si="255"/>
        <v>35580.800000000003</v>
      </c>
      <c r="AA2638" s="5">
        <f>VLOOKUP(G2638,Ma_KH!$A:$R,14,0)</f>
        <v>60</v>
      </c>
    </row>
    <row r="2639" spans="1:27" hidden="1" x14ac:dyDescent="0.25">
      <c r="A2639" s="157">
        <v>45994</v>
      </c>
      <c r="B2639" s="158">
        <v>4180783209</v>
      </c>
      <c r="C2639" s="10" t="s">
        <v>7767</v>
      </c>
      <c r="D2639" s="149">
        <v>45996</v>
      </c>
      <c r="E2639" s="152"/>
      <c r="F2639" s="151"/>
      <c r="G2639" s="33" t="s">
        <v>7883</v>
      </c>
      <c r="H2639" s="152"/>
      <c r="I2639" s="158" t="s">
        <v>8173</v>
      </c>
      <c r="J2639" s="150" t="s">
        <v>7234</v>
      </c>
      <c r="K2639" s="331" t="s">
        <v>48</v>
      </c>
      <c r="L2639" s="21" t="str">
        <f>VLOOKUP($K2639,TONG_SL!$A:$D,2,0)</f>
        <v>Mọc Nấm Hương 250g</v>
      </c>
      <c r="N2639" s="21" t="str">
        <f t="shared" si="251"/>
        <v>K-C6</v>
      </c>
      <c r="Q2639" s="21" t="str">
        <f>VLOOKUP(K2639,TONG_SL!$A:$D,3,0)</f>
        <v>Túi</v>
      </c>
      <c r="R2639" s="106">
        <v>8</v>
      </c>
      <c r="S2639" s="220"/>
      <c r="T2639" s="220">
        <f>VLOOKUP(VLOOKUP(G2639,Ma_KH!$A:$R,18,0)&amp;K2639,Gia_MB!$A:$F,6,0)</f>
        <v>46000</v>
      </c>
      <c r="U2639" s="221">
        <f t="shared" si="252"/>
        <v>368000</v>
      </c>
      <c r="V2639" s="220"/>
      <c r="W2639" s="222">
        <f t="shared" si="253"/>
        <v>0</v>
      </c>
      <c r="X2639" s="223" t="str">
        <f t="shared" si="254"/>
        <v>8</v>
      </c>
      <c r="Y2639" s="220"/>
      <c r="Z2639" s="221">
        <f t="shared" si="255"/>
        <v>29440</v>
      </c>
      <c r="AA2639" s="5">
        <f>VLOOKUP(G2639,Ma_KH!$A:$R,14,0)</f>
        <v>60</v>
      </c>
    </row>
    <row r="2640" spans="1:27" hidden="1" x14ac:dyDescent="0.25">
      <c r="A2640" s="157">
        <v>45994</v>
      </c>
      <c r="B2640" s="158">
        <v>4180783209</v>
      </c>
      <c r="C2640" s="10" t="s">
        <v>7767</v>
      </c>
      <c r="D2640" s="149">
        <v>45996</v>
      </c>
      <c r="E2640" s="152"/>
      <c r="F2640" s="151"/>
      <c r="G2640" s="33" t="s">
        <v>7883</v>
      </c>
      <c r="H2640" s="152"/>
      <c r="I2640" s="158" t="s">
        <v>8173</v>
      </c>
      <c r="J2640" s="150" t="s">
        <v>7234</v>
      </c>
      <c r="K2640" s="331" t="s">
        <v>7187</v>
      </c>
      <c r="L2640" s="21" t="str">
        <f>VLOOKUP($K2640,TONG_SL!$A:$D,2,0)</f>
        <v>Chân giò heo muối 300g</v>
      </c>
      <c r="N2640" s="21" t="str">
        <f t="shared" si="251"/>
        <v>K-C6</v>
      </c>
      <c r="Q2640" s="21" t="str">
        <f>VLOOKUP(K2640,TONG_SL!$A:$D,3,0)</f>
        <v>Túi</v>
      </c>
      <c r="R2640" s="106">
        <v>6</v>
      </c>
      <c r="S2640" s="220"/>
      <c r="T2640" s="220">
        <f>VLOOKUP(VLOOKUP(G2640,Ma_KH!$A:$R,18,0)&amp;K2640,Gia_MB!$A:$F,6,0)</f>
        <v>73431</v>
      </c>
      <c r="U2640" s="221">
        <f t="shared" si="252"/>
        <v>440586</v>
      </c>
      <c r="V2640" s="220"/>
      <c r="W2640" s="222">
        <f t="shared" si="253"/>
        <v>0</v>
      </c>
      <c r="X2640" s="223" t="str">
        <f t="shared" si="254"/>
        <v>8</v>
      </c>
      <c r="Y2640" s="220"/>
      <c r="Z2640" s="221">
        <f t="shared" si="255"/>
        <v>35246.879999999997</v>
      </c>
      <c r="AA2640" s="5">
        <f>VLOOKUP(G2640,Ma_KH!$A:$R,14,0)</f>
        <v>60</v>
      </c>
    </row>
    <row r="2641" spans="1:27" hidden="1" x14ac:dyDescent="0.25">
      <c r="A2641" s="157">
        <v>45994</v>
      </c>
      <c r="B2641" s="158">
        <v>4180785579</v>
      </c>
      <c r="C2641" s="10" t="s">
        <v>7767</v>
      </c>
      <c r="D2641" s="149">
        <v>45996</v>
      </c>
      <c r="E2641" s="152"/>
      <c r="F2641" s="151"/>
      <c r="G2641" s="33" t="s">
        <v>7883</v>
      </c>
      <c r="H2641" s="152"/>
      <c r="I2641" s="158" t="s">
        <v>8174</v>
      </c>
      <c r="J2641" s="150" t="s">
        <v>7234</v>
      </c>
      <c r="K2641" s="331" t="s">
        <v>30</v>
      </c>
      <c r="L2641" s="21" t="str">
        <f>VLOOKUP($K2641,TONG_SL!$A:$D,2,0)</f>
        <v>Gà muối 500g</v>
      </c>
      <c r="N2641" s="21" t="str">
        <f t="shared" si="251"/>
        <v>K-C6</v>
      </c>
      <c r="Q2641" s="21" t="str">
        <f>VLOOKUP(K2641,TONG_SL!$A:$D,3,0)</f>
        <v>Túi</v>
      </c>
      <c r="R2641" s="106">
        <v>8</v>
      </c>
      <c r="S2641" s="220"/>
      <c r="T2641" s="220">
        <f>VLOOKUP(VLOOKUP(G2641,Ma_KH!$A:$R,18,0)&amp;K2641,Gia_MB!$A:$F,6,0)</f>
        <v>111058</v>
      </c>
      <c r="U2641" s="221">
        <f t="shared" si="252"/>
        <v>888464</v>
      </c>
      <c r="V2641" s="220"/>
      <c r="W2641" s="222">
        <f t="shared" si="253"/>
        <v>0</v>
      </c>
      <c r="X2641" s="223" t="str">
        <f t="shared" si="254"/>
        <v>8</v>
      </c>
      <c r="Y2641" s="220"/>
      <c r="Z2641" s="221">
        <f t="shared" si="255"/>
        <v>71077.119999999995</v>
      </c>
      <c r="AA2641" s="5">
        <f>VLOOKUP(G2641,Ma_KH!$A:$R,14,0)</f>
        <v>60</v>
      </c>
    </row>
    <row r="2642" spans="1:27" hidden="1" x14ac:dyDescent="0.25">
      <c r="A2642" s="157">
        <v>45994</v>
      </c>
      <c r="B2642" s="158">
        <v>4180785579</v>
      </c>
      <c r="C2642" s="10" t="s">
        <v>7767</v>
      </c>
      <c r="D2642" s="149">
        <v>45996</v>
      </c>
      <c r="E2642" s="152"/>
      <c r="F2642" s="151"/>
      <c r="G2642" s="33" t="s">
        <v>7883</v>
      </c>
      <c r="H2642" s="152"/>
      <c r="I2642" s="158" t="s">
        <v>8174</v>
      </c>
      <c r="J2642" s="150" t="s">
        <v>7234</v>
      </c>
      <c r="K2642" s="331" t="s">
        <v>32</v>
      </c>
      <c r="L2642" s="21" t="str">
        <f>VLOOKUP($K2642,TONG_SL!$A:$D,2,0)</f>
        <v>Giò Tai Lưỡi Xào 250g</v>
      </c>
      <c r="N2642" s="21" t="str">
        <f t="shared" si="251"/>
        <v>K-C6</v>
      </c>
      <c r="Q2642" s="21" t="str">
        <f>VLOOKUP(K2642,TONG_SL!$A:$D,3,0)</f>
        <v>Túi</v>
      </c>
      <c r="R2642" s="106">
        <v>8</v>
      </c>
      <c r="S2642" s="220"/>
      <c r="T2642" s="220">
        <f>VLOOKUP(VLOOKUP(G2642,Ma_KH!$A:$R,18,0)&amp;K2642,Gia_MB!$A:$F,6,0)</f>
        <v>50182</v>
      </c>
      <c r="U2642" s="221">
        <f t="shared" si="252"/>
        <v>401456</v>
      </c>
      <c r="V2642" s="220"/>
      <c r="W2642" s="222">
        <f t="shared" si="253"/>
        <v>0</v>
      </c>
      <c r="X2642" s="223" t="str">
        <f t="shared" si="254"/>
        <v>8</v>
      </c>
      <c r="Y2642" s="220"/>
      <c r="Z2642" s="221">
        <f t="shared" si="255"/>
        <v>32116.48</v>
      </c>
      <c r="AA2642" s="5">
        <f>VLOOKUP(G2642,Ma_KH!$A:$R,14,0)</f>
        <v>60</v>
      </c>
    </row>
    <row r="2643" spans="1:27" hidden="1" x14ac:dyDescent="0.25">
      <c r="A2643" s="157">
        <v>45994</v>
      </c>
      <c r="B2643" s="158">
        <v>4180785579</v>
      </c>
      <c r="C2643" s="10" t="s">
        <v>7767</v>
      </c>
      <c r="D2643" s="149">
        <v>45996</v>
      </c>
      <c r="E2643" s="152"/>
      <c r="F2643" s="151"/>
      <c r="G2643" s="33" t="s">
        <v>7883</v>
      </c>
      <c r="H2643" s="152"/>
      <c r="I2643" s="158" t="s">
        <v>8174</v>
      </c>
      <c r="J2643" s="150" t="s">
        <v>7234</v>
      </c>
      <c r="K2643" s="331" t="s">
        <v>7187</v>
      </c>
      <c r="L2643" s="21" t="str">
        <f>VLOOKUP($K2643,TONG_SL!$A:$D,2,0)</f>
        <v>Chân giò heo muối 300g</v>
      </c>
      <c r="N2643" s="21" t="str">
        <f t="shared" si="251"/>
        <v>K-C6</v>
      </c>
      <c r="Q2643" s="21" t="str">
        <f>VLOOKUP(K2643,TONG_SL!$A:$D,3,0)</f>
        <v>Túi</v>
      </c>
      <c r="R2643" s="106">
        <v>12</v>
      </c>
      <c r="S2643" s="220"/>
      <c r="T2643" s="220">
        <f>VLOOKUP(VLOOKUP(G2643,Ma_KH!$A:$R,18,0)&amp;K2643,Gia_MB!$A:$F,6,0)</f>
        <v>73431</v>
      </c>
      <c r="U2643" s="221">
        <f t="shared" si="252"/>
        <v>881172</v>
      </c>
      <c r="V2643" s="220"/>
      <c r="W2643" s="222">
        <f t="shared" si="253"/>
        <v>0</v>
      </c>
      <c r="X2643" s="223" t="str">
        <f t="shared" si="254"/>
        <v>8</v>
      </c>
      <c r="Y2643" s="220"/>
      <c r="Z2643" s="221">
        <f t="shared" si="255"/>
        <v>70493.759999999995</v>
      </c>
      <c r="AA2643" s="5">
        <f>VLOOKUP(G2643,Ma_KH!$A:$R,14,0)</f>
        <v>60</v>
      </c>
    </row>
    <row r="2644" spans="1:27" hidden="1" x14ac:dyDescent="0.25">
      <c r="A2644" s="157">
        <v>45994</v>
      </c>
      <c r="B2644" s="158">
        <v>4180785579</v>
      </c>
      <c r="C2644" s="10" t="s">
        <v>7767</v>
      </c>
      <c r="D2644" s="149">
        <v>45996</v>
      </c>
      <c r="E2644" s="152"/>
      <c r="F2644" s="151"/>
      <c r="G2644" s="33" t="s">
        <v>7883</v>
      </c>
      <c r="H2644" s="152"/>
      <c r="I2644" s="158" t="s">
        <v>8174</v>
      </c>
      <c r="J2644" s="150" t="s">
        <v>7234</v>
      </c>
      <c r="K2644" s="331" t="s">
        <v>48</v>
      </c>
      <c r="L2644" s="21" t="str">
        <f>VLOOKUP($K2644,TONG_SL!$A:$D,2,0)</f>
        <v>Mọc Nấm Hương 250g</v>
      </c>
      <c r="N2644" s="21" t="str">
        <f t="shared" si="251"/>
        <v>K-C6</v>
      </c>
      <c r="Q2644" s="21" t="str">
        <f>VLOOKUP(K2644,TONG_SL!$A:$D,3,0)</f>
        <v>Túi</v>
      </c>
      <c r="R2644" s="106">
        <v>14</v>
      </c>
      <c r="S2644" s="220"/>
      <c r="T2644" s="220">
        <f>VLOOKUP(VLOOKUP(G2644,Ma_KH!$A:$R,18,0)&amp;K2644,Gia_MB!$A:$F,6,0)</f>
        <v>46000</v>
      </c>
      <c r="U2644" s="221">
        <f t="shared" si="252"/>
        <v>644000</v>
      </c>
      <c r="V2644" s="220"/>
      <c r="W2644" s="222">
        <f t="shared" si="253"/>
        <v>0</v>
      </c>
      <c r="X2644" s="223" t="str">
        <f t="shared" si="254"/>
        <v>8</v>
      </c>
      <c r="Y2644" s="220"/>
      <c r="Z2644" s="221">
        <f t="shared" si="255"/>
        <v>51520</v>
      </c>
      <c r="AA2644" s="5">
        <f>VLOOKUP(G2644,Ma_KH!$A:$R,14,0)</f>
        <v>60</v>
      </c>
    </row>
    <row r="2645" spans="1:27" hidden="1" x14ac:dyDescent="0.25">
      <c r="A2645" s="157">
        <v>45994</v>
      </c>
      <c r="B2645" s="158">
        <v>4180785579</v>
      </c>
      <c r="C2645" s="10" t="s">
        <v>7767</v>
      </c>
      <c r="D2645" s="149">
        <v>45996</v>
      </c>
      <c r="E2645" s="152"/>
      <c r="F2645" s="151"/>
      <c r="G2645" s="33" t="s">
        <v>7883</v>
      </c>
      <c r="H2645" s="152"/>
      <c r="I2645" s="158" t="s">
        <v>8174</v>
      </c>
      <c r="J2645" s="150" t="s">
        <v>7234</v>
      </c>
      <c r="K2645" s="331" t="s">
        <v>7153</v>
      </c>
      <c r="L2645" s="21" t="str">
        <f>VLOOKUP($K2645,TONG_SL!$A:$D,2,0)</f>
        <v>Tai heo muối 200g</v>
      </c>
      <c r="N2645" s="21" t="str">
        <f t="shared" si="251"/>
        <v>K-C6</v>
      </c>
      <c r="Q2645" s="21" t="str">
        <f>VLOOKUP(K2645,TONG_SL!$A:$D,3,0)</f>
        <v>Túi</v>
      </c>
      <c r="R2645" s="106">
        <v>8</v>
      </c>
      <c r="S2645" s="220"/>
      <c r="T2645" s="220">
        <f>VLOOKUP(VLOOKUP(G2645,Ma_KH!$A:$R,18,0)&amp;K2645,Gia_MB!$A:$F,6,0)</f>
        <v>55595</v>
      </c>
      <c r="U2645" s="221">
        <f t="shared" si="252"/>
        <v>444760</v>
      </c>
      <c r="V2645" s="220"/>
      <c r="W2645" s="222">
        <f t="shared" si="253"/>
        <v>0</v>
      </c>
      <c r="X2645" s="223" t="str">
        <f t="shared" si="254"/>
        <v>8</v>
      </c>
      <c r="Y2645" s="220"/>
      <c r="Z2645" s="221">
        <f t="shared" si="255"/>
        <v>35580.800000000003</v>
      </c>
      <c r="AA2645" s="5">
        <f>VLOOKUP(G2645,Ma_KH!$A:$R,14,0)</f>
        <v>60</v>
      </c>
    </row>
    <row r="2646" spans="1:27" hidden="1" x14ac:dyDescent="0.25">
      <c r="A2646" s="157">
        <v>45994</v>
      </c>
      <c r="B2646" s="158">
        <v>4180785579</v>
      </c>
      <c r="C2646" s="10" t="s">
        <v>7767</v>
      </c>
      <c r="D2646" s="149">
        <v>45996</v>
      </c>
      <c r="E2646" s="152"/>
      <c r="F2646" s="151"/>
      <c r="G2646" s="33" t="s">
        <v>7883</v>
      </c>
      <c r="H2646" s="152"/>
      <c r="I2646" s="158" t="s">
        <v>8174</v>
      </c>
      <c r="J2646" s="150" t="s">
        <v>7234</v>
      </c>
      <c r="K2646" s="331" t="s">
        <v>7154</v>
      </c>
      <c r="L2646" s="21" t="str">
        <f>VLOOKUP($K2646,TONG_SL!$A:$D,2,0)</f>
        <v>Chả cốm 300g</v>
      </c>
      <c r="N2646" s="21" t="str">
        <f t="shared" si="251"/>
        <v>K-C6</v>
      </c>
      <c r="Q2646" s="21" t="str">
        <f>VLOOKUP(K2646,TONG_SL!$A:$D,3,0)</f>
        <v>Túi</v>
      </c>
      <c r="R2646" s="106">
        <v>8</v>
      </c>
      <c r="S2646" s="220"/>
      <c r="T2646" s="220">
        <f>VLOOKUP(VLOOKUP(G2646,Ma_KH!$A:$R,18,0)&amp;K2646,Gia_MB!$A:$F,6,0)</f>
        <v>74250</v>
      </c>
      <c r="U2646" s="221">
        <f t="shared" si="252"/>
        <v>594000</v>
      </c>
      <c r="V2646" s="220"/>
      <c r="W2646" s="222">
        <f t="shared" si="253"/>
        <v>0</v>
      </c>
      <c r="X2646" s="223" t="str">
        <f t="shared" si="254"/>
        <v>8</v>
      </c>
      <c r="Y2646" s="220"/>
      <c r="Z2646" s="221">
        <f t="shared" si="255"/>
        <v>47520</v>
      </c>
      <c r="AA2646" s="5">
        <f>VLOOKUP(G2646,Ma_KH!$A:$R,14,0)</f>
        <v>60</v>
      </c>
    </row>
    <row r="2647" spans="1:27" hidden="1" x14ac:dyDescent="0.25">
      <c r="A2647" s="157">
        <v>45994</v>
      </c>
      <c r="B2647" s="158">
        <v>4180785831</v>
      </c>
      <c r="C2647" s="10" t="s">
        <v>7767</v>
      </c>
      <c r="D2647" s="149">
        <v>45996</v>
      </c>
      <c r="E2647" s="152"/>
      <c r="F2647" s="151"/>
      <c r="G2647" s="33" t="s">
        <v>7883</v>
      </c>
      <c r="H2647" s="152"/>
      <c r="I2647" s="158" t="s">
        <v>8175</v>
      </c>
      <c r="J2647" s="150" t="s">
        <v>7234</v>
      </c>
      <c r="K2647" s="331" t="s">
        <v>7187</v>
      </c>
      <c r="L2647" s="21" t="str">
        <f>VLOOKUP($K2647,TONG_SL!$A:$D,2,0)</f>
        <v>Chân giò heo muối 300g</v>
      </c>
      <c r="N2647" s="21" t="str">
        <f t="shared" si="251"/>
        <v>K-C6</v>
      </c>
      <c r="Q2647" s="21" t="str">
        <f>VLOOKUP(K2647,TONG_SL!$A:$D,3,0)</f>
        <v>Túi</v>
      </c>
      <c r="R2647" s="106">
        <v>6</v>
      </c>
      <c r="S2647" s="220"/>
      <c r="T2647" s="220">
        <f>VLOOKUP(VLOOKUP(G2647,Ma_KH!$A:$R,18,0)&amp;K2647,Gia_MB!$A:$F,6,0)</f>
        <v>73431</v>
      </c>
      <c r="U2647" s="221">
        <f t="shared" si="252"/>
        <v>440586</v>
      </c>
      <c r="V2647" s="220"/>
      <c r="W2647" s="222">
        <f t="shared" si="253"/>
        <v>0</v>
      </c>
      <c r="X2647" s="223" t="str">
        <f t="shared" si="254"/>
        <v>8</v>
      </c>
      <c r="Y2647" s="220"/>
      <c r="Z2647" s="221">
        <f t="shared" si="255"/>
        <v>35246.879999999997</v>
      </c>
      <c r="AA2647" s="5">
        <f>VLOOKUP(G2647,Ma_KH!$A:$R,14,0)</f>
        <v>60</v>
      </c>
    </row>
    <row r="2648" spans="1:27" hidden="1" x14ac:dyDescent="0.25">
      <c r="A2648" s="157">
        <v>45994</v>
      </c>
      <c r="B2648" s="158">
        <v>4180785831</v>
      </c>
      <c r="C2648" s="10" t="s">
        <v>7767</v>
      </c>
      <c r="D2648" s="149">
        <v>45996</v>
      </c>
      <c r="E2648" s="152"/>
      <c r="F2648" s="151"/>
      <c r="G2648" s="33" t="s">
        <v>7883</v>
      </c>
      <c r="H2648" s="152"/>
      <c r="I2648" s="158" t="s">
        <v>8175</v>
      </c>
      <c r="J2648" s="150" t="s">
        <v>7234</v>
      </c>
      <c r="K2648" s="331" t="s">
        <v>48</v>
      </c>
      <c r="L2648" s="21" t="str">
        <f>VLOOKUP($K2648,TONG_SL!$A:$D,2,0)</f>
        <v>Mọc Nấm Hương 250g</v>
      </c>
      <c r="N2648" s="21" t="str">
        <f t="shared" si="251"/>
        <v>K-C6</v>
      </c>
      <c r="Q2648" s="21" t="str">
        <f>VLOOKUP(K2648,TONG_SL!$A:$D,3,0)</f>
        <v>Túi</v>
      </c>
      <c r="R2648" s="106">
        <v>8</v>
      </c>
      <c r="S2648" s="220"/>
      <c r="T2648" s="220">
        <f>VLOOKUP(VLOOKUP(G2648,Ma_KH!$A:$R,18,0)&amp;K2648,Gia_MB!$A:$F,6,0)</f>
        <v>46000</v>
      </c>
      <c r="U2648" s="221">
        <f t="shared" si="252"/>
        <v>368000</v>
      </c>
      <c r="V2648" s="220"/>
      <c r="W2648" s="222">
        <f t="shared" si="253"/>
        <v>0</v>
      </c>
      <c r="X2648" s="223" t="str">
        <f t="shared" si="254"/>
        <v>8</v>
      </c>
      <c r="Y2648" s="220"/>
      <c r="Z2648" s="221">
        <f t="shared" si="255"/>
        <v>29440</v>
      </c>
      <c r="AA2648" s="5">
        <f>VLOOKUP(G2648,Ma_KH!$A:$R,14,0)</f>
        <v>60</v>
      </c>
    </row>
    <row r="2649" spans="1:27" hidden="1" x14ac:dyDescent="0.25">
      <c r="A2649" s="157">
        <v>45994</v>
      </c>
      <c r="B2649" s="158">
        <v>4180785831</v>
      </c>
      <c r="C2649" s="10" t="s">
        <v>7767</v>
      </c>
      <c r="D2649" s="149">
        <v>45996</v>
      </c>
      <c r="E2649" s="152"/>
      <c r="F2649" s="151"/>
      <c r="G2649" s="33" t="s">
        <v>7883</v>
      </c>
      <c r="H2649" s="152"/>
      <c r="I2649" s="158" t="s">
        <v>8175</v>
      </c>
      <c r="J2649" s="150" t="s">
        <v>7234</v>
      </c>
      <c r="K2649" s="331" t="s">
        <v>7153</v>
      </c>
      <c r="L2649" s="21" t="str">
        <f>VLOOKUP($K2649,TONG_SL!$A:$D,2,0)</f>
        <v>Tai heo muối 200g</v>
      </c>
      <c r="N2649" s="21" t="str">
        <f t="shared" si="251"/>
        <v>K-C6</v>
      </c>
      <c r="Q2649" s="21" t="str">
        <f>VLOOKUP(K2649,TONG_SL!$A:$D,3,0)</f>
        <v>Túi</v>
      </c>
      <c r="R2649" s="106">
        <v>6</v>
      </c>
      <c r="S2649" s="220"/>
      <c r="T2649" s="220">
        <f>VLOOKUP(VLOOKUP(G2649,Ma_KH!$A:$R,18,0)&amp;K2649,Gia_MB!$A:$F,6,0)</f>
        <v>55595</v>
      </c>
      <c r="U2649" s="221">
        <f t="shared" si="252"/>
        <v>333570</v>
      </c>
      <c r="V2649" s="220"/>
      <c r="W2649" s="222">
        <f t="shared" si="253"/>
        <v>0</v>
      </c>
      <c r="X2649" s="223" t="str">
        <f t="shared" si="254"/>
        <v>8</v>
      </c>
      <c r="Y2649" s="220"/>
      <c r="Z2649" s="221">
        <f t="shared" si="255"/>
        <v>26685.600000000002</v>
      </c>
      <c r="AA2649" s="5">
        <f>VLOOKUP(G2649,Ma_KH!$A:$R,14,0)</f>
        <v>60</v>
      </c>
    </row>
    <row r="2650" spans="1:27" hidden="1" x14ac:dyDescent="0.25">
      <c r="A2650" s="157">
        <v>45994</v>
      </c>
      <c r="B2650" s="158">
        <v>4180785831</v>
      </c>
      <c r="C2650" s="10" t="s">
        <v>7767</v>
      </c>
      <c r="D2650" s="149">
        <v>45996</v>
      </c>
      <c r="E2650" s="152"/>
      <c r="F2650" s="151"/>
      <c r="G2650" s="33" t="s">
        <v>7883</v>
      </c>
      <c r="H2650" s="152"/>
      <c r="I2650" s="158" t="s">
        <v>8175</v>
      </c>
      <c r="J2650" s="150" t="s">
        <v>7234</v>
      </c>
      <c r="K2650" s="331" t="s">
        <v>7154</v>
      </c>
      <c r="L2650" s="21" t="str">
        <f>VLOOKUP($K2650,TONG_SL!$A:$D,2,0)</f>
        <v>Chả cốm 300g</v>
      </c>
      <c r="N2650" s="21" t="str">
        <f t="shared" si="251"/>
        <v>K-C6</v>
      </c>
      <c r="Q2650" s="21" t="str">
        <f>VLOOKUP(K2650,TONG_SL!$A:$D,3,0)</f>
        <v>Túi</v>
      </c>
      <c r="R2650" s="106">
        <v>8</v>
      </c>
      <c r="S2650" s="220"/>
      <c r="T2650" s="220">
        <f>VLOOKUP(VLOOKUP(G2650,Ma_KH!$A:$R,18,0)&amp;K2650,Gia_MB!$A:$F,6,0)</f>
        <v>74250</v>
      </c>
      <c r="U2650" s="221">
        <f t="shared" si="252"/>
        <v>594000</v>
      </c>
      <c r="V2650" s="220"/>
      <c r="W2650" s="222">
        <f t="shared" si="253"/>
        <v>0</v>
      </c>
      <c r="X2650" s="223" t="str">
        <f t="shared" si="254"/>
        <v>8</v>
      </c>
      <c r="Y2650" s="220"/>
      <c r="Z2650" s="221">
        <f t="shared" si="255"/>
        <v>47520</v>
      </c>
      <c r="AA2650" s="5">
        <f>VLOOKUP(G2650,Ma_KH!$A:$R,14,0)</f>
        <v>60</v>
      </c>
    </row>
    <row r="2651" spans="1:27" hidden="1" x14ac:dyDescent="0.25">
      <c r="A2651" s="157">
        <v>45994</v>
      </c>
      <c r="B2651" s="158">
        <v>4180785831</v>
      </c>
      <c r="C2651" s="10" t="s">
        <v>7767</v>
      </c>
      <c r="D2651" s="149">
        <v>45996</v>
      </c>
      <c r="E2651" s="152"/>
      <c r="F2651" s="151"/>
      <c r="G2651" s="33" t="s">
        <v>7883</v>
      </c>
      <c r="H2651" s="152"/>
      <c r="I2651" s="158" t="s">
        <v>8175</v>
      </c>
      <c r="J2651" s="150" t="s">
        <v>7234</v>
      </c>
      <c r="K2651" s="331" t="s">
        <v>32</v>
      </c>
      <c r="L2651" s="21" t="str">
        <f>VLOOKUP($K2651,TONG_SL!$A:$D,2,0)</f>
        <v>Giò Tai Lưỡi Xào 250g</v>
      </c>
      <c r="N2651" s="21" t="str">
        <f t="shared" si="251"/>
        <v>K-C6</v>
      </c>
      <c r="Q2651" s="21" t="str">
        <f>VLOOKUP(K2651,TONG_SL!$A:$D,3,0)</f>
        <v>Túi</v>
      </c>
      <c r="R2651" s="106">
        <v>6</v>
      </c>
      <c r="S2651" s="220"/>
      <c r="T2651" s="220">
        <f>VLOOKUP(VLOOKUP(G2651,Ma_KH!$A:$R,18,0)&amp;K2651,Gia_MB!$A:$F,6,0)</f>
        <v>50182</v>
      </c>
      <c r="U2651" s="221">
        <f t="shared" si="252"/>
        <v>301092</v>
      </c>
      <c r="V2651" s="220"/>
      <c r="W2651" s="222">
        <f t="shared" si="253"/>
        <v>0</v>
      </c>
      <c r="X2651" s="223" t="str">
        <f t="shared" si="254"/>
        <v>8</v>
      </c>
      <c r="Y2651" s="220"/>
      <c r="Z2651" s="221">
        <f t="shared" si="255"/>
        <v>24087.360000000001</v>
      </c>
      <c r="AA2651" s="5">
        <f>VLOOKUP(G2651,Ma_KH!$A:$R,14,0)</f>
        <v>60</v>
      </c>
    </row>
    <row r="2652" spans="1:27" hidden="1" x14ac:dyDescent="0.25">
      <c r="A2652" s="157">
        <v>45994</v>
      </c>
      <c r="B2652" s="158">
        <v>4180785831</v>
      </c>
      <c r="C2652" s="10" t="s">
        <v>7767</v>
      </c>
      <c r="D2652" s="149">
        <v>45996</v>
      </c>
      <c r="E2652" s="152"/>
      <c r="F2652" s="151"/>
      <c r="G2652" s="33" t="s">
        <v>7883</v>
      </c>
      <c r="H2652" s="152"/>
      <c r="I2652" s="158" t="s">
        <v>8175</v>
      </c>
      <c r="J2652" s="150" t="s">
        <v>7234</v>
      </c>
      <c r="K2652" s="331" t="s">
        <v>30</v>
      </c>
      <c r="L2652" s="21" t="str">
        <f>VLOOKUP($K2652,TONG_SL!$A:$D,2,0)</f>
        <v>Gà muối 500g</v>
      </c>
      <c r="N2652" s="21" t="str">
        <f t="shared" si="251"/>
        <v>K-C6</v>
      </c>
      <c r="Q2652" s="21" t="str">
        <f>VLOOKUP(K2652,TONG_SL!$A:$D,3,0)</f>
        <v>Túi</v>
      </c>
      <c r="R2652" s="106">
        <v>4</v>
      </c>
      <c r="S2652" s="220"/>
      <c r="T2652" s="220">
        <f>VLOOKUP(VLOOKUP(G2652,Ma_KH!$A:$R,18,0)&amp;K2652,Gia_MB!$A:$F,6,0)</f>
        <v>111058</v>
      </c>
      <c r="U2652" s="221">
        <f t="shared" si="252"/>
        <v>444232</v>
      </c>
      <c r="V2652" s="220"/>
      <c r="W2652" s="222">
        <f t="shared" si="253"/>
        <v>0</v>
      </c>
      <c r="X2652" s="223" t="str">
        <f t="shared" si="254"/>
        <v>8</v>
      </c>
      <c r="Y2652" s="220"/>
      <c r="Z2652" s="221">
        <f t="shared" si="255"/>
        <v>35538.559999999998</v>
      </c>
      <c r="AA2652" s="5">
        <f>VLOOKUP(G2652,Ma_KH!$A:$R,14,0)</f>
        <v>60</v>
      </c>
    </row>
    <row r="2653" spans="1:27" hidden="1" x14ac:dyDescent="0.25">
      <c r="A2653" s="157">
        <v>45994</v>
      </c>
      <c r="B2653" s="158">
        <v>4180784051</v>
      </c>
      <c r="C2653" s="10" t="s">
        <v>7767</v>
      </c>
      <c r="D2653" s="149">
        <v>45996</v>
      </c>
      <c r="E2653" s="152"/>
      <c r="F2653" s="151"/>
      <c r="G2653" s="33" t="s">
        <v>7883</v>
      </c>
      <c r="H2653" s="152"/>
      <c r="I2653" s="158" t="s">
        <v>8176</v>
      </c>
      <c r="J2653" s="150" t="s">
        <v>7234</v>
      </c>
      <c r="K2653" s="331" t="s">
        <v>7187</v>
      </c>
      <c r="L2653" s="21" t="str">
        <f>VLOOKUP($K2653,TONG_SL!$A:$D,2,0)</f>
        <v>Chân giò heo muối 300g</v>
      </c>
      <c r="N2653" s="21" t="str">
        <f t="shared" si="251"/>
        <v>K-C6</v>
      </c>
      <c r="Q2653" s="21" t="str">
        <f>VLOOKUP(K2653,TONG_SL!$A:$D,3,0)</f>
        <v>Túi</v>
      </c>
      <c r="R2653" s="106">
        <v>4</v>
      </c>
      <c r="S2653" s="220"/>
      <c r="T2653" s="220">
        <f>VLOOKUP(VLOOKUP(G2653,Ma_KH!$A:$R,18,0)&amp;K2653,Gia_MB!$A:$F,6,0)</f>
        <v>73431</v>
      </c>
      <c r="U2653" s="221">
        <f t="shared" si="252"/>
        <v>293724</v>
      </c>
      <c r="V2653" s="220"/>
      <c r="W2653" s="222">
        <f t="shared" si="253"/>
        <v>0</v>
      </c>
      <c r="X2653" s="223" t="str">
        <f t="shared" si="254"/>
        <v>8</v>
      </c>
      <c r="Y2653" s="220"/>
      <c r="Z2653" s="221">
        <f t="shared" si="255"/>
        <v>23497.920000000002</v>
      </c>
      <c r="AA2653" s="5">
        <f>VLOOKUP(G2653,Ma_KH!$A:$R,14,0)</f>
        <v>60</v>
      </c>
    </row>
    <row r="2654" spans="1:27" hidden="1" x14ac:dyDescent="0.25">
      <c r="A2654" s="157">
        <v>45994</v>
      </c>
      <c r="B2654" s="158">
        <v>4180784051</v>
      </c>
      <c r="C2654" s="10" t="s">
        <v>7767</v>
      </c>
      <c r="D2654" s="149">
        <v>45996</v>
      </c>
      <c r="E2654" s="152"/>
      <c r="F2654" s="151"/>
      <c r="G2654" s="33" t="s">
        <v>7883</v>
      </c>
      <c r="H2654" s="152"/>
      <c r="I2654" s="158" t="s">
        <v>8176</v>
      </c>
      <c r="J2654" s="150" t="s">
        <v>7234</v>
      </c>
      <c r="K2654" s="331" t="s">
        <v>48</v>
      </c>
      <c r="L2654" s="21" t="str">
        <f>VLOOKUP($K2654,TONG_SL!$A:$D,2,0)</f>
        <v>Mọc Nấm Hương 250g</v>
      </c>
      <c r="N2654" s="21" t="str">
        <f t="shared" si="251"/>
        <v>K-C6</v>
      </c>
      <c r="Q2654" s="21" t="str">
        <f>VLOOKUP(K2654,TONG_SL!$A:$D,3,0)</f>
        <v>Túi</v>
      </c>
      <c r="R2654" s="106">
        <v>4</v>
      </c>
      <c r="S2654" s="220"/>
      <c r="T2654" s="220">
        <f>VLOOKUP(VLOOKUP(G2654,Ma_KH!$A:$R,18,0)&amp;K2654,Gia_MB!$A:$F,6,0)</f>
        <v>46000</v>
      </c>
      <c r="U2654" s="221">
        <f t="shared" si="252"/>
        <v>184000</v>
      </c>
      <c r="V2654" s="220"/>
      <c r="W2654" s="222">
        <f t="shared" si="253"/>
        <v>0</v>
      </c>
      <c r="X2654" s="223" t="str">
        <f t="shared" si="254"/>
        <v>8</v>
      </c>
      <c r="Y2654" s="220"/>
      <c r="Z2654" s="221">
        <f t="shared" si="255"/>
        <v>14720</v>
      </c>
      <c r="AA2654" s="5">
        <f>VLOOKUP(G2654,Ma_KH!$A:$R,14,0)</f>
        <v>60</v>
      </c>
    </row>
    <row r="2655" spans="1:27" hidden="1" x14ac:dyDescent="0.25">
      <c r="A2655" s="157">
        <v>45994</v>
      </c>
      <c r="B2655" s="158">
        <v>4180784051</v>
      </c>
      <c r="C2655" s="10" t="s">
        <v>7767</v>
      </c>
      <c r="D2655" s="149">
        <v>45996</v>
      </c>
      <c r="E2655" s="152"/>
      <c r="F2655" s="151"/>
      <c r="G2655" s="33" t="s">
        <v>7883</v>
      </c>
      <c r="H2655" s="152"/>
      <c r="I2655" s="158" t="s">
        <v>8176</v>
      </c>
      <c r="J2655" s="150" t="s">
        <v>7234</v>
      </c>
      <c r="K2655" s="331" t="s">
        <v>7153</v>
      </c>
      <c r="L2655" s="21" t="str">
        <f>VLOOKUP($K2655,TONG_SL!$A:$D,2,0)</f>
        <v>Tai heo muối 200g</v>
      </c>
      <c r="N2655" s="21" t="str">
        <f t="shared" si="251"/>
        <v>K-C6</v>
      </c>
      <c r="Q2655" s="21" t="str">
        <f>VLOOKUP(K2655,TONG_SL!$A:$D,3,0)</f>
        <v>Túi</v>
      </c>
      <c r="R2655" s="106">
        <v>4</v>
      </c>
      <c r="S2655" s="220"/>
      <c r="T2655" s="220">
        <f>VLOOKUP(VLOOKUP(G2655,Ma_KH!$A:$R,18,0)&amp;K2655,Gia_MB!$A:$F,6,0)</f>
        <v>55595</v>
      </c>
      <c r="U2655" s="221">
        <f t="shared" si="252"/>
        <v>222380</v>
      </c>
      <c r="V2655" s="220"/>
      <c r="W2655" s="222">
        <f t="shared" si="253"/>
        <v>0</v>
      </c>
      <c r="X2655" s="223" t="str">
        <f t="shared" si="254"/>
        <v>8</v>
      </c>
      <c r="Y2655" s="220"/>
      <c r="Z2655" s="221">
        <f t="shared" si="255"/>
        <v>17790.400000000001</v>
      </c>
      <c r="AA2655" s="5">
        <f>VLOOKUP(G2655,Ma_KH!$A:$R,14,0)</f>
        <v>60</v>
      </c>
    </row>
    <row r="2656" spans="1:27" hidden="1" x14ac:dyDescent="0.25">
      <c r="A2656" s="157">
        <v>45994</v>
      </c>
      <c r="B2656" s="158">
        <v>4180784051</v>
      </c>
      <c r="C2656" s="10" t="s">
        <v>7767</v>
      </c>
      <c r="D2656" s="149">
        <v>45996</v>
      </c>
      <c r="E2656" s="152"/>
      <c r="F2656" s="151"/>
      <c r="G2656" s="33" t="s">
        <v>7883</v>
      </c>
      <c r="H2656" s="152"/>
      <c r="I2656" s="158" t="s">
        <v>8176</v>
      </c>
      <c r="J2656" s="150" t="s">
        <v>7234</v>
      </c>
      <c r="K2656" s="331" t="s">
        <v>7154</v>
      </c>
      <c r="L2656" s="21" t="str">
        <f>VLOOKUP($K2656,TONG_SL!$A:$D,2,0)</f>
        <v>Chả cốm 300g</v>
      </c>
      <c r="N2656" s="21" t="str">
        <f t="shared" si="251"/>
        <v>K-C6</v>
      </c>
      <c r="Q2656" s="21" t="str">
        <f>VLOOKUP(K2656,TONG_SL!$A:$D,3,0)</f>
        <v>Túi</v>
      </c>
      <c r="R2656" s="106">
        <v>6</v>
      </c>
      <c r="S2656" s="220"/>
      <c r="T2656" s="220">
        <f>VLOOKUP(VLOOKUP(G2656,Ma_KH!$A:$R,18,0)&amp;K2656,Gia_MB!$A:$F,6,0)</f>
        <v>74250</v>
      </c>
      <c r="U2656" s="221">
        <f t="shared" si="252"/>
        <v>445500</v>
      </c>
      <c r="V2656" s="220"/>
      <c r="W2656" s="222">
        <f t="shared" si="253"/>
        <v>0</v>
      </c>
      <c r="X2656" s="223" t="str">
        <f t="shared" si="254"/>
        <v>8</v>
      </c>
      <c r="Y2656" s="220"/>
      <c r="Z2656" s="221">
        <f t="shared" si="255"/>
        <v>35640</v>
      </c>
      <c r="AA2656" s="5">
        <f>VLOOKUP(G2656,Ma_KH!$A:$R,14,0)</f>
        <v>60</v>
      </c>
    </row>
    <row r="2657" spans="1:27" hidden="1" x14ac:dyDescent="0.25">
      <c r="A2657" s="157">
        <v>45994</v>
      </c>
      <c r="B2657" s="158">
        <v>4180784051</v>
      </c>
      <c r="C2657" s="10" t="s">
        <v>7767</v>
      </c>
      <c r="D2657" s="149">
        <v>45996</v>
      </c>
      <c r="E2657" s="152"/>
      <c r="F2657" s="151"/>
      <c r="G2657" s="33" t="s">
        <v>7883</v>
      </c>
      <c r="H2657" s="152"/>
      <c r="I2657" s="158" t="s">
        <v>8176</v>
      </c>
      <c r="J2657" s="150" t="s">
        <v>7234</v>
      </c>
      <c r="K2657" s="331" t="s">
        <v>32</v>
      </c>
      <c r="L2657" s="21" t="str">
        <f>VLOOKUP($K2657,TONG_SL!$A:$D,2,0)</f>
        <v>Giò Tai Lưỡi Xào 250g</v>
      </c>
      <c r="N2657" s="21" t="str">
        <f t="shared" si="251"/>
        <v>K-C6</v>
      </c>
      <c r="Q2657" s="21" t="str">
        <f>VLOOKUP(K2657,TONG_SL!$A:$D,3,0)</f>
        <v>Túi</v>
      </c>
      <c r="R2657" s="106">
        <v>8</v>
      </c>
      <c r="S2657" s="220"/>
      <c r="T2657" s="220">
        <f>VLOOKUP(VLOOKUP(G2657,Ma_KH!$A:$R,18,0)&amp;K2657,Gia_MB!$A:$F,6,0)</f>
        <v>50182</v>
      </c>
      <c r="U2657" s="221">
        <f t="shared" si="252"/>
        <v>401456</v>
      </c>
      <c r="V2657" s="220"/>
      <c r="W2657" s="222">
        <f t="shared" si="253"/>
        <v>0</v>
      </c>
      <c r="X2657" s="223" t="str">
        <f t="shared" si="254"/>
        <v>8</v>
      </c>
      <c r="Y2657" s="220"/>
      <c r="Z2657" s="221">
        <f t="shared" si="255"/>
        <v>32116.48</v>
      </c>
      <c r="AA2657" s="5">
        <f>VLOOKUP(G2657,Ma_KH!$A:$R,14,0)</f>
        <v>60</v>
      </c>
    </row>
    <row r="2658" spans="1:27" hidden="1" x14ac:dyDescent="0.25">
      <c r="A2658" s="157">
        <v>45994</v>
      </c>
      <c r="B2658" s="158">
        <v>4180784051</v>
      </c>
      <c r="C2658" s="10" t="s">
        <v>7767</v>
      </c>
      <c r="D2658" s="149">
        <v>45996</v>
      </c>
      <c r="E2658" s="152"/>
      <c r="F2658" s="151"/>
      <c r="G2658" s="33" t="s">
        <v>7883</v>
      </c>
      <c r="H2658" s="152"/>
      <c r="I2658" s="158" t="s">
        <v>8176</v>
      </c>
      <c r="J2658" s="150" t="s">
        <v>7234</v>
      </c>
      <c r="K2658" s="331" t="s">
        <v>30</v>
      </c>
      <c r="L2658" s="21" t="str">
        <f>VLOOKUP($K2658,TONG_SL!$A:$D,2,0)</f>
        <v>Gà muối 500g</v>
      </c>
      <c r="N2658" s="21" t="str">
        <f t="shared" si="251"/>
        <v>K-C6</v>
      </c>
      <c r="Q2658" s="21" t="str">
        <f>VLOOKUP(K2658,TONG_SL!$A:$D,3,0)</f>
        <v>Túi</v>
      </c>
      <c r="R2658" s="106">
        <v>8</v>
      </c>
      <c r="S2658" s="220"/>
      <c r="T2658" s="220">
        <f>VLOOKUP(VLOOKUP(G2658,Ma_KH!$A:$R,18,0)&amp;K2658,Gia_MB!$A:$F,6,0)</f>
        <v>111058</v>
      </c>
      <c r="U2658" s="221">
        <f t="shared" si="252"/>
        <v>888464</v>
      </c>
      <c r="V2658" s="220"/>
      <c r="W2658" s="222">
        <f t="shared" si="253"/>
        <v>0</v>
      </c>
      <c r="X2658" s="223" t="str">
        <f t="shared" si="254"/>
        <v>8</v>
      </c>
      <c r="Y2658" s="220"/>
      <c r="Z2658" s="221">
        <f t="shared" si="255"/>
        <v>71077.119999999995</v>
      </c>
      <c r="AA2658" s="5">
        <f>VLOOKUP(G2658,Ma_KH!$A:$R,14,0)</f>
        <v>60</v>
      </c>
    </row>
    <row r="2659" spans="1:27" hidden="1" x14ac:dyDescent="0.25">
      <c r="A2659" s="157">
        <v>45994</v>
      </c>
      <c r="B2659" s="158">
        <v>4180783167</v>
      </c>
      <c r="C2659" s="10" t="s">
        <v>7767</v>
      </c>
      <c r="D2659" s="149">
        <v>45996</v>
      </c>
      <c r="E2659" s="152"/>
      <c r="F2659" s="151"/>
      <c r="G2659" s="33" t="s">
        <v>7883</v>
      </c>
      <c r="H2659" s="152"/>
      <c r="I2659" s="158" t="s">
        <v>8177</v>
      </c>
      <c r="J2659" s="150" t="s">
        <v>7234</v>
      </c>
      <c r="K2659" s="331" t="s">
        <v>30</v>
      </c>
      <c r="L2659" s="21" t="str">
        <f>VLOOKUP($K2659,TONG_SL!$A:$D,2,0)</f>
        <v>Gà muối 500g</v>
      </c>
      <c r="N2659" s="21" t="str">
        <f t="shared" si="251"/>
        <v>K-C6</v>
      </c>
      <c r="Q2659" s="21" t="str">
        <f>VLOOKUP(K2659,TONG_SL!$A:$D,3,0)</f>
        <v>Túi</v>
      </c>
      <c r="R2659" s="106">
        <v>8</v>
      </c>
      <c r="S2659" s="220"/>
      <c r="T2659" s="220">
        <f>VLOOKUP(VLOOKUP(G2659,Ma_KH!$A:$R,18,0)&amp;K2659,Gia_MB!$A:$F,6,0)</f>
        <v>111058</v>
      </c>
      <c r="U2659" s="221">
        <f t="shared" si="252"/>
        <v>888464</v>
      </c>
      <c r="V2659" s="220"/>
      <c r="W2659" s="222">
        <f t="shared" si="253"/>
        <v>0</v>
      </c>
      <c r="X2659" s="223" t="str">
        <f t="shared" si="254"/>
        <v>8</v>
      </c>
      <c r="Y2659" s="220"/>
      <c r="Z2659" s="221">
        <f t="shared" si="255"/>
        <v>71077.119999999995</v>
      </c>
      <c r="AA2659" s="5">
        <f>VLOOKUP(G2659,Ma_KH!$A:$R,14,0)</f>
        <v>60</v>
      </c>
    </row>
    <row r="2660" spans="1:27" hidden="1" x14ac:dyDescent="0.25">
      <c r="A2660" s="157">
        <v>45994</v>
      </c>
      <c r="B2660" s="158">
        <v>4180783167</v>
      </c>
      <c r="C2660" s="10" t="s">
        <v>7767</v>
      </c>
      <c r="D2660" s="149">
        <v>45996</v>
      </c>
      <c r="E2660" s="152"/>
      <c r="F2660" s="151"/>
      <c r="G2660" s="33" t="s">
        <v>7883</v>
      </c>
      <c r="H2660" s="152"/>
      <c r="I2660" s="158" t="s">
        <v>8177</v>
      </c>
      <c r="J2660" s="150" t="s">
        <v>7234</v>
      </c>
      <c r="K2660" s="331" t="s">
        <v>32</v>
      </c>
      <c r="L2660" s="21" t="str">
        <f>VLOOKUP($K2660,TONG_SL!$A:$D,2,0)</f>
        <v>Giò Tai Lưỡi Xào 250g</v>
      </c>
      <c r="N2660" s="21" t="str">
        <f t="shared" si="251"/>
        <v>K-C6</v>
      </c>
      <c r="Q2660" s="21" t="str">
        <f>VLOOKUP(K2660,TONG_SL!$A:$D,3,0)</f>
        <v>Túi</v>
      </c>
      <c r="R2660" s="106">
        <v>4</v>
      </c>
      <c r="S2660" s="220"/>
      <c r="T2660" s="220">
        <f>VLOOKUP(VLOOKUP(G2660,Ma_KH!$A:$R,18,0)&amp;K2660,Gia_MB!$A:$F,6,0)</f>
        <v>50182</v>
      </c>
      <c r="U2660" s="221">
        <f t="shared" si="252"/>
        <v>200728</v>
      </c>
      <c r="V2660" s="220"/>
      <c r="W2660" s="222">
        <f t="shared" si="253"/>
        <v>0</v>
      </c>
      <c r="X2660" s="223" t="str">
        <f t="shared" si="254"/>
        <v>8</v>
      </c>
      <c r="Y2660" s="220"/>
      <c r="Z2660" s="221">
        <f t="shared" si="255"/>
        <v>16058.24</v>
      </c>
      <c r="AA2660" s="5">
        <f>VLOOKUP(G2660,Ma_KH!$A:$R,14,0)</f>
        <v>60</v>
      </c>
    </row>
    <row r="2661" spans="1:27" hidden="1" x14ac:dyDescent="0.25">
      <c r="A2661" s="157">
        <v>45994</v>
      </c>
      <c r="B2661" s="158">
        <v>4180783167</v>
      </c>
      <c r="C2661" s="10" t="s">
        <v>7767</v>
      </c>
      <c r="D2661" s="149">
        <v>45996</v>
      </c>
      <c r="E2661" s="152"/>
      <c r="F2661" s="151"/>
      <c r="G2661" s="33" t="s">
        <v>7883</v>
      </c>
      <c r="H2661" s="152"/>
      <c r="I2661" s="158" t="s">
        <v>8177</v>
      </c>
      <c r="J2661" s="150" t="s">
        <v>7234</v>
      </c>
      <c r="K2661" s="331" t="s">
        <v>7187</v>
      </c>
      <c r="L2661" s="21" t="str">
        <f>VLOOKUP($K2661,TONG_SL!$A:$D,2,0)</f>
        <v>Chân giò heo muối 300g</v>
      </c>
      <c r="N2661" s="21" t="str">
        <f t="shared" si="251"/>
        <v>K-C6</v>
      </c>
      <c r="Q2661" s="21" t="str">
        <f>VLOOKUP(K2661,TONG_SL!$A:$D,3,0)</f>
        <v>Túi</v>
      </c>
      <c r="R2661" s="106">
        <v>8</v>
      </c>
      <c r="S2661" s="220"/>
      <c r="T2661" s="220">
        <f>VLOOKUP(VLOOKUP(G2661,Ma_KH!$A:$R,18,0)&amp;K2661,Gia_MB!$A:$F,6,0)</f>
        <v>73431</v>
      </c>
      <c r="U2661" s="221">
        <f t="shared" si="252"/>
        <v>587448</v>
      </c>
      <c r="V2661" s="220"/>
      <c r="W2661" s="222">
        <f t="shared" si="253"/>
        <v>0</v>
      </c>
      <c r="X2661" s="223" t="str">
        <f t="shared" si="254"/>
        <v>8</v>
      </c>
      <c r="Y2661" s="220"/>
      <c r="Z2661" s="221">
        <f t="shared" si="255"/>
        <v>46995.840000000004</v>
      </c>
      <c r="AA2661" s="5">
        <f>VLOOKUP(G2661,Ma_KH!$A:$R,14,0)</f>
        <v>60</v>
      </c>
    </row>
    <row r="2662" spans="1:27" hidden="1" x14ac:dyDescent="0.25">
      <c r="A2662" s="157">
        <v>45994</v>
      </c>
      <c r="B2662" s="158">
        <v>4180783167</v>
      </c>
      <c r="C2662" s="10" t="s">
        <v>7767</v>
      </c>
      <c r="D2662" s="149">
        <v>45996</v>
      </c>
      <c r="E2662" s="152"/>
      <c r="F2662" s="151"/>
      <c r="G2662" s="33" t="s">
        <v>7883</v>
      </c>
      <c r="H2662" s="152"/>
      <c r="I2662" s="158" t="s">
        <v>8177</v>
      </c>
      <c r="J2662" s="150" t="s">
        <v>7234</v>
      </c>
      <c r="K2662" s="331" t="s">
        <v>48</v>
      </c>
      <c r="L2662" s="21" t="str">
        <f>VLOOKUP($K2662,TONG_SL!$A:$D,2,0)</f>
        <v>Mọc Nấm Hương 250g</v>
      </c>
      <c r="N2662" s="21" t="str">
        <f t="shared" si="251"/>
        <v>K-C6</v>
      </c>
      <c r="Q2662" s="21" t="str">
        <f>VLOOKUP(K2662,TONG_SL!$A:$D,3,0)</f>
        <v>Túi</v>
      </c>
      <c r="R2662" s="106">
        <v>4</v>
      </c>
      <c r="S2662" s="220"/>
      <c r="T2662" s="220">
        <f>VLOOKUP(VLOOKUP(G2662,Ma_KH!$A:$R,18,0)&amp;K2662,Gia_MB!$A:$F,6,0)</f>
        <v>46000</v>
      </c>
      <c r="U2662" s="221">
        <f t="shared" si="252"/>
        <v>184000</v>
      </c>
      <c r="V2662" s="220"/>
      <c r="W2662" s="222">
        <f t="shared" si="253"/>
        <v>0</v>
      </c>
      <c r="X2662" s="223" t="str">
        <f t="shared" si="254"/>
        <v>8</v>
      </c>
      <c r="Y2662" s="220"/>
      <c r="Z2662" s="221">
        <f t="shared" si="255"/>
        <v>14720</v>
      </c>
      <c r="AA2662" s="5">
        <f>VLOOKUP(G2662,Ma_KH!$A:$R,14,0)</f>
        <v>60</v>
      </c>
    </row>
    <row r="2663" spans="1:27" hidden="1" x14ac:dyDescent="0.25">
      <c r="A2663" s="157">
        <v>45994</v>
      </c>
      <c r="B2663" s="158">
        <v>4180783167</v>
      </c>
      <c r="C2663" s="10" t="s">
        <v>7767</v>
      </c>
      <c r="D2663" s="149">
        <v>45996</v>
      </c>
      <c r="E2663" s="152"/>
      <c r="F2663" s="151"/>
      <c r="G2663" s="33" t="s">
        <v>7883</v>
      </c>
      <c r="H2663" s="152"/>
      <c r="I2663" s="158" t="s">
        <v>8177</v>
      </c>
      <c r="J2663" s="150" t="s">
        <v>7234</v>
      </c>
      <c r="K2663" s="331" t="s">
        <v>7153</v>
      </c>
      <c r="L2663" s="21" t="str">
        <f>VLOOKUP($K2663,TONG_SL!$A:$D,2,0)</f>
        <v>Tai heo muối 200g</v>
      </c>
      <c r="N2663" s="21" t="str">
        <f t="shared" si="251"/>
        <v>K-C6</v>
      </c>
      <c r="Q2663" s="21" t="str">
        <f>VLOOKUP(K2663,TONG_SL!$A:$D,3,0)</f>
        <v>Túi</v>
      </c>
      <c r="R2663" s="106">
        <v>6</v>
      </c>
      <c r="S2663" s="220"/>
      <c r="T2663" s="220">
        <f>VLOOKUP(VLOOKUP(G2663,Ma_KH!$A:$R,18,0)&amp;K2663,Gia_MB!$A:$F,6,0)</f>
        <v>55595</v>
      </c>
      <c r="U2663" s="221">
        <f t="shared" si="252"/>
        <v>333570</v>
      </c>
      <c r="V2663" s="220"/>
      <c r="W2663" s="222">
        <f t="shared" si="253"/>
        <v>0</v>
      </c>
      <c r="X2663" s="223" t="str">
        <f t="shared" si="254"/>
        <v>8</v>
      </c>
      <c r="Y2663" s="220"/>
      <c r="Z2663" s="221">
        <f t="shared" si="255"/>
        <v>26685.600000000002</v>
      </c>
      <c r="AA2663" s="5">
        <f>VLOOKUP(G2663,Ma_KH!$A:$R,14,0)</f>
        <v>60</v>
      </c>
    </row>
    <row r="2664" spans="1:27" hidden="1" x14ac:dyDescent="0.25">
      <c r="A2664" s="157">
        <v>45994</v>
      </c>
      <c r="B2664" s="158">
        <v>4180783167</v>
      </c>
      <c r="C2664" s="10" t="s">
        <v>7767</v>
      </c>
      <c r="D2664" s="149">
        <v>45996</v>
      </c>
      <c r="E2664" s="152"/>
      <c r="F2664" s="151"/>
      <c r="G2664" s="33" t="s">
        <v>7883</v>
      </c>
      <c r="H2664" s="152"/>
      <c r="I2664" s="158" t="s">
        <v>8177</v>
      </c>
      <c r="J2664" s="150" t="s">
        <v>7234</v>
      </c>
      <c r="K2664" s="331" t="s">
        <v>7154</v>
      </c>
      <c r="L2664" s="21" t="str">
        <f>VLOOKUP($K2664,TONG_SL!$A:$D,2,0)</f>
        <v>Chả cốm 300g</v>
      </c>
      <c r="N2664" s="21" t="str">
        <f t="shared" si="251"/>
        <v>K-C6</v>
      </c>
      <c r="Q2664" s="21" t="str">
        <f>VLOOKUP(K2664,TONG_SL!$A:$D,3,0)</f>
        <v>Túi</v>
      </c>
      <c r="R2664" s="106">
        <v>6</v>
      </c>
      <c r="S2664" s="220"/>
      <c r="T2664" s="220">
        <f>VLOOKUP(VLOOKUP(G2664,Ma_KH!$A:$R,18,0)&amp;K2664,Gia_MB!$A:$F,6,0)</f>
        <v>74250</v>
      </c>
      <c r="U2664" s="221">
        <f t="shared" si="252"/>
        <v>445500</v>
      </c>
      <c r="V2664" s="220"/>
      <c r="W2664" s="222">
        <f t="shared" si="253"/>
        <v>0</v>
      </c>
      <c r="X2664" s="223" t="str">
        <f t="shared" si="254"/>
        <v>8</v>
      </c>
      <c r="Y2664" s="220"/>
      <c r="Z2664" s="221">
        <f t="shared" si="255"/>
        <v>35640</v>
      </c>
      <c r="AA2664" s="5">
        <f>VLOOKUP(G2664,Ma_KH!$A:$R,14,0)</f>
        <v>60</v>
      </c>
    </row>
    <row r="2665" spans="1:27" hidden="1" x14ac:dyDescent="0.25">
      <c r="A2665" s="157">
        <v>45994</v>
      </c>
      <c r="B2665" s="168">
        <v>4181047672</v>
      </c>
      <c r="C2665" s="10" t="s">
        <v>7767</v>
      </c>
      <c r="D2665" s="149">
        <v>45996</v>
      </c>
      <c r="E2665" s="152"/>
      <c r="F2665" s="151"/>
      <c r="G2665" s="33" t="s">
        <v>7883</v>
      </c>
      <c r="H2665" s="152"/>
      <c r="I2665" s="158" t="s">
        <v>8177</v>
      </c>
      <c r="J2665" s="150" t="s">
        <v>7234</v>
      </c>
      <c r="K2665" s="331" t="s">
        <v>7820</v>
      </c>
      <c r="L2665" s="21" t="str">
        <f>VLOOKUP($K2665,TONG_SL!$A:$D,2,0)</f>
        <v>Giò lụa cây 250g</v>
      </c>
      <c r="N2665" s="21" t="str">
        <f t="shared" si="251"/>
        <v>K-C6</v>
      </c>
      <c r="Q2665" s="21" t="str">
        <f>VLOOKUP(K2665,TONG_SL!$A:$D,3,0)</f>
        <v>Túi</v>
      </c>
      <c r="R2665" s="106">
        <v>10</v>
      </c>
      <c r="S2665" s="220"/>
      <c r="T2665" s="220">
        <f>VLOOKUP(VLOOKUP(G2665,Ma_KH!$A:$R,18,0)&amp;K2665,Gia_MB!$A:$F,6,0)</f>
        <v>49500</v>
      </c>
      <c r="U2665" s="221">
        <f t="shared" si="252"/>
        <v>495000</v>
      </c>
      <c r="V2665" s="220"/>
      <c r="W2665" s="222">
        <f t="shared" si="253"/>
        <v>0</v>
      </c>
      <c r="X2665" s="223" t="str">
        <f t="shared" si="254"/>
        <v>8</v>
      </c>
      <c r="Y2665" s="220"/>
      <c r="Z2665" s="221">
        <f t="shared" si="255"/>
        <v>39600</v>
      </c>
      <c r="AA2665" s="5">
        <f>VLOOKUP(G2665,Ma_KH!$A:$R,14,0)</f>
        <v>60</v>
      </c>
    </row>
    <row r="2666" spans="1:27" hidden="1" x14ac:dyDescent="0.25">
      <c r="A2666" s="157">
        <v>45994</v>
      </c>
      <c r="B2666" s="168">
        <v>4181047672</v>
      </c>
      <c r="C2666" s="10" t="s">
        <v>7767</v>
      </c>
      <c r="D2666" s="149">
        <v>45996</v>
      </c>
      <c r="E2666" s="152"/>
      <c r="F2666" s="151"/>
      <c r="G2666" s="33" t="s">
        <v>7883</v>
      </c>
      <c r="H2666" s="152"/>
      <c r="I2666" s="158" t="s">
        <v>8177</v>
      </c>
      <c r="J2666" s="150" t="s">
        <v>7234</v>
      </c>
      <c r="K2666" s="331" t="s">
        <v>7821</v>
      </c>
      <c r="L2666" s="21" t="str">
        <f>VLOOKUP($K2666,TONG_SL!$A:$D,2,0)</f>
        <v>Giò sụn gà 250g</v>
      </c>
      <c r="N2666" s="21" t="str">
        <f t="shared" si="251"/>
        <v>K-C6</v>
      </c>
      <c r="Q2666" s="21" t="str">
        <f>VLOOKUP(K2666,TONG_SL!$A:$D,3,0)</f>
        <v>Túi</v>
      </c>
      <c r="R2666" s="106">
        <v>10</v>
      </c>
      <c r="S2666" s="220"/>
      <c r="T2666" s="220">
        <f>VLOOKUP(VLOOKUP(G2666,Ma_KH!$A:$R,18,0)&amp;K2666,Gia_MB!$A:$F,6,0)</f>
        <v>50400</v>
      </c>
      <c r="U2666" s="221">
        <f t="shared" ref="U2666:U2690" si="256">T2666*R2666</f>
        <v>504000</v>
      </c>
      <c r="V2666" s="220"/>
      <c r="W2666" s="222">
        <f t="shared" ref="W2666:W2690" si="257">U2666*V2666</f>
        <v>0</v>
      </c>
      <c r="X2666" s="223" t="str">
        <f t="shared" ref="X2666:X2690" si="258">IF(B2666&lt;&gt;"","8","0")</f>
        <v>8</v>
      </c>
      <c r="Y2666" s="220"/>
      <c r="Z2666" s="221">
        <f t="shared" ref="Z2666:Z2690" si="259">U2666*X2666%</f>
        <v>40320</v>
      </c>
      <c r="AA2666" s="5">
        <f>VLOOKUP(G2666,Ma_KH!$A:$R,14,0)</f>
        <v>60</v>
      </c>
    </row>
    <row r="2667" spans="1:27" hidden="1" x14ac:dyDescent="0.25">
      <c r="A2667" s="157">
        <v>45994</v>
      </c>
      <c r="B2667" s="158">
        <v>4180783295</v>
      </c>
      <c r="C2667" s="10" t="s">
        <v>7767</v>
      </c>
      <c r="D2667" s="149">
        <v>45996</v>
      </c>
      <c r="E2667" s="152"/>
      <c r="F2667" s="151"/>
      <c r="G2667" s="33" t="s">
        <v>7883</v>
      </c>
      <c r="H2667" s="152"/>
      <c r="I2667" s="158" t="s">
        <v>8178</v>
      </c>
      <c r="J2667" s="150" t="s">
        <v>7234</v>
      </c>
      <c r="K2667" s="331" t="s">
        <v>27</v>
      </c>
      <c r="L2667" s="21" t="str">
        <f>VLOOKUP($K2667,TONG_SL!$A:$D,2,0)</f>
        <v>Chân giò heo muối 300g</v>
      </c>
      <c r="N2667" s="21" t="str">
        <f t="shared" si="251"/>
        <v>K-C6</v>
      </c>
      <c r="Q2667" s="21" t="str">
        <f>VLOOKUP(K2667,TONG_SL!$A:$D,3,0)</f>
        <v>Túi</v>
      </c>
      <c r="R2667" s="106">
        <v>8</v>
      </c>
      <c r="S2667" s="220"/>
      <c r="T2667" s="220">
        <f>VLOOKUP(VLOOKUP(G2667,Ma_KH!$A:$R,18,0)&amp;K2667,Gia_MB!$A:$F,6,0)</f>
        <v>73431</v>
      </c>
      <c r="U2667" s="221">
        <f t="shared" si="256"/>
        <v>587448</v>
      </c>
      <c r="V2667" s="220"/>
      <c r="W2667" s="222">
        <f t="shared" si="257"/>
        <v>0</v>
      </c>
      <c r="X2667" s="223" t="str">
        <f t="shared" si="258"/>
        <v>8</v>
      </c>
      <c r="Y2667" s="220"/>
      <c r="Z2667" s="221">
        <f t="shared" si="259"/>
        <v>46995.840000000004</v>
      </c>
      <c r="AA2667" s="5">
        <f>VLOOKUP(G2667,Ma_KH!$A:$R,14,0)</f>
        <v>60</v>
      </c>
    </row>
    <row r="2668" spans="1:27" hidden="1" x14ac:dyDescent="0.25">
      <c r="A2668" s="157">
        <v>45994</v>
      </c>
      <c r="B2668" s="158">
        <v>4180783295</v>
      </c>
      <c r="C2668" s="10" t="s">
        <v>7767</v>
      </c>
      <c r="D2668" s="149">
        <v>45996</v>
      </c>
      <c r="E2668" s="152"/>
      <c r="F2668" s="151"/>
      <c r="G2668" s="33" t="s">
        <v>7883</v>
      </c>
      <c r="H2668" s="152"/>
      <c r="I2668" s="158" t="s">
        <v>8178</v>
      </c>
      <c r="J2668" s="150" t="s">
        <v>7234</v>
      </c>
      <c r="K2668" s="331" t="s">
        <v>48</v>
      </c>
      <c r="L2668" s="21" t="str">
        <f>VLOOKUP($K2668,TONG_SL!$A:$D,2,0)</f>
        <v>Mọc Nấm Hương 250g</v>
      </c>
      <c r="N2668" s="21" t="str">
        <f t="shared" si="251"/>
        <v>K-C6</v>
      </c>
      <c r="Q2668" s="21" t="str">
        <f>VLOOKUP(K2668,TONG_SL!$A:$D,3,0)</f>
        <v>Túi</v>
      </c>
      <c r="R2668" s="106">
        <v>4</v>
      </c>
      <c r="S2668" s="220"/>
      <c r="T2668" s="220">
        <f>VLOOKUP(VLOOKUP(G2668,Ma_KH!$A:$R,18,0)&amp;K2668,Gia_MB!$A:$F,6,0)</f>
        <v>46000</v>
      </c>
      <c r="U2668" s="221">
        <f t="shared" si="256"/>
        <v>184000</v>
      </c>
      <c r="V2668" s="220"/>
      <c r="W2668" s="222">
        <f t="shared" si="257"/>
        <v>0</v>
      </c>
      <c r="X2668" s="223" t="str">
        <f t="shared" si="258"/>
        <v>8</v>
      </c>
      <c r="Y2668" s="220"/>
      <c r="Z2668" s="221">
        <f t="shared" si="259"/>
        <v>14720</v>
      </c>
      <c r="AA2668" s="5">
        <f>VLOOKUP(G2668,Ma_KH!$A:$R,14,0)</f>
        <v>60</v>
      </c>
    </row>
    <row r="2669" spans="1:27" hidden="1" x14ac:dyDescent="0.25">
      <c r="A2669" s="157">
        <v>45994</v>
      </c>
      <c r="B2669" s="158">
        <v>4180783295</v>
      </c>
      <c r="C2669" s="10" t="s">
        <v>7767</v>
      </c>
      <c r="D2669" s="149">
        <v>45996</v>
      </c>
      <c r="E2669" s="152"/>
      <c r="F2669" s="151"/>
      <c r="G2669" s="33" t="s">
        <v>7883</v>
      </c>
      <c r="H2669" s="152"/>
      <c r="I2669" s="158" t="s">
        <v>8178</v>
      </c>
      <c r="J2669" s="150" t="s">
        <v>7234</v>
      </c>
      <c r="K2669" s="331" t="s">
        <v>7153</v>
      </c>
      <c r="L2669" s="21" t="str">
        <f>VLOOKUP($K2669,TONG_SL!$A:$D,2,0)</f>
        <v>Tai heo muối 200g</v>
      </c>
      <c r="N2669" s="21" t="str">
        <f t="shared" si="251"/>
        <v>K-C6</v>
      </c>
      <c r="Q2669" s="21" t="str">
        <f>VLOOKUP(K2669,TONG_SL!$A:$D,3,0)</f>
        <v>Túi</v>
      </c>
      <c r="R2669" s="106">
        <v>2</v>
      </c>
      <c r="S2669" s="220"/>
      <c r="T2669" s="220">
        <f>VLOOKUP(VLOOKUP(G2669,Ma_KH!$A:$R,18,0)&amp;K2669,Gia_MB!$A:$F,6,0)</f>
        <v>55595</v>
      </c>
      <c r="U2669" s="221">
        <f t="shared" si="256"/>
        <v>111190</v>
      </c>
      <c r="V2669" s="220"/>
      <c r="W2669" s="222">
        <f t="shared" si="257"/>
        <v>0</v>
      </c>
      <c r="X2669" s="223" t="str">
        <f t="shared" si="258"/>
        <v>8</v>
      </c>
      <c r="Y2669" s="220"/>
      <c r="Z2669" s="221">
        <f t="shared" si="259"/>
        <v>8895.2000000000007</v>
      </c>
      <c r="AA2669" s="5">
        <f>VLOOKUP(G2669,Ma_KH!$A:$R,14,0)</f>
        <v>60</v>
      </c>
    </row>
    <row r="2670" spans="1:27" hidden="1" x14ac:dyDescent="0.25">
      <c r="A2670" s="157">
        <v>45994</v>
      </c>
      <c r="B2670" s="158">
        <v>4180783295</v>
      </c>
      <c r="C2670" s="10" t="s">
        <v>7767</v>
      </c>
      <c r="D2670" s="149">
        <v>45996</v>
      </c>
      <c r="E2670" s="152"/>
      <c r="F2670" s="151"/>
      <c r="G2670" s="33" t="s">
        <v>7883</v>
      </c>
      <c r="H2670" s="152"/>
      <c r="I2670" s="158" t="s">
        <v>8178</v>
      </c>
      <c r="J2670" s="150" t="s">
        <v>7234</v>
      </c>
      <c r="K2670" s="331" t="s">
        <v>7154</v>
      </c>
      <c r="L2670" s="21" t="str">
        <f>VLOOKUP($K2670,TONG_SL!$A:$D,2,0)</f>
        <v>Chả cốm 300g</v>
      </c>
      <c r="N2670" s="21" t="str">
        <f t="shared" si="251"/>
        <v>K-C6</v>
      </c>
      <c r="Q2670" s="21" t="str">
        <f>VLOOKUP(K2670,TONG_SL!$A:$D,3,0)</f>
        <v>Túi</v>
      </c>
      <c r="R2670" s="106">
        <v>4</v>
      </c>
      <c r="S2670" s="220"/>
      <c r="T2670" s="220">
        <f>VLOOKUP(VLOOKUP(G2670,Ma_KH!$A:$R,18,0)&amp;K2670,Gia_MB!$A:$F,6,0)</f>
        <v>74250</v>
      </c>
      <c r="U2670" s="221">
        <f t="shared" si="256"/>
        <v>297000</v>
      </c>
      <c r="V2670" s="220"/>
      <c r="W2670" s="222">
        <f t="shared" si="257"/>
        <v>0</v>
      </c>
      <c r="X2670" s="223" t="str">
        <f t="shared" si="258"/>
        <v>8</v>
      </c>
      <c r="Y2670" s="220"/>
      <c r="Z2670" s="221">
        <f t="shared" si="259"/>
        <v>23760</v>
      </c>
      <c r="AA2670" s="5">
        <f>VLOOKUP(G2670,Ma_KH!$A:$R,14,0)</f>
        <v>60</v>
      </c>
    </row>
    <row r="2671" spans="1:27" hidden="1" x14ac:dyDescent="0.25">
      <c r="A2671" s="157">
        <v>45994</v>
      </c>
      <c r="B2671" s="158">
        <v>4180783295</v>
      </c>
      <c r="C2671" s="10" t="s">
        <v>7767</v>
      </c>
      <c r="D2671" s="149">
        <v>45996</v>
      </c>
      <c r="E2671" s="152"/>
      <c r="F2671" s="151"/>
      <c r="G2671" s="33" t="s">
        <v>7883</v>
      </c>
      <c r="H2671" s="152"/>
      <c r="I2671" s="158" t="s">
        <v>8178</v>
      </c>
      <c r="J2671" s="150" t="s">
        <v>7234</v>
      </c>
      <c r="K2671" s="331" t="s">
        <v>32</v>
      </c>
      <c r="L2671" s="21" t="str">
        <f>VLOOKUP($K2671,TONG_SL!$A:$D,2,0)</f>
        <v>Giò Tai Lưỡi Xào 250g</v>
      </c>
      <c r="N2671" s="21" t="str">
        <f t="shared" si="251"/>
        <v>K-C6</v>
      </c>
      <c r="Q2671" s="21" t="str">
        <f>VLOOKUP(K2671,TONG_SL!$A:$D,3,0)</f>
        <v>Túi</v>
      </c>
      <c r="R2671" s="106">
        <v>8</v>
      </c>
      <c r="S2671" s="220"/>
      <c r="T2671" s="220">
        <f>VLOOKUP(VLOOKUP(G2671,Ma_KH!$A:$R,18,0)&amp;K2671,Gia_MB!$A:$F,6,0)</f>
        <v>50182</v>
      </c>
      <c r="U2671" s="221">
        <f t="shared" si="256"/>
        <v>401456</v>
      </c>
      <c r="V2671" s="220"/>
      <c r="W2671" s="222">
        <f t="shared" si="257"/>
        <v>0</v>
      </c>
      <c r="X2671" s="223" t="str">
        <f t="shared" si="258"/>
        <v>8</v>
      </c>
      <c r="Y2671" s="220"/>
      <c r="Z2671" s="221">
        <f t="shared" si="259"/>
        <v>32116.48</v>
      </c>
      <c r="AA2671" s="5">
        <f>VLOOKUP(G2671,Ma_KH!$A:$R,14,0)</f>
        <v>60</v>
      </c>
    </row>
    <row r="2672" spans="1:27" hidden="1" x14ac:dyDescent="0.25">
      <c r="A2672" s="157">
        <v>45994</v>
      </c>
      <c r="B2672" s="158">
        <v>4180783295</v>
      </c>
      <c r="C2672" s="10" t="s">
        <v>7767</v>
      </c>
      <c r="D2672" s="149">
        <v>45996</v>
      </c>
      <c r="E2672" s="152"/>
      <c r="F2672" s="151"/>
      <c r="G2672" s="33" t="s">
        <v>7883</v>
      </c>
      <c r="H2672" s="152"/>
      <c r="I2672" s="158" t="s">
        <v>8178</v>
      </c>
      <c r="J2672" s="150" t="s">
        <v>7234</v>
      </c>
      <c r="K2672" s="331" t="s">
        <v>30</v>
      </c>
      <c r="L2672" s="21" t="str">
        <f>VLOOKUP($K2672,TONG_SL!$A:$D,2,0)</f>
        <v>Gà muối 500g</v>
      </c>
      <c r="N2672" s="21" t="str">
        <f t="shared" si="251"/>
        <v>K-C6</v>
      </c>
      <c r="Q2672" s="21" t="str">
        <f>VLOOKUP(K2672,TONG_SL!$A:$D,3,0)</f>
        <v>Túi</v>
      </c>
      <c r="R2672" s="106">
        <v>8</v>
      </c>
      <c r="S2672" s="220"/>
      <c r="T2672" s="220">
        <f>VLOOKUP(VLOOKUP(G2672,Ma_KH!$A:$R,18,0)&amp;K2672,Gia_MB!$A:$F,6,0)</f>
        <v>111058</v>
      </c>
      <c r="U2672" s="221">
        <f t="shared" si="256"/>
        <v>888464</v>
      </c>
      <c r="V2672" s="220"/>
      <c r="W2672" s="222">
        <f t="shared" si="257"/>
        <v>0</v>
      </c>
      <c r="X2672" s="223" t="str">
        <f t="shared" si="258"/>
        <v>8</v>
      </c>
      <c r="Y2672" s="220"/>
      <c r="Z2672" s="221">
        <f t="shared" si="259"/>
        <v>71077.119999999995</v>
      </c>
      <c r="AA2672" s="5">
        <f>VLOOKUP(G2672,Ma_KH!$A:$R,14,0)</f>
        <v>60</v>
      </c>
    </row>
    <row r="2673" spans="1:27" hidden="1" x14ac:dyDescent="0.25">
      <c r="A2673" s="157">
        <v>45994</v>
      </c>
      <c r="B2673" s="158">
        <v>4180784230</v>
      </c>
      <c r="C2673" s="10" t="s">
        <v>7767</v>
      </c>
      <c r="D2673" s="149">
        <v>45996</v>
      </c>
      <c r="E2673" s="152"/>
      <c r="F2673" s="151"/>
      <c r="G2673" s="33" t="s">
        <v>7883</v>
      </c>
      <c r="H2673" s="152"/>
      <c r="I2673" s="158" t="s">
        <v>8179</v>
      </c>
      <c r="J2673" s="150" t="s">
        <v>7234</v>
      </c>
      <c r="K2673" s="331" t="s">
        <v>27</v>
      </c>
      <c r="L2673" s="21" t="str">
        <f>VLOOKUP($K2673,TONG_SL!$A:$D,2,0)</f>
        <v>Chân giò heo muối 300g</v>
      </c>
      <c r="N2673" s="21" t="str">
        <f t="shared" si="251"/>
        <v>K-C6</v>
      </c>
      <c r="Q2673" s="21" t="str">
        <f>VLOOKUP(K2673,TONG_SL!$A:$D,3,0)</f>
        <v>Túi</v>
      </c>
      <c r="R2673" s="106">
        <v>8</v>
      </c>
      <c r="S2673" s="220"/>
      <c r="T2673" s="220">
        <f>VLOOKUP(VLOOKUP(G2673,Ma_KH!$A:$R,18,0)&amp;K2673,Gia_MB!$A:$F,6,0)</f>
        <v>73431</v>
      </c>
      <c r="U2673" s="221">
        <f t="shared" si="256"/>
        <v>587448</v>
      </c>
      <c r="V2673" s="220"/>
      <c r="W2673" s="222">
        <f t="shared" si="257"/>
        <v>0</v>
      </c>
      <c r="X2673" s="223" t="str">
        <f t="shared" si="258"/>
        <v>8</v>
      </c>
      <c r="Y2673" s="220"/>
      <c r="Z2673" s="221">
        <f t="shared" si="259"/>
        <v>46995.840000000004</v>
      </c>
      <c r="AA2673" s="5">
        <f>VLOOKUP(G2673,Ma_KH!$A:$R,14,0)</f>
        <v>60</v>
      </c>
    </row>
    <row r="2674" spans="1:27" hidden="1" x14ac:dyDescent="0.25">
      <c r="A2674" s="157">
        <v>45994</v>
      </c>
      <c r="B2674" s="158">
        <v>4180784230</v>
      </c>
      <c r="C2674" s="10" t="s">
        <v>7767</v>
      </c>
      <c r="D2674" s="149">
        <v>45996</v>
      </c>
      <c r="E2674" s="152"/>
      <c r="F2674" s="151"/>
      <c r="G2674" s="33" t="s">
        <v>7883</v>
      </c>
      <c r="H2674" s="152"/>
      <c r="I2674" s="158" t="s">
        <v>8179</v>
      </c>
      <c r="J2674" s="150" t="s">
        <v>7234</v>
      </c>
      <c r="K2674" s="331" t="s">
        <v>48</v>
      </c>
      <c r="L2674" s="21" t="str">
        <f>VLOOKUP($K2674,TONG_SL!$A:$D,2,0)</f>
        <v>Mọc Nấm Hương 250g</v>
      </c>
      <c r="N2674" s="21" t="str">
        <f t="shared" si="251"/>
        <v>K-C6</v>
      </c>
      <c r="Q2674" s="21" t="str">
        <f>VLOOKUP(K2674,TONG_SL!$A:$D,3,0)</f>
        <v>Túi</v>
      </c>
      <c r="R2674" s="106">
        <v>5</v>
      </c>
      <c r="S2674" s="220"/>
      <c r="T2674" s="220">
        <f>VLOOKUP(VLOOKUP(G2674,Ma_KH!$A:$R,18,0)&amp;K2674,Gia_MB!$A:$F,6,0)</f>
        <v>46000</v>
      </c>
      <c r="U2674" s="221">
        <f t="shared" si="256"/>
        <v>230000</v>
      </c>
      <c r="V2674" s="220"/>
      <c r="W2674" s="222">
        <f t="shared" si="257"/>
        <v>0</v>
      </c>
      <c r="X2674" s="223" t="str">
        <f t="shared" si="258"/>
        <v>8</v>
      </c>
      <c r="Y2674" s="220"/>
      <c r="Z2674" s="221">
        <f t="shared" si="259"/>
        <v>18400</v>
      </c>
      <c r="AA2674" s="5">
        <f>VLOOKUP(G2674,Ma_KH!$A:$R,14,0)</f>
        <v>60</v>
      </c>
    </row>
    <row r="2675" spans="1:27" hidden="1" x14ac:dyDescent="0.25">
      <c r="A2675" s="157">
        <v>45994</v>
      </c>
      <c r="B2675" s="158">
        <v>4180784230</v>
      </c>
      <c r="C2675" s="10" t="s">
        <v>7767</v>
      </c>
      <c r="D2675" s="149">
        <v>45996</v>
      </c>
      <c r="E2675" s="152"/>
      <c r="F2675" s="151"/>
      <c r="G2675" s="33" t="s">
        <v>7883</v>
      </c>
      <c r="H2675" s="152"/>
      <c r="I2675" s="158" t="s">
        <v>8179</v>
      </c>
      <c r="J2675" s="150" t="s">
        <v>7234</v>
      </c>
      <c r="K2675" s="331" t="s">
        <v>7153</v>
      </c>
      <c r="L2675" s="21" t="str">
        <f>VLOOKUP($K2675,TONG_SL!$A:$D,2,0)</f>
        <v>Tai heo muối 200g</v>
      </c>
      <c r="N2675" s="21" t="str">
        <f t="shared" si="251"/>
        <v>K-C6</v>
      </c>
      <c r="Q2675" s="21" t="str">
        <f>VLOOKUP(K2675,TONG_SL!$A:$D,3,0)</f>
        <v>Túi</v>
      </c>
      <c r="R2675" s="106">
        <v>2</v>
      </c>
      <c r="S2675" s="220"/>
      <c r="T2675" s="220">
        <f>VLOOKUP(VLOOKUP(G2675,Ma_KH!$A:$R,18,0)&amp;K2675,Gia_MB!$A:$F,6,0)</f>
        <v>55595</v>
      </c>
      <c r="U2675" s="221">
        <f t="shared" si="256"/>
        <v>111190</v>
      </c>
      <c r="V2675" s="220"/>
      <c r="W2675" s="222">
        <f t="shared" si="257"/>
        <v>0</v>
      </c>
      <c r="X2675" s="223" t="str">
        <f t="shared" si="258"/>
        <v>8</v>
      </c>
      <c r="Y2675" s="220"/>
      <c r="Z2675" s="221">
        <f t="shared" si="259"/>
        <v>8895.2000000000007</v>
      </c>
      <c r="AA2675" s="5">
        <f>VLOOKUP(G2675,Ma_KH!$A:$R,14,0)</f>
        <v>60</v>
      </c>
    </row>
    <row r="2676" spans="1:27" hidden="1" x14ac:dyDescent="0.25">
      <c r="A2676" s="157">
        <v>45994</v>
      </c>
      <c r="B2676" s="158">
        <v>4180784230</v>
      </c>
      <c r="C2676" s="10" t="s">
        <v>7767</v>
      </c>
      <c r="D2676" s="149">
        <v>45996</v>
      </c>
      <c r="E2676" s="152"/>
      <c r="F2676" s="151"/>
      <c r="G2676" s="33" t="s">
        <v>7883</v>
      </c>
      <c r="H2676" s="152"/>
      <c r="I2676" s="158" t="s">
        <v>8179</v>
      </c>
      <c r="J2676" s="150" t="s">
        <v>7234</v>
      </c>
      <c r="K2676" s="331" t="s">
        <v>7154</v>
      </c>
      <c r="L2676" s="21" t="str">
        <f>VLOOKUP($K2676,TONG_SL!$A:$D,2,0)</f>
        <v>Chả cốm 300g</v>
      </c>
      <c r="N2676" s="21" t="str">
        <f t="shared" si="251"/>
        <v>K-C6</v>
      </c>
      <c r="Q2676" s="21" t="str">
        <f>VLOOKUP(K2676,TONG_SL!$A:$D,3,0)</f>
        <v>Túi</v>
      </c>
      <c r="R2676" s="106">
        <v>2</v>
      </c>
      <c r="S2676" s="220"/>
      <c r="T2676" s="220">
        <f>VLOOKUP(VLOOKUP(G2676,Ma_KH!$A:$R,18,0)&amp;K2676,Gia_MB!$A:$F,6,0)</f>
        <v>74250</v>
      </c>
      <c r="U2676" s="221">
        <f t="shared" si="256"/>
        <v>148500</v>
      </c>
      <c r="V2676" s="220"/>
      <c r="W2676" s="222">
        <f t="shared" si="257"/>
        <v>0</v>
      </c>
      <c r="X2676" s="223" t="str">
        <f t="shared" si="258"/>
        <v>8</v>
      </c>
      <c r="Y2676" s="220"/>
      <c r="Z2676" s="221">
        <f t="shared" si="259"/>
        <v>11880</v>
      </c>
      <c r="AA2676" s="5">
        <f>VLOOKUP(G2676,Ma_KH!$A:$R,14,0)</f>
        <v>60</v>
      </c>
    </row>
    <row r="2677" spans="1:27" hidden="1" x14ac:dyDescent="0.25">
      <c r="A2677" s="157">
        <v>45994</v>
      </c>
      <c r="B2677" s="158">
        <v>4180784230</v>
      </c>
      <c r="C2677" s="10" t="s">
        <v>7767</v>
      </c>
      <c r="D2677" s="149">
        <v>45996</v>
      </c>
      <c r="E2677" s="152"/>
      <c r="F2677" s="151"/>
      <c r="G2677" s="33" t="s">
        <v>7883</v>
      </c>
      <c r="H2677" s="152"/>
      <c r="I2677" s="158" t="s">
        <v>8179</v>
      </c>
      <c r="J2677" s="150" t="s">
        <v>7234</v>
      </c>
      <c r="K2677" s="331" t="s">
        <v>32</v>
      </c>
      <c r="L2677" s="21" t="str">
        <f>VLOOKUP($K2677,TONG_SL!$A:$D,2,0)</f>
        <v>Giò Tai Lưỡi Xào 250g</v>
      </c>
      <c r="N2677" s="21" t="str">
        <f t="shared" si="251"/>
        <v>K-C6</v>
      </c>
      <c r="Q2677" s="21" t="str">
        <f>VLOOKUP(K2677,TONG_SL!$A:$D,3,0)</f>
        <v>Túi</v>
      </c>
      <c r="R2677" s="106">
        <v>5</v>
      </c>
      <c r="S2677" s="220"/>
      <c r="T2677" s="220">
        <f>VLOOKUP(VLOOKUP(G2677,Ma_KH!$A:$R,18,0)&amp;K2677,Gia_MB!$A:$F,6,0)</f>
        <v>50182</v>
      </c>
      <c r="U2677" s="221">
        <f t="shared" si="256"/>
        <v>250910</v>
      </c>
      <c r="V2677" s="220"/>
      <c r="W2677" s="222">
        <f t="shared" si="257"/>
        <v>0</v>
      </c>
      <c r="X2677" s="223" t="str">
        <f t="shared" si="258"/>
        <v>8</v>
      </c>
      <c r="Y2677" s="220"/>
      <c r="Z2677" s="221">
        <f t="shared" si="259"/>
        <v>20072.8</v>
      </c>
      <c r="AA2677" s="5">
        <f>VLOOKUP(G2677,Ma_KH!$A:$R,14,0)</f>
        <v>60</v>
      </c>
    </row>
    <row r="2678" spans="1:27" hidden="1" x14ac:dyDescent="0.25">
      <c r="A2678" s="157">
        <v>45994</v>
      </c>
      <c r="B2678" s="158">
        <v>4180784230</v>
      </c>
      <c r="C2678" s="10" t="s">
        <v>7767</v>
      </c>
      <c r="D2678" s="149">
        <v>45996</v>
      </c>
      <c r="E2678" s="152"/>
      <c r="F2678" s="151"/>
      <c r="G2678" s="33" t="s">
        <v>7883</v>
      </c>
      <c r="H2678" s="152"/>
      <c r="I2678" s="158" t="s">
        <v>8179</v>
      </c>
      <c r="J2678" s="150" t="s">
        <v>7234</v>
      </c>
      <c r="K2678" s="331" t="s">
        <v>30</v>
      </c>
      <c r="L2678" s="21" t="str">
        <f>VLOOKUP($K2678,TONG_SL!$A:$D,2,0)</f>
        <v>Gà muối 500g</v>
      </c>
      <c r="N2678" s="21" t="str">
        <f t="shared" si="251"/>
        <v>K-C6</v>
      </c>
      <c r="Q2678" s="21" t="str">
        <f>VLOOKUP(K2678,TONG_SL!$A:$D,3,0)</f>
        <v>Túi</v>
      </c>
      <c r="R2678" s="106">
        <v>8</v>
      </c>
      <c r="S2678" s="220"/>
      <c r="T2678" s="220">
        <f>VLOOKUP(VLOOKUP(G2678,Ma_KH!$A:$R,18,0)&amp;K2678,Gia_MB!$A:$F,6,0)</f>
        <v>111058</v>
      </c>
      <c r="U2678" s="221">
        <f t="shared" si="256"/>
        <v>888464</v>
      </c>
      <c r="V2678" s="220"/>
      <c r="W2678" s="222">
        <f t="shared" si="257"/>
        <v>0</v>
      </c>
      <c r="X2678" s="223" t="str">
        <f t="shared" si="258"/>
        <v>8</v>
      </c>
      <c r="Y2678" s="220"/>
      <c r="Z2678" s="221">
        <f t="shared" si="259"/>
        <v>71077.119999999995</v>
      </c>
      <c r="AA2678" s="5">
        <f>VLOOKUP(G2678,Ma_KH!$A:$R,14,0)</f>
        <v>60</v>
      </c>
    </row>
    <row r="2679" spans="1:27" hidden="1" x14ac:dyDescent="0.25">
      <c r="A2679" s="157">
        <v>45994</v>
      </c>
      <c r="B2679" s="158">
        <v>4180782907</v>
      </c>
      <c r="C2679" s="10" t="s">
        <v>7767</v>
      </c>
      <c r="D2679" s="149">
        <v>45996</v>
      </c>
      <c r="E2679" s="152"/>
      <c r="F2679" s="151"/>
      <c r="G2679" s="33" t="s">
        <v>7883</v>
      </c>
      <c r="H2679" s="152"/>
      <c r="I2679" s="158" t="s">
        <v>8180</v>
      </c>
      <c r="J2679" s="150" t="s">
        <v>7234</v>
      </c>
      <c r="K2679" s="331" t="s">
        <v>27</v>
      </c>
      <c r="L2679" s="21" t="str">
        <f>VLOOKUP($K2679,TONG_SL!$A:$D,2,0)</f>
        <v>Chân giò heo muối 300g</v>
      </c>
      <c r="N2679" s="21" t="str">
        <f t="shared" si="251"/>
        <v>K-C6</v>
      </c>
      <c r="Q2679" s="21" t="str">
        <f>VLOOKUP(K2679,TONG_SL!$A:$D,3,0)</f>
        <v>Túi</v>
      </c>
      <c r="R2679" s="106">
        <v>6</v>
      </c>
      <c r="S2679" s="220"/>
      <c r="T2679" s="220">
        <f>VLOOKUP(VLOOKUP(G2679,Ma_KH!$A:$R,18,0)&amp;K2679,Gia_MB!$A:$F,6,0)</f>
        <v>73431</v>
      </c>
      <c r="U2679" s="221">
        <f t="shared" si="256"/>
        <v>440586</v>
      </c>
      <c r="V2679" s="220"/>
      <c r="W2679" s="222">
        <f t="shared" si="257"/>
        <v>0</v>
      </c>
      <c r="X2679" s="223" t="str">
        <f t="shared" si="258"/>
        <v>8</v>
      </c>
      <c r="Y2679" s="220"/>
      <c r="Z2679" s="221">
        <f t="shared" si="259"/>
        <v>35246.879999999997</v>
      </c>
      <c r="AA2679" s="5">
        <f>VLOOKUP(G2679,Ma_KH!$A:$R,14,0)</f>
        <v>60</v>
      </c>
    </row>
    <row r="2680" spans="1:27" hidden="1" x14ac:dyDescent="0.25">
      <c r="A2680" s="157">
        <v>45994</v>
      </c>
      <c r="B2680" s="158">
        <v>4180782907</v>
      </c>
      <c r="C2680" s="10" t="s">
        <v>7767</v>
      </c>
      <c r="D2680" s="149">
        <v>45996</v>
      </c>
      <c r="E2680" s="152"/>
      <c r="F2680" s="151"/>
      <c r="G2680" s="33" t="s">
        <v>7883</v>
      </c>
      <c r="H2680" s="152"/>
      <c r="I2680" s="158" t="s">
        <v>8180</v>
      </c>
      <c r="J2680" s="150" t="s">
        <v>7234</v>
      </c>
      <c r="K2680" s="331" t="s">
        <v>48</v>
      </c>
      <c r="L2680" s="21" t="str">
        <f>VLOOKUP($K2680,TONG_SL!$A:$D,2,0)</f>
        <v>Mọc Nấm Hương 250g</v>
      </c>
      <c r="N2680" s="21" t="str">
        <f t="shared" si="251"/>
        <v>K-C6</v>
      </c>
      <c r="Q2680" s="21" t="str">
        <f>VLOOKUP(K2680,TONG_SL!$A:$D,3,0)</f>
        <v>Túi</v>
      </c>
      <c r="R2680" s="106">
        <v>4</v>
      </c>
      <c r="S2680" s="220"/>
      <c r="T2680" s="220">
        <f>VLOOKUP(VLOOKUP(G2680,Ma_KH!$A:$R,18,0)&amp;K2680,Gia_MB!$A:$F,6,0)</f>
        <v>46000</v>
      </c>
      <c r="U2680" s="221">
        <f t="shared" si="256"/>
        <v>184000</v>
      </c>
      <c r="V2680" s="220"/>
      <c r="W2680" s="222">
        <f t="shared" si="257"/>
        <v>0</v>
      </c>
      <c r="X2680" s="223" t="str">
        <f t="shared" si="258"/>
        <v>8</v>
      </c>
      <c r="Y2680" s="220"/>
      <c r="Z2680" s="221">
        <f t="shared" si="259"/>
        <v>14720</v>
      </c>
      <c r="AA2680" s="5">
        <f>VLOOKUP(G2680,Ma_KH!$A:$R,14,0)</f>
        <v>60</v>
      </c>
    </row>
    <row r="2681" spans="1:27" hidden="1" x14ac:dyDescent="0.25">
      <c r="A2681" s="157">
        <v>45994</v>
      </c>
      <c r="B2681" s="158">
        <v>4180782907</v>
      </c>
      <c r="C2681" s="10" t="s">
        <v>7767</v>
      </c>
      <c r="D2681" s="149">
        <v>45996</v>
      </c>
      <c r="E2681" s="152"/>
      <c r="F2681" s="151"/>
      <c r="G2681" s="33" t="s">
        <v>7883</v>
      </c>
      <c r="H2681" s="152"/>
      <c r="I2681" s="158" t="s">
        <v>8180</v>
      </c>
      <c r="J2681" s="150" t="s">
        <v>7234</v>
      </c>
      <c r="K2681" s="331" t="s">
        <v>7153</v>
      </c>
      <c r="L2681" s="21" t="str">
        <f>VLOOKUP($K2681,TONG_SL!$A:$D,2,0)</f>
        <v>Tai heo muối 200g</v>
      </c>
      <c r="N2681" s="21" t="str">
        <f t="shared" si="251"/>
        <v>K-C6</v>
      </c>
      <c r="Q2681" s="21" t="str">
        <f>VLOOKUP(K2681,TONG_SL!$A:$D,3,0)</f>
        <v>Túi</v>
      </c>
      <c r="R2681" s="106">
        <v>8</v>
      </c>
      <c r="S2681" s="220"/>
      <c r="T2681" s="220">
        <f>VLOOKUP(VLOOKUP(G2681,Ma_KH!$A:$R,18,0)&amp;K2681,Gia_MB!$A:$F,6,0)</f>
        <v>55595</v>
      </c>
      <c r="U2681" s="221">
        <f t="shared" si="256"/>
        <v>444760</v>
      </c>
      <c r="V2681" s="220"/>
      <c r="W2681" s="222">
        <f t="shared" si="257"/>
        <v>0</v>
      </c>
      <c r="X2681" s="223" t="str">
        <f t="shared" si="258"/>
        <v>8</v>
      </c>
      <c r="Y2681" s="220"/>
      <c r="Z2681" s="221">
        <f t="shared" si="259"/>
        <v>35580.800000000003</v>
      </c>
      <c r="AA2681" s="5">
        <f>VLOOKUP(G2681,Ma_KH!$A:$R,14,0)</f>
        <v>60</v>
      </c>
    </row>
    <row r="2682" spans="1:27" hidden="1" x14ac:dyDescent="0.25">
      <c r="A2682" s="157">
        <v>45994</v>
      </c>
      <c r="B2682" s="158">
        <v>4180782907</v>
      </c>
      <c r="C2682" s="10" t="s">
        <v>7767</v>
      </c>
      <c r="D2682" s="149">
        <v>45996</v>
      </c>
      <c r="E2682" s="152"/>
      <c r="F2682" s="151"/>
      <c r="G2682" s="33" t="s">
        <v>7883</v>
      </c>
      <c r="H2682" s="152"/>
      <c r="I2682" s="158" t="s">
        <v>8180</v>
      </c>
      <c r="J2682" s="150" t="s">
        <v>7234</v>
      </c>
      <c r="K2682" s="331" t="s">
        <v>7154</v>
      </c>
      <c r="L2682" s="21" t="str">
        <f>VLOOKUP($K2682,TONG_SL!$A:$D,2,0)</f>
        <v>Chả cốm 300g</v>
      </c>
      <c r="N2682" s="21" t="str">
        <f t="shared" si="251"/>
        <v>K-C6</v>
      </c>
      <c r="Q2682" s="21" t="str">
        <f>VLOOKUP(K2682,TONG_SL!$A:$D,3,0)</f>
        <v>Túi</v>
      </c>
      <c r="R2682" s="106">
        <v>6</v>
      </c>
      <c r="S2682" s="220"/>
      <c r="T2682" s="220">
        <f>VLOOKUP(VLOOKUP(G2682,Ma_KH!$A:$R,18,0)&amp;K2682,Gia_MB!$A:$F,6,0)</f>
        <v>74250</v>
      </c>
      <c r="U2682" s="221">
        <f t="shared" si="256"/>
        <v>445500</v>
      </c>
      <c r="V2682" s="220"/>
      <c r="W2682" s="222">
        <f t="shared" si="257"/>
        <v>0</v>
      </c>
      <c r="X2682" s="223" t="str">
        <f t="shared" si="258"/>
        <v>8</v>
      </c>
      <c r="Y2682" s="220"/>
      <c r="Z2682" s="221">
        <f t="shared" si="259"/>
        <v>35640</v>
      </c>
      <c r="AA2682" s="5">
        <f>VLOOKUP(G2682,Ma_KH!$A:$R,14,0)</f>
        <v>60</v>
      </c>
    </row>
    <row r="2683" spans="1:27" hidden="1" x14ac:dyDescent="0.25">
      <c r="A2683" s="157">
        <v>45994</v>
      </c>
      <c r="B2683" s="158">
        <v>4180782907</v>
      </c>
      <c r="C2683" s="10" t="s">
        <v>7767</v>
      </c>
      <c r="D2683" s="149">
        <v>45996</v>
      </c>
      <c r="E2683" s="152"/>
      <c r="F2683" s="151"/>
      <c r="G2683" s="33" t="s">
        <v>7883</v>
      </c>
      <c r="H2683" s="152"/>
      <c r="I2683" s="158" t="s">
        <v>8180</v>
      </c>
      <c r="J2683" s="150" t="s">
        <v>7234</v>
      </c>
      <c r="K2683" s="331" t="s">
        <v>32</v>
      </c>
      <c r="L2683" s="21" t="str">
        <f>VLOOKUP($K2683,TONG_SL!$A:$D,2,0)</f>
        <v>Giò Tai Lưỡi Xào 250g</v>
      </c>
      <c r="N2683" s="21" t="str">
        <f t="shared" si="251"/>
        <v>K-C6</v>
      </c>
      <c r="Q2683" s="21" t="str">
        <f>VLOOKUP(K2683,TONG_SL!$A:$D,3,0)</f>
        <v>Túi</v>
      </c>
      <c r="R2683" s="106">
        <v>8</v>
      </c>
      <c r="S2683" s="220"/>
      <c r="T2683" s="220">
        <f>VLOOKUP(VLOOKUP(G2683,Ma_KH!$A:$R,18,0)&amp;K2683,Gia_MB!$A:$F,6,0)</f>
        <v>50182</v>
      </c>
      <c r="U2683" s="221">
        <f t="shared" si="256"/>
        <v>401456</v>
      </c>
      <c r="V2683" s="220"/>
      <c r="W2683" s="222">
        <f t="shared" si="257"/>
        <v>0</v>
      </c>
      <c r="X2683" s="223" t="str">
        <f t="shared" si="258"/>
        <v>8</v>
      </c>
      <c r="Y2683" s="220"/>
      <c r="Z2683" s="221">
        <f t="shared" si="259"/>
        <v>32116.48</v>
      </c>
      <c r="AA2683" s="5">
        <f>VLOOKUP(G2683,Ma_KH!$A:$R,14,0)</f>
        <v>60</v>
      </c>
    </row>
    <row r="2684" spans="1:27" hidden="1" x14ac:dyDescent="0.25">
      <c r="A2684" s="157">
        <v>45994</v>
      </c>
      <c r="B2684" s="158">
        <v>4180782907</v>
      </c>
      <c r="C2684" s="10" t="s">
        <v>7767</v>
      </c>
      <c r="D2684" s="149">
        <v>45996</v>
      </c>
      <c r="E2684" s="152"/>
      <c r="F2684" s="151"/>
      <c r="G2684" s="33" t="s">
        <v>7883</v>
      </c>
      <c r="H2684" s="152"/>
      <c r="I2684" s="158" t="s">
        <v>8180</v>
      </c>
      <c r="J2684" s="150" t="s">
        <v>7234</v>
      </c>
      <c r="K2684" s="331" t="s">
        <v>30</v>
      </c>
      <c r="L2684" s="21" t="str">
        <f>VLOOKUP($K2684,TONG_SL!$A:$D,2,0)</f>
        <v>Gà muối 500g</v>
      </c>
      <c r="N2684" s="21" t="str">
        <f t="shared" si="251"/>
        <v>K-C6</v>
      </c>
      <c r="Q2684" s="21" t="str">
        <f>VLOOKUP(K2684,TONG_SL!$A:$D,3,0)</f>
        <v>Túi</v>
      </c>
      <c r="R2684" s="106">
        <v>8</v>
      </c>
      <c r="S2684" s="220"/>
      <c r="T2684" s="220">
        <f>VLOOKUP(VLOOKUP(G2684,Ma_KH!$A:$R,18,0)&amp;K2684,Gia_MB!$A:$F,6,0)</f>
        <v>111058</v>
      </c>
      <c r="U2684" s="221">
        <f t="shared" si="256"/>
        <v>888464</v>
      </c>
      <c r="V2684" s="220"/>
      <c r="W2684" s="222">
        <f t="shared" si="257"/>
        <v>0</v>
      </c>
      <c r="X2684" s="223" t="str">
        <f t="shared" si="258"/>
        <v>8</v>
      </c>
      <c r="Y2684" s="220"/>
      <c r="Z2684" s="221">
        <f t="shared" si="259"/>
        <v>71077.119999999995</v>
      </c>
      <c r="AA2684" s="5">
        <f>VLOOKUP(G2684,Ma_KH!$A:$R,14,0)</f>
        <v>60</v>
      </c>
    </row>
    <row r="2685" spans="1:27" hidden="1" x14ac:dyDescent="0.25">
      <c r="A2685" s="157">
        <v>45994</v>
      </c>
      <c r="B2685" s="158">
        <v>4180786548</v>
      </c>
      <c r="C2685" s="10" t="s">
        <v>7767</v>
      </c>
      <c r="D2685" s="149">
        <v>45996</v>
      </c>
      <c r="E2685" s="152"/>
      <c r="F2685" s="151"/>
      <c r="G2685" s="33" t="s">
        <v>7883</v>
      </c>
      <c r="H2685" s="152"/>
      <c r="I2685" s="158" t="s">
        <v>8181</v>
      </c>
      <c r="J2685" s="150" t="s">
        <v>7234</v>
      </c>
      <c r="K2685" s="331" t="s">
        <v>27</v>
      </c>
      <c r="L2685" s="21" t="str">
        <f>VLOOKUP($K2685,TONG_SL!$A:$D,2,0)</f>
        <v>Chân giò heo muối 300g</v>
      </c>
      <c r="N2685" s="21" t="str">
        <f t="shared" si="251"/>
        <v>K-C6</v>
      </c>
      <c r="Q2685" s="21" t="str">
        <f>VLOOKUP(K2685,TONG_SL!$A:$D,3,0)</f>
        <v>Túi</v>
      </c>
      <c r="R2685" s="106">
        <v>6</v>
      </c>
      <c r="S2685" s="220"/>
      <c r="T2685" s="220">
        <f>VLOOKUP(VLOOKUP(G2685,Ma_KH!$A:$R,18,0)&amp;K2685,Gia_MB!$A:$F,6,0)</f>
        <v>73431</v>
      </c>
      <c r="U2685" s="221">
        <f t="shared" si="256"/>
        <v>440586</v>
      </c>
      <c r="V2685" s="220"/>
      <c r="W2685" s="222">
        <f t="shared" si="257"/>
        <v>0</v>
      </c>
      <c r="X2685" s="223" t="str">
        <f t="shared" si="258"/>
        <v>8</v>
      </c>
      <c r="Y2685" s="220"/>
      <c r="Z2685" s="221">
        <f t="shared" si="259"/>
        <v>35246.879999999997</v>
      </c>
      <c r="AA2685" s="5">
        <f>VLOOKUP(G2685,Ma_KH!$A:$R,14,0)</f>
        <v>60</v>
      </c>
    </row>
    <row r="2686" spans="1:27" hidden="1" x14ac:dyDescent="0.25">
      <c r="A2686" s="157">
        <v>45994</v>
      </c>
      <c r="B2686" s="158">
        <v>4180786548</v>
      </c>
      <c r="C2686" s="10" t="s">
        <v>7767</v>
      </c>
      <c r="D2686" s="149">
        <v>45996</v>
      </c>
      <c r="E2686" s="152"/>
      <c r="F2686" s="151"/>
      <c r="G2686" s="33" t="s">
        <v>7883</v>
      </c>
      <c r="H2686" s="152"/>
      <c r="I2686" s="158" t="s">
        <v>8181</v>
      </c>
      <c r="J2686" s="150" t="s">
        <v>7234</v>
      </c>
      <c r="K2686" s="331" t="s">
        <v>48</v>
      </c>
      <c r="L2686" s="21" t="str">
        <f>VLOOKUP($K2686,TONG_SL!$A:$D,2,0)</f>
        <v>Mọc Nấm Hương 250g</v>
      </c>
      <c r="N2686" s="21" t="str">
        <f t="shared" si="251"/>
        <v>K-C6</v>
      </c>
      <c r="Q2686" s="21" t="str">
        <f>VLOOKUP(K2686,TONG_SL!$A:$D,3,0)</f>
        <v>Túi</v>
      </c>
      <c r="R2686" s="106">
        <v>6</v>
      </c>
      <c r="S2686" s="220"/>
      <c r="T2686" s="220">
        <f>VLOOKUP(VLOOKUP(G2686,Ma_KH!$A:$R,18,0)&amp;K2686,Gia_MB!$A:$F,6,0)</f>
        <v>46000</v>
      </c>
      <c r="U2686" s="221">
        <f t="shared" si="256"/>
        <v>276000</v>
      </c>
      <c r="V2686" s="220"/>
      <c r="W2686" s="222">
        <f t="shared" si="257"/>
        <v>0</v>
      </c>
      <c r="X2686" s="223" t="str">
        <f t="shared" si="258"/>
        <v>8</v>
      </c>
      <c r="Y2686" s="220"/>
      <c r="Z2686" s="221">
        <f t="shared" si="259"/>
        <v>22080</v>
      </c>
      <c r="AA2686" s="5">
        <f>VLOOKUP(G2686,Ma_KH!$A:$R,14,0)</f>
        <v>60</v>
      </c>
    </row>
    <row r="2687" spans="1:27" hidden="1" x14ac:dyDescent="0.25">
      <c r="A2687" s="157">
        <v>45994</v>
      </c>
      <c r="B2687" s="158">
        <v>4180786548</v>
      </c>
      <c r="C2687" s="10" t="s">
        <v>7767</v>
      </c>
      <c r="D2687" s="149">
        <v>45996</v>
      </c>
      <c r="E2687" s="152"/>
      <c r="F2687" s="151"/>
      <c r="G2687" s="33" t="s">
        <v>7883</v>
      </c>
      <c r="H2687" s="152"/>
      <c r="I2687" s="158" t="s">
        <v>8181</v>
      </c>
      <c r="J2687" s="150" t="s">
        <v>7234</v>
      </c>
      <c r="K2687" s="331" t="s">
        <v>7153</v>
      </c>
      <c r="L2687" s="21" t="str">
        <f>VLOOKUP($K2687,TONG_SL!$A:$D,2,0)</f>
        <v>Tai heo muối 200g</v>
      </c>
      <c r="N2687" s="21" t="str">
        <f t="shared" si="251"/>
        <v>K-C6</v>
      </c>
      <c r="Q2687" s="21" t="str">
        <f>VLOOKUP(K2687,TONG_SL!$A:$D,3,0)</f>
        <v>Túi</v>
      </c>
      <c r="R2687" s="106">
        <v>6</v>
      </c>
      <c r="S2687" s="220"/>
      <c r="T2687" s="220">
        <f>VLOOKUP(VLOOKUP(G2687,Ma_KH!$A:$R,18,0)&amp;K2687,Gia_MB!$A:$F,6,0)</f>
        <v>55595</v>
      </c>
      <c r="U2687" s="221">
        <f t="shared" si="256"/>
        <v>333570</v>
      </c>
      <c r="V2687" s="220"/>
      <c r="W2687" s="222">
        <f t="shared" si="257"/>
        <v>0</v>
      </c>
      <c r="X2687" s="223" t="str">
        <f t="shared" si="258"/>
        <v>8</v>
      </c>
      <c r="Y2687" s="220"/>
      <c r="Z2687" s="221">
        <f t="shared" si="259"/>
        <v>26685.600000000002</v>
      </c>
      <c r="AA2687" s="5">
        <f>VLOOKUP(G2687,Ma_KH!$A:$R,14,0)</f>
        <v>60</v>
      </c>
    </row>
    <row r="2688" spans="1:27" hidden="1" x14ac:dyDescent="0.25">
      <c r="A2688" s="157">
        <v>45994</v>
      </c>
      <c r="B2688" s="158">
        <v>4180786548</v>
      </c>
      <c r="C2688" s="10" t="s">
        <v>7767</v>
      </c>
      <c r="D2688" s="149">
        <v>45996</v>
      </c>
      <c r="E2688" s="152"/>
      <c r="F2688" s="151"/>
      <c r="G2688" s="33" t="s">
        <v>7883</v>
      </c>
      <c r="H2688" s="152"/>
      <c r="I2688" s="158" t="s">
        <v>8181</v>
      </c>
      <c r="J2688" s="150" t="s">
        <v>7234</v>
      </c>
      <c r="K2688" s="331" t="s">
        <v>7154</v>
      </c>
      <c r="L2688" s="21" t="str">
        <f>VLOOKUP($K2688,TONG_SL!$A:$D,2,0)</f>
        <v>Chả cốm 300g</v>
      </c>
      <c r="N2688" s="21" t="str">
        <f t="shared" si="251"/>
        <v>K-C6</v>
      </c>
      <c r="Q2688" s="21" t="str">
        <f>VLOOKUP(K2688,TONG_SL!$A:$D,3,0)</f>
        <v>Túi</v>
      </c>
      <c r="R2688" s="106">
        <v>4</v>
      </c>
      <c r="S2688" s="220"/>
      <c r="T2688" s="220">
        <f>VLOOKUP(VLOOKUP(G2688,Ma_KH!$A:$R,18,0)&amp;K2688,Gia_MB!$A:$F,6,0)</f>
        <v>74250</v>
      </c>
      <c r="U2688" s="221">
        <f t="shared" si="256"/>
        <v>297000</v>
      </c>
      <c r="V2688" s="220"/>
      <c r="W2688" s="222">
        <f t="shared" si="257"/>
        <v>0</v>
      </c>
      <c r="X2688" s="223" t="str">
        <f t="shared" si="258"/>
        <v>8</v>
      </c>
      <c r="Y2688" s="220"/>
      <c r="Z2688" s="221">
        <f t="shared" si="259"/>
        <v>23760</v>
      </c>
      <c r="AA2688" s="5">
        <f>VLOOKUP(G2688,Ma_KH!$A:$R,14,0)</f>
        <v>60</v>
      </c>
    </row>
    <row r="2689" spans="1:27" hidden="1" x14ac:dyDescent="0.25">
      <c r="A2689" s="157">
        <v>45994</v>
      </c>
      <c r="B2689" s="158">
        <v>4180786548</v>
      </c>
      <c r="C2689" s="10" t="s">
        <v>7767</v>
      </c>
      <c r="D2689" s="149">
        <v>45996</v>
      </c>
      <c r="E2689" s="152"/>
      <c r="F2689" s="151"/>
      <c r="G2689" s="33" t="s">
        <v>7883</v>
      </c>
      <c r="H2689" s="152"/>
      <c r="I2689" s="158" t="s">
        <v>8181</v>
      </c>
      <c r="J2689" s="150" t="s">
        <v>7234</v>
      </c>
      <c r="K2689" s="331" t="s">
        <v>32</v>
      </c>
      <c r="L2689" s="21" t="str">
        <f>VLOOKUP($K2689,TONG_SL!$A:$D,2,0)</f>
        <v>Giò Tai Lưỡi Xào 250g</v>
      </c>
      <c r="N2689" s="21" t="str">
        <f t="shared" ref="N2689:N2730" si="260">IF($B2689&lt;&gt;"","K-C6","")</f>
        <v>K-C6</v>
      </c>
      <c r="Q2689" s="21" t="str">
        <f>VLOOKUP(K2689,TONG_SL!$A:$D,3,0)</f>
        <v>Túi</v>
      </c>
      <c r="R2689" s="106">
        <v>2</v>
      </c>
      <c r="S2689" s="220"/>
      <c r="T2689" s="220">
        <f>VLOOKUP(VLOOKUP(G2689,Ma_KH!$A:$R,18,0)&amp;K2689,Gia_MB!$A:$F,6,0)</f>
        <v>50182</v>
      </c>
      <c r="U2689" s="221">
        <f t="shared" si="256"/>
        <v>100364</v>
      </c>
      <c r="V2689" s="220"/>
      <c r="W2689" s="222">
        <f t="shared" si="257"/>
        <v>0</v>
      </c>
      <c r="X2689" s="223" t="str">
        <f t="shared" si="258"/>
        <v>8</v>
      </c>
      <c r="Y2689" s="220"/>
      <c r="Z2689" s="221">
        <f t="shared" si="259"/>
        <v>8029.12</v>
      </c>
      <c r="AA2689" s="5">
        <f>VLOOKUP(G2689,Ma_KH!$A:$R,14,0)</f>
        <v>60</v>
      </c>
    </row>
    <row r="2690" spans="1:27" hidden="1" x14ac:dyDescent="0.25">
      <c r="A2690" s="157">
        <v>45994</v>
      </c>
      <c r="B2690" s="158">
        <v>4180786548</v>
      </c>
      <c r="C2690" s="10" t="s">
        <v>7767</v>
      </c>
      <c r="D2690" s="149">
        <v>45996</v>
      </c>
      <c r="E2690" s="152"/>
      <c r="F2690" s="151"/>
      <c r="G2690" s="33" t="s">
        <v>7883</v>
      </c>
      <c r="H2690" s="152"/>
      <c r="I2690" s="158" t="s">
        <v>8181</v>
      </c>
      <c r="J2690" s="150" t="s">
        <v>7234</v>
      </c>
      <c r="K2690" s="331" t="s">
        <v>30</v>
      </c>
      <c r="L2690" s="21" t="str">
        <f>VLOOKUP($K2690,TONG_SL!$A:$D,2,0)</f>
        <v>Gà muối 500g</v>
      </c>
      <c r="N2690" s="21" t="str">
        <f t="shared" si="260"/>
        <v>K-C6</v>
      </c>
      <c r="Q2690" s="21" t="str">
        <f>VLOOKUP(K2690,TONG_SL!$A:$D,3,0)</f>
        <v>Túi</v>
      </c>
      <c r="R2690" s="106">
        <v>10</v>
      </c>
      <c r="S2690" s="220"/>
      <c r="T2690" s="220">
        <f>VLOOKUP(VLOOKUP(G2690,Ma_KH!$A:$R,18,0)&amp;K2690,Gia_MB!$A:$F,6,0)</f>
        <v>111058</v>
      </c>
      <c r="U2690" s="221">
        <f t="shared" si="256"/>
        <v>1110580</v>
      </c>
      <c r="V2690" s="220"/>
      <c r="W2690" s="222">
        <f t="shared" si="257"/>
        <v>0</v>
      </c>
      <c r="X2690" s="223" t="str">
        <f t="shared" si="258"/>
        <v>8</v>
      </c>
      <c r="Y2690" s="220"/>
      <c r="Z2690" s="221">
        <f t="shared" si="259"/>
        <v>88846.400000000009</v>
      </c>
      <c r="AA2690" s="5">
        <f>VLOOKUP(G2690,Ma_KH!$A:$R,14,0)</f>
        <v>60</v>
      </c>
    </row>
    <row r="2691" spans="1:27" hidden="1" x14ac:dyDescent="0.25">
      <c r="A2691" s="211">
        <v>45986</v>
      </c>
      <c r="B2691" s="148">
        <v>4180478048</v>
      </c>
      <c r="C2691" s="10" t="s">
        <v>7767</v>
      </c>
      <c r="D2691" s="149">
        <v>45996</v>
      </c>
      <c r="G2691" s="146" t="s">
        <v>8183</v>
      </c>
      <c r="I2691" s="148">
        <v>4180478048</v>
      </c>
      <c r="J2691" s="212" t="s">
        <v>70</v>
      </c>
      <c r="K2691" s="330" t="s">
        <v>39</v>
      </c>
      <c r="L2691" s="21" t="str">
        <f>VLOOKUP($K2691,TONG_SL!$A:$D,2,0)</f>
        <v>Chả nướng 300g</v>
      </c>
      <c r="N2691" s="21" t="str">
        <f t="shared" si="260"/>
        <v>K-C6</v>
      </c>
      <c r="Q2691" s="21" t="str">
        <f>VLOOKUP(K2691,TONG_SL!$A:$D,3,0)</f>
        <v>Túi</v>
      </c>
      <c r="R2691" s="1">
        <v>5</v>
      </c>
      <c r="S2691" s="220"/>
      <c r="T2691" s="220">
        <f>VLOOKUP(VLOOKUP(G2691,Ma_KH!$A:$R,18,0)&amp;K2691,Gia_MB!$A:$F,6,0)</f>
        <v>70950</v>
      </c>
      <c r="U2691" s="221">
        <f t="shared" ref="U2691:U2737" si="261">T2691*R2691</f>
        <v>354750</v>
      </c>
      <c r="V2691" s="220"/>
      <c r="W2691" s="222">
        <f t="shared" ref="W2691:W2737" si="262">U2691*V2691</f>
        <v>0</v>
      </c>
      <c r="X2691" s="223" t="str">
        <f t="shared" ref="X2691:X2737" si="263">IF(B2691&lt;&gt;"","8","0")</f>
        <v>8</v>
      </c>
      <c r="Y2691" s="220"/>
      <c r="Z2691" s="221">
        <f t="shared" ref="Z2691:Z2737" si="264">U2691*X2691%</f>
        <v>28380</v>
      </c>
      <c r="AA2691" s="5">
        <f>VLOOKUP(G2691,Ma_KH!$A:$R,14,0)</f>
        <v>60</v>
      </c>
    </row>
    <row r="2692" spans="1:27" hidden="1" x14ac:dyDescent="0.25">
      <c r="A2692" s="211">
        <v>45986</v>
      </c>
      <c r="B2692" s="148">
        <v>4180478048</v>
      </c>
      <c r="C2692" s="10" t="s">
        <v>7767</v>
      </c>
      <c r="D2692" s="149">
        <v>45996</v>
      </c>
      <c r="G2692" s="146" t="s">
        <v>8183</v>
      </c>
      <c r="I2692" s="148">
        <v>4180478048</v>
      </c>
      <c r="J2692" s="212" t="s">
        <v>70</v>
      </c>
      <c r="K2692" s="330" t="s">
        <v>48</v>
      </c>
      <c r="L2692" s="21" t="str">
        <f>VLOOKUP($K2692,TONG_SL!$A:$D,2,0)</f>
        <v>Mọc Nấm Hương 250g</v>
      </c>
      <c r="N2692" s="21" t="str">
        <f t="shared" si="260"/>
        <v>K-C6</v>
      </c>
      <c r="Q2692" s="21" t="str">
        <f>VLOOKUP(K2692,TONG_SL!$A:$D,3,0)</f>
        <v>Túi</v>
      </c>
      <c r="R2692" s="1">
        <v>5</v>
      </c>
      <c r="S2692" s="220"/>
      <c r="T2692" s="220">
        <f>VLOOKUP(VLOOKUP(G2692,Ma_KH!$A:$R,18,0)&amp;K2692,Gia_MB!$A:$F,6,0)</f>
        <v>46000</v>
      </c>
      <c r="U2692" s="221">
        <f t="shared" si="261"/>
        <v>230000</v>
      </c>
      <c r="V2692" s="220"/>
      <c r="W2692" s="222">
        <f t="shared" si="262"/>
        <v>0</v>
      </c>
      <c r="X2692" s="223" t="str">
        <f t="shared" si="263"/>
        <v>8</v>
      </c>
      <c r="Y2692" s="220"/>
      <c r="Z2692" s="221">
        <f t="shared" si="264"/>
        <v>18400</v>
      </c>
      <c r="AA2692" s="5">
        <f>VLOOKUP(G2692,Ma_KH!$A:$R,14,0)</f>
        <v>60</v>
      </c>
    </row>
    <row r="2693" spans="1:27" hidden="1" x14ac:dyDescent="0.25">
      <c r="A2693" s="211">
        <v>45986</v>
      </c>
      <c r="B2693" s="148">
        <v>4180478048</v>
      </c>
      <c r="C2693" s="10" t="s">
        <v>7767</v>
      </c>
      <c r="D2693" s="149">
        <v>45996</v>
      </c>
      <c r="G2693" s="146" t="s">
        <v>8183</v>
      </c>
      <c r="I2693" s="148">
        <v>4180478048</v>
      </c>
      <c r="J2693" s="212" t="s">
        <v>70</v>
      </c>
      <c r="K2693" s="330" t="s">
        <v>34</v>
      </c>
      <c r="L2693" s="21" t="str">
        <f>VLOOKUP($K2693,TONG_SL!$A:$D,2,0)</f>
        <v>Tai heo muối 200g</v>
      </c>
      <c r="N2693" s="21" t="str">
        <f t="shared" si="260"/>
        <v>K-C6</v>
      </c>
      <c r="Q2693" s="21" t="str">
        <f>VLOOKUP(K2693,TONG_SL!$A:$D,3,0)</f>
        <v>Túi</v>
      </c>
      <c r="R2693" s="1">
        <v>6</v>
      </c>
      <c r="S2693" s="220"/>
      <c r="T2693" s="220">
        <f>VLOOKUP(VLOOKUP(G2693,Ma_KH!$A:$R,18,0)&amp;K2693,Gia_MB!$A:$F,6,0)</f>
        <v>55595</v>
      </c>
      <c r="U2693" s="221">
        <f t="shared" si="261"/>
        <v>333570</v>
      </c>
      <c r="V2693" s="220"/>
      <c r="W2693" s="222">
        <f t="shared" si="262"/>
        <v>0</v>
      </c>
      <c r="X2693" s="223" t="str">
        <f t="shared" si="263"/>
        <v>8</v>
      </c>
      <c r="Y2693" s="220"/>
      <c r="Z2693" s="221">
        <f t="shared" si="264"/>
        <v>26685.600000000002</v>
      </c>
      <c r="AA2693" s="5">
        <f>VLOOKUP(G2693,Ma_KH!$A:$R,14,0)</f>
        <v>60</v>
      </c>
    </row>
    <row r="2694" spans="1:27" hidden="1" x14ac:dyDescent="0.25">
      <c r="A2694" s="211">
        <v>45986</v>
      </c>
      <c r="B2694" s="148">
        <v>4180478048</v>
      </c>
      <c r="C2694" s="10" t="s">
        <v>7767</v>
      </c>
      <c r="D2694" s="149">
        <v>45996</v>
      </c>
      <c r="G2694" s="146" t="s">
        <v>8183</v>
      </c>
      <c r="I2694" s="148">
        <v>4180478048</v>
      </c>
      <c r="J2694" s="212" t="s">
        <v>70</v>
      </c>
      <c r="K2694" s="330" t="s">
        <v>32</v>
      </c>
      <c r="L2694" s="21" t="str">
        <f>VLOOKUP($K2694,TONG_SL!$A:$D,2,0)</f>
        <v>Giò Tai Lưỡi Xào 250g</v>
      </c>
      <c r="N2694" s="21" t="str">
        <f t="shared" si="260"/>
        <v>K-C6</v>
      </c>
      <c r="Q2694" s="21" t="str">
        <f>VLOOKUP(K2694,TONG_SL!$A:$D,3,0)</f>
        <v>Túi</v>
      </c>
      <c r="R2694" s="1">
        <v>5</v>
      </c>
      <c r="S2694" s="220"/>
      <c r="T2694" s="220">
        <f>VLOOKUP(VLOOKUP(G2694,Ma_KH!$A:$R,18,0)&amp;K2694,Gia_MB!$A:$F,6,0)</f>
        <v>50182</v>
      </c>
      <c r="U2694" s="221">
        <f t="shared" si="261"/>
        <v>250910</v>
      </c>
      <c r="V2694" s="220"/>
      <c r="W2694" s="222">
        <f t="shared" si="262"/>
        <v>0</v>
      </c>
      <c r="X2694" s="223" t="str">
        <f t="shared" si="263"/>
        <v>8</v>
      </c>
      <c r="Y2694" s="220"/>
      <c r="Z2694" s="221">
        <f t="shared" si="264"/>
        <v>20072.8</v>
      </c>
      <c r="AA2694" s="5">
        <f>VLOOKUP(G2694,Ma_KH!$A:$R,14,0)</f>
        <v>60</v>
      </c>
    </row>
    <row r="2695" spans="1:27" hidden="1" x14ac:dyDescent="0.25">
      <c r="A2695" s="211">
        <v>45986</v>
      </c>
      <c r="B2695" s="148">
        <v>4180478048</v>
      </c>
      <c r="C2695" s="10" t="s">
        <v>7767</v>
      </c>
      <c r="D2695" s="149">
        <v>45996</v>
      </c>
      <c r="G2695" s="146" t="s">
        <v>8183</v>
      </c>
      <c r="I2695" s="148">
        <v>4180478048</v>
      </c>
      <c r="J2695" s="212" t="s">
        <v>70</v>
      </c>
      <c r="K2695" s="330" t="s">
        <v>37</v>
      </c>
      <c r="L2695" s="21" t="str">
        <f>VLOOKUP($K2695,TONG_SL!$A:$D,2,0)</f>
        <v>Chả cốm 300g</v>
      </c>
      <c r="N2695" s="21" t="str">
        <f t="shared" si="260"/>
        <v>K-C6</v>
      </c>
      <c r="Q2695" s="21" t="str">
        <f>VLOOKUP(K2695,TONG_SL!$A:$D,3,0)</f>
        <v>Túi</v>
      </c>
      <c r="R2695" s="1">
        <v>5</v>
      </c>
      <c r="S2695" s="220"/>
      <c r="T2695" s="220">
        <f>VLOOKUP(VLOOKUP(G2695,Ma_KH!$A:$R,18,0)&amp;K2695,Gia_MB!$A:$F,6,0)</f>
        <v>74250</v>
      </c>
      <c r="U2695" s="221">
        <f t="shared" si="261"/>
        <v>371250</v>
      </c>
      <c r="V2695" s="220"/>
      <c r="W2695" s="222">
        <f t="shared" si="262"/>
        <v>0</v>
      </c>
      <c r="X2695" s="223" t="str">
        <f t="shared" si="263"/>
        <v>8</v>
      </c>
      <c r="Y2695" s="220"/>
      <c r="Z2695" s="221">
        <f t="shared" si="264"/>
        <v>29700</v>
      </c>
      <c r="AA2695" s="5">
        <f>VLOOKUP(G2695,Ma_KH!$A:$R,14,0)</f>
        <v>60</v>
      </c>
    </row>
    <row r="2696" spans="1:27" hidden="1" x14ac:dyDescent="0.25">
      <c r="A2696" s="211">
        <v>45986</v>
      </c>
      <c r="B2696" s="148">
        <v>4180478048</v>
      </c>
      <c r="C2696" s="10" t="s">
        <v>7767</v>
      </c>
      <c r="D2696" s="149">
        <v>45996</v>
      </c>
      <c r="G2696" s="146" t="s">
        <v>8183</v>
      </c>
      <c r="I2696" s="148">
        <v>4180478048</v>
      </c>
      <c r="J2696" s="212" t="s">
        <v>70</v>
      </c>
      <c r="K2696" s="330" t="s">
        <v>30</v>
      </c>
      <c r="L2696" s="21" t="str">
        <f>VLOOKUP($K2696,TONG_SL!$A:$D,2,0)</f>
        <v>Gà muối 500g</v>
      </c>
      <c r="N2696" s="21" t="str">
        <f t="shared" si="260"/>
        <v>K-C6</v>
      </c>
      <c r="Q2696" s="21" t="str">
        <f>VLOOKUP(K2696,TONG_SL!$A:$D,3,0)</f>
        <v>Túi</v>
      </c>
      <c r="R2696" s="1">
        <v>6</v>
      </c>
      <c r="S2696" s="220"/>
      <c r="T2696" s="220">
        <f>VLOOKUP(VLOOKUP(G2696,Ma_KH!$A:$R,18,0)&amp;K2696,Gia_MB!$A:$F,6,0)</f>
        <v>111058</v>
      </c>
      <c r="U2696" s="221">
        <f t="shared" si="261"/>
        <v>666348</v>
      </c>
      <c r="V2696" s="220"/>
      <c r="W2696" s="222">
        <f t="shared" si="262"/>
        <v>0</v>
      </c>
      <c r="X2696" s="223" t="str">
        <f t="shared" si="263"/>
        <v>8</v>
      </c>
      <c r="Y2696" s="220"/>
      <c r="Z2696" s="221">
        <f t="shared" si="264"/>
        <v>53307.840000000004</v>
      </c>
      <c r="AA2696" s="5">
        <f>VLOOKUP(G2696,Ma_KH!$A:$R,14,0)</f>
        <v>60</v>
      </c>
    </row>
    <row r="2697" spans="1:27" hidden="1" x14ac:dyDescent="0.25">
      <c r="A2697" s="211">
        <v>45986</v>
      </c>
      <c r="B2697" s="148">
        <v>4180478048</v>
      </c>
      <c r="C2697" s="10" t="s">
        <v>7767</v>
      </c>
      <c r="D2697" s="149">
        <v>45996</v>
      </c>
      <c r="G2697" s="146" t="s">
        <v>8183</v>
      </c>
      <c r="I2697" s="148">
        <v>4180478048</v>
      </c>
      <c r="J2697" s="212" t="s">
        <v>70</v>
      </c>
      <c r="K2697" s="330" t="s">
        <v>27</v>
      </c>
      <c r="L2697" s="21" t="str">
        <f>VLOOKUP($K2697,TONG_SL!$A:$D,2,0)</f>
        <v>Chân giò heo muối 300g</v>
      </c>
      <c r="N2697" s="21" t="str">
        <f t="shared" si="260"/>
        <v>K-C6</v>
      </c>
      <c r="Q2697" s="21" t="str">
        <f>VLOOKUP(K2697,TONG_SL!$A:$D,3,0)</f>
        <v>Túi</v>
      </c>
      <c r="R2697" s="1">
        <v>5</v>
      </c>
      <c r="S2697" s="220"/>
      <c r="T2697" s="220">
        <f>VLOOKUP(VLOOKUP(G2697,Ma_KH!$A:$R,18,0)&amp;K2697,Gia_MB!$A:$F,6,0)</f>
        <v>73431</v>
      </c>
      <c r="U2697" s="221">
        <f t="shared" si="261"/>
        <v>367155</v>
      </c>
      <c r="V2697" s="220"/>
      <c r="W2697" s="222">
        <f t="shared" si="262"/>
        <v>0</v>
      </c>
      <c r="X2697" s="223" t="str">
        <f t="shared" si="263"/>
        <v>8</v>
      </c>
      <c r="Y2697" s="220"/>
      <c r="Z2697" s="221">
        <f t="shared" si="264"/>
        <v>29372.400000000001</v>
      </c>
      <c r="AA2697" s="5">
        <f>VLOOKUP(G2697,Ma_KH!$A:$R,14,0)</f>
        <v>60</v>
      </c>
    </row>
    <row r="2698" spans="1:27" hidden="1" x14ac:dyDescent="0.25">
      <c r="A2698" s="211">
        <v>45996</v>
      </c>
      <c r="B2698" s="148">
        <v>4180930766</v>
      </c>
      <c r="C2698" s="10" t="s">
        <v>7767</v>
      </c>
      <c r="D2698" s="149">
        <v>45996</v>
      </c>
      <c r="G2698" s="146" t="s">
        <v>8183</v>
      </c>
      <c r="I2698" s="148">
        <v>4180930766</v>
      </c>
      <c r="J2698" s="212" t="s">
        <v>70</v>
      </c>
      <c r="K2698" s="330" t="s">
        <v>30</v>
      </c>
      <c r="L2698" s="21" t="str">
        <f>VLOOKUP($K2698,TONG_SL!$A:$D,2,0)</f>
        <v>Gà muối 500g</v>
      </c>
      <c r="N2698" s="21" t="str">
        <f t="shared" si="260"/>
        <v>K-C6</v>
      </c>
      <c r="Q2698" s="21" t="str">
        <f>VLOOKUP(K2698,TONG_SL!$A:$D,3,0)</f>
        <v>Túi</v>
      </c>
      <c r="R2698" s="1">
        <v>4</v>
      </c>
      <c r="S2698" s="220"/>
      <c r="T2698" s="220">
        <f>VLOOKUP(VLOOKUP(G2698,Ma_KH!$A:$R,18,0)&amp;K2698,Gia_MB!$A:$F,6,0)</f>
        <v>111058</v>
      </c>
      <c r="U2698" s="221">
        <f t="shared" si="261"/>
        <v>444232</v>
      </c>
      <c r="V2698" s="220"/>
      <c r="W2698" s="222">
        <f t="shared" si="262"/>
        <v>0</v>
      </c>
      <c r="X2698" s="223" t="str">
        <f t="shared" si="263"/>
        <v>8</v>
      </c>
      <c r="Y2698" s="220"/>
      <c r="Z2698" s="221">
        <f t="shared" si="264"/>
        <v>35538.559999999998</v>
      </c>
      <c r="AA2698" s="5">
        <f>VLOOKUP(G2698,Ma_KH!$A:$R,14,0)</f>
        <v>60</v>
      </c>
    </row>
    <row r="2699" spans="1:27" hidden="1" x14ac:dyDescent="0.25">
      <c r="A2699" s="211">
        <v>45996</v>
      </c>
      <c r="B2699" s="148">
        <v>4180930766</v>
      </c>
      <c r="C2699" s="10" t="s">
        <v>7767</v>
      </c>
      <c r="D2699" s="149">
        <v>45996</v>
      </c>
      <c r="G2699" s="146" t="s">
        <v>8183</v>
      </c>
      <c r="I2699" s="148">
        <v>4180930766</v>
      </c>
      <c r="J2699" s="212" t="s">
        <v>70</v>
      </c>
      <c r="K2699" s="330" t="s">
        <v>27</v>
      </c>
      <c r="L2699" s="21" t="str">
        <f>VLOOKUP($K2699,TONG_SL!$A:$D,2,0)</f>
        <v>Chân giò heo muối 300g</v>
      </c>
      <c r="N2699" s="21" t="str">
        <f t="shared" si="260"/>
        <v>K-C6</v>
      </c>
      <c r="Q2699" s="21" t="str">
        <f>VLOOKUP(K2699,TONG_SL!$A:$D,3,0)</f>
        <v>Túi</v>
      </c>
      <c r="R2699" s="1">
        <v>10</v>
      </c>
      <c r="S2699" s="220"/>
      <c r="T2699" s="220">
        <f>VLOOKUP(VLOOKUP(G2699,Ma_KH!$A:$R,18,0)&amp;K2699,Gia_MB!$A:$F,6,0)</f>
        <v>73431</v>
      </c>
      <c r="U2699" s="221">
        <f t="shared" si="261"/>
        <v>734310</v>
      </c>
      <c r="V2699" s="220"/>
      <c r="W2699" s="222">
        <f t="shared" si="262"/>
        <v>0</v>
      </c>
      <c r="X2699" s="223" t="str">
        <f t="shared" si="263"/>
        <v>8</v>
      </c>
      <c r="Y2699" s="220"/>
      <c r="Z2699" s="221">
        <f t="shared" si="264"/>
        <v>58744.800000000003</v>
      </c>
      <c r="AA2699" s="5">
        <f>VLOOKUP(G2699,Ma_KH!$A:$R,14,0)</f>
        <v>60</v>
      </c>
    </row>
    <row r="2700" spans="1:27" hidden="1" x14ac:dyDescent="0.25">
      <c r="A2700" s="211">
        <v>45996</v>
      </c>
      <c r="B2700" s="148">
        <v>4180930766</v>
      </c>
      <c r="C2700" s="10" t="s">
        <v>7767</v>
      </c>
      <c r="D2700" s="149">
        <v>45996</v>
      </c>
      <c r="G2700" s="146" t="s">
        <v>8183</v>
      </c>
      <c r="I2700" s="148">
        <v>4180930766</v>
      </c>
      <c r="J2700" s="212" t="s">
        <v>70</v>
      </c>
      <c r="K2700" s="330" t="s">
        <v>32</v>
      </c>
      <c r="L2700" s="21" t="str">
        <f>VLOOKUP($K2700,TONG_SL!$A:$D,2,0)</f>
        <v>Giò Tai Lưỡi Xào 250g</v>
      </c>
      <c r="N2700" s="21" t="str">
        <f t="shared" si="260"/>
        <v>K-C6</v>
      </c>
      <c r="Q2700" s="21" t="str">
        <f>VLOOKUP(K2700,TONG_SL!$A:$D,3,0)</f>
        <v>Túi</v>
      </c>
      <c r="R2700" s="1">
        <v>5</v>
      </c>
      <c r="S2700" s="220"/>
      <c r="T2700" s="220">
        <f>VLOOKUP(VLOOKUP(G2700,Ma_KH!$A:$R,18,0)&amp;K2700,Gia_MB!$A:$F,6,0)</f>
        <v>50182</v>
      </c>
      <c r="U2700" s="221">
        <f t="shared" si="261"/>
        <v>250910</v>
      </c>
      <c r="V2700" s="220"/>
      <c r="W2700" s="222">
        <f t="shared" si="262"/>
        <v>0</v>
      </c>
      <c r="X2700" s="223" t="str">
        <f t="shared" si="263"/>
        <v>8</v>
      </c>
      <c r="Y2700" s="220"/>
      <c r="Z2700" s="221">
        <f t="shared" si="264"/>
        <v>20072.8</v>
      </c>
      <c r="AA2700" s="5">
        <f>VLOOKUP(G2700,Ma_KH!$A:$R,14,0)</f>
        <v>60</v>
      </c>
    </row>
    <row r="2701" spans="1:27" hidden="1" x14ac:dyDescent="0.25">
      <c r="A2701" s="211">
        <v>45996</v>
      </c>
      <c r="B2701" s="148">
        <v>4180930766</v>
      </c>
      <c r="C2701" s="10" t="s">
        <v>7767</v>
      </c>
      <c r="D2701" s="149">
        <v>45996</v>
      </c>
      <c r="G2701" s="146" t="s">
        <v>8183</v>
      </c>
      <c r="I2701" s="148">
        <v>4180930766</v>
      </c>
      <c r="J2701" s="212" t="s">
        <v>70</v>
      </c>
      <c r="K2701" s="330" t="s">
        <v>48</v>
      </c>
      <c r="L2701" s="21" t="str">
        <f>VLOOKUP($K2701,TONG_SL!$A:$D,2,0)</f>
        <v>Mọc Nấm Hương 250g</v>
      </c>
      <c r="N2701" s="21" t="str">
        <f t="shared" si="260"/>
        <v>K-C6</v>
      </c>
      <c r="Q2701" s="21" t="str">
        <f>VLOOKUP(K2701,TONG_SL!$A:$D,3,0)</f>
        <v>Túi</v>
      </c>
      <c r="R2701" s="1">
        <v>5</v>
      </c>
      <c r="S2701" s="220"/>
      <c r="T2701" s="220">
        <f>VLOOKUP(VLOOKUP(G2701,Ma_KH!$A:$R,18,0)&amp;K2701,Gia_MB!$A:$F,6,0)</f>
        <v>46000</v>
      </c>
      <c r="U2701" s="221">
        <f t="shared" si="261"/>
        <v>230000</v>
      </c>
      <c r="V2701" s="220"/>
      <c r="W2701" s="222">
        <f t="shared" si="262"/>
        <v>0</v>
      </c>
      <c r="X2701" s="223" t="str">
        <f t="shared" si="263"/>
        <v>8</v>
      </c>
      <c r="Y2701" s="220"/>
      <c r="Z2701" s="221">
        <f t="shared" si="264"/>
        <v>18400</v>
      </c>
      <c r="AA2701" s="5">
        <f>VLOOKUP(G2701,Ma_KH!$A:$R,14,0)</f>
        <v>60</v>
      </c>
    </row>
    <row r="2702" spans="1:27" hidden="1" x14ac:dyDescent="0.25">
      <c r="A2702" s="211">
        <v>45996</v>
      </c>
      <c r="B2702" s="148" t="s">
        <v>8184</v>
      </c>
      <c r="C2702" s="10" t="s">
        <v>7767</v>
      </c>
      <c r="D2702" s="149">
        <v>45996</v>
      </c>
      <c r="G2702" s="32" t="s">
        <v>235</v>
      </c>
      <c r="I2702" s="148" t="s">
        <v>8184</v>
      </c>
      <c r="J2702" s="212" t="s">
        <v>70</v>
      </c>
      <c r="K2702" s="330" t="s">
        <v>27</v>
      </c>
      <c r="L2702" s="21" t="str">
        <f>VLOOKUP($K2702,TONG_SL!$A:$D,2,0)</f>
        <v>Chân giò heo muối 300g</v>
      </c>
      <c r="N2702" s="21" t="str">
        <f t="shared" si="260"/>
        <v>K-C6</v>
      </c>
      <c r="Q2702" s="21" t="str">
        <f>VLOOKUP(K2702,TONG_SL!$A:$D,3,0)</f>
        <v>Túi</v>
      </c>
      <c r="R2702" s="1">
        <v>5</v>
      </c>
      <c r="S2702" s="220"/>
      <c r="T2702" s="220">
        <f>VLOOKUP(VLOOKUP(G2702,Ma_KH!$A:$R,18,0)&amp;K2702,Gia_MB!$A:$F,6,0)</f>
        <v>73431</v>
      </c>
      <c r="U2702" s="221">
        <f t="shared" si="261"/>
        <v>367155</v>
      </c>
      <c r="V2702" s="220"/>
      <c r="W2702" s="222">
        <f t="shared" si="262"/>
        <v>0</v>
      </c>
      <c r="X2702" s="223" t="str">
        <f t="shared" si="263"/>
        <v>8</v>
      </c>
      <c r="Y2702" s="220"/>
      <c r="Z2702" s="221">
        <f t="shared" si="264"/>
        <v>29372.400000000001</v>
      </c>
      <c r="AA2702" s="5">
        <f>VLOOKUP(G2702,Ma_KH!$A:$R,14,0)</f>
        <v>60</v>
      </c>
    </row>
    <row r="2703" spans="1:27" hidden="1" x14ac:dyDescent="0.25">
      <c r="A2703" s="211">
        <v>45996</v>
      </c>
      <c r="B2703" s="148" t="s">
        <v>8184</v>
      </c>
      <c r="C2703" s="10" t="s">
        <v>7767</v>
      </c>
      <c r="D2703" s="149">
        <v>45996</v>
      </c>
      <c r="G2703" s="32" t="s">
        <v>235</v>
      </c>
      <c r="I2703" s="148" t="s">
        <v>8184</v>
      </c>
      <c r="J2703" s="212" t="s">
        <v>70</v>
      </c>
      <c r="K2703" s="330" t="s">
        <v>32</v>
      </c>
      <c r="L2703" s="21" t="str">
        <f>VLOOKUP($K2703,TONG_SL!$A:$D,2,0)</f>
        <v>Giò Tai Lưỡi Xào 250g</v>
      </c>
      <c r="N2703" s="21" t="str">
        <f t="shared" si="260"/>
        <v>K-C6</v>
      </c>
      <c r="Q2703" s="21" t="str">
        <f>VLOOKUP(K2703,TONG_SL!$A:$D,3,0)</f>
        <v>Túi</v>
      </c>
      <c r="R2703" s="1">
        <v>5</v>
      </c>
      <c r="S2703" s="220"/>
      <c r="T2703" s="220">
        <f>VLOOKUP(VLOOKUP(G2703,Ma_KH!$A:$R,18,0)&amp;K2703,Gia_MB!$A:$F,6,0)</f>
        <v>50182</v>
      </c>
      <c r="U2703" s="221">
        <f t="shared" si="261"/>
        <v>250910</v>
      </c>
      <c r="V2703" s="220"/>
      <c r="W2703" s="222">
        <f t="shared" si="262"/>
        <v>0</v>
      </c>
      <c r="X2703" s="223" t="str">
        <f t="shared" si="263"/>
        <v>8</v>
      </c>
      <c r="Y2703" s="220"/>
      <c r="Z2703" s="221">
        <f t="shared" si="264"/>
        <v>20072.8</v>
      </c>
      <c r="AA2703" s="5">
        <f>VLOOKUP(G2703,Ma_KH!$A:$R,14,0)</f>
        <v>60</v>
      </c>
    </row>
    <row r="2704" spans="1:27" hidden="1" x14ac:dyDescent="0.25">
      <c r="A2704" s="211">
        <v>45996</v>
      </c>
      <c r="B2704" s="148" t="s">
        <v>8184</v>
      </c>
      <c r="C2704" s="10" t="s">
        <v>7767</v>
      </c>
      <c r="D2704" s="149">
        <v>45996</v>
      </c>
      <c r="G2704" s="32" t="s">
        <v>235</v>
      </c>
      <c r="I2704" s="148" t="s">
        <v>8184</v>
      </c>
      <c r="J2704" s="212" t="s">
        <v>70</v>
      </c>
      <c r="K2704" s="330" t="s">
        <v>48</v>
      </c>
      <c r="L2704" s="21" t="str">
        <f>VLOOKUP($K2704,TONG_SL!$A:$D,2,0)</f>
        <v>Mọc Nấm Hương 250g</v>
      </c>
      <c r="N2704" s="21" t="str">
        <f t="shared" si="260"/>
        <v>K-C6</v>
      </c>
      <c r="Q2704" s="21" t="str">
        <f>VLOOKUP(K2704,TONG_SL!$A:$D,3,0)</f>
        <v>Túi</v>
      </c>
      <c r="R2704" s="1">
        <v>3</v>
      </c>
      <c r="S2704" s="220"/>
      <c r="T2704" s="220">
        <f>VLOOKUP(VLOOKUP(G2704,Ma_KH!$A:$R,18,0)&amp;K2704,Gia_MB!$A:$F,6,0)</f>
        <v>46000</v>
      </c>
      <c r="U2704" s="221">
        <f t="shared" si="261"/>
        <v>138000</v>
      </c>
      <c r="V2704" s="220"/>
      <c r="W2704" s="222">
        <f t="shared" si="262"/>
        <v>0</v>
      </c>
      <c r="X2704" s="223" t="str">
        <f t="shared" si="263"/>
        <v>8</v>
      </c>
      <c r="Y2704" s="220"/>
      <c r="Z2704" s="221">
        <f t="shared" si="264"/>
        <v>11040</v>
      </c>
      <c r="AA2704" s="5">
        <f>VLOOKUP(G2704,Ma_KH!$A:$R,14,0)</f>
        <v>60</v>
      </c>
    </row>
    <row r="2705" spans="1:27" hidden="1" x14ac:dyDescent="0.25">
      <c r="A2705" s="211">
        <v>45996</v>
      </c>
      <c r="B2705" s="148" t="s">
        <v>8184</v>
      </c>
      <c r="C2705" s="10" t="s">
        <v>7767</v>
      </c>
      <c r="D2705" s="149">
        <v>45996</v>
      </c>
      <c r="G2705" s="32" t="s">
        <v>235</v>
      </c>
      <c r="I2705" s="148" t="s">
        <v>8184</v>
      </c>
      <c r="J2705" s="212" t="s">
        <v>70</v>
      </c>
      <c r="K2705" s="330" t="s">
        <v>37</v>
      </c>
      <c r="L2705" s="21" t="str">
        <f>VLOOKUP($K2705,TONG_SL!$A:$D,2,0)</f>
        <v>Chả cốm 300g</v>
      </c>
      <c r="N2705" s="21" t="str">
        <f t="shared" si="260"/>
        <v>K-C6</v>
      </c>
      <c r="Q2705" s="21" t="str">
        <f>VLOOKUP(K2705,TONG_SL!$A:$D,3,0)</f>
        <v>Túi</v>
      </c>
      <c r="R2705" s="1">
        <v>3</v>
      </c>
      <c r="S2705" s="220"/>
      <c r="T2705" s="220">
        <f>VLOOKUP(VLOOKUP(G2705,Ma_KH!$A:$R,18,0)&amp;K2705,Gia_MB!$A:$F,6,0)</f>
        <v>74250</v>
      </c>
      <c r="U2705" s="221">
        <f t="shared" si="261"/>
        <v>222750</v>
      </c>
      <c r="V2705" s="220"/>
      <c r="W2705" s="222">
        <f t="shared" si="262"/>
        <v>0</v>
      </c>
      <c r="X2705" s="223" t="str">
        <f t="shared" si="263"/>
        <v>8</v>
      </c>
      <c r="Y2705" s="220"/>
      <c r="Z2705" s="221">
        <f t="shared" si="264"/>
        <v>17820</v>
      </c>
      <c r="AA2705" s="5">
        <f>VLOOKUP(G2705,Ma_KH!$A:$R,14,0)</f>
        <v>60</v>
      </c>
    </row>
    <row r="2706" spans="1:27" hidden="1" x14ac:dyDescent="0.25">
      <c r="A2706" s="211">
        <v>45996</v>
      </c>
      <c r="B2706" s="148" t="s">
        <v>8184</v>
      </c>
      <c r="C2706" s="10" t="s">
        <v>7767</v>
      </c>
      <c r="D2706" s="149">
        <v>45996</v>
      </c>
      <c r="G2706" s="32" t="s">
        <v>235</v>
      </c>
      <c r="I2706" s="148" t="s">
        <v>8184</v>
      </c>
      <c r="J2706" s="212" t="s">
        <v>70</v>
      </c>
      <c r="K2706" s="330" t="s">
        <v>34</v>
      </c>
      <c r="L2706" s="21" t="str">
        <f>VLOOKUP($K2706,TONG_SL!$A:$D,2,0)</f>
        <v>Tai heo muối 200g</v>
      </c>
      <c r="N2706" s="21" t="str">
        <f t="shared" si="260"/>
        <v>K-C6</v>
      </c>
      <c r="Q2706" s="21" t="str">
        <f>VLOOKUP(K2706,TONG_SL!$A:$D,3,0)</f>
        <v>Túi</v>
      </c>
      <c r="R2706" s="1">
        <v>3</v>
      </c>
      <c r="S2706" s="220"/>
      <c r="T2706" s="220">
        <f>VLOOKUP(VLOOKUP(G2706,Ma_KH!$A:$R,18,0)&amp;K2706,Gia_MB!$A:$F,6,0)</f>
        <v>55595</v>
      </c>
      <c r="U2706" s="221">
        <f t="shared" si="261"/>
        <v>166785</v>
      </c>
      <c r="V2706" s="220"/>
      <c r="W2706" s="222">
        <f t="shared" si="262"/>
        <v>0</v>
      </c>
      <c r="X2706" s="223" t="str">
        <f t="shared" si="263"/>
        <v>8</v>
      </c>
      <c r="Y2706" s="220"/>
      <c r="Z2706" s="221">
        <f t="shared" si="264"/>
        <v>13342.800000000001</v>
      </c>
      <c r="AA2706" s="5">
        <f>VLOOKUP(G2706,Ma_KH!$A:$R,14,0)</f>
        <v>60</v>
      </c>
    </row>
    <row r="2707" spans="1:27" hidden="1" x14ac:dyDescent="0.25">
      <c r="A2707" s="211">
        <v>45993</v>
      </c>
      <c r="B2707" s="148" t="s">
        <v>8185</v>
      </c>
      <c r="C2707" s="10" t="s">
        <v>7767</v>
      </c>
      <c r="D2707" s="149">
        <v>45996</v>
      </c>
      <c r="G2707" s="32" t="s">
        <v>1635</v>
      </c>
      <c r="I2707" s="148" t="s">
        <v>8185</v>
      </c>
      <c r="J2707" s="212" t="s">
        <v>70</v>
      </c>
      <c r="K2707" s="330" t="s">
        <v>30</v>
      </c>
      <c r="L2707" s="21" t="str">
        <f>VLOOKUP($K2707,TONG_SL!$A:$D,2,0)</f>
        <v>Gà muối 500g</v>
      </c>
      <c r="N2707" s="21" t="str">
        <f t="shared" si="260"/>
        <v>K-C6</v>
      </c>
      <c r="Q2707" s="21" t="str">
        <f>VLOOKUP(K2707,TONG_SL!$A:$D,3,0)</f>
        <v>Túi</v>
      </c>
      <c r="R2707" s="1">
        <v>5</v>
      </c>
      <c r="S2707" s="220"/>
      <c r="T2707" s="220">
        <f>VLOOKUP(VLOOKUP(G2707,Ma_KH!$A:$R,18,0)&amp;K2707,Gia_MB!$A:$F,6,0)</f>
        <v>111058</v>
      </c>
      <c r="U2707" s="221">
        <f t="shared" si="261"/>
        <v>555290</v>
      </c>
      <c r="V2707" s="220"/>
      <c r="W2707" s="222">
        <f t="shared" si="262"/>
        <v>0</v>
      </c>
      <c r="X2707" s="223" t="str">
        <f t="shared" si="263"/>
        <v>8</v>
      </c>
      <c r="Y2707" s="220"/>
      <c r="Z2707" s="221">
        <f t="shared" si="264"/>
        <v>44423.200000000004</v>
      </c>
      <c r="AA2707" s="5">
        <f>VLOOKUP(G2707,Ma_KH!$A:$R,14,0)</f>
        <v>60</v>
      </c>
    </row>
    <row r="2708" spans="1:27" hidden="1" x14ac:dyDescent="0.25">
      <c r="A2708" s="211">
        <v>45989</v>
      </c>
      <c r="B2708" s="148">
        <v>4180599621</v>
      </c>
      <c r="C2708" s="10" t="s">
        <v>7767</v>
      </c>
      <c r="D2708" s="149">
        <v>45996</v>
      </c>
      <c r="G2708" s="32" t="s">
        <v>1373</v>
      </c>
      <c r="I2708" s="148">
        <v>4180599621</v>
      </c>
      <c r="J2708" s="212" t="s">
        <v>70</v>
      </c>
      <c r="K2708" s="330" t="s">
        <v>30</v>
      </c>
      <c r="L2708" s="21" t="str">
        <f>VLOOKUP($K2708,TONG_SL!$A:$D,2,0)</f>
        <v>Gà muối 500g</v>
      </c>
      <c r="N2708" s="21" t="str">
        <f t="shared" si="260"/>
        <v>K-C6</v>
      </c>
      <c r="Q2708" s="21" t="str">
        <f>VLOOKUP(K2708,TONG_SL!$A:$D,3,0)</f>
        <v>Túi</v>
      </c>
      <c r="R2708" s="1">
        <v>13</v>
      </c>
      <c r="S2708" s="220"/>
      <c r="T2708" s="220">
        <f>VLOOKUP(VLOOKUP(G2708,Ma_KH!$A:$R,18,0)&amp;K2708,Gia_MB!$A:$F,6,0)</f>
        <v>111058</v>
      </c>
      <c r="U2708" s="221">
        <f t="shared" si="261"/>
        <v>1443754</v>
      </c>
      <c r="V2708" s="220"/>
      <c r="W2708" s="222">
        <f t="shared" si="262"/>
        <v>0</v>
      </c>
      <c r="X2708" s="223" t="str">
        <f t="shared" si="263"/>
        <v>8</v>
      </c>
      <c r="Y2708" s="220"/>
      <c r="Z2708" s="221">
        <f t="shared" si="264"/>
        <v>115500.32</v>
      </c>
      <c r="AA2708" s="5">
        <f>VLOOKUP(G2708,Ma_KH!$A:$R,14,0)</f>
        <v>60</v>
      </c>
    </row>
    <row r="2709" spans="1:27" hidden="1" x14ac:dyDescent="0.25">
      <c r="A2709" s="211">
        <v>45989</v>
      </c>
      <c r="B2709" s="148">
        <v>4180599621</v>
      </c>
      <c r="C2709" s="10" t="s">
        <v>7767</v>
      </c>
      <c r="D2709" s="149">
        <v>45996</v>
      </c>
      <c r="G2709" s="32" t="s">
        <v>1373</v>
      </c>
      <c r="I2709" s="148">
        <v>4180599621</v>
      </c>
      <c r="J2709" s="212" t="s">
        <v>70</v>
      </c>
      <c r="K2709" s="330" t="s">
        <v>48</v>
      </c>
      <c r="L2709" s="21" t="str">
        <f>VLOOKUP($K2709,TONG_SL!$A:$D,2,0)</f>
        <v>Mọc Nấm Hương 250g</v>
      </c>
      <c r="N2709" s="21" t="str">
        <f t="shared" si="260"/>
        <v>K-C6</v>
      </c>
      <c r="Q2709" s="21" t="str">
        <f>VLOOKUP(K2709,TONG_SL!$A:$D,3,0)</f>
        <v>Túi</v>
      </c>
      <c r="R2709" s="1">
        <v>1</v>
      </c>
      <c r="S2709" s="220"/>
      <c r="T2709" s="220">
        <f>VLOOKUP(VLOOKUP(G2709,Ma_KH!$A:$R,18,0)&amp;K2709,Gia_MB!$A:$F,6,0)</f>
        <v>46000</v>
      </c>
      <c r="U2709" s="221">
        <f t="shared" si="261"/>
        <v>46000</v>
      </c>
      <c r="V2709" s="220"/>
      <c r="W2709" s="222">
        <f t="shared" si="262"/>
        <v>0</v>
      </c>
      <c r="X2709" s="223" t="str">
        <f t="shared" si="263"/>
        <v>8</v>
      </c>
      <c r="Y2709" s="220"/>
      <c r="Z2709" s="221">
        <f t="shared" si="264"/>
        <v>3680</v>
      </c>
      <c r="AA2709" s="5">
        <f>VLOOKUP(G2709,Ma_KH!$A:$R,14,0)</f>
        <v>60</v>
      </c>
    </row>
    <row r="2710" spans="1:27" hidden="1" x14ac:dyDescent="0.25">
      <c r="A2710" s="211">
        <v>45989</v>
      </c>
      <c r="B2710" s="148">
        <v>4180599621</v>
      </c>
      <c r="C2710" s="10" t="s">
        <v>7767</v>
      </c>
      <c r="D2710" s="149">
        <v>45996</v>
      </c>
      <c r="G2710" s="32" t="s">
        <v>1373</v>
      </c>
      <c r="I2710" s="148">
        <v>4180599621</v>
      </c>
      <c r="J2710" s="212" t="s">
        <v>70</v>
      </c>
      <c r="K2710" s="330" t="s">
        <v>27</v>
      </c>
      <c r="L2710" s="21" t="str">
        <f>VLOOKUP($K2710,TONG_SL!$A:$D,2,0)</f>
        <v>Chân giò heo muối 300g</v>
      </c>
      <c r="N2710" s="21" t="str">
        <f t="shared" si="260"/>
        <v>K-C6</v>
      </c>
      <c r="Q2710" s="21" t="str">
        <f>VLOOKUP(K2710,TONG_SL!$A:$D,3,0)</f>
        <v>Túi</v>
      </c>
      <c r="R2710" s="1">
        <v>9</v>
      </c>
      <c r="S2710" s="220"/>
      <c r="T2710" s="220">
        <f>VLOOKUP(VLOOKUP(G2710,Ma_KH!$A:$R,18,0)&amp;K2710,Gia_MB!$A:$F,6,0)</f>
        <v>73431</v>
      </c>
      <c r="U2710" s="221">
        <f t="shared" si="261"/>
        <v>660879</v>
      </c>
      <c r="V2710" s="220"/>
      <c r="W2710" s="222">
        <f t="shared" si="262"/>
        <v>0</v>
      </c>
      <c r="X2710" s="223" t="str">
        <f t="shared" si="263"/>
        <v>8</v>
      </c>
      <c r="Y2710" s="220"/>
      <c r="Z2710" s="221">
        <f t="shared" si="264"/>
        <v>52870.32</v>
      </c>
      <c r="AA2710" s="5">
        <f>VLOOKUP(G2710,Ma_KH!$A:$R,14,0)</f>
        <v>60</v>
      </c>
    </row>
    <row r="2711" spans="1:27" hidden="1" x14ac:dyDescent="0.25">
      <c r="A2711" s="211">
        <v>45989</v>
      </c>
      <c r="B2711" s="148">
        <v>4180599621</v>
      </c>
      <c r="C2711" s="10" t="s">
        <v>7767</v>
      </c>
      <c r="D2711" s="149">
        <v>45996</v>
      </c>
      <c r="G2711" s="32" t="s">
        <v>1373</v>
      </c>
      <c r="I2711" s="148">
        <v>4180599621</v>
      </c>
      <c r="J2711" s="212" t="s">
        <v>70</v>
      </c>
      <c r="K2711" s="330" t="s">
        <v>32</v>
      </c>
      <c r="L2711" s="21" t="str">
        <f>VLOOKUP($K2711,TONG_SL!$A:$D,2,0)</f>
        <v>Giò Tai Lưỡi Xào 250g</v>
      </c>
      <c r="N2711" s="21" t="str">
        <f t="shared" si="260"/>
        <v>K-C6</v>
      </c>
      <c r="Q2711" s="21" t="str">
        <f>VLOOKUP(K2711,TONG_SL!$A:$D,3,0)</f>
        <v>Túi</v>
      </c>
      <c r="R2711" s="1">
        <v>1</v>
      </c>
      <c r="S2711" s="220"/>
      <c r="T2711" s="220">
        <f>VLOOKUP(VLOOKUP(G2711,Ma_KH!$A:$R,18,0)&amp;K2711,Gia_MB!$A:$F,6,0)</f>
        <v>50182</v>
      </c>
      <c r="U2711" s="221">
        <f t="shared" si="261"/>
        <v>50182</v>
      </c>
      <c r="V2711" s="220"/>
      <c r="W2711" s="222">
        <f t="shared" si="262"/>
        <v>0</v>
      </c>
      <c r="X2711" s="223" t="str">
        <f t="shared" si="263"/>
        <v>8</v>
      </c>
      <c r="Y2711" s="220"/>
      <c r="Z2711" s="221">
        <f t="shared" si="264"/>
        <v>4014.56</v>
      </c>
      <c r="AA2711" s="5">
        <f>VLOOKUP(G2711,Ma_KH!$A:$R,14,0)</f>
        <v>60</v>
      </c>
    </row>
    <row r="2712" spans="1:27" hidden="1" x14ac:dyDescent="0.25">
      <c r="A2712" s="211">
        <v>45989</v>
      </c>
      <c r="B2712" s="148">
        <v>4180599691</v>
      </c>
      <c r="C2712" s="10" t="s">
        <v>7767</v>
      </c>
      <c r="D2712" s="149">
        <v>45996</v>
      </c>
      <c r="G2712" s="32" t="s">
        <v>1526</v>
      </c>
      <c r="I2712" s="148">
        <v>4180599691</v>
      </c>
      <c r="J2712" s="212" t="s">
        <v>70</v>
      </c>
      <c r="K2712" s="330" t="s">
        <v>30</v>
      </c>
      <c r="L2712" s="21" t="str">
        <f>VLOOKUP($K2712,TONG_SL!$A:$D,2,0)</f>
        <v>Gà muối 500g</v>
      </c>
      <c r="N2712" s="21" t="str">
        <f t="shared" si="260"/>
        <v>K-C6</v>
      </c>
      <c r="Q2712" s="21" t="str">
        <f>VLOOKUP(K2712,TONG_SL!$A:$D,3,0)</f>
        <v>Túi</v>
      </c>
      <c r="R2712" s="1">
        <v>5</v>
      </c>
      <c r="S2712" s="220"/>
      <c r="T2712" s="220">
        <f>VLOOKUP(VLOOKUP(G2712,Ma_KH!$A:$R,18,0)&amp;K2712,Gia_MB!$A:$F,6,0)</f>
        <v>111058</v>
      </c>
      <c r="U2712" s="221">
        <f t="shared" si="261"/>
        <v>555290</v>
      </c>
      <c r="V2712" s="220"/>
      <c r="W2712" s="222">
        <f t="shared" si="262"/>
        <v>0</v>
      </c>
      <c r="X2712" s="223" t="str">
        <f t="shared" si="263"/>
        <v>8</v>
      </c>
      <c r="Y2712" s="220"/>
      <c r="Z2712" s="221">
        <f t="shared" si="264"/>
        <v>44423.200000000004</v>
      </c>
      <c r="AA2712" s="5">
        <f>VLOOKUP(G2712,Ma_KH!$A:$R,14,0)</f>
        <v>60</v>
      </c>
    </row>
    <row r="2713" spans="1:27" hidden="1" x14ac:dyDescent="0.25">
      <c r="A2713" s="211">
        <v>45989</v>
      </c>
      <c r="B2713" s="148">
        <v>4180599691</v>
      </c>
      <c r="C2713" s="10" t="s">
        <v>7767</v>
      </c>
      <c r="D2713" s="149">
        <v>45996</v>
      </c>
      <c r="G2713" s="32" t="s">
        <v>1526</v>
      </c>
      <c r="I2713" s="148">
        <v>4180599691</v>
      </c>
      <c r="J2713" s="212" t="s">
        <v>70</v>
      </c>
      <c r="K2713" s="330" t="s">
        <v>48</v>
      </c>
      <c r="L2713" s="21" t="str">
        <f>VLOOKUP($K2713,TONG_SL!$A:$D,2,0)</f>
        <v>Mọc Nấm Hương 250g</v>
      </c>
      <c r="N2713" s="21" t="str">
        <f t="shared" si="260"/>
        <v>K-C6</v>
      </c>
      <c r="Q2713" s="21" t="str">
        <f>VLOOKUP(K2713,TONG_SL!$A:$D,3,0)</f>
        <v>Túi</v>
      </c>
      <c r="R2713" s="1">
        <v>3</v>
      </c>
      <c r="S2713" s="220"/>
      <c r="T2713" s="220">
        <f>VLOOKUP(VLOOKUP(G2713,Ma_KH!$A:$R,18,0)&amp;K2713,Gia_MB!$A:$F,6,0)</f>
        <v>46000</v>
      </c>
      <c r="U2713" s="221">
        <f t="shared" si="261"/>
        <v>138000</v>
      </c>
      <c r="V2713" s="220"/>
      <c r="W2713" s="222">
        <f t="shared" si="262"/>
        <v>0</v>
      </c>
      <c r="X2713" s="223" t="str">
        <f t="shared" si="263"/>
        <v>8</v>
      </c>
      <c r="Y2713" s="220"/>
      <c r="Z2713" s="221">
        <f t="shared" si="264"/>
        <v>11040</v>
      </c>
      <c r="AA2713" s="5">
        <f>VLOOKUP(G2713,Ma_KH!$A:$R,14,0)</f>
        <v>60</v>
      </c>
    </row>
    <row r="2714" spans="1:27" hidden="1" x14ac:dyDescent="0.25">
      <c r="A2714" s="211">
        <v>45989</v>
      </c>
      <c r="B2714" s="148">
        <v>4180599691</v>
      </c>
      <c r="C2714" s="10" t="s">
        <v>7767</v>
      </c>
      <c r="D2714" s="149">
        <v>45996</v>
      </c>
      <c r="G2714" s="32" t="s">
        <v>1526</v>
      </c>
      <c r="I2714" s="148">
        <v>4180599691</v>
      </c>
      <c r="J2714" s="212" t="s">
        <v>70</v>
      </c>
      <c r="K2714" s="330" t="s">
        <v>27</v>
      </c>
      <c r="L2714" s="21" t="str">
        <f>VLOOKUP($K2714,TONG_SL!$A:$D,2,0)</f>
        <v>Chân giò heo muối 300g</v>
      </c>
      <c r="N2714" s="21" t="str">
        <f t="shared" si="260"/>
        <v>K-C6</v>
      </c>
      <c r="Q2714" s="21" t="str">
        <f>VLOOKUP(K2714,TONG_SL!$A:$D,3,0)</f>
        <v>Túi</v>
      </c>
      <c r="R2714" s="1">
        <v>9</v>
      </c>
      <c r="S2714" s="220"/>
      <c r="T2714" s="220">
        <f>VLOOKUP(VLOOKUP(G2714,Ma_KH!$A:$R,18,0)&amp;K2714,Gia_MB!$A:$F,6,0)</f>
        <v>73431</v>
      </c>
      <c r="U2714" s="221">
        <f t="shared" si="261"/>
        <v>660879</v>
      </c>
      <c r="V2714" s="220"/>
      <c r="W2714" s="222">
        <f t="shared" si="262"/>
        <v>0</v>
      </c>
      <c r="X2714" s="223" t="str">
        <f t="shared" si="263"/>
        <v>8</v>
      </c>
      <c r="Y2714" s="220"/>
      <c r="Z2714" s="221">
        <f t="shared" si="264"/>
        <v>52870.32</v>
      </c>
      <c r="AA2714" s="5">
        <f>VLOOKUP(G2714,Ma_KH!$A:$R,14,0)</f>
        <v>60</v>
      </c>
    </row>
    <row r="2715" spans="1:27" hidden="1" x14ac:dyDescent="0.25">
      <c r="A2715" s="211">
        <v>45989</v>
      </c>
      <c r="B2715" s="148">
        <v>4180599751</v>
      </c>
      <c r="C2715" s="10" t="s">
        <v>7767</v>
      </c>
      <c r="D2715" s="149">
        <v>45996</v>
      </c>
      <c r="G2715" s="32" t="s">
        <v>1635</v>
      </c>
      <c r="I2715" s="148">
        <v>4180599751</v>
      </c>
      <c r="J2715" s="212" t="s">
        <v>70</v>
      </c>
      <c r="K2715" s="330" t="s">
        <v>48</v>
      </c>
      <c r="L2715" s="21" t="str">
        <f>VLOOKUP($K2715,TONG_SL!$A:$D,2,0)</f>
        <v>Mọc Nấm Hương 250g</v>
      </c>
      <c r="N2715" s="21" t="str">
        <f t="shared" si="260"/>
        <v>K-C6</v>
      </c>
      <c r="Q2715" s="21" t="str">
        <f>VLOOKUP(K2715,TONG_SL!$A:$D,3,0)</f>
        <v>Túi</v>
      </c>
      <c r="R2715" s="1">
        <v>3</v>
      </c>
      <c r="S2715" s="220"/>
      <c r="T2715" s="220">
        <f>VLOOKUP(VLOOKUP(G2715,Ma_KH!$A:$R,18,0)&amp;K2715,Gia_MB!$A:$F,6,0)</f>
        <v>46000</v>
      </c>
      <c r="U2715" s="221">
        <f t="shared" si="261"/>
        <v>138000</v>
      </c>
      <c r="V2715" s="220"/>
      <c r="W2715" s="222">
        <f t="shared" si="262"/>
        <v>0</v>
      </c>
      <c r="X2715" s="223" t="str">
        <f t="shared" si="263"/>
        <v>8</v>
      </c>
      <c r="Y2715" s="220"/>
      <c r="Z2715" s="221">
        <f t="shared" si="264"/>
        <v>11040</v>
      </c>
      <c r="AA2715" s="5">
        <f>VLOOKUP(G2715,Ma_KH!$A:$R,14,0)</f>
        <v>60</v>
      </c>
    </row>
    <row r="2716" spans="1:27" hidden="1" x14ac:dyDescent="0.25">
      <c r="A2716" s="211">
        <v>45989</v>
      </c>
      <c r="B2716" s="148">
        <v>4180599751</v>
      </c>
      <c r="C2716" s="10" t="s">
        <v>7767</v>
      </c>
      <c r="D2716" s="149">
        <v>45996</v>
      </c>
      <c r="G2716" s="32" t="s">
        <v>1635</v>
      </c>
      <c r="I2716" s="148">
        <v>4180599751</v>
      </c>
      <c r="J2716" s="212" t="s">
        <v>70</v>
      </c>
      <c r="K2716" s="330" t="s">
        <v>27</v>
      </c>
      <c r="L2716" s="21" t="str">
        <f>VLOOKUP($K2716,TONG_SL!$A:$D,2,0)</f>
        <v>Chân giò heo muối 300g</v>
      </c>
      <c r="N2716" s="21" t="str">
        <f t="shared" si="260"/>
        <v>K-C6</v>
      </c>
      <c r="Q2716" s="21" t="str">
        <f>VLOOKUP(K2716,TONG_SL!$A:$D,3,0)</f>
        <v>Túi</v>
      </c>
      <c r="R2716" s="1">
        <v>7</v>
      </c>
      <c r="S2716" s="220"/>
      <c r="T2716" s="220">
        <f>VLOOKUP(VLOOKUP(G2716,Ma_KH!$A:$R,18,0)&amp;K2716,Gia_MB!$A:$F,6,0)</f>
        <v>73431</v>
      </c>
      <c r="U2716" s="221">
        <f t="shared" si="261"/>
        <v>514017</v>
      </c>
      <c r="V2716" s="220"/>
      <c r="W2716" s="222">
        <f t="shared" si="262"/>
        <v>0</v>
      </c>
      <c r="X2716" s="223" t="str">
        <f t="shared" si="263"/>
        <v>8</v>
      </c>
      <c r="Y2716" s="220"/>
      <c r="Z2716" s="221">
        <f t="shared" si="264"/>
        <v>41121.360000000001</v>
      </c>
      <c r="AA2716" s="5">
        <f>VLOOKUP(G2716,Ma_KH!$A:$R,14,0)</f>
        <v>60</v>
      </c>
    </row>
    <row r="2717" spans="1:27" hidden="1" x14ac:dyDescent="0.25">
      <c r="A2717" s="211">
        <v>45989</v>
      </c>
      <c r="B2717" s="148">
        <v>4180599751</v>
      </c>
      <c r="C2717" s="10" t="s">
        <v>7767</v>
      </c>
      <c r="D2717" s="149">
        <v>45996</v>
      </c>
      <c r="G2717" s="32" t="s">
        <v>1635</v>
      </c>
      <c r="I2717" s="148">
        <v>4180599751</v>
      </c>
      <c r="J2717" s="212" t="s">
        <v>70</v>
      </c>
      <c r="K2717" s="330" t="s">
        <v>32</v>
      </c>
      <c r="L2717" s="21" t="str">
        <f>VLOOKUP($K2717,TONG_SL!$A:$D,2,0)</f>
        <v>Giò Tai Lưỡi Xào 250g</v>
      </c>
      <c r="N2717" s="21" t="str">
        <f t="shared" si="260"/>
        <v>K-C6</v>
      </c>
      <c r="Q2717" s="21" t="str">
        <f>VLOOKUP(K2717,TONG_SL!$A:$D,3,0)</f>
        <v>Túi</v>
      </c>
      <c r="R2717" s="1">
        <v>5</v>
      </c>
      <c r="S2717" s="220"/>
      <c r="T2717" s="220">
        <f>VLOOKUP(VLOOKUP(G2717,Ma_KH!$A:$R,18,0)&amp;K2717,Gia_MB!$A:$F,6,0)</f>
        <v>50182</v>
      </c>
      <c r="U2717" s="221">
        <f t="shared" si="261"/>
        <v>250910</v>
      </c>
      <c r="V2717" s="220"/>
      <c r="W2717" s="222">
        <f t="shared" si="262"/>
        <v>0</v>
      </c>
      <c r="X2717" s="223" t="str">
        <f t="shared" si="263"/>
        <v>8</v>
      </c>
      <c r="Y2717" s="220"/>
      <c r="Z2717" s="221">
        <f t="shared" si="264"/>
        <v>20072.8</v>
      </c>
      <c r="AA2717" s="5">
        <f>VLOOKUP(G2717,Ma_KH!$A:$R,14,0)</f>
        <v>60</v>
      </c>
    </row>
    <row r="2718" spans="1:27" hidden="1" x14ac:dyDescent="0.25">
      <c r="A2718" s="211">
        <v>45989</v>
      </c>
      <c r="B2718" s="148">
        <v>4180599751</v>
      </c>
      <c r="C2718" s="10" t="s">
        <v>7767</v>
      </c>
      <c r="D2718" s="149">
        <v>45996</v>
      </c>
      <c r="G2718" s="32" t="s">
        <v>1635</v>
      </c>
      <c r="I2718" s="148">
        <v>4180599751</v>
      </c>
      <c r="J2718" s="212" t="s">
        <v>70</v>
      </c>
      <c r="K2718" s="330" t="s">
        <v>34</v>
      </c>
      <c r="L2718" s="21" t="str">
        <f>VLOOKUP($K2718,TONG_SL!$A:$D,2,0)</f>
        <v>Tai heo muối 200g</v>
      </c>
      <c r="N2718" s="21" t="str">
        <f t="shared" si="260"/>
        <v>K-C6</v>
      </c>
      <c r="Q2718" s="21" t="str">
        <f>VLOOKUP(K2718,TONG_SL!$A:$D,3,0)</f>
        <v>Túi</v>
      </c>
      <c r="R2718" s="1">
        <v>3</v>
      </c>
      <c r="S2718" s="220"/>
      <c r="T2718" s="220">
        <f>VLOOKUP(VLOOKUP(G2718,Ma_KH!$A:$R,18,0)&amp;K2718,Gia_MB!$A:$F,6,0)</f>
        <v>55595</v>
      </c>
      <c r="U2718" s="221">
        <f t="shared" si="261"/>
        <v>166785</v>
      </c>
      <c r="V2718" s="220"/>
      <c r="W2718" s="222">
        <f t="shared" si="262"/>
        <v>0</v>
      </c>
      <c r="X2718" s="223" t="str">
        <f t="shared" si="263"/>
        <v>8</v>
      </c>
      <c r="Y2718" s="220"/>
      <c r="Z2718" s="221">
        <f t="shared" si="264"/>
        <v>13342.800000000001</v>
      </c>
      <c r="AA2718" s="5">
        <f>VLOOKUP(G2718,Ma_KH!$A:$R,14,0)</f>
        <v>60</v>
      </c>
    </row>
    <row r="2719" spans="1:27" hidden="1" x14ac:dyDescent="0.25">
      <c r="A2719" s="211">
        <v>45989</v>
      </c>
      <c r="B2719" s="148">
        <v>4180599444</v>
      </c>
      <c r="C2719" s="10" t="s">
        <v>7767</v>
      </c>
      <c r="D2719" s="149">
        <v>45996</v>
      </c>
      <c r="G2719" s="32" t="s">
        <v>1129</v>
      </c>
      <c r="I2719" s="148">
        <v>4180599444</v>
      </c>
      <c r="J2719" s="212" t="s">
        <v>70</v>
      </c>
      <c r="K2719" s="330" t="s">
        <v>30</v>
      </c>
      <c r="L2719" s="21" t="str">
        <f>VLOOKUP($K2719,TONG_SL!$A:$D,2,0)</f>
        <v>Gà muối 500g</v>
      </c>
      <c r="N2719" s="21" t="str">
        <f t="shared" si="260"/>
        <v>K-C6</v>
      </c>
      <c r="Q2719" s="21" t="str">
        <f>VLOOKUP(K2719,TONG_SL!$A:$D,3,0)</f>
        <v>Túi</v>
      </c>
      <c r="R2719" s="1">
        <v>7</v>
      </c>
      <c r="S2719" s="220"/>
      <c r="T2719" s="220">
        <f>VLOOKUP(VLOOKUP(G2719,Ma_KH!$A:$R,18,0)&amp;K2719,Gia_MB!$A:$F,6,0)</f>
        <v>111058</v>
      </c>
      <c r="U2719" s="221">
        <f t="shared" si="261"/>
        <v>777406</v>
      </c>
      <c r="V2719" s="220"/>
      <c r="W2719" s="222">
        <f t="shared" si="262"/>
        <v>0</v>
      </c>
      <c r="X2719" s="223" t="str">
        <f t="shared" si="263"/>
        <v>8</v>
      </c>
      <c r="Y2719" s="220"/>
      <c r="Z2719" s="221">
        <f t="shared" si="264"/>
        <v>62192.480000000003</v>
      </c>
      <c r="AA2719" s="5">
        <f>VLOOKUP(G2719,Ma_KH!$A:$R,14,0)</f>
        <v>60</v>
      </c>
    </row>
    <row r="2720" spans="1:27" hidden="1" x14ac:dyDescent="0.25">
      <c r="A2720" s="211">
        <v>45989</v>
      </c>
      <c r="B2720" s="148">
        <v>4180599444</v>
      </c>
      <c r="C2720" s="10" t="s">
        <v>7767</v>
      </c>
      <c r="D2720" s="149">
        <v>45996</v>
      </c>
      <c r="G2720" s="32" t="s">
        <v>1129</v>
      </c>
      <c r="I2720" s="148">
        <v>4180599444</v>
      </c>
      <c r="J2720" s="212" t="s">
        <v>70</v>
      </c>
      <c r="K2720" s="330" t="s">
        <v>27</v>
      </c>
      <c r="L2720" s="21" t="str">
        <f>VLOOKUP($K2720,TONG_SL!$A:$D,2,0)</f>
        <v>Chân giò heo muối 300g</v>
      </c>
      <c r="N2720" s="21" t="str">
        <f t="shared" si="260"/>
        <v>K-C6</v>
      </c>
      <c r="Q2720" s="21" t="str">
        <f>VLOOKUP(K2720,TONG_SL!$A:$D,3,0)</f>
        <v>Túi</v>
      </c>
      <c r="R2720" s="1">
        <v>9</v>
      </c>
      <c r="S2720" s="220"/>
      <c r="T2720" s="220">
        <f>VLOOKUP(VLOOKUP(G2720,Ma_KH!$A:$R,18,0)&amp;K2720,Gia_MB!$A:$F,6,0)</f>
        <v>73431</v>
      </c>
      <c r="U2720" s="221">
        <f t="shared" si="261"/>
        <v>660879</v>
      </c>
      <c r="V2720" s="220"/>
      <c r="W2720" s="222">
        <f t="shared" si="262"/>
        <v>0</v>
      </c>
      <c r="X2720" s="223" t="str">
        <f t="shared" si="263"/>
        <v>8</v>
      </c>
      <c r="Y2720" s="220"/>
      <c r="Z2720" s="221">
        <f t="shared" si="264"/>
        <v>52870.32</v>
      </c>
      <c r="AA2720" s="5">
        <f>VLOOKUP(G2720,Ma_KH!$A:$R,14,0)</f>
        <v>60</v>
      </c>
    </row>
    <row r="2721" spans="1:27" hidden="1" x14ac:dyDescent="0.25">
      <c r="A2721" s="211">
        <v>45989</v>
      </c>
      <c r="B2721" s="148">
        <v>4180599444</v>
      </c>
      <c r="C2721" s="10" t="s">
        <v>7767</v>
      </c>
      <c r="D2721" s="149">
        <v>45996</v>
      </c>
      <c r="G2721" s="32" t="s">
        <v>1129</v>
      </c>
      <c r="I2721" s="148">
        <v>4180599444</v>
      </c>
      <c r="J2721" s="212" t="s">
        <v>70</v>
      </c>
      <c r="K2721" s="330" t="s">
        <v>32</v>
      </c>
      <c r="L2721" s="21" t="str">
        <f>VLOOKUP($K2721,TONG_SL!$A:$D,2,0)</f>
        <v>Giò Tai Lưỡi Xào 250g</v>
      </c>
      <c r="N2721" s="21" t="str">
        <f t="shared" si="260"/>
        <v>K-C6</v>
      </c>
      <c r="Q2721" s="21" t="str">
        <f>VLOOKUP(K2721,TONG_SL!$A:$D,3,0)</f>
        <v>Túi</v>
      </c>
      <c r="R2721" s="1">
        <v>5</v>
      </c>
      <c r="S2721" s="220"/>
      <c r="T2721" s="220">
        <f>VLOOKUP(VLOOKUP(G2721,Ma_KH!$A:$R,18,0)&amp;K2721,Gia_MB!$A:$F,6,0)</f>
        <v>50182</v>
      </c>
      <c r="U2721" s="221">
        <f t="shared" si="261"/>
        <v>250910</v>
      </c>
      <c r="V2721" s="220"/>
      <c r="W2721" s="222">
        <f t="shared" si="262"/>
        <v>0</v>
      </c>
      <c r="X2721" s="223" t="str">
        <f t="shared" si="263"/>
        <v>8</v>
      </c>
      <c r="Y2721" s="220"/>
      <c r="Z2721" s="221">
        <f t="shared" si="264"/>
        <v>20072.8</v>
      </c>
      <c r="AA2721" s="5">
        <f>VLOOKUP(G2721,Ma_KH!$A:$R,14,0)</f>
        <v>60</v>
      </c>
    </row>
    <row r="2722" spans="1:27" hidden="1" x14ac:dyDescent="0.25">
      <c r="A2722" s="211">
        <v>45989</v>
      </c>
      <c r="B2722" s="148">
        <v>4180599444</v>
      </c>
      <c r="C2722" s="10" t="s">
        <v>7767</v>
      </c>
      <c r="D2722" s="149">
        <v>45996</v>
      </c>
      <c r="G2722" s="32" t="s">
        <v>1129</v>
      </c>
      <c r="I2722" s="148">
        <v>4180599444</v>
      </c>
      <c r="J2722" s="212" t="s">
        <v>70</v>
      </c>
      <c r="K2722" s="330" t="s">
        <v>34</v>
      </c>
      <c r="L2722" s="21" t="str">
        <f>VLOOKUP($K2722,TONG_SL!$A:$D,2,0)</f>
        <v>Tai heo muối 200g</v>
      </c>
      <c r="N2722" s="21" t="str">
        <f t="shared" si="260"/>
        <v>K-C6</v>
      </c>
      <c r="Q2722" s="21" t="str">
        <f>VLOOKUP(K2722,TONG_SL!$A:$D,3,0)</f>
        <v>Túi</v>
      </c>
      <c r="R2722" s="1">
        <v>3</v>
      </c>
      <c r="S2722" s="220"/>
      <c r="T2722" s="220">
        <f>VLOOKUP(VLOOKUP(G2722,Ma_KH!$A:$R,18,0)&amp;K2722,Gia_MB!$A:$F,6,0)</f>
        <v>55595</v>
      </c>
      <c r="U2722" s="221">
        <f t="shared" si="261"/>
        <v>166785</v>
      </c>
      <c r="V2722" s="220"/>
      <c r="W2722" s="222">
        <f t="shared" si="262"/>
        <v>0</v>
      </c>
      <c r="X2722" s="223" t="str">
        <f t="shared" si="263"/>
        <v>8</v>
      </c>
      <c r="Y2722" s="220"/>
      <c r="Z2722" s="221">
        <f t="shared" si="264"/>
        <v>13342.800000000001</v>
      </c>
      <c r="AA2722" s="5">
        <f>VLOOKUP(G2722,Ma_KH!$A:$R,14,0)</f>
        <v>60</v>
      </c>
    </row>
    <row r="2723" spans="1:27" hidden="1" x14ac:dyDescent="0.25">
      <c r="A2723" s="211">
        <v>45989</v>
      </c>
      <c r="B2723" s="148">
        <v>4180599584</v>
      </c>
      <c r="C2723" s="10" t="s">
        <v>7767</v>
      </c>
      <c r="D2723" s="149">
        <v>45996</v>
      </c>
      <c r="G2723" s="146" t="s">
        <v>7720</v>
      </c>
      <c r="I2723" s="148">
        <v>4180599584</v>
      </c>
      <c r="J2723" s="212" t="s">
        <v>70</v>
      </c>
      <c r="K2723" s="330" t="s">
        <v>30</v>
      </c>
      <c r="L2723" s="21" t="str">
        <f>VLOOKUP($K2723,TONG_SL!$A:$D,2,0)</f>
        <v>Gà muối 500g</v>
      </c>
      <c r="N2723" s="21" t="str">
        <f t="shared" si="260"/>
        <v>K-C6</v>
      </c>
      <c r="Q2723" s="21" t="str">
        <f>VLOOKUP(K2723,TONG_SL!$A:$D,3,0)</f>
        <v>Túi</v>
      </c>
      <c r="R2723" s="1">
        <v>5</v>
      </c>
      <c r="S2723" s="220"/>
      <c r="T2723" s="220">
        <f>VLOOKUP(VLOOKUP(G2723,Ma_KH!$A:$R,18,0)&amp;K2723,Gia_MB!$A:$F,6,0)</f>
        <v>111058</v>
      </c>
      <c r="U2723" s="221">
        <f t="shared" si="261"/>
        <v>555290</v>
      </c>
      <c r="V2723" s="220"/>
      <c r="W2723" s="222">
        <f t="shared" si="262"/>
        <v>0</v>
      </c>
      <c r="X2723" s="223" t="str">
        <f t="shared" si="263"/>
        <v>8</v>
      </c>
      <c r="Y2723" s="220"/>
      <c r="Z2723" s="221">
        <f t="shared" si="264"/>
        <v>44423.200000000004</v>
      </c>
      <c r="AA2723" s="5">
        <f>VLOOKUP(G2723,Ma_KH!$A:$R,14,0)</f>
        <v>60</v>
      </c>
    </row>
    <row r="2724" spans="1:27" hidden="1" x14ac:dyDescent="0.25">
      <c r="A2724" s="211">
        <v>45989</v>
      </c>
      <c r="B2724" s="148">
        <v>4180599584</v>
      </c>
      <c r="C2724" s="10" t="s">
        <v>7767</v>
      </c>
      <c r="D2724" s="149">
        <v>45996</v>
      </c>
      <c r="G2724" s="146" t="s">
        <v>7720</v>
      </c>
      <c r="I2724" s="148">
        <v>4180599584</v>
      </c>
      <c r="J2724" s="212" t="s">
        <v>70</v>
      </c>
      <c r="K2724" s="330" t="s">
        <v>48</v>
      </c>
      <c r="L2724" s="21" t="str">
        <f>VLOOKUP($K2724,TONG_SL!$A:$D,2,0)</f>
        <v>Mọc Nấm Hương 250g</v>
      </c>
      <c r="N2724" s="21" t="str">
        <f t="shared" si="260"/>
        <v>K-C6</v>
      </c>
      <c r="Q2724" s="21" t="str">
        <f>VLOOKUP(K2724,TONG_SL!$A:$D,3,0)</f>
        <v>Túi</v>
      </c>
      <c r="R2724" s="1">
        <v>3</v>
      </c>
      <c r="S2724" s="220"/>
      <c r="T2724" s="220">
        <f>VLOOKUP(VLOOKUP(G2724,Ma_KH!$A:$R,18,0)&amp;K2724,Gia_MB!$A:$F,6,0)</f>
        <v>46000</v>
      </c>
      <c r="U2724" s="221">
        <f t="shared" si="261"/>
        <v>138000</v>
      </c>
      <c r="V2724" s="220"/>
      <c r="W2724" s="222">
        <f t="shared" si="262"/>
        <v>0</v>
      </c>
      <c r="X2724" s="223" t="str">
        <f t="shared" si="263"/>
        <v>8</v>
      </c>
      <c r="Y2724" s="220"/>
      <c r="Z2724" s="221">
        <f t="shared" si="264"/>
        <v>11040</v>
      </c>
      <c r="AA2724" s="5">
        <f>VLOOKUP(G2724,Ma_KH!$A:$R,14,0)</f>
        <v>60</v>
      </c>
    </row>
    <row r="2725" spans="1:27" hidden="1" x14ac:dyDescent="0.25">
      <c r="A2725" s="211">
        <v>45989</v>
      </c>
      <c r="B2725" s="148">
        <v>4180599584</v>
      </c>
      <c r="C2725" s="10" t="s">
        <v>7767</v>
      </c>
      <c r="D2725" s="149">
        <v>45996</v>
      </c>
      <c r="G2725" s="146" t="s">
        <v>7720</v>
      </c>
      <c r="I2725" s="148">
        <v>4180599584</v>
      </c>
      <c r="J2725" s="212" t="s">
        <v>70</v>
      </c>
      <c r="K2725" s="330" t="s">
        <v>27</v>
      </c>
      <c r="L2725" s="21" t="str">
        <f>VLOOKUP($K2725,TONG_SL!$A:$D,2,0)</f>
        <v>Chân giò heo muối 300g</v>
      </c>
      <c r="N2725" s="21" t="str">
        <f t="shared" si="260"/>
        <v>K-C6</v>
      </c>
      <c r="Q2725" s="21" t="str">
        <f>VLOOKUP(K2725,TONG_SL!$A:$D,3,0)</f>
        <v>Túi</v>
      </c>
      <c r="R2725" s="1">
        <v>4</v>
      </c>
      <c r="S2725" s="220"/>
      <c r="T2725" s="220">
        <f>VLOOKUP(VLOOKUP(G2725,Ma_KH!$A:$R,18,0)&amp;K2725,Gia_MB!$A:$F,6,0)</f>
        <v>73431</v>
      </c>
      <c r="U2725" s="221">
        <f t="shared" si="261"/>
        <v>293724</v>
      </c>
      <c r="V2725" s="220"/>
      <c r="W2725" s="222">
        <f t="shared" si="262"/>
        <v>0</v>
      </c>
      <c r="X2725" s="223" t="str">
        <f t="shared" si="263"/>
        <v>8</v>
      </c>
      <c r="Y2725" s="220"/>
      <c r="Z2725" s="221">
        <f t="shared" si="264"/>
        <v>23497.920000000002</v>
      </c>
      <c r="AA2725" s="5">
        <f>VLOOKUP(G2725,Ma_KH!$A:$R,14,0)</f>
        <v>60</v>
      </c>
    </row>
    <row r="2726" spans="1:27" hidden="1" x14ac:dyDescent="0.25">
      <c r="A2726" s="211">
        <v>45989</v>
      </c>
      <c r="B2726" s="148">
        <v>4180599584</v>
      </c>
      <c r="C2726" s="10" t="s">
        <v>7767</v>
      </c>
      <c r="D2726" s="149">
        <v>45996</v>
      </c>
      <c r="G2726" s="146" t="s">
        <v>7720</v>
      </c>
      <c r="I2726" s="148">
        <v>4180599584</v>
      </c>
      <c r="J2726" s="212" t="s">
        <v>70</v>
      </c>
      <c r="K2726" s="330" t="s">
        <v>32</v>
      </c>
      <c r="L2726" s="21" t="str">
        <f>VLOOKUP($K2726,TONG_SL!$A:$D,2,0)</f>
        <v>Giò Tai Lưỡi Xào 250g</v>
      </c>
      <c r="N2726" s="21" t="str">
        <f t="shared" si="260"/>
        <v>K-C6</v>
      </c>
      <c r="Q2726" s="21" t="str">
        <f>VLOOKUP(K2726,TONG_SL!$A:$D,3,0)</f>
        <v>Túi</v>
      </c>
      <c r="R2726" s="1">
        <v>2</v>
      </c>
      <c r="S2726" s="220"/>
      <c r="T2726" s="220">
        <f>VLOOKUP(VLOOKUP(G2726,Ma_KH!$A:$R,18,0)&amp;K2726,Gia_MB!$A:$F,6,0)</f>
        <v>50182</v>
      </c>
      <c r="U2726" s="221">
        <f t="shared" si="261"/>
        <v>100364</v>
      </c>
      <c r="V2726" s="220"/>
      <c r="W2726" s="222">
        <f t="shared" si="262"/>
        <v>0</v>
      </c>
      <c r="X2726" s="223" t="str">
        <f t="shared" si="263"/>
        <v>8</v>
      </c>
      <c r="Y2726" s="220"/>
      <c r="Z2726" s="221">
        <f t="shared" si="264"/>
        <v>8029.12</v>
      </c>
      <c r="AA2726" s="5">
        <f>VLOOKUP(G2726,Ma_KH!$A:$R,14,0)</f>
        <v>60</v>
      </c>
    </row>
    <row r="2727" spans="1:27" hidden="1" x14ac:dyDescent="0.25">
      <c r="A2727" s="211">
        <v>45989</v>
      </c>
      <c r="B2727" s="148">
        <v>4180599523</v>
      </c>
      <c r="C2727" s="10" t="s">
        <v>7767</v>
      </c>
      <c r="D2727" s="149">
        <v>45996</v>
      </c>
      <c r="G2727" s="32" t="s">
        <v>452</v>
      </c>
      <c r="I2727" s="148">
        <v>4180599523</v>
      </c>
      <c r="J2727" s="212" t="s">
        <v>70</v>
      </c>
      <c r="K2727" s="330" t="s">
        <v>32</v>
      </c>
      <c r="L2727" s="21" t="str">
        <f>VLOOKUP($K2727,TONG_SL!$A:$D,2,0)</f>
        <v>Giò Tai Lưỡi Xào 250g</v>
      </c>
      <c r="N2727" s="21" t="str">
        <f t="shared" si="260"/>
        <v>K-C6</v>
      </c>
      <c r="Q2727" s="21" t="str">
        <f>VLOOKUP(K2727,TONG_SL!$A:$D,3,0)</f>
        <v>Túi</v>
      </c>
      <c r="R2727" s="1">
        <v>5</v>
      </c>
      <c r="S2727" s="220"/>
      <c r="T2727" s="220">
        <f>VLOOKUP(VLOOKUP(G2727,Ma_KH!$A:$R,18,0)&amp;K2727,Gia_MB!$A:$F,6,0)</f>
        <v>50182</v>
      </c>
      <c r="U2727" s="221">
        <f t="shared" si="261"/>
        <v>250910</v>
      </c>
      <c r="V2727" s="220"/>
      <c r="W2727" s="222">
        <f t="shared" si="262"/>
        <v>0</v>
      </c>
      <c r="X2727" s="223" t="str">
        <f t="shared" si="263"/>
        <v>8</v>
      </c>
      <c r="Y2727" s="220"/>
      <c r="Z2727" s="221">
        <f t="shared" si="264"/>
        <v>20072.8</v>
      </c>
      <c r="AA2727" s="5">
        <f>VLOOKUP(G2727,Ma_KH!$A:$R,14,0)</f>
        <v>60</v>
      </c>
    </row>
    <row r="2728" spans="1:27" hidden="1" x14ac:dyDescent="0.25">
      <c r="A2728" s="211">
        <v>45989</v>
      </c>
      <c r="B2728" s="148">
        <v>4180599523</v>
      </c>
      <c r="C2728" s="10" t="s">
        <v>7767</v>
      </c>
      <c r="D2728" s="149">
        <v>45996</v>
      </c>
      <c r="G2728" s="32" t="s">
        <v>452</v>
      </c>
      <c r="I2728" s="148">
        <v>4180599523</v>
      </c>
      <c r="J2728" s="212" t="s">
        <v>70</v>
      </c>
      <c r="K2728" s="330" t="s">
        <v>27</v>
      </c>
      <c r="L2728" s="21" t="str">
        <f>VLOOKUP($K2728,TONG_SL!$A:$D,2,0)</f>
        <v>Chân giò heo muối 300g</v>
      </c>
      <c r="N2728" s="21" t="str">
        <f t="shared" si="260"/>
        <v>K-C6</v>
      </c>
      <c r="Q2728" s="21" t="str">
        <f>VLOOKUP(K2728,TONG_SL!$A:$D,3,0)</f>
        <v>Túi</v>
      </c>
      <c r="R2728" s="1">
        <v>11</v>
      </c>
      <c r="S2728" s="220"/>
      <c r="T2728" s="220">
        <f>VLOOKUP(VLOOKUP(G2728,Ma_KH!$A:$R,18,0)&amp;K2728,Gia_MB!$A:$F,6,0)</f>
        <v>73431</v>
      </c>
      <c r="U2728" s="221">
        <f t="shared" si="261"/>
        <v>807741</v>
      </c>
      <c r="V2728" s="220"/>
      <c r="W2728" s="222">
        <f t="shared" si="262"/>
        <v>0</v>
      </c>
      <c r="X2728" s="223" t="str">
        <f t="shared" si="263"/>
        <v>8</v>
      </c>
      <c r="Y2728" s="220"/>
      <c r="Z2728" s="221">
        <f t="shared" si="264"/>
        <v>64619.28</v>
      </c>
      <c r="AA2728" s="5">
        <f>VLOOKUP(G2728,Ma_KH!$A:$R,14,0)</f>
        <v>60</v>
      </c>
    </row>
    <row r="2729" spans="1:27" hidden="1" x14ac:dyDescent="0.25">
      <c r="A2729" s="211">
        <v>45989</v>
      </c>
      <c r="B2729" s="148">
        <v>4180599523</v>
      </c>
      <c r="C2729" s="10" t="s">
        <v>7767</v>
      </c>
      <c r="D2729" s="149">
        <v>45996</v>
      </c>
      <c r="G2729" s="32" t="s">
        <v>452</v>
      </c>
      <c r="I2729" s="148">
        <v>4180599523</v>
      </c>
      <c r="J2729" s="212" t="s">
        <v>70</v>
      </c>
      <c r="K2729" s="330" t="s">
        <v>30</v>
      </c>
      <c r="L2729" s="21" t="str">
        <f>VLOOKUP($K2729,TONG_SL!$A:$D,2,0)</f>
        <v>Gà muối 500g</v>
      </c>
      <c r="N2729" s="21" t="str">
        <f t="shared" si="260"/>
        <v>K-C6</v>
      </c>
      <c r="Q2729" s="21" t="str">
        <f>VLOOKUP(K2729,TONG_SL!$A:$D,3,0)</f>
        <v>Túi</v>
      </c>
      <c r="R2729" s="1">
        <v>5</v>
      </c>
      <c r="S2729" s="220"/>
      <c r="T2729" s="220">
        <f>VLOOKUP(VLOOKUP(G2729,Ma_KH!$A:$R,18,0)&amp;K2729,Gia_MB!$A:$F,6,0)</f>
        <v>111058</v>
      </c>
      <c r="U2729" s="221">
        <f t="shared" si="261"/>
        <v>555290</v>
      </c>
      <c r="V2729" s="220"/>
      <c r="W2729" s="222">
        <f t="shared" si="262"/>
        <v>0</v>
      </c>
      <c r="X2729" s="223" t="str">
        <f t="shared" si="263"/>
        <v>8</v>
      </c>
      <c r="Y2729" s="220"/>
      <c r="Z2729" s="221">
        <f t="shared" si="264"/>
        <v>44423.200000000004</v>
      </c>
      <c r="AA2729" s="5">
        <f>VLOOKUP(G2729,Ma_KH!$A:$R,14,0)</f>
        <v>60</v>
      </c>
    </row>
    <row r="2730" spans="1:27" hidden="1" x14ac:dyDescent="0.25">
      <c r="A2730" s="211">
        <v>45989</v>
      </c>
      <c r="B2730" s="148">
        <v>4180599457</v>
      </c>
      <c r="C2730" s="10" t="s">
        <v>7767</v>
      </c>
      <c r="D2730" s="149">
        <v>45996</v>
      </c>
      <c r="G2730" s="32" t="s">
        <v>1179</v>
      </c>
      <c r="I2730" s="148">
        <v>4180599457</v>
      </c>
      <c r="J2730" s="212" t="s">
        <v>70</v>
      </c>
      <c r="K2730" s="330" t="s">
        <v>32</v>
      </c>
      <c r="L2730" s="21" t="str">
        <f>VLOOKUP($K2730,TONG_SL!$A:$D,2,0)</f>
        <v>Giò Tai Lưỡi Xào 250g</v>
      </c>
      <c r="N2730" s="21" t="str">
        <f t="shared" si="260"/>
        <v>K-C6</v>
      </c>
      <c r="Q2730" s="21" t="str">
        <f>VLOOKUP(K2730,TONG_SL!$A:$D,3,0)</f>
        <v>Túi</v>
      </c>
      <c r="R2730" s="1">
        <v>5</v>
      </c>
      <c r="S2730" s="220"/>
      <c r="T2730" s="220">
        <f>VLOOKUP(VLOOKUP(G2730,Ma_KH!$A:$R,18,0)&amp;K2730,Gia_MB!$A:$F,6,0)</f>
        <v>50182</v>
      </c>
      <c r="U2730" s="221">
        <f t="shared" si="261"/>
        <v>250910</v>
      </c>
      <c r="V2730" s="220"/>
      <c r="W2730" s="222">
        <f t="shared" si="262"/>
        <v>0</v>
      </c>
      <c r="X2730" s="223" t="str">
        <f t="shared" si="263"/>
        <v>8</v>
      </c>
      <c r="Y2730" s="220"/>
      <c r="Z2730" s="221">
        <f t="shared" si="264"/>
        <v>20072.8</v>
      </c>
      <c r="AA2730" s="5">
        <f>VLOOKUP(G2730,Ma_KH!$A:$R,14,0)</f>
        <v>60</v>
      </c>
    </row>
    <row r="2731" spans="1:27" hidden="1" x14ac:dyDescent="0.25">
      <c r="A2731" s="211">
        <v>45989</v>
      </c>
      <c r="B2731" s="148">
        <v>4180599457</v>
      </c>
      <c r="C2731" s="10" t="s">
        <v>7767</v>
      </c>
      <c r="D2731" s="149">
        <v>45996</v>
      </c>
      <c r="G2731" s="32" t="s">
        <v>1179</v>
      </c>
      <c r="I2731" s="148">
        <v>4180599457</v>
      </c>
      <c r="J2731" s="212" t="s">
        <v>70</v>
      </c>
      <c r="K2731" s="330" t="s">
        <v>27</v>
      </c>
      <c r="L2731" s="21" t="str">
        <f>VLOOKUP($K2731,TONG_SL!$A:$D,2,0)</f>
        <v>Chân giò heo muối 300g</v>
      </c>
      <c r="N2731" s="21" t="str">
        <f t="shared" ref="N2731:N2794" si="265">IF($B2731&lt;&gt;"","K-C6","")</f>
        <v>K-C6</v>
      </c>
      <c r="Q2731" s="21" t="str">
        <f>VLOOKUP(K2731,TONG_SL!$A:$D,3,0)</f>
        <v>Túi</v>
      </c>
      <c r="R2731" s="1">
        <v>6</v>
      </c>
      <c r="S2731" s="220"/>
      <c r="T2731" s="220">
        <f>VLOOKUP(VLOOKUP(G2731,Ma_KH!$A:$R,18,0)&amp;K2731,Gia_MB!$A:$F,6,0)</f>
        <v>73431</v>
      </c>
      <c r="U2731" s="221">
        <f t="shared" si="261"/>
        <v>440586</v>
      </c>
      <c r="V2731" s="220"/>
      <c r="W2731" s="222">
        <f t="shared" si="262"/>
        <v>0</v>
      </c>
      <c r="X2731" s="223" t="str">
        <f t="shared" si="263"/>
        <v>8</v>
      </c>
      <c r="Y2731" s="220"/>
      <c r="Z2731" s="221">
        <f t="shared" si="264"/>
        <v>35246.879999999997</v>
      </c>
      <c r="AA2731" s="5">
        <f>VLOOKUP(G2731,Ma_KH!$A:$R,14,0)</f>
        <v>60</v>
      </c>
    </row>
    <row r="2732" spans="1:27" hidden="1" x14ac:dyDescent="0.25">
      <c r="A2732" s="211">
        <v>45989</v>
      </c>
      <c r="B2732" s="148">
        <v>4180599457</v>
      </c>
      <c r="C2732" s="10" t="s">
        <v>7767</v>
      </c>
      <c r="D2732" s="149">
        <v>45996</v>
      </c>
      <c r="G2732" s="32" t="s">
        <v>1179</v>
      </c>
      <c r="I2732" s="148">
        <v>4180599457</v>
      </c>
      <c r="J2732" s="212" t="s">
        <v>70</v>
      </c>
      <c r="K2732" s="330" t="s">
        <v>48</v>
      </c>
      <c r="L2732" s="21" t="str">
        <f>VLOOKUP($K2732,TONG_SL!$A:$D,2,0)</f>
        <v>Mọc Nấm Hương 250g</v>
      </c>
      <c r="N2732" s="21" t="str">
        <f t="shared" si="265"/>
        <v>K-C6</v>
      </c>
      <c r="Q2732" s="21" t="str">
        <f>VLOOKUP(K2732,TONG_SL!$A:$D,3,0)</f>
        <v>Túi</v>
      </c>
      <c r="R2732" s="1">
        <v>3</v>
      </c>
      <c r="S2732" s="220"/>
      <c r="T2732" s="220">
        <f>VLOOKUP(VLOOKUP(G2732,Ma_KH!$A:$R,18,0)&amp;K2732,Gia_MB!$A:$F,6,0)</f>
        <v>46000</v>
      </c>
      <c r="U2732" s="221">
        <f t="shared" si="261"/>
        <v>138000</v>
      </c>
      <c r="V2732" s="220"/>
      <c r="W2732" s="222">
        <f t="shared" si="262"/>
        <v>0</v>
      </c>
      <c r="X2732" s="223" t="str">
        <f t="shared" si="263"/>
        <v>8</v>
      </c>
      <c r="Y2732" s="220"/>
      <c r="Z2732" s="221">
        <f t="shared" si="264"/>
        <v>11040</v>
      </c>
      <c r="AA2732" s="5">
        <f>VLOOKUP(G2732,Ma_KH!$A:$R,14,0)</f>
        <v>60</v>
      </c>
    </row>
    <row r="2733" spans="1:27" hidden="1" x14ac:dyDescent="0.25">
      <c r="A2733" s="211">
        <v>45989</v>
      </c>
      <c r="B2733" s="148">
        <v>4180599457</v>
      </c>
      <c r="C2733" s="10" t="s">
        <v>7767</v>
      </c>
      <c r="D2733" s="149">
        <v>45996</v>
      </c>
      <c r="G2733" s="32" t="s">
        <v>1179</v>
      </c>
      <c r="I2733" s="148">
        <v>4180599457</v>
      </c>
      <c r="J2733" s="212" t="s">
        <v>70</v>
      </c>
      <c r="K2733" s="330" t="s">
        <v>30</v>
      </c>
      <c r="L2733" s="21" t="str">
        <f>VLOOKUP($K2733,TONG_SL!$A:$D,2,0)</f>
        <v>Gà muối 500g</v>
      </c>
      <c r="N2733" s="21" t="str">
        <f t="shared" si="265"/>
        <v>K-C6</v>
      </c>
      <c r="Q2733" s="21" t="str">
        <f>VLOOKUP(K2733,TONG_SL!$A:$D,3,0)</f>
        <v>Túi</v>
      </c>
      <c r="R2733" s="1">
        <v>3</v>
      </c>
      <c r="S2733" s="220"/>
      <c r="T2733" s="220">
        <f>VLOOKUP(VLOOKUP(G2733,Ma_KH!$A:$R,18,0)&amp;K2733,Gia_MB!$A:$F,6,0)</f>
        <v>111058</v>
      </c>
      <c r="U2733" s="221">
        <f t="shared" si="261"/>
        <v>333174</v>
      </c>
      <c r="V2733" s="220"/>
      <c r="W2733" s="222">
        <f t="shared" si="262"/>
        <v>0</v>
      </c>
      <c r="X2733" s="223" t="str">
        <f t="shared" si="263"/>
        <v>8</v>
      </c>
      <c r="Y2733" s="220"/>
      <c r="Z2733" s="221">
        <f t="shared" si="264"/>
        <v>26653.920000000002</v>
      </c>
      <c r="AA2733" s="5">
        <f>VLOOKUP(G2733,Ma_KH!$A:$R,14,0)</f>
        <v>60</v>
      </c>
    </row>
    <row r="2734" spans="1:27" hidden="1" x14ac:dyDescent="0.25">
      <c r="A2734" s="211">
        <v>45989</v>
      </c>
      <c r="B2734" s="148">
        <v>4180599461</v>
      </c>
      <c r="C2734" s="10" t="s">
        <v>7767</v>
      </c>
      <c r="D2734" s="149">
        <v>45996</v>
      </c>
      <c r="G2734" s="32" t="s">
        <v>83</v>
      </c>
      <c r="I2734" s="148">
        <v>4180599461</v>
      </c>
      <c r="J2734" s="212" t="s">
        <v>70</v>
      </c>
      <c r="K2734" s="330" t="s">
        <v>30</v>
      </c>
      <c r="L2734" s="21" t="str">
        <f>VLOOKUP($K2734,TONG_SL!$A:$D,2,0)</f>
        <v>Gà muối 500g</v>
      </c>
      <c r="N2734" s="21" t="str">
        <f t="shared" si="265"/>
        <v>K-C6</v>
      </c>
      <c r="Q2734" s="21" t="str">
        <f>VLOOKUP(K2734,TONG_SL!$A:$D,3,0)</f>
        <v>Túi</v>
      </c>
      <c r="R2734" s="1">
        <v>5</v>
      </c>
      <c r="S2734" s="220"/>
      <c r="T2734" s="220">
        <f>VLOOKUP(VLOOKUP(G2734,Ma_KH!$A:$R,18,0)&amp;K2734,Gia_MB!$A:$F,6,0)</f>
        <v>111058</v>
      </c>
      <c r="U2734" s="221">
        <f t="shared" si="261"/>
        <v>555290</v>
      </c>
      <c r="V2734" s="220"/>
      <c r="W2734" s="222">
        <f t="shared" si="262"/>
        <v>0</v>
      </c>
      <c r="X2734" s="223" t="str">
        <f t="shared" si="263"/>
        <v>8</v>
      </c>
      <c r="Y2734" s="220"/>
      <c r="Z2734" s="221">
        <f t="shared" si="264"/>
        <v>44423.200000000004</v>
      </c>
      <c r="AA2734" s="5">
        <f>VLOOKUP(G2734,Ma_KH!$A:$R,14,0)</f>
        <v>60</v>
      </c>
    </row>
    <row r="2735" spans="1:27" hidden="1" x14ac:dyDescent="0.25">
      <c r="A2735" s="211">
        <v>45989</v>
      </c>
      <c r="B2735" s="148">
        <v>4180599461</v>
      </c>
      <c r="C2735" s="10" t="s">
        <v>7767</v>
      </c>
      <c r="D2735" s="149">
        <v>45996</v>
      </c>
      <c r="G2735" s="32" t="s">
        <v>83</v>
      </c>
      <c r="I2735" s="148">
        <v>4180599461</v>
      </c>
      <c r="J2735" s="212" t="s">
        <v>70</v>
      </c>
      <c r="K2735" s="330" t="s">
        <v>27</v>
      </c>
      <c r="L2735" s="21" t="str">
        <f>VLOOKUP($K2735,TONG_SL!$A:$D,2,0)</f>
        <v>Chân giò heo muối 300g</v>
      </c>
      <c r="N2735" s="21" t="str">
        <f t="shared" si="265"/>
        <v>K-C6</v>
      </c>
      <c r="Q2735" s="21" t="str">
        <f>VLOOKUP(K2735,TONG_SL!$A:$D,3,0)</f>
        <v>Túi</v>
      </c>
      <c r="R2735" s="1">
        <v>5</v>
      </c>
      <c r="S2735" s="220"/>
      <c r="T2735" s="220">
        <f>VLOOKUP(VLOOKUP(G2735,Ma_KH!$A:$R,18,0)&amp;K2735,Gia_MB!$A:$F,6,0)</f>
        <v>73431</v>
      </c>
      <c r="U2735" s="221">
        <f t="shared" si="261"/>
        <v>367155</v>
      </c>
      <c r="V2735" s="220"/>
      <c r="W2735" s="222">
        <f t="shared" si="262"/>
        <v>0</v>
      </c>
      <c r="X2735" s="223" t="str">
        <f t="shared" si="263"/>
        <v>8</v>
      </c>
      <c r="Y2735" s="220"/>
      <c r="Z2735" s="221">
        <f t="shared" si="264"/>
        <v>29372.400000000001</v>
      </c>
      <c r="AA2735" s="5">
        <f>VLOOKUP(G2735,Ma_KH!$A:$R,14,0)</f>
        <v>60</v>
      </c>
    </row>
    <row r="2736" spans="1:27" hidden="1" x14ac:dyDescent="0.25">
      <c r="A2736" s="211">
        <v>45989</v>
      </c>
      <c r="B2736" s="148">
        <v>4180599461</v>
      </c>
      <c r="C2736" s="10" t="s">
        <v>7767</v>
      </c>
      <c r="D2736" s="149">
        <v>45996</v>
      </c>
      <c r="G2736" s="32" t="s">
        <v>83</v>
      </c>
      <c r="I2736" s="148">
        <v>4180599461</v>
      </c>
      <c r="J2736" s="212" t="s">
        <v>70</v>
      </c>
      <c r="K2736" s="330" t="s">
        <v>32</v>
      </c>
      <c r="L2736" s="21" t="str">
        <f>VLOOKUP($K2736,TONG_SL!$A:$D,2,0)</f>
        <v>Giò Tai Lưỡi Xào 250g</v>
      </c>
      <c r="N2736" s="21" t="str">
        <f t="shared" si="265"/>
        <v>K-C6</v>
      </c>
      <c r="Q2736" s="21" t="str">
        <f>VLOOKUP(K2736,TONG_SL!$A:$D,3,0)</f>
        <v>Túi</v>
      </c>
      <c r="R2736" s="1">
        <v>5</v>
      </c>
      <c r="S2736" s="220"/>
      <c r="T2736" s="220">
        <f>VLOOKUP(VLOOKUP(G2736,Ma_KH!$A:$R,18,0)&amp;K2736,Gia_MB!$A:$F,6,0)</f>
        <v>50182</v>
      </c>
      <c r="U2736" s="221">
        <f t="shared" si="261"/>
        <v>250910</v>
      </c>
      <c r="V2736" s="220"/>
      <c r="W2736" s="222">
        <f t="shared" si="262"/>
        <v>0</v>
      </c>
      <c r="X2736" s="223" t="str">
        <f t="shared" si="263"/>
        <v>8</v>
      </c>
      <c r="Y2736" s="220"/>
      <c r="Z2736" s="221">
        <f t="shared" si="264"/>
        <v>20072.8</v>
      </c>
      <c r="AA2736" s="5">
        <f>VLOOKUP(G2736,Ma_KH!$A:$R,14,0)</f>
        <v>60</v>
      </c>
    </row>
    <row r="2737" spans="1:27" hidden="1" x14ac:dyDescent="0.25">
      <c r="A2737" s="211">
        <v>45989</v>
      </c>
      <c r="B2737" s="148">
        <v>4180599532</v>
      </c>
      <c r="C2737" s="10" t="s">
        <v>7767</v>
      </c>
      <c r="D2737" s="149">
        <v>45996</v>
      </c>
      <c r="G2737" s="140" t="s">
        <v>7458</v>
      </c>
      <c r="I2737" s="148">
        <v>4180599532</v>
      </c>
      <c r="J2737" s="212" t="s">
        <v>70</v>
      </c>
      <c r="K2737" s="330" t="s">
        <v>32</v>
      </c>
      <c r="L2737" s="21" t="str">
        <f>VLOOKUP($K2737,TONG_SL!$A:$D,2,0)</f>
        <v>Giò Tai Lưỡi Xào 250g</v>
      </c>
      <c r="N2737" s="21" t="str">
        <f t="shared" si="265"/>
        <v>K-C6</v>
      </c>
      <c r="Q2737" s="21" t="str">
        <f>VLOOKUP(K2737,TONG_SL!$A:$D,3,0)</f>
        <v>Túi</v>
      </c>
      <c r="R2737" s="1">
        <v>3</v>
      </c>
      <c r="S2737" s="220"/>
      <c r="T2737" s="220">
        <f>VLOOKUP(VLOOKUP(G2737,Ma_KH!$A:$R,18,0)&amp;K2737,Gia_MB!$A:$F,6,0)</f>
        <v>50182</v>
      </c>
      <c r="U2737" s="221">
        <f t="shared" si="261"/>
        <v>150546</v>
      </c>
      <c r="V2737" s="220"/>
      <c r="W2737" s="222">
        <f t="shared" si="262"/>
        <v>0</v>
      </c>
      <c r="X2737" s="223" t="str">
        <f t="shared" si="263"/>
        <v>8</v>
      </c>
      <c r="Y2737" s="220"/>
      <c r="Z2737" s="221">
        <f t="shared" si="264"/>
        <v>12043.68</v>
      </c>
      <c r="AA2737" s="5">
        <f>VLOOKUP(G2737,Ma_KH!$A:$R,14,0)</f>
        <v>0</v>
      </c>
    </row>
    <row r="2738" spans="1:27" hidden="1" x14ac:dyDescent="0.25">
      <c r="A2738" s="211">
        <v>45989</v>
      </c>
      <c r="B2738" s="148">
        <v>4180599532</v>
      </c>
      <c r="C2738" s="10" t="s">
        <v>7767</v>
      </c>
      <c r="D2738" s="149">
        <v>45996</v>
      </c>
      <c r="G2738" s="140" t="s">
        <v>7458</v>
      </c>
      <c r="I2738" s="148">
        <v>4180599532</v>
      </c>
      <c r="J2738" s="212" t="s">
        <v>70</v>
      </c>
      <c r="K2738" s="330" t="s">
        <v>27</v>
      </c>
      <c r="L2738" s="21" t="str">
        <f>VLOOKUP($K2738,TONG_SL!$A:$D,2,0)</f>
        <v>Chân giò heo muối 300g</v>
      </c>
      <c r="N2738" s="21" t="str">
        <f t="shared" si="265"/>
        <v>K-C6</v>
      </c>
      <c r="Q2738" s="21" t="str">
        <f>VLOOKUP(K2738,TONG_SL!$A:$D,3,0)</f>
        <v>Túi</v>
      </c>
      <c r="R2738" s="1">
        <v>6</v>
      </c>
      <c r="S2738" s="220"/>
      <c r="T2738" s="220">
        <f>VLOOKUP(VLOOKUP(G2738,Ma_KH!$A:$R,18,0)&amp;K2738,Gia_MB!$A:$F,6,0)</f>
        <v>73431</v>
      </c>
      <c r="U2738" s="221">
        <f t="shared" ref="U2738:U2801" si="266">T2738*R2738</f>
        <v>440586</v>
      </c>
      <c r="V2738" s="220"/>
      <c r="W2738" s="222">
        <f t="shared" ref="W2738:W2801" si="267">U2738*V2738</f>
        <v>0</v>
      </c>
      <c r="X2738" s="223" t="str">
        <f t="shared" ref="X2738:X2801" si="268">IF(B2738&lt;&gt;"","8","0")</f>
        <v>8</v>
      </c>
      <c r="Y2738" s="220"/>
      <c r="Z2738" s="221">
        <f t="shared" ref="Z2738:Z2801" si="269">U2738*X2738%</f>
        <v>35246.879999999997</v>
      </c>
      <c r="AA2738" s="5">
        <f>VLOOKUP(G2738,Ma_KH!$A:$R,14,0)</f>
        <v>0</v>
      </c>
    </row>
    <row r="2739" spans="1:27" hidden="1" x14ac:dyDescent="0.25">
      <c r="A2739" s="211">
        <v>45989</v>
      </c>
      <c r="B2739" s="148">
        <v>4180599532</v>
      </c>
      <c r="C2739" s="10" t="s">
        <v>7767</v>
      </c>
      <c r="D2739" s="149">
        <v>45996</v>
      </c>
      <c r="G2739" s="140" t="s">
        <v>7458</v>
      </c>
      <c r="I2739" s="148">
        <v>4180599532</v>
      </c>
      <c r="J2739" s="212" t="s">
        <v>70</v>
      </c>
      <c r="K2739" s="330" t="s">
        <v>30</v>
      </c>
      <c r="L2739" s="21" t="str">
        <f>VLOOKUP($K2739,TONG_SL!$A:$D,2,0)</f>
        <v>Gà muối 500g</v>
      </c>
      <c r="N2739" s="21" t="str">
        <f t="shared" si="265"/>
        <v>K-C6</v>
      </c>
      <c r="Q2739" s="21" t="str">
        <f>VLOOKUP(K2739,TONG_SL!$A:$D,3,0)</f>
        <v>Túi</v>
      </c>
      <c r="R2739" s="1">
        <v>3</v>
      </c>
      <c r="S2739" s="220"/>
      <c r="T2739" s="220">
        <f>VLOOKUP(VLOOKUP(G2739,Ma_KH!$A:$R,18,0)&amp;K2739,Gia_MB!$A:$F,6,0)</f>
        <v>111058</v>
      </c>
      <c r="U2739" s="221">
        <f t="shared" si="266"/>
        <v>333174</v>
      </c>
      <c r="V2739" s="220"/>
      <c r="W2739" s="222">
        <f t="shared" si="267"/>
        <v>0</v>
      </c>
      <c r="X2739" s="223" t="str">
        <f t="shared" si="268"/>
        <v>8</v>
      </c>
      <c r="Y2739" s="220"/>
      <c r="Z2739" s="221">
        <f t="shared" si="269"/>
        <v>26653.920000000002</v>
      </c>
      <c r="AA2739" s="5">
        <f>VLOOKUP(G2739,Ma_KH!$A:$R,14,0)</f>
        <v>0</v>
      </c>
    </row>
    <row r="2740" spans="1:27" hidden="1" x14ac:dyDescent="0.25">
      <c r="A2740" s="211">
        <v>45989</v>
      </c>
      <c r="B2740" s="148">
        <v>4180599726</v>
      </c>
      <c r="C2740" s="10" t="s">
        <v>7767</v>
      </c>
      <c r="D2740" s="149">
        <v>45996</v>
      </c>
      <c r="G2740" s="32" t="s">
        <v>1566</v>
      </c>
      <c r="I2740" s="148">
        <v>4180599726</v>
      </c>
      <c r="J2740" s="212" t="s">
        <v>70</v>
      </c>
      <c r="K2740" s="330" t="s">
        <v>32</v>
      </c>
      <c r="L2740" s="21" t="str">
        <f>VLOOKUP($K2740,TONG_SL!$A:$D,2,0)</f>
        <v>Giò Tai Lưỡi Xào 250g</v>
      </c>
      <c r="N2740" s="21" t="str">
        <f t="shared" si="265"/>
        <v>K-C6</v>
      </c>
      <c r="Q2740" s="21" t="str">
        <f>VLOOKUP(K2740,TONG_SL!$A:$D,3,0)</f>
        <v>Túi</v>
      </c>
      <c r="R2740" s="1">
        <v>5</v>
      </c>
      <c r="S2740" s="220"/>
      <c r="T2740" s="220">
        <f>VLOOKUP(VLOOKUP(G2740,Ma_KH!$A:$R,18,0)&amp;K2740,Gia_MB!$A:$F,6,0)</f>
        <v>50182</v>
      </c>
      <c r="U2740" s="221">
        <f t="shared" si="266"/>
        <v>250910</v>
      </c>
      <c r="V2740" s="220"/>
      <c r="W2740" s="222">
        <f t="shared" si="267"/>
        <v>0</v>
      </c>
      <c r="X2740" s="223" t="str">
        <f t="shared" si="268"/>
        <v>8</v>
      </c>
      <c r="Y2740" s="220"/>
      <c r="Z2740" s="221">
        <f t="shared" si="269"/>
        <v>20072.8</v>
      </c>
      <c r="AA2740" s="5">
        <f>VLOOKUP(G2740,Ma_KH!$A:$R,14,0)</f>
        <v>60</v>
      </c>
    </row>
    <row r="2741" spans="1:27" hidden="1" x14ac:dyDescent="0.25">
      <c r="A2741" s="211">
        <v>45989</v>
      </c>
      <c r="B2741" s="148">
        <v>4180599726</v>
      </c>
      <c r="C2741" s="10" t="s">
        <v>7767</v>
      </c>
      <c r="D2741" s="149">
        <v>45996</v>
      </c>
      <c r="G2741" s="32" t="s">
        <v>1566</v>
      </c>
      <c r="I2741" s="148">
        <v>4180599726</v>
      </c>
      <c r="J2741" s="212" t="s">
        <v>70</v>
      </c>
      <c r="K2741" s="330" t="s">
        <v>30</v>
      </c>
      <c r="L2741" s="21" t="str">
        <f>VLOOKUP($K2741,TONG_SL!$A:$D,2,0)</f>
        <v>Gà muối 500g</v>
      </c>
      <c r="N2741" s="21" t="str">
        <f t="shared" si="265"/>
        <v>K-C6</v>
      </c>
      <c r="Q2741" s="21" t="str">
        <f>VLOOKUP(K2741,TONG_SL!$A:$D,3,0)</f>
        <v>Túi</v>
      </c>
      <c r="R2741" s="1">
        <v>1</v>
      </c>
      <c r="S2741" s="220"/>
      <c r="T2741" s="220">
        <f>VLOOKUP(VLOOKUP(G2741,Ma_KH!$A:$R,18,0)&amp;K2741,Gia_MB!$A:$F,6,0)</f>
        <v>111058</v>
      </c>
      <c r="U2741" s="221">
        <f t="shared" si="266"/>
        <v>111058</v>
      </c>
      <c r="V2741" s="220"/>
      <c r="W2741" s="222">
        <f t="shared" si="267"/>
        <v>0</v>
      </c>
      <c r="X2741" s="223" t="str">
        <f t="shared" si="268"/>
        <v>8</v>
      </c>
      <c r="Y2741" s="220"/>
      <c r="Z2741" s="221">
        <f t="shared" si="269"/>
        <v>8884.64</v>
      </c>
      <c r="AA2741" s="5">
        <f>VLOOKUP(G2741,Ma_KH!$A:$R,14,0)</f>
        <v>60</v>
      </c>
    </row>
    <row r="2742" spans="1:27" hidden="1" x14ac:dyDescent="0.25">
      <c r="A2742" s="211">
        <v>45989</v>
      </c>
      <c r="B2742" s="148">
        <v>4180599726</v>
      </c>
      <c r="C2742" s="10" t="s">
        <v>7767</v>
      </c>
      <c r="D2742" s="149">
        <v>45996</v>
      </c>
      <c r="G2742" s="32" t="s">
        <v>1566</v>
      </c>
      <c r="I2742" s="148">
        <v>4180599726</v>
      </c>
      <c r="J2742" s="212" t="s">
        <v>70</v>
      </c>
      <c r="K2742" s="330" t="s">
        <v>48</v>
      </c>
      <c r="L2742" s="21" t="str">
        <f>VLOOKUP($K2742,TONG_SL!$A:$D,2,0)</f>
        <v>Mọc Nấm Hương 250g</v>
      </c>
      <c r="N2742" s="21" t="str">
        <f t="shared" si="265"/>
        <v>K-C6</v>
      </c>
      <c r="Q2742" s="21" t="str">
        <f>VLOOKUP(K2742,TONG_SL!$A:$D,3,0)</f>
        <v>Túi</v>
      </c>
      <c r="R2742" s="1">
        <v>3</v>
      </c>
      <c r="S2742" s="220"/>
      <c r="T2742" s="220">
        <f>VLOOKUP(VLOOKUP(G2742,Ma_KH!$A:$R,18,0)&amp;K2742,Gia_MB!$A:$F,6,0)</f>
        <v>46000</v>
      </c>
      <c r="U2742" s="221">
        <f t="shared" si="266"/>
        <v>138000</v>
      </c>
      <c r="V2742" s="220"/>
      <c r="W2742" s="222">
        <f t="shared" si="267"/>
        <v>0</v>
      </c>
      <c r="X2742" s="223" t="str">
        <f t="shared" si="268"/>
        <v>8</v>
      </c>
      <c r="Y2742" s="220"/>
      <c r="Z2742" s="221">
        <f t="shared" si="269"/>
        <v>11040</v>
      </c>
      <c r="AA2742" s="5">
        <f>VLOOKUP(G2742,Ma_KH!$A:$R,14,0)</f>
        <v>60</v>
      </c>
    </row>
    <row r="2743" spans="1:27" hidden="1" x14ac:dyDescent="0.25">
      <c r="A2743" s="211">
        <v>45989</v>
      </c>
      <c r="B2743" s="148">
        <v>4180599726</v>
      </c>
      <c r="C2743" s="10" t="s">
        <v>7767</v>
      </c>
      <c r="D2743" s="149">
        <v>45996</v>
      </c>
      <c r="G2743" s="32" t="s">
        <v>1566</v>
      </c>
      <c r="I2743" s="148">
        <v>4180599726</v>
      </c>
      <c r="J2743" s="212" t="s">
        <v>70</v>
      </c>
      <c r="K2743" s="330" t="s">
        <v>27</v>
      </c>
      <c r="L2743" s="21" t="str">
        <f>VLOOKUP($K2743,TONG_SL!$A:$D,2,0)</f>
        <v>Chân giò heo muối 300g</v>
      </c>
      <c r="N2743" s="21" t="str">
        <f t="shared" si="265"/>
        <v>K-C6</v>
      </c>
      <c r="Q2743" s="21" t="str">
        <f>VLOOKUP(K2743,TONG_SL!$A:$D,3,0)</f>
        <v>Túi</v>
      </c>
      <c r="R2743" s="1">
        <v>7</v>
      </c>
      <c r="S2743" s="220"/>
      <c r="T2743" s="220">
        <f>VLOOKUP(VLOOKUP(G2743,Ma_KH!$A:$R,18,0)&amp;K2743,Gia_MB!$A:$F,6,0)</f>
        <v>73431</v>
      </c>
      <c r="U2743" s="221">
        <f t="shared" si="266"/>
        <v>514017</v>
      </c>
      <c r="V2743" s="220"/>
      <c r="W2743" s="222">
        <f t="shared" si="267"/>
        <v>0</v>
      </c>
      <c r="X2743" s="223" t="str">
        <f t="shared" si="268"/>
        <v>8</v>
      </c>
      <c r="Y2743" s="220"/>
      <c r="Z2743" s="221">
        <f t="shared" si="269"/>
        <v>41121.360000000001</v>
      </c>
      <c r="AA2743" s="5">
        <f>VLOOKUP(G2743,Ma_KH!$A:$R,14,0)</f>
        <v>60</v>
      </c>
    </row>
    <row r="2744" spans="1:27" hidden="1" x14ac:dyDescent="0.25">
      <c r="A2744" s="211">
        <v>45989</v>
      </c>
      <c r="B2744" s="148">
        <v>4180599574</v>
      </c>
      <c r="C2744" s="10" t="s">
        <v>7767</v>
      </c>
      <c r="D2744" s="149">
        <v>45996</v>
      </c>
      <c r="G2744" s="140" t="s">
        <v>7763</v>
      </c>
      <c r="I2744" s="148">
        <v>4180599574</v>
      </c>
      <c r="J2744" s="212" t="s">
        <v>70</v>
      </c>
      <c r="K2744" s="330" t="s">
        <v>27</v>
      </c>
      <c r="L2744" s="21" t="str">
        <f>VLOOKUP($K2744,TONG_SL!$A:$D,2,0)</f>
        <v>Chân giò heo muối 300g</v>
      </c>
      <c r="N2744" s="21" t="str">
        <f t="shared" si="265"/>
        <v>K-C6</v>
      </c>
      <c r="Q2744" s="21" t="str">
        <f>VLOOKUP(K2744,TONG_SL!$A:$D,3,0)</f>
        <v>Túi</v>
      </c>
      <c r="R2744" s="1">
        <v>10</v>
      </c>
      <c r="S2744" s="220"/>
      <c r="T2744" s="220">
        <f>VLOOKUP(VLOOKUP(G2744,Ma_KH!$A:$R,18,0)&amp;K2744,Gia_MB!$A:$F,6,0)</f>
        <v>73431</v>
      </c>
      <c r="U2744" s="221">
        <f t="shared" si="266"/>
        <v>734310</v>
      </c>
      <c r="V2744" s="220"/>
      <c r="W2744" s="222">
        <f t="shared" si="267"/>
        <v>0</v>
      </c>
      <c r="X2744" s="223" t="str">
        <f t="shared" si="268"/>
        <v>8</v>
      </c>
      <c r="Y2744" s="220"/>
      <c r="Z2744" s="221">
        <f t="shared" si="269"/>
        <v>58744.800000000003</v>
      </c>
      <c r="AA2744" s="5">
        <f>VLOOKUP(G2744,Ma_KH!$A:$R,14,0)</f>
        <v>60</v>
      </c>
    </row>
    <row r="2745" spans="1:27" hidden="1" x14ac:dyDescent="0.25">
      <c r="A2745" s="211">
        <v>45989</v>
      </c>
      <c r="B2745" s="148">
        <v>4180599574</v>
      </c>
      <c r="C2745" s="10" t="s">
        <v>7767</v>
      </c>
      <c r="D2745" s="149">
        <v>45996</v>
      </c>
      <c r="G2745" s="140" t="s">
        <v>7763</v>
      </c>
      <c r="I2745" s="148">
        <v>4180599574</v>
      </c>
      <c r="J2745" s="212" t="s">
        <v>70</v>
      </c>
      <c r="K2745" s="330" t="s">
        <v>32</v>
      </c>
      <c r="L2745" s="21" t="str">
        <f>VLOOKUP($K2745,TONG_SL!$A:$D,2,0)</f>
        <v>Giò Tai Lưỡi Xào 250g</v>
      </c>
      <c r="N2745" s="21" t="str">
        <f t="shared" si="265"/>
        <v>K-C6</v>
      </c>
      <c r="Q2745" s="21" t="str">
        <f>VLOOKUP(K2745,TONG_SL!$A:$D,3,0)</f>
        <v>Túi</v>
      </c>
      <c r="R2745" s="1">
        <v>5</v>
      </c>
      <c r="S2745" s="220"/>
      <c r="T2745" s="220">
        <f>VLOOKUP(VLOOKUP(G2745,Ma_KH!$A:$R,18,0)&amp;K2745,Gia_MB!$A:$F,6,0)</f>
        <v>50182</v>
      </c>
      <c r="U2745" s="221">
        <f t="shared" si="266"/>
        <v>250910</v>
      </c>
      <c r="V2745" s="220"/>
      <c r="W2745" s="222">
        <f t="shared" si="267"/>
        <v>0</v>
      </c>
      <c r="X2745" s="223" t="str">
        <f t="shared" si="268"/>
        <v>8</v>
      </c>
      <c r="Y2745" s="220"/>
      <c r="Z2745" s="221">
        <f t="shared" si="269"/>
        <v>20072.8</v>
      </c>
      <c r="AA2745" s="5">
        <f>VLOOKUP(G2745,Ma_KH!$A:$R,14,0)</f>
        <v>60</v>
      </c>
    </row>
    <row r="2746" spans="1:27" hidden="1" x14ac:dyDescent="0.25">
      <c r="A2746" s="211">
        <v>45989</v>
      </c>
      <c r="B2746" s="148">
        <v>4180599574</v>
      </c>
      <c r="C2746" s="10" t="s">
        <v>7767</v>
      </c>
      <c r="D2746" s="149">
        <v>45996</v>
      </c>
      <c r="G2746" s="140" t="s">
        <v>7763</v>
      </c>
      <c r="I2746" s="148">
        <v>4180599574</v>
      </c>
      <c r="J2746" s="212" t="s">
        <v>70</v>
      </c>
      <c r="K2746" s="330" t="s">
        <v>48</v>
      </c>
      <c r="L2746" s="21" t="str">
        <f>VLOOKUP($K2746,TONG_SL!$A:$D,2,0)</f>
        <v>Mọc Nấm Hương 250g</v>
      </c>
      <c r="N2746" s="21" t="str">
        <f t="shared" si="265"/>
        <v>K-C6</v>
      </c>
      <c r="Q2746" s="21" t="str">
        <f>VLOOKUP(K2746,TONG_SL!$A:$D,3,0)</f>
        <v>Túi</v>
      </c>
      <c r="R2746" s="1">
        <v>3</v>
      </c>
      <c r="S2746" s="220"/>
      <c r="T2746" s="220">
        <f>VLOOKUP(VLOOKUP(G2746,Ma_KH!$A:$R,18,0)&amp;K2746,Gia_MB!$A:$F,6,0)</f>
        <v>46000</v>
      </c>
      <c r="U2746" s="221">
        <f t="shared" si="266"/>
        <v>138000</v>
      </c>
      <c r="V2746" s="220"/>
      <c r="W2746" s="222">
        <f t="shared" si="267"/>
        <v>0</v>
      </c>
      <c r="X2746" s="223" t="str">
        <f t="shared" si="268"/>
        <v>8</v>
      </c>
      <c r="Y2746" s="220"/>
      <c r="Z2746" s="221">
        <f t="shared" si="269"/>
        <v>11040</v>
      </c>
      <c r="AA2746" s="5">
        <f>VLOOKUP(G2746,Ma_KH!$A:$R,14,0)</f>
        <v>60</v>
      </c>
    </row>
    <row r="2747" spans="1:27" hidden="1" x14ac:dyDescent="0.25">
      <c r="A2747" s="211">
        <v>45989</v>
      </c>
      <c r="B2747" s="148">
        <v>4180599574</v>
      </c>
      <c r="C2747" s="10" t="s">
        <v>7767</v>
      </c>
      <c r="D2747" s="149">
        <v>45996</v>
      </c>
      <c r="G2747" s="140" t="s">
        <v>7763</v>
      </c>
      <c r="I2747" s="148">
        <v>4180599574</v>
      </c>
      <c r="J2747" s="212" t="s">
        <v>70</v>
      </c>
      <c r="K2747" s="330" t="s">
        <v>30</v>
      </c>
      <c r="L2747" s="21" t="str">
        <f>VLOOKUP($K2747,TONG_SL!$A:$D,2,0)</f>
        <v>Gà muối 500g</v>
      </c>
      <c r="N2747" s="21" t="str">
        <f t="shared" si="265"/>
        <v>K-C6</v>
      </c>
      <c r="Q2747" s="21" t="str">
        <f>VLOOKUP(K2747,TONG_SL!$A:$D,3,0)</f>
        <v>Túi</v>
      </c>
      <c r="R2747" s="1">
        <v>1</v>
      </c>
      <c r="S2747" s="220"/>
      <c r="T2747" s="220">
        <f>VLOOKUP(VLOOKUP(G2747,Ma_KH!$A:$R,18,0)&amp;K2747,Gia_MB!$A:$F,6,0)</f>
        <v>111058</v>
      </c>
      <c r="U2747" s="221">
        <f t="shared" si="266"/>
        <v>111058</v>
      </c>
      <c r="V2747" s="220"/>
      <c r="W2747" s="222">
        <f t="shared" si="267"/>
        <v>0</v>
      </c>
      <c r="X2747" s="223" t="str">
        <f t="shared" si="268"/>
        <v>8</v>
      </c>
      <c r="Y2747" s="220"/>
      <c r="Z2747" s="221">
        <f t="shared" si="269"/>
        <v>8884.64</v>
      </c>
      <c r="AA2747" s="5">
        <f>VLOOKUP(G2747,Ma_KH!$A:$R,14,0)</f>
        <v>60</v>
      </c>
    </row>
    <row r="2748" spans="1:27" hidden="1" x14ac:dyDescent="0.25">
      <c r="A2748" s="211">
        <v>45989</v>
      </c>
      <c r="B2748" s="148">
        <v>4180599494</v>
      </c>
      <c r="C2748" s="10" t="s">
        <v>7767</v>
      </c>
      <c r="D2748" s="149">
        <v>45996</v>
      </c>
      <c r="G2748" s="32" t="s">
        <v>1197</v>
      </c>
      <c r="I2748" s="148">
        <v>4180599494</v>
      </c>
      <c r="J2748" s="212" t="s">
        <v>70</v>
      </c>
      <c r="K2748" s="330" t="s">
        <v>34</v>
      </c>
      <c r="L2748" s="21" t="str">
        <f>VLOOKUP($K2748,TONG_SL!$A:$D,2,0)</f>
        <v>Tai heo muối 200g</v>
      </c>
      <c r="N2748" s="21" t="str">
        <f t="shared" si="265"/>
        <v>K-C6</v>
      </c>
      <c r="Q2748" s="21" t="str">
        <f>VLOOKUP(K2748,TONG_SL!$A:$D,3,0)</f>
        <v>Túi</v>
      </c>
      <c r="R2748" s="1">
        <v>2</v>
      </c>
      <c r="S2748" s="220"/>
      <c r="T2748" s="220">
        <f>VLOOKUP(VLOOKUP(G2748,Ma_KH!$A:$R,18,0)&amp;K2748,Gia_MB!$A:$F,6,0)</f>
        <v>55595</v>
      </c>
      <c r="U2748" s="221">
        <f t="shared" si="266"/>
        <v>111190</v>
      </c>
      <c r="V2748" s="220"/>
      <c r="W2748" s="222">
        <f t="shared" si="267"/>
        <v>0</v>
      </c>
      <c r="X2748" s="223" t="str">
        <f t="shared" si="268"/>
        <v>8</v>
      </c>
      <c r="Y2748" s="220"/>
      <c r="Z2748" s="221">
        <f t="shared" si="269"/>
        <v>8895.2000000000007</v>
      </c>
      <c r="AA2748" s="5">
        <f>VLOOKUP(G2748,Ma_KH!$A:$R,14,0)</f>
        <v>60</v>
      </c>
    </row>
    <row r="2749" spans="1:27" hidden="1" x14ac:dyDescent="0.25">
      <c r="A2749" s="211">
        <v>45989</v>
      </c>
      <c r="B2749" s="148">
        <v>4180599494</v>
      </c>
      <c r="C2749" s="10" t="s">
        <v>7767</v>
      </c>
      <c r="D2749" s="149">
        <v>45996</v>
      </c>
      <c r="G2749" s="32" t="s">
        <v>1197</v>
      </c>
      <c r="I2749" s="148">
        <v>4180599494</v>
      </c>
      <c r="J2749" s="212" t="s">
        <v>70</v>
      </c>
      <c r="K2749" s="330" t="s">
        <v>27</v>
      </c>
      <c r="L2749" s="21" t="str">
        <f>VLOOKUP($K2749,TONG_SL!$A:$D,2,0)</f>
        <v>Chân giò heo muối 300g</v>
      </c>
      <c r="N2749" s="21" t="str">
        <f t="shared" si="265"/>
        <v>K-C6</v>
      </c>
      <c r="Q2749" s="21" t="str">
        <f>VLOOKUP(K2749,TONG_SL!$A:$D,3,0)</f>
        <v>Túi</v>
      </c>
      <c r="R2749" s="1">
        <v>8</v>
      </c>
      <c r="S2749" s="220"/>
      <c r="T2749" s="220">
        <f>VLOOKUP(VLOOKUP(G2749,Ma_KH!$A:$R,18,0)&amp;K2749,Gia_MB!$A:$F,6,0)</f>
        <v>73431</v>
      </c>
      <c r="U2749" s="221">
        <f t="shared" si="266"/>
        <v>587448</v>
      </c>
      <c r="V2749" s="220"/>
      <c r="W2749" s="222">
        <f t="shared" si="267"/>
        <v>0</v>
      </c>
      <c r="X2749" s="223" t="str">
        <f t="shared" si="268"/>
        <v>8</v>
      </c>
      <c r="Y2749" s="220"/>
      <c r="Z2749" s="221">
        <f t="shared" si="269"/>
        <v>46995.840000000004</v>
      </c>
      <c r="AA2749" s="5">
        <f>VLOOKUP(G2749,Ma_KH!$A:$R,14,0)</f>
        <v>60</v>
      </c>
    </row>
    <row r="2750" spans="1:27" hidden="1" x14ac:dyDescent="0.25">
      <c r="A2750" s="211">
        <v>45989</v>
      </c>
      <c r="B2750" s="148">
        <v>4180599494</v>
      </c>
      <c r="C2750" s="10" t="s">
        <v>7767</v>
      </c>
      <c r="D2750" s="149">
        <v>45996</v>
      </c>
      <c r="G2750" s="32" t="s">
        <v>1197</v>
      </c>
      <c r="I2750" s="148">
        <v>4180599494</v>
      </c>
      <c r="J2750" s="212" t="s">
        <v>70</v>
      </c>
      <c r="K2750" s="330" t="s">
        <v>48</v>
      </c>
      <c r="L2750" s="21" t="str">
        <f>VLOOKUP($K2750,TONG_SL!$A:$D,2,0)</f>
        <v>Mọc Nấm Hương 250g</v>
      </c>
      <c r="N2750" s="21" t="str">
        <f t="shared" si="265"/>
        <v>K-C6</v>
      </c>
      <c r="Q2750" s="21" t="str">
        <f>VLOOKUP(K2750,TONG_SL!$A:$D,3,0)</f>
        <v>Túi</v>
      </c>
      <c r="R2750" s="1">
        <v>3</v>
      </c>
      <c r="S2750" s="220"/>
      <c r="T2750" s="220">
        <f>VLOOKUP(VLOOKUP(G2750,Ma_KH!$A:$R,18,0)&amp;K2750,Gia_MB!$A:$F,6,0)</f>
        <v>46000</v>
      </c>
      <c r="U2750" s="221">
        <f t="shared" si="266"/>
        <v>138000</v>
      </c>
      <c r="V2750" s="220"/>
      <c r="W2750" s="222">
        <f t="shared" si="267"/>
        <v>0</v>
      </c>
      <c r="X2750" s="223" t="str">
        <f t="shared" si="268"/>
        <v>8</v>
      </c>
      <c r="Y2750" s="220"/>
      <c r="Z2750" s="221">
        <f t="shared" si="269"/>
        <v>11040</v>
      </c>
      <c r="AA2750" s="5">
        <f>VLOOKUP(G2750,Ma_KH!$A:$R,14,0)</f>
        <v>60</v>
      </c>
    </row>
    <row r="2751" spans="1:27" hidden="1" x14ac:dyDescent="0.25">
      <c r="A2751" s="211">
        <v>45989</v>
      </c>
      <c r="B2751" s="148">
        <v>4180599494</v>
      </c>
      <c r="C2751" s="10" t="s">
        <v>7767</v>
      </c>
      <c r="D2751" s="149">
        <v>45996</v>
      </c>
      <c r="G2751" s="32" t="s">
        <v>1197</v>
      </c>
      <c r="I2751" s="148">
        <v>4180599494</v>
      </c>
      <c r="J2751" s="212" t="s">
        <v>70</v>
      </c>
      <c r="K2751" s="330" t="s">
        <v>30</v>
      </c>
      <c r="L2751" s="21" t="str">
        <f>VLOOKUP($K2751,TONG_SL!$A:$D,2,0)</f>
        <v>Gà muối 500g</v>
      </c>
      <c r="N2751" s="21" t="str">
        <f t="shared" si="265"/>
        <v>K-C6</v>
      </c>
      <c r="Q2751" s="21" t="str">
        <f>VLOOKUP(K2751,TONG_SL!$A:$D,3,0)</f>
        <v>Túi</v>
      </c>
      <c r="R2751" s="1">
        <v>6</v>
      </c>
      <c r="S2751" s="220"/>
      <c r="T2751" s="220">
        <f>VLOOKUP(VLOOKUP(G2751,Ma_KH!$A:$R,18,0)&amp;K2751,Gia_MB!$A:$F,6,0)</f>
        <v>111058</v>
      </c>
      <c r="U2751" s="221">
        <f t="shared" si="266"/>
        <v>666348</v>
      </c>
      <c r="V2751" s="220"/>
      <c r="W2751" s="222">
        <f t="shared" si="267"/>
        <v>0</v>
      </c>
      <c r="X2751" s="223" t="str">
        <f t="shared" si="268"/>
        <v>8</v>
      </c>
      <c r="Y2751" s="220"/>
      <c r="Z2751" s="221">
        <f t="shared" si="269"/>
        <v>53307.840000000004</v>
      </c>
      <c r="AA2751" s="5">
        <f>VLOOKUP(G2751,Ma_KH!$A:$R,14,0)</f>
        <v>60</v>
      </c>
    </row>
    <row r="2752" spans="1:27" hidden="1" x14ac:dyDescent="0.25">
      <c r="A2752" s="211">
        <v>45989</v>
      </c>
      <c r="B2752" s="148">
        <v>4180599734</v>
      </c>
      <c r="C2752" s="10" t="s">
        <v>7767</v>
      </c>
      <c r="D2752" s="149">
        <v>45996</v>
      </c>
      <c r="G2752" s="32" t="s">
        <v>1593</v>
      </c>
      <c r="I2752" s="148">
        <v>4180599734</v>
      </c>
      <c r="J2752" s="212" t="s">
        <v>70</v>
      </c>
      <c r="K2752" s="330" t="s">
        <v>27</v>
      </c>
      <c r="L2752" s="21" t="str">
        <f>VLOOKUP($K2752,TONG_SL!$A:$D,2,0)</f>
        <v>Chân giò heo muối 300g</v>
      </c>
      <c r="N2752" s="21" t="str">
        <f t="shared" si="265"/>
        <v>K-C6</v>
      </c>
      <c r="Q2752" s="21" t="str">
        <f>VLOOKUP(K2752,TONG_SL!$A:$D,3,0)</f>
        <v>Túi</v>
      </c>
      <c r="R2752" s="1">
        <v>4</v>
      </c>
      <c r="S2752" s="220"/>
      <c r="T2752" s="220">
        <f>VLOOKUP(VLOOKUP(G2752,Ma_KH!$A:$R,18,0)&amp;K2752,Gia_MB!$A:$F,6,0)</f>
        <v>73431</v>
      </c>
      <c r="U2752" s="221">
        <f t="shared" si="266"/>
        <v>293724</v>
      </c>
      <c r="V2752" s="220"/>
      <c r="W2752" s="222">
        <f t="shared" si="267"/>
        <v>0</v>
      </c>
      <c r="X2752" s="223" t="str">
        <f t="shared" si="268"/>
        <v>8</v>
      </c>
      <c r="Y2752" s="220"/>
      <c r="Z2752" s="221">
        <f t="shared" si="269"/>
        <v>23497.920000000002</v>
      </c>
      <c r="AA2752" s="5">
        <f>VLOOKUP(G2752,Ma_KH!$A:$R,14,0)</f>
        <v>60</v>
      </c>
    </row>
    <row r="2753" spans="1:27" hidden="1" x14ac:dyDescent="0.25">
      <c r="A2753" s="211">
        <v>45989</v>
      </c>
      <c r="B2753" s="148">
        <v>4180599734</v>
      </c>
      <c r="C2753" s="10" t="s">
        <v>7767</v>
      </c>
      <c r="D2753" s="149">
        <v>45996</v>
      </c>
      <c r="G2753" s="32" t="s">
        <v>1593</v>
      </c>
      <c r="I2753" s="148">
        <v>4180599734</v>
      </c>
      <c r="J2753" s="212" t="s">
        <v>70</v>
      </c>
      <c r="K2753" s="330" t="s">
        <v>48</v>
      </c>
      <c r="L2753" s="21" t="str">
        <f>VLOOKUP($K2753,TONG_SL!$A:$D,2,0)</f>
        <v>Mọc Nấm Hương 250g</v>
      </c>
      <c r="N2753" s="21" t="str">
        <f t="shared" si="265"/>
        <v>K-C6</v>
      </c>
      <c r="Q2753" s="21" t="str">
        <f>VLOOKUP(K2753,TONG_SL!$A:$D,3,0)</f>
        <v>Túi</v>
      </c>
      <c r="R2753" s="1">
        <v>3</v>
      </c>
      <c r="S2753" s="220"/>
      <c r="T2753" s="220">
        <f>VLOOKUP(VLOOKUP(G2753,Ma_KH!$A:$R,18,0)&amp;K2753,Gia_MB!$A:$F,6,0)</f>
        <v>46000</v>
      </c>
      <c r="U2753" s="221">
        <f t="shared" si="266"/>
        <v>138000</v>
      </c>
      <c r="V2753" s="220"/>
      <c r="W2753" s="222">
        <f t="shared" si="267"/>
        <v>0</v>
      </c>
      <c r="X2753" s="223" t="str">
        <f t="shared" si="268"/>
        <v>8</v>
      </c>
      <c r="Y2753" s="220"/>
      <c r="Z2753" s="221">
        <f t="shared" si="269"/>
        <v>11040</v>
      </c>
      <c r="AA2753" s="5">
        <f>VLOOKUP(G2753,Ma_KH!$A:$R,14,0)</f>
        <v>60</v>
      </c>
    </row>
    <row r="2754" spans="1:27" hidden="1" x14ac:dyDescent="0.25">
      <c r="A2754" s="211">
        <v>45989</v>
      </c>
      <c r="B2754" s="148">
        <v>4180599734</v>
      </c>
      <c r="C2754" s="10" t="s">
        <v>7767</v>
      </c>
      <c r="D2754" s="149">
        <v>45996</v>
      </c>
      <c r="G2754" s="32" t="s">
        <v>1593</v>
      </c>
      <c r="I2754" s="148">
        <v>4180599734</v>
      </c>
      <c r="J2754" s="212" t="s">
        <v>70</v>
      </c>
      <c r="K2754" s="330" t="s">
        <v>30</v>
      </c>
      <c r="L2754" s="21" t="str">
        <f>VLOOKUP($K2754,TONG_SL!$A:$D,2,0)</f>
        <v>Gà muối 500g</v>
      </c>
      <c r="N2754" s="21" t="str">
        <f t="shared" si="265"/>
        <v>K-C6</v>
      </c>
      <c r="Q2754" s="21" t="str">
        <f>VLOOKUP(K2754,TONG_SL!$A:$D,3,0)</f>
        <v>Túi</v>
      </c>
      <c r="R2754" s="1">
        <v>3</v>
      </c>
      <c r="S2754" s="220"/>
      <c r="T2754" s="220">
        <f>VLOOKUP(VLOOKUP(G2754,Ma_KH!$A:$R,18,0)&amp;K2754,Gia_MB!$A:$F,6,0)</f>
        <v>111058</v>
      </c>
      <c r="U2754" s="221">
        <f t="shared" si="266"/>
        <v>333174</v>
      </c>
      <c r="V2754" s="220"/>
      <c r="W2754" s="222">
        <f t="shared" si="267"/>
        <v>0</v>
      </c>
      <c r="X2754" s="223" t="str">
        <f t="shared" si="268"/>
        <v>8</v>
      </c>
      <c r="Y2754" s="220"/>
      <c r="Z2754" s="221">
        <f t="shared" si="269"/>
        <v>26653.920000000002</v>
      </c>
      <c r="AA2754" s="5">
        <f>VLOOKUP(G2754,Ma_KH!$A:$R,14,0)</f>
        <v>60</v>
      </c>
    </row>
    <row r="2755" spans="1:27" hidden="1" x14ac:dyDescent="0.25">
      <c r="A2755" s="211">
        <v>45989</v>
      </c>
      <c r="B2755" s="148">
        <v>4180599724</v>
      </c>
      <c r="C2755" s="10" t="s">
        <v>7767</v>
      </c>
      <c r="D2755" s="149">
        <v>45996</v>
      </c>
      <c r="G2755" s="32" t="s">
        <v>1564</v>
      </c>
      <c r="I2755" s="148">
        <v>4180599724</v>
      </c>
      <c r="J2755" s="212" t="s">
        <v>70</v>
      </c>
      <c r="K2755" s="330" t="s">
        <v>32</v>
      </c>
      <c r="L2755" s="21" t="str">
        <f>VLOOKUP($K2755,TONG_SL!$A:$D,2,0)</f>
        <v>Giò Tai Lưỡi Xào 250g</v>
      </c>
      <c r="N2755" s="21" t="str">
        <f t="shared" si="265"/>
        <v>K-C6</v>
      </c>
      <c r="Q2755" s="21" t="str">
        <f>VLOOKUP(K2755,TONG_SL!$A:$D,3,0)</f>
        <v>Túi</v>
      </c>
      <c r="R2755" s="1">
        <v>7</v>
      </c>
      <c r="S2755" s="220"/>
      <c r="T2755" s="220">
        <f>VLOOKUP(VLOOKUP(G2755,Ma_KH!$A:$R,18,0)&amp;K2755,Gia_MB!$A:$F,6,0)</f>
        <v>50182</v>
      </c>
      <c r="U2755" s="221">
        <f t="shared" si="266"/>
        <v>351274</v>
      </c>
      <c r="V2755" s="220"/>
      <c r="W2755" s="222">
        <f t="shared" si="267"/>
        <v>0</v>
      </c>
      <c r="X2755" s="223" t="str">
        <f t="shared" si="268"/>
        <v>8</v>
      </c>
      <c r="Y2755" s="220"/>
      <c r="Z2755" s="221">
        <f t="shared" si="269"/>
        <v>28101.920000000002</v>
      </c>
      <c r="AA2755" s="5">
        <f>VLOOKUP(G2755,Ma_KH!$A:$R,14,0)</f>
        <v>60</v>
      </c>
    </row>
    <row r="2756" spans="1:27" hidden="1" x14ac:dyDescent="0.25">
      <c r="A2756" s="211">
        <v>45989</v>
      </c>
      <c r="B2756" s="148">
        <v>4180599724</v>
      </c>
      <c r="C2756" s="10" t="s">
        <v>7767</v>
      </c>
      <c r="D2756" s="149">
        <v>45996</v>
      </c>
      <c r="G2756" s="32" t="s">
        <v>1564</v>
      </c>
      <c r="I2756" s="148">
        <v>4180599724</v>
      </c>
      <c r="J2756" s="212" t="s">
        <v>70</v>
      </c>
      <c r="K2756" s="330" t="s">
        <v>48</v>
      </c>
      <c r="L2756" s="21" t="str">
        <f>VLOOKUP($K2756,TONG_SL!$A:$D,2,0)</f>
        <v>Mọc Nấm Hương 250g</v>
      </c>
      <c r="N2756" s="21" t="str">
        <f t="shared" si="265"/>
        <v>K-C6</v>
      </c>
      <c r="Q2756" s="21" t="str">
        <f>VLOOKUP(K2756,TONG_SL!$A:$D,3,0)</f>
        <v>Túi</v>
      </c>
      <c r="R2756" s="1">
        <v>2</v>
      </c>
      <c r="S2756" s="220"/>
      <c r="T2756" s="220">
        <f>VLOOKUP(VLOOKUP(G2756,Ma_KH!$A:$R,18,0)&amp;K2756,Gia_MB!$A:$F,6,0)</f>
        <v>46000</v>
      </c>
      <c r="U2756" s="221">
        <f t="shared" si="266"/>
        <v>92000</v>
      </c>
      <c r="V2756" s="220"/>
      <c r="W2756" s="222">
        <f t="shared" si="267"/>
        <v>0</v>
      </c>
      <c r="X2756" s="223" t="str">
        <f t="shared" si="268"/>
        <v>8</v>
      </c>
      <c r="Y2756" s="220"/>
      <c r="Z2756" s="221">
        <f t="shared" si="269"/>
        <v>7360</v>
      </c>
      <c r="AA2756" s="5">
        <f>VLOOKUP(G2756,Ma_KH!$A:$R,14,0)</f>
        <v>60</v>
      </c>
    </row>
    <row r="2757" spans="1:27" hidden="1" x14ac:dyDescent="0.25">
      <c r="A2757" s="211">
        <v>45989</v>
      </c>
      <c r="B2757" s="148">
        <v>4180599724</v>
      </c>
      <c r="C2757" s="10" t="s">
        <v>7767</v>
      </c>
      <c r="D2757" s="149">
        <v>45996</v>
      </c>
      <c r="G2757" s="32" t="s">
        <v>1564</v>
      </c>
      <c r="I2757" s="148">
        <v>4180599724</v>
      </c>
      <c r="J2757" s="212" t="s">
        <v>70</v>
      </c>
      <c r="K2757" s="330" t="s">
        <v>30</v>
      </c>
      <c r="L2757" s="21" t="str">
        <f>VLOOKUP($K2757,TONG_SL!$A:$D,2,0)</f>
        <v>Gà muối 500g</v>
      </c>
      <c r="N2757" s="21" t="str">
        <f t="shared" si="265"/>
        <v>K-C6</v>
      </c>
      <c r="Q2757" s="21" t="str">
        <f>VLOOKUP(K2757,TONG_SL!$A:$D,3,0)</f>
        <v>Túi</v>
      </c>
      <c r="R2757" s="1">
        <v>5</v>
      </c>
      <c r="S2757" s="220"/>
      <c r="T2757" s="220">
        <f>VLOOKUP(VLOOKUP(G2757,Ma_KH!$A:$R,18,0)&amp;K2757,Gia_MB!$A:$F,6,0)</f>
        <v>111058</v>
      </c>
      <c r="U2757" s="221">
        <f t="shared" si="266"/>
        <v>555290</v>
      </c>
      <c r="V2757" s="220"/>
      <c r="W2757" s="222">
        <f t="shared" si="267"/>
        <v>0</v>
      </c>
      <c r="X2757" s="223" t="str">
        <f t="shared" si="268"/>
        <v>8</v>
      </c>
      <c r="Y2757" s="220"/>
      <c r="Z2757" s="221">
        <f t="shared" si="269"/>
        <v>44423.200000000004</v>
      </c>
      <c r="AA2757" s="5">
        <f>VLOOKUP(G2757,Ma_KH!$A:$R,14,0)</f>
        <v>60</v>
      </c>
    </row>
    <row r="2758" spans="1:27" hidden="1" x14ac:dyDescent="0.25">
      <c r="A2758" s="211">
        <v>45989</v>
      </c>
      <c r="B2758" s="148">
        <v>4180599527</v>
      </c>
      <c r="C2758" s="10" t="s">
        <v>7767</v>
      </c>
      <c r="D2758" s="149">
        <v>45996</v>
      </c>
      <c r="G2758" s="32" t="s">
        <v>1255</v>
      </c>
      <c r="I2758" s="148">
        <v>4180599527</v>
      </c>
      <c r="J2758" s="212" t="s">
        <v>70</v>
      </c>
      <c r="K2758" s="330" t="s">
        <v>34</v>
      </c>
      <c r="L2758" s="21" t="str">
        <f>VLOOKUP($K2758,TONG_SL!$A:$D,2,0)</f>
        <v>Tai heo muối 200g</v>
      </c>
      <c r="N2758" s="21" t="str">
        <f t="shared" si="265"/>
        <v>K-C6</v>
      </c>
      <c r="Q2758" s="21" t="str">
        <f>VLOOKUP(K2758,TONG_SL!$A:$D,3,0)</f>
        <v>Túi</v>
      </c>
      <c r="R2758" s="1">
        <v>3</v>
      </c>
      <c r="S2758" s="220"/>
      <c r="T2758" s="220">
        <f>VLOOKUP(VLOOKUP(G2758,Ma_KH!$A:$R,18,0)&amp;K2758,Gia_MB!$A:$F,6,0)</f>
        <v>55595</v>
      </c>
      <c r="U2758" s="221">
        <f t="shared" si="266"/>
        <v>166785</v>
      </c>
      <c r="V2758" s="220"/>
      <c r="W2758" s="222">
        <f t="shared" si="267"/>
        <v>0</v>
      </c>
      <c r="X2758" s="223" t="str">
        <f t="shared" si="268"/>
        <v>8</v>
      </c>
      <c r="Y2758" s="220"/>
      <c r="Z2758" s="221">
        <f t="shared" si="269"/>
        <v>13342.800000000001</v>
      </c>
      <c r="AA2758" s="5">
        <f>VLOOKUP(G2758,Ma_KH!$A:$R,14,0)</f>
        <v>60</v>
      </c>
    </row>
    <row r="2759" spans="1:27" hidden="1" x14ac:dyDescent="0.25">
      <c r="A2759" s="211">
        <v>45989</v>
      </c>
      <c r="B2759" s="148">
        <v>4180599527</v>
      </c>
      <c r="C2759" s="10" t="s">
        <v>7767</v>
      </c>
      <c r="D2759" s="149">
        <v>45996</v>
      </c>
      <c r="G2759" s="32" t="s">
        <v>1255</v>
      </c>
      <c r="I2759" s="148">
        <v>4180599527</v>
      </c>
      <c r="J2759" s="212" t="s">
        <v>70</v>
      </c>
      <c r="K2759" s="330" t="s">
        <v>32</v>
      </c>
      <c r="L2759" s="21" t="str">
        <f>VLOOKUP($K2759,TONG_SL!$A:$D,2,0)</f>
        <v>Giò Tai Lưỡi Xào 250g</v>
      </c>
      <c r="N2759" s="21" t="str">
        <f t="shared" si="265"/>
        <v>K-C6</v>
      </c>
      <c r="Q2759" s="21" t="str">
        <f>VLOOKUP(K2759,TONG_SL!$A:$D,3,0)</f>
        <v>Túi</v>
      </c>
      <c r="R2759" s="1">
        <v>3</v>
      </c>
      <c r="S2759" s="220"/>
      <c r="T2759" s="220">
        <f>VLOOKUP(VLOOKUP(G2759,Ma_KH!$A:$R,18,0)&amp;K2759,Gia_MB!$A:$F,6,0)</f>
        <v>50182</v>
      </c>
      <c r="U2759" s="221">
        <f t="shared" si="266"/>
        <v>150546</v>
      </c>
      <c r="V2759" s="220"/>
      <c r="W2759" s="222">
        <f t="shared" si="267"/>
        <v>0</v>
      </c>
      <c r="X2759" s="223" t="str">
        <f t="shared" si="268"/>
        <v>8</v>
      </c>
      <c r="Y2759" s="220"/>
      <c r="Z2759" s="221">
        <f t="shared" si="269"/>
        <v>12043.68</v>
      </c>
      <c r="AA2759" s="5">
        <f>VLOOKUP(G2759,Ma_KH!$A:$R,14,0)</f>
        <v>60</v>
      </c>
    </row>
    <row r="2760" spans="1:27" hidden="1" x14ac:dyDescent="0.25">
      <c r="A2760" s="211">
        <v>45989</v>
      </c>
      <c r="B2760" s="148">
        <v>4180599527</v>
      </c>
      <c r="C2760" s="10" t="s">
        <v>7767</v>
      </c>
      <c r="D2760" s="149">
        <v>45996</v>
      </c>
      <c r="G2760" s="32" t="s">
        <v>1255</v>
      </c>
      <c r="I2760" s="148">
        <v>4180599527</v>
      </c>
      <c r="J2760" s="212" t="s">
        <v>70</v>
      </c>
      <c r="K2760" s="330" t="s">
        <v>30</v>
      </c>
      <c r="L2760" s="21" t="str">
        <f>VLOOKUP($K2760,TONG_SL!$A:$D,2,0)</f>
        <v>Gà muối 500g</v>
      </c>
      <c r="N2760" s="21" t="str">
        <f t="shared" si="265"/>
        <v>K-C6</v>
      </c>
      <c r="Q2760" s="21" t="str">
        <f>VLOOKUP(K2760,TONG_SL!$A:$D,3,0)</f>
        <v>Túi</v>
      </c>
      <c r="R2760" s="1">
        <v>4</v>
      </c>
      <c r="S2760" s="220"/>
      <c r="T2760" s="220">
        <f>VLOOKUP(VLOOKUP(G2760,Ma_KH!$A:$R,18,0)&amp;K2760,Gia_MB!$A:$F,6,0)</f>
        <v>111058</v>
      </c>
      <c r="U2760" s="221">
        <f t="shared" si="266"/>
        <v>444232</v>
      </c>
      <c r="V2760" s="220"/>
      <c r="W2760" s="222">
        <f t="shared" si="267"/>
        <v>0</v>
      </c>
      <c r="X2760" s="223" t="str">
        <f t="shared" si="268"/>
        <v>8</v>
      </c>
      <c r="Y2760" s="220"/>
      <c r="Z2760" s="221">
        <f t="shared" si="269"/>
        <v>35538.559999999998</v>
      </c>
      <c r="AA2760" s="5">
        <f>VLOOKUP(G2760,Ma_KH!$A:$R,14,0)</f>
        <v>60</v>
      </c>
    </row>
    <row r="2761" spans="1:27" hidden="1" x14ac:dyDescent="0.25">
      <c r="A2761" s="211">
        <v>45989</v>
      </c>
      <c r="B2761" s="148">
        <v>4180599700</v>
      </c>
      <c r="C2761" s="10" t="s">
        <v>7767</v>
      </c>
      <c r="D2761" s="149">
        <v>45996</v>
      </c>
      <c r="G2761" s="32" t="s">
        <v>1533</v>
      </c>
      <c r="I2761" s="148">
        <v>4180599700</v>
      </c>
      <c r="J2761" s="212" t="s">
        <v>70</v>
      </c>
      <c r="K2761" s="330" t="s">
        <v>27</v>
      </c>
      <c r="L2761" s="21" t="str">
        <f>VLOOKUP($K2761,TONG_SL!$A:$D,2,0)</f>
        <v>Chân giò heo muối 300g</v>
      </c>
      <c r="N2761" s="21" t="str">
        <f t="shared" si="265"/>
        <v>K-C6</v>
      </c>
      <c r="Q2761" s="21" t="str">
        <f>VLOOKUP(K2761,TONG_SL!$A:$D,3,0)</f>
        <v>Túi</v>
      </c>
      <c r="R2761" s="1">
        <v>9</v>
      </c>
      <c r="S2761" s="220"/>
      <c r="T2761" s="220">
        <f>VLOOKUP(VLOOKUP(G2761,Ma_KH!$A:$R,18,0)&amp;K2761,Gia_MB!$A:$F,6,0)</f>
        <v>73431</v>
      </c>
      <c r="U2761" s="221">
        <f t="shared" si="266"/>
        <v>660879</v>
      </c>
      <c r="V2761" s="220"/>
      <c r="W2761" s="222">
        <f t="shared" si="267"/>
        <v>0</v>
      </c>
      <c r="X2761" s="223" t="str">
        <f t="shared" si="268"/>
        <v>8</v>
      </c>
      <c r="Y2761" s="220"/>
      <c r="Z2761" s="221">
        <f t="shared" si="269"/>
        <v>52870.32</v>
      </c>
      <c r="AA2761" s="5">
        <f>VLOOKUP(G2761,Ma_KH!$A:$R,14,0)</f>
        <v>60</v>
      </c>
    </row>
    <row r="2762" spans="1:27" hidden="1" x14ac:dyDescent="0.25">
      <c r="A2762" s="211">
        <v>45989</v>
      </c>
      <c r="B2762" s="148">
        <v>4180599700</v>
      </c>
      <c r="C2762" s="10" t="s">
        <v>7767</v>
      </c>
      <c r="D2762" s="149">
        <v>45996</v>
      </c>
      <c r="G2762" s="32" t="s">
        <v>1533</v>
      </c>
      <c r="I2762" s="148">
        <v>4180599700</v>
      </c>
      <c r="J2762" s="212" t="s">
        <v>70</v>
      </c>
      <c r="K2762" s="330" t="s">
        <v>30</v>
      </c>
      <c r="L2762" s="21" t="str">
        <f>VLOOKUP($K2762,TONG_SL!$A:$D,2,0)</f>
        <v>Gà muối 500g</v>
      </c>
      <c r="N2762" s="21" t="str">
        <f t="shared" si="265"/>
        <v>K-C6</v>
      </c>
      <c r="Q2762" s="21" t="str">
        <f>VLOOKUP(K2762,TONG_SL!$A:$D,3,0)</f>
        <v>Túi</v>
      </c>
      <c r="R2762" s="1">
        <v>1</v>
      </c>
      <c r="S2762" s="220"/>
      <c r="T2762" s="220">
        <f>VLOOKUP(VLOOKUP(G2762,Ma_KH!$A:$R,18,0)&amp;K2762,Gia_MB!$A:$F,6,0)</f>
        <v>111058</v>
      </c>
      <c r="U2762" s="221">
        <f t="shared" si="266"/>
        <v>111058</v>
      </c>
      <c r="V2762" s="220"/>
      <c r="W2762" s="222">
        <f t="shared" si="267"/>
        <v>0</v>
      </c>
      <c r="X2762" s="223" t="str">
        <f t="shared" si="268"/>
        <v>8</v>
      </c>
      <c r="Y2762" s="220"/>
      <c r="Z2762" s="221">
        <f t="shared" si="269"/>
        <v>8884.64</v>
      </c>
      <c r="AA2762" s="5">
        <f>VLOOKUP(G2762,Ma_KH!$A:$R,14,0)</f>
        <v>60</v>
      </c>
    </row>
    <row r="2763" spans="1:27" hidden="1" x14ac:dyDescent="0.25">
      <c r="A2763" s="211">
        <v>45989</v>
      </c>
      <c r="B2763" s="148">
        <v>4180599700</v>
      </c>
      <c r="C2763" s="10" t="s">
        <v>7767</v>
      </c>
      <c r="D2763" s="149">
        <v>45996</v>
      </c>
      <c r="G2763" s="32" t="s">
        <v>1533</v>
      </c>
      <c r="I2763" s="148">
        <v>4180599700</v>
      </c>
      <c r="J2763" s="212" t="s">
        <v>70</v>
      </c>
      <c r="K2763" s="330" t="s">
        <v>34</v>
      </c>
      <c r="L2763" s="21" t="str">
        <f>VLOOKUP($K2763,TONG_SL!$A:$D,2,0)</f>
        <v>Tai heo muối 200g</v>
      </c>
      <c r="N2763" s="21" t="str">
        <f t="shared" si="265"/>
        <v>K-C6</v>
      </c>
      <c r="Q2763" s="21" t="str">
        <f>VLOOKUP(K2763,TONG_SL!$A:$D,3,0)</f>
        <v>Túi</v>
      </c>
      <c r="R2763" s="1">
        <v>3</v>
      </c>
      <c r="S2763" s="220"/>
      <c r="T2763" s="220">
        <f>VLOOKUP(VLOOKUP(G2763,Ma_KH!$A:$R,18,0)&amp;K2763,Gia_MB!$A:$F,6,0)</f>
        <v>55595</v>
      </c>
      <c r="U2763" s="221">
        <f t="shared" si="266"/>
        <v>166785</v>
      </c>
      <c r="V2763" s="220"/>
      <c r="W2763" s="222">
        <f t="shared" si="267"/>
        <v>0</v>
      </c>
      <c r="X2763" s="223" t="str">
        <f t="shared" si="268"/>
        <v>8</v>
      </c>
      <c r="Y2763" s="220"/>
      <c r="Z2763" s="221">
        <f t="shared" si="269"/>
        <v>13342.800000000001</v>
      </c>
      <c r="AA2763" s="5">
        <f>VLOOKUP(G2763,Ma_KH!$A:$R,14,0)</f>
        <v>60</v>
      </c>
    </row>
    <row r="2764" spans="1:27" hidden="1" x14ac:dyDescent="0.25">
      <c r="A2764" s="211">
        <v>45989</v>
      </c>
      <c r="B2764" s="148">
        <v>4180599700</v>
      </c>
      <c r="C2764" s="10" t="s">
        <v>7767</v>
      </c>
      <c r="D2764" s="149">
        <v>45996</v>
      </c>
      <c r="G2764" s="32" t="s">
        <v>1533</v>
      </c>
      <c r="I2764" s="148">
        <v>4180599700</v>
      </c>
      <c r="J2764" s="212" t="s">
        <v>70</v>
      </c>
      <c r="K2764" s="330" t="s">
        <v>32</v>
      </c>
      <c r="L2764" s="21" t="str">
        <f>VLOOKUP($K2764,TONG_SL!$A:$D,2,0)</f>
        <v>Giò Tai Lưỡi Xào 250g</v>
      </c>
      <c r="N2764" s="21" t="str">
        <f t="shared" si="265"/>
        <v>K-C6</v>
      </c>
      <c r="Q2764" s="21" t="str">
        <f>VLOOKUP(K2764,TONG_SL!$A:$D,3,0)</f>
        <v>Túi</v>
      </c>
      <c r="R2764" s="1">
        <v>3</v>
      </c>
      <c r="S2764" s="220"/>
      <c r="T2764" s="220">
        <f>VLOOKUP(VLOOKUP(G2764,Ma_KH!$A:$R,18,0)&amp;K2764,Gia_MB!$A:$F,6,0)</f>
        <v>50182</v>
      </c>
      <c r="U2764" s="221">
        <f t="shared" si="266"/>
        <v>150546</v>
      </c>
      <c r="V2764" s="220"/>
      <c r="W2764" s="222">
        <f t="shared" si="267"/>
        <v>0</v>
      </c>
      <c r="X2764" s="223" t="str">
        <f t="shared" si="268"/>
        <v>8</v>
      </c>
      <c r="Y2764" s="220"/>
      <c r="Z2764" s="221">
        <f t="shared" si="269"/>
        <v>12043.68</v>
      </c>
      <c r="AA2764" s="5">
        <f>VLOOKUP(G2764,Ma_KH!$A:$R,14,0)</f>
        <v>60</v>
      </c>
    </row>
    <row r="2765" spans="1:27" hidden="1" x14ac:dyDescent="0.25">
      <c r="A2765" s="211">
        <v>45989</v>
      </c>
      <c r="B2765" s="148">
        <v>4180599454</v>
      </c>
      <c r="C2765" s="10" t="s">
        <v>7767</v>
      </c>
      <c r="D2765" s="149">
        <v>45996</v>
      </c>
      <c r="G2765" s="32" t="s">
        <v>165</v>
      </c>
      <c r="I2765" s="148">
        <v>4180599454</v>
      </c>
      <c r="J2765" s="212" t="s">
        <v>70</v>
      </c>
      <c r="K2765" s="330" t="s">
        <v>34</v>
      </c>
      <c r="L2765" s="21" t="str">
        <f>VLOOKUP($K2765,TONG_SL!$A:$D,2,0)</f>
        <v>Tai heo muối 200g</v>
      </c>
      <c r="N2765" s="21" t="str">
        <f t="shared" si="265"/>
        <v>K-C6</v>
      </c>
      <c r="Q2765" s="21" t="str">
        <f>VLOOKUP(K2765,TONG_SL!$A:$D,3,0)</f>
        <v>Túi</v>
      </c>
      <c r="R2765" s="1">
        <v>1</v>
      </c>
      <c r="S2765" s="220"/>
      <c r="T2765" s="220">
        <f>VLOOKUP(VLOOKUP(G2765,Ma_KH!$A:$R,18,0)&amp;K2765,Gia_MB!$A:$F,6,0)</f>
        <v>55595</v>
      </c>
      <c r="U2765" s="221">
        <f t="shared" si="266"/>
        <v>55595</v>
      </c>
      <c r="V2765" s="220"/>
      <c r="W2765" s="222">
        <f t="shared" si="267"/>
        <v>0</v>
      </c>
      <c r="X2765" s="223" t="str">
        <f t="shared" si="268"/>
        <v>8</v>
      </c>
      <c r="Y2765" s="220"/>
      <c r="Z2765" s="221">
        <f t="shared" si="269"/>
        <v>4447.6000000000004</v>
      </c>
      <c r="AA2765" s="5">
        <f>VLOOKUP(G2765,Ma_KH!$A:$R,14,0)</f>
        <v>60</v>
      </c>
    </row>
    <row r="2766" spans="1:27" hidden="1" x14ac:dyDescent="0.25">
      <c r="A2766" s="211">
        <v>45989</v>
      </c>
      <c r="B2766" s="148">
        <v>4180599454</v>
      </c>
      <c r="C2766" s="10" t="s">
        <v>7767</v>
      </c>
      <c r="D2766" s="149">
        <v>45996</v>
      </c>
      <c r="G2766" s="32" t="s">
        <v>165</v>
      </c>
      <c r="I2766" s="148">
        <v>4180599454</v>
      </c>
      <c r="J2766" s="212" t="s">
        <v>70</v>
      </c>
      <c r="K2766" s="330" t="s">
        <v>32</v>
      </c>
      <c r="L2766" s="21" t="str">
        <f>VLOOKUP($K2766,TONG_SL!$A:$D,2,0)</f>
        <v>Giò Tai Lưỡi Xào 250g</v>
      </c>
      <c r="N2766" s="21" t="str">
        <f t="shared" si="265"/>
        <v>K-C6</v>
      </c>
      <c r="Q2766" s="21" t="str">
        <f>VLOOKUP(K2766,TONG_SL!$A:$D,3,0)</f>
        <v>Túi</v>
      </c>
      <c r="R2766" s="1">
        <v>5</v>
      </c>
      <c r="S2766" s="220"/>
      <c r="T2766" s="220">
        <f>VLOOKUP(VLOOKUP(G2766,Ma_KH!$A:$R,18,0)&amp;K2766,Gia_MB!$A:$F,6,0)</f>
        <v>50182</v>
      </c>
      <c r="U2766" s="221">
        <f t="shared" si="266"/>
        <v>250910</v>
      </c>
      <c r="V2766" s="220"/>
      <c r="W2766" s="222">
        <f t="shared" si="267"/>
        <v>0</v>
      </c>
      <c r="X2766" s="223" t="str">
        <f t="shared" si="268"/>
        <v>8</v>
      </c>
      <c r="Y2766" s="220"/>
      <c r="Z2766" s="221">
        <f t="shared" si="269"/>
        <v>20072.8</v>
      </c>
      <c r="AA2766" s="5">
        <f>VLOOKUP(G2766,Ma_KH!$A:$R,14,0)</f>
        <v>60</v>
      </c>
    </row>
    <row r="2767" spans="1:27" hidden="1" x14ac:dyDescent="0.25">
      <c r="A2767" s="211">
        <v>45989</v>
      </c>
      <c r="B2767" s="148">
        <v>4180599454</v>
      </c>
      <c r="C2767" s="10" t="s">
        <v>7767</v>
      </c>
      <c r="D2767" s="149">
        <v>45996</v>
      </c>
      <c r="G2767" s="32" t="s">
        <v>165</v>
      </c>
      <c r="I2767" s="148">
        <v>4180599454</v>
      </c>
      <c r="J2767" s="212" t="s">
        <v>70</v>
      </c>
      <c r="K2767" s="330" t="s">
        <v>27</v>
      </c>
      <c r="L2767" s="21" t="str">
        <f>VLOOKUP($K2767,TONG_SL!$A:$D,2,0)</f>
        <v>Chân giò heo muối 300g</v>
      </c>
      <c r="N2767" s="21" t="str">
        <f t="shared" si="265"/>
        <v>K-C6</v>
      </c>
      <c r="Q2767" s="21" t="str">
        <f>VLOOKUP(K2767,TONG_SL!$A:$D,3,0)</f>
        <v>Túi</v>
      </c>
      <c r="R2767" s="1">
        <v>9</v>
      </c>
      <c r="S2767" s="220"/>
      <c r="T2767" s="220">
        <f>VLOOKUP(VLOOKUP(G2767,Ma_KH!$A:$R,18,0)&amp;K2767,Gia_MB!$A:$F,6,0)</f>
        <v>73431</v>
      </c>
      <c r="U2767" s="221">
        <f t="shared" si="266"/>
        <v>660879</v>
      </c>
      <c r="V2767" s="220"/>
      <c r="W2767" s="222">
        <f t="shared" si="267"/>
        <v>0</v>
      </c>
      <c r="X2767" s="223" t="str">
        <f t="shared" si="268"/>
        <v>8</v>
      </c>
      <c r="Y2767" s="220"/>
      <c r="Z2767" s="221">
        <f t="shared" si="269"/>
        <v>52870.32</v>
      </c>
      <c r="AA2767" s="5">
        <f>VLOOKUP(G2767,Ma_KH!$A:$R,14,0)</f>
        <v>60</v>
      </c>
    </row>
    <row r="2768" spans="1:27" hidden="1" x14ac:dyDescent="0.25">
      <c r="A2768" s="211">
        <v>45989</v>
      </c>
      <c r="B2768" s="148">
        <v>4180599454</v>
      </c>
      <c r="C2768" s="10" t="s">
        <v>7767</v>
      </c>
      <c r="D2768" s="149">
        <v>45996</v>
      </c>
      <c r="G2768" s="32" t="s">
        <v>165</v>
      </c>
      <c r="I2768" s="148">
        <v>4180599454</v>
      </c>
      <c r="J2768" s="212" t="s">
        <v>70</v>
      </c>
      <c r="K2768" s="330" t="s">
        <v>48</v>
      </c>
      <c r="L2768" s="21" t="str">
        <f>VLOOKUP($K2768,TONG_SL!$A:$D,2,0)</f>
        <v>Mọc Nấm Hương 250g</v>
      </c>
      <c r="N2768" s="21" t="str">
        <f t="shared" si="265"/>
        <v>K-C6</v>
      </c>
      <c r="Q2768" s="21" t="str">
        <f>VLOOKUP(K2768,TONG_SL!$A:$D,3,0)</f>
        <v>Túi</v>
      </c>
      <c r="R2768" s="1">
        <v>4</v>
      </c>
      <c r="S2768" s="220"/>
      <c r="T2768" s="220">
        <f>VLOOKUP(VLOOKUP(G2768,Ma_KH!$A:$R,18,0)&amp;K2768,Gia_MB!$A:$F,6,0)</f>
        <v>46000</v>
      </c>
      <c r="U2768" s="221">
        <f t="shared" si="266"/>
        <v>184000</v>
      </c>
      <c r="V2768" s="220"/>
      <c r="W2768" s="222">
        <f t="shared" si="267"/>
        <v>0</v>
      </c>
      <c r="X2768" s="223" t="str">
        <f t="shared" si="268"/>
        <v>8</v>
      </c>
      <c r="Y2768" s="220"/>
      <c r="Z2768" s="221">
        <f t="shared" si="269"/>
        <v>14720</v>
      </c>
      <c r="AA2768" s="5">
        <f>VLOOKUP(G2768,Ma_KH!$A:$R,14,0)</f>
        <v>60</v>
      </c>
    </row>
    <row r="2769" spans="1:27" hidden="1" x14ac:dyDescent="0.25">
      <c r="A2769" s="211">
        <v>45989</v>
      </c>
      <c r="B2769" s="148">
        <v>4180599454</v>
      </c>
      <c r="C2769" s="10" t="s">
        <v>7767</v>
      </c>
      <c r="D2769" s="149">
        <v>45996</v>
      </c>
      <c r="G2769" s="32" t="s">
        <v>165</v>
      </c>
      <c r="I2769" s="148">
        <v>4180599454</v>
      </c>
      <c r="J2769" s="212" t="s">
        <v>70</v>
      </c>
      <c r="K2769" s="330" t="s">
        <v>30</v>
      </c>
      <c r="L2769" s="21" t="str">
        <f>VLOOKUP($K2769,TONG_SL!$A:$D,2,0)</f>
        <v>Gà muối 500g</v>
      </c>
      <c r="N2769" s="21" t="str">
        <f t="shared" si="265"/>
        <v>K-C6</v>
      </c>
      <c r="Q2769" s="21" t="str">
        <f>VLOOKUP(K2769,TONG_SL!$A:$D,3,0)</f>
        <v>Túi</v>
      </c>
      <c r="R2769" s="1">
        <v>5</v>
      </c>
      <c r="S2769" s="220"/>
      <c r="T2769" s="220">
        <f>VLOOKUP(VLOOKUP(G2769,Ma_KH!$A:$R,18,0)&amp;K2769,Gia_MB!$A:$F,6,0)</f>
        <v>111058</v>
      </c>
      <c r="U2769" s="221">
        <f t="shared" si="266"/>
        <v>555290</v>
      </c>
      <c r="V2769" s="220"/>
      <c r="W2769" s="222">
        <f t="shared" si="267"/>
        <v>0</v>
      </c>
      <c r="X2769" s="223" t="str">
        <f t="shared" si="268"/>
        <v>8</v>
      </c>
      <c r="Y2769" s="220"/>
      <c r="Z2769" s="221">
        <f t="shared" si="269"/>
        <v>44423.200000000004</v>
      </c>
      <c r="AA2769" s="5">
        <f>VLOOKUP(G2769,Ma_KH!$A:$R,14,0)</f>
        <v>60</v>
      </c>
    </row>
    <row r="2770" spans="1:27" hidden="1" x14ac:dyDescent="0.25">
      <c r="A2770" s="211">
        <v>45989</v>
      </c>
      <c r="B2770" s="148">
        <v>4180590977</v>
      </c>
      <c r="C2770" s="10" t="s">
        <v>7767</v>
      </c>
      <c r="D2770" s="149">
        <v>45996</v>
      </c>
      <c r="G2770" s="32" t="s">
        <v>1436</v>
      </c>
      <c r="I2770" s="148">
        <v>4180590977</v>
      </c>
      <c r="J2770" s="212" t="s">
        <v>70</v>
      </c>
      <c r="K2770" s="330" t="s">
        <v>34</v>
      </c>
      <c r="L2770" s="21" t="str">
        <f>VLOOKUP($K2770,TONG_SL!$A:$D,2,0)</f>
        <v>Tai heo muối 200g</v>
      </c>
      <c r="N2770" s="21" t="str">
        <f t="shared" si="265"/>
        <v>K-C6</v>
      </c>
      <c r="Q2770" s="21" t="str">
        <f>VLOOKUP(K2770,TONG_SL!$A:$D,3,0)</f>
        <v>Túi</v>
      </c>
      <c r="R2770" s="1">
        <v>3</v>
      </c>
      <c r="S2770" s="220"/>
      <c r="T2770" s="220">
        <f>VLOOKUP(VLOOKUP(G2770,Ma_KH!$A:$R,18,0)&amp;K2770,Gia_MB!$A:$F,6,0)</f>
        <v>55595</v>
      </c>
      <c r="U2770" s="221">
        <f t="shared" si="266"/>
        <v>166785</v>
      </c>
      <c r="V2770" s="220"/>
      <c r="W2770" s="222">
        <f t="shared" si="267"/>
        <v>0</v>
      </c>
      <c r="X2770" s="223" t="str">
        <f t="shared" si="268"/>
        <v>8</v>
      </c>
      <c r="Y2770" s="220"/>
      <c r="Z2770" s="221">
        <f t="shared" si="269"/>
        <v>13342.800000000001</v>
      </c>
      <c r="AA2770" s="5">
        <f>VLOOKUP(G2770,Ma_KH!$A:$R,14,0)</f>
        <v>60</v>
      </c>
    </row>
    <row r="2771" spans="1:27" hidden="1" x14ac:dyDescent="0.25">
      <c r="A2771" s="211">
        <v>45989</v>
      </c>
      <c r="B2771" s="148">
        <v>4180590977</v>
      </c>
      <c r="C2771" s="10" t="s">
        <v>7767</v>
      </c>
      <c r="D2771" s="149">
        <v>45996</v>
      </c>
      <c r="G2771" s="32" t="s">
        <v>1436</v>
      </c>
      <c r="I2771" s="148">
        <v>4180590977</v>
      </c>
      <c r="J2771" s="212" t="s">
        <v>70</v>
      </c>
      <c r="K2771" s="330" t="s">
        <v>30</v>
      </c>
      <c r="L2771" s="21" t="str">
        <f>VLOOKUP($K2771,TONG_SL!$A:$D,2,0)</f>
        <v>Gà muối 500g</v>
      </c>
      <c r="N2771" s="21" t="str">
        <f t="shared" si="265"/>
        <v>K-C6</v>
      </c>
      <c r="Q2771" s="21" t="str">
        <f>VLOOKUP(K2771,TONG_SL!$A:$D,3,0)</f>
        <v>Túi</v>
      </c>
      <c r="R2771" s="1">
        <v>4</v>
      </c>
      <c r="S2771" s="220"/>
      <c r="T2771" s="220">
        <f>VLOOKUP(VLOOKUP(G2771,Ma_KH!$A:$R,18,0)&amp;K2771,Gia_MB!$A:$F,6,0)</f>
        <v>111058</v>
      </c>
      <c r="U2771" s="221">
        <f t="shared" si="266"/>
        <v>444232</v>
      </c>
      <c r="V2771" s="220"/>
      <c r="W2771" s="222">
        <f t="shared" si="267"/>
        <v>0</v>
      </c>
      <c r="X2771" s="223" t="str">
        <f t="shared" si="268"/>
        <v>8</v>
      </c>
      <c r="Y2771" s="220"/>
      <c r="Z2771" s="221">
        <f t="shared" si="269"/>
        <v>35538.559999999998</v>
      </c>
      <c r="AA2771" s="5">
        <f>VLOOKUP(G2771,Ma_KH!$A:$R,14,0)</f>
        <v>60</v>
      </c>
    </row>
    <row r="2772" spans="1:27" hidden="1" x14ac:dyDescent="0.25">
      <c r="A2772" s="211">
        <v>45989</v>
      </c>
      <c r="B2772" s="148">
        <v>4180590977</v>
      </c>
      <c r="C2772" s="10" t="s">
        <v>7767</v>
      </c>
      <c r="D2772" s="149">
        <v>45996</v>
      </c>
      <c r="G2772" s="32" t="s">
        <v>1436</v>
      </c>
      <c r="I2772" s="148">
        <v>4180590977</v>
      </c>
      <c r="J2772" s="212" t="s">
        <v>70</v>
      </c>
      <c r="K2772" s="330" t="s">
        <v>48</v>
      </c>
      <c r="L2772" s="21" t="str">
        <f>VLOOKUP($K2772,TONG_SL!$A:$D,2,0)</f>
        <v>Mọc Nấm Hương 250g</v>
      </c>
      <c r="N2772" s="21" t="str">
        <f t="shared" si="265"/>
        <v>K-C6</v>
      </c>
      <c r="Q2772" s="21" t="str">
        <f>VLOOKUP(K2772,TONG_SL!$A:$D,3,0)</f>
        <v>Túi</v>
      </c>
      <c r="R2772" s="1">
        <v>3</v>
      </c>
      <c r="S2772" s="220"/>
      <c r="T2772" s="220">
        <f>VLOOKUP(VLOOKUP(G2772,Ma_KH!$A:$R,18,0)&amp;K2772,Gia_MB!$A:$F,6,0)</f>
        <v>46000</v>
      </c>
      <c r="U2772" s="221">
        <f t="shared" si="266"/>
        <v>138000</v>
      </c>
      <c r="V2772" s="220"/>
      <c r="W2772" s="222">
        <f t="shared" si="267"/>
        <v>0</v>
      </c>
      <c r="X2772" s="223" t="str">
        <f t="shared" si="268"/>
        <v>8</v>
      </c>
      <c r="Y2772" s="220"/>
      <c r="Z2772" s="221">
        <f t="shared" si="269"/>
        <v>11040</v>
      </c>
      <c r="AA2772" s="5">
        <f>VLOOKUP(G2772,Ma_KH!$A:$R,14,0)</f>
        <v>60</v>
      </c>
    </row>
    <row r="2773" spans="1:27" hidden="1" x14ac:dyDescent="0.25">
      <c r="A2773" s="211">
        <v>45989</v>
      </c>
      <c r="B2773" s="148">
        <v>4180590977</v>
      </c>
      <c r="C2773" s="10" t="s">
        <v>7767</v>
      </c>
      <c r="D2773" s="149">
        <v>45996</v>
      </c>
      <c r="G2773" s="32" t="s">
        <v>1436</v>
      </c>
      <c r="I2773" s="148">
        <v>4180590977</v>
      </c>
      <c r="J2773" s="212" t="s">
        <v>70</v>
      </c>
      <c r="K2773" s="330" t="s">
        <v>37</v>
      </c>
      <c r="L2773" s="21" t="str">
        <f>VLOOKUP($K2773,TONG_SL!$A:$D,2,0)</f>
        <v>Chả cốm 300g</v>
      </c>
      <c r="N2773" s="21" t="str">
        <f t="shared" si="265"/>
        <v>K-C6</v>
      </c>
      <c r="Q2773" s="21" t="str">
        <f>VLOOKUP(K2773,TONG_SL!$A:$D,3,0)</f>
        <v>Túi</v>
      </c>
      <c r="R2773" s="1">
        <v>4</v>
      </c>
      <c r="S2773" s="220"/>
      <c r="T2773" s="220">
        <f>VLOOKUP(VLOOKUP(G2773,Ma_KH!$A:$R,18,0)&amp;K2773,Gia_MB!$A:$F,6,0)</f>
        <v>74250</v>
      </c>
      <c r="U2773" s="221">
        <f t="shared" si="266"/>
        <v>297000</v>
      </c>
      <c r="V2773" s="220"/>
      <c r="W2773" s="222">
        <f t="shared" si="267"/>
        <v>0</v>
      </c>
      <c r="X2773" s="223" t="str">
        <f t="shared" si="268"/>
        <v>8</v>
      </c>
      <c r="Y2773" s="220"/>
      <c r="Z2773" s="221">
        <f t="shared" si="269"/>
        <v>23760</v>
      </c>
      <c r="AA2773" s="5">
        <f>VLOOKUP(G2773,Ma_KH!$A:$R,14,0)</f>
        <v>60</v>
      </c>
    </row>
    <row r="2774" spans="1:27" hidden="1" x14ac:dyDescent="0.25">
      <c r="A2774" s="211">
        <v>45989</v>
      </c>
      <c r="B2774" s="148">
        <v>4180590977</v>
      </c>
      <c r="C2774" s="10" t="s">
        <v>7767</v>
      </c>
      <c r="D2774" s="149">
        <v>45996</v>
      </c>
      <c r="G2774" s="32" t="s">
        <v>1436</v>
      </c>
      <c r="I2774" s="148">
        <v>4180590977</v>
      </c>
      <c r="J2774" s="212" t="s">
        <v>70</v>
      </c>
      <c r="K2774" s="330" t="s">
        <v>27</v>
      </c>
      <c r="L2774" s="21" t="str">
        <f>VLOOKUP($K2774,TONG_SL!$A:$D,2,0)</f>
        <v>Chân giò heo muối 300g</v>
      </c>
      <c r="N2774" s="21" t="str">
        <f t="shared" si="265"/>
        <v>K-C6</v>
      </c>
      <c r="Q2774" s="21" t="str">
        <f>VLOOKUP(K2774,TONG_SL!$A:$D,3,0)</f>
        <v>Túi</v>
      </c>
      <c r="R2774" s="1">
        <v>8</v>
      </c>
      <c r="S2774" s="220"/>
      <c r="T2774" s="220">
        <f>VLOOKUP(VLOOKUP(G2774,Ma_KH!$A:$R,18,0)&amp;K2774,Gia_MB!$A:$F,6,0)</f>
        <v>73431</v>
      </c>
      <c r="U2774" s="221">
        <f t="shared" si="266"/>
        <v>587448</v>
      </c>
      <c r="V2774" s="220"/>
      <c r="W2774" s="222">
        <f t="shared" si="267"/>
        <v>0</v>
      </c>
      <c r="X2774" s="223" t="str">
        <f t="shared" si="268"/>
        <v>8</v>
      </c>
      <c r="Y2774" s="220"/>
      <c r="Z2774" s="221">
        <f t="shared" si="269"/>
        <v>46995.840000000004</v>
      </c>
      <c r="AA2774" s="5">
        <f>VLOOKUP(G2774,Ma_KH!$A:$R,14,0)</f>
        <v>60</v>
      </c>
    </row>
    <row r="2775" spans="1:27" hidden="1" x14ac:dyDescent="0.25">
      <c r="A2775" s="211">
        <v>45989</v>
      </c>
      <c r="B2775" s="148">
        <v>4180590977</v>
      </c>
      <c r="C2775" s="10" t="s">
        <v>7767</v>
      </c>
      <c r="D2775" s="149">
        <v>45996</v>
      </c>
      <c r="G2775" s="32" t="s">
        <v>1436</v>
      </c>
      <c r="I2775" s="148">
        <v>4180590977</v>
      </c>
      <c r="J2775" s="212" t="s">
        <v>70</v>
      </c>
      <c r="K2775" s="330" t="s">
        <v>32</v>
      </c>
      <c r="L2775" s="21" t="str">
        <f>VLOOKUP($K2775,TONG_SL!$A:$D,2,0)</f>
        <v>Giò Tai Lưỡi Xào 250g</v>
      </c>
      <c r="N2775" s="21" t="str">
        <f t="shared" si="265"/>
        <v>K-C6</v>
      </c>
      <c r="Q2775" s="21" t="str">
        <f>VLOOKUP(K2775,TONG_SL!$A:$D,3,0)</f>
        <v>Túi</v>
      </c>
      <c r="R2775" s="1">
        <v>3</v>
      </c>
      <c r="S2775" s="220"/>
      <c r="T2775" s="220">
        <f>VLOOKUP(VLOOKUP(G2775,Ma_KH!$A:$R,18,0)&amp;K2775,Gia_MB!$A:$F,6,0)</f>
        <v>50182</v>
      </c>
      <c r="U2775" s="221">
        <f t="shared" si="266"/>
        <v>150546</v>
      </c>
      <c r="V2775" s="220"/>
      <c r="W2775" s="222">
        <f t="shared" si="267"/>
        <v>0</v>
      </c>
      <c r="X2775" s="223" t="str">
        <f t="shared" si="268"/>
        <v>8</v>
      </c>
      <c r="Y2775" s="220"/>
      <c r="Z2775" s="221">
        <f t="shared" si="269"/>
        <v>12043.68</v>
      </c>
      <c r="AA2775" s="5">
        <f>VLOOKUP(G2775,Ma_KH!$A:$R,14,0)</f>
        <v>60</v>
      </c>
    </row>
    <row r="2776" spans="1:27" hidden="1" x14ac:dyDescent="0.25">
      <c r="A2776" s="211">
        <v>45989</v>
      </c>
      <c r="B2776" s="148">
        <v>4180599743</v>
      </c>
      <c r="C2776" s="10" t="s">
        <v>7767</v>
      </c>
      <c r="D2776" s="149">
        <v>45996</v>
      </c>
      <c r="G2776" s="32" t="s">
        <v>1616</v>
      </c>
      <c r="I2776" s="148">
        <v>4180599743</v>
      </c>
      <c r="J2776" s="212" t="s">
        <v>70</v>
      </c>
      <c r="K2776" s="330" t="s">
        <v>32</v>
      </c>
      <c r="L2776" s="21" t="str">
        <f>VLOOKUP($K2776,TONG_SL!$A:$D,2,0)</f>
        <v>Giò Tai Lưỡi Xào 250g</v>
      </c>
      <c r="N2776" s="21" t="str">
        <f t="shared" si="265"/>
        <v>K-C6</v>
      </c>
      <c r="Q2776" s="21" t="str">
        <f>VLOOKUP(K2776,TONG_SL!$A:$D,3,0)</f>
        <v>Túi</v>
      </c>
      <c r="R2776" s="1">
        <v>4</v>
      </c>
      <c r="S2776" s="220"/>
      <c r="T2776" s="220">
        <f>VLOOKUP(VLOOKUP(G2776,Ma_KH!$A:$R,18,0)&amp;K2776,Gia_MB!$A:$F,6,0)</f>
        <v>50182</v>
      </c>
      <c r="U2776" s="221">
        <f t="shared" si="266"/>
        <v>200728</v>
      </c>
      <c r="V2776" s="220"/>
      <c r="W2776" s="222">
        <f t="shared" si="267"/>
        <v>0</v>
      </c>
      <c r="X2776" s="223" t="str">
        <f t="shared" si="268"/>
        <v>8</v>
      </c>
      <c r="Y2776" s="220"/>
      <c r="Z2776" s="221">
        <f t="shared" si="269"/>
        <v>16058.24</v>
      </c>
      <c r="AA2776" s="5">
        <f>VLOOKUP(G2776,Ma_KH!$A:$R,14,0)</f>
        <v>60</v>
      </c>
    </row>
    <row r="2777" spans="1:27" hidden="1" x14ac:dyDescent="0.25">
      <c r="A2777" s="211">
        <v>45989</v>
      </c>
      <c r="B2777" s="148">
        <v>4180599743</v>
      </c>
      <c r="C2777" s="10" t="s">
        <v>7767</v>
      </c>
      <c r="D2777" s="149">
        <v>45996</v>
      </c>
      <c r="G2777" s="32" t="s">
        <v>1616</v>
      </c>
      <c r="I2777" s="148">
        <v>4180599743</v>
      </c>
      <c r="J2777" s="212" t="s">
        <v>70</v>
      </c>
      <c r="K2777" s="330" t="s">
        <v>27</v>
      </c>
      <c r="L2777" s="21" t="str">
        <f>VLOOKUP($K2777,TONG_SL!$A:$D,2,0)</f>
        <v>Chân giò heo muối 300g</v>
      </c>
      <c r="N2777" s="21" t="str">
        <f t="shared" si="265"/>
        <v>K-C6</v>
      </c>
      <c r="Q2777" s="21" t="str">
        <f>VLOOKUP(K2777,TONG_SL!$A:$D,3,0)</f>
        <v>Túi</v>
      </c>
      <c r="R2777" s="1">
        <v>6</v>
      </c>
      <c r="S2777" s="220"/>
      <c r="T2777" s="220">
        <f>VLOOKUP(VLOOKUP(G2777,Ma_KH!$A:$R,18,0)&amp;K2777,Gia_MB!$A:$F,6,0)</f>
        <v>73431</v>
      </c>
      <c r="U2777" s="221">
        <f t="shared" si="266"/>
        <v>440586</v>
      </c>
      <c r="V2777" s="220"/>
      <c r="W2777" s="222">
        <f t="shared" si="267"/>
        <v>0</v>
      </c>
      <c r="X2777" s="223" t="str">
        <f t="shared" si="268"/>
        <v>8</v>
      </c>
      <c r="Y2777" s="220"/>
      <c r="Z2777" s="221">
        <f t="shared" si="269"/>
        <v>35246.879999999997</v>
      </c>
      <c r="AA2777" s="5">
        <f>VLOOKUP(G2777,Ma_KH!$A:$R,14,0)</f>
        <v>60</v>
      </c>
    </row>
    <row r="2778" spans="1:27" hidden="1" x14ac:dyDescent="0.25">
      <c r="A2778" s="211">
        <v>45989</v>
      </c>
      <c r="B2778" s="148">
        <v>4180599743</v>
      </c>
      <c r="C2778" s="10" t="s">
        <v>7767</v>
      </c>
      <c r="D2778" s="149">
        <v>45996</v>
      </c>
      <c r="G2778" s="32" t="s">
        <v>1616</v>
      </c>
      <c r="I2778" s="148">
        <v>4180599743</v>
      </c>
      <c r="J2778" s="212" t="s">
        <v>70</v>
      </c>
      <c r="K2778" s="330" t="s">
        <v>30</v>
      </c>
      <c r="L2778" s="21" t="str">
        <f>VLOOKUP($K2778,TONG_SL!$A:$D,2,0)</f>
        <v>Gà muối 500g</v>
      </c>
      <c r="N2778" s="21" t="str">
        <f t="shared" si="265"/>
        <v>K-C6</v>
      </c>
      <c r="Q2778" s="21" t="str">
        <f>VLOOKUP(K2778,TONG_SL!$A:$D,3,0)</f>
        <v>Túi</v>
      </c>
      <c r="R2778" s="1">
        <v>9</v>
      </c>
      <c r="S2778" s="220"/>
      <c r="T2778" s="220">
        <f>VLOOKUP(VLOOKUP(G2778,Ma_KH!$A:$R,18,0)&amp;K2778,Gia_MB!$A:$F,6,0)</f>
        <v>111058</v>
      </c>
      <c r="U2778" s="221">
        <f t="shared" si="266"/>
        <v>999522</v>
      </c>
      <c r="V2778" s="220"/>
      <c r="W2778" s="222">
        <f t="shared" si="267"/>
        <v>0</v>
      </c>
      <c r="X2778" s="223" t="str">
        <f t="shared" si="268"/>
        <v>8</v>
      </c>
      <c r="Y2778" s="220"/>
      <c r="Z2778" s="221">
        <f t="shared" si="269"/>
        <v>79961.759999999995</v>
      </c>
      <c r="AA2778" s="5">
        <f>VLOOKUP(G2778,Ma_KH!$A:$R,14,0)</f>
        <v>60</v>
      </c>
    </row>
    <row r="2779" spans="1:27" hidden="1" x14ac:dyDescent="0.25">
      <c r="A2779" s="211">
        <v>45989</v>
      </c>
      <c r="B2779" s="148">
        <v>4180599431</v>
      </c>
      <c r="C2779" s="10" t="s">
        <v>7767</v>
      </c>
      <c r="D2779" s="149">
        <v>45996</v>
      </c>
      <c r="G2779" s="32" t="s">
        <v>1102</v>
      </c>
      <c r="I2779" s="148">
        <v>4180599431</v>
      </c>
      <c r="J2779" s="212" t="s">
        <v>70</v>
      </c>
      <c r="K2779" s="330" t="s">
        <v>34</v>
      </c>
      <c r="L2779" s="21" t="str">
        <f>VLOOKUP($K2779,TONG_SL!$A:$D,2,0)</f>
        <v>Tai heo muối 200g</v>
      </c>
      <c r="N2779" s="21" t="str">
        <f t="shared" si="265"/>
        <v>K-C6</v>
      </c>
      <c r="Q2779" s="21" t="str">
        <f>VLOOKUP(K2779,TONG_SL!$A:$D,3,0)</f>
        <v>Túi</v>
      </c>
      <c r="R2779" s="1">
        <v>2</v>
      </c>
      <c r="S2779" s="220"/>
      <c r="T2779" s="220">
        <f>VLOOKUP(VLOOKUP(G2779,Ma_KH!$A:$R,18,0)&amp;K2779,Gia_MB!$A:$F,6,0)</f>
        <v>55595</v>
      </c>
      <c r="U2779" s="221">
        <f t="shared" si="266"/>
        <v>111190</v>
      </c>
      <c r="V2779" s="220"/>
      <c r="W2779" s="222">
        <f t="shared" si="267"/>
        <v>0</v>
      </c>
      <c r="X2779" s="223" t="str">
        <f t="shared" si="268"/>
        <v>8</v>
      </c>
      <c r="Y2779" s="220"/>
      <c r="Z2779" s="221">
        <f t="shared" si="269"/>
        <v>8895.2000000000007</v>
      </c>
      <c r="AA2779" s="5">
        <f>VLOOKUP(G2779,Ma_KH!$A:$R,14,0)</f>
        <v>60</v>
      </c>
    </row>
    <row r="2780" spans="1:27" hidden="1" x14ac:dyDescent="0.25">
      <c r="A2780" s="211">
        <v>45989</v>
      </c>
      <c r="B2780" s="148">
        <v>4180599431</v>
      </c>
      <c r="C2780" s="10" t="s">
        <v>7767</v>
      </c>
      <c r="D2780" s="149">
        <v>45996</v>
      </c>
      <c r="G2780" s="32" t="s">
        <v>1102</v>
      </c>
      <c r="I2780" s="148">
        <v>4180599431</v>
      </c>
      <c r="J2780" s="212" t="s">
        <v>70</v>
      </c>
      <c r="K2780" s="330" t="s">
        <v>32</v>
      </c>
      <c r="L2780" s="21" t="str">
        <f>VLOOKUP($K2780,TONG_SL!$A:$D,2,0)</f>
        <v>Giò Tai Lưỡi Xào 250g</v>
      </c>
      <c r="N2780" s="21" t="str">
        <f t="shared" si="265"/>
        <v>K-C6</v>
      </c>
      <c r="Q2780" s="21" t="str">
        <f>VLOOKUP(K2780,TONG_SL!$A:$D,3,0)</f>
        <v>Túi</v>
      </c>
      <c r="R2780" s="1">
        <v>5</v>
      </c>
      <c r="S2780" s="220"/>
      <c r="T2780" s="220">
        <f>VLOOKUP(VLOOKUP(G2780,Ma_KH!$A:$R,18,0)&amp;K2780,Gia_MB!$A:$F,6,0)</f>
        <v>50182</v>
      </c>
      <c r="U2780" s="221">
        <f t="shared" si="266"/>
        <v>250910</v>
      </c>
      <c r="V2780" s="220"/>
      <c r="W2780" s="222">
        <f t="shared" si="267"/>
        <v>0</v>
      </c>
      <c r="X2780" s="223" t="str">
        <f t="shared" si="268"/>
        <v>8</v>
      </c>
      <c r="Y2780" s="220"/>
      <c r="Z2780" s="221">
        <f t="shared" si="269"/>
        <v>20072.8</v>
      </c>
      <c r="AA2780" s="5">
        <f>VLOOKUP(G2780,Ma_KH!$A:$R,14,0)</f>
        <v>60</v>
      </c>
    </row>
    <row r="2781" spans="1:27" hidden="1" x14ac:dyDescent="0.25">
      <c r="A2781" s="211">
        <v>45989</v>
      </c>
      <c r="B2781" s="148">
        <v>4180599431</v>
      </c>
      <c r="C2781" s="10" t="s">
        <v>7767</v>
      </c>
      <c r="D2781" s="149">
        <v>45996</v>
      </c>
      <c r="G2781" s="32" t="s">
        <v>1102</v>
      </c>
      <c r="I2781" s="148">
        <v>4180599431</v>
      </c>
      <c r="J2781" s="212" t="s">
        <v>70</v>
      </c>
      <c r="K2781" s="330" t="s">
        <v>27</v>
      </c>
      <c r="L2781" s="21" t="str">
        <f>VLOOKUP($K2781,TONG_SL!$A:$D,2,0)</f>
        <v>Chân giò heo muối 300g</v>
      </c>
      <c r="N2781" s="21" t="str">
        <f t="shared" si="265"/>
        <v>K-C6</v>
      </c>
      <c r="Q2781" s="21" t="str">
        <f>VLOOKUP(K2781,TONG_SL!$A:$D,3,0)</f>
        <v>Túi</v>
      </c>
      <c r="R2781" s="1">
        <v>15</v>
      </c>
      <c r="S2781" s="220"/>
      <c r="T2781" s="220">
        <f>VLOOKUP(VLOOKUP(G2781,Ma_KH!$A:$R,18,0)&amp;K2781,Gia_MB!$A:$F,6,0)</f>
        <v>73431</v>
      </c>
      <c r="U2781" s="221">
        <f t="shared" si="266"/>
        <v>1101465</v>
      </c>
      <c r="V2781" s="220"/>
      <c r="W2781" s="222">
        <f t="shared" si="267"/>
        <v>0</v>
      </c>
      <c r="X2781" s="223" t="str">
        <f t="shared" si="268"/>
        <v>8</v>
      </c>
      <c r="Y2781" s="220"/>
      <c r="Z2781" s="221">
        <f t="shared" si="269"/>
        <v>88117.2</v>
      </c>
      <c r="AA2781" s="5">
        <f>VLOOKUP(G2781,Ma_KH!$A:$R,14,0)</f>
        <v>60</v>
      </c>
    </row>
    <row r="2782" spans="1:27" hidden="1" x14ac:dyDescent="0.25">
      <c r="A2782" s="211">
        <v>45989</v>
      </c>
      <c r="B2782" s="148">
        <v>4180599431</v>
      </c>
      <c r="C2782" s="10" t="s">
        <v>7767</v>
      </c>
      <c r="D2782" s="149">
        <v>45996</v>
      </c>
      <c r="G2782" s="32" t="s">
        <v>1102</v>
      </c>
      <c r="I2782" s="148">
        <v>4180599431</v>
      </c>
      <c r="J2782" s="212" t="s">
        <v>70</v>
      </c>
      <c r="K2782" s="330" t="s">
        <v>30</v>
      </c>
      <c r="L2782" s="21" t="str">
        <f>VLOOKUP($K2782,TONG_SL!$A:$D,2,0)</f>
        <v>Gà muối 500g</v>
      </c>
      <c r="N2782" s="21" t="str">
        <f t="shared" si="265"/>
        <v>K-C6</v>
      </c>
      <c r="Q2782" s="21" t="str">
        <f>VLOOKUP(K2782,TONG_SL!$A:$D,3,0)</f>
        <v>Túi</v>
      </c>
      <c r="R2782" s="1">
        <v>5</v>
      </c>
      <c r="S2782" s="220"/>
      <c r="T2782" s="220">
        <f>VLOOKUP(VLOOKUP(G2782,Ma_KH!$A:$R,18,0)&amp;K2782,Gia_MB!$A:$F,6,0)</f>
        <v>111058</v>
      </c>
      <c r="U2782" s="221">
        <f t="shared" si="266"/>
        <v>555290</v>
      </c>
      <c r="V2782" s="220"/>
      <c r="W2782" s="222">
        <f t="shared" si="267"/>
        <v>0</v>
      </c>
      <c r="X2782" s="223" t="str">
        <f t="shared" si="268"/>
        <v>8</v>
      </c>
      <c r="Y2782" s="220"/>
      <c r="Z2782" s="221">
        <f t="shared" si="269"/>
        <v>44423.200000000004</v>
      </c>
      <c r="AA2782" s="5">
        <f>VLOOKUP(G2782,Ma_KH!$A:$R,14,0)</f>
        <v>60</v>
      </c>
    </row>
    <row r="2783" spans="1:27" hidden="1" x14ac:dyDescent="0.25">
      <c r="A2783" s="211">
        <v>45989</v>
      </c>
      <c r="B2783" s="148">
        <v>4180599458</v>
      </c>
      <c r="C2783" s="10" t="s">
        <v>7767</v>
      </c>
      <c r="D2783" s="149">
        <v>45996</v>
      </c>
      <c r="G2783" s="32" t="s">
        <v>167</v>
      </c>
      <c r="I2783" s="148">
        <v>4180599458</v>
      </c>
      <c r="J2783" s="212" t="s">
        <v>70</v>
      </c>
      <c r="K2783" s="330" t="s">
        <v>27</v>
      </c>
      <c r="L2783" s="21" t="str">
        <f>VLOOKUP($K2783,TONG_SL!$A:$D,2,0)</f>
        <v>Chân giò heo muối 300g</v>
      </c>
      <c r="N2783" s="21" t="str">
        <f t="shared" si="265"/>
        <v>K-C6</v>
      </c>
      <c r="Q2783" s="21" t="str">
        <f>VLOOKUP(K2783,TONG_SL!$A:$D,3,0)</f>
        <v>Túi</v>
      </c>
      <c r="R2783" s="1">
        <v>8</v>
      </c>
      <c r="S2783" s="220"/>
      <c r="T2783" s="220">
        <f>VLOOKUP(VLOOKUP(G2783,Ma_KH!$A:$R,18,0)&amp;K2783,Gia_MB!$A:$F,6,0)</f>
        <v>73431</v>
      </c>
      <c r="U2783" s="221">
        <f t="shared" si="266"/>
        <v>587448</v>
      </c>
      <c r="V2783" s="220"/>
      <c r="W2783" s="222">
        <f t="shared" si="267"/>
        <v>0</v>
      </c>
      <c r="X2783" s="223" t="str">
        <f t="shared" si="268"/>
        <v>8</v>
      </c>
      <c r="Y2783" s="220"/>
      <c r="Z2783" s="221">
        <f t="shared" si="269"/>
        <v>46995.840000000004</v>
      </c>
      <c r="AA2783" s="5">
        <f>VLOOKUP(G2783,Ma_KH!$A:$R,14,0)</f>
        <v>60</v>
      </c>
    </row>
    <row r="2784" spans="1:27" hidden="1" x14ac:dyDescent="0.25">
      <c r="A2784" s="211">
        <v>45989</v>
      </c>
      <c r="B2784" s="148">
        <v>4180599458</v>
      </c>
      <c r="C2784" s="10" t="s">
        <v>7767</v>
      </c>
      <c r="D2784" s="149">
        <v>45996</v>
      </c>
      <c r="G2784" s="32" t="s">
        <v>167</v>
      </c>
      <c r="I2784" s="148">
        <v>4180599458</v>
      </c>
      <c r="J2784" s="212" t="s">
        <v>70</v>
      </c>
      <c r="K2784" s="330" t="s">
        <v>30</v>
      </c>
      <c r="L2784" s="21" t="str">
        <f>VLOOKUP($K2784,TONG_SL!$A:$D,2,0)</f>
        <v>Gà muối 500g</v>
      </c>
      <c r="N2784" s="21" t="str">
        <f t="shared" si="265"/>
        <v>K-C6</v>
      </c>
      <c r="Q2784" s="21" t="str">
        <f>VLOOKUP(K2784,TONG_SL!$A:$D,3,0)</f>
        <v>Túi</v>
      </c>
      <c r="R2784" s="1">
        <v>2</v>
      </c>
      <c r="S2784" s="220"/>
      <c r="T2784" s="220">
        <f>VLOOKUP(VLOOKUP(G2784,Ma_KH!$A:$R,18,0)&amp;K2784,Gia_MB!$A:$F,6,0)</f>
        <v>111058</v>
      </c>
      <c r="U2784" s="221">
        <f t="shared" si="266"/>
        <v>222116</v>
      </c>
      <c r="V2784" s="220"/>
      <c r="W2784" s="222">
        <f t="shared" si="267"/>
        <v>0</v>
      </c>
      <c r="X2784" s="223" t="str">
        <f t="shared" si="268"/>
        <v>8</v>
      </c>
      <c r="Y2784" s="220"/>
      <c r="Z2784" s="221">
        <f t="shared" si="269"/>
        <v>17769.28</v>
      </c>
      <c r="AA2784" s="5">
        <f>VLOOKUP(G2784,Ma_KH!$A:$R,14,0)</f>
        <v>60</v>
      </c>
    </row>
    <row r="2785" spans="1:27" hidden="1" x14ac:dyDescent="0.25">
      <c r="A2785" s="211">
        <v>45989</v>
      </c>
      <c r="B2785" s="148">
        <v>4180599458</v>
      </c>
      <c r="C2785" s="10" t="s">
        <v>7767</v>
      </c>
      <c r="D2785" s="149">
        <v>45996</v>
      </c>
      <c r="G2785" s="32" t="s">
        <v>167</v>
      </c>
      <c r="I2785" s="148">
        <v>4180599458</v>
      </c>
      <c r="J2785" s="212" t="s">
        <v>70</v>
      </c>
      <c r="K2785" s="330" t="s">
        <v>32</v>
      </c>
      <c r="L2785" s="21" t="str">
        <f>VLOOKUP($K2785,TONG_SL!$A:$D,2,0)</f>
        <v>Giò Tai Lưỡi Xào 250g</v>
      </c>
      <c r="N2785" s="21" t="str">
        <f t="shared" si="265"/>
        <v>K-C6</v>
      </c>
      <c r="Q2785" s="21" t="str">
        <f>VLOOKUP(K2785,TONG_SL!$A:$D,3,0)</f>
        <v>Túi</v>
      </c>
      <c r="R2785" s="1">
        <v>2</v>
      </c>
      <c r="S2785" s="220"/>
      <c r="T2785" s="220">
        <f>VLOOKUP(VLOOKUP(G2785,Ma_KH!$A:$R,18,0)&amp;K2785,Gia_MB!$A:$F,6,0)</f>
        <v>50182</v>
      </c>
      <c r="U2785" s="221">
        <f t="shared" si="266"/>
        <v>100364</v>
      </c>
      <c r="V2785" s="220"/>
      <c r="W2785" s="222">
        <f t="shared" si="267"/>
        <v>0</v>
      </c>
      <c r="X2785" s="223" t="str">
        <f t="shared" si="268"/>
        <v>8</v>
      </c>
      <c r="Y2785" s="220"/>
      <c r="Z2785" s="221">
        <f t="shared" si="269"/>
        <v>8029.12</v>
      </c>
      <c r="AA2785" s="5">
        <f>VLOOKUP(G2785,Ma_KH!$A:$R,14,0)</f>
        <v>60</v>
      </c>
    </row>
    <row r="2786" spans="1:27" hidden="1" x14ac:dyDescent="0.25">
      <c r="A2786" s="211">
        <v>45989</v>
      </c>
      <c r="B2786" s="148">
        <v>4180599462</v>
      </c>
      <c r="C2786" s="10" t="s">
        <v>7767</v>
      </c>
      <c r="D2786" s="149">
        <v>45996</v>
      </c>
      <c r="G2786" s="32" t="s">
        <v>1189</v>
      </c>
      <c r="I2786" s="148">
        <v>4180599462</v>
      </c>
      <c r="J2786" s="212" t="s">
        <v>70</v>
      </c>
      <c r="K2786" s="330" t="s">
        <v>27</v>
      </c>
      <c r="L2786" s="21" t="str">
        <f>VLOOKUP($K2786,TONG_SL!$A:$D,2,0)</f>
        <v>Chân giò heo muối 300g</v>
      </c>
      <c r="N2786" s="21" t="str">
        <f t="shared" si="265"/>
        <v>K-C6</v>
      </c>
      <c r="Q2786" s="21" t="str">
        <f>VLOOKUP(K2786,TONG_SL!$A:$D,3,0)</f>
        <v>Túi</v>
      </c>
      <c r="R2786" s="1">
        <v>5</v>
      </c>
      <c r="S2786" s="220"/>
      <c r="T2786" s="220">
        <f>VLOOKUP(VLOOKUP(G2786,Ma_KH!$A:$R,18,0)&amp;K2786,Gia_MB!$A:$F,6,0)</f>
        <v>73431</v>
      </c>
      <c r="U2786" s="221">
        <f t="shared" si="266"/>
        <v>367155</v>
      </c>
      <c r="V2786" s="220"/>
      <c r="W2786" s="222">
        <f t="shared" si="267"/>
        <v>0</v>
      </c>
      <c r="X2786" s="223" t="str">
        <f t="shared" si="268"/>
        <v>8</v>
      </c>
      <c r="Y2786" s="220"/>
      <c r="Z2786" s="221">
        <f t="shared" si="269"/>
        <v>29372.400000000001</v>
      </c>
      <c r="AA2786" s="5">
        <f>VLOOKUP(G2786,Ma_KH!$A:$R,14,0)</f>
        <v>60</v>
      </c>
    </row>
    <row r="2787" spans="1:27" hidden="1" x14ac:dyDescent="0.25">
      <c r="A2787" s="211">
        <v>45989</v>
      </c>
      <c r="B2787" s="148">
        <v>4180599462</v>
      </c>
      <c r="C2787" s="10" t="s">
        <v>7767</v>
      </c>
      <c r="D2787" s="149">
        <v>45996</v>
      </c>
      <c r="G2787" s="32" t="s">
        <v>1189</v>
      </c>
      <c r="I2787" s="148">
        <v>4180599462</v>
      </c>
      <c r="J2787" s="212" t="s">
        <v>70</v>
      </c>
      <c r="K2787" s="330" t="s">
        <v>48</v>
      </c>
      <c r="L2787" s="21" t="str">
        <f>VLOOKUP($K2787,TONG_SL!$A:$D,2,0)</f>
        <v>Mọc Nấm Hương 250g</v>
      </c>
      <c r="N2787" s="21" t="str">
        <f t="shared" si="265"/>
        <v>K-C6</v>
      </c>
      <c r="Q2787" s="21" t="str">
        <f>VLOOKUP(K2787,TONG_SL!$A:$D,3,0)</f>
        <v>Túi</v>
      </c>
      <c r="R2787" s="1">
        <v>2</v>
      </c>
      <c r="S2787" s="220"/>
      <c r="T2787" s="220">
        <f>VLOOKUP(VLOOKUP(G2787,Ma_KH!$A:$R,18,0)&amp;K2787,Gia_MB!$A:$F,6,0)</f>
        <v>46000</v>
      </c>
      <c r="U2787" s="221">
        <f t="shared" si="266"/>
        <v>92000</v>
      </c>
      <c r="V2787" s="220"/>
      <c r="W2787" s="222">
        <f t="shared" si="267"/>
        <v>0</v>
      </c>
      <c r="X2787" s="223" t="str">
        <f t="shared" si="268"/>
        <v>8</v>
      </c>
      <c r="Y2787" s="220"/>
      <c r="Z2787" s="221">
        <f t="shared" si="269"/>
        <v>7360</v>
      </c>
      <c r="AA2787" s="5">
        <f>VLOOKUP(G2787,Ma_KH!$A:$R,14,0)</f>
        <v>60</v>
      </c>
    </row>
    <row r="2788" spans="1:27" hidden="1" x14ac:dyDescent="0.25">
      <c r="A2788" s="211">
        <v>45989</v>
      </c>
      <c r="B2788" s="148">
        <v>4180599462</v>
      </c>
      <c r="C2788" s="10" t="s">
        <v>7767</v>
      </c>
      <c r="D2788" s="149">
        <v>45996</v>
      </c>
      <c r="G2788" s="32" t="s">
        <v>1189</v>
      </c>
      <c r="I2788" s="148">
        <v>4180599462</v>
      </c>
      <c r="J2788" s="212" t="s">
        <v>70</v>
      </c>
      <c r="K2788" s="330" t="s">
        <v>30</v>
      </c>
      <c r="L2788" s="21" t="str">
        <f>VLOOKUP($K2788,TONG_SL!$A:$D,2,0)</f>
        <v>Gà muối 500g</v>
      </c>
      <c r="N2788" s="21" t="str">
        <f t="shared" si="265"/>
        <v>K-C6</v>
      </c>
      <c r="Q2788" s="21" t="str">
        <f>VLOOKUP(K2788,TONG_SL!$A:$D,3,0)</f>
        <v>Túi</v>
      </c>
      <c r="R2788" s="1">
        <v>4</v>
      </c>
      <c r="S2788" s="220"/>
      <c r="T2788" s="220">
        <f>VLOOKUP(VLOOKUP(G2788,Ma_KH!$A:$R,18,0)&amp;K2788,Gia_MB!$A:$F,6,0)</f>
        <v>111058</v>
      </c>
      <c r="U2788" s="221">
        <f t="shared" si="266"/>
        <v>444232</v>
      </c>
      <c r="V2788" s="220"/>
      <c r="W2788" s="222">
        <f t="shared" si="267"/>
        <v>0</v>
      </c>
      <c r="X2788" s="223" t="str">
        <f t="shared" si="268"/>
        <v>8</v>
      </c>
      <c r="Y2788" s="220"/>
      <c r="Z2788" s="221">
        <f t="shared" si="269"/>
        <v>35538.559999999998</v>
      </c>
      <c r="AA2788" s="5">
        <f>VLOOKUP(G2788,Ma_KH!$A:$R,14,0)</f>
        <v>60</v>
      </c>
    </row>
    <row r="2789" spans="1:27" hidden="1" x14ac:dyDescent="0.25">
      <c r="A2789" s="211">
        <v>45989</v>
      </c>
      <c r="B2789" s="148">
        <v>4180599462</v>
      </c>
      <c r="C2789" s="10" t="s">
        <v>7767</v>
      </c>
      <c r="D2789" s="149">
        <v>45996</v>
      </c>
      <c r="G2789" s="32" t="s">
        <v>1189</v>
      </c>
      <c r="I2789" s="148">
        <v>4180599462</v>
      </c>
      <c r="J2789" s="212" t="s">
        <v>70</v>
      </c>
      <c r="K2789" s="330" t="s">
        <v>32</v>
      </c>
      <c r="L2789" s="21" t="str">
        <f>VLOOKUP($K2789,TONG_SL!$A:$D,2,0)</f>
        <v>Giò Tai Lưỡi Xào 250g</v>
      </c>
      <c r="N2789" s="21" t="str">
        <f t="shared" si="265"/>
        <v>K-C6</v>
      </c>
      <c r="Q2789" s="21" t="str">
        <f>VLOOKUP(K2789,TONG_SL!$A:$D,3,0)</f>
        <v>Túi</v>
      </c>
      <c r="R2789" s="1">
        <v>5</v>
      </c>
      <c r="S2789" s="220"/>
      <c r="T2789" s="220">
        <f>VLOOKUP(VLOOKUP(G2789,Ma_KH!$A:$R,18,0)&amp;K2789,Gia_MB!$A:$F,6,0)</f>
        <v>50182</v>
      </c>
      <c r="U2789" s="221">
        <f t="shared" si="266"/>
        <v>250910</v>
      </c>
      <c r="V2789" s="220"/>
      <c r="W2789" s="222">
        <f t="shared" si="267"/>
        <v>0</v>
      </c>
      <c r="X2789" s="223" t="str">
        <f t="shared" si="268"/>
        <v>8</v>
      </c>
      <c r="Y2789" s="220"/>
      <c r="Z2789" s="221">
        <f t="shared" si="269"/>
        <v>20072.8</v>
      </c>
      <c r="AA2789" s="5">
        <f>VLOOKUP(G2789,Ma_KH!$A:$R,14,0)</f>
        <v>60</v>
      </c>
    </row>
    <row r="2790" spans="1:27" hidden="1" x14ac:dyDescent="0.25">
      <c r="A2790" s="211">
        <v>45989</v>
      </c>
      <c r="B2790" s="148">
        <v>4180599462</v>
      </c>
      <c r="C2790" s="10" t="s">
        <v>7767</v>
      </c>
      <c r="D2790" s="149">
        <v>45996</v>
      </c>
      <c r="G2790" s="32" t="s">
        <v>1189</v>
      </c>
      <c r="I2790" s="148">
        <v>4180599462</v>
      </c>
      <c r="J2790" s="212" t="s">
        <v>70</v>
      </c>
      <c r="K2790" s="330" t="s">
        <v>34</v>
      </c>
      <c r="L2790" s="21" t="str">
        <f>VLOOKUP($K2790,TONG_SL!$A:$D,2,0)</f>
        <v>Tai heo muối 200g</v>
      </c>
      <c r="N2790" s="21" t="str">
        <f t="shared" si="265"/>
        <v>K-C6</v>
      </c>
      <c r="Q2790" s="21" t="str">
        <f>VLOOKUP(K2790,TONG_SL!$A:$D,3,0)</f>
        <v>Túi</v>
      </c>
      <c r="R2790" s="1">
        <v>2</v>
      </c>
      <c r="S2790" s="220"/>
      <c r="T2790" s="220">
        <f>VLOOKUP(VLOOKUP(G2790,Ma_KH!$A:$R,18,0)&amp;K2790,Gia_MB!$A:$F,6,0)</f>
        <v>55595</v>
      </c>
      <c r="U2790" s="221">
        <f t="shared" si="266"/>
        <v>111190</v>
      </c>
      <c r="V2790" s="220"/>
      <c r="W2790" s="222">
        <f t="shared" si="267"/>
        <v>0</v>
      </c>
      <c r="X2790" s="223" t="str">
        <f t="shared" si="268"/>
        <v>8</v>
      </c>
      <c r="Y2790" s="220"/>
      <c r="Z2790" s="221">
        <f t="shared" si="269"/>
        <v>8895.2000000000007</v>
      </c>
      <c r="AA2790" s="5">
        <f>VLOOKUP(G2790,Ma_KH!$A:$R,14,0)</f>
        <v>60</v>
      </c>
    </row>
    <row r="2791" spans="1:27" hidden="1" x14ac:dyDescent="0.25">
      <c r="A2791" s="211">
        <v>45989</v>
      </c>
      <c r="B2791" s="148">
        <v>4180599725</v>
      </c>
      <c r="C2791" s="10" t="s">
        <v>7767</v>
      </c>
      <c r="D2791" s="149">
        <v>45996</v>
      </c>
      <c r="G2791" s="32" t="s">
        <v>1565</v>
      </c>
      <c r="I2791" s="148">
        <v>4180599725</v>
      </c>
      <c r="J2791" s="212" t="s">
        <v>70</v>
      </c>
      <c r="K2791" s="330" t="s">
        <v>32</v>
      </c>
      <c r="L2791" s="21" t="str">
        <f>VLOOKUP($K2791,TONG_SL!$A:$D,2,0)</f>
        <v>Giò Tai Lưỡi Xào 250g</v>
      </c>
      <c r="N2791" s="21" t="str">
        <f t="shared" si="265"/>
        <v>K-C6</v>
      </c>
      <c r="Q2791" s="21" t="str">
        <f>VLOOKUP(K2791,TONG_SL!$A:$D,3,0)</f>
        <v>Túi</v>
      </c>
      <c r="R2791" s="1">
        <v>4</v>
      </c>
      <c r="S2791" s="220"/>
      <c r="T2791" s="220">
        <f>VLOOKUP(VLOOKUP(G2791,Ma_KH!$A:$R,18,0)&amp;K2791,Gia_MB!$A:$F,6,0)</f>
        <v>50182</v>
      </c>
      <c r="U2791" s="221">
        <f t="shared" si="266"/>
        <v>200728</v>
      </c>
      <c r="V2791" s="220"/>
      <c r="W2791" s="222">
        <f t="shared" si="267"/>
        <v>0</v>
      </c>
      <c r="X2791" s="223" t="str">
        <f t="shared" si="268"/>
        <v>8</v>
      </c>
      <c r="Y2791" s="220"/>
      <c r="Z2791" s="221">
        <f t="shared" si="269"/>
        <v>16058.24</v>
      </c>
      <c r="AA2791" s="5">
        <f>VLOOKUP(G2791,Ma_KH!$A:$R,14,0)</f>
        <v>60</v>
      </c>
    </row>
    <row r="2792" spans="1:27" hidden="1" x14ac:dyDescent="0.25">
      <c r="A2792" s="211">
        <v>45989</v>
      </c>
      <c r="B2792" s="148">
        <v>4180599725</v>
      </c>
      <c r="C2792" s="10" t="s">
        <v>7767</v>
      </c>
      <c r="D2792" s="149">
        <v>45996</v>
      </c>
      <c r="G2792" s="32" t="s">
        <v>1565</v>
      </c>
      <c r="I2792" s="148">
        <v>4180599725</v>
      </c>
      <c r="J2792" s="212" t="s">
        <v>70</v>
      </c>
      <c r="K2792" s="330" t="s">
        <v>27</v>
      </c>
      <c r="L2792" s="21" t="str">
        <f>VLOOKUP($K2792,TONG_SL!$A:$D,2,0)</f>
        <v>Chân giò heo muối 300g</v>
      </c>
      <c r="N2792" s="21" t="str">
        <f t="shared" si="265"/>
        <v>K-C6</v>
      </c>
      <c r="Q2792" s="21" t="str">
        <f>VLOOKUP(K2792,TONG_SL!$A:$D,3,0)</f>
        <v>Túi</v>
      </c>
      <c r="R2792" s="1">
        <v>3</v>
      </c>
      <c r="S2792" s="220"/>
      <c r="T2792" s="220">
        <f>VLOOKUP(VLOOKUP(G2792,Ma_KH!$A:$R,18,0)&amp;K2792,Gia_MB!$A:$F,6,0)</f>
        <v>73431</v>
      </c>
      <c r="U2792" s="221">
        <f t="shared" si="266"/>
        <v>220293</v>
      </c>
      <c r="V2792" s="220"/>
      <c r="W2792" s="222">
        <f t="shared" si="267"/>
        <v>0</v>
      </c>
      <c r="X2792" s="223" t="str">
        <f t="shared" si="268"/>
        <v>8</v>
      </c>
      <c r="Y2792" s="220"/>
      <c r="Z2792" s="221">
        <f t="shared" si="269"/>
        <v>17623.439999999999</v>
      </c>
      <c r="AA2792" s="5">
        <f>VLOOKUP(G2792,Ma_KH!$A:$R,14,0)</f>
        <v>60</v>
      </c>
    </row>
    <row r="2793" spans="1:27" hidden="1" x14ac:dyDescent="0.25">
      <c r="A2793" s="211">
        <v>45989</v>
      </c>
      <c r="B2793" s="148">
        <v>4180599725</v>
      </c>
      <c r="C2793" s="10" t="s">
        <v>7767</v>
      </c>
      <c r="D2793" s="149">
        <v>45996</v>
      </c>
      <c r="G2793" s="32" t="s">
        <v>1565</v>
      </c>
      <c r="I2793" s="148">
        <v>4180599725</v>
      </c>
      <c r="J2793" s="212" t="s">
        <v>70</v>
      </c>
      <c r="K2793" s="330" t="s">
        <v>48</v>
      </c>
      <c r="L2793" s="21" t="str">
        <f>VLOOKUP($K2793,TONG_SL!$A:$D,2,0)</f>
        <v>Mọc Nấm Hương 250g</v>
      </c>
      <c r="N2793" s="21" t="str">
        <f t="shared" si="265"/>
        <v>K-C6</v>
      </c>
      <c r="Q2793" s="21" t="str">
        <f>VLOOKUP(K2793,TONG_SL!$A:$D,3,0)</f>
        <v>Túi</v>
      </c>
      <c r="R2793" s="1">
        <v>4</v>
      </c>
      <c r="S2793" s="220"/>
      <c r="T2793" s="220">
        <f>VLOOKUP(VLOOKUP(G2793,Ma_KH!$A:$R,18,0)&amp;K2793,Gia_MB!$A:$F,6,0)</f>
        <v>46000</v>
      </c>
      <c r="U2793" s="221">
        <f t="shared" si="266"/>
        <v>184000</v>
      </c>
      <c r="V2793" s="220"/>
      <c r="W2793" s="222">
        <f t="shared" si="267"/>
        <v>0</v>
      </c>
      <c r="X2793" s="223" t="str">
        <f t="shared" si="268"/>
        <v>8</v>
      </c>
      <c r="Y2793" s="220"/>
      <c r="Z2793" s="221">
        <f t="shared" si="269"/>
        <v>14720</v>
      </c>
      <c r="AA2793" s="5">
        <f>VLOOKUP(G2793,Ma_KH!$A:$R,14,0)</f>
        <v>60</v>
      </c>
    </row>
    <row r="2794" spans="1:27" hidden="1" x14ac:dyDescent="0.25">
      <c r="A2794" s="211">
        <v>45989</v>
      </c>
      <c r="B2794" s="148">
        <v>4180599725</v>
      </c>
      <c r="C2794" s="10" t="s">
        <v>7767</v>
      </c>
      <c r="D2794" s="149">
        <v>45996</v>
      </c>
      <c r="G2794" s="32" t="s">
        <v>1565</v>
      </c>
      <c r="I2794" s="148">
        <v>4180599725</v>
      </c>
      <c r="J2794" s="212" t="s">
        <v>70</v>
      </c>
      <c r="K2794" s="330" t="s">
        <v>30</v>
      </c>
      <c r="L2794" s="21" t="str">
        <f>VLOOKUP($K2794,TONG_SL!$A:$D,2,0)</f>
        <v>Gà muối 500g</v>
      </c>
      <c r="N2794" s="21" t="str">
        <f t="shared" si="265"/>
        <v>K-C6</v>
      </c>
      <c r="Q2794" s="21" t="str">
        <f>VLOOKUP(K2794,TONG_SL!$A:$D,3,0)</f>
        <v>Túi</v>
      </c>
      <c r="R2794" s="1">
        <v>4</v>
      </c>
      <c r="S2794" s="220"/>
      <c r="T2794" s="220">
        <f>VLOOKUP(VLOOKUP(G2794,Ma_KH!$A:$R,18,0)&amp;K2794,Gia_MB!$A:$F,6,0)</f>
        <v>111058</v>
      </c>
      <c r="U2794" s="221">
        <f t="shared" si="266"/>
        <v>444232</v>
      </c>
      <c r="V2794" s="220"/>
      <c r="W2794" s="222">
        <f t="shared" si="267"/>
        <v>0</v>
      </c>
      <c r="X2794" s="223" t="str">
        <f t="shared" si="268"/>
        <v>8</v>
      </c>
      <c r="Y2794" s="220"/>
      <c r="Z2794" s="221">
        <f t="shared" si="269"/>
        <v>35538.559999999998</v>
      </c>
      <c r="AA2794" s="5">
        <f>VLOOKUP(G2794,Ma_KH!$A:$R,14,0)</f>
        <v>60</v>
      </c>
    </row>
    <row r="2795" spans="1:27" hidden="1" x14ac:dyDescent="0.25">
      <c r="A2795" s="211">
        <v>45989</v>
      </c>
      <c r="B2795" s="148">
        <v>4180599426</v>
      </c>
      <c r="C2795" s="10" t="s">
        <v>7767</v>
      </c>
      <c r="D2795" s="149">
        <v>45996</v>
      </c>
      <c r="G2795" s="32" t="s">
        <v>1071</v>
      </c>
      <c r="I2795" s="148">
        <v>4180599426</v>
      </c>
      <c r="J2795" s="212" t="s">
        <v>70</v>
      </c>
      <c r="K2795" s="330" t="s">
        <v>48</v>
      </c>
      <c r="L2795" s="21" t="str">
        <f>VLOOKUP($K2795,TONG_SL!$A:$D,2,0)</f>
        <v>Mọc Nấm Hương 250g</v>
      </c>
      <c r="N2795" s="21" t="str">
        <f t="shared" ref="N2795:N2846" si="270">IF($B2795&lt;&gt;"","K-C6","")</f>
        <v>K-C6</v>
      </c>
      <c r="Q2795" s="21" t="str">
        <f>VLOOKUP(K2795,TONG_SL!$A:$D,3,0)</f>
        <v>Túi</v>
      </c>
      <c r="R2795" s="1">
        <v>3</v>
      </c>
      <c r="S2795" s="220"/>
      <c r="T2795" s="220">
        <f>VLOOKUP(VLOOKUP(G2795,Ma_KH!$A:$R,18,0)&amp;K2795,Gia_MB!$A:$F,6,0)</f>
        <v>46000</v>
      </c>
      <c r="U2795" s="221">
        <f t="shared" si="266"/>
        <v>138000</v>
      </c>
      <c r="V2795" s="220"/>
      <c r="W2795" s="222">
        <f t="shared" si="267"/>
        <v>0</v>
      </c>
      <c r="X2795" s="223" t="str">
        <f t="shared" si="268"/>
        <v>8</v>
      </c>
      <c r="Y2795" s="220"/>
      <c r="Z2795" s="221">
        <f t="shared" si="269"/>
        <v>11040</v>
      </c>
      <c r="AA2795" s="5">
        <f>VLOOKUP(G2795,Ma_KH!$A:$R,14,0)</f>
        <v>60</v>
      </c>
    </row>
    <row r="2796" spans="1:27" hidden="1" x14ac:dyDescent="0.25">
      <c r="A2796" s="211">
        <v>45989</v>
      </c>
      <c r="B2796" s="148">
        <v>4180599426</v>
      </c>
      <c r="C2796" s="10" t="s">
        <v>7767</v>
      </c>
      <c r="D2796" s="149">
        <v>45996</v>
      </c>
      <c r="G2796" s="32" t="s">
        <v>1071</v>
      </c>
      <c r="I2796" s="148">
        <v>4180599426</v>
      </c>
      <c r="J2796" s="212" t="s">
        <v>70</v>
      </c>
      <c r="K2796" s="330" t="s">
        <v>27</v>
      </c>
      <c r="L2796" s="21" t="str">
        <f>VLOOKUP($K2796,TONG_SL!$A:$D,2,0)</f>
        <v>Chân giò heo muối 300g</v>
      </c>
      <c r="N2796" s="21" t="str">
        <f t="shared" si="270"/>
        <v>K-C6</v>
      </c>
      <c r="Q2796" s="21" t="str">
        <f>VLOOKUP(K2796,TONG_SL!$A:$D,3,0)</f>
        <v>Túi</v>
      </c>
      <c r="R2796" s="1">
        <v>3</v>
      </c>
      <c r="S2796" s="220"/>
      <c r="T2796" s="220">
        <f>VLOOKUP(VLOOKUP(G2796,Ma_KH!$A:$R,18,0)&amp;K2796,Gia_MB!$A:$F,6,0)</f>
        <v>73431</v>
      </c>
      <c r="U2796" s="221">
        <f t="shared" si="266"/>
        <v>220293</v>
      </c>
      <c r="V2796" s="220"/>
      <c r="W2796" s="222">
        <f t="shared" si="267"/>
        <v>0</v>
      </c>
      <c r="X2796" s="223" t="str">
        <f t="shared" si="268"/>
        <v>8</v>
      </c>
      <c r="Y2796" s="220"/>
      <c r="Z2796" s="221">
        <f t="shared" si="269"/>
        <v>17623.439999999999</v>
      </c>
      <c r="AA2796" s="5">
        <f>VLOOKUP(G2796,Ma_KH!$A:$R,14,0)</f>
        <v>60</v>
      </c>
    </row>
    <row r="2797" spans="1:27" hidden="1" x14ac:dyDescent="0.25">
      <c r="A2797" s="211">
        <v>45989</v>
      </c>
      <c r="B2797" s="148">
        <v>4180599426</v>
      </c>
      <c r="C2797" s="10" t="s">
        <v>7767</v>
      </c>
      <c r="D2797" s="149">
        <v>45996</v>
      </c>
      <c r="G2797" s="32" t="s">
        <v>1071</v>
      </c>
      <c r="I2797" s="148">
        <v>4180599426</v>
      </c>
      <c r="J2797" s="212" t="s">
        <v>70</v>
      </c>
      <c r="K2797" s="330" t="s">
        <v>32</v>
      </c>
      <c r="L2797" s="21" t="str">
        <f>VLOOKUP($K2797,TONG_SL!$A:$D,2,0)</f>
        <v>Giò Tai Lưỡi Xào 250g</v>
      </c>
      <c r="N2797" s="21" t="str">
        <f t="shared" si="270"/>
        <v>K-C6</v>
      </c>
      <c r="Q2797" s="21" t="str">
        <f>VLOOKUP(K2797,TONG_SL!$A:$D,3,0)</f>
        <v>Túi</v>
      </c>
      <c r="R2797" s="1">
        <v>3</v>
      </c>
      <c r="S2797" s="220"/>
      <c r="T2797" s="220">
        <f>VLOOKUP(VLOOKUP(G2797,Ma_KH!$A:$R,18,0)&amp;K2797,Gia_MB!$A:$F,6,0)</f>
        <v>50182</v>
      </c>
      <c r="U2797" s="221">
        <f t="shared" si="266"/>
        <v>150546</v>
      </c>
      <c r="V2797" s="220"/>
      <c r="W2797" s="222">
        <f t="shared" si="267"/>
        <v>0</v>
      </c>
      <c r="X2797" s="223" t="str">
        <f t="shared" si="268"/>
        <v>8</v>
      </c>
      <c r="Y2797" s="220"/>
      <c r="Z2797" s="221">
        <f t="shared" si="269"/>
        <v>12043.68</v>
      </c>
      <c r="AA2797" s="5">
        <f>VLOOKUP(G2797,Ma_KH!$A:$R,14,0)</f>
        <v>60</v>
      </c>
    </row>
    <row r="2798" spans="1:27" hidden="1" x14ac:dyDescent="0.25">
      <c r="A2798" s="211">
        <v>45989</v>
      </c>
      <c r="B2798" s="148">
        <v>4180599686</v>
      </c>
      <c r="C2798" s="10" t="s">
        <v>7767</v>
      </c>
      <c r="D2798" s="149">
        <v>45996</v>
      </c>
      <c r="G2798" s="32" t="s">
        <v>1507</v>
      </c>
      <c r="I2798" s="148">
        <v>4180599686</v>
      </c>
      <c r="J2798" s="212" t="s">
        <v>70</v>
      </c>
      <c r="K2798" s="330" t="s">
        <v>27</v>
      </c>
      <c r="L2798" s="21" t="str">
        <f>VLOOKUP($K2798,TONG_SL!$A:$D,2,0)</f>
        <v>Chân giò heo muối 300g</v>
      </c>
      <c r="N2798" s="21" t="str">
        <f t="shared" si="270"/>
        <v>K-C6</v>
      </c>
      <c r="Q2798" s="21" t="str">
        <f>VLOOKUP(K2798,TONG_SL!$A:$D,3,0)</f>
        <v>Túi</v>
      </c>
      <c r="R2798" s="1">
        <v>4</v>
      </c>
      <c r="S2798" s="220"/>
      <c r="T2798" s="220">
        <f>VLOOKUP(VLOOKUP(G2798,Ma_KH!$A:$R,18,0)&amp;K2798,Gia_MB!$A:$F,6,0)</f>
        <v>73431</v>
      </c>
      <c r="U2798" s="221">
        <f t="shared" si="266"/>
        <v>293724</v>
      </c>
      <c r="V2798" s="220"/>
      <c r="W2798" s="222">
        <f t="shared" si="267"/>
        <v>0</v>
      </c>
      <c r="X2798" s="223" t="str">
        <f t="shared" si="268"/>
        <v>8</v>
      </c>
      <c r="Y2798" s="220"/>
      <c r="Z2798" s="221">
        <f t="shared" si="269"/>
        <v>23497.920000000002</v>
      </c>
      <c r="AA2798" s="5">
        <f>VLOOKUP(G2798,Ma_KH!$A:$R,14,0)</f>
        <v>60</v>
      </c>
    </row>
    <row r="2799" spans="1:27" hidden="1" x14ac:dyDescent="0.25">
      <c r="A2799" s="211">
        <v>45989</v>
      </c>
      <c r="B2799" s="148">
        <v>4180599686</v>
      </c>
      <c r="C2799" s="10" t="s">
        <v>7767</v>
      </c>
      <c r="D2799" s="149">
        <v>45996</v>
      </c>
      <c r="G2799" s="32" t="s">
        <v>1507</v>
      </c>
      <c r="I2799" s="148">
        <v>4180599686</v>
      </c>
      <c r="J2799" s="212" t="s">
        <v>70</v>
      </c>
      <c r="K2799" s="330" t="s">
        <v>48</v>
      </c>
      <c r="L2799" s="21" t="str">
        <f>VLOOKUP($K2799,TONG_SL!$A:$D,2,0)</f>
        <v>Mọc Nấm Hương 250g</v>
      </c>
      <c r="N2799" s="21" t="str">
        <f t="shared" si="270"/>
        <v>K-C6</v>
      </c>
      <c r="Q2799" s="21" t="str">
        <f>VLOOKUP(K2799,TONG_SL!$A:$D,3,0)</f>
        <v>Túi</v>
      </c>
      <c r="R2799" s="1">
        <v>5</v>
      </c>
      <c r="S2799" s="220"/>
      <c r="T2799" s="220">
        <f>VLOOKUP(VLOOKUP(G2799,Ma_KH!$A:$R,18,0)&amp;K2799,Gia_MB!$A:$F,6,0)</f>
        <v>46000</v>
      </c>
      <c r="U2799" s="221">
        <f t="shared" si="266"/>
        <v>230000</v>
      </c>
      <c r="V2799" s="220"/>
      <c r="W2799" s="222">
        <f t="shared" si="267"/>
        <v>0</v>
      </c>
      <c r="X2799" s="223" t="str">
        <f t="shared" si="268"/>
        <v>8</v>
      </c>
      <c r="Y2799" s="220"/>
      <c r="Z2799" s="221">
        <f t="shared" si="269"/>
        <v>18400</v>
      </c>
      <c r="AA2799" s="5">
        <f>VLOOKUP(G2799,Ma_KH!$A:$R,14,0)</f>
        <v>60</v>
      </c>
    </row>
    <row r="2800" spans="1:27" hidden="1" x14ac:dyDescent="0.25">
      <c r="A2800" s="211">
        <v>45989</v>
      </c>
      <c r="B2800" s="148">
        <v>4180599686</v>
      </c>
      <c r="C2800" s="10" t="s">
        <v>7767</v>
      </c>
      <c r="D2800" s="149">
        <v>45996</v>
      </c>
      <c r="G2800" s="32" t="s">
        <v>1507</v>
      </c>
      <c r="I2800" s="148">
        <v>4180599686</v>
      </c>
      <c r="J2800" s="212" t="s">
        <v>70</v>
      </c>
      <c r="K2800" s="330" t="s">
        <v>30</v>
      </c>
      <c r="L2800" s="21" t="str">
        <f>VLOOKUP($K2800,TONG_SL!$A:$D,2,0)</f>
        <v>Gà muối 500g</v>
      </c>
      <c r="N2800" s="21" t="str">
        <f t="shared" si="270"/>
        <v>K-C6</v>
      </c>
      <c r="Q2800" s="21" t="str">
        <f>VLOOKUP(K2800,TONG_SL!$A:$D,3,0)</f>
        <v>Túi</v>
      </c>
      <c r="R2800" s="1">
        <v>1</v>
      </c>
      <c r="S2800" s="220"/>
      <c r="T2800" s="220">
        <f>VLOOKUP(VLOOKUP(G2800,Ma_KH!$A:$R,18,0)&amp;K2800,Gia_MB!$A:$F,6,0)</f>
        <v>111058</v>
      </c>
      <c r="U2800" s="221">
        <f t="shared" si="266"/>
        <v>111058</v>
      </c>
      <c r="V2800" s="220"/>
      <c r="W2800" s="222">
        <f t="shared" si="267"/>
        <v>0</v>
      </c>
      <c r="X2800" s="223" t="str">
        <f t="shared" si="268"/>
        <v>8</v>
      </c>
      <c r="Y2800" s="220"/>
      <c r="Z2800" s="221">
        <f t="shared" si="269"/>
        <v>8884.64</v>
      </c>
      <c r="AA2800" s="5">
        <f>VLOOKUP(G2800,Ma_KH!$A:$R,14,0)</f>
        <v>60</v>
      </c>
    </row>
    <row r="2801" spans="1:27" hidden="1" x14ac:dyDescent="0.25">
      <c r="A2801" s="211">
        <v>45989</v>
      </c>
      <c r="B2801" s="148">
        <v>4180599686</v>
      </c>
      <c r="C2801" s="10" t="s">
        <v>7767</v>
      </c>
      <c r="D2801" s="149">
        <v>45996</v>
      </c>
      <c r="G2801" s="32" t="s">
        <v>1507</v>
      </c>
      <c r="I2801" s="148">
        <v>4180599686</v>
      </c>
      <c r="J2801" s="212" t="s">
        <v>70</v>
      </c>
      <c r="K2801" s="330" t="s">
        <v>32</v>
      </c>
      <c r="L2801" s="21" t="str">
        <f>VLOOKUP($K2801,TONG_SL!$A:$D,2,0)</f>
        <v>Giò Tai Lưỡi Xào 250g</v>
      </c>
      <c r="N2801" s="21" t="str">
        <f t="shared" si="270"/>
        <v>K-C6</v>
      </c>
      <c r="Q2801" s="21" t="str">
        <f>VLOOKUP(K2801,TONG_SL!$A:$D,3,0)</f>
        <v>Túi</v>
      </c>
      <c r="R2801" s="1">
        <v>1</v>
      </c>
      <c r="S2801" s="220"/>
      <c r="T2801" s="220">
        <f>VLOOKUP(VLOOKUP(G2801,Ma_KH!$A:$R,18,0)&amp;K2801,Gia_MB!$A:$F,6,0)</f>
        <v>50182</v>
      </c>
      <c r="U2801" s="221">
        <f t="shared" si="266"/>
        <v>50182</v>
      </c>
      <c r="V2801" s="220"/>
      <c r="W2801" s="222">
        <f t="shared" si="267"/>
        <v>0</v>
      </c>
      <c r="X2801" s="223" t="str">
        <f t="shared" si="268"/>
        <v>8</v>
      </c>
      <c r="Y2801" s="220"/>
      <c r="Z2801" s="221">
        <f t="shared" si="269"/>
        <v>4014.56</v>
      </c>
      <c r="AA2801" s="5">
        <f>VLOOKUP(G2801,Ma_KH!$A:$R,14,0)</f>
        <v>60</v>
      </c>
    </row>
    <row r="2802" spans="1:27" hidden="1" x14ac:dyDescent="0.25">
      <c r="A2802" s="211">
        <v>45995</v>
      </c>
      <c r="B2802" s="148">
        <v>4180946991</v>
      </c>
      <c r="C2802" s="10" t="s">
        <v>7767</v>
      </c>
      <c r="D2802" s="149">
        <v>45996</v>
      </c>
      <c r="G2802" s="32" t="s">
        <v>228</v>
      </c>
      <c r="I2802" s="148">
        <v>4180946991</v>
      </c>
      <c r="J2802" s="212" t="s">
        <v>70</v>
      </c>
      <c r="K2802" s="330" t="s">
        <v>30</v>
      </c>
      <c r="L2802" s="21" t="str">
        <f>VLOOKUP($K2802,TONG_SL!$A:$D,2,0)</f>
        <v>Gà muối 500g</v>
      </c>
      <c r="N2802" s="21" t="str">
        <f t="shared" si="270"/>
        <v>K-C6</v>
      </c>
      <c r="Q2802" s="21" t="str">
        <f>VLOOKUP(K2802,TONG_SL!$A:$D,3,0)</f>
        <v>Túi</v>
      </c>
      <c r="R2802" s="1">
        <v>5</v>
      </c>
      <c r="S2802" s="220"/>
      <c r="T2802" s="220">
        <f>VLOOKUP(VLOOKUP(G2802,Ma_KH!$A:$R,18,0)&amp;K2802,Gia_MB!$A:$F,6,0)</f>
        <v>111058</v>
      </c>
      <c r="U2802" s="221">
        <f t="shared" ref="U2802:U2853" si="271">T2802*R2802</f>
        <v>555290</v>
      </c>
      <c r="V2802" s="220"/>
      <c r="W2802" s="222">
        <f t="shared" ref="W2802:W2853" si="272">U2802*V2802</f>
        <v>0</v>
      </c>
      <c r="X2802" s="223" t="str">
        <f t="shared" ref="X2802:X2853" si="273">IF(B2802&lt;&gt;"","8","0")</f>
        <v>8</v>
      </c>
      <c r="Y2802" s="220"/>
      <c r="Z2802" s="221">
        <f t="shared" ref="Z2802:Z2853" si="274">U2802*X2802%</f>
        <v>44423.200000000004</v>
      </c>
      <c r="AA2802" s="5">
        <f>VLOOKUP(G2802,Ma_KH!$A:$R,14,0)</f>
        <v>60</v>
      </c>
    </row>
    <row r="2803" spans="1:27" hidden="1" x14ac:dyDescent="0.25">
      <c r="A2803" s="211">
        <v>45995</v>
      </c>
      <c r="B2803" s="148">
        <v>4180946991</v>
      </c>
      <c r="C2803" s="10" t="s">
        <v>7767</v>
      </c>
      <c r="D2803" s="149">
        <v>45996</v>
      </c>
      <c r="G2803" s="32" t="s">
        <v>228</v>
      </c>
      <c r="I2803" s="148">
        <v>4180946991</v>
      </c>
      <c r="J2803" s="212" t="s">
        <v>70</v>
      </c>
      <c r="K2803" s="330" t="s">
        <v>27</v>
      </c>
      <c r="L2803" s="21" t="str">
        <f>VLOOKUP($K2803,TONG_SL!$A:$D,2,0)</f>
        <v>Chân giò heo muối 300g</v>
      </c>
      <c r="N2803" s="21" t="str">
        <f t="shared" si="270"/>
        <v>K-C6</v>
      </c>
      <c r="Q2803" s="21" t="str">
        <f>VLOOKUP(K2803,TONG_SL!$A:$D,3,0)</f>
        <v>Túi</v>
      </c>
      <c r="R2803" s="1">
        <v>5</v>
      </c>
      <c r="S2803" s="220"/>
      <c r="T2803" s="220">
        <f>VLOOKUP(VLOOKUP(G2803,Ma_KH!$A:$R,18,0)&amp;K2803,Gia_MB!$A:$F,6,0)</f>
        <v>73431</v>
      </c>
      <c r="U2803" s="221">
        <f t="shared" si="271"/>
        <v>367155</v>
      </c>
      <c r="V2803" s="220"/>
      <c r="W2803" s="222">
        <f t="shared" si="272"/>
        <v>0</v>
      </c>
      <c r="X2803" s="223" t="str">
        <f t="shared" si="273"/>
        <v>8</v>
      </c>
      <c r="Y2803" s="220"/>
      <c r="Z2803" s="221">
        <f t="shared" si="274"/>
        <v>29372.400000000001</v>
      </c>
      <c r="AA2803" s="5">
        <f>VLOOKUP(G2803,Ma_KH!$A:$R,14,0)</f>
        <v>60</v>
      </c>
    </row>
    <row r="2804" spans="1:27" hidden="1" x14ac:dyDescent="0.25">
      <c r="A2804" s="211">
        <v>45995</v>
      </c>
      <c r="B2804" s="148">
        <v>4180946991</v>
      </c>
      <c r="C2804" s="10" t="s">
        <v>7767</v>
      </c>
      <c r="D2804" s="149">
        <v>45996</v>
      </c>
      <c r="G2804" s="32" t="s">
        <v>228</v>
      </c>
      <c r="I2804" s="148">
        <v>4180946991</v>
      </c>
      <c r="J2804" s="212" t="s">
        <v>70</v>
      </c>
      <c r="K2804" s="330" t="s">
        <v>37</v>
      </c>
      <c r="L2804" s="21" t="str">
        <f>VLOOKUP($K2804,TONG_SL!$A:$D,2,0)</f>
        <v>Chả cốm 300g</v>
      </c>
      <c r="N2804" s="21" t="str">
        <f t="shared" si="270"/>
        <v>K-C6</v>
      </c>
      <c r="Q2804" s="21" t="str">
        <f>VLOOKUP(K2804,TONG_SL!$A:$D,3,0)</f>
        <v>Túi</v>
      </c>
      <c r="R2804" s="1">
        <v>10</v>
      </c>
      <c r="S2804" s="220"/>
      <c r="T2804" s="220">
        <f>VLOOKUP(VLOOKUP(G2804,Ma_KH!$A:$R,18,0)&amp;K2804,Gia_MB!$A:$F,6,0)</f>
        <v>74250</v>
      </c>
      <c r="U2804" s="221">
        <f t="shared" si="271"/>
        <v>742500</v>
      </c>
      <c r="V2804" s="220"/>
      <c r="W2804" s="222">
        <f t="shared" si="272"/>
        <v>0</v>
      </c>
      <c r="X2804" s="223" t="str">
        <f t="shared" si="273"/>
        <v>8</v>
      </c>
      <c r="Y2804" s="220"/>
      <c r="Z2804" s="221">
        <f t="shared" si="274"/>
        <v>59400</v>
      </c>
      <c r="AA2804" s="5">
        <f>VLOOKUP(G2804,Ma_KH!$A:$R,14,0)</f>
        <v>60</v>
      </c>
    </row>
    <row r="2805" spans="1:27" hidden="1" x14ac:dyDescent="0.25">
      <c r="A2805" s="211">
        <v>45995</v>
      </c>
      <c r="B2805" s="148">
        <v>4180946991</v>
      </c>
      <c r="C2805" s="10" t="s">
        <v>7767</v>
      </c>
      <c r="D2805" s="149">
        <v>45996</v>
      </c>
      <c r="G2805" s="32" t="s">
        <v>228</v>
      </c>
      <c r="I2805" s="148">
        <v>4180946991</v>
      </c>
      <c r="J2805" s="212" t="s">
        <v>70</v>
      </c>
      <c r="K2805" s="330" t="s">
        <v>34</v>
      </c>
      <c r="L2805" s="21" t="str">
        <f>VLOOKUP($K2805,TONG_SL!$A:$D,2,0)</f>
        <v>Tai heo muối 200g</v>
      </c>
      <c r="N2805" s="21" t="str">
        <f t="shared" si="270"/>
        <v>K-C6</v>
      </c>
      <c r="Q2805" s="21" t="str">
        <f>VLOOKUP(K2805,TONG_SL!$A:$D,3,0)</f>
        <v>Túi</v>
      </c>
      <c r="R2805" s="1">
        <v>5</v>
      </c>
      <c r="S2805" s="220"/>
      <c r="T2805" s="220">
        <f>VLOOKUP(VLOOKUP(G2805,Ma_KH!$A:$R,18,0)&amp;K2805,Gia_MB!$A:$F,6,0)</f>
        <v>55595</v>
      </c>
      <c r="U2805" s="221">
        <f t="shared" si="271"/>
        <v>277975</v>
      </c>
      <c r="V2805" s="220"/>
      <c r="W2805" s="222">
        <f t="shared" si="272"/>
        <v>0</v>
      </c>
      <c r="X2805" s="223" t="str">
        <f t="shared" si="273"/>
        <v>8</v>
      </c>
      <c r="Y2805" s="220"/>
      <c r="Z2805" s="221">
        <f t="shared" si="274"/>
        <v>22238</v>
      </c>
      <c r="AA2805" s="5">
        <f>VLOOKUP(G2805,Ma_KH!$A:$R,14,0)</f>
        <v>60</v>
      </c>
    </row>
    <row r="2806" spans="1:27" hidden="1" x14ac:dyDescent="0.25">
      <c r="A2806" s="211">
        <v>45995</v>
      </c>
      <c r="B2806" s="148">
        <v>4180946991</v>
      </c>
      <c r="C2806" s="10" t="s">
        <v>7767</v>
      </c>
      <c r="D2806" s="149">
        <v>45996</v>
      </c>
      <c r="G2806" s="32" t="s">
        <v>228</v>
      </c>
      <c r="I2806" s="148">
        <v>4180946991</v>
      </c>
      <c r="J2806" s="212" t="s">
        <v>70</v>
      </c>
      <c r="K2806" s="330" t="s">
        <v>39</v>
      </c>
      <c r="L2806" s="21" t="str">
        <f>VLOOKUP($K2806,TONG_SL!$A:$D,2,0)</f>
        <v>Chả nướng 300g</v>
      </c>
      <c r="N2806" s="21" t="str">
        <f t="shared" si="270"/>
        <v>K-C6</v>
      </c>
      <c r="Q2806" s="21" t="str">
        <f>VLOOKUP(K2806,TONG_SL!$A:$D,3,0)</f>
        <v>Túi</v>
      </c>
      <c r="R2806" s="1">
        <v>5</v>
      </c>
      <c r="S2806" s="220"/>
      <c r="T2806" s="220">
        <f>VLOOKUP(VLOOKUP(G2806,Ma_KH!$A:$R,18,0)&amp;K2806,Gia_MB!$A:$F,6,0)</f>
        <v>70950</v>
      </c>
      <c r="U2806" s="221">
        <f t="shared" si="271"/>
        <v>354750</v>
      </c>
      <c r="V2806" s="220"/>
      <c r="W2806" s="222">
        <f t="shared" si="272"/>
        <v>0</v>
      </c>
      <c r="X2806" s="223" t="str">
        <f t="shared" si="273"/>
        <v>8</v>
      </c>
      <c r="Y2806" s="220"/>
      <c r="Z2806" s="221">
        <f t="shared" si="274"/>
        <v>28380</v>
      </c>
      <c r="AA2806" s="5">
        <f>VLOOKUP(G2806,Ma_KH!$A:$R,14,0)</f>
        <v>60</v>
      </c>
    </row>
    <row r="2807" spans="1:27" hidden="1" x14ac:dyDescent="0.25">
      <c r="A2807" s="211">
        <v>45995</v>
      </c>
      <c r="B2807" s="148">
        <v>4180910742</v>
      </c>
      <c r="C2807" s="10" t="s">
        <v>7767</v>
      </c>
      <c r="D2807" s="149">
        <v>45996</v>
      </c>
      <c r="G2807" s="32" t="s">
        <v>513</v>
      </c>
      <c r="I2807" s="148">
        <v>4180910742</v>
      </c>
      <c r="J2807" s="212" t="s">
        <v>70</v>
      </c>
      <c r="K2807" s="330" t="s">
        <v>30</v>
      </c>
      <c r="L2807" s="21" t="str">
        <f>VLOOKUP($K2807,TONG_SL!$A:$D,2,0)</f>
        <v>Gà muối 500g</v>
      </c>
      <c r="N2807" s="21" t="str">
        <f t="shared" si="270"/>
        <v>K-C6</v>
      </c>
      <c r="Q2807" s="21" t="str">
        <f>VLOOKUP(K2807,TONG_SL!$A:$D,3,0)</f>
        <v>Túi</v>
      </c>
      <c r="R2807" s="1">
        <v>5</v>
      </c>
      <c r="S2807" s="220"/>
      <c r="T2807" s="220">
        <f>VLOOKUP(VLOOKUP(G2807,Ma_KH!$A:$R,18,0)&amp;K2807,Gia_MB!$A:$F,6,0)</f>
        <v>111058</v>
      </c>
      <c r="U2807" s="221">
        <f t="shared" si="271"/>
        <v>555290</v>
      </c>
      <c r="V2807" s="220"/>
      <c r="W2807" s="222">
        <f t="shared" si="272"/>
        <v>0</v>
      </c>
      <c r="X2807" s="223" t="str">
        <f t="shared" si="273"/>
        <v>8</v>
      </c>
      <c r="Y2807" s="220"/>
      <c r="Z2807" s="221">
        <f t="shared" si="274"/>
        <v>44423.200000000004</v>
      </c>
      <c r="AA2807" s="5">
        <f>VLOOKUP(G2807,Ma_KH!$A:$R,14,0)</f>
        <v>60</v>
      </c>
    </row>
    <row r="2808" spans="1:27" hidden="1" x14ac:dyDescent="0.25">
      <c r="A2808" s="211">
        <v>45995</v>
      </c>
      <c r="B2808" s="148">
        <v>4180910742</v>
      </c>
      <c r="C2808" s="10" t="s">
        <v>7767</v>
      </c>
      <c r="D2808" s="149">
        <v>45996</v>
      </c>
      <c r="G2808" s="32" t="s">
        <v>513</v>
      </c>
      <c r="I2808" s="148">
        <v>4180910742</v>
      </c>
      <c r="J2808" s="212" t="s">
        <v>70</v>
      </c>
      <c r="K2808" s="330" t="s">
        <v>27</v>
      </c>
      <c r="L2808" s="21" t="str">
        <f>VLOOKUP($K2808,TONG_SL!$A:$D,2,0)</f>
        <v>Chân giò heo muối 300g</v>
      </c>
      <c r="N2808" s="21" t="str">
        <f t="shared" si="270"/>
        <v>K-C6</v>
      </c>
      <c r="Q2808" s="21" t="str">
        <f>VLOOKUP(K2808,TONG_SL!$A:$D,3,0)</f>
        <v>Túi</v>
      </c>
      <c r="R2808" s="1">
        <v>10</v>
      </c>
      <c r="S2808" s="220"/>
      <c r="T2808" s="220">
        <f>VLOOKUP(VLOOKUP(G2808,Ma_KH!$A:$R,18,0)&amp;K2808,Gia_MB!$A:$F,6,0)</f>
        <v>73431</v>
      </c>
      <c r="U2808" s="221">
        <f t="shared" si="271"/>
        <v>734310</v>
      </c>
      <c r="V2808" s="220"/>
      <c r="W2808" s="222">
        <f t="shared" si="272"/>
        <v>0</v>
      </c>
      <c r="X2808" s="223" t="str">
        <f t="shared" si="273"/>
        <v>8</v>
      </c>
      <c r="Y2808" s="220"/>
      <c r="Z2808" s="221">
        <f t="shared" si="274"/>
        <v>58744.800000000003</v>
      </c>
      <c r="AA2808" s="5">
        <f>VLOOKUP(G2808,Ma_KH!$A:$R,14,0)</f>
        <v>60</v>
      </c>
    </row>
    <row r="2809" spans="1:27" hidden="1" x14ac:dyDescent="0.25">
      <c r="A2809" s="211">
        <v>45995</v>
      </c>
      <c r="B2809" s="148">
        <v>4180910742</v>
      </c>
      <c r="C2809" s="10" t="s">
        <v>7767</v>
      </c>
      <c r="D2809" s="149">
        <v>45996</v>
      </c>
      <c r="G2809" s="32" t="s">
        <v>513</v>
      </c>
      <c r="I2809" s="148">
        <v>4180910742</v>
      </c>
      <c r="J2809" s="212" t="s">
        <v>70</v>
      </c>
      <c r="K2809" s="330" t="s">
        <v>48</v>
      </c>
      <c r="L2809" s="21" t="str">
        <f>VLOOKUP($K2809,TONG_SL!$A:$D,2,0)</f>
        <v>Mọc Nấm Hương 250g</v>
      </c>
      <c r="N2809" s="21" t="str">
        <f t="shared" si="270"/>
        <v>K-C6</v>
      </c>
      <c r="Q2809" s="21" t="str">
        <f>VLOOKUP(K2809,TONG_SL!$A:$D,3,0)</f>
        <v>Túi</v>
      </c>
      <c r="R2809" s="1">
        <v>5</v>
      </c>
      <c r="S2809" s="220"/>
      <c r="T2809" s="220">
        <f>VLOOKUP(VLOOKUP(G2809,Ma_KH!$A:$R,18,0)&amp;K2809,Gia_MB!$A:$F,6,0)</f>
        <v>46000</v>
      </c>
      <c r="U2809" s="221">
        <f t="shared" si="271"/>
        <v>230000</v>
      </c>
      <c r="V2809" s="220"/>
      <c r="W2809" s="222">
        <f t="shared" si="272"/>
        <v>0</v>
      </c>
      <c r="X2809" s="223" t="str">
        <f t="shared" si="273"/>
        <v>8</v>
      </c>
      <c r="Y2809" s="220"/>
      <c r="Z2809" s="221">
        <f t="shared" si="274"/>
        <v>18400</v>
      </c>
      <c r="AA2809" s="5">
        <f>VLOOKUP(G2809,Ma_KH!$A:$R,14,0)</f>
        <v>60</v>
      </c>
    </row>
    <row r="2810" spans="1:27" hidden="1" x14ac:dyDescent="0.25">
      <c r="A2810" s="211">
        <v>45995</v>
      </c>
      <c r="B2810" s="148">
        <v>4180910742</v>
      </c>
      <c r="C2810" s="10" t="s">
        <v>7767</v>
      </c>
      <c r="D2810" s="149">
        <v>45996</v>
      </c>
      <c r="G2810" s="32" t="s">
        <v>513</v>
      </c>
      <c r="I2810" s="148">
        <v>4180910742</v>
      </c>
      <c r="J2810" s="212" t="s">
        <v>70</v>
      </c>
      <c r="K2810" s="330" t="s">
        <v>37</v>
      </c>
      <c r="L2810" s="21" t="str">
        <f>VLOOKUP($K2810,TONG_SL!$A:$D,2,0)</f>
        <v>Chả cốm 300g</v>
      </c>
      <c r="N2810" s="21" t="str">
        <f t="shared" si="270"/>
        <v>K-C6</v>
      </c>
      <c r="Q2810" s="21" t="str">
        <f>VLOOKUP(K2810,TONG_SL!$A:$D,3,0)</f>
        <v>Túi</v>
      </c>
      <c r="R2810" s="1">
        <v>5</v>
      </c>
      <c r="S2810" s="220"/>
      <c r="T2810" s="220">
        <f>VLOOKUP(VLOOKUP(G2810,Ma_KH!$A:$R,18,0)&amp;K2810,Gia_MB!$A:$F,6,0)</f>
        <v>74250</v>
      </c>
      <c r="U2810" s="221">
        <f t="shared" si="271"/>
        <v>371250</v>
      </c>
      <c r="V2810" s="220"/>
      <c r="W2810" s="222">
        <f t="shared" si="272"/>
        <v>0</v>
      </c>
      <c r="X2810" s="223" t="str">
        <f t="shared" si="273"/>
        <v>8</v>
      </c>
      <c r="Y2810" s="220"/>
      <c r="Z2810" s="221">
        <f t="shared" si="274"/>
        <v>29700</v>
      </c>
      <c r="AA2810" s="5">
        <f>VLOOKUP(G2810,Ma_KH!$A:$R,14,0)</f>
        <v>60</v>
      </c>
    </row>
    <row r="2811" spans="1:27" hidden="1" x14ac:dyDescent="0.25">
      <c r="A2811" s="211">
        <v>45993</v>
      </c>
      <c r="B2811" s="148">
        <v>4180765094</v>
      </c>
      <c r="C2811" s="10" t="s">
        <v>7767</v>
      </c>
      <c r="D2811" s="149">
        <v>45996</v>
      </c>
      <c r="G2811" s="32" t="s">
        <v>233</v>
      </c>
      <c r="I2811" s="148">
        <v>4180765094</v>
      </c>
      <c r="J2811" s="212" t="s">
        <v>70</v>
      </c>
      <c r="K2811" s="330" t="s">
        <v>52</v>
      </c>
      <c r="L2811" s="21" t="str">
        <f>VLOOKUP($K2811,TONG_SL!$A:$D,2,0)</f>
        <v>Gà xì dầu 500g</v>
      </c>
      <c r="N2811" s="21" t="str">
        <f t="shared" si="270"/>
        <v>K-C6</v>
      </c>
      <c r="Q2811" s="21" t="str">
        <f>VLOOKUP(K2811,TONG_SL!$A:$D,3,0)</f>
        <v>Túi</v>
      </c>
      <c r="R2811" s="1">
        <v>10</v>
      </c>
      <c r="S2811" s="220"/>
      <c r="T2811" s="220">
        <f>VLOOKUP(VLOOKUP(G2811,Ma_KH!$A:$R,18,0)&amp;K2811,Gia_MB!$A:$F,6,0)</f>
        <v>111606</v>
      </c>
      <c r="U2811" s="221">
        <f t="shared" si="271"/>
        <v>1116060</v>
      </c>
      <c r="V2811" s="220"/>
      <c r="W2811" s="222">
        <f t="shared" si="272"/>
        <v>0</v>
      </c>
      <c r="X2811" s="223" t="str">
        <f t="shared" si="273"/>
        <v>8</v>
      </c>
      <c r="Y2811" s="220"/>
      <c r="Z2811" s="221">
        <f t="shared" si="274"/>
        <v>89284.800000000003</v>
      </c>
      <c r="AA2811" s="5">
        <f>VLOOKUP(G2811,Ma_KH!$A:$R,14,0)</f>
        <v>60</v>
      </c>
    </row>
    <row r="2812" spans="1:27" hidden="1" x14ac:dyDescent="0.25">
      <c r="A2812" s="211">
        <v>45993</v>
      </c>
      <c r="B2812" s="148">
        <v>4180765094</v>
      </c>
      <c r="C2812" s="10" t="s">
        <v>7767</v>
      </c>
      <c r="D2812" s="149">
        <v>45996</v>
      </c>
      <c r="G2812" s="32" t="s">
        <v>233</v>
      </c>
      <c r="I2812" s="148">
        <v>4180765094</v>
      </c>
      <c r="J2812" s="212" t="s">
        <v>70</v>
      </c>
      <c r="K2812" s="330" t="s">
        <v>27</v>
      </c>
      <c r="L2812" s="21" t="str">
        <f>VLOOKUP($K2812,TONG_SL!$A:$D,2,0)</f>
        <v>Chân giò heo muối 300g</v>
      </c>
      <c r="N2812" s="21" t="str">
        <f t="shared" si="270"/>
        <v>K-C6</v>
      </c>
      <c r="Q2812" s="21" t="str">
        <f>VLOOKUP(K2812,TONG_SL!$A:$D,3,0)</f>
        <v>Túi</v>
      </c>
      <c r="R2812" s="1">
        <v>20</v>
      </c>
      <c r="S2812" s="220"/>
      <c r="T2812" s="220">
        <f>VLOOKUP(VLOOKUP(G2812,Ma_KH!$A:$R,18,0)&amp;K2812,Gia_MB!$A:$F,6,0)</f>
        <v>73431</v>
      </c>
      <c r="U2812" s="221">
        <f t="shared" si="271"/>
        <v>1468620</v>
      </c>
      <c r="V2812" s="220"/>
      <c r="W2812" s="222">
        <f t="shared" si="272"/>
        <v>0</v>
      </c>
      <c r="X2812" s="223" t="str">
        <f t="shared" si="273"/>
        <v>8</v>
      </c>
      <c r="Y2812" s="220"/>
      <c r="Z2812" s="221">
        <f t="shared" si="274"/>
        <v>117489.60000000001</v>
      </c>
      <c r="AA2812" s="5">
        <f>VLOOKUP(G2812,Ma_KH!$A:$R,14,0)</f>
        <v>60</v>
      </c>
    </row>
    <row r="2813" spans="1:27" hidden="1" x14ac:dyDescent="0.25">
      <c r="A2813" s="211">
        <v>45991</v>
      </c>
      <c r="B2813" s="148">
        <v>4180616536</v>
      </c>
      <c r="C2813" s="10" t="s">
        <v>7767</v>
      </c>
      <c r="D2813" s="149">
        <v>45996</v>
      </c>
      <c r="G2813" s="32" t="s">
        <v>894</v>
      </c>
      <c r="I2813" s="148">
        <v>4180616536</v>
      </c>
      <c r="J2813" s="212" t="s">
        <v>70</v>
      </c>
      <c r="K2813" s="330" t="s">
        <v>52</v>
      </c>
      <c r="L2813" s="21" t="str">
        <f>VLOOKUP($K2813,TONG_SL!$A:$D,2,0)</f>
        <v>Gà xì dầu 500g</v>
      </c>
      <c r="N2813" s="21" t="str">
        <f t="shared" si="270"/>
        <v>K-C6</v>
      </c>
      <c r="Q2813" s="21" t="str">
        <f>VLOOKUP(K2813,TONG_SL!$A:$D,3,0)</f>
        <v>Túi</v>
      </c>
      <c r="R2813" s="1">
        <v>5</v>
      </c>
      <c r="S2813" s="220"/>
      <c r="T2813" s="220">
        <f>VLOOKUP(VLOOKUP(G2813,Ma_KH!$A:$R,18,0)&amp;K2813,Gia_MB!$A:$F,6,0)</f>
        <v>111606</v>
      </c>
      <c r="U2813" s="221">
        <f t="shared" si="271"/>
        <v>558030</v>
      </c>
      <c r="V2813" s="220"/>
      <c r="W2813" s="222">
        <f t="shared" si="272"/>
        <v>0</v>
      </c>
      <c r="X2813" s="223" t="str">
        <f t="shared" si="273"/>
        <v>8</v>
      </c>
      <c r="Y2813" s="220"/>
      <c r="Z2813" s="221">
        <f t="shared" si="274"/>
        <v>44642.400000000001</v>
      </c>
      <c r="AA2813" s="5">
        <f>VLOOKUP(G2813,Ma_KH!$A:$R,14,0)</f>
        <v>60</v>
      </c>
    </row>
    <row r="2814" spans="1:27" hidden="1" x14ac:dyDescent="0.25">
      <c r="A2814" s="211">
        <v>45991</v>
      </c>
      <c r="B2814" s="148">
        <v>4180616536</v>
      </c>
      <c r="C2814" s="10" t="s">
        <v>7767</v>
      </c>
      <c r="D2814" s="149">
        <v>45996</v>
      </c>
      <c r="G2814" s="32" t="s">
        <v>894</v>
      </c>
      <c r="I2814" s="148">
        <v>4180616536</v>
      </c>
      <c r="J2814" s="212" t="s">
        <v>70</v>
      </c>
      <c r="K2814" s="330" t="s">
        <v>34</v>
      </c>
      <c r="L2814" s="21" t="str">
        <f>VLOOKUP($K2814,TONG_SL!$A:$D,2,0)</f>
        <v>Tai heo muối 200g</v>
      </c>
      <c r="N2814" s="21" t="str">
        <f t="shared" si="270"/>
        <v>K-C6</v>
      </c>
      <c r="Q2814" s="21" t="str">
        <f>VLOOKUP(K2814,TONG_SL!$A:$D,3,0)</f>
        <v>Túi</v>
      </c>
      <c r="R2814" s="1">
        <v>3</v>
      </c>
      <c r="S2814" s="220"/>
      <c r="T2814" s="220">
        <f>VLOOKUP(VLOOKUP(G2814,Ma_KH!$A:$R,18,0)&amp;K2814,Gia_MB!$A:$F,6,0)</f>
        <v>55595</v>
      </c>
      <c r="U2814" s="221">
        <f t="shared" si="271"/>
        <v>166785</v>
      </c>
      <c r="V2814" s="220"/>
      <c r="W2814" s="222">
        <f t="shared" si="272"/>
        <v>0</v>
      </c>
      <c r="X2814" s="223" t="str">
        <f t="shared" si="273"/>
        <v>8</v>
      </c>
      <c r="Y2814" s="220"/>
      <c r="Z2814" s="221">
        <f t="shared" si="274"/>
        <v>13342.800000000001</v>
      </c>
      <c r="AA2814" s="5">
        <f>VLOOKUP(G2814,Ma_KH!$A:$R,14,0)</f>
        <v>60</v>
      </c>
    </row>
    <row r="2815" spans="1:27" hidden="1" x14ac:dyDescent="0.25">
      <c r="A2815" s="211">
        <v>45995</v>
      </c>
      <c r="B2815" s="148" t="s">
        <v>8186</v>
      </c>
      <c r="C2815" s="10" t="s">
        <v>7767</v>
      </c>
      <c r="D2815" s="149">
        <v>45996</v>
      </c>
      <c r="G2815" s="32" t="s">
        <v>1289</v>
      </c>
      <c r="I2815" s="148" t="s">
        <v>8186</v>
      </c>
      <c r="J2815" s="212" t="s">
        <v>70</v>
      </c>
      <c r="K2815" s="330" t="s">
        <v>27</v>
      </c>
      <c r="L2815" s="21" t="str">
        <f>VLOOKUP($K2815,TONG_SL!$A:$D,2,0)</f>
        <v>Chân giò heo muối 300g</v>
      </c>
      <c r="N2815" s="21" t="str">
        <f t="shared" si="270"/>
        <v>K-C6</v>
      </c>
      <c r="Q2815" s="21" t="str">
        <f>VLOOKUP(K2815,TONG_SL!$A:$D,3,0)</f>
        <v>Túi</v>
      </c>
      <c r="R2815" s="1">
        <v>10</v>
      </c>
      <c r="S2815" s="220"/>
      <c r="T2815" s="220">
        <f>VLOOKUP(VLOOKUP(G2815,Ma_KH!$A:$R,18,0)&amp;K2815,Gia_MB!$A:$F,6,0)</f>
        <v>73431</v>
      </c>
      <c r="U2815" s="221">
        <f t="shared" si="271"/>
        <v>734310</v>
      </c>
      <c r="V2815" s="220"/>
      <c r="W2815" s="222">
        <f t="shared" si="272"/>
        <v>0</v>
      </c>
      <c r="X2815" s="223" t="str">
        <f t="shared" si="273"/>
        <v>8</v>
      </c>
      <c r="Y2815" s="220"/>
      <c r="Z2815" s="221">
        <f t="shared" si="274"/>
        <v>58744.800000000003</v>
      </c>
      <c r="AA2815" s="5">
        <f>VLOOKUP(G2815,Ma_KH!$A:$R,14,0)</f>
        <v>60</v>
      </c>
    </row>
    <row r="2816" spans="1:27" hidden="1" x14ac:dyDescent="0.25">
      <c r="A2816" s="211">
        <v>45995</v>
      </c>
      <c r="B2816" s="148" t="s">
        <v>8186</v>
      </c>
      <c r="C2816" s="10" t="s">
        <v>7767</v>
      </c>
      <c r="D2816" s="149">
        <v>45996</v>
      </c>
      <c r="G2816" s="32" t="s">
        <v>1289</v>
      </c>
      <c r="I2816" s="148" t="s">
        <v>8186</v>
      </c>
      <c r="J2816" s="212" t="s">
        <v>70</v>
      </c>
      <c r="K2816" s="330" t="s">
        <v>48</v>
      </c>
      <c r="L2816" s="21" t="str">
        <f>VLOOKUP($K2816,TONG_SL!$A:$D,2,0)</f>
        <v>Mọc Nấm Hương 250g</v>
      </c>
      <c r="N2816" s="21" t="str">
        <f t="shared" si="270"/>
        <v>K-C6</v>
      </c>
      <c r="Q2816" s="21" t="str">
        <f>VLOOKUP(K2816,TONG_SL!$A:$D,3,0)</f>
        <v>Túi</v>
      </c>
      <c r="R2816" s="1">
        <v>5</v>
      </c>
      <c r="S2816" s="220"/>
      <c r="T2816" s="220">
        <f>VLOOKUP(VLOOKUP(G2816,Ma_KH!$A:$R,18,0)&amp;K2816,Gia_MB!$A:$F,6,0)</f>
        <v>46000</v>
      </c>
      <c r="U2816" s="221">
        <f t="shared" si="271"/>
        <v>230000</v>
      </c>
      <c r="V2816" s="220"/>
      <c r="W2816" s="222">
        <f t="shared" si="272"/>
        <v>0</v>
      </c>
      <c r="X2816" s="223" t="str">
        <f t="shared" si="273"/>
        <v>8</v>
      </c>
      <c r="Y2816" s="220"/>
      <c r="Z2816" s="221">
        <f t="shared" si="274"/>
        <v>18400</v>
      </c>
      <c r="AA2816" s="5">
        <f>VLOOKUP(G2816,Ma_KH!$A:$R,14,0)</f>
        <v>60</v>
      </c>
    </row>
    <row r="2817" spans="1:27" hidden="1" x14ac:dyDescent="0.25">
      <c r="A2817" s="211">
        <v>45995</v>
      </c>
      <c r="B2817" s="148" t="s">
        <v>8186</v>
      </c>
      <c r="C2817" s="10" t="s">
        <v>7767</v>
      </c>
      <c r="D2817" s="149">
        <v>45996</v>
      </c>
      <c r="G2817" s="32" t="s">
        <v>1289</v>
      </c>
      <c r="I2817" s="148" t="s">
        <v>8186</v>
      </c>
      <c r="J2817" s="212" t="s">
        <v>70</v>
      </c>
      <c r="K2817" s="330" t="s">
        <v>37</v>
      </c>
      <c r="L2817" s="21" t="str">
        <f>VLOOKUP($K2817,TONG_SL!$A:$D,2,0)</f>
        <v>Chả cốm 300g</v>
      </c>
      <c r="N2817" s="21" t="str">
        <f t="shared" si="270"/>
        <v>K-C6</v>
      </c>
      <c r="Q2817" s="21" t="str">
        <f>VLOOKUP(K2817,TONG_SL!$A:$D,3,0)</f>
        <v>Túi</v>
      </c>
      <c r="R2817" s="1">
        <v>3</v>
      </c>
      <c r="S2817" s="220"/>
      <c r="T2817" s="220">
        <f>VLOOKUP(VLOOKUP(G2817,Ma_KH!$A:$R,18,0)&amp;K2817,Gia_MB!$A:$F,6,0)</f>
        <v>74250</v>
      </c>
      <c r="U2817" s="221">
        <f t="shared" si="271"/>
        <v>222750</v>
      </c>
      <c r="V2817" s="220"/>
      <c r="W2817" s="222">
        <f t="shared" si="272"/>
        <v>0</v>
      </c>
      <c r="X2817" s="223" t="str">
        <f t="shared" si="273"/>
        <v>8</v>
      </c>
      <c r="Y2817" s="220"/>
      <c r="Z2817" s="221">
        <f t="shared" si="274"/>
        <v>17820</v>
      </c>
      <c r="AA2817" s="5">
        <f>VLOOKUP(G2817,Ma_KH!$A:$R,14,0)</f>
        <v>60</v>
      </c>
    </row>
    <row r="2818" spans="1:27" hidden="1" x14ac:dyDescent="0.25">
      <c r="A2818" s="211">
        <v>45995</v>
      </c>
      <c r="B2818" s="148" t="s">
        <v>8186</v>
      </c>
      <c r="C2818" s="10" t="s">
        <v>7767</v>
      </c>
      <c r="D2818" s="149">
        <v>45996</v>
      </c>
      <c r="G2818" s="32" t="s">
        <v>1289</v>
      </c>
      <c r="I2818" s="148" t="s">
        <v>8186</v>
      </c>
      <c r="J2818" s="212" t="s">
        <v>70</v>
      </c>
      <c r="K2818" s="330" t="s">
        <v>30</v>
      </c>
      <c r="L2818" s="21" t="str">
        <f>VLOOKUP($K2818,TONG_SL!$A:$D,2,0)</f>
        <v>Gà muối 500g</v>
      </c>
      <c r="N2818" s="21" t="str">
        <f t="shared" si="270"/>
        <v>K-C6</v>
      </c>
      <c r="Q2818" s="21" t="str">
        <f>VLOOKUP(K2818,TONG_SL!$A:$D,3,0)</f>
        <v>Túi</v>
      </c>
      <c r="R2818" s="1">
        <v>3</v>
      </c>
      <c r="S2818" s="220"/>
      <c r="T2818" s="220">
        <f>VLOOKUP(VLOOKUP(G2818,Ma_KH!$A:$R,18,0)&amp;K2818,Gia_MB!$A:$F,6,0)</f>
        <v>111058</v>
      </c>
      <c r="U2818" s="221">
        <f t="shared" si="271"/>
        <v>333174</v>
      </c>
      <c r="V2818" s="220"/>
      <c r="W2818" s="222">
        <f t="shared" si="272"/>
        <v>0</v>
      </c>
      <c r="X2818" s="223" t="str">
        <f t="shared" si="273"/>
        <v>8</v>
      </c>
      <c r="Y2818" s="220"/>
      <c r="Z2818" s="221">
        <f t="shared" si="274"/>
        <v>26653.920000000002</v>
      </c>
      <c r="AA2818" s="5">
        <f>VLOOKUP(G2818,Ma_KH!$A:$R,14,0)</f>
        <v>60</v>
      </c>
    </row>
    <row r="2819" spans="1:27" hidden="1" x14ac:dyDescent="0.25">
      <c r="A2819" s="211">
        <v>45995</v>
      </c>
      <c r="B2819" s="148" t="s">
        <v>8186</v>
      </c>
      <c r="C2819" s="10" t="s">
        <v>7767</v>
      </c>
      <c r="D2819" s="149">
        <v>45996</v>
      </c>
      <c r="G2819" s="32" t="s">
        <v>1289</v>
      </c>
      <c r="I2819" s="148" t="s">
        <v>8186</v>
      </c>
      <c r="J2819" s="212" t="s">
        <v>70</v>
      </c>
      <c r="K2819" s="330" t="s">
        <v>32</v>
      </c>
      <c r="L2819" s="21" t="str">
        <f>VLOOKUP($K2819,TONG_SL!$A:$D,2,0)</f>
        <v>Giò Tai Lưỡi Xào 250g</v>
      </c>
      <c r="N2819" s="21" t="str">
        <f t="shared" si="270"/>
        <v>K-C6</v>
      </c>
      <c r="Q2819" s="21" t="str">
        <f>VLOOKUP(K2819,TONG_SL!$A:$D,3,0)</f>
        <v>Túi</v>
      </c>
      <c r="R2819" s="1">
        <v>4</v>
      </c>
      <c r="S2819" s="220"/>
      <c r="T2819" s="220">
        <f>VLOOKUP(VLOOKUP(G2819,Ma_KH!$A:$R,18,0)&amp;K2819,Gia_MB!$A:$F,6,0)</f>
        <v>50182</v>
      </c>
      <c r="U2819" s="221">
        <f t="shared" si="271"/>
        <v>200728</v>
      </c>
      <c r="V2819" s="220"/>
      <c r="W2819" s="222">
        <f t="shared" si="272"/>
        <v>0</v>
      </c>
      <c r="X2819" s="223" t="str">
        <f t="shared" si="273"/>
        <v>8</v>
      </c>
      <c r="Y2819" s="220"/>
      <c r="Z2819" s="221">
        <f t="shared" si="274"/>
        <v>16058.24</v>
      </c>
      <c r="AA2819" s="5">
        <f>VLOOKUP(G2819,Ma_KH!$A:$R,14,0)</f>
        <v>60</v>
      </c>
    </row>
    <row r="2820" spans="1:27" hidden="1" x14ac:dyDescent="0.25">
      <c r="A2820" s="211">
        <v>45995</v>
      </c>
      <c r="B2820" s="148" t="s">
        <v>8187</v>
      </c>
      <c r="C2820" s="10" t="s">
        <v>7767</v>
      </c>
      <c r="D2820" s="149">
        <v>45996</v>
      </c>
      <c r="G2820" s="32" t="s">
        <v>1306</v>
      </c>
      <c r="I2820" s="148" t="s">
        <v>8187</v>
      </c>
      <c r="J2820" s="212" t="s">
        <v>70</v>
      </c>
      <c r="K2820" s="330" t="s">
        <v>30</v>
      </c>
      <c r="L2820" s="21" t="str">
        <f>VLOOKUP($K2820,TONG_SL!$A:$D,2,0)</f>
        <v>Gà muối 500g</v>
      </c>
      <c r="N2820" s="21" t="str">
        <f t="shared" si="270"/>
        <v>K-C6</v>
      </c>
      <c r="Q2820" s="21" t="str">
        <f>VLOOKUP(K2820,TONG_SL!$A:$D,3,0)</f>
        <v>Túi</v>
      </c>
      <c r="R2820" s="1">
        <v>6</v>
      </c>
      <c r="S2820" s="220"/>
      <c r="T2820" s="220">
        <f>VLOOKUP(VLOOKUP(G2820,Ma_KH!$A:$R,18,0)&amp;K2820,Gia_MB!$A:$F,6,0)</f>
        <v>111058</v>
      </c>
      <c r="U2820" s="221">
        <f t="shared" si="271"/>
        <v>666348</v>
      </c>
      <c r="V2820" s="220"/>
      <c r="W2820" s="222">
        <f t="shared" si="272"/>
        <v>0</v>
      </c>
      <c r="X2820" s="223" t="str">
        <f t="shared" si="273"/>
        <v>8</v>
      </c>
      <c r="Y2820" s="220"/>
      <c r="Z2820" s="221">
        <f t="shared" si="274"/>
        <v>53307.840000000004</v>
      </c>
      <c r="AA2820" s="5">
        <f>VLOOKUP(G2820,Ma_KH!$A:$R,14,0)</f>
        <v>60</v>
      </c>
    </row>
    <row r="2821" spans="1:27" hidden="1" x14ac:dyDescent="0.25">
      <c r="A2821" s="211">
        <v>45995</v>
      </c>
      <c r="B2821" s="148" t="s">
        <v>8188</v>
      </c>
      <c r="C2821" s="10" t="s">
        <v>7767</v>
      </c>
      <c r="D2821" s="149">
        <v>45996</v>
      </c>
      <c r="G2821" s="32" t="s">
        <v>1301</v>
      </c>
      <c r="I2821" s="148" t="s">
        <v>8188</v>
      </c>
      <c r="J2821" s="212" t="s">
        <v>70</v>
      </c>
      <c r="K2821" s="330" t="s">
        <v>27</v>
      </c>
      <c r="L2821" s="21" t="str">
        <f>VLOOKUP($K2821,TONG_SL!$A:$D,2,0)</f>
        <v>Chân giò heo muối 300g</v>
      </c>
      <c r="N2821" s="21" t="str">
        <f t="shared" si="270"/>
        <v>K-C6</v>
      </c>
      <c r="Q2821" s="21" t="str">
        <f>VLOOKUP(K2821,TONG_SL!$A:$D,3,0)</f>
        <v>Túi</v>
      </c>
      <c r="R2821" s="1">
        <v>10</v>
      </c>
      <c r="S2821" s="220"/>
      <c r="T2821" s="220">
        <f>VLOOKUP(VLOOKUP(G2821,Ma_KH!$A:$R,18,0)&amp;K2821,Gia_MB!$A:$F,6,0)</f>
        <v>73431</v>
      </c>
      <c r="U2821" s="221">
        <f t="shared" si="271"/>
        <v>734310</v>
      </c>
      <c r="V2821" s="220"/>
      <c r="W2821" s="222">
        <f t="shared" si="272"/>
        <v>0</v>
      </c>
      <c r="X2821" s="223" t="str">
        <f t="shared" si="273"/>
        <v>8</v>
      </c>
      <c r="Y2821" s="220"/>
      <c r="Z2821" s="221">
        <f t="shared" si="274"/>
        <v>58744.800000000003</v>
      </c>
      <c r="AA2821" s="5">
        <f>VLOOKUP(G2821,Ma_KH!$A:$R,14,0)</f>
        <v>60</v>
      </c>
    </row>
    <row r="2822" spans="1:27" hidden="1" x14ac:dyDescent="0.25">
      <c r="A2822" s="211">
        <v>45995</v>
      </c>
      <c r="B2822" s="148" t="s">
        <v>8188</v>
      </c>
      <c r="C2822" s="10" t="s">
        <v>7767</v>
      </c>
      <c r="D2822" s="149">
        <v>45996</v>
      </c>
      <c r="G2822" s="32" t="s">
        <v>1301</v>
      </c>
      <c r="I2822" s="148" t="s">
        <v>8188</v>
      </c>
      <c r="J2822" s="212" t="s">
        <v>70</v>
      </c>
      <c r="K2822" s="330" t="s">
        <v>32</v>
      </c>
      <c r="L2822" s="21" t="str">
        <f>VLOOKUP($K2822,TONG_SL!$A:$D,2,0)</f>
        <v>Giò Tai Lưỡi Xào 250g</v>
      </c>
      <c r="N2822" s="21" t="str">
        <f t="shared" si="270"/>
        <v>K-C6</v>
      </c>
      <c r="Q2822" s="21" t="str">
        <f>VLOOKUP(K2822,TONG_SL!$A:$D,3,0)</f>
        <v>Túi</v>
      </c>
      <c r="R2822" s="1">
        <v>5</v>
      </c>
      <c r="S2822" s="220"/>
      <c r="T2822" s="220">
        <f>VLOOKUP(VLOOKUP(G2822,Ma_KH!$A:$R,18,0)&amp;K2822,Gia_MB!$A:$F,6,0)</f>
        <v>50182</v>
      </c>
      <c r="U2822" s="221">
        <f t="shared" si="271"/>
        <v>250910</v>
      </c>
      <c r="V2822" s="220"/>
      <c r="W2822" s="222">
        <f t="shared" si="272"/>
        <v>0</v>
      </c>
      <c r="X2822" s="223" t="str">
        <f t="shared" si="273"/>
        <v>8</v>
      </c>
      <c r="Y2822" s="220"/>
      <c r="Z2822" s="221">
        <f t="shared" si="274"/>
        <v>20072.8</v>
      </c>
      <c r="AA2822" s="5">
        <f>VLOOKUP(G2822,Ma_KH!$A:$R,14,0)</f>
        <v>60</v>
      </c>
    </row>
    <row r="2823" spans="1:27" hidden="1" x14ac:dyDescent="0.25">
      <c r="A2823" s="211">
        <v>45995</v>
      </c>
      <c r="B2823" s="148" t="s">
        <v>8188</v>
      </c>
      <c r="C2823" s="10" t="s">
        <v>7767</v>
      </c>
      <c r="D2823" s="149">
        <v>45996</v>
      </c>
      <c r="G2823" s="32" t="s">
        <v>1301</v>
      </c>
      <c r="I2823" s="148" t="s">
        <v>8188</v>
      </c>
      <c r="J2823" s="212" t="s">
        <v>70</v>
      </c>
      <c r="K2823" s="330" t="s">
        <v>48</v>
      </c>
      <c r="L2823" s="21" t="str">
        <f>VLOOKUP($K2823,TONG_SL!$A:$D,2,0)</f>
        <v>Mọc Nấm Hương 250g</v>
      </c>
      <c r="N2823" s="21" t="str">
        <f t="shared" si="270"/>
        <v>K-C6</v>
      </c>
      <c r="Q2823" s="21" t="str">
        <f>VLOOKUP(K2823,TONG_SL!$A:$D,3,0)</f>
        <v>Túi</v>
      </c>
      <c r="R2823" s="1">
        <v>5</v>
      </c>
      <c r="S2823" s="220"/>
      <c r="T2823" s="220">
        <f>VLOOKUP(VLOOKUP(G2823,Ma_KH!$A:$R,18,0)&amp;K2823,Gia_MB!$A:$F,6,0)</f>
        <v>46000</v>
      </c>
      <c r="U2823" s="221">
        <f t="shared" si="271"/>
        <v>230000</v>
      </c>
      <c r="V2823" s="220"/>
      <c r="W2823" s="222">
        <f t="shared" si="272"/>
        <v>0</v>
      </c>
      <c r="X2823" s="223" t="str">
        <f t="shared" si="273"/>
        <v>8</v>
      </c>
      <c r="Y2823" s="220"/>
      <c r="Z2823" s="221">
        <f t="shared" si="274"/>
        <v>18400</v>
      </c>
      <c r="AA2823" s="5">
        <f>VLOOKUP(G2823,Ma_KH!$A:$R,14,0)</f>
        <v>60</v>
      </c>
    </row>
    <row r="2824" spans="1:27" hidden="1" x14ac:dyDescent="0.25">
      <c r="A2824" s="211">
        <v>45995</v>
      </c>
      <c r="B2824" s="148" t="s">
        <v>8188</v>
      </c>
      <c r="C2824" s="10" t="s">
        <v>7767</v>
      </c>
      <c r="D2824" s="149">
        <v>45996</v>
      </c>
      <c r="G2824" s="32" t="s">
        <v>1301</v>
      </c>
      <c r="I2824" s="148" t="s">
        <v>8188</v>
      </c>
      <c r="J2824" s="212" t="s">
        <v>70</v>
      </c>
      <c r="K2824" s="330" t="s">
        <v>34</v>
      </c>
      <c r="L2824" s="21" t="str">
        <f>VLOOKUP($K2824,TONG_SL!$A:$D,2,0)</f>
        <v>Tai heo muối 200g</v>
      </c>
      <c r="N2824" s="21" t="str">
        <f t="shared" si="270"/>
        <v>K-C6</v>
      </c>
      <c r="Q2824" s="21" t="str">
        <f>VLOOKUP(K2824,TONG_SL!$A:$D,3,0)</f>
        <v>Túi</v>
      </c>
      <c r="R2824" s="1">
        <v>5</v>
      </c>
      <c r="S2824" s="220"/>
      <c r="T2824" s="220">
        <f>VLOOKUP(VLOOKUP(G2824,Ma_KH!$A:$R,18,0)&amp;K2824,Gia_MB!$A:$F,6,0)</f>
        <v>55595</v>
      </c>
      <c r="U2824" s="221">
        <f t="shared" si="271"/>
        <v>277975</v>
      </c>
      <c r="V2824" s="220"/>
      <c r="W2824" s="222">
        <f t="shared" si="272"/>
        <v>0</v>
      </c>
      <c r="X2824" s="223" t="str">
        <f t="shared" si="273"/>
        <v>8</v>
      </c>
      <c r="Y2824" s="220"/>
      <c r="Z2824" s="221">
        <f t="shared" si="274"/>
        <v>22238</v>
      </c>
      <c r="AA2824" s="5">
        <f>VLOOKUP(G2824,Ma_KH!$A:$R,14,0)</f>
        <v>60</v>
      </c>
    </row>
    <row r="2825" spans="1:27" hidden="1" x14ac:dyDescent="0.25">
      <c r="A2825" s="211">
        <v>45995</v>
      </c>
      <c r="B2825" s="148" t="s">
        <v>8189</v>
      </c>
      <c r="C2825" s="10" t="s">
        <v>7767</v>
      </c>
      <c r="D2825" s="149">
        <v>45996</v>
      </c>
      <c r="G2825" s="32" t="s">
        <v>1285</v>
      </c>
      <c r="I2825" s="148" t="s">
        <v>8189</v>
      </c>
      <c r="J2825" s="212" t="s">
        <v>70</v>
      </c>
      <c r="K2825" s="330" t="s">
        <v>30</v>
      </c>
      <c r="L2825" s="21" t="str">
        <f>VLOOKUP($K2825,TONG_SL!$A:$D,2,0)</f>
        <v>Gà muối 500g</v>
      </c>
      <c r="N2825" s="21" t="str">
        <f t="shared" si="270"/>
        <v>K-C6</v>
      </c>
      <c r="Q2825" s="21" t="str">
        <f>VLOOKUP(K2825,TONG_SL!$A:$D,3,0)</f>
        <v>Túi</v>
      </c>
      <c r="R2825" s="1">
        <v>5</v>
      </c>
      <c r="S2825" s="220"/>
      <c r="T2825" s="220">
        <f>VLOOKUP(VLOOKUP(G2825,Ma_KH!$A:$R,18,0)&amp;K2825,Gia_MB!$A:$F,6,0)</f>
        <v>111058</v>
      </c>
      <c r="U2825" s="221">
        <f t="shared" si="271"/>
        <v>555290</v>
      </c>
      <c r="V2825" s="220"/>
      <c r="W2825" s="222">
        <f t="shared" si="272"/>
        <v>0</v>
      </c>
      <c r="X2825" s="223" t="str">
        <f t="shared" si="273"/>
        <v>8</v>
      </c>
      <c r="Y2825" s="220"/>
      <c r="Z2825" s="221">
        <f t="shared" si="274"/>
        <v>44423.200000000004</v>
      </c>
      <c r="AA2825" s="5">
        <f>VLOOKUP(G2825,Ma_KH!$A:$R,14,0)</f>
        <v>60</v>
      </c>
    </row>
    <row r="2826" spans="1:27" hidden="1" x14ac:dyDescent="0.25">
      <c r="A2826" s="211">
        <v>45995</v>
      </c>
      <c r="B2826" s="148" t="s">
        <v>8189</v>
      </c>
      <c r="C2826" s="10" t="s">
        <v>7767</v>
      </c>
      <c r="D2826" s="149">
        <v>45996</v>
      </c>
      <c r="G2826" s="32" t="s">
        <v>1285</v>
      </c>
      <c r="I2826" s="148" t="s">
        <v>8189</v>
      </c>
      <c r="J2826" s="212" t="s">
        <v>70</v>
      </c>
      <c r="K2826" s="330" t="s">
        <v>27</v>
      </c>
      <c r="L2826" s="21" t="str">
        <f>VLOOKUP($K2826,TONG_SL!$A:$D,2,0)</f>
        <v>Chân giò heo muối 300g</v>
      </c>
      <c r="N2826" s="21" t="str">
        <f t="shared" si="270"/>
        <v>K-C6</v>
      </c>
      <c r="Q2826" s="21" t="str">
        <f>VLOOKUP(K2826,TONG_SL!$A:$D,3,0)</f>
        <v>Túi</v>
      </c>
      <c r="R2826" s="1">
        <v>15</v>
      </c>
      <c r="S2826" s="220"/>
      <c r="T2826" s="220">
        <f>VLOOKUP(VLOOKUP(G2826,Ma_KH!$A:$R,18,0)&amp;K2826,Gia_MB!$A:$F,6,0)</f>
        <v>73431</v>
      </c>
      <c r="U2826" s="221">
        <f t="shared" si="271"/>
        <v>1101465</v>
      </c>
      <c r="V2826" s="220"/>
      <c r="W2826" s="222">
        <f t="shared" si="272"/>
        <v>0</v>
      </c>
      <c r="X2826" s="223" t="str">
        <f t="shared" si="273"/>
        <v>8</v>
      </c>
      <c r="Y2826" s="220"/>
      <c r="Z2826" s="221">
        <f t="shared" si="274"/>
        <v>88117.2</v>
      </c>
      <c r="AA2826" s="5">
        <f>VLOOKUP(G2826,Ma_KH!$A:$R,14,0)</f>
        <v>60</v>
      </c>
    </row>
    <row r="2827" spans="1:27" hidden="1" x14ac:dyDescent="0.25">
      <c r="A2827" s="211">
        <v>45995</v>
      </c>
      <c r="B2827" s="148" t="s">
        <v>8189</v>
      </c>
      <c r="C2827" s="10" t="s">
        <v>7767</v>
      </c>
      <c r="D2827" s="149">
        <v>45996</v>
      </c>
      <c r="G2827" s="32" t="s">
        <v>1285</v>
      </c>
      <c r="I2827" s="148" t="s">
        <v>8189</v>
      </c>
      <c r="J2827" s="212" t="s">
        <v>70</v>
      </c>
      <c r="K2827" s="330" t="s">
        <v>32</v>
      </c>
      <c r="L2827" s="21" t="str">
        <f>VLOOKUP($K2827,TONG_SL!$A:$D,2,0)</f>
        <v>Giò Tai Lưỡi Xào 250g</v>
      </c>
      <c r="N2827" s="21" t="str">
        <f t="shared" si="270"/>
        <v>K-C6</v>
      </c>
      <c r="Q2827" s="21" t="str">
        <f>VLOOKUP(K2827,TONG_SL!$A:$D,3,0)</f>
        <v>Túi</v>
      </c>
      <c r="R2827" s="1">
        <v>5</v>
      </c>
      <c r="S2827" s="220"/>
      <c r="T2827" s="220">
        <f>VLOOKUP(VLOOKUP(G2827,Ma_KH!$A:$R,18,0)&amp;K2827,Gia_MB!$A:$F,6,0)</f>
        <v>50182</v>
      </c>
      <c r="U2827" s="221">
        <f t="shared" si="271"/>
        <v>250910</v>
      </c>
      <c r="V2827" s="220"/>
      <c r="W2827" s="222">
        <f t="shared" si="272"/>
        <v>0</v>
      </c>
      <c r="X2827" s="223" t="str">
        <f t="shared" si="273"/>
        <v>8</v>
      </c>
      <c r="Y2827" s="220"/>
      <c r="Z2827" s="221">
        <f t="shared" si="274"/>
        <v>20072.8</v>
      </c>
      <c r="AA2827" s="5">
        <f>VLOOKUP(G2827,Ma_KH!$A:$R,14,0)</f>
        <v>60</v>
      </c>
    </row>
    <row r="2828" spans="1:27" hidden="1" x14ac:dyDescent="0.25">
      <c r="A2828" s="211">
        <v>45995</v>
      </c>
      <c r="B2828" s="148" t="s">
        <v>8190</v>
      </c>
      <c r="C2828" s="10" t="s">
        <v>7767</v>
      </c>
      <c r="D2828" s="149">
        <v>45996</v>
      </c>
      <c r="G2828" s="32" t="s">
        <v>1658</v>
      </c>
      <c r="I2828" s="148" t="s">
        <v>8190</v>
      </c>
      <c r="J2828" s="212" t="s">
        <v>70</v>
      </c>
      <c r="K2828" s="330" t="s">
        <v>27</v>
      </c>
      <c r="L2828" s="21" t="str">
        <f>VLOOKUP($K2828,TONG_SL!$A:$D,2,0)</f>
        <v>Chân giò heo muối 300g</v>
      </c>
      <c r="N2828" s="21" t="str">
        <f t="shared" si="270"/>
        <v>K-C6</v>
      </c>
      <c r="Q2828" s="21" t="str">
        <f>VLOOKUP(K2828,TONG_SL!$A:$D,3,0)</f>
        <v>Túi</v>
      </c>
      <c r="R2828" s="1">
        <v>10</v>
      </c>
      <c r="S2828" s="220"/>
      <c r="T2828" s="220">
        <f>VLOOKUP(VLOOKUP(G2828,Ma_KH!$A:$R,18,0)&amp;K2828,Gia_MB!$A:$F,6,0)</f>
        <v>73431</v>
      </c>
      <c r="U2828" s="221">
        <f t="shared" si="271"/>
        <v>734310</v>
      </c>
      <c r="V2828" s="220"/>
      <c r="W2828" s="222">
        <f t="shared" si="272"/>
        <v>0</v>
      </c>
      <c r="X2828" s="223" t="str">
        <f t="shared" si="273"/>
        <v>8</v>
      </c>
      <c r="Y2828" s="220"/>
      <c r="Z2828" s="221">
        <f t="shared" si="274"/>
        <v>58744.800000000003</v>
      </c>
      <c r="AA2828" s="5">
        <f>VLOOKUP(G2828,Ma_KH!$A:$R,14,0)</f>
        <v>60</v>
      </c>
    </row>
    <row r="2829" spans="1:27" hidden="1" x14ac:dyDescent="0.25">
      <c r="A2829" s="211">
        <v>45995</v>
      </c>
      <c r="B2829" s="148" t="s">
        <v>8190</v>
      </c>
      <c r="C2829" s="10" t="s">
        <v>7767</v>
      </c>
      <c r="D2829" s="149">
        <v>45996</v>
      </c>
      <c r="G2829" s="32" t="s">
        <v>1658</v>
      </c>
      <c r="I2829" s="148" t="s">
        <v>8190</v>
      </c>
      <c r="J2829" s="212" t="s">
        <v>70</v>
      </c>
      <c r="K2829" s="330" t="s">
        <v>32</v>
      </c>
      <c r="L2829" s="21" t="str">
        <f>VLOOKUP($K2829,TONG_SL!$A:$D,2,0)</f>
        <v>Giò Tai Lưỡi Xào 250g</v>
      </c>
      <c r="N2829" s="21" t="str">
        <f t="shared" si="270"/>
        <v>K-C6</v>
      </c>
      <c r="Q2829" s="21" t="str">
        <f>VLOOKUP(K2829,TONG_SL!$A:$D,3,0)</f>
        <v>Túi</v>
      </c>
      <c r="R2829" s="1">
        <v>3</v>
      </c>
      <c r="S2829" s="220"/>
      <c r="T2829" s="220">
        <f>VLOOKUP(VLOOKUP(G2829,Ma_KH!$A:$R,18,0)&amp;K2829,Gia_MB!$A:$F,6,0)</f>
        <v>50182</v>
      </c>
      <c r="U2829" s="221">
        <f t="shared" si="271"/>
        <v>150546</v>
      </c>
      <c r="V2829" s="220"/>
      <c r="W2829" s="222">
        <f t="shared" si="272"/>
        <v>0</v>
      </c>
      <c r="X2829" s="223" t="str">
        <f t="shared" si="273"/>
        <v>8</v>
      </c>
      <c r="Y2829" s="220"/>
      <c r="Z2829" s="221">
        <f t="shared" si="274"/>
        <v>12043.68</v>
      </c>
      <c r="AA2829" s="5">
        <f>VLOOKUP(G2829,Ma_KH!$A:$R,14,0)</f>
        <v>60</v>
      </c>
    </row>
    <row r="2830" spans="1:27" hidden="1" x14ac:dyDescent="0.25">
      <c r="A2830" s="211">
        <v>45995</v>
      </c>
      <c r="B2830" s="148" t="s">
        <v>8190</v>
      </c>
      <c r="C2830" s="10" t="s">
        <v>7767</v>
      </c>
      <c r="D2830" s="149">
        <v>45996</v>
      </c>
      <c r="G2830" s="32" t="s">
        <v>1658</v>
      </c>
      <c r="I2830" s="148" t="s">
        <v>8190</v>
      </c>
      <c r="J2830" s="212" t="s">
        <v>70</v>
      </c>
      <c r="K2830" s="330" t="s">
        <v>48</v>
      </c>
      <c r="L2830" s="21" t="str">
        <f>VLOOKUP($K2830,TONG_SL!$A:$D,2,0)</f>
        <v>Mọc Nấm Hương 250g</v>
      </c>
      <c r="N2830" s="21" t="str">
        <f t="shared" si="270"/>
        <v>K-C6</v>
      </c>
      <c r="Q2830" s="21" t="str">
        <f>VLOOKUP(K2830,TONG_SL!$A:$D,3,0)</f>
        <v>Túi</v>
      </c>
      <c r="R2830" s="1">
        <v>5</v>
      </c>
      <c r="S2830" s="220"/>
      <c r="T2830" s="220">
        <f>VLOOKUP(VLOOKUP(G2830,Ma_KH!$A:$R,18,0)&amp;K2830,Gia_MB!$A:$F,6,0)</f>
        <v>46000</v>
      </c>
      <c r="U2830" s="221">
        <f t="shared" si="271"/>
        <v>230000</v>
      </c>
      <c r="V2830" s="220"/>
      <c r="W2830" s="222">
        <f t="shared" si="272"/>
        <v>0</v>
      </c>
      <c r="X2830" s="223" t="str">
        <f t="shared" si="273"/>
        <v>8</v>
      </c>
      <c r="Y2830" s="220"/>
      <c r="Z2830" s="221">
        <f t="shared" si="274"/>
        <v>18400</v>
      </c>
      <c r="AA2830" s="5">
        <f>VLOOKUP(G2830,Ma_KH!$A:$R,14,0)</f>
        <v>60</v>
      </c>
    </row>
    <row r="2831" spans="1:27" hidden="1" x14ac:dyDescent="0.25">
      <c r="A2831" s="211">
        <v>45995</v>
      </c>
      <c r="B2831" s="148" t="s">
        <v>8190</v>
      </c>
      <c r="C2831" s="10" t="s">
        <v>7767</v>
      </c>
      <c r="D2831" s="149">
        <v>45996</v>
      </c>
      <c r="G2831" s="32" t="s">
        <v>1658</v>
      </c>
      <c r="I2831" s="148" t="s">
        <v>8190</v>
      </c>
      <c r="J2831" s="212" t="s">
        <v>70</v>
      </c>
      <c r="K2831" s="330" t="s">
        <v>37</v>
      </c>
      <c r="L2831" s="21" t="str">
        <f>VLOOKUP($K2831,TONG_SL!$A:$D,2,0)</f>
        <v>Chả cốm 300g</v>
      </c>
      <c r="N2831" s="21" t="str">
        <f t="shared" si="270"/>
        <v>K-C6</v>
      </c>
      <c r="Q2831" s="21" t="str">
        <f>VLOOKUP(K2831,TONG_SL!$A:$D,3,0)</f>
        <v>Túi</v>
      </c>
      <c r="R2831" s="1">
        <v>5</v>
      </c>
      <c r="S2831" s="220"/>
      <c r="T2831" s="220">
        <f>VLOOKUP(VLOOKUP(G2831,Ma_KH!$A:$R,18,0)&amp;K2831,Gia_MB!$A:$F,6,0)</f>
        <v>74250</v>
      </c>
      <c r="U2831" s="221">
        <f t="shared" si="271"/>
        <v>371250</v>
      </c>
      <c r="V2831" s="220"/>
      <c r="W2831" s="222">
        <f t="shared" si="272"/>
        <v>0</v>
      </c>
      <c r="X2831" s="223" t="str">
        <f t="shared" si="273"/>
        <v>8</v>
      </c>
      <c r="Y2831" s="220"/>
      <c r="Z2831" s="221">
        <f t="shared" si="274"/>
        <v>29700</v>
      </c>
      <c r="AA2831" s="5">
        <f>VLOOKUP(G2831,Ma_KH!$A:$R,14,0)</f>
        <v>60</v>
      </c>
    </row>
    <row r="2832" spans="1:27" hidden="1" x14ac:dyDescent="0.25">
      <c r="A2832" s="211">
        <v>45995</v>
      </c>
      <c r="B2832" s="148" t="s">
        <v>8190</v>
      </c>
      <c r="C2832" s="10" t="s">
        <v>7767</v>
      </c>
      <c r="D2832" s="149">
        <v>45996</v>
      </c>
      <c r="G2832" s="32" t="s">
        <v>1658</v>
      </c>
      <c r="I2832" s="148" t="s">
        <v>8190</v>
      </c>
      <c r="J2832" s="212" t="s">
        <v>70</v>
      </c>
      <c r="K2832" s="330" t="s">
        <v>34</v>
      </c>
      <c r="L2832" s="21" t="str">
        <f>VLOOKUP($K2832,TONG_SL!$A:$D,2,0)</f>
        <v>Tai heo muối 200g</v>
      </c>
      <c r="N2832" s="21" t="str">
        <f t="shared" si="270"/>
        <v>K-C6</v>
      </c>
      <c r="Q2832" s="21" t="str">
        <f>VLOOKUP(K2832,TONG_SL!$A:$D,3,0)</f>
        <v>Túi</v>
      </c>
      <c r="R2832" s="1">
        <v>5</v>
      </c>
      <c r="S2832" s="220"/>
      <c r="T2832" s="220">
        <f>VLOOKUP(VLOOKUP(G2832,Ma_KH!$A:$R,18,0)&amp;K2832,Gia_MB!$A:$F,6,0)</f>
        <v>55595</v>
      </c>
      <c r="U2832" s="221">
        <f t="shared" si="271"/>
        <v>277975</v>
      </c>
      <c r="V2832" s="220"/>
      <c r="W2832" s="222">
        <f t="shared" si="272"/>
        <v>0</v>
      </c>
      <c r="X2832" s="223" t="str">
        <f t="shared" si="273"/>
        <v>8</v>
      </c>
      <c r="Y2832" s="220"/>
      <c r="Z2832" s="221">
        <f t="shared" si="274"/>
        <v>22238</v>
      </c>
      <c r="AA2832" s="5">
        <f>VLOOKUP(G2832,Ma_KH!$A:$R,14,0)</f>
        <v>60</v>
      </c>
    </row>
    <row r="2833" spans="1:27" hidden="1" x14ac:dyDescent="0.25">
      <c r="A2833" s="211">
        <v>45995</v>
      </c>
      <c r="B2833" s="148" t="s">
        <v>8190</v>
      </c>
      <c r="C2833" s="10" t="s">
        <v>7767</v>
      </c>
      <c r="D2833" s="149">
        <v>45996</v>
      </c>
      <c r="G2833" s="32" t="s">
        <v>1658</v>
      </c>
      <c r="I2833" s="148" t="s">
        <v>8190</v>
      </c>
      <c r="J2833" s="212" t="s">
        <v>70</v>
      </c>
      <c r="K2833" s="330" t="s">
        <v>39</v>
      </c>
      <c r="L2833" s="21" t="str">
        <f>VLOOKUP($K2833,TONG_SL!$A:$D,2,0)</f>
        <v>Chả nướng 300g</v>
      </c>
      <c r="N2833" s="21" t="str">
        <f t="shared" si="270"/>
        <v>K-C6</v>
      </c>
      <c r="Q2833" s="21" t="str">
        <f>VLOOKUP(K2833,TONG_SL!$A:$D,3,0)</f>
        <v>Túi</v>
      </c>
      <c r="R2833" s="1">
        <v>5</v>
      </c>
      <c r="S2833" s="220"/>
      <c r="T2833" s="220">
        <f>VLOOKUP(VLOOKUP(G2833,Ma_KH!$A:$R,18,0)&amp;K2833,Gia_MB!$A:$F,6,0)</f>
        <v>70950</v>
      </c>
      <c r="U2833" s="221">
        <f t="shared" si="271"/>
        <v>354750</v>
      </c>
      <c r="V2833" s="220"/>
      <c r="W2833" s="222">
        <f t="shared" si="272"/>
        <v>0</v>
      </c>
      <c r="X2833" s="223" t="str">
        <f t="shared" si="273"/>
        <v>8</v>
      </c>
      <c r="Y2833" s="220"/>
      <c r="Z2833" s="221">
        <f t="shared" si="274"/>
        <v>28380</v>
      </c>
      <c r="AA2833" s="5">
        <f>VLOOKUP(G2833,Ma_KH!$A:$R,14,0)</f>
        <v>60</v>
      </c>
    </row>
    <row r="2834" spans="1:27" hidden="1" x14ac:dyDescent="0.25">
      <c r="A2834" s="211">
        <v>45995</v>
      </c>
      <c r="B2834" s="148" t="s">
        <v>8191</v>
      </c>
      <c r="C2834" s="10" t="s">
        <v>7767</v>
      </c>
      <c r="D2834" s="149">
        <v>45996</v>
      </c>
      <c r="G2834" s="32" t="s">
        <v>1598</v>
      </c>
      <c r="I2834" s="148" t="s">
        <v>8191</v>
      </c>
      <c r="J2834" s="212" t="s">
        <v>70</v>
      </c>
      <c r="K2834" s="330" t="s">
        <v>30</v>
      </c>
      <c r="L2834" s="21" t="str">
        <f>VLOOKUP($K2834,TONG_SL!$A:$D,2,0)</f>
        <v>Gà muối 500g</v>
      </c>
      <c r="N2834" s="21" t="str">
        <f t="shared" si="270"/>
        <v>K-C6</v>
      </c>
      <c r="Q2834" s="21" t="str">
        <f>VLOOKUP(K2834,TONG_SL!$A:$D,3,0)</f>
        <v>Túi</v>
      </c>
      <c r="R2834" s="1">
        <v>5</v>
      </c>
      <c r="S2834" s="220"/>
      <c r="T2834" s="220">
        <f>VLOOKUP(VLOOKUP(G2834,Ma_KH!$A:$R,18,0)&amp;K2834,Gia_MB!$A:$F,6,0)</f>
        <v>111058</v>
      </c>
      <c r="U2834" s="221">
        <f t="shared" si="271"/>
        <v>555290</v>
      </c>
      <c r="V2834" s="220"/>
      <c r="W2834" s="222">
        <f t="shared" si="272"/>
        <v>0</v>
      </c>
      <c r="X2834" s="223" t="str">
        <f t="shared" si="273"/>
        <v>8</v>
      </c>
      <c r="Y2834" s="220"/>
      <c r="Z2834" s="221">
        <f t="shared" si="274"/>
        <v>44423.200000000004</v>
      </c>
      <c r="AA2834" s="5">
        <f>VLOOKUP(G2834,Ma_KH!$A:$R,14,0)</f>
        <v>60</v>
      </c>
    </row>
    <row r="2835" spans="1:27" hidden="1" x14ac:dyDescent="0.25">
      <c r="A2835" s="211">
        <v>45995</v>
      </c>
      <c r="B2835" s="148" t="s">
        <v>8191</v>
      </c>
      <c r="C2835" s="10" t="s">
        <v>7767</v>
      </c>
      <c r="D2835" s="149">
        <v>45996</v>
      </c>
      <c r="G2835" s="32" t="s">
        <v>1598</v>
      </c>
      <c r="I2835" s="148" t="s">
        <v>8191</v>
      </c>
      <c r="J2835" s="212" t="s">
        <v>70</v>
      </c>
      <c r="K2835" s="330" t="s">
        <v>27</v>
      </c>
      <c r="L2835" s="21" t="str">
        <f>VLOOKUP($K2835,TONG_SL!$A:$D,2,0)</f>
        <v>Chân giò heo muối 300g</v>
      </c>
      <c r="N2835" s="21" t="str">
        <f t="shared" si="270"/>
        <v>K-C6</v>
      </c>
      <c r="Q2835" s="21" t="str">
        <f>VLOOKUP(K2835,TONG_SL!$A:$D,3,0)</f>
        <v>Túi</v>
      </c>
      <c r="R2835" s="1">
        <v>10</v>
      </c>
      <c r="S2835" s="220"/>
      <c r="T2835" s="220">
        <f>VLOOKUP(VLOOKUP(G2835,Ma_KH!$A:$R,18,0)&amp;K2835,Gia_MB!$A:$F,6,0)</f>
        <v>73431</v>
      </c>
      <c r="U2835" s="221">
        <f t="shared" si="271"/>
        <v>734310</v>
      </c>
      <c r="V2835" s="220"/>
      <c r="W2835" s="222">
        <f t="shared" si="272"/>
        <v>0</v>
      </c>
      <c r="X2835" s="223" t="str">
        <f t="shared" si="273"/>
        <v>8</v>
      </c>
      <c r="Y2835" s="220"/>
      <c r="Z2835" s="221">
        <f t="shared" si="274"/>
        <v>58744.800000000003</v>
      </c>
      <c r="AA2835" s="5">
        <f>VLOOKUP(G2835,Ma_KH!$A:$R,14,0)</f>
        <v>60</v>
      </c>
    </row>
    <row r="2836" spans="1:27" hidden="1" x14ac:dyDescent="0.25">
      <c r="A2836" s="211">
        <v>45995</v>
      </c>
      <c r="B2836" s="148" t="s">
        <v>8192</v>
      </c>
      <c r="C2836" s="10" t="s">
        <v>7767</v>
      </c>
      <c r="D2836" s="149">
        <v>45996</v>
      </c>
      <c r="G2836" s="32" t="s">
        <v>76</v>
      </c>
      <c r="I2836" s="148" t="s">
        <v>8192</v>
      </c>
      <c r="J2836" s="212" t="s">
        <v>70</v>
      </c>
      <c r="K2836" s="330" t="s">
        <v>32</v>
      </c>
      <c r="L2836" s="21" t="str">
        <f>VLOOKUP($K2836,TONG_SL!$A:$D,2,0)</f>
        <v>Giò Tai Lưỡi Xào 250g</v>
      </c>
      <c r="N2836" s="21" t="str">
        <f t="shared" si="270"/>
        <v>K-C6</v>
      </c>
      <c r="Q2836" s="21" t="str">
        <f>VLOOKUP(K2836,TONG_SL!$A:$D,3,0)</f>
        <v>Túi</v>
      </c>
      <c r="R2836" s="1">
        <v>5</v>
      </c>
      <c r="S2836" s="220"/>
      <c r="T2836" s="220">
        <f>VLOOKUP(VLOOKUP(G2836,Ma_KH!$A:$R,18,0)&amp;K2836,Gia_MB!$A:$F,6,0)</f>
        <v>50182</v>
      </c>
      <c r="U2836" s="221">
        <f t="shared" si="271"/>
        <v>250910</v>
      </c>
      <c r="V2836" s="220"/>
      <c r="W2836" s="222">
        <f t="shared" si="272"/>
        <v>0</v>
      </c>
      <c r="X2836" s="223" t="str">
        <f t="shared" si="273"/>
        <v>8</v>
      </c>
      <c r="Y2836" s="220"/>
      <c r="Z2836" s="221">
        <f t="shared" si="274"/>
        <v>20072.8</v>
      </c>
      <c r="AA2836" s="5">
        <f>VLOOKUP(G2836,Ma_KH!$A:$R,14,0)</f>
        <v>60</v>
      </c>
    </row>
    <row r="2837" spans="1:27" hidden="1" x14ac:dyDescent="0.25">
      <c r="A2837" s="211">
        <v>45995</v>
      </c>
      <c r="B2837" s="148" t="s">
        <v>8192</v>
      </c>
      <c r="C2837" s="10" t="s">
        <v>7767</v>
      </c>
      <c r="D2837" s="149">
        <v>45996</v>
      </c>
      <c r="G2837" s="32" t="s">
        <v>76</v>
      </c>
      <c r="I2837" s="148" t="s">
        <v>8192</v>
      </c>
      <c r="J2837" s="212" t="s">
        <v>70</v>
      </c>
      <c r="K2837" s="330" t="s">
        <v>48</v>
      </c>
      <c r="L2837" s="21" t="str">
        <f>VLOOKUP($K2837,TONG_SL!$A:$D,2,0)</f>
        <v>Mọc Nấm Hương 250g</v>
      </c>
      <c r="N2837" s="21" t="str">
        <f t="shared" si="270"/>
        <v>K-C6</v>
      </c>
      <c r="Q2837" s="21" t="str">
        <f>VLOOKUP(K2837,TONG_SL!$A:$D,3,0)</f>
        <v>Túi</v>
      </c>
      <c r="R2837" s="1">
        <v>5</v>
      </c>
      <c r="S2837" s="220"/>
      <c r="T2837" s="220">
        <f>VLOOKUP(VLOOKUP(G2837,Ma_KH!$A:$R,18,0)&amp;K2837,Gia_MB!$A:$F,6,0)</f>
        <v>46000</v>
      </c>
      <c r="U2837" s="221">
        <f t="shared" si="271"/>
        <v>230000</v>
      </c>
      <c r="V2837" s="220"/>
      <c r="W2837" s="222">
        <f t="shared" si="272"/>
        <v>0</v>
      </c>
      <c r="X2837" s="223" t="str">
        <f t="shared" si="273"/>
        <v>8</v>
      </c>
      <c r="Y2837" s="220"/>
      <c r="Z2837" s="221">
        <f t="shared" si="274"/>
        <v>18400</v>
      </c>
      <c r="AA2837" s="5">
        <f>VLOOKUP(G2837,Ma_KH!$A:$R,14,0)</f>
        <v>60</v>
      </c>
    </row>
    <row r="2838" spans="1:27" hidden="1" x14ac:dyDescent="0.25">
      <c r="A2838" s="211">
        <v>45995</v>
      </c>
      <c r="B2838" s="148" t="s">
        <v>8192</v>
      </c>
      <c r="C2838" s="10" t="s">
        <v>7767</v>
      </c>
      <c r="D2838" s="149">
        <v>45996</v>
      </c>
      <c r="G2838" s="32" t="s">
        <v>76</v>
      </c>
      <c r="I2838" s="148" t="s">
        <v>8192</v>
      </c>
      <c r="J2838" s="212" t="s">
        <v>70</v>
      </c>
      <c r="K2838" s="330" t="s">
        <v>37</v>
      </c>
      <c r="L2838" s="21" t="str">
        <f>VLOOKUP($K2838,TONG_SL!$A:$D,2,0)</f>
        <v>Chả cốm 300g</v>
      </c>
      <c r="N2838" s="21" t="str">
        <f t="shared" si="270"/>
        <v>K-C6</v>
      </c>
      <c r="Q2838" s="21" t="str">
        <f>VLOOKUP(K2838,TONG_SL!$A:$D,3,0)</f>
        <v>Túi</v>
      </c>
      <c r="R2838" s="1">
        <v>5</v>
      </c>
      <c r="S2838" s="220"/>
      <c r="T2838" s="220">
        <f>VLOOKUP(VLOOKUP(G2838,Ma_KH!$A:$R,18,0)&amp;K2838,Gia_MB!$A:$F,6,0)</f>
        <v>74250</v>
      </c>
      <c r="U2838" s="221">
        <f t="shared" si="271"/>
        <v>371250</v>
      </c>
      <c r="V2838" s="220"/>
      <c r="W2838" s="222">
        <f t="shared" si="272"/>
        <v>0</v>
      </c>
      <c r="X2838" s="223" t="str">
        <f t="shared" si="273"/>
        <v>8</v>
      </c>
      <c r="Y2838" s="220"/>
      <c r="Z2838" s="221">
        <f t="shared" si="274"/>
        <v>29700</v>
      </c>
      <c r="AA2838" s="5">
        <f>VLOOKUP(G2838,Ma_KH!$A:$R,14,0)</f>
        <v>60</v>
      </c>
    </row>
    <row r="2839" spans="1:27" hidden="1" x14ac:dyDescent="0.25">
      <c r="A2839" s="211">
        <v>45995</v>
      </c>
      <c r="B2839" s="148" t="s">
        <v>8192</v>
      </c>
      <c r="C2839" s="10" t="s">
        <v>7767</v>
      </c>
      <c r="D2839" s="149">
        <v>45996</v>
      </c>
      <c r="G2839" s="32" t="s">
        <v>76</v>
      </c>
      <c r="I2839" s="148" t="s">
        <v>8192</v>
      </c>
      <c r="J2839" s="212" t="s">
        <v>70</v>
      </c>
      <c r="K2839" s="330" t="s">
        <v>34</v>
      </c>
      <c r="L2839" s="21" t="str">
        <f>VLOOKUP($K2839,TONG_SL!$A:$D,2,0)</f>
        <v>Tai heo muối 200g</v>
      </c>
      <c r="N2839" s="21" t="str">
        <f t="shared" si="270"/>
        <v>K-C6</v>
      </c>
      <c r="Q2839" s="21" t="str">
        <f>VLOOKUP(K2839,TONG_SL!$A:$D,3,0)</f>
        <v>Túi</v>
      </c>
      <c r="R2839" s="1">
        <v>3</v>
      </c>
      <c r="S2839" s="220"/>
      <c r="T2839" s="220">
        <f>VLOOKUP(VLOOKUP(G2839,Ma_KH!$A:$R,18,0)&amp;K2839,Gia_MB!$A:$F,6,0)</f>
        <v>55595</v>
      </c>
      <c r="U2839" s="221">
        <f t="shared" si="271"/>
        <v>166785</v>
      </c>
      <c r="V2839" s="220"/>
      <c r="W2839" s="222">
        <f t="shared" si="272"/>
        <v>0</v>
      </c>
      <c r="X2839" s="223" t="str">
        <f t="shared" si="273"/>
        <v>8</v>
      </c>
      <c r="Y2839" s="220"/>
      <c r="Z2839" s="221">
        <f t="shared" si="274"/>
        <v>13342.800000000001</v>
      </c>
      <c r="AA2839" s="5">
        <f>VLOOKUP(G2839,Ma_KH!$A:$R,14,0)</f>
        <v>60</v>
      </c>
    </row>
    <row r="2840" spans="1:27" hidden="1" x14ac:dyDescent="0.25">
      <c r="A2840" s="211">
        <v>45995</v>
      </c>
      <c r="B2840" s="148" t="s">
        <v>8192</v>
      </c>
      <c r="C2840" s="10" t="s">
        <v>7767</v>
      </c>
      <c r="D2840" s="149">
        <v>45996</v>
      </c>
      <c r="G2840" s="32" t="s">
        <v>76</v>
      </c>
      <c r="I2840" s="148" t="s">
        <v>8192</v>
      </c>
      <c r="J2840" s="212" t="s">
        <v>70</v>
      </c>
      <c r="K2840" s="330" t="s">
        <v>39</v>
      </c>
      <c r="L2840" s="21" t="str">
        <f>VLOOKUP($K2840,TONG_SL!$A:$D,2,0)</f>
        <v>Chả nướng 300g</v>
      </c>
      <c r="N2840" s="21" t="str">
        <f t="shared" si="270"/>
        <v>K-C6</v>
      </c>
      <c r="Q2840" s="21" t="str">
        <f>VLOOKUP(K2840,TONG_SL!$A:$D,3,0)</f>
        <v>Túi</v>
      </c>
      <c r="R2840" s="1">
        <v>3</v>
      </c>
      <c r="S2840" s="220"/>
      <c r="T2840" s="220">
        <f>VLOOKUP(VLOOKUP(G2840,Ma_KH!$A:$R,18,0)&amp;K2840,Gia_MB!$A:$F,6,0)</f>
        <v>70950</v>
      </c>
      <c r="U2840" s="221">
        <f t="shared" si="271"/>
        <v>212850</v>
      </c>
      <c r="V2840" s="220"/>
      <c r="W2840" s="222">
        <f t="shared" si="272"/>
        <v>0</v>
      </c>
      <c r="X2840" s="223" t="str">
        <f t="shared" si="273"/>
        <v>8</v>
      </c>
      <c r="Y2840" s="220"/>
      <c r="Z2840" s="221">
        <f t="shared" si="274"/>
        <v>17028</v>
      </c>
      <c r="AA2840" s="5">
        <f>VLOOKUP(G2840,Ma_KH!$A:$R,14,0)</f>
        <v>60</v>
      </c>
    </row>
    <row r="2841" spans="1:27" hidden="1" x14ac:dyDescent="0.25">
      <c r="A2841" s="211">
        <v>45995</v>
      </c>
      <c r="B2841" s="148" t="s">
        <v>8192</v>
      </c>
      <c r="C2841" s="10" t="s">
        <v>7767</v>
      </c>
      <c r="D2841" s="149">
        <v>45996</v>
      </c>
      <c r="G2841" s="32" t="s">
        <v>76</v>
      </c>
      <c r="I2841" s="148" t="s">
        <v>8192</v>
      </c>
      <c r="J2841" s="212" t="s">
        <v>70</v>
      </c>
      <c r="K2841" s="330" t="s">
        <v>27</v>
      </c>
      <c r="L2841" s="21" t="str">
        <f>VLOOKUP($K2841,TONG_SL!$A:$D,2,0)</f>
        <v>Chân giò heo muối 300g</v>
      </c>
      <c r="N2841" s="21" t="str">
        <f t="shared" si="270"/>
        <v>K-C6</v>
      </c>
      <c r="Q2841" s="21" t="str">
        <f>VLOOKUP(K2841,TONG_SL!$A:$D,3,0)</f>
        <v>Túi</v>
      </c>
      <c r="R2841" s="1">
        <v>8</v>
      </c>
      <c r="S2841" s="220"/>
      <c r="T2841" s="220">
        <f>VLOOKUP(VLOOKUP(G2841,Ma_KH!$A:$R,18,0)&amp;K2841,Gia_MB!$A:$F,6,0)</f>
        <v>73431</v>
      </c>
      <c r="U2841" s="221">
        <f t="shared" si="271"/>
        <v>587448</v>
      </c>
      <c r="V2841" s="220"/>
      <c r="W2841" s="222">
        <f t="shared" si="272"/>
        <v>0</v>
      </c>
      <c r="X2841" s="223" t="str">
        <f t="shared" si="273"/>
        <v>8</v>
      </c>
      <c r="Y2841" s="220"/>
      <c r="Z2841" s="221">
        <f t="shared" si="274"/>
        <v>46995.840000000004</v>
      </c>
      <c r="AA2841" s="5">
        <f>VLOOKUP(G2841,Ma_KH!$A:$R,14,0)</f>
        <v>60</v>
      </c>
    </row>
    <row r="2842" spans="1:27" hidden="1" x14ac:dyDescent="0.25">
      <c r="A2842" s="211">
        <v>45995</v>
      </c>
      <c r="B2842" s="148" t="s">
        <v>8193</v>
      </c>
      <c r="C2842" s="10" t="s">
        <v>7767</v>
      </c>
      <c r="D2842" s="149">
        <v>45996</v>
      </c>
      <c r="G2842" s="32" t="s">
        <v>1438</v>
      </c>
      <c r="I2842" s="148" t="s">
        <v>8193</v>
      </c>
      <c r="J2842" s="212" t="s">
        <v>70</v>
      </c>
      <c r="K2842" s="330" t="s">
        <v>30</v>
      </c>
      <c r="L2842" s="21" t="str">
        <f>VLOOKUP($K2842,TONG_SL!$A:$D,2,0)</f>
        <v>Gà muối 500g</v>
      </c>
      <c r="N2842" s="21" t="str">
        <f t="shared" si="270"/>
        <v>K-C6</v>
      </c>
      <c r="Q2842" s="21" t="str">
        <f>VLOOKUP(K2842,TONG_SL!$A:$D,3,0)</f>
        <v>Túi</v>
      </c>
      <c r="R2842" s="1">
        <v>5</v>
      </c>
      <c r="S2842" s="220"/>
      <c r="T2842" s="220">
        <f>VLOOKUP(VLOOKUP(G2842,Ma_KH!$A:$R,18,0)&amp;K2842,Gia_MB!$A:$F,6,0)</f>
        <v>111058</v>
      </c>
      <c r="U2842" s="221">
        <f t="shared" si="271"/>
        <v>555290</v>
      </c>
      <c r="V2842" s="220"/>
      <c r="W2842" s="222">
        <f t="shared" si="272"/>
        <v>0</v>
      </c>
      <c r="X2842" s="223" t="str">
        <f t="shared" si="273"/>
        <v>8</v>
      </c>
      <c r="Y2842" s="220"/>
      <c r="Z2842" s="221">
        <f t="shared" si="274"/>
        <v>44423.200000000004</v>
      </c>
      <c r="AA2842" s="5">
        <f>VLOOKUP(G2842,Ma_KH!$A:$R,14,0)</f>
        <v>60</v>
      </c>
    </row>
    <row r="2843" spans="1:27" hidden="1" x14ac:dyDescent="0.25">
      <c r="A2843" s="211">
        <v>45995</v>
      </c>
      <c r="B2843" s="148" t="s">
        <v>8193</v>
      </c>
      <c r="C2843" s="10" t="s">
        <v>7767</v>
      </c>
      <c r="D2843" s="149">
        <v>45996</v>
      </c>
      <c r="G2843" s="32" t="s">
        <v>1438</v>
      </c>
      <c r="I2843" s="148" t="s">
        <v>8193</v>
      </c>
      <c r="J2843" s="212" t="s">
        <v>70</v>
      </c>
      <c r="K2843" s="330" t="s">
        <v>48</v>
      </c>
      <c r="L2843" s="21" t="str">
        <f>VLOOKUP($K2843,TONG_SL!$A:$D,2,0)</f>
        <v>Mọc Nấm Hương 250g</v>
      </c>
      <c r="N2843" s="21" t="str">
        <f t="shared" si="270"/>
        <v>K-C6</v>
      </c>
      <c r="Q2843" s="21" t="str">
        <f>VLOOKUP(K2843,TONG_SL!$A:$D,3,0)</f>
        <v>Túi</v>
      </c>
      <c r="R2843" s="1">
        <v>5</v>
      </c>
      <c r="S2843" s="220"/>
      <c r="T2843" s="220">
        <f>VLOOKUP(VLOOKUP(G2843,Ma_KH!$A:$R,18,0)&amp;K2843,Gia_MB!$A:$F,6,0)</f>
        <v>46000</v>
      </c>
      <c r="U2843" s="221">
        <f t="shared" si="271"/>
        <v>230000</v>
      </c>
      <c r="V2843" s="220"/>
      <c r="W2843" s="222">
        <f t="shared" si="272"/>
        <v>0</v>
      </c>
      <c r="X2843" s="223" t="str">
        <f t="shared" si="273"/>
        <v>8</v>
      </c>
      <c r="Y2843" s="220"/>
      <c r="Z2843" s="221">
        <f t="shared" si="274"/>
        <v>18400</v>
      </c>
      <c r="AA2843" s="5">
        <f>VLOOKUP(G2843,Ma_KH!$A:$R,14,0)</f>
        <v>60</v>
      </c>
    </row>
    <row r="2844" spans="1:27" hidden="1" x14ac:dyDescent="0.25">
      <c r="A2844" s="211">
        <v>45995</v>
      </c>
      <c r="B2844" s="148" t="s">
        <v>8193</v>
      </c>
      <c r="C2844" s="10" t="s">
        <v>7767</v>
      </c>
      <c r="D2844" s="149">
        <v>45996</v>
      </c>
      <c r="G2844" s="32" t="s">
        <v>1438</v>
      </c>
      <c r="I2844" s="148" t="s">
        <v>8193</v>
      </c>
      <c r="J2844" s="212" t="s">
        <v>70</v>
      </c>
      <c r="K2844" s="330" t="s">
        <v>37</v>
      </c>
      <c r="L2844" s="21" t="str">
        <f>VLOOKUP($K2844,TONG_SL!$A:$D,2,0)</f>
        <v>Chả cốm 300g</v>
      </c>
      <c r="N2844" s="21" t="str">
        <f t="shared" si="270"/>
        <v>K-C6</v>
      </c>
      <c r="Q2844" s="21" t="str">
        <f>VLOOKUP(K2844,TONG_SL!$A:$D,3,0)</f>
        <v>Túi</v>
      </c>
      <c r="R2844" s="1">
        <v>5</v>
      </c>
      <c r="S2844" s="220"/>
      <c r="T2844" s="220">
        <f>VLOOKUP(VLOOKUP(G2844,Ma_KH!$A:$R,18,0)&amp;K2844,Gia_MB!$A:$F,6,0)</f>
        <v>74250</v>
      </c>
      <c r="U2844" s="221">
        <f t="shared" si="271"/>
        <v>371250</v>
      </c>
      <c r="V2844" s="220"/>
      <c r="W2844" s="222">
        <f t="shared" si="272"/>
        <v>0</v>
      </c>
      <c r="X2844" s="223" t="str">
        <f t="shared" si="273"/>
        <v>8</v>
      </c>
      <c r="Y2844" s="220"/>
      <c r="Z2844" s="221">
        <f t="shared" si="274"/>
        <v>29700</v>
      </c>
      <c r="AA2844" s="5">
        <f>VLOOKUP(G2844,Ma_KH!$A:$R,14,0)</f>
        <v>60</v>
      </c>
    </row>
    <row r="2845" spans="1:27" hidden="1" x14ac:dyDescent="0.25">
      <c r="A2845" s="211">
        <v>45995</v>
      </c>
      <c r="B2845" s="148" t="s">
        <v>8193</v>
      </c>
      <c r="C2845" s="10" t="s">
        <v>7767</v>
      </c>
      <c r="D2845" s="149">
        <v>45996</v>
      </c>
      <c r="G2845" s="32" t="s">
        <v>1438</v>
      </c>
      <c r="I2845" s="148" t="s">
        <v>8193</v>
      </c>
      <c r="J2845" s="212" t="s">
        <v>70</v>
      </c>
      <c r="K2845" s="330" t="s">
        <v>27</v>
      </c>
      <c r="L2845" s="21" t="str">
        <f>VLOOKUP($K2845,TONG_SL!$A:$D,2,0)</f>
        <v>Chân giò heo muối 300g</v>
      </c>
      <c r="N2845" s="21" t="str">
        <f t="shared" si="270"/>
        <v>K-C6</v>
      </c>
      <c r="Q2845" s="21" t="str">
        <f>VLOOKUP(K2845,TONG_SL!$A:$D,3,0)</f>
        <v>Túi</v>
      </c>
      <c r="R2845" s="1">
        <v>3</v>
      </c>
      <c r="S2845" s="220"/>
      <c r="T2845" s="220">
        <f>VLOOKUP(VLOOKUP(G2845,Ma_KH!$A:$R,18,0)&amp;K2845,Gia_MB!$A:$F,6,0)</f>
        <v>73431</v>
      </c>
      <c r="U2845" s="221">
        <f t="shared" si="271"/>
        <v>220293</v>
      </c>
      <c r="V2845" s="220"/>
      <c r="W2845" s="222">
        <f t="shared" si="272"/>
        <v>0</v>
      </c>
      <c r="X2845" s="223" t="str">
        <f t="shared" si="273"/>
        <v>8</v>
      </c>
      <c r="Y2845" s="220"/>
      <c r="Z2845" s="221">
        <f t="shared" si="274"/>
        <v>17623.439999999999</v>
      </c>
      <c r="AA2845" s="5">
        <f>VLOOKUP(G2845,Ma_KH!$A:$R,14,0)</f>
        <v>60</v>
      </c>
    </row>
    <row r="2846" spans="1:27" hidden="1" x14ac:dyDescent="0.25">
      <c r="A2846" s="211">
        <v>45995</v>
      </c>
      <c r="B2846" s="148" t="s">
        <v>8194</v>
      </c>
      <c r="C2846" s="10" t="s">
        <v>7767</v>
      </c>
      <c r="D2846" s="149">
        <v>45996</v>
      </c>
      <c r="G2846" s="32" t="s">
        <v>1315</v>
      </c>
      <c r="I2846" s="148" t="s">
        <v>8194</v>
      </c>
      <c r="J2846" s="212" t="s">
        <v>70</v>
      </c>
      <c r="K2846" s="330" t="s">
        <v>30</v>
      </c>
      <c r="L2846" s="21" t="str">
        <f>VLOOKUP($K2846,TONG_SL!$A:$D,2,0)</f>
        <v>Gà muối 500g</v>
      </c>
      <c r="N2846" s="21" t="str">
        <f t="shared" si="270"/>
        <v>K-C6</v>
      </c>
      <c r="Q2846" s="21" t="str">
        <f>VLOOKUP(K2846,TONG_SL!$A:$D,3,0)</f>
        <v>Túi</v>
      </c>
      <c r="R2846" s="1">
        <v>3</v>
      </c>
      <c r="S2846" s="220"/>
      <c r="T2846" s="220">
        <f>VLOOKUP(VLOOKUP(G2846,Ma_KH!$A:$R,18,0)&amp;K2846,Gia_MB!$A:$F,6,0)</f>
        <v>111058</v>
      </c>
      <c r="U2846" s="221">
        <f t="shared" si="271"/>
        <v>333174</v>
      </c>
      <c r="V2846" s="220"/>
      <c r="W2846" s="222">
        <f t="shared" si="272"/>
        <v>0</v>
      </c>
      <c r="X2846" s="223" t="str">
        <f t="shared" si="273"/>
        <v>8</v>
      </c>
      <c r="Y2846" s="220"/>
      <c r="Z2846" s="221">
        <f t="shared" si="274"/>
        <v>26653.920000000002</v>
      </c>
      <c r="AA2846" s="5">
        <f>VLOOKUP(G2846,Ma_KH!$A:$R,14,0)</f>
        <v>60</v>
      </c>
    </row>
    <row r="2847" spans="1:27" hidden="1" x14ac:dyDescent="0.25">
      <c r="A2847" s="211">
        <v>45995</v>
      </c>
      <c r="B2847" s="148" t="s">
        <v>8194</v>
      </c>
      <c r="C2847" s="10" t="s">
        <v>7767</v>
      </c>
      <c r="D2847" s="149">
        <v>45996</v>
      </c>
      <c r="G2847" s="32" t="s">
        <v>1315</v>
      </c>
      <c r="I2847" s="148" t="s">
        <v>8194</v>
      </c>
      <c r="J2847" s="212" t="s">
        <v>70</v>
      </c>
      <c r="K2847" s="330" t="s">
        <v>27</v>
      </c>
      <c r="L2847" s="21" t="str">
        <f>VLOOKUP($K2847,TONG_SL!$A:$D,2,0)</f>
        <v>Chân giò heo muối 300g</v>
      </c>
      <c r="N2847" s="21" t="str">
        <f t="shared" ref="N2847:N2889" si="275">IF($B2847&lt;&gt;"","K-C6","")</f>
        <v>K-C6</v>
      </c>
      <c r="Q2847" s="21" t="str">
        <f>VLOOKUP(K2847,TONG_SL!$A:$D,3,0)</f>
        <v>Túi</v>
      </c>
      <c r="R2847" s="1">
        <v>10</v>
      </c>
      <c r="S2847" s="220"/>
      <c r="T2847" s="220">
        <f>VLOOKUP(VLOOKUP(G2847,Ma_KH!$A:$R,18,0)&amp;K2847,Gia_MB!$A:$F,6,0)</f>
        <v>73431</v>
      </c>
      <c r="U2847" s="221">
        <f t="shared" si="271"/>
        <v>734310</v>
      </c>
      <c r="V2847" s="220"/>
      <c r="W2847" s="222">
        <f t="shared" si="272"/>
        <v>0</v>
      </c>
      <c r="X2847" s="223" t="str">
        <f t="shared" si="273"/>
        <v>8</v>
      </c>
      <c r="Y2847" s="220"/>
      <c r="Z2847" s="221">
        <f t="shared" si="274"/>
        <v>58744.800000000003</v>
      </c>
      <c r="AA2847" s="5">
        <f>VLOOKUP(G2847,Ma_KH!$A:$R,14,0)</f>
        <v>60</v>
      </c>
    </row>
    <row r="2848" spans="1:27" hidden="1" x14ac:dyDescent="0.25">
      <c r="A2848" s="211">
        <v>45995</v>
      </c>
      <c r="B2848" s="148" t="s">
        <v>8194</v>
      </c>
      <c r="C2848" s="10" t="s">
        <v>7767</v>
      </c>
      <c r="D2848" s="149">
        <v>45996</v>
      </c>
      <c r="G2848" s="32" t="s">
        <v>1315</v>
      </c>
      <c r="I2848" s="148" t="s">
        <v>8194</v>
      </c>
      <c r="J2848" s="212" t="s">
        <v>70</v>
      </c>
      <c r="K2848" s="330" t="s">
        <v>32</v>
      </c>
      <c r="L2848" s="21" t="str">
        <f>VLOOKUP($K2848,TONG_SL!$A:$D,2,0)</f>
        <v>Giò Tai Lưỡi Xào 250g</v>
      </c>
      <c r="N2848" s="21" t="str">
        <f t="shared" si="275"/>
        <v>K-C6</v>
      </c>
      <c r="Q2848" s="21" t="str">
        <f>VLOOKUP(K2848,TONG_SL!$A:$D,3,0)</f>
        <v>Túi</v>
      </c>
      <c r="R2848" s="1">
        <v>5</v>
      </c>
      <c r="S2848" s="220"/>
      <c r="T2848" s="220">
        <f>VLOOKUP(VLOOKUP(G2848,Ma_KH!$A:$R,18,0)&amp;K2848,Gia_MB!$A:$F,6,0)</f>
        <v>50182</v>
      </c>
      <c r="U2848" s="221">
        <f t="shared" si="271"/>
        <v>250910</v>
      </c>
      <c r="V2848" s="220"/>
      <c r="W2848" s="222">
        <f t="shared" si="272"/>
        <v>0</v>
      </c>
      <c r="X2848" s="223" t="str">
        <f t="shared" si="273"/>
        <v>8</v>
      </c>
      <c r="Y2848" s="220"/>
      <c r="Z2848" s="221">
        <f t="shared" si="274"/>
        <v>20072.8</v>
      </c>
      <c r="AA2848" s="5">
        <f>VLOOKUP(G2848,Ma_KH!$A:$R,14,0)</f>
        <v>60</v>
      </c>
    </row>
    <row r="2849" spans="1:27" hidden="1" x14ac:dyDescent="0.25">
      <c r="A2849" s="211">
        <v>45995</v>
      </c>
      <c r="B2849" s="148" t="s">
        <v>8194</v>
      </c>
      <c r="C2849" s="10" t="s">
        <v>7767</v>
      </c>
      <c r="D2849" s="149">
        <v>45996</v>
      </c>
      <c r="G2849" s="32" t="s">
        <v>1315</v>
      </c>
      <c r="I2849" s="148" t="s">
        <v>8194</v>
      </c>
      <c r="J2849" s="212" t="s">
        <v>70</v>
      </c>
      <c r="K2849" s="330" t="s">
        <v>48</v>
      </c>
      <c r="L2849" s="21" t="str">
        <f>VLOOKUP($K2849,TONG_SL!$A:$D,2,0)</f>
        <v>Mọc Nấm Hương 250g</v>
      </c>
      <c r="N2849" s="21" t="str">
        <f t="shared" si="275"/>
        <v>K-C6</v>
      </c>
      <c r="Q2849" s="21" t="str">
        <f>VLOOKUP(K2849,TONG_SL!$A:$D,3,0)</f>
        <v>Túi</v>
      </c>
      <c r="R2849" s="1">
        <v>5</v>
      </c>
      <c r="S2849" s="220"/>
      <c r="T2849" s="220">
        <f>VLOOKUP(VLOOKUP(G2849,Ma_KH!$A:$R,18,0)&amp;K2849,Gia_MB!$A:$F,6,0)</f>
        <v>46000</v>
      </c>
      <c r="U2849" s="221">
        <f t="shared" si="271"/>
        <v>230000</v>
      </c>
      <c r="V2849" s="220"/>
      <c r="W2849" s="222">
        <f t="shared" si="272"/>
        <v>0</v>
      </c>
      <c r="X2849" s="223" t="str">
        <f t="shared" si="273"/>
        <v>8</v>
      </c>
      <c r="Y2849" s="220"/>
      <c r="Z2849" s="221">
        <f t="shared" si="274"/>
        <v>18400</v>
      </c>
      <c r="AA2849" s="5">
        <f>VLOOKUP(G2849,Ma_KH!$A:$R,14,0)</f>
        <v>60</v>
      </c>
    </row>
    <row r="2850" spans="1:27" hidden="1" x14ac:dyDescent="0.25">
      <c r="A2850" s="211">
        <v>45995</v>
      </c>
      <c r="B2850" s="148" t="s">
        <v>8194</v>
      </c>
      <c r="C2850" s="10" t="s">
        <v>7767</v>
      </c>
      <c r="D2850" s="149">
        <v>45996</v>
      </c>
      <c r="G2850" s="32" t="s">
        <v>1315</v>
      </c>
      <c r="I2850" s="148" t="s">
        <v>8194</v>
      </c>
      <c r="J2850" s="212" t="s">
        <v>70</v>
      </c>
      <c r="K2850" s="330" t="s">
        <v>37</v>
      </c>
      <c r="L2850" s="21" t="str">
        <f>VLOOKUP($K2850,TONG_SL!$A:$D,2,0)</f>
        <v>Chả cốm 300g</v>
      </c>
      <c r="N2850" s="21" t="str">
        <f t="shared" si="275"/>
        <v>K-C6</v>
      </c>
      <c r="Q2850" s="21" t="str">
        <f>VLOOKUP(K2850,TONG_SL!$A:$D,3,0)</f>
        <v>Túi</v>
      </c>
      <c r="R2850" s="1">
        <v>5</v>
      </c>
      <c r="S2850" s="220"/>
      <c r="T2850" s="220">
        <f>VLOOKUP(VLOOKUP(G2850,Ma_KH!$A:$R,18,0)&amp;K2850,Gia_MB!$A:$F,6,0)</f>
        <v>74250</v>
      </c>
      <c r="U2850" s="221">
        <f t="shared" si="271"/>
        <v>371250</v>
      </c>
      <c r="V2850" s="220"/>
      <c r="W2850" s="222">
        <f t="shared" si="272"/>
        <v>0</v>
      </c>
      <c r="X2850" s="223" t="str">
        <f t="shared" si="273"/>
        <v>8</v>
      </c>
      <c r="Y2850" s="220"/>
      <c r="Z2850" s="221">
        <f t="shared" si="274"/>
        <v>29700</v>
      </c>
      <c r="AA2850" s="5">
        <f>VLOOKUP(G2850,Ma_KH!$A:$R,14,0)</f>
        <v>60</v>
      </c>
    </row>
    <row r="2851" spans="1:27" hidden="1" x14ac:dyDescent="0.25">
      <c r="A2851" s="211">
        <v>45995</v>
      </c>
      <c r="B2851" s="148" t="s">
        <v>8194</v>
      </c>
      <c r="C2851" s="10" t="s">
        <v>7767</v>
      </c>
      <c r="D2851" s="149">
        <v>45996</v>
      </c>
      <c r="G2851" s="32" t="s">
        <v>1315</v>
      </c>
      <c r="I2851" s="148" t="s">
        <v>8194</v>
      </c>
      <c r="J2851" s="212" t="s">
        <v>70</v>
      </c>
      <c r="K2851" s="330" t="s">
        <v>39</v>
      </c>
      <c r="L2851" s="21" t="str">
        <f>VLOOKUP($K2851,TONG_SL!$A:$D,2,0)</f>
        <v>Chả nướng 300g</v>
      </c>
      <c r="N2851" s="21" t="str">
        <f t="shared" si="275"/>
        <v>K-C6</v>
      </c>
      <c r="Q2851" s="21" t="str">
        <f>VLOOKUP(K2851,TONG_SL!$A:$D,3,0)</f>
        <v>Túi</v>
      </c>
      <c r="R2851" s="1">
        <v>2</v>
      </c>
      <c r="S2851" s="220"/>
      <c r="T2851" s="220">
        <f>VLOOKUP(VLOOKUP(G2851,Ma_KH!$A:$R,18,0)&amp;K2851,Gia_MB!$A:$F,6,0)</f>
        <v>70950</v>
      </c>
      <c r="U2851" s="221">
        <f t="shared" si="271"/>
        <v>141900</v>
      </c>
      <c r="V2851" s="220"/>
      <c r="W2851" s="222">
        <f t="shared" si="272"/>
        <v>0</v>
      </c>
      <c r="X2851" s="223" t="str">
        <f t="shared" si="273"/>
        <v>8</v>
      </c>
      <c r="Y2851" s="220"/>
      <c r="Z2851" s="221">
        <f t="shared" si="274"/>
        <v>11352</v>
      </c>
      <c r="AA2851" s="5">
        <f>VLOOKUP(G2851,Ma_KH!$A:$R,14,0)</f>
        <v>60</v>
      </c>
    </row>
    <row r="2852" spans="1:27" hidden="1" x14ac:dyDescent="0.25">
      <c r="A2852" s="211">
        <v>45995</v>
      </c>
      <c r="B2852" s="148" t="s">
        <v>8195</v>
      </c>
      <c r="C2852" s="10" t="s">
        <v>7767</v>
      </c>
      <c r="D2852" s="149">
        <v>45996</v>
      </c>
      <c r="G2852" s="32" t="s">
        <v>1090</v>
      </c>
      <c r="I2852" s="148" t="s">
        <v>8195</v>
      </c>
      <c r="J2852" s="212" t="s">
        <v>70</v>
      </c>
      <c r="K2852" s="330" t="s">
        <v>30</v>
      </c>
      <c r="L2852" s="21" t="str">
        <f>VLOOKUP($K2852,TONG_SL!$A:$D,2,0)</f>
        <v>Gà muối 500g</v>
      </c>
      <c r="N2852" s="21" t="str">
        <f t="shared" si="275"/>
        <v>K-C6</v>
      </c>
      <c r="Q2852" s="21" t="str">
        <f>VLOOKUP(K2852,TONG_SL!$A:$D,3,0)</f>
        <v>Túi</v>
      </c>
      <c r="R2852" s="1">
        <v>5</v>
      </c>
      <c r="S2852" s="220"/>
      <c r="T2852" s="220">
        <f>VLOOKUP(VLOOKUP(G2852,Ma_KH!$A:$R,18,0)&amp;K2852,Gia_MB!$A:$F,6,0)</f>
        <v>111058</v>
      </c>
      <c r="U2852" s="221">
        <f t="shared" si="271"/>
        <v>555290</v>
      </c>
      <c r="V2852" s="220"/>
      <c r="W2852" s="222">
        <f t="shared" si="272"/>
        <v>0</v>
      </c>
      <c r="X2852" s="223" t="str">
        <f t="shared" si="273"/>
        <v>8</v>
      </c>
      <c r="Y2852" s="220"/>
      <c r="Z2852" s="221">
        <f t="shared" si="274"/>
        <v>44423.200000000004</v>
      </c>
      <c r="AA2852" s="5">
        <f>VLOOKUP(G2852,Ma_KH!$A:$R,14,0)</f>
        <v>60</v>
      </c>
    </row>
    <row r="2853" spans="1:27" hidden="1" x14ac:dyDescent="0.25">
      <c r="A2853" s="211">
        <v>45995</v>
      </c>
      <c r="B2853" s="148" t="s">
        <v>8195</v>
      </c>
      <c r="C2853" s="10" t="s">
        <v>7767</v>
      </c>
      <c r="D2853" s="149">
        <v>45996</v>
      </c>
      <c r="G2853" s="32" t="s">
        <v>1090</v>
      </c>
      <c r="I2853" s="148" t="s">
        <v>8195</v>
      </c>
      <c r="J2853" s="212" t="s">
        <v>70</v>
      </c>
      <c r="K2853" s="330" t="s">
        <v>27</v>
      </c>
      <c r="L2853" s="21" t="str">
        <f>VLOOKUP($K2853,TONG_SL!$A:$D,2,0)</f>
        <v>Chân giò heo muối 300g</v>
      </c>
      <c r="N2853" s="21" t="str">
        <f t="shared" si="275"/>
        <v>K-C6</v>
      </c>
      <c r="Q2853" s="21" t="str">
        <f>VLOOKUP(K2853,TONG_SL!$A:$D,3,0)</f>
        <v>Túi</v>
      </c>
      <c r="R2853" s="1">
        <v>10</v>
      </c>
      <c r="S2853" s="220"/>
      <c r="T2853" s="220">
        <f>VLOOKUP(VLOOKUP(G2853,Ma_KH!$A:$R,18,0)&amp;K2853,Gia_MB!$A:$F,6,0)</f>
        <v>73431</v>
      </c>
      <c r="U2853" s="221">
        <f t="shared" si="271"/>
        <v>734310</v>
      </c>
      <c r="V2853" s="220"/>
      <c r="W2853" s="222">
        <f t="shared" si="272"/>
        <v>0</v>
      </c>
      <c r="X2853" s="223" t="str">
        <f t="shared" si="273"/>
        <v>8</v>
      </c>
      <c r="Y2853" s="220"/>
      <c r="Z2853" s="221">
        <f t="shared" si="274"/>
        <v>58744.800000000003</v>
      </c>
      <c r="AA2853" s="5">
        <f>VLOOKUP(G2853,Ma_KH!$A:$R,14,0)</f>
        <v>60</v>
      </c>
    </row>
    <row r="2854" spans="1:27" hidden="1" x14ac:dyDescent="0.25">
      <c r="A2854" s="211">
        <v>45995</v>
      </c>
      <c r="B2854" s="148" t="s">
        <v>8195</v>
      </c>
      <c r="C2854" s="10" t="s">
        <v>7767</v>
      </c>
      <c r="D2854" s="149">
        <v>45996</v>
      </c>
      <c r="G2854" s="32" t="s">
        <v>1090</v>
      </c>
      <c r="I2854" s="148" t="s">
        <v>8195</v>
      </c>
      <c r="J2854" s="212" t="s">
        <v>70</v>
      </c>
      <c r="K2854" s="330" t="s">
        <v>32</v>
      </c>
      <c r="L2854" s="21" t="str">
        <f>VLOOKUP($K2854,TONG_SL!$A:$D,2,0)</f>
        <v>Giò Tai Lưỡi Xào 250g</v>
      </c>
      <c r="N2854" s="21" t="str">
        <f t="shared" si="275"/>
        <v>K-C6</v>
      </c>
      <c r="Q2854" s="21" t="str">
        <f>VLOOKUP(K2854,TONG_SL!$A:$D,3,0)</f>
        <v>Túi</v>
      </c>
      <c r="R2854" s="1">
        <v>5</v>
      </c>
      <c r="S2854" s="220"/>
      <c r="T2854" s="220">
        <f>VLOOKUP(VLOOKUP(G2854,Ma_KH!$A:$R,18,0)&amp;K2854,Gia_MB!$A:$F,6,0)</f>
        <v>50182</v>
      </c>
      <c r="U2854" s="221">
        <f t="shared" ref="U2854:U2896" si="276">T2854*R2854</f>
        <v>250910</v>
      </c>
      <c r="V2854" s="220"/>
      <c r="W2854" s="222">
        <f t="shared" ref="W2854:W2896" si="277">U2854*V2854</f>
        <v>0</v>
      </c>
      <c r="X2854" s="223" t="str">
        <f t="shared" ref="X2854:X2896" si="278">IF(B2854&lt;&gt;"","8","0")</f>
        <v>8</v>
      </c>
      <c r="Y2854" s="220"/>
      <c r="Z2854" s="221">
        <f t="shared" ref="Z2854:Z2896" si="279">U2854*X2854%</f>
        <v>20072.8</v>
      </c>
      <c r="AA2854" s="5">
        <f>VLOOKUP(G2854,Ma_KH!$A:$R,14,0)</f>
        <v>60</v>
      </c>
    </row>
    <row r="2855" spans="1:27" hidden="1" x14ac:dyDescent="0.25">
      <c r="A2855" s="211">
        <v>45995</v>
      </c>
      <c r="B2855" s="148" t="s">
        <v>8195</v>
      </c>
      <c r="C2855" s="10" t="s">
        <v>7767</v>
      </c>
      <c r="D2855" s="149">
        <v>45996</v>
      </c>
      <c r="G2855" s="32" t="s">
        <v>1090</v>
      </c>
      <c r="I2855" s="148" t="s">
        <v>8195</v>
      </c>
      <c r="J2855" s="212" t="s">
        <v>70</v>
      </c>
      <c r="K2855" s="330" t="s">
        <v>48</v>
      </c>
      <c r="L2855" s="21" t="str">
        <f>VLOOKUP($K2855,TONG_SL!$A:$D,2,0)</f>
        <v>Mọc Nấm Hương 250g</v>
      </c>
      <c r="N2855" s="21" t="str">
        <f t="shared" si="275"/>
        <v>K-C6</v>
      </c>
      <c r="Q2855" s="21" t="str">
        <f>VLOOKUP(K2855,TONG_SL!$A:$D,3,0)</f>
        <v>Túi</v>
      </c>
      <c r="R2855" s="1">
        <v>5</v>
      </c>
      <c r="S2855" s="220"/>
      <c r="T2855" s="220">
        <f>VLOOKUP(VLOOKUP(G2855,Ma_KH!$A:$R,18,0)&amp;K2855,Gia_MB!$A:$F,6,0)</f>
        <v>46000</v>
      </c>
      <c r="U2855" s="221">
        <f t="shared" si="276"/>
        <v>230000</v>
      </c>
      <c r="V2855" s="220"/>
      <c r="W2855" s="222">
        <f t="shared" si="277"/>
        <v>0</v>
      </c>
      <c r="X2855" s="223" t="str">
        <f t="shared" si="278"/>
        <v>8</v>
      </c>
      <c r="Y2855" s="220"/>
      <c r="Z2855" s="221">
        <f t="shared" si="279"/>
        <v>18400</v>
      </c>
      <c r="AA2855" s="5">
        <f>VLOOKUP(G2855,Ma_KH!$A:$R,14,0)</f>
        <v>60</v>
      </c>
    </row>
    <row r="2856" spans="1:27" hidden="1" x14ac:dyDescent="0.25">
      <c r="A2856" s="211">
        <v>45995</v>
      </c>
      <c r="B2856" s="148" t="s">
        <v>8195</v>
      </c>
      <c r="C2856" s="10" t="s">
        <v>7767</v>
      </c>
      <c r="D2856" s="149">
        <v>45996</v>
      </c>
      <c r="G2856" s="32" t="s">
        <v>1090</v>
      </c>
      <c r="I2856" s="148" t="s">
        <v>8195</v>
      </c>
      <c r="J2856" s="212" t="s">
        <v>70</v>
      </c>
      <c r="K2856" s="330" t="s">
        <v>34</v>
      </c>
      <c r="L2856" s="21" t="str">
        <f>VLOOKUP($K2856,TONG_SL!$A:$D,2,0)</f>
        <v>Tai heo muối 200g</v>
      </c>
      <c r="N2856" s="21" t="str">
        <f t="shared" si="275"/>
        <v>K-C6</v>
      </c>
      <c r="Q2856" s="21" t="str">
        <f>VLOOKUP(K2856,TONG_SL!$A:$D,3,0)</f>
        <v>Túi</v>
      </c>
      <c r="R2856" s="1">
        <v>3</v>
      </c>
      <c r="S2856" s="220"/>
      <c r="T2856" s="220">
        <f>VLOOKUP(VLOOKUP(G2856,Ma_KH!$A:$R,18,0)&amp;K2856,Gia_MB!$A:$F,6,0)</f>
        <v>55595</v>
      </c>
      <c r="U2856" s="221">
        <f t="shared" si="276"/>
        <v>166785</v>
      </c>
      <c r="V2856" s="220"/>
      <c r="W2856" s="222">
        <f t="shared" si="277"/>
        <v>0</v>
      </c>
      <c r="X2856" s="223" t="str">
        <f t="shared" si="278"/>
        <v>8</v>
      </c>
      <c r="Y2856" s="220"/>
      <c r="Z2856" s="221">
        <f t="shared" si="279"/>
        <v>13342.800000000001</v>
      </c>
      <c r="AA2856" s="5">
        <f>VLOOKUP(G2856,Ma_KH!$A:$R,14,0)</f>
        <v>60</v>
      </c>
    </row>
    <row r="2857" spans="1:27" hidden="1" x14ac:dyDescent="0.25">
      <c r="A2857" s="211">
        <v>45995</v>
      </c>
      <c r="B2857" s="148" t="s">
        <v>8195</v>
      </c>
      <c r="C2857" s="10" t="s">
        <v>7767</v>
      </c>
      <c r="D2857" s="149">
        <v>45996</v>
      </c>
      <c r="G2857" s="32" t="s">
        <v>1090</v>
      </c>
      <c r="I2857" s="148" t="s">
        <v>8195</v>
      </c>
      <c r="J2857" s="212" t="s">
        <v>70</v>
      </c>
      <c r="K2857" s="330" t="s">
        <v>39</v>
      </c>
      <c r="L2857" s="21" t="str">
        <f>VLOOKUP($K2857,TONG_SL!$A:$D,2,0)</f>
        <v>Chả nướng 300g</v>
      </c>
      <c r="N2857" s="21" t="str">
        <f t="shared" si="275"/>
        <v>K-C6</v>
      </c>
      <c r="Q2857" s="21" t="str">
        <f>VLOOKUP(K2857,TONG_SL!$A:$D,3,0)</f>
        <v>Túi</v>
      </c>
      <c r="R2857" s="1">
        <v>3</v>
      </c>
      <c r="S2857" s="220"/>
      <c r="T2857" s="220">
        <f>VLOOKUP(VLOOKUP(G2857,Ma_KH!$A:$R,18,0)&amp;K2857,Gia_MB!$A:$F,6,0)</f>
        <v>70950</v>
      </c>
      <c r="U2857" s="221">
        <f t="shared" si="276"/>
        <v>212850</v>
      </c>
      <c r="V2857" s="220"/>
      <c r="W2857" s="222">
        <f t="shared" si="277"/>
        <v>0</v>
      </c>
      <c r="X2857" s="223" t="str">
        <f t="shared" si="278"/>
        <v>8</v>
      </c>
      <c r="Y2857" s="220"/>
      <c r="Z2857" s="221">
        <f t="shared" si="279"/>
        <v>17028</v>
      </c>
      <c r="AA2857" s="5">
        <f>VLOOKUP(G2857,Ma_KH!$A:$R,14,0)</f>
        <v>60</v>
      </c>
    </row>
    <row r="2858" spans="1:27" hidden="1" x14ac:dyDescent="0.25">
      <c r="A2858" s="211">
        <v>45995</v>
      </c>
      <c r="B2858" s="148" t="s">
        <v>8196</v>
      </c>
      <c r="C2858" s="10" t="s">
        <v>7767</v>
      </c>
      <c r="D2858" s="149">
        <v>45996</v>
      </c>
      <c r="G2858" s="32" t="s">
        <v>1309</v>
      </c>
      <c r="I2858" s="148" t="s">
        <v>8196</v>
      </c>
      <c r="J2858" s="212" t="s">
        <v>70</v>
      </c>
      <c r="K2858" s="330" t="s">
        <v>27</v>
      </c>
      <c r="L2858" s="21" t="str">
        <f>VLOOKUP($K2858,TONG_SL!$A:$D,2,0)</f>
        <v>Chân giò heo muối 300g</v>
      </c>
      <c r="N2858" s="21" t="str">
        <f t="shared" si="275"/>
        <v>K-C6</v>
      </c>
      <c r="Q2858" s="21" t="str">
        <f>VLOOKUP(K2858,TONG_SL!$A:$D,3,0)</f>
        <v>Túi</v>
      </c>
      <c r="R2858" s="1">
        <v>10</v>
      </c>
      <c r="S2858" s="220"/>
      <c r="T2858" s="220">
        <f>VLOOKUP(VLOOKUP(G2858,Ma_KH!$A:$R,18,0)&amp;K2858,Gia_MB!$A:$F,6,0)</f>
        <v>73431</v>
      </c>
      <c r="U2858" s="221">
        <f t="shared" si="276"/>
        <v>734310</v>
      </c>
      <c r="V2858" s="220"/>
      <c r="W2858" s="222">
        <f t="shared" si="277"/>
        <v>0</v>
      </c>
      <c r="X2858" s="223" t="str">
        <f t="shared" si="278"/>
        <v>8</v>
      </c>
      <c r="Y2858" s="220"/>
      <c r="Z2858" s="221">
        <f t="shared" si="279"/>
        <v>58744.800000000003</v>
      </c>
      <c r="AA2858" s="5">
        <f>VLOOKUP(G2858,Ma_KH!$A:$R,14,0)</f>
        <v>60</v>
      </c>
    </row>
    <row r="2859" spans="1:27" hidden="1" x14ac:dyDescent="0.25">
      <c r="A2859" s="211">
        <v>45995</v>
      </c>
      <c r="B2859" s="148" t="s">
        <v>8196</v>
      </c>
      <c r="C2859" s="10" t="s">
        <v>7767</v>
      </c>
      <c r="D2859" s="149">
        <v>45996</v>
      </c>
      <c r="G2859" s="32" t="s">
        <v>1309</v>
      </c>
      <c r="I2859" s="148" t="s">
        <v>8196</v>
      </c>
      <c r="J2859" s="212" t="s">
        <v>70</v>
      </c>
      <c r="K2859" s="330" t="s">
        <v>32</v>
      </c>
      <c r="L2859" s="21" t="str">
        <f>VLOOKUP($K2859,TONG_SL!$A:$D,2,0)</f>
        <v>Giò Tai Lưỡi Xào 250g</v>
      </c>
      <c r="N2859" s="21" t="str">
        <f t="shared" si="275"/>
        <v>K-C6</v>
      </c>
      <c r="Q2859" s="21" t="str">
        <f>VLOOKUP(K2859,TONG_SL!$A:$D,3,0)</f>
        <v>Túi</v>
      </c>
      <c r="R2859" s="1">
        <v>5</v>
      </c>
      <c r="S2859" s="220"/>
      <c r="T2859" s="220">
        <f>VLOOKUP(VLOOKUP(G2859,Ma_KH!$A:$R,18,0)&amp;K2859,Gia_MB!$A:$F,6,0)</f>
        <v>50182</v>
      </c>
      <c r="U2859" s="221">
        <f t="shared" si="276"/>
        <v>250910</v>
      </c>
      <c r="V2859" s="220"/>
      <c r="W2859" s="222">
        <f t="shared" si="277"/>
        <v>0</v>
      </c>
      <c r="X2859" s="223" t="str">
        <f t="shared" si="278"/>
        <v>8</v>
      </c>
      <c r="Y2859" s="220"/>
      <c r="Z2859" s="221">
        <f t="shared" si="279"/>
        <v>20072.8</v>
      </c>
      <c r="AA2859" s="5">
        <f>VLOOKUP(G2859,Ma_KH!$A:$R,14,0)</f>
        <v>60</v>
      </c>
    </row>
    <row r="2860" spans="1:27" hidden="1" x14ac:dyDescent="0.25">
      <c r="A2860" s="211">
        <v>45995</v>
      </c>
      <c r="B2860" s="148" t="s">
        <v>8196</v>
      </c>
      <c r="C2860" s="10" t="s">
        <v>7767</v>
      </c>
      <c r="D2860" s="149">
        <v>45996</v>
      </c>
      <c r="G2860" s="32" t="s">
        <v>1309</v>
      </c>
      <c r="I2860" s="148" t="s">
        <v>8196</v>
      </c>
      <c r="J2860" s="212" t="s">
        <v>70</v>
      </c>
      <c r="K2860" s="330" t="s">
        <v>34</v>
      </c>
      <c r="L2860" s="21" t="str">
        <f>VLOOKUP($K2860,TONG_SL!$A:$D,2,0)</f>
        <v>Tai heo muối 200g</v>
      </c>
      <c r="N2860" s="21" t="str">
        <f t="shared" si="275"/>
        <v>K-C6</v>
      </c>
      <c r="Q2860" s="21" t="str">
        <f>VLOOKUP(K2860,TONG_SL!$A:$D,3,0)</f>
        <v>Túi</v>
      </c>
      <c r="R2860" s="1">
        <v>5</v>
      </c>
      <c r="S2860" s="220"/>
      <c r="T2860" s="220">
        <f>VLOOKUP(VLOOKUP(G2860,Ma_KH!$A:$R,18,0)&amp;K2860,Gia_MB!$A:$F,6,0)</f>
        <v>55595</v>
      </c>
      <c r="U2860" s="221">
        <f t="shared" si="276"/>
        <v>277975</v>
      </c>
      <c r="V2860" s="220"/>
      <c r="W2860" s="222">
        <f t="shared" si="277"/>
        <v>0</v>
      </c>
      <c r="X2860" s="223" t="str">
        <f t="shared" si="278"/>
        <v>8</v>
      </c>
      <c r="Y2860" s="220"/>
      <c r="Z2860" s="221">
        <f t="shared" si="279"/>
        <v>22238</v>
      </c>
      <c r="AA2860" s="5">
        <f>VLOOKUP(G2860,Ma_KH!$A:$R,14,0)</f>
        <v>60</v>
      </c>
    </row>
    <row r="2861" spans="1:27" hidden="1" x14ac:dyDescent="0.25">
      <c r="A2861" s="211">
        <v>45995</v>
      </c>
      <c r="B2861" s="148" t="s">
        <v>8196</v>
      </c>
      <c r="C2861" s="10" t="s">
        <v>7767</v>
      </c>
      <c r="D2861" s="149">
        <v>45996</v>
      </c>
      <c r="G2861" s="32" t="s">
        <v>1309</v>
      </c>
      <c r="I2861" s="148" t="s">
        <v>8196</v>
      </c>
      <c r="J2861" s="212" t="s">
        <v>70</v>
      </c>
      <c r="K2861" s="330" t="s">
        <v>39</v>
      </c>
      <c r="L2861" s="21" t="str">
        <f>VLOOKUP($K2861,TONG_SL!$A:$D,2,0)</f>
        <v>Chả nướng 300g</v>
      </c>
      <c r="N2861" s="21" t="str">
        <f t="shared" si="275"/>
        <v>K-C6</v>
      </c>
      <c r="Q2861" s="21" t="str">
        <f>VLOOKUP(K2861,TONG_SL!$A:$D,3,0)</f>
        <v>Túi</v>
      </c>
      <c r="R2861" s="1">
        <v>3</v>
      </c>
      <c r="S2861" s="220"/>
      <c r="T2861" s="220">
        <f>VLOOKUP(VLOOKUP(G2861,Ma_KH!$A:$R,18,0)&amp;K2861,Gia_MB!$A:$F,6,0)</f>
        <v>70950</v>
      </c>
      <c r="U2861" s="221">
        <f t="shared" si="276"/>
        <v>212850</v>
      </c>
      <c r="V2861" s="220"/>
      <c r="W2861" s="222">
        <f t="shared" si="277"/>
        <v>0</v>
      </c>
      <c r="X2861" s="223" t="str">
        <f t="shared" si="278"/>
        <v>8</v>
      </c>
      <c r="Y2861" s="220"/>
      <c r="Z2861" s="221">
        <f t="shared" si="279"/>
        <v>17028</v>
      </c>
      <c r="AA2861" s="5">
        <f>VLOOKUP(G2861,Ma_KH!$A:$R,14,0)</f>
        <v>60</v>
      </c>
    </row>
    <row r="2862" spans="1:27" hidden="1" x14ac:dyDescent="0.25">
      <c r="A2862" s="211">
        <v>45995</v>
      </c>
      <c r="B2862" s="148" t="s">
        <v>8197</v>
      </c>
      <c r="C2862" s="10" t="s">
        <v>7767</v>
      </c>
      <c r="D2862" s="149">
        <v>45996</v>
      </c>
      <c r="G2862" s="32" t="s">
        <v>511</v>
      </c>
      <c r="I2862" s="148" t="s">
        <v>8197</v>
      </c>
      <c r="J2862" s="212" t="s">
        <v>70</v>
      </c>
      <c r="K2862" s="330" t="s">
        <v>27</v>
      </c>
      <c r="L2862" s="21" t="str">
        <f>VLOOKUP($K2862,TONG_SL!$A:$D,2,0)</f>
        <v>Chân giò heo muối 300g</v>
      </c>
      <c r="N2862" s="21" t="str">
        <f t="shared" si="275"/>
        <v>K-C6</v>
      </c>
      <c r="Q2862" s="21" t="str">
        <f>VLOOKUP(K2862,TONG_SL!$A:$D,3,0)</f>
        <v>Túi</v>
      </c>
      <c r="R2862" s="1">
        <v>5</v>
      </c>
      <c r="S2862" s="220"/>
      <c r="T2862" s="220">
        <f>VLOOKUP(VLOOKUP(G2862,Ma_KH!$A:$R,18,0)&amp;K2862,Gia_MB!$A:$F,6,0)</f>
        <v>73431</v>
      </c>
      <c r="U2862" s="221">
        <f t="shared" si="276"/>
        <v>367155</v>
      </c>
      <c r="V2862" s="220"/>
      <c r="W2862" s="222">
        <f t="shared" si="277"/>
        <v>0</v>
      </c>
      <c r="X2862" s="223" t="str">
        <f t="shared" si="278"/>
        <v>8</v>
      </c>
      <c r="Y2862" s="220"/>
      <c r="Z2862" s="221">
        <f t="shared" si="279"/>
        <v>29372.400000000001</v>
      </c>
      <c r="AA2862" s="5">
        <f>VLOOKUP(G2862,Ma_KH!$A:$R,14,0)</f>
        <v>60</v>
      </c>
    </row>
    <row r="2863" spans="1:27" hidden="1" x14ac:dyDescent="0.25">
      <c r="A2863" s="211">
        <v>45995</v>
      </c>
      <c r="B2863" s="148" t="s">
        <v>8197</v>
      </c>
      <c r="C2863" s="10" t="s">
        <v>7767</v>
      </c>
      <c r="D2863" s="149">
        <v>45996</v>
      </c>
      <c r="G2863" s="32" t="s">
        <v>511</v>
      </c>
      <c r="I2863" s="148" t="s">
        <v>8197</v>
      </c>
      <c r="J2863" s="212" t="s">
        <v>70</v>
      </c>
      <c r="K2863" s="330" t="s">
        <v>32</v>
      </c>
      <c r="L2863" s="21" t="str">
        <f>VLOOKUP($K2863,TONG_SL!$A:$D,2,0)</f>
        <v>Giò Tai Lưỡi Xào 250g</v>
      </c>
      <c r="N2863" s="21" t="str">
        <f t="shared" si="275"/>
        <v>K-C6</v>
      </c>
      <c r="Q2863" s="21" t="str">
        <f>VLOOKUP(K2863,TONG_SL!$A:$D,3,0)</f>
        <v>Túi</v>
      </c>
      <c r="R2863" s="1">
        <v>5</v>
      </c>
      <c r="S2863" s="220"/>
      <c r="T2863" s="220">
        <f>VLOOKUP(VLOOKUP(G2863,Ma_KH!$A:$R,18,0)&amp;K2863,Gia_MB!$A:$F,6,0)</f>
        <v>50182</v>
      </c>
      <c r="U2863" s="221">
        <f t="shared" si="276"/>
        <v>250910</v>
      </c>
      <c r="V2863" s="220"/>
      <c r="W2863" s="222">
        <f t="shared" si="277"/>
        <v>0</v>
      </c>
      <c r="X2863" s="223" t="str">
        <f t="shared" si="278"/>
        <v>8</v>
      </c>
      <c r="Y2863" s="220"/>
      <c r="Z2863" s="221">
        <f t="shared" si="279"/>
        <v>20072.8</v>
      </c>
      <c r="AA2863" s="5">
        <f>VLOOKUP(G2863,Ma_KH!$A:$R,14,0)</f>
        <v>60</v>
      </c>
    </row>
    <row r="2864" spans="1:27" hidden="1" x14ac:dyDescent="0.25">
      <c r="A2864" s="211">
        <v>45995</v>
      </c>
      <c r="B2864" s="148" t="s">
        <v>8197</v>
      </c>
      <c r="C2864" s="10" t="s">
        <v>7767</v>
      </c>
      <c r="D2864" s="149">
        <v>45996</v>
      </c>
      <c r="G2864" s="32" t="s">
        <v>511</v>
      </c>
      <c r="I2864" s="148" t="s">
        <v>8197</v>
      </c>
      <c r="J2864" s="212" t="s">
        <v>70</v>
      </c>
      <c r="K2864" s="330" t="s">
        <v>37</v>
      </c>
      <c r="L2864" s="21" t="str">
        <f>VLOOKUP($K2864,TONG_SL!$A:$D,2,0)</f>
        <v>Chả cốm 300g</v>
      </c>
      <c r="N2864" s="21" t="str">
        <f t="shared" si="275"/>
        <v>K-C6</v>
      </c>
      <c r="Q2864" s="21" t="str">
        <f>VLOOKUP(K2864,TONG_SL!$A:$D,3,0)</f>
        <v>Túi</v>
      </c>
      <c r="R2864" s="1">
        <v>5</v>
      </c>
      <c r="S2864" s="220"/>
      <c r="T2864" s="220">
        <f>VLOOKUP(VLOOKUP(G2864,Ma_KH!$A:$R,18,0)&amp;K2864,Gia_MB!$A:$F,6,0)</f>
        <v>74250</v>
      </c>
      <c r="U2864" s="221">
        <f t="shared" si="276"/>
        <v>371250</v>
      </c>
      <c r="V2864" s="220"/>
      <c r="W2864" s="222">
        <f t="shared" si="277"/>
        <v>0</v>
      </c>
      <c r="X2864" s="223" t="str">
        <f t="shared" si="278"/>
        <v>8</v>
      </c>
      <c r="Y2864" s="220"/>
      <c r="Z2864" s="221">
        <f t="shared" si="279"/>
        <v>29700</v>
      </c>
      <c r="AA2864" s="5">
        <f>VLOOKUP(G2864,Ma_KH!$A:$R,14,0)</f>
        <v>60</v>
      </c>
    </row>
    <row r="2865" spans="1:27" hidden="1" x14ac:dyDescent="0.25">
      <c r="A2865" s="211">
        <v>45995</v>
      </c>
      <c r="B2865" s="148" t="s">
        <v>8197</v>
      </c>
      <c r="C2865" s="10" t="s">
        <v>7767</v>
      </c>
      <c r="D2865" s="149">
        <v>45996</v>
      </c>
      <c r="G2865" s="32" t="s">
        <v>511</v>
      </c>
      <c r="I2865" s="148" t="s">
        <v>8197</v>
      </c>
      <c r="J2865" s="212" t="s">
        <v>70</v>
      </c>
      <c r="K2865" s="330" t="s">
        <v>34</v>
      </c>
      <c r="L2865" s="21" t="str">
        <f>VLOOKUP($K2865,TONG_SL!$A:$D,2,0)</f>
        <v>Tai heo muối 200g</v>
      </c>
      <c r="N2865" s="21" t="str">
        <f t="shared" si="275"/>
        <v>K-C6</v>
      </c>
      <c r="Q2865" s="21" t="str">
        <f>VLOOKUP(K2865,TONG_SL!$A:$D,3,0)</f>
        <v>Túi</v>
      </c>
      <c r="R2865" s="1">
        <v>5</v>
      </c>
      <c r="S2865" s="220"/>
      <c r="T2865" s="220">
        <f>VLOOKUP(VLOOKUP(G2865,Ma_KH!$A:$R,18,0)&amp;K2865,Gia_MB!$A:$F,6,0)</f>
        <v>55595</v>
      </c>
      <c r="U2865" s="221">
        <f t="shared" si="276"/>
        <v>277975</v>
      </c>
      <c r="V2865" s="220"/>
      <c r="W2865" s="222">
        <f t="shared" si="277"/>
        <v>0</v>
      </c>
      <c r="X2865" s="223" t="str">
        <f t="shared" si="278"/>
        <v>8</v>
      </c>
      <c r="Y2865" s="220"/>
      <c r="Z2865" s="221">
        <f t="shared" si="279"/>
        <v>22238</v>
      </c>
      <c r="AA2865" s="5">
        <f>VLOOKUP(G2865,Ma_KH!$A:$R,14,0)</f>
        <v>60</v>
      </c>
    </row>
    <row r="2866" spans="1:27" hidden="1" x14ac:dyDescent="0.25">
      <c r="A2866" s="211">
        <v>45995</v>
      </c>
      <c r="B2866" s="148" t="s">
        <v>8197</v>
      </c>
      <c r="C2866" s="10" t="s">
        <v>7767</v>
      </c>
      <c r="D2866" s="149">
        <v>45996</v>
      </c>
      <c r="G2866" s="32" t="s">
        <v>511</v>
      </c>
      <c r="I2866" s="148" t="s">
        <v>8197</v>
      </c>
      <c r="J2866" s="212" t="s">
        <v>70</v>
      </c>
      <c r="K2866" s="330" t="s">
        <v>39</v>
      </c>
      <c r="L2866" s="21" t="str">
        <f>VLOOKUP($K2866,TONG_SL!$A:$D,2,0)</f>
        <v>Chả nướng 300g</v>
      </c>
      <c r="N2866" s="21" t="str">
        <f t="shared" si="275"/>
        <v>K-C6</v>
      </c>
      <c r="Q2866" s="21" t="str">
        <f>VLOOKUP(K2866,TONG_SL!$A:$D,3,0)</f>
        <v>Túi</v>
      </c>
      <c r="R2866" s="1">
        <v>5</v>
      </c>
      <c r="S2866" s="220"/>
      <c r="T2866" s="220">
        <f>VLOOKUP(VLOOKUP(G2866,Ma_KH!$A:$R,18,0)&amp;K2866,Gia_MB!$A:$F,6,0)</f>
        <v>70950</v>
      </c>
      <c r="U2866" s="221">
        <f t="shared" si="276"/>
        <v>354750</v>
      </c>
      <c r="V2866" s="220"/>
      <c r="W2866" s="222">
        <f t="shared" si="277"/>
        <v>0</v>
      </c>
      <c r="X2866" s="223" t="str">
        <f t="shared" si="278"/>
        <v>8</v>
      </c>
      <c r="Y2866" s="220"/>
      <c r="Z2866" s="221">
        <f t="shared" si="279"/>
        <v>28380</v>
      </c>
      <c r="AA2866" s="5">
        <f>VLOOKUP(G2866,Ma_KH!$A:$R,14,0)</f>
        <v>60</v>
      </c>
    </row>
    <row r="2867" spans="1:27" x14ac:dyDescent="0.25">
      <c r="A2867" s="211">
        <v>45992</v>
      </c>
      <c r="B2867" s="148">
        <v>13017215</v>
      </c>
      <c r="C2867" s="10" t="s">
        <v>7767</v>
      </c>
      <c r="D2867" s="149">
        <v>45996</v>
      </c>
      <c r="G2867" s="32" t="s">
        <v>4546</v>
      </c>
      <c r="I2867" s="32" t="s">
        <v>4546</v>
      </c>
      <c r="J2867" s="212" t="s">
        <v>70</v>
      </c>
      <c r="K2867" s="21" t="s">
        <v>27</v>
      </c>
      <c r="L2867" s="21" t="str">
        <f>VLOOKUP($K2867,TONG_SL!$A:$D,2,0)</f>
        <v>Chân giò heo muối 300g</v>
      </c>
      <c r="N2867" s="21" t="str">
        <f t="shared" si="275"/>
        <v>K-C6</v>
      </c>
      <c r="Q2867" s="21" t="str">
        <f>VLOOKUP(K2867,TONG_SL!$A:$D,3,0)</f>
        <v>Túi</v>
      </c>
      <c r="R2867" s="1">
        <v>20</v>
      </c>
      <c r="S2867" s="220"/>
      <c r="T2867" s="220">
        <f>VLOOKUP(VLOOKUP(G2867,Ma_KH!$A:$R,18,0)&amp;K2867,Gia_MB!$A:$F,6,0)</f>
        <v>73431</v>
      </c>
      <c r="U2867" s="221">
        <f t="shared" si="276"/>
        <v>1468620</v>
      </c>
      <c r="V2867" s="220"/>
      <c r="W2867" s="222">
        <f t="shared" si="277"/>
        <v>0</v>
      </c>
      <c r="X2867" s="223" t="str">
        <f t="shared" si="278"/>
        <v>8</v>
      </c>
      <c r="Y2867" s="220"/>
      <c r="Z2867" s="221">
        <f t="shared" si="279"/>
        <v>117489.60000000001</v>
      </c>
      <c r="AA2867" s="5">
        <f>VLOOKUP(G2867,Ma_KH!$A:$R,14,0)</f>
        <v>49</v>
      </c>
    </row>
    <row r="2868" spans="1:27" x14ac:dyDescent="0.25">
      <c r="A2868" s="211">
        <v>45992</v>
      </c>
      <c r="B2868" s="148">
        <v>13017215</v>
      </c>
      <c r="C2868" s="10" t="s">
        <v>7767</v>
      </c>
      <c r="D2868" s="149">
        <v>45996</v>
      </c>
      <c r="G2868" s="32" t="s">
        <v>4546</v>
      </c>
      <c r="I2868" s="32" t="s">
        <v>4546</v>
      </c>
      <c r="J2868" s="212" t="s">
        <v>70</v>
      </c>
      <c r="K2868" s="21" t="s">
        <v>30</v>
      </c>
      <c r="L2868" s="21" t="str">
        <f>VLOOKUP($K2868,TONG_SL!$A:$D,2,0)</f>
        <v>Gà muối 500g</v>
      </c>
      <c r="N2868" s="21" t="str">
        <f t="shared" si="275"/>
        <v>K-C6</v>
      </c>
      <c r="Q2868" s="21" t="str">
        <f>VLOOKUP(K2868,TONG_SL!$A:$D,3,0)</f>
        <v>Túi</v>
      </c>
      <c r="R2868" s="1">
        <v>10</v>
      </c>
      <c r="S2868" s="220"/>
      <c r="T2868" s="220">
        <f>VLOOKUP(VLOOKUP(G2868,Ma_KH!$A:$R,18,0)&amp;K2868,Gia_MB!$A:$F,6,0)</f>
        <v>111058</v>
      </c>
      <c r="U2868" s="221">
        <f t="shared" si="276"/>
        <v>1110580</v>
      </c>
      <c r="V2868" s="220"/>
      <c r="W2868" s="222">
        <f t="shared" si="277"/>
        <v>0</v>
      </c>
      <c r="X2868" s="223" t="str">
        <f t="shared" si="278"/>
        <v>8</v>
      </c>
      <c r="Y2868" s="220"/>
      <c r="Z2868" s="221">
        <f t="shared" si="279"/>
        <v>88846.400000000009</v>
      </c>
      <c r="AA2868" s="5">
        <f>VLOOKUP(G2868,Ma_KH!$A:$R,14,0)</f>
        <v>49</v>
      </c>
    </row>
    <row r="2869" spans="1:27" x14ac:dyDescent="0.25">
      <c r="A2869" s="211">
        <v>45992</v>
      </c>
      <c r="B2869" s="148">
        <v>13017215</v>
      </c>
      <c r="C2869" s="10" t="s">
        <v>7767</v>
      </c>
      <c r="D2869" s="149">
        <v>45996</v>
      </c>
      <c r="G2869" s="32" t="s">
        <v>4546</v>
      </c>
      <c r="I2869" s="32" t="s">
        <v>4546</v>
      </c>
      <c r="J2869" s="212" t="s">
        <v>70</v>
      </c>
      <c r="K2869" s="21" t="s">
        <v>590</v>
      </c>
      <c r="L2869" s="21" t="str">
        <f>VLOOKUP($K2869,TONG_SL!$A:$D,2,0)</f>
        <v>Mọc Nấm Hương 500g</v>
      </c>
      <c r="N2869" s="21" t="str">
        <f t="shared" si="275"/>
        <v>K-C6</v>
      </c>
      <c r="Q2869" s="21" t="str">
        <f>VLOOKUP(K2869,TONG_SL!$A:$D,3,0)</f>
        <v>Túi</v>
      </c>
      <c r="R2869" s="1">
        <v>5</v>
      </c>
      <c r="S2869" s="220"/>
      <c r="T2869" s="220">
        <f>VLOOKUP(VLOOKUP(G2869,Ma_KH!$A:$R,18,0)&amp;K2869,Gia_MB!$A:$F,6,0)</f>
        <v>78200</v>
      </c>
      <c r="U2869" s="221">
        <f t="shared" si="276"/>
        <v>391000</v>
      </c>
      <c r="V2869" s="220"/>
      <c r="W2869" s="222">
        <f t="shared" si="277"/>
        <v>0</v>
      </c>
      <c r="X2869" s="223" t="str">
        <f t="shared" si="278"/>
        <v>8</v>
      </c>
      <c r="Y2869" s="220"/>
      <c r="Z2869" s="221">
        <f t="shared" si="279"/>
        <v>31280</v>
      </c>
      <c r="AA2869" s="5">
        <f>VLOOKUP(G2869,Ma_KH!$A:$R,14,0)</f>
        <v>49</v>
      </c>
    </row>
    <row r="2870" spans="1:27" hidden="1" x14ac:dyDescent="0.25">
      <c r="A2870" s="157">
        <v>45995</v>
      </c>
      <c r="B2870" s="170">
        <v>4180884521</v>
      </c>
      <c r="C2870" s="10" t="s">
        <v>7767</v>
      </c>
      <c r="D2870" s="149">
        <v>45997</v>
      </c>
      <c r="E2870" s="152"/>
      <c r="F2870" s="151"/>
      <c r="G2870" s="33" t="s">
        <v>7773</v>
      </c>
      <c r="H2870" s="152"/>
      <c r="I2870" s="158" t="s">
        <v>8198</v>
      </c>
      <c r="J2870" s="150" t="s">
        <v>7234</v>
      </c>
      <c r="K2870" s="331" t="s">
        <v>30</v>
      </c>
      <c r="L2870" s="21" t="str">
        <f>VLOOKUP($K2870,TONG_SL!$A:$D,2,0)</f>
        <v>Gà muối 500g</v>
      </c>
      <c r="N2870" s="21" t="str">
        <f t="shared" si="275"/>
        <v>K-C6</v>
      </c>
      <c r="Q2870" s="21" t="str">
        <f>VLOOKUP(K2870,TONG_SL!$A:$D,3,0)</f>
        <v>Túi</v>
      </c>
      <c r="R2870" s="106">
        <v>14</v>
      </c>
      <c r="S2870" s="220"/>
      <c r="T2870" s="220">
        <f>VLOOKUP(VLOOKUP(G2870,Ma_KH!$A:$R,18,0)&amp;K2870,Gia_MB!$A:$F,6,0)</f>
        <v>111058</v>
      </c>
      <c r="U2870" s="221">
        <f t="shared" si="276"/>
        <v>1554812</v>
      </c>
      <c r="V2870" s="220"/>
      <c r="W2870" s="222">
        <f t="shared" si="277"/>
        <v>0</v>
      </c>
      <c r="X2870" s="223" t="str">
        <f t="shared" si="278"/>
        <v>8</v>
      </c>
      <c r="Y2870" s="220"/>
      <c r="Z2870" s="221">
        <f t="shared" si="279"/>
        <v>124384.96000000001</v>
      </c>
      <c r="AA2870" s="5">
        <f>VLOOKUP(G2870,Ma_KH!$A:$R,14,0)</f>
        <v>60</v>
      </c>
    </row>
    <row r="2871" spans="1:27" hidden="1" x14ac:dyDescent="0.25">
      <c r="A2871" s="157">
        <v>45995</v>
      </c>
      <c r="B2871" s="158">
        <v>4180884521</v>
      </c>
      <c r="C2871" s="10" t="s">
        <v>7767</v>
      </c>
      <c r="D2871" s="149">
        <v>45997</v>
      </c>
      <c r="E2871" s="152"/>
      <c r="F2871" s="151"/>
      <c r="G2871" s="33" t="s">
        <v>7773</v>
      </c>
      <c r="H2871" s="152"/>
      <c r="I2871" s="158" t="s">
        <v>8198</v>
      </c>
      <c r="J2871" s="150" t="s">
        <v>7234</v>
      </c>
      <c r="K2871" s="331" t="s">
        <v>48</v>
      </c>
      <c r="L2871" s="21" t="str">
        <f>VLOOKUP($K2871,TONG_SL!$A:$D,2,0)</f>
        <v>Mọc Nấm Hương 250g</v>
      </c>
      <c r="N2871" s="21" t="str">
        <f t="shared" si="275"/>
        <v>K-C6</v>
      </c>
      <c r="Q2871" s="21" t="str">
        <f>VLOOKUP(K2871,TONG_SL!$A:$D,3,0)</f>
        <v>Túi</v>
      </c>
      <c r="R2871" s="106">
        <v>5</v>
      </c>
      <c r="S2871" s="220"/>
      <c r="T2871" s="220">
        <f>VLOOKUP(VLOOKUP(G2871,Ma_KH!$A:$R,18,0)&amp;K2871,Gia_MB!$A:$F,6,0)</f>
        <v>46000</v>
      </c>
      <c r="U2871" s="221">
        <f t="shared" si="276"/>
        <v>230000</v>
      </c>
      <c r="V2871" s="220"/>
      <c r="W2871" s="222">
        <f t="shared" si="277"/>
        <v>0</v>
      </c>
      <c r="X2871" s="223" t="str">
        <f t="shared" si="278"/>
        <v>8</v>
      </c>
      <c r="Y2871" s="220"/>
      <c r="Z2871" s="221">
        <f t="shared" si="279"/>
        <v>18400</v>
      </c>
      <c r="AA2871" s="5">
        <f>VLOOKUP(G2871,Ma_KH!$A:$R,14,0)</f>
        <v>60</v>
      </c>
    </row>
    <row r="2872" spans="1:27" hidden="1" x14ac:dyDescent="0.25">
      <c r="A2872" s="157">
        <v>45995</v>
      </c>
      <c r="B2872" s="158">
        <v>4180884521</v>
      </c>
      <c r="C2872" s="10" t="s">
        <v>7767</v>
      </c>
      <c r="D2872" s="149">
        <v>45997</v>
      </c>
      <c r="E2872" s="152"/>
      <c r="F2872" s="151"/>
      <c r="G2872" s="33" t="s">
        <v>7773</v>
      </c>
      <c r="H2872" s="152"/>
      <c r="I2872" s="158" t="s">
        <v>8198</v>
      </c>
      <c r="J2872" s="150" t="s">
        <v>7234</v>
      </c>
      <c r="K2872" s="331" t="s">
        <v>32</v>
      </c>
      <c r="L2872" s="21" t="str">
        <f>VLOOKUP($K2872,TONG_SL!$A:$D,2,0)</f>
        <v>Giò Tai Lưỡi Xào 250g</v>
      </c>
      <c r="N2872" s="21" t="str">
        <f t="shared" si="275"/>
        <v>K-C6</v>
      </c>
      <c r="Q2872" s="21" t="str">
        <f>VLOOKUP(K2872,TONG_SL!$A:$D,3,0)</f>
        <v>Túi</v>
      </c>
      <c r="R2872" s="106">
        <v>7</v>
      </c>
      <c r="S2872" s="220"/>
      <c r="T2872" s="220">
        <f>VLOOKUP(VLOOKUP(G2872,Ma_KH!$A:$R,18,0)&amp;K2872,Gia_MB!$A:$F,6,0)</f>
        <v>50182</v>
      </c>
      <c r="U2872" s="221">
        <f t="shared" si="276"/>
        <v>351274</v>
      </c>
      <c r="V2872" s="220"/>
      <c r="W2872" s="222">
        <f t="shared" si="277"/>
        <v>0</v>
      </c>
      <c r="X2872" s="223" t="str">
        <f t="shared" si="278"/>
        <v>8</v>
      </c>
      <c r="Y2872" s="220"/>
      <c r="Z2872" s="221">
        <f t="shared" si="279"/>
        <v>28101.920000000002</v>
      </c>
      <c r="AA2872" s="5">
        <f>VLOOKUP(G2872,Ma_KH!$A:$R,14,0)</f>
        <v>60</v>
      </c>
    </row>
    <row r="2873" spans="1:27" hidden="1" x14ac:dyDescent="0.25">
      <c r="A2873" s="157">
        <v>45995</v>
      </c>
      <c r="B2873" s="158">
        <v>4180884521</v>
      </c>
      <c r="C2873" s="10" t="s">
        <v>7767</v>
      </c>
      <c r="D2873" s="149">
        <v>45997</v>
      </c>
      <c r="E2873" s="152"/>
      <c r="F2873" s="151"/>
      <c r="G2873" s="33" t="s">
        <v>7773</v>
      </c>
      <c r="H2873" s="152"/>
      <c r="I2873" s="158" t="s">
        <v>8198</v>
      </c>
      <c r="J2873" s="150" t="s">
        <v>7234</v>
      </c>
      <c r="K2873" s="331" t="s">
        <v>7187</v>
      </c>
      <c r="L2873" s="21" t="str">
        <f>VLOOKUP($K2873,TONG_SL!$A:$D,2,0)</f>
        <v>Chân giò heo muối 300g</v>
      </c>
      <c r="N2873" s="21" t="str">
        <f t="shared" si="275"/>
        <v>K-C6</v>
      </c>
      <c r="Q2873" s="21" t="str">
        <f>VLOOKUP(K2873,TONG_SL!$A:$D,3,0)</f>
        <v>Túi</v>
      </c>
      <c r="R2873" s="106">
        <v>17</v>
      </c>
      <c r="S2873" s="220"/>
      <c r="T2873" s="220">
        <f>VLOOKUP(VLOOKUP(G2873,Ma_KH!$A:$R,18,0)&amp;K2873,Gia_MB!$A:$F,6,0)</f>
        <v>73431</v>
      </c>
      <c r="U2873" s="221">
        <f t="shared" si="276"/>
        <v>1248327</v>
      </c>
      <c r="V2873" s="220"/>
      <c r="W2873" s="222">
        <f t="shared" si="277"/>
        <v>0</v>
      </c>
      <c r="X2873" s="223" t="str">
        <f t="shared" si="278"/>
        <v>8</v>
      </c>
      <c r="Y2873" s="220"/>
      <c r="Z2873" s="221">
        <f t="shared" si="279"/>
        <v>99866.16</v>
      </c>
      <c r="AA2873" s="5">
        <f>VLOOKUP(G2873,Ma_KH!$A:$R,14,0)</f>
        <v>60</v>
      </c>
    </row>
    <row r="2874" spans="1:27" hidden="1" x14ac:dyDescent="0.25">
      <c r="A2874" s="157">
        <v>45995</v>
      </c>
      <c r="B2874" s="158">
        <v>4180885447</v>
      </c>
      <c r="C2874" s="10" t="s">
        <v>7767</v>
      </c>
      <c r="D2874" s="149">
        <v>45997</v>
      </c>
      <c r="E2874" s="152"/>
      <c r="F2874" s="151"/>
      <c r="G2874" s="33" t="s">
        <v>7773</v>
      </c>
      <c r="H2874" s="152"/>
      <c r="I2874" s="158" t="s">
        <v>8199</v>
      </c>
      <c r="J2874" s="150" t="s">
        <v>7234</v>
      </c>
      <c r="K2874" s="331" t="s">
        <v>30</v>
      </c>
      <c r="L2874" s="21" t="str">
        <f>VLOOKUP($K2874,TONG_SL!$A:$D,2,0)</f>
        <v>Gà muối 500g</v>
      </c>
      <c r="N2874" s="21" t="str">
        <f t="shared" si="275"/>
        <v>K-C6</v>
      </c>
      <c r="Q2874" s="21" t="str">
        <f>VLOOKUP(K2874,TONG_SL!$A:$D,3,0)</f>
        <v>Túi</v>
      </c>
      <c r="R2874" s="106">
        <v>6</v>
      </c>
      <c r="S2874" s="220"/>
      <c r="T2874" s="220">
        <f>VLOOKUP(VLOOKUP(G2874,Ma_KH!$A:$R,18,0)&amp;K2874,Gia_MB!$A:$F,6,0)</f>
        <v>111058</v>
      </c>
      <c r="U2874" s="221">
        <f t="shared" si="276"/>
        <v>666348</v>
      </c>
      <c r="V2874" s="220"/>
      <c r="W2874" s="222">
        <f t="shared" si="277"/>
        <v>0</v>
      </c>
      <c r="X2874" s="223" t="str">
        <f t="shared" si="278"/>
        <v>8</v>
      </c>
      <c r="Y2874" s="220"/>
      <c r="Z2874" s="221">
        <f t="shared" si="279"/>
        <v>53307.840000000004</v>
      </c>
      <c r="AA2874" s="5">
        <f>VLOOKUP(G2874,Ma_KH!$A:$R,14,0)</f>
        <v>60</v>
      </c>
    </row>
    <row r="2875" spans="1:27" hidden="1" x14ac:dyDescent="0.25">
      <c r="A2875" s="157">
        <v>45995</v>
      </c>
      <c r="B2875" s="158">
        <v>4180885447</v>
      </c>
      <c r="C2875" s="10" t="s">
        <v>7767</v>
      </c>
      <c r="D2875" s="149">
        <v>45997</v>
      </c>
      <c r="E2875" s="152"/>
      <c r="F2875" s="151"/>
      <c r="G2875" s="33" t="s">
        <v>7773</v>
      </c>
      <c r="H2875" s="152"/>
      <c r="I2875" s="158" t="s">
        <v>8199</v>
      </c>
      <c r="J2875" s="150" t="s">
        <v>7234</v>
      </c>
      <c r="K2875" s="331" t="s">
        <v>48</v>
      </c>
      <c r="L2875" s="21" t="str">
        <f>VLOOKUP($K2875,TONG_SL!$A:$D,2,0)</f>
        <v>Mọc Nấm Hương 250g</v>
      </c>
      <c r="N2875" s="21" t="str">
        <f t="shared" si="275"/>
        <v>K-C6</v>
      </c>
      <c r="Q2875" s="21" t="str">
        <f>VLOOKUP(K2875,TONG_SL!$A:$D,3,0)</f>
        <v>Túi</v>
      </c>
      <c r="R2875" s="106">
        <v>6</v>
      </c>
      <c r="S2875" s="220"/>
      <c r="T2875" s="220">
        <f>VLOOKUP(VLOOKUP(G2875,Ma_KH!$A:$R,18,0)&amp;K2875,Gia_MB!$A:$F,6,0)</f>
        <v>46000</v>
      </c>
      <c r="U2875" s="221">
        <f t="shared" si="276"/>
        <v>276000</v>
      </c>
      <c r="V2875" s="220"/>
      <c r="W2875" s="222">
        <f t="shared" si="277"/>
        <v>0</v>
      </c>
      <c r="X2875" s="223" t="str">
        <f t="shared" si="278"/>
        <v>8</v>
      </c>
      <c r="Y2875" s="220"/>
      <c r="Z2875" s="221">
        <f t="shared" si="279"/>
        <v>22080</v>
      </c>
      <c r="AA2875" s="5">
        <f>VLOOKUP(G2875,Ma_KH!$A:$R,14,0)</f>
        <v>60</v>
      </c>
    </row>
    <row r="2876" spans="1:27" hidden="1" x14ac:dyDescent="0.25">
      <c r="A2876" s="157">
        <v>45995</v>
      </c>
      <c r="B2876" s="158">
        <v>4180885447</v>
      </c>
      <c r="C2876" s="10" t="s">
        <v>7767</v>
      </c>
      <c r="D2876" s="149">
        <v>45997</v>
      </c>
      <c r="E2876" s="152"/>
      <c r="F2876" s="151"/>
      <c r="G2876" s="33" t="s">
        <v>7773</v>
      </c>
      <c r="H2876" s="152"/>
      <c r="I2876" s="158" t="s">
        <v>8199</v>
      </c>
      <c r="J2876" s="150" t="s">
        <v>7234</v>
      </c>
      <c r="K2876" s="331" t="s">
        <v>7187</v>
      </c>
      <c r="L2876" s="21" t="str">
        <f>VLOOKUP($K2876,TONG_SL!$A:$D,2,0)</f>
        <v>Chân giò heo muối 300g</v>
      </c>
      <c r="N2876" s="21" t="str">
        <f t="shared" si="275"/>
        <v>K-C6</v>
      </c>
      <c r="Q2876" s="21" t="str">
        <f>VLOOKUP(K2876,TONG_SL!$A:$D,3,0)</f>
        <v>Túi</v>
      </c>
      <c r="R2876" s="106">
        <v>10</v>
      </c>
      <c r="S2876" s="220"/>
      <c r="T2876" s="220">
        <f>VLOOKUP(VLOOKUP(G2876,Ma_KH!$A:$R,18,0)&amp;K2876,Gia_MB!$A:$F,6,0)</f>
        <v>73431</v>
      </c>
      <c r="U2876" s="221">
        <f t="shared" si="276"/>
        <v>734310</v>
      </c>
      <c r="V2876" s="220"/>
      <c r="W2876" s="222">
        <f t="shared" si="277"/>
        <v>0</v>
      </c>
      <c r="X2876" s="223" t="str">
        <f t="shared" si="278"/>
        <v>8</v>
      </c>
      <c r="Y2876" s="220"/>
      <c r="Z2876" s="221">
        <f t="shared" si="279"/>
        <v>58744.800000000003</v>
      </c>
      <c r="AA2876" s="5">
        <f>VLOOKUP(G2876,Ma_KH!$A:$R,14,0)</f>
        <v>60</v>
      </c>
    </row>
    <row r="2877" spans="1:27" hidden="1" x14ac:dyDescent="0.25">
      <c r="A2877" s="157">
        <v>45995</v>
      </c>
      <c r="B2877" s="158">
        <v>4180885447</v>
      </c>
      <c r="C2877" s="10" t="s">
        <v>7767</v>
      </c>
      <c r="D2877" s="149">
        <v>45997</v>
      </c>
      <c r="E2877" s="152"/>
      <c r="F2877" s="151"/>
      <c r="G2877" s="33" t="s">
        <v>7773</v>
      </c>
      <c r="H2877" s="152"/>
      <c r="I2877" s="158" t="s">
        <v>8199</v>
      </c>
      <c r="J2877" s="150" t="s">
        <v>7234</v>
      </c>
      <c r="K2877" s="331" t="s">
        <v>32</v>
      </c>
      <c r="L2877" s="21" t="str">
        <f>VLOOKUP($K2877,TONG_SL!$A:$D,2,0)</f>
        <v>Giò Tai Lưỡi Xào 250g</v>
      </c>
      <c r="N2877" s="21" t="str">
        <f t="shared" si="275"/>
        <v>K-C6</v>
      </c>
      <c r="Q2877" s="21" t="str">
        <f>VLOOKUP(K2877,TONG_SL!$A:$D,3,0)</f>
        <v>Túi</v>
      </c>
      <c r="R2877" s="106">
        <v>8</v>
      </c>
      <c r="S2877" s="220"/>
      <c r="T2877" s="220">
        <f>VLOOKUP(VLOOKUP(G2877,Ma_KH!$A:$R,18,0)&amp;K2877,Gia_MB!$A:$F,6,0)</f>
        <v>50182</v>
      </c>
      <c r="U2877" s="221">
        <f t="shared" si="276"/>
        <v>401456</v>
      </c>
      <c r="V2877" s="220"/>
      <c r="W2877" s="222">
        <f t="shared" si="277"/>
        <v>0</v>
      </c>
      <c r="X2877" s="223" t="str">
        <f t="shared" si="278"/>
        <v>8</v>
      </c>
      <c r="Y2877" s="220"/>
      <c r="Z2877" s="221">
        <f t="shared" si="279"/>
        <v>32116.48</v>
      </c>
      <c r="AA2877" s="5">
        <f>VLOOKUP(G2877,Ma_KH!$A:$R,14,0)</f>
        <v>60</v>
      </c>
    </row>
    <row r="2878" spans="1:27" hidden="1" x14ac:dyDescent="0.25">
      <c r="A2878" s="157">
        <v>45995</v>
      </c>
      <c r="B2878" s="158">
        <v>4180885447</v>
      </c>
      <c r="C2878" s="10" t="s">
        <v>7767</v>
      </c>
      <c r="D2878" s="149">
        <v>45997</v>
      </c>
      <c r="E2878" s="152"/>
      <c r="F2878" s="151"/>
      <c r="G2878" s="33" t="s">
        <v>7773</v>
      </c>
      <c r="H2878" s="152"/>
      <c r="I2878" s="158" t="s">
        <v>8199</v>
      </c>
      <c r="J2878" s="150" t="s">
        <v>7234</v>
      </c>
      <c r="K2878" s="331" t="s">
        <v>7153</v>
      </c>
      <c r="L2878" s="21" t="str">
        <f>VLOOKUP($K2878,TONG_SL!$A:$D,2,0)</f>
        <v>Tai heo muối 200g</v>
      </c>
      <c r="N2878" s="21" t="str">
        <f t="shared" si="275"/>
        <v>K-C6</v>
      </c>
      <c r="Q2878" s="21" t="str">
        <f>VLOOKUP(K2878,TONG_SL!$A:$D,3,0)</f>
        <v>Túi</v>
      </c>
      <c r="R2878" s="106">
        <v>6</v>
      </c>
      <c r="S2878" s="220"/>
      <c r="T2878" s="220">
        <f>VLOOKUP(VLOOKUP(G2878,Ma_KH!$A:$R,18,0)&amp;K2878,Gia_MB!$A:$F,6,0)</f>
        <v>55595</v>
      </c>
      <c r="U2878" s="221">
        <f t="shared" si="276"/>
        <v>333570</v>
      </c>
      <c r="V2878" s="220"/>
      <c r="W2878" s="222">
        <f t="shared" si="277"/>
        <v>0</v>
      </c>
      <c r="X2878" s="223" t="str">
        <f t="shared" si="278"/>
        <v>8</v>
      </c>
      <c r="Y2878" s="220"/>
      <c r="Z2878" s="221">
        <f t="shared" si="279"/>
        <v>26685.600000000002</v>
      </c>
      <c r="AA2878" s="5">
        <f>VLOOKUP(G2878,Ma_KH!$A:$R,14,0)</f>
        <v>60</v>
      </c>
    </row>
    <row r="2879" spans="1:27" hidden="1" x14ac:dyDescent="0.25">
      <c r="A2879" s="157">
        <v>45995</v>
      </c>
      <c r="B2879" s="158">
        <v>4180885447</v>
      </c>
      <c r="C2879" s="10" t="s">
        <v>7767</v>
      </c>
      <c r="D2879" s="149">
        <v>45997</v>
      </c>
      <c r="E2879" s="152"/>
      <c r="F2879" s="151"/>
      <c r="G2879" s="33" t="s">
        <v>7773</v>
      </c>
      <c r="H2879" s="152"/>
      <c r="I2879" s="158" t="s">
        <v>8199</v>
      </c>
      <c r="J2879" s="150" t="s">
        <v>7234</v>
      </c>
      <c r="K2879" s="331" t="s">
        <v>7154</v>
      </c>
      <c r="L2879" s="21" t="str">
        <f>VLOOKUP($K2879,TONG_SL!$A:$D,2,0)</f>
        <v>Chả cốm 300g</v>
      </c>
      <c r="N2879" s="21" t="str">
        <f t="shared" si="275"/>
        <v>K-C6</v>
      </c>
      <c r="Q2879" s="21" t="str">
        <f>VLOOKUP(K2879,TONG_SL!$A:$D,3,0)</f>
        <v>Túi</v>
      </c>
      <c r="R2879" s="106">
        <v>5</v>
      </c>
      <c r="S2879" s="220"/>
      <c r="T2879" s="220">
        <f>VLOOKUP(VLOOKUP(G2879,Ma_KH!$A:$R,18,0)&amp;K2879,Gia_MB!$A:$F,6,0)</f>
        <v>74250</v>
      </c>
      <c r="U2879" s="221">
        <f t="shared" si="276"/>
        <v>371250</v>
      </c>
      <c r="V2879" s="220"/>
      <c r="W2879" s="222">
        <f t="shared" si="277"/>
        <v>0</v>
      </c>
      <c r="X2879" s="223" t="str">
        <f t="shared" si="278"/>
        <v>8</v>
      </c>
      <c r="Y2879" s="220"/>
      <c r="Z2879" s="221">
        <f t="shared" si="279"/>
        <v>29700</v>
      </c>
      <c r="AA2879" s="5">
        <f>VLOOKUP(G2879,Ma_KH!$A:$R,14,0)</f>
        <v>60</v>
      </c>
    </row>
    <row r="2880" spans="1:27" hidden="1" x14ac:dyDescent="0.25">
      <c r="A2880" s="157">
        <v>45995</v>
      </c>
      <c r="B2880" s="158">
        <v>4180886108</v>
      </c>
      <c r="C2880" s="10" t="s">
        <v>7767</v>
      </c>
      <c r="D2880" s="149">
        <v>45997</v>
      </c>
      <c r="E2880" s="152"/>
      <c r="F2880" s="151"/>
      <c r="G2880" s="33" t="s">
        <v>7773</v>
      </c>
      <c r="H2880" s="152"/>
      <c r="I2880" s="158" t="s">
        <v>8200</v>
      </c>
      <c r="J2880" s="150" t="s">
        <v>7234</v>
      </c>
      <c r="K2880" s="331" t="s">
        <v>7153</v>
      </c>
      <c r="L2880" s="21" t="str">
        <f>VLOOKUP($K2880,TONG_SL!$A:$D,2,0)</f>
        <v>Tai heo muối 200g</v>
      </c>
      <c r="N2880" s="21" t="str">
        <f t="shared" si="275"/>
        <v>K-C6</v>
      </c>
      <c r="Q2880" s="21" t="str">
        <f>VLOOKUP(K2880,TONG_SL!$A:$D,3,0)</f>
        <v>Túi</v>
      </c>
      <c r="R2880" s="106">
        <v>6</v>
      </c>
      <c r="S2880" s="220"/>
      <c r="T2880" s="220">
        <f>VLOOKUP(VLOOKUP(G2880,Ma_KH!$A:$R,18,0)&amp;K2880,Gia_MB!$A:$F,6,0)</f>
        <v>55595</v>
      </c>
      <c r="U2880" s="221">
        <f t="shared" si="276"/>
        <v>333570</v>
      </c>
      <c r="V2880" s="220"/>
      <c r="W2880" s="222">
        <f t="shared" si="277"/>
        <v>0</v>
      </c>
      <c r="X2880" s="223" t="str">
        <f t="shared" si="278"/>
        <v>8</v>
      </c>
      <c r="Y2880" s="220"/>
      <c r="Z2880" s="221">
        <f t="shared" si="279"/>
        <v>26685.600000000002</v>
      </c>
      <c r="AA2880" s="5">
        <f>VLOOKUP(G2880,Ma_KH!$A:$R,14,0)</f>
        <v>60</v>
      </c>
    </row>
    <row r="2881" spans="1:27" hidden="1" x14ac:dyDescent="0.25">
      <c r="A2881" s="157">
        <v>45995</v>
      </c>
      <c r="B2881" s="158">
        <v>4180886108</v>
      </c>
      <c r="C2881" s="10" t="s">
        <v>7767</v>
      </c>
      <c r="D2881" s="149">
        <v>45997</v>
      </c>
      <c r="E2881" s="152"/>
      <c r="F2881" s="151"/>
      <c r="G2881" s="33" t="s">
        <v>7773</v>
      </c>
      <c r="H2881" s="152"/>
      <c r="I2881" s="158" t="s">
        <v>8200</v>
      </c>
      <c r="J2881" s="150" t="s">
        <v>7234</v>
      </c>
      <c r="K2881" s="331" t="s">
        <v>32</v>
      </c>
      <c r="L2881" s="21" t="str">
        <f>VLOOKUP($K2881,TONG_SL!$A:$D,2,0)</f>
        <v>Giò Tai Lưỡi Xào 250g</v>
      </c>
      <c r="N2881" s="21" t="str">
        <f t="shared" si="275"/>
        <v>K-C6</v>
      </c>
      <c r="Q2881" s="21" t="str">
        <f>VLOOKUP(K2881,TONG_SL!$A:$D,3,0)</f>
        <v>Túi</v>
      </c>
      <c r="R2881" s="106">
        <v>8</v>
      </c>
      <c r="S2881" s="220"/>
      <c r="T2881" s="220">
        <f>VLOOKUP(VLOOKUP(G2881,Ma_KH!$A:$R,18,0)&amp;K2881,Gia_MB!$A:$F,6,0)</f>
        <v>50182</v>
      </c>
      <c r="U2881" s="221">
        <f t="shared" si="276"/>
        <v>401456</v>
      </c>
      <c r="V2881" s="220"/>
      <c r="W2881" s="222">
        <f t="shared" si="277"/>
        <v>0</v>
      </c>
      <c r="X2881" s="223" t="str">
        <f t="shared" si="278"/>
        <v>8</v>
      </c>
      <c r="Y2881" s="220"/>
      <c r="Z2881" s="221">
        <f t="shared" si="279"/>
        <v>32116.48</v>
      </c>
      <c r="AA2881" s="5">
        <f>VLOOKUP(G2881,Ma_KH!$A:$R,14,0)</f>
        <v>60</v>
      </c>
    </row>
    <row r="2882" spans="1:27" hidden="1" x14ac:dyDescent="0.25">
      <c r="A2882" s="157">
        <v>45995</v>
      </c>
      <c r="B2882" s="158">
        <v>4180886108</v>
      </c>
      <c r="C2882" s="10" t="s">
        <v>7767</v>
      </c>
      <c r="D2882" s="149">
        <v>45997</v>
      </c>
      <c r="E2882" s="152"/>
      <c r="F2882" s="151"/>
      <c r="G2882" s="33" t="s">
        <v>7773</v>
      </c>
      <c r="H2882" s="152"/>
      <c r="I2882" s="158" t="s">
        <v>8200</v>
      </c>
      <c r="J2882" s="150" t="s">
        <v>7234</v>
      </c>
      <c r="K2882" s="331" t="s">
        <v>7187</v>
      </c>
      <c r="L2882" s="21" t="str">
        <f>VLOOKUP($K2882,TONG_SL!$A:$D,2,0)</f>
        <v>Chân giò heo muối 300g</v>
      </c>
      <c r="N2882" s="21" t="str">
        <f t="shared" si="275"/>
        <v>K-C6</v>
      </c>
      <c r="Q2882" s="21" t="str">
        <f>VLOOKUP(K2882,TONG_SL!$A:$D,3,0)</f>
        <v>Túi</v>
      </c>
      <c r="R2882" s="106">
        <v>20</v>
      </c>
      <c r="S2882" s="220"/>
      <c r="T2882" s="220">
        <f>VLOOKUP(VLOOKUP(G2882,Ma_KH!$A:$R,18,0)&amp;K2882,Gia_MB!$A:$F,6,0)</f>
        <v>73431</v>
      </c>
      <c r="U2882" s="221">
        <f t="shared" si="276"/>
        <v>1468620</v>
      </c>
      <c r="V2882" s="220"/>
      <c r="W2882" s="222">
        <f t="shared" si="277"/>
        <v>0</v>
      </c>
      <c r="X2882" s="223" t="str">
        <f t="shared" si="278"/>
        <v>8</v>
      </c>
      <c r="Y2882" s="220"/>
      <c r="Z2882" s="221">
        <f t="shared" si="279"/>
        <v>117489.60000000001</v>
      </c>
      <c r="AA2882" s="5">
        <f>VLOOKUP(G2882,Ma_KH!$A:$R,14,0)</f>
        <v>60</v>
      </c>
    </row>
    <row r="2883" spans="1:27" hidden="1" x14ac:dyDescent="0.25">
      <c r="A2883" s="157">
        <v>45995</v>
      </c>
      <c r="B2883" s="158">
        <v>4180886108</v>
      </c>
      <c r="C2883" s="10" t="s">
        <v>7767</v>
      </c>
      <c r="D2883" s="149">
        <v>45997</v>
      </c>
      <c r="E2883" s="152"/>
      <c r="F2883" s="151"/>
      <c r="G2883" s="33" t="s">
        <v>7773</v>
      </c>
      <c r="H2883" s="152"/>
      <c r="I2883" s="158" t="s">
        <v>8200</v>
      </c>
      <c r="J2883" s="150" t="s">
        <v>7234</v>
      </c>
      <c r="K2883" s="331" t="s">
        <v>48</v>
      </c>
      <c r="L2883" s="21" t="str">
        <f>VLOOKUP($K2883,TONG_SL!$A:$D,2,0)</f>
        <v>Mọc Nấm Hương 250g</v>
      </c>
      <c r="N2883" s="21" t="str">
        <f t="shared" si="275"/>
        <v>K-C6</v>
      </c>
      <c r="Q2883" s="21" t="str">
        <f>VLOOKUP(K2883,TONG_SL!$A:$D,3,0)</f>
        <v>Túi</v>
      </c>
      <c r="R2883" s="106">
        <v>6</v>
      </c>
      <c r="S2883" s="220"/>
      <c r="T2883" s="220">
        <f>VLOOKUP(VLOOKUP(G2883,Ma_KH!$A:$R,18,0)&amp;K2883,Gia_MB!$A:$F,6,0)</f>
        <v>46000</v>
      </c>
      <c r="U2883" s="221">
        <f t="shared" si="276"/>
        <v>276000</v>
      </c>
      <c r="V2883" s="220"/>
      <c r="W2883" s="222">
        <f t="shared" si="277"/>
        <v>0</v>
      </c>
      <c r="X2883" s="223" t="str">
        <f t="shared" si="278"/>
        <v>8</v>
      </c>
      <c r="Y2883" s="220"/>
      <c r="Z2883" s="221">
        <f t="shared" si="279"/>
        <v>22080</v>
      </c>
      <c r="AA2883" s="5">
        <f>VLOOKUP(G2883,Ma_KH!$A:$R,14,0)</f>
        <v>60</v>
      </c>
    </row>
    <row r="2884" spans="1:27" hidden="1" x14ac:dyDescent="0.25">
      <c r="A2884" s="157">
        <v>45995</v>
      </c>
      <c r="B2884" s="158">
        <v>4180886108</v>
      </c>
      <c r="C2884" s="10" t="s">
        <v>7767</v>
      </c>
      <c r="D2884" s="149">
        <v>45997</v>
      </c>
      <c r="E2884" s="152"/>
      <c r="F2884" s="151"/>
      <c r="G2884" s="33" t="s">
        <v>7773</v>
      </c>
      <c r="H2884" s="152"/>
      <c r="I2884" s="158" t="s">
        <v>8200</v>
      </c>
      <c r="J2884" s="150" t="s">
        <v>7234</v>
      </c>
      <c r="K2884" s="331" t="s">
        <v>7197</v>
      </c>
      <c r="L2884" s="21" t="str">
        <f>VLOOKUP($K2884,TONG_SL!$A:$D,2,0)</f>
        <v>Gà muối 500g</v>
      </c>
      <c r="N2884" s="21" t="str">
        <f t="shared" si="275"/>
        <v>K-C6</v>
      </c>
      <c r="Q2884" s="21" t="str">
        <f>VLOOKUP(K2884,TONG_SL!$A:$D,3,0)</f>
        <v>Túi</v>
      </c>
      <c r="R2884" s="106">
        <v>15</v>
      </c>
      <c r="S2884" s="220"/>
      <c r="T2884" s="220">
        <f>VLOOKUP(VLOOKUP(G2884,Ma_KH!$A:$R,18,0)&amp;K2884,Gia_MB!$A:$F,6,0)</f>
        <v>111058</v>
      </c>
      <c r="U2884" s="221">
        <f t="shared" si="276"/>
        <v>1665870</v>
      </c>
      <c r="V2884" s="220"/>
      <c r="W2884" s="222">
        <f t="shared" si="277"/>
        <v>0</v>
      </c>
      <c r="X2884" s="223" t="str">
        <f t="shared" si="278"/>
        <v>8</v>
      </c>
      <c r="Y2884" s="220"/>
      <c r="Z2884" s="221">
        <f t="shared" si="279"/>
        <v>133269.6</v>
      </c>
      <c r="AA2884" s="5">
        <f>VLOOKUP(G2884,Ma_KH!$A:$R,14,0)</f>
        <v>60</v>
      </c>
    </row>
    <row r="2885" spans="1:27" hidden="1" x14ac:dyDescent="0.25">
      <c r="A2885" s="157">
        <v>45995</v>
      </c>
      <c r="B2885" s="158">
        <v>4180884557</v>
      </c>
      <c r="C2885" s="10" t="s">
        <v>7767</v>
      </c>
      <c r="D2885" s="149">
        <v>45997</v>
      </c>
      <c r="E2885" s="152"/>
      <c r="F2885" s="151"/>
      <c r="G2885" s="33" t="s">
        <v>7773</v>
      </c>
      <c r="H2885" s="152"/>
      <c r="I2885" s="158" t="s">
        <v>8201</v>
      </c>
      <c r="J2885" s="150" t="s">
        <v>7234</v>
      </c>
      <c r="K2885" s="331" t="s">
        <v>7153</v>
      </c>
      <c r="L2885" s="21" t="str">
        <f>VLOOKUP($K2885,TONG_SL!$A:$D,2,0)</f>
        <v>Tai heo muối 200g</v>
      </c>
      <c r="N2885" s="21" t="str">
        <f t="shared" si="275"/>
        <v>K-C6</v>
      </c>
      <c r="Q2885" s="21" t="str">
        <f>VLOOKUP(K2885,TONG_SL!$A:$D,3,0)</f>
        <v>Túi</v>
      </c>
      <c r="R2885" s="106">
        <v>6</v>
      </c>
      <c r="S2885" s="220"/>
      <c r="T2885" s="220">
        <f>VLOOKUP(VLOOKUP(G2885,Ma_KH!$A:$R,18,0)&amp;K2885,Gia_MB!$A:$F,6,0)</f>
        <v>55595</v>
      </c>
      <c r="U2885" s="221">
        <f t="shared" si="276"/>
        <v>333570</v>
      </c>
      <c r="V2885" s="220"/>
      <c r="W2885" s="222">
        <f t="shared" si="277"/>
        <v>0</v>
      </c>
      <c r="X2885" s="223" t="str">
        <f t="shared" si="278"/>
        <v>8</v>
      </c>
      <c r="Y2885" s="220"/>
      <c r="Z2885" s="221">
        <f t="shared" si="279"/>
        <v>26685.600000000002</v>
      </c>
      <c r="AA2885" s="5">
        <f>VLOOKUP(G2885,Ma_KH!$A:$R,14,0)</f>
        <v>60</v>
      </c>
    </row>
    <row r="2886" spans="1:27" hidden="1" x14ac:dyDescent="0.25">
      <c r="A2886" s="157">
        <v>45995</v>
      </c>
      <c r="B2886" s="158">
        <v>4180884557</v>
      </c>
      <c r="C2886" s="10" t="s">
        <v>7767</v>
      </c>
      <c r="D2886" s="149">
        <v>45997</v>
      </c>
      <c r="E2886" s="152"/>
      <c r="F2886" s="151"/>
      <c r="G2886" s="33" t="s">
        <v>7773</v>
      </c>
      <c r="H2886" s="152"/>
      <c r="I2886" s="158" t="s">
        <v>8201</v>
      </c>
      <c r="J2886" s="150" t="s">
        <v>7234</v>
      </c>
      <c r="K2886" s="331" t="s">
        <v>32</v>
      </c>
      <c r="L2886" s="21" t="str">
        <f>VLOOKUP($K2886,TONG_SL!$A:$D,2,0)</f>
        <v>Giò Tai Lưỡi Xào 250g</v>
      </c>
      <c r="N2886" s="21" t="str">
        <f t="shared" si="275"/>
        <v>K-C6</v>
      </c>
      <c r="Q2886" s="21" t="str">
        <f>VLOOKUP(K2886,TONG_SL!$A:$D,3,0)</f>
        <v>Túi</v>
      </c>
      <c r="R2886" s="106">
        <v>7</v>
      </c>
      <c r="S2886" s="220"/>
      <c r="T2886" s="220">
        <f>VLOOKUP(VLOOKUP(G2886,Ma_KH!$A:$R,18,0)&amp;K2886,Gia_MB!$A:$F,6,0)</f>
        <v>50182</v>
      </c>
      <c r="U2886" s="221">
        <f t="shared" si="276"/>
        <v>351274</v>
      </c>
      <c r="V2886" s="220"/>
      <c r="W2886" s="222">
        <f t="shared" si="277"/>
        <v>0</v>
      </c>
      <c r="X2886" s="223" t="str">
        <f t="shared" si="278"/>
        <v>8</v>
      </c>
      <c r="Y2886" s="220"/>
      <c r="Z2886" s="221">
        <f t="shared" si="279"/>
        <v>28101.920000000002</v>
      </c>
      <c r="AA2886" s="5">
        <f>VLOOKUP(G2886,Ma_KH!$A:$R,14,0)</f>
        <v>60</v>
      </c>
    </row>
    <row r="2887" spans="1:27" hidden="1" x14ac:dyDescent="0.25">
      <c r="A2887" s="157">
        <v>45995</v>
      </c>
      <c r="B2887" s="158">
        <v>4180884557</v>
      </c>
      <c r="C2887" s="10" t="s">
        <v>7767</v>
      </c>
      <c r="D2887" s="149">
        <v>45997</v>
      </c>
      <c r="E2887" s="152"/>
      <c r="F2887" s="151"/>
      <c r="G2887" s="33" t="s">
        <v>7773</v>
      </c>
      <c r="H2887" s="152"/>
      <c r="I2887" s="158" t="s">
        <v>8201</v>
      </c>
      <c r="J2887" s="150" t="s">
        <v>7234</v>
      </c>
      <c r="K2887" s="331" t="s">
        <v>7187</v>
      </c>
      <c r="L2887" s="21" t="str">
        <f>VLOOKUP($K2887,TONG_SL!$A:$D,2,0)</f>
        <v>Chân giò heo muối 300g</v>
      </c>
      <c r="N2887" s="21" t="str">
        <f t="shared" si="275"/>
        <v>K-C6</v>
      </c>
      <c r="Q2887" s="21" t="str">
        <f>VLOOKUP(K2887,TONG_SL!$A:$D,3,0)</f>
        <v>Túi</v>
      </c>
      <c r="R2887" s="106">
        <v>18</v>
      </c>
      <c r="S2887" s="220"/>
      <c r="T2887" s="220">
        <f>VLOOKUP(VLOOKUP(G2887,Ma_KH!$A:$R,18,0)&amp;K2887,Gia_MB!$A:$F,6,0)</f>
        <v>73431</v>
      </c>
      <c r="U2887" s="221">
        <f t="shared" si="276"/>
        <v>1321758</v>
      </c>
      <c r="V2887" s="220"/>
      <c r="W2887" s="222">
        <f t="shared" si="277"/>
        <v>0</v>
      </c>
      <c r="X2887" s="223" t="str">
        <f t="shared" si="278"/>
        <v>8</v>
      </c>
      <c r="Y2887" s="220"/>
      <c r="Z2887" s="221">
        <f t="shared" si="279"/>
        <v>105740.64</v>
      </c>
      <c r="AA2887" s="5">
        <f>VLOOKUP(G2887,Ma_KH!$A:$R,14,0)</f>
        <v>60</v>
      </c>
    </row>
    <row r="2888" spans="1:27" hidden="1" x14ac:dyDescent="0.25">
      <c r="A2888" s="157">
        <v>45995</v>
      </c>
      <c r="B2888" s="158">
        <v>4180884557</v>
      </c>
      <c r="C2888" s="10" t="s">
        <v>7767</v>
      </c>
      <c r="D2888" s="149">
        <v>45997</v>
      </c>
      <c r="E2888" s="152"/>
      <c r="F2888" s="151"/>
      <c r="G2888" s="33" t="s">
        <v>7773</v>
      </c>
      <c r="H2888" s="152"/>
      <c r="I2888" s="158" t="s">
        <v>8201</v>
      </c>
      <c r="J2888" s="150" t="s">
        <v>7234</v>
      </c>
      <c r="K2888" s="331" t="s">
        <v>48</v>
      </c>
      <c r="L2888" s="21" t="str">
        <f>VLOOKUP($K2888,TONG_SL!$A:$D,2,0)</f>
        <v>Mọc Nấm Hương 250g</v>
      </c>
      <c r="N2888" s="21" t="str">
        <f t="shared" si="275"/>
        <v>K-C6</v>
      </c>
      <c r="Q2888" s="21" t="str">
        <f>VLOOKUP(K2888,TONG_SL!$A:$D,3,0)</f>
        <v>Túi</v>
      </c>
      <c r="R2888" s="106">
        <v>6</v>
      </c>
      <c r="S2888" s="220"/>
      <c r="T2888" s="220">
        <f>VLOOKUP(VLOOKUP(G2888,Ma_KH!$A:$R,18,0)&amp;K2888,Gia_MB!$A:$F,6,0)</f>
        <v>46000</v>
      </c>
      <c r="U2888" s="221">
        <f t="shared" si="276"/>
        <v>276000</v>
      </c>
      <c r="V2888" s="220"/>
      <c r="W2888" s="222">
        <f t="shared" si="277"/>
        <v>0</v>
      </c>
      <c r="X2888" s="223" t="str">
        <f t="shared" si="278"/>
        <v>8</v>
      </c>
      <c r="Y2888" s="220"/>
      <c r="Z2888" s="221">
        <f t="shared" si="279"/>
        <v>22080</v>
      </c>
      <c r="AA2888" s="5">
        <f>VLOOKUP(G2888,Ma_KH!$A:$R,14,0)</f>
        <v>60</v>
      </c>
    </row>
    <row r="2889" spans="1:27" hidden="1" x14ac:dyDescent="0.25">
      <c r="A2889" s="157">
        <v>45995</v>
      </c>
      <c r="B2889" s="158">
        <v>4180884352</v>
      </c>
      <c r="C2889" s="10" t="s">
        <v>7767</v>
      </c>
      <c r="D2889" s="149">
        <v>45997</v>
      </c>
      <c r="E2889" s="152"/>
      <c r="F2889" s="151"/>
      <c r="G2889" s="33" t="s">
        <v>7773</v>
      </c>
      <c r="H2889" s="152"/>
      <c r="I2889" s="158" t="s">
        <v>8202</v>
      </c>
      <c r="J2889" s="150" t="s">
        <v>7234</v>
      </c>
      <c r="K2889" s="331" t="s">
        <v>32</v>
      </c>
      <c r="L2889" s="21" t="str">
        <f>VLOOKUP($K2889,TONG_SL!$A:$D,2,0)</f>
        <v>Giò Tai Lưỡi Xào 250g</v>
      </c>
      <c r="N2889" s="21" t="str">
        <f t="shared" si="275"/>
        <v>K-C6</v>
      </c>
      <c r="Q2889" s="21" t="str">
        <f>VLOOKUP(K2889,TONG_SL!$A:$D,3,0)</f>
        <v>Túi</v>
      </c>
      <c r="R2889" s="106">
        <v>11</v>
      </c>
      <c r="S2889" s="220"/>
      <c r="T2889" s="220">
        <f>VLOOKUP(VLOOKUP(G2889,Ma_KH!$A:$R,18,0)&amp;K2889,Gia_MB!$A:$F,6,0)</f>
        <v>50182</v>
      </c>
      <c r="U2889" s="221">
        <f t="shared" si="276"/>
        <v>552002</v>
      </c>
      <c r="V2889" s="220"/>
      <c r="W2889" s="222">
        <f t="shared" si="277"/>
        <v>0</v>
      </c>
      <c r="X2889" s="223" t="str">
        <f t="shared" si="278"/>
        <v>8</v>
      </c>
      <c r="Y2889" s="220"/>
      <c r="Z2889" s="221">
        <f t="shared" si="279"/>
        <v>44160.160000000003</v>
      </c>
      <c r="AA2889" s="5">
        <f>VLOOKUP(G2889,Ma_KH!$A:$R,14,0)</f>
        <v>60</v>
      </c>
    </row>
    <row r="2890" spans="1:27" hidden="1" x14ac:dyDescent="0.25">
      <c r="A2890" s="157">
        <v>45995</v>
      </c>
      <c r="B2890" s="158">
        <v>4180884352</v>
      </c>
      <c r="C2890" s="10" t="s">
        <v>7767</v>
      </c>
      <c r="D2890" s="149">
        <v>45997</v>
      </c>
      <c r="E2890" s="152"/>
      <c r="F2890" s="151"/>
      <c r="G2890" s="33" t="s">
        <v>7773</v>
      </c>
      <c r="H2890" s="152"/>
      <c r="I2890" s="158" t="s">
        <v>8202</v>
      </c>
      <c r="J2890" s="150" t="s">
        <v>7234</v>
      </c>
      <c r="K2890" s="331" t="s">
        <v>7187</v>
      </c>
      <c r="L2890" s="21" t="str">
        <f>VLOOKUP($K2890,TONG_SL!$A:$D,2,0)</f>
        <v>Chân giò heo muối 300g</v>
      </c>
      <c r="N2890" s="21" t="str">
        <f t="shared" ref="N2890:N2953" si="280">IF($B2890&lt;&gt;"","K-C6","")</f>
        <v>K-C6</v>
      </c>
      <c r="Q2890" s="21" t="str">
        <f>VLOOKUP(K2890,TONG_SL!$A:$D,3,0)</f>
        <v>Túi</v>
      </c>
      <c r="R2890" s="106">
        <v>18</v>
      </c>
      <c r="S2890" s="220"/>
      <c r="T2890" s="220">
        <f>VLOOKUP(VLOOKUP(G2890,Ma_KH!$A:$R,18,0)&amp;K2890,Gia_MB!$A:$F,6,0)</f>
        <v>73431</v>
      </c>
      <c r="U2890" s="221">
        <f t="shared" si="276"/>
        <v>1321758</v>
      </c>
      <c r="V2890" s="220"/>
      <c r="W2890" s="222">
        <f t="shared" si="277"/>
        <v>0</v>
      </c>
      <c r="X2890" s="223" t="str">
        <f t="shared" si="278"/>
        <v>8</v>
      </c>
      <c r="Y2890" s="220"/>
      <c r="Z2890" s="221">
        <f t="shared" si="279"/>
        <v>105740.64</v>
      </c>
      <c r="AA2890" s="5">
        <f>VLOOKUP(G2890,Ma_KH!$A:$R,14,0)</f>
        <v>60</v>
      </c>
    </row>
    <row r="2891" spans="1:27" hidden="1" x14ac:dyDescent="0.25">
      <c r="A2891" s="157">
        <v>45995</v>
      </c>
      <c r="B2891" s="158">
        <v>4180884352</v>
      </c>
      <c r="C2891" s="10" t="s">
        <v>7767</v>
      </c>
      <c r="D2891" s="149">
        <v>45997</v>
      </c>
      <c r="E2891" s="152"/>
      <c r="F2891" s="151"/>
      <c r="G2891" s="33" t="s">
        <v>7773</v>
      </c>
      <c r="H2891" s="152"/>
      <c r="I2891" s="158" t="s">
        <v>8202</v>
      </c>
      <c r="J2891" s="150" t="s">
        <v>7234</v>
      </c>
      <c r="K2891" s="331" t="s">
        <v>48</v>
      </c>
      <c r="L2891" s="21" t="str">
        <f>VLOOKUP($K2891,TONG_SL!$A:$D,2,0)</f>
        <v>Mọc Nấm Hương 250g</v>
      </c>
      <c r="N2891" s="21" t="str">
        <f t="shared" si="280"/>
        <v>K-C6</v>
      </c>
      <c r="Q2891" s="21" t="str">
        <f>VLOOKUP(K2891,TONG_SL!$A:$D,3,0)</f>
        <v>Túi</v>
      </c>
      <c r="R2891" s="106">
        <v>6</v>
      </c>
      <c r="S2891" s="220"/>
      <c r="T2891" s="220">
        <f>VLOOKUP(VLOOKUP(G2891,Ma_KH!$A:$R,18,0)&amp;K2891,Gia_MB!$A:$F,6,0)</f>
        <v>46000</v>
      </c>
      <c r="U2891" s="221">
        <f t="shared" si="276"/>
        <v>276000</v>
      </c>
      <c r="V2891" s="220"/>
      <c r="W2891" s="222">
        <f t="shared" si="277"/>
        <v>0</v>
      </c>
      <c r="X2891" s="223" t="str">
        <f t="shared" si="278"/>
        <v>8</v>
      </c>
      <c r="Y2891" s="220"/>
      <c r="Z2891" s="221">
        <f t="shared" si="279"/>
        <v>22080</v>
      </c>
      <c r="AA2891" s="5">
        <f>VLOOKUP(G2891,Ma_KH!$A:$R,14,0)</f>
        <v>60</v>
      </c>
    </row>
    <row r="2892" spans="1:27" hidden="1" x14ac:dyDescent="0.25">
      <c r="A2892" s="157">
        <v>45995</v>
      </c>
      <c r="B2892" s="158">
        <v>4180884352</v>
      </c>
      <c r="C2892" s="10" t="s">
        <v>7767</v>
      </c>
      <c r="D2892" s="149">
        <v>45997</v>
      </c>
      <c r="E2892" s="152"/>
      <c r="F2892" s="151"/>
      <c r="G2892" s="33" t="s">
        <v>7773</v>
      </c>
      <c r="H2892" s="152"/>
      <c r="I2892" s="158" t="s">
        <v>8202</v>
      </c>
      <c r="J2892" s="150" t="s">
        <v>7234</v>
      </c>
      <c r="K2892" s="331" t="s">
        <v>7197</v>
      </c>
      <c r="L2892" s="21" t="str">
        <f>VLOOKUP($K2892,TONG_SL!$A:$D,2,0)</f>
        <v>Gà muối 500g</v>
      </c>
      <c r="N2892" s="21" t="str">
        <f t="shared" si="280"/>
        <v>K-C6</v>
      </c>
      <c r="Q2892" s="21" t="str">
        <f>VLOOKUP(K2892,TONG_SL!$A:$D,3,0)</f>
        <v>Túi</v>
      </c>
      <c r="R2892" s="106">
        <v>10</v>
      </c>
      <c r="S2892" s="220"/>
      <c r="T2892" s="220">
        <f>VLOOKUP(VLOOKUP(G2892,Ma_KH!$A:$R,18,0)&amp;K2892,Gia_MB!$A:$F,6,0)</f>
        <v>111058</v>
      </c>
      <c r="U2892" s="221">
        <f t="shared" si="276"/>
        <v>1110580</v>
      </c>
      <c r="V2892" s="220"/>
      <c r="W2892" s="222">
        <f t="shared" si="277"/>
        <v>0</v>
      </c>
      <c r="X2892" s="223" t="str">
        <f t="shared" si="278"/>
        <v>8</v>
      </c>
      <c r="Y2892" s="220"/>
      <c r="Z2892" s="221">
        <f t="shared" si="279"/>
        <v>88846.400000000009</v>
      </c>
      <c r="AA2892" s="5">
        <f>VLOOKUP(G2892,Ma_KH!$A:$R,14,0)</f>
        <v>60</v>
      </c>
    </row>
    <row r="2893" spans="1:27" hidden="1" x14ac:dyDescent="0.25">
      <c r="A2893" s="157">
        <v>45995</v>
      </c>
      <c r="B2893" s="158">
        <v>4180884352</v>
      </c>
      <c r="C2893" s="10" t="s">
        <v>7767</v>
      </c>
      <c r="D2893" s="149">
        <v>45997</v>
      </c>
      <c r="E2893" s="152"/>
      <c r="F2893" s="151"/>
      <c r="G2893" s="33" t="s">
        <v>7773</v>
      </c>
      <c r="H2893" s="152"/>
      <c r="I2893" s="158" t="s">
        <v>8202</v>
      </c>
      <c r="J2893" s="150" t="s">
        <v>7234</v>
      </c>
      <c r="K2893" s="331" t="s">
        <v>7153</v>
      </c>
      <c r="L2893" s="21" t="str">
        <f>VLOOKUP($K2893,TONG_SL!$A:$D,2,0)</f>
        <v>Tai heo muối 200g</v>
      </c>
      <c r="N2893" s="21" t="str">
        <f t="shared" si="280"/>
        <v>K-C6</v>
      </c>
      <c r="Q2893" s="21" t="str">
        <f>VLOOKUP(K2893,TONG_SL!$A:$D,3,0)</f>
        <v>Túi</v>
      </c>
      <c r="R2893" s="106">
        <v>6</v>
      </c>
      <c r="S2893" s="220"/>
      <c r="T2893" s="220">
        <f>VLOOKUP(VLOOKUP(G2893,Ma_KH!$A:$R,18,0)&amp;K2893,Gia_MB!$A:$F,6,0)</f>
        <v>55595</v>
      </c>
      <c r="U2893" s="221">
        <f t="shared" si="276"/>
        <v>333570</v>
      </c>
      <c r="V2893" s="220"/>
      <c r="W2893" s="222">
        <f t="shared" si="277"/>
        <v>0</v>
      </c>
      <c r="X2893" s="223" t="str">
        <f t="shared" si="278"/>
        <v>8</v>
      </c>
      <c r="Y2893" s="220"/>
      <c r="Z2893" s="221">
        <f t="shared" si="279"/>
        <v>26685.600000000002</v>
      </c>
      <c r="AA2893" s="5">
        <f>VLOOKUP(G2893,Ma_KH!$A:$R,14,0)</f>
        <v>60</v>
      </c>
    </row>
    <row r="2894" spans="1:27" hidden="1" x14ac:dyDescent="0.25">
      <c r="A2894" s="157">
        <v>45997</v>
      </c>
      <c r="B2894" s="168">
        <v>4180970856</v>
      </c>
      <c r="C2894" s="10" t="s">
        <v>7767</v>
      </c>
      <c r="D2894" s="149">
        <v>45997</v>
      </c>
      <c r="E2894" s="152"/>
      <c r="F2894" s="151"/>
      <c r="G2894" s="33" t="s">
        <v>7773</v>
      </c>
      <c r="H2894" s="152"/>
      <c r="I2894" s="158" t="s">
        <v>8203</v>
      </c>
      <c r="J2894" s="150" t="s">
        <v>7234</v>
      </c>
      <c r="K2894" s="331" t="s">
        <v>30</v>
      </c>
      <c r="L2894" s="21" t="str">
        <f>VLOOKUP($K2894,TONG_SL!$A:$D,2,0)</f>
        <v>Gà muối 500g</v>
      </c>
      <c r="N2894" s="21" t="str">
        <f t="shared" si="280"/>
        <v>K-C6</v>
      </c>
      <c r="Q2894" s="21" t="str">
        <f>VLOOKUP(K2894,TONG_SL!$A:$D,3,0)</f>
        <v>Túi</v>
      </c>
      <c r="R2894" s="106">
        <v>5</v>
      </c>
      <c r="S2894" s="220"/>
      <c r="T2894" s="220">
        <f>VLOOKUP(VLOOKUP(G2894,Ma_KH!$A:$R,18,0)&amp;K2894,Gia_MB!$A:$F,6,0)</f>
        <v>111058</v>
      </c>
      <c r="U2894" s="221">
        <f t="shared" si="276"/>
        <v>555290</v>
      </c>
      <c r="V2894" s="220"/>
      <c r="W2894" s="222">
        <f t="shared" si="277"/>
        <v>0</v>
      </c>
      <c r="X2894" s="223" t="str">
        <f t="shared" si="278"/>
        <v>8</v>
      </c>
      <c r="Y2894" s="220"/>
      <c r="Z2894" s="221">
        <f t="shared" si="279"/>
        <v>44423.200000000004</v>
      </c>
      <c r="AA2894" s="5">
        <f>VLOOKUP(G2894,Ma_KH!$A:$R,14,0)</f>
        <v>60</v>
      </c>
    </row>
    <row r="2895" spans="1:27" hidden="1" x14ac:dyDescent="0.25">
      <c r="A2895" s="157">
        <v>45997</v>
      </c>
      <c r="B2895" s="168">
        <v>4180970856</v>
      </c>
      <c r="C2895" s="10" t="s">
        <v>7767</v>
      </c>
      <c r="D2895" s="149">
        <v>45997</v>
      </c>
      <c r="E2895" s="152"/>
      <c r="F2895" s="151"/>
      <c r="G2895" s="33" t="s">
        <v>7773</v>
      </c>
      <c r="H2895" s="152"/>
      <c r="I2895" s="158" t="s">
        <v>8203</v>
      </c>
      <c r="J2895" s="150" t="s">
        <v>7234</v>
      </c>
      <c r="K2895" s="331" t="s">
        <v>7187</v>
      </c>
      <c r="L2895" s="21" t="str">
        <f>VLOOKUP($K2895,TONG_SL!$A:$D,2,0)</f>
        <v>Chân giò heo muối 300g</v>
      </c>
      <c r="N2895" s="21" t="str">
        <f t="shared" si="280"/>
        <v>K-C6</v>
      </c>
      <c r="Q2895" s="21" t="str">
        <f>VLOOKUP(K2895,TONG_SL!$A:$D,3,0)</f>
        <v>Túi</v>
      </c>
      <c r="R2895" s="106">
        <v>10</v>
      </c>
      <c r="S2895" s="220"/>
      <c r="T2895" s="220">
        <f>VLOOKUP(VLOOKUP(G2895,Ma_KH!$A:$R,18,0)&amp;K2895,Gia_MB!$A:$F,6,0)</f>
        <v>73431</v>
      </c>
      <c r="U2895" s="221">
        <f t="shared" si="276"/>
        <v>734310</v>
      </c>
      <c r="V2895" s="220"/>
      <c r="W2895" s="222">
        <f t="shared" si="277"/>
        <v>0</v>
      </c>
      <c r="X2895" s="223" t="str">
        <f t="shared" si="278"/>
        <v>8</v>
      </c>
      <c r="Y2895" s="220"/>
      <c r="Z2895" s="221">
        <f t="shared" si="279"/>
        <v>58744.800000000003</v>
      </c>
      <c r="AA2895" s="5">
        <f>VLOOKUP(G2895,Ma_KH!$A:$R,14,0)</f>
        <v>60</v>
      </c>
    </row>
    <row r="2896" spans="1:27" hidden="1" x14ac:dyDescent="0.25">
      <c r="A2896" s="157">
        <v>45997</v>
      </c>
      <c r="B2896" s="168">
        <v>4180970856</v>
      </c>
      <c r="C2896" s="10" t="s">
        <v>7767</v>
      </c>
      <c r="D2896" s="149">
        <v>45997</v>
      </c>
      <c r="E2896" s="152"/>
      <c r="F2896" s="151"/>
      <c r="G2896" s="33" t="s">
        <v>7773</v>
      </c>
      <c r="H2896" s="152"/>
      <c r="I2896" s="158" t="s">
        <v>8203</v>
      </c>
      <c r="J2896" s="150" t="s">
        <v>7234</v>
      </c>
      <c r="K2896" s="331" t="s">
        <v>7153</v>
      </c>
      <c r="L2896" s="21" t="str">
        <f>VLOOKUP($K2896,TONG_SL!$A:$D,2,0)</f>
        <v>Tai heo muối 200g</v>
      </c>
      <c r="N2896" s="21" t="str">
        <f t="shared" si="280"/>
        <v>K-C6</v>
      </c>
      <c r="Q2896" s="21" t="str">
        <f>VLOOKUP(K2896,TONG_SL!$A:$D,3,0)</f>
        <v>Túi</v>
      </c>
      <c r="R2896" s="106">
        <v>5</v>
      </c>
      <c r="S2896" s="220"/>
      <c r="T2896" s="220">
        <f>VLOOKUP(VLOOKUP(G2896,Ma_KH!$A:$R,18,0)&amp;K2896,Gia_MB!$A:$F,6,0)</f>
        <v>55595</v>
      </c>
      <c r="U2896" s="221">
        <f t="shared" si="276"/>
        <v>277975</v>
      </c>
      <c r="V2896" s="220"/>
      <c r="W2896" s="222">
        <f t="shared" si="277"/>
        <v>0</v>
      </c>
      <c r="X2896" s="223" t="str">
        <f t="shared" si="278"/>
        <v>8</v>
      </c>
      <c r="Y2896" s="220"/>
      <c r="Z2896" s="221">
        <f t="shared" si="279"/>
        <v>22238</v>
      </c>
      <c r="AA2896" s="5">
        <f>VLOOKUP(G2896,Ma_KH!$A:$R,14,0)</f>
        <v>60</v>
      </c>
    </row>
    <row r="2897" spans="1:27" hidden="1" x14ac:dyDescent="0.25">
      <c r="A2897" s="157">
        <v>45997</v>
      </c>
      <c r="B2897" s="168">
        <v>4180970856</v>
      </c>
      <c r="C2897" s="10" t="s">
        <v>7767</v>
      </c>
      <c r="D2897" s="149">
        <v>45997</v>
      </c>
      <c r="E2897" s="152"/>
      <c r="F2897" s="151"/>
      <c r="G2897" s="33" t="s">
        <v>7773</v>
      </c>
      <c r="H2897" s="152"/>
      <c r="I2897" s="158" t="s">
        <v>8203</v>
      </c>
      <c r="J2897" s="150" t="s">
        <v>7234</v>
      </c>
      <c r="K2897" s="331" t="s">
        <v>32</v>
      </c>
      <c r="L2897" s="21" t="str">
        <f>VLOOKUP($K2897,TONG_SL!$A:$D,2,0)</f>
        <v>Giò Tai Lưỡi Xào 250g</v>
      </c>
      <c r="N2897" s="21" t="str">
        <f t="shared" si="280"/>
        <v>K-C6</v>
      </c>
      <c r="Q2897" s="21" t="str">
        <f>VLOOKUP(K2897,TONG_SL!$A:$D,3,0)</f>
        <v>Túi</v>
      </c>
      <c r="R2897" s="106">
        <v>5</v>
      </c>
      <c r="S2897" s="220"/>
      <c r="T2897" s="220">
        <f>VLOOKUP(VLOOKUP(G2897,Ma_KH!$A:$R,18,0)&amp;K2897,Gia_MB!$A:$F,6,0)</f>
        <v>50182</v>
      </c>
      <c r="U2897" s="221">
        <f t="shared" ref="U2897:U2960" si="281">T2897*R2897</f>
        <v>250910</v>
      </c>
      <c r="V2897" s="220"/>
      <c r="W2897" s="222">
        <f t="shared" ref="W2897:W2960" si="282">U2897*V2897</f>
        <v>0</v>
      </c>
      <c r="X2897" s="223" t="str">
        <f t="shared" ref="X2897:X2960" si="283">IF(B2897&lt;&gt;"","8","0")</f>
        <v>8</v>
      </c>
      <c r="Y2897" s="220"/>
      <c r="Z2897" s="221">
        <f t="shared" ref="Z2897:Z2960" si="284">U2897*X2897%</f>
        <v>20072.8</v>
      </c>
      <c r="AA2897" s="5">
        <f>VLOOKUP(G2897,Ma_KH!$A:$R,14,0)</f>
        <v>60</v>
      </c>
    </row>
    <row r="2898" spans="1:27" hidden="1" x14ac:dyDescent="0.25">
      <c r="A2898" s="157">
        <v>45997</v>
      </c>
      <c r="B2898" s="168">
        <v>4180970856</v>
      </c>
      <c r="C2898" s="10" t="s">
        <v>7767</v>
      </c>
      <c r="D2898" s="149">
        <v>45997</v>
      </c>
      <c r="E2898" s="152"/>
      <c r="F2898" s="151"/>
      <c r="G2898" s="33" t="s">
        <v>7773</v>
      </c>
      <c r="H2898" s="152"/>
      <c r="I2898" s="158" t="s">
        <v>8203</v>
      </c>
      <c r="J2898" s="150" t="s">
        <v>7234</v>
      </c>
      <c r="K2898" s="331" t="s">
        <v>48</v>
      </c>
      <c r="L2898" s="21" t="str">
        <f>VLOOKUP($K2898,TONG_SL!$A:$D,2,0)</f>
        <v>Mọc Nấm Hương 250g</v>
      </c>
      <c r="N2898" s="21" t="str">
        <f t="shared" si="280"/>
        <v>K-C6</v>
      </c>
      <c r="Q2898" s="21" t="str">
        <f>VLOOKUP(K2898,TONG_SL!$A:$D,3,0)</f>
        <v>Túi</v>
      </c>
      <c r="R2898" s="106">
        <v>5</v>
      </c>
      <c r="S2898" s="220"/>
      <c r="T2898" s="220">
        <f>VLOOKUP(VLOOKUP(G2898,Ma_KH!$A:$R,18,0)&amp;K2898,Gia_MB!$A:$F,6,0)</f>
        <v>46000</v>
      </c>
      <c r="U2898" s="221">
        <f t="shared" si="281"/>
        <v>230000</v>
      </c>
      <c r="V2898" s="220"/>
      <c r="W2898" s="222">
        <f t="shared" si="282"/>
        <v>0</v>
      </c>
      <c r="X2898" s="223" t="str">
        <f t="shared" si="283"/>
        <v>8</v>
      </c>
      <c r="Y2898" s="220"/>
      <c r="Z2898" s="221">
        <f t="shared" si="284"/>
        <v>18400</v>
      </c>
      <c r="AA2898" s="5">
        <f>VLOOKUP(G2898,Ma_KH!$A:$R,14,0)</f>
        <v>60</v>
      </c>
    </row>
    <row r="2899" spans="1:27" hidden="1" x14ac:dyDescent="0.25">
      <c r="A2899" s="157">
        <v>45997</v>
      </c>
      <c r="B2899" s="168">
        <v>4180970856</v>
      </c>
      <c r="C2899" s="10" t="s">
        <v>7767</v>
      </c>
      <c r="D2899" s="149">
        <v>45997</v>
      </c>
      <c r="E2899" s="152"/>
      <c r="F2899" s="151"/>
      <c r="G2899" s="33" t="s">
        <v>7773</v>
      </c>
      <c r="H2899" s="152"/>
      <c r="I2899" s="158" t="s">
        <v>8203</v>
      </c>
      <c r="J2899" s="150" t="s">
        <v>7234</v>
      </c>
      <c r="K2899" s="331" t="s">
        <v>7154</v>
      </c>
      <c r="L2899" s="21" t="str">
        <f>VLOOKUP($K2899,TONG_SL!$A:$D,2,0)</f>
        <v>Chả cốm 300g</v>
      </c>
      <c r="N2899" s="21" t="str">
        <f t="shared" si="280"/>
        <v>K-C6</v>
      </c>
      <c r="Q2899" s="21" t="str">
        <f>VLOOKUP(K2899,TONG_SL!$A:$D,3,0)</f>
        <v>Túi</v>
      </c>
      <c r="R2899" s="106">
        <v>5</v>
      </c>
      <c r="S2899" s="220"/>
      <c r="T2899" s="220">
        <f>VLOOKUP(VLOOKUP(G2899,Ma_KH!$A:$R,18,0)&amp;K2899,Gia_MB!$A:$F,6,0)</f>
        <v>74250</v>
      </c>
      <c r="U2899" s="221">
        <f t="shared" si="281"/>
        <v>371250</v>
      </c>
      <c r="V2899" s="220"/>
      <c r="W2899" s="222">
        <f t="shared" si="282"/>
        <v>0</v>
      </c>
      <c r="X2899" s="223" t="str">
        <f t="shared" si="283"/>
        <v>8</v>
      </c>
      <c r="Y2899" s="220"/>
      <c r="Z2899" s="221">
        <f t="shared" si="284"/>
        <v>29700</v>
      </c>
      <c r="AA2899" s="5">
        <f>VLOOKUP(G2899,Ma_KH!$A:$R,14,0)</f>
        <v>60</v>
      </c>
    </row>
    <row r="2900" spans="1:27" hidden="1" x14ac:dyDescent="0.25">
      <c r="A2900" s="157">
        <v>45997</v>
      </c>
      <c r="B2900" s="158" t="s">
        <v>8203</v>
      </c>
      <c r="C2900" s="10" t="s">
        <v>7767</v>
      </c>
      <c r="D2900" s="149">
        <v>45997</v>
      </c>
      <c r="E2900" s="152"/>
      <c r="F2900" s="151"/>
      <c r="G2900" s="33" t="s">
        <v>7773</v>
      </c>
      <c r="H2900" s="152"/>
      <c r="I2900" s="158" t="s">
        <v>8203</v>
      </c>
      <c r="J2900" s="150" t="s">
        <v>7234</v>
      </c>
      <c r="K2900" s="331" t="s">
        <v>7775</v>
      </c>
      <c r="L2900" s="21" t="str">
        <f>VLOOKUP($K2900,TONG_SL!$A:$D,2,0)</f>
        <v>Chả nướng 300g</v>
      </c>
      <c r="N2900" s="21" t="str">
        <f t="shared" si="280"/>
        <v>K-C6</v>
      </c>
      <c r="Q2900" s="21" t="str">
        <f>VLOOKUP(K2900,TONG_SL!$A:$D,3,0)</f>
        <v>Túi</v>
      </c>
      <c r="R2900" s="106">
        <v>5</v>
      </c>
      <c r="S2900" s="220"/>
      <c r="T2900" s="220">
        <f>VLOOKUP(VLOOKUP(G2900,Ma_KH!$A:$R,18,0)&amp;K2900,Gia_MB!$A:$F,6,0)</f>
        <v>70950</v>
      </c>
      <c r="U2900" s="221">
        <f t="shared" si="281"/>
        <v>354750</v>
      </c>
      <c r="V2900" s="220"/>
      <c r="W2900" s="222">
        <f t="shared" si="282"/>
        <v>0</v>
      </c>
      <c r="X2900" s="223" t="str">
        <f t="shared" si="283"/>
        <v>8</v>
      </c>
      <c r="Y2900" s="220"/>
      <c r="Z2900" s="221">
        <f t="shared" si="284"/>
        <v>28380</v>
      </c>
      <c r="AA2900" s="5">
        <f>VLOOKUP(G2900,Ma_KH!$A:$R,14,0)</f>
        <v>60</v>
      </c>
    </row>
    <row r="2901" spans="1:27" hidden="1" x14ac:dyDescent="0.25">
      <c r="A2901" s="157">
        <v>45996</v>
      </c>
      <c r="B2901" s="158">
        <v>4180901896</v>
      </c>
      <c r="C2901" s="10" t="s">
        <v>7767</v>
      </c>
      <c r="D2901" s="149">
        <v>45997</v>
      </c>
      <c r="E2901" s="152"/>
      <c r="F2901" s="151"/>
      <c r="G2901" s="33" t="s">
        <v>7773</v>
      </c>
      <c r="H2901" s="152"/>
      <c r="I2901" s="158" t="s">
        <v>8204</v>
      </c>
      <c r="J2901" s="150" t="s">
        <v>7234</v>
      </c>
      <c r="K2901" s="331" t="s">
        <v>30</v>
      </c>
      <c r="L2901" s="21" t="str">
        <f>VLOOKUP($K2901,TONG_SL!$A:$D,2,0)</f>
        <v>Gà muối 500g</v>
      </c>
      <c r="N2901" s="21" t="str">
        <f t="shared" si="280"/>
        <v>K-C6</v>
      </c>
      <c r="Q2901" s="21" t="str">
        <f>VLOOKUP(K2901,TONG_SL!$A:$D,3,0)</f>
        <v>Túi</v>
      </c>
      <c r="R2901" s="106">
        <v>3</v>
      </c>
      <c r="S2901" s="220"/>
      <c r="T2901" s="220">
        <f>VLOOKUP(VLOOKUP(G2901,Ma_KH!$A:$R,18,0)&amp;K2901,Gia_MB!$A:$F,6,0)</f>
        <v>111058</v>
      </c>
      <c r="U2901" s="221">
        <f t="shared" si="281"/>
        <v>333174</v>
      </c>
      <c r="V2901" s="220"/>
      <c r="W2901" s="222">
        <f t="shared" si="282"/>
        <v>0</v>
      </c>
      <c r="X2901" s="223" t="str">
        <f t="shared" si="283"/>
        <v>8</v>
      </c>
      <c r="Y2901" s="220"/>
      <c r="Z2901" s="221">
        <f t="shared" si="284"/>
        <v>26653.920000000002</v>
      </c>
      <c r="AA2901" s="5">
        <f>VLOOKUP(G2901,Ma_KH!$A:$R,14,0)</f>
        <v>60</v>
      </c>
    </row>
    <row r="2902" spans="1:27" hidden="1" x14ac:dyDescent="0.25">
      <c r="A2902" s="157">
        <v>45996</v>
      </c>
      <c r="B2902" s="158">
        <v>4180901896</v>
      </c>
      <c r="C2902" s="10" t="s">
        <v>7767</v>
      </c>
      <c r="D2902" s="149">
        <v>45997</v>
      </c>
      <c r="E2902" s="152"/>
      <c r="F2902" s="151"/>
      <c r="G2902" s="33" t="s">
        <v>7773</v>
      </c>
      <c r="H2902" s="152"/>
      <c r="I2902" s="158" t="s">
        <v>8204</v>
      </c>
      <c r="J2902" s="150" t="s">
        <v>7234</v>
      </c>
      <c r="K2902" s="331" t="s">
        <v>7187</v>
      </c>
      <c r="L2902" s="21" t="str">
        <f>VLOOKUP($K2902,TONG_SL!$A:$D,2,0)</f>
        <v>Chân giò heo muối 300g</v>
      </c>
      <c r="N2902" s="21" t="str">
        <f t="shared" si="280"/>
        <v>K-C6</v>
      </c>
      <c r="Q2902" s="21" t="str">
        <f>VLOOKUP(K2902,TONG_SL!$A:$D,3,0)</f>
        <v>Túi</v>
      </c>
      <c r="R2902" s="106">
        <v>18</v>
      </c>
      <c r="S2902" s="220"/>
      <c r="T2902" s="220">
        <f>VLOOKUP(VLOOKUP(G2902,Ma_KH!$A:$R,18,0)&amp;K2902,Gia_MB!$A:$F,6,0)</f>
        <v>73431</v>
      </c>
      <c r="U2902" s="221">
        <f t="shared" si="281"/>
        <v>1321758</v>
      </c>
      <c r="V2902" s="220"/>
      <c r="W2902" s="222">
        <f t="shared" si="282"/>
        <v>0</v>
      </c>
      <c r="X2902" s="223" t="str">
        <f t="shared" si="283"/>
        <v>8</v>
      </c>
      <c r="Y2902" s="220"/>
      <c r="Z2902" s="221">
        <f t="shared" si="284"/>
        <v>105740.64</v>
      </c>
      <c r="AA2902" s="5">
        <f>VLOOKUP(G2902,Ma_KH!$A:$R,14,0)</f>
        <v>60</v>
      </c>
    </row>
    <row r="2903" spans="1:27" hidden="1" x14ac:dyDescent="0.25">
      <c r="A2903" s="157">
        <v>45995</v>
      </c>
      <c r="B2903" s="158">
        <v>4180884416</v>
      </c>
      <c r="C2903" s="10" t="s">
        <v>7767</v>
      </c>
      <c r="D2903" s="149">
        <v>45997</v>
      </c>
      <c r="E2903" s="152"/>
      <c r="F2903" s="151"/>
      <c r="G2903" s="33" t="s">
        <v>7773</v>
      </c>
      <c r="H2903" s="152"/>
      <c r="I2903" s="158" t="s">
        <v>8205</v>
      </c>
      <c r="J2903" s="150" t="s">
        <v>7234</v>
      </c>
      <c r="K2903" s="331" t="s">
        <v>30</v>
      </c>
      <c r="L2903" s="21" t="str">
        <f>VLOOKUP($K2903,TONG_SL!$A:$D,2,0)</f>
        <v>Gà muối 500g</v>
      </c>
      <c r="N2903" s="21" t="str">
        <f t="shared" si="280"/>
        <v>K-C6</v>
      </c>
      <c r="Q2903" s="21" t="str">
        <f>VLOOKUP(K2903,TONG_SL!$A:$D,3,0)</f>
        <v>Túi</v>
      </c>
      <c r="R2903" s="106">
        <v>7</v>
      </c>
      <c r="S2903" s="220"/>
      <c r="T2903" s="220">
        <f>VLOOKUP(VLOOKUP(G2903,Ma_KH!$A:$R,18,0)&amp;K2903,Gia_MB!$A:$F,6,0)</f>
        <v>111058</v>
      </c>
      <c r="U2903" s="221">
        <f t="shared" si="281"/>
        <v>777406</v>
      </c>
      <c r="V2903" s="220"/>
      <c r="W2903" s="222">
        <f t="shared" si="282"/>
        <v>0</v>
      </c>
      <c r="X2903" s="223" t="str">
        <f t="shared" si="283"/>
        <v>8</v>
      </c>
      <c r="Y2903" s="220"/>
      <c r="Z2903" s="221">
        <f t="shared" si="284"/>
        <v>62192.480000000003</v>
      </c>
      <c r="AA2903" s="5">
        <f>VLOOKUP(G2903,Ma_KH!$A:$R,14,0)</f>
        <v>60</v>
      </c>
    </row>
    <row r="2904" spans="1:27" hidden="1" x14ac:dyDescent="0.25">
      <c r="A2904" s="157">
        <v>45995</v>
      </c>
      <c r="B2904" s="158">
        <v>4180884416</v>
      </c>
      <c r="C2904" s="10" t="s">
        <v>7767</v>
      </c>
      <c r="D2904" s="149">
        <v>45997</v>
      </c>
      <c r="E2904" s="152"/>
      <c r="F2904" s="151"/>
      <c r="G2904" s="33" t="s">
        <v>7773</v>
      </c>
      <c r="H2904" s="152"/>
      <c r="I2904" s="158" t="s">
        <v>8205</v>
      </c>
      <c r="J2904" s="150" t="s">
        <v>7234</v>
      </c>
      <c r="K2904" s="331" t="s">
        <v>48</v>
      </c>
      <c r="L2904" s="21" t="str">
        <f>VLOOKUP($K2904,TONG_SL!$A:$D,2,0)</f>
        <v>Mọc Nấm Hương 250g</v>
      </c>
      <c r="N2904" s="21" t="str">
        <f t="shared" si="280"/>
        <v>K-C6</v>
      </c>
      <c r="Q2904" s="21" t="str">
        <f>VLOOKUP(K2904,TONG_SL!$A:$D,3,0)</f>
        <v>Túi</v>
      </c>
      <c r="R2904" s="106">
        <v>4</v>
      </c>
      <c r="S2904" s="220"/>
      <c r="T2904" s="220">
        <f>VLOOKUP(VLOOKUP(G2904,Ma_KH!$A:$R,18,0)&amp;K2904,Gia_MB!$A:$F,6,0)</f>
        <v>46000</v>
      </c>
      <c r="U2904" s="221">
        <f t="shared" si="281"/>
        <v>184000</v>
      </c>
      <c r="V2904" s="220"/>
      <c r="W2904" s="222">
        <f t="shared" si="282"/>
        <v>0</v>
      </c>
      <c r="X2904" s="223" t="str">
        <f t="shared" si="283"/>
        <v>8</v>
      </c>
      <c r="Y2904" s="220"/>
      <c r="Z2904" s="221">
        <f t="shared" si="284"/>
        <v>14720</v>
      </c>
      <c r="AA2904" s="5">
        <f>VLOOKUP(G2904,Ma_KH!$A:$R,14,0)</f>
        <v>60</v>
      </c>
    </row>
    <row r="2905" spans="1:27" hidden="1" x14ac:dyDescent="0.25">
      <c r="A2905" s="157">
        <v>45995</v>
      </c>
      <c r="B2905" s="158">
        <v>4180884416</v>
      </c>
      <c r="C2905" s="10" t="s">
        <v>7767</v>
      </c>
      <c r="D2905" s="149">
        <v>45997</v>
      </c>
      <c r="E2905" s="152"/>
      <c r="F2905" s="151"/>
      <c r="G2905" s="33" t="s">
        <v>7773</v>
      </c>
      <c r="H2905" s="152"/>
      <c r="I2905" s="158" t="s">
        <v>8205</v>
      </c>
      <c r="J2905" s="150" t="s">
        <v>7234</v>
      </c>
      <c r="K2905" s="331" t="s">
        <v>7187</v>
      </c>
      <c r="L2905" s="21" t="str">
        <f>VLOOKUP($K2905,TONG_SL!$A:$D,2,0)</f>
        <v>Chân giò heo muối 300g</v>
      </c>
      <c r="N2905" s="21" t="str">
        <f t="shared" si="280"/>
        <v>K-C6</v>
      </c>
      <c r="Q2905" s="21" t="str">
        <f>VLOOKUP(K2905,TONG_SL!$A:$D,3,0)</f>
        <v>Túi</v>
      </c>
      <c r="R2905" s="106">
        <v>12</v>
      </c>
      <c r="S2905" s="220"/>
      <c r="T2905" s="220">
        <f>VLOOKUP(VLOOKUP(G2905,Ma_KH!$A:$R,18,0)&amp;K2905,Gia_MB!$A:$F,6,0)</f>
        <v>73431</v>
      </c>
      <c r="U2905" s="221">
        <f t="shared" si="281"/>
        <v>881172</v>
      </c>
      <c r="V2905" s="220"/>
      <c r="W2905" s="222">
        <f t="shared" si="282"/>
        <v>0</v>
      </c>
      <c r="X2905" s="223" t="str">
        <f t="shared" si="283"/>
        <v>8</v>
      </c>
      <c r="Y2905" s="220"/>
      <c r="Z2905" s="221">
        <f t="shared" si="284"/>
        <v>70493.759999999995</v>
      </c>
      <c r="AA2905" s="5">
        <f>VLOOKUP(G2905,Ma_KH!$A:$R,14,0)</f>
        <v>60</v>
      </c>
    </row>
    <row r="2906" spans="1:27" hidden="1" x14ac:dyDescent="0.25">
      <c r="A2906" s="157">
        <v>45995</v>
      </c>
      <c r="B2906" s="158">
        <v>4180884416</v>
      </c>
      <c r="C2906" s="10" t="s">
        <v>7767</v>
      </c>
      <c r="D2906" s="149">
        <v>45997</v>
      </c>
      <c r="E2906" s="152"/>
      <c r="F2906" s="151"/>
      <c r="G2906" s="33" t="s">
        <v>7773</v>
      </c>
      <c r="H2906" s="152"/>
      <c r="I2906" s="158" t="s">
        <v>8205</v>
      </c>
      <c r="J2906" s="150" t="s">
        <v>7234</v>
      </c>
      <c r="K2906" s="331" t="s">
        <v>32</v>
      </c>
      <c r="L2906" s="21" t="str">
        <f>VLOOKUP($K2906,TONG_SL!$A:$D,2,0)</f>
        <v>Giò Tai Lưỡi Xào 250g</v>
      </c>
      <c r="N2906" s="21" t="str">
        <f t="shared" si="280"/>
        <v>K-C6</v>
      </c>
      <c r="Q2906" s="21" t="str">
        <f>VLOOKUP(K2906,TONG_SL!$A:$D,3,0)</f>
        <v>Túi</v>
      </c>
      <c r="R2906" s="106">
        <v>8</v>
      </c>
      <c r="S2906" s="220"/>
      <c r="T2906" s="220">
        <f>VLOOKUP(VLOOKUP(G2906,Ma_KH!$A:$R,18,0)&amp;K2906,Gia_MB!$A:$F,6,0)</f>
        <v>50182</v>
      </c>
      <c r="U2906" s="221">
        <f t="shared" si="281"/>
        <v>401456</v>
      </c>
      <c r="V2906" s="220"/>
      <c r="W2906" s="222">
        <f t="shared" si="282"/>
        <v>0</v>
      </c>
      <c r="X2906" s="223" t="str">
        <f t="shared" si="283"/>
        <v>8</v>
      </c>
      <c r="Y2906" s="220"/>
      <c r="Z2906" s="221">
        <f t="shared" si="284"/>
        <v>32116.48</v>
      </c>
      <c r="AA2906" s="5">
        <f>VLOOKUP(G2906,Ma_KH!$A:$R,14,0)</f>
        <v>60</v>
      </c>
    </row>
    <row r="2907" spans="1:27" hidden="1" x14ac:dyDescent="0.25">
      <c r="A2907" s="157">
        <v>45995</v>
      </c>
      <c r="B2907" s="158">
        <v>4180884416</v>
      </c>
      <c r="C2907" s="10" t="s">
        <v>7767</v>
      </c>
      <c r="D2907" s="149">
        <v>45997</v>
      </c>
      <c r="E2907" s="152"/>
      <c r="F2907" s="151"/>
      <c r="G2907" s="33" t="s">
        <v>7773</v>
      </c>
      <c r="H2907" s="152"/>
      <c r="I2907" s="158" t="s">
        <v>8205</v>
      </c>
      <c r="J2907" s="150" t="s">
        <v>7234</v>
      </c>
      <c r="K2907" s="331" t="s">
        <v>7153</v>
      </c>
      <c r="L2907" s="21" t="str">
        <f>VLOOKUP($K2907,TONG_SL!$A:$D,2,0)</f>
        <v>Tai heo muối 200g</v>
      </c>
      <c r="N2907" s="21" t="str">
        <f t="shared" si="280"/>
        <v>K-C6</v>
      </c>
      <c r="Q2907" s="21" t="str">
        <f>VLOOKUP(K2907,TONG_SL!$A:$D,3,0)</f>
        <v>Túi</v>
      </c>
      <c r="R2907" s="106">
        <v>4</v>
      </c>
      <c r="S2907" s="220"/>
      <c r="T2907" s="220">
        <f>VLOOKUP(VLOOKUP(G2907,Ma_KH!$A:$R,18,0)&amp;K2907,Gia_MB!$A:$F,6,0)</f>
        <v>55595</v>
      </c>
      <c r="U2907" s="221">
        <f t="shared" si="281"/>
        <v>222380</v>
      </c>
      <c r="V2907" s="220"/>
      <c r="W2907" s="222">
        <f t="shared" si="282"/>
        <v>0</v>
      </c>
      <c r="X2907" s="223" t="str">
        <f t="shared" si="283"/>
        <v>8</v>
      </c>
      <c r="Y2907" s="220"/>
      <c r="Z2907" s="221">
        <f t="shared" si="284"/>
        <v>17790.400000000001</v>
      </c>
      <c r="AA2907" s="5">
        <f>VLOOKUP(G2907,Ma_KH!$A:$R,14,0)</f>
        <v>60</v>
      </c>
    </row>
    <row r="2908" spans="1:27" hidden="1" x14ac:dyDescent="0.25">
      <c r="A2908" s="157">
        <v>45995</v>
      </c>
      <c r="B2908" s="158">
        <v>4180884346</v>
      </c>
      <c r="C2908" s="10" t="s">
        <v>7767</v>
      </c>
      <c r="D2908" s="149">
        <v>45997</v>
      </c>
      <c r="E2908" s="152"/>
      <c r="F2908" s="151"/>
      <c r="G2908" s="33" t="s">
        <v>7773</v>
      </c>
      <c r="H2908" s="152"/>
      <c r="I2908" s="158" t="s">
        <v>8206</v>
      </c>
      <c r="J2908" s="150" t="s">
        <v>7234</v>
      </c>
      <c r="K2908" s="331" t="s">
        <v>30</v>
      </c>
      <c r="L2908" s="21" t="str">
        <f>VLOOKUP($K2908,TONG_SL!$A:$D,2,0)</f>
        <v>Gà muối 500g</v>
      </c>
      <c r="N2908" s="21" t="str">
        <f t="shared" si="280"/>
        <v>K-C6</v>
      </c>
      <c r="Q2908" s="21" t="str">
        <f>VLOOKUP(K2908,TONG_SL!$A:$D,3,0)</f>
        <v>Túi</v>
      </c>
      <c r="R2908" s="106">
        <v>7</v>
      </c>
      <c r="S2908" s="220"/>
      <c r="T2908" s="220">
        <f>VLOOKUP(VLOOKUP(G2908,Ma_KH!$A:$R,18,0)&amp;K2908,Gia_MB!$A:$F,6,0)</f>
        <v>111058</v>
      </c>
      <c r="U2908" s="221">
        <f t="shared" si="281"/>
        <v>777406</v>
      </c>
      <c r="V2908" s="220"/>
      <c r="W2908" s="222">
        <f t="shared" si="282"/>
        <v>0</v>
      </c>
      <c r="X2908" s="223" t="str">
        <f t="shared" si="283"/>
        <v>8</v>
      </c>
      <c r="Y2908" s="220"/>
      <c r="Z2908" s="221">
        <f t="shared" si="284"/>
        <v>62192.480000000003</v>
      </c>
      <c r="AA2908" s="5">
        <f>VLOOKUP(G2908,Ma_KH!$A:$R,14,0)</f>
        <v>60</v>
      </c>
    </row>
    <row r="2909" spans="1:27" hidden="1" x14ac:dyDescent="0.25">
      <c r="A2909" s="157">
        <v>45995</v>
      </c>
      <c r="B2909" s="158">
        <v>4180884346</v>
      </c>
      <c r="C2909" s="10" t="s">
        <v>7767</v>
      </c>
      <c r="D2909" s="149">
        <v>45997</v>
      </c>
      <c r="E2909" s="152"/>
      <c r="F2909" s="151"/>
      <c r="G2909" s="33" t="s">
        <v>7773</v>
      </c>
      <c r="H2909" s="152"/>
      <c r="I2909" s="158" t="s">
        <v>8206</v>
      </c>
      <c r="J2909" s="150" t="s">
        <v>7234</v>
      </c>
      <c r="K2909" s="331" t="s">
        <v>48</v>
      </c>
      <c r="L2909" s="21" t="str">
        <f>VLOOKUP($K2909,TONG_SL!$A:$D,2,0)</f>
        <v>Mọc Nấm Hương 250g</v>
      </c>
      <c r="N2909" s="21" t="str">
        <f t="shared" si="280"/>
        <v>K-C6</v>
      </c>
      <c r="Q2909" s="21" t="str">
        <f>VLOOKUP(K2909,TONG_SL!$A:$D,3,0)</f>
        <v>Túi</v>
      </c>
      <c r="R2909" s="106">
        <v>5</v>
      </c>
      <c r="S2909" s="220"/>
      <c r="T2909" s="220">
        <f>VLOOKUP(VLOOKUP(G2909,Ma_KH!$A:$R,18,0)&amp;K2909,Gia_MB!$A:$F,6,0)</f>
        <v>46000</v>
      </c>
      <c r="U2909" s="221">
        <f t="shared" si="281"/>
        <v>230000</v>
      </c>
      <c r="V2909" s="220"/>
      <c r="W2909" s="222">
        <f t="shared" si="282"/>
        <v>0</v>
      </c>
      <c r="X2909" s="223" t="str">
        <f t="shared" si="283"/>
        <v>8</v>
      </c>
      <c r="Y2909" s="220"/>
      <c r="Z2909" s="221">
        <f t="shared" si="284"/>
        <v>18400</v>
      </c>
      <c r="AA2909" s="5">
        <f>VLOOKUP(G2909,Ma_KH!$A:$R,14,0)</f>
        <v>60</v>
      </c>
    </row>
    <row r="2910" spans="1:27" hidden="1" x14ac:dyDescent="0.25">
      <c r="A2910" s="157">
        <v>45995</v>
      </c>
      <c r="B2910" s="158">
        <v>4180884346</v>
      </c>
      <c r="C2910" s="10" t="s">
        <v>7767</v>
      </c>
      <c r="D2910" s="149">
        <v>45997</v>
      </c>
      <c r="E2910" s="152"/>
      <c r="F2910" s="151"/>
      <c r="G2910" s="33" t="s">
        <v>7773</v>
      </c>
      <c r="H2910" s="152"/>
      <c r="I2910" s="158" t="s">
        <v>8206</v>
      </c>
      <c r="J2910" s="150" t="s">
        <v>7234</v>
      </c>
      <c r="K2910" s="331" t="s">
        <v>7187</v>
      </c>
      <c r="L2910" s="21" t="str">
        <f>VLOOKUP($K2910,TONG_SL!$A:$D,2,0)</f>
        <v>Chân giò heo muối 300g</v>
      </c>
      <c r="N2910" s="21" t="str">
        <f t="shared" si="280"/>
        <v>K-C6</v>
      </c>
      <c r="Q2910" s="21" t="str">
        <f>VLOOKUP(K2910,TONG_SL!$A:$D,3,0)</f>
        <v>Túi</v>
      </c>
      <c r="R2910" s="106">
        <v>23</v>
      </c>
      <c r="S2910" s="220"/>
      <c r="T2910" s="220">
        <f>VLOOKUP(VLOOKUP(G2910,Ma_KH!$A:$R,18,0)&amp;K2910,Gia_MB!$A:$F,6,0)</f>
        <v>73431</v>
      </c>
      <c r="U2910" s="221">
        <f t="shared" si="281"/>
        <v>1688913</v>
      </c>
      <c r="V2910" s="220"/>
      <c r="W2910" s="222">
        <f t="shared" si="282"/>
        <v>0</v>
      </c>
      <c r="X2910" s="223" t="str">
        <f t="shared" si="283"/>
        <v>8</v>
      </c>
      <c r="Y2910" s="220"/>
      <c r="Z2910" s="221">
        <f t="shared" si="284"/>
        <v>135113.04</v>
      </c>
      <c r="AA2910" s="5">
        <f>VLOOKUP(G2910,Ma_KH!$A:$R,14,0)</f>
        <v>60</v>
      </c>
    </row>
    <row r="2911" spans="1:27" hidden="1" x14ac:dyDescent="0.25">
      <c r="A2911" s="157">
        <v>45995</v>
      </c>
      <c r="B2911" s="158">
        <v>4180884346</v>
      </c>
      <c r="C2911" s="10" t="s">
        <v>7767</v>
      </c>
      <c r="D2911" s="149">
        <v>45997</v>
      </c>
      <c r="E2911" s="152"/>
      <c r="F2911" s="151"/>
      <c r="G2911" s="33" t="s">
        <v>7773</v>
      </c>
      <c r="H2911" s="152"/>
      <c r="I2911" s="158" t="s">
        <v>8206</v>
      </c>
      <c r="J2911" s="150" t="s">
        <v>7234</v>
      </c>
      <c r="K2911" s="331" t="s">
        <v>32</v>
      </c>
      <c r="L2911" s="21" t="str">
        <f>VLOOKUP($K2911,TONG_SL!$A:$D,2,0)</f>
        <v>Giò Tai Lưỡi Xào 250g</v>
      </c>
      <c r="N2911" s="21" t="str">
        <f t="shared" si="280"/>
        <v>K-C6</v>
      </c>
      <c r="Q2911" s="21" t="str">
        <f>VLOOKUP(K2911,TONG_SL!$A:$D,3,0)</f>
        <v>Túi</v>
      </c>
      <c r="R2911" s="106">
        <v>3</v>
      </c>
      <c r="S2911" s="220"/>
      <c r="T2911" s="220">
        <f>VLOOKUP(VLOOKUP(G2911,Ma_KH!$A:$R,18,0)&amp;K2911,Gia_MB!$A:$F,6,0)</f>
        <v>50182</v>
      </c>
      <c r="U2911" s="221">
        <f t="shared" si="281"/>
        <v>150546</v>
      </c>
      <c r="V2911" s="220"/>
      <c r="W2911" s="222">
        <f t="shared" si="282"/>
        <v>0</v>
      </c>
      <c r="X2911" s="223" t="str">
        <f t="shared" si="283"/>
        <v>8</v>
      </c>
      <c r="Y2911" s="220"/>
      <c r="Z2911" s="221">
        <f t="shared" si="284"/>
        <v>12043.68</v>
      </c>
      <c r="AA2911" s="5">
        <f>VLOOKUP(G2911,Ma_KH!$A:$R,14,0)</f>
        <v>60</v>
      </c>
    </row>
    <row r="2912" spans="1:27" hidden="1" x14ac:dyDescent="0.25">
      <c r="A2912" s="157">
        <v>45995</v>
      </c>
      <c r="B2912" s="158">
        <v>4180884392</v>
      </c>
      <c r="C2912" s="10" t="s">
        <v>7767</v>
      </c>
      <c r="D2912" s="149">
        <v>45997</v>
      </c>
      <c r="E2912" s="152"/>
      <c r="F2912" s="151"/>
      <c r="G2912" s="33" t="s">
        <v>7773</v>
      </c>
      <c r="H2912" s="152"/>
      <c r="I2912" s="158" t="s">
        <v>8207</v>
      </c>
      <c r="J2912" s="150" t="s">
        <v>7234</v>
      </c>
      <c r="K2912" s="331" t="s">
        <v>32</v>
      </c>
      <c r="L2912" s="21" t="str">
        <f>VLOOKUP($K2912,TONG_SL!$A:$D,2,0)</f>
        <v>Giò Tai Lưỡi Xào 250g</v>
      </c>
      <c r="N2912" s="21" t="str">
        <f t="shared" si="280"/>
        <v>K-C6</v>
      </c>
      <c r="Q2912" s="21" t="str">
        <f>VLOOKUP(K2912,TONG_SL!$A:$D,3,0)</f>
        <v>Túi</v>
      </c>
      <c r="R2912" s="106">
        <v>12</v>
      </c>
      <c r="S2912" s="220"/>
      <c r="T2912" s="220">
        <f>VLOOKUP(VLOOKUP(G2912,Ma_KH!$A:$R,18,0)&amp;K2912,Gia_MB!$A:$F,6,0)</f>
        <v>50182</v>
      </c>
      <c r="U2912" s="221">
        <f t="shared" si="281"/>
        <v>602184</v>
      </c>
      <c r="V2912" s="220"/>
      <c r="W2912" s="222">
        <f t="shared" si="282"/>
        <v>0</v>
      </c>
      <c r="X2912" s="223" t="str">
        <f t="shared" si="283"/>
        <v>8</v>
      </c>
      <c r="Y2912" s="220"/>
      <c r="Z2912" s="221">
        <f t="shared" si="284"/>
        <v>48174.720000000001</v>
      </c>
      <c r="AA2912" s="5">
        <f>VLOOKUP(G2912,Ma_KH!$A:$R,14,0)</f>
        <v>60</v>
      </c>
    </row>
    <row r="2913" spans="1:27" hidden="1" x14ac:dyDescent="0.25">
      <c r="A2913" s="157">
        <v>45995</v>
      </c>
      <c r="B2913" s="158">
        <v>4180884392</v>
      </c>
      <c r="C2913" s="10" t="s">
        <v>7767</v>
      </c>
      <c r="D2913" s="149">
        <v>45997</v>
      </c>
      <c r="E2913" s="152"/>
      <c r="F2913" s="151"/>
      <c r="G2913" s="33" t="s">
        <v>7773</v>
      </c>
      <c r="H2913" s="152"/>
      <c r="I2913" s="158" t="s">
        <v>8207</v>
      </c>
      <c r="J2913" s="150" t="s">
        <v>7234</v>
      </c>
      <c r="K2913" s="331" t="s">
        <v>7153</v>
      </c>
      <c r="L2913" s="21" t="str">
        <f>VLOOKUP($K2913,TONG_SL!$A:$D,2,0)</f>
        <v>Tai heo muối 200g</v>
      </c>
      <c r="N2913" s="21" t="str">
        <f t="shared" si="280"/>
        <v>K-C6</v>
      </c>
      <c r="Q2913" s="21" t="str">
        <f>VLOOKUP(K2913,TONG_SL!$A:$D,3,0)</f>
        <v>Túi</v>
      </c>
      <c r="R2913" s="106">
        <v>10</v>
      </c>
      <c r="S2913" s="220"/>
      <c r="T2913" s="220">
        <f>VLOOKUP(VLOOKUP(G2913,Ma_KH!$A:$R,18,0)&amp;K2913,Gia_MB!$A:$F,6,0)</f>
        <v>55595</v>
      </c>
      <c r="U2913" s="221">
        <f t="shared" si="281"/>
        <v>555950</v>
      </c>
      <c r="V2913" s="220"/>
      <c r="W2913" s="222">
        <f t="shared" si="282"/>
        <v>0</v>
      </c>
      <c r="X2913" s="223" t="str">
        <f t="shared" si="283"/>
        <v>8</v>
      </c>
      <c r="Y2913" s="220"/>
      <c r="Z2913" s="221">
        <f t="shared" si="284"/>
        <v>44476</v>
      </c>
      <c r="AA2913" s="5">
        <f>VLOOKUP(G2913,Ma_KH!$A:$R,14,0)</f>
        <v>60</v>
      </c>
    </row>
    <row r="2914" spans="1:27" hidden="1" x14ac:dyDescent="0.25">
      <c r="A2914" s="157">
        <v>45995</v>
      </c>
      <c r="B2914" s="158">
        <v>4180884392</v>
      </c>
      <c r="C2914" s="10" t="s">
        <v>7767</v>
      </c>
      <c r="D2914" s="149">
        <v>45997</v>
      </c>
      <c r="E2914" s="152"/>
      <c r="F2914" s="151"/>
      <c r="G2914" s="33" t="s">
        <v>7773</v>
      </c>
      <c r="H2914" s="152"/>
      <c r="I2914" s="158" t="s">
        <v>8207</v>
      </c>
      <c r="J2914" s="150" t="s">
        <v>7234</v>
      </c>
      <c r="K2914" s="331" t="s">
        <v>7187</v>
      </c>
      <c r="L2914" s="21" t="str">
        <f>VLOOKUP($K2914,TONG_SL!$A:$D,2,0)</f>
        <v>Chân giò heo muối 300g</v>
      </c>
      <c r="N2914" s="21" t="str">
        <f t="shared" si="280"/>
        <v>K-C6</v>
      </c>
      <c r="Q2914" s="21" t="str">
        <f>VLOOKUP(K2914,TONG_SL!$A:$D,3,0)</f>
        <v>Túi</v>
      </c>
      <c r="R2914" s="106">
        <v>20</v>
      </c>
      <c r="S2914" s="220"/>
      <c r="T2914" s="220">
        <f>VLOOKUP(VLOOKUP(G2914,Ma_KH!$A:$R,18,0)&amp;K2914,Gia_MB!$A:$F,6,0)</f>
        <v>73431</v>
      </c>
      <c r="U2914" s="221">
        <f t="shared" si="281"/>
        <v>1468620</v>
      </c>
      <c r="V2914" s="220"/>
      <c r="W2914" s="222">
        <f t="shared" si="282"/>
        <v>0</v>
      </c>
      <c r="X2914" s="223" t="str">
        <f t="shared" si="283"/>
        <v>8</v>
      </c>
      <c r="Y2914" s="220"/>
      <c r="Z2914" s="221">
        <f t="shared" si="284"/>
        <v>117489.60000000001</v>
      </c>
      <c r="AA2914" s="5">
        <f>VLOOKUP(G2914,Ma_KH!$A:$R,14,0)</f>
        <v>60</v>
      </c>
    </row>
    <row r="2915" spans="1:27" hidden="1" x14ac:dyDescent="0.25">
      <c r="A2915" s="157">
        <v>45995</v>
      </c>
      <c r="B2915" s="158">
        <v>4180884392</v>
      </c>
      <c r="C2915" s="10" t="s">
        <v>7767</v>
      </c>
      <c r="D2915" s="149">
        <v>45997</v>
      </c>
      <c r="E2915" s="152"/>
      <c r="F2915" s="151"/>
      <c r="G2915" s="33" t="s">
        <v>7773</v>
      </c>
      <c r="H2915" s="152"/>
      <c r="I2915" s="158" t="s">
        <v>8207</v>
      </c>
      <c r="J2915" s="150" t="s">
        <v>7234</v>
      </c>
      <c r="K2915" s="331" t="s">
        <v>48</v>
      </c>
      <c r="L2915" s="21" t="str">
        <f>VLOOKUP($K2915,TONG_SL!$A:$D,2,0)</f>
        <v>Mọc Nấm Hương 250g</v>
      </c>
      <c r="N2915" s="21" t="str">
        <f t="shared" si="280"/>
        <v>K-C6</v>
      </c>
      <c r="Q2915" s="21" t="str">
        <f>VLOOKUP(K2915,TONG_SL!$A:$D,3,0)</f>
        <v>Túi</v>
      </c>
      <c r="R2915" s="106">
        <v>10</v>
      </c>
      <c r="S2915" s="220"/>
      <c r="T2915" s="220">
        <f>VLOOKUP(VLOOKUP(G2915,Ma_KH!$A:$R,18,0)&amp;K2915,Gia_MB!$A:$F,6,0)</f>
        <v>46000</v>
      </c>
      <c r="U2915" s="221">
        <f t="shared" si="281"/>
        <v>460000</v>
      </c>
      <c r="V2915" s="220"/>
      <c r="W2915" s="222">
        <f t="shared" si="282"/>
        <v>0</v>
      </c>
      <c r="X2915" s="223" t="str">
        <f t="shared" si="283"/>
        <v>8</v>
      </c>
      <c r="Y2915" s="220"/>
      <c r="Z2915" s="221">
        <f t="shared" si="284"/>
        <v>36800</v>
      </c>
      <c r="AA2915" s="5">
        <f>VLOOKUP(G2915,Ma_KH!$A:$R,14,0)</f>
        <v>60</v>
      </c>
    </row>
    <row r="2916" spans="1:27" hidden="1" x14ac:dyDescent="0.25">
      <c r="A2916" s="157">
        <v>45995</v>
      </c>
      <c r="B2916" s="158">
        <v>4180884392</v>
      </c>
      <c r="C2916" s="10" t="s">
        <v>7767</v>
      </c>
      <c r="D2916" s="149">
        <v>45997</v>
      </c>
      <c r="E2916" s="152"/>
      <c r="F2916" s="151"/>
      <c r="G2916" s="33" t="s">
        <v>7773</v>
      </c>
      <c r="H2916" s="152"/>
      <c r="I2916" s="158" t="s">
        <v>8207</v>
      </c>
      <c r="J2916" s="150" t="s">
        <v>7234</v>
      </c>
      <c r="K2916" s="331" t="s">
        <v>30</v>
      </c>
      <c r="L2916" s="21" t="str">
        <f>VLOOKUP($K2916,TONG_SL!$A:$D,2,0)</f>
        <v>Gà muối 500g</v>
      </c>
      <c r="N2916" s="21" t="str">
        <f t="shared" si="280"/>
        <v>K-C6</v>
      </c>
      <c r="Q2916" s="21" t="str">
        <f>VLOOKUP(K2916,TONG_SL!$A:$D,3,0)</f>
        <v>Túi</v>
      </c>
      <c r="R2916" s="106">
        <v>4</v>
      </c>
      <c r="S2916" s="220"/>
      <c r="T2916" s="220">
        <f>VLOOKUP(VLOOKUP(G2916,Ma_KH!$A:$R,18,0)&amp;K2916,Gia_MB!$A:$F,6,0)</f>
        <v>111058</v>
      </c>
      <c r="U2916" s="221">
        <f t="shared" si="281"/>
        <v>444232</v>
      </c>
      <c r="V2916" s="220"/>
      <c r="W2916" s="222">
        <f t="shared" si="282"/>
        <v>0</v>
      </c>
      <c r="X2916" s="223" t="str">
        <f t="shared" si="283"/>
        <v>8</v>
      </c>
      <c r="Y2916" s="220"/>
      <c r="Z2916" s="221">
        <f t="shared" si="284"/>
        <v>35538.559999999998</v>
      </c>
      <c r="AA2916" s="5">
        <f>VLOOKUP(G2916,Ma_KH!$A:$R,14,0)</f>
        <v>60</v>
      </c>
    </row>
    <row r="2917" spans="1:27" hidden="1" x14ac:dyDescent="0.25">
      <c r="A2917" s="157">
        <v>45995</v>
      </c>
      <c r="B2917" s="231">
        <v>4181059572</v>
      </c>
      <c r="C2917" s="10" t="s">
        <v>7767</v>
      </c>
      <c r="D2917" s="149">
        <v>45997</v>
      </c>
      <c r="E2917" s="152"/>
      <c r="F2917" s="151"/>
      <c r="G2917" s="33" t="s">
        <v>7773</v>
      </c>
      <c r="H2917" s="152"/>
      <c r="I2917" s="158" t="s">
        <v>8207</v>
      </c>
      <c r="J2917" s="150" t="s">
        <v>7234</v>
      </c>
      <c r="K2917" s="331" t="s">
        <v>7775</v>
      </c>
      <c r="L2917" s="21" t="str">
        <f>VLOOKUP($K2917,TONG_SL!$A:$D,2,0)</f>
        <v>Chả nướng 300g</v>
      </c>
      <c r="N2917" s="21" t="str">
        <f t="shared" si="280"/>
        <v>K-C6</v>
      </c>
      <c r="Q2917" s="21" t="str">
        <f>VLOOKUP(K2917,TONG_SL!$A:$D,3,0)</f>
        <v>Túi</v>
      </c>
      <c r="R2917" s="106">
        <v>10</v>
      </c>
      <c r="S2917" s="220"/>
      <c r="T2917" s="220">
        <f>VLOOKUP(VLOOKUP(G2917,Ma_KH!$A:$R,18,0)&amp;K2917,Gia_MB!$A:$F,6,0)</f>
        <v>70950</v>
      </c>
      <c r="U2917" s="221">
        <f t="shared" si="281"/>
        <v>709500</v>
      </c>
      <c r="V2917" s="220"/>
      <c r="W2917" s="222">
        <f t="shared" si="282"/>
        <v>0</v>
      </c>
      <c r="X2917" s="223" t="str">
        <f t="shared" si="283"/>
        <v>8</v>
      </c>
      <c r="Y2917" s="220"/>
      <c r="Z2917" s="221">
        <f t="shared" si="284"/>
        <v>56760</v>
      </c>
      <c r="AA2917" s="5">
        <f>VLOOKUP(G2917,Ma_KH!$A:$R,14,0)</f>
        <v>60</v>
      </c>
    </row>
    <row r="2918" spans="1:27" hidden="1" x14ac:dyDescent="0.25">
      <c r="A2918" s="157">
        <v>45995</v>
      </c>
      <c r="B2918" s="232" t="s">
        <v>8288</v>
      </c>
      <c r="C2918" s="10" t="s">
        <v>7767</v>
      </c>
      <c r="D2918" s="149">
        <v>45997</v>
      </c>
      <c r="E2918" s="152"/>
      <c r="F2918" s="151"/>
      <c r="G2918" s="33" t="s">
        <v>7773</v>
      </c>
      <c r="H2918" s="152"/>
      <c r="I2918" s="158" t="s">
        <v>8207</v>
      </c>
      <c r="J2918" s="150" t="s">
        <v>7234</v>
      </c>
      <c r="K2918" s="331" t="s">
        <v>7154</v>
      </c>
      <c r="L2918" s="21" t="str">
        <f>VLOOKUP($K2918,TONG_SL!$A:$D,2,0)</f>
        <v>Chả cốm 300g</v>
      </c>
      <c r="N2918" s="21" t="str">
        <f t="shared" si="280"/>
        <v>K-C6</v>
      </c>
      <c r="Q2918" s="21" t="str">
        <f>VLOOKUP(K2918,TONG_SL!$A:$D,3,0)</f>
        <v>Túi</v>
      </c>
      <c r="R2918" s="106">
        <v>10</v>
      </c>
      <c r="S2918" s="220"/>
      <c r="T2918" s="220">
        <f>VLOOKUP(VLOOKUP(G2918,Ma_KH!$A:$R,18,0)&amp;K2918,Gia_MB!$A:$F,6,0)</f>
        <v>74250</v>
      </c>
      <c r="U2918" s="221">
        <f t="shared" si="281"/>
        <v>742500</v>
      </c>
      <c r="V2918" s="220"/>
      <c r="W2918" s="222">
        <f t="shared" si="282"/>
        <v>0</v>
      </c>
      <c r="X2918" s="223" t="str">
        <f t="shared" si="283"/>
        <v>8</v>
      </c>
      <c r="Y2918" s="220"/>
      <c r="Z2918" s="221">
        <f t="shared" si="284"/>
        <v>59400</v>
      </c>
      <c r="AA2918" s="5">
        <f>VLOOKUP(G2918,Ma_KH!$A:$R,14,0)</f>
        <v>60</v>
      </c>
    </row>
    <row r="2919" spans="1:27" hidden="1" x14ac:dyDescent="0.25">
      <c r="A2919" s="157">
        <v>45995</v>
      </c>
      <c r="B2919" s="158">
        <v>4180884306</v>
      </c>
      <c r="C2919" s="10" t="s">
        <v>7767</v>
      </c>
      <c r="D2919" s="149">
        <v>45997</v>
      </c>
      <c r="E2919" s="152"/>
      <c r="F2919" s="151"/>
      <c r="G2919" s="33" t="s">
        <v>7773</v>
      </c>
      <c r="H2919" s="152"/>
      <c r="I2919" s="158" t="s">
        <v>8208</v>
      </c>
      <c r="J2919" s="150" t="s">
        <v>7234</v>
      </c>
      <c r="K2919" s="331" t="s">
        <v>30</v>
      </c>
      <c r="L2919" s="21" t="str">
        <f>VLOOKUP($K2919,TONG_SL!$A:$D,2,0)</f>
        <v>Gà muối 500g</v>
      </c>
      <c r="N2919" s="21" t="str">
        <f t="shared" si="280"/>
        <v>K-C6</v>
      </c>
      <c r="Q2919" s="21" t="str">
        <f>VLOOKUP(K2919,TONG_SL!$A:$D,3,0)</f>
        <v>Túi</v>
      </c>
      <c r="R2919" s="106">
        <v>6</v>
      </c>
      <c r="S2919" s="220"/>
      <c r="T2919" s="220">
        <f>VLOOKUP(VLOOKUP(G2919,Ma_KH!$A:$R,18,0)&amp;K2919,Gia_MB!$A:$F,6,0)</f>
        <v>111058</v>
      </c>
      <c r="U2919" s="221">
        <f t="shared" si="281"/>
        <v>666348</v>
      </c>
      <c r="V2919" s="220"/>
      <c r="W2919" s="222">
        <f t="shared" si="282"/>
        <v>0</v>
      </c>
      <c r="X2919" s="223" t="str">
        <f t="shared" si="283"/>
        <v>8</v>
      </c>
      <c r="Y2919" s="220"/>
      <c r="Z2919" s="221">
        <f t="shared" si="284"/>
        <v>53307.840000000004</v>
      </c>
      <c r="AA2919" s="5">
        <f>VLOOKUP(G2919,Ma_KH!$A:$R,14,0)</f>
        <v>60</v>
      </c>
    </row>
    <row r="2920" spans="1:27" hidden="1" x14ac:dyDescent="0.25">
      <c r="A2920" s="157">
        <v>45995</v>
      </c>
      <c r="B2920" s="158">
        <v>4180884306</v>
      </c>
      <c r="C2920" s="10" t="s">
        <v>7767</v>
      </c>
      <c r="D2920" s="149">
        <v>45997</v>
      </c>
      <c r="E2920" s="152"/>
      <c r="F2920" s="151"/>
      <c r="G2920" s="33" t="s">
        <v>7773</v>
      </c>
      <c r="H2920" s="152"/>
      <c r="I2920" s="158" t="s">
        <v>8208</v>
      </c>
      <c r="J2920" s="150" t="s">
        <v>7234</v>
      </c>
      <c r="K2920" s="331" t="s">
        <v>7153</v>
      </c>
      <c r="L2920" s="21" t="str">
        <f>VLOOKUP($K2920,TONG_SL!$A:$D,2,0)</f>
        <v>Tai heo muối 200g</v>
      </c>
      <c r="N2920" s="21" t="str">
        <f t="shared" si="280"/>
        <v>K-C6</v>
      </c>
      <c r="Q2920" s="21" t="str">
        <f>VLOOKUP(K2920,TONG_SL!$A:$D,3,0)</f>
        <v>Túi</v>
      </c>
      <c r="R2920" s="106">
        <v>4</v>
      </c>
      <c r="S2920" s="220"/>
      <c r="T2920" s="220">
        <f>VLOOKUP(VLOOKUP(G2920,Ma_KH!$A:$R,18,0)&amp;K2920,Gia_MB!$A:$F,6,0)</f>
        <v>55595</v>
      </c>
      <c r="U2920" s="221">
        <f t="shared" si="281"/>
        <v>222380</v>
      </c>
      <c r="V2920" s="220"/>
      <c r="W2920" s="222">
        <f t="shared" si="282"/>
        <v>0</v>
      </c>
      <c r="X2920" s="223" t="str">
        <f t="shared" si="283"/>
        <v>8</v>
      </c>
      <c r="Y2920" s="220"/>
      <c r="Z2920" s="221">
        <f t="shared" si="284"/>
        <v>17790.400000000001</v>
      </c>
      <c r="AA2920" s="5">
        <f>VLOOKUP(G2920,Ma_KH!$A:$R,14,0)</f>
        <v>60</v>
      </c>
    </row>
    <row r="2921" spans="1:27" hidden="1" x14ac:dyDescent="0.25">
      <c r="A2921" s="157">
        <v>45995</v>
      </c>
      <c r="B2921" s="158">
        <v>4180884306</v>
      </c>
      <c r="C2921" s="10" t="s">
        <v>7767</v>
      </c>
      <c r="D2921" s="149">
        <v>45997</v>
      </c>
      <c r="E2921" s="152"/>
      <c r="F2921" s="151"/>
      <c r="G2921" s="33" t="s">
        <v>7773</v>
      </c>
      <c r="H2921" s="152"/>
      <c r="I2921" s="158" t="s">
        <v>8208</v>
      </c>
      <c r="J2921" s="150" t="s">
        <v>7234</v>
      </c>
      <c r="K2921" s="331" t="s">
        <v>32</v>
      </c>
      <c r="L2921" s="21" t="str">
        <f>VLOOKUP($K2921,TONG_SL!$A:$D,2,0)</f>
        <v>Giò Tai Lưỡi Xào 250g</v>
      </c>
      <c r="N2921" s="21" t="str">
        <f t="shared" si="280"/>
        <v>K-C6</v>
      </c>
      <c r="Q2921" s="21" t="str">
        <f>VLOOKUP(K2921,TONG_SL!$A:$D,3,0)</f>
        <v>Túi</v>
      </c>
      <c r="R2921" s="106">
        <v>8</v>
      </c>
      <c r="S2921" s="220"/>
      <c r="T2921" s="220">
        <f>VLOOKUP(VLOOKUP(G2921,Ma_KH!$A:$R,18,0)&amp;K2921,Gia_MB!$A:$F,6,0)</f>
        <v>50182</v>
      </c>
      <c r="U2921" s="221">
        <f t="shared" si="281"/>
        <v>401456</v>
      </c>
      <c r="V2921" s="220"/>
      <c r="W2921" s="222">
        <f t="shared" si="282"/>
        <v>0</v>
      </c>
      <c r="X2921" s="223" t="str">
        <f t="shared" si="283"/>
        <v>8</v>
      </c>
      <c r="Y2921" s="220"/>
      <c r="Z2921" s="221">
        <f t="shared" si="284"/>
        <v>32116.48</v>
      </c>
      <c r="AA2921" s="5">
        <f>VLOOKUP(G2921,Ma_KH!$A:$R,14,0)</f>
        <v>60</v>
      </c>
    </row>
    <row r="2922" spans="1:27" hidden="1" x14ac:dyDescent="0.25">
      <c r="A2922" s="157">
        <v>45995</v>
      </c>
      <c r="B2922" s="158">
        <v>4180884306</v>
      </c>
      <c r="C2922" s="10" t="s">
        <v>7767</v>
      </c>
      <c r="D2922" s="149">
        <v>45997</v>
      </c>
      <c r="E2922" s="152"/>
      <c r="F2922" s="151"/>
      <c r="G2922" s="33" t="s">
        <v>7773</v>
      </c>
      <c r="H2922" s="152"/>
      <c r="I2922" s="158" t="s">
        <v>8208</v>
      </c>
      <c r="J2922" s="150" t="s">
        <v>7234</v>
      </c>
      <c r="K2922" s="331" t="s">
        <v>7187</v>
      </c>
      <c r="L2922" s="21" t="str">
        <f>VLOOKUP($K2922,TONG_SL!$A:$D,2,0)</f>
        <v>Chân giò heo muối 300g</v>
      </c>
      <c r="N2922" s="21" t="str">
        <f t="shared" si="280"/>
        <v>K-C6</v>
      </c>
      <c r="Q2922" s="21" t="str">
        <f>VLOOKUP(K2922,TONG_SL!$A:$D,3,0)</f>
        <v>Túi</v>
      </c>
      <c r="R2922" s="106">
        <v>10</v>
      </c>
      <c r="S2922" s="220"/>
      <c r="T2922" s="220">
        <f>VLOOKUP(VLOOKUP(G2922,Ma_KH!$A:$R,18,0)&amp;K2922,Gia_MB!$A:$F,6,0)</f>
        <v>73431</v>
      </c>
      <c r="U2922" s="221">
        <f t="shared" si="281"/>
        <v>734310</v>
      </c>
      <c r="V2922" s="220"/>
      <c r="W2922" s="222">
        <f t="shared" si="282"/>
        <v>0</v>
      </c>
      <c r="X2922" s="223" t="str">
        <f t="shared" si="283"/>
        <v>8</v>
      </c>
      <c r="Y2922" s="220"/>
      <c r="Z2922" s="221">
        <f t="shared" si="284"/>
        <v>58744.800000000003</v>
      </c>
      <c r="AA2922" s="5">
        <f>VLOOKUP(G2922,Ma_KH!$A:$R,14,0)</f>
        <v>60</v>
      </c>
    </row>
    <row r="2923" spans="1:27" hidden="1" x14ac:dyDescent="0.25">
      <c r="A2923" s="157">
        <v>45995</v>
      </c>
      <c r="B2923" s="158">
        <v>4180884306</v>
      </c>
      <c r="C2923" s="10" t="s">
        <v>7767</v>
      </c>
      <c r="D2923" s="149">
        <v>45997</v>
      </c>
      <c r="E2923" s="152"/>
      <c r="F2923" s="151"/>
      <c r="G2923" s="33" t="s">
        <v>7773</v>
      </c>
      <c r="H2923" s="152"/>
      <c r="I2923" s="158" t="s">
        <v>8208</v>
      </c>
      <c r="J2923" s="150" t="s">
        <v>7234</v>
      </c>
      <c r="K2923" s="331" t="s">
        <v>48</v>
      </c>
      <c r="L2923" s="21" t="str">
        <f>VLOOKUP($K2923,TONG_SL!$A:$D,2,0)</f>
        <v>Mọc Nấm Hương 250g</v>
      </c>
      <c r="N2923" s="21" t="str">
        <f t="shared" si="280"/>
        <v>K-C6</v>
      </c>
      <c r="Q2923" s="21" t="str">
        <f>VLOOKUP(K2923,TONG_SL!$A:$D,3,0)</f>
        <v>Túi</v>
      </c>
      <c r="R2923" s="106">
        <v>4</v>
      </c>
      <c r="S2923" s="220"/>
      <c r="T2923" s="220">
        <f>VLOOKUP(VLOOKUP(G2923,Ma_KH!$A:$R,18,0)&amp;K2923,Gia_MB!$A:$F,6,0)</f>
        <v>46000</v>
      </c>
      <c r="U2923" s="221">
        <f t="shared" si="281"/>
        <v>184000</v>
      </c>
      <c r="V2923" s="220"/>
      <c r="W2923" s="222">
        <f t="shared" si="282"/>
        <v>0</v>
      </c>
      <c r="X2923" s="223" t="str">
        <f t="shared" si="283"/>
        <v>8</v>
      </c>
      <c r="Y2923" s="220"/>
      <c r="Z2923" s="221">
        <f t="shared" si="284"/>
        <v>14720</v>
      </c>
      <c r="AA2923" s="5">
        <f>VLOOKUP(G2923,Ma_KH!$A:$R,14,0)</f>
        <v>60</v>
      </c>
    </row>
    <row r="2924" spans="1:27" hidden="1" x14ac:dyDescent="0.25">
      <c r="A2924" s="157">
        <v>45995</v>
      </c>
      <c r="B2924" s="158">
        <v>4180884558</v>
      </c>
      <c r="C2924" s="10" t="s">
        <v>7767</v>
      </c>
      <c r="D2924" s="149">
        <v>45997</v>
      </c>
      <c r="E2924" s="152"/>
      <c r="F2924" s="151"/>
      <c r="G2924" s="33" t="s">
        <v>7773</v>
      </c>
      <c r="H2924" s="152"/>
      <c r="I2924" s="158" t="s">
        <v>8209</v>
      </c>
      <c r="J2924" s="150" t="s">
        <v>7234</v>
      </c>
      <c r="K2924" s="331" t="s">
        <v>30</v>
      </c>
      <c r="L2924" s="21" t="str">
        <f>VLOOKUP($K2924,TONG_SL!$A:$D,2,0)</f>
        <v>Gà muối 500g</v>
      </c>
      <c r="N2924" s="21" t="str">
        <f t="shared" si="280"/>
        <v>K-C6</v>
      </c>
      <c r="Q2924" s="21" t="str">
        <f>VLOOKUP(K2924,TONG_SL!$A:$D,3,0)</f>
        <v>Túi</v>
      </c>
      <c r="R2924" s="106">
        <v>8</v>
      </c>
      <c r="S2924" s="220"/>
      <c r="T2924" s="220">
        <f>VLOOKUP(VLOOKUP(G2924,Ma_KH!$A:$R,18,0)&amp;K2924,Gia_MB!$A:$F,6,0)</f>
        <v>111058</v>
      </c>
      <c r="U2924" s="221">
        <f t="shared" si="281"/>
        <v>888464</v>
      </c>
      <c r="V2924" s="220"/>
      <c r="W2924" s="222">
        <f t="shared" si="282"/>
        <v>0</v>
      </c>
      <c r="X2924" s="223" t="str">
        <f t="shared" si="283"/>
        <v>8</v>
      </c>
      <c r="Y2924" s="220"/>
      <c r="Z2924" s="221">
        <f t="shared" si="284"/>
        <v>71077.119999999995</v>
      </c>
      <c r="AA2924" s="5">
        <f>VLOOKUP(G2924,Ma_KH!$A:$R,14,0)</f>
        <v>60</v>
      </c>
    </row>
    <row r="2925" spans="1:27" hidden="1" x14ac:dyDescent="0.25">
      <c r="A2925" s="157">
        <v>45995</v>
      </c>
      <c r="B2925" s="158">
        <v>4180884558</v>
      </c>
      <c r="C2925" s="10" t="s">
        <v>7767</v>
      </c>
      <c r="D2925" s="149">
        <v>45997</v>
      </c>
      <c r="E2925" s="152"/>
      <c r="F2925" s="151"/>
      <c r="G2925" s="33" t="s">
        <v>7773</v>
      </c>
      <c r="H2925" s="152"/>
      <c r="I2925" s="158" t="s">
        <v>8209</v>
      </c>
      <c r="J2925" s="150" t="s">
        <v>7234</v>
      </c>
      <c r="K2925" s="331" t="s">
        <v>48</v>
      </c>
      <c r="L2925" s="21" t="str">
        <f>VLOOKUP($K2925,TONG_SL!$A:$D,2,0)</f>
        <v>Mọc Nấm Hương 250g</v>
      </c>
      <c r="N2925" s="21" t="str">
        <f t="shared" si="280"/>
        <v>K-C6</v>
      </c>
      <c r="Q2925" s="21" t="str">
        <f>VLOOKUP(K2925,TONG_SL!$A:$D,3,0)</f>
        <v>Túi</v>
      </c>
      <c r="R2925" s="106">
        <v>6</v>
      </c>
      <c r="S2925" s="220"/>
      <c r="T2925" s="220">
        <f>VLOOKUP(VLOOKUP(G2925,Ma_KH!$A:$R,18,0)&amp;K2925,Gia_MB!$A:$F,6,0)</f>
        <v>46000</v>
      </c>
      <c r="U2925" s="221">
        <f t="shared" si="281"/>
        <v>276000</v>
      </c>
      <c r="V2925" s="220"/>
      <c r="W2925" s="222">
        <f t="shared" si="282"/>
        <v>0</v>
      </c>
      <c r="X2925" s="223" t="str">
        <f t="shared" si="283"/>
        <v>8</v>
      </c>
      <c r="Y2925" s="220"/>
      <c r="Z2925" s="221">
        <f t="shared" si="284"/>
        <v>22080</v>
      </c>
      <c r="AA2925" s="5">
        <f>VLOOKUP(G2925,Ma_KH!$A:$R,14,0)</f>
        <v>60</v>
      </c>
    </row>
    <row r="2926" spans="1:27" hidden="1" x14ac:dyDescent="0.25">
      <c r="A2926" s="157">
        <v>45995</v>
      </c>
      <c r="B2926" s="158">
        <v>4180884558</v>
      </c>
      <c r="C2926" s="10" t="s">
        <v>7767</v>
      </c>
      <c r="D2926" s="149">
        <v>45997</v>
      </c>
      <c r="E2926" s="152"/>
      <c r="F2926" s="151"/>
      <c r="G2926" s="33" t="s">
        <v>7773</v>
      </c>
      <c r="H2926" s="152"/>
      <c r="I2926" s="158" t="s">
        <v>8209</v>
      </c>
      <c r="J2926" s="150" t="s">
        <v>7234</v>
      </c>
      <c r="K2926" s="331" t="s">
        <v>7187</v>
      </c>
      <c r="L2926" s="21" t="str">
        <f>VLOOKUP($K2926,TONG_SL!$A:$D,2,0)</f>
        <v>Chân giò heo muối 300g</v>
      </c>
      <c r="N2926" s="21" t="str">
        <f t="shared" si="280"/>
        <v>K-C6</v>
      </c>
      <c r="Q2926" s="21" t="str">
        <f>VLOOKUP(K2926,TONG_SL!$A:$D,3,0)</f>
        <v>Túi</v>
      </c>
      <c r="R2926" s="106">
        <v>7</v>
      </c>
      <c r="S2926" s="220"/>
      <c r="T2926" s="220">
        <f>VLOOKUP(VLOOKUP(G2926,Ma_KH!$A:$R,18,0)&amp;K2926,Gia_MB!$A:$F,6,0)</f>
        <v>73431</v>
      </c>
      <c r="U2926" s="221">
        <f t="shared" si="281"/>
        <v>514017</v>
      </c>
      <c r="V2926" s="220"/>
      <c r="W2926" s="222">
        <f t="shared" si="282"/>
        <v>0</v>
      </c>
      <c r="X2926" s="223" t="str">
        <f t="shared" si="283"/>
        <v>8</v>
      </c>
      <c r="Y2926" s="220"/>
      <c r="Z2926" s="221">
        <f t="shared" si="284"/>
        <v>41121.360000000001</v>
      </c>
      <c r="AA2926" s="5">
        <f>VLOOKUP(G2926,Ma_KH!$A:$R,14,0)</f>
        <v>60</v>
      </c>
    </row>
    <row r="2927" spans="1:27" hidden="1" x14ac:dyDescent="0.25">
      <c r="A2927" s="157">
        <v>45995</v>
      </c>
      <c r="B2927" s="158">
        <v>4180884558</v>
      </c>
      <c r="C2927" s="10" t="s">
        <v>7767</v>
      </c>
      <c r="D2927" s="149">
        <v>45997</v>
      </c>
      <c r="E2927" s="152"/>
      <c r="F2927" s="151"/>
      <c r="G2927" s="33" t="s">
        <v>7773</v>
      </c>
      <c r="H2927" s="152"/>
      <c r="I2927" s="158" t="s">
        <v>8209</v>
      </c>
      <c r="J2927" s="150" t="s">
        <v>7234</v>
      </c>
      <c r="K2927" s="331" t="s">
        <v>32</v>
      </c>
      <c r="L2927" s="21" t="str">
        <f>VLOOKUP($K2927,TONG_SL!$A:$D,2,0)</f>
        <v>Giò Tai Lưỡi Xào 250g</v>
      </c>
      <c r="N2927" s="21" t="str">
        <f t="shared" si="280"/>
        <v>K-C6</v>
      </c>
      <c r="Q2927" s="21" t="str">
        <f>VLOOKUP(K2927,TONG_SL!$A:$D,3,0)</f>
        <v>Túi</v>
      </c>
      <c r="R2927" s="106">
        <v>7</v>
      </c>
      <c r="S2927" s="220"/>
      <c r="T2927" s="220">
        <f>VLOOKUP(VLOOKUP(G2927,Ma_KH!$A:$R,18,0)&amp;K2927,Gia_MB!$A:$F,6,0)</f>
        <v>50182</v>
      </c>
      <c r="U2927" s="221">
        <f t="shared" si="281"/>
        <v>351274</v>
      </c>
      <c r="V2927" s="220"/>
      <c r="W2927" s="222">
        <f t="shared" si="282"/>
        <v>0</v>
      </c>
      <c r="X2927" s="223" t="str">
        <f t="shared" si="283"/>
        <v>8</v>
      </c>
      <c r="Y2927" s="220"/>
      <c r="Z2927" s="221">
        <f t="shared" si="284"/>
        <v>28101.920000000002</v>
      </c>
      <c r="AA2927" s="5">
        <f>VLOOKUP(G2927,Ma_KH!$A:$R,14,0)</f>
        <v>60</v>
      </c>
    </row>
    <row r="2928" spans="1:27" hidden="1" x14ac:dyDescent="0.25">
      <c r="A2928" s="157">
        <v>45995</v>
      </c>
      <c r="B2928" s="158">
        <v>4180884558</v>
      </c>
      <c r="C2928" s="10" t="s">
        <v>7767</v>
      </c>
      <c r="D2928" s="149">
        <v>45997</v>
      </c>
      <c r="E2928" s="152"/>
      <c r="F2928" s="151"/>
      <c r="G2928" s="33" t="s">
        <v>7773</v>
      </c>
      <c r="H2928" s="152"/>
      <c r="I2928" s="158" t="s">
        <v>8209</v>
      </c>
      <c r="J2928" s="150" t="s">
        <v>7234</v>
      </c>
      <c r="K2928" s="331" t="s">
        <v>7153</v>
      </c>
      <c r="L2928" s="21" t="str">
        <f>VLOOKUP($K2928,TONG_SL!$A:$D,2,0)</f>
        <v>Tai heo muối 200g</v>
      </c>
      <c r="N2928" s="21" t="str">
        <f t="shared" si="280"/>
        <v>K-C6</v>
      </c>
      <c r="Q2928" s="21" t="str">
        <f>VLOOKUP(K2928,TONG_SL!$A:$D,3,0)</f>
        <v>Túi</v>
      </c>
      <c r="R2928" s="106">
        <v>6</v>
      </c>
      <c r="S2928" s="220"/>
      <c r="T2928" s="220">
        <f>VLOOKUP(VLOOKUP(G2928,Ma_KH!$A:$R,18,0)&amp;K2928,Gia_MB!$A:$F,6,0)</f>
        <v>55595</v>
      </c>
      <c r="U2928" s="221">
        <f t="shared" si="281"/>
        <v>333570</v>
      </c>
      <c r="V2928" s="220"/>
      <c r="W2928" s="222">
        <f t="shared" si="282"/>
        <v>0</v>
      </c>
      <c r="X2928" s="223" t="str">
        <f t="shared" si="283"/>
        <v>8</v>
      </c>
      <c r="Y2928" s="220"/>
      <c r="Z2928" s="221">
        <f t="shared" si="284"/>
        <v>26685.600000000002</v>
      </c>
      <c r="AA2928" s="5">
        <f>VLOOKUP(G2928,Ma_KH!$A:$R,14,0)</f>
        <v>60</v>
      </c>
    </row>
    <row r="2929" spans="1:27" hidden="1" x14ac:dyDescent="0.25">
      <c r="A2929" s="157">
        <v>45996</v>
      </c>
      <c r="B2929" s="158">
        <v>4180932009</v>
      </c>
      <c r="C2929" s="10" t="s">
        <v>7767</v>
      </c>
      <c r="D2929" s="149">
        <v>45997</v>
      </c>
      <c r="E2929" s="152"/>
      <c r="F2929" s="151"/>
      <c r="G2929" s="33" t="s">
        <v>7773</v>
      </c>
      <c r="H2929" s="152"/>
      <c r="I2929" s="158" t="s">
        <v>8210</v>
      </c>
      <c r="J2929" s="150" t="s">
        <v>7234</v>
      </c>
      <c r="K2929" s="331" t="s">
        <v>30</v>
      </c>
      <c r="L2929" s="21" t="str">
        <f>VLOOKUP($K2929,TONG_SL!$A:$D,2,0)</f>
        <v>Gà muối 500g</v>
      </c>
      <c r="N2929" s="21" t="str">
        <f t="shared" si="280"/>
        <v>K-C6</v>
      </c>
      <c r="Q2929" s="21" t="str">
        <f>VLOOKUP(K2929,TONG_SL!$A:$D,3,0)</f>
        <v>Túi</v>
      </c>
      <c r="R2929" s="106">
        <v>2</v>
      </c>
      <c r="S2929" s="220"/>
      <c r="T2929" s="220">
        <f>VLOOKUP(VLOOKUP(G2929,Ma_KH!$A:$R,18,0)&amp;K2929,Gia_MB!$A:$F,6,0)</f>
        <v>111058</v>
      </c>
      <c r="U2929" s="221">
        <f t="shared" si="281"/>
        <v>222116</v>
      </c>
      <c r="V2929" s="220"/>
      <c r="W2929" s="222">
        <f t="shared" si="282"/>
        <v>0</v>
      </c>
      <c r="X2929" s="223" t="str">
        <f t="shared" si="283"/>
        <v>8</v>
      </c>
      <c r="Y2929" s="220"/>
      <c r="Z2929" s="221">
        <f t="shared" si="284"/>
        <v>17769.28</v>
      </c>
      <c r="AA2929" s="5">
        <f>VLOOKUP(G2929,Ma_KH!$A:$R,14,0)</f>
        <v>60</v>
      </c>
    </row>
    <row r="2930" spans="1:27" hidden="1" x14ac:dyDescent="0.25">
      <c r="A2930" s="157">
        <v>45996</v>
      </c>
      <c r="B2930" s="158">
        <v>4180932009</v>
      </c>
      <c r="C2930" s="10" t="s">
        <v>7767</v>
      </c>
      <c r="D2930" s="149">
        <v>45997</v>
      </c>
      <c r="E2930" s="152"/>
      <c r="F2930" s="151"/>
      <c r="G2930" s="33" t="s">
        <v>7773</v>
      </c>
      <c r="H2930" s="152"/>
      <c r="I2930" s="158" t="s">
        <v>8210</v>
      </c>
      <c r="J2930" s="150" t="s">
        <v>7234</v>
      </c>
      <c r="K2930" s="331" t="s">
        <v>7154</v>
      </c>
      <c r="L2930" s="21" t="str">
        <f>VLOOKUP($K2930,TONG_SL!$A:$D,2,0)</f>
        <v>Chả cốm 300g</v>
      </c>
      <c r="N2930" s="21" t="str">
        <f t="shared" si="280"/>
        <v>K-C6</v>
      </c>
      <c r="Q2930" s="21" t="str">
        <f>VLOOKUP(K2930,TONG_SL!$A:$D,3,0)</f>
        <v>Túi</v>
      </c>
      <c r="R2930" s="106">
        <v>5</v>
      </c>
      <c r="S2930" s="220"/>
      <c r="T2930" s="220">
        <f>VLOOKUP(VLOOKUP(G2930,Ma_KH!$A:$R,18,0)&amp;K2930,Gia_MB!$A:$F,6,0)</f>
        <v>74250</v>
      </c>
      <c r="U2930" s="221">
        <f t="shared" si="281"/>
        <v>371250</v>
      </c>
      <c r="V2930" s="220"/>
      <c r="W2930" s="222">
        <f t="shared" si="282"/>
        <v>0</v>
      </c>
      <c r="X2930" s="223" t="str">
        <f t="shared" si="283"/>
        <v>8</v>
      </c>
      <c r="Y2930" s="220"/>
      <c r="Z2930" s="221">
        <f t="shared" si="284"/>
        <v>29700</v>
      </c>
      <c r="AA2930" s="5">
        <f>VLOOKUP(G2930,Ma_KH!$A:$R,14,0)</f>
        <v>60</v>
      </c>
    </row>
    <row r="2931" spans="1:27" hidden="1" x14ac:dyDescent="0.25">
      <c r="A2931" s="157">
        <v>45996</v>
      </c>
      <c r="B2931" s="158">
        <v>4180932009</v>
      </c>
      <c r="C2931" s="10" t="s">
        <v>7767</v>
      </c>
      <c r="D2931" s="149">
        <v>45997</v>
      </c>
      <c r="E2931" s="152"/>
      <c r="F2931" s="151"/>
      <c r="G2931" s="33" t="s">
        <v>7773</v>
      </c>
      <c r="H2931" s="152"/>
      <c r="I2931" s="158" t="s">
        <v>8210</v>
      </c>
      <c r="J2931" s="150" t="s">
        <v>7234</v>
      </c>
      <c r="K2931" s="331" t="s">
        <v>7775</v>
      </c>
      <c r="L2931" s="21" t="str">
        <f>VLOOKUP($K2931,TONG_SL!$A:$D,2,0)</f>
        <v>Chả nướng 300g</v>
      </c>
      <c r="N2931" s="21" t="str">
        <f t="shared" si="280"/>
        <v>K-C6</v>
      </c>
      <c r="Q2931" s="21" t="str">
        <f>VLOOKUP(K2931,TONG_SL!$A:$D,3,0)</f>
        <v>Túi</v>
      </c>
      <c r="R2931" s="106">
        <v>5</v>
      </c>
      <c r="S2931" s="220"/>
      <c r="T2931" s="220">
        <f>VLOOKUP(VLOOKUP(G2931,Ma_KH!$A:$R,18,0)&amp;K2931,Gia_MB!$A:$F,6,0)</f>
        <v>70950</v>
      </c>
      <c r="U2931" s="221">
        <f t="shared" si="281"/>
        <v>354750</v>
      </c>
      <c r="V2931" s="220"/>
      <c r="W2931" s="222">
        <f t="shared" si="282"/>
        <v>0</v>
      </c>
      <c r="X2931" s="223" t="str">
        <f t="shared" si="283"/>
        <v>8</v>
      </c>
      <c r="Y2931" s="220"/>
      <c r="Z2931" s="221">
        <f t="shared" si="284"/>
        <v>28380</v>
      </c>
      <c r="AA2931" s="5">
        <f>VLOOKUP(G2931,Ma_KH!$A:$R,14,0)</f>
        <v>60</v>
      </c>
    </row>
    <row r="2932" spans="1:27" hidden="1" x14ac:dyDescent="0.25">
      <c r="A2932" s="157">
        <v>45995</v>
      </c>
      <c r="B2932" s="158">
        <v>4180878958</v>
      </c>
      <c r="C2932" s="10" t="s">
        <v>7767</v>
      </c>
      <c r="D2932" s="149">
        <v>45997</v>
      </c>
      <c r="E2932" s="152"/>
      <c r="F2932" s="151"/>
      <c r="G2932" s="33" t="s">
        <v>7814</v>
      </c>
      <c r="H2932" s="152"/>
      <c r="I2932" s="158" t="s">
        <v>8211</v>
      </c>
      <c r="J2932" s="150" t="s">
        <v>7234</v>
      </c>
      <c r="K2932" s="331" t="s">
        <v>30</v>
      </c>
      <c r="L2932" s="21" t="str">
        <f>VLOOKUP($K2932,TONG_SL!$A:$D,2,0)</f>
        <v>Gà muối 500g</v>
      </c>
      <c r="N2932" s="21" t="str">
        <f t="shared" si="280"/>
        <v>K-C6</v>
      </c>
      <c r="Q2932" s="21" t="str">
        <f>VLOOKUP(K2932,TONG_SL!$A:$D,3,0)</f>
        <v>Túi</v>
      </c>
      <c r="R2932" s="106">
        <v>10</v>
      </c>
      <c r="S2932" s="220"/>
      <c r="T2932" s="220">
        <f>VLOOKUP(VLOOKUP(G2932,Ma_KH!$A:$R,18,0)&amp;K2932,Gia_MB!$A:$F,6,0)</f>
        <v>111058</v>
      </c>
      <c r="U2932" s="221">
        <f t="shared" si="281"/>
        <v>1110580</v>
      </c>
      <c r="V2932" s="220"/>
      <c r="W2932" s="222">
        <f t="shared" si="282"/>
        <v>0</v>
      </c>
      <c r="X2932" s="223" t="str">
        <f t="shared" si="283"/>
        <v>8</v>
      </c>
      <c r="Y2932" s="220"/>
      <c r="Z2932" s="221">
        <f t="shared" si="284"/>
        <v>88846.400000000009</v>
      </c>
      <c r="AA2932" s="5">
        <f>VLOOKUP(G2932,Ma_KH!$A:$R,14,0)</f>
        <v>60</v>
      </c>
    </row>
    <row r="2933" spans="1:27" hidden="1" x14ac:dyDescent="0.25">
      <c r="A2933" s="157">
        <v>45995</v>
      </c>
      <c r="B2933" s="158">
        <v>4180878958</v>
      </c>
      <c r="C2933" s="10" t="s">
        <v>7767</v>
      </c>
      <c r="D2933" s="149">
        <v>45997</v>
      </c>
      <c r="E2933" s="152"/>
      <c r="F2933" s="151"/>
      <c r="G2933" s="33" t="s">
        <v>7814</v>
      </c>
      <c r="H2933" s="152"/>
      <c r="I2933" s="158" t="s">
        <v>8211</v>
      </c>
      <c r="J2933" s="150" t="s">
        <v>7234</v>
      </c>
      <c r="K2933" s="331" t="s">
        <v>7187</v>
      </c>
      <c r="L2933" s="21" t="str">
        <f>VLOOKUP($K2933,TONG_SL!$A:$D,2,0)</f>
        <v>Chân giò heo muối 300g</v>
      </c>
      <c r="N2933" s="21" t="str">
        <f t="shared" si="280"/>
        <v>K-C6</v>
      </c>
      <c r="Q2933" s="21" t="str">
        <f>VLOOKUP(K2933,TONG_SL!$A:$D,3,0)</f>
        <v>Túi</v>
      </c>
      <c r="R2933" s="106">
        <v>20</v>
      </c>
      <c r="S2933" s="220"/>
      <c r="T2933" s="220">
        <f>VLOOKUP(VLOOKUP(G2933,Ma_KH!$A:$R,18,0)&amp;K2933,Gia_MB!$A:$F,6,0)</f>
        <v>73431</v>
      </c>
      <c r="U2933" s="221">
        <f t="shared" si="281"/>
        <v>1468620</v>
      </c>
      <c r="V2933" s="220"/>
      <c r="W2933" s="222">
        <f t="shared" si="282"/>
        <v>0</v>
      </c>
      <c r="X2933" s="223" t="str">
        <f t="shared" si="283"/>
        <v>8</v>
      </c>
      <c r="Y2933" s="220"/>
      <c r="Z2933" s="221">
        <f t="shared" si="284"/>
        <v>117489.60000000001</v>
      </c>
      <c r="AA2933" s="5">
        <f>VLOOKUP(G2933,Ma_KH!$A:$R,14,0)</f>
        <v>60</v>
      </c>
    </row>
    <row r="2934" spans="1:27" hidden="1" x14ac:dyDescent="0.25">
      <c r="A2934" s="157">
        <v>45995</v>
      </c>
      <c r="B2934" s="158">
        <v>4180878958</v>
      </c>
      <c r="C2934" s="10" t="s">
        <v>7767</v>
      </c>
      <c r="D2934" s="149">
        <v>45997</v>
      </c>
      <c r="E2934" s="152"/>
      <c r="F2934" s="151"/>
      <c r="G2934" s="33" t="s">
        <v>7814</v>
      </c>
      <c r="H2934" s="152"/>
      <c r="I2934" s="158" t="s">
        <v>8211</v>
      </c>
      <c r="J2934" s="150" t="s">
        <v>7234</v>
      </c>
      <c r="K2934" s="331" t="s">
        <v>32</v>
      </c>
      <c r="L2934" s="21" t="str">
        <f>VLOOKUP($K2934,TONG_SL!$A:$D,2,0)</f>
        <v>Giò Tai Lưỡi Xào 250g</v>
      </c>
      <c r="N2934" s="21" t="str">
        <f t="shared" si="280"/>
        <v>K-C6</v>
      </c>
      <c r="Q2934" s="21" t="str">
        <f>VLOOKUP(K2934,TONG_SL!$A:$D,3,0)</f>
        <v>Túi</v>
      </c>
      <c r="R2934" s="106">
        <v>5</v>
      </c>
      <c r="S2934" s="220"/>
      <c r="T2934" s="220">
        <f>VLOOKUP(VLOOKUP(G2934,Ma_KH!$A:$R,18,0)&amp;K2934,Gia_MB!$A:$F,6,0)</f>
        <v>50182</v>
      </c>
      <c r="U2934" s="221">
        <f t="shared" si="281"/>
        <v>250910</v>
      </c>
      <c r="V2934" s="220"/>
      <c r="W2934" s="222">
        <f t="shared" si="282"/>
        <v>0</v>
      </c>
      <c r="X2934" s="223" t="str">
        <f t="shared" si="283"/>
        <v>8</v>
      </c>
      <c r="Y2934" s="220"/>
      <c r="Z2934" s="221">
        <f t="shared" si="284"/>
        <v>20072.8</v>
      </c>
      <c r="AA2934" s="5">
        <f>VLOOKUP(G2934,Ma_KH!$A:$R,14,0)</f>
        <v>60</v>
      </c>
    </row>
    <row r="2935" spans="1:27" hidden="1" x14ac:dyDescent="0.25">
      <c r="A2935" s="157">
        <v>45995</v>
      </c>
      <c r="B2935" s="158">
        <v>4180878958</v>
      </c>
      <c r="C2935" s="10" t="s">
        <v>7767</v>
      </c>
      <c r="D2935" s="149">
        <v>45997</v>
      </c>
      <c r="E2935" s="152"/>
      <c r="F2935" s="151"/>
      <c r="G2935" s="33" t="s">
        <v>7814</v>
      </c>
      <c r="H2935" s="152"/>
      <c r="I2935" s="158" t="s">
        <v>8211</v>
      </c>
      <c r="J2935" s="150" t="s">
        <v>7234</v>
      </c>
      <c r="K2935" s="331" t="s">
        <v>7154</v>
      </c>
      <c r="L2935" s="21" t="str">
        <f>VLOOKUP($K2935,TONG_SL!$A:$D,2,0)</f>
        <v>Chả cốm 300g</v>
      </c>
      <c r="N2935" s="21" t="str">
        <f t="shared" si="280"/>
        <v>K-C6</v>
      </c>
      <c r="Q2935" s="21" t="str">
        <f>VLOOKUP(K2935,TONG_SL!$A:$D,3,0)</f>
        <v>Túi</v>
      </c>
      <c r="R2935" s="106">
        <v>5</v>
      </c>
      <c r="S2935" s="220"/>
      <c r="T2935" s="220">
        <f>VLOOKUP(VLOOKUP(G2935,Ma_KH!$A:$R,18,0)&amp;K2935,Gia_MB!$A:$F,6,0)</f>
        <v>74250</v>
      </c>
      <c r="U2935" s="221">
        <f t="shared" si="281"/>
        <v>371250</v>
      </c>
      <c r="V2935" s="220"/>
      <c r="W2935" s="222">
        <f t="shared" si="282"/>
        <v>0</v>
      </c>
      <c r="X2935" s="223" t="str">
        <f t="shared" si="283"/>
        <v>8</v>
      </c>
      <c r="Y2935" s="220"/>
      <c r="Z2935" s="221">
        <f t="shared" si="284"/>
        <v>29700</v>
      </c>
      <c r="AA2935" s="5">
        <f>VLOOKUP(G2935,Ma_KH!$A:$R,14,0)</f>
        <v>60</v>
      </c>
    </row>
    <row r="2936" spans="1:27" hidden="1" x14ac:dyDescent="0.25">
      <c r="A2936" s="157">
        <v>45995</v>
      </c>
      <c r="B2936" s="158">
        <v>4180885716</v>
      </c>
      <c r="C2936" s="10" t="s">
        <v>7767</v>
      </c>
      <c r="D2936" s="149">
        <v>45997</v>
      </c>
      <c r="E2936" s="152"/>
      <c r="F2936" s="151"/>
      <c r="G2936" s="33" t="s">
        <v>7814</v>
      </c>
      <c r="H2936" s="152"/>
      <c r="I2936" s="158" t="s">
        <v>8212</v>
      </c>
      <c r="J2936" s="150" t="s">
        <v>7234</v>
      </c>
      <c r="K2936" s="331" t="s">
        <v>7153</v>
      </c>
      <c r="L2936" s="21" t="str">
        <f>VLOOKUP($K2936,TONG_SL!$A:$D,2,0)</f>
        <v>Tai heo muối 200g</v>
      </c>
      <c r="N2936" s="21" t="str">
        <f t="shared" si="280"/>
        <v>K-C6</v>
      </c>
      <c r="Q2936" s="21" t="str">
        <f>VLOOKUP(K2936,TONG_SL!$A:$D,3,0)</f>
        <v>Túi</v>
      </c>
      <c r="R2936" s="106">
        <v>6</v>
      </c>
      <c r="S2936" s="220"/>
      <c r="T2936" s="220">
        <f>VLOOKUP(VLOOKUP(G2936,Ma_KH!$A:$R,18,0)&amp;K2936,Gia_MB!$A:$F,6,0)</f>
        <v>55595</v>
      </c>
      <c r="U2936" s="221">
        <f t="shared" si="281"/>
        <v>333570</v>
      </c>
      <c r="V2936" s="220"/>
      <c r="W2936" s="222">
        <f t="shared" si="282"/>
        <v>0</v>
      </c>
      <c r="X2936" s="223" t="str">
        <f t="shared" si="283"/>
        <v>8</v>
      </c>
      <c r="Y2936" s="220"/>
      <c r="Z2936" s="221">
        <f t="shared" si="284"/>
        <v>26685.600000000002</v>
      </c>
      <c r="AA2936" s="5">
        <f>VLOOKUP(G2936,Ma_KH!$A:$R,14,0)</f>
        <v>60</v>
      </c>
    </row>
    <row r="2937" spans="1:27" hidden="1" x14ac:dyDescent="0.25">
      <c r="A2937" s="157">
        <v>45995</v>
      </c>
      <c r="B2937" s="158">
        <v>4180885716</v>
      </c>
      <c r="C2937" s="10" t="s">
        <v>7767</v>
      </c>
      <c r="D2937" s="149">
        <v>45997</v>
      </c>
      <c r="E2937" s="152"/>
      <c r="F2937" s="151"/>
      <c r="G2937" s="33" t="s">
        <v>7814</v>
      </c>
      <c r="H2937" s="152"/>
      <c r="I2937" s="158" t="s">
        <v>8212</v>
      </c>
      <c r="J2937" s="150" t="s">
        <v>7234</v>
      </c>
      <c r="K2937" s="331" t="s">
        <v>48</v>
      </c>
      <c r="L2937" s="21" t="str">
        <f>VLOOKUP($K2937,TONG_SL!$A:$D,2,0)</f>
        <v>Mọc Nấm Hương 250g</v>
      </c>
      <c r="N2937" s="21" t="str">
        <f t="shared" si="280"/>
        <v>K-C6</v>
      </c>
      <c r="Q2937" s="21" t="str">
        <f>VLOOKUP(K2937,TONG_SL!$A:$D,3,0)</f>
        <v>Túi</v>
      </c>
      <c r="R2937" s="106">
        <v>6</v>
      </c>
      <c r="S2937" s="220"/>
      <c r="T2937" s="220">
        <f>VLOOKUP(VLOOKUP(G2937,Ma_KH!$A:$R,18,0)&amp;K2937,Gia_MB!$A:$F,6,0)</f>
        <v>46000</v>
      </c>
      <c r="U2937" s="221">
        <f t="shared" si="281"/>
        <v>276000</v>
      </c>
      <c r="V2937" s="220"/>
      <c r="W2937" s="222">
        <f t="shared" si="282"/>
        <v>0</v>
      </c>
      <c r="X2937" s="223" t="str">
        <f t="shared" si="283"/>
        <v>8</v>
      </c>
      <c r="Y2937" s="220"/>
      <c r="Z2937" s="221">
        <f t="shared" si="284"/>
        <v>22080</v>
      </c>
      <c r="AA2937" s="5">
        <f>VLOOKUP(G2937,Ma_KH!$A:$R,14,0)</f>
        <v>60</v>
      </c>
    </row>
    <row r="2938" spans="1:27" hidden="1" x14ac:dyDescent="0.25">
      <c r="A2938" s="157">
        <v>45995</v>
      </c>
      <c r="B2938" s="158">
        <v>4180884489</v>
      </c>
      <c r="C2938" s="10" t="s">
        <v>7767</v>
      </c>
      <c r="D2938" s="149">
        <v>45997</v>
      </c>
      <c r="E2938" s="152"/>
      <c r="F2938" s="151"/>
      <c r="G2938" s="33" t="s">
        <v>7814</v>
      </c>
      <c r="H2938" s="152"/>
      <c r="I2938" s="158" t="s">
        <v>8213</v>
      </c>
      <c r="J2938" s="150" t="s">
        <v>7234</v>
      </c>
      <c r="K2938" s="331" t="s">
        <v>30</v>
      </c>
      <c r="L2938" s="21" t="str">
        <f>VLOOKUP($K2938,TONG_SL!$A:$D,2,0)</f>
        <v>Gà muối 500g</v>
      </c>
      <c r="N2938" s="21" t="str">
        <f t="shared" si="280"/>
        <v>K-C6</v>
      </c>
      <c r="Q2938" s="21" t="str">
        <f>VLOOKUP(K2938,TONG_SL!$A:$D,3,0)</f>
        <v>Túi</v>
      </c>
      <c r="R2938" s="106">
        <v>12</v>
      </c>
      <c r="S2938" s="220"/>
      <c r="T2938" s="220">
        <f>VLOOKUP(VLOOKUP(G2938,Ma_KH!$A:$R,18,0)&amp;K2938,Gia_MB!$A:$F,6,0)</f>
        <v>111058</v>
      </c>
      <c r="U2938" s="221">
        <f t="shared" si="281"/>
        <v>1332696</v>
      </c>
      <c r="V2938" s="220"/>
      <c r="W2938" s="222">
        <f t="shared" si="282"/>
        <v>0</v>
      </c>
      <c r="X2938" s="223" t="str">
        <f t="shared" si="283"/>
        <v>8</v>
      </c>
      <c r="Y2938" s="220"/>
      <c r="Z2938" s="221">
        <f t="shared" si="284"/>
        <v>106615.68000000001</v>
      </c>
      <c r="AA2938" s="5">
        <f>VLOOKUP(G2938,Ma_KH!$A:$R,14,0)</f>
        <v>60</v>
      </c>
    </row>
    <row r="2939" spans="1:27" hidden="1" x14ac:dyDescent="0.25">
      <c r="A2939" s="157">
        <v>45995</v>
      </c>
      <c r="B2939" s="158">
        <v>4180884489</v>
      </c>
      <c r="C2939" s="10" t="s">
        <v>7767</v>
      </c>
      <c r="D2939" s="149">
        <v>45997</v>
      </c>
      <c r="E2939" s="152"/>
      <c r="F2939" s="151"/>
      <c r="G2939" s="33" t="s">
        <v>7814</v>
      </c>
      <c r="H2939" s="152"/>
      <c r="I2939" s="158" t="s">
        <v>8213</v>
      </c>
      <c r="J2939" s="150" t="s">
        <v>7234</v>
      </c>
      <c r="K2939" s="331" t="s">
        <v>48</v>
      </c>
      <c r="L2939" s="21" t="str">
        <f>VLOOKUP($K2939,TONG_SL!$A:$D,2,0)</f>
        <v>Mọc Nấm Hương 250g</v>
      </c>
      <c r="N2939" s="21" t="str">
        <f t="shared" si="280"/>
        <v>K-C6</v>
      </c>
      <c r="Q2939" s="21" t="str">
        <f>VLOOKUP(K2939,TONG_SL!$A:$D,3,0)</f>
        <v>Túi</v>
      </c>
      <c r="R2939" s="106">
        <v>6</v>
      </c>
      <c r="S2939" s="220"/>
      <c r="T2939" s="220">
        <f>VLOOKUP(VLOOKUP(G2939,Ma_KH!$A:$R,18,0)&amp;K2939,Gia_MB!$A:$F,6,0)</f>
        <v>46000</v>
      </c>
      <c r="U2939" s="221">
        <f t="shared" si="281"/>
        <v>276000</v>
      </c>
      <c r="V2939" s="220"/>
      <c r="W2939" s="222">
        <f t="shared" si="282"/>
        <v>0</v>
      </c>
      <c r="X2939" s="223" t="str">
        <f t="shared" si="283"/>
        <v>8</v>
      </c>
      <c r="Y2939" s="220"/>
      <c r="Z2939" s="221">
        <f t="shared" si="284"/>
        <v>22080</v>
      </c>
      <c r="AA2939" s="5">
        <f>VLOOKUP(G2939,Ma_KH!$A:$R,14,0)</f>
        <v>60</v>
      </c>
    </row>
    <row r="2940" spans="1:27" hidden="1" x14ac:dyDescent="0.25">
      <c r="A2940" s="157">
        <v>45995</v>
      </c>
      <c r="B2940" s="158">
        <v>4180884489</v>
      </c>
      <c r="C2940" s="10" t="s">
        <v>7767</v>
      </c>
      <c r="D2940" s="149">
        <v>45997</v>
      </c>
      <c r="E2940" s="152"/>
      <c r="F2940" s="151"/>
      <c r="G2940" s="33" t="s">
        <v>7814</v>
      </c>
      <c r="H2940" s="152"/>
      <c r="I2940" s="158" t="s">
        <v>8213</v>
      </c>
      <c r="J2940" s="150" t="s">
        <v>7234</v>
      </c>
      <c r="K2940" s="331" t="s">
        <v>27</v>
      </c>
      <c r="L2940" s="21" t="str">
        <f>VLOOKUP($K2940,TONG_SL!$A:$D,2,0)</f>
        <v>Chân giò heo muối 300g</v>
      </c>
      <c r="N2940" s="21" t="str">
        <f t="shared" si="280"/>
        <v>K-C6</v>
      </c>
      <c r="Q2940" s="21" t="str">
        <f>VLOOKUP(K2940,TONG_SL!$A:$D,3,0)</f>
        <v>Túi</v>
      </c>
      <c r="R2940" s="106">
        <v>13</v>
      </c>
      <c r="S2940" s="220"/>
      <c r="T2940" s="220">
        <f>VLOOKUP(VLOOKUP(G2940,Ma_KH!$A:$R,18,0)&amp;K2940,Gia_MB!$A:$F,6,0)</f>
        <v>73431</v>
      </c>
      <c r="U2940" s="221">
        <f t="shared" si="281"/>
        <v>954603</v>
      </c>
      <c r="V2940" s="220"/>
      <c r="W2940" s="222">
        <f t="shared" si="282"/>
        <v>0</v>
      </c>
      <c r="X2940" s="223" t="str">
        <f t="shared" si="283"/>
        <v>8</v>
      </c>
      <c r="Y2940" s="220"/>
      <c r="Z2940" s="221">
        <f t="shared" si="284"/>
        <v>76368.240000000005</v>
      </c>
      <c r="AA2940" s="5">
        <f>VLOOKUP(G2940,Ma_KH!$A:$R,14,0)</f>
        <v>60</v>
      </c>
    </row>
    <row r="2941" spans="1:27" hidden="1" x14ac:dyDescent="0.25">
      <c r="A2941" s="157">
        <v>45995</v>
      </c>
      <c r="B2941" s="158">
        <v>4180884489</v>
      </c>
      <c r="C2941" s="10" t="s">
        <v>7767</v>
      </c>
      <c r="D2941" s="149">
        <v>45997</v>
      </c>
      <c r="E2941" s="152"/>
      <c r="F2941" s="151"/>
      <c r="G2941" s="33" t="s">
        <v>7814</v>
      </c>
      <c r="H2941" s="152"/>
      <c r="I2941" s="158" t="s">
        <v>8213</v>
      </c>
      <c r="J2941" s="150" t="s">
        <v>7234</v>
      </c>
      <c r="K2941" s="331" t="s">
        <v>32</v>
      </c>
      <c r="L2941" s="21" t="str">
        <f>VLOOKUP($K2941,TONG_SL!$A:$D,2,0)</f>
        <v>Giò Tai Lưỡi Xào 250g</v>
      </c>
      <c r="N2941" s="21" t="str">
        <f t="shared" si="280"/>
        <v>K-C6</v>
      </c>
      <c r="Q2941" s="21" t="str">
        <f>VLOOKUP(K2941,TONG_SL!$A:$D,3,0)</f>
        <v>Túi</v>
      </c>
      <c r="R2941" s="106">
        <v>11</v>
      </c>
      <c r="S2941" s="220"/>
      <c r="T2941" s="220">
        <f>VLOOKUP(VLOOKUP(G2941,Ma_KH!$A:$R,18,0)&amp;K2941,Gia_MB!$A:$F,6,0)</f>
        <v>50182</v>
      </c>
      <c r="U2941" s="221">
        <f t="shared" si="281"/>
        <v>552002</v>
      </c>
      <c r="V2941" s="220"/>
      <c r="W2941" s="222">
        <f t="shared" si="282"/>
        <v>0</v>
      </c>
      <c r="X2941" s="223" t="str">
        <f t="shared" si="283"/>
        <v>8</v>
      </c>
      <c r="Y2941" s="220"/>
      <c r="Z2941" s="221">
        <f t="shared" si="284"/>
        <v>44160.160000000003</v>
      </c>
      <c r="AA2941" s="5">
        <f>VLOOKUP(G2941,Ma_KH!$A:$R,14,0)</f>
        <v>60</v>
      </c>
    </row>
    <row r="2942" spans="1:27" hidden="1" x14ac:dyDescent="0.25">
      <c r="A2942" s="157">
        <v>45995</v>
      </c>
      <c r="B2942" s="158">
        <v>4180884489</v>
      </c>
      <c r="C2942" s="10" t="s">
        <v>7767</v>
      </c>
      <c r="D2942" s="149">
        <v>45997</v>
      </c>
      <c r="E2942" s="152"/>
      <c r="F2942" s="151"/>
      <c r="G2942" s="33" t="s">
        <v>7814</v>
      </c>
      <c r="H2942" s="152"/>
      <c r="I2942" s="158" t="s">
        <v>8213</v>
      </c>
      <c r="J2942" s="150" t="s">
        <v>7234</v>
      </c>
      <c r="K2942" s="331" t="s">
        <v>7153</v>
      </c>
      <c r="L2942" s="21" t="str">
        <f>VLOOKUP($K2942,TONG_SL!$A:$D,2,0)</f>
        <v>Tai heo muối 200g</v>
      </c>
      <c r="N2942" s="21" t="str">
        <f t="shared" si="280"/>
        <v>K-C6</v>
      </c>
      <c r="Q2942" s="21" t="str">
        <f>VLOOKUP(K2942,TONG_SL!$A:$D,3,0)</f>
        <v>Túi</v>
      </c>
      <c r="R2942" s="106">
        <v>6</v>
      </c>
      <c r="S2942" s="220"/>
      <c r="T2942" s="220">
        <f>VLOOKUP(VLOOKUP(G2942,Ma_KH!$A:$R,18,0)&amp;K2942,Gia_MB!$A:$F,6,0)</f>
        <v>55595</v>
      </c>
      <c r="U2942" s="221">
        <f t="shared" si="281"/>
        <v>333570</v>
      </c>
      <c r="V2942" s="220"/>
      <c r="W2942" s="222">
        <f t="shared" si="282"/>
        <v>0</v>
      </c>
      <c r="X2942" s="223" t="str">
        <f t="shared" si="283"/>
        <v>8</v>
      </c>
      <c r="Y2942" s="220"/>
      <c r="Z2942" s="221">
        <f t="shared" si="284"/>
        <v>26685.600000000002</v>
      </c>
      <c r="AA2942" s="5">
        <f>VLOOKUP(G2942,Ma_KH!$A:$R,14,0)</f>
        <v>60</v>
      </c>
    </row>
    <row r="2943" spans="1:27" hidden="1" x14ac:dyDescent="0.25">
      <c r="A2943" s="157">
        <v>45995</v>
      </c>
      <c r="B2943" s="158">
        <v>4180884555</v>
      </c>
      <c r="C2943" s="10" t="s">
        <v>7767</v>
      </c>
      <c r="D2943" s="149">
        <v>45997</v>
      </c>
      <c r="E2943" s="152"/>
      <c r="F2943" s="151"/>
      <c r="G2943" s="33" t="s">
        <v>7814</v>
      </c>
      <c r="H2943" s="152"/>
      <c r="I2943" s="158" t="s">
        <v>8214</v>
      </c>
      <c r="J2943" s="150" t="s">
        <v>7234</v>
      </c>
      <c r="K2943" s="331" t="s">
        <v>32</v>
      </c>
      <c r="L2943" s="21" t="str">
        <f>VLOOKUP($K2943,TONG_SL!$A:$D,2,0)</f>
        <v>Giò Tai Lưỡi Xào 250g</v>
      </c>
      <c r="N2943" s="21" t="str">
        <f t="shared" si="280"/>
        <v>K-C6</v>
      </c>
      <c r="Q2943" s="21" t="str">
        <f>VLOOKUP(K2943,TONG_SL!$A:$D,3,0)</f>
        <v>Túi</v>
      </c>
      <c r="R2943" s="106">
        <v>10</v>
      </c>
      <c r="S2943" s="220"/>
      <c r="T2943" s="220">
        <f>VLOOKUP(VLOOKUP(G2943,Ma_KH!$A:$R,18,0)&amp;K2943,Gia_MB!$A:$F,6,0)</f>
        <v>50182</v>
      </c>
      <c r="U2943" s="221">
        <f t="shared" si="281"/>
        <v>501820</v>
      </c>
      <c r="V2943" s="220"/>
      <c r="W2943" s="222">
        <f t="shared" si="282"/>
        <v>0</v>
      </c>
      <c r="X2943" s="223" t="str">
        <f t="shared" si="283"/>
        <v>8</v>
      </c>
      <c r="Y2943" s="220"/>
      <c r="Z2943" s="221">
        <f t="shared" si="284"/>
        <v>40145.599999999999</v>
      </c>
      <c r="AA2943" s="5">
        <f>VLOOKUP(G2943,Ma_KH!$A:$R,14,0)</f>
        <v>60</v>
      </c>
    </row>
    <row r="2944" spans="1:27" hidden="1" x14ac:dyDescent="0.25">
      <c r="A2944" s="157">
        <v>45995</v>
      </c>
      <c r="B2944" s="158">
        <v>4180884555</v>
      </c>
      <c r="C2944" s="10" t="s">
        <v>7767</v>
      </c>
      <c r="D2944" s="149">
        <v>45997</v>
      </c>
      <c r="E2944" s="152"/>
      <c r="F2944" s="151"/>
      <c r="G2944" s="33" t="s">
        <v>7814</v>
      </c>
      <c r="H2944" s="152"/>
      <c r="I2944" s="158" t="s">
        <v>8214</v>
      </c>
      <c r="J2944" s="150" t="s">
        <v>7234</v>
      </c>
      <c r="K2944" s="331" t="s">
        <v>27</v>
      </c>
      <c r="L2944" s="21" t="str">
        <f>VLOOKUP($K2944,TONG_SL!$A:$D,2,0)</f>
        <v>Chân giò heo muối 300g</v>
      </c>
      <c r="N2944" s="21" t="str">
        <f t="shared" si="280"/>
        <v>K-C6</v>
      </c>
      <c r="Q2944" s="21" t="str">
        <f>VLOOKUP(K2944,TONG_SL!$A:$D,3,0)</f>
        <v>Túi</v>
      </c>
      <c r="R2944" s="106">
        <v>34</v>
      </c>
      <c r="S2944" s="220"/>
      <c r="T2944" s="220">
        <f>VLOOKUP(VLOOKUP(G2944,Ma_KH!$A:$R,18,0)&amp;K2944,Gia_MB!$A:$F,6,0)</f>
        <v>73431</v>
      </c>
      <c r="U2944" s="221">
        <f t="shared" si="281"/>
        <v>2496654</v>
      </c>
      <c r="V2944" s="220"/>
      <c r="W2944" s="222">
        <f t="shared" si="282"/>
        <v>0</v>
      </c>
      <c r="X2944" s="223" t="str">
        <f t="shared" si="283"/>
        <v>8</v>
      </c>
      <c r="Y2944" s="220"/>
      <c r="Z2944" s="221">
        <f t="shared" si="284"/>
        <v>199732.32</v>
      </c>
      <c r="AA2944" s="5">
        <f>VLOOKUP(G2944,Ma_KH!$A:$R,14,0)</f>
        <v>60</v>
      </c>
    </row>
    <row r="2945" spans="1:27" hidden="1" x14ac:dyDescent="0.25">
      <c r="A2945" s="157">
        <v>45995</v>
      </c>
      <c r="B2945" s="158">
        <v>4180884555</v>
      </c>
      <c r="C2945" s="10" t="s">
        <v>7767</v>
      </c>
      <c r="D2945" s="149">
        <v>45997</v>
      </c>
      <c r="E2945" s="152"/>
      <c r="F2945" s="151"/>
      <c r="G2945" s="33" t="s">
        <v>7814</v>
      </c>
      <c r="H2945" s="152"/>
      <c r="I2945" s="158" t="s">
        <v>8214</v>
      </c>
      <c r="J2945" s="150" t="s">
        <v>7234</v>
      </c>
      <c r="K2945" s="331" t="s">
        <v>48</v>
      </c>
      <c r="L2945" s="21" t="str">
        <f>VLOOKUP($K2945,TONG_SL!$A:$D,2,0)</f>
        <v>Mọc Nấm Hương 250g</v>
      </c>
      <c r="N2945" s="21" t="str">
        <f t="shared" si="280"/>
        <v>K-C6</v>
      </c>
      <c r="Q2945" s="21" t="str">
        <f>VLOOKUP(K2945,TONG_SL!$A:$D,3,0)</f>
        <v>Túi</v>
      </c>
      <c r="R2945" s="106">
        <v>3</v>
      </c>
      <c r="S2945" s="220"/>
      <c r="T2945" s="220">
        <f>VLOOKUP(VLOOKUP(G2945,Ma_KH!$A:$R,18,0)&amp;K2945,Gia_MB!$A:$F,6,0)</f>
        <v>46000</v>
      </c>
      <c r="U2945" s="221">
        <f t="shared" si="281"/>
        <v>138000</v>
      </c>
      <c r="V2945" s="220"/>
      <c r="W2945" s="222">
        <f t="shared" si="282"/>
        <v>0</v>
      </c>
      <c r="X2945" s="223" t="str">
        <f t="shared" si="283"/>
        <v>8</v>
      </c>
      <c r="Y2945" s="220"/>
      <c r="Z2945" s="221">
        <f t="shared" si="284"/>
        <v>11040</v>
      </c>
      <c r="AA2945" s="5">
        <f>VLOOKUP(G2945,Ma_KH!$A:$R,14,0)</f>
        <v>60</v>
      </c>
    </row>
    <row r="2946" spans="1:27" hidden="1" x14ac:dyDescent="0.25">
      <c r="A2946" s="157">
        <v>45995</v>
      </c>
      <c r="B2946" s="158">
        <v>4180884555</v>
      </c>
      <c r="C2946" s="10" t="s">
        <v>7767</v>
      </c>
      <c r="D2946" s="149">
        <v>45997</v>
      </c>
      <c r="E2946" s="152"/>
      <c r="F2946" s="151"/>
      <c r="G2946" s="33" t="s">
        <v>7814</v>
      </c>
      <c r="H2946" s="152"/>
      <c r="I2946" s="158" t="s">
        <v>8214</v>
      </c>
      <c r="J2946" s="150" t="s">
        <v>7234</v>
      </c>
      <c r="K2946" s="331" t="s">
        <v>30</v>
      </c>
      <c r="L2946" s="21" t="str">
        <f>VLOOKUP($K2946,TONG_SL!$A:$D,2,0)</f>
        <v>Gà muối 500g</v>
      </c>
      <c r="N2946" s="21" t="str">
        <f t="shared" si="280"/>
        <v>K-C6</v>
      </c>
      <c r="Q2946" s="21" t="str">
        <f>VLOOKUP(K2946,TONG_SL!$A:$D,3,0)</f>
        <v>Túi</v>
      </c>
      <c r="R2946" s="106">
        <v>3</v>
      </c>
      <c r="S2946" s="220"/>
      <c r="T2946" s="220">
        <f>VLOOKUP(VLOOKUP(G2946,Ma_KH!$A:$R,18,0)&amp;K2946,Gia_MB!$A:$F,6,0)</f>
        <v>111058</v>
      </c>
      <c r="U2946" s="221">
        <f t="shared" si="281"/>
        <v>333174</v>
      </c>
      <c r="V2946" s="220"/>
      <c r="W2946" s="222">
        <f t="shared" si="282"/>
        <v>0</v>
      </c>
      <c r="X2946" s="223" t="str">
        <f t="shared" si="283"/>
        <v>8</v>
      </c>
      <c r="Y2946" s="220"/>
      <c r="Z2946" s="221">
        <f t="shared" si="284"/>
        <v>26653.920000000002</v>
      </c>
      <c r="AA2946" s="5">
        <f>VLOOKUP(G2946,Ma_KH!$A:$R,14,0)</f>
        <v>60</v>
      </c>
    </row>
    <row r="2947" spans="1:27" hidden="1" x14ac:dyDescent="0.25">
      <c r="A2947" s="157">
        <v>45995</v>
      </c>
      <c r="B2947" s="158">
        <v>4180860187</v>
      </c>
      <c r="C2947" s="10" t="s">
        <v>7767</v>
      </c>
      <c r="D2947" s="149">
        <v>45997</v>
      </c>
      <c r="E2947" s="152"/>
      <c r="F2947" s="151"/>
      <c r="G2947" s="33" t="s">
        <v>7814</v>
      </c>
      <c r="H2947" s="152"/>
      <c r="I2947" s="158" t="s">
        <v>8215</v>
      </c>
      <c r="J2947" s="150" t="s">
        <v>7234</v>
      </c>
      <c r="K2947" s="331" t="s">
        <v>7153</v>
      </c>
      <c r="L2947" s="21" t="str">
        <f>VLOOKUP($K2947,TONG_SL!$A:$D,2,0)</f>
        <v>Tai heo muối 200g</v>
      </c>
      <c r="N2947" s="21" t="str">
        <f t="shared" si="280"/>
        <v>K-C6</v>
      </c>
      <c r="Q2947" s="21" t="str">
        <f>VLOOKUP(K2947,TONG_SL!$A:$D,3,0)</f>
        <v>Túi</v>
      </c>
      <c r="R2947" s="106">
        <v>3</v>
      </c>
      <c r="S2947" s="220"/>
      <c r="T2947" s="220">
        <f>VLOOKUP(VLOOKUP(G2947,Ma_KH!$A:$R,18,0)&amp;K2947,Gia_MB!$A:$F,6,0)</f>
        <v>55595</v>
      </c>
      <c r="U2947" s="221">
        <f t="shared" si="281"/>
        <v>166785</v>
      </c>
      <c r="V2947" s="220"/>
      <c r="W2947" s="222">
        <f t="shared" si="282"/>
        <v>0</v>
      </c>
      <c r="X2947" s="223" t="str">
        <f t="shared" si="283"/>
        <v>8</v>
      </c>
      <c r="Y2947" s="220"/>
      <c r="Z2947" s="221">
        <f t="shared" si="284"/>
        <v>13342.800000000001</v>
      </c>
      <c r="AA2947" s="5">
        <f>VLOOKUP(G2947,Ma_KH!$A:$R,14,0)</f>
        <v>60</v>
      </c>
    </row>
    <row r="2948" spans="1:27" hidden="1" x14ac:dyDescent="0.25">
      <c r="A2948" s="157">
        <v>45995</v>
      </c>
      <c r="B2948" s="158">
        <v>4180885845</v>
      </c>
      <c r="C2948" s="10" t="s">
        <v>7767</v>
      </c>
      <c r="D2948" s="149">
        <v>45997</v>
      </c>
      <c r="E2948" s="152"/>
      <c r="F2948" s="151"/>
      <c r="G2948" s="33" t="s">
        <v>7814</v>
      </c>
      <c r="H2948" s="152"/>
      <c r="I2948" s="158" t="s">
        <v>8216</v>
      </c>
      <c r="J2948" s="150" t="s">
        <v>7234</v>
      </c>
      <c r="K2948" s="331" t="s">
        <v>27</v>
      </c>
      <c r="L2948" s="21" t="str">
        <f>VLOOKUP($K2948,TONG_SL!$A:$D,2,0)</f>
        <v>Chân giò heo muối 300g</v>
      </c>
      <c r="N2948" s="21" t="str">
        <f t="shared" si="280"/>
        <v>K-C6</v>
      </c>
      <c r="Q2948" s="21" t="str">
        <f>VLOOKUP(K2948,TONG_SL!$A:$D,3,0)</f>
        <v>Túi</v>
      </c>
      <c r="R2948" s="106">
        <v>10</v>
      </c>
      <c r="S2948" s="220"/>
      <c r="T2948" s="220">
        <f>VLOOKUP(VLOOKUP(G2948,Ma_KH!$A:$R,18,0)&amp;K2948,Gia_MB!$A:$F,6,0)</f>
        <v>73431</v>
      </c>
      <c r="U2948" s="221">
        <f t="shared" si="281"/>
        <v>734310</v>
      </c>
      <c r="V2948" s="220"/>
      <c r="W2948" s="222">
        <f t="shared" si="282"/>
        <v>0</v>
      </c>
      <c r="X2948" s="223" t="str">
        <f t="shared" si="283"/>
        <v>8</v>
      </c>
      <c r="Y2948" s="220"/>
      <c r="Z2948" s="221">
        <f t="shared" si="284"/>
        <v>58744.800000000003</v>
      </c>
      <c r="AA2948" s="5">
        <f>VLOOKUP(G2948,Ma_KH!$A:$R,14,0)</f>
        <v>60</v>
      </c>
    </row>
    <row r="2949" spans="1:27" hidden="1" x14ac:dyDescent="0.25">
      <c r="A2949" s="157">
        <v>45995</v>
      </c>
      <c r="B2949" s="158">
        <v>4180885845</v>
      </c>
      <c r="C2949" s="10" t="s">
        <v>7767</v>
      </c>
      <c r="D2949" s="149">
        <v>45997</v>
      </c>
      <c r="E2949" s="152"/>
      <c r="F2949" s="151"/>
      <c r="G2949" s="33" t="s">
        <v>7814</v>
      </c>
      <c r="H2949" s="152"/>
      <c r="I2949" s="158" t="s">
        <v>8216</v>
      </c>
      <c r="J2949" s="150" t="s">
        <v>7234</v>
      </c>
      <c r="K2949" s="331" t="s">
        <v>32</v>
      </c>
      <c r="L2949" s="21" t="str">
        <f>VLOOKUP($K2949,TONG_SL!$A:$D,2,0)</f>
        <v>Giò Tai Lưỡi Xào 250g</v>
      </c>
      <c r="N2949" s="21" t="str">
        <f t="shared" si="280"/>
        <v>K-C6</v>
      </c>
      <c r="Q2949" s="21" t="str">
        <f>VLOOKUP(K2949,TONG_SL!$A:$D,3,0)</f>
        <v>Túi</v>
      </c>
      <c r="R2949" s="106">
        <v>8</v>
      </c>
      <c r="S2949" s="220"/>
      <c r="T2949" s="220">
        <f>VLOOKUP(VLOOKUP(G2949,Ma_KH!$A:$R,18,0)&amp;K2949,Gia_MB!$A:$F,6,0)</f>
        <v>50182</v>
      </c>
      <c r="U2949" s="221">
        <f t="shared" si="281"/>
        <v>401456</v>
      </c>
      <c r="V2949" s="220"/>
      <c r="W2949" s="222">
        <f t="shared" si="282"/>
        <v>0</v>
      </c>
      <c r="X2949" s="223" t="str">
        <f t="shared" si="283"/>
        <v>8</v>
      </c>
      <c r="Y2949" s="220"/>
      <c r="Z2949" s="221">
        <f t="shared" si="284"/>
        <v>32116.48</v>
      </c>
      <c r="AA2949" s="5">
        <f>VLOOKUP(G2949,Ma_KH!$A:$R,14,0)</f>
        <v>60</v>
      </c>
    </row>
    <row r="2950" spans="1:27" hidden="1" x14ac:dyDescent="0.25">
      <c r="A2950" s="157">
        <v>45995</v>
      </c>
      <c r="B2950" s="158">
        <v>4180885845</v>
      </c>
      <c r="C2950" s="10" t="s">
        <v>7767</v>
      </c>
      <c r="D2950" s="149">
        <v>45997</v>
      </c>
      <c r="E2950" s="152"/>
      <c r="F2950" s="151"/>
      <c r="G2950" s="33" t="s">
        <v>7814</v>
      </c>
      <c r="H2950" s="152"/>
      <c r="I2950" s="158" t="s">
        <v>8216</v>
      </c>
      <c r="J2950" s="150" t="s">
        <v>7234</v>
      </c>
      <c r="K2950" s="331" t="s">
        <v>7153</v>
      </c>
      <c r="L2950" s="21" t="str">
        <f>VLOOKUP($K2950,TONG_SL!$A:$D,2,0)</f>
        <v>Tai heo muối 200g</v>
      </c>
      <c r="N2950" s="21" t="str">
        <f t="shared" si="280"/>
        <v>K-C6</v>
      </c>
      <c r="Q2950" s="21" t="str">
        <f>VLOOKUP(K2950,TONG_SL!$A:$D,3,0)</f>
        <v>Túi</v>
      </c>
      <c r="R2950" s="106">
        <v>6</v>
      </c>
      <c r="S2950" s="220"/>
      <c r="T2950" s="220">
        <f>VLOOKUP(VLOOKUP(G2950,Ma_KH!$A:$R,18,0)&amp;K2950,Gia_MB!$A:$F,6,0)</f>
        <v>55595</v>
      </c>
      <c r="U2950" s="221">
        <f t="shared" si="281"/>
        <v>333570</v>
      </c>
      <c r="V2950" s="220"/>
      <c r="W2950" s="222">
        <f t="shared" si="282"/>
        <v>0</v>
      </c>
      <c r="X2950" s="223" t="str">
        <f t="shared" si="283"/>
        <v>8</v>
      </c>
      <c r="Y2950" s="220"/>
      <c r="Z2950" s="221">
        <f t="shared" si="284"/>
        <v>26685.600000000002</v>
      </c>
      <c r="AA2950" s="5">
        <f>VLOOKUP(G2950,Ma_KH!$A:$R,14,0)</f>
        <v>60</v>
      </c>
    </row>
    <row r="2951" spans="1:27" hidden="1" x14ac:dyDescent="0.25">
      <c r="A2951" s="157">
        <v>45995</v>
      </c>
      <c r="B2951" s="158">
        <v>4180885845</v>
      </c>
      <c r="C2951" s="10" t="s">
        <v>7767</v>
      </c>
      <c r="D2951" s="149">
        <v>45997</v>
      </c>
      <c r="E2951" s="152"/>
      <c r="F2951" s="151"/>
      <c r="G2951" s="33" t="s">
        <v>7814</v>
      </c>
      <c r="H2951" s="152"/>
      <c r="I2951" s="158" t="s">
        <v>8216</v>
      </c>
      <c r="J2951" s="150" t="s">
        <v>7234</v>
      </c>
      <c r="K2951" s="331" t="s">
        <v>48</v>
      </c>
      <c r="L2951" s="21" t="str">
        <f>VLOOKUP($K2951,TONG_SL!$A:$D,2,0)</f>
        <v>Mọc Nấm Hương 250g</v>
      </c>
      <c r="N2951" s="21" t="str">
        <f t="shared" si="280"/>
        <v>K-C6</v>
      </c>
      <c r="Q2951" s="21" t="str">
        <f>VLOOKUP(K2951,TONG_SL!$A:$D,3,0)</f>
        <v>Túi</v>
      </c>
      <c r="R2951" s="106">
        <v>6</v>
      </c>
      <c r="S2951" s="220"/>
      <c r="T2951" s="220">
        <f>VLOOKUP(VLOOKUP(G2951,Ma_KH!$A:$R,18,0)&amp;K2951,Gia_MB!$A:$F,6,0)</f>
        <v>46000</v>
      </c>
      <c r="U2951" s="221">
        <f t="shared" si="281"/>
        <v>276000</v>
      </c>
      <c r="V2951" s="220"/>
      <c r="W2951" s="222">
        <f t="shared" si="282"/>
        <v>0</v>
      </c>
      <c r="X2951" s="223" t="str">
        <f t="shared" si="283"/>
        <v>8</v>
      </c>
      <c r="Y2951" s="220"/>
      <c r="Z2951" s="221">
        <f t="shared" si="284"/>
        <v>22080</v>
      </c>
      <c r="AA2951" s="5">
        <f>VLOOKUP(G2951,Ma_KH!$A:$R,14,0)</f>
        <v>60</v>
      </c>
    </row>
    <row r="2952" spans="1:27" hidden="1" x14ac:dyDescent="0.25">
      <c r="A2952" s="157">
        <v>45995</v>
      </c>
      <c r="B2952" s="158">
        <v>4180885845</v>
      </c>
      <c r="C2952" s="10" t="s">
        <v>7767</v>
      </c>
      <c r="D2952" s="149">
        <v>45997</v>
      </c>
      <c r="E2952" s="152"/>
      <c r="F2952" s="151"/>
      <c r="G2952" s="33" t="s">
        <v>7814</v>
      </c>
      <c r="H2952" s="152"/>
      <c r="I2952" s="158" t="s">
        <v>8216</v>
      </c>
      <c r="J2952" s="150" t="s">
        <v>7234</v>
      </c>
      <c r="K2952" s="331" t="s">
        <v>30</v>
      </c>
      <c r="L2952" s="21" t="str">
        <f>VLOOKUP($K2952,TONG_SL!$A:$D,2,0)</f>
        <v>Gà muối 500g</v>
      </c>
      <c r="N2952" s="21" t="str">
        <f t="shared" si="280"/>
        <v>K-C6</v>
      </c>
      <c r="Q2952" s="21" t="str">
        <f>VLOOKUP(K2952,TONG_SL!$A:$D,3,0)</f>
        <v>Túi</v>
      </c>
      <c r="R2952" s="106">
        <v>6</v>
      </c>
      <c r="S2952" s="220"/>
      <c r="T2952" s="220">
        <f>VLOOKUP(VLOOKUP(G2952,Ma_KH!$A:$R,18,0)&amp;K2952,Gia_MB!$A:$F,6,0)</f>
        <v>111058</v>
      </c>
      <c r="U2952" s="221">
        <f t="shared" si="281"/>
        <v>666348</v>
      </c>
      <c r="V2952" s="220"/>
      <c r="W2952" s="222">
        <f t="shared" si="282"/>
        <v>0</v>
      </c>
      <c r="X2952" s="223" t="str">
        <f t="shared" si="283"/>
        <v>8</v>
      </c>
      <c r="Y2952" s="220"/>
      <c r="Z2952" s="221">
        <f t="shared" si="284"/>
        <v>53307.840000000004</v>
      </c>
      <c r="AA2952" s="5">
        <f>VLOOKUP(G2952,Ma_KH!$A:$R,14,0)</f>
        <v>60</v>
      </c>
    </row>
    <row r="2953" spans="1:27" hidden="1" x14ac:dyDescent="0.25">
      <c r="A2953" s="157">
        <v>45995</v>
      </c>
      <c r="B2953" s="158">
        <v>4180884313</v>
      </c>
      <c r="C2953" s="10" t="s">
        <v>7767</v>
      </c>
      <c r="D2953" s="149">
        <v>45997</v>
      </c>
      <c r="E2953" s="152"/>
      <c r="F2953" s="151"/>
      <c r="G2953" s="33" t="s">
        <v>7814</v>
      </c>
      <c r="H2953" s="152"/>
      <c r="I2953" s="158" t="s">
        <v>8217</v>
      </c>
      <c r="J2953" s="150" t="s">
        <v>7234</v>
      </c>
      <c r="K2953" s="331" t="s">
        <v>7153</v>
      </c>
      <c r="L2953" s="21" t="str">
        <f>VLOOKUP($K2953,TONG_SL!$A:$D,2,0)</f>
        <v>Tai heo muối 200g</v>
      </c>
      <c r="N2953" s="21" t="str">
        <f t="shared" si="280"/>
        <v>K-C6</v>
      </c>
      <c r="Q2953" s="21" t="str">
        <f>VLOOKUP(K2953,TONG_SL!$A:$D,3,0)</f>
        <v>Túi</v>
      </c>
      <c r="R2953" s="106">
        <v>7</v>
      </c>
      <c r="S2953" s="220"/>
      <c r="T2953" s="220">
        <f>VLOOKUP(VLOOKUP(G2953,Ma_KH!$A:$R,18,0)&amp;K2953,Gia_MB!$A:$F,6,0)</f>
        <v>55595</v>
      </c>
      <c r="U2953" s="221">
        <f t="shared" si="281"/>
        <v>389165</v>
      </c>
      <c r="V2953" s="220"/>
      <c r="W2953" s="222">
        <f t="shared" si="282"/>
        <v>0</v>
      </c>
      <c r="X2953" s="223" t="str">
        <f t="shared" si="283"/>
        <v>8</v>
      </c>
      <c r="Y2953" s="220"/>
      <c r="Z2953" s="221">
        <f t="shared" si="284"/>
        <v>31133.200000000001</v>
      </c>
      <c r="AA2953" s="5">
        <f>VLOOKUP(G2953,Ma_KH!$A:$R,14,0)</f>
        <v>60</v>
      </c>
    </row>
    <row r="2954" spans="1:27" hidden="1" x14ac:dyDescent="0.25">
      <c r="A2954" s="157">
        <v>45995</v>
      </c>
      <c r="B2954" s="158">
        <v>4180884313</v>
      </c>
      <c r="C2954" s="10" t="s">
        <v>7767</v>
      </c>
      <c r="D2954" s="149">
        <v>45997</v>
      </c>
      <c r="E2954" s="152"/>
      <c r="F2954" s="151"/>
      <c r="G2954" s="33" t="s">
        <v>7814</v>
      </c>
      <c r="H2954" s="152"/>
      <c r="I2954" s="158" t="s">
        <v>8217</v>
      </c>
      <c r="J2954" s="150" t="s">
        <v>7234</v>
      </c>
      <c r="K2954" s="331" t="s">
        <v>32</v>
      </c>
      <c r="L2954" s="21" t="str">
        <f>VLOOKUP($K2954,TONG_SL!$A:$D,2,0)</f>
        <v>Giò Tai Lưỡi Xào 250g</v>
      </c>
      <c r="N2954" s="21" t="str">
        <f t="shared" ref="N2954:N3017" si="285">IF($B2954&lt;&gt;"","K-C6","")</f>
        <v>K-C6</v>
      </c>
      <c r="Q2954" s="21" t="str">
        <f>VLOOKUP(K2954,TONG_SL!$A:$D,3,0)</f>
        <v>Túi</v>
      </c>
      <c r="R2954" s="106">
        <v>5</v>
      </c>
      <c r="S2954" s="220"/>
      <c r="T2954" s="220">
        <f>VLOOKUP(VLOOKUP(G2954,Ma_KH!$A:$R,18,0)&amp;K2954,Gia_MB!$A:$F,6,0)</f>
        <v>50182</v>
      </c>
      <c r="U2954" s="221">
        <f t="shared" si="281"/>
        <v>250910</v>
      </c>
      <c r="V2954" s="220"/>
      <c r="W2954" s="222">
        <f t="shared" si="282"/>
        <v>0</v>
      </c>
      <c r="X2954" s="223" t="str">
        <f t="shared" si="283"/>
        <v>8</v>
      </c>
      <c r="Y2954" s="220"/>
      <c r="Z2954" s="221">
        <f t="shared" si="284"/>
        <v>20072.8</v>
      </c>
      <c r="AA2954" s="5">
        <f>VLOOKUP(G2954,Ma_KH!$A:$R,14,0)</f>
        <v>60</v>
      </c>
    </row>
    <row r="2955" spans="1:27" hidden="1" x14ac:dyDescent="0.25">
      <c r="A2955" s="157">
        <v>45995</v>
      </c>
      <c r="B2955" s="158">
        <v>4180884313</v>
      </c>
      <c r="C2955" s="10" t="s">
        <v>7767</v>
      </c>
      <c r="D2955" s="149">
        <v>45997</v>
      </c>
      <c r="E2955" s="152"/>
      <c r="F2955" s="151"/>
      <c r="G2955" s="33" t="s">
        <v>7814</v>
      </c>
      <c r="H2955" s="152"/>
      <c r="I2955" s="158" t="s">
        <v>8217</v>
      </c>
      <c r="J2955" s="150" t="s">
        <v>7234</v>
      </c>
      <c r="K2955" s="331" t="s">
        <v>27</v>
      </c>
      <c r="L2955" s="21" t="str">
        <f>VLOOKUP($K2955,TONG_SL!$A:$D,2,0)</f>
        <v>Chân giò heo muối 300g</v>
      </c>
      <c r="N2955" s="21" t="str">
        <f t="shared" si="285"/>
        <v>K-C6</v>
      </c>
      <c r="Q2955" s="21" t="str">
        <f>VLOOKUP(K2955,TONG_SL!$A:$D,3,0)</f>
        <v>Túi</v>
      </c>
      <c r="R2955" s="106">
        <v>10</v>
      </c>
      <c r="S2955" s="220"/>
      <c r="T2955" s="220">
        <f>VLOOKUP(VLOOKUP(G2955,Ma_KH!$A:$R,18,0)&amp;K2955,Gia_MB!$A:$F,6,0)</f>
        <v>73431</v>
      </c>
      <c r="U2955" s="221">
        <f t="shared" si="281"/>
        <v>734310</v>
      </c>
      <c r="V2955" s="220"/>
      <c r="W2955" s="222">
        <f t="shared" si="282"/>
        <v>0</v>
      </c>
      <c r="X2955" s="223" t="str">
        <f t="shared" si="283"/>
        <v>8</v>
      </c>
      <c r="Y2955" s="220"/>
      <c r="Z2955" s="221">
        <f t="shared" si="284"/>
        <v>58744.800000000003</v>
      </c>
      <c r="AA2955" s="5">
        <f>VLOOKUP(G2955,Ma_KH!$A:$R,14,0)</f>
        <v>60</v>
      </c>
    </row>
    <row r="2956" spans="1:27" hidden="1" x14ac:dyDescent="0.25">
      <c r="A2956" s="157">
        <v>45995</v>
      </c>
      <c r="B2956" s="158">
        <v>4180884313</v>
      </c>
      <c r="C2956" s="10" t="s">
        <v>7767</v>
      </c>
      <c r="D2956" s="149">
        <v>45997</v>
      </c>
      <c r="E2956" s="152"/>
      <c r="F2956" s="151"/>
      <c r="G2956" s="33" t="s">
        <v>7814</v>
      </c>
      <c r="H2956" s="152"/>
      <c r="I2956" s="158" t="s">
        <v>8217</v>
      </c>
      <c r="J2956" s="150" t="s">
        <v>7234</v>
      </c>
      <c r="K2956" s="331" t="s">
        <v>48</v>
      </c>
      <c r="L2956" s="21" t="str">
        <f>VLOOKUP($K2956,TONG_SL!$A:$D,2,0)</f>
        <v>Mọc Nấm Hương 250g</v>
      </c>
      <c r="N2956" s="21" t="str">
        <f t="shared" si="285"/>
        <v>K-C6</v>
      </c>
      <c r="Q2956" s="21" t="str">
        <f>VLOOKUP(K2956,TONG_SL!$A:$D,3,0)</f>
        <v>Túi</v>
      </c>
      <c r="R2956" s="106">
        <v>11</v>
      </c>
      <c r="S2956" s="220"/>
      <c r="T2956" s="220">
        <f>VLOOKUP(VLOOKUP(G2956,Ma_KH!$A:$R,18,0)&amp;K2956,Gia_MB!$A:$F,6,0)</f>
        <v>46000</v>
      </c>
      <c r="U2956" s="221">
        <f t="shared" si="281"/>
        <v>506000</v>
      </c>
      <c r="V2956" s="220"/>
      <c r="W2956" s="222">
        <f t="shared" si="282"/>
        <v>0</v>
      </c>
      <c r="X2956" s="223" t="str">
        <f t="shared" si="283"/>
        <v>8</v>
      </c>
      <c r="Y2956" s="220"/>
      <c r="Z2956" s="221">
        <f t="shared" si="284"/>
        <v>40480</v>
      </c>
      <c r="AA2956" s="5">
        <f>VLOOKUP(G2956,Ma_KH!$A:$R,14,0)</f>
        <v>60</v>
      </c>
    </row>
    <row r="2957" spans="1:27" hidden="1" x14ac:dyDescent="0.25">
      <c r="A2957" s="157">
        <v>45995</v>
      </c>
      <c r="B2957" s="158">
        <v>4180884313</v>
      </c>
      <c r="C2957" s="10" t="s">
        <v>7767</v>
      </c>
      <c r="D2957" s="149">
        <v>45997</v>
      </c>
      <c r="E2957" s="152"/>
      <c r="F2957" s="151"/>
      <c r="G2957" s="33" t="s">
        <v>7814</v>
      </c>
      <c r="H2957" s="152"/>
      <c r="I2957" s="158" t="s">
        <v>8217</v>
      </c>
      <c r="J2957" s="150" t="s">
        <v>7234</v>
      </c>
      <c r="K2957" s="331" t="s">
        <v>30</v>
      </c>
      <c r="L2957" s="21" t="str">
        <f>VLOOKUP($K2957,TONG_SL!$A:$D,2,0)</f>
        <v>Gà muối 500g</v>
      </c>
      <c r="N2957" s="21" t="str">
        <f t="shared" si="285"/>
        <v>K-C6</v>
      </c>
      <c r="Q2957" s="21" t="str">
        <f>VLOOKUP(K2957,TONG_SL!$A:$D,3,0)</f>
        <v>Túi</v>
      </c>
      <c r="R2957" s="106">
        <v>10</v>
      </c>
      <c r="S2957" s="220"/>
      <c r="T2957" s="220">
        <f>VLOOKUP(VLOOKUP(G2957,Ma_KH!$A:$R,18,0)&amp;K2957,Gia_MB!$A:$F,6,0)</f>
        <v>111058</v>
      </c>
      <c r="U2957" s="221">
        <f t="shared" si="281"/>
        <v>1110580</v>
      </c>
      <c r="V2957" s="220"/>
      <c r="W2957" s="222">
        <f t="shared" si="282"/>
        <v>0</v>
      </c>
      <c r="X2957" s="223" t="str">
        <f t="shared" si="283"/>
        <v>8</v>
      </c>
      <c r="Y2957" s="220"/>
      <c r="Z2957" s="221">
        <f t="shared" si="284"/>
        <v>88846.400000000009</v>
      </c>
      <c r="AA2957" s="5">
        <f>VLOOKUP(G2957,Ma_KH!$A:$R,14,0)</f>
        <v>60</v>
      </c>
    </row>
    <row r="2958" spans="1:27" hidden="1" x14ac:dyDescent="0.25">
      <c r="A2958" s="157">
        <v>45995</v>
      </c>
      <c r="B2958" s="158">
        <v>4180886223</v>
      </c>
      <c r="C2958" s="10" t="s">
        <v>7767</v>
      </c>
      <c r="D2958" s="149">
        <v>45997</v>
      </c>
      <c r="E2958" s="152"/>
      <c r="F2958" s="151"/>
      <c r="G2958" s="33" t="s">
        <v>7814</v>
      </c>
      <c r="H2958" s="152"/>
      <c r="I2958" s="158" t="s">
        <v>8218</v>
      </c>
      <c r="J2958" s="150" t="s">
        <v>7234</v>
      </c>
      <c r="K2958" s="331" t="s">
        <v>7153</v>
      </c>
      <c r="L2958" s="21" t="str">
        <f>VLOOKUP($K2958,TONG_SL!$A:$D,2,0)</f>
        <v>Tai heo muối 200g</v>
      </c>
      <c r="N2958" s="21" t="str">
        <f t="shared" si="285"/>
        <v>K-C6</v>
      </c>
      <c r="Q2958" s="21" t="str">
        <f>VLOOKUP(K2958,TONG_SL!$A:$D,3,0)</f>
        <v>Túi</v>
      </c>
      <c r="R2958" s="106">
        <v>6</v>
      </c>
      <c r="S2958" s="220"/>
      <c r="T2958" s="220">
        <f>VLOOKUP(VLOOKUP(G2958,Ma_KH!$A:$R,18,0)&amp;K2958,Gia_MB!$A:$F,6,0)</f>
        <v>55595</v>
      </c>
      <c r="U2958" s="221">
        <f t="shared" si="281"/>
        <v>333570</v>
      </c>
      <c r="V2958" s="220"/>
      <c r="W2958" s="222">
        <f t="shared" si="282"/>
        <v>0</v>
      </c>
      <c r="X2958" s="223" t="str">
        <f t="shared" si="283"/>
        <v>8</v>
      </c>
      <c r="Y2958" s="220"/>
      <c r="Z2958" s="221">
        <f t="shared" si="284"/>
        <v>26685.600000000002</v>
      </c>
      <c r="AA2958" s="5">
        <f>VLOOKUP(G2958,Ma_KH!$A:$R,14,0)</f>
        <v>60</v>
      </c>
    </row>
    <row r="2959" spans="1:27" hidden="1" x14ac:dyDescent="0.25">
      <c r="A2959" s="157">
        <v>45995</v>
      </c>
      <c r="B2959" s="158">
        <v>4180886223</v>
      </c>
      <c r="C2959" s="10" t="s">
        <v>7767</v>
      </c>
      <c r="D2959" s="149">
        <v>45997</v>
      </c>
      <c r="E2959" s="152"/>
      <c r="F2959" s="151"/>
      <c r="G2959" s="33" t="s">
        <v>7814</v>
      </c>
      <c r="H2959" s="152"/>
      <c r="I2959" s="158" t="s">
        <v>8218</v>
      </c>
      <c r="J2959" s="150" t="s">
        <v>7234</v>
      </c>
      <c r="K2959" s="331" t="s">
        <v>32</v>
      </c>
      <c r="L2959" s="21" t="str">
        <f>VLOOKUP($K2959,TONG_SL!$A:$D,2,0)</f>
        <v>Giò Tai Lưỡi Xào 250g</v>
      </c>
      <c r="N2959" s="21" t="str">
        <f t="shared" si="285"/>
        <v>K-C6</v>
      </c>
      <c r="Q2959" s="21" t="str">
        <f>VLOOKUP(K2959,TONG_SL!$A:$D,3,0)</f>
        <v>Túi</v>
      </c>
      <c r="R2959" s="106">
        <v>10</v>
      </c>
      <c r="S2959" s="220"/>
      <c r="T2959" s="220">
        <f>VLOOKUP(VLOOKUP(G2959,Ma_KH!$A:$R,18,0)&amp;K2959,Gia_MB!$A:$F,6,0)</f>
        <v>50182</v>
      </c>
      <c r="U2959" s="221">
        <f t="shared" si="281"/>
        <v>501820</v>
      </c>
      <c r="V2959" s="220"/>
      <c r="W2959" s="222">
        <f t="shared" si="282"/>
        <v>0</v>
      </c>
      <c r="X2959" s="223" t="str">
        <f t="shared" si="283"/>
        <v>8</v>
      </c>
      <c r="Y2959" s="220"/>
      <c r="Z2959" s="221">
        <f t="shared" si="284"/>
        <v>40145.599999999999</v>
      </c>
      <c r="AA2959" s="5">
        <f>VLOOKUP(G2959,Ma_KH!$A:$R,14,0)</f>
        <v>60</v>
      </c>
    </row>
    <row r="2960" spans="1:27" hidden="1" x14ac:dyDescent="0.25">
      <c r="A2960" s="157">
        <v>45995</v>
      </c>
      <c r="B2960" s="158">
        <v>4180886223</v>
      </c>
      <c r="C2960" s="10" t="s">
        <v>7767</v>
      </c>
      <c r="D2960" s="149">
        <v>45997</v>
      </c>
      <c r="E2960" s="152"/>
      <c r="F2960" s="151"/>
      <c r="G2960" s="33" t="s">
        <v>7814</v>
      </c>
      <c r="H2960" s="152"/>
      <c r="I2960" s="158" t="s">
        <v>8218</v>
      </c>
      <c r="J2960" s="150" t="s">
        <v>7234</v>
      </c>
      <c r="K2960" s="331" t="s">
        <v>27</v>
      </c>
      <c r="L2960" s="21" t="str">
        <f>VLOOKUP($K2960,TONG_SL!$A:$D,2,0)</f>
        <v>Chân giò heo muối 300g</v>
      </c>
      <c r="N2960" s="21" t="str">
        <f t="shared" si="285"/>
        <v>K-C6</v>
      </c>
      <c r="Q2960" s="21" t="str">
        <f>VLOOKUP(K2960,TONG_SL!$A:$D,3,0)</f>
        <v>Túi</v>
      </c>
      <c r="R2960" s="106">
        <v>14</v>
      </c>
      <c r="S2960" s="220"/>
      <c r="T2960" s="220">
        <f>VLOOKUP(VLOOKUP(G2960,Ma_KH!$A:$R,18,0)&amp;K2960,Gia_MB!$A:$F,6,0)</f>
        <v>73431</v>
      </c>
      <c r="U2960" s="221">
        <f t="shared" si="281"/>
        <v>1028034</v>
      </c>
      <c r="V2960" s="220"/>
      <c r="W2960" s="222">
        <f t="shared" si="282"/>
        <v>0</v>
      </c>
      <c r="X2960" s="223" t="str">
        <f t="shared" si="283"/>
        <v>8</v>
      </c>
      <c r="Y2960" s="220"/>
      <c r="Z2960" s="221">
        <f t="shared" si="284"/>
        <v>82242.720000000001</v>
      </c>
      <c r="AA2960" s="5">
        <f>VLOOKUP(G2960,Ma_KH!$A:$R,14,0)</f>
        <v>60</v>
      </c>
    </row>
    <row r="2961" spans="1:27" hidden="1" x14ac:dyDescent="0.25">
      <c r="A2961" s="157">
        <v>45995</v>
      </c>
      <c r="B2961" s="158">
        <v>4180886223</v>
      </c>
      <c r="C2961" s="10" t="s">
        <v>7767</v>
      </c>
      <c r="D2961" s="149">
        <v>45997</v>
      </c>
      <c r="E2961" s="152"/>
      <c r="F2961" s="151"/>
      <c r="G2961" s="33" t="s">
        <v>7814</v>
      </c>
      <c r="H2961" s="152"/>
      <c r="I2961" s="158" t="s">
        <v>8218</v>
      </c>
      <c r="J2961" s="150" t="s">
        <v>7234</v>
      </c>
      <c r="K2961" s="331" t="s">
        <v>48</v>
      </c>
      <c r="L2961" s="21" t="str">
        <f>VLOOKUP($K2961,TONG_SL!$A:$D,2,0)</f>
        <v>Mọc Nấm Hương 250g</v>
      </c>
      <c r="N2961" s="21" t="str">
        <f t="shared" si="285"/>
        <v>K-C6</v>
      </c>
      <c r="Q2961" s="21" t="str">
        <f>VLOOKUP(K2961,TONG_SL!$A:$D,3,0)</f>
        <v>Túi</v>
      </c>
      <c r="R2961" s="106">
        <v>6</v>
      </c>
      <c r="S2961" s="220"/>
      <c r="T2961" s="220">
        <f>VLOOKUP(VLOOKUP(G2961,Ma_KH!$A:$R,18,0)&amp;K2961,Gia_MB!$A:$F,6,0)</f>
        <v>46000</v>
      </c>
      <c r="U2961" s="221">
        <f t="shared" ref="U2961:U3024" si="286">T2961*R2961</f>
        <v>276000</v>
      </c>
      <c r="V2961" s="220"/>
      <c r="W2961" s="222">
        <f t="shared" ref="W2961:W3024" si="287">U2961*V2961</f>
        <v>0</v>
      </c>
      <c r="X2961" s="223" t="str">
        <f t="shared" ref="X2961:X3024" si="288">IF(B2961&lt;&gt;"","8","0")</f>
        <v>8</v>
      </c>
      <c r="Y2961" s="220"/>
      <c r="Z2961" s="221">
        <f t="shared" ref="Z2961:Z3024" si="289">U2961*X2961%</f>
        <v>22080</v>
      </c>
      <c r="AA2961" s="5">
        <f>VLOOKUP(G2961,Ma_KH!$A:$R,14,0)</f>
        <v>60</v>
      </c>
    </row>
    <row r="2962" spans="1:27" hidden="1" x14ac:dyDescent="0.25">
      <c r="A2962" s="157">
        <v>45995</v>
      </c>
      <c r="B2962" s="158">
        <v>4180886223</v>
      </c>
      <c r="C2962" s="10" t="s">
        <v>7767</v>
      </c>
      <c r="D2962" s="149">
        <v>45997</v>
      </c>
      <c r="E2962" s="152"/>
      <c r="F2962" s="151"/>
      <c r="G2962" s="33" t="s">
        <v>7814</v>
      </c>
      <c r="H2962" s="152"/>
      <c r="I2962" s="158" t="s">
        <v>8218</v>
      </c>
      <c r="J2962" s="150" t="s">
        <v>7234</v>
      </c>
      <c r="K2962" s="331" t="s">
        <v>30</v>
      </c>
      <c r="L2962" s="21" t="str">
        <f>VLOOKUP($K2962,TONG_SL!$A:$D,2,0)</f>
        <v>Gà muối 500g</v>
      </c>
      <c r="N2962" s="21" t="str">
        <f t="shared" si="285"/>
        <v>K-C6</v>
      </c>
      <c r="Q2962" s="21" t="str">
        <f>VLOOKUP(K2962,TONG_SL!$A:$D,3,0)</f>
        <v>Túi</v>
      </c>
      <c r="R2962" s="106">
        <v>8</v>
      </c>
      <c r="S2962" s="220"/>
      <c r="T2962" s="220">
        <f>VLOOKUP(VLOOKUP(G2962,Ma_KH!$A:$R,18,0)&amp;K2962,Gia_MB!$A:$F,6,0)</f>
        <v>111058</v>
      </c>
      <c r="U2962" s="221">
        <f t="shared" si="286"/>
        <v>888464</v>
      </c>
      <c r="V2962" s="220"/>
      <c r="W2962" s="222">
        <f t="shared" si="287"/>
        <v>0</v>
      </c>
      <c r="X2962" s="223" t="str">
        <f t="shared" si="288"/>
        <v>8</v>
      </c>
      <c r="Y2962" s="220"/>
      <c r="Z2962" s="221">
        <f t="shared" si="289"/>
        <v>71077.119999999995</v>
      </c>
      <c r="AA2962" s="5">
        <f>VLOOKUP(G2962,Ma_KH!$A:$R,14,0)</f>
        <v>60</v>
      </c>
    </row>
    <row r="2963" spans="1:27" hidden="1" x14ac:dyDescent="0.25">
      <c r="A2963" s="157">
        <v>45995</v>
      </c>
      <c r="B2963" s="158">
        <v>4180886309</v>
      </c>
      <c r="C2963" s="10" t="s">
        <v>7767</v>
      </c>
      <c r="D2963" s="149">
        <v>45997</v>
      </c>
      <c r="E2963" s="152"/>
      <c r="F2963" s="151"/>
      <c r="G2963" s="33" t="s">
        <v>7814</v>
      </c>
      <c r="H2963" s="152"/>
      <c r="I2963" s="158" t="s">
        <v>8219</v>
      </c>
      <c r="J2963" s="150" t="s">
        <v>7234</v>
      </c>
      <c r="K2963" s="331" t="s">
        <v>7153</v>
      </c>
      <c r="L2963" s="21" t="str">
        <f>VLOOKUP($K2963,TONG_SL!$A:$D,2,0)</f>
        <v>Tai heo muối 200g</v>
      </c>
      <c r="N2963" s="21" t="str">
        <f t="shared" si="285"/>
        <v>K-C6</v>
      </c>
      <c r="Q2963" s="21" t="str">
        <f>VLOOKUP(K2963,TONG_SL!$A:$D,3,0)</f>
        <v>Túi</v>
      </c>
      <c r="R2963" s="106">
        <v>6</v>
      </c>
      <c r="S2963" s="220"/>
      <c r="T2963" s="220">
        <f>VLOOKUP(VLOOKUP(G2963,Ma_KH!$A:$R,18,0)&amp;K2963,Gia_MB!$A:$F,6,0)</f>
        <v>55595</v>
      </c>
      <c r="U2963" s="221">
        <f t="shared" si="286"/>
        <v>333570</v>
      </c>
      <c r="V2963" s="220"/>
      <c r="W2963" s="222">
        <f t="shared" si="287"/>
        <v>0</v>
      </c>
      <c r="X2963" s="223" t="str">
        <f t="shared" si="288"/>
        <v>8</v>
      </c>
      <c r="Y2963" s="220"/>
      <c r="Z2963" s="221">
        <f t="shared" si="289"/>
        <v>26685.600000000002</v>
      </c>
      <c r="AA2963" s="5">
        <f>VLOOKUP(G2963,Ma_KH!$A:$R,14,0)</f>
        <v>60</v>
      </c>
    </row>
    <row r="2964" spans="1:27" hidden="1" x14ac:dyDescent="0.25">
      <c r="A2964" s="157">
        <v>45995</v>
      </c>
      <c r="B2964" s="158">
        <v>4180886309</v>
      </c>
      <c r="C2964" s="10" t="s">
        <v>7767</v>
      </c>
      <c r="D2964" s="149">
        <v>45997</v>
      </c>
      <c r="E2964" s="152"/>
      <c r="F2964" s="151"/>
      <c r="G2964" s="33" t="s">
        <v>7814</v>
      </c>
      <c r="H2964" s="152"/>
      <c r="I2964" s="158" t="s">
        <v>8219</v>
      </c>
      <c r="J2964" s="150" t="s">
        <v>7234</v>
      </c>
      <c r="K2964" s="331" t="s">
        <v>32</v>
      </c>
      <c r="L2964" s="21" t="str">
        <f>VLOOKUP($K2964,TONG_SL!$A:$D,2,0)</f>
        <v>Giò Tai Lưỡi Xào 250g</v>
      </c>
      <c r="N2964" s="21" t="str">
        <f t="shared" si="285"/>
        <v>K-C6</v>
      </c>
      <c r="Q2964" s="21" t="str">
        <f>VLOOKUP(K2964,TONG_SL!$A:$D,3,0)</f>
        <v>Túi</v>
      </c>
      <c r="R2964" s="106">
        <v>10</v>
      </c>
      <c r="S2964" s="220"/>
      <c r="T2964" s="220">
        <f>VLOOKUP(VLOOKUP(G2964,Ma_KH!$A:$R,18,0)&amp;K2964,Gia_MB!$A:$F,6,0)</f>
        <v>50182</v>
      </c>
      <c r="U2964" s="221">
        <f t="shared" si="286"/>
        <v>501820</v>
      </c>
      <c r="V2964" s="220"/>
      <c r="W2964" s="222">
        <f t="shared" si="287"/>
        <v>0</v>
      </c>
      <c r="X2964" s="223" t="str">
        <f t="shared" si="288"/>
        <v>8</v>
      </c>
      <c r="Y2964" s="220"/>
      <c r="Z2964" s="221">
        <f t="shared" si="289"/>
        <v>40145.599999999999</v>
      </c>
      <c r="AA2964" s="5">
        <f>VLOOKUP(G2964,Ma_KH!$A:$R,14,0)</f>
        <v>60</v>
      </c>
    </row>
    <row r="2965" spans="1:27" hidden="1" x14ac:dyDescent="0.25">
      <c r="A2965" s="157">
        <v>45995</v>
      </c>
      <c r="B2965" s="158">
        <v>4180886309</v>
      </c>
      <c r="C2965" s="10" t="s">
        <v>7767</v>
      </c>
      <c r="D2965" s="149">
        <v>45997</v>
      </c>
      <c r="E2965" s="152"/>
      <c r="F2965" s="151"/>
      <c r="G2965" s="33" t="s">
        <v>7814</v>
      </c>
      <c r="H2965" s="152"/>
      <c r="I2965" s="158" t="s">
        <v>8219</v>
      </c>
      <c r="J2965" s="150" t="s">
        <v>7234</v>
      </c>
      <c r="K2965" s="331" t="s">
        <v>7187</v>
      </c>
      <c r="L2965" s="21" t="str">
        <f>VLOOKUP($K2965,TONG_SL!$A:$D,2,0)</f>
        <v>Chân giò heo muối 300g</v>
      </c>
      <c r="N2965" s="21" t="str">
        <f t="shared" si="285"/>
        <v>K-C6</v>
      </c>
      <c r="Q2965" s="21" t="str">
        <f>VLOOKUP(K2965,TONG_SL!$A:$D,3,0)</f>
        <v>Túi</v>
      </c>
      <c r="R2965" s="106">
        <v>14</v>
      </c>
      <c r="S2965" s="220"/>
      <c r="T2965" s="220">
        <f>VLOOKUP(VLOOKUP(G2965,Ma_KH!$A:$R,18,0)&amp;K2965,Gia_MB!$A:$F,6,0)</f>
        <v>73431</v>
      </c>
      <c r="U2965" s="221">
        <f t="shared" si="286"/>
        <v>1028034</v>
      </c>
      <c r="V2965" s="220"/>
      <c r="W2965" s="222">
        <f t="shared" si="287"/>
        <v>0</v>
      </c>
      <c r="X2965" s="223" t="str">
        <f t="shared" si="288"/>
        <v>8</v>
      </c>
      <c r="Y2965" s="220"/>
      <c r="Z2965" s="221">
        <f t="shared" si="289"/>
        <v>82242.720000000001</v>
      </c>
      <c r="AA2965" s="5">
        <f>VLOOKUP(G2965,Ma_KH!$A:$R,14,0)</f>
        <v>60</v>
      </c>
    </row>
    <row r="2966" spans="1:27" hidden="1" x14ac:dyDescent="0.25">
      <c r="A2966" s="157">
        <v>45995</v>
      </c>
      <c r="B2966" s="158">
        <v>4180886309</v>
      </c>
      <c r="C2966" s="10" t="s">
        <v>7767</v>
      </c>
      <c r="D2966" s="149">
        <v>45997</v>
      </c>
      <c r="E2966" s="152"/>
      <c r="F2966" s="151"/>
      <c r="G2966" s="33" t="s">
        <v>7814</v>
      </c>
      <c r="H2966" s="152"/>
      <c r="I2966" s="158" t="s">
        <v>8219</v>
      </c>
      <c r="J2966" s="150" t="s">
        <v>7234</v>
      </c>
      <c r="K2966" s="331" t="s">
        <v>48</v>
      </c>
      <c r="L2966" s="21" t="str">
        <f>VLOOKUP($K2966,TONG_SL!$A:$D,2,0)</f>
        <v>Mọc Nấm Hương 250g</v>
      </c>
      <c r="N2966" s="21" t="str">
        <f t="shared" si="285"/>
        <v>K-C6</v>
      </c>
      <c r="Q2966" s="21" t="str">
        <f>VLOOKUP(K2966,TONG_SL!$A:$D,3,0)</f>
        <v>Túi</v>
      </c>
      <c r="R2966" s="106">
        <v>6</v>
      </c>
      <c r="S2966" s="220"/>
      <c r="T2966" s="220">
        <f>VLOOKUP(VLOOKUP(G2966,Ma_KH!$A:$R,18,0)&amp;K2966,Gia_MB!$A:$F,6,0)</f>
        <v>46000</v>
      </c>
      <c r="U2966" s="221">
        <f t="shared" si="286"/>
        <v>276000</v>
      </c>
      <c r="V2966" s="220"/>
      <c r="W2966" s="222">
        <f t="shared" si="287"/>
        <v>0</v>
      </c>
      <c r="X2966" s="223" t="str">
        <f t="shared" si="288"/>
        <v>8</v>
      </c>
      <c r="Y2966" s="220"/>
      <c r="Z2966" s="221">
        <f t="shared" si="289"/>
        <v>22080</v>
      </c>
      <c r="AA2966" s="5">
        <f>VLOOKUP(G2966,Ma_KH!$A:$R,14,0)</f>
        <v>60</v>
      </c>
    </row>
    <row r="2967" spans="1:27" hidden="1" x14ac:dyDescent="0.25">
      <c r="A2967" s="157">
        <v>45995</v>
      </c>
      <c r="B2967" s="158">
        <v>4180886309</v>
      </c>
      <c r="C2967" s="10" t="s">
        <v>7767</v>
      </c>
      <c r="D2967" s="149">
        <v>45997</v>
      </c>
      <c r="E2967" s="152"/>
      <c r="F2967" s="151"/>
      <c r="G2967" s="33" t="s">
        <v>7814</v>
      </c>
      <c r="H2967" s="152"/>
      <c r="I2967" s="158" t="s">
        <v>8219</v>
      </c>
      <c r="J2967" s="150" t="s">
        <v>7234</v>
      </c>
      <c r="K2967" s="331" t="s">
        <v>30</v>
      </c>
      <c r="L2967" s="21" t="str">
        <f>VLOOKUP($K2967,TONG_SL!$A:$D,2,0)</f>
        <v>Gà muối 500g</v>
      </c>
      <c r="N2967" s="21" t="str">
        <f t="shared" si="285"/>
        <v>K-C6</v>
      </c>
      <c r="Q2967" s="21" t="str">
        <f>VLOOKUP(K2967,TONG_SL!$A:$D,3,0)</f>
        <v>Túi</v>
      </c>
      <c r="R2967" s="106">
        <v>8</v>
      </c>
      <c r="S2967" s="220"/>
      <c r="T2967" s="220">
        <f>VLOOKUP(VLOOKUP(G2967,Ma_KH!$A:$R,18,0)&amp;K2967,Gia_MB!$A:$F,6,0)</f>
        <v>111058</v>
      </c>
      <c r="U2967" s="221">
        <f t="shared" si="286"/>
        <v>888464</v>
      </c>
      <c r="V2967" s="220"/>
      <c r="W2967" s="222">
        <f t="shared" si="287"/>
        <v>0</v>
      </c>
      <c r="X2967" s="223" t="str">
        <f t="shared" si="288"/>
        <v>8</v>
      </c>
      <c r="Y2967" s="220"/>
      <c r="Z2967" s="221">
        <f t="shared" si="289"/>
        <v>71077.119999999995</v>
      </c>
      <c r="AA2967" s="5">
        <f>VLOOKUP(G2967,Ma_KH!$A:$R,14,0)</f>
        <v>60</v>
      </c>
    </row>
    <row r="2968" spans="1:27" hidden="1" x14ac:dyDescent="0.25">
      <c r="A2968" s="157">
        <v>45995</v>
      </c>
      <c r="B2968" s="158">
        <v>4180886308</v>
      </c>
      <c r="C2968" s="10" t="s">
        <v>7767</v>
      </c>
      <c r="D2968" s="149">
        <v>45997</v>
      </c>
      <c r="E2968" s="152"/>
      <c r="F2968" s="151"/>
      <c r="G2968" s="33" t="s">
        <v>7814</v>
      </c>
      <c r="H2968" s="152"/>
      <c r="I2968" s="158" t="s">
        <v>8220</v>
      </c>
      <c r="J2968" s="150" t="s">
        <v>7234</v>
      </c>
      <c r="K2968" s="331" t="s">
        <v>7153</v>
      </c>
      <c r="L2968" s="21" t="str">
        <f>VLOOKUP($K2968,TONG_SL!$A:$D,2,0)</f>
        <v>Tai heo muối 200g</v>
      </c>
      <c r="N2968" s="21" t="str">
        <f t="shared" si="285"/>
        <v>K-C6</v>
      </c>
      <c r="Q2968" s="21" t="str">
        <f>VLOOKUP(K2968,TONG_SL!$A:$D,3,0)</f>
        <v>Túi</v>
      </c>
      <c r="R2968" s="106">
        <v>8</v>
      </c>
      <c r="S2968" s="220"/>
      <c r="T2968" s="220">
        <f>VLOOKUP(VLOOKUP(G2968,Ma_KH!$A:$R,18,0)&amp;K2968,Gia_MB!$A:$F,6,0)</f>
        <v>55595</v>
      </c>
      <c r="U2968" s="221">
        <f t="shared" si="286"/>
        <v>444760</v>
      </c>
      <c r="V2968" s="220"/>
      <c r="W2968" s="222">
        <f t="shared" si="287"/>
        <v>0</v>
      </c>
      <c r="X2968" s="223" t="str">
        <f t="shared" si="288"/>
        <v>8</v>
      </c>
      <c r="Y2968" s="220"/>
      <c r="Z2968" s="221">
        <f t="shared" si="289"/>
        <v>35580.800000000003</v>
      </c>
      <c r="AA2968" s="5">
        <f>VLOOKUP(G2968,Ma_KH!$A:$R,14,0)</f>
        <v>60</v>
      </c>
    </row>
    <row r="2969" spans="1:27" hidden="1" x14ac:dyDescent="0.25">
      <c r="A2969" s="157">
        <v>45995</v>
      </c>
      <c r="B2969" s="158">
        <v>4180886308</v>
      </c>
      <c r="C2969" s="10" t="s">
        <v>7767</v>
      </c>
      <c r="D2969" s="149">
        <v>45997</v>
      </c>
      <c r="E2969" s="152"/>
      <c r="F2969" s="151"/>
      <c r="G2969" s="33" t="s">
        <v>7814</v>
      </c>
      <c r="H2969" s="152"/>
      <c r="I2969" s="158" t="s">
        <v>8220</v>
      </c>
      <c r="J2969" s="150" t="s">
        <v>7234</v>
      </c>
      <c r="K2969" s="331" t="s">
        <v>32</v>
      </c>
      <c r="L2969" s="21" t="str">
        <f>VLOOKUP($K2969,TONG_SL!$A:$D,2,0)</f>
        <v>Giò Tai Lưỡi Xào 250g</v>
      </c>
      <c r="N2969" s="21" t="str">
        <f t="shared" si="285"/>
        <v>K-C6</v>
      </c>
      <c r="Q2969" s="21" t="str">
        <f>VLOOKUP(K2969,TONG_SL!$A:$D,3,0)</f>
        <v>Túi</v>
      </c>
      <c r="R2969" s="106">
        <v>12</v>
      </c>
      <c r="S2969" s="220"/>
      <c r="T2969" s="220">
        <f>VLOOKUP(VLOOKUP(G2969,Ma_KH!$A:$R,18,0)&amp;K2969,Gia_MB!$A:$F,6,0)</f>
        <v>50182</v>
      </c>
      <c r="U2969" s="221">
        <f t="shared" si="286"/>
        <v>602184</v>
      </c>
      <c r="V2969" s="220"/>
      <c r="W2969" s="222">
        <f t="shared" si="287"/>
        <v>0</v>
      </c>
      <c r="X2969" s="223" t="str">
        <f t="shared" si="288"/>
        <v>8</v>
      </c>
      <c r="Y2969" s="220"/>
      <c r="Z2969" s="221">
        <f t="shared" si="289"/>
        <v>48174.720000000001</v>
      </c>
      <c r="AA2969" s="5">
        <f>VLOOKUP(G2969,Ma_KH!$A:$R,14,0)</f>
        <v>60</v>
      </c>
    </row>
    <row r="2970" spans="1:27" hidden="1" x14ac:dyDescent="0.25">
      <c r="A2970" s="157">
        <v>45995</v>
      </c>
      <c r="B2970" s="158">
        <v>4180886308</v>
      </c>
      <c r="C2970" s="10" t="s">
        <v>7767</v>
      </c>
      <c r="D2970" s="149">
        <v>45997</v>
      </c>
      <c r="E2970" s="152"/>
      <c r="F2970" s="151"/>
      <c r="G2970" s="33" t="s">
        <v>7814</v>
      </c>
      <c r="H2970" s="152"/>
      <c r="I2970" s="158" t="s">
        <v>8220</v>
      </c>
      <c r="J2970" s="150" t="s">
        <v>7234</v>
      </c>
      <c r="K2970" s="331" t="s">
        <v>7187</v>
      </c>
      <c r="L2970" s="21" t="str">
        <f>VLOOKUP($K2970,TONG_SL!$A:$D,2,0)</f>
        <v>Chân giò heo muối 300g</v>
      </c>
      <c r="N2970" s="21" t="str">
        <f t="shared" si="285"/>
        <v>K-C6</v>
      </c>
      <c r="Q2970" s="21" t="str">
        <f>VLOOKUP(K2970,TONG_SL!$A:$D,3,0)</f>
        <v>Túi</v>
      </c>
      <c r="R2970" s="106">
        <v>18</v>
      </c>
      <c r="S2970" s="220"/>
      <c r="T2970" s="220">
        <f>VLOOKUP(VLOOKUP(G2970,Ma_KH!$A:$R,18,0)&amp;K2970,Gia_MB!$A:$F,6,0)</f>
        <v>73431</v>
      </c>
      <c r="U2970" s="221">
        <f t="shared" si="286"/>
        <v>1321758</v>
      </c>
      <c r="V2970" s="220"/>
      <c r="W2970" s="222">
        <f t="shared" si="287"/>
        <v>0</v>
      </c>
      <c r="X2970" s="223" t="str">
        <f t="shared" si="288"/>
        <v>8</v>
      </c>
      <c r="Y2970" s="220"/>
      <c r="Z2970" s="221">
        <f t="shared" si="289"/>
        <v>105740.64</v>
      </c>
      <c r="AA2970" s="5">
        <f>VLOOKUP(G2970,Ma_KH!$A:$R,14,0)</f>
        <v>60</v>
      </c>
    </row>
    <row r="2971" spans="1:27" hidden="1" x14ac:dyDescent="0.25">
      <c r="A2971" s="157">
        <v>45995</v>
      </c>
      <c r="B2971" s="158">
        <v>4180886308</v>
      </c>
      <c r="C2971" s="10" t="s">
        <v>7767</v>
      </c>
      <c r="D2971" s="149">
        <v>45997</v>
      </c>
      <c r="E2971" s="152"/>
      <c r="F2971" s="151"/>
      <c r="G2971" s="33" t="s">
        <v>7814</v>
      </c>
      <c r="H2971" s="152"/>
      <c r="I2971" s="158" t="s">
        <v>8220</v>
      </c>
      <c r="J2971" s="150" t="s">
        <v>7234</v>
      </c>
      <c r="K2971" s="331" t="s">
        <v>48</v>
      </c>
      <c r="L2971" s="21" t="str">
        <f>VLOOKUP($K2971,TONG_SL!$A:$D,2,0)</f>
        <v>Mọc Nấm Hương 250g</v>
      </c>
      <c r="N2971" s="21" t="str">
        <f t="shared" si="285"/>
        <v>K-C6</v>
      </c>
      <c r="Q2971" s="21" t="str">
        <f>VLOOKUP(K2971,TONG_SL!$A:$D,3,0)</f>
        <v>Túi</v>
      </c>
      <c r="R2971" s="106">
        <v>8</v>
      </c>
      <c r="S2971" s="220"/>
      <c r="T2971" s="220">
        <f>VLOOKUP(VLOOKUP(G2971,Ma_KH!$A:$R,18,0)&amp;K2971,Gia_MB!$A:$F,6,0)</f>
        <v>46000</v>
      </c>
      <c r="U2971" s="221">
        <f t="shared" si="286"/>
        <v>368000</v>
      </c>
      <c r="V2971" s="220"/>
      <c r="W2971" s="222">
        <f t="shared" si="287"/>
        <v>0</v>
      </c>
      <c r="X2971" s="223" t="str">
        <f t="shared" si="288"/>
        <v>8</v>
      </c>
      <c r="Y2971" s="220"/>
      <c r="Z2971" s="221">
        <f t="shared" si="289"/>
        <v>29440</v>
      </c>
      <c r="AA2971" s="5">
        <f>VLOOKUP(G2971,Ma_KH!$A:$R,14,0)</f>
        <v>60</v>
      </c>
    </row>
    <row r="2972" spans="1:27" hidden="1" x14ac:dyDescent="0.25">
      <c r="A2972" s="157">
        <v>45995</v>
      </c>
      <c r="B2972" s="158">
        <v>4180886308</v>
      </c>
      <c r="C2972" s="10" t="s">
        <v>7767</v>
      </c>
      <c r="D2972" s="149">
        <v>45997</v>
      </c>
      <c r="E2972" s="152"/>
      <c r="F2972" s="151"/>
      <c r="G2972" s="33" t="s">
        <v>7814</v>
      </c>
      <c r="H2972" s="152"/>
      <c r="I2972" s="158" t="s">
        <v>8220</v>
      </c>
      <c r="J2972" s="150" t="s">
        <v>7234</v>
      </c>
      <c r="K2972" s="331" t="s">
        <v>30</v>
      </c>
      <c r="L2972" s="21" t="str">
        <f>VLOOKUP($K2972,TONG_SL!$A:$D,2,0)</f>
        <v>Gà muối 500g</v>
      </c>
      <c r="N2972" s="21" t="str">
        <f t="shared" si="285"/>
        <v>K-C6</v>
      </c>
      <c r="Q2972" s="21" t="str">
        <f>VLOOKUP(K2972,TONG_SL!$A:$D,3,0)</f>
        <v>Túi</v>
      </c>
      <c r="R2972" s="106">
        <v>8</v>
      </c>
      <c r="S2972" s="220"/>
      <c r="T2972" s="220">
        <f>VLOOKUP(VLOOKUP(G2972,Ma_KH!$A:$R,18,0)&amp;K2972,Gia_MB!$A:$F,6,0)</f>
        <v>111058</v>
      </c>
      <c r="U2972" s="221">
        <f t="shared" si="286"/>
        <v>888464</v>
      </c>
      <c r="V2972" s="220"/>
      <c r="W2972" s="222">
        <f t="shared" si="287"/>
        <v>0</v>
      </c>
      <c r="X2972" s="223" t="str">
        <f t="shared" si="288"/>
        <v>8</v>
      </c>
      <c r="Y2972" s="220"/>
      <c r="Z2972" s="221">
        <f t="shared" si="289"/>
        <v>71077.119999999995</v>
      </c>
      <c r="AA2972" s="5">
        <f>VLOOKUP(G2972,Ma_KH!$A:$R,14,0)</f>
        <v>60</v>
      </c>
    </row>
    <row r="2973" spans="1:27" hidden="1" x14ac:dyDescent="0.25">
      <c r="A2973" s="157">
        <v>45995</v>
      </c>
      <c r="B2973" s="158">
        <v>4180886214</v>
      </c>
      <c r="C2973" s="10" t="s">
        <v>7767</v>
      </c>
      <c r="D2973" s="149">
        <v>45997</v>
      </c>
      <c r="E2973" s="152"/>
      <c r="F2973" s="151"/>
      <c r="G2973" s="33" t="s">
        <v>7814</v>
      </c>
      <c r="H2973" s="152"/>
      <c r="I2973" s="158" t="s">
        <v>8221</v>
      </c>
      <c r="J2973" s="150" t="s">
        <v>7234</v>
      </c>
      <c r="K2973" s="331" t="s">
        <v>30</v>
      </c>
      <c r="L2973" s="21" t="str">
        <f>VLOOKUP($K2973,TONG_SL!$A:$D,2,0)</f>
        <v>Gà muối 500g</v>
      </c>
      <c r="N2973" s="21" t="str">
        <f t="shared" si="285"/>
        <v>K-C6</v>
      </c>
      <c r="Q2973" s="21" t="str">
        <f>VLOOKUP(K2973,TONG_SL!$A:$D,3,0)</f>
        <v>Túi</v>
      </c>
      <c r="R2973" s="106">
        <v>8</v>
      </c>
      <c r="S2973" s="220"/>
      <c r="T2973" s="220">
        <f>VLOOKUP(VLOOKUP(G2973,Ma_KH!$A:$R,18,0)&amp;K2973,Gia_MB!$A:$F,6,0)</f>
        <v>111058</v>
      </c>
      <c r="U2973" s="221">
        <f t="shared" si="286"/>
        <v>888464</v>
      </c>
      <c r="V2973" s="220"/>
      <c r="W2973" s="222">
        <f t="shared" si="287"/>
        <v>0</v>
      </c>
      <c r="X2973" s="223" t="str">
        <f t="shared" si="288"/>
        <v>8</v>
      </c>
      <c r="Y2973" s="220"/>
      <c r="Z2973" s="221">
        <f t="shared" si="289"/>
        <v>71077.119999999995</v>
      </c>
      <c r="AA2973" s="5">
        <f>VLOOKUP(G2973,Ma_KH!$A:$R,14,0)</f>
        <v>60</v>
      </c>
    </row>
    <row r="2974" spans="1:27" hidden="1" x14ac:dyDescent="0.25">
      <c r="A2974" s="157">
        <v>45995</v>
      </c>
      <c r="B2974" s="158">
        <v>4180886214</v>
      </c>
      <c r="C2974" s="10" t="s">
        <v>7767</v>
      </c>
      <c r="D2974" s="149">
        <v>45997</v>
      </c>
      <c r="E2974" s="152"/>
      <c r="F2974" s="151"/>
      <c r="G2974" s="33" t="s">
        <v>7814</v>
      </c>
      <c r="H2974" s="152"/>
      <c r="I2974" s="158" t="s">
        <v>8221</v>
      </c>
      <c r="J2974" s="150" t="s">
        <v>7234</v>
      </c>
      <c r="K2974" s="331" t="s">
        <v>48</v>
      </c>
      <c r="L2974" s="21" t="str">
        <f>VLOOKUP($K2974,TONG_SL!$A:$D,2,0)</f>
        <v>Mọc Nấm Hương 250g</v>
      </c>
      <c r="N2974" s="21" t="str">
        <f t="shared" si="285"/>
        <v>K-C6</v>
      </c>
      <c r="Q2974" s="21" t="str">
        <f>VLOOKUP(K2974,TONG_SL!$A:$D,3,0)</f>
        <v>Túi</v>
      </c>
      <c r="R2974" s="106">
        <v>6</v>
      </c>
      <c r="S2974" s="220"/>
      <c r="T2974" s="220">
        <f>VLOOKUP(VLOOKUP(G2974,Ma_KH!$A:$R,18,0)&amp;K2974,Gia_MB!$A:$F,6,0)</f>
        <v>46000</v>
      </c>
      <c r="U2974" s="221">
        <f t="shared" si="286"/>
        <v>276000</v>
      </c>
      <c r="V2974" s="220"/>
      <c r="W2974" s="222">
        <f t="shared" si="287"/>
        <v>0</v>
      </c>
      <c r="X2974" s="223" t="str">
        <f t="shared" si="288"/>
        <v>8</v>
      </c>
      <c r="Y2974" s="220"/>
      <c r="Z2974" s="221">
        <f t="shared" si="289"/>
        <v>22080</v>
      </c>
      <c r="AA2974" s="5">
        <f>VLOOKUP(G2974,Ma_KH!$A:$R,14,0)</f>
        <v>60</v>
      </c>
    </row>
    <row r="2975" spans="1:27" hidden="1" x14ac:dyDescent="0.25">
      <c r="A2975" s="157">
        <v>45995</v>
      </c>
      <c r="B2975" s="158">
        <v>4180886214</v>
      </c>
      <c r="C2975" s="10" t="s">
        <v>7767</v>
      </c>
      <c r="D2975" s="149">
        <v>45997</v>
      </c>
      <c r="E2975" s="152"/>
      <c r="F2975" s="151"/>
      <c r="G2975" s="33" t="s">
        <v>7814</v>
      </c>
      <c r="H2975" s="152"/>
      <c r="I2975" s="158" t="s">
        <v>8221</v>
      </c>
      <c r="J2975" s="150" t="s">
        <v>7234</v>
      </c>
      <c r="K2975" s="331" t="s">
        <v>7187</v>
      </c>
      <c r="L2975" s="21" t="str">
        <f>VLOOKUP($K2975,TONG_SL!$A:$D,2,0)</f>
        <v>Chân giò heo muối 300g</v>
      </c>
      <c r="N2975" s="21" t="str">
        <f t="shared" si="285"/>
        <v>K-C6</v>
      </c>
      <c r="Q2975" s="21" t="str">
        <f>VLOOKUP(K2975,TONG_SL!$A:$D,3,0)</f>
        <v>Túi</v>
      </c>
      <c r="R2975" s="106">
        <v>14</v>
      </c>
      <c r="S2975" s="220"/>
      <c r="T2975" s="220">
        <f>VLOOKUP(VLOOKUP(G2975,Ma_KH!$A:$R,18,0)&amp;K2975,Gia_MB!$A:$F,6,0)</f>
        <v>73431</v>
      </c>
      <c r="U2975" s="221">
        <f t="shared" si="286"/>
        <v>1028034</v>
      </c>
      <c r="V2975" s="220"/>
      <c r="W2975" s="222">
        <f t="shared" si="287"/>
        <v>0</v>
      </c>
      <c r="X2975" s="223" t="str">
        <f t="shared" si="288"/>
        <v>8</v>
      </c>
      <c r="Y2975" s="220"/>
      <c r="Z2975" s="221">
        <f t="shared" si="289"/>
        <v>82242.720000000001</v>
      </c>
      <c r="AA2975" s="5">
        <f>VLOOKUP(G2975,Ma_KH!$A:$R,14,0)</f>
        <v>60</v>
      </c>
    </row>
    <row r="2976" spans="1:27" hidden="1" x14ac:dyDescent="0.25">
      <c r="A2976" s="157">
        <v>45995</v>
      </c>
      <c r="B2976" s="158">
        <v>4180886214</v>
      </c>
      <c r="C2976" s="10" t="s">
        <v>7767</v>
      </c>
      <c r="D2976" s="149">
        <v>45997</v>
      </c>
      <c r="E2976" s="152"/>
      <c r="F2976" s="151"/>
      <c r="G2976" s="33" t="s">
        <v>7814</v>
      </c>
      <c r="H2976" s="152"/>
      <c r="I2976" s="158" t="s">
        <v>8221</v>
      </c>
      <c r="J2976" s="150" t="s">
        <v>7234</v>
      </c>
      <c r="K2976" s="331" t="s">
        <v>32</v>
      </c>
      <c r="L2976" s="21" t="str">
        <f>VLOOKUP($K2976,TONG_SL!$A:$D,2,0)</f>
        <v>Giò Tai Lưỡi Xào 250g</v>
      </c>
      <c r="N2976" s="21" t="str">
        <f t="shared" si="285"/>
        <v>K-C6</v>
      </c>
      <c r="Q2976" s="21" t="str">
        <f>VLOOKUP(K2976,TONG_SL!$A:$D,3,0)</f>
        <v>Túi</v>
      </c>
      <c r="R2976" s="106">
        <v>10</v>
      </c>
      <c r="S2976" s="220"/>
      <c r="T2976" s="220">
        <f>VLOOKUP(VLOOKUP(G2976,Ma_KH!$A:$R,18,0)&amp;K2976,Gia_MB!$A:$F,6,0)</f>
        <v>50182</v>
      </c>
      <c r="U2976" s="221">
        <f t="shared" si="286"/>
        <v>501820</v>
      </c>
      <c r="V2976" s="220"/>
      <c r="W2976" s="222">
        <f t="shared" si="287"/>
        <v>0</v>
      </c>
      <c r="X2976" s="223" t="str">
        <f t="shared" si="288"/>
        <v>8</v>
      </c>
      <c r="Y2976" s="220"/>
      <c r="Z2976" s="221">
        <f t="shared" si="289"/>
        <v>40145.599999999999</v>
      </c>
      <c r="AA2976" s="5">
        <f>VLOOKUP(G2976,Ma_KH!$A:$R,14,0)</f>
        <v>60</v>
      </c>
    </row>
    <row r="2977" spans="1:27" hidden="1" x14ac:dyDescent="0.25">
      <c r="A2977" s="157">
        <v>45995</v>
      </c>
      <c r="B2977" s="158">
        <v>4180886214</v>
      </c>
      <c r="C2977" s="10" t="s">
        <v>7767</v>
      </c>
      <c r="D2977" s="149">
        <v>45997</v>
      </c>
      <c r="E2977" s="152"/>
      <c r="F2977" s="151"/>
      <c r="G2977" s="33" t="s">
        <v>7814</v>
      </c>
      <c r="H2977" s="152"/>
      <c r="I2977" s="158" t="s">
        <v>8221</v>
      </c>
      <c r="J2977" s="150" t="s">
        <v>7234</v>
      </c>
      <c r="K2977" s="331" t="s">
        <v>7153</v>
      </c>
      <c r="L2977" s="21" t="str">
        <f>VLOOKUP($K2977,TONG_SL!$A:$D,2,0)</f>
        <v>Tai heo muối 200g</v>
      </c>
      <c r="N2977" s="21" t="str">
        <f t="shared" si="285"/>
        <v>K-C6</v>
      </c>
      <c r="Q2977" s="21" t="str">
        <f>VLOOKUP(K2977,TONG_SL!$A:$D,3,0)</f>
        <v>Túi</v>
      </c>
      <c r="R2977" s="106">
        <v>6</v>
      </c>
      <c r="S2977" s="220"/>
      <c r="T2977" s="220">
        <f>VLOOKUP(VLOOKUP(G2977,Ma_KH!$A:$R,18,0)&amp;K2977,Gia_MB!$A:$F,6,0)</f>
        <v>55595</v>
      </c>
      <c r="U2977" s="221">
        <f t="shared" si="286"/>
        <v>333570</v>
      </c>
      <c r="V2977" s="220"/>
      <c r="W2977" s="222">
        <f t="shared" si="287"/>
        <v>0</v>
      </c>
      <c r="X2977" s="223" t="str">
        <f t="shared" si="288"/>
        <v>8</v>
      </c>
      <c r="Y2977" s="220"/>
      <c r="Z2977" s="221">
        <f t="shared" si="289"/>
        <v>26685.600000000002</v>
      </c>
      <c r="AA2977" s="5">
        <f>VLOOKUP(G2977,Ma_KH!$A:$R,14,0)</f>
        <v>60</v>
      </c>
    </row>
    <row r="2978" spans="1:27" hidden="1" x14ac:dyDescent="0.25">
      <c r="A2978" s="157">
        <v>45995</v>
      </c>
      <c r="B2978" s="158">
        <v>4180886256</v>
      </c>
      <c r="C2978" s="10" t="s">
        <v>7767</v>
      </c>
      <c r="D2978" s="149">
        <v>45997</v>
      </c>
      <c r="E2978" s="152"/>
      <c r="F2978" s="151"/>
      <c r="G2978" s="33" t="s">
        <v>7814</v>
      </c>
      <c r="H2978" s="152"/>
      <c r="I2978" s="158" t="s">
        <v>8222</v>
      </c>
      <c r="J2978" s="150" t="s">
        <v>7234</v>
      </c>
      <c r="K2978" s="331" t="s">
        <v>7153</v>
      </c>
      <c r="L2978" s="21" t="str">
        <f>VLOOKUP($K2978,TONG_SL!$A:$D,2,0)</f>
        <v>Tai heo muối 200g</v>
      </c>
      <c r="N2978" s="21" t="str">
        <f t="shared" si="285"/>
        <v>K-C6</v>
      </c>
      <c r="Q2978" s="21" t="str">
        <f>VLOOKUP(K2978,TONG_SL!$A:$D,3,0)</f>
        <v>Túi</v>
      </c>
      <c r="R2978" s="106">
        <v>6</v>
      </c>
      <c r="S2978" s="220"/>
      <c r="T2978" s="220">
        <f>VLOOKUP(VLOOKUP(G2978,Ma_KH!$A:$R,18,0)&amp;K2978,Gia_MB!$A:$F,6,0)</f>
        <v>55595</v>
      </c>
      <c r="U2978" s="221">
        <f t="shared" si="286"/>
        <v>333570</v>
      </c>
      <c r="V2978" s="220"/>
      <c r="W2978" s="222">
        <f t="shared" si="287"/>
        <v>0</v>
      </c>
      <c r="X2978" s="223" t="str">
        <f t="shared" si="288"/>
        <v>8</v>
      </c>
      <c r="Y2978" s="220"/>
      <c r="Z2978" s="221">
        <f t="shared" si="289"/>
        <v>26685.600000000002</v>
      </c>
      <c r="AA2978" s="5">
        <f>VLOOKUP(G2978,Ma_KH!$A:$R,14,0)</f>
        <v>60</v>
      </c>
    </row>
    <row r="2979" spans="1:27" hidden="1" x14ac:dyDescent="0.25">
      <c r="A2979" s="157">
        <v>45995</v>
      </c>
      <c r="B2979" s="158">
        <v>4180886256</v>
      </c>
      <c r="C2979" s="10" t="s">
        <v>7767</v>
      </c>
      <c r="D2979" s="149">
        <v>45997</v>
      </c>
      <c r="E2979" s="152"/>
      <c r="F2979" s="151"/>
      <c r="G2979" s="33" t="s">
        <v>7814</v>
      </c>
      <c r="H2979" s="152"/>
      <c r="I2979" s="158" t="s">
        <v>8222</v>
      </c>
      <c r="J2979" s="150" t="s">
        <v>7234</v>
      </c>
      <c r="K2979" s="331" t="s">
        <v>32</v>
      </c>
      <c r="L2979" s="21" t="str">
        <f>VLOOKUP($K2979,TONG_SL!$A:$D,2,0)</f>
        <v>Giò Tai Lưỡi Xào 250g</v>
      </c>
      <c r="N2979" s="21" t="str">
        <f t="shared" si="285"/>
        <v>K-C6</v>
      </c>
      <c r="Q2979" s="21" t="str">
        <f>VLOOKUP(K2979,TONG_SL!$A:$D,3,0)</f>
        <v>Túi</v>
      </c>
      <c r="R2979" s="106">
        <v>10</v>
      </c>
      <c r="S2979" s="220"/>
      <c r="T2979" s="220">
        <f>VLOOKUP(VLOOKUP(G2979,Ma_KH!$A:$R,18,0)&amp;K2979,Gia_MB!$A:$F,6,0)</f>
        <v>50182</v>
      </c>
      <c r="U2979" s="221">
        <f t="shared" si="286"/>
        <v>501820</v>
      </c>
      <c r="V2979" s="220"/>
      <c r="W2979" s="222">
        <f t="shared" si="287"/>
        <v>0</v>
      </c>
      <c r="X2979" s="223" t="str">
        <f t="shared" si="288"/>
        <v>8</v>
      </c>
      <c r="Y2979" s="220"/>
      <c r="Z2979" s="221">
        <f t="shared" si="289"/>
        <v>40145.599999999999</v>
      </c>
      <c r="AA2979" s="5">
        <f>VLOOKUP(G2979,Ma_KH!$A:$R,14,0)</f>
        <v>60</v>
      </c>
    </row>
    <row r="2980" spans="1:27" hidden="1" x14ac:dyDescent="0.25">
      <c r="A2980" s="157">
        <v>45995</v>
      </c>
      <c r="B2980" s="158">
        <v>4180886256</v>
      </c>
      <c r="C2980" s="10" t="s">
        <v>7767</v>
      </c>
      <c r="D2980" s="149">
        <v>45997</v>
      </c>
      <c r="E2980" s="152"/>
      <c r="F2980" s="151"/>
      <c r="G2980" s="33" t="s">
        <v>7814</v>
      </c>
      <c r="H2980" s="152"/>
      <c r="I2980" s="158" t="s">
        <v>8222</v>
      </c>
      <c r="J2980" s="150" t="s">
        <v>7234</v>
      </c>
      <c r="K2980" s="331" t="s">
        <v>7187</v>
      </c>
      <c r="L2980" s="21" t="str">
        <f>VLOOKUP($K2980,TONG_SL!$A:$D,2,0)</f>
        <v>Chân giò heo muối 300g</v>
      </c>
      <c r="N2980" s="21" t="str">
        <f t="shared" si="285"/>
        <v>K-C6</v>
      </c>
      <c r="Q2980" s="21" t="str">
        <f>VLOOKUP(K2980,TONG_SL!$A:$D,3,0)</f>
        <v>Túi</v>
      </c>
      <c r="R2980" s="106">
        <v>14</v>
      </c>
      <c r="S2980" s="220"/>
      <c r="T2980" s="220">
        <f>VLOOKUP(VLOOKUP(G2980,Ma_KH!$A:$R,18,0)&amp;K2980,Gia_MB!$A:$F,6,0)</f>
        <v>73431</v>
      </c>
      <c r="U2980" s="221">
        <f t="shared" si="286"/>
        <v>1028034</v>
      </c>
      <c r="V2980" s="220"/>
      <c r="W2980" s="222">
        <f t="shared" si="287"/>
        <v>0</v>
      </c>
      <c r="X2980" s="223" t="str">
        <f t="shared" si="288"/>
        <v>8</v>
      </c>
      <c r="Y2980" s="220"/>
      <c r="Z2980" s="221">
        <f t="shared" si="289"/>
        <v>82242.720000000001</v>
      </c>
      <c r="AA2980" s="5">
        <f>VLOOKUP(G2980,Ma_KH!$A:$R,14,0)</f>
        <v>60</v>
      </c>
    </row>
    <row r="2981" spans="1:27" hidden="1" x14ac:dyDescent="0.25">
      <c r="A2981" s="157">
        <v>45995</v>
      </c>
      <c r="B2981" s="158">
        <v>4180886256</v>
      </c>
      <c r="C2981" s="10" t="s">
        <v>7767</v>
      </c>
      <c r="D2981" s="149">
        <v>45997</v>
      </c>
      <c r="E2981" s="152"/>
      <c r="F2981" s="151"/>
      <c r="G2981" s="33" t="s">
        <v>7814</v>
      </c>
      <c r="H2981" s="152"/>
      <c r="I2981" s="158" t="s">
        <v>8222</v>
      </c>
      <c r="J2981" s="150" t="s">
        <v>7234</v>
      </c>
      <c r="K2981" s="331" t="s">
        <v>48</v>
      </c>
      <c r="L2981" s="21" t="str">
        <f>VLOOKUP($K2981,TONG_SL!$A:$D,2,0)</f>
        <v>Mọc Nấm Hương 250g</v>
      </c>
      <c r="N2981" s="21" t="str">
        <f t="shared" si="285"/>
        <v>K-C6</v>
      </c>
      <c r="Q2981" s="21" t="str">
        <f>VLOOKUP(K2981,TONG_SL!$A:$D,3,0)</f>
        <v>Túi</v>
      </c>
      <c r="R2981" s="106">
        <v>6</v>
      </c>
      <c r="S2981" s="220"/>
      <c r="T2981" s="220">
        <f>VLOOKUP(VLOOKUP(G2981,Ma_KH!$A:$R,18,0)&amp;K2981,Gia_MB!$A:$F,6,0)</f>
        <v>46000</v>
      </c>
      <c r="U2981" s="221">
        <f t="shared" si="286"/>
        <v>276000</v>
      </c>
      <c r="V2981" s="220"/>
      <c r="W2981" s="222">
        <f t="shared" si="287"/>
        <v>0</v>
      </c>
      <c r="X2981" s="223" t="str">
        <f t="shared" si="288"/>
        <v>8</v>
      </c>
      <c r="Y2981" s="220"/>
      <c r="Z2981" s="221">
        <f t="shared" si="289"/>
        <v>22080</v>
      </c>
      <c r="AA2981" s="5">
        <f>VLOOKUP(G2981,Ma_KH!$A:$R,14,0)</f>
        <v>60</v>
      </c>
    </row>
    <row r="2982" spans="1:27" hidden="1" x14ac:dyDescent="0.25">
      <c r="A2982" s="157">
        <v>45995</v>
      </c>
      <c r="B2982" s="158">
        <v>4180886256</v>
      </c>
      <c r="C2982" s="10" t="s">
        <v>7767</v>
      </c>
      <c r="D2982" s="149">
        <v>45997</v>
      </c>
      <c r="E2982" s="152"/>
      <c r="F2982" s="151"/>
      <c r="G2982" s="33" t="s">
        <v>7814</v>
      </c>
      <c r="H2982" s="152"/>
      <c r="I2982" s="158" t="s">
        <v>8222</v>
      </c>
      <c r="J2982" s="150" t="s">
        <v>7234</v>
      </c>
      <c r="K2982" s="331" t="s">
        <v>7197</v>
      </c>
      <c r="L2982" s="21" t="str">
        <f>VLOOKUP($K2982,TONG_SL!$A:$D,2,0)</f>
        <v>Gà muối 500g</v>
      </c>
      <c r="N2982" s="21" t="str">
        <f t="shared" si="285"/>
        <v>K-C6</v>
      </c>
      <c r="Q2982" s="21" t="str">
        <f>VLOOKUP(K2982,TONG_SL!$A:$D,3,0)</f>
        <v>Túi</v>
      </c>
      <c r="R2982" s="106">
        <v>8</v>
      </c>
      <c r="S2982" s="220"/>
      <c r="T2982" s="220">
        <f>VLOOKUP(VLOOKUP(G2982,Ma_KH!$A:$R,18,0)&amp;K2982,Gia_MB!$A:$F,6,0)</f>
        <v>111058</v>
      </c>
      <c r="U2982" s="221">
        <f t="shared" si="286"/>
        <v>888464</v>
      </c>
      <c r="V2982" s="220"/>
      <c r="W2982" s="222">
        <f t="shared" si="287"/>
        <v>0</v>
      </c>
      <c r="X2982" s="223" t="str">
        <f t="shared" si="288"/>
        <v>8</v>
      </c>
      <c r="Y2982" s="220"/>
      <c r="Z2982" s="221">
        <f t="shared" si="289"/>
        <v>71077.119999999995</v>
      </c>
      <c r="AA2982" s="5">
        <f>VLOOKUP(G2982,Ma_KH!$A:$R,14,0)</f>
        <v>60</v>
      </c>
    </row>
    <row r="2983" spans="1:27" hidden="1" x14ac:dyDescent="0.25">
      <c r="A2983" s="157">
        <v>45995</v>
      </c>
      <c r="B2983" s="158">
        <v>4180886170</v>
      </c>
      <c r="C2983" s="10" t="s">
        <v>7767</v>
      </c>
      <c r="D2983" s="149">
        <v>45997</v>
      </c>
      <c r="E2983" s="152"/>
      <c r="F2983" s="151"/>
      <c r="G2983" s="33" t="s">
        <v>7814</v>
      </c>
      <c r="H2983" s="152"/>
      <c r="I2983" s="158" t="s">
        <v>8223</v>
      </c>
      <c r="J2983" s="150" t="s">
        <v>7234</v>
      </c>
      <c r="K2983" s="331" t="s">
        <v>7197</v>
      </c>
      <c r="L2983" s="21" t="str">
        <f>VLOOKUP($K2983,TONG_SL!$A:$D,2,0)</f>
        <v>Gà muối 500g</v>
      </c>
      <c r="N2983" s="21" t="str">
        <f t="shared" si="285"/>
        <v>K-C6</v>
      </c>
      <c r="Q2983" s="21" t="str">
        <f>VLOOKUP(K2983,TONG_SL!$A:$D,3,0)</f>
        <v>Túi</v>
      </c>
      <c r="R2983" s="106">
        <v>6</v>
      </c>
      <c r="S2983" s="220"/>
      <c r="T2983" s="220">
        <f>VLOOKUP(VLOOKUP(G2983,Ma_KH!$A:$R,18,0)&amp;K2983,Gia_MB!$A:$F,6,0)</f>
        <v>111058</v>
      </c>
      <c r="U2983" s="221">
        <f t="shared" si="286"/>
        <v>666348</v>
      </c>
      <c r="V2983" s="220"/>
      <c r="W2983" s="222">
        <f t="shared" si="287"/>
        <v>0</v>
      </c>
      <c r="X2983" s="223" t="str">
        <f t="shared" si="288"/>
        <v>8</v>
      </c>
      <c r="Y2983" s="220"/>
      <c r="Z2983" s="221">
        <f t="shared" si="289"/>
        <v>53307.840000000004</v>
      </c>
      <c r="AA2983" s="5">
        <f>VLOOKUP(G2983,Ma_KH!$A:$R,14,0)</f>
        <v>60</v>
      </c>
    </row>
    <row r="2984" spans="1:27" hidden="1" x14ac:dyDescent="0.25">
      <c r="A2984" s="157">
        <v>45995</v>
      </c>
      <c r="B2984" s="158">
        <v>4180886170</v>
      </c>
      <c r="C2984" s="10" t="s">
        <v>7767</v>
      </c>
      <c r="D2984" s="149">
        <v>45997</v>
      </c>
      <c r="E2984" s="152"/>
      <c r="F2984" s="151"/>
      <c r="G2984" s="33" t="s">
        <v>7814</v>
      </c>
      <c r="H2984" s="152"/>
      <c r="I2984" s="158" t="s">
        <v>8223</v>
      </c>
      <c r="J2984" s="150" t="s">
        <v>7234</v>
      </c>
      <c r="K2984" s="331" t="s">
        <v>48</v>
      </c>
      <c r="L2984" s="21" t="str">
        <f>VLOOKUP($K2984,TONG_SL!$A:$D,2,0)</f>
        <v>Mọc Nấm Hương 250g</v>
      </c>
      <c r="N2984" s="21" t="str">
        <f t="shared" si="285"/>
        <v>K-C6</v>
      </c>
      <c r="Q2984" s="21" t="str">
        <f>VLOOKUP(K2984,TONG_SL!$A:$D,3,0)</f>
        <v>Túi</v>
      </c>
      <c r="R2984" s="106">
        <v>6</v>
      </c>
      <c r="S2984" s="220"/>
      <c r="T2984" s="220">
        <f>VLOOKUP(VLOOKUP(G2984,Ma_KH!$A:$R,18,0)&amp;K2984,Gia_MB!$A:$F,6,0)</f>
        <v>46000</v>
      </c>
      <c r="U2984" s="221">
        <f t="shared" si="286"/>
        <v>276000</v>
      </c>
      <c r="V2984" s="220"/>
      <c r="W2984" s="222">
        <f t="shared" si="287"/>
        <v>0</v>
      </c>
      <c r="X2984" s="223" t="str">
        <f t="shared" si="288"/>
        <v>8</v>
      </c>
      <c r="Y2984" s="220"/>
      <c r="Z2984" s="221">
        <f t="shared" si="289"/>
        <v>22080</v>
      </c>
      <c r="AA2984" s="5">
        <f>VLOOKUP(G2984,Ma_KH!$A:$R,14,0)</f>
        <v>60</v>
      </c>
    </row>
    <row r="2985" spans="1:27" hidden="1" x14ac:dyDescent="0.25">
      <c r="A2985" s="157">
        <v>45995</v>
      </c>
      <c r="B2985" s="158">
        <v>4180886170</v>
      </c>
      <c r="C2985" s="10" t="s">
        <v>7767</v>
      </c>
      <c r="D2985" s="149">
        <v>45997</v>
      </c>
      <c r="E2985" s="152"/>
      <c r="F2985" s="151"/>
      <c r="G2985" s="33" t="s">
        <v>7814</v>
      </c>
      <c r="H2985" s="152"/>
      <c r="I2985" s="158" t="s">
        <v>8223</v>
      </c>
      <c r="J2985" s="150" t="s">
        <v>7234</v>
      </c>
      <c r="K2985" s="331" t="s">
        <v>7187</v>
      </c>
      <c r="L2985" s="21" t="str">
        <f>VLOOKUP($K2985,TONG_SL!$A:$D,2,0)</f>
        <v>Chân giò heo muối 300g</v>
      </c>
      <c r="N2985" s="21" t="str">
        <f t="shared" si="285"/>
        <v>K-C6</v>
      </c>
      <c r="Q2985" s="21" t="str">
        <f>VLOOKUP(K2985,TONG_SL!$A:$D,3,0)</f>
        <v>Túi</v>
      </c>
      <c r="R2985" s="106">
        <v>14</v>
      </c>
      <c r="S2985" s="220"/>
      <c r="T2985" s="220">
        <f>VLOOKUP(VLOOKUP(G2985,Ma_KH!$A:$R,18,0)&amp;K2985,Gia_MB!$A:$F,6,0)</f>
        <v>73431</v>
      </c>
      <c r="U2985" s="221">
        <f t="shared" si="286"/>
        <v>1028034</v>
      </c>
      <c r="V2985" s="220"/>
      <c r="W2985" s="222">
        <f t="shared" si="287"/>
        <v>0</v>
      </c>
      <c r="X2985" s="223" t="str">
        <f t="shared" si="288"/>
        <v>8</v>
      </c>
      <c r="Y2985" s="220"/>
      <c r="Z2985" s="221">
        <f t="shared" si="289"/>
        <v>82242.720000000001</v>
      </c>
      <c r="AA2985" s="5">
        <f>VLOOKUP(G2985,Ma_KH!$A:$R,14,0)</f>
        <v>60</v>
      </c>
    </row>
    <row r="2986" spans="1:27" hidden="1" x14ac:dyDescent="0.25">
      <c r="A2986" s="157">
        <v>45995</v>
      </c>
      <c r="B2986" s="158">
        <v>4180886170</v>
      </c>
      <c r="C2986" s="10" t="s">
        <v>7767</v>
      </c>
      <c r="D2986" s="149">
        <v>45997</v>
      </c>
      <c r="E2986" s="152"/>
      <c r="F2986" s="151"/>
      <c r="G2986" s="33" t="s">
        <v>7814</v>
      </c>
      <c r="H2986" s="152"/>
      <c r="I2986" s="158" t="s">
        <v>8223</v>
      </c>
      <c r="J2986" s="150" t="s">
        <v>7234</v>
      </c>
      <c r="K2986" s="331" t="s">
        <v>32</v>
      </c>
      <c r="L2986" s="21" t="str">
        <f>VLOOKUP($K2986,TONG_SL!$A:$D,2,0)</f>
        <v>Giò Tai Lưỡi Xào 250g</v>
      </c>
      <c r="N2986" s="21" t="str">
        <f t="shared" si="285"/>
        <v>K-C6</v>
      </c>
      <c r="Q2986" s="21" t="str">
        <f>VLOOKUP(K2986,TONG_SL!$A:$D,3,0)</f>
        <v>Túi</v>
      </c>
      <c r="R2986" s="106">
        <v>10</v>
      </c>
      <c r="S2986" s="220"/>
      <c r="T2986" s="220">
        <f>VLOOKUP(VLOOKUP(G2986,Ma_KH!$A:$R,18,0)&amp;K2986,Gia_MB!$A:$F,6,0)</f>
        <v>50182</v>
      </c>
      <c r="U2986" s="221">
        <f t="shared" si="286"/>
        <v>501820</v>
      </c>
      <c r="V2986" s="220"/>
      <c r="W2986" s="222">
        <f t="shared" si="287"/>
        <v>0</v>
      </c>
      <c r="X2986" s="223" t="str">
        <f t="shared" si="288"/>
        <v>8</v>
      </c>
      <c r="Y2986" s="220"/>
      <c r="Z2986" s="221">
        <f t="shared" si="289"/>
        <v>40145.599999999999</v>
      </c>
      <c r="AA2986" s="5">
        <f>VLOOKUP(G2986,Ma_KH!$A:$R,14,0)</f>
        <v>60</v>
      </c>
    </row>
    <row r="2987" spans="1:27" hidden="1" x14ac:dyDescent="0.25">
      <c r="A2987" s="157">
        <v>45995</v>
      </c>
      <c r="B2987" s="158">
        <v>4180886170</v>
      </c>
      <c r="C2987" s="10" t="s">
        <v>7767</v>
      </c>
      <c r="D2987" s="149">
        <v>45997</v>
      </c>
      <c r="E2987" s="152"/>
      <c r="F2987" s="151"/>
      <c r="G2987" s="33" t="s">
        <v>7814</v>
      </c>
      <c r="H2987" s="152"/>
      <c r="I2987" s="158" t="s">
        <v>8223</v>
      </c>
      <c r="J2987" s="150" t="s">
        <v>7234</v>
      </c>
      <c r="K2987" s="331" t="s">
        <v>7153</v>
      </c>
      <c r="L2987" s="21" t="str">
        <f>VLOOKUP($K2987,TONG_SL!$A:$D,2,0)</f>
        <v>Tai heo muối 200g</v>
      </c>
      <c r="N2987" s="21" t="str">
        <f t="shared" si="285"/>
        <v>K-C6</v>
      </c>
      <c r="Q2987" s="21" t="str">
        <f>VLOOKUP(K2987,TONG_SL!$A:$D,3,0)</f>
        <v>Túi</v>
      </c>
      <c r="R2987" s="106">
        <v>6</v>
      </c>
      <c r="S2987" s="220"/>
      <c r="T2987" s="220">
        <f>VLOOKUP(VLOOKUP(G2987,Ma_KH!$A:$R,18,0)&amp;K2987,Gia_MB!$A:$F,6,0)</f>
        <v>55595</v>
      </c>
      <c r="U2987" s="221">
        <f t="shared" si="286"/>
        <v>333570</v>
      </c>
      <c r="V2987" s="220"/>
      <c r="W2987" s="222">
        <f t="shared" si="287"/>
        <v>0</v>
      </c>
      <c r="X2987" s="223" t="str">
        <f t="shared" si="288"/>
        <v>8</v>
      </c>
      <c r="Y2987" s="220"/>
      <c r="Z2987" s="221">
        <f t="shared" si="289"/>
        <v>26685.600000000002</v>
      </c>
      <c r="AA2987" s="5">
        <f>VLOOKUP(G2987,Ma_KH!$A:$R,14,0)</f>
        <v>60</v>
      </c>
    </row>
    <row r="2988" spans="1:27" hidden="1" x14ac:dyDescent="0.25">
      <c r="A2988" s="157">
        <v>45995</v>
      </c>
      <c r="B2988" s="158">
        <v>4180885935</v>
      </c>
      <c r="C2988" s="10" t="s">
        <v>7767</v>
      </c>
      <c r="D2988" s="149">
        <v>45997</v>
      </c>
      <c r="E2988" s="152"/>
      <c r="F2988" s="151"/>
      <c r="G2988" s="33" t="s">
        <v>7814</v>
      </c>
      <c r="H2988" s="152"/>
      <c r="I2988" s="158" t="s">
        <v>8224</v>
      </c>
      <c r="J2988" s="150" t="s">
        <v>7234</v>
      </c>
      <c r="K2988" s="331" t="s">
        <v>7153</v>
      </c>
      <c r="L2988" s="21" t="str">
        <f>VLOOKUP($K2988,TONG_SL!$A:$D,2,0)</f>
        <v>Tai heo muối 200g</v>
      </c>
      <c r="N2988" s="21" t="str">
        <f t="shared" si="285"/>
        <v>K-C6</v>
      </c>
      <c r="Q2988" s="21" t="str">
        <f>VLOOKUP(K2988,TONG_SL!$A:$D,3,0)</f>
        <v>Túi</v>
      </c>
      <c r="R2988" s="106">
        <v>6</v>
      </c>
      <c r="S2988" s="220"/>
      <c r="T2988" s="220">
        <f>VLOOKUP(VLOOKUP(G2988,Ma_KH!$A:$R,18,0)&amp;K2988,Gia_MB!$A:$F,6,0)</f>
        <v>55595</v>
      </c>
      <c r="U2988" s="221">
        <f t="shared" si="286"/>
        <v>333570</v>
      </c>
      <c r="V2988" s="220"/>
      <c r="W2988" s="222">
        <f t="shared" si="287"/>
        <v>0</v>
      </c>
      <c r="X2988" s="223" t="str">
        <f t="shared" si="288"/>
        <v>8</v>
      </c>
      <c r="Y2988" s="220"/>
      <c r="Z2988" s="221">
        <f t="shared" si="289"/>
        <v>26685.600000000002</v>
      </c>
      <c r="AA2988" s="5">
        <f>VLOOKUP(G2988,Ma_KH!$A:$R,14,0)</f>
        <v>60</v>
      </c>
    </row>
    <row r="2989" spans="1:27" hidden="1" x14ac:dyDescent="0.25">
      <c r="A2989" s="157">
        <v>45995</v>
      </c>
      <c r="B2989" s="158">
        <v>4180885935</v>
      </c>
      <c r="C2989" s="10" t="s">
        <v>7767</v>
      </c>
      <c r="D2989" s="149">
        <v>45997</v>
      </c>
      <c r="E2989" s="152"/>
      <c r="F2989" s="151"/>
      <c r="G2989" s="33" t="s">
        <v>7814</v>
      </c>
      <c r="H2989" s="152"/>
      <c r="I2989" s="158" t="s">
        <v>8224</v>
      </c>
      <c r="J2989" s="150" t="s">
        <v>7234</v>
      </c>
      <c r="K2989" s="331" t="s">
        <v>32</v>
      </c>
      <c r="L2989" s="21" t="str">
        <f>VLOOKUP($K2989,TONG_SL!$A:$D,2,0)</f>
        <v>Giò Tai Lưỡi Xào 250g</v>
      </c>
      <c r="N2989" s="21" t="str">
        <f t="shared" si="285"/>
        <v>K-C6</v>
      </c>
      <c r="Q2989" s="21" t="str">
        <f>VLOOKUP(K2989,TONG_SL!$A:$D,3,0)</f>
        <v>Túi</v>
      </c>
      <c r="R2989" s="106">
        <v>8</v>
      </c>
      <c r="S2989" s="220"/>
      <c r="T2989" s="220">
        <f>VLOOKUP(VLOOKUP(G2989,Ma_KH!$A:$R,18,0)&amp;K2989,Gia_MB!$A:$F,6,0)</f>
        <v>50182</v>
      </c>
      <c r="U2989" s="221">
        <f t="shared" si="286"/>
        <v>401456</v>
      </c>
      <c r="V2989" s="220"/>
      <c r="W2989" s="222">
        <f t="shared" si="287"/>
        <v>0</v>
      </c>
      <c r="X2989" s="223" t="str">
        <f t="shared" si="288"/>
        <v>8</v>
      </c>
      <c r="Y2989" s="220"/>
      <c r="Z2989" s="221">
        <f t="shared" si="289"/>
        <v>32116.48</v>
      </c>
      <c r="AA2989" s="5">
        <f>VLOOKUP(G2989,Ma_KH!$A:$R,14,0)</f>
        <v>60</v>
      </c>
    </row>
    <row r="2990" spans="1:27" hidden="1" x14ac:dyDescent="0.25">
      <c r="A2990" s="157">
        <v>45995</v>
      </c>
      <c r="B2990" s="158">
        <v>4180885935</v>
      </c>
      <c r="C2990" s="10" t="s">
        <v>7767</v>
      </c>
      <c r="D2990" s="149">
        <v>45997</v>
      </c>
      <c r="E2990" s="152"/>
      <c r="F2990" s="151"/>
      <c r="G2990" s="33" t="s">
        <v>7814</v>
      </c>
      <c r="H2990" s="152"/>
      <c r="I2990" s="158" t="s">
        <v>8224</v>
      </c>
      <c r="J2990" s="150" t="s">
        <v>7234</v>
      </c>
      <c r="K2990" s="331" t="s">
        <v>7187</v>
      </c>
      <c r="L2990" s="21" t="str">
        <f>VLOOKUP($K2990,TONG_SL!$A:$D,2,0)</f>
        <v>Chân giò heo muối 300g</v>
      </c>
      <c r="N2990" s="21" t="str">
        <f t="shared" si="285"/>
        <v>K-C6</v>
      </c>
      <c r="Q2990" s="21" t="str">
        <f>VLOOKUP(K2990,TONG_SL!$A:$D,3,0)</f>
        <v>Túi</v>
      </c>
      <c r="R2990" s="106">
        <v>10</v>
      </c>
      <c r="S2990" s="220"/>
      <c r="T2990" s="220">
        <f>VLOOKUP(VLOOKUP(G2990,Ma_KH!$A:$R,18,0)&amp;K2990,Gia_MB!$A:$F,6,0)</f>
        <v>73431</v>
      </c>
      <c r="U2990" s="221">
        <f t="shared" si="286"/>
        <v>734310</v>
      </c>
      <c r="V2990" s="220"/>
      <c r="W2990" s="222">
        <f t="shared" si="287"/>
        <v>0</v>
      </c>
      <c r="X2990" s="223" t="str">
        <f t="shared" si="288"/>
        <v>8</v>
      </c>
      <c r="Y2990" s="220"/>
      <c r="Z2990" s="221">
        <f t="shared" si="289"/>
        <v>58744.800000000003</v>
      </c>
      <c r="AA2990" s="5">
        <f>VLOOKUP(G2990,Ma_KH!$A:$R,14,0)</f>
        <v>60</v>
      </c>
    </row>
    <row r="2991" spans="1:27" hidden="1" x14ac:dyDescent="0.25">
      <c r="A2991" s="157">
        <v>45995</v>
      </c>
      <c r="B2991" s="158">
        <v>4180885935</v>
      </c>
      <c r="C2991" s="10" t="s">
        <v>7767</v>
      </c>
      <c r="D2991" s="149">
        <v>45997</v>
      </c>
      <c r="E2991" s="152"/>
      <c r="F2991" s="151"/>
      <c r="G2991" s="33" t="s">
        <v>7814</v>
      </c>
      <c r="H2991" s="152"/>
      <c r="I2991" s="158" t="s">
        <v>8224</v>
      </c>
      <c r="J2991" s="150" t="s">
        <v>7234</v>
      </c>
      <c r="K2991" s="331" t="s">
        <v>48</v>
      </c>
      <c r="L2991" s="21" t="str">
        <f>VLOOKUP($K2991,TONG_SL!$A:$D,2,0)</f>
        <v>Mọc Nấm Hương 250g</v>
      </c>
      <c r="N2991" s="21" t="str">
        <f t="shared" si="285"/>
        <v>K-C6</v>
      </c>
      <c r="Q2991" s="21" t="str">
        <f>VLOOKUP(K2991,TONG_SL!$A:$D,3,0)</f>
        <v>Túi</v>
      </c>
      <c r="R2991" s="106">
        <v>6</v>
      </c>
      <c r="S2991" s="220"/>
      <c r="T2991" s="220">
        <f>VLOOKUP(VLOOKUP(G2991,Ma_KH!$A:$R,18,0)&amp;K2991,Gia_MB!$A:$F,6,0)</f>
        <v>46000</v>
      </c>
      <c r="U2991" s="221">
        <f t="shared" si="286"/>
        <v>276000</v>
      </c>
      <c r="V2991" s="220"/>
      <c r="W2991" s="222">
        <f t="shared" si="287"/>
        <v>0</v>
      </c>
      <c r="X2991" s="223" t="str">
        <f t="shared" si="288"/>
        <v>8</v>
      </c>
      <c r="Y2991" s="220"/>
      <c r="Z2991" s="221">
        <f t="shared" si="289"/>
        <v>22080</v>
      </c>
      <c r="AA2991" s="5">
        <f>VLOOKUP(G2991,Ma_KH!$A:$R,14,0)</f>
        <v>60</v>
      </c>
    </row>
    <row r="2992" spans="1:27" hidden="1" x14ac:dyDescent="0.25">
      <c r="A2992" s="157">
        <v>45995</v>
      </c>
      <c r="B2992" s="158">
        <v>4180885935</v>
      </c>
      <c r="C2992" s="10" t="s">
        <v>7767</v>
      </c>
      <c r="D2992" s="149">
        <v>45997</v>
      </c>
      <c r="E2992" s="152"/>
      <c r="F2992" s="151"/>
      <c r="G2992" s="33" t="s">
        <v>7814</v>
      </c>
      <c r="H2992" s="152"/>
      <c r="I2992" s="158" t="s">
        <v>8224</v>
      </c>
      <c r="J2992" s="150" t="s">
        <v>7234</v>
      </c>
      <c r="K2992" s="331" t="s">
        <v>7197</v>
      </c>
      <c r="L2992" s="21" t="str">
        <f>VLOOKUP($K2992,TONG_SL!$A:$D,2,0)</f>
        <v>Gà muối 500g</v>
      </c>
      <c r="N2992" s="21" t="str">
        <f t="shared" si="285"/>
        <v>K-C6</v>
      </c>
      <c r="Q2992" s="21" t="str">
        <f>VLOOKUP(K2992,TONG_SL!$A:$D,3,0)</f>
        <v>Túi</v>
      </c>
      <c r="R2992" s="106">
        <v>6</v>
      </c>
      <c r="S2992" s="220"/>
      <c r="T2992" s="220">
        <f>VLOOKUP(VLOOKUP(G2992,Ma_KH!$A:$R,18,0)&amp;K2992,Gia_MB!$A:$F,6,0)</f>
        <v>111058</v>
      </c>
      <c r="U2992" s="221">
        <f t="shared" si="286"/>
        <v>666348</v>
      </c>
      <c r="V2992" s="220"/>
      <c r="W2992" s="222">
        <f t="shared" si="287"/>
        <v>0</v>
      </c>
      <c r="X2992" s="223" t="str">
        <f t="shared" si="288"/>
        <v>8</v>
      </c>
      <c r="Y2992" s="220"/>
      <c r="Z2992" s="221">
        <f t="shared" si="289"/>
        <v>53307.840000000004</v>
      </c>
      <c r="AA2992" s="5">
        <f>VLOOKUP(G2992,Ma_KH!$A:$R,14,0)</f>
        <v>60</v>
      </c>
    </row>
    <row r="2993" spans="1:27" hidden="1" x14ac:dyDescent="0.25">
      <c r="A2993" s="157">
        <v>45996</v>
      </c>
      <c r="B2993" s="158">
        <v>4180929012</v>
      </c>
      <c r="C2993" s="10" t="s">
        <v>7767</v>
      </c>
      <c r="D2993" s="149">
        <v>45997</v>
      </c>
      <c r="E2993" s="152"/>
      <c r="F2993" s="151"/>
      <c r="G2993" s="33" t="s">
        <v>7790</v>
      </c>
      <c r="H2993" s="152"/>
      <c r="I2993" s="158" t="s">
        <v>8225</v>
      </c>
      <c r="J2993" s="150" t="s">
        <v>7234</v>
      </c>
      <c r="K2993" s="331" t="s">
        <v>7187</v>
      </c>
      <c r="L2993" s="21" t="str">
        <f>VLOOKUP($K2993,TONG_SL!$A:$D,2,0)</f>
        <v>Chân giò heo muối 300g</v>
      </c>
      <c r="N2993" s="21" t="str">
        <f t="shared" si="285"/>
        <v>K-C6</v>
      </c>
      <c r="Q2993" s="21" t="str">
        <f>VLOOKUP(K2993,TONG_SL!$A:$D,3,0)</f>
        <v>Túi</v>
      </c>
      <c r="R2993" s="106">
        <v>10</v>
      </c>
      <c r="S2993" s="220"/>
      <c r="T2993" s="220">
        <f>VLOOKUP(VLOOKUP(G2993,Ma_KH!$A:$R,18,0)&amp;K2993,Gia_MB!$A:$F,6,0)</f>
        <v>73431</v>
      </c>
      <c r="U2993" s="221">
        <f t="shared" si="286"/>
        <v>734310</v>
      </c>
      <c r="V2993" s="220"/>
      <c r="W2993" s="222">
        <f t="shared" si="287"/>
        <v>0</v>
      </c>
      <c r="X2993" s="223" t="str">
        <f t="shared" si="288"/>
        <v>8</v>
      </c>
      <c r="Y2993" s="220"/>
      <c r="Z2993" s="221">
        <f t="shared" si="289"/>
        <v>58744.800000000003</v>
      </c>
      <c r="AA2993" s="5">
        <f>VLOOKUP(G2993,Ma_KH!$A:$R,14,0)</f>
        <v>60</v>
      </c>
    </row>
    <row r="2994" spans="1:27" hidden="1" x14ac:dyDescent="0.25">
      <c r="A2994" s="157">
        <v>45996</v>
      </c>
      <c r="B2994" s="158">
        <v>4180929012</v>
      </c>
      <c r="C2994" s="10" t="s">
        <v>7767</v>
      </c>
      <c r="D2994" s="149">
        <v>45997</v>
      </c>
      <c r="E2994" s="152"/>
      <c r="F2994" s="151"/>
      <c r="G2994" s="33" t="s">
        <v>7790</v>
      </c>
      <c r="H2994" s="152"/>
      <c r="I2994" s="158" t="s">
        <v>8225</v>
      </c>
      <c r="J2994" s="150" t="s">
        <v>7234</v>
      </c>
      <c r="K2994" s="331" t="s">
        <v>32</v>
      </c>
      <c r="L2994" s="21" t="str">
        <f>VLOOKUP($K2994,TONG_SL!$A:$D,2,0)</f>
        <v>Giò Tai Lưỡi Xào 250g</v>
      </c>
      <c r="N2994" s="21" t="str">
        <f t="shared" si="285"/>
        <v>K-C6</v>
      </c>
      <c r="Q2994" s="21" t="str">
        <f>VLOOKUP(K2994,TONG_SL!$A:$D,3,0)</f>
        <v>Túi</v>
      </c>
      <c r="R2994" s="106">
        <v>10</v>
      </c>
      <c r="S2994" s="220"/>
      <c r="T2994" s="220">
        <f>VLOOKUP(VLOOKUP(G2994,Ma_KH!$A:$R,18,0)&amp;K2994,Gia_MB!$A:$F,6,0)</f>
        <v>50182</v>
      </c>
      <c r="U2994" s="221">
        <f t="shared" si="286"/>
        <v>501820</v>
      </c>
      <c r="V2994" s="220"/>
      <c r="W2994" s="222">
        <f t="shared" si="287"/>
        <v>0</v>
      </c>
      <c r="X2994" s="223" t="str">
        <f t="shared" si="288"/>
        <v>8</v>
      </c>
      <c r="Y2994" s="220"/>
      <c r="Z2994" s="221">
        <f t="shared" si="289"/>
        <v>40145.599999999999</v>
      </c>
      <c r="AA2994" s="5">
        <f>VLOOKUP(G2994,Ma_KH!$A:$R,14,0)</f>
        <v>60</v>
      </c>
    </row>
    <row r="2995" spans="1:27" hidden="1" x14ac:dyDescent="0.25">
      <c r="A2995" s="157">
        <v>45996</v>
      </c>
      <c r="B2995" s="158">
        <v>4180929012</v>
      </c>
      <c r="C2995" s="10" t="s">
        <v>7767</v>
      </c>
      <c r="D2995" s="149">
        <v>45997</v>
      </c>
      <c r="E2995" s="152"/>
      <c r="F2995" s="151"/>
      <c r="G2995" s="33" t="s">
        <v>7790</v>
      </c>
      <c r="H2995" s="152"/>
      <c r="I2995" s="158" t="s">
        <v>8225</v>
      </c>
      <c r="J2995" s="150" t="s">
        <v>7234</v>
      </c>
      <c r="K2995" s="331" t="s">
        <v>48</v>
      </c>
      <c r="L2995" s="21" t="str">
        <f>VLOOKUP($K2995,TONG_SL!$A:$D,2,0)</f>
        <v>Mọc Nấm Hương 250g</v>
      </c>
      <c r="N2995" s="21" t="str">
        <f t="shared" si="285"/>
        <v>K-C6</v>
      </c>
      <c r="Q2995" s="21" t="str">
        <f>VLOOKUP(K2995,TONG_SL!$A:$D,3,0)</f>
        <v>Túi</v>
      </c>
      <c r="R2995" s="106">
        <v>10</v>
      </c>
      <c r="S2995" s="220"/>
      <c r="T2995" s="220">
        <f>VLOOKUP(VLOOKUP(G2995,Ma_KH!$A:$R,18,0)&amp;K2995,Gia_MB!$A:$F,6,0)</f>
        <v>46000</v>
      </c>
      <c r="U2995" s="221">
        <f t="shared" si="286"/>
        <v>460000</v>
      </c>
      <c r="V2995" s="220"/>
      <c r="W2995" s="222">
        <f t="shared" si="287"/>
        <v>0</v>
      </c>
      <c r="X2995" s="223" t="str">
        <f t="shared" si="288"/>
        <v>8</v>
      </c>
      <c r="Y2995" s="220"/>
      <c r="Z2995" s="221">
        <f t="shared" si="289"/>
        <v>36800</v>
      </c>
      <c r="AA2995" s="5">
        <f>VLOOKUP(G2995,Ma_KH!$A:$R,14,0)</f>
        <v>60</v>
      </c>
    </row>
    <row r="2996" spans="1:27" hidden="1" x14ac:dyDescent="0.25">
      <c r="A2996" s="157">
        <v>45996</v>
      </c>
      <c r="B2996" s="158">
        <v>4180929012</v>
      </c>
      <c r="C2996" s="10" t="s">
        <v>7767</v>
      </c>
      <c r="D2996" s="149">
        <v>45997</v>
      </c>
      <c r="E2996" s="152"/>
      <c r="F2996" s="151"/>
      <c r="G2996" s="33" t="s">
        <v>7790</v>
      </c>
      <c r="H2996" s="152"/>
      <c r="I2996" s="158" t="s">
        <v>8225</v>
      </c>
      <c r="J2996" s="150" t="s">
        <v>7234</v>
      </c>
      <c r="K2996" s="331" t="s">
        <v>7154</v>
      </c>
      <c r="L2996" s="21" t="str">
        <f>VLOOKUP($K2996,TONG_SL!$A:$D,2,0)</f>
        <v>Chả cốm 300g</v>
      </c>
      <c r="N2996" s="21" t="str">
        <f t="shared" si="285"/>
        <v>K-C6</v>
      </c>
      <c r="Q2996" s="21" t="str">
        <f>VLOOKUP(K2996,TONG_SL!$A:$D,3,0)</f>
        <v>Túi</v>
      </c>
      <c r="R2996" s="106">
        <v>10</v>
      </c>
      <c r="S2996" s="220"/>
      <c r="T2996" s="220">
        <f>VLOOKUP(VLOOKUP(G2996,Ma_KH!$A:$R,18,0)&amp;K2996,Gia_MB!$A:$F,6,0)</f>
        <v>74250</v>
      </c>
      <c r="U2996" s="221">
        <f t="shared" si="286"/>
        <v>742500</v>
      </c>
      <c r="V2996" s="220"/>
      <c r="W2996" s="222">
        <f t="shared" si="287"/>
        <v>0</v>
      </c>
      <c r="X2996" s="223" t="str">
        <f t="shared" si="288"/>
        <v>8</v>
      </c>
      <c r="Y2996" s="220"/>
      <c r="Z2996" s="221">
        <f t="shared" si="289"/>
        <v>59400</v>
      </c>
      <c r="AA2996" s="5">
        <f>VLOOKUP(G2996,Ma_KH!$A:$R,14,0)</f>
        <v>60</v>
      </c>
    </row>
    <row r="2997" spans="1:27" hidden="1" x14ac:dyDescent="0.25">
      <c r="A2997" s="157">
        <v>45996</v>
      </c>
      <c r="B2997" s="158">
        <v>4180929012</v>
      </c>
      <c r="C2997" s="10" t="s">
        <v>7767</v>
      </c>
      <c r="D2997" s="149">
        <v>45997</v>
      </c>
      <c r="E2997" s="152"/>
      <c r="F2997" s="151"/>
      <c r="G2997" s="33" t="s">
        <v>7790</v>
      </c>
      <c r="H2997" s="152"/>
      <c r="I2997" s="158" t="s">
        <v>8225</v>
      </c>
      <c r="J2997" s="150" t="s">
        <v>7234</v>
      </c>
      <c r="K2997" s="331" t="s">
        <v>7153</v>
      </c>
      <c r="L2997" s="21" t="str">
        <f>VLOOKUP($K2997,TONG_SL!$A:$D,2,0)</f>
        <v>Tai heo muối 200g</v>
      </c>
      <c r="N2997" s="21" t="str">
        <f t="shared" si="285"/>
        <v>K-C6</v>
      </c>
      <c r="Q2997" s="21" t="str">
        <f>VLOOKUP(K2997,TONG_SL!$A:$D,3,0)</f>
        <v>Túi</v>
      </c>
      <c r="R2997" s="106">
        <v>10</v>
      </c>
      <c r="S2997" s="220"/>
      <c r="T2997" s="220">
        <f>VLOOKUP(VLOOKUP(G2997,Ma_KH!$A:$R,18,0)&amp;K2997,Gia_MB!$A:$F,6,0)</f>
        <v>55595</v>
      </c>
      <c r="U2997" s="221">
        <f t="shared" si="286"/>
        <v>555950</v>
      </c>
      <c r="V2997" s="220"/>
      <c r="W2997" s="222">
        <f t="shared" si="287"/>
        <v>0</v>
      </c>
      <c r="X2997" s="223" t="str">
        <f t="shared" si="288"/>
        <v>8</v>
      </c>
      <c r="Y2997" s="220"/>
      <c r="Z2997" s="221">
        <f t="shared" si="289"/>
        <v>44476</v>
      </c>
      <c r="AA2997" s="5">
        <f>VLOOKUP(G2997,Ma_KH!$A:$R,14,0)</f>
        <v>60</v>
      </c>
    </row>
    <row r="2998" spans="1:27" hidden="1" x14ac:dyDescent="0.25">
      <c r="A2998" s="157">
        <v>45996</v>
      </c>
      <c r="B2998" s="158">
        <v>4180929012</v>
      </c>
      <c r="C2998" s="10" t="s">
        <v>7767</v>
      </c>
      <c r="D2998" s="149">
        <v>45997</v>
      </c>
      <c r="E2998" s="152"/>
      <c r="F2998" s="151"/>
      <c r="G2998" s="33" t="s">
        <v>7790</v>
      </c>
      <c r="H2998" s="152"/>
      <c r="I2998" s="158" t="s">
        <v>8225</v>
      </c>
      <c r="J2998" s="150" t="s">
        <v>7234</v>
      </c>
      <c r="K2998" s="331" t="s">
        <v>7820</v>
      </c>
      <c r="L2998" s="21" t="str">
        <f>VLOOKUP($K2998,TONG_SL!$A:$D,2,0)</f>
        <v>Giò lụa cây 250g</v>
      </c>
      <c r="N2998" s="21" t="str">
        <f t="shared" si="285"/>
        <v>K-C6</v>
      </c>
      <c r="Q2998" s="21" t="str">
        <f>VLOOKUP(K2998,TONG_SL!$A:$D,3,0)</f>
        <v>Túi</v>
      </c>
      <c r="R2998" s="106">
        <v>10</v>
      </c>
      <c r="S2998" s="220"/>
      <c r="T2998" s="220">
        <f>VLOOKUP(VLOOKUP(G2998,Ma_KH!$A:$R,18,0)&amp;K2998,Gia_MB!$A:$F,6,0)</f>
        <v>49500</v>
      </c>
      <c r="U2998" s="221">
        <f t="shared" si="286"/>
        <v>495000</v>
      </c>
      <c r="V2998" s="220"/>
      <c r="W2998" s="222">
        <f t="shared" si="287"/>
        <v>0</v>
      </c>
      <c r="X2998" s="223" t="str">
        <f t="shared" si="288"/>
        <v>8</v>
      </c>
      <c r="Y2998" s="220"/>
      <c r="Z2998" s="221">
        <f t="shared" si="289"/>
        <v>39600</v>
      </c>
      <c r="AA2998" s="5">
        <f>VLOOKUP(G2998,Ma_KH!$A:$R,14,0)</f>
        <v>60</v>
      </c>
    </row>
    <row r="2999" spans="1:27" hidden="1" x14ac:dyDescent="0.25">
      <c r="A2999" s="157">
        <v>45996</v>
      </c>
      <c r="B2999" s="158">
        <v>4180929012</v>
      </c>
      <c r="C2999" s="10" t="s">
        <v>7767</v>
      </c>
      <c r="D2999" s="149">
        <v>45997</v>
      </c>
      <c r="E2999" s="152"/>
      <c r="F2999" s="151"/>
      <c r="G2999" s="33" t="s">
        <v>7790</v>
      </c>
      <c r="H2999" s="152"/>
      <c r="I2999" s="158" t="s">
        <v>8225</v>
      </c>
      <c r="J2999" s="150" t="s">
        <v>7234</v>
      </c>
      <c r="K2999" s="331" t="s">
        <v>7821</v>
      </c>
      <c r="L2999" s="21" t="str">
        <f>VLOOKUP($K2999,TONG_SL!$A:$D,2,0)</f>
        <v>Giò sụn gà 250g</v>
      </c>
      <c r="N2999" s="21" t="str">
        <f t="shared" si="285"/>
        <v>K-C6</v>
      </c>
      <c r="Q2999" s="21" t="str">
        <f>VLOOKUP(K2999,TONG_SL!$A:$D,3,0)</f>
        <v>Túi</v>
      </c>
      <c r="R2999" s="106">
        <v>10</v>
      </c>
      <c r="S2999" s="220"/>
      <c r="T2999" s="220">
        <f>VLOOKUP(VLOOKUP(G2999,Ma_KH!$A:$R,18,0)&amp;K2999,Gia_MB!$A:$F,6,0)</f>
        <v>50400</v>
      </c>
      <c r="U2999" s="221">
        <f t="shared" si="286"/>
        <v>504000</v>
      </c>
      <c r="V2999" s="220"/>
      <c r="W2999" s="222">
        <f t="shared" si="287"/>
        <v>0</v>
      </c>
      <c r="X2999" s="223" t="str">
        <f t="shared" si="288"/>
        <v>8</v>
      </c>
      <c r="Y2999" s="220"/>
      <c r="Z2999" s="221">
        <f t="shared" si="289"/>
        <v>40320</v>
      </c>
      <c r="AA2999" s="5">
        <f>VLOOKUP(G2999,Ma_KH!$A:$R,14,0)</f>
        <v>60</v>
      </c>
    </row>
    <row r="3000" spans="1:27" hidden="1" x14ac:dyDescent="0.25">
      <c r="A3000" s="157">
        <v>45994</v>
      </c>
      <c r="B3000" s="158">
        <v>4180785403</v>
      </c>
      <c r="C3000" s="10" t="s">
        <v>7767</v>
      </c>
      <c r="D3000" s="149">
        <v>45997</v>
      </c>
      <c r="E3000" s="152"/>
      <c r="F3000" s="151"/>
      <c r="G3000" s="33" t="s">
        <v>7790</v>
      </c>
      <c r="H3000" s="152"/>
      <c r="I3000" s="158" t="s">
        <v>8226</v>
      </c>
      <c r="J3000" s="150" t="s">
        <v>7234</v>
      </c>
      <c r="K3000" s="331" t="s">
        <v>7153</v>
      </c>
      <c r="L3000" s="21" t="str">
        <f>VLOOKUP($K3000,TONG_SL!$A:$D,2,0)</f>
        <v>Tai heo muối 200g</v>
      </c>
      <c r="N3000" s="21" t="str">
        <f t="shared" si="285"/>
        <v>K-C6</v>
      </c>
      <c r="Q3000" s="21" t="str">
        <f>VLOOKUP(K3000,TONG_SL!$A:$D,3,0)</f>
        <v>Túi</v>
      </c>
      <c r="R3000" s="106">
        <v>12</v>
      </c>
      <c r="S3000" s="220"/>
      <c r="T3000" s="220">
        <f>VLOOKUP(VLOOKUP(G3000,Ma_KH!$A:$R,18,0)&amp;K3000,Gia_MB!$A:$F,6,0)</f>
        <v>55595</v>
      </c>
      <c r="U3000" s="221">
        <f t="shared" si="286"/>
        <v>667140</v>
      </c>
      <c r="V3000" s="220"/>
      <c r="W3000" s="222">
        <f t="shared" si="287"/>
        <v>0</v>
      </c>
      <c r="X3000" s="223" t="str">
        <f t="shared" si="288"/>
        <v>8</v>
      </c>
      <c r="Y3000" s="220"/>
      <c r="Z3000" s="221">
        <f t="shared" si="289"/>
        <v>53371.200000000004</v>
      </c>
      <c r="AA3000" s="5">
        <f>VLOOKUP(G3000,Ma_KH!$A:$R,14,0)</f>
        <v>60</v>
      </c>
    </row>
    <row r="3001" spans="1:27" hidden="1" x14ac:dyDescent="0.25">
      <c r="A3001" s="157">
        <v>45994</v>
      </c>
      <c r="B3001" s="158">
        <v>4180785403</v>
      </c>
      <c r="C3001" s="10" t="s">
        <v>7767</v>
      </c>
      <c r="D3001" s="149">
        <v>45997</v>
      </c>
      <c r="E3001" s="152"/>
      <c r="F3001" s="151"/>
      <c r="G3001" s="33" t="s">
        <v>7790</v>
      </c>
      <c r="H3001" s="152"/>
      <c r="I3001" s="158" t="s">
        <v>8226</v>
      </c>
      <c r="J3001" s="150" t="s">
        <v>7234</v>
      </c>
      <c r="K3001" s="331" t="s">
        <v>7154</v>
      </c>
      <c r="L3001" s="21" t="str">
        <f>VLOOKUP($K3001,TONG_SL!$A:$D,2,0)</f>
        <v>Chả cốm 300g</v>
      </c>
      <c r="N3001" s="21" t="str">
        <f t="shared" si="285"/>
        <v>K-C6</v>
      </c>
      <c r="Q3001" s="21" t="str">
        <f>VLOOKUP(K3001,TONG_SL!$A:$D,3,0)</f>
        <v>Túi</v>
      </c>
      <c r="R3001" s="106">
        <v>8</v>
      </c>
      <c r="S3001" s="220"/>
      <c r="T3001" s="220">
        <f>VLOOKUP(VLOOKUP(G3001,Ma_KH!$A:$R,18,0)&amp;K3001,Gia_MB!$A:$F,6,0)</f>
        <v>74250</v>
      </c>
      <c r="U3001" s="221">
        <f t="shared" si="286"/>
        <v>594000</v>
      </c>
      <c r="V3001" s="220"/>
      <c r="W3001" s="222">
        <f t="shared" si="287"/>
        <v>0</v>
      </c>
      <c r="X3001" s="223" t="str">
        <f t="shared" si="288"/>
        <v>8</v>
      </c>
      <c r="Y3001" s="220"/>
      <c r="Z3001" s="221">
        <f t="shared" si="289"/>
        <v>47520</v>
      </c>
      <c r="AA3001" s="5">
        <f>VLOOKUP(G3001,Ma_KH!$A:$R,14,0)</f>
        <v>60</v>
      </c>
    </row>
    <row r="3002" spans="1:27" hidden="1" x14ac:dyDescent="0.25">
      <c r="A3002" s="157">
        <v>45994</v>
      </c>
      <c r="B3002" s="158">
        <v>4180785403</v>
      </c>
      <c r="C3002" s="10" t="s">
        <v>7767</v>
      </c>
      <c r="D3002" s="149">
        <v>45997</v>
      </c>
      <c r="E3002" s="152"/>
      <c r="F3002" s="151"/>
      <c r="G3002" s="33" t="s">
        <v>7790</v>
      </c>
      <c r="H3002" s="152"/>
      <c r="I3002" s="158" t="s">
        <v>8226</v>
      </c>
      <c r="J3002" s="150" t="s">
        <v>7234</v>
      </c>
      <c r="K3002" s="331" t="s">
        <v>32</v>
      </c>
      <c r="L3002" s="21" t="str">
        <f>VLOOKUP($K3002,TONG_SL!$A:$D,2,0)</f>
        <v>Giò Tai Lưỡi Xào 250g</v>
      </c>
      <c r="N3002" s="21" t="str">
        <f t="shared" si="285"/>
        <v>K-C6</v>
      </c>
      <c r="Q3002" s="21" t="str">
        <f>VLOOKUP(K3002,TONG_SL!$A:$D,3,0)</f>
        <v>Túi</v>
      </c>
      <c r="R3002" s="106">
        <v>10</v>
      </c>
      <c r="S3002" s="220"/>
      <c r="T3002" s="220">
        <f>VLOOKUP(VLOOKUP(G3002,Ma_KH!$A:$R,18,0)&amp;K3002,Gia_MB!$A:$F,6,0)</f>
        <v>50182</v>
      </c>
      <c r="U3002" s="221">
        <f t="shared" si="286"/>
        <v>501820</v>
      </c>
      <c r="V3002" s="220"/>
      <c r="W3002" s="222">
        <f t="shared" si="287"/>
        <v>0</v>
      </c>
      <c r="X3002" s="223" t="str">
        <f t="shared" si="288"/>
        <v>8</v>
      </c>
      <c r="Y3002" s="220"/>
      <c r="Z3002" s="221">
        <f t="shared" si="289"/>
        <v>40145.599999999999</v>
      </c>
      <c r="AA3002" s="5">
        <f>VLOOKUP(G3002,Ma_KH!$A:$R,14,0)</f>
        <v>60</v>
      </c>
    </row>
    <row r="3003" spans="1:27" hidden="1" x14ac:dyDescent="0.25">
      <c r="A3003" s="157">
        <v>45994</v>
      </c>
      <c r="B3003" s="158">
        <v>4180785403</v>
      </c>
      <c r="C3003" s="10" t="s">
        <v>7767</v>
      </c>
      <c r="D3003" s="149">
        <v>45997</v>
      </c>
      <c r="E3003" s="152"/>
      <c r="F3003" s="151"/>
      <c r="G3003" s="33" t="s">
        <v>7790</v>
      </c>
      <c r="H3003" s="152"/>
      <c r="I3003" s="158" t="s">
        <v>8226</v>
      </c>
      <c r="J3003" s="150" t="s">
        <v>7234</v>
      </c>
      <c r="K3003" s="331" t="s">
        <v>30</v>
      </c>
      <c r="L3003" s="21" t="str">
        <f>VLOOKUP($K3003,TONG_SL!$A:$D,2,0)</f>
        <v>Gà muối 500g</v>
      </c>
      <c r="N3003" s="21" t="str">
        <f t="shared" si="285"/>
        <v>K-C6</v>
      </c>
      <c r="Q3003" s="21" t="str">
        <f>VLOOKUP(K3003,TONG_SL!$A:$D,3,0)</f>
        <v>Túi</v>
      </c>
      <c r="R3003" s="106">
        <v>12</v>
      </c>
      <c r="S3003" s="220"/>
      <c r="T3003" s="220">
        <f>VLOOKUP(VLOOKUP(G3003,Ma_KH!$A:$R,18,0)&amp;K3003,Gia_MB!$A:$F,6,0)</f>
        <v>111058</v>
      </c>
      <c r="U3003" s="221">
        <f t="shared" si="286"/>
        <v>1332696</v>
      </c>
      <c r="V3003" s="220"/>
      <c r="W3003" s="222">
        <f t="shared" si="287"/>
        <v>0</v>
      </c>
      <c r="X3003" s="223" t="str">
        <f t="shared" si="288"/>
        <v>8</v>
      </c>
      <c r="Y3003" s="220"/>
      <c r="Z3003" s="221">
        <f t="shared" si="289"/>
        <v>106615.68000000001</v>
      </c>
      <c r="AA3003" s="5">
        <f>VLOOKUP(G3003,Ma_KH!$A:$R,14,0)</f>
        <v>60</v>
      </c>
    </row>
    <row r="3004" spans="1:27" hidden="1" x14ac:dyDescent="0.25">
      <c r="A3004" s="157">
        <v>45994</v>
      </c>
      <c r="B3004" s="158">
        <v>4180785134</v>
      </c>
      <c r="C3004" s="10" t="s">
        <v>7767</v>
      </c>
      <c r="D3004" s="149">
        <v>45997</v>
      </c>
      <c r="E3004" s="152"/>
      <c r="F3004" s="151"/>
      <c r="G3004" s="33" t="s">
        <v>7790</v>
      </c>
      <c r="H3004" s="152"/>
      <c r="I3004" s="158" t="s">
        <v>8227</v>
      </c>
      <c r="J3004" s="150" t="s">
        <v>7234</v>
      </c>
      <c r="K3004" s="331" t="s">
        <v>30</v>
      </c>
      <c r="L3004" s="21" t="str">
        <f>VLOOKUP($K3004,TONG_SL!$A:$D,2,0)</f>
        <v>Gà muối 500g</v>
      </c>
      <c r="N3004" s="21" t="str">
        <f t="shared" si="285"/>
        <v>K-C6</v>
      </c>
      <c r="Q3004" s="21" t="str">
        <f>VLOOKUP(K3004,TONG_SL!$A:$D,3,0)</f>
        <v>Túi</v>
      </c>
      <c r="R3004" s="106">
        <v>6</v>
      </c>
      <c r="S3004" s="220"/>
      <c r="T3004" s="220">
        <f>VLOOKUP(VLOOKUP(G3004,Ma_KH!$A:$R,18,0)&amp;K3004,Gia_MB!$A:$F,6,0)</f>
        <v>111058</v>
      </c>
      <c r="U3004" s="221">
        <f t="shared" si="286"/>
        <v>666348</v>
      </c>
      <c r="V3004" s="220"/>
      <c r="W3004" s="222">
        <f t="shared" si="287"/>
        <v>0</v>
      </c>
      <c r="X3004" s="223" t="str">
        <f t="shared" si="288"/>
        <v>8</v>
      </c>
      <c r="Y3004" s="220"/>
      <c r="Z3004" s="221">
        <f t="shared" si="289"/>
        <v>53307.840000000004</v>
      </c>
      <c r="AA3004" s="5">
        <f>VLOOKUP(G3004,Ma_KH!$A:$R,14,0)</f>
        <v>60</v>
      </c>
    </row>
    <row r="3005" spans="1:27" hidden="1" x14ac:dyDescent="0.25">
      <c r="A3005" s="157">
        <v>45994</v>
      </c>
      <c r="B3005" s="158">
        <v>4180785134</v>
      </c>
      <c r="C3005" s="10" t="s">
        <v>7767</v>
      </c>
      <c r="D3005" s="149">
        <v>45997</v>
      </c>
      <c r="E3005" s="152"/>
      <c r="F3005" s="151"/>
      <c r="G3005" s="33" t="s">
        <v>7790</v>
      </c>
      <c r="H3005" s="152"/>
      <c r="I3005" s="158" t="s">
        <v>8227</v>
      </c>
      <c r="J3005" s="150" t="s">
        <v>7234</v>
      </c>
      <c r="K3005" s="331" t="s">
        <v>32</v>
      </c>
      <c r="L3005" s="21" t="str">
        <f>VLOOKUP($K3005,TONG_SL!$A:$D,2,0)</f>
        <v>Giò Tai Lưỡi Xào 250g</v>
      </c>
      <c r="N3005" s="21" t="str">
        <f t="shared" si="285"/>
        <v>K-C6</v>
      </c>
      <c r="Q3005" s="21" t="str">
        <f>VLOOKUP(K3005,TONG_SL!$A:$D,3,0)</f>
        <v>Túi</v>
      </c>
      <c r="R3005" s="106">
        <v>6</v>
      </c>
      <c r="S3005" s="220"/>
      <c r="T3005" s="220">
        <f>VLOOKUP(VLOOKUP(G3005,Ma_KH!$A:$R,18,0)&amp;K3005,Gia_MB!$A:$F,6,0)</f>
        <v>50182</v>
      </c>
      <c r="U3005" s="221">
        <f t="shared" si="286"/>
        <v>301092</v>
      </c>
      <c r="V3005" s="220"/>
      <c r="W3005" s="222">
        <f t="shared" si="287"/>
        <v>0</v>
      </c>
      <c r="X3005" s="223" t="str">
        <f t="shared" si="288"/>
        <v>8</v>
      </c>
      <c r="Y3005" s="220"/>
      <c r="Z3005" s="221">
        <f t="shared" si="289"/>
        <v>24087.360000000001</v>
      </c>
      <c r="AA3005" s="5">
        <f>VLOOKUP(G3005,Ma_KH!$A:$R,14,0)</f>
        <v>60</v>
      </c>
    </row>
    <row r="3006" spans="1:27" hidden="1" x14ac:dyDescent="0.25">
      <c r="A3006" s="157">
        <v>45994</v>
      </c>
      <c r="B3006" s="158">
        <v>4180785134</v>
      </c>
      <c r="C3006" s="10" t="s">
        <v>7767</v>
      </c>
      <c r="D3006" s="149">
        <v>45997</v>
      </c>
      <c r="E3006" s="152"/>
      <c r="F3006" s="151"/>
      <c r="G3006" s="33" t="s">
        <v>7790</v>
      </c>
      <c r="H3006" s="152"/>
      <c r="I3006" s="158" t="s">
        <v>8227</v>
      </c>
      <c r="J3006" s="150" t="s">
        <v>7234</v>
      </c>
      <c r="K3006" s="331" t="s">
        <v>7154</v>
      </c>
      <c r="L3006" s="21" t="str">
        <f>VLOOKUP($K3006,TONG_SL!$A:$D,2,0)</f>
        <v>Chả cốm 300g</v>
      </c>
      <c r="N3006" s="21" t="str">
        <f t="shared" si="285"/>
        <v>K-C6</v>
      </c>
      <c r="Q3006" s="21" t="str">
        <f>VLOOKUP(K3006,TONG_SL!$A:$D,3,0)</f>
        <v>Túi</v>
      </c>
      <c r="R3006" s="106">
        <v>12</v>
      </c>
      <c r="S3006" s="220"/>
      <c r="T3006" s="220">
        <f>VLOOKUP(VLOOKUP(G3006,Ma_KH!$A:$R,18,0)&amp;K3006,Gia_MB!$A:$F,6,0)</f>
        <v>74250</v>
      </c>
      <c r="U3006" s="221">
        <f t="shared" si="286"/>
        <v>891000</v>
      </c>
      <c r="V3006" s="220"/>
      <c r="W3006" s="222">
        <f t="shared" si="287"/>
        <v>0</v>
      </c>
      <c r="X3006" s="223" t="str">
        <f t="shared" si="288"/>
        <v>8</v>
      </c>
      <c r="Y3006" s="220"/>
      <c r="Z3006" s="221">
        <f t="shared" si="289"/>
        <v>71280</v>
      </c>
      <c r="AA3006" s="5">
        <f>VLOOKUP(G3006,Ma_KH!$A:$R,14,0)</f>
        <v>60</v>
      </c>
    </row>
    <row r="3007" spans="1:27" hidden="1" x14ac:dyDescent="0.25">
      <c r="A3007" s="157">
        <v>45994</v>
      </c>
      <c r="B3007" s="158">
        <v>4180785134</v>
      </c>
      <c r="C3007" s="10" t="s">
        <v>7767</v>
      </c>
      <c r="D3007" s="149">
        <v>45997</v>
      </c>
      <c r="E3007" s="152"/>
      <c r="F3007" s="151"/>
      <c r="G3007" s="33" t="s">
        <v>7790</v>
      </c>
      <c r="H3007" s="152"/>
      <c r="I3007" s="158" t="s">
        <v>8227</v>
      </c>
      <c r="J3007" s="150" t="s">
        <v>7234</v>
      </c>
      <c r="K3007" s="331" t="s">
        <v>48</v>
      </c>
      <c r="L3007" s="21" t="str">
        <f>VLOOKUP($K3007,TONG_SL!$A:$D,2,0)</f>
        <v>Mọc Nấm Hương 250g</v>
      </c>
      <c r="N3007" s="21" t="str">
        <f t="shared" si="285"/>
        <v>K-C6</v>
      </c>
      <c r="Q3007" s="21" t="str">
        <f>VLOOKUP(K3007,TONG_SL!$A:$D,3,0)</f>
        <v>Túi</v>
      </c>
      <c r="R3007" s="106">
        <v>6</v>
      </c>
      <c r="S3007" s="220"/>
      <c r="T3007" s="220">
        <f>VLOOKUP(VLOOKUP(G3007,Ma_KH!$A:$R,18,0)&amp;K3007,Gia_MB!$A:$F,6,0)</f>
        <v>46000</v>
      </c>
      <c r="U3007" s="221">
        <f t="shared" si="286"/>
        <v>276000</v>
      </c>
      <c r="V3007" s="220"/>
      <c r="W3007" s="222">
        <f t="shared" si="287"/>
        <v>0</v>
      </c>
      <c r="X3007" s="223" t="str">
        <f t="shared" si="288"/>
        <v>8</v>
      </c>
      <c r="Y3007" s="220"/>
      <c r="Z3007" s="221">
        <f t="shared" si="289"/>
        <v>22080</v>
      </c>
      <c r="AA3007" s="5">
        <f>VLOOKUP(G3007,Ma_KH!$A:$R,14,0)</f>
        <v>60</v>
      </c>
    </row>
    <row r="3008" spans="1:27" hidden="1" x14ac:dyDescent="0.25">
      <c r="A3008" s="157">
        <v>45994</v>
      </c>
      <c r="B3008" s="158">
        <v>4180785134</v>
      </c>
      <c r="C3008" s="10" t="s">
        <v>7767</v>
      </c>
      <c r="D3008" s="149">
        <v>45997</v>
      </c>
      <c r="E3008" s="152"/>
      <c r="F3008" s="151"/>
      <c r="G3008" s="33" t="s">
        <v>7790</v>
      </c>
      <c r="H3008" s="152"/>
      <c r="I3008" s="158" t="s">
        <v>8227</v>
      </c>
      <c r="J3008" s="150" t="s">
        <v>7234</v>
      </c>
      <c r="K3008" s="331" t="s">
        <v>7187</v>
      </c>
      <c r="L3008" s="21" t="str">
        <f>VLOOKUP($K3008,TONG_SL!$A:$D,2,0)</f>
        <v>Chân giò heo muối 300g</v>
      </c>
      <c r="N3008" s="21" t="str">
        <f t="shared" si="285"/>
        <v>K-C6</v>
      </c>
      <c r="Q3008" s="21" t="str">
        <f>VLOOKUP(K3008,TONG_SL!$A:$D,3,0)</f>
        <v>Túi</v>
      </c>
      <c r="R3008" s="106">
        <v>6</v>
      </c>
      <c r="S3008" s="220"/>
      <c r="T3008" s="220">
        <f>VLOOKUP(VLOOKUP(G3008,Ma_KH!$A:$R,18,0)&amp;K3008,Gia_MB!$A:$F,6,0)</f>
        <v>73431</v>
      </c>
      <c r="U3008" s="221">
        <f t="shared" si="286"/>
        <v>440586</v>
      </c>
      <c r="V3008" s="220"/>
      <c r="W3008" s="222">
        <f t="shared" si="287"/>
        <v>0</v>
      </c>
      <c r="X3008" s="223" t="str">
        <f t="shared" si="288"/>
        <v>8</v>
      </c>
      <c r="Y3008" s="220"/>
      <c r="Z3008" s="221">
        <f t="shared" si="289"/>
        <v>35246.879999999997</v>
      </c>
      <c r="AA3008" s="5">
        <f>VLOOKUP(G3008,Ma_KH!$A:$R,14,0)</f>
        <v>60</v>
      </c>
    </row>
    <row r="3009" spans="1:27" hidden="1" x14ac:dyDescent="0.25">
      <c r="A3009" s="157">
        <v>45994</v>
      </c>
      <c r="B3009" s="158">
        <v>4180786470</v>
      </c>
      <c r="C3009" s="10" t="s">
        <v>7767</v>
      </c>
      <c r="D3009" s="149">
        <v>45997</v>
      </c>
      <c r="E3009" s="152"/>
      <c r="F3009" s="151"/>
      <c r="G3009" s="33" t="s">
        <v>7790</v>
      </c>
      <c r="H3009" s="152"/>
      <c r="I3009" s="158" t="s">
        <v>8228</v>
      </c>
      <c r="J3009" s="150" t="s">
        <v>7234</v>
      </c>
      <c r="K3009" s="331" t="s">
        <v>30</v>
      </c>
      <c r="L3009" s="21" t="str">
        <f>VLOOKUP($K3009,TONG_SL!$A:$D,2,0)</f>
        <v>Gà muối 500g</v>
      </c>
      <c r="N3009" s="21" t="str">
        <f t="shared" si="285"/>
        <v>K-C6</v>
      </c>
      <c r="Q3009" s="21" t="str">
        <f>VLOOKUP(K3009,TONG_SL!$A:$D,3,0)</f>
        <v>Túi</v>
      </c>
      <c r="R3009" s="106">
        <v>12</v>
      </c>
      <c r="S3009" s="220"/>
      <c r="T3009" s="220">
        <f>VLOOKUP(VLOOKUP(G3009,Ma_KH!$A:$R,18,0)&amp;K3009,Gia_MB!$A:$F,6,0)</f>
        <v>111058</v>
      </c>
      <c r="U3009" s="221">
        <f t="shared" si="286"/>
        <v>1332696</v>
      </c>
      <c r="V3009" s="220"/>
      <c r="W3009" s="222">
        <f t="shared" si="287"/>
        <v>0</v>
      </c>
      <c r="X3009" s="223" t="str">
        <f t="shared" si="288"/>
        <v>8</v>
      </c>
      <c r="Y3009" s="220"/>
      <c r="Z3009" s="221">
        <f t="shared" si="289"/>
        <v>106615.68000000001</v>
      </c>
      <c r="AA3009" s="5">
        <f>VLOOKUP(G3009,Ma_KH!$A:$R,14,0)</f>
        <v>60</v>
      </c>
    </row>
    <row r="3010" spans="1:27" hidden="1" x14ac:dyDescent="0.25">
      <c r="A3010" s="157">
        <v>45994</v>
      </c>
      <c r="B3010" s="158">
        <v>4180786470</v>
      </c>
      <c r="C3010" s="10" t="s">
        <v>7767</v>
      </c>
      <c r="D3010" s="149">
        <v>45997</v>
      </c>
      <c r="E3010" s="152"/>
      <c r="F3010" s="151"/>
      <c r="G3010" s="33" t="s">
        <v>7790</v>
      </c>
      <c r="H3010" s="152"/>
      <c r="I3010" s="158" t="s">
        <v>8228</v>
      </c>
      <c r="J3010" s="150" t="s">
        <v>7234</v>
      </c>
      <c r="K3010" s="331" t="s">
        <v>32</v>
      </c>
      <c r="L3010" s="21" t="str">
        <f>VLOOKUP($K3010,TONG_SL!$A:$D,2,0)</f>
        <v>Giò Tai Lưỡi Xào 250g</v>
      </c>
      <c r="N3010" s="21" t="str">
        <f t="shared" si="285"/>
        <v>K-C6</v>
      </c>
      <c r="Q3010" s="21" t="str">
        <f>VLOOKUP(K3010,TONG_SL!$A:$D,3,0)</f>
        <v>Túi</v>
      </c>
      <c r="R3010" s="106">
        <v>10</v>
      </c>
      <c r="S3010" s="220"/>
      <c r="T3010" s="220">
        <f>VLOOKUP(VLOOKUP(G3010,Ma_KH!$A:$R,18,0)&amp;K3010,Gia_MB!$A:$F,6,0)</f>
        <v>50182</v>
      </c>
      <c r="U3010" s="221">
        <f t="shared" si="286"/>
        <v>501820</v>
      </c>
      <c r="V3010" s="220"/>
      <c r="W3010" s="222">
        <f t="shared" si="287"/>
        <v>0</v>
      </c>
      <c r="X3010" s="223" t="str">
        <f t="shared" si="288"/>
        <v>8</v>
      </c>
      <c r="Y3010" s="220"/>
      <c r="Z3010" s="221">
        <f t="shared" si="289"/>
        <v>40145.599999999999</v>
      </c>
      <c r="AA3010" s="5">
        <f>VLOOKUP(G3010,Ma_KH!$A:$R,14,0)</f>
        <v>60</v>
      </c>
    </row>
    <row r="3011" spans="1:27" hidden="1" x14ac:dyDescent="0.25">
      <c r="A3011" s="157">
        <v>45994</v>
      </c>
      <c r="B3011" s="158">
        <v>4180786470</v>
      </c>
      <c r="C3011" s="10" t="s">
        <v>7767</v>
      </c>
      <c r="D3011" s="149">
        <v>45997</v>
      </c>
      <c r="E3011" s="152"/>
      <c r="F3011" s="151"/>
      <c r="G3011" s="33" t="s">
        <v>7790</v>
      </c>
      <c r="H3011" s="152"/>
      <c r="I3011" s="158" t="s">
        <v>8228</v>
      </c>
      <c r="J3011" s="150" t="s">
        <v>7234</v>
      </c>
      <c r="K3011" s="331" t="s">
        <v>7154</v>
      </c>
      <c r="L3011" s="21" t="str">
        <f>VLOOKUP($K3011,TONG_SL!$A:$D,2,0)</f>
        <v>Chả cốm 300g</v>
      </c>
      <c r="N3011" s="21" t="str">
        <f t="shared" si="285"/>
        <v>K-C6</v>
      </c>
      <c r="Q3011" s="21" t="str">
        <f>VLOOKUP(K3011,TONG_SL!$A:$D,3,0)</f>
        <v>Túi</v>
      </c>
      <c r="R3011" s="106">
        <v>10</v>
      </c>
      <c r="S3011" s="220"/>
      <c r="T3011" s="220">
        <f>VLOOKUP(VLOOKUP(G3011,Ma_KH!$A:$R,18,0)&amp;K3011,Gia_MB!$A:$F,6,0)</f>
        <v>74250</v>
      </c>
      <c r="U3011" s="221">
        <f t="shared" si="286"/>
        <v>742500</v>
      </c>
      <c r="V3011" s="220"/>
      <c r="W3011" s="222">
        <f t="shared" si="287"/>
        <v>0</v>
      </c>
      <c r="X3011" s="223" t="str">
        <f t="shared" si="288"/>
        <v>8</v>
      </c>
      <c r="Y3011" s="220"/>
      <c r="Z3011" s="221">
        <f t="shared" si="289"/>
        <v>59400</v>
      </c>
      <c r="AA3011" s="5">
        <f>VLOOKUP(G3011,Ma_KH!$A:$R,14,0)</f>
        <v>60</v>
      </c>
    </row>
    <row r="3012" spans="1:27" hidden="1" x14ac:dyDescent="0.25">
      <c r="A3012" s="157">
        <v>45994</v>
      </c>
      <c r="B3012" s="158">
        <v>4180786470</v>
      </c>
      <c r="C3012" s="10" t="s">
        <v>7767</v>
      </c>
      <c r="D3012" s="149">
        <v>45997</v>
      </c>
      <c r="E3012" s="152"/>
      <c r="F3012" s="151"/>
      <c r="G3012" s="33" t="s">
        <v>7790</v>
      </c>
      <c r="H3012" s="152"/>
      <c r="I3012" s="158" t="s">
        <v>8228</v>
      </c>
      <c r="J3012" s="150" t="s">
        <v>7234</v>
      </c>
      <c r="K3012" s="331" t="s">
        <v>7153</v>
      </c>
      <c r="L3012" s="21" t="str">
        <f>VLOOKUP($K3012,TONG_SL!$A:$D,2,0)</f>
        <v>Tai heo muối 200g</v>
      </c>
      <c r="N3012" s="21" t="str">
        <f t="shared" si="285"/>
        <v>K-C6</v>
      </c>
      <c r="Q3012" s="21" t="str">
        <f>VLOOKUP(K3012,TONG_SL!$A:$D,3,0)</f>
        <v>Túi</v>
      </c>
      <c r="R3012" s="106">
        <v>6</v>
      </c>
      <c r="S3012" s="220"/>
      <c r="T3012" s="220">
        <f>VLOOKUP(VLOOKUP(G3012,Ma_KH!$A:$R,18,0)&amp;K3012,Gia_MB!$A:$F,6,0)</f>
        <v>55595</v>
      </c>
      <c r="U3012" s="221">
        <f t="shared" si="286"/>
        <v>333570</v>
      </c>
      <c r="V3012" s="220"/>
      <c r="W3012" s="222">
        <f t="shared" si="287"/>
        <v>0</v>
      </c>
      <c r="X3012" s="223" t="str">
        <f t="shared" si="288"/>
        <v>8</v>
      </c>
      <c r="Y3012" s="220"/>
      <c r="Z3012" s="221">
        <f t="shared" si="289"/>
        <v>26685.600000000002</v>
      </c>
      <c r="AA3012" s="5">
        <f>VLOOKUP(G3012,Ma_KH!$A:$R,14,0)</f>
        <v>60</v>
      </c>
    </row>
    <row r="3013" spans="1:27" hidden="1" x14ac:dyDescent="0.25">
      <c r="A3013" s="157">
        <v>45994</v>
      </c>
      <c r="B3013" s="158">
        <v>4180786470</v>
      </c>
      <c r="C3013" s="10" t="s">
        <v>7767</v>
      </c>
      <c r="D3013" s="149">
        <v>45997</v>
      </c>
      <c r="E3013" s="152"/>
      <c r="F3013" s="151"/>
      <c r="G3013" s="33" t="s">
        <v>7790</v>
      </c>
      <c r="H3013" s="152"/>
      <c r="I3013" s="158" t="s">
        <v>8228</v>
      </c>
      <c r="J3013" s="150" t="s">
        <v>7234</v>
      </c>
      <c r="K3013" s="331" t="s">
        <v>48</v>
      </c>
      <c r="L3013" s="21" t="str">
        <f>VLOOKUP($K3013,TONG_SL!$A:$D,2,0)</f>
        <v>Mọc Nấm Hương 250g</v>
      </c>
      <c r="N3013" s="21" t="str">
        <f t="shared" si="285"/>
        <v>K-C6</v>
      </c>
      <c r="Q3013" s="21" t="str">
        <f>VLOOKUP(K3013,TONG_SL!$A:$D,3,0)</f>
        <v>Túi</v>
      </c>
      <c r="R3013" s="106">
        <v>10</v>
      </c>
      <c r="S3013" s="220"/>
      <c r="T3013" s="220">
        <f>VLOOKUP(VLOOKUP(G3013,Ma_KH!$A:$R,18,0)&amp;K3013,Gia_MB!$A:$F,6,0)</f>
        <v>46000</v>
      </c>
      <c r="U3013" s="221">
        <f t="shared" si="286"/>
        <v>460000</v>
      </c>
      <c r="V3013" s="220"/>
      <c r="W3013" s="222">
        <f t="shared" si="287"/>
        <v>0</v>
      </c>
      <c r="X3013" s="223" t="str">
        <f t="shared" si="288"/>
        <v>8</v>
      </c>
      <c r="Y3013" s="220"/>
      <c r="Z3013" s="221">
        <f t="shared" si="289"/>
        <v>36800</v>
      </c>
      <c r="AA3013" s="5">
        <f>VLOOKUP(G3013,Ma_KH!$A:$R,14,0)</f>
        <v>60</v>
      </c>
    </row>
    <row r="3014" spans="1:27" hidden="1" x14ac:dyDescent="0.25">
      <c r="A3014" s="157">
        <v>45994</v>
      </c>
      <c r="B3014" s="158">
        <v>4180786470</v>
      </c>
      <c r="C3014" s="10" t="s">
        <v>7767</v>
      </c>
      <c r="D3014" s="149">
        <v>45997</v>
      </c>
      <c r="E3014" s="152"/>
      <c r="F3014" s="151"/>
      <c r="G3014" s="33" t="s">
        <v>7790</v>
      </c>
      <c r="H3014" s="152"/>
      <c r="I3014" s="158" t="s">
        <v>8228</v>
      </c>
      <c r="J3014" s="150" t="s">
        <v>7234</v>
      </c>
      <c r="K3014" s="331" t="s">
        <v>7187</v>
      </c>
      <c r="L3014" s="21" t="str">
        <f>VLOOKUP($K3014,TONG_SL!$A:$D,2,0)</f>
        <v>Chân giò heo muối 300g</v>
      </c>
      <c r="N3014" s="21" t="str">
        <f t="shared" si="285"/>
        <v>K-C6</v>
      </c>
      <c r="Q3014" s="21" t="str">
        <f>VLOOKUP(K3014,TONG_SL!$A:$D,3,0)</f>
        <v>Túi</v>
      </c>
      <c r="R3014" s="106">
        <v>10</v>
      </c>
      <c r="S3014" s="220"/>
      <c r="T3014" s="220">
        <f>VLOOKUP(VLOOKUP(G3014,Ma_KH!$A:$R,18,0)&amp;K3014,Gia_MB!$A:$F,6,0)</f>
        <v>73431</v>
      </c>
      <c r="U3014" s="221">
        <f t="shared" si="286"/>
        <v>734310</v>
      </c>
      <c r="V3014" s="220"/>
      <c r="W3014" s="222">
        <f t="shared" si="287"/>
        <v>0</v>
      </c>
      <c r="X3014" s="223" t="str">
        <f t="shared" si="288"/>
        <v>8</v>
      </c>
      <c r="Y3014" s="220"/>
      <c r="Z3014" s="221">
        <f t="shared" si="289"/>
        <v>58744.800000000003</v>
      </c>
      <c r="AA3014" s="5">
        <f>VLOOKUP(G3014,Ma_KH!$A:$R,14,0)</f>
        <v>60</v>
      </c>
    </row>
    <row r="3015" spans="1:27" hidden="1" x14ac:dyDescent="0.25">
      <c r="A3015" s="157">
        <v>45994</v>
      </c>
      <c r="B3015" s="158">
        <v>4180784623</v>
      </c>
      <c r="C3015" s="10" t="s">
        <v>7767</v>
      </c>
      <c r="D3015" s="149">
        <v>45997</v>
      </c>
      <c r="E3015" s="152"/>
      <c r="F3015" s="151"/>
      <c r="G3015" s="33" t="s">
        <v>7790</v>
      </c>
      <c r="H3015" s="152"/>
      <c r="I3015" s="158" t="s">
        <v>8229</v>
      </c>
      <c r="J3015" s="150" t="s">
        <v>7234</v>
      </c>
      <c r="K3015" s="331" t="s">
        <v>32</v>
      </c>
      <c r="L3015" s="21" t="str">
        <f>VLOOKUP($K3015,TONG_SL!$A:$D,2,0)</f>
        <v>Giò Tai Lưỡi Xào 250g</v>
      </c>
      <c r="N3015" s="21" t="str">
        <f t="shared" si="285"/>
        <v>K-C6</v>
      </c>
      <c r="Q3015" s="21" t="str">
        <f>VLOOKUP(K3015,TONG_SL!$A:$D,3,0)</f>
        <v>Túi</v>
      </c>
      <c r="R3015" s="106">
        <v>10</v>
      </c>
      <c r="S3015" s="220"/>
      <c r="T3015" s="220">
        <f>VLOOKUP(VLOOKUP(G3015,Ma_KH!$A:$R,18,0)&amp;K3015,Gia_MB!$A:$F,6,0)</f>
        <v>50182</v>
      </c>
      <c r="U3015" s="221">
        <f t="shared" si="286"/>
        <v>501820</v>
      </c>
      <c r="V3015" s="220"/>
      <c r="W3015" s="222">
        <f t="shared" si="287"/>
        <v>0</v>
      </c>
      <c r="X3015" s="223" t="str">
        <f t="shared" si="288"/>
        <v>8</v>
      </c>
      <c r="Y3015" s="220"/>
      <c r="Z3015" s="221">
        <f t="shared" si="289"/>
        <v>40145.599999999999</v>
      </c>
      <c r="AA3015" s="5">
        <f>VLOOKUP(G3015,Ma_KH!$A:$R,14,0)</f>
        <v>60</v>
      </c>
    </row>
    <row r="3016" spans="1:27" hidden="1" x14ac:dyDescent="0.25">
      <c r="A3016" s="157">
        <v>45994</v>
      </c>
      <c r="B3016" s="158">
        <v>4180784623</v>
      </c>
      <c r="C3016" s="10" t="s">
        <v>7767</v>
      </c>
      <c r="D3016" s="149">
        <v>45997</v>
      </c>
      <c r="E3016" s="152"/>
      <c r="F3016" s="151"/>
      <c r="G3016" s="33" t="s">
        <v>7790</v>
      </c>
      <c r="H3016" s="152"/>
      <c r="I3016" s="158" t="s">
        <v>8229</v>
      </c>
      <c r="J3016" s="150" t="s">
        <v>7234</v>
      </c>
      <c r="K3016" s="331" t="s">
        <v>7154</v>
      </c>
      <c r="L3016" s="21" t="str">
        <f>VLOOKUP($K3016,TONG_SL!$A:$D,2,0)</f>
        <v>Chả cốm 300g</v>
      </c>
      <c r="N3016" s="21" t="str">
        <f t="shared" si="285"/>
        <v>K-C6</v>
      </c>
      <c r="Q3016" s="21" t="str">
        <f>VLOOKUP(K3016,TONG_SL!$A:$D,3,0)</f>
        <v>Túi</v>
      </c>
      <c r="R3016" s="106">
        <v>4</v>
      </c>
      <c r="S3016" s="220"/>
      <c r="T3016" s="220">
        <f>VLOOKUP(VLOOKUP(G3016,Ma_KH!$A:$R,18,0)&amp;K3016,Gia_MB!$A:$F,6,0)</f>
        <v>74250</v>
      </c>
      <c r="U3016" s="221">
        <f t="shared" si="286"/>
        <v>297000</v>
      </c>
      <c r="V3016" s="220"/>
      <c r="W3016" s="222">
        <f t="shared" si="287"/>
        <v>0</v>
      </c>
      <c r="X3016" s="223" t="str">
        <f t="shared" si="288"/>
        <v>8</v>
      </c>
      <c r="Y3016" s="220"/>
      <c r="Z3016" s="221">
        <f t="shared" si="289"/>
        <v>23760</v>
      </c>
      <c r="AA3016" s="5">
        <f>VLOOKUP(G3016,Ma_KH!$A:$R,14,0)</f>
        <v>60</v>
      </c>
    </row>
    <row r="3017" spans="1:27" hidden="1" x14ac:dyDescent="0.25">
      <c r="A3017" s="157">
        <v>45994</v>
      </c>
      <c r="B3017" s="158">
        <v>4180784623</v>
      </c>
      <c r="C3017" s="10" t="s">
        <v>7767</v>
      </c>
      <c r="D3017" s="149">
        <v>45997</v>
      </c>
      <c r="E3017" s="152"/>
      <c r="F3017" s="151"/>
      <c r="G3017" s="33" t="s">
        <v>7790</v>
      </c>
      <c r="H3017" s="152"/>
      <c r="I3017" s="158" t="s">
        <v>8229</v>
      </c>
      <c r="J3017" s="150" t="s">
        <v>7234</v>
      </c>
      <c r="K3017" s="331" t="s">
        <v>7187</v>
      </c>
      <c r="L3017" s="21" t="str">
        <f>VLOOKUP($K3017,TONG_SL!$A:$D,2,0)</f>
        <v>Chân giò heo muối 300g</v>
      </c>
      <c r="N3017" s="21" t="str">
        <f t="shared" si="285"/>
        <v>K-C6</v>
      </c>
      <c r="Q3017" s="21" t="str">
        <f>VLOOKUP(K3017,TONG_SL!$A:$D,3,0)</f>
        <v>Túi</v>
      </c>
      <c r="R3017" s="106">
        <v>16</v>
      </c>
      <c r="S3017" s="220"/>
      <c r="T3017" s="220">
        <f>VLOOKUP(VLOOKUP(G3017,Ma_KH!$A:$R,18,0)&amp;K3017,Gia_MB!$A:$F,6,0)</f>
        <v>73431</v>
      </c>
      <c r="U3017" s="221">
        <f t="shared" si="286"/>
        <v>1174896</v>
      </c>
      <c r="V3017" s="220"/>
      <c r="W3017" s="222">
        <f t="shared" si="287"/>
        <v>0</v>
      </c>
      <c r="X3017" s="223" t="str">
        <f t="shared" si="288"/>
        <v>8</v>
      </c>
      <c r="Y3017" s="220"/>
      <c r="Z3017" s="221">
        <f t="shared" si="289"/>
        <v>93991.680000000008</v>
      </c>
      <c r="AA3017" s="5">
        <f>VLOOKUP(G3017,Ma_KH!$A:$R,14,0)</f>
        <v>60</v>
      </c>
    </row>
    <row r="3018" spans="1:27" hidden="1" x14ac:dyDescent="0.25">
      <c r="A3018" s="157">
        <v>45994</v>
      </c>
      <c r="B3018" s="158">
        <v>4180784623</v>
      </c>
      <c r="C3018" s="10" t="s">
        <v>7767</v>
      </c>
      <c r="D3018" s="149">
        <v>45997</v>
      </c>
      <c r="E3018" s="152"/>
      <c r="F3018" s="151"/>
      <c r="G3018" s="33" t="s">
        <v>7790</v>
      </c>
      <c r="H3018" s="152"/>
      <c r="I3018" s="158" t="s">
        <v>8229</v>
      </c>
      <c r="J3018" s="150" t="s">
        <v>7234</v>
      </c>
      <c r="K3018" s="331" t="s">
        <v>30</v>
      </c>
      <c r="L3018" s="21" t="str">
        <f>VLOOKUP($K3018,TONG_SL!$A:$D,2,0)</f>
        <v>Gà muối 500g</v>
      </c>
      <c r="N3018" s="21" t="str">
        <f t="shared" ref="N3018:N3081" si="290">IF($B3018&lt;&gt;"","K-C6","")</f>
        <v>K-C6</v>
      </c>
      <c r="Q3018" s="21" t="str">
        <f>VLOOKUP(K3018,TONG_SL!$A:$D,3,0)</f>
        <v>Túi</v>
      </c>
      <c r="R3018" s="106">
        <v>10</v>
      </c>
      <c r="S3018" s="220"/>
      <c r="T3018" s="220">
        <f>VLOOKUP(VLOOKUP(G3018,Ma_KH!$A:$R,18,0)&amp;K3018,Gia_MB!$A:$F,6,0)</f>
        <v>111058</v>
      </c>
      <c r="U3018" s="221">
        <f t="shared" si="286"/>
        <v>1110580</v>
      </c>
      <c r="V3018" s="220"/>
      <c r="W3018" s="222">
        <f t="shared" si="287"/>
        <v>0</v>
      </c>
      <c r="X3018" s="223" t="str">
        <f t="shared" si="288"/>
        <v>8</v>
      </c>
      <c r="Y3018" s="220"/>
      <c r="Z3018" s="221">
        <f t="shared" si="289"/>
        <v>88846.400000000009</v>
      </c>
      <c r="AA3018" s="5">
        <f>VLOOKUP(G3018,Ma_KH!$A:$R,14,0)</f>
        <v>60</v>
      </c>
    </row>
    <row r="3019" spans="1:27" hidden="1" x14ac:dyDescent="0.25">
      <c r="A3019" s="157">
        <v>45994</v>
      </c>
      <c r="B3019" s="158">
        <v>4180785077</v>
      </c>
      <c r="C3019" s="10" t="s">
        <v>7767</v>
      </c>
      <c r="D3019" s="149">
        <v>45997</v>
      </c>
      <c r="E3019" s="152"/>
      <c r="F3019" s="151"/>
      <c r="G3019" s="33" t="s">
        <v>7790</v>
      </c>
      <c r="H3019" s="152"/>
      <c r="I3019" s="158" t="s">
        <v>8230</v>
      </c>
      <c r="J3019" s="150" t="s">
        <v>7234</v>
      </c>
      <c r="K3019" s="331" t="s">
        <v>32</v>
      </c>
      <c r="L3019" s="21" t="str">
        <f>VLOOKUP($K3019,TONG_SL!$A:$D,2,0)</f>
        <v>Giò Tai Lưỡi Xào 250g</v>
      </c>
      <c r="N3019" s="21" t="str">
        <f t="shared" si="290"/>
        <v>K-C6</v>
      </c>
      <c r="Q3019" s="21" t="str">
        <f>VLOOKUP(K3019,TONG_SL!$A:$D,3,0)</f>
        <v>Túi</v>
      </c>
      <c r="R3019" s="106">
        <v>6</v>
      </c>
      <c r="S3019" s="220"/>
      <c r="T3019" s="220">
        <f>VLOOKUP(VLOOKUP(G3019,Ma_KH!$A:$R,18,0)&amp;K3019,Gia_MB!$A:$F,6,0)</f>
        <v>50182</v>
      </c>
      <c r="U3019" s="221">
        <f t="shared" si="286"/>
        <v>301092</v>
      </c>
      <c r="V3019" s="220"/>
      <c r="W3019" s="222">
        <f t="shared" si="287"/>
        <v>0</v>
      </c>
      <c r="X3019" s="223" t="str">
        <f t="shared" si="288"/>
        <v>8</v>
      </c>
      <c r="Y3019" s="220"/>
      <c r="Z3019" s="221">
        <f t="shared" si="289"/>
        <v>24087.360000000001</v>
      </c>
      <c r="AA3019" s="5">
        <f>VLOOKUP(G3019,Ma_KH!$A:$R,14,0)</f>
        <v>60</v>
      </c>
    </row>
    <row r="3020" spans="1:27" hidden="1" x14ac:dyDescent="0.25">
      <c r="A3020" s="157">
        <v>45994</v>
      </c>
      <c r="B3020" s="158">
        <v>4180785077</v>
      </c>
      <c r="C3020" s="10" t="s">
        <v>7767</v>
      </c>
      <c r="D3020" s="149">
        <v>45997</v>
      </c>
      <c r="E3020" s="152"/>
      <c r="F3020" s="151"/>
      <c r="G3020" s="33" t="s">
        <v>7790</v>
      </c>
      <c r="H3020" s="152"/>
      <c r="I3020" s="158" t="s">
        <v>8230</v>
      </c>
      <c r="J3020" s="150" t="s">
        <v>7234</v>
      </c>
      <c r="K3020" s="331" t="s">
        <v>7154</v>
      </c>
      <c r="L3020" s="21" t="str">
        <f>VLOOKUP($K3020,TONG_SL!$A:$D,2,0)</f>
        <v>Chả cốm 300g</v>
      </c>
      <c r="N3020" s="21" t="str">
        <f t="shared" si="290"/>
        <v>K-C6</v>
      </c>
      <c r="Q3020" s="21" t="str">
        <f>VLOOKUP(K3020,TONG_SL!$A:$D,3,0)</f>
        <v>Túi</v>
      </c>
      <c r="R3020" s="106">
        <v>22</v>
      </c>
      <c r="S3020" s="220"/>
      <c r="T3020" s="220">
        <f>VLOOKUP(VLOOKUP(G3020,Ma_KH!$A:$R,18,0)&amp;K3020,Gia_MB!$A:$F,6,0)</f>
        <v>74250</v>
      </c>
      <c r="U3020" s="221">
        <f t="shared" si="286"/>
        <v>1633500</v>
      </c>
      <c r="V3020" s="220"/>
      <c r="W3020" s="222">
        <f t="shared" si="287"/>
        <v>0</v>
      </c>
      <c r="X3020" s="223" t="str">
        <f t="shared" si="288"/>
        <v>8</v>
      </c>
      <c r="Y3020" s="220"/>
      <c r="Z3020" s="221">
        <f t="shared" si="289"/>
        <v>130680</v>
      </c>
      <c r="AA3020" s="5">
        <f>VLOOKUP(G3020,Ma_KH!$A:$R,14,0)</f>
        <v>60</v>
      </c>
    </row>
    <row r="3021" spans="1:27" hidden="1" x14ac:dyDescent="0.25">
      <c r="A3021" s="157">
        <v>45994</v>
      </c>
      <c r="B3021" s="158">
        <v>4180785077</v>
      </c>
      <c r="C3021" s="10" t="s">
        <v>7767</v>
      </c>
      <c r="D3021" s="149">
        <v>45997</v>
      </c>
      <c r="E3021" s="152"/>
      <c r="F3021" s="151"/>
      <c r="G3021" s="33" t="s">
        <v>7790</v>
      </c>
      <c r="H3021" s="152"/>
      <c r="I3021" s="158" t="s">
        <v>8230</v>
      </c>
      <c r="J3021" s="150" t="s">
        <v>7234</v>
      </c>
      <c r="K3021" s="331" t="s">
        <v>48</v>
      </c>
      <c r="L3021" s="21" t="str">
        <f>VLOOKUP($K3021,TONG_SL!$A:$D,2,0)</f>
        <v>Mọc Nấm Hương 250g</v>
      </c>
      <c r="N3021" s="21" t="str">
        <f t="shared" si="290"/>
        <v>K-C6</v>
      </c>
      <c r="Q3021" s="21" t="str">
        <f>VLOOKUP(K3021,TONG_SL!$A:$D,3,0)</f>
        <v>Túi</v>
      </c>
      <c r="R3021" s="106">
        <v>5</v>
      </c>
      <c r="S3021" s="220"/>
      <c r="T3021" s="220">
        <f>VLOOKUP(VLOOKUP(G3021,Ma_KH!$A:$R,18,0)&amp;K3021,Gia_MB!$A:$F,6,0)</f>
        <v>46000</v>
      </c>
      <c r="U3021" s="221">
        <f t="shared" si="286"/>
        <v>230000</v>
      </c>
      <c r="V3021" s="220"/>
      <c r="W3021" s="222">
        <f t="shared" si="287"/>
        <v>0</v>
      </c>
      <c r="X3021" s="223" t="str">
        <f t="shared" si="288"/>
        <v>8</v>
      </c>
      <c r="Y3021" s="220"/>
      <c r="Z3021" s="221">
        <f t="shared" si="289"/>
        <v>18400</v>
      </c>
      <c r="AA3021" s="5">
        <f>VLOOKUP(G3021,Ma_KH!$A:$R,14,0)</f>
        <v>60</v>
      </c>
    </row>
    <row r="3022" spans="1:27" hidden="1" x14ac:dyDescent="0.25">
      <c r="A3022" s="157">
        <v>45994</v>
      </c>
      <c r="B3022" s="158">
        <v>4180785077</v>
      </c>
      <c r="C3022" s="10" t="s">
        <v>7767</v>
      </c>
      <c r="D3022" s="149">
        <v>45997</v>
      </c>
      <c r="E3022" s="152"/>
      <c r="F3022" s="151"/>
      <c r="G3022" s="33" t="s">
        <v>7790</v>
      </c>
      <c r="H3022" s="152"/>
      <c r="I3022" s="158" t="s">
        <v>8230</v>
      </c>
      <c r="J3022" s="150" t="s">
        <v>7234</v>
      </c>
      <c r="K3022" s="331" t="s">
        <v>7187</v>
      </c>
      <c r="L3022" s="21" t="str">
        <f>VLOOKUP($K3022,TONG_SL!$A:$D,2,0)</f>
        <v>Chân giò heo muối 300g</v>
      </c>
      <c r="N3022" s="21" t="str">
        <f t="shared" si="290"/>
        <v>K-C6</v>
      </c>
      <c r="Q3022" s="21" t="str">
        <f>VLOOKUP(K3022,TONG_SL!$A:$D,3,0)</f>
        <v>Túi</v>
      </c>
      <c r="R3022" s="106">
        <v>26</v>
      </c>
      <c r="S3022" s="220"/>
      <c r="T3022" s="220">
        <f>VLOOKUP(VLOOKUP(G3022,Ma_KH!$A:$R,18,0)&amp;K3022,Gia_MB!$A:$F,6,0)</f>
        <v>73431</v>
      </c>
      <c r="U3022" s="221">
        <f t="shared" si="286"/>
        <v>1909206</v>
      </c>
      <c r="V3022" s="220"/>
      <c r="W3022" s="222">
        <f t="shared" si="287"/>
        <v>0</v>
      </c>
      <c r="X3022" s="223" t="str">
        <f t="shared" si="288"/>
        <v>8</v>
      </c>
      <c r="Y3022" s="220"/>
      <c r="Z3022" s="221">
        <f t="shared" si="289"/>
        <v>152736.48000000001</v>
      </c>
      <c r="AA3022" s="5">
        <f>VLOOKUP(G3022,Ma_KH!$A:$R,14,0)</f>
        <v>60</v>
      </c>
    </row>
    <row r="3023" spans="1:27" hidden="1" x14ac:dyDescent="0.25">
      <c r="A3023" s="157">
        <v>45994</v>
      </c>
      <c r="B3023" s="158">
        <v>4180784220</v>
      </c>
      <c r="C3023" s="10" t="s">
        <v>7767</v>
      </c>
      <c r="D3023" s="149">
        <v>45997</v>
      </c>
      <c r="E3023" s="152"/>
      <c r="F3023" s="151"/>
      <c r="G3023" s="33" t="s">
        <v>7790</v>
      </c>
      <c r="H3023" s="152"/>
      <c r="I3023" s="158" t="s">
        <v>8231</v>
      </c>
      <c r="J3023" s="150" t="s">
        <v>7234</v>
      </c>
      <c r="K3023" s="331" t="s">
        <v>7187</v>
      </c>
      <c r="L3023" s="21" t="str">
        <f>VLOOKUP($K3023,TONG_SL!$A:$D,2,0)</f>
        <v>Chân giò heo muối 300g</v>
      </c>
      <c r="N3023" s="21" t="str">
        <f t="shared" si="290"/>
        <v>K-C6</v>
      </c>
      <c r="Q3023" s="21" t="str">
        <f>VLOOKUP(K3023,TONG_SL!$A:$D,3,0)</f>
        <v>Túi</v>
      </c>
      <c r="R3023" s="106">
        <v>15</v>
      </c>
      <c r="S3023" s="220"/>
      <c r="T3023" s="220">
        <f>VLOOKUP(VLOOKUP(G3023,Ma_KH!$A:$R,18,0)&amp;K3023,Gia_MB!$A:$F,6,0)</f>
        <v>73431</v>
      </c>
      <c r="U3023" s="221">
        <f t="shared" si="286"/>
        <v>1101465</v>
      </c>
      <c r="V3023" s="220"/>
      <c r="W3023" s="222">
        <f t="shared" si="287"/>
        <v>0</v>
      </c>
      <c r="X3023" s="223" t="str">
        <f t="shared" si="288"/>
        <v>8</v>
      </c>
      <c r="Y3023" s="220"/>
      <c r="Z3023" s="221">
        <f t="shared" si="289"/>
        <v>88117.2</v>
      </c>
      <c r="AA3023" s="5">
        <f>VLOOKUP(G3023,Ma_KH!$A:$R,14,0)</f>
        <v>60</v>
      </c>
    </row>
    <row r="3024" spans="1:27" hidden="1" x14ac:dyDescent="0.25">
      <c r="A3024" s="157">
        <v>45994</v>
      </c>
      <c r="B3024" s="158">
        <v>4180784220</v>
      </c>
      <c r="C3024" s="10" t="s">
        <v>7767</v>
      </c>
      <c r="D3024" s="149">
        <v>45997</v>
      </c>
      <c r="E3024" s="152"/>
      <c r="F3024" s="151"/>
      <c r="G3024" s="33" t="s">
        <v>7790</v>
      </c>
      <c r="H3024" s="152"/>
      <c r="I3024" s="158" t="s">
        <v>8231</v>
      </c>
      <c r="J3024" s="150" t="s">
        <v>7234</v>
      </c>
      <c r="K3024" s="331" t="s">
        <v>7154</v>
      </c>
      <c r="L3024" s="21" t="str">
        <f>VLOOKUP($K3024,TONG_SL!$A:$D,2,0)</f>
        <v>Chả cốm 300g</v>
      </c>
      <c r="N3024" s="21" t="str">
        <f t="shared" si="290"/>
        <v>K-C6</v>
      </c>
      <c r="Q3024" s="21" t="str">
        <f>VLOOKUP(K3024,TONG_SL!$A:$D,3,0)</f>
        <v>Túi</v>
      </c>
      <c r="R3024" s="106">
        <v>4</v>
      </c>
      <c r="S3024" s="220"/>
      <c r="T3024" s="220">
        <f>VLOOKUP(VLOOKUP(G3024,Ma_KH!$A:$R,18,0)&amp;K3024,Gia_MB!$A:$F,6,0)</f>
        <v>74250</v>
      </c>
      <c r="U3024" s="221">
        <f t="shared" si="286"/>
        <v>297000</v>
      </c>
      <c r="V3024" s="220"/>
      <c r="W3024" s="222">
        <f t="shared" si="287"/>
        <v>0</v>
      </c>
      <c r="X3024" s="223" t="str">
        <f t="shared" si="288"/>
        <v>8</v>
      </c>
      <c r="Y3024" s="220"/>
      <c r="Z3024" s="221">
        <f t="shared" si="289"/>
        <v>23760</v>
      </c>
      <c r="AA3024" s="5">
        <f>VLOOKUP(G3024,Ma_KH!$A:$R,14,0)</f>
        <v>60</v>
      </c>
    </row>
    <row r="3025" spans="1:27" hidden="1" x14ac:dyDescent="0.25">
      <c r="A3025" s="157">
        <v>45994</v>
      </c>
      <c r="B3025" s="158">
        <v>4180784220</v>
      </c>
      <c r="C3025" s="10" t="s">
        <v>7767</v>
      </c>
      <c r="D3025" s="149">
        <v>45997</v>
      </c>
      <c r="E3025" s="152"/>
      <c r="F3025" s="151"/>
      <c r="G3025" s="33" t="s">
        <v>7790</v>
      </c>
      <c r="H3025" s="152"/>
      <c r="I3025" s="158" t="s">
        <v>8231</v>
      </c>
      <c r="J3025" s="150" t="s">
        <v>7234</v>
      </c>
      <c r="K3025" s="331" t="s">
        <v>30</v>
      </c>
      <c r="L3025" s="21" t="str">
        <f>VLOOKUP($K3025,TONG_SL!$A:$D,2,0)</f>
        <v>Gà muối 500g</v>
      </c>
      <c r="N3025" s="21" t="str">
        <f t="shared" si="290"/>
        <v>K-C6</v>
      </c>
      <c r="Q3025" s="21" t="str">
        <f>VLOOKUP(K3025,TONG_SL!$A:$D,3,0)</f>
        <v>Túi</v>
      </c>
      <c r="R3025" s="106">
        <v>20</v>
      </c>
      <c r="S3025" s="220"/>
      <c r="T3025" s="220">
        <f>VLOOKUP(VLOOKUP(G3025,Ma_KH!$A:$R,18,0)&amp;K3025,Gia_MB!$A:$F,6,0)</f>
        <v>111058</v>
      </c>
      <c r="U3025" s="221">
        <f t="shared" ref="U3025:U3088" si="291">T3025*R3025</f>
        <v>2221160</v>
      </c>
      <c r="V3025" s="220"/>
      <c r="W3025" s="222">
        <f t="shared" ref="W3025:W3088" si="292">U3025*V3025</f>
        <v>0</v>
      </c>
      <c r="X3025" s="223" t="str">
        <f t="shared" ref="X3025:X3088" si="293">IF(B3025&lt;&gt;"","8","0")</f>
        <v>8</v>
      </c>
      <c r="Y3025" s="220"/>
      <c r="Z3025" s="221">
        <f t="shared" ref="Z3025:Z3088" si="294">U3025*X3025%</f>
        <v>177692.80000000002</v>
      </c>
      <c r="AA3025" s="5">
        <f>VLOOKUP(G3025,Ma_KH!$A:$R,14,0)</f>
        <v>60</v>
      </c>
    </row>
    <row r="3026" spans="1:27" hidden="1" x14ac:dyDescent="0.25">
      <c r="A3026" s="157">
        <v>45994</v>
      </c>
      <c r="B3026" s="158">
        <v>4180786163</v>
      </c>
      <c r="C3026" s="10" t="s">
        <v>7767</v>
      </c>
      <c r="D3026" s="149">
        <v>45997</v>
      </c>
      <c r="E3026" s="152"/>
      <c r="F3026" s="151"/>
      <c r="G3026" s="33" t="s">
        <v>7790</v>
      </c>
      <c r="H3026" s="152"/>
      <c r="I3026" s="158" t="s">
        <v>8232</v>
      </c>
      <c r="J3026" s="150" t="s">
        <v>7234</v>
      </c>
      <c r="K3026" s="331" t="s">
        <v>30</v>
      </c>
      <c r="L3026" s="21" t="str">
        <f>VLOOKUP($K3026,TONG_SL!$A:$D,2,0)</f>
        <v>Gà muối 500g</v>
      </c>
      <c r="N3026" s="21" t="str">
        <f t="shared" si="290"/>
        <v>K-C6</v>
      </c>
      <c r="Q3026" s="21" t="str">
        <f>VLOOKUP(K3026,TONG_SL!$A:$D,3,0)</f>
        <v>Túi</v>
      </c>
      <c r="R3026" s="106">
        <v>27</v>
      </c>
      <c r="S3026" s="220"/>
      <c r="T3026" s="220">
        <f>VLOOKUP(VLOOKUP(G3026,Ma_KH!$A:$R,18,0)&amp;K3026,Gia_MB!$A:$F,6,0)</f>
        <v>111058</v>
      </c>
      <c r="U3026" s="221">
        <f t="shared" si="291"/>
        <v>2998566</v>
      </c>
      <c r="V3026" s="220"/>
      <c r="W3026" s="222">
        <f t="shared" si="292"/>
        <v>0</v>
      </c>
      <c r="X3026" s="223" t="str">
        <f t="shared" si="293"/>
        <v>8</v>
      </c>
      <c r="Y3026" s="220"/>
      <c r="Z3026" s="221">
        <f t="shared" si="294"/>
        <v>239885.28</v>
      </c>
      <c r="AA3026" s="5">
        <f>VLOOKUP(G3026,Ma_KH!$A:$R,14,0)</f>
        <v>60</v>
      </c>
    </row>
    <row r="3027" spans="1:27" hidden="1" x14ac:dyDescent="0.25">
      <c r="A3027" s="157">
        <v>45994</v>
      </c>
      <c r="B3027" s="158">
        <v>4180786163</v>
      </c>
      <c r="C3027" s="10" t="s">
        <v>7767</v>
      </c>
      <c r="D3027" s="149">
        <v>45997</v>
      </c>
      <c r="E3027" s="152"/>
      <c r="F3027" s="151"/>
      <c r="G3027" s="33" t="s">
        <v>7790</v>
      </c>
      <c r="H3027" s="152"/>
      <c r="I3027" s="158" t="s">
        <v>8232</v>
      </c>
      <c r="J3027" s="150" t="s">
        <v>7234</v>
      </c>
      <c r="K3027" s="331" t="s">
        <v>32</v>
      </c>
      <c r="L3027" s="21" t="str">
        <f>VLOOKUP($K3027,TONG_SL!$A:$D,2,0)</f>
        <v>Giò Tai Lưỡi Xào 250g</v>
      </c>
      <c r="N3027" s="21" t="str">
        <f t="shared" si="290"/>
        <v>K-C6</v>
      </c>
      <c r="Q3027" s="21" t="str">
        <f>VLOOKUP(K3027,TONG_SL!$A:$D,3,0)</f>
        <v>Túi</v>
      </c>
      <c r="R3027" s="106">
        <v>2</v>
      </c>
      <c r="S3027" s="220"/>
      <c r="T3027" s="220">
        <f>VLOOKUP(VLOOKUP(G3027,Ma_KH!$A:$R,18,0)&amp;K3027,Gia_MB!$A:$F,6,0)</f>
        <v>50182</v>
      </c>
      <c r="U3027" s="221">
        <f t="shared" si="291"/>
        <v>100364</v>
      </c>
      <c r="V3027" s="220"/>
      <c r="W3027" s="222">
        <f t="shared" si="292"/>
        <v>0</v>
      </c>
      <c r="X3027" s="223" t="str">
        <f t="shared" si="293"/>
        <v>8</v>
      </c>
      <c r="Y3027" s="220"/>
      <c r="Z3027" s="221">
        <f t="shared" si="294"/>
        <v>8029.12</v>
      </c>
      <c r="AA3027" s="5">
        <f>VLOOKUP(G3027,Ma_KH!$A:$R,14,0)</f>
        <v>60</v>
      </c>
    </row>
    <row r="3028" spans="1:27" hidden="1" x14ac:dyDescent="0.25">
      <c r="A3028" s="157">
        <v>45994</v>
      </c>
      <c r="B3028" s="158">
        <v>4180786163</v>
      </c>
      <c r="C3028" s="10" t="s">
        <v>7767</v>
      </c>
      <c r="D3028" s="149">
        <v>45997</v>
      </c>
      <c r="E3028" s="152"/>
      <c r="F3028" s="151"/>
      <c r="G3028" s="33" t="s">
        <v>7790</v>
      </c>
      <c r="H3028" s="152"/>
      <c r="I3028" s="158" t="s">
        <v>8232</v>
      </c>
      <c r="J3028" s="150" t="s">
        <v>7234</v>
      </c>
      <c r="K3028" s="331" t="s">
        <v>48</v>
      </c>
      <c r="L3028" s="21" t="str">
        <f>VLOOKUP($K3028,TONG_SL!$A:$D,2,0)</f>
        <v>Mọc Nấm Hương 250g</v>
      </c>
      <c r="N3028" s="21" t="str">
        <f t="shared" si="290"/>
        <v>K-C6</v>
      </c>
      <c r="Q3028" s="21" t="str">
        <f>VLOOKUP(K3028,TONG_SL!$A:$D,3,0)</f>
        <v>Túi</v>
      </c>
      <c r="R3028" s="106">
        <v>4</v>
      </c>
      <c r="S3028" s="220"/>
      <c r="T3028" s="220">
        <f>VLOOKUP(VLOOKUP(G3028,Ma_KH!$A:$R,18,0)&amp;K3028,Gia_MB!$A:$F,6,0)</f>
        <v>46000</v>
      </c>
      <c r="U3028" s="221">
        <f t="shared" si="291"/>
        <v>184000</v>
      </c>
      <c r="V3028" s="220"/>
      <c r="W3028" s="222">
        <f t="shared" si="292"/>
        <v>0</v>
      </c>
      <c r="X3028" s="223" t="str">
        <f t="shared" si="293"/>
        <v>8</v>
      </c>
      <c r="Y3028" s="220"/>
      <c r="Z3028" s="221">
        <f t="shared" si="294"/>
        <v>14720</v>
      </c>
      <c r="AA3028" s="5">
        <f>VLOOKUP(G3028,Ma_KH!$A:$R,14,0)</f>
        <v>60</v>
      </c>
    </row>
    <row r="3029" spans="1:27" hidden="1" x14ac:dyDescent="0.25">
      <c r="A3029" s="157">
        <v>45994</v>
      </c>
      <c r="B3029" s="158">
        <v>4180786163</v>
      </c>
      <c r="C3029" s="10" t="s">
        <v>7767</v>
      </c>
      <c r="D3029" s="149">
        <v>45997</v>
      </c>
      <c r="E3029" s="152"/>
      <c r="F3029" s="151"/>
      <c r="G3029" s="33" t="s">
        <v>7790</v>
      </c>
      <c r="H3029" s="152"/>
      <c r="I3029" s="158" t="s">
        <v>8232</v>
      </c>
      <c r="J3029" s="150" t="s">
        <v>7234</v>
      </c>
      <c r="K3029" s="331" t="s">
        <v>7187</v>
      </c>
      <c r="L3029" s="21" t="str">
        <f>VLOOKUP($K3029,TONG_SL!$A:$D,2,0)</f>
        <v>Chân giò heo muối 300g</v>
      </c>
      <c r="N3029" s="21" t="str">
        <f t="shared" si="290"/>
        <v>K-C6</v>
      </c>
      <c r="Q3029" s="21" t="str">
        <f>VLOOKUP(K3029,TONG_SL!$A:$D,3,0)</f>
        <v>Túi</v>
      </c>
      <c r="R3029" s="106">
        <v>16</v>
      </c>
      <c r="S3029" s="220"/>
      <c r="T3029" s="220">
        <f>VLOOKUP(VLOOKUP(G3029,Ma_KH!$A:$R,18,0)&amp;K3029,Gia_MB!$A:$F,6,0)</f>
        <v>73431</v>
      </c>
      <c r="U3029" s="221">
        <f t="shared" si="291"/>
        <v>1174896</v>
      </c>
      <c r="V3029" s="220"/>
      <c r="W3029" s="222">
        <f t="shared" si="292"/>
        <v>0</v>
      </c>
      <c r="X3029" s="223" t="str">
        <f t="shared" si="293"/>
        <v>8</v>
      </c>
      <c r="Y3029" s="220"/>
      <c r="Z3029" s="221">
        <f t="shared" si="294"/>
        <v>93991.680000000008</v>
      </c>
      <c r="AA3029" s="5">
        <f>VLOOKUP(G3029,Ma_KH!$A:$R,14,0)</f>
        <v>60</v>
      </c>
    </row>
    <row r="3030" spans="1:27" hidden="1" x14ac:dyDescent="0.25">
      <c r="A3030" s="157">
        <v>45994</v>
      </c>
      <c r="B3030" s="158">
        <v>4180786163</v>
      </c>
      <c r="C3030" s="10" t="s">
        <v>7767</v>
      </c>
      <c r="D3030" s="149">
        <v>45997</v>
      </c>
      <c r="E3030" s="152"/>
      <c r="F3030" s="151"/>
      <c r="G3030" s="33" t="s">
        <v>7790</v>
      </c>
      <c r="H3030" s="152"/>
      <c r="I3030" s="158" t="s">
        <v>8232</v>
      </c>
      <c r="J3030" s="150" t="s">
        <v>7234</v>
      </c>
      <c r="K3030" s="331" t="s">
        <v>7153</v>
      </c>
      <c r="L3030" s="21" t="str">
        <f>VLOOKUP($K3030,TONG_SL!$A:$D,2,0)</f>
        <v>Tai heo muối 200g</v>
      </c>
      <c r="N3030" s="21" t="str">
        <f t="shared" si="290"/>
        <v>K-C6</v>
      </c>
      <c r="Q3030" s="21" t="str">
        <f>VLOOKUP(K3030,TONG_SL!$A:$D,3,0)</f>
        <v>Túi</v>
      </c>
      <c r="R3030" s="106">
        <v>14</v>
      </c>
      <c r="S3030" s="220"/>
      <c r="T3030" s="220">
        <f>VLOOKUP(VLOOKUP(G3030,Ma_KH!$A:$R,18,0)&amp;K3030,Gia_MB!$A:$F,6,0)</f>
        <v>55595</v>
      </c>
      <c r="U3030" s="221">
        <f t="shared" si="291"/>
        <v>778330</v>
      </c>
      <c r="V3030" s="220"/>
      <c r="W3030" s="222">
        <f t="shared" si="292"/>
        <v>0</v>
      </c>
      <c r="X3030" s="223" t="str">
        <f t="shared" si="293"/>
        <v>8</v>
      </c>
      <c r="Y3030" s="220"/>
      <c r="Z3030" s="221">
        <f t="shared" si="294"/>
        <v>62266.400000000001</v>
      </c>
      <c r="AA3030" s="5">
        <f>VLOOKUP(G3030,Ma_KH!$A:$R,14,0)</f>
        <v>60</v>
      </c>
    </row>
    <row r="3031" spans="1:27" hidden="1" x14ac:dyDescent="0.25">
      <c r="A3031" s="157">
        <v>45994</v>
      </c>
      <c r="B3031" s="158">
        <v>4180786163</v>
      </c>
      <c r="C3031" s="10" t="s">
        <v>7767</v>
      </c>
      <c r="D3031" s="149">
        <v>45997</v>
      </c>
      <c r="E3031" s="152"/>
      <c r="F3031" s="151"/>
      <c r="G3031" s="33" t="s">
        <v>7790</v>
      </c>
      <c r="H3031" s="152"/>
      <c r="I3031" s="158" t="s">
        <v>8232</v>
      </c>
      <c r="J3031" s="150" t="s">
        <v>7234</v>
      </c>
      <c r="K3031" s="331" t="s">
        <v>7154</v>
      </c>
      <c r="L3031" s="21" t="str">
        <f>VLOOKUP($K3031,TONG_SL!$A:$D,2,0)</f>
        <v>Chả cốm 300g</v>
      </c>
      <c r="N3031" s="21" t="str">
        <f t="shared" si="290"/>
        <v>K-C6</v>
      </c>
      <c r="Q3031" s="21" t="str">
        <f>VLOOKUP(K3031,TONG_SL!$A:$D,3,0)</f>
        <v>Túi</v>
      </c>
      <c r="R3031" s="106">
        <v>14</v>
      </c>
      <c r="S3031" s="220"/>
      <c r="T3031" s="220">
        <f>VLOOKUP(VLOOKUP(G3031,Ma_KH!$A:$R,18,0)&amp;K3031,Gia_MB!$A:$F,6,0)</f>
        <v>74250</v>
      </c>
      <c r="U3031" s="221">
        <f t="shared" si="291"/>
        <v>1039500</v>
      </c>
      <c r="V3031" s="220"/>
      <c r="W3031" s="222">
        <f t="shared" si="292"/>
        <v>0</v>
      </c>
      <c r="X3031" s="223" t="str">
        <f t="shared" si="293"/>
        <v>8</v>
      </c>
      <c r="Y3031" s="220"/>
      <c r="Z3031" s="221">
        <f t="shared" si="294"/>
        <v>83160</v>
      </c>
      <c r="AA3031" s="5">
        <f>VLOOKUP(G3031,Ma_KH!$A:$R,14,0)</f>
        <v>60</v>
      </c>
    </row>
    <row r="3032" spans="1:27" hidden="1" x14ac:dyDescent="0.25">
      <c r="A3032" s="157">
        <v>45994</v>
      </c>
      <c r="B3032" s="158">
        <v>4180791135</v>
      </c>
      <c r="C3032" s="10" t="s">
        <v>7767</v>
      </c>
      <c r="D3032" s="149">
        <v>45997</v>
      </c>
      <c r="E3032" s="152"/>
      <c r="F3032" s="151"/>
      <c r="G3032" s="33" t="s">
        <v>7790</v>
      </c>
      <c r="H3032" s="152"/>
      <c r="I3032" s="158" t="s">
        <v>8233</v>
      </c>
      <c r="J3032" s="150" t="s">
        <v>7234</v>
      </c>
      <c r="K3032" s="331" t="s">
        <v>30</v>
      </c>
      <c r="L3032" s="21" t="str">
        <f>VLOOKUP($K3032,TONG_SL!$A:$D,2,0)</f>
        <v>Gà muối 500g</v>
      </c>
      <c r="N3032" s="21" t="str">
        <f t="shared" si="290"/>
        <v>K-C6</v>
      </c>
      <c r="Q3032" s="21" t="str">
        <f>VLOOKUP(K3032,TONG_SL!$A:$D,3,0)</f>
        <v>Túi</v>
      </c>
      <c r="R3032" s="106">
        <v>10</v>
      </c>
      <c r="S3032" s="220"/>
      <c r="T3032" s="220">
        <f>VLOOKUP(VLOOKUP(G3032,Ma_KH!$A:$R,18,0)&amp;K3032,Gia_MB!$A:$F,6,0)</f>
        <v>111058</v>
      </c>
      <c r="U3032" s="221">
        <f t="shared" si="291"/>
        <v>1110580</v>
      </c>
      <c r="V3032" s="220"/>
      <c r="W3032" s="222">
        <f t="shared" si="292"/>
        <v>0</v>
      </c>
      <c r="X3032" s="223" t="str">
        <f t="shared" si="293"/>
        <v>8</v>
      </c>
      <c r="Y3032" s="220"/>
      <c r="Z3032" s="221">
        <f t="shared" si="294"/>
        <v>88846.400000000009</v>
      </c>
      <c r="AA3032" s="5">
        <f>VLOOKUP(G3032,Ma_KH!$A:$R,14,0)</f>
        <v>60</v>
      </c>
    </row>
    <row r="3033" spans="1:27" hidden="1" x14ac:dyDescent="0.25">
      <c r="A3033" s="157">
        <v>45994</v>
      </c>
      <c r="B3033" s="158">
        <v>4180791135</v>
      </c>
      <c r="C3033" s="10" t="s">
        <v>7767</v>
      </c>
      <c r="D3033" s="149">
        <v>45997</v>
      </c>
      <c r="E3033" s="152"/>
      <c r="F3033" s="151"/>
      <c r="G3033" s="33" t="s">
        <v>7790</v>
      </c>
      <c r="H3033" s="152"/>
      <c r="I3033" s="158" t="s">
        <v>8233</v>
      </c>
      <c r="J3033" s="150" t="s">
        <v>7234</v>
      </c>
      <c r="K3033" s="331" t="s">
        <v>32</v>
      </c>
      <c r="L3033" s="21" t="str">
        <f>VLOOKUP($K3033,TONG_SL!$A:$D,2,0)</f>
        <v>Giò Tai Lưỡi Xào 250g</v>
      </c>
      <c r="N3033" s="21" t="str">
        <f t="shared" si="290"/>
        <v>K-C6</v>
      </c>
      <c r="Q3033" s="21" t="str">
        <f>VLOOKUP(K3033,TONG_SL!$A:$D,3,0)</f>
        <v>Túi</v>
      </c>
      <c r="R3033" s="106">
        <v>6</v>
      </c>
      <c r="S3033" s="220"/>
      <c r="T3033" s="220">
        <f>VLOOKUP(VLOOKUP(G3033,Ma_KH!$A:$R,18,0)&amp;K3033,Gia_MB!$A:$F,6,0)</f>
        <v>50182</v>
      </c>
      <c r="U3033" s="221">
        <f t="shared" si="291"/>
        <v>301092</v>
      </c>
      <c r="V3033" s="220"/>
      <c r="W3033" s="222">
        <f t="shared" si="292"/>
        <v>0</v>
      </c>
      <c r="X3033" s="223" t="str">
        <f t="shared" si="293"/>
        <v>8</v>
      </c>
      <c r="Y3033" s="220"/>
      <c r="Z3033" s="221">
        <f t="shared" si="294"/>
        <v>24087.360000000001</v>
      </c>
      <c r="AA3033" s="5">
        <f>VLOOKUP(G3033,Ma_KH!$A:$R,14,0)</f>
        <v>60</v>
      </c>
    </row>
    <row r="3034" spans="1:27" hidden="1" x14ac:dyDescent="0.25">
      <c r="A3034" s="157">
        <v>45994</v>
      </c>
      <c r="B3034" s="158">
        <v>4180791135</v>
      </c>
      <c r="C3034" s="10" t="s">
        <v>7767</v>
      </c>
      <c r="D3034" s="149">
        <v>45997</v>
      </c>
      <c r="E3034" s="152"/>
      <c r="F3034" s="151"/>
      <c r="G3034" s="33" t="s">
        <v>7790</v>
      </c>
      <c r="H3034" s="152"/>
      <c r="I3034" s="158" t="s">
        <v>8233</v>
      </c>
      <c r="J3034" s="150" t="s">
        <v>7234</v>
      </c>
      <c r="K3034" s="331" t="s">
        <v>7154</v>
      </c>
      <c r="L3034" s="21" t="str">
        <f>VLOOKUP($K3034,TONG_SL!$A:$D,2,0)</f>
        <v>Chả cốm 300g</v>
      </c>
      <c r="N3034" s="21" t="str">
        <f t="shared" si="290"/>
        <v>K-C6</v>
      </c>
      <c r="Q3034" s="21" t="str">
        <f>VLOOKUP(K3034,TONG_SL!$A:$D,3,0)</f>
        <v>Túi</v>
      </c>
      <c r="R3034" s="106">
        <v>4</v>
      </c>
      <c r="S3034" s="220"/>
      <c r="T3034" s="220">
        <f>VLOOKUP(VLOOKUP(G3034,Ma_KH!$A:$R,18,0)&amp;K3034,Gia_MB!$A:$F,6,0)</f>
        <v>74250</v>
      </c>
      <c r="U3034" s="221">
        <f t="shared" si="291"/>
        <v>297000</v>
      </c>
      <c r="V3034" s="220"/>
      <c r="W3034" s="222">
        <f t="shared" si="292"/>
        <v>0</v>
      </c>
      <c r="X3034" s="223" t="str">
        <f t="shared" si="293"/>
        <v>8</v>
      </c>
      <c r="Y3034" s="220"/>
      <c r="Z3034" s="221">
        <f t="shared" si="294"/>
        <v>23760</v>
      </c>
      <c r="AA3034" s="5">
        <f>VLOOKUP(G3034,Ma_KH!$A:$R,14,0)</f>
        <v>60</v>
      </c>
    </row>
    <row r="3035" spans="1:27" hidden="1" x14ac:dyDescent="0.25">
      <c r="A3035" s="157">
        <v>45994</v>
      </c>
      <c r="B3035" s="158">
        <v>4180791135</v>
      </c>
      <c r="C3035" s="10" t="s">
        <v>7767</v>
      </c>
      <c r="D3035" s="149">
        <v>45997</v>
      </c>
      <c r="E3035" s="152"/>
      <c r="F3035" s="151"/>
      <c r="G3035" s="33" t="s">
        <v>7790</v>
      </c>
      <c r="H3035" s="152"/>
      <c r="I3035" s="158" t="s">
        <v>8233</v>
      </c>
      <c r="J3035" s="150" t="s">
        <v>7234</v>
      </c>
      <c r="K3035" s="331" t="s">
        <v>7153</v>
      </c>
      <c r="L3035" s="21" t="str">
        <f>VLOOKUP($K3035,TONG_SL!$A:$D,2,0)</f>
        <v>Tai heo muối 200g</v>
      </c>
      <c r="N3035" s="21" t="str">
        <f t="shared" si="290"/>
        <v>K-C6</v>
      </c>
      <c r="Q3035" s="21" t="str">
        <f>VLOOKUP(K3035,TONG_SL!$A:$D,3,0)</f>
        <v>Túi</v>
      </c>
      <c r="R3035" s="106">
        <v>6</v>
      </c>
      <c r="S3035" s="220"/>
      <c r="T3035" s="220">
        <f>VLOOKUP(VLOOKUP(G3035,Ma_KH!$A:$R,18,0)&amp;K3035,Gia_MB!$A:$F,6,0)</f>
        <v>55595</v>
      </c>
      <c r="U3035" s="221">
        <f t="shared" si="291"/>
        <v>333570</v>
      </c>
      <c r="V3035" s="220"/>
      <c r="W3035" s="222">
        <f t="shared" si="292"/>
        <v>0</v>
      </c>
      <c r="X3035" s="223" t="str">
        <f t="shared" si="293"/>
        <v>8</v>
      </c>
      <c r="Y3035" s="220"/>
      <c r="Z3035" s="221">
        <f t="shared" si="294"/>
        <v>26685.600000000002</v>
      </c>
      <c r="AA3035" s="5">
        <f>VLOOKUP(G3035,Ma_KH!$A:$R,14,0)</f>
        <v>60</v>
      </c>
    </row>
    <row r="3036" spans="1:27" hidden="1" x14ac:dyDescent="0.25">
      <c r="A3036" s="157">
        <v>45994</v>
      </c>
      <c r="B3036" s="158">
        <v>4180791135</v>
      </c>
      <c r="C3036" s="10" t="s">
        <v>7767</v>
      </c>
      <c r="D3036" s="149">
        <v>45997</v>
      </c>
      <c r="E3036" s="152"/>
      <c r="F3036" s="151"/>
      <c r="G3036" s="33" t="s">
        <v>7790</v>
      </c>
      <c r="H3036" s="152"/>
      <c r="I3036" s="158" t="s">
        <v>8233</v>
      </c>
      <c r="J3036" s="150" t="s">
        <v>7234</v>
      </c>
      <c r="K3036" s="331" t="s">
        <v>27</v>
      </c>
      <c r="L3036" s="21" t="str">
        <f>VLOOKUP($K3036,TONG_SL!$A:$D,2,0)</f>
        <v>Chân giò heo muối 300g</v>
      </c>
      <c r="N3036" s="21" t="str">
        <f t="shared" si="290"/>
        <v>K-C6</v>
      </c>
      <c r="Q3036" s="21" t="str">
        <f>VLOOKUP(K3036,TONG_SL!$A:$D,3,0)</f>
        <v>Túi</v>
      </c>
      <c r="R3036" s="106">
        <v>6</v>
      </c>
      <c r="S3036" s="220"/>
      <c r="T3036" s="220">
        <f>VLOOKUP(VLOOKUP(G3036,Ma_KH!$A:$R,18,0)&amp;K3036,Gia_MB!$A:$F,6,0)</f>
        <v>73431</v>
      </c>
      <c r="U3036" s="221">
        <f t="shared" si="291"/>
        <v>440586</v>
      </c>
      <c r="V3036" s="220"/>
      <c r="W3036" s="222">
        <f t="shared" si="292"/>
        <v>0</v>
      </c>
      <c r="X3036" s="223" t="str">
        <f t="shared" si="293"/>
        <v>8</v>
      </c>
      <c r="Y3036" s="220"/>
      <c r="Z3036" s="221">
        <f t="shared" si="294"/>
        <v>35246.879999999997</v>
      </c>
      <c r="AA3036" s="5">
        <f>VLOOKUP(G3036,Ma_KH!$A:$R,14,0)</f>
        <v>60</v>
      </c>
    </row>
    <row r="3037" spans="1:27" hidden="1" x14ac:dyDescent="0.25">
      <c r="A3037" s="157">
        <v>45994</v>
      </c>
      <c r="B3037" s="158">
        <v>4180790347</v>
      </c>
      <c r="C3037" s="10" t="s">
        <v>7767</v>
      </c>
      <c r="D3037" s="149">
        <v>45997</v>
      </c>
      <c r="E3037" s="152"/>
      <c r="F3037" s="151"/>
      <c r="G3037" s="33" t="s">
        <v>7790</v>
      </c>
      <c r="H3037" s="152"/>
      <c r="I3037" s="158" t="s">
        <v>8234</v>
      </c>
      <c r="J3037" s="150" t="s">
        <v>7234</v>
      </c>
      <c r="K3037" s="331" t="s">
        <v>27</v>
      </c>
      <c r="L3037" s="21" t="str">
        <f>VLOOKUP($K3037,TONG_SL!$A:$D,2,0)</f>
        <v>Chân giò heo muối 300g</v>
      </c>
      <c r="N3037" s="21" t="str">
        <f t="shared" si="290"/>
        <v>K-C6</v>
      </c>
      <c r="Q3037" s="21" t="str">
        <f>VLOOKUP(K3037,TONG_SL!$A:$D,3,0)</f>
        <v>Túi</v>
      </c>
      <c r="R3037" s="106">
        <v>4</v>
      </c>
      <c r="S3037" s="220"/>
      <c r="T3037" s="220">
        <f>VLOOKUP(VLOOKUP(G3037,Ma_KH!$A:$R,18,0)&amp;K3037,Gia_MB!$A:$F,6,0)</f>
        <v>73431</v>
      </c>
      <c r="U3037" s="221">
        <f t="shared" si="291"/>
        <v>293724</v>
      </c>
      <c r="V3037" s="220"/>
      <c r="W3037" s="222">
        <f t="shared" si="292"/>
        <v>0</v>
      </c>
      <c r="X3037" s="223" t="str">
        <f t="shared" si="293"/>
        <v>8</v>
      </c>
      <c r="Y3037" s="220"/>
      <c r="Z3037" s="221">
        <f t="shared" si="294"/>
        <v>23497.920000000002</v>
      </c>
      <c r="AA3037" s="5">
        <f>VLOOKUP(G3037,Ma_KH!$A:$R,14,0)</f>
        <v>60</v>
      </c>
    </row>
    <row r="3038" spans="1:27" hidden="1" x14ac:dyDescent="0.25">
      <c r="A3038" s="157">
        <v>45994</v>
      </c>
      <c r="B3038" s="158">
        <v>4180790347</v>
      </c>
      <c r="C3038" s="10" t="s">
        <v>7767</v>
      </c>
      <c r="D3038" s="149">
        <v>45997</v>
      </c>
      <c r="E3038" s="152"/>
      <c r="F3038" s="151"/>
      <c r="G3038" s="33" t="s">
        <v>7790</v>
      </c>
      <c r="H3038" s="152"/>
      <c r="I3038" s="158" t="s">
        <v>8234</v>
      </c>
      <c r="J3038" s="150" t="s">
        <v>7234</v>
      </c>
      <c r="K3038" s="331" t="s">
        <v>48</v>
      </c>
      <c r="L3038" s="21" t="str">
        <f>VLOOKUP($K3038,TONG_SL!$A:$D,2,0)</f>
        <v>Mọc Nấm Hương 250g</v>
      </c>
      <c r="N3038" s="21" t="str">
        <f t="shared" si="290"/>
        <v>K-C6</v>
      </c>
      <c r="Q3038" s="21" t="str">
        <f>VLOOKUP(K3038,TONG_SL!$A:$D,3,0)</f>
        <v>Túi</v>
      </c>
      <c r="R3038" s="106">
        <v>10</v>
      </c>
      <c r="S3038" s="220"/>
      <c r="T3038" s="220">
        <f>VLOOKUP(VLOOKUP(G3038,Ma_KH!$A:$R,18,0)&amp;K3038,Gia_MB!$A:$F,6,0)</f>
        <v>46000</v>
      </c>
      <c r="U3038" s="221">
        <f t="shared" si="291"/>
        <v>460000</v>
      </c>
      <c r="V3038" s="220"/>
      <c r="W3038" s="222">
        <f t="shared" si="292"/>
        <v>0</v>
      </c>
      <c r="X3038" s="223" t="str">
        <f t="shared" si="293"/>
        <v>8</v>
      </c>
      <c r="Y3038" s="220"/>
      <c r="Z3038" s="221">
        <f t="shared" si="294"/>
        <v>36800</v>
      </c>
      <c r="AA3038" s="5">
        <f>VLOOKUP(G3038,Ma_KH!$A:$R,14,0)</f>
        <v>60</v>
      </c>
    </row>
    <row r="3039" spans="1:27" hidden="1" x14ac:dyDescent="0.25">
      <c r="A3039" s="157">
        <v>45994</v>
      </c>
      <c r="B3039" s="158">
        <v>4180790347</v>
      </c>
      <c r="C3039" s="10" t="s">
        <v>7767</v>
      </c>
      <c r="D3039" s="149">
        <v>45997</v>
      </c>
      <c r="E3039" s="152"/>
      <c r="F3039" s="151"/>
      <c r="G3039" s="33" t="s">
        <v>7790</v>
      </c>
      <c r="H3039" s="152"/>
      <c r="I3039" s="158" t="s">
        <v>8234</v>
      </c>
      <c r="J3039" s="150" t="s">
        <v>7234</v>
      </c>
      <c r="K3039" s="331" t="s">
        <v>7153</v>
      </c>
      <c r="L3039" s="21" t="str">
        <f>VLOOKUP($K3039,TONG_SL!$A:$D,2,0)</f>
        <v>Tai heo muối 200g</v>
      </c>
      <c r="N3039" s="21" t="str">
        <f t="shared" si="290"/>
        <v>K-C6</v>
      </c>
      <c r="Q3039" s="21" t="str">
        <f>VLOOKUP(K3039,TONG_SL!$A:$D,3,0)</f>
        <v>Túi</v>
      </c>
      <c r="R3039" s="106">
        <v>4</v>
      </c>
      <c r="S3039" s="220"/>
      <c r="T3039" s="220">
        <f>VLOOKUP(VLOOKUP(G3039,Ma_KH!$A:$R,18,0)&amp;K3039,Gia_MB!$A:$F,6,0)</f>
        <v>55595</v>
      </c>
      <c r="U3039" s="221">
        <f t="shared" si="291"/>
        <v>222380</v>
      </c>
      <c r="V3039" s="220"/>
      <c r="W3039" s="222">
        <f t="shared" si="292"/>
        <v>0</v>
      </c>
      <c r="X3039" s="223" t="str">
        <f t="shared" si="293"/>
        <v>8</v>
      </c>
      <c r="Y3039" s="220"/>
      <c r="Z3039" s="221">
        <f t="shared" si="294"/>
        <v>17790.400000000001</v>
      </c>
      <c r="AA3039" s="5">
        <f>VLOOKUP(G3039,Ma_KH!$A:$R,14,0)</f>
        <v>60</v>
      </c>
    </row>
    <row r="3040" spans="1:27" hidden="1" x14ac:dyDescent="0.25">
      <c r="A3040" s="157">
        <v>45994</v>
      </c>
      <c r="B3040" s="158">
        <v>4180790347</v>
      </c>
      <c r="C3040" s="10" t="s">
        <v>7767</v>
      </c>
      <c r="D3040" s="149">
        <v>45997</v>
      </c>
      <c r="E3040" s="152"/>
      <c r="F3040" s="151"/>
      <c r="G3040" s="33" t="s">
        <v>7790</v>
      </c>
      <c r="H3040" s="152"/>
      <c r="I3040" s="158" t="s">
        <v>8234</v>
      </c>
      <c r="J3040" s="150" t="s">
        <v>7234</v>
      </c>
      <c r="K3040" s="331" t="s">
        <v>7154</v>
      </c>
      <c r="L3040" s="21" t="str">
        <f>VLOOKUP($K3040,TONG_SL!$A:$D,2,0)</f>
        <v>Chả cốm 300g</v>
      </c>
      <c r="N3040" s="21" t="str">
        <f t="shared" si="290"/>
        <v>K-C6</v>
      </c>
      <c r="Q3040" s="21" t="str">
        <f>VLOOKUP(K3040,TONG_SL!$A:$D,3,0)</f>
        <v>Túi</v>
      </c>
      <c r="R3040" s="106">
        <v>6</v>
      </c>
      <c r="S3040" s="220"/>
      <c r="T3040" s="220">
        <f>VLOOKUP(VLOOKUP(G3040,Ma_KH!$A:$R,18,0)&amp;K3040,Gia_MB!$A:$F,6,0)</f>
        <v>74250</v>
      </c>
      <c r="U3040" s="221">
        <f t="shared" si="291"/>
        <v>445500</v>
      </c>
      <c r="V3040" s="220"/>
      <c r="W3040" s="222">
        <f t="shared" si="292"/>
        <v>0</v>
      </c>
      <c r="X3040" s="223" t="str">
        <f t="shared" si="293"/>
        <v>8</v>
      </c>
      <c r="Y3040" s="220"/>
      <c r="Z3040" s="221">
        <f t="shared" si="294"/>
        <v>35640</v>
      </c>
      <c r="AA3040" s="5">
        <f>VLOOKUP(G3040,Ma_KH!$A:$R,14,0)</f>
        <v>60</v>
      </c>
    </row>
    <row r="3041" spans="1:27" hidden="1" x14ac:dyDescent="0.25">
      <c r="A3041" s="157">
        <v>45994</v>
      </c>
      <c r="B3041" s="158">
        <v>4180790347</v>
      </c>
      <c r="C3041" s="10" t="s">
        <v>7767</v>
      </c>
      <c r="D3041" s="149">
        <v>45997</v>
      </c>
      <c r="E3041" s="152"/>
      <c r="F3041" s="151"/>
      <c r="G3041" s="33" t="s">
        <v>7790</v>
      </c>
      <c r="H3041" s="152"/>
      <c r="I3041" s="158" t="s">
        <v>8234</v>
      </c>
      <c r="J3041" s="150" t="s">
        <v>7234</v>
      </c>
      <c r="K3041" s="331" t="s">
        <v>32</v>
      </c>
      <c r="L3041" s="21" t="str">
        <f>VLOOKUP($K3041,TONG_SL!$A:$D,2,0)</f>
        <v>Giò Tai Lưỡi Xào 250g</v>
      </c>
      <c r="N3041" s="21" t="str">
        <f t="shared" si="290"/>
        <v>K-C6</v>
      </c>
      <c r="Q3041" s="21" t="str">
        <f>VLOOKUP(K3041,TONG_SL!$A:$D,3,0)</f>
        <v>Túi</v>
      </c>
      <c r="R3041" s="106">
        <v>4</v>
      </c>
      <c r="S3041" s="220"/>
      <c r="T3041" s="220">
        <f>VLOOKUP(VLOOKUP(G3041,Ma_KH!$A:$R,18,0)&amp;K3041,Gia_MB!$A:$F,6,0)</f>
        <v>50182</v>
      </c>
      <c r="U3041" s="221">
        <f t="shared" si="291"/>
        <v>200728</v>
      </c>
      <c r="V3041" s="220"/>
      <c r="W3041" s="222">
        <f t="shared" si="292"/>
        <v>0</v>
      </c>
      <c r="X3041" s="223" t="str">
        <f t="shared" si="293"/>
        <v>8</v>
      </c>
      <c r="Y3041" s="220"/>
      <c r="Z3041" s="221">
        <f t="shared" si="294"/>
        <v>16058.24</v>
      </c>
      <c r="AA3041" s="5">
        <f>VLOOKUP(G3041,Ma_KH!$A:$R,14,0)</f>
        <v>60</v>
      </c>
    </row>
    <row r="3042" spans="1:27" hidden="1" x14ac:dyDescent="0.25">
      <c r="A3042" s="157">
        <v>45994</v>
      </c>
      <c r="B3042" s="158">
        <v>4180790347</v>
      </c>
      <c r="C3042" s="10" t="s">
        <v>7767</v>
      </c>
      <c r="D3042" s="149">
        <v>45997</v>
      </c>
      <c r="E3042" s="152"/>
      <c r="F3042" s="151"/>
      <c r="G3042" s="33" t="s">
        <v>7790</v>
      </c>
      <c r="H3042" s="152"/>
      <c r="I3042" s="158" t="s">
        <v>8234</v>
      </c>
      <c r="J3042" s="150" t="s">
        <v>7234</v>
      </c>
      <c r="K3042" s="331" t="s">
        <v>30</v>
      </c>
      <c r="L3042" s="21" t="str">
        <f>VLOOKUP($K3042,TONG_SL!$A:$D,2,0)</f>
        <v>Gà muối 500g</v>
      </c>
      <c r="N3042" s="21" t="str">
        <f t="shared" si="290"/>
        <v>K-C6</v>
      </c>
      <c r="Q3042" s="21" t="str">
        <f>VLOOKUP(K3042,TONG_SL!$A:$D,3,0)</f>
        <v>Túi</v>
      </c>
      <c r="R3042" s="106">
        <v>6</v>
      </c>
      <c r="S3042" s="220"/>
      <c r="T3042" s="220">
        <f>VLOOKUP(VLOOKUP(G3042,Ma_KH!$A:$R,18,0)&amp;K3042,Gia_MB!$A:$F,6,0)</f>
        <v>111058</v>
      </c>
      <c r="U3042" s="221">
        <f t="shared" si="291"/>
        <v>666348</v>
      </c>
      <c r="V3042" s="220"/>
      <c r="W3042" s="222">
        <f t="shared" si="292"/>
        <v>0</v>
      </c>
      <c r="X3042" s="223" t="str">
        <f t="shared" si="293"/>
        <v>8</v>
      </c>
      <c r="Y3042" s="220"/>
      <c r="Z3042" s="221">
        <f t="shared" si="294"/>
        <v>53307.840000000004</v>
      </c>
      <c r="AA3042" s="5">
        <f>VLOOKUP(G3042,Ma_KH!$A:$R,14,0)</f>
        <v>60</v>
      </c>
    </row>
    <row r="3043" spans="1:27" hidden="1" x14ac:dyDescent="0.25">
      <c r="A3043" s="157">
        <v>45994</v>
      </c>
      <c r="B3043" s="158">
        <v>4180790485</v>
      </c>
      <c r="C3043" s="10" t="s">
        <v>7767</v>
      </c>
      <c r="D3043" s="149">
        <v>45997</v>
      </c>
      <c r="E3043" s="152"/>
      <c r="F3043" s="151"/>
      <c r="G3043" s="33" t="s">
        <v>7790</v>
      </c>
      <c r="H3043" s="152"/>
      <c r="I3043" s="158" t="s">
        <v>8235</v>
      </c>
      <c r="J3043" s="150" t="s">
        <v>7234</v>
      </c>
      <c r="K3043" s="331" t="s">
        <v>32</v>
      </c>
      <c r="L3043" s="21" t="str">
        <f>VLOOKUP($K3043,TONG_SL!$A:$D,2,0)</f>
        <v>Giò Tai Lưỡi Xào 250g</v>
      </c>
      <c r="N3043" s="21" t="str">
        <f t="shared" si="290"/>
        <v>K-C6</v>
      </c>
      <c r="Q3043" s="21" t="str">
        <f>VLOOKUP(K3043,TONG_SL!$A:$D,3,0)</f>
        <v>Túi</v>
      </c>
      <c r="R3043" s="106">
        <v>4</v>
      </c>
      <c r="S3043" s="220"/>
      <c r="T3043" s="220">
        <f>VLOOKUP(VLOOKUP(G3043,Ma_KH!$A:$R,18,0)&amp;K3043,Gia_MB!$A:$F,6,0)</f>
        <v>50182</v>
      </c>
      <c r="U3043" s="221">
        <f t="shared" si="291"/>
        <v>200728</v>
      </c>
      <c r="V3043" s="220"/>
      <c r="W3043" s="222">
        <f t="shared" si="292"/>
        <v>0</v>
      </c>
      <c r="X3043" s="223" t="str">
        <f t="shared" si="293"/>
        <v>8</v>
      </c>
      <c r="Y3043" s="220"/>
      <c r="Z3043" s="221">
        <f t="shared" si="294"/>
        <v>16058.24</v>
      </c>
      <c r="AA3043" s="5">
        <f>VLOOKUP(G3043,Ma_KH!$A:$R,14,0)</f>
        <v>60</v>
      </c>
    </row>
    <row r="3044" spans="1:27" hidden="1" x14ac:dyDescent="0.25">
      <c r="A3044" s="157">
        <v>45994</v>
      </c>
      <c r="B3044" s="158">
        <v>4180790485</v>
      </c>
      <c r="C3044" s="10" t="s">
        <v>7767</v>
      </c>
      <c r="D3044" s="149">
        <v>45997</v>
      </c>
      <c r="E3044" s="152"/>
      <c r="F3044" s="151"/>
      <c r="G3044" s="33" t="s">
        <v>7790</v>
      </c>
      <c r="H3044" s="152"/>
      <c r="I3044" s="158" t="s">
        <v>8235</v>
      </c>
      <c r="J3044" s="150" t="s">
        <v>7234</v>
      </c>
      <c r="K3044" s="331" t="s">
        <v>30</v>
      </c>
      <c r="L3044" s="21" t="str">
        <f>VLOOKUP($K3044,TONG_SL!$A:$D,2,0)</f>
        <v>Gà muối 500g</v>
      </c>
      <c r="N3044" s="21" t="str">
        <f t="shared" si="290"/>
        <v>K-C6</v>
      </c>
      <c r="Q3044" s="21" t="str">
        <f>VLOOKUP(K3044,TONG_SL!$A:$D,3,0)</f>
        <v>Túi</v>
      </c>
      <c r="R3044" s="106">
        <v>18</v>
      </c>
      <c r="S3044" s="220"/>
      <c r="T3044" s="220">
        <f>VLOOKUP(VLOOKUP(G3044,Ma_KH!$A:$R,18,0)&amp;K3044,Gia_MB!$A:$F,6,0)</f>
        <v>111058</v>
      </c>
      <c r="U3044" s="221">
        <f t="shared" si="291"/>
        <v>1999044</v>
      </c>
      <c r="V3044" s="220"/>
      <c r="W3044" s="222">
        <f t="shared" si="292"/>
        <v>0</v>
      </c>
      <c r="X3044" s="223" t="str">
        <f t="shared" si="293"/>
        <v>8</v>
      </c>
      <c r="Y3044" s="220"/>
      <c r="Z3044" s="221">
        <f t="shared" si="294"/>
        <v>159923.51999999999</v>
      </c>
      <c r="AA3044" s="5">
        <f>VLOOKUP(G3044,Ma_KH!$A:$R,14,0)</f>
        <v>60</v>
      </c>
    </row>
    <row r="3045" spans="1:27" hidden="1" x14ac:dyDescent="0.25">
      <c r="A3045" s="157">
        <v>45994</v>
      </c>
      <c r="B3045" s="158">
        <v>4180790485</v>
      </c>
      <c r="C3045" s="10" t="s">
        <v>7767</v>
      </c>
      <c r="D3045" s="149">
        <v>45997</v>
      </c>
      <c r="E3045" s="152"/>
      <c r="F3045" s="151"/>
      <c r="G3045" s="33" t="s">
        <v>7790</v>
      </c>
      <c r="H3045" s="152"/>
      <c r="I3045" s="158" t="s">
        <v>8235</v>
      </c>
      <c r="J3045" s="150" t="s">
        <v>7234</v>
      </c>
      <c r="K3045" s="331" t="s">
        <v>7154</v>
      </c>
      <c r="L3045" s="21" t="str">
        <f>VLOOKUP($K3045,TONG_SL!$A:$D,2,0)</f>
        <v>Chả cốm 300g</v>
      </c>
      <c r="N3045" s="21" t="str">
        <f t="shared" si="290"/>
        <v>K-C6</v>
      </c>
      <c r="Q3045" s="21" t="str">
        <f>VLOOKUP(K3045,TONG_SL!$A:$D,3,0)</f>
        <v>Túi</v>
      </c>
      <c r="R3045" s="106">
        <v>4</v>
      </c>
      <c r="S3045" s="220"/>
      <c r="T3045" s="220">
        <f>VLOOKUP(VLOOKUP(G3045,Ma_KH!$A:$R,18,0)&amp;K3045,Gia_MB!$A:$F,6,0)</f>
        <v>74250</v>
      </c>
      <c r="U3045" s="221">
        <f t="shared" si="291"/>
        <v>297000</v>
      </c>
      <c r="V3045" s="220"/>
      <c r="W3045" s="222">
        <f t="shared" si="292"/>
        <v>0</v>
      </c>
      <c r="X3045" s="223" t="str">
        <f t="shared" si="293"/>
        <v>8</v>
      </c>
      <c r="Y3045" s="220"/>
      <c r="Z3045" s="221">
        <f t="shared" si="294"/>
        <v>23760</v>
      </c>
      <c r="AA3045" s="5">
        <f>VLOOKUP(G3045,Ma_KH!$A:$R,14,0)</f>
        <v>60</v>
      </c>
    </row>
    <row r="3046" spans="1:27" hidden="1" x14ac:dyDescent="0.25">
      <c r="A3046" s="157">
        <v>45994</v>
      </c>
      <c r="B3046" s="158">
        <v>4180790485</v>
      </c>
      <c r="C3046" s="10" t="s">
        <v>7767</v>
      </c>
      <c r="D3046" s="149">
        <v>45997</v>
      </c>
      <c r="E3046" s="152"/>
      <c r="F3046" s="151"/>
      <c r="G3046" s="33" t="s">
        <v>7790</v>
      </c>
      <c r="H3046" s="152"/>
      <c r="I3046" s="158" t="s">
        <v>8235</v>
      </c>
      <c r="J3046" s="150" t="s">
        <v>7234</v>
      </c>
      <c r="K3046" s="331" t="s">
        <v>7153</v>
      </c>
      <c r="L3046" s="21" t="str">
        <f>VLOOKUP($K3046,TONG_SL!$A:$D,2,0)</f>
        <v>Tai heo muối 200g</v>
      </c>
      <c r="N3046" s="21" t="str">
        <f t="shared" si="290"/>
        <v>K-C6</v>
      </c>
      <c r="Q3046" s="21" t="str">
        <f>VLOOKUP(K3046,TONG_SL!$A:$D,3,0)</f>
        <v>Túi</v>
      </c>
      <c r="R3046" s="106">
        <v>4</v>
      </c>
      <c r="S3046" s="220"/>
      <c r="T3046" s="220">
        <f>VLOOKUP(VLOOKUP(G3046,Ma_KH!$A:$R,18,0)&amp;K3046,Gia_MB!$A:$F,6,0)</f>
        <v>55595</v>
      </c>
      <c r="U3046" s="221">
        <f t="shared" si="291"/>
        <v>222380</v>
      </c>
      <c r="V3046" s="220"/>
      <c r="W3046" s="222">
        <f t="shared" si="292"/>
        <v>0</v>
      </c>
      <c r="X3046" s="223" t="str">
        <f t="shared" si="293"/>
        <v>8</v>
      </c>
      <c r="Y3046" s="220"/>
      <c r="Z3046" s="221">
        <f t="shared" si="294"/>
        <v>17790.400000000001</v>
      </c>
      <c r="AA3046" s="5">
        <f>VLOOKUP(G3046,Ma_KH!$A:$R,14,0)</f>
        <v>60</v>
      </c>
    </row>
    <row r="3047" spans="1:27" hidden="1" x14ac:dyDescent="0.25">
      <c r="A3047" s="157">
        <v>45994</v>
      </c>
      <c r="B3047" s="158">
        <v>4180790485</v>
      </c>
      <c r="C3047" s="10" t="s">
        <v>7767</v>
      </c>
      <c r="D3047" s="149">
        <v>45997</v>
      </c>
      <c r="E3047" s="152"/>
      <c r="F3047" s="151"/>
      <c r="G3047" s="33" t="s">
        <v>7790</v>
      </c>
      <c r="H3047" s="152"/>
      <c r="I3047" s="158" t="s">
        <v>8235</v>
      </c>
      <c r="J3047" s="150" t="s">
        <v>7234</v>
      </c>
      <c r="K3047" s="331" t="s">
        <v>48</v>
      </c>
      <c r="L3047" s="21" t="str">
        <f>VLOOKUP($K3047,TONG_SL!$A:$D,2,0)</f>
        <v>Mọc Nấm Hương 250g</v>
      </c>
      <c r="N3047" s="21" t="str">
        <f t="shared" si="290"/>
        <v>K-C6</v>
      </c>
      <c r="Q3047" s="21" t="str">
        <f>VLOOKUP(K3047,TONG_SL!$A:$D,3,0)</f>
        <v>Túi</v>
      </c>
      <c r="R3047" s="106">
        <v>4</v>
      </c>
      <c r="S3047" s="220"/>
      <c r="T3047" s="220">
        <f>VLOOKUP(VLOOKUP(G3047,Ma_KH!$A:$R,18,0)&amp;K3047,Gia_MB!$A:$F,6,0)</f>
        <v>46000</v>
      </c>
      <c r="U3047" s="221">
        <f t="shared" si="291"/>
        <v>184000</v>
      </c>
      <c r="V3047" s="220"/>
      <c r="W3047" s="222">
        <f t="shared" si="292"/>
        <v>0</v>
      </c>
      <c r="X3047" s="223" t="str">
        <f t="shared" si="293"/>
        <v>8</v>
      </c>
      <c r="Y3047" s="220"/>
      <c r="Z3047" s="221">
        <f t="shared" si="294"/>
        <v>14720</v>
      </c>
      <c r="AA3047" s="5">
        <f>VLOOKUP(G3047,Ma_KH!$A:$R,14,0)</f>
        <v>60</v>
      </c>
    </row>
    <row r="3048" spans="1:27" hidden="1" x14ac:dyDescent="0.25">
      <c r="A3048" s="157">
        <v>45994</v>
      </c>
      <c r="B3048" s="158">
        <v>4180790485</v>
      </c>
      <c r="C3048" s="10" t="s">
        <v>7767</v>
      </c>
      <c r="D3048" s="149">
        <v>45997</v>
      </c>
      <c r="E3048" s="152"/>
      <c r="F3048" s="151"/>
      <c r="G3048" s="33" t="s">
        <v>7790</v>
      </c>
      <c r="H3048" s="152"/>
      <c r="I3048" s="158" t="s">
        <v>8235</v>
      </c>
      <c r="J3048" s="150" t="s">
        <v>7234</v>
      </c>
      <c r="K3048" s="331" t="s">
        <v>27</v>
      </c>
      <c r="L3048" s="21" t="str">
        <f>VLOOKUP($K3048,TONG_SL!$A:$D,2,0)</f>
        <v>Chân giò heo muối 300g</v>
      </c>
      <c r="N3048" s="21" t="str">
        <f t="shared" si="290"/>
        <v>K-C6</v>
      </c>
      <c r="Q3048" s="21" t="str">
        <f>VLOOKUP(K3048,TONG_SL!$A:$D,3,0)</f>
        <v>Túi</v>
      </c>
      <c r="R3048" s="106">
        <v>4</v>
      </c>
      <c r="S3048" s="220"/>
      <c r="T3048" s="220">
        <f>VLOOKUP(VLOOKUP(G3048,Ma_KH!$A:$R,18,0)&amp;K3048,Gia_MB!$A:$F,6,0)</f>
        <v>73431</v>
      </c>
      <c r="U3048" s="221">
        <f t="shared" si="291"/>
        <v>293724</v>
      </c>
      <c r="V3048" s="220"/>
      <c r="W3048" s="222">
        <f t="shared" si="292"/>
        <v>0</v>
      </c>
      <c r="X3048" s="223" t="str">
        <f t="shared" si="293"/>
        <v>8</v>
      </c>
      <c r="Y3048" s="220"/>
      <c r="Z3048" s="221">
        <f t="shared" si="294"/>
        <v>23497.920000000002</v>
      </c>
      <c r="AA3048" s="5">
        <f>VLOOKUP(G3048,Ma_KH!$A:$R,14,0)</f>
        <v>60</v>
      </c>
    </row>
    <row r="3049" spans="1:27" hidden="1" x14ac:dyDescent="0.25">
      <c r="A3049" s="157">
        <v>45994</v>
      </c>
      <c r="B3049" s="158">
        <v>4180791113</v>
      </c>
      <c r="C3049" s="10" t="s">
        <v>7767</v>
      </c>
      <c r="D3049" s="149">
        <v>45997</v>
      </c>
      <c r="E3049" s="152"/>
      <c r="F3049" s="151"/>
      <c r="G3049" s="33" t="s">
        <v>7790</v>
      </c>
      <c r="H3049" s="152"/>
      <c r="I3049" s="158" t="s">
        <v>8236</v>
      </c>
      <c r="J3049" s="150" t="s">
        <v>7234</v>
      </c>
      <c r="K3049" s="331" t="s">
        <v>7154</v>
      </c>
      <c r="L3049" s="21" t="str">
        <f>VLOOKUP($K3049,TONG_SL!$A:$D,2,0)</f>
        <v>Chả cốm 300g</v>
      </c>
      <c r="N3049" s="21" t="str">
        <f t="shared" si="290"/>
        <v>K-C6</v>
      </c>
      <c r="Q3049" s="21" t="str">
        <f>VLOOKUP(K3049,TONG_SL!$A:$D,3,0)</f>
        <v>Túi</v>
      </c>
      <c r="R3049" s="106">
        <v>6</v>
      </c>
      <c r="S3049" s="220"/>
      <c r="T3049" s="220">
        <f>VLOOKUP(VLOOKUP(G3049,Ma_KH!$A:$R,18,0)&amp;K3049,Gia_MB!$A:$F,6,0)</f>
        <v>74250</v>
      </c>
      <c r="U3049" s="221">
        <f t="shared" si="291"/>
        <v>445500</v>
      </c>
      <c r="V3049" s="220"/>
      <c r="W3049" s="222">
        <f t="shared" si="292"/>
        <v>0</v>
      </c>
      <c r="X3049" s="223" t="str">
        <f t="shared" si="293"/>
        <v>8</v>
      </c>
      <c r="Y3049" s="220"/>
      <c r="Z3049" s="221">
        <f t="shared" si="294"/>
        <v>35640</v>
      </c>
      <c r="AA3049" s="5">
        <f>VLOOKUP(G3049,Ma_KH!$A:$R,14,0)</f>
        <v>60</v>
      </c>
    </row>
    <row r="3050" spans="1:27" hidden="1" x14ac:dyDescent="0.25">
      <c r="A3050" s="157">
        <v>45994</v>
      </c>
      <c r="B3050" s="158">
        <v>4180791113</v>
      </c>
      <c r="C3050" s="10" t="s">
        <v>7767</v>
      </c>
      <c r="D3050" s="149">
        <v>45997</v>
      </c>
      <c r="E3050" s="152"/>
      <c r="F3050" s="151"/>
      <c r="G3050" s="33" t="s">
        <v>7790</v>
      </c>
      <c r="H3050" s="152"/>
      <c r="I3050" s="158" t="s">
        <v>8236</v>
      </c>
      <c r="J3050" s="150" t="s">
        <v>7234</v>
      </c>
      <c r="K3050" s="331" t="s">
        <v>27</v>
      </c>
      <c r="L3050" s="21" t="str">
        <f>VLOOKUP($K3050,TONG_SL!$A:$D,2,0)</f>
        <v>Chân giò heo muối 300g</v>
      </c>
      <c r="N3050" s="21" t="str">
        <f t="shared" si="290"/>
        <v>K-C6</v>
      </c>
      <c r="Q3050" s="21" t="str">
        <f>VLOOKUP(K3050,TONG_SL!$A:$D,3,0)</f>
        <v>Túi</v>
      </c>
      <c r="R3050" s="106">
        <v>16</v>
      </c>
      <c r="S3050" s="220"/>
      <c r="T3050" s="220">
        <f>VLOOKUP(VLOOKUP(G3050,Ma_KH!$A:$R,18,0)&amp;K3050,Gia_MB!$A:$F,6,0)</f>
        <v>73431</v>
      </c>
      <c r="U3050" s="221">
        <f t="shared" si="291"/>
        <v>1174896</v>
      </c>
      <c r="V3050" s="220"/>
      <c r="W3050" s="222">
        <f t="shared" si="292"/>
        <v>0</v>
      </c>
      <c r="X3050" s="223" t="str">
        <f t="shared" si="293"/>
        <v>8</v>
      </c>
      <c r="Y3050" s="220"/>
      <c r="Z3050" s="221">
        <f t="shared" si="294"/>
        <v>93991.680000000008</v>
      </c>
      <c r="AA3050" s="5">
        <f>VLOOKUP(G3050,Ma_KH!$A:$R,14,0)</f>
        <v>60</v>
      </c>
    </row>
    <row r="3051" spans="1:27" hidden="1" x14ac:dyDescent="0.25">
      <c r="A3051" s="157">
        <v>45994</v>
      </c>
      <c r="B3051" s="158">
        <v>4180785099</v>
      </c>
      <c r="C3051" s="10" t="s">
        <v>7767</v>
      </c>
      <c r="D3051" s="149">
        <v>45997</v>
      </c>
      <c r="E3051" s="152"/>
      <c r="F3051" s="151"/>
      <c r="G3051" s="33" t="s">
        <v>7790</v>
      </c>
      <c r="H3051" s="152"/>
      <c r="I3051" s="158" t="s">
        <v>8237</v>
      </c>
      <c r="J3051" s="150" t="s">
        <v>7234</v>
      </c>
      <c r="K3051" s="331" t="s">
        <v>48</v>
      </c>
      <c r="L3051" s="21" t="str">
        <f>VLOOKUP($K3051,TONG_SL!$A:$D,2,0)</f>
        <v>Mọc Nấm Hương 250g</v>
      </c>
      <c r="N3051" s="21" t="str">
        <f t="shared" si="290"/>
        <v>K-C6</v>
      </c>
      <c r="Q3051" s="21" t="str">
        <f>VLOOKUP(K3051,TONG_SL!$A:$D,3,0)</f>
        <v>Túi</v>
      </c>
      <c r="R3051" s="106">
        <v>4</v>
      </c>
      <c r="S3051" s="220"/>
      <c r="T3051" s="220">
        <f>VLOOKUP(VLOOKUP(G3051,Ma_KH!$A:$R,18,0)&amp;K3051,Gia_MB!$A:$F,6,0)</f>
        <v>46000</v>
      </c>
      <c r="U3051" s="221">
        <f t="shared" si="291"/>
        <v>184000</v>
      </c>
      <c r="V3051" s="220"/>
      <c r="W3051" s="222">
        <f t="shared" si="292"/>
        <v>0</v>
      </c>
      <c r="X3051" s="223" t="str">
        <f t="shared" si="293"/>
        <v>8</v>
      </c>
      <c r="Y3051" s="220"/>
      <c r="Z3051" s="221">
        <f t="shared" si="294"/>
        <v>14720</v>
      </c>
      <c r="AA3051" s="5">
        <f>VLOOKUP(G3051,Ma_KH!$A:$R,14,0)</f>
        <v>60</v>
      </c>
    </row>
    <row r="3052" spans="1:27" hidden="1" x14ac:dyDescent="0.25">
      <c r="A3052" s="157">
        <v>45994</v>
      </c>
      <c r="B3052" s="158">
        <v>4180785099</v>
      </c>
      <c r="C3052" s="10" t="s">
        <v>7767</v>
      </c>
      <c r="D3052" s="149">
        <v>45997</v>
      </c>
      <c r="E3052" s="152"/>
      <c r="F3052" s="151"/>
      <c r="G3052" s="33" t="s">
        <v>7790</v>
      </c>
      <c r="H3052" s="152"/>
      <c r="I3052" s="158" t="s">
        <v>8237</v>
      </c>
      <c r="J3052" s="150" t="s">
        <v>7234</v>
      </c>
      <c r="K3052" s="331" t="s">
        <v>7154</v>
      </c>
      <c r="L3052" s="21" t="str">
        <f>VLOOKUP($K3052,TONG_SL!$A:$D,2,0)</f>
        <v>Chả cốm 300g</v>
      </c>
      <c r="N3052" s="21" t="str">
        <f t="shared" si="290"/>
        <v>K-C6</v>
      </c>
      <c r="Q3052" s="21" t="str">
        <f>VLOOKUP(K3052,TONG_SL!$A:$D,3,0)</f>
        <v>Túi</v>
      </c>
      <c r="R3052" s="106">
        <v>8</v>
      </c>
      <c r="S3052" s="220"/>
      <c r="T3052" s="220">
        <f>VLOOKUP(VLOOKUP(G3052,Ma_KH!$A:$R,18,0)&amp;K3052,Gia_MB!$A:$F,6,0)</f>
        <v>74250</v>
      </c>
      <c r="U3052" s="221">
        <f t="shared" si="291"/>
        <v>594000</v>
      </c>
      <c r="V3052" s="220"/>
      <c r="W3052" s="222">
        <f t="shared" si="292"/>
        <v>0</v>
      </c>
      <c r="X3052" s="223" t="str">
        <f t="shared" si="293"/>
        <v>8</v>
      </c>
      <c r="Y3052" s="220"/>
      <c r="Z3052" s="221">
        <f t="shared" si="294"/>
        <v>47520</v>
      </c>
      <c r="AA3052" s="5">
        <f>VLOOKUP(G3052,Ma_KH!$A:$R,14,0)</f>
        <v>60</v>
      </c>
    </row>
    <row r="3053" spans="1:27" hidden="1" x14ac:dyDescent="0.25">
      <c r="A3053" s="157">
        <v>45994</v>
      </c>
      <c r="B3053" s="158">
        <v>4180785099</v>
      </c>
      <c r="C3053" s="10" t="s">
        <v>7767</v>
      </c>
      <c r="D3053" s="149">
        <v>45997</v>
      </c>
      <c r="E3053" s="152"/>
      <c r="F3053" s="151"/>
      <c r="G3053" s="33" t="s">
        <v>7790</v>
      </c>
      <c r="H3053" s="152"/>
      <c r="I3053" s="158" t="s">
        <v>8237</v>
      </c>
      <c r="J3053" s="150" t="s">
        <v>7234</v>
      </c>
      <c r="K3053" s="331" t="s">
        <v>32</v>
      </c>
      <c r="L3053" s="21" t="str">
        <f>VLOOKUP($K3053,TONG_SL!$A:$D,2,0)</f>
        <v>Giò Tai Lưỡi Xào 250g</v>
      </c>
      <c r="N3053" s="21" t="str">
        <f t="shared" si="290"/>
        <v>K-C6</v>
      </c>
      <c r="Q3053" s="21" t="str">
        <f>VLOOKUP(K3053,TONG_SL!$A:$D,3,0)</f>
        <v>Túi</v>
      </c>
      <c r="R3053" s="106">
        <v>2</v>
      </c>
      <c r="S3053" s="220"/>
      <c r="T3053" s="220">
        <f>VLOOKUP(VLOOKUP(G3053,Ma_KH!$A:$R,18,0)&amp;K3053,Gia_MB!$A:$F,6,0)</f>
        <v>50182</v>
      </c>
      <c r="U3053" s="221">
        <f t="shared" si="291"/>
        <v>100364</v>
      </c>
      <c r="V3053" s="220"/>
      <c r="W3053" s="222">
        <f t="shared" si="292"/>
        <v>0</v>
      </c>
      <c r="X3053" s="223" t="str">
        <f t="shared" si="293"/>
        <v>8</v>
      </c>
      <c r="Y3053" s="220"/>
      <c r="Z3053" s="221">
        <f t="shared" si="294"/>
        <v>8029.12</v>
      </c>
      <c r="AA3053" s="5">
        <f>VLOOKUP(G3053,Ma_KH!$A:$R,14,0)</f>
        <v>60</v>
      </c>
    </row>
    <row r="3054" spans="1:27" hidden="1" x14ac:dyDescent="0.25">
      <c r="A3054" s="157">
        <v>45994</v>
      </c>
      <c r="B3054" s="158">
        <v>4180785099</v>
      </c>
      <c r="C3054" s="10" t="s">
        <v>7767</v>
      </c>
      <c r="D3054" s="149">
        <v>45997</v>
      </c>
      <c r="E3054" s="152"/>
      <c r="F3054" s="151"/>
      <c r="G3054" s="33" t="s">
        <v>7790</v>
      </c>
      <c r="H3054" s="152"/>
      <c r="I3054" s="158" t="s">
        <v>8237</v>
      </c>
      <c r="J3054" s="150" t="s">
        <v>7234</v>
      </c>
      <c r="K3054" s="331" t="s">
        <v>30</v>
      </c>
      <c r="L3054" s="21" t="str">
        <f>VLOOKUP($K3054,TONG_SL!$A:$D,2,0)</f>
        <v>Gà muối 500g</v>
      </c>
      <c r="N3054" s="21" t="str">
        <f t="shared" si="290"/>
        <v>K-C6</v>
      </c>
      <c r="Q3054" s="21" t="str">
        <f>VLOOKUP(K3054,TONG_SL!$A:$D,3,0)</f>
        <v>Túi</v>
      </c>
      <c r="R3054" s="106">
        <v>12</v>
      </c>
      <c r="S3054" s="220"/>
      <c r="T3054" s="220">
        <f>VLOOKUP(VLOOKUP(G3054,Ma_KH!$A:$R,18,0)&amp;K3054,Gia_MB!$A:$F,6,0)</f>
        <v>111058</v>
      </c>
      <c r="U3054" s="221">
        <f t="shared" si="291"/>
        <v>1332696</v>
      </c>
      <c r="V3054" s="220"/>
      <c r="W3054" s="222">
        <f t="shared" si="292"/>
        <v>0</v>
      </c>
      <c r="X3054" s="223" t="str">
        <f t="shared" si="293"/>
        <v>8</v>
      </c>
      <c r="Y3054" s="220"/>
      <c r="Z3054" s="221">
        <f t="shared" si="294"/>
        <v>106615.68000000001</v>
      </c>
      <c r="AA3054" s="5">
        <f>VLOOKUP(G3054,Ma_KH!$A:$R,14,0)</f>
        <v>60</v>
      </c>
    </row>
    <row r="3055" spans="1:27" hidden="1" x14ac:dyDescent="0.25">
      <c r="A3055" s="157">
        <v>45994</v>
      </c>
      <c r="B3055" s="158">
        <v>4180791143</v>
      </c>
      <c r="C3055" s="10" t="s">
        <v>7767</v>
      </c>
      <c r="D3055" s="149">
        <v>45997</v>
      </c>
      <c r="E3055" s="152"/>
      <c r="F3055" s="151"/>
      <c r="G3055" s="33" t="s">
        <v>7790</v>
      </c>
      <c r="H3055" s="152"/>
      <c r="I3055" s="158" t="s">
        <v>8238</v>
      </c>
      <c r="J3055" s="150" t="s">
        <v>7234</v>
      </c>
      <c r="K3055" s="331" t="s">
        <v>30</v>
      </c>
      <c r="L3055" s="21" t="str">
        <f>VLOOKUP($K3055,TONG_SL!$A:$D,2,0)</f>
        <v>Gà muối 500g</v>
      </c>
      <c r="N3055" s="21" t="str">
        <f t="shared" si="290"/>
        <v>K-C6</v>
      </c>
      <c r="Q3055" s="21" t="str">
        <f>VLOOKUP(K3055,TONG_SL!$A:$D,3,0)</f>
        <v>Túi</v>
      </c>
      <c r="R3055" s="106">
        <v>8</v>
      </c>
      <c r="S3055" s="220"/>
      <c r="T3055" s="220">
        <f>VLOOKUP(VLOOKUP(G3055,Ma_KH!$A:$R,18,0)&amp;K3055,Gia_MB!$A:$F,6,0)</f>
        <v>111058</v>
      </c>
      <c r="U3055" s="221">
        <f t="shared" si="291"/>
        <v>888464</v>
      </c>
      <c r="V3055" s="220"/>
      <c r="W3055" s="222">
        <f t="shared" si="292"/>
        <v>0</v>
      </c>
      <c r="X3055" s="223" t="str">
        <f t="shared" si="293"/>
        <v>8</v>
      </c>
      <c r="Y3055" s="220"/>
      <c r="Z3055" s="221">
        <f t="shared" si="294"/>
        <v>71077.119999999995</v>
      </c>
      <c r="AA3055" s="5">
        <f>VLOOKUP(G3055,Ma_KH!$A:$R,14,0)</f>
        <v>60</v>
      </c>
    </row>
    <row r="3056" spans="1:27" hidden="1" x14ac:dyDescent="0.25">
      <c r="A3056" s="157">
        <v>45994</v>
      </c>
      <c r="B3056" s="158">
        <v>4180791143</v>
      </c>
      <c r="C3056" s="10" t="s">
        <v>7767</v>
      </c>
      <c r="D3056" s="149">
        <v>45997</v>
      </c>
      <c r="E3056" s="152"/>
      <c r="F3056" s="151"/>
      <c r="G3056" s="33" t="s">
        <v>7790</v>
      </c>
      <c r="H3056" s="152"/>
      <c r="I3056" s="158" t="s">
        <v>8238</v>
      </c>
      <c r="J3056" s="150" t="s">
        <v>7234</v>
      </c>
      <c r="K3056" s="331" t="s">
        <v>32</v>
      </c>
      <c r="L3056" s="21" t="str">
        <f>VLOOKUP($K3056,TONG_SL!$A:$D,2,0)</f>
        <v>Giò Tai Lưỡi Xào 250g</v>
      </c>
      <c r="N3056" s="21" t="str">
        <f t="shared" si="290"/>
        <v>K-C6</v>
      </c>
      <c r="Q3056" s="21" t="str">
        <f>VLOOKUP(K3056,TONG_SL!$A:$D,3,0)</f>
        <v>Túi</v>
      </c>
      <c r="R3056" s="106">
        <v>2</v>
      </c>
      <c r="S3056" s="220"/>
      <c r="T3056" s="220">
        <f>VLOOKUP(VLOOKUP(G3056,Ma_KH!$A:$R,18,0)&amp;K3056,Gia_MB!$A:$F,6,0)</f>
        <v>50182</v>
      </c>
      <c r="U3056" s="221">
        <f t="shared" si="291"/>
        <v>100364</v>
      </c>
      <c r="V3056" s="220"/>
      <c r="W3056" s="222">
        <f t="shared" si="292"/>
        <v>0</v>
      </c>
      <c r="X3056" s="223" t="str">
        <f t="shared" si="293"/>
        <v>8</v>
      </c>
      <c r="Y3056" s="220"/>
      <c r="Z3056" s="221">
        <f t="shared" si="294"/>
        <v>8029.12</v>
      </c>
      <c r="AA3056" s="5">
        <f>VLOOKUP(G3056,Ma_KH!$A:$R,14,0)</f>
        <v>60</v>
      </c>
    </row>
    <row r="3057" spans="1:27" hidden="1" x14ac:dyDescent="0.25">
      <c r="A3057" s="157">
        <v>45994</v>
      </c>
      <c r="B3057" s="158">
        <v>4180791143</v>
      </c>
      <c r="C3057" s="10" t="s">
        <v>7767</v>
      </c>
      <c r="D3057" s="149">
        <v>45997</v>
      </c>
      <c r="E3057" s="152"/>
      <c r="F3057" s="151"/>
      <c r="G3057" s="33" t="s">
        <v>7790</v>
      </c>
      <c r="H3057" s="152"/>
      <c r="I3057" s="158" t="s">
        <v>8238</v>
      </c>
      <c r="J3057" s="150" t="s">
        <v>7234</v>
      </c>
      <c r="K3057" s="331" t="s">
        <v>7154</v>
      </c>
      <c r="L3057" s="21" t="str">
        <f>VLOOKUP($K3057,TONG_SL!$A:$D,2,0)</f>
        <v>Chả cốm 300g</v>
      </c>
      <c r="N3057" s="21" t="str">
        <f t="shared" si="290"/>
        <v>K-C6</v>
      </c>
      <c r="Q3057" s="21" t="str">
        <f>VLOOKUP(K3057,TONG_SL!$A:$D,3,0)</f>
        <v>Túi</v>
      </c>
      <c r="R3057" s="106">
        <v>4</v>
      </c>
      <c r="S3057" s="220"/>
      <c r="T3057" s="220">
        <f>VLOOKUP(VLOOKUP(G3057,Ma_KH!$A:$R,18,0)&amp;K3057,Gia_MB!$A:$F,6,0)</f>
        <v>74250</v>
      </c>
      <c r="U3057" s="221">
        <f t="shared" si="291"/>
        <v>297000</v>
      </c>
      <c r="V3057" s="220"/>
      <c r="W3057" s="222">
        <f t="shared" si="292"/>
        <v>0</v>
      </c>
      <c r="X3057" s="223" t="str">
        <f t="shared" si="293"/>
        <v>8</v>
      </c>
      <c r="Y3057" s="220"/>
      <c r="Z3057" s="221">
        <f t="shared" si="294"/>
        <v>23760</v>
      </c>
      <c r="AA3057" s="5">
        <f>VLOOKUP(G3057,Ma_KH!$A:$R,14,0)</f>
        <v>60</v>
      </c>
    </row>
    <row r="3058" spans="1:27" hidden="1" x14ac:dyDescent="0.25">
      <c r="A3058" s="157">
        <v>45994</v>
      </c>
      <c r="B3058" s="158">
        <v>4180791143</v>
      </c>
      <c r="C3058" s="10" t="s">
        <v>7767</v>
      </c>
      <c r="D3058" s="149">
        <v>45997</v>
      </c>
      <c r="E3058" s="152"/>
      <c r="F3058" s="151"/>
      <c r="G3058" s="33" t="s">
        <v>7790</v>
      </c>
      <c r="H3058" s="152"/>
      <c r="I3058" s="158" t="s">
        <v>8238</v>
      </c>
      <c r="J3058" s="150" t="s">
        <v>7234</v>
      </c>
      <c r="K3058" s="331" t="s">
        <v>7153</v>
      </c>
      <c r="L3058" s="21" t="str">
        <f>VLOOKUP($K3058,TONG_SL!$A:$D,2,0)</f>
        <v>Tai heo muối 200g</v>
      </c>
      <c r="N3058" s="21" t="str">
        <f t="shared" si="290"/>
        <v>K-C6</v>
      </c>
      <c r="Q3058" s="21" t="str">
        <f>VLOOKUP(K3058,TONG_SL!$A:$D,3,0)</f>
        <v>Túi</v>
      </c>
      <c r="R3058" s="106">
        <v>2</v>
      </c>
      <c r="S3058" s="220"/>
      <c r="T3058" s="220">
        <f>VLOOKUP(VLOOKUP(G3058,Ma_KH!$A:$R,18,0)&amp;K3058,Gia_MB!$A:$F,6,0)</f>
        <v>55595</v>
      </c>
      <c r="U3058" s="221">
        <f t="shared" si="291"/>
        <v>111190</v>
      </c>
      <c r="V3058" s="220"/>
      <c r="W3058" s="222">
        <f t="shared" si="292"/>
        <v>0</v>
      </c>
      <c r="X3058" s="223" t="str">
        <f t="shared" si="293"/>
        <v>8</v>
      </c>
      <c r="Y3058" s="220"/>
      <c r="Z3058" s="221">
        <f t="shared" si="294"/>
        <v>8895.2000000000007</v>
      </c>
      <c r="AA3058" s="5">
        <f>VLOOKUP(G3058,Ma_KH!$A:$R,14,0)</f>
        <v>60</v>
      </c>
    </row>
    <row r="3059" spans="1:27" hidden="1" x14ac:dyDescent="0.25">
      <c r="A3059" s="157">
        <v>45995</v>
      </c>
      <c r="B3059" s="158">
        <v>4180864188</v>
      </c>
      <c r="C3059" s="10" t="s">
        <v>7767</v>
      </c>
      <c r="D3059" s="149">
        <v>45997</v>
      </c>
      <c r="E3059" s="152"/>
      <c r="F3059" s="151"/>
      <c r="G3059" s="33" t="s">
        <v>7778</v>
      </c>
      <c r="H3059" s="152"/>
      <c r="I3059" s="158" t="s">
        <v>8239</v>
      </c>
      <c r="J3059" s="150" t="s">
        <v>7234</v>
      </c>
      <c r="K3059" s="331" t="s">
        <v>30</v>
      </c>
      <c r="L3059" s="21" t="str">
        <f>VLOOKUP($K3059,TONG_SL!$A:$D,2,0)</f>
        <v>Gà muối 500g</v>
      </c>
      <c r="N3059" s="21" t="str">
        <f t="shared" si="290"/>
        <v>K-C6</v>
      </c>
      <c r="Q3059" s="21" t="str">
        <f>VLOOKUP(K3059,TONG_SL!$A:$D,3,0)</f>
        <v>Túi</v>
      </c>
      <c r="R3059" s="106">
        <v>10</v>
      </c>
      <c r="S3059" s="220"/>
      <c r="T3059" s="220">
        <f>VLOOKUP(VLOOKUP(G3059,Ma_KH!$A:$R,18,0)&amp;K3059,Gia_MB!$A:$F,6,0)</f>
        <v>111058</v>
      </c>
      <c r="U3059" s="221">
        <f t="shared" si="291"/>
        <v>1110580</v>
      </c>
      <c r="V3059" s="220"/>
      <c r="W3059" s="222">
        <f t="shared" si="292"/>
        <v>0</v>
      </c>
      <c r="X3059" s="223" t="str">
        <f t="shared" si="293"/>
        <v>8</v>
      </c>
      <c r="Y3059" s="220"/>
      <c r="Z3059" s="221">
        <f t="shared" si="294"/>
        <v>88846.400000000009</v>
      </c>
      <c r="AA3059" s="5">
        <f>VLOOKUP(G3059,Ma_KH!$A:$R,14,0)</f>
        <v>60</v>
      </c>
    </row>
    <row r="3060" spans="1:27" hidden="1" x14ac:dyDescent="0.25">
      <c r="A3060" s="157">
        <v>45995</v>
      </c>
      <c r="B3060" s="158">
        <v>4180864188</v>
      </c>
      <c r="C3060" s="10" t="s">
        <v>7767</v>
      </c>
      <c r="D3060" s="149">
        <v>45997</v>
      </c>
      <c r="E3060" s="152"/>
      <c r="F3060" s="151"/>
      <c r="G3060" s="33" t="s">
        <v>7778</v>
      </c>
      <c r="H3060" s="152"/>
      <c r="I3060" s="158" t="s">
        <v>8239</v>
      </c>
      <c r="J3060" s="150" t="s">
        <v>7234</v>
      </c>
      <c r="K3060" s="331" t="s">
        <v>7153</v>
      </c>
      <c r="L3060" s="21" t="str">
        <f>VLOOKUP($K3060,TONG_SL!$A:$D,2,0)</f>
        <v>Tai heo muối 200g</v>
      </c>
      <c r="N3060" s="21" t="str">
        <f t="shared" si="290"/>
        <v>K-C6</v>
      </c>
      <c r="Q3060" s="21" t="str">
        <f>VLOOKUP(K3060,TONG_SL!$A:$D,3,0)</f>
        <v>Túi</v>
      </c>
      <c r="R3060" s="106">
        <v>10</v>
      </c>
      <c r="S3060" s="220"/>
      <c r="T3060" s="220">
        <f>VLOOKUP(VLOOKUP(G3060,Ma_KH!$A:$R,18,0)&amp;K3060,Gia_MB!$A:$F,6,0)</f>
        <v>55595</v>
      </c>
      <c r="U3060" s="221">
        <f t="shared" si="291"/>
        <v>555950</v>
      </c>
      <c r="V3060" s="220"/>
      <c r="W3060" s="222">
        <f t="shared" si="292"/>
        <v>0</v>
      </c>
      <c r="X3060" s="223" t="str">
        <f t="shared" si="293"/>
        <v>8</v>
      </c>
      <c r="Y3060" s="220"/>
      <c r="Z3060" s="221">
        <f t="shared" si="294"/>
        <v>44476</v>
      </c>
      <c r="AA3060" s="5">
        <f>VLOOKUP(G3060,Ma_KH!$A:$R,14,0)</f>
        <v>60</v>
      </c>
    </row>
    <row r="3061" spans="1:27" hidden="1" x14ac:dyDescent="0.25">
      <c r="A3061" s="157">
        <v>45995</v>
      </c>
      <c r="B3061" s="158">
        <v>4180864188</v>
      </c>
      <c r="C3061" s="10" t="s">
        <v>7767</v>
      </c>
      <c r="D3061" s="149">
        <v>45997</v>
      </c>
      <c r="E3061" s="152"/>
      <c r="F3061" s="151"/>
      <c r="G3061" s="33" t="s">
        <v>7778</v>
      </c>
      <c r="H3061" s="152"/>
      <c r="I3061" s="158" t="s">
        <v>8239</v>
      </c>
      <c r="J3061" s="150" t="s">
        <v>7234</v>
      </c>
      <c r="K3061" s="331" t="s">
        <v>7775</v>
      </c>
      <c r="L3061" s="21" t="str">
        <f>VLOOKUP($K3061,TONG_SL!$A:$D,2,0)</f>
        <v>Chả nướng 300g</v>
      </c>
      <c r="N3061" s="21" t="str">
        <f t="shared" si="290"/>
        <v>K-C6</v>
      </c>
      <c r="Q3061" s="21" t="str">
        <f>VLOOKUP(K3061,TONG_SL!$A:$D,3,0)</f>
        <v>Túi</v>
      </c>
      <c r="R3061" s="106">
        <v>7</v>
      </c>
      <c r="S3061" s="220"/>
      <c r="T3061" s="220">
        <f>VLOOKUP(VLOOKUP(G3061,Ma_KH!$A:$R,18,0)&amp;K3061,Gia_MB!$A:$F,6,0)</f>
        <v>70950</v>
      </c>
      <c r="U3061" s="221">
        <f t="shared" si="291"/>
        <v>496650</v>
      </c>
      <c r="V3061" s="220"/>
      <c r="W3061" s="222">
        <f t="shared" si="292"/>
        <v>0</v>
      </c>
      <c r="X3061" s="223" t="str">
        <f t="shared" si="293"/>
        <v>8</v>
      </c>
      <c r="Y3061" s="220"/>
      <c r="Z3061" s="221">
        <f t="shared" si="294"/>
        <v>39732</v>
      </c>
      <c r="AA3061" s="5">
        <f>VLOOKUP(G3061,Ma_KH!$A:$R,14,0)</f>
        <v>60</v>
      </c>
    </row>
    <row r="3062" spans="1:27" hidden="1" x14ac:dyDescent="0.25">
      <c r="A3062" s="157">
        <v>45995</v>
      </c>
      <c r="B3062" s="158">
        <v>4180862923</v>
      </c>
      <c r="C3062" s="10" t="s">
        <v>7767</v>
      </c>
      <c r="D3062" s="149">
        <v>45997</v>
      </c>
      <c r="E3062" s="152"/>
      <c r="F3062" s="151"/>
      <c r="G3062" s="33" t="s">
        <v>7778</v>
      </c>
      <c r="H3062" s="152"/>
      <c r="I3062" s="158" t="s">
        <v>8240</v>
      </c>
      <c r="J3062" s="150" t="s">
        <v>7234</v>
      </c>
      <c r="K3062" s="331" t="s">
        <v>7187</v>
      </c>
      <c r="L3062" s="21" t="str">
        <f>VLOOKUP($K3062,TONG_SL!$A:$D,2,0)</f>
        <v>Chân giò heo muối 300g</v>
      </c>
      <c r="N3062" s="21" t="str">
        <f t="shared" si="290"/>
        <v>K-C6</v>
      </c>
      <c r="Q3062" s="21" t="str">
        <f>VLOOKUP(K3062,TONG_SL!$A:$D,3,0)</f>
        <v>Túi</v>
      </c>
      <c r="R3062" s="106">
        <v>30</v>
      </c>
      <c r="S3062" s="220"/>
      <c r="T3062" s="220">
        <f>VLOOKUP(VLOOKUP(G3062,Ma_KH!$A:$R,18,0)&amp;K3062,Gia_MB!$A:$F,6,0)</f>
        <v>73431</v>
      </c>
      <c r="U3062" s="221">
        <f t="shared" si="291"/>
        <v>2202930</v>
      </c>
      <c r="V3062" s="220"/>
      <c r="W3062" s="222">
        <f t="shared" si="292"/>
        <v>0</v>
      </c>
      <c r="X3062" s="223" t="str">
        <f t="shared" si="293"/>
        <v>8</v>
      </c>
      <c r="Y3062" s="220"/>
      <c r="Z3062" s="221">
        <f t="shared" si="294"/>
        <v>176234.4</v>
      </c>
      <c r="AA3062" s="5">
        <f>VLOOKUP(G3062,Ma_KH!$A:$R,14,0)</f>
        <v>60</v>
      </c>
    </row>
    <row r="3063" spans="1:27" hidden="1" x14ac:dyDescent="0.25">
      <c r="A3063" s="157">
        <v>45995</v>
      </c>
      <c r="B3063" s="158">
        <v>4180862923</v>
      </c>
      <c r="C3063" s="10" t="s">
        <v>7767</v>
      </c>
      <c r="D3063" s="149">
        <v>45997</v>
      </c>
      <c r="E3063" s="152"/>
      <c r="F3063" s="151"/>
      <c r="G3063" s="33" t="s">
        <v>7778</v>
      </c>
      <c r="H3063" s="152"/>
      <c r="I3063" s="158" t="s">
        <v>8240</v>
      </c>
      <c r="J3063" s="150" t="s">
        <v>7234</v>
      </c>
      <c r="K3063" s="331" t="s">
        <v>7153</v>
      </c>
      <c r="L3063" s="21" t="str">
        <f>VLOOKUP($K3063,TONG_SL!$A:$D,2,0)</f>
        <v>Tai heo muối 200g</v>
      </c>
      <c r="N3063" s="21" t="str">
        <f t="shared" si="290"/>
        <v>K-C6</v>
      </c>
      <c r="Q3063" s="21" t="str">
        <f>VLOOKUP(K3063,TONG_SL!$A:$D,3,0)</f>
        <v>Túi</v>
      </c>
      <c r="R3063" s="106">
        <v>10</v>
      </c>
      <c r="S3063" s="220"/>
      <c r="T3063" s="220">
        <f>VLOOKUP(VLOOKUP(G3063,Ma_KH!$A:$R,18,0)&amp;K3063,Gia_MB!$A:$F,6,0)</f>
        <v>55595</v>
      </c>
      <c r="U3063" s="221">
        <f t="shared" si="291"/>
        <v>555950</v>
      </c>
      <c r="V3063" s="220"/>
      <c r="W3063" s="222">
        <f t="shared" si="292"/>
        <v>0</v>
      </c>
      <c r="X3063" s="223" t="str">
        <f t="shared" si="293"/>
        <v>8</v>
      </c>
      <c r="Y3063" s="220"/>
      <c r="Z3063" s="221">
        <f t="shared" si="294"/>
        <v>44476</v>
      </c>
      <c r="AA3063" s="5">
        <f>VLOOKUP(G3063,Ma_KH!$A:$R,14,0)</f>
        <v>60</v>
      </c>
    </row>
    <row r="3064" spans="1:27" hidden="1" x14ac:dyDescent="0.25">
      <c r="A3064" s="157">
        <v>45995</v>
      </c>
      <c r="B3064" s="158">
        <v>4180862923</v>
      </c>
      <c r="C3064" s="10" t="s">
        <v>7767</v>
      </c>
      <c r="D3064" s="149">
        <v>45997</v>
      </c>
      <c r="E3064" s="152"/>
      <c r="F3064" s="151"/>
      <c r="G3064" s="33" t="s">
        <v>7778</v>
      </c>
      <c r="H3064" s="152"/>
      <c r="I3064" s="158" t="s">
        <v>8240</v>
      </c>
      <c r="J3064" s="150" t="s">
        <v>7234</v>
      </c>
      <c r="K3064" s="331" t="s">
        <v>32</v>
      </c>
      <c r="L3064" s="21" t="str">
        <f>VLOOKUP($K3064,TONG_SL!$A:$D,2,0)</f>
        <v>Giò Tai Lưỡi Xào 250g</v>
      </c>
      <c r="N3064" s="21" t="str">
        <f t="shared" si="290"/>
        <v>K-C6</v>
      </c>
      <c r="Q3064" s="21" t="str">
        <f>VLOOKUP(K3064,TONG_SL!$A:$D,3,0)</f>
        <v>Túi</v>
      </c>
      <c r="R3064" s="106">
        <v>10</v>
      </c>
      <c r="S3064" s="220"/>
      <c r="T3064" s="220">
        <f>VLOOKUP(VLOOKUP(G3064,Ma_KH!$A:$R,18,0)&amp;K3064,Gia_MB!$A:$F,6,0)</f>
        <v>50182</v>
      </c>
      <c r="U3064" s="221">
        <f t="shared" si="291"/>
        <v>501820</v>
      </c>
      <c r="V3064" s="220"/>
      <c r="W3064" s="222">
        <f t="shared" si="292"/>
        <v>0</v>
      </c>
      <c r="X3064" s="223" t="str">
        <f t="shared" si="293"/>
        <v>8</v>
      </c>
      <c r="Y3064" s="220"/>
      <c r="Z3064" s="221">
        <f t="shared" si="294"/>
        <v>40145.599999999999</v>
      </c>
      <c r="AA3064" s="5">
        <f>VLOOKUP(G3064,Ma_KH!$A:$R,14,0)</f>
        <v>60</v>
      </c>
    </row>
    <row r="3065" spans="1:27" hidden="1" x14ac:dyDescent="0.25">
      <c r="A3065" s="157">
        <v>45995</v>
      </c>
      <c r="B3065" s="158">
        <v>4180862923</v>
      </c>
      <c r="C3065" s="10" t="s">
        <v>7767</v>
      </c>
      <c r="D3065" s="149">
        <v>45997</v>
      </c>
      <c r="E3065" s="152"/>
      <c r="F3065" s="151"/>
      <c r="G3065" s="33" t="s">
        <v>7778</v>
      </c>
      <c r="H3065" s="152"/>
      <c r="I3065" s="158" t="s">
        <v>8240</v>
      </c>
      <c r="J3065" s="150" t="s">
        <v>7234</v>
      </c>
      <c r="K3065" s="331" t="s">
        <v>48</v>
      </c>
      <c r="L3065" s="21" t="str">
        <f>VLOOKUP($K3065,TONG_SL!$A:$D,2,0)</f>
        <v>Mọc Nấm Hương 250g</v>
      </c>
      <c r="N3065" s="21" t="str">
        <f t="shared" si="290"/>
        <v>K-C6</v>
      </c>
      <c r="Q3065" s="21" t="str">
        <f>VLOOKUP(K3065,TONG_SL!$A:$D,3,0)</f>
        <v>Túi</v>
      </c>
      <c r="R3065" s="106">
        <v>10</v>
      </c>
      <c r="S3065" s="220"/>
      <c r="T3065" s="220">
        <f>VLOOKUP(VLOOKUP(G3065,Ma_KH!$A:$R,18,0)&amp;K3065,Gia_MB!$A:$F,6,0)</f>
        <v>46000</v>
      </c>
      <c r="U3065" s="221">
        <f t="shared" si="291"/>
        <v>460000</v>
      </c>
      <c r="V3065" s="220"/>
      <c r="W3065" s="222">
        <f t="shared" si="292"/>
        <v>0</v>
      </c>
      <c r="X3065" s="223" t="str">
        <f t="shared" si="293"/>
        <v>8</v>
      </c>
      <c r="Y3065" s="220"/>
      <c r="Z3065" s="221">
        <f t="shared" si="294"/>
        <v>36800</v>
      </c>
      <c r="AA3065" s="5">
        <f>VLOOKUP(G3065,Ma_KH!$A:$R,14,0)</f>
        <v>60</v>
      </c>
    </row>
    <row r="3066" spans="1:27" hidden="1" x14ac:dyDescent="0.25">
      <c r="A3066" s="157">
        <v>45996</v>
      </c>
      <c r="B3066" s="158">
        <v>4180911344</v>
      </c>
      <c r="C3066" s="10" t="s">
        <v>7767</v>
      </c>
      <c r="D3066" s="149">
        <v>45997</v>
      </c>
      <c r="E3066" s="152"/>
      <c r="F3066" s="151"/>
      <c r="G3066" s="33" t="s">
        <v>7778</v>
      </c>
      <c r="H3066" s="152"/>
      <c r="I3066" s="158" t="s">
        <v>8241</v>
      </c>
      <c r="J3066" s="150" t="s">
        <v>7234</v>
      </c>
      <c r="K3066" s="331" t="s">
        <v>7187</v>
      </c>
      <c r="L3066" s="21" t="str">
        <f>VLOOKUP($K3066,TONG_SL!$A:$D,2,0)</f>
        <v>Chân giò heo muối 300g</v>
      </c>
      <c r="N3066" s="21" t="str">
        <f t="shared" si="290"/>
        <v>K-C6</v>
      </c>
      <c r="Q3066" s="21" t="str">
        <f>VLOOKUP(K3066,TONG_SL!$A:$D,3,0)</f>
        <v>Túi</v>
      </c>
      <c r="R3066" s="106">
        <v>20</v>
      </c>
      <c r="S3066" s="220"/>
      <c r="T3066" s="220">
        <f>VLOOKUP(VLOOKUP(G3066,Ma_KH!$A:$R,18,0)&amp;K3066,Gia_MB!$A:$F,6,0)</f>
        <v>73431</v>
      </c>
      <c r="U3066" s="221">
        <f t="shared" si="291"/>
        <v>1468620</v>
      </c>
      <c r="V3066" s="220"/>
      <c r="W3066" s="222">
        <f t="shared" si="292"/>
        <v>0</v>
      </c>
      <c r="X3066" s="223" t="str">
        <f t="shared" si="293"/>
        <v>8</v>
      </c>
      <c r="Y3066" s="220"/>
      <c r="Z3066" s="221">
        <f t="shared" si="294"/>
        <v>117489.60000000001</v>
      </c>
      <c r="AA3066" s="5">
        <f>VLOOKUP(G3066,Ma_KH!$A:$R,14,0)</f>
        <v>60</v>
      </c>
    </row>
    <row r="3067" spans="1:27" hidden="1" x14ac:dyDescent="0.25">
      <c r="A3067" s="157">
        <v>45996</v>
      </c>
      <c r="B3067" s="158">
        <v>4180911344</v>
      </c>
      <c r="C3067" s="10" t="s">
        <v>7767</v>
      </c>
      <c r="D3067" s="149">
        <v>45997</v>
      </c>
      <c r="E3067" s="152"/>
      <c r="F3067" s="151"/>
      <c r="G3067" s="33" t="s">
        <v>7778</v>
      </c>
      <c r="H3067" s="152"/>
      <c r="I3067" s="158" t="s">
        <v>8241</v>
      </c>
      <c r="J3067" s="150" t="s">
        <v>7234</v>
      </c>
      <c r="K3067" s="331" t="s">
        <v>30</v>
      </c>
      <c r="L3067" s="21" t="str">
        <f>VLOOKUP($K3067,TONG_SL!$A:$D,2,0)</f>
        <v>Gà muối 500g</v>
      </c>
      <c r="N3067" s="21" t="str">
        <f t="shared" si="290"/>
        <v>K-C6</v>
      </c>
      <c r="Q3067" s="21" t="str">
        <f>VLOOKUP(K3067,TONG_SL!$A:$D,3,0)</f>
        <v>Túi</v>
      </c>
      <c r="R3067" s="106">
        <v>15</v>
      </c>
      <c r="S3067" s="220"/>
      <c r="T3067" s="220">
        <f>VLOOKUP(VLOOKUP(G3067,Ma_KH!$A:$R,18,0)&amp;K3067,Gia_MB!$A:$F,6,0)</f>
        <v>111058</v>
      </c>
      <c r="U3067" s="221">
        <f t="shared" si="291"/>
        <v>1665870</v>
      </c>
      <c r="V3067" s="220"/>
      <c r="W3067" s="222">
        <f t="shared" si="292"/>
        <v>0</v>
      </c>
      <c r="X3067" s="223" t="str">
        <f t="shared" si="293"/>
        <v>8</v>
      </c>
      <c r="Y3067" s="220"/>
      <c r="Z3067" s="221">
        <f t="shared" si="294"/>
        <v>133269.6</v>
      </c>
      <c r="AA3067" s="5">
        <f>VLOOKUP(G3067,Ma_KH!$A:$R,14,0)</f>
        <v>60</v>
      </c>
    </row>
    <row r="3068" spans="1:27" hidden="1" x14ac:dyDescent="0.25">
      <c r="A3068" s="157">
        <v>45996</v>
      </c>
      <c r="B3068" s="158">
        <v>4180911344</v>
      </c>
      <c r="C3068" s="10" t="s">
        <v>7767</v>
      </c>
      <c r="D3068" s="149">
        <v>45997</v>
      </c>
      <c r="E3068" s="152"/>
      <c r="F3068" s="151"/>
      <c r="G3068" s="33" t="s">
        <v>7778</v>
      </c>
      <c r="H3068" s="152"/>
      <c r="I3068" s="158" t="s">
        <v>8241</v>
      </c>
      <c r="J3068" s="150" t="s">
        <v>7234</v>
      </c>
      <c r="K3068" s="331" t="s">
        <v>7153</v>
      </c>
      <c r="L3068" s="21" t="str">
        <f>VLOOKUP($K3068,TONG_SL!$A:$D,2,0)</f>
        <v>Tai heo muối 200g</v>
      </c>
      <c r="N3068" s="21" t="str">
        <f t="shared" si="290"/>
        <v>K-C6</v>
      </c>
      <c r="Q3068" s="21" t="str">
        <f>VLOOKUP(K3068,TONG_SL!$A:$D,3,0)</f>
        <v>Túi</v>
      </c>
      <c r="R3068" s="106">
        <v>10</v>
      </c>
      <c r="S3068" s="220"/>
      <c r="T3068" s="220">
        <f>VLOOKUP(VLOOKUP(G3068,Ma_KH!$A:$R,18,0)&amp;K3068,Gia_MB!$A:$F,6,0)</f>
        <v>55595</v>
      </c>
      <c r="U3068" s="221">
        <f t="shared" si="291"/>
        <v>555950</v>
      </c>
      <c r="V3068" s="220"/>
      <c r="W3068" s="222">
        <f t="shared" si="292"/>
        <v>0</v>
      </c>
      <c r="X3068" s="223" t="str">
        <f t="shared" si="293"/>
        <v>8</v>
      </c>
      <c r="Y3068" s="220"/>
      <c r="Z3068" s="221">
        <f t="shared" si="294"/>
        <v>44476</v>
      </c>
      <c r="AA3068" s="5">
        <f>VLOOKUP(G3068,Ma_KH!$A:$R,14,0)</f>
        <v>60</v>
      </c>
    </row>
    <row r="3069" spans="1:27" hidden="1" x14ac:dyDescent="0.25">
      <c r="A3069" s="157">
        <v>45996</v>
      </c>
      <c r="B3069" s="158">
        <v>4180911344</v>
      </c>
      <c r="C3069" s="10" t="s">
        <v>7767</v>
      </c>
      <c r="D3069" s="149">
        <v>45997</v>
      </c>
      <c r="E3069" s="152"/>
      <c r="F3069" s="151"/>
      <c r="G3069" s="33" t="s">
        <v>7778</v>
      </c>
      <c r="H3069" s="152"/>
      <c r="I3069" s="158" t="s">
        <v>8241</v>
      </c>
      <c r="J3069" s="150" t="s">
        <v>7234</v>
      </c>
      <c r="K3069" s="331" t="s">
        <v>32</v>
      </c>
      <c r="L3069" s="21" t="str">
        <f>VLOOKUP($K3069,TONG_SL!$A:$D,2,0)</f>
        <v>Giò Tai Lưỡi Xào 250g</v>
      </c>
      <c r="N3069" s="21" t="str">
        <f t="shared" si="290"/>
        <v>K-C6</v>
      </c>
      <c r="Q3069" s="21" t="str">
        <f>VLOOKUP(K3069,TONG_SL!$A:$D,3,0)</f>
        <v>Túi</v>
      </c>
      <c r="R3069" s="106">
        <v>10</v>
      </c>
      <c r="S3069" s="220"/>
      <c r="T3069" s="220">
        <f>VLOOKUP(VLOOKUP(G3069,Ma_KH!$A:$R,18,0)&amp;K3069,Gia_MB!$A:$F,6,0)</f>
        <v>50182</v>
      </c>
      <c r="U3069" s="221">
        <f t="shared" si="291"/>
        <v>501820</v>
      </c>
      <c r="V3069" s="220"/>
      <c r="W3069" s="222">
        <f t="shared" si="292"/>
        <v>0</v>
      </c>
      <c r="X3069" s="223" t="str">
        <f t="shared" si="293"/>
        <v>8</v>
      </c>
      <c r="Y3069" s="220"/>
      <c r="Z3069" s="221">
        <f t="shared" si="294"/>
        <v>40145.599999999999</v>
      </c>
      <c r="AA3069" s="5">
        <f>VLOOKUP(G3069,Ma_KH!$A:$R,14,0)</f>
        <v>60</v>
      </c>
    </row>
    <row r="3070" spans="1:27" hidden="1" x14ac:dyDescent="0.25">
      <c r="A3070" s="157">
        <v>45994</v>
      </c>
      <c r="B3070" s="158">
        <v>4180823337</v>
      </c>
      <c r="C3070" s="10" t="s">
        <v>7767</v>
      </c>
      <c r="D3070" s="149">
        <v>45997</v>
      </c>
      <c r="E3070" s="152"/>
      <c r="F3070" s="151"/>
      <c r="G3070" s="33" t="s">
        <v>7778</v>
      </c>
      <c r="H3070" s="152"/>
      <c r="I3070" s="158" t="s">
        <v>8089</v>
      </c>
      <c r="J3070" s="150" t="s">
        <v>7234</v>
      </c>
      <c r="K3070" s="331" t="s">
        <v>7187</v>
      </c>
      <c r="L3070" s="21" t="str">
        <f>VLOOKUP($K3070,TONG_SL!$A:$D,2,0)</f>
        <v>Chân giò heo muối 300g</v>
      </c>
      <c r="N3070" s="21" t="str">
        <f t="shared" si="290"/>
        <v>K-C6</v>
      </c>
      <c r="Q3070" s="21" t="str">
        <f>VLOOKUP(K3070,TONG_SL!$A:$D,3,0)</f>
        <v>Túi</v>
      </c>
      <c r="R3070" s="106">
        <v>4</v>
      </c>
      <c r="S3070" s="220"/>
      <c r="T3070" s="220">
        <f>VLOOKUP(VLOOKUP(G3070,Ma_KH!$A:$R,18,0)&amp;K3070,Gia_MB!$A:$F,6,0)</f>
        <v>73431</v>
      </c>
      <c r="U3070" s="221">
        <f t="shared" si="291"/>
        <v>293724</v>
      </c>
      <c r="V3070" s="220"/>
      <c r="W3070" s="222">
        <f t="shared" si="292"/>
        <v>0</v>
      </c>
      <c r="X3070" s="223" t="str">
        <f t="shared" si="293"/>
        <v>8</v>
      </c>
      <c r="Y3070" s="220"/>
      <c r="Z3070" s="221">
        <f t="shared" si="294"/>
        <v>23497.920000000002</v>
      </c>
      <c r="AA3070" s="5">
        <f>VLOOKUP(G3070,Ma_KH!$A:$R,14,0)</f>
        <v>60</v>
      </c>
    </row>
    <row r="3071" spans="1:27" hidden="1" x14ac:dyDescent="0.25">
      <c r="A3071" s="157">
        <v>45994</v>
      </c>
      <c r="B3071" s="158">
        <v>4180823337</v>
      </c>
      <c r="C3071" s="10" t="s">
        <v>7767</v>
      </c>
      <c r="D3071" s="149">
        <v>45997</v>
      </c>
      <c r="E3071" s="152"/>
      <c r="F3071" s="151"/>
      <c r="G3071" s="33" t="s">
        <v>7778</v>
      </c>
      <c r="H3071" s="152"/>
      <c r="I3071" s="158" t="s">
        <v>8089</v>
      </c>
      <c r="J3071" s="150" t="s">
        <v>7234</v>
      </c>
      <c r="K3071" s="331" t="s">
        <v>30</v>
      </c>
      <c r="L3071" s="21" t="str">
        <f>VLOOKUP($K3071,TONG_SL!$A:$D,2,0)</f>
        <v>Gà muối 500g</v>
      </c>
      <c r="N3071" s="21" t="str">
        <f t="shared" si="290"/>
        <v>K-C6</v>
      </c>
      <c r="Q3071" s="21" t="str">
        <f>VLOOKUP(K3071,TONG_SL!$A:$D,3,0)</f>
        <v>Túi</v>
      </c>
      <c r="R3071" s="106">
        <v>4</v>
      </c>
      <c r="S3071" s="220"/>
      <c r="T3071" s="220">
        <f>VLOOKUP(VLOOKUP(G3071,Ma_KH!$A:$R,18,0)&amp;K3071,Gia_MB!$A:$F,6,0)</f>
        <v>111058</v>
      </c>
      <c r="U3071" s="221">
        <f t="shared" si="291"/>
        <v>444232</v>
      </c>
      <c r="V3071" s="220"/>
      <c r="W3071" s="222">
        <f t="shared" si="292"/>
        <v>0</v>
      </c>
      <c r="X3071" s="223" t="str">
        <f t="shared" si="293"/>
        <v>8</v>
      </c>
      <c r="Y3071" s="220"/>
      <c r="Z3071" s="221">
        <f t="shared" si="294"/>
        <v>35538.559999999998</v>
      </c>
      <c r="AA3071" s="5">
        <f>VLOOKUP(G3071,Ma_KH!$A:$R,14,0)</f>
        <v>60</v>
      </c>
    </row>
    <row r="3072" spans="1:27" hidden="1" x14ac:dyDescent="0.25">
      <c r="A3072" s="157">
        <v>45994</v>
      </c>
      <c r="B3072" s="158">
        <v>4180823337</v>
      </c>
      <c r="C3072" s="10" t="s">
        <v>7767</v>
      </c>
      <c r="D3072" s="149">
        <v>45997</v>
      </c>
      <c r="E3072" s="152"/>
      <c r="F3072" s="151"/>
      <c r="G3072" s="33" t="s">
        <v>7778</v>
      </c>
      <c r="H3072" s="152"/>
      <c r="I3072" s="158" t="s">
        <v>8089</v>
      </c>
      <c r="J3072" s="150" t="s">
        <v>7234</v>
      </c>
      <c r="K3072" s="331" t="s">
        <v>7322</v>
      </c>
      <c r="L3072" s="21" t="str">
        <f>VLOOKUP($K3072,TONG_SL!$A:$D,2,0)</f>
        <v>Gà xì dầu 500g</v>
      </c>
      <c r="N3072" s="21" t="str">
        <f t="shared" si="290"/>
        <v>K-C6</v>
      </c>
      <c r="Q3072" s="21" t="str">
        <f>VLOOKUP(K3072,TONG_SL!$A:$D,3,0)</f>
        <v>Túi</v>
      </c>
      <c r="R3072" s="106">
        <v>4</v>
      </c>
      <c r="S3072" s="220"/>
      <c r="T3072" s="220">
        <f>VLOOKUP(VLOOKUP(G3072,Ma_KH!$A:$R,18,0)&amp;K3072,Gia_MB!$A:$F,6,0)</f>
        <v>111606</v>
      </c>
      <c r="U3072" s="221">
        <f t="shared" si="291"/>
        <v>446424</v>
      </c>
      <c r="V3072" s="220"/>
      <c r="W3072" s="222">
        <f t="shared" si="292"/>
        <v>0</v>
      </c>
      <c r="X3072" s="223" t="str">
        <f t="shared" si="293"/>
        <v>8</v>
      </c>
      <c r="Y3072" s="220"/>
      <c r="Z3072" s="221">
        <f t="shared" si="294"/>
        <v>35713.919999999998</v>
      </c>
      <c r="AA3072" s="5">
        <f>VLOOKUP(G3072,Ma_KH!$A:$R,14,0)</f>
        <v>60</v>
      </c>
    </row>
    <row r="3073" spans="1:27" hidden="1" x14ac:dyDescent="0.25">
      <c r="A3073" s="157">
        <v>45994</v>
      </c>
      <c r="B3073" s="158">
        <v>4180823337</v>
      </c>
      <c r="C3073" s="10" t="s">
        <v>7767</v>
      </c>
      <c r="D3073" s="149">
        <v>45997</v>
      </c>
      <c r="E3073" s="152"/>
      <c r="F3073" s="151"/>
      <c r="G3073" s="33" t="s">
        <v>7778</v>
      </c>
      <c r="H3073" s="152"/>
      <c r="I3073" s="158" t="s">
        <v>8089</v>
      </c>
      <c r="J3073" s="150" t="s">
        <v>7234</v>
      </c>
      <c r="K3073" s="331" t="s">
        <v>32</v>
      </c>
      <c r="L3073" s="21" t="str">
        <f>VLOOKUP($K3073,TONG_SL!$A:$D,2,0)</f>
        <v>Giò Tai Lưỡi Xào 250g</v>
      </c>
      <c r="N3073" s="21" t="str">
        <f t="shared" si="290"/>
        <v>K-C6</v>
      </c>
      <c r="Q3073" s="21" t="str">
        <f>VLOOKUP(K3073,TONG_SL!$A:$D,3,0)</f>
        <v>Túi</v>
      </c>
      <c r="R3073" s="106">
        <v>4</v>
      </c>
      <c r="S3073" s="220"/>
      <c r="T3073" s="220">
        <f>VLOOKUP(VLOOKUP(G3073,Ma_KH!$A:$R,18,0)&amp;K3073,Gia_MB!$A:$F,6,0)</f>
        <v>50182</v>
      </c>
      <c r="U3073" s="221">
        <f t="shared" si="291"/>
        <v>200728</v>
      </c>
      <c r="V3073" s="220"/>
      <c r="W3073" s="222">
        <f t="shared" si="292"/>
        <v>0</v>
      </c>
      <c r="X3073" s="223" t="str">
        <f t="shared" si="293"/>
        <v>8</v>
      </c>
      <c r="Y3073" s="220"/>
      <c r="Z3073" s="221">
        <f t="shared" si="294"/>
        <v>16058.24</v>
      </c>
      <c r="AA3073" s="5">
        <f>VLOOKUP(G3073,Ma_KH!$A:$R,14,0)</f>
        <v>60</v>
      </c>
    </row>
    <row r="3074" spans="1:27" hidden="1" x14ac:dyDescent="0.25">
      <c r="A3074" s="157">
        <v>45994</v>
      </c>
      <c r="B3074" s="158">
        <v>4180823337</v>
      </c>
      <c r="C3074" s="10" t="s">
        <v>7767</v>
      </c>
      <c r="D3074" s="149">
        <v>45997</v>
      </c>
      <c r="E3074" s="152"/>
      <c r="F3074" s="151"/>
      <c r="G3074" s="33" t="s">
        <v>7778</v>
      </c>
      <c r="H3074" s="152"/>
      <c r="I3074" s="158" t="s">
        <v>8089</v>
      </c>
      <c r="J3074" s="150" t="s">
        <v>7234</v>
      </c>
      <c r="K3074" s="331" t="s">
        <v>48</v>
      </c>
      <c r="L3074" s="21" t="str">
        <f>VLOOKUP($K3074,TONG_SL!$A:$D,2,0)</f>
        <v>Mọc Nấm Hương 250g</v>
      </c>
      <c r="N3074" s="21" t="str">
        <f t="shared" si="290"/>
        <v>K-C6</v>
      </c>
      <c r="Q3074" s="21" t="str">
        <f>VLOOKUP(K3074,TONG_SL!$A:$D,3,0)</f>
        <v>Túi</v>
      </c>
      <c r="R3074" s="106">
        <v>4</v>
      </c>
      <c r="S3074" s="220"/>
      <c r="T3074" s="220">
        <f>VLOOKUP(VLOOKUP(G3074,Ma_KH!$A:$R,18,0)&amp;K3074,Gia_MB!$A:$F,6,0)</f>
        <v>46000</v>
      </c>
      <c r="U3074" s="221">
        <f t="shared" si="291"/>
        <v>184000</v>
      </c>
      <c r="V3074" s="220"/>
      <c r="W3074" s="222">
        <f t="shared" si="292"/>
        <v>0</v>
      </c>
      <c r="X3074" s="223" t="str">
        <f t="shared" si="293"/>
        <v>8</v>
      </c>
      <c r="Y3074" s="220"/>
      <c r="Z3074" s="221">
        <f t="shared" si="294"/>
        <v>14720</v>
      </c>
      <c r="AA3074" s="5">
        <f>VLOOKUP(G3074,Ma_KH!$A:$R,14,0)</f>
        <v>60</v>
      </c>
    </row>
    <row r="3075" spans="1:27" hidden="1" x14ac:dyDescent="0.25">
      <c r="A3075" s="157">
        <v>45994</v>
      </c>
      <c r="B3075" s="158">
        <v>4180823337</v>
      </c>
      <c r="C3075" s="10" t="s">
        <v>7767</v>
      </c>
      <c r="D3075" s="149">
        <v>45997</v>
      </c>
      <c r="E3075" s="152"/>
      <c r="F3075" s="151"/>
      <c r="G3075" s="33" t="s">
        <v>7778</v>
      </c>
      <c r="H3075" s="152"/>
      <c r="I3075" s="158" t="s">
        <v>8089</v>
      </c>
      <c r="J3075" s="150" t="s">
        <v>7234</v>
      </c>
      <c r="K3075" s="331" t="s">
        <v>7154</v>
      </c>
      <c r="L3075" s="21" t="str">
        <f>VLOOKUP($K3075,TONG_SL!$A:$D,2,0)</f>
        <v>Chả cốm 300g</v>
      </c>
      <c r="N3075" s="21" t="str">
        <f t="shared" si="290"/>
        <v>K-C6</v>
      </c>
      <c r="Q3075" s="21" t="str">
        <f>VLOOKUP(K3075,TONG_SL!$A:$D,3,0)</f>
        <v>Túi</v>
      </c>
      <c r="R3075" s="106">
        <v>4</v>
      </c>
      <c r="S3075" s="220"/>
      <c r="T3075" s="220">
        <f>VLOOKUP(VLOOKUP(G3075,Ma_KH!$A:$R,18,0)&amp;K3075,Gia_MB!$A:$F,6,0)</f>
        <v>74250</v>
      </c>
      <c r="U3075" s="221">
        <f t="shared" si="291"/>
        <v>297000</v>
      </c>
      <c r="V3075" s="220"/>
      <c r="W3075" s="222">
        <f t="shared" si="292"/>
        <v>0</v>
      </c>
      <c r="X3075" s="223" t="str">
        <f t="shared" si="293"/>
        <v>8</v>
      </c>
      <c r="Y3075" s="220"/>
      <c r="Z3075" s="221">
        <f t="shared" si="294"/>
        <v>23760</v>
      </c>
      <c r="AA3075" s="5">
        <f>VLOOKUP(G3075,Ma_KH!$A:$R,14,0)</f>
        <v>60</v>
      </c>
    </row>
    <row r="3076" spans="1:27" hidden="1" x14ac:dyDescent="0.25">
      <c r="A3076" s="157">
        <v>45994</v>
      </c>
      <c r="B3076" s="158">
        <v>4180823337</v>
      </c>
      <c r="C3076" s="10" t="s">
        <v>7767</v>
      </c>
      <c r="D3076" s="149">
        <v>45997</v>
      </c>
      <c r="E3076" s="152"/>
      <c r="F3076" s="151"/>
      <c r="G3076" s="33" t="s">
        <v>7778</v>
      </c>
      <c r="H3076" s="152"/>
      <c r="I3076" s="158" t="s">
        <v>8089</v>
      </c>
      <c r="J3076" s="150" t="s">
        <v>7234</v>
      </c>
      <c r="K3076" s="331" t="s">
        <v>7775</v>
      </c>
      <c r="L3076" s="21" t="str">
        <f>VLOOKUP($K3076,TONG_SL!$A:$D,2,0)</f>
        <v>Chả nướng 300g</v>
      </c>
      <c r="N3076" s="21" t="str">
        <f t="shared" si="290"/>
        <v>K-C6</v>
      </c>
      <c r="Q3076" s="21" t="str">
        <f>VLOOKUP(K3076,TONG_SL!$A:$D,3,0)</f>
        <v>Túi</v>
      </c>
      <c r="R3076" s="106">
        <v>4</v>
      </c>
      <c r="S3076" s="220"/>
      <c r="T3076" s="220">
        <f>VLOOKUP(VLOOKUP(G3076,Ma_KH!$A:$R,18,0)&amp;K3076,Gia_MB!$A:$F,6,0)</f>
        <v>70950</v>
      </c>
      <c r="U3076" s="221">
        <f t="shared" si="291"/>
        <v>283800</v>
      </c>
      <c r="V3076" s="220"/>
      <c r="W3076" s="222">
        <f t="shared" si="292"/>
        <v>0</v>
      </c>
      <c r="X3076" s="223" t="str">
        <f t="shared" si="293"/>
        <v>8</v>
      </c>
      <c r="Y3076" s="220"/>
      <c r="Z3076" s="221">
        <f t="shared" si="294"/>
        <v>22704</v>
      </c>
      <c r="AA3076" s="5">
        <f>VLOOKUP(G3076,Ma_KH!$A:$R,14,0)</f>
        <v>60</v>
      </c>
    </row>
    <row r="3077" spans="1:27" hidden="1" x14ac:dyDescent="0.25">
      <c r="A3077" s="157">
        <v>45996</v>
      </c>
      <c r="B3077" s="158">
        <v>4180900021</v>
      </c>
      <c r="C3077" s="10" t="s">
        <v>7767</v>
      </c>
      <c r="D3077" s="149">
        <v>45997</v>
      </c>
      <c r="E3077" s="152"/>
      <c r="F3077" s="151"/>
      <c r="G3077" s="33" t="s">
        <v>7778</v>
      </c>
      <c r="H3077" s="152"/>
      <c r="I3077" s="158" t="s">
        <v>8242</v>
      </c>
      <c r="J3077" s="150" t="s">
        <v>7234</v>
      </c>
      <c r="K3077" s="331" t="s">
        <v>7187</v>
      </c>
      <c r="L3077" s="21" t="str">
        <f>VLOOKUP($K3077,TONG_SL!$A:$D,2,0)</f>
        <v>Chân giò heo muối 300g</v>
      </c>
      <c r="N3077" s="21" t="str">
        <f t="shared" si="290"/>
        <v>K-C6</v>
      </c>
      <c r="Q3077" s="21" t="str">
        <f>VLOOKUP(K3077,TONG_SL!$A:$D,3,0)</f>
        <v>Túi</v>
      </c>
      <c r="R3077" s="106">
        <v>10</v>
      </c>
      <c r="S3077" s="220"/>
      <c r="T3077" s="220">
        <f>VLOOKUP(VLOOKUP(G3077,Ma_KH!$A:$R,18,0)&amp;K3077,Gia_MB!$A:$F,6,0)</f>
        <v>73431</v>
      </c>
      <c r="U3077" s="221">
        <f t="shared" si="291"/>
        <v>734310</v>
      </c>
      <c r="V3077" s="220"/>
      <c r="W3077" s="222">
        <f t="shared" si="292"/>
        <v>0</v>
      </c>
      <c r="X3077" s="223" t="str">
        <f t="shared" si="293"/>
        <v>8</v>
      </c>
      <c r="Y3077" s="220"/>
      <c r="Z3077" s="221">
        <f t="shared" si="294"/>
        <v>58744.800000000003</v>
      </c>
      <c r="AA3077" s="5">
        <f>VLOOKUP(G3077,Ma_KH!$A:$R,14,0)</f>
        <v>60</v>
      </c>
    </row>
    <row r="3078" spans="1:27" hidden="1" x14ac:dyDescent="0.25">
      <c r="A3078" s="157">
        <v>45996</v>
      </c>
      <c r="B3078" s="158">
        <v>4180900021</v>
      </c>
      <c r="C3078" s="10" t="s">
        <v>7767</v>
      </c>
      <c r="D3078" s="149">
        <v>45997</v>
      </c>
      <c r="E3078" s="152"/>
      <c r="F3078" s="151"/>
      <c r="G3078" s="33" t="s">
        <v>7778</v>
      </c>
      <c r="H3078" s="152"/>
      <c r="I3078" s="158" t="s">
        <v>8242</v>
      </c>
      <c r="J3078" s="150" t="s">
        <v>7234</v>
      </c>
      <c r="K3078" s="331" t="s">
        <v>7197</v>
      </c>
      <c r="L3078" s="21" t="str">
        <f>VLOOKUP($K3078,TONG_SL!$A:$D,2,0)</f>
        <v>Gà muối 500g</v>
      </c>
      <c r="N3078" s="21" t="str">
        <f t="shared" si="290"/>
        <v>K-C6</v>
      </c>
      <c r="Q3078" s="21" t="str">
        <f>VLOOKUP(K3078,TONG_SL!$A:$D,3,0)</f>
        <v>Túi</v>
      </c>
      <c r="R3078" s="106">
        <v>5</v>
      </c>
      <c r="S3078" s="220"/>
      <c r="T3078" s="220">
        <f>VLOOKUP(VLOOKUP(G3078,Ma_KH!$A:$R,18,0)&amp;K3078,Gia_MB!$A:$F,6,0)</f>
        <v>111058</v>
      </c>
      <c r="U3078" s="221">
        <f t="shared" si="291"/>
        <v>555290</v>
      </c>
      <c r="V3078" s="220"/>
      <c r="W3078" s="222">
        <f t="shared" si="292"/>
        <v>0</v>
      </c>
      <c r="X3078" s="223" t="str">
        <f t="shared" si="293"/>
        <v>8</v>
      </c>
      <c r="Y3078" s="220"/>
      <c r="Z3078" s="221">
        <f t="shared" si="294"/>
        <v>44423.200000000004</v>
      </c>
      <c r="AA3078" s="5">
        <f>VLOOKUP(G3078,Ma_KH!$A:$R,14,0)</f>
        <v>60</v>
      </c>
    </row>
    <row r="3079" spans="1:27" hidden="1" x14ac:dyDescent="0.25">
      <c r="A3079" s="157">
        <v>45996</v>
      </c>
      <c r="B3079" s="158">
        <v>4180900021</v>
      </c>
      <c r="C3079" s="10" t="s">
        <v>7767</v>
      </c>
      <c r="D3079" s="149">
        <v>45997</v>
      </c>
      <c r="E3079" s="152"/>
      <c r="F3079" s="151"/>
      <c r="G3079" s="33" t="s">
        <v>7778</v>
      </c>
      <c r="H3079" s="152"/>
      <c r="I3079" s="158" t="s">
        <v>8242</v>
      </c>
      <c r="J3079" s="150" t="s">
        <v>7234</v>
      </c>
      <c r="K3079" s="331" t="s">
        <v>48</v>
      </c>
      <c r="L3079" s="21" t="str">
        <f>VLOOKUP($K3079,TONG_SL!$A:$D,2,0)</f>
        <v>Mọc Nấm Hương 250g</v>
      </c>
      <c r="N3079" s="21" t="str">
        <f t="shared" si="290"/>
        <v>K-C6</v>
      </c>
      <c r="Q3079" s="21" t="str">
        <f>VLOOKUP(K3079,TONG_SL!$A:$D,3,0)</f>
        <v>Túi</v>
      </c>
      <c r="R3079" s="106">
        <v>10</v>
      </c>
      <c r="S3079" s="220"/>
      <c r="T3079" s="220">
        <f>VLOOKUP(VLOOKUP(G3079,Ma_KH!$A:$R,18,0)&amp;K3079,Gia_MB!$A:$F,6,0)</f>
        <v>46000</v>
      </c>
      <c r="U3079" s="221">
        <f t="shared" si="291"/>
        <v>460000</v>
      </c>
      <c r="V3079" s="220"/>
      <c r="W3079" s="222">
        <f t="shared" si="292"/>
        <v>0</v>
      </c>
      <c r="X3079" s="223" t="str">
        <f t="shared" si="293"/>
        <v>8</v>
      </c>
      <c r="Y3079" s="220"/>
      <c r="Z3079" s="221">
        <f t="shared" si="294"/>
        <v>36800</v>
      </c>
      <c r="AA3079" s="5">
        <f>VLOOKUP(G3079,Ma_KH!$A:$R,14,0)</f>
        <v>60</v>
      </c>
    </row>
    <row r="3080" spans="1:27" hidden="1" x14ac:dyDescent="0.25">
      <c r="A3080" s="157">
        <v>45996</v>
      </c>
      <c r="B3080" s="158">
        <v>4180900021</v>
      </c>
      <c r="C3080" s="10" t="s">
        <v>7767</v>
      </c>
      <c r="D3080" s="149">
        <v>45997</v>
      </c>
      <c r="E3080" s="152"/>
      <c r="F3080" s="151"/>
      <c r="G3080" s="33" t="s">
        <v>7778</v>
      </c>
      <c r="H3080" s="152"/>
      <c r="I3080" s="158" t="s">
        <v>8242</v>
      </c>
      <c r="J3080" s="150" t="s">
        <v>7234</v>
      </c>
      <c r="K3080" s="331" t="s">
        <v>32</v>
      </c>
      <c r="L3080" s="21" t="str">
        <f>VLOOKUP($K3080,TONG_SL!$A:$D,2,0)</f>
        <v>Giò Tai Lưỡi Xào 250g</v>
      </c>
      <c r="N3080" s="21" t="str">
        <f t="shared" si="290"/>
        <v>K-C6</v>
      </c>
      <c r="Q3080" s="21" t="str">
        <f>VLOOKUP(K3080,TONG_SL!$A:$D,3,0)</f>
        <v>Túi</v>
      </c>
      <c r="R3080" s="106">
        <v>5</v>
      </c>
      <c r="S3080" s="220"/>
      <c r="T3080" s="220">
        <f>VLOOKUP(VLOOKUP(G3080,Ma_KH!$A:$R,18,0)&amp;K3080,Gia_MB!$A:$F,6,0)</f>
        <v>50182</v>
      </c>
      <c r="U3080" s="221">
        <f t="shared" si="291"/>
        <v>250910</v>
      </c>
      <c r="V3080" s="220"/>
      <c r="W3080" s="222">
        <f t="shared" si="292"/>
        <v>0</v>
      </c>
      <c r="X3080" s="223" t="str">
        <f t="shared" si="293"/>
        <v>8</v>
      </c>
      <c r="Y3080" s="220"/>
      <c r="Z3080" s="221">
        <f t="shared" si="294"/>
        <v>20072.8</v>
      </c>
      <c r="AA3080" s="5">
        <f>VLOOKUP(G3080,Ma_KH!$A:$R,14,0)</f>
        <v>60</v>
      </c>
    </row>
    <row r="3081" spans="1:27" hidden="1" x14ac:dyDescent="0.25">
      <c r="A3081" s="157">
        <v>45996</v>
      </c>
      <c r="B3081" s="158">
        <v>4180900021</v>
      </c>
      <c r="C3081" s="10" t="s">
        <v>7767</v>
      </c>
      <c r="D3081" s="149">
        <v>45997</v>
      </c>
      <c r="E3081" s="152"/>
      <c r="F3081" s="151"/>
      <c r="G3081" s="33" t="s">
        <v>7778</v>
      </c>
      <c r="H3081" s="152"/>
      <c r="I3081" s="158" t="s">
        <v>8242</v>
      </c>
      <c r="J3081" s="150" t="s">
        <v>7234</v>
      </c>
      <c r="K3081" s="331" t="s">
        <v>7775</v>
      </c>
      <c r="L3081" s="21" t="str">
        <f>VLOOKUP($K3081,TONG_SL!$A:$D,2,0)</f>
        <v>Chả nướng 300g</v>
      </c>
      <c r="N3081" s="21" t="str">
        <f t="shared" si="290"/>
        <v>K-C6</v>
      </c>
      <c r="Q3081" s="21" t="str">
        <f>VLOOKUP(K3081,TONG_SL!$A:$D,3,0)</f>
        <v>Túi</v>
      </c>
      <c r="R3081" s="106">
        <v>5</v>
      </c>
      <c r="S3081" s="220"/>
      <c r="T3081" s="220">
        <f>VLOOKUP(VLOOKUP(G3081,Ma_KH!$A:$R,18,0)&amp;K3081,Gia_MB!$A:$F,6,0)</f>
        <v>70950</v>
      </c>
      <c r="U3081" s="221">
        <f t="shared" si="291"/>
        <v>354750</v>
      </c>
      <c r="V3081" s="220"/>
      <c r="W3081" s="222">
        <f t="shared" si="292"/>
        <v>0</v>
      </c>
      <c r="X3081" s="223" t="str">
        <f t="shared" si="293"/>
        <v>8</v>
      </c>
      <c r="Y3081" s="220"/>
      <c r="Z3081" s="221">
        <f t="shared" si="294"/>
        <v>28380</v>
      </c>
      <c r="AA3081" s="5">
        <f>VLOOKUP(G3081,Ma_KH!$A:$R,14,0)</f>
        <v>60</v>
      </c>
    </row>
    <row r="3082" spans="1:27" hidden="1" x14ac:dyDescent="0.25">
      <c r="A3082" s="157">
        <v>45996</v>
      </c>
      <c r="B3082" s="158">
        <v>4180900021</v>
      </c>
      <c r="C3082" s="10" t="s">
        <v>7767</v>
      </c>
      <c r="D3082" s="149">
        <v>45997</v>
      </c>
      <c r="E3082" s="152"/>
      <c r="F3082" s="151"/>
      <c r="G3082" s="33" t="s">
        <v>7778</v>
      </c>
      <c r="H3082" s="152"/>
      <c r="I3082" s="158" t="s">
        <v>8242</v>
      </c>
      <c r="J3082" s="150" t="s">
        <v>7234</v>
      </c>
      <c r="K3082" s="331" t="s">
        <v>7154</v>
      </c>
      <c r="L3082" s="21" t="str">
        <f>VLOOKUP($K3082,TONG_SL!$A:$D,2,0)</f>
        <v>Chả cốm 300g</v>
      </c>
      <c r="N3082" s="21" t="str">
        <f t="shared" ref="N3082:N3145" si="295">IF($B3082&lt;&gt;"","K-C6","")</f>
        <v>K-C6</v>
      </c>
      <c r="Q3082" s="21" t="str">
        <f>VLOOKUP(K3082,TONG_SL!$A:$D,3,0)</f>
        <v>Túi</v>
      </c>
      <c r="R3082" s="106">
        <v>5</v>
      </c>
      <c r="S3082" s="220"/>
      <c r="T3082" s="220">
        <f>VLOOKUP(VLOOKUP(G3082,Ma_KH!$A:$R,18,0)&amp;K3082,Gia_MB!$A:$F,6,0)</f>
        <v>74250</v>
      </c>
      <c r="U3082" s="221">
        <f t="shared" si="291"/>
        <v>371250</v>
      </c>
      <c r="V3082" s="220"/>
      <c r="W3082" s="222">
        <f t="shared" si="292"/>
        <v>0</v>
      </c>
      <c r="X3082" s="223" t="str">
        <f t="shared" si="293"/>
        <v>8</v>
      </c>
      <c r="Y3082" s="220"/>
      <c r="Z3082" s="221">
        <f t="shared" si="294"/>
        <v>29700</v>
      </c>
      <c r="AA3082" s="5">
        <f>VLOOKUP(G3082,Ma_KH!$A:$R,14,0)</f>
        <v>60</v>
      </c>
    </row>
    <row r="3083" spans="1:27" hidden="1" x14ac:dyDescent="0.25">
      <c r="A3083" s="157">
        <v>45996</v>
      </c>
      <c r="B3083" s="158">
        <v>4180902011</v>
      </c>
      <c r="C3083" s="10" t="s">
        <v>7767</v>
      </c>
      <c r="D3083" s="149">
        <v>45997</v>
      </c>
      <c r="E3083" s="152"/>
      <c r="F3083" s="151"/>
      <c r="G3083" t="s">
        <v>7229</v>
      </c>
      <c r="H3083" s="152"/>
      <c r="I3083" s="158" t="s">
        <v>8243</v>
      </c>
      <c r="J3083" s="150" t="s">
        <v>7234</v>
      </c>
      <c r="K3083" s="331" t="s">
        <v>48</v>
      </c>
      <c r="L3083" s="21" t="str">
        <f>VLOOKUP($K3083,TONG_SL!$A:$D,2,0)</f>
        <v>Mọc Nấm Hương 250g</v>
      </c>
      <c r="N3083" s="21" t="str">
        <f t="shared" si="295"/>
        <v>K-C6</v>
      </c>
      <c r="Q3083" s="21" t="str">
        <f>VLOOKUP(K3083,TONG_SL!$A:$D,3,0)</f>
        <v>Túi</v>
      </c>
      <c r="R3083" s="106">
        <v>5</v>
      </c>
      <c r="S3083" s="220"/>
      <c r="T3083" s="220">
        <f>VLOOKUP(VLOOKUP(G3083,Ma_KH!$A:$R,18,0)&amp;K3083,Gia_MB!$A:$F,6,0)</f>
        <v>46000</v>
      </c>
      <c r="U3083" s="221">
        <f t="shared" si="291"/>
        <v>230000</v>
      </c>
      <c r="V3083" s="220"/>
      <c r="W3083" s="222">
        <f t="shared" si="292"/>
        <v>0</v>
      </c>
      <c r="X3083" s="223" t="str">
        <f t="shared" si="293"/>
        <v>8</v>
      </c>
      <c r="Y3083" s="220"/>
      <c r="Z3083" s="221">
        <f t="shared" si="294"/>
        <v>18400</v>
      </c>
      <c r="AA3083" s="5">
        <f>VLOOKUP(G3083,Ma_KH!$A:$R,14,0)</f>
        <v>60</v>
      </c>
    </row>
    <row r="3084" spans="1:27" hidden="1" x14ac:dyDescent="0.25">
      <c r="A3084" s="157">
        <v>45996</v>
      </c>
      <c r="B3084" s="158">
        <v>4180902011</v>
      </c>
      <c r="C3084" s="10" t="s">
        <v>7767</v>
      </c>
      <c r="D3084" s="149">
        <v>45997</v>
      </c>
      <c r="E3084" s="152"/>
      <c r="F3084" s="151"/>
      <c r="G3084" t="s">
        <v>7229</v>
      </c>
      <c r="H3084" s="152"/>
      <c r="I3084" s="158" t="s">
        <v>8243</v>
      </c>
      <c r="J3084" s="150" t="s">
        <v>7234</v>
      </c>
      <c r="K3084" s="331" t="s">
        <v>7775</v>
      </c>
      <c r="L3084" s="21" t="str">
        <f>VLOOKUP($K3084,TONG_SL!$A:$D,2,0)</f>
        <v>Chả nướng 300g</v>
      </c>
      <c r="N3084" s="21" t="str">
        <f t="shared" si="295"/>
        <v>K-C6</v>
      </c>
      <c r="Q3084" s="21" t="str">
        <f>VLOOKUP(K3084,TONG_SL!$A:$D,3,0)</f>
        <v>Túi</v>
      </c>
      <c r="R3084" s="106">
        <v>5</v>
      </c>
      <c r="S3084" s="220"/>
      <c r="T3084" s="220">
        <f>VLOOKUP(VLOOKUP(G3084,Ma_KH!$A:$R,18,0)&amp;K3084,Gia_MB!$A:$F,6,0)</f>
        <v>70950</v>
      </c>
      <c r="U3084" s="221">
        <f t="shared" si="291"/>
        <v>354750</v>
      </c>
      <c r="V3084" s="220"/>
      <c r="W3084" s="222">
        <f t="shared" si="292"/>
        <v>0</v>
      </c>
      <c r="X3084" s="223" t="str">
        <f t="shared" si="293"/>
        <v>8</v>
      </c>
      <c r="Y3084" s="220"/>
      <c r="Z3084" s="221">
        <f t="shared" si="294"/>
        <v>28380</v>
      </c>
      <c r="AA3084" s="5">
        <f>VLOOKUP(G3084,Ma_KH!$A:$R,14,0)</f>
        <v>60</v>
      </c>
    </row>
    <row r="3085" spans="1:27" hidden="1" x14ac:dyDescent="0.25">
      <c r="A3085" s="157">
        <v>45996</v>
      </c>
      <c r="B3085" s="158">
        <v>4180902011</v>
      </c>
      <c r="C3085" s="10" t="s">
        <v>7767</v>
      </c>
      <c r="D3085" s="149">
        <v>45997</v>
      </c>
      <c r="E3085" s="152"/>
      <c r="F3085" s="151"/>
      <c r="G3085" t="s">
        <v>7229</v>
      </c>
      <c r="H3085" s="152"/>
      <c r="I3085" s="158" t="s">
        <v>8243</v>
      </c>
      <c r="J3085" s="150" t="s">
        <v>7234</v>
      </c>
      <c r="K3085" s="331" t="s">
        <v>7197</v>
      </c>
      <c r="L3085" s="21" t="str">
        <f>VLOOKUP($K3085,TONG_SL!$A:$D,2,0)</f>
        <v>Gà muối 500g</v>
      </c>
      <c r="N3085" s="21" t="str">
        <f t="shared" si="295"/>
        <v>K-C6</v>
      </c>
      <c r="Q3085" s="21" t="str">
        <f>VLOOKUP(K3085,TONG_SL!$A:$D,3,0)</f>
        <v>Túi</v>
      </c>
      <c r="R3085" s="106">
        <v>15</v>
      </c>
      <c r="S3085" s="220"/>
      <c r="T3085" s="220">
        <f>VLOOKUP(VLOOKUP(G3085,Ma_KH!$A:$R,18,0)&amp;K3085,Gia_MB!$A:$F,6,0)</f>
        <v>111058</v>
      </c>
      <c r="U3085" s="221">
        <f t="shared" si="291"/>
        <v>1665870</v>
      </c>
      <c r="V3085" s="220"/>
      <c r="W3085" s="222">
        <f t="shared" si="292"/>
        <v>0</v>
      </c>
      <c r="X3085" s="223" t="str">
        <f t="shared" si="293"/>
        <v>8</v>
      </c>
      <c r="Y3085" s="220"/>
      <c r="Z3085" s="221">
        <f t="shared" si="294"/>
        <v>133269.6</v>
      </c>
      <c r="AA3085" s="5">
        <f>VLOOKUP(G3085,Ma_KH!$A:$R,14,0)</f>
        <v>60</v>
      </c>
    </row>
    <row r="3086" spans="1:27" hidden="1" x14ac:dyDescent="0.25">
      <c r="A3086" s="157">
        <v>45996</v>
      </c>
      <c r="B3086" s="158">
        <v>4180902011</v>
      </c>
      <c r="C3086" s="10" t="s">
        <v>7767</v>
      </c>
      <c r="D3086" s="149">
        <v>45997</v>
      </c>
      <c r="E3086" s="152"/>
      <c r="F3086" s="151"/>
      <c r="G3086" t="s">
        <v>7229</v>
      </c>
      <c r="H3086" s="152"/>
      <c r="I3086" s="158" t="s">
        <v>8243</v>
      </c>
      <c r="J3086" s="150" t="s">
        <v>7234</v>
      </c>
      <c r="K3086" s="331" t="s">
        <v>7187</v>
      </c>
      <c r="L3086" s="21" t="str">
        <f>VLOOKUP($K3086,TONG_SL!$A:$D,2,0)</f>
        <v>Chân giò heo muối 300g</v>
      </c>
      <c r="N3086" s="21" t="str">
        <f t="shared" si="295"/>
        <v>K-C6</v>
      </c>
      <c r="Q3086" s="21" t="str">
        <f>VLOOKUP(K3086,TONG_SL!$A:$D,3,0)</f>
        <v>Túi</v>
      </c>
      <c r="R3086" s="106">
        <v>5</v>
      </c>
      <c r="S3086" s="220"/>
      <c r="T3086" s="220">
        <f>VLOOKUP(VLOOKUP(G3086,Ma_KH!$A:$R,18,0)&amp;K3086,Gia_MB!$A:$F,6,0)</f>
        <v>73431</v>
      </c>
      <c r="U3086" s="221">
        <f t="shared" si="291"/>
        <v>367155</v>
      </c>
      <c r="V3086" s="220"/>
      <c r="W3086" s="222">
        <f t="shared" si="292"/>
        <v>0</v>
      </c>
      <c r="X3086" s="223" t="str">
        <f t="shared" si="293"/>
        <v>8</v>
      </c>
      <c r="Y3086" s="220"/>
      <c r="Z3086" s="221">
        <f t="shared" si="294"/>
        <v>29372.400000000001</v>
      </c>
      <c r="AA3086" s="5">
        <f>VLOOKUP(G3086,Ma_KH!$A:$R,14,0)</f>
        <v>60</v>
      </c>
    </row>
    <row r="3087" spans="1:27" hidden="1" x14ac:dyDescent="0.25">
      <c r="A3087" s="157">
        <v>45995</v>
      </c>
      <c r="B3087" s="158">
        <v>4180866407</v>
      </c>
      <c r="C3087" s="10" t="s">
        <v>7767</v>
      </c>
      <c r="D3087" s="149">
        <v>45997</v>
      </c>
      <c r="E3087" s="152"/>
      <c r="F3087" s="151"/>
      <c r="G3087" s="33" t="s">
        <v>7819</v>
      </c>
      <c r="H3087" s="152"/>
      <c r="I3087" s="158" t="s">
        <v>8244</v>
      </c>
      <c r="J3087" s="150" t="s">
        <v>7234</v>
      </c>
      <c r="K3087" s="331" t="s">
        <v>32</v>
      </c>
      <c r="L3087" s="21" t="str">
        <f>VLOOKUP($K3087,TONG_SL!$A:$D,2,0)</f>
        <v>Giò Tai Lưỡi Xào 250g</v>
      </c>
      <c r="N3087" s="21" t="str">
        <f t="shared" si="295"/>
        <v>K-C6</v>
      </c>
      <c r="Q3087" s="21" t="str">
        <f>VLOOKUP(K3087,TONG_SL!$A:$D,3,0)</f>
        <v>Túi</v>
      </c>
      <c r="R3087" s="106">
        <v>10</v>
      </c>
      <c r="S3087" s="220"/>
      <c r="T3087" s="220">
        <f>VLOOKUP(VLOOKUP(G3087,Ma_KH!$A:$R,18,0)&amp;K3087,Gia_MB!$A:$F,6,0)</f>
        <v>50182</v>
      </c>
      <c r="U3087" s="221">
        <f t="shared" si="291"/>
        <v>501820</v>
      </c>
      <c r="V3087" s="220"/>
      <c r="W3087" s="222">
        <f t="shared" si="292"/>
        <v>0</v>
      </c>
      <c r="X3087" s="223" t="str">
        <f t="shared" si="293"/>
        <v>8</v>
      </c>
      <c r="Y3087" s="220"/>
      <c r="Z3087" s="221">
        <f t="shared" si="294"/>
        <v>40145.599999999999</v>
      </c>
      <c r="AA3087" s="5">
        <f>VLOOKUP(G3087,Ma_KH!$A:$R,14,0)</f>
        <v>60</v>
      </c>
    </row>
    <row r="3088" spans="1:27" hidden="1" x14ac:dyDescent="0.25">
      <c r="A3088" s="157">
        <v>45995</v>
      </c>
      <c r="B3088" s="158">
        <v>4180866407</v>
      </c>
      <c r="C3088" s="10" t="s">
        <v>7767</v>
      </c>
      <c r="D3088" s="149">
        <v>45997</v>
      </c>
      <c r="E3088" s="152"/>
      <c r="F3088" s="151"/>
      <c r="G3088" s="33" t="s">
        <v>7819</v>
      </c>
      <c r="H3088" s="152"/>
      <c r="I3088" s="158" t="s">
        <v>8244</v>
      </c>
      <c r="J3088" s="150" t="s">
        <v>7234</v>
      </c>
      <c r="K3088" s="331" t="s">
        <v>7197</v>
      </c>
      <c r="L3088" s="21" t="str">
        <f>VLOOKUP($K3088,TONG_SL!$A:$D,2,0)</f>
        <v>Gà muối 500g</v>
      </c>
      <c r="N3088" s="21" t="str">
        <f t="shared" si="295"/>
        <v>K-C6</v>
      </c>
      <c r="Q3088" s="21" t="str">
        <f>VLOOKUP(K3088,TONG_SL!$A:$D,3,0)</f>
        <v>Túi</v>
      </c>
      <c r="R3088" s="106">
        <v>10</v>
      </c>
      <c r="S3088" s="220"/>
      <c r="T3088" s="220">
        <f>VLOOKUP(VLOOKUP(G3088,Ma_KH!$A:$R,18,0)&amp;K3088,Gia_MB!$A:$F,6,0)</f>
        <v>111058</v>
      </c>
      <c r="U3088" s="221">
        <f t="shared" si="291"/>
        <v>1110580</v>
      </c>
      <c r="V3088" s="220"/>
      <c r="W3088" s="222">
        <f t="shared" si="292"/>
        <v>0</v>
      </c>
      <c r="X3088" s="223" t="str">
        <f t="shared" si="293"/>
        <v>8</v>
      </c>
      <c r="Y3088" s="220"/>
      <c r="Z3088" s="221">
        <f t="shared" si="294"/>
        <v>88846.400000000009</v>
      </c>
      <c r="AA3088" s="5">
        <f>VLOOKUP(G3088,Ma_KH!$A:$R,14,0)</f>
        <v>60</v>
      </c>
    </row>
    <row r="3089" spans="1:27" hidden="1" x14ac:dyDescent="0.25">
      <c r="A3089" s="157">
        <v>45995</v>
      </c>
      <c r="B3089" s="158">
        <v>4180866407</v>
      </c>
      <c r="C3089" s="10" t="s">
        <v>7767</v>
      </c>
      <c r="D3089" s="149">
        <v>45997</v>
      </c>
      <c r="E3089" s="152"/>
      <c r="F3089" s="151"/>
      <c r="G3089" s="33" t="s">
        <v>7819</v>
      </c>
      <c r="H3089" s="152"/>
      <c r="I3089" s="158" t="s">
        <v>8244</v>
      </c>
      <c r="J3089" s="150" t="s">
        <v>7234</v>
      </c>
      <c r="K3089" s="331" t="s">
        <v>7187</v>
      </c>
      <c r="L3089" s="21" t="str">
        <f>VLOOKUP($K3089,TONG_SL!$A:$D,2,0)</f>
        <v>Chân giò heo muối 300g</v>
      </c>
      <c r="N3089" s="21" t="str">
        <f t="shared" si="295"/>
        <v>K-C6</v>
      </c>
      <c r="Q3089" s="21" t="str">
        <f>VLOOKUP(K3089,TONG_SL!$A:$D,3,0)</f>
        <v>Túi</v>
      </c>
      <c r="R3089" s="106">
        <v>10</v>
      </c>
      <c r="S3089" s="220"/>
      <c r="T3089" s="220">
        <f>VLOOKUP(VLOOKUP(G3089,Ma_KH!$A:$R,18,0)&amp;K3089,Gia_MB!$A:$F,6,0)</f>
        <v>73431</v>
      </c>
      <c r="U3089" s="221">
        <f t="shared" ref="U3089:U3126" si="296">T3089*R3089</f>
        <v>734310</v>
      </c>
      <c r="V3089" s="220"/>
      <c r="W3089" s="222">
        <f t="shared" ref="W3089:W3126" si="297">U3089*V3089</f>
        <v>0</v>
      </c>
      <c r="X3089" s="223" t="str">
        <f t="shared" ref="X3089:X3126" si="298">IF(B3089&lt;&gt;"","8","0")</f>
        <v>8</v>
      </c>
      <c r="Y3089" s="220"/>
      <c r="Z3089" s="221">
        <f t="shared" ref="Z3089:Z3126" si="299">U3089*X3089%</f>
        <v>58744.800000000003</v>
      </c>
      <c r="AA3089" s="5">
        <f>VLOOKUP(G3089,Ma_KH!$A:$R,14,0)</f>
        <v>60</v>
      </c>
    </row>
    <row r="3090" spans="1:27" hidden="1" x14ac:dyDescent="0.25">
      <c r="A3090" s="157">
        <v>45995</v>
      </c>
      <c r="B3090" s="158">
        <v>4180866407</v>
      </c>
      <c r="C3090" s="10" t="s">
        <v>7767</v>
      </c>
      <c r="D3090" s="149">
        <v>45997</v>
      </c>
      <c r="E3090" s="152"/>
      <c r="F3090" s="151"/>
      <c r="G3090" s="33" t="s">
        <v>7819</v>
      </c>
      <c r="H3090" s="152"/>
      <c r="I3090" s="158" t="s">
        <v>8244</v>
      </c>
      <c r="J3090" s="150" t="s">
        <v>7234</v>
      </c>
      <c r="K3090" s="331" t="s">
        <v>7775</v>
      </c>
      <c r="L3090" s="21" t="str">
        <f>VLOOKUP($K3090,TONG_SL!$A:$D,2,0)</f>
        <v>Chả nướng 300g</v>
      </c>
      <c r="N3090" s="21" t="str">
        <f t="shared" si="295"/>
        <v>K-C6</v>
      </c>
      <c r="Q3090" s="21" t="str">
        <f>VLOOKUP(K3090,TONG_SL!$A:$D,3,0)</f>
        <v>Túi</v>
      </c>
      <c r="R3090" s="106">
        <v>3</v>
      </c>
      <c r="S3090" s="220"/>
      <c r="T3090" s="220">
        <f>VLOOKUP(VLOOKUP(G3090,Ma_KH!$A:$R,18,0)&amp;K3090,Gia_MB!$A:$F,6,0)</f>
        <v>70950</v>
      </c>
      <c r="U3090" s="221">
        <f t="shared" si="296"/>
        <v>212850</v>
      </c>
      <c r="V3090" s="220"/>
      <c r="W3090" s="222">
        <f t="shared" si="297"/>
        <v>0</v>
      </c>
      <c r="X3090" s="223" t="str">
        <f t="shared" si="298"/>
        <v>8</v>
      </c>
      <c r="Y3090" s="220"/>
      <c r="Z3090" s="221">
        <f t="shared" si="299"/>
        <v>17028</v>
      </c>
      <c r="AA3090" s="5">
        <f>VLOOKUP(G3090,Ma_KH!$A:$R,14,0)</f>
        <v>60</v>
      </c>
    </row>
    <row r="3091" spans="1:27" hidden="1" x14ac:dyDescent="0.25">
      <c r="A3091" s="157">
        <v>45989</v>
      </c>
      <c r="B3091" s="158">
        <v>4180600686</v>
      </c>
      <c r="C3091" s="10" t="s">
        <v>7767</v>
      </c>
      <c r="D3091" s="149">
        <v>45997</v>
      </c>
      <c r="E3091" s="152"/>
      <c r="F3091" s="151"/>
      <c r="G3091" s="33" t="s">
        <v>7819</v>
      </c>
      <c r="H3091" s="152"/>
      <c r="I3091" s="158" t="s">
        <v>8245</v>
      </c>
      <c r="J3091" s="150" t="s">
        <v>7234</v>
      </c>
      <c r="K3091" s="331" t="s">
        <v>7187</v>
      </c>
      <c r="L3091" s="21" t="str">
        <f>VLOOKUP($K3091,TONG_SL!$A:$D,2,0)</f>
        <v>Chân giò heo muối 300g</v>
      </c>
      <c r="N3091" s="21" t="str">
        <f t="shared" si="295"/>
        <v>K-C6</v>
      </c>
      <c r="Q3091" s="21" t="str">
        <f>VLOOKUP(K3091,TONG_SL!$A:$D,3,0)</f>
        <v>Túi</v>
      </c>
      <c r="R3091" s="106">
        <v>10</v>
      </c>
      <c r="S3091" s="220"/>
      <c r="T3091" s="220">
        <f>VLOOKUP(VLOOKUP(G3091,Ma_KH!$A:$R,18,0)&amp;K3091,Gia_MB!$A:$F,6,0)</f>
        <v>73431</v>
      </c>
      <c r="U3091" s="221">
        <f t="shared" si="296"/>
        <v>734310</v>
      </c>
      <c r="V3091" s="220"/>
      <c r="W3091" s="222">
        <f t="shared" si="297"/>
        <v>0</v>
      </c>
      <c r="X3091" s="223" t="str">
        <f t="shared" si="298"/>
        <v>8</v>
      </c>
      <c r="Y3091" s="220"/>
      <c r="Z3091" s="221">
        <f t="shared" si="299"/>
        <v>58744.800000000003</v>
      </c>
      <c r="AA3091" s="5">
        <f>VLOOKUP(G3091,Ma_KH!$A:$R,14,0)</f>
        <v>60</v>
      </c>
    </row>
    <row r="3092" spans="1:27" hidden="1" x14ac:dyDescent="0.25">
      <c r="A3092" s="157">
        <v>45989</v>
      </c>
      <c r="B3092" s="158">
        <v>4180600686</v>
      </c>
      <c r="C3092" s="10" t="s">
        <v>7767</v>
      </c>
      <c r="D3092" s="149">
        <v>45997</v>
      </c>
      <c r="E3092" s="152"/>
      <c r="F3092" s="151"/>
      <c r="G3092" s="33" t="s">
        <v>7819</v>
      </c>
      <c r="H3092" s="152"/>
      <c r="I3092" s="158" t="s">
        <v>8245</v>
      </c>
      <c r="J3092" s="150" t="s">
        <v>7234</v>
      </c>
      <c r="K3092" s="331" t="s">
        <v>7820</v>
      </c>
      <c r="L3092" s="21" t="str">
        <f>VLOOKUP($K3092,TONG_SL!$A:$D,2,0)</f>
        <v>Giò lụa cây 250g</v>
      </c>
      <c r="N3092" s="21" t="str">
        <f t="shared" si="295"/>
        <v>K-C6</v>
      </c>
      <c r="Q3092" s="21" t="str">
        <f>VLOOKUP(K3092,TONG_SL!$A:$D,3,0)</f>
        <v>Túi</v>
      </c>
      <c r="R3092" s="106">
        <v>6</v>
      </c>
      <c r="S3092" s="220"/>
      <c r="T3092" s="220">
        <f>VLOOKUP(VLOOKUP(G3092,Ma_KH!$A:$R,18,0)&amp;K3092,Gia_MB!$A:$F,6,0)</f>
        <v>49500</v>
      </c>
      <c r="U3092" s="221">
        <f t="shared" si="296"/>
        <v>297000</v>
      </c>
      <c r="V3092" s="220"/>
      <c r="W3092" s="222">
        <f t="shared" si="297"/>
        <v>0</v>
      </c>
      <c r="X3092" s="223" t="str">
        <f t="shared" si="298"/>
        <v>8</v>
      </c>
      <c r="Y3092" s="220"/>
      <c r="Z3092" s="221">
        <f t="shared" si="299"/>
        <v>23760</v>
      </c>
      <c r="AA3092" s="5">
        <f>VLOOKUP(G3092,Ma_KH!$A:$R,14,0)</f>
        <v>60</v>
      </c>
    </row>
    <row r="3093" spans="1:27" hidden="1" x14ac:dyDescent="0.25">
      <c r="A3093" s="157">
        <v>45993</v>
      </c>
      <c r="B3093" s="158">
        <v>4180767967</v>
      </c>
      <c r="C3093" s="10" t="s">
        <v>7767</v>
      </c>
      <c r="D3093" s="149">
        <v>45997</v>
      </c>
      <c r="E3093" s="152"/>
      <c r="F3093" s="151"/>
      <c r="G3093" s="33" t="s">
        <v>8016</v>
      </c>
      <c r="H3093" s="152"/>
      <c r="I3093" s="158" t="s">
        <v>8246</v>
      </c>
      <c r="J3093" s="150" t="s">
        <v>7234</v>
      </c>
      <c r="K3093" s="331" t="s">
        <v>7154</v>
      </c>
      <c r="L3093" s="21" t="str">
        <f>VLOOKUP($K3093,TONG_SL!$A:$D,2,0)</f>
        <v>Chả cốm 300g</v>
      </c>
      <c r="N3093" s="21" t="str">
        <f t="shared" si="295"/>
        <v>K-C6</v>
      </c>
      <c r="Q3093" s="21" t="str">
        <f>VLOOKUP(K3093,TONG_SL!$A:$D,3,0)</f>
        <v>Túi</v>
      </c>
      <c r="R3093" s="106">
        <v>5</v>
      </c>
      <c r="S3093" s="220"/>
      <c r="T3093" s="220">
        <f>VLOOKUP(VLOOKUP(G3093,Ma_KH!$A:$R,18,0)&amp;K3093,Gia_MB!$A:$F,6,0)</f>
        <v>74250</v>
      </c>
      <c r="U3093" s="221">
        <f t="shared" si="296"/>
        <v>371250</v>
      </c>
      <c r="V3093" s="220"/>
      <c r="W3093" s="222">
        <f t="shared" si="297"/>
        <v>0</v>
      </c>
      <c r="X3093" s="223" t="str">
        <f t="shared" si="298"/>
        <v>8</v>
      </c>
      <c r="Y3093" s="220"/>
      <c r="Z3093" s="221">
        <f t="shared" si="299"/>
        <v>29700</v>
      </c>
      <c r="AA3093" s="5">
        <f>VLOOKUP(G3093,Ma_KH!$A:$R,14,0)</f>
        <v>60</v>
      </c>
    </row>
    <row r="3094" spans="1:27" hidden="1" x14ac:dyDescent="0.25">
      <c r="A3094" s="157">
        <v>45993</v>
      </c>
      <c r="B3094" s="158">
        <v>4180767967</v>
      </c>
      <c r="C3094" s="10" t="s">
        <v>7767</v>
      </c>
      <c r="D3094" s="149">
        <v>45997</v>
      </c>
      <c r="E3094" s="152"/>
      <c r="F3094" s="151"/>
      <c r="G3094" s="33" t="s">
        <v>8016</v>
      </c>
      <c r="H3094" s="152"/>
      <c r="I3094" s="158" t="s">
        <v>8246</v>
      </c>
      <c r="J3094" s="150" t="s">
        <v>7234</v>
      </c>
      <c r="K3094" s="331" t="s">
        <v>7187</v>
      </c>
      <c r="L3094" s="21" t="str">
        <f>VLOOKUP($K3094,TONG_SL!$A:$D,2,0)</f>
        <v>Chân giò heo muối 300g</v>
      </c>
      <c r="N3094" s="21" t="str">
        <f t="shared" si="295"/>
        <v>K-C6</v>
      </c>
      <c r="Q3094" s="21" t="str">
        <f>VLOOKUP(K3094,TONG_SL!$A:$D,3,0)</f>
        <v>Túi</v>
      </c>
      <c r="R3094" s="106">
        <v>10</v>
      </c>
      <c r="S3094" s="220"/>
      <c r="T3094" s="220">
        <f>VLOOKUP(VLOOKUP(G3094,Ma_KH!$A:$R,18,0)&amp;K3094,Gia_MB!$A:$F,6,0)</f>
        <v>73431</v>
      </c>
      <c r="U3094" s="221">
        <f t="shared" si="296"/>
        <v>734310</v>
      </c>
      <c r="V3094" s="220"/>
      <c r="W3094" s="222">
        <f t="shared" si="297"/>
        <v>0</v>
      </c>
      <c r="X3094" s="223" t="str">
        <f t="shared" si="298"/>
        <v>8</v>
      </c>
      <c r="Y3094" s="220"/>
      <c r="Z3094" s="221">
        <f t="shared" si="299"/>
        <v>58744.800000000003</v>
      </c>
      <c r="AA3094" s="5">
        <f>VLOOKUP(G3094,Ma_KH!$A:$R,14,0)</f>
        <v>60</v>
      </c>
    </row>
    <row r="3095" spans="1:27" hidden="1" x14ac:dyDescent="0.25">
      <c r="A3095" s="157">
        <v>45993</v>
      </c>
      <c r="B3095" s="158">
        <v>4180767967</v>
      </c>
      <c r="C3095" s="10" t="s">
        <v>7767</v>
      </c>
      <c r="D3095" s="149">
        <v>45997</v>
      </c>
      <c r="E3095" s="152"/>
      <c r="F3095" s="151"/>
      <c r="G3095" s="33" t="s">
        <v>8016</v>
      </c>
      <c r="H3095" s="152"/>
      <c r="I3095" s="158" t="s">
        <v>8246</v>
      </c>
      <c r="J3095" s="150" t="s">
        <v>7234</v>
      </c>
      <c r="K3095" s="331" t="s">
        <v>7821</v>
      </c>
      <c r="L3095" s="21" t="str">
        <f>VLOOKUP($K3095,TONG_SL!$A:$D,2,0)</f>
        <v>Giò sụn gà 250g</v>
      </c>
      <c r="N3095" s="21" t="str">
        <f t="shared" si="295"/>
        <v>K-C6</v>
      </c>
      <c r="Q3095" s="21" t="str">
        <f>VLOOKUP(K3095,TONG_SL!$A:$D,3,0)</f>
        <v>Túi</v>
      </c>
      <c r="R3095" s="106">
        <v>5</v>
      </c>
      <c r="S3095" s="220"/>
      <c r="T3095" s="220">
        <f>VLOOKUP(VLOOKUP(G3095,Ma_KH!$A:$R,18,0)&amp;K3095,Gia_MB!$A:$F,6,0)</f>
        <v>50400</v>
      </c>
      <c r="U3095" s="221">
        <f t="shared" si="296"/>
        <v>252000</v>
      </c>
      <c r="V3095" s="220"/>
      <c r="W3095" s="222">
        <f t="shared" si="297"/>
        <v>0</v>
      </c>
      <c r="X3095" s="223" t="str">
        <f t="shared" si="298"/>
        <v>8</v>
      </c>
      <c r="Y3095" s="220"/>
      <c r="Z3095" s="221">
        <f t="shared" si="299"/>
        <v>20160</v>
      </c>
      <c r="AA3095" s="5">
        <f>VLOOKUP(G3095,Ma_KH!$A:$R,14,0)</f>
        <v>60</v>
      </c>
    </row>
    <row r="3096" spans="1:27" hidden="1" x14ac:dyDescent="0.25">
      <c r="A3096" s="157">
        <v>45993</v>
      </c>
      <c r="B3096" s="158">
        <v>4180767967</v>
      </c>
      <c r="C3096" s="10" t="s">
        <v>7767</v>
      </c>
      <c r="D3096" s="149">
        <v>45997</v>
      </c>
      <c r="E3096" s="152"/>
      <c r="F3096" s="151"/>
      <c r="G3096" s="33" t="s">
        <v>8016</v>
      </c>
      <c r="H3096" s="152"/>
      <c r="I3096" s="158" t="s">
        <v>8246</v>
      </c>
      <c r="J3096" s="150" t="s">
        <v>7234</v>
      </c>
      <c r="K3096" s="331" t="s">
        <v>7820</v>
      </c>
      <c r="L3096" s="21" t="str">
        <f>VLOOKUP($K3096,TONG_SL!$A:$D,2,0)</f>
        <v>Giò lụa cây 250g</v>
      </c>
      <c r="N3096" s="21" t="str">
        <f t="shared" si="295"/>
        <v>K-C6</v>
      </c>
      <c r="Q3096" s="21" t="str">
        <f>VLOOKUP(K3096,TONG_SL!$A:$D,3,0)</f>
        <v>Túi</v>
      </c>
      <c r="R3096" s="106">
        <v>5</v>
      </c>
      <c r="S3096" s="220"/>
      <c r="T3096" s="220">
        <f>VLOOKUP(VLOOKUP(G3096,Ma_KH!$A:$R,18,0)&amp;K3096,Gia_MB!$A:$F,6,0)</f>
        <v>49500</v>
      </c>
      <c r="U3096" s="221">
        <f t="shared" si="296"/>
        <v>247500</v>
      </c>
      <c r="V3096" s="220"/>
      <c r="W3096" s="222">
        <f t="shared" si="297"/>
        <v>0</v>
      </c>
      <c r="X3096" s="223" t="str">
        <f t="shared" si="298"/>
        <v>8</v>
      </c>
      <c r="Y3096" s="220"/>
      <c r="Z3096" s="221">
        <f t="shared" si="299"/>
        <v>19800</v>
      </c>
      <c r="AA3096" s="5">
        <f>VLOOKUP(G3096,Ma_KH!$A:$R,14,0)</f>
        <v>60</v>
      </c>
    </row>
    <row r="3097" spans="1:27" hidden="1" x14ac:dyDescent="0.25">
      <c r="A3097" s="157">
        <v>45993</v>
      </c>
      <c r="B3097" s="158">
        <v>4180767967</v>
      </c>
      <c r="C3097" s="10" t="s">
        <v>7767</v>
      </c>
      <c r="D3097" s="149">
        <v>45997</v>
      </c>
      <c r="E3097" s="152"/>
      <c r="F3097" s="151"/>
      <c r="G3097" s="33" t="s">
        <v>8016</v>
      </c>
      <c r="H3097" s="152"/>
      <c r="I3097" s="158" t="s">
        <v>8246</v>
      </c>
      <c r="J3097" s="150" t="s">
        <v>7234</v>
      </c>
      <c r="K3097" s="331" t="s">
        <v>32</v>
      </c>
      <c r="L3097" s="21" t="str">
        <f>VLOOKUP($K3097,TONG_SL!$A:$D,2,0)</f>
        <v>Giò Tai Lưỡi Xào 250g</v>
      </c>
      <c r="N3097" s="21" t="str">
        <f t="shared" si="295"/>
        <v>K-C6</v>
      </c>
      <c r="Q3097" s="21" t="str">
        <f>VLOOKUP(K3097,TONG_SL!$A:$D,3,0)</f>
        <v>Túi</v>
      </c>
      <c r="R3097" s="106">
        <v>10</v>
      </c>
      <c r="S3097" s="220"/>
      <c r="T3097" s="220">
        <f>VLOOKUP(VLOOKUP(G3097,Ma_KH!$A:$R,18,0)&amp;K3097,Gia_MB!$A:$F,6,0)</f>
        <v>50182</v>
      </c>
      <c r="U3097" s="221">
        <f t="shared" si="296"/>
        <v>501820</v>
      </c>
      <c r="V3097" s="220"/>
      <c r="W3097" s="222">
        <f t="shared" si="297"/>
        <v>0</v>
      </c>
      <c r="X3097" s="223" t="str">
        <f t="shared" si="298"/>
        <v>8</v>
      </c>
      <c r="Y3097" s="220"/>
      <c r="Z3097" s="221">
        <f t="shared" si="299"/>
        <v>40145.599999999999</v>
      </c>
      <c r="AA3097" s="5">
        <f>VLOOKUP(G3097,Ma_KH!$A:$R,14,0)</f>
        <v>60</v>
      </c>
    </row>
    <row r="3098" spans="1:27" hidden="1" x14ac:dyDescent="0.25">
      <c r="A3098" s="157">
        <v>45993</v>
      </c>
      <c r="B3098" s="158">
        <v>4180767967</v>
      </c>
      <c r="C3098" s="10" t="s">
        <v>7767</v>
      </c>
      <c r="D3098" s="149">
        <v>45997</v>
      </c>
      <c r="E3098" s="152"/>
      <c r="F3098" s="151"/>
      <c r="G3098" s="33" t="s">
        <v>8016</v>
      </c>
      <c r="H3098" s="152"/>
      <c r="I3098" s="158" t="s">
        <v>8246</v>
      </c>
      <c r="J3098" s="150" t="s">
        <v>7234</v>
      </c>
      <c r="K3098" s="331" t="s">
        <v>48</v>
      </c>
      <c r="L3098" s="21" t="str">
        <f>VLOOKUP($K3098,TONG_SL!$A:$D,2,0)</f>
        <v>Mọc Nấm Hương 250g</v>
      </c>
      <c r="N3098" s="21" t="str">
        <f t="shared" si="295"/>
        <v>K-C6</v>
      </c>
      <c r="Q3098" s="21" t="str">
        <f>VLOOKUP(K3098,TONG_SL!$A:$D,3,0)</f>
        <v>Túi</v>
      </c>
      <c r="R3098" s="106">
        <v>5</v>
      </c>
      <c r="S3098" s="220"/>
      <c r="T3098" s="220">
        <f>VLOOKUP(VLOOKUP(G3098,Ma_KH!$A:$R,18,0)&amp;K3098,Gia_MB!$A:$F,6,0)</f>
        <v>46000</v>
      </c>
      <c r="U3098" s="221">
        <f t="shared" si="296"/>
        <v>230000</v>
      </c>
      <c r="V3098" s="220"/>
      <c r="W3098" s="222">
        <f t="shared" si="297"/>
        <v>0</v>
      </c>
      <c r="X3098" s="223" t="str">
        <f t="shared" si="298"/>
        <v>8</v>
      </c>
      <c r="Y3098" s="220"/>
      <c r="Z3098" s="221">
        <f t="shared" si="299"/>
        <v>18400</v>
      </c>
      <c r="AA3098" s="5">
        <f>VLOOKUP(G3098,Ma_KH!$A:$R,14,0)</f>
        <v>60</v>
      </c>
    </row>
    <row r="3099" spans="1:27" hidden="1" x14ac:dyDescent="0.25">
      <c r="A3099" s="157">
        <v>45993</v>
      </c>
      <c r="B3099" s="158">
        <v>4180767967</v>
      </c>
      <c r="C3099" s="10" t="s">
        <v>7767</v>
      </c>
      <c r="D3099" s="149">
        <v>45997</v>
      </c>
      <c r="E3099" s="152"/>
      <c r="F3099" s="151"/>
      <c r="G3099" s="33" t="s">
        <v>8016</v>
      </c>
      <c r="H3099" s="152"/>
      <c r="I3099" s="158" t="s">
        <v>8246</v>
      </c>
      <c r="J3099" s="150" t="s">
        <v>7234</v>
      </c>
      <c r="K3099" s="331" t="s">
        <v>30</v>
      </c>
      <c r="L3099" s="21" t="str">
        <f>VLOOKUP($K3099,TONG_SL!$A:$D,2,0)</f>
        <v>Gà muối 500g</v>
      </c>
      <c r="N3099" s="21" t="str">
        <f t="shared" si="295"/>
        <v>K-C6</v>
      </c>
      <c r="Q3099" s="21" t="str">
        <f>VLOOKUP(K3099,TONG_SL!$A:$D,3,0)</f>
        <v>Túi</v>
      </c>
      <c r="R3099" s="106">
        <v>10</v>
      </c>
      <c r="S3099" s="220"/>
      <c r="T3099" s="220">
        <f>VLOOKUP(VLOOKUP(G3099,Ma_KH!$A:$R,18,0)&amp;K3099,Gia_MB!$A:$F,6,0)</f>
        <v>111058</v>
      </c>
      <c r="U3099" s="221">
        <f t="shared" si="296"/>
        <v>1110580</v>
      </c>
      <c r="V3099" s="220"/>
      <c r="W3099" s="222">
        <f t="shared" si="297"/>
        <v>0</v>
      </c>
      <c r="X3099" s="223" t="str">
        <f t="shared" si="298"/>
        <v>8</v>
      </c>
      <c r="Y3099" s="220"/>
      <c r="Z3099" s="221">
        <f t="shared" si="299"/>
        <v>88846.400000000009</v>
      </c>
      <c r="AA3099" s="5">
        <f>VLOOKUP(G3099,Ma_KH!$A:$R,14,0)</f>
        <v>60</v>
      </c>
    </row>
    <row r="3100" spans="1:27" hidden="1" x14ac:dyDescent="0.25">
      <c r="A3100" s="157">
        <v>45993</v>
      </c>
      <c r="B3100" s="158">
        <v>4180767967</v>
      </c>
      <c r="C3100" s="10" t="s">
        <v>7767</v>
      </c>
      <c r="D3100" s="149">
        <v>45997</v>
      </c>
      <c r="E3100" s="152"/>
      <c r="F3100" s="151"/>
      <c r="G3100" s="33" t="s">
        <v>8016</v>
      </c>
      <c r="H3100" s="152"/>
      <c r="I3100" s="158" t="s">
        <v>8246</v>
      </c>
      <c r="J3100" s="150" t="s">
        <v>7234</v>
      </c>
      <c r="K3100" s="331" t="s">
        <v>7153</v>
      </c>
      <c r="L3100" s="21" t="str">
        <f>VLOOKUP($K3100,TONG_SL!$A:$D,2,0)</f>
        <v>Tai heo muối 200g</v>
      </c>
      <c r="N3100" s="21" t="str">
        <f t="shared" si="295"/>
        <v>K-C6</v>
      </c>
      <c r="Q3100" s="21" t="str">
        <f>VLOOKUP(K3100,TONG_SL!$A:$D,3,0)</f>
        <v>Túi</v>
      </c>
      <c r="R3100" s="106">
        <v>5</v>
      </c>
      <c r="S3100" s="220"/>
      <c r="T3100" s="220">
        <f>VLOOKUP(VLOOKUP(G3100,Ma_KH!$A:$R,18,0)&amp;K3100,Gia_MB!$A:$F,6,0)</f>
        <v>55595</v>
      </c>
      <c r="U3100" s="221">
        <f t="shared" si="296"/>
        <v>277975</v>
      </c>
      <c r="V3100" s="220"/>
      <c r="W3100" s="222">
        <f t="shared" si="297"/>
        <v>0</v>
      </c>
      <c r="X3100" s="223" t="str">
        <f t="shared" si="298"/>
        <v>8</v>
      </c>
      <c r="Y3100" s="220"/>
      <c r="Z3100" s="221">
        <f t="shared" si="299"/>
        <v>22238</v>
      </c>
      <c r="AA3100" s="5">
        <f>VLOOKUP(G3100,Ma_KH!$A:$R,14,0)</f>
        <v>60</v>
      </c>
    </row>
    <row r="3101" spans="1:27" hidden="1" x14ac:dyDescent="0.25">
      <c r="A3101" s="157">
        <v>45995</v>
      </c>
      <c r="B3101" s="158">
        <v>4180884418</v>
      </c>
      <c r="C3101" s="10" t="s">
        <v>7767</v>
      </c>
      <c r="D3101" s="149">
        <v>45997</v>
      </c>
      <c r="E3101" s="152"/>
      <c r="F3101" s="151"/>
      <c r="G3101" t="s">
        <v>7232</v>
      </c>
      <c r="H3101" s="152"/>
      <c r="I3101" s="158" t="s">
        <v>8247</v>
      </c>
      <c r="J3101" s="150" t="s">
        <v>7234</v>
      </c>
      <c r="K3101" s="331" t="s">
        <v>7187</v>
      </c>
      <c r="L3101" s="21" t="str">
        <f>VLOOKUP($K3101,TONG_SL!$A:$D,2,0)</f>
        <v>Chân giò heo muối 300g</v>
      </c>
      <c r="N3101" s="21" t="str">
        <f t="shared" si="295"/>
        <v>K-C6</v>
      </c>
      <c r="Q3101" s="21" t="str">
        <f>VLOOKUP(K3101,TONG_SL!$A:$D,3,0)</f>
        <v>Túi</v>
      </c>
      <c r="R3101" s="106">
        <v>15</v>
      </c>
      <c r="S3101" s="220"/>
      <c r="T3101" s="220">
        <f>VLOOKUP(VLOOKUP(G3101,Ma_KH!$A:$R,18,0)&amp;K3101,Gia_MB!$A:$F,6,0)</f>
        <v>73431</v>
      </c>
      <c r="U3101" s="221">
        <f t="shared" si="296"/>
        <v>1101465</v>
      </c>
      <c r="V3101" s="220"/>
      <c r="W3101" s="222">
        <f t="shared" si="297"/>
        <v>0</v>
      </c>
      <c r="X3101" s="223" t="str">
        <f t="shared" si="298"/>
        <v>8</v>
      </c>
      <c r="Y3101" s="220"/>
      <c r="Z3101" s="221">
        <f t="shared" si="299"/>
        <v>88117.2</v>
      </c>
      <c r="AA3101" s="5">
        <f>VLOOKUP(G3101,Ma_KH!$A:$R,14,0)</f>
        <v>60</v>
      </c>
    </row>
    <row r="3102" spans="1:27" hidden="1" x14ac:dyDescent="0.25">
      <c r="A3102" s="157">
        <v>45995</v>
      </c>
      <c r="B3102" s="158">
        <v>4180884418</v>
      </c>
      <c r="C3102" s="10" t="s">
        <v>7767</v>
      </c>
      <c r="D3102" s="149">
        <v>45997</v>
      </c>
      <c r="E3102" s="152"/>
      <c r="F3102" s="151"/>
      <c r="G3102" t="s">
        <v>7232</v>
      </c>
      <c r="H3102" s="152"/>
      <c r="I3102" s="158" t="s">
        <v>8247</v>
      </c>
      <c r="J3102" s="150" t="s">
        <v>7234</v>
      </c>
      <c r="K3102" s="331" t="s">
        <v>48</v>
      </c>
      <c r="L3102" s="21" t="str">
        <f>VLOOKUP($K3102,TONG_SL!$A:$D,2,0)</f>
        <v>Mọc Nấm Hương 250g</v>
      </c>
      <c r="N3102" s="21" t="str">
        <f t="shared" si="295"/>
        <v>K-C6</v>
      </c>
      <c r="Q3102" s="21" t="str">
        <f>VLOOKUP(K3102,TONG_SL!$A:$D,3,0)</f>
        <v>Túi</v>
      </c>
      <c r="R3102" s="106">
        <v>9</v>
      </c>
      <c r="S3102" s="220"/>
      <c r="T3102" s="220">
        <f>VLOOKUP(VLOOKUP(G3102,Ma_KH!$A:$R,18,0)&amp;K3102,Gia_MB!$A:$F,6,0)</f>
        <v>46000</v>
      </c>
      <c r="U3102" s="221">
        <f t="shared" si="296"/>
        <v>414000</v>
      </c>
      <c r="V3102" s="220"/>
      <c r="W3102" s="222">
        <f t="shared" si="297"/>
        <v>0</v>
      </c>
      <c r="X3102" s="223" t="str">
        <f t="shared" si="298"/>
        <v>8</v>
      </c>
      <c r="Y3102" s="220"/>
      <c r="Z3102" s="221">
        <f t="shared" si="299"/>
        <v>33120</v>
      </c>
      <c r="AA3102" s="5">
        <f>VLOOKUP(G3102,Ma_KH!$A:$R,14,0)</f>
        <v>60</v>
      </c>
    </row>
    <row r="3103" spans="1:27" hidden="1" x14ac:dyDescent="0.25">
      <c r="A3103" s="157">
        <v>45995</v>
      </c>
      <c r="B3103" s="158">
        <v>4180884418</v>
      </c>
      <c r="C3103" s="10" t="s">
        <v>7767</v>
      </c>
      <c r="D3103" s="149">
        <v>45997</v>
      </c>
      <c r="E3103" s="152"/>
      <c r="F3103" s="151"/>
      <c r="G3103" t="s">
        <v>7232</v>
      </c>
      <c r="H3103" s="152"/>
      <c r="I3103" s="158" t="s">
        <v>8247</v>
      </c>
      <c r="J3103" s="150" t="s">
        <v>7234</v>
      </c>
      <c r="K3103" s="331" t="s">
        <v>7153</v>
      </c>
      <c r="L3103" s="21" t="str">
        <f>VLOOKUP($K3103,TONG_SL!$A:$D,2,0)</f>
        <v>Tai heo muối 200g</v>
      </c>
      <c r="N3103" s="21" t="str">
        <f t="shared" si="295"/>
        <v>K-C6</v>
      </c>
      <c r="Q3103" s="21" t="str">
        <f>VLOOKUP(K3103,TONG_SL!$A:$D,3,0)</f>
        <v>Túi</v>
      </c>
      <c r="R3103" s="106">
        <v>11</v>
      </c>
      <c r="S3103" s="220"/>
      <c r="T3103" s="220">
        <f>VLOOKUP(VLOOKUP(G3103,Ma_KH!$A:$R,18,0)&amp;K3103,Gia_MB!$A:$F,6,0)</f>
        <v>55595</v>
      </c>
      <c r="U3103" s="221">
        <f t="shared" si="296"/>
        <v>611545</v>
      </c>
      <c r="V3103" s="220"/>
      <c r="W3103" s="222">
        <f t="shared" si="297"/>
        <v>0</v>
      </c>
      <c r="X3103" s="223" t="str">
        <f t="shared" si="298"/>
        <v>8</v>
      </c>
      <c r="Y3103" s="220"/>
      <c r="Z3103" s="221">
        <f t="shared" si="299"/>
        <v>48923.6</v>
      </c>
      <c r="AA3103" s="5">
        <f>VLOOKUP(G3103,Ma_KH!$A:$R,14,0)</f>
        <v>60</v>
      </c>
    </row>
    <row r="3104" spans="1:27" hidden="1" x14ac:dyDescent="0.25">
      <c r="A3104" s="157">
        <v>45995</v>
      </c>
      <c r="B3104" s="158">
        <v>4180884418</v>
      </c>
      <c r="C3104" s="10" t="s">
        <v>7767</v>
      </c>
      <c r="D3104" s="149">
        <v>45997</v>
      </c>
      <c r="E3104" s="152"/>
      <c r="F3104" s="151"/>
      <c r="G3104" t="s">
        <v>7232</v>
      </c>
      <c r="H3104" s="152"/>
      <c r="I3104" s="158" t="s">
        <v>8247</v>
      </c>
      <c r="J3104" s="150" t="s">
        <v>7234</v>
      </c>
      <c r="K3104" s="331" t="s">
        <v>32</v>
      </c>
      <c r="L3104" s="21" t="str">
        <f>VLOOKUP($K3104,TONG_SL!$A:$D,2,0)</f>
        <v>Giò Tai Lưỡi Xào 250g</v>
      </c>
      <c r="N3104" s="21" t="str">
        <f t="shared" si="295"/>
        <v>K-C6</v>
      </c>
      <c r="Q3104" s="21" t="str">
        <f>VLOOKUP(K3104,TONG_SL!$A:$D,3,0)</f>
        <v>Túi</v>
      </c>
      <c r="R3104" s="106">
        <v>16</v>
      </c>
      <c r="S3104" s="220"/>
      <c r="T3104" s="220">
        <f>VLOOKUP(VLOOKUP(G3104,Ma_KH!$A:$R,18,0)&amp;K3104,Gia_MB!$A:$F,6,0)</f>
        <v>50182</v>
      </c>
      <c r="U3104" s="221">
        <f t="shared" si="296"/>
        <v>802912</v>
      </c>
      <c r="V3104" s="220"/>
      <c r="W3104" s="222">
        <f t="shared" si="297"/>
        <v>0</v>
      </c>
      <c r="X3104" s="223" t="str">
        <f t="shared" si="298"/>
        <v>8</v>
      </c>
      <c r="Y3104" s="220"/>
      <c r="Z3104" s="221">
        <f t="shared" si="299"/>
        <v>64232.959999999999</v>
      </c>
      <c r="AA3104" s="5">
        <f>VLOOKUP(G3104,Ma_KH!$A:$R,14,0)</f>
        <v>60</v>
      </c>
    </row>
    <row r="3105" spans="1:27" hidden="1" x14ac:dyDescent="0.25">
      <c r="A3105" s="157">
        <v>45995</v>
      </c>
      <c r="B3105" s="158">
        <v>4180885449</v>
      </c>
      <c r="C3105" s="10" t="s">
        <v>7767</v>
      </c>
      <c r="D3105" s="149">
        <v>45997</v>
      </c>
      <c r="E3105" s="152"/>
      <c r="F3105" s="151"/>
      <c r="G3105" t="s">
        <v>7231</v>
      </c>
      <c r="H3105" s="152"/>
      <c r="I3105" s="158" t="s">
        <v>8248</v>
      </c>
      <c r="J3105" s="150" t="s">
        <v>7234</v>
      </c>
      <c r="K3105" s="331" t="s">
        <v>7153</v>
      </c>
      <c r="L3105" s="21" t="str">
        <f>VLOOKUP($K3105,TONG_SL!$A:$D,2,0)</f>
        <v>Tai heo muối 200g</v>
      </c>
      <c r="N3105" s="21" t="str">
        <f t="shared" si="295"/>
        <v>K-C6</v>
      </c>
      <c r="Q3105" s="21" t="str">
        <f>VLOOKUP(K3105,TONG_SL!$A:$D,3,0)</f>
        <v>Túi</v>
      </c>
      <c r="R3105" s="106">
        <v>6</v>
      </c>
      <c r="S3105" s="220"/>
      <c r="T3105" s="220">
        <f>VLOOKUP(VLOOKUP(G3105,Ma_KH!$A:$R,18,0)&amp;K3105,Gia_MB!$A:$F,6,0)</f>
        <v>55595</v>
      </c>
      <c r="U3105" s="221">
        <f t="shared" si="296"/>
        <v>333570</v>
      </c>
      <c r="V3105" s="220"/>
      <c r="W3105" s="222">
        <f t="shared" si="297"/>
        <v>0</v>
      </c>
      <c r="X3105" s="223" t="str">
        <f t="shared" si="298"/>
        <v>8</v>
      </c>
      <c r="Y3105" s="220"/>
      <c r="Z3105" s="221">
        <f t="shared" si="299"/>
        <v>26685.600000000002</v>
      </c>
      <c r="AA3105" s="5">
        <f>VLOOKUP(G3105,Ma_KH!$A:$R,14,0)</f>
        <v>60</v>
      </c>
    </row>
    <row r="3106" spans="1:27" hidden="1" x14ac:dyDescent="0.25">
      <c r="A3106" s="157">
        <v>45995</v>
      </c>
      <c r="B3106" s="158">
        <v>4180885449</v>
      </c>
      <c r="C3106" s="10" t="s">
        <v>7767</v>
      </c>
      <c r="D3106" s="149">
        <v>45997</v>
      </c>
      <c r="E3106" s="152"/>
      <c r="F3106" s="151"/>
      <c r="G3106" t="s">
        <v>7231</v>
      </c>
      <c r="H3106" s="152"/>
      <c r="I3106" s="158" t="s">
        <v>8248</v>
      </c>
      <c r="J3106" s="150" t="s">
        <v>7234</v>
      </c>
      <c r="K3106" s="331" t="s">
        <v>32</v>
      </c>
      <c r="L3106" s="21" t="str">
        <f>VLOOKUP($K3106,TONG_SL!$A:$D,2,0)</f>
        <v>Giò Tai Lưỡi Xào 250g</v>
      </c>
      <c r="N3106" s="21" t="str">
        <f t="shared" si="295"/>
        <v>K-C6</v>
      </c>
      <c r="Q3106" s="21" t="str">
        <f>VLOOKUP(K3106,TONG_SL!$A:$D,3,0)</f>
        <v>Túi</v>
      </c>
      <c r="R3106" s="106">
        <v>10</v>
      </c>
      <c r="S3106" s="220"/>
      <c r="T3106" s="220">
        <f>VLOOKUP(VLOOKUP(G3106,Ma_KH!$A:$R,18,0)&amp;K3106,Gia_MB!$A:$F,6,0)</f>
        <v>50182</v>
      </c>
      <c r="U3106" s="221">
        <f t="shared" si="296"/>
        <v>501820</v>
      </c>
      <c r="V3106" s="220"/>
      <c r="W3106" s="222">
        <f t="shared" si="297"/>
        <v>0</v>
      </c>
      <c r="X3106" s="223" t="str">
        <f t="shared" si="298"/>
        <v>8</v>
      </c>
      <c r="Y3106" s="220"/>
      <c r="Z3106" s="221">
        <f t="shared" si="299"/>
        <v>40145.599999999999</v>
      </c>
      <c r="AA3106" s="5">
        <f>VLOOKUP(G3106,Ma_KH!$A:$R,14,0)</f>
        <v>60</v>
      </c>
    </row>
    <row r="3107" spans="1:27" hidden="1" x14ac:dyDescent="0.25">
      <c r="A3107" s="157">
        <v>45995</v>
      </c>
      <c r="B3107" s="158">
        <v>4180885449</v>
      </c>
      <c r="C3107" s="10" t="s">
        <v>7767</v>
      </c>
      <c r="D3107" s="149">
        <v>45997</v>
      </c>
      <c r="E3107" s="152"/>
      <c r="F3107" s="151"/>
      <c r="G3107" t="s">
        <v>7231</v>
      </c>
      <c r="H3107" s="152"/>
      <c r="I3107" s="158" t="s">
        <v>8248</v>
      </c>
      <c r="J3107" s="150" t="s">
        <v>7234</v>
      </c>
      <c r="K3107" s="331" t="s">
        <v>7187</v>
      </c>
      <c r="L3107" s="21" t="str">
        <f>VLOOKUP($K3107,TONG_SL!$A:$D,2,0)</f>
        <v>Chân giò heo muối 300g</v>
      </c>
      <c r="N3107" s="21" t="str">
        <f t="shared" si="295"/>
        <v>K-C6</v>
      </c>
      <c r="Q3107" s="21" t="str">
        <f>VLOOKUP(K3107,TONG_SL!$A:$D,3,0)</f>
        <v>Túi</v>
      </c>
      <c r="R3107" s="106">
        <v>14</v>
      </c>
      <c r="S3107" s="220"/>
      <c r="T3107" s="220">
        <f>VLOOKUP(VLOOKUP(G3107,Ma_KH!$A:$R,18,0)&amp;K3107,Gia_MB!$A:$F,6,0)</f>
        <v>73431</v>
      </c>
      <c r="U3107" s="221">
        <f t="shared" si="296"/>
        <v>1028034</v>
      </c>
      <c r="V3107" s="220"/>
      <c r="W3107" s="222">
        <f t="shared" si="297"/>
        <v>0</v>
      </c>
      <c r="X3107" s="223" t="str">
        <f t="shared" si="298"/>
        <v>8</v>
      </c>
      <c r="Y3107" s="220"/>
      <c r="Z3107" s="221">
        <f t="shared" si="299"/>
        <v>82242.720000000001</v>
      </c>
      <c r="AA3107" s="5">
        <f>VLOOKUP(G3107,Ma_KH!$A:$R,14,0)</f>
        <v>60</v>
      </c>
    </row>
    <row r="3108" spans="1:27" hidden="1" x14ac:dyDescent="0.25">
      <c r="A3108" s="157">
        <v>45995</v>
      </c>
      <c r="B3108" s="158">
        <v>4180885449</v>
      </c>
      <c r="C3108" s="10" t="s">
        <v>7767</v>
      </c>
      <c r="D3108" s="149">
        <v>45997</v>
      </c>
      <c r="E3108" s="152"/>
      <c r="F3108" s="151"/>
      <c r="G3108" t="s">
        <v>7231</v>
      </c>
      <c r="H3108" s="152"/>
      <c r="I3108" s="158" t="s">
        <v>8248</v>
      </c>
      <c r="J3108" s="150" t="s">
        <v>7234</v>
      </c>
      <c r="K3108" s="331" t="s">
        <v>30</v>
      </c>
      <c r="L3108" s="21" t="str">
        <f>VLOOKUP($K3108,TONG_SL!$A:$D,2,0)</f>
        <v>Gà muối 500g</v>
      </c>
      <c r="N3108" s="21" t="str">
        <f t="shared" si="295"/>
        <v>K-C6</v>
      </c>
      <c r="Q3108" s="21" t="str">
        <f>VLOOKUP(K3108,TONG_SL!$A:$D,3,0)</f>
        <v>Túi</v>
      </c>
      <c r="R3108" s="106">
        <v>8</v>
      </c>
      <c r="S3108" s="220"/>
      <c r="T3108" s="220">
        <f>VLOOKUP(VLOOKUP(G3108,Ma_KH!$A:$R,18,0)&amp;K3108,Gia_MB!$A:$F,6,0)</f>
        <v>111058</v>
      </c>
      <c r="U3108" s="221">
        <f t="shared" si="296"/>
        <v>888464</v>
      </c>
      <c r="V3108" s="220"/>
      <c r="W3108" s="222">
        <f t="shared" si="297"/>
        <v>0</v>
      </c>
      <c r="X3108" s="223" t="str">
        <f t="shared" si="298"/>
        <v>8</v>
      </c>
      <c r="Y3108" s="220"/>
      <c r="Z3108" s="221">
        <f t="shared" si="299"/>
        <v>71077.119999999995</v>
      </c>
      <c r="AA3108" s="5">
        <f>VLOOKUP(G3108,Ma_KH!$A:$R,14,0)</f>
        <v>60</v>
      </c>
    </row>
    <row r="3109" spans="1:27" hidden="1" x14ac:dyDescent="0.25">
      <c r="A3109" s="157">
        <v>45995</v>
      </c>
      <c r="B3109" s="158">
        <v>4180875463</v>
      </c>
      <c r="C3109" s="10" t="s">
        <v>7767</v>
      </c>
      <c r="D3109" s="149">
        <v>45997</v>
      </c>
      <c r="E3109" s="152"/>
      <c r="F3109" s="151"/>
      <c r="G3109" t="s">
        <v>7783</v>
      </c>
      <c r="H3109" s="152"/>
      <c r="I3109" s="158" t="s">
        <v>8249</v>
      </c>
      <c r="J3109" s="150" t="s">
        <v>7234</v>
      </c>
      <c r="K3109" s="331" t="s">
        <v>30</v>
      </c>
      <c r="L3109" s="21" t="str">
        <f>VLOOKUP($K3109,TONG_SL!$A:$D,2,0)</f>
        <v>Gà muối 500g</v>
      </c>
      <c r="N3109" s="21" t="str">
        <f t="shared" si="295"/>
        <v>K-C6</v>
      </c>
      <c r="Q3109" s="21" t="str">
        <f>VLOOKUP(K3109,TONG_SL!$A:$D,3,0)</f>
        <v>Túi</v>
      </c>
      <c r="R3109" s="106">
        <v>8</v>
      </c>
      <c r="S3109" s="220"/>
      <c r="T3109" s="220">
        <f>VLOOKUP(VLOOKUP(G3109,Ma_KH!$A:$R,18,0)&amp;K3109,Gia_MB!$A:$F,6,0)</f>
        <v>111058</v>
      </c>
      <c r="U3109" s="221">
        <f t="shared" si="296"/>
        <v>888464</v>
      </c>
      <c r="V3109" s="220"/>
      <c r="W3109" s="222">
        <f t="shared" si="297"/>
        <v>0</v>
      </c>
      <c r="X3109" s="223" t="str">
        <f t="shared" si="298"/>
        <v>8</v>
      </c>
      <c r="Y3109" s="220"/>
      <c r="Z3109" s="221">
        <f t="shared" si="299"/>
        <v>71077.119999999995</v>
      </c>
      <c r="AA3109" s="5">
        <f>VLOOKUP(G3109,Ma_KH!$A:$R,14,0)</f>
        <v>60</v>
      </c>
    </row>
    <row r="3110" spans="1:27" hidden="1" x14ac:dyDescent="0.25">
      <c r="A3110" s="157">
        <v>45995</v>
      </c>
      <c r="B3110" s="158">
        <v>4180875463</v>
      </c>
      <c r="C3110" s="10" t="s">
        <v>7767</v>
      </c>
      <c r="D3110" s="149">
        <v>45997</v>
      </c>
      <c r="E3110" s="152"/>
      <c r="F3110" s="151"/>
      <c r="G3110" t="s">
        <v>7783</v>
      </c>
      <c r="H3110" s="152"/>
      <c r="I3110" s="158" t="s">
        <v>8249</v>
      </c>
      <c r="J3110" s="150" t="s">
        <v>7234</v>
      </c>
      <c r="K3110" s="331" t="s">
        <v>7153</v>
      </c>
      <c r="L3110" s="21" t="str">
        <f>VLOOKUP($K3110,TONG_SL!$A:$D,2,0)</f>
        <v>Tai heo muối 200g</v>
      </c>
      <c r="N3110" s="21" t="str">
        <f t="shared" si="295"/>
        <v>K-C6</v>
      </c>
      <c r="Q3110" s="21" t="str">
        <f>VLOOKUP(K3110,TONG_SL!$A:$D,3,0)</f>
        <v>Túi</v>
      </c>
      <c r="R3110" s="106">
        <v>10</v>
      </c>
      <c r="S3110" s="220"/>
      <c r="T3110" s="220">
        <f>VLOOKUP(VLOOKUP(G3110,Ma_KH!$A:$R,18,0)&amp;K3110,Gia_MB!$A:$F,6,0)</f>
        <v>55595</v>
      </c>
      <c r="U3110" s="221">
        <f t="shared" si="296"/>
        <v>555950</v>
      </c>
      <c r="V3110" s="220"/>
      <c r="W3110" s="222">
        <f t="shared" si="297"/>
        <v>0</v>
      </c>
      <c r="X3110" s="223" t="str">
        <f t="shared" si="298"/>
        <v>8</v>
      </c>
      <c r="Y3110" s="220"/>
      <c r="Z3110" s="221">
        <f t="shared" si="299"/>
        <v>44476</v>
      </c>
      <c r="AA3110" s="5">
        <f>VLOOKUP(G3110,Ma_KH!$A:$R,14,0)</f>
        <v>60</v>
      </c>
    </row>
    <row r="3111" spans="1:27" hidden="1" x14ac:dyDescent="0.25">
      <c r="A3111" s="157">
        <v>45995</v>
      </c>
      <c r="B3111" s="158">
        <v>4180875463</v>
      </c>
      <c r="C3111" s="10" t="s">
        <v>7767</v>
      </c>
      <c r="D3111" s="149">
        <v>45997</v>
      </c>
      <c r="E3111" s="152"/>
      <c r="F3111" s="151"/>
      <c r="G3111" t="s">
        <v>7783</v>
      </c>
      <c r="H3111" s="152"/>
      <c r="I3111" s="158" t="s">
        <v>8249</v>
      </c>
      <c r="J3111" s="150" t="s">
        <v>7234</v>
      </c>
      <c r="K3111" s="331" t="s">
        <v>32</v>
      </c>
      <c r="L3111" s="21" t="str">
        <f>VLOOKUP($K3111,TONG_SL!$A:$D,2,0)</f>
        <v>Giò Tai Lưỡi Xào 250g</v>
      </c>
      <c r="N3111" s="21" t="str">
        <f t="shared" si="295"/>
        <v>K-C6</v>
      </c>
      <c r="Q3111" s="21" t="str">
        <f>VLOOKUP(K3111,TONG_SL!$A:$D,3,0)</f>
        <v>Túi</v>
      </c>
      <c r="R3111" s="106">
        <v>10</v>
      </c>
      <c r="S3111" s="220"/>
      <c r="T3111" s="220">
        <f>VLOOKUP(VLOOKUP(G3111,Ma_KH!$A:$R,18,0)&amp;K3111,Gia_MB!$A:$F,6,0)</f>
        <v>50182</v>
      </c>
      <c r="U3111" s="221">
        <f t="shared" si="296"/>
        <v>501820</v>
      </c>
      <c r="V3111" s="220"/>
      <c r="W3111" s="222">
        <f t="shared" si="297"/>
        <v>0</v>
      </c>
      <c r="X3111" s="223" t="str">
        <f t="shared" si="298"/>
        <v>8</v>
      </c>
      <c r="Y3111" s="220"/>
      <c r="Z3111" s="221">
        <f t="shared" si="299"/>
        <v>40145.599999999999</v>
      </c>
      <c r="AA3111" s="5">
        <f>VLOOKUP(G3111,Ma_KH!$A:$R,14,0)</f>
        <v>60</v>
      </c>
    </row>
    <row r="3112" spans="1:27" hidden="1" x14ac:dyDescent="0.25">
      <c r="A3112" s="157">
        <v>45995</v>
      </c>
      <c r="B3112" s="158">
        <v>4180875463</v>
      </c>
      <c r="C3112" s="10" t="s">
        <v>7767</v>
      </c>
      <c r="D3112" s="149">
        <v>45997</v>
      </c>
      <c r="E3112" s="152"/>
      <c r="F3112" s="151"/>
      <c r="G3112" t="s">
        <v>7783</v>
      </c>
      <c r="H3112" s="152"/>
      <c r="I3112" s="158" t="s">
        <v>8249</v>
      </c>
      <c r="J3112" s="150" t="s">
        <v>7234</v>
      </c>
      <c r="K3112" s="331" t="s">
        <v>7187</v>
      </c>
      <c r="L3112" s="21" t="str">
        <f>VLOOKUP($K3112,TONG_SL!$A:$D,2,0)</f>
        <v>Chân giò heo muối 300g</v>
      </c>
      <c r="N3112" s="21" t="str">
        <f t="shared" si="295"/>
        <v>K-C6</v>
      </c>
      <c r="Q3112" s="21" t="str">
        <f>VLOOKUP(K3112,TONG_SL!$A:$D,3,0)</f>
        <v>Túi</v>
      </c>
      <c r="R3112" s="106">
        <v>15</v>
      </c>
      <c r="S3112" s="220"/>
      <c r="T3112" s="220">
        <f>VLOOKUP(VLOOKUP(G3112,Ma_KH!$A:$R,18,0)&amp;K3112,Gia_MB!$A:$F,6,0)</f>
        <v>73431</v>
      </c>
      <c r="U3112" s="221">
        <f t="shared" si="296"/>
        <v>1101465</v>
      </c>
      <c r="V3112" s="220"/>
      <c r="W3112" s="222">
        <f t="shared" si="297"/>
        <v>0</v>
      </c>
      <c r="X3112" s="223" t="str">
        <f t="shared" si="298"/>
        <v>8</v>
      </c>
      <c r="Y3112" s="220"/>
      <c r="Z3112" s="221">
        <f t="shared" si="299"/>
        <v>88117.2</v>
      </c>
      <c r="AA3112" s="5">
        <f>VLOOKUP(G3112,Ma_KH!$A:$R,14,0)</f>
        <v>60</v>
      </c>
    </row>
    <row r="3113" spans="1:27" hidden="1" x14ac:dyDescent="0.25">
      <c r="A3113" s="157">
        <v>45995</v>
      </c>
      <c r="B3113" s="158">
        <v>4180885055</v>
      </c>
      <c r="C3113" s="10" t="s">
        <v>7767</v>
      </c>
      <c r="D3113" s="149">
        <v>45997</v>
      </c>
      <c r="E3113" s="152"/>
      <c r="F3113" s="151"/>
      <c r="G3113" t="s">
        <v>7783</v>
      </c>
      <c r="H3113" s="152"/>
      <c r="I3113" s="158" t="s">
        <v>8250</v>
      </c>
      <c r="J3113" s="150" t="s">
        <v>7234</v>
      </c>
      <c r="K3113" s="331" t="s">
        <v>30</v>
      </c>
      <c r="L3113" s="21" t="str">
        <f>VLOOKUP($K3113,TONG_SL!$A:$D,2,0)</f>
        <v>Gà muối 500g</v>
      </c>
      <c r="N3113" s="21" t="str">
        <f t="shared" si="295"/>
        <v>K-C6</v>
      </c>
      <c r="Q3113" s="21" t="str">
        <f>VLOOKUP(K3113,TONG_SL!$A:$D,3,0)</f>
        <v>Túi</v>
      </c>
      <c r="R3113" s="106">
        <v>6</v>
      </c>
      <c r="S3113" s="220"/>
      <c r="T3113" s="220">
        <f>VLOOKUP(VLOOKUP(G3113,Ma_KH!$A:$R,18,0)&amp;K3113,Gia_MB!$A:$F,6,0)</f>
        <v>111058</v>
      </c>
      <c r="U3113" s="221">
        <f t="shared" si="296"/>
        <v>666348</v>
      </c>
      <c r="V3113" s="220"/>
      <c r="W3113" s="222">
        <f t="shared" si="297"/>
        <v>0</v>
      </c>
      <c r="X3113" s="223" t="str">
        <f t="shared" si="298"/>
        <v>8</v>
      </c>
      <c r="Y3113" s="220"/>
      <c r="Z3113" s="221">
        <f t="shared" si="299"/>
        <v>53307.840000000004</v>
      </c>
      <c r="AA3113" s="5">
        <f>VLOOKUP(G3113,Ma_KH!$A:$R,14,0)</f>
        <v>60</v>
      </c>
    </row>
    <row r="3114" spans="1:27" hidden="1" x14ac:dyDescent="0.25">
      <c r="A3114" s="157">
        <v>45995</v>
      </c>
      <c r="B3114" s="158">
        <v>4180885055</v>
      </c>
      <c r="C3114" s="10" t="s">
        <v>7767</v>
      </c>
      <c r="D3114" s="149">
        <v>45997</v>
      </c>
      <c r="E3114" s="152"/>
      <c r="F3114" s="151"/>
      <c r="G3114" t="s">
        <v>7783</v>
      </c>
      <c r="H3114" s="152"/>
      <c r="I3114" s="158" t="s">
        <v>8250</v>
      </c>
      <c r="J3114" s="150" t="s">
        <v>7234</v>
      </c>
      <c r="K3114" s="331" t="s">
        <v>48</v>
      </c>
      <c r="L3114" s="21" t="str">
        <f>VLOOKUP($K3114,TONG_SL!$A:$D,2,0)</f>
        <v>Mọc Nấm Hương 250g</v>
      </c>
      <c r="N3114" s="21" t="str">
        <f t="shared" si="295"/>
        <v>K-C6</v>
      </c>
      <c r="Q3114" s="21" t="str">
        <f>VLOOKUP(K3114,TONG_SL!$A:$D,3,0)</f>
        <v>Túi</v>
      </c>
      <c r="R3114" s="106">
        <v>6</v>
      </c>
      <c r="S3114" s="220"/>
      <c r="T3114" s="220">
        <f>VLOOKUP(VLOOKUP(G3114,Ma_KH!$A:$R,18,0)&amp;K3114,Gia_MB!$A:$F,6,0)</f>
        <v>46000</v>
      </c>
      <c r="U3114" s="221">
        <f t="shared" si="296"/>
        <v>276000</v>
      </c>
      <c r="V3114" s="220"/>
      <c r="W3114" s="222">
        <f t="shared" si="297"/>
        <v>0</v>
      </c>
      <c r="X3114" s="223" t="str">
        <f t="shared" si="298"/>
        <v>8</v>
      </c>
      <c r="Y3114" s="220"/>
      <c r="Z3114" s="221">
        <f t="shared" si="299"/>
        <v>22080</v>
      </c>
      <c r="AA3114" s="5">
        <f>VLOOKUP(G3114,Ma_KH!$A:$R,14,0)</f>
        <v>60</v>
      </c>
    </row>
    <row r="3115" spans="1:27" hidden="1" x14ac:dyDescent="0.25">
      <c r="A3115" s="157">
        <v>45995</v>
      </c>
      <c r="B3115" s="158">
        <v>4180885055</v>
      </c>
      <c r="C3115" s="10" t="s">
        <v>7767</v>
      </c>
      <c r="D3115" s="149">
        <v>45997</v>
      </c>
      <c r="E3115" s="152"/>
      <c r="F3115" s="151"/>
      <c r="G3115" t="s">
        <v>7783</v>
      </c>
      <c r="H3115" s="152"/>
      <c r="I3115" s="158" t="s">
        <v>8250</v>
      </c>
      <c r="J3115" s="150" t="s">
        <v>7234</v>
      </c>
      <c r="K3115" s="331" t="s">
        <v>7187</v>
      </c>
      <c r="L3115" s="21" t="str">
        <f>VLOOKUP($K3115,TONG_SL!$A:$D,2,0)</f>
        <v>Chân giò heo muối 300g</v>
      </c>
      <c r="N3115" s="21" t="str">
        <f t="shared" si="295"/>
        <v>K-C6</v>
      </c>
      <c r="Q3115" s="21" t="str">
        <f>VLOOKUP(K3115,TONG_SL!$A:$D,3,0)</f>
        <v>Túi</v>
      </c>
      <c r="R3115" s="106">
        <v>25</v>
      </c>
      <c r="S3115" s="220"/>
      <c r="T3115" s="220">
        <f>VLOOKUP(VLOOKUP(G3115,Ma_KH!$A:$R,18,0)&amp;K3115,Gia_MB!$A:$F,6,0)</f>
        <v>73431</v>
      </c>
      <c r="U3115" s="221">
        <f t="shared" si="296"/>
        <v>1835775</v>
      </c>
      <c r="V3115" s="220"/>
      <c r="W3115" s="222">
        <f t="shared" si="297"/>
        <v>0</v>
      </c>
      <c r="X3115" s="223" t="str">
        <f t="shared" si="298"/>
        <v>8</v>
      </c>
      <c r="Y3115" s="220"/>
      <c r="Z3115" s="221">
        <f t="shared" si="299"/>
        <v>146862</v>
      </c>
      <c r="AA3115" s="5">
        <f>VLOOKUP(G3115,Ma_KH!$A:$R,14,0)</f>
        <v>60</v>
      </c>
    </row>
    <row r="3116" spans="1:27" hidden="1" x14ac:dyDescent="0.25">
      <c r="A3116" s="157">
        <v>45995</v>
      </c>
      <c r="B3116" s="158">
        <v>4180885055</v>
      </c>
      <c r="C3116" s="10" t="s">
        <v>7767</v>
      </c>
      <c r="D3116" s="149">
        <v>45997</v>
      </c>
      <c r="E3116" s="152"/>
      <c r="F3116" s="151"/>
      <c r="G3116" t="s">
        <v>7783</v>
      </c>
      <c r="H3116" s="152"/>
      <c r="I3116" s="158" t="s">
        <v>8250</v>
      </c>
      <c r="J3116" s="150" t="s">
        <v>7234</v>
      </c>
      <c r="K3116" s="331" t="s">
        <v>32</v>
      </c>
      <c r="L3116" s="21" t="str">
        <f>VLOOKUP($K3116,TONG_SL!$A:$D,2,0)</f>
        <v>Giò Tai Lưỡi Xào 250g</v>
      </c>
      <c r="N3116" s="21" t="str">
        <f t="shared" si="295"/>
        <v>K-C6</v>
      </c>
      <c r="Q3116" s="21" t="str">
        <f>VLOOKUP(K3116,TONG_SL!$A:$D,3,0)</f>
        <v>Túi</v>
      </c>
      <c r="R3116" s="106">
        <v>5</v>
      </c>
      <c r="S3116" s="220"/>
      <c r="T3116" s="220">
        <f>VLOOKUP(VLOOKUP(G3116,Ma_KH!$A:$R,18,0)&amp;K3116,Gia_MB!$A:$F,6,0)</f>
        <v>50182</v>
      </c>
      <c r="U3116" s="221">
        <f t="shared" si="296"/>
        <v>250910</v>
      </c>
      <c r="V3116" s="220"/>
      <c r="W3116" s="222">
        <f t="shared" si="297"/>
        <v>0</v>
      </c>
      <c r="X3116" s="223" t="str">
        <f t="shared" si="298"/>
        <v>8</v>
      </c>
      <c r="Y3116" s="220"/>
      <c r="Z3116" s="221">
        <f t="shared" si="299"/>
        <v>20072.8</v>
      </c>
      <c r="AA3116" s="5">
        <f>VLOOKUP(G3116,Ma_KH!$A:$R,14,0)</f>
        <v>60</v>
      </c>
    </row>
    <row r="3117" spans="1:27" hidden="1" x14ac:dyDescent="0.25">
      <c r="A3117" s="157">
        <v>45995</v>
      </c>
      <c r="B3117" s="158">
        <v>4180885055</v>
      </c>
      <c r="C3117" s="10" t="s">
        <v>7767</v>
      </c>
      <c r="D3117" s="149">
        <v>45997</v>
      </c>
      <c r="E3117" s="152"/>
      <c r="F3117" s="151"/>
      <c r="G3117" t="s">
        <v>7783</v>
      </c>
      <c r="H3117" s="152"/>
      <c r="I3117" s="158" t="s">
        <v>8250</v>
      </c>
      <c r="J3117" s="150" t="s">
        <v>7234</v>
      </c>
      <c r="K3117" s="331" t="s">
        <v>7153</v>
      </c>
      <c r="L3117" s="21" t="str">
        <f>VLOOKUP($K3117,TONG_SL!$A:$D,2,0)</f>
        <v>Tai heo muối 200g</v>
      </c>
      <c r="N3117" s="21" t="str">
        <f t="shared" si="295"/>
        <v>K-C6</v>
      </c>
      <c r="Q3117" s="21" t="str">
        <f>VLOOKUP(K3117,TONG_SL!$A:$D,3,0)</f>
        <v>Túi</v>
      </c>
      <c r="R3117" s="106">
        <v>6</v>
      </c>
      <c r="S3117" s="220"/>
      <c r="T3117" s="220">
        <f>VLOOKUP(VLOOKUP(G3117,Ma_KH!$A:$R,18,0)&amp;K3117,Gia_MB!$A:$F,6,0)</f>
        <v>55595</v>
      </c>
      <c r="U3117" s="221">
        <f t="shared" si="296"/>
        <v>333570</v>
      </c>
      <c r="V3117" s="220"/>
      <c r="W3117" s="222">
        <f t="shared" si="297"/>
        <v>0</v>
      </c>
      <c r="X3117" s="223" t="str">
        <f t="shared" si="298"/>
        <v>8</v>
      </c>
      <c r="Y3117" s="220"/>
      <c r="Z3117" s="221">
        <f t="shared" si="299"/>
        <v>26685.600000000002</v>
      </c>
      <c r="AA3117" s="5">
        <f>VLOOKUP(G3117,Ma_KH!$A:$R,14,0)</f>
        <v>60</v>
      </c>
    </row>
    <row r="3118" spans="1:27" hidden="1" x14ac:dyDescent="0.25">
      <c r="A3118" s="157">
        <v>45995</v>
      </c>
      <c r="B3118" s="158">
        <v>4180884957</v>
      </c>
      <c r="C3118" s="10" t="s">
        <v>7767</v>
      </c>
      <c r="D3118" s="149">
        <v>45997</v>
      </c>
      <c r="E3118" s="152"/>
      <c r="F3118" s="151"/>
      <c r="G3118" s="33" t="s">
        <v>7784</v>
      </c>
      <c r="H3118" s="152"/>
      <c r="I3118" s="158" t="s">
        <v>8251</v>
      </c>
      <c r="J3118" s="150" t="s">
        <v>7234</v>
      </c>
      <c r="K3118" s="331" t="s">
        <v>32</v>
      </c>
      <c r="L3118" s="21" t="str">
        <f>VLOOKUP($K3118,TONG_SL!$A:$D,2,0)</f>
        <v>Giò Tai Lưỡi Xào 250g</v>
      </c>
      <c r="N3118" s="21" t="str">
        <f t="shared" si="295"/>
        <v>K-C6</v>
      </c>
      <c r="Q3118" s="21" t="str">
        <f>VLOOKUP(K3118,TONG_SL!$A:$D,3,0)</f>
        <v>Túi</v>
      </c>
      <c r="R3118" s="106">
        <v>6</v>
      </c>
      <c r="S3118" s="220"/>
      <c r="T3118" s="220">
        <f>VLOOKUP(VLOOKUP(G3118,Ma_KH!$A:$R,18,0)&amp;K3118,Gia_MB!$A:$F,6,0)</f>
        <v>50182</v>
      </c>
      <c r="U3118" s="221">
        <f t="shared" si="296"/>
        <v>301092</v>
      </c>
      <c r="V3118" s="220"/>
      <c r="W3118" s="222">
        <f t="shared" si="297"/>
        <v>0</v>
      </c>
      <c r="X3118" s="223" t="str">
        <f t="shared" si="298"/>
        <v>8</v>
      </c>
      <c r="Y3118" s="220"/>
      <c r="Z3118" s="221">
        <f t="shared" si="299"/>
        <v>24087.360000000001</v>
      </c>
      <c r="AA3118" s="5">
        <f>VLOOKUP(G3118,Ma_KH!$A:$R,14,0)</f>
        <v>60</v>
      </c>
    </row>
    <row r="3119" spans="1:27" hidden="1" x14ac:dyDescent="0.25">
      <c r="A3119" s="157">
        <v>45995</v>
      </c>
      <c r="B3119" s="158">
        <v>4180884957</v>
      </c>
      <c r="C3119" s="10" t="s">
        <v>7767</v>
      </c>
      <c r="D3119" s="149">
        <v>45997</v>
      </c>
      <c r="E3119" s="152"/>
      <c r="F3119" s="151"/>
      <c r="G3119" s="33" t="s">
        <v>7784</v>
      </c>
      <c r="H3119" s="152"/>
      <c r="I3119" s="158" t="s">
        <v>8251</v>
      </c>
      <c r="J3119" s="150" t="s">
        <v>7234</v>
      </c>
      <c r="K3119" s="331" t="s">
        <v>7153</v>
      </c>
      <c r="L3119" s="21" t="str">
        <f>VLOOKUP($K3119,TONG_SL!$A:$D,2,0)</f>
        <v>Tai heo muối 200g</v>
      </c>
      <c r="N3119" s="21" t="str">
        <f t="shared" si="295"/>
        <v>K-C6</v>
      </c>
      <c r="Q3119" s="21" t="str">
        <f>VLOOKUP(K3119,TONG_SL!$A:$D,3,0)</f>
        <v>Túi</v>
      </c>
      <c r="R3119" s="106">
        <v>3</v>
      </c>
      <c r="S3119" s="220"/>
      <c r="T3119" s="220">
        <f>VLOOKUP(VLOOKUP(G3119,Ma_KH!$A:$R,18,0)&amp;K3119,Gia_MB!$A:$F,6,0)</f>
        <v>55595</v>
      </c>
      <c r="U3119" s="221">
        <f t="shared" si="296"/>
        <v>166785</v>
      </c>
      <c r="V3119" s="220"/>
      <c r="W3119" s="222">
        <f t="shared" si="297"/>
        <v>0</v>
      </c>
      <c r="X3119" s="223" t="str">
        <f t="shared" si="298"/>
        <v>8</v>
      </c>
      <c r="Y3119" s="220"/>
      <c r="Z3119" s="221">
        <f t="shared" si="299"/>
        <v>13342.800000000001</v>
      </c>
      <c r="AA3119" s="5">
        <f>VLOOKUP(G3119,Ma_KH!$A:$R,14,0)</f>
        <v>60</v>
      </c>
    </row>
    <row r="3120" spans="1:27" hidden="1" x14ac:dyDescent="0.25">
      <c r="A3120" s="157">
        <v>45995</v>
      </c>
      <c r="B3120" s="158">
        <v>4180884957</v>
      </c>
      <c r="C3120" s="10" t="s">
        <v>7767</v>
      </c>
      <c r="D3120" s="149">
        <v>45997</v>
      </c>
      <c r="E3120" s="152"/>
      <c r="F3120" s="151"/>
      <c r="G3120" s="33" t="s">
        <v>7784</v>
      </c>
      <c r="H3120" s="152"/>
      <c r="I3120" s="158" t="s">
        <v>8251</v>
      </c>
      <c r="J3120" s="150" t="s">
        <v>7234</v>
      </c>
      <c r="K3120" s="331" t="s">
        <v>7187</v>
      </c>
      <c r="L3120" s="21" t="str">
        <f>VLOOKUP($K3120,TONG_SL!$A:$D,2,0)</f>
        <v>Chân giò heo muối 300g</v>
      </c>
      <c r="N3120" s="21" t="str">
        <f t="shared" si="295"/>
        <v>K-C6</v>
      </c>
      <c r="Q3120" s="21" t="str">
        <f>VLOOKUP(K3120,TONG_SL!$A:$D,3,0)</f>
        <v>Túi</v>
      </c>
      <c r="R3120" s="106">
        <v>19</v>
      </c>
      <c r="S3120" s="220"/>
      <c r="T3120" s="220">
        <f>VLOOKUP(VLOOKUP(G3120,Ma_KH!$A:$R,18,0)&amp;K3120,Gia_MB!$A:$F,6,0)</f>
        <v>73431</v>
      </c>
      <c r="U3120" s="221">
        <f t="shared" si="296"/>
        <v>1395189</v>
      </c>
      <c r="V3120" s="220"/>
      <c r="W3120" s="222">
        <f t="shared" si="297"/>
        <v>0</v>
      </c>
      <c r="X3120" s="223" t="str">
        <f t="shared" si="298"/>
        <v>8</v>
      </c>
      <c r="Y3120" s="220"/>
      <c r="Z3120" s="221">
        <f t="shared" si="299"/>
        <v>111615.12</v>
      </c>
      <c r="AA3120" s="5">
        <f>VLOOKUP(G3120,Ma_KH!$A:$R,14,0)</f>
        <v>60</v>
      </c>
    </row>
    <row r="3121" spans="1:27" hidden="1" x14ac:dyDescent="0.25">
      <c r="A3121" s="157">
        <v>45995</v>
      </c>
      <c r="B3121" s="158">
        <v>4180884957</v>
      </c>
      <c r="C3121" s="10" t="s">
        <v>7767</v>
      </c>
      <c r="D3121" s="149">
        <v>45997</v>
      </c>
      <c r="E3121" s="152"/>
      <c r="F3121" s="151"/>
      <c r="G3121" s="33" t="s">
        <v>7784</v>
      </c>
      <c r="H3121" s="152"/>
      <c r="I3121" s="158" t="s">
        <v>8251</v>
      </c>
      <c r="J3121" s="150" t="s">
        <v>7234</v>
      </c>
      <c r="K3121" s="331" t="s">
        <v>48</v>
      </c>
      <c r="L3121" s="21" t="str">
        <f>VLOOKUP($K3121,TONG_SL!$A:$D,2,0)</f>
        <v>Mọc Nấm Hương 250g</v>
      </c>
      <c r="N3121" s="21" t="str">
        <f t="shared" si="295"/>
        <v>K-C6</v>
      </c>
      <c r="Q3121" s="21" t="str">
        <f>VLOOKUP(K3121,TONG_SL!$A:$D,3,0)</f>
        <v>Túi</v>
      </c>
      <c r="R3121" s="106">
        <v>6</v>
      </c>
      <c r="S3121" s="220"/>
      <c r="T3121" s="220">
        <f>VLOOKUP(VLOOKUP(G3121,Ma_KH!$A:$R,18,0)&amp;K3121,Gia_MB!$A:$F,6,0)</f>
        <v>46000</v>
      </c>
      <c r="U3121" s="221">
        <f t="shared" si="296"/>
        <v>276000</v>
      </c>
      <c r="V3121" s="220"/>
      <c r="W3121" s="222">
        <f t="shared" si="297"/>
        <v>0</v>
      </c>
      <c r="X3121" s="223" t="str">
        <f t="shared" si="298"/>
        <v>8</v>
      </c>
      <c r="Y3121" s="220"/>
      <c r="Z3121" s="221">
        <f t="shared" si="299"/>
        <v>22080</v>
      </c>
      <c r="AA3121" s="5">
        <f>VLOOKUP(G3121,Ma_KH!$A:$R,14,0)</f>
        <v>60</v>
      </c>
    </row>
    <row r="3122" spans="1:27" hidden="1" x14ac:dyDescent="0.25">
      <c r="A3122" s="157">
        <v>45995</v>
      </c>
      <c r="B3122" s="158">
        <v>4180884957</v>
      </c>
      <c r="C3122" s="10" t="s">
        <v>7767</v>
      </c>
      <c r="D3122" s="149">
        <v>45997</v>
      </c>
      <c r="E3122" s="152"/>
      <c r="F3122" s="151"/>
      <c r="G3122" s="33" t="s">
        <v>7784</v>
      </c>
      <c r="H3122" s="152"/>
      <c r="I3122" s="158" t="s">
        <v>8251</v>
      </c>
      <c r="J3122" s="150" t="s">
        <v>7234</v>
      </c>
      <c r="K3122" s="331" t="s">
        <v>30</v>
      </c>
      <c r="L3122" s="21" t="str">
        <f>VLOOKUP($K3122,TONG_SL!$A:$D,2,0)</f>
        <v>Gà muối 500g</v>
      </c>
      <c r="N3122" s="21" t="str">
        <f t="shared" si="295"/>
        <v>K-C6</v>
      </c>
      <c r="Q3122" s="21" t="str">
        <f>VLOOKUP(K3122,TONG_SL!$A:$D,3,0)</f>
        <v>Túi</v>
      </c>
      <c r="R3122" s="106">
        <v>4</v>
      </c>
      <c r="S3122" s="220"/>
      <c r="T3122" s="220">
        <f>VLOOKUP(VLOOKUP(G3122,Ma_KH!$A:$R,18,0)&amp;K3122,Gia_MB!$A:$F,6,0)</f>
        <v>111058</v>
      </c>
      <c r="U3122" s="221">
        <f t="shared" si="296"/>
        <v>444232</v>
      </c>
      <c r="V3122" s="220"/>
      <c r="W3122" s="222">
        <f t="shared" si="297"/>
        <v>0</v>
      </c>
      <c r="X3122" s="223" t="str">
        <f t="shared" si="298"/>
        <v>8</v>
      </c>
      <c r="Y3122" s="220"/>
      <c r="Z3122" s="221">
        <f t="shared" si="299"/>
        <v>35538.559999999998</v>
      </c>
      <c r="AA3122" s="5">
        <f>VLOOKUP(G3122,Ma_KH!$A:$R,14,0)</f>
        <v>60</v>
      </c>
    </row>
    <row r="3123" spans="1:27" hidden="1" x14ac:dyDescent="0.25">
      <c r="A3123" s="157">
        <v>45997</v>
      </c>
      <c r="B3123" s="168">
        <v>4180979314</v>
      </c>
      <c r="C3123" s="10" t="s">
        <v>7767</v>
      </c>
      <c r="D3123" s="149">
        <v>45997</v>
      </c>
      <c r="E3123" s="152"/>
      <c r="F3123" s="151"/>
      <c r="G3123" s="33" t="s">
        <v>8253</v>
      </c>
      <c r="H3123" s="152"/>
      <c r="I3123" s="158" t="s">
        <v>8252</v>
      </c>
      <c r="J3123" s="150" t="s">
        <v>7234</v>
      </c>
      <c r="K3123" s="331" t="s">
        <v>7187</v>
      </c>
      <c r="L3123" s="21" t="str">
        <f>VLOOKUP($K3123,TONG_SL!$A:$D,2,0)</f>
        <v>Chân giò heo muối 300g</v>
      </c>
      <c r="N3123" s="21" t="str">
        <f t="shared" si="295"/>
        <v>K-C6</v>
      </c>
      <c r="Q3123" s="21" t="str">
        <f>VLOOKUP(K3123,TONG_SL!$A:$D,3,0)</f>
        <v>Túi</v>
      </c>
      <c r="R3123" s="106">
        <v>30</v>
      </c>
      <c r="S3123" s="220"/>
      <c r="T3123" s="220">
        <f>VLOOKUP(VLOOKUP(G3123,Ma_KH!$A:$R,18,0)&amp;K3123,Gia_MB!$A:$F,6,0)</f>
        <v>73431</v>
      </c>
      <c r="U3123" s="221">
        <f t="shared" si="296"/>
        <v>2202930</v>
      </c>
      <c r="V3123" s="220"/>
      <c r="W3123" s="222">
        <f t="shared" si="297"/>
        <v>0</v>
      </c>
      <c r="X3123" s="223" t="str">
        <f t="shared" si="298"/>
        <v>8</v>
      </c>
      <c r="Y3123" s="220"/>
      <c r="Z3123" s="221">
        <f t="shared" si="299"/>
        <v>176234.4</v>
      </c>
      <c r="AA3123" s="5">
        <f>VLOOKUP(G3123,Ma_KH!$A:$R,14,0)</f>
        <v>60</v>
      </c>
    </row>
    <row r="3124" spans="1:27" hidden="1" x14ac:dyDescent="0.25">
      <c r="A3124" s="157">
        <v>45997</v>
      </c>
      <c r="B3124" s="168">
        <v>4180979314</v>
      </c>
      <c r="C3124" s="10" t="s">
        <v>7767</v>
      </c>
      <c r="D3124" s="149">
        <v>45997</v>
      </c>
      <c r="E3124" s="152"/>
      <c r="F3124" s="151"/>
      <c r="G3124" s="33" t="s">
        <v>8253</v>
      </c>
      <c r="H3124" s="152"/>
      <c r="I3124" s="158" t="s">
        <v>8252</v>
      </c>
      <c r="J3124" s="150" t="s">
        <v>7234</v>
      </c>
      <c r="K3124" s="331" t="s">
        <v>30</v>
      </c>
      <c r="L3124" s="21" t="str">
        <f>VLOOKUP($K3124,TONG_SL!$A:$D,2,0)</f>
        <v>Gà muối 500g</v>
      </c>
      <c r="N3124" s="21" t="str">
        <f t="shared" si="295"/>
        <v>K-C6</v>
      </c>
      <c r="Q3124" s="21" t="str">
        <f>VLOOKUP(K3124,TONG_SL!$A:$D,3,0)</f>
        <v>Túi</v>
      </c>
      <c r="R3124" s="106">
        <v>20</v>
      </c>
      <c r="S3124" s="220"/>
      <c r="T3124" s="220">
        <f>VLOOKUP(VLOOKUP(G3124,Ma_KH!$A:$R,18,0)&amp;K3124,Gia_MB!$A:$F,6,0)</f>
        <v>111058</v>
      </c>
      <c r="U3124" s="221">
        <f t="shared" si="296"/>
        <v>2221160</v>
      </c>
      <c r="V3124" s="220"/>
      <c r="W3124" s="222">
        <f t="shared" si="297"/>
        <v>0</v>
      </c>
      <c r="X3124" s="223" t="str">
        <f t="shared" si="298"/>
        <v>8</v>
      </c>
      <c r="Y3124" s="220"/>
      <c r="Z3124" s="221">
        <f t="shared" si="299"/>
        <v>177692.80000000002</v>
      </c>
      <c r="AA3124" s="5">
        <f>VLOOKUP(G3124,Ma_KH!$A:$R,14,0)</f>
        <v>60</v>
      </c>
    </row>
    <row r="3125" spans="1:27" hidden="1" x14ac:dyDescent="0.25">
      <c r="A3125" s="157">
        <v>45997</v>
      </c>
      <c r="B3125" s="168">
        <v>4180979314</v>
      </c>
      <c r="C3125" s="10" t="s">
        <v>7767</v>
      </c>
      <c r="D3125" s="149">
        <v>45997</v>
      </c>
      <c r="E3125" s="152"/>
      <c r="F3125" s="151"/>
      <c r="G3125" s="33" t="s">
        <v>8253</v>
      </c>
      <c r="H3125" s="152"/>
      <c r="I3125" s="158" t="s">
        <v>8252</v>
      </c>
      <c r="J3125" s="150" t="s">
        <v>7234</v>
      </c>
      <c r="K3125" s="331" t="s">
        <v>32</v>
      </c>
      <c r="L3125" s="21" t="str">
        <f>VLOOKUP($K3125,TONG_SL!$A:$D,2,0)</f>
        <v>Giò Tai Lưỡi Xào 250g</v>
      </c>
      <c r="N3125" s="21" t="str">
        <f t="shared" si="295"/>
        <v>K-C6</v>
      </c>
      <c r="Q3125" s="21" t="str">
        <f>VLOOKUP(K3125,TONG_SL!$A:$D,3,0)</f>
        <v>Túi</v>
      </c>
      <c r="R3125" s="106">
        <v>10</v>
      </c>
      <c r="S3125" s="220"/>
      <c r="T3125" s="220">
        <f>VLOOKUP(VLOOKUP(G3125,Ma_KH!$A:$R,18,0)&amp;K3125,Gia_MB!$A:$F,6,0)</f>
        <v>50182</v>
      </c>
      <c r="U3125" s="221">
        <f t="shared" si="296"/>
        <v>501820</v>
      </c>
      <c r="V3125" s="220"/>
      <c r="W3125" s="222">
        <f t="shared" si="297"/>
        <v>0</v>
      </c>
      <c r="X3125" s="223" t="str">
        <f t="shared" si="298"/>
        <v>8</v>
      </c>
      <c r="Y3125" s="220"/>
      <c r="Z3125" s="221">
        <f t="shared" si="299"/>
        <v>40145.599999999999</v>
      </c>
      <c r="AA3125" s="5">
        <f>VLOOKUP(G3125,Ma_KH!$A:$R,14,0)</f>
        <v>60</v>
      </c>
    </row>
    <row r="3126" spans="1:27" hidden="1" x14ac:dyDescent="0.25">
      <c r="A3126" s="157">
        <v>45997</v>
      </c>
      <c r="B3126" s="168">
        <v>4180979314</v>
      </c>
      <c r="C3126" s="10" t="s">
        <v>7767</v>
      </c>
      <c r="D3126" s="149">
        <v>45997</v>
      </c>
      <c r="E3126" s="152"/>
      <c r="F3126" s="151"/>
      <c r="G3126" s="33" t="s">
        <v>8253</v>
      </c>
      <c r="H3126" s="152"/>
      <c r="I3126" s="158" t="s">
        <v>8252</v>
      </c>
      <c r="J3126" s="150" t="s">
        <v>7234</v>
      </c>
      <c r="K3126" s="331" t="s">
        <v>48</v>
      </c>
      <c r="L3126" s="21" t="str">
        <f>VLOOKUP($K3126,TONG_SL!$A:$D,2,0)</f>
        <v>Mọc Nấm Hương 250g</v>
      </c>
      <c r="N3126" s="21" t="str">
        <f t="shared" si="295"/>
        <v>K-C6</v>
      </c>
      <c r="Q3126" s="21" t="str">
        <f>VLOOKUP(K3126,TONG_SL!$A:$D,3,0)</f>
        <v>Túi</v>
      </c>
      <c r="R3126" s="106">
        <v>10</v>
      </c>
      <c r="S3126" s="220"/>
      <c r="T3126" s="220">
        <f>VLOOKUP(VLOOKUP(G3126,Ma_KH!$A:$R,18,0)&amp;K3126,Gia_MB!$A:$F,6,0)</f>
        <v>46000</v>
      </c>
      <c r="U3126" s="221">
        <f t="shared" si="296"/>
        <v>460000</v>
      </c>
      <c r="V3126" s="220"/>
      <c r="W3126" s="222">
        <f t="shared" si="297"/>
        <v>0</v>
      </c>
      <c r="X3126" s="223" t="str">
        <f t="shared" si="298"/>
        <v>8</v>
      </c>
      <c r="Y3126" s="220"/>
      <c r="Z3126" s="221">
        <f t="shared" si="299"/>
        <v>36800</v>
      </c>
      <c r="AA3126" s="5">
        <f>VLOOKUP(G3126,Ma_KH!$A:$R,14,0)</f>
        <v>60</v>
      </c>
    </row>
    <row r="3127" spans="1:27" hidden="1" x14ac:dyDescent="0.25">
      <c r="A3127" s="234">
        <v>45994</v>
      </c>
      <c r="B3127" s="235">
        <v>4180826349</v>
      </c>
      <c r="C3127" s="236" t="s">
        <v>7767</v>
      </c>
      <c r="D3127" s="237">
        <v>45997</v>
      </c>
      <c r="E3127" s="238"/>
      <c r="F3127" s="236"/>
      <c r="G3127" s="32" t="s">
        <v>1286</v>
      </c>
      <c r="H3127" s="238"/>
      <c r="I3127" s="235">
        <v>4180826349</v>
      </c>
      <c r="J3127" s="240" t="s">
        <v>70</v>
      </c>
      <c r="K3127" s="333" t="s">
        <v>27</v>
      </c>
      <c r="L3127" s="21" t="str">
        <f>VLOOKUP($K3127,TONG_SL!$A:$D,2,0)</f>
        <v>Chân giò heo muối 300g</v>
      </c>
      <c r="N3127" s="21" t="str">
        <f t="shared" si="295"/>
        <v>K-C6</v>
      </c>
      <c r="Q3127" s="21" t="str">
        <f>VLOOKUP(K3127,TONG_SL!$A:$D,3,0)</f>
        <v>Túi</v>
      </c>
      <c r="R3127" s="1">
        <v>10</v>
      </c>
      <c r="S3127" s="220"/>
      <c r="T3127" s="220">
        <f>VLOOKUP(VLOOKUP(G3127,Ma_KH!$A:$R,18,0)&amp;K3127,Gia_MB!$A:$F,6,0)</f>
        <v>73431</v>
      </c>
      <c r="U3127" s="221">
        <f t="shared" ref="U3127:U3161" si="300">T3127*R3127</f>
        <v>734310</v>
      </c>
      <c r="V3127" s="220"/>
      <c r="W3127" s="222">
        <f t="shared" ref="W3127:W3161" si="301">U3127*V3127</f>
        <v>0</v>
      </c>
      <c r="X3127" s="223" t="str">
        <f t="shared" ref="X3127:X3161" si="302">IF(B3127&lt;&gt;"","8","0")</f>
        <v>8</v>
      </c>
      <c r="Y3127" s="220"/>
      <c r="Z3127" s="221">
        <f t="shared" ref="Z3127:Z3161" si="303">U3127*X3127%</f>
        <v>58744.800000000003</v>
      </c>
      <c r="AA3127" s="5">
        <f>VLOOKUP(G3127,Ma_KH!$A:$R,14,0)</f>
        <v>60</v>
      </c>
    </row>
    <row r="3128" spans="1:27" hidden="1" x14ac:dyDescent="0.25">
      <c r="A3128" s="234">
        <v>45994</v>
      </c>
      <c r="B3128" s="235">
        <v>4180826349</v>
      </c>
      <c r="C3128" s="236" t="s">
        <v>7767</v>
      </c>
      <c r="D3128" s="237">
        <v>45997</v>
      </c>
      <c r="E3128" s="238"/>
      <c r="F3128" s="236"/>
      <c r="G3128" s="32" t="s">
        <v>1286</v>
      </c>
      <c r="H3128" s="238"/>
      <c r="I3128" s="235">
        <v>4180826349</v>
      </c>
      <c r="J3128" s="240" t="s">
        <v>70</v>
      </c>
      <c r="K3128" s="333" t="s">
        <v>30</v>
      </c>
      <c r="L3128" s="21" t="str">
        <f>VLOOKUP($K3128,TONG_SL!$A:$D,2,0)</f>
        <v>Gà muối 500g</v>
      </c>
      <c r="N3128" s="21" t="str">
        <f t="shared" si="295"/>
        <v>K-C6</v>
      </c>
      <c r="Q3128" s="21" t="str">
        <f>VLOOKUP(K3128,TONG_SL!$A:$D,3,0)</f>
        <v>Túi</v>
      </c>
      <c r="R3128" s="1">
        <v>5</v>
      </c>
      <c r="S3128" s="220"/>
      <c r="T3128" s="220">
        <f>VLOOKUP(VLOOKUP(G3128,Ma_KH!$A:$R,18,0)&amp;K3128,Gia_MB!$A:$F,6,0)</f>
        <v>111058</v>
      </c>
      <c r="U3128" s="221">
        <f t="shared" si="300"/>
        <v>555290</v>
      </c>
      <c r="V3128" s="220"/>
      <c r="W3128" s="222">
        <f t="shared" si="301"/>
        <v>0</v>
      </c>
      <c r="X3128" s="223" t="str">
        <f t="shared" si="302"/>
        <v>8</v>
      </c>
      <c r="Y3128" s="220"/>
      <c r="Z3128" s="221">
        <f t="shared" si="303"/>
        <v>44423.200000000004</v>
      </c>
      <c r="AA3128" s="5">
        <f>VLOOKUP(G3128,Ma_KH!$A:$R,14,0)</f>
        <v>60</v>
      </c>
    </row>
    <row r="3129" spans="1:27" hidden="1" x14ac:dyDescent="0.25">
      <c r="A3129" s="234">
        <v>45994</v>
      </c>
      <c r="B3129" s="235">
        <v>4180826349</v>
      </c>
      <c r="C3129" s="236" t="s">
        <v>7767</v>
      </c>
      <c r="D3129" s="237">
        <v>45997</v>
      </c>
      <c r="E3129" s="238"/>
      <c r="F3129" s="236"/>
      <c r="G3129" s="32" t="s">
        <v>1286</v>
      </c>
      <c r="H3129" s="238"/>
      <c r="I3129" s="235">
        <v>4180826349</v>
      </c>
      <c r="J3129" s="240" t="s">
        <v>70</v>
      </c>
      <c r="K3129" s="333" t="s">
        <v>34</v>
      </c>
      <c r="L3129" s="21" t="str">
        <f>VLOOKUP($K3129,TONG_SL!$A:$D,2,0)</f>
        <v>Tai heo muối 200g</v>
      </c>
      <c r="N3129" s="21" t="str">
        <f t="shared" si="295"/>
        <v>K-C6</v>
      </c>
      <c r="Q3129" s="21" t="str">
        <f>VLOOKUP(K3129,TONG_SL!$A:$D,3,0)</f>
        <v>Túi</v>
      </c>
      <c r="R3129" s="1">
        <v>5</v>
      </c>
      <c r="S3129" s="220"/>
      <c r="T3129" s="220">
        <f>VLOOKUP(VLOOKUP(G3129,Ma_KH!$A:$R,18,0)&amp;K3129,Gia_MB!$A:$F,6,0)</f>
        <v>55595</v>
      </c>
      <c r="U3129" s="221">
        <f t="shared" si="300"/>
        <v>277975</v>
      </c>
      <c r="V3129" s="220"/>
      <c r="W3129" s="222">
        <f t="shared" si="301"/>
        <v>0</v>
      </c>
      <c r="X3129" s="223" t="str">
        <f t="shared" si="302"/>
        <v>8</v>
      </c>
      <c r="Y3129" s="220"/>
      <c r="Z3129" s="221">
        <f t="shared" si="303"/>
        <v>22238</v>
      </c>
      <c r="AA3129" s="5">
        <f>VLOOKUP(G3129,Ma_KH!$A:$R,14,0)</f>
        <v>60</v>
      </c>
    </row>
    <row r="3130" spans="1:27" hidden="1" x14ac:dyDescent="0.25">
      <c r="A3130" s="234">
        <v>45994</v>
      </c>
      <c r="B3130" s="235">
        <v>4180826349</v>
      </c>
      <c r="C3130" s="236" t="s">
        <v>7767</v>
      </c>
      <c r="D3130" s="237">
        <v>45997</v>
      </c>
      <c r="E3130" s="238"/>
      <c r="F3130" s="236"/>
      <c r="G3130" s="32" t="s">
        <v>1286</v>
      </c>
      <c r="H3130" s="238"/>
      <c r="I3130" s="235">
        <v>4180826349</v>
      </c>
      <c r="J3130" s="240" t="s">
        <v>70</v>
      </c>
      <c r="K3130" s="333" t="s">
        <v>39</v>
      </c>
      <c r="L3130" s="21" t="str">
        <f>VLOOKUP($K3130,TONG_SL!$A:$D,2,0)</f>
        <v>Chả nướng 300g</v>
      </c>
      <c r="N3130" s="21" t="str">
        <f t="shared" si="295"/>
        <v>K-C6</v>
      </c>
      <c r="Q3130" s="21" t="str">
        <f>VLOOKUP(K3130,TONG_SL!$A:$D,3,0)</f>
        <v>Túi</v>
      </c>
      <c r="R3130" s="1">
        <v>5</v>
      </c>
      <c r="S3130" s="220"/>
      <c r="T3130" s="220">
        <f>VLOOKUP(VLOOKUP(G3130,Ma_KH!$A:$R,18,0)&amp;K3130,Gia_MB!$A:$F,6,0)</f>
        <v>70950</v>
      </c>
      <c r="U3130" s="221">
        <f t="shared" si="300"/>
        <v>354750</v>
      </c>
      <c r="V3130" s="220"/>
      <c r="W3130" s="222">
        <f t="shared" si="301"/>
        <v>0</v>
      </c>
      <c r="X3130" s="223" t="str">
        <f t="shared" si="302"/>
        <v>8</v>
      </c>
      <c r="Y3130" s="220"/>
      <c r="Z3130" s="221">
        <f t="shared" si="303"/>
        <v>28380</v>
      </c>
      <c r="AA3130" s="5">
        <f>VLOOKUP(G3130,Ma_KH!$A:$R,14,0)</f>
        <v>60</v>
      </c>
    </row>
    <row r="3131" spans="1:27" hidden="1" x14ac:dyDescent="0.25">
      <c r="A3131" s="234">
        <v>45994</v>
      </c>
      <c r="B3131" s="235">
        <v>4180826349</v>
      </c>
      <c r="C3131" s="236" t="s">
        <v>7767</v>
      </c>
      <c r="D3131" s="237">
        <v>45997</v>
      </c>
      <c r="E3131" s="238"/>
      <c r="F3131" s="236"/>
      <c r="G3131" s="32" t="s">
        <v>1286</v>
      </c>
      <c r="H3131" s="238"/>
      <c r="I3131" s="235">
        <v>4180826349</v>
      </c>
      <c r="J3131" s="240" t="s">
        <v>70</v>
      </c>
      <c r="K3131" s="333" t="s">
        <v>37</v>
      </c>
      <c r="L3131" s="21" t="str">
        <f>VLOOKUP($K3131,TONG_SL!$A:$D,2,0)</f>
        <v>Chả cốm 300g</v>
      </c>
      <c r="N3131" s="21" t="str">
        <f t="shared" si="295"/>
        <v>K-C6</v>
      </c>
      <c r="Q3131" s="21" t="str">
        <f>VLOOKUP(K3131,TONG_SL!$A:$D,3,0)</f>
        <v>Túi</v>
      </c>
      <c r="R3131" s="1">
        <v>5</v>
      </c>
      <c r="S3131" s="220"/>
      <c r="T3131" s="220">
        <f>VLOOKUP(VLOOKUP(G3131,Ma_KH!$A:$R,18,0)&amp;K3131,Gia_MB!$A:$F,6,0)</f>
        <v>74250</v>
      </c>
      <c r="U3131" s="221">
        <f t="shared" si="300"/>
        <v>371250</v>
      </c>
      <c r="V3131" s="220"/>
      <c r="W3131" s="222">
        <f t="shared" si="301"/>
        <v>0</v>
      </c>
      <c r="X3131" s="223" t="str">
        <f t="shared" si="302"/>
        <v>8</v>
      </c>
      <c r="Y3131" s="220"/>
      <c r="Z3131" s="221">
        <f t="shared" si="303"/>
        <v>29700</v>
      </c>
      <c r="AA3131" s="5">
        <f>VLOOKUP(G3131,Ma_KH!$A:$R,14,0)</f>
        <v>60</v>
      </c>
    </row>
    <row r="3132" spans="1:27" hidden="1" x14ac:dyDescent="0.25">
      <c r="A3132" s="234">
        <v>45992</v>
      </c>
      <c r="B3132" s="235">
        <v>4180635163</v>
      </c>
      <c r="C3132" s="236" t="s">
        <v>7767</v>
      </c>
      <c r="D3132" s="237">
        <v>45997</v>
      </c>
      <c r="E3132" s="238"/>
      <c r="F3132" s="236"/>
      <c r="G3132" s="32" t="s">
        <v>884</v>
      </c>
      <c r="H3132" s="238"/>
      <c r="I3132" s="235">
        <v>4180635163</v>
      </c>
      <c r="J3132" s="240" t="s">
        <v>70</v>
      </c>
      <c r="K3132" s="333" t="s">
        <v>32</v>
      </c>
      <c r="L3132" s="21" t="str">
        <f>VLOOKUP($K3132,TONG_SL!$A:$D,2,0)</f>
        <v>Giò Tai Lưỡi Xào 250g</v>
      </c>
      <c r="N3132" s="21" t="str">
        <f t="shared" si="295"/>
        <v>K-C6</v>
      </c>
      <c r="Q3132" s="21" t="str">
        <f>VLOOKUP(K3132,TONG_SL!$A:$D,3,0)</f>
        <v>Túi</v>
      </c>
      <c r="R3132" s="1">
        <v>6</v>
      </c>
      <c r="S3132" s="220"/>
      <c r="T3132" s="220">
        <f>VLOOKUP(VLOOKUP(G3132,Ma_KH!$A:$R,18,0)&amp;K3132,Gia_MB!$A:$F,6,0)</f>
        <v>50182</v>
      </c>
      <c r="U3132" s="221">
        <f t="shared" si="300"/>
        <v>301092</v>
      </c>
      <c r="V3132" s="220"/>
      <c r="W3132" s="222">
        <f t="shared" si="301"/>
        <v>0</v>
      </c>
      <c r="X3132" s="223" t="str">
        <f t="shared" si="302"/>
        <v>8</v>
      </c>
      <c r="Y3132" s="220"/>
      <c r="Z3132" s="221">
        <f t="shared" si="303"/>
        <v>24087.360000000001</v>
      </c>
      <c r="AA3132" s="5">
        <f>VLOOKUP(G3132,Ma_KH!$A:$R,14,0)</f>
        <v>60</v>
      </c>
    </row>
    <row r="3133" spans="1:27" hidden="1" x14ac:dyDescent="0.25">
      <c r="A3133" s="234">
        <v>45992</v>
      </c>
      <c r="B3133" s="235">
        <v>4180635163</v>
      </c>
      <c r="C3133" s="236" t="s">
        <v>7767</v>
      </c>
      <c r="D3133" s="237">
        <v>45997</v>
      </c>
      <c r="E3133" s="238"/>
      <c r="F3133" s="236"/>
      <c r="G3133" s="32" t="s">
        <v>884</v>
      </c>
      <c r="H3133" s="238"/>
      <c r="I3133" s="235">
        <v>4180635163</v>
      </c>
      <c r="J3133" s="240" t="s">
        <v>70</v>
      </c>
      <c r="K3133" s="333" t="s">
        <v>48</v>
      </c>
      <c r="L3133" s="21" t="str">
        <f>VLOOKUP($K3133,TONG_SL!$A:$D,2,0)</f>
        <v>Mọc Nấm Hương 250g</v>
      </c>
      <c r="N3133" s="21" t="str">
        <f t="shared" si="295"/>
        <v>K-C6</v>
      </c>
      <c r="Q3133" s="21" t="str">
        <f>VLOOKUP(K3133,TONG_SL!$A:$D,3,0)</f>
        <v>Túi</v>
      </c>
      <c r="R3133" s="1">
        <v>2</v>
      </c>
      <c r="S3133" s="220"/>
      <c r="T3133" s="220">
        <f>VLOOKUP(VLOOKUP(G3133,Ma_KH!$A:$R,18,0)&amp;K3133,Gia_MB!$A:$F,6,0)</f>
        <v>46000</v>
      </c>
      <c r="U3133" s="221">
        <f t="shared" si="300"/>
        <v>92000</v>
      </c>
      <c r="V3133" s="220"/>
      <c r="W3133" s="222">
        <f t="shared" si="301"/>
        <v>0</v>
      </c>
      <c r="X3133" s="223" t="str">
        <f t="shared" si="302"/>
        <v>8</v>
      </c>
      <c r="Y3133" s="220"/>
      <c r="Z3133" s="221">
        <f t="shared" si="303"/>
        <v>7360</v>
      </c>
      <c r="AA3133" s="5">
        <f>VLOOKUP(G3133,Ma_KH!$A:$R,14,0)</f>
        <v>60</v>
      </c>
    </row>
    <row r="3134" spans="1:27" hidden="1" x14ac:dyDescent="0.25">
      <c r="A3134" s="234">
        <v>45992</v>
      </c>
      <c r="B3134" s="235">
        <v>4180635163</v>
      </c>
      <c r="C3134" s="236" t="s">
        <v>7767</v>
      </c>
      <c r="D3134" s="237">
        <v>45997</v>
      </c>
      <c r="E3134" s="238"/>
      <c r="F3134" s="236"/>
      <c r="G3134" s="32" t="s">
        <v>884</v>
      </c>
      <c r="H3134" s="238"/>
      <c r="I3134" s="235">
        <v>4180635163</v>
      </c>
      <c r="J3134" s="240" t="s">
        <v>70</v>
      </c>
      <c r="K3134" s="333" t="s">
        <v>27</v>
      </c>
      <c r="L3134" s="21" t="str">
        <f>VLOOKUP($K3134,TONG_SL!$A:$D,2,0)</f>
        <v>Chân giò heo muối 300g</v>
      </c>
      <c r="N3134" s="21" t="str">
        <f t="shared" si="295"/>
        <v>K-C6</v>
      </c>
      <c r="Q3134" s="21" t="str">
        <f>VLOOKUP(K3134,TONG_SL!$A:$D,3,0)</f>
        <v>Túi</v>
      </c>
      <c r="R3134" s="1">
        <v>6</v>
      </c>
      <c r="S3134" s="220"/>
      <c r="T3134" s="220">
        <f>VLOOKUP(VLOOKUP(G3134,Ma_KH!$A:$R,18,0)&amp;K3134,Gia_MB!$A:$F,6,0)</f>
        <v>73431</v>
      </c>
      <c r="U3134" s="221">
        <f t="shared" si="300"/>
        <v>440586</v>
      </c>
      <c r="V3134" s="220"/>
      <c r="W3134" s="222">
        <f t="shared" si="301"/>
        <v>0</v>
      </c>
      <c r="X3134" s="223" t="str">
        <f t="shared" si="302"/>
        <v>8</v>
      </c>
      <c r="Y3134" s="220"/>
      <c r="Z3134" s="221">
        <f t="shared" si="303"/>
        <v>35246.879999999997</v>
      </c>
      <c r="AA3134" s="5">
        <f>VLOOKUP(G3134,Ma_KH!$A:$R,14,0)</f>
        <v>60</v>
      </c>
    </row>
    <row r="3135" spans="1:27" hidden="1" x14ac:dyDescent="0.25">
      <c r="A3135" s="234">
        <v>45992</v>
      </c>
      <c r="B3135" s="235">
        <v>4180635163</v>
      </c>
      <c r="C3135" s="236" t="s">
        <v>7767</v>
      </c>
      <c r="D3135" s="237">
        <v>45997</v>
      </c>
      <c r="E3135" s="238"/>
      <c r="F3135" s="236"/>
      <c r="G3135" s="32" t="s">
        <v>884</v>
      </c>
      <c r="H3135" s="238"/>
      <c r="I3135" s="235">
        <v>4180635163</v>
      </c>
      <c r="J3135" s="240" t="s">
        <v>70</v>
      </c>
      <c r="K3135" s="333" t="s">
        <v>30</v>
      </c>
      <c r="L3135" s="21" t="str">
        <f>VLOOKUP($K3135,TONG_SL!$A:$D,2,0)</f>
        <v>Gà muối 500g</v>
      </c>
      <c r="N3135" s="21" t="str">
        <f t="shared" si="295"/>
        <v>K-C6</v>
      </c>
      <c r="Q3135" s="21" t="str">
        <f>VLOOKUP(K3135,TONG_SL!$A:$D,3,0)</f>
        <v>Túi</v>
      </c>
      <c r="R3135" s="1">
        <v>6</v>
      </c>
      <c r="S3135" s="220"/>
      <c r="T3135" s="220">
        <f>VLOOKUP(VLOOKUP(G3135,Ma_KH!$A:$R,18,0)&amp;K3135,Gia_MB!$A:$F,6,0)</f>
        <v>111058</v>
      </c>
      <c r="U3135" s="221">
        <f t="shared" si="300"/>
        <v>666348</v>
      </c>
      <c r="V3135" s="220"/>
      <c r="W3135" s="222">
        <f t="shared" si="301"/>
        <v>0</v>
      </c>
      <c r="X3135" s="223" t="str">
        <f t="shared" si="302"/>
        <v>8</v>
      </c>
      <c r="Y3135" s="220"/>
      <c r="Z3135" s="221">
        <f t="shared" si="303"/>
        <v>53307.840000000004</v>
      </c>
      <c r="AA3135" s="5">
        <f>VLOOKUP(G3135,Ma_KH!$A:$R,14,0)</f>
        <v>60</v>
      </c>
    </row>
    <row r="3136" spans="1:27" hidden="1" x14ac:dyDescent="0.25">
      <c r="A3136" s="234">
        <v>45992</v>
      </c>
      <c r="B3136" s="235">
        <v>4180635163</v>
      </c>
      <c r="C3136" s="236" t="s">
        <v>7767</v>
      </c>
      <c r="D3136" s="237">
        <v>45997</v>
      </c>
      <c r="E3136" s="238"/>
      <c r="F3136" s="236"/>
      <c r="G3136" s="32" t="s">
        <v>884</v>
      </c>
      <c r="H3136" s="238"/>
      <c r="I3136" s="235">
        <v>4180635163</v>
      </c>
      <c r="J3136" s="240" t="s">
        <v>70</v>
      </c>
      <c r="K3136" s="333" t="s">
        <v>37</v>
      </c>
      <c r="L3136" s="21" t="str">
        <f>VLOOKUP($K3136,TONG_SL!$A:$D,2,0)</f>
        <v>Chả cốm 300g</v>
      </c>
      <c r="N3136" s="21" t="str">
        <f t="shared" si="295"/>
        <v>K-C6</v>
      </c>
      <c r="Q3136" s="21" t="str">
        <f>VLOOKUP(K3136,TONG_SL!$A:$D,3,0)</f>
        <v>Túi</v>
      </c>
      <c r="R3136" s="1">
        <v>2</v>
      </c>
      <c r="S3136" s="220"/>
      <c r="T3136" s="220">
        <f>VLOOKUP(VLOOKUP(G3136,Ma_KH!$A:$R,18,0)&amp;K3136,Gia_MB!$A:$F,6,0)</f>
        <v>74250</v>
      </c>
      <c r="U3136" s="221">
        <f t="shared" si="300"/>
        <v>148500</v>
      </c>
      <c r="V3136" s="220"/>
      <c r="W3136" s="222">
        <f t="shared" si="301"/>
        <v>0</v>
      </c>
      <c r="X3136" s="223" t="str">
        <f t="shared" si="302"/>
        <v>8</v>
      </c>
      <c r="Y3136" s="220"/>
      <c r="Z3136" s="221">
        <f t="shared" si="303"/>
        <v>11880</v>
      </c>
      <c r="AA3136" s="5">
        <f>VLOOKUP(G3136,Ma_KH!$A:$R,14,0)</f>
        <v>60</v>
      </c>
    </row>
    <row r="3137" spans="1:27" hidden="1" x14ac:dyDescent="0.25">
      <c r="A3137" s="234">
        <v>45992</v>
      </c>
      <c r="B3137" s="235">
        <v>4180635163</v>
      </c>
      <c r="C3137" s="236" t="s">
        <v>7767</v>
      </c>
      <c r="D3137" s="237">
        <v>45997</v>
      </c>
      <c r="E3137" s="238"/>
      <c r="F3137" s="236"/>
      <c r="G3137" s="32" t="s">
        <v>884</v>
      </c>
      <c r="H3137" s="238"/>
      <c r="I3137" s="235">
        <v>4180635163</v>
      </c>
      <c r="J3137" s="240" t="s">
        <v>70</v>
      </c>
      <c r="K3137" s="333" t="s">
        <v>44</v>
      </c>
      <c r="L3137" s="21" t="str">
        <f>VLOOKUP($K3137,TONG_SL!$A:$D,2,0)</f>
        <v>Giò lụa cây 250g</v>
      </c>
      <c r="N3137" s="21" t="str">
        <f t="shared" si="295"/>
        <v>K-C6</v>
      </c>
      <c r="Q3137" s="21" t="str">
        <f>VLOOKUP(K3137,TONG_SL!$A:$D,3,0)</f>
        <v>Túi</v>
      </c>
      <c r="R3137" s="1">
        <v>2</v>
      </c>
      <c r="S3137" s="220"/>
      <c r="T3137" s="220">
        <f>VLOOKUP(VLOOKUP(G3137,Ma_KH!$A:$R,18,0)&amp;K3137,Gia_MB!$A:$F,6,0)</f>
        <v>49500</v>
      </c>
      <c r="U3137" s="221">
        <f t="shared" si="300"/>
        <v>99000</v>
      </c>
      <c r="V3137" s="220"/>
      <c r="W3137" s="222">
        <f t="shared" si="301"/>
        <v>0</v>
      </c>
      <c r="X3137" s="223" t="str">
        <f t="shared" si="302"/>
        <v>8</v>
      </c>
      <c r="Y3137" s="220"/>
      <c r="Z3137" s="221">
        <f t="shared" si="303"/>
        <v>7920</v>
      </c>
      <c r="AA3137" s="5">
        <f>VLOOKUP(G3137,Ma_KH!$A:$R,14,0)</f>
        <v>60</v>
      </c>
    </row>
    <row r="3138" spans="1:27" hidden="1" x14ac:dyDescent="0.25">
      <c r="A3138" s="234">
        <v>45992</v>
      </c>
      <c r="B3138" s="235">
        <v>4180635163</v>
      </c>
      <c r="C3138" s="236" t="s">
        <v>7767</v>
      </c>
      <c r="D3138" s="237">
        <v>45997</v>
      </c>
      <c r="E3138" s="238"/>
      <c r="F3138" s="236"/>
      <c r="G3138" s="32" t="s">
        <v>884</v>
      </c>
      <c r="H3138" s="238"/>
      <c r="I3138" s="235">
        <v>4180635163</v>
      </c>
      <c r="J3138" s="240" t="s">
        <v>70</v>
      </c>
      <c r="K3138" s="333" t="s">
        <v>52</v>
      </c>
      <c r="L3138" s="21" t="str">
        <f>VLOOKUP($K3138,TONG_SL!$A:$D,2,0)</f>
        <v>Gà xì dầu 500g</v>
      </c>
      <c r="N3138" s="21" t="str">
        <f t="shared" si="295"/>
        <v>K-C6</v>
      </c>
      <c r="Q3138" s="21" t="str">
        <f>VLOOKUP(K3138,TONG_SL!$A:$D,3,0)</f>
        <v>Túi</v>
      </c>
      <c r="R3138" s="1">
        <v>3</v>
      </c>
      <c r="S3138" s="220"/>
      <c r="T3138" s="220">
        <f>VLOOKUP(VLOOKUP(G3138,Ma_KH!$A:$R,18,0)&amp;K3138,Gia_MB!$A:$F,6,0)</f>
        <v>111606</v>
      </c>
      <c r="U3138" s="221">
        <f t="shared" si="300"/>
        <v>334818</v>
      </c>
      <c r="V3138" s="220"/>
      <c r="W3138" s="222">
        <f t="shared" si="301"/>
        <v>0</v>
      </c>
      <c r="X3138" s="223" t="str">
        <f t="shared" si="302"/>
        <v>8</v>
      </c>
      <c r="Y3138" s="220"/>
      <c r="Z3138" s="221">
        <f t="shared" si="303"/>
        <v>26785.440000000002</v>
      </c>
      <c r="AA3138" s="5">
        <f>VLOOKUP(G3138,Ma_KH!$A:$R,14,0)</f>
        <v>60</v>
      </c>
    </row>
    <row r="3139" spans="1:27" hidden="1" x14ac:dyDescent="0.25">
      <c r="A3139" s="234">
        <v>45992</v>
      </c>
      <c r="B3139" s="235">
        <v>4180982211</v>
      </c>
      <c r="C3139" s="236" t="s">
        <v>7767</v>
      </c>
      <c r="D3139" s="237">
        <v>45997</v>
      </c>
      <c r="E3139" s="238"/>
      <c r="F3139" s="236"/>
      <c r="G3139" s="32" t="s">
        <v>1334</v>
      </c>
      <c r="H3139" s="238"/>
      <c r="I3139" s="235">
        <v>4180982211</v>
      </c>
      <c r="J3139" s="240" t="s">
        <v>70</v>
      </c>
      <c r="K3139" s="333" t="s">
        <v>27</v>
      </c>
      <c r="L3139" s="21" t="str">
        <f>VLOOKUP($K3139,TONG_SL!$A:$D,2,0)</f>
        <v>Chân giò heo muối 300g</v>
      </c>
      <c r="N3139" s="21" t="str">
        <f t="shared" si="295"/>
        <v>K-C6</v>
      </c>
      <c r="Q3139" s="21" t="str">
        <f>VLOOKUP(K3139,TONG_SL!$A:$D,3,0)</f>
        <v>Túi</v>
      </c>
      <c r="R3139" s="1">
        <v>8</v>
      </c>
      <c r="S3139" s="220"/>
      <c r="T3139" s="220">
        <f>VLOOKUP(VLOOKUP(G3139,Ma_KH!$A:$R,18,0)&amp;K3139,Gia_MB!$A:$F,6,0)</f>
        <v>73431</v>
      </c>
      <c r="U3139" s="221">
        <f t="shared" si="300"/>
        <v>587448</v>
      </c>
      <c r="V3139" s="220"/>
      <c r="W3139" s="222">
        <f t="shared" si="301"/>
        <v>0</v>
      </c>
      <c r="X3139" s="223" t="str">
        <f t="shared" si="302"/>
        <v>8</v>
      </c>
      <c r="Y3139" s="220"/>
      <c r="Z3139" s="221">
        <f t="shared" si="303"/>
        <v>46995.840000000004</v>
      </c>
      <c r="AA3139" s="5">
        <f>VLOOKUP(G3139,Ma_KH!$A:$R,14,0)</f>
        <v>60</v>
      </c>
    </row>
    <row r="3140" spans="1:27" hidden="1" x14ac:dyDescent="0.25">
      <c r="A3140" s="234">
        <v>45992</v>
      </c>
      <c r="B3140" s="235">
        <v>4180982211</v>
      </c>
      <c r="C3140" s="236" t="s">
        <v>7767</v>
      </c>
      <c r="D3140" s="237">
        <v>45997</v>
      </c>
      <c r="E3140" s="238"/>
      <c r="F3140" s="236"/>
      <c r="G3140" s="32" t="s">
        <v>1334</v>
      </c>
      <c r="H3140" s="238"/>
      <c r="I3140" s="235">
        <v>4180982211</v>
      </c>
      <c r="J3140" s="240" t="s">
        <v>70</v>
      </c>
      <c r="K3140" s="333" t="s">
        <v>32</v>
      </c>
      <c r="L3140" s="21" t="str">
        <f>VLOOKUP($K3140,TONG_SL!$A:$D,2,0)</f>
        <v>Giò Tai Lưỡi Xào 250g</v>
      </c>
      <c r="N3140" s="21" t="str">
        <f t="shared" si="295"/>
        <v>K-C6</v>
      </c>
      <c r="Q3140" s="21" t="str">
        <f>VLOOKUP(K3140,TONG_SL!$A:$D,3,0)</f>
        <v>Túi</v>
      </c>
      <c r="R3140" s="1">
        <v>5</v>
      </c>
      <c r="S3140" s="220"/>
      <c r="T3140" s="220">
        <f>VLOOKUP(VLOOKUP(G3140,Ma_KH!$A:$R,18,0)&amp;K3140,Gia_MB!$A:$F,6,0)</f>
        <v>50182</v>
      </c>
      <c r="U3140" s="221">
        <f t="shared" si="300"/>
        <v>250910</v>
      </c>
      <c r="V3140" s="220"/>
      <c r="W3140" s="222">
        <f t="shared" si="301"/>
        <v>0</v>
      </c>
      <c r="X3140" s="223" t="str">
        <f t="shared" si="302"/>
        <v>8</v>
      </c>
      <c r="Y3140" s="220"/>
      <c r="Z3140" s="221">
        <f t="shared" si="303"/>
        <v>20072.8</v>
      </c>
      <c r="AA3140" s="5">
        <f>VLOOKUP(G3140,Ma_KH!$A:$R,14,0)</f>
        <v>60</v>
      </c>
    </row>
    <row r="3141" spans="1:27" hidden="1" x14ac:dyDescent="0.25">
      <c r="A3141" s="234">
        <v>45992</v>
      </c>
      <c r="B3141" s="235">
        <v>4180982211</v>
      </c>
      <c r="C3141" s="236" t="s">
        <v>7767</v>
      </c>
      <c r="D3141" s="237">
        <v>45997</v>
      </c>
      <c r="E3141" s="238"/>
      <c r="F3141" s="236"/>
      <c r="G3141" s="32" t="s">
        <v>1334</v>
      </c>
      <c r="H3141" s="238"/>
      <c r="I3141" s="235">
        <v>4180982211</v>
      </c>
      <c r="J3141" s="240" t="s">
        <v>70</v>
      </c>
      <c r="K3141" s="333" t="s">
        <v>34</v>
      </c>
      <c r="L3141" s="21" t="str">
        <f>VLOOKUP($K3141,TONG_SL!$A:$D,2,0)</f>
        <v>Tai heo muối 200g</v>
      </c>
      <c r="N3141" s="21" t="str">
        <f t="shared" si="295"/>
        <v>K-C6</v>
      </c>
      <c r="Q3141" s="21" t="str">
        <f>VLOOKUP(K3141,TONG_SL!$A:$D,3,0)</f>
        <v>Túi</v>
      </c>
      <c r="R3141" s="1">
        <v>3</v>
      </c>
      <c r="S3141" s="220"/>
      <c r="T3141" s="220">
        <f>VLOOKUP(VLOOKUP(G3141,Ma_KH!$A:$R,18,0)&amp;K3141,Gia_MB!$A:$F,6,0)</f>
        <v>55595</v>
      </c>
      <c r="U3141" s="221">
        <f t="shared" si="300"/>
        <v>166785</v>
      </c>
      <c r="V3141" s="220"/>
      <c r="W3141" s="222">
        <f t="shared" si="301"/>
        <v>0</v>
      </c>
      <c r="X3141" s="223" t="str">
        <f t="shared" si="302"/>
        <v>8</v>
      </c>
      <c r="Y3141" s="220"/>
      <c r="Z3141" s="221">
        <f t="shared" si="303"/>
        <v>13342.800000000001</v>
      </c>
      <c r="AA3141" s="5">
        <f>VLOOKUP(G3141,Ma_KH!$A:$R,14,0)</f>
        <v>60</v>
      </c>
    </row>
    <row r="3142" spans="1:27" hidden="1" x14ac:dyDescent="0.25">
      <c r="A3142" s="234">
        <v>45992</v>
      </c>
      <c r="B3142" s="235">
        <v>4180982211</v>
      </c>
      <c r="C3142" s="236" t="s">
        <v>7767</v>
      </c>
      <c r="D3142" s="237">
        <v>45997</v>
      </c>
      <c r="E3142" s="238"/>
      <c r="F3142" s="236"/>
      <c r="G3142" s="32" t="s">
        <v>1334</v>
      </c>
      <c r="H3142" s="238"/>
      <c r="I3142" s="235">
        <v>4180982211</v>
      </c>
      <c r="J3142" s="240" t="s">
        <v>70</v>
      </c>
      <c r="K3142" s="333" t="s">
        <v>39</v>
      </c>
      <c r="L3142" s="21" t="str">
        <f>VLOOKUP($K3142,TONG_SL!$A:$D,2,0)</f>
        <v>Chả nướng 300g</v>
      </c>
      <c r="N3142" s="21" t="str">
        <f t="shared" si="295"/>
        <v>K-C6</v>
      </c>
      <c r="Q3142" s="21" t="str">
        <f>VLOOKUP(K3142,TONG_SL!$A:$D,3,0)</f>
        <v>Túi</v>
      </c>
      <c r="R3142" s="1">
        <v>3</v>
      </c>
      <c r="S3142" s="220"/>
      <c r="T3142" s="220">
        <f>VLOOKUP(VLOOKUP(G3142,Ma_KH!$A:$R,18,0)&amp;K3142,Gia_MB!$A:$F,6,0)</f>
        <v>70950</v>
      </c>
      <c r="U3142" s="221">
        <f t="shared" si="300"/>
        <v>212850</v>
      </c>
      <c r="V3142" s="220"/>
      <c r="W3142" s="222">
        <f t="shared" si="301"/>
        <v>0</v>
      </c>
      <c r="X3142" s="223" t="str">
        <f t="shared" si="302"/>
        <v>8</v>
      </c>
      <c r="Y3142" s="220"/>
      <c r="Z3142" s="221">
        <f t="shared" si="303"/>
        <v>17028</v>
      </c>
      <c r="AA3142" s="5">
        <f>VLOOKUP(G3142,Ma_KH!$A:$R,14,0)</f>
        <v>60</v>
      </c>
    </row>
    <row r="3143" spans="1:27" hidden="1" x14ac:dyDescent="0.25">
      <c r="A3143" s="234">
        <v>45992</v>
      </c>
      <c r="B3143" s="235">
        <v>4180981356</v>
      </c>
      <c r="C3143" s="236" t="s">
        <v>7767</v>
      </c>
      <c r="D3143" s="237">
        <v>45997</v>
      </c>
      <c r="E3143" s="238"/>
      <c r="F3143" s="236"/>
      <c r="G3143" s="32" t="s">
        <v>1655</v>
      </c>
      <c r="H3143" s="238"/>
      <c r="I3143" s="235">
        <v>4180981356</v>
      </c>
      <c r="J3143" s="240" t="s">
        <v>70</v>
      </c>
      <c r="K3143" s="333" t="s">
        <v>27</v>
      </c>
      <c r="L3143" s="21" t="str">
        <f>VLOOKUP($K3143,TONG_SL!$A:$D,2,0)</f>
        <v>Chân giò heo muối 300g</v>
      </c>
      <c r="N3143" s="21" t="str">
        <f t="shared" si="295"/>
        <v>K-C6</v>
      </c>
      <c r="Q3143" s="21" t="str">
        <f>VLOOKUP(K3143,TONG_SL!$A:$D,3,0)</f>
        <v>Túi</v>
      </c>
      <c r="R3143" s="1">
        <v>5</v>
      </c>
      <c r="S3143" s="220"/>
      <c r="T3143" s="220">
        <f>VLOOKUP(VLOOKUP(G3143,Ma_KH!$A:$R,18,0)&amp;K3143,Gia_MB!$A:$F,6,0)</f>
        <v>73431</v>
      </c>
      <c r="U3143" s="221">
        <f t="shared" si="300"/>
        <v>367155</v>
      </c>
      <c r="V3143" s="220"/>
      <c r="W3143" s="222">
        <f t="shared" si="301"/>
        <v>0</v>
      </c>
      <c r="X3143" s="223" t="str">
        <f t="shared" si="302"/>
        <v>8</v>
      </c>
      <c r="Y3143" s="220"/>
      <c r="Z3143" s="221">
        <f t="shared" si="303"/>
        <v>29372.400000000001</v>
      </c>
      <c r="AA3143" s="5">
        <f>VLOOKUP(G3143,Ma_KH!$A:$R,14,0)</f>
        <v>60</v>
      </c>
    </row>
    <row r="3144" spans="1:27" hidden="1" x14ac:dyDescent="0.25">
      <c r="A3144" s="234">
        <v>45992</v>
      </c>
      <c r="B3144" s="235">
        <v>4180981356</v>
      </c>
      <c r="C3144" s="236" t="s">
        <v>7767</v>
      </c>
      <c r="D3144" s="237">
        <v>45997</v>
      </c>
      <c r="E3144" s="238"/>
      <c r="F3144" s="236"/>
      <c r="G3144" s="32" t="s">
        <v>1655</v>
      </c>
      <c r="H3144" s="238"/>
      <c r="I3144" s="235">
        <v>4180981356</v>
      </c>
      <c r="J3144" s="240" t="s">
        <v>70</v>
      </c>
      <c r="K3144" s="333" t="s">
        <v>32</v>
      </c>
      <c r="L3144" s="21" t="str">
        <f>VLOOKUP($K3144,TONG_SL!$A:$D,2,0)</f>
        <v>Giò Tai Lưỡi Xào 250g</v>
      </c>
      <c r="N3144" s="21" t="str">
        <f t="shared" si="295"/>
        <v>K-C6</v>
      </c>
      <c r="Q3144" s="21" t="str">
        <f>VLOOKUP(K3144,TONG_SL!$A:$D,3,0)</f>
        <v>Túi</v>
      </c>
      <c r="R3144" s="1">
        <v>5</v>
      </c>
      <c r="S3144" s="220"/>
      <c r="T3144" s="220">
        <f>VLOOKUP(VLOOKUP(G3144,Ma_KH!$A:$R,18,0)&amp;K3144,Gia_MB!$A:$F,6,0)</f>
        <v>50182</v>
      </c>
      <c r="U3144" s="221">
        <f t="shared" si="300"/>
        <v>250910</v>
      </c>
      <c r="V3144" s="220"/>
      <c r="W3144" s="222">
        <f t="shared" si="301"/>
        <v>0</v>
      </c>
      <c r="X3144" s="223" t="str">
        <f t="shared" si="302"/>
        <v>8</v>
      </c>
      <c r="Y3144" s="220"/>
      <c r="Z3144" s="221">
        <f t="shared" si="303"/>
        <v>20072.8</v>
      </c>
      <c r="AA3144" s="5">
        <f>VLOOKUP(G3144,Ma_KH!$A:$R,14,0)</f>
        <v>60</v>
      </c>
    </row>
    <row r="3145" spans="1:27" hidden="1" x14ac:dyDescent="0.25">
      <c r="A3145" s="234">
        <v>45992</v>
      </c>
      <c r="B3145" s="235">
        <v>4180981356</v>
      </c>
      <c r="C3145" s="236" t="s">
        <v>7767</v>
      </c>
      <c r="D3145" s="237">
        <v>45997</v>
      </c>
      <c r="E3145" s="238"/>
      <c r="F3145" s="236"/>
      <c r="G3145" s="32" t="s">
        <v>1655</v>
      </c>
      <c r="H3145" s="238"/>
      <c r="I3145" s="235">
        <v>4180981356</v>
      </c>
      <c r="J3145" s="240" t="s">
        <v>70</v>
      </c>
      <c r="K3145" s="333" t="s">
        <v>48</v>
      </c>
      <c r="L3145" s="21" t="str">
        <f>VLOOKUP($K3145,TONG_SL!$A:$D,2,0)</f>
        <v>Mọc Nấm Hương 250g</v>
      </c>
      <c r="N3145" s="21" t="str">
        <f t="shared" si="295"/>
        <v>K-C6</v>
      </c>
      <c r="Q3145" s="21" t="str">
        <f>VLOOKUP(K3145,TONG_SL!$A:$D,3,0)</f>
        <v>Túi</v>
      </c>
      <c r="R3145" s="1">
        <v>5</v>
      </c>
      <c r="S3145" s="220"/>
      <c r="T3145" s="220">
        <f>VLOOKUP(VLOOKUP(G3145,Ma_KH!$A:$R,18,0)&amp;K3145,Gia_MB!$A:$F,6,0)</f>
        <v>46000</v>
      </c>
      <c r="U3145" s="221">
        <f t="shared" si="300"/>
        <v>230000</v>
      </c>
      <c r="V3145" s="220"/>
      <c r="W3145" s="222">
        <f t="shared" si="301"/>
        <v>0</v>
      </c>
      <c r="X3145" s="223" t="str">
        <f t="shared" si="302"/>
        <v>8</v>
      </c>
      <c r="Y3145" s="220"/>
      <c r="Z3145" s="221">
        <f t="shared" si="303"/>
        <v>18400</v>
      </c>
      <c r="AA3145" s="5">
        <f>VLOOKUP(G3145,Ma_KH!$A:$R,14,0)</f>
        <v>60</v>
      </c>
    </row>
    <row r="3146" spans="1:27" hidden="1" x14ac:dyDescent="0.25">
      <c r="A3146" s="234">
        <v>45992</v>
      </c>
      <c r="B3146" s="235">
        <v>4180981356</v>
      </c>
      <c r="C3146" s="236" t="s">
        <v>7767</v>
      </c>
      <c r="D3146" s="237">
        <v>45997</v>
      </c>
      <c r="E3146" s="238"/>
      <c r="F3146" s="236"/>
      <c r="G3146" s="32" t="s">
        <v>1655</v>
      </c>
      <c r="H3146" s="238"/>
      <c r="I3146" s="235">
        <v>4180981356</v>
      </c>
      <c r="J3146" s="240" t="s">
        <v>70</v>
      </c>
      <c r="K3146" s="333" t="s">
        <v>37</v>
      </c>
      <c r="L3146" s="21" t="str">
        <f>VLOOKUP($K3146,TONG_SL!$A:$D,2,0)</f>
        <v>Chả cốm 300g</v>
      </c>
      <c r="N3146" s="21" t="str">
        <f t="shared" ref="N3146:N3176" si="304">IF($B3146&lt;&gt;"","K-C6","")</f>
        <v>K-C6</v>
      </c>
      <c r="Q3146" s="21" t="str">
        <f>VLOOKUP(K3146,TONG_SL!$A:$D,3,0)</f>
        <v>Túi</v>
      </c>
      <c r="R3146" s="1">
        <v>5</v>
      </c>
      <c r="S3146" s="220"/>
      <c r="T3146" s="220">
        <f>VLOOKUP(VLOOKUP(G3146,Ma_KH!$A:$R,18,0)&amp;K3146,Gia_MB!$A:$F,6,0)</f>
        <v>74250</v>
      </c>
      <c r="U3146" s="221">
        <f t="shared" si="300"/>
        <v>371250</v>
      </c>
      <c r="V3146" s="220"/>
      <c r="W3146" s="222">
        <f t="shared" si="301"/>
        <v>0</v>
      </c>
      <c r="X3146" s="223" t="str">
        <f t="shared" si="302"/>
        <v>8</v>
      </c>
      <c r="Y3146" s="220"/>
      <c r="Z3146" s="221">
        <f t="shared" si="303"/>
        <v>29700</v>
      </c>
      <c r="AA3146" s="5">
        <f>VLOOKUP(G3146,Ma_KH!$A:$R,14,0)</f>
        <v>60</v>
      </c>
    </row>
    <row r="3147" spans="1:27" hidden="1" x14ac:dyDescent="0.25">
      <c r="A3147" s="234">
        <v>45992</v>
      </c>
      <c r="B3147" s="235">
        <v>4180971791</v>
      </c>
      <c r="C3147" s="236" t="s">
        <v>7767</v>
      </c>
      <c r="D3147" s="237">
        <v>45997</v>
      </c>
      <c r="E3147" s="238"/>
      <c r="F3147" s="236"/>
      <c r="G3147" s="32" t="s">
        <v>1033</v>
      </c>
      <c r="H3147" s="238"/>
      <c r="I3147" s="235">
        <v>4180971791</v>
      </c>
      <c r="J3147" s="240" t="s">
        <v>70</v>
      </c>
      <c r="K3147" s="333" t="s">
        <v>32</v>
      </c>
      <c r="L3147" s="21" t="str">
        <f>VLOOKUP($K3147,TONG_SL!$A:$D,2,0)</f>
        <v>Giò Tai Lưỡi Xào 250g</v>
      </c>
      <c r="N3147" s="21" t="str">
        <f t="shared" si="304"/>
        <v>K-C6</v>
      </c>
      <c r="Q3147" s="21" t="str">
        <f>VLOOKUP(K3147,TONG_SL!$A:$D,3,0)</f>
        <v>Túi</v>
      </c>
      <c r="R3147" s="1">
        <v>3</v>
      </c>
      <c r="S3147" s="220"/>
      <c r="T3147" s="220">
        <f>VLOOKUP(VLOOKUP(G3147,Ma_KH!$A:$R,18,0)&amp;K3147,Gia_MB!$A:$F,6,0)</f>
        <v>50182</v>
      </c>
      <c r="U3147" s="221">
        <f t="shared" si="300"/>
        <v>150546</v>
      </c>
      <c r="V3147" s="220"/>
      <c r="W3147" s="222">
        <f t="shared" si="301"/>
        <v>0</v>
      </c>
      <c r="X3147" s="223" t="str">
        <f t="shared" si="302"/>
        <v>8</v>
      </c>
      <c r="Y3147" s="220"/>
      <c r="Z3147" s="221">
        <f t="shared" si="303"/>
        <v>12043.68</v>
      </c>
      <c r="AA3147" s="5">
        <f>VLOOKUP(G3147,Ma_KH!$A:$R,14,0)</f>
        <v>60</v>
      </c>
    </row>
    <row r="3148" spans="1:27" hidden="1" x14ac:dyDescent="0.25">
      <c r="A3148" s="234">
        <v>45992</v>
      </c>
      <c r="B3148" s="235">
        <v>4180971791</v>
      </c>
      <c r="C3148" s="236" t="s">
        <v>7767</v>
      </c>
      <c r="D3148" s="237">
        <v>45997</v>
      </c>
      <c r="E3148" s="238"/>
      <c r="F3148" s="236"/>
      <c r="G3148" s="32" t="s">
        <v>1033</v>
      </c>
      <c r="H3148" s="238"/>
      <c r="I3148" s="235">
        <v>4180971791</v>
      </c>
      <c r="J3148" s="240" t="s">
        <v>70</v>
      </c>
      <c r="K3148" s="333" t="s">
        <v>48</v>
      </c>
      <c r="L3148" s="21" t="str">
        <f>VLOOKUP($K3148,TONG_SL!$A:$D,2,0)</f>
        <v>Mọc Nấm Hương 250g</v>
      </c>
      <c r="N3148" s="21" t="str">
        <f t="shared" si="304"/>
        <v>K-C6</v>
      </c>
      <c r="Q3148" s="21" t="str">
        <f>VLOOKUP(K3148,TONG_SL!$A:$D,3,0)</f>
        <v>Túi</v>
      </c>
      <c r="R3148" s="1">
        <v>3</v>
      </c>
      <c r="S3148" s="220"/>
      <c r="T3148" s="220">
        <f>VLOOKUP(VLOOKUP(G3148,Ma_KH!$A:$R,18,0)&amp;K3148,Gia_MB!$A:$F,6,0)</f>
        <v>46000</v>
      </c>
      <c r="U3148" s="221">
        <f t="shared" si="300"/>
        <v>138000</v>
      </c>
      <c r="V3148" s="220"/>
      <c r="W3148" s="222">
        <f t="shared" si="301"/>
        <v>0</v>
      </c>
      <c r="X3148" s="223" t="str">
        <f t="shared" si="302"/>
        <v>8</v>
      </c>
      <c r="Y3148" s="220"/>
      <c r="Z3148" s="221">
        <f t="shared" si="303"/>
        <v>11040</v>
      </c>
      <c r="AA3148" s="5">
        <f>VLOOKUP(G3148,Ma_KH!$A:$R,14,0)</f>
        <v>60</v>
      </c>
    </row>
    <row r="3149" spans="1:27" hidden="1" x14ac:dyDescent="0.25">
      <c r="A3149" s="234">
        <v>45992</v>
      </c>
      <c r="B3149" s="235">
        <v>4180971791</v>
      </c>
      <c r="C3149" s="236" t="s">
        <v>7767</v>
      </c>
      <c r="D3149" s="237">
        <v>45997</v>
      </c>
      <c r="E3149" s="238"/>
      <c r="F3149" s="236"/>
      <c r="G3149" s="32" t="s">
        <v>1033</v>
      </c>
      <c r="H3149" s="238"/>
      <c r="I3149" s="235">
        <v>4180971791</v>
      </c>
      <c r="J3149" s="240" t="s">
        <v>70</v>
      </c>
      <c r="K3149" s="333" t="s">
        <v>37</v>
      </c>
      <c r="L3149" s="21" t="str">
        <f>VLOOKUP($K3149,TONG_SL!$A:$D,2,0)</f>
        <v>Chả cốm 300g</v>
      </c>
      <c r="N3149" s="21" t="str">
        <f t="shared" si="304"/>
        <v>K-C6</v>
      </c>
      <c r="Q3149" s="21" t="str">
        <f>VLOOKUP(K3149,TONG_SL!$A:$D,3,0)</f>
        <v>Túi</v>
      </c>
      <c r="R3149" s="1">
        <v>3</v>
      </c>
      <c r="S3149" s="220"/>
      <c r="T3149" s="220">
        <f>VLOOKUP(VLOOKUP(G3149,Ma_KH!$A:$R,18,0)&amp;K3149,Gia_MB!$A:$F,6,0)</f>
        <v>74250</v>
      </c>
      <c r="U3149" s="221">
        <f t="shared" si="300"/>
        <v>222750</v>
      </c>
      <c r="V3149" s="220"/>
      <c r="W3149" s="222">
        <f t="shared" si="301"/>
        <v>0</v>
      </c>
      <c r="X3149" s="223" t="str">
        <f t="shared" si="302"/>
        <v>8</v>
      </c>
      <c r="Y3149" s="220"/>
      <c r="Z3149" s="221">
        <f t="shared" si="303"/>
        <v>17820</v>
      </c>
      <c r="AA3149" s="5">
        <f>VLOOKUP(G3149,Ma_KH!$A:$R,14,0)</f>
        <v>60</v>
      </c>
    </row>
    <row r="3150" spans="1:27" hidden="1" x14ac:dyDescent="0.25">
      <c r="A3150" s="234">
        <v>45992</v>
      </c>
      <c r="B3150" s="235">
        <v>4180971791</v>
      </c>
      <c r="C3150" s="236" t="s">
        <v>7767</v>
      </c>
      <c r="D3150" s="237">
        <v>45997</v>
      </c>
      <c r="E3150" s="238"/>
      <c r="F3150" s="236"/>
      <c r="G3150" s="32" t="s">
        <v>1033</v>
      </c>
      <c r="H3150" s="238"/>
      <c r="I3150" s="235">
        <v>4180971791</v>
      </c>
      <c r="J3150" s="240" t="s">
        <v>70</v>
      </c>
      <c r="K3150" s="333" t="s">
        <v>34</v>
      </c>
      <c r="L3150" s="21" t="str">
        <f>VLOOKUP($K3150,TONG_SL!$A:$D,2,0)</f>
        <v>Tai heo muối 200g</v>
      </c>
      <c r="N3150" s="21" t="str">
        <f t="shared" si="304"/>
        <v>K-C6</v>
      </c>
      <c r="Q3150" s="21" t="str">
        <f>VLOOKUP(K3150,TONG_SL!$A:$D,3,0)</f>
        <v>Túi</v>
      </c>
      <c r="R3150" s="1">
        <v>3</v>
      </c>
      <c r="S3150" s="220"/>
      <c r="T3150" s="220">
        <f>VLOOKUP(VLOOKUP(G3150,Ma_KH!$A:$R,18,0)&amp;K3150,Gia_MB!$A:$F,6,0)</f>
        <v>55595</v>
      </c>
      <c r="U3150" s="221">
        <f t="shared" si="300"/>
        <v>166785</v>
      </c>
      <c r="V3150" s="220"/>
      <c r="W3150" s="222">
        <f t="shared" si="301"/>
        <v>0</v>
      </c>
      <c r="X3150" s="223" t="str">
        <f t="shared" si="302"/>
        <v>8</v>
      </c>
      <c r="Y3150" s="220"/>
      <c r="Z3150" s="221">
        <f t="shared" si="303"/>
        <v>13342.800000000001</v>
      </c>
      <c r="AA3150" s="5">
        <f>VLOOKUP(G3150,Ma_KH!$A:$R,14,0)</f>
        <v>60</v>
      </c>
    </row>
    <row r="3151" spans="1:27" hidden="1" x14ac:dyDescent="0.25">
      <c r="A3151" s="234">
        <v>45992</v>
      </c>
      <c r="B3151" s="235">
        <v>4180971791</v>
      </c>
      <c r="C3151" s="236" t="s">
        <v>7767</v>
      </c>
      <c r="D3151" s="237">
        <v>45997</v>
      </c>
      <c r="E3151" s="238"/>
      <c r="F3151" s="236"/>
      <c r="G3151" s="32" t="s">
        <v>1033</v>
      </c>
      <c r="H3151" s="238"/>
      <c r="I3151" s="235">
        <v>4180971791</v>
      </c>
      <c r="J3151" s="240" t="s">
        <v>70</v>
      </c>
      <c r="K3151" s="333" t="s">
        <v>39</v>
      </c>
      <c r="L3151" s="21" t="str">
        <f>VLOOKUP($K3151,TONG_SL!$A:$D,2,0)</f>
        <v>Chả nướng 300g</v>
      </c>
      <c r="N3151" s="21" t="str">
        <f t="shared" si="304"/>
        <v>K-C6</v>
      </c>
      <c r="Q3151" s="21" t="str">
        <f>VLOOKUP(K3151,TONG_SL!$A:$D,3,0)</f>
        <v>Túi</v>
      </c>
      <c r="R3151" s="1">
        <v>3</v>
      </c>
      <c r="S3151" s="220"/>
      <c r="T3151" s="220">
        <f>VLOOKUP(VLOOKUP(G3151,Ma_KH!$A:$R,18,0)&amp;K3151,Gia_MB!$A:$F,6,0)</f>
        <v>70950</v>
      </c>
      <c r="U3151" s="221">
        <f t="shared" si="300"/>
        <v>212850</v>
      </c>
      <c r="V3151" s="220"/>
      <c r="W3151" s="222">
        <f t="shared" si="301"/>
        <v>0</v>
      </c>
      <c r="X3151" s="223" t="str">
        <f t="shared" si="302"/>
        <v>8</v>
      </c>
      <c r="Y3151" s="220"/>
      <c r="Z3151" s="221">
        <f t="shared" si="303"/>
        <v>17028</v>
      </c>
      <c r="AA3151" s="5">
        <f>VLOOKUP(G3151,Ma_KH!$A:$R,14,0)</f>
        <v>60</v>
      </c>
    </row>
    <row r="3152" spans="1:27" hidden="1" x14ac:dyDescent="0.25">
      <c r="A3152" s="234">
        <v>45992</v>
      </c>
      <c r="B3152" s="235">
        <v>4180977714</v>
      </c>
      <c r="C3152" s="236" t="s">
        <v>7767</v>
      </c>
      <c r="D3152" s="237">
        <v>45997</v>
      </c>
      <c r="E3152" s="238"/>
      <c r="F3152" s="236"/>
      <c r="G3152" s="32" t="s">
        <v>1340</v>
      </c>
      <c r="H3152" s="238"/>
      <c r="I3152" s="235">
        <v>4180977714</v>
      </c>
      <c r="J3152" s="240" t="s">
        <v>70</v>
      </c>
      <c r="K3152" s="333" t="s">
        <v>27</v>
      </c>
      <c r="L3152" s="21" t="str">
        <f>VLOOKUP($K3152,TONG_SL!$A:$D,2,0)</f>
        <v>Chân giò heo muối 300g</v>
      </c>
      <c r="N3152" s="21" t="str">
        <f t="shared" si="304"/>
        <v>K-C6</v>
      </c>
      <c r="Q3152" s="21" t="str">
        <f>VLOOKUP(K3152,TONG_SL!$A:$D,3,0)</f>
        <v>Túi</v>
      </c>
      <c r="R3152" s="1">
        <v>15</v>
      </c>
      <c r="S3152" s="220"/>
      <c r="T3152" s="220">
        <f>VLOOKUP(VLOOKUP(G3152,Ma_KH!$A:$R,18,0)&amp;K3152,Gia_MB!$A:$F,6,0)</f>
        <v>73431</v>
      </c>
      <c r="U3152" s="221">
        <f t="shared" si="300"/>
        <v>1101465</v>
      </c>
      <c r="V3152" s="220"/>
      <c r="W3152" s="222">
        <f t="shared" si="301"/>
        <v>0</v>
      </c>
      <c r="X3152" s="223" t="str">
        <f t="shared" si="302"/>
        <v>8</v>
      </c>
      <c r="Y3152" s="220"/>
      <c r="Z3152" s="221">
        <f t="shared" si="303"/>
        <v>88117.2</v>
      </c>
      <c r="AA3152" s="5">
        <f>VLOOKUP(G3152,Ma_KH!$A:$R,14,0)</f>
        <v>60</v>
      </c>
    </row>
    <row r="3153" spans="1:27" hidden="1" x14ac:dyDescent="0.25">
      <c r="A3153" s="234">
        <v>45992</v>
      </c>
      <c r="B3153" s="235">
        <v>4180977714</v>
      </c>
      <c r="C3153" s="236" t="s">
        <v>7767</v>
      </c>
      <c r="D3153" s="237">
        <v>45997</v>
      </c>
      <c r="E3153" s="238"/>
      <c r="F3153" s="236"/>
      <c r="G3153" s="32" t="s">
        <v>1340</v>
      </c>
      <c r="H3153" s="238"/>
      <c r="I3153" s="235">
        <v>4180977714</v>
      </c>
      <c r="J3153" s="240" t="s">
        <v>70</v>
      </c>
      <c r="K3153" s="333" t="s">
        <v>48</v>
      </c>
      <c r="L3153" s="21" t="str">
        <f>VLOOKUP($K3153,TONG_SL!$A:$D,2,0)</f>
        <v>Mọc Nấm Hương 250g</v>
      </c>
      <c r="N3153" s="21" t="str">
        <f t="shared" si="304"/>
        <v>K-C6</v>
      </c>
      <c r="Q3153" s="21" t="str">
        <f>VLOOKUP(K3153,TONG_SL!$A:$D,3,0)</f>
        <v>Túi</v>
      </c>
      <c r="R3153" s="1">
        <v>5</v>
      </c>
      <c r="S3153" s="220"/>
      <c r="T3153" s="220">
        <f>VLOOKUP(VLOOKUP(G3153,Ma_KH!$A:$R,18,0)&amp;K3153,Gia_MB!$A:$F,6,0)</f>
        <v>46000</v>
      </c>
      <c r="U3153" s="221">
        <f t="shared" si="300"/>
        <v>230000</v>
      </c>
      <c r="V3153" s="220"/>
      <c r="W3153" s="222">
        <f t="shared" si="301"/>
        <v>0</v>
      </c>
      <c r="X3153" s="223" t="str">
        <f t="shared" si="302"/>
        <v>8</v>
      </c>
      <c r="Y3153" s="220"/>
      <c r="Z3153" s="221">
        <f t="shared" si="303"/>
        <v>18400</v>
      </c>
      <c r="AA3153" s="5">
        <f>VLOOKUP(G3153,Ma_KH!$A:$R,14,0)</f>
        <v>60</v>
      </c>
    </row>
    <row r="3154" spans="1:27" hidden="1" x14ac:dyDescent="0.25">
      <c r="A3154" s="234">
        <v>45992</v>
      </c>
      <c r="B3154" s="235">
        <v>4180977714</v>
      </c>
      <c r="C3154" s="236" t="s">
        <v>7767</v>
      </c>
      <c r="D3154" s="237">
        <v>45997</v>
      </c>
      <c r="E3154" s="238"/>
      <c r="F3154" s="236"/>
      <c r="G3154" s="32" t="s">
        <v>1340</v>
      </c>
      <c r="H3154" s="238"/>
      <c r="I3154" s="235">
        <v>4180977714</v>
      </c>
      <c r="J3154" s="240" t="s">
        <v>70</v>
      </c>
      <c r="K3154" s="333" t="s">
        <v>34</v>
      </c>
      <c r="L3154" s="21" t="str">
        <f>VLOOKUP($K3154,TONG_SL!$A:$D,2,0)</f>
        <v>Tai heo muối 200g</v>
      </c>
      <c r="N3154" s="21" t="str">
        <f t="shared" si="304"/>
        <v>K-C6</v>
      </c>
      <c r="Q3154" s="21" t="str">
        <f>VLOOKUP(K3154,TONG_SL!$A:$D,3,0)</f>
        <v>Túi</v>
      </c>
      <c r="R3154" s="1">
        <v>5</v>
      </c>
      <c r="S3154" s="220"/>
      <c r="T3154" s="220">
        <f>VLOOKUP(VLOOKUP(G3154,Ma_KH!$A:$R,18,0)&amp;K3154,Gia_MB!$A:$F,6,0)</f>
        <v>55595</v>
      </c>
      <c r="U3154" s="221">
        <f t="shared" si="300"/>
        <v>277975</v>
      </c>
      <c r="V3154" s="220"/>
      <c r="W3154" s="222">
        <f t="shared" si="301"/>
        <v>0</v>
      </c>
      <c r="X3154" s="223" t="str">
        <f t="shared" si="302"/>
        <v>8</v>
      </c>
      <c r="Y3154" s="220"/>
      <c r="Z3154" s="221">
        <f t="shared" si="303"/>
        <v>22238</v>
      </c>
      <c r="AA3154" s="5">
        <f>VLOOKUP(G3154,Ma_KH!$A:$R,14,0)</f>
        <v>60</v>
      </c>
    </row>
    <row r="3155" spans="1:27" hidden="1" x14ac:dyDescent="0.25">
      <c r="A3155" s="234">
        <v>45992</v>
      </c>
      <c r="B3155" s="235" t="s">
        <v>8289</v>
      </c>
      <c r="C3155" s="236" t="s">
        <v>7767</v>
      </c>
      <c r="D3155" s="237">
        <v>45997</v>
      </c>
      <c r="E3155" s="238"/>
      <c r="F3155" s="236"/>
      <c r="G3155" s="32" t="s">
        <v>524</v>
      </c>
      <c r="H3155" s="238"/>
      <c r="I3155" s="235" t="s">
        <v>8289</v>
      </c>
      <c r="J3155" s="240" t="s">
        <v>70</v>
      </c>
      <c r="K3155" s="333" t="s">
        <v>27</v>
      </c>
      <c r="L3155" s="21" t="str">
        <f>VLOOKUP($K3155,TONG_SL!$A:$D,2,0)</f>
        <v>Chân giò heo muối 300g</v>
      </c>
      <c r="N3155" s="21" t="str">
        <f t="shared" si="304"/>
        <v>K-C6</v>
      </c>
      <c r="Q3155" s="21" t="str">
        <f>VLOOKUP(K3155,TONG_SL!$A:$D,3,0)</f>
        <v>Túi</v>
      </c>
      <c r="R3155" s="1">
        <v>5</v>
      </c>
      <c r="S3155" s="220"/>
      <c r="T3155" s="220">
        <f>VLOOKUP(VLOOKUP(G3155,Ma_KH!$A:$R,18,0)&amp;K3155,Gia_MB!$A:$F,6,0)</f>
        <v>73431</v>
      </c>
      <c r="U3155" s="221">
        <f t="shared" si="300"/>
        <v>367155</v>
      </c>
      <c r="V3155" s="220"/>
      <c r="W3155" s="222">
        <f t="shared" si="301"/>
        <v>0</v>
      </c>
      <c r="X3155" s="223" t="str">
        <f t="shared" si="302"/>
        <v>8</v>
      </c>
      <c r="Y3155" s="220"/>
      <c r="Z3155" s="221">
        <f t="shared" si="303"/>
        <v>29372.400000000001</v>
      </c>
      <c r="AA3155" s="5">
        <f>VLOOKUP(G3155,Ma_KH!$A:$R,14,0)</f>
        <v>60</v>
      </c>
    </row>
    <row r="3156" spans="1:27" hidden="1" x14ac:dyDescent="0.25">
      <c r="A3156" s="234">
        <v>45992</v>
      </c>
      <c r="B3156" s="235" t="s">
        <v>8289</v>
      </c>
      <c r="C3156" s="236" t="s">
        <v>7767</v>
      </c>
      <c r="D3156" s="237">
        <v>45997</v>
      </c>
      <c r="E3156" s="238"/>
      <c r="F3156" s="236"/>
      <c r="G3156" s="32" t="s">
        <v>524</v>
      </c>
      <c r="H3156" s="238"/>
      <c r="I3156" s="235" t="s">
        <v>8289</v>
      </c>
      <c r="J3156" s="240" t="s">
        <v>70</v>
      </c>
      <c r="K3156" s="333" t="s">
        <v>32</v>
      </c>
      <c r="L3156" s="21" t="str">
        <f>VLOOKUP($K3156,TONG_SL!$A:$D,2,0)</f>
        <v>Giò Tai Lưỡi Xào 250g</v>
      </c>
      <c r="N3156" s="21" t="str">
        <f t="shared" si="304"/>
        <v>K-C6</v>
      </c>
      <c r="Q3156" s="21" t="str">
        <f>VLOOKUP(K3156,TONG_SL!$A:$D,3,0)</f>
        <v>Túi</v>
      </c>
      <c r="R3156" s="1">
        <v>5</v>
      </c>
      <c r="S3156" s="220"/>
      <c r="T3156" s="220">
        <f>VLOOKUP(VLOOKUP(G3156,Ma_KH!$A:$R,18,0)&amp;K3156,Gia_MB!$A:$F,6,0)</f>
        <v>50182</v>
      </c>
      <c r="U3156" s="221">
        <f t="shared" si="300"/>
        <v>250910</v>
      </c>
      <c r="V3156" s="220"/>
      <c r="W3156" s="222">
        <f t="shared" si="301"/>
        <v>0</v>
      </c>
      <c r="X3156" s="223" t="str">
        <f t="shared" si="302"/>
        <v>8</v>
      </c>
      <c r="Y3156" s="220"/>
      <c r="Z3156" s="221">
        <f t="shared" si="303"/>
        <v>20072.8</v>
      </c>
      <c r="AA3156" s="5">
        <f>VLOOKUP(G3156,Ma_KH!$A:$R,14,0)</f>
        <v>60</v>
      </c>
    </row>
    <row r="3157" spans="1:27" hidden="1" x14ac:dyDescent="0.25">
      <c r="A3157" s="234">
        <v>45992</v>
      </c>
      <c r="B3157" s="235" t="s">
        <v>8289</v>
      </c>
      <c r="C3157" s="236" t="s">
        <v>7767</v>
      </c>
      <c r="D3157" s="237">
        <v>45997</v>
      </c>
      <c r="E3157" s="238"/>
      <c r="F3157" s="236"/>
      <c r="G3157" s="32" t="s">
        <v>524</v>
      </c>
      <c r="H3157" s="238"/>
      <c r="I3157" s="235" t="s">
        <v>8289</v>
      </c>
      <c r="J3157" s="240" t="s">
        <v>70</v>
      </c>
      <c r="K3157" s="333" t="s">
        <v>34</v>
      </c>
      <c r="L3157" s="21" t="str">
        <f>VLOOKUP($K3157,TONG_SL!$A:$D,2,0)</f>
        <v>Tai heo muối 200g</v>
      </c>
      <c r="N3157" s="21" t="str">
        <f t="shared" si="304"/>
        <v>K-C6</v>
      </c>
      <c r="Q3157" s="21" t="str">
        <f>VLOOKUP(K3157,TONG_SL!$A:$D,3,0)</f>
        <v>Túi</v>
      </c>
      <c r="R3157" s="1">
        <v>5</v>
      </c>
      <c r="S3157" s="220"/>
      <c r="T3157" s="220">
        <f>VLOOKUP(VLOOKUP(G3157,Ma_KH!$A:$R,18,0)&amp;K3157,Gia_MB!$A:$F,6,0)</f>
        <v>55595</v>
      </c>
      <c r="U3157" s="221">
        <f t="shared" si="300"/>
        <v>277975</v>
      </c>
      <c r="V3157" s="220"/>
      <c r="W3157" s="222">
        <f t="shared" si="301"/>
        <v>0</v>
      </c>
      <c r="X3157" s="223" t="str">
        <f t="shared" si="302"/>
        <v>8</v>
      </c>
      <c r="Y3157" s="220"/>
      <c r="Z3157" s="221">
        <f t="shared" si="303"/>
        <v>22238</v>
      </c>
      <c r="AA3157" s="5">
        <f>VLOOKUP(G3157,Ma_KH!$A:$R,14,0)</f>
        <v>60</v>
      </c>
    </row>
    <row r="3158" spans="1:27" hidden="1" x14ac:dyDescent="0.25">
      <c r="A3158" s="234">
        <v>45992</v>
      </c>
      <c r="B3158" s="235" t="s">
        <v>8289</v>
      </c>
      <c r="C3158" s="236" t="s">
        <v>7767</v>
      </c>
      <c r="D3158" s="237">
        <v>45997</v>
      </c>
      <c r="E3158" s="238"/>
      <c r="F3158" s="236"/>
      <c r="G3158" s="32" t="s">
        <v>524</v>
      </c>
      <c r="H3158" s="238"/>
      <c r="I3158" s="235" t="s">
        <v>8289</v>
      </c>
      <c r="J3158" s="240" t="s">
        <v>70</v>
      </c>
      <c r="K3158" s="333" t="s">
        <v>39</v>
      </c>
      <c r="L3158" s="21" t="str">
        <f>VLOOKUP($K3158,TONG_SL!$A:$D,2,0)</f>
        <v>Chả nướng 300g</v>
      </c>
      <c r="N3158" s="21" t="str">
        <f t="shared" si="304"/>
        <v>K-C6</v>
      </c>
      <c r="Q3158" s="21" t="str">
        <f>VLOOKUP(K3158,TONG_SL!$A:$D,3,0)</f>
        <v>Túi</v>
      </c>
      <c r="R3158" s="1">
        <v>5</v>
      </c>
      <c r="S3158" s="220"/>
      <c r="T3158" s="220">
        <f>VLOOKUP(VLOOKUP(G3158,Ma_KH!$A:$R,18,0)&amp;K3158,Gia_MB!$A:$F,6,0)</f>
        <v>70950</v>
      </c>
      <c r="U3158" s="221">
        <f t="shared" si="300"/>
        <v>354750</v>
      </c>
      <c r="V3158" s="220"/>
      <c r="W3158" s="222">
        <f t="shared" si="301"/>
        <v>0</v>
      </c>
      <c r="X3158" s="223" t="str">
        <f t="shared" si="302"/>
        <v>8</v>
      </c>
      <c r="Y3158" s="220"/>
      <c r="Z3158" s="221">
        <f t="shared" si="303"/>
        <v>28380</v>
      </c>
      <c r="AA3158" s="5">
        <f>VLOOKUP(G3158,Ma_KH!$A:$R,14,0)</f>
        <v>60</v>
      </c>
    </row>
    <row r="3159" spans="1:27" hidden="1" x14ac:dyDescent="0.25">
      <c r="A3159" s="234">
        <v>45992</v>
      </c>
      <c r="B3159" s="235" t="s">
        <v>8290</v>
      </c>
      <c r="C3159" s="236" t="s">
        <v>7767</v>
      </c>
      <c r="D3159" s="237">
        <v>45997</v>
      </c>
      <c r="E3159" s="238"/>
      <c r="F3159" s="236"/>
      <c r="G3159" s="32" t="s">
        <v>1497</v>
      </c>
      <c r="H3159" s="238"/>
      <c r="I3159" s="235" t="s">
        <v>8290</v>
      </c>
      <c r="J3159" s="240" t="s">
        <v>70</v>
      </c>
      <c r="K3159" s="333" t="s">
        <v>27</v>
      </c>
      <c r="L3159" s="21" t="str">
        <f>VLOOKUP($K3159,TONG_SL!$A:$D,2,0)</f>
        <v>Chân giò heo muối 300g</v>
      </c>
      <c r="N3159" s="21" t="str">
        <f t="shared" si="304"/>
        <v>K-C6</v>
      </c>
      <c r="Q3159" s="21" t="str">
        <f>VLOOKUP(K3159,TONG_SL!$A:$D,3,0)</f>
        <v>Túi</v>
      </c>
      <c r="R3159" s="1">
        <v>13</v>
      </c>
      <c r="S3159" s="220"/>
      <c r="T3159" s="220">
        <f>VLOOKUP(VLOOKUP(G3159,Ma_KH!$A:$R,18,0)&amp;K3159,Gia_MB!$A:$F,6,0)</f>
        <v>73431</v>
      </c>
      <c r="U3159" s="221">
        <f t="shared" si="300"/>
        <v>954603</v>
      </c>
      <c r="V3159" s="220"/>
      <c r="W3159" s="222">
        <f t="shared" si="301"/>
        <v>0</v>
      </c>
      <c r="X3159" s="223" t="str">
        <f t="shared" si="302"/>
        <v>8</v>
      </c>
      <c r="Y3159" s="220"/>
      <c r="Z3159" s="221">
        <f t="shared" si="303"/>
        <v>76368.240000000005</v>
      </c>
      <c r="AA3159" s="5">
        <f>VLOOKUP(G3159,Ma_KH!$A:$R,14,0)</f>
        <v>60</v>
      </c>
    </row>
    <row r="3160" spans="1:27" hidden="1" x14ac:dyDescent="0.25">
      <c r="A3160" s="234">
        <v>45992</v>
      </c>
      <c r="B3160" s="235" t="s">
        <v>8290</v>
      </c>
      <c r="C3160" s="236" t="s">
        <v>7767</v>
      </c>
      <c r="D3160" s="237">
        <v>45997</v>
      </c>
      <c r="E3160" s="238"/>
      <c r="F3160" s="236"/>
      <c r="G3160" s="32" t="s">
        <v>1497</v>
      </c>
      <c r="H3160" s="238"/>
      <c r="I3160" s="235" t="s">
        <v>8290</v>
      </c>
      <c r="J3160" s="240" t="s">
        <v>70</v>
      </c>
      <c r="K3160" s="333" t="s">
        <v>32</v>
      </c>
      <c r="L3160" s="21" t="str">
        <f>VLOOKUP($K3160,TONG_SL!$A:$D,2,0)</f>
        <v>Giò Tai Lưỡi Xào 250g</v>
      </c>
      <c r="N3160" s="21" t="str">
        <f t="shared" si="304"/>
        <v>K-C6</v>
      </c>
      <c r="Q3160" s="21" t="str">
        <f>VLOOKUP(K3160,TONG_SL!$A:$D,3,0)</f>
        <v>Túi</v>
      </c>
      <c r="R3160" s="1">
        <v>8</v>
      </c>
      <c r="S3160" s="220"/>
      <c r="T3160" s="220">
        <f>VLOOKUP(VLOOKUP(G3160,Ma_KH!$A:$R,18,0)&amp;K3160,Gia_MB!$A:$F,6,0)</f>
        <v>50182</v>
      </c>
      <c r="U3160" s="221">
        <f t="shared" si="300"/>
        <v>401456</v>
      </c>
      <c r="V3160" s="220"/>
      <c r="W3160" s="222">
        <f t="shared" si="301"/>
        <v>0</v>
      </c>
      <c r="X3160" s="223" t="str">
        <f t="shared" si="302"/>
        <v>8</v>
      </c>
      <c r="Y3160" s="220"/>
      <c r="Z3160" s="221">
        <f t="shared" si="303"/>
        <v>32116.48</v>
      </c>
      <c r="AA3160" s="5">
        <f>VLOOKUP(G3160,Ma_KH!$A:$R,14,0)</f>
        <v>60</v>
      </c>
    </row>
    <row r="3161" spans="1:27" hidden="1" x14ac:dyDescent="0.25">
      <c r="A3161" s="234">
        <v>45992</v>
      </c>
      <c r="B3161" s="235" t="s">
        <v>8291</v>
      </c>
      <c r="C3161" s="236" t="s">
        <v>7767</v>
      </c>
      <c r="D3161" s="237">
        <v>45997</v>
      </c>
      <c r="E3161" s="238"/>
      <c r="F3161" s="236"/>
      <c r="G3161" s="32" t="s">
        <v>87</v>
      </c>
      <c r="H3161" s="238"/>
      <c r="I3161" s="235" t="s">
        <v>8291</v>
      </c>
      <c r="J3161" s="240" t="s">
        <v>70</v>
      </c>
      <c r="K3161" s="333" t="s">
        <v>30</v>
      </c>
      <c r="L3161" s="21" t="str">
        <f>VLOOKUP($K3161,TONG_SL!$A:$D,2,0)</f>
        <v>Gà muối 500g</v>
      </c>
      <c r="N3161" s="21" t="str">
        <f t="shared" si="304"/>
        <v>K-C6</v>
      </c>
      <c r="Q3161" s="21" t="str">
        <f>VLOOKUP(K3161,TONG_SL!$A:$D,3,0)</f>
        <v>Túi</v>
      </c>
      <c r="R3161" s="1">
        <v>5</v>
      </c>
      <c r="S3161" s="220"/>
      <c r="T3161" s="220">
        <f>VLOOKUP(VLOOKUP(G3161,Ma_KH!$A:$R,18,0)&amp;K3161,Gia_MB!$A:$F,6,0)</f>
        <v>111058</v>
      </c>
      <c r="U3161" s="221">
        <f t="shared" si="300"/>
        <v>555290</v>
      </c>
      <c r="V3161" s="220"/>
      <c r="W3161" s="222">
        <f t="shared" si="301"/>
        <v>0</v>
      </c>
      <c r="X3161" s="223" t="str">
        <f t="shared" si="302"/>
        <v>8</v>
      </c>
      <c r="Y3161" s="220"/>
      <c r="Z3161" s="221">
        <f t="shared" si="303"/>
        <v>44423.200000000004</v>
      </c>
      <c r="AA3161" s="5">
        <f>VLOOKUP(G3161,Ma_KH!$A:$R,14,0)</f>
        <v>60</v>
      </c>
    </row>
    <row r="3162" spans="1:27" x14ac:dyDescent="0.25">
      <c r="A3162" s="234">
        <v>45992</v>
      </c>
      <c r="B3162" s="235">
        <v>26063443</v>
      </c>
      <c r="C3162" s="236" t="s">
        <v>7767</v>
      </c>
      <c r="D3162" s="340">
        <v>45997</v>
      </c>
      <c r="E3162" s="238"/>
      <c r="F3162" s="236"/>
      <c r="G3162" s="32" t="s">
        <v>4549</v>
      </c>
      <c r="H3162" s="238"/>
      <c r="I3162" s="239" t="s">
        <v>4549</v>
      </c>
      <c r="J3162" s="240" t="s">
        <v>70</v>
      </c>
      <c r="K3162" s="240" t="s">
        <v>1761</v>
      </c>
      <c r="L3162" s="21" t="str">
        <f>VLOOKUP($K3162,TONG_SL!$A:$D,2,0)</f>
        <v>Tai heo sốt thái 500g</v>
      </c>
      <c r="N3162" s="21" t="str">
        <f t="shared" si="304"/>
        <v>K-C6</v>
      </c>
      <c r="Q3162" s="21" t="str">
        <f>VLOOKUP(K3162,TONG_SL!$A:$D,3,0)</f>
        <v>Hộp</v>
      </c>
      <c r="R3162" s="1">
        <v>5</v>
      </c>
      <c r="S3162" s="220"/>
      <c r="T3162" s="220">
        <f>VLOOKUP(VLOOKUP(G3162,Ma_KH!$A:$R,18,0)&amp;K3162,Gia_MB!$A:$F,6,0)</f>
        <v>72500</v>
      </c>
      <c r="U3162" s="221">
        <f t="shared" ref="U3162:U3212" si="305">T3162*R3162</f>
        <v>362500</v>
      </c>
      <c r="V3162" s="220"/>
      <c r="W3162" s="222">
        <f t="shared" ref="W3162:W3212" si="306">U3162*V3162</f>
        <v>0</v>
      </c>
      <c r="X3162" s="223" t="str">
        <f t="shared" ref="X3162:X3212" si="307">IF(B3162&lt;&gt;"","8","0")</f>
        <v>8</v>
      </c>
      <c r="Y3162" s="220"/>
      <c r="Z3162" s="221">
        <f t="shared" ref="Z3162:Z3212" si="308">U3162*X3162%</f>
        <v>29000</v>
      </c>
      <c r="AA3162" s="5">
        <f>VLOOKUP(G3162,Ma_KH!$A:$R,14,0)</f>
        <v>49</v>
      </c>
    </row>
    <row r="3163" spans="1:27" hidden="1" x14ac:dyDescent="0.25">
      <c r="A3163" s="234">
        <v>45992</v>
      </c>
      <c r="B3163" s="235" t="s">
        <v>8292</v>
      </c>
      <c r="C3163" s="236" t="s">
        <v>7767</v>
      </c>
      <c r="D3163" s="237">
        <v>45997</v>
      </c>
      <c r="E3163" s="238"/>
      <c r="F3163" s="236"/>
      <c r="G3163" s="32" t="s">
        <v>361</v>
      </c>
      <c r="H3163" s="238"/>
      <c r="I3163" s="235" t="s">
        <v>8292</v>
      </c>
      <c r="J3163" s="240" t="s">
        <v>1784</v>
      </c>
      <c r="K3163" s="333" t="s">
        <v>32</v>
      </c>
      <c r="L3163" s="21" t="str">
        <f>VLOOKUP($K3163,TONG_SL!$A:$D,2,0)</f>
        <v>Giò Tai Lưỡi Xào 250g</v>
      </c>
      <c r="N3163" s="21" t="str">
        <f t="shared" si="304"/>
        <v>K-C6</v>
      </c>
      <c r="Q3163" s="21" t="str">
        <f>VLOOKUP(K3163,TONG_SL!$A:$D,3,0)</f>
        <v>Túi</v>
      </c>
      <c r="R3163" s="1">
        <v>5</v>
      </c>
      <c r="S3163" s="220"/>
      <c r="T3163" s="220">
        <f>VLOOKUP(VLOOKUP(G3163,Ma_KH!$A:$R,18,0)&amp;K3163,Gia_MB!$A:$F,6,0)</f>
        <v>50182</v>
      </c>
      <c r="U3163" s="221">
        <f t="shared" si="305"/>
        <v>250910</v>
      </c>
      <c r="V3163" s="220"/>
      <c r="W3163" s="222">
        <f t="shared" si="306"/>
        <v>0</v>
      </c>
      <c r="X3163" s="223" t="str">
        <f t="shared" si="307"/>
        <v>8</v>
      </c>
      <c r="Y3163" s="220"/>
      <c r="Z3163" s="221">
        <f t="shared" si="308"/>
        <v>20072.8</v>
      </c>
      <c r="AA3163" s="5">
        <f>VLOOKUP(G3163,Ma_KH!$A:$R,14,0)</f>
        <v>60</v>
      </c>
    </row>
    <row r="3164" spans="1:27" hidden="1" x14ac:dyDescent="0.25">
      <c r="A3164" s="234">
        <v>45992</v>
      </c>
      <c r="B3164" s="235" t="s">
        <v>8292</v>
      </c>
      <c r="C3164" s="236" t="s">
        <v>7767</v>
      </c>
      <c r="D3164" s="237">
        <v>45997</v>
      </c>
      <c r="E3164" s="238"/>
      <c r="F3164" s="236"/>
      <c r="G3164" s="32" t="s">
        <v>361</v>
      </c>
      <c r="H3164" s="238"/>
      <c r="I3164" s="235" t="s">
        <v>8292</v>
      </c>
      <c r="J3164" s="240" t="s">
        <v>1784</v>
      </c>
      <c r="K3164" s="333" t="s">
        <v>34</v>
      </c>
      <c r="L3164" s="21" t="str">
        <f>VLOOKUP($K3164,TONG_SL!$A:$D,2,0)</f>
        <v>Tai heo muối 200g</v>
      </c>
      <c r="N3164" s="21" t="str">
        <f t="shared" si="304"/>
        <v>K-C6</v>
      </c>
      <c r="Q3164" s="21" t="str">
        <f>VLOOKUP(K3164,TONG_SL!$A:$D,3,0)</f>
        <v>Túi</v>
      </c>
      <c r="R3164" s="1">
        <v>5</v>
      </c>
      <c r="S3164" s="220"/>
      <c r="T3164" s="220">
        <f>VLOOKUP(VLOOKUP(G3164,Ma_KH!$A:$R,18,0)&amp;K3164,Gia_MB!$A:$F,6,0)</f>
        <v>55595</v>
      </c>
      <c r="U3164" s="221">
        <f t="shared" si="305"/>
        <v>277975</v>
      </c>
      <c r="V3164" s="220"/>
      <c r="W3164" s="222">
        <f t="shared" si="306"/>
        <v>0</v>
      </c>
      <c r="X3164" s="223" t="str">
        <f t="shared" si="307"/>
        <v>8</v>
      </c>
      <c r="Y3164" s="220"/>
      <c r="Z3164" s="221">
        <f t="shared" si="308"/>
        <v>22238</v>
      </c>
      <c r="AA3164" s="5">
        <f>VLOOKUP(G3164,Ma_KH!$A:$R,14,0)</f>
        <v>60</v>
      </c>
    </row>
    <row r="3165" spans="1:27" hidden="1" x14ac:dyDescent="0.25">
      <c r="A3165" s="234">
        <v>45992</v>
      </c>
      <c r="B3165" s="235" t="s">
        <v>8293</v>
      </c>
      <c r="C3165" s="236" t="s">
        <v>7767</v>
      </c>
      <c r="D3165" s="237">
        <v>45997</v>
      </c>
      <c r="E3165" s="238"/>
      <c r="F3165" s="236"/>
      <c r="G3165" s="32" t="s">
        <v>529</v>
      </c>
      <c r="H3165" s="238"/>
      <c r="I3165" s="235" t="s">
        <v>8293</v>
      </c>
      <c r="J3165" s="240" t="s">
        <v>1784</v>
      </c>
      <c r="K3165" s="333" t="s">
        <v>30</v>
      </c>
      <c r="L3165" s="21" t="str">
        <f>VLOOKUP($K3165,TONG_SL!$A:$D,2,0)</f>
        <v>Gà muối 500g</v>
      </c>
      <c r="N3165" s="21" t="str">
        <f t="shared" si="304"/>
        <v>K-C6</v>
      </c>
      <c r="Q3165" s="21" t="str">
        <f>VLOOKUP(K3165,TONG_SL!$A:$D,3,0)</f>
        <v>Túi</v>
      </c>
      <c r="R3165" s="1">
        <v>4</v>
      </c>
      <c r="S3165" s="220"/>
      <c r="T3165" s="220">
        <f>VLOOKUP(VLOOKUP(G3165,Ma_KH!$A:$R,18,0)&amp;K3165,Gia_MB!$A:$F,6,0)</f>
        <v>111058</v>
      </c>
      <c r="U3165" s="221">
        <f t="shared" si="305"/>
        <v>444232</v>
      </c>
      <c r="V3165" s="220"/>
      <c r="W3165" s="222">
        <f t="shared" si="306"/>
        <v>0</v>
      </c>
      <c r="X3165" s="223" t="str">
        <f t="shared" si="307"/>
        <v>8</v>
      </c>
      <c r="Y3165" s="220"/>
      <c r="Z3165" s="221">
        <f t="shared" si="308"/>
        <v>35538.559999999998</v>
      </c>
      <c r="AA3165" s="5">
        <f>VLOOKUP(G3165,Ma_KH!$A:$R,14,0)</f>
        <v>60</v>
      </c>
    </row>
    <row r="3166" spans="1:27" hidden="1" x14ac:dyDescent="0.25">
      <c r="A3166" s="234">
        <v>45992</v>
      </c>
      <c r="B3166" s="235" t="s">
        <v>8293</v>
      </c>
      <c r="C3166" s="236" t="s">
        <v>7767</v>
      </c>
      <c r="D3166" s="237">
        <v>45997</v>
      </c>
      <c r="E3166" s="238"/>
      <c r="F3166" s="236"/>
      <c r="G3166" s="32" t="s">
        <v>529</v>
      </c>
      <c r="H3166" s="238"/>
      <c r="I3166" s="235" t="s">
        <v>8293</v>
      </c>
      <c r="J3166" s="240" t="s">
        <v>1784</v>
      </c>
      <c r="K3166" s="333" t="s">
        <v>27</v>
      </c>
      <c r="L3166" s="21" t="str">
        <f>VLOOKUP($K3166,TONG_SL!$A:$D,2,0)</f>
        <v>Chân giò heo muối 300g</v>
      </c>
      <c r="N3166" s="21" t="str">
        <f t="shared" si="304"/>
        <v>K-C6</v>
      </c>
      <c r="Q3166" s="21" t="str">
        <f>VLOOKUP(K3166,TONG_SL!$A:$D,3,0)</f>
        <v>Túi</v>
      </c>
      <c r="R3166" s="1">
        <v>2</v>
      </c>
      <c r="S3166" s="220"/>
      <c r="T3166" s="220">
        <f>VLOOKUP(VLOOKUP(G3166,Ma_KH!$A:$R,18,0)&amp;K3166,Gia_MB!$A:$F,6,0)</f>
        <v>73431</v>
      </c>
      <c r="U3166" s="221">
        <f t="shared" si="305"/>
        <v>146862</v>
      </c>
      <c r="V3166" s="220"/>
      <c r="W3166" s="222">
        <f t="shared" si="306"/>
        <v>0</v>
      </c>
      <c r="X3166" s="223" t="str">
        <f t="shared" si="307"/>
        <v>8</v>
      </c>
      <c r="Y3166" s="220"/>
      <c r="Z3166" s="221">
        <f t="shared" si="308"/>
        <v>11748.960000000001</v>
      </c>
      <c r="AA3166" s="5">
        <f>VLOOKUP(G3166,Ma_KH!$A:$R,14,0)</f>
        <v>60</v>
      </c>
    </row>
    <row r="3167" spans="1:27" hidden="1" x14ac:dyDescent="0.25">
      <c r="A3167" s="234">
        <v>45992</v>
      </c>
      <c r="B3167" s="235" t="s">
        <v>8294</v>
      </c>
      <c r="C3167" s="236" t="s">
        <v>7767</v>
      </c>
      <c r="D3167" s="237">
        <v>45997</v>
      </c>
      <c r="E3167" s="238"/>
      <c r="F3167" s="236"/>
      <c r="G3167" s="32" t="s">
        <v>413</v>
      </c>
      <c r="H3167" s="238"/>
      <c r="I3167" s="235" t="s">
        <v>8294</v>
      </c>
      <c r="J3167" s="240" t="s">
        <v>1784</v>
      </c>
      <c r="K3167" s="333" t="s">
        <v>30</v>
      </c>
      <c r="L3167" s="21" t="str">
        <f>VLOOKUP($K3167,TONG_SL!$A:$D,2,0)</f>
        <v>Gà muối 500g</v>
      </c>
      <c r="N3167" s="21" t="str">
        <f t="shared" si="304"/>
        <v>K-C6</v>
      </c>
      <c r="Q3167" s="21" t="str">
        <f>VLOOKUP(K3167,TONG_SL!$A:$D,3,0)</f>
        <v>Túi</v>
      </c>
      <c r="R3167" s="1">
        <v>6</v>
      </c>
      <c r="S3167" s="220"/>
      <c r="T3167" s="220">
        <f>VLOOKUP(VLOOKUP(G3167,Ma_KH!$A:$R,18,0)&amp;K3167,Gia_MB!$A:$F,6,0)</f>
        <v>111058</v>
      </c>
      <c r="U3167" s="221">
        <f t="shared" si="305"/>
        <v>666348</v>
      </c>
      <c r="V3167" s="220"/>
      <c r="W3167" s="222">
        <f t="shared" si="306"/>
        <v>0</v>
      </c>
      <c r="X3167" s="223" t="str">
        <f t="shared" si="307"/>
        <v>8</v>
      </c>
      <c r="Y3167" s="220"/>
      <c r="Z3167" s="221">
        <f t="shared" si="308"/>
        <v>53307.840000000004</v>
      </c>
      <c r="AA3167" s="5">
        <f>VLOOKUP(G3167,Ma_KH!$A:$R,14,0)</f>
        <v>60</v>
      </c>
    </row>
    <row r="3168" spans="1:27" hidden="1" x14ac:dyDescent="0.25">
      <c r="A3168" s="234">
        <v>45992</v>
      </c>
      <c r="B3168" s="235" t="s">
        <v>8295</v>
      </c>
      <c r="C3168" s="236" t="s">
        <v>7767</v>
      </c>
      <c r="D3168" s="237">
        <v>45997</v>
      </c>
      <c r="E3168" s="238"/>
      <c r="F3168" s="236"/>
      <c r="G3168" s="32" t="s">
        <v>1316</v>
      </c>
      <c r="H3168" s="238"/>
      <c r="I3168" s="235" t="s">
        <v>8295</v>
      </c>
      <c r="J3168" s="240" t="s">
        <v>1784</v>
      </c>
      <c r="K3168" s="333" t="s">
        <v>30</v>
      </c>
      <c r="L3168" s="21" t="str">
        <f>VLOOKUP($K3168,TONG_SL!$A:$D,2,0)</f>
        <v>Gà muối 500g</v>
      </c>
      <c r="N3168" s="21" t="str">
        <f t="shared" si="304"/>
        <v>K-C6</v>
      </c>
      <c r="Q3168" s="21" t="str">
        <f>VLOOKUP(K3168,TONG_SL!$A:$D,3,0)</f>
        <v>Túi</v>
      </c>
      <c r="R3168" s="1">
        <v>3</v>
      </c>
      <c r="S3168" s="220"/>
      <c r="T3168" s="220">
        <f>VLOOKUP(VLOOKUP(G3168,Ma_KH!$A:$R,18,0)&amp;K3168,Gia_MB!$A:$F,6,0)</f>
        <v>111058</v>
      </c>
      <c r="U3168" s="221">
        <f t="shared" si="305"/>
        <v>333174</v>
      </c>
      <c r="V3168" s="220"/>
      <c r="W3168" s="222">
        <f t="shared" si="306"/>
        <v>0</v>
      </c>
      <c r="X3168" s="223" t="str">
        <f t="shared" si="307"/>
        <v>8</v>
      </c>
      <c r="Y3168" s="220"/>
      <c r="Z3168" s="221">
        <f t="shared" si="308"/>
        <v>26653.920000000002</v>
      </c>
      <c r="AA3168" s="5">
        <f>VLOOKUP(G3168,Ma_KH!$A:$R,14,0)</f>
        <v>60</v>
      </c>
    </row>
    <row r="3169" spans="1:27" hidden="1" x14ac:dyDescent="0.25">
      <c r="A3169" s="234">
        <v>45992</v>
      </c>
      <c r="B3169" s="235" t="s">
        <v>8295</v>
      </c>
      <c r="C3169" s="236" t="s">
        <v>7767</v>
      </c>
      <c r="D3169" s="237">
        <v>45997</v>
      </c>
      <c r="E3169" s="238"/>
      <c r="F3169" s="236"/>
      <c r="G3169" s="32" t="s">
        <v>1316</v>
      </c>
      <c r="H3169" s="238"/>
      <c r="I3169" s="235" t="s">
        <v>8295</v>
      </c>
      <c r="J3169" s="240" t="s">
        <v>1784</v>
      </c>
      <c r="K3169" s="333" t="s">
        <v>37</v>
      </c>
      <c r="L3169" s="21" t="str">
        <f>VLOOKUP($K3169,TONG_SL!$A:$D,2,0)</f>
        <v>Chả cốm 300g</v>
      </c>
      <c r="N3169" s="21" t="str">
        <f t="shared" si="304"/>
        <v>K-C6</v>
      </c>
      <c r="Q3169" s="21" t="str">
        <f>VLOOKUP(K3169,TONG_SL!$A:$D,3,0)</f>
        <v>Túi</v>
      </c>
      <c r="R3169" s="1">
        <v>3</v>
      </c>
      <c r="S3169" s="220"/>
      <c r="T3169" s="220">
        <f>VLOOKUP(VLOOKUP(G3169,Ma_KH!$A:$R,18,0)&amp;K3169,Gia_MB!$A:$F,6,0)</f>
        <v>74250</v>
      </c>
      <c r="U3169" s="221">
        <f t="shared" si="305"/>
        <v>222750</v>
      </c>
      <c r="V3169" s="220"/>
      <c r="W3169" s="222">
        <f t="shared" si="306"/>
        <v>0</v>
      </c>
      <c r="X3169" s="223" t="str">
        <f t="shared" si="307"/>
        <v>8</v>
      </c>
      <c r="Y3169" s="220"/>
      <c r="Z3169" s="221">
        <f t="shared" si="308"/>
        <v>17820</v>
      </c>
      <c r="AA3169" s="5">
        <f>VLOOKUP(G3169,Ma_KH!$A:$R,14,0)</f>
        <v>60</v>
      </c>
    </row>
    <row r="3170" spans="1:27" hidden="1" x14ac:dyDescent="0.25">
      <c r="A3170" s="234">
        <v>45992</v>
      </c>
      <c r="B3170" s="235" t="s">
        <v>8295</v>
      </c>
      <c r="C3170" s="236" t="s">
        <v>7767</v>
      </c>
      <c r="D3170" s="237">
        <v>45997</v>
      </c>
      <c r="E3170" s="238"/>
      <c r="F3170" s="236"/>
      <c r="G3170" s="32" t="s">
        <v>1316</v>
      </c>
      <c r="H3170" s="238"/>
      <c r="I3170" s="235" t="s">
        <v>8295</v>
      </c>
      <c r="J3170" s="240" t="s">
        <v>1784</v>
      </c>
      <c r="K3170" s="333" t="s">
        <v>39</v>
      </c>
      <c r="L3170" s="21" t="str">
        <f>VLOOKUP($K3170,TONG_SL!$A:$D,2,0)</f>
        <v>Chả nướng 300g</v>
      </c>
      <c r="N3170" s="21" t="str">
        <f t="shared" si="304"/>
        <v>K-C6</v>
      </c>
      <c r="Q3170" s="21" t="str">
        <f>VLOOKUP(K3170,TONG_SL!$A:$D,3,0)</f>
        <v>Túi</v>
      </c>
      <c r="R3170" s="1">
        <v>3</v>
      </c>
      <c r="S3170" s="220"/>
      <c r="T3170" s="220">
        <f>VLOOKUP(VLOOKUP(G3170,Ma_KH!$A:$R,18,0)&amp;K3170,Gia_MB!$A:$F,6,0)</f>
        <v>70950</v>
      </c>
      <c r="U3170" s="221">
        <f t="shared" si="305"/>
        <v>212850</v>
      </c>
      <c r="V3170" s="220"/>
      <c r="W3170" s="222">
        <f t="shared" si="306"/>
        <v>0</v>
      </c>
      <c r="X3170" s="223" t="str">
        <f t="shared" si="307"/>
        <v>8</v>
      </c>
      <c r="Y3170" s="220"/>
      <c r="Z3170" s="221">
        <f t="shared" si="308"/>
        <v>17028</v>
      </c>
      <c r="AA3170" s="5">
        <f>VLOOKUP(G3170,Ma_KH!$A:$R,14,0)</f>
        <v>60</v>
      </c>
    </row>
    <row r="3171" spans="1:27" hidden="1" x14ac:dyDescent="0.25">
      <c r="A3171" s="234">
        <v>45992</v>
      </c>
      <c r="B3171" s="235" t="s">
        <v>8296</v>
      </c>
      <c r="C3171" s="236" t="s">
        <v>7767</v>
      </c>
      <c r="D3171" s="237">
        <v>45997</v>
      </c>
      <c r="E3171" s="238"/>
      <c r="F3171" s="236"/>
      <c r="G3171" s="32" t="s">
        <v>925</v>
      </c>
      <c r="H3171" s="238"/>
      <c r="I3171" s="235" t="s">
        <v>8296</v>
      </c>
      <c r="J3171" s="240" t="s">
        <v>1784</v>
      </c>
      <c r="K3171" s="333" t="s">
        <v>30</v>
      </c>
      <c r="L3171" s="21" t="str">
        <f>VLOOKUP($K3171,TONG_SL!$A:$D,2,0)</f>
        <v>Gà muối 500g</v>
      </c>
      <c r="N3171" s="21" t="str">
        <f t="shared" si="304"/>
        <v>K-C6</v>
      </c>
      <c r="Q3171" s="21" t="str">
        <f>VLOOKUP(K3171,TONG_SL!$A:$D,3,0)</f>
        <v>Túi</v>
      </c>
      <c r="R3171" s="1">
        <v>5</v>
      </c>
      <c r="S3171" s="220"/>
      <c r="T3171" s="220">
        <f>VLOOKUP(VLOOKUP(G3171,Ma_KH!$A:$R,18,0)&amp;K3171,Gia_MB!$A:$F,6,0)</f>
        <v>111058</v>
      </c>
      <c r="U3171" s="221">
        <f t="shared" si="305"/>
        <v>555290</v>
      </c>
      <c r="V3171" s="220"/>
      <c r="W3171" s="222">
        <f t="shared" si="306"/>
        <v>0</v>
      </c>
      <c r="X3171" s="223" t="str">
        <f t="shared" si="307"/>
        <v>8</v>
      </c>
      <c r="Y3171" s="220"/>
      <c r="Z3171" s="221">
        <f t="shared" si="308"/>
        <v>44423.200000000004</v>
      </c>
      <c r="AA3171" s="5">
        <f>VLOOKUP(G3171,Ma_KH!$A:$R,14,0)</f>
        <v>60</v>
      </c>
    </row>
    <row r="3172" spans="1:27" hidden="1" x14ac:dyDescent="0.25">
      <c r="A3172" s="234">
        <v>45992</v>
      </c>
      <c r="B3172" s="235" t="s">
        <v>8296</v>
      </c>
      <c r="C3172" s="236" t="s">
        <v>7767</v>
      </c>
      <c r="D3172" s="237">
        <v>45997</v>
      </c>
      <c r="E3172" s="238"/>
      <c r="F3172" s="236"/>
      <c r="G3172" s="32" t="s">
        <v>925</v>
      </c>
      <c r="H3172" s="238"/>
      <c r="I3172" s="235" t="s">
        <v>8296</v>
      </c>
      <c r="J3172" s="240" t="s">
        <v>1784</v>
      </c>
      <c r="K3172" s="333" t="s">
        <v>27</v>
      </c>
      <c r="L3172" s="21" t="str">
        <f>VLOOKUP($K3172,TONG_SL!$A:$D,2,0)</f>
        <v>Chân giò heo muối 300g</v>
      </c>
      <c r="N3172" s="21" t="str">
        <f t="shared" si="304"/>
        <v>K-C6</v>
      </c>
      <c r="Q3172" s="21" t="str">
        <f>VLOOKUP(K3172,TONG_SL!$A:$D,3,0)</f>
        <v>Túi</v>
      </c>
      <c r="R3172" s="1">
        <v>5</v>
      </c>
      <c r="S3172" s="220"/>
      <c r="T3172" s="220">
        <f>VLOOKUP(VLOOKUP(G3172,Ma_KH!$A:$R,18,0)&amp;K3172,Gia_MB!$A:$F,6,0)</f>
        <v>73431</v>
      </c>
      <c r="U3172" s="221">
        <f t="shared" si="305"/>
        <v>367155</v>
      </c>
      <c r="V3172" s="220"/>
      <c r="W3172" s="222">
        <f t="shared" si="306"/>
        <v>0</v>
      </c>
      <c r="X3172" s="223" t="str">
        <f t="shared" si="307"/>
        <v>8</v>
      </c>
      <c r="Y3172" s="220"/>
      <c r="Z3172" s="221">
        <f t="shared" si="308"/>
        <v>29372.400000000001</v>
      </c>
      <c r="AA3172" s="5">
        <f>VLOOKUP(G3172,Ma_KH!$A:$R,14,0)</f>
        <v>60</v>
      </c>
    </row>
    <row r="3173" spans="1:27" hidden="1" x14ac:dyDescent="0.25">
      <c r="A3173" s="234">
        <v>45992</v>
      </c>
      <c r="B3173" s="235" t="s">
        <v>8297</v>
      </c>
      <c r="C3173" s="236" t="s">
        <v>7767</v>
      </c>
      <c r="D3173" s="237">
        <v>45997</v>
      </c>
      <c r="E3173" s="238"/>
      <c r="F3173" s="236"/>
      <c r="G3173" s="32" t="s">
        <v>1570</v>
      </c>
      <c r="H3173" s="238"/>
      <c r="I3173" s="235" t="s">
        <v>8297</v>
      </c>
      <c r="J3173" s="240" t="s">
        <v>1784</v>
      </c>
      <c r="K3173" s="333" t="s">
        <v>30</v>
      </c>
      <c r="L3173" s="21" t="str">
        <f>VLOOKUP($K3173,TONG_SL!$A:$D,2,0)</f>
        <v>Gà muối 500g</v>
      </c>
      <c r="N3173" s="21" t="str">
        <f t="shared" si="304"/>
        <v>K-C6</v>
      </c>
      <c r="Q3173" s="21" t="str">
        <f>VLOOKUP(K3173,TONG_SL!$A:$D,3,0)</f>
        <v>Túi</v>
      </c>
      <c r="R3173" s="1">
        <v>6</v>
      </c>
      <c r="S3173" s="220"/>
      <c r="T3173" s="220">
        <f>VLOOKUP(VLOOKUP(G3173,Ma_KH!$A:$R,18,0)&amp;K3173,Gia_MB!$A:$F,6,0)</f>
        <v>111058</v>
      </c>
      <c r="U3173" s="221">
        <f t="shared" si="305"/>
        <v>666348</v>
      </c>
      <c r="V3173" s="220"/>
      <c r="W3173" s="222">
        <f t="shared" si="306"/>
        <v>0</v>
      </c>
      <c r="X3173" s="223" t="str">
        <f t="shared" si="307"/>
        <v>8</v>
      </c>
      <c r="Y3173" s="220"/>
      <c r="Z3173" s="221">
        <f t="shared" si="308"/>
        <v>53307.840000000004</v>
      </c>
      <c r="AA3173" s="5">
        <f>VLOOKUP(G3173,Ma_KH!$A:$R,14,0)</f>
        <v>60</v>
      </c>
    </row>
    <row r="3174" spans="1:27" hidden="1" x14ac:dyDescent="0.25">
      <c r="A3174" s="234">
        <v>45992</v>
      </c>
      <c r="B3174" s="235" t="s">
        <v>8298</v>
      </c>
      <c r="C3174" s="236" t="s">
        <v>7767</v>
      </c>
      <c r="D3174" s="237">
        <v>45997</v>
      </c>
      <c r="E3174" s="238"/>
      <c r="F3174" s="236"/>
      <c r="G3174" s="32" t="s">
        <v>1549</v>
      </c>
      <c r="H3174" s="238"/>
      <c r="I3174" s="235" t="s">
        <v>8298</v>
      </c>
      <c r="J3174" s="240" t="s">
        <v>1784</v>
      </c>
      <c r="K3174" s="333" t="s">
        <v>27</v>
      </c>
      <c r="L3174" s="21" t="str">
        <f>VLOOKUP($K3174,TONG_SL!$A:$D,2,0)</f>
        <v>Chân giò heo muối 300g</v>
      </c>
      <c r="N3174" s="21" t="str">
        <f t="shared" si="304"/>
        <v>K-C6</v>
      </c>
      <c r="Q3174" s="21" t="str">
        <f>VLOOKUP(K3174,TONG_SL!$A:$D,3,0)</f>
        <v>Túi</v>
      </c>
      <c r="R3174" s="1">
        <v>10</v>
      </c>
      <c r="S3174" s="220"/>
      <c r="T3174" s="220">
        <f>VLOOKUP(VLOOKUP(G3174,Ma_KH!$A:$R,18,0)&amp;K3174,Gia_MB!$A:$F,6,0)</f>
        <v>73431</v>
      </c>
      <c r="U3174" s="221">
        <f t="shared" si="305"/>
        <v>734310</v>
      </c>
      <c r="V3174" s="220"/>
      <c r="W3174" s="222">
        <f t="shared" si="306"/>
        <v>0</v>
      </c>
      <c r="X3174" s="223" t="str">
        <f t="shared" si="307"/>
        <v>8</v>
      </c>
      <c r="Y3174" s="220"/>
      <c r="Z3174" s="221">
        <f t="shared" si="308"/>
        <v>58744.800000000003</v>
      </c>
      <c r="AA3174" s="5">
        <f>VLOOKUP(G3174,Ma_KH!$A:$R,14,0)</f>
        <v>60</v>
      </c>
    </row>
    <row r="3175" spans="1:27" hidden="1" x14ac:dyDescent="0.25">
      <c r="A3175" s="234">
        <v>45992</v>
      </c>
      <c r="B3175" s="235" t="s">
        <v>8298</v>
      </c>
      <c r="C3175" s="236" t="s">
        <v>7767</v>
      </c>
      <c r="D3175" s="237">
        <v>45997</v>
      </c>
      <c r="E3175" s="238"/>
      <c r="F3175" s="236"/>
      <c r="G3175" s="32" t="s">
        <v>1549</v>
      </c>
      <c r="H3175" s="238"/>
      <c r="I3175" s="235" t="s">
        <v>8298</v>
      </c>
      <c r="J3175" s="240" t="s">
        <v>1784</v>
      </c>
      <c r="K3175" s="333" t="s">
        <v>48</v>
      </c>
      <c r="L3175" s="21" t="str">
        <f>VLOOKUP($K3175,TONG_SL!$A:$D,2,0)</f>
        <v>Mọc Nấm Hương 250g</v>
      </c>
      <c r="N3175" s="21" t="str">
        <f t="shared" si="304"/>
        <v>K-C6</v>
      </c>
      <c r="Q3175" s="21" t="str">
        <f>VLOOKUP(K3175,TONG_SL!$A:$D,3,0)</f>
        <v>Túi</v>
      </c>
      <c r="R3175" s="1">
        <v>5</v>
      </c>
      <c r="S3175" s="220"/>
      <c r="T3175" s="220">
        <f>VLOOKUP(VLOOKUP(G3175,Ma_KH!$A:$R,18,0)&amp;K3175,Gia_MB!$A:$F,6,0)</f>
        <v>46000</v>
      </c>
      <c r="U3175" s="221">
        <f t="shared" si="305"/>
        <v>230000</v>
      </c>
      <c r="V3175" s="220"/>
      <c r="W3175" s="222">
        <f t="shared" si="306"/>
        <v>0</v>
      </c>
      <c r="X3175" s="223" t="str">
        <f t="shared" si="307"/>
        <v>8</v>
      </c>
      <c r="Y3175" s="220"/>
      <c r="Z3175" s="221">
        <f t="shared" si="308"/>
        <v>18400</v>
      </c>
      <c r="AA3175" s="5">
        <f>VLOOKUP(G3175,Ma_KH!$A:$R,14,0)</f>
        <v>60</v>
      </c>
    </row>
    <row r="3176" spans="1:27" hidden="1" x14ac:dyDescent="0.25">
      <c r="A3176" s="234">
        <v>45992</v>
      </c>
      <c r="B3176" s="235" t="s">
        <v>8298</v>
      </c>
      <c r="C3176" s="236" t="s">
        <v>7767</v>
      </c>
      <c r="D3176" s="237">
        <v>45997</v>
      </c>
      <c r="E3176" s="238"/>
      <c r="F3176" s="236"/>
      <c r="G3176" s="32" t="s">
        <v>1549</v>
      </c>
      <c r="H3176" s="238"/>
      <c r="I3176" s="235" t="s">
        <v>8298</v>
      </c>
      <c r="J3176" s="240" t="s">
        <v>1784</v>
      </c>
      <c r="K3176" s="333" t="s">
        <v>37</v>
      </c>
      <c r="L3176" s="21" t="str">
        <f>VLOOKUP($K3176,TONG_SL!$A:$D,2,0)</f>
        <v>Chả cốm 300g</v>
      </c>
      <c r="N3176" s="21" t="str">
        <f t="shared" si="304"/>
        <v>K-C6</v>
      </c>
      <c r="Q3176" s="21" t="str">
        <f>VLOOKUP(K3176,TONG_SL!$A:$D,3,0)</f>
        <v>Túi</v>
      </c>
      <c r="R3176" s="1">
        <v>5</v>
      </c>
      <c r="S3176" s="220"/>
      <c r="T3176" s="220">
        <f>VLOOKUP(VLOOKUP(G3176,Ma_KH!$A:$R,18,0)&amp;K3176,Gia_MB!$A:$F,6,0)</f>
        <v>74250</v>
      </c>
      <c r="U3176" s="221">
        <f t="shared" si="305"/>
        <v>371250</v>
      </c>
      <c r="V3176" s="220"/>
      <c r="W3176" s="222">
        <f t="shared" si="306"/>
        <v>0</v>
      </c>
      <c r="X3176" s="223" t="str">
        <f t="shared" si="307"/>
        <v>8</v>
      </c>
      <c r="Y3176" s="220"/>
      <c r="Z3176" s="221">
        <f t="shared" si="308"/>
        <v>29700</v>
      </c>
      <c r="AA3176" s="5">
        <f>VLOOKUP(G3176,Ma_KH!$A:$R,14,0)</f>
        <v>60</v>
      </c>
    </row>
    <row r="3177" spans="1:27" hidden="1" x14ac:dyDescent="0.25">
      <c r="A3177" s="234">
        <v>45992</v>
      </c>
      <c r="B3177" s="235" t="s">
        <v>8299</v>
      </c>
      <c r="C3177" s="236" t="s">
        <v>7767</v>
      </c>
      <c r="D3177" s="237">
        <v>45997</v>
      </c>
      <c r="E3177" s="238"/>
      <c r="F3177" s="236"/>
      <c r="G3177" s="32" t="s">
        <v>1082</v>
      </c>
      <c r="H3177" s="238"/>
      <c r="I3177" s="235" t="s">
        <v>8299</v>
      </c>
      <c r="J3177" s="240" t="s">
        <v>1784</v>
      </c>
      <c r="K3177" s="333" t="s">
        <v>30</v>
      </c>
      <c r="L3177" s="21" t="str">
        <f>VLOOKUP($K3177,TONG_SL!$A:$D,2,0)</f>
        <v>Gà muối 500g</v>
      </c>
      <c r="N3177" s="21" t="str">
        <f t="shared" ref="N3177:N3212" si="309">IF($B3177&lt;&gt;"","K-C6","")</f>
        <v>K-C6</v>
      </c>
      <c r="Q3177" s="21" t="str">
        <f>VLOOKUP(K3177,TONG_SL!$A:$D,3,0)</f>
        <v>Túi</v>
      </c>
      <c r="R3177" s="1">
        <v>6</v>
      </c>
      <c r="S3177" s="220"/>
      <c r="T3177" s="220">
        <f>VLOOKUP(VLOOKUP(G3177,Ma_KH!$A:$R,18,0)&amp;K3177,Gia_MB!$A:$F,6,0)</f>
        <v>111058</v>
      </c>
      <c r="U3177" s="221">
        <f t="shared" si="305"/>
        <v>666348</v>
      </c>
      <c r="V3177" s="220"/>
      <c r="W3177" s="222">
        <f t="shared" si="306"/>
        <v>0</v>
      </c>
      <c r="X3177" s="223" t="str">
        <f t="shared" si="307"/>
        <v>8</v>
      </c>
      <c r="Y3177" s="220"/>
      <c r="Z3177" s="221">
        <f t="shared" si="308"/>
        <v>53307.840000000004</v>
      </c>
      <c r="AA3177" s="5">
        <f>VLOOKUP(G3177,Ma_KH!$A:$R,14,0)</f>
        <v>60</v>
      </c>
    </row>
    <row r="3178" spans="1:27" hidden="1" x14ac:dyDescent="0.25">
      <c r="A3178" s="234">
        <v>45992</v>
      </c>
      <c r="B3178" s="235" t="s">
        <v>8300</v>
      </c>
      <c r="C3178" s="236" t="s">
        <v>7767</v>
      </c>
      <c r="D3178" s="237">
        <v>45997</v>
      </c>
      <c r="E3178" s="238"/>
      <c r="F3178" s="236"/>
      <c r="G3178" s="32" t="s">
        <v>1044</v>
      </c>
      <c r="H3178" s="238"/>
      <c r="I3178" s="235" t="s">
        <v>8300</v>
      </c>
      <c r="J3178" s="240" t="s">
        <v>1784</v>
      </c>
      <c r="K3178" s="333" t="s">
        <v>27</v>
      </c>
      <c r="L3178" s="21" t="str">
        <f>VLOOKUP($K3178,TONG_SL!$A:$D,2,0)</f>
        <v>Chân giò heo muối 300g</v>
      </c>
      <c r="N3178" s="21" t="str">
        <f t="shared" si="309"/>
        <v>K-C6</v>
      </c>
      <c r="Q3178" s="21" t="str">
        <f>VLOOKUP(K3178,TONG_SL!$A:$D,3,0)</f>
        <v>Túi</v>
      </c>
      <c r="R3178" s="1">
        <v>6</v>
      </c>
      <c r="S3178" s="220"/>
      <c r="T3178" s="220">
        <f>VLOOKUP(VLOOKUP(G3178,Ma_KH!$A:$R,18,0)&amp;K3178,Gia_MB!$A:$F,6,0)</f>
        <v>73431</v>
      </c>
      <c r="U3178" s="221">
        <f t="shared" si="305"/>
        <v>440586</v>
      </c>
      <c r="V3178" s="220"/>
      <c r="W3178" s="222">
        <f t="shared" si="306"/>
        <v>0</v>
      </c>
      <c r="X3178" s="223" t="str">
        <f t="shared" si="307"/>
        <v>8</v>
      </c>
      <c r="Y3178" s="220"/>
      <c r="Z3178" s="221">
        <f t="shared" si="308"/>
        <v>35246.879999999997</v>
      </c>
      <c r="AA3178" s="5">
        <f>VLOOKUP(G3178,Ma_KH!$A:$R,14,0)</f>
        <v>60</v>
      </c>
    </row>
    <row r="3179" spans="1:27" hidden="1" x14ac:dyDescent="0.25">
      <c r="A3179" s="234">
        <v>45992</v>
      </c>
      <c r="B3179" s="235" t="s">
        <v>8300</v>
      </c>
      <c r="C3179" s="236" t="s">
        <v>7767</v>
      </c>
      <c r="D3179" s="237">
        <v>45997</v>
      </c>
      <c r="E3179" s="238"/>
      <c r="F3179" s="236"/>
      <c r="G3179" s="32" t="s">
        <v>1044</v>
      </c>
      <c r="H3179" s="238"/>
      <c r="I3179" s="235" t="s">
        <v>8300</v>
      </c>
      <c r="J3179" s="240" t="s">
        <v>1784</v>
      </c>
      <c r="K3179" s="333" t="s">
        <v>48</v>
      </c>
      <c r="L3179" s="21" t="str">
        <f>VLOOKUP($K3179,TONG_SL!$A:$D,2,0)</f>
        <v>Mọc Nấm Hương 250g</v>
      </c>
      <c r="N3179" s="21" t="str">
        <f t="shared" si="309"/>
        <v>K-C6</v>
      </c>
      <c r="Q3179" s="21" t="str">
        <f>VLOOKUP(K3179,TONG_SL!$A:$D,3,0)</f>
        <v>Túi</v>
      </c>
      <c r="R3179" s="1">
        <v>3</v>
      </c>
      <c r="S3179" s="220"/>
      <c r="T3179" s="220">
        <f>VLOOKUP(VLOOKUP(G3179,Ma_KH!$A:$R,18,0)&amp;K3179,Gia_MB!$A:$F,6,0)</f>
        <v>46000</v>
      </c>
      <c r="U3179" s="221">
        <f t="shared" si="305"/>
        <v>138000</v>
      </c>
      <c r="V3179" s="220"/>
      <c r="W3179" s="222">
        <f t="shared" si="306"/>
        <v>0</v>
      </c>
      <c r="X3179" s="223" t="str">
        <f t="shared" si="307"/>
        <v>8</v>
      </c>
      <c r="Y3179" s="220"/>
      <c r="Z3179" s="221">
        <f t="shared" si="308"/>
        <v>11040</v>
      </c>
      <c r="AA3179" s="5">
        <f>VLOOKUP(G3179,Ma_KH!$A:$R,14,0)</f>
        <v>60</v>
      </c>
    </row>
    <row r="3180" spans="1:27" hidden="1" x14ac:dyDescent="0.25">
      <c r="A3180" s="234">
        <v>45992</v>
      </c>
      <c r="B3180" s="235">
        <v>4180971149</v>
      </c>
      <c r="C3180" s="236" t="s">
        <v>7767</v>
      </c>
      <c r="D3180" s="237">
        <v>45997</v>
      </c>
      <c r="E3180" s="238"/>
      <c r="F3180" s="236"/>
      <c r="G3180" s="32" t="s">
        <v>75</v>
      </c>
      <c r="H3180" s="238"/>
      <c r="I3180" s="235">
        <v>4180971149</v>
      </c>
      <c r="J3180" s="240" t="s">
        <v>1784</v>
      </c>
      <c r="K3180" s="333" t="s">
        <v>27</v>
      </c>
      <c r="L3180" s="21" t="str">
        <f>VLOOKUP($K3180,TONG_SL!$A:$D,2,0)</f>
        <v>Chân giò heo muối 300g</v>
      </c>
      <c r="N3180" s="21" t="str">
        <f t="shared" si="309"/>
        <v>K-C6</v>
      </c>
      <c r="Q3180" s="21" t="str">
        <f>VLOOKUP(K3180,TONG_SL!$A:$D,3,0)</f>
        <v>Túi</v>
      </c>
      <c r="R3180" s="1">
        <v>15</v>
      </c>
      <c r="S3180" s="220"/>
      <c r="T3180" s="220">
        <f>VLOOKUP(VLOOKUP(G3180,Ma_KH!$A:$R,18,0)&amp;K3180,Gia_MB!$A:$F,6,0)</f>
        <v>73431</v>
      </c>
      <c r="U3180" s="221">
        <f t="shared" si="305"/>
        <v>1101465</v>
      </c>
      <c r="V3180" s="220"/>
      <c r="W3180" s="222">
        <f t="shared" si="306"/>
        <v>0</v>
      </c>
      <c r="X3180" s="223" t="str">
        <f t="shared" si="307"/>
        <v>8</v>
      </c>
      <c r="Y3180" s="220"/>
      <c r="Z3180" s="221">
        <f t="shared" si="308"/>
        <v>88117.2</v>
      </c>
      <c r="AA3180" s="5">
        <f>VLOOKUP(G3180,Ma_KH!$A:$R,14,0)</f>
        <v>60</v>
      </c>
    </row>
    <row r="3181" spans="1:27" hidden="1" x14ac:dyDescent="0.25">
      <c r="A3181" s="234">
        <v>45992</v>
      </c>
      <c r="B3181" s="235">
        <v>4180971149</v>
      </c>
      <c r="C3181" s="236" t="s">
        <v>7767</v>
      </c>
      <c r="D3181" s="237">
        <v>45997</v>
      </c>
      <c r="E3181" s="238"/>
      <c r="F3181" s="236"/>
      <c r="G3181" s="32" t="s">
        <v>75</v>
      </c>
      <c r="H3181" s="238"/>
      <c r="I3181" s="235">
        <v>4180971149</v>
      </c>
      <c r="J3181" s="240" t="s">
        <v>1784</v>
      </c>
      <c r="K3181" s="333" t="s">
        <v>32</v>
      </c>
      <c r="L3181" s="21" t="str">
        <f>VLOOKUP($K3181,TONG_SL!$A:$D,2,0)</f>
        <v>Giò Tai Lưỡi Xào 250g</v>
      </c>
      <c r="N3181" s="21" t="str">
        <f t="shared" si="309"/>
        <v>K-C6</v>
      </c>
      <c r="Q3181" s="21" t="str">
        <f>VLOOKUP(K3181,TONG_SL!$A:$D,3,0)</f>
        <v>Túi</v>
      </c>
      <c r="R3181" s="1">
        <v>10</v>
      </c>
      <c r="S3181" s="220"/>
      <c r="T3181" s="220">
        <f>VLOOKUP(VLOOKUP(G3181,Ma_KH!$A:$R,18,0)&amp;K3181,Gia_MB!$A:$F,6,0)</f>
        <v>50182</v>
      </c>
      <c r="U3181" s="221">
        <f t="shared" si="305"/>
        <v>501820</v>
      </c>
      <c r="V3181" s="220"/>
      <c r="W3181" s="222">
        <f t="shared" si="306"/>
        <v>0</v>
      </c>
      <c r="X3181" s="223" t="str">
        <f t="shared" si="307"/>
        <v>8</v>
      </c>
      <c r="Y3181" s="220"/>
      <c r="Z3181" s="221">
        <f t="shared" si="308"/>
        <v>40145.599999999999</v>
      </c>
      <c r="AA3181" s="5">
        <f>VLOOKUP(G3181,Ma_KH!$A:$R,14,0)</f>
        <v>60</v>
      </c>
    </row>
    <row r="3182" spans="1:27" hidden="1" x14ac:dyDescent="0.25">
      <c r="A3182" s="234">
        <v>45992</v>
      </c>
      <c r="B3182" s="235">
        <v>4180988787</v>
      </c>
      <c r="C3182" s="236" t="s">
        <v>7767</v>
      </c>
      <c r="D3182" s="237">
        <v>45997</v>
      </c>
      <c r="E3182" s="238"/>
      <c r="F3182" s="236"/>
      <c r="G3182" s="32" t="s">
        <v>500</v>
      </c>
      <c r="H3182" s="238"/>
      <c r="I3182" s="235">
        <v>4180988787</v>
      </c>
      <c r="J3182" s="240" t="s">
        <v>1784</v>
      </c>
      <c r="K3182" s="333" t="s">
        <v>27</v>
      </c>
      <c r="L3182" s="21" t="str">
        <f>VLOOKUP($K3182,TONG_SL!$A:$D,2,0)</f>
        <v>Chân giò heo muối 300g</v>
      </c>
      <c r="N3182" s="21" t="str">
        <f t="shared" si="309"/>
        <v>K-C6</v>
      </c>
      <c r="Q3182" s="21" t="str">
        <f>VLOOKUP(K3182,TONG_SL!$A:$D,3,0)</f>
        <v>Túi</v>
      </c>
      <c r="R3182" s="1">
        <v>10</v>
      </c>
      <c r="S3182" s="220"/>
      <c r="T3182" s="220">
        <f>VLOOKUP(VLOOKUP(G3182,Ma_KH!$A:$R,18,0)&amp;K3182,Gia_MB!$A:$F,6,0)</f>
        <v>73431</v>
      </c>
      <c r="U3182" s="221">
        <f t="shared" si="305"/>
        <v>734310</v>
      </c>
      <c r="V3182" s="220"/>
      <c r="W3182" s="222">
        <f t="shared" si="306"/>
        <v>0</v>
      </c>
      <c r="X3182" s="223" t="str">
        <f t="shared" si="307"/>
        <v>8</v>
      </c>
      <c r="Y3182" s="220"/>
      <c r="Z3182" s="221">
        <f t="shared" si="308"/>
        <v>58744.800000000003</v>
      </c>
      <c r="AA3182" s="5">
        <f>VLOOKUP(G3182,Ma_KH!$A:$R,14,0)</f>
        <v>60</v>
      </c>
    </row>
    <row r="3183" spans="1:27" hidden="1" x14ac:dyDescent="0.25">
      <c r="A3183" s="234">
        <v>45992</v>
      </c>
      <c r="B3183" s="235">
        <v>4180981823</v>
      </c>
      <c r="C3183" s="236" t="s">
        <v>7767</v>
      </c>
      <c r="D3183" s="237">
        <v>45997</v>
      </c>
      <c r="E3183" s="238"/>
      <c r="F3183" s="236"/>
      <c r="G3183" s="32" t="s">
        <v>1630</v>
      </c>
      <c r="H3183" s="238"/>
      <c r="I3183" s="235">
        <v>4180981823</v>
      </c>
      <c r="J3183" s="240" t="s">
        <v>1784</v>
      </c>
      <c r="K3183" s="333" t="s">
        <v>30</v>
      </c>
      <c r="L3183" s="21" t="str">
        <f>VLOOKUP($K3183,TONG_SL!$A:$D,2,0)</f>
        <v>Gà muối 500g</v>
      </c>
      <c r="N3183" s="21" t="str">
        <f t="shared" si="309"/>
        <v>K-C6</v>
      </c>
      <c r="Q3183" s="21" t="str">
        <f>VLOOKUP(K3183,TONG_SL!$A:$D,3,0)</f>
        <v>Túi</v>
      </c>
      <c r="R3183" s="1">
        <v>6</v>
      </c>
      <c r="S3183" s="220"/>
      <c r="T3183" s="220">
        <f>VLOOKUP(VLOOKUP(G3183,Ma_KH!$A:$R,18,0)&amp;K3183,Gia_MB!$A:$F,6,0)</f>
        <v>111058</v>
      </c>
      <c r="U3183" s="221">
        <f t="shared" si="305"/>
        <v>666348</v>
      </c>
      <c r="V3183" s="220"/>
      <c r="W3183" s="222">
        <f t="shared" si="306"/>
        <v>0</v>
      </c>
      <c r="X3183" s="223" t="str">
        <f t="shared" si="307"/>
        <v>8</v>
      </c>
      <c r="Y3183" s="220"/>
      <c r="Z3183" s="221">
        <f t="shared" si="308"/>
        <v>53307.840000000004</v>
      </c>
      <c r="AA3183" s="5">
        <f>VLOOKUP(G3183,Ma_KH!$A:$R,14,0)</f>
        <v>60</v>
      </c>
    </row>
    <row r="3184" spans="1:27" hidden="1" x14ac:dyDescent="0.25">
      <c r="A3184" s="234">
        <v>45992</v>
      </c>
      <c r="B3184" s="235">
        <v>4180977763</v>
      </c>
      <c r="C3184" s="236" t="s">
        <v>7767</v>
      </c>
      <c r="D3184" s="237">
        <v>45997</v>
      </c>
      <c r="E3184" s="238"/>
      <c r="F3184" s="236"/>
      <c r="G3184" s="32" t="s">
        <v>922</v>
      </c>
      <c r="H3184" s="238"/>
      <c r="I3184" s="235">
        <v>4180977763</v>
      </c>
      <c r="J3184" s="240" t="s">
        <v>1784</v>
      </c>
      <c r="K3184" s="333" t="s">
        <v>30</v>
      </c>
      <c r="L3184" s="21" t="str">
        <f>VLOOKUP($K3184,TONG_SL!$A:$D,2,0)</f>
        <v>Gà muối 500g</v>
      </c>
      <c r="N3184" s="21" t="str">
        <f t="shared" si="309"/>
        <v>K-C6</v>
      </c>
      <c r="Q3184" s="21" t="str">
        <f>VLOOKUP(K3184,TONG_SL!$A:$D,3,0)</f>
        <v>Túi</v>
      </c>
      <c r="R3184" s="1">
        <v>5</v>
      </c>
      <c r="S3184" s="220"/>
      <c r="T3184" s="220">
        <f>VLOOKUP(VLOOKUP(G3184,Ma_KH!$A:$R,18,0)&amp;K3184,Gia_MB!$A:$F,6,0)</f>
        <v>111058</v>
      </c>
      <c r="U3184" s="221">
        <f t="shared" si="305"/>
        <v>555290</v>
      </c>
      <c r="V3184" s="220"/>
      <c r="W3184" s="222">
        <f t="shared" si="306"/>
        <v>0</v>
      </c>
      <c r="X3184" s="223" t="str">
        <f t="shared" si="307"/>
        <v>8</v>
      </c>
      <c r="Y3184" s="220"/>
      <c r="Z3184" s="221">
        <f t="shared" si="308"/>
        <v>44423.200000000004</v>
      </c>
      <c r="AA3184" s="5">
        <f>VLOOKUP(G3184,Ma_KH!$A:$R,14,0)</f>
        <v>60</v>
      </c>
    </row>
    <row r="3185" spans="1:27" hidden="1" x14ac:dyDescent="0.25">
      <c r="A3185" s="234">
        <v>45992</v>
      </c>
      <c r="B3185" s="235">
        <v>4180977763</v>
      </c>
      <c r="C3185" s="236" t="s">
        <v>7767</v>
      </c>
      <c r="D3185" s="237">
        <v>45997</v>
      </c>
      <c r="E3185" s="238"/>
      <c r="F3185" s="236"/>
      <c r="G3185" s="32" t="s">
        <v>922</v>
      </c>
      <c r="H3185" s="238"/>
      <c r="I3185" s="235">
        <v>4180977763</v>
      </c>
      <c r="J3185" s="240" t="s">
        <v>1784</v>
      </c>
      <c r="K3185" s="333" t="s">
        <v>27</v>
      </c>
      <c r="L3185" s="21" t="str">
        <f>VLOOKUP($K3185,TONG_SL!$A:$D,2,0)</f>
        <v>Chân giò heo muối 300g</v>
      </c>
      <c r="N3185" s="21" t="str">
        <f t="shared" si="309"/>
        <v>K-C6</v>
      </c>
      <c r="Q3185" s="21" t="str">
        <f>VLOOKUP(K3185,TONG_SL!$A:$D,3,0)</f>
        <v>Túi</v>
      </c>
      <c r="R3185" s="1">
        <v>5</v>
      </c>
      <c r="S3185" s="220"/>
      <c r="T3185" s="220">
        <f>VLOOKUP(VLOOKUP(G3185,Ma_KH!$A:$R,18,0)&amp;K3185,Gia_MB!$A:$F,6,0)</f>
        <v>73431</v>
      </c>
      <c r="U3185" s="221">
        <f t="shared" si="305"/>
        <v>367155</v>
      </c>
      <c r="V3185" s="220"/>
      <c r="W3185" s="222">
        <f t="shared" si="306"/>
        <v>0</v>
      </c>
      <c r="X3185" s="223" t="str">
        <f t="shared" si="307"/>
        <v>8</v>
      </c>
      <c r="Y3185" s="220"/>
      <c r="Z3185" s="221">
        <f t="shared" si="308"/>
        <v>29372.400000000001</v>
      </c>
      <c r="AA3185" s="5">
        <f>VLOOKUP(G3185,Ma_KH!$A:$R,14,0)</f>
        <v>60</v>
      </c>
    </row>
    <row r="3186" spans="1:27" hidden="1" x14ac:dyDescent="0.25">
      <c r="A3186" s="234">
        <v>45992</v>
      </c>
      <c r="B3186" s="235">
        <v>4180988743</v>
      </c>
      <c r="C3186" s="236" t="s">
        <v>7767</v>
      </c>
      <c r="D3186" s="237">
        <v>45997</v>
      </c>
      <c r="E3186" s="238"/>
      <c r="F3186" s="236"/>
      <c r="G3186" s="32" t="s">
        <v>1432</v>
      </c>
      <c r="H3186" s="238"/>
      <c r="I3186" s="235">
        <v>4180988743</v>
      </c>
      <c r="J3186" s="240" t="s">
        <v>1784</v>
      </c>
      <c r="K3186" s="333" t="s">
        <v>30</v>
      </c>
      <c r="L3186" s="21" t="str">
        <f>VLOOKUP($K3186,TONG_SL!$A:$D,2,0)</f>
        <v>Gà muối 500g</v>
      </c>
      <c r="N3186" s="21" t="str">
        <f t="shared" si="309"/>
        <v>K-C6</v>
      </c>
      <c r="Q3186" s="21" t="str">
        <f>VLOOKUP(K3186,TONG_SL!$A:$D,3,0)</f>
        <v>Túi</v>
      </c>
      <c r="R3186" s="1">
        <v>5</v>
      </c>
      <c r="S3186" s="220"/>
      <c r="T3186" s="220">
        <f>VLOOKUP(VLOOKUP(G3186,Ma_KH!$A:$R,18,0)&amp;K3186,Gia_MB!$A:$F,6,0)</f>
        <v>111058</v>
      </c>
      <c r="U3186" s="221">
        <f t="shared" si="305"/>
        <v>555290</v>
      </c>
      <c r="V3186" s="220"/>
      <c r="W3186" s="222">
        <f t="shared" si="306"/>
        <v>0</v>
      </c>
      <c r="X3186" s="223" t="str">
        <f t="shared" si="307"/>
        <v>8</v>
      </c>
      <c r="Y3186" s="220"/>
      <c r="Z3186" s="221">
        <f t="shared" si="308"/>
        <v>44423.200000000004</v>
      </c>
      <c r="AA3186" s="5">
        <f>VLOOKUP(G3186,Ma_KH!$A:$R,14,0)</f>
        <v>60</v>
      </c>
    </row>
    <row r="3187" spans="1:27" hidden="1" x14ac:dyDescent="0.25">
      <c r="A3187" s="234">
        <v>45990</v>
      </c>
      <c r="B3187" s="235">
        <v>4180613894</v>
      </c>
      <c r="C3187" s="236" t="s">
        <v>7767</v>
      </c>
      <c r="D3187" s="237">
        <v>45997</v>
      </c>
      <c r="E3187" s="238"/>
      <c r="F3187" s="236"/>
      <c r="G3187" s="32" t="s">
        <v>1344</v>
      </c>
      <c r="H3187" s="238"/>
      <c r="I3187" s="235">
        <v>4180613894</v>
      </c>
      <c r="J3187" s="240" t="s">
        <v>1784</v>
      </c>
      <c r="K3187" s="333" t="s">
        <v>34</v>
      </c>
      <c r="L3187" s="21" t="str">
        <f>VLOOKUP($K3187,TONG_SL!$A:$D,2,0)</f>
        <v>Tai heo muối 200g</v>
      </c>
      <c r="N3187" s="21" t="str">
        <f t="shared" si="309"/>
        <v>K-C6</v>
      </c>
      <c r="Q3187" s="21" t="str">
        <f>VLOOKUP(K3187,TONG_SL!$A:$D,3,0)</f>
        <v>Túi</v>
      </c>
      <c r="R3187" s="1">
        <v>5</v>
      </c>
      <c r="S3187" s="220"/>
      <c r="T3187" s="220">
        <f>VLOOKUP(VLOOKUP(G3187,Ma_KH!$A:$R,18,0)&amp;K3187,Gia_MB!$A:$F,6,0)</f>
        <v>55595</v>
      </c>
      <c r="U3187" s="221">
        <f t="shared" si="305"/>
        <v>277975</v>
      </c>
      <c r="V3187" s="220"/>
      <c r="W3187" s="222">
        <f t="shared" si="306"/>
        <v>0</v>
      </c>
      <c r="X3187" s="223" t="str">
        <f t="shared" si="307"/>
        <v>8</v>
      </c>
      <c r="Y3187" s="220"/>
      <c r="Z3187" s="221">
        <f t="shared" si="308"/>
        <v>22238</v>
      </c>
      <c r="AA3187" s="5">
        <f>VLOOKUP(G3187,Ma_KH!$A:$R,14,0)</f>
        <v>60</v>
      </c>
    </row>
    <row r="3188" spans="1:27" hidden="1" x14ac:dyDescent="0.25">
      <c r="A3188" s="234">
        <v>45990</v>
      </c>
      <c r="B3188" s="235">
        <v>4180613894</v>
      </c>
      <c r="C3188" s="236" t="s">
        <v>7767</v>
      </c>
      <c r="D3188" s="237">
        <v>45997</v>
      </c>
      <c r="E3188" s="238"/>
      <c r="F3188" s="236"/>
      <c r="G3188" s="32" t="s">
        <v>1344</v>
      </c>
      <c r="H3188" s="238"/>
      <c r="I3188" s="235">
        <v>4180613894</v>
      </c>
      <c r="J3188" s="240" t="s">
        <v>1784</v>
      </c>
      <c r="K3188" s="333" t="s">
        <v>48</v>
      </c>
      <c r="L3188" s="21" t="str">
        <f>VLOOKUP($K3188,TONG_SL!$A:$D,2,0)</f>
        <v>Mọc Nấm Hương 250g</v>
      </c>
      <c r="N3188" s="21" t="str">
        <f t="shared" si="309"/>
        <v>K-C6</v>
      </c>
      <c r="Q3188" s="21" t="str">
        <f>VLOOKUP(K3188,TONG_SL!$A:$D,3,0)</f>
        <v>Túi</v>
      </c>
      <c r="R3188" s="1">
        <v>5</v>
      </c>
      <c r="S3188" s="220"/>
      <c r="T3188" s="220">
        <f>VLOOKUP(VLOOKUP(G3188,Ma_KH!$A:$R,18,0)&amp;K3188,Gia_MB!$A:$F,6,0)</f>
        <v>46000</v>
      </c>
      <c r="U3188" s="221">
        <f t="shared" si="305"/>
        <v>230000</v>
      </c>
      <c r="V3188" s="220"/>
      <c r="W3188" s="222">
        <f t="shared" si="306"/>
        <v>0</v>
      </c>
      <c r="X3188" s="223" t="str">
        <f t="shared" si="307"/>
        <v>8</v>
      </c>
      <c r="Y3188" s="220"/>
      <c r="Z3188" s="221">
        <f t="shared" si="308"/>
        <v>18400</v>
      </c>
      <c r="AA3188" s="5">
        <f>VLOOKUP(G3188,Ma_KH!$A:$R,14,0)</f>
        <v>60</v>
      </c>
    </row>
    <row r="3189" spans="1:27" hidden="1" x14ac:dyDescent="0.25">
      <c r="A3189" s="234">
        <v>45990</v>
      </c>
      <c r="B3189" s="235">
        <v>4180613894</v>
      </c>
      <c r="C3189" s="236" t="s">
        <v>7767</v>
      </c>
      <c r="D3189" s="237">
        <v>45997</v>
      </c>
      <c r="E3189" s="238"/>
      <c r="F3189" s="236"/>
      <c r="G3189" s="32" t="s">
        <v>1344</v>
      </c>
      <c r="H3189" s="238"/>
      <c r="I3189" s="235">
        <v>4180613894</v>
      </c>
      <c r="J3189" s="240" t="s">
        <v>1784</v>
      </c>
      <c r="K3189" s="333" t="s">
        <v>39</v>
      </c>
      <c r="L3189" s="21" t="str">
        <f>VLOOKUP($K3189,TONG_SL!$A:$D,2,0)</f>
        <v>Chả nướng 300g</v>
      </c>
      <c r="N3189" s="21" t="str">
        <f t="shared" si="309"/>
        <v>K-C6</v>
      </c>
      <c r="Q3189" s="21" t="str">
        <f>VLOOKUP(K3189,TONG_SL!$A:$D,3,0)</f>
        <v>Túi</v>
      </c>
      <c r="R3189" s="1">
        <v>5</v>
      </c>
      <c r="S3189" s="220"/>
      <c r="T3189" s="220">
        <f>VLOOKUP(VLOOKUP(G3189,Ma_KH!$A:$R,18,0)&amp;K3189,Gia_MB!$A:$F,6,0)</f>
        <v>70950</v>
      </c>
      <c r="U3189" s="221">
        <f t="shared" si="305"/>
        <v>354750</v>
      </c>
      <c r="V3189" s="220"/>
      <c r="W3189" s="222">
        <f t="shared" si="306"/>
        <v>0</v>
      </c>
      <c r="X3189" s="223" t="str">
        <f t="shared" si="307"/>
        <v>8</v>
      </c>
      <c r="Y3189" s="220"/>
      <c r="Z3189" s="221">
        <f t="shared" si="308"/>
        <v>28380</v>
      </c>
      <c r="AA3189" s="5">
        <f>VLOOKUP(G3189,Ma_KH!$A:$R,14,0)</f>
        <v>60</v>
      </c>
    </row>
    <row r="3190" spans="1:27" hidden="1" x14ac:dyDescent="0.25">
      <c r="A3190" s="234">
        <v>45994</v>
      </c>
      <c r="B3190" s="235">
        <v>4180791477</v>
      </c>
      <c r="C3190" s="236" t="s">
        <v>7767</v>
      </c>
      <c r="D3190" s="237">
        <v>45997</v>
      </c>
      <c r="E3190" s="238"/>
      <c r="F3190" s="236"/>
      <c r="G3190" s="32" t="s">
        <v>243</v>
      </c>
      <c r="H3190" s="238"/>
      <c r="I3190" s="235">
        <v>4180791477</v>
      </c>
      <c r="J3190" s="240" t="s">
        <v>1784</v>
      </c>
      <c r="K3190" s="333" t="s">
        <v>30</v>
      </c>
      <c r="L3190" s="21" t="str">
        <f>VLOOKUP($K3190,TONG_SL!$A:$D,2,0)</f>
        <v>Gà muối 500g</v>
      </c>
      <c r="N3190" s="21" t="str">
        <f t="shared" si="309"/>
        <v>K-C6</v>
      </c>
      <c r="Q3190" s="21" t="str">
        <f>VLOOKUP(K3190,TONG_SL!$A:$D,3,0)</f>
        <v>Túi</v>
      </c>
      <c r="R3190" s="1">
        <v>6</v>
      </c>
      <c r="S3190" s="220"/>
      <c r="T3190" s="220">
        <f>VLOOKUP(VLOOKUP(G3190,Ma_KH!$A:$R,18,0)&amp;K3190,Gia_MB!$A:$F,6,0)</f>
        <v>111058</v>
      </c>
      <c r="U3190" s="221">
        <f t="shared" si="305"/>
        <v>666348</v>
      </c>
      <c r="V3190" s="220"/>
      <c r="W3190" s="222">
        <f t="shared" si="306"/>
        <v>0</v>
      </c>
      <c r="X3190" s="223" t="str">
        <f t="shared" si="307"/>
        <v>8</v>
      </c>
      <c r="Y3190" s="220"/>
      <c r="Z3190" s="221">
        <f t="shared" si="308"/>
        <v>53307.840000000004</v>
      </c>
      <c r="AA3190" s="5">
        <f>VLOOKUP(G3190,Ma_KH!$A:$R,14,0)</f>
        <v>60</v>
      </c>
    </row>
    <row r="3191" spans="1:27" hidden="1" x14ac:dyDescent="0.25">
      <c r="A3191" s="234">
        <v>45994</v>
      </c>
      <c r="B3191" s="235">
        <v>4180791477</v>
      </c>
      <c r="C3191" s="236" t="s">
        <v>7767</v>
      </c>
      <c r="D3191" s="237">
        <v>45997</v>
      </c>
      <c r="E3191" s="238"/>
      <c r="F3191" s="236"/>
      <c r="G3191" s="32" t="s">
        <v>243</v>
      </c>
      <c r="H3191" s="238"/>
      <c r="I3191" s="235">
        <v>4180791477</v>
      </c>
      <c r="J3191" s="240" t="s">
        <v>1784</v>
      </c>
      <c r="K3191" s="333" t="s">
        <v>48</v>
      </c>
      <c r="L3191" s="21" t="str">
        <f>VLOOKUP($K3191,TONG_SL!$A:$D,2,0)</f>
        <v>Mọc Nấm Hương 250g</v>
      </c>
      <c r="N3191" s="21" t="str">
        <f t="shared" si="309"/>
        <v>K-C6</v>
      </c>
      <c r="Q3191" s="21" t="str">
        <f>VLOOKUP(K3191,TONG_SL!$A:$D,3,0)</f>
        <v>Túi</v>
      </c>
      <c r="R3191" s="1">
        <v>3</v>
      </c>
      <c r="S3191" s="220"/>
      <c r="T3191" s="220">
        <f>VLOOKUP(VLOOKUP(G3191,Ma_KH!$A:$R,18,0)&amp;K3191,Gia_MB!$A:$F,6,0)</f>
        <v>46000</v>
      </c>
      <c r="U3191" s="221">
        <f t="shared" si="305"/>
        <v>138000</v>
      </c>
      <c r="V3191" s="220"/>
      <c r="W3191" s="222">
        <f t="shared" si="306"/>
        <v>0</v>
      </c>
      <c r="X3191" s="223" t="str">
        <f t="shared" si="307"/>
        <v>8</v>
      </c>
      <c r="Y3191" s="220"/>
      <c r="Z3191" s="221">
        <f t="shared" si="308"/>
        <v>11040</v>
      </c>
      <c r="AA3191" s="5">
        <f>VLOOKUP(G3191,Ma_KH!$A:$R,14,0)</f>
        <v>60</v>
      </c>
    </row>
    <row r="3192" spans="1:27" hidden="1" x14ac:dyDescent="0.25">
      <c r="A3192" s="234">
        <v>45993</v>
      </c>
      <c r="B3192" s="235">
        <v>4180731095</v>
      </c>
      <c r="C3192" s="236" t="s">
        <v>7767</v>
      </c>
      <c r="D3192" s="237">
        <v>45997</v>
      </c>
      <c r="E3192" s="238"/>
      <c r="F3192" s="236"/>
      <c r="G3192" s="32" t="s">
        <v>1501</v>
      </c>
      <c r="H3192" s="238"/>
      <c r="I3192" s="235">
        <v>4180731095</v>
      </c>
      <c r="J3192" s="240" t="s">
        <v>1784</v>
      </c>
      <c r="K3192" s="333" t="s">
        <v>34</v>
      </c>
      <c r="L3192" s="21" t="str">
        <f>VLOOKUP($K3192,TONG_SL!$A:$D,2,0)</f>
        <v>Tai heo muối 200g</v>
      </c>
      <c r="N3192" s="21" t="str">
        <f t="shared" si="309"/>
        <v>K-C6</v>
      </c>
      <c r="Q3192" s="21" t="str">
        <f>VLOOKUP(K3192,TONG_SL!$A:$D,3,0)</f>
        <v>Túi</v>
      </c>
      <c r="R3192" s="1">
        <v>5</v>
      </c>
      <c r="S3192" s="220"/>
      <c r="T3192" s="220">
        <f>VLOOKUP(VLOOKUP(G3192,Ma_KH!$A:$R,18,0)&amp;K3192,Gia_MB!$A:$F,6,0)</f>
        <v>55595</v>
      </c>
      <c r="U3192" s="221">
        <f t="shared" si="305"/>
        <v>277975</v>
      </c>
      <c r="V3192" s="220"/>
      <c r="W3192" s="222">
        <f t="shared" si="306"/>
        <v>0</v>
      </c>
      <c r="X3192" s="223" t="str">
        <f t="shared" si="307"/>
        <v>8</v>
      </c>
      <c r="Y3192" s="220"/>
      <c r="Z3192" s="221">
        <f t="shared" si="308"/>
        <v>22238</v>
      </c>
      <c r="AA3192" s="5">
        <f>VLOOKUP(G3192,Ma_KH!$A:$R,14,0)</f>
        <v>60</v>
      </c>
    </row>
    <row r="3193" spans="1:27" hidden="1" x14ac:dyDescent="0.25">
      <c r="A3193" s="234">
        <v>45993</v>
      </c>
      <c r="B3193" s="235">
        <v>4180731095</v>
      </c>
      <c r="C3193" s="236" t="s">
        <v>7767</v>
      </c>
      <c r="D3193" s="237">
        <v>45997</v>
      </c>
      <c r="E3193" s="238"/>
      <c r="F3193" s="236"/>
      <c r="G3193" s="32" t="s">
        <v>1501</v>
      </c>
      <c r="H3193" s="238"/>
      <c r="I3193" s="235">
        <v>4180731095</v>
      </c>
      <c r="J3193" s="240" t="s">
        <v>1784</v>
      </c>
      <c r="K3193" s="333" t="s">
        <v>39</v>
      </c>
      <c r="L3193" s="21" t="str">
        <f>VLOOKUP($K3193,TONG_SL!$A:$D,2,0)</f>
        <v>Chả nướng 300g</v>
      </c>
      <c r="N3193" s="21" t="str">
        <f t="shared" si="309"/>
        <v>K-C6</v>
      </c>
      <c r="Q3193" s="21" t="str">
        <f>VLOOKUP(K3193,TONG_SL!$A:$D,3,0)</f>
        <v>Túi</v>
      </c>
      <c r="R3193" s="1">
        <v>3</v>
      </c>
      <c r="S3193" s="220"/>
      <c r="T3193" s="220">
        <f>VLOOKUP(VLOOKUP(G3193,Ma_KH!$A:$R,18,0)&amp;K3193,Gia_MB!$A:$F,6,0)</f>
        <v>70950</v>
      </c>
      <c r="U3193" s="221">
        <f t="shared" si="305"/>
        <v>212850</v>
      </c>
      <c r="V3193" s="220"/>
      <c r="W3193" s="222">
        <f t="shared" si="306"/>
        <v>0</v>
      </c>
      <c r="X3193" s="223" t="str">
        <f t="shared" si="307"/>
        <v>8</v>
      </c>
      <c r="Y3193" s="220"/>
      <c r="Z3193" s="221">
        <f t="shared" si="308"/>
        <v>17028</v>
      </c>
      <c r="AA3193" s="5">
        <f>VLOOKUP(G3193,Ma_KH!$A:$R,14,0)</f>
        <v>60</v>
      </c>
    </row>
    <row r="3194" spans="1:27" hidden="1" x14ac:dyDescent="0.25">
      <c r="A3194" s="234">
        <v>45993</v>
      </c>
      <c r="B3194" s="235">
        <v>4180731095</v>
      </c>
      <c r="C3194" s="236" t="s">
        <v>7767</v>
      </c>
      <c r="D3194" s="237">
        <v>45997</v>
      </c>
      <c r="E3194" s="238"/>
      <c r="F3194" s="236"/>
      <c r="G3194" s="32" t="s">
        <v>1501</v>
      </c>
      <c r="H3194" s="238"/>
      <c r="I3194" s="235">
        <v>4180731095</v>
      </c>
      <c r="J3194" s="240" t="s">
        <v>1784</v>
      </c>
      <c r="K3194" s="333" t="s">
        <v>32</v>
      </c>
      <c r="L3194" s="21" t="str">
        <f>VLOOKUP($K3194,TONG_SL!$A:$D,2,0)</f>
        <v>Giò Tai Lưỡi Xào 250g</v>
      </c>
      <c r="N3194" s="21" t="str">
        <f t="shared" si="309"/>
        <v>K-C6</v>
      </c>
      <c r="Q3194" s="21" t="str">
        <f>VLOOKUP(K3194,TONG_SL!$A:$D,3,0)</f>
        <v>Túi</v>
      </c>
      <c r="R3194" s="1">
        <v>3</v>
      </c>
      <c r="S3194" s="220"/>
      <c r="T3194" s="220">
        <f>VLOOKUP(VLOOKUP(G3194,Ma_KH!$A:$R,18,0)&amp;K3194,Gia_MB!$A:$F,6,0)</f>
        <v>50182</v>
      </c>
      <c r="U3194" s="221">
        <f t="shared" si="305"/>
        <v>150546</v>
      </c>
      <c r="V3194" s="220"/>
      <c r="W3194" s="222">
        <f t="shared" si="306"/>
        <v>0</v>
      </c>
      <c r="X3194" s="223" t="str">
        <f t="shared" si="307"/>
        <v>8</v>
      </c>
      <c r="Y3194" s="220"/>
      <c r="Z3194" s="221">
        <f t="shared" si="308"/>
        <v>12043.68</v>
      </c>
      <c r="AA3194" s="5">
        <f>VLOOKUP(G3194,Ma_KH!$A:$R,14,0)</f>
        <v>60</v>
      </c>
    </row>
    <row r="3195" spans="1:27" hidden="1" x14ac:dyDescent="0.25">
      <c r="A3195" s="234">
        <v>45993</v>
      </c>
      <c r="B3195" s="235">
        <v>4180731095</v>
      </c>
      <c r="C3195" s="236" t="s">
        <v>7767</v>
      </c>
      <c r="D3195" s="237">
        <v>45997</v>
      </c>
      <c r="E3195" s="238"/>
      <c r="F3195" s="236"/>
      <c r="G3195" s="32" t="s">
        <v>1501</v>
      </c>
      <c r="H3195" s="238"/>
      <c r="I3195" s="235">
        <v>4180731095</v>
      </c>
      <c r="J3195" s="240" t="s">
        <v>1784</v>
      </c>
      <c r="K3195" s="333" t="s">
        <v>27</v>
      </c>
      <c r="L3195" s="21" t="str">
        <f>VLOOKUP($K3195,TONG_SL!$A:$D,2,0)</f>
        <v>Chân giò heo muối 300g</v>
      </c>
      <c r="N3195" s="21" t="str">
        <f t="shared" si="309"/>
        <v>K-C6</v>
      </c>
      <c r="Q3195" s="21" t="str">
        <f>VLOOKUP(K3195,TONG_SL!$A:$D,3,0)</f>
        <v>Túi</v>
      </c>
      <c r="R3195" s="1">
        <v>3</v>
      </c>
      <c r="S3195" s="220"/>
      <c r="T3195" s="220">
        <f>VLOOKUP(VLOOKUP(G3195,Ma_KH!$A:$R,18,0)&amp;K3195,Gia_MB!$A:$F,6,0)</f>
        <v>73431</v>
      </c>
      <c r="U3195" s="221">
        <f t="shared" si="305"/>
        <v>220293</v>
      </c>
      <c r="V3195" s="220"/>
      <c r="W3195" s="222">
        <f t="shared" si="306"/>
        <v>0</v>
      </c>
      <c r="X3195" s="223" t="str">
        <f t="shared" si="307"/>
        <v>8</v>
      </c>
      <c r="Y3195" s="220"/>
      <c r="Z3195" s="221">
        <f t="shared" si="308"/>
        <v>17623.439999999999</v>
      </c>
      <c r="AA3195" s="5">
        <f>VLOOKUP(G3195,Ma_KH!$A:$R,14,0)</f>
        <v>60</v>
      </c>
    </row>
    <row r="3196" spans="1:27" hidden="1" x14ac:dyDescent="0.25">
      <c r="A3196" s="234">
        <v>45993</v>
      </c>
      <c r="B3196" s="235">
        <v>4180751764</v>
      </c>
      <c r="C3196" s="236" t="s">
        <v>7767</v>
      </c>
      <c r="D3196" s="237">
        <v>45997</v>
      </c>
      <c r="E3196" s="238"/>
      <c r="F3196" s="236"/>
      <c r="G3196" s="32" t="s">
        <v>995</v>
      </c>
      <c r="H3196" s="238"/>
      <c r="I3196" s="235">
        <v>4180751764</v>
      </c>
      <c r="J3196" s="240" t="s">
        <v>1784</v>
      </c>
      <c r="K3196" s="333" t="s">
        <v>32</v>
      </c>
      <c r="L3196" s="21" t="str">
        <f>VLOOKUP($K3196,TONG_SL!$A:$D,2,0)</f>
        <v>Giò Tai Lưỡi Xào 250g</v>
      </c>
      <c r="N3196" s="21" t="str">
        <f t="shared" si="309"/>
        <v>K-C6</v>
      </c>
      <c r="Q3196" s="21" t="str">
        <f>VLOOKUP(K3196,TONG_SL!$A:$D,3,0)</f>
        <v>Túi</v>
      </c>
      <c r="R3196" s="1">
        <v>5</v>
      </c>
      <c r="S3196" s="220"/>
      <c r="T3196" s="220">
        <f>VLOOKUP(VLOOKUP(G3196,Ma_KH!$A:$R,18,0)&amp;K3196,Gia_MB!$A:$F,6,0)</f>
        <v>50182</v>
      </c>
      <c r="U3196" s="221">
        <f t="shared" si="305"/>
        <v>250910</v>
      </c>
      <c r="V3196" s="220"/>
      <c r="W3196" s="222">
        <f t="shared" si="306"/>
        <v>0</v>
      </c>
      <c r="X3196" s="223" t="str">
        <f t="shared" si="307"/>
        <v>8</v>
      </c>
      <c r="Y3196" s="220"/>
      <c r="Z3196" s="221">
        <f t="shared" si="308"/>
        <v>20072.8</v>
      </c>
      <c r="AA3196" s="5">
        <f>VLOOKUP(G3196,Ma_KH!$A:$R,14,0)</f>
        <v>60</v>
      </c>
    </row>
    <row r="3197" spans="1:27" hidden="1" x14ac:dyDescent="0.25">
      <c r="A3197" s="234">
        <v>45993</v>
      </c>
      <c r="B3197" s="235">
        <v>4180751764</v>
      </c>
      <c r="C3197" s="236" t="s">
        <v>7767</v>
      </c>
      <c r="D3197" s="237">
        <v>45997</v>
      </c>
      <c r="E3197" s="238"/>
      <c r="F3197" s="236"/>
      <c r="G3197" s="32" t="s">
        <v>995</v>
      </c>
      <c r="H3197" s="238"/>
      <c r="I3197" s="235">
        <v>4180751764</v>
      </c>
      <c r="J3197" s="240" t="s">
        <v>1784</v>
      </c>
      <c r="K3197" s="333" t="s">
        <v>48</v>
      </c>
      <c r="L3197" s="21" t="str">
        <f>VLOOKUP($K3197,TONG_SL!$A:$D,2,0)</f>
        <v>Mọc Nấm Hương 250g</v>
      </c>
      <c r="N3197" s="21" t="str">
        <f t="shared" si="309"/>
        <v>K-C6</v>
      </c>
      <c r="Q3197" s="21" t="str">
        <f>VLOOKUP(K3197,TONG_SL!$A:$D,3,0)</f>
        <v>Túi</v>
      </c>
      <c r="R3197" s="1">
        <v>5</v>
      </c>
      <c r="S3197" s="220"/>
      <c r="T3197" s="220">
        <f>VLOOKUP(VLOOKUP(G3197,Ma_KH!$A:$R,18,0)&amp;K3197,Gia_MB!$A:$F,6,0)</f>
        <v>46000</v>
      </c>
      <c r="U3197" s="221">
        <f t="shared" si="305"/>
        <v>230000</v>
      </c>
      <c r="V3197" s="220"/>
      <c r="W3197" s="222">
        <f t="shared" si="306"/>
        <v>0</v>
      </c>
      <c r="X3197" s="223" t="str">
        <f t="shared" si="307"/>
        <v>8</v>
      </c>
      <c r="Y3197" s="220"/>
      <c r="Z3197" s="221">
        <f t="shared" si="308"/>
        <v>18400</v>
      </c>
      <c r="AA3197" s="5">
        <f>VLOOKUP(G3197,Ma_KH!$A:$R,14,0)</f>
        <v>60</v>
      </c>
    </row>
    <row r="3198" spans="1:27" hidden="1" x14ac:dyDescent="0.25">
      <c r="A3198" s="234">
        <v>45993</v>
      </c>
      <c r="B3198" s="235">
        <v>4180751764</v>
      </c>
      <c r="C3198" s="236" t="s">
        <v>7767</v>
      </c>
      <c r="D3198" s="237">
        <v>45997</v>
      </c>
      <c r="E3198" s="238"/>
      <c r="F3198" s="236"/>
      <c r="G3198" s="32" t="s">
        <v>995</v>
      </c>
      <c r="H3198" s="238"/>
      <c r="I3198" s="235">
        <v>4180751764</v>
      </c>
      <c r="J3198" s="240" t="s">
        <v>1784</v>
      </c>
      <c r="K3198" s="333" t="s">
        <v>34</v>
      </c>
      <c r="L3198" s="21" t="str">
        <f>VLOOKUP($K3198,TONG_SL!$A:$D,2,0)</f>
        <v>Tai heo muối 200g</v>
      </c>
      <c r="N3198" s="21" t="str">
        <f t="shared" si="309"/>
        <v>K-C6</v>
      </c>
      <c r="Q3198" s="21" t="str">
        <f>VLOOKUP(K3198,TONG_SL!$A:$D,3,0)</f>
        <v>Túi</v>
      </c>
      <c r="R3198" s="1">
        <v>3</v>
      </c>
      <c r="S3198" s="220"/>
      <c r="T3198" s="220">
        <f>VLOOKUP(VLOOKUP(G3198,Ma_KH!$A:$R,18,0)&amp;K3198,Gia_MB!$A:$F,6,0)</f>
        <v>55595</v>
      </c>
      <c r="U3198" s="221">
        <f t="shared" si="305"/>
        <v>166785</v>
      </c>
      <c r="V3198" s="220"/>
      <c r="W3198" s="222">
        <f t="shared" si="306"/>
        <v>0</v>
      </c>
      <c r="X3198" s="223" t="str">
        <f t="shared" si="307"/>
        <v>8</v>
      </c>
      <c r="Y3198" s="220"/>
      <c r="Z3198" s="221">
        <f t="shared" si="308"/>
        <v>13342.800000000001</v>
      </c>
      <c r="AA3198" s="5">
        <f>VLOOKUP(G3198,Ma_KH!$A:$R,14,0)</f>
        <v>60</v>
      </c>
    </row>
    <row r="3199" spans="1:27" hidden="1" x14ac:dyDescent="0.25">
      <c r="A3199" s="234">
        <v>45993</v>
      </c>
      <c r="B3199" s="235">
        <v>4180751764</v>
      </c>
      <c r="C3199" s="236" t="s">
        <v>7767</v>
      </c>
      <c r="D3199" s="237">
        <v>45997</v>
      </c>
      <c r="E3199" s="238"/>
      <c r="F3199" s="236"/>
      <c r="G3199" s="32" t="s">
        <v>995</v>
      </c>
      <c r="H3199" s="238"/>
      <c r="I3199" s="235">
        <v>4180751764</v>
      </c>
      <c r="J3199" s="240" t="s">
        <v>1784</v>
      </c>
      <c r="K3199" s="333" t="s">
        <v>39</v>
      </c>
      <c r="L3199" s="21" t="str">
        <f>VLOOKUP($K3199,TONG_SL!$A:$D,2,0)</f>
        <v>Chả nướng 300g</v>
      </c>
      <c r="N3199" s="21" t="str">
        <f t="shared" si="309"/>
        <v>K-C6</v>
      </c>
      <c r="Q3199" s="21" t="str">
        <f>VLOOKUP(K3199,TONG_SL!$A:$D,3,0)</f>
        <v>Túi</v>
      </c>
      <c r="R3199" s="1">
        <v>5</v>
      </c>
      <c r="S3199" s="220"/>
      <c r="T3199" s="220">
        <f>VLOOKUP(VLOOKUP(G3199,Ma_KH!$A:$R,18,0)&amp;K3199,Gia_MB!$A:$F,6,0)</f>
        <v>70950</v>
      </c>
      <c r="U3199" s="221">
        <f t="shared" si="305"/>
        <v>354750</v>
      </c>
      <c r="V3199" s="220"/>
      <c r="W3199" s="222">
        <f t="shared" si="306"/>
        <v>0</v>
      </c>
      <c r="X3199" s="223" t="str">
        <f t="shared" si="307"/>
        <v>8</v>
      </c>
      <c r="Y3199" s="220"/>
      <c r="Z3199" s="221">
        <f t="shared" si="308"/>
        <v>28380</v>
      </c>
      <c r="AA3199" s="5">
        <f>VLOOKUP(G3199,Ma_KH!$A:$R,14,0)</f>
        <v>60</v>
      </c>
    </row>
    <row r="3200" spans="1:27" hidden="1" x14ac:dyDescent="0.25">
      <c r="A3200" s="234">
        <v>45993</v>
      </c>
      <c r="B3200" s="235">
        <v>4180751764</v>
      </c>
      <c r="C3200" s="236" t="s">
        <v>7767</v>
      </c>
      <c r="D3200" s="237">
        <v>45997</v>
      </c>
      <c r="E3200" s="238"/>
      <c r="F3200" s="236"/>
      <c r="G3200" s="32" t="s">
        <v>995</v>
      </c>
      <c r="H3200" s="238"/>
      <c r="I3200" s="235">
        <v>4180751764</v>
      </c>
      <c r="J3200" s="240" t="s">
        <v>1784</v>
      </c>
      <c r="K3200" s="333" t="s">
        <v>30</v>
      </c>
      <c r="L3200" s="21" t="str">
        <f>VLOOKUP($K3200,TONG_SL!$A:$D,2,0)</f>
        <v>Gà muối 500g</v>
      </c>
      <c r="N3200" s="21" t="str">
        <f t="shared" si="309"/>
        <v>K-C6</v>
      </c>
      <c r="Q3200" s="21" t="str">
        <f>VLOOKUP(K3200,TONG_SL!$A:$D,3,0)</f>
        <v>Túi</v>
      </c>
      <c r="R3200" s="1">
        <v>5</v>
      </c>
      <c r="S3200" s="220"/>
      <c r="T3200" s="220">
        <f>VLOOKUP(VLOOKUP(G3200,Ma_KH!$A:$R,18,0)&amp;K3200,Gia_MB!$A:$F,6,0)</f>
        <v>111058</v>
      </c>
      <c r="U3200" s="221">
        <f t="shared" si="305"/>
        <v>555290</v>
      </c>
      <c r="V3200" s="220"/>
      <c r="W3200" s="222">
        <f t="shared" si="306"/>
        <v>0</v>
      </c>
      <c r="X3200" s="223" t="str">
        <f t="shared" si="307"/>
        <v>8</v>
      </c>
      <c r="Y3200" s="220"/>
      <c r="Z3200" s="221">
        <f t="shared" si="308"/>
        <v>44423.200000000004</v>
      </c>
      <c r="AA3200" s="5">
        <f>VLOOKUP(G3200,Ma_KH!$A:$R,14,0)</f>
        <v>60</v>
      </c>
    </row>
    <row r="3201" spans="1:27" hidden="1" x14ac:dyDescent="0.25">
      <c r="A3201" s="234">
        <v>45993</v>
      </c>
      <c r="B3201" s="235">
        <v>4180751764</v>
      </c>
      <c r="C3201" s="236" t="s">
        <v>7767</v>
      </c>
      <c r="D3201" s="237">
        <v>45997</v>
      </c>
      <c r="E3201" s="238"/>
      <c r="F3201" s="236"/>
      <c r="G3201" s="32" t="s">
        <v>995</v>
      </c>
      <c r="H3201" s="238"/>
      <c r="I3201" s="235">
        <v>4180751764</v>
      </c>
      <c r="J3201" s="240" t="s">
        <v>1784</v>
      </c>
      <c r="K3201" s="333" t="s">
        <v>37</v>
      </c>
      <c r="L3201" s="21" t="str">
        <f>VLOOKUP($K3201,TONG_SL!$A:$D,2,0)</f>
        <v>Chả cốm 300g</v>
      </c>
      <c r="N3201" s="21" t="str">
        <f t="shared" si="309"/>
        <v>K-C6</v>
      </c>
      <c r="Q3201" s="21" t="str">
        <f>VLOOKUP(K3201,TONG_SL!$A:$D,3,0)</f>
        <v>Túi</v>
      </c>
      <c r="R3201" s="1">
        <v>3</v>
      </c>
      <c r="S3201" s="220"/>
      <c r="T3201" s="220">
        <f>VLOOKUP(VLOOKUP(G3201,Ma_KH!$A:$R,18,0)&amp;K3201,Gia_MB!$A:$F,6,0)</f>
        <v>74250</v>
      </c>
      <c r="U3201" s="221">
        <f t="shared" si="305"/>
        <v>222750</v>
      </c>
      <c r="V3201" s="220"/>
      <c r="W3201" s="222">
        <f t="shared" si="306"/>
        <v>0</v>
      </c>
      <c r="X3201" s="223" t="str">
        <f t="shared" si="307"/>
        <v>8</v>
      </c>
      <c r="Y3201" s="220"/>
      <c r="Z3201" s="221">
        <f t="shared" si="308"/>
        <v>17820</v>
      </c>
      <c r="AA3201" s="5">
        <f>VLOOKUP(G3201,Ma_KH!$A:$R,14,0)</f>
        <v>60</v>
      </c>
    </row>
    <row r="3202" spans="1:27" hidden="1" x14ac:dyDescent="0.25">
      <c r="A3202" s="234">
        <v>45993</v>
      </c>
      <c r="B3202" s="235">
        <v>4180751764</v>
      </c>
      <c r="C3202" s="236" t="s">
        <v>7767</v>
      </c>
      <c r="D3202" s="237">
        <v>45997</v>
      </c>
      <c r="E3202" s="238"/>
      <c r="F3202" s="236"/>
      <c r="G3202" s="32" t="s">
        <v>995</v>
      </c>
      <c r="H3202" s="238"/>
      <c r="I3202" s="235">
        <v>4180751764</v>
      </c>
      <c r="J3202" s="240" t="s">
        <v>1784</v>
      </c>
      <c r="K3202" s="333" t="s">
        <v>27</v>
      </c>
      <c r="L3202" s="21" t="str">
        <f>VLOOKUP($K3202,TONG_SL!$A:$D,2,0)</f>
        <v>Chân giò heo muối 300g</v>
      </c>
      <c r="N3202" s="21" t="str">
        <f t="shared" si="309"/>
        <v>K-C6</v>
      </c>
      <c r="Q3202" s="21" t="str">
        <f>VLOOKUP(K3202,TONG_SL!$A:$D,3,0)</f>
        <v>Túi</v>
      </c>
      <c r="R3202" s="1">
        <v>5</v>
      </c>
      <c r="S3202" s="220"/>
      <c r="T3202" s="220">
        <f>VLOOKUP(VLOOKUP(G3202,Ma_KH!$A:$R,18,0)&amp;K3202,Gia_MB!$A:$F,6,0)</f>
        <v>73431</v>
      </c>
      <c r="U3202" s="221">
        <f t="shared" si="305"/>
        <v>367155</v>
      </c>
      <c r="V3202" s="220"/>
      <c r="W3202" s="222">
        <f t="shared" si="306"/>
        <v>0</v>
      </c>
      <c r="X3202" s="223" t="str">
        <f t="shared" si="307"/>
        <v>8</v>
      </c>
      <c r="Y3202" s="220"/>
      <c r="Z3202" s="221">
        <f t="shared" si="308"/>
        <v>29372.400000000001</v>
      </c>
      <c r="AA3202" s="5">
        <f>VLOOKUP(G3202,Ma_KH!$A:$R,14,0)</f>
        <v>60</v>
      </c>
    </row>
    <row r="3203" spans="1:27" hidden="1" x14ac:dyDescent="0.25">
      <c r="A3203" s="234">
        <v>45993</v>
      </c>
      <c r="B3203" s="235">
        <v>4180761519</v>
      </c>
      <c r="C3203" s="236" t="s">
        <v>7767</v>
      </c>
      <c r="D3203" s="237">
        <v>45997</v>
      </c>
      <c r="E3203" s="238"/>
      <c r="F3203" s="236"/>
      <c r="G3203" s="32" t="s">
        <v>905</v>
      </c>
      <c r="H3203" s="238"/>
      <c r="I3203" s="235">
        <v>4180761519</v>
      </c>
      <c r="J3203" s="240" t="s">
        <v>1784</v>
      </c>
      <c r="K3203" s="333" t="s">
        <v>27</v>
      </c>
      <c r="L3203" s="21" t="str">
        <f>VLOOKUP($K3203,TONG_SL!$A:$D,2,0)</f>
        <v>Chân giò heo muối 300g</v>
      </c>
      <c r="N3203" s="21" t="str">
        <f t="shared" si="309"/>
        <v>K-C6</v>
      </c>
      <c r="Q3203" s="21" t="str">
        <f>VLOOKUP(K3203,TONG_SL!$A:$D,3,0)</f>
        <v>Túi</v>
      </c>
      <c r="R3203" s="1">
        <v>10</v>
      </c>
      <c r="S3203" s="220"/>
      <c r="T3203" s="220">
        <f>VLOOKUP(VLOOKUP(G3203,Ma_KH!$A:$R,18,0)&amp;K3203,Gia_MB!$A:$F,6,0)</f>
        <v>73431</v>
      </c>
      <c r="U3203" s="221">
        <f t="shared" si="305"/>
        <v>734310</v>
      </c>
      <c r="V3203" s="220"/>
      <c r="W3203" s="222">
        <f t="shared" si="306"/>
        <v>0</v>
      </c>
      <c r="X3203" s="223" t="str">
        <f t="shared" si="307"/>
        <v>8</v>
      </c>
      <c r="Y3203" s="220"/>
      <c r="Z3203" s="221">
        <f t="shared" si="308"/>
        <v>58744.800000000003</v>
      </c>
      <c r="AA3203" s="5">
        <f>VLOOKUP(G3203,Ma_KH!$A:$R,14,0)</f>
        <v>60</v>
      </c>
    </row>
    <row r="3204" spans="1:27" hidden="1" x14ac:dyDescent="0.25">
      <c r="A3204" s="234">
        <v>45993</v>
      </c>
      <c r="B3204" s="235">
        <v>4180761519</v>
      </c>
      <c r="C3204" s="236" t="s">
        <v>7767</v>
      </c>
      <c r="D3204" s="237">
        <v>45997</v>
      </c>
      <c r="E3204" s="238"/>
      <c r="F3204" s="236"/>
      <c r="G3204" s="32" t="s">
        <v>905</v>
      </c>
      <c r="H3204" s="238"/>
      <c r="I3204" s="235">
        <v>4180761519</v>
      </c>
      <c r="J3204" s="240" t="s">
        <v>1784</v>
      </c>
      <c r="K3204" s="333" t="s">
        <v>32</v>
      </c>
      <c r="L3204" s="21" t="str">
        <f>VLOOKUP($K3204,TONG_SL!$A:$D,2,0)</f>
        <v>Giò Tai Lưỡi Xào 250g</v>
      </c>
      <c r="N3204" s="21" t="str">
        <f t="shared" si="309"/>
        <v>K-C6</v>
      </c>
      <c r="Q3204" s="21" t="str">
        <f>VLOOKUP(K3204,TONG_SL!$A:$D,3,0)</f>
        <v>Túi</v>
      </c>
      <c r="R3204" s="1">
        <v>10</v>
      </c>
      <c r="S3204" s="220"/>
      <c r="T3204" s="220">
        <f>VLOOKUP(VLOOKUP(G3204,Ma_KH!$A:$R,18,0)&amp;K3204,Gia_MB!$A:$F,6,0)</f>
        <v>50182</v>
      </c>
      <c r="U3204" s="221">
        <f t="shared" si="305"/>
        <v>501820</v>
      </c>
      <c r="V3204" s="220"/>
      <c r="W3204" s="222">
        <f t="shared" si="306"/>
        <v>0</v>
      </c>
      <c r="X3204" s="223" t="str">
        <f t="shared" si="307"/>
        <v>8</v>
      </c>
      <c r="Y3204" s="220"/>
      <c r="Z3204" s="221">
        <f t="shared" si="308"/>
        <v>40145.599999999999</v>
      </c>
      <c r="AA3204" s="5">
        <f>VLOOKUP(G3204,Ma_KH!$A:$R,14,0)</f>
        <v>60</v>
      </c>
    </row>
    <row r="3205" spans="1:27" hidden="1" x14ac:dyDescent="0.25">
      <c r="A3205" s="234">
        <v>45993</v>
      </c>
      <c r="B3205" s="235">
        <v>4180761519</v>
      </c>
      <c r="C3205" s="236" t="s">
        <v>7767</v>
      </c>
      <c r="D3205" s="237">
        <v>45997</v>
      </c>
      <c r="E3205" s="238"/>
      <c r="F3205" s="236"/>
      <c r="G3205" s="32" t="s">
        <v>905</v>
      </c>
      <c r="H3205" s="238"/>
      <c r="I3205" s="235">
        <v>4180761519</v>
      </c>
      <c r="J3205" s="240" t="s">
        <v>1784</v>
      </c>
      <c r="K3205" s="333" t="s">
        <v>48</v>
      </c>
      <c r="L3205" s="21" t="str">
        <f>VLOOKUP($K3205,TONG_SL!$A:$D,2,0)</f>
        <v>Mọc Nấm Hương 250g</v>
      </c>
      <c r="N3205" s="21" t="str">
        <f t="shared" si="309"/>
        <v>K-C6</v>
      </c>
      <c r="Q3205" s="21" t="str">
        <f>VLOOKUP(K3205,TONG_SL!$A:$D,3,0)</f>
        <v>Túi</v>
      </c>
      <c r="R3205" s="1">
        <v>5</v>
      </c>
      <c r="S3205" s="220"/>
      <c r="T3205" s="220">
        <f>VLOOKUP(VLOOKUP(G3205,Ma_KH!$A:$R,18,0)&amp;K3205,Gia_MB!$A:$F,6,0)</f>
        <v>46000</v>
      </c>
      <c r="U3205" s="221">
        <f t="shared" si="305"/>
        <v>230000</v>
      </c>
      <c r="V3205" s="220"/>
      <c r="W3205" s="222">
        <f t="shared" si="306"/>
        <v>0</v>
      </c>
      <c r="X3205" s="223" t="str">
        <f t="shared" si="307"/>
        <v>8</v>
      </c>
      <c r="Y3205" s="220"/>
      <c r="Z3205" s="221">
        <f t="shared" si="308"/>
        <v>18400</v>
      </c>
      <c r="AA3205" s="5">
        <f>VLOOKUP(G3205,Ma_KH!$A:$R,14,0)</f>
        <v>60</v>
      </c>
    </row>
    <row r="3206" spans="1:27" hidden="1" x14ac:dyDescent="0.25">
      <c r="A3206" s="234">
        <v>45993</v>
      </c>
      <c r="B3206" s="235">
        <v>4180761519</v>
      </c>
      <c r="C3206" s="236" t="s">
        <v>7767</v>
      </c>
      <c r="D3206" s="237">
        <v>45997</v>
      </c>
      <c r="E3206" s="238"/>
      <c r="F3206" s="236"/>
      <c r="G3206" s="32" t="s">
        <v>905</v>
      </c>
      <c r="H3206" s="238"/>
      <c r="I3206" s="235">
        <v>4180761519</v>
      </c>
      <c r="J3206" s="240" t="s">
        <v>1784</v>
      </c>
      <c r="K3206" s="333" t="s">
        <v>34</v>
      </c>
      <c r="L3206" s="21" t="str">
        <f>VLOOKUP($K3206,TONG_SL!$A:$D,2,0)</f>
        <v>Tai heo muối 200g</v>
      </c>
      <c r="N3206" s="21" t="str">
        <f t="shared" si="309"/>
        <v>K-C6</v>
      </c>
      <c r="Q3206" s="21" t="str">
        <f>VLOOKUP(K3206,TONG_SL!$A:$D,3,0)</f>
        <v>Túi</v>
      </c>
      <c r="R3206" s="1">
        <v>5</v>
      </c>
      <c r="S3206" s="220"/>
      <c r="T3206" s="220">
        <f>VLOOKUP(VLOOKUP(G3206,Ma_KH!$A:$R,18,0)&amp;K3206,Gia_MB!$A:$F,6,0)</f>
        <v>55595</v>
      </c>
      <c r="U3206" s="221">
        <f t="shared" si="305"/>
        <v>277975</v>
      </c>
      <c r="V3206" s="220"/>
      <c r="W3206" s="222">
        <f t="shared" si="306"/>
        <v>0</v>
      </c>
      <c r="X3206" s="223" t="str">
        <f t="shared" si="307"/>
        <v>8</v>
      </c>
      <c r="Y3206" s="220"/>
      <c r="Z3206" s="221">
        <f t="shared" si="308"/>
        <v>22238</v>
      </c>
      <c r="AA3206" s="5">
        <f>VLOOKUP(G3206,Ma_KH!$A:$R,14,0)</f>
        <v>60</v>
      </c>
    </row>
    <row r="3207" spans="1:27" hidden="1" x14ac:dyDescent="0.25">
      <c r="A3207" s="234">
        <v>45993</v>
      </c>
      <c r="B3207" s="235">
        <v>4180729940</v>
      </c>
      <c r="C3207" s="236" t="s">
        <v>7767</v>
      </c>
      <c r="D3207" s="237">
        <v>45997</v>
      </c>
      <c r="E3207" s="238"/>
      <c r="F3207" s="236"/>
      <c r="G3207" s="32" t="s">
        <v>1466</v>
      </c>
      <c r="H3207" s="238"/>
      <c r="I3207" s="235">
        <v>4180729940</v>
      </c>
      <c r="J3207" s="240" t="s">
        <v>1784</v>
      </c>
      <c r="K3207" s="333" t="s">
        <v>27</v>
      </c>
      <c r="L3207" s="21" t="str">
        <f>VLOOKUP($K3207,TONG_SL!$A:$D,2,0)</f>
        <v>Chân giò heo muối 300g</v>
      </c>
      <c r="N3207" s="21" t="str">
        <f t="shared" si="309"/>
        <v>K-C6</v>
      </c>
      <c r="Q3207" s="21" t="str">
        <f>VLOOKUP(K3207,TONG_SL!$A:$D,3,0)</f>
        <v>Túi</v>
      </c>
      <c r="R3207" s="1">
        <v>10</v>
      </c>
      <c r="S3207" s="220"/>
      <c r="T3207" s="220">
        <f>VLOOKUP(VLOOKUP(G3207,Ma_KH!$A:$R,18,0)&amp;K3207,Gia_MB!$A:$F,6,0)</f>
        <v>73431</v>
      </c>
      <c r="U3207" s="221">
        <f t="shared" si="305"/>
        <v>734310</v>
      </c>
      <c r="V3207" s="220"/>
      <c r="W3207" s="222">
        <f t="shared" si="306"/>
        <v>0</v>
      </c>
      <c r="X3207" s="223" t="str">
        <f t="shared" si="307"/>
        <v>8</v>
      </c>
      <c r="Y3207" s="220"/>
      <c r="Z3207" s="221">
        <f t="shared" si="308"/>
        <v>58744.800000000003</v>
      </c>
      <c r="AA3207" s="5">
        <f>VLOOKUP(G3207,Ma_KH!$A:$R,14,0)</f>
        <v>60</v>
      </c>
    </row>
    <row r="3208" spans="1:27" hidden="1" x14ac:dyDescent="0.25">
      <c r="A3208" s="234">
        <v>45995</v>
      </c>
      <c r="B3208" s="235">
        <v>4180845109</v>
      </c>
      <c r="C3208" s="236" t="s">
        <v>7767</v>
      </c>
      <c r="D3208" s="237">
        <v>45997</v>
      </c>
      <c r="E3208" s="238"/>
      <c r="F3208" s="236"/>
      <c r="G3208" s="32" t="s">
        <v>1169</v>
      </c>
      <c r="H3208" s="238"/>
      <c r="I3208" s="235">
        <v>4180845109</v>
      </c>
      <c r="J3208" s="240" t="s">
        <v>1784</v>
      </c>
      <c r="K3208" s="333" t="s">
        <v>27</v>
      </c>
      <c r="L3208" s="21" t="str">
        <f>VLOOKUP($K3208,TONG_SL!$A:$D,2,0)</f>
        <v>Chân giò heo muối 300g</v>
      </c>
      <c r="N3208" s="21" t="str">
        <f t="shared" si="309"/>
        <v>K-C6</v>
      </c>
      <c r="Q3208" s="21" t="str">
        <f>VLOOKUP(K3208,TONG_SL!$A:$D,3,0)</f>
        <v>Túi</v>
      </c>
      <c r="R3208" s="1">
        <v>10</v>
      </c>
      <c r="S3208" s="220"/>
      <c r="T3208" s="220">
        <f>VLOOKUP(VLOOKUP(G3208,Ma_KH!$A:$R,18,0)&amp;K3208,Gia_MB!$A:$F,6,0)</f>
        <v>73431</v>
      </c>
      <c r="U3208" s="221">
        <f t="shared" si="305"/>
        <v>734310</v>
      </c>
      <c r="V3208" s="220"/>
      <c r="W3208" s="222">
        <f t="shared" si="306"/>
        <v>0</v>
      </c>
      <c r="X3208" s="223" t="str">
        <f t="shared" si="307"/>
        <v>8</v>
      </c>
      <c r="Y3208" s="220"/>
      <c r="Z3208" s="221">
        <f t="shared" si="308"/>
        <v>58744.800000000003</v>
      </c>
      <c r="AA3208" s="5">
        <f>VLOOKUP(G3208,Ma_KH!$A:$R,14,0)</f>
        <v>60</v>
      </c>
    </row>
    <row r="3209" spans="1:27" hidden="1" x14ac:dyDescent="0.25">
      <c r="A3209" s="234">
        <v>45991</v>
      </c>
      <c r="B3209" s="235">
        <v>4180618494</v>
      </c>
      <c r="C3209" s="236" t="s">
        <v>7767</v>
      </c>
      <c r="D3209" s="237">
        <v>45997</v>
      </c>
      <c r="E3209" s="238"/>
      <c r="F3209" s="236"/>
      <c r="G3209" s="32" t="s">
        <v>218</v>
      </c>
      <c r="H3209" s="238"/>
      <c r="I3209" s="235">
        <v>4180618494</v>
      </c>
      <c r="J3209" s="240" t="s">
        <v>1784</v>
      </c>
      <c r="K3209" s="333" t="s">
        <v>30</v>
      </c>
      <c r="L3209" s="21" t="str">
        <f>VLOOKUP($K3209,TONG_SL!$A:$D,2,0)</f>
        <v>Gà muối 500g</v>
      </c>
      <c r="N3209" s="21" t="str">
        <f t="shared" si="309"/>
        <v>K-C6</v>
      </c>
      <c r="Q3209" s="21" t="str">
        <f>VLOOKUP(K3209,TONG_SL!$A:$D,3,0)</f>
        <v>Túi</v>
      </c>
      <c r="R3209" s="1">
        <v>3</v>
      </c>
      <c r="S3209" s="220"/>
      <c r="T3209" s="220">
        <f>VLOOKUP(VLOOKUP(G3209,Ma_KH!$A:$R,18,0)&amp;K3209,Gia_MB!$A:$F,6,0)</f>
        <v>111058</v>
      </c>
      <c r="U3209" s="221">
        <f t="shared" si="305"/>
        <v>333174</v>
      </c>
      <c r="V3209" s="220"/>
      <c r="W3209" s="222">
        <f t="shared" si="306"/>
        <v>0</v>
      </c>
      <c r="X3209" s="223" t="str">
        <f t="shared" si="307"/>
        <v>8</v>
      </c>
      <c r="Y3209" s="220"/>
      <c r="Z3209" s="221">
        <f t="shared" si="308"/>
        <v>26653.920000000002</v>
      </c>
      <c r="AA3209" s="5">
        <f>VLOOKUP(G3209,Ma_KH!$A:$R,14,0)</f>
        <v>60</v>
      </c>
    </row>
    <row r="3210" spans="1:27" hidden="1" x14ac:dyDescent="0.25">
      <c r="A3210" s="234">
        <v>45991</v>
      </c>
      <c r="B3210" s="235">
        <v>4180618494</v>
      </c>
      <c r="C3210" s="236" t="s">
        <v>7767</v>
      </c>
      <c r="D3210" s="237">
        <v>45997</v>
      </c>
      <c r="E3210" s="238"/>
      <c r="F3210" s="236"/>
      <c r="G3210" s="32" t="s">
        <v>218</v>
      </c>
      <c r="H3210" s="238"/>
      <c r="I3210" s="235">
        <v>4180618494</v>
      </c>
      <c r="J3210" s="240" t="s">
        <v>1784</v>
      </c>
      <c r="K3210" s="333" t="s">
        <v>32</v>
      </c>
      <c r="L3210" s="21" t="str">
        <f>VLOOKUP($K3210,TONG_SL!$A:$D,2,0)</f>
        <v>Giò Tai Lưỡi Xào 250g</v>
      </c>
      <c r="N3210" s="21" t="str">
        <f t="shared" si="309"/>
        <v>K-C6</v>
      </c>
      <c r="Q3210" s="21" t="str">
        <f>VLOOKUP(K3210,TONG_SL!$A:$D,3,0)</f>
        <v>Túi</v>
      </c>
      <c r="R3210" s="1">
        <v>5</v>
      </c>
      <c r="S3210" s="220"/>
      <c r="T3210" s="220">
        <f>VLOOKUP(VLOOKUP(G3210,Ma_KH!$A:$R,18,0)&amp;K3210,Gia_MB!$A:$F,6,0)</f>
        <v>50182</v>
      </c>
      <c r="U3210" s="221">
        <f t="shared" si="305"/>
        <v>250910</v>
      </c>
      <c r="V3210" s="220"/>
      <c r="W3210" s="222">
        <f t="shared" si="306"/>
        <v>0</v>
      </c>
      <c r="X3210" s="223" t="str">
        <f t="shared" si="307"/>
        <v>8</v>
      </c>
      <c r="Y3210" s="220"/>
      <c r="Z3210" s="221">
        <f t="shared" si="308"/>
        <v>20072.8</v>
      </c>
      <c r="AA3210" s="5">
        <f>VLOOKUP(G3210,Ma_KH!$A:$R,14,0)</f>
        <v>60</v>
      </c>
    </row>
    <row r="3211" spans="1:27" hidden="1" x14ac:dyDescent="0.25">
      <c r="A3211" s="234">
        <v>45991</v>
      </c>
      <c r="B3211" s="235">
        <v>4180618494</v>
      </c>
      <c r="C3211" s="236" t="s">
        <v>7767</v>
      </c>
      <c r="D3211" s="237">
        <v>45997</v>
      </c>
      <c r="E3211" s="238"/>
      <c r="F3211" s="236"/>
      <c r="G3211" s="32" t="s">
        <v>218</v>
      </c>
      <c r="H3211" s="238"/>
      <c r="I3211" s="235">
        <v>4180618494</v>
      </c>
      <c r="J3211" s="240" t="s">
        <v>1784</v>
      </c>
      <c r="K3211" s="333" t="s">
        <v>37</v>
      </c>
      <c r="L3211" s="21" t="str">
        <f>VLOOKUP($K3211,TONG_SL!$A:$D,2,0)</f>
        <v>Chả cốm 300g</v>
      </c>
      <c r="N3211" s="21" t="str">
        <f t="shared" si="309"/>
        <v>K-C6</v>
      </c>
      <c r="Q3211" s="21" t="str">
        <f>VLOOKUP(K3211,TONG_SL!$A:$D,3,0)</f>
        <v>Túi</v>
      </c>
      <c r="R3211" s="1">
        <v>5</v>
      </c>
      <c r="S3211" s="220"/>
      <c r="T3211" s="220">
        <f>VLOOKUP(VLOOKUP(G3211,Ma_KH!$A:$R,18,0)&amp;K3211,Gia_MB!$A:$F,6,0)</f>
        <v>74250</v>
      </c>
      <c r="U3211" s="221">
        <f t="shared" si="305"/>
        <v>371250</v>
      </c>
      <c r="V3211" s="220"/>
      <c r="W3211" s="222">
        <f t="shared" si="306"/>
        <v>0</v>
      </c>
      <c r="X3211" s="223" t="str">
        <f t="shared" si="307"/>
        <v>8</v>
      </c>
      <c r="Y3211" s="220"/>
      <c r="Z3211" s="221">
        <f t="shared" si="308"/>
        <v>29700</v>
      </c>
      <c r="AA3211" s="5">
        <f>VLOOKUP(G3211,Ma_KH!$A:$R,14,0)</f>
        <v>60</v>
      </c>
    </row>
    <row r="3212" spans="1:27" hidden="1" x14ac:dyDescent="0.25">
      <c r="A3212" s="234">
        <v>45991</v>
      </c>
      <c r="B3212" s="235">
        <v>4180618494</v>
      </c>
      <c r="C3212" s="236" t="s">
        <v>7767</v>
      </c>
      <c r="D3212" s="237">
        <v>45997</v>
      </c>
      <c r="E3212" s="238"/>
      <c r="F3212" s="236"/>
      <c r="G3212" s="32" t="s">
        <v>218</v>
      </c>
      <c r="H3212" s="238"/>
      <c r="I3212" s="235">
        <v>4180618494</v>
      </c>
      <c r="J3212" s="240" t="s">
        <v>1784</v>
      </c>
      <c r="K3212" s="333" t="s">
        <v>48</v>
      </c>
      <c r="L3212" s="21" t="str">
        <f>VLOOKUP($K3212,TONG_SL!$A:$D,2,0)</f>
        <v>Mọc Nấm Hương 250g</v>
      </c>
      <c r="N3212" s="21" t="str">
        <f t="shared" si="309"/>
        <v>K-C6</v>
      </c>
      <c r="Q3212" s="21" t="str">
        <f>VLOOKUP(K3212,TONG_SL!$A:$D,3,0)</f>
        <v>Túi</v>
      </c>
      <c r="R3212" s="1">
        <v>5</v>
      </c>
      <c r="S3212" s="220"/>
      <c r="T3212" s="220">
        <f>VLOOKUP(VLOOKUP(G3212,Ma_KH!$A:$R,18,0)&amp;K3212,Gia_MB!$A:$F,6,0)</f>
        <v>46000</v>
      </c>
      <c r="U3212" s="221">
        <f t="shared" si="305"/>
        <v>230000</v>
      </c>
      <c r="V3212" s="220"/>
      <c r="W3212" s="222">
        <f t="shared" si="306"/>
        <v>0</v>
      </c>
      <c r="X3212" s="223" t="str">
        <f t="shared" si="307"/>
        <v>8</v>
      </c>
      <c r="Y3212" s="220"/>
      <c r="Z3212" s="221">
        <f t="shared" si="308"/>
        <v>18400</v>
      </c>
      <c r="AA3212" s="5">
        <f>VLOOKUP(G3212,Ma_KH!$A:$R,14,0)</f>
        <v>60</v>
      </c>
    </row>
    <row r="3213" spans="1:27" hidden="1" x14ac:dyDescent="0.25">
      <c r="A3213" s="234">
        <v>45986</v>
      </c>
      <c r="B3213" s="235">
        <v>4180477946</v>
      </c>
      <c r="C3213" s="236" t="s">
        <v>7767</v>
      </c>
      <c r="D3213" s="237">
        <v>45997</v>
      </c>
      <c r="E3213" s="238"/>
      <c r="F3213" s="236"/>
      <c r="G3213" s="32" t="s">
        <v>8301</v>
      </c>
      <c r="H3213" s="238"/>
      <c r="I3213" s="241" t="s">
        <v>8301</v>
      </c>
      <c r="J3213" s="240" t="s">
        <v>1788</v>
      </c>
      <c r="K3213" s="333" t="s">
        <v>34</v>
      </c>
      <c r="L3213" s="21" t="str">
        <f>VLOOKUP($K3213,TONG_SL!$A:$D,2,0)</f>
        <v>Tai heo muối 200g</v>
      </c>
      <c r="N3213" s="21" t="str">
        <f t="shared" ref="N3213:N3261" si="310">IF($B3213&lt;&gt;"","K-C6","")</f>
        <v>K-C6</v>
      </c>
      <c r="Q3213" s="21" t="str">
        <f>VLOOKUP(K3213,TONG_SL!$A:$D,3,0)</f>
        <v>Túi</v>
      </c>
      <c r="R3213" s="1">
        <v>6</v>
      </c>
      <c r="S3213" s="220"/>
      <c r="T3213" s="220">
        <f>VLOOKUP(VLOOKUP(G3213,Ma_KH!$A:$R,18,0)&amp;K3213,Gia_MB!$A:$F,6,0)</f>
        <v>55595</v>
      </c>
      <c r="U3213" s="221">
        <f t="shared" ref="U3213:U3249" si="311">T3213*R3213</f>
        <v>333570</v>
      </c>
      <c r="V3213" s="220"/>
      <c r="W3213" s="222">
        <f t="shared" ref="W3213:W3249" si="312">U3213*V3213</f>
        <v>0</v>
      </c>
      <c r="X3213" s="223" t="str">
        <f t="shared" ref="X3213:X3249" si="313">IF(B3213&lt;&gt;"","8","0")</f>
        <v>8</v>
      </c>
      <c r="Y3213" s="220"/>
      <c r="Z3213" s="221">
        <f t="shared" ref="Z3213:Z3249" si="314">U3213*X3213%</f>
        <v>26685.600000000002</v>
      </c>
      <c r="AA3213" s="5">
        <f>VLOOKUP(G3213,Ma_KH!$A:$R,14,0)</f>
        <v>60</v>
      </c>
    </row>
    <row r="3214" spans="1:27" hidden="1" x14ac:dyDescent="0.25">
      <c r="A3214" s="234">
        <v>45986</v>
      </c>
      <c r="B3214" s="235">
        <v>4180477946</v>
      </c>
      <c r="C3214" s="236" t="s">
        <v>7767</v>
      </c>
      <c r="D3214" s="237">
        <v>45997</v>
      </c>
      <c r="E3214" s="238"/>
      <c r="F3214" s="236"/>
      <c r="G3214" s="32" t="s">
        <v>8301</v>
      </c>
      <c r="H3214" s="238"/>
      <c r="I3214" s="241" t="s">
        <v>8301</v>
      </c>
      <c r="J3214" s="240" t="s">
        <v>1788</v>
      </c>
      <c r="K3214" s="333" t="s">
        <v>39</v>
      </c>
      <c r="L3214" s="21" t="str">
        <f>VLOOKUP($K3214,TONG_SL!$A:$D,2,0)</f>
        <v>Chả nướng 300g</v>
      </c>
      <c r="N3214" s="21" t="str">
        <f t="shared" si="310"/>
        <v>K-C6</v>
      </c>
      <c r="Q3214" s="21" t="str">
        <f>VLOOKUP(K3214,TONG_SL!$A:$D,3,0)</f>
        <v>Túi</v>
      </c>
      <c r="R3214" s="1">
        <v>5</v>
      </c>
      <c r="S3214" s="220"/>
      <c r="T3214" s="220">
        <f>VLOOKUP(VLOOKUP(G3214,Ma_KH!$A:$R,18,0)&amp;K3214,Gia_MB!$A:$F,6,0)</f>
        <v>70950</v>
      </c>
      <c r="U3214" s="221">
        <f t="shared" si="311"/>
        <v>354750</v>
      </c>
      <c r="V3214" s="220"/>
      <c r="W3214" s="222">
        <f t="shared" si="312"/>
        <v>0</v>
      </c>
      <c r="X3214" s="223" t="str">
        <f t="shared" si="313"/>
        <v>8</v>
      </c>
      <c r="Y3214" s="220"/>
      <c r="Z3214" s="221">
        <f t="shared" si="314"/>
        <v>28380</v>
      </c>
      <c r="AA3214" s="5">
        <f>VLOOKUP(G3214,Ma_KH!$A:$R,14,0)</f>
        <v>60</v>
      </c>
    </row>
    <row r="3215" spans="1:27" hidden="1" x14ac:dyDescent="0.25">
      <c r="A3215" s="234">
        <v>45986</v>
      </c>
      <c r="B3215" s="235">
        <v>4180477946</v>
      </c>
      <c r="C3215" s="236" t="s">
        <v>7767</v>
      </c>
      <c r="D3215" s="237">
        <v>45997</v>
      </c>
      <c r="E3215" s="238"/>
      <c r="F3215" s="236"/>
      <c r="G3215" s="32" t="s">
        <v>8301</v>
      </c>
      <c r="H3215" s="238"/>
      <c r="I3215" s="241" t="s">
        <v>8301</v>
      </c>
      <c r="J3215" s="240" t="s">
        <v>1788</v>
      </c>
      <c r="K3215" s="333" t="s">
        <v>30</v>
      </c>
      <c r="L3215" s="21" t="str">
        <f>VLOOKUP($K3215,TONG_SL!$A:$D,2,0)</f>
        <v>Gà muối 500g</v>
      </c>
      <c r="N3215" s="21" t="str">
        <f t="shared" si="310"/>
        <v>K-C6</v>
      </c>
      <c r="Q3215" s="21" t="str">
        <f>VLOOKUP(K3215,TONG_SL!$A:$D,3,0)</f>
        <v>Túi</v>
      </c>
      <c r="R3215" s="1">
        <v>6</v>
      </c>
      <c r="S3215" s="220"/>
      <c r="T3215" s="220">
        <f>VLOOKUP(VLOOKUP(G3215,Ma_KH!$A:$R,18,0)&amp;K3215,Gia_MB!$A:$F,6,0)</f>
        <v>111058</v>
      </c>
      <c r="U3215" s="221">
        <f t="shared" si="311"/>
        <v>666348</v>
      </c>
      <c r="V3215" s="220"/>
      <c r="W3215" s="222">
        <f t="shared" si="312"/>
        <v>0</v>
      </c>
      <c r="X3215" s="223" t="str">
        <f t="shared" si="313"/>
        <v>8</v>
      </c>
      <c r="Y3215" s="220"/>
      <c r="Z3215" s="221">
        <f t="shared" si="314"/>
        <v>53307.840000000004</v>
      </c>
      <c r="AA3215" s="5">
        <f>VLOOKUP(G3215,Ma_KH!$A:$R,14,0)</f>
        <v>60</v>
      </c>
    </row>
    <row r="3216" spans="1:27" hidden="1" x14ac:dyDescent="0.25">
      <c r="A3216" s="234">
        <v>45986</v>
      </c>
      <c r="B3216" s="235">
        <v>4180477946</v>
      </c>
      <c r="C3216" s="236" t="s">
        <v>7767</v>
      </c>
      <c r="D3216" s="237">
        <v>45997</v>
      </c>
      <c r="E3216" s="238"/>
      <c r="F3216" s="236"/>
      <c r="G3216" s="32" t="s">
        <v>8301</v>
      </c>
      <c r="H3216" s="238"/>
      <c r="I3216" s="241" t="s">
        <v>8301</v>
      </c>
      <c r="J3216" s="240" t="s">
        <v>1788</v>
      </c>
      <c r="K3216" s="333" t="s">
        <v>27</v>
      </c>
      <c r="L3216" s="21" t="str">
        <f>VLOOKUP($K3216,TONG_SL!$A:$D,2,0)</f>
        <v>Chân giò heo muối 300g</v>
      </c>
      <c r="N3216" s="21" t="str">
        <f t="shared" si="310"/>
        <v>K-C6</v>
      </c>
      <c r="Q3216" s="21" t="str">
        <f>VLOOKUP(K3216,TONG_SL!$A:$D,3,0)</f>
        <v>Túi</v>
      </c>
      <c r="R3216" s="1">
        <v>6</v>
      </c>
      <c r="S3216" s="220"/>
      <c r="T3216" s="220">
        <f>VLOOKUP(VLOOKUP(G3216,Ma_KH!$A:$R,18,0)&amp;K3216,Gia_MB!$A:$F,6,0)</f>
        <v>73431</v>
      </c>
      <c r="U3216" s="221">
        <f t="shared" si="311"/>
        <v>440586</v>
      </c>
      <c r="V3216" s="220"/>
      <c r="W3216" s="222">
        <f t="shared" si="312"/>
        <v>0</v>
      </c>
      <c r="X3216" s="223" t="str">
        <f t="shared" si="313"/>
        <v>8</v>
      </c>
      <c r="Y3216" s="220"/>
      <c r="Z3216" s="221">
        <f t="shared" si="314"/>
        <v>35246.879999999997</v>
      </c>
      <c r="AA3216" s="5">
        <f>VLOOKUP(G3216,Ma_KH!$A:$R,14,0)</f>
        <v>60</v>
      </c>
    </row>
    <row r="3217" spans="1:27" hidden="1" x14ac:dyDescent="0.25">
      <c r="A3217" s="234">
        <v>45986</v>
      </c>
      <c r="B3217" s="235">
        <v>4180477946</v>
      </c>
      <c r="C3217" s="236" t="s">
        <v>7767</v>
      </c>
      <c r="D3217" s="237">
        <v>45997</v>
      </c>
      <c r="E3217" s="238"/>
      <c r="F3217" s="236"/>
      <c r="G3217" s="32" t="s">
        <v>8301</v>
      </c>
      <c r="H3217" s="238"/>
      <c r="I3217" s="241" t="s">
        <v>8301</v>
      </c>
      <c r="J3217" s="240" t="s">
        <v>1788</v>
      </c>
      <c r="K3217" s="333" t="s">
        <v>48</v>
      </c>
      <c r="L3217" s="21" t="str">
        <f>VLOOKUP($K3217,TONG_SL!$A:$D,2,0)</f>
        <v>Mọc Nấm Hương 250g</v>
      </c>
      <c r="N3217" s="21" t="str">
        <f t="shared" si="310"/>
        <v>K-C6</v>
      </c>
      <c r="Q3217" s="21" t="str">
        <f>VLOOKUP(K3217,TONG_SL!$A:$D,3,0)</f>
        <v>Túi</v>
      </c>
      <c r="R3217" s="1">
        <v>5</v>
      </c>
      <c r="S3217" s="220"/>
      <c r="T3217" s="220">
        <f>VLOOKUP(VLOOKUP(G3217,Ma_KH!$A:$R,18,0)&amp;K3217,Gia_MB!$A:$F,6,0)</f>
        <v>46000</v>
      </c>
      <c r="U3217" s="221">
        <f t="shared" si="311"/>
        <v>230000</v>
      </c>
      <c r="V3217" s="220"/>
      <c r="W3217" s="222">
        <f t="shared" si="312"/>
        <v>0</v>
      </c>
      <c r="X3217" s="223" t="str">
        <f t="shared" si="313"/>
        <v>8</v>
      </c>
      <c r="Y3217" s="220"/>
      <c r="Z3217" s="221">
        <f t="shared" si="314"/>
        <v>18400</v>
      </c>
      <c r="AA3217" s="5">
        <f>VLOOKUP(G3217,Ma_KH!$A:$R,14,0)</f>
        <v>60</v>
      </c>
    </row>
    <row r="3218" spans="1:27" hidden="1" x14ac:dyDescent="0.25">
      <c r="A3218" s="234">
        <v>45986</v>
      </c>
      <c r="B3218" s="235">
        <v>4180477946</v>
      </c>
      <c r="C3218" s="236" t="s">
        <v>7767</v>
      </c>
      <c r="D3218" s="237">
        <v>45997</v>
      </c>
      <c r="E3218" s="238"/>
      <c r="F3218" s="236"/>
      <c r="G3218" s="32" t="s">
        <v>8301</v>
      </c>
      <c r="H3218" s="238"/>
      <c r="I3218" s="241" t="s">
        <v>8301</v>
      </c>
      <c r="J3218" s="240" t="s">
        <v>1788</v>
      </c>
      <c r="K3218" s="333" t="s">
        <v>37</v>
      </c>
      <c r="L3218" s="21" t="str">
        <f>VLOOKUP($K3218,TONG_SL!$A:$D,2,0)</f>
        <v>Chả cốm 300g</v>
      </c>
      <c r="N3218" s="21" t="str">
        <f t="shared" si="310"/>
        <v>K-C6</v>
      </c>
      <c r="Q3218" s="21" t="str">
        <f>VLOOKUP(K3218,TONG_SL!$A:$D,3,0)</f>
        <v>Túi</v>
      </c>
      <c r="R3218" s="1">
        <v>5</v>
      </c>
      <c r="S3218" s="220"/>
      <c r="T3218" s="220">
        <f>VLOOKUP(VLOOKUP(G3218,Ma_KH!$A:$R,18,0)&amp;K3218,Gia_MB!$A:$F,6,0)</f>
        <v>74250</v>
      </c>
      <c r="U3218" s="221">
        <f t="shared" si="311"/>
        <v>371250</v>
      </c>
      <c r="V3218" s="220"/>
      <c r="W3218" s="222">
        <f t="shared" si="312"/>
        <v>0</v>
      </c>
      <c r="X3218" s="223" t="str">
        <f t="shared" si="313"/>
        <v>8</v>
      </c>
      <c r="Y3218" s="220"/>
      <c r="Z3218" s="221">
        <f t="shared" si="314"/>
        <v>29700</v>
      </c>
      <c r="AA3218" s="5">
        <f>VLOOKUP(G3218,Ma_KH!$A:$R,14,0)</f>
        <v>60</v>
      </c>
    </row>
    <row r="3219" spans="1:27" hidden="1" x14ac:dyDescent="0.25">
      <c r="A3219" s="234">
        <v>45986</v>
      </c>
      <c r="B3219" s="235">
        <v>4180477946</v>
      </c>
      <c r="C3219" s="236" t="s">
        <v>7767</v>
      </c>
      <c r="D3219" s="237">
        <v>45997</v>
      </c>
      <c r="E3219" s="238"/>
      <c r="F3219" s="236"/>
      <c r="G3219" s="32" t="s">
        <v>8301</v>
      </c>
      <c r="H3219" s="238"/>
      <c r="I3219" s="241" t="s">
        <v>8301</v>
      </c>
      <c r="J3219" s="240" t="s">
        <v>1788</v>
      </c>
      <c r="K3219" s="333" t="s">
        <v>32</v>
      </c>
      <c r="L3219" s="21" t="str">
        <f>VLOOKUP($K3219,TONG_SL!$A:$D,2,0)</f>
        <v>Giò Tai Lưỡi Xào 250g</v>
      </c>
      <c r="N3219" s="21" t="str">
        <f t="shared" si="310"/>
        <v>K-C6</v>
      </c>
      <c r="Q3219" s="21" t="str">
        <f>VLOOKUP(K3219,TONG_SL!$A:$D,3,0)</f>
        <v>Túi</v>
      </c>
      <c r="R3219" s="1">
        <v>5</v>
      </c>
      <c r="S3219" s="220"/>
      <c r="T3219" s="220">
        <f>VLOOKUP(VLOOKUP(G3219,Ma_KH!$A:$R,18,0)&amp;K3219,Gia_MB!$A:$F,6,0)</f>
        <v>50182</v>
      </c>
      <c r="U3219" s="221">
        <f t="shared" si="311"/>
        <v>250910</v>
      </c>
      <c r="V3219" s="220"/>
      <c r="W3219" s="222">
        <f t="shared" si="312"/>
        <v>0</v>
      </c>
      <c r="X3219" s="223" t="str">
        <f t="shared" si="313"/>
        <v>8</v>
      </c>
      <c r="Y3219" s="220"/>
      <c r="Z3219" s="221">
        <f t="shared" si="314"/>
        <v>20072.8</v>
      </c>
      <c r="AA3219" s="5">
        <f>VLOOKUP(G3219,Ma_KH!$A:$R,14,0)</f>
        <v>60</v>
      </c>
    </row>
    <row r="3220" spans="1:27" hidden="1" x14ac:dyDescent="0.25">
      <c r="A3220" s="234">
        <v>45995</v>
      </c>
      <c r="B3220" s="235" t="s">
        <v>8302</v>
      </c>
      <c r="C3220" s="236" t="s">
        <v>7767</v>
      </c>
      <c r="D3220" s="237">
        <v>45998</v>
      </c>
      <c r="E3220" s="238"/>
      <c r="F3220" s="236"/>
      <c r="G3220" s="32" t="s">
        <v>1298</v>
      </c>
      <c r="H3220" s="238"/>
      <c r="I3220" s="235" t="s">
        <v>8302</v>
      </c>
      <c r="J3220" s="240" t="s">
        <v>70</v>
      </c>
      <c r="K3220" s="333" t="s">
        <v>27</v>
      </c>
      <c r="L3220" s="21" t="str">
        <f>VLOOKUP($K3220,TONG_SL!$A:$D,2,0)</f>
        <v>Chân giò heo muối 300g</v>
      </c>
      <c r="N3220" s="21" t="str">
        <f t="shared" si="310"/>
        <v>K-C6</v>
      </c>
      <c r="Q3220" s="21" t="str">
        <f>VLOOKUP(K3220,TONG_SL!$A:$D,3,0)</f>
        <v>Túi</v>
      </c>
      <c r="R3220" s="1">
        <v>15</v>
      </c>
      <c r="S3220" s="220"/>
      <c r="T3220" s="220">
        <f>VLOOKUP(VLOOKUP(G3220,Ma_KH!$A:$R,18,0)&amp;K3220,Gia_MB!$A:$F,6,0)</f>
        <v>73431</v>
      </c>
      <c r="U3220" s="221">
        <f t="shared" si="311"/>
        <v>1101465</v>
      </c>
      <c r="V3220" s="220"/>
      <c r="W3220" s="222">
        <f t="shared" si="312"/>
        <v>0</v>
      </c>
      <c r="X3220" s="223" t="str">
        <f t="shared" si="313"/>
        <v>8</v>
      </c>
      <c r="Y3220" s="220"/>
      <c r="Z3220" s="221">
        <f t="shared" si="314"/>
        <v>88117.2</v>
      </c>
      <c r="AA3220" s="5">
        <f>VLOOKUP(G3220,Ma_KH!$A:$R,14,0)</f>
        <v>60</v>
      </c>
    </row>
    <row r="3221" spans="1:27" hidden="1" x14ac:dyDescent="0.25">
      <c r="A3221" s="234">
        <v>45995</v>
      </c>
      <c r="B3221" s="235" t="s">
        <v>8302</v>
      </c>
      <c r="C3221" s="236" t="s">
        <v>7767</v>
      </c>
      <c r="D3221" s="237">
        <v>45998</v>
      </c>
      <c r="E3221" s="238"/>
      <c r="F3221" s="236"/>
      <c r="G3221" s="32" t="s">
        <v>1298</v>
      </c>
      <c r="H3221" s="238"/>
      <c r="I3221" s="235" t="s">
        <v>8302</v>
      </c>
      <c r="J3221" s="240" t="s">
        <v>70</v>
      </c>
      <c r="K3221" s="333" t="s">
        <v>30</v>
      </c>
      <c r="L3221" s="21" t="str">
        <f>VLOOKUP($K3221,TONG_SL!$A:$D,2,0)</f>
        <v>Gà muối 500g</v>
      </c>
      <c r="N3221" s="21" t="str">
        <f t="shared" si="310"/>
        <v>K-C6</v>
      </c>
      <c r="Q3221" s="21" t="str">
        <f>VLOOKUP(K3221,TONG_SL!$A:$D,3,0)</f>
        <v>Túi</v>
      </c>
      <c r="R3221" s="1">
        <v>5</v>
      </c>
      <c r="S3221" s="220"/>
      <c r="T3221" s="220">
        <f>VLOOKUP(VLOOKUP(G3221,Ma_KH!$A:$R,18,0)&amp;K3221,Gia_MB!$A:$F,6,0)</f>
        <v>111058</v>
      </c>
      <c r="U3221" s="221">
        <f t="shared" si="311"/>
        <v>555290</v>
      </c>
      <c r="V3221" s="220"/>
      <c r="W3221" s="222">
        <f t="shared" si="312"/>
        <v>0</v>
      </c>
      <c r="X3221" s="223" t="str">
        <f t="shared" si="313"/>
        <v>8</v>
      </c>
      <c r="Y3221" s="220"/>
      <c r="Z3221" s="221">
        <f t="shared" si="314"/>
        <v>44423.200000000004</v>
      </c>
      <c r="AA3221" s="5">
        <f>VLOOKUP(G3221,Ma_KH!$A:$R,14,0)</f>
        <v>60</v>
      </c>
    </row>
    <row r="3222" spans="1:27" hidden="1" x14ac:dyDescent="0.25">
      <c r="A3222" s="234">
        <v>45995</v>
      </c>
      <c r="B3222" s="235" t="s">
        <v>8303</v>
      </c>
      <c r="C3222" s="236" t="s">
        <v>7767</v>
      </c>
      <c r="D3222" s="237">
        <v>45998</v>
      </c>
      <c r="E3222" s="238"/>
      <c r="F3222" s="236"/>
      <c r="G3222" s="32" t="s">
        <v>1119</v>
      </c>
      <c r="H3222" s="238"/>
      <c r="I3222" s="235" t="s">
        <v>8303</v>
      </c>
      <c r="J3222" s="240" t="s">
        <v>70</v>
      </c>
      <c r="K3222" s="333" t="s">
        <v>27</v>
      </c>
      <c r="L3222" s="21" t="str">
        <f>VLOOKUP($K3222,TONG_SL!$A:$D,2,0)</f>
        <v>Chân giò heo muối 300g</v>
      </c>
      <c r="N3222" s="21" t="str">
        <f t="shared" si="310"/>
        <v>K-C6</v>
      </c>
      <c r="Q3222" s="21" t="str">
        <f>VLOOKUP(K3222,TONG_SL!$A:$D,3,0)</f>
        <v>Túi</v>
      </c>
      <c r="R3222" s="1">
        <v>15</v>
      </c>
      <c r="S3222" s="220"/>
      <c r="T3222" s="220">
        <f>VLOOKUP(VLOOKUP(G3222,Ma_KH!$A:$R,18,0)&amp;K3222,Gia_MB!$A:$F,6,0)</f>
        <v>73431</v>
      </c>
      <c r="U3222" s="221">
        <f t="shared" si="311"/>
        <v>1101465</v>
      </c>
      <c r="V3222" s="220"/>
      <c r="W3222" s="222">
        <f t="shared" si="312"/>
        <v>0</v>
      </c>
      <c r="X3222" s="223" t="str">
        <f t="shared" si="313"/>
        <v>8</v>
      </c>
      <c r="Y3222" s="220"/>
      <c r="Z3222" s="221">
        <f t="shared" si="314"/>
        <v>88117.2</v>
      </c>
      <c r="AA3222" s="5">
        <f>VLOOKUP(G3222,Ma_KH!$A:$R,14,0)</f>
        <v>60</v>
      </c>
    </row>
    <row r="3223" spans="1:27" hidden="1" x14ac:dyDescent="0.25">
      <c r="A3223" s="234">
        <v>45995</v>
      </c>
      <c r="B3223" s="235" t="s">
        <v>8303</v>
      </c>
      <c r="C3223" s="236" t="s">
        <v>7767</v>
      </c>
      <c r="D3223" s="237">
        <v>45998</v>
      </c>
      <c r="E3223" s="238"/>
      <c r="F3223" s="236"/>
      <c r="G3223" s="32" t="s">
        <v>1119</v>
      </c>
      <c r="H3223" s="238"/>
      <c r="I3223" s="235" t="s">
        <v>8303</v>
      </c>
      <c r="J3223" s="240" t="s">
        <v>70</v>
      </c>
      <c r="K3223" s="333" t="s">
        <v>30</v>
      </c>
      <c r="L3223" s="21" t="str">
        <f>VLOOKUP($K3223,TONG_SL!$A:$D,2,0)</f>
        <v>Gà muối 500g</v>
      </c>
      <c r="N3223" s="21" t="str">
        <f t="shared" si="310"/>
        <v>K-C6</v>
      </c>
      <c r="Q3223" s="21" t="str">
        <f>VLOOKUP(K3223,TONG_SL!$A:$D,3,0)</f>
        <v>Túi</v>
      </c>
      <c r="R3223" s="1">
        <v>5</v>
      </c>
      <c r="S3223" s="220"/>
      <c r="T3223" s="220">
        <f>VLOOKUP(VLOOKUP(G3223,Ma_KH!$A:$R,18,0)&amp;K3223,Gia_MB!$A:$F,6,0)</f>
        <v>111058</v>
      </c>
      <c r="U3223" s="221">
        <f t="shared" si="311"/>
        <v>555290</v>
      </c>
      <c r="V3223" s="220"/>
      <c r="W3223" s="222">
        <f t="shared" si="312"/>
        <v>0</v>
      </c>
      <c r="X3223" s="223" t="str">
        <f t="shared" si="313"/>
        <v>8</v>
      </c>
      <c r="Y3223" s="220"/>
      <c r="Z3223" s="221">
        <f t="shared" si="314"/>
        <v>44423.200000000004</v>
      </c>
      <c r="AA3223" s="5">
        <f>VLOOKUP(G3223,Ma_KH!$A:$R,14,0)</f>
        <v>60</v>
      </c>
    </row>
    <row r="3224" spans="1:27" hidden="1" x14ac:dyDescent="0.25">
      <c r="A3224" s="234">
        <v>45995</v>
      </c>
      <c r="B3224" s="235">
        <v>4180867226</v>
      </c>
      <c r="C3224" s="236" t="s">
        <v>7767</v>
      </c>
      <c r="D3224" s="237">
        <v>45998</v>
      </c>
      <c r="E3224" s="238"/>
      <c r="F3224" s="236"/>
      <c r="G3224" s="32" t="s">
        <v>1323</v>
      </c>
      <c r="H3224" s="238"/>
      <c r="I3224" s="235">
        <v>4180867226</v>
      </c>
      <c r="J3224" s="240" t="s">
        <v>70</v>
      </c>
      <c r="K3224" s="333" t="s">
        <v>27</v>
      </c>
      <c r="L3224" s="21" t="str">
        <f>VLOOKUP($K3224,TONG_SL!$A:$D,2,0)</f>
        <v>Chân giò heo muối 300g</v>
      </c>
      <c r="N3224" s="21" t="str">
        <f t="shared" si="310"/>
        <v>K-C6</v>
      </c>
      <c r="Q3224" s="21" t="str">
        <f>VLOOKUP(K3224,TONG_SL!$A:$D,3,0)</f>
        <v>Túi</v>
      </c>
      <c r="R3224" s="1">
        <v>5</v>
      </c>
      <c r="S3224" s="220"/>
      <c r="T3224" s="220">
        <f>VLOOKUP(VLOOKUP(G3224,Ma_KH!$A:$R,18,0)&amp;K3224,Gia_MB!$A:$F,6,0)</f>
        <v>73431</v>
      </c>
      <c r="U3224" s="221">
        <f t="shared" si="311"/>
        <v>367155</v>
      </c>
      <c r="V3224" s="220"/>
      <c r="W3224" s="222">
        <f t="shared" si="312"/>
        <v>0</v>
      </c>
      <c r="X3224" s="223" t="str">
        <f t="shared" si="313"/>
        <v>8</v>
      </c>
      <c r="Y3224" s="220"/>
      <c r="Z3224" s="221">
        <f t="shared" si="314"/>
        <v>29372.400000000001</v>
      </c>
      <c r="AA3224" s="5">
        <f>VLOOKUP(G3224,Ma_KH!$A:$R,14,0)</f>
        <v>60</v>
      </c>
    </row>
    <row r="3225" spans="1:27" hidden="1" x14ac:dyDescent="0.25">
      <c r="A3225" s="234">
        <v>45995</v>
      </c>
      <c r="B3225" s="235">
        <v>4180867226</v>
      </c>
      <c r="C3225" s="236" t="s">
        <v>7767</v>
      </c>
      <c r="D3225" s="237">
        <v>45998</v>
      </c>
      <c r="E3225" s="238"/>
      <c r="F3225" s="236"/>
      <c r="G3225" s="32" t="s">
        <v>1323</v>
      </c>
      <c r="H3225" s="238"/>
      <c r="I3225" s="235">
        <v>4180867226</v>
      </c>
      <c r="J3225" s="240" t="s">
        <v>70</v>
      </c>
      <c r="K3225" s="333" t="s">
        <v>30</v>
      </c>
      <c r="L3225" s="21" t="str">
        <f>VLOOKUP($K3225,TONG_SL!$A:$D,2,0)</f>
        <v>Gà muối 500g</v>
      </c>
      <c r="N3225" s="21" t="str">
        <f t="shared" si="310"/>
        <v>K-C6</v>
      </c>
      <c r="Q3225" s="21" t="str">
        <f>VLOOKUP(K3225,TONG_SL!$A:$D,3,0)</f>
        <v>Túi</v>
      </c>
      <c r="R3225" s="1">
        <v>3</v>
      </c>
      <c r="S3225" s="220"/>
      <c r="T3225" s="220">
        <f>VLOOKUP(VLOOKUP(G3225,Ma_KH!$A:$R,18,0)&amp;K3225,Gia_MB!$A:$F,6,0)</f>
        <v>111058</v>
      </c>
      <c r="U3225" s="221">
        <f t="shared" si="311"/>
        <v>333174</v>
      </c>
      <c r="V3225" s="220"/>
      <c r="W3225" s="222">
        <f t="shared" si="312"/>
        <v>0</v>
      </c>
      <c r="X3225" s="223" t="str">
        <f t="shared" si="313"/>
        <v>8</v>
      </c>
      <c r="Y3225" s="220"/>
      <c r="Z3225" s="221">
        <f t="shared" si="314"/>
        <v>26653.920000000002</v>
      </c>
      <c r="AA3225" s="5">
        <f>VLOOKUP(G3225,Ma_KH!$A:$R,14,0)</f>
        <v>60</v>
      </c>
    </row>
    <row r="3226" spans="1:27" hidden="1" x14ac:dyDescent="0.25">
      <c r="A3226" s="234">
        <v>45995</v>
      </c>
      <c r="B3226" s="235">
        <v>4180867226</v>
      </c>
      <c r="C3226" s="236" t="s">
        <v>7767</v>
      </c>
      <c r="D3226" s="237">
        <v>45998</v>
      </c>
      <c r="E3226" s="238"/>
      <c r="F3226" s="236"/>
      <c r="G3226" s="32" t="s">
        <v>1323</v>
      </c>
      <c r="H3226" s="238"/>
      <c r="I3226" s="235">
        <v>4180867226</v>
      </c>
      <c r="J3226" s="240" t="s">
        <v>70</v>
      </c>
      <c r="K3226" s="333" t="s">
        <v>37</v>
      </c>
      <c r="L3226" s="21" t="str">
        <f>VLOOKUP($K3226,TONG_SL!$A:$D,2,0)</f>
        <v>Chả cốm 300g</v>
      </c>
      <c r="N3226" s="21" t="str">
        <f t="shared" si="310"/>
        <v>K-C6</v>
      </c>
      <c r="Q3226" s="21" t="str">
        <f>VLOOKUP(K3226,TONG_SL!$A:$D,3,0)</f>
        <v>Túi</v>
      </c>
      <c r="R3226" s="1">
        <v>3</v>
      </c>
      <c r="S3226" s="220"/>
      <c r="T3226" s="220">
        <f>VLOOKUP(VLOOKUP(G3226,Ma_KH!$A:$R,18,0)&amp;K3226,Gia_MB!$A:$F,6,0)</f>
        <v>74250</v>
      </c>
      <c r="U3226" s="221">
        <f t="shared" si="311"/>
        <v>222750</v>
      </c>
      <c r="V3226" s="220"/>
      <c r="W3226" s="222">
        <f t="shared" si="312"/>
        <v>0</v>
      </c>
      <c r="X3226" s="223" t="str">
        <f t="shared" si="313"/>
        <v>8</v>
      </c>
      <c r="Y3226" s="220"/>
      <c r="Z3226" s="221">
        <f t="shared" si="314"/>
        <v>17820</v>
      </c>
      <c r="AA3226" s="5">
        <f>VLOOKUP(G3226,Ma_KH!$A:$R,14,0)</f>
        <v>60</v>
      </c>
    </row>
    <row r="3227" spans="1:27" hidden="1" x14ac:dyDescent="0.25">
      <c r="A3227" s="234">
        <v>45995</v>
      </c>
      <c r="B3227" s="235">
        <v>4180867226</v>
      </c>
      <c r="C3227" s="236" t="s">
        <v>7767</v>
      </c>
      <c r="D3227" s="237">
        <v>45998</v>
      </c>
      <c r="E3227" s="238"/>
      <c r="F3227" s="236"/>
      <c r="G3227" s="32" t="s">
        <v>1323</v>
      </c>
      <c r="H3227" s="238"/>
      <c r="I3227" s="235">
        <v>4180867226</v>
      </c>
      <c r="J3227" s="240" t="s">
        <v>70</v>
      </c>
      <c r="K3227" s="333" t="s">
        <v>39</v>
      </c>
      <c r="L3227" s="21" t="str">
        <f>VLOOKUP($K3227,TONG_SL!$A:$D,2,0)</f>
        <v>Chả nướng 300g</v>
      </c>
      <c r="N3227" s="21" t="str">
        <f t="shared" si="310"/>
        <v>K-C6</v>
      </c>
      <c r="Q3227" s="21" t="str">
        <f>VLOOKUP(K3227,TONG_SL!$A:$D,3,0)</f>
        <v>Túi</v>
      </c>
      <c r="R3227" s="1">
        <v>3</v>
      </c>
      <c r="S3227" s="220"/>
      <c r="T3227" s="220">
        <f>VLOOKUP(VLOOKUP(G3227,Ma_KH!$A:$R,18,0)&amp;K3227,Gia_MB!$A:$F,6,0)</f>
        <v>70950</v>
      </c>
      <c r="U3227" s="221">
        <f t="shared" si="311"/>
        <v>212850</v>
      </c>
      <c r="V3227" s="220"/>
      <c r="W3227" s="222">
        <f t="shared" si="312"/>
        <v>0</v>
      </c>
      <c r="X3227" s="223" t="str">
        <f t="shared" si="313"/>
        <v>8</v>
      </c>
      <c r="Y3227" s="220"/>
      <c r="Z3227" s="221">
        <f t="shared" si="314"/>
        <v>17028</v>
      </c>
      <c r="AA3227" s="5">
        <f>VLOOKUP(G3227,Ma_KH!$A:$R,14,0)</f>
        <v>60</v>
      </c>
    </row>
    <row r="3228" spans="1:27" hidden="1" x14ac:dyDescent="0.25">
      <c r="A3228" s="234">
        <v>45995</v>
      </c>
      <c r="B3228" s="235">
        <v>4180867226</v>
      </c>
      <c r="C3228" s="236" t="s">
        <v>7767</v>
      </c>
      <c r="D3228" s="237">
        <v>45998</v>
      </c>
      <c r="E3228" s="238"/>
      <c r="F3228" s="236"/>
      <c r="G3228" s="32" t="s">
        <v>1323</v>
      </c>
      <c r="H3228" s="238"/>
      <c r="I3228" s="235">
        <v>4180867226</v>
      </c>
      <c r="J3228" s="240" t="s">
        <v>70</v>
      </c>
      <c r="K3228" s="333" t="s">
        <v>48</v>
      </c>
      <c r="L3228" s="21" t="str">
        <f>VLOOKUP($K3228,TONG_SL!$A:$D,2,0)</f>
        <v>Mọc Nấm Hương 250g</v>
      </c>
      <c r="N3228" s="21" t="str">
        <f t="shared" si="310"/>
        <v>K-C6</v>
      </c>
      <c r="Q3228" s="21" t="str">
        <f>VLOOKUP(K3228,TONG_SL!$A:$D,3,0)</f>
        <v>Túi</v>
      </c>
      <c r="R3228" s="1">
        <v>10</v>
      </c>
      <c r="S3228" s="220"/>
      <c r="T3228" s="220">
        <f>VLOOKUP(VLOOKUP(G3228,Ma_KH!$A:$R,18,0)&amp;K3228,Gia_MB!$A:$F,6,0)</f>
        <v>46000</v>
      </c>
      <c r="U3228" s="221">
        <f t="shared" si="311"/>
        <v>460000</v>
      </c>
      <c r="V3228" s="220"/>
      <c r="W3228" s="222">
        <f t="shared" si="312"/>
        <v>0</v>
      </c>
      <c r="X3228" s="223" t="str">
        <f t="shared" si="313"/>
        <v>8</v>
      </c>
      <c r="Y3228" s="220"/>
      <c r="Z3228" s="221">
        <f t="shared" si="314"/>
        <v>36800</v>
      </c>
      <c r="AA3228" s="5">
        <f>VLOOKUP(G3228,Ma_KH!$A:$R,14,0)</f>
        <v>60</v>
      </c>
    </row>
    <row r="3229" spans="1:27" hidden="1" x14ac:dyDescent="0.25">
      <c r="A3229" s="234">
        <v>45995</v>
      </c>
      <c r="B3229" s="235">
        <v>4180879919</v>
      </c>
      <c r="C3229" s="236" t="s">
        <v>7767</v>
      </c>
      <c r="D3229" s="237">
        <v>45998</v>
      </c>
      <c r="E3229" s="238"/>
      <c r="F3229" s="236"/>
      <c r="G3229" s="32" t="s">
        <v>1008</v>
      </c>
      <c r="H3229" s="238"/>
      <c r="I3229" s="235">
        <v>4180879919</v>
      </c>
      <c r="J3229" s="240" t="s">
        <v>70</v>
      </c>
      <c r="K3229" s="333" t="s">
        <v>32</v>
      </c>
      <c r="L3229" s="21" t="str">
        <f>VLOOKUP($K3229,TONG_SL!$A:$D,2,0)</f>
        <v>Giò Tai Lưỡi Xào 250g</v>
      </c>
      <c r="N3229" s="21" t="str">
        <f t="shared" si="310"/>
        <v>K-C6</v>
      </c>
      <c r="Q3229" s="21" t="str">
        <f>VLOOKUP(K3229,TONG_SL!$A:$D,3,0)</f>
        <v>Túi</v>
      </c>
      <c r="R3229" s="1">
        <v>6</v>
      </c>
      <c r="S3229" s="220"/>
      <c r="T3229" s="220">
        <f>VLOOKUP(VLOOKUP(G3229,Ma_KH!$A:$R,18,0)&amp;K3229,Gia_MB!$A:$F,6,0)</f>
        <v>50182</v>
      </c>
      <c r="U3229" s="221">
        <f t="shared" si="311"/>
        <v>301092</v>
      </c>
      <c r="V3229" s="220"/>
      <c r="W3229" s="222">
        <f t="shared" si="312"/>
        <v>0</v>
      </c>
      <c r="X3229" s="223" t="str">
        <f t="shared" si="313"/>
        <v>8</v>
      </c>
      <c r="Y3229" s="220"/>
      <c r="Z3229" s="221">
        <f t="shared" si="314"/>
        <v>24087.360000000001</v>
      </c>
      <c r="AA3229" s="5">
        <f>VLOOKUP(G3229,Ma_KH!$A:$R,14,0)</f>
        <v>60</v>
      </c>
    </row>
    <row r="3230" spans="1:27" hidden="1" x14ac:dyDescent="0.25">
      <c r="A3230" s="234">
        <v>45995</v>
      </c>
      <c r="B3230" s="235">
        <v>4180879919</v>
      </c>
      <c r="C3230" s="236" t="s">
        <v>7767</v>
      </c>
      <c r="D3230" s="237">
        <v>45998</v>
      </c>
      <c r="E3230" s="238"/>
      <c r="F3230" s="236"/>
      <c r="G3230" s="32" t="s">
        <v>1008</v>
      </c>
      <c r="H3230" s="238"/>
      <c r="I3230" s="235">
        <v>4180879919</v>
      </c>
      <c r="J3230" s="240" t="s">
        <v>70</v>
      </c>
      <c r="K3230" s="333" t="s">
        <v>27</v>
      </c>
      <c r="L3230" s="21" t="str">
        <f>VLOOKUP($K3230,TONG_SL!$A:$D,2,0)</f>
        <v>Chân giò heo muối 300g</v>
      </c>
      <c r="N3230" s="21" t="str">
        <f t="shared" si="310"/>
        <v>K-C6</v>
      </c>
      <c r="Q3230" s="21" t="str">
        <f>VLOOKUP(K3230,TONG_SL!$A:$D,3,0)</f>
        <v>Túi</v>
      </c>
      <c r="R3230" s="1">
        <v>6</v>
      </c>
      <c r="S3230" s="220"/>
      <c r="T3230" s="220">
        <f>VLOOKUP(VLOOKUP(G3230,Ma_KH!$A:$R,18,0)&amp;K3230,Gia_MB!$A:$F,6,0)</f>
        <v>73431</v>
      </c>
      <c r="U3230" s="221">
        <f t="shared" si="311"/>
        <v>440586</v>
      </c>
      <c r="V3230" s="220"/>
      <c r="W3230" s="222">
        <f t="shared" si="312"/>
        <v>0</v>
      </c>
      <c r="X3230" s="223" t="str">
        <f t="shared" si="313"/>
        <v>8</v>
      </c>
      <c r="Y3230" s="220"/>
      <c r="Z3230" s="221">
        <f t="shared" si="314"/>
        <v>35246.879999999997</v>
      </c>
      <c r="AA3230" s="5">
        <f>VLOOKUP(G3230,Ma_KH!$A:$R,14,0)</f>
        <v>60</v>
      </c>
    </row>
    <row r="3231" spans="1:27" hidden="1" x14ac:dyDescent="0.25">
      <c r="A3231" s="234">
        <v>45995</v>
      </c>
      <c r="B3231" s="235">
        <v>4180879919</v>
      </c>
      <c r="C3231" s="236" t="s">
        <v>7767</v>
      </c>
      <c r="D3231" s="237">
        <v>45998</v>
      </c>
      <c r="E3231" s="238"/>
      <c r="F3231" s="236"/>
      <c r="G3231" s="32" t="s">
        <v>1008</v>
      </c>
      <c r="H3231" s="238"/>
      <c r="I3231" s="235">
        <v>4180879919</v>
      </c>
      <c r="J3231" s="240" t="s">
        <v>70</v>
      </c>
      <c r="K3231" s="333" t="s">
        <v>48</v>
      </c>
      <c r="L3231" s="21" t="str">
        <f>VLOOKUP($K3231,TONG_SL!$A:$D,2,0)</f>
        <v>Mọc Nấm Hương 250g</v>
      </c>
      <c r="N3231" s="21" t="str">
        <f t="shared" si="310"/>
        <v>K-C6</v>
      </c>
      <c r="Q3231" s="21" t="str">
        <f>VLOOKUP(K3231,TONG_SL!$A:$D,3,0)</f>
        <v>Túi</v>
      </c>
      <c r="R3231" s="1">
        <v>6</v>
      </c>
      <c r="S3231" s="220"/>
      <c r="T3231" s="220">
        <f>VLOOKUP(VLOOKUP(G3231,Ma_KH!$A:$R,18,0)&amp;K3231,Gia_MB!$A:$F,6,0)</f>
        <v>46000</v>
      </c>
      <c r="U3231" s="221">
        <f t="shared" si="311"/>
        <v>276000</v>
      </c>
      <c r="V3231" s="220"/>
      <c r="W3231" s="222">
        <f t="shared" si="312"/>
        <v>0</v>
      </c>
      <c r="X3231" s="223" t="str">
        <f t="shared" si="313"/>
        <v>8</v>
      </c>
      <c r="Y3231" s="220"/>
      <c r="Z3231" s="221">
        <f t="shared" si="314"/>
        <v>22080</v>
      </c>
      <c r="AA3231" s="5">
        <f>VLOOKUP(G3231,Ma_KH!$A:$R,14,0)</f>
        <v>60</v>
      </c>
    </row>
    <row r="3232" spans="1:27" hidden="1" x14ac:dyDescent="0.25">
      <c r="A3232" s="234">
        <v>45995</v>
      </c>
      <c r="B3232" s="235">
        <v>4180879919</v>
      </c>
      <c r="C3232" s="236" t="s">
        <v>7767</v>
      </c>
      <c r="D3232" s="237">
        <v>45998</v>
      </c>
      <c r="E3232" s="238"/>
      <c r="F3232" s="236"/>
      <c r="G3232" s="32" t="s">
        <v>1008</v>
      </c>
      <c r="H3232" s="238"/>
      <c r="I3232" s="235">
        <v>4180879919</v>
      </c>
      <c r="J3232" s="240" t="s">
        <v>70</v>
      </c>
      <c r="K3232" s="333" t="s">
        <v>34</v>
      </c>
      <c r="L3232" s="21" t="str">
        <f>VLOOKUP($K3232,TONG_SL!$A:$D,2,0)</f>
        <v>Tai heo muối 200g</v>
      </c>
      <c r="N3232" s="21" t="str">
        <f t="shared" si="310"/>
        <v>K-C6</v>
      </c>
      <c r="Q3232" s="21" t="str">
        <f>VLOOKUP(K3232,TONG_SL!$A:$D,3,0)</f>
        <v>Túi</v>
      </c>
      <c r="R3232" s="1">
        <v>6</v>
      </c>
      <c r="S3232" s="220"/>
      <c r="T3232" s="220">
        <f>VLOOKUP(VLOOKUP(G3232,Ma_KH!$A:$R,18,0)&amp;K3232,Gia_MB!$A:$F,6,0)</f>
        <v>55595</v>
      </c>
      <c r="U3232" s="221">
        <f t="shared" si="311"/>
        <v>333570</v>
      </c>
      <c r="V3232" s="220"/>
      <c r="W3232" s="222">
        <f t="shared" si="312"/>
        <v>0</v>
      </c>
      <c r="X3232" s="223" t="str">
        <f t="shared" si="313"/>
        <v>8</v>
      </c>
      <c r="Y3232" s="220"/>
      <c r="Z3232" s="221">
        <f t="shared" si="314"/>
        <v>26685.600000000002</v>
      </c>
      <c r="AA3232" s="5">
        <f>VLOOKUP(G3232,Ma_KH!$A:$R,14,0)</f>
        <v>60</v>
      </c>
    </row>
    <row r="3233" spans="1:27" hidden="1" x14ac:dyDescent="0.25">
      <c r="A3233" s="234">
        <v>45995</v>
      </c>
      <c r="B3233" s="235">
        <v>4180879919</v>
      </c>
      <c r="C3233" s="236" t="s">
        <v>7767</v>
      </c>
      <c r="D3233" s="237">
        <v>45998</v>
      </c>
      <c r="E3233" s="238"/>
      <c r="F3233" s="236"/>
      <c r="G3233" s="32" t="s">
        <v>1008</v>
      </c>
      <c r="H3233" s="238"/>
      <c r="I3233" s="235">
        <v>4180879919</v>
      </c>
      <c r="J3233" s="240" t="s">
        <v>70</v>
      </c>
      <c r="K3233" s="333" t="s">
        <v>39</v>
      </c>
      <c r="L3233" s="21" t="str">
        <f>VLOOKUP($K3233,TONG_SL!$A:$D,2,0)</f>
        <v>Chả nướng 300g</v>
      </c>
      <c r="N3233" s="21" t="str">
        <f t="shared" si="310"/>
        <v>K-C6</v>
      </c>
      <c r="Q3233" s="21" t="str">
        <f>VLOOKUP(K3233,TONG_SL!$A:$D,3,0)</f>
        <v>Túi</v>
      </c>
      <c r="R3233" s="1">
        <v>6</v>
      </c>
      <c r="S3233" s="220"/>
      <c r="T3233" s="220">
        <f>VLOOKUP(VLOOKUP(G3233,Ma_KH!$A:$R,18,0)&amp;K3233,Gia_MB!$A:$F,6,0)</f>
        <v>70950</v>
      </c>
      <c r="U3233" s="221">
        <f t="shared" si="311"/>
        <v>425700</v>
      </c>
      <c r="V3233" s="220"/>
      <c r="W3233" s="222">
        <f t="shared" si="312"/>
        <v>0</v>
      </c>
      <c r="X3233" s="223" t="str">
        <f t="shared" si="313"/>
        <v>8</v>
      </c>
      <c r="Y3233" s="220"/>
      <c r="Z3233" s="221">
        <f t="shared" si="314"/>
        <v>34056</v>
      </c>
      <c r="AA3233" s="5">
        <f>VLOOKUP(G3233,Ma_KH!$A:$R,14,0)</f>
        <v>60</v>
      </c>
    </row>
    <row r="3234" spans="1:27" hidden="1" x14ac:dyDescent="0.25">
      <c r="A3234" s="234">
        <v>45996</v>
      </c>
      <c r="B3234" s="235">
        <v>4180908069</v>
      </c>
      <c r="C3234" s="236" t="s">
        <v>7767</v>
      </c>
      <c r="D3234" s="237">
        <v>45998</v>
      </c>
      <c r="E3234" s="238"/>
      <c r="F3234" s="236"/>
      <c r="G3234" s="32" t="s">
        <v>382</v>
      </c>
      <c r="H3234" s="238"/>
      <c r="I3234" s="235">
        <v>4180908069</v>
      </c>
      <c r="J3234" s="240" t="s">
        <v>70</v>
      </c>
      <c r="K3234" s="333" t="s">
        <v>27</v>
      </c>
      <c r="L3234" s="21" t="str">
        <f>VLOOKUP($K3234,TONG_SL!$A:$D,2,0)</f>
        <v>Chân giò heo muối 300g</v>
      </c>
      <c r="N3234" s="21" t="str">
        <f t="shared" si="310"/>
        <v>K-C6</v>
      </c>
      <c r="Q3234" s="21" t="str">
        <f>VLOOKUP(K3234,TONG_SL!$A:$D,3,0)</f>
        <v>Túi</v>
      </c>
      <c r="R3234" s="1">
        <v>9</v>
      </c>
      <c r="S3234" s="220"/>
      <c r="T3234" s="220">
        <f>VLOOKUP(VLOOKUP(G3234,Ma_KH!$A:$R,18,0)&amp;K3234,Gia_MB!$A:$F,6,0)</f>
        <v>73431</v>
      </c>
      <c r="U3234" s="221">
        <f t="shared" si="311"/>
        <v>660879</v>
      </c>
      <c r="V3234" s="220"/>
      <c r="W3234" s="222">
        <f t="shared" si="312"/>
        <v>0</v>
      </c>
      <c r="X3234" s="223" t="str">
        <f t="shared" si="313"/>
        <v>8</v>
      </c>
      <c r="Y3234" s="220"/>
      <c r="Z3234" s="221">
        <f t="shared" si="314"/>
        <v>52870.32</v>
      </c>
      <c r="AA3234" s="5">
        <f>VLOOKUP(G3234,Ma_KH!$A:$R,14,0)</f>
        <v>60</v>
      </c>
    </row>
    <row r="3235" spans="1:27" hidden="1" x14ac:dyDescent="0.25">
      <c r="A3235" s="234">
        <v>45996</v>
      </c>
      <c r="B3235" s="235">
        <v>4180908069</v>
      </c>
      <c r="C3235" s="236" t="s">
        <v>7767</v>
      </c>
      <c r="D3235" s="237">
        <v>45998</v>
      </c>
      <c r="E3235" s="238"/>
      <c r="F3235" s="236"/>
      <c r="G3235" s="32" t="s">
        <v>382</v>
      </c>
      <c r="H3235" s="238"/>
      <c r="I3235" s="235">
        <v>4180908069</v>
      </c>
      <c r="J3235" s="240" t="s">
        <v>70</v>
      </c>
      <c r="K3235" s="333" t="s">
        <v>37</v>
      </c>
      <c r="L3235" s="21" t="str">
        <f>VLOOKUP($K3235,TONG_SL!$A:$D,2,0)</f>
        <v>Chả cốm 300g</v>
      </c>
      <c r="N3235" s="21" t="str">
        <f t="shared" si="310"/>
        <v>K-C6</v>
      </c>
      <c r="Q3235" s="21" t="str">
        <f>VLOOKUP(K3235,TONG_SL!$A:$D,3,0)</f>
        <v>Túi</v>
      </c>
      <c r="R3235" s="1">
        <v>2</v>
      </c>
      <c r="S3235" s="220"/>
      <c r="T3235" s="220">
        <f>VLOOKUP(VLOOKUP(G3235,Ma_KH!$A:$R,18,0)&amp;K3235,Gia_MB!$A:$F,6,0)</f>
        <v>74250</v>
      </c>
      <c r="U3235" s="221">
        <f t="shared" si="311"/>
        <v>148500</v>
      </c>
      <c r="V3235" s="220"/>
      <c r="W3235" s="222">
        <f t="shared" si="312"/>
        <v>0</v>
      </c>
      <c r="X3235" s="223" t="str">
        <f t="shared" si="313"/>
        <v>8</v>
      </c>
      <c r="Y3235" s="220"/>
      <c r="Z3235" s="221">
        <f t="shared" si="314"/>
        <v>11880</v>
      </c>
      <c r="AA3235" s="5">
        <f>VLOOKUP(G3235,Ma_KH!$A:$R,14,0)</f>
        <v>60</v>
      </c>
    </row>
    <row r="3236" spans="1:27" hidden="1" x14ac:dyDescent="0.25">
      <c r="A3236" s="234">
        <v>45996</v>
      </c>
      <c r="B3236" s="235">
        <v>4180908069</v>
      </c>
      <c r="C3236" s="236" t="s">
        <v>7767</v>
      </c>
      <c r="D3236" s="237">
        <v>45998</v>
      </c>
      <c r="E3236" s="238"/>
      <c r="F3236" s="236"/>
      <c r="G3236" s="32" t="s">
        <v>382</v>
      </c>
      <c r="H3236" s="238"/>
      <c r="I3236" s="235">
        <v>4180908069</v>
      </c>
      <c r="J3236" s="240" t="s">
        <v>70</v>
      </c>
      <c r="K3236" s="333" t="s">
        <v>39</v>
      </c>
      <c r="L3236" s="21" t="str">
        <f>VLOOKUP($K3236,TONG_SL!$A:$D,2,0)</f>
        <v>Chả nướng 300g</v>
      </c>
      <c r="N3236" s="21" t="str">
        <f t="shared" si="310"/>
        <v>K-C6</v>
      </c>
      <c r="Q3236" s="21" t="str">
        <f>VLOOKUP(K3236,TONG_SL!$A:$D,3,0)</f>
        <v>Túi</v>
      </c>
      <c r="R3236" s="1">
        <v>2</v>
      </c>
      <c r="S3236" s="220"/>
      <c r="T3236" s="220">
        <f>VLOOKUP(VLOOKUP(G3236,Ma_KH!$A:$R,18,0)&amp;K3236,Gia_MB!$A:$F,6,0)</f>
        <v>70950</v>
      </c>
      <c r="U3236" s="221">
        <f t="shared" si="311"/>
        <v>141900</v>
      </c>
      <c r="V3236" s="220"/>
      <c r="W3236" s="222">
        <f t="shared" si="312"/>
        <v>0</v>
      </c>
      <c r="X3236" s="223" t="str">
        <f t="shared" si="313"/>
        <v>8</v>
      </c>
      <c r="Y3236" s="220"/>
      <c r="Z3236" s="221">
        <f t="shared" si="314"/>
        <v>11352</v>
      </c>
      <c r="AA3236" s="5">
        <f>VLOOKUP(G3236,Ma_KH!$A:$R,14,0)</f>
        <v>60</v>
      </c>
    </row>
    <row r="3237" spans="1:27" hidden="1" x14ac:dyDescent="0.25">
      <c r="A3237" s="234">
        <v>45996</v>
      </c>
      <c r="B3237" s="235">
        <v>4180908069</v>
      </c>
      <c r="C3237" s="236" t="s">
        <v>7767</v>
      </c>
      <c r="D3237" s="237">
        <v>45998</v>
      </c>
      <c r="E3237" s="238"/>
      <c r="F3237" s="236"/>
      <c r="G3237" s="32" t="s">
        <v>382</v>
      </c>
      <c r="H3237" s="238"/>
      <c r="I3237" s="235">
        <v>4180908069</v>
      </c>
      <c r="J3237" s="240" t="s">
        <v>70</v>
      </c>
      <c r="K3237" s="333" t="s">
        <v>32</v>
      </c>
      <c r="L3237" s="21" t="str">
        <f>VLOOKUP($K3237,TONG_SL!$A:$D,2,0)</f>
        <v>Giò Tai Lưỡi Xào 250g</v>
      </c>
      <c r="N3237" s="21" t="str">
        <f t="shared" si="310"/>
        <v>K-C6</v>
      </c>
      <c r="Q3237" s="21" t="str">
        <f>VLOOKUP(K3237,TONG_SL!$A:$D,3,0)</f>
        <v>Túi</v>
      </c>
      <c r="R3237" s="1">
        <v>6</v>
      </c>
      <c r="S3237" s="220"/>
      <c r="T3237" s="220">
        <f>VLOOKUP(VLOOKUP(G3237,Ma_KH!$A:$R,18,0)&amp;K3237,Gia_MB!$A:$F,6,0)</f>
        <v>50182</v>
      </c>
      <c r="U3237" s="221">
        <f t="shared" si="311"/>
        <v>301092</v>
      </c>
      <c r="V3237" s="220"/>
      <c r="W3237" s="222">
        <f t="shared" si="312"/>
        <v>0</v>
      </c>
      <c r="X3237" s="223" t="str">
        <f t="shared" si="313"/>
        <v>8</v>
      </c>
      <c r="Y3237" s="220"/>
      <c r="Z3237" s="221">
        <f t="shared" si="314"/>
        <v>24087.360000000001</v>
      </c>
      <c r="AA3237" s="5">
        <f>VLOOKUP(G3237,Ma_KH!$A:$R,14,0)</f>
        <v>60</v>
      </c>
    </row>
    <row r="3238" spans="1:27" hidden="1" x14ac:dyDescent="0.25">
      <c r="A3238" s="234">
        <v>45996</v>
      </c>
      <c r="B3238" s="235">
        <v>4180908069</v>
      </c>
      <c r="C3238" s="236" t="s">
        <v>7767</v>
      </c>
      <c r="D3238" s="237">
        <v>45998</v>
      </c>
      <c r="E3238" s="238"/>
      <c r="F3238" s="236"/>
      <c r="G3238" s="32" t="s">
        <v>382</v>
      </c>
      <c r="H3238" s="238"/>
      <c r="I3238" s="235">
        <v>4180908069</v>
      </c>
      <c r="J3238" s="240" t="s">
        <v>70</v>
      </c>
      <c r="K3238" s="333" t="s">
        <v>30</v>
      </c>
      <c r="L3238" s="21" t="str">
        <f>VLOOKUP($K3238,TONG_SL!$A:$D,2,0)</f>
        <v>Gà muối 500g</v>
      </c>
      <c r="N3238" s="21" t="str">
        <f t="shared" si="310"/>
        <v>K-C6</v>
      </c>
      <c r="Q3238" s="21" t="str">
        <f>VLOOKUP(K3238,TONG_SL!$A:$D,3,0)</f>
        <v>Túi</v>
      </c>
      <c r="R3238" s="1">
        <v>9</v>
      </c>
      <c r="S3238" s="220"/>
      <c r="T3238" s="220">
        <f>VLOOKUP(VLOOKUP(G3238,Ma_KH!$A:$R,18,0)&amp;K3238,Gia_MB!$A:$F,6,0)</f>
        <v>111058</v>
      </c>
      <c r="U3238" s="221">
        <f t="shared" si="311"/>
        <v>999522</v>
      </c>
      <c r="V3238" s="220"/>
      <c r="W3238" s="222">
        <f t="shared" si="312"/>
        <v>0</v>
      </c>
      <c r="X3238" s="223" t="str">
        <f t="shared" si="313"/>
        <v>8</v>
      </c>
      <c r="Y3238" s="220"/>
      <c r="Z3238" s="221">
        <f t="shared" si="314"/>
        <v>79961.759999999995</v>
      </c>
      <c r="AA3238" s="5">
        <f>VLOOKUP(G3238,Ma_KH!$A:$R,14,0)</f>
        <v>60</v>
      </c>
    </row>
    <row r="3239" spans="1:27" hidden="1" x14ac:dyDescent="0.25">
      <c r="A3239" s="234">
        <v>45996</v>
      </c>
      <c r="B3239" s="235">
        <v>4180908069</v>
      </c>
      <c r="C3239" s="236" t="s">
        <v>7767</v>
      </c>
      <c r="D3239" s="237">
        <v>45998</v>
      </c>
      <c r="E3239" s="238"/>
      <c r="F3239" s="236"/>
      <c r="G3239" s="32" t="s">
        <v>382</v>
      </c>
      <c r="H3239" s="238"/>
      <c r="I3239" s="235">
        <v>4180908069</v>
      </c>
      <c r="J3239" s="240" t="s">
        <v>70</v>
      </c>
      <c r="K3239" s="333" t="s">
        <v>34</v>
      </c>
      <c r="L3239" s="21" t="str">
        <f>VLOOKUP($K3239,TONG_SL!$A:$D,2,0)</f>
        <v>Tai heo muối 200g</v>
      </c>
      <c r="N3239" s="21" t="str">
        <f t="shared" si="310"/>
        <v>K-C6</v>
      </c>
      <c r="Q3239" s="21" t="str">
        <f>VLOOKUP(K3239,TONG_SL!$A:$D,3,0)</f>
        <v>Túi</v>
      </c>
      <c r="R3239" s="1">
        <v>2</v>
      </c>
      <c r="S3239" s="220"/>
      <c r="T3239" s="220">
        <f>VLOOKUP(VLOOKUP(G3239,Ma_KH!$A:$R,18,0)&amp;K3239,Gia_MB!$A:$F,6,0)</f>
        <v>55595</v>
      </c>
      <c r="U3239" s="221">
        <f t="shared" si="311"/>
        <v>111190</v>
      </c>
      <c r="V3239" s="220"/>
      <c r="W3239" s="222">
        <f t="shared" si="312"/>
        <v>0</v>
      </c>
      <c r="X3239" s="223" t="str">
        <f t="shared" si="313"/>
        <v>8</v>
      </c>
      <c r="Y3239" s="220"/>
      <c r="Z3239" s="221">
        <f t="shared" si="314"/>
        <v>8895.2000000000007</v>
      </c>
      <c r="AA3239" s="5">
        <f>VLOOKUP(G3239,Ma_KH!$A:$R,14,0)</f>
        <v>60</v>
      </c>
    </row>
    <row r="3240" spans="1:27" hidden="1" x14ac:dyDescent="0.25">
      <c r="A3240" s="234">
        <v>45996</v>
      </c>
      <c r="B3240" s="235">
        <v>4180908069</v>
      </c>
      <c r="C3240" s="236" t="s">
        <v>7767</v>
      </c>
      <c r="D3240" s="237">
        <v>45998</v>
      </c>
      <c r="E3240" s="238"/>
      <c r="F3240" s="236"/>
      <c r="G3240" s="32" t="s">
        <v>382</v>
      </c>
      <c r="H3240" s="238"/>
      <c r="I3240" s="235">
        <v>4180908069</v>
      </c>
      <c r="J3240" s="240" t="s">
        <v>70</v>
      </c>
      <c r="K3240" s="333" t="s">
        <v>48</v>
      </c>
      <c r="L3240" s="21" t="str">
        <f>VLOOKUP($K3240,TONG_SL!$A:$D,2,0)</f>
        <v>Mọc Nấm Hương 250g</v>
      </c>
      <c r="N3240" s="21" t="str">
        <f t="shared" si="310"/>
        <v>K-C6</v>
      </c>
      <c r="Q3240" s="21" t="str">
        <f>VLOOKUP(K3240,TONG_SL!$A:$D,3,0)</f>
        <v>Túi</v>
      </c>
      <c r="R3240" s="1">
        <v>6</v>
      </c>
      <c r="S3240" s="220"/>
      <c r="T3240" s="220">
        <f>VLOOKUP(VLOOKUP(G3240,Ma_KH!$A:$R,18,0)&amp;K3240,Gia_MB!$A:$F,6,0)</f>
        <v>46000</v>
      </c>
      <c r="U3240" s="221">
        <f t="shared" si="311"/>
        <v>276000</v>
      </c>
      <c r="V3240" s="220"/>
      <c r="W3240" s="222">
        <f t="shared" si="312"/>
        <v>0</v>
      </c>
      <c r="X3240" s="223" t="str">
        <f t="shared" si="313"/>
        <v>8</v>
      </c>
      <c r="Y3240" s="220"/>
      <c r="Z3240" s="221">
        <f t="shared" si="314"/>
        <v>22080</v>
      </c>
      <c r="AA3240" s="5">
        <f>VLOOKUP(G3240,Ma_KH!$A:$R,14,0)</f>
        <v>60</v>
      </c>
    </row>
    <row r="3241" spans="1:27" hidden="1" x14ac:dyDescent="0.25">
      <c r="A3241" s="234">
        <v>45996</v>
      </c>
      <c r="B3241" s="235">
        <v>4180908098</v>
      </c>
      <c r="C3241" s="236" t="s">
        <v>7767</v>
      </c>
      <c r="D3241" s="237">
        <v>45998</v>
      </c>
      <c r="E3241" s="238"/>
      <c r="F3241" s="236"/>
      <c r="G3241" s="32" t="s">
        <v>390</v>
      </c>
      <c r="H3241" s="238"/>
      <c r="I3241" s="235">
        <v>4180908098</v>
      </c>
      <c r="J3241" s="240" t="s">
        <v>70</v>
      </c>
      <c r="K3241" s="333" t="s">
        <v>27</v>
      </c>
      <c r="L3241" s="21" t="str">
        <f>VLOOKUP($K3241,TONG_SL!$A:$D,2,0)</f>
        <v>Chân giò heo muối 300g</v>
      </c>
      <c r="N3241" s="21" t="str">
        <f t="shared" si="310"/>
        <v>K-C6</v>
      </c>
      <c r="Q3241" s="21" t="str">
        <f>VLOOKUP(K3241,TONG_SL!$A:$D,3,0)</f>
        <v>Túi</v>
      </c>
      <c r="R3241" s="1">
        <v>3</v>
      </c>
      <c r="S3241" s="220"/>
      <c r="T3241" s="220">
        <f>VLOOKUP(VLOOKUP(G3241,Ma_KH!$A:$R,18,0)&amp;K3241,Gia_MB!$A:$F,6,0)</f>
        <v>73431</v>
      </c>
      <c r="U3241" s="221">
        <f t="shared" si="311"/>
        <v>220293</v>
      </c>
      <c r="V3241" s="220"/>
      <c r="W3241" s="222">
        <f t="shared" si="312"/>
        <v>0</v>
      </c>
      <c r="X3241" s="223" t="str">
        <f t="shared" si="313"/>
        <v>8</v>
      </c>
      <c r="Y3241" s="220"/>
      <c r="Z3241" s="221">
        <f t="shared" si="314"/>
        <v>17623.439999999999</v>
      </c>
      <c r="AA3241" s="5">
        <f>VLOOKUP(G3241,Ma_KH!$A:$R,14,0)</f>
        <v>60</v>
      </c>
    </row>
    <row r="3242" spans="1:27" hidden="1" x14ac:dyDescent="0.25">
      <c r="A3242" s="234">
        <v>45996</v>
      </c>
      <c r="B3242" s="235">
        <v>4180908098</v>
      </c>
      <c r="C3242" s="236" t="s">
        <v>7767</v>
      </c>
      <c r="D3242" s="237">
        <v>45998</v>
      </c>
      <c r="E3242" s="238"/>
      <c r="F3242" s="236"/>
      <c r="G3242" s="32" t="s">
        <v>390</v>
      </c>
      <c r="H3242" s="238"/>
      <c r="I3242" s="235">
        <v>4180908098</v>
      </c>
      <c r="J3242" s="240" t="s">
        <v>70</v>
      </c>
      <c r="K3242" s="333" t="s">
        <v>32</v>
      </c>
      <c r="L3242" s="21" t="str">
        <f>VLOOKUP($K3242,TONG_SL!$A:$D,2,0)</f>
        <v>Giò Tai Lưỡi Xào 250g</v>
      </c>
      <c r="N3242" s="21" t="str">
        <f t="shared" si="310"/>
        <v>K-C6</v>
      </c>
      <c r="Q3242" s="21" t="str">
        <f>VLOOKUP(K3242,TONG_SL!$A:$D,3,0)</f>
        <v>Túi</v>
      </c>
      <c r="R3242" s="1">
        <v>2</v>
      </c>
      <c r="S3242" s="220"/>
      <c r="T3242" s="220">
        <f>VLOOKUP(VLOOKUP(G3242,Ma_KH!$A:$R,18,0)&amp;K3242,Gia_MB!$A:$F,6,0)</f>
        <v>50182</v>
      </c>
      <c r="U3242" s="221">
        <f t="shared" si="311"/>
        <v>100364</v>
      </c>
      <c r="V3242" s="220"/>
      <c r="W3242" s="222">
        <f t="shared" si="312"/>
        <v>0</v>
      </c>
      <c r="X3242" s="223" t="str">
        <f t="shared" si="313"/>
        <v>8</v>
      </c>
      <c r="Y3242" s="220"/>
      <c r="Z3242" s="221">
        <f t="shared" si="314"/>
        <v>8029.12</v>
      </c>
      <c r="AA3242" s="5">
        <f>VLOOKUP(G3242,Ma_KH!$A:$R,14,0)</f>
        <v>60</v>
      </c>
    </row>
    <row r="3243" spans="1:27" hidden="1" x14ac:dyDescent="0.25">
      <c r="A3243" s="234">
        <v>45996</v>
      </c>
      <c r="B3243" s="235">
        <v>4180908098</v>
      </c>
      <c r="C3243" s="236" t="s">
        <v>7767</v>
      </c>
      <c r="D3243" s="237">
        <v>45998</v>
      </c>
      <c r="E3243" s="238"/>
      <c r="F3243" s="236"/>
      <c r="G3243" s="32" t="s">
        <v>390</v>
      </c>
      <c r="H3243" s="238"/>
      <c r="I3243" s="235">
        <v>4180908098</v>
      </c>
      <c r="J3243" s="240" t="s">
        <v>70</v>
      </c>
      <c r="K3243" s="333" t="s">
        <v>30</v>
      </c>
      <c r="L3243" s="21" t="str">
        <f>VLOOKUP($K3243,TONG_SL!$A:$D,2,0)</f>
        <v>Gà muối 500g</v>
      </c>
      <c r="N3243" s="21" t="str">
        <f t="shared" si="310"/>
        <v>K-C6</v>
      </c>
      <c r="Q3243" s="21" t="str">
        <f>VLOOKUP(K3243,TONG_SL!$A:$D,3,0)</f>
        <v>Túi</v>
      </c>
      <c r="R3243" s="1">
        <v>3</v>
      </c>
      <c r="S3243" s="220"/>
      <c r="T3243" s="220">
        <f>VLOOKUP(VLOOKUP(G3243,Ma_KH!$A:$R,18,0)&amp;K3243,Gia_MB!$A:$F,6,0)</f>
        <v>111058</v>
      </c>
      <c r="U3243" s="221">
        <f t="shared" si="311"/>
        <v>333174</v>
      </c>
      <c r="V3243" s="220"/>
      <c r="W3243" s="222">
        <f t="shared" si="312"/>
        <v>0</v>
      </c>
      <c r="X3243" s="223" t="str">
        <f t="shared" si="313"/>
        <v>8</v>
      </c>
      <c r="Y3243" s="220"/>
      <c r="Z3243" s="221">
        <f t="shared" si="314"/>
        <v>26653.920000000002</v>
      </c>
      <c r="AA3243" s="5">
        <f>VLOOKUP(G3243,Ma_KH!$A:$R,14,0)</f>
        <v>60</v>
      </c>
    </row>
    <row r="3244" spans="1:27" hidden="1" x14ac:dyDescent="0.25">
      <c r="A3244" s="234">
        <v>45996</v>
      </c>
      <c r="B3244" s="235">
        <v>4180908098</v>
      </c>
      <c r="C3244" s="236" t="s">
        <v>7767</v>
      </c>
      <c r="D3244" s="237">
        <v>45998</v>
      </c>
      <c r="E3244" s="238"/>
      <c r="F3244" s="236"/>
      <c r="G3244" s="32" t="s">
        <v>390</v>
      </c>
      <c r="H3244" s="238"/>
      <c r="I3244" s="235">
        <v>4180908098</v>
      </c>
      <c r="J3244" s="240" t="s">
        <v>70</v>
      </c>
      <c r="K3244" s="333" t="s">
        <v>39</v>
      </c>
      <c r="L3244" s="21" t="str">
        <f>VLOOKUP($K3244,TONG_SL!$A:$D,2,0)</f>
        <v>Chả nướng 300g</v>
      </c>
      <c r="N3244" s="21" t="str">
        <f t="shared" si="310"/>
        <v>K-C6</v>
      </c>
      <c r="Q3244" s="21" t="str">
        <f>VLOOKUP(K3244,TONG_SL!$A:$D,3,0)</f>
        <v>Túi</v>
      </c>
      <c r="R3244" s="1">
        <v>3</v>
      </c>
      <c r="S3244" s="220"/>
      <c r="T3244" s="220">
        <f>VLOOKUP(VLOOKUP(G3244,Ma_KH!$A:$R,18,0)&amp;K3244,Gia_MB!$A:$F,6,0)</f>
        <v>70950</v>
      </c>
      <c r="U3244" s="221">
        <f t="shared" si="311"/>
        <v>212850</v>
      </c>
      <c r="V3244" s="220"/>
      <c r="W3244" s="222">
        <f t="shared" si="312"/>
        <v>0</v>
      </c>
      <c r="X3244" s="223" t="str">
        <f t="shared" si="313"/>
        <v>8</v>
      </c>
      <c r="Y3244" s="220"/>
      <c r="Z3244" s="221">
        <f t="shared" si="314"/>
        <v>17028</v>
      </c>
      <c r="AA3244" s="5">
        <f>VLOOKUP(G3244,Ma_KH!$A:$R,14,0)</f>
        <v>60</v>
      </c>
    </row>
    <row r="3245" spans="1:27" hidden="1" x14ac:dyDescent="0.25">
      <c r="A3245" s="234">
        <v>45996</v>
      </c>
      <c r="B3245" s="235">
        <v>4180908098</v>
      </c>
      <c r="C3245" s="236" t="s">
        <v>7767</v>
      </c>
      <c r="D3245" s="237">
        <v>45998</v>
      </c>
      <c r="E3245" s="238"/>
      <c r="F3245" s="236"/>
      <c r="G3245" s="32" t="s">
        <v>390</v>
      </c>
      <c r="H3245" s="238"/>
      <c r="I3245" s="235">
        <v>4180908098</v>
      </c>
      <c r="J3245" s="240" t="s">
        <v>70</v>
      </c>
      <c r="K3245" s="333" t="s">
        <v>34</v>
      </c>
      <c r="L3245" s="21" t="str">
        <f>VLOOKUP($K3245,TONG_SL!$A:$D,2,0)</f>
        <v>Tai heo muối 200g</v>
      </c>
      <c r="N3245" s="21" t="str">
        <f t="shared" si="310"/>
        <v>K-C6</v>
      </c>
      <c r="Q3245" s="21" t="str">
        <f>VLOOKUP(K3245,TONG_SL!$A:$D,3,0)</f>
        <v>Túi</v>
      </c>
      <c r="R3245" s="1">
        <v>3</v>
      </c>
      <c r="S3245" s="220"/>
      <c r="T3245" s="220">
        <f>VLOOKUP(VLOOKUP(G3245,Ma_KH!$A:$R,18,0)&amp;K3245,Gia_MB!$A:$F,6,0)</f>
        <v>55595</v>
      </c>
      <c r="U3245" s="221">
        <f t="shared" si="311"/>
        <v>166785</v>
      </c>
      <c r="V3245" s="220"/>
      <c r="W3245" s="222">
        <f t="shared" si="312"/>
        <v>0</v>
      </c>
      <c r="X3245" s="223" t="str">
        <f t="shared" si="313"/>
        <v>8</v>
      </c>
      <c r="Y3245" s="220"/>
      <c r="Z3245" s="221">
        <f t="shared" si="314"/>
        <v>13342.800000000001</v>
      </c>
      <c r="AA3245" s="5">
        <f>VLOOKUP(G3245,Ma_KH!$A:$R,14,0)</f>
        <v>60</v>
      </c>
    </row>
    <row r="3246" spans="1:27" hidden="1" x14ac:dyDescent="0.25">
      <c r="A3246" s="234">
        <v>45996</v>
      </c>
      <c r="B3246" s="235">
        <v>4180908080</v>
      </c>
      <c r="C3246" s="236" t="s">
        <v>7767</v>
      </c>
      <c r="D3246" s="237">
        <v>45998</v>
      </c>
      <c r="E3246" s="238"/>
      <c r="F3246" s="236"/>
      <c r="G3246" s="32" t="s">
        <v>387</v>
      </c>
      <c r="H3246" s="238"/>
      <c r="I3246" s="235">
        <v>4180908080</v>
      </c>
      <c r="J3246" s="240" t="s">
        <v>70</v>
      </c>
      <c r="K3246" s="333" t="s">
        <v>32</v>
      </c>
      <c r="L3246" s="21" t="str">
        <f>VLOOKUP($K3246,TONG_SL!$A:$D,2,0)</f>
        <v>Giò Tai Lưỡi Xào 250g</v>
      </c>
      <c r="N3246" s="21" t="str">
        <f t="shared" si="310"/>
        <v>K-C6</v>
      </c>
      <c r="Q3246" s="21" t="str">
        <f>VLOOKUP(K3246,TONG_SL!$A:$D,3,0)</f>
        <v>Túi</v>
      </c>
      <c r="R3246" s="1">
        <v>4</v>
      </c>
      <c r="S3246" s="220"/>
      <c r="T3246" s="220">
        <f>VLOOKUP(VLOOKUP(G3246,Ma_KH!$A:$R,18,0)&amp;K3246,Gia_MB!$A:$F,6,0)</f>
        <v>50182</v>
      </c>
      <c r="U3246" s="221">
        <f t="shared" si="311"/>
        <v>200728</v>
      </c>
      <c r="V3246" s="220"/>
      <c r="W3246" s="222">
        <f t="shared" si="312"/>
        <v>0</v>
      </c>
      <c r="X3246" s="223" t="str">
        <f t="shared" si="313"/>
        <v>8</v>
      </c>
      <c r="Y3246" s="220"/>
      <c r="Z3246" s="221">
        <f t="shared" si="314"/>
        <v>16058.24</v>
      </c>
      <c r="AA3246" s="5">
        <f>VLOOKUP(G3246,Ma_KH!$A:$R,14,0)</f>
        <v>60</v>
      </c>
    </row>
    <row r="3247" spans="1:27" hidden="1" x14ac:dyDescent="0.25">
      <c r="A3247" s="234">
        <v>45996</v>
      </c>
      <c r="B3247" s="235">
        <v>4180908080</v>
      </c>
      <c r="C3247" s="236" t="s">
        <v>7767</v>
      </c>
      <c r="D3247" s="237">
        <v>45998</v>
      </c>
      <c r="E3247" s="238"/>
      <c r="F3247" s="236"/>
      <c r="G3247" s="32" t="s">
        <v>387</v>
      </c>
      <c r="H3247" s="238"/>
      <c r="I3247" s="235">
        <v>4180908080</v>
      </c>
      <c r="J3247" s="240" t="s">
        <v>70</v>
      </c>
      <c r="K3247" s="333" t="s">
        <v>30</v>
      </c>
      <c r="L3247" s="21" t="str">
        <f>VLOOKUP($K3247,TONG_SL!$A:$D,2,0)</f>
        <v>Gà muối 500g</v>
      </c>
      <c r="N3247" s="21" t="str">
        <f t="shared" si="310"/>
        <v>K-C6</v>
      </c>
      <c r="Q3247" s="21" t="str">
        <f>VLOOKUP(K3247,TONG_SL!$A:$D,3,0)</f>
        <v>Túi</v>
      </c>
      <c r="R3247" s="1">
        <v>2</v>
      </c>
      <c r="S3247" s="220"/>
      <c r="T3247" s="220">
        <f>VLOOKUP(VLOOKUP(G3247,Ma_KH!$A:$R,18,0)&amp;K3247,Gia_MB!$A:$F,6,0)</f>
        <v>111058</v>
      </c>
      <c r="U3247" s="221">
        <f t="shared" si="311"/>
        <v>222116</v>
      </c>
      <c r="V3247" s="220"/>
      <c r="W3247" s="222">
        <f t="shared" si="312"/>
        <v>0</v>
      </c>
      <c r="X3247" s="223" t="str">
        <f t="shared" si="313"/>
        <v>8</v>
      </c>
      <c r="Y3247" s="220"/>
      <c r="Z3247" s="221">
        <f t="shared" si="314"/>
        <v>17769.28</v>
      </c>
      <c r="AA3247" s="5">
        <f>VLOOKUP(G3247,Ma_KH!$A:$R,14,0)</f>
        <v>60</v>
      </c>
    </row>
    <row r="3248" spans="1:27" hidden="1" x14ac:dyDescent="0.25">
      <c r="A3248" s="234">
        <v>45996</v>
      </c>
      <c r="B3248" s="235">
        <v>4180908080</v>
      </c>
      <c r="C3248" s="236" t="s">
        <v>7767</v>
      </c>
      <c r="D3248" s="237">
        <v>45998</v>
      </c>
      <c r="E3248" s="238"/>
      <c r="F3248" s="236"/>
      <c r="G3248" s="32" t="s">
        <v>387</v>
      </c>
      <c r="H3248" s="238"/>
      <c r="I3248" s="235">
        <v>4180908080</v>
      </c>
      <c r="J3248" s="240" t="s">
        <v>70</v>
      </c>
      <c r="K3248" s="333" t="s">
        <v>48</v>
      </c>
      <c r="L3248" s="21" t="str">
        <f>VLOOKUP($K3248,TONG_SL!$A:$D,2,0)</f>
        <v>Mọc Nấm Hương 250g</v>
      </c>
      <c r="N3248" s="21" t="str">
        <f t="shared" si="310"/>
        <v>K-C6</v>
      </c>
      <c r="Q3248" s="21" t="str">
        <f>VLOOKUP(K3248,TONG_SL!$A:$D,3,0)</f>
        <v>Túi</v>
      </c>
      <c r="R3248" s="1">
        <v>4</v>
      </c>
      <c r="S3248" s="220"/>
      <c r="T3248" s="220">
        <f>VLOOKUP(VLOOKUP(G3248,Ma_KH!$A:$R,18,0)&amp;K3248,Gia_MB!$A:$F,6,0)</f>
        <v>46000</v>
      </c>
      <c r="U3248" s="221">
        <f t="shared" si="311"/>
        <v>184000</v>
      </c>
      <c r="V3248" s="220"/>
      <c r="W3248" s="222">
        <f t="shared" si="312"/>
        <v>0</v>
      </c>
      <c r="X3248" s="223" t="str">
        <f t="shared" si="313"/>
        <v>8</v>
      </c>
      <c r="Y3248" s="220"/>
      <c r="Z3248" s="221">
        <f t="shared" si="314"/>
        <v>14720</v>
      </c>
      <c r="AA3248" s="5">
        <f>VLOOKUP(G3248,Ma_KH!$A:$R,14,0)</f>
        <v>60</v>
      </c>
    </row>
    <row r="3249" spans="1:27" hidden="1" x14ac:dyDescent="0.25">
      <c r="A3249" s="234">
        <v>45996</v>
      </c>
      <c r="B3249" s="235">
        <v>4180908080</v>
      </c>
      <c r="C3249" s="236" t="s">
        <v>7767</v>
      </c>
      <c r="D3249" s="237">
        <v>45998</v>
      </c>
      <c r="E3249" s="238"/>
      <c r="F3249" s="236"/>
      <c r="G3249" s="32" t="s">
        <v>387</v>
      </c>
      <c r="H3249" s="238"/>
      <c r="I3249" s="235">
        <v>4180908080</v>
      </c>
      <c r="J3249" s="240" t="s">
        <v>70</v>
      </c>
      <c r="K3249" s="333" t="s">
        <v>27</v>
      </c>
      <c r="L3249" s="21" t="str">
        <f>VLOOKUP($K3249,TONG_SL!$A:$D,2,0)</f>
        <v>Chân giò heo muối 300g</v>
      </c>
      <c r="N3249" s="21" t="str">
        <f t="shared" si="310"/>
        <v>K-C6</v>
      </c>
      <c r="Q3249" s="21" t="str">
        <f>VLOOKUP(K3249,TONG_SL!$A:$D,3,0)</f>
        <v>Túi</v>
      </c>
      <c r="R3249" s="1">
        <v>4</v>
      </c>
      <c r="S3249" s="220"/>
      <c r="T3249" s="220">
        <f>VLOOKUP(VLOOKUP(G3249,Ma_KH!$A:$R,18,0)&amp;K3249,Gia_MB!$A:$F,6,0)</f>
        <v>73431</v>
      </c>
      <c r="U3249" s="221">
        <f t="shared" si="311"/>
        <v>293724</v>
      </c>
      <c r="V3249" s="220"/>
      <c r="W3249" s="222">
        <f t="shared" si="312"/>
        <v>0</v>
      </c>
      <c r="X3249" s="223" t="str">
        <f t="shared" si="313"/>
        <v>8</v>
      </c>
      <c r="Y3249" s="220"/>
      <c r="Z3249" s="221">
        <f t="shared" si="314"/>
        <v>23497.920000000002</v>
      </c>
      <c r="AA3249" s="5">
        <f>VLOOKUP(G3249,Ma_KH!$A:$R,14,0)</f>
        <v>60</v>
      </c>
    </row>
    <row r="3250" spans="1:27" hidden="1" x14ac:dyDescent="0.25">
      <c r="A3250" s="234">
        <v>45996</v>
      </c>
      <c r="B3250" s="235">
        <v>4180908080</v>
      </c>
      <c r="C3250" s="236" t="s">
        <v>7767</v>
      </c>
      <c r="D3250" s="237">
        <v>45998</v>
      </c>
      <c r="E3250" s="238"/>
      <c r="F3250" s="236"/>
      <c r="G3250" s="32" t="s">
        <v>387</v>
      </c>
      <c r="H3250" s="238"/>
      <c r="I3250" s="235">
        <v>4180908080</v>
      </c>
      <c r="J3250" s="240" t="s">
        <v>70</v>
      </c>
      <c r="K3250" s="333" t="s">
        <v>39</v>
      </c>
      <c r="L3250" s="21" t="str">
        <f>VLOOKUP($K3250,TONG_SL!$A:$D,2,0)</f>
        <v>Chả nướng 300g</v>
      </c>
      <c r="N3250" s="21" t="str">
        <f t="shared" si="310"/>
        <v>K-C6</v>
      </c>
      <c r="Q3250" s="21" t="str">
        <f>VLOOKUP(K3250,TONG_SL!$A:$D,3,0)</f>
        <v>Túi</v>
      </c>
      <c r="R3250" s="1">
        <v>2</v>
      </c>
      <c r="S3250" s="220"/>
      <c r="T3250" s="220">
        <f>VLOOKUP(VLOOKUP(G3250,Ma_KH!$A:$R,18,0)&amp;K3250,Gia_MB!$A:$F,6,0)</f>
        <v>70950</v>
      </c>
      <c r="U3250" s="221">
        <f t="shared" ref="U3250:U3261" si="315">T3250*R3250</f>
        <v>141900</v>
      </c>
      <c r="V3250" s="220"/>
      <c r="W3250" s="222">
        <f t="shared" ref="W3250:W3261" si="316">U3250*V3250</f>
        <v>0</v>
      </c>
      <c r="X3250" s="223" t="str">
        <f t="shared" ref="X3250:X3261" si="317">IF(B3250&lt;&gt;"","8","0")</f>
        <v>8</v>
      </c>
      <c r="Y3250" s="220"/>
      <c r="Z3250" s="221">
        <f t="shared" ref="Z3250:Z3261" si="318">U3250*X3250%</f>
        <v>11352</v>
      </c>
      <c r="AA3250" s="5">
        <f>VLOOKUP(G3250,Ma_KH!$A:$R,14,0)</f>
        <v>60</v>
      </c>
    </row>
    <row r="3251" spans="1:27" hidden="1" x14ac:dyDescent="0.25">
      <c r="A3251" s="234">
        <v>45996</v>
      </c>
      <c r="B3251" s="235">
        <v>4180908080</v>
      </c>
      <c r="C3251" s="236" t="s">
        <v>7767</v>
      </c>
      <c r="D3251" s="237">
        <v>45998</v>
      </c>
      <c r="E3251" s="238"/>
      <c r="F3251" s="236"/>
      <c r="G3251" s="32" t="s">
        <v>387</v>
      </c>
      <c r="H3251" s="238"/>
      <c r="I3251" s="235">
        <v>4180908080</v>
      </c>
      <c r="J3251" s="240" t="s">
        <v>70</v>
      </c>
      <c r="K3251" s="333" t="s">
        <v>37</v>
      </c>
      <c r="L3251" s="21" t="str">
        <f>VLOOKUP($K3251,TONG_SL!$A:$D,2,0)</f>
        <v>Chả cốm 300g</v>
      </c>
      <c r="N3251" s="21" t="str">
        <f t="shared" si="310"/>
        <v>K-C6</v>
      </c>
      <c r="Q3251" s="21" t="str">
        <f>VLOOKUP(K3251,TONG_SL!$A:$D,3,0)</f>
        <v>Túi</v>
      </c>
      <c r="R3251" s="1">
        <v>2</v>
      </c>
      <c r="S3251" s="220"/>
      <c r="T3251" s="220">
        <f>VLOOKUP(VLOOKUP(G3251,Ma_KH!$A:$R,18,0)&amp;K3251,Gia_MB!$A:$F,6,0)</f>
        <v>74250</v>
      </c>
      <c r="U3251" s="221">
        <f t="shared" si="315"/>
        <v>148500</v>
      </c>
      <c r="V3251" s="220"/>
      <c r="W3251" s="222">
        <f t="shared" si="316"/>
        <v>0</v>
      </c>
      <c r="X3251" s="223" t="str">
        <f t="shared" si="317"/>
        <v>8</v>
      </c>
      <c r="Y3251" s="220"/>
      <c r="Z3251" s="221">
        <f t="shared" si="318"/>
        <v>11880</v>
      </c>
      <c r="AA3251" s="5">
        <f>VLOOKUP(G3251,Ma_KH!$A:$R,14,0)</f>
        <v>60</v>
      </c>
    </row>
    <row r="3252" spans="1:27" hidden="1" x14ac:dyDescent="0.25">
      <c r="A3252" s="234">
        <v>45996</v>
      </c>
      <c r="B3252" s="235">
        <v>4180908109</v>
      </c>
      <c r="C3252" s="236" t="s">
        <v>7767</v>
      </c>
      <c r="D3252" s="237">
        <v>45998</v>
      </c>
      <c r="E3252" s="238"/>
      <c r="F3252" s="236"/>
      <c r="G3252" s="32" t="s">
        <v>393</v>
      </c>
      <c r="H3252" s="238"/>
      <c r="I3252" s="235">
        <v>4180908109</v>
      </c>
      <c r="J3252" s="240" t="s">
        <v>70</v>
      </c>
      <c r="K3252" s="333" t="s">
        <v>37</v>
      </c>
      <c r="L3252" s="21" t="str">
        <f>VLOOKUP($K3252,TONG_SL!$A:$D,2,0)</f>
        <v>Chả cốm 300g</v>
      </c>
      <c r="N3252" s="21" t="str">
        <f t="shared" si="310"/>
        <v>K-C6</v>
      </c>
      <c r="Q3252" s="21" t="str">
        <f>VLOOKUP(K3252,TONG_SL!$A:$D,3,0)</f>
        <v>Túi</v>
      </c>
      <c r="R3252" s="1">
        <v>2</v>
      </c>
      <c r="S3252" s="220"/>
      <c r="T3252" s="220">
        <f>VLOOKUP(VLOOKUP(G3252,Ma_KH!$A:$R,18,0)&amp;K3252,Gia_MB!$A:$F,6,0)</f>
        <v>74250</v>
      </c>
      <c r="U3252" s="221">
        <f t="shared" si="315"/>
        <v>148500</v>
      </c>
      <c r="V3252" s="220"/>
      <c r="W3252" s="222">
        <f t="shared" si="316"/>
        <v>0</v>
      </c>
      <c r="X3252" s="223" t="str">
        <f t="shared" si="317"/>
        <v>8</v>
      </c>
      <c r="Y3252" s="220"/>
      <c r="Z3252" s="221">
        <f t="shared" si="318"/>
        <v>11880</v>
      </c>
      <c r="AA3252" s="5">
        <f>VLOOKUP(G3252,Ma_KH!$A:$R,14,0)</f>
        <v>60</v>
      </c>
    </row>
    <row r="3253" spans="1:27" hidden="1" x14ac:dyDescent="0.25">
      <c r="A3253" s="234">
        <v>45996</v>
      </c>
      <c r="B3253" s="235">
        <v>4180908109</v>
      </c>
      <c r="C3253" s="236" t="s">
        <v>7767</v>
      </c>
      <c r="D3253" s="237">
        <v>45998</v>
      </c>
      <c r="E3253" s="238"/>
      <c r="F3253" s="236"/>
      <c r="G3253" s="32" t="s">
        <v>393</v>
      </c>
      <c r="H3253" s="238"/>
      <c r="I3253" s="235">
        <v>4180908109</v>
      </c>
      <c r="J3253" s="240" t="s">
        <v>70</v>
      </c>
      <c r="K3253" s="333" t="s">
        <v>27</v>
      </c>
      <c r="L3253" s="21" t="str">
        <f>VLOOKUP($K3253,TONG_SL!$A:$D,2,0)</f>
        <v>Chân giò heo muối 300g</v>
      </c>
      <c r="N3253" s="21" t="str">
        <f t="shared" si="310"/>
        <v>K-C6</v>
      </c>
      <c r="Q3253" s="21" t="str">
        <f>VLOOKUP(K3253,TONG_SL!$A:$D,3,0)</f>
        <v>Túi</v>
      </c>
      <c r="R3253" s="1">
        <v>8</v>
      </c>
      <c r="S3253" s="220"/>
      <c r="T3253" s="220">
        <f>VLOOKUP(VLOOKUP(G3253,Ma_KH!$A:$R,18,0)&amp;K3253,Gia_MB!$A:$F,6,0)</f>
        <v>73431</v>
      </c>
      <c r="U3253" s="221">
        <f t="shared" si="315"/>
        <v>587448</v>
      </c>
      <c r="V3253" s="220"/>
      <c r="W3253" s="222">
        <f t="shared" si="316"/>
        <v>0</v>
      </c>
      <c r="X3253" s="223" t="str">
        <f t="shared" si="317"/>
        <v>8</v>
      </c>
      <c r="Y3253" s="220"/>
      <c r="Z3253" s="221">
        <f t="shared" si="318"/>
        <v>46995.840000000004</v>
      </c>
      <c r="AA3253" s="5">
        <f>VLOOKUP(G3253,Ma_KH!$A:$R,14,0)</f>
        <v>60</v>
      </c>
    </row>
    <row r="3254" spans="1:27" hidden="1" x14ac:dyDescent="0.25">
      <c r="A3254" s="234">
        <v>45996</v>
      </c>
      <c r="B3254" s="235">
        <v>4180908109</v>
      </c>
      <c r="C3254" s="236" t="s">
        <v>7767</v>
      </c>
      <c r="D3254" s="237">
        <v>45998</v>
      </c>
      <c r="E3254" s="238"/>
      <c r="F3254" s="236"/>
      <c r="G3254" s="32" t="s">
        <v>393</v>
      </c>
      <c r="H3254" s="238"/>
      <c r="I3254" s="235">
        <v>4180908109</v>
      </c>
      <c r="J3254" s="240" t="s">
        <v>70</v>
      </c>
      <c r="K3254" s="333" t="s">
        <v>34</v>
      </c>
      <c r="L3254" s="21" t="str">
        <f>VLOOKUP($K3254,TONG_SL!$A:$D,2,0)</f>
        <v>Tai heo muối 200g</v>
      </c>
      <c r="N3254" s="21" t="str">
        <f t="shared" si="310"/>
        <v>K-C6</v>
      </c>
      <c r="Q3254" s="21" t="str">
        <f>VLOOKUP(K3254,TONG_SL!$A:$D,3,0)</f>
        <v>Túi</v>
      </c>
      <c r="R3254" s="1">
        <v>7</v>
      </c>
      <c r="S3254" s="220"/>
      <c r="T3254" s="220">
        <f>VLOOKUP(VLOOKUP(G3254,Ma_KH!$A:$R,18,0)&amp;K3254,Gia_MB!$A:$F,6,0)</f>
        <v>55595</v>
      </c>
      <c r="U3254" s="221">
        <f t="shared" si="315"/>
        <v>389165</v>
      </c>
      <c r="V3254" s="220"/>
      <c r="W3254" s="222">
        <f t="shared" si="316"/>
        <v>0</v>
      </c>
      <c r="X3254" s="223" t="str">
        <f t="shared" si="317"/>
        <v>8</v>
      </c>
      <c r="Y3254" s="220"/>
      <c r="Z3254" s="221">
        <f t="shared" si="318"/>
        <v>31133.200000000001</v>
      </c>
      <c r="AA3254" s="5">
        <f>VLOOKUP(G3254,Ma_KH!$A:$R,14,0)</f>
        <v>60</v>
      </c>
    </row>
    <row r="3255" spans="1:27" hidden="1" x14ac:dyDescent="0.25">
      <c r="A3255" s="234">
        <v>45996</v>
      </c>
      <c r="B3255" s="235">
        <v>4180908109</v>
      </c>
      <c r="C3255" s="236" t="s">
        <v>7767</v>
      </c>
      <c r="D3255" s="237">
        <v>45998</v>
      </c>
      <c r="E3255" s="238"/>
      <c r="F3255" s="236"/>
      <c r="G3255" s="32" t="s">
        <v>393</v>
      </c>
      <c r="H3255" s="238"/>
      <c r="I3255" s="235">
        <v>4180908109</v>
      </c>
      <c r="J3255" s="240" t="s">
        <v>70</v>
      </c>
      <c r="K3255" s="333" t="s">
        <v>32</v>
      </c>
      <c r="L3255" s="21" t="str">
        <f>VLOOKUP($K3255,TONG_SL!$A:$D,2,0)</f>
        <v>Giò Tai Lưỡi Xào 250g</v>
      </c>
      <c r="N3255" s="21" t="str">
        <f t="shared" si="310"/>
        <v>K-C6</v>
      </c>
      <c r="Q3255" s="21" t="str">
        <f>VLOOKUP(K3255,TONG_SL!$A:$D,3,0)</f>
        <v>Túi</v>
      </c>
      <c r="R3255" s="1">
        <v>5</v>
      </c>
      <c r="S3255" s="220"/>
      <c r="T3255" s="220">
        <f>VLOOKUP(VLOOKUP(G3255,Ma_KH!$A:$R,18,0)&amp;K3255,Gia_MB!$A:$F,6,0)</f>
        <v>50182</v>
      </c>
      <c r="U3255" s="221">
        <f t="shared" si="315"/>
        <v>250910</v>
      </c>
      <c r="V3255" s="220"/>
      <c r="W3255" s="222">
        <f t="shared" si="316"/>
        <v>0</v>
      </c>
      <c r="X3255" s="223" t="str">
        <f t="shared" si="317"/>
        <v>8</v>
      </c>
      <c r="Y3255" s="220"/>
      <c r="Z3255" s="221">
        <f t="shared" si="318"/>
        <v>20072.8</v>
      </c>
      <c r="AA3255" s="5">
        <f>VLOOKUP(G3255,Ma_KH!$A:$R,14,0)</f>
        <v>60</v>
      </c>
    </row>
    <row r="3256" spans="1:27" hidden="1" x14ac:dyDescent="0.25">
      <c r="A3256" s="234">
        <v>45996</v>
      </c>
      <c r="B3256" s="235">
        <v>4180908109</v>
      </c>
      <c r="C3256" s="236" t="s">
        <v>7767</v>
      </c>
      <c r="D3256" s="237">
        <v>45998</v>
      </c>
      <c r="E3256" s="238"/>
      <c r="F3256" s="236"/>
      <c r="G3256" s="32" t="s">
        <v>393</v>
      </c>
      <c r="H3256" s="238"/>
      <c r="I3256" s="235">
        <v>4180908109</v>
      </c>
      <c r="J3256" s="240" t="s">
        <v>70</v>
      </c>
      <c r="K3256" s="333" t="s">
        <v>39</v>
      </c>
      <c r="L3256" s="21" t="str">
        <f>VLOOKUP($K3256,TONG_SL!$A:$D,2,0)</f>
        <v>Chả nướng 300g</v>
      </c>
      <c r="N3256" s="21" t="str">
        <f t="shared" si="310"/>
        <v>K-C6</v>
      </c>
      <c r="Q3256" s="21" t="str">
        <f>VLOOKUP(K3256,TONG_SL!$A:$D,3,0)</f>
        <v>Túi</v>
      </c>
      <c r="R3256" s="1">
        <v>2</v>
      </c>
      <c r="S3256" s="220"/>
      <c r="T3256" s="220">
        <f>VLOOKUP(VLOOKUP(G3256,Ma_KH!$A:$R,18,0)&amp;K3256,Gia_MB!$A:$F,6,0)</f>
        <v>70950</v>
      </c>
      <c r="U3256" s="221">
        <f t="shared" si="315"/>
        <v>141900</v>
      </c>
      <c r="V3256" s="220"/>
      <c r="W3256" s="222">
        <f t="shared" si="316"/>
        <v>0</v>
      </c>
      <c r="X3256" s="223" t="str">
        <f t="shared" si="317"/>
        <v>8</v>
      </c>
      <c r="Y3256" s="220"/>
      <c r="Z3256" s="221">
        <f t="shared" si="318"/>
        <v>11352</v>
      </c>
      <c r="AA3256" s="5">
        <f>VLOOKUP(G3256,Ma_KH!$A:$R,14,0)</f>
        <v>60</v>
      </c>
    </row>
    <row r="3257" spans="1:27" hidden="1" x14ac:dyDescent="0.25">
      <c r="A3257" s="234">
        <v>45996</v>
      </c>
      <c r="B3257" s="235">
        <v>4180917944</v>
      </c>
      <c r="C3257" s="236" t="s">
        <v>7767</v>
      </c>
      <c r="D3257" s="237">
        <v>45998</v>
      </c>
      <c r="E3257" s="238"/>
      <c r="F3257" s="236"/>
      <c r="G3257" s="32" t="s">
        <v>451</v>
      </c>
      <c r="H3257" s="238"/>
      <c r="I3257" s="235">
        <v>4180917944</v>
      </c>
      <c r="J3257" s="240" t="s">
        <v>70</v>
      </c>
      <c r="K3257" s="333" t="s">
        <v>48</v>
      </c>
      <c r="L3257" s="21" t="str">
        <f>VLOOKUP($K3257,TONG_SL!$A:$D,2,0)</f>
        <v>Mọc Nấm Hương 250g</v>
      </c>
      <c r="N3257" s="21" t="str">
        <f t="shared" si="310"/>
        <v>K-C6</v>
      </c>
      <c r="Q3257" s="21" t="str">
        <f>VLOOKUP(K3257,TONG_SL!$A:$D,3,0)</f>
        <v>Túi</v>
      </c>
      <c r="R3257" s="1">
        <v>8</v>
      </c>
      <c r="S3257" s="220"/>
      <c r="T3257" s="220">
        <f>VLOOKUP(VLOOKUP(G3257,Ma_KH!$A:$R,18,0)&amp;K3257,Gia_MB!$A:$F,6,0)</f>
        <v>46000</v>
      </c>
      <c r="U3257" s="221">
        <f t="shared" si="315"/>
        <v>368000</v>
      </c>
      <c r="V3257" s="220"/>
      <c r="W3257" s="222">
        <f t="shared" si="316"/>
        <v>0</v>
      </c>
      <c r="X3257" s="223" t="str">
        <f t="shared" si="317"/>
        <v>8</v>
      </c>
      <c r="Y3257" s="220"/>
      <c r="Z3257" s="221">
        <f t="shared" si="318"/>
        <v>29440</v>
      </c>
      <c r="AA3257" s="5">
        <f>VLOOKUP(G3257,Ma_KH!$A:$R,14,0)</f>
        <v>60</v>
      </c>
    </row>
    <row r="3258" spans="1:27" hidden="1" x14ac:dyDescent="0.25">
      <c r="A3258" s="234">
        <v>45996</v>
      </c>
      <c r="B3258" s="235">
        <v>4180917944</v>
      </c>
      <c r="C3258" s="236" t="s">
        <v>7767</v>
      </c>
      <c r="D3258" s="237">
        <v>45998</v>
      </c>
      <c r="E3258" s="238"/>
      <c r="F3258" s="236"/>
      <c r="G3258" s="32" t="s">
        <v>451</v>
      </c>
      <c r="H3258" s="238"/>
      <c r="I3258" s="235">
        <v>4180917944</v>
      </c>
      <c r="J3258" s="240" t="s">
        <v>70</v>
      </c>
      <c r="K3258" s="333" t="s">
        <v>37</v>
      </c>
      <c r="L3258" s="21" t="str">
        <f>VLOOKUP($K3258,TONG_SL!$A:$D,2,0)</f>
        <v>Chả cốm 300g</v>
      </c>
      <c r="N3258" s="21" t="str">
        <f t="shared" si="310"/>
        <v>K-C6</v>
      </c>
      <c r="Q3258" s="21" t="str">
        <f>VLOOKUP(K3258,TONG_SL!$A:$D,3,0)</f>
        <v>Túi</v>
      </c>
      <c r="R3258" s="1">
        <v>5</v>
      </c>
      <c r="S3258" s="220"/>
      <c r="T3258" s="220">
        <f>VLOOKUP(VLOOKUP(G3258,Ma_KH!$A:$R,18,0)&amp;K3258,Gia_MB!$A:$F,6,0)</f>
        <v>74250</v>
      </c>
      <c r="U3258" s="221">
        <f t="shared" si="315"/>
        <v>371250</v>
      </c>
      <c r="V3258" s="220"/>
      <c r="W3258" s="222">
        <f t="shared" si="316"/>
        <v>0</v>
      </c>
      <c r="X3258" s="223" t="str">
        <f t="shared" si="317"/>
        <v>8</v>
      </c>
      <c r="Y3258" s="220"/>
      <c r="Z3258" s="221">
        <f t="shared" si="318"/>
        <v>29700</v>
      </c>
      <c r="AA3258" s="5">
        <f>VLOOKUP(G3258,Ma_KH!$A:$R,14,0)</f>
        <v>60</v>
      </c>
    </row>
    <row r="3259" spans="1:27" hidden="1" x14ac:dyDescent="0.25">
      <c r="A3259" s="234">
        <v>45996</v>
      </c>
      <c r="B3259" s="235">
        <v>4180917944</v>
      </c>
      <c r="C3259" s="236" t="s">
        <v>7767</v>
      </c>
      <c r="D3259" s="237">
        <v>45998</v>
      </c>
      <c r="E3259" s="238"/>
      <c r="F3259" s="236"/>
      <c r="G3259" s="32" t="s">
        <v>451</v>
      </c>
      <c r="H3259" s="238"/>
      <c r="I3259" s="235">
        <v>4180917944</v>
      </c>
      <c r="J3259" s="240" t="s">
        <v>70</v>
      </c>
      <c r="K3259" s="333" t="s">
        <v>46</v>
      </c>
      <c r="L3259" s="21" t="str">
        <f>VLOOKUP($K3259,TONG_SL!$A:$D,2,0)</f>
        <v>Giò sụn gà 250g</v>
      </c>
      <c r="N3259" s="21" t="str">
        <f t="shared" si="310"/>
        <v>K-C6</v>
      </c>
      <c r="Q3259" s="21" t="str">
        <f>VLOOKUP(K3259,TONG_SL!$A:$D,3,0)</f>
        <v>Túi</v>
      </c>
      <c r="R3259" s="1">
        <v>10</v>
      </c>
      <c r="S3259" s="220"/>
      <c r="T3259" s="220">
        <f>VLOOKUP(VLOOKUP(G3259,Ma_KH!$A:$R,18,0)&amp;K3259,Gia_MB!$A:$F,6,0)</f>
        <v>50400</v>
      </c>
      <c r="U3259" s="221">
        <f t="shared" si="315"/>
        <v>504000</v>
      </c>
      <c r="V3259" s="220"/>
      <c r="W3259" s="222">
        <f t="shared" si="316"/>
        <v>0</v>
      </c>
      <c r="X3259" s="223" t="str">
        <f t="shared" si="317"/>
        <v>8</v>
      </c>
      <c r="Y3259" s="220"/>
      <c r="Z3259" s="221">
        <f t="shared" si="318"/>
        <v>40320</v>
      </c>
      <c r="AA3259" s="5">
        <f>VLOOKUP(G3259,Ma_KH!$A:$R,14,0)</f>
        <v>60</v>
      </c>
    </row>
    <row r="3260" spans="1:27" hidden="1" x14ac:dyDescent="0.25">
      <c r="A3260" s="234">
        <v>45996</v>
      </c>
      <c r="B3260" s="235">
        <v>4180917944</v>
      </c>
      <c r="C3260" s="236" t="s">
        <v>7767</v>
      </c>
      <c r="D3260" s="237">
        <v>45998</v>
      </c>
      <c r="E3260" s="238"/>
      <c r="F3260" s="236"/>
      <c r="G3260" s="32" t="s">
        <v>451</v>
      </c>
      <c r="H3260" s="238"/>
      <c r="I3260" s="235">
        <v>4180917944</v>
      </c>
      <c r="J3260" s="240" t="s">
        <v>70</v>
      </c>
      <c r="K3260" s="333" t="s">
        <v>44</v>
      </c>
      <c r="L3260" s="21" t="str">
        <f>VLOOKUP($K3260,TONG_SL!$A:$D,2,0)</f>
        <v>Giò lụa cây 250g</v>
      </c>
      <c r="N3260" s="21" t="str">
        <f t="shared" si="310"/>
        <v>K-C6</v>
      </c>
      <c r="Q3260" s="21" t="str">
        <f>VLOOKUP(K3260,TONG_SL!$A:$D,3,0)</f>
        <v>Túi</v>
      </c>
      <c r="R3260" s="1">
        <v>5</v>
      </c>
      <c r="S3260" s="220"/>
      <c r="T3260" s="220">
        <f>VLOOKUP(VLOOKUP(G3260,Ma_KH!$A:$R,18,0)&amp;K3260,Gia_MB!$A:$F,6,0)</f>
        <v>49500</v>
      </c>
      <c r="U3260" s="221">
        <f t="shared" si="315"/>
        <v>247500</v>
      </c>
      <c r="V3260" s="220"/>
      <c r="W3260" s="222">
        <f t="shared" si="316"/>
        <v>0</v>
      </c>
      <c r="X3260" s="223" t="str">
        <f t="shared" si="317"/>
        <v>8</v>
      </c>
      <c r="Y3260" s="220"/>
      <c r="Z3260" s="221">
        <f t="shared" si="318"/>
        <v>19800</v>
      </c>
      <c r="AA3260" s="5">
        <f>VLOOKUP(G3260,Ma_KH!$A:$R,14,0)</f>
        <v>60</v>
      </c>
    </row>
    <row r="3261" spans="1:27" hidden="1" x14ac:dyDescent="0.25">
      <c r="A3261" s="234">
        <v>45996</v>
      </c>
      <c r="B3261" s="235">
        <v>4180917944</v>
      </c>
      <c r="C3261" s="236" t="s">
        <v>7767</v>
      </c>
      <c r="D3261" s="237">
        <v>45998</v>
      </c>
      <c r="E3261" s="238"/>
      <c r="F3261" s="236"/>
      <c r="G3261" s="32" t="s">
        <v>451</v>
      </c>
      <c r="H3261" s="238"/>
      <c r="I3261" s="235">
        <v>4180917944</v>
      </c>
      <c r="J3261" s="240" t="s">
        <v>70</v>
      </c>
      <c r="K3261" s="333" t="s">
        <v>30</v>
      </c>
      <c r="L3261" s="21" t="str">
        <f>VLOOKUP($K3261,TONG_SL!$A:$D,2,0)</f>
        <v>Gà muối 500g</v>
      </c>
      <c r="N3261" s="21" t="str">
        <f t="shared" si="310"/>
        <v>K-C6</v>
      </c>
      <c r="Q3261" s="21" t="str">
        <f>VLOOKUP(K3261,TONG_SL!$A:$D,3,0)</f>
        <v>Túi</v>
      </c>
      <c r="R3261" s="1">
        <v>5</v>
      </c>
      <c r="S3261" s="220"/>
      <c r="T3261" s="220">
        <f>VLOOKUP(VLOOKUP(G3261,Ma_KH!$A:$R,18,0)&amp;K3261,Gia_MB!$A:$F,6,0)</f>
        <v>111058</v>
      </c>
      <c r="U3261" s="221">
        <f t="shared" si="315"/>
        <v>555290</v>
      </c>
      <c r="V3261" s="220"/>
      <c r="W3261" s="222">
        <f t="shared" si="316"/>
        <v>0</v>
      </c>
      <c r="X3261" s="223" t="str">
        <f t="shared" si="317"/>
        <v>8</v>
      </c>
      <c r="Y3261" s="220"/>
      <c r="Z3261" s="221">
        <f t="shared" si="318"/>
        <v>44423.200000000004</v>
      </c>
      <c r="AA3261" s="5">
        <f>VLOOKUP(G3261,Ma_KH!$A:$R,14,0)</f>
        <v>60</v>
      </c>
    </row>
    <row r="3262" spans="1:27" hidden="1" x14ac:dyDescent="0.25">
      <c r="A3262" s="234">
        <v>45996</v>
      </c>
      <c r="B3262" s="235" t="s">
        <v>8304</v>
      </c>
      <c r="C3262" s="236" t="s">
        <v>7767</v>
      </c>
      <c r="D3262" s="237">
        <v>45998</v>
      </c>
      <c r="E3262" s="238"/>
      <c r="F3262" s="236"/>
      <c r="G3262" s="32" t="s">
        <v>498</v>
      </c>
      <c r="H3262" s="238"/>
      <c r="I3262" s="235" t="s">
        <v>8304</v>
      </c>
      <c r="J3262" s="240" t="s">
        <v>70</v>
      </c>
      <c r="K3262" s="333" t="s">
        <v>30</v>
      </c>
      <c r="L3262" s="21" t="str">
        <f>VLOOKUP($K3262,TONG_SL!$A:$D,2,0)</f>
        <v>Gà muối 500g</v>
      </c>
      <c r="N3262" s="21" t="str">
        <f>IF($B3262&lt;&gt;"","K-C6","")</f>
        <v>K-C6</v>
      </c>
      <c r="Q3262" s="21" t="str">
        <f>VLOOKUP(K3262,TONG_SL!$A:$D,3,0)</f>
        <v>Túi</v>
      </c>
      <c r="R3262" s="1">
        <v>2</v>
      </c>
      <c r="S3262" s="220"/>
      <c r="T3262" s="220">
        <f>VLOOKUP(VLOOKUP(G3262,Ma_KH!$A:$R,18,0)&amp;K3262,Gia_MB!$A:$F,6,0)</f>
        <v>111058</v>
      </c>
      <c r="U3262" s="221">
        <f t="shared" ref="U3262:U3311" si="319">T3262*R3262</f>
        <v>222116</v>
      </c>
      <c r="V3262" s="220"/>
      <c r="W3262" s="222">
        <f t="shared" ref="W3262:W3311" si="320">U3262*V3262</f>
        <v>0</v>
      </c>
      <c r="X3262" s="223" t="str">
        <f t="shared" ref="X3262:X3311" si="321">IF(B3262&lt;&gt;"","8","0")</f>
        <v>8</v>
      </c>
      <c r="Y3262" s="220"/>
      <c r="Z3262" s="221">
        <f t="shared" ref="Z3262:Z3311" si="322">U3262*X3262%</f>
        <v>17769.28</v>
      </c>
      <c r="AA3262" s="5">
        <f>VLOOKUP(G3262,Ma_KH!$A:$R,14,0)</f>
        <v>60</v>
      </c>
    </row>
    <row r="3263" spans="1:27" hidden="1" x14ac:dyDescent="0.25">
      <c r="A3263" s="234">
        <v>45996</v>
      </c>
      <c r="B3263" s="235" t="s">
        <v>8304</v>
      </c>
      <c r="C3263" s="236" t="s">
        <v>7767</v>
      </c>
      <c r="D3263" s="237">
        <v>45998</v>
      </c>
      <c r="E3263" s="238"/>
      <c r="F3263" s="236"/>
      <c r="G3263" s="32" t="s">
        <v>498</v>
      </c>
      <c r="H3263" s="238"/>
      <c r="I3263" s="235" t="s">
        <v>8304</v>
      </c>
      <c r="J3263" s="240" t="s">
        <v>70</v>
      </c>
      <c r="K3263" s="333" t="s">
        <v>27</v>
      </c>
      <c r="L3263" s="21" t="str">
        <f>VLOOKUP($K3263,TONG_SL!$A:$D,2,0)</f>
        <v>Chân giò heo muối 300g</v>
      </c>
      <c r="N3263" s="21" t="str">
        <f>IF($B3263&lt;&gt;"","K-C6","")</f>
        <v>K-C6</v>
      </c>
      <c r="Q3263" s="21" t="str">
        <f>VLOOKUP(K3263,TONG_SL!$A:$D,3,0)</f>
        <v>Túi</v>
      </c>
      <c r="R3263" s="1">
        <v>12</v>
      </c>
      <c r="S3263" s="220"/>
      <c r="T3263" s="220">
        <f>VLOOKUP(VLOOKUP(G3263,Ma_KH!$A:$R,18,0)&amp;K3263,Gia_MB!$A:$F,6,0)</f>
        <v>73431</v>
      </c>
      <c r="U3263" s="221">
        <f t="shared" si="319"/>
        <v>881172</v>
      </c>
      <c r="V3263" s="220"/>
      <c r="W3263" s="222">
        <f t="shared" si="320"/>
        <v>0</v>
      </c>
      <c r="X3263" s="223" t="str">
        <f t="shared" si="321"/>
        <v>8</v>
      </c>
      <c r="Y3263" s="220"/>
      <c r="Z3263" s="221">
        <f t="shared" si="322"/>
        <v>70493.759999999995</v>
      </c>
      <c r="AA3263" s="5">
        <f>VLOOKUP(G3263,Ma_KH!$A:$R,14,0)</f>
        <v>60</v>
      </c>
    </row>
    <row r="3264" spans="1:27" hidden="1" x14ac:dyDescent="0.25">
      <c r="A3264" s="234">
        <v>45995</v>
      </c>
      <c r="B3264" s="235">
        <v>4180885412</v>
      </c>
      <c r="C3264" s="236" t="s">
        <v>7767</v>
      </c>
      <c r="D3264" s="237">
        <v>45999</v>
      </c>
      <c r="E3264" s="238"/>
      <c r="F3264" s="236"/>
      <c r="G3264" s="32" t="s">
        <v>7231</v>
      </c>
      <c r="H3264" s="238"/>
      <c r="I3264" s="235" t="s">
        <v>8305</v>
      </c>
      <c r="J3264" s="240" t="s">
        <v>1771</v>
      </c>
      <c r="K3264" s="333" t="s">
        <v>7153</v>
      </c>
      <c r="L3264" s="21" t="str">
        <f>VLOOKUP($K3264,TONG_SL!$A:$D,2,0)</f>
        <v>Tai heo muối 200g</v>
      </c>
      <c r="N3264" s="21" t="str">
        <f>IF($B3264&lt;&gt;"","K-C6","")</f>
        <v>K-C6</v>
      </c>
      <c r="Q3264" s="21" t="str">
        <f>VLOOKUP(K3264,TONG_SL!$A:$D,3,0)</f>
        <v>Túi</v>
      </c>
      <c r="R3264" s="1">
        <v>8</v>
      </c>
      <c r="S3264" s="220"/>
      <c r="T3264" s="220">
        <f>VLOOKUP(VLOOKUP(G3264,Ma_KH!$A:$R,18,0)&amp;K3264,Gia_MB!$A:$F,6,0)</f>
        <v>55595</v>
      </c>
      <c r="U3264" s="221">
        <f t="shared" si="319"/>
        <v>444760</v>
      </c>
      <c r="V3264" s="220"/>
      <c r="W3264" s="222">
        <f t="shared" si="320"/>
        <v>0</v>
      </c>
      <c r="X3264" s="223" t="str">
        <f t="shared" si="321"/>
        <v>8</v>
      </c>
      <c r="Y3264" s="220"/>
      <c r="Z3264" s="221">
        <f t="shared" si="322"/>
        <v>35580.800000000003</v>
      </c>
      <c r="AA3264" s="5">
        <f>VLOOKUP(G3264,Ma_KH!$A:$R,14,0)</f>
        <v>60</v>
      </c>
    </row>
    <row r="3265" spans="1:27" hidden="1" x14ac:dyDescent="0.25">
      <c r="A3265" s="234">
        <v>45995</v>
      </c>
      <c r="B3265" s="235">
        <v>4180885412</v>
      </c>
      <c r="C3265" s="236" t="s">
        <v>7767</v>
      </c>
      <c r="D3265" s="237">
        <v>45999</v>
      </c>
      <c r="E3265" s="238"/>
      <c r="F3265" s="236"/>
      <c r="G3265" s="32" t="s">
        <v>7231</v>
      </c>
      <c r="H3265" s="238"/>
      <c r="I3265" s="235" t="s">
        <v>8305</v>
      </c>
      <c r="J3265" s="240" t="s">
        <v>1771</v>
      </c>
      <c r="K3265" s="333" t="s">
        <v>32</v>
      </c>
      <c r="L3265" s="21" t="str">
        <f>VLOOKUP($K3265,TONG_SL!$A:$D,2,0)</f>
        <v>Giò Tai Lưỡi Xào 250g</v>
      </c>
      <c r="N3265" s="21" t="str">
        <f>IF($B3265&lt;&gt;"","K-C6","")</f>
        <v>K-C6</v>
      </c>
      <c r="Q3265" s="21" t="str">
        <f>VLOOKUP(K3265,TONG_SL!$A:$D,3,0)</f>
        <v>Túi</v>
      </c>
      <c r="R3265" s="106">
        <v>12</v>
      </c>
      <c r="S3265" s="220"/>
      <c r="T3265" s="220">
        <f>VLOOKUP(VLOOKUP(G3265,Ma_KH!$A:$R,18,0)&amp;K3265,Gia_MB!$A:$F,6,0)</f>
        <v>50182</v>
      </c>
      <c r="U3265" s="221">
        <f t="shared" si="319"/>
        <v>602184</v>
      </c>
      <c r="V3265" s="220"/>
      <c r="W3265" s="222">
        <f t="shared" si="320"/>
        <v>0</v>
      </c>
      <c r="X3265" s="223" t="str">
        <f t="shared" si="321"/>
        <v>8</v>
      </c>
      <c r="Y3265" s="220"/>
      <c r="Z3265" s="221">
        <f t="shared" si="322"/>
        <v>48174.720000000001</v>
      </c>
      <c r="AA3265" s="5">
        <f>VLOOKUP(G3265,Ma_KH!$A:$R,14,0)</f>
        <v>60</v>
      </c>
    </row>
    <row r="3266" spans="1:27" hidden="1" x14ac:dyDescent="0.25">
      <c r="A3266" s="234">
        <v>45995</v>
      </c>
      <c r="B3266" s="235">
        <v>4180885412</v>
      </c>
      <c r="C3266" s="236" t="s">
        <v>7767</v>
      </c>
      <c r="D3266" s="237">
        <v>45999</v>
      </c>
      <c r="E3266" s="238"/>
      <c r="F3266" s="236"/>
      <c r="G3266" s="32" t="s">
        <v>7231</v>
      </c>
      <c r="H3266" s="238"/>
      <c r="I3266" s="235" t="s">
        <v>8305</v>
      </c>
      <c r="J3266" s="240" t="s">
        <v>1771</v>
      </c>
      <c r="K3266" s="333" t="s">
        <v>7187</v>
      </c>
      <c r="L3266" s="21" t="str">
        <f>VLOOKUP($K3266,TONG_SL!$A:$D,2,0)</f>
        <v>Chân giò heo muối 300g</v>
      </c>
      <c r="N3266" s="21" t="str">
        <f>IF($B3266&lt;&gt;"","K-C6","")</f>
        <v>K-C6</v>
      </c>
      <c r="Q3266" s="21" t="str">
        <f>VLOOKUP(K3266,TONG_SL!$A:$D,3,0)</f>
        <v>Túi</v>
      </c>
      <c r="R3266" s="106">
        <v>18</v>
      </c>
      <c r="S3266" s="220"/>
      <c r="T3266" s="220">
        <f>VLOOKUP(VLOOKUP(G3266,Ma_KH!$A:$R,18,0)&amp;K3266,Gia_MB!$A:$F,6,0)</f>
        <v>73431</v>
      </c>
      <c r="U3266" s="221">
        <f t="shared" si="319"/>
        <v>1321758</v>
      </c>
      <c r="V3266" s="220"/>
      <c r="W3266" s="222">
        <f t="shared" si="320"/>
        <v>0</v>
      </c>
      <c r="X3266" s="223" t="str">
        <f t="shared" si="321"/>
        <v>8</v>
      </c>
      <c r="Y3266" s="220"/>
      <c r="Z3266" s="221">
        <f t="shared" si="322"/>
        <v>105740.64</v>
      </c>
      <c r="AA3266" s="5">
        <f>VLOOKUP(G3266,Ma_KH!$A:$R,14,0)</f>
        <v>60</v>
      </c>
    </row>
    <row r="3267" spans="1:27" hidden="1" x14ac:dyDescent="0.25">
      <c r="A3267" s="234">
        <v>45995</v>
      </c>
      <c r="B3267" s="235">
        <v>4180885412</v>
      </c>
      <c r="C3267" s="236" t="s">
        <v>7767</v>
      </c>
      <c r="D3267" s="237">
        <v>45999</v>
      </c>
      <c r="E3267" s="238"/>
      <c r="F3267" s="236"/>
      <c r="G3267" s="32" t="s">
        <v>7231</v>
      </c>
      <c r="H3267" s="238"/>
      <c r="I3267" s="235" t="s">
        <v>8305</v>
      </c>
      <c r="J3267" s="240" t="s">
        <v>1771</v>
      </c>
      <c r="K3267" s="333" t="s">
        <v>48</v>
      </c>
      <c r="L3267" s="21" t="str">
        <f>VLOOKUP($K3267,TONG_SL!$A:$D,2,0)</f>
        <v>Mọc Nấm Hương 250g</v>
      </c>
      <c r="N3267" s="21" t="str">
        <f t="shared" ref="N3267:N3330" si="323">IF($B3267&lt;&gt;"","K-C6","")</f>
        <v>K-C6</v>
      </c>
      <c r="Q3267" s="21" t="str">
        <f>VLOOKUP(K3267,TONG_SL!$A:$D,3,0)</f>
        <v>Túi</v>
      </c>
      <c r="R3267" s="106">
        <v>8</v>
      </c>
      <c r="S3267" s="220"/>
      <c r="T3267" s="220">
        <f>VLOOKUP(VLOOKUP(G3267,Ma_KH!$A:$R,18,0)&amp;K3267,Gia_MB!$A:$F,6,0)</f>
        <v>46000</v>
      </c>
      <c r="U3267" s="221">
        <f t="shared" si="319"/>
        <v>368000</v>
      </c>
      <c r="V3267" s="220"/>
      <c r="W3267" s="222">
        <f t="shared" si="320"/>
        <v>0</v>
      </c>
      <c r="X3267" s="223" t="str">
        <f t="shared" si="321"/>
        <v>8</v>
      </c>
      <c r="Y3267" s="220"/>
      <c r="Z3267" s="221">
        <f t="shared" si="322"/>
        <v>29440</v>
      </c>
      <c r="AA3267" s="5">
        <f>VLOOKUP(G3267,Ma_KH!$A:$R,14,0)</f>
        <v>60</v>
      </c>
    </row>
    <row r="3268" spans="1:27" hidden="1" x14ac:dyDescent="0.25">
      <c r="A3268" s="234">
        <v>45995</v>
      </c>
      <c r="B3268" s="235">
        <v>4180885412</v>
      </c>
      <c r="C3268" s="236" t="s">
        <v>7767</v>
      </c>
      <c r="D3268" s="237">
        <v>45999</v>
      </c>
      <c r="E3268" s="238"/>
      <c r="F3268" s="236"/>
      <c r="G3268" s="32" t="s">
        <v>7231</v>
      </c>
      <c r="H3268" s="238"/>
      <c r="I3268" s="235" t="s">
        <v>8305</v>
      </c>
      <c r="J3268" s="240" t="s">
        <v>1771</v>
      </c>
      <c r="K3268" s="333" t="s">
        <v>30</v>
      </c>
      <c r="L3268" s="21" t="str">
        <f>VLOOKUP($K3268,TONG_SL!$A:$D,2,0)</f>
        <v>Gà muối 500g</v>
      </c>
      <c r="N3268" s="21" t="str">
        <f t="shared" si="323"/>
        <v>K-C6</v>
      </c>
      <c r="Q3268" s="21" t="str">
        <f>VLOOKUP(K3268,TONG_SL!$A:$D,3,0)</f>
        <v>Túi</v>
      </c>
      <c r="R3268" s="106">
        <v>8</v>
      </c>
      <c r="S3268" s="220"/>
      <c r="T3268" s="220">
        <f>VLOOKUP(VLOOKUP(G3268,Ma_KH!$A:$R,18,0)&amp;K3268,Gia_MB!$A:$F,6,0)</f>
        <v>111058</v>
      </c>
      <c r="U3268" s="221">
        <f t="shared" si="319"/>
        <v>888464</v>
      </c>
      <c r="V3268" s="220"/>
      <c r="W3268" s="222">
        <f t="shared" si="320"/>
        <v>0</v>
      </c>
      <c r="X3268" s="223" t="str">
        <f t="shared" si="321"/>
        <v>8</v>
      </c>
      <c r="Y3268" s="220"/>
      <c r="Z3268" s="221">
        <f t="shared" si="322"/>
        <v>71077.119999999995</v>
      </c>
      <c r="AA3268" s="5">
        <f>VLOOKUP(G3268,Ma_KH!$A:$R,14,0)</f>
        <v>60</v>
      </c>
    </row>
    <row r="3269" spans="1:27" hidden="1" x14ac:dyDescent="0.25">
      <c r="A3269" s="234">
        <v>45995</v>
      </c>
      <c r="B3269" s="235">
        <v>4180885243</v>
      </c>
      <c r="C3269" s="236" t="s">
        <v>7767</v>
      </c>
      <c r="D3269" s="237">
        <v>45999</v>
      </c>
      <c r="E3269" s="238"/>
      <c r="F3269" s="236"/>
      <c r="G3269" s="32" t="s">
        <v>7231</v>
      </c>
      <c r="H3269" s="238"/>
      <c r="I3269" s="235" t="s">
        <v>8306</v>
      </c>
      <c r="J3269" s="240" t="s">
        <v>1771</v>
      </c>
      <c r="K3269" s="333" t="s">
        <v>30</v>
      </c>
      <c r="L3269" s="21" t="str">
        <f>VLOOKUP($K3269,TONG_SL!$A:$D,2,0)</f>
        <v>Gà muối 500g</v>
      </c>
      <c r="N3269" s="21" t="str">
        <f t="shared" si="323"/>
        <v>K-C6</v>
      </c>
      <c r="Q3269" s="21" t="str">
        <f>VLOOKUP(K3269,TONG_SL!$A:$D,3,0)</f>
        <v>Túi</v>
      </c>
      <c r="R3269" s="106">
        <v>6</v>
      </c>
      <c r="S3269" s="220"/>
      <c r="T3269" s="220">
        <f>VLOOKUP(VLOOKUP(G3269,Ma_KH!$A:$R,18,0)&amp;K3269,Gia_MB!$A:$F,6,0)</f>
        <v>111058</v>
      </c>
      <c r="U3269" s="221">
        <f t="shared" si="319"/>
        <v>666348</v>
      </c>
      <c r="V3269" s="220"/>
      <c r="W3269" s="222">
        <f t="shared" si="320"/>
        <v>0</v>
      </c>
      <c r="X3269" s="223" t="str">
        <f t="shared" si="321"/>
        <v>8</v>
      </c>
      <c r="Y3269" s="220"/>
      <c r="Z3269" s="221">
        <f t="shared" si="322"/>
        <v>53307.840000000004</v>
      </c>
      <c r="AA3269" s="5">
        <f>VLOOKUP(G3269,Ma_KH!$A:$R,14,0)</f>
        <v>60</v>
      </c>
    </row>
    <row r="3270" spans="1:27" hidden="1" x14ac:dyDescent="0.25">
      <c r="A3270" s="234">
        <v>45995</v>
      </c>
      <c r="B3270" s="235">
        <v>4180885243</v>
      </c>
      <c r="C3270" s="236" t="s">
        <v>7767</v>
      </c>
      <c r="D3270" s="237">
        <v>45999</v>
      </c>
      <c r="E3270" s="238"/>
      <c r="F3270" s="236"/>
      <c r="G3270" s="32" t="s">
        <v>7231</v>
      </c>
      <c r="H3270" s="238"/>
      <c r="I3270" s="235" t="s">
        <v>8306</v>
      </c>
      <c r="J3270" s="240" t="s">
        <v>1771</v>
      </c>
      <c r="K3270" s="333" t="s">
        <v>48</v>
      </c>
      <c r="L3270" s="21" t="str">
        <f>VLOOKUP($K3270,TONG_SL!$A:$D,2,0)</f>
        <v>Mọc Nấm Hương 250g</v>
      </c>
      <c r="N3270" s="21" t="str">
        <f t="shared" si="323"/>
        <v>K-C6</v>
      </c>
      <c r="Q3270" s="21" t="str">
        <f>VLOOKUP(K3270,TONG_SL!$A:$D,3,0)</f>
        <v>Túi</v>
      </c>
      <c r="R3270" s="106">
        <v>6</v>
      </c>
      <c r="S3270" s="220"/>
      <c r="T3270" s="220">
        <f>VLOOKUP(VLOOKUP(G3270,Ma_KH!$A:$R,18,0)&amp;K3270,Gia_MB!$A:$F,6,0)</f>
        <v>46000</v>
      </c>
      <c r="U3270" s="221">
        <f t="shared" si="319"/>
        <v>276000</v>
      </c>
      <c r="V3270" s="220"/>
      <c r="W3270" s="222">
        <f t="shared" si="320"/>
        <v>0</v>
      </c>
      <c r="X3270" s="223" t="str">
        <f t="shared" si="321"/>
        <v>8</v>
      </c>
      <c r="Y3270" s="220"/>
      <c r="Z3270" s="221">
        <f t="shared" si="322"/>
        <v>22080</v>
      </c>
      <c r="AA3270" s="5">
        <f>VLOOKUP(G3270,Ma_KH!$A:$R,14,0)</f>
        <v>60</v>
      </c>
    </row>
    <row r="3271" spans="1:27" hidden="1" x14ac:dyDescent="0.25">
      <c r="A3271" s="234">
        <v>45995</v>
      </c>
      <c r="B3271" s="235">
        <v>4180885243</v>
      </c>
      <c r="C3271" s="236" t="s">
        <v>7767</v>
      </c>
      <c r="D3271" s="237">
        <v>45999</v>
      </c>
      <c r="E3271" s="238"/>
      <c r="F3271" s="236"/>
      <c r="G3271" s="32" t="s">
        <v>7231</v>
      </c>
      <c r="H3271" s="238"/>
      <c r="I3271" s="235" t="s">
        <v>8306</v>
      </c>
      <c r="J3271" s="240" t="s">
        <v>1771</v>
      </c>
      <c r="K3271" s="333" t="s">
        <v>27</v>
      </c>
      <c r="L3271" s="21" t="str">
        <f>VLOOKUP($K3271,TONG_SL!$A:$D,2,0)</f>
        <v>Chân giò heo muối 300g</v>
      </c>
      <c r="N3271" s="21" t="str">
        <f t="shared" si="323"/>
        <v>K-C6</v>
      </c>
      <c r="Q3271" s="21" t="str">
        <f>VLOOKUP(K3271,TONG_SL!$A:$D,3,0)</f>
        <v>Túi</v>
      </c>
      <c r="R3271" s="106">
        <v>16</v>
      </c>
      <c r="S3271" s="220"/>
      <c r="T3271" s="220">
        <f>VLOOKUP(VLOOKUP(G3271,Ma_KH!$A:$R,18,0)&amp;K3271,Gia_MB!$A:$F,6,0)</f>
        <v>73431</v>
      </c>
      <c r="U3271" s="221">
        <f t="shared" si="319"/>
        <v>1174896</v>
      </c>
      <c r="V3271" s="220"/>
      <c r="W3271" s="222">
        <f t="shared" si="320"/>
        <v>0</v>
      </c>
      <c r="X3271" s="223" t="str">
        <f t="shared" si="321"/>
        <v>8</v>
      </c>
      <c r="Y3271" s="220"/>
      <c r="Z3271" s="221">
        <f t="shared" si="322"/>
        <v>93991.680000000008</v>
      </c>
      <c r="AA3271" s="5">
        <f>VLOOKUP(G3271,Ma_KH!$A:$R,14,0)</f>
        <v>60</v>
      </c>
    </row>
    <row r="3272" spans="1:27" hidden="1" x14ac:dyDescent="0.25">
      <c r="A3272" s="234">
        <v>45995</v>
      </c>
      <c r="B3272" s="235">
        <v>4180885243</v>
      </c>
      <c r="C3272" s="236" t="s">
        <v>7767</v>
      </c>
      <c r="D3272" s="237">
        <v>45999</v>
      </c>
      <c r="E3272" s="238"/>
      <c r="F3272" s="236"/>
      <c r="G3272" s="32" t="s">
        <v>7231</v>
      </c>
      <c r="H3272" s="238"/>
      <c r="I3272" s="235" t="s">
        <v>8306</v>
      </c>
      <c r="J3272" s="240" t="s">
        <v>1771</v>
      </c>
      <c r="K3272" s="333" t="s">
        <v>32</v>
      </c>
      <c r="L3272" s="21" t="str">
        <f>VLOOKUP($K3272,TONG_SL!$A:$D,2,0)</f>
        <v>Giò Tai Lưỡi Xào 250g</v>
      </c>
      <c r="N3272" s="21" t="str">
        <f t="shared" si="323"/>
        <v>K-C6</v>
      </c>
      <c r="Q3272" s="21" t="str">
        <f>VLOOKUP(K3272,TONG_SL!$A:$D,3,0)</f>
        <v>Túi</v>
      </c>
      <c r="R3272" s="106">
        <v>6</v>
      </c>
      <c r="S3272" s="220"/>
      <c r="T3272" s="220">
        <f>VLOOKUP(VLOOKUP(G3272,Ma_KH!$A:$R,18,0)&amp;K3272,Gia_MB!$A:$F,6,0)</f>
        <v>50182</v>
      </c>
      <c r="U3272" s="221">
        <f t="shared" si="319"/>
        <v>301092</v>
      </c>
      <c r="V3272" s="220"/>
      <c r="W3272" s="222">
        <f t="shared" si="320"/>
        <v>0</v>
      </c>
      <c r="X3272" s="223" t="str">
        <f t="shared" si="321"/>
        <v>8</v>
      </c>
      <c r="Y3272" s="220"/>
      <c r="Z3272" s="221">
        <f t="shared" si="322"/>
        <v>24087.360000000001</v>
      </c>
      <c r="AA3272" s="5">
        <f>VLOOKUP(G3272,Ma_KH!$A:$R,14,0)</f>
        <v>60</v>
      </c>
    </row>
    <row r="3273" spans="1:27" hidden="1" x14ac:dyDescent="0.25">
      <c r="A3273" s="234">
        <v>45995</v>
      </c>
      <c r="B3273" s="235">
        <v>4180885243</v>
      </c>
      <c r="C3273" s="236" t="s">
        <v>7767</v>
      </c>
      <c r="D3273" s="237">
        <v>45999</v>
      </c>
      <c r="E3273" s="238"/>
      <c r="F3273" s="236"/>
      <c r="G3273" s="32" t="s">
        <v>7231</v>
      </c>
      <c r="H3273" s="238"/>
      <c r="I3273" s="235" t="s">
        <v>8306</v>
      </c>
      <c r="J3273" s="240" t="s">
        <v>1771</v>
      </c>
      <c r="K3273" s="333" t="s">
        <v>7153</v>
      </c>
      <c r="L3273" s="21" t="str">
        <f>VLOOKUP($K3273,TONG_SL!$A:$D,2,0)</f>
        <v>Tai heo muối 200g</v>
      </c>
      <c r="N3273" s="21" t="str">
        <f t="shared" si="323"/>
        <v>K-C6</v>
      </c>
      <c r="Q3273" s="21" t="str">
        <f>VLOOKUP(K3273,TONG_SL!$A:$D,3,0)</f>
        <v>Túi</v>
      </c>
      <c r="R3273" s="106">
        <v>6</v>
      </c>
      <c r="S3273" s="220"/>
      <c r="T3273" s="220">
        <f>VLOOKUP(VLOOKUP(G3273,Ma_KH!$A:$R,18,0)&amp;K3273,Gia_MB!$A:$F,6,0)</f>
        <v>55595</v>
      </c>
      <c r="U3273" s="221">
        <f t="shared" si="319"/>
        <v>333570</v>
      </c>
      <c r="V3273" s="220"/>
      <c r="W3273" s="222">
        <f t="shared" si="320"/>
        <v>0</v>
      </c>
      <c r="X3273" s="223" t="str">
        <f t="shared" si="321"/>
        <v>8</v>
      </c>
      <c r="Y3273" s="220"/>
      <c r="Z3273" s="221">
        <f t="shared" si="322"/>
        <v>26685.600000000002</v>
      </c>
      <c r="AA3273" s="5">
        <f>VLOOKUP(G3273,Ma_KH!$A:$R,14,0)</f>
        <v>60</v>
      </c>
    </row>
    <row r="3274" spans="1:27" hidden="1" x14ac:dyDescent="0.25">
      <c r="A3274" s="234">
        <v>45995</v>
      </c>
      <c r="B3274" s="235">
        <v>4180885899</v>
      </c>
      <c r="C3274" s="236" t="s">
        <v>7767</v>
      </c>
      <c r="D3274" s="237">
        <v>45999</v>
      </c>
      <c r="E3274" s="238"/>
      <c r="F3274" s="236"/>
      <c r="G3274" s="32" t="s">
        <v>7231</v>
      </c>
      <c r="H3274" s="238"/>
      <c r="I3274" s="235" t="s">
        <v>8307</v>
      </c>
      <c r="J3274" s="240" t="s">
        <v>1771</v>
      </c>
      <c r="K3274" s="333" t="s">
        <v>30</v>
      </c>
      <c r="L3274" s="21" t="str">
        <f>VLOOKUP($K3274,TONG_SL!$A:$D,2,0)</f>
        <v>Gà muối 500g</v>
      </c>
      <c r="N3274" s="21" t="str">
        <f t="shared" si="323"/>
        <v>K-C6</v>
      </c>
      <c r="Q3274" s="21" t="str">
        <f>VLOOKUP(K3274,TONG_SL!$A:$D,3,0)</f>
        <v>Túi</v>
      </c>
      <c r="R3274" s="106">
        <v>8</v>
      </c>
      <c r="S3274" s="220"/>
      <c r="T3274" s="220">
        <f>VLOOKUP(VLOOKUP(G3274,Ma_KH!$A:$R,18,0)&amp;K3274,Gia_MB!$A:$F,6,0)</f>
        <v>111058</v>
      </c>
      <c r="U3274" s="221">
        <f t="shared" si="319"/>
        <v>888464</v>
      </c>
      <c r="V3274" s="220"/>
      <c r="W3274" s="222">
        <f t="shared" si="320"/>
        <v>0</v>
      </c>
      <c r="X3274" s="223" t="str">
        <f t="shared" si="321"/>
        <v>8</v>
      </c>
      <c r="Y3274" s="220"/>
      <c r="Z3274" s="221">
        <f t="shared" si="322"/>
        <v>71077.119999999995</v>
      </c>
      <c r="AA3274" s="5">
        <f>VLOOKUP(G3274,Ma_KH!$A:$R,14,0)</f>
        <v>60</v>
      </c>
    </row>
    <row r="3275" spans="1:27" hidden="1" x14ac:dyDescent="0.25">
      <c r="A3275" s="234">
        <v>45995</v>
      </c>
      <c r="B3275" s="235">
        <v>4180885899</v>
      </c>
      <c r="C3275" s="236" t="s">
        <v>7767</v>
      </c>
      <c r="D3275" s="237">
        <v>45999</v>
      </c>
      <c r="E3275" s="238"/>
      <c r="F3275" s="236"/>
      <c r="G3275" s="32" t="s">
        <v>7231</v>
      </c>
      <c r="H3275" s="238"/>
      <c r="I3275" s="235" t="s">
        <v>8307</v>
      </c>
      <c r="J3275" s="240" t="s">
        <v>1771</v>
      </c>
      <c r="K3275" s="333" t="s">
        <v>48</v>
      </c>
      <c r="L3275" s="21" t="str">
        <f>VLOOKUP($K3275,TONG_SL!$A:$D,2,0)</f>
        <v>Mọc Nấm Hương 250g</v>
      </c>
      <c r="N3275" s="21" t="str">
        <f t="shared" si="323"/>
        <v>K-C6</v>
      </c>
      <c r="Q3275" s="21" t="str">
        <f>VLOOKUP(K3275,TONG_SL!$A:$D,3,0)</f>
        <v>Túi</v>
      </c>
      <c r="R3275" s="106">
        <v>6</v>
      </c>
      <c r="S3275" s="220"/>
      <c r="T3275" s="220">
        <f>VLOOKUP(VLOOKUP(G3275,Ma_KH!$A:$R,18,0)&amp;K3275,Gia_MB!$A:$F,6,0)</f>
        <v>46000</v>
      </c>
      <c r="U3275" s="221">
        <f t="shared" si="319"/>
        <v>276000</v>
      </c>
      <c r="V3275" s="220"/>
      <c r="W3275" s="222">
        <f t="shared" si="320"/>
        <v>0</v>
      </c>
      <c r="X3275" s="223" t="str">
        <f t="shared" si="321"/>
        <v>8</v>
      </c>
      <c r="Y3275" s="220"/>
      <c r="Z3275" s="221">
        <f t="shared" si="322"/>
        <v>22080</v>
      </c>
      <c r="AA3275" s="5">
        <f>VLOOKUP(G3275,Ma_KH!$A:$R,14,0)</f>
        <v>60</v>
      </c>
    </row>
    <row r="3276" spans="1:27" hidden="1" x14ac:dyDescent="0.25">
      <c r="A3276" s="234">
        <v>45995</v>
      </c>
      <c r="B3276" s="235">
        <v>4180885899</v>
      </c>
      <c r="C3276" s="236" t="s">
        <v>7767</v>
      </c>
      <c r="D3276" s="237">
        <v>45999</v>
      </c>
      <c r="E3276" s="238"/>
      <c r="F3276" s="236"/>
      <c r="G3276" s="32" t="s">
        <v>7231</v>
      </c>
      <c r="H3276" s="238"/>
      <c r="I3276" s="235" t="s">
        <v>8307</v>
      </c>
      <c r="J3276" s="240" t="s">
        <v>1771</v>
      </c>
      <c r="K3276" s="333" t="s">
        <v>27</v>
      </c>
      <c r="L3276" s="21" t="str">
        <f>VLOOKUP($K3276,TONG_SL!$A:$D,2,0)</f>
        <v>Chân giò heo muối 300g</v>
      </c>
      <c r="N3276" s="21" t="str">
        <f t="shared" si="323"/>
        <v>K-C6</v>
      </c>
      <c r="Q3276" s="21" t="str">
        <f>VLOOKUP(K3276,TONG_SL!$A:$D,3,0)</f>
        <v>Túi</v>
      </c>
      <c r="R3276" s="106">
        <v>44</v>
      </c>
      <c r="S3276" s="220"/>
      <c r="T3276" s="220">
        <f>VLOOKUP(VLOOKUP(G3276,Ma_KH!$A:$R,18,0)&amp;K3276,Gia_MB!$A:$F,6,0)</f>
        <v>73431</v>
      </c>
      <c r="U3276" s="221">
        <f t="shared" si="319"/>
        <v>3230964</v>
      </c>
      <c r="V3276" s="220"/>
      <c r="W3276" s="222">
        <f t="shared" si="320"/>
        <v>0</v>
      </c>
      <c r="X3276" s="223" t="str">
        <f t="shared" si="321"/>
        <v>8</v>
      </c>
      <c r="Y3276" s="220"/>
      <c r="Z3276" s="221">
        <f t="shared" si="322"/>
        <v>258477.12</v>
      </c>
      <c r="AA3276" s="5">
        <f>VLOOKUP(G3276,Ma_KH!$A:$R,14,0)</f>
        <v>60</v>
      </c>
    </row>
    <row r="3277" spans="1:27" hidden="1" x14ac:dyDescent="0.25">
      <c r="A3277" s="234">
        <v>45995</v>
      </c>
      <c r="B3277" s="235">
        <v>4180885899</v>
      </c>
      <c r="C3277" s="236" t="s">
        <v>7767</v>
      </c>
      <c r="D3277" s="237">
        <v>45999</v>
      </c>
      <c r="E3277" s="238"/>
      <c r="F3277" s="236"/>
      <c r="G3277" s="32" t="s">
        <v>7231</v>
      </c>
      <c r="H3277" s="238"/>
      <c r="I3277" s="235" t="s">
        <v>8307</v>
      </c>
      <c r="J3277" s="240" t="s">
        <v>1771</v>
      </c>
      <c r="K3277" s="333" t="s">
        <v>32</v>
      </c>
      <c r="L3277" s="21" t="str">
        <f>VLOOKUP($K3277,TONG_SL!$A:$D,2,0)</f>
        <v>Giò Tai Lưỡi Xào 250g</v>
      </c>
      <c r="N3277" s="21" t="str">
        <f t="shared" si="323"/>
        <v>K-C6</v>
      </c>
      <c r="Q3277" s="21" t="str">
        <f>VLOOKUP(K3277,TONG_SL!$A:$D,3,0)</f>
        <v>Túi</v>
      </c>
      <c r="R3277" s="106">
        <v>10</v>
      </c>
      <c r="S3277" s="220"/>
      <c r="T3277" s="220">
        <f>VLOOKUP(VLOOKUP(G3277,Ma_KH!$A:$R,18,0)&amp;K3277,Gia_MB!$A:$F,6,0)</f>
        <v>50182</v>
      </c>
      <c r="U3277" s="221">
        <f t="shared" si="319"/>
        <v>501820</v>
      </c>
      <c r="V3277" s="220"/>
      <c r="W3277" s="222">
        <f t="shared" si="320"/>
        <v>0</v>
      </c>
      <c r="X3277" s="223" t="str">
        <f t="shared" si="321"/>
        <v>8</v>
      </c>
      <c r="Y3277" s="220"/>
      <c r="Z3277" s="221">
        <f t="shared" si="322"/>
        <v>40145.599999999999</v>
      </c>
      <c r="AA3277" s="5">
        <f>VLOOKUP(G3277,Ma_KH!$A:$R,14,0)</f>
        <v>60</v>
      </c>
    </row>
    <row r="3278" spans="1:27" hidden="1" x14ac:dyDescent="0.25">
      <c r="A3278" s="234">
        <v>45995</v>
      </c>
      <c r="B3278" s="235">
        <v>4180885899</v>
      </c>
      <c r="C3278" s="236" t="s">
        <v>7767</v>
      </c>
      <c r="D3278" s="237">
        <v>45999</v>
      </c>
      <c r="E3278" s="238"/>
      <c r="F3278" s="236"/>
      <c r="G3278" s="32" t="s">
        <v>7231</v>
      </c>
      <c r="H3278" s="238"/>
      <c r="I3278" s="235" t="s">
        <v>8307</v>
      </c>
      <c r="J3278" s="240" t="s">
        <v>1771</v>
      </c>
      <c r="K3278" s="333" t="s">
        <v>7153</v>
      </c>
      <c r="L3278" s="21" t="str">
        <f>VLOOKUP($K3278,TONG_SL!$A:$D,2,0)</f>
        <v>Tai heo muối 200g</v>
      </c>
      <c r="N3278" s="21" t="str">
        <f t="shared" si="323"/>
        <v>K-C6</v>
      </c>
      <c r="Q3278" s="21" t="str">
        <f>VLOOKUP(K3278,TONG_SL!$A:$D,3,0)</f>
        <v>Túi</v>
      </c>
      <c r="R3278" s="106">
        <v>6</v>
      </c>
      <c r="S3278" s="220"/>
      <c r="T3278" s="220">
        <f>VLOOKUP(VLOOKUP(G3278,Ma_KH!$A:$R,18,0)&amp;K3278,Gia_MB!$A:$F,6,0)</f>
        <v>55595</v>
      </c>
      <c r="U3278" s="221">
        <f t="shared" si="319"/>
        <v>333570</v>
      </c>
      <c r="V3278" s="220"/>
      <c r="W3278" s="222">
        <f t="shared" si="320"/>
        <v>0</v>
      </c>
      <c r="X3278" s="223" t="str">
        <f t="shared" si="321"/>
        <v>8</v>
      </c>
      <c r="Y3278" s="220"/>
      <c r="Z3278" s="221">
        <f t="shared" si="322"/>
        <v>26685.600000000002</v>
      </c>
      <c r="AA3278" s="5">
        <f>VLOOKUP(G3278,Ma_KH!$A:$R,14,0)</f>
        <v>60</v>
      </c>
    </row>
    <row r="3279" spans="1:27" hidden="1" x14ac:dyDescent="0.25">
      <c r="A3279" s="234">
        <v>45995</v>
      </c>
      <c r="B3279" s="235">
        <v>4180884460</v>
      </c>
      <c r="C3279" s="236" t="s">
        <v>7767</v>
      </c>
      <c r="D3279" s="237">
        <v>45999</v>
      </c>
      <c r="E3279" s="238"/>
      <c r="F3279" s="236"/>
      <c r="G3279" s="32" t="s">
        <v>7231</v>
      </c>
      <c r="H3279" s="238"/>
      <c r="I3279" s="235" t="s">
        <v>8308</v>
      </c>
      <c r="J3279" s="240" t="s">
        <v>1771</v>
      </c>
      <c r="K3279" s="333" t="s">
        <v>30</v>
      </c>
      <c r="L3279" s="21" t="str">
        <f>VLOOKUP($K3279,TONG_SL!$A:$D,2,0)</f>
        <v>Gà muối 500g</v>
      </c>
      <c r="N3279" s="21" t="str">
        <f t="shared" si="323"/>
        <v>K-C6</v>
      </c>
      <c r="Q3279" s="21" t="str">
        <f>VLOOKUP(K3279,TONG_SL!$A:$D,3,0)</f>
        <v>Túi</v>
      </c>
      <c r="R3279" s="106">
        <v>11</v>
      </c>
      <c r="S3279" s="220"/>
      <c r="T3279" s="220">
        <f>VLOOKUP(VLOOKUP(G3279,Ma_KH!$A:$R,18,0)&amp;K3279,Gia_MB!$A:$F,6,0)</f>
        <v>111058</v>
      </c>
      <c r="U3279" s="221">
        <f t="shared" si="319"/>
        <v>1221638</v>
      </c>
      <c r="V3279" s="220"/>
      <c r="W3279" s="222">
        <f t="shared" si="320"/>
        <v>0</v>
      </c>
      <c r="X3279" s="223" t="str">
        <f t="shared" si="321"/>
        <v>8</v>
      </c>
      <c r="Y3279" s="220"/>
      <c r="Z3279" s="221">
        <f t="shared" si="322"/>
        <v>97731.040000000008</v>
      </c>
      <c r="AA3279" s="5">
        <f>VLOOKUP(G3279,Ma_KH!$A:$R,14,0)</f>
        <v>60</v>
      </c>
    </row>
    <row r="3280" spans="1:27" hidden="1" x14ac:dyDescent="0.25">
      <c r="A3280" s="234">
        <v>45995</v>
      </c>
      <c r="B3280" s="235">
        <v>4180884460</v>
      </c>
      <c r="C3280" s="236" t="s">
        <v>7767</v>
      </c>
      <c r="D3280" s="237">
        <v>45999</v>
      </c>
      <c r="E3280" s="238"/>
      <c r="F3280" s="236"/>
      <c r="G3280" s="32" t="s">
        <v>7231</v>
      </c>
      <c r="H3280" s="238"/>
      <c r="I3280" s="235" t="s">
        <v>8308</v>
      </c>
      <c r="J3280" s="240" t="s">
        <v>1771</v>
      </c>
      <c r="K3280" s="333" t="s">
        <v>48</v>
      </c>
      <c r="L3280" s="21" t="str">
        <f>VLOOKUP($K3280,TONG_SL!$A:$D,2,0)</f>
        <v>Mọc Nấm Hương 250g</v>
      </c>
      <c r="N3280" s="21" t="str">
        <f t="shared" si="323"/>
        <v>K-C6</v>
      </c>
      <c r="Q3280" s="21" t="str">
        <f>VLOOKUP(K3280,TONG_SL!$A:$D,3,0)</f>
        <v>Túi</v>
      </c>
      <c r="R3280" s="106">
        <v>8</v>
      </c>
      <c r="S3280" s="220"/>
      <c r="T3280" s="220">
        <f>VLOOKUP(VLOOKUP(G3280,Ma_KH!$A:$R,18,0)&amp;K3280,Gia_MB!$A:$F,6,0)</f>
        <v>46000</v>
      </c>
      <c r="U3280" s="221">
        <f t="shared" si="319"/>
        <v>368000</v>
      </c>
      <c r="V3280" s="220"/>
      <c r="W3280" s="222">
        <f t="shared" si="320"/>
        <v>0</v>
      </c>
      <c r="X3280" s="223" t="str">
        <f t="shared" si="321"/>
        <v>8</v>
      </c>
      <c r="Y3280" s="220"/>
      <c r="Z3280" s="221">
        <f t="shared" si="322"/>
        <v>29440</v>
      </c>
      <c r="AA3280" s="5">
        <f>VLOOKUP(G3280,Ma_KH!$A:$R,14,0)</f>
        <v>60</v>
      </c>
    </row>
    <row r="3281" spans="1:27" hidden="1" x14ac:dyDescent="0.25">
      <c r="A3281" s="234">
        <v>45995</v>
      </c>
      <c r="B3281" s="235">
        <v>4180884460</v>
      </c>
      <c r="C3281" s="236" t="s">
        <v>7767</v>
      </c>
      <c r="D3281" s="237">
        <v>45999</v>
      </c>
      <c r="E3281" s="238"/>
      <c r="F3281" s="236"/>
      <c r="G3281" s="32" t="s">
        <v>7231</v>
      </c>
      <c r="H3281" s="238"/>
      <c r="I3281" s="235" t="s">
        <v>8308</v>
      </c>
      <c r="J3281" s="240" t="s">
        <v>1771</v>
      </c>
      <c r="K3281" s="333" t="s">
        <v>27</v>
      </c>
      <c r="L3281" s="21" t="str">
        <f>VLOOKUP($K3281,TONG_SL!$A:$D,2,0)</f>
        <v>Chân giò heo muối 300g</v>
      </c>
      <c r="N3281" s="21" t="str">
        <f t="shared" si="323"/>
        <v>K-C6</v>
      </c>
      <c r="Q3281" s="21" t="str">
        <f>VLOOKUP(K3281,TONG_SL!$A:$D,3,0)</f>
        <v>Túi</v>
      </c>
      <c r="R3281" s="106">
        <v>15</v>
      </c>
      <c r="S3281" s="220"/>
      <c r="T3281" s="220">
        <f>VLOOKUP(VLOOKUP(G3281,Ma_KH!$A:$R,18,0)&amp;K3281,Gia_MB!$A:$F,6,0)</f>
        <v>73431</v>
      </c>
      <c r="U3281" s="221">
        <f t="shared" si="319"/>
        <v>1101465</v>
      </c>
      <c r="V3281" s="220"/>
      <c r="W3281" s="222">
        <f t="shared" si="320"/>
        <v>0</v>
      </c>
      <c r="X3281" s="223" t="str">
        <f t="shared" si="321"/>
        <v>8</v>
      </c>
      <c r="Y3281" s="220"/>
      <c r="Z3281" s="221">
        <f t="shared" si="322"/>
        <v>88117.2</v>
      </c>
      <c r="AA3281" s="5">
        <f>VLOOKUP(G3281,Ma_KH!$A:$R,14,0)</f>
        <v>60</v>
      </c>
    </row>
    <row r="3282" spans="1:27" hidden="1" x14ac:dyDescent="0.25">
      <c r="A3282" s="234">
        <v>45995</v>
      </c>
      <c r="B3282" s="235">
        <v>4180884460</v>
      </c>
      <c r="C3282" s="236" t="s">
        <v>7767</v>
      </c>
      <c r="D3282" s="237">
        <v>45999</v>
      </c>
      <c r="E3282" s="238"/>
      <c r="F3282" s="236"/>
      <c r="G3282" s="32" t="s">
        <v>7231</v>
      </c>
      <c r="H3282" s="238"/>
      <c r="I3282" s="235" t="s">
        <v>8308</v>
      </c>
      <c r="J3282" s="240" t="s">
        <v>1771</v>
      </c>
      <c r="K3282" s="333" t="s">
        <v>32</v>
      </c>
      <c r="L3282" s="21" t="str">
        <f>VLOOKUP($K3282,TONG_SL!$A:$D,2,0)</f>
        <v>Giò Tai Lưỡi Xào 250g</v>
      </c>
      <c r="N3282" s="21" t="str">
        <f t="shared" si="323"/>
        <v>K-C6</v>
      </c>
      <c r="Q3282" s="21" t="str">
        <f>VLOOKUP(K3282,TONG_SL!$A:$D,3,0)</f>
        <v>Túi</v>
      </c>
      <c r="R3282" s="106">
        <v>6</v>
      </c>
      <c r="S3282" s="220"/>
      <c r="T3282" s="220">
        <f>VLOOKUP(VLOOKUP(G3282,Ma_KH!$A:$R,18,0)&amp;K3282,Gia_MB!$A:$F,6,0)</f>
        <v>50182</v>
      </c>
      <c r="U3282" s="221">
        <f t="shared" si="319"/>
        <v>301092</v>
      </c>
      <c r="V3282" s="220"/>
      <c r="W3282" s="222">
        <f t="shared" si="320"/>
        <v>0</v>
      </c>
      <c r="X3282" s="223" t="str">
        <f t="shared" si="321"/>
        <v>8</v>
      </c>
      <c r="Y3282" s="220"/>
      <c r="Z3282" s="221">
        <f t="shared" si="322"/>
        <v>24087.360000000001</v>
      </c>
      <c r="AA3282" s="5">
        <f>VLOOKUP(G3282,Ma_KH!$A:$R,14,0)</f>
        <v>60</v>
      </c>
    </row>
    <row r="3283" spans="1:27" hidden="1" x14ac:dyDescent="0.25">
      <c r="A3283" s="234">
        <v>45995</v>
      </c>
      <c r="B3283" s="235">
        <v>4180884460</v>
      </c>
      <c r="C3283" s="236" t="s">
        <v>7767</v>
      </c>
      <c r="D3283" s="237">
        <v>45999</v>
      </c>
      <c r="E3283" s="238"/>
      <c r="F3283" s="236"/>
      <c r="G3283" s="32" t="s">
        <v>7231</v>
      </c>
      <c r="H3283" s="238"/>
      <c r="I3283" s="235" t="s">
        <v>8308</v>
      </c>
      <c r="J3283" s="240" t="s">
        <v>1771</v>
      </c>
      <c r="K3283" s="333" t="s">
        <v>7154</v>
      </c>
      <c r="L3283" s="21" t="str">
        <f>VLOOKUP($K3283,TONG_SL!$A:$D,2,0)</f>
        <v>Chả cốm 300g</v>
      </c>
      <c r="N3283" s="21" t="str">
        <f t="shared" si="323"/>
        <v>K-C6</v>
      </c>
      <c r="Q3283" s="21" t="str">
        <f>VLOOKUP(K3283,TONG_SL!$A:$D,3,0)</f>
        <v>Túi</v>
      </c>
      <c r="R3283" s="106">
        <v>6</v>
      </c>
      <c r="S3283" s="220"/>
      <c r="T3283" s="220">
        <f>VLOOKUP(VLOOKUP(G3283,Ma_KH!$A:$R,18,0)&amp;K3283,Gia_MB!$A:$F,6,0)</f>
        <v>74250</v>
      </c>
      <c r="U3283" s="221">
        <f t="shared" si="319"/>
        <v>445500</v>
      </c>
      <c r="V3283" s="220"/>
      <c r="W3283" s="222">
        <f t="shared" si="320"/>
        <v>0</v>
      </c>
      <c r="X3283" s="223" t="str">
        <f t="shared" si="321"/>
        <v>8</v>
      </c>
      <c r="Y3283" s="220"/>
      <c r="Z3283" s="221">
        <f t="shared" si="322"/>
        <v>35640</v>
      </c>
      <c r="AA3283" s="5">
        <f>VLOOKUP(G3283,Ma_KH!$A:$R,14,0)</f>
        <v>60</v>
      </c>
    </row>
    <row r="3284" spans="1:27" hidden="1" x14ac:dyDescent="0.25">
      <c r="A3284" s="234">
        <v>45995</v>
      </c>
      <c r="B3284" s="235">
        <v>4180884460</v>
      </c>
      <c r="C3284" s="236" t="s">
        <v>7767</v>
      </c>
      <c r="D3284" s="237">
        <v>45999</v>
      </c>
      <c r="E3284" s="238"/>
      <c r="F3284" s="236"/>
      <c r="G3284" s="32" t="s">
        <v>7231</v>
      </c>
      <c r="H3284" s="238"/>
      <c r="I3284" s="235" t="s">
        <v>8308</v>
      </c>
      <c r="J3284" s="240" t="s">
        <v>1771</v>
      </c>
      <c r="K3284" s="333" t="s">
        <v>7775</v>
      </c>
      <c r="L3284" s="21" t="str">
        <f>VLOOKUP($K3284,TONG_SL!$A:$D,2,0)</f>
        <v>Chả nướng 300g</v>
      </c>
      <c r="N3284" s="21" t="str">
        <f t="shared" si="323"/>
        <v>K-C6</v>
      </c>
      <c r="Q3284" s="21" t="str">
        <f>VLOOKUP(K3284,TONG_SL!$A:$D,3,0)</f>
        <v>Túi</v>
      </c>
      <c r="R3284" s="106">
        <v>6</v>
      </c>
      <c r="S3284" s="220"/>
      <c r="T3284" s="220">
        <f>VLOOKUP(VLOOKUP(G3284,Ma_KH!$A:$R,18,0)&amp;K3284,Gia_MB!$A:$F,6,0)</f>
        <v>70950</v>
      </c>
      <c r="U3284" s="221">
        <f t="shared" si="319"/>
        <v>425700</v>
      </c>
      <c r="V3284" s="220"/>
      <c r="W3284" s="222">
        <f t="shared" si="320"/>
        <v>0</v>
      </c>
      <c r="X3284" s="223" t="str">
        <f t="shared" si="321"/>
        <v>8</v>
      </c>
      <c r="Y3284" s="220"/>
      <c r="Z3284" s="221">
        <f t="shared" si="322"/>
        <v>34056</v>
      </c>
      <c r="AA3284" s="5">
        <f>VLOOKUP(G3284,Ma_KH!$A:$R,14,0)</f>
        <v>60</v>
      </c>
    </row>
    <row r="3285" spans="1:27" hidden="1" x14ac:dyDescent="0.25">
      <c r="A3285" s="234">
        <v>45995</v>
      </c>
      <c r="B3285" s="235">
        <v>4180885413</v>
      </c>
      <c r="C3285" s="236" t="s">
        <v>7767</v>
      </c>
      <c r="D3285" s="237">
        <v>45999</v>
      </c>
      <c r="E3285" s="238"/>
      <c r="F3285" s="236"/>
      <c r="G3285" s="32" t="s">
        <v>7231</v>
      </c>
      <c r="H3285" s="238"/>
      <c r="I3285" s="235" t="s">
        <v>8309</v>
      </c>
      <c r="J3285" s="240" t="s">
        <v>1771</v>
      </c>
      <c r="K3285" s="333" t="s">
        <v>30</v>
      </c>
      <c r="L3285" s="21" t="str">
        <f>VLOOKUP($K3285,TONG_SL!$A:$D,2,0)</f>
        <v>Gà muối 500g</v>
      </c>
      <c r="N3285" s="21" t="str">
        <f t="shared" si="323"/>
        <v>K-C6</v>
      </c>
      <c r="Q3285" s="21" t="str">
        <f>VLOOKUP(K3285,TONG_SL!$A:$D,3,0)</f>
        <v>Túi</v>
      </c>
      <c r="R3285" s="106">
        <v>6</v>
      </c>
      <c r="S3285" s="220"/>
      <c r="T3285" s="220">
        <f>VLOOKUP(VLOOKUP(G3285,Ma_KH!$A:$R,18,0)&amp;K3285,Gia_MB!$A:$F,6,0)</f>
        <v>111058</v>
      </c>
      <c r="U3285" s="221">
        <f t="shared" si="319"/>
        <v>666348</v>
      </c>
      <c r="V3285" s="220"/>
      <c r="W3285" s="222">
        <f t="shared" si="320"/>
        <v>0</v>
      </c>
      <c r="X3285" s="223" t="str">
        <f t="shared" si="321"/>
        <v>8</v>
      </c>
      <c r="Y3285" s="220"/>
      <c r="Z3285" s="221">
        <f t="shared" si="322"/>
        <v>53307.840000000004</v>
      </c>
      <c r="AA3285" s="5">
        <f>VLOOKUP(G3285,Ma_KH!$A:$R,14,0)</f>
        <v>60</v>
      </c>
    </row>
    <row r="3286" spans="1:27" hidden="1" x14ac:dyDescent="0.25">
      <c r="A3286" s="234">
        <v>45995</v>
      </c>
      <c r="B3286" s="235">
        <v>4180885413</v>
      </c>
      <c r="C3286" s="236" t="s">
        <v>7767</v>
      </c>
      <c r="D3286" s="237">
        <v>45999</v>
      </c>
      <c r="E3286" s="238"/>
      <c r="F3286" s="236"/>
      <c r="G3286" s="32" t="s">
        <v>7231</v>
      </c>
      <c r="H3286" s="238"/>
      <c r="I3286" s="235" t="s">
        <v>8309</v>
      </c>
      <c r="J3286" s="240" t="s">
        <v>1771</v>
      </c>
      <c r="K3286" s="333" t="s">
        <v>48</v>
      </c>
      <c r="L3286" s="21" t="str">
        <f>VLOOKUP($K3286,TONG_SL!$A:$D,2,0)</f>
        <v>Mọc Nấm Hương 250g</v>
      </c>
      <c r="N3286" s="21" t="str">
        <f t="shared" si="323"/>
        <v>K-C6</v>
      </c>
      <c r="Q3286" s="21" t="str">
        <f>VLOOKUP(K3286,TONG_SL!$A:$D,3,0)</f>
        <v>Túi</v>
      </c>
      <c r="R3286" s="106">
        <v>6</v>
      </c>
      <c r="S3286" s="220"/>
      <c r="T3286" s="220">
        <f>VLOOKUP(VLOOKUP(G3286,Ma_KH!$A:$R,18,0)&amp;K3286,Gia_MB!$A:$F,6,0)</f>
        <v>46000</v>
      </c>
      <c r="U3286" s="221">
        <f t="shared" si="319"/>
        <v>276000</v>
      </c>
      <c r="V3286" s="220"/>
      <c r="W3286" s="222">
        <f t="shared" si="320"/>
        <v>0</v>
      </c>
      <c r="X3286" s="223" t="str">
        <f t="shared" si="321"/>
        <v>8</v>
      </c>
      <c r="Y3286" s="220"/>
      <c r="Z3286" s="221">
        <f t="shared" si="322"/>
        <v>22080</v>
      </c>
      <c r="AA3286" s="5">
        <f>VLOOKUP(G3286,Ma_KH!$A:$R,14,0)</f>
        <v>60</v>
      </c>
    </row>
    <row r="3287" spans="1:27" hidden="1" x14ac:dyDescent="0.25">
      <c r="A3287" s="234">
        <v>45995</v>
      </c>
      <c r="B3287" s="235">
        <v>4180885413</v>
      </c>
      <c r="C3287" s="236" t="s">
        <v>7767</v>
      </c>
      <c r="D3287" s="237">
        <v>45999</v>
      </c>
      <c r="E3287" s="238"/>
      <c r="F3287" s="236"/>
      <c r="G3287" s="32" t="s">
        <v>7231</v>
      </c>
      <c r="H3287" s="238"/>
      <c r="I3287" s="235" t="s">
        <v>8309</v>
      </c>
      <c r="J3287" s="240" t="s">
        <v>1771</v>
      </c>
      <c r="K3287" s="333" t="s">
        <v>27</v>
      </c>
      <c r="L3287" s="21" t="str">
        <f>VLOOKUP($K3287,TONG_SL!$A:$D,2,0)</f>
        <v>Chân giò heo muối 300g</v>
      </c>
      <c r="N3287" s="21" t="str">
        <f t="shared" si="323"/>
        <v>K-C6</v>
      </c>
      <c r="Q3287" s="21" t="str">
        <f>VLOOKUP(K3287,TONG_SL!$A:$D,3,0)</f>
        <v>Túi</v>
      </c>
      <c r="R3287" s="106">
        <v>10</v>
      </c>
      <c r="S3287" s="220"/>
      <c r="T3287" s="220">
        <f>VLOOKUP(VLOOKUP(G3287,Ma_KH!$A:$R,18,0)&amp;K3287,Gia_MB!$A:$F,6,0)</f>
        <v>73431</v>
      </c>
      <c r="U3287" s="221">
        <f t="shared" si="319"/>
        <v>734310</v>
      </c>
      <c r="V3287" s="220"/>
      <c r="W3287" s="222">
        <f t="shared" si="320"/>
        <v>0</v>
      </c>
      <c r="X3287" s="223" t="str">
        <f t="shared" si="321"/>
        <v>8</v>
      </c>
      <c r="Y3287" s="220"/>
      <c r="Z3287" s="221">
        <f t="shared" si="322"/>
        <v>58744.800000000003</v>
      </c>
      <c r="AA3287" s="5">
        <f>VLOOKUP(G3287,Ma_KH!$A:$R,14,0)</f>
        <v>60</v>
      </c>
    </row>
    <row r="3288" spans="1:27" hidden="1" x14ac:dyDescent="0.25">
      <c r="A3288" s="234">
        <v>45995</v>
      </c>
      <c r="B3288" s="235">
        <v>4180885413</v>
      </c>
      <c r="C3288" s="236" t="s">
        <v>7767</v>
      </c>
      <c r="D3288" s="237">
        <v>45999</v>
      </c>
      <c r="E3288" s="238"/>
      <c r="F3288" s="236"/>
      <c r="G3288" s="32" t="s">
        <v>7231</v>
      </c>
      <c r="H3288" s="238"/>
      <c r="I3288" s="235" t="s">
        <v>8309</v>
      </c>
      <c r="J3288" s="240" t="s">
        <v>1771</v>
      </c>
      <c r="K3288" s="333" t="s">
        <v>32</v>
      </c>
      <c r="L3288" s="21" t="str">
        <f>VLOOKUP($K3288,TONG_SL!$A:$D,2,0)</f>
        <v>Giò Tai Lưỡi Xào 250g</v>
      </c>
      <c r="N3288" s="21" t="str">
        <f t="shared" si="323"/>
        <v>K-C6</v>
      </c>
      <c r="Q3288" s="21" t="str">
        <f>VLOOKUP(K3288,TONG_SL!$A:$D,3,0)</f>
        <v>Túi</v>
      </c>
      <c r="R3288" s="106">
        <v>8</v>
      </c>
      <c r="S3288" s="220"/>
      <c r="T3288" s="220">
        <f>VLOOKUP(VLOOKUP(G3288,Ma_KH!$A:$R,18,0)&amp;K3288,Gia_MB!$A:$F,6,0)</f>
        <v>50182</v>
      </c>
      <c r="U3288" s="221">
        <f t="shared" si="319"/>
        <v>401456</v>
      </c>
      <c r="V3288" s="220"/>
      <c r="W3288" s="222">
        <f t="shared" si="320"/>
        <v>0</v>
      </c>
      <c r="X3288" s="223" t="str">
        <f t="shared" si="321"/>
        <v>8</v>
      </c>
      <c r="Y3288" s="220"/>
      <c r="Z3288" s="221">
        <f t="shared" si="322"/>
        <v>32116.48</v>
      </c>
      <c r="AA3288" s="5">
        <f>VLOOKUP(G3288,Ma_KH!$A:$R,14,0)</f>
        <v>60</v>
      </c>
    </row>
    <row r="3289" spans="1:27" hidden="1" x14ac:dyDescent="0.25">
      <c r="A3289" s="234">
        <v>45995</v>
      </c>
      <c r="B3289" s="235">
        <v>4180885413</v>
      </c>
      <c r="C3289" s="236" t="s">
        <v>7767</v>
      </c>
      <c r="D3289" s="237">
        <v>45999</v>
      </c>
      <c r="E3289" s="238"/>
      <c r="F3289" s="236"/>
      <c r="G3289" s="32" t="s">
        <v>7231</v>
      </c>
      <c r="H3289" s="238"/>
      <c r="I3289" s="235" t="s">
        <v>8309</v>
      </c>
      <c r="J3289" s="240" t="s">
        <v>1771</v>
      </c>
      <c r="K3289" s="333" t="s">
        <v>7153</v>
      </c>
      <c r="L3289" s="21" t="str">
        <f>VLOOKUP($K3289,TONG_SL!$A:$D,2,0)</f>
        <v>Tai heo muối 200g</v>
      </c>
      <c r="N3289" s="21" t="str">
        <f t="shared" si="323"/>
        <v>K-C6</v>
      </c>
      <c r="Q3289" s="21" t="str">
        <f>VLOOKUP(K3289,TONG_SL!$A:$D,3,0)</f>
        <v>Túi</v>
      </c>
      <c r="R3289" s="106">
        <v>6</v>
      </c>
      <c r="S3289" s="220"/>
      <c r="T3289" s="220">
        <f>VLOOKUP(VLOOKUP(G3289,Ma_KH!$A:$R,18,0)&amp;K3289,Gia_MB!$A:$F,6,0)</f>
        <v>55595</v>
      </c>
      <c r="U3289" s="221">
        <f t="shared" si="319"/>
        <v>333570</v>
      </c>
      <c r="V3289" s="220"/>
      <c r="W3289" s="222">
        <f t="shared" si="320"/>
        <v>0</v>
      </c>
      <c r="X3289" s="223" t="str">
        <f t="shared" si="321"/>
        <v>8</v>
      </c>
      <c r="Y3289" s="220"/>
      <c r="Z3289" s="221">
        <f t="shared" si="322"/>
        <v>26685.600000000002</v>
      </c>
      <c r="AA3289" s="5">
        <f>VLOOKUP(G3289,Ma_KH!$A:$R,14,0)</f>
        <v>60</v>
      </c>
    </row>
    <row r="3290" spans="1:27" hidden="1" x14ac:dyDescent="0.25">
      <c r="A3290" s="234">
        <v>45995</v>
      </c>
      <c r="B3290" s="235">
        <v>4180885359</v>
      </c>
      <c r="C3290" s="236" t="s">
        <v>7767</v>
      </c>
      <c r="D3290" s="237">
        <v>45999</v>
      </c>
      <c r="E3290" s="238"/>
      <c r="F3290" s="236"/>
      <c r="G3290" s="32" t="s">
        <v>7231</v>
      </c>
      <c r="H3290" s="238"/>
      <c r="I3290" s="235" t="s">
        <v>8310</v>
      </c>
      <c r="J3290" s="240" t="s">
        <v>1771</v>
      </c>
      <c r="K3290" s="333" t="s">
        <v>7153</v>
      </c>
      <c r="L3290" s="21" t="str">
        <f>VLOOKUP($K3290,TONG_SL!$A:$D,2,0)</f>
        <v>Tai heo muối 200g</v>
      </c>
      <c r="N3290" s="21" t="str">
        <f t="shared" si="323"/>
        <v>K-C6</v>
      </c>
      <c r="Q3290" s="21" t="str">
        <f>VLOOKUP(K3290,TONG_SL!$A:$D,3,0)</f>
        <v>Túi</v>
      </c>
      <c r="R3290" s="106">
        <v>4</v>
      </c>
      <c r="S3290" s="220"/>
      <c r="T3290" s="220">
        <f>VLOOKUP(VLOOKUP(G3290,Ma_KH!$A:$R,18,0)&amp;K3290,Gia_MB!$A:$F,6,0)</f>
        <v>55595</v>
      </c>
      <c r="U3290" s="221">
        <f t="shared" si="319"/>
        <v>222380</v>
      </c>
      <c r="V3290" s="220"/>
      <c r="W3290" s="222">
        <f t="shared" si="320"/>
        <v>0</v>
      </c>
      <c r="X3290" s="223" t="str">
        <f t="shared" si="321"/>
        <v>8</v>
      </c>
      <c r="Y3290" s="220"/>
      <c r="Z3290" s="221">
        <f t="shared" si="322"/>
        <v>17790.400000000001</v>
      </c>
      <c r="AA3290" s="5">
        <f>VLOOKUP(G3290,Ma_KH!$A:$R,14,0)</f>
        <v>60</v>
      </c>
    </row>
    <row r="3291" spans="1:27" hidden="1" x14ac:dyDescent="0.25">
      <c r="A3291" s="234">
        <v>45995</v>
      </c>
      <c r="B3291" s="235">
        <v>4180885359</v>
      </c>
      <c r="C3291" s="236" t="s">
        <v>7767</v>
      </c>
      <c r="D3291" s="237">
        <v>45999</v>
      </c>
      <c r="E3291" s="238"/>
      <c r="F3291" s="236"/>
      <c r="G3291" s="32" t="s">
        <v>7231</v>
      </c>
      <c r="H3291" s="238"/>
      <c r="I3291" s="235" t="s">
        <v>8310</v>
      </c>
      <c r="J3291" s="240" t="s">
        <v>1771</v>
      </c>
      <c r="K3291" s="333" t="s">
        <v>32</v>
      </c>
      <c r="L3291" s="21" t="str">
        <f>VLOOKUP($K3291,TONG_SL!$A:$D,2,0)</f>
        <v>Giò Tai Lưỡi Xào 250g</v>
      </c>
      <c r="N3291" s="21" t="str">
        <f t="shared" si="323"/>
        <v>K-C6</v>
      </c>
      <c r="Q3291" s="21" t="str">
        <f>VLOOKUP(K3291,TONG_SL!$A:$D,3,0)</f>
        <v>Túi</v>
      </c>
      <c r="R3291" s="106">
        <v>8</v>
      </c>
      <c r="S3291" s="220"/>
      <c r="T3291" s="220">
        <f>VLOOKUP(VLOOKUP(G3291,Ma_KH!$A:$R,18,0)&amp;K3291,Gia_MB!$A:$F,6,0)</f>
        <v>50182</v>
      </c>
      <c r="U3291" s="221">
        <f t="shared" si="319"/>
        <v>401456</v>
      </c>
      <c r="V3291" s="220"/>
      <c r="W3291" s="222">
        <f t="shared" si="320"/>
        <v>0</v>
      </c>
      <c r="X3291" s="223" t="str">
        <f t="shared" si="321"/>
        <v>8</v>
      </c>
      <c r="Y3291" s="220"/>
      <c r="Z3291" s="221">
        <f t="shared" si="322"/>
        <v>32116.48</v>
      </c>
      <c r="AA3291" s="5">
        <f>VLOOKUP(G3291,Ma_KH!$A:$R,14,0)</f>
        <v>60</v>
      </c>
    </row>
    <row r="3292" spans="1:27" hidden="1" x14ac:dyDescent="0.25">
      <c r="A3292" s="234">
        <v>45995</v>
      </c>
      <c r="B3292" s="235">
        <v>4180885359</v>
      </c>
      <c r="C3292" s="236" t="s">
        <v>7767</v>
      </c>
      <c r="D3292" s="237">
        <v>45999</v>
      </c>
      <c r="E3292" s="238"/>
      <c r="F3292" s="236"/>
      <c r="G3292" s="32" t="s">
        <v>7231</v>
      </c>
      <c r="H3292" s="238"/>
      <c r="I3292" s="235" t="s">
        <v>8310</v>
      </c>
      <c r="J3292" s="240" t="s">
        <v>1771</v>
      </c>
      <c r="K3292" s="333" t="s">
        <v>7187</v>
      </c>
      <c r="L3292" s="21" t="str">
        <f>VLOOKUP($K3292,TONG_SL!$A:$D,2,0)</f>
        <v>Chân giò heo muối 300g</v>
      </c>
      <c r="N3292" s="21" t="str">
        <f t="shared" si="323"/>
        <v>K-C6</v>
      </c>
      <c r="Q3292" s="21" t="str">
        <f>VLOOKUP(K3292,TONG_SL!$A:$D,3,0)</f>
        <v>Túi</v>
      </c>
      <c r="R3292" s="106">
        <v>10</v>
      </c>
      <c r="S3292" s="220"/>
      <c r="T3292" s="220">
        <f>VLOOKUP(VLOOKUP(G3292,Ma_KH!$A:$R,18,0)&amp;K3292,Gia_MB!$A:$F,6,0)</f>
        <v>73431</v>
      </c>
      <c r="U3292" s="221">
        <f t="shared" si="319"/>
        <v>734310</v>
      </c>
      <c r="V3292" s="220"/>
      <c r="W3292" s="222">
        <f t="shared" si="320"/>
        <v>0</v>
      </c>
      <c r="X3292" s="223" t="str">
        <f t="shared" si="321"/>
        <v>8</v>
      </c>
      <c r="Y3292" s="220"/>
      <c r="Z3292" s="221">
        <f t="shared" si="322"/>
        <v>58744.800000000003</v>
      </c>
      <c r="AA3292" s="5">
        <f>VLOOKUP(G3292,Ma_KH!$A:$R,14,0)</f>
        <v>60</v>
      </c>
    </row>
    <row r="3293" spans="1:27" hidden="1" x14ac:dyDescent="0.25">
      <c r="A3293" s="234">
        <v>45995</v>
      </c>
      <c r="B3293" s="235">
        <v>4180885359</v>
      </c>
      <c r="C3293" s="236" t="s">
        <v>7767</v>
      </c>
      <c r="D3293" s="237">
        <v>45999</v>
      </c>
      <c r="E3293" s="238"/>
      <c r="F3293" s="236"/>
      <c r="G3293" s="32" t="s">
        <v>7231</v>
      </c>
      <c r="H3293" s="238"/>
      <c r="I3293" s="235" t="s">
        <v>8310</v>
      </c>
      <c r="J3293" s="240" t="s">
        <v>1771</v>
      </c>
      <c r="K3293" s="333" t="s">
        <v>48</v>
      </c>
      <c r="L3293" s="21" t="str">
        <f>VLOOKUP($K3293,TONG_SL!$A:$D,2,0)</f>
        <v>Mọc Nấm Hương 250g</v>
      </c>
      <c r="N3293" s="21" t="str">
        <f t="shared" si="323"/>
        <v>K-C6</v>
      </c>
      <c r="Q3293" s="21" t="str">
        <f>VLOOKUP(K3293,TONG_SL!$A:$D,3,0)</f>
        <v>Túi</v>
      </c>
      <c r="R3293" s="106">
        <v>4</v>
      </c>
      <c r="S3293" s="220"/>
      <c r="T3293" s="220">
        <f>VLOOKUP(VLOOKUP(G3293,Ma_KH!$A:$R,18,0)&amp;K3293,Gia_MB!$A:$F,6,0)</f>
        <v>46000</v>
      </c>
      <c r="U3293" s="221">
        <f t="shared" si="319"/>
        <v>184000</v>
      </c>
      <c r="V3293" s="220"/>
      <c r="W3293" s="222">
        <f t="shared" si="320"/>
        <v>0</v>
      </c>
      <c r="X3293" s="223" t="str">
        <f t="shared" si="321"/>
        <v>8</v>
      </c>
      <c r="Y3293" s="220"/>
      <c r="Z3293" s="221">
        <f t="shared" si="322"/>
        <v>14720</v>
      </c>
      <c r="AA3293" s="5">
        <f>VLOOKUP(G3293,Ma_KH!$A:$R,14,0)</f>
        <v>60</v>
      </c>
    </row>
    <row r="3294" spans="1:27" hidden="1" x14ac:dyDescent="0.25">
      <c r="A3294" s="234">
        <v>45995</v>
      </c>
      <c r="B3294" s="235">
        <v>4180885359</v>
      </c>
      <c r="C3294" s="236" t="s">
        <v>7767</v>
      </c>
      <c r="D3294" s="237">
        <v>45999</v>
      </c>
      <c r="E3294" s="238"/>
      <c r="F3294" s="236"/>
      <c r="G3294" s="32" t="s">
        <v>7231</v>
      </c>
      <c r="H3294" s="238"/>
      <c r="I3294" s="235" t="s">
        <v>8310</v>
      </c>
      <c r="J3294" s="240" t="s">
        <v>1771</v>
      </c>
      <c r="K3294" s="333" t="s">
        <v>30</v>
      </c>
      <c r="L3294" s="21" t="str">
        <f>VLOOKUP($K3294,TONG_SL!$A:$D,2,0)</f>
        <v>Gà muối 500g</v>
      </c>
      <c r="N3294" s="21" t="str">
        <f t="shared" si="323"/>
        <v>K-C6</v>
      </c>
      <c r="Q3294" s="21" t="str">
        <f>VLOOKUP(K3294,TONG_SL!$A:$D,3,0)</f>
        <v>Túi</v>
      </c>
      <c r="R3294" s="106">
        <v>6</v>
      </c>
      <c r="S3294" s="220"/>
      <c r="T3294" s="220">
        <f>VLOOKUP(VLOOKUP(G3294,Ma_KH!$A:$R,18,0)&amp;K3294,Gia_MB!$A:$F,6,0)</f>
        <v>111058</v>
      </c>
      <c r="U3294" s="221">
        <f t="shared" si="319"/>
        <v>666348</v>
      </c>
      <c r="V3294" s="220"/>
      <c r="W3294" s="222">
        <f t="shared" si="320"/>
        <v>0</v>
      </c>
      <c r="X3294" s="223" t="str">
        <f t="shared" si="321"/>
        <v>8</v>
      </c>
      <c r="Y3294" s="220"/>
      <c r="Z3294" s="221">
        <f t="shared" si="322"/>
        <v>53307.840000000004</v>
      </c>
      <c r="AA3294" s="5">
        <f>VLOOKUP(G3294,Ma_KH!$A:$R,14,0)</f>
        <v>60</v>
      </c>
    </row>
    <row r="3295" spans="1:27" hidden="1" x14ac:dyDescent="0.25">
      <c r="A3295" s="234">
        <v>45995</v>
      </c>
      <c r="B3295" s="235">
        <v>4180885570</v>
      </c>
      <c r="C3295" s="236" t="s">
        <v>7767</v>
      </c>
      <c r="D3295" s="237">
        <v>45999</v>
      </c>
      <c r="E3295" s="238"/>
      <c r="F3295" s="236"/>
      <c r="G3295" s="32" t="s">
        <v>7231</v>
      </c>
      <c r="H3295" s="238"/>
      <c r="I3295" s="235" t="s">
        <v>8311</v>
      </c>
      <c r="J3295" s="240" t="s">
        <v>1771</v>
      </c>
      <c r="K3295" s="333" t="s">
        <v>7153</v>
      </c>
      <c r="L3295" s="21" t="str">
        <f>VLOOKUP($K3295,TONG_SL!$A:$D,2,0)</f>
        <v>Tai heo muối 200g</v>
      </c>
      <c r="N3295" s="21" t="str">
        <f t="shared" si="323"/>
        <v>K-C6</v>
      </c>
      <c r="Q3295" s="21" t="str">
        <f>VLOOKUP(K3295,TONG_SL!$A:$D,3,0)</f>
        <v>Túi</v>
      </c>
      <c r="R3295" s="106">
        <v>6</v>
      </c>
      <c r="S3295" s="220"/>
      <c r="T3295" s="220">
        <f>VLOOKUP(VLOOKUP(G3295,Ma_KH!$A:$R,18,0)&amp;K3295,Gia_MB!$A:$F,6,0)</f>
        <v>55595</v>
      </c>
      <c r="U3295" s="221">
        <f t="shared" si="319"/>
        <v>333570</v>
      </c>
      <c r="V3295" s="220"/>
      <c r="W3295" s="222">
        <f t="shared" si="320"/>
        <v>0</v>
      </c>
      <c r="X3295" s="223" t="str">
        <f t="shared" si="321"/>
        <v>8</v>
      </c>
      <c r="Y3295" s="220"/>
      <c r="Z3295" s="221">
        <f t="shared" si="322"/>
        <v>26685.600000000002</v>
      </c>
      <c r="AA3295" s="5">
        <f>VLOOKUP(G3295,Ma_KH!$A:$R,14,0)</f>
        <v>60</v>
      </c>
    </row>
    <row r="3296" spans="1:27" hidden="1" x14ac:dyDescent="0.25">
      <c r="A3296" s="234">
        <v>45995</v>
      </c>
      <c r="B3296" s="235">
        <v>4180885570</v>
      </c>
      <c r="C3296" s="236" t="s">
        <v>7767</v>
      </c>
      <c r="D3296" s="237">
        <v>45999</v>
      </c>
      <c r="E3296" s="238"/>
      <c r="F3296" s="236"/>
      <c r="G3296" s="32" t="s">
        <v>7231</v>
      </c>
      <c r="H3296" s="238"/>
      <c r="I3296" s="235" t="s">
        <v>8311</v>
      </c>
      <c r="J3296" s="240" t="s">
        <v>1771</v>
      </c>
      <c r="K3296" s="333" t="s">
        <v>32</v>
      </c>
      <c r="L3296" s="21" t="str">
        <f>VLOOKUP($K3296,TONG_SL!$A:$D,2,0)</f>
        <v>Giò Tai Lưỡi Xào 250g</v>
      </c>
      <c r="N3296" s="21" t="str">
        <f t="shared" si="323"/>
        <v>K-C6</v>
      </c>
      <c r="Q3296" s="21" t="str">
        <f>VLOOKUP(K3296,TONG_SL!$A:$D,3,0)</f>
        <v>Túi</v>
      </c>
      <c r="R3296" s="106">
        <v>8</v>
      </c>
      <c r="S3296" s="220"/>
      <c r="T3296" s="220">
        <f>VLOOKUP(VLOOKUP(G3296,Ma_KH!$A:$R,18,0)&amp;K3296,Gia_MB!$A:$F,6,0)</f>
        <v>50182</v>
      </c>
      <c r="U3296" s="221">
        <f t="shared" si="319"/>
        <v>401456</v>
      </c>
      <c r="V3296" s="220"/>
      <c r="W3296" s="222">
        <f t="shared" si="320"/>
        <v>0</v>
      </c>
      <c r="X3296" s="223" t="str">
        <f t="shared" si="321"/>
        <v>8</v>
      </c>
      <c r="Y3296" s="220"/>
      <c r="Z3296" s="221">
        <f t="shared" si="322"/>
        <v>32116.48</v>
      </c>
      <c r="AA3296" s="5">
        <f>VLOOKUP(G3296,Ma_KH!$A:$R,14,0)</f>
        <v>60</v>
      </c>
    </row>
    <row r="3297" spans="1:27" hidden="1" x14ac:dyDescent="0.25">
      <c r="A3297" s="234">
        <v>45995</v>
      </c>
      <c r="B3297" s="235">
        <v>4180885570</v>
      </c>
      <c r="C3297" s="236" t="s">
        <v>7767</v>
      </c>
      <c r="D3297" s="237">
        <v>45999</v>
      </c>
      <c r="E3297" s="238"/>
      <c r="F3297" s="236"/>
      <c r="G3297" s="32" t="s">
        <v>7231</v>
      </c>
      <c r="H3297" s="238"/>
      <c r="I3297" s="235" t="s">
        <v>8311</v>
      </c>
      <c r="J3297" s="240" t="s">
        <v>1771</v>
      </c>
      <c r="K3297" s="333" t="s">
        <v>7187</v>
      </c>
      <c r="L3297" s="21" t="str">
        <f>VLOOKUP($K3297,TONG_SL!$A:$D,2,0)</f>
        <v>Chân giò heo muối 300g</v>
      </c>
      <c r="N3297" s="21" t="str">
        <f t="shared" si="323"/>
        <v>K-C6</v>
      </c>
      <c r="Q3297" s="21" t="str">
        <f>VLOOKUP(K3297,TONG_SL!$A:$D,3,0)</f>
        <v>Túi</v>
      </c>
      <c r="R3297" s="106">
        <v>10</v>
      </c>
      <c r="S3297" s="220"/>
      <c r="T3297" s="220">
        <f>VLOOKUP(VLOOKUP(G3297,Ma_KH!$A:$R,18,0)&amp;K3297,Gia_MB!$A:$F,6,0)</f>
        <v>73431</v>
      </c>
      <c r="U3297" s="221">
        <f t="shared" si="319"/>
        <v>734310</v>
      </c>
      <c r="V3297" s="220"/>
      <c r="W3297" s="222">
        <f t="shared" si="320"/>
        <v>0</v>
      </c>
      <c r="X3297" s="223" t="str">
        <f t="shared" si="321"/>
        <v>8</v>
      </c>
      <c r="Y3297" s="220"/>
      <c r="Z3297" s="221">
        <f t="shared" si="322"/>
        <v>58744.800000000003</v>
      </c>
      <c r="AA3297" s="5">
        <f>VLOOKUP(G3297,Ma_KH!$A:$R,14,0)</f>
        <v>60</v>
      </c>
    </row>
    <row r="3298" spans="1:27" hidden="1" x14ac:dyDescent="0.25">
      <c r="A3298" s="234">
        <v>45995</v>
      </c>
      <c r="B3298" s="235">
        <v>4180885570</v>
      </c>
      <c r="C3298" s="236" t="s">
        <v>7767</v>
      </c>
      <c r="D3298" s="237">
        <v>45999</v>
      </c>
      <c r="E3298" s="238"/>
      <c r="F3298" s="236"/>
      <c r="G3298" s="32" t="s">
        <v>7231</v>
      </c>
      <c r="H3298" s="238"/>
      <c r="I3298" s="235" t="s">
        <v>8311</v>
      </c>
      <c r="J3298" s="240" t="s">
        <v>1771</v>
      </c>
      <c r="K3298" s="333" t="s">
        <v>48</v>
      </c>
      <c r="L3298" s="21" t="str">
        <f>VLOOKUP($K3298,TONG_SL!$A:$D,2,0)</f>
        <v>Mọc Nấm Hương 250g</v>
      </c>
      <c r="N3298" s="21" t="str">
        <f t="shared" si="323"/>
        <v>K-C6</v>
      </c>
      <c r="Q3298" s="21" t="str">
        <f>VLOOKUP(K3298,TONG_SL!$A:$D,3,0)</f>
        <v>Túi</v>
      </c>
      <c r="R3298" s="106">
        <v>6</v>
      </c>
      <c r="S3298" s="220"/>
      <c r="T3298" s="220">
        <f>VLOOKUP(VLOOKUP(G3298,Ma_KH!$A:$R,18,0)&amp;K3298,Gia_MB!$A:$F,6,0)</f>
        <v>46000</v>
      </c>
      <c r="U3298" s="221">
        <f t="shared" si="319"/>
        <v>276000</v>
      </c>
      <c r="V3298" s="220"/>
      <c r="W3298" s="222">
        <f t="shared" si="320"/>
        <v>0</v>
      </c>
      <c r="X3298" s="223" t="str">
        <f t="shared" si="321"/>
        <v>8</v>
      </c>
      <c r="Y3298" s="220"/>
      <c r="Z3298" s="221">
        <f t="shared" si="322"/>
        <v>22080</v>
      </c>
      <c r="AA3298" s="5">
        <f>VLOOKUP(G3298,Ma_KH!$A:$R,14,0)</f>
        <v>60</v>
      </c>
    </row>
    <row r="3299" spans="1:27" hidden="1" x14ac:dyDescent="0.25">
      <c r="A3299" s="234">
        <v>45995</v>
      </c>
      <c r="B3299" s="235">
        <v>4180885570</v>
      </c>
      <c r="C3299" s="236" t="s">
        <v>7767</v>
      </c>
      <c r="D3299" s="237">
        <v>45999</v>
      </c>
      <c r="E3299" s="238"/>
      <c r="F3299" s="236"/>
      <c r="G3299" s="32" t="s">
        <v>7231</v>
      </c>
      <c r="H3299" s="238"/>
      <c r="I3299" s="235" t="s">
        <v>8311</v>
      </c>
      <c r="J3299" s="240" t="s">
        <v>1771</v>
      </c>
      <c r="K3299" s="333" t="s">
        <v>30</v>
      </c>
      <c r="L3299" s="21" t="str">
        <f>VLOOKUP($K3299,TONG_SL!$A:$D,2,0)</f>
        <v>Gà muối 500g</v>
      </c>
      <c r="N3299" s="21" t="str">
        <f t="shared" si="323"/>
        <v>K-C6</v>
      </c>
      <c r="Q3299" s="21" t="str">
        <f>VLOOKUP(K3299,TONG_SL!$A:$D,3,0)</f>
        <v>Túi</v>
      </c>
      <c r="R3299" s="106">
        <v>6</v>
      </c>
      <c r="S3299" s="220"/>
      <c r="T3299" s="220">
        <f>VLOOKUP(VLOOKUP(G3299,Ma_KH!$A:$R,18,0)&amp;K3299,Gia_MB!$A:$F,6,0)</f>
        <v>111058</v>
      </c>
      <c r="U3299" s="221">
        <f t="shared" si="319"/>
        <v>666348</v>
      </c>
      <c r="V3299" s="220"/>
      <c r="W3299" s="222">
        <f t="shared" si="320"/>
        <v>0</v>
      </c>
      <c r="X3299" s="223" t="str">
        <f t="shared" si="321"/>
        <v>8</v>
      </c>
      <c r="Y3299" s="220"/>
      <c r="Z3299" s="221">
        <f t="shared" si="322"/>
        <v>53307.840000000004</v>
      </c>
      <c r="AA3299" s="5">
        <f>VLOOKUP(G3299,Ma_KH!$A:$R,14,0)</f>
        <v>60</v>
      </c>
    </row>
    <row r="3300" spans="1:27" hidden="1" x14ac:dyDescent="0.25">
      <c r="A3300" s="234">
        <v>45995</v>
      </c>
      <c r="B3300" s="235">
        <v>4180884350</v>
      </c>
      <c r="C3300" s="236" t="s">
        <v>7767</v>
      </c>
      <c r="D3300" s="237">
        <v>45999</v>
      </c>
      <c r="E3300" s="238"/>
      <c r="F3300" s="236"/>
      <c r="G3300" s="32" t="s">
        <v>7231</v>
      </c>
      <c r="H3300" s="238"/>
      <c r="I3300" s="235" t="s">
        <v>8312</v>
      </c>
      <c r="J3300" s="240" t="s">
        <v>1771</v>
      </c>
      <c r="K3300" s="333" t="s">
        <v>7153</v>
      </c>
      <c r="L3300" s="21" t="str">
        <f>VLOOKUP($K3300,TONG_SL!$A:$D,2,0)</f>
        <v>Tai heo muối 200g</v>
      </c>
      <c r="N3300" s="21" t="str">
        <f t="shared" si="323"/>
        <v>K-C6</v>
      </c>
      <c r="Q3300" s="21" t="str">
        <f>VLOOKUP(K3300,TONG_SL!$A:$D,3,0)</f>
        <v>Túi</v>
      </c>
      <c r="R3300" s="106">
        <v>5</v>
      </c>
      <c r="S3300" s="220"/>
      <c r="T3300" s="220">
        <f>VLOOKUP(VLOOKUP(G3300,Ma_KH!$A:$R,18,0)&amp;K3300,Gia_MB!$A:$F,6,0)</f>
        <v>55595</v>
      </c>
      <c r="U3300" s="221">
        <f t="shared" si="319"/>
        <v>277975</v>
      </c>
      <c r="V3300" s="220"/>
      <c r="W3300" s="222">
        <f t="shared" si="320"/>
        <v>0</v>
      </c>
      <c r="X3300" s="223" t="str">
        <f t="shared" si="321"/>
        <v>8</v>
      </c>
      <c r="Y3300" s="220"/>
      <c r="Z3300" s="221">
        <f t="shared" si="322"/>
        <v>22238</v>
      </c>
      <c r="AA3300" s="5">
        <f>VLOOKUP(G3300,Ma_KH!$A:$R,14,0)</f>
        <v>60</v>
      </c>
    </row>
    <row r="3301" spans="1:27" hidden="1" x14ac:dyDescent="0.25">
      <c r="A3301" s="234">
        <v>45995</v>
      </c>
      <c r="B3301" s="235">
        <v>4180884350</v>
      </c>
      <c r="C3301" s="236" t="s">
        <v>7767</v>
      </c>
      <c r="D3301" s="237">
        <v>45999</v>
      </c>
      <c r="E3301" s="238"/>
      <c r="F3301" s="236"/>
      <c r="G3301" s="32" t="s">
        <v>7231</v>
      </c>
      <c r="H3301" s="238"/>
      <c r="I3301" s="235" t="s">
        <v>8312</v>
      </c>
      <c r="J3301" s="240" t="s">
        <v>1771</v>
      </c>
      <c r="K3301" s="333" t="s">
        <v>32</v>
      </c>
      <c r="L3301" s="21" t="str">
        <f>VLOOKUP($K3301,TONG_SL!$A:$D,2,0)</f>
        <v>Giò Tai Lưỡi Xào 250g</v>
      </c>
      <c r="N3301" s="21" t="str">
        <f t="shared" si="323"/>
        <v>K-C6</v>
      </c>
      <c r="Q3301" s="21" t="str">
        <f>VLOOKUP(K3301,TONG_SL!$A:$D,3,0)</f>
        <v>Túi</v>
      </c>
      <c r="R3301" s="106">
        <v>5</v>
      </c>
      <c r="S3301" s="220"/>
      <c r="T3301" s="220">
        <f>VLOOKUP(VLOOKUP(G3301,Ma_KH!$A:$R,18,0)&amp;K3301,Gia_MB!$A:$F,6,0)</f>
        <v>50182</v>
      </c>
      <c r="U3301" s="221">
        <f t="shared" si="319"/>
        <v>250910</v>
      </c>
      <c r="V3301" s="220"/>
      <c r="W3301" s="222">
        <f t="shared" si="320"/>
        <v>0</v>
      </c>
      <c r="X3301" s="223" t="str">
        <f t="shared" si="321"/>
        <v>8</v>
      </c>
      <c r="Y3301" s="220"/>
      <c r="Z3301" s="221">
        <f t="shared" si="322"/>
        <v>20072.8</v>
      </c>
      <c r="AA3301" s="5">
        <f>VLOOKUP(G3301,Ma_KH!$A:$R,14,0)</f>
        <v>60</v>
      </c>
    </row>
    <row r="3302" spans="1:27" hidden="1" x14ac:dyDescent="0.25">
      <c r="A3302" s="234">
        <v>45995</v>
      </c>
      <c r="B3302" s="235">
        <v>4180884350</v>
      </c>
      <c r="C3302" s="236" t="s">
        <v>7767</v>
      </c>
      <c r="D3302" s="237">
        <v>45999</v>
      </c>
      <c r="E3302" s="238"/>
      <c r="F3302" s="236"/>
      <c r="G3302" s="32" t="s">
        <v>7231</v>
      </c>
      <c r="H3302" s="238"/>
      <c r="I3302" s="235" t="s">
        <v>8312</v>
      </c>
      <c r="J3302" s="240" t="s">
        <v>1771</v>
      </c>
      <c r="K3302" s="333" t="s">
        <v>7187</v>
      </c>
      <c r="L3302" s="21" t="str">
        <f>VLOOKUP($K3302,TONG_SL!$A:$D,2,0)</f>
        <v>Chân giò heo muối 300g</v>
      </c>
      <c r="N3302" s="21" t="str">
        <f t="shared" si="323"/>
        <v>K-C6</v>
      </c>
      <c r="Q3302" s="21" t="str">
        <f>VLOOKUP(K3302,TONG_SL!$A:$D,3,0)</f>
        <v>Túi</v>
      </c>
      <c r="R3302" s="106">
        <v>15</v>
      </c>
      <c r="S3302" s="220"/>
      <c r="T3302" s="220">
        <f>VLOOKUP(VLOOKUP(G3302,Ma_KH!$A:$R,18,0)&amp;K3302,Gia_MB!$A:$F,6,0)</f>
        <v>73431</v>
      </c>
      <c r="U3302" s="221">
        <f t="shared" si="319"/>
        <v>1101465</v>
      </c>
      <c r="V3302" s="220"/>
      <c r="W3302" s="222">
        <f t="shared" si="320"/>
        <v>0</v>
      </c>
      <c r="X3302" s="223" t="str">
        <f t="shared" si="321"/>
        <v>8</v>
      </c>
      <c r="Y3302" s="220"/>
      <c r="Z3302" s="221">
        <f t="shared" si="322"/>
        <v>88117.2</v>
      </c>
      <c r="AA3302" s="5">
        <f>VLOOKUP(G3302,Ma_KH!$A:$R,14,0)</f>
        <v>60</v>
      </c>
    </row>
    <row r="3303" spans="1:27" hidden="1" x14ac:dyDescent="0.25">
      <c r="A3303" s="234">
        <v>45995</v>
      </c>
      <c r="B3303" s="235">
        <v>4180884350</v>
      </c>
      <c r="C3303" s="236" t="s">
        <v>7767</v>
      </c>
      <c r="D3303" s="237">
        <v>45999</v>
      </c>
      <c r="E3303" s="238"/>
      <c r="F3303" s="236"/>
      <c r="G3303" s="32" t="s">
        <v>7231</v>
      </c>
      <c r="H3303" s="238"/>
      <c r="I3303" s="235" t="s">
        <v>8312</v>
      </c>
      <c r="J3303" s="240" t="s">
        <v>1771</v>
      </c>
      <c r="K3303" s="333" t="s">
        <v>48</v>
      </c>
      <c r="L3303" s="21" t="str">
        <f>VLOOKUP($K3303,TONG_SL!$A:$D,2,0)</f>
        <v>Mọc Nấm Hương 250g</v>
      </c>
      <c r="N3303" s="21" t="str">
        <f t="shared" si="323"/>
        <v>K-C6</v>
      </c>
      <c r="Q3303" s="21" t="str">
        <f>VLOOKUP(K3303,TONG_SL!$A:$D,3,0)</f>
        <v>Túi</v>
      </c>
      <c r="R3303" s="106">
        <v>5</v>
      </c>
      <c r="S3303" s="220"/>
      <c r="T3303" s="220">
        <f>VLOOKUP(VLOOKUP(G3303,Ma_KH!$A:$R,18,0)&amp;K3303,Gia_MB!$A:$F,6,0)</f>
        <v>46000</v>
      </c>
      <c r="U3303" s="221">
        <f t="shared" si="319"/>
        <v>230000</v>
      </c>
      <c r="V3303" s="220"/>
      <c r="W3303" s="222">
        <f t="shared" si="320"/>
        <v>0</v>
      </c>
      <c r="X3303" s="223" t="str">
        <f t="shared" si="321"/>
        <v>8</v>
      </c>
      <c r="Y3303" s="220"/>
      <c r="Z3303" s="221">
        <f t="shared" si="322"/>
        <v>18400</v>
      </c>
      <c r="AA3303" s="5">
        <f>VLOOKUP(G3303,Ma_KH!$A:$R,14,0)</f>
        <v>60</v>
      </c>
    </row>
    <row r="3304" spans="1:27" hidden="1" x14ac:dyDescent="0.25">
      <c r="A3304" s="234">
        <v>45995</v>
      </c>
      <c r="B3304" s="235">
        <v>4180884350</v>
      </c>
      <c r="C3304" s="236" t="s">
        <v>7767</v>
      </c>
      <c r="D3304" s="237">
        <v>45999</v>
      </c>
      <c r="E3304" s="238"/>
      <c r="F3304" s="236"/>
      <c r="G3304" s="32" t="s">
        <v>7231</v>
      </c>
      <c r="H3304" s="238"/>
      <c r="I3304" s="235" t="s">
        <v>8312</v>
      </c>
      <c r="J3304" s="240" t="s">
        <v>1771</v>
      </c>
      <c r="K3304" s="333" t="s">
        <v>30</v>
      </c>
      <c r="L3304" s="21" t="str">
        <f>VLOOKUP($K3304,TONG_SL!$A:$D,2,0)</f>
        <v>Gà muối 500g</v>
      </c>
      <c r="N3304" s="21" t="str">
        <f t="shared" si="323"/>
        <v>K-C6</v>
      </c>
      <c r="Q3304" s="21" t="str">
        <f>VLOOKUP(K3304,TONG_SL!$A:$D,3,0)</f>
        <v>Túi</v>
      </c>
      <c r="R3304" s="106">
        <v>5</v>
      </c>
      <c r="S3304" s="220"/>
      <c r="T3304" s="220">
        <f>VLOOKUP(VLOOKUP(G3304,Ma_KH!$A:$R,18,0)&amp;K3304,Gia_MB!$A:$F,6,0)</f>
        <v>111058</v>
      </c>
      <c r="U3304" s="221">
        <f t="shared" si="319"/>
        <v>555290</v>
      </c>
      <c r="V3304" s="220"/>
      <c r="W3304" s="222">
        <f t="shared" si="320"/>
        <v>0</v>
      </c>
      <c r="X3304" s="223" t="str">
        <f t="shared" si="321"/>
        <v>8</v>
      </c>
      <c r="Y3304" s="220"/>
      <c r="Z3304" s="221">
        <f t="shared" si="322"/>
        <v>44423.200000000004</v>
      </c>
      <c r="AA3304" s="5">
        <f>VLOOKUP(G3304,Ma_KH!$A:$R,14,0)</f>
        <v>60</v>
      </c>
    </row>
    <row r="3305" spans="1:27" hidden="1" x14ac:dyDescent="0.25">
      <c r="A3305" s="234">
        <v>45995</v>
      </c>
      <c r="B3305" s="235">
        <v>4180885566</v>
      </c>
      <c r="C3305" s="236" t="s">
        <v>7767</v>
      </c>
      <c r="D3305" s="237">
        <v>45999</v>
      </c>
      <c r="E3305" s="238"/>
      <c r="F3305" s="236"/>
      <c r="G3305" s="32" t="s">
        <v>7231</v>
      </c>
      <c r="H3305" s="238"/>
      <c r="I3305" s="235" t="s">
        <v>8313</v>
      </c>
      <c r="J3305" s="240" t="s">
        <v>1771</v>
      </c>
      <c r="K3305" s="333" t="s">
        <v>7153</v>
      </c>
      <c r="L3305" s="21" t="str">
        <f>VLOOKUP($K3305,TONG_SL!$A:$D,2,0)</f>
        <v>Tai heo muối 200g</v>
      </c>
      <c r="N3305" s="21" t="str">
        <f t="shared" si="323"/>
        <v>K-C6</v>
      </c>
      <c r="Q3305" s="21" t="str">
        <f>VLOOKUP(K3305,TONG_SL!$A:$D,3,0)</f>
        <v>Túi</v>
      </c>
      <c r="R3305" s="106">
        <v>4</v>
      </c>
      <c r="S3305" s="220"/>
      <c r="T3305" s="220">
        <f>VLOOKUP(VLOOKUP(G3305,Ma_KH!$A:$R,18,0)&amp;K3305,Gia_MB!$A:$F,6,0)</f>
        <v>55595</v>
      </c>
      <c r="U3305" s="221">
        <f t="shared" si="319"/>
        <v>222380</v>
      </c>
      <c r="V3305" s="220"/>
      <c r="W3305" s="222">
        <f t="shared" si="320"/>
        <v>0</v>
      </c>
      <c r="X3305" s="223" t="str">
        <f t="shared" si="321"/>
        <v>8</v>
      </c>
      <c r="Y3305" s="220"/>
      <c r="Z3305" s="221">
        <f t="shared" si="322"/>
        <v>17790.400000000001</v>
      </c>
      <c r="AA3305" s="5">
        <f>VLOOKUP(G3305,Ma_KH!$A:$R,14,0)</f>
        <v>60</v>
      </c>
    </row>
    <row r="3306" spans="1:27" hidden="1" x14ac:dyDescent="0.25">
      <c r="A3306" s="234">
        <v>45995</v>
      </c>
      <c r="B3306" s="235">
        <v>4180885566</v>
      </c>
      <c r="C3306" s="236" t="s">
        <v>7767</v>
      </c>
      <c r="D3306" s="237">
        <v>45999</v>
      </c>
      <c r="E3306" s="238"/>
      <c r="F3306" s="236"/>
      <c r="G3306" s="32" t="s">
        <v>7231</v>
      </c>
      <c r="H3306" s="238"/>
      <c r="I3306" s="235" t="s">
        <v>8313</v>
      </c>
      <c r="J3306" s="240" t="s">
        <v>1771</v>
      </c>
      <c r="K3306" s="333" t="s">
        <v>32</v>
      </c>
      <c r="L3306" s="21" t="str">
        <f>VLOOKUP($K3306,TONG_SL!$A:$D,2,0)</f>
        <v>Giò Tai Lưỡi Xào 250g</v>
      </c>
      <c r="N3306" s="21" t="str">
        <f t="shared" si="323"/>
        <v>K-C6</v>
      </c>
      <c r="Q3306" s="21" t="str">
        <f>VLOOKUP(K3306,TONG_SL!$A:$D,3,0)</f>
        <v>Túi</v>
      </c>
      <c r="R3306" s="106">
        <v>8</v>
      </c>
      <c r="S3306" s="220"/>
      <c r="T3306" s="220">
        <f>VLOOKUP(VLOOKUP(G3306,Ma_KH!$A:$R,18,0)&amp;K3306,Gia_MB!$A:$F,6,0)</f>
        <v>50182</v>
      </c>
      <c r="U3306" s="221">
        <f t="shared" si="319"/>
        <v>401456</v>
      </c>
      <c r="V3306" s="220"/>
      <c r="W3306" s="222">
        <f t="shared" si="320"/>
        <v>0</v>
      </c>
      <c r="X3306" s="223" t="str">
        <f t="shared" si="321"/>
        <v>8</v>
      </c>
      <c r="Y3306" s="220"/>
      <c r="Z3306" s="221">
        <f t="shared" si="322"/>
        <v>32116.48</v>
      </c>
      <c r="AA3306" s="5">
        <f>VLOOKUP(G3306,Ma_KH!$A:$R,14,0)</f>
        <v>60</v>
      </c>
    </row>
    <row r="3307" spans="1:27" hidden="1" x14ac:dyDescent="0.25">
      <c r="A3307" s="234">
        <v>45995</v>
      </c>
      <c r="B3307" s="235">
        <v>4180885566</v>
      </c>
      <c r="C3307" s="236" t="s">
        <v>7767</v>
      </c>
      <c r="D3307" s="237">
        <v>45999</v>
      </c>
      <c r="E3307" s="238"/>
      <c r="F3307" s="236"/>
      <c r="G3307" s="32" t="s">
        <v>7231</v>
      </c>
      <c r="H3307" s="238"/>
      <c r="I3307" s="235" t="s">
        <v>8313</v>
      </c>
      <c r="J3307" s="240" t="s">
        <v>1771</v>
      </c>
      <c r="K3307" s="333" t="s">
        <v>7187</v>
      </c>
      <c r="L3307" s="21" t="str">
        <f>VLOOKUP($K3307,TONG_SL!$A:$D,2,0)</f>
        <v>Chân giò heo muối 300g</v>
      </c>
      <c r="N3307" s="21" t="str">
        <f t="shared" si="323"/>
        <v>K-C6</v>
      </c>
      <c r="Q3307" s="21" t="str">
        <f>VLOOKUP(K3307,TONG_SL!$A:$D,3,0)</f>
        <v>Túi</v>
      </c>
      <c r="R3307" s="106">
        <v>10</v>
      </c>
      <c r="S3307" s="220"/>
      <c r="T3307" s="220">
        <f>VLOOKUP(VLOOKUP(G3307,Ma_KH!$A:$R,18,0)&amp;K3307,Gia_MB!$A:$F,6,0)</f>
        <v>73431</v>
      </c>
      <c r="U3307" s="221">
        <f t="shared" si="319"/>
        <v>734310</v>
      </c>
      <c r="V3307" s="220"/>
      <c r="W3307" s="222">
        <f t="shared" si="320"/>
        <v>0</v>
      </c>
      <c r="X3307" s="223" t="str">
        <f t="shared" si="321"/>
        <v>8</v>
      </c>
      <c r="Y3307" s="220"/>
      <c r="Z3307" s="221">
        <f t="shared" si="322"/>
        <v>58744.800000000003</v>
      </c>
      <c r="AA3307" s="5">
        <f>VLOOKUP(G3307,Ma_KH!$A:$R,14,0)</f>
        <v>60</v>
      </c>
    </row>
    <row r="3308" spans="1:27" hidden="1" x14ac:dyDescent="0.25">
      <c r="A3308" s="234">
        <v>45995</v>
      </c>
      <c r="B3308" s="235">
        <v>4180885566</v>
      </c>
      <c r="C3308" s="236" t="s">
        <v>7767</v>
      </c>
      <c r="D3308" s="237">
        <v>45999</v>
      </c>
      <c r="E3308" s="238"/>
      <c r="F3308" s="236"/>
      <c r="G3308" s="32" t="s">
        <v>7231</v>
      </c>
      <c r="H3308" s="238"/>
      <c r="I3308" s="235" t="s">
        <v>8313</v>
      </c>
      <c r="J3308" s="240" t="s">
        <v>1771</v>
      </c>
      <c r="K3308" s="333" t="s">
        <v>48</v>
      </c>
      <c r="L3308" s="21" t="str">
        <f>VLOOKUP($K3308,TONG_SL!$A:$D,2,0)</f>
        <v>Mọc Nấm Hương 250g</v>
      </c>
      <c r="N3308" s="21" t="str">
        <f t="shared" si="323"/>
        <v>K-C6</v>
      </c>
      <c r="Q3308" s="21" t="str">
        <f>VLOOKUP(K3308,TONG_SL!$A:$D,3,0)</f>
        <v>Túi</v>
      </c>
      <c r="R3308" s="106">
        <v>4</v>
      </c>
      <c r="S3308" s="220"/>
      <c r="T3308" s="220">
        <f>VLOOKUP(VLOOKUP(G3308,Ma_KH!$A:$R,18,0)&amp;K3308,Gia_MB!$A:$F,6,0)</f>
        <v>46000</v>
      </c>
      <c r="U3308" s="221">
        <f t="shared" si="319"/>
        <v>184000</v>
      </c>
      <c r="V3308" s="220"/>
      <c r="W3308" s="222">
        <f t="shared" si="320"/>
        <v>0</v>
      </c>
      <c r="X3308" s="223" t="str">
        <f t="shared" si="321"/>
        <v>8</v>
      </c>
      <c r="Y3308" s="220"/>
      <c r="Z3308" s="221">
        <f t="shared" si="322"/>
        <v>14720</v>
      </c>
      <c r="AA3308" s="5">
        <f>VLOOKUP(G3308,Ma_KH!$A:$R,14,0)</f>
        <v>60</v>
      </c>
    </row>
    <row r="3309" spans="1:27" hidden="1" x14ac:dyDescent="0.25">
      <c r="A3309" s="234">
        <v>45995</v>
      </c>
      <c r="B3309" s="235">
        <v>4180885566</v>
      </c>
      <c r="C3309" s="236" t="s">
        <v>7767</v>
      </c>
      <c r="D3309" s="237">
        <v>45999</v>
      </c>
      <c r="E3309" s="238"/>
      <c r="F3309" s="236"/>
      <c r="G3309" s="32" t="s">
        <v>7231</v>
      </c>
      <c r="H3309" s="238"/>
      <c r="I3309" s="235" t="s">
        <v>8313</v>
      </c>
      <c r="J3309" s="240" t="s">
        <v>1771</v>
      </c>
      <c r="K3309" s="333" t="s">
        <v>30</v>
      </c>
      <c r="L3309" s="21" t="str">
        <f>VLOOKUP($K3309,TONG_SL!$A:$D,2,0)</f>
        <v>Gà muối 500g</v>
      </c>
      <c r="N3309" s="21" t="str">
        <f t="shared" si="323"/>
        <v>K-C6</v>
      </c>
      <c r="Q3309" s="21" t="str">
        <f>VLOOKUP(K3309,TONG_SL!$A:$D,3,0)</f>
        <v>Túi</v>
      </c>
      <c r="R3309" s="106">
        <v>6</v>
      </c>
      <c r="S3309" s="220"/>
      <c r="T3309" s="220">
        <f>VLOOKUP(VLOOKUP(G3309,Ma_KH!$A:$R,18,0)&amp;K3309,Gia_MB!$A:$F,6,0)</f>
        <v>111058</v>
      </c>
      <c r="U3309" s="221">
        <f t="shared" si="319"/>
        <v>666348</v>
      </c>
      <c r="V3309" s="220"/>
      <c r="W3309" s="222">
        <f t="shared" si="320"/>
        <v>0</v>
      </c>
      <c r="X3309" s="223" t="str">
        <f t="shared" si="321"/>
        <v>8</v>
      </c>
      <c r="Y3309" s="220"/>
      <c r="Z3309" s="221">
        <f t="shared" si="322"/>
        <v>53307.840000000004</v>
      </c>
      <c r="AA3309" s="5">
        <f>VLOOKUP(G3309,Ma_KH!$A:$R,14,0)</f>
        <v>60</v>
      </c>
    </row>
    <row r="3310" spans="1:27" hidden="1" x14ac:dyDescent="0.25">
      <c r="A3310" s="234">
        <v>45995</v>
      </c>
      <c r="B3310" s="235">
        <v>4180885685</v>
      </c>
      <c r="C3310" s="236" t="s">
        <v>7767</v>
      </c>
      <c r="D3310" s="237">
        <v>45999</v>
      </c>
      <c r="E3310" s="238"/>
      <c r="F3310" s="236"/>
      <c r="G3310" s="32" t="s">
        <v>7231</v>
      </c>
      <c r="H3310" s="238"/>
      <c r="I3310" s="235" t="s">
        <v>8314</v>
      </c>
      <c r="J3310" s="240" t="s">
        <v>1771</v>
      </c>
      <c r="K3310" s="333" t="s">
        <v>7153</v>
      </c>
      <c r="L3310" s="21" t="str">
        <f>VLOOKUP($K3310,TONG_SL!$A:$D,2,0)</f>
        <v>Tai heo muối 200g</v>
      </c>
      <c r="N3310" s="21" t="str">
        <f t="shared" si="323"/>
        <v>K-C6</v>
      </c>
      <c r="Q3310" s="21" t="str">
        <f>VLOOKUP(K3310,TONG_SL!$A:$D,3,0)</f>
        <v>Túi</v>
      </c>
      <c r="R3310" s="106">
        <v>6</v>
      </c>
      <c r="S3310" s="220"/>
      <c r="T3310" s="220">
        <f>VLOOKUP(VLOOKUP(G3310,Ma_KH!$A:$R,18,0)&amp;K3310,Gia_MB!$A:$F,6,0)</f>
        <v>55595</v>
      </c>
      <c r="U3310" s="221">
        <f t="shared" si="319"/>
        <v>333570</v>
      </c>
      <c r="V3310" s="220"/>
      <c r="W3310" s="222">
        <f t="shared" si="320"/>
        <v>0</v>
      </c>
      <c r="X3310" s="223" t="str">
        <f t="shared" si="321"/>
        <v>8</v>
      </c>
      <c r="Y3310" s="220"/>
      <c r="Z3310" s="221">
        <f t="shared" si="322"/>
        <v>26685.600000000002</v>
      </c>
      <c r="AA3310" s="5">
        <f>VLOOKUP(G3310,Ma_KH!$A:$R,14,0)</f>
        <v>60</v>
      </c>
    </row>
    <row r="3311" spans="1:27" hidden="1" x14ac:dyDescent="0.25">
      <c r="A3311" s="234">
        <v>45995</v>
      </c>
      <c r="B3311" s="235">
        <v>4180885685</v>
      </c>
      <c r="C3311" s="236" t="s">
        <v>7767</v>
      </c>
      <c r="D3311" s="237">
        <v>45999</v>
      </c>
      <c r="E3311" s="238"/>
      <c r="F3311" s="236"/>
      <c r="G3311" s="32" t="s">
        <v>7231</v>
      </c>
      <c r="H3311" s="238"/>
      <c r="I3311" s="235" t="s">
        <v>8314</v>
      </c>
      <c r="J3311" s="240" t="s">
        <v>1771</v>
      </c>
      <c r="K3311" s="333" t="s">
        <v>32</v>
      </c>
      <c r="L3311" s="21" t="str">
        <f>VLOOKUP($K3311,TONG_SL!$A:$D,2,0)</f>
        <v>Giò Tai Lưỡi Xào 250g</v>
      </c>
      <c r="N3311" s="21" t="str">
        <f t="shared" si="323"/>
        <v>K-C6</v>
      </c>
      <c r="Q3311" s="21" t="str">
        <f>VLOOKUP(K3311,TONG_SL!$A:$D,3,0)</f>
        <v>Túi</v>
      </c>
      <c r="R3311" s="106">
        <v>10</v>
      </c>
      <c r="S3311" s="220"/>
      <c r="T3311" s="220">
        <f>VLOOKUP(VLOOKUP(G3311,Ma_KH!$A:$R,18,0)&amp;K3311,Gia_MB!$A:$F,6,0)</f>
        <v>50182</v>
      </c>
      <c r="U3311" s="221">
        <f t="shared" si="319"/>
        <v>501820</v>
      </c>
      <c r="V3311" s="220"/>
      <c r="W3311" s="222">
        <f t="shared" si="320"/>
        <v>0</v>
      </c>
      <c r="X3311" s="223" t="str">
        <f t="shared" si="321"/>
        <v>8</v>
      </c>
      <c r="Y3311" s="220"/>
      <c r="Z3311" s="221">
        <f t="shared" si="322"/>
        <v>40145.599999999999</v>
      </c>
      <c r="AA3311" s="5">
        <f>VLOOKUP(G3311,Ma_KH!$A:$R,14,0)</f>
        <v>60</v>
      </c>
    </row>
    <row r="3312" spans="1:27" hidden="1" x14ac:dyDescent="0.25">
      <c r="A3312" s="234">
        <v>45995</v>
      </c>
      <c r="B3312" s="235">
        <v>4180885685</v>
      </c>
      <c r="C3312" s="236" t="s">
        <v>7767</v>
      </c>
      <c r="D3312" s="237">
        <v>45999</v>
      </c>
      <c r="E3312" s="238"/>
      <c r="F3312" s="236"/>
      <c r="G3312" s="32" t="s">
        <v>7231</v>
      </c>
      <c r="H3312" s="238"/>
      <c r="I3312" s="235" t="s">
        <v>8314</v>
      </c>
      <c r="J3312" s="240" t="s">
        <v>1771</v>
      </c>
      <c r="K3312" s="333" t="s">
        <v>7187</v>
      </c>
      <c r="L3312" s="21" t="str">
        <f>VLOOKUP($K3312,TONG_SL!$A:$D,2,0)</f>
        <v>Chân giò heo muối 300g</v>
      </c>
      <c r="N3312" s="21" t="str">
        <f t="shared" si="323"/>
        <v>K-C6</v>
      </c>
      <c r="Q3312" s="21" t="str">
        <f>VLOOKUP(K3312,TONG_SL!$A:$D,3,0)</f>
        <v>Túi</v>
      </c>
      <c r="R3312" s="106">
        <v>14</v>
      </c>
      <c r="S3312" s="220"/>
      <c r="T3312" s="220">
        <f>VLOOKUP(VLOOKUP(G3312,Ma_KH!$A:$R,18,0)&amp;K3312,Gia_MB!$A:$F,6,0)</f>
        <v>73431</v>
      </c>
      <c r="U3312" s="221">
        <f t="shared" ref="U3312:U3375" si="324">T3312*R3312</f>
        <v>1028034</v>
      </c>
      <c r="V3312" s="220"/>
      <c r="W3312" s="222">
        <f t="shared" ref="W3312:W3375" si="325">U3312*V3312</f>
        <v>0</v>
      </c>
      <c r="X3312" s="223" t="str">
        <f t="shared" ref="X3312:X3375" si="326">IF(B3312&lt;&gt;"","8","0")</f>
        <v>8</v>
      </c>
      <c r="Y3312" s="220"/>
      <c r="Z3312" s="221">
        <f t="shared" ref="Z3312:Z3375" si="327">U3312*X3312%</f>
        <v>82242.720000000001</v>
      </c>
      <c r="AA3312" s="5">
        <f>VLOOKUP(G3312,Ma_KH!$A:$R,14,0)</f>
        <v>60</v>
      </c>
    </row>
    <row r="3313" spans="1:27" hidden="1" x14ac:dyDescent="0.25">
      <c r="A3313" s="234">
        <v>45995</v>
      </c>
      <c r="B3313" s="235">
        <v>4180885685</v>
      </c>
      <c r="C3313" s="236" t="s">
        <v>7767</v>
      </c>
      <c r="D3313" s="237">
        <v>45999</v>
      </c>
      <c r="E3313" s="238"/>
      <c r="F3313" s="236"/>
      <c r="G3313" s="32" t="s">
        <v>7231</v>
      </c>
      <c r="H3313" s="238"/>
      <c r="I3313" s="235" t="s">
        <v>8314</v>
      </c>
      <c r="J3313" s="240" t="s">
        <v>1771</v>
      </c>
      <c r="K3313" s="333" t="s">
        <v>48</v>
      </c>
      <c r="L3313" s="21" t="str">
        <f>VLOOKUP($K3313,TONG_SL!$A:$D,2,0)</f>
        <v>Mọc Nấm Hương 250g</v>
      </c>
      <c r="N3313" s="21" t="str">
        <f t="shared" si="323"/>
        <v>K-C6</v>
      </c>
      <c r="Q3313" s="21" t="str">
        <f>VLOOKUP(K3313,TONG_SL!$A:$D,3,0)</f>
        <v>Túi</v>
      </c>
      <c r="R3313" s="106">
        <v>6</v>
      </c>
      <c r="S3313" s="220"/>
      <c r="T3313" s="220">
        <f>VLOOKUP(VLOOKUP(G3313,Ma_KH!$A:$R,18,0)&amp;K3313,Gia_MB!$A:$F,6,0)</f>
        <v>46000</v>
      </c>
      <c r="U3313" s="221">
        <f t="shared" si="324"/>
        <v>276000</v>
      </c>
      <c r="V3313" s="220"/>
      <c r="W3313" s="222">
        <f t="shared" si="325"/>
        <v>0</v>
      </c>
      <c r="X3313" s="223" t="str">
        <f t="shared" si="326"/>
        <v>8</v>
      </c>
      <c r="Y3313" s="220"/>
      <c r="Z3313" s="221">
        <f t="shared" si="327"/>
        <v>22080</v>
      </c>
      <c r="AA3313" s="5">
        <f>VLOOKUP(G3313,Ma_KH!$A:$R,14,0)</f>
        <v>60</v>
      </c>
    </row>
    <row r="3314" spans="1:27" hidden="1" x14ac:dyDescent="0.25">
      <c r="A3314" s="234">
        <v>45995</v>
      </c>
      <c r="B3314" s="235">
        <v>4180885685</v>
      </c>
      <c r="C3314" s="236" t="s">
        <v>7767</v>
      </c>
      <c r="D3314" s="237">
        <v>45999</v>
      </c>
      <c r="E3314" s="238"/>
      <c r="F3314" s="236"/>
      <c r="G3314" s="32" t="s">
        <v>7231</v>
      </c>
      <c r="H3314" s="238"/>
      <c r="I3314" s="235" t="s">
        <v>8314</v>
      </c>
      <c r="J3314" s="240" t="s">
        <v>1771</v>
      </c>
      <c r="K3314" s="333" t="s">
        <v>7197</v>
      </c>
      <c r="L3314" s="21" t="str">
        <f>VLOOKUP($K3314,TONG_SL!$A:$D,2,0)</f>
        <v>Gà muối 500g</v>
      </c>
      <c r="N3314" s="21" t="str">
        <f t="shared" si="323"/>
        <v>K-C6</v>
      </c>
      <c r="Q3314" s="21" t="str">
        <f>VLOOKUP(K3314,TONG_SL!$A:$D,3,0)</f>
        <v>Túi</v>
      </c>
      <c r="R3314" s="106">
        <v>6</v>
      </c>
      <c r="S3314" s="220"/>
      <c r="T3314" s="220">
        <f>VLOOKUP(VLOOKUP(G3314,Ma_KH!$A:$R,18,0)&amp;K3314,Gia_MB!$A:$F,6,0)</f>
        <v>111058</v>
      </c>
      <c r="U3314" s="221">
        <f t="shared" si="324"/>
        <v>666348</v>
      </c>
      <c r="V3314" s="220"/>
      <c r="W3314" s="222">
        <f t="shared" si="325"/>
        <v>0</v>
      </c>
      <c r="X3314" s="223" t="str">
        <f t="shared" si="326"/>
        <v>8</v>
      </c>
      <c r="Y3314" s="220"/>
      <c r="Z3314" s="221">
        <f t="shared" si="327"/>
        <v>53307.840000000004</v>
      </c>
      <c r="AA3314" s="5">
        <f>VLOOKUP(G3314,Ma_KH!$A:$R,14,0)</f>
        <v>60</v>
      </c>
    </row>
    <row r="3315" spans="1:27" hidden="1" x14ac:dyDescent="0.25">
      <c r="A3315" s="234">
        <v>45995</v>
      </c>
      <c r="B3315" s="235">
        <v>4180886344</v>
      </c>
      <c r="C3315" s="236" t="s">
        <v>7767</v>
      </c>
      <c r="D3315" s="237">
        <v>45999</v>
      </c>
      <c r="E3315" s="238"/>
      <c r="F3315" s="236"/>
      <c r="G3315" s="32" t="s">
        <v>7231</v>
      </c>
      <c r="H3315" s="238"/>
      <c r="I3315" s="235" t="s">
        <v>8315</v>
      </c>
      <c r="J3315" s="240" t="s">
        <v>1771</v>
      </c>
      <c r="K3315" s="333" t="s">
        <v>7197</v>
      </c>
      <c r="L3315" s="21" t="str">
        <f>VLOOKUP($K3315,TONG_SL!$A:$D,2,0)</f>
        <v>Gà muối 500g</v>
      </c>
      <c r="N3315" s="21" t="str">
        <f t="shared" si="323"/>
        <v>K-C6</v>
      </c>
      <c r="Q3315" s="21" t="str">
        <f>VLOOKUP(K3315,TONG_SL!$A:$D,3,0)</f>
        <v>Túi</v>
      </c>
      <c r="R3315" s="106">
        <v>6</v>
      </c>
      <c r="S3315" s="220"/>
      <c r="T3315" s="220">
        <f>VLOOKUP(VLOOKUP(G3315,Ma_KH!$A:$R,18,0)&amp;K3315,Gia_MB!$A:$F,6,0)</f>
        <v>111058</v>
      </c>
      <c r="U3315" s="221">
        <f t="shared" si="324"/>
        <v>666348</v>
      </c>
      <c r="V3315" s="220"/>
      <c r="W3315" s="222">
        <f t="shared" si="325"/>
        <v>0</v>
      </c>
      <c r="X3315" s="223" t="str">
        <f t="shared" si="326"/>
        <v>8</v>
      </c>
      <c r="Y3315" s="220"/>
      <c r="Z3315" s="221">
        <f t="shared" si="327"/>
        <v>53307.840000000004</v>
      </c>
      <c r="AA3315" s="5">
        <f>VLOOKUP(G3315,Ma_KH!$A:$R,14,0)</f>
        <v>60</v>
      </c>
    </row>
    <row r="3316" spans="1:27" hidden="1" x14ac:dyDescent="0.25">
      <c r="A3316" s="234">
        <v>45995</v>
      </c>
      <c r="B3316" s="235">
        <v>4180886344</v>
      </c>
      <c r="C3316" s="236" t="s">
        <v>7767</v>
      </c>
      <c r="D3316" s="237">
        <v>45999</v>
      </c>
      <c r="E3316" s="238"/>
      <c r="F3316" s="236"/>
      <c r="G3316" s="32" t="s">
        <v>7231</v>
      </c>
      <c r="H3316" s="238"/>
      <c r="I3316" s="235" t="s">
        <v>8315</v>
      </c>
      <c r="J3316" s="240" t="s">
        <v>1771</v>
      </c>
      <c r="K3316" s="333" t="s">
        <v>48</v>
      </c>
      <c r="L3316" s="21" t="str">
        <f>VLOOKUP($K3316,TONG_SL!$A:$D,2,0)</f>
        <v>Mọc Nấm Hương 250g</v>
      </c>
      <c r="N3316" s="21" t="str">
        <f t="shared" si="323"/>
        <v>K-C6</v>
      </c>
      <c r="Q3316" s="21" t="str">
        <f>VLOOKUP(K3316,TONG_SL!$A:$D,3,0)</f>
        <v>Túi</v>
      </c>
      <c r="R3316" s="106">
        <v>4</v>
      </c>
      <c r="S3316" s="220"/>
      <c r="T3316" s="220">
        <f>VLOOKUP(VLOOKUP(G3316,Ma_KH!$A:$R,18,0)&amp;K3316,Gia_MB!$A:$F,6,0)</f>
        <v>46000</v>
      </c>
      <c r="U3316" s="221">
        <f t="shared" si="324"/>
        <v>184000</v>
      </c>
      <c r="V3316" s="220"/>
      <c r="W3316" s="222">
        <f t="shared" si="325"/>
        <v>0</v>
      </c>
      <c r="X3316" s="223" t="str">
        <f t="shared" si="326"/>
        <v>8</v>
      </c>
      <c r="Y3316" s="220"/>
      <c r="Z3316" s="221">
        <f t="shared" si="327"/>
        <v>14720</v>
      </c>
      <c r="AA3316" s="5">
        <f>VLOOKUP(G3316,Ma_KH!$A:$R,14,0)</f>
        <v>60</v>
      </c>
    </row>
    <row r="3317" spans="1:27" hidden="1" x14ac:dyDescent="0.25">
      <c r="A3317" s="234">
        <v>45995</v>
      </c>
      <c r="B3317" s="235">
        <v>4180886344</v>
      </c>
      <c r="C3317" s="236" t="s">
        <v>7767</v>
      </c>
      <c r="D3317" s="237">
        <v>45999</v>
      </c>
      <c r="E3317" s="238"/>
      <c r="F3317" s="236"/>
      <c r="G3317" s="32" t="s">
        <v>7231</v>
      </c>
      <c r="H3317" s="238"/>
      <c r="I3317" s="235" t="s">
        <v>8315</v>
      </c>
      <c r="J3317" s="240" t="s">
        <v>1771</v>
      </c>
      <c r="K3317" s="333" t="s">
        <v>7187</v>
      </c>
      <c r="L3317" s="21" t="str">
        <f>VLOOKUP($K3317,TONG_SL!$A:$D,2,0)</f>
        <v>Chân giò heo muối 300g</v>
      </c>
      <c r="N3317" s="21" t="str">
        <f t="shared" si="323"/>
        <v>K-C6</v>
      </c>
      <c r="Q3317" s="21" t="str">
        <f>VLOOKUP(K3317,TONG_SL!$A:$D,3,0)</f>
        <v>Túi</v>
      </c>
      <c r="R3317" s="106">
        <v>10</v>
      </c>
      <c r="S3317" s="220"/>
      <c r="T3317" s="220">
        <f>VLOOKUP(VLOOKUP(G3317,Ma_KH!$A:$R,18,0)&amp;K3317,Gia_MB!$A:$F,6,0)</f>
        <v>73431</v>
      </c>
      <c r="U3317" s="221">
        <f t="shared" si="324"/>
        <v>734310</v>
      </c>
      <c r="V3317" s="220"/>
      <c r="W3317" s="222">
        <f t="shared" si="325"/>
        <v>0</v>
      </c>
      <c r="X3317" s="223" t="str">
        <f t="shared" si="326"/>
        <v>8</v>
      </c>
      <c r="Y3317" s="220"/>
      <c r="Z3317" s="221">
        <f t="shared" si="327"/>
        <v>58744.800000000003</v>
      </c>
      <c r="AA3317" s="5">
        <f>VLOOKUP(G3317,Ma_KH!$A:$R,14,0)</f>
        <v>60</v>
      </c>
    </row>
    <row r="3318" spans="1:27" hidden="1" x14ac:dyDescent="0.25">
      <c r="A3318" s="234">
        <v>45995</v>
      </c>
      <c r="B3318" s="235">
        <v>4180886344</v>
      </c>
      <c r="C3318" s="236" t="s">
        <v>7767</v>
      </c>
      <c r="D3318" s="237">
        <v>45999</v>
      </c>
      <c r="E3318" s="238"/>
      <c r="F3318" s="236"/>
      <c r="G3318" s="32" t="s">
        <v>7231</v>
      </c>
      <c r="H3318" s="238"/>
      <c r="I3318" s="235" t="s">
        <v>8315</v>
      </c>
      <c r="J3318" s="240" t="s">
        <v>1771</v>
      </c>
      <c r="K3318" s="333" t="s">
        <v>32</v>
      </c>
      <c r="L3318" s="21" t="str">
        <f>VLOOKUP($K3318,TONG_SL!$A:$D,2,0)</f>
        <v>Giò Tai Lưỡi Xào 250g</v>
      </c>
      <c r="N3318" s="21" t="str">
        <f t="shared" si="323"/>
        <v>K-C6</v>
      </c>
      <c r="Q3318" s="21" t="str">
        <f>VLOOKUP(K3318,TONG_SL!$A:$D,3,0)</f>
        <v>Túi</v>
      </c>
      <c r="R3318" s="106">
        <v>8</v>
      </c>
      <c r="S3318" s="220"/>
      <c r="T3318" s="220">
        <f>VLOOKUP(VLOOKUP(G3318,Ma_KH!$A:$R,18,0)&amp;K3318,Gia_MB!$A:$F,6,0)</f>
        <v>50182</v>
      </c>
      <c r="U3318" s="221">
        <f t="shared" si="324"/>
        <v>401456</v>
      </c>
      <c r="V3318" s="220"/>
      <c r="W3318" s="222">
        <f t="shared" si="325"/>
        <v>0</v>
      </c>
      <c r="X3318" s="223" t="str">
        <f t="shared" si="326"/>
        <v>8</v>
      </c>
      <c r="Y3318" s="220"/>
      <c r="Z3318" s="221">
        <f t="shared" si="327"/>
        <v>32116.48</v>
      </c>
      <c r="AA3318" s="5">
        <f>VLOOKUP(G3318,Ma_KH!$A:$R,14,0)</f>
        <v>60</v>
      </c>
    </row>
    <row r="3319" spans="1:27" hidden="1" x14ac:dyDescent="0.25">
      <c r="A3319" s="234">
        <v>45995</v>
      </c>
      <c r="B3319" s="235">
        <v>4180886344</v>
      </c>
      <c r="C3319" s="236" t="s">
        <v>7767</v>
      </c>
      <c r="D3319" s="237">
        <v>45999</v>
      </c>
      <c r="E3319" s="238"/>
      <c r="F3319" s="236"/>
      <c r="G3319" s="32" t="s">
        <v>7231</v>
      </c>
      <c r="H3319" s="238"/>
      <c r="I3319" s="235" t="s">
        <v>8315</v>
      </c>
      <c r="J3319" s="240" t="s">
        <v>1771</v>
      </c>
      <c r="K3319" s="333" t="s">
        <v>7153</v>
      </c>
      <c r="L3319" s="21" t="str">
        <f>VLOOKUP($K3319,TONG_SL!$A:$D,2,0)</f>
        <v>Tai heo muối 200g</v>
      </c>
      <c r="N3319" s="21" t="str">
        <f t="shared" si="323"/>
        <v>K-C6</v>
      </c>
      <c r="Q3319" s="21" t="str">
        <f>VLOOKUP(K3319,TONG_SL!$A:$D,3,0)</f>
        <v>Túi</v>
      </c>
      <c r="R3319" s="106">
        <v>10</v>
      </c>
      <c r="S3319" s="220"/>
      <c r="T3319" s="220">
        <f>VLOOKUP(VLOOKUP(G3319,Ma_KH!$A:$R,18,0)&amp;K3319,Gia_MB!$A:$F,6,0)</f>
        <v>55595</v>
      </c>
      <c r="U3319" s="221">
        <f t="shared" si="324"/>
        <v>555950</v>
      </c>
      <c r="V3319" s="220"/>
      <c r="W3319" s="222">
        <f t="shared" si="325"/>
        <v>0</v>
      </c>
      <c r="X3319" s="223" t="str">
        <f t="shared" si="326"/>
        <v>8</v>
      </c>
      <c r="Y3319" s="220"/>
      <c r="Z3319" s="221">
        <f t="shared" si="327"/>
        <v>44476</v>
      </c>
      <c r="AA3319" s="5">
        <f>VLOOKUP(G3319,Ma_KH!$A:$R,14,0)</f>
        <v>60</v>
      </c>
    </row>
    <row r="3320" spans="1:27" hidden="1" x14ac:dyDescent="0.25">
      <c r="A3320" s="234">
        <v>45995</v>
      </c>
      <c r="B3320" s="235">
        <v>4180886344</v>
      </c>
      <c r="C3320" s="236" t="s">
        <v>7767</v>
      </c>
      <c r="D3320" s="237">
        <v>45999</v>
      </c>
      <c r="E3320" s="238"/>
      <c r="F3320" s="236"/>
      <c r="G3320" s="32" t="s">
        <v>7231</v>
      </c>
      <c r="H3320" s="238"/>
      <c r="I3320" s="235" t="s">
        <v>8315</v>
      </c>
      <c r="J3320" s="240" t="s">
        <v>1771</v>
      </c>
      <c r="K3320" s="333" t="s">
        <v>7154</v>
      </c>
      <c r="L3320" s="21" t="str">
        <f>VLOOKUP($K3320,TONG_SL!$A:$D,2,0)</f>
        <v>Chả cốm 300g</v>
      </c>
      <c r="N3320" s="21" t="str">
        <f t="shared" si="323"/>
        <v>K-C6</v>
      </c>
      <c r="Q3320" s="21" t="str">
        <f>VLOOKUP(K3320,TONG_SL!$A:$D,3,0)</f>
        <v>Túi</v>
      </c>
      <c r="R3320" s="106">
        <v>5</v>
      </c>
      <c r="S3320" s="220"/>
      <c r="T3320" s="220">
        <f>VLOOKUP(VLOOKUP(G3320,Ma_KH!$A:$R,18,0)&amp;K3320,Gia_MB!$A:$F,6,0)</f>
        <v>74250</v>
      </c>
      <c r="U3320" s="221">
        <f t="shared" si="324"/>
        <v>371250</v>
      </c>
      <c r="V3320" s="220"/>
      <c r="W3320" s="222">
        <f t="shared" si="325"/>
        <v>0</v>
      </c>
      <c r="X3320" s="223" t="str">
        <f t="shared" si="326"/>
        <v>8</v>
      </c>
      <c r="Y3320" s="220"/>
      <c r="Z3320" s="221">
        <f t="shared" si="327"/>
        <v>29700</v>
      </c>
      <c r="AA3320" s="5">
        <f>VLOOKUP(G3320,Ma_KH!$A:$R,14,0)</f>
        <v>60</v>
      </c>
    </row>
    <row r="3321" spans="1:27" hidden="1" x14ac:dyDescent="0.25">
      <c r="A3321" s="234">
        <v>45995</v>
      </c>
      <c r="B3321" s="235">
        <v>4180885451</v>
      </c>
      <c r="C3321" s="236" t="s">
        <v>7767</v>
      </c>
      <c r="D3321" s="237">
        <v>45999</v>
      </c>
      <c r="E3321" s="238"/>
      <c r="F3321" s="236"/>
      <c r="G3321" s="32" t="s">
        <v>7231</v>
      </c>
      <c r="H3321" s="238"/>
      <c r="I3321" s="235" t="s">
        <v>8316</v>
      </c>
      <c r="J3321" s="240" t="s">
        <v>1771</v>
      </c>
      <c r="K3321" s="333" t="s">
        <v>7197</v>
      </c>
      <c r="L3321" s="21" t="str">
        <f>VLOOKUP($K3321,TONG_SL!$A:$D,2,0)</f>
        <v>Gà muối 500g</v>
      </c>
      <c r="N3321" s="21" t="str">
        <f t="shared" si="323"/>
        <v>K-C6</v>
      </c>
      <c r="Q3321" s="21" t="str">
        <f>VLOOKUP(K3321,TONG_SL!$A:$D,3,0)</f>
        <v>Túi</v>
      </c>
      <c r="R3321" s="106">
        <v>6</v>
      </c>
      <c r="S3321" s="220"/>
      <c r="T3321" s="220">
        <f>VLOOKUP(VLOOKUP(G3321,Ma_KH!$A:$R,18,0)&amp;K3321,Gia_MB!$A:$F,6,0)</f>
        <v>111058</v>
      </c>
      <c r="U3321" s="221">
        <f t="shared" si="324"/>
        <v>666348</v>
      </c>
      <c r="V3321" s="220"/>
      <c r="W3321" s="222">
        <f t="shared" si="325"/>
        <v>0</v>
      </c>
      <c r="X3321" s="223" t="str">
        <f t="shared" si="326"/>
        <v>8</v>
      </c>
      <c r="Y3321" s="220"/>
      <c r="Z3321" s="221">
        <f t="shared" si="327"/>
        <v>53307.840000000004</v>
      </c>
      <c r="AA3321" s="5">
        <f>VLOOKUP(G3321,Ma_KH!$A:$R,14,0)</f>
        <v>60</v>
      </c>
    </row>
    <row r="3322" spans="1:27" hidden="1" x14ac:dyDescent="0.25">
      <c r="A3322" s="234">
        <v>45995</v>
      </c>
      <c r="B3322" s="235">
        <v>4180885451</v>
      </c>
      <c r="C3322" s="236" t="s">
        <v>7767</v>
      </c>
      <c r="D3322" s="237">
        <v>45999</v>
      </c>
      <c r="E3322" s="238"/>
      <c r="F3322" s="236"/>
      <c r="G3322" s="32" t="s">
        <v>7231</v>
      </c>
      <c r="H3322" s="238"/>
      <c r="I3322" s="235" t="s">
        <v>8316</v>
      </c>
      <c r="J3322" s="240" t="s">
        <v>1771</v>
      </c>
      <c r="K3322" s="333" t="s">
        <v>48</v>
      </c>
      <c r="L3322" s="21" t="str">
        <f>VLOOKUP($K3322,TONG_SL!$A:$D,2,0)</f>
        <v>Mọc Nấm Hương 250g</v>
      </c>
      <c r="N3322" s="21" t="str">
        <f t="shared" si="323"/>
        <v>K-C6</v>
      </c>
      <c r="Q3322" s="21" t="str">
        <f>VLOOKUP(K3322,TONG_SL!$A:$D,3,0)</f>
        <v>Túi</v>
      </c>
      <c r="R3322" s="106">
        <v>6</v>
      </c>
      <c r="S3322" s="220"/>
      <c r="T3322" s="220">
        <f>VLOOKUP(VLOOKUP(G3322,Ma_KH!$A:$R,18,0)&amp;K3322,Gia_MB!$A:$F,6,0)</f>
        <v>46000</v>
      </c>
      <c r="U3322" s="221">
        <f t="shared" si="324"/>
        <v>276000</v>
      </c>
      <c r="V3322" s="220"/>
      <c r="W3322" s="222">
        <f t="shared" si="325"/>
        <v>0</v>
      </c>
      <c r="X3322" s="223" t="str">
        <f t="shared" si="326"/>
        <v>8</v>
      </c>
      <c r="Y3322" s="220"/>
      <c r="Z3322" s="221">
        <f t="shared" si="327"/>
        <v>22080</v>
      </c>
      <c r="AA3322" s="5">
        <f>VLOOKUP(G3322,Ma_KH!$A:$R,14,0)</f>
        <v>60</v>
      </c>
    </row>
    <row r="3323" spans="1:27" hidden="1" x14ac:dyDescent="0.25">
      <c r="A3323" s="234">
        <v>45995</v>
      </c>
      <c r="B3323" s="235">
        <v>4180885451</v>
      </c>
      <c r="C3323" s="236" t="s">
        <v>7767</v>
      </c>
      <c r="D3323" s="237">
        <v>45999</v>
      </c>
      <c r="E3323" s="238"/>
      <c r="F3323" s="236"/>
      <c r="G3323" s="32" t="s">
        <v>7231</v>
      </c>
      <c r="H3323" s="238"/>
      <c r="I3323" s="235" t="s">
        <v>8316</v>
      </c>
      <c r="J3323" s="240" t="s">
        <v>1771</v>
      </c>
      <c r="K3323" s="333" t="s">
        <v>7187</v>
      </c>
      <c r="L3323" s="21" t="str">
        <f>VLOOKUP($K3323,TONG_SL!$A:$D,2,0)</f>
        <v>Chân giò heo muối 300g</v>
      </c>
      <c r="N3323" s="21" t="str">
        <f t="shared" si="323"/>
        <v>K-C6</v>
      </c>
      <c r="Q3323" s="21" t="str">
        <f>VLOOKUP(K3323,TONG_SL!$A:$D,3,0)</f>
        <v>Túi</v>
      </c>
      <c r="R3323" s="106">
        <v>10</v>
      </c>
      <c r="S3323" s="220"/>
      <c r="T3323" s="220">
        <f>VLOOKUP(VLOOKUP(G3323,Ma_KH!$A:$R,18,0)&amp;K3323,Gia_MB!$A:$F,6,0)</f>
        <v>73431</v>
      </c>
      <c r="U3323" s="221">
        <f t="shared" si="324"/>
        <v>734310</v>
      </c>
      <c r="V3323" s="220"/>
      <c r="W3323" s="222">
        <f t="shared" si="325"/>
        <v>0</v>
      </c>
      <c r="X3323" s="223" t="str">
        <f t="shared" si="326"/>
        <v>8</v>
      </c>
      <c r="Y3323" s="220"/>
      <c r="Z3323" s="221">
        <f t="shared" si="327"/>
        <v>58744.800000000003</v>
      </c>
      <c r="AA3323" s="5">
        <f>VLOOKUP(G3323,Ma_KH!$A:$R,14,0)</f>
        <v>60</v>
      </c>
    </row>
    <row r="3324" spans="1:27" hidden="1" x14ac:dyDescent="0.25">
      <c r="A3324" s="234">
        <v>45995</v>
      </c>
      <c r="B3324" s="235">
        <v>4180885451</v>
      </c>
      <c r="C3324" s="236" t="s">
        <v>7767</v>
      </c>
      <c r="D3324" s="237">
        <v>45999</v>
      </c>
      <c r="E3324" s="238"/>
      <c r="F3324" s="236"/>
      <c r="G3324" s="32" t="s">
        <v>7231</v>
      </c>
      <c r="H3324" s="238"/>
      <c r="I3324" s="235" t="s">
        <v>8316</v>
      </c>
      <c r="J3324" s="240" t="s">
        <v>1771</v>
      </c>
      <c r="K3324" s="333" t="s">
        <v>32</v>
      </c>
      <c r="L3324" s="21" t="str">
        <f>VLOOKUP($K3324,TONG_SL!$A:$D,2,0)</f>
        <v>Giò Tai Lưỡi Xào 250g</v>
      </c>
      <c r="N3324" s="21" t="str">
        <f t="shared" si="323"/>
        <v>K-C6</v>
      </c>
      <c r="Q3324" s="21" t="str">
        <f>VLOOKUP(K3324,TONG_SL!$A:$D,3,0)</f>
        <v>Túi</v>
      </c>
      <c r="R3324" s="106">
        <v>8</v>
      </c>
      <c r="S3324" s="220"/>
      <c r="T3324" s="220">
        <f>VLOOKUP(VLOOKUP(G3324,Ma_KH!$A:$R,18,0)&amp;K3324,Gia_MB!$A:$F,6,0)</f>
        <v>50182</v>
      </c>
      <c r="U3324" s="221">
        <f t="shared" si="324"/>
        <v>401456</v>
      </c>
      <c r="V3324" s="220"/>
      <c r="W3324" s="222">
        <f t="shared" si="325"/>
        <v>0</v>
      </c>
      <c r="X3324" s="223" t="str">
        <f t="shared" si="326"/>
        <v>8</v>
      </c>
      <c r="Y3324" s="220"/>
      <c r="Z3324" s="221">
        <f t="shared" si="327"/>
        <v>32116.48</v>
      </c>
      <c r="AA3324" s="5">
        <f>VLOOKUP(G3324,Ma_KH!$A:$R,14,0)</f>
        <v>60</v>
      </c>
    </row>
    <row r="3325" spans="1:27" hidden="1" x14ac:dyDescent="0.25">
      <c r="A3325" s="234">
        <v>45995</v>
      </c>
      <c r="B3325" s="235">
        <v>4180885451</v>
      </c>
      <c r="C3325" s="236" t="s">
        <v>7767</v>
      </c>
      <c r="D3325" s="237">
        <v>45999</v>
      </c>
      <c r="E3325" s="238"/>
      <c r="F3325" s="236"/>
      <c r="G3325" s="32" t="s">
        <v>7231</v>
      </c>
      <c r="H3325" s="238"/>
      <c r="I3325" s="235" t="s">
        <v>8316</v>
      </c>
      <c r="J3325" s="240" t="s">
        <v>1771</v>
      </c>
      <c r="K3325" s="333" t="s">
        <v>7153</v>
      </c>
      <c r="L3325" s="21" t="str">
        <f>VLOOKUP($K3325,TONG_SL!$A:$D,2,0)</f>
        <v>Tai heo muối 200g</v>
      </c>
      <c r="N3325" s="21" t="str">
        <f t="shared" si="323"/>
        <v>K-C6</v>
      </c>
      <c r="Q3325" s="21" t="str">
        <f>VLOOKUP(K3325,TONG_SL!$A:$D,3,0)</f>
        <v>Túi</v>
      </c>
      <c r="R3325" s="106">
        <v>6</v>
      </c>
      <c r="S3325" s="220"/>
      <c r="T3325" s="220">
        <f>VLOOKUP(VLOOKUP(G3325,Ma_KH!$A:$R,18,0)&amp;K3325,Gia_MB!$A:$F,6,0)</f>
        <v>55595</v>
      </c>
      <c r="U3325" s="221">
        <f t="shared" si="324"/>
        <v>333570</v>
      </c>
      <c r="V3325" s="220"/>
      <c r="W3325" s="222">
        <f t="shared" si="325"/>
        <v>0</v>
      </c>
      <c r="X3325" s="223" t="str">
        <f t="shared" si="326"/>
        <v>8</v>
      </c>
      <c r="Y3325" s="220"/>
      <c r="Z3325" s="221">
        <f t="shared" si="327"/>
        <v>26685.600000000002</v>
      </c>
      <c r="AA3325" s="5">
        <f>VLOOKUP(G3325,Ma_KH!$A:$R,14,0)</f>
        <v>60</v>
      </c>
    </row>
    <row r="3326" spans="1:27" hidden="1" x14ac:dyDescent="0.25">
      <c r="A3326" s="234">
        <v>45995</v>
      </c>
      <c r="B3326" s="235">
        <v>4180885477</v>
      </c>
      <c r="C3326" s="236" t="s">
        <v>7767</v>
      </c>
      <c r="D3326" s="237">
        <v>45999</v>
      </c>
      <c r="E3326" s="238"/>
      <c r="F3326" s="236"/>
      <c r="G3326" s="32" t="s">
        <v>7231</v>
      </c>
      <c r="H3326" s="238"/>
      <c r="I3326" s="235" t="s">
        <v>8317</v>
      </c>
      <c r="J3326" s="240" t="s">
        <v>1771</v>
      </c>
      <c r="K3326" s="333" t="s">
        <v>7197</v>
      </c>
      <c r="L3326" s="21" t="str">
        <f>VLOOKUP($K3326,TONG_SL!$A:$D,2,0)</f>
        <v>Gà muối 500g</v>
      </c>
      <c r="N3326" s="21" t="str">
        <f t="shared" si="323"/>
        <v>K-C6</v>
      </c>
      <c r="Q3326" s="21" t="str">
        <f>VLOOKUP(K3326,TONG_SL!$A:$D,3,0)</f>
        <v>Túi</v>
      </c>
      <c r="R3326" s="106">
        <v>8</v>
      </c>
      <c r="S3326" s="220"/>
      <c r="T3326" s="220">
        <f>VLOOKUP(VLOOKUP(G3326,Ma_KH!$A:$R,18,0)&amp;K3326,Gia_MB!$A:$F,6,0)</f>
        <v>111058</v>
      </c>
      <c r="U3326" s="221">
        <f t="shared" si="324"/>
        <v>888464</v>
      </c>
      <c r="V3326" s="220"/>
      <c r="W3326" s="222">
        <f t="shared" si="325"/>
        <v>0</v>
      </c>
      <c r="X3326" s="223" t="str">
        <f t="shared" si="326"/>
        <v>8</v>
      </c>
      <c r="Y3326" s="220"/>
      <c r="Z3326" s="221">
        <f t="shared" si="327"/>
        <v>71077.119999999995</v>
      </c>
      <c r="AA3326" s="5">
        <f>VLOOKUP(G3326,Ma_KH!$A:$R,14,0)</f>
        <v>60</v>
      </c>
    </row>
    <row r="3327" spans="1:27" hidden="1" x14ac:dyDescent="0.25">
      <c r="A3327" s="234">
        <v>45995</v>
      </c>
      <c r="B3327" s="235">
        <v>4180885477</v>
      </c>
      <c r="C3327" s="236" t="s">
        <v>7767</v>
      </c>
      <c r="D3327" s="237">
        <v>45999</v>
      </c>
      <c r="E3327" s="238"/>
      <c r="F3327" s="236"/>
      <c r="G3327" s="32" t="s">
        <v>7231</v>
      </c>
      <c r="H3327" s="238"/>
      <c r="I3327" s="235" t="s">
        <v>8317</v>
      </c>
      <c r="J3327" s="240" t="s">
        <v>1771</v>
      </c>
      <c r="K3327" s="333" t="s">
        <v>48</v>
      </c>
      <c r="L3327" s="21" t="str">
        <f>VLOOKUP($K3327,TONG_SL!$A:$D,2,0)</f>
        <v>Mọc Nấm Hương 250g</v>
      </c>
      <c r="N3327" s="21" t="str">
        <f t="shared" si="323"/>
        <v>K-C6</v>
      </c>
      <c r="Q3327" s="21" t="str">
        <f>VLOOKUP(K3327,TONG_SL!$A:$D,3,0)</f>
        <v>Túi</v>
      </c>
      <c r="R3327" s="106">
        <v>8</v>
      </c>
      <c r="S3327" s="220"/>
      <c r="T3327" s="220">
        <f>VLOOKUP(VLOOKUP(G3327,Ma_KH!$A:$R,18,0)&amp;K3327,Gia_MB!$A:$F,6,0)</f>
        <v>46000</v>
      </c>
      <c r="U3327" s="221">
        <f t="shared" si="324"/>
        <v>368000</v>
      </c>
      <c r="V3327" s="220"/>
      <c r="W3327" s="222">
        <f t="shared" si="325"/>
        <v>0</v>
      </c>
      <c r="X3327" s="223" t="str">
        <f t="shared" si="326"/>
        <v>8</v>
      </c>
      <c r="Y3327" s="220"/>
      <c r="Z3327" s="221">
        <f t="shared" si="327"/>
        <v>29440</v>
      </c>
      <c r="AA3327" s="5">
        <f>VLOOKUP(G3327,Ma_KH!$A:$R,14,0)</f>
        <v>60</v>
      </c>
    </row>
    <row r="3328" spans="1:27" hidden="1" x14ac:dyDescent="0.25">
      <c r="A3328" s="234">
        <v>45995</v>
      </c>
      <c r="B3328" s="235">
        <v>4180885477</v>
      </c>
      <c r="C3328" s="236" t="s">
        <v>7767</v>
      </c>
      <c r="D3328" s="237">
        <v>45999</v>
      </c>
      <c r="E3328" s="238"/>
      <c r="F3328" s="236"/>
      <c r="G3328" s="32" t="s">
        <v>7231</v>
      </c>
      <c r="H3328" s="238"/>
      <c r="I3328" s="235" t="s">
        <v>8317</v>
      </c>
      <c r="J3328" s="240" t="s">
        <v>1771</v>
      </c>
      <c r="K3328" s="333" t="s">
        <v>7187</v>
      </c>
      <c r="L3328" s="21" t="str">
        <f>VLOOKUP($K3328,TONG_SL!$A:$D,2,0)</f>
        <v>Chân giò heo muối 300g</v>
      </c>
      <c r="N3328" s="21" t="str">
        <f t="shared" si="323"/>
        <v>K-C6</v>
      </c>
      <c r="Q3328" s="21" t="str">
        <f>VLOOKUP(K3328,TONG_SL!$A:$D,3,0)</f>
        <v>Túi</v>
      </c>
      <c r="R3328" s="106">
        <v>18</v>
      </c>
      <c r="S3328" s="220"/>
      <c r="T3328" s="220">
        <f>VLOOKUP(VLOOKUP(G3328,Ma_KH!$A:$R,18,0)&amp;K3328,Gia_MB!$A:$F,6,0)</f>
        <v>73431</v>
      </c>
      <c r="U3328" s="221">
        <f t="shared" si="324"/>
        <v>1321758</v>
      </c>
      <c r="V3328" s="220"/>
      <c r="W3328" s="222">
        <f t="shared" si="325"/>
        <v>0</v>
      </c>
      <c r="X3328" s="223" t="str">
        <f t="shared" si="326"/>
        <v>8</v>
      </c>
      <c r="Y3328" s="220"/>
      <c r="Z3328" s="221">
        <f t="shared" si="327"/>
        <v>105740.64</v>
      </c>
      <c r="AA3328" s="5">
        <f>VLOOKUP(G3328,Ma_KH!$A:$R,14,0)</f>
        <v>60</v>
      </c>
    </row>
    <row r="3329" spans="1:27" hidden="1" x14ac:dyDescent="0.25">
      <c r="A3329" s="234">
        <v>45995</v>
      </c>
      <c r="B3329" s="235">
        <v>4180885477</v>
      </c>
      <c r="C3329" s="236" t="s">
        <v>7767</v>
      </c>
      <c r="D3329" s="237">
        <v>45999</v>
      </c>
      <c r="E3329" s="238"/>
      <c r="F3329" s="236"/>
      <c r="G3329" s="32" t="s">
        <v>7231</v>
      </c>
      <c r="H3329" s="238"/>
      <c r="I3329" s="235" t="s">
        <v>8317</v>
      </c>
      <c r="J3329" s="240" t="s">
        <v>1771</v>
      </c>
      <c r="K3329" s="333" t="s">
        <v>32</v>
      </c>
      <c r="L3329" s="21" t="str">
        <f>VLOOKUP($K3329,TONG_SL!$A:$D,2,0)</f>
        <v>Giò Tai Lưỡi Xào 250g</v>
      </c>
      <c r="N3329" s="21" t="str">
        <f t="shared" si="323"/>
        <v>K-C6</v>
      </c>
      <c r="Q3329" s="21" t="str">
        <f>VLOOKUP(K3329,TONG_SL!$A:$D,3,0)</f>
        <v>Túi</v>
      </c>
      <c r="R3329" s="106">
        <v>12</v>
      </c>
      <c r="S3329" s="220"/>
      <c r="T3329" s="220">
        <f>VLOOKUP(VLOOKUP(G3329,Ma_KH!$A:$R,18,0)&amp;K3329,Gia_MB!$A:$F,6,0)</f>
        <v>50182</v>
      </c>
      <c r="U3329" s="221">
        <f t="shared" si="324"/>
        <v>602184</v>
      </c>
      <c r="V3329" s="220"/>
      <c r="W3329" s="222">
        <f t="shared" si="325"/>
        <v>0</v>
      </c>
      <c r="X3329" s="223" t="str">
        <f t="shared" si="326"/>
        <v>8</v>
      </c>
      <c r="Y3329" s="220"/>
      <c r="Z3329" s="221">
        <f t="shared" si="327"/>
        <v>48174.720000000001</v>
      </c>
      <c r="AA3329" s="5">
        <f>VLOOKUP(G3329,Ma_KH!$A:$R,14,0)</f>
        <v>60</v>
      </c>
    </row>
    <row r="3330" spans="1:27" hidden="1" x14ac:dyDescent="0.25">
      <c r="A3330" s="234">
        <v>45995</v>
      </c>
      <c r="B3330" s="235">
        <v>4180885477</v>
      </c>
      <c r="C3330" s="236" t="s">
        <v>7767</v>
      </c>
      <c r="D3330" s="237">
        <v>45999</v>
      </c>
      <c r="E3330" s="238"/>
      <c r="F3330" s="236"/>
      <c r="G3330" s="32" t="s">
        <v>7231</v>
      </c>
      <c r="H3330" s="238"/>
      <c r="I3330" s="235" t="s">
        <v>8317</v>
      </c>
      <c r="J3330" s="240" t="s">
        <v>1771</v>
      </c>
      <c r="K3330" s="333" t="s">
        <v>7153</v>
      </c>
      <c r="L3330" s="21" t="str">
        <f>VLOOKUP($K3330,TONG_SL!$A:$D,2,0)</f>
        <v>Tai heo muối 200g</v>
      </c>
      <c r="N3330" s="21" t="str">
        <f t="shared" si="323"/>
        <v>K-C6</v>
      </c>
      <c r="Q3330" s="21" t="str">
        <f>VLOOKUP(K3330,TONG_SL!$A:$D,3,0)</f>
        <v>Túi</v>
      </c>
      <c r="R3330" s="106">
        <v>8</v>
      </c>
      <c r="S3330" s="220"/>
      <c r="T3330" s="220">
        <f>VLOOKUP(VLOOKUP(G3330,Ma_KH!$A:$R,18,0)&amp;K3330,Gia_MB!$A:$F,6,0)</f>
        <v>55595</v>
      </c>
      <c r="U3330" s="221">
        <f t="shared" si="324"/>
        <v>444760</v>
      </c>
      <c r="V3330" s="220"/>
      <c r="W3330" s="222">
        <f t="shared" si="325"/>
        <v>0</v>
      </c>
      <c r="X3330" s="223" t="str">
        <f t="shared" si="326"/>
        <v>8</v>
      </c>
      <c r="Y3330" s="220"/>
      <c r="Z3330" s="221">
        <f t="shared" si="327"/>
        <v>35580.800000000003</v>
      </c>
      <c r="AA3330" s="5">
        <f>VLOOKUP(G3330,Ma_KH!$A:$R,14,0)</f>
        <v>60</v>
      </c>
    </row>
    <row r="3331" spans="1:27" hidden="1" x14ac:dyDescent="0.25">
      <c r="A3331" s="234">
        <v>45995</v>
      </c>
      <c r="B3331" s="235">
        <v>4180885714</v>
      </c>
      <c r="C3331" s="236" t="s">
        <v>7767</v>
      </c>
      <c r="D3331" s="237">
        <v>45999</v>
      </c>
      <c r="E3331" s="238"/>
      <c r="F3331" s="236"/>
      <c r="G3331" s="32" t="s">
        <v>7231</v>
      </c>
      <c r="H3331" s="238"/>
      <c r="I3331" s="235" t="s">
        <v>8318</v>
      </c>
      <c r="J3331" s="240" t="s">
        <v>1771</v>
      </c>
      <c r="K3331" s="333" t="s">
        <v>32</v>
      </c>
      <c r="L3331" s="21" t="str">
        <f>VLOOKUP($K3331,TONG_SL!$A:$D,2,0)</f>
        <v>Giò Tai Lưỡi Xào 250g</v>
      </c>
      <c r="N3331" s="21" t="str">
        <f t="shared" ref="N3331:N3394" si="328">IF($B3331&lt;&gt;"","K-C6","")</f>
        <v>K-C6</v>
      </c>
      <c r="Q3331" s="21" t="str">
        <f>VLOOKUP(K3331,TONG_SL!$A:$D,3,0)</f>
        <v>Túi</v>
      </c>
      <c r="R3331" s="106">
        <v>5</v>
      </c>
      <c r="S3331" s="220"/>
      <c r="T3331" s="220">
        <f>VLOOKUP(VLOOKUP(G3331,Ma_KH!$A:$R,18,0)&amp;K3331,Gia_MB!$A:$F,6,0)</f>
        <v>50182</v>
      </c>
      <c r="U3331" s="221">
        <f t="shared" si="324"/>
        <v>250910</v>
      </c>
      <c r="V3331" s="220"/>
      <c r="W3331" s="222">
        <f t="shared" si="325"/>
        <v>0</v>
      </c>
      <c r="X3331" s="223" t="str">
        <f t="shared" si="326"/>
        <v>8</v>
      </c>
      <c r="Y3331" s="220"/>
      <c r="Z3331" s="221">
        <f t="shared" si="327"/>
        <v>20072.8</v>
      </c>
      <c r="AA3331" s="5">
        <f>VLOOKUP(G3331,Ma_KH!$A:$R,14,0)</f>
        <v>60</v>
      </c>
    </row>
    <row r="3332" spans="1:27" hidden="1" x14ac:dyDescent="0.25">
      <c r="A3332" s="234">
        <v>45995</v>
      </c>
      <c r="B3332" s="235">
        <v>4180885714</v>
      </c>
      <c r="C3332" s="236" t="s">
        <v>7767</v>
      </c>
      <c r="D3332" s="237">
        <v>45999</v>
      </c>
      <c r="E3332" s="238"/>
      <c r="F3332" s="236"/>
      <c r="G3332" s="32" t="s">
        <v>7231</v>
      </c>
      <c r="H3332" s="238"/>
      <c r="I3332" s="235" t="s">
        <v>8318</v>
      </c>
      <c r="J3332" s="240" t="s">
        <v>1771</v>
      </c>
      <c r="K3332" s="333" t="s">
        <v>7187</v>
      </c>
      <c r="L3332" s="21" t="str">
        <f>VLOOKUP($K3332,TONG_SL!$A:$D,2,0)</f>
        <v>Chân giò heo muối 300g</v>
      </c>
      <c r="N3332" s="21" t="str">
        <f t="shared" si="328"/>
        <v>K-C6</v>
      </c>
      <c r="Q3332" s="21" t="str">
        <f>VLOOKUP(K3332,TONG_SL!$A:$D,3,0)</f>
        <v>Túi</v>
      </c>
      <c r="R3332" s="106">
        <v>30</v>
      </c>
      <c r="S3332" s="220"/>
      <c r="T3332" s="220">
        <f>VLOOKUP(VLOOKUP(G3332,Ma_KH!$A:$R,18,0)&amp;K3332,Gia_MB!$A:$F,6,0)</f>
        <v>73431</v>
      </c>
      <c r="U3332" s="221">
        <f t="shared" si="324"/>
        <v>2202930</v>
      </c>
      <c r="V3332" s="220"/>
      <c r="W3332" s="222">
        <f t="shared" si="325"/>
        <v>0</v>
      </c>
      <c r="X3332" s="223" t="str">
        <f t="shared" si="326"/>
        <v>8</v>
      </c>
      <c r="Y3332" s="220"/>
      <c r="Z3332" s="221">
        <f t="shared" si="327"/>
        <v>176234.4</v>
      </c>
      <c r="AA3332" s="5">
        <f>VLOOKUP(G3332,Ma_KH!$A:$R,14,0)</f>
        <v>60</v>
      </c>
    </row>
    <row r="3333" spans="1:27" hidden="1" x14ac:dyDescent="0.25">
      <c r="A3333" s="234">
        <v>45995</v>
      </c>
      <c r="B3333" s="235">
        <v>4180885714</v>
      </c>
      <c r="C3333" s="236" t="s">
        <v>7767</v>
      </c>
      <c r="D3333" s="237">
        <v>45999</v>
      </c>
      <c r="E3333" s="238"/>
      <c r="F3333" s="236"/>
      <c r="G3333" s="32" t="s">
        <v>7231</v>
      </c>
      <c r="H3333" s="238"/>
      <c r="I3333" s="235" t="s">
        <v>8318</v>
      </c>
      <c r="J3333" s="240" t="s">
        <v>1771</v>
      </c>
      <c r="K3333" s="333" t="s">
        <v>7153</v>
      </c>
      <c r="L3333" s="21" t="str">
        <f>VLOOKUP($K3333,TONG_SL!$A:$D,2,0)</f>
        <v>Tai heo muối 200g</v>
      </c>
      <c r="N3333" s="21" t="str">
        <f t="shared" si="328"/>
        <v>K-C6</v>
      </c>
      <c r="Q3333" s="21" t="str">
        <f>VLOOKUP(K3333,TONG_SL!$A:$D,3,0)</f>
        <v>Túi</v>
      </c>
      <c r="R3333" s="106">
        <v>6</v>
      </c>
      <c r="S3333" s="220"/>
      <c r="T3333" s="220">
        <f>VLOOKUP(VLOOKUP(G3333,Ma_KH!$A:$R,18,0)&amp;K3333,Gia_MB!$A:$F,6,0)</f>
        <v>55595</v>
      </c>
      <c r="U3333" s="221">
        <f t="shared" si="324"/>
        <v>333570</v>
      </c>
      <c r="V3333" s="220"/>
      <c r="W3333" s="222">
        <f t="shared" si="325"/>
        <v>0</v>
      </c>
      <c r="X3333" s="223" t="str">
        <f t="shared" si="326"/>
        <v>8</v>
      </c>
      <c r="Y3333" s="220"/>
      <c r="Z3333" s="221">
        <f t="shared" si="327"/>
        <v>26685.600000000002</v>
      </c>
      <c r="AA3333" s="5">
        <f>VLOOKUP(G3333,Ma_KH!$A:$R,14,0)</f>
        <v>60</v>
      </c>
    </row>
    <row r="3334" spans="1:27" hidden="1" x14ac:dyDescent="0.25">
      <c r="A3334" s="234">
        <v>45995</v>
      </c>
      <c r="B3334" s="235">
        <v>4180885714</v>
      </c>
      <c r="C3334" s="236" t="s">
        <v>7767</v>
      </c>
      <c r="D3334" s="237">
        <v>45999</v>
      </c>
      <c r="E3334" s="238"/>
      <c r="F3334" s="236"/>
      <c r="G3334" s="32" t="s">
        <v>7231</v>
      </c>
      <c r="H3334" s="238"/>
      <c r="I3334" s="235" t="s">
        <v>8318</v>
      </c>
      <c r="J3334" s="240" t="s">
        <v>1771</v>
      </c>
      <c r="K3334" s="333" t="s">
        <v>30</v>
      </c>
      <c r="L3334" s="21" t="str">
        <f>VLOOKUP($K3334,TONG_SL!$A:$D,2,0)</f>
        <v>Gà muối 500g</v>
      </c>
      <c r="N3334" s="21" t="str">
        <f t="shared" si="328"/>
        <v>K-C6</v>
      </c>
      <c r="Q3334" s="21" t="str">
        <f>VLOOKUP(K3334,TONG_SL!$A:$D,3,0)</f>
        <v>Túi</v>
      </c>
      <c r="R3334" s="106">
        <v>8</v>
      </c>
      <c r="S3334" s="220"/>
      <c r="T3334" s="220">
        <f>VLOOKUP(VLOOKUP(G3334,Ma_KH!$A:$R,18,0)&amp;K3334,Gia_MB!$A:$F,6,0)</f>
        <v>111058</v>
      </c>
      <c r="U3334" s="221">
        <f t="shared" si="324"/>
        <v>888464</v>
      </c>
      <c r="V3334" s="220"/>
      <c r="W3334" s="222">
        <f t="shared" si="325"/>
        <v>0</v>
      </c>
      <c r="X3334" s="223" t="str">
        <f t="shared" si="326"/>
        <v>8</v>
      </c>
      <c r="Y3334" s="220"/>
      <c r="Z3334" s="221">
        <f t="shared" si="327"/>
        <v>71077.119999999995</v>
      </c>
      <c r="AA3334" s="5">
        <f>VLOOKUP(G3334,Ma_KH!$A:$R,14,0)</f>
        <v>60</v>
      </c>
    </row>
    <row r="3335" spans="1:27" hidden="1" x14ac:dyDescent="0.25">
      <c r="A3335" s="234">
        <v>45995</v>
      </c>
      <c r="B3335" s="235">
        <v>4180885714</v>
      </c>
      <c r="C3335" s="236" t="s">
        <v>7767</v>
      </c>
      <c r="D3335" s="237">
        <v>45999</v>
      </c>
      <c r="E3335" s="238"/>
      <c r="F3335" s="236"/>
      <c r="G3335" s="32" t="s">
        <v>7231</v>
      </c>
      <c r="H3335" s="238"/>
      <c r="I3335" s="235" t="s">
        <v>8318</v>
      </c>
      <c r="J3335" s="240" t="s">
        <v>1771</v>
      </c>
      <c r="K3335" s="333" t="s">
        <v>48</v>
      </c>
      <c r="L3335" s="21" t="str">
        <f>VLOOKUP($K3335,TONG_SL!$A:$D,2,0)</f>
        <v>Mọc Nấm Hương 250g</v>
      </c>
      <c r="N3335" s="21" t="str">
        <f t="shared" si="328"/>
        <v>K-C6</v>
      </c>
      <c r="Q3335" s="21" t="str">
        <f>VLOOKUP(K3335,TONG_SL!$A:$D,3,0)</f>
        <v>Túi</v>
      </c>
      <c r="R3335" s="106">
        <v>6</v>
      </c>
      <c r="S3335" s="220"/>
      <c r="T3335" s="220">
        <f>VLOOKUP(VLOOKUP(G3335,Ma_KH!$A:$R,18,0)&amp;K3335,Gia_MB!$A:$F,6,0)</f>
        <v>46000</v>
      </c>
      <c r="U3335" s="221">
        <f t="shared" si="324"/>
        <v>276000</v>
      </c>
      <c r="V3335" s="220"/>
      <c r="W3335" s="222">
        <f t="shared" si="325"/>
        <v>0</v>
      </c>
      <c r="X3335" s="223" t="str">
        <f t="shared" si="326"/>
        <v>8</v>
      </c>
      <c r="Y3335" s="220"/>
      <c r="Z3335" s="221">
        <f t="shared" si="327"/>
        <v>22080</v>
      </c>
      <c r="AA3335" s="5">
        <f>VLOOKUP(G3335,Ma_KH!$A:$R,14,0)</f>
        <v>60</v>
      </c>
    </row>
    <row r="3336" spans="1:27" hidden="1" x14ac:dyDescent="0.25">
      <c r="A3336" s="234">
        <v>45995</v>
      </c>
      <c r="B3336" s="235">
        <v>4180885483</v>
      </c>
      <c r="C3336" s="236" t="s">
        <v>7767</v>
      </c>
      <c r="D3336" s="237">
        <v>45999</v>
      </c>
      <c r="E3336" s="238"/>
      <c r="F3336" s="236"/>
      <c r="G3336" s="32" t="s">
        <v>7231</v>
      </c>
      <c r="H3336" s="238"/>
      <c r="I3336" s="235" t="s">
        <v>8319</v>
      </c>
      <c r="J3336" s="240" t="s">
        <v>1771</v>
      </c>
      <c r="K3336" s="333" t="s">
        <v>30</v>
      </c>
      <c r="L3336" s="21" t="str">
        <f>VLOOKUP($K3336,TONG_SL!$A:$D,2,0)</f>
        <v>Gà muối 500g</v>
      </c>
      <c r="N3336" s="21" t="str">
        <f t="shared" si="328"/>
        <v>K-C6</v>
      </c>
      <c r="Q3336" s="21" t="str">
        <f>VLOOKUP(K3336,TONG_SL!$A:$D,3,0)</f>
        <v>Túi</v>
      </c>
      <c r="R3336" s="106">
        <v>15</v>
      </c>
      <c r="S3336" s="220"/>
      <c r="T3336" s="220">
        <f>VLOOKUP(VLOOKUP(G3336,Ma_KH!$A:$R,18,0)&amp;K3336,Gia_MB!$A:$F,6,0)</f>
        <v>111058</v>
      </c>
      <c r="U3336" s="221">
        <f t="shared" si="324"/>
        <v>1665870</v>
      </c>
      <c r="V3336" s="220"/>
      <c r="W3336" s="222">
        <f t="shared" si="325"/>
        <v>0</v>
      </c>
      <c r="X3336" s="223" t="str">
        <f t="shared" si="326"/>
        <v>8</v>
      </c>
      <c r="Y3336" s="220"/>
      <c r="Z3336" s="221">
        <f t="shared" si="327"/>
        <v>133269.6</v>
      </c>
      <c r="AA3336" s="5">
        <f>VLOOKUP(G3336,Ma_KH!$A:$R,14,0)</f>
        <v>60</v>
      </c>
    </row>
    <row r="3337" spans="1:27" hidden="1" x14ac:dyDescent="0.25">
      <c r="A3337" s="234">
        <v>45995</v>
      </c>
      <c r="B3337" s="235">
        <v>4180885483</v>
      </c>
      <c r="C3337" s="236" t="s">
        <v>7767</v>
      </c>
      <c r="D3337" s="237">
        <v>45999</v>
      </c>
      <c r="E3337" s="238"/>
      <c r="F3337" s="236"/>
      <c r="G3337" s="32" t="s">
        <v>7231</v>
      </c>
      <c r="H3337" s="238"/>
      <c r="I3337" s="235" t="s">
        <v>8319</v>
      </c>
      <c r="J3337" s="240" t="s">
        <v>1771</v>
      </c>
      <c r="K3337" s="333" t="s">
        <v>48</v>
      </c>
      <c r="L3337" s="21" t="str">
        <f>VLOOKUP($K3337,TONG_SL!$A:$D,2,0)</f>
        <v>Mọc Nấm Hương 250g</v>
      </c>
      <c r="N3337" s="21" t="str">
        <f t="shared" si="328"/>
        <v>K-C6</v>
      </c>
      <c r="Q3337" s="21" t="str">
        <f>VLOOKUP(K3337,TONG_SL!$A:$D,3,0)</f>
        <v>Túi</v>
      </c>
      <c r="R3337" s="106">
        <v>4</v>
      </c>
      <c r="S3337" s="220"/>
      <c r="T3337" s="220">
        <f>VLOOKUP(VLOOKUP(G3337,Ma_KH!$A:$R,18,0)&amp;K3337,Gia_MB!$A:$F,6,0)</f>
        <v>46000</v>
      </c>
      <c r="U3337" s="221">
        <f t="shared" si="324"/>
        <v>184000</v>
      </c>
      <c r="V3337" s="220"/>
      <c r="W3337" s="222">
        <f t="shared" si="325"/>
        <v>0</v>
      </c>
      <c r="X3337" s="223" t="str">
        <f t="shared" si="326"/>
        <v>8</v>
      </c>
      <c r="Y3337" s="220"/>
      <c r="Z3337" s="221">
        <f t="shared" si="327"/>
        <v>14720</v>
      </c>
      <c r="AA3337" s="5">
        <f>VLOOKUP(G3337,Ma_KH!$A:$R,14,0)</f>
        <v>60</v>
      </c>
    </row>
    <row r="3338" spans="1:27" hidden="1" x14ac:dyDescent="0.25">
      <c r="A3338" s="234">
        <v>45995</v>
      </c>
      <c r="B3338" s="235">
        <v>4180885483</v>
      </c>
      <c r="C3338" s="236" t="s">
        <v>7767</v>
      </c>
      <c r="D3338" s="237">
        <v>45999</v>
      </c>
      <c r="E3338" s="238"/>
      <c r="F3338" s="236"/>
      <c r="G3338" s="32" t="s">
        <v>7231</v>
      </c>
      <c r="H3338" s="238"/>
      <c r="I3338" s="235" t="s">
        <v>8319</v>
      </c>
      <c r="J3338" s="240" t="s">
        <v>1771</v>
      </c>
      <c r="K3338" s="333" t="s">
        <v>7187</v>
      </c>
      <c r="L3338" s="21" t="str">
        <f>VLOOKUP($K3338,TONG_SL!$A:$D,2,0)</f>
        <v>Chân giò heo muối 300g</v>
      </c>
      <c r="N3338" s="21" t="str">
        <f t="shared" si="328"/>
        <v>K-C6</v>
      </c>
      <c r="Q3338" s="21" t="str">
        <f>VLOOKUP(K3338,TONG_SL!$A:$D,3,0)</f>
        <v>Túi</v>
      </c>
      <c r="R3338" s="106">
        <v>10</v>
      </c>
      <c r="S3338" s="220"/>
      <c r="T3338" s="220">
        <f>VLOOKUP(VLOOKUP(G3338,Ma_KH!$A:$R,18,0)&amp;K3338,Gia_MB!$A:$F,6,0)</f>
        <v>73431</v>
      </c>
      <c r="U3338" s="221">
        <f t="shared" si="324"/>
        <v>734310</v>
      </c>
      <c r="V3338" s="220"/>
      <c r="W3338" s="222">
        <f t="shared" si="325"/>
        <v>0</v>
      </c>
      <c r="X3338" s="223" t="str">
        <f t="shared" si="326"/>
        <v>8</v>
      </c>
      <c r="Y3338" s="220"/>
      <c r="Z3338" s="221">
        <f t="shared" si="327"/>
        <v>58744.800000000003</v>
      </c>
      <c r="AA3338" s="5">
        <f>VLOOKUP(G3338,Ma_KH!$A:$R,14,0)</f>
        <v>60</v>
      </c>
    </row>
    <row r="3339" spans="1:27" hidden="1" x14ac:dyDescent="0.25">
      <c r="A3339" s="234">
        <v>45995</v>
      </c>
      <c r="B3339" s="235">
        <v>4180885483</v>
      </c>
      <c r="C3339" s="236" t="s">
        <v>7767</v>
      </c>
      <c r="D3339" s="237">
        <v>45999</v>
      </c>
      <c r="E3339" s="238"/>
      <c r="F3339" s="236"/>
      <c r="G3339" s="32" t="s">
        <v>7231</v>
      </c>
      <c r="H3339" s="238"/>
      <c r="I3339" s="235" t="s">
        <v>8319</v>
      </c>
      <c r="J3339" s="240" t="s">
        <v>1771</v>
      </c>
      <c r="K3339" s="333" t="s">
        <v>32</v>
      </c>
      <c r="L3339" s="21" t="str">
        <f>VLOOKUP($K3339,TONG_SL!$A:$D,2,0)</f>
        <v>Giò Tai Lưỡi Xào 250g</v>
      </c>
      <c r="N3339" s="21" t="str">
        <f t="shared" si="328"/>
        <v>K-C6</v>
      </c>
      <c r="Q3339" s="21" t="str">
        <f>VLOOKUP(K3339,TONG_SL!$A:$D,3,0)</f>
        <v>Túi</v>
      </c>
      <c r="R3339" s="106">
        <v>8</v>
      </c>
      <c r="S3339" s="220"/>
      <c r="T3339" s="220">
        <f>VLOOKUP(VLOOKUP(G3339,Ma_KH!$A:$R,18,0)&amp;K3339,Gia_MB!$A:$F,6,0)</f>
        <v>50182</v>
      </c>
      <c r="U3339" s="221">
        <f t="shared" si="324"/>
        <v>401456</v>
      </c>
      <c r="V3339" s="220"/>
      <c r="W3339" s="222">
        <f t="shared" si="325"/>
        <v>0</v>
      </c>
      <c r="X3339" s="223" t="str">
        <f t="shared" si="326"/>
        <v>8</v>
      </c>
      <c r="Y3339" s="220"/>
      <c r="Z3339" s="221">
        <f t="shared" si="327"/>
        <v>32116.48</v>
      </c>
      <c r="AA3339" s="5">
        <f>VLOOKUP(G3339,Ma_KH!$A:$R,14,0)</f>
        <v>60</v>
      </c>
    </row>
    <row r="3340" spans="1:27" hidden="1" x14ac:dyDescent="0.25">
      <c r="A3340" s="234">
        <v>45995</v>
      </c>
      <c r="B3340" s="235">
        <v>4180885483</v>
      </c>
      <c r="C3340" s="236" t="s">
        <v>7767</v>
      </c>
      <c r="D3340" s="237">
        <v>45999</v>
      </c>
      <c r="E3340" s="238"/>
      <c r="F3340" s="236"/>
      <c r="G3340" s="32" t="s">
        <v>7231</v>
      </c>
      <c r="H3340" s="238"/>
      <c r="I3340" s="235" t="s">
        <v>8319</v>
      </c>
      <c r="J3340" s="240" t="s">
        <v>1771</v>
      </c>
      <c r="K3340" s="333" t="s">
        <v>7153</v>
      </c>
      <c r="L3340" s="21" t="str">
        <f>VLOOKUP($K3340,TONG_SL!$A:$D,2,0)</f>
        <v>Tai heo muối 200g</v>
      </c>
      <c r="N3340" s="21" t="str">
        <f t="shared" si="328"/>
        <v>K-C6</v>
      </c>
      <c r="Q3340" s="21" t="str">
        <f>VLOOKUP(K3340,TONG_SL!$A:$D,3,0)</f>
        <v>Túi</v>
      </c>
      <c r="R3340" s="106">
        <v>4</v>
      </c>
      <c r="S3340" s="220"/>
      <c r="T3340" s="220">
        <f>VLOOKUP(VLOOKUP(G3340,Ma_KH!$A:$R,18,0)&amp;K3340,Gia_MB!$A:$F,6,0)</f>
        <v>55595</v>
      </c>
      <c r="U3340" s="221">
        <f t="shared" si="324"/>
        <v>222380</v>
      </c>
      <c r="V3340" s="220"/>
      <c r="W3340" s="222">
        <f t="shared" si="325"/>
        <v>0</v>
      </c>
      <c r="X3340" s="223" t="str">
        <f t="shared" si="326"/>
        <v>8</v>
      </c>
      <c r="Y3340" s="220"/>
      <c r="Z3340" s="221">
        <f t="shared" si="327"/>
        <v>17790.400000000001</v>
      </c>
      <c r="AA3340" s="5">
        <f>VLOOKUP(G3340,Ma_KH!$A:$R,14,0)</f>
        <v>60</v>
      </c>
    </row>
    <row r="3341" spans="1:27" hidden="1" x14ac:dyDescent="0.25">
      <c r="A3341" s="234">
        <v>45995</v>
      </c>
      <c r="B3341" s="235">
        <v>4180885518</v>
      </c>
      <c r="C3341" s="236" t="s">
        <v>7767</v>
      </c>
      <c r="D3341" s="237">
        <v>45999</v>
      </c>
      <c r="E3341" s="238"/>
      <c r="F3341" s="236"/>
      <c r="G3341" s="32" t="s">
        <v>7231</v>
      </c>
      <c r="H3341" s="238"/>
      <c r="I3341" s="235" t="s">
        <v>8320</v>
      </c>
      <c r="J3341" s="240" t="s">
        <v>1771</v>
      </c>
      <c r="K3341" s="333" t="s">
        <v>30</v>
      </c>
      <c r="L3341" s="21" t="str">
        <f>VLOOKUP($K3341,TONG_SL!$A:$D,2,0)</f>
        <v>Gà muối 500g</v>
      </c>
      <c r="N3341" s="21" t="str">
        <f t="shared" si="328"/>
        <v>K-C6</v>
      </c>
      <c r="Q3341" s="21" t="str">
        <f>VLOOKUP(K3341,TONG_SL!$A:$D,3,0)</f>
        <v>Túi</v>
      </c>
      <c r="R3341" s="106">
        <v>8</v>
      </c>
      <c r="S3341" s="220"/>
      <c r="T3341" s="220">
        <f>VLOOKUP(VLOOKUP(G3341,Ma_KH!$A:$R,18,0)&amp;K3341,Gia_MB!$A:$F,6,0)</f>
        <v>111058</v>
      </c>
      <c r="U3341" s="221">
        <f t="shared" si="324"/>
        <v>888464</v>
      </c>
      <c r="V3341" s="220"/>
      <c r="W3341" s="222">
        <f t="shared" si="325"/>
        <v>0</v>
      </c>
      <c r="X3341" s="223" t="str">
        <f t="shared" si="326"/>
        <v>8</v>
      </c>
      <c r="Y3341" s="220"/>
      <c r="Z3341" s="221">
        <f t="shared" si="327"/>
        <v>71077.119999999995</v>
      </c>
      <c r="AA3341" s="5">
        <f>VLOOKUP(G3341,Ma_KH!$A:$R,14,0)</f>
        <v>60</v>
      </c>
    </row>
    <row r="3342" spans="1:27" hidden="1" x14ac:dyDescent="0.25">
      <c r="A3342" s="234">
        <v>45995</v>
      </c>
      <c r="B3342" s="235">
        <v>4180885518</v>
      </c>
      <c r="C3342" s="236" t="s">
        <v>7767</v>
      </c>
      <c r="D3342" s="237">
        <v>45999</v>
      </c>
      <c r="E3342" s="238"/>
      <c r="F3342" s="236"/>
      <c r="G3342" s="32" t="s">
        <v>7231</v>
      </c>
      <c r="H3342" s="238"/>
      <c r="I3342" s="235" t="s">
        <v>8320</v>
      </c>
      <c r="J3342" s="240" t="s">
        <v>1771</v>
      </c>
      <c r="K3342" s="333" t="s">
        <v>48</v>
      </c>
      <c r="L3342" s="21" t="str">
        <f>VLOOKUP($K3342,TONG_SL!$A:$D,2,0)</f>
        <v>Mọc Nấm Hương 250g</v>
      </c>
      <c r="N3342" s="21" t="str">
        <f t="shared" si="328"/>
        <v>K-C6</v>
      </c>
      <c r="Q3342" s="21" t="str">
        <f>VLOOKUP(K3342,TONG_SL!$A:$D,3,0)</f>
        <v>Túi</v>
      </c>
      <c r="R3342" s="106">
        <v>6</v>
      </c>
      <c r="S3342" s="220"/>
      <c r="T3342" s="220">
        <f>VLOOKUP(VLOOKUP(G3342,Ma_KH!$A:$R,18,0)&amp;K3342,Gia_MB!$A:$F,6,0)</f>
        <v>46000</v>
      </c>
      <c r="U3342" s="221">
        <f t="shared" si="324"/>
        <v>276000</v>
      </c>
      <c r="V3342" s="220"/>
      <c r="W3342" s="222">
        <f t="shared" si="325"/>
        <v>0</v>
      </c>
      <c r="X3342" s="223" t="str">
        <f t="shared" si="326"/>
        <v>8</v>
      </c>
      <c r="Y3342" s="220"/>
      <c r="Z3342" s="221">
        <f t="shared" si="327"/>
        <v>22080</v>
      </c>
      <c r="AA3342" s="5">
        <f>VLOOKUP(G3342,Ma_KH!$A:$R,14,0)</f>
        <v>60</v>
      </c>
    </row>
    <row r="3343" spans="1:27" hidden="1" x14ac:dyDescent="0.25">
      <c r="A3343" s="234">
        <v>45995</v>
      </c>
      <c r="B3343" s="235">
        <v>4180885518</v>
      </c>
      <c r="C3343" s="236" t="s">
        <v>7767</v>
      </c>
      <c r="D3343" s="237">
        <v>45999</v>
      </c>
      <c r="E3343" s="238"/>
      <c r="F3343" s="236"/>
      <c r="G3343" s="32" t="s">
        <v>7231</v>
      </c>
      <c r="H3343" s="238"/>
      <c r="I3343" s="235" t="s">
        <v>8320</v>
      </c>
      <c r="J3343" s="240" t="s">
        <v>1771</v>
      </c>
      <c r="K3343" s="333" t="s">
        <v>7187</v>
      </c>
      <c r="L3343" s="21" t="str">
        <f>VLOOKUP($K3343,TONG_SL!$A:$D,2,0)</f>
        <v>Chân giò heo muối 300g</v>
      </c>
      <c r="N3343" s="21" t="str">
        <f t="shared" si="328"/>
        <v>K-C6</v>
      </c>
      <c r="Q3343" s="21" t="str">
        <f>VLOOKUP(K3343,TONG_SL!$A:$D,3,0)</f>
        <v>Túi</v>
      </c>
      <c r="R3343" s="106">
        <v>14</v>
      </c>
      <c r="S3343" s="220"/>
      <c r="T3343" s="220">
        <f>VLOOKUP(VLOOKUP(G3343,Ma_KH!$A:$R,18,0)&amp;K3343,Gia_MB!$A:$F,6,0)</f>
        <v>73431</v>
      </c>
      <c r="U3343" s="221">
        <f t="shared" si="324"/>
        <v>1028034</v>
      </c>
      <c r="V3343" s="220"/>
      <c r="W3343" s="222">
        <f t="shared" si="325"/>
        <v>0</v>
      </c>
      <c r="X3343" s="223" t="str">
        <f t="shared" si="326"/>
        <v>8</v>
      </c>
      <c r="Y3343" s="220"/>
      <c r="Z3343" s="221">
        <f t="shared" si="327"/>
        <v>82242.720000000001</v>
      </c>
      <c r="AA3343" s="5">
        <f>VLOOKUP(G3343,Ma_KH!$A:$R,14,0)</f>
        <v>60</v>
      </c>
    </row>
    <row r="3344" spans="1:27" hidden="1" x14ac:dyDescent="0.25">
      <c r="A3344" s="234">
        <v>45995</v>
      </c>
      <c r="B3344" s="235">
        <v>4180885518</v>
      </c>
      <c r="C3344" s="236" t="s">
        <v>7767</v>
      </c>
      <c r="D3344" s="237">
        <v>45999</v>
      </c>
      <c r="E3344" s="238"/>
      <c r="F3344" s="236"/>
      <c r="G3344" s="32" t="s">
        <v>7231</v>
      </c>
      <c r="H3344" s="238"/>
      <c r="I3344" s="235" t="s">
        <v>8320</v>
      </c>
      <c r="J3344" s="240" t="s">
        <v>1771</v>
      </c>
      <c r="K3344" s="333" t="s">
        <v>32</v>
      </c>
      <c r="L3344" s="21" t="str">
        <f>VLOOKUP($K3344,TONG_SL!$A:$D,2,0)</f>
        <v>Giò Tai Lưỡi Xào 250g</v>
      </c>
      <c r="N3344" s="21" t="str">
        <f t="shared" si="328"/>
        <v>K-C6</v>
      </c>
      <c r="Q3344" s="21" t="str">
        <f>VLOOKUP(K3344,TONG_SL!$A:$D,3,0)</f>
        <v>Túi</v>
      </c>
      <c r="R3344" s="106">
        <v>10</v>
      </c>
      <c r="S3344" s="220"/>
      <c r="T3344" s="220">
        <f>VLOOKUP(VLOOKUP(G3344,Ma_KH!$A:$R,18,0)&amp;K3344,Gia_MB!$A:$F,6,0)</f>
        <v>50182</v>
      </c>
      <c r="U3344" s="221">
        <f t="shared" si="324"/>
        <v>501820</v>
      </c>
      <c r="V3344" s="220"/>
      <c r="W3344" s="222">
        <f t="shared" si="325"/>
        <v>0</v>
      </c>
      <c r="X3344" s="223" t="str">
        <f t="shared" si="326"/>
        <v>8</v>
      </c>
      <c r="Y3344" s="220"/>
      <c r="Z3344" s="221">
        <f t="shared" si="327"/>
        <v>40145.599999999999</v>
      </c>
      <c r="AA3344" s="5">
        <f>VLOOKUP(G3344,Ma_KH!$A:$R,14,0)</f>
        <v>60</v>
      </c>
    </row>
    <row r="3345" spans="1:27" hidden="1" x14ac:dyDescent="0.25">
      <c r="A3345" s="234">
        <v>45995</v>
      </c>
      <c r="B3345" s="235">
        <v>4180885518</v>
      </c>
      <c r="C3345" s="236" t="s">
        <v>7767</v>
      </c>
      <c r="D3345" s="237">
        <v>45999</v>
      </c>
      <c r="E3345" s="238"/>
      <c r="F3345" s="236"/>
      <c r="G3345" s="32" t="s">
        <v>7231</v>
      </c>
      <c r="H3345" s="238"/>
      <c r="I3345" s="235" t="s">
        <v>8320</v>
      </c>
      <c r="J3345" s="240" t="s">
        <v>1771</v>
      </c>
      <c r="K3345" s="333" t="s">
        <v>7153</v>
      </c>
      <c r="L3345" s="21" t="str">
        <f>VLOOKUP($K3345,TONG_SL!$A:$D,2,0)</f>
        <v>Tai heo muối 200g</v>
      </c>
      <c r="N3345" s="21" t="str">
        <f t="shared" si="328"/>
        <v>K-C6</v>
      </c>
      <c r="Q3345" s="21" t="str">
        <f>VLOOKUP(K3345,TONG_SL!$A:$D,3,0)</f>
        <v>Túi</v>
      </c>
      <c r="R3345" s="106">
        <v>6</v>
      </c>
      <c r="S3345" s="220"/>
      <c r="T3345" s="220">
        <f>VLOOKUP(VLOOKUP(G3345,Ma_KH!$A:$R,18,0)&amp;K3345,Gia_MB!$A:$F,6,0)</f>
        <v>55595</v>
      </c>
      <c r="U3345" s="221">
        <f t="shared" si="324"/>
        <v>333570</v>
      </c>
      <c r="V3345" s="220"/>
      <c r="W3345" s="222">
        <f t="shared" si="325"/>
        <v>0</v>
      </c>
      <c r="X3345" s="223" t="str">
        <f t="shared" si="326"/>
        <v>8</v>
      </c>
      <c r="Y3345" s="220"/>
      <c r="Z3345" s="221">
        <f t="shared" si="327"/>
        <v>26685.600000000002</v>
      </c>
      <c r="AA3345" s="5">
        <f>VLOOKUP(G3345,Ma_KH!$A:$R,14,0)</f>
        <v>60</v>
      </c>
    </row>
    <row r="3346" spans="1:27" hidden="1" x14ac:dyDescent="0.25">
      <c r="A3346" s="234">
        <v>45995</v>
      </c>
      <c r="B3346" s="235">
        <v>4180885520</v>
      </c>
      <c r="C3346" s="236" t="s">
        <v>7767</v>
      </c>
      <c r="D3346" s="237">
        <v>45999</v>
      </c>
      <c r="E3346" s="238"/>
      <c r="F3346" s="236"/>
      <c r="G3346" s="32" t="s">
        <v>7231</v>
      </c>
      <c r="H3346" s="238"/>
      <c r="I3346" s="235" t="s">
        <v>8321</v>
      </c>
      <c r="J3346" s="240" t="s">
        <v>1771</v>
      </c>
      <c r="K3346" s="333" t="s">
        <v>7153</v>
      </c>
      <c r="L3346" s="21" t="str">
        <f>VLOOKUP($K3346,TONG_SL!$A:$D,2,0)</f>
        <v>Tai heo muối 200g</v>
      </c>
      <c r="N3346" s="21" t="str">
        <f t="shared" si="328"/>
        <v>K-C6</v>
      </c>
      <c r="Q3346" s="21" t="str">
        <f>VLOOKUP(K3346,TONG_SL!$A:$D,3,0)</f>
        <v>Túi</v>
      </c>
      <c r="R3346" s="106">
        <v>6</v>
      </c>
      <c r="S3346" s="220"/>
      <c r="T3346" s="220">
        <f>VLOOKUP(VLOOKUP(G3346,Ma_KH!$A:$R,18,0)&amp;K3346,Gia_MB!$A:$F,6,0)</f>
        <v>55595</v>
      </c>
      <c r="U3346" s="221">
        <f t="shared" si="324"/>
        <v>333570</v>
      </c>
      <c r="V3346" s="220"/>
      <c r="W3346" s="222">
        <f t="shared" si="325"/>
        <v>0</v>
      </c>
      <c r="X3346" s="223" t="str">
        <f t="shared" si="326"/>
        <v>8</v>
      </c>
      <c r="Y3346" s="220"/>
      <c r="Z3346" s="221">
        <f t="shared" si="327"/>
        <v>26685.600000000002</v>
      </c>
      <c r="AA3346" s="5">
        <f>VLOOKUP(G3346,Ma_KH!$A:$R,14,0)</f>
        <v>60</v>
      </c>
    </row>
    <row r="3347" spans="1:27" hidden="1" x14ac:dyDescent="0.25">
      <c r="A3347" s="234">
        <v>45995</v>
      </c>
      <c r="B3347" s="235">
        <v>4180885520</v>
      </c>
      <c r="C3347" s="236" t="s">
        <v>7767</v>
      </c>
      <c r="D3347" s="237">
        <v>45999</v>
      </c>
      <c r="E3347" s="238"/>
      <c r="F3347" s="236"/>
      <c r="G3347" s="32" t="s">
        <v>7231</v>
      </c>
      <c r="H3347" s="238"/>
      <c r="I3347" s="235" t="s">
        <v>8321</v>
      </c>
      <c r="J3347" s="240" t="s">
        <v>1771</v>
      </c>
      <c r="K3347" s="333" t="s">
        <v>32</v>
      </c>
      <c r="L3347" s="21" t="str">
        <f>VLOOKUP($K3347,TONG_SL!$A:$D,2,0)</f>
        <v>Giò Tai Lưỡi Xào 250g</v>
      </c>
      <c r="N3347" s="21" t="str">
        <f t="shared" si="328"/>
        <v>K-C6</v>
      </c>
      <c r="Q3347" s="21" t="str">
        <f>VLOOKUP(K3347,TONG_SL!$A:$D,3,0)</f>
        <v>Túi</v>
      </c>
      <c r="R3347" s="106">
        <v>10</v>
      </c>
      <c r="S3347" s="220"/>
      <c r="T3347" s="220">
        <f>VLOOKUP(VLOOKUP(G3347,Ma_KH!$A:$R,18,0)&amp;K3347,Gia_MB!$A:$F,6,0)</f>
        <v>50182</v>
      </c>
      <c r="U3347" s="221">
        <f t="shared" si="324"/>
        <v>501820</v>
      </c>
      <c r="V3347" s="220"/>
      <c r="W3347" s="222">
        <f t="shared" si="325"/>
        <v>0</v>
      </c>
      <c r="X3347" s="223" t="str">
        <f t="shared" si="326"/>
        <v>8</v>
      </c>
      <c r="Y3347" s="220"/>
      <c r="Z3347" s="221">
        <f t="shared" si="327"/>
        <v>40145.599999999999</v>
      </c>
      <c r="AA3347" s="5">
        <f>VLOOKUP(G3347,Ma_KH!$A:$R,14,0)</f>
        <v>60</v>
      </c>
    </row>
    <row r="3348" spans="1:27" hidden="1" x14ac:dyDescent="0.25">
      <c r="A3348" s="234">
        <v>45995</v>
      </c>
      <c r="B3348" s="235">
        <v>4180885520</v>
      </c>
      <c r="C3348" s="236" t="s">
        <v>7767</v>
      </c>
      <c r="D3348" s="237">
        <v>45999</v>
      </c>
      <c r="E3348" s="238"/>
      <c r="F3348" s="236"/>
      <c r="G3348" s="32" t="s">
        <v>7231</v>
      </c>
      <c r="H3348" s="238"/>
      <c r="I3348" s="235" t="s">
        <v>8321</v>
      </c>
      <c r="J3348" s="240" t="s">
        <v>1771</v>
      </c>
      <c r="K3348" s="333" t="s">
        <v>7187</v>
      </c>
      <c r="L3348" s="21" t="str">
        <f>VLOOKUP($K3348,TONG_SL!$A:$D,2,0)</f>
        <v>Chân giò heo muối 300g</v>
      </c>
      <c r="N3348" s="21" t="str">
        <f t="shared" si="328"/>
        <v>K-C6</v>
      </c>
      <c r="Q3348" s="21" t="str">
        <f>VLOOKUP(K3348,TONG_SL!$A:$D,3,0)</f>
        <v>Túi</v>
      </c>
      <c r="R3348" s="106">
        <v>14</v>
      </c>
      <c r="S3348" s="220"/>
      <c r="T3348" s="220">
        <f>VLOOKUP(VLOOKUP(G3348,Ma_KH!$A:$R,18,0)&amp;K3348,Gia_MB!$A:$F,6,0)</f>
        <v>73431</v>
      </c>
      <c r="U3348" s="221">
        <f t="shared" si="324"/>
        <v>1028034</v>
      </c>
      <c r="V3348" s="220"/>
      <c r="W3348" s="222">
        <f t="shared" si="325"/>
        <v>0</v>
      </c>
      <c r="X3348" s="223" t="str">
        <f t="shared" si="326"/>
        <v>8</v>
      </c>
      <c r="Y3348" s="220"/>
      <c r="Z3348" s="221">
        <f t="shared" si="327"/>
        <v>82242.720000000001</v>
      </c>
      <c r="AA3348" s="5">
        <f>VLOOKUP(G3348,Ma_KH!$A:$R,14,0)</f>
        <v>60</v>
      </c>
    </row>
    <row r="3349" spans="1:27" hidden="1" x14ac:dyDescent="0.25">
      <c r="A3349" s="234">
        <v>45995</v>
      </c>
      <c r="B3349" s="235">
        <v>4180885520</v>
      </c>
      <c r="C3349" s="236" t="s">
        <v>7767</v>
      </c>
      <c r="D3349" s="237">
        <v>45999</v>
      </c>
      <c r="E3349" s="238"/>
      <c r="F3349" s="236"/>
      <c r="G3349" s="32" t="s">
        <v>7231</v>
      </c>
      <c r="H3349" s="238"/>
      <c r="I3349" s="235" t="s">
        <v>8321</v>
      </c>
      <c r="J3349" s="240" t="s">
        <v>1771</v>
      </c>
      <c r="K3349" s="333" t="s">
        <v>48</v>
      </c>
      <c r="L3349" s="21" t="str">
        <f>VLOOKUP($K3349,TONG_SL!$A:$D,2,0)</f>
        <v>Mọc Nấm Hương 250g</v>
      </c>
      <c r="N3349" s="21" t="str">
        <f t="shared" si="328"/>
        <v>K-C6</v>
      </c>
      <c r="Q3349" s="21" t="str">
        <f>VLOOKUP(K3349,TONG_SL!$A:$D,3,0)</f>
        <v>Túi</v>
      </c>
      <c r="R3349" s="106">
        <v>7</v>
      </c>
      <c r="S3349" s="220"/>
      <c r="T3349" s="220">
        <f>VLOOKUP(VLOOKUP(G3349,Ma_KH!$A:$R,18,0)&amp;K3349,Gia_MB!$A:$F,6,0)</f>
        <v>46000</v>
      </c>
      <c r="U3349" s="221">
        <f t="shared" si="324"/>
        <v>322000</v>
      </c>
      <c r="V3349" s="220"/>
      <c r="W3349" s="222">
        <f t="shared" si="325"/>
        <v>0</v>
      </c>
      <c r="X3349" s="223" t="str">
        <f t="shared" si="326"/>
        <v>8</v>
      </c>
      <c r="Y3349" s="220"/>
      <c r="Z3349" s="221">
        <f t="shared" si="327"/>
        <v>25760</v>
      </c>
      <c r="AA3349" s="5">
        <f>VLOOKUP(G3349,Ma_KH!$A:$R,14,0)</f>
        <v>60</v>
      </c>
    </row>
    <row r="3350" spans="1:27" hidden="1" x14ac:dyDescent="0.25">
      <c r="A3350" s="234">
        <v>45995</v>
      </c>
      <c r="B3350" s="235">
        <v>4180885520</v>
      </c>
      <c r="C3350" s="236" t="s">
        <v>7767</v>
      </c>
      <c r="D3350" s="237">
        <v>45999</v>
      </c>
      <c r="E3350" s="238"/>
      <c r="F3350" s="236"/>
      <c r="G3350" s="32" t="s">
        <v>7231</v>
      </c>
      <c r="H3350" s="238"/>
      <c r="I3350" s="235" t="s">
        <v>8321</v>
      </c>
      <c r="J3350" s="240" t="s">
        <v>1771</v>
      </c>
      <c r="K3350" s="333" t="s">
        <v>30</v>
      </c>
      <c r="L3350" s="21" t="str">
        <f>VLOOKUP($K3350,TONG_SL!$A:$D,2,0)</f>
        <v>Gà muối 500g</v>
      </c>
      <c r="N3350" s="21" t="str">
        <f t="shared" si="328"/>
        <v>K-C6</v>
      </c>
      <c r="Q3350" s="21" t="str">
        <f>VLOOKUP(K3350,TONG_SL!$A:$D,3,0)</f>
        <v>Túi</v>
      </c>
      <c r="R3350" s="106">
        <v>6</v>
      </c>
      <c r="S3350" s="220"/>
      <c r="T3350" s="220">
        <f>VLOOKUP(VLOOKUP(G3350,Ma_KH!$A:$R,18,0)&amp;K3350,Gia_MB!$A:$F,6,0)</f>
        <v>111058</v>
      </c>
      <c r="U3350" s="221">
        <f t="shared" si="324"/>
        <v>666348</v>
      </c>
      <c r="V3350" s="220"/>
      <c r="W3350" s="222">
        <f t="shared" si="325"/>
        <v>0</v>
      </c>
      <c r="X3350" s="223" t="str">
        <f t="shared" si="326"/>
        <v>8</v>
      </c>
      <c r="Y3350" s="220"/>
      <c r="Z3350" s="221">
        <f t="shared" si="327"/>
        <v>53307.840000000004</v>
      </c>
      <c r="AA3350" s="5">
        <f>VLOOKUP(G3350,Ma_KH!$A:$R,14,0)</f>
        <v>60</v>
      </c>
    </row>
    <row r="3351" spans="1:27" hidden="1" x14ac:dyDescent="0.25">
      <c r="A3351" s="234">
        <v>45995</v>
      </c>
      <c r="B3351" s="235">
        <v>4180885521</v>
      </c>
      <c r="C3351" s="236" t="s">
        <v>7767</v>
      </c>
      <c r="D3351" s="237">
        <v>45999</v>
      </c>
      <c r="E3351" s="238"/>
      <c r="F3351" s="236"/>
      <c r="G3351" s="32" t="s">
        <v>7231</v>
      </c>
      <c r="H3351" s="238"/>
      <c r="I3351" s="235" t="s">
        <v>8322</v>
      </c>
      <c r="J3351" s="240" t="s">
        <v>1771</v>
      </c>
      <c r="K3351" s="333" t="s">
        <v>30</v>
      </c>
      <c r="L3351" s="21" t="str">
        <f>VLOOKUP($K3351,TONG_SL!$A:$D,2,0)</f>
        <v>Gà muối 500g</v>
      </c>
      <c r="N3351" s="21" t="str">
        <f t="shared" si="328"/>
        <v>K-C6</v>
      </c>
      <c r="Q3351" s="21" t="str">
        <f>VLOOKUP(K3351,TONG_SL!$A:$D,3,0)</f>
        <v>Túi</v>
      </c>
      <c r="R3351" s="106">
        <v>6</v>
      </c>
      <c r="S3351" s="220"/>
      <c r="T3351" s="220">
        <f>VLOOKUP(VLOOKUP(G3351,Ma_KH!$A:$R,18,0)&amp;K3351,Gia_MB!$A:$F,6,0)</f>
        <v>111058</v>
      </c>
      <c r="U3351" s="221">
        <f t="shared" si="324"/>
        <v>666348</v>
      </c>
      <c r="V3351" s="220"/>
      <c r="W3351" s="222">
        <f t="shared" si="325"/>
        <v>0</v>
      </c>
      <c r="X3351" s="223" t="str">
        <f t="shared" si="326"/>
        <v>8</v>
      </c>
      <c r="Y3351" s="220"/>
      <c r="Z3351" s="221">
        <f t="shared" si="327"/>
        <v>53307.840000000004</v>
      </c>
      <c r="AA3351" s="5">
        <f>VLOOKUP(G3351,Ma_KH!$A:$R,14,0)</f>
        <v>60</v>
      </c>
    </row>
    <row r="3352" spans="1:27" hidden="1" x14ac:dyDescent="0.25">
      <c r="A3352" s="234">
        <v>45995</v>
      </c>
      <c r="B3352" s="235">
        <v>4180885521</v>
      </c>
      <c r="C3352" s="236" t="s">
        <v>7767</v>
      </c>
      <c r="D3352" s="237">
        <v>45999</v>
      </c>
      <c r="E3352" s="238"/>
      <c r="F3352" s="236"/>
      <c r="G3352" s="32" t="s">
        <v>7231</v>
      </c>
      <c r="H3352" s="238"/>
      <c r="I3352" s="235" t="s">
        <v>8322</v>
      </c>
      <c r="J3352" s="240" t="s">
        <v>1771</v>
      </c>
      <c r="K3352" s="333" t="s">
        <v>48</v>
      </c>
      <c r="L3352" s="21" t="str">
        <f>VLOOKUP($K3352,TONG_SL!$A:$D,2,0)</f>
        <v>Mọc Nấm Hương 250g</v>
      </c>
      <c r="N3352" s="21" t="str">
        <f t="shared" si="328"/>
        <v>K-C6</v>
      </c>
      <c r="Q3352" s="21" t="str">
        <f>VLOOKUP(K3352,TONG_SL!$A:$D,3,0)</f>
        <v>Túi</v>
      </c>
      <c r="R3352" s="106">
        <v>4</v>
      </c>
      <c r="S3352" s="220"/>
      <c r="T3352" s="220">
        <f>VLOOKUP(VLOOKUP(G3352,Ma_KH!$A:$R,18,0)&amp;K3352,Gia_MB!$A:$F,6,0)</f>
        <v>46000</v>
      </c>
      <c r="U3352" s="221">
        <f t="shared" si="324"/>
        <v>184000</v>
      </c>
      <c r="V3352" s="220"/>
      <c r="W3352" s="222">
        <f t="shared" si="325"/>
        <v>0</v>
      </c>
      <c r="X3352" s="223" t="str">
        <f t="shared" si="326"/>
        <v>8</v>
      </c>
      <c r="Y3352" s="220"/>
      <c r="Z3352" s="221">
        <f t="shared" si="327"/>
        <v>14720</v>
      </c>
      <c r="AA3352" s="5">
        <f>VLOOKUP(G3352,Ma_KH!$A:$R,14,0)</f>
        <v>60</v>
      </c>
    </row>
    <row r="3353" spans="1:27" hidden="1" x14ac:dyDescent="0.25">
      <c r="A3353" s="234">
        <v>45995</v>
      </c>
      <c r="B3353" s="235">
        <v>4180885521</v>
      </c>
      <c r="C3353" s="236" t="s">
        <v>7767</v>
      </c>
      <c r="D3353" s="237">
        <v>45999</v>
      </c>
      <c r="E3353" s="238"/>
      <c r="F3353" s="236"/>
      <c r="G3353" s="32" t="s">
        <v>7231</v>
      </c>
      <c r="H3353" s="238"/>
      <c r="I3353" s="235" t="s">
        <v>8322</v>
      </c>
      <c r="J3353" s="240" t="s">
        <v>1771</v>
      </c>
      <c r="K3353" s="333" t="s">
        <v>7187</v>
      </c>
      <c r="L3353" s="21" t="str">
        <f>VLOOKUP($K3353,TONG_SL!$A:$D,2,0)</f>
        <v>Chân giò heo muối 300g</v>
      </c>
      <c r="N3353" s="21" t="str">
        <f t="shared" si="328"/>
        <v>K-C6</v>
      </c>
      <c r="Q3353" s="21" t="str">
        <f>VLOOKUP(K3353,TONG_SL!$A:$D,3,0)</f>
        <v>Túi</v>
      </c>
      <c r="R3353" s="106">
        <v>10</v>
      </c>
      <c r="S3353" s="220"/>
      <c r="T3353" s="220">
        <f>VLOOKUP(VLOOKUP(G3353,Ma_KH!$A:$R,18,0)&amp;K3353,Gia_MB!$A:$F,6,0)</f>
        <v>73431</v>
      </c>
      <c r="U3353" s="221">
        <f t="shared" si="324"/>
        <v>734310</v>
      </c>
      <c r="V3353" s="220"/>
      <c r="W3353" s="222">
        <f t="shared" si="325"/>
        <v>0</v>
      </c>
      <c r="X3353" s="223" t="str">
        <f t="shared" si="326"/>
        <v>8</v>
      </c>
      <c r="Y3353" s="220"/>
      <c r="Z3353" s="221">
        <f t="shared" si="327"/>
        <v>58744.800000000003</v>
      </c>
      <c r="AA3353" s="5">
        <f>VLOOKUP(G3353,Ma_KH!$A:$R,14,0)</f>
        <v>60</v>
      </c>
    </row>
    <row r="3354" spans="1:27" hidden="1" x14ac:dyDescent="0.25">
      <c r="A3354" s="234">
        <v>45995</v>
      </c>
      <c r="B3354" s="235">
        <v>4180885521</v>
      </c>
      <c r="C3354" s="236" t="s">
        <v>7767</v>
      </c>
      <c r="D3354" s="237">
        <v>45999</v>
      </c>
      <c r="E3354" s="238"/>
      <c r="F3354" s="236"/>
      <c r="G3354" s="32" t="s">
        <v>7231</v>
      </c>
      <c r="H3354" s="238"/>
      <c r="I3354" s="235" t="s">
        <v>8322</v>
      </c>
      <c r="J3354" s="240" t="s">
        <v>1771</v>
      </c>
      <c r="K3354" s="333" t="s">
        <v>32</v>
      </c>
      <c r="L3354" s="21" t="str">
        <f>VLOOKUP($K3354,TONG_SL!$A:$D,2,0)</f>
        <v>Giò Tai Lưỡi Xào 250g</v>
      </c>
      <c r="N3354" s="21" t="str">
        <f t="shared" si="328"/>
        <v>K-C6</v>
      </c>
      <c r="Q3354" s="21" t="str">
        <f>VLOOKUP(K3354,TONG_SL!$A:$D,3,0)</f>
        <v>Túi</v>
      </c>
      <c r="R3354" s="106">
        <v>8</v>
      </c>
      <c r="S3354" s="220"/>
      <c r="T3354" s="220">
        <f>VLOOKUP(VLOOKUP(G3354,Ma_KH!$A:$R,18,0)&amp;K3354,Gia_MB!$A:$F,6,0)</f>
        <v>50182</v>
      </c>
      <c r="U3354" s="221">
        <f t="shared" si="324"/>
        <v>401456</v>
      </c>
      <c r="V3354" s="220"/>
      <c r="W3354" s="222">
        <f t="shared" si="325"/>
        <v>0</v>
      </c>
      <c r="X3354" s="223" t="str">
        <f t="shared" si="326"/>
        <v>8</v>
      </c>
      <c r="Y3354" s="220"/>
      <c r="Z3354" s="221">
        <f t="shared" si="327"/>
        <v>32116.48</v>
      </c>
      <c r="AA3354" s="5">
        <f>VLOOKUP(G3354,Ma_KH!$A:$R,14,0)</f>
        <v>60</v>
      </c>
    </row>
    <row r="3355" spans="1:27" hidden="1" x14ac:dyDescent="0.25">
      <c r="A3355" s="234">
        <v>45995</v>
      </c>
      <c r="B3355" s="235">
        <v>4180885521</v>
      </c>
      <c r="C3355" s="236" t="s">
        <v>7767</v>
      </c>
      <c r="D3355" s="237">
        <v>45999</v>
      </c>
      <c r="E3355" s="238"/>
      <c r="F3355" s="236"/>
      <c r="G3355" s="32" t="s">
        <v>7231</v>
      </c>
      <c r="H3355" s="238"/>
      <c r="I3355" s="235" t="s">
        <v>8322</v>
      </c>
      <c r="J3355" s="240" t="s">
        <v>1771</v>
      </c>
      <c r="K3355" s="333" t="s">
        <v>7153</v>
      </c>
      <c r="L3355" s="21" t="str">
        <f>VLOOKUP($K3355,TONG_SL!$A:$D,2,0)</f>
        <v>Tai heo muối 200g</v>
      </c>
      <c r="N3355" s="21" t="str">
        <f t="shared" si="328"/>
        <v>K-C6</v>
      </c>
      <c r="Q3355" s="21" t="str">
        <f>VLOOKUP(K3355,TONG_SL!$A:$D,3,0)</f>
        <v>Túi</v>
      </c>
      <c r="R3355" s="106">
        <v>4</v>
      </c>
      <c r="S3355" s="220"/>
      <c r="T3355" s="220">
        <f>VLOOKUP(VLOOKUP(G3355,Ma_KH!$A:$R,18,0)&amp;K3355,Gia_MB!$A:$F,6,0)</f>
        <v>55595</v>
      </c>
      <c r="U3355" s="221">
        <f t="shared" si="324"/>
        <v>222380</v>
      </c>
      <c r="V3355" s="220"/>
      <c r="W3355" s="222">
        <f t="shared" si="325"/>
        <v>0</v>
      </c>
      <c r="X3355" s="223" t="str">
        <f t="shared" si="326"/>
        <v>8</v>
      </c>
      <c r="Y3355" s="220"/>
      <c r="Z3355" s="221">
        <f t="shared" si="327"/>
        <v>17790.400000000001</v>
      </c>
      <c r="AA3355" s="5">
        <f>VLOOKUP(G3355,Ma_KH!$A:$R,14,0)</f>
        <v>60</v>
      </c>
    </row>
    <row r="3356" spans="1:27" hidden="1" x14ac:dyDescent="0.25">
      <c r="A3356" s="234">
        <v>45995</v>
      </c>
      <c r="B3356" s="235">
        <v>4180885514</v>
      </c>
      <c r="C3356" s="236" t="s">
        <v>7767</v>
      </c>
      <c r="D3356" s="237">
        <v>45999</v>
      </c>
      <c r="E3356" s="238"/>
      <c r="F3356" s="236"/>
      <c r="G3356" s="32" t="s">
        <v>7231</v>
      </c>
      <c r="H3356" s="238"/>
      <c r="I3356" s="235" t="s">
        <v>8323</v>
      </c>
      <c r="J3356" s="240" t="s">
        <v>1771</v>
      </c>
      <c r="K3356" s="333" t="s">
        <v>30</v>
      </c>
      <c r="L3356" s="21" t="str">
        <f>VLOOKUP($K3356,TONG_SL!$A:$D,2,0)</f>
        <v>Gà muối 500g</v>
      </c>
      <c r="N3356" s="21" t="str">
        <f t="shared" si="328"/>
        <v>K-C6</v>
      </c>
      <c r="Q3356" s="21" t="str">
        <f>VLOOKUP(K3356,TONG_SL!$A:$D,3,0)</f>
        <v>Túi</v>
      </c>
      <c r="R3356" s="106">
        <v>15</v>
      </c>
      <c r="S3356" s="220"/>
      <c r="T3356" s="220">
        <f>VLOOKUP(VLOOKUP(G3356,Ma_KH!$A:$R,18,0)&amp;K3356,Gia_MB!$A:$F,6,0)</f>
        <v>111058</v>
      </c>
      <c r="U3356" s="221">
        <f t="shared" si="324"/>
        <v>1665870</v>
      </c>
      <c r="V3356" s="220"/>
      <c r="W3356" s="222">
        <f t="shared" si="325"/>
        <v>0</v>
      </c>
      <c r="X3356" s="223" t="str">
        <f t="shared" si="326"/>
        <v>8</v>
      </c>
      <c r="Y3356" s="220"/>
      <c r="Z3356" s="221">
        <f t="shared" si="327"/>
        <v>133269.6</v>
      </c>
      <c r="AA3356" s="5">
        <f>VLOOKUP(G3356,Ma_KH!$A:$R,14,0)</f>
        <v>60</v>
      </c>
    </row>
    <row r="3357" spans="1:27" hidden="1" x14ac:dyDescent="0.25">
      <c r="A3357" s="234">
        <v>45995</v>
      </c>
      <c r="B3357" s="235">
        <v>4180885514</v>
      </c>
      <c r="C3357" s="236" t="s">
        <v>7767</v>
      </c>
      <c r="D3357" s="237">
        <v>45999</v>
      </c>
      <c r="E3357" s="238"/>
      <c r="F3357" s="236"/>
      <c r="G3357" s="32" t="s">
        <v>7231</v>
      </c>
      <c r="H3357" s="238"/>
      <c r="I3357" s="235" t="s">
        <v>8323</v>
      </c>
      <c r="J3357" s="240" t="s">
        <v>1771</v>
      </c>
      <c r="K3357" s="333" t="s">
        <v>48</v>
      </c>
      <c r="L3357" s="21" t="str">
        <f>VLOOKUP($K3357,TONG_SL!$A:$D,2,0)</f>
        <v>Mọc Nấm Hương 250g</v>
      </c>
      <c r="N3357" s="21" t="str">
        <f t="shared" si="328"/>
        <v>K-C6</v>
      </c>
      <c r="Q3357" s="21" t="str">
        <f>VLOOKUP(K3357,TONG_SL!$A:$D,3,0)</f>
        <v>Túi</v>
      </c>
      <c r="R3357" s="106">
        <v>8</v>
      </c>
      <c r="S3357" s="220"/>
      <c r="T3357" s="220">
        <f>VLOOKUP(VLOOKUP(G3357,Ma_KH!$A:$R,18,0)&amp;K3357,Gia_MB!$A:$F,6,0)</f>
        <v>46000</v>
      </c>
      <c r="U3357" s="221">
        <f t="shared" si="324"/>
        <v>368000</v>
      </c>
      <c r="V3357" s="220"/>
      <c r="W3357" s="222">
        <f t="shared" si="325"/>
        <v>0</v>
      </c>
      <c r="X3357" s="223" t="str">
        <f t="shared" si="326"/>
        <v>8</v>
      </c>
      <c r="Y3357" s="220"/>
      <c r="Z3357" s="221">
        <f t="shared" si="327"/>
        <v>29440</v>
      </c>
      <c r="AA3357" s="5">
        <f>VLOOKUP(G3357,Ma_KH!$A:$R,14,0)</f>
        <v>60</v>
      </c>
    </row>
    <row r="3358" spans="1:27" hidden="1" x14ac:dyDescent="0.25">
      <c r="A3358" s="234">
        <v>45995</v>
      </c>
      <c r="B3358" s="235">
        <v>4180885514</v>
      </c>
      <c r="C3358" s="236" t="s">
        <v>7767</v>
      </c>
      <c r="D3358" s="237">
        <v>45999</v>
      </c>
      <c r="E3358" s="238"/>
      <c r="F3358" s="236"/>
      <c r="G3358" s="32" t="s">
        <v>7231</v>
      </c>
      <c r="H3358" s="238"/>
      <c r="I3358" s="235" t="s">
        <v>8323</v>
      </c>
      <c r="J3358" s="240" t="s">
        <v>1771</v>
      </c>
      <c r="K3358" s="333" t="s">
        <v>7187</v>
      </c>
      <c r="L3358" s="21" t="str">
        <f>VLOOKUP($K3358,TONG_SL!$A:$D,2,0)</f>
        <v>Chân giò heo muối 300g</v>
      </c>
      <c r="N3358" s="21" t="str">
        <f t="shared" si="328"/>
        <v>K-C6</v>
      </c>
      <c r="Q3358" s="21" t="str">
        <f>VLOOKUP(K3358,TONG_SL!$A:$D,3,0)</f>
        <v>Túi</v>
      </c>
      <c r="R3358" s="106">
        <v>20</v>
      </c>
      <c r="S3358" s="220"/>
      <c r="T3358" s="220">
        <f>VLOOKUP(VLOOKUP(G3358,Ma_KH!$A:$R,18,0)&amp;K3358,Gia_MB!$A:$F,6,0)</f>
        <v>73431</v>
      </c>
      <c r="U3358" s="221">
        <f t="shared" si="324"/>
        <v>1468620</v>
      </c>
      <c r="V3358" s="220"/>
      <c r="W3358" s="222">
        <f t="shared" si="325"/>
        <v>0</v>
      </c>
      <c r="X3358" s="223" t="str">
        <f t="shared" si="326"/>
        <v>8</v>
      </c>
      <c r="Y3358" s="220"/>
      <c r="Z3358" s="221">
        <f t="shared" si="327"/>
        <v>117489.60000000001</v>
      </c>
      <c r="AA3358" s="5">
        <f>VLOOKUP(G3358,Ma_KH!$A:$R,14,0)</f>
        <v>60</v>
      </c>
    </row>
    <row r="3359" spans="1:27" hidden="1" x14ac:dyDescent="0.25">
      <c r="A3359" s="234">
        <v>45995</v>
      </c>
      <c r="B3359" s="235">
        <v>4180885514</v>
      </c>
      <c r="C3359" s="236" t="s">
        <v>7767</v>
      </c>
      <c r="D3359" s="237">
        <v>45999</v>
      </c>
      <c r="E3359" s="238"/>
      <c r="F3359" s="236"/>
      <c r="G3359" s="32" t="s">
        <v>7231</v>
      </c>
      <c r="H3359" s="238"/>
      <c r="I3359" s="235" t="s">
        <v>8323</v>
      </c>
      <c r="J3359" s="240" t="s">
        <v>1771</v>
      </c>
      <c r="K3359" s="333" t="s">
        <v>32</v>
      </c>
      <c r="L3359" s="21" t="str">
        <f>VLOOKUP($K3359,TONG_SL!$A:$D,2,0)</f>
        <v>Giò Tai Lưỡi Xào 250g</v>
      </c>
      <c r="N3359" s="21" t="str">
        <f t="shared" si="328"/>
        <v>K-C6</v>
      </c>
      <c r="Q3359" s="21" t="str">
        <f>VLOOKUP(K3359,TONG_SL!$A:$D,3,0)</f>
        <v>Túi</v>
      </c>
      <c r="R3359" s="106">
        <v>8</v>
      </c>
      <c r="S3359" s="220"/>
      <c r="T3359" s="220">
        <f>VLOOKUP(VLOOKUP(G3359,Ma_KH!$A:$R,18,0)&amp;K3359,Gia_MB!$A:$F,6,0)</f>
        <v>50182</v>
      </c>
      <c r="U3359" s="221">
        <f t="shared" si="324"/>
        <v>401456</v>
      </c>
      <c r="V3359" s="220"/>
      <c r="W3359" s="222">
        <f t="shared" si="325"/>
        <v>0</v>
      </c>
      <c r="X3359" s="223" t="str">
        <f t="shared" si="326"/>
        <v>8</v>
      </c>
      <c r="Y3359" s="220"/>
      <c r="Z3359" s="221">
        <f t="shared" si="327"/>
        <v>32116.48</v>
      </c>
      <c r="AA3359" s="5">
        <f>VLOOKUP(G3359,Ma_KH!$A:$R,14,0)</f>
        <v>60</v>
      </c>
    </row>
    <row r="3360" spans="1:27" hidden="1" x14ac:dyDescent="0.25">
      <c r="A3360" s="234">
        <v>45995</v>
      </c>
      <c r="B3360" s="235">
        <v>4180885514</v>
      </c>
      <c r="C3360" s="236" t="s">
        <v>7767</v>
      </c>
      <c r="D3360" s="237">
        <v>45999</v>
      </c>
      <c r="E3360" s="238"/>
      <c r="F3360" s="236"/>
      <c r="G3360" s="32" t="s">
        <v>7231</v>
      </c>
      <c r="H3360" s="238"/>
      <c r="I3360" s="235" t="s">
        <v>8323</v>
      </c>
      <c r="J3360" s="240" t="s">
        <v>1771</v>
      </c>
      <c r="K3360" s="333" t="s">
        <v>7153</v>
      </c>
      <c r="L3360" s="21" t="str">
        <f>VLOOKUP($K3360,TONG_SL!$A:$D,2,0)</f>
        <v>Tai heo muối 200g</v>
      </c>
      <c r="N3360" s="21" t="str">
        <f t="shared" si="328"/>
        <v>K-C6</v>
      </c>
      <c r="Q3360" s="21" t="str">
        <f>VLOOKUP(K3360,TONG_SL!$A:$D,3,0)</f>
        <v>Túi</v>
      </c>
      <c r="R3360" s="106">
        <v>8</v>
      </c>
      <c r="S3360" s="220"/>
      <c r="T3360" s="220">
        <f>VLOOKUP(VLOOKUP(G3360,Ma_KH!$A:$R,18,0)&amp;K3360,Gia_MB!$A:$F,6,0)</f>
        <v>55595</v>
      </c>
      <c r="U3360" s="221">
        <f t="shared" si="324"/>
        <v>444760</v>
      </c>
      <c r="V3360" s="220"/>
      <c r="W3360" s="222">
        <f t="shared" si="325"/>
        <v>0</v>
      </c>
      <c r="X3360" s="223" t="str">
        <f t="shared" si="326"/>
        <v>8</v>
      </c>
      <c r="Y3360" s="220"/>
      <c r="Z3360" s="221">
        <f t="shared" si="327"/>
        <v>35580.800000000003</v>
      </c>
      <c r="AA3360" s="5">
        <f>VLOOKUP(G3360,Ma_KH!$A:$R,14,0)</f>
        <v>60</v>
      </c>
    </row>
    <row r="3361" spans="1:27" hidden="1" x14ac:dyDescent="0.25">
      <c r="A3361" s="234">
        <v>45995</v>
      </c>
      <c r="B3361" s="235">
        <v>4180885408</v>
      </c>
      <c r="C3361" s="236" t="s">
        <v>7767</v>
      </c>
      <c r="D3361" s="237">
        <v>45999</v>
      </c>
      <c r="E3361" s="238"/>
      <c r="F3361" s="236"/>
      <c r="G3361" s="32" t="s">
        <v>7231</v>
      </c>
      <c r="H3361" s="238"/>
      <c r="I3361" s="235" t="s">
        <v>8324</v>
      </c>
      <c r="J3361" s="240" t="s">
        <v>1771</v>
      </c>
      <c r="K3361" s="333" t="s">
        <v>30</v>
      </c>
      <c r="L3361" s="21" t="str">
        <f>VLOOKUP($K3361,TONG_SL!$A:$D,2,0)</f>
        <v>Gà muối 500g</v>
      </c>
      <c r="N3361" s="21" t="str">
        <f t="shared" si="328"/>
        <v>K-C6</v>
      </c>
      <c r="Q3361" s="21" t="str">
        <f>VLOOKUP(K3361,TONG_SL!$A:$D,3,0)</f>
        <v>Túi</v>
      </c>
      <c r="R3361" s="106">
        <v>6</v>
      </c>
      <c r="S3361" s="220"/>
      <c r="T3361" s="220">
        <f>VLOOKUP(VLOOKUP(G3361,Ma_KH!$A:$R,18,0)&amp;K3361,Gia_MB!$A:$F,6,0)</f>
        <v>111058</v>
      </c>
      <c r="U3361" s="221">
        <f t="shared" si="324"/>
        <v>666348</v>
      </c>
      <c r="V3361" s="220"/>
      <c r="W3361" s="222">
        <f t="shared" si="325"/>
        <v>0</v>
      </c>
      <c r="X3361" s="223" t="str">
        <f t="shared" si="326"/>
        <v>8</v>
      </c>
      <c r="Y3361" s="220"/>
      <c r="Z3361" s="221">
        <f t="shared" si="327"/>
        <v>53307.840000000004</v>
      </c>
      <c r="AA3361" s="5">
        <f>VLOOKUP(G3361,Ma_KH!$A:$R,14,0)</f>
        <v>60</v>
      </c>
    </row>
    <row r="3362" spans="1:27" hidden="1" x14ac:dyDescent="0.25">
      <c r="A3362" s="234">
        <v>45995</v>
      </c>
      <c r="B3362" s="235">
        <v>4180885408</v>
      </c>
      <c r="C3362" s="236" t="s">
        <v>7767</v>
      </c>
      <c r="D3362" s="237">
        <v>45999</v>
      </c>
      <c r="E3362" s="238"/>
      <c r="F3362" s="236"/>
      <c r="G3362" s="32" t="s">
        <v>7231</v>
      </c>
      <c r="H3362" s="238"/>
      <c r="I3362" s="235" t="s">
        <v>8324</v>
      </c>
      <c r="J3362" s="240" t="s">
        <v>1771</v>
      </c>
      <c r="K3362" s="333" t="s">
        <v>48</v>
      </c>
      <c r="L3362" s="21" t="str">
        <f>VLOOKUP($K3362,TONG_SL!$A:$D,2,0)</f>
        <v>Mọc Nấm Hương 250g</v>
      </c>
      <c r="N3362" s="21" t="str">
        <f t="shared" si="328"/>
        <v>K-C6</v>
      </c>
      <c r="Q3362" s="21" t="str">
        <f>VLOOKUP(K3362,TONG_SL!$A:$D,3,0)</f>
        <v>Túi</v>
      </c>
      <c r="R3362" s="106">
        <v>6</v>
      </c>
      <c r="S3362" s="220"/>
      <c r="T3362" s="220">
        <f>VLOOKUP(VLOOKUP(G3362,Ma_KH!$A:$R,18,0)&amp;K3362,Gia_MB!$A:$F,6,0)</f>
        <v>46000</v>
      </c>
      <c r="U3362" s="221">
        <f t="shared" si="324"/>
        <v>276000</v>
      </c>
      <c r="V3362" s="220"/>
      <c r="W3362" s="222">
        <f t="shared" si="325"/>
        <v>0</v>
      </c>
      <c r="X3362" s="223" t="str">
        <f t="shared" si="326"/>
        <v>8</v>
      </c>
      <c r="Y3362" s="220"/>
      <c r="Z3362" s="221">
        <f t="shared" si="327"/>
        <v>22080</v>
      </c>
      <c r="AA3362" s="5">
        <f>VLOOKUP(G3362,Ma_KH!$A:$R,14,0)</f>
        <v>60</v>
      </c>
    </row>
    <row r="3363" spans="1:27" hidden="1" x14ac:dyDescent="0.25">
      <c r="A3363" s="234">
        <v>45995</v>
      </c>
      <c r="B3363" s="235">
        <v>4180885408</v>
      </c>
      <c r="C3363" s="236" t="s">
        <v>7767</v>
      </c>
      <c r="D3363" s="237">
        <v>45999</v>
      </c>
      <c r="E3363" s="238"/>
      <c r="F3363" s="236"/>
      <c r="G3363" s="32" t="s">
        <v>7231</v>
      </c>
      <c r="H3363" s="238"/>
      <c r="I3363" s="235" t="s">
        <v>8324</v>
      </c>
      <c r="J3363" s="240" t="s">
        <v>1771</v>
      </c>
      <c r="K3363" s="333" t="s">
        <v>7187</v>
      </c>
      <c r="L3363" s="21" t="str">
        <f>VLOOKUP($K3363,TONG_SL!$A:$D,2,0)</f>
        <v>Chân giò heo muối 300g</v>
      </c>
      <c r="N3363" s="21" t="str">
        <f t="shared" si="328"/>
        <v>K-C6</v>
      </c>
      <c r="Q3363" s="21" t="str">
        <f>VLOOKUP(K3363,TONG_SL!$A:$D,3,0)</f>
        <v>Túi</v>
      </c>
      <c r="R3363" s="106">
        <v>10</v>
      </c>
      <c r="S3363" s="220"/>
      <c r="T3363" s="220">
        <f>VLOOKUP(VLOOKUP(G3363,Ma_KH!$A:$R,18,0)&amp;K3363,Gia_MB!$A:$F,6,0)</f>
        <v>73431</v>
      </c>
      <c r="U3363" s="221">
        <f t="shared" si="324"/>
        <v>734310</v>
      </c>
      <c r="V3363" s="220"/>
      <c r="W3363" s="222">
        <f t="shared" si="325"/>
        <v>0</v>
      </c>
      <c r="X3363" s="223" t="str">
        <f t="shared" si="326"/>
        <v>8</v>
      </c>
      <c r="Y3363" s="220"/>
      <c r="Z3363" s="221">
        <f t="shared" si="327"/>
        <v>58744.800000000003</v>
      </c>
      <c r="AA3363" s="5">
        <f>VLOOKUP(G3363,Ma_KH!$A:$R,14,0)</f>
        <v>60</v>
      </c>
    </row>
    <row r="3364" spans="1:27" hidden="1" x14ac:dyDescent="0.25">
      <c r="A3364" s="234">
        <v>45995</v>
      </c>
      <c r="B3364" s="235">
        <v>4180885408</v>
      </c>
      <c r="C3364" s="236" t="s">
        <v>7767</v>
      </c>
      <c r="D3364" s="237">
        <v>45999</v>
      </c>
      <c r="E3364" s="238"/>
      <c r="F3364" s="236"/>
      <c r="G3364" s="32" t="s">
        <v>7231</v>
      </c>
      <c r="H3364" s="238"/>
      <c r="I3364" s="235" t="s">
        <v>8324</v>
      </c>
      <c r="J3364" s="240" t="s">
        <v>1771</v>
      </c>
      <c r="K3364" s="333" t="s">
        <v>32</v>
      </c>
      <c r="L3364" s="21" t="str">
        <f>VLOOKUP($K3364,TONG_SL!$A:$D,2,0)</f>
        <v>Giò Tai Lưỡi Xào 250g</v>
      </c>
      <c r="N3364" s="21" t="str">
        <f t="shared" si="328"/>
        <v>K-C6</v>
      </c>
      <c r="Q3364" s="21" t="str">
        <f>VLOOKUP(K3364,TONG_SL!$A:$D,3,0)</f>
        <v>Túi</v>
      </c>
      <c r="R3364" s="106">
        <v>8</v>
      </c>
      <c r="S3364" s="220"/>
      <c r="T3364" s="220">
        <f>VLOOKUP(VLOOKUP(G3364,Ma_KH!$A:$R,18,0)&amp;K3364,Gia_MB!$A:$F,6,0)</f>
        <v>50182</v>
      </c>
      <c r="U3364" s="221">
        <f t="shared" si="324"/>
        <v>401456</v>
      </c>
      <c r="V3364" s="220"/>
      <c r="W3364" s="222">
        <f t="shared" si="325"/>
        <v>0</v>
      </c>
      <c r="X3364" s="223" t="str">
        <f t="shared" si="326"/>
        <v>8</v>
      </c>
      <c r="Y3364" s="220"/>
      <c r="Z3364" s="221">
        <f t="shared" si="327"/>
        <v>32116.48</v>
      </c>
      <c r="AA3364" s="5">
        <f>VLOOKUP(G3364,Ma_KH!$A:$R,14,0)</f>
        <v>60</v>
      </c>
    </row>
    <row r="3365" spans="1:27" hidden="1" x14ac:dyDescent="0.25">
      <c r="A3365" s="234">
        <v>45995</v>
      </c>
      <c r="B3365" s="235">
        <v>4180885408</v>
      </c>
      <c r="C3365" s="236" t="s">
        <v>7767</v>
      </c>
      <c r="D3365" s="237">
        <v>45999</v>
      </c>
      <c r="E3365" s="238"/>
      <c r="F3365" s="236"/>
      <c r="G3365" s="32" t="s">
        <v>7231</v>
      </c>
      <c r="H3365" s="238"/>
      <c r="I3365" s="235" t="s">
        <v>8324</v>
      </c>
      <c r="J3365" s="240" t="s">
        <v>1771</v>
      </c>
      <c r="K3365" s="333" t="s">
        <v>7153</v>
      </c>
      <c r="L3365" s="21" t="str">
        <f>VLOOKUP($K3365,TONG_SL!$A:$D,2,0)</f>
        <v>Tai heo muối 200g</v>
      </c>
      <c r="N3365" s="21" t="str">
        <f t="shared" si="328"/>
        <v>K-C6</v>
      </c>
      <c r="Q3365" s="21" t="str">
        <f>VLOOKUP(K3365,TONG_SL!$A:$D,3,0)</f>
        <v>Túi</v>
      </c>
      <c r="R3365" s="106">
        <v>6</v>
      </c>
      <c r="S3365" s="220"/>
      <c r="T3365" s="220">
        <f>VLOOKUP(VLOOKUP(G3365,Ma_KH!$A:$R,18,0)&amp;K3365,Gia_MB!$A:$F,6,0)</f>
        <v>55595</v>
      </c>
      <c r="U3365" s="221">
        <f t="shared" si="324"/>
        <v>333570</v>
      </c>
      <c r="V3365" s="220"/>
      <c r="W3365" s="222">
        <f t="shared" si="325"/>
        <v>0</v>
      </c>
      <c r="X3365" s="223" t="str">
        <f t="shared" si="326"/>
        <v>8</v>
      </c>
      <c r="Y3365" s="220"/>
      <c r="Z3365" s="221">
        <f t="shared" si="327"/>
        <v>26685.600000000002</v>
      </c>
      <c r="AA3365" s="5">
        <f>VLOOKUP(G3365,Ma_KH!$A:$R,14,0)</f>
        <v>60</v>
      </c>
    </row>
    <row r="3366" spans="1:27" hidden="1" x14ac:dyDescent="0.25">
      <c r="A3366" s="234">
        <v>45995</v>
      </c>
      <c r="B3366" s="235">
        <v>4180884663</v>
      </c>
      <c r="C3366" s="236" t="s">
        <v>7767</v>
      </c>
      <c r="D3366" s="237">
        <v>45999</v>
      </c>
      <c r="E3366" s="238"/>
      <c r="F3366" s="236"/>
      <c r="G3366" s="32" t="s">
        <v>7231</v>
      </c>
      <c r="H3366" s="238"/>
      <c r="I3366" s="235" t="s">
        <v>8325</v>
      </c>
      <c r="J3366" s="240" t="s">
        <v>1771</v>
      </c>
      <c r="K3366" s="333" t="s">
        <v>7153</v>
      </c>
      <c r="L3366" s="21" t="str">
        <f>VLOOKUP($K3366,TONG_SL!$A:$D,2,0)</f>
        <v>Tai heo muối 200g</v>
      </c>
      <c r="N3366" s="21" t="str">
        <f t="shared" si="328"/>
        <v>K-C6</v>
      </c>
      <c r="Q3366" s="21" t="str">
        <f>VLOOKUP(K3366,TONG_SL!$A:$D,3,0)</f>
        <v>Túi</v>
      </c>
      <c r="R3366" s="106">
        <v>8</v>
      </c>
      <c r="S3366" s="220"/>
      <c r="T3366" s="220">
        <f>VLOOKUP(VLOOKUP(G3366,Ma_KH!$A:$R,18,0)&amp;K3366,Gia_MB!$A:$F,6,0)</f>
        <v>55595</v>
      </c>
      <c r="U3366" s="221">
        <f t="shared" si="324"/>
        <v>444760</v>
      </c>
      <c r="V3366" s="220"/>
      <c r="W3366" s="222">
        <f t="shared" si="325"/>
        <v>0</v>
      </c>
      <c r="X3366" s="223" t="str">
        <f t="shared" si="326"/>
        <v>8</v>
      </c>
      <c r="Y3366" s="220"/>
      <c r="Z3366" s="221">
        <f t="shared" si="327"/>
        <v>35580.800000000003</v>
      </c>
      <c r="AA3366" s="5">
        <f>VLOOKUP(G3366,Ma_KH!$A:$R,14,0)</f>
        <v>60</v>
      </c>
    </row>
    <row r="3367" spans="1:27" hidden="1" x14ac:dyDescent="0.25">
      <c r="A3367" s="234">
        <v>45995</v>
      </c>
      <c r="B3367" s="235">
        <v>4180884663</v>
      </c>
      <c r="C3367" s="236" t="s">
        <v>7767</v>
      </c>
      <c r="D3367" s="237">
        <v>45999</v>
      </c>
      <c r="E3367" s="238"/>
      <c r="F3367" s="236"/>
      <c r="G3367" s="32" t="s">
        <v>7231</v>
      </c>
      <c r="H3367" s="238"/>
      <c r="I3367" s="235" t="s">
        <v>8325</v>
      </c>
      <c r="J3367" s="240" t="s">
        <v>1771</v>
      </c>
      <c r="K3367" s="333" t="s">
        <v>32</v>
      </c>
      <c r="L3367" s="21" t="str">
        <f>VLOOKUP($K3367,TONG_SL!$A:$D,2,0)</f>
        <v>Giò Tai Lưỡi Xào 250g</v>
      </c>
      <c r="N3367" s="21" t="str">
        <f t="shared" si="328"/>
        <v>K-C6</v>
      </c>
      <c r="Q3367" s="21" t="str">
        <f>VLOOKUP(K3367,TONG_SL!$A:$D,3,0)</f>
        <v>Túi</v>
      </c>
      <c r="R3367" s="106">
        <v>13</v>
      </c>
      <c r="S3367" s="220"/>
      <c r="T3367" s="220">
        <f>VLOOKUP(VLOOKUP(G3367,Ma_KH!$A:$R,18,0)&amp;K3367,Gia_MB!$A:$F,6,0)</f>
        <v>50182</v>
      </c>
      <c r="U3367" s="221">
        <f t="shared" si="324"/>
        <v>652366</v>
      </c>
      <c r="V3367" s="220"/>
      <c r="W3367" s="222">
        <f t="shared" si="325"/>
        <v>0</v>
      </c>
      <c r="X3367" s="223" t="str">
        <f t="shared" si="326"/>
        <v>8</v>
      </c>
      <c r="Y3367" s="220"/>
      <c r="Z3367" s="221">
        <f t="shared" si="327"/>
        <v>52189.279999999999</v>
      </c>
      <c r="AA3367" s="5">
        <f>VLOOKUP(G3367,Ma_KH!$A:$R,14,0)</f>
        <v>60</v>
      </c>
    </row>
    <row r="3368" spans="1:27" hidden="1" x14ac:dyDescent="0.25">
      <c r="A3368" s="234">
        <v>45995</v>
      </c>
      <c r="B3368" s="235">
        <v>4180884663</v>
      </c>
      <c r="C3368" s="236" t="s">
        <v>7767</v>
      </c>
      <c r="D3368" s="237">
        <v>45999</v>
      </c>
      <c r="E3368" s="238"/>
      <c r="F3368" s="236"/>
      <c r="G3368" s="32" t="s">
        <v>7231</v>
      </c>
      <c r="H3368" s="238"/>
      <c r="I3368" s="235" t="s">
        <v>8325</v>
      </c>
      <c r="J3368" s="240" t="s">
        <v>1771</v>
      </c>
      <c r="K3368" s="333" t="s">
        <v>27</v>
      </c>
      <c r="L3368" s="21" t="str">
        <f>VLOOKUP($K3368,TONG_SL!$A:$D,2,0)</f>
        <v>Chân giò heo muối 300g</v>
      </c>
      <c r="N3368" s="21" t="str">
        <f t="shared" si="328"/>
        <v>K-C6</v>
      </c>
      <c r="Q3368" s="21" t="str">
        <f>VLOOKUP(K3368,TONG_SL!$A:$D,3,0)</f>
        <v>Túi</v>
      </c>
      <c r="R3368" s="106">
        <v>20</v>
      </c>
      <c r="S3368" s="220"/>
      <c r="T3368" s="220">
        <f>VLOOKUP(VLOOKUP(G3368,Ma_KH!$A:$R,18,0)&amp;K3368,Gia_MB!$A:$F,6,0)</f>
        <v>73431</v>
      </c>
      <c r="U3368" s="221">
        <f t="shared" si="324"/>
        <v>1468620</v>
      </c>
      <c r="V3368" s="220"/>
      <c r="W3368" s="222">
        <f t="shared" si="325"/>
        <v>0</v>
      </c>
      <c r="X3368" s="223" t="str">
        <f t="shared" si="326"/>
        <v>8</v>
      </c>
      <c r="Y3368" s="220"/>
      <c r="Z3368" s="221">
        <f t="shared" si="327"/>
        <v>117489.60000000001</v>
      </c>
      <c r="AA3368" s="5">
        <f>VLOOKUP(G3368,Ma_KH!$A:$R,14,0)</f>
        <v>60</v>
      </c>
    </row>
    <row r="3369" spans="1:27" hidden="1" x14ac:dyDescent="0.25">
      <c r="A3369" s="234">
        <v>45995</v>
      </c>
      <c r="B3369" s="235">
        <v>4180884663</v>
      </c>
      <c r="C3369" s="236" t="s">
        <v>7767</v>
      </c>
      <c r="D3369" s="237">
        <v>45999</v>
      </c>
      <c r="E3369" s="238"/>
      <c r="F3369" s="236"/>
      <c r="G3369" s="32" t="s">
        <v>7231</v>
      </c>
      <c r="H3369" s="238"/>
      <c r="I3369" s="235" t="s">
        <v>8325</v>
      </c>
      <c r="J3369" s="240" t="s">
        <v>1771</v>
      </c>
      <c r="K3369" s="333" t="s">
        <v>48</v>
      </c>
      <c r="L3369" s="21" t="str">
        <f>VLOOKUP($K3369,TONG_SL!$A:$D,2,0)</f>
        <v>Mọc Nấm Hương 250g</v>
      </c>
      <c r="N3369" s="21" t="str">
        <f t="shared" si="328"/>
        <v>K-C6</v>
      </c>
      <c r="Q3369" s="21" t="str">
        <f>VLOOKUP(K3369,TONG_SL!$A:$D,3,0)</f>
        <v>Túi</v>
      </c>
      <c r="R3369" s="106">
        <v>3</v>
      </c>
      <c r="S3369" s="220"/>
      <c r="T3369" s="220">
        <f>VLOOKUP(VLOOKUP(G3369,Ma_KH!$A:$R,18,0)&amp;K3369,Gia_MB!$A:$F,6,0)</f>
        <v>46000</v>
      </c>
      <c r="U3369" s="221">
        <f t="shared" si="324"/>
        <v>138000</v>
      </c>
      <c r="V3369" s="220"/>
      <c r="W3369" s="222">
        <f t="shared" si="325"/>
        <v>0</v>
      </c>
      <c r="X3369" s="223" t="str">
        <f t="shared" si="326"/>
        <v>8</v>
      </c>
      <c r="Y3369" s="220"/>
      <c r="Z3369" s="221">
        <f t="shared" si="327"/>
        <v>11040</v>
      </c>
      <c r="AA3369" s="5">
        <f>VLOOKUP(G3369,Ma_KH!$A:$R,14,0)</f>
        <v>60</v>
      </c>
    </row>
    <row r="3370" spans="1:27" hidden="1" x14ac:dyDescent="0.25">
      <c r="A3370" s="234">
        <v>45995</v>
      </c>
      <c r="B3370" s="235">
        <v>4180884663</v>
      </c>
      <c r="C3370" s="236" t="s">
        <v>7767</v>
      </c>
      <c r="D3370" s="237">
        <v>45999</v>
      </c>
      <c r="E3370" s="238"/>
      <c r="F3370" s="236"/>
      <c r="G3370" s="32" t="s">
        <v>7231</v>
      </c>
      <c r="H3370" s="238"/>
      <c r="I3370" s="235" t="s">
        <v>8325</v>
      </c>
      <c r="J3370" s="240" t="s">
        <v>1771</v>
      </c>
      <c r="K3370" s="333" t="s">
        <v>30</v>
      </c>
      <c r="L3370" s="21" t="str">
        <f>VLOOKUP($K3370,TONG_SL!$A:$D,2,0)</f>
        <v>Gà muối 500g</v>
      </c>
      <c r="N3370" s="21" t="str">
        <f t="shared" si="328"/>
        <v>K-C6</v>
      </c>
      <c r="Q3370" s="21" t="str">
        <f>VLOOKUP(K3370,TONG_SL!$A:$D,3,0)</f>
        <v>Túi</v>
      </c>
      <c r="R3370" s="106">
        <v>4</v>
      </c>
      <c r="S3370" s="220"/>
      <c r="T3370" s="220">
        <f>VLOOKUP(VLOOKUP(G3370,Ma_KH!$A:$R,18,0)&amp;K3370,Gia_MB!$A:$F,6,0)</f>
        <v>111058</v>
      </c>
      <c r="U3370" s="221">
        <f t="shared" si="324"/>
        <v>444232</v>
      </c>
      <c r="V3370" s="220"/>
      <c r="W3370" s="222">
        <f t="shared" si="325"/>
        <v>0</v>
      </c>
      <c r="X3370" s="223" t="str">
        <f t="shared" si="326"/>
        <v>8</v>
      </c>
      <c r="Y3370" s="220"/>
      <c r="Z3370" s="221">
        <f t="shared" si="327"/>
        <v>35538.559999999998</v>
      </c>
      <c r="AA3370" s="5">
        <f>VLOOKUP(G3370,Ma_KH!$A:$R,14,0)</f>
        <v>60</v>
      </c>
    </row>
    <row r="3371" spans="1:27" hidden="1" x14ac:dyDescent="0.25">
      <c r="A3371" s="234">
        <v>45997</v>
      </c>
      <c r="B3371" s="235">
        <v>4180953452</v>
      </c>
      <c r="C3371" s="236" t="s">
        <v>7767</v>
      </c>
      <c r="D3371" s="237">
        <v>45999</v>
      </c>
      <c r="E3371" s="238"/>
      <c r="F3371" s="236"/>
      <c r="G3371" s="32" t="s">
        <v>7231</v>
      </c>
      <c r="H3371" s="238"/>
      <c r="I3371" s="235" t="s">
        <v>8326</v>
      </c>
      <c r="J3371" s="240" t="s">
        <v>1771</v>
      </c>
      <c r="K3371" s="333" t="s">
        <v>27</v>
      </c>
      <c r="L3371" s="21" t="str">
        <f>VLOOKUP($K3371,TONG_SL!$A:$D,2,0)</f>
        <v>Chân giò heo muối 300g</v>
      </c>
      <c r="N3371" s="21" t="str">
        <f t="shared" si="328"/>
        <v>K-C6</v>
      </c>
      <c r="Q3371" s="21" t="str">
        <f>VLOOKUP(K3371,TONG_SL!$A:$D,3,0)</f>
        <v>Túi</v>
      </c>
      <c r="R3371" s="106">
        <v>15</v>
      </c>
      <c r="S3371" s="220"/>
      <c r="T3371" s="220">
        <f>VLOOKUP(VLOOKUP(G3371,Ma_KH!$A:$R,18,0)&amp;K3371,Gia_MB!$A:$F,6,0)</f>
        <v>73431</v>
      </c>
      <c r="U3371" s="221">
        <f t="shared" si="324"/>
        <v>1101465</v>
      </c>
      <c r="V3371" s="220"/>
      <c r="W3371" s="222">
        <f t="shared" si="325"/>
        <v>0</v>
      </c>
      <c r="X3371" s="223" t="str">
        <f t="shared" si="326"/>
        <v>8</v>
      </c>
      <c r="Y3371" s="220"/>
      <c r="Z3371" s="221">
        <f t="shared" si="327"/>
        <v>88117.2</v>
      </c>
      <c r="AA3371" s="5">
        <f>VLOOKUP(G3371,Ma_KH!$A:$R,14,0)</f>
        <v>60</v>
      </c>
    </row>
    <row r="3372" spans="1:27" hidden="1" x14ac:dyDescent="0.25">
      <c r="A3372" s="234">
        <v>45997</v>
      </c>
      <c r="B3372" s="235">
        <v>4180953452</v>
      </c>
      <c r="C3372" s="236" t="s">
        <v>7767</v>
      </c>
      <c r="D3372" s="237">
        <v>45999</v>
      </c>
      <c r="E3372" s="238"/>
      <c r="F3372" s="236"/>
      <c r="G3372" s="32" t="s">
        <v>7231</v>
      </c>
      <c r="H3372" s="238"/>
      <c r="I3372" s="235" t="s">
        <v>8326</v>
      </c>
      <c r="J3372" s="240" t="s">
        <v>1771</v>
      </c>
      <c r="K3372" s="333" t="s">
        <v>30</v>
      </c>
      <c r="L3372" s="21" t="str">
        <f>VLOOKUP($K3372,TONG_SL!$A:$D,2,0)</f>
        <v>Gà muối 500g</v>
      </c>
      <c r="N3372" s="21" t="str">
        <f t="shared" si="328"/>
        <v>K-C6</v>
      </c>
      <c r="Q3372" s="21" t="str">
        <f>VLOOKUP(K3372,TONG_SL!$A:$D,3,0)</f>
        <v>Túi</v>
      </c>
      <c r="R3372" s="106">
        <v>5</v>
      </c>
      <c r="S3372" s="220"/>
      <c r="T3372" s="220">
        <f>VLOOKUP(VLOOKUP(G3372,Ma_KH!$A:$R,18,0)&amp;K3372,Gia_MB!$A:$F,6,0)</f>
        <v>111058</v>
      </c>
      <c r="U3372" s="221">
        <f t="shared" si="324"/>
        <v>555290</v>
      </c>
      <c r="V3372" s="220"/>
      <c r="W3372" s="222">
        <f t="shared" si="325"/>
        <v>0</v>
      </c>
      <c r="X3372" s="223" t="str">
        <f t="shared" si="326"/>
        <v>8</v>
      </c>
      <c r="Y3372" s="220"/>
      <c r="Z3372" s="221">
        <f t="shared" si="327"/>
        <v>44423.200000000004</v>
      </c>
      <c r="AA3372" s="5">
        <f>VLOOKUP(G3372,Ma_KH!$A:$R,14,0)</f>
        <v>60</v>
      </c>
    </row>
    <row r="3373" spans="1:27" hidden="1" x14ac:dyDescent="0.25">
      <c r="A3373" s="234">
        <v>45997</v>
      </c>
      <c r="B3373" s="235">
        <v>4180953452</v>
      </c>
      <c r="C3373" s="236" t="s">
        <v>7767</v>
      </c>
      <c r="D3373" s="237">
        <v>45999</v>
      </c>
      <c r="E3373" s="238"/>
      <c r="F3373" s="236"/>
      <c r="G3373" s="32" t="s">
        <v>7231</v>
      </c>
      <c r="H3373" s="238"/>
      <c r="I3373" s="235" t="s">
        <v>8326</v>
      </c>
      <c r="J3373" s="240" t="s">
        <v>1771</v>
      </c>
      <c r="K3373" s="333" t="s">
        <v>32</v>
      </c>
      <c r="L3373" s="21" t="str">
        <f>VLOOKUP($K3373,TONG_SL!$A:$D,2,0)</f>
        <v>Giò Tai Lưỡi Xào 250g</v>
      </c>
      <c r="N3373" s="21" t="str">
        <f t="shared" si="328"/>
        <v>K-C6</v>
      </c>
      <c r="Q3373" s="21" t="str">
        <f>VLOOKUP(K3373,TONG_SL!$A:$D,3,0)</f>
        <v>Túi</v>
      </c>
      <c r="R3373" s="106">
        <v>5</v>
      </c>
      <c r="S3373" s="220"/>
      <c r="T3373" s="220">
        <f>VLOOKUP(VLOOKUP(G3373,Ma_KH!$A:$R,18,0)&amp;K3373,Gia_MB!$A:$F,6,0)</f>
        <v>50182</v>
      </c>
      <c r="U3373" s="221">
        <f t="shared" si="324"/>
        <v>250910</v>
      </c>
      <c r="V3373" s="220"/>
      <c r="W3373" s="222">
        <f t="shared" si="325"/>
        <v>0</v>
      </c>
      <c r="X3373" s="223" t="str">
        <f t="shared" si="326"/>
        <v>8</v>
      </c>
      <c r="Y3373" s="220"/>
      <c r="Z3373" s="221">
        <f t="shared" si="327"/>
        <v>20072.8</v>
      </c>
      <c r="AA3373" s="5">
        <f>VLOOKUP(G3373,Ma_KH!$A:$R,14,0)</f>
        <v>60</v>
      </c>
    </row>
    <row r="3374" spans="1:27" hidden="1" x14ac:dyDescent="0.25">
      <c r="A3374" s="234">
        <v>45997</v>
      </c>
      <c r="B3374" s="235">
        <v>4180953452</v>
      </c>
      <c r="C3374" s="236" t="s">
        <v>7767</v>
      </c>
      <c r="D3374" s="237">
        <v>45999</v>
      </c>
      <c r="E3374" s="238"/>
      <c r="F3374" s="236"/>
      <c r="G3374" s="32" t="s">
        <v>7231</v>
      </c>
      <c r="H3374" s="238"/>
      <c r="I3374" s="235" t="s">
        <v>8326</v>
      </c>
      <c r="J3374" s="240" t="s">
        <v>1771</v>
      </c>
      <c r="K3374" s="333" t="s">
        <v>7153</v>
      </c>
      <c r="L3374" s="21" t="str">
        <f>VLOOKUP($K3374,TONG_SL!$A:$D,2,0)</f>
        <v>Tai heo muối 200g</v>
      </c>
      <c r="N3374" s="21" t="str">
        <f t="shared" si="328"/>
        <v>K-C6</v>
      </c>
      <c r="Q3374" s="21" t="str">
        <f>VLOOKUP(K3374,TONG_SL!$A:$D,3,0)</f>
        <v>Túi</v>
      </c>
      <c r="R3374" s="106">
        <v>5</v>
      </c>
      <c r="S3374" s="220"/>
      <c r="T3374" s="220">
        <f>VLOOKUP(VLOOKUP(G3374,Ma_KH!$A:$R,18,0)&amp;K3374,Gia_MB!$A:$F,6,0)</f>
        <v>55595</v>
      </c>
      <c r="U3374" s="221">
        <f t="shared" si="324"/>
        <v>277975</v>
      </c>
      <c r="V3374" s="220"/>
      <c r="W3374" s="222">
        <f t="shared" si="325"/>
        <v>0</v>
      </c>
      <c r="X3374" s="223" t="str">
        <f t="shared" si="326"/>
        <v>8</v>
      </c>
      <c r="Y3374" s="220"/>
      <c r="Z3374" s="221">
        <f t="shared" si="327"/>
        <v>22238</v>
      </c>
      <c r="AA3374" s="5">
        <f>VLOOKUP(G3374,Ma_KH!$A:$R,14,0)</f>
        <v>60</v>
      </c>
    </row>
    <row r="3375" spans="1:27" hidden="1" x14ac:dyDescent="0.25">
      <c r="A3375" s="234">
        <v>45995</v>
      </c>
      <c r="B3375" s="235">
        <v>4180885287</v>
      </c>
      <c r="C3375" s="236" t="s">
        <v>7767</v>
      </c>
      <c r="D3375" s="237">
        <v>45999</v>
      </c>
      <c r="E3375" s="238"/>
      <c r="F3375" s="236"/>
      <c r="G3375" s="32" t="s">
        <v>7231</v>
      </c>
      <c r="H3375" s="238"/>
      <c r="I3375" s="235" t="s">
        <v>8327</v>
      </c>
      <c r="J3375" s="240" t="s">
        <v>1771</v>
      </c>
      <c r="K3375" s="333" t="s">
        <v>7153</v>
      </c>
      <c r="L3375" s="21" t="str">
        <f>VLOOKUP($K3375,TONG_SL!$A:$D,2,0)</f>
        <v>Tai heo muối 200g</v>
      </c>
      <c r="N3375" s="21" t="str">
        <f t="shared" si="328"/>
        <v>K-C6</v>
      </c>
      <c r="Q3375" s="21" t="str">
        <f>VLOOKUP(K3375,TONG_SL!$A:$D,3,0)</f>
        <v>Túi</v>
      </c>
      <c r="R3375" s="106">
        <v>16</v>
      </c>
      <c r="S3375" s="220"/>
      <c r="T3375" s="220">
        <f>VLOOKUP(VLOOKUP(G3375,Ma_KH!$A:$R,18,0)&amp;K3375,Gia_MB!$A:$F,6,0)</f>
        <v>55595</v>
      </c>
      <c r="U3375" s="221">
        <f t="shared" si="324"/>
        <v>889520</v>
      </c>
      <c r="V3375" s="220"/>
      <c r="W3375" s="222">
        <f t="shared" si="325"/>
        <v>0</v>
      </c>
      <c r="X3375" s="223" t="str">
        <f t="shared" si="326"/>
        <v>8</v>
      </c>
      <c r="Y3375" s="220"/>
      <c r="Z3375" s="221">
        <f t="shared" si="327"/>
        <v>71161.600000000006</v>
      </c>
      <c r="AA3375" s="5">
        <f>VLOOKUP(G3375,Ma_KH!$A:$R,14,0)</f>
        <v>60</v>
      </c>
    </row>
    <row r="3376" spans="1:27" hidden="1" x14ac:dyDescent="0.25">
      <c r="A3376" s="234">
        <v>45995</v>
      </c>
      <c r="B3376" s="235">
        <v>4180885287</v>
      </c>
      <c r="C3376" s="236" t="s">
        <v>7767</v>
      </c>
      <c r="D3376" s="237">
        <v>45999</v>
      </c>
      <c r="E3376" s="238"/>
      <c r="F3376" s="236"/>
      <c r="G3376" s="32" t="s">
        <v>7231</v>
      </c>
      <c r="H3376" s="238"/>
      <c r="I3376" s="235" t="s">
        <v>8327</v>
      </c>
      <c r="J3376" s="240" t="s">
        <v>1771</v>
      </c>
      <c r="K3376" s="333" t="s">
        <v>32</v>
      </c>
      <c r="L3376" s="21" t="str">
        <f>VLOOKUP($K3376,TONG_SL!$A:$D,2,0)</f>
        <v>Giò Tai Lưỡi Xào 250g</v>
      </c>
      <c r="N3376" s="21" t="str">
        <f t="shared" si="328"/>
        <v>K-C6</v>
      </c>
      <c r="Q3376" s="21" t="str">
        <f>VLOOKUP(K3376,TONG_SL!$A:$D,3,0)</f>
        <v>Túi</v>
      </c>
      <c r="R3376" s="106">
        <v>20</v>
      </c>
      <c r="S3376" s="220"/>
      <c r="T3376" s="220">
        <f>VLOOKUP(VLOOKUP(G3376,Ma_KH!$A:$R,18,0)&amp;K3376,Gia_MB!$A:$F,6,0)</f>
        <v>50182</v>
      </c>
      <c r="U3376" s="221">
        <f t="shared" ref="U3376:U3439" si="329">T3376*R3376</f>
        <v>1003640</v>
      </c>
      <c r="V3376" s="220"/>
      <c r="W3376" s="222">
        <f t="shared" ref="W3376:W3439" si="330">U3376*V3376</f>
        <v>0</v>
      </c>
      <c r="X3376" s="223" t="str">
        <f t="shared" ref="X3376:X3439" si="331">IF(B3376&lt;&gt;"","8","0")</f>
        <v>8</v>
      </c>
      <c r="Y3376" s="220"/>
      <c r="Z3376" s="221">
        <f t="shared" ref="Z3376:Z3439" si="332">U3376*X3376%</f>
        <v>80291.199999999997</v>
      </c>
      <c r="AA3376" s="5">
        <f>VLOOKUP(G3376,Ma_KH!$A:$R,14,0)</f>
        <v>60</v>
      </c>
    </row>
    <row r="3377" spans="1:27" hidden="1" x14ac:dyDescent="0.25">
      <c r="A3377" s="234">
        <v>45995</v>
      </c>
      <c r="B3377" s="235">
        <v>4180885287</v>
      </c>
      <c r="C3377" s="236" t="s">
        <v>7767</v>
      </c>
      <c r="D3377" s="237">
        <v>45999</v>
      </c>
      <c r="E3377" s="238"/>
      <c r="F3377" s="236"/>
      <c r="G3377" s="32" t="s">
        <v>7231</v>
      </c>
      <c r="H3377" s="238"/>
      <c r="I3377" s="235" t="s">
        <v>8327</v>
      </c>
      <c r="J3377" s="240" t="s">
        <v>1771</v>
      </c>
      <c r="K3377" s="333" t="s">
        <v>27</v>
      </c>
      <c r="L3377" s="21" t="str">
        <f>VLOOKUP($K3377,TONG_SL!$A:$D,2,0)</f>
        <v>Chân giò heo muối 300g</v>
      </c>
      <c r="N3377" s="21" t="str">
        <f t="shared" si="328"/>
        <v>K-C6</v>
      </c>
      <c r="Q3377" s="21" t="str">
        <f>VLOOKUP(K3377,TONG_SL!$A:$D,3,0)</f>
        <v>Túi</v>
      </c>
      <c r="R3377" s="106">
        <v>30</v>
      </c>
      <c r="S3377" s="220"/>
      <c r="T3377" s="220">
        <f>VLOOKUP(VLOOKUP(G3377,Ma_KH!$A:$R,18,0)&amp;K3377,Gia_MB!$A:$F,6,0)</f>
        <v>73431</v>
      </c>
      <c r="U3377" s="221">
        <f t="shared" si="329"/>
        <v>2202930</v>
      </c>
      <c r="V3377" s="220"/>
      <c r="W3377" s="222">
        <f t="shared" si="330"/>
        <v>0</v>
      </c>
      <c r="X3377" s="223" t="str">
        <f t="shared" si="331"/>
        <v>8</v>
      </c>
      <c r="Y3377" s="220"/>
      <c r="Z3377" s="221">
        <f t="shared" si="332"/>
        <v>176234.4</v>
      </c>
      <c r="AA3377" s="5">
        <f>VLOOKUP(G3377,Ma_KH!$A:$R,14,0)</f>
        <v>60</v>
      </c>
    </row>
    <row r="3378" spans="1:27" hidden="1" x14ac:dyDescent="0.25">
      <c r="A3378" s="234">
        <v>45995</v>
      </c>
      <c r="B3378" s="235">
        <v>4180885287</v>
      </c>
      <c r="C3378" s="236" t="s">
        <v>7767</v>
      </c>
      <c r="D3378" s="237">
        <v>45999</v>
      </c>
      <c r="E3378" s="238"/>
      <c r="F3378" s="236"/>
      <c r="G3378" s="32" t="s">
        <v>7231</v>
      </c>
      <c r="H3378" s="238"/>
      <c r="I3378" s="235" t="s">
        <v>8327</v>
      </c>
      <c r="J3378" s="240" t="s">
        <v>1771</v>
      </c>
      <c r="K3378" s="333" t="s">
        <v>48</v>
      </c>
      <c r="L3378" s="21" t="str">
        <f>VLOOKUP($K3378,TONG_SL!$A:$D,2,0)</f>
        <v>Mọc Nấm Hương 250g</v>
      </c>
      <c r="N3378" s="21" t="str">
        <f t="shared" si="328"/>
        <v>K-C6</v>
      </c>
      <c r="Q3378" s="21" t="str">
        <f>VLOOKUP(K3378,TONG_SL!$A:$D,3,0)</f>
        <v>Túi</v>
      </c>
      <c r="R3378" s="106">
        <v>9</v>
      </c>
      <c r="S3378" s="220"/>
      <c r="T3378" s="220">
        <f>VLOOKUP(VLOOKUP(G3378,Ma_KH!$A:$R,18,0)&amp;K3378,Gia_MB!$A:$F,6,0)</f>
        <v>46000</v>
      </c>
      <c r="U3378" s="221">
        <f t="shared" si="329"/>
        <v>414000</v>
      </c>
      <c r="V3378" s="220"/>
      <c r="W3378" s="222">
        <f t="shared" si="330"/>
        <v>0</v>
      </c>
      <c r="X3378" s="223" t="str">
        <f t="shared" si="331"/>
        <v>8</v>
      </c>
      <c r="Y3378" s="220"/>
      <c r="Z3378" s="221">
        <f t="shared" si="332"/>
        <v>33120</v>
      </c>
      <c r="AA3378" s="5">
        <f>VLOOKUP(G3378,Ma_KH!$A:$R,14,0)</f>
        <v>60</v>
      </c>
    </row>
    <row r="3379" spans="1:27" hidden="1" x14ac:dyDescent="0.25">
      <c r="A3379" s="234">
        <v>45995</v>
      </c>
      <c r="B3379" s="235">
        <v>4180885287</v>
      </c>
      <c r="C3379" s="236" t="s">
        <v>7767</v>
      </c>
      <c r="D3379" s="237">
        <v>45999</v>
      </c>
      <c r="E3379" s="238"/>
      <c r="F3379" s="236"/>
      <c r="G3379" s="32" t="s">
        <v>7231</v>
      </c>
      <c r="H3379" s="238"/>
      <c r="I3379" s="235" t="s">
        <v>8327</v>
      </c>
      <c r="J3379" s="240" t="s">
        <v>1771</v>
      </c>
      <c r="K3379" s="333" t="s">
        <v>30</v>
      </c>
      <c r="L3379" s="21" t="str">
        <f>VLOOKUP($K3379,TONG_SL!$A:$D,2,0)</f>
        <v>Gà muối 500g</v>
      </c>
      <c r="N3379" s="21" t="str">
        <f t="shared" si="328"/>
        <v>K-C6</v>
      </c>
      <c r="Q3379" s="21" t="str">
        <f>VLOOKUP(K3379,TONG_SL!$A:$D,3,0)</f>
        <v>Túi</v>
      </c>
      <c r="R3379" s="106">
        <v>6</v>
      </c>
      <c r="S3379" s="220"/>
      <c r="T3379" s="220">
        <f>VLOOKUP(VLOOKUP(G3379,Ma_KH!$A:$R,18,0)&amp;K3379,Gia_MB!$A:$F,6,0)</f>
        <v>111058</v>
      </c>
      <c r="U3379" s="221">
        <f t="shared" si="329"/>
        <v>666348</v>
      </c>
      <c r="V3379" s="220"/>
      <c r="W3379" s="222">
        <f t="shared" si="330"/>
        <v>0</v>
      </c>
      <c r="X3379" s="223" t="str">
        <f t="shared" si="331"/>
        <v>8</v>
      </c>
      <c r="Y3379" s="220"/>
      <c r="Z3379" s="221">
        <f t="shared" si="332"/>
        <v>53307.840000000004</v>
      </c>
      <c r="AA3379" s="5">
        <f>VLOOKUP(G3379,Ma_KH!$A:$R,14,0)</f>
        <v>60</v>
      </c>
    </row>
    <row r="3380" spans="1:27" hidden="1" x14ac:dyDescent="0.25">
      <c r="A3380" s="234">
        <v>45998</v>
      </c>
      <c r="B3380" s="235">
        <v>4180975568</v>
      </c>
      <c r="C3380" s="236" t="s">
        <v>7767</v>
      </c>
      <c r="D3380" s="237">
        <v>45999</v>
      </c>
      <c r="E3380" s="238"/>
      <c r="F3380" s="236"/>
      <c r="G3380" s="32" t="s">
        <v>7778</v>
      </c>
      <c r="H3380" s="238"/>
      <c r="I3380" s="235" t="s">
        <v>8328</v>
      </c>
      <c r="J3380" s="240" t="s">
        <v>1771</v>
      </c>
      <c r="K3380" s="333" t="s">
        <v>27</v>
      </c>
      <c r="L3380" s="21" t="str">
        <f>VLOOKUP($K3380,TONG_SL!$A:$D,2,0)</f>
        <v>Chân giò heo muối 300g</v>
      </c>
      <c r="N3380" s="21" t="str">
        <f t="shared" si="328"/>
        <v>K-C6</v>
      </c>
      <c r="Q3380" s="21" t="str">
        <f>VLOOKUP(K3380,TONG_SL!$A:$D,3,0)</f>
        <v>Túi</v>
      </c>
      <c r="R3380" s="106">
        <v>20</v>
      </c>
      <c r="S3380" s="220"/>
      <c r="T3380" s="220">
        <f>VLOOKUP(VLOOKUP(G3380,Ma_KH!$A:$R,18,0)&amp;K3380,Gia_MB!$A:$F,6,0)</f>
        <v>73431</v>
      </c>
      <c r="U3380" s="221">
        <f t="shared" si="329"/>
        <v>1468620</v>
      </c>
      <c r="V3380" s="220"/>
      <c r="W3380" s="222">
        <f t="shared" si="330"/>
        <v>0</v>
      </c>
      <c r="X3380" s="223" t="str">
        <f t="shared" si="331"/>
        <v>8</v>
      </c>
      <c r="Y3380" s="220"/>
      <c r="Z3380" s="221">
        <f t="shared" si="332"/>
        <v>117489.60000000001</v>
      </c>
      <c r="AA3380" s="5">
        <f>VLOOKUP(G3380,Ma_KH!$A:$R,14,0)</f>
        <v>60</v>
      </c>
    </row>
    <row r="3381" spans="1:27" hidden="1" x14ac:dyDescent="0.25">
      <c r="A3381" s="234">
        <v>45998</v>
      </c>
      <c r="B3381" s="235">
        <v>4180975568</v>
      </c>
      <c r="C3381" s="236" t="s">
        <v>7767</v>
      </c>
      <c r="D3381" s="237">
        <v>45999</v>
      </c>
      <c r="E3381" s="238"/>
      <c r="F3381" s="236"/>
      <c r="G3381" s="32" t="s">
        <v>7778</v>
      </c>
      <c r="H3381" s="238"/>
      <c r="I3381" s="235" t="s">
        <v>8328</v>
      </c>
      <c r="J3381" s="240" t="s">
        <v>1771</v>
      </c>
      <c r="K3381" s="333" t="s">
        <v>30</v>
      </c>
      <c r="L3381" s="21" t="str">
        <f>VLOOKUP($K3381,TONG_SL!$A:$D,2,0)</f>
        <v>Gà muối 500g</v>
      </c>
      <c r="N3381" s="21" t="str">
        <f t="shared" si="328"/>
        <v>K-C6</v>
      </c>
      <c r="Q3381" s="21" t="str">
        <f>VLOOKUP(K3381,TONG_SL!$A:$D,3,0)</f>
        <v>Túi</v>
      </c>
      <c r="R3381" s="106">
        <v>20</v>
      </c>
      <c r="S3381" s="220"/>
      <c r="T3381" s="220">
        <f>VLOOKUP(VLOOKUP(G3381,Ma_KH!$A:$R,18,0)&amp;K3381,Gia_MB!$A:$F,6,0)</f>
        <v>111058</v>
      </c>
      <c r="U3381" s="221">
        <f t="shared" si="329"/>
        <v>2221160</v>
      </c>
      <c r="V3381" s="220"/>
      <c r="W3381" s="222">
        <f t="shared" si="330"/>
        <v>0</v>
      </c>
      <c r="X3381" s="223" t="str">
        <f t="shared" si="331"/>
        <v>8</v>
      </c>
      <c r="Y3381" s="220"/>
      <c r="Z3381" s="221">
        <f t="shared" si="332"/>
        <v>177692.80000000002</v>
      </c>
      <c r="AA3381" s="5">
        <f>VLOOKUP(G3381,Ma_KH!$A:$R,14,0)</f>
        <v>60</v>
      </c>
    </row>
    <row r="3382" spans="1:27" hidden="1" x14ac:dyDescent="0.25">
      <c r="A3382" s="234">
        <v>45998</v>
      </c>
      <c r="B3382" s="235">
        <v>4180975568</v>
      </c>
      <c r="C3382" s="236" t="s">
        <v>7767</v>
      </c>
      <c r="D3382" s="237">
        <v>45999</v>
      </c>
      <c r="E3382" s="238"/>
      <c r="F3382" s="236"/>
      <c r="G3382" s="32" t="s">
        <v>7778</v>
      </c>
      <c r="H3382" s="238"/>
      <c r="I3382" s="235" t="s">
        <v>8328</v>
      </c>
      <c r="J3382" s="240" t="s">
        <v>1771</v>
      </c>
      <c r="K3382" s="333" t="s">
        <v>32</v>
      </c>
      <c r="L3382" s="21" t="str">
        <f>VLOOKUP($K3382,TONG_SL!$A:$D,2,0)</f>
        <v>Giò Tai Lưỡi Xào 250g</v>
      </c>
      <c r="N3382" s="21" t="str">
        <f t="shared" si="328"/>
        <v>K-C6</v>
      </c>
      <c r="Q3382" s="21" t="str">
        <f>VLOOKUP(K3382,TONG_SL!$A:$D,3,0)</f>
        <v>Túi</v>
      </c>
      <c r="R3382" s="106">
        <v>10</v>
      </c>
      <c r="S3382" s="220"/>
      <c r="T3382" s="220">
        <f>VLOOKUP(VLOOKUP(G3382,Ma_KH!$A:$R,18,0)&amp;K3382,Gia_MB!$A:$F,6,0)</f>
        <v>50182</v>
      </c>
      <c r="U3382" s="221">
        <f t="shared" si="329"/>
        <v>501820</v>
      </c>
      <c r="V3382" s="220"/>
      <c r="W3382" s="222">
        <f t="shared" si="330"/>
        <v>0</v>
      </c>
      <c r="X3382" s="223" t="str">
        <f t="shared" si="331"/>
        <v>8</v>
      </c>
      <c r="Y3382" s="220"/>
      <c r="Z3382" s="221">
        <f t="shared" si="332"/>
        <v>40145.599999999999</v>
      </c>
      <c r="AA3382" s="5">
        <f>VLOOKUP(G3382,Ma_KH!$A:$R,14,0)</f>
        <v>60</v>
      </c>
    </row>
    <row r="3383" spans="1:27" hidden="1" x14ac:dyDescent="0.25">
      <c r="A3383" s="234">
        <v>45995</v>
      </c>
      <c r="B3383" s="235">
        <v>4180885406</v>
      </c>
      <c r="C3383" s="236" t="s">
        <v>7767</v>
      </c>
      <c r="D3383" s="237">
        <v>45999</v>
      </c>
      <c r="E3383" s="238"/>
      <c r="F3383" s="236"/>
      <c r="G3383" s="32" t="s">
        <v>7778</v>
      </c>
      <c r="H3383" s="238"/>
      <c r="I3383" s="235" t="s">
        <v>8329</v>
      </c>
      <c r="J3383" s="240" t="s">
        <v>1771</v>
      </c>
      <c r="K3383" s="333" t="s">
        <v>48</v>
      </c>
      <c r="L3383" s="21" t="str">
        <f>VLOOKUP($K3383,TONG_SL!$A:$D,2,0)</f>
        <v>Mọc Nấm Hương 250g</v>
      </c>
      <c r="N3383" s="21" t="str">
        <f t="shared" si="328"/>
        <v>K-C6</v>
      </c>
      <c r="Q3383" s="21" t="str">
        <f>VLOOKUP(K3383,TONG_SL!$A:$D,3,0)</f>
        <v>Túi</v>
      </c>
      <c r="R3383" s="106">
        <v>6</v>
      </c>
      <c r="S3383" s="220"/>
      <c r="T3383" s="220">
        <f>VLOOKUP(VLOOKUP(G3383,Ma_KH!$A:$R,18,0)&amp;K3383,Gia_MB!$A:$F,6,0)</f>
        <v>46000</v>
      </c>
      <c r="U3383" s="221">
        <f t="shared" si="329"/>
        <v>276000</v>
      </c>
      <c r="V3383" s="220"/>
      <c r="W3383" s="222">
        <f t="shared" si="330"/>
        <v>0</v>
      </c>
      <c r="X3383" s="223" t="str">
        <f t="shared" si="331"/>
        <v>8</v>
      </c>
      <c r="Y3383" s="220"/>
      <c r="Z3383" s="221">
        <f t="shared" si="332"/>
        <v>22080</v>
      </c>
      <c r="AA3383" s="5">
        <f>VLOOKUP(G3383,Ma_KH!$A:$R,14,0)</f>
        <v>60</v>
      </c>
    </row>
    <row r="3384" spans="1:27" hidden="1" x14ac:dyDescent="0.25">
      <c r="A3384" s="234">
        <v>45995</v>
      </c>
      <c r="B3384" s="235">
        <v>4180885406</v>
      </c>
      <c r="C3384" s="236" t="s">
        <v>7767</v>
      </c>
      <c r="D3384" s="237">
        <v>45999</v>
      </c>
      <c r="E3384" s="238"/>
      <c r="F3384" s="236"/>
      <c r="G3384" s="32" t="s">
        <v>7778</v>
      </c>
      <c r="H3384" s="238"/>
      <c r="I3384" s="235" t="s">
        <v>8329</v>
      </c>
      <c r="J3384" s="240" t="s">
        <v>1771</v>
      </c>
      <c r="K3384" s="333" t="s">
        <v>7153</v>
      </c>
      <c r="L3384" s="21" t="str">
        <f>VLOOKUP($K3384,TONG_SL!$A:$D,2,0)</f>
        <v>Tai heo muối 200g</v>
      </c>
      <c r="N3384" s="21" t="str">
        <f t="shared" si="328"/>
        <v>K-C6</v>
      </c>
      <c r="Q3384" s="21" t="str">
        <f>VLOOKUP(K3384,TONG_SL!$A:$D,3,0)</f>
        <v>Túi</v>
      </c>
      <c r="R3384" s="106">
        <v>6</v>
      </c>
      <c r="S3384" s="220"/>
      <c r="T3384" s="220">
        <f>VLOOKUP(VLOOKUP(G3384,Ma_KH!$A:$R,18,0)&amp;K3384,Gia_MB!$A:$F,6,0)</f>
        <v>55595</v>
      </c>
      <c r="U3384" s="221">
        <f t="shared" si="329"/>
        <v>333570</v>
      </c>
      <c r="V3384" s="220"/>
      <c r="W3384" s="222">
        <f t="shared" si="330"/>
        <v>0</v>
      </c>
      <c r="X3384" s="223" t="str">
        <f t="shared" si="331"/>
        <v>8</v>
      </c>
      <c r="Y3384" s="220"/>
      <c r="Z3384" s="221">
        <f t="shared" si="332"/>
        <v>26685.600000000002</v>
      </c>
      <c r="AA3384" s="5">
        <f>VLOOKUP(G3384,Ma_KH!$A:$R,14,0)</f>
        <v>60</v>
      </c>
    </row>
    <row r="3385" spans="1:27" hidden="1" x14ac:dyDescent="0.25">
      <c r="A3385" s="234">
        <v>45995</v>
      </c>
      <c r="B3385" s="235">
        <v>4180884454</v>
      </c>
      <c r="C3385" s="236" t="s">
        <v>7767</v>
      </c>
      <c r="D3385" s="237">
        <v>45999</v>
      </c>
      <c r="E3385" s="238"/>
      <c r="F3385" s="236"/>
      <c r="G3385" s="32" t="s">
        <v>7778</v>
      </c>
      <c r="H3385" s="238"/>
      <c r="I3385" s="235" t="s">
        <v>8330</v>
      </c>
      <c r="J3385" s="240" t="s">
        <v>1771</v>
      </c>
      <c r="K3385" s="333" t="s">
        <v>48</v>
      </c>
      <c r="L3385" s="21" t="str">
        <f>VLOOKUP($K3385,TONG_SL!$A:$D,2,0)</f>
        <v>Mọc Nấm Hương 250g</v>
      </c>
      <c r="N3385" s="21" t="str">
        <f t="shared" si="328"/>
        <v>K-C6</v>
      </c>
      <c r="Q3385" s="21" t="str">
        <f>VLOOKUP(K3385,TONG_SL!$A:$D,3,0)</f>
        <v>Túi</v>
      </c>
      <c r="R3385" s="106">
        <v>15</v>
      </c>
      <c r="S3385" s="220"/>
      <c r="T3385" s="220">
        <f>VLOOKUP(VLOOKUP(G3385,Ma_KH!$A:$R,18,0)&amp;K3385,Gia_MB!$A:$F,6,0)</f>
        <v>46000</v>
      </c>
      <c r="U3385" s="221">
        <f t="shared" si="329"/>
        <v>690000</v>
      </c>
      <c r="V3385" s="220"/>
      <c r="W3385" s="222">
        <f t="shared" si="330"/>
        <v>0</v>
      </c>
      <c r="X3385" s="223" t="str">
        <f t="shared" si="331"/>
        <v>8</v>
      </c>
      <c r="Y3385" s="220"/>
      <c r="Z3385" s="221">
        <f t="shared" si="332"/>
        <v>55200</v>
      </c>
      <c r="AA3385" s="5">
        <f>VLOOKUP(G3385,Ma_KH!$A:$R,14,0)</f>
        <v>60</v>
      </c>
    </row>
    <row r="3386" spans="1:27" hidden="1" x14ac:dyDescent="0.25">
      <c r="A3386" s="234">
        <v>45995</v>
      </c>
      <c r="B3386" s="235">
        <v>4180884454</v>
      </c>
      <c r="C3386" s="236" t="s">
        <v>7767</v>
      </c>
      <c r="D3386" s="237">
        <v>45999</v>
      </c>
      <c r="E3386" s="238"/>
      <c r="F3386" s="236"/>
      <c r="G3386" s="32" t="s">
        <v>7778</v>
      </c>
      <c r="H3386" s="238"/>
      <c r="I3386" s="235" t="s">
        <v>8330</v>
      </c>
      <c r="J3386" s="240" t="s">
        <v>1771</v>
      </c>
      <c r="K3386" s="333" t="s">
        <v>27</v>
      </c>
      <c r="L3386" s="21" t="str">
        <f>VLOOKUP($K3386,TONG_SL!$A:$D,2,0)</f>
        <v>Chân giò heo muối 300g</v>
      </c>
      <c r="N3386" s="21" t="str">
        <f t="shared" si="328"/>
        <v>K-C6</v>
      </c>
      <c r="Q3386" s="21" t="str">
        <f>VLOOKUP(K3386,TONG_SL!$A:$D,3,0)</f>
        <v>Túi</v>
      </c>
      <c r="R3386" s="106">
        <v>15</v>
      </c>
      <c r="S3386" s="220"/>
      <c r="T3386" s="220">
        <f>VLOOKUP(VLOOKUP(G3386,Ma_KH!$A:$R,18,0)&amp;K3386,Gia_MB!$A:$F,6,0)</f>
        <v>73431</v>
      </c>
      <c r="U3386" s="221">
        <f t="shared" si="329"/>
        <v>1101465</v>
      </c>
      <c r="V3386" s="220"/>
      <c r="W3386" s="222">
        <f t="shared" si="330"/>
        <v>0</v>
      </c>
      <c r="X3386" s="223" t="str">
        <f t="shared" si="331"/>
        <v>8</v>
      </c>
      <c r="Y3386" s="220"/>
      <c r="Z3386" s="221">
        <f t="shared" si="332"/>
        <v>88117.2</v>
      </c>
      <c r="AA3386" s="5">
        <f>VLOOKUP(G3386,Ma_KH!$A:$R,14,0)</f>
        <v>60</v>
      </c>
    </row>
    <row r="3387" spans="1:27" hidden="1" x14ac:dyDescent="0.25">
      <c r="A3387" s="234">
        <v>45995</v>
      </c>
      <c r="B3387" s="235">
        <v>4180884454</v>
      </c>
      <c r="C3387" s="236" t="s">
        <v>7767</v>
      </c>
      <c r="D3387" s="237">
        <v>45999</v>
      </c>
      <c r="E3387" s="238"/>
      <c r="F3387" s="236"/>
      <c r="G3387" s="32" t="s">
        <v>7778</v>
      </c>
      <c r="H3387" s="238"/>
      <c r="I3387" s="235" t="s">
        <v>8330</v>
      </c>
      <c r="J3387" s="240" t="s">
        <v>1771</v>
      </c>
      <c r="K3387" s="333" t="s">
        <v>32</v>
      </c>
      <c r="L3387" s="21" t="str">
        <f>VLOOKUP($K3387,TONG_SL!$A:$D,2,0)</f>
        <v>Giò Tai Lưỡi Xào 250g</v>
      </c>
      <c r="N3387" s="21" t="str">
        <f t="shared" si="328"/>
        <v>K-C6</v>
      </c>
      <c r="Q3387" s="21" t="str">
        <f>VLOOKUP(K3387,TONG_SL!$A:$D,3,0)</f>
        <v>Túi</v>
      </c>
      <c r="R3387" s="106">
        <v>15</v>
      </c>
      <c r="S3387" s="220"/>
      <c r="T3387" s="220">
        <f>VLOOKUP(VLOOKUP(G3387,Ma_KH!$A:$R,18,0)&amp;K3387,Gia_MB!$A:$F,6,0)</f>
        <v>50182</v>
      </c>
      <c r="U3387" s="221">
        <f t="shared" si="329"/>
        <v>752730</v>
      </c>
      <c r="V3387" s="220"/>
      <c r="W3387" s="222">
        <f t="shared" si="330"/>
        <v>0</v>
      </c>
      <c r="X3387" s="223" t="str">
        <f t="shared" si="331"/>
        <v>8</v>
      </c>
      <c r="Y3387" s="220"/>
      <c r="Z3387" s="221">
        <f t="shared" si="332"/>
        <v>60218.400000000001</v>
      </c>
      <c r="AA3387" s="5">
        <f>VLOOKUP(G3387,Ma_KH!$A:$R,14,0)</f>
        <v>60</v>
      </c>
    </row>
    <row r="3388" spans="1:27" hidden="1" x14ac:dyDescent="0.25">
      <c r="A3388" s="234">
        <v>45995</v>
      </c>
      <c r="B3388" s="235">
        <v>4180884454</v>
      </c>
      <c r="C3388" s="236" t="s">
        <v>7767</v>
      </c>
      <c r="D3388" s="237">
        <v>45999</v>
      </c>
      <c r="E3388" s="238"/>
      <c r="F3388" s="236"/>
      <c r="G3388" s="32" t="s">
        <v>7778</v>
      </c>
      <c r="H3388" s="238"/>
      <c r="I3388" s="235" t="s">
        <v>8330</v>
      </c>
      <c r="J3388" s="240" t="s">
        <v>1771</v>
      </c>
      <c r="K3388" s="333" t="s">
        <v>7153</v>
      </c>
      <c r="L3388" s="21" t="str">
        <f>VLOOKUP($K3388,TONG_SL!$A:$D,2,0)</f>
        <v>Tai heo muối 200g</v>
      </c>
      <c r="N3388" s="21" t="str">
        <f t="shared" si="328"/>
        <v>K-C6</v>
      </c>
      <c r="Q3388" s="21" t="str">
        <f>VLOOKUP(K3388,TONG_SL!$A:$D,3,0)</f>
        <v>Túi</v>
      </c>
      <c r="R3388" s="106">
        <v>12</v>
      </c>
      <c r="S3388" s="220"/>
      <c r="T3388" s="220">
        <f>VLOOKUP(VLOOKUP(G3388,Ma_KH!$A:$R,18,0)&amp;K3388,Gia_MB!$A:$F,6,0)</f>
        <v>55595</v>
      </c>
      <c r="U3388" s="221">
        <f t="shared" si="329"/>
        <v>667140</v>
      </c>
      <c r="V3388" s="220"/>
      <c r="W3388" s="222">
        <f t="shared" si="330"/>
        <v>0</v>
      </c>
      <c r="X3388" s="223" t="str">
        <f t="shared" si="331"/>
        <v>8</v>
      </c>
      <c r="Y3388" s="220"/>
      <c r="Z3388" s="221">
        <f t="shared" si="332"/>
        <v>53371.200000000004</v>
      </c>
      <c r="AA3388" s="5">
        <f>VLOOKUP(G3388,Ma_KH!$A:$R,14,0)</f>
        <v>60</v>
      </c>
    </row>
    <row r="3389" spans="1:27" hidden="1" x14ac:dyDescent="0.25">
      <c r="A3389" s="234">
        <v>45995</v>
      </c>
      <c r="B3389" s="235">
        <v>4180884454</v>
      </c>
      <c r="C3389" s="236" t="s">
        <v>7767</v>
      </c>
      <c r="D3389" s="237">
        <v>45999</v>
      </c>
      <c r="E3389" s="238"/>
      <c r="F3389" s="236"/>
      <c r="G3389" s="32" t="s">
        <v>7778</v>
      </c>
      <c r="H3389" s="238"/>
      <c r="I3389" s="235" t="s">
        <v>8330</v>
      </c>
      <c r="J3389" s="240" t="s">
        <v>1771</v>
      </c>
      <c r="K3389" s="333" t="s">
        <v>30</v>
      </c>
      <c r="L3389" s="21" t="str">
        <f>VLOOKUP($K3389,TONG_SL!$A:$D,2,0)</f>
        <v>Gà muối 500g</v>
      </c>
      <c r="N3389" s="21" t="str">
        <f t="shared" si="328"/>
        <v>K-C6</v>
      </c>
      <c r="Q3389" s="21" t="str">
        <f>VLOOKUP(K3389,TONG_SL!$A:$D,3,0)</f>
        <v>Túi</v>
      </c>
      <c r="R3389" s="106">
        <v>5</v>
      </c>
      <c r="S3389" s="220"/>
      <c r="T3389" s="220">
        <f>VLOOKUP(VLOOKUP(G3389,Ma_KH!$A:$R,18,0)&amp;K3389,Gia_MB!$A:$F,6,0)</f>
        <v>111058</v>
      </c>
      <c r="U3389" s="221">
        <f t="shared" si="329"/>
        <v>555290</v>
      </c>
      <c r="V3389" s="220"/>
      <c r="W3389" s="222">
        <f t="shared" si="330"/>
        <v>0</v>
      </c>
      <c r="X3389" s="223" t="str">
        <f t="shared" si="331"/>
        <v>8</v>
      </c>
      <c r="Y3389" s="220"/>
      <c r="Z3389" s="221">
        <f t="shared" si="332"/>
        <v>44423.200000000004</v>
      </c>
      <c r="AA3389" s="5">
        <f>VLOOKUP(G3389,Ma_KH!$A:$R,14,0)</f>
        <v>60</v>
      </c>
    </row>
    <row r="3390" spans="1:27" hidden="1" x14ac:dyDescent="0.25">
      <c r="A3390" s="234">
        <v>45995</v>
      </c>
      <c r="B3390" s="235">
        <v>4180884349</v>
      </c>
      <c r="C3390" s="236" t="s">
        <v>7767</v>
      </c>
      <c r="D3390" s="237">
        <v>45999</v>
      </c>
      <c r="E3390" s="238"/>
      <c r="F3390" s="236"/>
      <c r="G3390" s="32" t="s">
        <v>7778</v>
      </c>
      <c r="H3390" s="238"/>
      <c r="I3390" s="235" t="s">
        <v>8331</v>
      </c>
      <c r="J3390" s="240" t="s">
        <v>1771</v>
      </c>
      <c r="K3390" s="333" t="s">
        <v>7153</v>
      </c>
      <c r="L3390" s="21" t="str">
        <f>VLOOKUP($K3390,TONG_SL!$A:$D,2,0)</f>
        <v>Tai heo muối 200g</v>
      </c>
      <c r="N3390" s="21" t="str">
        <f t="shared" si="328"/>
        <v>K-C6</v>
      </c>
      <c r="Q3390" s="21" t="str">
        <f>VLOOKUP(K3390,TONG_SL!$A:$D,3,0)</f>
        <v>Túi</v>
      </c>
      <c r="R3390" s="106">
        <v>3</v>
      </c>
      <c r="S3390" s="220"/>
      <c r="T3390" s="220">
        <f>VLOOKUP(VLOOKUP(G3390,Ma_KH!$A:$R,18,0)&amp;K3390,Gia_MB!$A:$F,6,0)</f>
        <v>55595</v>
      </c>
      <c r="U3390" s="221">
        <f t="shared" si="329"/>
        <v>166785</v>
      </c>
      <c r="V3390" s="220"/>
      <c r="W3390" s="222">
        <f t="shared" si="330"/>
        <v>0</v>
      </c>
      <c r="X3390" s="223" t="str">
        <f t="shared" si="331"/>
        <v>8</v>
      </c>
      <c r="Y3390" s="220"/>
      <c r="Z3390" s="221">
        <f t="shared" si="332"/>
        <v>13342.800000000001</v>
      </c>
      <c r="AA3390" s="5">
        <f>VLOOKUP(G3390,Ma_KH!$A:$R,14,0)</f>
        <v>60</v>
      </c>
    </row>
    <row r="3391" spans="1:27" hidden="1" x14ac:dyDescent="0.25">
      <c r="A3391" s="234">
        <v>45995</v>
      </c>
      <c r="B3391" s="235">
        <v>4180884349</v>
      </c>
      <c r="C3391" s="236" t="s">
        <v>7767</v>
      </c>
      <c r="D3391" s="237">
        <v>45999</v>
      </c>
      <c r="E3391" s="238"/>
      <c r="F3391" s="236"/>
      <c r="G3391" s="32" t="s">
        <v>7778</v>
      </c>
      <c r="H3391" s="238"/>
      <c r="I3391" s="235" t="s">
        <v>8331</v>
      </c>
      <c r="J3391" s="240" t="s">
        <v>1771</v>
      </c>
      <c r="K3391" s="333" t="s">
        <v>32</v>
      </c>
      <c r="L3391" s="21" t="str">
        <f>VLOOKUP($K3391,TONG_SL!$A:$D,2,0)</f>
        <v>Giò Tai Lưỡi Xào 250g</v>
      </c>
      <c r="N3391" s="21" t="str">
        <f t="shared" si="328"/>
        <v>K-C6</v>
      </c>
      <c r="Q3391" s="21" t="str">
        <f>VLOOKUP(K3391,TONG_SL!$A:$D,3,0)</f>
        <v>Túi</v>
      </c>
      <c r="R3391" s="106">
        <v>6</v>
      </c>
      <c r="S3391" s="220"/>
      <c r="T3391" s="220">
        <f>VLOOKUP(VLOOKUP(G3391,Ma_KH!$A:$R,18,0)&amp;K3391,Gia_MB!$A:$F,6,0)</f>
        <v>50182</v>
      </c>
      <c r="U3391" s="221">
        <f t="shared" si="329"/>
        <v>301092</v>
      </c>
      <c r="V3391" s="220"/>
      <c r="W3391" s="222">
        <f t="shared" si="330"/>
        <v>0</v>
      </c>
      <c r="X3391" s="223" t="str">
        <f t="shared" si="331"/>
        <v>8</v>
      </c>
      <c r="Y3391" s="220"/>
      <c r="Z3391" s="221">
        <f t="shared" si="332"/>
        <v>24087.360000000001</v>
      </c>
      <c r="AA3391" s="5">
        <f>VLOOKUP(G3391,Ma_KH!$A:$R,14,0)</f>
        <v>60</v>
      </c>
    </row>
    <row r="3392" spans="1:27" hidden="1" x14ac:dyDescent="0.25">
      <c r="A3392" s="234">
        <v>45995</v>
      </c>
      <c r="B3392" s="235">
        <v>4180884349</v>
      </c>
      <c r="C3392" s="236" t="s">
        <v>7767</v>
      </c>
      <c r="D3392" s="237">
        <v>45999</v>
      </c>
      <c r="E3392" s="238"/>
      <c r="F3392" s="236"/>
      <c r="G3392" s="32" t="s">
        <v>7778</v>
      </c>
      <c r="H3392" s="238"/>
      <c r="I3392" s="235" t="s">
        <v>8331</v>
      </c>
      <c r="J3392" s="240" t="s">
        <v>1771</v>
      </c>
      <c r="K3392" s="333" t="s">
        <v>7187</v>
      </c>
      <c r="L3392" s="21" t="str">
        <f>VLOOKUP($K3392,TONG_SL!$A:$D,2,0)</f>
        <v>Chân giò heo muối 300g</v>
      </c>
      <c r="N3392" s="21" t="str">
        <f t="shared" si="328"/>
        <v>K-C6</v>
      </c>
      <c r="Q3392" s="21" t="str">
        <f>VLOOKUP(K3392,TONG_SL!$A:$D,3,0)</f>
        <v>Túi</v>
      </c>
      <c r="R3392" s="106">
        <v>10</v>
      </c>
      <c r="S3392" s="220"/>
      <c r="T3392" s="220">
        <f>VLOOKUP(VLOOKUP(G3392,Ma_KH!$A:$R,18,0)&amp;K3392,Gia_MB!$A:$F,6,0)</f>
        <v>73431</v>
      </c>
      <c r="U3392" s="221">
        <f t="shared" si="329"/>
        <v>734310</v>
      </c>
      <c r="V3392" s="220"/>
      <c r="W3392" s="222">
        <f t="shared" si="330"/>
        <v>0</v>
      </c>
      <c r="X3392" s="223" t="str">
        <f t="shared" si="331"/>
        <v>8</v>
      </c>
      <c r="Y3392" s="220"/>
      <c r="Z3392" s="221">
        <f t="shared" si="332"/>
        <v>58744.800000000003</v>
      </c>
      <c r="AA3392" s="5">
        <f>VLOOKUP(G3392,Ma_KH!$A:$R,14,0)</f>
        <v>60</v>
      </c>
    </row>
    <row r="3393" spans="1:27" hidden="1" x14ac:dyDescent="0.25">
      <c r="A3393" s="234">
        <v>45995</v>
      </c>
      <c r="B3393" s="235">
        <v>4180884349</v>
      </c>
      <c r="C3393" s="236" t="s">
        <v>7767</v>
      </c>
      <c r="D3393" s="237">
        <v>45999</v>
      </c>
      <c r="E3393" s="238"/>
      <c r="F3393" s="236"/>
      <c r="G3393" s="32" t="s">
        <v>7778</v>
      </c>
      <c r="H3393" s="238"/>
      <c r="I3393" s="235" t="s">
        <v>8331</v>
      </c>
      <c r="J3393" s="240" t="s">
        <v>1771</v>
      </c>
      <c r="K3393" s="333" t="s">
        <v>48</v>
      </c>
      <c r="L3393" s="21" t="str">
        <f>VLOOKUP($K3393,TONG_SL!$A:$D,2,0)</f>
        <v>Mọc Nấm Hương 250g</v>
      </c>
      <c r="N3393" s="21" t="str">
        <f t="shared" si="328"/>
        <v>K-C6</v>
      </c>
      <c r="Q3393" s="21" t="str">
        <f>VLOOKUP(K3393,TONG_SL!$A:$D,3,0)</f>
        <v>Túi</v>
      </c>
      <c r="R3393" s="106">
        <v>5</v>
      </c>
      <c r="S3393" s="220"/>
      <c r="T3393" s="220">
        <f>VLOOKUP(VLOOKUP(G3393,Ma_KH!$A:$R,18,0)&amp;K3393,Gia_MB!$A:$F,6,0)</f>
        <v>46000</v>
      </c>
      <c r="U3393" s="221">
        <f t="shared" si="329"/>
        <v>230000</v>
      </c>
      <c r="V3393" s="220"/>
      <c r="W3393" s="222">
        <f t="shared" si="330"/>
        <v>0</v>
      </c>
      <c r="X3393" s="223" t="str">
        <f t="shared" si="331"/>
        <v>8</v>
      </c>
      <c r="Y3393" s="220"/>
      <c r="Z3393" s="221">
        <f t="shared" si="332"/>
        <v>18400</v>
      </c>
      <c r="AA3393" s="5">
        <f>VLOOKUP(G3393,Ma_KH!$A:$R,14,0)</f>
        <v>60</v>
      </c>
    </row>
    <row r="3394" spans="1:27" hidden="1" x14ac:dyDescent="0.25">
      <c r="A3394" s="234">
        <v>45995</v>
      </c>
      <c r="B3394" s="235">
        <v>4180884349</v>
      </c>
      <c r="C3394" s="236" t="s">
        <v>7767</v>
      </c>
      <c r="D3394" s="237">
        <v>45999</v>
      </c>
      <c r="E3394" s="238"/>
      <c r="F3394" s="236"/>
      <c r="G3394" s="32" t="s">
        <v>7778</v>
      </c>
      <c r="H3394" s="238"/>
      <c r="I3394" s="235" t="s">
        <v>8331</v>
      </c>
      <c r="J3394" s="240" t="s">
        <v>1771</v>
      </c>
      <c r="K3394" s="333" t="s">
        <v>30</v>
      </c>
      <c r="L3394" s="21" t="str">
        <f>VLOOKUP($K3394,TONG_SL!$A:$D,2,0)</f>
        <v>Gà muối 500g</v>
      </c>
      <c r="N3394" s="21" t="str">
        <f t="shared" si="328"/>
        <v>K-C6</v>
      </c>
      <c r="Q3394" s="21" t="str">
        <f>VLOOKUP(K3394,TONG_SL!$A:$D,3,0)</f>
        <v>Túi</v>
      </c>
      <c r="R3394" s="106">
        <v>13</v>
      </c>
      <c r="S3394" s="220"/>
      <c r="T3394" s="220">
        <f>VLOOKUP(VLOOKUP(G3394,Ma_KH!$A:$R,18,0)&amp;K3394,Gia_MB!$A:$F,6,0)</f>
        <v>111058</v>
      </c>
      <c r="U3394" s="221">
        <f t="shared" si="329"/>
        <v>1443754</v>
      </c>
      <c r="V3394" s="220"/>
      <c r="W3394" s="222">
        <f t="shared" si="330"/>
        <v>0</v>
      </c>
      <c r="X3394" s="223" t="str">
        <f t="shared" si="331"/>
        <v>8</v>
      </c>
      <c r="Y3394" s="220"/>
      <c r="Z3394" s="221">
        <f t="shared" si="332"/>
        <v>115500.32</v>
      </c>
      <c r="AA3394" s="5">
        <f>VLOOKUP(G3394,Ma_KH!$A:$R,14,0)</f>
        <v>60</v>
      </c>
    </row>
    <row r="3395" spans="1:27" hidden="1" x14ac:dyDescent="0.25">
      <c r="A3395" s="234">
        <v>45997</v>
      </c>
      <c r="B3395" s="235">
        <v>4180964725</v>
      </c>
      <c r="C3395" s="236" t="s">
        <v>7767</v>
      </c>
      <c r="D3395" s="237">
        <v>45999</v>
      </c>
      <c r="E3395" s="238"/>
      <c r="F3395" s="236"/>
      <c r="G3395" s="32" t="s">
        <v>7966</v>
      </c>
      <c r="H3395" s="238"/>
      <c r="I3395" s="235" t="s">
        <v>8332</v>
      </c>
      <c r="J3395" s="240" t="s">
        <v>1771</v>
      </c>
      <c r="K3395" s="333" t="s">
        <v>30</v>
      </c>
      <c r="L3395" s="21" t="str">
        <f>VLOOKUP($K3395,TONG_SL!$A:$D,2,0)</f>
        <v>Gà muối 500g</v>
      </c>
      <c r="N3395" s="21" t="str">
        <f t="shared" ref="N3395:N3458" si="333">IF($B3395&lt;&gt;"","K-C6","")</f>
        <v>K-C6</v>
      </c>
      <c r="Q3395" s="21" t="str">
        <f>VLOOKUP(K3395,TONG_SL!$A:$D,3,0)</f>
        <v>Túi</v>
      </c>
      <c r="R3395" s="106">
        <v>10</v>
      </c>
      <c r="S3395" s="220"/>
      <c r="T3395" s="220">
        <f>VLOOKUP(VLOOKUP(G3395,Ma_KH!$A:$R,18,0)&amp;K3395,Gia_MB!$A:$F,6,0)</f>
        <v>111058</v>
      </c>
      <c r="U3395" s="221">
        <f t="shared" si="329"/>
        <v>1110580</v>
      </c>
      <c r="V3395" s="220"/>
      <c r="W3395" s="222">
        <f t="shared" si="330"/>
        <v>0</v>
      </c>
      <c r="X3395" s="223" t="str">
        <f t="shared" si="331"/>
        <v>8</v>
      </c>
      <c r="Y3395" s="220"/>
      <c r="Z3395" s="221">
        <f t="shared" si="332"/>
        <v>88846.400000000009</v>
      </c>
      <c r="AA3395" s="5">
        <f>VLOOKUP(G3395,Ma_KH!$A:$R,14,0)</f>
        <v>60</v>
      </c>
    </row>
    <row r="3396" spans="1:27" hidden="1" x14ac:dyDescent="0.25">
      <c r="A3396" s="234">
        <v>45997</v>
      </c>
      <c r="B3396" s="235">
        <v>4180964725</v>
      </c>
      <c r="C3396" s="236" t="s">
        <v>7767</v>
      </c>
      <c r="D3396" s="237">
        <v>45999</v>
      </c>
      <c r="E3396" s="238"/>
      <c r="F3396" s="236"/>
      <c r="G3396" s="32" t="s">
        <v>7966</v>
      </c>
      <c r="H3396" s="238"/>
      <c r="I3396" s="235" t="s">
        <v>8332</v>
      </c>
      <c r="J3396" s="240" t="s">
        <v>1771</v>
      </c>
      <c r="K3396" s="333" t="s">
        <v>7153</v>
      </c>
      <c r="L3396" s="21" t="str">
        <f>VLOOKUP($K3396,TONG_SL!$A:$D,2,0)</f>
        <v>Tai heo muối 200g</v>
      </c>
      <c r="N3396" s="21" t="str">
        <f t="shared" si="333"/>
        <v>K-C6</v>
      </c>
      <c r="Q3396" s="21" t="str">
        <f>VLOOKUP(K3396,TONG_SL!$A:$D,3,0)</f>
        <v>Túi</v>
      </c>
      <c r="R3396" s="106">
        <v>5</v>
      </c>
      <c r="S3396" s="220"/>
      <c r="T3396" s="220">
        <f>VLOOKUP(VLOOKUP(G3396,Ma_KH!$A:$R,18,0)&amp;K3396,Gia_MB!$A:$F,6,0)</f>
        <v>55595</v>
      </c>
      <c r="U3396" s="221">
        <f t="shared" si="329"/>
        <v>277975</v>
      </c>
      <c r="V3396" s="220"/>
      <c r="W3396" s="222">
        <f t="shared" si="330"/>
        <v>0</v>
      </c>
      <c r="X3396" s="223" t="str">
        <f t="shared" si="331"/>
        <v>8</v>
      </c>
      <c r="Y3396" s="220"/>
      <c r="Z3396" s="221">
        <f t="shared" si="332"/>
        <v>22238</v>
      </c>
      <c r="AA3396" s="5">
        <f>VLOOKUP(G3396,Ma_KH!$A:$R,14,0)</f>
        <v>60</v>
      </c>
    </row>
    <row r="3397" spans="1:27" hidden="1" x14ac:dyDescent="0.25">
      <c r="A3397" s="234">
        <v>45997</v>
      </c>
      <c r="B3397" s="235">
        <v>4180964725</v>
      </c>
      <c r="C3397" s="236" t="s">
        <v>7767</v>
      </c>
      <c r="D3397" s="237">
        <v>45999</v>
      </c>
      <c r="E3397" s="238"/>
      <c r="F3397" s="236"/>
      <c r="G3397" s="32" t="s">
        <v>7966</v>
      </c>
      <c r="H3397" s="238"/>
      <c r="I3397" s="235" t="s">
        <v>8332</v>
      </c>
      <c r="J3397" s="240" t="s">
        <v>1771</v>
      </c>
      <c r="K3397" s="333" t="s">
        <v>7154</v>
      </c>
      <c r="L3397" s="21" t="str">
        <f>VLOOKUP($K3397,TONG_SL!$A:$D,2,0)</f>
        <v>Chả cốm 300g</v>
      </c>
      <c r="N3397" s="21" t="str">
        <f t="shared" si="333"/>
        <v>K-C6</v>
      </c>
      <c r="Q3397" s="21" t="str">
        <f>VLOOKUP(K3397,TONG_SL!$A:$D,3,0)</f>
        <v>Túi</v>
      </c>
      <c r="R3397" s="106">
        <v>10</v>
      </c>
      <c r="S3397" s="220"/>
      <c r="T3397" s="220">
        <f>VLOOKUP(VLOOKUP(G3397,Ma_KH!$A:$R,18,0)&amp;K3397,Gia_MB!$A:$F,6,0)</f>
        <v>74250</v>
      </c>
      <c r="U3397" s="221">
        <f t="shared" si="329"/>
        <v>742500</v>
      </c>
      <c r="V3397" s="220"/>
      <c r="W3397" s="222">
        <f t="shared" si="330"/>
        <v>0</v>
      </c>
      <c r="X3397" s="223" t="str">
        <f t="shared" si="331"/>
        <v>8</v>
      </c>
      <c r="Y3397" s="220"/>
      <c r="Z3397" s="221">
        <f t="shared" si="332"/>
        <v>59400</v>
      </c>
      <c r="AA3397" s="5">
        <f>VLOOKUP(G3397,Ma_KH!$A:$R,14,0)</f>
        <v>60</v>
      </c>
    </row>
    <row r="3398" spans="1:27" hidden="1" x14ac:dyDescent="0.25">
      <c r="A3398" s="234">
        <v>45997</v>
      </c>
      <c r="B3398" s="235">
        <v>4180964725</v>
      </c>
      <c r="C3398" s="236" t="s">
        <v>7767</v>
      </c>
      <c r="D3398" s="237">
        <v>45999</v>
      </c>
      <c r="E3398" s="238"/>
      <c r="F3398" s="236"/>
      <c r="G3398" s="32" t="s">
        <v>7966</v>
      </c>
      <c r="H3398" s="238"/>
      <c r="I3398" s="235" t="s">
        <v>8332</v>
      </c>
      <c r="J3398" s="240" t="s">
        <v>1771</v>
      </c>
      <c r="K3398" s="333" t="s">
        <v>48</v>
      </c>
      <c r="L3398" s="21" t="str">
        <f>VLOOKUP($K3398,TONG_SL!$A:$D,2,0)</f>
        <v>Mọc Nấm Hương 250g</v>
      </c>
      <c r="N3398" s="21" t="str">
        <f t="shared" si="333"/>
        <v>K-C6</v>
      </c>
      <c r="Q3398" s="21" t="str">
        <f>VLOOKUP(K3398,TONG_SL!$A:$D,3,0)</f>
        <v>Túi</v>
      </c>
      <c r="R3398" s="106">
        <v>5</v>
      </c>
      <c r="S3398" s="220"/>
      <c r="T3398" s="220">
        <f>VLOOKUP(VLOOKUP(G3398,Ma_KH!$A:$R,18,0)&amp;K3398,Gia_MB!$A:$F,6,0)</f>
        <v>46000</v>
      </c>
      <c r="U3398" s="221">
        <f t="shared" si="329"/>
        <v>230000</v>
      </c>
      <c r="V3398" s="220"/>
      <c r="W3398" s="222">
        <f t="shared" si="330"/>
        <v>0</v>
      </c>
      <c r="X3398" s="223" t="str">
        <f t="shared" si="331"/>
        <v>8</v>
      </c>
      <c r="Y3398" s="220"/>
      <c r="Z3398" s="221">
        <f t="shared" si="332"/>
        <v>18400</v>
      </c>
      <c r="AA3398" s="5">
        <f>VLOOKUP(G3398,Ma_KH!$A:$R,14,0)</f>
        <v>60</v>
      </c>
    </row>
    <row r="3399" spans="1:27" hidden="1" x14ac:dyDescent="0.25">
      <c r="A3399" s="234">
        <v>45995</v>
      </c>
      <c r="B3399" s="235">
        <v>4180885516</v>
      </c>
      <c r="C3399" s="236" t="s">
        <v>7767</v>
      </c>
      <c r="D3399" s="237">
        <v>45999</v>
      </c>
      <c r="E3399" s="238"/>
      <c r="F3399" s="236"/>
      <c r="G3399" s="32" t="s">
        <v>7231</v>
      </c>
      <c r="H3399" s="238"/>
      <c r="I3399" s="235" t="s">
        <v>8333</v>
      </c>
      <c r="J3399" s="240" t="s">
        <v>1771</v>
      </c>
      <c r="K3399" s="333" t="s">
        <v>30</v>
      </c>
      <c r="L3399" s="21" t="str">
        <f>VLOOKUP($K3399,TONG_SL!$A:$D,2,0)</f>
        <v>Gà muối 500g</v>
      </c>
      <c r="N3399" s="21" t="str">
        <f t="shared" si="333"/>
        <v>K-C6</v>
      </c>
      <c r="Q3399" s="21" t="str">
        <f>VLOOKUP(K3399,TONG_SL!$A:$D,3,0)</f>
        <v>Túi</v>
      </c>
      <c r="R3399" s="106">
        <v>6</v>
      </c>
      <c r="S3399" s="220"/>
      <c r="T3399" s="220">
        <f>VLOOKUP(VLOOKUP(G3399,Ma_KH!$A:$R,18,0)&amp;K3399,Gia_MB!$A:$F,6,0)</f>
        <v>111058</v>
      </c>
      <c r="U3399" s="221">
        <f t="shared" si="329"/>
        <v>666348</v>
      </c>
      <c r="V3399" s="220"/>
      <c r="W3399" s="222">
        <f t="shared" si="330"/>
        <v>0</v>
      </c>
      <c r="X3399" s="223" t="str">
        <f t="shared" si="331"/>
        <v>8</v>
      </c>
      <c r="Y3399" s="220"/>
      <c r="Z3399" s="221">
        <f t="shared" si="332"/>
        <v>53307.840000000004</v>
      </c>
      <c r="AA3399" s="5">
        <f>VLOOKUP(G3399,Ma_KH!$A:$R,14,0)</f>
        <v>60</v>
      </c>
    </row>
    <row r="3400" spans="1:27" hidden="1" x14ac:dyDescent="0.25">
      <c r="A3400" s="234">
        <v>45995</v>
      </c>
      <c r="B3400" s="235">
        <v>4180885516</v>
      </c>
      <c r="C3400" s="236" t="s">
        <v>7767</v>
      </c>
      <c r="D3400" s="237">
        <v>45999</v>
      </c>
      <c r="E3400" s="238"/>
      <c r="F3400" s="236"/>
      <c r="G3400" s="32" t="s">
        <v>7231</v>
      </c>
      <c r="H3400" s="238"/>
      <c r="I3400" s="235" t="s">
        <v>8333</v>
      </c>
      <c r="J3400" s="240" t="s">
        <v>1771</v>
      </c>
      <c r="K3400" s="333" t="s">
        <v>48</v>
      </c>
      <c r="L3400" s="21" t="str">
        <f>VLOOKUP($K3400,TONG_SL!$A:$D,2,0)</f>
        <v>Mọc Nấm Hương 250g</v>
      </c>
      <c r="N3400" s="21" t="str">
        <f t="shared" si="333"/>
        <v>K-C6</v>
      </c>
      <c r="Q3400" s="21" t="str">
        <f>VLOOKUP(K3400,TONG_SL!$A:$D,3,0)</f>
        <v>Túi</v>
      </c>
      <c r="R3400" s="106">
        <v>4</v>
      </c>
      <c r="S3400" s="220"/>
      <c r="T3400" s="220">
        <f>VLOOKUP(VLOOKUP(G3400,Ma_KH!$A:$R,18,0)&amp;K3400,Gia_MB!$A:$F,6,0)</f>
        <v>46000</v>
      </c>
      <c r="U3400" s="221">
        <f t="shared" si="329"/>
        <v>184000</v>
      </c>
      <c r="V3400" s="220"/>
      <c r="W3400" s="222">
        <f t="shared" si="330"/>
        <v>0</v>
      </c>
      <c r="X3400" s="223" t="str">
        <f t="shared" si="331"/>
        <v>8</v>
      </c>
      <c r="Y3400" s="220"/>
      <c r="Z3400" s="221">
        <f t="shared" si="332"/>
        <v>14720</v>
      </c>
      <c r="AA3400" s="5">
        <f>VLOOKUP(G3400,Ma_KH!$A:$R,14,0)</f>
        <v>60</v>
      </c>
    </row>
    <row r="3401" spans="1:27" hidden="1" x14ac:dyDescent="0.25">
      <c r="A3401" s="234">
        <v>45995</v>
      </c>
      <c r="B3401" s="235">
        <v>4180885516</v>
      </c>
      <c r="C3401" s="236" t="s">
        <v>7767</v>
      </c>
      <c r="D3401" s="237">
        <v>45999</v>
      </c>
      <c r="E3401" s="238"/>
      <c r="F3401" s="236"/>
      <c r="G3401" s="32" t="s">
        <v>7231</v>
      </c>
      <c r="H3401" s="238"/>
      <c r="I3401" s="235" t="s">
        <v>8333</v>
      </c>
      <c r="J3401" s="240" t="s">
        <v>1771</v>
      </c>
      <c r="K3401" s="333" t="s">
        <v>7187</v>
      </c>
      <c r="L3401" s="21" t="str">
        <f>VLOOKUP($K3401,TONG_SL!$A:$D,2,0)</f>
        <v>Chân giò heo muối 300g</v>
      </c>
      <c r="N3401" s="21" t="str">
        <f t="shared" si="333"/>
        <v>K-C6</v>
      </c>
      <c r="Q3401" s="21" t="str">
        <f>VLOOKUP(K3401,TONG_SL!$A:$D,3,0)</f>
        <v>Túi</v>
      </c>
      <c r="R3401" s="106">
        <v>10</v>
      </c>
      <c r="S3401" s="220"/>
      <c r="T3401" s="220">
        <f>VLOOKUP(VLOOKUP(G3401,Ma_KH!$A:$R,18,0)&amp;K3401,Gia_MB!$A:$F,6,0)</f>
        <v>73431</v>
      </c>
      <c r="U3401" s="221">
        <f t="shared" si="329"/>
        <v>734310</v>
      </c>
      <c r="V3401" s="220"/>
      <c r="W3401" s="222">
        <f t="shared" si="330"/>
        <v>0</v>
      </c>
      <c r="X3401" s="223" t="str">
        <f t="shared" si="331"/>
        <v>8</v>
      </c>
      <c r="Y3401" s="220"/>
      <c r="Z3401" s="221">
        <f t="shared" si="332"/>
        <v>58744.800000000003</v>
      </c>
      <c r="AA3401" s="5">
        <f>VLOOKUP(G3401,Ma_KH!$A:$R,14,0)</f>
        <v>60</v>
      </c>
    </row>
    <row r="3402" spans="1:27" hidden="1" x14ac:dyDescent="0.25">
      <c r="A3402" s="234">
        <v>45995</v>
      </c>
      <c r="B3402" s="235">
        <v>4180885516</v>
      </c>
      <c r="C3402" s="236" t="s">
        <v>7767</v>
      </c>
      <c r="D3402" s="237">
        <v>45999</v>
      </c>
      <c r="E3402" s="238"/>
      <c r="F3402" s="236"/>
      <c r="G3402" s="32" t="s">
        <v>7231</v>
      </c>
      <c r="H3402" s="238"/>
      <c r="I3402" s="235" t="s">
        <v>8333</v>
      </c>
      <c r="J3402" s="240" t="s">
        <v>1771</v>
      </c>
      <c r="K3402" s="333" t="s">
        <v>32</v>
      </c>
      <c r="L3402" s="21" t="str">
        <f>VLOOKUP($K3402,TONG_SL!$A:$D,2,0)</f>
        <v>Giò Tai Lưỡi Xào 250g</v>
      </c>
      <c r="N3402" s="21" t="str">
        <f t="shared" si="333"/>
        <v>K-C6</v>
      </c>
      <c r="Q3402" s="21" t="str">
        <f>VLOOKUP(K3402,TONG_SL!$A:$D,3,0)</f>
        <v>Túi</v>
      </c>
      <c r="R3402" s="106">
        <v>8</v>
      </c>
      <c r="S3402" s="220"/>
      <c r="T3402" s="220">
        <f>VLOOKUP(VLOOKUP(G3402,Ma_KH!$A:$R,18,0)&amp;K3402,Gia_MB!$A:$F,6,0)</f>
        <v>50182</v>
      </c>
      <c r="U3402" s="221">
        <f t="shared" si="329"/>
        <v>401456</v>
      </c>
      <c r="V3402" s="220"/>
      <c r="W3402" s="222">
        <f t="shared" si="330"/>
        <v>0</v>
      </c>
      <c r="X3402" s="223" t="str">
        <f t="shared" si="331"/>
        <v>8</v>
      </c>
      <c r="Y3402" s="220"/>
      <c r="Z3402" s="221">
        <f t="shared" si="332"/>
        <v>32116.48</v>
      </c>
      <c r="AA3402" s="5">
        <f>VLOOKUP(G3402,Ma_KH!$A:$R,14,0)</f>
        <v>60</v>
      </c>
    </row>
    <row r="3403" spans="1:27" hidden="1" x14ac:dyDescent="0.25">
      <c r="A3403" s="234">
        <v>45995</v>
      </c>
      <c r="B3403" s="235">
        <v>4180885516</v>
      </c>
      <c r="C3403" s="236" t="s">
        <v>7767</v>
      </c>
      <c r="D3403" s="237">
        <v>45999</v>
      </c>
      <c r="E3403" s="238"/>
      <c r="F3403" s="236"/>
      <c r="G3403" s="32" t="s">
        <v>7231</v>
      </c>
      <c r="H3403" s="238"/>
      <c r="I3403" s="235" t="s">
        <v>8333</v>
      </c>
      <c r="J3403" s="240" t="s">
        <v>1771</v>
      </c>
      <c r="K3403" s="333" t="s">
        <v>7153</v>
      </c>
      <c r="L3403" s="21" t="str">
        <f>VLOOKUP($K3403,TONG_SL!$A:$D,2,0)</f>
        <v>Tai heo muối 200g</v>
      </c>
      <c r="N3403" s="21" t="str">
        <f t="shared" si="333"/>
        <v>K-C6</v>
      </c>
      <c r="Q3403" s="21" t="str">
        <f>VLOOKUP(K3403,TONG_SL!$A:$D,3,0)</f>
        <v>Túi</v>
      </c>
      <c r="R3403" s="106">
        <v>4</v>
      </c>
      <c r="S3403" s="220"/>
      <c r="T3403" s="220">
        <f>VLOOKUP(VLOOKUP(G3403,Ma_KH!$A:$R,18,0)&amp;K3403,Gia_MB!$A:$F,6,0)</f>
        <v>55595</v>
      </c>
      <c r="U3403" s="221">
        <f t="shared" si="329"/>
        <v>222380</v>
      </c>
      <c r="V3403" s="220"/>
      <c r="W3403" s="222">
        <f t="shared" si="330"/>
        <v>0</v>
      </c>
      <c r="X3403" s="223" t="str">
        <f t="shared" si="331"/>
        <v>8</v>
      </c>
      <c r="Y3403" s="220"/>
      <c r="Z3403" s="221">
        <f t="shared" si="332"/>
        <v>17790.400000000001</v>
      </c>
      <c r="AA3403" s="5">
        <f>VLOOKUP(G3403,Ma_KH!$A:$R,14,0)</f>
        <v>60</v>
      </c>
    </row>
    <row r="3404" spans="1:27" hidden="1" x14ac:dyDescent="0.25">
      <c r="A3404" s="234">
        <v>45995</v>
      </c>
      <c r="B3404" s="235">
        <v>4180885357</v>
      </c>
      <c r="C3404" s="236" t="s">
        <v>7767</v>
      </c>
      <c r="D3404" s="237">
        <v>45999</v>
      </c>
      <c r="E3404" s="238"/>
      <c r="F3404" s="236"/>
      <c r="G3404" s="32" t="s">
        <v>7231</v>
      </c>
      <c r="H3404" s="238"/>
      <c r="I3404" s="235" t="s">
        <v>8334</v>
      </c>
      <c r="J3404" s="240" t="s">
        <v>1771</v>
      </c>
      <c r="K3404" s="333" t="s">
        <v>30</v>
      </c>
      <c r="L3404" s="21" t="str">
        <f>VLOOKUP($K3404,TONG_SL!$A:$D,2,0)</f>
        <v>Gà muối 500g</v>
      </c>
      <c r="N3404" s="21" t="str">
        <f t="shared" si="333"/>
        <v>K-C6</v>
      </c>
      <c r="Q3404" s="21" t="str">
        <f>VLOOKUP(K3404,TONG_SL!$A:$D,3,0)</f>
        <v>Túi</v>
      </c>
      <c r="R3404" s="106">
        <v>15</v>
      </c>
      <c r="S3404" s="220"/>
      <c r="T3404" s="220">
        <f>VLOOKUP(VLOOKUP(G3404,Ma_KH!$A:$R,18,0)&amp;K3404,Gia_MB!$A:$F,6,0)</f>
        <v>111058</v>
      </c>
      <c r="U3404" s="221">
        <f t="shared" si="329"/>
        <v>1665870</v>
      </c>
      <c r="V3404" s="220"/>
      <c r="W3404" s="222">
        <f t="shared" si="330"/>
        <v>0</v>
      </c>
      <c r="X3404" s="223" t="str">
        <f t="shared" si="331"/>
        <v>8</v>
      </c>
      <c r="Y3404" s="220"/>
      <c r="Z3404" s="221">
        <f t="shared" si="332"/>
        <v>133269.6</v>
      </c>
      <c r="AA3404" s="5">
        <f>VLOOKUP(G3404,Ma_KH!$A:$R,14,0)</f>
        <v>60</v>
      </c>
    </row>
    <row r="3405" spans="1:27" hidden="1" x14ac:dyDescent="0.25">
      <c r="A3405" s="234">
        <v>45995</v>
      </c>
      <c r="B3405" s="235">
        <v>4180885357</v>
      </c>
      <c r="C3405" s="236" t="s">
        <v>7767</v>
      </c>
      <c r="D3405" s="237">
        <v>45999</v>
      </c>
      <c r="E3405" s="238"/>
      <c r="F3405" s="236"/>
      <c r="G3405" s="32" t="s">
        <v>7231</v>
      </c>
      <c r="H3405" s="238"/>
      <c r="I3405" s="235" t="s">
        <v>8334</v>
      </c>
      <c r="J3405" s="240" t="s">
        <v>1771</v>
      </c>
      <c r="K3405" s="333" t="s">
        <v>7187</v>
      </c>
      <c r="L3405" s="21" t="str">
        <f>VLOOKUP($K3405,TONG_SL!$A:$D,2,0)</f>
        <v>Chân giò heo muối 300g</v>
      </c>
      <c r="N3405" s="21" t="str">
        <f t="shared" si="333"/>
        <v>K-C6</v>
      </c>
      <c r="Q3405" s="21" t="str">
        <f>VLOOKUP(K3405,TONG_SL!$A:$D,3,0)</f>
        <v>Túi</v>
      </c>
      <c r="R3405" s="106">
        <v>17</v>
      </c>
      <c r="S3405" s="220"/>
      <c r="T3405" s="220">
        <f>VLOOKUP(VLOOKUP(G3405,Ma_KH!$A:$R,18,0)&amp;K3405,Gia_MB!$A:$F,6,0)</f>
        <v>73431</v>
      </c>
      <c r="U3405" s="221">
        <f t="shared" si="329"/>
        <v>1248327</v>
      </c>
      <c r="V3405" s="220"/>
      <c r="W3405" s="222">
        <f t="shared" si="330"/>
        <v>0</v>
      </c>
      <c r="X3405" s="223" t="str">
        <f t="shared" si="331"/>
        <v>8</v>
      </c>
      <c r="Y3405" s="220"/>
      <c r="Z3405" s="221">
        <f t="shared" si="332"/>
        <v>99866.16</v>
      </c>
      <c r="AA3405" s="5">
        <f>VLOOKUP(G3405,Ma_KH!$A:$R,14,0)</f>
        <v>60</v>
      </c>
    </row>
    <row r="3406" spans="1:27" hidden="1" x14ac:dyDescent="0.25">
      <c r="A3406" s="234">
        <v>45995</v>
      </c>
      <c r="B3406" s="235">
        <v>4180885357</v>
      </c>
      <c r="C3406" s="236" t="s">
        <v>7767</v>
      </c>
      <c r="D3406" s="237">
        <v>45999</v>
      </c>
      <c r="E3406" s="238"/>
      <c r="F3406" s="236"/>
      <c r="G3406" s="32" t="s">
        <v>7231</v>
      </c>
      <c r="H3406" s="238"/>
      <c r="I3406" s="235" t="s">
        <v>8334</v>
      </c>
      <c r="J3406" s="240" t="s">
        <v>1771</v>
      </c>
      <c r="K3406" s="333" t="s">
        <v>48</v>
      </c>
      <c r="L3406" s="21" t="str">
        <f>VLOOKUP($K3406,TONG_SL!$A:$D,2,0)</f>
        <v>Mọc Nấm Hương 250g</v>
      </c>
      <c r="N3406" s="21" t="str">
        <f t="shared" si="333"/>
        <v>K-C6</v>
      </c>
      <c r="Q3406" s="21" t="str">
        <f>VLOOKUP(K3406,TONG_SL!$A:$D,3,0)</f>
        <v>Túi</v>
      </c>
      <c r="R3406" s="106">
        <v>10</v>
      </c>
      <c r="S3406" s="220"/>
      <c r="T3406" s="220">
        <f>VLOOKUP(VLOOKUP(G3406,Ma_KH!$A:$R,18,0)&amp;K3406,Gia_MB!$A:$F,6,0)</f>
        <v>46000</v>
      </c>
      <c r="U3406" s="221">
        <f t="shared" si="329"/>
        <v>460000</v>
      </c>
      <c r="V3406" s="220"/>
      <c r="W3406" s="222">
        <f t="shared" si="330"/>
        <v>0</v>
      </c>
      <c r="X3406" s="223" t="str">
        <f t="shared" si="331"/>
        <v>8</v>
      </c>
      <c r="Y3406" s="220"/>
      <c r="Z3406" s="221">
        <f t="shared" si="332"/>
        <v>36800</v>
      </c>
      <c r="AA3406" s="5">
        <f>VLOOKUP(G3406,Ma_KH!$A:$R,14,0)</f>
        <v>60</v>
      </c>
    </row>
    <row r="3407" spans="1:27" hidden="1" x14ac:dyDescent="0.25">
      <c r="A3407" s="234">
        <v>45995</v>
      </c>
      <c r="B3407" s="235">
        <v>4180885357</v>
      </c>
      <c r="C3407" s="236" t="s">
        <v>7767</v>
      </c>
      <c r="D3407" s="237">
        <v>45999</v>
      </c>
      <c r="E3407" s="238"/>
      <c r="F3407" s="236"/>
      <c r="G3407" s="32" t="s">
        <v>7231</v>
      </c>
      <c r="H3407" s="238"/>
      <c r="I3407" s="235" t="s">
        <v>8334</v>
      </c>
      <c r="J3407" s="240" t="s">
        <v>1771</v>
      </c>
      <c r="K3407" s="333" t="s">
        <v>7153</v>
      </c>
      <c r="L3407" s="21" t="str">
        <f>VLOOKUP($K3407,TONG_SL!$A:$D,2,0)</f>
        <v>Tai heo muối 200g</v>
      </c>
      <c r="N3407" s="21" t="str">
        <f t="shared" si="333"/>
        <v>K-C6</v>
      </c>
      <c r="Q3407" s="21" t="str">
        <f>VLOOKUP(K3407,TONG_SL!$A:$D,3,0)</f>
        <v>Túi</v>
      </c>
      <c r="R3407" s="106">
        <v>8</v>
      </c>
      <c r="S3407" s="220"/>
      <c r="T3407" s="220">
        <f>VLOOKUP(VLOOKUP(G3407,Ma_KH!$A:$R,18,0)&amp;K3407,Gia_MB!$A:$F,6,0)</f>
        <v>55595</v>
      </c>
      <c r="U3407" s="221">
        <f t="shared" si="329"/>
        <v>444760</v>
      </c>
      <c r="V3407" s="220"/>
      <c r="W3407" s="222">
        <f t="shared" si="330"/>
        <v>0</v>
      </c>
      <c r="X3407" s="223" t="str">
        <f t="shared" si="331"/>
        <v>8</v>
      </c>
      <c r="Y3407" s="220"/>
      <c r="Z3407" s="221">
        <f t="shared" si="332"/>
        <v>35580.800000000003</v>
      </c>
      <c r="AA3407" s="5">
        <f>VLOOKUP(G3407,Ma_KH!$A:$R,14,0)</f>
        <v>60</v>
      </c>
    </row>
    <row r="3408" spans="1:27" hidden="1" x14ac:dyDescent="0.25">
      <c r="A3408" s="234">
        <v>45995</v>
      </c>
      <c r="B3408" s="235">
        <v>4180885357</v>
      </c>
      <c r="C3408" s="236" t="s">
        <v>7767</v>
      </c>
      <c r="D3408" s="237">
        <v>45999</v>
      </c>
      <c r="E3408" s="238"/>
      <c r="F3408" s="236"/>
      <c r="G3408" s="32" t="s">
        <v>7231</v>
      </c>
      <c r="H3408" s="238"/>
      <c r="I3408" s="235" t="s">
        <v>8334</v>
      </c>
      <c r="J3408" s="240" t="s">
        <v>1771</v>
      </c>
      <c r="K3408" s="333" t="s">
        <v>32</v>
      </c>
      <c r="L3408" s="21" t="str">
        <f>VLOOKUP($K3408,TONG_SL!$A:$D,2,0)</f>
        <v>Giò Tai Lưỡi Xào 250g</v>
      </c>
      <c r="N3408" s="21" t="str">
        <f t="shared" si="333"/>
        <v>K-C6</v>
      </c>
      <c r="Q3408" s="21" t="str">
        <f>VLOOKUP(K3408,TONG_SL!$A:$D,3,0)</f>
        <v>Túi</v>
      </c>
      <c r="R3408" s="106">
        <v>8</v>
      </c>
      <c r="S3408" s="220"/>
      <c r="T3408" s="220">
        <f>VLOOKUP(VLOOKUP(G3408,Ma_KH!$A:$R,18,0)&amp;K3408,Gia_MB!$A:$F,6,0)</f>
        <v>50182</v>
      </c>
      <c r="U3408" s="221">
        <f t="shared" si="329"/>
        <v>401456</v>
      </c>
      <c r="V3408" s="220"/>
      <c r="W3408" s="222">
        <f t="shared" si="330"/>
        <v>0</v>
      </c>
      <c r="X3408" s="223" t="str">
        <f t="shared" si="331"/>
        <v>8</v>
      </c>
      <c r="Y3408" s="220"/>
      <c r="Z3408" s="221">
        <f t="shared" si="332"/>
        <v>32116.48</v>
      </c>
      <c r="AA3408" s="5">
        <f>VLOOKUP(G3408,Ma_KH!$A:$R,14,0)</f>
        <v>60</v>
      </c>
    </row>
    <row r="3409" spans="1:27" hidden="1" x14ac:dyDescent="0.25">
      <c r="A3409" s="234">
        <v>45997</v>
      </c>
      <c r="B3409" s="235">
        <v>4180965716</v>
      </c>
      <c r="C3409" s="236" t="s">
        <v>7767</v>
      </c>
      <c r="D3409" s="237">
        <v>45999</v>
      </c>
      <c r="E3409" s="238"/>
      <c r="F3409" s="236"/>
      <c r="G3409" s="32" t="s">
        <v>7232</v>
      </c>
      <c r="H3409" s="238"/>
      <c r="I3409" s="235" t="s">
        <v>8335</v>
      </c>
      <c r="J3409" s="240" t="s">
        <v>1771</v>
      </c>
      <c r="K3409" s="333" t="s">
        <v>7187</v>
      </c>
      <c r="L3409" s="21" t="str">
        <f>VLOOKUP($K3409,TONG_SL!$A:$D,2,0)</f>
        <v>Chân giò heo muối 300g</v>
      </c>
      <c r="N3409" s="21" t="str">
        <f t="shared" si="333"/>
        <v>K-C6</v>
      </c>
      <c r="Q3409" s="21" t="str">
        <f>VLOOKUP(K3409,TONG_SL!$A:$D,3,0)</f>
        <v>Túi</v>
      </c>
      <c r="R3409" s="106">
        <v>15</v>
      </c>
      <c r="S3409" s="220"/>
      <c r="T3409" s="220">
        <f>VLOOKUP(VLOOKUP(G3409,Ma_KH!$A:$R,18,0)&amp;K3409,Gia_MB!$A:$F,6,0)</f>
        <v>73431</v>
      </c>
      <c r="U3409" s="221">
        <f t="shared" si="329"/>
        <v>1101465</v>
      </c>
      <c r="V3409" s="220"/>
      <c r="W3409" s="222">
        <f t="shared" si="330"/>
        <v>0</v>
      </c>
      <c r="X3409" s="223" t="str">
        <f t="shared" si="331"/>
        <v>8</v>
      </c>
      <c r="Y3409" s="220"/>
      <c r="Z3409" s="221">
        <f t="shared" si="332"/>
        <v>88117.2</v>
      </c>
      <c r="AA3409" s="5">
        <f>VLOOKUP(G3409,Ma_KH!$A:$R,14,0)</f>
        <v>60</v>
      </c>
    </row>
    <row r="3410" spans="1:27" hidden="1" x14ac:dyDescent="0.25">
      <c r="A3410" s="234">
        <v>45997</v>
      </c>
      <c r="B3410" s="235">
        <v>4180965716</v>
      </c>
      <c r="C3410" s="236" t="s">
        <v>7767</v>
      </c>
      <c r="D3410" s="237">
        <v>45999</v>
      </c>
      <c r="E3410" s="238"/>
      <c r="F3410" s="236"/>
      <c r="G3410" s="32" t="s">
        <v>7232</v>
      </c>
      <c r="H3410" s="238"/>
      <c r="I3410" s="235" t="s">
        <v>8335</v>
      </c>
      <c r="J3410" s="240" t="s">
        <v>1771</v>
      </c>
      <c r="K3410" s="333" t="s">
        <v>30</v>
      </c>
      <c r="L3410" s="21" t="str">
        <f>VLOOKUP($K3410,TONG_SL!$A:$D,2,0)</f>
        <v>Gà muối 500g</v>
      </c>
      <c r="N3410" s="21" t="str">
        <f t="shared" si="333"/>
        <v>K-C6</v>
      </c>
      <c r="Q3410" s="21" t="str">
        <f>VLOOKUP(K3410,TONG_SL!$A:$D,3,0)</f>
        <v>Túi</v>
      </c>
      <c r="R3410" s="106">
        <v>10</v>
      </c>
      <c r="S3410" s="220"/>
      <c r="T3410" s="220">
        <f>VLOOKUP(VLOOKUP(G3410,Ma_KH!$A:$R,18,0)&amp;K3410,Gia_MB!$A:$F,6,0)</f>
        <v>111058</v>
      </c>
      <c r="U3410" s="221">
        <f t="shared" si="329"/>
        <v>1110580</v>
      </c>
      <c r="V3410" s="220"/>
      <c r="W3410" s="222">
        <f t="shared" si="330"/>
        <v>0</v>
      </c>
      <c r="X3410" s="223" t="str">
        <f t="shared" si="331"/>
        <v>8</v>
      </c>
      <c r="Y3410" s="220"/>
      <c r="Z3410" s="221">
        <f t="shared" si="332"/>
        <v>88846.400000000009</v>
      </c>
      <c r="AA3410" s="5">
        <f>VLOOKUP(G3410,Ma_KH!$A:$R,14,0)</f>
        <v>60</v>
      </c>
    </row>
    <row r="3411" spans="1:27" hidden="1" x14ac:dyDescent="0.25">
      <c r="A3411" s="234">
        <v>45997</v>
      </c>
      <c r="B3411" s="235">
        <v>4180965716</v>
      </c>
      <c r="C3411" s="236" t="s">
        <v>7767</v>
      </c>
      <c r="D3411" s="237">
        <v>45999</v>
      </c>
      <c r="E3411" s="238"/>
      <c r="F3411" s="236"/>
      <c r="G3411" s="32" t="s">
        <v>7232</v>
      </c>
      <c r="H3411" s="238"/>
      <c r="I3411" s="235" t="s">
        <v>8335</v>
      </c>
      <c r="J3411" s="240" t="s">
        <v>1771</v>
      </c>
      <c r="K3411" s="333" t="s">
        <v>32</v>
      </c>
      <c r="L3411" s="21" t="str">
        <f>VLOOKUP($K3411,TONG_SL!$A:$D,2,0)</f>
        <v>Giò Tai Lưỡi Xào 250g</v>
      </c>
      <c r="N3411" s="21" t="str">
        <f t="shared" si="333"/>
        <v>K-C6</v>
      </c>
      <c r="Q3411" s="21" t="str">
        <f>VLOOKUP(K3411,TONG_SL!$A:$D,3,0)</f>
        <v>Túi</v>
      </c>
      <c r="R3411" s="106">
        <v>10</v>
      </c>
      <c r="S3411" s="220"/>
      <c r="T3411" s="220">
        <f>VLOOKUP(VLOOKUP(G3411,Ma_KH!$A:$R,18,0)&amp;K3411,Gia_MB!$A:$F,6,0)</f>
        <v>50182</v>
      </c>
      <c r="U3411" s="221">
        <f t="shared" si="329"/>
        <v>501820</v>
      </c>
      <c r="V3411" s="220"/>
      <c r="W3411" s="222">
        <f t="shared" si="330"/>
        <v>0</v>
      </c>
      <c r="X3411" s="223" t="str">
        <f t="shared" si="331"/>
        <v>8</v>
      </c>
      <c r="Y3411" s="220"/>
      <c r="Z3411" s="221">
        <f t="shared" si="332"/>
        <v>40145.599999999999</v>
      </c>
      <c r="AA3411" s="5">
        <f>VLOOKUP(G3411,Ma_KH!$A:$R,14,0)</f>
        <v>60</v>
      </c>
    </row>
    <row r="3412" spans="1:27" hidden="1" x14ac:dyDescent="0.25">
      <c r="A3412" s="234">
        <v>45995</v>
      </c>
      <c r="B3412" s="235">
        <v>4180885515</v>
      </c>
      <c r="C3412" s="236" t="s">
        <v>7767</v>
      </c>
      <c r="D3412" s="237">
        <v>45999</v>
      </c>
      <c r="E3412" s="238"/>
      <c r="F3412" s="236"/>
      <c r="G3412" s="32" t="s">
        <v>7232</v>
      </c>
      <c r="H3412" s="238"/>
      <c r="I3412" s="235" t="s">
        <v>8336</v>
      </c>
      <c r="J3412" s="240" t="s">
        <v>1771</v>
      </c>
      <c r="K3412" s="333" t="s">
        <v>7197</v>
      </c>
      <c r="L3412" s="21" t="str">
        <f>VLOOKUP($K3412,TONG_SL!$A:$D,2,0)</f>
        <v>Gà muối 500g</v>
      </c>
      <c r="N3412" s="21" t="str">
        <f t="shared" si="333"/>
        <v>K-C6</v>
      </c>
      <c r="Q3412" s="21" t="str">
        <f>VLOOKUP(K3412,TONG_SL!$A:$D,3,0)</f>
        <v>Túi</v>
      </c>
      <c r="R3412" s="106">
        <v>6</v>
      </c>
      <c r="S3412" s="220"/>
      <c r="T3412" s="220">
        <f>VLOOKUP(VLOOKUP(G3412,Ma_KH!$A:$R,18,0)&amp;K3412,Gia_MB!$A:$F,6,0)</f>
        <v>111058</v>
      </c>
      <c r="U3412" s="221">
        <f t="shared" si="329"/>
        <v>666348</v>
      </c>
      <c r="V3412" s="220"/>
      <c r="W3412" s="222">
        <f t="shared" si="330"/>
        <v>0</v>
      </c>
      <c r="X3412" s="223" t="str">
        <f t="shared" si="331"/>
        <v>8</v>
      </c>
      <c r="Y3412" s="220"/>
      <c r="Z3412" s="221">
        <f t="shared" si="332"/>
        <v>53307.840000000004</v>
      </c>
      <c r="AA3412" s="5">
        <f>VLOOKUP(G3412,Ma_KH!$A:$R,14,0)</f>
        <v>60</v>
      </c>
    </row>
    <row r="3413" spans="1:27" hidden="1" x14ac:dyDescent="0.25">
      <c r="A3413" s="234">
        <v>45995</v>
      </c>
      <c r="B3413" s="235">
        <v>4180885515</v>
      </c>
      <c r="C3413" s="236" t="s">
        <v>7767</v>
      </c>
      <c r="D3413" s="237">
        <v>45999</v>
      </c>
      <c r="E3413" s="238"/>
      <c r="F3413" s="236"/>
      <c r="G3413" s="32" t="s">
        <v>7232</v>
      </c>
      <c r="H3413" s="238"/>
      <c r="I3413" s="235" t="s">
        <v>8336</v>
      </c>
      <c r="J3413" s="240" t="s">
        <v>1771</v>
      </c>
      <c r="K3413" s="333" t="s">
        <v>48</v>
      </c>
      <c r="L3413" s="21" t="str">
        <f>VLOOKUP($K3413,TONG_SL!$A:$D,2,0)</f>
        <v>Mọc Nấm Hương 250g</v>
      </c>
      <c r="N3413" s="21" t="str">
        <f t="shared" si="333"/>
        <v>K-C6</v>
      </c>
      <c r="Q3413" s="21" t="str">
        <f>VLOOKUP(K3413,TONG_SL!$A:$D,3,0)</f>
        <v>Túi</v>
      </c>
      <c r="R3413" s="106">
        <v>4</v>
      </c>
      <c r="S3413" s="220"/>
      <c r="T3413" s="220">
        <f>VLOOKUP(VLOOKUP(G3413,Ma_KH!$A:$R,18,0)&amp;K3413,Gia_MB!$A:$F,6,0)</f>
        <v>46000</v>
      </c>
      <c r="U3413" s="221">
        <f t="shared" si="329"/>
        <v>184000</v>
      </c>
      <c r="V3413" s="220"/>
      <c r="W3413" s="222">
        <f t="shared" si="330"/>
        <v>0</v>
      </c>
      <c r="X3413" s="223" t="str">
        <f t="shared" si="331"/>
        <v>8</v>
      </c>
      <c r="Y3413" s="220"/>
      <c r="Z3413" s="221">
        <f t="shared" si="332"/>
        <v>14720</v>
      </c>
      <c r="AA3413" s="5">
        <f>VLOOKUP(G3413,Ma_KH!$A:$R,14,0)</f>
        <v>60</v>
      </c>
    </row>
    <row r="3414" spans="1:27" hidden="1" x14ac:dyDescent="0.25">
      <c r="A3414" s="234">
        <v>45995</v>
      </c>
      <c r="B3414" s="235">
        <v>4180885515</v>
      </c>
      <c r="C3414" s="236" t="s">
        <v>7767</v>
      </c>
      <c r="D3414" s="237">
        <v>45999</v>
      </c>
      <c r="E3414" s="238"/>
      <c r="F3414" s="236"/>
      <c r="G3414" s="32" t="s">
        <v>7232</v>
      </c>
      <c r="H3414" s="238"/>
      <c r="I3414" s="235" t="s">
        <v>8336</v>
      </c>
      <c r="J3414" s="240" t="s">
        <v>1771</v>
      </c>
      <c r="K3414" s="333" t="s">
        <v>7187</v>
      </c>
      <c r="L3414" s="21" t="str">
        <f>VLOOKUP($K3414,TONG_SL!$A:$D,2,0)</f>
        <v>Chân giò heo muối 300g</v>
      </c>
      <c r="N3414" s="21" t="str">
        <f t="shared" si="333"/>
        <v>K-C6</v>
      </c>
      <c r="Q3414" s="21" t="str">
        <f>VLOOKUP(K3414,TONG_SL!$A:$D,3,0)</f>
        <v>Túi</v>
      </c>
      <c r="R3414" s="106">
        <v>10</v>
      </c>
      <c r="S3414" s="220"/>
      <c r="T3414" s="220">
        <f>VLOOKUP(VLOOKUP(G3414,Ma_KH!$A:$R,18,0)&amp;K3414,Gia_MB!$A:$F,6,0)</f>
        <v>73431</v>
      </c>
      <c r="U3414" s="221">
        <f t="shared" si="329"/>
        <v>734310</v>
      </c>
      <c r="V3414" s="220"/>
      <c r="W3414" s="222">
        <f t="shared" si="330"/>
        <v>0</v>
      </c>
      <c r="X3414" s="223" t="str">
        <f t="shared" si="331"/>
        <v>8</v>
      </c>
      <c r="Y3414" s="220"/>
      <c r="Z3414" s="221">
        <f t="shared" si="332"/>
        <v>58744.800000000003</v>
      </c>
      <c r="AA3414" s="5">
        <f>VLOOKUP(G3414,Ma_KH!$A:$R,14,0)</f>
        <v>60</v>
      </c>
    </row>
    <row r="3415" spans="1:27" hidden="1" x14ac:dyDescent="0.25">
      <c r="A3415" s="234">
        <v>45995</v>
      </c>
      <c r="B3415" s="235">
        <v>4180885515</v>
      </c>
      <c r="C3415" s="236" t="s">
        <v>7767</v>
      </c>
      <c r="D3415" s="237">
        <v>45999</v>
      </c>
      <c r="E3415" s="238"/>
      <c r="F3415" s="236"/>
      <c r="G3415" s="32" t="s">
        <v>7232</v>
      </c>
      <c r="H3415" s="238"/>
      <c r="I3415" s="235" t="s">
        <v>8336</v>
      </c>
      <c r="J3415" s="240" t="s">
        <v>1771</v>
      </c>
      <c r="K3415" s="333" t="s">
        <v>32</v>
      </c>
      <c r="L3415" s="21" t="str">
        <f>VLOOKUP($K3415,TONG_SL!$A:$D,2,0)</f>
        <v>Giò Tai Lưỡi Xào 250g</v>
      </c>
      <c r="N3415" s="21" t="str">
        <f t="shared" si="333"/>
        <v>K-C6</v>
      </c>
      <c r="Q3415" s="21" t="str">
        <f>VLOOKUP(K3415,TONG_SL!$A:$D,3,0)</f>
        <v>Túi</v>
      </c>
      <c r="R3415" s="106">
        <v>8</v>
      </c>
      <c r="S3415" s="220"/>
      <c r="T3415" s="220">
        <f>VLOOKUP(VLOOKUP(G3415,Ma_KH!$A:$R,18,0)&amp;K3415,Gia_MB!$A:$F,6,0)</f>
        <v>50182</v>
      </c>
      <c r="U3415" s="221">
        <f t="shared" si="329"/>
        <v>401456</v>
      </c>
      <c r="V3415" s="220"/>
      <c r="W3415" s="222">
        <f t="shared" si="330"/>
        <v>0</v>
      </c>
      <c r="X3415" s="223" t="str">
        <f t="shared" si="331"/>
        <v>8</v>
      </c>
      <c r="Y3415" s="220"/>
      <c r="Z3415" s="221">
        <f t="shared" si="332"/>
        <v>32116.48</v>
      </c>
      <c r="AA3415" s="5">
        <f>VLOOKUP(G3415,Ma_KH!$A:$R,14,0)</f>
        <v>60</v>
      </c>
    </row>
    <row r="3416" spans="1:27" hidden="1" x14ac:dyDescent="0.25">
      <c r="A3416" s="234">
        <v>45995</v>
      </c>
      <c r="B3416" s="235">
        <v>4180885515</v>
      </c>
      <c r="C3416" s="236" t="s">
        <v>7767</v>
      </c>
      <c r="D3416" s="237">
        <v>45999</v>
      </c>
      <c r="E3416" s="238"/>
      <c r="F3416" s="236"/>
      <c r="G3416" s="32" t="s">
        <v>7232</v>
      </c>
      <c r="H3416" s="238"/>
      <c r="I3416" s="235" t="s">
        <v>8336</v>
      </c>
      <c r="J3416" s="240" t="s">
        <v>1771</v>
      </c>
      <c r="K3416" s="333" t="s">
        <v>7153</v>
      </c>
      <c r="L3416" s="21" t="str">
        <f>VLOOKUP($K3416,TONG_SL!$A:$D,2,0)</f>
        <v>Tai heo muối 200g</v>
      </c>
      <c r="N3416" s="21" t="str">
        <f t="shared" si="333"/>
        <v>K-C6</v>
      </c>
      <c r="Q3416" s="21" t="str">
        <f>VLOOKUP(K3416,TONG_SL!$A:$D,3,0)</f>
        <v>Túi</v>
      </c>
      <c r="R3416" s="106">
        <v>4</v>
      </c>
      <c r="S3416" s="220"/>
      <c r="T3416" s="220">
        <f>VLOOKUP(VLOOKUP(G3416,Ma_KH!$A:$R,18,0)&amp;K3416,Gia_MB!$A:$F,6,0)</f>
        <v>55595</v>
      </c>
      <c r="U3416" s="221">
        <f t="shared" si="329"/>
        <v>222380</v>
      </c>
      <c r="V3416" s="220"/>
      <c r="W3416" s="222">
        <f t="shared" si="330"/>
        <v>0</v>
      </c>
      <c r="X3416" s="223" t="str">
        <f t="shared" si="331"/>
        <v>8</v>
      </c>
      <c r="Y3416" s="220"/>
      <c r="Z3416" s="221">
        <f t="shared" si="332"/>
        <v>17790.400000000001</v>
      </c>
      <c r="AA3416" s="5">
        <f>VLOOKUP(G3416,Ma_KH!$A:$R,14,0)</f>
        <v>60</v>
      </c>
    </row>
    <row r="3417" spans="1:27" hidden="1" x14ac:dyDescent="0.25">
      <c r="A3417" s="234">
        <v>45995</v>
      </c>
      <c r="B3417" s="235">
        <v>4180886312</v>
      </c>
      <c r="C3417" s="236" t="s">
        <v>7767</v>
      </c>
      <c r="D3417" s="237">
        <v>45999</v>
      </c>
      <c r="E3417" s="238"/>
      <c r="F3417" s="236"/>
      <c r="G3417" s="32" t="s">
        <v>7232</v>
      </c>
      <c r="H3417" s="238"/>
      <c r="I3417" s="235" t="s">
        <v>8337</v>
      </c>
      <c r="J3417" s="240" t="s">
        <v>1771</v>
      </c>
      <c r="K3417" s="333" t="s">
        <v>7197</v>
      </c>
      <c r="L3417" s="21" t="str">
        <f>VLOOKUP($K3417,TONG_SL!$A:$D,2,0)</f>
        <v>Gà muối 500g</v>
      </c>
      <c r="N3417" s="21" t="str">
        <f t="shared" si="333"/>
        <v>K-C6</v>
      </c>
      <c r="Q3417" s="21" t="str">
        <f>VLOOKUP(K3417,TONG_SL!$A:$D,3,0)</f>
        <v>Túi</v>
      </c>
      <c r="R3417" s="106">
        <v>6</v>
      </c>
      <c r="S3417" s="220"/>
      <c r="T3417" s="220">
        <f>VLOOKUP(VLOOKUP(G3417,Ma_KH!$A:$R,18,0)&amp;K3417,Gia_MB!$A:$F,6,0)</f>
        <v>111058</v>
      </c>
      <c r="U3417" s="221">
        <f t="shared" si="329"/>
        <v>666348</v>
      </c>
      <c r="V3417" s="220"/>
      <c r="W3417" s="222">
        <f t="shared" si="330"/>
        <v>0</v>
      </c>
      <c r="X3417" s="223" t="str">
        <f t="shared" si="331"/>
        <v>8</v>
      </c>
      <c r="Y3417" s="220"/>
      <c r="Z3417" s="221">
        <f t="shared" si="332"/>
        <v>53307.840000000004</v>
      </c>
      <c r="AA3417" s="5">
        <f>VLOOKUP(G3417,Ma_KH!$A:$R,14,0)</f>
        <v>60</v>
      </c>
    </row>
    <row r="3418" spans="1:27" hidden="1" x14ac:dyDescent="0.25">
      <c r="A3418" s="234">
        <v>45995</v>
      </c>
      <c r="B3418" s="235">
        <v>4180886312</v>
      </c>
      <c r="C3418" s="236" t="s">
        <v>7767</v>
      </c>
      <c r="D3418" s="237">
        <v>45999</v>
      </c>
      <c r="E3418" s="238"/>
      <c r="F3418" s="236"/>
      <c r="G3418" s="32" t="s">
        <v>7232</v>
      </c>
      <c r="H3418" s="238"/>
      <c r="I3418" s="235" t="s">
        <v>8337</v>
      </c>
      <c r="J3418" s="240" t="s">
        <v>1771</v>
      </c>
      <c r="K3418" s="333" t="s">
        <v>48</v>
      </c>
      <c r="L3418" s="21" t="str">
        <f>VLOOKUP($K3418,TONG_SL!$A:$D,2,0)</f>
        <v>Mọc Nấm Hương 250g</v>
      </c>
      <c r="N3418" s="21" t="str">
        <f t="shared" si="333"/>
        <v>K-C6</v>
      </c>
      <c r="Q3418" s="21" t="str">
        <f>VLOOKUP(K3418,TONG_SL!$A:$D,3,0)</f>
        <v>Túi</v>
      </c>
      <c r="R3418" s="106">
        <v>6</v>
      </c>
      <c r="S3418" s="220"/>
      <c r="T3418" s="220">
        <f>VLOOKUP(VLOOKUP(G3418,Ma_KH!$A:$R,18,0)&amp;K3418,Gia_MB!$A:$F,6,0)</f>
        <v>46000</v>
      </c>
      <c r="U3418" s="221">
        <f t="shared" si="329"/>
        <v>276000</v>
      </c>
      <c r="V3418" s="220"/>
      <c r="W3418" s="222">
        <f t="shared" si="330"/>
        <v>0</v>
      </c>
      <c r="X3418" s="223" t="str">
        <f t="shared" si="331"/>
        <v>8</v>
      </c>
      <c r="Y3418" s="220"/>
      <c r="Z3418" s="221">
        <f t="shared" si="332"/>
        <v>22080</v>
      </c>
      <c r="AA3418" s="5">
        <f>VLOOKUP(G3418,Ma_KH!$A:$R,14,0)</f>
        <v>60</v>
      </c>
    </row>
    <row r="3419" spans="1:27" hidden="1" x14ac:dyDescent="0.25">
      <c r="A3419" s="234">
        <v>45995</v>
      </c>
      <c r="B3419" s="235">
        <v>4180886312</v>
      </c>
      <c r="C3419" s="236" t="s">
        <v>7767</v>
      </c>
      <c r="D3419" s="237">
        <v>45999</v>
      </c>
      <c r="E3419" s="238"/>
      <c r="F3419" s="236"/>
      <c r="G3419" s="32" t="s">
        <v>7232</v>
      </c>
      <c r="H3419" s="238"/>
      <c r="I3419" s="235" t="s">
        <v>8337</v>
      </c>
      <c r="J3419" s="240" t="s">
        <v>1771</v>
      </c>
      <c r="K3419" s="333" t="s">
        <v>32</v>
      </c>
      <c r="L3419" s="21" t="str">
        <f>VLOOKUP($K3419,TONG_SL!$A:$D,2,0)</f>
        <v>Giò Tai Lưỡi Xào 250g</v>
      </c>
      <c r="N3419" s="21" t="str">
        <f t="shared" si="333"/>
        <v>K-C6</v>
      </c>
      <c r="Q3419" s="21" t="str">
        <f>VLOOKUP(K3419,TONG_SL!$A:$D,3,0)</f>
        <v>Túi</v>
      </c>
      <c r="R3419" s="106">
        <v>10</v>
      </c>
      <c r="S3419" s="220"/>
      <c r="T3419" s="220">
        <f>VLOOKUP(VLOOKUP(G3419,Ma_KH!$A:$R,18,0)&amp;K3419,Gia_MB!$A:$F,6,0)</f>
        <v>50182</v>
      </c>
      <c r="U3419" s="221">
        <f t="shared" si="329"/>
        <v>501820</v>
      </c>
      <c r="V3419" s="220"/>
      <c r="W3419" s="222">
        <f t="shared" si="330"/>
        <v>0</v>
      </c>
      <c r="X3419" s="223" t="str">
        <f t="shared" si="331"/>
        <v>8</v>
      </c>
      <c r="Y3419" s="220"/>
      <c r="Z3419" s="221">
        <f t="shared" si="332"/>
        <v>40145.599999999999</v>
      </c>
      <c r="AA3419" s="5">
        <f>VLOOKUP(G3419,Ma_KH!$A:$R,14,0)</f>
        <v>60</v>
      </c>
    </row>
    <row r="3420" spans="1:27" hidden="1" x14ac:dyDescent="0.25">
      <c r="A3420" s="234">
        <v>45995</v>
      </c>
      <c r="B3420" s="235">
        <v>4180886312</v>
      </c>
      <c r="C3420" s="236" t="s">
        <v>7767</v>
      </c>
      <c r="D3420" s="237">
        <v>45999</v>
      </c>
      <c r="E3420" s="238"/>
      <c r="F3420" s="236"/>
      <c r="G3420" s="32" t="s">
        <v>7232</v>
      </c>
      <c r="H3420" s="238"/>
      <c r="I3420" s="235" t="s">
        <v>8337</v>
      </c>
      <c r="J3420" s="240" t="s">
        <v>1771</v>
      </c>
      <c r="K3420" s="333" t="s">
        <v>7153</v>
      </c>
      <c r="L3420" s="21" t="str">
        <f>VLOOKUP($K3420,TONG_SL!$A:$D,2,0)</f>
        <v>Tai heo muối 200g</v>
      </c>
      <c r="N3420" s="21" t="str">
        <f t="shared" si="333"/>
        <v>K-C6</v>
      </c>
      <c r="Q3420" s="21" t="str">
        <f>VLOOKUP(K3420,TONG_SL!$A:$D,3,0)</f>
        <v>Túi</v>
      </c>
      <c r="R3420" s="106">
        <v>6</v>
      </c>
      <c r="S3420" s="220"/>
      <c r="T3420" s="220">
        <f>VLOOKUP(VLOOKUP(G3420,Ma_KH!$A:$R,18,0)&amp;K3420,Gia_MB!$A:$F,6,0)</f>
        <v>55595</v>
      </c>
      <c r="U3420" s="221">
        <f t="shared" si="329"/>
        <v>333570</v>
      </c>
      <c r="V3420" s="220"/>
      <c r="W3420" s="222">
        <f t="shared" si="330"/>
        <v>0</v>
      </c>
      <c r="X3420" s="223" t="str">
        <f t="shared" si="331"/>
        <v>8</v>
      </c>
      <c r="Y3420" s="220"/>
      <c r="Z3420" s="221">
        <f t="shared" si="332"/>
        <v>26685.600000000002</v>
      </c>
      <c r="AA3420" s="5">
        <f>VLOOKUP(G3420,Ma_KH!$A:$R,14,0)</f>
        <v>60</v>
      </c>
    </row>
    <row r="3421" spans="1:27" hidden="1" x14ac:dyDescent="0.25">
      <c r="A3421" s="234">
        <v>45995</v>
      </c>
      <c r="B3421" s="235">
        <v>4180886259</v>
      </c>
      <c r="C3421" s="236" t="s">
        <v>7767</v>
      </c>
      <c r="D3421" s="237">
        <v>45999</v>
      </c>
      <c r="E3421" s="238"/>
      <c r="F3421" s="236"/>
      <c r="G3421" s="32" t="s">
        <v>7232</v>
      </c>
      <c r="H3421" s="238"/>
      <c r="I3421" s="235" t="s">
        <v>8338</v>
      </c>
      <c r="J3421" s="240" t="s">
        <v>1771</v>
      </c>
      <c r="K3421" s="333" t="s">
        <v>7153</v>
      </c>
      <c r="L3421" s="21" t="str">
        <f>VLOOKUP($K3421,TONG_SL!$A:$D,2,0)</f>
        <v>Tai heo muối 200g</v>
      </c>
      <c r="N3421" s="21" t="str">
        <f t="shared" si="333"/>
        <v>K-C6</v>
      </c>
      <c r="Q3421" s="21" t="str">
        <f>VLOOKUP(K3421,TONG_SL!$A:$D,3,0)</f>
        <v>Túi</v>
      </c>
      <c r="R3421" s="106">
        <v>4</v>
      </c>
      <c r="S3421" s="220"/>
      <c r="T3421" s="220">
        <f>VLOOKUP(VLOOKUP(G3421,Ma_KH!$A:$R,18,0)&amp;K3421,Gia_MB!$A:$F,6,0)</f>
        <v>55595</v>
      </c>
      <c r="U3421" s="221">
        <f t="shared" si="329"/>
        <v>222380</v>
      </c>
      <c r="V3421" s="220"/>
      <c r="W3421" s="222">
        <f t="shared" si="330"/>
        <v>0</v>
      </c>
      <c r="X3421" s="223" t="str">
        <f t="shared" si="331"/>
        <v>8</v>
      </c>
      <c r="Y3421" s="220"/>
      <c r="Z3421" s="221">
        <f t="shared" si="332"/>
        <v>17790.400000000001</v>
      </c>
      <c r="AA3421" s="5">
        <f>VLOOKUP(G3421,Ma_KH!$A:$R,14,0)</f>
        <v>60</v>
      </c>
    </row>
    <row r="3422" spans="1:27" hidden="1" x14ac:dyDescent="0.25">
      <c r="A3422" s="234">
        <v>45995</v>
      </c>
      <c r="B3422" s="235">
        <v>4180886259</v>
      </c>
      <c r="C3422" s="236" t="s">
        <v>7767</v>
      </c>
      <c r="D3422" s="237">
        <v>45999</v>
      </c>
      <c r="E3422" s="238"/>
      <c r="F3422" s="236"/>
      <c r="G3422" s="32" t="s">
        <v>7232</v>
      </c>
      <c r="H3422" s="238"/>
      <c r="I3422" s="235" t="s">
        <v>8338</v>
      </c>
      <c r="J3422" s="240" t="s">
        <v>1771</v>
      </c>
      <c r="K3422" s="333" t="s">
        <v>32</v>
      </c>
      <c r="L3422" s="21" t="str">
        <f>VLOOKUP($K3422,TONG_SL!$A:$D,2,0)</f>
        <v>Giò Tai Lưỡi Xào 250g</v>
      </c>
      <c r="N3422" s="21" t="str">
        <f t="shared" si="333"/>
        <v>K-C6</v>
      </c>
      <c r="Q3422" s="21" t="str">
        <f>VLOOKUP(K3422,TONG_SL!$A:$D,3,0)</f>
        <v>Túi</v>
      </c>
      <c r="R3422" s="106">
        <v>8</v>
      </c>
      <c r="S3422" s="220"/>
      <c r="T3422" s="220">
        <f>VLOOKUP(VLOOKUP(G3422,Ma_KH!$A:$R,18,0)&amp;K3422,Gia_MB!$A:$F,6,0)</f>
        <v>50182</v>
      </c>
      <c r="U3422" s="221">
        <f t="shared" si="329"/>
        <v>401456</v>
      </c>
      <c r="V3422" s="220"/>
      <c r="W3422" s="222">
        <f t="shared" si="330"/>
        <v>0</v>
      </c>
      <c r="X3422" s="223" t="str">
        <f t="shared" si="331"/>
        <v>8</v>
      </c>
      <c r="Y3422" s="220"/>
      <c r="Z3422" s="221">
        <f t="shared" si="332"/>
        <v>32116.48</v>
      </c>
      <c r="AA3422" s="5">
        <f>VLOOKUP(G3422,Ma_KH!$A:$R,14,0)</f>
        <v>60</v>
      </c>
    </row>
    <row r="3423" spans="1:27" hidden="1" x14ac:dyDescent="0.25">
      <c r="A3423" s="234">
        <v>45995</v>
      </c>
      <c r="B3423" s="235">
        <v>4180886259</v>
      </c>
      <c r="C3423" s="236" t="s">
        <v>7767</v>
      </c>
      <c r="D3423" s="237">
        <v>45999</v>
      </c>
      <c r="E3423" s="238"/>
      <c r="F3423" s="236"/>
      <c r="G3423" s="32" t="s">
        <v>7232</v>
      </c>
      <c r="H3423" s="238"/>
      <c r="I3423" s="235" t="s">
        <v>8338</v>
      </c>
      <c r="J3423" s="240" t="s">
        <v>1771</v>
      </c>
      <c r="K3423" s="333" t="s">
        <v>7187</v>
      </c>
      <c r="L3423" s="21" t="str">
        <f>VLOOKUP($K3423,TONG_SL!$A:$D,2,0)</f>
        <v>Chân giò heo muối 300g</v>
      </c>
      <c r="N3423" s="21" t="str">
        <f t="shared" si="333"/>
        <v>K-C6</v>
      </c>
      <c r="Q3423" s="21" t="str">
        <f>VLOOKUP(K3423,TONG_SL!$A:$D,3,0)</f>
        <v>Túi</v>
      </c>
      <c r="R3423" s="106">
        <v>10</v>
      </c>
      <c r="S3423" s="220"/>
      <c r="T3423" s="220">
        <f>VLOOKUP(VLOOKUP(G3423,Ma_KH!$A:$R,18,0)&amp;K3423,Gia_MB!$A:$F,6,0)</f>
        <v>73431</v>
      </c>
      <c r="U3423" s="221">
        <f t="shared" si="329"/>
        <v>734310</v>
      </c>
      <c r="V3423" s="220"/>
      <c r="W3423" s="222">
        <f t="shared" si="330"/>
        <v>0</v>
      </c>
      <c r="X3423" s="223" t="str">
        <f t="shared" si="331"/>
        <v>8</v>
      </c>
      <c r="Y3423" s="220"/>
      <c r="Z3423" s="221">
        <f t="shared" si="332"/>
        <v>58744.800000000003</v>
      </c>
      <c r="AA3423" s="5">
        <f>VLOOKUP(G3423,Ma_KH!$A:$R,14,0)</f>
        <v>60</v>
      </c>
    </row>
    <row r="3424" spans="1:27" hidden="1" x14ac:dyDescent="0.25">
      <c r="A3424" s="234">
        <v>45995</v>
      </c>
      <c r="B3424" s="235">
        <v>4180886259</v>
      </c>
      <c r="C3424" s="236" t="s">
        <v>7767</v>
      </c>
      <c r="D3424" s="237">
        <v>45999</v>
      </c>
      <c r="E3424" s="238"/>
      <c r="F3424" s="236"/>
      <c r="G3424" s="32" t="s">
        <v>7232</v>
      </c>
      <c r="H3424" s="238"/>
      <c r="I3424" s="235" t="s">
        <v>8338</v>
      </c>
      <c r="J3424" s="240" t="s">
        <v>1771</v>
      </c>
      <c r="K3424" s="333" t="s">
        <v>48</v>
      </c>
      <c r="L3424" s="21" t="str">
        <f>VLOOKUP($K3424,TONG_SL!$A:$D,2,0)</f>
        <v>Mọc Nấm Hương 250g</v>
      </c>
      <c r="N3424" s="21" t="str">
        <f t="shared" si="333"/>
        <v>K-C6</v>
      </c>
      <c r="Q3424" s="21" t="str">
        <f>VLOOKUP(K3424,TONG_SL!$A:$D,3,0)</f>
        <v>Túi</v>
      </c>
      <c r="R3424" s="106">
        <v>4</v>
      </c>
      <c r="S3424" s="220"/>
      <c r="T3424" s="220">
        <f>VLOOKUP(VLOOKUP(G3424,Ma_KH!$A:$R,18,0)&amp;K3424,Gia_MB!$A:$F,6,0)</f>
        <v>46000</v>
      </c>
      <c r="U3424" s="221">
        <f t="shared" si="329"/>
        <v>184000</v>
      </c>
      <c r="V3424" s="220"/>
      <c r="W3424" s="222">
        <f t="shared" si="330"/>
        <v>0</v>
      </c>
      <c r="X3424" s="223" t="str">
        <f t="shared" si="331"/>
        <v>8</v>
      </c>
      <c r="Y3424" s="220"/>
      <c r="Z3424" s="221">
        <f t="shared" si="332"/>
        <v>14720</v>
      </c>
      <c r="AA3424" s="5">
        <f>VLOOKUP(G3424,Ma_KH!$A:$R,14,0)</f>
        <v>60</v>
      </c>
    </row>
    <row r="3425" spans="1:27" hidden="1" x14ac:dyDescent="0.25">
      <c r="A3425" s="234">
        <v>45995</v>
      </c>
      <c r="B3425" s="235">
        <v>4180886259</v>
      </c>
      <c r="C3425" s="236" t="s">
        <v>7767</v>
      </c>
      <c r="D3425" s="237">
        <v>45999</v>
      </c>
      <c r="E3425" s="238"/>
      <c r="F3425" s="236"/>
      <c r="G3425" s="32" t="s">
        <v>7232</v>
      </c>
      <c r="H3425" s="238"/>
      <c r="I3425" s="235" t="s">
        <v>8338</v>
      </c>
      <c r="J3425" s="240" t="s">
        <v>1771</v>
      </c>
      <c r="K3425" s="333" t="s">
        <v>7197</v>
      </c>
      <c r="L3425" s="21" t="str">
        <f>VLOOKUP($K3425,TONG_SL!$A:$D,2,0)</f>
        <v>Gà muối 500g</v>
      </c>
      <c r="N3425" s="21" t="str">
        <f t="shared" si="333"/>
        <v>K-C6</v>
      </c>
      <c r="Q3425" s="21" t="str">
        <f>VLOOKUP(K3425,TONG_SL!$A:$D,3,0)</f>
        <v>Túi</v>
      </c>
      <c r="R3425" s="106">
        <v>6</v>
      </c>
      <c r="S3425" s="220"/>
      <c r="T3425" s="220">
        <f>VLOOKUP(VLOOKUP(G3425,Ma_KH!$A:$R,18,0)&amp;K3425,Gia_MB!$A:$F,6,0)</f>
        <v>111058</v>
      </c>
      <c r="U3425" s="221">
        <f t="shared" si="329"/>
        <v>666348</v>
      </c>
      <c r="V3425" s="220"/>
      <c r="W3425" s="222">
        <f t="shared" si="330"/>
        <v>0</v>
      </c>
      <c r="X3425" s="223" t="str">
        <f t="shared" si="331"/>
        <v>8</v>
      </c>
      <c r="Y3425" s="220"/>
      <c r="Z3425" s="221">
        <f t="shared" si="332"/>
        <v>53307.840000000004</v>
      </c>
      <c r="AA3425" s="5">
        <f>VLOOKUP(G3425,Ma_KH!$A:$R,14,0)</f>
        <v>60</v>
      </c>
    </row>
    <row r="3426" spans="1:27" hidden="1" x14ac:dyDescent="0.25">
      <c r="A3426" s="234">
        <v>45995</v>
      </c>
      <c r="B3426" s="235">
        <v>4180884348</v>
      </c>
      <c r="C3426" s="236" t="s">
        <v>7767</v>
      </c>
      <c r="D3426" s="237">
        <v>45999</v>
      </c>
      <c r="E3426" s="238"/>
      <c r="F3426" s="236"/>
      <c r="G3426" s="32" t="s">
        <v>7232</v>
      </c>
      <c r="H3426" s="238"/>
      <c r="I3426" s="235" t="s">
        <v>8339</v>
      </c>
      <c r="J3426" s="240" t="s">
        <v>1771</v>
      </c>
      <c r="K3426" s="333" t="s">
        <v>7153</v>
      </c>
      <c r="L3426" s="21" t="str">
        <f>VLOOKUP($K3426,TONG_SL!$A:$D,2,0)</f>
        <v>Tai heo muối 200g</v>
      </c>
      <c r="N3426" s="21" t="str">
        <f t="shared" si="333"/>
        <v>K-C6</v>
      </c>
      <c r="Q3426" s="21" t="str">
        <f>VLOOKUP(K3426,TONG_SL!$A:$D,3,0)</f>
        <v>Túi</v>
      </c>
      <c r="R3426" s="106">
        <v>4</v>
      </c>
      <c r="S3426" s="220"/>
      <c r="T3426" s="220">
        <f>VLOOKUP(VLOOKUP(G3426,Ma_KH!$A:$R,18,0)&amp;K3426,Gia_MB!$A:$F,6,0)</f>
        <v>55595</v>
      </c>
      <c r="U3426" s="221">
        <f t="shared" si="329"/>
        <v>222380</v>
      </c>
      <c r="V3426" s="220"/>
      <c r="W3426" s="222">
        <f t="shared" si="330"/>
        <v>0</v>
      </c>
      <c r="X3426" s="223" t="str">
        <f t="shared" si="331"/>
        <v>8</v>
      </c>
      <c r="Y3426" s="220"/>
      <c r="Z3426" s="221">
        <f t="shared" si="332"/>
        <v>17790.400000000001</v>
      </c>
      <c r="AA3426" s="5">
        <f>VLOOKUP(G3426,Ma_KH!$A:$R,14,0)</f>
        <v>60</v>
      </c>
    </row>
    <row r="3427" spans="1:27" hidden="1" x14ac:dyDescent="0.25">
      <c r="A3427" s="234">
        <v>45995</v>
      </c>
      <c r="B3427" s="235">
        <v>4180884348</v>
      </c>
      <c r="C3427" s="236" t="s">
        <v>7767</v>
      </c>
      <c r="D3427" s="237">
        <v>45999</v>
      </c>
      <c r="E3427" s="238"/>
      <c r="F3427" s="236"/>
      <c r="G3427" s="32" t="s">
        <v>7232</v>
      </c>
      <c r="H3427" s="238"/>
      <c r="I3427" s="235" t="s">
        <v>8339</v>
      </c>
      <c r="J3427" s="240" t="s">
        <v>1771</v>
      </c>
      <c r="K3427" s="333" t="s">
        <v>32</v>
      </c>
      <c r="L3427" s="21" t="str">
        <f>VLOOKUP($K3427,TONG_SL!$A:$D,2,0)</f>
        <v>Giò Tai Lưỡi Xào 250g</v>
      </c>
      <c r="N3427" s="21" t="str">
        <f t="shared" si="333"/>
        <v>K-C6</v>
      </c>
      <c r="Q3427" s="21" t="str">
        <f>VLOOKUP(K3427,TONG_SL!$A:$D,3,0)</f>
        <v>Túi</v>
      </c>
      <c r="R3427" s="106">
        <v>7</v>
      </c>
      <c r="S3427" s="220"/>
      <c r="T3427" s="220">
        <f>VLOOKUP(VLOOKUP(G3427,Ma_KH!$A:$R,18,0)&amp;K3427,Gia_MB!$A:$F,6,0)</f>
        <v>50182</v>
      </c>
      <c r="U3427" s="221">
        <f t="shared" si="329"/>
        <v>351274</v>
      </c>
      <c r="V3427" s="220"/>
      <c r="W3427" s="222">
        <f t="shared" si="330"/>
        <v>0</v>
      </c>
      <c r="X3427" s="223" t="str">
        <f t="shared" si="331"/>
        <v>8</v>
      </c>
      <c r="Y3427" s="220"/>
      <c r="Z3427" s="221">
        <f t="shared" si="332"/>
        <v>28101.920000000002</v>
      </c>
      <c r="AA3427" s="5">
        <f>VLOOKUP(G3427,Ma_KH!$A:$R,14,0)</f>
        <v>60</v>
      </c>
    </row>
    <row r="3428" spans="1:27" hidden="1" x14ac:dyDescent="0.25">
      <c r="A3428" s="234">
        <v>45995</v>
      </c>
      <c r="B3428" s="235">
        <v>4180884348</v>
      </c>
      <c r="C3428" s="236" t="s">
        <v>7767</v>
      </c>
      <c r="D3428" s="237">
        <v>45999</v>
      </c>
      <c r="E3428" s="238"/>
      <c r="F3428" s="236"/>
      <c r="G3428" s="32" t="s">
        <v>7232</v>
      </c>
      <c r="H3428" s="238"/>
      <c r="I3428" s="235" t="s">
        <v>8339</v>
      </c>
      <c r="J3428" s="240" t="s">
        <v>1771</v>
      </c>
      <c r="K3428" s="333" t="s">
        <v>7187</v>
      </c>
      <c r="L3428" s="21" t="str">
        <f>VLOOKUP($K3428,TONG_SL!$A:$D,2,0)</f>
        <v>Chân giò heo muối 300g</v>
      </c>
      <c r="N3428" s="21" t="str">
        <f t="shared" si="333"/>
        <v>K-C6</v>
      </c>
      <c r="Q3428" s="21" t="str">
        <f>VLOOKUP(K3428,TONG_SL!$A:$D,3,0)</f>
        <v>Túi</v>
      </c>
      <c r="R3428" s="106">
        <v>15</v>
      </c>
      <c r="S3428" s="220"/>
      <c r="T3428" s="220">
        <f>VLOOKUP(VLOOKUP(G3428,Ma_KH!$A:$R,18,0)&amp;K3428,Gia_MB!$A:$F,6,0)</f>
        <v>73431</v>
      </c>
      <c r="U3428" s="221">
        <f t="shared" si="329"/>
        <v>1101465</v>
      </c>
      <c r="V3428" s="220"/>
      <c r="W3428" s="222">
        <f t="shared" si="330"/>
        <v>0</v>
      </c>
      <c r="X3428" s="223" t="str">
        <f t="shared" si="331"/>
        <v>8</v>
      </c>
      <c r="Y3428" s="220"/>
      <c r="Z3428" s="221">
        <f t="shared" si="332"/>
        <v>88117.2</v>
      </c>
      <c r="AA3428" s="5">
        <f>VLOOKUP(G3428,Ma_KH!$A:$R,14,0)</f>
        <v>60</v>
      </c>
    </row>
    <row r="3429" spans="1:27" hidden="1" x14ac:dyDescent="0.25">
      <c r="A3429" s="234">
        <v>45995</v>
      </c>
      <c r="B3429" s="235">
        <v>4180884348</v>
      </c>
      <c r="C3429" s="236" t="s">
        <v>7767</v>
      </c>
      <c r="D3429" s="237">
        <v>45999</v>
      </c>
      <c r="E3429" s="238"/>
      <c r="F3429" s="236"/>
      <c r="G3429" s="32" t="s">
        <v>7232</v>
      </c>
      <c r="H3429" s="238"/>
      <c r="I3429" s="235" t="s">
        <v>8339</v>
      </c>
      <c r="J3429" s="240" t="s">
        <v>1771</v>
      </c>
      <c r="K3429" s="333" t="s">
        <v>48</v>
      </c>
      <c r="L3429" s="21" t="str">
        <f>VLOOKUP($K3429,TONG_SL!$A:$D,2,0)</f>
        <v>Mọc Nấm Hương 250g</v>
      </c>
      <c r="N3429" s="21" t="str">
        <f t="shared" si="333"/>
        <v>K-C6</v>
      </c>
      <c r="Q3429" s="21" t="str">
        <f>VLOOKUP(K3429,TONG_SL!$A:$D,3,0)</f>
        <v>Túi</v>
      </c>
      <c r="R3429" s="106">
        <v>4</v>
      </c>
      <c r="S3429" s="220"/>
      <c r="T3429" s="220">
        <f>VLOOKUP(VLOOKUP(G3429,Ma_KH!$A:$R,18,0)&amp;K3429,Gia_MB!$A:$F,6,0)</f>
        <v>46000</v>
      </c>
      <c r="U3429" s="221">
        <f t="shared" si="329"/>
        <v>184000</v>
      </c>
      <c r="V3429" s="220"/>
      <c r="W3429" s="222">
        <f t="shared" si="330"/>
        <v>0</v>
      </c>
      <c r="X3429" s="223" t="str">
        <f t="shared" si="331"/>
        <v>8</v>
      </c>
      <c r="Y3429" s="220"/>
      <c r="Z3429" s="221">
        <f t="shared" si="332"/>
        <v>14720</v>
      </c>
      <c r="AA3429" s="5">
        <f>VLOOKUP(G3429,Ma_KH!$A:$R,14,0)</f>
        <v>60</v>
      </c>
    </row>
    <row r="3430" spans="1:27" hidden="1" x14ac:dyDescent="0.25">
      <c r="A3430" s="234">
        <v>45995</v>
      </c>
      <c r="B3430" s="235">
        <v>4180884348</v>
      </c>
      <c r="C3430" s="236" t="s">
        <v>7767</v>
      </c>
      <c r="D3430" s="237">
        <v>45999</v>
      </c>
      <c r="E3430" s="238"/>
      <c r="F3430" s="236"/>
      <c r="G3430" s="32" t="s">
        <v>7232</v>
      </c>
      <c r="H3430" s="238"/>
      <c r="I3430" s="235" t="s">
        <v>8339</v>
      </c>
      <c r="J3430" s="240" t="s">
        <v>1771</v>
      </c>
      <c r="K3430" s="333" t="s">
        <v>30</v>
      </c>
      <c r="L3430" s="21" t="str">
        <f>VLOOKUP($K3430,TONG_SL!$A:$D,2,0)</f>
        <v>Gà muối 500g</v>
      </c>
      <c r="N3430" s="21" t="str">
        <f t="shared" si="333"/>
        <v>K-C6</v>
      </c>
      <c r="Q3430" s="21" t="str">
        <f>VLOOKUP(K3430,TONG_SL!$A:$D,3,0)</f>
        <v>Túi</v>
      </c>
      <c r="R3430" s="106">
        <v>6</v>
      </c>
      <c r="S3430" s="220"/>
      <c r="T3430" s="220">
        <f>VLOOKUP(VLOOKUP(G3430,Ma_KH!$A:$R,18,0)&amp;K3430,Gia_MB!$A:$F,6,0)</f>
        <v>111058</v>
      </c>
      <c r="U3430" s="221">
        <f t="shared" si="329"/>
        <v>666348</v>
      </c>
      <c r="V3430" s="220"/>
      <c r="W3430" s="222">
        <f t="shared" si="330"/>
        <v>0</v>
      </c>
      <c r="X3430" s="223" t="str">
        <f t="shared" si="331"/>
        <v>8</v>
      </c>
      <c r="Y3430" s="220"/>
      <c r="Z3430" s="221">
        <f t="shared" si="332"/>
        <v>53307.840000000004</v>
      </c>
      <c r="AA3430" s="5">
        <f>VLOOKUP(G3430,Ma_KH!$A:$R,14,0)</f>
        <v>60</v>
      </c>
    </row>
    <row r="3431" spans="1:27" hidden="1" x14ac:dyDescent="0.25">
      <c r="A3431" s="234">
        <v>45995</v>
      </c>
      <c r="B3431" s="235">
        <v>4180885719</v>
      </c>
      <c r="C3431" s="236" t="s">
        <v>7767</v>
      </c>
      <c r="D3431" s="237">
        <v>45999</v>
      </c>
      <c r="E3431" s="238"/>
      <c r="F3431" s="236"/>
      <c r="G3431" s="32" t="s">
        <v>7232</v>
      </c>
      <c r="H3431" s="238"/>
      <c r="I3431" s="235" t="s">
        <v>8340</v>
      </c>
      <c r="J3431" s="240" t="s">
        <v>1771</v>
      </c>
      <c r="K3431" s="333" t="s">
        <v>30</v>
      </c>
      <c r="L3431" s="21" t="str">
        <f>VLOOKUP($K3431,TONG_SL!$A:$D,2,0)</f>
        <v>Gà muối 500g</v>
      </c>
      <c r="N3431" s="21" t="str">
        <f t="shared" si="333"/>
        <v>K-C6</v>
      </c>
      <c r="Q3431" s="21" t="str">
        <f>VLOOKUP(K3431,TONG_SL!$A:$D,3,0)</f>
        <v>Túi</v>
      </c>
      <c r="R3431" s="106">
        <v>6</v>
      </c>
      <c r="S3431" s="220"/>
      <c r="T3431" s="220">
        <f>VLOOKUP(VLOOKUP(G3431,Ma_KH!$A:$R,18,0)&amp;K3431,Gia_MB!$A:$F,6,0)</f>
        <v>111058</v>
      </c>
      <c r="U3431" s="221">
        <f t="shared" si="329"/>
        <v>666348</v>
      </c>
      <c r="V3431" s="220"/>
      <c r="W3431" s="222">
        <f t="shared" si="330"/>
        <v>0</v>
      </c>
      <c r="X3431" s="223" t="str">
        <f t="shared" si="331"/>
        <v>8</v>
      </c>
      <c r="Y3431" s="220"/>
      <c r="Z3431" s="221">
        <f t="shared" si="332"/>
        <v>53307.840000000004</v>
      </c>
      <c r="AA3431" s="5">
        <f>VLOOKUP(G3431,Ma_KH!$A:$R,14,0)</f>
        <v>60</v>
      </c>
    </row>
    <row r="3432" spans="1:27" hidden="1" x14ac:dyDescent="0.25">
      <c r="A3432" s="234">
        <v>45995</v>
      </c>
      <c r="B3432" s="235">
        <v>4180885719</v>
      </c>
      <c r="C3432" s="236" t="s">
        <v>7767</v>
      </c>
      <c r="D3432" s="237">
        <v>45999</v>
      </c>
      <c r="E3432" s="238"/>
      <c r="F3432" s="236"/>
      <c r="G3432" s="32" t="s">
        <v>7232</v>
      </c>
      <c r="H3432" s="238"/>
      <c r="I3432" s="235" t="s">
        <v>8340</v>
      </c>
      <c r="J3432" s="240" t="s">
        <v>1771</v>
      </c>
      <c r="K3432" s="333" t="s">
        <v>48</v>
      </c>
      <c r="L3432" s="21" t="str">
        <f>VLOOKUP($K3432,TONG_SL!$A:$D,2,0)</f>
        <v>Mọc Nấm Hương 250g</v>
      </c>
      <c r="N3432" s="21" t="str">
        <f t="shared" si="333"/>
        <v>K-C6</v>
      </c>
      <c r="Q3432" s="21" t="str">
        <f>VLOOKUP(K3432,TONG_SL!$A:$D,3,0)</f>
        <v>Túi</v>
      </c>
      <c r="R3432" s="106">
        <v>6</v>
      </c>
      <c r="S3432" s="220"/>
      <c r="T3432" s="220">
        <f>VLOOKUP(VLOOKUP(G3432,Ma_KH!$A:$R,18,0)&amp;K3432,Gia_MB!$A:$F,6,0)</f>
        <v>46000</v>
      </c>
      <c r="U3432" s="221">
        <f t="shared" si="329"/>
        <v>276000</v>
      </c>
      <c r="V3432" s="220"/>
      <c r="W3432" s="222">
        <f t="shared" si="330"/>
        <v>0</v>
      </c>
      <c r="X3432" s="223" t="str">
        <f t="shared" si="331"/>
        <v>8</v>
      </c>
      <c r="Y3432" s="220"/>
      <c r="Z3432" s="221">
        <f t="shared" si="332"/>
        <v>22080</v>
      </c>
      <c r="AA3432" s="5">
        <f>VLOOKUP(G3432,Ma_KH!$A:$R,14,0)</f>
        <v>60</v>
      </c>
    </row>
    <row r="3433" spans="1:27" hidden="1" x14ac:dyDescent="0.25">
      <c r="A3433" s="234">
        <v>45995</v>
      </c>
      <c r="B3433" s="235">
        <v>4180885719</v>
      </c>
      <c r="C3433" s="236" t="s">
        <v>7767</v>
      </c>
      <c r="D3433" s="237">
        <v>45999</v>
      </c>
      <c r="E3433" s="238"/>
      <c r="F3433" s="236"/>
      <c r="G3433" s="32" t="s">
        <v>7232</v>
      </c>
      <c r="H3433" s="238"/>
      <c r="I3433" s="235" t="s">
        <v>8340</v>
      </c>
      <c r="J3433" s="240" t="s">
        <v>1771</v>
      </c>
      <c r="K3433" s="333" t="s">
        <v>7187</v>
      </c>
      <c r="L3433" s="21" t="str">
        <f>VLOOKUP($K3433,TONG_SL!$A:$D,2,0)</f>
        <v>Chân giò heo muối 300g</v>
      </c>
      <c r="N3433" s="21" t="str">
        <f t="shared" si="333"/>
        <v>K-C6</v>
      </c>
      <c r="Q3433" s="21" t="str">
        <f>VLOOKUP(K3433,TONG_SL!$A:$D,3,0)</f>
        <v>Túi</v>
      </c>
      <c r="R3433" s="106">
        <v>14</v>
      </c>
      <c r="S3433" s="220"/>
      <c r="T3433" s="220">
        <f>VLOOKUP(VLOOKUP(G3433,Ma_KH!$A:$R,18,0)&amp;K3433,Gia_MB!$A:$F,6,0)</f>
        <v>73431</v>
      </c>
      <c r="U3433" s="221">
        <f t="shared" si="329"/>
        <v>1028034</v>
      </c>
      <c r="V3433" s="220"/>
      <c r="W3433" s="222">
        <f t="shared" si="330"/>
        <v>0</v>
      </c>
      <c r="X3433" s="223" t="str">
        <f t="shared" si="331"/>
        <v>8</v>
      </c>
      <c r="Y3433" s="220"/>
      <c r="Z3433" s="221">
        <f t="shared" si="332"/>
        <v>82242.720000000001</v>
      </c>
      <c r="AA3433" s="5">
        <f>VLOOKUP(G3433,Ma_KH!$A:$R,14,0)</f>
        <v>60</v>
      </c>
    </row>
    <row r="3434" spans="1:27" hidden="1" x14ac:dyDescent="0.25">
      <c r="A3434" s="234">
        <v>45995</v>
      </c>
      <c r="B3434" s="235">
        <v>4180885719</v>
      </c>
      <c r="C3434" s="236" t="s">
        <v>7767</v>
      </c>
      <c r="D3434" s="237">
        <v>45999</v>
      </c>
      <c r="E3434" s="238"/>
      <c r="F3434" s="236"/>
      <c r="G3434" s="32" t="s">
        <v>7232</v>
      </c>
      <c r="H3434" s="238"/>
      <c r="I3434" s="235" t="s">
        <v>8340</v>
      </c>
      <c r="J3434" s="240" t="s">
        <v>1771</v>
      </c>
      <c r="K3434" s="333" t="s">
        <v>32</v>
      </c>
      <c r="L3434" s="21" t="str">
        <f>VLOOKUP($K3434,TONG_SL!$A:$D,2,0)</f>
        <v>Giò Tai Lưỡi Xào 250g</v>
      </c>
      <c r="N3434" s="21" t="str">
        <f t="shared" si="333"/>
        <v>K-C6</v>
      </c>
      <c r="Q3434" s="21" t="str">
        <f>VLOOKUP(K3434,TONG_SL!$A:$D,3,0)</f>
        <v>Túi</v>
      </c>
      <c r="R3434" s="106">
        <v>10</v>
      </c>
      <c r="S3434" s="220"/>
      <c r="T3434" s="220">
        <f>VLOOKUP(VLOOKUP(G3434,Ma_KH!$A:$R,18,0)&amp;K3434,Gia_MB!$A:$F,6,0)</f>
        <v>50182</v>
      </c>
      <c r="U3434" s="221">
        <f t="shared" si="329"/>
        <v>501820</v>
      </c>
      <c r="V3434" s="220"/>
      <c r="W3434" s="222">
        <f t="shared" si="330"/>
        <v>0</v>
      </c>
      <c r="X3434" s="223" t="str">
        <f t="shared" si="331"/>
        <v>8</v>
      </c>
      <c r="Y3434" s="220"/>
      <c r="Z3434" s="221">
        <f t="shared" si="332"/>
        <v>40145.599999999999</v>
      </c>
      <c r="AA3434" s="5">
        <f>VLOOKUP(G3434,Ma_KH!$A:$R,14,0)</f>
        <v>60</v>
      </c>
    </row>
    <row r="3435" spans="1:27" hidden="1" x14ac:dyDescent="0.25">
      <c r="A3435" s="234">
        <v>45995</v>
      </c>
      <c r="B3435" s="235">
        <v>4180885719</v>
      </c>
      <c r="C3435" s="236" t="s">
        <v>7767</v>
      </c>
      <c r="D3435" s="237">
        <v>45999</v>
      </c>
      <c r="E3435" s="238"/>
      <c r="F3435" s="236"/>
      <c r="G3435" s="32" t="s">
        <v>7232</v>
      </c>
      <c r="H3435" s="238"/>
      <c r="I3435" s="235" t="s">
        <v>8340</v>
      </c>
      <c r="J3435" s="240" t="s">
        <v>1771</v>
      </c>
      <c r="K3435" s="333" t="s">
        <v>7153</v>
      </c>
      <c r="L3435" s="21" t="str">
        <f>VLOOKUP($K3435,TONG_SL!$A:$D,2,0)</f>
        <v>Tai heo muối 200g</v>
      </c>
      <c r="N3435" s="21" t="str">
        <f t="shared" si="333"/>
        <v>K-C6</v>
      </c>
      <c r="Q3435" s="21" t="str">
        <f>VLOOKUP(K3435,TONG_SL!$A:$D,3,0)</f>
        <v>Túi</v>
      </c>
      <c r="R3435" s="106">
        <v>6</v>
      </c>
      <c r="S3435" s="220"/>
      <c r="T3435" s="220">
        <f>VLOOKUP(VLOOKUP(G3435,Ma_KH!$A:$R,18,0)&amp;K3435,Gia_MB!$A:$F,6,0)</f>
        <v>55595</v>
      </c>
      <c r="U3435" s="221">
        <f t="shared" si="329"/>
        <v>333570</v>
      </c>
      <c r="V3435" s="220"/>
      <c r="W3435" s="222">
        <f t="shared" si="330"/>
        <v>0</v>
      </c>
      <c r="X3435" s="223" t="str">
        <f t="shared" si="331"/>
        <v>8</v>
      </c>
      <c r="Y3435" s="220"/>
      <c r="Z3435" s="221">
        <f t="shared" si="332"/>
        <v>26685.600000000002</v>
      </c>
      <c r="AA3435" s="5">
        <f>VLOOKUP(G3435,Ma_KH!$A:$R,14,0)</f>
        <v>60</v>
      </c>
    </row>
    <row r="3436" spans="1:27" hidden="1" x14ac:dyDescent="0.25">
      <c r="A3436" s="234">
        <v>45995</v>
      </c>
      <c r="B3436" s="235">
        <v>4180886171</v>
      </c>
      <c r="C3436" s="236" t="s">
        <v>7767</v>
      </c>
      <c r="D3436" s="237">
        <v>45999</v>
      </c>
      <c r="E3436" s="238"/>
      <c r="F3436" s="236"/>
      <c r="G3436" s="32" t="s">
        <v>7232</v>
      </c>
      <c r="H3436" s="238"/>
      <c r="I3436" s="235" t="s">
        <v>8341</v>
      </c>
      <c r="J3436" s="240" t="s">
        <v>1771</v>
      </c>
      <c r="K3436" s="333" t="s">
        <v>30</v>
      </c>
      <c r="L3436" s="21" t="str">
        <f>VLOOKUP($K3436,TONG_SL!$A:$D,2,0)</f>
        <v>Gà muối 500g</v>
      </c>
      <c r="N3436" s="21" t="str">
        <f t="shared" si="333"/>
        <v>K-C6</v>
      </c>
      <c r="Q3436" s="21" t="str">
        <f>VLOOKUP(K3436,TONG_SL!$A:$D,3,0)</f>
        <v>Túi</v>
      </c>
      <c r="R3436" s="106">
        <v>8</v>
      </c>
      <c r="S3436" s="220"/>
      <c r="T3436" s="220">
        <f>VLOOKUP(VLOOKUP(G3436,Ma_KH!$A:$R,18,0)&amp;K3436,Gia_MB!$A:$F,6,0)</f>
        <v>111058</v>
      </c>
      <c r="U3436" s="221">
        <f t="shared" si="329"/>
        <v>888464</v>
      </c>
      <c r="V3436" s="220"/>
      <c r="W3436" s="222">
        <f t="shared" si="330"/>
        <v>0</v>
      </c>
      <c r="X3436" s="223" t="str">
        <f t="shared" si="331"/>
        <v>8</v>
      </c>
      <c r="Y3436" s="220"/>
      <c r="Z3436" s="221">
        <f t="shared" si="332"/>
        <v>71077.119999999995</v>
      </c>
      <c r="AA3436" s="5">
        <f>VLOOKUP(G3436,Ma_KH!$A:$R,14,0)</f>
        <v>60</v>
      </c>
    </row>
    <row r="3437" spans="1:27" hidden="1" x14ac:dyDescent="0.25">
      <c r="A3437" s="234">
        <v>45995</v>
      </c>
      <c r="B3437" s="235">
        <v>4180886171</v>
      </c>
      <c r="C3437" s="236" t="s">
        <v>7767</v>
      </c>
      <c r="D3437" s="237">
        <v>45999</v>
      </c>
      <c r="E3437" s="238"/>
      <c r="F3437" s="236"/>
      <c r="G3437" s="32" t="s">
        <v>7232</v>
      </c>
      <c r="H3437" s="238"/>
      <c r="I3437" s="235" t="s">
        <v>8341</v>
      </c>
      <c r="J3437" s="240" t="s">
        <v>1771</v>
      </c>
      <c r="K3437" s="333" t="s">
        <v>48</v>
      </c>
      <c r="L3437" s="21" t="str">
        <f>VLOOKUP($K3437,TONG_SL!$A:$D,2,0)</f>
        <v>Mọc Nấm Hương 250g</v>
      </c>
      <c r="N3437" s="21" t="str">
        <f t="shared" si="333"/>
        <v>K-C6</v>
      </c>
      <c r="Q3437" s="21" t="str">
        <f>VLOOKUP(K3437,TONG_SL!$A:$D,3,0)</f>
        <v>Túi</v>
      </c>
      <c r="R3437" s="106">
        <v>8</v>
      </c>
      <c r="S3437" s="220"/>
      <c r="T3437" s="220">
        <f>VLOOKUP(VLOOKUP(G3437,Ma_KH!$A:$R,18,0)&amp;K3437,Gia_MB!$A:$F,6,0)</f>
        <v>46000</v>
      </c>
      <c r="U3437" s="221">
        <f t="shared" si="329"/>
        <v>368000</v>
      </c>
      <c r="V3437" s="220"/>
      <c r="W3437" s="222">
        <f t="shared" si="330"/>
        <v>0</v>
      </c>
      <c r="X3437" s="223" t="str">
        <f t="shared" si="331"/>
        <v>8</v>
      </c>
      <c r="Y3437" s="220"/>
      <c r="Z3437" s="221">
        <f t="shared" si="332"/>
        <v>29440</v>
      </c>
      <c r="AA3437" s="5">
        <f>VLOOKUP(G3437,Ma_KH!$A:$R,14,0)</f>
        <v>60</v>
      </c>
    </row>
    <row r="3438" spans="1:27" hidden="1" x14ac:dyDescent="0.25">
      <c r="A3438" s="234">
        <v>45995</v>
      </c>
      <c r="B3438" s="235">
        <v>4180886171</v>
      </c>
      <c r="C3438" s="236" t="s">
        <v>7767</v>
      </c>
      <c r="D3438" s="237">
        <v>45999</v>
      </c>
      <c r="E3438" s="238"/>
      <c r="F3438" s="236"/>
      <c r="G3438" s="32" t="s">
        <v>7232</v>
      </c>
      <c r="H3438" s="238"/>
      <c r="I3438" s="235" t="s">
        <v>8341</v>
      </c>
      <c r="J3438" s="240" t="s">
        <v>1771</v>
      </c>
      <c r="K3438" s="333" t="s">
        <v>7187</v>
      </c>
      <c r="L3438" s="21" t="str">
        <f>VLOOKUP($K3438,TONG_SL!$A:$D,2,0)</f>
        <v>Chân giò heo muối 300g</v>
      </c>
      <c r="N3438" s="21" t="str">
        <f t="shared" si="333"/>
        <v>K-C6</v>
      </c>
      <c r="Q3438" s="21" t="str">
        <f>VLOOKUP(K3438,TONG_SL!$A:$D,3,0)</f>
        <v>Túi</v>
      </c>
      <c r="R3438" s="106">
        <v>18</v>
      </c>
      <c r="S3438" s="220"/>
      <c r="T3438" s="220">
        <f>VLOOKUP(VLOOKUP(G3438,Ma_KH!$A:$R,18,0)&amp;K3438,Gia_MB!$A:$F,6,0)</f>
        <v>73431</v>
      </c>
      <c r="U3438" s="221">
        <f t="shared" si="329"/>
        <v>1321758</v>
      </c>
      <c r="V3438" s="220"/>
      <c r="W3438" s="222">
        <f t="shared" si="330"/>
        <v>0</v>
      </c>
      <c r="X3438" s="223" t="str">
        <f t="shared" si="331"/>
        <v>8</v>
      </c>
      <c r="Y3438" s="220"/>
      <c r="Z3438" s="221">
        <f t="shared" si="332"/>
        <v>105740.64</v>
      </c>
      <c r="AA3438" s="5">
        <f>VLOOKUP(G3438,Ma_KH!$A:$R,14,0)</f>
        <v>60</v>
      </c>
    </row>
    <row r="3439" spans="1:27" hidden="1" x14ac:dyDescent="0.25">
      <c r="A3439" s="234">
        <v>45995</v>
      </c>
      <c r="B3439" s="235">
        <v>4180886171</v>
      </c>
      <c r="C3439" s="236" t="s">
        <v>7767</v>
      </c>
      <c r="D3439" s="237">
        <v>45999</v>
      </c>
      <c r="E3439" s="238"/>
      <c r="F3439" s="236"/>
      <c r="G3439" s="32" t="s">
        <v>7232</v>
      </c>
      <c r="H3439" s="238"/>
      <c r="I3439" s="235" t="s">
        <v>8341</v>
      </c>
      <c r="J3439" s="240" t="s">
        <v>1771</v>
      </c>
      <c r="K3439" s="333" t="s">
        <v>32</v>
      </c>
      <c r="L3439" s="21" t="str">
        <f>VLOOKUP($K3439,TONG_SL!$A:$D,2,0)</f>
        <v>Giò Tai Lưỡi Xào 250g</v>
      </c>
      <c r="N3439" s="21" t="str">
        <f t="shared" si="333"/>
        <v>K-C6</v>
      </c>
      <c r="Q3439" s="21" t="str">
        <f>VLOOKUP(K3439,TONG_SL!$A:$D,3,0)</f>
        <v>Túi</v>
      </c>
      <c r="R3439" s="106">
        <v>12</v>
      </c>
      <c r="S3439" s="220"/>
      <c r="T3439" s="220">
        <f>VLOOKUP(VLOOKUP(G3439,Ma_KH!$A:$R,18,0)&amp;K3439,Gia_MB!$A:$F,6,0)</f>
        <v>50182</v>
      </c>
      <c r="U3439" s="221">
        <f t="shared" si="329"/>
        <v>602184</v>
      </c>
      <c r="V3439" s="220"/>
      <c r="W3439" s="222">
        <f t="shared" si="330"/>
        <v>0</v>
      </c>
      <c r="X3439" s="223" t="str">
        <f t="shared" si="331"/>
        <v>8</v>
      </c>
      <c r="Y3439" s="220"/>
      <c r="Z3439" s="221">
        <f t="shared" si="332"/>
        <v>48174.720000000001</v>
      </c>
      <c r="AA3439" s="5">
        <f>VLOOKUP(G3439,Ma_KH!$A:$R,14,0)</f>
        <v>60</v>
      </c>
    </row>
    <row r="3440" spans="1:27" hidden="1" x14ac:dyDescent="0.25">
      <c r="A3440" s="234">
        <v>45995</v>
      </c>
      <c r="B3440" s="235">
        <v>4180886171</v>
      </c>
      <c r="C3440" s="236" t="s">
        <v>7767</v>
      </c>
      <c r="D3440" s="237">
        <v>45999</v>
      </c>
      <c r="E3440" s="238"/>
      <c r="F3440" s="236"/>
      <c r="G3440" s="32" t="s">
        <v>7232</v>
      </c>
      <c r="H3440" s="238"/>
      <c r="I3440" s="235" t="s">
        <v>8341</v>
      </c>
      <c r="J3440" s="240" t="s">
        <v>1771</v>
      </c>
      <c r="K3440" s="333" t="s">
        <v>7153</v>
      </c>
      <c r="L3440" s="21" t="str">
        <f>VLOOKUP($K3440,TONG_SL!$A:$D,2,0)</f>
        <v>Tai heo muối 200g</v>
      </c>
      <c r="N3440" s="21" t="str">
        <f t="shared" si="333"/>
        <v>K-C6</v>
      </c>
      <c r="Q3440" s="21" t="str">
        <f>VLOOKUP(K3440,TONG_SL!$A:$D,3,0)</f>
        <v>Túi</v>
      </c>
      <c r="R3440" s="106">
        <v>8</v>
      </c>
      <c r="S3440" s="220"/>
      <c r="T3440" s="220">
        <f>VLOOKUP(VLOOKUP(G3440,Ma_KH!$A:$R,18,0)&amp;K3440,Gia_MB!$A:$F,6,0)</f>
        <v>55595</v>
      </c>
      <c r="U3440" s="221">
        <f t="shared" ref="U3440:U3503" si="334">T3440*R3440</f>
        <v>444760</v>
      </c>
      <c r="V3440" s="220"/>
      <c r="W3440" s="222">
        <f t="shared" ref="W3440:W3503" si="335">U3440*V3440</f>
        <v>0</v>
      </c>
      <c r="X3440" s="223" t="str">
        <f t="shared" ref="X3440:X3503" si="336">IF(B3440&lt;&gt;"","8","0")</f>
        <v>8</v>
      </c>
      <c r="Y3440" s="220"/>
      <c r="Z3440" s="221">
        <f t="shared" ref="Z3440:Z3503" si="337">U3440*X3440%</f>
        <v>35580.800000000003</v>
      </c>
      <c r="AA3440" s="5">
        <f>VLOOKUP(G3440,Ma_KH!$A:$R,14,0)</f>
        <v>60</v>
      </c>
    </row>
    <row r="3441" spans="1:27" hidden="1" x14ac:dyDescent="0.25">
      <c r="A3441" s="234">
        <v>45995</v>
      </c>
      <c r="B3441" s="235">
        <v>4180885624</v>
      </c>
      <c r="C3441" s="236" t="s">
        <v>7767</v>
      </c>
      <c r="D3441" s="237">
        <v>45999</v>
      </c>
      <c r="E3441" s="238"/>
      <c r="F3441" s="236"/>
      <c r="G3441" s="32" t="s">
        <v>7232</v>
      </c>
      <c r="H3441" s="238"/>
      <c r="I3441" s="235" t="s">
        <v>8342</v>
      </c>
      <c r="J3441" s="240" t="s">
        <v>1771</v>
      </c>
      <c r="K3441" s="333" t="s">
        <v>7153</v>
      </c>
      <c r="L3441" s="21" t="str">
        <f>VLOOKUP($K3441,TONG_SL!$A:$D,2,0)</f>
        <v>Tai heo muối 200g</v>
      </c>
      <c r="N3441" s="21" t="str">
        <f t="shared" si="333"/>
        <v>K-C6</v>
      </c>
      <c r="Q3441" s="21" t="str">
        <f>VLOOKUP(K3441,TONG_SL!$A:$D,3,0)</f>
        <v>Túi</v>
      </c>
      <c r="R3441" s="106">
        <v>6</v>
      </c>
      <c r="S3441" s="220"/>
      <c r="T3441" s="220">
        <f>VLOOKUP(VLOOKUP(G3441,Ma_KH!$A:$R,18,0)&amp;K3441,Gia_MB!$A:$F,6,0)</f>
        <v>55595</v>
      </c>
      <c r="U3441" s="221">
        <f t="shared" si="334"/>
        <v>333570</v>
      </c>
      <c r="V3441" s="220"/>
      <c r="W3441" s="222">
        <f t="shared" si="335"/>
        <v>0</v>
      </c>
      <c r="X3441" s="223" t="str">
        <f t="shared" si="336"/>
        <v>8</v>
      </c>
      <c r="Y3441" s="220"/>
      <c r="Z3441" s="221">
        <f t="shared" si="337"/>
        <v>26685.600000000002</v>
      </c>
      <c r="AA3441" s="5">
        <f>VLOOKUP(G3441,Ma_KH!$A:$R,14,0)</f>
        <v>60</v>
      </c>
    </row>
    <row r="3442" spans="1:27" hidden="1" x14ac:dyDescent="0.25">
      <c r="A3442" s="234">
        <v>45995</v>
      </c>
      <c r="B3442" s="235">
        <v>4180885624</v>
      </c>
      <c r="C3442" s="236" t="s">
        <v>7767</v>
      </c>
      <c r="D3442" s="237">
        <v>45999</v>
      </c>
      <c r="E3442" s="238"/>
      <c r="F3442" s="236"/>
      <c r="G3442" s="32" t="s">
        <v>7232</v>
      </c>
      <c r="H3442" s="238"/>
      <c r="I3442" s="235" t="s">
        <v>8342</v>
      </c>
      <c r="J3442" s="240" t="s">
        <v>1771</v>
      </c>
      <c r="K3442" s="333" t="s">
        <v>32</v>
      </c>
      <c r="L3442" s="21" t="str">
        <f>VLOOKUP($K3442,TONG_SL!$A:$D,2,0)</f>
        <v>Giò Tai Lưỡi Xào 250g</v>
      </c>
      <c r="N3442" s="21" t="str">
        <f t="shared" si="333"/>
        <v>K-C6</v>
      </c>
      <c r="Q3442" s="21" t="str">
        <f>VLOOKUP(K3442,TONG_SL!$A:$D,3,0)</f>
        <v>Túi</v>
      </c>
      <c r="R3442" s="106">
        <v>8</v>
      </c>
      <c r="S3442" s="220"/>
      <c r="T3442" s="220">
        <f>VLOOKUP(VLOOKUP(G3442,Ma_KH!$A:$R,18,0)&amp;K3442,Gia_MB!$A:$F,6,0)</f>
        <v>50182</v>
      </c>
      <c r="U3442" s="221">
        <f t="shared" si="334"/>
        <v>401456</v>
      </c>
      <c r="V3442" s="220"/>
      <c r="W3442" s="222">
        <f t="shared" si="335"/>
        <v>0</v>
      </c>
      <c r="X3442" s="223" t="str">
        <f t="shared" si="336"/>
        <v>8</v>
      </c>
      <c r="Y3442" s="220"/>
      <c r="Z3442" s="221">
        <f t="shared" si="337"/>
        <v>32116.48</v>
      </c>
      <c r="AA3442" s="5">
        <f>VLOOKUP(G3442,Ma_KH!$A:$R,14,0)</f>
        <v>60</v>
      </c>
    </row>
    <row r="3443" spans="1:27" hidden="1" x14ac:dyDescent="0.25">
      <c r="A3443" s="234">
        <v>45995</v>
      </c>
      <c r="B3443" s="235">
        <v>4180885624</v>
      </c>
      <c r="C3443" s="236" t="s">
        <v>7767</v>
      </c>
      <c r="D3443" s="237">
        <v>45999</v>
      </c>
      <c r="E3443" s="238"/>
      <c r="F3443" s="236"/>
      <c r="G3443" s="32" t="s">
        <v>7232</v>
      </c>
      <c r="H3443" s="238"/>
      <c r="I3443" s="235" t="s">
        <v>8342</v>
      </c>
      <c r="J3443" s="240" t="s">
        <v>1771</v>
      </c>
      <c r="K3443" s="333" t="s">
        <v>7187</v>
      </c>
      <c r="L3443" s="21" t="str">
        <f>VLOOKUP($K3443,TONG_SL!$A:$D,2,0)</f>
        <v>Chân giò heo muối 300g</v>
      </c>
      <c r="N3443" s="21" t="str">
        <f t="shared" si="333"/>
        <v>K-C6</v>
      </c>
      <c r="Q3443" s="21" t="str">
        <f>VLOOKUP(K3443,TONG_SL!$A:$D,3,0)</f>
        <v>Túi</v>
      </c>
      <c r="R3443" s="106">
        <v>10</v>
      </c>
      <c r="S3443" s="220"/>
      <c r="T3443" s="220">
        <f>VLOOKUP(VLOOKUP(G3443,Ma_KH!$A:$R,18,0)&amp;K3443,Gia_MB!$A:$F,6,0)</f>
        <v>73431</v>
      </c>
      <c r="U3443" s="221">
        <f t="shared" si="334"/>
        <v>734310</v>
      </c>
      <c r="V3443" s="220"/>
      <c r="W3443" s="222">
        <f t="shared" si="335"/>
        <v>0</v>
      </c>
      <c r="X3443" s="223" t="str">
        <f t="shared" si="336"/>
        <v>8</v>
      </c>
      <c r="Y3443" s="220"/>
      <c r="Z3443" s="221">
        <f t="shared" si="337"/>
        <v>58744.800000000003</v>
      </c>
      <c r="AA3443" s="5">
        <f>VLOOKUP(G3443,Ma_KH!$A:$R,14,0)</f>
        <v>60</v>
      </c>
    </row>
    <row r="3444" spans="1:27" hidden="1" x14ac:dyDescent="0.25">
      <c r="A3444" s="234">
        <v>45995</v>
      </c>
      <c r="B3444" s="235">
        <v>4180885624</v>
      </c>
      <c r="C3444" s="236" t="s">
        <v>7767</v>
      </c>
      <c r="D3444" s="237">
        <v>45999</v>
      </c>
      <c r="E3444" s="238"/>
      <c r="F3444" s="236"/>
      <c r="G3444" s="32" t="s">
        <v>7232</v>
      </c>
      <c r="H3444" s="238"/>
      <c r="I3444" s="235" t="s">
        <v>8342</v>
      </c>
      <c r="J3444" s="240" t="s">
        <v>1771</v>
      </c>
      <c r="K3444" s="333" t="s">
        <v>48</v>
      </c>
      <c r="L3444" s="21" t="str">
        <f>VLOOKUP($K3444,TONG_SL!$A:$D,2,0)</f>
        <v>Mọc Nấm Hương 250g</v>
      </c>
      <c r="N3444" s="21" t="str">
        <f t="shared" si="333"/>
        <v>K-C6</v>
      </c>
      <c r="Q3444" s="21" t="str">
        <f>VLOOKUP(K3444,TONG_SL!$A:$D,3,0)</f>
        <v>Túi</v>
      </c>
      <c r="R3444" s="106">
        <v>6</v>
      </c>
      <c r="S3444" s="220"/>
      <c r="T3444" s="220">
        <f>VLOOKUP(VLOOKUP(G3444,Ma_KH!$A:$R,18,0)&amp;K3444,Gia_MB!$A:$F,6,0)</f>
        <v>46000</v>
      </c>
      <c r="U3444" s="221">
        <f t="shared" si="334"/>
        <v>276000</v>
      </c>
      <c r="V3444" s="220"/>
      <c r="W3444" s="222">
        <f t="shared" si="335"/>
        <v>0</v>
      </c>
      <c r="X3444" s="223" t="str">
        <f t="shared" si="336"/>
        <v>8</v>
      </c>
      <c r="Y3444" s="220"/>
      <c r="Z3444" s="221">
        <f t="shared" si="337"/>
        <v>22080</v>
      </c>
      <c r="AA3444" s="5">
        <f>VLOOKUP(G3444,Ma_KH!$A:$R,14,0)</f>
        <v>60</v>
      </c>
    </row>
    <row r="3445" spans="1:27" hidden="1" x14ac:dyDescent="0.25">
      <c r="A3445" s="234">
        <v>45995</v>
      </c>
      <c r="B3445" s="235">
        <v>4180885624</v>
      </c>
      <c r="C3445" s="236" t="s">
        <v>7767</v>
      </c>
      <c r="D3445" s="237">
        <v>45999</v>
      </c>
      <c r="E3445" s="238"/>
      <c r="F3445" s="236"/>
      <c r="G3445" s="32" t="s">
        <v>7232</v>
      </c>
      <c r="H3445" s="238"/>
      <c r="I3445" s="235" t="s">
        <v>8342</v>
      </c>
      <c r="J3445" s="240" t="s">
        <v>1771</v>
      </c>
      <c r="K3445" s="333" t="s">
        <v>30</v>
      </c>
      <c r="L3445" s="21" t="str">
        <f>VLOOKUP($K3445,TONG_SL!$A:$D,2,0)</f>
        <v>Gà muối 500g</v>
      </c>
      <c r="N3445" s="21" t="str">
        <f t="shared" si="333"/>
        <v>K-C6</v>
      </c>
      <c r="Q3445" s="21" t="str">
        <f>VLOOKUP(K3445,TONG_SL!$A:$D,3,0)</f>
        <v>Túi</v>
      </c>
      <c r="R3445" s="106">
        <v>6</v>
      </c>
      <c r="S3445" s="220"/>
      <c r="T3445" s="220">
        <f>VLOOKUP(VLOOKUP(G3445,Ma_KH!$A:$R,18,0)&amp;K3445,Gia_MB!$A:$F,6,0)</f>
        <v>111058</v>
      </c>
      <c r="U3445" s="221">
        <f t="shared" si="334"/>
        <v>666348</v>
      </c>
      <c r="V3445" s="220"/>
      <c r="W3445" s="222">
        <f t="shared" si="335"/>
        <v>0</v>
      </c>
      <c r="X3445" s="223" t="str">
        <f t="shared" si="336"/>
        <v>8</v>
      </c>
      <c r="Y3445" s="220"/>
      <c r="Z3445" s="221">
        <f t="shared" si="337"/>
        <v>53307.840000000004</v>
      </c>
      <c r="AA3445" s="5">
        <f>VLOOKUP(G3445,Ma_KH!$A:$R,14,0)</f>
        <v>60</v>
      </c>
    </row>
    <row r="3446" spans="1:27" hidden="1" x14ac:dyDescent="0.25">
      <c r="A3446" s="234">
        <v>45995</v>
      </c>
      <c r="B3446" s="235">
        <v>4180885291</v>
      </c>
      <c r="C3446" s="236" t="s">
        <v>7767</v>
      </c>
      <c r="D3446" s="237">
        <v>45999</v>
      </c>
      <c r="E3446" s="238"/>
      <c r="F3446" s="236"/>
      <c r="G3446" s="32" t="s">
        <v>7232</v>
      </c>
      <c r="H3446" s="238"/>
      <c r="I3446" s="235" t="s">
        <v>8343</v>
      </c>
      <c r="J3446" s="240" t="s">
        <v>1771</v>
      </c>
      <c r="K3446" s="333" t="s">
        <v>30</v>
      </c>
      <c r="L3446" s="21" t="str">
        <f>VLOOKUP($K3446,TONG_SL!$A:$D,2,0)</f>
        <v>Gà muối 500g</v>
      </c>
      <c r="N3446" s="21" t="str">
        <f t="shared" si="333"/>
        <v>K-C6</v>
      </c>
      <c r="Q3446" s="21" t="str">
        <f>VLOOKUP(K3446,TONG_SL!$A:$D,3,0)</f>
        <v>Túi</v>
      </c>
      <c r="R3446" s="106">
        <v>4</v>
      </c>
      <c r="S3446" s="220"/>
      <c r="T3446" s="220">
        <f>VLOOKUP(VLOOKUP(G3446,Ma_KH!$A:$R,18,0)&amp;K3446,Gia_MB!$A:$F,6,0)</f>
        <v>111058</v>
      </c>
      <c r="U3446" s="221">
        <f t="shared" si="334"/>
        <v>444232</v>
      </c>
      <c r="V3446" s="220"/>
      <c r="W3446" s="222">
        <f t="shared" si="335"/>
        <v>0</v>
      </c>
      <c r="X3446" s="223" t="str">
        <f t="shared" si="336"/>
        <v>8</v>
      </c>
      <c r="Y3446" s="220"/>
      <c r="Z3446" s="221">
        <f t="shared" si="337"/>
        <v>35538.559999999998</v>
      </c>
      <c r="AA3446" s="5">
        <f>VLOOKUP(G3446,Ma_KH!$A:$R,14,0)</f>
        <v>60</v>
      </c>
    </row>
    <row r="3447" spans="1:27" hidden="1" x14ac:dyDescent="0.25">
      <c r="A3447" s="234">
        <v>45995</v>
      </c>
      <c r="B3447" s="235">
        <v>4180885291</v>
      </c>
      <c r="C3447" s="236" t="s">
        <v>7767</v>
      </c>
      <c r="D3447" s="237">
        <v>45999</v>
      </c>
      <c r="E3447" s="238"/>
      <c r="F3447" s="236"/>
      <c r="G3447" s="32" t="s">
        <v>7232</v>
      </c>
      <c r="H3447" s="238"/>
      <c r="I3447" s="235" t="s">
        <v>8343</v>
      </c>
      <c r="J3447" s="240" t="s">
        <v>1771</v>
      </c>
      <c r="K3447" s="333" t="s">
        <v>48</v>
      </c>
      <c r="L3447" s="21" t="str">
        <f>VLOOKUP($K3447,TONG_SL!$A:$D,2,0)</f>
        <v>Mọc Nấm Hương 250g</v>
      </c>
      <c r="N3447" s="21" t="str">
        <f t="shared" si="333"/>
        <v>K-C6</v>
      </c>
      <c r="Q3447" s="21" t="str">
        <f>VLOOKUP(K3447,TONG_SL!$A:$D,3,0)</f>
        <v>Túi</v>
      </c>
      <c r="R3447" s="106">
        <v>4</v>
      </c>
      <c r="S3447" s="220"/>
      <c r="T3447" s="220">
        <f>VLOOKUP(VLOOKUP(G3447,Ma_KH!$A:$R,18,0)&amp;K3447,Gia_MB!$A:$F,6,0)</f>
        <v>46000</v>
      </c>
      <c r="U3447" s="221">
        <f t="shared" si="334"/>
        <v>184000</v>
      </c>
      <c r="V3447" s="220"/>
      <c r="W3447" s="222">
        <f t="shared" si="335"/>
        <v>0</v>
      </c>
      <c r="X3447" s="223" t="str">
        <f t="shared" si="336"/>
        <v>8</v>
      </c>
      <c r="Y3447" s="220"/>
      <c r="Z3447" s="221">
        <f t="shared" si="337"/>
        <v>14720</v>
      </c>
      <c r="AA3447" s="5">
        <f>VLOOKUP(G3447,Ma_KH!$A:$R,14,0)</f>
        <v>60</v>
      </c>
    </row>
    <row r="3448" spans="1:27" hidden="1" x14ac:dyDescent="0.25">
      <c r="A3448" s="234">
        <v>45995</v>
      </c>
      <c r="B3448" s="235">
        <v>4180885291</v>
      </c>
      <c r="C3448" s="236" t="s">
        <v>7767</v>
      </c>
      <c r="D3448" s="237">
        <v>45999</v>
      </c>
      <c r="E3448" s="238"/>
      <c r="F3448" s="236"/>
      <c r="G3448" s="32" t="s">
        <v>7232</v>
      </c>
      <c r="H3448" s="238"/>
      <c r="I3448" s="235" t="s">
        <v>8343</v>
      </c>
      <c r="J3448" s="240" t="s">
        <v>1771</v>
      </c>
      <c r="K3448" s="333" t="s">
        <v>7187</v>
      </c>
      <c r="L3448" s="21" t="str">
        <f>VLOOKUP($K3448,TONG_SL!$A:$D,2,0)</f>
        <v>Chân giò heo muối 300g</v>
      </c>
      <c r="N3448" s="21" t="str">
        <f t="shared" si="333"/>
        <v>K-C6</v>
      </c>
      <c r="Q3448" s="21" t="str">
        <f>VLOOKUP(K3448,TONG_SL!$A:$D,3,0)</f>
        <v>Túi</v>
      </c>
      <c r="R3448" s="106">
        <v>16</v>
      </c>
      <c r="S3448" s="220"/>
      <c r="T3448" s="220">
        <f>VLOOKUP(VLOOKUP(G3448,Ma_KH!$A:$R,18,0)&amp;K3448,Gia_MB!$A:$F,6,0)</f>
        <v>73431</v>
      </c>
      <c r="U3448" s="221">
        <f t="shared" si="334"/>
        <v>1174896</v>
      </c>
      <c r="V3448" s="220"/>
      <c r="W3448" s="222">
        <f t="shared" si="335"/>
        <v>0</v>
      </c>
      <c r="X3448" s="223" t="str">
        <f t="shared" si="336"/>
        <v>8</v>
      </c>
      <c r="Y3448" s="220"/>
      <c r="Z3448" s="221">
        <f t="shared" si="337"/>
        <v>93991.680000000008</v>
      </c>
      <c r="AA3448" s="5">
        <f>VLOOKUP(G3448,Ma_KH!$A:$R,14,0)</f>
        <v>60</v>
      </c>
    </row>
    <row r="3449" spans="1:27" hidden="1" x14ac:dyDescent="0.25">
      <c r="A3449" s="234">
        <v>45995</v>
      </c>
      <c r="B3449" s="235">
        <v>4180885291</v>
      </c>
      <c r="C3449" s="236" t="s">
        <v>7767</v>
      </c>
      <c r="D3449" s="237">
        <v>45999</v>
      </c>
      <c r="E3449" s="238"/>
      <c r="F3449" s="236"/>
      <c r="G3449" s="32" t="s">
        <v>7232</v>
      </c>
      <c r="H3449" s="238"/>
      <c r="I3449" s="235" t="s">
        <v>8343</v>
      </c>
      <c r="J3449" s="240" t="s">
        <v>1771</v>
      </c>
      <c r="K3449" s="333" t="s">
        <v>32</v>
      </c>
      <c r="L3449" s="21" t="str">
        <f>VLOOKUP($K3449,TONG_SL!$A:$D,2,0)</f>
        <v>Giò Tai Lưỡi Xào 250g</v>
      </c>
      <c r="N3449" s="21" t="str">
        <f t="shared" si="333"/>
        <v>K-C6</v>
      </c>
      <c r="Q3449" s="21" t="str">
        <f>VLOOKUP(K3449,TONG_SL!$A:$D,3,0)</f>
        <v>Túi</v>
      </c>
      <c r="R3449" s="106">
        <v>6</v>
      </c>
      <c r="S3449" s="220"/>
      <c r="T3449" s="220">
        <f>VLOOKUP(VLOOKUP(G3449,Ma_KH!$A:$R,18,0)&amp;K3449,Gia_MB!$A:$F,6,0)</f>
        <v>50182</v>
      </c>
      <c r="U3449" s="221">
        <f t="shared" si="334"/>
        <v>301092</v>
      </c>
      <c r="V3449" s="220"/>
      <c r="W3449" s="222">
        <f t="shared" si="335"/>
        <v>0</v>
      </c>
      <c r="X3449" s="223" t="str">
        <f t="shared" si="336"/>
        <v>8</v>
      </c>
      <c r="Y3449" s="220"/>
      <c r="Z3449" s="221">
        <f t="shared" si="337"/>
        <v>24087.360000000001</v>
      </c>
      <c r="AA3449" s="5">
        <f>VLOOKUP(G3449,Ma_KH!$A:$R,14,0)</f>
        <v>60</v>
      </c>
    </row>
    <row r="3450" spans="1:27" hidden="1" x14ac:dyDescent="0.25">
      <c r="A3450" s="234">
        <v>45995</v>
      </c>
      <c r="B3450" s="235">
        <v>4180885291</v>
      </c>
      <c r="C3450" s="236" t="s">
        <v>7767</v>
      </c>
      <c r="D3450" s="237">
        <v>45999</v>
      </c>
      <c r="E3450" s="238"/>
      <c r="F3450" s="236"/>
      <c r="G3450" s="32" t="s">
        <v>7232</v>
      </c>
      <c r="H3450" s="238"/>
      <c r="I3450" s="235" t="s">
        <v>8343</v>
      </c>
      <c r="J3450" s="240" t="s">
        <v>1771</v>
      </c>
      <c r="K3450" s="333" t="s">
        <v>7153</v>
      </c>
      <c r="L3450" s="21" t="str">
        <f>VLOOKUP($K3450,TONG_SL!$A:$D,2,0)</f>
        <v>Tai heo muối 200g</v>
      </c>
      <c r="N3450" s="21" t="str">
        <f t="shared" si="333"/>
        <v>K-C6</v>
      </c>
      <c r="Q3450" s="21" t="str">
        <f>VLOOKUP(K3450,TONG_SL!$A:$D,3,0)</f>
        <v>Túi</v>
      </c>
      <c r="R3450" s="106">
        <v>10</v>
      </c>
      <c r="S3450" s="220"/>
      <c r="T3450" s="220">
        <f>VLOOKUP(VLOOKUP(G3450,Ma_KH!$A:$R,18,0)&amp;K3450,Gia_MB!$A:$F,6,0)</f>
        <v>55595</v>
      </c>
      <c r="U3450" s="221">
        <f t="shared" si="334"/>
        <v>555950</v>
      </c>
      <c r="V3450" s="220"/>
      <c r="W3450" s="222">
        <f t="shared" si="335"/>
        <v>0</v>
      </c>
      <c r="X3450" s="223" t="str">
        <f t="shared" si="336"/>
        <v>8</v>
      </c>
      <c r="Y3450" s="220"/>
      <c r="Z3450" s="221">
        <f t="shared" si="337"/>
        <v>44476</v>
      </c>
      <c r="AA3450" s="5">
        <f>VLOOKUP(G3450,Ma_KH!$A:$R,14,0)</f>
        <v>60</v>
      </c>
    </row>
    <row r="3451" spans="1:27" hidden="1" x14ac:dyDescent="0.25">
      <c r="A3451" s="234">
        <v>45995</v>
      </c>
      <c r="B3451" s="235">
        <v>4180886140</v>
      </c>
      <c r="C3451" s="236" t="s">
        <v>7767</v>
      </c>
      <c r="D3451" s="237">
        <v>45999</v>
      </c>
      <c r="E3451" s="238"/>
      <c r="F3451" s="236"/>
      <c r="G3451" s="32" t="s">
        <v>7232</v>
      </c>
      <c r="H3451" s="238"/>
      <c r="I3451" s="235" t="s">
        <v>8344</v>
      </c>
      <c r="J3451" s="240" t="s">
        <v>1771</v>
      </c>
      <c r="K3451" s="333" t="s">
        <v>7153</v>
      </c>
      <c r="L3451" s="21" t="str">
        <f>VLOOKUP($K3451,TONG_SL!$A:$D,2,0)</f>
        <v>Tai heo muối 200g</v>
      </c>
      <c r="N3451" s="21" t="str">
        <f t="shared" si="333"/>
        <v>K-C6</v>
      </c>
      <c r="Q3451" s="21" t="str">
        <f>VLOOKUP(K3451,TONG_SL!$A:$D,3,0)</f>
        <v>Túi</v>
      </c>
      <c r="R3451" s="106">
        <v>6</v>
      </c>
      <c r="S3451" s="220"/>
      <c r="T3451" s="220">
        <f>VLOOKUP(VLOOKUP(G3451,Ma_KH!$A:$R,18,0)&amp;K3451,Gia_MB!$A:$F,6,0)</f>
        <v>55595</v>
      </c>
      <c r="U3451" s="221">
        <f t="shared" si="334"/>
        <v>333570</v>
      </c>
      <c r="V3451" s="220"/>
      <c r="W3451" s="222">
        <f t="shared" si="335"/>
        <v>0</v>
      </c>
      <c r="X3451" s="223" t="str">
        <f t="shared" si="336"/>
        <v>8</v>
      </c>
      <c r="Y3451" s="220"/>
      <c r="Z3451" s="221">
        <f t="shared" si="337"/>
        <v>26685.600000000002</v>
      </c>
      <c r="AA3451" s="5">
        <f>VLOOKUP(G3451,Ma_KH!$A:$R,14,0)</f>
        <v>60</v>
      </c>
    </row>
    <row r="3452" spans="1:27" hidden="1" x14ac:dyDescent="0.25">
      <c r="A3452" s="234">
        <v>45995</v>
      </c>
      <c r="B3452" s="235">
        <v>4180886140</v>
      </c>
      <c r="C3452" s="236" t="s">
        <v>7767</v>
      </c>
      <c r="D3452" s="237">
        <v>45999</v>
      </c>
      <c r="E3452" s="238"/>
      <c r="F3452" s="236"/>
      <c r="G3452" s="32" t="s">
        <v>7232</v>
      </c>
      <c r="H3452" s="238"/>
      <c r="I3452" s="235" t="s">
        <v>8344</v>
      </c>
      <c r="J3452" s="240" t="s">
        <v>1771</v>
      </c>
      <c r="K3452" s="333" t="s">
        <v>32</v>
      </c>
      <c r="L3452" s="21" t="str">
        <f>VLOOKUP($K3452,TONG_SL!$A:$D,2,0)</f>
        <v>Giò Tai Lưỡi Xào 250g</v>
      </c>
      <c r="N3452" s="21" t="str">
        <f t="shared" si="333"/>
        <v>K-C6</v>
      </c>
      <c r="Q3452" s="21" t="str">
        <f>VLOOKUP(K3452,TONG_SL!$A:$D,3,0)</f>
        <v>Túi</v>
      </c>
      <c r="R3452" s="106">
        <v>8</v>
      </c>
      <c r="S3452" s="220"/>
      <c r="T3452" s="220">
        <f>VLOOKUP(VLOOKUP(G3452,Ma_KH!$A:$R,18,0)&amp;K3452,Gia_MB!$A:$F,6,0)</f>
        <v>50182</v>
      </c>
      <c r="U3452" s="221">
        <f t="shared" si="334"/>
        <v>401456</v>
      </c>
      <c r="V3452" s="220"/>
      <c r="W3452" s="222">
        <f t="shared" si="335"/>
        <v>0</v>
      </c>
      <c r="X3452" s="223" t="str">
        <f t="shared" si="336"/>
        <v>8</v>
      </c>
      <c r="Y3452" s="220"/>
      <c r="Z3452" s="221">
        <f t="shared" si="337"/>
        <v>32116.48</v>
      </c>
      <c r="AA3452" s="5">
        <f>VLOOKUP(G3452,Ma_KH!$A:$R,14,0)</f>
        <v>60</v>
      </c>
    </row>
    <row r="3453" spans="1:27" hidden="1" x14ac:dyDescent="0.25">
      <c r="A3453" s="234">
        <v>45995</v>
      </c>
      <c r="B3453" s="235">
        <v>4180886140</v>
      </c>
      <c r="C3453" s="236" t="s">
        <v>7767</v>
      </c>
      <c r="D3453" s="237">
        <v>45999</v>
      </c>
      <c r="E3453" s="238"/>
      <c r="F3453" s="236"/>
      <c r="G3453" s="32" t="s">
        <v>7232</v>
      </c>
      <c r="H3453" s="238"/>
      <c r="I3453" s="235" t="s">
        <v>8344</v>
      </c>
      <c r="J3453" s="240" t="s">
        <v>1771</v>
      </c>
      <c r="K3453" s="333" t="s">
        <v>7187</v>
      </c>
      <c r="L3453" s="21" t="str">
        <f>VLOOKUP($K3453,TONG_SL!$A:$D,2,0)</f>
        <v>Chân giò heo muối 300g</v>
      </c>
      <c r="N3453" s="21" t="str">
        <f t="shared" si="333"/>
        <v>K-C6</v>
      </c>
      <c r="Q3453" s="21" t="str">
        <f>VLOOKUP(K3453,TONG_SL!$A:$D,3,0)</f>
        <v>Túi</v>
      </c>
      <c r="R3453" s="106">
        <v>20</v>
      </c>
      <c r="S3453" s="220"/>
      <c r="T3453" s="220">
        <f>VLOOKUP(VLOOKUP(G3453,Ma_KH!$A:$R,18,0)&amp;K3453,Gia_MB!$A:$F,6,0)</f>
        <v>73431</v>
      </c>
      <c r="U3453" s="221">
        <f t="shared" si="334"/>
        <v>1468620</v>
      </c>
      <c r="V3453" s="220"/>
      <c r="W3453" s="222">
        <f t="shared" si="335"/>
        <v>0</v>
      </c>
      <c r="X3453" s="223" t="str">
        <f t="shared" si="336"/>
        <v>8</v>
      </c>
      <c r="Y3453" s="220"/>
      <c r="Z3453" s="221">
        <f t="shared" si="337"/>
        <v>117489.60000000001</v>
      </c>
      <c r="AA3453" s="5">
        <f>VLOOKUP(G3453,Ma_KH!$A:$R,14,0)</f>
        <v>60</v>
      </c>
    </row>
    <row r="3454" spans="1:27" hidden="1" x14ac:dyDescent="0.25">
      <c r="A3454" s="234">
        <v>45995</v>
      </c>
      <c r="B3454" s="235">
        <v>4180886140</v>
      </c>
      <c r="C3454" s="236" t="s">
        <v>7767</v>
      </c>
      <c r="D3454" s="237">
        <v>45999</v>
      </c>
      <c r="E3454" s="238"/>
      <c r="F3454" s="236"/>
      <c r="G3454" s="32" t="s">
        <v>7232</v>
      </c>
      <c r="H3454" s="238"/>
      <c r="I3454" s="235" t="s">
        <v>8344</v>
      </c>
      <c r="J3454" s="240" t="s">
        <v>1771</v>
      </c>
      <c r="K3454" s="333" t="s">
        <v>48</v>
      </c>
      <c r="L3454" s="21" t="str">
        <f>VLOOKUP($K3454,TONG_SL!$A:$D,2,0)</f>
        <v>Mọc Nấm Hương 250g</v>
      </c>
      <c r="N3454" s="21" t="str">
        <f t="shared" si="333"/>
        <v>K-C6</v>
      </c>
      <c r="Q3454" s="21" t="str">
        <f>VLOOKUP(K3454,TONG_SL!$A:$D,3,0)</f>
        <v>Túi</v>
      </c>
      <c r="R3454" s="106">
        <v>6</v>
      </c>
      <c r="S3454" s="220"/>
      <c r="T3454" s="220">
        <f>VLOOKUP(VLOOKUP(G3454,Ma_KH!$A:$R,18,0)&amp;K3454,Gia_MB!$A:$F,6,0)</f>
        <v>46000</v>
      </c>
      <c r="U3454" s="221">
        <f t="shared" si="334"/>
        <v>276000</v>
      </c>
      <c r="V3454" s="220"/>
      <c r="W3454" s="222">
        <f t="shared" si="335"/>
        <v>0</v>
      </c>
      <c r="X3454" s="223" t="str">
        <f t="shared" si="336"/>
        <v>8</v>
      </c>
      <c r="Y3454" s="220"/>
      <c r="Z3454" s="221">
        <f t="shared" si="337"/>
        <v>22080</v>
      </c>
      <c r="AA3454" s="5">
        <f>VLOOKUP(G3454,Ma_KH!$A:$R,14,0)</f>
        <v>60</v>
      </c>
    </row>
    <row r="3455" spans="1:27" hidden="1" x14ac:dyDescent="0.25">
      <c r="A3455" s="234">
        <v>45995</v>
      </c>
      <c r="B3455" s="235">
        <v>4180886140</v>
      </c>
      <c r="C3455" s="236" t="s">
        <v>7767</v>
      </c>
      <c r="D3455" s="237">
        <v>45999</v>
      </c>
      <c r="E3455" s="238"/>
      <c r="F3455" s="236"/>
      <c r="G3455" s="32" t="s">
        <v>7232</v>
      </c>
      <c r="H3455" s="238"/>
      <c r="I3455" s="235" t="s">
        <v>8344</v>
      </c>
      <c r="J3455" s="240" t="s">
        <v>1771</v>
      </c>
      <c r="K3455" s="333" t="s">
        <v>30</v>
      </c>
      <c r="L3455" s="21" t="str">
        <f>VLOOKUP($K3455,TONG_SL!$A:$D,2,0)</f>
        <v>Gà muối 500g</v>
      </c>
      <c r="N3455" s="21" t="str">
        <f t="shared" si="333"/>
        <v>K-C6</v>
      </c>
      <c r="Q3455" s="21" t="str">
        <f>VLOOKUP(K3455,TONG_SL!$A:$D,3,0)</f>
        <v>Túi</v>
      </c>
      <c r="R3455" s="106">
        <v>6</v>
      </c>
      <c r="S3455" s="220"/>
      <c r="T3455" s="220">
        <f>VLOOKUP(VLOOKUP(G3455,Ma_KH!$A:$R,18,0)&amp;K3455,Gia_MB!$A:$F,6,0)</f>
        <v>111058</v>
      </c>
      <c r="U3455" s="221">
        <f t="shared" si="334"/>
        <v>666348</v>
      </c>
      <c r="V3455" s="220"/>
      <c r="W3455" s="222">
        <f t="shared" si="335"/>
        <v>0</v>
      </c>
      <c r="X3455" s="223" t="str">
        <f t="shared" si="336"/>
        <v>8</v>
      </c>
      <c r="Y3455" s="220"/>
      <c r="Z3455" s="221">
        <f t="shared" si="337"/>
        <v>53307.840000000004</v>
      </c>
      <c r="AA3455" s="5">
        <f>VLOOKUP(G3455,Ma_KH!$A:$R,14,0)</f>
        <v>60</v>
      </c>
    </row>
    <row r="3456" spans="1:27" hidden="1" x14ac:dyDescent="0.25">
      <c r="A3456" s="234">
        <v>45995</v>
      </c>
      <c r="B3456" s="235">
        <v>4180884623</v>
      </c>
      <c r="C3456" s="236" t="s">
        <v>7767</v>
      </c>
      <c r="D3456" s="237">
        <v>45999</v>
      </c>
      <c r="E3456" s="238"/>
      <c r="F3456" s="236"/>
      <c r="G3456" s="32" t="s">
        <v>7232</v>
      </c>
      <c r="H3456" s="238"/>
      <c r="I3456" s="235" t="s">
        <v>8345</v>
      </c>
      <c r="J3456" s="240" t="s">
        <v>1771</v>
      </c>
      <c r="K3456" s="333" t="s">
        <v>30</v>
      </c>
      <c r="L3456" s="21" t="str">
        <f>VLOOKUP($K3456,TONG_SL!$A:$D,2,0)</f>
        <v>Gà muối 500g</v>
      </c>
      <c r="N3456" s="21" t="str">
        <f t="shared" si="333"/>
        <v>K-C6</v>
      </c>
      <c r="Q3456" s="21" t="str">
        <f>VLOOKUP(K3456,TONG_SL!$A:$D,3,0)</f>
        <v>Túi</v>
      </c>
      <c r="R3456" s="106">
        <v>8</v>
      </c>
      <c r="S3456" s="220"/>
      <c r="T3456" s="220">
        <f>VLOOKUP(VLOOKUP(G3456,Ma_KH!$A:$R,18,0)&amp;K3456,Gia_MB!$A:$F,6,0)</f>
        <v>111058</v>
      </c>
      <c r="U3456" s="221">
        <f t="shared" si="334"/>
        <v>888464</v>
      </c>
      <c r="V3456" s="220"/>
      <c r="W3456" s="222">
        <f t="shared" si="335"/>
        <v>0</v>
      </c>
      <c r="X3456" s="223" t="str">
        <f t="shared" si="336"/>
        <v>8</v>
      </c>
      <c r="Y3456" s="220"/>
      <c r="Z3456" s="221">
        <f t="shared" si="337"/>
        <v>71077.119999999995</v>
      </c>
      <c r="AA3456" s="5">
        <f>VLOOKUP(G3456,Ma_KH!$A:$R,14,0)</f>
        <v>60</v>
      </c>
    </row>
    <row r="3457" spans="1:27" hidden="1" x14ac:dyDescent="0.25">
      <c r="A3457" s="234">
        <v>45995</v>
      </c>
      <c r="B3457" s="235">
        <v>4180884623</v>
      </c>
      <c r="C3457" s="236" t="s">
        <v>7767</v>
      </c>
      <c r="D3457" s="237">
        <v>45999</v>
      </c>
      <c r="E3457" s="238"/>
      <c r="F3457" s="236"/>
      <c r="G3457" s="32" t="s">
        <v>7232</v>
      </c>
      <c r="H3457" s="238"/>
      <c r="I3457" s="235" t="s">
        <v>8345</v>
      </c>
      <c r="J3457" s="240" t="s">
        <v>1771</v>
      </c>
      <c r="K3457" s="333" t="s">
        <v>48</v>
      </c>
      <c r="L3457" s="21" t="str">
        <f>VLOOKUP($K3457,TONG_SL!$A:$D,2,0)</f>
        <v>Mọc Nấm Hương 250g</v>
      </c>
      <c r="N3457" s="21" t="str">
        <f t="shared" si="333"/>
        <v>K-C6</v>
      </c>
      <c r="Q3457" s="21" t="str">
        <f>VLOOKUP(K3457,TONG_SL!$A:$D,3,0)</f>
        <v>Túi</v>
      </c>
      <c r="R3457" s="106">
        <v>8</v>
      </c>
      <c r="S3457" s="220"/>
      <c r="T3457" s="220">
        <f>VLOOKUP(VLOOKUP(G3457,Ma_KH!$A:$R,18,0)&amp;K3457,Gia_MB!$A:$F,6,0)</f>
        <v>46000</v>
      </c>
      <c r="U3457" s="221">
        <f t="shared" si="334"/>
        <v>368000</v>
      </c>
      <c r="V3457" s="220"/>
      <c r="W3457" s="222">
        <f t="shared" si="335"/>
        <v>0</v>
      </c>
      <c r="X3457" s="223" t="str">
        <f t="shared" si="336"/>
        <v>8</v>
      </c>
      <c r="Y3457" s="220"/>
      <c r="Z3457" s="221">
        <f t="shared" si="337"/>
        <v>29440</v>
      </c>
      <c r="AA3457" s="5">
        <f>VLOOKUP(G3457,Ma_KH!$A:$R,14,0)</f>
        <v>60</v>
      </c>
    </row>
    <row r="3458" spans="1:27" hidden="1" x14ac:dyDescent="0.25">
      <c r="A3458" s="234">
        <v>45995</v>
      </c>
      <c r="B3458" s="235">
        <v>4180884623</v>
      </c>
      <c r="C3458" s="236" t="s">
        <v>7767</v>
      </c>
      <c r="D3458" s="237">
        <v>45999</v>
      </c>
      <c r="E3458" s="238"/>
      <c r="F3458" s="236"/>
      <c r="G3458" s="32" t="s">
        <v>7232</v>
      </c>
      <c r="H3458" s="238"/>
      <c r="I3458" s="235" t="s">
        <v>8345</v>
      </c>
      <c r="J3458" s="240" t="s">
        <v>1771</v>
      </c>
      <c r="K3458" s="333" t="s">
        <v>7187</v>
      </c>
      <c r="L3458" s="21" t="str">
        <f>VLOOKUP($K3458,TONG_SL!$A:$D,2,0)</f>
        <v>Chân giò heo muối 300g</v>
      </c>
      <c r="N3458" s="21" t="str">
        <f t="shared" si="333"/>
        <v>K-C6</v>
      </c>
      <c r="Q3458" s="21" t="str">
        <f>VLOOKUP(K3458,TONG_SL!$A:$D,3,0)</f>
        <v>Túi</v>
      </c>
      <c r="R3458" s="106">
        <v>18</v>
      </c>
      <c r="S3458" s="220"/>
      <c r="T3458" s="220">
        <f>VLOOKUP(VLOOKUP(G3458,Ma_KH!$A:$R,18,0)&amp;K3458,Gia_MB!$A:$F,6,0)</f>
        <v>73431</v>
      </c>
      <c r="U3458" s="221">
        <f t="shared" si="334"/>
        <v>1321758</v>
      </c>
      <c r="V3458" s="220"/>
      <c r="W3458" s="222">
        <f t="shared" si="335"/>
        <v>0</v>
      </c>
      <c r="X3458" s="223" t="str">
        <f t="shared" si="336"/>
        <v>8</v>
      </c>
      <c r="Y3458" s="220"/>
      <c r="Z3458" s="221">
        <f t="shared" si="337"/>
        <v>105740.64</v>
      </c>
      <c r="AA3458" s="5">
        <f>VLOOKUP(G3458,Ma_KH!$A:$R,14,0)</f>
        <v>60</v>
      </c>
    </row>
    <row r="3459" spans="1:27" hidden="1" x14ac:dyDescent="0.25">
      <c r="A3459" s="234">
        <v>45995</v>
      </c>
      <c r="B3459" s="235">
        <v>4180884623</v>
      </c>
      <c r="C3459" s="236" t="s">
        <v>7767</v>
      </c>
      <c r="D3459" s="237">
        <v>45999</v>
      </c>
      <c r="E3459" s="238"/>
      <c r="F3459" s="236"/>
      <c r="G3459" s="32" t="s">
        <v>7232</v>
      </c>
      <c r="H3459" s="238"/>
      <c r="I3459" s="235" t="s">
        <v>8345</v>
      </c>
      <c r="J3459" s="240" t="s">
        <v>1771</v>
      </c>
      <c r="K3459" s="333" t="s">
        <v>32</v>
      </c>
      <c r="L3459" s="21" t="str">
        <f>VLOOKUP($K3459,TONG_SL!$A:$D,2,0)</f>
        <v>Giò Tai Lưỡi Xào 250g</v>
      </c>
      <c r="N3459" s="21" t="str">
        <f t="shared" ref="N3459:N3522" si="338">IF($B3459&lt;&gt;"","K-C6","")</f>
        <v>K-C6</v>
      </c>
      <c r="Q3459" s="21" t="str">
        <f>VLOOKUP(K3459,TONG_SL!$A:$D,3,0)</f>
        <v>Túi</v>
      </c>
      <c r="R3459" s="106">
        <v>12</v>
      </c>
      <c r="S3459" s="220"/>
      <c r="T3459" s="220">
        <f>VLOOKUP(VLOOKUP(G3459,Ma_KH!$A:$R,18,0)&amp;K3459,Gia_MB!$A:$F,6,0)</f>
        <v>50182</v>
      </c>
      <c r="U3459" s="221">
        <f t="shared" si="334"/>
        <v>602184</v>
      </c>
      <c r="V3459" s="220"/>
      <c r="W3459" s="222">
        <f t="shared" si="335"/>
        <v>0</v>
      </c>
      <c r="X3459" s="223" t="str">
        <f t="shared" si="336"/>
        <v>8</v>
      </c>
      <c r="Y3459" s="220"/>
      <c r="Z3459" s="221">
        <f t="shared" si="337"/>
        <v>48174.720000000001</v>
      </c>
      <c r="AA3459" s="5">
        <f>VLOOKUP(G3459,Ma_KH!$A:$R,14,0)</f>
        <v>60</v>
      </c>
    </row>
    <row r="3460" spans="1:27" hidden="1" x14ac:dyDescent="0.25">
      <c r="A3460" s="234">
        <v>45995</v>
      </c>
      <c r="B3460" s="235">
        <v>4180884623</v>
      </c>
      <c r="C3460" s="236" t="s">
        <v>7767</v>
      </c>
      <c r="D3460" s="237">
        <v>45999</v>
      </c>
      <c r="E3460" s="238"/>
      <c r="F3460" s="236"/>
      <c r="G3460" s="32" t="s">
        <v>7232</v>
      </c>
      <c r="H3460" s="238"/>
      <c r="I3460" s="235" t="s">
        <v>8345</v>
      </c>
      <c r="J3460" s="240" t="s">
        <v>1771</v>
      </c>
      <c r="K3460" s="333" t="s">
        <v>7153</v>
      </c>
      <c r="L3460" s="21" t="str">
        <f>VLOOKUP($K3460,TONG_SL!$A:$D,2,0)</f>
        <v>Tai heo muối 200g</v>
      </c>
      <c r="N3460" s="21" t="str">
        <f t="shared" si="338"/>
        <v>K-C6</v>
      </c>
      <c r="Q3460" s="21" t="str">
        <f>VLOOKUP(K3460,TONG_SL!$A:$D,3,0)</f>
        <v>Túi</v>
      </c>
      <c r="R3460" s="106">
        <v>8</v>
      </c>
      <c r="S3460" s="220"/>
      <c r="T3460" s="220">
        <f>VLOOKUP(VLOOKUP(G3460,Ma_KH!$A:$R,18,0)&amp;K3460,Gia_MB!$A:$F,6,0)</f>
        <v>55595</v>
      </c>
      <c r="U3460" s="221">
        <f t="shared" si="334"/>
        <v>444760</v>
      </c>
      <c r="V3460" s="220"/>
      <c r="W3460" s="222">
        <f t="shared" si="335"/>
        <v>0</v>
      </c>
      <c r="X3460" s="223" t="str">
        <f t="shared" si="336"/>
        <v>8</v>
      </c>
      <c r="Y3460" s="220"/>
      <c r="Z3460" s="221">
        <f t="shared" si="337"/>
        <v>35580.800000000003</v>
      </c>
      <c r="AA3460" s="5">
        <f>VLOOKUP(G3460,Ma_KH!$A:$R,14,0)</f>
        <v>60</v>
      </c>
    </row>
    <row r="3461" spans="1:27" hidden="1" x14ac:dyDescent="0.25">
      <c r="A3461" s="234">
        <v>45995</v>
      </c>
      <c r="B3461" s="235">
        <v>4180885894</v>
      </c>
      <c r="C3461" s="236" t="s">
        <v>7767</v>
      </c>
      <c r="D3461" s="237">
        <v>45999</v>
      </c>
      <c r="E3461" s="238"/>
      <c r="F3461" s="236"/>
      <c r="G3461" s="32" t="s">
        <v>7232</v>
      </c>
      <c r="H3461" s="238"/>
      <c r="I3461" s="235" t="s">
        <v>8346</v>
      </c>
      <c r="J3461" s="240" t="s">
        <v>1771</v>
      </c>
      <c r="K3461" s="333" t="s">
        <v>30</v>
      </c>
      <c r="L3461" s="21" t="str">
        <f>VLOOKUP($K3461,TONG_SL!$A:$D,2,0)</f>
        <v>Gà muối 500g</v>
      </c>
      <c r="N3461" s="21" t="str">
        <f t="shared" si="338"/>
        <v>K-C6</v>
      </c>
      <c r="Q3461" s="21" t="str">
        <f>VLOOKUP(K3461,TONG_SL!$A:$D,3,0)</f>
        <v>Túi</v>
      </c>
      <c r="R3461" s="106">
        <v>6</v>
      </c>
      <c r="S3461" s="220"/>
      <c r="T3461" s="220">
        <f>VLOOKUP(VLOOKUP(G3461,Ma_KH!$A:$R,18,0)&amp;K3461,Gia_MB!$A:$F,6,0)</f>
        <v>111058</v>
      </c>
      <c r="U3461" s="221">
        <f t="shared" si="334"/>
        <v>666348</v>
      </c>
      <c r="V3461" s="220"/>
      <c r="W3461" s="222">
        <f t="shared" si="335"/>
        <v>0</v>
      </c>
      <c r="X3461" s="223" t="str">
        <f t="shared" si="336"/>
        <v>8</v>
      </c>
      <c r="Y3461" s="220"/>
      <c r="Z3461" s="221">
        <f t="shared" si="337"/>
        <v>53307.840000000004</v>
      </c>
      <c r="AA3461" s="5">
        <f>VLOOKUP(G3461,Ma_KH!$A:$R,14,0)</f>
        <v>60</v>
      </c>
    </row>
    <row r="3462" spans="1:27" hidden="1" x14ac:dyDescent="0.25">
      <c r="A3462" s="234">
        <v>45995</v>
      </c>
      <c r="B3462" s="235">
        <v>4180885894</v>
      </c>
      <c r="C3462" s="236" t="s">
        <v>7767</v>
      </c>
      <c r="D3462" s="237">
        <v>45999</v>
      </c>
      <c r="E3462" s="238"/>
      <c r="F3462" s="236"/>
      <c r="G3462" s="32" t="s">
        <v>7232</v>
      </c>
      <c r="H3462" s="238"/>
      <c r="I3462" s="235" t="s">
        <v>8346</v>
      </c>
      <c r="J3462" s="240" t="s">
        <v>1771</v>
      </c>
      <c r="K3462" s="333" t="s">
        <v>48</v>
      </c>
      <c r="L3462" s="21" t="str">
        <f>VLOOKUP($K3462,TONG_SL!$A:$D,2,0)</f>
        <v>Mọc Nấm Hương 250g</v>
      </c>
      <c r="N3462" s="21" t="str">
        <f t="shared" si="338"/>
        <v>K-C6</v>
      </c>
      <c r="Q3462" s="21" t="str">
        <f>VLOOKUP(K3462,TONG_SL!$A:$D,3,0)</f>
        <v>Túi</v>
      </c>
      <c r="R3462" s="106">
        <v>6</v>
      </c>
      <c r="S3462" s="220"/>
      <c r="T3462" s="220">
        <f>VLOOKUP(VLOOKUP(G3462,Ma_KH!$A:$R,18,0)&amp;K3462,Gia_MB!$A:$F,6,0)</f>
        <v>46000</v>
      </c>
      <c r="U3462" s="221">
        <f t="shared" si="334"/>
        <v>276000</v>
      </c>
      <c r="V3462" s="220"/>
      <c r="W3462" s="222">
        <f t="shared" si="335"/>
        <v>0</v>
      </c>
      <c r="X3462" s="223" t="str">
        <f t="shared" si="336"/>
        <v>8</v>
      </c>
      <c r="Y3462" s="220"/>
      <c r="Z3462" s="221">
        <f t="shared" si="337"/>
        <v>22080</v>
      </c>
      <c r="AA3462" s="5">
        <f>VLOOKUP(G3462,Ma_KH!$A:$R,14,0)</f>
        <v>60</v>
      </c>
    </row>
    <row r="3463" spans="1:27" hidden="1" x14ac:dyDescent="0.25">
      <c r="A3463" s="234">
        <v>45995</v>
      </c>
      <c r="B3463" s="235">
        <v>4180885894</v>
      </c>
      <c r="C3463" s="236" t="s">
        <v>7767</v>
      </c>
      <c r="D3463" s="237">
        <v>45999</v>
      </c>
      <c r="E3463" s="238"/>
      <c r="F3463" s="236"/>
      <c r="G3463" s="32" t="s">
        <v>7232</v>
      </c>
      <c r="H3463" s="238"/>
      <c r="I3463" s="235" t="s">
        <v>8346</v>
      </c>
      <c r="J3463" s="240" t="s">
        <v>1771</v>
      </c>
      <c r="K3463" s="333" t="s">
        <v>7187</v>
      </c>
      <c r="L3463" s="21" t="str">
        <f>VLOOKUP($K3463,TONG_SL!$A:$D,2,0)</f>
        <v>Chân giò heo muối 300g</v>
      </c>
      <c r="N3463" s="21" t="str">
        <f t="shared" si="338"/>
        <v>K-C6</v>
      </c>
      <c r="Q3463" s="21" t="str">
        <f>VLOOKUP(K3463,TONG_SL!$A:$D,3,0)</f>
        <v>Túi</v>
      </c>
      <c r="R3463" s="106">
        <v>14</v>
      </c>
      <c r="S3463" s="220"/>
      <c r="T3463" s="220">
        <f>VLOOKUP(VLOOKUP(G3463,Ma_KH!$A:$R,18,0)&amp;K3463,Gia_MB!$A:$F,6,0)</f>
        <v>73431</v>
      </c>
      <c r="U3463" s="221">
        <f t="shared" si="334"/>
        <v>1028034</v>
      </c>
      <c r="V3463" s="220"/>
      <c r="W3463" s="222">
        <f t="shared" si="335"/>
        <v>0</v>
      </c>
      <c r="X3463" s="223" t="str">
        <f t="shared" si="336"/>
        <v>8</v>
      </c>
      <c r="Y3463" s="220"/>
      <c r="Z3463" s="221">
        <f t="shared" si="337"/>
        <v>82242.720000000001</v>
      </c>
      <c r="AA3463" s="5">
        <f>VLOOKUP(G3463,Ma_KH!$A:$R,14,0)</f>
        <v>60</v>
      </c>
    </row>
    <row r="3464" spans="1:27" hidden="1" x14ac:dyDescent="0.25">
      <c r="A3464" s="234">
        <v>45995</v>
      </c>
      <c r="B3464" s="235">
        <v>4180885894</v>
      </c>
      <c r="C3464" s="236" t="s">
        <v>7767</v>
      </c>
      <c r="D3464" s="237">
        <v>45999</v>
      </c>
      <c r="E3464" s="238"/>
      <c r="F3464" s="236"/>
      <c r="G3464" s="32" t="s">
        <v>7232</v>
      </c>
      <c r="H3464" s="238"/>
      <c r="I3464" s="235" t="s">
        <v>8346</v>
      </c>
      <c r="J3464" s="240" t="s">
        <v>1771</v>
      </c>
      <c r="K3464" s="333" t="s">
        <v>32</v>
      </c>
      <c r="L3464" s="21" t="str">
        <f>VLOOKUP($K3464,TONG_SL!$A:$D,2,0)</f>
        <v>Giò Tai Lưỡi Xào 250g</v>
      </c>
      <c r="N3464" s="21" t="str">
        <f t="shared" si="338"/>
        <v>K-C6</v>
      </c>
      <c r="Q3464" s="21" t="str">
        <f>VLOOKUP(K3464,TONG_SL!$A:$D,3,0)</f>
        <v>Túi</v>
      </c>
      <c r="R3464" s="106">
        <v>10</v>
      </c>
      <c r="S3464" s="220"/>
      <c r="T3464" s="220">
        <f>VLOOKUP(VLOOKUP(G3464,Ma_KH!$A:$R,18,0)&amp;K3464,Gia_MB!$A:$F,6,0)</f>
        <v>50182</v>
      </c>
      <c r="U3464" s="221">
        <f t="shared" si="334"/>
        <v>501820</v>
      </c>
      <c r="V3464" s="220"/>
      <c r="W3464" s="222">
        <f t="shared" si="335"/>
        <v>0</v>
      </c>
      <c r="X3464" s="223" t="str">
        <f t="shared" si="336"/>
        <v>8</v>
      </c>
      <c r="Y3464" s="220"/>
      <c r="Z3464" s="221">
        <f t="shared" si="337"/>
        <v>40145.599999999999</v>
      </c>
      <c r="AA3464" s="5">
        <f>VLOOKUP(G3464,Ma_KH!$A:$R,14,0)</f>
        <v>60</v>
      </c>
    </row>
    <row r="3465" spans="1:27" hidden="1" x14ac:dyDescent="0.25">
      <c r="A3465" s="234">
        <v>45995</v>
      </c>
      <c r="B3465" s="235">
        <v>4180885894</v>
      </c>
      <c r="C3465" s="236" t="s">
        <v>7767</v>
      </c>
      <c r="D3465" s="237">
        <v>45999</v>
      </c>
      <c r="E3465" s="238"/>
      <c r="F3465" s="236"/>
      <c r="G3465" s="32" t="s">
        <v>7232</v>
      </c>
      <c r="H3465" s="238"/>
      <c r="I3465" s="235" t="s">
        <v>8346</v>
      </c>
      <c r="J3465" s="240" t="s">
        <v>1771</v>
      </c>
      <c r="K3465" s="333" t="s">
        <v>7153</v>
      </c>
      <c r="L3465" s="21" t="str">
        <f>VLOOKUP($K3465,TONG_SL!$A:$D,2,0)</f>
        <v>Tai heo muối 200g</v>
      </c>
      <c r="N3465" s="21" t="str">
        <f t="shared" si="338"/>
        <v>K-C6</v>
      </c>
      <c r="Q3465" s="21" t="str">
        <f>VLOOKUP(K3465,TONG_SL!$A:$D,3,0)</f>
        <v>Túi</v>
      </c>
      <c r="R3465" s="106">
        <v>6</v>
      </c>
      <c r="S3465" s="220"/>
      <c r="T3465" s="220">
        <f>VLOOKUP(VLOOKUP(G3465,Ma_KH!$A:$R,18,0)&amp;K3465,Gia_MB!$A:$F,6,0)</f>
        <v>55595</v>
      </c>
      <c r="U3465" s="221">
        <f t="shared" si="334"/>
        <v>333570</v>
      </c>
      <c r="V3465" s="220"/>
      <c r="W3465" s="222">
        <f t="shared" si="335"/>
        <v>0</v>
      </c>
      <c r="X3465" s="223" t="str">
        <f t="shared" si="336"/>
        <v>8</v>
      </c>
      <c r="Y3465" s="220"/>
      <c r="Z3465" s="221">
        <f t="shared" si="337"/>
        <v>26685.600000000002</v>
      </c>
      <c r="AA3465" s="5">
        <f>VLOOKUP(G3465,Ma_KH!$A:$R,14,0)</f>
        <v>60</v>
      </c>
    </row>
    <row r="3466" spans="1:27" hidden="1" x14ac:dyDescent="0.25">
      <c r="A3466" s="234">
        <v>45995</v>
      </c>
      <c r="B3466" s="235">
        <v>4180885332</v>
      </c>
      <c r="C3466" s="236" t="s">
        <v>7767</v>
      </c>
      <c r="D3466" s="237">
        <v>45999</v>
      </c>
      <c r="E3466" s="238"/>
      <c r="F3466" s="236"/>
      <c r="G3466" s="32" t="s">
        <v>7232</v>
      </c>
      <c r="H3466" s="238"/>
      <c r="I3466" s="235" t="s">
        <v>8347</v>
      </c>
      <c r="J3466" s="240" t="s">
        <v>1771</v>
      </c>
      <c r="K3466" s="333" t="s">
        <v>30</v>
      </c>
      <c r="L3466" s="21" t="str">
        <f>VLOOKUP($K3466,TONG_SL!$A:$D,2,0)</f>
        <v>Gà muối 500g</v>
      </c>
      <c r="N3466" s="21" t="str">
        <f t="shared" si="338"/>
        <v>K-C6</v>
      </c>
      <c r="Q3466" s="21" t="str">
        <f>VLOOKUP(K3466,TONG_SL!$A:$D,3,0)</f>
        <v>Túi</v>
      </c>
      <c r="R3466" s="106">
        <v>3</v>
      </c>
      <c r="S3466" s="220"/>
      <c r="T3466" s="220">
        <f>VLOOKUP(VLOOKUP(G3466,Ma_KH!$A:$R,18,0)&amp;K3466,Gia_MB!$A:$F,6,0)</f>
        <v>111058</v>
      </c>
      <c r="U3466" s="221">
        <f t="shared" si="334"/>
        <v>333174</v>
      </c>
      <c r="V3466" s="220"/>
      <c r="W3466" s="222">
        <f t="shared" si="335"/>
        <v>0</v>
      </c>
      <c r="X3466" s="223" t="str">
        <f t="shared" si="336"/>
        <v>8</v>
      </c>
      <c r="Y3466" s="220"/>
      <c r="Z3466" s="221">
        <f t="shared" si="337"/>
        <v>26653.920000000002</v>
      </c>
      <c r="AA3466" s="5">
        <f>VLOOKUP(G3466,Ma_KH!$A:$R,14,0)</f>
        <v>60</v>
      </c>
    </row>
    <row r="3467" spans="1:27" hidden="1" x14ac:dyDescent="0.25">
      <c r="A3467" s="234">
        <v>45995</v>
      </c>
      <c r="B3467" s="235">
        <v>4180885332</v>
      </c>
      <c r="C3467" s="236" t="s">
        <v>7767</v>
      </c>
      <c r="D3467" s="237">
        <v>45999</v>
      </c>
      <c r="E3467" s="238"/>
      <c r="F3467" s="236"/>
      <c r="G3467" s="32" t="s">
        <v>7232</v>
      </c>
      <c r="H3467" s="238"/>
      <c r="I3467" s="235" t="s">
        <v>8347</v>
      </c>
      <c r="J3467" s="240" t="s">
        <v>1771</v>
      </c>
      <c r="K3467" s="333" t="s">
        <v>48</v>
      </c>
      <c r="L3467" s="21" t="str">
        <f>VLOOKUP($K3467,TONG_SL!$A:$D,2,0)</f>
        <v>Mọc Nấm Hương 250g</v>
      </c>
      <c r="N3467" s="21" t="str">
        <f t="shared" si="338"/>
        <v>K-C6</v>
      </c>
      <c r="Q3467" s="21" t="str">
        <f>VLOOKUP(K3467,TONG_SL!$A:$D,3,0)</f>
        <v>Túi</v>
      </c>
      <c r="R3467" s="106">
        <v>9</v>
      </c>
      <c r="S3467" s="220"/>
      <c r="T3467" s="220">
        <f>VLOOKUP(VLOOKUP(G3467,Ma_KH!$A:$R,18,0)&amp;K3467,Gia_MB!$A:$F,6,0)</f>
        <v>46000</v>
      </c>
      <c r="U3467" s="221">
        <f t="shared" si="334"/>
        <v>414000</v>
      </c>
      <c r="V3467" s="220"/>
      <c r="W3467" s="222">
        <f t="shared" si="335"/>
        <v>0</v>
      </c>
      <c r="X3467" s="223" t="str">
        <f t="shared" si="336"/>
        <v>8</v>
      </c>
      <c r="Y3467" s="220"/>
      <c r="Z3467" s="221">
        <f t="shared" si="337"/>
        <v>33120</v>
      </c>
      <c r="AA3467" s="5">
        <f>VLOOKUP(G3467,Ma_KH!$A:$R,14,0)</f>
        <v>60</v>
      </c>
    </row>
    <row r="3468" spans="1:27" hidden="1" x14ac:dyDescent="0.25">
      <c r="A3468" s="234">
        <v>45995</v>
      </c>
      <c r="B3468" s="235">
        <v>4180885332</v>
      </c>
      <c r="C3468" s="236" t="s">
        <v>7767</v>
      </c>
      <c r="D3468" s="237">
        <v>45999</v>
      </c>
      <c r="E3468" s="238"/>
      <c r="F3468" s="236"/>
      <c r="G3468" s="32" t="s">
        <v>7232</v>
      </c>
      <c r="H3468" s="238"/>
      <c r="I3468" s="235" t="s">
        <v>8347</v>
      </c>
      <c r="J3468" s="240" t="s">
        <v>1771</v>
      </c>
      <c r="K3468" s="333" t="s">
        <v>27</v>
      </c>
      <c r="L3468" s="21" t="str">
        <f>VLOOKUP($K3468,TONG_SL!$A:$D,2,0)</f>
        <v>Chân giò heo muối 300g</v>
      </c>
      <c r="N3468" s="21" t="str">
        <f t="shared" si="338"/>
        <v>K-C6</v>
      </c>
      <c r="Q3468" s="21" t="str">
        <f>VLOOKUP(K3468,TONG_SL!$A:$D,3,0)</f>
        <v>Túi</v>
      </c>
      <c r="R3468" s="106">
        <v>15</v>
      </c>
      <c r="S3468" s="220"/>
      <c r="T3468" s="220">
        <f>VLOOKUP(VLOOKUP(G3468,Ma_KH!$A:$R,18,0)&amp;K3468,Gia_MB!$A:$F,6,0)</f>
        <v>73431</v>
      </c>
      <c r="U3468" s="221">
        <f t="shared" si="334"/>
        <v>1101465</v>
      </c>
      <c r="V3468" s="220"/>
      <c r="W3468" s="222">
        <f t="shared" si="335"/>
        <v>0</v>
      </c>
      <c r="X3468" s="223" t="str">
        <f t="shared" si="336"/>
        <v>8</v>
      </c>
      <c r="Y3468" s="220"/>
      <c r="Z3468" s="221">
        <f t="shared" si="337"/>
        <v>88117.2</v>
      </c>
      <c r="AA3468" s="5">
        <f>VLOOKUP(G3468,Ma_KH!$A:$R,14,0)</f>
        <v>60</v>
      </c>
    </row>
    <row r="3469" spans="1:27" hidden="1" x14ac:dyDescent="0.25">
      <c r="A3469" s="234">
        <v>45995</v>
      </c>
      <c r="B3469" s="235">
        <v>4180885332</v>
      </c>
      <c r="C3469" s="236" t="s">
        <v>7767</v>
      </c>
      <c r="D3469" s="237">
        <v>45999</v>
      </c>
      <c r="E3469" s="238"/>
      <c r="F3469" s="236"/>
      <c r="G3469" s="32" t="s">
        <v>7232</v>
      </c>
      <c r="H3469" s="238"/>
      <c r="I3469" s="235" t="s">
        <v>8347</v>
      </c>
      <c r="J3469" s="240" t="s">
        <v>1771</v>
      </c>
      <c r="K3469" s="333" t="s">
        <v>32</v>
      </c>
      <c r="L3469" s="21" t="str">
        <f>VLOOKUP($K3469,TONG_SL!$A:$D,2,0)</f>
        <v>Giò Tai Lưỡi Xào 250g</v>
      </c>
      <c r="N3469" s="21" t="str">
        <f t="shared" si="338"/>
        <v>K-C6</v>
      </c>
      <c r="Q3469" s="21" t="str">
        <f>VLOOKUP(K3469,TONG_SL!$A:$D,3,0)</f>
        <v>Túi</v>
      </c>
      <c r="R3469" s="106">
        <v>12</v>
      </c>
      <c r="S3469" s="220"/>
      <c r="T3469" s="220">
        <f>VLOOKUP(VLOOKUP(G3469,Ma_KH!$A:$R,18,0)&amp;K3469,Gia_MB!$A:$F,6,0)</f>
        <v>50182</v>
      </c>
      <c r="U3469" s="221">
        <f t="shared" si="334"/>
        <v>602184</v>
      </c>
      <c r="V3469" s="220"/>
      <c r="W3469" s="222">
        <f t="shared" si="335"/>
        <v>0</v>
      </c>
      <c r="X3469" s="223" t="str">
        <f t="shared" si="336"/>
        <v>8</v>
      </c>
      <c r="Y3469" s="220"/>
      <c r="Z3469" s="221">
        <f t="shared" si="337"/>
        <v>48174.720000000001</v>
      </c>
      <c r="AA3469" s="5">
        <f>VLOOKUP(G3469,Ma_KH!$A:$R,14,0)</f>
        <v>60</v>
      </c>
    </row>
    <row r="3470" spans="1:27" hidden="1" x14ac:dyDescent="0.25">
      <c r="A3470" s="234">
        <v>45995</v>
      </c>
      <c r="B3470" s="235">
        <v>4180885332</v>
      </c>
      <c r="C3470" s="236" t="s">
        <v>7767</v>
      </c>
      <c r="D3470" s="237">
        <v>45999</v>
      </c>
      <c r="E3470" s="238"/>
      <c r="F3470" s="236"/>
      <c r="G3470" s="32" t="s">
        <v>7232</v>
      </c>
      <c r="H3470" s="238"/>
      <c r="I3470" s="235" t="s">
        <v>8347</v>
      </c>
      <c r="J3470" s="240" t="s">
        <v>1771</v>
      </c>
      <c r="K3470" s="333" t="s">
        <v>7153</v>
      </c>
      <c r="L3470" s="21" t="str">
        <f>VLOOKUP($K3470,TONG_SL!$A:$D,2,0)</f>
        <v>Tai heo muối 200g</v>
      </c>
      <c r="N3470" s="21" t="str">
        <f t="shared" si="338"/>
        <v>K-C6</v>
      </c>
      <c r="Q3470" s="21" t="str">
        <f>VLOOKUP(K3470,TONG_SL!$A:$D,3,0)</f>
        <v>Túi</v>
      </c>
      <c r="R3470" s="106">
        <v>4</v>
      </c>
      <c r="S3470" s="220"/>
      <c r="T3470" s="220">
        <f>VLOOKUP(VLOOKUP(G3470,Ma_KH!$A:$R,18,0)&amp;K3470,Gia_MB!$A:$F,6,0)</f>
        <v>55595</v>
      </c>
      <c r="U3470" s="221">
        <f t="shared" si="334"/>
        <v>222380</v>
      </c>
      <c r="V3470" s="220"/>
      <c r="W3470" s="222">
        <f t="shared" si="335"/>
        <v>0</v>
      </c>
      <c r="X3470" s="223" t="str">
        <f t="shared" si="336"/>
        <v>8</v>
      </c>
      <c r="Y3470" s="220"/>
      <c r="Z3470" s="221">
        <f t="shared" si="337"/>
        <v>17790.400000000001</v>
      </c>
      <c r="AA3470" s="5">
        <f>VLOOKUP(G3470,Ma_KH!$A:$R,14,0)</f>
        <v>60</v>
      </c>
    </row>
    <row r="3471" spans="1:27" hidden="1" x14ac:dyDescent="0.25">
      <c r="A3471" s="234">
        <v>45995</v>
      </c>
      <c r="B3471" s="235">
        <v>4180884420</v>
      </c>
      <c r="C3471" s="236" t="s">
        <v>7767</v>
      </c>
      <c r="D3471" s="237">
        <v>45999</v>
      </c>
      <c r="E3471" s="238"/>
      <c r="F3471" s="236"/>
      <c r="G3471" s="32" t="s">
        <v>7232</v>
      </c>
      <c r="H3471" s="238"/>
      <c r="I3471" s="235" t="s">
        <v>8348</v>
      </c>
      <c r="J3471" s="240" t="s">
        <v>1771</v>
      </c>
      <c r="K3471" s="333" t="s">
        <v>30</v>
      </c>
      <c r="L3471" s="21" t="str">
        <f>VLOOKUP($K3471,TONG_SL!$A:$D,2,0)</f>
        <v>Gà muối 500g</v>
      </c>
      <c r="N3471" s="21" t="str">
        <f t="shared" si="338"/>
        <v>K-C6</v>
      </c>
      <c r="Q3471" s="21" t="str">
        <f>VLOOKUP(K3471,TONG_SL!$A:$D,3,0)</f>
        <v>Túi</v>
      </c>
      <c r="R3471" s="106">
        <v>11</v>
      </c>
      <c r="S3471" s="220"/>
      <c r="T3471" s="220">
        <f>VLOOKUP(VLOOKUP(G3471,Ma_KH!$A:$R,18,0)&amp;K3471,Gia_MB!$A:$F,6,0)</f>
        <v>111058</v>
      </c>
      <c r="U3471" s="221">
        <f t="shared" si="334"/>
        <v>1221638</v>
      </c>
      <c r="V3471" s="220"/>
      <c r="W3471" s="222">
        <f t="shared" si="335"/>
        <v>0</v>
      </c>
      <c r="X3471" s="223" t="str">
        <f t="shared" si="336"/>
        <v>8</v>
      </c>
      <c r="Y3471" s="220"/>
      <c r="Z3471" s="221">
        <f t="shared" si="337"/>
        <v>97731.040000000008</v>
      </c>
      <c r="AA3471" s="5">
        <f>VLOOKUP(G3471,Ma_KH!$A:$R,14,0)</f>
        <v>60</v>
      </c>
    </row>
    <row r="3472" spans="1:27" hidden="1" x14ac:dyDescent="0.25">
      <c r="A3472" s="234">
        <v>45995</v>
      </c>
      <c r="B3472" s="235">
        <v>4180884420</v>
      </c>
      <c r="C3472" s="236" t="s">
        <v>7767</v>
      </c>
      <c r="D3472" s="237">
        <v>45999</v>
      </c>
      <c r="E3472" s="238"/>
      <c r="F3472" s="236"/>
      <c r="G3472" s="32" t="s">
        <v>7232</v>
      </c>
      <c r="H3472" s="238"/>
      <c r="I3472" s="235" t="s">
        <v>8348</v>
      </c>
      <c r="J3472" s="240" t="s">
        <v>1771</v>
      </c>
      <c r="K3472" s="333" t="s">
        <v>48</v>
      </c>
      <c r="L3472" s="21" t="str">
        <f>VLOOKUP($K3472,TONG_SL!$A:$D,2,0)</f>
        <v>Mọc Nấm Hương 250g</v>
      </c>
      <c r="N3472" s="21" t="str">
        <f t="shared" si="338"/>
        <v>K-C6</v>
      </c>
      <c r="Q3472" s="21" t="str">
        <f>VLOOKUP(K3472,TONG_SL!$A:$D,3,0)</f>
        <v>Túi</v>
      </c>
      <c r="R3472" s="106">
        <v>7</v>
      </c>
      <c r="S3472" s="220"/>
      <c r="T3472" s="220">
        <f>VLOOKUP(VLOOKUP(G3472,Ma_KH!$A:$R,18,0)&amp;K3472,Gia_MB!$A:$F,6,0)</f>
        <v>46000</v>
      </c>
      <c r="U3472" s="221">
        <f t="shared" si="334"/>
        <v>322000</v>
      </c>
      <c r="V3472" s="220"/>
      <c r="W3472" s="222">
        <f t="shared" si="335"/>
        <v>0</v>
      </c>
      <c r="X3472" s="223" t="str">
        <f t="shared" si="336"/>
        <v>8</v>
      </c>
      <c r="Y3472" s="220"/>
      <c r="Z3472" s="221">
        <f t="shared" si="337"/>
        <v>25760</v>
      </c>
      <c r="AA3472" s="5">
        <f>VLOOKUP(G3472,Ma_KH!$A:$R,14,0)</f>
        <v>60</v>
      </c>
    </row>
    <row r="3473" spans="1:27" hidden="1" x14ac:dyDescent="0.25">
      <c r="A3473" s="234">
        <v>45995</v>
      </c>
      <c r="B3473" s="235">
        <v>4180884420</v>
      </c>
      <c r="C3473" s="236" t="s">
        <v>7767</v>
      </c>
      <c r="D3473" s="237">
        <v>45999</v>
      </c>
      <c r="E3473" s="238"/>
      <c r="F3473" s="236"/>
      <c r="G3473" s="32" t="s">
        <v>7232</v>
      </c>
      <c r="H3473" s="238"/>
      <c r="I3473" s="235" t="s">
        <v>8348</v>
      </c>
      <c r="J3473" s="240" t="s">
        <v>1771</v>
      </c>
      <c r="K3473" s="333" t="s">
        <v>32</v>
      </c>
      <c r="L3473" s="21" t="str">
        <f>VLOOKUP($K3473,TONG_SL!$A:$D,2,0)</f>
        <v>Giò Tai Lưỡi Xào 250g</v>
      </c>
      <c r="N3473" s="21" t="str">
        <f t="shared" si="338"/>
        <v>K-C6</v>
      </c>
      <c r="Q3473" s="21" t="str">
        <f>VLOOKUP(K3473,TONG_SL!$A:$D,3,0)</f>
        <v>Túi</v>
      </c>
      <c r="R3473" s="106">
        <v>19</v>
      </c>
      <c r="S3473" s="220"/>
      <c r="T3473" s="220">
        <f>VLOOKUP(VLOOKUP(G3473,Ma_KH!$A:$R,18,0)&amp;K3473,Gia_MB!$A:$F,6,0)</f>
        <v>50182</v>
      </c>
      <c r="U3473" s="221">
        <f t="shared" si="334"/>
        <v>953458</v>
      </c>
      <c r="V3473" s="220"/>
      <c r="W3473" s="222">
        <f t="shared" si="335"/>
        <v>0</v>
      </c>
      <c r="X3473" s="223" t="str">
        <f t="shared" si="336"/>
        <v>8</v>
      </c>
      <c r="Y3473" s="220"/>
      <c r="Z3473" s="221">
        <f t="shared" si="337"/>
        <v>76276.639999999999</v>
      </c>
      <c r="AA3473" s="5">
        <f>VLOOKUP(G3473,Ma_KH!$A:$R,14,0)</f>
        <v>60</v>
      </c>
    </row>
    <row r="3474" spans="1:27" hidden="1" x14ac:dyDescent="0.25">
      <c r="A3474" s="234">
        <v>45995</v>
      </c>
      <c r="B3474" s="235">
        <v>4180884420</v>
      </c>
      <c r="C3474" s="236" t="s">
        <v>7767</v>
      </c>
      <c r="D3474" s="237">
        <v>45999</v>
      </c>
      <c r="E3474" s="238"/>
      <c r="F3474" s="236"/>
      <c r="G3474" s="32" t="s">
        <v>7232</v>
      </c>
      <c r="H3474" s="238"/>
      <c r="I3474" s="235" t="s">
        <v>8348</v>
      </c>
      <c r="J3474" s="240" t="s">
        <v>1771</v>
      </c>
      <c r="K3474" s="333" t="s">
        <v>27</v>
      </c>
      <c r="L3474" s="21" t="str">
        <f>VLOOKUP($K3474,TONG_SL!$A:$D,2,0)</f>
        <v>Chân giò heo muối 300g</v>
      </c>
      <c r="N3474" s="21" t="str">
        <f t="shared" si="338"/>
        <v>K-C6</v>
      </c>
      <c r="Q3474" s="21" t="str">
        <f>VLOOKUP(K3474,TONG_SL!$A:$D,3,0)</f>
        <v>Túi</v>
      </c>
      <c r="R3474" s="106">
        <v>23</v>
      </c>
      <c r="S3474" s="220"/>
      <c r="T3474" s="220">
        <f>VLOOKUP(VLOOKUP(G3474,Ma_KH!$A:$R,18,0)&amp;K3474,Gia_MB!$A:$F,6,0)</f>
        <v>73431</v>
      </c>
      <c r="U3474" s="221">
        <f t="shared" si="334"/>
        <v>1688913</v>
      </c>
      <c r="V3474" s="220"/>
      <c r="W3474" s="222">
        <f t="shared" si="335"/>
        <v>0</v>
      </c>
      <c r="X3474" s="223" t="str">
        <f t="shared" si="336"/>
        <v>8</v>
      </c>
      <c r="Y3474" s="220"/>
      <c r="Z3474" s="221">
        <f t="shared" si="337"/>
        <v>135113.04</v>
      </c>
      <c r="AA3474" s="5">
        <f>VLOOKUP(G3474,Ma_KH!$A:$R,14,0)</f>
        <v>60</v>
      </c>
    </row>
    <row r="3475" spans="1:27" hidden="1" x14ac:dyDescent="0.25">
      <c r="A3475" s="234">
        <v>45995</v>
      </c>
      <c r="B3475" s="235">
        <v>4180885979</v>
      </c>
      <c r="C3475" s="236" t="s">
        <v>7767</v>
      </c>
      <c r="D3475" s="237">
        <v>45999</v>
      </c>
      <c r="E3475" s="238"/>
      <c r="F3475" s="236"/>
      <c r="G3475" s="32" t="s">
        <v>7232</v>
      </c>
      <c r="H3475" s="238"/>
      <c r="I3475" s="235" t="s">
        <v>8349</v>
      </c>
      <c r="J3475" s="240" t="s">
        <v>1771</v>
      </c>
      <c r="K3475" s="333" t="s">
        <v>7153</v>
      </c>
      <c r="L3475" s="21" t="str">
        <f>VLOOKUP($K3475,TONG_SL!$A:$D,2,0)</f>
        <v>Tai heo muối 200g</v>
      </c>
      <c r="N3475" s="21" t="str">
        <f t="shared" si="338"/>
        <v>K-C6</v>
      </c>
      <c r="Q3475" s="21" t="str">
        <f>VLOOKUP(K3475,TONG_SL!$A:$D,3,0)</f>
        <v>Túi</v>
      </c>
      <c r="R3475" s="106">
        <v>6</v>
      </c>
      <c r="S3475" s="220"/>
      <c r="T3475" s="220">
        <f>VLOOKUP(VLOOKUP(G3475,Ma_KH!$A:$R,18,0)&amp;K3475,Gia_MB!$A:$F,6,0)</f>
        <v>55595</v>
      </c>
      <c r="U3475" s="221">
        <f t="shared" si="334"/>
        <v>333570</v>
      </c>
      <c r="V3475" s="220"/>
      <c r="W3475" s="222">
        <f t="shared" si="335"/>
        <v>0</v>
      </c>
      <c r="X3475" s="223" t="str">
        <f t="shared" si="336"/>
        <v>8</v>
      </c>
      <c r="Y3475" s="220"/>
      <c r="Z3475" s="221">
        <f t="shared" si="337"/>
        <v>26685.600000000002</v>
      </c>
      <c r="AA3475" s="5">
        <f>VLOOKUP(G3475,Ma_KH!$A:$R,14,0)</f>
        <v>60</v>
      </c>
    </row>
    <row r="3476" spans="1:27" hidden="1" x14ac:dyDescent="0.25">
      <c r="A3476" s="234">
        <v>45995</v>
      </c>
      <c r="B3476" s="235">
        <v>4180885979</v>
      </c>
      <c r="C3476" s="236" t="s">
        <v>7767</v>
      </c>
      <c r="D3476" s="237">
        <v>45999</v>
      </c>
      <c r="E3476" s="238"/>
      <c r="F3476" s="236"/>
      <c r="G3476" s="32" t="s">
        <v>7232</v>
      </c>
      <c r="H3476" s="238"/>
      <c r="I3476" s="235" t="s">
        <v>8349</v>
      </c>
      <c r="J3476" s="240" t="s">
        <v>1771</v>
      </c>
      <c r="K3476" s="333" t="s">
        <v>32</v>
      </c>
      <c r="L3476" s="21" t="str">
        <f>VLOOKUP($K3476,TONG_SL!$A:$D,2,0)</f>
        <v>Giò Tai Lưỡi Xào 250g</v>
      </c>
      <c r="N3476" s="21" t="str">
        <f t="shared" si="338"/>
        <v>K-C6</v>
      </c>
      <c r="Q3476" s="21" t="str">
        <f>VLOOKUP(K3476,TONG_SL!$A:$D,3,0)</f>
        <v>Túi</v>
      </c>
      <c r="R3476" s="106">
        <v>8</v>
      </c>
      <c r="S3476" s="220"/>
      <c r="T3476" s="220">
        <f>VLOOKUP(VLOOKUP(G3476,Ma_KH!$A:$R,18,0)&amp;K3476,Gia_MB!$A:$F,6,0)</f>
        <v>50182</v>
      </c>
      <c r="U3476" s="221">
        <f t="shared" si="334"/>
        <v>401456</v>
      </c>
      <c r="V3476" s="220"/>
      <c r="W3476" s="222">
        <f t="shared" si="335"/>
        <v>0</v>
      </c>
      <c r="X3476" s="223" t="str">
        <f t="shared" si="336"/>
        <v>8</v>
      </c>
      <c r="Y3476" s="220"/>
      <c r="Z3476" s="221">
        <f t="shared" si="337"/>
        <v>32116.48</v>
      </c>
      <c r="AA3476" s="5">
        <f>VLOOKUP(G3476,Ma_KH!$A:$R,14,0)</f>
        <v>60</v>
      </c>
    </row>
    <row r="3477" spans="1:27" hidden="1" x14ac:dyDescent="0.25">
      <c r="A3477" s="234">
        <v>45995</v>
      </c>
      <c r="B3477" s="235">
        <v>4180885979</v>
      </c>
      <c r="C3477" s="236" t="s">
        <v>7767</v>
      </c>
      <c r="D3477" s="237">
        <v>45999</v>
      </c>
      <c r="E3477" s="238"/>
      <c r="F3477" s="236"/>
      <c r="G3477" s="32" t="s">
        <v>7232</v>
      </c>
      <c r="H3477" s="238"/>
      <c r="I3477" s="235" t="s">
        <v>8349</v>
      </c>
      <c r="J3477" s="240" t="s">
        <v>1771</v>
      </c>
      <c r="K3477" s="333" t="s">
        <v>27</v>
      </c>
      <c r="L3477" s="21" t="str">
        <f>VLOOKUP($K3477,TONG_SL!$A:$D,2,0)</f>
        <v>Chân giò heo muối 300g</v>
      </c>
      <c r="N3477" s="21" t="str">
        <f t="shared" si="338"/>
        <v>K-C6</v>
      </c>
      <c r="Q3477" s="21" t="str">
        <f>VLOOKUP(K3477,TONG_SL!$A:$D,3,0)</f>
        <v>Túi</v>
      </c>
      <c r="R3477" s="106">
        <v>10</v>
      </c>
      <c r="S3477" s="220"/>
      <c r="T3477" s="220">
        <f>VLOOKUP(VLOOKUP(G3477,Ma_KH!$A:$R,18,0)&amp;K3477,Gia_MB!$A:$F,6,0)</f>
        <v>73431</v>
      </c>
      <c r="U3477" s="221">
        <f t="shared" si="334"/>
        <v>734310</v>
      </c>
      <c r="V3477" s="220"/>
      <c r="W3477" s="222">
        <f t="shared" si="335"/>
        <v>0</v>
      </c>
      <c r="X3477" s="223" t="str">
        <f t="shared" si="336"/>
        <v>8</v>
      </c>
      <c r="Y3477" s="220"/>
      <c r="Z3477" s="221">
        <f t="shared" si="337"/>
        <v>58744.800000000003</v>
      </c>
      <c r="AA3477" s="5">
        <f>VLOOKUP(G3477,Ma_KH!$A:$R,14,0)</f>
        <v>60</v>
      </c>
    </row>
    <row r="3478" spans="1:27" hidden="1" x14ac:dyDescent="0.25">
      <c r="A3478" s="234">
        <v>45995</v>
      </c>
      <c r="B3478" s="235">
        <v>4180885979</v>
      </c>
      <c r="C3478" s="236" t="s">
        <v>7767</v>
      </c>
      <c r="D3478" s="237">
        <v>45999</v>
      </c>
      <c r="E3478" s="238"/>
      <c r="F3478" s="236"/>
      <c r="G3478" s="32" t="s">
        <v>7232</v>
      </c>
      <c r="H3478" s="238"/>
      <c r="I3478" s="235" t="s">
        <v>8349</v>
      </c>
      <c r="J3478" s="240" t="s">
        <v>1771</v>
      </c>
      <c r="K3478" s="333" t="s">
        <v>48</v>
      </c>
      <c r="L3478" s="21" t="str">
        <f>VLOOKUP($K3478,TONG_SL!$A:$D,2,0)</f>
        <v>Mọc Nấm Hương 250g</v>
      </c>
      <c r="N3478" s="21" t="str">
        <f t="shared" si="338"/>
        <v>K-C6</v>
      </c>
      <c r="Q3478" s="21" t="str">
        <f>VLOOKUP(K3478,TONG_SL!$A:$D,3,0)</f>
        <v>Túi</v>
      </c>
      <c r="R3478" s="106">
        <v>6</v>
      </c>
      <c r="S3478" s="220"/>
      <c r="T3478" s="220">
        <f>VLOOKUP(VLOOKUP(G3478,Ma_KH!$A:$R,18,0)&amp;K3478,Gia_MB!$A:$F,6,0)</f>
        <v>46000</v>
      </c>
      <c r="U3478" s="221">
        <f t="shared" si="334"/>
        <v>276000</v>
      </c>
      <c r="V3478" s="220"/>
      <c r="W3478" s="222">
        <f t="shared" si="335"/>
        <v>0</v>
      </c>
      <c r="X3478" s="223" t="str">
        <f t="shared" si="336"/>
        <v>8</v>
      </c>
      <c r="Y3478" s="220"/>
      <c r="Z3478" s="221">
        <f t="shared" si="337"/>
        <v>22080</v>
      </c>
      <c r="AA3478" s="5">
        <f>VLOOKUP(G3478,Ma_KH!$A:$R,14,0)</f>
        <v>60</v>
      </c>
    </row>
    <row r="3479" spans="1:27" hidden="1" x14ac:dyDescent="0.25">
      <c r="A3479" s="234">
        <v>45995</v>
      </c>
      <c r="B3479" s="235">
        <v>4180885979</v>
      </c>
      <c r="C3479" s="236" t="s">
        <v>7767</v>
      </c>
      <c r="D3479" s="237">
        <v>45999</v>
      </c>
      <c r="E3479" s="238"/>
      <c r="F3479" s="236"/>
      <c r="G3479" s="32" t="s">
        <v>7232</v>
      </c>
      <c r="H3479" s="238"/>
      <c r="I3479" s="235" t="s">
        <v>8349</v>
      </c>
      <c r="J3479" s="240" t="s">
        <v>1771</v>
      </c>
      <c r="K3479" s="333" t="s">
        <v>30</v>
      </c>
      <c r="L3479" s="21" t="str">
        <f>VLOOKUP($K3479,TONG_SL!$A:$D,2,0)</f>
        <v>Gà muối 500g</v>
      </c>
      <c r="N3479" s="21" t="str">
        <f t="shared" si="338"/>
        <v>K-C6</v>
      </c>
      <c r="Q3479" s="21" t="str">
        <f>VLOOKUP(K3479,TONG_SL!$A:$D,3,0)</f>
        <v>Túi</v>
      </c>
      <c r="R3479" s="106">
        <v>6</v>
      </c>
      <c r="S3479" s="220"/>
      <c r="T3479" s="220">
        <f>VLOOKUP(VLOOKUP(G3479,Ma_KH!$A:$R,18,0)&amp;K3479,Gia_MB!$A:$F,6,0)</f>
        <v>111058</v>
      </c>
      <c r="U3479" s="221">
        <f t="shared" si="334"/>
        <v>666348</v>
      </c>
      <c r="V3479" s="220"/>
      <c r="W3479" s="222">
        <f t="shared" si="335"/>
        <v>0</v>
      </c>
      <c r="X3479" s="223" t="str">
        <f t="shared" si="336"/>
        <v>8</v>
      </c>
      <c r="Y3479" s="220"/>
      <c r="Z3479" s="221">
        <f t="shared" si="337"/>
        <v>53307.840000000004</v>
      </c>
      <c r="AA3479" s="5">
        <f>VLOOKUP(G3479,Ma_KH!$A:$R,14,0)</f>
        <v>60</v>
      </c>
    </row>
    <row r="3480" spans="1:27" hidden="1" x14ac:dyDescent="0.25">
      <c r="A3480" s="234">
        <v>45995</v>
      </c>
      <c r="B3480" s="235">
        <v>4180886136</v>
      </c>
      <c r="C3480" s="236" t="s">
        <v>7767</v>
      </c>
      <c r="D3480" s="237">
        <v>45999</v>
      </c>
      <c r="E3480" s="238"/>
      <c r="F3480" s="236"/>
      <c r="G3480" s="32" t="s">
        <v>7232</v>
      </c>
      <c r="H3480" s="238"/>
      <c r="I3480" s="235" t="s">
        <v>8350</v>
      </c>
      <c r="J3480" s="240" t="s">
        <v>1771</v>
      </c>
      <c r="K3480" s="333" t="s">
        <v>7153</v>
      </c>
      <c r="L3480" s="21" t="str">
        <f>VLOOKUP($K3480,TONG_SL!$A:$D,2,0)</f>
        <v>Tai heo muối 200g</v>
      </c>
      <c r="N3480" s="21" t="str">
        <f t="shared" si="338"/>
        <v>K-C6</v>
      </c>
      <c r="Q3480" s="21" t="str">
        <f>VLOOKUP(K3480,TONG_SL!$A:$D,3,0)</f>
        <v>Túi</v>
      </c>
      <c r="R3480" s="106">
        <v>4</v>
      </c>
      <c r="S3480" s="220"/>
      <c r="T3480" s="220">
        <f>VLOOKUP(VLOOKUP(G3480,Ma_KH!$A:$R,18,0)&amp;K3480,Gia_MB!$A:$F,6,0)</f>
        <v>55595</v>
      </c>
      <c r="U3480" s="221">
        <f t="shared" si="334"/>
        <v>222380</v>
      </c>
      <c r="V3480" s="220"/>
      <c r="W3480" s="222">
        <f t="shared" si="335"/>
        <v>0</v>
      </c>
      <c r="X3480" s="223" t="str">
        <f t="shared" si="336"/>
        <v>8</v>
      </c>
      <c r="Y3480" s="220"/>
      <c r="Z3480" s="221">
        <f t="shared" si="337"/>
        <v>17790.400000000001</v>
      </c>
      <c r="AA3480" s="5">
        <f>VLOOKUP(G3480,Ma_KH!$A:$R,14,0)</f>
        <v>60</v>
      </c>
    </row>
    <row r="3481" spans="1:27" hidden="1" x14ac:dyDescent="0.25">
      <c r="A3481" s="234">
        <v>45995</v>
      </c>
      <c r="B3481" s="235">
        <v>4180886136</v>
      </c>
      <c r="C3481" s="236" t="s">
        <v>7767</v>
      </c>
      <c r="D3481" s="237">
        <v>45999</v>
      </c>
      <c r="E3481" s="238"/>
      <c r="F3481" s="236"/>
      <c r="G3481" s="32" t="s">
        <v>7232</v>
      </c>
      <c r="H3481" s="238"/>
      <c r="I3481" s="235" t="s">
        <v>8350</v>
      </c>
      <c r="J3481" s="240" t="s">
        <v>1771</v>
      </c>
      <c r="K3481" s="333" t="s">
        <v>32</v>
      </c>
      <c r="L3481" s="21" t="str">
        <f>VLOOKUP($K3481,TONG_SL!$A:$D,2,0)</f>
        <v>Giò Tai Lưỡi Xào 250g</v>
      </c>
      <c r="N3481" s="21" t="str">
        <f t="shared" si="338"/>
        <v>K-C6</v>
      </c>
      <c r="Q3481" s="21" t="str">
        <f>VLOOKUP(K3481,TONG_SL!$A:$D,3,0)</f>
        <v>Túi</v>
      </c>
      <c r="R3481" s="106">
        <v>8</v>
      </c>
      <c r="S3481" s="220"/>
      <c r="T3481" s="220">
        <f>VLOOKUP(VLOOKUP(G3481,Ma_KH!$A:$R,18,0)&amp;K3481,Gia_MB!$A:$F,6,0)</f>
        <v>50182</v>
      </c>
      <c r="U3481" s="221">
        <f t="shared" si="334"/>
        <v>401456</v>
      </c>
      <c r="V3481" s="220"/>
      <c r="W3481" s="222">
        <f t="shared" si="335"/>
        <v>0</v>
      </c>
      <c r="X3481" s="223" t="str">
        <f t="shared" si="336"/>
        <v>8</v>
      </c>
      <c r="Y3481" s="220"/>
      <c r="Z3481" s="221">
        <f t="shared" si="337"/>
        <v>32116.48</v>
      </c>
      <c r="AA3481" s="5">
        <f>VLOOKUP(G3481,Ma_KH!$A:$R,14,0)</f>
        <v>60</v>
      </c>
    </row>
    <row r="3482" spans="1:27" hidden="1" x14ac:dyDescent="0.25">
      <c r="A3482" s="234">
        <v>45995</v>
      </c>
      <c r="B3482" s="235">
        <v>4180886136</v>
      </c>
      <c r="C3482" s="236" t="s">
        <v>7767</v>
      </c>
      <c r="D3482" s="237">
        <v>45999</v>
      </c>
      <c r="E3482" s="238"/>
      <c r="F3482" s="236"/>
      <c r="G3482" s="32" t="s">
        <v>7232</v>
      </c>
      <c r="H3482" s="238"/>
      <c r="I3482" s="235" t="s">
        <v>8350</v>
      </c>
      <c r="J3482" s="240" t="s">
        <v>1771</v>
      </c>
      <c r="K3482" s="333" t="s">
        <v>27</v>
      </c>
      <c r="L3482" s="21" t="str">
        <f>VLOOKUP($K3482,TONG_SL!$A:$D,2,0)</f>
        <v>Chân giò heo muối 300g</v>
      </c>
      <c r="N3482" s="21" t="str">
        <f t="shared" si="338"/>
        <v>K-C6</v>
      </c>
      <c r="Q3482" s="21" t="str">
        <f>VLOOKUP(K3482,TONG_SL!$A:$D,3,0)</f>
        <v>Túi</v>
      </c>
      <c r="R3482" s="106">
        <v>10</v>
      </c>
      <c r="S3482" s="220"/>
      <c r="T3482" s="220">
        <f>VLOOKUP(VLOOKUP(G3482,Ma_KH!$A:$R,18,0)&amp;K3482,Gia_MB!$A:$F,6,0)</f>
        <v>73431</v>
      </c>
      <c r="U3482" s="221">
        <f t="shared" si="334"/>
        <v>734310</v>
      </c>
      <c r="V3482" s="220"/>
      <c r="W3482" s="222">
        <f t="shared" si="335"/>
        <v>0</v>
      </c>
      <c r="X3482" s="223" t="str">
        <f t="shared" si="336"/>
        <v>8</v>
      </c>
      <c r="Y3482" s="220"/>
      <c r="Z3482" s="221">
        <f t="shared" si="337"/>
        <v>58744.800000000003</v>
      </c>
      <c r="AA3482" s="5">
        <f>VLOOKUP(G3482,Ma_KH!$A:$R,14,0)</f>
        <v>60</v>
      </c>
    </row>
    <row r="3483" spans="1:27" hidden="1" x14ac:dyDescent="0.25">
      <c r="A3483" s="234">
        <v>45995</v>
      </c>
      <c r="B3483" s="235">
        <v>4180886136</v>
      </c>
      <c r="C3483" s="236" t="s">
        <v>7767</v>
      </c>
      <c r="D3483" s="237">
        <v>45999</v>
      </c>
      <c r="E3483" s="238"/>
      <c r="F3483" s="236"/>
      <c r="G3483" s="32" t="s">
        <v>7232</v>
      </c>
      <c r="H3483" s="238"/>
      <c r="I3483" s="235" t="s">
        <v>8350</v>
      </c>
      <c r="J3483" s="240" t="s">
        <v>1771</v>
      </c>
      <c r="K3483" s="333" t="s">
        <v>48</v>
      </c>
      <c r="L3483" s="21" t="str">
        <f>VLOOKUP($K3483,TONG_SL!$A:$D,2,0)</f>
        <v>Mọc Nấm Hương 250g</v>
      </c>
      <c r="N3483" s="21" t="str">
        <f t="shared" si="338"/>
        <v>K-C6</v>
      </c>
      <c r="Q3483" s="21" t="str">
        <f>VLOOKUP(K3483,TONG_SL!$A:$D,3,0)</f>
        <v>Túi</v>
      </c>
      <c r="R3483" s="106">
        <v>4</v>
      </c>
      <c r="S3483" s="220"/>
      <c r="T3483" s="220">
        <f>VLOOKUP(VLOOKUP(G3483,Ma_KH!$A:$R,18,0)&amp;K3483,Gia_MB!$A:$F,6,0)</f>
        <v>46000</v>
      </c>
      <c r="U3483" s="221">
        <f t="shared" si="334"/>
        <v>184000</v>
      </c>
      <c r="V3483" s="220"/>
      <c r="W3483" s="222">
        <f t="shared" si="335"/>
        <v>0</v>
      </c>
      <c r="X3483" s="223" t="str">
        <f t="shared" si="336"/>
        <v>8</v>
      </c>
      <c r="Y3483" s="220"/>
      <c r="Z3483" s="221">
        <f t="shared" si="337"/>
        <v>14720</v>
      </c>
      <c r="AA3483" s="5">
        <f>VLOOKUP(G3483,Ma_KH!$A:$R,14,0)</f>
        <v>60</v>
      </c>
    </row>
    <row r="3484" spans="1:27" hidden="1" x14ac:dyDescent="0.25">
      <c r="A3484" s="234">
        <v>45995</v>
      </c>
      <c r="B3484" s="235">
        <v>4180886136</v>
      </c>
      <c r="C3484" s="236" t="s">
        <v>7767</v>
      </c>
      <c r="D3484" s="237">
        <v>45999</v>
      </c>
      <c r="E3484" s="238"/>
      <c r="F3484" s="236"/>
      <c r="G3484" s="32" t="s">
        <v>7232</v>
      </c>
      <c r="H3484" s="238"/>
      <c r="I3484" s="235" t="s">
        <v>8350</v>
      </c>
      <c r="J3484" s="240" t="s">
        <v>1771</v>
      </c>
      <c r="K3484" s="333" t="s">
        <v>30</v>
      </c>
      <c r="L3484" s="21" t="str">
        <f>VLOOKUP($K3484,TONG_SL!$A:$D,2,0)</f>
        <v>Gà muối 500g</v>
      </c>
      <c r="N3484" s="21" t="str">
        <f t="shared" si="338"/>
        <v>K-C6</v>
      </c>
      <c r="Q3484" s="21" t="str">
        <f>VLOOKUP(K3484,TONG_SL!$A:$D,3,0)</f>
        <v>Túi</v>
      </c>
      <c r="R3484" s="106">
        <v>6</v>
      </c>
      <c r="S3484" s="220"/>
      <c r="T3484" s="220">
        <f>VLOOKUP(VLOOKUP(G3484,Ma_KH!$A:$R,18,0)&amp;K3484,Gia_MB!$A:$F,6,0)</f>
        <v>111058</v>
      </c>
      <c r="U3484" s="221">
        <f t="shared" si="334"/>
        <v>666348</v>
      </c>
      <c r="V3484" s="220"/>
      <c r="W3484" s="222">
        <f t="shared" si="335"/>
        <v>0</v>
      </c>
      <c r="X3484" s="223" t="str">
        <f t="shared" si="336"/>
        <v>8</v>
      </c>
      <c r="Y3484" s="220"/>
      <c r="Z3484" s="221">
        <f t="shared" si="337"/>
        <v>53307.840000000004</v>
      </c>
      <c r="AA3484" s="5">
        <f>VLOOKUP(G3484,Ma_KH!$A:$R,14,0)</f>
        <v>60</v>
      </c>
    </row>
    <row r="3485" spans="1:27" hidden="1" x14ac:dyDescent="0.25">
      <c r="A3485" s="234">
        <v>45995</v>
      </c>
      <c r="B3485" s="235">
        <v>4180885363</v>
      </c>
      <c r="C3485" s="236" t="s">
        <v>7767</v>
      </c>
      <c r="D3485" s="237">
        <v>45999</v>
      </c>
      <c r="E3485" s="238"/>
      <c r="F3485" s="236"/>
      <c r="G3485" s="32" t="s">
        <v>7232</v>
      </c>
      <c r="H3485" s="238"/>
      <c r="I3485" s="235" t="s">
        <v>8351</v>
      </c>
      <c r="J3485" s="240" t="s">
        <v>1771</v>
      </c>
      <c r="K3485" s="333" t="s">
        <v>30</v>
      </c>
      <c r="L3485" s="21" t="str">
        <f>VLOOKUP($K3485,TONG_SL!$A:$D,2,0)</f>
        <v>Gà muối 500g</v>
      </c>
      <c r="N3485" s="21" t="str">
        <f t="shared" si="338"/>
        <v>K-C6</v>
      </c>
      <c r="Q3485" s="21" t="str">
        <f>VLOOKUP(K3485,TONG_SL!$A:$D,3,0)</f>
        <v>Túi</v>
      </c>
      <c r="R3485" s="106">
        <v>6</v>
      </c>
      <c r="S3485" s="220"/>
      <c r="T3485" s="220">
        <f>VLOOKUP(VLOOKUP(G3485,Ma_KH!$A:$R,18,0)&amp;K3485,Gia_MB!$A:$F,6,0)</f>
        <v>111058</v>
      </c>
      <c r="U3485" s="221">
        <f t="shared" si="334"/>
        <v>666348</v>
      </c>
      <c r="V3485" s="220"/>
      <c r="W3485" s="222">
        <f t="shared" si="335"/>
        <v>0</v>
      </c>
      <c r="X3485" s="223" t="str">
        <f t="shared" si="336"/>
        <v>8</v>
      </c>
      <c r="Y3485" s="220"/>
      <c r="Z3485" s="221">
        <f t="shared" si="337"/>
        <v>53307.840000000004</v>
      </c>
      <c r="AA3485" s="5">
        <f>VLOOKUP(G3485,Ma_KH!$A:$R,14,0)</f>
        <v>60</v>
      </c>
    </row>
    <row r="3486" spans="1:27" hidden="1" x14ac:dyDescent="0.25">
      <c r="A3486" s="234">
        <v>45995</v>
      </c>
      <c r="B3486" s="235">
        <v>4180885363</v>
      </c>
      <c r="C3486" s="236" t="s">
        <v>7767</v>
      </c>
      <c r="D3486" s="237">
        <v>45999</v>
      </c>
      <c r="E3486" s="238"/>
      <c r="F3486" s="236"/>
      <c r="G3486" s="32" t="s">
        <v>7232</v>
      </c>
      <c r="H3486" s="238"/>
      <c r="I3486" s="235" t="s">
        <v>8351</v>
      </c>
      <c r="J3486" s="240" t="s">
        <v>1771</v>
      </c>
      <c r="K3486" s="333" t="s">
        <v>48</v>
      </c>
      <c r="L3486" s="21" t="str">
        <f>VLOOKUP($K3486,TONG_SL!$A:$D,2,0)</f>
        <v>Mọc Nấm Hương 250g</v>
      </c>
      <c r="N3486" s="21" t="str">
        <f t="shared" si="338"/>
        <v>K-C6</v>
      </c>
      <c r="Q3486" s="21" t="str">
        <f>VLOOKUP(K3486,TONG_SL!$A:$D,3,0)</f>
        <v>Túi</v>
      </c>
      <c r="R3486" s="106">
        <v>6</v>
      </c>
      <c r="S3486" s="220"/>
      <c r="T3486" s="220">
        <f>VLOOKUP(VLOOKUP(G3486,Ma_KH!$A:$R,18,0)&amp;K3486,Gia_MB!$A:$F,6,0)</f>
        <v>46000</v>
      </c>
      <c r="U3486" s="221">
        <f t="shared" si="334"/>
        <v>276000</v>
      </c>
      <c r="V3486" s="220"/>
      <c r="W3486" s="222">
        <f t="shared" si="335"/>
        <v>0</v>
      </c>
      <c r="X3486" s="223" t="str">
        <f t="shared" si="336"/>
        <v>8</v>
      </c>
      <c r="Y3486" s="220"/>
      <c r="Z3486" s="221">
        <f t="shared" si="337"/>
        <v>22080</v>
      </c>
      <c r="AA3486" s="5">
        <f>VLOOKUP(G3486,Ma_KH!$A:$R,14,0)</f>
        <v>60</v>
      </c>
    </row>
    <row r="3487" spans="1:27" hidden="1" x14ac:dyDescent="0.25">
      <c r="A3487" s="234">
        <v>45995</v>
      </c>
      <c r="B3487" s="235">
        <v>4180885363</v>
      </c>
      <c r="C3487" s="236" t="s">
        <v>7767</v>
      </c>
      <c r="D3487" s="237">
        <v>45999</v>
      </c>
      <c r="E3487" s="238"/>
      <c r="F3487" s="236"/>
      <c r="G3487" s="32" t="s">
        <v>7232</v>
      </c>
      <c r="H3487" s="238"/>
      <c r="I3487" s="235" t="s">
        <v>8351</v>
      </c>
      <c r="J3487" s="240" t="s">
        <v>1771</v>
      </c>
      <c r="K3487" s="333" t="s">
        <v>27</v>
      </c>
      <c r="L3487" s="21" t="str">
        <f>VLOOKUP($K3487,TONG_SL!$A:$D,2,0)</f>
        <v>Chân giò heo muối 300g</v>
      </c>
      <c r="N3487" s="21" t="str">
        <f t="shared" si="338"/>
        <v>K-C6</v>
      </c>
      <c r="Q3487" s="21" t="str">
        <f>VLOOKUP(K3487,TONG_SL!$A:$D,3,0)</f>
        <v>Túi</v>
      </c>
      <c r="R3487" s="106">
        <v>10</v>
      </c>
      <c r="S3487" s="220"/>
      <c r="T3487" s="220">
        <f>VLOOKUP(VLOOKUP(G3487,Ma_KH!$A:$R,18,0)&amp;K3487,Gia_MB!$A:$F,6,0)</f>
        <v>73431</v>
      </c>
      <c r="U3487" s="221">
        <f t="shared" si="334"/>
        <v>734310</v>
      </c>
      <c r="V3487" s="220"/>
      <c r="W3487" s="222">
        <f t="shared" si="335"/>
        <v>0</v>
      </c>
      <c r="X3487" s="223" t="str">
        <f t="shared" si="336"/>
        <v>8</v>
      </c>
      <c r="Y3487" s="220"/>
      <c r="Z3487" s="221">
        <f t="shared" si="337"/>
        <v>58744.800000000003</v>
      </c>
      <c r="AA3487" s="5">
        <f>VLOOKUP(G3487,Ma_KH!$A:$R,14,0)</f>
        <v>60</v>
      </c>
    </row>
    <row r="3488" spans="1:27" hidden="1" x14ac:dyDescent="0.25">
      <c r="A3488" s="234">
        <v>45995</v>
      </c>
      <c r="B3488" s="235">
        <v>4180885363</v>
      </c>
      <c r="C3488" s="236" t="s">
        <v>7767</v>
      </c>
      <c r="D3488" s="237">
        <v>45999</v>
      </c>
      <c r="E3488" s="238"/>
      <c r="F3488" s="236"/>
      <c r="G3488" s="32" t="s">
        <v>7232</v>
      </c>
      <c r="H3488" s="238"/>
      <c r="I3488" s="235" t="s">
        <v>8351</v>
      </c>
      <c r="J3488" s="240" t="s">
        <v>1771</v>
      </c>
      <c r="K3488" s="333" t="s">
        <v>32</v>
      </c>
      <c r="L3488" s="21" t="str">
        <f>VLOOKUP($K3488,TONG_SL!$A:$D,2,0)</f>
        <v>Giò Tai Lưỡi Xào 250g</v>
      </c>
      <c r="N3488" s="21" t="str">
        <f t="shared" si="338"/>
        <v>K-C6</v>
      </c>
      <c r="Q3488" s="21" t="str">
        <f>VLOOKUP(K3488,TONG_SL!$A:$D,3,0)</f>
        <v>Túi</v>
      </c>
      <c r="R3488" s="106">
        <v>8</v>
      </c>
      <c r="S3488" s="220"/>
      <c r="T3488" s="220">
        <f>VLOOKUP(VLOOKUP(G3488,Ma_KH!$A:$R,18,0)&amp;K3488,Gia_MB!$A:$F,6,0)</f>
        <v>50182</v>
      </c>
      <c r="U3488" s="221">
        <f t="shared" si="334"/>
        <v>401456</v>
      </c>
      <c r="V3488" s="220"/>
      <c r="W3488" s="222">
        <f t="shared" si="335"/>
        <v>0</v>
      </c>
      <c r="X3488" s="223" t="str">
        <f t="shared" si="336"/>
        <v>8</v>
      </c>
      <c r="Y3488" s="220"/>
      <c r="Z3488" s="221">
        <f t="shared" si="337"/>
        <v>32116.48</v>
      </c>
      <c r="AA3488" s="5">
        <f>VLOOKUP(G3488,Ma_KH!$A:$R,14,0)</f>
        <v>60</v>
      </c>
    </row>
    <row r="3489" spans="1:27" hidden="1" x14ac:dyDescent="0.25">
      <c r="A3489" s="234">
        <v>45995</v>
      </c>
      <c r="B3489" s="235">
        <v>4180885363</v>
      </c>
      <c r="C3489" s="236" t="s">
        <v>7767</v>
      </c>
      <c r="D3489" s="237">
        <v>45999</v>
      </c>
      <c r="E3489" s="238"/>
      <c r="F3489" s="236"/>
      <c r="G3489" s="32" t="s">
        <v>7232</v>
      </c>
      <c r="H3489" s="238"/>
      <c r="I3489" s="235" t="s">
        <v>8351</v>
      </c>
      <c r="J3489" s="240" t="s">
        <v>1771</v>
      </c>
      <c r="K3489" s="333" t="s">
        <v>7153</v>
      </c>
      <c r="L3489" s="21" t="str">
        <f>VLOOKUP($K3489,TONG_SL!$A:$D,2,0)</f>
        <v>Tai heo muối 200g</v>
      </c>
      <c r="N3489" s="21" t="str">
        <f t="shared" si="338"/>
        <v>K-C6</v>
      </c>
      <c r="Q3489" s="21" t="str">
        <f>VLOOKUP(K3489,TONG_SL!$A:$D,3,0)</f>
        <v>Túi</v>
      </c>
      <c r="R3489" s="106">
        <v>6</v>
      </c>
      <c r="S3489" s="220"/>
      <c r="T3489" s="220">
        <f>VLOOKUP(VLOOKUP(G3489,Ma_KH!$A:$R,18,0)&amp;K3489,Gia_MB!$A:$F,6,0)</f>
        <v>55595</v>
      </c>
      <c r="U3489" s="221">
        <f t="shared" si="334"/>
        <v>333570</v>
      </c>
      <c r="V3489" s="220"/>
      <c r="W3489" s="222">
        <f t="shared" si="335"/>
        <v>0</v>
      </c>
      <c r="X3489" s="223" t="str">
        <f t="shared" si="336"/>
        <v>8</v>
      </c>
      <c r="Y3489" s="220"/>
      <c r="Z3489" s="221">
        <f t="shared" si="337"/>
        <v>26685.600000000002</v>
      </c>
      <c r="AA3489" s="5">
        <f>VLOOKUP(G3489,Ma_KH!$A:$R,14,0)</f>
        <v>60</v>
      </c>
    </row>
    <row r="3490" spans="1:27" hidden="1" x14ac:dyDescent="0.25">
      <c r="A3490" s="234">
        <v>45995</v>
      </c>
      <c r="B3490" s="235">
        <v>4180885936</v>
      </c>
      <c r="C3490" s="236" t="s">
        <v>7767</v>
      </c>
      <c r="D3490" s="237">
        <v>45999</v>
      </c>
      <c r="E3490" s="238"/>
      <c r="F3490" s="236"/>
      <c r="G3490" s="32" t="s">
        <v>7784</v>
      </c>
      <c r="H3490" s="238"/>
      <c r="I3490" s="235" t="s">
        <v>8352</v>
      </c>
      <c r="J3490" s="240" t="s">
        <v>1771</v>
      </c>
      <c r="K3490" s="333" t="s">
        <v>30</v>
      </c>
      <c r="L3490" s="21" t="str">
        <f>VLOOKUP($K3490,TONG_SL!$A:$D,2,0)</f>
        <v>Gà muối 500g</v>
      </c>
      <c r="N3490" s="21" t="str">
        <f t="shared" si="338"/>
        <v>K-C6</v>
      </c>
      <c r="Q3490" s="21" t="str">
        <f>VLOOKUP(K3490,TONG_SL!$A:$D,3,0)</f>
        <v>Túi</v>
      </c>
      <c r="R3490" s="106">
        <v>6</v>
      </c>
      <c r="S3490" s="220"/>
      <c r="T3490" s="220">
        <f>VLOOKUP(VLOOKUP(G3490,Ma_KH!$A:$R,18,0)&amp;K3490,Gia_MB!$A:$F,6,0)</f>
        <v>111058</v>
      </c>
      <c r="U3490" s="221">
        <f t="shared" si="334"/>
        <v>666348</v>
      </c>
      <c r="V3490" s="220"/>
      <c r="W3490" s="222">
        <f t="shared" si="335"/>
        <v>0</v>
      </c>
      <c r="X3490" s="223" t="str">
        <f t="shared" si="336"/>
        <v>8</v>
      </c>
      <c r="Y3490" s="220"/>
      <c r="Z3490" s="221">
        <f t="shared" si="337"/>
        <v>53307.840000000004</v>
      </c>
      <c r="AA3490" s="5">
        <f>VLOOKUP(G3490,Ma_KH!$A:$R,14,0)</f>
        <v>60</v>
      </c>
    </row>
    <row r="3491" spans="1:27" hidden="1" x14ac:dyDescent="0.25">
      <c r="A3491" s="234">
        <v>45995</v>
      </c>
      <c r="B3491" s="235">
        <v>4180885936</v>
      </c>
      <c r="C3491" s="236" t="s">
        <v>7767</v>
      </c>
      <c r="D3491" s="237">
        <v>45999</v>
      </c>
      <c r="E3491" s="238"/>
      <c r="F3491" s="236"/>
      <c r="G3491" s="32" t="s">
        <v>7784</v>
      </c>
      <c r="H3491" s="238"/>
      <c r="I3491" s="235" t="s">
        <v>8352</v>
      </c>
      <c r="J3491" s="240" t="s">
        <v>1771</v>
      </c>
      <c r="K3491" s="333" t="s">
        <v>48</v>
      </c>
      <c r="L3491" s="21" t="str">
        <f>VLOOKUP($K3491,TONG_SL!$A:$D,2,0)</f>
        <v>Mọc Nấm Hương 250g</v>
      </c>
      <c r="N3491" s="21" t="str">
        <f t="shared" si="338"/>
        <v>K-C6</v>
      </c>
      <c r="Q3491" s="21" t="str">
        <f>VLOOKUP(K3491,TONG_SL!$A:$D,3,0)</f>
        <v>Túi</v>
      </c>
      <c r="R3491" s="106">
        <v>6</v>
      </c>
      <c r="S3491" s="220"/>
      <c r="T3491" s="220">
        <f>VLOOKUP(VLOOKUP(G3491,Ma_KH!$A:$R,18,0)&amp;K3491,Gia_MB!$A:$F,6,0)</f>
        <v>46000</v>
      </c>
      <c r="U3491" s="221">
        <f t="shared" si="334"/>
        <v>276000</v>
      </c>
      <c r="V3491" s="220"/>
      <c r="W3491" s="222">
        <f t="shared" si="335"/>
        <v>0</v>
      </c>
      <c r="X3491" s="223" t="str">
        <f t="shared" si="336"/>
        <v>8</v>
      </c>
      <c r="Y3491" s="220"/>
      <c r="Z3491" s="221">
        <f t="shared" si="337"/>
        <v>22080</v>
      </c>
      <c r="AA3491" s="5">
        <f>VLOOKUP(G3491,Ma_KH!$A:$R,14,0)</f>
        <v>60</v>
      </c>
    </row>
    <row r="3492" spans="1:27" hidden="1" x14ac:dyDescent="0.25">
      <c r="A3492" s="234">
        <v>45995</v>
      </c>
      <c r="B3492" s="235">
        <v>4180885936</v>
      </c>
      <c r="C3492" s="236" t="s">
        <v>7767</v>
      </c>
      <c r="D3492" s="237">
        <v>45999</v>
      </c>
      <c r="E3492" s="238"/>
      <c r="F3492" s="236"/>
      <c r="G3492" s="32" t="s">
        <v>7784</v>
      </c>
      <c r="H3492" s="238"/>
      <c r="I3492" s="235" t="s">
        <v>8352</v>
      </c>
      <c r="J3492" s="240" t="s">
        <v>1771</v>
      </c>
      <c r="K3492" s="333" t="s">
        <v>7187</v>
      </c>
      <c r="L3492" s="21" t="str">
        <f>VLOOKUP($K3492,TONG_SL!$A:$D,2,0)</f>
        <v>Chân giò heo muối 300g</v>
      </c>
      <c r="N3492" s="21" t="str">
        <f t="shared" si="338"/>
        <v>K-C6</v>
      </c>
      <c r="Q3492" s="21" t="str">
        <f>VLOOKUP(K3492,TONG_SL!$A:$D,3,0)</f>
        <v>Túi</v>
      </c>
      <c r="R3492" s="106">
        <v>10</v>
      </c>
      <c r="S3492" s="220"/>
      <c r="T3492" s="220">
        <f>VLOOKUP(VLOOKUP(G3492,Ma_KH!$A:$R,18,0)&amp;K3492,Gia_MB!$A:$F,6,0)</f>
        <v>73431</v>
      </c>
      <c r="U3492" s="221">
        <f t="shared" si="334"/>
        <v>734310</v>
      </c>
      <c r="V3492" s="220"/>
      <c r="W3492" s="222">
        <f t="shared" si="335"/>
        <v>0</v>
      </c>
      <c r="X3492" s="223" t="str">
        <f t="shared" si="336"/>
        <v>8</v>
      </c>
      <c r="Y3492" s="220"/>
      <c r="Z3492" s="221">
        <f t="shared" si="337"/>
        <v>58744.800000000003</v>
      </c>
      <c r="AA3492" s="5">
        <f>VLOOKUP(G3492,Ma_KH!$A:$R,14,0)</f>
        <v>60</v>
      </c>
    </row>
    <row r="3493" spans="1:27" hidden="1" x14ac:dyDescent="0.25">
      <c r="A3493" s="234">
        <v>45995</v>
      </c>
      <c r="B3493" s="235">
        <v>4180885936</v>
      </c>
      <c r="C3493" s="236" t="s">
        <v>7767</v>
      </c>
      <c r="D3493" s="237">
        <v>45999</v>
      </c>
      <c r="E3493" s="238"/>
      <c r="F3493" s="236"/>
      <c r="G3493" s="32" t="s">
        <v>7784</v>
      </c>
      <c r="H3493" s="238"/>
      <c r="I3493" s="235" t="s">
        <v>8352</v>
      </c>
      <c r="J3493" s="240" t="s">
        <v>1771</v>
      </c>
      <c r="K3493" s="333" t="s">
        <v>32</v>
      </c>
      <c r="L3493" s="21" t="str">
        <f>VLOOKUP($K3493,TONG_SL!$A:$D,2,0)</f>
        <v>Giò Tai Lưỡi Xào 250g</v>
      </c>
      <c r="N3493" s="21" t="str">
        <f t="shared" si="338"/>
        <v>K-C6</v>
      </c>
      <c r="Q3493" s="21" t="str">
        <f>VLOOKUP(K3493,TONG_SL!$A:$D,3,0)</f>
        <v>Túi</v>
      </c>
      <c r="R3493" s="106">
        <v>8</v>
      </c>
      <c r="S3493" s="220"/>
      <c r="T3493" s="220">
        <f>VLOOKUP(VLOOKUP(G3493,Ma_KH!$A:$R,18,0)&amp;K3493,Gia_MB!$A:$F,6,0)</f>
        <v>50182</v>
      </c>
      <c r="U3493" s="221">
        <f t="shared" si="334"/>
        <v>401456</v>
      </c>
      <c r="V3493" s="220"/>
      <c r="W3493" s="222">
        <f t="shared" si="335"/>
        <v>0</v>
      </c>
      <c r="X3493" s="223" t="str">
        <f t="shared" si="336"/>
        <v>8</v>
      </c>
      <c r="Y3493" s="220"/>
      <c r="Z3493" s="221">
        <f t="shared" si="337"/>
        <v>32116.48</v>
      </c>
      <c r="AA3493" s="5">
        <f>VLOOKUP(G3493,Ma_KH!$A:$R,14,0)</f>
        <v>60</v>
      </c>
    </row>
    <row r="3494" spans="1:27" hidden="1" x14ac:dyDescent="0.25">
      <c r="A3494" s="234">
        <v>45995</v>
      </c>
      <c r="B3494" s="235">
        <v>4180885936</v>
      </c>
      <c r="C3494" s="236" t="s">
        <v>7767</v>
      </c>
      <c r="D3494" s="237">
        <v>45999</v>
      </c>
      <c r="E3494" s="238"/>
      <c r="F3494" s="236"/>
      <c r="G3494" s="32" t="s">
        <v>7784</v>
      </c>
      <c r="H3494" s="238"/>
      <c r="I3494" s="235" t="s">
        <v>8352</v>
      </c>
      <c r="J3494" s="240" t="s">
        <v>1771</v>
      </c>
      <c r="K3494" s="333" t="s">
        <v>7153</v>
      </c>
      <c r="L3494" s="21" t="str">
        <f>VLOOKUP($K3494,TONG_SL!$A:$D,2,0)</f>
        <v>Tai heo muối 200g</v>
      </c>
      <c r="N3494" s="21" t="str">
        <f t="shared" si="338"/>
        <v>K-C6</v>
      </c>
      <c r="Q3494" s="21" t="str">
        <f>VLOOKUP(K3494,TONG_SL!$A:$D,3,0)</f>
        <v>Túi</v>
      </c>
      <c r="R3494" s="106">
        <v>6</v>
      </c>
      <c r="S3494" s="220"/>
      <c r="T3494" s="220">
        <f>VLOOKUP(VLOOKUP(G3494,Ma_KH!$A:$R,18,0)&amp;K3494,Gia_MB!$A:$F,6,0)</f>
        <v>55595</v>
      </c>
      <c r="U3494" s="221">
        <f t="shared" si="334"/>
        <v>333570</v>
      </c>
      <c r="V3494" s="220"/>
      <c r="W3494" s="222">
        <f t="shared" si="335"/>
        <v>0</v>
      </c>
      <c r="X3494" s="223" t="str">
        <f t="shared" si="336"/>
        <v>8</v>
      </c>
      <c r="Y3494" s="220"/>
      <c r="Z3494" s="221">
        <f t="shared" si="337"/>
        <v>26685.600000000002</v>
      </c>
      <c r="AA3494" s="5">
        <f>VLOOKUP(G3494,Ma_KH!$A:$R,14,0)</f>
        <v>60</v>
      </c>
    </row>
    <row r="3495" spans="1:27" hidden="1" x14ac:dyDescent="0.25">
      <c r="A3495" s="234">
        <v>45995</v>
      </c>
      <c r="B3495" s="235">
        <v>4180885356</v>
      </c>
      <c r="C3495" s="236" t="s">
        <v>7767</v>
      </c>
      <c r="D3495" s="237">
        <v>45999</v>
      </c>
      <c r="E3495" s="238"/>
      <c r="F3495" s="236"/>
      <c r="G3495" s="32" t="s">
        <v>7784</v>
      </c>
      <c r="H3495" s="238"/>
      <c r="I3495" s="235" t="s">
        <v>8353</v>
      </c>
      <c r="J3495" s="240" t="s">
        <v>1771</v>
      </c>
      <c r="K3495" s="333" t="s">
        <v>48</v>
      </c>
      <c r="L3495" s="21" t="str">
        <f>VLOOKUP($K3495,TONG_SL!$A:$D,2,0)</f>
        <v>Mọc Nấm Hương 250g</v>
      </c>
      <c r="N3495" s="21" t="str">
        <f t="shared" si="338"/>
        <v>K-C6</v>
      </c>
      <c r="Q3495" s="21" t="str">
        <f>VLOOKUP(K3495,TONG_SL!$A:$D,3,0)</f>
        <v>Túi</v>
      </c>
      <c r="R3495" s="106">
        <v>6</v>
      </c>
      <c r="S3495" s="220"/>
      <c r="T3495" s="220">
        <f>VLOOKUP(VLOOKUP(G3495,Ma_KH!$A:$R,18,0)&amp;K3495,Gia_MB!$A:$F,6,0)</f>
        <v>46000</v>
      </c>
      <c r="U3495" s="221">
        <f t="shared" si="334"/>
        <v>276000</v>
      </c>
      <c r="V3495" s="220"/>
      <c r="W3495" s="222">
        <f t="shared" si="335"/>
        <v>0</v>
      </c>
      <c r="X3495" s="223" t="str">
        <f t="shared" si="336"/>
        <v>8</v>
      </c>
      <c r="Y3495" s="220"/>
      <c r="Z3495" s="221">
        <f t="shared" si="337"/>
        <v>22080</v>
      </c>
      <c r="AA3495" s="5">
        <f>VLOOKUP(G3495,Ma_KH!$A:$R,14,0)</f>
        <v>60</v>
      </c>
    </row>
    <row r="3496" spans="1:27" hidden="1" x14ac:dyDescent="0.25">
      <c r="A3496" s="234">
        <v>45995</v>
      </c>
      <c r="B3496" s="235">
        <v>4180885356</v>
      </c>
      <c r="C3496" s="236" t="s">
        <v>7767</v>
      </c>
      <c r="D3496" s="237">
        <v>45999</v>
      </c>
      <c r="E3496" s="238"/>
      <c r="F3496" s="236"/>
      <c r="G3496" s="32" t="s">
        <v>7784</v>
      </c>
      <c r="H3496" s="238"/>
      <c r="I3496" s="235" t="s">
        <v>8353</v>
      </c>
      <c r="J3496" s="240" t="s">
        <v>1771</v>
      </c>
      <c r="K3496" s="333" t="s">
        <v>30</v>
      </c>
      <c r="L3496" s="21" t="str">
        <f>VLOOKUP($K3496,TONG_SL!$A:$D,2,0)</f>
        <v>Gà muối 500g</v>
      </c>
      <c r="N3496" s="21" t="str">
        <f t="shared" si="338"/>
        <v>K-C6</v>
      </c>
      <c r="Q3496" s="21" t="str">
        <f>VLOOKUP(K3496,TONG_SL!$A:$D,3,0)</f>
        <v>Túi</v>
      </c>
      <c r="R3496" s="106">
        <v>7</v>
      </c>
      <c r="S3496" s="220"/>
      <c r="T3496" s="220">
        <f>VLOOKUP(VLOOKUP(G3496,Ma_KH!$A:$R,18,0)&amp;K3496,Gia_MB!$A:$F,6,0)</f>
        <v>111058</v>
      </c>
      <c r="U3496" s="221">
        <f t="shared" si="334"/>
        <v>777406</v>
      </c>
      <c r="V3496" s="220"/>
      <c r="W3496" s="222">
        <f t="shared" si="335"/>
        <v>0</v>
      </c>
      <c r="X3496" s="223" t="str">
        <f t="shared" si="336"/>
        <v>8</v>
      </c>
      <c r="Y3496" s="220"/>
      <c r="Z3496" s="221">
        <f t="shared" si="337"/>
        <v>62192.480000000003</v>
      </c>
      <c r="AA3496" s="5">
        <f>VLOOKUP(G3496,Ma_KH!$A:$R,14,0)</f>
        <v>60</v>
      </c>
    </row>
    <row r="3497" spans="1:27" hidden="1" x14ac:dyDescent="0.25">
      <c r="A3497" s="234">
        <v>45995</v>
      </c>
      <c r="B3497" s="235">
        <v>4180885356</v>
      </c>
      <c r="C3497" s="236" t="s">
        <v>7767</v>
      </c>
      <c r="D3497" s="237">
        <v>45999</v>
      </c>
      <c r="E3497" s="238"/>
      <c r="F3497" s="236"/>
      <c r="G3497" s="32" t="s">
        <v>7784</v>
      </c>
      <c r="H3497" s="238"/>
      <c r="I3497" s="235" t="s">
        <v>8353</v>
      </c>
      <c r="J3497" s="240" t="s">
        <v>1771</v>
      </c>
      <c r="K3497" s="333" t="s">
        <v>7153</v>
      </c>
      <c r="L3497" s="21" t="str">
        <f>VLOOKUP($K3497,TONG_SL!$A:$D,2,0)</f>
        <v>Tai heo muối 200g</v>
      </c>
      <c r="N3497" s="21" t="str">
        <f t="shared" si="338"/>
        <v>K-C6</v>
      </c>
      <c r="Q3497" s="21" t="str">
        <f>VLOOKUP(K3497,TONG_SL!$A:$D,3,0)</f>
        <v>Túi</v>
      </c>
      <c r="R3497" s="106">
        <v>6</v>
      </c>
      <c r="S3497" s="220"/>
      <c r="T3497" s="220">
        <f>VLOOKUP(VLOOKUP(G3497,Ma_KH!$A:$R,18,0)&amp;K3497,Gia_MB!$A:$F,6,0)</f>
        <v>55595</v>
      </c>
      <c r="U3497" s="221">
        <f t="shared" si="334"/>
        <v>333570</v>
      </c>
      <c r="V3497" s="220"/>
      <c r="W3497" s="222">
        <f t="shared" si="335"/>
        <v>0</v>
      </c>
      <c r="X3497" s="223" t="str">
        <f t="shared" si="336"/>
        <v>8</v>
      </c>
      <c r="Y3497" s="220"/>
      <c r="Z3497" s="221">
        <f t="shared" si="337"/>
        <v>26685.600000000002</v>
      </c>
      <c r="AA3497" s="5">
        <f>VLOOKUP(G3497,Ma_KH!$A:$R,14,0)</f>
        <v>60</v>
      </c>
    </row>
    <row r="3498" spans="1:27" hidden="1" x14ac:dyDescent="0.25">
      <c r="A3498" s="234">
        <v>45995</v>
      </c>
      <c r="B3498" s="235">
        <v>4180885356</v>
      </c>
      <c r="C3498" s="236" t="s">
        <v>7767</v>
      </c>
      <c r="D3498" s="237">
        <v>45999</v>
      </c>
      <c r="E3498" s="238"/>
      <c r="F3498" s="236"/>
      <c r="G3498" s="32" t="s">
        <v>7784</v>
      </c>
      <c r="H3498" s="238"/>
      <c r="I3498" s="235" t="s">
        <v>8353</v>
      </c>
      <c r="J3498" s="240" t="s">
        <v>1771</v>
      </c>
      <c r="K3498" s="333" t="s">
        <v>32</v>
      </c>
      <c r="L3498" s="21" t="str">
        <f>VLOOKUP($K3498,TONG_SL!$A:$D,2,0)</f>
        <v>Giò Tai Lưỡi Xào 250g</v>
      </c>
      <c r="N3498" s="21" t="str">
        <f t="shared" si="338"/>
        <v>K-C6</v>
      </c>
      <c r="Q3498" s="21" t="str">
        <f>VLOOKUP(K3498,TONG_SL!$A:$D,3,0)</f>
        <v>Túi</v>
      </c>
      <c r="R3498" s="106">
        <v>10</v>
      </c>
      <c r="S3498" s="220"/>
      <c r="T3498" s="220">
        <f>VLOOKUP(VLOOKUP(G3498,Ma_KH!$A:$R,18,0)&amp;K3498,Gia_MB!$A:$F,6,0)</f>
        <v>50182</v>
      </c>
      <c r="U3498" s="221">
        <f t="shared" si="334"/>
        <v>501820</v>
      </c>
      <c r="V3498" s="220"/>
      <c r="W3498" s="222">
        <f t="shared" si="335"/>
        <v>0</v>
      </c>
      <c r="X3498" s="223" t="str">
        <f t="shared" si="336"/>
        <v>8</v>
      </c>
      <c r="Y3498" s="220"/>
      <c r="Z3498" s="221">
        <f t="shared" si="337"/>
        <v>40145.599999999999</v>
      </c>
      <c r="AA3498" s="5">
        <f>VLOOKUP(G3498,Ma_KH!$A:$R,14,0)</f>
        <v>60</v>
      </c>
    </row>
    <row r="3499" spans="1:27" hidden="1" x14ac:dyDescent="0.25">
      <c r="A3499" s="234">
        <v>45995</v>
      </c>
      <c r="B3499" s="235">
        <v>4180885356</v>
      </c>
      <c r="C3499" s="236" t="s">
        <v>7767</v>
      </c>
      <c r="D3499" s="237">
        <v>45999</v>
      </c>
      <c r="E3499" s="238"/>
      <c r="F3499" s="236"/>
      <c r="G3499" s="32" t="s">
        <v>7784</v>
      </c>
      <c r="H3499" s="238"/>
      <c r="I3499" s="235" t="s">
        <v>8353</v>
      </c>
      <c r="J3499" s="240" t="s">
        <v>1771</v>
      </c>
      <c r="K3499" s="333" t="s">
        <v>7187</v>
      </c>
      <c r="L3499" s="21" t="str">
        <f>VLOOKUP($K3499,TONG_SL!$A:$D,2,0)</f>
        <v>Chân giò heo muối 300g</v>
      </c>
      <c r="N3499" s="21" t="str">
        <f t="shared" si="338"/>
        <v>K-C6</v>
      </c>
      <c r="Q3499" s="21" t="str">
        <f>VLOOKUP(K3499,TONG_SL!$A:$D,3,0)</f>
        <v>Túi</v>
      </c>
      <c r="R3499" s="106">
        <v>11</v>
      </c>
      <c r="S3499" s="220"/>
      <c r="T3499" s="220">
        <f>VLOOKUP(VLOOKUP(G3499,Ma_KH!$A:$R,18,0)&amp;K3499,Gia_MB!$A:$F,6,0)</f>
        <v>73431</v>
      </c>
      <c r="U3499" s="221">
        <f t="shared" si="334"/>
        <v>807741</v>
      </c>
      <c r="V3499" s="220"/>
      <c r="W3499" s="222">
        <f t="shared" si="335"/>
        <v>0</v>
      </c>
      <c r="X3499" s="223" t="str">
        <f t="shared" si="336"/>
        <v>8</v>
      </c>
      <c r="Y3499" s="220"/>
      <c r="Z3499" s="221">
        <f t="shared" si="337"/>
        <v>64619.28</v>
      </c>
      <c r="AA3499" s="5">
        <f>VLOOKUP(G3499,Ma_KH!$A:$R,14,0)</f>
        <v>60</v>
      </c>
    </row>
    <row r="3500" spans="1:27" hidden="1" x14ac:dyDescent="0.25">
      <c r="A3500" s="234">
        <v>45995</v>
      </c>
      <c r="B3500" s="235">
        <v>4180886107</v>
      </c>
      <c r="C3500" s="236" t="s">
        <v>7767</v>
      </c>
      <c r="D3500" s="237">
        <v>45999</v>
      </c>
      <c r="E3500" s="238"/>
      <c r="F3500" s="236"/>
      <c r="G3500" s="32" t="s">
        <v>7784</v>
      </c>
      <c r="H3500" s="238"/>
      <c r="I3500" s="235" t="s">
        <v>8354</v>
      </c>
      <c r="J3500" s="240" t="s">
        <v>1771</v>
      </c>
      <c r="K3500" s="333" t="s">
        <v>30</v>
      </c>
      <c r="L3500" s="21" t="str">
        <f>VLOOKUP($K3500,TONG_SL!$A:$D,2,0)</f>
        <v>Gà muối 500g</v>
      </c>
      <c r="N3500" s="21" t="str">
        <f t="shared" si="338"/>
        <v>K-C6</v>
      </c>
      <c r="Q3500" s="21" t="str">
        <f>VLOOKUP(K3500,TONG_SL!$A:$D,3,0)</f>
        <v>Túi</v>
      </c>
      <c r="R3500" s="106">
        <v>6</v>
      </c>
      <c r="S3500" s="220"/>
      <c r="T3500" s="220">
        <f>VLOOKUP(VLOOKUP(G3500,Ma_KH!$A:$R,18,0)&amp;K3500,Gia_MB!$A:$F,6,0)</f>
        <v>111058</v>
      </c>
      <c r="U3500" s="221">
        <f t="shared" si="334"/>
        <v>666348</v>
      </c>
      <c r="V3500" s="220"/>
      <c r="W3500" s="222">
        <f t="shared" si="335"/>
        <v>0</v>
      </c>
      <c r="X3500" s="223" t="str">
        <f t="shared" si="336"/>
        <v>8</v>
      </c>
      <c r="Y3500" s="220"/>
      <c r="Z3500" s="221">
        <f t="shared" si="337"/>
        <v>53307.840000000004</v>
      </c>
      <c r="AA3500" s="5">
        <f>VLOOKUP(G3500,Ma_KH!$A:$R,14,0)</f>
        <v>60</v>
      </c>
    </row>
    <row r="3501" spans="1:27" hidden="1" x14ac:dyDescent="0.25">
      <c r="A3501" s="234">
        <v>45995</v>
      </c>
      <c r="B3501" s="235">
        <v>4180886107</v>
      </c>
      <c r="C3501" s="236" t="s">
        <v>7767</v>
      </c>
      <c r="D3501" s="237">
        <v>45999</v>
      </c>
      <c r="E3501" s="238"/>
      <c r="F3501" s="236"/>
      <c r="G3501" s="32" t="s">
        <v>7784</v>
      </c>
      <c r="H3501" s="238"/>
      <c r="I3501" s="235" t="s">
        <v>8354</v>
      </c>
      <c r="J3501" s="240" t="s">
        <v>1771</v>
      </c>
      <c r="K3501" s="333" t="s">
        <v>48</v>
      </c>
      <c r="L3501" s="21" t="str">
        <f>VLOOKUP($K3501,TONG_SL!$A:$D,2,0)</f>
        <v>Mọc Nấm Hương 250g</v>
      </c>
      <c r="N3501" s="21" t="str">
        <f t="shared" si="338"/>
        <v>K-C6</v>
      </c>
      <c r="Q3501" s="21" t="str">
        <f>VLOOKUP(K3501,TONG_SL!$A:$D,3,0)</f>
        <v>Túi</v>
      </c>
      <c r="R3501" s="106">
        <v>6</v>
      </c>
      <c r="S3501" s="220"/>
      <c r="T3501" s="220">
        <f>VLOOKUP(VLOOKUP(G3501,Ma_KH!$A:$R,18,0)&amp;K3501,Gia_MB!$A:$F,6,0)</f>
        <v>46000</v>
      </c>
      <c r="U3501" s="221">
        <f t="shared" si="334"/>
        <v>276000</v>
      </c>
      <c r="V3501" s="220"/>
      <c r="W3501" s="222">
        <f t="shared" si="335"/>
        <v>0</v>
      </c>
      <c r="X3501" s="223" t="str">
        <f t="shared" si="336"/>
        <v>8</v>
      </c>
      <c r="Y3501" s="220"/>
      <c r="Z3501" s="221">
        <f t="shared" si="337"/>
        <v>22080</v>
      </c>
      <c r="AA3501" s="5">
        <f>VLOOKUP(G3501,Ma_KH!$A:$R,14,0)</f>
        <v>60</v>
      </c>
    </row>
    <row r="3502" spans="1:27" hidden="1" x14ac:dyDescent="0.25">
      <c r="A3502" s="234">
        <v>45995</v>
      </c>
      <c r="B3502" s="235">
        <v>4180886107</v>
      </c>
      <c r="C3502" s="236" t="s">
        <v>7767</v>
      </c>
      <c r="D3502" s="237">
        <v>45999</v>
      </c>
      <c r="E3502" s="238"/>
      <c r="F3502" s="236"/>
      <c r="G3502" s="32" t="s">
        <v>7784</v>
      </c>
      <c r="H3502" s="238"/>
      <c r="I3502" s="235" t="s">
        <v>8354</v>
      </c>
      <c r="J3502" s="240" t="s">
        <v>1771</v>
      </c>
      <c r="K3502" s="333" t="s">
        <v>7187</v>
      </c>
      <c r="L3502" s="21" t="str">
        <f>VLOOKUP($K3502,TONG_SL!$A:$D,2,0)</f>
        <v>Chân giò heo muối 300g</v>
      </c>
      <c r="N3502" s="21" t="str">
        <f t="shared" si="338"/>
        <v>K-C6</v>
      </c>
      <c r="Q3502" s="21" t="str">
        <f>VLOOKUP(K3502,TONG_SL!$A:$D,3,0)</f>
        <v>Túi</v>
      </c>
      <c r="R3502" s="106">
        <v>14</v>
      </c>
      <c r="S3502" s="220"/>
      <c r="T3502" s="220">
        <f>VLOOKUP(VLOOKUP(G3502,Ma_KH!$A:$R,18,0)&amp;K3502,Gia_MB!$A:$F,6,0)</f>
        <v>73431</v>
      </c>
      <c r="U3502" s="221">
        <f t="shared" si="334"/>
        <v>1028034</v>
      </c>
      <c r="V3502" s="220"/>
      <c r="W3502" s="222">
        <f t="shared" si="335"/>
        <v>0</v>
      </c>
      <c r="X3502" s="223" t="str">
        <f t="shared" si="336"/>
        <v>8</v>
      </c>
      <c r="Y3502" s="220"/>
      <c r="Z3502" s="221">
        <f t="shared" si="337"/>
        <v>82242.720000000001</v>
      </c>
      <c r="AA3502" s="5">
        <f>VLOOKUP(G3502,Ma_KH!$A:$R,14,0)</f>
        <v>60</v>
      </c>
    </row>
    <row r="3503" spans="1:27" hidden="1" x14ac:dyDescent="0.25">
      <c r="A3503" s="234">
        <v>45995</v>
      </c>
      <c r="B3503" s="235">
        <v>4180886107</v>
      </c>
      <c r="C3503" s="236" t="s">
        <v>7767</v>
      </c>
      <c r="D3503" s="237">
        <v>45999</v>
      </c>
      <c r="E3503" s="238"/>
      <c r="F3503" s="236"/>
      <c r="G3503" s="32" t="s">
        <v>7784</v>
      </c>
      <c r="H3503" s="238"/>
      <c r="I3503" s="235" t="s">
        <v>8354</v>
      </c>
      <c r="J3503" s="240" t="s">
        <v>1771</v>
      </c>
      <c r="K3503" s="333" t="s">
        <v>32</v>
      </c>
      <c r="L3503" s="21" t="str">
        <f>VLOOKUP($K3503,TONG_SL!$A:$D,2,0)</f>
        <v>Giò Tai Lưỡi Xào 250g</v>
      </c>
      <c r="N3503" s="21" t="str">
        <f t="shared" si="338"/>
        <v>K-C6</v>
      </c>
      <c r="Q3503" s="21" t="str">
        <f>VLOOKUP(K3503,TONG_SL!$A:$D,3,0)</f>
        <v>Túi</v>
      </c>
      <c r="R3503" s="106">
        <v>10</v>
      </c>
      <c r="S3503" s="220"/>
      <c r="T3503" s="220">
        <f>VLOOKUP(VLOOKUP(G3503,Ma_KH!$A:$R,18,0)&amp;K3503,Gia_MB!$A:$F,6,0)</f>
        <v>50182</v>
      </c>
      <c r="U3503" s="221">
        <f t="shared" si="334"/>
        <v>501820</v>
      </c>
      <c r="V3503" s="220"/>
      <c r="W3503" s="222">
        <f t="shared" si="335"/>
        <v>0</v>
      </c>
      <c r="X3503" s="223" t="str">
        <f t="shared" si="336"/>
        <v>8</v>
      </c>
      <c r="Y3503" s="220"/>
      <c r="Z3503" s="221">
        <f t="shared" si="337"/>
        <v>40145.599999999999</v>
      </c>
      <c r="AA3503" s="5">
        <f>VLOOKUP(G3503,Ma_KH!$A:$R,14,0)</f>
        <v>60</v>
      </c>
    </row>
    <row r="3504" spans="1:27" hidden="1" x14ac:dyDescent="0.25">
      <c r="A3504" s="234">
        <v>45995</v>
      </c>
      <c r="B3504" s="235">
        <v>4180886107</v>
      </c>
      <c r="C3504" s="236" t="s">
        <v>7767</v>
      </c>
      <c r="D3504" s="237">
        <v>45999</v>
      </c>
      <c r="E3504" s="238"/>
      <c r="F3504" s="236"/>
      <c r="G3504" s="32" t="s">
        <v>7784</v>
      </c>
      <c r="H3504" s="238"/>
      <c r="I3504" s="235" t="s">
        <v>8354</v>
      </c>
      <c r="J3504" s="240" t="s">
        <v>1771</v>
      </c>
      <c r="K3504" s="333" t="s">
        <v>7153</v>
      </c>
      <c r="L3504" s="21" t="str">
        <f>VLOOKUP($K3504,TONG_SL!$A:$D,2,0)</f>
        <v>Tai heo muối 200g</v>
      </c>
      <c r="N3504" s="21" t="str">
        <f t="shared" si="338"/>
        <v>K-C6</v>
      </c>
      <c r="Q3504" s="21" t="str">
        <f>VLOOKUP(K3504,TONG_SL!$A:$D,3,0)</f>
        <v>Túi</v>
      </c>
      <c r="R3504" s="106">
        <v>6</v>
      </c>
      <c r="S3504" s="220"/>
      <c r="T3504" s="220">
        <f>VLOOKUP(VLOOKUP(G3504,Ma_KH!$A:$R,18,0)&amp;K3504,Gia_MB!$A:$F,6,0)</f>
        <v>55595</v>
      </c>
      <c r="U3504" s="221">
        <f t="shared" ref="U3504:U3567" si="339">T3504*R3504</f>
        <v>333570</v>
      </c>
      <c r="V3504" s="220"/>
      <c r="W3504" s="222">
        <f t="shared" ref="W3504:W3567" si="340">U3504*V3504</f>
        <v>0</v>
      </c>
      <c r="X3504" s="223" t="str">
        <f t="shared" ref="X3504:X3567" si="341">IF(B3504&lt;&gt;"","8","0")</f>
        <v>8</v>
      </c>
      <c r="Y3504" s="220"/>
      <c r="Z3504" s="221">
        <f t="shared" ref="Z3504:Z3567" si="342">U3504*X3504%</f>
        <v>26685.600000000002</v>
      </c>
      <c r="AA3504" s="5">
        <f>VLOOKUP(G3504,Ma_KH!$A:$R,14,0)</f>
        <v>60</v>
      </c>
    </row>
    <row r="3505" spans="1:27" hidden="1" x14ac:dyDescent="0.25">
      <c r="A3505" s="234">
        <v>45995</v>
      </c>
      <c r="B3505" s="235">
        <v>4180885778</v>
      </c>
      <c r="C3505" s="236" t="s">
        <v>7767</v>
      </c>
      <c r="D3505" s="237">
        <v>45999</v>
      </c>
      <c r="E3505" s="238"/>
      <c r="F3505" s="236"/>
      <c r="G3505" s="32" t="s">
        <v>7784</v>
      </c>
      <c r="H3505" s="238"/>
      <c r="I3505" s="235" t="s">
        <v>8355</v>
      </c>
      <c r="J3505" s="240" t="s">
        <v>1771</v>
      </c>
      <c r="K3505" s="333" t="s">
        <v>30</v>
      </c>
      <c r="L3505" s="21" t="str">
        <f>VLOOKUP($K3505,TONG_SL!$A:$D,2,0)</f>
        <v>Gà muối 500g</v>
      </c>
      <c r="N3505" s="21" t="str">
        <f t="shared" si="338"/>
        <v>K-C6</v>
      </c>
      <c r="Q3505" s="21" t="str">
        <f>VLOOKUP(K3505,TONG_SL!$A:$D,3,0)</f>
        <v>Túi</v>
      </c>
      <c r="R3505" s="106">
        <v>6</v>
      </c>
      <c r="S3505" s="220"/>
      <c r="T3505" s="220">
        <f>VLOOKUP(VLOOKUP(G3505,Ma_KH!$A:$R,18,0)&amp;K3505,Gia_MB!$A:$F,6,0)</f>
        <v>111058</v>
      </c>
      <c r="U3505" s="221">
        <f t="shared" si="339"/>
        <v>666348</v>
      </c>
      <c r="V3505" s="220"/>
      <c r="W3505" s="222">
        <f t="shared" si="340"/>
        <v>0</v>
      </c>
      <c r="X3505" s="223" t="str">
        <f t="shared" si="341"/>
        <v>8</v>
      </c>
      <c r="Y3505" s="220"/>
      <c r="Z3505" s="221">
        <f t="shared" si="342"/>
        <v>53307.840000000004</v>
      </c>
      <c r="AA3505" s="5">
        <f>VLOOKUP(G3505,Ma_KH!$A:$R,14,0)</f>
        <v>60</v>
      </c>
    </row>
    <row r="3506" spans="1:27" hidden="1" x14ac:dyDescent="0.25">
      <c r="A3506" s="234">
        <v>45995</v>
      </c>
      <c r="B3506" s="235">
        <v>4180885778</v>
      </c>
      <c r="C3506" s="236" t="s">
        <v>7767</v>
      </c>
      <c r="D3506" s="237">
        <v>45999</v>
      </c>
      <c r="E3506" s="238"/>
      <c r="F3506" s="236"/>
      <c r="G3506" s="32" t="s">
        <v>7784</v>
      </c>
      <c r="H3506" s="238"/>
      <c r="I3506" s="235" t="s">
        <v>8355</v>
      </c>
      <c r="J3506" s="240" t="s">
        <v>1771</v>
      </c>
      <c r="K3506" s="333" t="s">
        <v>48</v>
      </c>
      <c r="L3506" s="21" t="str">
        <f>VLOOKUP($K3506,TONG_SL!$A:$D,2,0)</f>
        <v>Mọc Nấm Hương 250g</v>
      </c>
      <c r="N3506" s="21" t="str">
        <f t="shared" si="338"/>
        <v>K-C6</v>
      </c>
      <c r="Q3506" s="21" t="str">
        <f>VLOOKUP(K3506,TONG_SL!$A:$D,3,0)</f>
        <v>Túi</v>
      </c>
      <c r="R3506" s="106">
        <v>6</v>
      </c>
      <c r="S3506" s="220"/>
      <c r="T3506" s="220">
        <f>VLOOKUP(VLOOKUP(G3506,Ma_KH!$A:$R,18,0)&amp;K3506,Gia_MB!$A:$F,6,0)</f>
        <v>46000</v>
      </c>
      <c r="U3506" s="221">
        <f t="shared" si="339"/>
        <v>276000</v>
      </c>
      <c r="V3506" s="220"/>
      <c r="W3506" s="222">
        <f t="shared" si="340"/>
        <v>0</v>
      </c>
      <c r="X3506" s="223" t="str">
        <f t="shared" si="341"/>
        <v>8</v>
      </c>
      <c r="Y3506" s="220"/>
      <c r="Z3506" s="221">
        <f t="shared" si="342"/>
        <v>22080</v>
      </c>
      <c r="AA3506" s="5">
        <f>VLOOKUP(G3506,Ma_KH!$A:$R,14,0)</f>
        <v>60</v>
      </c>
    </row>
    <row r="3507" spans="1:27" hidden="1" x14ac:dyDescent="0.25">
      <c r="A3507" s="234">
        <v>45995</v>
      </c>
      <c r="B3507" s="235">
        <v>4180885778</v>
      </c>
      <c r="C3507" s="236" t="s">
        <v>7767</v>
      </c>
      <c r="D3507" s="237">
        <v>45999</v>
      </c>
      <c r="E3507" s="238"/>
      <c r="F3507" s="236"/>
      <c r="G3507" s="32" t="s">
        <v>7784</v>
      </c>
      <c r="H3507" s="238"/>
      <c r="I3507" s="235" t="s">
        <v>8355</v>
      </c>
      <c r="J3507" s="240" t="s">
        <v>1771</v>
      </c>
      <c r="K3507" s="333" t="s">
        <v>7187</v>
      </c>
      <c r="L3507" s="21" t="str">
        <f>VLOOKUP($K3507,TONG_SL!$A:$D,2,0)</f>
        <v>Chân giò heo muối 300g</v>
      </c>
      <c r="N3507" s="21" t="str">
        <f t="shared" si="338"/>
        <v>K-C6</v>
      </c>
      <c r="Q3507" s="21" t="str">
        <f>VLOOKUP(K3507,TONG_SL!$A:$D,3,0)</f>
        <v>Túi</v>
      </c>
      <c r="R3507" s="106">
        <v>10</v>
      </c>
      <c r="S3507" s="220"/>
      <c r="T3507" s="220">
        <f>VLOOKUP(VLOOKUP(G3507,Ma_KH!$A:$R,18,0)&amp;K3507,Gia_MB!$A:$F,6,0)</f>
        <v>73431</v>
      </c>
      <c r="U3507" s="221">
        <f t="shared" si="339"/>
        <v>734310</v>
      </c>
      <c r="V3507" s="220"/>
      <c r="W3507" s="222">
        <f t="shared" si="340"/>
        <v>0</v>
      </c>
      <c r="X3507" s="223" t="str">
        <f t="shared" si="341"/>
        <v>8</v>
      </c>
      <c r="Y3507" s="220"/>
      <c r="Z3507" s="221">
        <f t="shared" si="342"/>
        <v>58744.800000000003</v>
      </c>
      <c r="AA3507" s="5">
        <f>VLOOKUP(G3507,Ma_KH!$A:$R,14,0)</f>
        <v>60</v>
      </c>
    </row>
    <row r="3508" spans="1:27" hidden="1" x14ac:dyDescent="0.25">
      <c r="A3508" s="234">
        <v>45995</v>
      </c>
      <c r="B3508" s="235">
        <v>4180885778</v>
      </c>
      <c r="C3508" s="236" t="s">
        <v>7767</v>
      </c>
      <c r="D3508" s="237">
        <v>45999</v>
      </c>
      <c r="E3508" s="238"/>
      <c r="F3508" s="236"/>
      <c r="G3508" s="32" t="s">
        <v>7784</v>
      </c>
      <c r="H3508" s="238"/>
      <c r="I3508" s="235" t="s">
        <v>8355</v>
      </c>
      <c r="J3508" s="240" t="s">
        <v>1771</v>
      </c>
      <c r="K3508" s="333" t="s">
        <v>32</v>
      </c>
      <c r="L3508" s="21" t="str">
        <f>VLOOKUP($K3508,TONG_SL!$A:$D,2,0)</f>
        <v>Giò Tai Lưỡi Xào 250g</v>
      </c>
      <c r="N3508" s="21" t="str">
        <f t="shared" si="338"/>
        <v>K-C6</v>
      </c>
      <c r="Q3508" s="21" t="str">
        <f>VLOOKUP(K3508,TONG_SL!$A:$D,3,0)</f>
        <v>Túi</v>
      </c>
      <c r="R3508" s="106">
        <v>8</v>
      </c>
      <c r="S3508" s="220"/>
      <c r="T3508" s="220">
        <f>VLOOKUP(VLOOKUP(G3508,Ma_KH!$A:$R,18,0)&amp;K3508,Gia_MB!$A:$F,6,0)</f>
        <v>50182</v>
      </c>
      <c r="U3508" s="221">
        <f t="shared" si="339"/>
        <v>401456</v>
      </c>
      <c r="V3508" s="220"/>
      <c r="W3508" s="222">
        <f t="shared" si="340"/>
        <v>0</v>
      </c>
      <c r="X3508" s="223" t="str">
        <f t="shared" si="341"/>
        <v>8</v>
      </c>
      <c r="Y3508" s="220"/>
      <c r="Z3508" s="221">
        <f t="shared" si="342"/>
        <v>32116.48</v>
      </c>
      <c r="AA3508" s="5">
        <f>VLOOKUP(G3508,Ma_KH!$A:$R,14,0)</f>
        <v>60</v>
      </c>
    </row>
    <row r="3509" spans="1:27" hidden="1" x14ac:dyDescent="0.25">
      <c r="A3509" s="234">
        <v>45995</v>
      </c>
      <c r="B3509" s="235">
        <v>4180885778</v>
      </c>
      <c r="C3509" s="236" t="s">
        <v>7767</v>
      </c>
      <c r="D3509" s="237">
        <v>45999</v>
      </c>
      <c r="E3509" s="238"/>
      <c r="F3509" s="236"/>
      <c r="G3509" s="32" t="s">
        <v>7784</v>
      </c>
      <c r="H3509" s="238"/>
      <c r="I3509" s="235" t="s">
        <v>8355</v>
      </c>
      <c r="J3509" s="240" t="s">
        <v>1771</v>
      </c>
      <c r="K3509" s="333" t="s">
        <v>7153</v>
      </c>
      <c r="L3509" s="21" t="str">
        <f>VLOOKUP($K3509,TONG_SL!$A:$D,2,0)</f>
        <v>Tai heo muối 200g</v>
      </c>
      <c r="N3509" s="21" t="str">
        <f t="shared" si="338"/>
        <v>K-C6</v>
      </c>
      <c r="Q3509" s="21" t="str">
        <f>VLOOKUP(K3509,TONG_SL!$A:$D,3,0)</f>
        <v>Túi</v>
      </c>
      <c r="R3509" s="106">
        <v>6</v>
      </c>
      <c r="S3509" s="220"/>
      <c r="T3509" s="220">
        <f>VLOOKUP(VLOOKUP(G3509,Ma_KH!$A:$R,18,0)&amp;K3509,Gia_MB!$A:$F,6,0)</f>
        <v>55595</v>
      </c>
      <c r="U3509" s="221">
        <f t="shared" si="339"/>
        <v>333570</v>
      </c>
      <c r="V3509" s="220"/>
      <c r="W3509" s="222">
        <f t="shared" si="340"/>
        <v>0</v>
      </c>
      <c r="X3509" s="223" t="str">
        <f t="shared" si="341"/>
        <v>8</v>
      </c>
      <c r="Y3509" s="220"/>
      <c r="Z3509" s="221">
        <f t="shared" si="342"/>
        <v>26685.600000000002</v>
      </c>
      <c r="AA3509" s="5">
        <f>VLOOKUP(G3509,Ma_KH!$A:$R,14,0)</f>
        <v>60</v>
      </c>
    </row>
    <row r="3510" spans="1:27" hidden="1" x14ac:dyDescent="0.25">
      <c r="A3510" s="234">
        <v>45995</v>
      </c>
      <c r="B3510" s="235">
        <v>4180885059</v>
      </c>
      <c r="C3510" s="236" t="s">
        <v>7767</v>
      </c>
      <c r="D3510" s="237">
        <v>45999</v>
      </c>
      <c r="E3510" s="238"/>
      <c r="F3510" s="236"/>
      <c r="G3510" s="32" t="s">
        <v>7784</v>
      </c>
      <c r="H3510" s="238"/>
      <c r="I3510" s="235" t="s">
        <v>8356</v>
      </c>
      <c r="J3510" s="240" t="s">
        <v>1771</v>
      </c>
      <c r="K3510" s="333" t="s">
        <v>7153</v>
      </c>
      <c r="L3510" s="21" t="str">
        <f>VLOOKUP($K3510,TONG_SL!$A:$D,2,0)</f>
        <v>Tai heo muối 200g</v>
      </c>
      <c r="N3510" s="21" t="str">
        <f t="shared" si="338"/>
        <v>K-C6</v>
      </c>
      <c r="Q3510" s="21" t="str">
        <f>VLOOKUP(K3510,TONG_SL!$A:$D,3,0)</f>
        <v>Túi</v>
      </c>
      <c r="R3510" s="106">
        <v>6</v>
      </c>
      <c r="S3510" s="220"/>
      <c r="T3510" s="220">
        <f>VLOOKUP(VLOOKUP(G3510,Ma_KH!$A:$R,18,0)&amp;K3510,Gia_MB!$A:$F,6,0)</f>
        <v>55595</v>
      </c>
      <c r="U3510" s="221">
        <f t="shared" si="339"/>
        <v>333570</v>
      </c>
      <c r="V3510" s="220"/>
      <c r="W3510" s="222">
        <f t="shared" si="340"/>
        <v>0</v>
      </c>
      <c r="X3510" s="223" t="str">
        <f t="shared" si="341"/>
        <v>8</v>
      </c>
      <c r="Y3510" s="220"/>
      <c r="Z3510" s="221">
        <f t="shared" si="342"/>
        <v>26685.600000000002</v>
      </c>
      <c r="AA3510" s="5">
        <f>VLOOKUP(G3510,Ma_KH!$A:$R,14,0)</f>
        <v>60</v>
      </c>
    </row>
    <row r="3511" spans="1:27" hidden="1" x14ac:dyDescent="0.25">
      <c r="A3511" s="234">
        <v>45995</v>
      </c>
      <c r="B3511" s="235">
        <v>4180885059</v>
      </c>
      <c r="C3511" s="236" t="s">
        <v>7767</v>
      </c>
      <c r="D3511" s="237">
        <v>45999</v>
      </c>
      <c r="E3511" s="238"/>
      <c r="F3511" s="236"/>
      <c r="G3511" s="32" t="s">
        <v>7784</v>
      </c>
      <c r="H3511" s="238"/>
      <c r="I3511" s="235" t="s">
        <v>8356</v>
      </c>
      <c r="J3511" s="240" t="s">
        <v>1771</v>
      </c>
      <c r="K3511" s="333" t="s">
        <v>32</v>
      </c>
      <c r="L3511" s="21" t="str">
        <f>VLOOKUP($K3511,TONG_SL!$A:$D,2,0)</f>
        <v>Giò Tai Lưỡi Xào 250g</v>
      </c>
      <c r="N3511" s="21" t="str">
        <f t="shared" si="338"/>
        <v>K-C6</v>
      </c>
      <c r="Q3511" s="21" t="str">
        <f>VLOOKUP(K3511,TONG_SL!$A:$D,3,0)</f>
        <v>Túi</v>
      </c>
      <c r="R3511" s="106">
        <v>10</v>
      </c>
      <c r="S3511" s="220"/>
      <c r="T3511" s="220">
        <f>VLOOKUP(VLOOKUP(G3511,Ma_KH!$A:$R,18,0)&amp;K3511,Gia_MB!$A:$F,6,0)</f>
        <v>50182</v>
      </c>
      <c r="U3511" s="221">
        <f t="shared" si="339"/>
        <v>501820</v>
      </c>
      <c r="V3511" s="220"/>
      <c r="W3511" s="222">
        <f t="shared" si="340"/>
        <v>0</v>
      </c>
      <c r="X3511" s="223" t="str">
        <f t="shared" si="341"/>
        <v>8</v>
      </c>
      <c r="Y3511" s="220"/>
      <c r="Z3511" s="221">
        <f t="shared" si="342"/>
        <v>40145.599999999999</v>
      </c>
      <c r="AA3511" s="5">
        <f>VLOOKUP(G3511,Ma_KH!$A:$R,14,0)</f>
        <v>60</v>
      </c>
    </row>
    <row r="3512" spans="1:27" hidden="1" x14ac:dyDescent="0.25">
      <c r="A3512" s="234">
        <v>45995</v>
      </c>
      <c r="B3512" s="235">
        <v>4180885059</v>
      </c>
      <c r="C3512" s="236" t="s">
        <v>7767</v>
      </c>
      <c r="D3512" s="237">
        <v>45999</v>
      </c>
      <c r="E3512" s="238"/>
      <c r="F3512" s="236"/>
      <c r="G3512" s="32" t="s">
        <v>7784</v>
      </c>
      <c r="H3512" s="238"/>
      <c r="I3512" s="235" t="s">
        <v>8356</v>
      </c>
      <c r="J3512" s="240" t="s">
        <v>1771</v>
      </c>
      <c r="K3512" s="333" t="s">
        <v>7187</v>
      </c>
      <c r="L3512" s="21" t="str">
        <f>VLOOKUP($K3512,TONG_SL!$A:$D,2,0)</f>
        <v>Chân giò heo muối 300g</v>
      </c>
      <c r="N3512" s="21" t="str">
        <f t="shared" si="338"/>
        <v>K-C6</v>
      </c>
      <c r="Q3512" s="21" t="str">
        <f>VLOOKUP(K3512,TONG_SL!$A:$D,3,0)</f>
        <v>Túi</v>
      </c>
      <c r="R3512" s="106">
        <v>15</v>
      </c>
      <c r="S3512" s="220"/>
      <c r="T3512" s="220">
        <f>VLOOKUP(VLOOKUP(G3512,Ma_KH!$A:$R,18,0)&amp;K3512,Gia_MB!$A:$F,6,0)</f>
        <v>73431</v>
      </c>
      <c r="U3512" s="221">
        <f t="shared" si="339"/>
        <v>1101465</v>
      </c>
      <c r="V3512" s="220"/>
      <c r="W3512" s="222">
        <f t="shared" si="340"/>
        <v>0</v>
      </c>
      <c r="X3512" s="223" t="str">
        <f t="shared" si="341"/>
        <v>8</v>
      </c>
      <c r="Y3512" s="220"/>
      <c r="Z3512" s="221">
        <f t="shared" si="342"/>
        <v>88117.2</v>
      </c>
      <c r="AA3512" s="5">
        <f>VLOOKUP(G3512,Ma_KH!$A:$R,14,0)</f>
        <v>60</v>
      </c>
    </row>
    <row r="3513" spans="1:27" hidden="1" x14ac:dyDescent="0.25">
      <c r="A3513" s="234">
        <v>45995</v>
      </c>
      <c r="B3513" s="235">
        <v>4180885059</v>
      </c>
      <c r="C3513" s="236" t="s">
        <v>7767</v>
      </c>
      <c r="D3513" s="237">
        <v>45999</v>
      </c>
      <c r="E3513" s="238"/>
      <c r="F3513" s="236"/>
      <c r="G3513" s="32" t="s">
        <v>7784</v>
      </c>
      <c r="H3513" s="238"/>
      <c r="I3513" s="235" t="s">
        <v>8356</v>
      </c>
      <c r="J3513" s="240" t="s">
        <v>1771</v>
      </c>
      <c r="K3513" s="333" t="s">
        <v>48</v>
      </c>
      <c r="L3513" s="21" t="str">
        <f>VLOOKUP($K3513,TONG_SL!$A:$D,2,0)</f>
        <v>Mọc Nấm Hương 250g</v>
      </c>
      <c r="N3513" s="21" t="str">
        <f t="shared" si="338"/>
        <v>K-C6</v>
      </c>
      <c r="Q3513" s="21" t="str">
        <f>VLOOKUP(K3513,TONG_SL!$A:$D,3,0)</f>
        <v>Túi</v>
      </c>
      <c r="R3513" s="106">
        <v>6</v>
      </c>
      <c r="S3513" s="220"/>
      <c r="T3513" s="220">
        <f>VLOOKUP(VLOOKUP(G3513,Ma_KH!$A:$R,18,0)&amp;K3513,Gia_MB!$A:$F,6,0)</f>
        <v>46000</v>
      </c>
      <c r="U3513" s="221">
        <f t="shared" si="339"/>
        <v>276000</v>
      </c>
      <c r="V3513" s="220"/>
      <c r="W3513" s="222">
        <f t="shared" si="340"/>
        <v>0</v>
      </c>
      <c r="X3513" s="223" t="str">
        <f t="shared" si="341"/>
        <v>8</v>
      </c>
      <c r="Y3513" s="220"/>
      <c r="Z3513" s="221">
        <f t="shared" si="342"/>
        <v>22080</v>
      </c>
      <c r="AA3513" s="5">
        <f>VLOOKUP(G3513,Ma_KH!$A:$R,14,0)</f>
        <v>60</v>
      </c>
    </row>
    <row r="3514" spans="1:27" hidden="1" x14ac:dyDescent="0.25">
      <c r="A3514" s="234">
        <v>45995</v>
      </c>
      <c r="B3514" s="235">
        <v>4180885059</v>
      </c>
      <c r="C3514" s="236" t="s">
        <v>7767</v>
      </c>
      <c r="D3514" s="237">
        <v>45999</v>
      </c>
      <c r="E3514" s="238"/>
      <c r="F3514" s="236"/>
      <c r="G3514" s="32" t="s">
        <v>7784</v>
      </c>
      <c r="H3514" s="238"/>
      <c r="I3514" s="235" t="s">
        <v>8356</v>
      </c>
      <c r="J3514" s="240" t="s">
        <v>1771</v>
      </c>
      <c r="K3514" s="333" t="s">
        <v>7197</v>
      </c>
      <c r="L3514" s="21" t="str">
        <f>VLOOKUP($K3514,TONG_SL!$A:$D,2,0)</f>
        <v>Gà muối 500g</v>
      </c>
      <c r="N3514" s="21" t="str">
        <f t="shared" si="338"/>
        <v>K-C6</v>
      </c>
      <c r="Q3514" s="21" t="str">
        <f>VLOOKUP(K3514,TONG_SL!$A:$D,3,0)</f>
        <v>Túi</v>
      </c>
      <c r="R3514" s="106">
        <v>5</v>
      </c>
      <c r="S3514" s="220"/>
      <c r="T3514" s="220">
        <f>VLOOKUP(VLOOKUP(G3514,Ma_KH!$A:$R,18,0)&amp;K3514,Gia_MB!$A:$F,6,0)</f>
        <v>111058</v>
      </c>
      <c r="U3514" s="221">
        <f t="shared" si="339"/>
        <v>555290</v>
      </c>
      <c r="V3514" s="220"/>
      <c r="W3514" s="222">
        <f t="shared" si="340"/>
        <v>0</v>
      </c>
      <c r="X3514" s="223" t="str">
        <f t="shared" si="341"/>
        <v>8</v>
      </c>
      <c r="Y3514" s="220"/>
      <c r="Z3514" s="221">
        <f t="shared" si="342"/>
        <v>44423.200000000004</v>
      </c>
      <c r="AA3514" s="5">
        <f>VLOOKUP(G3514,Ma_KH!$A:$R,14,0)</f>
        <v>60</v>
      </c>
    </row>
    <row r="3515" spans="1:27" hidden="1" x14ac:dyDescent="0.25">
      <c r="A3515" s="234">
        <v>45995</v>
      </c>
      <c r="B3515" s="235">
        <v>4180884963</v>
      </c>
      <c r="C3515" s="236" t="s">
        <v>7767</v>
      </c>
      <c r="D3515" s="237">
        <v>45999</v>
      </c>
      <c r="E3515" s="238"/>
      <c r="F3515" s="236"/>
      <c r="G3515" s="32" t="s">
        <v>7784</v>
      </c>
      <c r="H3515" s="238"/>
      <c r="I3515" s="235" t="s">
        <v>8357</v>
      </c>
      <c r="J3515" s="240" t="s">
        <v>1771</v>
      </c>
      <c r="K3515" s="333" t="s">
        <v>48</v>
      </c>
      <c r="L3515" s="21" t="str">
        <f>VLOOKUP($K3515,TONG_SL!$A:$D,2,0)</f>
        <v>Mọc Nấm Hương 250g</v>
      </c>
      <c r="N3515" s="21" t="str">
        <f t="shared" si="338"/>
        <v>K-C6</v>
      </c>
      <c r="Q3515" s="21" t="str">
        <f>VLOOKUP(K3515,TONG_SL!$A:$D,3,0)</f>
        <v>Túi</v>
      </c>
      <c r="R3515" s="106">
        <v>5</v>
      </c>
      <c r="S3515" s="220"/>
      <c r="T3515" s="220">
        <f>VLOOKUP(VLOOKUP(G3515,Ma_KH!$A:$R,18,0)&amp;K3515,Gia_MB!$A:$F,6,0)</f>
        <v>46000</v>
      </c>
      <c r="U3515" s="221">
        <f t="shared" si="339"/>
        <v>230000</v>
      </c>
      <c r="V3515" s="220"/>
      <c r="W3515" s="222">
        <f t="shared" si="340"/>
        <v>0</v>
      </c>
      <c r="X3515" s="223" t="str">
        <f t="shared" si="341"/>
        <v>8</v>
      </c>
      <c r="Y3515" s="220"/>
      <c r="Z3515" s="221">
        <f t="shared" si="342"/>
        <v>18400</v>
      </c>
      <c r="AA3515" s="5">
        <f>VLOOKUP(G3515,Ma_KH!$A:$R,14,0)</f>
        <v>60</v>
      </c>
    </row>
    <row r="3516" spans="1:27" hidden="1" x14ac:dyDescent="0.25">
      <c r="A3516" s="234">
        <v>45995</v>
      </c>
      <c r="B3516" s="235">
        <v>4180884963</v>
      </c>
      <c r="C3516" s="236" t="s">
        <v>7767</v>
      </c>
      <c r="D3516" s="237">
        <v>45999</v>
      </c>
      <c r="E3516" s="238"/>
      <c r="F3516" s="236"/>
      <c r="G3516" s="32" t="s">
        <v>7784</v>
      </c>
      <c r="H3516" s="238"/>
      <c r="I3516" s="235" t="s">
        <v>8357</v>
      </c>
      <c r="J3516" s="240" t="s">
        <v>1771</v>
      </c>
      <c r="K3516" s="333" t="s">
        <v>7187</v>
      </c>
      <c r="L3516" s="21" t="str">
        <f>VLOOKUP($K3516,TONG_SL!$A:$D,2,0)</f>
        <v>Chân giò heo muối 300g</v>
      </c>
      <c r="N3516" s="21" t="str">
        <f t="shared" si="338"/>
        <v>K-C6</v>
      </c>
      <c r="Q3516" s="21" t="str">
        <f>VLOOKUP(K3516,TONG_SL!$A:$D,3,0)</f>
        <v>Túi</v>
      </c>
      <c r="R3516" s="106">
        <v>22</v>
      </c>
      <c r="S3516" s="220"/>
      <c r="T3516" s="220">
        <f>VLOOKUP(VLOOKUP(G3516,Ma_KH!$A:$R,18,0)&amp;K3516,Gia_MB!$A:$F,6,0)</f>
        <v>73431</v>
      </c>
      <c r="U3516" s="221">
        <f t="shared" si="339"/>
        <v>1615482</v>
      </c>
      <c r="V3516" s="220"/>
      <c r="W3516" s="222">
        <f t="shared" si="340"/>
        <v>0</v>
      </c>
      <c r="X3516" s="223" t="str">
        <f t="shared" si="341"/>
        <v>8</v>
      </c>
      <c r="Y3516" s="220"/>
      <c r="Z3516" s="221">
        <f t="shared" si="342"/>
        <v>129238.56</v>
      </c>
      <c r="AA3516" s="5">
        <f>VLOOKUP(G3516,Ma_KH!$A:$R,14,0)</f>
        <v>60</v>
      </c>
    </row>
    <row r="3517" spans="1:27" hidden="1" x14ac:dyDescent="0.25">
      <c r="A3517" s="234">
        <v>45995</v>
      </c>
      <c r="B3517" s="235">
        <v>4180884963</v>
      </c>
      <c r="C3517" s="236" t="s">
        <v>7767</v>
      </c>
      <c r="D3517" s="237">
        <v>45999</v>
      </c>
      <c r="E3517" s="238"/>
      <c r="F3517" s="236"/>
      <c r="G3517" s="32" t="s">
        <v>7784</v>
      </c>
      <c r="H3517" s="238"/>
      <c r="I3517" s="235" t="s">
        <v>8357</v>
      </c>
      <c r="J3517" s="240" t="s">
        <v>1771</v>
      </c>
      <c r="K3517" s="333" t="s">
        <v>32</v>
      </c>
      <c r="L3517" s="21" t="str">
        <f>VLOOKUP($K3517,TONG_SL!$A:$D,2,0)</f>
        <v>Giò Tai Lưỡi Xào 250g</v>
      </c>
      <c r="N3517" s="21" t="str">
        <f t="shared" si="338"/>
        <v>K-C6</v>
      </c>
      <c r="Q3517" s="21" t="str">
        <f>VLOOKUP(K3517,TONG_SL!$A:$D,3,0)</f>
        <v>Túi</v>
      </c>
      <c r="R3517" s="106">
        <v>10</v>
      </c>
      <c r="S3517" s="220"/>
      <c r="T3517" s="220">
        <f>VLOOKUP(VLOOKUP(G3517,Ma_KH!$A:$R,18,0)&amp;K3517,Gia_MB!$A:$F,6,0)</f>
        <v>50182</v>
      </c>
      <c r="U3517" s="221">
        <f t="shared" si="339"/>
        <v>501820</v>
      </c>
      <c r="V3517" s="220"/>
      <c r="W3517" s="222">
        <f t="shared" si="340"/>
        <v>0</v>
      </c>
      <c r="X3517" s="223" t="str">
        <f t="shared" si="341"/>
        <v>8</v>
      </c>
      <c r="Y3517" s="220"/>
      <c r="Z3517" s="221">
        <f t="shared" si="342"/>
        <v>40145.599999999999</v>
      </c>
      <c r="AA3517" s="5">
        <f>VLOOKUP(G3517,Ma_KH!$A:$R,14,0)</f>
        <v>60</v>
      </c>
    </row>
    <row r="3518" spans="1:27" hidden="1" x14ac:dyDescent="0.25">
      <c r="A3518" s="234">
        <v>45995</v>
      </c>
      <c r="B3518" s="235">
        <v>4180884963</v>
      </c>
      <c r="C3518" s="236" t="s">
        <v>7767</v>
      </c>
      <c r="D3518" s="237">
        <v>45999</v>
      </c>
      <c r="E3518" s="238"/>
      <c r="F3518" s="236"/>
      <c r="G3518" s="32" t="s">
        <v>7784</v>
      </c>
      <c r="H3518" s="238"/>
      <c r="I3518" s="235" t="s">
        <v>8357</v>
      </c>
      <c r="J3518" s="240" t="s">
        <v>1771</v>
      </c>
      <c r="K3518" s="333" t="s">
        <v>7197</v>
      </c>
      <c r="L3518" s="21" t="str">
        <f>VLOOKUP($K3518,TONG_SL!$A:$D,2,0)</f>
        <v>Gà muối 500g</v>
      </c>
      <c r="N3518" s="21" t="str">
        <f t="shared" si="338"/>
        <v>K-C6</v>
      </c>
      <c r="Q3518" s="21" t="str">
        <f>VLOOKUP(K3518,TONG_SL!$A:$D,3,0)</f>
        <v>Túi</v>
      </c>
      <c r="R3518" s="106">
        <v>14</v>
      </c>
      <c r="S3518" s="220"/>
      <c r="T3518" s="220">
        <f>VLOOKUP(VLOOKUP(G3518,Ma_KH!$A:$R,18,0)&amp;K3518,Gia_MB!$A:$F,6,0)</f>
        <v>111058</v>
      </c>
      <c r="U3518" s="221">
        <f t="shared" si="339"/>
        <v>1554812</v>
      </c>
      <c r="V3518" s="220"/>
      <c r="W3518" s="222">
        <f t="shared" si="340"/>
        <v>0</v>
      </c>
      <c r="X3518" s="223" t="str">
        <f t="shared" si="341"/>
        <v>8</v>
      </c>
      <c r="Y3518" s="220"/>
      <c r="Z3518" s="221">
        <f t="shared" si="342"/>
        <v>124384.96000000001</v>
      </c>
      <c r="AA3518" s="5">
        <f>VLOOKUP(G3518,Ma_KH!$A:$R,14,0)</f>
        <v>60</v>
      </c>
    </row>
    <row r="3519" spans="1:27" hidden="1" x14ac:dyDescent="0.25">
      <c r="A3519" s="234">
        <v>45995</v>
      </c>
      <c r="B3519" s="235">
        <v>4180884963</v>
      </c>
      <c r="C3519" s="236" t="s">
        <v>7767</v>
      </c>
      <c r="D3519" s="237">
        <v>45999</v>
      </c>
      <c r="E3519" s="238"/>
      <c r="F3519" s="236"/>
      <c r="G3519" s="32" t="s">
        <v>7784</v>
      </c>
      <c r="H3519" s="238"/>
      <c r="I3519" s="235" t="s">
        <v>8357</v>
      </c>
      <c r="J3519" s="240" t="s">
        <v>1771</v>
      </c>
      <c r="K3519" s="333" t="s">
        <v>7153</v>
      </c>
      <c r="L3519" s="21" t="str">
        <f>VLOOKUP($K3519,TONG_SL!$A:$D,2,0)</f>
        <v>Tai heo muối 200g</v>
      </c>
      <c r="N3519" s="21" t="str">
        <f t="shared" si="338"/>
        <v>K-C6</v>
      </c>
      <c r="Q3519" s="21" t="str">
        <f>VLOOKUP(K3519,TONG_SL!$A:$D,3,0)</f>
        <v>Túi</v>
      </c>
      <c r="R3519" s="106">
        <v>7</v>
      </c>
      <c r="S3519" s="220"/>
      <c r="T3519" s="220">
        <f>VLOOKUP(VLOOKUP(G3519,Ma_KH!$A:$R,18,0)&amp;K3519,Gia_MB!$A:$F,6,0)</f>
        <v>55595</v>
      </c>
      <c r="U3519" s="221">
        <f t="shared" si="339"/>
        <v>389165</v>
      </c>
      <c r="V3519" s="220"/>
      <c r="W3519" s="222">
        <f t="shared" si="340"/>
        <v>0</v>
      </c>
      <c r="X3519" s="223" t="str">
        <f t="shared" si="341"/>
        <v>8</v>
      </c>
      <c r="Y3519" s="220"/>
      <c r="Z3519" s="221">
        <f t="shared" si="342"/>
        <v>31133.200000000001</v>
      </c>
      <c r="AA3519" s="5">
        <f>VLOOKUP(G3519,Ma_KH!$A:$R,14,0)</f>
        <v>60</v>
      </c>
    </row>
    <row r="3520" spans="1:27" hidden="1" x14ac:dyDescent="0.25">
      <c r="A3520" s="234">
        <v>45995</v>
      </c>
      <c r="B3520" s="235">
        <v>4180886021</v>
      </c>
      <c r="C3520" s="236" t="s">
        <v>7767</v>
      </c>
      <c r="D3520" s="237">
        <v>45999</v>
      </c>
      <c r="E3520" s="238"/>
      <c r="F3520" s="236"/>
      <c r="G3520" s="32" t="s">
        <v>7784</v>
      </c>
      <c r="H3520" s="238"/>
      <c r="I3520" s="235" t="s">
        <v>8358</v>
      </c>
      <c r="J3520" s="240" t="s">
        <v>1771</v>
      </c>
      <c r="K3520" s="333" t="s">
        <v>7153</v>
      </c>
      <c r="L3520" s="21" t="str">
        <f>VLOOKUP($K3520,TONG_SL!$A:$D,2,0)</f>
        <v>Tai heo muối 200g</v>
      </c>
      <c r="N3520" s="21" t="str">
        <f t="shared" si="338"/>
        <v>K-C6</v>
      </c>
      <c r="Q3520" s="21" t="str">
        <f>VLOOKUP(K3520,TONG_SL!$A:$D,3,0)</f>
        <v>Túi</v>
      </c>
      <c r="R3520" s="106">
        <v>4</v>
      </c>
      <c r="S3520" s="220"/>
      <c r="T3520" s="220">
        <f>VLOOKUP(VLOOKUP(G3520,Ma_KH!$A:$R,18,0)&amp;K3520,Gia_MB!$A:$F,6,0)</f>
        <v>55595</v>
      </c>
      <c r="U3520" s="221">
        <f t="shared" si="339"/>
        <v>222380</v>
      </c>
      <c r="V3520" s="220"/>
      <c r="W3520" s="222">
        <f t="shared" si="340"/>
        <v>0</v>
      </c>
      <c r="X3520" s="223" t="str">
        <f t="shared" si="341"/>
        <v>8</v>
      </c>
      <c r="Y3520" s="220"/>
      <c r="Z3520" s="221">
        <f t="shared" si="342"/>
        <v>17790.400000000001</v>
      </c>
      <c r="AA3520" s="5">
        <f>VLOOKUP(G3520,Ma_KH!$A:$R,14,0)</f>
        <v>60</v>
      </c>
    </row>
    <row r="3521" spans="1:27" hidden="1" x14ac:dyDescent="0.25">
      <c r="A3521" s="234">
        <v>45995</v>
      </c>
      <c r="B3521" s="235">
        <v>4180886021</v>
      </c>
      <c r="C3521" s="236" t="s">
        <v>7767</v>
      </c>
      <c r="D3521" s="237">
        <v>45999</v>
      </c>
      <c r="E3521" s="238"/>
      <c r="F3521" s="236"/>
      <c r="G3521" s="32" t="s">
        <v>7784</v>
      </c>
      <c r="H3521" s="238"/>
      <c r="I3521" s="235" t="s">
        <v>8358</v>
      </c>
      <c r="J3521" s="240" t="s">
        <v>1771</v>
      </c>
      <c r="K3521" s="333" t="s">
        <v>32</v>
      </c>
      <c r="L3521" s="21" t="str">
        <f>VLOOKUP($K3521,TONG_SL!$A:$D,2,0)</f>
        <v>Giò Tai Lưỡi Xào 250g</v>
      </c>
      <c r="N3521" s="21" t="str">
        <f t="shared" si="338"/>
        <v>K-C6</v>
      </c>
      <c r="Q3521" s="21" t="str">
        <f>VLOOKUP(K3521,TONG_SL!$A:$D,3,0)</f>
        <v>Túi</v>
      </c>
      <c r="R3521" s="106">
        <v>8</v>
      </c>
      <c r="S3521" s="220"/>
      <c r="T3521" s="220">
        <f>VLOOKUP(VLOOKUP(G3521,Ma_KH!$A:$R,18,0)&amp;K3521,Gia_MB!$A:$F,6,0)</f>
        <v>50182</v>
      </c>
      <c r="U3521" s="221">
        <f t="shared" si="339"/>
        <v>401456</v>
      </c>
      <c r="V3521" s="220"/>
      <c r="W3521" s="222">
        <f t="shared" si="340"/>
        <v>0</v>
      </c>
      <c r="X3521" s="223" t="str">
        <f t="shared" si="341"/>
        <v>8</v>
      </c>
      <c r="Y3521" s="220"/>
      <c r="Z3521" s="221">
        <f t="shared" si="342"/>
        <v>32116.48</v>
      </c>
      <c r="AA3521" s="5">
        <f>VLOOKUP(G3521,Ma_KH!$A:$R,14,0)</f>
        <v>60</v>
      </c>
    </row>
    <row r="3522" spans="1:27" hidden="1" x14ac:dyDescent="0.25">
      <c r="A3522" s="234">
        <v>45995</v>
      </c>
      <c r="B3522" s="235">
        <v>4180886021</v>
      </c>
      <c r="C3522" s="236" t="s">
        <v>7767</v>
      </c>
      <c r="D3522" s="237">
        <v>45999</v>
      </c>
      <c r="E3522" s="238"/>
      <c r="F3522" s="236"/>
      <c r="G3522" s="32" t="s">
        <v>7784</v>
      </c>
      <c r="H3522" s="238"/>
      <c r="I3522" s="235" t="s">
        <v>8358</v>
      </c>
      <c r="J3522" s="240" t="s">
        <v>1771</v>
      </c>
      <c r="K3522" s="333" t="s">
        <v>7187</v>
      </c>
      <c r="L3522" s="21" t="str">
        <f>VLOOKUP($K3522,TONG_SL!$A:$D,2,0)</f>
        <v>Chân giò heo muối 300g</v>
      </c>
      <c r="N3522" s="21" t="str">
        <f t="shared" si="338"/>
        <v>K-C6</v>
      </c>
      <c r="Q3522" s="21" t="str">
        <f>VLOOKUP(K3522,TONG_SL!$A:$D,3,0)</f>
        <v>Túi</v>
      </c>
      <c r="R3522" s="106">
        <v>10</v>
      </c>
      <c r="S3522" s="220"/>
      <c r="T3522" s="220">
        <f>VLOOKUP(VLOOKUP(G3522,Ma_KH!$A:$R,18,0)&amp;K3522,Gia_MB!$A:$F,6,0)</f>
        <v>73431</v>
      </c>
      <c r="U3522" s="221">
        <f t="shared" si="339"/>
        <v>734310</v>
      </c>
      <c r="V3522" s="220"/>
      <c r="W3522" s="222">
        <f t="shared" si="340"/>
        <v>0</v>
      </c>
      <c r="X3522" s="223" t="str">
        <f t="shared" si="341"/>
        <v>8</v>
      </c>
      <c r="Y3522" s="220"/>
      <c r="Z3522" s="221">
        <f t="shared" si="342"/>
        <v>58744.800000000003</v>
      </c>
      <c r="AA3522" s="5">
        <f>VLOOKUP(G3522,Ma_KH!$A:$R,14,0)</f>
        <v>60</v>
      </c>
    </row>
    <row r="3523" spans="1:27" hidden="1" x14ac:dyDescent="0.25">
      <c r="A3523" s="234">
        <v>45995</v>
      </c>
      <c r="B3523" s="235">
        <v>4180886021</v>
      </c>
      <c r="C3523" s="236" t="s">
        <v>7767</v>
      </c>
      <c r="D3523" s="237">
        <v>45999</v>
      </c>
      <c r="E3523" s="238"/>
      <c r="F3523" s="236"/>
      <c r="G3523" s="32" t="s">
        <v>7784</v>
      </c>
      <c r="H3523" s="238"/>
      <c r="I3523" s="235" t="s">
        <v>8358</v>
      </c>
      <c r="J3523" s="240" t="s">
        <v>1771</v>
      </c>
      <c r="K3523" s="333" t="s">
        <v>48</v>
      </c>
      <c r="L3523" s="21" t="str">
        <f>VLOOKUP($K3523,TONG_SL!$A:$D,2,0)</f>
        <v>Mọc Nấm Hương 250g</v>
      </c>
      <c r="N3523" s="21" t="str">
        <f t="shared" ref="N3523:N3586" si="343">IF($B3523&lt;&gt;"","K-C6","")</f>
        <v>K-C6</v>
      </c>
      <c r="Q3523" s="21" t="str">
        <f>VLOOKUP(K3523,TONG_SL!$A:$D,3,0)</f>
        <v>Túi</v>
      </c>
      <c r="R3523" s="106">
        <v>4</v>
      </c>
      <c r="S3523" s="220"/>
      <c r="T3523" s="220">
        <f>VLOOKUP(VLOOKUP(G3523,Ma_KH!$A:$R,18,0)&amp;K3523,Gia_MB!$A:$F,6,0)</f>
        <v>46000</v>
      </c>
      <c r="U3523" s="221">
        <f t="shared" si="339"/>
        <v>184000</v>
      </c>
      <c r="V3523" s="220"/>
      <c r="W3523" s="222">
        <f t="shared" si="340"/>
        <v>0</v>
      </c>
      <c r="X3523" s="223" t="str">
        <f t="shared" si="341"/>
        <v>8</v>
      </c>
      <c r="Y3523" s="220"/>
      <c r="Z3523" s="221">
        <f t="shared" si="342"/>
        <v>14720</v>
      </c>
      <c r="AA3523" s="5">
        <f>VLOOKUP(G3523,Ma_KH!$A:$R,14,0)</f>
        <v>60</v>
      </c>
    </row>
    <row r="3524" spans="1:27" hidden="1" x14ac:dyDescent="0.25">
      <c r="A3524" s="234">
        <v>45995</v>
      </c>
      <c r="B3524" s="235">
        <v>4180886021</v>
      </c>
      <c r="C3524" s="236" t="s">
        <v>7767</v>
      </c>
      <c r="D3524" s="237">
        <v>45999</v>
      </c>
      <c r="E3524" s="238"/>
      <c r="F3524" s="236"/>
      <c r="G3524" s="32" t="s">
        <v>7784</v>
      </c>
      <c r="H3524" s="238"/>
      <c r="I3524" s="235" t="s">
        <v>8358</v>
      </c>
      <c r="J3524" s="240" t="s">
        <v>1771</v>
      </c>
      <c r="K3524" s="333" t="s">
        <v>7197</v>
      </c>
      <c r="L3524" s="21" t="str">
        <f>VLOOKUP($K3524,TONG_SL!$A:$D,2,0)</f>
        <v>Gà muối 500g</v>
      </c>
      <c r="N3524" s="21" t="str">
        <f t="shared" si="343"/>
        <v>K-C6</v>
      </c>
      <c r="Q3524" s="21" t="str">
        <f>VLOOKUP(K3524,TONG_SL!$A:$D,3,0)</f>
        <v>Túi</v>
      </c>
      <c r="R3524" s="106">
        <v>6</v>
      </c>
      <c r="S3524" s="220"/>
      <c r="T3524" s="220">
        <f>VLOOKUP(VLOOKUP(G3524,Ma_KH!$A:$R,18,0)&amp;K3524,Gia_MB!$A:$F,6,0)</f>
        <v>111058</v>
      </c>
      <c r="U3524" s="221">
        <f t="shared" si="339"/>
        <v>666348</v>
      </c>
      <c r="V3524" s="220"/>
      <c r="W3524" s="222">
        <f t="shared" si="340"/>
        <v>0</v>
      </c>
      <c r="X3524" s="223" t="str">
        <f t="shared" si="341"/>
        <v>8</v>
      </c>
      <c r="Y3524" s="220"/>
      <c r="Z3524" s="221">
        <f t="shared" si="342"/>
        <v>53307.840000000004</v>
      </c>
      <c r="AA3524" s="5">
        <f>VLOOKUP(G3524,Ma_KH!$A:$R,14,0)</f>
        <v>60</v>
      </c>
    </row>
    <row r="3525" spans="1:27" hidden="1" x14ac:dyDescent="0.25">
      <c r="A3525" s="234">
        <v>45995</v>
      </c>
      <c r="B3525" s="235">
        <v>4180885355</v>
      </c>
      <c r="C3525" s="236" t="s">
        <v>7767</v>
      </c>
      <c r="D3525" s="237">
        <v>45999</v>
      </c>
      <c r="E3525" s="238"/>
      <c r="F3525" s="236"/>
      <c r="G3525" s="32" t="s">
        <v>7784</v>
      </c>
      <c r="H3525" s="238"/>
      <c r="I3525" s="235" t="s">
        <v>8359</v>
      </c>
      <c r="J3525" s="240" t="s">
        <v>1771</v>
      </c>
      <c r="K3525" s="333" t="s">
        <v>7187</v>
      </c>
      <c r="L3525" s="21" t="str">
        <f>VLOOKUP($K3525,TONG_SL!$A:$D,2,0)</f>
        <v>Chân giò heo muối 300g</v>
      </c>
      <c r="N3525" s="21" t="str">
        <f t="shared" si="343"/>
        <v>K-C6</v>
      </c>
      <c r="Q3525" s="21" t="str">
        <f>VLOOKUP(K3525,TONG_SL!$A:$D,3,0)</f>
        <v>Túi</v>
      </c>
      <c r="R3525" s="106">
        <v>10</v>
      </c>
      <c r="S3525" s="220"/>
      <c r="T3525" s="220">
        <f>VLOOKUP(VLOOKUP(G3525,Ma_KH!$A:$R,18,0)&amp;K3525,Gia_MB!$A:$F,6,0)</f>
        <v>73431</v>
      </c>
      <c r="U3525" s="221">
        <f t="shared" si="339"/>
        <v>734310</v>
      </c>
      <c r="V3525" s="220"/>
      <c r="W3525" s="222">
        <f t="shared" si="340"/>
        <v>0</v>
      </c>
      <c r="X3525" s="223" t="str">
        <f t="shared" si="341"/>
        <v>8</v>
      </c>
      <c r="Y3525" s="220"/>
      <c r="Z3525" s="221">
        <f t="shared" si="342"/>
        <v>58744.800000000003</v>
      </c>
      <c r="AA3525" s="5">
        <f>VLOOKUP(G3525,Ma_KH!$A:$R,14,0)</f>
        <v>60</v>
      </c>
    </row>
    <row r="3526" spans="1:27" hidden="1" x14ac:dyDescent="0.25">
      <c r="A3526" s="234">
        <v>45995</v>
      </c>
      <c r="B3526" s="235">
        <v>4180885355</v>
      </c>
      <c r="C3526" s="236" t="s">
        <v>7767</v>
      </c>
      <c r="D3526" s="237">
        <v>45999</v>
      </c>
      <c r="E3526" s="238"/>
      <c r="F3526" s="236"/>
      <c r="G3526" s="32" t="s">
        <v>7784</v>
      </c>
      <c r="H3526" s="238"/>
      <c r="I3526" s="235" t="s">
        <v>8359</v>
      </c>
      <c r="J3526" s="240" t="s">
        <v>1771</v>
      </c>
      <c r="K3526" s="333" t="s">
        <v>48</v>
      </c>
      <c r="L3526" s="21" t="str">
        <f>VLOOKUP($K3526,TONG_SL!$A:$D,2,0)</f>
        <v>Mọc Nấm Hương 250g</v>
      </c>
      <c r="N3526" s="21" t="str">
        <f t="shared" si="343"/>
        <v>K-C6</v>
      </c>
      <c r="Q3526" s="21" t="str">
        <f>VLOOKUP(K3526,TONG_SL!$A:$D,3,0)</f>
        <v>Túi</v>
      </c>
      <c r="R3526" s="106">
        <v>4</v>
      </c>
      <c r="S3526" s="220"/>
      <c r="T3526" s="220">
        <f>VLOOKUP(VLOOKUP(G3526,Ma_KH!$A:$R,18,0)&amp;K3526,Gia_MB!$A:$F,6,0)</f>
        <v>46000</v>
      </c>
      <c r="U3526" s="221">
        <f t="shared" si="339"/>
        <v>184000</v>
      </c>
      <c r="V3526" s="220"/>
      <c r="W3526" s="222">
        <f t="shared" si="340"/>
        <v>0</v>
      </c>
      <c r="X3526" s="223" t="str">
        <f t="shared" si="341"/>
        <v>8</v>
      </c>
      <c r="Y3526" s="220"/>
      <c r="Z3526" s="221">
        <f t="shared" si="342"/>
        <v>14720</v>
      </c>
      <c r="AA3526" s="5">
        <f>VLOOKUP(G3526,Ma_KH!$A:$R,14,0)</f>
        <v>60</v>
      </c>
    </row>
    <row r="3527" spans="1:27" hidden="1" x14ac:dyDescent="0.25">
      <c r="A3527" s="234">
        <v>45995</v>
      </c>
      <c r="B3527" s="235">
        <v>4180885355</v>
      </c>
      <c r="C3527" s="236" t="s">
        <v>7767</v>
      </c>
      <c r="D3527" s="237">
        <v>45999</v>
      </c>
      <c r="E3527" s="238"/>
      <c r="F3527" s="236"/>
      <c r="G3527" s="32" t="s">
        <v>7784</v>
      </c>
      <c r="H3527" s="238"/>
      <c r="I3527" s="235" t="s">
        <v>8359</v>
      </c>
      <c r="J3527" s="240" t="s">
        <v>1771</v>
      </c>
      <c r="K3527" s="333" t="s">
        <v>30</v>
      </c>
      <c r="L3527" s="21" t="str">
        <f>VLOOKUP($K3527,TONG_SL!$A:$D,2,0)</f>
        <v>Gà muối 500g</v>
      </c>
      <c r="N3527" s="21" t="str">
        <f t="shared" si="343"/>
        <v>K-C6</v>
      </c>
      <c r="Q3527" s="21" t="str">
        <f>VLOOKUP(K3527,TONG_SL!$A:$D,3,0)</f>
        <v>Túi</v>
      </c>
      <c r="R3527" s="106">
        <v>6</v>
      </c>
      <c r="S3527" s="220"/>
      <c r="T3527" s="220">
        <f>VLOOKUP(VLOOKUP(G3527,Ma_KH!$A:$R,18,0)&amp;K3527,Gia_MB!$A:$F,6,0)</f>
        <v>111058</v>
      </c>
      <c r="U3527" s="221">
        <f t="shared" si="339"/>
        <v>666348</v>
      </c>
      <c r="V3527" s="220"/>
      <c r="W3527" s="222">
        <f t="shared" si="340"/>
        <v>0</v>
      </c>
      <c r="X3527" s="223" t="str">
        <f t="shared" si="341"/>
        <v>8</v>
      </c>
      <c r="Y3527" s="220"/>
      <c r="Z3527" s="221">
        <f t="shared" si="342"/>
        <v>53307.840000000004</v>
      </c>
      <c r="AA3527" s="5">
        <f>VLOOKUP(G3527,Ma_KH!$A:$R,14,0)</f>
        <v>60</v>
      </c>
    </row>
    <row r="3528" spans="1:27" hidden="1" x14ac:dyDescent="0.25">
      <c r="A3528" s="234">
        <v>45995</v>
      </c>
      <c r="B3528" s="235">
        <v>4180885355</v>
      </c>
      <c r="C3528" s="236" t="s">
        <v>7767</v>
      </c>
      <c r="D3528" s="237">
        <v>45999</v>
      </c>
      <c r="E3528" s="238"/>
      <c r="F3528" s="236"/>
      <c r="G3528" s="32" t="s">
        <v>7784</v>
      </c>
      <c r="H3528" s="238"/>
      <c r="I3528" s="235" t="s">
        <v>8359</v>
      </c>
      <c r="J3528" s="240" t="s">
        <v>1771</v>
      </c>
      <c r="K3528" s="333" t="s">
        <v>32</v>
      </c>
      <c r="L3528" s="21" t="str">
        <f>VLOOKUP($K3528,TONG_SL!$A:$D,2,0)</f>
        <v>Giò Tai Lưỡi Xào 250g</v>
      </c>
      <c r="N3528" s="21" t="str">
        <f t="shared" si="343"/>
        <v>K-C6</v>
      </c>
      <c r="Q3528" s="21" t="str">
        <f>VLOOKUP(K3528,TONG_SL!$A:$D,3,0)</f>
        <v>Túi</v>
      </c>
      <c r="R3528" s="106">
        <v>8</v>
      </c>
      <c r="S3528" s="220"/>
      <c r="T3528" s="220">
        <f>VLOOKUP(VLOOKUP(G3528,Ma_KH!$A:$R,18,0)&amp;K3528,Gia_MB!$A:$F,6,0)</f>
        <v>50182</v>
      </c>
      <c r="U3528" s="221">
        <f t="shared" si="339"/>
        <v>401456</v>
      </c>
      <c r="V3528" s="220"/>
      <c r="W3528" s="222">
        <f t="shared" si="340"/>
        <v>0</v>
      </c>
      <c r="X3528" s="223" t="str">
        <f t="shared" si="341"/>
        <v>8</v>
      </c>
      <c r="Y3528" s="220"/>
      <c r="Z3528" s="221">
        <f t="shared" si="342"/>
        <v>32116.48</v>
      </c>
      <c r="AA3528" s="5">
        <f>VLOOKUP(G3528,Ma_KH!$A:$R,14,0)</f>
        <v>60</v>
      </c>
    </row>
    <row r="3529" spans="1:27" hidden="1" x14ac:dyDescent="0.25">
      <c r="A3529" s="234">
        <v>45995</v>
      </c>
      <c r="B3529" s="235">
        <v>4180885355</v>
      </c>
      <c r="C3529" s="236" t="s">
        <v>7767</v>
      </c>
      <c r="D3529" s="237">
        <v>45999</v>
      </c>
      <c r="E3529" s="238"/>
      <c r="F3529" s="236"/>
      <c r="G3529" s="32" t="s">
        <v>7784</v>
      </c>
      <c r="H3529" s="238"/>
      <c r="I3529" s="235" t="s">
        <v>8359</v>
      </c>
      <c r="J3529" s="240" t="s">
        <v>1771</v>
      </c>
      <c r="K3529" s="333" t="s">
        <v>7153</v>
      </c>
      <c r="L3529" s="21" t="str">
        <f>VLOOKUP($K3529,TONG_SL!$A:$D,2,0)</f>
        <v>Tai heo muối 200g</v>
      </c>
      <c r="N3529" s="21" t="str">
        <f t="shared" si="343"/>
        <v>K-C6</v>
      </c>
      <c r="Q3529" s="21" t="str">
        <f>VLOOKUP(K3529,TONG_SL!$A:$D,3,0)</f>
        <v>Túi</v>
      </c>
      <c r="R3529" s="106">
        <v>4</v>
      </c>
      <c r="S3529" s="220"/>
      <c r="T3529" s="220">
        <f>VLOOKUP(VLOOKUP(G3529,Ma_KH!$A:$R,18,0)&amp;K3529,Gia_MB!$A:$F,6,0)</f>
        <v>55595</v>
      </c>
      <c r="U3529" s="221">
        <f t="shared" si="339"/>
        <v>222380</v>
      </c>
      <c r="V3529" s="220"/>
      <c r="W3529" s="222">
        <f t="shared" si="340"/>
        <v>0</v>
      </c>
      <c r="X3529" s="223" t="str">
        <f t="shared" si="341"/>
        <v>8</v>
      </c>
      <c r="Y3529" s="220"/>
      <c r="Z3529" s="221">
        <f t="shared" si="342"/>
        <v>17790.400000000001</v>
      </c>
      <c r="AA3529" s="5">
        <f>VLOOKUP(G3529,Ma_KH!$A:$R,14,0)</f>
        <v>60</v>
      </c>
    </row>
    <row r="3530" spans="1:27" hidden="1" x14ac:dyDescent="0.25">
      <c r="A3530" s="234">
        <v>45995</v>
      </c>
      <c r="B3530" s="235">
        <v>4180884654</v>
      </c>
      <c r="C3530" s="236" t="s">
        <v>7767</v>
      </c>
      <c r="D3530" s="237">
        <v>45999</v>
      </c>
      <c r="E3530" s="238"/>
      <c r="F3530" s="236"/>
      <c r="G3530" s="32" t="s">
        <v>7784</v>
      </c>
      <c r="H3530" s="238"/>
      <c r="I3530" s="235" t="s">
        <v>8360</v>
      </c>
      <c r="J3530" s="240" t="s">
        <v>1771</v>
      </c>
      <c r="K3530" s="333" t="s">
        <v>7187</v>
      </c>
      <c r="L3530" s="21" t="str">
        <f>VLOOKUP($K3530,TONG_SL!$A:$D,2,0)</f>
        <v>Chân giò heo muối 300g</v>
      </c>
      <c r="N3530" s="21" t="str">
        <f t="shared" si="343"/>
        <v>K-C6</v>
      </c>
      <c r="Q3530" s="21" t="str">
        <f>VLOOKUP(K3530,TONG_SL!$A:$D,3,0)</f>
        <v>Túi</v>
      </c>
      <c r="R3530" s="106">
        <v>8</v>
      </c>
      <c r="S3530" s="220"/>
      <c r="T3530" s="220">
        <f>VLOOKUP(VLOOKUP(G3530,Ma_KH!$A:$R,18,0)&amp;K3530,Gia_MB!$A:$F,6,0)</f>
        <v>73431</v>
      </c>
      <c r="U3530" s="221">
        <f t="shared" si="339"/>
        <v>587448</v>
      </c>
      <c r="V3530" s="220"/>
      <c r="W3530" s="222">
        <f t="shared" si="340"/>
        <v>0</v>
      </c>
      <c r="X3530" s="223" t="str">
        <f t="shared" si="341"/>
        <v>8</v>
      </c>
      <c r="Y3530" s="220"/>
      <c r="Z3530" s="221">
        <f t="shared" si="342"/>
        <v>46995.840000000004</v>
      </c>
      <c r="AA3530" s="5">
        <f>VLOOKUP(G3530,Ma_KH!$A:$R,14,0)</f>
        <v>60</v>
      </c>
    </row>
    <row r="3531" spans="1:27" hidden="1" x14ac:dyDescent="0.25">
      <c r="A3531" s="234">
        <v>45995</v>
      </c>
      <c r="B3531" s="235">
        <v>4180884654</v>
      </c>
      <c r="C3531" s="236" t="s">
        <v>7767</v>
      </c>
      <c r="D3531" s="237">
        <v>45999</v>
      </c>
      <c r="E3531" s="238"/>
      <c r="F3531" s="236"/>
      <c r="G3531" s="32" t="s">
        <v>7784</v>
      </c>
      <c r="H3531" s="238"/>
      <c r="I3531" s="235" t="s">
        <v>8360</v>
      </c>
      <c r="J3531" s="240" t="s">
        <v>1771</v>
      </c>
      <c r="K3531" s="333" t="s">
        <v>32</v>
      </c>
      <c r="L3531" s="21" t="str">
        <f>VLOOKUP($K3531,TONG_SL!$A:$D,2,0)</f>
        <v>Giò Tai Lưỡi Xào 250g</v>
      </c>
      <c r="N3531" s="21" t="str">
        <f t="shared" si="343"/>
        <v>K-C6</v>
      </c>
      <c r="Q3531" s="21" t="str">
        <f>VLOOKUP(K3531,TONG_SL!$A:$D,3,0)</f>
        <v>Túi</v>
      </c>
      <c r="R3531" s="106">
        <v>20</v>
      </c>
      <c r="S3531" s="220"/>
      <c r="T3531" s="220">
        <f>VLOOKUP(VLOOKUP(G3531,Ma_KH!$A:$R,18,0)&amp;K3531,Gia_MB!$A:$F,6,0)</f>
        <v>50182</v>
      </c>
      <c r="U3531" s="221">
        <f t="shared" si="339"/>
        <v>1003640</v>
      </c>
      <c r="V3531" s="220"/>
      <c r="W3531" s="222">
        <f t="shared" si="340"/>
        <v>0</v>
      </c>
      <c r="X3531" s="223" t="str">
        <f t="shared" si="341"/>
        <v>8</v>
      </c>
      <c r="Y3531" s="220"/>
      <c r="Z3531" s="221">
        <f t="shared" si="342"/>
        <v>80291.199999999997</v>
      </c>
      <c r="AA3531" s="5">
        <f>VLOOKUP(G3531,Ma_KH!$A:$R,14,0)</f>
        <v>60</v>
      </c>
    </row>
    <row r="3532" spans="1:27" hidden="1" x14ac:dyDescent="0.25">
      <c r="A3532" s="234">
        <v>45995</v>
      </c>
      <c r="B3532" s="235">
        <v>4180884654</v>
      </c>
      <c r="C3532" s="236" t="s">
        <v>7767</v>
      </c>
      <c r="D3532" s="237">
        <v>45999</v>
      </c>
      <c r="E3532" s="238"/>
      <c r="F3532" s="236"/>
      <c r="G3532" s="32" t="s">
        <v>7784</v>
      </c>
      <c r="H3532" s="238"/>
      <c r="I3532" s="235" t="s">
        <v>8360</v>
      </c>
      <c r="J3532" s="240" t="s">
        <v>1771</v>
      </c>
      <c r="K3532" s="333" t="s">
        <v>7153</v>
      </c>
      <c r="L3532" s="21" t="str">
        <f>VLOOKUP($K3532,TONG_SL!$A:$D,2,0)</f>
        <v>Tai heo muối 200g</v>
      </c>
      <c r="N3532" s="21" t="str">
        <f t="shared" si="343"/>
        <v>K-C6</v>
      </c>
      <c r="Q3532" s="21" t="str">
        <f>VLOOKUP(K3532,TONG_SL!$A:$D,3,0)</f>
        <v>Túi</v>
      </c>
      <c r="R3532" s="106">
        <v>15</v>
      </c>
      <c r="S3532" s="220"/>
      <c r="T3532" s="220">
        <f>VLOOKUP(VLOOKUP(G3532,Ma_KH!$A:$R,18,0)&amp;K3532,Gia_MB!$A:$F,6,0)</f>
        <v>55595</v>
      </c>
      <c r="U3532" s="221">
        <f t="shared" si="339"/>
        <v>833925</v>
      </c>
      <c r="V3532" s="220"/>
      <c r="W3532" s="222">
        <f t="shared" si="340"/>
        <v>0</v>
      </c>
      <c r="X3532" s="223" t="str">
        <f t="shared" si="341"/>
        <v>8</v>
      </c>
      <c r="Y3532" s="220"/>
      <c r="Z3532" s="221">
        <f t="shared" si="342"/>
        <v>66714</v>
      </c>
      <c r="AA3532" s="5">
        <f>VLOOKUP(G3532,Ma_KH!$A:$R,14,0)</f>
        <v>60</v>
      </c>
    </row>
    <row r="3533" spans="1:27" hidden="1" x14ac:dyDescent="0.25">
      <c r="A3533" s="234">
        <v>45995</v>
      </c>
      <c r="B3533" s="235">
        <v>4180884654</v>
      </c>
      <c r="C3533" s="236" t="s">
        <v>7767</v>
      </c>
      <c r="D3533" s="237">
        <v>45999</v>
      </c>
      <c r="E3533" s="238"/>
      <c r="F3533" s="236"/>
      <c r="G3533" s="32" t="s">
        <v>7784</v>
      </c>
      <c r="H3533" s="238"/>
      <c r="I3533" s="235" t="s">
        <v>8360</v>
      </c>
      <c r="J3533" s="240" t="s">
        <v>1771</v>
      </c>
      <c r="K3533" s="333" t="s">
        <v>30</v>
      </c>
      <c r="L3533" s="21" t="str">
        <f>VLOOKUP($K3533,TONG_SL!$A:$D,2,0)</f>
        <v>Gà muối 500g</v>
      </c>
      <c r="N3533" s="21" t="str">
        <f t="shared" si="343"/>
        <v>K-C6</v>
      </c>
      <c r="Q3533" s="21" t="str">
        <f>VLOOKUP(K3533,TONG_SL!$A:$D,3,0)</f>
        <v>Túi</v>
      </c>
      <c r="R3533" s="106">
        <v>9</v>
      </c>
      <c r="S3533" s="220"/>
      <c r="T3533" s="220">
        <f>VLOOKUP(VLOOKUP(G3533,Ma_KH!$A:$R,18,0)&amp;K3533,Gia_MB!$A:$F,6,0)</f>
        <v>111058</v>
      </c>
      <c r="U3533" s="221">
        <f t="shared" si="339"/>
        <v>999522</v>
      </c>
      <c r="V3533" s="220"/>
      <c r="W3533" s="222">
        <f t="shared" si="340"/>
        <v>0</v>
      </c>
      <c r="X3533" s="223" t="str">
        <f t="shared" si="341"/>
        <v>8</v>
      </c>
      <c r="Y3533" s="220"/>
      <c r="Z3533" s="221">
        <f t="shared" si="342"/>
        <v>79961.759999999995</v>
      </c>
      <c r="AA3533" s="5">
        <f>VLOOKUP(G3533,Ma_KH!$A:$R,14,0)</f>
        <v>60</v>
      </c>
    </row>
    <row r="3534" spans="1:27" hidden="1" x14ac:dyDescent="0.25">
      <c r="A3534" s="234">
        <v>45995</v>
      </c>
      <c r="B3534" s="235">
        <v>4180884654</v>
      </c>
      <c r="C3534" s="236" t="s">
        <v>7767</v>
      </c>
      <c r="D3534" s="237">
        <v>45999</v>
      </c>
      <c r="E3534" s="238"/>
      <c r="F3534" s="236"/>
      <c r="G3534" s="32" t="s">
        <v>7784</v>
      </c>
      <c r="H3534" s="238"/>
      <c r="I3534" s="235" t="s">
        <v>8360</v>
      </c>
      <c r="J3534" s="240" t="s">
        <v>1771</v>
      </c>
      <c r="K3534" s="333" t="s">
        <v>48</v>
      </c>
      <c r="L3534" s="21" t="str">
        <f>VLOOKUP($K3534,TONG_SL!$A:$D,2,0)</f>
        <v>Mọc Nấm Hương 250g</v>
      </c>
      <c r="N3534" s="21" t="str">
        <f t="shared" si="343"/>
        <v>K-C6</v>
      </c>
      <c r="Q3534" s="21" t="str">
        <f>VLOOKUP(K3534,TONG_SL!$A:$D,3,0)</f>
        <v>Túi</v>
      </c>
      <c r="R3534" s="106">
        <v>2</v>
      </c>
      <c r="S3534" s="220"/>
      <c r="T3534" s="220">
        <f>VLOOKUP(VLOOKUP(G3534,Ma_KH!$A:$R,18,0)&amp;K3534,Gia_MB!$A:$F,6,0)</f>
        <v>46000</v>
      </c>
      <c r="U3534" s="221">
        <f t="shared" si="339"/>
        <v>92000</v>
      </c>
      <c r="V3534" s="220"/>
      <c r="W3534" s="222">
        <f t="shared" si="340"/>
        <v>0</v>
      </c>
      <c r="X3534" s="223" t="str">
        <f t="shared" si="341"/>
        <v>8</v>
      </c>
      <c r="Y3534" s="220"/>
      <c r="Z3534" s="221">
        <f t="shared" si="342"/>
        <v>7360</v>
      </c>
      <c r="AA3534" s="5">
        <f>VLOOKUP(G3534,Ma_KH!$A:$R,14,0)</f>
        <v>60</v>
      </c>
    </row>
    <row r="3535" spans="1:27" hidden="1" x14ac:dyDescent="0.25">
      <c r="A3535" s="234">
        <v>45995</v>
      </c>
      <c r="B3535" s="235">
        <v>4180884391</v>
      </c>
      <c r="C3535" s="236" t="s">
        <v>7767</v>
      </c>
      <c r="D3535" s="237">
        <v>45999</v>
      </c>
      <c r="E3535" s="238"/>
      <c r="F3535" s="236"/>
      <c r="G3535" s="32" t="s">
        <v>7784</v>
      </c>
      <c r="H3535" s="238"/>
      <c r="I3535" s="235" t="s">
        <v>8361</v>
      </c>
      <c r="J3535" s="240" t="s">
        <v>1771</v>
      </c>
      <c r="K3535" s="333" t="s">
        <v>32</v>
      </c>
      <c r="L3535" s="21" t="str">
        <f>VLOOKUP($K3535,TONG_SL!$A:$D,2,0)</f>
        <v>Giò Tai Lưỡi Xào 250g</v>
      </c>
      <c r="N3535" s="21" t="str">
        <f t="shared" si="343"/>
        <v>K-C6</v>
      </c>
      <c r="Q3535" s="21" t="str">
        <f>VLOOKUP(K3535,TONG_SL!$A:$D,3,0)</f>
        <v>Túi</v>
      </c>
      <c r="R3535" s="106">
        <v>8</v>
      </c>
      <c r="S3535" s="220"/>
      <c r="T3535" s="220">
        <f>VLOOKUP(VLOOKUP(G3535,Ma_KH!$A:$R,18,0)&amp;K3535,Gia_MB!$A:$F,6,0)</f>
        <v>50182</v>
      </c>
      <c r="U3535" s="221">
        <f t="shared" si="339"/>
        <v>401456</v>
      </c>
      <c r="V3535" s="220"/>
      <c r="W3535" s="222">
        <f t="shared" si="340"/>
        <v>0</v>
      </c>
      <c r="X3535" s="223" t="str">
        <f t="shared" si="341"/>
        <v>8</v>
      </c>
      <c r="Y3535" s="220"/>
      <c r="Z3535" s="221">
        <f t="shared" si="342"/>
        <v>32116.48</v>
      </c>
      <c r="AA3535" s="5">
        <f>VLOOKUP(G3535,Ma_KH!$A:$R,14,0)</f>
        <v>60</v>
      </c>
    </row>
    <row r="3536" spans="1:27" hidden="1" x14ac:dyDescent="0.25">
      <c r="A3536" s="234">
        <v>45995</v>
      </c>
      <c r="B3536" s="235">
        <v>4180884391</v>
      </c>
      <c r="C3536" s="236" t="s">
        <v>7767</v>
      </c>
      <c r="D3536" s="237">
        <v>45999</v>
      </c>
      <c r="E3536" s="238"/>
      <c r="F3536" s="236"/>
      <c r="G3536" s="32" t="s">
        <v>7784</v>
      </c>
      <c r="H3536" s="238"/>
      <c r="I3536" s="235" t="s">
        <v>8361</v>
      </c>
      <c r="J3536" s="240" t="s">
        <v>1771</v>
      </c>
      <c r="K3536" s="333" t="s">
        <v>7187</v>
      </c>
      <c r="L3536" s="21" t="str">
        <f>VLOOKUP($K3536,TONG_SL!$A:$D,2,0)</f>
        <v>Chân giò heo muối 300g</v>
      </c>
      <c r="N3536" s="21" t="str">
        <f t="shared" si="343"/>
        <v>K-C6</v>
      </c>
      <c r="Q3536" s="21" t="str">
        <f>VLOOKUP(K3536,TONG_SL!$A:$D,3,0)</f>
        <v>Túi</v>
      </c>
      <c r="R3536" s="106">
        <v>12</v>
      </c>
      <c r="S3536" s="220"/>
      <c r="T3536" s="220">
        <f>VLOOKUP(VLOOKUP(G3536,Ma_KH!$A:$R,18,0)&amp;K3536,Gia_MB!$A:$F,6,0)</f>
        <v>73431</v>
      </c>
      <c r="U3536" s="221">
        <f t="shared" si="339"/>
        <v>881172</v>
      </c>
      <c r="V3536" s="220"/>
      <c r="W3536" s="222">
        <f t="shared" si="340"/>
        <v>0</v>
      </c>
      <c r="X3536" s="223" t="str">
        <f t="shared" si="341"/>
        <v>8</v>
      </c>
      <c r="Y3536" s="220"/>
      <c r="Z3536" s="221">
        <f t="shared" si="342"/>
        <v>70493.759999999995</v>
      </c>
      <c r="AA3536" s="5">
        <f>VLOOKUP(G3536,Ma_KH!$A:$R,14,0)</f>
        <v>60</v>
      </c>
    </row>
    <row r="3537" spans="1:27" hidden="1" x14ac:dyDescent="0.25">
      <c r="A3537" s="234">
        <v>45995</v>
      </c>
      <c r="B3537" s="235">
        <v>4180884391</v>
      </c>
      <c r="C3537" s="236" t="s">
        <v>7767</v>
      </c>
      <c r="D3537" s="237">
        <v>45999</v>
      </c>
      <c r="E3537" s="238"/>
      <c r="F3537" s="236"/>
      <c r="G3537" s="32" t="s">
        <v>7784</v>
      </c>
      <c r="H3537" s="238"/>
      <c r="I3537" s="235" t="s">
        <v>8361</v>
      </c>
      <c r="J3537" s="240" t="s">
        <v>1771</v>
      </c>
      <c r="K3537" s="333" t="s">
        <v>48</v>
      </c>
      <c r="L3537" s="21" t="str">
        <f>VLOOKUP($K3537,TONG_SL!$A:$D,2,0)</f>
        <v>Mọc Nấm Hương 250g</v>
      </c>
      <c r="N3537" s="21" t="str">
        <f t="shared" si="343"/>
        <v>K-C6</v>
      </c>
      <c r="Q3537" s="21" t="str">
        <f>VLOOKUP(K3537,TONG_SL!$A:$D,3,0)</f>
        <v>Túi</v>
      </c>
      <c r="R3537" s="106">
        <v>6</v>
      </c>
      <c r="S3537" s="220"/>
      <c r="T3537" s="220">
        <f>VLOOKUP(VLOOKUP(G3537,Ma_KH!$A:$R,18,0)&amp;K3537,Gia_MB!$A:$F,6,0)</f>
        <v>46000</v>
      </c>
      <c r="U3537" s="221">
        <f t="shared" si="339"/>
        <v>276000</v>
      </c>
      <c r="V3537" s="220"/>
      <c r="W3537" s="222">
        <f t="shared" si="340"/>
        <v>0</v>
      </c>
      <c r="X3537" s="223" t="str">
        <f t="shared" si="341"/>
        <v>8</v>
      </c>
      <c r="Y3537" s="220"/>
      <c r="Z3537" s="221">
        <f t="shared" si="342"/>
        <v>22080</v>
      </c>
      <c r="AA3537" s="5">
        <f>VLOOKUP(G3537,Ma_KH!$A:$R,14,0)</f>
        <v>60</v>
      </c>
    </row>
    <row r="3538" spans="1:27" hidden="1" x14ac:dyDescent="0.25">
      <c r="A3538" s="234">
        <v>45995</v>
      </c>
      <c r="B3538" s="235">
        <v>4180884391</v>
      </c>
      <c r="C3538" s="236" t="s">
        <v>7767</v>
      </c>
      <c r="D3538" s="237">
        <v>45999</v>
      </c>
      <c r="E3538" s="238"/>
      <c r="F3538" s="236"/>
      <c r="G3538" s="32" t="s">
        <v>7784</v>
      </c>
      <c r="H3538" s="238"/>
      <c r="I3538" s="235" t="s">
        <v>8361</v>
      </c>
      <c r="J3538" s="240" t="s">
        <v>1771</v>
      </c>
      <c r="K3538" s="333" t="s">
        <v>30</v>
      </c>
      <c r="L3538" s="21" t="str">
        <f>VLOOKUP($K3538,TONG_SL!$A:$D,2,0)</f>
        <v>Gà muối 500g</v>
      </c>
      <c r="N3538" s="21" t="str">
        <f t="shared" si="343"/>
        <v>K-C6</v>
      </c>
      <c r="Q3538" s="21" t="str">
        <f>VLOOKUP(K3538,TONG_SL!$A:$D,3,0)</f>
        <v>Túi</v>
      </c>
      <c r="R3538" s="106">
        <v>6</v>
      </c>
      <c r="S3538" s="220"/>
      <c r="T3538" s="220">
        <f>VLOOKUP(VLOOKUP(G3538,Ma_KH!$A:$R,18,0)&amp;K3538,Gia_MB!$A:$F,6,0)</f>
        <v>111058</v>
      </c>
      <c r="U3538" s="221">
        <f t="shared" si="339"/>
        <v>666348</v>
      </c>
      <c r="V3538" s="220"/>
      <c r="W3538" s="222">
        <f t="shared" si="340"/>
        <v>0</v>
      </c>
      <c r="X3538" s="223" t="str">
        <f t="shared" si="341"/>
        <v>8</v>
      </c>
      <c r="Y3538" s="220"/>
      <c r="Z3538" s="221">
        <f t="shared" si="342"/>
        <v>53307.840000000004</v>
      </c>
      <c r="AA3538" s="5">
        <f>VLOOKUP(G3538,Ma_KH!$A:$R,14,0)</f>
        <v>60</v>
      </c>
    </row>
    <row r="3539" spans="1:27" hidden="1" x14ac:dyDescent="0.25">
      <c r="A3539" s="234">
        <v>45995</v>
      </c>
      <c r="B3539" s="235">
        <v>4180884391</v>
      </c>
      <c r="C3539" s="236" t="s">
        <v>7767</v>
      </c>
      <c r="D3539" s="237">
        <v>45999</v>
      </c>
      <c r="E3539" s="238"/>
      <c r="F3539" s="236"/>
      <c r="G3539" s="32" t="s">
        <v>7784</v>
      </c>
      <c r="H3539" s="238"/>
      <c r="I3539" s="235" t="s">
        <v>8361</v>
      </c>
      <c r="J3539" s="240" t="s">
        <v>1771</v>
      </c>
      <c r="K3539" s="333" t="s">
        <v>7153</v>
      </c>
      <c r="L3539" s="21" t="str">
        <f>VLOOKUP($K3539,TONG_SL!$A:$D,2,0)</f>
        <v>Tai heo muối 200g</v>
      </c>
      <c r="N3539" s="21" t="str">
        <f t="shared" si="343"/>
        <v>K-C6</v>
      </c>
      <c r="Q3539" s="21" t="str">
        <f>VLOOKUP(K3539,TONG_SL!$A:$D,3,0)</f>
        <v>Túi</v>
      </c>
      <c r="R3539" s="106">
        <v>6</v>
      </c>
      <c r="S3539" s="220"/>
      <c r="T3539" s="220">
        <f>VLOOKUP(VLOOKUP(G3539,Ma_KH!$A:$R,18,0)&amp;K3539,Gia_MB!$A:$F,6,0)</f>
        <v>55595</v>
      </c>
      <c r="U3539" s="221">
        <f t="shared" si="339"/>
        <v>333570</v>
      </c>
      <c r="V3539" s="220"/>
      <c r="W3539" s="222">
        <f t="shared" si="340"/>
        <v>0</v>
      </c>
      <c r="X3539" s="223" t="str">
        <f t="shared" si="341"/>
        <v>8</v>
      </c>
      <c r="Y3539" s="220"/>
      <c r="Z3539" s="221">
        <f t="shared" si="342"/>
        <v>26685.600000000002</v>
      </c>
      <c r="AA3539" s="5">
        <f>VLOOKUP(G3539,Ma_KH!$A:$R,14,0)</f>
        <v>60</v>
      </c>
    </row>
    <row r="3540" spans="1:27" hidden="1" x14ac:dyDescent="0.25">
      <c r="A3540" s="234">
        <v>45995</v>
      </c>
      <c r="B3540" s="235">
        <v>4180884955</v>
      </c>
      <c r="C3540" s="236" t="s">
        <v>7767</v>
      </c>
      <c r="D3540" s="237">
        <v>45999</v>
      </c>
      <c r="E3540" s="238"/>
      <c r="F3540" s="236"/>
      <c r="G3540" s="32" t="s">
        <v>7784</v>
      </c>
      <c r="H3540" s="238"/>
      <c r="I3540" s="235" t="s">
        <v>8362</v>
      </c>
      <c r="J3540" s="240" t="s">
        <v>1771</v>
      </c>
      <c r="K3540" s="333" t="s">
        <v>32</v>
      </c>
      <c r="L3540" s="21" t="str">
        <f>VLOOKUP($K3540,TONG_SL!$A:$D,2,0)</f>
        <v>Giò Tai Lưỡi Xào 250g</v>
      </c>
      <c r="N3540" s="21" t="str">
        <f t="shared" si="343"/>
        <v>K-C6</v>
      </c>
      <c r="Q3540" s="21" t="str">
        <f>VLOOKUP(K3540,TONG_SL!$A:$D,3,0)</f>
        <v>Túi</v>
      </c>
      <c r="R3540" s="106">
        <v>15</v>
      </c>
      <c r="S3540" s="220"/>
      <c r="T3540" s="220">
        <f>VLOOKUP(VLOOKUP(G3540,Ma_KH!$A:$R,18,0)&amp;K3540,Gia_MB!$A:$F,6,0)</f>
        <v>50182</v>
      </c>
      <c r="U3540" s="221">
        <f t="shared" si="339"/>
        <v>752730</v>
      </c>
      <c r="V3540" s="220"/>
      <c r="W3540" s="222">
        <f t="shared" si="340"/>
        <v>0</v>
      </c>
      <c r="X3540" s="223" t="str">
        <f t="shared" si="341"/>
        <v>8</v>
      </c>
      <c r="Y3540" s="220"/>
      <c r="Z3540" s="221">
        <f t="shared" si="342"/>
        <v>60218.400000000001</v>
      </c>
      <c r="AA3540" s="5">
        <f>VLOOKUP(G3540,Ma_KH!$A:$R,14,0)</f>
        <v>60</v>
      </c>
    </row>
    <row r="3541" spans="1:27" hidden="1" x14ac:dyDescent="0.25">
      <c r="A3541" s="234">
        <v>45995</v>
      </c>
      <c r="B3541" s="235">
        <v>4180884955</v>
      </c>
      <c r="C3541" s="236" t="s">
        <v>7767</v>
      </c>
      <c r="D3541" s="237">
        <v>45999</v>
      </c>
      <c r="E3541" s="238"/>
      <c r="F3541" s="236"/>
      <c r="G3541" s="32" t="s">
        <v>7784</v>
      </c>
      <c r="H3541" s="238"/>
      <c r="I3541" s="235" t="s">
        <v>8362</v>
      </c>
      <c r="J3541" s="240" t="s">
        <v>1771</v>
      </c>
      <c r="K3541" s="333" t="s">
        <v>7187</v>
      </c>
      <c r="L3541" s="21" t="str">
        <f>VLOOKUP($K3541,TONG_SL!$A:$D,2,0)</f>
        <v>Chân giò heo muối 300g</v>
      </c>
      <c r="N3541" s="21" t="str">
        <f t="shared" si="343"/>
        <v>K-C6</v>
      </c>
      <c r="Q3541" s="21" t="str">
        <f>VLOOKUP(K3541,TONG_SL!$A:$D,3,0)</f>
        <v>Túi</v>
      </c>
      <c r="R3541" s="106">
        <v>20</v>
      </c>
      <c r="S3541" s="220"/>
      <c r="T3541" s="220">
        <f>VLOOKUP(VLOOKUP(G3541,Ma_KH!$A:$R,18,0)&amp;K3541,Gia_MB!$A:$F,6,0)</f>
        <v>73431</v>
      </c>
      <c r="U3541" s="221">
        <f t="shared" si="339"/>
        <v>1468620</v>
      </c>
      <c r="V3541" s="220"/>
      <c r="W3541" s="222">
        <f t="shared" si="340"/>
        <v>0</v>
      </c>
      <c r="X3541" s="223" t="str">
        <f t="shared" si="341"/>
        <v>8</v>
      </c>
      <c r="Y3541" s="220"/>
      <c r="Z3541" s="221">
        <f t="shared" si="342"/>
        <v>117489.60000000001</v>
      </c>
      <c r="AA3541" s="5">
        <f>VLOOKUP(G3541,Ma_KH!$A:$R,14,0)</f>
        <v>60</v>
      </c>
    </row>
    <row r="3542" spans="1:27" hidden="1" x14ac:dyDescent="0.25">
      <c r="A3542" s="234">
        <v>45995</v>
      </c>
      <c r="B3542" s="235">
        <v>4180884955</v>
      </c>
      <c r="C3542" s="236" t="s">
        <v>7767</v>
      </c>
      <c r="D3542" s="237">
        <v>45999</v>
      </c>
      <c r="E3542" s="238"/>
      <c r="F3542" s="236"/>
      <c r="G3542" s="32" t="s">
        <v>7784</v>
      </c>
      <c r="H3542" s="238"/>
      <c r="I3542" s="235" t="s">
        <v>8362</v>
      </c>
      <c r="J3542" s="240" t="s">
        <v>1771</v>
      </c>
      <c r="K3542" s="333" t="s">
        <v>48</v>
      </c>
      <c r="L3542" s="21" t="str">
        <f>VLOOKUP($K3542,TONG_SL!$A:$D,2,0)</f>
        <v>Mọc Nấm Hương 250g</v>
      </c>
      <c r="N3542" s="21" t="str">
        <f t="shared" si="343"/>
        <v>K-C6</v>
      </c>
      <c r="Q3542" s="21" t="str">
        <f>VLOOKUP(K3542,TONG_SL!$A:$D,3,0)</f>
        <v>Túi</v>
      </c>
      <c r="R3542" s="106">
        <v>10</v>
      </c>
      <c r="S3542" s="220"/>
      <c r="T3542" s="220">
        <f>VLOOKUP(VLOOKUP(G3542,Ma_KH!$A:$R,18,0)&amp;K3542,Gia_MB!$A:$F,6,0)</f>
        <v>46000</v>
      </c>
      <c r="U3542" s="221">
        <f t="shared" si="339"/>
        <v>460000</v>
      </c>
      <c r="V3542" s="220"/>
      <c r="W3542" s="222">
        <f t="shared" si="340"/>
        <v>0</v>
      </c>
      <c r="X3542" s="223" t="str">
        <f t="shared" si="341"/>
        <v>8</v>
      </c>
      <c r="Y3542" s="220"/>
      <c r="Z3542" s="221">
        <f t="shared" si="342"/>
        <v>36800</v>
      </c>
      <c r="AA3542" s="5">
        <f>VLOOKUP(G3542,Ma_KH!$A:$R,14,0)</f>
        <v>60</v>
      </c>
    </row>
    <row r="3543" spans="1:27" hidden="1" x14ac:dyDescent="0.25">
      <c r="A3543" s="234">
        <v>45995</v>
      </c>
      <c r="B3543" s="235">
        <v>4180884955</v>
      </c>
      <c r="C3543" s="236" t="s">
        <v>7767</v>
      </c>
      <c r="D3543" s="237">
        <v>45999</v>
      </c>
      <c r="E3543" s="238"/>
      <c r="F3543" s="236"/>
      <c r="G3543" s="32" t="s">
        <v>7784</v>
      </c>
      <c r="H3543" s="238"/>
      <c r="I3543" s="235" t="s">
        <v>8362</v>
      </c>
      <c r="J3543" s="240" t="s">
        <v>1771</v>
      </c>
      <c r="K3543" s="333" t="s">
        <v>7153</v>
      </c>
      <c r="L3543" s="21" t="str">
        <f>VLOOKUP($K3543,TONG_SL!$A:$D,2,0)</f>
        <v>Tai heo muối 200g</v>
      </c>
      <c r="N3543" s="21" t="str">
        <f t="shared" si="343"/>
        <v>K-C6</v>
      </c>
      <c r="Q3543" s="21" t="str">
        <f>VLOOKUP(K3543,TONG_SL!$A:$D,3,0)</f>
        <v>Túi</v>
      </c>
      <c r="R3543" s="106">
        <v>3</v>
      </c>
      <c r="S3543" s="220"/>
      <c r="T3543" s="220">
        <f>VLOOKUP(VLOOKUP(G3543,Ma_KH!$A:$R,18,0)&amp;K3543,Gia_MB!$A:$F,6,0)</f>
        <v>55595</v>
      </c>
      <c r="U3543" s="221">
        <f t="shared" si="339"/>
        <v>166785</v>
      </c>
      <c r="V3543" s="220"/>
      <c r="W3543" s="222">
        <f t="shared" si="340"/>
        <v>0</v>
      </c>
      <c r="X3543" s="223" t="str">
        <f t="shared" si="341"/>
        <v>8</v>
      </c>
      <c r="Y3543" s="220"/>
      <c r="Z3543" s="221">
        <f t="shared" si="342"/>
        <v>13342.800000000001</v>
      </c>
      <c r="AA3543" s="5">
        <f>VLOOKUP(G3543,Ma_KH!$A:$R,14,0)</f>
        <v>60</v>
      </c>
    </row>
    <row r="3544" spans="1:27" hidden="1" x14ac:dyDescent="0.25">
      <c r="A3544" s="234">
        <v>45995</v>
      </c>
      <c r="B3544" s="235">
        <v>4180884955</v>
      </c>
      <c r="C3544" s="236" t="s">
        <v>7767</v>
      </c>
      <c r="D3544" s="237">
        <v>45999</v>
      </c>
      <c r="E3544" s="238"/>
      <c r="F3544" s="236"/>
      <c r="G3544" s="32" t="s">
        <v>7784</v>
      </c>
      <c r="H3544" s="238"/>
      <c r="I3544" s="235" t="s">
        <v>8362</v>
      </c>
      <c r="J3544" s="240" t="s">
        <v>1771</v>
      </c>
      <c r="K3544" s="333" t="s">
        <v>30</v>
      </c>
      <c r="L3544" s="21" t="str">
        <f>VLOOKUP($K3544,TONG_SL!$A:$D,2,0)</f>
        <v>Gà muối 500g</v>
      </c>
      <c r="N3544" s="21" t="str">
        <f t="shared" si="343"/>
        <v>K-C6</v>
      </c>
      <c r="Q3544" s="21" t="str">
        <f>VLOOKUP(K3544,TONG_SL!$A:$D,3,0)</f>
        <v>Túi</v>
      </c>
      <c r="R3544" s="106">
        <v>15</v>
      </c>
      <c r="S3544" s="220"/>
      <c r="T3544" s="220">
        <f>VLOOKUP(VLOOKUP(G3544,Ma_KH!$A:$R,18,0)&amp;K3544,Gia_MB!$A:$F,6,0)</f>
        <v>111058</v>
      </c>
      <c r="U3544" s="221">
        <f t="shared" si="339"/>
        <v>1665870</v>
      </c>
      <c r="V3544" s="220"/>
      <c r="W3544" s="222">
        <f t="shared" si="340"/>
        <v>0</v>
      </c>
      <c r="X3544" s="223" t="str">
        <f t="shared" si="341"/>
        <v>8</v>
      </c>
      <c r="Y3544" s="220"/>
      <c r="Z3544" s="221">
        <f t="shared" si="342"/>
        <v>133269.6</v>
      </c>
      <c r="AA3544" s="5">
        <f>VLOOKUP(G3544,Ma_KH!$A:$R,14,0)</f>
        <v>60</v>
      </c>
    </row>
    <row r="3545" spans="1:27" hidden="1" x14ac:dyDescent="0.25">
      <c r="A3545" s="234">
        <v>45995</v>
      </c>
      <c r="B3545" s="235">
        <v>4180885569</v>
      </c>
      <c r="C3545" s="236" t="s">
        <v>7767</v>
      </c>
      <c r="D3545" s="237">
        <v>45999</v>
      </c>
      <c r="E3545" s="238"/>
      <c r="F3545" s="236"/>
      <c r="G3545" s="32" t="s">
        <v>7784</v>
      </c>
      <c r="H3545" s="238"/>
      <c r="I3545" s="235" t="s">
        <v>8363</v>
      </c>
      <c r="J3545" s="240" t="s">
        <v>1771</v>
      </c>
      <c r="K3545" s="333" t="s">
        <v>48</v>
      </c>
      <c r="L3545" s="21" t="str">
        <f>VLOOKUP($K3545,TONG_SL!$A:$D,2,0)</f>
        <v>Mọc Nấm Hương 250g</v>
      </c>
      <c r="N3545" s="21" t="str">
        <f t="shared" si="343"/>
        <v>K-C6</v>
      </c>
      <c r="Q3545" s="21" t="str">
        <f>VLOOKUP(K3545,TONG_SL!$A:$D,3,0)</f>
        <v>Túi</v>
      </c>
      <c r="R3545" s="106">
        <v>4</v>
      </c>
      <c r="S3545" s="220"/>
      <c r="T3545" s="220">
        <f>VLOOKUP(VLOOKUP(G3545,Ma_KH!$A:$R,18,0)&amp;K3545,Gia_MB!$A:$F,6,0)</f>
        <v>46000</v>
      </c>
      <c r="U3545" s="221">
        <f t="shared" si="339"/>
        <v>184000</v>
      </c>
      <c r="V3545" s="220"/>
      <c r="W3545" s="222">
        <f t="shared" si="340"/>
        <v>0</v>
      </c>
      <c r="X3545" s="223" t="str">
        <f t="shared" si="341"/>
        <v>8</v>
      </c>
      <c r="Y3545" s="220"/>
      <c r="Z3545" s="221">
        <f t="shared" si="342"/>
        <v>14720</v>
      </c>
      <c r="AA3545" s="5">
        <f>VLOOKUP(G3545,Ma_KH!$A:$R,14,0)</f>
        <v>60</v>
      </c>
    </row>
    <row r="3546" spans="1:27" hidden="1" x14ac:dyDescent="0.25">
      <c r="A3546" s="234">
        <v>45995</v>
      </c>
      <c r="B3546" s="235">
        <v>4180885569</v>
      </c>
      <c r="C3546" s="236" t="s">
        <v>7767</v>
      </c>
      <c r="D3546" s="237">
        <v>45999</v>
      </c>
      <c r="E3546" s="238"/>
      <c r="F3546" s="236"/>
      <c r="G3546" s="32" t="s">
        <v>7784</v>
      </c>
      <c r="H3546" s="238"/>
      <c r="I3546" s="235" t="s">
        <v>8363</v>
      </c>
      <c r="J3546" s="240" t="s">
        <v>1771</v>
      </c>
      <c r="K3546" s="333" t="s">
        <v>30</v>
      </c>
      <c r="L3546" s="21" t="str">
        <f>VLOOKUP($K3546,TONG_SL!$A:$D,2,0)</f>
        <v>Gà muối 500g</v>
      </c>
      <c r="N3546" s="21" t="str">
        <f t="shared" si="343"/>
        <v>K-C6</v>
      </c>
      <c r="Q3546" s="21" t="str">
        <f>VLOOKUP(K3546,TONG_SL!$A:$D,3,0)</f>
        <v>Túi</v>
      </c>
      <c r="R3546" s="106">
        <v>6</v>
      </c>
      <c r="S3546" s="220"/>
      <c r="T3546" s="220">
        <f>VLOOKUP(VLOOKUP(G3546,Ma_KH!$A:$R,18,0)&amp;K3546,Gia_MB!$A:$F,6,0)</f>
        <v>111058</v>
      </c>
      <c r="U3546" s="221">
        <f t="shared" si="339"/>
        <v>666348</v>
      </c>
      <c r="V3546" s="220"/>
      <c r="W3546" s="222">
        <f t="shared" si="340"/>
        <v>0</v>
      </c>
      <c r="X3546" s="223" t="str">
        <f t="shared" si="341"/>
        <v>8</v>
      </c>
      <c r="Y3546" s="220"/>
      <c r="Z3546" s="221">
        <f t="shared" si="342"/>
        <v>53307.840000000004</v>
      </c>
      <c r="AA3546" s="5">
        <f>VLOOKUP(G3546,Ma_KH!$A:$R,14,0)</f>
        <v>60</v>
      </c>
    </row>
    <row r="3547" spans="1:27" hidden="1" x14ac:dyDescent="0.25">
      <c r="A3547" s="234">
        <v>45995</v>
      </c>
      <c r="B3547" s="235">
        <v>4180885569</v>
      </c>
      <c r="C3547" s="236" t="s">
        <v>7767</v>
      </c>
      <c r="D3547" s="237">
        <v>45999</v>
      </c>
      <c r="E3547" s="238"/>
      <c r="F3547" s="236"/>
      <c r="G3547" s="32" t="s">
        <v>7784</v>
      </c>
      <c r="H3547" s="238"/>
      <c r="I3547" s="235" t="s">
        <v>8363</v>
      </c>
      <c r="J3547" s="240" t="s">
        <v>1771</v>
      </c>
      <c r="K3547" s="333" t="s">
        <v>7187</v>
      </c>
      <c r="L3547" s="21" t="str">
        <f>VLOOKUP($K3547,TONG_SL!$A:$D,2,0)</f>
        <v>Chân giò heo muối 300g</v>
      </c>
      <c r="N3547" s="21" t="str">
        <f t="shared" si="343"/>
        <v>K-C6</v>
      </c>
      <c r="Q3547" s="21" t="str">
        <f>VLOOKUP(K3547,TONG_SL!$A:$D,3,0)</f>
        <v>Túi</v>
      </c>
      <c r="R3547" s="106">
        <v>20</v>
      </c>
      <c r="S3547" s="220"/>
      <c r="T3547" s="220">
        <f>VLOOKUP(VLOOKUP(G3547,Ma_KH!$A:$R,18,0)&amp;K3547,Gia_MB!$A:$F,6,0)</f>
        <v>73431</v>
      </c>
      <c r="U3547" s="221">
        <f t="shared" si="339"/>
        <v>1468620</v>
      </c>
      <c r="V3547" s="220"/>
      <c r="W3547" s="222">
        <f t="shared" si="340"/>
        <v>0</v>
      </c>
      <c r="X3547" s="223" t="str">
        <f t="shared" si="341"/>
        <v>8</v>
      </c>
      <c r="Y3547" s="220"/>
      <c r="Z3547" s="221">
        <f t="shared" si="342"/>
        <v>117489.60000000001</v>
      </c>
      <c r="AA3547" s="5">
        <f>VLOOKUP(G3547,Ma_KH!$A:$R,14,0)</f>
        <v>60</v>
      </c>
    </row>
    <row r="3548" spans="1:27" hidden="1" x14ac:dyDescent="0.25">
      <c r="A3548" s="234">
        <v>45995</v>
      </c>
      <c r="B3548" s="235">
        <v>4180885569</v>
      </c>
      <c r="C3548" s="236" t="s">
        <v>7767</v>
      </c>
      <c r="D3548" s="237">
        <v>45999</v>
      </c>
      <c r="E3548" s="238"/>
      <c r="F3548" s="236"/>
      <c r="G3548" s="32" t="s">
        <v>7784</v>
      </c>
      <c r="H3548" s="238"/>
      <c r="I3548" s="235" t="s">
        <v>8363</v>
      </c>
      <c r="J3548" s="240" t="s">
        <v>1771</v>
      </c>
      <c r="K3548" s="333" t="s">
        <v>32</v>
      </c>
      <c r="L3548" s="21" t="str">
        <f>VLOOKUP($K3548,TONG_SL!$A:$D,2,0)</f>
        <v>Giò Tai Lưỡi Xào 250g</v>
      </c>
      <c r="N3548" s="21" t="str">
        <f t="shared" si="343"/>
        <v>K-C6</v>
      </c>
      <c r="Q3548" s="21" t="str">
        <f>VLOOKUP(K3548,TONG_SL!$A:$D,3,0)</f>
        <v>Túi</v>
      </c>
      <c r="R3548" s="106">
        <v>4</v>
      </c>
      <c r="S3548" s="220"/>
      <c r="T3548" s="220">
        <f>VLOOKUP(VLOOKUP(G3548,Ma_KH!$A:$R,18,0)&amp;K3548,Gia_MB!$A:$F,6,0)</f>
        <v>50182</v>
      </c>
      <c r="U3548" s="221">
        <f t="shared" si="339"/>
        <v>200728</v>
      </c>
      <c r="V3548" s="220"/>
      <c r="W3548" s="222">
        <f t="shared" si="340"/>
        <v>0</v>
      </c>
      <c r="X3548" s="223" t="str">
        <f t="shared" si="341"/>
        <v>8</v>
      </c>
      <c r="Y3548" s="220"/>
      <c r="Z3548" s="221">
        <f t="shared" si="342"/>
        <v>16058.24</v>
      </c>
      <c r="AA3548" s="5">
        <f>VLOOKUP(G3548,Ma_KH!$A:$R,14,0)</f>
        <v>60</v>
      </c>
    </row>
    <row r="3549" spans="1:27" hidden="1" x14ac:dyDescent="0.25">
      <c r="A3549" s="234">
        <v>45995</v>
      </c>
      <c r="B3549" s="235">
        <v>4180884621</v>
      </c>
      <c r="C3549" s="236" t="s">
        <v>7767</v>
      </c>
      <c r="D3549" s="237">
        <v>45999</v>
      </c>
      <c r="E3549" s="238"/>
      <c r="F3549" s="236"/>
      <c r="G3549" s="32" t="s">
        <v>7784</v>
      </c>
      <c r="H3549" s="238"/>
      <c r="I3549" s="235" t="s">
        <v>8364</v>
      </c>
      <c r="J3549" s="240" t="s">
        <v>1771</v>
      </c>
      <c r="K3549" s="333" t="s">
        <v>30</v>
      </c>
      <c r="L3549" s="21" t="str">
        <f>VLOOKUP($K3549,TONG_SL!$A:$D,2,0)</f>
        <v>Gà muối 500g</v>
      </c>
      <c r="N3549" s="21" t="str">
        <f t="shared" si="343"/>
        <v>K-C6</v>
      </c>
      <c r="Q3549" s="21" t="str">
        <f>VLOOKUP(K3549,TONG_SL!$A:$D,3,0)</f>
        <v>Túi</v>
      </c>
      <c r="R3549" s="106">
        <v>4</v>
      </c>
      <c r="S3549" s="220"/>
      <c r="T3549" s="220">
        <f>VLOOKUP(VLOOKUP(G3549,Ma_KH!$A:$R,18,0)&amp;K3549,Gia_MB!$A:$F,6,0)</f>
        <v>111058</v>
      </c>
      <c r="U3549" s="221">
        <f t="shared" si="339"/>
        <v>444232</v>
      </c>
      <c r="V3549" s="220"/>
      <c r="W3549" s="222">
        <f t="shared" si="340"/>
        <v>0</v>
      </c>
      <c r="X3549" s="223" t="str">
        <f t="shared" si="341"/>
        <v>8</v>
      </c>
      <c r="Y3549" s="220"/>
      <c r="Z3549" s="221">
        <f t="shared" si="342"/>
        <v>35538.559999999998</v>
      </c>
      <c r="AA3549" s="5">
        <f>VLOOKUP(G3549,Ma_KH!$A:$R,14,0)</f>
        <v>60</v>
      </c>
    </row>
    <row r="3550" spans="1:27" hidden="1" x14ac:dyDescent="0.25">
      <c r="A3550" s="234">
        <v>45995</v>
      </c>
      <c r="B3550" s="235">
        <v>4180884621</v>
      </c>
      <c r="C3550" s="236" t="s">
        <v>7767</v>
      </c>
      <c r="D3550" s="237">
        <v>45999</v>
      </c>
      <c r="E3550" s="238"/>
      <c r="F3550" s="236"/>
      <c r="G3550" s="32" t="s">
        <v>7784</v>
      </c>
      <c r="H3550" s="238"/>
      <c r="I3550" s="235" t="s">
        <v>8364</v>
      </c>
      <c r="J3550" s="240" t="s">
        <v>1771</v>
      </c>
      <c r="K3550" s="333" t="s">
        <v>48</v>
      </c>
      <c r="L3550" s="21" t="str">
        <f>VLOOKUP($K3550,TONG_SL!$A:$D,2,0)</f>
        <v>Mọc Nấm Hương 250g</v>
      </c>
      <c r="N3550" s="21" t="str">
        <f t="shared" si="343"/>
        <v>K-C6</v>
      </c>
      <c r="Q3550" s="21" t="str">
        <f>VLOOKUP(K3550,TONG_SL!$A:$D,3,0)</f>
        <v>Túi</v>
      </c>
      <c r="R3550" s="106">
        <v>5</v>
      </c>
      <c r="S3550" s="220"/>
      <c r="T3550" s="220">
        <f>VLOOKUP(VLOOKUP(G3550,Ma_KH!$A:$R,18,0)&amp;K3550,Gia_MB!$A:$F,6,0)</f>
        <v>46000</v>
      </c>
      <c r="U3550" s="221">
        <f t="shared" si="339"/>
        <v>230000</v>
      </c>
      <c r="V3550" s="220"/>
      <c r="W3550" s="222">
        <f t="shared" si="340"/>
        <v>0</v>
      </c>
      <c r="X3550" s="223" t="str">
        <f t="shared" si="341"/>
        <v>8</v>
      </c>
      <c r="Y3550" s="220"/>
      <c r="Z3550" s="221">
        <f t="shared" si="342"/>
        <v>18400</v>
      </c>
      <c r="AA3550" s="5">
        <f>VLOOKUP(G3550,Ma_KH!$A:$R,14,0)</f>
        <v>60</v>
      </c>
    </row>
    <row r="3551" spans="1:27" hidden="1" x14ac:dyDescent="0.25">
      <c r="A3551" s="234">
        <v>45995</v>
      </c>
      <c r="B3551" s="235">
        <v>4180884621</v>
      </c>
      <c r="C3551" s="236" t="s">
        <v>7767</v>
      </c>
      <c r="D3551" s="237">
        <v>45999</v>
      </c>
      <c r="E3551" s="238"/>
      <c r="F3551" s="236"/>
      <c r="G3551" s="32" t="s">
        <v>7784</v>
      </c>
      <c r="H3551" s="238"/>
      <c r="I3551" s="235" t="s">
        <v>8364</v>
      </c>
      <c r="J3551" s="240" t="s">
        <v>1771</v>
      </c>
      <c r="K3551" s="333" t="s">
        <v>7187</v>
      </c>
      <c r="L3551" s="21" t="str">
        <f>VLOOKUP($K3551,TONG_SL!$A:$D,2,0)</f>
        <v>Chân giò heo muối 300g</v>
      </c>
      <c r="N3551" s="21" t="str">
        <f t="shared" si="343"/>
        <v>K-C6</v>
      </c>
      <c r="Q3551" s="21" t="str">
        <f>VLOOKUP(K3551,TONG_SL!$A:$D,3,0)</f>
        <v>Túi</v>
      </c>
      <c r="R3551" s="106">
        <v>18</v>
      </c>
      <c r="S3551" s="220"/>
      <c r="T3551" s="220">
        <f>VLOOKUP(VLOOKUP(G3551,Ma_KH!$A:$R,18,0)&amp;K3551,Gia_MB!$A:$F,6,0)</f>
        <v>73431</v>
      </c>
      <c r="U3551" s="221">
        <f t="shared" si="339"/>
        <v>1321758</v>
      </c>
      <c r="V3551" s="220"/>
      <c r="W3551" s="222">
        <f t="shared" si="340"/>
        <v>0</v>
      </c>
      <c r="X3551" s="223" t="str">
        <f t="shared" si="341"/>
        <v>8</v>
      </c>
      <c r="Y3551" s="220"/>
      <c r="Z3551" s="221">
        <f t="shared" si="342"/>
        <v>105740.64</v>
      </c>
      <c r="AA3551" s="5">
        <f>VLOOKUP(G3551,Ma_KH!$A:$R,14,0)</f>
        <v>60</v>
      </c>
    </row>
    <row r="3552" spans="1:27" hidden="1" x14ac:dyDescent="0.25">
      <c r="A3552" s="234">
        <v>45995</v>
      </c>
      <c r="B3552" s="235">
        <v>4180884621</v>
      </c>
      <c r="C3552" s="236" t="s">
        <v>7767</v>
      </c>
      <c r="D3552" s="237">
        <v>45999</v>
      </c>
      <c r="E3552" s="238"/>
      <c r="F3552" s="236"/>
      <c r="G3552" s="32" t="s">
        <v>7784</v>
      </c>
      <c r="H3552" s="238"/>
      <c r="I3552" s="235" t="s">
        <v>8364</v>
      </c>
      <c r="J3552" s="240" t="s">
        <v>1771</v>
      </c>
      <c r="K3552" s="333" t="s">
        <v>32</v>
      </c>
      <c r="L3552" s="21" t="str">
        <f>VLOOKUP($K3552,TONG_SL!$A:$D,2,0)</f>
        <v>Giò Tai Lưỡi Xào 250g</v>
      </c>
      <c r="N3552" s="21" t="str">
        <f t="shared" si="343"/>
        <v>K-C6</v>
      </c>
      <c r="Q3552" s="21" t="str">
        <f>VLOOKUP(K3552,TONG_SL!$A:$D,3,0)</f>
        <v>Túi</v>
      </c>
      <c r="R3552" s="106">
        <v>13</v>
      </c>
      <c r="S3552" s="220"/>
      <c r="T3552" s="220">
        <f>VLOOKUP(VLOOKUP(G3552,Ma_KH!$A:$R,18,0)&amp;K3552,Gia_MB!$A:$F,6,0)</f>
        <v>50182</v>
      </c>
      <c r="U3552" s="221">
        <f t="shared" si="339"/>
        <v>652366</v>
      </c>
      <c r="V3552" s="220"/>
      <c r="W3552" s="222">
        <f t="shared" si="340"/>
        <v>0</v>
      </c>
      <c r="X3552" s="223" t="str">
        <f t="shared" si="341"/>
        <v>8</v>
      </c>
      <c r="Y3552" s="220"/>
      <c r="Z3552" s="221">
        <f t="shared" si="342"/>
        <v>52189.279999999999</v>
      </c>
      <c r="AA3552" s="5">
        <f>VLOOKUP(G3552,Ma_KH!$A:$R,14,0)</f>
        <v>60</v>
      </c>
    </row>
    <row r="3553" spans="1:27" hidden="1" x14ac:dyDescent="0.25">
      <c r="A3553" s="234">
        <v>45995</v>
      </c>
      <c r="B3553" s="235">
        <v>4180885058</v>
      </c>
      <c r="C3553" s="236" t="s">
        <v>7767</v>
      </c>
      <c r="D3553" s="237">
        <v>45999</v>
      </c>
      <c r="E3553" s="238"/>
      <c r="F3553" s="236"/>
      <c r="G3553" s="32" t="s">
        <v>7784</v>
      </c>
      <c r="H3553" s="238"/>
      <c r="I3553" s="235" t="s">
        <v>8365</v>
      </c>
      <c r="J3553" s="240" t="s">
        <v>1771</v>
      </c>
      <c r="K3553" s="333" t="s">
        <v>30</v>
      </c>
      <c r="L3553" s="21" t="str">
        <f>VLOOKUP($K3553,TONG_SL!$A:$D,2,0)</f>
        <v>Gà muối 500g</v>
      </c>
      <c r="N3553" s="21" t="str">
        <f t="shared" si="343"/>
        <v>K-C6</v>
      </c>
      <c r="Q3553" s="21" t="str">
        <f>VLOOKUP(K3553,TONG_SL!$A:$D,3,0)</f>
        <v>Túi</v>
      </c>
      <c r="R3553" s="106">
        <v>6</v>
      </c>
      <c r="S3553" s="220"/>
      <c r="T3553" s="220">
        <f>VLOOKUP(VLOOKUP(G3553,Ma_KH!$A:$R,18,0)&amp;K3553,Gia_MB!$A:$F,6,0)</f>
        <v>111058</v>
      </c>
      <c r="U3553" s="221">
        <f t="shared" si="339"/>
        <v>666348</v>
      </c>
      <c r="V3553" s="220"/>
      <c r="W3553" s="222">
        <f t="shared" si="340"/>
        <v>0</v>
      </c>
      <c r="X3553" s="223" t="str">
        <f t="shared" si="341"/>
        <v>8</v>
      </c>
      <c r="Y3553" s="220"/>
      <c r="Z3553" s="221">
        <f t="shared" si="342"/>
        <v>53307.840000000004</v>
      </c>
      <c r="AA3553" s="5">
        <f>VLOOKUP(G3553,Ma_KH!$A:$R,14,0)</f>
        <v>60</v>
      </c>
    </row>
    <row r="3554" spans="1:27" hidden="1" x14ac:dyDescent="0.25">
      <c r="A3554" s="234">
        <v>45995</v>
      </c>
      <c r="B3554" s="235">
        <v>4180885058</v>
      </c>
      <c r="C3554" s="236" t="s">
        <v>7767</v>
      </c>
      <c r="D3554" s="237">
        <v>45999</v>
      </c>
      <c r="E3554" s="238"/>
      <c r="F3554" s="236"/>
      <c r="G3554" s="32" t="s">
        <v>7784</v>
      </c>
      <c r="H3554" s="238"/>
      <c r="I3554" s="235" t="s">
        <v>8365</v>
      </c>
      <c r="J3554" s="240" t="s">
        <v>1771</v>
      </c>
      <c r="K3554" s="333" t="s">
        <v>48</v>
      </c>
      <c r="L3554" s="21" t="str">
        <f>VLOOKUP($K3554,TONG_SL!$A:$D,2,0)</f>
        <v>Mọc Nấm Hương 250g</v>
      </c>
      <c r="N3554" s="21" t="str">
        <f t="shared" si="343"/>
        <v>K-C6</v>
      </c>
      <c r="Q3554" s="21" t="str">
        <f>VLOOKUP(K3554,TONG_SL!$A:$D,3,0)</f>
        <v>Túi</v>
      </c>
      <c r="R3554" s="106">
        <v>6</v>
      </c>
      <c r="S3554" s="220"/>
      <c r="T3554" s="220">
        <f>VLOOKUP(VLOOKUP(G3554,Ma_KH!$A:$R,18,0)&amp;K3554,Gia_MB!$A:$F,6,0)</f>
        <v>46000</v>
      </c>
      <c r="U3554" s="221">
        <f t="shared" si="339"/>
        <v>276000</v>
      </c>
      <c r="V3554" s="220"/>
      <c r="W3554" s="222">
        <f t="shared" si="340"/>
        <v>0</v>
      </c>
      <c r="X3554" s="223" t="str">
        <f t="shared" si="341"/>
        <v>8</v>
      </c>
      <c r="Y3554" s="220"/>
      <c r="Z3554" s="221">
        <f t="shared" si="342"/>
        <v>22080</v>
      </c>
      <c r="AA3554" s="5">
        <f>VLOOKUP(G3554,Ma_KH!$A:$R,14,0)</f>
        <v>60</v>
      </c>
    </row>
    <row r="3555" spans="1:27" hidden="1" x14ac:dyDescent="0.25">
      <c r="A3555" s="234">
        <v>45995</v>
      </c>
      <c r="B3555" s="235">
        <v>4180885058</v>
      </c>
      <c r="C3555" s="236" t="s">
        <v>7767</v>
      </c>
      <c r="D3555" s="237">
        <v>45999</v>
      </c>
      <c r="E3555" s="238"/>
      <c r="F3555" s="236"/>
      <c r="G3555" s="32" t="s">
        <v>7784</v>
      </c>
      <c r="H3555" s="238"/>
      <c r="I3555" s="235" t="s">
        <v>8365</v>
      </c>
      <c r="J3555" s="240" t="s">
        <v>1771</v>
      </c>
      <c r="K3555" s="333" t="s">
        <v>7187</v>
      </c>
      <c r="L3555" s="21" t="str">
        <f>VLOOKUP($K3555,TONG_SL!$A:$D,2,0)</f>
        <v>Chân giò heo muối 300g</v>
      </c>
      <c r="N3555" s="21" t="str">
        <f t="shared" si="343"/>
        <v>K-C6</v>
      </c>
      <c r="Q3555" s="21" t="str">
        <f>VLOOKUP(K3555,TONG_SL!$A:$D,3,0)</f>
        <v>Túi</v>
      </c>
      <c r="R3555" s="106">
        <v>10</v>
      </c>
      <c r="S3555" s="220"/>
      <c r="T3555" s="220">
        <f>VLOOKUP(VLOOKUP(G3555,Ma_KH!$A:$R,18,0)&amp;K3555,Gia_MB!$A:$F,6,0)</f>
        <v>73431</v>
      </c>
      <c r="U3555" s="221">
        <f t="shared" si="339"/>
        <v>734310</v>
      </c>
      <c r="V3555" s="220"/>
      <c r="W3555" s="222">
        <f t="shared" si="340"/>
        <v>0</v>
      </c>
      <c r="X3555" s="223" t="str">
        <f t="shared" si="341"/>
        <v>8</v>
      </c>
      <c r="Y3555" s="220"/>
      <c r="Z3555" s="221">
        <f t="shared" si="342"/>
        <v>58744.800000000003</v>
      </c>
      <c r="AA3555" s="5">
        <f>VLOOKUP(G3555,Ma_KH!$A:$R,14,0)</f>
        <v>60</v>
      </c>
    </row>
    <row r="3556" spans="1:27" hidden="1" x14ac:dyDescent="0.25">
      <c r="A3556" s="234">
        <v>45995</v>
      </c>
      <c r="B3556" s="235">
        <v>4180885058</v>
      </c>
      <c r="C3556" s="236" t="s">
        <v>7767</v>
      </c>
      <c r="D3556" s="237">
        <v>45999</v>
      </c>
      <c r="E3556" s="238"/>
      <c r="F3556" s="236"/>
      <c r="G3556" s="32" t="s">
        <v>7784</v>
      </c>
      <c r="H3556" s="238"/>
      <c r="I3556" s="235" t="s">
        <v>8365</v>
      </c>
      <c r="J3556" s="240" t="s">
        <v>1771</v>
      </c>
      <c r="K3556" s="333" t="s">
        <v>32</v>
      </c>
      <c r="L3556" s="21" t="str">
        <f>VLOOKUP($K3556,TONG_SL!$A:$D,2,0)</f>
        <v>Giò Tai Lưỡi Xào 250g</v>
      </c>
      <c r="N3556" s="21" t="str">
        <f t="shared" si="343"/>
        <v>K-C6</v>
      </c>
      <c r="Q3556" s="21" t="str">
        <f>VLOOKUP(K3556,TONG_SL!$A:$D,3,0)</f>
        <v>Túi</v>
      </c>
      <c r="R3556" s="106">
        <v>10</v>
      </c>
      <c r="S3556" s="220"/>
      <c r="T3556" s="220">
        <f>VLOOKUP(VLOOKUP(G3556,Ma_KH!$A:$R,18,0)&amp;K3556,Gia_MB!$A:$F,6,0)</f>
        <v>50182</v>
      </c>
      <c r="U3556" s="221">
        <f t="shared" si="339"/>
        <v>501820</v>
      </c>
      <c r="V3556" s="220"/>
      <c r="W3556" s="222">
        <f t="shared" si="340"/>
        <v>0</v>
      </c>
      <c r="X3556" s="223" t="str">
        <f t="shared" si="341"/>
        <v>8</v>
      </c>
      <c r="Y3556" s="220"/>
      <c r="Z3556" s="221">
        <f t="shared" si="342"/>
        <v>40145.599999999999</v>
      </c>
      <c r="AA3556" s="5">
        <f>VLOOKUP(G3556,Ma_KH!$A:$R,14,0)</f>
        <v>60</v>
      </c>
    </row>
    <row r="3557" spans="1:27" hidden="1" x14ac:dyDescent="0.25">
      <c r="A3557" s="234">
        <v>45995</v>
      </c>
      <c r="B3557" s="235">
        <v>4180885058</v>
      </c>
      <c r="C3557" s="236" t="s">
        <v>7767</v>
      </c>
      <c r="D3557" s="237">
        <v>45999</v>
      </c>
      <c r="E3557" s="238"/>
      <c r="F3557" s="236"/>
      <c r="G3557" s="32" t="s">
        <v>7784</v>
      </c>
      <c r="H3557" s="238"/>
      <c r="I3557" s="235" t="s">
        <v>8365</v>
      </c>
      <c r="J3557" s="240" t="s">
        <v>1771</v>
      </c>
      <c r="K3557" s="333" t="s">
        <v>7153</v>
      </c>
      <c r="L3557" s="21" t="str">
        <f>VLOOKUP($K3557,TONG_SL!$A:$D,2,0)</f>
        <v>Tai heo muối 200g</v>
      </c>
      <c r="N3557" s="21" t="str">
        <f t="shared" si="343"/>
        <v>K-C6</v>
      </c>
      <c r="Q3557" s="21" t="str">
        <f>VLOOKUP(K3557,TONG_SL!$A:$D,3,0)</f>
        <v>Túi</v>
      </c>
      <c r="R3557" s="106">
        <v>1</v>
      </c>
      <c r="S3557" s="220"/>
      <c r="T3557" s="220">
        <f>VLOOKUP(VLOOKUP(G3557,Ma_KH!$A:$R,18,0)&amp;K3557,Gia_MB!$A:$F,6,0)</f>
        <v>55595</v>
      </c>
      <c r="U3557" s="221">
        <f t="shared" si="339"/>
        <v>55595</v>
      </c>
      <c r="V3557" s="220"/>
      <c r="W3557" s="222">
        <f t="shared" si="340"/>
        <v>0</v>
      </c>
      <c r="X3557" s="223" t="str">
        <f t="shared" si="341"/>
        <v>8</v>
      </c>
      <c r="Y3557" s="220"/>
      <c r="Z3557" s="221">
        <f t="shared" si="342"/>
        <v>4447.6000000000004</v>
      </c>
      <c r="AA3557" s="5">
        <f>VLOOKUP(G3557,Ma_KH!$A:$R,14,0)</f>
        <v>60</v>
      </c>
    </row>
    <row r="3558" spans="1:27" hidden="1" x14ac:dyDescent="0.25">
      <c r="A3558" s="234">
        <v>45995</v>
      </c>
      <c r="B3558" s="235">
        <v>4180885629</v>
      </c>
      <c r="C3558" s="236" t="s">
        <v>7767</v>
      </c>
      <c r="D3558" s="237">
        <v>45999</v>
      </c>
      <c r="E3558" s="238"/>
      <c r="F3558" s="236"/>
      <c r="G3558" s="32" t="s">
        <v>7784</v>
      </c>
      <c r="H3558" s="238"/>
      <c r="I3558" s="235" t="s">
        <v>8366</v>
      </c>
      <c r="J3558" s="240" t="s">
        <v>1771</v>
      </c>
      <c r="K3558" s="333" t="s">
        <v>7153</v>
      </c>
      <c r="L3558" s="21" t="str">
        <f>VLOOKUP($K3558,TONG_SL!$A:$D,2,0)</f>
        <v>Tai heo muối 200g</v>
      </c>
      <c r="N3558" s="21" t="str">
        <f t="shared" si="343"/>
        <v>K-C6</v>
      </c>
      <c r="Q3558" s="21" t="str">
        <f>VLOOKUP(K3558,TONG_SL!$A:$D,3,0)</f>
        <v>Túi</v>
      </c>
      <c r="R3558" s="106">
        <v>6</v>
      </c>
      <c r="S3558" s="220"/>
      <c r="T3558" s="220">
        <f>VLOOKUP(VLOOKUP(G3558,Ma_KH!$A:$R,18,0)&amp;K3558,Gia_MB!$A:$F,6,0)</f>
        <v>55595</v>
      </c>
      <c r="U3558" s="221">
        <f t="shared" si="339"/>
        <v>333570</v>
      </c>
      <c r="V3558" s="220"/>
      <c r="W3558" s="222">
        <f t="shared" si="340"/>
        <v>0</v>
      </c>
      <c r="X3558" s="223" t="str">
        <f t="shared" si="341"/>
        <v>8</v>
      </c>
      <c r="Y3558" s="220"/>
      <c r="Z3558" s="221">
        <f t="shared" si="342"/>
        <v>26685.600000000002</v>
      </c>
      <c r="AA3558" s="5">
        <f>VLOOKUP(G3558,Ma_KH!$A:$R,14,0)</f>
        <v>60</v>
      </c>
    </row>
    <row r="3559" spans="1:27" hidden="1" x14ac:dyDescent="0.25">
      <c r="A3559" s="234">
        <v>45995</v>
      </c>
      <c r="B3559" s="235">
        <v>4180885629</v>
      </c>
      <c r="C3559" s="236" t="s">
        <v>7767</v>
      </c>
      <c r="D3559" s="237">
        <v>45999</v>
      </c>
      <c r="E3559" s="238"/>
      <c r="F3559" s="236"/>
      <c r="G3559" s="32" t="s">
        <v>7784</v>
      </c>
      <c r="H3559" s="238"/>
      <c r="I3559" s="235" t="s">
        <v>8366</v>
      </c>
      <c r="J3559" s="240" t="s">
        <v>1771</v>
      </c>
      <c r="K3559" s="333" t="s">
        <v>32</v>
      </c>
      <c r="L3559" s="21" t="str">
        <f>VLOOKUP($K3559,TONG_SL!$A:$D,2,0)</f>
        <v>Giò Tai Lưỡi Xào 250g</v>
      </c>
      <c r="N3559" s="21" t="str">
        <f t="shared" si="343"/>
        <v>K-C6</v>
      </c>
      <c r="Q3559" s="21" t="str">
        <f>VLOOKUP(K3559,TONG_SL!$A:$D,3,0)</f>
        <v>Túi</v>
      </c>
      <c r="R3559" s="106">
        <v>8</v>
      </c>
      <c r="S3559" s="220"/>
      <c r="T3559" s="220">
        <f>VLOOKUP(VLOOKUP(G3559,Ma_KH!$A:$R,18,0)&amp;K3559,Gia_MB!$A:$F,6,0)</f>
        <v>50182</v>
      </c>
      <c r="U3559" s="221">
        <f t="shared" si="339"/>
        <v>401456</v>
      </c>
      <c r="V3559" s="220"/>
      <c r="W3559" s="222">
        <f t="shared" si="340"/>
        <v>0</v>
      </c>
      <c r="X3559" s="223" t="str">
        <f t="shared" si="341"/>
        <v>8</v>
      </c>
      <c r="Y3559" s="220"/>
      <c r="Z3559" s="221">
        <f t="shared" si="342"/>
        <v>32116.48</v>
      </c>
      <c r="AA3559" s="5">
        <f>VLOOKUP(G3559,Ma_KH!$A:$R,14,0)</f>
        <v>60</v>
      </c>
    </row>
    <row r="3560" spans="1:27" hidden="1" x14ac:dyDescent="0.25">
      <c r="A3560" s="234">
        <v>45995</v>
      </c>
      <c r="B3560" s="235">
        <v>4180885629</v>
      </c>
      <c r="C3560" s="236" t="s">
        <v>7767</v>
      </c>
      <c r="D3560" s="237">
        <v>45999</v>
      </c>
      <c r="E3560" s="238"/>
      <c r="F3560" s="236"/>
      <c r="G3560" s="32" t="s">
        <v>7784</v>
      </c>
      <c r="H3560" s="238"/>
      <c r="I3560" s="235" t="s">
        <v>8366</v>
      </c>
      <c r="J3560" s="240" t="s">
        <v>1771</v>
      </c>
      <c r="K3560" s="333" t="s">
        <v>7187</v>
      </c>
      <c r="L3560" s="21" t="str">
        <f>VLOOKUP($K3560,TONG_SL!$A:$D,2,0)</f>
        <v>Chân giò heo muối 300g</v>
      </c>
      <c r="N3560" s="21" t="str">
        <f t="shared" si="343"/>
        <v>K-C6</v>
      </c>
      <c r="Q3560" s="21" t="str">
        <f>VLOOKUP(K3560,TONG_SL!$A:$D,3,0)</f>
        <v>Túi</v>
      </c>
      <c r="R3560" s="106">
        <v>10</v>
      </c>
      <c r="S3560" s="220"/>
      <c r="T3560" s="220">
        <f>VLOOKUP(VLOOKUP(G3560,Ma_KH!$A:$R,18,0)&amp;K3560,Gia_MB!$A:$F,6,0)</f>
        <v>73431</v>
      </c>
      <c r="U3560" s="221">
        <f t="shared" si="339"/>
        <v>734310</v>
      </c>
      <c r="V3560" s="220"/>
      <c r="W3560" s="222">
        <f t="shared" si="340"/>
        <v>0</v>
      </c>
      <c r="X3560" s="223" t="str">
        <f t="shared" si="341"/>
        <v>8</v>
      </c>
      <c r="Y3560" s="220"/>
      <c r="Z3560" s="221">
        <f t="shared" si="342"/>
        <v>58744.800000000003</v>
      </c>
      <c r="AA3560" s="5">
        <f>VLOOKUP(G3560,Ma_KH!$A:$R,14,0)</f>
        <v>60</v>
      </c>
    </row>
    <row r="3561" spans="1:27" hidden="1" x14ac:dyDescent="0.25">
      <c r="A3561" s="234">
        <v>45995</v>
      </c>
      <c r="B3561" s="235">
        <v>4180885629</v>
      </c>
      <c r="C3561" s="236" t="s">
        <v>7767</v>
      </c>
      <c r="D3561" s="237">
        <v>45999</v>
      </c>
      <c r="E3561" s="238"/>
      <c r="F3561" s="236"/>
      <c r="G3561" s="32" t="s">
        <v>7784</v>
      </c>
      <c r="H3561" s="238"/>
      <c r="I3561" s="235" t="s">
        <v>8366</v>
      </c>
      <c r="J3561" s="240" t="s">
        <v>1771</v>
      </c>
      <c r="K3561" s="333" t="s">
        <v>48</v>
      </c>
      <c r="L3561" s="21" t="str">
        <f>VLOOKUP($K3561,TONG_SL!$A:$D,2,0)</f>
        <v>Mọc Nấm Hương 250g</v>
      </c>
      <c r="N3561" s="21" t="str">
        <f t="shared" si="343"/>
        <v>K-C6</v>
      </c>
      <c r="Q3561" s="21" t="str">
        <f>VLOOKUP(K3561,TONG_SL!$A:$D,3,0)</f>
        <v>Túi</v>
      </c>
      <c r="R3561" s="106">
        <v>6</v>
      </c>
      <c r="S3561" s="220"/>
      <c r="T3561" s="220">
        <f>VLOOKUP(VLOOKUP(G3561,Ma_KH!$A:$R,18,0)&amp;K3561,Gia_MB!$A:$F,6,0)</f>
        <v>46000</v>
      </c>
      <c r="U3561" s="221">
        <f t="shared" si="339"/>
        <v>276000</v>
      </c>
      <c r="V3561" s="220"/>
      <c r="W3561" s="222">
        <f t="shared" si="340"/>
        <v>0</v>
      </c>
      <c r="X3561" s="223" t="str">
        <f t="shared" si="341"/>
        <v>8</v>
      </c>
      <c r="Y3561" s="220"/>
      <c r="Z3561" s="221">
        <f t="shared" si="342"/>
        <v>22080</v>
      </c>
      <c r="AA3561" s="5">
        <f>VLOOKUP(G3561,Ma_KH!$A:$R,14,0)</f>
        <v>60</v>
      </c>
    </row>
    <row r="3562" spans="1:27" hidden="1" x14ac:dyDescent="0.25">
      <c r="A3562" s="234">
        <v>45995</v>
      </c>
      <c r="B3562" s="235">
        <v>4180885629</v>
      </c>
      <c r="C3562" s="236" t="s">
        <v>7767</v>
      </c>
      <c r="D3562" s="237">
        <v>45999</v>
      </c>
      <c r="E3562" s="238"/>
      <c r="F3562" s="236"/>
      <c r="G3562" s="32" t="s">
        <v>7784</v>
      </c>
      <c r="H3562" s="238"/>
      <c r="I3562" s="235" t="s">
        <v>8366</v>
      </c>
      <c r="J3562" s="240" t="s">
        <v>1771</v>
      </c>
      <c r="K3562" s="333" t="s">
        <v>30</v>
      </c>
      <c r="L3562" s="21" t="str">
        <f>VLOOKUP($K3562,TONG_SL!$A:$D,2,0)</f>
        <v>Gà muối 500g</v>
      </c>
      <c r="N3562" s="21" t="str">
        <f t="shared" si="343"/>
        <v>K-C6</v>
      </c>
      <c r="Q3562" s="21" t="str">
        <f>VLOOKUP(K3562,TONG_SL!$A:$D,3,0)</f>
        <v>Túi</v>
      </c>
      <c r="R3562" s="106">
        <v>6</v>
      </c>
      <c r="S3562" s="220"/>
      <c r="T3562" s="220">
        <f>VLOOKUP(VLOOKUP(G3562,Ma_KH!$A:$R,18,0)&amp;K3562,Gia_MB!$A:$F,6,0)</f>
        <v>111058</v>
      </c>
      <c r="U3562" s="221">
        <f t="shared" si="339"/>
        <v>666348</v>
      </c>
      <c r="V3562" s="220"/>
      <c r="W3562" s="222">
        <f t="shared" si="340"/>
        <v>0</v>
      </c>
      <c r="X3562" s="223" t="str">
        <f t="shared" si="341"/>
        <v>8</v>
      </c>
      <c r="Y3562" s="220"/>
      <c r="Z3562" s="221">
        <f t="shared" si="342"/>
        <v>53307.840000000004</v>
      </c>
      <c r="AA3562" s="5">
        <f>VLOOKUP(G3562,Ma_KH!$A:$R,14,0)</f>
        <v>60</v>
      </c>
    </row>
    <row r="3563" spans="1:27" hidden="1" x14ac:dyDescent="0.25">
      <c r="A3563" s="234">
        <v>45995</v>
      </c>
      <c r="B3563" s="235">
        <v>4180885901</v>
      </c>
      <c r="C3563" s="236" t="s">
        <v>7767</v>
      </c>
      <c r="D3563" s="237">
        <v>45999</v>
      </c>
      <c r="E3563" s="238"/>
      <c r="F3563" s="236"/>
      <c r="G3563" s="32" t="s">
        <v>7784</v>
      </c>
      <c r="H3563" s="238"/>
      <c r="I3563" s="235" t="s">
        <v>8367</v>
      </c>
      <c r="J3563" s="240" t="s">
        <v>1771</v>
      </c>
      <c r="K3563" s="333" t="s">
        <v>30</v>
      </c>
      <c r="L3563" s="21" t="str">
        <f>VLOOKUP($K3563,TONG_SL!$A:$D,2,0)</f>
        <v>Gà muối 500g</v>
      </c>
      <c r="N3563" s="21" t="str">
        <f t="shared" si="343"/>
        <v>K-C6</v>
      </c>
      <c r="Q3563" s="21" t="str">
        <f>VLOOKUP(K3563,TONG_SL!$A:$D,3,0)</f>
        <v>Túi</v>
      </c>
      <c r="R3563" s="106">
        <v>8</v>
      </c>
      <c r="S3563" s="220"/>
      <c r="T3563" s="220">
        <f>VLOOKUP(VLOOKUP(G3563,Ma_KH!$A:$R,18,0)&amp;K3563,Gia_MB!$A:$F,6,0)</f>
        <v>111058</v>
      </c>
      <c r="U3563" s="221">
        <f t="shared" si="339"/>
        <v>888464</v>
      </c>
      <c r="V3563" s="220"/>
      <c r="W3563" s="222">
        <f t="shared" si="340"/>
        <v>0</v>
      </c>
      <c r="X3563" s="223" t="str">
        <f t="shared" si="341"/>
        <v>8</v>
      </c>
      <c r="Y3563" s="220"/>
      <c r="Z3563" s="221">
        <f t="shared" si="342"/>
        <v>71077.119999999995</v>
      </c>
      <c r="AA3563" s="5">
        <f>VLOOKUP(G3563,Ma_KH!$A:$R,14,0)</f>
        <v>60</v>
      </c>
    </row>
    <row r="3564" spans="1:27" hidden="1" x14ac:dyDescent="0.25">
      <c r="A3564" s="234">
        <v>45995</v>
      </c>
      <c r="B3564" s="235">
        <v>4180885901</v>
      </c>
      <c r="C3564" s="236" t="s">
        <v>7767</v>
      </c>
      <c r="D3564" s="237">
        <v>45999</v>
      </c>
      <c r="E3564" s="238"/>
      <c r="F3564" s="236"/>
      <c r="G3564" s="32" t="s">
        <v>7784</v>
      </c>
      <c r="H3564" s="238"/>
      <c r="I3564" s="235" t="s">
        <v>8367</v>
      </c>
      <c r="J3564" s="240" t="s">
        <v>1771</v>
      </c>
      <c r="K3564" s="333" t="s">
        <v>48</v>
      </c>
      <c r="L3564" s="21" t="str">
        <f>VLOOKUP($K3564,TONG_SL!$A:$D,2,0)</f>
        <v>Mọc Nấm Hương 250g</v>
      </c>
      <c r="N3564" s="21" t="str">
        <f t="shared" si="343"/>
        <v>K-C6</v>
      </c>
      <c r="Q3564" s="21" t="str">
        <f>VLOOKUP(K3564,TONG_SL!$A:$D,3,0)</f>
        <v>Túi</v>
      </c>
      <c r="R3564" s="106">
        <v>6</v>
      </c>
      <c r="S3564" s="220"/>
      <c r="T3564" s="220">
        <f>VLOOKUP(VLOOKUP(G3564,Ma_KH!$A:$R,18,0)&amp;K3564,Gia_MB!$A:$F,6,0)</f>
        <v>46000</v>
      </c>
      <c r="U3564" s="221">
        <f t="shared" si="339"/>
        <v>276000</v>
      </c>
      <c r="V3564" s="220"/>
      <c r="W3564" s="222">
        <f t="shared" si="340"/>
        <v>0</v>
      </c>
      <c r="X3564" s="223" t="str">
        <f t="shared" si="341"/>
        <v>8</v>
      </c>
      <c r="Y3564" s="220"/>
      <c r="Z3564" s="221">
        <f t="shared" si="342"/>
        <v>22080</v>
      </c>
      <c r="AA3564" s="5">
        <f>VLOOKUP(G3564,Ma_KH!$A:$R,14,0)</f>
        <v>60</v>
      </c>
    </row>
    <row r="3565" spans="1:27" hidden="1" x14ac:dyDescent="0.25">
      <c r="A3565" s="234">
        <v>45995</v>
      </c>
      <c r="B3565" s="235">
        <v>4180885901</v>
      </c>
      <c r="C3565" s="236" t="s">
        <v>7767</v>
      </c>
      <c r="D3565" s="237">
        <v>45999</v>
      </c>
      <c r="E3565" s="238"/>
      <c r="F3565" s="236"/>
      <c r="G3565" s="32" t="s">
        <v>7784</v>
      </c>
      <c r="H3565" s="238"/>
      <c r="I3565" s="235" t="s">
        <v>8367</v>
      </c>
      <c r="J3565" s="240" t="s">
        <v>1771</v>
      </c>
      <c r="K3565" s="333" t="s">
        <v>27</v>
      </c>
      <c r="L3565" s="21" t="str">
        <f>VLOOKUP($K3565,TONG_SL!$A:$D,2,0)</f>
        <v>Chân giò heo muối 300g</v>
      </c>
      <c r="N3565" s="21" t="str">
        <f t="shared" si="343"/>
        <v>K-C6</v>
      </c>
      <c r="Q3565" s="21" t="str">
        <f>VLOOKUP(K3565,TONG_SL!$A:$D,3,0)</f>
        <v>Túi</v>
      </c>
      <c r="R3565" s="106">
        <v>14</v>
      </c>
      <c r="S3565" s="220"/>
      <c r="T3565" s="220">
        <f>VLOOKUP(VLOOKUP(G3565,Ma_KH!$A:$R,18,0)&amp;K3565,Gia_MB!$A:$F,6,0)</f>
        <v>73431</v>
      </c>
      <c r="U3565" s="221">
        <f t="shared" si="339"/>
        <v>1028034</v>
      </c>
      <c r="V3565" s="220"/>
      <c r="W3565" s="222">
        <f t="shared" si="340"/>
        <v>0</v>
      </c>
      <c r="X3565" s="223" t="str">
        <f t="shared" si="341"/>
        <v>8</v>
      </c>
      <c r="Y3565" s="220"/>
      <c r="Z3565" s="221">
        <f t="shared" si="342"/>
        <v>82242.720000000001</v>
      </c>
      <c r="AA3565" s="5">
        <f>VLOOKUP(G3565,Ma_KH!$A:$R,14,0)</f>
        <v>60</v>
      </c>
    </row>
    <row r="3566" spans="1:27" hidden="1" x14ac:dyDescent="0.25">
      <c r="A3566" s="234">
        <v>45995</v>
      </c>
      <c r="B3566" s="235">
        <v>4180885901</v>
      </c>
      <c r="C3566" s="236" t="s">
        <v>7767</v>
      </c>
      <c r="D3566" s="237">
        <v>45999</v>
      </c>
      <c r="E3566" s="238"/>
      <c r="F3566" s="236"/>
      <c r="G3566" s="32" t="s">
        <v>7784</v>
      </c>
      <c r="H3566" s="238"/>
      <c r="I3566" s="235" t="s">
        <v>8367</v>
      </c>
      <c r="J3566" s="240" t="s">
        <v>1771</v>
      </c>
      <c r="K3566" s="333" t="s">
        <v>32</v>
      </c>
      <c r="L3566" s="21" t="str">
        <f>VLOOKUP($K3566,TONG_SL!$A:$D,2,0)</f>
        <v>Giò Tai Lưỡi Xào 250g</v>
      </c>
      <c r="N3566" s="21" t="str">
        <f t="shared" si="343"/>
        <v>K-C6</v>
      </c>
      <c r="Q3566" s="21" t="str">
        <f>VLOOKUP(K3566,TONG_SL!$A:$D,3,0)</f>
        <v>Túi</v>
      </c>
      <c r="R3566" s="106">
        <v>10</v>
      </c>
      <c r="S3566" s="220"/>
      <c r="T3566" s="220">
        <f>VLOOKUP(VLOOKUP(G3566,Ma_KH!$A:$R,18,0)&amp;K3566,Gia_MB!$A:$F,6,0)</f>
        <v>50182</v>
      </c>
      <c r="U3566" s="221">
        <f t="shared" si="339"/>
        <v>501820</v>
      </c>
      <c r="V3566" s="220"/>
      <c r="W3566" s="222">
        <f t="shared" si="340"/>
        <v>0</v>
      </c>
      <c r="X3566" s="223" t="str">
        <f t="shared" si="341"/>
        <v>8</v>
      </c>
      <c r="Y3566" s="220"/>
      <c r="Z3566" s="221">
        <f t="shared" si="342"/>
        <v>40145.599999999999</v>
      </c>
      <c r="AA3566" s="5">
        <f>VLOOKUP(G3566,Ma_KH!$A:$R,14,0)</f>
        <v>60</v>
      </c>
    </row>
    <row r="3567" spans="1:27" hidden="1" x14ac:dyDescent="0.25">
      <c r="A3567" s="234">
        <v>45995</v>
      </c>
      <c r="B3567" s="235">
        <v>4180885901</v>
      </c>
      <c r="C3567" s="236" t="s">
        <v>7767</v>
      </c>
      <c r="D3567" s="237">
        <v>45999</v>
      </c>
      <c r="E3567" s="238"/>
      <c r="F3567" s="236"/>
      <c r="G3567" s="32" t="s">
        <v>7784</v>
      </c>
      <c r="H3567" s="238"/>
      <c r="I3567" s="235" t="s">
        <v>8367</v>
      </c>
      <c r="J3567" s="240" t="s">
        <v>1771</v>
      </c>
      <c r="K3567" s="333" t="s">
        <v>7153</v>
      </c>
      <c r="L3567" s="21" t="str">
        <f>VLOOKUP($K3567,TONG_SL!$A:$D,2,0)</f>
        <v>Tai heo muối 200g</v>
      </c>
      <c r="N3567" s="21" t="str">
        <f t="shared" si="343"/>
        <v>K-C6</v>
      </c>
      <c r="Q3567" s="21" t="str">
        <f>VLOOKUP(K3567,TONG_SL!$A:$D,3,0)</f>
        <v>Túi</v>
      </c>
      <c r="R3567" s="106">
        <v>6</v>
      </c>
      <c r="S3567" s="220"/>
      <c r="T3567" s="220">
        <f>VLOOKUP(VLOOKUP(G3567,Ma_KH!$A:$R,18,0)&amp;K3567,Gia_MB!$A:$F,6,0)</f>
        <v>55595</v>
      </c>
      <c r="U3567" s="221">
        <f t="shared" si="339"/>
        <v>333570</v>
      </c>
      <c r="V3567" s="220"/>
      <c r="W3567" s="222">
        <f t="shared" si="340"/>
        <v>0</v>
      </c>
      <c r="X3567" s="223" t="str">
        <f t="shared" si="341"/>
        <v>8</v>
      </c>
      <c r="Y3567" s="220"/>
      <c r="Z3567" s="221">
        <f t="shared" si="342"/>
        <v>26685.600000000002</v>
      </c>
      <c r="AA3567" s="5">
        <f>VLOOKUP(G3567,Ma_KH!$A:$R,14,0)</f>
        <v>60</v>
      </c>
    </row>
    <row r="3568" spans="1:27" hidden="1" x14ac:dyDescent="0.25">
      <c r="A3568" s="234">
        <v>45995</v>
      </c>
      <c r="B3568" s="235">
        <v>4180886067</v>
      </c>
      <c r="C3568" s="236" t="s">
        <v>7767</v>
      </c>
      <c r="D3568" s="237">
        <v>45999</v>
      </c>
      <c r="E3568" s="238"/>
      <c r="F3568" s="236"/>
      <c r="G3568" s="32" t="s">
        <v>7784</v>
      </c>
      <c r="H3568" s="238"/>
      <c r="I3568" s="235" t="s">
        <v>8368</v>
      </c>
      <c r="J3568" s="240" t="s">
        <v>1771</v>
      </c>
      <c r="K3568" s="333" t="s">
        <v>7153</v>
      </c>
      <c r="L3568" s="21" t="str">
        <f>VLOOKUP($K3568,TONG_SL!$A:$D,2,0)</f>
        <v>Tai heo muối 200g</v>
      </c>
      <c r="N3568" s="21" t="str">
        <f t="shared" si="343"/>
        <v>K-C6</v>
      </c>
      <c r="Q3568" s="21" t="str">
        <f>VLOOKUP(K3568,TONG_SL!$A:$D,3,0)</f>
        <v>Túi</v>
      </c>
      <c r="R3568" s="106">
        <v>6</v>
      </c>
      <c r="S3568" s="220"/>
      <c r="T3568" s="220">
        <f>VLOOKUP(VLOOKUP(G3568,Ma_KH!$A:$R,18,0)&amp;K3568,Gia_MB!$A:$F,6,0)</f>
        <v>55595</v>
      </c>
      <c r="U3568" s="221">
        <f t="shared" ref="U3568:U3631" si="344">T3568*R3568</f>
        <v>333570</v>
      </c>
      <c r="V3568" s="220"/>
      <c r="W3568" s="222">
        <f t="shared" ref="W3568:W3631" si="345">U3568*V3568</f>
        <v>0</v>
      </c>
      <c r="X3568" s="223" t="str">
        <f t="shared" ref="X3568:X3631" si="346">IF(B3568&lt;&gt;"","8","0")</f>
        <v>8</v>
      </c>
      <c r="Y3568" s="220"/>
      <c r="Z3568" s="221">
        <f t="shared" ref="Z3568:Z3631" si="347">U3568*X3568%</f>
        <v>26685.600000000002</v>
      </c>
      <c r="AA3568" s="5">
        <f>VLOOKUP(G3568,Ma_KH!$A:$R,14,0)</f>
        <v>60</v>
      </c>
    </row>
    <row r="3569" spans="1:27" hidden="1" x14ac:dyDescent="0.25">
      <c r="A3569" s="234">
        <v>45995</v>
      </c>
      <c r="B3569" s="235">
        <v>4180886067</v>
      </c>
      <c r="C3569" s="236" t="s">
        <v>7767</v>
      </c>
      <c r="D3569" s="237">
        <v>45999</v>
      </c>
      <c r="E3569" s="238"/>
      <c r="F3569" s="236"/>
      <c r="G3569" s="32" t="s">
        <v>7784</v>
      </c>
      <c r="H3569" s="238"/>
      <c r="I3569" s="235" t="s">
        <v>8368</v>
      </c>
      <c r="J3569" s="240" t="s">
        <v>1771</v>
      </c>
      <c r="K3569" s="333" t="s">
        <v>32</v>
      </c>
      <c r="L3569" s="21" t="str">
        <f>VLOOKUP($K3569,TONG_SL!$A:$D,2,0)</f>
        <v>Giò Tai Lưỡi Xào 250g</v>
      </c>
      <c r="N3569" s="21" t="str">
        <f t="shared" si="343"/>
        <v>K-C6</v>
      </c>
      <c r="Q3569" s="21" t="str">
        <f>VLOOKUP(K3569,TONG_SL!$A:$D,3,0)</f>
        <v>Túi</v>
      </c>
      <c r="R3569" s="106">
        <v>10</v>
      </c>
      <c r="S3569" s="220"/>
      <c r="T3569" s="220">
        <f>VLOOKUP(VLOOKUP(G3569,Ma_KH!$A:$R,18,0)&amp;K3569,Gia_MB!$A:$F,6,0)</f>
        <v>50182</v>
      </c>
      <c r="U3569" s="221">
        <f t="shared" si="344"/>
        <v>501820</v>
      </c>
      <c r="V3569" s="220"/>
      <c r="W3569" s="222">
        <f t="shared" si="345"/>
        <v>0</v>
      </c>
      <c r="X3569" s="223" t="str">
        <f t="shared" si="346"/>
        <v>8</v>
      </c>
      <c r="Y3569" s="220"/>
      <c r="Z3569" s="221">
        <f t="shared" si="347"/>
        <v>40145.599999999999</v>
      </c>
      <c r="AA3569" s="5">
        <f>VLOOKUP(G3569,Ma_KH!$A:$R,14,0)</f>
        <v>60</v>
      </c>
    </row>
    <row r="3570" spans="1:27" hidden="1" x14ac:dyDescent="0.25">
      <c r="A3570" s="234">
        <v>45995</v>
      </c>
      <c r="B3570" s="235">
        <v>4180886067</v>
      </c>
      <c r="C3570" s="236" t="s">
        <v>7767</v>
      </c>
      <c r="D3570" s="237">
        <v>45999</v>
      </c>
      <c r="E3570" s="238"/>
      <c r="F3570" s="236"/>
      <c r="G3570" s="32" t="s">
        <v>7784</v>
      </c>
      <c r="H3570" s="238"/>
      <c r="I3570" s="235" t="s">
        <v>8368</v>
      </c>
      <c r="J3570" s="240" t="s">
        <v>1771</v>
      </c>
      <c r="K3570" s="333" t="s">
        <v>27</v>
      </c>
      <c r="L3570" s="21" t="str">
        <f>VLOOKUP($K3570,TONG_SL!$A:$D,2,0)</f>
        <v>Chân giò heo muối 300g</v>
      </c>
      <c r="N3570" s="21" t="str">
        <f t="shared" si="343"/>
        <v>K-C6</v>
      </c>
      <c r="Q3570" s="21" t="str">
        <f>VLOOKUP(K3570,TONG_SL!$A:$D,3,0)</f>
        <v>Túi</v>
      </c>
      <c r="R3570" s="106">
        <v>14</v>
      </c>
      <c r="S3570" s="220"/>
      <c r="T3570" s="220">
        <f>VLOOKUP(VLOOKUP(G3570,Ma_KH!$A:$R,18,0)&amp;K3570,Gia_MB!$A:$F,6,0)</f>
        <v>73431</v>
      </c>
      <c r="U3570" s="221">
        <f t="shared" si="344"/>
        <v>1028034</v>
      </c>
      <c r="V3570" s="220"/>
      <c r="W3570" s="222">
        <f t="shared" si="345"/>
        <v>0</v>
      </c>
      <c r="X3570" s="223" t="str">
        <f t="shared" si="346"/>
        <v>8</v>
      </c>
      <c r="Y3570" s="220"/>
      <c r="Z3570" s="221">
        <f t="shared" si="347"/>
        <v>82242.720000000001</v>
      </c>
      <c r="AA3570" s="5">
        <f>VLOOKUP(G3570,Ma_KH!$A:$R,14,0)</f>
        <v>60</v>
      </c>
    </row>
    <row r="3571" spans="1:27" hidden="1" x14ac:dyDescent="0.25">
      <c r="A3571" s="234">
        <v>45995</v>
      </c>
      <c r="B3571" s="235">
        <v>4180886067</v>
      </c>
      <c r="C3571" s="236" t="s">
        <v>7767</v>
      </c>
      <c r="D3571" s="237">
        <v>45999</v>
      </c>
      <c r="E3571" s="238"/>
      <c r="F3571" s="236"/>
      <c r="G3571" s="32" t="s">
        <v>7784</v>
      </c>
      <c r="H3571" s="238"/>
      <c r="I3571" s="235" t="s">
        <v>8368</v>
      </c>
      <c r="J3571" s="240" t="s">
        <v>1771</v>
      </c>
      <c r="K3571" s="333" t="s">
        <v>48</v>
      </c>
      <c r="L3571" s="21" t="str">
        <f>VLOOKUP($K3571,TONG_SL!$A:$D,2,0)</f>
        <v>Mọc Nấm Hương 250g</v>
      </c>
      <c r="N3571" s="21" t="str">
        <f t="shared" si="343"/>
        <v>K-C6</v>
      </c>
      <c r="Q3571" s="21" t="str">
        <f>VLOOKUP(K3571,TONG_SL!$A:$D,3,0)</f>
        <v>Túi</v>
      </c>
      <c r="R3571" s="106">
        <v>6</v>
      </c>
      <c r="S3571" s="220"/>
      <c r="T3571" s="220">
        <f>VLOOKUP(VLOOKUP(G3571,Ma_KH!$A:$R,18,0)&amp;K3571,Gia_MB!$A:$F,6,0)</f>
        <v>46000</v>
      </c>
      <c r="U3571" s="221">
        <f t="shared" si="344"/>
        <v>276000</v>
      </c>
      <c r="V3571" s="220"/>
      <c r="W3571" s="222">
        <f t="shared" si="345"/>
        <v>0</v>
      </c>
      <c r="X3571" s="223" t="str">
        <f t="shared" si="346"/>
        <v>8</v>
      </c>
      <c r="Y3571" s="220"/>
      <c r="Z3571" s="221">
        <f t="shared" si="347"/>
        <v>22080</v>
      </c>
      <c r="AA3571" s="5">
        <f>VLOOKUP(G3571,Ma_KH!$A:$R,14,0)</f>
        <v>60</v>
      </c>
    </row>
    <row r="3572" spans="1:27" hidden="1" x14ac:dyDescent="0.25">
      <c r="A3572" s="234">
        <v>45995</v>
      </c>
      <c r="B3572" s="235">
        <v>4180886067</v>
      </c>
      <c r="C3572" s="236" t="s">
        <v>7767</v>
      </c>
      <c r="D3572" s="237">
        <v>45999</v>
      </c>
      <c r="E3572" s="238"/>
      <c r="F3572" s="236"/>
      <c r="G3572" s="32" t="s">
        <v>7784</v>
      </c>
      <c r="H3572" s="238"/>
      <c r="I3572" s="235" t="s">
        <v>8368</v>
      </c>
      <c r="J3572" s="240" t="s">
        <v>1771</v>
      </c>
      <c r="K3572" s="333" t="s">
        <v>30</v>
      </c>
      <c r="L3572" s="21" t="str">
        <f>VLOOKUP($K3572,TONG_SL!$A:$D,2,0)</f>
        <v>Gà muối 500g</v>
      </c>
      <c r="N3572" s="21" t="str">
        <f t="shared" si="343"/>
        <v>K-C6</v>
      </c>
      <c r="Q3572" s="21" t="str">
        <f>VLOOKUP(K3572,TONG_SL!$A:$D,3,0)</f>
        <v>Túi</v>
      </c>
      <c r="R3572" s="106">
        <v>6</v>
      </c>
      <c r="S3572" s="220"/>
      <c r="T3572" s="220">
        <f>VLOOKUP(VLOOKUP(G3572,Ma_KH!$A:$R,18,0)&amp;K3572,Gia_MB!$A:$F,6,0)</f>
        <v>111058</v>
      </c>
      <c r="U3572" s="221">
        <f t="shared" si="344"/>
        <v>666348</v>
      </c>
      <c r="V3572" s="220"/>
      <c r="W3572" s="222">
        <f t="shared" si="345"/>
        <v>0</v>
      </c>
      <c r="X3572" s="223" t="str">
        <f t="shared" si="346"/>
        <v>8</v>
      </c>
      <c r="Y3572" s="220"/>
      <c r="Z3572" s="221">
        <f t="shared" si="347"/>
        <v>53307.840000000004</v>
      </c>
      <c r="AA3572" s="5">
        <f>VLOOKUP(G3572,Ma_KH!$A:$R,14,0)</f>
        <v>60</v>
      </c>
    </row>
    <row r="3573" spans="1:27" hidden="1" x14ac:dyDescent="0.25">
      <c r="A3573" s="234">
        <v>45995</v>
      </c>
      <c r="B3573" s="235">
        <v>4180886017</v>
      </c>
      <c r="C3573" s="236" t="s">
        <v>7767</v>
      </c>
      <c r="D3573" s="237">
        <v>45999</v>
      </c>
      <c r="E3573" s="238"/>
      <c r="F3573" s="236"/>
      <c r="G3573" s="32" t="s">
        <v>7784</v>
      </c>
      <c r="H3573" s="238"/>
      <c r="I3573" s="235" t="s">
        <v>8369</v>
      </c>
      <c r="J3573" s="240" t="s">
        <v>1771</v>
      </c>
      <c r="K3573" s="333" t="s">
        <v>48</v>
      </c>
      <c r="L3573" s="21" t="str">
        <f>VLOOKUP($K3573,TONG_SL!$A:$D,2,0)</f>
        <v>Mọc Nấm Hương 250g</v>
      </c>
      <c r="N3573" s="21" t="str">
        <f t="shared" si="343"/>
        <v>K-C6</v>
      </c>
      <c r="Q3573" s="21" t="str">
        <f>VLOOKUP(K3573,TONG_SL!$A:$D,3,0)</f>
        <v>Túi</v>
      </c>
      <c r="R3573" s="106">
        <v>6</v>
      </c>
      <c r="S3573" s="220"/>
      <c r="T3573" s="220">
        <f>VLOOKUP(VLOOKUP(G3573,Ma_KH!$A:$R,18,0)&amp;K3573,Gia_MB!$A:$F,6,0)</f>
        <v>46000</v>
      </c>
      <c r="U3573" s="221">
        <f t="shared" si="344"/>
        <v>276000</v>
      </c>
      <c r="V3573" s="220"/>
      <c r="W3573" s="222">
        <f t="shared" si="345"/>
        <v>0</v>
      </c>
      <c r="X3573" s="223" t="str">
        <f t="shared" si="346"/>
        <v>8</v>
      </c>
      <c r="Y3573" s="220"/>
      <c r="Z3573" s="221">
        <f t="shared" si="347"/>
        <v>22080</v>
      </c>
      <c r="AA3573" s="5">
        <f>VLOOKUP(G3573,Ma_KH!$A:$R,14,0)</f>
        <v>60</v>
      </c>
    </row>
    <row r="3574" spans="1:27" hidden="1" x14ac:dyDescent="0.25">
      <c r="A3574" s="234">
        <v>45995</v>
      </c>
      <c r="B3574" s="235">
        <v>4180886017</v>
      </c>
      <c r="C3574" s="236" t="s">
        <v>7767</v>
      </c>
      <c r="D3574" s="237">
        <v>45999</v>
      </c>
      <c r="E3574" s="238"/>
      <c r="F3574" s="236"/>
      <c r="G3574" s="32" t="s">
        <v>7784</v>
      </c>
      <c r="H3574" s="238"/>
      <c r="I3574" s="235" t="s">
        <v>8369</v>
      </c>
      <c r="J3574" s="240" t="s">
        <v>1771</v>
      </c>
      <c r="K3574" s="333" t="s">
        <v>27</v>
      </c>
      <c r="L3574" s="21" t="str">
        <f>VLOOKUP($K3574,TONG_SL!$A:$D,2,0)</f>
        <v>Chân giò heo muối 300g</v>
      </c>
      <c r="N3574" s="21" t="str">
        <f t="shared" si="343"/>
        <v>K-C6</v>
      </c>
      <c r="Q3574" s="21" t="str">
        <f>VLOOKUP(K3574,TONG_SL!$A:$D,3,0)</f>
        <v>Túi</v>
      </c>
      <c r="R3574" s="106">
        <v>20</v>
      </c>
      <c r="S3574" s="220"/>
      <c r="T3574" s="220">
        <f>VLOOKUP(VLOOKUP(G3574,Ma_KH!$A:$R,18,0)&amp;K3574,Gia_MB!$A:$F,6,0)</f>
        <v>73431</v>
      </c>
      <c r="U3574" s="221">
        <f t="shared" si="344"/>
        <v>1468620</v>
      </c>
      <c r="V3574" s="220"/>
      <c r="W3574" s="222">
        <f t="shared" si="345"/>
        <v>0</v>
      </c>
      <c r="X3574" s="223" t="str">
        <f t="shared" si="346"/>
        <v>8</v>
      </c>
      <c r="Y3574" s="220"/>
      <c r="Z3574" s="221">
        <f t="shared" si="347"/>
        <v>117489.60000000001</v>
      </c>
      <c r="AA3574" s="5">
        <f>VLOOKUP(G3574,Ma_KH!$A:$R,14,0)</f>
        <v>60</v>
      </c>
    </row>
    <row r="3575" spans="1:27" hidden="1" x14ac:dyDescent="0.25">
      <c r="A3575" s="234">
        <v>45995</v>
      </c>
      <c r="B3575" s="235">
        <v>4180886017</v>
      </c>
      <c r="C3575" s="236" t="s">
        <v>7767</v>
      </c>
      <c r="D3575" s="237">
        <v>45999</v>
      </c>
      <c r="E3575" s="238"/>
      <c r="F3575" s="236"/>
      <c r="G3575" s="32" t="s">
        <v>7784</v>
      </c>
      <c r="H3575" s="238"/>
      <c r="I3575" s="235" t="s">
        <v>8369</v>
      </c>
      <c r="J3575" s="240" t="s">
        <v>1771</v>
      </c>
      <c r="K3575" s="333" t="s">
        <v>32</v>
      </c>
      <c r="L3575" s="21" t="str">
        <f>VLOOKUP($K3575,TONG_SL!$A:$D,2,0)</f>
        <v>Giò Tai Lưỡi Xào 250g</v>
      </c>
      <c r="N3575" s="21" t="str">
        <f t="shared" si="343"/>
        <v>K-C6</v>
      </c>
      <c r="Q3575" s="21" t="str">
        <f>VLOOKUP(K3575,TONG_SL!$A:$D,3,0)</f>
        <v>Túi</v>
      </c>
      <c r="R3575" s="106">
        <v>10</v>
      </c>
      <c r="S3575" s="220"/>
      <c r="T3575" s="220">
        <f>VLOOKUP(VLOOKUP(G3575,Ma_KH!$A:$R,18,0)&amp;K3575,Gia_MB!$A:$F,6,0)</f>
        <v>50182</v>
      </c>
      <c r="U3575" s="221">
        <f t="shared" si="344"/>
        <v>501820</v>
      </c>
      <c r="V3575" s="220"/>
      <c r="W3575" s="222">
        <f t="shared" si="345"/>
        <v>0</v>
      </c>
      <c r="X3575" s="223" t="str">
        <f t="shared" si="346"/>
        <v>8</v>
      </c>
      <c r="Y3575" s="220"/>
      <c r="Z3575" s="221">
        <f t="shared" si="347"/>
        <v>40145.599999999999</v>
      </c>
      <c r="AA3575" s="5">
        <f>VLOOKUP(G3575,Ma_KH!$A:$R,14,0)</f>
        <v>60</v>
      </c>
    </row>
    <row r="3576" spans="1:27" hidden="1" x14ac:dyDescent="0.25">
      <c r="A3576" s="234">
        <v>45995</v>
      </c>
      <c r="B3576" s="235">
        <v>4180886017</v>
      </c>
      <c r="C3576" s="236" t="s">
        <v>7767</v>
      </c>
      <c r="D3576" s="237">
        <v>45999</v>
      </c>
      <c r="E3576" s="238"/>
      <c r="F3576" s="236"/>
      <c r="G3576" s="32" t="s">
        <v>7784</v>
      </c>
      <c r="H3576" s="238"/>
      <c r="I3576" s="235" t="s">
        <v>8369</v>
      </c>
      <c r="J3576" s="240" t="s">
        <v>1771</v>
      </c>
      <c r="K3576" s="333" t="s">
        <v>7153</v>
      </c>
      <c r="L3576" s="21" t="str">
        <f>VLOOKUP($K3576,TONG_SL!$A:$D,2,0)</f>
        <v>Tai heo muối 200g</v>
      </c>
      <c r="N3576" s="21" t="str">
        <f t="shared" si="343"/>
        <v>K-C6</v>
      </c>
      <c r="Q3576" s="21" t="str">
        <f>VLOOKUP(K3576,TONG_SL!$A:$D,3,0)</f>
        <v>Túi</v>
      </c>
      <c r="R3576" s="106">
        <v>6</v>
      </c>
      <c r="S3576" s="220"/>
      <c r="T3576" s="220">
        <f>VLOOKUP(VLOOKUP(G3576,Ma_KH!$A:$R,18,0)&amp;K3576,Gia_MB!$A:$F,6,0)</f>
        <v>55595</v>
      </c>
      <c r="U3576" s="221">
        <f t="shared" si="344"/>
        <v>333570</v>
      </c>
      <c r="V3576" s="220"/>
      <c r="W3576" s="222">
        <f t="shared" si="345"/>
        <v>0</v>
      </c>
      <c r="X3576" s="223" t="str">
        <f t="shared" si="346"/>
        <v>8</v>
      </c>
      <c r="Y3576" s="220"/>
      <c r="Z3576" s="221">
        <f t="shared" si="347"/>
        <v>26685.600000000002</v>
      </c>
      <c r="AA3576" s="5">
        <f>VLOOKUP(G3576,Ma_KH!$A:$R,14,0)</f>
        <v>60</v>
      </c>
    </row>
    <row r="3577" spans="1:27" hidden="1" x14ac:dyDescent="0.25">
      <c r="A3577" s="234">
        <v>45995</v>
      </c>
      <c r="B3577" s="235">
        <v>4180884954</v>
      </c>
      <c r="C3577" s="236" t="s">
        <v>7767</v>
      </c>
      <c r="D3577" s="237">
        <v>45999</v>
      </c>
      <c r="E3577" s="238"/>
      <c r="F3577" s="236"/>
      <c r="G3577" s="32" t="s">
        <v>7784</v>
      </c>
      <c r="H3577" s="238"/>
      <c r="I3577" s="235" t="s">
        <v>8370</v>
      </c>
      <c r="J3577" s="240" t="s">
        <v>1771</v>
      </c>
      <c r="K3577" s="333" t="s">
        <v>27</v>
      </c>
      <c r="L3577" s="21" t="str">
        <f>VLOOKUP($K3577,TONG_SL!$A:$D,2,0)</f>
        <v>Chân giò heo muối 300g</v>
      </c>
      <c r="N3577" s="21" t="str">
        <f t="shared" si="343"/>
        <v>K-C6</v>
      </c>
      <c r="Q3577" s="21" t="str">
        <f>VLOOKUP(K3577,TONG_SL!$A:$D,3,0)</f>
        <v>Túi</v>
      </c>
      <c r="R3577" s="106">
        <v>15</v>
      </c>
      <c r="S3577" s="220"/>
      <c r="T3577" s="220">
        <f>VLOOKUP(VLOOKUP(G3577,Ma_KH!$A:$R,18,0)&amp;K3577,Gia_MB!$A:$F,6,0)</f>
        <v>73431</v>
      </c>
      <c r="U3577" s="221">
        <f t="shared" si="344"/>
        <v>1101465</v>
      </c>
      <c r="V3577" s="220"/>
      <c r="W3577" s="222">
        <f t="shared" si="345"/>
        <v>0</v>
      </c>
      <c r="X3577" s="223" t="str">
        <f t="shared" si="346"/>
        <v>8</v>
      </c>
      <c r="Y3577" s="220"/>
      <c r="Z3577" s="221">
        <f t="shared" si="347"/>
        <v>88117.2</v>
      </c>
      <c r="AA3577" s="5">
        <f>VLOOKUP(G3577,Ma_KH!$A:$R,14,0)</f>
        <v>60</v>
      </c>
    </row>
    <row r="3578" spans="1:27" hidden="1" x14ac:dyDescent="0.25">
      <c r="A3578" s="234">
        <v>45995</v>
      </c>
      <c r="B3578" s="235">
        <v>4180884954</v>
      </c>
      <c r="C3578" s="236" t="s">
        <v>7767</v>
      </c>
      <c r="D3578" s="237">
        <v>45999</v>
      </c>
      <c r="E3578" s="238"/>
      <c r="F3578" s="236"/>
      <c r="G3578" s="32" t="s">
        <v>7784</v>
      </c>
      <c r="H3578" s="238"/>
      <c r="I3578" s="235" t="s">
        <v>8370</v>
      </c>
      <c r="J3578" s="240" t="s">
        <v>1771</v>
      </c>
      <c r="K3578" s="333" t="s">
        <v>48</v>
      </c>
      <c r="L3578" s="21" t="str">
        <f>VLOOKUP($K3578,TONG_SL!$A:$D,2,0)</f>
        <v>Mọc Nấm Hương 250g</v>
      </c>
      <c r="N3578" s="21" t="str">
        <f t="shared" si="343"/>
        <v>K-C6</v>
      </c>
      <c r="Q3578" s="21" t="str">
        <f>VLOOKUP(K3578,TONG_SL!$A:$D,3,0)</f>
        <v>Túi</v>
      </c>
      <c r="R3578" s="106">
        <v>6</v>
      </c>
      <c r="S3578" s="220"/>
      <c r="T3578" s="220">
        <f>VLOOKUP(VLOOKUP(G3578,Ma_KH!$A:$R,18,0)&amp;K3578,Gia_MB!$A:$F,6,0)</f>
        <v>46000</v>
      </c>
      <c r="U3578" s="221">
        <f t="shared" si="344"/>
        <v>276000</v>
      </c>
      <c r="V3578" s="220"/>
      <c r="W3578" s="222">
        <f t="shared" si="345"/>
        <v>0</v>
      </c>
      <c r="X3578" s="223" t="str">
        <f t="shared" si="346"/>
        <v>8</v>
      </c>
      <c r="Y3578" s="220"/>
      <c r="Z3578" s="221">
        <f t="shared" si="347"/>
        <v>22080</v>
      </c>
      <c r="AA3578" s="5">
        <f>VLOOKUP(G3578,Ma_KH!$A:$R,14,0)</f>
        <v>60</v>
      </c>
    </row>
    <row r="3579" spans="1:27" hidden="1" x14ac:dyDescent="0.25">
      <c r="A3579" s="234">
        <v>45995</v>
      </c>
      <c r="B3579" s="235">
        <v>4180884954</v>
      </c>
      <c r="C3579" s="236" t="s">
        <v>7767</v>
      </c>
      <c r="D3579" s="237">
        <v>45999</v>
      </c>
      <c r="E3579" s="238"/>
      <c r="F3579" s="236"/>
      <c r="G3579" s="32" t="s">
        <v>7784</v>
      </c>
      <c r="H3579" s="238"/>
      <c r="I3579" s="235" t="s">
        <v>8370</v>
      </c>
      <c r="J3579" s="240" t="s">
        <v>1771</v>
      </c>
      <c r="K3579" s="333" t="s">
        <v>30</v>
      </c>
      <c r="L3579" s="21" t="str">
        <f>VLOOKUP($K3579,TONG_SL!$A:$D,2,0)</f>
        <v>Gà muối 500g</v>
      </c>
      <c r="N3579" s="21" t="str">
        <f t="shared" si="343"/>
        <v>K-C6</v>
      </c>
      <c r="Q3579" s="21" t="str">
        <f>VLOOKUP(K3579,TONG_SL!$A:$D,3,0)</f>
        <v>Túi</v>
      </c>
      <c r="R3579" s="106">
        <v>12</v>
      </c>
      <c r="S3579" s="220"/>
      <c r="T3579" s="220">
        <f>VLOOKUP(VLOOKUP(G3579,Ma_KH!$A:$R,18,0)&amp;K3579,Gia_MB!$A:$F,6,0)</f>
        <v>111058</v>
      </c>
      <c r="U3579" s="221">
        <f t="shared" si="344"/>
        <v>1332696</v>
      </c>
      <c r="V3579" s="220"/>
      <c r="W3579" s="222">
        <f t="shared" si="345"/>
        <v>0</v>
      </c>
      <c r="X3579" s="223" t="str">
        <f t="shared" si="346"/>
        <v>8</v>
      </c>
      <c r="Y3579" s="220"/>
      <c r="Z3579" s="221">
        <f t="shared" si="347"/>
        <v>106615.68000000001</v>
      </c>
      <c r="AA3579" s="5">
        <f>VLOOKUP(G3579,Ma_KH!$A:$R,14,0)</f>
        <v>60</v>
      </c>
    </row>
    <row r="3580" spans="1:27" hidden="1" x14ac:dyDescent="0.25">
      <c r="A3580" s="234">
        <v>45995</v>
      </c>
      <c r="B3580" s="235">
        <v>4180884954</v>
      </c>
      <c r="C3580" s="236" t="s">
        <v>7767</v>
      </c>
      <c r="D3580" s="237">
        <v>45999</v>
      </c>
      <c r="E3580" s="238"/>
      <c r="F3580" s="236"/>
      <c r="G3580" s="32" t="s">
        <v>7784</v>
      </c>
      <c r="H3580" s="238"/>
      <c r="I3580" s="235" t="s">
        <v>8370</v>
      </c>
      <c r="J3580" s="240" t="s">
        <v>1771</v>
      </c>
      <c r="K3580" s="333" t="s">
        <v>32</v>
      </c>
      <c r="L3580" s="21" t="str">
        <f>VLOOKUP($K3580,TONG_SL!$A:$D,2,0)</f>
        <v>Giò Tai Lưỡi Xào 250g</v>
      </c>
      <c r="N3580" s="21" t="str">
        <f t="shared" si="343"/>
        <v>K-C6</v>
      </c>
      <c r="Q3580" s="21" t="str">
        <f>VLOOKUP(K3580,TONG_SL!$A:$D,3,0)</f>
        <v>Túi</v>
      </c>
      <c r="R3580" s="106">
        <v>7</v>
      </c>
      <c r="S3580" s="220"/>
      <c r="T3580" s="220">
        <f>VLOOKUP(VLOOKUP(G3580,Ma_KH!$A:$R,18,0)&amp;K3580,Gia_MB!$A:$F,6,0)</f>
        <v>50182</v>
      </c>
      <c r="U3580" s="221">
        <f t="shared" si="344"/>
        <v>351274</v>
      </c>
      <c r="V3580" s="220"/>
      <c r="W3580" s="222">
        <f t="shared" si="345"/>
        <v>0</v>
      </c>
      <c r="X3580" s="223" t="str">
        <f t="shared" si="346"/>
        <v>8</v>
      </c>
      <c r="Y3580" s="220"/>
      <c r="Z3580" s="221">
        <f t="shared" si="347"/>
        <v>28101.920000000002</v>
      </c>
      <c r="AA3580" s="5">
        <f>VLOOKUP(G3580,Ma_KH!$A:$R,14,0)</f>
        <v>60</v>
      </c>
    </row>
    <row r="3581" spans="1:27" hidden="1" x14ac:dyDescent="0.25">
      <c r="A3581" s="234">
        <v>45995</v>
      </c>
      <c r="B3581" s="235">
        <v>4180884954</v>
      </c>
      <c r="C3581" s="236" t="s">
        <v>7767</v>
      </c>
      <c r="D3581" s="237">
        <v>45999</v>
      </c>
      <c r="E3581" s="238"/>
      <c r="F3581" s="236"/>
      <c r="G3581" s="32" t="s">
        <v>7784</v>
      </c>
      <c r="H3581" s="238"/>
      <c r="I3581" s="235" t="s">
        <v>8370</v>
      </c>
      <c r="J3581" s="240" t="s">
        <v>1771</v>
      </c>
      <c r="K3581" s="333" t="s">
        <v>7153</v>
      </c>
      <c r="L3581" s="21" t="str">
        <f>VLOOKUP($K3581,TONG_SL!$A:$D,2,0)</f>
        <v>Tai heo muối 200g</v>
      </c>
      <c r="N3581" s="21" t="str">
        <f t="shared" si="343"/>
        <v>K-C6</v>
      </c>
      <c r="Q3581" s="21" t="str">
        <f>VLOOKUP(K3581,TONG_SL!$A:$D,3,0)</f>
        <v>Túi</v>
      </c>
      <c r="R3581" s="106">
        <v>3</v>
      </c>
      <c r="S3581" s="220"/>
      <c r="T3581" s="220">
        <f>VLOOKUP(VLOOKUP(G3581,Ma_KH!$A:$R,18,0)&amp;K3581,Gia_MB!$A:$F,6,0)</f>
        <v>55595</v>
      </c>
      <c r="U3581" s="221">
        <f t="shared" si="344"/>
        <v>166785</v>
      </c>
      <c r="V3581" s="220"/>
      <c r="W3581" s="222">
        <f t="shared" si="345"/>
        <v>0</v>
      </c>
      <c r="X3581" s="223" t="str">
        <f t="shared" si="346"/>
        <v>8</v>
      </c>
      <c r="Y3581" s="220"/>
      <c r="Z3581" s="221">
        <f t="shared" si="347"/>
        <v>13342.800000000001</v>
      </c>
      <c r="AA3581" s="5">
        <f>VLOOKUP(G3581,Ma_KH!$A:$R,14,0)</f>
        <v>60</v>
      </c>
    </row>
    <row r="3582" spans="1:27" hidden="1" x14ac:dyDescent="0.25">
      <c r="A3582" s="234">
        <v>45995</v>
      </c>
      <c r="B3582" s="235">
        <v>4180884353</v>
      </c>
      <c r="C3582" s="236" t="s">
        <v>7767</v>
      </c>
      <c r="D3582" s="237">
        <v>45999</v>
      </c>
      <c r="E3582" s="238"/>
      <c r="F3582" s="236"/>
      <c r="G3582" s="32" t="s">
        <v>7784</v>
      </c>
      <c r="H3582" s="238"/>
      <c r="I3582" s="235" t="s">
        <v>8371</v>
      </c>
      <c r="J3582" s="240" t="s">
        <v>1771</v>
      </c>
      <c r="K3582" s="333" t="s">
        <v>7153</v>
      </c>
      <c r="L3582" s="21" t="str">
        <f>VLOOKUP($K3582,TONG_SL!$A:$D,2,0)</f>
        <v>Tai heo muối 200g</v>
      </c>
      <c r="N3582" s="21" t="str">
        <f t="shared" si="343"/>
        <v>K-C6</v>
      </c>
      <c r="Q3582" s="21" t="str">
        <f>VLOOKUP(K3582,TONG_SL!$A:$D,3,0)</f>
        <v>Túi</v>
      </c>
      <c r="R3582" s="106">
        <v>6</v>
      </c>
      <c r="S3582" s="220"/>
      <c r="T3582" s="220">
        <f>VLOOKUP(VLOOKUP(G3582,Ma_KH!$A:$R,18,0)&amp;K3582,Gia_MB!$A:$F,6,0)</f>
        <v>55595</v>
      </c>
      <c r="U3582" s="221">
        <f t="shared" si="344"/>
        <v>333570</v>
      </c>
      <c r="V3582" s="220"/>
      <c r="W3582" s="222">
        <f t="shared" si="345"/>
        <v>0</v>
      </c>
      <c r="X3582" s="223" t="str">
        <f t="shared" si="346"/>
        <v>8</v>
      </c>
      <c r="Y3582" s="220"/>
      <c r="Z3582" s="221">
        <f t="shared" si="347"/>
        <v>26685.600000000002</v>
      </c>
      <c r="AA3582" s="5">
        <f>VLOOKUP(G3582,Ma_KH!$A:$R,14,0)</f>
        <v>60</v>
      </c>
    </row>
    <row r="3583" spans="1:27" hidden="1" x14ac:dyDescent="0.25">
      <c r="A3583" s="234">
        <v>45995</v>
      </c>
      <c r="B3583" s="235">
        <v>4180884353</v>
      </c>
      <c r="C3583" s="236" t="s">
        <v>7767</v>
      </c>
      <c r="D3583" s="237">
        <v>45999</v>
      </c>
      <c r="E3583" s="238"/>
      <c r="F3583" s="236"/>
      <c r="G3583" s="32" t="s">
        <v>7784</v>
      </c>
      <c r="H3583" s="238"/>
      <c r="I3583" s="235" t="s">
        <v>8371</v>
      </c>
      <c r="J3583" s="240" t="s">
        <v>1771</v>
      </c>
      <c r="K3583" s="333" t="s">
        <v>32</v>
      </c>
      <c r="L3583" s="21" t="str">
        <f>VLOOKUP($K3583,TONG_SL!$A:$D,2,0)</f>
        <v>Giò Tai Lưỡi Xào 250g</v>
      </c>
      <c r="N3583" s="21" t="str">
        <f t="shared" si="343"/>
        <v>K-C6</v>
      </c>
      <c r="Q3583" s="21" t="str">
        <f>VLOOKUP(K3583,TONG_SL!$A:$D,3,0)</f>
        <v>Túi</v>
      </c>
      <c r="R3583" s="106">
        <v>5</v>
      </c>
      <c r="S3583" s="220"/>
      <c r="T3583" s="220">
        <f>VLOOKUP(VLOOKUP(G3583,Ma_KH!$A:$R,18,0)&amp;K3583,Gia_MB!$A:$F,6,0)</f>
        <v>50182</v>
      </c>
      <c r="U3583" s="221">
        <f t="shared" si="344"/>
        <v>250910</v>
      </c>
      <c r="V3583" s="220"/>
      <c r="W3583" s="222">
        <f t="shared" si="345"/>
        <v>0</v>
      </c>
      <c r="X3583" s="223" t="str">
        <f t="shared" si="346"/>
        <v>8</v>
      </c>
      <c r="Y3583" s="220"/>
      <c r="Z3583" s="221">
        <f t="shared" si="347"/>
        <v>20072.8</v>
      </c>
      <c r="AA3583" s="5">
        <f>VLOOKUP(G3583,Ma_KH!$A:$R,14,0)</f>
        <v>60</v>
      </c>
    </row>
    <row r="3584" spans="1:27" hidden="1" x14ac:dyDescent="0.25">
      <c r="A3584" s="234">
        <v>45995</v>
      </c>
      <c r="B3584" s="235">
        <v>4180884353</v>
      </c>
      <c r="C3584" s="236" t="s">
        <v>7767</v>
      </c>
      <c r="D3584" s="237">
        <v>45999</v>
      </c>
      <c r="E3584" s="238"/>
      <c r="F3584" s="236"/>
      <c r="G3584" s="32" t="s">
        <v>7784</v>
      </c>
      <c r="H3584" s="238"/>
      <c r="I3584" s="235" t="s">
        <v>8371</v>
      </c>
      <c r="J3584" s="240" t="s">
        <v>1771</v>
      </c>
      <c r="K3584" s="333" t="s">
        <v>27</v>
      </c>
      <c r="L3584" s="21" t="str">
        <f>VLOOKUP($K3584,TONG_SL!$A:$D,2,0)</f>
        <v>Chân giò heo muối 300g</v>
      </c>
      <c r="N3584" s="21" t="str">
        <f t="shared" si="343"/>
        <v>K-C6</v>
      </c>
      <c r="Q3584" s="21" t="str">
        <f>VLOOKUP(K3584,TONG_SL!$A:$D,3,0)</f>
        <v>Túi</v>
      </c>
      <c r="R3584" s="106">
        <v>20</v>
      </c>
      <c r="S3584" s="220"/>
      <c r="T3584" s="220">
        <f>VLOOKUP(VLOOKUP(G3584,Ma_KH!$A:$R,18,0)&amp;K3584,Gia_MB!$A:$F,6,0)</f>
        <v>73431</v>
      </c>
      <c r="U3584" s="221">
        <f t="shared" si="344"/>
        <v>1468620</v>
      </c>
      <c r="V3584" s="220"/>
      <c r="W3584" s="222">
        <f t="shared" si="345"/>
        <v>0</v>
      </c>
      <c r="X3584" s="223" t="str">
        <f t="shared" si="346"/>
        <v>8</v>
      </c>
      <c r="Y3584" s="220"/>
      <c r="Z3584" s="221">
        <f t="shared" si="347"/>
        <v>117489.60000000001</v>
      </c>
      <c r="AA3584" s="5">
        <f>VLOOKUP(G3584,Ma_KH!$A:$R,14,0)</f>
        <v>60</v>
      </c>
    </row>
    <row r="3585" spans="1:27" hidden="1" x14ac:dyDescent="0.25">
      <c r="A3585" s="234">
        <v>45995</v>
      </c>
      <c r="B3585" s="235">
        <v>4180884353</v>
      </c>
      <c r="C3585" s="236" t="s">
        <v>7767</v>
      </c>
      <c r="D3585" s="237">
        <v>45999</v>
      </c>
      <c r="E3585" s="238"/>
      <c r="F3585" s="236"/>
      <c r="G3585" s="32" t="s">
        <v>7784</v>
      </c>
      <c r="H3585" s="238"/>
      <c r="I3585" s="235" t="s">
        <v>8371</v>
      </c>
      <c r="J3585" s="240" t="s">
        <v>1771</v>
      </c>
      <c r="K3585" s="333" t="s">
        <v>48</v>
      </c>
      <c r="L3585" s="21" t="str">
        <f>VLOOKUP($K3585,TONG_SL!$A:$D,2,0)</f>
        <v>Mọc Nấm Hương 250g</v>
      </c>
      <c r="N3585" s="21" t="str">
        <f t="shared" si="343"/>
        <v>K-C6</v>
      </c>
      <c r="Q3585" s="21" t="str">
        <f>VLOOKUP(K3585,TONG_SL!$A:$D,3,0)</f>
        <v>Túi</v>
      </c>
      <c r="R3585" s="106">
        <v>8</v>
      </c>
      <c r="S3585" s="220"/>
      <c r="T3585" s="220">
        <f>VLOOKUP(VLOOKUP(G3585,Ma_KH!$A:$R,18,0)&amp;K3585,Gia_MB!$A:$F,6,0)</f>
        <v>46000</v>
      </c>
      <c r="U3585" s="221">
        <f t="shared" si="344"/>
        <v>368000</v>
      </c>
      <c r="V3585" s="220"/>
      <c r="W3585" s="222">
        <f t="shared" si="345"/>
        <v>0</v>
      </c>
      <c r="X3585" s="223" t="str">
        <f t="shared" si="346"/>
        <v>8</v>
      </c>
      <c r="Y3585" s="220"/>
      <c r="Z3585" s="221">
        <f t="shared" si="347"/>
        <v>29440</v>
      </c>
      <c r="AA3585" s="5">
        <f>VLOOKUP(G3585,Ma_KH!$A:$R,14,0)</f>
        <v>60</v>
      </c>
    </row>
    <row r="3586" spans="1:27" hidden="1" x14ac:dyDescent="0.25">
      <c r="A3586" s="234">
        <v>45995</v>
      </c>
      <c r="B3586" s="235">
        <v>4180884353</v>
      </c>
      <c r="C3586" s="236" t="s">
        <v>7767</v>
      </c>
      <c r="D3586" s="237">
        <v>45999</v>
      </c>
      <c r="E3586" s="238"/>
      <c r="F3586" s="236"/>
      <c r="G3586" s="32" t="s">
        <v>7784</v>
      </c>
      <c r="H3586" s="238"/>
      <c r="I3586" s="235" t="s">
        <v>8371</v>
      </c>
      <c r="J3586" s="240" t="s">
        <v>1771</v>
      </c>
      <c r="K3586" s="333" t="s">
        <v>30</v>
      </c>
      <c r="L3586" s="21" t="str">
        <f>VLOOKUP($K3586,TONG_SL!$A:$D,2,0)</f>
        <v>Gà muối 500g</v>
      </c>
      <c r="N3586" s="21" t="str">
        <f t="shared" si="343"/>
        <v>K-C6</v>
      </c>
      <c r="Q3586" s="21" t="str">
        <f>VLOOKUP(K3586,TONG_SL!$A:$D,3,0)</f>
        <v>Túi</v>
      </c>
      <c r="R3586" s="106">
        <v>3</v>
      </c>
      <c r="S3586" s="220"/>
      <c r="T3586" s="220">
        <f>VLOOKUP(VLOOKUP(G3586,Ma_KH!$A:$R,18,0)&amp;K3586,Gia_MB!$A:$F,6,0)</f>
        <v>111058</v>
      </c>
      <c r="U3586" s="221">
        <f t="shared" si="344"/>
        <v>333174</v>
      </c>
      <c r="V3586" s="220"/>
      <c r="W3586" s="222">
        <f t="shared" si="345"/>
        <v>0</v>
      </c>
      <c r="X3586" s="223" t="str">
        <f t="shared" si="346"/>
        <v>8</v>
      </c>
      <c r="Y3586" s="220"/>
      <c r="Z3586" s="221">
        <f t="shared" si="347"/>
        <v>26653.920000000002</v>
      </c>
      <c r="AA3586" s="5">
        <f>VLOOKUP(G3586,Ma_KH!$A:$R,14,0)</f>
        <v>60</v>
      </c>
    </row>
    <row r="3587" spans="1:27" hidden="1" x14ac:dyDescent="0.25">
      <c r="A3587" s="234">
        <v>45995</v>
      </c>
      <c r="B3587" s="235">
        <v>4180884490</v>
      </c>
      <c r="C3587" s="236" t="s">
        <v>7767</v>
      </c>
      <c r="D3587" s="237">
        <v>45999</v>
      </c>
      <c r="E3587" s="238"/>
      <c r="F3587" s="236"/>
      <c r="G3587" s="32" t="s">
        <v>7784</v>
      </c>
      <c r="H3587" s="238"/>
      <c r="I3587" s="235" t="s">
        <v>8372</v>
      </c>
      <c r="J3587" s="240" t="s">
        <v>1771</v>
      </c>
      <c r="K3587" s="333" t="s">
        <v>7153</v>
      </c>
      <c r="L3587" s="21" t="str">
        <f>VLOOKUP($K3587,TONG_SL!$A:$D,2,0)</f>
        <v>Tai heo muối 200g</v>
      </c>
      <c r="N3587" s="21" t="str">
        <f t="shared" ref="N3587:N3650" si="348">IF($B3587&lt;&gt;"","K-C6","")</f>
        <v>K-C6</v>
      </c>
      <c r="Q3587" s="21" t="str">
        <f>VLOOKUP(K3587,TONG_SL!$A:$D,3,0)</f>
        <v>Túi</v>
      </c>
      <c r="R3587" s="106">
        <v>6</v>
      </c>
      <c r="S3587" s="220"/>
      <c r="T3587" s="220">
        <f>VLOOKUP(VLOOKUP(G3587,Ma_KH!$A:$R,18,0)&amp;K3587,Gia_MB!$A:$F,6,0)</f>
        <v>55595</v>
      </c>
      <c r="U3587" s="221">
        <f t="shared" si="344"/>
        <v>333570</v>
      </c>
      <c r="V3587" s="220"/>
      <c r="W3587" s="222">
        <f t="shared" si="345"/>
        <v>0</v>
      </c>
      <c r="X3587" s="223" t="str">
        <f t="shared" si="346"/>
        <v>8</v>
      </c>
      <c r="Y3587" s="220"/>
      <c r="Z3587" s="221">
        <f t="shared" si="347"/>
        <v>26685.600000000002</v>
      </c>
      <c r="AA3587" s="5">
        <f>VLOOKUP(G3587,Ma_KH!$A:$R,14,0)</f>
        <v>60</v>
      </c>
    </row>
    <row r="3588" spans="1:27" hidden="1" x14ac:dyDescent="0.25">
      <c r="A3588" s="234">
        <v>45995</v>
      </c>
      <c r="B3588" s="235">
        <v>4180884490</v>
      </c>
      <c r="C3588" s="236" t="s">
        <v>7767</v>
      </c>
      <c r="D3588" s="237">
        <v>45999</v>
      </c>
      <c r="E3588" s="238"/>
      <c r="F3588" s="236"/>
      <c r="G3588" s="32" t="s">
        <v>7784</v>
      </c>
      <c r="H3588" s="238"/>
      <c r="I3588" s="235" t="s">
        <v>8372</v>
      </c>
      <c r="J3588" s="240" t="s">
        <v>1771</v>
      </c>
      <c r="K3588" s="333" t="s">
        <v>32</v>
      </c>
      <c r="L3588" s="21" t="str">
        <f>VLOOKUP($K3588,TONG_SL!$A:$D,2,0)</f>
        <v>Giò Tai Lưỡi Xào 250g</v>
      </c>
      <c r="N3588" s="21" t="str">
        <f t="shared" si="348"/>
        <v>K-C6</v>
      </c>
      <c r="Q3588" s="21" t="str">
        <f>VLOOKUP(K3588,TONG_SL!$A:$D,3,0)</f>
        <v>Túi</v>
      </c>
      <c r="R3588" s="106">
        <v>10</v>
      </c>
      <c r="S3588" s="220"/>
      <c r="T3588" s="220">
        <f>VLOOKUP(VLOOKUP(G3588,Ma_KH!$A:$R,18,0)&amp;K3588,Gia_MB!$A:$F,6,0)</f>
        <v>50182</v>
      </c>
      <c r="U3588" s="221">
        <f t="shared" si="344"/>
        <v>501820</v>
      </c>
      <c r="V3588" s="220"/>
      <c r="W3588" s="222">
        <f t="shared" si="345"/>
        <v>0</v>
      </c>
      <c r="X3588" s="223" t="str">
        <f t="shared" si="346"/>
        <v>8</v>
      </c>
      <c r="Y3588" s="220"/>
      <c r="Z3588" s="221">
        <f t="shared" si="347"/>
        <v>40145.599999999999</v>
      </c>
      <c r="AA3588" s="5">
        <f>VLOOKUP(G3588,Ma_KH!$A:$R,14,0)</f>
        <v>60</v>
      </c>
    </row>
    <row r="3589" spans="1:27" hidden="1" x14ac:dyDescent="0.25">
      <c r="A3589" s="234">
        <v>45995</v>
      </c>
      <c r="B3589" s="235">
        <v>4180884490</v>
      </c>
      <c r="C3589" s="236" t="s">
        <v>7767</v>
      </c>
      <c r="D3589" s="237">
        <v>45999</v>
      </c>
      <c r="E3589" s="238"/>
      <c r="F3589" s="236"/>
      <c r="G3589" s="32" t="s">
        <v>7784</v>
      </c>
      <c r="H3589" s="238"/>
      <c r="I3589" s="235" t="s">
        <v>8372</v>
      </c>
      <c r="J3589" s="240" t="s">
        <v>1771</v>
      </c>
      <c r="K3589" s="333" t="s">
        <v>7187</v>
      </c>
      <c r="L3589" s="21" t="str">
        <f>VLOOKUP($K3589,TONG_SL!$A:$D,2,0)</f>
        <v>Chân giò heo muối 300g</v>
      </c>
      <c r="N3589" s="21" t="str">
        <f t="shared" si="348"/>
        <v>K-C6</v>
      </c>
      <c r="Q3589" s="21" t="str">
        <f>VLOOKUP(K3589,TONG_SL!$A:$D,3,0)</f>
        <v>Túi</v>
      </c>
      <c r="R3589" s="106">
        <v>13</v>
      </c>
      <c r="S3589" s="220"/>
      <c r="T3589" s="220">
        <f>VLOOKUP(VLOOKUP(G3589,Ma_KH!$A:$R,18,0)&amp;K3589,Gia_MB!$A:$F,6,0)</f>
        <v>73431</v>
      </c>
      <c r="U3589" s="221">
        <f t="shared" si="344"/>
        <v>954603</v>
      </c>
      <c r="V3589" s="220"/>
      <c r="W3589" s="222">
        <f t="shared" si="345"/>
        <v>0</v>
      </c>
      <c r="X3589" s="223" t="str">
        <f t="shared" si="346"/>
        <v>8</v>
      </c>
      <c r="Y3589" s="220"/>
      <c r="Z3589" s="221">
        <f t="shared" si="347"/>
        <v>76368.240000000005</v>
      </c>
      <c r="AA3589" s="5">
        <f>VLOOKUP(G3589,Ma_KH!$A:$R,14,0)</f>
        <v>60</v>
      </c>
    </row>
    <row r="3590" spans="1:27" hidden="1" x14ac:dyDescent="0.25">
      <c r="A3590" s="234">
        <v>45995</v>
      </c>
      <c r="B3590" s="235">
        <v>4180884490</v>
      </c>
      <c r="C3590" s="236" t="s">
        <v>7767</v>
      </c>
      <c r="D3590" s="237">
        <v>45999</v>
      </c>
      <c r="E3590" s="238"/>
      <c r="F3590" s="236"/>
      <c r="G3590" s="32" t="s">
        <v>7784</v>
      </c>
      <c r="H3590" s="238"/>
      <c r="I3590" s="235" t="s">
        <v>8372</v>
      </c>
      <c r="J3590" s="240" t="s">
        <v>1771</v>
      </c>
      <c r="K3590" s="333" t="s">
        <v>30</v>
      </c>
      <c r="L3590" s="21" t="str">
        <f>VLOOKUP($K3590,TONG_SL!$A:$D,2,0)</f>
        <v>Gà muối 500g</v>
      </c>
      <c r="N3590" s="21" t="str">
        <f t="shared" si="348"/>
        <v>K-C6</v>
      </c>
      <c r="Q3590" s="21" t="str">
        <f>VLOOKUP(K3590,TONG_SL!$A:$D,3,0)</f>
        <v>Túi</v>
      </c>
      <c r="R3590" s="106">
        <v>9</v>
      </c>
      <c r="S3590" s="220"/>
      <c r="T3590" s="220">
        <f>VLOOKUP(VLOOKUP(G3590,Ma_KH!$A:$R,18,0)&amp;K3590,Gia_MB!$A:$F,6,0)</f>
        <v>111058</v>
      </c>
      <c r="U3590" s="221">
        <f t="shared" si="344"/>
        <v>999522</v>
      </c>
      <c r="V3590" s="220"/>
      <c r="W3590" s="222">
        <f t="shared" si="345"/>
        <v>0</v>
      </c>
      <c r="X3590" s="223" t="str">
        <f t="shared" si="346"/>
        <v>8</v>
      </c>
      <c r="Y3590" s="220"/>
      <c r="Z3590" s="221">
        <f t="shared" si="347"/>
        <v>79961.759999999995</v>
      </c>
      <c r="AA3590" s="5">
        <f>VLOOKUP(G3590,Ma_KH!$A:$R,14,0)</f>
        <v>60</v>
      </c>
    </row>
    <row r="3591" spans="1:27" hidden="1" x14ac:dyDescent="0.25">
      <c r="A3591" s="234">
        <v>45995</v>
      </c>
      <c r="B3591" s="235">
        <v>4180884490</v>
      </c>
      <c r="C3591" s="236" t="s">
        <v>7767</v>
      </c>
      <c r="D3591" s="237">
        <v>45999</v>
      </c>
      <c r="E3591" s="238"/>
      <c r="F3591" s="236"/>
      <c r="G3591" s="32" t="s">
        <v>7784</v>
      </c>
      <c r="H3591" s="238"/>
      <c r="I3591" s="235" t="s">
        <v>8372</v>
      </c>
      <c r="J3591" s="240" t="s">
        <v>1771</v>
      </c>
      <c r="K3591" s="333" t="s">
        <v>48</v>
      </c>
      <c r="L3591" s="21" t="str">
        <f>VLOOKUP($K3591,TONG_SL!$A:$D,2,0)</f>
        <v>Mọc Nấm Hương 250g</v>
      </c>
      <c r="N3591" s="21" t="str">
        <f t="shared" si="348"/>
        <v>K-C6</v>
      </c>
      <c r="Q3591" s="21" t="str">
        <f>VLOOKUP(K3591,TONG_SL!$A:$D,3,0)</f>
        <v>Túi</v>
      </c>
      <c r="R3591" s="106">
        <v>5</v>
      </c>
      <c r="S3591" s="220"/>
      <c r="T3591" s="220">
        <f>VLOOKUP(VLOOKUP(G3591,Ma_KH!$A:$R,18,0)&amp;K3591,Gia_MB!$A:$F,6,0)</f>
        <v>46000</v>
      </c>
      <c r="U3591" s="221">
        <f t="shared" si="344"/>
        <v>230000</v>
      </c>
      <c r="V3591" s="220"/>
      <c r="W3591" s="222">
        <f t="shared" si="345"/>
        <v>0</v>
      </c>
      <c r="X3591" s="223" t="str">
        <f t="shared" si="346"/>
        <v>8</v>
      </c>
      <c r="Y3591" s="220"/>
      <c r="Z3591" s="221">
        <f t="shared" si="347"/>
        <v>18400</v>
      </c>
      <c r="AA3591" s="5">
        <f>VLOOKUP(G3591,Ma_KH!$A:$R,14,0)</f>
        <v>60</v>
      </c>
    </row>
    <row r="3592" spans="1:27" hidden="1" x14ac:dyDescent="0.25">
      <c r="A3592" s="234">
        <v>45995</v>
      </c>
      <c r="B3592" s="235">
        <v>4180886168</v>
      </c>
      <c r="C3592" s="236" t="s">
        <v>7767</v>
      </c>
      <c r="D3592" s="237">
        <v>45999</v>
      </c>
      <c r="E3592" s="238"/>
      <c r="F3592" s="236"/>
      <c r="G3592" s="32" t="s">
        <v>7783</v>
      </c>
      <c r="H3592" s="238"/>
      <c r="I3592" s="235" t="s">
        <v>8373</v>
      </c>
      <c r="J3592" s="240" t="s">
        <v>1771</v>
      </c>
      <c r="K3592" s="333" t="s">
        <v>7153</v>
      </c>
      <c r="L3592" s="21" t="str">
        <f>VLOOKUP($K3592,TONG_SL!$A:$D,2,0)</f>
        <v>Tai heo muối 200g</v>
      </c>
      <c r="N3592" s="21" t="str">
        <f t="shared" si="348"/>
        <v>K-C6</v>
      </c>
      <c r="Q3592" s="21" t="str">
        <f>VLOOKUP(K3592,TONG_SL!$A:$D,3,0)</f>
        <v>Túi</v>
      </c>
      <c r="R3592" s="106">
        <v>4</v>
      </c>
      <c r="S3592" s="220"/>
      <c r="T3592" s="220">
        <f>VLOOKUP(VLOOKUP(G3592,Ma_KH!$A:$R,18,0)&amp;K3592,Gia_MB!$A:$F,6,0)</f>
        <v>55595</v>
      </c>
      <c r="U3592" s="221">
        <f t="shared" si="344"/>
        <v>222380</v>
      </c>
      <c r="V3592" s="220"/>
      <c r="W3592" s="222">
        <f t="shared" si="345"/>
        <v>0</v>
      </c>
      <c r="X3592" s="223" t="str">
        <f t="shared" si="346"/>
        <v>8</v>
      </c>
      <c r="Y3592" s="220"/>
      <c r="Z3592" s="221">
        <f t="shared" si="347"/>
        <v>17790.400000000001</v>
      </c>
      <c r="AA3592" s="5">
        <f>VLOOKUP(G3592,Ma_KH!$A:$R,14,0)</f>
        <v>60</v>
      </c>
    </row>
    <row r="3593" spans="1:27" hidden="1" x14ac:dyDescent="0.25">
      <c r="A3593" s="234">
        <v>45995</v>
      </c>
      <c r="B3593" s="235">
        <v>4180886168</v>
      </c>
      <c r="C3593" s="236" t="s">
        <v>7767</v>
      </c>
      <c r="D3593" s="237">
        <v>45999</v>
      </c>
      <c r="E3593" s="238"/>
      <c r="F3593" s="236"/>
      <c r="G3593" s="32" t="s">
        <v>7783</v>
      </c>
      <c r="H3593" s="238"/>
      <c r="I3593" s="235" t="s">
        <v>8373</v>
      </c>
      <c r="J3593" s="240" t="s">
        <v>1771</v>
      </c>
      <c r="K3593" s="333" t="s">
        <v>32</v>
      </c>
      <c r="L3593" s="21" t="str">
        <f>VLOOKUP($K3593,TONG_SL!$A:$D,2,0)</f>
        <v>Giò Tai Lưỡi Xào 250g</v>
      </c>
      <c r="N3593" s="21" t="str">
        <f t="shared" si="348"/>
        <v>K-C6</v>
      </c>
      <c r="Q3593" s="21" t="str">
        <f>VLOOKUP(K3593,TONG_SL!$A:$D,3,0)</f>
        <v>Túi</v>
      </c>
      <c r="R3593" s="106">
        <v>8</v>
      </c>
      <c r="S3593" s="220"/>
      <c r="T3593" s="220">
        <f>VLOOKUP(VLOOKUP(G3593,Ma_KH!$A:$R,18,0)&amp;K3593,Gia_MB!$A:$F,6,0)</f>
        <v>50182</v>
      </c>
      <c r="U3593" s="221">
        <f t="shared" si="344"/>
        <v>401456</v>
      </c>
      <c r="V3593" s="220"/>
      <c r="W3593" s="222">
        <f t="shared" si="345"/>
        <v>0</v>
      </c>
      <c r="X3593" s="223" t="str">
        <f t="shared" si="346"/>
        <v>8</v>
      </c>
      <c r="Y3593" s="220"/>
      <c r="Z3593" s="221">
        <f t="shared" si="347"/>
        <v>32116.48</v>
      </c>
      <c r="AA3593" s="5">
        <f>VLOOKUP(G3593,Ma_KH!$A:$R,14,0)</f>
        <v>60</v>
      </c>
    </row>
    <row r="3594" spans="1:27" hidden="1" x14ac:dyDescent="0.25">
      <c r="A3594" s="234">
        <v>45995</v>
      </c>
      <c r="B3594" s="235">
        <v>4180886168</v>
      </c>
      <c r="C3594" s="236" t="s">
        <v>7767</v>
      </c>
      <c r="D3594" s="237">
        <v>45999</v>
      </c>
      <c r="E3594" s="238"/>
      <c r="F3594" s="236"/>
      <c r="G3594" s="32" t="s">
        <v>7783</v>
      </c>
      <c r="H3594" s="238"/>
      <c r="I3594" s="235" t="s">
        <v>8373</v>
      </c>
      <c r="J3594" s="240" t="s">
        <v>1771</v>
      </c>
      <c r="K3594" s="333" t="s">
        <v>7187</v>
      </c>
      <c r="L3594" s="21" t="str">
        <f>VLOOKUP($K3594,TONG_SL!$A:$D,2,0)</f>
        <v>Chân giò heo muối 300g</v>
      </c>
      <c r="N3594" s="21" t="str">
        <f t="shared" si="348"/>
        <v>K-C6</v>
      </c>
      <c r="Q3594" s="21" t="str">
        <f>VLOOKUP(K3594,TONG_SL!$A:$D,3,0)</f>
        <v>Túi</v>
      </c>
      <c r="R3594" s="106">
        <v>10</v>
      </c>
      <c r="S3594" s="220"/>
      <c r="T3594" s="220">
        <f>VLOOKUP(VLOOKUP(G3594,Ma_KH!$A:$R,18,0)&amp;K3594,Gia_MB!$A:$F,6,0)</f>
        <v>73431</v>
      </c>
      <c r="U3594" s="221">
        <f t="shared" si="344"/>
        <v>734310</v>
      </c>
      <c r="V3594" s="220"/>
      <c r="W3594" s="222">
        <f t="shared" si="345"/>
        <v>0</v>
      </c>
      <c r="X3594" s="223" t="str">
        <f t="shared" si="346"/>
        <v>8</v>
      </c>
      <c r="Y3594" s="220"/>
      <c r="Z3594" s="221">
        <f t="shared" si="347"/>
        <v>58744.800000000003</v>
      </c>
      <c r="AA3594" s="5">
        <f>VLOOKUP(G3594,Ma_KH!$A:$R,14,0)</f>
        <v>60</v>
      </c>
    </row>
    <row r="3595" spans="1:27" hidden="1" x14ac:dyDescent="0.25">
      <c r="A3595" s="234">
        <v>45995</v>
      </c>
      <c r="B3595" s="235">
        <v>4180886168</v>
      </c>
      <c r="C3595" s="236" t="s">
        <v>7767</v>
      </c>
      <c r="D3595" s="237">
        <v>45999</v>
      </c>
      <c r="E3595" s="238"/>
      <c r="F3595" s="236"/>
      <c r="G3595" s="32" t="s">
        <v>7783</v>
      </c>
      <c r="H3595" s="238"/>
      <c r="I3595" s="235" t="s">
        <v>8373</v>
      </c>
      <c r="J3595" s="240" t="s">
        <v>1771</v>
      </c>
      <c r="K3595" s="333" t="s">
        <v>48</v>
      </c>
      <c r="L3595" s="21" t="str">
        <f>VLOOKUP($K3595,TONG_SL!$A:$D,2,0)</f>
        <v>Mọc Nấm Hương 250g</v>
      </c>
      <c r="N3595" s="21" t="str">
        <f t="shared" si="348"/>
        <v>K-C6</v>
      </c>
      <c r="Q3595" s="21" t="str">
        <f>VLOOKUP(K3595,TONG_SL!$A:$D,3,0)</f>
        <v>Túi</v>
      </c>
      <c r="R3595" s="106">
        <v>4</v>
      </c>
      <c r="S3595" s="220"/>
      <c r="T3595" s="220">
        <f>VLOOKUP(VLOOKUP(G3595,Ma_KH!$A:$R,18,0)&amp;K3595,Gia_MB!$A:$F,6,0)</f>
        <v>46000</v>
      </c>
      <c r="U3595" s="221">
        <f t="shared" si="344"/>
        <v>184000</v>
      </c>
      <c r="V3595" s="220"/>
      <c r="W3595" s="222">
        <f t="shared" si="345"/>
        <v>0</v>
      </c>
      <c r="X3595" s="223" t="str">
        <f t="shared" si="346"/>
        <v>8</v>
      </c>
      <c r="Y3595" s="220"/>
      <c r="Z3595" s="221">
        <f t="shared" si="347"/>
        <v>14720</v>
      </c>
      <c r="AA3595" s="5">
        <f>VLOOKUP(G3595,Ma_KH!$A:$R,14,0)</f>
        <v>60</v>
      </c>
    </row>
    <row r="3596" spans="1:27" hidden="1" x14ac:dyDescent="0.25">
      <c r="A3596" s="234">
        <v>45995</v>
      </c>
      <c r="B3596" s="235">
        <v>4180886168</v>
      </c>
      <c r="C3596" s="236" t="s">
        <v>7767</v>
      </c>
      <c r="D3596" s="237">
        <v>45999</v>
      </c>
      <c r="E3596" s="238"/>
      <c r="F3596" s="236"/>
      <c r="G3596" s="32" t="s">
        <v>7783</v>
      </c>
      <c r="H3596" s="238"/>
      <c r="I3596" s="235" t="s">
        <v>8373</v>
      </c>
      <c r="J3596" s="240" t="s">
        <v>1771</v>
      </c>
      <c r="K3596" s="333" t="s">
        <v>30</v>
      </c>
      <c r="L3596" s="21" t="str">
        <f>VLOOKUP($K3596,TONG_SL!$A:$D,2,0)</f>
        <v>Gà muối 500g</v>
      </c>
      <c r="N3596" s="21" t="str">
        <f t="shared" si="348"/>
        <v>K-C6</v>
      </c>
      <c r="Q3596" s="21" t="str">
        <f>VLOOKUP(K3596,TONG_SL!$A:$D,3,0)</f>
        <v>Túi</v>
      </c>
      <c r="R3596" s="106">
        <v>6</v>
      </c>
      <c r="S3596" s="220"/>
      <c r="T3596" s="220">
        <f>VLOOKUP(VLOOKUP(G3596,Ma_KH!$A:$R,18,0)&amp;K3596,Gia_MB!$A:$F,6,0)</f>
        <v>111058</v>
      </c>
      <c r="U3596" s="221">
        <f t="shared" si="344"/>
        <v>666348</v>
      </c>
      <c r="V3596" s="220"/>
      <c r="W3596" s="222">
        <f t="shared" si="345"/>
        <v>0</v>
      </c>
      <c r="X3596" s="223" t="str">
        <f t="shared" si="346"/>
        <v>8</v>
      </c>
      <c r="Y3596" s="220"/>
      <c r="Z3596" s="221">
        <f t="shared" si="347"/>
        <v>53307.840000000004</v>
      </c>
      <c r="AA3596" s="5">
        <f>VLOOKUP(G3596,Ma_KH!$A:$R,14,0)</f>
        <v>60</v>
      </c>
    </row>
    <row r="3597" spans="1:27" hidden="1" x14ac:dyDescent="0.25">
      <c r="A3597" s="234">
        <v>45997</v>
      </c>
      <c r="B3597" s="235">
        <v>4180967038</v>
      </c>
      <c r="C3597" s="236" t="s">
        <v>7767</v>
      </c>
      <c r="D3597" s="237">
        <v>45999</v>
      </c>
      <c r="E3597" s="238"/>
      <c r="F3597" s="236"/>
      <c r="G3597" s="32" t="s">
        <v>7783</v>
      </c>
      <c r="H3597" s="238"/>
      <c r="I3597" s="235" t="s">
        <v>8374</v>
      </c>
      <c r="J3597" s="240" t="s">
        <v>1771</v>
      </c>
      <c r="K3597" s="333" t="s">
        <v>7187</v>
      </c>
      <c r="L3597" s="21" t="str">
        <f>VLOOKUP($K3597,TONG_SL!$A:$D,2,0)</f>
        <v>Chân giò heo muối 300g</v>
      </c>
      <c r="N3597" s="21" t="str">
        <f t="shared" si="348"/>
        <v>K-C6</v>
      </c>
      <c r="Q3597" s="21" t="str">
        <f>VLOOKUP(K3597,TONG_SL!$A:$D,3,0)</f>
        <v>Túi</v>
      </c>
      <c r="R3597" s="106">
        <v>15</v>
      </c>
      <c r="S3597" s="220"/>
      <c r="T3597" s="220">
        <f>VLOOKUP(VLOOKUP(G3597,Ma_KH!$A:$R,18,0)&amp;K3597,Gia_MB!$A:$F,6,0)</f>
        <v>73431</v>
      </c>
      <c r="U3597" s="221">
        <f t="shared" si="344"/>
        <v>1101465</v>
      </c>
      <c r="V3597" s="220"/>
      <c r="W3597" s="222">
        <f t="shared" si="345"/>
        <v>0</v>
      </c>
      <c r="X3597" s="223" t="str">
        <f t="shared" si="346"/>
        <v>8</v>
      </c>
      <c r="Y3597" s="220"/>
      <c r="Z3597" s="221">
        <f t="shared" si="347"/>
        <v>88117.2</v>
      </c>
      <c r="AA3597" s="5">
        <f>VLOOKUP(G3597,Ma_KH!$A:$R,14,0)</f>
        <v>60</v>
      </c>
    </row>
    <row r="3598" spans="1:27" hidden="1" x14ac:dyDescent="0.25">
      <c r="A3598" s="234">
        <v>45997</v>
      </c>
      <c r="B3598" s="235">
        <v>4180967038</v>
      </c>
      <c r="C3598" s="236" t="s">
        <v>7767</v>
      </c>
      <c r="D3598" s="237">
        <v>45999</v>
      </c>
      <c r="E3598" s="238"/>
      <c r="F3598" s="236"/>
      <c r="G3598" s="32" t="s">
        <v>7783</v>
      </c>
      <c r="H3598" s="238"/>
      <c r="I3598" s="235" t="s">
        <v>8374</v>
      </c>
      <c r="J3598" s="240" t="s">
        <v>1771</v>
      </c>
      <c r="K3598" s="333" t="s">
        <v>30</v>
      </c>
      <c r="L3598" s="21" t="str">
        <f>VLOOKUP($K3598,TONG_SL!$A:$D,2,0)</f>
        <v>Gà muối 500g</v>
      </c>
      <c r="N3598" s="21" t="str">
        <f t="shared" si="348"/>
        <v>K-C6</v>
      </c>
      <c r="Q3598" s="21" t="str">
        <f>VLOOKUP(K3598,TONG_SL!$A:$D,3,0)</f>
        <v>Túi</v>
      </c>
      <c r="R3598" s="106">
        <v>10</v>
      </c>
      <c r="S3598" s="220"/>
      <c r="T3598" s="220">
        <f>VLOOKUP(VLOOKUP(G3598,Ma_KH!$A:$R,18,0)&amp;K3598,Gia_MB!$A:$F,6,0)</f>
        <v>111058</v>
      </c>
      <c r="U3598" s="221">
        <f t="shared" si="344"/>
        <v>1110580</v>
      </c>
      <c r="V3598" s="220"/>
      <c r="W3598" s="222">
        <f t="shared" si="345"/>
        <v>0</v>
      </c>
      <c r="X3598" s="223" t="str">
        <f t="shared" si="346"/>
        <v>8</v>
      </c>
      <c r="Y3598" s="220"/>
      <c r="Z3598" s="221">
        <f t="shared" si="347"/>
        <v>88846.400000000009</v>
      </c>
      <c r="AA3598" s="5">
        <f>VLOOKUP(G3598,Ma_KH!$A:$R,14,0)</f>
        <v>60</v>
      </c>
    </row>
    <row r="3599" spans="1:27" hidden="1" x14ac:dyDescent="0.25">
      <c r="A3599" s="234">
        <v>45997</v>
      </c>
      <c r="B3599" s="235">
        <v>4180967038</v>
      </c>
      <c r="C3599" s="236" t="s">
        <v>7767</v>
      </c>
      <c r="D3599" s="237">
        <v>45999</v>
      </c>
      <c r="E3599" s="238"/>
      <c r="F3599" s="236"/>
      <c r="G3599" s="32" t="s">
        <v>7783</v>
      </c>
      <c r="H3599" s="238"/>
      <c r="I3599" s="235" t="s">
        <v>8374</v>
      </c>
      <c r="J3599" s="240" t="s">
        <v>1771</v>
      </c>
      <c r="K3599" s="333" t="s">
        <v>32</v>
      </c>
      <c r="L3599" s="21" t="str">
        <f>VLOOKUP($K3599,TONG_SL!$A:$D,2,0)</f>
        <v>Giò Tai Lưỡi Xào 250g</v>
      </c>
      <c r="N3599" s="21" t="str">
        <f t="shared" si="348"/>
        <v>K-C6</v>
      </c>
      <c r="Q3599" s="21" t="str">
        <f>VLOOKUP(K3599,TONG_SL!$A:$D,3,0)</f>
        <v>Túi</v>
      </c>
      <c r="R3599" s="106">
        <v>5</v>
      </c>
      <c r="S3599" s="220"/>
      <c r="T3599" s="220">
        <f>VLOOKUP(VLOOKUP(G3599,Ma_KH!$A:$R,18,0)&amp;K3599,Gia_MB!$A:$F,6,0)</f>
        <v>50182</v>
      </c>
      <c r="U3599" s="221">
        <f t="shared" si="344"/>
        <v>250910</v>
      </c>
      <c r="V3599" s="220"/>
      <c r="W3599" s="222">
        <f t="shared" si="345"/>
        <v>0</v>
      </c>
      <c r="X3599" s="223" t="str">
        <f t="shared" si="346"/>
        <v>8</v>
      </c>
      <c r="Y3599" s="220"/>
      <c r="Z3599" s="221">
        <f t="shared" si="347"/>
        <v>20072.8</v>
      </c>
      <c r="AA3599" s="5">
        <f>VLOOKUP(G3599,Ma_KH!$A:$R,14,0)</f>
        <v>60</v>
      </c>
    </row>
    <row r="3600" spans="1:27" hidden="1" x14ac:dyDescent="0.25">
      <c r="A3600" s="234">
        <v>45997</v>
      </c>
      <c r="B3600" s="235">
        <v>4180967038</v>
      </c>
      <c r="C3600" s="236" t="s">
        <v>7767</v>
      </c>
      <c r="D3600" s="237">
        <v>45999</v>
      </c>
      <c r="E3600" s="238"/>
      <c r="F3600" s="236"/>
      <c r="G3600" s="32" t="s">
        <v>7783</v>
      </c>
      <c r="H3600" s="238"/>
      <c r="I3600" s="235" t="s">
        <v>8374</v>
      </c>
      <c r="J3600" s="240" t="s">
        <v>1771</v>
      </c>
      <c r="K3600" s="333" t="s">
        <v>7154</v>
      </c>
      <c r="L3600" s="21" t="str">
        <f>VLOOKUP($K3600,TONG_SL!$A:$D,2,0)</f>
        <v>Chả cốm 300g</v>
      </c>
      <c r="N3600" s="21" t="str">
        <f t="shared" si="348"/>
        <v>K-C6</v>
      </c>
      <c r="Q3600" s="21" t="str">
        <f>VLOOKUP(K3600,TONG_SL!$A:$D,3,0)</f>
        <v>Túi</v>
      </c>
      <c r="R3600" s="106">
        <v>5</v>
      </c>
      <c r="S3600" s="220"/>
      <c r="T3600" s="220">
        <f>VLOOKUP(VLOOKUP(G3600,Ma_KH!$A:$R,18,0)&amp;K3600,Gia_MB!$A:$F,6,0)</f>
        <v>74250</v>
      </c>
      <c r="U3600" s="221">
        <f t="shared" si="344"/>
        <v>371250</v>
      </c>
      <c r="V3600" s="220"/>
      <c r="W3600" s="222">
        <f t="shared" si="345"/>
        <v>0</v>
      </c>
      <c r="X3600" s="223" t="str">
        <f t="shared" si="346"/>
        <v>8</v>
      </c>
      <c r="Y3600" s="220"/>
      <c r="Z3600" s="221">
        <f t="shared" si="347"/>
        <v>29700</v>
      </c>
      <c r="AA3600" s="5">
        <f>VLOOKUP(G3600,Ma_KH!$A:$R,14,0)</f>
        <v>60</v>
      </c>
    </row>
    <row r="3601" spans="1:27" hidden="1" x14ac:dyDescent="0.25">
      <c r="A3601" s="234">
        <v>45995</v>
      </c>
      <c r="B3601" s="235">
        <v>4180884996</v>
      </c>
      <c r="C3601" s="236" t="s">
        <v>7767</v>
      </c>
      <c r="D3601" s="237">
        <v>45999</v>
      </c>
      <c r="E3601" s="238"/>
      <c r="F3601" s="236"/>
      <c r="G3601" s="32" t="s">
        <v>7783</v>
      </c>
      <c r="H3601" s="238"/>
      <c r="I3601" s="235" t="s">
        <v>8375</v>
      </c>
      <c r="J3601" s="240" t="s">
        <v>1771</v>
      </c>
      <c r="K3601" s="333" t="s">
        <v>7187</v>
      </c>
      <c r="L3601" s="21" t="str">
        <f>VLOOKUP($K3601,TONG_SL!$A:$D,2,0)</f>
        <v>Chân giò heo muối 300g</v>
      </c>
      <c r="N3601" s="21" t="str">
        <f t="shared" si="348"/>
        <v>K-C6</v>
      </c>
      <c r="Q3601" s="21" t="str">
        <f>VLOOKUP(K3601,TONG_SL!$A:$D,3,0)</f>
        <v>Túi</v>
      </c>
      <c r="R3601" s="106">
        <v>20</v>
      </c>
      <c r="S3601" s="220"/>
      <c r="T3601" s="220">
        <f>VLOOKUP(VLOOKUP(G3601,Ma_KH!$A:$R,18,0)&amp;K3601,Gia_MB!$A:$F,6,0)</f>
        <v>73431</v>
      </c>
      <c r="U3601" s="221">
        <f t="shared" si="344"/>
        <v>1468620</v>
      </c>
      <c r="V3601" s="220"/>
      <c r="W3601" s="222">
        <f t="shared" si="345"/>
        <v>0</v>
      </c>
      <c r="X3601" s="223" t="str">
        <f t="shared" si="346"/>
        <v>8</v>
      </c>
      <c r="Y3601" s="220"/>
      <c r="Z3601" s="221">
        <f t="shared" si="347"/>
        <v>117489.60000000001</v>
      </c>
      <c r="AA3601" s="5">
        <f>VLOOKUP(G3601,Ma_KH!$A:$R,14,0)</f>
        <v>60</v>
      </c>
    </row>
    <row r="3602" spans="1:27" hidden="1" x14ac:dyDescent="0.25">
      <c r="A3602" s="234">
        <v>45995</v>
      </c>
      <c r="B3602" s="235">
        <v>4180884996</v>
      </c>
      <c r="C3602" s="236" t="s">
        <v>7767</v>
      </c>
      <c r="D3602" s="237">
        <v>45999</v>
      </c>
      <c r="E3602" s="238"/>
      <c r="F3602" s="236"/>
      <c r="G3602" s="32" t="s">
        <v>7783</v>
      </c>
      <c r="H3602" s="238"/>
      <c r="I3602" s="235" t="s">
        <v>8375</v>
      </c>
      <c r="J3602" s="240" t="s">
        <v>1771</v>
      </c>
      <c r="K3602" s="333" t="s">
        <v>48</v>
      </c>
      <c r="L3602" s="21" t="str">
        <f>VLOOKUP($K3602,TONG_SL!$A:$D,2,0)</f>
        <v>Mọc Nấm Hương 250g</v>
      </c>
      <c r="N3602" s="21" t="str">
        <f t="shared" si="348"/>
        <v>K-C6</v>
      </c>
      <c r="Q3602" s="21" t="str">
        <f>VLOOKUP(K3602,TONG_SL!$A:$D,3,0)</f>
        <v>Túi</v>
      </c>
      <c r="R3602" s="106">
        <v>8</v>
      </c>
      <c r="S3602" s="220"/>
      <c r="T3602" s="220">
        <f>VLOOKUP(VLOOKUP(G3602,Ma_KH!$A:$R,18,0)&amp;K3602,Gia_MB!$A:$F,6,0)</f>
        <v>46000</v>
      </c>
      <c r="U3602" s="221">
        <f t="shared" si="344"/>
        <v>368000</v>
      </c>
      <c r="V3602" s="220"/>
      <c r="W3602" s="222">
        <f t="shared" si="345"/>
        <v>0</v>
      </c>
      <c r="X3602" s="223" t="str">
        <f t="shared" si="346"/>
        <v>8</v>
      </c>
      <c r="Y3602" s="220"/>
      <c r="Z3602" s="221">
        <f t="shared" si="347"/>
        <v>29440</v>
      </c>
      <c r="AA3602" s="5">
        <f>VLOOKUP(G3602,Ma_KH!$A:$R,14,0)</f>
        <v>60</v>
      </c>
    </row>
    <row r="3603" spans="1:27" hidden="1" x14ac:dyDescent="0.25">
      <c r="A3603" s="234">
        <v>45995</v>
      </c>
      <c r="B3603" s="235">
        <v>4180885446</v>
      </c>
      <c r="C3603" s="236" t="s">
        <v>7767</v>
      </c>
      <c r="D3603" s="237">
        <v>45999</v>
      </c>
      <c r="E3603" s="238"/>
      <c r="F3603" s="236"/>
      <c r="G3603" s="32" t="s">
        <v>7783</v>
      </c>
      <c r="H3603" s="238"/>
      <c r="I3603" s="235" t="s">
        <v>8376</v>
      </c>
      <c r="J3603" s="240" t="s">
        <v>1771</v>
      </c>
      <c r="K3603" s="333" t="s">
        <v>30</v>
      </c>
      <c r="L3603" s="21" t="str">
        <f>VLOOKUP($K3603,TONG_SL!$A:$D,2,0)</f>
        <v>Gà muối 500g</v>
      </c>
      <c r="N3603" s="21" t="str">
        <f t="shared" si="348"/>
        <v>K-C6</v>
      </c>
      <c r="Q3603" s="21" t="str">
        <f>VLOOKUP(K3603,TONG_SL!$A:$D,3,0)</f>
        <v>Túi</v>
      </c>
      <c r="R3603" s="106">
        <v>6</v>
      </c>
      <c r="S3603" s="220"/>
      <c r="T3603" s="220">
        <f>VLOOKUP(VLOOKUP(G3603,Ma_KH!$A:$R,18,0)&amp;K3603,Gia_MB!$A:$F,6,0)</f>
        <v>111058</v>
      </c>
      <c r="U3603" s="221">
        <f t="shared" si="344"/>
        <v>666348</v>
      </c>
      <c r="V3603" s="220"/>
      <c r="W3603" s="222">
        <f t="shared" si="345"/>
        <v>0</v>
      </c>
      <c r="X3603" s="223" t="str">
        <f t="shared" si="346"/>
        <v>8</v>
      </c>
      <c r="Y3603" s="220"/>
      <c r="Z3603" s="221">
        <f t="shared" si="347"/>
        <v>53307.840000000004</v>
      </c>
      <c r="AA3603" s="5">
        <f>VLOOKUP(G3603,Ma_KH!$A:$R,14,0)</f>
        <v>60</v>
      </c>
    </row>
    <row r="3604" spans="1:27" hidden="1" x14ac:dyDescent="0.25">
      <c r="A3604" s="234">
        <v>45995</v>
      </c>
      <c r="B3604" s="235">
        <v>4180885446</v>
      </c>
      <c r="C3604" s="236" t="s">
        <v>7767</v>
      </c>
      <c r="D3604" s="237">
        <v>45999</v>
      </c>
      <c r="E3604" s="238"/>
      <c r="F3604" s="236"/>
      <c r="G3604" s="32" t="s">
        <v>7783</v>
      </c>
      <c r="H3604" s="238"/>
      <c r="I3604" s="235" t="s">
        <v>8376</v>
      </c>
      <c r="J3604" s="240" t="s">
        <v>1771</v>
      </c>
      <c r="K3604" s="333" t="s">
        <v>48</v>
      </c>
      <c r="L3604" s="21" t="str">
        <f>VLOOKUP($K3604,TONG_SL!$A:$D,2,0)</f>
        <v>Mọc Nấm Hương 250g</v>
      </c>
      <c r="N3604" s="21" t="str">
        <f t="shared" si="348"/>
        <v>K-C6</v>
      </c>
      <c r="Q3604" s="21" t="str">
        <f>VLOOKUP(K3604,TONG_SL!$A:$D,3,0)</f>
        <v>Túi</v>
      </c>
      <c r="R3604" s="106">
        <v>4</v>
      </c>
      <c r="S3604" s="220"/>
      <c r="T3604" s="220">
        <f>VLOOKUP(VLOOKUP(G3604,Ma_KH!$A:$R,18,0)&amp;K3604,Gia_MB!$A:$F,6,0)</f>
        <v>46000</v>
      </c>
      <c r="U3604" s="221">
        <f t="shared" si="344"/>
        <v>184000</v>
      </c>
      <c r="V3604" s="220"/>
      <c r="W3604" s="222">
        <f t="shared" si="345"/>
        <v>0</v>
      </c>
      <c r="X3604" s="223" t="str">
        <f t="shared" si="346"/>
        <v>8</v>
      </c>
      <c r="Y3604" s="220"/>
      <c r="Z3604" s="221">
        <f t="shared" si="347"/>
        <v>14720</v>
      </c>
      <c r="AA3604" s="5">
        <f>VLOOKUP(G3604,Ma_KH!$A:$R,14,0)</f>
        <v>60</v>
      </c>
    </row>
    <row r="3605" spans="1:27" hidden="1" x14ac:dyDescent="0.25">
      <c r="A3605" s="234">
        <v>45995</v>
      </c>
      <c r="B3605" s="235">
        <v>4180885446</v>
      </c>
      <c r="C3605" s="236" t="s">
        <v>7767</v>
      </c>
      <c r="D3605" s="237">
        <v>45999</v>
      </c>
      <c r="E3605" s="238"/>
      <c r="F3605" s="236"/>
      <c r="G3605" s="32" t="s">
        <v>7783</v>
      </c>
      <c r="H3605" s="238"/>
      <c r="I3605" s="235" t="s">
        <v>8376</v>
      </c>
      <c r="J3605" s="240" t="s">
        <v>1771</v>
      </c>
      <c r="K3605" s="333" t="s">
        <v>7187</v>
      </c>
      <c r="L3605" s="21" t="str">
        <f>VLOOKUP($K3605,TONG_SL!$A:$D,2,0)</f>
        <v>Chân giò heo muối 300g</v>
      </c>
      <c r="N3605" s="21" t="str">
        <f t="shared" si="348"/>
        <v>K-C6</v>
      </c>
      <c r="Q3605" s="21" t="str">
        <f>VLOOKUP(K3605,TONG_SL!$A:$D,3,0)</f>
        <v>Túi</v>
      </c>
      <c r="R3605" s="106">
        <v>10</v>
      </c>
      <c r="S3605" s="220"/>
      <c r="T3605" s="220">
        <f>VLOOKUP(VLOOKUP(G3605,Ma_KH!$A:$R,18,0)&amp;K3605,Gia_MB!$A:$F,6,0)</f>
        <v>73431</v>
      </c>
      <c r="U3605" s="221">
        <f t="shared" si="344"/>
        <v>734310</v>
      </c>
      <c r="V3605" s="220"/>
      <c r="W3605" s="222">
        <f t="shared" si="345"/>
        <v>0</v>
      </c>
      <c r="X3605" s="223" t="str">
        <f t="shared" si="346"/>
        <v>8</v>
      </c>
      <c r="Y3605" s="220"/>
      <c r="Z3605" s="221">
        <f t="shared" si="347"/>
        <v>58744.800000000003</v>
      </c>
      <c r="AA3605" s="5">
        <f>VLOOKUP(G3605,Ma_KH!$A:$R,14,0)</f>
        <v>60</v>
      </c>
    </row>
    <row r="3606" spans="1:27" hidden="1" x14ac:dyDescent="0.25">
      <c r="A3606" s="234">
        <v>45995</v>
      </c>
      <c r="B3606" s="235">
        <v>4180885446</v>
      </c>
      <c r="C3606" s="236" t="s">
        <v>7767</v>
      </c>
      <c r="D3606" s="237">
        <v>45999</v>
      </c>
      <c r="E3606" s="238"/>
      <c r="F3606" s="236"/>
      <c r="G3606" s="32" t="s">
        <v>7783</v>
      </c>
      <c r="H3606" s="238"/>
      <c r="I3606" s="235" t="s">
        <v>8376</v>
      </c>
      <c r="J3606" s="240" t="s">
        <v>1771</v>
      </c>
      <c r="K3606" s="333" t="s">
        <v>32</v>
      </c>
      <c r="L3606" s="21" t="str">
        <f>VLOOKUP($K3606,TONG_SL!$A:$D,2,0)</f>
        <v>Giò Tai Lưỡi Xào 250g</v>
      </c>
      <c r="N3606" s="21" t="str">
        <f t="shared" si="348"/>
        <v>K-C6</v>
      </c>
      <c r="Q3606" s="21" t="str">
        <f>VLOOKUP(K3606,TONG_SL!$A:$D,3,0)</f>
        <v>Túi</v>
      </c>
      <c r="R3606" s="106">
        <v>8</v>
      </c>
      <c r="S3606" s="220"/>
      <c r="T3606" s="220">
        <f>VLOOKUP(VLOOKUP(G3606,Ma_KH!$A:$R,18,0)&amp;K3606,Gia_MB!$A:$F,6,0)</f>
        <v>50182</v>
      </c>
      <c r="U3606" s="221">
        <f t="shared" si="344"/>
        <v>401456</v>
      </c>
      <c r="V3606" s="220"/>
      <c r="W3606" s="222">
        <f t="shared" si="345"/>
        <v>0</v>
      </c>
      <c r="X3606" s="223" t="str">
        <f t="shared" si="346"/>
        <v>8</v>
      </c>
      <c r="Y3606" s="220"/>
      <c r="Z3606" s="221">
        <f t="shared" si="347"/>
        <v>32116.48</v>
      </c>
      <c r="AA3606" s="5">
        <f>VLOOKUP(G3606,Ma_KH!$A:$R,14,0)</f>
        <v>60</v>
      </c>
    </row>
    <row r="3607" spans="1:27" hidden="1" x14ac:dyDescent="0.25">
      <c r="A3607" s="234">
        <v>45995</v>
      </c>
      <c r="B3607" s="235">
        <v>4180885446</v>
      </c>
      <c r="C3607" s="236" t="s">
        <v>7767</v>
      </c>
      <c r="D3607" s="237">
        <v>45999</v>
      </c>
      <c r="E3607" s="238"/>
      <c r="F3607" s="236"/>
      <c r="G3607" s="32" t="s">
        <v>7783</v>
      </c>
      <c r="H3607" s="238"/>
      <c r="I3607" s="235" t="s">
        <v>8376</v>
      </c>
      <c r="J3607" s="240" t="s">
        <v>1771</v>
      </c>
      <c r="K3607" s="333" t="s">
        <v>7153</v>
      </c>
      <c r="L3607" s="21" t="str">
        <f>VLOOKUP($K3607,TONG_SL!$A:$D,2,0)</f>
        <v>Tai heo muối 200g</v>
      </c>
      <c r="N3607" s="21" t="str">
        <f t="shared" si="348"/>
        <v>K-C6</v>
      </c>
      <c r="Q3607" s="21" t="str">
        <f>VLOOKUP(K3607,TONG_SL!$A:$D,3,0)</f>
        <v>Túi</v>
      </c>
      <c r="R3607" s="106">
        <v>4</v>
      </c>
      <c r="S3607" s="220"/>
      <c r="T3607" s="220">
        <f>VLOOKUP(VLOOKUP(G3607,Ma_KH!$A:$R,18,0)&amp;K3607,Gia_MB!$A:$F,6,0)</f>
        <v>55595</v>
      </c>
      <c r="U3607" s="221">
        <f t="shared" si="344"/>
        <v>222380</v>
      </c>
      <c r="V3607" s="220"/>
      <c r="W3607" s="222">
        <f t="shared" si="345"/>
        <v>0</v>
      </c>
      <c r="X3607" s="223" t="str">
        <f t="shared" si="346"/>
        <v>8</v>
      </c>
      <c r="Y3607" s="220"/>
      <c r="Z3607" s="221">
        <f t="shared" si="347"/>
        <v>17790.400000000001</v>
      </c>
      <c r="AA3607" s="5">
        <f>VLOOKUP(G3607,Ma_KH!$A:$R,14,0)</f>
        <v>60</v>
      </c>
    </row>
    <row r="3608" spans="1:27" hidden="1" x14ac:dyDescent="0.25">
      <c r="A3608" s="234">
        <v>45995</v>
      </c>
      <c r="B3608" s="235">
        <v>4180884415</v>
      </c>
      <c r="C3608" s="236" t="s">
        <v>7767</v>
      </c>
      <c r="D3608" s="237">
        <v>45999</v>
      </c>
      <c r="E3608" s="238"/>
      <c r="F3608" s="236"/>
      <c r="G3608" s="32" t="s">
        <v>7783</v>
      </c>
      <c r="H3608" s="238"/>
      <c r="I3608" s="235" t="s">
        <v>8377</v>
      </c>
      <c r="J3608" s="240" t="s">
        <v>1771</v>
      </c>
      <c r="K3608" s="333" t="s">
        <v>32</v>
      </c>
      <c r="L3608" s="21" t="str">
        <f>VLOOKUP($K3608,TONG_SL!$A:$D,2,0)</f>
        <v>Giò Tai Lưỡi Xào 250g</v>
      </c>
      <c r="N3608" s="21" t="str">
        <f t="shared" si="348"/>
        <v>K-C6</v>
      </c>
      <c r="Q3608" s="21" t="str">
        <f>VLOOKUP(K3608,TONG_SL!$A:$D,3,0)</f>
        <v>Túi</v>
      </c>
      <c r="R3608" s="106">
        <v>12</v>
      </c>
      <c r="S3608" s="220"/>
      <c r="T3608" s="220">
        <f>VLOOKUP(VLOOKUP(G3608,Ma_KH!$A:$R,18,0)&amp;K3608,Gia_MB!$A:$F,6,0)</f>
        <v>50182</v>
      </c>
      <c r="U3608" s="221">
        <f t="shared" si="344"/>
        <v>602184</v>
      </c>
      <c r="V3608" s="220"/>
      <c r="W3608" s="222">
        <f t="shared" si="345"/>
        <v>0</v>
      </c>
      <c r="X3608" s="223" t="str">
        <f t="shared" si="346"/>
        <v>8</v>
      </c>
      <c r="Y3608" s="220"/>
      <c r="Z3608" s="221">
        <f t="shared" si="347"/>
        <v>48174.720000000001</v>
      </c>
      <c r="AA3608" s="5">
        <f>VLOOKUP(G3608,Ma_KH!$A:$R,14,0)</f>
        <v>60</v>
      </c>
    </row>
    <row r="3609" spans="1:27" hidden="1" x14ac:dyDescent="0.25">
      <c r="A3609" s="234">
        <v>45995</v>
      </c>
      <c r="B3609" s="235">
        <v>4180884415</v>
      </c>
      <c r="C3609" s="236" t="s">
        <v>7767</v>
      </c>
      <c r="D3609" s="237">
        <v>45999</v>
      </c>
      <c r="E3609" s="238"/>
      <c r="F3609" s="236"/>
      <c r="G3609" s="32" t="s">
        <v>7783</v>
      </c>
      <c r="H3609" s="238"/>
      <c r="I3609" s="235" t="s">
        <v>8377</v>
      </c>
      <c r="J3609" s="240" t="s">
        <v>1771</v>
      </c>
      <c r="K3609" s="333" t="s">
        <v>7187</v>
      </c>
      <c r="L3609" s="21" t="str">
        <f>VLOOKUP($K3609,TONG_SL!$A:$D,2,0)</f>
        <v>Chân giò heo muối 300g</v>
      </c>
      <c r="N3609" s="21" t="str">
        <f t="shared" si="348"/>
        <v>K-C6</v>
      </c>
      <c r="Q3609" s="21" t="str">
        <f>VLOOKUP(K3609,TONG_SL!$A:$D,3,0)</f>
        <v>Túi</v>
      </c>
      <c r="R3609" s="106">
        <v>22</v>
      </c>
      <c r="S3609" s="220"/>
      <c r="T3609" s="220">
        <f>VLOOKUP(VLOOKUP(G3609,Ma_KH!$A:$R,18,0)&amp;K3609,Gia_MB!$A:$F,6,0)</f>
        <v>73431</v>
      </c>
      <c r="U3609" s="221">
        <f t="shared" si="344"/>
        <v>1615482</v>
      </c>
      <c r="V3609" s="220"/>
      <c r="W3609" s="222">
        <f t="shared" si="345"/>
        <v>0</v>
      </c>
      <c r="X3609" s="223" t="str">
        <f t="shared" si="346"/>
        <v>8</v>
      </c>
      <c r="Y3609" s="220"/>
      <c r="Z3609" s="221">
        <f t="shared" si="347"/>
        <v>129238.56</v>
      </c>
      <c r="AA3609" s="5">
        <f>VLOOKUP(G3609,Ma_KH!$A:$R,14,0)</f>
        <v>60</v>
      </c>
    </row>
    <row r="3610" spans="1:27" hidden="1" x14ac:dyDescent="0.25">
      <c r="A3610" s="234">
        <v>45995</v>
      </c>
      <c r="B3610" s="235">
        <v>4180884415</v>
      </c>
      <c r="C3610" s="236" t="s">
        <v>7767</v>
      </c>
      <c r="D3610" s="237">
        <v>45999</v>
      </c>
      <c r="E3610" s="238"/>
      <c r="F3610" s="236"/>
      <c r="G3610" s="32" t="s">
        <v>7783</v>
      </c>
      <c r="H3610" s="238"/>
      <c r="I3610" s="235" t="s">
        <v>8377</v>
      </c>
      <c r="J3610" s="240" t="s">
        <v>1771</v>
      </c>
      <c r="K3610" s="333" t="s">
        <v>7153</v>
      </c>
      <c r="L3610" s="21" t="str">
        <f>VLOOKUP($K3610,TONG_SL!$A:$D,2,0)</f>
        <v>Tai heo muối 200g</v>
      </c>
      <c r="N3610" s="21" t="str">
        <f t="shared" si="348"/>
        <v>K-C6</v>
      </c>
      <c r="Q3610" s="21" t="str">
        <f>VLOOKUP(K3610,TONG_SL!$A:$D,3,0)</f>
        <v>Túi</v>
      </c>
      <c r="R3610" s="106">
        <v>5</v>
      </c>
      <c r="S3610" s="220"/>
      <c r="T3610" s="220">
        <f>VLOOKUP(VLOOKUP(G3610,Ma_KH!$A:$R,18,0)&amp;K3610,Gia_MB!$A:$F,6,0)</f>
        <v>55595</v>
      </c>
      <c r="U3610" s="221">
        <f t="shared" si="344"/>
        <v>277975</v>
      </c>
      <c r="V3610" s="220"/>
      <c r="W3610" s="222">
        <f t="shared" si="345"/>
        <v>0</v>
      </c>
      <c r="X3610" s="223" t="str">
        <f t="shared" si="346"/>
        <v>8</v>
      </c>
      <c r="Y3610" s="220"/>
      <c r="Z3610" s="221">
        <f t="shared" si="347"/>
        <v>22238</v>
      </c>
      <c r="AA3610" s="5">
        <f>VLOOKUP(G3610,Ma_KH!$A:$R,14,0)</f>
        <v>60</v>
      </c>
    </row>
    <row r="3611" spans="1:27" hidden="1" x14ac:dyDescent="0.25">
      <c r="A3611" s="234">
        <v>45995</v>
      </c>
      <c r="B3611" s="235">
        <v>4180884415</v>
      </c>
      <c r="C3611" s="236" t="s">
        <v>7767</v>
      </c>
      <c r="D3611" s="237">
        <v>45999</v>
      </c>
      <c r="E3611" s="238"/>
      <c r="F3611" s="236"/>
      <c r="G3611" s="32" t="s">
        <v>7783</v>
      </c>
      <c r="H3611" s="238"/>
      <c r="I3611" s="235" t="s">
        <v>8377</v>
      </c>
      <c r="J3611" s="240" t="s">
        <v>1771</v>
      </c>
      <c r="K3611" s="333" t="s">
        <v>48</v>
      </c>
      <c r="L3611" s="21" t="str">
        <f>VLOOKUP($K3611,TONG_SL!$A:$D,2,0)</f>
        <v>Mọc Nấm Hương 250g</v>
      </c>
      <c r="N3611" s="21" t="str">
        <f t="shared" si="348"/>
        <v>K-C6</v>
      </c>
      <c r="Q3611" s="21" t="str">
        <f>VLOOKUP(K3611,TONG_SL!$A:$D,3,0)</f>
        <v>Túi</v>
      </c>
      <c r="R3611" s="106">
        <v>6</v>
      </c>
      <c r="S3611" s="220"/>
      <c r="T3611" s="220">
        <f>VLOOKUP(VLOOKUP(G3611,Ma_KH!$A:$R,18,0)&amp;K3611,Gia_MB!$A:$F,6,0)</f>
        <v>46000</v>
      </c>
      <c r="U3611" s="221">
        <f t="shared" si="344"/>
        <v>276000</v>
      </c>
      <c r="V3611" s="220"/>
      <c r="W3611" s="222">
        <f t="shared" si="345"/>
        <v>0</v>
      </c>
      <c r="X3611" s="223" t="str">
        <f t="shared" si="346"/>
        <v>8</v>
      </c>
      <c r="Y3611" s="220"/>
      <c r="Z3611" s="221">
        <f t="shared" si="347"/>
        <v>22080</v>
      </c>
      <c r="AA3611" s="5">
        <f>VLOOKUP(G3611,Ma_KH!$A:$R,14,0)</f>
        <v>60</v>
      </c>
    </row>
    <row r="3612" spans="1:27" hidden="1" x14ac:dyDescent="0.25">
      <c r="A3612" s="234">
        <v>45995</v>
      </c>
      <c r="B3612" s="235">
        <v>4180884415</v>
      </c>
      <c r="C3612" s="236" t="s">
        <v>7767</v>
      </c>
      <c r="D3612" s="237">
        <v>45999</v>
      </c>
      <c r="E3612" s="238"/>
      <c r="F3612" s="236"/>
      <c r="G3612" s="32" t="s">
        <v>7783</v>
      </c>
      <c r="H3612" s="238"/>
      <c r="I3612" s="235" t="s">
        <v>8377</v>
      </c>
      <c r="J3612" s="240" t="s">
        <v>1771</v>
      </c>
      <c r="K3612" s="333" t="s">
        <v>7197</v>
      </c>
      <c r="L3612" s="21" t="str">
        <f>VLOOKUP($K3612,TONG_SL!$A:$D,2,0)</f>
        <v>Gà muối 500g</v>
      </c>
      <c r="N3612" s="21" t="str">
        <f t="shared" si="348"/>
        <v>K-C6</v>
      </c>
      <c r="Q3612" s="21" t="str">
        <f>VLOOKUP(K3612,TONG_SL!$A:$D,3,0)</f>
        <v>Túi</v>
      </c>
      <c r="R3612" s="106">
        <v>11</v>
      </c>
      <c r="S3612" s="220"/>
      <c r="T3612" s="220">
        <f>VLOOKUP(VLOOKUP(G3612,Ma_KH!$A:$R,18,0)&amp;K3612,Gia_MB!$A:$F,6,0)</f>
        <v>111058</v>
      </c>
      <c r="U3612" s="221">
        <f t="shared" si="344"/>
        <v>1221638</v>
      </c>
      <c r="V3612" s="220"/>
      <c r="W3612" s="222">
        <f t="shared" si="345"/>
        <v>0</v>
      </c>
      <c r="X3612" s="223" t="str">
        <f t="shared" si="346"/>
        <v>8</v>
      </c>
      <c r="Y3612" s="220"/>
      <c r="Z3612" s="221">
        <f t="shared" si="347"/>
        <v>97731.040000000008</v>
      </c>
      <c r="AA3612" s="5">
        <f>VLOOKUP(G3612,Ma_KH!$A:$R,14,0)</f>
        <v>60</v>
      </c>
    </row>
    <row r="3613" spans="1:27" hidden="1" x14ac:dyDescent="0.25">
      <c r="A3613" s="234">
        <v>45995</v>
      </c>
      <c r="B3613" s="235">
        <v>4180884999</v>
      </c>
      <c r="C3613" s="236" t="s">
        <v>7767</v>
      </c>
      <c r="D3613" s="237">
        <v>45999</v>
      </c>
      <c r="E3613" s="238"/>
      <c r="F3613" s="236"/>
      <c r="G3613" s="32" t="s">
        <v>7783</v>
      </c>
      <c r="H3613" s="238"/>
      <c r="I3613" s="235" t="s">
        <v>8378</v>
      </c>
      <c r="J3613" s="240" t="s">
        <v>1771</v>
      </c>
      <c r="K3613" s="333" t="s">
        <v>7197</v>
      </c>
      <c r="L3613" s="21" t="str">
        <f>VLOOKUP($K3613,TONG_SL!$A:$D,2,0)</f>
        <v>Gà muối 500g</v>
      </c>
      <c r="N3613" s="21" t="str">
        <f t="shared" si="348"/>
        <v>K-C6</v>
      </c>
      <c r="Q3613" s="21" t="str">
        <f>VLOOKUP(K3613,TONG_SL!$A:$D,3,0)</f>
        <v>Túi</v>
      </c>
      <c r="R3613" s="106">
        <v>7</v>
      </c>
      <c r="S3613" s="220"/>
      <c r="T3613" s="220">
        <f>VLOOKUP(VLOOKUP(G3613,Ma_KH!$A:$R,18,0)&amp;K3613,Gia_MB!$A:$F,6,0)</f>
        <v>111058</v>
      </c>
      <c r="U3613" s="221">
        <f t="shared" si="344"/>
        <v>777406</v>
      </c>
      <c r="V3613" s="220"/>
      <c r="W3613" s="222">
        <f t="shared" si="345"/>
        <v>0</v>
      </c>
      <c r="X3613" s="223" t="str">
        <f t="shared" si="346"/>
        <v>8</v>
      </c>
      <c r="Y3613" s="220"/>
      <c r="Z3613" s="221">
        <f t="shared" si="347"/>
        <v>62192.480000000003</v>
      </c>
      <c r="AA3613" s="5">
        <f>VLOOKUP(G3613,Ma_KH!$A:$R,14,0)</f>
        <v>60</v>
      </c>
    </row>
    <row r="3614" spans="1:27" hidden="1" x14ac:dyDescent="0.25">
      <c r="A3614" s="234">
        <v>45995</v>
      </c>
      <c r="B3614" s="235">
        <v>4180884999</v>
      </c>
      <c r="C3614" s="236" t="s">
        <v>7767</v>
      </c>
      <c r="D3614" s="237">
        <v>45999</v>
      </c>
      <c r="E3614" s="238"/>
      <c r="F3614" s="236"/>
      <c r="G3614" s="32" t="s">
        <v>7783</v>
      </c>
      <c r="H3614" s="238"/>
      <c r="I3614" s="235" t="s">
        <v>8378</v>
      </c>
      <c r="J3614" s="240" t="s">
        <v>1771</v>
      </c>
      <c r="K3614" s="333" t="s">
        <v>7153</v>
      </c>
      <c r="L3614" s="21" t="str">
        <f>VLOOKUP($K3614,TONG_SL!$A:$D,2,0)</f>
        <v>Tai heo muối 200g</v>
      </c>
      <c r="N3614" s="21" t="str">
        <f t="shared" si="348"/>
        <v>K-C6</v>
      </c>
      <c r="Q3614" s="21" t="str">
        <f>VLOOKUP(K3614,TONG_SL!$A:$D,3,0)</f>
        <v>Túi</v>
      </c>
      <c r="R3614" s="106">
        <v>6</v>
      </c>
      <c r="S3614" s="220"/>
      <c r="T3614" s="220">
        <f>VLOOKUP(VLOOKUP(G3614,Ma_KH!$A:$R,18,0)&amp;K3614,Gia_MB!$A:$F,6,0)</f>
        <v>55595</v>
      </c>
      <c r="U3614" s="221">
        <f t="shared" si="344"/>
        <v>333570</v>
      </c>
      <c r="V3614" s="220"/>
      <c r="W3614" s="222">
        <f t="shared" si="345"/>
        <v>0</v>
      </c>
      <c r="X3614" s="223" t="str">
        <f t="shared" si="346"/>
        <v>8</v>
      </c>
      <c r="Y3614" s="220"/>
      <c r="Z3614" s="221">
        <f t="shared" si="347"/>
        <v>26685.600000000002</v>
      </c>
      <c r="AA3614" s="5">
        <f>VLOOKUP(G3614,Ma_KH!$A:$R,14,0)</f>
        <v>60</v>
      </c>
    </row>
    <row r="3615" spans="1:27" hidden="1" x14ac:dyDescent="0.25">
      <c r="A3615" s="234">
        <v>45995</v>
      </c>
      <c r="B3615" s="235">
        <v>4180884999</v>
      </c>
      <c r="C3615" s="236" t="s">
        <v>7767</v>
      </c>
      <c r="D3615" s="237">
        <v>45999</v>
      </c>
      <c r="E3615" s="238"/>
      <c r="F3615" s="236"/>
      <c r="G3615" s="32" t="s">
        <v>7783</v>
      </c>
      <c r="H3615" s="238"/>
      <c r="I3615" s="235" t="s">
        <v>8378</v>
      </c>
      <c r="J3615" s="240" t="s">
        <v>1771</v>
      </c>
      <c r="K3615" s="333" t="s">
        <v>32</v>
      </c>
      <c r="L3615" s="21" t="str">
        <f>VLOOKUP($K3615,TONG_SL!$A:$D,2,0)</f>
        <v>Giò Tai Lưỡi Xào 250g</v>
      </c>
      <c r="N3615" s="21" t="str">
        <f t="shared" si="348"/>
        <v>K-C6</v>
      </c>
      <c r="Q3615" s="21" t="str">
        <f>VLOOKUP(K3615,TONG_SL!$A:$D,3,0)</f>
        <v>Túi</v>
      </c>
      <c r="R3615" s="106">
        <v>10</v>
      </c>
      <c r="S3615" s="220"/>
      <c r="T3615" s="220">
        <f>VLOOKUP(VLOOKUP(G3615,Ma_KH!$A:$R,18,0)&amp;K3615,Gia_MB!$A:$F,6,0)</f>
        <v>50182</v>
      </c>
      <c r="U3615" s="221">
        <f t="shared" si="344"/>
        <v>501820</v>
      </c>
      <c r="V3615" s="220"/>
      <c r="W3615" s="222">
        <f t="shared" si="345"/>
        <v>0</v>
      </c>
      <c r="X3615" s="223" t="str">
        <f t="shared" si="346"/>
        <v>8</v>
      </c>
      <c r="Y3615" s="220"/>
      <c r="Z3615" s="221">
        <f t="shared" si="347"/>
        <v>40145.599999999999</v>
      </c>
      <c r="AA3615" s="5">
        <f>VLOOKUP(G3615,Ma_KH!$A:$R,14,0)</f>
        <v>60</v>
      </c>
    </row>
    <row r="3616" spans="1:27" hidden="1" x14ac:dyDescent="0.25">
      <c r="A3616" s="234">
        <v>45995</v>
      </c>
      <c r="B3616" s="235">
        <v>4180884999</v>
      </c>
      <c r="C3616" s="236" t="s">
        <v>7767</v>
      </c>
      <c r="D3616" s="237">
        <v>45999</v>
      </c>
      <c r="E3616" s="238"/>
      <c r="F3616" s="236"/>
      <c r="G3616" s="32" t="s">
        <v>7783</v>
      </c>
      <c r="H3616" s="238"/>
      <c r="I3616" s="235" t="s">
        <v>8378</v>
      </c>
      <c r="J3616" s="240" t="s">
        <v>1771</v>
      </c>
      <c r="K3616" s="333" t="s">
        <v>48</v>
      </c>
      <c r="L3616" s="21" t="str">
        <f>VLOOKUP($K3616,TONG_SL!$A:$D,2,0)</f>
        <v>Mọc Nấm Hương 250g</v>
      </c>
      <c r="N3616" s="21" t="str">
        <f t="shared" si="348"/>
        <v>K-C6</v>
      </c>
      <c r="Q3616" s="21" t="str">
        <f>VLOOKUP(K3616,TONG_SL!$A:$D,3,0)</f>
        <v>Túi</v>
      </c>
      <c r="R3616" s="106">
        <v>3</v>
      </c>
      <c r="S3616" s="220"/>
      <c r="T3616" s="220">
        <f>VLOOKUP(VLOOKUP(G3616,Ma_KH!$A:$R,18,0)&amp;K3616,Gia_MB!$A:$F,6,0)</f>
        <v>46000</v>
      </c>
      <c r="U3616" s="221">
        <f t="shared" si="344"/>
        <v>138000</v>
      </c>
      <c r="V3616" s="220"/>
      <c r="W3616" s="222">
        <f t="shared" si="345"/>
        <v>0</v>
      </c>
      <c r="X3616" s="223" t="str">
        <f t="shared" si="346"/>
        <v>8</v>
      </c>
      <c r="Y3616" s="220"/>
      <c r="Z3616" s="221">
        <f t="shared" si="347"/>
        <v>11040</v>
      </c>
      <c r="AA3616" s="5">
        <f>VLOOKUP(G3616,Ma_KH!$A:$R,14,0)</f>
        <v>60</v>
      </c>
    </row>
    <row r="3617" spans="1:27" hidden="1" x14ac:dyDescent="0.25">
      <c r="A3617" s="234">
        <v>45995</v>
      </c>
      <c r="B3617" s="235">
        <v>4180884999</v>
      </c>
      <c r="C3617" s="236" t="s">
        <v>7767</v>
      </c>
      <c r="D3617" s="237">
        <v>45999</v>
      </c>
      <c r="E3617" s="238"/>
      <c r="F3617" s="236"/>
      <c r="G3617" s="32" t="s">
        <v>7783</v>
      </c>
      <c r="H3617" s="238"/>
      <c r="I3617" s="235" t="s">
        <v>8378</v>
      </c>
      <c r="J3617" s="240" t="s">
        <v>1771</v>
      </c>
      <c r="K3617" s="333" t="s">
        <v>7187</v>
      </c>
      <c r="L3617" s="21" t="str">
        <f>VLOOKUP($K3617,TONG_SL!$A:$D,2,0)</f>
        <v>Chân giò heo muối 300g</v>
      </c>
      <c r="N3617" s="21" t="str">
        <f t="shared" si="348"/>
        <v>K-C6</v>
      </c>
      <c r="Q3617" s="21" t="str">
        <f>VLOOKUP(K3617,TONG_SL!$A:$D,3,0)</f>
        <v>Túi</v>
      </c>
      <c r="R3617" s="106">
        <v>15</v>
      </c>
      <c r="S3617" s="220"/>
      <c r="T3617" s="220">
        <f>VLOOKUP(VLOOKUP(G3617,Ma_KH!$A:$R,18,0)&amp;K3617,Gia_MB!$A:$F,6,0)</f>
        <v>73431</v>
      </c>
      <c r="U3617" s="221">
        <f t="shared" si="344"/>
        <v>1101465</v>
      </c>
      <c r="V3617" s="220"/>
      <c r="W3617" s="222">
        <f t="shared" si="345"/>
        <v>0</v>
      </c>
      <c r="X3617" s="223" t="str">
        <f t="shared" si="346"/>
        <v>8</v>
      </c>
      <c r="Y3617" s="220"/>
      <c r="Z3617" s="221">
        <f t="shared" si="347"/>
        <v>88117.2</v>
      </c>
      <c r="AA3617" s="5">
        <f>VLOOKUP(G3617,Ma_KH!$A:$R,14,0)</f>
        <v>60</v>
      </c>
    </row>
    <row r="3618" spans="1:27" hidden="1" x14ac:dyDescent="0.25">
      <c r="A3618" s="234">
        <v>45995</v>
      </c>
      <c r="B3618" s="235">
        <v>4180884999</v>
      </c>
      <c r="C3618" s="236" t="s">
        <v>7767</v>
      </c>
      <c r="D3618" s="237">
        <v>45999</v>
      </c>
      <c r="E3618" s="238"/>
      <c r="F3618" s="236"/>
      <c r="G3618" s="32" t="s">
        <v>7783</v>
      </c>
      <c r="H3618" s="238"/>
      <c r="I3618" s="235" t="s">
        <v>8378</v>
      </c>
      <c r="J3618" s="240" t="s">
        <v>1771</v>
      </c>
      <c r="K3618" s="333" t="s">
        <v>7154</v>
      </c>
      <c r="L3618" s="21" t="str">
        <f>VLOOKUP($K3618,TONG_SL!$A:$D,2,0)</f>
        <v>Chả cốm 300g</v>
      </c>
      <c r="N3618" s="21" t="str">
        <f t="shared" si="348"/>
        <v>K-C6</v>
      </c>
      <c r="Q3618" s="21" t="str">
        <f>VLOOKUP(K3618,TONG_SL!$A:$D,3,0)</f>
        <v>Túi</v>
      </c>
      <c r="R3618" s="106">
        <v>10</v>
      </c>
      <c r="S3618" s="220"/>
      <c r="T3618" s="220">
        <f>VLOOKUP(VLOOKUP(G3618,Ma_KH!$A:$R,18,0)&amp;K3618,Gia_MB!$A:$F,6,0)</f>
        <v>74250</v>
      </c>
      <c r="U3618" s="221">
        <f t="shared" si="344"/>
        <v>742500</v>
      </c>
      <c r="V3618" s="220"/>
      <c r="W3618" s="222">
        <f t="shared" si="345"/>
        <v>0</v>
      </c>
      <c r="X3618" s="223" t="str">
        <f t="shared" si="346"/>
        <v>8</v>
      </c>
      <c r="Y3618" s="220"/>
      <c r="Z3618" s="221">
        <f t="shared" si="347"/>
        <v>59400</v>
      </c>
      <c r="AA3618" s="5">
        <f>VLOOKUP(G3618,Ma_KH!$A:$R,14,0)</f>
        <v>60</v>
      </c>
    </row>
    <row r="3619" spans="1:27" hidden="1" x14ac:dyDescent="0.25">
      <c r="A3619" s="234">
        <v>45993</v>
      </c>
      <c r="B3619" s="235">
        <v>4180763344</v>
      </c>
      <c r="C3619" s="236" t="s">
        <v>7767</v>
      </c>
      <c r="D3619" s="237">
        <v>45999</v>
      </c>
      <c r="E3619" s="238"/>
      <c r="F3619" s="236"/>
      <c r="G3619" s="32" t="s">
        <v>7229</v>
      </c>
      <c r="H3619" s="238"/>
      <c r="I3619" s="235" t="s">
        <v>8379</v>
      </c>
      <c r="J3619" s="240" t="s">
        <v>1771</v>
      </c>
      <c r="K3619" s="333" t="s">
        <v>7187</v>
      </c>
      <c r="L3619" s="21" t="str">
        <f>VLOOKUP($K3619,TONG_SL!$A:$D,2,0)</f>
        <v>Chân giò heo muối 300g</v>
      </c>
      <c r="N3619" s="21" t="str">
        <f t="shared" si="348"/>
        <v>K-C6</v>
      </c>
      <c r="Q3619" s="21" t="str">
        <f>VLOOKUP(K3619,TONG_SL!$A:$D,3,0)</f>
        <v>Túi</v>
      </c>
      <c r="R3619" s="106">
        <v>20</v>
      </c>
      <c r="S3619" s="220"/>
      <c r="T3619" s="220">
        <f>VLOOKUP(VLOOKUP(G3619,Ma_KH!$A:$R,18,0)&amp;K3619,Gia_MB!$A:$F,6,0)</f>
        <v>73431</v>
      </c>
      <c r="U3619" s="221">
        <f t="shared" si="344"/>
        <v>1468620</v>
      </c>
      <c r="V3619" s="220"/>
      <c r="W3619" s="222">
        <f t="shared" si="345"/>
        <v>0</v>
      </c>
      <c r="X3619" s="223" t="str">
        <f t="shared" si="346"/>
        <v>8</v>
      </c>
      <c r="Y3619" s="220"/>
      <c r="Z3619" s="221">
        <f t="shared" si="347"/>
        <v>117489.60000000001</v>
      </c>
      <c r="AA3619" s="5">
        <f>VLOOKUP(G3619,Ma_KH!$A:$R,14,0)</f>
        <v>60</v>
      </c>
    </row>
    <row r="3620" spans="1:27" hidden="1" x14ac:dyDescent="0.25">
      <c r="A3620" s="234">
        <v>45993</v>
      </c>
      <c r="B3620" s="235">
        <v>4180763344</v>
      </c>
      <c r="C3620" s="236" t="s">
        <v>7767</v>
      </c>
      <c r="D3620" s="237">
        <v>45999</v>
      </c>
      <c r="E3620" s="238"/>
      <c r="F3620" s="236"/>
      <c r="G3620" s="32" t="s">
        <v>7229</v>
      </c>
      <c r="H3620" s="238"/>
      <c r="I3620" s="235" t="s">
        <v>8379</v>
      </c>
      <c r="J3620" s="240" t="s">
        <v>1771</v>
      </c>
      <c r="K3620" s="333" t="s">
        <v>48</v>
      </c>
      <c r="L3620" s="21" t="str">
        <f>VLOOKUP($K3620,TONG_SL!$A:$D,2,0)</f>
        <v>Mọc Nấm Hương 250g</v>
      </c>
      <c r="N3620" s="21" t="str">
        <f t="shared" si="348"/>
        <v>K-C6</v>
      </c>
      <c r="Q3620" s="21" t="str">
        <f>VLOOKUP(K3620,TONG_SL!$A:$D,3,0)</f>
        <v>Túi</v>
      </c>
      <c r="R3620" s="106">
        <v>15</v>
      </c>
      <c r="S3620" s="220"/>
      <c r="T3620" s="220">
        <f>VLOOKUP(VLOOKUP(G3620,Ma_KH!$A:$R,18,0)&amp;K3620,Gia_MB!$A:$F,6,0)</f>
        <v>46000</v>
      </c>
      <c r="U3620" s="221">
        <f t="shared" si="344"/>
        <v>690000</v>
      </c>
      <c r="V3620" s="220"/>
      <c r="W3620" s="222">
        <f t="shared" si="345"/>
        <v>0</v>
      </c>
      <c r="X3620" s="223" t="str">
        <f t="shared" si="346"/>
        <v>8</v>
      </c>
      <c r="Y3620" s="220"/>
      <c r="Z3620" s="221">
        <f t="shared" si="347"/>
        <v>55200</v>
      </c>
      <c r="AA3620" s="5">
        <f>VLOOKUP(G3620,Ma_KH!$A:$R,14,0)</f>
        <v>60</v>
      </c>
    </row>
    <row r="3621" spans="1:27" hidden="1" x14ac:dyDescent="0.25">
      <c r="A3621" s="234">
        <v>45993</v>
      </c>
      <c r="B3621" s="235">
        <v>4180763344</v>
      </c>
      <c r="C3621" s="236" t="s">
        <v>7767</v>
      </c>
      <c r="D3621" s="237">
        <v>45999</v>
      </c>
      <c r="E3621" s="238"/>
      <c r="F3621" s="236"/>
      <c r="G3621" s="32" t="s">
        <v>7229</v>
      </c>
      <c r="H3621" s="238"/>
      <c r="I3621" s="235" t="s">
        <v>8379</v>
      </c>
      <c r="J3621" s="240" t="s">
        <v>1771</v>
      </c>
      <c r="K3621" s="333" t="s">
        <v>32</v>
      </c>
      <c r="L3621" s="21" t="str">
        <f>VLOOKUP($K3621,TONG_SL!$A:$D,2,0)</f>
        <v>Giò Tai Lưỡi Xào 250g</v>
      </c>
      <c r="N3621" s="21" t="str">
        <f t="shared" si="348"/>
        <v>K-C6</v>
      </c>
      <c r="Q3621" s="21" t="str">
        <f>VLOOKUP(K3621,TONG_SL!$A:$D,3,0)</f>
        <v>Túi</v>
      </c>
      <c r="R3621" s="106">
        <v>12</v>
      </c>
      <c r="S3621" s="220"/>
      <c r="T3621" s="220">
        <f>VLOOKUP(VLOOKUP(G3621,Ma_KH!$A:$R,18,0)&amp;K3621,Gia_MB!$A:$F,6,0)</f>
        <v>50182</v>
      </c>
      <c r="U3621" s="221">
        <f t="shared" si="344"/>
        <v>602184</v>
      </c>
      <c r="V3621" s="220"/>
      <c r="W3621" s="222">
        <f t="shared" si="345"/>
        <v>0</v>
      </c>
      <c r="X3621" s="223" t="str">
        <f t="shared" si="346"/>
        <v>8</v>
      </c>
      <c r="Y3621" s="220"/>
      <c r="Z3621" s="221">
        <f t="shared" si="347"/>
        <v>48174.720000000001</v>
      </c>
      <c r="AA3621" s="5">
        <f>VLOOKUP(G3621,Ma_KH!$A:$R,14,0)</f>
        <v>60</v>
      </c>
    </row>
    <row r="3622" spans="1:27" hidden="1" x14ac:dyDescent="0.25">
      <c r="A3622" s="234">
        <v>45993</v>
      </c>
      <c r="B3622" s="235">
        <v>4180763344</v>
      </c>
      <c r="C3622" s="236" t="s">
        <v>7767</v>
      </c>
      <c r="D3622" s="237">
        <v>45999</v>
      </c>
      <c r="E3622" s="238"/>
      <c r="F3622" s="236"/>
      <c r="G3622" s="32" t="s">
        <v>7229</v>
      </c>
      <c r="H3622" s="238"/>
      <c r="I3622" s="235" t="s">
        <v>8379</v>
      </c>
      <c r="J3622" s="240" t="s">
        <v>1771</v>
      </c>
      <c r="K3622" s="333" t="s">
        <v>7197</v>
      </c>
      <c r="L3622" s="21" t="str">
        <f>VLOOKUP($K3622,TONG_SL!$A:$D,2,0)</f>
        <v>Gà muối 500g</v>
      </c>
      <c r="N3622" s="21" t="str">
        <f t="shared" si="348"/>
        <v>K-C6</v>
      </c>
      <c r="Q3622" s="21" t="str">
        <f>VLOOKUP(K3622,TONG_SL!$A:$D,3,0)</f>
        <v>Túi</v>
      </c>
      <c r="R3622" s="106">
        <v>20</v>
      </c>
      <c r="S3622" s="220"/>
      <c r="T3622" s="220">
        <f>VLOOKUP(VLOOKUP(G3622,Ma_KH!$A:$R,18,0)&amp;K3622,Gia_MB!$A:$F,6,0)</f>
        <v>111058</v>
      </c>
      <c r="U3622" s="221">
        <f t="shared" si="344"/>
        <v>2221160</v>
      </c>
      <c r="V3622" s="220"/>
      <c r="W3622" s="222">
        <f t="shared" si="345"/>
        <v>0</v>
      </c>
      <c r="X3622" s="223" t="str">
        <f t="shared" si="346"/>
        <v>8</v>
      </c>
      <c r="Y3622" s="220"/>
      <c r="Z3622" s="221">
        <f t="shared" si="347"/>
        <v>177692.80000000002</v>
      </c>
      <c r="AA3622" s="5">
        <f>VLOOKUP(G3622,Ma_KH!$A:$R,14,0)</f>
        <v>60</v>
      </c>
    </row>
    <row r="3623" spans="1:27" hidden="1" x14ac:dyDescent="0.25">
      <c r="A3623" s="234">
        <v>45993</v>
      </c>
      <c r="B3623" s="235">
        <v>4180763344</v>
      </c>
      <c r="C3623" s="236" t="s">
        <v>7767</v>
      </c>
      <c r="D3623" s="237">
        <v>45999</v>
      </c>
      <c r="E3623" s="238"/>
      <c r="F3623" s="236"/>
      <c r="G3623" s="32" t="s">
        <v>7229</v>
      </c>
      <c r="H3623" s="238"/>
      <c r="I3623" s="235" t="s">
        <v>8379</v>
      </c>
      <c r="J3623" s="240" t="s">
        <v>1771</v>
      </c>
      <c r="K3623" s="333" t="s">
        <v>7154</v>
      </c>
      <c r="L3623" s="21" t="str">
        <f>VLOOKUP($K3623,TONG_SL!$A:$D,2,0)</f>
        <v>Chả cốm 300g</v>
      </c>
      <c r="N3623" s="21" t="str">
        <f t="shared" si="348"/>
        <v>K-C6</v>
      </c>
      <c r="Q3623" s="21" t="str">
        <f>VLOOKUP(K3623,TONG_SL!$A:$D,3,0)</f>
        <v>Túi</v>
      </c>
      <c r="R3623" s="106">
        <v>10</v>
      </c>
      <c r="S3623" s="220"/>
      <c r="T3623" s="220">
        <f>VLOOKUP(VLOOKUP(G3623,Ma_KH!$A:$R,18,0)&amp;K3623,Gia_MB!$A:$F,6,0)</f>
        <v>74250</v>
      </c>
      <c r="U3623" s="221">
        <f t="shared" si="344"/>
        <v>742500</v>
      </c>
      <c r="V3623" s="220"/>
      <c r="W3623" s="222">
        <f t="shared" si="345"/>
        <v>0</v>
      </c>
      <c r="X3623" s="223" t="str">
        <f t="shared" si="346"/>
        <v>8</v>
      </c>
      <c r="Y3623" s="220"/>
      <c r="Z3623" s="221">
        <f t="shared" si="347"/>
        <v>59400</v>
      </c>
      <c r="AA3623" s="5">
        <f>VLOOKUP(G3623,Ma_KH!$A:$R,14,0)</f>
        <v>60</v>
      </c>
    </row>
    <row r="3624" spans="1:27" hidden="1" x14ac:dyDescent="0.25">
      <c r="A3624" s="234">
        <v>45987</v>
      </c>
      <c r="B3624" s="235">
        <v>4180564351</v>
      </c>
      <c r="C3624" s="236" t="s">
        <v>7767</v>
      </c>
      <c r="D3624" s="237">
        <v>45999</v>
      </c>
      <c r="E3624" s="238"/>
      <c r="F3624" s="236"/>
      <c r="G3624" s="32" t="s">
        <v>7323</v>
      </c>
      <c r="H3624" s="238"/>
      <c r="I3624" s="235" t="s">
        <v>8380</v>
      </c>
      <c r="J3624" s="240" t="s">
        <v>1771</v>
      </c>
      <c r="K3624" s="333" t="s">
        <v>32</v>
      </c>
      <c r="L3624" s="21" t="str">
        <f>VLOOKUP($K3624,TONG_SL!$A:$D,2,0)</f>
        <v>Giò Tai Lưỡi Xào 250g</v>
      </c>
      <c r="N3624" s="21" t="str">
        <f t="shared" si="348"/>
        <v>K-C6</v>
      </c>
      <c r="Q3624" s="21" t="str">
        <f>VLOOKUP(K3624,TONG_SL!$A:$D,3,0)</f>
        <v>Túi</v>
      </c>
      <c r="R3624" s="106">
        <v>3</v>
      </c>
      <c r="S3624" s="220"/>
      <c r="T3624" s="220">
        <f>VLOOKUP(VLOOKUP(G3624,Ma_KH!$A:$R,18,0)&amp;K3624,Gia_MB!$A:$F,6,0)</f>
        <v>50182</v>
      </c>
      <c r="U3624" s="221">
        <f t="shared" si="344"/>
        <v>150546</v>
      </c>
      <c r="V3624" s="220"/>
      <c r="W3624" s="222">
        <f t="shared" si="345"/>
        <v>0</v>
      </c>
      <c r="X3624" s="223" t="str">
        <f t="shared" si="346"/>
        <v>8</v>
      </c>
      <c r="Y3624" s="220"/>
      <c r="Z3624" s="221">
        <f t="shared" si="347"/>
        <v>12043.68</v>
      </c>
      <c r="AA3624" s="5">
        <f>VLOOKUP(G3624,Ma_KH!$A:$R,14,0)</f>
        <v>60</v>
      </c>
    </row>
    <row r="3625" spans="1:27" hidden="1" x14ac:dyDescent="0.25">
      <c r="A3625" s="234">
        <v>45987</v>
      </c>
      <c r="B3625" s="235">
        <v>4180564351</v>
      </c>
      <c r="C3625" s="236" t="s">
        <v>7767</v>
      </c>
      <c r="D3625" s="237">
        <v>45999</v>
      </c>
      <c r="E3625" s="238"/>
      <c r="F3625" s="236"/>
      <c r="G3625" s="32" t="s">
        <v>7323</v>
      </c>
      <c r="H3625" s="238"/>
      <c r="I3625" s="235" t="s">
        <v>8380</v>
      </c>
      <c r="J3625" s="240" t="s">
        <v>1771</v>
      </c>
      <c r="K3625" s="333" t="s">
        <v>7154</v>
      </c>
      <c r="L3625" s="21" t="str">
        <f>VLOOKUP($K3625,TONG_SL!$A:$D,2,0)</f>
        <v>Chả cốm 300g</v>
      </c>
      <c r="N3625" s="21" t="str">
        <f t="shared" si="348"/>
        <v>K-C6</v>
      </c>
      <c r="Q3625" s="21" t="str">
        <f>VLOOKUP(K3625,TONG_SL!$A:$D,3,0)</f>
        <v>Túi</v>
      </c>
      <c r="R3625" s="106">
        <v>3</v>
      </c>
      <c r="S3625" s="220"/>
      <c r="T3625" s="220">
        <f>VLOOKUP(VLOOKUP(G3625,Ma_KH!$A:$R,18,0)&amp;K3625,Gia_MB!$A:$F,6,0)</f>
        <v>74250</v>
      </c>
      <c r="U3625" s="221">
        <f t="shared" si="344"/>
        <v>222750</v>
      </c>
      <c r="V3625" s="220"/>
      <c r="W3625" s="222">
        <f t="shared" si="345"/>
        <v>0</v>
      </c>
      <c r="X3625" s="223" t="str">
        <f t="shared" si="346"/>
        <v>8</v>
      </c>
      <c r="Y3625" s="220"/>
      <c r="Z3625" s="221">
        <f t="shared" si="347"/>
        <v>17820</v>
      </c>
      <c r="AA3625" s="5">
        <f>VLOOKUP(G3625,Ma_KH!$A:$R,14,0)</f>
        <v>60</v>
      </c>
    </row>
    <row r="3626" spans="1:27" hidden="1" x14ac:dyDescent="0.25">
      <c r="A3626" s="234">
        <v>45987</v>
      </c>
      <c r="B3626" s="235">
        <v>4180564351</v>
      </c>
      <c r="C3626" s="236" t="s">
        <v>7767</v>
      </c>
      <c r="D3626" s="237">
        <v>45999</v>
      </c>
      <c r="E3626" s="238"/>
      <c r="F3626" s="236"/>
      <c r="G3626" s="32" t="s">
        <v>7323</v>
      </c>
      <c r="H3626" s="238"/>
      <c r="I3626" s="235" t="s">
        <v>8380</v>
      </c>
      <c r="J3626" s="240" t="s">
        <v>1771</v>
      </c>
      <c r="K3626" s="333" t="s">
        <v>7187</v>
      </c>
      <c r="L3626" s="21" t="str">
        <f>VLOOKUP($K3626,TONG_SL!$A:$D,2,0)</f>
        <v>Chân giò heo muối 300g</v>
      </c>
      <c r="N3626" s="21" t="str">
        <f t="shared" si="348"/>
        <v>K-C6</v>
      </c>
      <c r="Q3626" s="21" t="str">
        <f>VLOOKUP(K3626,TONG_SL!$A:$D,3,0)</f>
        <v>Túi</v>
      </c>
      <c r="R3626" s="106">
        <v>20</v>
      </c>
      <c r="S3626" s="220"/>
      <c r="T3626" s="220">
        <f>VLOOKUP(VLOOKUP(G3626,Ma_KH!$A:$R,18,0)&amp;K3626,Gia_MB!$A:$F,6,0)</f>
        <v>73431</v>
      </c>
      <c r="U3626" s="221">
        <f t="shared" si="344"/>
        <v>1468620</v>
      </c>
      <c r="V3626" s="220"/>
      <c r="W3626" s="222">
        <f t="shared" si="345"/>
        <v>0</v>
      </c>
      <c r="X3626" s="223" t="str">
        <f t="shared" si="346"/>
        <v>8</v>
      </c>
      <c r="Y3626" s="220"/>
      <c r="Z3626" s="221">
        <f t="shared" si="347"/>
        <v>117489.60000000001</v>
      </c>
      <c r="AA3626" s="5">
        <f>VLOOKUP(G3626,Ma_KH!$A:$R,14,0)</f>
        <v>60</v>
      </c>
    </row>
    <row r="3627" spans="1:27" hidden="1" x14ac:dyDescent="0.25">
      <c r="A3627" s="234">
        <v>45987</v>
      </c>
      <c r="B3627" s="235">
        <v>4180564351</v>
      </c>
      <c r="C3627" s="236" t="s">
        <v>7767</v>
      </c>
      <c r="D3627" s="237">
        <v>45999</v>
      </c>
      <c r="E3627" s="238"/>
      <c r="F3627" s="236"/>
      <c r="G3627" s="32" t="s">
        <v>7323</v>
      </c>
      <c r="H3627" s="238"/>
      <c r="I3627" s="235" t="s">
        <v>8380</v>
      </c>
      <c r="J3627" s="240" t="s">
        <v>1771</v>
      </c>
      <c r="K3627" s="333" t="s">
        <v>30</v>
      </c>
      <c r="L3627" s="21" t="str">
        <f>VLOOKUP($K3627,TONG_SL!$A:$D,2,0)</f>
        <v>Gà muối 500g</v>
      </c>
      <c r="N3627" s="21" t="str">
        <f t="shared" si="348"/>
        <v>K-C6</v>
      </c>
      <c r="Q3627" s="21" t="str">
        <f>VLOOKUP(K3627,TONG_SL!$A:$D,3,0)</f>
        <v>Túi</v>
      </c>
      <c r="R3627" s="106">
        <v>3</v>
      </c>
      <c r="S3627" s="220"/>
      <c r="T3627" s="220">
        <f>VLOOKUP(VLOOKUP(G3627,Ma_KH!$A:$R,18,0)&amp;K3627,Gia_MB!$A:$F,6,0)</f>
        <v>111058</v>
      </c>
      <c r="U3627" s="221">
        <f t="shared" si="344"/>
        <v>333174</v>
      </c>
      <c r="V3627" s="220"/>
      <c r="W3627" s="222">
        <f t="shared" si="345"/>
        <v>0</v>
      </c>
      <c r="X3627" s="223" t="str">
        <f t="shared" si="346"/>
        <v>8</v>
      </c>
      <c r="Y3627" s="220"/>
      <c r="Z3627" s="221">
        <f t="shared" si="347"/>
        <v>26653.920000000002</v>
      </c>
      <c r="AA3627" s="5">
        <f>VLOOKUP(G3627,Ma_KH!$A:$R,14,0)</f>
        <v>60</v>
      </c>
    </row>
    <row r="3628" spans="1:27" hidden="1" x14ac:dyDescent="0.25">
      <c r="A3628" s="234">
        <v>45995</v>
      </c>
      <c r="B3628" s="235">
        <v>4180886069</v>
      </c>
      <c r="C3628" s="236" t="s">
        <v>7767</v>
      </c>
      <c r="D3628" s="237">
        <v>45999</v>
      </c>
      <c r="E3628" s="238"/>
      <c r="F3628" s="236"/>
      <c r="G3628" s="32" t="s">
        <v>7323</v>
      </c>
      <c r="H3628" s="238"/>
      <c r="I3628" s="235" t="s">
        <v>8381</v>
      </c>
      <c r="J3628" s="240" t="s">
        <v>1771</v>
      </c>
      <c r="K3628" s="333" t="s">
        <v>7187</v>
      </c>
      <c r="L3628" s="21" t="str">
        <f>VLOOKUP($K3628,TONG_SL!$A:$D,2,0)</f>
        <v>Chân giò heo muối 300g</v>
      </c>
      <c r="N3628" s="21" t="str">
        <f t="shared" si="348"/>
        <v>K-C6</v>
      </c>
      <c r="Q3628" s="21" t="str">
        <f>VLOOKUP(K3628,TONG_SL!$A:$D,3,0)</f>
        <v>Túi</v>
      </c>
      <c r="R3628" s="106">
        <v>20</v>
      </c>
      <c r="S3628" s="220"/>
      <c r="T3628" s="220">
        <f>VLOOKUP(VLOOKUP(G3628,Ma_KH!$A:$R,18,0)&amp;K3628,Gia_MB!$A:$F,6,0)</f>
        <v>73431</v>
      </c>
      <c r="U3628" s="221">
        <f t="shared" si="344"/>
        <v>1468620</v>
      </c>
      <c r="V3628" s="220"/>
      <c r="W3628" s="222">
        <f t="shared" si="345"/>
        <v>0</v>
      </c>
      <c r="X3628" s="223" t="str">
        <f t="shared" si="346"/>
        <v>8</v>
      </c>
      <c r="Y3628" s="220"/>
      <c r="Z3628" s="221">
        <f t="shared" si="347"/>
        <v>117489.60000000001</v>
      </c>
      <c r="AA3628" s="5">
        <f>VLOOKUP(G3628,Ma_KH!$A:$R,14,0)</f>
        <v>60</v>
      </c>
    </row>
    <row r="3629" spans="1:27" hidden="1" x14ac:dyDescent="0.25">
      <c r="A3629" s="234">
        <v>45995</v>
      </c>
      <c r="B3629" s="235">
        <v>4180886069</v>
      </c>
      <c r="C3629" s="236" t="s">
        <v>7767</v>
      </c>
      <c r="D3629" s="237">
        <v>45999</v>
      </c>
      <c r="E3629" s="238"/>
      <c r="F3629" s="236"/>
      <c r="G3629" s="32" t="s">
        <v>7323</v>
      </c>
      <c r="H3629" s="238"/>
      <c r="I3629" s="235" t="s">
        <v>8381</v>
      </c>
      <c r="J3629" s="240" t="s">
        <v>1771</v>
      </c>
      <c r="K3629" s="333" t="s">
        <v>32</v>
      </c>
      <c r="L3629" s="21" t="str">
        <f>VLOOKUP($K3629,TONG_SL!$A:$D,2,0)</f>
        <v>Giò Tai Lưỡi Xào 250g</v>
      </c>
      <c r="N3629" s="21" t="str">
        <f t="shared" si="348"/>
        <v>K-C6</v>
      </c>
      <c r="Q3629" s="21" t="str">
        <f>VLOOKUP(K3629,TONG_SL!$A:$D,3,0)</f>
        <v>Túi</v>
      </c>
      <c r="R3629" s="106">
        <v>10</v>
      </c>
      <c r="S3629" s="220"/>
      <c r="T3629" s="220">
        <f>VLOOKUP(VLOOKUP(G3629,Ma_KH!$A:$R,18,0)&amp;K3629,Gia_MB!$A:$F,6,0)</f>
        <v>50182</v>
      </c>
      <c r="U3629" s="221">
        <f t="shared" si="344"/>
        <v>501820</v>
      </c>
      <c r="V3629" s="220"/>
      <c r="W3629" s="222">
        <f t="shared" si="345"/>
        <v>0</v>
      </c>
      <c r="X3629" s="223" t="str">
        <f t="shared" si="346"/>
        <v>8</v>
      </c>
      <c r="Y3629" s="220"/>
      <c r="Z3629" s="221">
        <f t="shared" si="347"/>
        <v>40145.599999999999</v>
      </c>
      <c r="AA3629" s="5">
        <f>VLOOKUP(G3629,Ma_KH!$A:$R,14,0)</f>
        <v>60</v>
      </c>
    </row>
    <row r="3630" spans="1:27" hidden="1" x14ac:dyDescent="0.25">
      <c r="A3630" s="234">
        <v>45995</v>
      </c>
      <c r="B3630" s="235">
        <v>4180886069</v>
      </c>
      <c r="C3630" s="236" t="s">
        <v>7767</v>
      </c>
      <c r="D3630" s="237">
        <v>45999</v>
      </c>
      <c r="E3630" s="238"/>
      <c r="F3630" s="236"/>
      <c r="G3630" s="32" t="s">
        <v>7323</v>
      </c>
      <c r="H3630" s="238"/>
      <c r="I3630" s="235" t="s">
        <v>8381</v>
      </c>
      <c r="J3630" s="240" t="s">
        <v>1771</v>
      </c>
      <c r="K3630" s="333" t="s">
        <v>7153</v>
      </c>
      <c r="L3630" s="21" t="str">
        <f>VLOOKUP($K3630,TONG_SL!$A:$D,2,0)</f>
        <v>Tai heo muối 200g</v>
      </c>
      <c r="N3630" s="21" t="str">
        <f t="shared" si="348"/>
        <v>K-C6</v>
      </c>
      <c r="Q3630" s="21" t="str">
        <f>VLOOKUP(K3630,TONG_SL!$A:$D,3,0)</f>
        <v>Túi</v>
      </c>
      <c r="R3630" s="106">
        <v>10</v>
      </c>
      <c r="S3630" s="220"/>
      <c r="T3630" s="220">
        <f>VLOOKUP(VLOOKUP(G3630,Ma_KH!$A:$R,18,0)&amp;K3630,Gia_MB!$A:$F,6,0)</f>
        <v>55595</v>
      </c>
      <c r="U3630" s="221">
        <f t="shared" si="344"/>
        <v>555950</v>
      </c>
      <c r="V3630" s="220"/>
      <c r="W3630" s="222">
        <f t="shared" si="345"/>
        <v>0</v>
      </c>
      <c r="X3630" s="223" t="str">
        <f t="shared" si="346"/>
        <v>8</v>
      </c>
      <c r="Y3630" s="220"/>
      <c r="Z3630" s="221">
        <f t="shared" si="347"/>
        <v>44476</v>
      </c>
      <c r="AA3630" s="5">
        <f>VLOOKUP(G3630,Ma_KH!$A:$R,14,0)</f>
        <v>60</v>
      </c>
    </row>
    <row r="3631" spans="1:27" hidden="1" x14ac:dyDescent="0.25">
      <c r="A3631" s="234">
        <v>45995</v>
      </c>
      <c r="B3631" s="235">
        <v>4180886069</v>
      </c>
      <c r="C3631" s="236" t="s">
        <v>7767</v>
      </c>
      <c r="D3631" s="237">
        <v>45999</v>
      </c>
      <c r="E3631" s="238"/>
      <c r="F3631" s="236"/>
      <c r="G3631" s="32" t="s">
        <v>7323</v>
      </c>
      <c r="H3631" s="238"/>
      <c r="I3631" s="235" t="s">
        <v>8381</v>
      </c>
      <c r="J3631" s="240" t="s">
        <v>1771</v>
      </c>
      <c r="K3631" s="333" t="s">
        <v>48</v>
      </c>
      <c r="L3631" s="21" t="str">
        <f>VLOOKUP($K3631,TONG_SL!$A:$D,2,0)</f>
        <v>Mọc Nấm Hương 250g</v>
      </c>
      <c r="N3631" s="21" t="str">
        <f t="shared" si="348"/>
        <v>K-C6</v>
      </c>
      <c r="Q3631" s="21" t="str">
        <f>VLOOKUP(K3631,TONG_SL!$A:$D,3,0)</f>
        <v>Túi</v>
      </c>
      <c r="R3631" s="106">
        <v>5</v>
      </c>
      <c r="S3631" s="220"/>
      <c r="T3631" s="220">
        <f>VLOOKUP(VLOOKUP(G3631,Ma_KH!$A:$R,18,0)&amp;K3631,Gia_MB!$A:$F,6,0)</f>
        <v>46000</v>
      </c>
      <c r="U3631" s="221">
        <f t="shared" si="344"/>
        <v>230000</v>
      </c>
      <c r="V3631" s="220"/>
      <c r="W3631" s="222">
        <f t="shared" si="345"/>
        <v>0</v>
      </c>
      <c r="X3631" s="223" t="str">
        <f t="shared" si="346"/>
        <v>8</v>
      </c>
      <c r="Y3631" s="220"/>
      <c r="Z3631" s="221">
        <f t="shared" si="347"/>
        <v>18400</v>
      </c>
      <c r="AA3631" s="5">
        <f>VLOOKUP(G3631,Ma_KH!$A:$R,14,0)</f>
        <v>60</v>
      </c>
    </row>
    <row r="3632" spans="1:27" hidden="1" x14ac:dyDescent="0.25">
      <c r="A3632" s="234">
        <v>45995</v>
      </c>
      <c r="B3632" s="235">
        <v>4180886069</v>
      </c>
      <c r="C3632" s="236" t="s">
        <v>7767</v>
      </c>
      <c r="D3632" s="237">
        <v>45999</v>
      </c>
      <c r="E3632" s="238"/>
      <c r="F3632" s="236"/>
      <c r="G3632" s="32" t="s">
        <v>7323</v>
      </c>
      <c r="H3632" s="238"/>
      <c r="I3632" s="235" t="s">
        <v>8381</v>
      </c>
      <c r="J3632" s="240" t="s">
        <v>1771</v>
      </c>
      <c r="K3632" s="333" t="s">
        <v>30</v>
      </c>
      <c r="L3632" s="21" t="str">
        <f>VLOOKUP($K3632,TONG_SL!$A:$D,2,0)</f>
        <v>Gà muối 500g</v>
      </c>
      <c r="N3632" s="21" t="str">
        <f t="shared" si="348"/>
        <v>K-C6</v>
      </c>
      <c r="Q3632" s="21" t="str">
        <f>VLOOKUP(K3632,TONG_SL!$A:$D,3,0)</f>
        <v>Túi</v>
      </c>
      <c r="R3632" s="106">
        <v>15</v>
      </c>
      <c r="S3632" s="220"/>
      <c r="T3632" s="220">
        <f>VLOOKUP(VLOOKUP(G3632,Ma_KH!$A:$R,18,0)&amp;K3632,Gia_MB!$A:$F,6,0)</f>
        <v>111058</v>
      </c>
      <c r="U3632" s="221">
        <f t="shared" ref="U3632:U3682" si="349">T3632*R3632</f>
        <v>1665870</v>
      </c>
      <c r="V3632" s="220"/>
      <c r="W3632" s="222">
        <f t="shared" ref="W3632:W3682" si="350">U3632*V3632</f>
        <v>0</v>
      </c>
      <c r="X3632" s="223" t="str">
        <f t="shared" ref="X3632:X3682" si="351">IF(B3632&lt;&gt;"","8","0")</f>
        <v>8</v>
      </c>
      <c r="Y3632" s="220"/>
      <c r="Z3632" s="221">
        <f t="shared" ref="Z3632:Z3682" si="352">U3632*X3632%</f>
        <v>133269.6</v>
      </c>
      <c r="AA3632" s="5">
        <f>VLOOKUP(G3632,Ma_KH!$A:$R,14,0)</f>
        <v>60</v>
      </c>
    </row>
    <row r="3633" spans="1:27" hidden="1" x14ac:dyDescent="0.25">
      <c r="A3633" s="234">
        <v>45995</v>
      </c>
      <c r="B3633" s="235">
        <v>4180884519</v>
      </c>
      <c r="C3633" s="236" t="s">
        <v>7767</v>
      </c>
      <c r="D3633" s="237">
        <v>45999</v>
      </c>
      <c r="E3633" s="238"/>
      <c r="F3633" s="236"/>
      <c r="G3633" s="32" t="s">
        <v>7323</v>
      </c>
      <c r="H3633" s="238"/>
      <c r="I3633" s="235" t="s">
        <v>8382</v>
      </c>
      <c r="J3633" s="240" t="s">
        <v>1771</v>
      </c>
      <c r="K3633" s="333" t="s">
        <v>7153</v>
      </c>
      <c r="L3633" s="21" t="str">
        <f>VLOOKUP($K3633,TONG_SL!$A:$D,2,0)</f>
        <v>Tai heo muối 200g</v>
      </c>
      <c r="N3633" s="21" t="str">
        <f t="shared" si="348"/>
        <v>K-C6</v>
      </c>
      <c r="Q3633" s="21" t="str">
        <f>VLOOKUP(K3633,TONG_SL!$A:$D,3,0)</f>
        <v>Túi</v>
      </c>
      <c r="R3633" s="106">
        <v>5</v>
      </c>
      <c r="S3633" s="220"/>
      <c r="T3633" s="220">
        <f>VLOOKUP(VLOOKUP(G3633,Ma_KH!$A:$R,18,0)&amp;K3633,Gia_MB!$A:$F,6,0)</f>
        <v>55595</v>
      </c>
      <c r="U3633" s="221">
        <f t="shared" si="349"/>
        <v>277975</v>
      </c>
      <c r="V3633" s="220"/>
      <c r="W3633" s="222">
        <f t="shared" si="350"/>
        <v>0</v>
      </c>
      <c r="X3633" s="223" t="str">
        <f t="shared" si="351"/>
        <v>8</v>
      </c>
      <c r="Y3633" s="220"/>
      <c r="Z3633" s="221">
        <f t="shared" si="352"/>
        <v>22238</v>
      </c>
      <c r="AA3633" s="5">
        <f>VLOOKUP(G3633,Ma_KH!$A:$R,14,0)</f>
        <v>60</v>
      </c>
    </row>
    <row r="3634" spans="1:27" hidden="1" x14ac:dyDescent="0.25">
      <c r="A3634" s="234">
        <v>45995</v>
      </c>
      <c r="B3634" s="235">
        <v>4180884519</v>
      </c>
      <c r="C3634" s="236" t="s">
        <v>7767</v>
      </c>
      <c r="D3634" s="237">
        <v>45999</v>
      </c>
      <c r="E3634" s="238"/>
      <c r="F3634" s="236"/>
      <c r="G3634" s="32" t="s">
        <v>7323</v>
      </c>
      <c r="H3634" s="238"/>
      <c r="I3634" s="235" t="s">
        <v>8382</v>
      </c>
      <c r="J3634" s="240" t="s">
        <v>1771</v>
      </c>
      <c r="K3634" s="333" t="s">
        <v>32</v>
      </c>
      <c r="L3634" s="21" t="str">
        <f>VLOOKUP($K3634,TONG_SL!$A:$D,2,0)</f>
        <v>Giò Tai Lưỡi Xào 250g</v>
      </c>
      <c r="N3634" s="21" t="str">
        <f t="shared" si="348"/>
        <v>K-C6</v>
      </c>
      <c r="Q3634" s="21" t="str">
        <f>VLOOKUP(K3634,TONG_SL!$A:$D,3,0)</f>
        <v>Túi</v>
      </c>
      <c r="R3634" s="106">
        <v>10</v>
      </c>
      <c r="S3634" s="220"/>
      <c r="T3634" s="220">
        <f>VLOOKUP(VLOOKUP(G3634,Ma_KH!$A:$R,18,0)&amp;K3634,Gia_MB!$A:$F,6,0)</f>
        <v>50182</v>
      </c>
      <c r="U3634" s="221">
        <f t="shared" si="349"/>
        <v>501820</v>
      </c>
      <c r="V3634" s="220"/>
      <c r="W3634" s="222">
        <f t="shared" si="350"/>
        <v>0</v>
      </c>
      <c r="X3634" s="223" t="str">
        <f t="shared" si="351"/>
        <v>8</v>
      </c>
      <c r="Y3634" s="220"/>
      <c r="Z3634" s="221">
        <f t="shared" si="352"/>
        <v>40145.599999999999</v>
      </c>
      <c r="AA3634" s="5">
        <f>VLOOKUP(G3634,Ma_KH!$A:$R,14,0)</f>
        <v>60</v>
      </c>
    </row>
    <row r="3635" spans="1:27" hidden="1" x14ac:dyDescent="0.25">
      <c r="A3635" s="234">
        <v>45995</v>
      </c>
      <c r="B3635" s="235">
        <v>4180884519</v>
      </c>
      <c r="C3635" s="236" t="s">
        <v>7767</v>
      </c>
      <c r="D3635" s="237">
        <v>45999</v>
      </c>
      <c r="E3635" s="238"/>
      <c r="F3635" s="236"/>
      <c r="G3635" s="32" t="s">
        <v>7323</v>
      </c>
      <c r="H3635" s="238"/>
      <c r="I3635" s="235" t="s">
        <v>8382</v>
      </c>
      <c r="J3635" s="240" t="s">
        <v>1771</v>
      </c>
      <c r="K3635" s="333" t="s">
        <v>7187</v>
      </c>
      <c r="L3635" s="21" t="str">
        <f>VLOOKUP($K3635,TONG_SL!$A:$D,2,0)</f>
        <v>Chân giò heo muối 300g</v>
      </c>
      <c r="N3635" s="21" t="str">
        <f t="shared" si="348"/>
        <v>K-C6</v>
      </c>
      <c r="Q3635" s="21" t="str">
        <f>VLOOKUP(K3635,TONG_SL!$A:$D,3,0)</f>
        <v>Túi</v>
      </c>
      <c r="R3635" s="106">
        <v>10</v>
      </c>
      <c r="S3635" s="220"/>
      <c r="T3635" s="220">
        <f>VLOOKUP(VLOOKUP(G3635,Ma_KH!$A:$R,18,0)&amp;K3635,Gia_MB!$A:$F,6,0)</f>
        <v>73431</v>
      </c>
      <c r="U3635" s="221">
        <f t="shared" si="349"/>
        <v>734310</v>
      </c>
      <c r="V3635" s="220"/>
      <c r="W3635" s="222">
        <f t="shared" si="350"/>
        <v>0</v>
      </c>
      <c r="X3635" s="223" t="str">
        <f t="shared" si="351"/>
        <v>8</v>
      </c>
      <c r="Y3635" s="220"/>
      <c r="Z3635" s="221">
        <f t="shared" si="352"/>
        <v>58744.800000000003</v>
      </c>
      <c r="AA3635" s="5">
        <f>VLOOKUP(G3635,Ma_KH!$A:$R,14,0)</f>
        <v>60</v>
      </c>
    </row>
    <row r="3636" spans="1:27" hidden="1" x14ac:dyDescent="0.25">
      <c r="A3636" s="234">
        <v>45995</v>
      </c>
      <c r="B3636" s="235">
        <v>4180884519</v>
      </c>
      <c r="C3636" s="236" t="s">
        <v>7767</v>
      </c>
      <c r="D3636" s="237">
        <v>45999</v>
      </c>
      <c r="E3636" s="238"/>
      <c r="F3636" s="236"/>
      <c r="G3636" s="32" t="s">
        <v>7323</v>
      </c>
      <c r="H3636" s="238"/>
      <c r="I3636" s="235" t="s">
        <v>8382</v>
      </c>
      <c r="J3636" s="240" t="s">
        <v>1771</v>
      </c>
      <c r="K3636" s="333" t="s">
        <v>48</v>
      </c>
      <c r="L3636" s="21" t="str">
        <f>VLOOKUP($K3636,TONG_SL!$A:$D,2,0)</f>
        <v>Mọc Nấm Hương 250g</v>
      </c>
      <c r="N3636" s="21" t="str">
        <f t="shared" si="348"/>
        <v>K-C6</v>
      </c>
      <c r="Q3636" s="21" t="str">
        <f>VLOOKUP(K3636,TONG_SL!$A:$D,3,0)</f>
        <v>Túi</v>
      </c>
      <c r="R3636" s="106">
        <v>10</v>
      </c>
      <c r="S3636" s="220"/>
      <c r="T3636" s="220">
        <f>VLOOKUP(VLOOKUP(G3636,Ma_KH!$A:$R,18,0)&amp;K3636,Gia_MB!$A:$F,6,0)</f>
        <v>46000</v>
      </c>
      <c r="U3636" s="221">
        <f t="shared" si="349"/>
        <v>460000</v>
      </c>
      <c r="V3636" s="220"/>
      <c r="W3636" s="222">
        <f t="shared" si="350"/>
        <v>0</v>
      </c>
      <c r="X3636" s="223" t="str">
        <f t="shared" si="351"/>
        <v>8</v>
      </c>
      <c r="Y3636" s="220"/>
      <c r="Z3636" s="221">
        <f t="shared" si="352"/>
        <v>36800</v>
      </c>
      <c r="AA3636" s="5">
        <f>VLOOKUP(G3636,Ma_KH!$A:$R,14,0)</f>
        <v>60</v>
      </c>
    </row>
    <row r="3637" spans="1:27" hidden="1" x14ac:dyDescent="0.25">
      <c r="A3637" s="234">
        <v>45995</v>
      </c>
      <c r="B3637" s="235">
        <v>4180884519</v>
      </c>
      <c r="C3637" s="236" t="s">
        <v>7767</v>
      </c>
      <c r="D3637" s="237">
        <v>45999</v>
      </c>
      <c r="E3637" s="238"/>
      <c r="F3637" s="236"/>
      <c r="G3637" s="32" t="s">
        <v>7323</v>
      </c>
      <c r="H3637" s="238"/>
      <c r="I3637" s="235" t="s">
        <v>8382</v>
      </c>
      <c r="J3637" s="240" t="s">
        <v>1771</v>
      </c>
      <c r="K3637" s="333" t="s">
        <v>30</v>
      </c>
      <c r="L3637" s="21" t="str">
        <f>VLOOKUP($K3637,TONG_SL!$A:$D,2,0)</f>
        <v>Gà muối 500g</v>
      </c>
      <c r="N3637" s="21" t="str">
        <f t="shared" si="348"/>
        <v>K-C6</v>
      </c>
      <c r="Q3637" s="21" t="str">
        <f>VLOOKUP(K3637,TONG_SL!$A:$D,3,0)</f>
        <v>Túi</v>
      </c>
      <c r="R3637" s="106">
        <v>10</v>
      </c>
      <c r="S3637" s="220"/>
      <c r="T3637" s="220">
        <f>VLOOKUP(VLOOKUP(G3637,Ma_KH!$A:$R,18,0)&amp;K3637,Gia_MB!$A:$F,6,0)</f>
        <v>111058</v>
      </c>
      <c r="U3637" s="221">
        <f t="shared" si="349"/>
        <v>1110580</v>
      </c>
      <c r="V3637" s="220"/>
      <c r="W3637" s="222">
        <f t="shared" si="350"/>
        <v>0</v>
      </c>
      <c r="X3637" s="223" t="str">
        <f t="shared" si="351"/>
        <v>8</v>
      </c>
      <c r="Y3637" s="220"/>
      <c r="Z3637" s="221">
        <f t="shared" si="352"/>
        <v>88846.400000000009</v>
      </c>
      <c r="AA3637" s="5">
        <f>VLOOKUP(G3637,Ma_KH!$A:$R,14,0)</f>
        <v>60</v>
      </c>
    </row>
    <row r="3638" spans="1:27" hidden="1" x14ac:dyDescent="0.25">
      <c r="A3638" s="234">
        <v>45995</v>
      </c>
      <c r="B3638" s="235">
        <v>4180884519</v>
      </c>
      <c r="C3638" s="236" t="s">
        <v>7767</v>
      </c>
      <c r="D3638" s="237">
        <v>45999</v>
      </c>
      <c r="E3638" s="238"/>
      <c r="F3638" s="236"/>
      <c r="G3638" s="32" t="s">
        <v>7323</v>
      </c>
      <c r="H3638" s="238"/>
      <c r="I3638" s="235" t="s">
        <v>8382</v>
      </c>
      <c r="J3638" s="240" t="s">
        <v>1771</v>
      </c>
      <c r="K3638" s="333" t="s">
        <v>7154</v>
      </c>
      <c r="L3638" s="21" t="str">
        <f>VLOOKUP($K3638,TONG_SL!$A:$D,2,0)</f>
        <v>Chả cốm 300g</v>
      </c>
      <c r="N3638" s="21" t="str">
        <f t="shared" si="348"/>
        <v>K-C6</v>
      </c>
      <c r="Q3638" s="21" t="str">
        <f>VLOOKUP(K3638,TONG_SL!$A:$D,3,0)</f>
        <v>Túi</v>
      </c>
      <c r="R3638" s="106">
        <v>5</v>
      </c>
      <c r="S3638" s="220"/>
      <c r="T3638" s="220">
        <f>VLOOKUP(VLOOKUP(G3638,Ma_KH!$A:$R,18,0)&amp;K3638,Gia_MB!$A:$F,6,0)</f>
        <v>74250</v>
      </c>
      <c r="U3638" s="221">
        <f t="shared" si="349"/>
        <v>371250</v>
      </c>
      <c r="V3638" s="220"/>
      <c r="W3638" s="222">
        <f t="shared" si="350"/>
        <v>0</v>
      </c>
      <c r="X3638" s="223" t="str">
        <f t="shared" si="351"/>
        <v>8</v>
      </c>
      <c r="Y3638" s="220"/>
      <c r="Z3638" s="221">
        <f t="shared" si="352"/>
        <v>29700</v>
      </c>
      <c r="AA3638" s="5">
        <f>VLOOKUP(G3638,Ma_KH!$A:$R,14,0)</f>
        <v>60</v>
      </c>
    </row>
    <row r="3639" spans="1:27" hidden="1" x14ac:dyDescent="0.25">
      <c r="A3639" s="234">
        <v>45995</v>
      </c>
      <c r="B3639" s="235">
        <v>4180886071</v>
      </c>
      <c r="C3639" s="236" t="s">
        <v>7767</v>
      </c>
      <c r="D3639" s="237">
        <v>45999</v>
      </c>
      <c r="E3639" s="238"/>
      <c r="F3639" s="236"/>
      <c r="G3639" s="32" t="s">
        <v>7323</v>
      </c>
      <c r="H3639" s="238"/>
      <c r="I3639" s="235" t="s">
        <v>8383</v>
      </c>
      <c r="J3639" s="240" t="s">
        <v>1771</v>
      </c>
      <c r="K3639" s="333" t="s">
        <v>30</v>
      </c>
      <c r="L3639" s="21" t="str">
        <f>VLOOKUP($K3639,TONG_SL!$A:$D,2,0)</f>
        <v>Gà muối 500g</v>
      </c>
      <c r="N3639" s="21" t="str">
        <f t="shared" si="348"/>
        <v>K-C6</v>
      </c>
      <c r="Q3639" s="21" t="str">
        <f>VLOOKUP(K3639,TONG_SL!$A:$D,3,0)</f>
        <v>Túi</v>
      </c>
      <c r="R3639" s="106">
        <v>8</v>
      </c>
      <c r="S3639" s="220"/>
      <c r="T3639" s="220">
        <f>VLOOKUP(VLOOKUP(G3639,Ma_KH!$A:$R,18,0)&amp;K3639,Gia_MB!$A:$F,6,0)</f>
        <v>111058</v>
      </c>
      <c r="U3639" s="221">
        <f t="shared" si="349"/>
        <v>888464</v>
      </c>
      <c r="V3639" s="220"/>
      <c r="W3639" s="222">
        <f t="shared" si="350"/>
        <v>0</v>
      </c>
      <c r="X3639" s="223" t="str">
        <f t="shared" si="351"/>
        <v>8</v>
      </c>
      <c r="Y3639" s="220"/>
      <c r="Z3639" s="221">
        <f t="shared" si="352"/>
        <v>71077.119999999995</v>
      </c>
      <c r="AA3639" s="5">
        <f>VLOOKUP(G3639,Ma_KH!$A:$R,14,0)</f>
        <v>60</v>
      </c>
    </row>
    <row r="3640" spans="1:27" hidden="1" x14ac:dyDescent="0.25">
      <c r="A3640" s="234">
        <v>45995</v>
      </c>
      <c r="B3640" s="235">
        <v>4180886071</v>
      </c>
      <c r="C3640" s="236" t="s">
        <v>7767</v>
      </c>
      <c r="D3640" s="237">
        <v>45999</v>
      </c>
      <c r="E3640" s="238"/>
      <c r="F3640" s="236"/>
      <c r="G3640" s="32" t="s">
        <v>7323</v>
      </c>
      <c r="H3640" s="238"/>
      <c r="I3640" s="235" t="s">
        <v>8383</v>
      </c>
      <c r="J3640" s="240" t="s">
        <v>1771</v>
      </c>
      <c r="K3640" s="333" t="s">
        <v>48</v>
      </c>
      <c r="L3640" s="21" t="str">
        <f>VLOOKUP($K3640,TONG_SL!$A:$D,2,0)</f>
        <v>Mọc Nấm Hương 250g</v>
      </c>
      <c r="N3640" s="21" t="str">
        <f t="shared" si="348"/>
        <v>K-C6</v>
      </c>
      <c r="Q3640" s="21" t="str">
        <f>VLOOKUP(K3640,TONG_SL!$A:$D,3,0)</f>
        <v>Túi</v>
      </c>
      <c r="R3640" s="106">
        <v>6</v>
      </c>
      <c r="S3640" s="220"/>
      <c r="T3640" s="220">
        <f>VLOOKUP(VLOOKUP(G3640,Ma_KH!$A:$R,18,0)&amp;K3640,Gia_MB!$A:$F,6,0)</f>
        <v>46000</v>
      </c>
      <c r="U3640" s="221">
        <f t="shared" si="349"/>
        <v>276000</v>
      </c>
      <c r="V3640" s="220"/>
      <c r="W3640" s="222">
        <f t="shared" si="350"/>
        <v>0</v>
      </c>
      <c r="X3640" s="223" t="str">
        <f t="shared" si="351"/>
        <v>8</v>
      </c>
      <c r="Y3640" s="220"/>
      <c r="Z3640" s="221">
        <f t="shared" si="352"/>
        <v>22080</v>
      </c>
      <c r="AA3640" s="5">
        <f>VLOOKUP(G3640,Ma_KH!$A:$R,14,0)</f>
        <v>60</v>
      </c>
    </row>
    <row r="3641" spans="1:27" hidden="1" x14ac:dyDescent="0.25">
      <c r="A3641" s="234">
        <v>45995</v>
      </c>
      <c r="B3641" s="235">
        <v>4180886071</v>
      </c>
      <c r="C3641" s="236" t="s">
        <v>7767</v>
      </c>
      <c r="D3641" s="237">
        <v>45999</v>
      </c>
      <c r="E3641" s="238"/>
      <c r="F3641" s="236"/>
      <c r="G3641" s="32" t="s">
        <v>7323</v>
      </c>
      <c r="H3641" s="238"/>
      <c r="I3641" s="235" t="s">
        <v>8383</v>
      </c>
      <c r="J3641" s="240" t="s">
        <v>1771</v>
      </c>
      <c r="K3641" s="333" t="s">
        <v>7187</v>
      </c>
      <c r="L3641" s="21" t="str">
        <f>VLOOKUP($K3641,TONG_SL!$A:$D,2,0)</f>
        <v>Chân giò heo muối 300g</v>
      </c>
      <c r="N3641" s="21" t="str">
        <f t="shared" si="348"/>
        <v>K-C6</v>
      </c>
      <c r="Q3641" s="21" t="str">
        <f>VLOOKUP(K3641,TONG_SL!$A:$D,3,0)</f>
        <v>Túi</v>
      </c>
      <c r="R3641" s="106">
        <v>14</v>
      </c>
      <c r="S3641" s="220"/>
      <c r="T3641" s="220">
        <f>VLOOKUP(VLOOKUP(G3641,Ma_KH!$A:$R,18,0)&amp;K3641,Gia_MB!$A:$F,6,0)</f>
        <v>73431</v>
      </c>
      <c r="U3641" s="221">
        <f t="shared" si="349"/>
        <v>1028034</v>
      </c>
      <c r="V3641" s="220"/>
      <c r="W3641" s="222">
        <f t="shared" si="350"/>
        <v>0</v>
      </c>
      <c r="X3641" s="223" t="str">
        <f t="shared" si="351"/>
        <v>8</v>
      </c>
      <c r="Y3641" s="220"/>
      <c r="Z3641" s="221">
        <f t="shared" si="352"/>
        <v>82242.720000000001</v>
      </c>
      <c r="AA3641" s="5">
        <f>VLOOKUP(G3641,Ma_KH!$A:$R,14,0)</f>
        <v>60</v>
      </c>
    </row>
    <row r="3642" spans="1:27" hidden="1" x14ac:dyDescent="0.25">
      <c r="A3642" s="234">
        <v>45995</v>
      </c>
      <c r="B3642" s="235">
        <v>4180886071</v>
      </c>
      <c r="C3642" s="236" t="s">
        <v>7767</v>
      </c>
      <c r="D3642" s="237">
        <v>45999</v>
      </c>
      <c r="E3642" s="238"/>
      <c r="F3642" s="236"/>
      <c r="G3642" s="32" t="s">
        <v>7323</v>
      </c>
      <c r="H3642" s="238"/>
      <c r="I3642" s="235" t="s">
        <v>8383</v>
      </c>
      <c r="J3642" s="240" t="s">
        <v>1771</v>
      </c>
      <c r="K3642" s="333" t="s">
        <v>32</v>
      </c>
      <c r="L3642" s="21" t="str">
        <f>VLOOKUP($K3642,TONG_SL!$A:$D,2,0)</f>
        <v>Giò Tai Lưỡi Xào 250g</v>
      </c>
      <c r="N3642" s="21" t="str">
        <f t="shared" si="348"/>
        <v>K-C6</v>
      </c>
      <c r="Q3642" s="21" t="str">
        <f>VLOOKUP(K3642,TONG_SL!$A:$D,3,0)</f>
        <v>Túi</v>
      </c>
      <c r="R3642" s="106">
        <v>10</v>
      </c>
      <c r="S3642" s="220"/>
      <c r="T3642" s="220">
        <f>VLOOKUP(VLOOKUP(G3642,Ma_KH!$A:$R,18,0)&amp;K3642,Gia_MB!$A:$F,6,0)</f>
        <v>50182</v>
      </c>
      <c r="U3642" s="221">
        <f t="shared" si="349"/>
        <v>501820</v>
      </c>
      <c r="V3642" s="220"/>
      <c r="W3642" s="222">
        <f t="shared" si="350"/>
        <v>0</v>
      </c>
      <c r="X3642" s="223" t="str">
        <f t="shared" si="351"/>
        <v>8</v>
      </c>
      <c r="Y3642" s="220"/>
      <c r="Z3642" s="221">
        <f t="shared" si="352"/>
        <v>40145.599999999999</v>
      </c>
      <c r="AA3642" s="5">
        <f>VLOOKUP(G3642,Ma_KH!$A:$R,14,0)</f>
        <v>60</v>
      </c>
    </row>
    <row r="3643" spans="1:27" hidden="1" x14ac:dyDescent="0.25">
      <c r="A3643" s="234">
        <v>45995</v>
      </c>
      <c r="B3643" s="235">
        <v>4180886071</v>
      </c>
      <c r="C3643" s="236" t="s">
        <v>7767</v>
      </c>
      <c r="D3643" s="237">
        <v>45999</v>
      </c>
      <c r="E3643" s="238"/>
      <c r="F3643" s="236"/>
      <c r="G3643" s="32" t="s">
        <v>7323</v>
      </c>
      <c r="H3643" s="238"/>
      <c r="I3643" s="235" t="s">
        <v>8383</v>
      </c>
      <c r="J3643" s="240" t="s">
        <v>1771</v>
      </c>
      <c r="K3643" s="333" t="s">
        <v>7153</v>
      </c>
      <c r="L3643" s="21" t="str">
        <f>VLOOKUP($K3643,TONG_SL!$A:$D,2,0)</f>
        <v>Tai heo muối 200g</v>
      </c>
      <c r="N3643" s="21" t="str">
        <f t="shared" si="348"/>
        <v>K-C6</v>
      </c>
      <c r="Q3643" s="21" t="str">
        <f>VLOOKUP(K3643,TONG_SL!$A:$D,3,0)</f>
        <v>Túi</v>
      </c>
      <c r="R3643" s="106">
        <v>6</v>
      </c>
      <c r="S3643" s="220"/>
      <c r="T3643" s="220">
        <f>VLOOKUP(VLOOKUP(G3643,Ma_KH!$A:$R,18,0)&amp;K3643,Gia_MB!$A:$F,6,0)</f>
        <v>55595</v>
      </c>
      <c r="U3643" s="221">
        <f t="shared" si="349"/>
        <v>333570</v>
      </c>
      <c r="V3643" s="220"/>
      <c r="W3643" s="222">
        <f t="shared" si="350"/>
        <v>0</v>
      </c>
      <c r="X3643" s="223" t="str">
        <f t="shared" si="351"/>
        <v>8</v>
      </c>
      <c r="Y3643" s="220"/>
      <c r="Z3643" s="221">
        <f t="shared" si="352"/>
        <v>26685.600000000002</v>
      </c>
      <c r="AA3643" s="5">
        <f>VLOOKUP(G3643,Ma_KH!$A:$R,14,0)</f>
        <v>60</v>
      </c>
    </row>
    <row r="3644" spans="1:27" hidden="1" x14ac:dyDescent="0.25">
      <c r="A3644" s="234">
        <v>45995</v>
      </c>
      <c r="B3644" s="235">
        <v>4180884705</v>
      </c>
      <c r="C3644" s="236" t="s">
        <v>7767</v>
      </c>
      <c r="D3644" s="237">
        <v>45999</v>
      </c>
      <c r="E3644" s="238"/>
      <c r="F3644" s="236"/>
      <c r="G3644" s="32" t="s">
        <v>7323</v>
      </c>
      <c r="H3644" s="238"/>
      <c r="I3644" s="235" t="s">
        <v>8384</v>
      </c>
      <c r="J3644" s="240" t="s">
        <v>1771</v>
      </c>
      <c r="K3644" s="333" t="s">
        <v>32</v>
      </c>
      <c r="L3644" s="21" t="str">
        <f>VLOOKUP($K3644,TONG_SL!$A:$D,2,0)</f>
        <v>Giò Tai Lưỡi Xào 250g</v>
      </c>
      <c r="N3644" s="21" t="str">
        <f t="shared" si="348"/>
        <v>K-C6</v>
      </c>
      <c r="Q3644" s="21" t="str">
        <f>VLOOKUP(K3644,TONG_SL!$A:$D,3,0)</f>
        <v>Túi</v>
      </c>
      <c r="R3644" s="106">
        <v>10</v>
      </c>
      <c r="S3644" s="220"/>
      <c r="T3644" s="220">
        <f>VLOOKUP(VLOOKUP(G3644,Ma_KH!$A:$R,18,0)&amp;K3644,Gia_MB!$A:$F,6,0)</f>
        <v>50182</v>
      </c>
      <c r="U3644" s="221">
        <f t="shared" si="349"/>
        <v>501820</v>
      </c>
      <c r="V3644" s="220"/>
      <c r="W3644" s="222">
        <f t="shared" si="350"/>
        <v>0</v>
      </c>
      <c r="X3644" s="223" t="str">
        <f t="shared" si="351"/>
        <v>8</v>
      </c>
      <c r="Y3644" s="220"/>
      <c r="Z3644" s="221">
        <f t="shared" si="352"/>
        <v>40145.599999999999</v>
      </c>
      <c r="AA3644" s="5">
        <f>VLOOKUP(G3644,Ma_KH!$A:$R,14,0)</f>
        <v>60</v>
      </c>
    </row>
    <row r="3645" spans="1:27" hidden="1" x14ac:dyDescent="0.25">
      <c r="A3645" s="234">
        <v>45995</v>
      </c>
      <c r="B3645" s="235">
        <v>4180884705</v>
      </c>
      <c r="C3645" s="236" t="s">
        <v>7767</v>
      </c>
      <c r="D3645" s="237">
        <v>45999</v>
      </c>
      <c r="E3645" s="238"/>
      <c r="F3645" s="236"/>
      <c r="G3645" s="32" t="s">
        <v>7323</v>
      </c>
      <c r="H3645" s="238"/>
      <c r="I3645" s="235" t="s">
        <v>8384</v>
      </c>
      <c r="J3645" s="240" t="s">
        <v>1771</v>
      </c>
      <c r="K3645" s="333" t="s">
        <v>7187</v>
      </c>
      <c r="L3645" s="21" t="str">
        <f>VLOOKUP($K3645,TONG_SL!$A:$D,2,0)</f>
        <v>Chân giò heo muối 300g</v>
      </c>
      <c r="N3645" s="21" t="str">
        <f t="shared" si="348"/>
        <v>K-C6</v>
      </c>
      <c r="Q3645" s="21" t="str">
        <f>VLOOKUP(K3645,TONG_SL!$A:$D,3,0)</f>
        <v>Túi</v>
      </c>
      <c r="R3645" s="106">
        <v>10</v>
      </c>
      <c r="S3645" s="220"/>
      <c r="T3645" s="220">
        <f>VLOOKUP(VLOOKUP(G3645,Ma_KH!$A:$R,18,0)&amp;K3645,Gia_MB!$A:$F,6,0)</f>
        <v>73431</v>
      </c>
      <c r="U3645" s="221">
        <f t="shared" si="349"/>
        <v>734310</v>
      </c>
      <c r="V3645" s="220"/>
      <c r="W3645" s="222">
        <f t="shared" si="350"/>
        <v>0</v>
      </c>
      <c r="X3645" s="223" t="str">
        <f t="shared" si="351"/>
        <v>8</v>
      </c>
      <c r="Y3645" s="220"/>
      <c r="Z3645" s="221">
        <f t="shared" si="352"/>
        <v>58744.800000000003</v>
      </c>
      <c r="AA3645" s="5">
        <f>VLOOKUP(G3645,Ma_KH!$A:$R,14,0)</f>
        <v>60</v>
      </c>
    </row>
    <row r="3646" spans="1:27" hidden="1" x14ac:dyDescent="0.25">
      <c r="A3646" s="234">
        <v>45995</v>
      </c>
      <c r="B3646" s="235">
        <v>4180884705</v>
      </c>
      <c r="C3646" s="236" t="s">
        <v>7767</v>
      </c>
      <c r="D3646" s="237">
        <v>45999</v>
      </c>
      <c r="E3646" s="238"/>
      <c r="F3646" s="236"/>
      <c r="G3646" s="32" t="s">
        <v>7323</v>
      </c>
      <c r="H3646" s="238"/>
      <c r="I3646" s="235" t="s">
        <v>8384</v>
      </c>
      <c r="J3646" s="240" t="s">
        <v>1771</v>
      </c>
      <c r="K3646" s="333" t="s">
        <v>7153</v>
      </c>
      <c r="L3646" s="21" t="str">
        <f>VLOOKUP($K3646,TONG_SL!$A:$D,2,0)</f>
        <v>Tai heo muối 200g</v>
      </c>
      <c r="N3646" s="21" t="str">
        <f t="shared" si="348"/>
        <v>K-C6</v>
      </c>
      <c r="Q3646" s="21" t="str">
        <f>VLOOKUP(K3646,TONG_SL!$A:$D,3,0)</f>
        <v>Túi</v>
      </c>
      <c r="R3646" s="106">
        <v>10</v>
      </c>
      <c r="S3646" s="220"/>
      <c r="T3646" s="220">
        <f>VLOOKUP(VLOOKUP(G3646,Ma_KH!$A:$R,18,0)&amp;K3646,Gia_MB!$A:$F,6,0)</f>
        <v>55595</v>
      </c>
      <c r="U3646" s="221">
        <f t="shared" si="349"/>
        <v>555950</v>
      </c>
      <c r="V3646" s="220"/>
      <c r="W3646" s="222">
        <f t="shared" si="350"/>
        <v>0</v>
      </c>
      <c r="X3646" s="223" t="str">
        <f t="shared" si="351"/>
        <v>8</v>
      </c>
      <c r="Y3646" s="220"/>
      <c r="Z3646" s="221">
        <f t="shared" si="352"/>
        <v>44476</v>
      </c>
      <c r="AA3646" s="5">
        <f>VLOOKUP(G3646,Ma_KH!$A:$R,14,0)</f>
        <v>60</v>
      </c>
    </row>
    <row r="3647" spans="1:27" hidden="1" x14ac:dyDescent="0.25">
      <c r="A3647" s="234">
        <v>45995</v>
      </c>
      <c r="B3647" s="235">
        <v>4180884705</v>
      </c>
      <c r="C3647" s="236" t="s">
        <v>7767</v>
      </c>
      <c r="D3647" s="237">
        <v>45999</v>
      </c>
      <c r="E3647" s="238"/>
      <c r="F3647" s="236"/>
      <c r="G3647" s="32" t="s">
        <v>7323</v>
      </c>
      <c r="H3647" s="238"/>
      <c r="I3647" s="235" t="s">
        <v>8384</v>
      </c>
      <c r="J3647" s="240" t="s">
        <v>1771</v>
      </c>
      <c r="K3647" s="333" t="s">
        <v>48</v>
      </c>
      <c r="L3647" s="21" t="str">
        <f>VLOOKUP($K3647,TONG_SL!$A:$D,2,0)</f>
        <v>Mọc Nấm Hương 250g</v>
      </c>
      <c r="N3647" s="21" t="str">
        <f t="shared" si="348"/>
        <v>K-C6</v>
      </c>
      <c r="Q3647" s="21" t="str">
        <f>VLOOKUP(K3647,TONG_SL!$A:$D,3,0)</f>
        <v>Túi</v>
      </c>
      <c r="R3647" s="106">
        <v>5</v>
      </c>
      <c r="S3647" s="220"/>
      <c r="T3647" s="220">
        <f>VLOOKUP(VLOOKUP(G3647,Ma_KH!$A:$R,18,0)&amp;K3647,Gia_MB!$A:$F,6,0)</f>
        <v>46000</v>
      </c>
      <c r="U3647" s="221">
        <f t="shared" si="349"/>
        <v>230000</v>
      </c>
      <c r="V3647" s="220"/>
      <c r="W3647" s="222">
        <f t="shared" si="350"/>
        <v>0</v>
      </c>
      <c r="X3647" s="223" t="str">
        <f t="shared" si="351"/>
        <v>8</v>
      </c>
      <c r="Y3647" s="220"/>
      <c r="Z3647" s="221">
        <f t="shared" si="352"/>
        <v>18400</v>
      </c>
      <c r="AA3647" s="5">
        <f>VLOOKUP(G3647,Ma_KH!$A:$R,14,0)</f>
        <v>60</v>
      </c>
    </row>
    <row r="3648" spans="1:27" hidden="1" x14ac:dyDescent="0.25">
      <c r="A3648" s="234">
        <v>45995</v>
      </c>
      <c r="B3648" s="235">
        <v>4180884705</v>
      </c>
      <c r="C3648" s="236" t="s">
        <v>7767</v>
      </c>
      <c r="D3648" s="237">
        <v>45999</v>
      </c>
      <c r="E3648" s="238"/>
      <c r="F3648" s="236"/>
      <c r="G3648" s="32" t="s">
        <v>7323</v>
      </c>
      <c r="H3648" s="238"/>
      <c r="I3648" s="235" t="s">
        <v>8384</v>
      </c>
      <c r="J3648" s="240" t="s">
        <v>1771</v>
      </c>
      <c r="K3648" s="333" t="s">
        <v>30</v>
      </c>
      <c r="L3648" s="21" t="str">
        <f>VLOOKUP($K3648,TONG_SL!$A:$D,2,0)</f>
        <v>Gà muối 500g</v>
      </c>
      <c r="N3648" s="21" t="str">
        <f t="shared" si="348"/>
        <v>K-C6</v>
      </c>
      <c r="Q3648" s="21" t="str">
        <f>VLOOKUP(K3648,TONG_SL!$A:$D,3,0)</f>
        <v>Túi</v>
      </c>
      <c r="R3648" s="106">
        <v>10</v>
      </c>
      <c r="S3648" s="220"/>
      <c r="T3648" s="220">
        <f>VLOOKUP(VLOOKUP(G3648,Ma_KH!$A:$R,18,0)&amp;K3648,Gia_MB!$A:$F,6,0)</f>
        <v>111058</v>
      </c>
      <c r="U3648" s="221">
        <f t="shared" si="349"/>
        <v>1110580</v>
      </c>
      <c r="V3648" s="220"/>
      <c r="W3648" s="222">
        <f t="shared" si="350"/>
        <v>0</v>
      </c>
      <c r="X3648" s="223" t="str">
        <f t="shared" si="351"/>
        <v>8</v>
      </c>
      <c r="Y3648" s="220"/>
      <c r="Z3648" s="221">
        <f t="shared" si="352"/>
        <v>88846.400000000009</v>
      </c>
      <c r="AA3648" s="5">
        <f>VLOOKUP(G3648,Ma_KH!$A:$R,14,0)</f>
        <v>60</v>
      </c>
    </row>
    <row r="3649" spans="1:27" hidden="1" x14ac:dyDescent="0.25">
      <c r="A3649" s="234">
        <v>45995</v>
      </c>
      <c r="B3649" s="235">
        <v>4180886109</v>
      </c>
      <c r="C3649" s="236" t="s">
        <v>7767</v>
      </c>
      <c r="D3649" s="237">
        <v>45999</v>
      </c>
      <c r="E3649" s="238"/>
      <c r="F3649" s="236"/>
      <c r="G3649" s="32" t="s">
        <v>7773</v>
      </c>
      <c r="H3649" s="238"/>
      <c r="I3649" s="235" t="s">
        <v>8385</v>
      </c>
      <c r="J3649" s="240" t="s">
        <v>1771</v>
      </c>
      <c r="K3649" s="333" t="s">
        <v>30</v>
      </c>
      <c r="L3649" s="21" t="str">
        <f>VLOOKUP($K3649,TONG_SL!$A:$D,2,0)</f>
        <v>Gà muối 500g</v>
      </c>
      <c r="N3649" s="21" t="str">
        <f t="shared" si="348"/>
        <v>K-C6</v>
      </c>
      <c r="Q3649" s="21" t="str">
        <f>VLOOKUP(K3649,TONG_SL!$A:$D,3,0)</f>
        <v>Túi</v>
      </c>
      <c r="R3649" s="106">
        <v>6</v>
      </c>
      <c r="S3649" s="220"/>
      <c r="T3649" s="220">
        <f>VLOOKUP(VLOOKUP(G3649,Ma_KH!$A:$R,18,0)&amp;K3649,Gia_MB!$A:$F,6,0)</f>
        <v>111058</v>
      </c>
      <c r="U3649" s="221">
        <f t="shared" si="349"/>
        <v>666348</v>
      </c>
      <c r="V3649" s="220"/>
      <c r="W3649" s="222">
        <f t="shared" si="350"/>
        <v>0</v>
      </c>
      <c r="X3649" s="223" t="str">
        <f t="shared" si="351"/>
        <v>8</v>
      </c>
      <c r="Y3649" s="220"/>
      <c r="Z3649" s="221">
        <f t="shared" si="352"/>
        <v>53307.840000000004</v>
      </c>
      <c r="AA3649" s="5">
        <f>VLOOKUP(G3649,Ma_KH!$A:$R,14,0)</f>
        <v>60</v>
      </c>
    </row>
    <row r="3650" spans="1:27" hidden="1" x14ac:dyDescent="0.25">
      <c r="A3650" s="234">
        <v>45995</v>
      </c>
      <c r="B3650" s="235">
        <v>4180886109</v>
      </c>
      <c r="C3650" s="236" t="s">
        <v>7767</v>
      </c>
      <c r="D3650" s="237">
        <v>45999</v>
      </c>
      <c r="E3650" s="238"/>
      <c r="F3650" s="236"/>
      <c r="G3650" s="32" t="s">
        <v>7773</v>
      </c>
      <c r="H3650" s="238"/>
      <c r="I3650" s="235" t="s">
        <v>8385</v>
      </c>
      <c r="J3650" s="240" t="s">
        <v>1771</v>
      </c>
      <c r="K3650" s="333" t="s">
        <v>48</v>
      </c>
      <c r="L3650" s="21" t="str">
        <f>VLOOKUP($K3650,TONG_SL!$A:$D,2,0)</f>
        <v>Mọc Nấm Hương 250g</v>
      </c>
      <c r="N3650" s="21" t="str">
        <f t="shared" si="348"/>
        <v>K-C6</v>
      </c>
      <c r="Q3650" s="21" t="str">
        <f>VLOOKUP(K3650,TONG_SL!$A:$D,3,0)</f>
        <v>Túi</v>
      </c>
      <c r="R3650" s="106">
        <v>6</v>
      </c>
      <c r="S3650" s="220"/>
      <c r="T3650" s="220">
        <f>VLOOKUP(VLOOKUP(G3650,Ma_KH!$A:$R,18,0)&amp;K3650,Gia_MB!$A:$F,6,0)</f>
        <v>46000</v>
      </c>
      <c r="U3650" s="221">
        <f t="shared" si="349"/>
        <v>276000</v>
      </c>
      <c r="V3650" s="220"/>
      <c r="W3650" s="222">
        <f t="shared" si="350"/>
        <v>0</v>
      </c>
      <c r="X3650" s="223" t="str">
        <f t="shared" si="351"/>
        <v>8</v>
      </c>
      <c r="Y3650" s="220"/>
      <c r="Z3650" s="221">
        <f t="shared" si="352"/>
        <v>22080</v>
      </c>
      <c r="AA3650" s="5">
        <f>VLOOKUP(G3650,Ma_KH!$A:$R,14,0)</f>
        <v>60</v>
      </c>
    </row>
    <row r="3651" spans="1:27" hidden="1" x14ac:dyDescent="0.25">
      <c r="A3651" s="234">
        <v>45995</v>
      </c>
      <c r="B3651" s="235">
        <v>4180886109</v>
      </c>
      <c r="C3651" s="236" t="s">
        <v>7767</v>
      </c>
      <c r="D3651" s="237">
        <v>45999</v>
      </c>
      <c r="E3651" s="238"/>
      <c r="F3651" s="236"/>
      <c r="G3651" s="32" t="s">
        <v>7773</v>
      </c>
      <c r="H3651" s="238"/>
      <c r="I3651" s="235" t="s">
        <v>8385</v>
      </c>
      <c r="J3651" s="240" t="s">
        <v>1771</v>
      </c>
      <c r="K3651" s="333" t="s">
        <v>7187</v>
      </c>
      <c r="L3651" s="21" t="str">
        <f>VLOOKUP($K3651,TONG_SL!$A:$D,2,0)</f>
        <v>Chân giò heo muối 300g</v>
      </c>
      <c r="N3651" s="21" t="str">
        <f t="shared" ref="N3651:N3710" si="353">IF($B3651&lt;&gt;"","K-C6","")</f>
        <v>K-C6</v>
      </c>
      <c r="Q3651" s="21" t="str">
        <f>VLOOKUP(K3651,TONG_SL!$A:$D,3,0)</f>
        <v>Túi</v>
      </c>
      <c r="R3651" s="106">
        <v>14</v>
      </c>
      <c r="S3651" s="220"/>
      <c r="T3651" s="220">
        <f>VLOOKUP(VLOOKUP(G3651,Ma_KH!$A:$R,18,0)&amp;K3651,Gia_MB!$A:$F,6,0)</f>
        <v>73431</v>
      </c>
      <c r="U3651" s="221">
        <f t="shared" si="349"/>
        <v>1028034</v>
      </c>
      <c r="V3651" s="220"/>
      <c r="W3651" s="222">
        <f t="shared" si="350"/>
        <v>0</v>
      </c>
      <c r="X3651" s="223" t="str">
        <f t="shared" si="351"/>
        <v>8</v>
      </c>
      <c r="Y3651" s="220"/>
      <c r="Z3651" s="221">
        <f t="shared" si="352"/>
        <v>82242.720000000001</v>
      </c>
      <c r="AA3651" s="5">
        <f>VLOOKUP(G3651,Ma_KH!$A:$R,14,0)</f>
        <v>60</v>
      </c>
    </row>
    <row r="3652" spans="1:27" hidden="1" x14ac:dyDescent="0.25">
      <c r="A3652" s="234">
        <v>45995</v>
      </c>
      <c r="B3652" s="235">
        <v>4180886109</v>
      </c>
      <c r="C3652" s="236" t="s">
        <v>7767</v>
      </c>
      <c r="D3652" s="237">
        <v>45999</v>
      </c>
      <c r="E3652" s="238"/>
      <c r="F3652" s="236"/>
      <c r="G3652" s="32" t="s">
        <v>7773</v>
      </c>
      <c r="H3652" s="238"/>
      <c r="I3652" s="235" t="s">
        <v>8385</v>
      </c>
      <c r="J3652" s="240" t="s">
        <v>1771</v>
      </c>
      <c r="K3652" s="333" t="s">
        <v>32</v>
      </c>
      <c r="L3652" s="21" t="str">
        <f>VLOOKUP($K3652,TONG_SL!$A:$D,2,0)</f>
        <v>Giò Tai Lưỡi Xào 250g</v>
      </c>
      <c r="N3652" s="21" t="str">
        <f t="shared" si="353"/>
        <v>K-C6</v>
      </c>
      <c r="Q3652" s="21" t="str">
        <f>VLOOKUP(K3652,TONG_SL!$A:$D,3,0)</f>
        <v>Túi</v>
      </c>
      <c r="R3652" s="106">
        <v>10</v>
      </c>
      <c r="S3652" s="220"/>
      <c r="T3652" s="220">
        <f>VLOOKUP(VLOOKUP(G3652,Ma_KH!$A:$R,18,0)&amp;K3652,Gia_MB!$A:$F,6,0)</f>
        <v>50182</v>
      </c>
      <c r="U3652" s="221">
        <f t="shared" si="349"/>
        <v>501820</v>
      </c>
      <c r="V3652" s="220"/>
      <c r="W3652" s="222">
        <f t="shared" si="350"/>
        <v>0</v>
      </c>
      <c r="X3652" s="223" t="str">
        <f t="shared" si="351"/>
        <v>8</v>
      </c>
      <c r="Y3652" s="220"/>
      <c r="Z3652" s="221">
        <f t="shared" si="352"/>
        <v>40145.599999999999</v>
      </c>
      <c r="AA3652" s="5">
        <f>VLOOKUP(G3652,Ma_KH!$A:$R,14,0)</f>
        <v>60</v>
      </c>
    </row>
    <row r="3653" spans="1:27" hidden="1" x14ac:dyDescent="0.25">
      <c r="A3653" s="234">
        <v>45995</v>
      </c>
      <c r="B3653" s="235">
        <v>4180886109</v>
      </c>
      <c r="C3653" s="236" t="s">
        <v>7767</v>
      </c>
      <c r="D3653" s="237">
        <v>45999</v>
      </c>
      <c r="E3653" s="238"/>
      <c r="F3653" s="236"/>
      <c r="G3653" s="32" t="s">
        <v>7773</v>
      </c>
      <c r="H3653" s="238"/>
      <c r="I3653" s="235" t="s">
        <v>8385</v>
      </c>
      <c r="J3653" s="240" t="s">
        <v>1771</v>
      </c>
      <c r="K3653" s="333" t="s">
        <v>7153</v>
      </c>
      <c r="L3653" s="21" t="str">
        <f>VLOOKUP($K3653,TONG_SL!$A:$D,2,0)</f>
        <v>Tai heo muối 200g</v>
      </c>
      <c r="N3653" s="21" t="str">
        <f t="shared" si="353"/>
        <v>K-C6</v>
      </c>
      <c r="Q3653" s="21" t="str">
        <f>VLOOKUP(K3653,TONG_SL!$A:$D,3,0)</f>
        <v>Túi</v>
      </c>
      <c r="R3653" s="106">
        <v>6</v>
      </c>
      <c r="S3653" s="220"/>
      <c r="T3653" s="220">
        <f>VLOOKUP(VLOOKUP(G3653,Ma_KH!$A:$R,18,0)&amp;K3653,Gia_MB!$A:$F,6,0)</f>
        <v>55595</v>
      </c>
      <c r="U3653" s="221">
        <f t="shared" si="349"/>
        <v>333570</v>
      </c>
      <c r="V3653" s="220"/>
      <c r="W3653" s="222">
        <f t="shared" si="350"/>
        <v>0</v>
      </c>
      <c r="X3653" s="223" t="str">
        <f t="shared" si="351"/>
        <v>8</v>
      </c>
      <c r="Y3653" s="220"/>
      <c r="Z3653" s="221">
        <f t="shared" si="352"/>
        <v>26685.600000000002</v>
      </c>
      <c r="AA3653" s="5">
        <f>VLOOKUP(G3653,Ma_KH!$A:$R,14,0)</f>
        <v>60</v>
      </c>
    </row>
    <row r="3654" spans="1:27" hidden="1" x14ac:dyDescent="0.25">
      <c r="A3654" s="234">
        <v>45994</v>
      </c>
      <c r="B3654" s="235">
        <v>4180865820</v>
      </c>
      <c r="C3654" s="236" t="s">
        <v>7767</v>
      </c>
      <c r="D3654" s="237">
        <v>45999</v>
      </c>
      <c r="E3654" s="238"/>
      <c r="F3654" s="236"/>
      <c r="G3654" s="32" t="s">
        <v>7773</v>
      </c>
      <c r="H3654" s="238"/>
      <c r="I3654" s="235" t="s">
        <v>8386</v>
      </c>
      <c r="J3654" s="240" t="s">
        <v>1771</v>
      </c>
      <c r="K3654" s="333" t="s">
        <v>30</v>
      </c>
      <c r="L3654" s="21" t="str">
        <f>VLOOKUP($K3654,TONG_SL!$A:$D,2,0)</f>
        <v>Gà muối 500g</v>
      </c>
      <c r="N3654" s="21" t="str">
        <f t="shared" si="353"/>
        <v>K-C6</v>
      </c>
      <c r="Q3654" s="21" t="str">
        <f>VLOOKUP(K3654,TONG_SL!$A:$D,3,0)</f>
        <v>Túi</v>
      </c>
      <c r="R3654" s="106">
        <v>6</v>
      </c>
      <c r="S3654" s="220"/>
      <c r="T3654" s="220">
        <f>VLOOKUP(VLOOKUP(G3654,Ma_KH!$A:$R,18,0)&amp;K3654,Gia_MB!$A:$F,6,0)</f>
        <v>111058</v>
      </c>
      <c r="U3654" s="221">
        <f t="shared" si="349"/>
        <v>666348</v>
      </c>
      <c r="V3654" s="220"/>
      <c r="W3654" s="222">
        <f t="shared" si="350"/>
        <v>0</v>
      </c>
      <c r="X3654" s="223" t="str">
        <f t="shared" si="351"/>
        <v>8</v>
      </c>
      <c r="Y3654" s="220"/>
      <c r="Z3654" s="221">
        <f t="shared" si="352"/>
        <v>53307.840000000004</v>
      </c>
      <c r="AA3654" s="5">
        <f>VLOOKUP(G3654,Ma_KH!$A:$R,14,0)</f>
        <v>60</v>
      </c>
    </row>
    <row r="3655" spans="1:27" hidden="1" x14ac:dyDescent="0.25">
      <c r="A3655" s="234">
        <v>45994</v>
      </c>
      <c r="B3655" s="235">
        <v>4180865820</v>
      </c>
      <c r="C3655" s="236" t="s">
        <v>7767</v>
      </c>
      <c r="D3655" s="237">
        <v>45999</v>
      </c>
      <c r="E3655" s="238"/>
      <c r="F3655" s="236"/>
      <c r="G3655" s="32" t="s">
        <v>7773</v>
      </c>
      <c r="H3655" s="238"/>
      <c r="I3655" s="235" t="s">
        <v>8386</v>
      </c>
      <c r="J3655" s="240" t="s">
        <v>1771</v>
      </c>
      <c r="K3655" s="333" t="s">
        <v>7187</v>
      </c>
      <c r="L3655" s="21" t="str">
        <f>VLOOKUP($K3655,TONG_SL!$A:$D,2,0)</f>
        <v>Chân giò heo muối 300g</v>
      </c>
      <c r="N3655" s="21" t="str">
        <f t="shared" si="353"/>
        <v>K-C6</v>
      </c>
      <c r="Q3655" s="21" t="str">
        <f>VLOOKUP(K3655,TONG_SL!$A:$D,3,0)</f>
        <v>Túi</v>
      </c>
      <c r="R3655" s="106">
        <v>15</v>
      </c>
      <c r="S3655" s="220"/>
      <c r="T3655" s="220">
        <f>VLOOKUP(VLOOKUP(G3655,Ma_KH!$A:$R,18,0)&amp;K3655,Gia_MB!$A:$F,6,0)</f>
        <v>73431</v>
      </c>
      <c r="U3655" s="221">
        <f t="shared" si="349"/>
        <v>1101465</v>
      </c>
      <c r="V3655" s="220"/>
      <c r="W3655" s="222">
        <f t="shared" si="350"/>
        <v>0</v>
      </c>
      <c r="X3655" s="223" t="str">
        <f t="shared" si="351"/>
        <v>8</v>
      </c>
      <c r="Y3655" s="220"/>
      <c r="Z3655" s="221">
        <f t="shared" si="352"/>
        <v>88117.2</v>
      </c>
      <c r="AA3655" s="5">
        <f>VLOOKUP(G3655,Ma_KH!$A:$R,14,0)</f>
        <v>60</v>
      </c>
    </row>
    <row r="3656" spans="1:27" hidden="1" x14ac:dyDescent="0.25">
      <c r="A3656" s="234">
        <v>45994</v>
      </c>
      <c r="B3656" s="235">
        <v>4180865820</v>
      </c>
      <c r="C3656" s="236" t="s">
        <v>7767</v>
      </c>
      <c r="D3656" s="237">
        <v>45999</v>
      </c>
      <c r="E3656" s="238"/>
      <c r="F3656" s="236"/>
      <c r="G3656" s="32" t="s">
        <v>7773</v>
      </c>
      <c r="H3656" s="238"/>
      <c r="I3656" s="235" t="s">
        <v>8386</v>
      </c>
      <c r="J3656" s="240" t="s">
        <v>1771</v>
      </c>
      <c r="K3656" s="333" t="s">
        <v>48</v>
      </c>
      <c r="L3656" s="21" t="str">
        <f>VLOOKUP($K3656,TONG_SL!$A:$D,2,0)</f>
        <v>Mọc Nấm Hương 250g</v>
      </c>
      <c r="N3656" s="21" t="str">
        <f t="shared" si="353"/>
        <v>K-C6</v>
      </c>
      <c r="Q3656" s="21" t="str">
        <f>VLOOKUP(K3656,TONG_SL!$A:$D,3,0)</f>
        <v>Túi</v>
      </c>
      <c r="R3656" s="106">
        <v>9</v>
      </c>
      <c r="S3656" s="220"/>
      <c r="T3656" s="220">
        <f>VLOOKUP(VLOOKUP(G3656,Ma_KH!$A:$R,18,0)&amp;K3656,Gia_MB!$A:$F,6,0)</f>
        <v>46000</v>
      </c>
      <c r="U3656" s="221">
        <f t="shared" si="349"/>
        <v>414000</v>
      </c>
      <c r="V3656" s="220"/>
      <c r="W3656" s="222">
        <f t="shared" si="350"/>
        <v>0</v>
      </c>
      <c r="X3656" s="223" t="str">
        <f t="shared" si="351"/>
        <v>8</v>
      </c>
      <c r="Y3656" s="220"/>
      <c r="Z3656" s="221">
        <f t="shared" si="352"/>
        <v>33120</v>
      </c>
      <c r="AA3656" s="5">
        <f>VLOOKUP(G3656,Ma_KH!$A:$R,14,0)</f>
        <v>60</v>
      </c>
    </row>
    <row r="3657" spans="1:27" hidden="1" x14ac:dyDescent="0.25">
      <c r="A3657" s="234">
        <v>45987</v>
      </c>
      <c r="B3657" s="235">
        <v>4180563497</v>
      </c>
      <c r="C3657" s="236" t="s">
        <v>7767</v>
      </c>
      <c r="D3657" s="237">
        <v>45999</v>
      </c>
      <c r="E3657" s="238"/>
      <c r="F3657" s="236"/>
      <c r="G3657" s="32" t="s">
        <v>7773</v>
      </c>
      <c r="H3657" s="238"/>
      <c r="I3657" s="235" t="s">
        <v>8387</v>
      </c>
      <c r="J3657" s="240" t="s">
        <v>1771</v>
      </c>
      <c r="K3657" s="333" t="s">
        <v>7187</v>
      </c>
      <c r="L3657" s="21" t="str">
        <f>VLOOKUP($K3657,TONG_SL!$A:$D,2,0)</f>
        <v>Chân giò heo muối 300g</v>
      </c>
      <c r="N3657" s="21" t="str">
        <f t="shared" si="353"/>
        <v>K-C6</v>
      </c>
      <c r="Q3657" s="21" t="str">
        <f>VLOOKUP(K3657,TONG_SL!$A:$D,3,0)</f>
        <v>Túi</v>
      </c>
      <c r="R3657" s="106">
        <v>9</v>
      </c>
      <c r="S3657" s="220"/>
      <c r="T3657" s="220">
        <f>VLOOKUP(VLOOKUP(G3657,Ma_KH!$A:$R,18,0)&amp;K3657,Gia_MB!$A:$F,6,0)</f>
        <v>73431</v>
      </c>
      <c r="U3657" s="221">
        <f t="shared" si="349"/>
        <v>660879</v>
      </c>
      <c r="V3657" s="220"/>
      <c r="W3657" s="222">
        <f t="shared" si="350"/>
        <v>0</v>
      </c>
      <c r="X3657" s="223" t="str">
        <f t="shared" si="351"/>
        <v>8</v>
      </c>
      <c r="Y3657" s="220"/>
      <c r="Z3657" s="221">
        <f t="shared" si="352"/>
        <v>52870.32</v>
      </c>
      <c r="AA3657" s="5">
        <f>VLOOKUP(G3657,Ma_KH!$A:$R,14,0)</f>
        <v>60</v>
      </c>
    </row>
    <row r="3658" spans="1:27" hidden="1" x14ac:dyDescent="0.25">
      <c r="A3658" s="234">
        <v>45987</v>
      </c>
      <c r="B3658" s="235">
        <v>4180563497</v>
      </c>
      <c r="C3658" s="236" t="s">
        <v>7767</v>
      </c>
      <c r="D3658" s="237">
        <v>45999</v>
      </c>
      <c r="E3658" s="238"/>
      <c r="F3658" s="236"/>
      <c r="G3658" s="32" t="s">
        <v>7773</v>
      </c>
      <c r="H3658" s="238"/>
      <c r="I3658" s="235" t="s">
        <v>8387</v>
      </c>
      <c r="J3658" s="240" t="s">
        <v>1771</v>
      </c>
      <c r="K3658" s="333" t="s">
        <v>30</v>
      </c>
      <c r="L3658" s="21" t="str">
        <f>VLOOKUP($K3658,TONG_SL!$A:$D,2,0)</f>
        <v>Gà muối 500g</v>
      </c>
      <c r="N3658" s="21" t="str">
        <f t="shared" si="353"/>
        <v>K-C6</v>
      </c>
      <c r="Q3658" s="21" t="str">
        <f>VLOOKUP(K3658,TONG_SL!$A:$D,3,0)</f>
        <v>Túi</v>
      </c>
      <c r="R3658" s="106">
        <v>6</v>
      </c>
      <c r="S3658" s="220"/>
      <c r="T3658" s="220">
        <f>VLOOKUP(VLOOKUP(G3658,Ma_KH!$A:$R,18,0)&amp;K3658,Gia_MB!$A:$F,6,0)</f>
        <v>111058</v>
      </c>
      <c r="U3658" s="221">
        <f t="shared" si="349"/>
        <v>666348</v>
      </c>
      <c r="V3658" s="220"/>
      <c r="W3658" s="222">
        <f t="shared" si="350"/>
        <v>0</v>
      </c>
      <c r="X3658" s="223" t="str">
        <f t="shared" si="351"/>
        <v>8</v>
      </c>
      <c r="Y3658" s="220"/>
      <c r="Z3658" s="221">
        <f t="shared" si="352"/>
        <v>53307.840000000004</v>
      </c>
      <c r="AA3658" s="5">
        <f>VLOOKUP(G3658,Ma_KH!$A:$R,14,0)</f>
        <v>60</v>
      </c>
    </row>
    <row r="3659" spans="1:27" hidden="1" x14ac:dyDescent="0.25">
      <c r="A3659" s="234">
        <v>45995</v>
      </c>
      <c r="B3659" s="235">
        <v>4180885631</v>
      </c>
      <c r="C3659" s="236" t="s">
        <v>7767</v>
      </c>
      <c r="D3659" s="237">
        <v>45999</v>
      </c>
      <c r="E3659" s="238"/>
      <c r="F3659" s="236"/>
      <c r="G3659" s="32" t="s">
        <v>7773</v>
      </c>
      <c r="H3659" s="238"/>
      <c r="I3659" s="235" t="s">
        <v>8388</v>
      </c>
      <c r="J3659" s="240" t="s">
        <v>1771</v>
      </c>
      <c r="K3659" s="333" t="s">
        <v>30</v>
      </c>
      <c r="L3659" s="21" t="str">
        <f>VLOOKUP($K3659,TONG_SL!$A:$D,2,0)</f>
        <v>Gà muối 500g</v>
      </c>
      <c r="N3659" s="21" t="str">
        <f t="shared" si="353"/>
        <v>K-C6</v>
      </c>
      <c r="Q3659" s="21" t="str">
        <f>VLOOKUP(K3659,TONG_SL!$A:$D,3,0)</f>
        <v>Túi</v>
      </c>
      <c r="R3659" s="106">
        <v>15</v>
      </c>
      <c r="S3659" s="220"/>
      <c r="T3659" s="220">
        <f>VLOOKUP(VLOOKUP(G3659,Ma_KH!$A:$R,18,0)&amp;K3659,Gia_MB!$A:$F,6,0)</f>
        <v>111058</v>
      </c>
      <c r="U3659" s="221">
        <f t="shared" si="349"/>
        <v>1665870</v>
      </c>
      <c r="V3659" s="220"/>
      <c r="W3659" s="222">
        <f t="shared" si="350"/>
        <v>0</v>
      </c>
      <c r="X3659" s="223" t="str">
        <f t="shared" si="351"/>
        <v>8</v>
      </c>
      <c r="Y3659" s="220"/>
      <c r="Z3659" s="221">
        <f t="shared" si="352"/>
        <v>133269.6</v>
      </c>
      <c r="AA3659" s="5">
        <f>VLOOKUP(G3659,Ma_KH!$A:$R,14,0)</f>
        <v>60</v>
      </c>
    </row>
    <row r="3660" spans="1:27" hidden="1" x14ac:dyDescent="0.25">
      <c r="A3660" s="234">
        <v>45995</v>
      </c>
      <c r="B3660" s="235">
        <v>4180885631</v>
      </c>
      <c r="C3660" s="236" t="s">
        <v>7767</v>
      </c>
      <c r="D3660" s="237">
        <v>45999</v>
      </c>
      <c r="E3660" s="238"/>
      <c r="F3660" s="236"/>
      <c r="G3660" s="32" t="s">
        <v>7773</v>
      </c>
      <c r="H3660" s="238"/>
      <c r="I3660" s="235" t="s">
        <v>8388</v>
      </c>
      <c r="J3660" s="240" t="s">
        <v>1771</v>
      </c>
      <c r="K3660" s="333" t="s">
        <v>48</v>
      </c>
      <c r="L3660" s="21" t="str">
        <f>VLOOKUP($K3660,TONG_SL!$A:$D,2,0)</f>
        <v>Mọc Nấm Hương 250g</v>
      </c>
      <c r="N3660" s="21" t="str">
        <f t="shared" si="353"/>
        <v>K-C6</v>
      </c>
      <c r="Q3660" s="21" t="str">
        <f>VLOOKUP(K3660,TONG_SL!$A:$D,3,0)</f>
        <v>Túi</v>
      </c>
      <c r="R3660" s="106">
        <v>4</v>
      </c>
      <c r="S3660" s="220"/>
      <c r="T3660" s="220">
        <f>VLOOKUP(VLOOKUP(G3660,Ma_KH!$A:$R,18,0)&amp;K3660,Gia_MB!$A:$F,6,0)</f>
        <v>46000</v>
      </c>
      <c r="U3660" s="221">
        <f t="shared" si="349"/>
        <v>184000</v>
      </c>
      <c r="V3660" s="220"/>
      <c r="W3660" s="222">
        <f t="shared" si="350"/>
        <v>0</v>
      </c>
      <c r="X3660" s="223" t="str">
        <f t="shared" si="351"/>
        <v>8</v>
      </c>
      <c r="Y3660" s="220"/>
      <c r="Z3660" s="221">
        <f t="shared" si="352"/>
        <v>14720</v>
      </c>
      <c r="AA3660" s="5">
        <f>VLOOKUP(G3660,Ma_KH!$A:$R,14,0)</f>
        <v>60</v>
      </c>
    </row>
    <row r="3661" spans="1:27" hidden="1" x14ac:dyDescent="0.25">
      <c r="A3661" s="234">
        <v>45995</v>
      </c>
      <c r="B3661" s="235">
        <v>4180885631</v>
      </c>
      <c r="C3661" s="236" t="s">
        <v>7767</v>
      </c>
      <c r="D3661" s="237">
        <v>45999</v>
      </c>
      <c r="E3661" s="238"/>
      <c r="F3661" s="236"/>
      <c r="G3661" s="32" t="s">
        <v>7773</v>
      </c>
      <c r="H3661" s="238"/>
      <c r="I3661" s="235" t="s">
        <v>8388</v>
      </c>
      <c r="J3661" s="240" t="s">
        <v>1771</v>
      </c>
      <c r="K3661" s="333" t="s">
        <v>7187</v>
      </c>
      <c r="L3661" s="21" t="str">
        <f>VLOOKUP($K3661,TONG_SL!$A:$D,2,0)</f>
        <v>Chân giò heo muối 300g</v>
      </c>
      <c r="N3661" s="21" t="str">
        <f t="shared" si="353"/>
        <v>K-C6</v>
      </c>
      <c r="Q3661" s="21" t="str">
        <f>VLOOKUP(K3661,TONG_SL!$A:$D,3,0)</f>
        <v>Túi</v>
      </c>
      <c r="R3661" s="106">
        <v>20</v>
      </c>
      <c r="S3661" s="220"/>
      <c r="T3661" s="220">
        <f>VLOOKUP(VLOOKUP(G3661,Ma_KH!$A:$R,18,0)&amp;K3661,Gia_MB!$A:$F,6,0)</f>
        <v>73431</v>
      </c>
      <c r="U3661" s="221">
        <f t="shared" si="349"/>
        <v>1468620</v>
      </c>
      <c r="V3661" s="220"/>
      <c r="W3661" s="222">
        <f t="shared" si="350"/>
        <v>0</v>
      </c>
      <c r="X3661" s="223" t="str">
        <f t="shared" si="351"/>
        <v>8</v>
      </c>
      <c r="Y3661" s="220"/>
      <c r="Z3661" s="221">
        <f t="shared" si="352"/>
        <v>117489.60000000001</v>
      </c>
      <c r="AA3661" s="5">
        <f>VLOOKUP(G3661,Ma_KH!$A:$R,14,0)</f>
        <v>60</v>
      </c>
    </row>
    <row r="3662" spans="1:27" hidden="1" x14ac:dyDescent="0.25">
      <c r="A3662" s="234">
        <v>45995</v>
      </c>
      <c r="B3662" s="235">
        <v>4180885631</v>
      </c>
      <c r="C3662" s="236" t="s">
        <v>7767</v>
      </c>
      <c r="D3662" s="237">
        <v>45999</v>
      </c>
      <c r="E3662" s="238"/>
      <c r="F3662" s="236"/>
      <c r="G3662" s="32" t="s">
        <v>7773</v>
      </c>
      <c r="H3662" s="238"/>
      <c r="I3662" s="235" t="s">
        <v>8388</v>
      </c>
      <c r="J3662" s="240" t="s">
        <v>1771</v>
      </c>
      <c r="K3662" s="333" t="s">
        <v>32</v>
      </c>
      <c r="L3662" s="21" t="str">
        <f>VLOOKUP($K3662,TONG_SL!$A:$D,2,0)</f>
        <v>Giò Tai Lưỡi Xào 250g</v>
      </c>
      <c r="N3662" s="21" t="str">
        <f t="shared" si="353"/>
        <v>K-C6</v>
      </c>
      <c r="Q3662" s="21" t="str">
        <f>VLOOKUP(K3662,TONG_SL!$A:$D,3,0)</f>
        <v>Túi</v>
      </c>
      <c r="R3662" s="106">
        <v>8</v>
      </c>
      <c r="S3662" s="220"/>
      <c r="T3662" s="220">
        <f>VLOOKUP(VLOOKUP(G3662,Ma_KH!$A:$R,18,0)&amp;K3662,Gia_MB!$A:$F,6,0)</f>
        <v>50182</v>
      </c>
      <c r="U3662" s="221">
        <f t="shared" si="349"/>
        <v>401456</v>
      </c>
      <c r="V3662" s="220"/>
      <c r="W3662" s="222">
        <f t="shared" si="350"/>
        <v>0</v>
      </c>
      <c r="X3662" s="223" t="str">
        <f t="shared" si="351"/>
        <v>8</v>
      </c>
      <c r="Y3662" s="220"/>
      <c r="Z3662" s="221">
        <f t="shared" si="352"/>
        <v>32116.48</v>
      </c>
      <c r="AA3662" s="5">
        <f>VLOOKUP(G3662,Ma_KH!$A:$R,14,0)</f>
        <v>60</v>
      </c>
    </row>
    <row r="3663" spans="1:27" hidden="1" x14ac:dyDescent="0.25">
      <c r="A3663" s="234">
        <v>45995</v>
      </c>
      <c r="B3663" s="235">
        <v>4180885631</v>
      </c>
      <c r="C3663" s="236" t="s">
        <v>7767</v>
      </c>
      <c r="D3663" s="237">
        <v>45999</v>
      </c>
      <c r="E3663" s="238"/>
      <c r="F3663" s="236"/>
      <c r="G3663" s="32" t="s">
        <v>7773</v>
      </c>
      <c r="H3663" s="238"/>
      <c r="I3663" s="235" t="s">
        <v>8388</v>
      </c>
      <c r="J3663" s="240" t="s">
        <v>1771</v>
      </c>
      <c r="K3663" s="333" t="s">
        <v>7153</v>
      </c>
      <c r="L3663" s="21" t="str">
        <f>VLOOKUP($K3663,TONG_SL!$A:$D,2,0)</f>
        <v>Tai heo muối 200g</v>
      </c>
      <c r="N3663" s="21" t="str">
        <f t="shared" si="353"/>
        <v>K-C6</v>
      </c>
      <c r="Q3663" s="21" t="str">
        <f>VLOOKUP(K3663,TONG_SL!$A:$D,3,0)</f>
        <v>Túi</v>
      </c>
      <c r="R3663" s="106">
        <v>4</v>
      </c>
      <c r="S3663" s="220"/>
      <c r="T3663" s="220">
        <f>VLOOKUP(VLOOKUP(G3663,Ma_KH!$A:$R,18,0)&amp;K3663,Gia_MB!$A:$F,6,0)</f>
        <v>55595</v>
      </c>
      <c r="U3663" s="221">
        <f t="shared" si="349"/>
        <v>222380</v>
      </c>
      <c r="V3663" s="220"/>
      <c r="W3663" s="222">
        <f t="shared" si="350"/>
        <v>0</v>
      </c>
      <c r="X3663" s="223" t="str">
        <f t="shared" si="351"/>
        <v>8</v>
      </c>
      <c r="Y3663" s="220"/>
      <c r="Z3663" s="221">
        <f t="shared" si="352"/>
        <v>17790.400000000001</v>
      </c>
      <c r="AA3663" s="5">
        <f>VLOOKUP(G3663,Ma_KH!$A:$R,14,0)</f>
        <v>60</v>
      </c>
    </row>
    <row r="3664" spans="1:27" hidden="1" x14ac:dyDescent="0.25">
      <c r="A3664" s="234">
        <v>45995</v>
      </c>
      <c r="B3664" s="235">
        <v>4180885684</v>
      </c>
      <c r="C3664" s="236" t="s">
        <v>7767</v>
      </c>
      <c r="D3664" s="237">
        <v>45999</v>
      </c>
      <c r="E3664" s="238"/>
      <c r="F3664" s="236"/>
      <c r="G3664" s="32" t="s">
        <v>7773</v>
      </c>
      <c r="H3664" s="238"/>
      <c r="I3664" s="235" t="s">
        <v>8389</v>
      </c>
      <c r="J3664" s="240" t="s">
        <v>1771</v>
      </c>
      <c r="K3664" s="333" t="s">
        <v>30</v>
      </c>
      <c r="L3664" s="21" t="str">
        <f>VLOOKUP($K3664,TONG_SL!$A:$D,2,0)</f>
        <v>Gà muối 500g</v>
      </c>
      <c r="N3664" s="21" t="str">
        <f t="shared" si="353"/>
        <v>K-C6</v>
      </c>
      <c r="Q3664" s="21" t="str">
        <f>VLOOKUP(K3664,TONG_SL!$A:$D,3,0)</f>
        <v>Túi</v>
      </c>
      <c r="R3664" s="106">
        <v>6</v>
      </c>
      <c r="S3664" s="220"/>
      <c r="T3664" s="220">
        <f>VLOOKUP(VLOOKUP(G3664,Ma_KH!$A:$R,18,0)&amp;K3664,Gia_MB!$A:$F,6,0)</f>
        <v>111058</v>
      </c>
      <c r="U3664" s="221">
        <f t="shared" si="349"/>
        <v>666348</v>
      </c>
      <c r="V3664" s="220"/>
      <c r="W3664" s="222">
        <f t="shared" si="350"/>
        <v>0</v>
      </c>
      <c r="X3664" s="223" t="str">
        <f t="shared" si="351"/>
        <v>8</v>
      </c>
      <c r="Y3664" s="220"/>
      <c r="Z3664" s="221">
        <f t="shared" si="352"/>
        <v>53307.840000000004</v>
      </c>
      <c r="AA3664" s="5">
        <f>VLOOKUP(G3664,Ma_KH!$A:$R,14,0)</f>
        <v>60</v>
      </c>
    </row>
    <row r="3665" spans="1:27" hidden="1" x14ac:dyDescent="0.25">
      <c r="A3665" s="234">
        <v>45995</v>
      </c>
      <c r="B3665" s="235">
        <v>4180885684</v>
      </c>
      <c r="C3665" s="236" t="s">
        <v>7767</v>
      </c>
      <c r="D3665" s="237">
        <v>45999</v>
      </c>
      <c r="E3665" s="238"/>
      <c r="F3665" s="236"/>
      <c r="G3665" s="32" t="s">
        <v>7773</v>
      </c>
      <c r="H3665" s="238"/>
      <c r="I3665" s="235" t="s">
        <v>8389</v>
      </c>
      <c r="J3665" s="240" t="s">
        <v>1771</v>
      </c>
      <c r="K3665" s="333" t="s">
        <v>48</v>
      </c>
      <c r="L3665" s="21" t="str">
        <f>VLOOKUP($K3665,TONG_SL!$A:$D,2,0)</f>
        <v>Mọc Nấm Hương 250g</v>
      </c>
      <c r="N3665" s="21" t="str">
        <f t="shared" si="353"/>
        <v>K-C6</v>
      </c>
      <c r="Q3665" s="21" t="str">
        <f>VLOOKUP(K3665,TONG_SL!$A:$D,3,0)</f>
        <v>Túi</v>
      </c>
      <c r="R3665" s="106">
        <v>6</v>
      </c>
      <c r="S3665" s="220"/>
      <c r="T3665" s="220">
        <f>VLOOKUP(VLOOKUP(G3665,Ma_KH!$A:$R,18,0)&amp;K3665,Gia_MB!$A:$F,6,0)</f>
        <v>46000</v>
      </c>
      <c r="U3665" s="221">
        <f t="shared" si="349"/>
        <v>276000</v>
      </c>
      <c r="V3665" s="220"/>
      <c r="W3665" s="222">
        <f t="shared" si="350"/>
        <v>0</v>
      </c>
      <c r="X3665" s="223" t="str">
        <f t="shared" si="351"/>
        <v>8</v>
      </c>
      <c r="Y3665" s="220"/>
      <c r="Z3665" s="221">
        <f t="shared" si="352"/>
        <v>22080</v>
      </c>
      <c r="AA3665" s="5">
        <f>VLOOKUP(G3665,Ma_KH!$A:$R,14,0)</f>
        <v>60</v>
      </c>
    </row>
    <row r="3666" spans="1:27" hidden="1" x14ac:dyDescent="0.25">
      <c r="A3666" s="234">
        <v>45995</v>
      </c>
      <c r="B3666" s="235">
        <v>4180885684</v>
      </c>
      <c r="C3666" s="236" t="s">
        <v>7767</v>
      </c>
      <c r="D3666" s="237">
        <v>45999</v>
      </c>
      <c r="E3666" s="238"/>
      <c r="F3666" s="236"/>
      <c r="G3666" s="32" t="s">
        <v>7773</v>
      </c>
      <c r="H3666" s="238"/>
      <c r="I3666" s="235" t="s">
        <v>8389</v>
      </c>
      <c r="J3666" s="240" t="s">
        <v>1771</v>
      </c>
      <c r="K3666" s="333" t="s">
        <v>27</v>
      </c>
      <c r="L3666" s="21" t="str">
        <f>VLOOKUP($K3666,TONG_SL!$A:$D,2,0)</f>
        <v>Chân giò heo muối 300g</v>
      </c>
      <c r="N3666" s="21" t="str">
        <f t="shared" si="353"/>
        <v>K-C6</v>
      </c>
      <c r="Q3666" s="21" t="str">
        <f>VLOOKUP(K3666,TONG_SL!$A:$D,3,0)</f>
        <v>Túi</v>
      </c>
      <c r="R3666" s="106">
        <v>10</v>
      </c>
      <c r="S3666" s="220"/>
      <c r="T3666" s="220">
        <f>VLOOKUP(VLOOKUP(G3666,Ma_KH!$A:$R,18,0)&amp;K3666,Gia_MB!$A:$F,6,0)</f>
        <v>73431</v>
      </c>
      <c r="U3666" s="221">
        <f t="shared" si="349"/>
        <v>734310</v>
      </c>
      <c r="V3666" s="220"/>
      <c r="W3666" s="222">
        <f t="shared" si="350"/>
        <v>0</v>
      </c>
      <c r="X3666" s="223" t="str">
        <f t="shared" si="351"/>
        <v>8</v>
      </c>
      <c r="Y3666" s="220"/>
      <c r="Z3666" s="221">
        <f t="shared" si="352"/>
        <v>58744.800000000003</v>
      </c>
      <c r="AA3666" s="5">
        <f>VLOOKUP(G3666,Ma_KH!$A:$R,14,0)</f>
        <v>60</v>
      </c>
    </row>
    <row r="3667" spans="1:27" hidden="1" x14ac:dyDescent="0.25">
      <c r="A3667" s="234">
        <v>45995</v>
      </c>
      <c r="B3667" s="235">
        <v>4180885684</v>
      </c>
      <c r="C3667" s="236" t="s">
        <v>7767</v>
      </c>
      <c r="D3667" s="237">
        <v>45999</v>
      </c>
      <c r="E3667" s="238"/>
      <c r="F3667" s="236"/>
      <c r="G3667" s="32" t="s">
        <v>7773</v>
      </c>
      <c r="H3667" s="238"/>
      <c r="I3667" s="235" t="s">
        <v>8389</v>
      </c>
      <c r="J3667" s="240" t="s">
        <v>1771</v>
      </c>
      <c r="K3667" s="333" t="s">
        <v>32</v>
      </c>
      <c r="L3667" s="21" t="str">
        <f>VLOOKUP($K3667,TONG_SL!$A:$D,2,0)</f>
        <v>Giò Tai Lưỡi Xào 250g</v>
      </c>
      <c r="N3667" s="21" t="str">
        <f t="shared" si="353"/>
        <v>K-C6</v>
      </c>
      <c r="Q3667" s="21" t="str">
        <f>VLOOKUP(K3667,TONG_SL!$A:$D,3,0)</f>
        <v>Túi</v>
      </c>
      <c r="R3667" s="106">
        <v>8</v>
      </c>
      <c r="S3667" s="220"/>
      <c r="T3667" s="220">
        <f>VLOOKUP(VLOOKUP(G3667,Ma_KH!$A:$R,18,0)&amp;K3667,Gia_MB!$A:$F,6,0)</f>
        <v>50182</v>
      </c>
      <c r="U3667" s="221">
        <f t="shared" si="349"/>
        <v>401456</v>
      </c>
      <c r="V3667" s="220"/>
      <c r="W3667" s="222">
        <f t="shared" si="350"/>
        <v>0</v>
      </c>
      <c r="X3667" s="223" t="str">
        <f t="shared" si="351"/>
        <v>8</v>
      </c>
      <c r="Y3667" s="220"/>
      <c r="Z3667" s="221">
        <f t="shared" si="352"/>
        <v>32116.48</v>
      </c>
      <c r="AA3667" s="5">
        <f>VLOOKUP(G3667,Ma_KH!$A:$R,14,0)</f>
        <v>60</v>
      </c>
    </row>
    <row r="3668" spans="1:27" hidden="1" x14ac:dyDescent="0.25">
      <c r="A3668" s="234">
        <v>45995</v>
      </c>
      <c r="B3668" s="235">
        <v>4180885684</v>
      </c>
      <c r="C3668" s="236" t="s">
        <v>7767</v>
      </c>
      <c r="D3668" s="237">
        <v>45999</v>
      </c>
      <c r="E3668" s="238"/>
      <c r="F3668" s="236"/>
      <c r="G3668" s="32" t="s">
        <v>7773</v>
      </c>
      <c r="H3668" s="238"/>
      <c r="I3668" s="235" t="s">
        <v>8389</v>
      </c>
      <c r="J3668" s="240" t="s">
        <v>1771</v>
      </c>
      <c r="K3668" s="333" t="s">
        <v>7153</v>
      </c>
      <c r="L3668" s="21" t="str">
        <f>VLOOKUP($K3668,TONG_SL!$A:$D,2,0)</f>
        <v>Tai heo muối 200g</v>
      </c>
      <c r="N3668" s="21" t="str">
        <f t="shared" si="353"/>
        <v>K-C6</v>
      </c>
      <c r="Q3668" s="21" t="str">
        <f>VLOOKUP(K3668,TONG_SL!$A:$D,3,0)</f>
        <v>Túi</v>
      </c>
      <c r="R3668" s="106">
        <v>6</v>
      </c>
      <c r="S3668" s="220"/>
      <c r="T3668" s="220">
        <f>VLOOKUP(VLOOKUP(G3668,Ma_KH!$A:$R,18,0)&amp;K3668,Gia_MB!$A:$F,6,0)</f>
        <v>55595</v>
      </c>
      <c r="U3668" s="221">
        <f t="shared" si="349"/>
        <v>333570</v>
      </c>
      <c r="V3668" s="220"/>
      <c r="W3668" s="222">
        <f t="shared" si="350"/>
        <v>0</v>
      </c>
      <c r="X3668" s="223" t="str">
        <f t="shared" si="351"/>
        <v>8</v>
      </c>
      <c r="Y3668" s="220"/>
      <c r="Z3668" s="221">
        <f t="shared" si="352"/>
        <v>26685.600000000002</v>
      </c>
      <c r="AA3668" s="5">
        <f>VLOOKUP(G3668,Ma_KH!$A:$R,14,0)</f>
        <v>60</v>
      </c>
    </row>
    <row r="3669" spans="1:27" hidden="1" x14ac:dyDescent="0.25">
      <c r="A3669" s="234">
        <v>45996</v>
      </c>
      <c r="B3669" s="235">
        <v>4180930958</v>
      </c>
      <c r="C3669" s="236" t="s">
        <v>7767</v>
      </c>
      <c r="D3669" s="237">
        <v>45999</v>
      </c>
      <c r="E3669" s="238"/>
      <c r="F3669" s="236"/>
      <c r="G3669" s="32" t="s">
        <v>7855</v>
      </c>
      <c r="H3669" s="238"/>
      <c r="I3669" s="235" t="s">
        <v>8390</v>
      </c>
      <c r="J3669" s="240" t="s">
        <v>1771</v>
      </c>
      <c r="K3669" s="333" t="s">
        <v>7153</v>
      </c>
      <c r="L3669" s="21" t="str">
        <f>VLOOKUP($K3669,TONG_SL!$A:$D,2,0)</f>
        <v>Tai heo muối 200g</v>
      </c>
      <c r="N3669" s="21" t="str">
        <f t="shared" si="353"/>
        <v>K-C6</v>
      </c>
      <c r="Q3669" s="21" t="str">
        <f>VLOOKUP(K3669,TONG_SL!$A:$D,3,0)</f>
        <v>Túi</v>
      </c>
      <c r="R3669" s="106">
        <v>5</v>
      </c>
      <c r="S3669" s="220"/>
      <c r="T3669" s="220">
        <f>VLOOKUP(VLOOKUP(G3669,Ma_KH!$A:$R,18,0)&amp;K3669,Gia_MB!$A:$F,6,0)</f>
        <v>55595</v>
      </c>
      <c r="U3669" s="221">
        <f t="shared" si="349"/>
        <v>277975</v>
      </c>
      <c r="V3669" s="220"/>
      <c r="W3669" s="222">
        <f t="shared" si="350"/>
        <v>0</v>
      </c>
      <c r="X3669" s="223" t="str">
        <f t="shared" si="351"/>
        <v>8</v>
      </c>
      <c r="Y3669" s="220"/>
      <c r="Z3669" s="221">
        <f t="shared" si="352"/>
        <v>22238</v>
      </c>
      <c r="AA3669" s="5">
        <f>VLOOKUP(G3669,Ma_KH!$A:$R,14,0)</f>
        <v>60</v>
      </c>
    </row>
    <row r="3670" spans="1:27" hidden="1" x14ac:dyDescent="0.25">
      <c r="A3670" s="234">
        <v>45996</v>
      </c>
      <c r="B3670" s="235">
        <v>4180930958</v>
      </c>
      <c r="C3670" s="236" t="s">
        <v>7767</v>
      </c>
      <c r="D3670" s="237">
        <v>45999</v>
      </c>
      <c r="E3670" s="238"/>
      <c r="F3670" s="236"/>
      <c r="G3670" s="32" t="s">
        <v>7855</v>
      </c>
      <c r="H3670" s="238"/>
      <c r="I3670" s="235" t="s">
        <v>8390</v>
      </c>
      <c r="J3670" s="240" t="s">
        <v>1771</v>
      </c>
      <c r="K3670" s="333" t="s">
        <v>30</v>
      </c>
      <c r="L3670" s="21" t="str">
        <f>VLOOKUP($K3670,TONG_SL!$A:$D,2,0)</f>
        <v>Gà muối 500g</v>
      </c>
      <c r="N3670" s="21" t="str">
        <f t="shared" si="353"/>
        <v>K-C6</v>
      </c>
      <c r="Q3670" s="21" t="str">
        <f>VLOOKUP(K3670,TONG_SL!$A:$D,3,0)</f>
        <v>Túi</v>
      </c>
      <c r="R3670" s="106">
        <v>6</v>
      </c>
      <c r="S3670" s="220"/>
      <c r="T3670" s="220">
        <f>VLOOKUP(VLOOKUP(G3670,Ma_KH!$A:$R,18,0)&amp;K3670,Gia_MB!$A:$F,6,0)</f>
        <v>111058</v>
      </c>
      <c r="U3670" s="221">
        <f t="shared" si="349"/>
        <v>666348</v>
      </c>
      <c r="V3670" s="220"/>
      <c r="W3670" s="222">
        <f t="shared" si="350"/>
        <v>0</v>
      </c>
      <c r="X3670" s="223" t="str">
        <f t="shared" si="351"/>
        <v>8</v>
      </c>
      <c r="Y3670" s="220"/>
      <c r="Z3670" s="221">
        <f t="shared" si="352"/>
        <v>53307.840000000004</v>
      </c>
      <c r="AA3670" s="5">
        <f>VLOOKUP(G3670,Ma_KH!$A:$R,14,0)</f>
        <v>60</v>
      </c>
    </row>
    <row r="3671" spans="1:27" hidden="1" x14ac:dyDescent="0.25">
      <c r="A3671" s="234">
        <v>45996</v>
      </c>
      <c r="B3671" s="235">
        <v>4180930958</v>
      </c>
      <c r="C3671" s="236" t="s">
        <v>7767</v>
      </c>
      <c r="D3671" s="237">
        <v>45999</v>
      </c>
      <c r="E3671" s="238"/>
      <c r="F3671" s="236"/>
      <c r="G3671" s="32" t="s">
        <v>7855</v>
      </c>
      <c r="H3671" s="238"/>
      <c r="I3671" s="235" t="s">
        <v>8390</v>
      </c>
      <c r="J3671" s="240" t="s">
        <v>1771</v>
      </c>
      <c r="K3671" s="333" t="s">
        <v>32</v>
      </c>
      <c r="L3671" s="21" t="str">
        <f>VLOOKUP($K3671,TONG_SL!$A:$D,2,0)</f>
        <v>Giò Tai Lưỡi Xào 250g</v>
      </c>
      <c r="N3671" s="21" t="str">
        <f t="shared" si="353"/>
        <v>K-C6</v>
      </c>
      <c r="Q3671" s="21" t="str">
        <f>VLOOKUP(K3671,TONG_SL!$A:$D,3,0)</f>
        <v>Túi</v>
      </c>
      <c r="R3671" s="106">
        <v>10</v>
      </c>
      <c r="S3671" s="220"/>
      <c r="T3671" s="220">
        <f>VLOOKUP(VLOOKUP(G3671,Ma_KH!$A:$R,18,0)&amp;K3671,Gia_MB!$A:$F,6,0)</f>
        <v>50182</v>
      </c>
      <c r="U3671" s="221">
        <f t="shared" si="349"/>
        <v>501820</v>
      </c>
      <c r="V3671" s="220"/>
      <c r="W3671" s="222">
        <f t="shared" si="350"/>
        <v>0</v>
      </c>
      <c r="X3671" s="223" t="str">
        <f t="shared" si="351"/>
        <v>8</v>
      </c>
      <c r="Y3671" s="220"/>
      <c r="Z3671" s="221">
        <f t="shared" si="352"/>
        <v>40145.599999999999</v>
      </c>
      <c r="AA3671" s="5">
        <f>VLOOKUP(G3671,Ma_KH!$A:$R,14,0)</f>
        <v>60</v>
      </c>
    </row>
    <row r="3672" spans="1:27" hidden="1" x14ac:dyDescent="0.25">
      <c r="A3672" s="234">
        <v>45996</v>
      </c>
      <c r="B3672" s="235">
        <v>4180930958</v>
      </c>
      <c r="C3672" s="236" t="s">
        <v>7767</v>
      </c>
      <c r="D3672" s="237">
        <v>45999</v>
      </c>
      <c r="E3672" s="238"/>
      <c r="F3672" s="236"/>
      <c r="G3672" s="32" t="s">
        <v>7855</v>
      </c>
      <c r="H3672" s="238"/>
      <c r="I3672" s="235" t="s">
        <v>8390</v>
      </c>
      <c r="J3672" s="240" t="s">
        <v>1771</v>
      </c>
      <c r="K3672" s="333" t="s">
        <v>7775</v>
      </c>
      <c r="L3672" s="21" t="str">
        <f>VLOOKUP($K3672,TONG_SL!$A:$D,2,0)</f>
        <v>Chả nướng 300g</v>
      </c>
      <c r="N3672" s="21" t="str">
        <f t="shared" si="353"/>
        <v>K-C6</v>
      </c>
      <c r="Q3672" s="21" t="str">
        <f>VLOOKUP(K3672,TONG_SL!$A:$D,3,0)</f>
        <v>Túi</v>
      </c>
      <c r="R3672" s="106">
        <v>5</v>
      </c>
      <c r="S3672" s="220"/>
      <c r="T3672" s="220">
        <f>VLOOKUP(VLOOKUP(G3672,Ma_KH!$A:$R,18,0)&amp;K3672,Gia_MB!$A:$F,6,0)</f>
        <v>70950</v>
      </c>
      <c r="U3672" s="221">
        <f t="shared" si="349"/>
        <v>354750</v>
      </c>
      <c r="V3672" s="220"/>
      <c r="W3672" s="222">
        <f t="shared" si="350"/>
        <v>0</v>
      </c>
      <c r="X3672" s="223" t="str">
        <f t="shared" si="351"/>
        <v>8</v>
      </c>
      <c r="Y3672" s="220"/>
      <c r="Z3672" s="221">
        <f t="shared" si="352"/>
        <v>28380</v>
      </c>
      <c r="AA3672" s="5">
        <f>VLOOKUP(G3672,Ma_KH!$A:$R,14,0)</f>
        <v>60</v>
      </c>
    </row>
    <row r="3673" spans="1:27" hidden="1" x14ac:dyDescent="0.25">
      <c r="A3673" s="234">
        <v>45996</v>
      </c>
      <c r="B3673" s="235">
        <v>4180930958</v>
      </c>
      <c r="C3673" s="236" t="s">
        <v>7767</v>
      </c>
      <c r="D3673" s="237">
        <v>45999</v>
      </c>
      <c r="E3673" s="238"/>
      <c r="F3673" s="236"/>
      <c r="G3673" s="32" t="s">
        <v>7855</v>
      </c>
      <c r="H3673" s="238"/>
      <c r="I3673" s="235" t="s">
        <v>8390</v>
      </c>
      <c r="J3673" s="240" t="s">
        <v>1771</v>
      </c>
      <c r="K3673" s="333" t="s">
        <v>7154</v>
      </c>
      <c r="L3673" s="21" t="str">
        <f>VLOOKUP($K3673,TONG_SL!$A:$D,2,0)</f>
        <v>Chả cốm 300g</v>
      </c>
      <c r="N3673" s="21" t="str">
        <f t="shared" si="353"/>
        <v>K-C6</v>
      </c>
      <c r="Q3673" s="21" t="str">
        <f>VLOOKUP(K3673,TONG_SL!$A:$D,3,0)</f>
        <v>Túi</v>
      </c>
      <c r="R3673" s="106">
        <v>5</v>
      </c>
      <c r="S3673" s="220"/>
      <c r="T3673" s="220">
        <f>VLOOKUP(VLOOKUP(G3673,Ma_KH!$A:$R,18,0)&amp;K3673,Gia_MB!$A:$F,6,0)</f>
        <v>74250</v>
      </c>
      <c r="U3673" s="221">
        <f t="shared" si="349"/>
        <v>371250</v>
      </c>
      <c r="V3673" s="220"/>
      <c r="W3673" s="222">
        <f t="shared" si="350"/>
        <v>0</v>
      </c>
      <c r="X3673" s="223" t="str">
        <f t="shared" si="351"/>
        <v>8</v>
      </c>
      <c r="Y3673" s="220"/>
      <c r="Z3673" s="221">
        <f t="shared" si="352"/>
        <v>29700</v>
      </c>
      <c r="AA3673" s="5">
        <f>VLOOKUP(G3673,Ma_KH!$A:$R,14,0)</f>
        <v>60</v>
      </c>
    </row>
    <row r="3674" spans="1:27" hidden="1" x14ac:dyDescent="0.25">
      <c r="A3674" s="234">
        <v>45987</v>
      </c>
      <c r="B3674" s="235">
        <v>4180563861</v>
      </c>
      <c r="C3674" s="236" t="s">
        <v>7767</v>
      </c>
      <c r="D3674" s="237">
        <v>45999</v>
      </c>
      <c r="E3674" s="238"/>
      <c r="F3674" s="236"/>
      <c r="G3674" s="32" t="s">
        <v>8016</v>
      </c>
      <c r="H3674" s="238"/>
      <c r="I3674" s="235" t="s">
        <v>8391</v>
      </c>
      <c r="J3674" s="240" t="s">
        <v>1771</v>
      </c>
      <c r="K3674" s="333" t="s">
        <v>7154</v>
      </c>
      <c r="L3674" s="21" t="str">
        <f>VLOOKUP($K3674,TONG_SL!$A:$D,2,0)</f>
        <v>Chả cốm 300g</v>
      </c>
      <c r="N3674" s="21" t="str">
        <f t="shared" si="353"/>
        <v>K-C6</v>
      </c>
      <c r="Q3674" s="21" t="str">
        <f>VLOOKUP(K3674,TONG_SL!$A:$D,3,0)</f>
        <v>Túi</v>
      </c>
      <c r="R3674" s="106">
        <v>6</v>
      </c>
      <c r="S3674" s="220"/>
      <c r="T3674" s="220">
        <f>VLOOKUP(VLOOKUP(G3674,Ma_KH!$A:$R,18,0)&amp;K3674,Gia_MB!$A:$F,6,0)</f>
        <v>74250</v>
      </c>
      <c r="U3674" s="221">
        <f t="shared" si="349"/>
        <v>445500</v>
      </c>
      <c r="V3674" s="220"/>
      <c r="W3674" s="222">
        <f t="shared" si="350"/>
        <v>0</v>
      </c>
      <c r="X3674" s="223" t="str">
        <f t="shared" si="351"/>
        <v>8</v>
      </c>
      <c r="Y3674" s="220"/>
      <c r="Z3674" s="221">
        <f t="shared" si="352"/>
        <v>35640</v>
      </c>
      <c r="AA3674" s="5">
        <f>VLOOKUP(G3674,Ma_KH!$A:$R,14,0)</f>
        <v>60</v>
      </c>
    </row>
    <row r="3675" spans="1:27" hidden="1" x14ac:dyDescent="0.25">
      <c r="A3675" s="234">
        <v>45987</v>
      </c>
      <c r="B3675" s="235">
        <v>4180563861</v>
      </c>
      <c r="C3675" s="236" t="s">
        <v>7767</v>
      </c>
      <c r="D3675" s="237">
        <v>45999</v>
      </c>
      <c r="E3675" s="238"/>
      <c r="F3675" s="236"/>
      <c r="G3675" s="32" t="s">
        <v>8016</v>
      </c>
      <c r="H3675" s="238"/>
      <c r="I3675" s="235" t="s">
        <v>8391</v>
      </c>
      <c r="J3675" s="240" t="s">
        <v>1771</v>
      </c>
      <c r="K3675" s="333" t="s">
        <v>48</v>
      </c>
      <c r="L3675" s="21" t="str">
        <f>VLOOKUP($K3675,TONG_SL!$A:$D,2,0)</f>
        <v>Mọc Nấm Hương 250g</v>
      </c>
      <c r="N3675" s="21" t="str">
        <f t="shared" si="353"/>
        <v>K-C6</v>
      </c>
      <c r="Q3675" s="21" t="str">
        <f>VLOOKUP(K3675,TONG_SL!$A:$D,3,0)</f>
        <v>Túi</v>
      </c>
      <c r="R3675" s="106">
        <v>6</v>
      </c>
      <c r="S3675" s="220"/>
      <c r="T3675" s="220">
        <f>VLOOKUP(VLOOKUP(G3675,Ma_KH!$A:$R,18,0)&amp;K3675,Gia_MB!$A:$F,6,0)</f>
        <v>46000</v>
      </c>
      <c r="U3675" s="221">
        <f t="shared" si="349"/>
        <v>276000</v>
      </c>
      <c r="V3675" s="220"/>
      <c r="W3675" s="222">
        <f t="shared" si="350"/>
        <v>0</v>
      </c>
      <c r="X3675" s="223" t="str">
        <f t="shared" si="351"/>
        <v>8</v>
      </c>
      <c r="Y3675" s="220"/>
      <c r="Z3675" s="221">
        <f t="shared" si="352"/>
        <v>22080</v>
      </c>
      <c r="AA3675" s="5">
        <f>VLOOKUP(G3675,Ma_KH!$A:$R,14,0)</f>
        <v>60</v>
      </c>
    </row>
    <row r="3676" spans="1:27" hidden="1" x14ac:dyDescent="0.25">
      <c r="A3676" s="234">
        <v>45987</v>
      </c>
      <c r="B3676" s="235">
        <v>4180563861</v>
      </c>
      <c r="C3676" s="236" t="s">
        <v>7767</v>
      </c>
      <c r="D3676" s="237">
        <v>45999</v>
      </c>
      <c r="E3676" s="238"/>
      <c r="F3676" s="236"/>
      <c r="G3676" s="32" t="s">
        <v>8016</v>
      </c>
      <c r="H3676" s="238"/>
      <c r="I3676" s="235" t="s">
        <v>8391</v>
      </c>
      <c r="J3676" s="240" t="s">
        <v>1771</v>
      </c>
      <c r="K3676" s="333" t="s">
        <v>27</v>
      </c>
      <c r="L3676" s="21" t="str">
        <f>VLOOKUP($K3676,TONG_SL!$A:$D,2,0)</f>
        <v>Chân giò heo muối 300g</v>
      </c>
      <c r="N3676" s="21" t="str">
        <f t="shared" si="353"/>
        <v>K-C6</v>
      </c>
      <c r="Q3676" s="21" t="str">
        <f>VLOOKUP(K3676,TONG_SL!$A:$D,3,0)</f>
        <v>Túi</v>
      </c>
      <c r="R3676" s="106">
        <v>6</v>
      </c>
      <c r="S3676" s="220"/>
      <c r="T3676" s="220">
        <f>VLOOKUP(VLOOKUP(G3676,Ma_KH!$A:$R,18,0)&amp;K3676,Gia_MB!$A:$F,6,0)</f>
        <v>73431</v>
      </c>
      <c r="U3676" s="221">
        <f t="shared" si="349"/>
        <v>440586</v>
      </c>
      <c r="V3676" s="220"/>
      <c r="W3676" s="222">
        <f t="shared" si="350"/>
        <v>0</v>
      </c>
      <c r="X3676" s="223" t="str">
        <f t="shared" si="351"/>
        <v>8</v>
      </c>
      <c r="Y3676" s="220"/>
      <c r="Z3676" s="221">
        <f t="shared" si="352"/>
        <v>35246.879999999997</v>
      </c>
      <c r="AA3676" s="5">
        <f>VLOOKUP(G3676,Ma_KH!$A:$R,14,0)</f>
        <v>60</v>
      </c>
    </row>
    <row r="3677" spans="1:27" hidden="1" x14ac:dyDescent="0.25">
      <c r="A3677" s="234">
        <v>45987</v>
      </c>
      <c r="B3677" s="235">
        <v>4180563861</v>
      </c>
      <c r="C3677" s="236" t="s">
        <v>7767</v>
      </c>
      <c r="D3677" s="237">
        <v>45999</v>
      </c>
      <c r="E3677" s="238"/>
      <c r="F3677" s="236"/>
      <c r="G3677" s="32" t="s">
        <v>8016</v>
      </c>
      <c r="H3677" s="238"/>
      <c r="I3677" s="235" t="s">
        <v>8391</v>
      </c>
      <c r="J3677" s="240" t="s">
        <v>1771</v>
      </c>
      <c r="K3677" s="333" t="s">
        <v>32</v>
      </c>
      <c r="L3677" s="21" t="str">
        <f>VLOOKUP($K3677,TONG_SL!$A:$D,2,0)</f>
        <v>Giò Tai Lưỡi Xào 250g</v>
      </c>
      <c r="N3677" s="21" t="str">
        <f t="shared" si="353"/>
        <v>K-C6</v>
      </c>
      <c r="Q3677" s="21" t="str">
        <f>VLOOKUP(K3677,TONG_SL!$A:$D,3,0)</f>
        <v>Túi</v>
      </c>
      <c r="R3677" s="106">
        <v>6</v>
      </c>
      <c r="S3677" s="220"/>
      <c r="T3677" s="220">
        <f>VLOOKUP(VLOOKUP(G3677,Ma_KH!$A:$R,18,0)&amp;K3677,Gia_MB!$A:$F,6,0)</f>
        <v>50182</v>
      </c>
      <c r="U3677" s="221">
        <f t="shared" si="349"/>
        <v>301092</v>
      </c>
      <c r="V3677" s="220"/>
      <c r="W3677" s="222">
        <f t="shared" si="350"/>
        <v>0</v>
      </c>
      <c r="X3677" s="223" t="str">
        <f t="shared" si="351"/>
        <v>8</v>
      </c>
      <c r="Y3677" s="220"/>
      <c r="Z3677" s="221">
        <f t="shared" si="352"/>
        <v>24087.360000000001</v>
      </c>
      <c r="AA3677" s="5">
        <f>VLOOKUP(G3677,Ma_KH!$A:$R,14,0)</f>
        <v>60</v>
      </c>
    </row>
    <row r="3678" spans="1:27" hidden="1" x14ac:dyDescent="0.25">
      <c r="A3678" s="234">
        <v>45987</v>
      </c>
      <c r="B3678" s="235">
        <v>4180563861</v>
      </c>
      <c r="C3678" s="236" t="s">
        <v>7767</v>
      </c>
      <c r="D3678" s="237">
        <v>45999</v>
      </c>
      <c r="E3678" s="238"/>
      <c r="F3678" s="236"/>
      <c r="G3678" s="32" t="s">
        <v>8016</v>
      </c>
      <c r="H3678" s="238"/>
      <c r="I3678" s="235" t="s">
        <v>8391</v>
      </c>
      <c r="J3678" s="240" t="s">
        <v>1771</v>
      </c>
      <c r="K3678" s="333" t="s">
        <v>7153</v>
      </c>
      <c r="L3678" s="21" t="str">
        <f>VLOOKUP($K3678,TONG_SL!$A:$D,2,0)</f>
        <v>Tai heo muối 200g</v>
      </c>
      <c r="N3678" s="21" t="str">
        <f t="shared" si="353"/>
        <v>K-C6</v>
      </c>
      <c r="Q3678" s="21" t="str">
        <f>VLOOKUP(K3678,TONG_SL!$A:$D,3,0)</f>
        <v>Túi</v>
      </c>
      <c r="R3678" s="106">
        <v>3</v>
      </c>
      <c r="S3678" s="220"/>
      <c r="T3678" s="220">
        <f>VLOOKUP(VLOOKUP(G3678,Ma_KH!$A:$R,18,0)&amp;K3678,Gia_MB!$A:$F,6,0)</f>
        <v>55595</v>
      </c>
      <c r="U3678" s="221">
        <f t="shared" si="349"/>
        <v>166785</v>
      </c>
      <c r="V3678" s="220"/>
      <c r="W3678" s="222">
        <f t="shared" si="350"/>
        <v>0</v>
      </c>
      <c r="X3678" s="223" t="str">
        <f t="shared" si="351"/>
        <v>8</v>
      </c>
      <c r="Y3678" s="220"/>
      <c r="Z3678" s="221">
        <f t="shared" si="352"/>
        <v>13342.800000000001</v>
      </c>
      <c r="AA3678" s="5">
        <f>VLOOKUP(G3678,Ma_KH!$A:$R,14,0)</f>
        <v>60</v>
      </c>
    </row>
    <row r="3679" spans="1:27" hidden="1" x14ac:dyDescent="0.25">
      <c r="A3679" s="234">
        <v>45987</v>
      </c>
      <c r="B3679" s="235">
        <v>4180563861</v>
      </c>
      <c r="C3679" s="236" t="s">
        <v>7767</v>
      </c>
      <c r="D3679" s="237">
        <v>45999</v>
      </c>
      <c r="E3679" s="238"/>
      <c r="F3679" s="236"/>
      <c r="G3679" s="32" t="s">
        <v>8016</v>
      </c>
      <c r="H3679" s="238"/>
      <c r="I3679" s="235" t="s">
        <v>8391</v>
      </c>
      <c r="J3679" s="240" t="s">
        <v>1771</v>
      </c>
      <c r="K3679" s="333" t="s">
        <v>30</v>
      </c>
      <c r="L3679" s="21" t="str">
        <f>VLOOKUP($K3679,TONG_SL!$A:$D,2,0)</f>
        <v>Gà muối 500g</v>
      </c>
      <c r="N3679" s="21" t="str">
        <f t="shared" si="353"/>
        <v>K-C6</v>
      </c>
      <c r="Q3679" s="21" t="str">
        <f>VLOOKUP(K3679,TONG_SL!$A:$D,3,0)</f>
        <v>Túi</v>
      </c>
      <c r="R3679" s="106">
        <v>3</v>
      </c>
      <c r="S3679" s="220"/>
      <c r="T3679" s="220">
        <f>VLOOKUP(VLOOKUP(G3679,Ma_KH!$A:$R,18,0)&amp;K3679,Gia_MB!$A:$F,6,0)</f>
        <v>111058</v>
      </c>
      <c r="U3679" s="221">
        <f t="shared" si="349"/>
        <v>333174</v>
      </c>
      <c r="V3679" s="220"/>
      <c r="W3679" s="222">
        <f t="shared" si="350"/>
        <v>0</v>
      </c>
      <c r="X3679" s="223" t="str">
        <f t="shared" si="351"/>
        <v>8</v>
      </c>
      <c r="Y3679" s="220"/>
      <c r="Z3679" s="221">
        <f t="shared" si="352"/>
        <v>26653.920000000002</v>
      </c>
      <c r="AA3679" s="5">
        <f>VLOOKUP(G3679,Ma_KH!$A:$R,14,0)</f>
        <v>60</v>
      </c>
    </row>
    <row r="3680" spans="1:27" hidden="1" x14ac:dyDescent="0.25">
      <c r="A3680" s="234">
        <v>45987</v>
      </c>
      <c r="B3680" s="235">
        <v>4180564353</v>
      </c>
      <c r="C3680" s="236" t="s">
        <v>7767</v>
      </c>
      <c r="D3680" s="237">
        <v>45999</v>
      </c>
      <c r="E3680" s="238"/>
      <c r="F3680" s="236"/>
      <c r="G3680" s="32" t="s">
        <v>8016</v>
      </c>
      <c r="H3680" s="238"/>
      <c r="I3680" s="235" t="s">
        <v>8392</v>
      </c>
      <c r="J3680" s="240" t="s">
        <v>1771</v>
      </c>
      <c r="K3680" s="333" t="s">
        <v>32</v>
      </c>
      <c r="L3680" s="21" t="str">
        <f>VLOOKUP($K3680,TONG_SL!$A:$D,2,0)</f>
        <v>Giò Tai Lưỡi Xào 250g</v>
      </c>
      <c r="N3680" s="21" t="str">
        <f t="shared" si="353"/>
        <v>K-C6</v>
      </c>
      <c r="Q3680" s="21" t="str">
        <f>VLOOKUP(K3680,TONG_SL!$A:$D,3,0)</f>
        <v>Túi</v>
      </c>
      <c r="R3680" s="106">
        <v>5</v>
      </c>
      <c r="S3680" s="220"/>
      <c r="T3680" s="220">
        <f>VLOOKUP(VLOOKUP(G3680,Ma_KH!$A:$R,18,0)&amp;K3680,Gia_MB!$A:$F,6,0)</f>
        <v>50182</v>
      </c>
      <c r="U3680" s="221">
        <f t="shared" si="349"/>
        <v>250910</v>
      </c>
      <c r="V3680" s="220"/>
      <c r="W3680" s="222">
        <f t="shared" si="350"/>
        <v>0</v>
      </c>
      <c r="X3680" s="223" t="str">
        <f t="shared" si="351"/>
        <v>8</v>
      </c>
      <c r="Y3680" s="220"/>
      <c r="Z3680" s="221">
        <f t="shared" si="352"/>
        <v>20072.8</v>
      </c>
      <c r="AA3680" s="5">
        <f>VLOOKUP(G3680,Ma_KH!$A:$R,14,0)</f>
        <v>60</v>
      </c>
    </row>
    <row r="3681" spans="1:27" hidden="1" x14ac:dyDescent="0.25">
      <c r="A3681" s="234">
        <v>45987</v>
      </c>
      <c r="B3681" s="235">
        <v>4180564353</v>
      </c>
      <c r="C3681" s="236" t="s">
        <v>7767</v>
      </c>
      <c r="D3681" s="237">
        <v>45999</v>
      </c>
      <c r="E3681" s="238"/>
      <c r="F3681" s="236"/>
      <c r="G3681" s="32" t="s">
        <v>8016</v>
      </c>
      <c r="H3681" s="238"/>
      <c r="I3681" s="235" t="s">
        <v>8392</v>
      </c>
      <c r="J3681" s="240" t="s">
        <v>1771</v>
      </c>
      <c r="K3681" s="333" t="s">
        <v>27</v>
      </c>
      <c r="L3681" s="21" t="str">
        <f>VLOOKUP($K3681,TONG_SL!$A:$D,2,0)</f>
        <v>Chân giò heo muối 300g</v>
      </c>
      <c r="N3681" s="21" t="str">
        <f t="shared" si="353"/>
        <v>K-C6</v>
      </c>
      <c r="Q3681" s="21" t="str">
        <f>VLOOKUP(K3681,TONG_SL!$A:$D,3,0)</f>
        <v>Túi</v>
      </c>
      <c r="R3681" s="106">
        <v>15</v>
      </c>
      <c r="S3681" s="220"/>
      <c r="T3681" s="220">
        <f>VLOOKUP(VLOOKUP(G3681,Ma_KH!$A:$R,18,0)&amp;K3681,Gia_MB!$A:$F,6,0)</f>
        <v>73431</v>
      </c>
      <c r="U3681" s="221">
        <f t="shared" si="349"/>
        <v>1101465</v>
      </c>
      <c r="V3681" s="220"/>
      <c r="W3681" s="222">
        <f t="shared" si="350"/>
        <v>0</v>
      </c>
      <c r="X3681" s="223" t="str">
        <f t="shared" si="351"/>
        <v>8</v>
      </c>
      <c r="Y3681" s="220"/>
      <c r="Z3681" s="221">
        <f t="shared" si="352"/>
        <v>88117.2</v>
      </c>
      <c r="AA3681" s="5">
        <f>VLOOKUP(G3681,Ma_KH!$A:$R,14,0)</f>
        <v>60</v>
      </c>
    </row>
    <row r="3682" spans="1:27" hidden="1" x14ac:dyDescent="0.25">
      <c r="A3682" s="234">
        <v>45987</v>
      </c>
      <c r="B3682" s="235">
        <v>4180564353</v>
      </c>
      <c r="C3682" s="236" t="s">
        <v>7767</v>
      </c>
      <c r="D3682" s="237">
        <v>45999</v>
      </c>
      <c r="E3682" s="238"/>
      <c r="F3682" s="236"/>
      <c r="G3682" s="32" t="s">
        <v>8016</v>
      </c>
      <c r="H3682" s="238"/>
      <c r="I3682" s="235" t="s">
        <v>8392</v>
      </c>
      <c r="J3682" s="240" t="s">
        <v>1771</v>
      </c>
      <c r="K3682" s="333" t="s">
        <v>7154</v>
      </c>
      <c r="L3682" s="21" t="str">
        <f>VLOOKUP($K3682,TONG_SL!$A:$D,2,0)</f>
        <v>Chả cốm 300g</v>
      </c>
      <c r="N3682" s="21" t="str">
        <f t="shared" si="353"/>
        <v>K-C6</v>
      </c>
      <c r="Q3682" s="21" t="str">
        <f>VLOOKUP(K3682,TONG_SL!$A:$D,3,0)</f>
        <v>Túi</v>
      </c>
      <c r="R3682" s="106">
        <v>3</v>
      </c>
      <c r="S3682" s="220"/>
      <c r="T3682" s="220">
        <f>VLOOKUP(VLOOKUP(G3682,Ma_KH!$A:$R,18,0)&amp;K3682,Gia_MB!$A:$F,6,0)</f>
        <v>74250</v>
      </c>
      <c r="U3682" s="221">
        <f t="shared" si="349"/>
        <v>222750</v>
      </c>
      <c r="V3682" s="220"/>
      <c r="W3682" s="222">
        <f t="shared" si="350"/>
        <v>0</v>
      </c>
      <c r="X3682" s="223" t="str">
        <f t="shared" si="351"/>
        <v>8</v>
      </c>
      <c r="Y3682" s="220"/>
      <c r="Z3682" s="221">
        <f t="shared" si="352"/>
        <v>17820</v>
      </c>
      <c r="AA3682" s="5">
        <f>VLOOKUP(G3682,Ma_KH!$A:$R,14,0)</f>
        <v>60</v>
      </c>
    </row>
    <row r="3683" spans="1:27" hidden="1" x14ac:dyDescent="0.25">
      <c r="A3683" s="176">
        <v>45999</v>
      </c>
      <c r="B3683" s="177" t="s">
        <v>8399</v>
      </c>
      <c r="C3683" s="178" t="s">
        <v>7767</v>
      </c>
      <c r="D3683" s="179">
        <v>45999</v>
      </c>
      <c r="E3683" s="180"/>
      <c r="F3683" s="178"/>
      <c r="G3683" s="32" t="s">
        <v>7814</v>
      </c>
      <c r="H3683" s="180"/>
      <c r="I3683" s="177" t="s">
        <v>8399</v>
      </c>
      <c r="J3683" s="182" t="s">
        <v>1771</v>
      </c>
      <c r="K3683" s="332" t="s">
        <v>7187</v>
      </c>
      <c r="L3683" s="21" t="str">
        <f>VLOOKUP($K3683,TONG_SL!$A:$D,2,0)</f>
        <v>Chân giò heo muối 300g</v>
      </c>
      <c r="N3683" s="21" t="str">
        <f t="shared" si="353"/>
        <v>K-C6</v>
      </c>
      <c r="Q3683" s="21" t="str">
        <f>VLOOKUP(K3683,TONG_SL!$A:$D,3,0)</f>
        <v>Túi</v>
      </c>
      <c r="R3683" s="106">
        <v>20</v>
      </c>
      <c r="S3683" s="171"/>
      <c r="T3683" s="171">
        <f>VLOOKUP(VLOOKUP(G3683,Ma_KH!$A:$R,18,0)&amp;K3683,Gia_MB!$A:$F,6,0)</f>
        <v>73431</v>
      </c>
      <c r="U3683" s="172">
        <f t="shared" ref="U3683:U3714" si="354">T3683*R3683</f>
        <v>1468620</v>
      </c>
      <c r="V3683" s="171"/>
      <c r="W3683" s="173">
        <f t="shared" ref="W3683:W3714" si="355">U3683*V3683</f>
        <v>0</v>
      </c>
      <c r="X3683" s="174" t="str">
        <f t="shared" ref="X3683:X3714" si="356">IF(B3683&lt;&gt;"","8","0")</f>
        <v>8</v>
      </c>
      <c r="Y3683" s="171"/>
      <c r="Z3683" s="172">
        <f t="shared" ref="Z3683:Z3714" si="357">U3683*X3683%</f>
        <v>117489.60000000001</v>
      </c>
      <c r="AA3683" s="175">
        <f>VLOOKUP(G3683,Ma_KH!$A:$R,14,0)</f>
        <v>60</v>
      </c>
    </row>
    <row r="3684" spans="1:27" hidden="1" x14ac:dyDescent="0.25">
      <c r="A3684" s="176">
        <v>45999</v>
      </c>
      <c r="B3684" s="177" t="s">
        <v>8399</v>
      </c>
      <c r="C3684" s="178" t="s">
        <v>7767</v>
      </c>
      <c r="D3684" s="179">
        <v>45999</v>
      </c>
      <c r="E3684" s="180"/>
      <c r="F3684" s="178"/>
      <c r="G3684" s="32" t="s">
        <v>7814</v>
      </c>
      <c r="H3684" s="180"/>
      <c r="I3684" s="177" t="s">
        <v>8399</v>
      </c>
      <c r="J3684" s="182" t="s">
        <v>1771</v>
      </c>
      <c r="K3684" s="332" t="s">
        <v>7154</v>
      </c>
      <c r="L3684" s="21" t="str">
        <f>VLOOKUP($K3684,TONG_SL!$A:$D,2,0)</f>
        <v>Chả cốm 300g</v>
      </c>
      <c r="N3684" s="21" t="str">
        <f t="shared" si="353"/>
        <v>K-C6</v>
      </c>
      <c r="Q3684" s="21" t="str">
        <f>VLOOKUP(K3684,TONG_SL!$A:$D,3,0)</f>
        <v>Túi</v>
      </c>
      <c r="R3684" s="106">
        <v>10</v>
      </c>
      <c r="S3684" s="171"/>
      <c r="T3684" s="171">
        <f>VLOOKUP(VLOOKUP(G3684,Ma_KH!$A:$R,18,0)&amp;K3684,Gia_MB!$A:$F,6,0)</f>
        <v>74250</v>
      </c>
      <c r="U3684" s="172">
        <f t="shared" si="354"/>
        <v>742500</v>
      </c>
      <c r="V3684" s="171"/>
      <c r="W3684" s="173">
        <f t="shared" si="355"/>
        <v>0</v>
      </c>
      <c r="X3684" s="174" t="str">
        <f t="shared" si="356"/>
        <v>8</v>
      </c>
      <c r="Y3684" s="171"/>
      <c r="Z3684" s="172">
        <f t="shared" si="357"/>
        <v>59400</v>
      </c>
      <c r="AA3684" s="175">
        <f>VLOOKUP(G3684,Ma_KH!$A:$R,14,0)</f>
        <v>60</v>
      </c>
    </row>
    <row r="3685" spans="1:27" hidden="1" x14ac:dyDescent="0.25">
      <c r="A3685" s="176">
        <v>45999</v>
      </c>
      <c r="B3685" s="177" t="s">
        <v>8399</v>
      </c>
      <c r="C3685" s="178" t="s">
        <v>7767</v>
      </c>
      <c r="D3685" s="179">
        <v>45999</v>
      </c>
      <c r="E3685" s="180"/>
      <c r="F3685" s="178"/>
      <c r="G3685" s="32" t="s">
        <v>7814</v>
      </c>
      <c r="H3685" s="180"/>
      <c r="I3685" s="177" t="s">
        <v>8399</v>
      </c>
      <c r="J3685" s="182" t="s">
        <v>1771</v>
      </c>
      <c r="K3685" s="332" t="s">
        <v>32</v>
      </c>
      <c r="L3685" s="21" t="str">
        <f>VLOOKUP($K3685,TONG_SL!$A:$D,2,0)</f>
        <v>Giò Tai Lưỡi Xào 250g</v>
      </c>
      <c r="N3685" s="21" t="str">
        <f t="shared" si="353"/>
        <v>K-C6</v>
      </c>
      <c r="Q3685" s="21" t="str">
        <f>VLOOKUP(K3685,TONG_SL!$A:$D,3,0)</f>
        <v>Túi</v>
      </c>
      <c r="R3685" s="106">
        <v>10</v>
      </c>
      <c r="S3685" s="171"/>
      <c r="T3685" s="171">
        <f>VLOOKUP(VLOOKUP(G3685,Ma_KH!$A:$R,18,0)&amp;K3685,Gia_MB!$A:$F,6,0)</f>
        <v>50182</v>
      </c>
      <c r="U3685" s="172">
        <f t="shared" si="354"/>
        <v>501820</v>
      </c>
      <c r="V3685" s="171"/>
      <c r="W3685" s="173">
        <f t="shared" si="355"/>
        <v>0</v>
      </c>
      <c r="X3685" s="174" t="str">
        <f t="shared" si="356"/>
        <v>8</v>
      </c>
      <c r="Y3685" s="171"/>
      <c r="Z3685" s="172">
        <f t="shared" si="357"/>
        <v>40145.599999999999</v>
      </c>
      <c r="AA3685" s="175">
        <f>VLOOKUP(G3685,Ma_KH!$A:$R,14,0)</f>
        <v>60</v>
      </c>
    </row>
    <row r="3686" spans="1:27" hidden="1" x14ac:dyDescent="0.25">
      <c r="A3686" s="176">
        <v>45999</v>
      </c>
      <c r="B3686" s="177" t="s">
        <v>8399</v>
      </c>
      <c r="C3686" s="178" t="s">
        <v>7767</v>
      </c>
      <c r="D3686" s="179">
        <v>45999</v>
      </c>
      <c r="E3686" s="180"/>
      <c r="F3686" s="178"/>
      <c r="G3686" s="32" t="s">
        <v>7814</v>
      </c>
      <c r="H3686" s="180"/>
      <c r="I3686" s="177" t="s">
        <v>8399</v>
      </c>
      <c r="J3686" s="182" t="s">
        <v>1771</v>
      </c>
      <c r="K3686" s="332" t="s">
        <v>7153</v>
      </c>
      <c r="L3686" s="21" t="str">
        <f>VLOOKUP($K3686,TONG_SL!$A:$D,2,0)</f>
        <v>Tai heo muối 200g</v>
      </c>
      <c r="N3686" s="21" t="str">
        <f t="shared" si="353"/>
        <v>K-C6</v>
      </c>
      <c r="Q3686" s="21" t="str">
        <f>VLOOKUP(K3686,TONG_SL!$A:$D,3,0)</f>
        <v>Túi</v>
      </c>
      <c r="R3686" s="106">
        <v>10</v>
      </c>
      <c r="S3686" s="171"/>
      <c r="T3686" s="171">
        <f>VLOOKUP(VLOOKUP(G3686,Ma_KH!$A:$R,18,0)&amp;K3686,Gia_MB!$A:$F,6,0)</f>
        <v>55595</v>
      </c>
      <c r="U3686" s="172">
        <f t="shared" si="354"/>
        <v>555950</v>
      </c>
      <c r="V3686" s="171"/>
      <c r="W3686" s="173">
        <f t="shared" si="355"/>
        <v>0</v>
      </c>
      <c r="X3686" s="174" t="str">
        <f t="shared" si="356"/>
        <v>8</v>
      </c>
      <c r="Y3686" s="171"/>
      <c r="Z3686" s="172">
        <f t="shared" si="357"/>
        <v>44476</v>
      </c>
      <c r="AA3686" s="175">
        <f>VLOOKUP(G3686,Ma_KH!$A:$R,14,0)</f>
        <v>60</v>
      </c>
    </row>
    <row r="3687" spans="1:27" hidden="1" x14ac:dyDescent="0.25">
      <c r="A3687" s="176">
        <v>45999</v>
      </c>
      <c r="B3687" s="177" t="s">
        <v>8399</v>
      </c>
      <c r="C3687" s="178" t="s">
        <v>7767</v>
      </c>
      <c r="D3687" s="179">
        <v>45999</v>
      </c>
      <c r="E3687" s="180"/>
      <c r="F3687" s="178"/>
      <c r="G3687" s="32" t="s">
        <v>7814</v>
      </c>
      <c r="H3687" s="180"/>
      <c r="I3687" s="177" t="s">
        <v>8399</v>
      </c>
      <c r="J3687" s="182" t="s">
        <v>1771</v>
      </c>
      <c r="K3687" s="332" t="s">
        <v>48</v>
      </c>
      <c r="L3687" s="21" t="str">
        <f>VLOOKUP($K3687,TONG_SL!$A:$D,2,0)</f>
        <v>Mọc Nấm Hương 250g</v>
      </c>
      <c r="N3687" s="21" t="str">
        <f t="shared" si="353"/>
        <v>K-C6</v>
      </c>
      <c r="Q3687" s="21" t="str">
        <f>VLOOKUP(K3687,TONG_SL!$A:$D,3,0)</f>
        <v>Túi</v>
      </c>
      <c r="R3687" s="106">
        <v>10</v>
      </c>
      <c r="S3687" s="171"/>
      <c r="T3687" s="171">
        <f>VLOOKUP(VLOOKUP(G3687,Ma_KH!$A:$R,18,0)&amp;K3687,Gia_MB!$A:$F,6,0)</f>
        <v>46000</v>
      </c>
      <c r="U3687" s="172">
        <f t="shared" si="354"/>
        <v>460000</v>
      </c>
      <c r="V3687" s="171"/>
      <c r="W3687" s="173">
        <f t="shared" si="355"/>
        <v>0</v>
      </c>
      <c r="X3687" s="174" t="str">
        <f t="shared" si="356"/>
        <v>8</v>
      </c>
      <c r="Y3687" s="171"/>
      <c r="Z3687" s="172">
        <f t="shared" si="357"/>
        <v>36800</v>
      </c>
      <c r="AA3687" s="175">
        <f>VLOOKUP(G3687,Ma_KH!$A:$R,14,0)</f>
        <v>60</v>
      </c>
    </row>
    <row r="3688" spans="1:27" hidden="1" x14ac:dyDescent="0.25">
      <c r="A3688" s="176">
        <v>45994</v>
      </c>
      <c r="B3688" s="177">
        <v>4180783013</v>
      </c>
      <c r="C3688" s="178" t="s">
        <v>7767</v>
      </c>
      <c r="D3688" s="179">
        <v>45999</v>
      </c>
      <c r="E3688" s="180"/>
      <c r="F3688" s="178"/>
      <c r="G3688" s="32" t="s">
        <v>7883</v>
      </c>
      <c r="H3688" s="180"/>
      <c r="I3688" s="177" t="s">
        <v>8400</v>
      </c>
      <c r="J3688" s="182" t="s">
        <v>1771</v>
      </c>
      <c r="K3688" s="332" t="s">
        <v>30</v>
      </c>
      <c r="L3688" s="21" t="str">
        <f>VLOOKUP($K3688,TONG_SL!$A:$D,2,0)</f>
        <v>Gà muối 500g</v>
      </c>
      <c r="N3688" s="21" t="str">
        <f t="shared" si="353"/>
        <v>K-C6</v>
      </c>
      <c r="Q3688" s="21" t="str">
        <f>VLOOKUP(K3688,TONG_SL!$A:$D,3,0)</f>
        <v>Túi</v>
      </c>
      <c r="R3688" s="106">
        <v>6</v>
      </c>
      <c r="S3688" s="171"/>
      <c r="T3688" s="171">
        <f>VLOOKUP(VLOOKUP(G3688,Ma_KH!$A:$R,18,0)&amp;K3688,Gia_MB!$A:$F,6,0)</f>
        <v>111058</v>
      </c>
      <c r="U3688" s="172">
        <f t="shared" si="354"/>
        <v>666348</v>
      </c>
      <c r="V3688" s="171"/>
      <c r="W3688" s="173">
        <f t="shared" si="355"/>
        <v>0</v>
      </c>
      <c r="X3688" s="174" t="str">
        <f t="shared" si="356"/>
        <v>8</v>
      </c>
      <c r="Y3688" s="171"/>
      <c r="Z3688" s="172">
        <f t="shared" si="357"/>
        <v>53307.840000000004</v>
      </c>
      <c r="AA3688" s="175">
        <f>VLOOKUP(G3688,Ma_KH!$A:$R,14,0)</f>
        <v>60</v>
      </c>
    </row>
    <row r="3689" spans="1:27" hidden="1" x14ac:dyDescent="0.25">
      <c r="A3689" s="176">
        <v>45994</v>
      </c>
      <c r="B3689" s="177">
        <v>4180783013</v>
      </c>
      <c r="C3689" s="178" t="s">
        <v>7767</v>
      </c>
      <c r="D3689" s="179">
        <v>45999</v>
      </c>
      <c r="E3689" s="180"/>
      <c r="F3689" s="178"/>
      <c r="G3689" s="32" t="s">
        <v>7883</v>
      </c>
      <c r="H3689" s="180"/>
      <c r="I3689" s="177" t="s">
        <v>8400</v>
      </c>
      <c r="J3689" s="182" t="s">
        <v>1771</v>
      </c>
      <c r="K3689" s="332" t="s">
        <v>32</v>
      </c>
      <c r="L3689" s="21" t="str">
        <f>VLOOKUP($K3689,TONG_SL!$A:$D,2,0)</f>
        <v>Giò Tai Lưỡi Xào 250g</v>
      </c>
      <c r="N3689" s="21" t="str">
        <f t="shared" si="353"/>
        <v>K-C6</v>
      </c>
      <c r="Q3689" s="21" t="str">
        <f>VLOOKUP(K3689,TONG_SL!$A:$D,3,0)</f>
        <v>Túi</v>
      </c>
      <c r="R3689" s="106">
        <v>8</v>
      </c>
      <c r="S3689" s="171"/>
      <c r="T3689" s="171">
        <f>VLOOKUP(VLOOKUP(G3689,Ma_KH!$A:$R,18,0)&amp;K3689,Gia_MB!$A:$F,6,0)</f>
        <v>50182</v>
      </c>
      <c r="U3689" s="172">
        <f t="shared" si="354"/>
        <v>401456</v>
      </c>
      <c r="V3689" s="171"/>
      <c r="W3689" s="173">
        <f t="shared" si="355"/>
        <v>0</v>
      </c>
      <c r="X3689" s="174" t="str">
        <f t="shared" si="356"/>
        <v>8</v>
      </c>
      <c r="Y3689" s="171"/>
      <c r="Z3689" s="172">
        <f t="shared" si="357"/>
        <v>32116.48</v>
      </c>
      <c r="AA3689" s="175">
        <f>VLOOKUP(G3689,Ma_KH!$A:$R,14,0)</f>
        <v>60</v>
      </c>
    </row>
    <row r="3690" spans="1:27" hidden="1" x14ac:dyDescent="0.25">
      <c r="A3690" s="176">
        <v>45994</v>
      </c>
      <c r="B3690" s="177">
        <v>4180783013</v>
      </c>
      <c r="C3690" s="178" t="s">
        <v>7767</v>
      </c>
      <c r="D3690" s="179">
        <v>45999</v>
      </c>
      <c r="E3690" s="180"/>
      <c r="F3690" s="178"/>
      <c r="G3690" s="32" t="s">
        <v>7883</v>
      </c>
      <c r="H3690" s="180"/>
      <c r="I3690" s="177" t="s">
        <v>8400</v>
      </c>
      <c r="J3690" s="182" t="s">
        <v>1771</v>
      </c>
      <c r="K3690" s="332" t="s">
        <v>7154</v>
      </c>
      <c r="L3690" s="21" t="str">
        <f>VLOOKUP($K3690,TONG_SL!$A:$D,2,0)</f>
        <v>Chả cốm 300g</v>
      </c>
      <c r="N3690" s="21" t="str">
        <f t="shared" si="353"/>
        <v>K-C6</v>
      </c>
      <c r="Q3690" s="21" t="str">
        <f>VLOOKUP(K3690,TONG_SL!$A:$D,3,0)</f>
        <v>Túi</v>
      </c>
      <c r="R3690" s="106">
        <v>4</v>
      </c>
      <c r="S3690" s="171"/>
      <c r="T3690" s="171">
        <f>VLOOKUP(VLOOKUP(G3690,Ma_KH!$A:$R,18,0)&amp;K3690,Gia_MB!$A:$F,6,0)</f>
        <v>74250</v>
      </c>
      <c r="U3690" s="172">
        <f t="shared" si="354"/>
        <v>297000</v>
      </c>
      <c r="V3690" s="171"/>
      <c r="W3690" s="173">
        <f t="shared" si="355"/>
        <v>0</v>
      </c>
      <c r="X3690" s="174" t="str">
        <f t="shared" si="356"/>
        <v>8</v>
      </c>
      <c r="Y3690" s="171"/>
      <c r="Z3690" s="172">
        <f t="shared" si="357"/>
        <v>23760</v>
      </c>
      <c r="AA3690" s="175">
        <f>VLOOKUP(G3690,Ma_KH!$A:$R,14,0)</f>
        <v>60</v>
      </c>
    </row>
    <row r="3691" spans="1:27" hidden="1" x14ac:dyDescent="0.25">
      <c r="A3691" s="176">
        <v>45994</v>
      </c>
      <c r="B3691" s="177">
        <v>4180783013</v>
      </c>
      <c r="C3691" s="178" t="s">
        <v>7767</v>
      </c>
      <c r="D3691" s="179">
        <v>45999</v>
      </c>
      <c r="E3691" s="180"/>
      <c r="F3691" s="178"/>
      <c r="G3691" s="32" t="s">
        <v>7883</v>
      </c>
      <c r="H3691" s="180"/>
      <c r="I3691" s="177" t="s">
        <v>8400</v>
      </c>
      <c r="J3691" s="182" t="s">
        <v>1771</v>
      </c>
      <c r="K3691" s="332" t="s">
        <v>7153</v>
      </c>
      <c r="L3691" s="21" t="str">
        <f>VLOOKUP($K3691,TONG_SL!$A:$D,2,0)</f>
        <v>Tai heo muối 200g</v>
      </c>
      <c r="N3691" s="21" t="str">
        <f t="shared" si="353"/>
        <v>K-C6</v>
      </c>
      <c r="Q3691" s="21" t="str">
        <f>VLOOKUP(K3691,TONG_SL!$A:$D,3,0)</f>
        <v>Túi</v>
      </c>
      <c r="R3691" s="106">
        <v>6</v>
      </c>
      <c r="S3691" s="171"/>
      <c r="T3691" s="171">
        <f>VLOOKUP(VLOOKUP(G3691,Ma_KH!$A:$R,18,0)&amp;K3691,Gia_MB!$A:$F,6,0)</f>
        <v>55595</v>
      </c>
      <c r="U3691" s="172">
        <f t="shared" si="354"/>
        <v>333570</v>
      </c>
      <c r="V3691" s="171"/>
      <c r="W3691" s="173">
        <f t="shared" si="355"/>
        <v>0</v>
      </c>
      <c r="X3691" s="174" t="str">
        <f t="shared" si="356"/>
        <v>8</v>
      </c>
      <c r="Y3691" s="171"/>
      <c r="Z3691" s="172">
        <f t="shared" si="357"/>
        <v>26685.600000000002</v>
      </c>
      <c r="AA3691" s="175">
        <f>VLOOKUP(G3691,Ma_KH!$A:$R,14,0)</f>
        <v>60</v>
      </c>
    </row>
    <row r="3692" spans="1:27" hidden="1" x14ac:dyDescent="0.25">
      <c r="A3692" s="176">
        <v>45994</v>
      </c>
      <c r="B3692" s="177">
        <v>4180783013</v>
      </c>
      <c r="C3692" s="178" t="s">
        <v>7767</v>
      </c>
      <c r="D3692" s="179">
        <v>45999</v>
      </c>
      <c r="E3692" s="180"/>
      <c r="F3692" s="178"/>
      <c r="G3692" s="32" t="s">
        <v>7883</v>
      </c>
      <c r="H3692" s="180"/>
      <c r="I3692" s="177" t="s">
        <v>8400</v>
      </c>
      <c r="J3692" s="182" t="s">
        <v>1771</v>
      </c>
      <c r="K3692" s="332" t="s">
        <v>48</v>
      </c>
      <c r="L3692" s="21" t="str">
        <f>VLOOKUP($K3692,TONG_SL!$A:$D,2,0)</f>
        <v>Mọc Nấm Hương 250g</v>
      </c>
      <c r="N3692" s="21" t="str">
        <f t="shared" si="353"/>
        <v>K-C6</v>
      </c>
      <c r="Q3692" s="21" t="str">
        <f>VLOOKUP(K3692,TONG_SL!$A:$D,3,0)</f>
        <v>Túi</v>
      </c>
      <c r="R3692" s="106">
        <v>6</v>
      </c>
      <c r="S3692" s="171"/>
      <c r="T3692" s="171">
        <f>VLOOKUP(VLOOKUP(G3692,Ma_KH!$A:$R,18,0)&amp;K3692,Gia_MB!$A:$F,6,0)</f>
        <v>46000</v>
      </c>
      <c r="U3692" s="172">
        <f t="shared" si="354"/>
        <v>276000</v>
      </c>
      <c r="V3692" s="171"/>
      <c r="W3692" s="173">
        <f t="shared" si="355"/>
        <v>0</v>
      </c>
      <c r="X3692" s="174" t="str">
        <f t="shared" si="356"/>
        <v>8</v>
      </c>
      <c r="Y3692" s="171"/>
      <c r="Z3692" s="172">
        <f t="shared" si="357"/>
        <v>22080</v>
      </c>
      <c r="AA3692" s="175">
        <f>VLOOKUP(G3692,Ma_KH!$A:$R,14,0)</f>
        <v>60</v>
      </c>
    </row>
    <row r="3693" spans="1:27" hidden="1" x14ac:dyDescent="0.25">
      <c r="A3693" s="176">
        <v>45994</v>
      </c>
      <c r="B3693" s="177">
        <v>4180783013</v>
      </c>
      <c r="C3693" s="178" t="s">
        <v>7767</v>
      </c>
      <c r="D3693" s="179">
        <v>45999</v>
      </c>
      <c r="E3693" s="180"/>
      <c r="F3693" s="178"/>
      <c r="G3693" s="32" t="s">
        <v>7883</v>
      </c>
      <c r="H3693" s="180"/>
      <c r="I3693" s="177" t="s">
        <v>8400</v>
      </c>
      <c r="J3693" s="182" t="s">
        <v>1771</v>
      </c>
      <c r="K3693" s="332" t="s">
        <v>7187</v>
      </c>
      <c r="L3693" s="21" t="str">
        <f>VLOOKUP($K3693,TONG_SL!$A:$D,2,0)</f>
        <v>Chân giò heo muối 300g</v>
      </c>
      <c r="N3693" s="21" t="str">
        <f t="shared" si="353"/>
        <v>K-C6</v>
      </c>
      <c r="Q3693" s="21" t="str">
        <f>VLOOKUP(K3693,TONG_SL!$A:$D,3,0)</f>
        <v>Túi</v>
      </c>
      <c r="R3693" s="106">
        <v>4</v>
      </c>
      <c r="S3693" s="171"/>
      <c r="T3693" s="171">
        <f>VLOOKUP(VLOOKUP(G3693,Ma_KH!$A:$R,18,0)&amp;K3693,Gia_MB!$A:$F,6,0)</f>
        <v>73431</v>
      </c>
      <c r="U3693" s="172">
        <f t="shared" si="354"/>
        <v>293724</v>
      </c>
      <c r="V3693" s="171"/>
      <c r="W3693" s="173">
        <f t="shared" si="355"/>
        <v>0</v>
      </c>
      <c r="X3693" s="174" t="str">
        <f t="shared" si="356"/>
        <v>8</v>
      </c>
      <c r="Y3693" s="171"/>
      <c r="Z3693" s="172">
        <f t="shared" si="357"/>
        <v>23497.920000000002</v>
      </c>
      <c r="AA3693" s="175">
        <f>VLOOKUP(G3693,Ma_KH!$A:$R,14,0)</f>
        <v>60</v>
      </c>
    </row>
    <row r="3694" spans="1:27" hidden="1" x14ac:dyDescent="0.25">
      <c r="A3694" s="176">
        <v>45997</v>
      </c>
      <c r="B3694" s="177">
        <v>4180961820</v>
      </c>
      <c r="C3694" s="178" t="s">
        <v>7767</v>
      </c>
      <c r="D3694" s="179">
        <v>45999</v>
      </c>
      <c r="E3694" s="180"/>
      <c r="F3694" s="178"/>
      <c r="G3694" s="32" t="s">
        <v>7883</v>
      </c>
      <c r="H3694" s="180"/>
      <c r="I3694" s="177" t="s">
        <v>8401</v>
      </c>
      <c r="J3694" s="182" t="s">
        <v>1771</v>
      </c>
      <c r="K3694" s="332" t="s">
        <v>48</v>
      </c>
      <c r="L3694" s="21" t="str">
        <f>VLOOKUP($K3694,TONG_SL!$A:$D,2,0)</f>
        <v>Mọc Nấm Hương 250g</v>
      </c>
      <c r="N3694" s="21" t="str">
        <f t="shared" si="353"/>
        <v>K-C6</v>
      </c>
      <c r="Q3694" s="21" t="str">
        <f>VLOOKUP(K3694,TONG_SL!$A:$D,3,0)</f>
        <v>Túi</v>
      </c>
      <c r="R3694" s="106">
        <v>15</v>
      </c>
      <c r="S3694" s="171"/>
      <c r="T3694" s="171">
        <f>VLOOKUP(VLOOKUP(G3694,Ma_KH!$A:$R,18,0)&amp;K3694,Gia_MB!$A:$F,6,0)</f>
        <v>46000</v>
      </c>
      <c r="U3694" s="172">
        <f t="shared" si="354"/>
        <v>690000</v>
      </c>
      <c r="V3694" s="171"/>
      <c r="W3694" s="173">
        <f t="shared" si="355"/>
        <v>0</v>
      </c>
      <c r="X3694" s="174" t="str">
        <f t="shared" si="356"/>
        <v>8</v>
      </c>
      <c r="Y3694" s="171"/>
      <c r="Z3694" s="172">
        <f t="shared" si="357"/>
        <v>55200</v>
      </c>
      <c r="AA3694" s="175">
        <f>VLOOKUP(G3694,Ma_KH!$A:$R,14,0)</f>
        <v>60</v>
      </c>
    </row>
    <row r="3695" spans="1:27" hidden="1" x14ac:dyDescent="0.25">
      <c r="A3695" s="176">
        <v>45997</v>
      </c>
      <c r="B3695" s="177">
        <v>4180961820</v>
      </c>
      <c r="C3695" s="178" t="s">
        <v>7767</v>
      </c>
      <c r="D3695" s="179">
        <v>45999</v>
      </c>
      <c r="E3695" s="180"/>
      <c r="F3695" s="178"/>
      <c r="G3695" s="32" t="s">
        <v>7883</v>
      </c>
      <c r="H3695" s="180"/>
      <c r="I3695" s="177" t="s">
        <v>8401</v>
      </c>
      <c r="J3695" s="182" t="s">
        <v>1771</v>
      </c>
      <c r="K3695" s="332" t="s">
        <v>32</v>
      </c>
      <c r="L3695" s="21" t="str">
        <f>VLOOKUP($K3695,TONG_SL!$A:$D,2,0)</f>
        <v>Giò Tai Lưỡi Xào 250g</v>
      </c>
      <c r="N3695" s="21" t="str">
        <f t="shared" si="353"/>
        <v>K-C6</v>
      </c>
      <c r="Q3695" s="21" t="str">
        <f>VLOOKUP(K3695,TONG_SL!$A:$D,3,0)</f>
        <v>Túi</v>
      </c>
      <c r="R3695" s="106">
        <v>12</v>
      </c>
      <c r="S3695" s="171"/>
      <c r="T3695" s="171">
        <f>VLOOKUP(VLOOKUP(G3695,Ma_KH!$A:$R,18,0)&amp;K3695,Gia_MB!$A:$F,6,0)</f>
        <v>50182</v>
      </c>
      <c r="U3695" s="172">
        <f t="shared" si="354"/>
        <v>602184</v>
      </c>
      <c r="V3695" s="171"/>
      <c r="W3695" s="173">
        <f t="shared" si="355"/>
        <v>0</v>
      </c>
      <c r="X3695" s="174" t="str">
        <f t="shared" si="356"/>
        <v>8</v>
      </c>
      <c r="Y3695" s="171"/>
      <c r="Z3695" s="172">
        <f t="shared" si="357"/>
        <v>48174.720000000001</v>
      </c>
      <c r="AA3695" s="175">
        <f>VLOOKUP(G3695,Ma_KH!$A:$R,14,0)</f>
        <v>60</v>
      </c>
    </row>
    <row r="3696" spans="1:27" hidden="1" x14ac:dyDescent="0.25">
      <c r="A3696" s="176">
        <v>45997</v>
      </c>
      <c r="B3696" s="177">
        <v>4180961820</v>
      </c>
      <c r="C3696" s="178" t="s">
        <v>7767</v>
      </c>
      <c r="D3696" s="179">
        <v>45999</v>
      </c>
      <c r="E3696" s="180"/>
      <c r="F3696" s="178"/>
      <c r="G3696" s="32" t="s">
        <v>7883</v>
      </c>
      <c r="H3696" s="180"/>
      <c r="I3696" s="177" t="s">
        <v>8401</v>
      </c>
      <c r="J3696" s="182" t="s">
        <v>1771</v>
      </c>
      <c r="K3696" s="332" t="s">
        <v>7154</v>
      </c>
      <c r="L3696" s="21" t="str">
        <f>VLOOKUP($K3696,TONG_SL!$A:$D,2,0)</f>
        <v>Chả cốm 300g</v>
      </c>
      <c r="N3696" s="21" t="str">
        <f t="shared" si="353"/>
        <v>K-C6</v>
      </c>
      <c r="Q3696" s="21" t="str">
        <f>VLOOKUP(K3696,TONG_SL!$A:$D,3,0)</f>
        <v>Túi</v>
      </c>
      <c r="R3696" s="106">
        <v>3</v>
      </c>
      <c r="S3696" s="171"/>
      <c r="T3696" s="171">
        <f>VLOOKUP(VLOOKUP(G3696,Ma_KH!$A:$R,18,0)&amp;K3696,Gia_MB!$A:$F,6,0)</f>
        <v>74250</v>
      </c>
      <c r="U3696" s="172">
        <f t="shared" si="354"/>
        <v>222750</v>
      </c>
      <c r="V3696" s="171"/>
      <c r="W3696" s="173">
        <f t="shared" si="355"/>
        <v>0</v>
      </c>
      <c r="X3696" s="174" t="str">
        <f t="shared" si="356"/>
        <v>8</v>
      </c>
      <c r="Y3696" s="171"/>
      <c r="Z3696" s="172">
        <f t="shared" si="357"/>
        <v>17820</v>
      </c>
      <c r="AA3696" s="175">
        <f>VLOOKUP(G3696,Ma_KH!$A:$R,14,0)</f>
        <v>60</v>
      </c>
    </row>
    <row r="3697" spans="1:27" hidden="1" x14ac:dyDescent="0.25">
      <c r="A3697" s="176">
        <v>45997</v>
      </c>
      <c r="B3697" s="177">
        <v>4180961820</v>
      </c>
      <c r="C3697" s="178" t="s">
        <v>7767</v>
      </c>
      <c r="D3697" s="179">
        <v>45999</v>
      </c>
      <c r="E3697" s="180"/>
      <c r="F3697" s="178"/>
      <c r="G3697" s="32" t="s">
        <v>7883</v>
      </c>
      <c r="H3697" s="180"/>
      <c r="I3697" s="177" t="s">
        <v>8401</v>
      </c>
      <c r="J3697" s="182" t="s">
        <v>1771</v>
      </c>
      <c r="K3697" s="332" t="s">
        <v>7775</v>
      </c>
      <c r="L3697" s="21" t="str">
        <f>VLOOKUP($K3697,TONG_SL!$A:$D,2,0)</f>
        <v>Chả nướng 300g</v>
      </c>
      <c r="N3697" s="21" t="str">
        <f t="shared" si="353"/>
        <v>K-C6</v>
      </c>
      <c r="Q3697" s="21" t="str">
        <f>VLOOKUP(K3697,TONG_SL!$A:$D,3,0)</f>
        <v>Túi</v>
      </c>
      <c r="R3697" s="106">
        <v>10</v>
      </c>
      <c r="S3697" s="171"/>
      <c r="T3697" s="171">
        <f>VLOOKUP(VLOOKUP(G3697,Ma_KH!$A:$R,18,0)&amp;K3697,Gia_MB!$A:$F,6,0)</f>
        <v>70950</v>
      </c>
      <c r="U3697" s="172">
        <f t="shared" si="354"/>
        <v>709500</v>
      </c>
      <c r="V3697" s="171"/>
      <c r="W3697" s="173">
        <f t="shared" si="355"/>
        <v>0</v>
      </c>
      <c r="X3697" s="174" t="str">
        <f t="shared" si="356"/>
        <v>8</v>
      </c>
      <c r="Y3697" s="171"/>
      <c r="Z3697" s="172">
        <f t="shared" si="357"/>
        <v>56760</v>
      </c>
      <c r="AA3697" s="175">
        <f>VLOOKUP(G3697,Ma_KH!$A:$R,14,0)</f>
        <v>60</v>
      </c>
    </row>
    <row r="3698" spans="1:27" hidden="1" x14ac:dyDescent="0.25">
      <c r="A3698" s="176">
        <v>45997</v>
      </c>
      <c r="B3698" s="177">
        <v>4180961820</v>
      </c>
      <c r="C3698" s="178" t="s">
        <v>7767</v>
      </c>
      <c r="D3698" s="179">
        <v>45999</v>
      </c>
      <c r="E3698" s="180"/>
      <c r="F3698" s="178"/>
      <c r="G3698" s="32" t="s">
        <v>7883</v>
      </c>
      <c r="H3698" s="180"/>
      <c r="I3698" s="177" t="s">
        <v>8401</v>
      </c>
      <c r="J3698" s="182" t="s">
        <v>1771</v>
      </c>
      <c r="K3698" s="332" t="s">
        <v>7153</v>
      </c>
      <c r="L3698" s="21" t="str">
        <f>VLOOKUP($K3698,TONG_SL!$A:$D,2,0)</f>
        <v>Tai heo muối 200g</v>
      </c>
      <c r="N3698" s="21" t="str">
        <f t="shared" si="353"/>
        <v>K-C6</v>
      </c>
      <c r="Q3698" s="21" t="str">
        <f>VLOOKUP(K3698,TONG_SL!$A:$D,3,0)</f>
        <v>Túi</v>
      </c>
      <c r="R3698" s="106">
        <v>3</v>
      </c>
      <c r="S3698" s="171"/>
      <c r="T3698" s="171">
        <f>VLOOKUP(VLOOKUP(G3698,Ma_KH!$A:$R,18,0)&amp;K3698,Gia_MB!$A:$F,6,0)</f>
        <v>55595</v>
      </c>
      <c r="U3698" s="172">
        <f t="shared" si="354"/>
        <v>166785</v>
      </c>
      <c r="V3698" s="171"/>
      <c r="W3698" s="173">
        <f t="shared" si="355"/>
        <v>0</v>
      </c>
      <c r="X3698" s="174" t="str">
        <f t="shared" si="356"/>
        <v>8</v>
      </c>
      <c r="Y3698" s="171"/>
      <c r="Z3698" s="172">
        <f t="shared" si="357"/>
        <v>13342.800000000001</v>
      </c>
      <c r="AA3698" s="175">
        <f>VLOOKUP(G3698,Ma_KH!$A:$R,14,0)</f>
        <v>60</v>
      </c>
    </row>
    <row r="3699" spans="1:27" hidden="1" x14ac:dyDescent="0.25">
      <c r="A3699" s="176">
        <v>45997</v>
      </c>
      <c r="B3699" s="177">
        <v>4180961820</v>
      </c>
      <c r="C3699" s="178" t="s">
        <v>7767</v>
      </c>
      <c r="D3699" s="179">
        <v>45999</v>
      </c>
      <c r="E3699" s="180"/>
      <c r="F3699" s="178"/>
      <c r="G3699" s="32" t="s">
        <v>7883</v>
      </c>
      <c r="H3699" s="180"/>
      <c r="I3699" s="177" t="s">
        <v>8401</v>
      </c>
      <c r="J3699" s="182" t="s">
        <v>1771</v>
      </c>
      <c r="K3699" s="332" t="s">
        <v>30</v>
      </c>
      <c r="L3699" s="21" t="str">
        <f>VLOOKUP($K3699,TONG_SL!$A:$D,2,0)</f>
        <v>Gà muối 500g</v>
      </c>
      <c r="N3699" s="21" t="str">
        <f t="shared" si="353"/>
        <v>K-C6</v>
      </c>
      <c r="Q3699" s="21" t="str">
        <f>VLOOKUP(K3699,TONG_SL!$A:$D,3,0)</f>
        <v>Túi</v>
      </c>
      <c r="R3699" s="106">
        <v>3</v>
      </c>
      <c r="S3699" s="171"/>
      <c r="T3699" s="171">
        <f>VLOOKUP(VLOOKUP(G3699,Ma_KH!$A:$R,18,0)&amp;K3699,Gia_MB!$A:$F,6,0)</f>
        <v>111058</v>
      </c>
      <c r="U3699" s="172">
        <f t="shared" si="354"/>
        <v>333174</v>
      </c>
      <c r="V3699" s="171"/>
      <c r="W3699" s="173">
        <f t="shared" si="355"/>
        <v>0</v>
      </c>
      <c r="X3699" s="174" t="str">
        <f t="shared" si="356"/>
        <v>8</v>
      </c>
      <c r="Y3699" s="171"/>
      <c r="Z3699" s="172">
        <f t="shared" si="357"/>
        <v>26653.920000000002</v>
      </c>
      <c r="AA3699" s="175">
        <f>VLOOKUP(G3699,Ma_KH!$A:$R,14,0)</f>
        <v>60</v>
      </c>
    </row>
    <row r="3700" spans="1:27" hidden="1" x14ac:dyDescent="0.25">
      <c r="A3700" s="176">
        <v>45997</v>
      </c>
      <c r="B3700" s="177">
        <v>4180961820</v>
      </c>
      <c r="C3700" s="178" t="s">
        <v>7767</v>
      </c>
      <c r="D3700" s="179">
        <v>45999</v>
      </c>
      <c r="E3700" s="180"/>
      <c r="F3700" s="178"/>
      <c r="G3700" s="32" t="s">
        <v>7883</v>
      </c>
      <c r="H3700" s="180"/>
      <c r="I3700" s="177" t="s">
        <v>8401</v>
      </c>
      <c r="J3700" s="182" t="s">
        <v>1771</v>
      </c>
      <c r="K3700" s="332" t="s">
        <v>7187</v>
      </c>
      <c r="L3700" s="21" t="str">
        <f>VLOOKUP($K3700,TONG_SL!$A:$D,2,0)</f>
        <v>Chân giò heo muối 300g</v>
      </c>
      <c r="N3700" s="21" t="str">
        <f t="shared" si="353"/>
        <v>K-C6</v>
      </c>
      <c r="Q3700" s="21" t="str">
        <f>VLOOKUP(K3700,TONG_SL!$A:$D,3,0)</f>
        <v>Túi</v>
      </c>
      <c r="R3700" s="106">
        <v>16</v>
      </c>
      <c r="S3700" s="171"/>
      <c r="T3700" s="171">
        <f>VLOOKUP(VLOOKUP(G3700,Ma_KH!$A:$R,18,0)&amp;K3700,Gia_MB!$A:$F,6,0)</f>
        <v>73431</v>
      </c>
      <c r="U3700" s="172">
        <f t="shared" si="354"/>
        <v>1174896</v>
      </c>
      <c r="V3700" s="171"/>
      <c r="W3700" s="173">
        <f t="shared" si="355"/>
        <v>0</v>
      </c>
      <c r="X3700" s="174" t="str">
        <f t="shared" si="356"/>
        <v>8</v>
      </c>
      <c r="Y3700" s="171"/>
      <c r="Z3700" s="172">
        <f t="shared" si="357"/>
        <v>93991.680000000008</v>
      </c>
      <c r="AA3700" s="175">
        <f>VLOOKUP(G3700,Ma_KH!$A:$R,14,0)</f>
        <v>60</v>
      </c>
    </row>
    <row r="3701" spans="1:27" hidden="1" x14ac:dyDescent="0.25">
      <c r="A3701" s="176">
        <v>45994</v>
      </c>
      <c r="B3701" s="177">
        <v>4180785767</v>
      </c>
      <c r="C3701" s="178" t="s">
        <v>7767</v>
      </c>
      <c r="D3701" s="179">
        <v>45999</v>
      </c>
      <c r="E3701" s="180"/>
      <c r="F3701" s="178"/>
      <c r="G3701" s="32" t="s">
        <v>7883</v>
      </c>
      <c r="H3701" s="180"/>
      <c r="I3701" s="177" t="s">
        <v>8402</v>
      </c>
      <c r="J3701" s="182" t="s">
        <v>1771</v>
      </c>
      <c r="K3701" s="332" t="s">
        <v>7187</v>
      </c>
      <c r="L3701" s="21" t="str">
        <f>VLOOKUP($K3701,TONG_SL!$A:$D,2,0)</f>
        <v>Chân giò heo muối 300g</v>
      </c>
      <c r="N3701" s="21" t="str">
        <f t="shared" si="353"/>
        <v>K-C6</v>
      </c>
      <c r="Q3701" s="21" t="str">
        <f>VLOOKUP(K3701,TONG_SL!$A:$D,3,0)</f>
        <v>Túi</v>
      </c>
      <c r="R3701" s="106">
        <v>14</v>
      </c>
      <c r="S3701" s="171"/>
      <c r="T3701" s="171">
        <f>VLOOKUP(VLOOKUP(G3701,Ma_KH!$A:$R,18,0)&amp;K3701,Gia_MB!$A:$F,6,0)</f>
        <v>73431</v>
      </c>
      <c r="U3701" s="172">
        <f t="shared" si="354"/>
        <v>1028034</v>
      </c>
      <c r="V3701" s="171"/>
      <c r="W3701" s="173">
        <f t="shared" si="355"/>
        <v>0</v>
      </c>
      <c r="X3701" s="174" t="str">
        <f t="shared" si="356"/>
        <v>8</v>
      </c>
      <c r="Y3701" s="171"/>
      <c r="Z3701" s="172">
        <f t="shared" si="357"/>
        <v>82242.720000000001</v>
      </c>
      <c r="AA3701" s="175">
        <f>VLOOKUP(G3701,Ma_KH!$A:$R,14,0)</f>
        <v>60</v>
      </c>
    </row>
    <row r="3702" spans="1:27" hidden="1" x14ac:dyDescent="0.25">
      <c r="A3702" s="176">
        <v>45994</v>
      </c>
      <c r="B3702" s="177">
        <v>4180785767</v>
      </c>
      <c r="C3702" s="178" t="s">
        <v>7767</v>
      </c>
      <c r="D3702" s="179">
        <v>45999</v>
      </c>
      <c r="E3702" s="180"/>
      <c r="F3702" s="178"/>
      <c r="G3702" s="32" t="s">
        <v>7883</v>
      </c>
      <c r="H3702" s="180"/>
      <c r="I3702" s="177" t="s">
        <v>8402</v>
      </c>
      <c r="J3702" s="182" t="s">
        <v>1771</v>
      </c>
      <c r="K3702" s="332" t="s">
        <v>48</v>
      </c>
      <c r="L3702" s="21" t="str">
        <f>VLOOKUP($K3702,TONG_SL!$A:$D,2,0)</f>
        <v>Mọc Nấm Hương 250g</v>
      </c>
      <c r="N3702" s="21" t="str">
        <f t="shared" si="353"/>
        <v>K-C6</v>
      </c>
      <c r="Q3702" s="21" t="str">
        <f>VLOOKUP(K3702,TONG_SL!$A:$D,3,0)</f>
        <v>Túi</v>
      </c>
      <c r="R3702" s="106">
        <v>12</v>
      </c>
      <c r="S3702" s="171"/>
      <c r="T3702" s="171">
        <f>VLOOKUP(VLOOKUP(G3702,Ma_KH!$A:$R,18,0)&amp;K3702,Gia_MB!$A:$F,6,0)</f>
        <v>46000</v>
      </c>
      <c r="U3702" s="172">
        <f t="shared" si="354"/>
        <v>552000</v>
      </c>
      <c r="V3702" s="171"/>
      <c r="W3702" s="173">
        <f t="shared" si="355"/>
        <v>0</v>
      </c>
      <c r="X3702" s="174" t="str">
        <f t="shared" si="356"/>
        <v>8</v>
      </c>
      <c r="Y3702" s="171"/>
      <c r="Z3702" s="172">
        <f t="shared" si="357"/>
        <v>44160</v>
      </c>
      <c r="AA3702" s="175">
        <f>VLOOKUP(G3702,Ma_KH!$A:$R,14,0)</f>
        <v>60</v>
      </c>
    </row>
    <row r="3703" spans="1:27" hidden="1" x14ac:dyDescent="0.25">
      <c r="A3703" s="176">
        <v>45994</v>
      </c>
      <c r="B3703" s="177">
        <v>4180785767</v>
      </c>
      <c r="C3703" s="178" t="s">
        <v>7767</v>
      </c>
      <c r="D3703" s="179">
        <v>45999</v>
      </c>
      <c r="E3703" s="180"/>
      <c r="F3703" s="178"/>
      <c r="G3703" s="32" t="s">
        <v>7883</v>
      </c>
      <c r="H3703" s="180"/>
      <c r="I3703" s="177" t="s">
        <v>8402</v>
      </c>
      <c r="J3703" s="182" t="s">
        <v>1771</v>
      </c>
      <c r="K3703" s="332" t="s">
        <v>7154</v>
      </c>
      <c r="L3703" s="21" t="str">
        <f>VLOOKUP($K3703,TONG_SL!$A:$D,2,0)</f>
        <v>Chả cốm 300g</v>
      </c>
      <c r="N3703" s="21" t="str">
        <f t="shared" si="353"/>
        <v>K-C6</v>
      </c>
      <c r="Q3703" s="21" t="str">
        <f>VLOOKUP(K3703,TONG_SL!$A:$D,3,0)</f>
        <v>Túi</v>
      </c>
      <c r="R3703" s="106">
        <v>8</v>
      </c>
      <c r="S3703" s="171"/>
      <c r="T3703" s="171">
        <f>VLOOKUP(VLOOKUP(G3703,Ma_KH!$A:$R,18,0)&amp;K3703,Gia_MB!$A:$F,6,0)</f>
        <v>74250</v>
      </c>
      <c r="U3703" s="172">
        <f t="shared" si="354"/>
        <v>594000</v>
      </c>
      <c r="V3703" s="171"/>
      <c r="W3703" s="173">
        <f t="shared" si="355"/>
        <v>0</v>
      </c>
      <c r="X3703" s="174" t="str">
        <f t="shared" si="356"/>
        <v>8</v>
      </c>
      <c r="Y3703" s="171"/>
      <c r="Z3703" s="172">
        <f t="shared" si="357"/>
        <v>47520</v>
      </c>
      <c r="AA3703" s="175">
        <f>VLOOKUP(G3703,Ma_KH!$A:$R,14,0)</f>
        <v>60</v>
      </c>
    </row>
    <row r="3704" spans="1:27" hidden="1" x14ac:dyDescent="0.25">
      <c r="A3704" s="176">
        <v>45994</v>
      </c>
      <c r="B3704" s="177">
        <v>4180785767</v>
      </c>
      <c r="C3704" s="178" t="s">
        <v>7767</v>
      </c>
      <c r="D3704" s="179">
        <v>45999</v>
      </c>
      <c r="E3704" s="180"/>
      <c r="F3704" s="178"/>
      <c r="G3704" s="32" t="s">
        <v>7883</v>
      </c>
      <c r="H3704" s="180"/>
      <c r="I3704" s="177" t="s">
        <v>8402</v>
      </c>
      <c r="J3704" s="182" t="s">
        <v>1771</v>
      </c>
      <c r="K3704" s="332" t="s">
        <v>32</v>
      </c>
      <c r="L3704" s="21" t="str">
        <f>VLOOKUP($K3704,TONG_SL!$A:$D,2,0)</f>
        <v>Giò Tai Lưỡi Xào 250g</v>
      </c>
      <c r="N3704" s="21" t="str">
        <f t="shared" si="353"/>
        <v>K-C6</v>
      </c>
      <c r="Q3704" s="21" t="str">
        <f>VLOOKUP(K3704,TONG_SL!$A:$D,3,0)</f>
        <v>Túi</v>
      </c>
      <c r="R3704" s="106">
        <v>4</v>
      </c>
      <c r="S3704" s="171"/>
      <c r="T3704" s="171">
        <f>VLOOKUP(VLOOKUP(G3704,Ma_KH!$A:$R,18,0)&amp;K3704,Gia_MB!$A:$F,6,0)</f>
        <v>50182</v>
      </c>
      <c r="U3704" s="172">
        <f t="shared" si="354"/>
        <v>200728</v>
      </c>
      <c r="V3704" s="171"/>
      <c r="W3704" s="173">
        <f t="shared" si="355"/>
        <v>0</v>
      </c>
      <c r="X3704" s="174" t="str">
        <f t="shared" si="356"/>
        <v>8</v>
      </c>
      <c r="Y3704" s="171"/>
      <c r="Z3704" s="172">
        <f t="shared" si="357"/>
        <v>16058.24</v>
      </c>
      <c r="AA3704" s="175">
        <f>VLOOKUP(G3704,Ma_KH!$A:$R,14,0)</f>
        <v>60</v>
      </c>
    </row>
    <row r="3705" spans="1:27" hidden="1" x14ac:dyDescent="0.25">
      <c r="A3705" s="176">
        <v>45994</v>
      </c>
      <c r="B3705" s="177">
        <v>4180785767</v>
      </c>
      <c r="C3705" s="178" t="s">
        <v>7767</v>
      </c>
      <c r="D3705" s="179">
        <v>45999</v>
      </c>
      <c r="E3705" s="180"/>
      <c r="F3705" s="178"/>
      <c r="G3705" s="32" t="s">
        <v>7883</v>
      </c>
      <c r="H3705" s="180"/>
      <c r="I3705" s="177" t="s">
        <v>8402</v>
      </c>
      <c r="J3705" s="182" t="s">
        <v>1771</v>
      </c>
      <c r="K3705" s="332" t="s">
        <v>7197</v>
      </c>
      <c r="L3705" s="21" t="str">
        <f>VLOOKUP($K3705,TONG_SL!$A:$D,2,0)</f>
        <v>Gà muối 500g</v>
      </c>
      <c r="N3705" s="21" t="str">
        <f t="shared" si="353"/>
        <v>K-C6</v>
      </c>
      <c r="Q3705" s="21" t="str">
        <f>VLOOKUP(K3705,TONG_SL!$A:$D,3,0)</f>
        <v>Túi</v>
      </c>
      <c r="R3705" s="106">
        <v>2</v>
      </c>
      <c r="S3705" s="171"/>
      <c r="T3705" s="171">
        <f>VLOOKUP(VLOOKUP(G3705,Ma_KH!$A:$R,18,0)&amp;K3705,Gia_MB!$A:$F,6,0)</f>
        <v>111058</v>
      </c>
      <c r="U3705" s="172">
        <f t="shared" si="354"/>
        <v>222116</v>
      </c>
      <c r="V3705" s="171"/>
      <c r="W3705" s="173">
        <f t="shared" si="355"/>
        <v>0</v>
      </c>
      <c r="X3705" s="174" t="str">
        <f t="shared" si="356"/>
        <v>8</v>
      </c>
      <c r="Y3705" s="171"/>
      <c r="Z3705" s="172">
        <f t="shared" si="357"/>
        <v>17769.28</v>
      </c>
      <c r="AA3705" s="175">
        <f>VLOOKUP(G3705,Ma_KH!$A:$R,14,0)</f>
        <v>60</v>
      </c>
    </row>
    <row r="3706" spans="1:27" hidden="1" x14ac:dyDescent="0.25">
      <c r="A3706" s="176">
        <v>45994</v>
      </c>
      <c r="B3706" s="177">
        <v>4180783858</v>
      </c>
      <c r="C3706" s="178" t="s">
        <v>7767</v>
      </c>
      <c r="D3706" s="179">
        <v>45999</v>
      </c>
      <c r="E3706" s="180"/>
      <c r="F3706" s="178"/>
      <c r="G3706" s="32" t="s">
        <v>7883</v>
      </c>
      <c r="H3706" s="180"/>
      <c r="I3706" s="177" t="s">
        <v>8403</v>
      </c>
      <c r="J3706" s="182" t="s">
        <v>1771</v>
      </c>
      <c r="K3706" s="332" t="s">
        <v>7187</v>
      </c>
      <c r="L3706" s="21" t="str">
        <f>VLOOKUP($K3706,TONG_SL!$A:$D,2,0)</f>
        <v>Chân giò heo muối 300g</v>
      </c>
      <c r="N3706" s="21" t="str">
        <f t="shared" si="353"/>
        <v>K-C6</v>
      </c>
      <c r="Q3706" s="21" t="str">
        <f>VLOOKUP(K3706,TONG_SL!$A:$D,3,0)</f>
        <v>Túi</v>
      </c>
      <c r="R3706" s="106">
        <v>6</v>
      </c>
      <c r="S3706" s="171"/>
      <c r="T3706" s="171">
        <f>VLOOKUP(VLOOKUP(G3706,Ma_KH!$A:$R,18,0)&amp;K3706,Gia_MB!$A:$F,6,0)</f>
        <v>73431</v>
      </c>
      <c r="U3706" s="172">
        <f t="shared" si="354"/>
        <v>440586</v>
      </c>
      <c r="V3706" s="171"/>
      <c r="W3706" s="173">
        <f t="shared" si="355"/>
        <v>0</v>
      </c>
      <c r="X3706" s="174" t="str">
        <f t="shared" si="356"/>
        <v>8</v>
      </c>
      <c r="Y3706" s="171"/>
      <c r="Z3706" s="172">
        <f t="shared" si="357"/>
        <v>35246.879999999997</v>
      </c>
      <c r="AA3706" s="175">
        <f>VLOOKUP(G3706,Ma_KH!$A:$R,14,0)</f>
        <v>60</v>
      </c>
    </row>
    <row r="3707" spans="1:27" hidden="1" x14ac:dyDescent="0.25">
      <c r="A3707" s="176">
        <v>45994</v>
      </c>
      <c r="B3707" s="177">
        <v>4180783858</v>
      </c>
      <c r="C3707" s="178" t="s">
        <v>7767</v>
      </c>
      <c r="D3707" s="179">
        <v>45999</v>
      </c>
      <c r="E3707" s="180"/>
      <c r="F3707" s="178"/>
      <c r="G3707" s="32" t="s">
        <v>7883</v>
      </c>
      <c r="H3707" s="180"/>
      <c r="I3707" s="177" t="s">
        <v>8403</v>
      </c>
      <c r="J3707" s="182" t="s">
        <v>1771</v>
      </c>
      <c r="K3707" s="332" t="s">
        <v>7153</v>
      </c>
      <c r="L3707" s="21" t="str">
        <f>VLOOKUP($K3707,TONG_SL!$A:$D,2,0)</f>
        <v>Tai heo muối 200g</v>
      </c>
      <c r="N3707" s="21" t="str">
        <f t="shared" si="353"/>
        <v>K-C6</v>
      </c>
      <c r="Q3707" s="21" t="str">
        <f>VLOOKUP(K3707,TONG_SL!$A:$D,3,0)</f>
        <v>Túi</v>
      </c>
      <c r="R3707" s="106">
        <v>4</v>
      </c>
      <c r="S3707" s="171"/>
      <c r="T3707" s="171">
        <f>VLOOKUP(VLOOKUP(G3707,Ma_KH!$A:$R,18,0)&amp;K3707,Gia_MB!$A:$F,6,0)</f>
        <v>55595</v>
      </c>
      <c r="U3707" s="172">
        <f t="shared" si="354"/>
        <v>222380</v>
      </c>
      <c r="V3707" s="171"/>
      <c r="W3707" s="173">
        <f t="shared" si="355"/>
        <v>0</v>
      </c>
      <c r="X3707" s="174" t="str">
        <f t="shared" si="356"/>
        <v>8</v>
      </c>
      <c r="Y3707" s="171"/>
      <c r="Z3707" s="172">
        <f t="shared" si="357"/>
        <v>17790.400000000001</v>
      </c>
      <c r="AA3707" s="175">
        <f>VLOOKUP(G3707,Ma_KH!$A:$R,14,0)</f>
        <v>60</v>
      </c>
    </row>
    <row r="3708" spans="1:27" hidden="1" x14ac:dyDescent="0.25">
      <c r="A3708" s="176">
        <v>45994</v>
      </c>
      <c r="B3708" s="177">
        <v>4180783858</v>
      </c>
      <c r="C3708" s="178" t="s">
        <v>7767</v>
      </c>
      <c r="D3708" s="179">
        <v>45999</v>
      </c>
      <c r="E3708" s="180"/>
      <c r="F3708" s="178"/>
      <c r="G3708" s="32" t="s">
        <v>7883</v>
      </c>
      <c r="H3708" s="180"/>
      <c r="I3708" s="177" t="s">
        <v>8403</v>
      </c>
      <c r="J3708" s="182" t="s">
        <v>1771</v>
      </c>
      <c r="K3708" s="332" t="s">
        <v>7154</v>
      </c>
      <c r="L3708" s="21" t="str">
        <f>VLOOKUP($K3708,TONG_SL!$A:$D,2,0)</f>
        <v>Chả cốm 300g</v>
      </c>
      <c r="N3708" s="21" t="str">
        <f t="shared" si="353"/>
        <v>K-C6</v>
      </c>
      <c r="Q3708" s="21" t="str">
        <f>VLOOKUP(K3708,TONG_SL!$A:$D,3,0)</f>
        <v>Túi</v>
      </c>
      <c r="R3708" s="106">
        <v>6</v>
      </c>
      <c r="S3708" s="171"/>
      <c r="T3708" s="171">
        <f>VLOOKUP(VLOOKUP(G3708,Ma_KH!$A:$R,18,0)&amp;K3708,Gia_MB!$A:$F,6,0)</f>
        <v>74250</v>
      </c>
      <c r="U3708" s="172">
        <f t="shared" si="354"/>
        <v>445500</v>
      </c>
      <c r="V3708" s="171"/>
      <c r="W3708" s="173">
        <f t="shared" si="355"/>
        <v>0</v>
      </c>
      <c r="X3708" s="174" t="str">
        <f t="shared" si="356"/>
        <v>8</v>
      </c>
      <c r="Y3708" s="171"/>
      <c r="Z3708" s="172">
        <f t="shared" si="357"/>
        <v>35640</v>
      </c>
      <c r="AA3708" s="175">
        <f>VLOOKUP(G3708,Ma_KH!$A:$R,14,0)</f>
        <v>60</v>
      </c>
    </row>
    <row r="3709" spans="1:27" hidden="1" x14ac:dyDescent="0.25">
      <c r="A3709" s="176">
        <v>45994</v>
      </c>
      <c r="B3709" s="177">
        <v>4180783858</v>
      </c>
      <c r="C3709" s="178" t="s">
        <v>7767</v>
      </c>
      <c r="D3709" s="179">
        <v>45999</v>
      </c>
      <c r="E3709" s="180"/>
      <c r="F3709" s="178"/>
      <c r="G3709" s="32" t="s">
        <v>7883</v>
      </c>
      <c r="H3709" s="180"/>
      <c r="I3709" s="177" t="s">
        <v>8403</v>
      </c>
      <c r="J3709" s="182" t="s">
        <v>1771</v>
      </c>
      <c r="K3709" s="332" t="s">
        <v>32</v>
      </c>
      <c r="L3709" s="21" t="str">
        <f>VLOOKUP($K3709,TONG_SL!$A:$D,2,0)</f>
        <v>Giò Tai Lưỡi Xào 250g</v>
      </c>
      <c r="N3709" s="21" t="str">
        <f t="shared" si="353"/>
        <v>K-C6</v>
      </c>
      <c r="Q3709" s="21" t="str">
        <f>VLOOKUP(K3709,TONG_SL!$A:$D,3,0)</f>
        <v>Túi</v>
      </c>
      <c r="R3709" s="106">
        <v>4</v>
      </c>
      <c r="S3709" s="171"/>
      <c r="T3709" s="171">
        <f>VLOOKUP(VLOOKUP(G3709,Ma_KH!$A:$R,18,0)&amp;K3709,Gia_MB!$A:$F,6,0)</f>
        <v>50182</v>
      </c>
      <c r="U3709" s="172">
        <f t="shared" si="354"/>
        <v>200728</v>
      </c>
      <c r="V3709" s="171"/>
      <c r="W3709" s="173">
        <f t="shared" si="355"/>
        <v>0</v>
      </c>
      <c r="X3709" s="174" t="str">
        <f t="shared" si="356"/>
        <v>8</v>
      </c>
      <c r="Y3709" s="171"/>
      <c r="Z3709" s="172">
        <f t="shared" si="357"/>
        <v>16058.24</v>
      </c>
      <c r="AA3709" s="175">
        <f>VLOOKUP(G3709,Ma_KH!$A:$R,14,0)</f>
        <v>60</v>
      </c>
    </row>
    <row r="3710" spans="1:27" hidden="1" x14ac:dyDescent="0.25">
      <c r="A3710" s="176">
        <v>45994</v>
      </c>
      <c r="B3710" s="177">
        <v>4180783858</v>
      </c>
      <c r="C3710" s="178" t="s">
        <v>7767</v>
      </c>
      <c r="D3710" s="179">
        <v>45999</v>
      </c>
      <c r="E3710" s="180"/>
      <c r="F3710" s="178"/>
      <c r="G3710" s="32" t="s">
        <v>7883</v>
      </c>
      <c r="H3710" s="180"/>
      <c r="I3710" s="177" t="s">
        <v>8403</v>
      </c>
      <c r="J3710" s="182" t="s">
        <v>1771</v>
      </c>
      <c r="K3710" s="332" t="s">
        <v>7197</v>
      </c>
      <c r="L3710" s="21" t="str">
        <f>VLOOKUP($K3710,TONG_SL!$A:$D,2,0)</f>
        <v>Gà muối 500g</v>
      </c>
      <c r="N3710" s="21" t="str">
        <f t="shared" si="353"/>
        <v>K-C6</v>
      </c>
      <c r="Q3710" s="21" t="str">
        <f>VLOOKUP(K3710,TONG_SL!$A:$D,3,0)</f>
        <v>Túi</v>
      </c>
      <c r="R3710" s="106">
        <v>4</v>
      </c>
      <c r="S3710" s="171"/>
      <c r="T3710" s="171">
        <f>VLOOKUP(VLOOKUP(G3710,Ma_KH!$A:$R,18,0)&amp;K3710,Gia_MB!$A:$F,6,0)</f>
        <v>111058</v>
      </c>
      <c r="U3710" s="172">
        <f t="shared" si="354"/>
        <v>444232</v>
      </c>
      <c r="V3710" s="171"/>
      <c r="W3710" s="173">
        <f t="shared" si="355"/>
        <v>0</v>
      </c>
      <c r="X3710" s="174" t="str">
        <f t="shared" si="356"/>
        <v>8</v>
      </c>
      <c r="Y3710" s="171"/>
      <c r="Z3710" s="172">
        <f t="shared" si="357"/>
        <v>35538.559999999998</v>
      </c>
      <c r="AA3710" s="175">
        <f>VLOOKUP(G3710,Ma_KH!$A:$R,14,0)</f>
        <v>60</v>
      </c>
    </row>
    <row r="3711" spans="1:27" hidden="1" x14ac:dyDescent="0.25">
      <c r="A3711" s="176">
        <v>45997</v>
      </c>
      <c r="B3711" s="177">
        <v>4180961984</v>
      </c>
      <c r="C3711" s="178" t="s">
        <v>7767</v>
      </c>
      <c r="D3711" s="179">
        <v>45999</v>
      </c>
      <c r="E3711" s="180"/>
      <c r="F3711" s="178"/>
      <c r="G3711" s="32" t="s">
        <v>7883</v>
      </c>
      <c r="H3711" s="180"/>
      <c r="I3711" s="177" t="s">
        <v>8404</v>
      </c>
      <c r="J3711" s="182" t="s">
        <v>1771</v>
      </c>
      <c r="K3711" s="332" t="s">
        <v>7187</v>
      </c>
      <c r="L3711" s="21" t="str">
        <f>VLOOKUP($K3711,TONG_SL!$A:$D,2,0)</f>
        <v>Chân giò heo muối 300g</v>
      </c>
      <c r="N3711" s="21" t="str">
        <f t="shared" ref="N3711:N3774" si="358">IF($B3711&lt;&gt;"","K-C6","")</f>
        <v>K-C6</v>
      </c>
      <c r="Q3711" s="21" t="str">
        <f>VLOOKUP(K3711,TONG_SL!$A:$D,3,0)</f>
        <v>Túi</v>
      </c>
      <c r="R3711" s="106">
        <v>21</v>
      </c>
      <c r="S3711" s="171"/>
      <c r="T3711" s="171">
        <f>VLOOKUP(VLOOKUP(G3711,Ma_KH!$A:$R,18,0)&amp;K3711,Gia_MB!$A:$F,6,0)</f>
        <v>73431</v>
      </c>
      <c r="U3711" s="172">
        <f t="shared" si="354"/>
        <v>1542051</v>
      </c>
      <c r="V3711" s="171"/>
      <c r="W3711" s="173">
        <f t="shared" si="355"/>
        <v>0</v>
      </c>
      <c r="X3711" s="174" t="str">
        <f t="shared" si="356"/>
        <v>8</v>
      </c>
      <c r="Y3711" s="171"/>
      <c r="Z3711" s="172">
        <f t="shared" si="357"/>
        <v>123364.08</v>
      </c>
      <c r="AA3711" s="175">
        <f>VLOOKUP(G3711,Ma_KH!$A:$R,14,0)</f>
        <v>60</v>
      </c>
    </row>
    <row r="3712" spans="1:27" hidden="1" x14ac:dyDescent="0.25">
      <c r="A3712" s="176">
        <v>45997</v>
      </c>
      <c r="B3712" s="177">
        <v>4180961984</v>
      </c>
      <c r="C3712" s="178" t="s">
        <v>7767</v>
      </c>
      <c r="D3712" s="179">
        <v>45999</v>
      </c>
      <c r="E3712" s="180"/>
      <c r="F3712" s="178"/>
      <c r="G3712" s="32" t="s">
        <v>7883</v>
      </c>
      <c r="H3712" s="180"/>
      <c r="I3712" s="177" t="s">
        <v>8404</v>
      </c>
      <c r="J3712" s="182" t="s">
        <v>1771</v>
      </c>
      <c r="K3712" s="332" t="s">
        <v>7197</v>
      </c>
      <c r="L3712" s="21" t="str">
        <f>VLOOKUP($K3712,TONG_SL!$A:$D,2,0)</f>
        <v>Gà muối 500g</v>
      </c>
      <c r="N3712" s="21" t="str">
        <f t="shared" si="358"/>
        <v>K-C6</v>
      </c>
      <c r="Q3712" s="21" t="str">
        <f>VLOOKUP(K3712,TONG_SL!$A:$D,3,0)</f>
        <v>Túi</v>
      </c>
      <c r="R3712" s="106">
        <v>4</v>
      </c>
      <c r="S3712" s="171"/>
      <c r="T3712" s="171">
        <f>VLOOKUP(VLOOKUP(G3712,Ma_KH!$A:$R,18,0)&amp;K3712,Gia_MB!$A:$F,6,0)</f>
        <v>111058</v>
      </c>
      <c r="U3712" s="172">
        <f t="shared" si="354"/>
        <v>444232</v>
      </c>
      <c r="V3712" s="171"/>
      <c r="W3712" s="173">
        <f t="shared" si="355"/>
        <v>0</v>
      </c>
      <c r="X3712" s="174" t="str">
        <f t="shared" si="356"/>
        <v>8</v>
      </c>
      <c r="Y3712" s="171"/>
      <c r="Z3712" s="172">
        <f t="shared" si="357"/>
        <v>35538.559999999998</v>
      </c>
      <c r="AA3712" s="175">
        <f>VLOOKUP(G3712,Ma_KH!$A:$R,14,0)</f>
        <v>60</v>
      </c>
    </row>
    <row r="3713" spans="1:27" hidden="1" x14ac:dyDescent="0.25">
      <c r="A3713" s="176">
        <v>45997</v>
      </c>
      <c r="B3713" s="177">
        <v>4180961984</v>
      </c>
      <c r="C3713" s="178" t="s">
        <v>7767</v>
      </c>
      <c r="D3713" s="179">
        <v>45999</v>
      </c>
      <c r="E3713" s="180"/>
      <c r="F3713" s="178"/>
      <c r="G3713" s="32" t="s">
        <v>7883</v>
      </c>
      <c r="H3713" s="180"/>
      <c r="I3713" s="177" t="s">
        <v>8404</v>
      </c>
      <c r="J3713" s="182" t="s">
        <v>1771</v>
      </c>
      <c r="K3713" s="332" t="s">
        <v>7775</v>
      </c>
      <c r="L3713" s="21" t="str">
        <f>VLOOKUP($K3713,TONG_SL!$A:$D,2,0)</f>
        <v>Chả nướng 300g</v>
      </c>
      <c r="N3713" s="21" t="str">
        <f t="shared" si="358"/>
        <v>K-C6</v>
      </c>
      <c r="Q3713" s="21" t="str">
        <f>VLOOKUP(K3713,TONG_SL!$A:$D,3,0)</f>
        <v>Túi</v>
      </c>
      <c r="R3713" s="106">
        <v>10</v>
      </c>
      <c r="S3713" s="171"/>
      <c r="T3713" s="171">
        <f>VLOOKUP(VLOOKUP(G3713,Ma_KH!$A:$R,18,0)&amp;K3713,Gia_MB!$A:$F,6,0)</f>
        <v>70950</v>
      </c>
      <c r="U3713" s="172">
        <f t="shared" si="354"/>
        <v>709500</v>
      </c>
      <c r="V3713" s="171"/>
      <c r="W3713" s="173">
        <f t="shared" si="355"/>
        <v>0</v>
      </c>
      <c r="X3713" s="174" t="str">
        <f t="shared" si="356"/>
        <v>8</v>
      </c>
      <c r="Y3713" s="171"/>
      <c r="Z3713" s="172">
        <f t="shared" si="357"/>
        <v>56760</v>
      </c>
      <c r="AA3713" s="175">
        <f>VLOOKUP(G3713,Ma_KH!$A:$R,14,0)</f>
        <v>60</v>
      </c>
    </row>
    <row r="3714" spans="1:27" hidden="1" x14ac:dyDescent="0.25">
      <c r="A3714" s="176">
        <v>45997</v>
      </c>
      <c r="B3714" s="177">
        <v>4180961984</v>
      </c>
      <c r="C3714" s="178" t="s">
        <v>7767</v>
      </c>
      <c r="D3714" s="179">
        <v>45999</v>
      </c>
      <c r="E3714" s="180"/>
      <c r="F3714" s="178"/>
      <c r="G3714" s="32" t="s">
        <v>7883</v>
      </c>
      <c r="H3714" s="180"/>
      <c r="I3714" s="177" t="s">
        <v>8404</v>
      </c>
      <c r="J3714" s="182" t="s">
        <v>1771</v>
      </c>
      <c r="K3714" s="332" t="s">
        <v>7154</v>
      </c>
      <c r="L3714" s="21" t="str">
        <f>VLOOKUP($K3714,TONG_SL!$A:$D,2,0)</f>
        <v>Chả cốm 300g</v>
      </c>
      <c r="N3714" s="21" t="str">
        <f t="shared" si="358"/>
        <v>K-C6</v>
      </c>
      <c r="Q3714" s="21" t="str">
        <f>VLOOKUP(K3714,TONG_SL!$A:$D,3,0)</f>
        <v>Túi</v>
      </c>
      <c r="R3714" s="106">
        <v>10</v>
      </c>
      <c r="S3714" s="171"/>
      <c r="T3714" s="171">
        <f>VLOOKUP(VLOOKUP(G3714,Ma_KH!$A:$R,18,0)&amp;K3714,Gia_MB!$A:$F,6,0)</f>
        <v>74250</v>
      </c>
      <c r="U3714" s="172">
        <f t="shared" si="354"/>
        <v>742500</v>
      </c>
      <c r="V3714" s="171"/>
      <c r="W3714" s="173">
        <f t="shared" si="355"/>
        <v>0</v>
      </c>
      <c r="X3714" s="174" t="str">
        <f t="shared" si="356"/>
        <v>8</v>
      </c>
      <c r="Y3714" s="171"/>
      <c r="Z3714" s="172">
        <f t="shared" si="357"/>
        <v>59400</v>
      </c>
      <c r="AA3714" s="175">
        <f>VLOOKUP(G3714,Ma_KH!$A:$R,14,0)</f>
        <v>60</v>
      </c>
    </row>
    <row r="3715" spans="1:27" hidden="1" x14ac:dyDescent="0.25">
      <c r="A3715" s="176">
        <v>45997</v>
      </c>
      <c r="B3715" s="177">
        <v>4180961984</v>
      </c>
      <c r="C3715" s="178" t="s">
        <v>7767</v>
      </c>
      <c r="D3715" s="179">
        <v>45999</v>
      </c>
      <c r="E3715" s="180"/>
      <c r="F3715" s="178"/>
      <c r="G3715" s="32" t="s">
        <v>7883</v>
      </c>
      <c r="H3715" s="180"/>
      <c r="I3715" s="177" t="s">
        <v>8404</v>
      </c>
      <c r="J3715" s="182" t="s">
        <v>1771</v>
      </c>
      <c r="K3715" s="332" t="s">
        <v>32</v>
      </c>
      <c r="L3715" s="21" t="str">
        <f>VLOOKUP($K3715,TONG_SL!$A:$D,2,0)</f>
        <v>Giò Tai Lưỡi Xào 250g</v>
      </c>
      <c r="N3715" s="21" t="str">
        <f t="shared" si="358"/>
        <v>K-C6</v>
      </c>
      <c r="Q3715" s="21" t="str">
        <f>VLOOKUP(K3715,TONG_SL!$A:$D,3,0)</f>
        <v>Túi</v>
      </c>
      <c r="R3715" s="106">
        <v>28</v>
      </c>
      <c r="S3715" s="171"/>
      <c r="T3715" s="171">
        <f>VLOOKUP(VLOOKUP(G3715,Ma_KH!$A:$R,18,0)&amp;K3715,Gia_MB!$A:$F,6,0)</f>
        <v>50182</v>
      </c>
      <c r="U3715" s="172">
        <f t="shared" ref="U3715:U3746" si="359">T3715*R3715</f>
        <v>1405096</v>
      </c>
      <c r="V3715" s="171"/>
      <c r="W3715" s="173">
        <f t="shared" ref="W3715:W3746" si="360">U3715*V3715</f>
        <v>0</v>
      </c>
      <c r="X3715" s="174" t="str">
        <f t="shared" ref="X3715:X3746" si="361">IF(B3715&lt;&gt;"","8","0")</f>
        <v>8</v>
      </c>
      <c r="Y3715" s="171"/>
      <c r="Z3715" s="172">
        <f t="shared" ref="Z3715:Z3746" si="362">U3715*X3715%</f>
        <v>112407.68000000001</v>
      </c>
      <c r="AA3715" s="175">
        <f>VLOOKUP(G3715,Ma_KH!$A:$R,14,0)</f>
        <v>60</v>
      </c>
    </row>
    <row r="3716" spans="1:27" hidden="1" x14ac:dyDescent="0.25">
      <c r="A3716" s="176">
        <v>45997</v>
      </c>
      <c r="B3716" s="177">
        <v>4180961984</v>
      </c>
      <c r="C3716" s="178" t="s">
        <v>7767</v>
      </c>
      <c r="D3716" s="179">
        <v>45999</v>
      </c>
      <c r="E3716" s="180"/>
      <c r="F3716" s="178"/>
      <c r="G3716" s="32" t="s">
        <v>7883</v>
      </c>
      <c r="H3716" s="180"/>
      <c r="I3716" s="177" t="s">
        <v>8404</v>
      </c>
      <c r="J3716" s="182" t="s">
        <v>1771</v>
      </c>
      <c r="K3716" s="332" t="s">
        <v>48</v>
      </c>
      <c r="L3716" s="21" t="str">
        <f>VLOOKUP($K3716,TONG_SL!$A:$D,2,0)</f>
        <v>Mọc Nấm Hương 250g</v>
      </c>
      <c r="N3716" s="21" t="str">
        <f t="shared" si="358"/>
        <v>K-C6</v>
      </c>
      <c r="Q3716" s="21" t="str">
        <f>VLOOKUP(K3716,TONG_SL!$A:$D,3,0)</f>
        <v>Túi</v>
      </c>
      <c r="R3716" s="106">
        <v>12</v>
      </c>
      <c r="S3716" s="171"/>
      <c r="T3716" s="171">
        <f>VLOOKUP(VLOOKUP(G3716,Ma_KH!$A:$R,18,0)&amp;K3716,Gia_MB!$A:$F,6,0)</f>
        <v>46000</v>
      </c>
      <c r="U3716" s="172">
        <f t="shared" si="359"/>
        <v>552000</v>
      </c>
      <c r="V3716" s="171"/>
      <c r="W3716" s="173">
        <f t="shared" si="360"/>
        <v>0</v>
      </c>
      <c r="X3716" s="174" t="str">
        <f t="shared" si="361"/>
        <v>8</v>
      </c>
      <c r="Y3716" s="171"/>
      <c r="Z3716" s="172">
        <f t="shared" si="362"/>
        <v>44160</v>
      </c>
      <c r="AA3716" s="175">
        <f>VLOOKUP(G3716,Ma_KH!$A:$R,14,0)</f>
        <v>60</v>
      </c>
    </row>
    <row r="3717" spans="1:27" hidden="1" x14ac:dyDescent="0.25">
      <c r="A3717" s="176">
        <v>45993</v>
      </c>
      <c r="B3717" s="177">
        <v>4180763938</v>
      </c>
      <c r="C3717" s="178" t="s">
        <v>7767</v>
      </c>
      <c r="D3717" s="179">
        <v>45999</v>
      </c>
      <c r="E3717" s="180"/>
      <c r="F3717" s="178"/>
      <c r="G3717" s="32" t="s">
        <v>7883</v>
      </c>
      <c r="H3717" s="180"/>
      <c r="I3717" s="177" t="s">
        <v>8405</v>
      </c>
      <c r="J3717" s="182" t="s">
        <v>1771</v>
      </c>
      <c r="K3717" s="332" t="s">
        <v>7821</v>
      </c>
      <c r="L3717" s="21" t="str">
        <f>VLOOKUP($K3717,TONG_SL!$A:$D,2,0)</f>
        <v>Giò sụn gà 250g</v>
      </c>
      <c r="N3717" s="21" t="str">
        <f t="shared" si="358"/>
        <v>K-C6</v>
      </c>
      <c r="Q3717" s="21" t="str">
        <f>VLOOKUP(K3717,TONG_SL!$A:$D,3,0)</f>
        <v>Túi</v>
      </c>
      <c r="R3717" s="106">
        <v>5</v>
      </c>
      <c r="S3717" s="171"/>
      <c r="T3717" s="171">
        <f>VLOOKUP(VLOOKUP(G3717,Ma_KH!$A:$R,18,0)&amp;K3717,Gia_MB!$A:$F,6,0)</f>
        <v>50400</v>
      </c>
      <c r="U3717" s="172">
        <f t="shared" si="359"/>
        <v>252000</v>
      </c>
      <c r="V3717" s="171"/>
      <c r="W3717" s="173">
        <f t="shared" si="360"/>
        <v>0</v>
      </c>
      <c r="X3717" s="174" t="str">
        <f t="shared" si="361"/>
        <v>8</v>
      </c>
      <c r="Y3717" s="171"/>
      <c r="Z3717" s="172">
        <f t="shared" si="362"/>
        <v>20160</v>
      </c>
      <c r="AA3717" s="175">
        <f>VLOOKUP(G3717,Ma_KH!$A:$R,14,0)</f>
        <v>60</v>
      </c>
    </row>
    <row r="3718" spans="1:27" hidden="1" x14ac:dyDescent="0.25">
      <c r="A3718" s="176">
        <v>45993</v>
      </c>
      <c r="B3718" s="177">
        <v>4180763938</v>
      </c>
      <c r="C3718" s="178" t="s">
        <v>7767</v>
      </c>
      <c r="D3718" s="179">
        <v>45999</v>
      </c>
      <c r="E3718" s="180"/>
      <c r="F3718" s="178"/>
      <c r="G3718" s="32" t="s">
        <v>7883</v>
      </c>
      <c r="H3718" s="180"/>
      <c r="I3718" s="177" t="s">
        <v>8405</v>
      </c>
      <c r="J3718" s="182" t="s">
        <v>1771</v>
      </c>
      <c r="K3718" s="332" t="s">
        <v>7154</v>
      </c>
      <c r="L3718" s="21" t="str">
        <f>VLOOKUP($K3718,TONG_SL!$A:$D,2,0)</f>
        <v>Chả cốm 300g</v>
      </c>
      <c r="N3718" s="21" t="str">
        <f t="shared" si="358"/>
        <v>K-C6</v>
      </c>
      <c r="Q3718" s="21" t="str">
        <f>VLOOKUP(K3718,TONG_SL!$A:$D,3,0)</f>
        <v>Túi</v>
      </c>
      <c r="R3718" s="106">
        <v>10</v>
      </c>
      <c r="S3718" s="171"/>
      <c r="T3718" s="171">
        <f>VLOOKUP(VLOOKUP(G3718,Ma_KH!$A:$R,18,0)&amp;K3718,Gia_MB!$A:$F,6,0)</f>
        <v>74250</v>
      </c>
      <c r="U3718" s="172">
        <f t="shared" si="359"/>
        <v>742500</v>
      </c>
      <c r="V3718" s="171"/>
      <c r="W3718" s="173">
        <f t="shared" si="360"/>
        <v>0</v>
      </c>
      <c r="X3718" s="174" t="str">
        <f t="shared" si="361"/>
        <v>8</v>
      </c>
      <c r="Y3718" s="171"/>
      <c r="Z3718" s="172">
        <f t="shared" si="362"/>
        <v>59400</v>
      </c>
      <c r="AA3718" s="175">
        <f>VLOOKUP(G3718,Ma_KH!$A:$R,14,0)</f>
        <v>60</v>
      </c>
    </row>
    <row r="3719" spans="1:27" hidden="1" x14ac:dyDescent="0.25">
      <c r="A3719" s="176">
        <v>45993</v>
      </c>
      <c r="B3719" s="177">
        <v>4180763938</v>
      </c>
      <c r="C3719" s="178" t="s">
        <v>7767</v>
      </c>
      <c r="D3719" s="179">
        <v>45999</v>
      </c>
      <c r="E3719" s="180"/>
      <c r="F3719" s="178"/>
      <c r="G3719" s="32" t="s">
        <v>7883</v>
      </c>
      <c r="H3719" s="180"/>
      <c r="I3719" s="177" t="s">
        <v>8405</v>
      </c>
      <c r="J3719" s="182" t="s">
        <v>1771</v>
      </c>
      <c r="K3719" s="332" t="s">
        <v>7820</v>
      </c>
      <c r="L3719" s="21" t="str">
        <f>VLOOKUP($K3719,TONG_SL!$A:$D,2,0)</f>
        <v>Giò lụa cây 250g</v>
      </c>
      <c r="N3719" s="21" t="str">
        <f t="shared" si="358"/>
        <v>K-C6</v>
      </c>
      <c r="Q3719" s="21" t="str">
        <f>VLOOKUP(K3719,TONG_SL!$A:$D,3,0)</f>
        <v>Túi</v>
      </c>
      <c r="R3719" s="106">
        <v>5</v>
      </c>
      <c r="S3719" s="171"/>
      <c r="T3719" s="171">
        <f>VLOOKUP(VLOOKUP(G3719,Ma_KH!$A:$R,18,0)&amp;K3719,Gia_MB!$A:$F,6,0)</f>
        <v>49500</v>
      </c>
      <c r="U3719" s="172">
        <f t="shared" si="359"/>
        <v>247500</v>
      </c>
      <c r="V3719" s="171"/>
      <c r="W3719" s="173">
        <f t="shared" si="360"/>
        <v>0</v>
      </c>
      <c r="X3719" s="174" t="str">
        <f t="shared" si="361"/>
        <v>8</v>
      </c>
      <c r="Y3719" s="171"/>
      <c r="Z3719" s="172">
        <f t="shared" si="362"/>
        <v>19800</v>
      </c>
      <c r="AA3719" s="175">
        <f>VLOOKUP(G3719,Ma_KH!$A:$R,14,0)</f>
        <v>60</v>
      </c>
    </row>
    <row r="3720" spans="1:27" hidden="1" x14ac:dyDescent="0.25">
      <c r="A3720" s="176">
        <v>45993</v>
      </c>
      <c r="B3720" s="177">
        <v>4180763938</v>
      </c>
      <c r="C3720" s="178" t="s">
        <v>7767</v>
      </c>
      <c r="D3720" s="179">
        <v>45999</v>
      </c>
      <c r="E3720" s="180"/>
      <c r="F3720" s="178"/>
      <c r="G3720" s="32" t="s">
        <v>7883</v>
      </c>
      <c r="H3720" s="180"/>
      <c r="I3720" s="177" t="s">
        <v>8405</v>
      </c>
      <c r="J3720" s="182" t="s">
        <v>1771</v>
      </c>
      <c r="K3720" s="332" t="s">
        <v>7187</v>
      </c>
      <c r="L3720" s="21" t="str">
        <f>VLOOKUP($K3720,TONG_SL!$A:$D,2,0)</f>
        <v>Chân giò heo muối 300g</v>
      </c>
      <c r="N3720" s="21" t="str">
        <f t="shared" si="358"/>
        <v>K-C6</v>
      </c>
      <c r="Q3720" s="21" t="str">
        <f>VLOOKUP(K3720,TONG_SL!$A:$D,3,0)</f>
        <v>Túi</v>
      </c>
      <c r="R3720" s="106">
        <v>5</v>
      </c>
      <c r="S3720" s="171"/>
      <c r="T3720" s="171">
        <f>VLOOKUP(VLOOKUP(G3720,Ma_KH!$A:$R,18,0)&amp;K3720,Gia_MB!$A:$F,6,0)</f>
        <v>73431</v>
      </c>
      <c r="U3720" s="172">
        <f t="shared" si="359"/>
        <v>367155</v>
      </c>
      <c r="V3720" s="171"/>
      <c r="W3720" s="173">
        <f t="shared" si="360"/>
        <v>0</v>
      </c>
      <c r="X3720" s="174" t="str">
        <f t="shared" si="361"/>
        <v>8</v>
      </c>
      <c r="Y3720" s="171"/>
      <c r="Z3720" s="172">
        <f t="shared" si="362"/>
        <v>29372.400000000001</v>
      </c>
      <c r="AA3720" s="175">
        <f>VLOOKUP(G3720,Ma_KH!$A:$R,14,0)</f>
        <v>60</v>
      </c>
    </row>
    <row r="3721" spans="1:27" hidden="1" x14ac:dyDescent="0.25">
      <c r="A3721" s="176">
        <v>45993</v>
      </c>
      <c r="B3721" s="177">
        <v>4180763938</v>
      </c>
      <c r="C3721" s="178" t="s">
        <v>7767</v>
      </c>
      <c r="D3721" s="179">
        <v>45999</v>
      </c>
      <c r="E3721" s="180"/>
      <c r="F3721" s="178"/>
      <c r="G3721" s="32" t="s">
        <v>7883</v>
      </c>
      <c r="H3721" s="180"/>
      <c r="I3721" s="177" t="s">
        <v>8405</v>
      </c>
      <c r="J3721" s="182" t="s">
        <v>1771</v>
      </c>
      <c r="K3721" s="332" t="s">
        <v>32</v>
      </c>
      <c r="L3721" s="21" t="str">
        <f>VLOOKUP($K3721,TONG_SL!$A:$D,2,0)</f>
        <v>Giò Tai Lưỡi Xào 250g</v>
      </c>
      <c r="N3721" s="21" t="str">
        <f t="shared" si="358"/>
        <v>K-C6</v>
      </c>
      <c r="Q3721" s="21" t="str">
        <f>VLOOKUP(K3721,TONG_SL!$A:$D,3,0)</f>
        <v>Túi</v>
      </c>
      <c r="R3721" s="106">
        <v>6</v>
      </c>
      <c r="S3721" s="171"/>
      <c r="T3721" s="171">
        <f>VLOOKUP(VLOOKUP(G3721,Ma_KH!$A:$R,18,0)&amp;K3721,Gia_MB!$A:$F,6,0)</f>
        <v>50182</v>
      </c>
      <c r="U3721" s="172">
        <f t="shared" si="359"/>
        <v>301092</v>
      </c>
      <c r="V3721" s="171"/>
      <c r="W3721" s="173">
        <f t="shared" si="360"/>
        <v>0</v>
      </c>
      <c r="X3721" s="174" t="str">
        <f t="shared" si="361"/>
        <v>8</v>
      </c>
      <c r="Y3721" s="171"/>
      <c r="Z3721" s="172">
        <f t="shared" si="362"/>
        <v>24087.360000000001</v>
      </c>
      <c r="AA3721" s="175">
        <f>VLOOKUP(G3721,Ma_KH!$A:$R,14,0)</f>
        <v>60</v>
      </c>
    </row>
    <row r="3722" spans="1:27" hidden="1" x14ac:dyDescent="0.25">
      <c r="A3722" s="176">
        <v>45993</v>
      </c>
      <c r="B3722" s="177">
        <v>4180763938</v>
      </c>
      <c r="C3722" s="178" t="s">
        <v>7767</v>
      </c>
      <c r="D3722" s="179">
        <v>45999</v>
      </c>
      <c r="E3722" s="180"/>
      <c r="F3722" s="178"/>
      <c r="G3722" s="32" t="s">
        <v>7883</v>
      </c>
      <c r="H3722" s="180"/>
      <c r="I3722" s="177" t="s">
        <v>8405</v>
      </c>
      <c r="J3722" s="182" t="s">
        <v>1771</v>
      </c>
      <c r="K3722" s="332" t="s">
        <v>7153</v>
      </c>
      <c r="L3722" s="21" t="str">
        <f>VLOOKUP($K3722,TONG_SL!$A:$D,2,0)</f>
        <v>Tai heo muối 200g</v>
      </c>
      <c r="N3722" s="21" t="str">
        <f t="shared" si="358"/>
        <v>K-C6</v>
      </c>
      <c r="Q3722" s="21" t="str">
        <f>VLOOKUP(K3722,TONG_SL!$A:$D,3,0)</f>
        <v>Túi</v>
      </c>
      <c r="R3722" s="106">
        <v>6</v>
      </c>
      <c r="S3722" s="171"/>
      <c r="T3722" s="171">
        <f>VLOOKUP(VLOOKUP(G3722,Ma_KH!$A:$R,18,0)&amp;K3722,Gia_MB!$A:$F,6,0)</f>
        <v>55595</v>
      </c>
      <c r="U3722" s="172">
        <f t="shared" si="359"/>
        <v>333570</v>
      </c>
      <c r="V3722" s="171"/>
      <c r="W3722" s="173">
        <f t="shared" si="360"/>
        <v>0</v>
      </c>
      <c r="X3722" s="174" t="str">
        <f t="shared" si="361"/>
        <v>8</v>
      </c>
      <c r="Y3722" s="171"/>
      <c r="Z3722" s="172">
        <f t="shared" si="362"/>
        <v>26685.600000000002</v>
      </c>
      <c r="AA3722" s="175">
        <f>VLOOKUP(G3722,Ma_KH!$A:$R,14,0)</f>
        <v>60</v>
      </c>
    </row>
    <row r="3723" spans="1:27" hidden="1" x14ac:dyDescent="0.25">
      <c r="A3723" s="176">
        <v>45993</v>
      </c>
      <c r="B3723" s="177">
        <v>4180763938</v>
      </c>
      <c r="C3723" s="178" t="s">
        <v>7767</v>
      </c>
      <c r="D3723" s="179">
        <v>45999</v>
      </c>
      <c r="E3723" s="180"/>
      <c r="F3723" s="178"/>
      <c r="G3723" s="32" t="s">
        <v>7883</v>
      </c>
      <c r="H3723" s="180"/>
      <c r="I3723" s="177" t="s">
        <v>8405</v>
      </c>
      <c r="J3723" s="182" t="s">
        <v>1771</v>
      </c>
      <c r="K3723" s="332" t="s">
        <v>48</v>
      </c>
      <c r="L3723" s="21" t="str">
        <f>VLOOKUP($K3723,TONG_SL!$A:$D,2,0)</f>
        <v>Mọc Nấm Hương 250g</v>
      </c>
      <c r="N3723" s="21" t="str">
        <f t="shared" si="358"/>
        <v>K-C6</v>
      </c>
      <c r="Q3723" s="21" t="str">
        <f>VLOOKUP(K3723,TONG_SL!$A:$D,3,0)</f>
        <v>Túi</v>
      </c>
      <c r="R3723" s="106">
        <v>12</v>
      </c>
      <c r="S3723" s="171"/>
      <c r="T3723" s="171">
        <f>VLOOKUP(VLOOKUP(G3723,Ma_KH!$A:$R,18,0)&amp;K3723,Gia_MB!$A:$F,6,0)</f>
        <v>46000</v>
      </c>
      <c r="U3723" s="172">
        <f t="shared" si="359"/>
        <v>552000</v>
      </c>
      <c r="V3723" s="171"/>
      <c r="W3723" s="173">
        <f t="shared" si="360"/>
        <v>0</v>
      </c>
      <c r="X3723" s="174" t="str">
        <f t="shared" si="361"/>
        <v>8</v>
      </c>
      <c r="Y3723" s="171"/>
      <c r="Z3723" s="172">
        <f t="shared" si="362"/>
        <v>44160</v>
      </c>
      <c r="AA3723" s="175">
        <f>VLOOKUP(G3723,Ma_KH!$A:$R,14,0)</f>
        <v>60</v>
      </c>
    </row>
    <row r="3724" spans="1:27" hidden="1" x14ac:dyDescent="0.25">
      <c r="A3724" s="176">
        <v>45993</v>
      </c>
      <c r="B3724" s="177">
        <v>4180763938</v>
      </c>
      <c r="C3724" s="178" t="s">
        <v>7767</v>
      </c>
      <c r="D3724" s="179">
        <v>45999</v>
      </c>
      <c r="E3724" s="180"/>
      <c r="F3724" s="178"/>
      <c r="G3724" s="32" t="s">
        <v>7883</v>
      </c>
      <c r="H3724" s="180"/>
      <c r="I3724" s="177" t="s">
        <v>8405</v>
      </c>
      <c r="J3724" s="182" t="s">
        <v>1771</v>
      </c>
      <c r="K3724" s="332" t="s">
        <v>30</v>
      </c>
      <c r="L3724" s="21" t="str">
        <f>VLOOKUP($K3724,TONG_SL!$A:$D,2,0)</f>
        <v>Gà muối 500g</v>
      </c>
      <c r="N3724" s="21" t="str">
        <f t="shared" si="358"/>
        <v>K-C6</v>
      </c>
      <c r="Q3724" s="21" t="str">
        <f>VLOOKUP(K3724,TONG_SL!$A:$D,3,0)</f>
        <v>Túi</v>
      </c>
      <c r="R3724" s="106">
        <v>10</v>
      </c>
      <c r="S3724" s="171"/>
      <c r="T3724" s="171">
        <f>VLOOKUP(VLOOKUP(G3724,Ma_KH!$A:$R,18,0)&amp;K3724,Gia_MB!$A:$F,6,0)</f>
        <v>111058</v>
      </c>
      <c r="U3724" s="172">
        <f t="shared" si="359"/>
        <v>1110580</v>
      </c>
      <c r="V3724" s="171"/>
      <c r="W3724" s="173">
        <f t="shared" si="360"/>
        <v>0</v>
      </c>
      <c r="X3724" s="174" t="str">
        <f t="shared" si="361"/>
        <v>8</v>
      </c>
      <c r="Y3724" s="171"/>
      <c r="Z3724" s="172">
        <f t="shared" si="362"/>
        <v>88846.400000000009</v>
      </c>
      <c r="AA3724" s="175">
        <f>VLOOKUP(G3724,Ma_KH!$A:$R,14,0)</f>
        <v>60</v>
      </c>
    </row>
    <row r="3725" spans="1:27" hidden="1" x14ac:dyDescent="0.25">
      <c r="A3725" s="176">
        <v>45994</v>
      </c>
      <c r="B3725" s="177">
        <v>4180785170</v>
      </c>
      <c r="C3725" s="178" t="s">
        <v>7767</v>
      </c>
      <c r="D3725" s="179">
        <v>45999</v>
      </c>
      <c r="E3725" s="180"/>
      <c r="F3725" s="178"/>
      <c r="G3725" s="32" t="s">
        <v>7883</v>
      </c>
      <c r="H3725" s="180"/>
      <c r="I3725" s="177" t="s">
        <v>8406</v>
      </c>
      <c r="J3725" s="182" t="s">
        <v>1771</v>
      </c>
      <c r="K3725" s="332" t="s">
        <v>30</v>
      </c>
      <c r="L3725" s="21" t="str">
        <f>VLOOKUP($K3725,TONG_SL!$A:$D,2,0)</f>
        <v>Gà muối 500g</v>
      </c>
      <c r="N3725" s="21" t="str">
        <f t="shared" si="358"/>
        <v>K-C6</v>
      </c>
      <c r="Q3725" s="21" t="str">
        <f>VLOOKUP(K3725,TONG_SL!$A:$D,3,0)</f>
        <v>Túi</v>
      </c>
      <c r="R3725" s="106">
        <v>2</v>
      </c>
      <c r="S3725" s="171"/>
      <c r="T3725" s="171">
        <f>VLOOKUP(VLOOKUP(G3725,Ma_KH!$A:$R,18,0)&amp;K3725,Gia_MB!$A:$F,6,0)</f>
        <v>111058</v>
      </c>
      <c r="U3725" s="172">
        <f t="shared" si="359"/>
        <v>222116</v>
      </c>
      <c r="V3725" s="171"/>
      <c r="W3725" s="173">
        <f t="shared" si="360"/>
        <v>0</v>
      </c>
      <c r="X3725" s="174" t="str">
        <f t="shared" si="361"/>
        <v>8</v>
      </c>
      <c r="Y3725" s="171"/>
      <c r="Z3725" s="172">
        <f t="shared" si="362"/>
        <v>17769.28</v>
      </c>
      <c r="AA3725" s="175">
        <f>VLOOKUP(G3725,Ma_KH!$A:$R,14,0)</f>
        <v>60</v>
      </c>
    </row>
    <row r="3726" spans="1:27" hidden="1" x14ac:dyDescent="0.25">
      <c r="A3726" s="176">
        <v>45994</v>
      </c>
      <c r="B3726" s="177">
        <v>4180785170</v>
      </c>
      <c r="C3726" s="178" t="s">
        <v>7767</v>
      </c>
      <c r="D3726" s="179">
        <v>45999</v>
      </c>
      <c r="E3726" s="180"/>
      <c r="F3726" s="178"/>
      <c r="G3726" s="32" t="s">
        <v>7883</v>
      </c>
      <c r="H3726" s="180"/>
      <c r="I3726" s="177" t="s">
        <v>8406</v>
      </c>
      <c r="J3726" s="182" t="s">
        <v>1771</v>
      </c>
      <c r="K3726" s="332" t="s">
        <v>32</v>
      </c>
      <c r="L3726" s="21" t="str">
        <f>VLOOKUP($K3726,TONG_SL!$A:$D,2,0)</f>
        <v>Giò Tai Lưỡi Xào 250g</v>
      </c>
      <c r="N3726" s="21" t="str">
        <f t="shared" si="358"/>
        <v>K-C6</v>
      </c>
      <c r="Q3726" s="21" t="str">
        <f>VLOOKUP(K3726,TONG_SL!$A:$D,3,0)</f>
        <v>Túi</v>
      </c>
      <c r="R3726" s="106">
        <v>4</v>
      </c>
      <c r="S3726" s="171"/>
      <c r="T3726" s="171">
        <f>VLOOKUP(VLOOKUP(G3726,Ma_KH!$A:$R,18,0)&amp;K3726,Gia_MB!$A:$F,6,0)</f>
        <v>50182</v>
      </c>
      <c r="U3726" s="172">
        <f t="shared" si="359"/>
        <v>200728</v>
      </c>
      <c r="V3726" s="171"/>
      <c r="W3726" s="173">
        <f t="shared" si="360"/>
        <v>0</v>
      </c>
      <c r="X3726" s="174" t="str">
        <f t="shared" si="361"/>
        <v>8</v>
      </c>
      <c r="Y3726" s="171"/>
      <c r="Z3726" s="172">
        <f t="shared" si="362"/>
        <v>16058.24</v>
      </c>
      <c r="AA3726" s="175">
        <f>VLOOKUP(G3726,Ma_KH!$A:$R,14,0)</f>
        <v>60</v>
      </c>
    </row>
    <row r="3727" spans="1:27" hidden="1" x14ac:dyDescent="0.25">
      <c r="A3727" s="176">
        <v>45994</v>
      </c>
      <c r="B3727" s="177">
        <v>4180785170</v>
      </c>
      <c r="C3727" s="178" t="s">
        <v>7767</v>
      </c>
      <c r="D3727" s="179">
        <v>45999</v>
      </c>
      <c r="E3727" s="180"/>
      <c r="F3727" s="178"/>
      <c r="G3727" s="32" t="s">
        <v>7883</v>
      </c>
      <c r="H3727" s="180"/>
      <c r="I3727" s="177" t="s">
        <v>8406</v>
      </c>
      <c r="J3727" s="182" t="s">
        <v>1771</v>
      </c>
      <c r="K3727" s="332" t="s">
        <v>7154</v>
      </c>
      <c r="L3727" s="21" t="str">
        <f>VLOOKUP($K3727,TONG_SL!$A:$D,2,0)</f>
        <v>Chả cốm 300g</v>
      </c>
      <c r="N3727" s="21" t="str">
        <f t="shared" si="358"/>
        <v>K-C6</v>
      </c>
      <c r="Q3727" s="21" t="str">
        <f>VLOOKUP(K3727,TONG_SL!$A:$D,3,0)</f>
        <v>Túi</v>
      </c>
      <c r="R3727" s="106">
        <v>2</v>
      </c>
      <c r="S3727" s="171"/>
      <c r="T3727" s="171">
        <f>VLOOKUP(VLOOKUP(G3727,Ma_KH!$A:$R,18,0)&amp;K3727,Gia_MB!$A:$F,6,0)</f>
        <v>74250</v>
      </c>
      <c r="U3727" s="172">
        <f t="shared" si="359"/>
        <v>148500</v>
      </c>
      <c r="V3727" s="171"/>
      <c r="W3727" s="173">
        <f t="shared" si="360"/>
        <v>0</v>
      </c>
      <c r="X3727" s="174" t="str">
        <f t="shared" si="361"/>
        <v>8</v>
      </c>
      <c r="Y3727" s="171"/>
      <c r="Z3727" s="172">
        <f t="shared" si="362"/>
        <v>11880</v>
      </c>
      <c r="AA3727" s="175">
        <f>VLOOKUP(G3727,Ma_KH!$A:$R,14,0)</f>
        <v>60</v>
      </c>
    </row>
    <row r="3728" spans="1:27" hidden="1" x14ac:dyDescent="0.25">
      <c r="A3728" s="176">
        <v>45994</v>
      </c>
      <c r="B3728" s="177">
        <v>4180785170</v>
      </c>
      <c r="C3728" s="178" t="s">
        <v>7767</v>
      </c>
      <c r="D3728" s="179">
        <v>45999</v>
      </c>
      <c r="E3728" s="180"/>
      <c r="F3728" s="178"/>
      <c r="G3728" s="32" t="s">
        <v>7883</v>
      </c>
      <c r="H3728" s="180"/>
      <c r="I3728" s="177" t="s">
        <v>8406</v>
      </c>
      <c r="J3728" s="182" t="s">
        <v>1771</v>
      </c>
      <c r="K3728" s="332" t="s">
        <v>7153</v>
      </c>
      <c r="L3728" s="21" t="str">
        <f>VLOOKUP($K3728,TONG_SL!$A:$D,2,0)</f>
        <v>Tai heo muối 200g</v>
      </c>
      <c r="N3728" s="21" t="str">
        <f t="shared" si="358"/>
        <v>K-C6</v>
      </c>
      <c r="Q3728" s="21" t="str">
        <f>VLOOKUP(K3728,TONG_SL!$A:$D,3,0)</f>
        <v>Túi</v>
      </c>
      <c r="R3728" s="106">
        <v>6</v>
      </c>
      <c r="S3728" s="171"/>
      <c r="T3728" s="171">
        <f>VLOOKUP(VLOOKUP(G3728,Ma_KH!$A:$R,18,0)&amp;K3728,Gia_MB!$A:$F,6,0)</f>
        <v>55595</v>
      </c>
      <c r="U3728" s="172">
        <f t="shared" si="359"/>
        <v>333570</v>
      </c>
      <c r="V3728" s="171"/>
      <c r="W3728" s="173">
        <f t="shared" si="360"/>
        <v>0</v>
      </c>
      <c r="X3728" s="174" t="str">
        <f t="shared" si="361"/>
        <v>8</v>
      </c>
      <c r="Y3728" s="171"/>
      <c r="Z3728" s="172">
        <f t="shared" si="362"/>
        <v>26685.600000000002</v>
      </c>
      <c r="AA3728" s="175">
        <f>VLOOKUP(G3728,Ma_KH!$A:$R,14,0)</f>
        <v>60</v>
      </c>
    </row>
    <row r="3729" spans="1:27" hidden="1" x14ac:dyDescent="0.25">
      <c r="A3729" s="176">
        <v>45994</v>
      </c>
      <c r="B3729" s="177">
        <v>4180785170</v>
      </c>
      <c r="C3729" s="178" t="s">
        <v>7767</v>
      </c>
      <c r="D3729" s="179">
        <v>45999</v>
      </c>
      <c r="E3729" s="180"/>
      <c r="F3729" s="178"/>
      <c r="G3729" s="32" t="s">
        <v>7883</v>
      </c>
      <c r="H3729" s="180"/>
      <c r="I3729" s="177" t="s">
        <v>8406</v>
      </c>
      <c r="J3729" s="182" t="s">
        <v>1771</v>
      </c>
      <c r="K3729" s="332" t="s">
        <v>48</v>
      </c>
      <c r="L3729" s="21" t="str">
        <f>VLOOKUP($K3729,TONG_SL!$A:$D,2,0)</f>
        <v>Mọc Nấm Hương 250g</v>
      </c>
      <c r="N3729" s="21" t="str">
        <f t="shared" si="358"/>
        <v>K-C6</v>
      </c>
      <c r="Q3729" s="21" t="str">
        <f>VLOOKUP(K3729,TONG_SL!$A:$D,3,0)</f>
        <v>Túi</v>
      </c>
      <c r="R3729" s="106">
        <v>12</v>
      </c>
      <c r="S3729" s="171"/>
      <c r="T3729" s="171">
        <f>VLOOKUP(VLOOKUP(G3729,Ma_KH!$A:$R,18,0)&amp;K3729,Gia_MB!$A:$F,6,0)</f>
        <v>46000</v>
      </c>
      <c r="U3729" s="172">
        <f t="shared" si="359"/>
        <v>552000</v>
      </c>
      <c r="V3729" s="171"/>
      <c r="W3729" s="173">
        <f t="shared" si="360"/>
        <v>0</v>
      </c>
      <c r="X3729" s="174" t="str">
        <f t="shared" si="361"/>
        <v>8</v>
      </c>
      <c r="Y3729" s="171"/>
      <c r="Z3729" s="172">
        <f t="shared" si="362"/>
        <v>44160</v>
      </c>
      <c r="AA3729" s="175">
        <f>VLOOKUP(G3729,Ma_KH!$A:$R,14,0)</f>
        <v>60</v>
      </c>
    </row>
    <row r="3730" spans="1:27" hidden="1" x14ac:dyDescent="0.25">
      <c r="A3730" s="176">
        <v>45994</v>
      </c>
      <c r="B3730" s="177">
        <v>4180785170</v>
      </c>
      <c r="C3730" s="178" t="s">
        <v>7767</v>
      </c>
      <c r="D3730" s="179">
        <v>45999</v>
      </c>
      <c r="E3730" s="180"/>
      <c r="F3730" s="178"/>
      <c r="G3730" s="32" t="s">
        <v>7883</v>
      </c>
      <c r="H3730" s="180"/>
      <c r="I3730" s="177" t="s">
        <v>8406</v>
      </c>
      <c r="J3730" s="182" t="s">
        <v>1771</v>
      </c>
      <c r="K3730" s="332" t="s">
        <v>7187</v>
      </c>
      <c r="L3730" s="21" t="str">
        <f>VLOOKUP($K3730,TONG_SL!$A:$D,2,0)</f>
        <v>Chân giò heo muối 300g</v>
      </c>
      <c r="N3730" s="21" t="str">
        <f t="shared" si="358"/>
        <v>K-C6</v>
      </c>
      <c r="Q3730" s="21" t="str">
        <f>VLOOKUP(K3730,TONG_SL!$A:$D,3,0)</f>
        <v>Túi</v>
      </c>
      <c r="R3730" s="106">
        <v>9</v>
      </c>
      <c r="S3730" s="171"/>
      <c r="T3730" s="171">
        <f>VLOOKUP(VLOOKUP(G3730,Ma_KH!$A:$R,18,0)&amp;K3730,Gia_MB!$A:$F,6,0)</f>
        <v>73431</v>
      </c>
      <c r="U3730" s="172">
        <f t="shared" si="359"/>
        <v>660879</v>
      </c>
      <c r="V3730" s="171"/>
      <c r="W3730" s="173">
        <f t="shared" si="360"/>
        <v>0</v>
      </c>
      <c r="X3730" s="174" t="str">
        <f t="shared" si="361"/>
        <v>8</v>
      </c>
      <c r="Y3730" s="171"/>
      <c r="Z3730" s="172">
        <f t="shared" si="362"/>
        <v>52870.32</v>
      </c>
      <c r="AA3730" s="175">
        <f>VLOOKUP(G3730,Ma_KH!$A:$R,14,0)</f>
        <v>60</v>
      </c>
    </row>
    <row r="3731" spans="1:27" hidden="1" x14ac:dyDescent="0.25">
      <c r="A3731" s="176">
        <v>45994</v>
      </c>
      <c r="B3731" s="177">
        <v>4180786451</v>
      </c>
      <c r="C3731" s="178" t="s">
        <v>7767</v>
      </c>
      <c r="D3731" s="179">
        <v>45999</v>
      </c>
      <c r="E3731" s="180"/>
      <c r="F3731" s="178"/>
      <c r="G3731" s="32" t="s">
        <v>7883</v>
      </c>
      <c r="H3731" s="180"/>
      <c r="I3731" s="177" t="s">
        <v>8407</v>
      </c>
      <c r="J3731" s="182" t="s">
        <v>1771</v>
      </c>
      <c r="K3731" s="332" t="s">
        <v>7187</v>
      </c>
      <c r="L3731" s="21" t="str">
        <f>VLOOKUP($K3731,TONG_SL!$A:$D,2,0)</f>
        <v>Chân giò heo muối 300g</v>
      </c>
      <c r="N3731" s="21" t="str">
        <f t="shared" si="358"/>
        <v>K-C6</v>
      </c>
      <c r="Q3731" s="21" t="str">
        <f>VLOOKUP(K3731,TONG_SL!$A:$D,3,0)</f>
        <v>Túi</v>
      </c>
      <c r="R3731" s="106">
        <v>20</v>
      </c>
      <c r="S3731" s="171"/>
      <c r="T3731" s="171">
        <f>VLOOKUP(VLOOKUP(G3731,Ma_KH!$A:$R,18,0)&amp;K3731,Gia_MB!$A:$F,6,0)</f>
        <v>73431</v>
      </c>
      <c r="U3731" s="172">
        <f t="shared" si="359"/>
        <v>1468620</v>
      </c>
      <c r="V3731" s="171"/>
      <c r="W3731" s="173">
        <f t="shared" si="360"/>
        <v>0</v>
      </c>
      <c r="X3731" s="174" t="str">
        <f t="shared" si="361"/>
        <v>8</v>
      </c>
      <c r="Y3731" s="171"/>
      <c r="Z3731" s="172">
        <f t="shared" si="362"/>
        <v>117489.60000000001</v>
      </c>
      <c r="AA3731" s="175">
        <f>VLOOKUP(G3731,Ma_KH!$A:$R,14,0)</f>
        <v>60</v>
      </c>
    </row>
    <row r="3732" spans="1:27" hidden="1" x14ac:dyDescent="0.25">
      <c r="A3732" s="176">
        <v>45994</v>
      </c>
      <c r="B3732" s="177">
        <v>4180786451</v>
      </c>
      <c r="C3732" s="178" t="s">
        <v>7767</v>
      </c>
      <c r="D3732" s="179">
        <v>45999</v>
      </c>
      <c r="E3732" s="180"/>
      <c r="F3732" s="178"/>
      <c r="G3732" s="32" t="s">
        <v>7883</v>
      </c>
      <c r="H3732" s="180"/>
      <c r="I3732" s="177" t="s">
        <v>8407</v>
      </c>
      <c r="J3732" s="182" t="s">
        <v>1771</v>
      </c>
      <c r="K3732" s="332" t="s">
        <v>48</v>
      </c>
      <c r="L3732" s="21" t="str">
        <f>VLOOKUP($K3732,TONG_SL!$A:$D,2,0)</f>
        <v>Mọc Nấm Hương 250g</v>
      </c>
      <c r="N3732" s="21" t="str">
        <f t="shared" si="358"/>
        <v>K-C6</v>
      </c>
      <c r="Q3732" s="21" t="str">
        <f>VLOOKUP(K3732,TONG_SL!$A:$D,3,0)</f>
        <v>Túi</v>
      </c>
      <c r="R3732" s="106">
        <v>14</v>
      </c>
      <c r="S3732" s="171"/>
      <c r="T3732" s="171">
        <f>VLOOKUP(VLOOKUP(G3732,Ma_KH!$A:$R,18,0)&amp;K3732,Gia_MB!$A:$F,6,0)</f>
        <v>46000</v>
      </c>
      <c r="U3732" s="172">
        <f t="shared" si="359"/>
        <v>644000</v>
      </c>
      <c r="V3732" s="171"/>
      <c r="W3732" s="173">
        <f t="shared" si="360"/>
        <v>0</v>
      </c>
      <c r="X3732" s="174" t="str">
        <f t="shared" si="361"/>
        <v>8</v>
      </c>
      <c r="Y3732" s="171"/>
      <c r="Z3732" s="172">
        <f t="shared" si="362"/>
        <v>51520</v>
      </c>
      <c r="AA3732" s="175">
        <f>VLOOKUP(G3732,Ma_KH!$A:$R,14,0)</f>
        <v>60</v>
      </c>
    </row>
    <row r="3733" spans="1:27" hidden="1" x14ac:dyDescent="0.25">
      <c r="A3733" s="176">
        <v>45994</v>
      </c>
      <c r="B3733" s="177">
        <v>4180786451</v>
      </c>
      <c r="C3733" s="178" t="s">
        <v>7767</v>
      </c>
      <c r="D3733" s="179">
        <v>45999</v>
      </c>
      <c r="E3733" s="180"/>
      <c r="F3733" s="178"/>
      <c r="G3733" s="32" t="s">
        <v>7883</v>
      </c>
      <c r="H3733" s="180"/>
      <c r="I3733" s="177" t="s">
        <v>8407</v>
      </c>
      <c r="J3733" s="182" t="s">
        <v>1771</v>
      </c>
      <c r="K3733" s="332" t="s">
        <v>7153</v>
      </c>
      <c r="L3733" s="21" t="str">
        <f>VLOOKUP($K3733,TONG_SL!$A:$D,2,0)</f>
        <v>Tai heo muối 200g</v>
      </c>
      <c r="N3733" s="21" t="str">
        <f t="shared" si="358"/>
        <v>K-C6</v>
      </c>
      <c r="Q3733" s="21" t="str">
        <f>VLOOKUP(K3733,TONG_SL!$A:$D,3,0)</f>
        <v>Túi</v>
      </c>
      <c r="R3733" s="106">
        <v>4</v>
      </c>
      <c r="S3733" s="171"/>
      <c r="T3733" s="171">
        <f>VLOOKUP(VLOOKUP(G3733,Ma_KH!$A:$R,18,0)&amp;K3733,Gia_MB!$A:$F,6,0)</f>
        <v>55595</v>
      </c>
      <c r="U3733" s="172">
        <f t="shared" si="359"/>
        <v>222380</v>
      </c>
      <c r="V3733" s="171"/>
      <c r="W3733" s="173">
        <f t="shared" si="360"/>
        <v>0</v>
      </c>
      <c r="X3733" s="174" t="str">
        <f t="shared" si="361"/>
        <v>8</v>
      </c>
      <c r="Y3733" s="171"/>
      <c r="Z3733" s="172">
        <f t="shared" si="362"/>
        <v>17790.400000000001</v>
      </c>
      <c r="AA3733" s="175">
        <f>VLOOKUP(G3733,Ma_KH!$A:$R,14,0)</f>
        <v>60</v>
      </c>
    </row>
    <row r="3734" spans="1:27" hidden="1" x14ac:dyDescent="0.25">
      <c r="A3734" s="176">
        <v>45994</v>
      </c>
      <c r="B3734" s="177">
        <v>4180786451</v>
      </c>
      <c r="C3734" s="178" t="s">
        <v>7767</v>
      </c>
      <c r="D3734" s="179">
        <v>45999</v>
      </c>
      <c r="E3734" s="180"/>
      <c r="F3734" s="178"/>
      <c r="G3734" s="32" t="s">
        <v>7883</v>
      </c>
      <c r="H3734" s="180"/>
      <c r="I3734" s="177" t="s">
        <v>8407</v>
      </c>
      <c r="J3734" s="182" t="s">
        <v>1771</v>
      </c>
      <c r="K3734" s="332" t="s">
        <v>32</v>
      </c>
      <c r="L3734" s="21" t="str">
        <f>VLOOKUP($K3734,TONG_SL!$A:$D,2,0)</f>
        <v>Giò Tai Lưỡi Xào 250g</v>
      </c>
      <c r="N3734" s="21" t="str">
        <f t="shared" si="358"/>
        <v>K-C6</v>
      </c>
      <c r="Q3734" s="21" t="str">
        <f>VLOOKUP(K3734,TONG_SL!$A:$D,3,0)</f>
        <v>Túi</v>
      </c>
      <c r="R3734" s="106">
        <v>2</v>
      </c>
      <c r="S3734" s="171"/>
      <c r="T3734" s="171">
        <f>VLOOKUP(VLOOKUP(G3734,Ma_KH!$A:$R,18,0)&amp;K3734,Gia_MB!$A:$F,6,0)</f>
        <v>50182</v>
      </c>
      <c r="U3734" s="172">
        <f t="shared" si="359"/>
        <v>100364</v>
      </c>
      <c r="V3734" s="171"/>
      <c r="W3734" s="173">
        <f t="shared" si="360"/>
        <v>0</v>
      </c>
      <c r="X3734" s="174" t="str">
        <f t="shared" si="361"/>
        <v>8</v>
      </c>
      <c r="Y3734" s="171"/>
      <c r="Z3734" s="172">
        <f t="shared" si="362"/>
        <v>8029.12</v>
      </c>
      <c r="AA3734" s="175">
        <f>VLOOKUP(G3734,Ma_KH!$A:$R,14,0)</f>
        <v>60</v>
      </c>
    </row>
    <row r="3735" spans="1:27" hidden="1" x14ac:dyDescent="0.25">
      <c r="A3735" s="176">
        <v>45994</v>
      </c>
      <c r="B3735" s="177">
        <v>4180786451</v>
      </c>
      <c r="C3735" s="178" t="s">
        <v>7767</v>
      </c>
      <c r="D3735" s="179">
        <v>45999</v>
      </c>
      <c r="E3735" s="180"/>
      <c r="F3735" s="178"/>
      <c r="G3735" s="32" t="s">
        <v>7883</v>
      </c>
      <c r="H3735" s="180"/>
      <c r="I3735" s="177" t="s">
        <v>8407</v>
      </c>
      <c r="J3735" s="182" t="s">
        <v>1771</v>
      </c>
      <c r="K3735" s="332" t="s">
        <v>30</v>
      </c>
      <c r="L3735" s="21" t="str">
        <f>VLOOKUP($K3735,TONG_SL!$A:$D,2,0)</f>
        <v>Gà muối 500g</v>
      </c>
      <c r="N3735" s="21" t="str">
        <f t="shared" si="358"/>
        <v>K-C6</v>
      </c>
      <c r="Q3735" s="21" t="str">
        <f>VLOOKUP(K3735,TONG_SL!$A:$D,3,0)</f>
        <v>Túi</v>
      </c>
      <c r="R3735" s="106">
        <v>2</v>
      </c>
      <c r="S3735" s="171"/>
      <c r="T3735" s="171">
        <f>VLOOKUP(VLOOKUP(G3735,Ma_KH!$A:$R,18,0)&amp;K3735,Gia_MB!$A:$F,6,0)</f>
        <v>111058</v>
      </c>
      <c r="U3735" s="172">
        <f t="shared" si="359"/>
        <v>222116</v>
      </c>
      <c r="V3735" s="171"/>
      <c r="W3735" s="173">
        <f t="shared" si="360"/>
        <v>0</v>
      </c>
      <c r="X3735" s="174" t="str">
        <f t="shared" si="361"/>
        <v>8</v>
      </c>
      <c r="Y3735" s="171"/>
      <c r="Z3735" s="172">
        <f t="shared" si="362"/>
        <v>17769.28</v>
      </c>
      <c r="AA3735" s="175">
        <f>VLOOKUP(G3735,Ma_KH!$A:$R,14,0)</f>
        <v>60</v>
      </c>
    </row>
    <row r="3736" spans="1:27" hidden="1" x14ac:dyDescent="0.25">
      <c r="A3736" s="176">
        <v>45994</v>
      </c>
      <c r="B3736" s="177">
        <v>4180786451</v>
      </c>
      <c r="C3736" s="178" t="s">
        <v>7767</v>
      </c>
      <c r="D3736" s="179">
        <v>45999</v>
      </c>
      <c r="E3736" s="180"/>
      <c r="F3736" s="178"/>
      <c r="G3736" s="32" t="s">
        <v>7883</v>
      </c>
      <c r="H3736" s="180"/>
      <c r="I3736" s="177" t="s">
        <v>8407</v>
      </c>
      <c r="J3736" s="182" t="s">
        <v>1771</v>
      </c>
      <c r="K3736" s="332" t="s">
        <v>7820</v>
      </c>
      <c r="L3736" s="21" t="str">
        <f>VLOOKUP($K3736,TONG_SL!$A:$D,2,0)</f>
        <v>Giò lụa cây 250g</v>
      </c>
      <c r="N3736" s="21" t="str">
        <f t="shared" si="358"/>
        <v>K-C6</v>
      </c>
      <c r="Q3736" s="21" t="str">
        <f>VLOOKUP(K3736,TONG_SL!$A:$D,3,0)</f>
        <v>Túi</v>
      </c>
      <c r="R3736" s="106">
        <v>5</v>
      </c>
      <c r="S3736" s="171"/>
      <c r="T3736" s="171">
        <f>VLOOKUP(VLOOKUP(G3736,Ma_KH!$A:$R,18,0)&amp;K3736,Gia_MB!$A:$F,6,0)</f>
        <v>49500</v>
      </c>
      <c r="U3736" s="172">
        <f t="shared" si="359"/>
        <v>247500</v>
      </c>
      <c r="V3736" s="171"/>
      <c r="W3736" s="173">
        <f t="shared" si="360"/>
        <v>0</v>
      </c>
      <c r="X3736" s="174" t="str">
        <f t="shared" si="361"/>
        <v>8</v>
      </c>
      <c r="Y3736" s="171"/>
      <c r="Z3736" s="172">
        <f t="shared" si="362"/>
        <v>19800</v>
      </c>
      <c r="AA3736" s="175">
        <f>VLOOKUP(G3736,Ma_KH!$A:$R,14,0)</f>
        <v>60</v>
      </c>
    </row>
    <row r="3737" spans="1:27" hidden="1" x14ac:dyDescent="0.25">
      <c r="A3737" s="176">
        <v>45994</v>
      </c>
      <c r="B3737" s="177">
        <v>4180784506</v>
      </c>
      <c r="C3737" s="178" t="s">
        <v>7767</v>
      </c>
      <c r="D3737" s="179">
        <v>45999</v>
      </c>
      <c r="E3737" s="180"/>
      <c r="F3737" s="178"/>
      <c r="G3737" s="32" t="s">
        <v>7883</v>
      </c>
      <c r="H3737" s="180"/>
      <c r="I3737" s="177" t="s">
        <v>8408</v>
      </c>
      <c r="J3737" s="182" t="s">
        <v>1771</v>
      </c>
      <c r="K3737" s="332" t="s">
        <v>7187</v>
      </c>
      <c r="L3737" s="21" t="str">
        <f>VLOOKUP($K3737,TONG_SL!$A:$D,2,0)</f>
        <v>Chân giò heo muối 300g</v>
      </c>
      <c r="N3737" s="21" t="str">
        <f t="shared" si="358"/>
        <v>K-C6</v>
      </c>
      <c r="Q3737" s="21" t="str">
        <f>VLOOKUP(K3737,TONG_SL!$A:$D,3,0)</f>
        <v>Túi</v>
      </c>
      <c r="R3737" s="106">
        <v>8</v>
      </c>
      <c r="S3737" s="171"/>
      <c r="T3737" s="171">
        <f>VLOOKUP(VLOOKUP(G3737,Ma_KH!$A:$R,18,0)&amp;K3737,Gia_MB!$A:$F,6,0)</f>
        <v>73431</v>
      </c>
      <c r="U3737" s="172">
        <f t="shared" si="359"/>
        <v>587448</v>
      </c>
      <c r="V3737" s="171"/>
      <c r="W3737" s="173">
        <f t="shared" si="360"/>
        <v>0</v>
      </c>
      <c r="X3737" s="174" t="str">
        <f t="shared" si="361"/>
        <v>8</v>
      </c>
      <c r="Y3737" s="171"/>
      <c r="Z3737" s="172">
        <f t="shared" si="362"/>
        <v>46995.840000000004</v>
      </c>
      <c r="AA3737" s="175">
        <f>VLOOKUP(G3737,Ma_KH!$A:$R,14,0)</f>
        <v>60</v>
      </c>
    </row>
    <row r="3738" spans="1:27" hidden="1" x14ac:dyDescent="0.25">
      <c r="A3738" s="176">
        <v>45994</v>
      </c>
      <c r="B3738" s="177">
        <v>4180784506</v>
      </c>
      <c r="C3738" s="178" t="s">
        <v>7767</v>
      </c>
      <c r="D3738" s="179">
        <v>45999</v>
      </c>
      <c r="E3738" s="180"/>
      <c r="F3738" s="178"/>
      <c r="G3738" s="32" t="s">
        <v>7883</v>
      </c>
      <c r="H3738" s="180"/>
      <c r="I3738" s="177" t="s">
        <v>8408</v>
      </c>
      <c r="J3738" s="182" t="s">
        <v>1771</v>
      </c>
      <c r="K3738" s="332" t="s">
        <v>48</v>
      </c>
      <c r="L3738" s="21" t="str">
        <f>VLOOKUP($K3738,TONG_SL!$A:$D,2,0)</f>
        <v>Mọc Nấm Hương 250g</v>
      </c>
      <c r="N3738" s="21" t="str">
        <f t="shared" si="358"/>
        <v>K-C6</v>
      </c>
      <c r="Q3738" s="21" t="str">
        <f>VLOOKUP(K3738,TONG_SL!$A:$D,3,0)</f>
        <v>Túi</v>
      </c>
      <c r="R3738" s="106">
        <v>8</v>
      </c>
      <c r="S3738" s="171"/>
      <c r="T3738" s="171">
        <f>VLOOKUP(VLOOKUP(G3738,Ma_KH!$A:$R,18,0)&amp;K3738,Gia_MB!$A:$F,6,0)</f>
        <v>46000</v>
      </c>
      <c r="U3738" s="172">
        <f t="shared" si="359"/>
        <v>368000</v>
      </c>
      <c r="V3738" s="171"/>
      <c r="W3738" s="173">
        <f t="shared" si="360"/>
        <v>0</v>
      </c>
      <c r="X3738" s="174" t="str">
        <f t="shared" si="361"/>
        <v>8</v>
      </c>
      <c r="Y3738" s="171"/>
      <c r="Z3738" s="172">
        <f t="shared" si="362"/>
        <v>29440</v>
      </c>
      <c r="AA3738" s="175">
        <f>VLOOKUP(G3738,Ma_KH!$A:$R,14,0)</f>
        <v>60</v>
      </c>
    </row>
    <row r="3739" spans="1:27" hidden="1" x14ac:dyDescent="0.25">
      <c r="A3739" s="176">
        <v>45994</v>
      </c>
      <c r="B3739" s="177">
        <v>4180784506</v>
      </c>
      <c r="C3739" s="178" t="s">
        <v>7767</v>
      </c>
      <c r="D3739" s="179">
        <v>45999</v>
      </c>
      <c r="E3739" s="180"/>
      <c r="F3739" s="178"/>
      <c r="G3739" s="32" t="s">
        <v>7883</v>
      </c>
      <c r="H3739" s="180"/>
      <c r="I3739" s="177" t="s">
        <v>8408</v>
      </c>
      <c r="J3739" s="182" t="s">
        <v>1771</v>
      </c>
      <c r="K3739" s="332" t="s">
        <v>7153</v>
      </c>
      <c r="L3739" s="21" t="str">
        <f>VLOOKUP($K3739,TONG_SL!$A:$D,2,0)</f>
        <v>Tai heo muối 200g</v>
      </c>
      <c r="N3739" s="21" t="str">
        <f t="shared" si="358"/>
        <v>K-C6</v>
      </c>
      <c r="Q3739" s="21" t="str">
        <f>VLOOKUP(K3739,TONG_SL!$A:$D,3,0)</f>
        <v>Túi</v>
      </c>
      <c r="R3739" s="106">
        <v>8</v>
      </c>
      <c r="S3739" s="171"/>
      <c r="T3739" s="171">
        <f>VLOOKUP(VLOOKUP(G3739,Ma_KH!$A:$R,18,0)&amp;K3739,Gia_MB!$A:$F,6,0)</f>
        <v>55595</v>
      </c>
      <c r="U3739" s="172">
        <f t="shared" si="359"/>
        <v>444760</v>
      </c>
      <c r="V3739" s="171"/>
      <c r="W3739" s="173">
        <f t="shared" si="360"/>
        <v>0</v>
      </c>
      <c r="X3739" s="174" t="str">
        <f t="shared" si="361"/>
        <v>8</v>
      </c>
      <c r="Y3739" s="171"/>
      <c r="Z3739" s="172">
        <f t="shared" si="362"/>
        <v>35580.800000000003</v>
      </c>
      <c r="AA3739" s="175">
        <f>VLOOKUP(G3739,Ma_KH!$A:$R,14,0)</f>
        <v>60</v>
      </c>
    </row>
    <row r="3740" spans="1:27" hidden="1" x14ac:dyDescent="0.25">
      <c r="A3740" s="176">
        <v>45994</v>
      </c>
      <c r="B3740" s="177">
        <v>4180784506</v>
      </c>
      <c r="C3740" s="178" t="s">
        <v>7767</v>
      </c>
      <c r="D3740" s="179">
        <v>45999</v>
      </c>
      <c r="E3740" s="180"/>
      <c r="F3740" s="178"/>
      <c r="G3740" s="32" t="s">
        <v>7883</v>
      </c>
      <c r="H3740" s="180"/>
      <c r="I3740" s="177" t="s">
        <v>8408</v>
      </c>
      <c r="J3740" s="182" t="s">
        <v>1771</v>
      </c>
      <c r="K3740" s="332" t="s">
        <v>7154</v>
      </c>
      <c r="L3740" s="21" t="str">
        <f>VLOOKUP($K3740,TONG_SL!$A:$D,2,0)</f>
        <v>Chả cốm 300g</v>
      </c>
      <c r="N3740" s="21" t="str">
        <f t="shared" si="358"/>
        <v>K-C6</v>
      </c>
      <c r="Q3740" s="21" t="str">
        <f>VLOOKUP(K3740,TONG_SL!$A:$D,3,0)</f>
        <v>Túi</v>
      </c>
      <c r="R3740" s="106">
        <v>4</v>
      </c>
      <c r="S3740" s="171"/>
      <c r="T3740" s="171">
        <f>VLOOKUP(VLOOKUP(G3740,Ma_KH!$A:$R,18,0)&amp;K3740,Gia_MB!$A:$F,6,0)</f>
        <v>74250</v>
      </c>
      <c r="U3740" s="172">
        <f t="shared" si="359"/>
        <v>297000</v>
      </c>
      <c r="V3740" s="171"/>
      <c r="W3740" s="173">
        <f t="shared" si="360"/>
        <v>0</v>
      </c>
      <c r="X3740" s="174" t="str">
        <f t="shared" si="361"/>
        <v>8</v>
      </c>
      <c r="Y3740" s="171"/>
      <c r="Z3740" s="172">
        <f t="shared" si="362"/>
        <v>23760</v>
      </c>
      <c r="AA3740" s="175">
        <f>VLOOKUP(G3740,Ma_KH!$A:$R,14,0)</f>
        <v>60</v>
      </c>
    </row>
    <row r="3741" spans="1:27" hidden="1" x14ac:dyDescent="0.25">
      <c r="A3741" s="176">
        <v>45994</v>
      </c>
      <c r="B3741" s="177">
        <v>4180784506</v>
      </c>
      <c r="C3741" s="178" t="s">
        <v>7767</v>
      </c>
      <c r="D3741" s="179">
        <v>45999</v>
      </c>
      <c r="E3741" s="180"/>
      <c r="F3741" s="178"/>
      <c r="G3741" s="32" t="s">
        <v>7883</v>
      </c>
      <c r="H3741" s="180"/>
      <c r="I3741" s="177" t="s">
        <v>8408</v>
      </c>
      <c r="J3741" s="182" t="s">
        <v>1771</v>
      </c>
      <c r="K3741" s="332" t="s">
        <v>32</v>
      </c>
      <c r="L3741" s="21" t="str">
        <f>VLOOKUP($K3741,TONG_SL!$A:$D,2,0)</f>
        <v>Giò Tai Lưỡi Xào 250g</v>
      </c>
      <c r="N3741" s="21" t="str">
        <f t="shared" si="358"/>
        <v>K-C6</v>
      </c>
      <c r="Q3741" s="21" t="str">
        <f>VLOOKUP(K3741,TONG_SL!$A:$D,3,0)</f>
        <v>Túi</v>
      </c>
      <c r="R3741" s="106">
        <v>2</v>
      </c>
      <c r="S3741" s="171"/>
      <c r="T3741" s="171">
        <f>VLOOKUP(VLOOKUP(G3741,Ma_KH!$A:$R,18,0)&amp;K3741,Gia_MB!$A:$F,6,0)</f>
        <v>50182</v>
      </c>
      <c r="U3741" s="172">
        <f t="shared" si="359"/>
        <v>100364</v>
      </c>
      <c r="V3741" s="171"/>
      <c r="W3741" s="173">
        <f t="shared" si="360"/>
        <v>0</v>
      </c>
      <c r="X3741" s="174" t="str">
        <f t="shared" si="361"/>
        <v>8</v>
      </c>
      <c r="Y3741" s="171"/>
      <c r="Z3741" s="172">
        <f t="shared" si="362"/>
        <v>8029.12</v>
      </c>
      <c r="AA3741" s="175">
        <f>VLOOKUP(G3741,Ma_KH!$A:$R,14,0)</f>
        <v>60</v>
      </c>
    </row>
    <row r="3742" spans="1:27" hidden="1" x14ac:dyDescent="0.25">
      <c r="A3742" s="176">
        <v>45994</v>
      </c>
      <c r="B3742" s="177">
        <v>4180784506</v>
      </c>
      <c r="C3742" s="178" t="s">
        <v>7767</v>
      </c>
      <c r="D3742" s="179">
        <v>45999</v>
      </c>
      <c r="E3742" s="180"/>
      <c r="F3742" s="178"/>
      <c r="G3742" s="32" t="s">
        <v>7883</v>
      </c>
      <c r="H3742" s="180"/>
      <c r="I3742" s="177" t="s">
        <v>8408</v>
      </c>
      <c r="J3742" s="182" t="s">
        <v>1771</v>
      </c>
      <c r="K3742" s="332" t="s">
        <v>30</v>
      </c>
      <c r="L3742" s="21" t="str">
        <f>VLOOKUP($K3742,TONG_SL!$A:$D,2,0)</f>
        <v>Gà muối 500g</v>
      </c>
      <c r="N3742" s="21" t="str">
        <f t="shared" si="358"/>
        <v>K-C6</v>
      </c>
      <c r="Q3742" s="21" t="str">
        <f>VLOOKUP(K3742,TONG_SL!$A:$D,3,0)</f>
        <v>Túi</v>
      </c>
      <c r="R3742" s="106">
        <v>6</v>
      </c>
      <c r="S3742" s="171"/>
      <c r="T3742" s="171">
        <f>VLOOKUP(VLOOKUP(G3742,Ma_KH!$A:$R,18,0)&amp;K3742,Gia_MB!$A:$F,6,0)</f>
        <v>111058</v>
      </c>
      <c r="U3742" s="172">
        <f t="shared" si="359"/>
        <v>666348</v>
      </c>
      <c r="V3742" s="171"/>
      <c r="W3742" s="173">
        <f t="shared" si="360"/>
        <v>0</v>
      </c>
      <c r="X3742" s="174" t="str">
        <f t="shared" si="361"/>
        <v>8</v>
      </c>
      <c r="Y3742" s="171"/>
      <c r="Z3742" s="172">
        <f t="shared" si="362"/>
        <v>53307.840000000004</v>
      </c>
      <c r="AA3742" s="175">
        <f>VLOOKUP(G3742,Ma_KH!$A:$R,14,0)</f>
        <v>60</v>
      </c>
    </row>
    <row r="3743" spans="1:27" hidden="1" x14ac:dyDescent="0.25">
      <c r="A3743" s="176">
        <v>45994</v>
      </c>
      <c r="B3743" s="177">
        <v>4180784978</v>
      </c>
      <c r="C3743" s="178" t="s">
        <v>7767</v>
      </c>
      <c r="D3743" s="179">
        <v>45999</v>
      </c>
      <c r="E3743" s="180"/>
      <c r="F3743" s="178"/>
      <c r="G3743" s="32" t="s">
        <v>7883</v>
      </c>
      <c r="H3743" s="180"/>
      <c r="I3743" s="177" t="s">
        <v>8409</v>
      </c>
      <c r="J3743" s="182" t="s">
        <v>1771</v>
      </c>
      <c r="K3743" s="332" t="s">
        <v>30</v>
      </c>
      <c r="L3743" s="21" t="str">
        <f>VLOOKUP($K3743,TONG_SL!$A:$D,2,0)</f>
        <v>Gà muối 500g</v>
      </c>
      <c r="N3743" s="21" t="str">
        <f t="shared" si="358"/>
        <v>K-C6</v>
      </c>
      <c r="Q3743" s="21" t="str">
        <f>VLOOKUP(K3743,TONG_SL!$A:$D,3,0)</f>
        <v>Túi</v>
      </c>
      <c r="R3743" s="106">
        <v>8</v>
      </c>
      <c r="S3743" s="171"/>
      <c r="T3743" s="171">
        <f>VLOOKUP(VLOOKUP(G3743,Ma_KH!$A:$R,18,0)&amp;K3743,Gia_MB!$A:$F,6,0)</f>
        <v>111058</v>
      </c>
      <c r="U3743" s="172">
        <f t="shared" si="359"/>
        <v>888464</v>
      </c>
      <c r="V3743" s="171"/>
      <c r="W3743" s="173">
        <f t="shared" si="360"/>
        <v>0</v>
      </c>
      <c r="X3743" s="174" t="str">
        <f t="shared" si="361"/>
        <v>8</v>
      </c>
      <c r="Y3743" s="171"/>
      <c r="Z3743" s="172">
        <f t="shared" si="362"/>
        <v>71077.119999999995</v>
      </c>
      <c r="AA3743" s="175">
        <f>VLOOKUP(G3743,Ma_KH!$A:$R,14,0)</f>
        <v>60</v>
      </c>
    </row>
    <row r="3744" spans="1:27" hidden="1" x14ac:dyDescent="0.25">
      <c r="A3744" s="176">
        <v>45994</v>
      </c>
      <c r="B3744" s="177">
        <v>4180784978</v>
      </c>
      <c r="C3744" s="178" t="s">
        <v>7767</v>
      </c>
      <c r="D3744" s="179">
        <v>45999</v>
      </c>
      <c r="E3744" s="180"/>
      <c r="F3744" s="178"/>
      <c r="G3744" s="32" t="s">
        <v>7883</v>
      </c>
      <c r="H3744" s="180"/>
      <c r="I3744" s="177" t="s">
        <v>8409</v>
      </c>
      <c r="J3744" s="182" t="s">
        <v>1771</v>
      </c>
      <c r="K3744" s="332" t="s">
        <v>32</v>
      </c>
      <c r="L3744" s="21" t="str">
        <f>VLOOKUP($K3744,TONG_SL!$A:$D,2,0)</f>
        <v>Giò Tai Lưỡi Xào 250g</v>
      </c>
      <c r="N3744" s="21" t="str">
        <f t="shared" si="358"/>
        <v>K-C6</v>
      </c>
      <c r="Q3744" s="21" t="str">
        <f>VLOOKUP(K3744,TONG_SL!$A:$D,3,0)</f>
        <v>Túi</v>
      </c>
      <c r="R3744" s="106">
        <v>6</v>
      </c>
      <c r="S3744" s="171"/>
      <c r="T3744" s="171">
        <f>VLOOKUP(VLOOKUP(G3744,Ma_KH!$A:$R,18,0)&amp;K3744,Gia_MB!$A:$F,6,0)</f>
        <v>50182</v>
      </c>
      <c r="U3744" s="172">
        <f t="shared" si="359"/>
        <v>301092</v>
      </c>
      <c r="V3744" s="171"/>
      <c r="W3744" s="173">
        <f t="shared" si="360"/>
        <v>0</v>
      </c>
      <c r="X3744" s="174" t="str">
        <f t="shared" si="361"/>
        <v>8</v>
      </c>
      <c r="Y3744" s="171"/>
      <c r="Z3744" s="172">
        <f t="shared" si="362"/>
        <v>24087.360000000001</v>
      </c>
      <c r="AA3744" s="175">
        <f>VLOOKUP(G3744,Ma_KH!$A:$R,14,0)</f>
        <v>60</v>
      </c>
    </row>
    <row r="3745" spans="1:27" hidden="1" x14ac:dyDescent="0.25">
      <c r="A3745" s="176">
        <v>45994</v>
      </c>
      <c r="B3745" s="177">
        <v>4180784978</v>
      </c>
      <c r="C3745" s="178" t="s">
        <v>7767</v>
      </c>
      <c r="D3745" s="179">
        <v>45999</v>
      </c>
      <c r="E3745" s="180"/>
      <c r="F3745" s="178"/>
      <c r="G3745" s="32" t="s">
        <v>7883</v>
      </c>
      <c r="H3745" s="180"/>
      <c r="I3745" s="177" t="s">
        <v>8409</v>
      </c>
      <c r="J3745" s="182" t="s">
        <v>1771</v>
      </c>
      <c r="K3745" s="332" t="s">
        <v>7154</v>
      </c>
      <c r="L3745" s="21" t="str">
        <f>VLOOKUP($K3745,TONG_SL!$A:$D,2,0)</f>
        <v>Chả cốm 300g</v>
      </c>
      <c r="N3745" s="21" t="str">
        <f t="shared" si="358"/>
        <v>K-C6</v>
      </c>
      <c r="Q3745" s="21" t="str">
        <f>VLOOKUP(K3745,TONG_SL!$A:$D,3,0)</f>
        <v>Túi</v>
      </c>
      <c r="R3745" s="106">
        <v>2</v>
      </c>
      <c r="S3745" s="171"/>
      <c r="T3745" s="171">
        <f>VLOOKUP(VLOOKUP(G3745,Ma_KH!$A:$R,18,0)&amp;K3745,Gia_MB!$A:$F,6,0)</f>
        <v>74250</v>
      </c>
      <c r="U3745" s="172">
        <f t="shared" si="359"/>
        <v>148500</v>
      </c>
      <c r="V3745" s="171"/>
      <c r="W3745" s="173">
        <f t="shared" si="360"/>
        <v>0</v>
      </c>
      <c r="X3745" s="174" t="str">
        <f t="shared" si="361"/>
        <v>8</v>
      </c>
      <c r="Y3745" s="171"/>
      <c r="Z3745" s="172">
        <f t="shared" si="362"/>
        <v>11880</v>
      </c>
      <c r="AA3745" s="175">
        <f>VLOOKUP(G3745,Ma_KH!$A:$R,14,0)</f>
        <v>60</v>
      </c>
    </row>
    <row r="3746" spans="1:27" hidden="1" x14ac:dyDescent="0.25">
      <c r="A3746" s="176">
        <v>45994</v>
      </c>
      <c r="B3746" s="177">
        <v>4180784978</v>
      </c>
      <c r="C3746" s="178" t="s">
        <v>7767</v>
      </c>
      <c r="D3746" s="179">
        <v>45999</v>
      </c>
      <c r="E3746" s="180"/>
      <c r="F3746" s="178"/>
      <c r="G3746" s="32" t="s">
        <v>7883</v>
      </c>
      <c r="H3746" s="180"/>
      <c r="I3746" s="177" t="s">
        <v>8409</v>
      </c>
      <c r="J3746" s="182" t="s">
        <v>1771</v>
      </c>
      <c r="K3746" s="332" t="s">
        <v>7153</v>
      </c>
      <c r="L3746" s="21" t="str">
        <f>VLOOKUP($K3746,TONG_SL!$A:$D,2,0)</f>
        <v>Tai heo muối 200g</v>
      </c>
      <c r="N3746" s="21" t="str">
        <f t="shared" si="358"/>
        <v>K-C6</v>
      </c>
      <c r="Q3746" s="21" t="str">
        <f>VLOOKUP(K3746,TONG_SL!$A:$D,3,0)</f>
        <v>Túi</v>
      </c>
      <c r="R3746" s="106">
        <v>6</v>
      </c>
      <c r="S3746" s="171"/>
      <c r="T3746" s="171">
        <f>VLOOKUP(VLOOKUP(G3746,Ma_KH!$A:$R,18,0)&amp;K3746,Gia_MB!$A:$F,6,0)</f>
        <v>55595</v>
      </c>
      <c r="U3746" s="172">
        <f t="shared" si="359"/>
        <v>333570</v>
      </c>
      <c r="V3746" s="171"/>
      <c r="W3746" s="173">
        <f t="shared" si="360"/>
        <v>0</v>
      </c>
      <c r="X3746" s="174" t="str">
        <f t="shared" si="361"/>
        <v>8</v>
      </c>
      <c r="Y3746" s="171"/>
      <c r="Z3746" s="172">
        <f t="shared" si="362"/>
        <v>26685.600000000002</v>
      </c>
      <c r="AA3746" s="175">
        <f>VLOOKUP(G3746,Ma_KH!$A:$R,14,0)</f>
        <v>60</v>
      </c>
    </row>
    <row r="3747" spans="1:27" hidden="1" x14ac:dyDescent="0.25">
      <c r="A3747" s="176">
        <v>45994</v>
      </c>
      <c r="B3747" s="177">
        <v>4180784978</v>
      </c>
      <c r="C3747" s="178" t="s">
        <v>7767</v>
      </c>
      <c r="D3747" s="179">
        <v>45999</v>
      </c>
      <c r="E3747" s="180"/>
      <c r="F3747" s="178"/>
      <c r="G3747" s="32" t="s">
        <v>7883</v>
      </c>
      <c r="H3747" s="180"/>
      <c r="I3747" s="177" t="s">
        <v>8409</v>
      </c>
      <c r="J3747" s="182" t="s">
        <v>1771</v>
      </c>
      <c r="K3747" s="332" t="s">
        <v>48</v>
      </c>
      <c r="L3747" s="21" t="str">
        <f>VLOOKUP($K3747,TONG_SL!$A:$D,2,0)</f>
        <v>Mọc Nấm Hương 250g</v>
      </c>
      <c r="N3747" s="21" t="str">
        <f t="shared" si="358"/>
        <v>K-C6</v>
      </c>
      <c r="Q3747" s="21" t="str">
        <f>VLOOKUP(K3747,TONG_SL!$A:$D,3,0)</f>
        <v>Túi</v>
      </c>
      <c r="R3747" s="106">
        <v>6</v>
      </c>
      <c r="S3747" s="171"/>
      <c r="T3747" s="171">
        <f>VLOOKUP(VLOOKUP(G3747,Ma_KH!$A:$R,18,0)&amp;K3747,Gia_MB!$A:$F,6,0)</f>
        <v>46000</v>
      </c>
      <c r="U3747" s="172">
        <f t="shared" ref="U3747:U3778" si="363">T3747*R3747</f>
        <v>276000</v>
      </c>
      <c r="V3747" s="171"/>
      <c r="W3747" s="173">
        <f t="shared" ref="W3747:W3778" si="364">U3747*V3747</f>
        <v>0</v>
      </c>
      <c r="X3747" s="174" t="str">
        <f t="shared" ref="X3747:X3778" si="365">IF(B3747&lt;&gt;"","8","0")</f>
        <v>8</v>
      </c>
      <c r="Y3747" s="171"/>
      <c r="Z3747" s="172">
        <f t="shared" ref="Z3747:Z3778" si="366">U3747*X3747%</f>
        <v>22080</v>
      </c>
      <c r="AA3747" s="175">
        <f>VLOOKUP(G3747,Ma_KH!$A:$R,14,0)</f>
        <v>60</v>
      </c>
    </row>
    <row r="3748" spans="1:27" hidden="1" x14ac:dyDescent="0.25">
      <c r="A3748" s="176">
        <v>45994</v>
      </c>
      <c r="B3748" s="177">
        <v>4180784978</v>
      </c>
      <c r="C3748" s="178" t="s">
        <v>7767</v>
      </c>
      <c r="D3748" s="179">
        <v>45999</v>
      </c>
      <c r="E3748" s="180"/>
      <c r="F3748" s="178"/>
      <c r="G3748" s="32" t="s">
        <v>7883</v>
      </c>
      <c r="H3748" s="180"/>
      <c r="I3748" s="177" t="s">
        <v>8409</v>
      </c>
      <c r="J3748" s="182" t="s">
        <v>1771</v>
      </c>
      <c r="K3748" s="332" t="s">
        <v>7187</v>
      </c>
      <c r="L3748" s="21" t="str">
        <f>VLOOKUP($K3748,TONG_SL!$A:$D,2,0)</f>
        <v>Chân giò heo muối 300g</v>
      </c>
      <c r="N3748" s="21" t="str">
        <f t="shared" si="358"/>
        <v>K-C6</v>
      </c>
      <c r="Q3748" s="21" t="str">
        <f>VLOOKUP(K3748,TONG_SL!$A:$D,3,0)</f>
        <v>Túi</v>
      </c>
      <c r="R3748" s="106">
        <v>14</v>
      </c>
      <c r="S3748" s="171"/>
      <c r="T3748" s="171">
        <f>VLOOKUP(VLOOKUP(G3748,Ma_KH!$A:$R,18,0)&amp;K3748,Gia_MB!$A:$F,6,0)</f>
        <v>73431</v>
      </c>
      <c r="U3748" s="172">
        <f t="shared" si="363"/>
        <v>1028034</v>
      </c>
      <c r="V3748" s="171"/>
      <c r="W3748" s="173">
        <f t="shared" si="364"/>
        <v>0</v>
      </c>
      <c r="X3748" s="174" t="str">
        <f t="shared" si="365"/>
        <v>8</v>
      </c>
      <c r="Y3748" s="171"/>
      <c r="Z3748" s="172">
        <f t="shared" si="366"/>
        <v>82242.720000000001</v>
      </c>
      <c r="AA3748" s="175">
        <f>VLOOKUP(G3748,Ma_KH!$A:$R,14,0)</f>
        <v>60</v>
      </c>
    </row>
    <row r="3749" spans="1:27" hidden="1" x14ac:dyDescent="0.25">
      <c r="A3749" s="176">
        <v>45994</v>
      </c>
      <c r="B3749" s="177">
        <v>4180786393</v>
      </c>
      <c r="C3749" s="178" t="s">
        <v>7767</v>
      </c>
      <c r="D3749" s="179">
        <v>45999</v>
      </c>
      <c r="E3749" s="180"/>
      <c r="F3749" s="178"/>
      <c r="G3749" s="32" t="s">
        <v>7883</v>
      </c>
      <c r="H3749" s="180"/>
      <c r="I3749" s="177" t="s">
        <v>8410</v>
      </c>
      <c r="J3749" s="182" t="s">
        <v>1771</v>
      </c>
      <c r="K3749" s="332" t="s">
        <v>7187</v>
      </c>
      <c r="L3749" s="21" t="str">
        <f>VLOOKUP($K3749,TONG_SL!$A:$D,2,0)</f>
        <v>Chân giò heo muối 300g</v>
      </c>
      <c r="N3749" s="21" t="str">
        <f t="shared" si="358"/>
        <v>K-C6</v>
      </c>
      <c r="Q3749" s="21" t="str">
        <f>VLOOKUP(K3749,TONG_SL!$A:$D,3,0)</f>
        <v>Túi</v>
      </c>
      <c r="R3749" s="106">
        <v>8</v>
      </c>
      <c r="S3749" s="171"/>
      <c r="T3749" s="171">
        <f>VLOOKUP(VLOOKUP(G3749,Ma_KH!$A:$R,18,0)&amp;K3749,Gia_MB!$A:$F,6,0)</f>
        <v>73431</v>
      </c>
      <c r="U3749" s="172">
        <f t="shared" si="363"/>
        <v>587448</v>
      </c>
      <c r="V3749" s="171"/>
      <c r="W3749" s="173">
        <f t="shared" si="364"/>
        <v>0</v>
      </c>
      <c r="X3749" s="174" t="str">
        <f t="shared" si="365"/>
        <v>8</v>
      </c>
      <c r="Y3749" s="171"/>
      <c r="Z3749" s="172">
        <f t="shared" si="366"/>
        <v>46995.840000000004</v>
      </c>
      <c r="AA3749" s="175">
        <f>VLOOKUP(G3749,Ma_KH!$A:$R,14,0)</f>
        <v>60</v>
      </c>
    </row>
    <row r="3750" spans="1:27" hidden="1" x14ac:dyDescent="0.25">
      <c r="A3750" s="176">
        <v>45994</v>
      </c>
      <c r="B3750" s="177">
        <v>4180786393</v>
      </c>
      <c r="C3750" s="178" t="s">
        <v>7767</v>
      </c>
      <c r="D3750" s="179">
        <v>45999</v>
      </c>
      <c r="E3750" s="180"/>
      <c r="F3750" s="178"/>
      <c r="G3750" s="32" t="s">
        <v>7883</v>
      </c>
      <c r="H3750" s="180"/>
      <c r="I3750" s="177" t="s">
        <v>8410</v>
      </c>
      <c r="J3750" s="182" t="s">
        <v>1771</v>
      </c>
      <c r="K3750" s="332" t="s">
        <v>48</v>
      </c>
      <c r="L3750" s="21" t="str">
        <f>VLOOKUP($K3750,TONG_SL!$A:$D,2,0)</f>
        <v>Mọc Nấm Hương 250g</v>
      </c>
      <c r="N3750" s="21" t="str">
        <f t="shared" si="358"/>
        <v>K-C6</v>
      </c>
      <c r="Q3750" s="21" t="str">
        <f>VLOOKUP(K3750,TONG_SL!$A:$D,3,0)</f>
        <v>Túi</v>
      </c>
      <c r="R3750" s="106">
        <v>5</v>
      </c>
      <c r="S3750" s="171"/>
      <c r="T3750" s="171">
        <f>VLOOKUP(VLOOKUP(G3750,Ma_KH!$A:$R,18,0)&amp;K3750,Gia_MB!$A:$F,6,0)</f>
        <v>46000</v>
      </c>
      <c r="U3750" s="172">
        <f t="shared" si="363"/>
        <v>230000</v>
      </c>
      <c r="V3750" s="171"/>
      <c r="W3750" s="173">
        <f t="shared" si="364"/>
        <v>0</v>
      </c>
      <c r="X3750" s="174" t="str">
        <f t="shared" si="365"/>
        <v>8</v>
      </c>
      <c r="Y3750" s="171"/>
      <c r="Z3750" s="172">
        <f t="shared" si="366"/>
        <v>18400</v>
      </c>
      <c r="AA3750" s="175">
        <f>VLOOKUP(G3750,Ma_KH!$A:$R,14,0)</f>
        <v>60</v>
      </c>
    </row>
    <row r="3751" spans="1:27" hidden="1" x14ac:dyDescent="0.25">
      <c r="A3751" s="176">
        <v>45994</v>
      </c>
      <c r="B3751" s="177">
        <v>4180786393</v>
      </c>
      <c r="C3751" s="178" t="s">
        <v>7767</v>
      </c>
      <c r="D3751" s="179">
        <v>45999</v>
      </c>
      <c r="E3751" s="180"/>
      <c r="F3751" s="178"/>
      <c r="G3751" s="32" t="s">
        <v>7883</v>
      </c>
      <c r="H3751" s="180"/>
      <c r="I3751" s="177" t="s">
        <v>8410</v>
      </c>
      <c r="J3751" s="182" t="s">
        <v>1771</v>
      </c>
      <c r="K3751" s="332" t="s">
        <v>7153</v>
      </c>
      <c r="L3751" s="21" t="str">
        <f>VLOOKUP($K3751,TONG_SL!$A:$D,2,0)</f>
        <v>Tai heo muối 200g</v>
      </c>
      <c r="N3751" s="21" t="str">
        <f t="shared" si="358"/>
        <v>K-C6</v>
      </c>
      <c r="Q3751" s="21" t="str">
        <f>VLOOKUP(K3751,TONG_SL!$A:$D,3,0)</f>
        <v>Túi</v>
      </c>
      <c r="R3751" s="106">
        <v>6</v>
      </c>
      <c r="S3751" s="171"/>
      <c r="T3751" s="171">
        <f>VLOOKUP(VLOOKUP(G3751,Ma_KH!$A:$R,18,0)&amp;K3751,Gia_MB!$A:$F,6,0)</f>
        <v>55595</v>
      </c>
      <c r="U3751" s="172">
        <f t="shared" si="363"/>
        <v>333570</v>
      </c>
      <c r="V3751" s="171"/>
      <c r="W3751" s="173">
        <f t="shared" si="364"/>
        <v>0</v>
      </c>
      <c r="X3751" s="174" t="str">
        <f t="shared" si="365"/>
        <v>8</v>
      </c>
      <c r="Y3751" s="171"/>
      <c r="Z3751" s="172">
        <f t="shared" si="366"/>
        <v>26685.600000000002</v>
      </c>
      <c r="AA3751" s="175">
        <f>VLOOKUP(G3751,Ma_KH!$A:$R,14,0)</f>
        <v>60</v>
      </c>
    </row>
    <row r="3752" spans="1:27" hidden="1" x14ac:dyDescent="0.25">
      <c r="A3752" s="176">
        <v>45994</v>
      </c>
      <c r="B3752" s="177">
        <v>4180786393</v>
      </c>
      <c r="C3752" s="178" t="s">
        <v>7767</v>
      </c>
      <c r="D3752" s="179">
        <v>45999</v>
      </c>
      <c r="E3752" s="180"/>
      <c r="F3752" s="178"/>
      <c r="G3752" s="32" t="s">
        <v>7883</v>
      </c>
      <c r="H3752" s="180"/>
      <c r="I3752" s="177" t="s">
        <v>8410</v>
      </c>
      <c r="J3752" s="182" t="s">
        <v>1771</v>
      </c>
      <c r="K3752" s="332" t="s">
        <v>7154</v>
      </c>
      <c r="L3752" s="21" t="str">
        <f>VLOOKUP($K3752,TONG_SL!$A:$D,2,0)</f>
        <v>Chả cốm 300g</v>
      </c>
      <c r="N3752" s="21" t="str">
        <f t="shared" si="358"/>
        <v>K-C6</v>
      </c>
      <c r="Q3752" s="21" t="str">
        <f>VLOOKUP(K3752,TONG_SL!$A:$D,3,0)</f>
        <v>Túi</v>
      </c>
      <c r="R3752" s="106">
        <v>5</v>
      </c>
      <c r="S3752" s="171"/>
      <c r="T3752" s="171">
        <f>VLOOKUP(VLOOKUP(G3752,Ma_KH!$A:$R,18,0)&amp;K3752,Gia_MB!$A:$F,6,0)</f>
        <v>74250</v>
      </c>
      <c r="U3752" s="172">
        <f t="shared" si="363"/>
        <v>371250</v>
      </c>
      <c r="V3752" s="171"/>
      <c r="W3752" s="173">
        <f t="shared" si="364"/>
        <v>0</v>
      </c>
      <c r="X3752" s="174" t="str">
        <f t="shared" si="365"/>
        <v>8</v>
      </c>
      <c r="Y3752" s="171"/>
      <c r="Z3752" s="172">
        <f t="shared" si="366"/>
        <v>29700</v>
      </c>
      <c r="AA3752" s="175">
        <f>VLOOKUP(G3752,Ma_KH!$A:$R,14,0)</f>
        <v>60</v>
      </c>
    </row>
    <row r="3753" spans="1:27" hidden="1" x14ac:dyDescent="0.25">
      <c r="A3753" s="176">
        <v>45994</v>
      </c>
      <c r="B3753" s="177">
        <v>4180786393</v>
      </c>
      <c r="C3753" s="178" t="s">
        <v>7767</v>
      </c>
      <c r="D3753" s="179">
        <v>45999</v>
      </c>
      <c r="E3753" s="180"/>
      <c r="F3753" s="178"/>
      <c r="G3753" s="32" t="s">
        <v>7883</v>
      </c>
      <c r="H3753" s="180"/>
      <c r="I3753" s="177" t="s">
        <v>8410</v>
      </c>
      <c r="J3753" s="182" t="s">
        <v>1771</v>
      </c>
      <c r="K3753" s="332" t="s">
        <v>32</v>
      </c>
      <c r="L3753" s="21" t="str">
        <f>VLOOKUP($K3753,TONG_SL!$A:$D,2,0)</f>
        <v>Giò Tai Lưỡi Xào 250g</v>
      </c>
      <c r="N3753" s="21" t="str">
        <f t="shared" si="358"/>
        <v>K-C6</v>
      </c>
      <c r="Q3753" s="21" t="str">
        <f>VLOOKUP(K3753,TONG_SL!$A:$D,3,0)</f>
        <v>Túi</v>
      </c>
      <c r="R3753" s="106">
        <v>5</v>
      </c>
      <c r="S3753" s="171"/>
      <c r="T3753" s="171">
        <f>VLOOKUP(VLOOKUP(G3753,Ma_KH!$A:$R,18,0)&amp;K3753,Gia_MB!$A:$F,6,0)</f>
        <v>50182</v>
      </c>
      <c r="U3753" s="172">
        <f t="shared" si="363"/>
        <v>250910</v>
      </c>
      <c r="V3753" s="171"/>
      <c r="W3753" s="173">
        <f t="shared" si="364"/>
        <v>0</v>
      </c>
      <c r="X3753" s="174" t="str">
        <f t="shared" si="365"/>
        <v>8</v>
      </c>
      <c r="Y3753" s="171"/>
      <c r="Z3753" s="172">
        <f t="shared" si="366"/>
        <v>20072.8</v>
      </c>
      <c r="AA3753" s="175">
        <f>VLOOKUP(G3753,Ma_KH!$A:$R,14,0)</f>
        <v>60</v>
      </c>
    </row>
    <row r="3754" spans="1:27" hidden="1" x14ac:dyDescent="0.25">
      <c r="A3754" s="176">
        <v>45994</v>
      </c>
      <c r="B3754" s="177">
        <v>4180786393</v>
      </c>
      <c r="C3754" s="178" t="s">
        <v>7767</v>
      </c>
      <c r="D3754" s="179">
        <v>45999</v>
      </c>
      <c r="E3754" s="180"/>
      <c r="F3754" s="178"/>
      <c r="G3754" s="32" t="s">
        <v>7883</v>
      </c>
      <c r="H3754" s="180"/>
      <c r="I3754" s="177" t="s">
        <v>8410</v>
      </c>
      <c r="J3754" s="182" t="s">
        <v>1771</v>
      </c>
      <c r="K3754" s="332" t="s">
        <v>30</v>
      </c>
      <c r="L3754" s="21" t="str">
        <f>VLOOKUP($K3754,TONG_SL!$A:$D,2,0)</f>
        <v>Gà muối 500g</v>
      </c>
      <c r="N3754" s="21" t="str">
        <f t="shared" si="358"/>
        <v>K-C6</v>
      </c>
      <c r="Q3754" s="21" t="str">
        <f>VLOOKUP(K3754,TONG_SL!$A:$D,3,0)</f>
        <v>Túi</v>
      </c>
      <c r="R3754" s="106">
        <v>8</v>
      </c>
      <c r="S3754" s="171"/>
      <c r="T3754" s="171">
        <f>VLOOKUP(VLOOKUP(G3754,Ma_KH!$A:$R,18,0)&amp;K3754,Gia_MB!$A:$F,6,0)</f>
        <v>111058</v>
      </c>
      <c r="U3754" s="172">
        <f t="shared" si="363"/>
        <v>888464</v>
      </c>
      <c r="V3754" s="171"/>
      <c r="W3754" s="173">
        <f t="shared" si="364"/>
        <v>0</v>
      </c>
      <c r="X3754" s="174" t="str">
        <f t="shared" si="365"/>
        <v>8</v>
      </c>
      <c r="Y3754" s="171"/>
      <c r="Z3754" s="172">
        <f t="shared" si="366"/>
        <v>71077.119999999995</v>
      </c>
      <c r="AA3754" s="175">
        <f>VLOOKUP(G3754,Ma_KH!$A:$R,14,0)</f>
        <v>60</v>
      </c>
    </row>
    <row r="3755" spans="1:27" hidden="1" x14ac:dyDescent="0.25">
      <c r="A3755" s="176">
        <v>45997</v>
      </c>
      <c r="B3755" s="177">
        <v>4180961903</v>
      </c>
      <c r="C3755" s="178" t="s">
        <v>7767</v>
      </c>
      <c r="D3755" s="179">
        <v>45999</v>
      </c>
      <c r="E3755" s="180"/>
      <c r="F3755" s="178"/>
      <c r="G3755" s="32" t="s">
        <v>7883</v>
      </c>
      <c r="H3755" s="180"/>
      <c r="I3755" s="177" t="s">
        <v>8411</v>
      </c>
      <c r="J3755" s="182" t="s">
        <v>1771</v>
      </c>
      <c r="K3755" s="332" t="s">
        <v>7187</v>
      </c>
      <c r="L3755" s="21" t="str">
        <f>VLOOKUP($K3755,TONG_SL!$A:$D,2,0)</f>
        <v>Chân giò heo muối 300g</v>
      </c>
      <c r="N3755" s="21" t="str">
        <f t="shared" si="358"/>
        <v>K-C6</v>
      </c>
      <c r="Q3755" s="21" t="str">
        <f>VLOOKUP(K3755,TONG_SL!$A:$D,3,0)</f>
        <v>Túi</v>
      </c>
      <c r="R3755" s="106">
        <v>9</v>
      </c>
      <c r="S3755" s="171"/>
      <c r="T3755" s="171">
        <f>VLOOKUP(VLOOKUP(G3755,Ma_KH!$A:$R,18,0)&amp;K3755,Gia_MB!$A:$F,6,0)</f>
        <v>73431</v>
      </c>
      <c r="U3755" s="172">
        <f t="shared" si="363"/>
        <v>660879</v>
      </c>
      <c r="V3755" s="171"/>
      <c r="W3755" s="173">
        <f t="shared" si="364"/>
        <v>0</v>
      </c>
      <c r="X3755" s="174" t="str">
        <f t="shared" si="365"/>
        <v>8</v>
      </c>
      <c r="Y3755" s="171"/>
      <c r="Z3755" s="172">
        <f t="shared" si="366"/>
        <v>52870.32</v>
      </c>
      <c r="AA3755" s="175">
        <f>VLOOKUP(G3755,Ma_KH!$A:$R,14,0)</f>
        <v>60</v>
      </c>
    </row>
    <row r="3756" spans="1:27" hidden="1" x14ac:dyDescent="0.25">
      <c r="A3756" s="176">
        <v>45997</v>
      </c>
      <c r="B3756" s="177">
        <v>4180961903</v>
      </c>
      <c r="C3756" s="178" t="s">
        <v>7767</v>
      </c>
      <c r="D3756" s="179">
        <v>45999</v>
      </c>
      <c r="E3756" s="180"/>
      <c r="F3756" s="178"/>
      <c r="G3756" s="32" t="s">
        <v>7883</v>
      </c>
      <c r="H3756" s="180"/>
      <c r="I3756" s="177" t="s">
        <v>8411</v>
      </c>
      <c r="J3756" s="182" t="s">
        <v>1771</v>
      </c>
      <c r="K3756" s="332" t="s">
        <v>30</v>
      </c>
      <c r="L3756" s="21" t="str">
        <f>VLOOKUP($K3756,TONG_SL!$A:$D,2,0)</f>
        <v>Gà muối 500g</v>
      </c>
      <c r="N3756" s="21" t="str">
        <f t="shared" si="358"/>
        <v>K-C6</v>
      </c>
      <c r="Q3756" s="21" t="str">
        <f>VLOOKUP(K3756,TONG_SL!$A:$D,3,0)</f>
        <v>Túi</v>
      </c>
      <c r="R3756" s="106">
        <v>10</v>
      </c>
      <c r="S3756" s="171"/>
      <c r="T3756" s="171">
        <f>VLOOKUP(VLOOKUP(G3756,Ma_KH!$A:$R,18,0)&amp;K3756,Gia_MB!$A:$F,6,0)</f>
        <v>111058</v>
      </c>
      <c r="U3756" s="172">
        <f t="shared" si="363"/>
        <v>1110580</v>
      </c>
      <c r="V3756" s="171"/>
      <c r="W3756" s="173">
        <f t="shared" si="364"/>
        <v>0</v>
      </c>
      <c r="X3756" s="174" t="str">
        <f t="shared" si="365"/>
        <v>8</v>
      </c>
      <c r="Y3756" s="171"/>
      <c r="Z3756" s="172">
        <f t="shared" si="366"/>
        <v>88846.400000000009</v>
      </c>
      <c r="AA3756" s="175">
        <f>VLOOKUP(G3756,Ma_KH!$A:$R,14,0)</f>
        <v>60</v>
      </c>
    </row>
    <row r="3757" spans="1:27" hidden="1" x14ac:dyDescent="0.25">
      <c r="A3757" s="176">
        <v>45997</v>
      </c>
      <c r="B3757" s="177">
        <v>4180961903</v>
      </c>
      <c r="C3757" s="178" t="s">
        <v>7767</v>
      </c>
      <c r="D3757" s="179">
        <v>45999</v>
      </c>
      <c r="E3757" s="180"/>
      <c r="F3757" s="178"/>
      <c r="G3757" s="32" t="s">
        <v>7883</v>
      </c>
      <c r="H3757" s="180"/>
      <c r="I3757" s="177" t="s">
        <v>8411</v>
      </c>
      <c r="J3757" s="182" t="s">
        <v>1771</v>
      </c>
      <c r="K3757" s="332" t="s">
        <v>7153</v>
      </c>
      <c r="L3757" s="21" t="str">
        <f>VLOOKUP($K3757,TONG_SL!$A:$D,2,0)</f>
        <v>Tai heo muối 200g</v>
      </c>
      <c r="N3757" s="21" t="str">
        <f t="shared" si="358"/>
        <v>K-C6</v>
      </c>
      <c r="Q3757" s="21" t="str">
        <f>VLOOKUP(K3757,TONG_SL!$A:$D,3,0)</f>
        <v>Túi</v>
      </c>
      <c r="R3757" s="106">
        <v>3</v>
      </c>
      <c r="S3757" s="171"/>
      <c r="T3757" s="171">
        <f>VLOOKUP(VLOOKUP(G3757,Ma_KH!$A:$R,18,0)&amp;K3757,Gia_MB!$A:$F,6,0)</f>
        <v>55595</v>
      </c>
      <c r="U3757" s="172">
        <f t="shared" si="363"/>
        <v>166785</v>
      </c>
      <c r="V3757" s="171"/>
      <c r="W3757" s="173">
        <f t="shared" si="364"/>
        <v>0</v>
      </c>
      <c r="X3757" s="174" t="str">
        <f t="shared" si="365"/>
        <v>8</v>
      </c>
      <c r="Y3757" s="171"/>
      <c r="Z3757" s="172">
        <f t="shared" si="366"/>
        <v>13342.800000000001</v>
      </c>
      <c r="AA3757" s="175">
        <f>VLOOKUP(G3757,Ma_KH!$A:$R,14,0)</f>
        <v>60</v>
      </c>
    </row>
    <row r="3758" spans="1:27" hidden="1" x14ac:dyDescent="0.25">
      <c r="A3758" s="176">
        <v>45997</v>
      </c>
      <c r="B3758" s="177">
        <v>4180961903</v>
      </c>
      <c r="C3758" s="178" t="s">
        <v>7767</v>
      </c>
      <c r="D3758" s="179">
        <v>45999</v>
      </c>
      <c r="E3758" s="180"/>
      <c r="F3758" s="178"/>
      <c r="G3758" s="32" t="s">
        <v>7883</v>
      </c>
      <c r="H3758" s="180"/>
      <c r="I3758" s="177" t="s">
        <v>8411</v>
      </c>
      <c r="J3758" s="182" t="s">
        <v>1771</v>
      </c>
      <c r="K3758" s="332" t="s">
        <v>7775</v>
      </c>
      <c r="L3758" s="21" t="str">
        <f>VLOOKUP($K3758,TONG_SL!$A:$D,2,0)</f>
        <v>Chả nướng 300g</v>
      </c>
      <c r="N3758" s="21" t="str">
        <f t="shared" si="358"/>
        <v>K-C6</v>
      </c>
      <c r="Q3758" s="21" t="str">
        <f>VLOOKUP(K3758,TONG_SL!$A:$D,3,0)</f>
        <v>Túi</v>
      </c>
      <c r="R3758" s="106">
        <v>4</v>
      </c>
      <c r="S3758" s="171"/>
      <c r="T3758" s="171">
        <f>VLOOKUP(VLOOKUP(G3758,Ma_KH!$A:$R,18,0)&amp;K3758,Gia_MB!$A:$F,6,0)</f>
        <v>70950</v>
      </c>
      <c r="U3758" s="172">
        <f t="shared" si="363"/>
        <v>283800</v>
      </c>
      <c r="V3758" s="171"/>
      <c r="W3758" s="173">
        <f t="shared" si="364"/>
        <v>0</v>
      </c>
      <c r="X3758" s="174" t="str">
        <f t="shared" si="365"/>
        <v>8</v>
      </c>
      <c r="Y3758" s="171"/>
      <c r="Z3758" s="172">
        <f t="shared" si="366"/>
        <v>22704</v>
      </c>
      <c r="AA3758" s="175">
        <f>VLOOKUP(G3758,Ma_KH!$A:$R,14,0)</f>
        <v>60</v>
      </c>
    </row>
    <row r="3759" spans="1:27" hidden="1" x14ac:dyDescent="0.25">
      <c r="A3759" s="176">
        <v>45997</v>
      </c>
      <c r="B3759" s="177">
        <v>4180961903</v>
      </c>
      <c r="C3759" s="178" t="s">
        <v>7767</v>
      </c>
      <c r="D3759" s="179">
        <v>45999</v>
      </c>
      <c r="E3759" s="180"/>
      <c r="F3759" s="178"/>
      <c r="G3759" s="32" t="s">
        <v>7883</v>
      </c>
      <c r="H3759" s="180"/>
      <c r="I3759" s="177" t="s">
        <v>8411</v>
      </c>
      <c r="J3759" s="182" t="s">
        <v>1771</v>
      </c>
      <c r="K3759" s="332" t="s">
        <v>7154</v>
      </c>
      <c r="L3759" s="21" t="str">
        <f>VLOOKUP($K3759,TONG_SL!$A:$D,2,0)</f>
        <v>Chả cốm 300g</v>
      </c>
      <c r="N3759" s="21" t="str">
        <f t="shared" si="358"/>
        <v>K-C6</v>
      </c>
      <c r="Q3759" s="21" t="str">
        <f>VLOOKUP(K3759,TONG_SL!$A:$D,3,0)</f>
        <v>Túi</v>
      </c>
      <c r="R3759" s="106">
        <v>9</v>
      </c>
      <c r="S3759" s="171"/>
      <c r="T3759" s="171">
        <f>VLOOKUP(VLOOKUP(G3759,Ma_KH!$A:$R,18,0)&amp;K3759,Gia_MB!$A:$F,6,0)</f>
        <v>74250</v>
      </c>
      <c r="U3759" s="172">
        <f t="shared" si="363"/>
        <v>668250</v>
      </c>
      <c r="V3759" s="171"/>
      <c r="W3759" s="173">
        <f t="shared" si="364"/>
        <v>0</v>
      </c>
      <c r="X3759" s="174" t="str">
        <f t="shared" si="365"/>
        <v>8</v>
      </c>
      <c r="Y3759" s="171"/>
      <c r="Z3759" s="172">
        <f t="shared" si="366"/>
        <v>53460</v>
      </c>
      <c r="AA3759" s="175">
        <f>VLOOKUP(G3759,Ma_KH!$A:$R,14,0)</f>
        <v>60</v>
      </c>
    </row>
    <row r="3760" spans="1:27" hidden="1" x14ac:dyDescent="0.25">
      <c r="A3760" s="176">
        <v>45997</v>
      </c>
      <c r="B3760" s="177">
        <v>4180961903</v>
      </c>
      <c r="C3760" s="178" t="s">
        <v>7767</v>
      </c>
      <c r="D3760" s="179">
        <v>45999</v>
      </c>
      <c r="E3760" s="180"/>
      <c r="F3760" s="178"/>
      <c r="G3760" s="32" t="s">
        <v>7883</v>
      </c>
      <c r="H3760" s="180"/>
      <c r="I3760" s="177" t="s">
        <v>8411</v>
      </c>
      <c r="J3760" s="182" t="s">
        <v>1771</v>
      </c>
      <c r="K3760" s="332" t="s">
        <v>32</v>
      </c>
      <c r="L3760" s="21" t="str">
        <f>VLOOKUP($K3760,TONG_SL!$A:$D,2,0)</f>
        <v>Giò Tai Lưỡi Xào 250g</v>
      </c>
      <c r="N3760" s="21" t="str">
        <f t="shared" si="358"/>
        <v>K-C6</v>
      </c>
      <c r="Q3760" s="21" t="str">
        <f>VLOOKUP(K3760,TONG_SL!$A:$D,3,0)</f>
        <v>Túi</v>
      </c>
      <c r="R3760" s="106">
        <v>6</v>
      </c>
      <c r="S3760" s="171"/>
      <c r="T3760" s="171">
        <f>VLOOKUP(VLOOKUP(G3760,Ma_KH!$A:$R,18,0)&amp;K3760,Gia_MB!$A:$F,6,0)</f>
        <v>50182</v>
      </c>
      <c r="U3760" s="172">
        <f t="shared" si="363"/>
        <v>301092</v>
      </c>
      <c r="V3760" s="171"/>
      <c r="W3760" s="173">
        <f t="shared" si="364"/>
        <v>0</v>
      </c>
      <c r="X3760" s="174" t="str">
        <f t="shared" si="365"/>
        <v>8</v>
      </c>
      <c r="Y3760" s="171"/>
      <c r="Z3760" s="172">
        <f t="shared" si="366"/>
        <v>24087.360000000001</v>
      </c>
      <c r="AA3760" s="175">
        <f>VLOOKUP(G3760,Ma_KH!$A:$R,14,0)</f>
        <v>60</v>
      </c>
    </row>
    <row r="3761" spans="1:27" hidden="1" x14ac:dyDescent="0.25">
      <c r="A3761" s="176">
        <v>45997</v>
      </c>
      <c r="B3761" s="177">
        <v>4180961903</v>
      </c>
      <c r="C3761" s="178" t="s">
        <v>7767</v>
      </c>
      <c r="D3761" s="179">
        <v>45999</v>
      </c>
      <c r="E3761" s="180"/>
      <c r="F3761" s="178"/>
      <c r="G3761" s="32" t="s">
        <v>7883</v>
      </c>
      <c r="H3761" s="180"/>
      <c r="I3761" s="177" t="s">
        <v>8411</v>
      </c>
      <c r="J3761" s="182" t="s">
        <v>1771</v>
      </c>
      <c r="K3761" s="332" t="s">
        <v>48</v>
      </c>
      <c r="L3761" s="21" t="str">
        <f>VLOOKUP($K3761,TONG_SL!$A:$D,2,0)</f>
        <v>Mọc Nấm Hương 250g</v>
      </c>
      <c r="N3761" s="21" t="str">
        <f t="shared" si="358"/>
        <v>K-C6</v>
      </c>
      <c r="Q3761" s="21" t="str">
        <f>VLOOKUP(K3761,TONG_SL!$A:$D,3,0)</f>
        <v>Túi</v>
      </c>
      <c r="R3761" s="106">
        <v>6</v>
      </c>
      <c r="S3761" s="171"/>
      <c r="T3761" s="171">
        <f>VLOOKUP(VLOOKUP(G3761,Ma_KH!$A:$R,18,0)&amp;K3761,Gia_MB!$A:$F,6,0)</f>
        <v>46000</v>
      </c>
      <c r="U3761" s="172">
        <f t="shared" si="363"/>
        <v>276000</v>
      </c>
      <c r="V3761" s="171"/>
      <c r="W3761" s="173">
        <f t="shared" si="364"/>
        <v>0</v>
      </c>
      <c r="X3761" s="174" t="str">
        <f t="shared" si="365"/>
        <v>8</v>
      </c>
      <c r="Y3761" s="171"/>
      <c r="Z3761" s="172">
        <f t="shared" si="366"/>
        <v>22080</v>
      </c>
      <c r="AA3761" s="175">
        <f>VLOOKUP(G3761,Ma_KH!$A:$R,14,0)</f>
        <v>60</v>
      </c>
    </row>
    <row r="3762" spans="1:27" hidden="1" x14ac:dyDescent="0.25">
      <c r="A3762" s="176">
        <v>45994</v>
      </c>
      <c r="B3762" s="177">
        <v>4180786290</v>
      </c>
      <c r="C3762" s="178" t="s">
        <v>7767</v>
      </c>
      <c r="D3762" s="179">
        <v>45999</v>
      </c>
      <c r="E3762" s="180"/>
      <c r="F3762" s="178"/>
      <c r="G3762" s="32" t="s">
        <v>7883</v>
      </c>
      <c r="H3762" s="180"/>
      <c r="I3762" s="177" t="s">
        <v>8412</v>
      </c>
      <c r="J3762" s="182" t="s">
        <v>1771</v>
      </c>
      <c r="K3762" s="332" t="s">
        <v>30</v>
      </c>
      <c r="L3762" s="21" t="str">
        <f>VLOOKUP($K3762,TONG_SL!$A:$D,2,0)</f>
        <v>Gà muối 500g</v>
      </c>
      <c r="N3762" s="21" t="str">
        <f t="shared" si="358"/>
        <v>K-C6</v>
      </c>
      <c r="Q3762" s="21" t="str">
        <f>VLOOKUP(K3762,TONG_SL!$A:$D,3,0)</f>
        <v>Túi</v>
      </c>
      <c r="R3762" s="106">
        <v>2</v>
      </c>
      <c r="S3762" s="171"/>
      <c r="T3762" s="171">
        <f>VLOOKUP(VLOOKUP(G3762,Ma_KH!$A:$R,18,0)&amp;K3762,Gia_MB!$A:$F,6,0)</f>
        <v>111058</v>
      </c>
      <c r="U3762" s="172">
        <f t="shared" si="363"/>
        <v>222116</v>
      </c>
      <c r="V3762" s="171"/>
      <c r="W3762" s="173">
        <f t="shared" si="364"/>
        <v>0</v>
      </c>
      <c r="X3762" s="174" t="str">
        <f t="shared" si="365"/>
        <v>8</v>
      </c>
      <c r="Y3762" s="171"/>
      <c r="Z3762" s="172">
        <f t="shared" si="366"/>
        <v>17769.28</v>
      </c>
      <c r="AA3762" s="175">
        <f>VLOOKUP(G3762,Ma_KH!$A:$R,14,0)</f>
        <v>60</v>
      </c>
    </row>
    <row r="3763" spans="1:27" hidden="1" x14ac:dyDescent="0.25">
      <c r="A3763" s="176">
        <v>45994</v>
      </c>
      <c r="B3763" s="177">
        <v>4180786290</v>
      </c>
      <c r="C3763" s="178" t="s">
        <v>7767</v>
      </c>
      <c r="D3763" s="179">
        <v>45999</v>
      </c>
      <c r="E3763" s="180"/>
      <c r="F3763" s="178"/>
      <c r="G3763" s="32" t="s">
        <v>7883</v>
      </c>
      <c r="H3763" s="180"/>
      <c r="I3763" s="177" t="s">
        <v>8412</v>
      </c>
      <c r="J3763" s="182" t="s">
        <v>1771</v>
      </c>
      <c r="K3763" s="332" t="s">
        <v>32</v>
      </c>
      <c r="L3763" s="21" t="str">
        <f>VLOOKUP($K3763,TONG_SL!$A:$D,2,0)</f>
        <v>Giò Tai Lưỡi Xào 250g</v>
      </c>
      <c r="N3763" s="21" t="str">
        <f t="shared" si="358"/>
        <v>K-C6</v>
      </c>
      <c r="Q3763" s="21" t="str">
        <f>VLOOKUP(K3763,TONG_SL!$A:$D,3,0)</f>
        <v>Túi</v>
      </c>
      <c r="R3763" s="106">
        <v>4</v>
      </c>
      <c r="S3763" s="171"/>
      <c r="T3763" s="171">
        <f>VLOOKUP(VLOOKUP(G3763,Ma_KH!$A:$R,18,0)&amp;K3763,Gia_MB!$A:$F,6,0)</f>
        <v>50182</v>
      </c>
      <c r="U3763" s="172">
        <f t="shared" si="363"/>
        <v>200728</v>
      </c>
      <c r="V3763" s="171"/>
      <c r="W3763" s="173">
        <f t="shared" si="364"/>
        <v>0</v>
      </c>
      <c r="X3763" s="174" t="str">
        <f t="shared" si="365"/>
        <v>8</v>
      </c>
      <c r="Y3763" s="171"/>
      <c r="Z3763" s="172">
        <f t="shared" si="366"/>
        <v>16058.24</v>
      </c>
      <c r="AA3763" s="175">
        <f>VLOOKUP(G3763,Ma_KH!$A:$R,14,0)</f>
        <v>60</v>
      </c>
    </row>
    <row r="3764" spans="1:27" hidden="1" x14ac:dyDescent="0.25">
      <c r="A3764" s="176">
        <v>45994</v>
      </c>
      <c r="B3764" s="177">
        <v>4180786290</v>
      </c>
      <c r="C3764" s="178" t="s">
        <v>7767</v>
      </c>
      <c r="D3764" s="179">
        <v>45999</v>
      </c>
      <c r="E3764" s="180"/>
      <c r="F3764" s="178"/>
      <c r="G3764" s="32" t="s">
        <v>7883</v>
      </c>
      <c r="H3764" s="180"/>
      <c r="I3764" s="177" t="s">
        <v>8412</v>
      </c>
      <c r="J3764" s="182" t="s">
        <v>1771</v>
      </c>
      <c r="K3764" s="332" t="s">
        <v>7154</v>
      </c>
      <c r="L3764" s="21" t="str">
        <f>VLOOKUP($K3764,TONG_SL!$A:$D,2,0)</f>
        <v>Chả cốm 300g</v>
      </c>
      <c r="N3764" s="21" t="str">
        <f t="shared" si="358"/>
        <v>K-C6</v>
      </c>
      <c r="Q3764" s="21" t="str">
        <f>VLOOKUP(K3764,TONG_SL!$A:$D,3,0)</f>
        <v>Túi</v>
      </c>
      <c r="R3764" s="106">
        <v>6</v>
      </c>
      <c r="S3764" s="171"/>
      <c r="T3764" s="171">
        <f>VLOOKUP(VLOOKUP(G3764,Ma_KH!$A:$R,18,0)&amp;K3764,Gia_MB!$A:$F,6,0)</f>
        <v>74250</v>
      </c>
      <c r="U3764" s="172">
        <f t="shared" si="363"/>
        <v>445500</v>
      </c>
      <c r="V3764" s="171"/>
      <c r="W3764" s="173">
        <f t="shared" si="364"/>
        <v>0</v>
      </c>
      <c r="X3764" s="174" t="str">
        <f t="shared" si="365"/>
        <v>8</v>
      </c>
      <c r="Y3764" s="171"/>
      <c r="Z3764" s="172">
        <f t="shared" si="366"/>
        <v>35640</v>
      </c>
      <c r="AA3764" s="175">
        <f>VLOOKUP(G3764,Ma_KH!$A:$R,14,0)</f>
        <v>60</v>
      </c>
    </row>
    <row r="3765" spans="1:27" hidden="1" x14ac:dyDescent="0.25">
      <c r="A3765" s="176">
        <v>45994</v>
      </c>
      <c r="B3765" s="177">
        <v>4180786290</v>
      </c>
      <c r="C3765" s="178" t="s">
        <v>7767</v>
      </c>
      <c r="D3765" s="179">
        <v>45999</v>
      </c>
      <c r="E3765" s="180"/>
      <c r="F3765" s="178"/>
      <c r="G3765" s="32" t="s">
        <v>7883</v>
      </c>
      <c r="H3765" s="180"/>
      <c r="I3765" s="177" t="s">
        <v>8412</v>
      </c>
      <c r="J3765" s="182" t="s">
        <v>1771</v>
      </c>
      <c r="K3765" s="332" t="s">
        <v>7153</v>
      </c>
      <c r="L3765" s="21" t="str">
        <f>VLOOKUP($K3765,TONG_SL!$A:$D,2,0)</f>
        <v>Tai heo muối 200g</v>
      </c>
      <c r="N3765" s="21" t="str">
        <f t="shared" si="358"/>
        <v>K-C6</v>
      </c>
      <c r="Q3765" s="21" t="str">
        <f>VLOOKUP(K3765,TONG_SL!$A:$D,3,0)</f>
        <v>Túi</v>
      </c>
      <c r="R3765" s="106">
        <v>14</v>
      </c>
      <c r="S3765" s="171"/>
      <c r="T3765" s="171">
        <f>VLOOKUP(VLOOKUP(G3765,Ma_KH!$A:$R,18,0)&amp;K3765,Gia_MB!$A:$F,6,0)</f>
        <v>55595</v>
      </c>
      <c r="U3765" s="172">
        <f t="shared" si="363"/>
        <v>778330</v>
      </c>
      <c r="V3765" s="171"/>
      <c r="W3765" s="173">
        <f t="shared" si="364"/>
        <v>0</v>
      </c>
      <c r="X3765" s="174" t="str">
        <f t="shared" si="365"/>
        <v>8</v>
      </c>
      <c r="Y3765" s="171"/>
      <c r="Z3765" s="172">
        <f t="shared" si="366"/>
        <v>62266.400000000001</v>
      </c>
      <c r="AA3765" s="175">
        <f>VLOOKUP(G3765,Ma_KH!$A:$R,14,0)</f>
        <v>60</v>
      </c>
    </row>
    <row r="3766" spans="1:27" hidden="1" x14ac:dyDescent="0.25">
      <c r="A3766" s="176">
        <v>45994</v>
      </c>
      <c r="B3766" s="177">
        <v>4180786290</v>
      </c>
      <c r="C3766" s="178" t="s">
        <v>7767</v>
      </c>
      <c r="D3766" s="179">
        <v>45999</v>
      </c>
      <c r="E3766" s="180"/>
      <c r="F3766" s="178"/>
      <c r="G3766" s="32" t="s">
        <v>7883</v>
      </c>
      <c r="H3766" s="180"/>
      <c r="I3766" s="177" t="s">
        <v>8412</v>
      </c>
      <c r="J3766" s="182" t="s">
        <v>1771</v>
      </c>
      <c r="K3766" s="332" t="s">
        <v>48</v>
      </c>
      <c r="L3766" s="21" t="str">
        <f>VLOOKUP($K3766,TONG_SL!$A:$D,2,0)</f>
        <v>Mọc Nấm Hương 250g</v>
      </c>
      <c r="N3766" s="21" t="str">
        <f t="shared" si="358"/>
        <v>K-C6</v>
      </c>
      <c r="Q3766" s="21" t="str">
        <f>VLOOKUP(K3766,TONG_SL!$A:$D,3,0)</f>
        <v>Túi</v>
      </c>
      <c r="R3766" s="106">
        <v>6</v>
      </c>
      <c r="S3766" s="171"/>
      <c r="T3766" s="171">
        <f>VLOOKUP(VLOOKUP(G3766,Ma_KH!$A:$R,18,0)&amp;K3766,Gia_MB!$A:$F,6,0)</f>
        <v>46000</v>
      </c>
      <c r="U3766" s="172">
        <f t="shared" si="363"/>
        <v>276000</v>
      </c>
      <c r="V3766" s="171"/>
      <c r="W3766" s="173">
        <f t="shared" si="364"/>
        <v>0</v>
      </c>
      <c r="X3766" s="174" t="str">
        <f t="shared" si="365"/>
        <v>8</v>
      </c>
      <c r="Y3766" s="171"/>
      <c r="Z3766" s="172">
        <f t="shared" si="366"/>
        <v>22080</v>
      </c>
      <c r="AA3766" s="175">
        <f>VLOOKUP(G3766,Ma_KH!$A:$R,14,0)</f>
        <v>60</v>
      </c>
    </row>
    <row r="3767" spans="1:27" hidden="1" x14ac:dyDescent="0.25">
      <c r="A3767" s="176">
        <v>45994</v>
      </c>
      <c r="B3767" s="177">
        <v>4180786290</v>
      </c>
      <c r="C3767" s="178" t="s">
        <v>7767</v>
      </c>
      <c r="D3767" s="179">
        <v>45999</v>
      </c>
      <c r="E3767" s="180"/>
      <c r="F3767" s="178"/>
      <c r="G3767" s="32" t="s">
        <v>7883</v>
      </c>
      <c r="H3767" s="180"/>
      <c r="I3767" s="177" t="s">
        <v>8412</v>
      </c>
      <c r="J3767" s="182" t="s">
        <v>1771</v>
      </c>
      <c r="K3767" s="332" t="s">
        <v>27</v>
      </c>
      <c r="L3767" s="21" t="str">
        <f>VLOOKUP($K3767,TONG_SL!$A:$D,2,0)</f>
        <v>Chân giò heo muối 300g</v>
      </c>
      <c r="N3767" s="21" t="str">
        <f t="shared" si="358"/>
        <v>K-C6</v>
      </c>
      <c r="Q3767" s="21" t="str">
        <f>VLOOKUP(K3767,TONG_SL!$A:$D,3,0)</f>
        <v>Túi</v>
      </c>
      <c r="R3767" s="106">
        <v>6</v>
      </c>
      <c r="S3767" s="171"/>
      <c r="T3767" s="171">
        <f>VLOOKUP(VLOOKUP(G3767,Ma_KH!$A:$R,18,0)&amp;K3767,Gia_MB!$A:$F,6,0)</f>
        <v>73431</v>
      </c>
      <c r="U3767" s="172">
        <f t="shared" si="363"/>
        <v>440586</v>
      </c>
      <c r="V3767" s="171"/>
      <c r="W3767" s="173">
        <f t="shared" si="364"/>
        <v>0</v>
      </c>
      <c r="X3767" s="174" t="str">
        <f t="shared" si="365"/>
        <v>8</v>
      </c>
      <c r="Y3767" s="171"/>
      <c r="Z3767" s="172">
        <f t="shared" si="366"/>
        <v>35246.879999999997</v>
      </c>
      <c r="AA3767" s="175">
        <f>VLOOKUP(G3767,Ma_KH!$A:$R,14,0)</f>
        <v>60</v>
      </c>
    </row>
    <row r="3768" spans="1:27" hidden="1" x14ac:dyDescent="0.25">
      <c r="A3768" s="176">
        <v>45997</v>
      </c>
      <c r="B3768" s="177">
        <v>4180962680</v>
      </c>
      <c r="C3768" s="178" t="s">
        <v>7767</v>
      </c>
      <c r="D3768" s="179">
        <v>45999</v>
      </c>
      <c r="E3768" s="180"/>
      <c r="F3768" s="178"/>
      <c r="G3768" s="32" t="s">
        <v>7883</v>
      </c>
      <c r="H3768" s="180"/>
      <c r="I3768" s="177" t="s">
        <v>8413</v>
      </c>
      <c r="J3768" s="182" t="s">
        <v>1771</v>
      </c>
      <c r="K3768" s="332" t="s">
        <v>27</v>
      </c>
      <c r="L3768" s="21" t="str">
        <f>VLOOKUP($K3768,TONG_SL!$A:$D,2,0)</f>
        <v>Chân giò heo muối 300g</v>
      </c>
      <c r="N3768" s="21" t="str">
        <f t="shared" si="358"/>
        <v>K-C6</v>
      </c>
      <c r="Q3768" s="21" t="str">
        <f>VLOOKUP(K3768,TONG_SL!$A:$D,3,0)</f>
        <v>Túi</v>
      </c>
      <c r="R3768" s="106">
        <v>5</v>
      </c>
      <c r="S3768" s="171"/>
      <c r="T3768" s="171">
        <f>VLOOKUP(VLOOKUP(G3768,Ma_KH!$A:$R,18,0)&amp;K3768,Gia_MB!$A:$F,6,0)</f>
        <v>73431</v>
      </c>
      <c r="U3768" s="172">
        <f t="shared" si="363"/>
        <v>367155</v>
      </c>
      <c r="V3768" s="171"/>
      <c r="W3768" s="173">
        <f t="shared" si="364"/>
        <v>0</v>
      </c>
      <c r="X3768" s="174" t="str">
        <f t="shared" si="365"/>
        <v>8</v>
      </c>
      <c r="Y3768" s="171"/>
      <c r="Z3768" s="172">
        <f t="shared" si="366"/>
        <v>29372.400000000001</v>
      </c>
      <c r="AA3768" s="175">
        <f>VLOOKUP(G3768,Ma_KH!$A:$R,14,0)</f>
        <v>60</v>
      </c>
    </row>
    <row r="3769" spans="1:27" hidden="1" x14ac:dyDescent="0.25">
      <c r="A3769" s="176">
        <v>45997</v>
      </c>
      <c r="B3769" s="177">
        <v>4180962680</v>
      </c>
      <c r="C3769" s="178" t="s">
        <v>7767</v>
      </c>
      <c r="D3769" s="179">
        <v>45999</v>
      </c>
      <c r="E3769" s="180"/>
      <c r="F3769" s="178"/>
      <c r="G3769" s="32" t="s">
        <v>7883</v>
      </c>
      <c r="H3769" s="180"/>
      <c r="I3769" s="177" t="s">
        <v>8413</v>
      </c>
      <c r="J3769" s="182" t="s">
        <v>1771</v>
      </c>
      <c r="K3769" s="332" t="s">
        <v>30</v>
      </c>
      <c r="L3769" s="21" t="str">
        <f>VLOOKUP($K3769,TONG_SL!$A:$D,2,0)</f>
        <v>Gà muối 500g</v>
      </c>
      <c r="N3769" s="21" t="str">
        <f t="shared" si="358"/>
        <v>K-C6</v>
      </c>
      <c r="Q3769" s="21" t="str">
        <f>VLOOKUP(K3769,TONG_SL!$A:$D,3,0)</f>
        <v>Túi</v>
      </c>
      <c r="R3769" s="106">
        <v>3</v>
      </c>
      <c r="S3769" s="171"/>
      <c r="T3769" s="171">
        <f>VLOOKUP(VLOOKUP(G3769,Ma_KH!$A:$R,18,0)&amp;K3769,Gia_MB!$A:$F,6,0)</f>
        <v>111058</v>
      </c>
      <c r="U3769" s="172">
        <f t="shared" si="363"/>
        <v>333174</v>
      </c>
      <c r="V3769" s="171"/>
      <c r="W3769" s="173">
        <f t="shared" si="364"/>
        <v>0</v>
      </c>
      <c r="X3769" s="174" t="str">
        <f t="shared" si="365"/>
        <v>8</v>
      </c>
      <c r="Y3769" s="171"/>
      <c r="Z3769" s="172">
        <f t="shared" si="366"/>
        <v>26653.920000000002</v>
      </c>
      <c r="AA3769" s="175">
        <f>VLOOKUP(G3769,Ma_KH!$A:$R,14,0)</f>
        <v>60</v>
      </c>
    </row>
    <row r="3770" spans="1:27" hidden="1" x14ac:dyDescent="0.25">
      <c r="A3770" s="176">
        <v>45997</v>
      </c>
      <c r="B3770" s="177">
        <v>4180962680</v>
      </c>
      <c r="C3770" s="178" t="s">
        <v>7767</v>
      </c>
      <c r="D3770" s="179">
        <v>45999</v>
      </c>
      <c r="E3770" s="180"/>
      <c r="F3770" s="178"/>
      <c r="G3770" s="32" t="s">
        <v>7883</v>
      </c>
      <c r="H3770" s="180"/>
      <c r="I3770" s="177" t="s">
        <v>8413</v>
      </c>
      <c r="J3770" s="182" t="s">
        <v>1771</v>
      </c>
      <c r="K3770" s="332" t="s">
        <v>7153</v>
      </c>
      <c r="L3770" s="21" t="str">
        <f>VLOOKUP($K3770,TONG_SL!$A:$D,2,0)</f>
        <v>Tai heo muối 200g</v>
      </c>
      <c r="N3770" s="21" t="str">
        <f t="shared" si="358"/>
        <v>K-C6</v>
      </c>
      <c r="Q3770" s="21" t="str">
        <f>VLOOKUP(K3770,TONG_SL!$A:$D,3,0)</f>
        <v>Túi</v>
      </c>
      <c r="R3770" s="106">
        <v>10</v>
      </c>
      <c r="S3770" s="171"/>
      <c r="T3770" s="171">
        <f>VLOOKUP(VLOOKUP(G3770,Ma_KH!$A:$R,18,0)&amp;K3770,Gia_MB!$A:$F,6,0)</f>
        <v>55595</v>
      </c>
      <c r="U3770" s="172">
        <f t="shared" si="363"/>
        <v>555950</v>
      </c>
      <c r="V3770" s="171"/>
      <c r="W3770" s="173">
        <f t="shared" si="364"/>
        <v>0</v>
      </c>
      <c r="X3770" s="174" t="str">
        <f t="shared" si="365"/>
        <v>8</v>
      </c>
      <c r="Y3770" s="171"/>
      <c r="Z3770" s="172">
        <f t="shared" si="366"/>
        <v>44476</v>
      </c>
      <c r="AA3770" s="175">
        <f>VLOOKUP(G3770,Ma_KH!$A:$R,14,0)</f>
        <v>60</v>
      </c>
    </row>
    <row r="3771" spans="1:27" hidden="1" x14ac:dyDescent="0.25">
      <c r="A3771" s="176">
        <v>45997</v>
      </c>
      <c r="B3771" s="177">
        <v>4180962680</v>
      </c>
      <c r="C3771" s="178" t="s">
        <v>7767</v>
      </c>
      <c r="D3771" s="179">
        <v>45999</v>
      </c>
      <c r="E3771" s="180"/>
      <c r="F3771" s="178"/>
      <c r="G3771" s="32" t="s">
        <v>7883</v>
      </c>
      <c r="H3771" s="180"/>
      <c r="I3771" s="177" t="s">
        <v>8413</v>
      </c>
      <c r="J3771" s="182" t="s">
        <v>1771</v>
      </c>
      <c r="K3771" s="332" t="s">
        <v>7775</v>
      </c>
      <c r="L3771" s="21" t="str">
        <f>VLOOKUP($K3771,TONG_SL!$A:$D,2,0)</f>
        <v>Chả nướng 300g</v>
      </c>
      <c r="N3771" s="21" t="str">
        <f t="shared" si="358"/>
        <v>K-C6</v>
      </c>
      <c r="Q3771" s="21" t="str">
        <f>VLOOKUP(K3771,TONG_SL!$A:$D,3,0)</f>
        <v>Túi</v>
      </c>
      <c r="R3771" s="106">
        <v>4</v>
      </c>
      <c r="S3771" s="171"/>
      <c r="T3771" s="171">
        <f>VLOOKUP(VLOOKUP(G3771,Ma_KH!$A:$R,18,0)&amp;K3771,Gia_MB!$A:$F,6,0)</f>
        <v>70950</v>
      </c>
      <c r="U3771" s="172">
        <f t="shared" si="363"/>
        <v>283800</v>
      </c>
      <c r="V3771" s="171"/>
      <c r="W3771" s="173">
        <f t="shared" si="364"/>
        <v>0</v>
      </c>
      <c r="X3771" s="174" t="str">
        <f t="shared" si="365"/>
        <v>8</v>
      </c>
      <c r="Y3771" s="171"/>
      <c r="Z3771" s="172">
        <f t="shared" si="366"/>
        <v>22704</v>
      </c>
      <c r="AA3771" s="175">
        <f>VLOOKUP(G3771,Ma_KH!$A:$R,14,0)</f>
        <v>60</v>
      </c>
    </row>
    <row r="3772" spans="1:27" hidden="1" x14ac:dyDescent="0.25">
      <c r="A3772" s="176">
        <v>45997</v>
      </c>
      <c r="B3772" s="177">
        <v>4180962680</v>
      </c>
      <c r="C3772" s="178" t="s">
        <v>7767</v>
      </c>
      <c r="D3772" s="179">
        <v>45999</v>
      </c>
      <c r="E3772" s="180"/>
      <c r="F3772" s="178"/>
      <c r="G3772" s="32" t="s">
        <v>7883</v>
      </c>
      <c r="H3772" s="180"/>
      <c r="I3772" s="177" t="s">
        <v>8413</v>
      </c>
      <c r="J3772" s="182" t="s">
        <v>1771</v>
      </c>
      <c r="K3772" s="332" t="s">
        <v>7154</v>
      </c>
      <c r="L3772" s="21" t="str">
        <f>VLOOKUP($K3772,TONG_SL!$A:$D,2,0)</f>
        <v>Chả cốm 300g</v>
      </c>
      <c r="N3772" s="21" t="str">
        <f t="shared" si="358"/>
        <v>K-C6</v>
      </c>
      <c r="Q3772" s="21" t="str">
        <f>VLOOKUP(K3772,TONG_SL!$A:$D,3,0)</f>
        <v>Túi</v>
      </c>
      <c r="R3772" s="106">
        <v>5</v>
      </c>
      <c r="S3772" s="171"/>
      <c r="T3772" s="171">
        <f>VLOOKUP(VLOOKUP(G3772,Ma_KH!$A:$R,18,0)&amp;K3772,Gia_MB!$A:$F,6,0)</f>
        <v>74250</v>
      </c>
      <c r="U3772" s="172">
        <f t="shared" si="363"/>
        <v>371250</v>
      </c>
      <c r="V3772" s="171"/>
      <c r="W3772" s="173">
        <f t="shared" si="364"/>
        <v>0</v>
      </c>
      <c r="X3772" s="174" t="str">
        <f t="shared" si="365"/>
        <v>8</v>
      </c>
      <c r="Y3772" s="171"/>
      <c r="Z3772" s="172">
        <f t="shared" si="366"/>
        <v>29700</v>
      </c>
      <c r="AA3772" s="175">
        <f>VLOOKUP(G3772,Ma_KH!$A:$R,14,0)</f>
        <v>60</v>
      </c>
    </row>
    <row r="3773" spans="1:27" hidden="1" x14ac:dyDescent="0.25">
      <c r="A3773" s="176">
        <v>45997</v>
      </c>
      <c r="B3773" s="177">
        <v>4180962680</v>
      </c>
      <c r="C3773" s="178" t="s">
        <v>7767</v>
      </c>
      <c r="D3773" s="179">
        <v>45999</v>
      </c>
      <c r="E3773" s="180"/>
      <c r="F3773" s="178"/>
      <c r="G3773" s="32" t="s">
        <v>7883</v>
      </c>
      <c r="H3773" s="180"/>
      <c r="I3773" s="177" t="s">
        <v>8413</v>
      </c>
      <c r="J3773" s="182" t="s">
        <v>1771</v>
      </c>
      <c r="K3773" s="332" t="s">
        <v>32</v>
      </c>
      <c r="L3773" s="21" t="str">
        <f>VLOOKUP($K3773,TONG_SL!$A:$D,2,0)</f>
        <v>Giò Tai Lưỡi Xào 250g</v>
      </c>
      <c r="N3773" s="21" t="str">
        <f t="shared" si="358"/>
        <v>K-C6</v>
      </c>
      <c r="Q3773" s="21" t="str">
        <f>VLOOKUP(K3773,TONG_SL!$A:$D,3,0)</f>
        <v>Túi</v>
      </c>
      <c r="R3773" s="106">
        <v>14</v>
      </c>
      <c r="S3773" s="171"/>
      <c r="T3773" s="171">
        <f>VLOOKUP(VLOOKUP(G3773,Ma_KH!$A:$R,18,0)&amp;K3773,Gia_MB!$A:$F,6,0)</f>
        <v>50182</v>
      </c>
      <c r="U3773" s="172">
        <f t="shared" si="363"/>
        <v>702548</v>
      </c>
      <c r="V3773" s="171"/>
      <c r="W3773" s="173">
        <f t="shared" si="364"/>
        <v>0</v>
      </c>
      <c r="X3773" s="174" t="str">
        <f t="shared" si="365"/>
        <v>8</v>
      </c>
      <c r="Y3773" s="171"/>
      <c r="Z3773" s="172">
        <f t="shared" si="366"/>
        <v>56203.840000000004</v>
      </c>
      <c r="AA3773" s="175">
        <f>VLOOKUP(G3773,Ma_KH!$A:$R,14,0)</f>
        <v>60</v>
      </c>
    </row>
    <row r="3774" spans="1:27" hidden="1" x14ac:dyDescent="0.25">
      <c r="A3774" s="176">
        <v>45997</v>
      </c>
      <c r="B3774" s="177">
        <v>4180962680</v>
      </c>
      <c r="C3774" s="178" t="s">
        <v>7767</v>
      </c>
      <c r="D3774" s="179">
        <v>45999</v>
      </c>
      <c r="E3774" s="180"/>
      <c r="F3774" s="178"/>
      <c r="G3774" s="32" t="s">
        <v>7883</v>
      </c>
      <c r="H3774" s="180"/>
      <c r="I3774" s="177" t="s">
        <v>8413</v>
      </c>
      <c r="J3774" s="182" t="s">
        <v>1771</v>
      </c>
      <c r="K3774" s="332" t="s">
        <v>48</v>
      </c>
      <c r="L3774" s="21" t="str">
        <f>VLOOKUP($K3774,TONG_SL!$A:$D,2,0)</f>
        <v>Mọc Nấm Hương 250g</v>
      </c>
      <c r="N3774" s="21" t="str">
        <f t="shared" si="358"/>
        <v>K-C6</v>
      </c>
      <c r="Q3774" s="21" t="str">
        <f>VLOOKUP(K3774,TONG_SL!$A:$D,3,0)</f>
        <v>Túi</v>
      </c>
      <c r="R3774" s="106">
        <v>6</v>
      </c>
      <c r="S3774" s="171"/>
      <c r="T3774" s="171">
        <f>VLOOKUP(VLOOKUP(G3774,Ma_KH!$A:$R,18,0)&amp;K3774,Gia_MB!$A:$F,6,0)</f>
        <v>46000</v>
      </c>
      <c r="U3774" s="172">
        <f t="shared" si="363"/>
        <v>276000</v>
      </c>
      <c r="V3774" s="171"/>
      <c r="W3774" s="173">
        <f t="shared" si="364"/>
        <v>0</v>
      </c>
      <c r="X3774" s="174" t="str">
        <f t="shared" si="365"/>
        <v>8</v>
      </c>
      <c r="Y3774" s="171"/>
      <c r="Z3774" s="172">
        <f t="shared" si="366"/>
        <v>22080</v>
      </c>
      <c r="AA3774" s="175">
        <f>VLOOKUP(G3774,Ma_KH!$A:$R,14,0)</f>
        <v>60</v>
      </c>
    </row>
    <row r="3775" spans="1:27" hidden="1" x14ac:dyDescent="0.25">
      <c r="A3775" s="176">
        <v>45997</v>
      </c>
      <c r="B3775" s="177">
        <v>4180962126</v>
      </c>
      <c r="C3775" s="178" t="s">
        <v>7767</v>
      </c>
      <c r="D3775" s="179">
        <v>45999</v>
      </c>
      <c r="E3775" s="180"/>
      <c r="F3775" s="178"/>
      <c r="G3775" s="32" t="s">
        <v>7883</v>
      </c>
      <c r="H3775" s="180"/>
      <c r="I3775" s="177" t="s">
        <v>8414</v>
      </c>
      <c r="J3775" s="182" t="s">
        <v>1771</v>
      </c>
      <c r="K3775" s="332" t="s">
        <v>27</v>
      </c>
      <c r="L3775" s="21" t="str">
        <f>VLOOKUP($K3775,TONG_SL!$A:$D,2,0)</f>
        <v>Chân giò heo muối 300g</v>
      </c>
      <c r="N3775" s="21" t="str">
        <f t="shared" ref="N3775:N3838" si="367">IF($B3775&lt;&gt;"","K-C6","")</f>
        <v>K-C6</v>
      </c>
      <c r="Q3775" s="21" t="str">
        <f>VLOOKUP(K3775,TONG_SL!$A:$D,3,0)</f>
        <v>Túi</v>
      </c>
      <c r="R3775" s="106">
        <v>10</v>
      </c>
      <c r="S3775" s="171"/>
      <c r="T3775" s="171">
        <f>VLOOKUP(VLOOKUP(G3775,Ma_KH!$A:$R,18,0)&amp;K3775,Gia_MB!$A:$F,6,0)</f>
        <v>73431</v>
      </c>
      <c r="U3775" s="172">
        <f t="shared" si="363"/>
        <v>734310</v>
      </c>
      <c r="V3775" s="171"/>
      <c r="W3775" s="173">
        <f t="shared" si="364"/>
        <v>0</v>
      </c>
      <c r="X3775" s="174" t="str">
        <f t="shared" si="365"/>
        <v>8</v>
      </c>
      <c r="Y3775" s="171"/>
      <c r="Z3775" s="172">
        <f t="shared" si="366"/>
        <v>58744.800000000003</v>
      </c>
      <c r="AA3775" s="175">
        <f>VLOOKUP(G3775,Ma_KH!$A:$R,14,0)</f>
        <v>60</v>
      </c>
    </row>
    <row r="3776" spans="1:27" hidden="1" x14ac:dyDescent="0.25">
      <c r="A3776" s="176">
        <v>45997</v>
      </c>
      <c r="B3776" s="177">
        <v>4180962126</v>
      </c>
      <c r="C3776" s="178" t="s">
        <v>7767</v>
      </c>
      <c r="D3776" s="179">
        <v>45999</v>
      </c>
      <c r="E3776" s="180"/>
      <c r="F3776" s="178"/>
      <c r="G3776" s="32" t="s">
        <v>7883</v>
      </c>
      <c r="H3776" s="180"/>
      <c r="I3776" s="177" t="s">
        <v>8414</v>
      </c>
      <c r="J3776" s="182" t="s">
        <v>1771</v>
      </c>
      <c r="K3776" s="332" t="s">
        <v>30</v>
      </c>
      <c r="L3776" s="21" t="str">
        <f>VLOOKUP($K3776,TONG_SL!$A:$D,2,0)</f>
        <v>Gà muối 500g</v>
      </c>
      <c r="N3776" s="21" t="str">
        <f t="shared" si="367"/>
        <v>K-C6</v>
      </c>
      <c r="Q3776" s="21" t="str">
        <f>VLOOKUP(K3776,TONG_SL!$A:$D,3,0)</f>
        <v>Túi</v>
      </c>
      <c r="R3776" s="106">
        <v>3</v>
      </c>
      <c r="S3776" s="171"/>
      <c r="T3776" s="171">
        <f>VLOOKUP(VLOOKUP(G3776,Ma_KH!$A:$R,18,0)&amp;K3776,Gia_MB!$A:$F,6,0)</f>
        <v>111058</v>
      </c>
      <c r="U3776" s="172">
        <f t="shared" si="363"/>
        <v>333174</v>
      </c>
      <c r="V3776" s="171"/>
      <c r="W3776" s="173">
        <f t="shared" si="364"/>
        <v>0</v>
      </c>
      <c r="X3776" s="174" t="str">
        <f t="shared" si="365"/>
        <v>8</v>
      </c>
      <c r="Y3776" s="171"/>
      <c r="Z3776" s="172">
        <f t="shared" si="366"/>
        <v>26653.920000000002</v>
      </c>
      <c r="AA3776" s="175">
        <f>VLOOKUP(G3776,Ma_KH!$A:$R,14,0)</f>
        <v>60</v>
      </c>
    </row>
    <row r="3777" spans="1:27" hidden="1" x14ac:dyDescent="0.25">
      <c r="A3777" s="176">
        <v>45997</v>
      </c>
      <c r="B3777" s="177">
        <v>4180962126</v>
      </c>
      <c r="C3777" s="178" t="s">
        <v>7767</v>
      </c>
      <c r="D3777" s="179">
        <v>45999</v>
      </c>
      <c r="E3777" s="180"/>
      <c r="F3777" s="178"/>
      <c r="G3777" s="32" t="s">
        <v>7883</v>
      </c>
      <c r="H3777" s="180"/>
      <c r="I3777" s="177" t="s">
        <v>8414</v>
      </c>
      <c r="J3777" s="182" t="s">
        <v>1771</v>
      </c>
      <c r="K3777" s="332" t="s">
        <v>7153</v>
      </c>
      <c r="L3777" s="21" t="str">
        <f>VLOOKUP($K3777,TONG_SL!$A:$D,2,0)</f>
        <v>Tai heo muối 200g</v>
      </c>
      <c r="N3777" s="21" t="str">
        <f t="shared" si="367"/>
        <v>K-C6</v>
      </c>
      <c r="Q3777" s="21" t="str">
        <f>VLOOKUP(K3777,TONG_SL!$A:$D,3,0)</f>
        <v>Túi</v>
      </c>
      <c r="R3777" s="106">
        <v>1</v>
      </c>
      <c r="S3777" s="171"/>
      <c r="T3777" s="171">
        <f>VLOOKUP(VLOOKUP(G3777,Ma_KH!$A:$R,18,0)&amp;K3777,Gia_MB!$A:$F,6,0)</f>
        <v>55595</v>
      </c>
      <c r="U3777" s="172">
        <f t="shared" si="363"/>
        <v>55595</v>
      </c>
      <c r="V3777" s="171"/>
      <c r="W3777" s="173">
        <f t="shared" si="364"/>
        <v>0</v>
      </c>
      <c r="X3777" s="174" t="str">
        <f t="shared" si="365"/>
        <v>8</v>
      </c>
      <c r="Y3777" s="171"/>
      <c r="Z3777" s="172">
        <f t="shared" si="366"/>
        <v>4447.6000000000004</v>
      </c>
      <c r="AA3777" s="175">
        <f>VLOOKUP(G3777,Ma_KH!$A:$R,14,0)</f>
        <v>60</v>
      </c>
    </row>
    <row r="3778" spans="1:27" hidden="1" x14ac:dyDescent="0.25">
      <c r="A3778" s="176">
        <v>45997</v>
      </c>
      <c r="B3778" s="177">
        <v>4180962126</v>
      </c>
      <c r="C3778" s="178" t="s">
        <v>7767</v>
      </c>
      <c r="D3778" s="179">
        <v>45999</v>
      </c>
      <c r="E3778" s="180"/>
      <c r="F3778" s="178"/>
      <c r="G3778" s="32" t="s">
        <v>7883</v>
      </c>
      <c r="H3778" s="180"/>
      <c r="I3778" s="177" t="s">
        <v>8414</v>
      </c>
      <c r="J3778" s="182" t="s">
        <v>1771</v>
      </c>
      <c r="K3778" s="332" t="s">
        <v>7775</v>
      </c>
      <c r="L3778" s="21" t="str">
        <f>VLOOKUP($K3778,TONG_SL!$A:$D,2,0)</f>
        <v>Chả nướng 300g</v>
      </c>
      <c r="N3778" s="21" t="str">
        <f t="shared" si="367"/>
        <v>K-C6</v>
      </c>
      <c r="Q3778" s="21" t="str">
        <f>VLOOKUP(K3778,TONG_SL!$A:$D,3,0)</f>
        <v>Túi</v>
      </c>
      <c r="R3778" s="106">
        <v>6</v>
      </c>
      <c r="S3778" s="171"/>
      <c r="T3778" s="171">
        <f>VLOOKUP(VLOOKUP(G3778,Ma_KH!$A:$R,18,0)&amp;K3778,Gia_MB!$A:$F,6,0)</f>
        <v>70950</v>
      </c>
      <c r="U3778" s="172">
        <f t="shared" si="363"/>
        <v>425700</v>
      </c>
      <c r="V3778" s="171"/>
      <c r="W3778" s="173">
        <f t="shared" si="364"/>
        <v>0</v>
      </c>
      <c r="X3778" s="174" t="str">
        <f t="shared" si="365"/>
        <v>8</v>
      </c>
      <c r="Y3778" s="171"/>
      <c r="Z3778" s="172">
        <f t="shared" si="366"/>
        <v>34056</v>
      </c>
      <c r="AA3778" s="175">
        <f>VLOOKUP(G3778,Ma_KH!$A:$R,14,0)</f>
        <v>60</v>
      </c>
    </row>
    <row r="3779" spans="1:27" hidden="1" x14ac:dyDescent="0.25">
      <c r="A3779" s="176">
        <v>45997</v>
      </c>
      <c r="B3779" s="177">
        <v>4180962126</v>
      </c>
      <c r="C3779" s="178" t="s">
        <v>7767</v>
      </c>
      <c r="D3779" s="179">
        <v>45999</v>
      </c>
      <c r="E3779" s="180"/>
      <c r="F3779" s="178"/>
      <c r="G3779" s="32" t="s">
        <v>7883</v>
      </c>
      <c r="H3779" s="180"/>
      <c r="I3779" s="177" t="s">
        <v>8414</v>
      </c>
      <c r="J3779" s="182" t="s">
        <v>1771</v>
      </c>
      <c r="K3779" s="332" t="s">
        <v>7154</v>
      </c>
      <c r="L3779" s="21" t="str">
        <f>VLOOKUP($K3779,TONG_SL!$A:$D,2,0)</f>
        <v>Chả cốm 300g</v>
      </c>
      <c r="N3779" s="21" t="str">
        <f t="shared" si="367"/>
        <v>K-C6</v>
      </c>
      <c r="Q3779" s="21" t="str">
        <f>VLOOKUP(K3779,TONG_SL!$A:$D,3,0)</f>
        <v>Túi</v>
      </c>
      <c r="R3779" s="106">
        <v>9</v>
      </c>
      <c r="S3779" s="171"/>
      <c r="T3779" s="171">
        <f>VLOOKUP(VLOOKUP(G3779,Ma_KH!$A:$R,18,0)&amp;K3779,Gia_MB!$A:$F,6,0)</f>
        <v>74250</v>
      </c>
      <c r="U3779" s="172">
        <f t="shared" ref="U3779:U3810" si="368">T3779*R3779</f>
        <v>668250</v>
      </c>
      <c r="V3779" s="171"/>
      <c r="W3779" s="173">
        <f t="shared" ref="W3779:W3810" si="369">U3779*V3779</f>
        <v>0</v>
      </c>
      <c r="X3779" s="174" t="str">
        <f t="shared" ref="X3779:X3810" si="370">IF(B3779&lt;&gt;"","8","0")</f>
        <v>8</v>
      </c>
      <c r="Y3779" s="171"/>
      <c r="Z3779" s="172">
        <f t="shared" ref="Z3779:Z3810" si="371">U3779*X3779%</f>
        <v>53460</v>
      </c>
      <c r="AA3779" s="175">
        <f>VLOOKUP(G3779,Ma_KH!$A:$R,14,0)</f>
        <v>60</v>
      </c>
    </row>
    <row r="3780" spans="1:27" hidden="1" x14ac:dyDescent="0.25">
      <c r="A3780" s="176">
        <v>45997</v>
      </c>
      <c r="B3780" s="177">
        <v>4180962126</v>
      </c>
      <c r="C3780" s="178" t="s">
        <v>7767</v>
      </c>
      <c r="D3780" s="179">
        <v>45999</v>
      </c>
      <c r="E3780" s="180"/>
      <c r="F3780" s="178"/>
      <c r="G3780" s="32" t="s">
        <v>7883</v>
      </c>
      <c r="H3780" s="180"/>
      <c r="I3780" s="177" t="s">
        <v>8414</v>
      </c>
      <c r="J3780" s="182" t="s">
        <v>1771</v>
      </c>
      <c r="K3780" s="332" t="s">
        <v>32</v>
      </c>
      <c r="L3780" s="21" t="str">
        <f>VLOOKUP($K3780,TONG_SL!$A:$D,2,0)</f>
        <v>Giò Tai Lưỡi Xào 250g</v>
      </c>
      <c r="N3780" s="21" t="str">
        <f t="shared" si="367"/>
        <v>K-C6</v>
      </c>
      <c r="Q3780" s="21" t="str">
        <f>VLOOKUP(K3780,TONG_SL!$A:$D,3,0)</f>
        <v>Túi</v>
      </c>
      <c r="R3780" s="106">
        <v>7</v>
      </c>
      <c r="S3780" s="171"/>
      <c r="T3780" s="171">
        <f>VLOOKUP(VLOOKUP(G3780,Ma_KH!$A:$R,18,0)&amp;K3780,Gia_MB!$A:$F,6,0)</f>
        <v>50182</v>
      </c>
      <c r="U3780" s="172">
        <f t="shared" si="368"/>
        <v>351274</v>
      </c>
      <c r="V3780" s="171"/>
      <c r="W3780" s="173">
        <f t="shared" si="369"/>
        <v>0</v>
      </c>
      <c r="X3780" s="174" t="str">
        <f t="shared" si="370"/>
        <v>8</v>
      </c>
      <c r="Y3780" s="171"/>
      <c r="Z3780" s="172">
        <f t="shared" si="371"/>
        <v>28101.920000000002</v>
      </c>
      <c r="AA3780" s="175">
        <f>VLOOKUP(G3780,Ma_KH!$A:$R,14,0)</f>
        <v>60</v>
      </c>
    </row>
    <row r="3781" spans="1:27" hidden="1" x14ac:dyDescent="0.25">
      <c r="A3781" s="176">
        <v>45997</v>
      </c>
      <c r="B3781" s="177">
        <v>4180962126</v>
      </c>
      <c r="C3781" s="178" t="s">
        <v>7767</v>
      </c>
      <c r="D3781" s="179">
        <v>45999</v>
      </c>
      <c r="E3781" s="180"/>
      <c r="F3781" s="178"/>
      <c r="G3781" s="32" t="s">
        <v>7883</v>
      </c>
      <c r="H3781" s="180"/>
      <c r="I3781" s="177" t="s">
        <v>8414</v>
      </c>
      <c r="J3781" s="182" t="s">
        <v>1771</v>
      </c>
      <c r="K3781" s="332" t="s">
        <v>48</v>
      </c>
      <c r="L3781" s="21" t="str">
        <f>VLOOKUP($K3781,TONG_SL!$A:$D,2,0)</f>
        <v>Mọc Nấm Hương 250g</v>
      </c>
      <c r="N3781" s="21" t="str">
        <f t="shared" si="367"/>
        <v>K-C6</v>
      </c>
      <c r="Q3781" s="21" t="str">
        <f>VLOOKUP(K3781,TONG_SL!$A:$D,3,0)</f>
        <v>Túi</v>
      </c>
      <c r="R3781" s="106">
        <v>9</v>
      </c>
      <c r="S3781" s="171"/>
      <c r="T3781" s="171">
        <f>VLOOKUP(VLOOKUP(G3781,Ma_KH!$A:$R,18,0)&amp;K3781,Gia_MB!$A:$F,6,0)</f>
        <v>46000</v>
      </c>
      <c r="U3781" s="172">
        <f t="shared" si="368"/>
        <v>414000</v>
      </c>
      <c r="V3781" s="171"/>
      <c r="W3781" s="173">
        <f t="shared" si="369"/>
        <v>0</v>
      </c>
      <c r="X3781" s="174" t="str">
        <f t="shared" si="370"/>
        <v>8</v>
      </c>
      <c r="Y3781" s="171"/>
      <c r="Z3781" s="172">
        <f t="shared" si="371"/>
        <v>33120</v>
      </c>
      <c r="AA3781" s="175">
        <f>VLOOKUP(G3781,Ma_KH!$A:$R,14,0)</f>
        <v>60</v>
      </c>
    </row>
    <row r="3782" spans="1:27" hidden="1" x14ac:dyDescent="0.25">
      <c r="A3782" s="176">
        <v>45997</v>
      </c>
      <c r="B3782" s="177">
        <v>4180962488</v>
      </c>
      <c r="C3782" s="178" t="s">
        <v>7767</v>
      </c>
      <c r="D3782" s="179">
        <v>45999</v>
      </c>
      <c r="E3782" s="180"/>
      <c r="F3782" s="178"/>
      <c r="G3782" s="32" t="s">
        <v>7883</v>
      </c>
      <c r="H3782" s="180"/>
      <c r="I3782" s="177" t="s">
        <v>8415</v>
      </c>
      <c r="J3782" s="182" t="s">
        <v>1771</v>
      </c>
      <c r="K3782" s="332" t="s">
        <v>7187</v>
      </c>
      <c r="L3782" s="21" t="str">
        <f>VLOOKUP($K3782,TONG_SL!$A:$D,2,0)</f>
        <v>Chân giò heo muối 300g</v>
      </c>
      <c r="N3782" s="21" t="str">
        <f t="shared" si="367"/>
        <v>K-C6</v>
      </c>
      <c r="Q3782" s="21" t="str">
        <f>VLOOKUP(K3782,TONG_SL!$A:$D,3,0)</f>
        <v>Túi</v>
      </c>
      <c r="R3782" s="106">
        <v>7</v>
      </c>
      <c r="S3782" s="171"/>
      <c r="T3782" s="171">
        <f>VLOOKUP(VLOOKUP(G3782,Ma_KH!$A:$R,18,0)&amp;K3782,Gia_MB!$A:$F,6,0)</f>
        <v>73431</v>
      </c>
      <c r="U3782" s="172">
        <f t="shared" si="368"/>
        <v>514017</v>
      </c>
      <c r="V3782" s="171"/>
      <c r="W3782" s="173">
        <f t="shared" si="369"/>
        <v>0</v>
      </c>
      <c r="X3782" s="174" t="str">
        <f t="shared" si="370"/>
        <v>8</v>
      </c>
      <c r="Y3782" s="171"/>
      <c r="Z3782" s="172">
        <f t="shared" si="371"/>
        <v>41121.360000000001</v>
      </c>
      <c r="AA3782" s="175">
        <f>VLOOKUP(G3782,Ma_KH!$A:$R,14,0)</f>
        <v>60</v>
      </c>
    </row>
    <row r="3783" spans="1:27" hidden="1" x14ac:dyDescent="0.25">
      <c r="A3783" s="176">
        <v>45997</v>
      </c>
      <c r="B3783" s="177">
        <v>4180962488</v>
      </c>
      <c r="C3783" s="178" t="s">
        <v>7767</v>
      </c>
      <c r="D3783" s="179">
        <v>45999</v>
      </c>
      <c r="E3783" s="180"/>
      <c r="F3783" s="178"/>
      <c r="G3783" s="32" t="s">
        <v>7883</v>
      </c>
      <c r="H3783" s="180"/>
      <c r="I3783" s="177" t="s">
        <v>8415</v>
      </c>
      <c r="J3783" s="182" t="s">
        <v>1771</v>
      </c>
      <c r="K3783" s="332" t="s">
        <v>30</v>
      </c>
      <c r="L3783" s="21" t="str">
        <f>VLOOKUP($K3783,TONG_SL!$A:$D,2,0)</f>
        <v>Gà muối 500g</v>
      </c>
      <c r="N3783" s="21" t="str">
        <f t="shared" si="367"/>
        <v>K-C6</v>
      </c>
      <c r="Q3783" s="21" t="str">
        <f>VLOOKUP(K3783,TONG_SL!$A:$D,3,0)</f>
        <v>Túi</v>
      </c>
      <c r="R3783" s="106">
        <v>4</v>
      </c>
      <c r="S3783" s="171"/>
      <c r="T3783" s="171">
        <f>VLOOKUP(VLOOKUP(G3783,Ma_KH!$A:$R,18,0)&amp;K3783,Gia_MB!$A:$F,6,0)</f>
        <v>111058</v>
      </c>
      <c r="U3783" s="172">
        <f t="shared" si="368"/>
        <v>444232</v>
      </c>
      <c r="V3783" s="171"/>
      <c r="W3783" s="173">
        <f t="shared" si="369"/>
        <v>0</v>
      </c>
      <c r="X3783" s="174" t="str">
        <f t="shared" si="370"/>
        <v>8</v>
      </c>
      <c r="Y3783" s="171"/>
      <c r="Z3783" s="172">
        <f t="shared" si="371"/>
        <v>35538.559999999998</v>
      </c>
      <c r="AA3783" s="175">
        <f>VLOOKUP(G3783,Ma_KH!$A:$R,14,0)</f>
        <v>60</v>
      </c>
    </row>
    <row r="3784" spans="1:27" hidden="1" x14ac:dyDescent="0.25">
      <c r="A3784" s="176">
        <v>45997</v>
      </c>
      <c r="B3784" s="177">
        <v>4180962488</v>
      </c>
      <c r="C3784" s="178" t="s">
        <v>7767</v>
      </c>
      <c r="D3784" s="179">
        <v>45999</v>
      </c>
      <c r="E3784" s="180"/>
      <c r="F3784" s="178"/>
      <c r="G3784" s="32" t="s">
        <v>7883</v>
      </c>
      <c r="H3784" s="180"/>
      <c r="I3784" s="177" t="s">
        <v>8415</v>
      </c>
      <c r="J3784" s="182" t="s">
        <v>1771</v>
      </c>
      <c r="K3784" s="332" t="s">
        <v>7153</v>
      </c>
      <c r="L3784" s="21" t="str">
        <f>VLOOKUP($K3784,TONG_SL!$A:$D,2,0)</f>
        <v>Tai heo muối 200g</v>
      </c>
      <c r="N3784" s="21" t="str">
        <f t="shared" si="367"/>
        <v>K-C6</v>
      </c>
      <c r="Q3784" s="21" t="str">
        <f>VLOOKUP(K3784,TONG_SL!$A:$D,3,0)</f>
        <v>Túi</v>
      </c>
      <c r="R3784" s="106">
        <v>3</v>
      </c>
      <c r="S3784" s="171"/>
      <c r="T3784" s="171">
        <f>VLOOKUP(VLOOKUP(G3784,Ma_KH!$A:$R,18,0)&amp;K3784,Gia_MB!$A:$F,6,0)</f>
        <v>55595</v>
      </c>
      <c r="U3784" s="172">
        <f t="shared" si="368"/>
        <v>166785</v>
      </c>
      <c r="V3784" s="171"/>
      <c r="W3784" s="173">
        <f t="shared" si="369"/>
        <v>0</v>
      </c>
      <c r="X3784" s="174" t="str">
        <f t="shared" si="370"/>
        <v>8</v>
      </c>
      <c r="Y3784" s="171"/>
      <c r="Z3784" s="172">
        <f t="shared" si="371"/>
        <v>13342.800000000001</v>
      </c>
      <c r="AA3784" s="175">
        <f>VLOOKUP(G3784,Ma_KH!$A:$R,14,0)</f>
        <v>60</v>
      </c>
    </row>
    <row r="3785" spans="1:27" hidden="1" x14ac:dyDescent="0.25">
      <c r="A3785" s="176">
        <v>45997</v>
      </c>
      <c r="B3785" s="177">
        <v>4180962488</v>
      </c>
      <c r="C3785" s="178" t="s">
        <v>7767</v>
      </c>
      <c r="D3785" s="179">
        <v>45999</v>
      </c>
      <c r="E3785" s="180"/>
      <c r="F3785" s="178"/>
      <c r="G3785" s="32" t="s">
        <v>7883</v>
      </c>
      <c r="H3785" s="180"/>
      <c r="I3785" s="177" t="s">
        <v>8415</v>
      </c>
      <c r="J3785" s="182" t="s">
        <v>1771</v>
      </c>
      <c r="K3785" s="332" t="s">
        <v>7775</v>
      </c>
      <c r="L3785" s="21" t="str">
        <f>VLOOKUP($K3785,TONG_SL!$A:$D,2,0)</f>
        <v>Chả nướng 300g</v>
      </c>
      <c r="N3785" s="21" t="str">
        <f t="shared" si="367"/>
        <v>K-C6</v>
      </c>
      <c r="Q3785" s="21" t="str">
        <f>VLOOKUP(K3785,TONG_SL!$A:$D,3,0)</f>
        <v>Túi</v>
      </c>
      <c r="R3785" s="106">
        <v>6</v>
      </c>
      <c r="S3785" s="171"/>
      <c r="T3785" s="171">
        <f>VLOOKUP(VLOOKUP(G3785,Ma_KH!$A:$R,18,0)&amp;K3785,Gia_MB!$A:$F,6,0)</f>
        <v>70950</v>
      </c>
      <c r="U3785" s="172">
        <f t="shared" si="368"/>
        <v>425700</v>
      </c>
      <c r="V3785" s="171"/>
      <c r="W3785" s="173">
        <f t="shared" si="369"/>
        <v>0</v>
      </c>
      <c r="X3785" s="174" t="str">
        <f t="shared" si="370"/>
        <v>8</v>
      </c>
      <c r="Y3785" s="171"/>
      <c r="Z3785" s="172">
        <f t="shared" si="371"/>
        <v>34056</v>
      </c>
      <c r="AA3785" s="175">
        <f>VLOOKUP(G3785,Ma_KH!$A:$R,14,0)</f>
        <v>60</v>
      </c>
    </row>
    <row r="3786" spans="1:27" hidden="1" x14ac:dyDescent="0.25">
      <c r="A3786" s="176">
        <v>45997</v>
      </c>
      <c r="B3786" s="177">
        <v>4180962488</v>
      </c>
      <c r="C3786" s="178" t="s">
        <v>7767</v>
      </c>
      <c r="D3786" s="179">
        <v>45999</v>
      </c>
      <c r="E3786" s="180"/>
      <c r="F3786" s="178"/>
      <c r="G3786" s="32" t="s">
        <v>7883</v>
      </c>
      <c r="H3786" s="180"/>
      <c r="I3786" s="177" t="s">
        <v>8415</v>
      </c>
      <c r="J3786" s="182" t="s">
        <v>1771</v>
      </c>
      <c r="K3786" s="332" t="s">
        <v>7154</v>
      </c>
      <c r="L3786" s="21" t="str">
        <f>VLOOKUP($K3786,TONG_SL!$A:$D,2,0)</f>
        <v>Chả cốm 300g</v>
      </c>
      <c r="N3786" s="21" t="str">
        <f t="shared" si="367"/>
        <v>K-C6</v>
      </c>
      <c r="Q3786" s="21" t="str">
        <f>VLOOKUP(K3786,TONG_SL!$A:$D,3,0)</f>
        <v>Túi</v>
      </c>
      <c r="R3786" s="106">
        <v>19</v>
      </c>
      <c r="S3786" s="171"/>
      <c r="T3786" s="171">
        <f>VLOOKUP(VLOOKUP(G3786,Ma_KH!$A:$R,18,0)&amp;K3786,Gia_MB!$A:$F,6,0)</f>
        <v>74250</v>
      </c>
      <c r="U3786" s="172">
        <f t="shared" si="368"/>
        <v>1410750</v>
      </c>
      <c r="V3786" s="171"/>
      <c r="W3786" s="173">
        <f t="shared" si="369"/>
        <v>0</v>
      </c>
      <c r="X3786" s="174" t="str">
        <f t="shared" si="370"/>
        <v>8</v>
      </c>
      <c r="Y3786" s="171"/>
      <c r="Z3786" s="172">
        <f t="shared" si="371"/>
        <v>112860</v>
      </c>
      <c r="AA3786" s="175">
        <f>VLOOKUP(G3786,Ma_KH!$A:$R,14,0)</f>
        <v>60</v>
      </c>
    </row>
    <row r="3787" spans="1:27" hidden="1" x14ac:dyDescent="0.25">
      <c r="A3787" s="176">
        <v>45997</v>
      </c>
      <c r="B3787" s="177">
        <v>4180962488</v>
      </c>
      <c r="C3787" s="178" t="s">
        <v>7767</v>
      </c>
      <c r="D3787" s="179">
        <v>45999</v>
      </c>
      <c r="E3787" s="180"/>
      <c r="F3787" s="178"/>
      <c r="G3787" s="32" t="s">
        <v>7883</v>
      </c>
      <c r="H3787" s="180"/>
      <c r="I3787" s="177" t="s">
        <v>8415</v>
      </c>
      <c r="J3787" s="182" t="s">
        <v>1771</v>
      </c>
      <c r="K3787" s="332" t="s">
        <v>32</v>
      </c>
      <c r="L3787" s="21" t="str">
        <f>VLOOKUP($K3787,TONG_SL!$A:$D,2,0)</f>
        <v>Giò Tai Lưỡi Xào 250g</v>
      </c>
      <c r="N3787" s="21" t="str">
        <f t="shared" si="367"/>
        <v>K-C6</v>
      </c>
      <c r="Q3787" s="21" t="str">
        <f>VLOOKUP(K3787,TONG_SL!$A:$D,3,0)</f>
        <v>Túi</v>
      </c>
      <c r="R3787" s="106">
        <v>6</v>
      </c>
      <c r="S3787" s="171"/>
      <c r="T3787" s="171">
        <f>VLOOKUP(VLOOKUP(G3787,Ma_KH!$A:$R,18,0)&amp;K3787,Gia_MB!$A:$F,6,0)</f>
        <v>50182</v>
      </c>
      <c r="U3787" s="172">
        <f t="shared" si="368"/>
        <v>301092</v>
      </c>
      <c r="V3787" s="171"/>
      <c r="W3787" s="173">
        <f t="shared" si="369"/>
        <v>0</v>
      </c>
      <c r="X3787" s="174" t="str">
        <f t="shared" si="370"/>
        <v>8</v>
      </c>
      <c r="Y3787" s="171"/>
      <c r="Z3787" s="172">
        <f t="shared" si="371"/>
        <v>24087.360000000001</v>
      </c>
      <c r="AA3787" s="175">
        <f>VLOOKUP(G3787,Ma_KH!$A:$R,14,0)</f>
        <v>60</v>
      </c>
    </row>
    <row r="3788" spans="1:27" hidden="1" x14ac:dyDescent="0.25">
      <c r="A3788" s="176">
        <v>45997</v>
      </c>
      <c r="B3788" s="177">
        <v>4180962488</v>
      </c>
      <c r="C3788" s="178" t="s">
        <v>7767</v>
      </c>
      <c r="D3788" s="179">
        <v>45999</v>
      </c>
      <c r="E3788" s="180"/>
      <c r="F3788" s="178"/>
      <c r="G3788" s="32" t="s">
        <v>7883</v>
      </c>
      <c r="H3788" s="180"/>
      <c r="I3788" s="177" t="s">
        <v>8415</v>
      </c>
      <c r="J3788" s="182" t="s">
        <v>1771</v>
      </c>
      <c r="K3788" s="332" t="s">
        <v>48</v>
      </c>
      <c r="L3788" s="21" t="str">
        <f>VLOOKUP($K3788,TONG_SL!$A:$D,2,0)</f>
        <v>Mọc Nấm Hương 250g</v>
      </c>
      <c r="N3788" s="21" t="str">
        <f t="shared" si="367"/>
        <v>K-C6</v>
      </c>
      <c r="Q3788" s="21" t="str">
        <f>VLOOKUP(K3788,TONG_SL!$A:$D,3,0)</f>
        <v>Túi</v>
      </c>
      <c r="R3788" s="106">
        <v>11</v>
      </c>
      <c r="S3788" s="171"/>
      <c r="T3788" s="171">
        <f>VLOOKUP(VLOOKUP(G3788,Ma_KH!$A:$R,18,0)&amp;K3788,Gia_MB!$A:$F,6,0)</f>
        <v>46000</v>
      </c>
      <c r="U3788" s="172">
        <f t="shared" si="368"/>
        <v>506000</v>
      </c>
      <c r="V3788" s="171"/>
      <c r="W3788" s="173">
        <f t="shared" si="369"/>
        <v>0</v>
      </c>
      <c r="X3788" s="174" t="str">
        <f t="shared" si="370"/>
        <v>8</v>
      </c>
      <c r="Y3788" s="171"/>
      <c r="Z3788" s="172">
        <f t="shared" si="371"/>
        <v>40480</v>
      </c>
      <c r="AA3788" s="175">
        <f>VLOOKUP(G3788,Ma_KH!$A:$R,14,0)</f>
        <v>60</v>
      </c>
    </row>
    <row r="3789" spans="1:27" hidden="1" x14ac:dyDescent="0.25">
      <c r="A3789" s="176">
        <v>45997</v>
      </c>
      <c r="B3789" s="177">
        <v>4180962779</v>
      </c>
      <c r="C3789" s="178" t="s">
        <v>7767</v>
      </c>
      <c r="D3789" s="179">
        <v>45999</v>
      </c>
      <c r="E3789" s="180"/>
      <c r="F3789" s="178"/>
      <c r="G3789" s="32" t="s">
        <v>7883</v>
      </c>
      <c r="H3789" s="180"/>
      <c r="I3789" s="177" t="s">
        <v>8416</v>
      </c>
      <c r="J3789" s="182" t="s">
        <v>1771</v>
      </c>
      <c r="K3789" s="332" t="s">
        <v>7187</v>
      </c>
      <c r="L3789" s="21" t="str">
        <f>VLOOKUP($K3789,TONG_SL!$A:$D,2,0)</f>
        <v>Chân giò heo muối 300g</v>
      </c>
      <c r="N3789" s="21" t="str">
        <f t="shared" si="367"/>
        <v>K-C6</v>
      </c>
      <c r="Q3789" s="21" t="str">
        <f>VLOOKUP(K3789,TONG_SL!$A:$D,3,0)</f>
        <v>Túi</v>
      </c>
      <c r="R3789" s="106">
        <v>15</v>
      </c>
      <c r="S3789" s="171"/>
      <c r="T3789" s="171">
        <f>VLOOKUP(VLOOKUP(G3789,Ma_KH!$A:$R,18,0)&amp;K3789,Gia_MB!$A:$F,6,0)</f>
        <v>73431</v>
      </c>
      <c r="U3789" s="172">
        <f t="shared" si="368"/>
        <v>1101465</v>
      </c>
      <c r="V3789" s="171"/>
      <c r="W3789" s="173">
        <f t="shared" si="369"/>
        <v>0</v>
      </c>
      <c r="X3789" s="174" t="str">
        <f t="shared" si="370"/>
        <v>8</v>
      </c>
      <c r="Y3789" s="171"/>
      <c r="Z3789" s="172">
        <f t="shared" si="371"/>
        <v>88117.2</v>
      </c>
      <c r="AA3789" s="175">
        <f>VLOOKUP(G3789,Ma_KH!$A:$R,14,0)</f>
        <v>60</v>
      </c>
    </row>
    <row r="3790" spans="1:27" hidden="1" x14ac:dyDescent="0.25">
      <c r="A3790" s="176">
        <v>45997</v>
      </c>
      <c r="B3790" s="177">
        <v>4180962779</v>
      </c>
      <c r="C3790" s="178" t="s">
        <v>7767</v>
      </c>
      <c r="D3790" s="179">
        <v>45999</v>
      </c>
      <c r="E3790" s="180"/>
      <c r="F3790" s="178"/>
      <c r="G3790" s="32" t="s">
        <v>7883</v>
      </c>
      <c r="H3790" s="180"/>
      <c r="I3790" s="177" t="s">
        <v>8416</v>
      </c>
      <c r="J3790" s="182" t="s">
        <v>1771</v>
      </c>
      <c r="K3790" s="332" t="s">
        <v>30</v>
      </c>
      <c r="L3790" s="21" t="str">
        <f>VLOOKUP($K3790,TONG_SL!$A:$D,2,0)</f>
        <v>Gà muối 500g</v>
      </c>
      <c r="N3790" s="21" t="str">
        <f t="shared" si="367"/>
        <v>K-C6</v>
      </c>
      <c r="Q3790" s="21" t="str">
        <f>VLOOKUP(K3790,TONG_SL!$A:$D,3,0)</f>
        <v>Túi</v>
      </c>
      <c r="R3790" s="106">
        <v>8</v>
      </c>
      <c r="S3790" s="171"/>
      <c r="T3790" s="171">
        <f>VLOOKUP(VLOOKUP(G3790,Ma_KH!$A:$R,18,0)&amp;K3790,Gia_MB!$A:$F,6,0)</f>
        <v>111058</v>
      </c>
      <c r="U3790" s="172">
        <f t="shared" si="368"/>
        <v>888464</v>
      </c>
      <c r="V3790" s="171"/>
      <c r="W3790" s="173">
        <f t="shared" si="369"/>
        <v>0</v>
      </c>
      <c r="X3790" s="174" t="str">
        <f t="shared" si="370"/>
        <v>8</v>
      </c>
      <c r="Y3790" s="171"/>
      <c r="Z3790" s="172">
        <f t="shared" si="371"/>
        <v>71077.119999999995</v>
      </c>
      <c r="AA3790" s="175">
        <f>VLOOKUP(G3790,Ma_KH!$A:$R,14,0)</f>
        <v>60</v>
      </c>
    </row>
    <row r="3791" spans="1:27" hidden="1" x14ac:dyDescent="0.25">
      <c r="A3791" s="176">
        <v>45997</v>
      </c>
      <c r="B3791" s="177">
        <v>4180962779</v>
      </c>
      <c r="C3791" s="178" t="s">
        <v>7767</v>
      </c>
      <c r="D3791" s="179">
        <v>45999</v>
      </c>
      <c r="E3791" s="180"/>
      <c r="F3791" s="178"/>
      <c r="G3791" s="32" t="s">
        <v>7883</v>
      </c>
      <c r="H3791" s="180"/>
      <c r="I3791" s="177" t="s">
        <v>8416</v>
      </c>
      <c r="J3791" s="182" t="s">
        <v>1771</v>
      </c>
      <c r="K3791" s="332" t="s">
        <v>7153</v>
      </c>
      <c r="L3791" s="21" t="str">
        <f>VLOOKUP($K3791,TONG_SL!$A:$D,2,0)</f>
        <v>Tai heo muối 200g</v>
      </c>
      <c r="N3791" s="21" t="str">
        <f t="shared" si="367"/>
        <v>K-C6</v>
      </c>
      <c r="Q3791" s="21" t="str">
        <f>VLOOKUP(K3791,TONG_SL!$A:$D,3,0)</f>
        <v>Túi</v>
      </c>
      <c r="R3791" s="106">
        <v>3</v>
      </c>
      <c r="S3791" s="171"/>
      <c r="T3791" s="171">
        <f>VLOOKUP(VLOOKUP(G3791,Ma_KH!$A:$R,18,0)&amp;K3791,Gia_MB!$A:$F,6,0)</f>
        <v>55595</v>
      </c>
      <c r="U3791" s="172">
        <f t="shared" si="368"/>
        <v>166785</v>
      </c>
      <c r="V3791" s="171"/>
      <c r="W3791" s="173">
        <f t="shared" si="369"/>
        <v>0</v>
      </c>
      <c r="X3791" s="174" t="str">
        <f t="shared" si="370"/>
        <v>8</v>
      </c>
      <c r="Y3791" s="171"/>
      <c r="Z3791" s="172">
        <f t="shared" si="371"/>
        <v>13342.800000000001</v>
      </c>
      <c r="AA3791" s="175">
        <f>VLOOKUP(G3791,Ma_KH!$A:$R,14,0)</f>
        <v>60</v>
      </c>
    </row>
    <row r="3792" spans="1:27" hidden="1" x14ac:dyDescent="0.25">
      <c r="A3792" s="176">
        <v>45997</v>
      </c>
      <c r="B3792" s="177">
        <v>4180962779</v>
      </c>
      <c r="C3792" s="178" t="s">
        <v>7767</v>
      </c>
      <c r="D3792" s="179">
        <v>45999</v>
      </c>
      <c r="E3792" s="180"/>
      <c r="F3792" s="178"/>
      <c r="G3792" s="32" t="s">
        <v>7883</v>
      </c>
      <c r="H3792" s="180"/>
      <c r="I3792" s="177" t="s">
        <v>8416</v>
      </c>
      <c r="J3792" s="182" t="s">
        <v>1771</v>
      </c>
      <c r="K3792" s="332" t="s">
        <v>7775</v>
      </c>
      <c r="L3792" s="21" t="str">
        <f>VLOOKUP($K3792,TONG_SL!$A:$D,2,0)</f>
        <v>Chả nướng 300g</v>
      </c>
      <c r="N3792" s="21" t="str">
        <f t="shared" si="367"/>
        <v>K-C6</v>
      </c>
      <c r="Q3792" s="21" t="str">
        <f>VLOOKUP(K3792,TONG_SL!$A:$D,3,0)</f>
        <v>Túi</v>
      </c>
      <c r="R3792" s="106">
        <v>1</v>
      </c>
      <c r="S3792" s="171"/>
      <c r="T3792" s="171">
        <f>VLOOKUP(VLOOKUP(G3792,Ma_KH!$A:$R,18,0)&amp;K3792,Gia_MB!$A:$F,6,0)</f>
        <v>70950</v>
      </c>
      <c r="U3792" s="172">
        <f t="shared" si="368"/>
        <v>70950</v>
      </c>
      <c r="V3792" s="171"/>
      <c r="W3792" s="173">
        <f t="shared" si="369"/>
        <v>0</v>
      </c>
      <c r="X3792" s="174" t="str">
        <f t="shared" si="370"/>
        <v>8</v>
      </c>
      <c r="Y3792" s="171"/>
      <c r="Z3792" s="172">
        <f t="shared" si="371"/>
        <v>5676</v>
      </c>
      <c r="AA3792" s="175">
        <f>VLOOKUP(G3792,Ma_KH!$A:$R,14,0)</f>
        <v>60</v>
      </c>
    </row>
    <row r="3793" spans="1:27" hidden="1" x14ac:dyDescent="0.25">
      <c r="A3793" s="176">
        <v>45997</v>
      </c>
      <c r="B3793" s="177">
        <v>4180962779</v>
      </c>
      <c r="C3793" s="178" t="s">
        <v>7767</v>
      </c>
      <c r="D3793" s="179">
        <v>45999</v>
      </c>
      <c r="E3793" s="180"/>
      <c r="F3793" s="178"/>
      <c r="G3793" s="32" t="s">
        <v>7883</v>
      </c>
      <c r="H3793" s="180"/>
      <c r="I3793" s="177" t="s">
        <v>8416</v>
      </c>
      <c r="J3793" s="182" t="s">
        <v>1771</v>
      </c>
      <c r="K3793" s="332" t="s">
        <v>7154</v>
      </c>
      <c r="L3793" s="21" t="str">
        <f>VLOOKUP($K3793,TONG_SL!$A:$D,2,0)</f>
        <v>Chả cốm 300g</v>
      </c>
      <c r="N3793" s="21" t="str">
        <f t="shared" si="367"/>
        <v>K-C6</v>
      </c>
      <c r="Q3793" s="21" t="str">
        <f>VLOOKUP(K3793,TONG_SL!$A:$D,3,0)</f>
        <v>Túi</v>
      </c>
      <c r="R3793" s="106">
        <v>1</v>
      </c>
      <c r="S3793" s="171"/>
      <c r="T3793" s="171">
        <f>VLOOKUP(VLOOKUP(G3793,Ma_KH!$A:$R,18,0)&amp;K3793,Gia_MB!$A:$F,6,0)</f>
        <v>74250</v>
      </c>
      <c r="U3793" s="172">
        <f t="shared" si="368"/>
        <v>74250</v>
      </c>
      <c r="V3793" s="171"/>
      <c r="W3793" s="173">
        <f t="shared" si="369"/>
        <v>0</v>
      </c>
      <c r="X3793" s="174" t="str">
        <f t="shared" si="370"/>
        <v>8</v>
      </c>
      <c r="Y3793" s="171"/>
      <c r="Z3793" s="172">
        <f t="shared" si="371"/>
        <v>5940</v>
      </c>
      <c r="AA3793" s="175">
        <f>VLOOKUP(G3793,Ma_KH!$A:$R,14,0)</f>
        <v>60</v>
      </c>
    </row>
    <row r="3794" spans="1:27" hidden="1" x14ac:dyDescent="0.25">
      <c r="A3794" s="176">
        <v>45997</v>
      </c>
      <c r="B3794" s="177">
        <v>4180962779</v>
      </c>
      <c r="C3794" s="178" t="s">
        <v>7767</v>
      </c>
      <c r="D3794" s="179">
        <v>45999</v>
      </c>
      <c r="E3794" s="180"/>
      <c r="F3794" s="178"/>
      <c r="G3794" s="32" t="s">
        <v>7883</v>
      </c>
      <c r="H3794" s="180"/>
      <c r="I3794" s="177" t="s">
        <v>8416</v>
      </c>
      <c r="J3794" s="182" t="s">
        <v>1771</v>
      </c>
      <c r="K3794" s="332" t="s">
        <v>32</v>
      </c>
      <c r="L3794" s="21" t="str">
        <f>VLOOKUP($K3794,TONG_SL!$A:$D,2,0)</f>
        <v>Giò Tai Lưỡi Xào 250g</v>
      </c>
      <c r="N3794" s="21" t="str">
        <f t="shared" si="367"/>
        <v>K-C6</v>
      </c>
      <c r="Q3794" s="21" t="str">
        <f>VLOOKUP(K3794,TONG_SL!$A:$D,3,0)</f>
        <v>Túi</v>
      </c>
      <c r="R3794" s="106">
        <v>7</v>
      </c>
      <c r="S3794" s="171"/>
      <c r="T3794" s="171">
        <f>VLOOKUP(VLOOKUP(G3794,Ma_KH!$A:$R,18,0)&amp;K3794,Gia_MB!$A:$F,6,0)</f>
        <v>50182</v>
      </c>
      <c r="U3794" s="172">
        <f t="shared" si="368"/>
        <v>351274</v>
      </c>
      <c r="V3794" s="171"/>
      <c r="W3794" s="173">
        <f t="shared" si="369"/>
        <v>0</v>
      </c>
      <c r="X3794" s="174" t="str">
        <f t="shared" si="370"/>
        <v>8</v>
      </c>
      <c r="Y3794" s="171"/>
      <c r="Z3794" s="172">
        <f t="shared" si="371"/>
        <v>28101.920000000002</v>
      </c>
      <c r="AA3794" s="175">
        <f>VLOOKUP(G3794,Ma_KH!$A:$R,14,0)</f>
        <v>60</v>
      </c>
    </row>
    <row r="3795" spans="1:27" hidden="1" x14ac:dyDescent="0.25">
      <c r="A3795" s="176">
        <v>45997</v>
      </c>
      <c r="B3795" s="177">
        <v>4180962779</v>
      </c>
      <c r="C3795" s="178" t="s">
        <v>7767</v>
      </c>
      <c r="D3795" s="179">
        <v>45999</v>
      </c>
      <c r="E3795" s="180"/>
      <c r="F3795" s="178"/>
      <c r="G3795" s="32" t="s">
        <v>7883</v>
      </c>
      <c r="H3795" s="180"/>
      <c r="I3795" s="177" t="s">
        <v>8416</v>
      </c>
      <c r="J3795" s="182" t="s">
        <v>1771</v>
      </c>
      <c r="K3795" s="332" t="s">
        <v>48</v>
      </c>
      <c r="L3795" s="21" t="str">
        <f>VLOOKUP($K3795,TONG_SL!$A:$D,2,0)</f>
        <v>Mọc Nấm Hương 250g</v>
      </c>
      <c r="N3795" s="21" t="str">
        <f t="shared" si="367"/>
        <v>K-C6</v>
      </c>
      <c r="Q3795" s="21" t="str">
        <f>VLOOKUP(K3795,TONG_SL!$A:$D,3,0)</f>
        <v>Túi</v>
      </c>
      <c r="R3795" s="106">
        <v>4</v>
      </c>
      <c r="S3795" s="171"/>
      <c r="T3795" s="171">
        <f>VLOOKUP(VLOOKUP(G3795,Ma_KH!$A:$R,18,0)&amp;K3795,Gia_MB!$A:$F,6,0)</f>
        <v>46000</v>
      </c>
      <c r="U3795" s="172">
        <f t="shared" si="368"/>
        <v>184000</v>
      </c>
      <c r="V3795" s="171"/>
      <c r="W3795" s="173">
        <f t="shared" si="369"/>
        <v>0</v>
      </c>
      <c r="X3795" s="174" t="str">
        <f t="shared" si="370"/>
        <v>8</v>
      </c>
      <c r="Y3795" s="171"/>
      <c r="Z3795" s="172">
        <f t="shared" si="371"/>
        <v>14720</v>
      </c>
      <c r="AA3795" s="175">
        <f>VLOOKUP(G3795,Ma_KH!$A:$R,14,0)</f>
        <v>60</v>
      </c>
    </row>
    <row r="3796" spans="1:27" hidden="1" x14ac:dyDescent="0.25">
      <c r="A3796" s="176">
        <v>45997</v>
      </c>
      <c r="B3796" s="177">
        <v>4180962398</v>
      </c>
      <c r="C3796" s="178" t="s">
        <v>7767</v>
      </c>
      <c r="D3796" s="179">
        <v>45999</v>
      </c>
      <c r="E3796" s="180"/>
      <c r="F3796" s="178"/>
      <c r="G3796" s="32" t="s">
        <v>8182</v>
      </c>
      <c r="H3796" s="180"/>
      <c r="I3796" s="177" t="s">
        <v>8417</v>
      </c>
      <c r="J3796" s="182" t="s">
        <v>1771</v>
      </c>
      <c r="K3796" s="332" t="s">
        <v>48</v>
      </c>
      <c r="L3796" s="21" t="str">
        <f>VLOOKUP($K3796,TONG_SL!$A:$D,2,0)</f>
        <v>Mọc Nấm Hương 250g</v>
      </c>
      <c r="N3796" s="21" t="str">
        <f t="shared" si="367"/>
        <v>K-C6</v>
      </c>
      <c r="Q3796" s="21" t="str">
        <f>VLOOKUP(K3796,TONG_SL!$A:$D,3,0)</f>
        <v>Túi</v>
      </c>
      <c r="R3796" s="106">
        <v>5</v>
      </c>
      <c r="S3796" s="171"/>
      <c r="T3796" s="171">
        <f>VLOOKUP(VLOOKUP(G3796,Ma_KH!$A:$R,18,0)&amp;K3796,Gia_MB!$A:$F,6,0)</f>
        <v>46000</v>
      </c>
      <c r="U3796" s="172">
        <f t="shared" si="368"/>
        <v>230000</v>
      </c>
      <c r="V3796" s="171"/>
      <c r="W3796" s="173">
        <f t="shared" si="369"/>
        <v>0</v>
      </c>
      <c r="X3796" s="174" t="str">
        <f t="shared" si="370"/>
        <v>8</v>
      </c>
      <c r="Y3796" s="171"/>
      <c r="Z3796" s="172">
        <f t="shared" si="371"/>
        <v>18400</v>
      </c>
      <c r="AA3796" s="175">
        <f>VLOOKUP(G3796,Ma_KH!$A:$R,14,0)</f>
        <v>60</v>
      </c>
    </row>
    <row r="3797" spans="1:27" hidden="1" x14ac:dyDescent="0.25">
      <c r="A3797" s="176">
        <v>45997</v>
      </c>
      <c r="B3797" s="177">
        <v>4180962398</v>
      </c>
      <c r="C3797" s="178" t="s">
        <v>7767</v>
      </c>
      <c r="D3797" s="179">
        <v>45999</v>
      </c>
      <c r="E3797" s="180"/>
      <c r="F3797" s="178"/>
      <c r="G3797" s="32" t="s">
        <v>8182</v>
      </c>
      <c r="H3797" s="180"/>
      <c r="I3797" s="177" t="s">
        <v>8417</v>
      </c>
      <c r="J3797" s="182" t="s">
        <v>1771</v>
      </c>
      <c r="K3797" s="332" t="s">
        <v>32</v>
      </c>
      <c r="L3797" s="21" t="str">
        <f>VLOOKUP($K3797,TONG_SL!$A:$D,2,0)</f>
        <v>Giò Tai Lưỡi Xào 250g</v>
      </c>
      <c r="N3797" s="21" t="str">
        <f t="shared" si="367"/>
        <v>K-C6</v>
      </c>
      <c r="Q3797" s="21" t="str">
        <f>VLOOKUP(K3797,TONG_SL!$A:$D,3,0)</f>
        <v>Túi</v>
      </c>
      <c r="R3797" s="106">
        <v>4</v>
      </c>
      <c r="S3797" s="171"/>
      <c r="T3797" s="171">
        <f>VLOOKUP(VLOOKUP(G3797,Ma_KH!$A:$R,18,0)&amp;K3797,Gia_MB!$A:$F,6,0)</f>
        <v>50182</v>
      </c>
      <c r="U3797" s="172">
        <f t="shared" si="368"/>
        <v>200728</v>
      </c>
      <c r="V3797" s="171"/>
      <c r="W3797" s="173">
        <f t="shared" si="369"/>
        <v>0</v>
      </c>
      <c r="X3797" s="174" t="str">
        <f t="shared" si="370"/>
        <v>8</v>
      </c>
      <c r="Y3797" s="171"/>
      <c r="Z3797" s="172">
        <f t="shared" si="371"/>
        <v>16058.24</v>
      </c>
      <c r="AA3797" s="175">
        <f>VLOOKUP(G3797,Ma_KH!$A:$R,14,0)</f>
        <v>60</v>
      </c>
    </row>
    <row r="3798" spans="1:27" hidden="1" x14ac:dyDescent="0.25">
      <c r="A3798" s="176">
        <v>45997</v>
      </c>
      <c r="B3798" s="177">
        <v>4180962398</v>
      </c>
      <c r="C3798" s="178" t="s">
        <v>7767</v>
      </c>
      <c r="D3798" s="179">
        <v>45999</v>
      </c>
      <c r="E3798" s="180"/>
      <c r="F3798" s="178"/>
      <c r="G3798" s="32" t="s">
        <v>8182</v>
      </c>
      <c r="H3798" s="180"/>
      <c r="I3798" s="177" t="s">
        <v>8417</v>
      </c>
      <c r="J3798" s="182" t="s">
        <v>1771</v>
      </c>
      <c r="K3798" s="332" t="s">
        <v>7154</v>
      </c>
      <c r="L3798" s="21" t="str">
        <f>VLOOKUP($K3798,TONG_SL!$A:$D,2,0)</f>
        <v>Chả cốm 300g</v>
      </c>
      <c r="N3798" s="21" t="str">
        <f t="shared" si="367"/>
        <v>K-C6</v>
      </c>
      <c r="Q3798" s="21" t="str">
        <f>VLOOKUP(K3798,TONG_SL!$A:$D,3,0)</f>
        <v>Túi</v>
      </c>
      <c r="R3798" s="106">
        <v>7</v>
      </c>
      <c r="S3798" s="171"/>
      <c r="T3798" s="171">
        <f>VLOOKUP(VLOOKUP(G3798,Ma_KH!$A:$R,18,0)&amp;K3798,Gia_MB!$A:$F,6,0)</f>
        <v>74250</v>
      </c>
      <c r="U3798" s="172">
        <f t="shared" si="368"/>
        <v>519750</v>
      </c>
      <c r="V3798" s="171"/>
      <c r="W3798" s="173">
        <f t="shared" si="369"/>
        <v>0</v>
      </c>
      <c r="X3798" s="174" t="str">
        <f t="shared" si="370"/>
        <v>8</v>
      </c>
      <c r="Y3798" s="171"/>
      <c r="Z3798" s="172">
        <f t="shared" si="371"/>
        <v>41580</v>
      </c>
      <c r="AA3798" s="175">
        <f>VLOOKUP(G3798,Ma_KH!$A:$R,14,0)</f>
        <v>60</v>
      </c>
    </row>
    <row r="3799" spans="1:27" hidden="1" x14ac:dyDescent="0.25">
      <c r="A3799" s="176">
        <v>45997</v>
      </c>
      <c r="B3799" s="177">
        <v>4180962398</v>
      </c>
      <c r="C3799" s="178" t="s">
        <v>7767</v>
      </c>
      <c r="D3799" s="179">
        <v>45999</v>
      </c>
      <c r="E3799" s="180"/>
      <c r="F3799" s="178"/>
      <c r="G3799" s="32" t="s">
        <v>8182</v>
      </c>
      <c r="H3799" s="180"/>
      <c r="I3799" s="177" t="s">
        <v>8417</v>
      </c>
      <c r="J3799" s="182" t="s">
        <v>1771</v>
      </c>
      <c r="K3799" s="332" t="s">
        <v>7775</v>
      </c>
      <c r="L3799" s="21" t="str">
        <f>VLOOKUP($K3799,TONG_SL!$A:$D,2,0)</f>
        <v>Chả nướng 300g</v>
      </c>
      <c r="N3799" s="21" t="str">
        <f t="shared" si="367"/>
        <v>K-C6</v>
      </c>
      <c r="Q3799" s="21" t="str">
        <f>VLOOKUP(K3799,TONG_SL!$A:$D,3,0)</f>
        <v>Túi</v>
      </c>
      <c r="R3799" s="106">
        <v>3</v>
      </c>
      <c r="S3799" s="171"/>
      <c r="T3799" s="171">
        <f>VLOOKUP(VLOOKUP(G3799,Ma_KH!$A:$R,18,0)&amp;K3799,Gia_MB!$A:$F,6,0)</f>
        <v>70950</v>
      </c>
      <c r="U3799" s="172">
        <f t="shared" si="368"/>
        <v>212850</v>
      </c>
      <c r="V3799" s="171"/>
      <c r="W3799" s="173">
        <f t="shared" si="369"/>
        <v>0</v>
      </c>
      <c r="X3799" s="174" t="str">
        <f t="shared" si="370"/>
        <v>8</v>
      </c>
      <c r="Y3799" s="171"/>
      <c r="Z3799" s="172">
        <f t="shared" si="371"/>
        <v>17028</v>
      </c>
      <c r="AA3799" s="175">
        <f>VLOOKUP(G3799,Ma_KH!$A:$R,14,0)</f>
        <v>60</v>
      </c>
    </row>
    <row r="3800" spans="1:27" hidden="1" x14ac:dyDescent="0.25">
      <c r="A3800" s="176">
        <v>45997</v>
      </c>
      <c r="B3800" s="177">
        <v>4180962398</v>
      </c>
      <c r="C3800" s="178" t="s">
        <v>7767</v>
      </c>
      <c r="D3800" s="179">
        <v>45999</v>
      </c>
      <c r="E3800" s="180"/>
      <c r="F3800" s="178"/>
      <c r="G3800" s="32" t="s">
        <v>8182</v>
      </c>
      <c r="H3800" s="180"/>
      <c r="I3800" s="177" t="s">
        <v>8417</v>
      </c>
      <c r="J3800" s="182" t="s">
        <v>1771</v>
      </c>
      <c r="K3800" s="332" t="s">
        <v>30</v>
      </c>
      <c r="L3800" s="21" t="str">
        <f>VLOOKUP($K3800,TONG_SL!$A:$D,2,0)</f>
        <v>Gà muối 500g</v>
      </c>
      <c r="N3800" s="21" t="str">
        <f t="shared" si="367"/>
        <v>K-C6</v>
      </c>
      <c r="Q3800" s="21" t="str">
        <f>VLOOKUP(K3800,TONG_SL!$A:$D,3,0)</f>
        <v>Túi</v>
      </c>
      <c r="R3800" s="106">
        <v>3</v>
      </c>
      <c r="S3800" s="171"/>
      <c r="T3800" s="171">
        <f>VLOOKUP(VLOOKUP(G3800,Ma_KH!$A:$R,18,0)&amp;K3800,Gia_MB!$A:$F,6,0)</f>
        <v>111058</v>
      </c>
      <c r="U3800" s="172">
        <f t="shared" si="368"/>
        <v>333174</v>
      </c>
      <c r="V3800" s="171"/>
      <c r="W3800" s="173">
        <f t="shared" si="369"/>
        <v>0</v>
      </c>
      <c r="X3800" s="174" t="str">
        <f t="shared" si="370"/>
        <v>8</v>
      </c>
      <c r="Y3800" s="171"/>
      <c r="Z3800" s="172">
        <f t="shared" si="371"/>
        <v>26653.920000000002</v>
      </c>
      <c r="AA3800" s="175">
        <f>VLOOKUP(G3800,Ma_KH!$A:$R,14,0)</f>
        <v>60</v>
      </c>
    </row>
    <row r="3801" spans="1:27" hidden="1" x14ac:dyDescent="0.25">
      <c r="A3801" s="176">
        <v>45997</v>
      </c>
      <c r="B3801" s="177">
        <v>4180962398</v>
      </c>
      <c r="C3801" s="178" t="s">
        <v>7767</v>
      </c>
      <c r="D3801" s="179">
        <v>45999</v>
      </c>
      <c r="E3801" s="180"/>
      <c r="F3801" s="178"/>
      <c r="G3801" s="32" t="s">
        <v>8182</v>
      </c>
      <c r="H3801" s="180"/>
      <c r="I3801" s="177" t="s">
        <v>8417</v>
      </c>
      <c r="J3801" s="182" t="s">
        <v>1771</v>
      </c>
      <c r="K3801" s="332" t="s">
        <v>7187</v>
      </c>
      <c r="L3801" s="21" t="str">
        <f>VLOOKUP($K3801,TONG_SL!$A:$D,2,0)</f>
        <v>Chân giò heo muối 300g</v>
      </c>
      <c r="N3801" s="21" t="str">
        <f t="shared" si="367"/>
        <v>K-C6</v>
      </c>
      <c r="Q3801" s="21" t="str">
        <f>VLOOKUP(K3801,TONG_SL!$A:$D,3,0)</f>
        <v>Túi</v>
      </c>
      <c r="R3801" s="106">
        <v>7</v>
      </c>
      <c r="S3801" s="171"/>
      <c r="T3801" s="171">
        <f>VLOOKUP(VLOOKUP(G3801,Ma_KH!$A:$R,18,0)&amp;K3801,Gia_MB!$A:$F,6,0)</f>
        <v>73431</v>
      </c>
      <c r="U3801" s="172">
        <f t="shared" si="368"/>
        <v>514017</v>
      </c>
      <c r="V3801" s="171"/>
      <c r="W3801" s="173">
        <f t="shared" si="369"/>
        <v>0</v>
      </c>
      <c r="X3801" s="174" t="str">
        <f t="shared" si="370"/>
        <v>8</v>
      </c>
      <c r="Y3801" s="171"/>
      <c r="Z3801" s="172">
        <f t="shared" si="371"/>
        <v>41121.360000000001</v>
      </c>
      <c r="AA3801" s="175">
        <f>VLOOKUP(G3801,Ma_KH!$A:$R,14,0)</f>
        <v>60</v>
      </c>
    </row>
    <row r="3802" spans="1:27" hidden="1" x14ac:dyDescent="0.25">
      <c r="A3802" s="176">
        <v>45997</v>
      </c>
      <c r="B3802" s="177">
        <v>4180962628</v>
      </c>
      <c r="C3802" s="178" t="s">
        <v>7767</v>
      </c>
      <c r="D3802" s="179">
        <v>45999</v>
      </c>
      <c r="E3802" s="180"/>
      <c r="F3802" s="178"/>
      <c r="G3802" s="32" t="s">
        <v>8182</v>
      </c>
      <c r="H3802" s="180"/>
      <c r="I3802" s="177" t="s">
        <v>8418</v>
      </c>
      <c r="J3802" s="182" t="s">
        <v>1771</v>
      </c>
      <c r="K3802" s="332" t="s">
        <v>48</v>
      </c>
      <c r="L3802" s="21" t="str">
        <f>VLOOKUP($K3802,TONG_SL!$A:$D,2,0)</f>
        <v>Mọc Nấm Hương 250g</v>
      </c>
      <c r="N3802" s="21" t="str">
        <f t="shared" si="367"/>
        <v>K-C6</v>
      </c>
      <c r="Q3802" s="21" t="str">
        <f>VLOOKUP(K3802,TONG_SL!$A:$D,3,0)</f>
        <v>Túi</v>
      </c>
      <c r="R3802" s="106">
        <v>13</v>
      </c>
      <c r="S3802" s="171"/>
      <c r="T3802" s="171">
        <f>VLOOKUP(VLOOKUP(G3802,Ma_KH!$A:$R,18,0)&amp;K3802,Gia_MB!$A:$F,6,0)</f>
        <v>46000</v>
      </c>
      <c r="U3802" s="172">
        <f t="shared" si="368"/>
        <v>598000</v>
      </c>
      <c r="V3802" s="171"/>
      <c r="W3802" s="173">
        <f t="shared" si="369"/>
        <v>0</v>
      </c>
      <c r="X3802" s="174" t="str">
        <f t="shared" si="370"/>
        <v>8</v>
      </c>
      <c r="Y3802" s="171"/>
      <c r="Z3802" s="172">
        <f t="shared" si="371"/>
        <v>47840</v>
      </c>
      <c r="AA3802" s="175">
        <f>VLOOKUP(G3802,Ma_KH!$A:$R,14,0)</f>
        <v>60</v>
      </c>
    </row>
    <row r="3803" spans="1:27" hidden="1" x14ac:dyDescent="0.25">
      <c r="A3803" s="176">
        <v>45997</v>
      </c>
      <c r="B3803" s="177">
        <v>4180962628</v>
      </c>
      <c r="C3803" s="178" t="s">
        <v>7767</v>
      </c>
      <c r="D3803" s="179">
        <v>45999</v>
      </c>
      <c r="E3803" s="180"/>
      <c r="F3803" s="178"/>
      <c r="G3803" s="32" t="s">
        <v>8182</v>
      </c>
      <c r="H3803" s="180"/>
      <c r="I3803" s="177" t="s">
        <v>8418</v>
      </c>
      <c r="J3803" s="182" t="s">
        <v>1771</v>
      </c>
      <c r="K3803" s="332" t="s">
        <v>32</v>
      </c>
      <c r="L3803" s="21" t="str">
        <f>VLOOKUP($K3803,TONG_SL!$A:$D,2,0)</f>
        <v>Giò Tai Lưỡi Xào 250g</v>
      </c>
      <c r="N3803" s="21" t="str">
        <f t="shared" si="367"/>
        <v>K-C6</v>
      </c>
      <c r="Q3803" s="21" t="str">
        <f>VLOOKUP(K3803,TONG_SL!$A:$D,3,0)</f>
        <v>Túi</v>
      </c>
      <c r="R3803" s="106">
        <v>2</v>
      </c>
      <c r="S3803" s="171"/>
      <c r="T3803" s="171">
        <f>VLOOKUP(VLOOKUP(G3803,Ma_KH!$A:$R,18,0)&amp;K3803,Gia_MB!$A:$F,6,0)</f>
        <v>50182</v>
      </c>
      <c r="U3803" s="172">
        <f t="shared" si="368"/>
        <v>100364</v>
      </c>
      <c r="V3803" s="171"/>
      <c r="W3803" s="173">
        <f t="shared" si="369"/>
        <v>0</v>
      </c>
      <c r="X3803" s="174" t="str">
        <f t="shared" si="370"/>
        <v>8</v>
      </c>
      <c r="Y3803" s="171"/>
      <c r="Z3803" s="172">
        <f t="shared" si="371"/>
        <v>8029.12</v>
      </c>
      <c r="AA3803" s="175">
        <f>VLOOKUP(G3803,Ma_KH!$A:$R,14,0)</f>
        <v>60</v>
      </c>
    </row>
    <row r="3804" spans="1:27" hidden="1" x14ac:dyDescent="0.25">
      <c r="A3804" s="176">
        <v>45997</v>
      </c>
      <c r="B3804" s="177">
        <v>4180962628</v>
      </c>
      <c r="C3804" s="178" t="s">
        <v>7767</v>
      </c>
      <c r="D3804" s="179">
        <v>45999</v>
      </c>
      <c r="E3804" s="180"/>
      <c r="F3804" s="178"/>
      <c r="G3804" s="32" t="s">
        <v>8182</v>
      </c>
      <c r="H3804" s="180"/>
      <c r="I3804" s="177" t="s">
        <v>8418</v>
      </c>
      <c r="J3804" s="182" t="s">
        <v>1771</v>
      </c>
      <c r="K3804" s="332" t="s">
        <v>7154</v>
      </c>
      <c r="L3804" s="21" t="str">
        <f>VLOOKUP($K3804,TONG_SL!$A:$D,2,0)</f>
        <v>Chả cốm 300g</v>
      </c>
      <c r="N3804" s="21" t="str">
        <f t="shared" si="367"/>
        <v>K-C6</v>
      </c>
      <c r="Q3804" s="21" t="str">
        <f>VLOOKUP(K3804,TONG_SL!$A:$D,3,0)</f>
        <v>Túi</v>
      </c>
      <c r="R3804" s="106">
        <v>2</v>
      </c>
      <c r="S3804" s="171"/>
      <c r="T3804" s="171">
        <f>VLOOKUP(VLOOKUP(G3804,Ma_KH!$A:$R,18,0)&amp;K3804,Gia_MB!$A:$F,6,0)</f>
        <v>74250</v>
      </c>
      <c r="U3804" s="172">
        <f t="shared" si="368"/>
        <v>148500</v>
      </c>
      <c r="V3804" s="171"/>
      <c r="W3804" s="173">
        <f t="shared" si="369"/>
        <v>0</v>
      </c>
      <c r="X3804" s="174" t="str">
        <f t="shared" si="370"/>
        <v>8</v>
      </c>
      <c r="Y3804" s="171"/>
      <c r="Z3804" s="172">
        <f t="shared" si="371"/>
        <v>11880</v>
      </c>
      <c r="AA3804" s="175">
        <f>VLOOKUP(G3804,Ma_KH!$A:$R,14,0)</f>
        <v>60</v>
      </c>
    </row>
    <row r="3805" spans="1:27" hidden="1" x14ac:dyDescent="0.25">
      <c r="A3805" s="176">
        <v>45997</v>
      </c>
      <c r="B3805" s="177">
        <v>4180962628</v>
      </c>
      <c r="C3805" s="178" t="s">
        <v>7767</v>
      </c>
      <c r="D3805" s="179">
        <v>45999</v>
      </c>
      <c r="E3805" s="180"/>
      <c r="F3805" s="178"/>
      <c r="G3805" s="32" t="s">
        <v>8182</v>
      </c>
      <c r="H3805" s="180"/>
      <c r="I3805" s="177" t="s">
        <v>8418</v>
      </c>
      <c r="J3805" s="182" t="s">
        <v>1771</v>
      </c>
      <c r="K3805" s="332" t="s">
        <v>7775</v>
      </c>
      <c r="L3805" s="21" t="str">
        <f>VLOOKUP($K3805,TONG_SL!$A:$D,2,0)</f>
        <v>Chả nướng 300g</v>
      </c>
      <c r="N3805" s="21" t="str">
        <f t="shared" si="367"/>
        <v>K-C6</v>
      </c>
      <c r="Q3805" s="21" t="str">
        <f>VLOOKUP(K3805,TONG_SL!$A:$D,3,0)</f>
        <v>Túi</v>
      </c>
      <c r="R3805" s="106">
        <v>6</v>
      </c>
      <c r="S3805" s="171"/>
      <c r="T3805" s="171">
        <f>VLOOKUP(VLOOKUP(G3805,Ma_KH!$A:$R,18,0)&amp;K3805,Gia_MB!$A:$F,6,0)</f>
        <v>70950</v>
      </c>
      <c r="U3805" s="172">
        <f t="shared" si="368"/>
        <v>425700</v>
      </c>
      <c r="V3805" s="171"/>
      <c r="W3805" s="173">
        <f t="shared" si="369"/>
        <v>0</v>
      </c>
      <c r="X3805" s="174" t="str">
        <f t="shared" si="370"/>
        <v>8</v>
      </c>
      <c r="Y3805" s="171"/>
      <c r="Z3805" s="172">
        <f t="shared" si="371"/>
        <v>34056</v>
      </c>
      <c r="AA3805" s="175">
        <f>VLOOKUP(G3805,Ma_KH!$A:$R,14,0)</f>
        <v>60</v>
      </c>
    </row>
    <row r="3806" spans="1:27" hidden="1" x14ac:dyDescent="0.25">
      <c r="A3806" s="176">
        <v>45997</v>
      </c>
      <c r="B3806" s="177">
        <v>4180962628</v>
      </c>
      <c r="C3806" s="178" t="s">
        <v>7767</v>
      </c>
      <c r="D3806" s="179">
        <v>45999</v>
      </c>
      <c r="E3806" s="180"/>
      <c r="F3806" s="178"/>
      <c r="G3806" s="32" t="s">
        <v>8182</v>
      </c>
      <c r="H3806" s="180"/>
      <c r="I3806" s="177" t="s">
        <v>8418</v>
      </c>
      <c r="J3806" s="182" t="s">
        <v>1771</v>
      </c>
      <c r="K3806" s="332" t="s">
        <v>7153</v>
      </c>
      <c r="L3806" s="21" t="str">
        <f>VLOOKUP($K3806,TONG_SL!$A:$D,2,0)</f>
        <v>Tai heo muối 200g</v>
      </c>
      <c r="N3806" s="21" t="str">
        <f t="shared" si="367"/>
        <v>K-C6</v>
      </c>
      <c r="Q3806" s="21" t="str">
        <f>VLOOKUP(K3806,TONG_SL!$A:$D,3,0)</f>
        <v>Túi</v>
      </c>
      <c r="R3806" s="106">
        <v>8</v>
      </c>
      <c r="S3806" s="171"/>
      <c r="T3806" s="171">
        <f>VLOOKUP(VLOOKUP(G3806,Ma_KH!$A:$R,18,0)&amp;K3806,Gia_MB!$A:$F,6,0)</f>
        <v>55595</v>
      </c>
      <c r="U3806" s="172">
        <f t="shared" si="368"/>
        <v>444760</v>
      </c>
      <c r="V3806" s="171"/>
      <c r="W3806" s="173">
        <f t="shared" si="369"/>
        <v>0</v>
      </c>
      <c r="X3806" s="174" t="str">
        <f t="shared" si="370"/>
        <v>8</v>
      </c>
      <c r="Y3806" s="171"/>
      <c r="Z3806" s="172">
        <f t="shared" si="371"/>
        <v>35580.800000000003</v>
      </c>
      <c r="AA3806" s="175">
        <f>VLOOKUP(G3806,Ma_KH!$A:$R,14,0)</f>
        <v>60</v>
      </c>
    </row>
    <row r="3807" spans="1:27" hidden="1" x14ac:dyDescent="0.25">
      <c r="A3807" s="176">
        <v>45997</v>
      </c>
      <c r="B3807" s="177">
        <v>4180962628</v>
      </c>
      <c r="C3807" s="178" t="s">
        <v>7767</v>
      </c>
      <c r="D3807" s="179">
        <v>45999</v>
      </c>
      <c r="E3807" s="180"/>
      <c r="F3807" s="178"/>
      <c r="G3807" s="32" t="s">
        <v>8182</v>
      </c>
      <c r="H3807" s="180"/>
      <c r="I3807" s="177" t="s">
        <v>8418</v>
      </c>
      <c r="J3807" s="182" t="s">
        <v>1771</v>
      </c>
      <c r="K3807" s="332" t="s">
        <v>7197</v>
      </c>
      <c r="L3807" s="21" t="str">
        <f>VLOOKUP($K3807,TONG_SL!$A:$D,2,0)</f>
        <v>Gà muối 500g</v>
      </c>
      <c r="N3807" s="21" t="str">
        <f t="shared" si="367"/>
        <v>K-C6</v>
      </c>
      <c r="Q3807" s="21" t="str">
        <f>VLOOKUP(K3807,TONG_SL!$A:$D,3,0)</f>
        <v>Túi</v>
      </c>
      <c r="R3807" s="106">
        <v>8</v>
      </c>
      <c r="S3807" s="171"/>
      <c r="T3807" s="171">
        <f>VLOOKUP(VLOOKUP(G3807,Ma_KH!$A:$R,18,0)&amp;K3807,Gia_MB!$A:$F,6,0)</f>
        <v>111058</v>
      </c>
      <c r="U3807" s="172">
        <f t="shared" si="368"/>
        <v>888464</v>
      </c>
      <c r="V3807" s="171"/>
      <c r="W3807" s="173">
        <f t="shared" si="369"/>
        <v>0</v>
      </c>
      <c r="X3807" s="174" t="str">
        <f t="shared" si="370"/>
        <v>8</v>
      </c>
      <c r="Y3807" s="171"/>
      <c r="Z3807" s="172">
        <f t="shared" si="371"/>
        <v>71077.119999999995</v>
      </c>
      <c r="AA3807" s="175">
        <f>VLOOKUP(G3807,Ma_KH!$A:$R,14,0)</f>
        <v>60</v>
      </c>
    </row>
    <row r="3808" spans="1:27" hidden="1" x14ac:dyDescent="0.25">
      <c r="A3808" s="176">
        <v>45994</v>
      </c>
      <c r="B3808" s="177">
        <v>4180785688</v>
      </c>
      <c r="C3808" s="178" t="s">
        <v>7767</v>
      </c>
      <c r="D3808" s="179">
        <v>45999</v>
      </c>
      <c r="E3808" s="180"/>
      <c r="F3808" s="178"/>
      <c r="G3808" s="32" t="s">
        <v>8182</v>
      </c>
      <c r="H3808" s="180"/>
      <c r="I3808" s="177" t="s">
        <v>8419</v>
      </c>
      <c r="J3808" s="182" t="s">
        <v>1771</v>
      </c>
      <c r="K3808" s="332" t="s">
        <v>32</v>
      </c>
      <c r="L3808" s="21" t="str">
        <f>VLOOKUP($K3808,TONG_SL!$A:$D,2,0)</f>
        <v>Giò Tai Lưỡi Xào 250g</v>
      </c>
      <c r="N3808" s="21" t="str">
        <f t="shared" si="367"/>
        <v>K-C6</v>
      </c>
      <c r="Q3808" s="21" t="str">
        <f>VLOOKUP(K3808,TONG_SL!$A:$D,3,0)</f>
        <v>Túi</v>
      </c>
      <c r="R3808" s="106">
        <v>4</v>
      </c>
      <c r="S3808" s="171"/>
      <c r="T3808" s="171">
        <f>VLOOKUP(VLOOKUP(G3808,Ma_KH!$A:$R,18,0)&amp;K3808,Gia_MB!$A:$F,6,0)</f>
        <v>50182</v>
      </c>
      <c r="U3808" s="172">
        <f t="shared" si="368"/>
        <v>200728</v>
      </c>
      <c r="V3808" s="171"/>
      <c r="W3808" s="173">
        <f t="shared" si="369"/>
        <v>0</v>
      </c>
      <c r="X3808" s="174" t="str">
        <f t="shared" si="370"/>
        <v>8</v>
      </c>
      <c r="Y3808" s="171"/>
      <c r="Z3808" s="172">
        <f t="shared" si="371"/>
        <v>16058.24</v>
      </c>
      <c r="AA3808" s="175">
        <f>VLOOKUP(G3808,Ma_KH!$A:$R,14,0)</f>
        <v>60</v>
      </c>
    </row>
    <row r="3809" spans="1:27" hidden="1" x14ac:dyDescent="0.25">
      <c r="A3809" s="176">
        <v>45994</v>
      </c>
      <c r="B3809" s="177">
        <v>4180785688</v>
      </c>
      <c r="C3809" s="178" t="s">
        <v>7767</v>
      </c>
      <c r="D3809" s="179">
        <v>45999</v>
      </c>
      <c r="E3809" s="180"/>
      <c r="F3809" s="178"/>
      <c r="G3809" s="32" t="s">
        <v>8182</v>
      </c>
      <c r="H3809" s="180"/>
      <c r="I3809" s="177" t="s">
        <v>8419</v>
      </c>
      <c r="J3809" s="182" t="s">
        <v>1771</v>
      </c>
      <c r="K3809" s="332" t="s">
        <v>7154</v>
      </c>
      <c r="L3809" s="21" t="str">
        <f>VLOOKUP($K3809,TONG_SL!$A:$D,2,0)</f>
        <v>Chả cốm 300g</v>
      </c>
      <c r="N3809" s="21" t="str">
        <f t="shared" si="367"/>
        <v>K-C6</v>
      </c>
      <c r="Q3809" s="21" t="str">
        <f>VLOOKUP(K3809,TONG_SL!$A:$D,3,0)</f>
        <v>Túi</v>
      </c>
      <c r="R3809" s="106">
        <v>4</v>
      </c>
      <c r="S3809" s="171"/>
      <c r="T3809" s="171">
        <f>VLOOKUP(VLOOKUP(G3809,Ma_KH!$A:$R,18,0)&amp;K3809,Gia_MB!$A:$F,6,0)</f>
        <v>74250</v>
      </c>
      <c r="U3809" s="172">
        <f t="shared" si="368"/>
        <v>297000</v>
      </c>
      <c r="V3809" s="171"/>
      <c r="W3809" s="173">
        <f t="shared" si="369"/>
        <v>0</v>
      </c>
      <c r="X3809" s="174" t="str">
        <f t="shared" si="370"/>
        <v>8</v>
      </c>
      <c r="Y3809" s="171"/>
      <c r="Z3809" s="172">
        <f t="shared" si="371"/>
        <v>23760</v>
      </c>
      <c r="AA3809" s="175">
        <f>VLOOKUP(G3809,Ma_KH!$A:$R,14,0)</f>
        <v>60</v>
      </c>
    </row>
    <row r="3810" spans="1:27" hidden="1" x14ac:dyDescent="0.25">
      <c r="A3810" s="176">
        <v>45994</v>
      </c>
      <c r="B3810" s="177">
        <v>4180785688</v>
      </c>
      <c r="C3810" s="178" t="s">
        <v>7767</v>
      </c>
      <c r="D3810" s="179">
        <v>45999</v>
      </c>
      <c r="E3810" s="180"/>
      <c r="F3810" s="178"/>
      <c r="G3810" s="32" t="s">
        <v>8182</v>
      </c>
      <c r="H3810" s="180"/>
      <c r="I3810" s="177" t="s">
        <v>8419</v>
      </c>
      <c r="J3810" s="182" t="s">
        <v>1771</v>
      </c>
      <c r="K3810" s="332" t="s">
        <v>7153</v>
      </c>
      <c r="L3810" s="21" t="str">
        <f>VLOOKUP($K3810,TONG_SL!$A:$D,2,0)</f>
        <v>Tai heo muối 200g</v>
      </c>
      <c r="N3810" s="21" t="str">
        <f t="shared" si="367"/>
        <v>K-C6</v>
      </c>
      <c r="Q3810" s="21" t="str">
        <f>VLOOKUP(K3810,TONG_SL!$A:$D,3,0)</f>
        <v>Túi</v>
      </c>
      <c r="R3810" s="106">
        <v>4</v>
      </c>
      <c r="S3810" s="171"/>
      <c r="T3810" s="171">
        <f>VLOOKUP(VLOOKUP(G3810,Ma_KH!$A:$R,18,0)&amp;K3810,Gia_MB!$A:$F,6,0)</f>
        <v>55595</v>
      </c>
      <c r="U3810" s="172">
        <f t="shared" si="368"/>
        <v>222380</v>
      </c>
      <c r="V3810" s="171"/>
      <c r="W3810" s="173">
        <f t="shared" si="369"/>
        <v>0</v>
      </c>
      <c r="X3810" s="174" t="str">
        <f t="shared" si="370"/>
        <v>8</v>
      </c>
      <c r="Y3810" s="171"/>
      <c r="Z3810" s="172">
        <f t="shared" si="371"/>
        <v>17790.400000000001</v>
      </c>
      <c r="AA3810" s="175">
        <f>VLOOKUP(G3810,Ma_KH!$A:$R,14,0)</f>
        <v>60</v>
      </c>
    </row>
    <row r="3811" spans="1:27" hidden="1" x14ac:dyDescent="0.25">
      <c r="A3811" s="176">
        <v>45994</v>
      </c>
      <c r="B3811" s="177">
        <v>4180785688</v>
      </c>
      <c r="C3811" s="178" t="s">
        <v>7767</v>
      </c>
      <c r="D3811" s="179">
        <v>45999</v>
      </c>
      <c r="E3811" s="180"/>
      <c r="F3811" s="178"/>
      <c r="G3811" s="32" t="s">
        <v>8182</v>
      </c>
      <c r="H3811" s="180"/>
      <c r="I3811" s="177" t="s">
        <v>8419</v>
      </c>
      <c r="J3811" s="182" t="s">
        <v>1771</v>
      </c>
      <c r="K3811" s="332" t="s">
        <v>48</v>
      </c>
      <c r="L3811" s="21" t="str">
        <f>VLOOKUP($K3811,TONG_SL!$A:$D,2,0)</f>
        <v>Mọc Nấm Hương 250g</v>
      </c>
      <c r="N3811" s="21" t="str">
        <f t="shared" si="367"/>
        <v>K-C6</v>
      </c>
      <c r="Q3811" s="21" t="str">
        <f>VLOOKUP(K3811,TONG_SL!$A:$D,3,0)</f>
        <v>Túi</v>
      </c>
      <c r="R3811" s="106">
        <v>4</v>
      </c>
      <c r="S3811" s="171"/>
      <c r="T3811" s="171">
        <f>VLOOKUP(VLOOKUP(G3811,Ma_KH!$A:$R,18,0)&amp;K3811,Gia_MB!$A:$F,6,0)</f>
        <v>46000</v>
      </c>
      <c r="U3811" s="172">
        <f t="shared" ref="U3811:U3832" si="372">T3811*R3811</f>
        <v>184000</v>
      </c>
      <c r="V3811" s="171"/>
      <c r="W3811" s="173">
        <f t="shared" ref="W3811:W3832" si="373">U3811*V3811</f>
        <v>0</v>
      </c>
      <c r="X3811" s="174" t="str">
        <f t="shared" ref="X3811:X3832" si="374">IF(B3811&lt;&gt;"","8","0")</f>
        <v>8</v>
      </c>
      <c r="Y3811" s="171"/>
      <c r="Z3811" s="172">
        <f t="shared" ref="Z3811:Z3832" si="375">U3811*X3811%</f>
        <v>14720</v>
      </c>
      <c r="AA3811" s="175">
        <f>VLOOKUP(G3811,Ma_KH!$A:$R,14,0)</f>
        <v>60</v>
      </c>
    </row>
    <row r="3812" spans="1:27" hidden="1" x14ac:dyDescent="0.25">
      <c r="A3812" s="176">
        <v>45994</v>
      </c>
      <c r="B3812" s="177">
        <v>4180785688</v>
      </c>
      <c r="C3812" s="178" t="s">
        <v>7767</v>
      </c>
      <c r="D3812" s="179">
        <v>45999</v>
      </c>
      <c r="E3812" s="180"/>
      <c r="F3812" s="178"/>
      <c r="G3812" s="32" t="s">
        <v>8182</v>
      </c>
      <c r="H3812" s="180"/>
      <c r="I3812" s="177" t="s">
        <v>8419</v>
      </c>
      <c r="J3812" s="182" t="s">
        <v>1771</v>
      </c>
      <c r="K3812" s="332" t="s">
        <v>7187</v>
      </c>
      <c r="L3812" s="21" t="str">
        <f>VLOOKUP($K3812,TONG_SL!$A:$D,2,0)</f>
        <v>Chân giò heo muối 300g</v>
      </c>
      <c r="N3812" s="21" t="str">
        <f t="shared" si="367"/>
        <v>K-C6</v>
      </c>
      <c r="Q3812" s="21" t="str">
        <f>VLOOKUP(K3812,TONG_SL!$A:$D,3,0)</f>
        <v>Túi</v>
      </c>
      <c r="R3812" s="106">
        <v>14</v>
      </c>
      <c r="S3812" s="171"/>
      <c r="T3812" s="171">
        <f>VLOOKUP(VLOOKUP(G3812,Ma_KH!$A:$R,18,0)&amp;K3812,Gia_MB!$A:$F,6,0)</f>
        <v>73431</v>
      </c>
      <c r="U3812" s="172">
        <f t="shared" si="372"/>
        <v>1028034</v>
      </c>
      <c r="V3812" s="171"/>
      <c r="W3812" s="173">
        <f t="shared" si="373"/>
        <v>0</v>
      </c>
      <c r="X3812" s="174" t="str">
        <f t="shared" si="374"/>
        <v>8</v>
      </c>
      <c r="Y3812" s="171"/>
      <c r="Z3812" s="172">
        <f t="shared" si="375"/>
        <v>82242.720000000001</v>
      </c>
      <c r="AA3812" s="175">
        <f>VLOOKUP(G3812,Ma_KH!$A:$R,14,0)</f>
        <v>60</v>
      </c>
    </row>
    <row r="3813" spans="1:27" hidden="1" x14ac:dyDescent="0.25">
      <c r="A3813" s="176">
        <v>45993</v>
      </c>
      <c r="B3813" s="177">
        <v>4180763453</v>
      </c>
      <c r="C3813" s="178" t="s">
        <v>7767</v>
      </c>
      <c r="D3813" s="179">
        <v>45999</v>
      </c>
      <c r="E3813" s="180"/>
      <c r="F3813" s="178"/>
      <c r="G3813" s="32" t="s">
        <v>8182</v>
      </c>
      <c r="H3813" s="180"/>
      <c r="I3813" s="177" t="s">
        <v>8420</v>
      </c>
      <c r="J3813" s="182" t="s">
        <v>1771</v>
      </c>
      <c r="K3813" s="332" t="s">
        <v>7775</v>
      </c>
      <c r="L3813" s="21" t="str">
        <f>VLOOKUP($K3813,TONG_SL!$A:$D,2,0)</f>
        <v>Chả nướng 300g</v>
      </c>
      <c r="N3813" s="21" t="str">
        <f t="shared" si="367"/>
        <v>K-C6</v>
      </c>
      <c r="Q3813" s="21" t="str">
        <f>VLOOKUP(K3813,TONG_SL!$A:$D,3,0)</f>
        <v>Túi</v>
      </c>
      <c r="R3813" s="106">
        <v>3</v>
      </c>
      <c r="S3813" s="171"/>
      <c r="T3813" s="171">
        <f>VLOOKUP(VLOOKUP(G3813,Ma_KH!$A:$R,18,0)&amp;K3813,Gia_MB!$A:$F,6,0)</f>
        <v>70950</v>
      </c>
      <c r="U3813" s="172">
        <f t="shared" si="372"/>
        <v>212850</v>
      </c>
      <c r="V3813" s="171"/>
      <c r="W3813" s="173">
        <f t="shared" si="373"/>
        <v>0</v>
      </c>
      <c r="X3813" s="174" t="str">
        <f t="shared" si="374"/>
        <v>8</v>
      </c>
      <c r="Y3813" s="171"/>
      <c r="Z3813" s="172">
        <f t="shared" si="375"/>
        <v>17028</v>
      </c>
      <c r="AA3813" s="175">
        <f>VLOOKUP(G3813,Ma_KH!$A:$R,14,0)</f>
        <v>60</v>
      </c>
    </row>
    <row r="3814" spans="1:27" hidden="1" x14ac:dyDescent="0.25">
      <c r="A3814" s="176">
        <v>45993</v>
      </c>
      <c r="B3814" s="177">
        <v>4180763453</v>
      </c>
      <c r="C3814" s="178" t="s">
        <v>7767</v>
      </c>
      <c r="D3814" s="179">
        <v>45999</v>
      </c>
      <c r="E3814" s="180"/>
      <c r="F3814" s="178"/>
      <c r="G3814" s="32" t="s">
        <v>8182</v>
      </c>
      <c r="H3814" s="180"/>
      <c r="I3814" s="177" t="s">
        <v>8420</v>
      </c>
      <c r="J3814" s="182" t="s">
        <v>1771</v>
      </c>
      <c r="K3814" s="332" t="s">
        <v>32</v>
      </c>
      <c r="L3814" s="21" t="str">
        <f>VLOOKUP($K3814,TONG_SL!$A:$D,2,0)</f>
        <v>Giò Tai Lưỡi Xào 250g</v>
      </c>
      <c r="N3814" s="21" t="str">
        <f t="shared" si="367"/>
        <v>K-C6</v>
      </c>
      <c r="Q3814" s="21" t="str">
        <f>VLOOKUP(K3814,TONG_SL!$A:$D,3,0)</f>
        <v>Túi</v>
      </c>
      <c r="R3814" s="106">
        <v>3</v>
      </c>
      <c r="S3814" s="171"/>
      <c r="T3814" s="171">
        <f>VLOOKUP(VLOOKUP(G3814,Ma_KH!$A:$R,18,0)&amp;K3814,Gia_MB!$A:$F,6,0)</f>
        <v>50182</v>
      </c>
      <c r="U3814" s="172">
        <f t="shared" si="372"/>
        <v>150546</v>
      </c>
      <c r="V3814" s="171"/>
      <c r="W3814" s="173">
        <f t="shared" si="373"/>
        <v>0</v>
      </c>
      <c r="X3814" s="174" t="str">
        <f t="shared" si="374"/>
        <v>8</v>
      </c>
      <c r="Y3814" s="171"/>
      <c r="Z3814" s="172">
        <f t="shared" si="375"/>
        <v>12043.68</v>
      </c>
      <c r="AA3814" s="175">
        <f>VLOOKUP(G3814,Ma_KH!$A:$R,14,0)</f>
        <v>60</v>
      </c>
    </row>
    <row r="3815" spans="1:27" hidden="1" x14ac:dyDescent="0.25">
      <c r="A3815" s="176">
        <v>45993</v>
      </c>
      <c r="B3815" s="177">
        <v>4180763453</v>
      </c>
      <c r="C3815" s="178" t="s">
        <v>7767</v>
      </c>
      <c r="D3815" s="179">
        <v>45999</v>
      </c>
      <c r="E3815" s="180"/>
      <c r="F3815" s="178"/>
      <c r="G3815" s="32" t="s">
        <v>8182</v>
      </c>
      <c r="H3815" s="180"/>
      <c r="I3815" s="177" t="s">
        <v>8420</v>
      </c>
      <c r="J3815" s="182" t="s">
        <v>1771</v>
      </c>
      <c r="K3815" s="332" t="s">
        <v>48</v>
      </c>
      <c r="L3815" s="21" t="str">
        <f>VLOOKUP($K3815,TONG_SL!$A:$D,2,0)</f>
        <v>Mọc Nấm Hương 250g</v>
      </c>
      <c r="N3815" s="21" t="str">
        <f t="shared" si="367"/>
        <v>K-C6</v>
      </c>
      <c r="Q3815" s="21" t="str">
        <f>VLOOKUP(K3815,TONG_SL!$A:$D,3,0)</f>
        <v>Túi</v>
      </c>
      <c r="R3815" s="106">
        <v>3</v>
      </c>
      <c r="S3815" s="171"/>
      <c r="T3815" s="171">
        <f>VLOOKUP(VLOOKUP(G3815,Ma_KH!$A:$R,18,0)&amp;K3815,Gia_MB!$A:$F,6,0)</f>
        <v>46000</v>
      </c>
      <c r="U3815" s="172">
        <f t="shared" si="372"/>
        <v>138000</v>
      </c>
      <c r="V3815" s="171"/>
      <c r="W3815" s="173">
        <f t="shared" si="373"/>
        <v>0</v>
      </c>
      <c r="X3815" s="174" t="str">
        <f t="shared" si="374"/>
        <v>8</v>
      </c>
      <c r="Y3815" s="171"/>
      <c r="Z3815" s="172">
        <f t="shared" si="375"/>
        <v>11040</v>
      </c>
      <c r="AA3815" s="175">
        <f>VLOOKUP(G3815,Ma_KH!$A:$R,14,0)</f>
        <v>60</v>
      </c>
    </row>
    <row r="3816" spans="1:27" hidden="1" x14ac:dyDescent="0.25">
      <c r="A3816" s="176">
        <v>45993</v>
      </c>
      <c r="B3816" s="177">
        <v>4180763453</v>
      </c>
      <c r="C3816" s="178" t="s">
        <v>7767</v>
      </c>
      <c r="D3816" s="179">
        <v>45999</v>
      </c>
      <c r="E3816" s="180"/>
      <c r="F3816" s="178"/>
      <c r="G3816" s="32" t="s">
        <v>8182</v>
      </c>
      <c r="H3816" s="180"/>
      <c r="I3816" s="177" t="s">
        <v>8420</v>
      </c>
      <c r="J3816" s="182" t="s">
        <v>1771</v>
      </c>
      <c r="K3816" s="332" t="s">
        <v>7187</v>
      </c>
      <c r="L3816" s="21" t="str">
        <f>VLOOKUP($K3816,TONG_SL!$A:$D,2,0)</f>
        <v>Chân giò heo muối 300g</v>
      </c>
      <c r="N3816" s="21" t="str">
        <f t="shared" si="367"/>
        <v>K-C6</v>
      </c>
      <c r="Q3816" s="21" t="str">
        <f>VLOOKUP(K3816,TONG_SL!$A:$D,3,0)</f>
        <v>Túi</v>
      </c>
      <c r="R3816" s="106">
        <v>3</v>
      </c>
      <c r="S3816" s="171"/>
      <c r="T3816" s="171">
        <f>VLOOKUP(VLOOKUP(G3816,Ma_KH!$A:$R,18,0)&amp;K3816,Gia_MB!$A:$F,6,0)</f>
        <v>73431</v>
      </c>
      <c r="U3816" s="172">
        <f t="shared" si="372"/>
        <v>220293</v>
      </c>
      <c r="V3816" s="171"/>
      <c r="W3816" s="173">
        <f t="shared" si="373"/>
        <v>0</v>
      </c>
      <c r="X3816" s="174" t="str">
        <f t="shared" si="374"/>
        <v>8</v>
      </c>
      <c r="Y3816" s="171"/>
      <c r="Z3816" s="172">
        <f t="shared" si="375"/>
        <v>17623.439999999999</v>
      </c>
      <c r="AA3816" s="175">
        <f>VLOOKUP(G3816,Ma_KH!$A:$R,14,0)</f>
        <v>60</v>
      </c>
    </row>
    <row r="3817" spans="1:27" hidden="1" x14ac:dyDescent="0.25">
      <c r="A3817" s="176">
        <v>45993</v>
      </c>
      <c r="B3817" s="177">
        <v>4180763453</v>
      </c>
      <c r="C3817" s="178" t="s">
        <v>7767</v>
      </c>
      <c r="D3817" s="179">
        <v>45999</v>
      </c>
      <c r="E3817" s="180"/>
      <c r="F3817" s="178"/>
      <c r="G3817" s="32" t="s">
        <v>8182</v>
      </c>
      <c r="H3817" s="180"/>
      <c r="I3817" s="177" t="s">
        <v>8420</v>
      </c>
      <c r="J3817" s="182" t="s">
        <v>1771</v>
      </c>
      <c r="K3817" s="332" t="s">
        <v>7153</v>
      </c>
      <c r="L3817" s="21" t="str">
        <f>VLOOKUP($K3817,TONG_SL!$A:$D,2,0)</f>
        <v>Tai heo muối 200g</v>
      </c>
      <c r="N3817" s="21" t="str">
        <f t="shared" si="367"/>
        <v>K-C6</v>
      </c>
      <c r="Q3817" s="21" t="str">
        <f>VLOOKUP(K3817,TONG_SL!$A:$D,3,0)</f>
        <v>Túi</v>
      </c>
      <c r="R3817" s="106">
        <v>3</v>
      </c>
      <c r="S3817" s="171"/>
      <c r="T3817" s="171">
        <f>VLOOKUP(VLOOKUP(G3817,Ma_KH!$A:$R,18,0)&amp;K3817,Gia_MB!$A:$F,6,0)</f>
        <v>55595</v>
      </c>
      <c r="U3817" s="172">
        <f t="shared" si="372"/>
        <v>166785</v>
      </c>
      <c r="V3817" s="171"/>
      <c r="W3817" s="173">
        <f t="shared" si="373"/>
        <v>0</v>
      </c>
      <c r="X3817" s="174" t="str">
        <f t="shared" si="374"/>
        <v>8</v>
      </c>
      <c r="Y3817" s="171"/>
      <c r="Z3817" s="172">
        <f t="shared" si="375"/>
        <v>13342.800000000001</v>
      </c>
      <c r="AA3817" s="175">
        <f>VLOOKUP(G3817,Ma_KH!$A:$R,14,0)</f>
        <v>60</v>
      </c>
    </row>
    <row r="3818" spans="1:27" hidden="1" x14ac:dyDescent="0.25">
      <c r="A3818" s="176">
        <v>45993</v>
      </c>
      <c r="B3818" s="177">
        <v>4180763453</v>
      </c>
      <c r="C3818" s="178" t="s">
        <v>7767</v>
      </c>
      <c r="D3818" s="179">
        <v>45999</v>
      </c>
      <c r="E3818" s="180"/>
      <c r="F3818" s="178"/>
      <c r="G3818" s="32" t="s">
        <v>8182</v>
      </c>
      <c r="H3818" s="180"/>
      <c r="I3818" s="177" t="s">
        <v>8420</v>
      </c>
      <c r="J3818" s="182" t="s">
        <v>1771</v>
      </c>
      <c r="K3818" s="332" t="s">
        <v>30</v>
      </c>
      <c r="L3818" s="21" t="str">
        <f>VLOOKUP($K3818,TONG_SL!$A:$D,2,0)</f>
        <v>Gà muối 500g</v>
      </c>
      <c r="N3818" s="21" t="str">
        <f t="shared" si="367"/>
        <v>K-C6</v>
      </c>
      <c r="Q3818" s="21" t="str">
        <f>VLOOKUP(K3818,TONG_SL!$A:$D,3,0)</f>
        <v>Túi</v>
      </c>
      <c r="R3818" s="106">
        <v>1</v>
      </c>
      <c r="S3818" s="171"/>
      <c r="T3818" s="171">
        <f>VLOOKUP(VLOOKUP(G3818,Ma_KH!$A:$R,18,0)&amp;K3818,Gia_MB!$A:$F,6,0)</f>
        <v>111058</v>
      </c>
      <c r="U3818" s="172">
        <f t="shared" si="372"/>
        <v>111058</v>
      </c>
      <c r="V3818" s="171"/>
      <c r="W3818" s="173">
        <f t="shared" si="373"/>
        <v>0</v>
      </c>
      <c r="X3818" s="174" t="str">
        <f t="shared" si="374"/>
        <v>8</v>
      </c>
      <c r="Y3818" s="171"/>
      <c r="Z3818" s="172">
        <f t="shared" si="375"/>
        <v>8884.64</v>
      </c>
      <c r="AA3818" s="175">
        <f>VLOOKUP(G3818,Ma_KH!$A:$R,14,0)</f>
        <v>60</v>
      </c>
    </row>
    <row r="3819" spans="1:27" hidden="1" x14ac:dyDescent="0.25">
      <c r="A3819" s="176">
        <v>45993</v>
      </c>
      <c r="B3819" s="177">
        <v>4180763453</v>
      </c>
      <c r="C3819" s="178" t="s">
        <v>7767</v>
      </c>
      <c r="D3819" s="179">
        <v>45999</v>
      </c>
      <c r="E3819" s="180"/>
      <c r="F3819" s="178"/>
      <c r="G3819" s="32" t="s">
        <v>8182</v>
      </c>
      <c r="H3819" s="180"/>
      <c r="I3819" s="177" t="s">
        <v>8420</v>
      </c>
      <c r="J3819" s="182" t="s">
        <v>1771</v>
      </c>
      <c r="K3819" s="332" t="s">
        <v>7154</v>
      </c>
      <c r="L3819" s="21" t="str">
        <f>VLOOKUP($K3819,TONG_SL!$A:$D,2,0)</f>
        <v>Chả cốm 300g</v>
      </c>
      <c r="N3819" s="21" t="str">
        <f t="shared" si="367"/>
        <v>K-C6</v>
      </c>
      <c r="Q3819" s="21" t="str">
        <f>VLOOKUP(K3819,TONG_SL!$A:$D,3,0)</f>
        <v>Túi</v>
      </c>
      <c r="R3819" s="106">
        <v>3</v>
      </c>
      <c r="S3819" s="171"/>
      <c r="T3819" s="171">
        <f>VLOOKUP(VLOOKUP(G3819,Ma_KH!$A:$R,18,0)&amp;K3819,Gia_MB!$A:$F,6,0)</f>
        <v>74250</v>
      </c>
      <c r="U3819" s="172">
        <f t="shared" si="372"/>
        <v>222750</v>
      </c>
      <c r="V3819" s="171"/>
      <c r="W3819" s="173">
        <f t="shared" si="373"/>
        <v>0</v>
      </c>
      <c r="X3819" s="174" t="str">
        <f t="shared" si="374"/>
        <v>8</v>
      </c>
      <c r="Y3819" s="171"/>
      <c r="Z3819" s="172">
        <f t="shared" si="375"/>
        <v>17820</v>
      </c>
      <c r="AA3819" s="175">
        <f>VLOOKUP(G3819,Ma_KH!$A:$R,14,0)</f>
        <v>60</v>
      </c>
    </row>
    <row r="3820" spans="1:27" hidden="1" x14ac:dyDescent="0.25">
      <c r="A3820" s="176">
        <v>45997</v>
      </c>
      <c r="B3820" s="177">
        <v>4180961611</v>
      </c>
      <c r="C3820" s="178" t="s">
        <v>7767</v>
      </c>
      <c r="D3820" s="179">
        <v>45999</v>
      </c>
      <c r="E3820" s="180"/>
      <c r="F3820" s="178"/>
      <c r="G3820" s="32" t="s">
        <v>8182</v>
      </c>
      <c r="H3820" s="180"/>
      <c r="I3820" s="177" t="s">
        <v>8421</v>
      </c>
      <c r="J3820" s="182" t="s">
        <v>1771</v>
      </c>
      <c r="K3820" s="332" t="s">
        <v>30</v>
      </c>
      <c r="L3820" s="21" t="str">
        <f>VLOOKUP($K3820,TONG_SL!$A:$D,2,0)</f>
        <v>Gà muối 500g</v>
      </c>
      <c r="N3820" s="21" t="str">
        <f t="shared" si="367"/>
        <v>K-C6</v>
      </c>
      <c r="Q3820" s="21" t="str">
        <f>VLOOKUP(K3820,TONG_SL!$A:$D,3,0)</f>
        <v>Túi</v>
      </c>
      <c r="R3820" s="106">
        <v>5</v>
      </c>
      <c r="S3820" s="171"/>
      <c r="T3820" s="171">
        <f>VLOOKUP(VLOOKUP(G3820,Ma_KH!$A:$R,18,0)&amp;K3820,Gia_MB!$A:$F,6,0)</f>
        <v>111058</v>
      </c>
      <c r="U3820" s="172">
        <f t="shared" si="372"/>
        <v>555290</v>
      </c>
      <c r="V3820" s="171"/>
      <c r="W3820" s="173">
        <f t="shared" si="373"/>
        <v>0</v>
      </c>
      <c r="X3820" s="174" t="str">
        <f t="shared" si="374"/>
        <v>8</v>
      </c>
      <c r="Y3820" s="171"/>
      <c r="Z3820" s="172">
        <f t="shared" si="375"/>
        <v>44423.200000000004</v>
      </c>
      <c r="AA3820" s="175">
        <f>VLOOKUP(G3820,Ma_KH!$A:$R,14,0)</f>
        <v>60</v>
      </c>
    </row>
    <row r="3821" spans="1:27" hidden="1" x14ac:dyDescent="0.25">
      <c r="A3821" s="176">
        <v>45997</v>
      </c>
      <c r="B3821" s="177">
        <v>4180961611</v>
      </c>
      <c r="C3821" s="178" t="s">
        <v>7767</v>
      </c>
      <c r="D3821" s="179">
        <v>45999</v>
      </c>
      <c r="E3821" s="180"/>
      <c r="F3821" s="178"/>
      <c r="G3821" s="32" t="s">
        <v>8182</v>
      </c>
      <c r="H3821" s="180"/>
      <c r="I3821" s="177" t="s">
        <v>8421</v>
      </c>
      <c r="J3821" s="182" t="s">
        <v>1771</v>
      </c>
      <c r="K3821" s="332" t="s">
        <v>48</v>
      </c>
      <c r="L3821" s="21" t="str">
        <f>VLOOKUP($K3821,TONG_SL!$A:$D,2,0)</f>
        <v>Mọc Nấm Hương 250g</v>
      </c>
      <c r="N3821" s="21" t="str">
        <f t="shared" si="367"/>
        <v>K-C6</v>
      </c>
      <c r="Q3821" s="21" t="str">
        <f>VLOOKUP(K3821,TONG_SL!$A:$D,3,0)</f>
        <v>Túi</v>
      </c>
      <c r="R3821" s="106">
        <v>5</v>
      </c>
      <c r="S3821" s="171"/>
      <c r="T3821" s="171">
        <f>VLOOKUP(VLOOKUP(G3821,Ma_KH!$A:$R,18,0)&amp;K3821,Gia_MB!$A:$F,6,0)</f>
        <v>46000</v>
      </c>
      <c r="U3821" s="172">
        <f t="shared" si="372"/>
        <v>230000</v>
      </c>
      <c r="V3821" s="171"/>
      <c r="W3821" s="173">
        <f t="shared" si="373"/>
        <v>0</v>
      </c>
      <c r="X3821" s="174" t="str">
        <f t="shared" si="374"/>
        <v>8</v>
      </c>
      <c r="Y3821" s="171"/>
      <c r="Z3821" s="172">
        <f t="shared" si="375"/>
        <v>18400</v>
      </c>
      <c r="AA3821" s="175">
        <f>VLOOKUP(G3821,Ma_KH!$A:$R,14,0)</f>
        <v>60</v>
      </c>
    </row>
    <row r="3822" spans="1:27" hidden="1" x14ac:dyDescent="0.25">
      <c r="A3822" s="176">
        <v>45997</v>
      </c>
      <c r="B3822" s="177">
        <v>4180961611</v>
      </c>
      <c r="C3822" s="178" t="s">
        <v>7767</v>
      </c>
      <c r="D3822" s="179">
        <v>45999</v>
      </c>
      <c r="E3822" s="180"/>
      <c r="F3822" s="178"/>
      <c r="G3822" s="32" t="s">
        <v>8182</v>
      </c>
      <c r="H3822" s="180"/>
      <c r="I3822" s="177" t="s">
        <v>8421</v>
      </c>
      <c r="J3822" s="182" t="s">
        <v>1771</v>
      </c>
      <c r="K3822" s="332" t="s">
        <v>32</v>
      </c>
      <c r="L3822" s="21" t="str">
        <f>VLOOKUP($K3822,TONG_SL!$A:$D,2,0)</f>
        <v>Giò Tai Lưỡi Xào 250g</v>
      </c>
      <c r="N3822" s="21" t="str">
        <f t="shared" si="367"/>
        <v>K-C6</v>
      </c>
      <c r="Q3822" s="21" t="str">
        <f>VLOOKUP(K3822,TONG_SL!$A:$D,3,0)</f>
        <v>Túi</v>
      </c>
      <c r="R3822" s="106">
        <v>5</v>
      </c>
      <c r="S3822" s="171"/>
      <c r="T3822" s="171">
        <f>VLOOKUP(VLOOKUP(G3822,Ma_KH!$A:$R,18,0)&amp;K3822,Gia_MB!$A:$F,6,0)</f>
        <v>50182</v>
      </c>
      <c r="U3822" s="172">
        <f t="shared" si="372"/>
        <v>250910</v>
      </c>
      <c r="V3822" s="171"/>
      <c r="W3822" s="173">
        <f t="shared" si="373"/>
        <v>0</v>
      </c>
      <c r="X3822" s="174" t="str">
        <f t="shared" si="374"/>
        <v>8</v>
      </c>
      <c r="Y3822" s="171"/>
      <c r="Z3822" s="172">
        <f t="shared" si="375"/>
        <v>20072.8</v>
      </c>
      <c r="AA3822" s="175">
        <f>VLOOKUP(G3822,Ma_KH!$A:$R,14,0)</f>
        <v>60</v>
      </c>
    </row>
    <row r="3823" spans="1:27" hidden="1" x14ac:dyDescent="0.25">
      <c r="A3823" s="176">
        <v>45997</v>
      </c>
      <c r="B3823" s="177">
        <v>4180961611</v>
      </c>
      <c r="C3823" s="178" t="s">
        <v>7767</v>
      </c>
      <c r="D3823" s="179">
        <v>45999</v>
      </c>
      <c r="E3823" s="180"/>
      <c r="F3823" s="178"/>
      <c r="G3823" s="32" t="s">
        <v>8182</v>
      </c>
      <c r="H3823" s="180"/>
      <c r="I3823" s="177" t="s">
        <v>8421</v>
      </c>
      <c r="J3823" s="182" t="s">
        <v>1771</v>
      </c>
      <c r="K3823" s="332" t="s">
        <v>7154</v>
      </c>
      <c r="L3823" s="21" t="str">
        <f>VLOOKUP($K3823,TONG_SL!$A:$D,2,0)</f>
        <v>Chả cốm 300g</v>
      </c>
      <c r="N3823" s="21" t="str">
        <f t="shared" si="367"/>
        <v>K-C6</v>
      </c>
      <c r="Q3823" s="21" t="str">
        <f>VLOOKUP(K3823,TONG_SL!$A:$D,3,0)</f>
        <v>Túi</v>
      </c>
      <c r="R3823" s="106">
        <v>3</v>
      </c>
      <c r="S3823" s="171"/>
      <c r="T3823" s="171">
        <f>VLOOKUP(VLOOKUP(G3823,Ma_KH!$A:$R,18,0)&amp;K3823,Gia_MB!$A:$F,6,0)</f>
        <v>74250</v>
      </c>
      <c r="U3823" s="172">
        <f t="shared" si="372"/>
        <v>222750</v>
      </c>
      <c r="V3823" s="171"/>
      <c r="W3823" s="173">
        <f t="shared" si="373"/>
        <v>0</v>
      </c>
      <c r="X3823" s="174" t="str">
        <f t="shared" si="374"/>
        <v>8</v>
      </c>
      <c r="Y3823" s="171"/>
      <c r="Z3823" s="172">
        <f t="shared" si="375"/>
        <v>17820</v>
      </c>
      <c r="AA3823" s="175">
        <f>VLOOKUP(G3823,Ma_KH!$A:$R,14,0)</f>
        <v>60</v>
      </c>
    </row>
    <row r="3824" spans="1:27" hidden="1" x14ac:dyDescent="0.25">
      <c r="A3824" s="176">
        <v>45997</v>
      </c>
      <c r="B3824" s="177">
        <v>4180961611</v>
      </c>
      <c r="C3824" s="178" t="s">
        <v>7767</v>
      </c>
      <c r="D3824" s="179">
        <v>45999</v>
      </c>
      <c r="E3824" s="180"/>
      <c r="F3824" s="178"/>
      <c r="G3824" s="32" t="s">
        <v>8182</v>
      </c>
      <c r="H3824" s="180"/>
      <c r="I3824" s="177" t="s">
        <v>8421</v>
      </c>
      <c r="J3824" s="182" t="s">
        <v>1771</v>
      </c>
      <c r="K3824" s="332" t="s">
        <v>7153</v>
      </c>
      <c r="L3824" s="21" t="str">
        <f>VLOOKUP($K3824,TONG_SL!$A:$D,2,0)</f>
        <v>Tai heo muối 200g</v>
      </c>
      <c r="N3824" s="21" t="str">
        <f t="shared" si="367"/>
        <v>K-C6</v>
      </c>
      <c r="Q3824" s="21" t="str">
        <f>VLOOKUP(K3824,TONG_SL!$A:$D,3,0)</f>
        <v>Túi</v>
      </c>
      <c r="R3824" s="106">
        <v>5</v>
      </c>
      <c r="S3824" s="171"/>
      <c r="T3824" s="171">
        <f>VLOOKUP(VLOOKUP(G3824,Ma_KH!$A:$R,18,0)&amp;K3824,Gia_MB!$A:$F,6,0)</f>
        <v>55595</v>
      </c>
      <c r="U3824" s="172">
        <f t="shared" si="372"/>
        <v>277975</v>
      </c>
      <c r="V3824" s="171"/>
      <c r="W3824" s="173">
        <f t="shared" si="373"/>
        <v>0</v>
      </c>
      <c r="X3824" s="174" t="str">
        <f t="shared" si="374"/>
        <v>8</v>
      </c>
      <c r="Y3824" s="171"/>
      <c r="Z3824" s="172">
        <f t="shared" si="375"/>
        <v>22238</v>
      </c>
      <c r="AA3824" s="175">
        <f>VLOOKUP(G3824,Ma_KH!$A:$R,14,0)</f>
        <v>60</v>
      </c>
    </row>
    <row r="3825" spans="1:27" hidden="1" x14ac:dyDescent="0.25">
      <c r="A3825" s="176">
        <v>45997</v>
      </c>
      <c r="B3825" s="177">
        <v>4180961611</v>
      </c>
      <c r="C3825" s="178" t="s">
        <v>7767</v>
      </c>
      <c r="D3825" s="179">
        <v>45999</v>
      </c>
      <c r="E3825" s="180"/>
      <c r="F3825" s="178"/>
      <c r="G3825" s="32" t="s">
        <v>8182</v>
      </c>
      <c r="H3825" s="180"/>
      <c r="I3825" s="177" t="s">
        <v>8421</v>
      </c>
      <c r="J3825" s="182" t="s">
        <v>1771</v>
      </c>
      <c r="K3825" s="332" t="s">
        <v>7775</v>
      </c>
      <c r="L3825" s="21" t="str">
        <f>VLOOKUP($K3825,TONG_SL!$A:$D,2,0)</f>
        <v>Chả nướng 300g</v>
      </c>
      <c r="N3825" s="21" t="str">
        <f t="shared" si="367"/>
        <v>K-C6</v>
      </c>
      <c r="Q3825" s="21" t="str">
        <f>VLOOKUP(K3825,TONG_SL!$A:$D,3,0)</f>
        <v>Túi</v>
      </c>
      <c r="R3825" s="106">
        <v>3</v>
      </c>
      <c r="S3825" s="171"/>
      <c r="T3825" s="171">
        <f>VLOOKUP(VLOOKUP(G3825,Ma_KH!$A:$R,18,0)&amp;K3825,Gia_MB!$A:$F,6,0)</f>
        <v>70950</v>
      </c>
      <c r="U3825" s="172">
        <f t="shared" si="372"/>
        <v>212850</v>
      </c>
      <c r="V3825" s="171"/>
      <c r="W3825" s="173">
        <f t="shared" si="373"/>
        <v>0</v>
      </c>
      <c r="X3825" s="174" t="str">
        <f t="shared" si="374"/>
        <v>8</v>
      </c>
      <c r="Y3825" s="171"/>
      <c r="Z3825" s="172">
        <f t="shared" si="375"/>
        <v>17028</v>
      </c>
      <c r="AA3825" s="175">
        <f>VLOOKUP(G3825,Ma_KH!$A:$R,14,0)</f>
        <v>60</v>
      </c>
    </row>
    <row r="3826" spans="1:27" hidden="1" x14ac:dyDescent="0.25">
      <c r="A3826" s="176">
        <v>45997</v>
      </c>
      <c r="B3826" s="177">
        <v>4180962565</v>
      </c>
      <c r="C3826" s="178" t="s">
        <v>7767</v>
      </c>
      <c r="D3826" s="179">
        <v>45999</v>
      </c>
      <c r="E3826" s="180"/>
      <c r="F3826" s="178"/>
      <c r="G3826" s="32" t="s">
        <v>8182</v>
      </c>
      <c r="H3826" s="180"/>
      <c r="I3826" s="177" t="s">
        <v>8422</v>
      </c>
      <c r="J3826" s="182" t="s">
        <v>1771</v>
      </c>
      <c r="K3826" s="332" t="s">
        <v>7187</v>
      </c>
      <c r="L3826" s="21" t="str">
        <f>VLOOKUP($K3826,TONG_SL!$A:$D,2,0)</f>
        <v>Chân giò heo muối 300g</v>
      </c>
      <c r="N3826" s="21" t="str">
        <f t="shared" si="367"/>
        <v>K-C6</v>
      </c>
      <c r="Q3826" s="21" t="str">
        <f>VLOOKUP(K3826,TONG_SL!$A:$D,3,0)</f>
        <v>Túi</v>
      </c>
      <c r="R3826" s="106">
        <v>21</v>
      </c>
      <c r="S3826" s="171"/>
      <c r="T3826" s="171">
        <f>VLOOKUP(VLOOKUP(G3826,Ma_KH!$A:$R,18,0)&amp;K3826,Gia_MB!$A:$F,6,0)</f>
        <v>73431</v>
      </c>
      <c r="U3826" s="172">
        <f t="shared" si="372"/>
        <v>1542051</v>
      </c>
      <c r="V3826" s="171"/>
      <c r="W3826" s="173">
        <f t="shared" si="373"/>
        <v>0</v>
      </c>
      <c r="X3826" s="174" t="str">
        <f t="shared" si="374"/>
        <v>8</v>
      </c>
      <c r="Y3826" s="171"/>
      <c r="Z3826" s="172">
        <f t="shared" si="375"/>
        <v>123364.08</v>
      </c>
      <c r="AA3826" s="175">
        <f>VLOOKUP(G3826,Ma_KH!$A:$R,14,0)</f>
        <v>60</v>
      </c>
    </row>
    <row r="3827" spans="1:27" hidden="1" x14ac:dyDescent="0.25">
      <c r="A3827" s="176">
        <v>45997</v>
      </c>
      <c r="B3827" s="177">
        <v>4180962565</v>
      </c>
      <c r="C3827" s="178" t="s">
        <v>7767</v>
      </c>
      <c r="D3827" s="179">
        <v>45999</v>
      </c>
      <c r="E3827" s="180"/>
      <c r="F3827" s="178"/>
      <c r="G3827" s="32" t="s">
        <v>8182</v>
      </c>
      <c r="H3827" s="180"/>
      <c r="I3827" s="177" t="s">
        <v>8422</v>
      </c>
      <c r="J3827" s="182" t="s">
        <v>1771</v>
      </c>
      <c r="K3827" s="332" t="s">
        <v>30</v>
      </c>
      <c r="L3827" s="21" t="str">
        <f>VLOOKUP($K3827,TONG_SL!$A:$D,2,0)</f>
        <v>Gà muối 500g</v>
      </c>
      <c r="N3827" s="21" t="str">
        <f t="shared" si="367"/>
        <v>K-C6</v>
      </c>
      <c r="Q3827" s="21" t="str">
        <f>VLOOKUP(K3827,TONG_SL!$A:$D,3,0)</f>
        <v>Túi</v>
      </c>
      <c r="R3827" s="106">
        <v>22</v>
      </c>
      <c r="S3827" s="171"/>
      <c r="T3827" s="171">
        <f>VLOOKUP(VLOOKUP(G3827,Ma_KH!$A:$R,18,0)&amp;K3827,Gia_MB!$A:$F,6,0)</f>
        <v>111058</v>
      </c>
      <c r="U3827" s="172">
        <f t="shared" si="372"/>
        <v>2443276</v>
      </c>
      <c r="V3827" s="171"/>
      <c r="W3827" s="173">
        <f t="shared" si="373"/>
        <v>0</v>
      </c>
      <c r="X3827" s="174" t="str">
        <f t="shared" si="374"/>
        <v>8</v>
      </c>
      <c r="Y3827" s="171"/>
      <c r="Z3827" s="172">
        <f t="shared" si="375"/>
        <v>195462.08000000002</v>
      </c>
      <c r="AA3827" s="175">
        <f>VLOOKUP(G3827,Ma_KH!$A:$R,14,0)</f>
        <v>60</v>
      </c>
    </row>
    <row r="3828" spans="1:27" hidden="1" x14ac:dyDescent="0.25">
      <c r="A3828" s="176">
        <v>45997</v>
      </c>
      <c r="B3828" s="177">
        <v>4180962565</v>
      </c>
      <c r="C3828" s="178" t="s">
        <v>7767</v>
      </c>
      <c r="D3828" s="179">
        <v>45999</v>
      </c>
      <c r="E3828" s="180"/>
      <c r="F3828" s="178"/>
      <c r="G3828" s="32" t="s">
        <v>8182</v>
      </c>
      <c r="H3828" s="180"/>
      <c r="I3828" s="177" t="s">
        <v>8422</v>
      </c>
      <c r="J3828" s="182" t="s">
        <v>1771</v>
      </c>
      <c r="K3828" s="332" t="s">
        <v>7153</v>
      </c>
      <c r="L3828" s="21" t="str">
        <f>VLOOKUP($K3828,TONG_SL!$A:$D,2,0)</f>
        <v>Tai heo muối 200g</v>
      </c>
      <c r="N3828" s="21" t="str">
        <f t="shared" si="367"/>
        <v>K-C6</v>
      </c>
      <c r="Q3828" s="21" t="str">
        <f>VLOOKUP(K3828,TONG_SL!$A:$D,3,0)</f>
        <v>Túi</v>
      </c>
      <c r="R3828" s="106">
        <v>1</v>
      </c>
      <c r="S3828" s="171"/>
      <c r="T3828" s="171">
        <f>VLOOKUP(VLOOKUP(G3828,Ma_KH!$A:$R,18,0)&amp;K3828,Gia_MB!$A:$F,6,0)</f>
        <v>55595</v>
      </c>
      <c r="U3828" s="172">
        <f t="shared" si="372"/>
        <v>55595</v>
      </c>
      <c r="V3828" s="171"/>
      <c r="W3828" s="173">
        <f t="shared" si="373"/>
        <v>0</v>
      </c>
      <c r="X3828" s="174" t="str">
        <f t="shared" si="374"/>
        <v>8</v>
      </c>
      <c r="Y3828" s="171"/>
      <c r="Z3828" s="172">
        <f t="shared" si="375"/>
        <v>4447.6000000000004</v>
      </c>
      <c r="AA3828" s="175">
        <f>VLOOKUP(G3828,Ma_KH!$A:$R,14,0)</f>
        <v>60</v>
      </c>
    </row>
    <row r="3829" spans="1:27" hidden="1" x14ac:dyDescent="0.25">
      <c r="A3829" s="176">
        <v>45997</v>
      </c>
      <c r="B3829" s="177">
        <v>4180962565</v>
      </c>
      <c r="C3829" s="178" t="s">
        <v>7767</v>
      </c>
      <c r="D3829" s="179">
        <v>45999</v>
      </c>
      <c r="E3829" s="180"/>
      <c r="F3829" s="178"/>
      <c r="G3829" s="32" t="s">
        <v>8182</v>
      </c>
      <c r="H3829" s="180"/>
      <c r="I3829" s="177" t="s">
        <v>8422</v>
      </c>
      <c r="J3829" s="182" t="s">
        <v>1771</v>
      </c>
      <c r="K3829" s="332" t="s">
        <v>7775</v>
      </c>
      <c r="L3829" s="21" t="str">
        <f>VLOOKUP($K3829,TONG_SL!$A:$D,2,0)</f>
        <v>Chả nướng 300g</v>
      </c>
      <c r="N3829" s="21" t="str">
        <f t="shared" si="367"/>
        <v>K-C6</v>
      </c>
      <c r="Q3829" s="21" t="str">
        <f>VLOOKUP(K3829,TONG_SL!$A:$D,3,0)</f>
        <v>Túi</v>
      </c>
      <c r="R3829" s="106">
        <v>10</v>
      </c>
      <c r="S3829" s="171"/>
      <c r="T3829" s="171">
        <f>VLOOKUP(VLOOKUP(G3829,Ma_KH!$A:$R,18,0)&amp;K3829,Gia_MB!$A:$F,6,0)</f>
        <v>70950</v>
      </c>
      <c r="U3829" s="172">
        <f t="shared" si="372"/>
        <v>709500</v>
      </c>
      <c r="V3829" s="171"/>
      <c r="W3829" s="173">
        <f t="shared" si="373"/>
        <v>0</v>
      </c>
      <c r="X3829" s="174" t="str">
        <f t="shared" si="374"/>
        <v>8</v>
      </c>
      <c r="Y3829" s="171"/>
      <c r="Z3829" s="172">
        <f t="shared" si="375"/>
        <v>56760</v>
      </c>
      <c r="AA3829" s="175">
        <f>VLOOKUP(G3829,Ma_KH!$A:$R,14,0)</f>
        <v>60</v>
      </c>
    </row>
    <row r="3830" spans="1:27" hidden="1" x14ac:dyDescent="0.25">
      <c r="A3830" s="176">
        <v>45997</v>
      </c>
      <c r="B3830" s="177">
        <v>4180962565</v>
      </c>
      <c r="C3830" s="178" t="s">
        <v>7767</v>
      </c>
      <c r="D3830" s="179">
        <v>45999</v>
      </c>
      <c r="E3830" s="180"/>
      <c r="F3830" s="178"/>
      <c r="G3830" s="32" t="s">
        <v>8182</v>
      </c>
      <c r="H3830" s="180"/>
      <c r="I3830" s="177" t="s">
        <v>8422</v>
      </c>
      <c r="J3830" s="182" t="s">
        <v>1771</v>
      </c>
      <c r="K3830" s="332" t="s">
        <v>7154</v>
      </c>
      <c r="L3830" s="21" t="str">
        <f>VLOOKUP($K3830,TONG_SL!$A:$D,2,0)</f>
        <v>Chả cốm 300g</v>
      </c>
      <c r="N3830" s="21" t="str">
        <f t="shared" si="367"/>
        <v>K-C6</v>
      </c>
      <c r="Q3830" s="21" t="str">
        <f>VLOOKUP(K3830,TONG_SL!$A:$D,3,0)</f>
        <v>Túi</v>
      </c>
      <c r="R3830" s="106">
        <v>4</v>
      </c>
      <c r="S3830" s="171"/>
      <c r="T3830" s="171">
        <f>VLOOKUP(VLOOKUP(G3830,Ma_KH!$A:$R,18,0)&amp;K3830,Gia_MB!$A:$F,6,0)</f>
        <v>74250</v>
      </c>
      <c r="U3830" s="172">
        <f t="shared" si="372"/>
        <v>297000</v>
      </c>
      <c r="V3830" s="171"/>
      <c r="W3830" s="173">
        <f t="shared" si="373"/>
        <v>0</v>
      </c>
      <c r="X3830" s="174" t="str">
        <f t="shared" si="374"/>
        <v>8</v>
      </c>
      <c r="Y3830" s="171"/>
      <c r="Z3830" s="172">
        <f t="shared" si="375"/>
        <v>23760</v>
      </c>
      <c r="AA3830" s="175">
        <f>VLOOKUP(G3830,Ma_KH!$A:$R,14,0)</f>
        <v>60</v>
      </c>
    </row>
    <row r="3831" spans="1:27" hidden="1" x14ac:dyDescent="0.25">
      <c r="A3831" s="176">
        <v>45997</v>
      </c>
      <c r="B3831" s="177">
        <v>4180962565</v>
      </c>
      <c r="C3831" s="178" t="s">
        <v>7767</v>
      </c>
      <c r="D3831" s="179">
        <v>45999</v>
      </c>
      <c r="E3831" s="180"/>
      <c r="F3831" s="178"/>
      <c r="G3831" s="32" t="s">
        <v>8182</v>
      </c>
      <c r="H3831" s="180"/>
      <c r="I3831" s="177" t="s">
        <v>8422</v>
      </c>
      <c r="J3831" s="182" t="s">
        <v>1771</v>
      </c>
      <c r="K3831" s="332" t="s">
        <v>32</v>
      </c>
      <c r="L3831" s="21" t="str">
        <f>VLOOKUP($K3831,TONG_SL!$A:$D,2,0)</f>
        <v>Giò Tai Lưỡi Xào 250g</v>
      </c>
      <c r="N3831" s="21" t="str">
        <f t="shared" si="367"/>
        <v>K-C6</v>
      </c>
      <c r="Q3831" s="21" t="str">
        <f>VLOOKUP(K3831,TONG_SL!$A:$D,3,0)</f>
        <v>Túi</v>
      </c>
      <c r="R3831" s="106">
        <v>7</v>
      </c>
      <c r="S3831" s="171"/>
      <c r="T3831" s="171">
        <f>VLOOKUP(VLOOKUP(G3831,Ma_KH!$A:$R,18,0)&amp;K3831,Gia_MB!$A:$F,6,0)</f>
        <v>50182</v>
      </c>
      <c r="U3831" s="172">
        <f t="shared" si="372"/>
        <v>351274</v>
      </c>
      <c r="V3831" s="171"/>
      <c r="W3831" s="173">
        <f t="shared" si="373"/>
        <v>0</v>
      </c>
      <c r="X3831" s="174" t="str">
        <f t="shared" si="374"/>
        <v>8</v>
      </c>
      <c r="Y3831" s="171"/>
      <c r="Z3831" s="172">
        <f t="shared" si="375"/>
        <v>28101.920000000002</v>
      </c>
      <c r="AA3831" s="175">
        <f>VLOOKUP(G3831,Ma_KH!$A:$R,14,0)</f>
        <v>60</v>
      </c>
    </row>
    <row r="3832" spans="1:27" hidden="1" x14ac:dyDescent="0.25">
      <c r="A3832" s="184">
        <v>45997</v>
      </c>
      <c r="B3832" s="185">
        <v>4180962565</v>
      </c>
      <c r="C3832" s="186" t="s">
        <v>7767</v>
      </c>
      <c r="D3832" s="187">
        <v>45999</v>
      </c>
      <c r="E3832" s="188"/>
      <c r="F3832" s="186"/>
      <c r="G3832" s="33" t="s">
        <v>8182</v>
      </c>
      <c r="H3832" s="188"/>
      <c r="I3832" s="185" t="s">
        <v>8422</v>
      </c>
      <c r="J3832" s="190" t="s">
        <v>1771</v>
      </c>
      <c r="K3832" s="334" t="s">
        <v>48</v>
      </c>
      <c r="L3832" s="21" t="str">
        <f>VLOOKUP($K3832,TONG_SL!$A:$D,2,0)</f>
        <v>Mọc Nấm Hương 250g</v>
      </c>
      <c r="N3832" s="21" t="str">
        <f t="shared" si="367"/>
        <v>K-C6</v>
      </c>
      <c r="Q3832" s="21" t="str">
        <f>VLOOKUP(K3832,TONG_SL!$A:$D,3,0)</f>
        <v>Túi</v>
      </c>
      <c r="R3832" s="106">
        <v>4</v>
      </c>
      <c r="S3832" s="191"/>
      <c r="T3832" s="191">
        <f>VLOOKUP(VLOOKUP(G3832,Ma_KH!$A:$R,18,0)&amp;K3832,Gia_MB!$A:$F,6,0)</f>
        <v>46000</v>
      </c>
      <c r="U3832" s="192">
        <f t="shared" si="372"/>
        <v>184000</v>
      </c>
      <c r="V3832" s="191"/>
      <c r="W3832" s="193">
        <f t="shared" si="373"/>
        <v>0</v>
      </c>
      <c r="X3832" s="194" t="str">
        <f t="shared" si="374"/>
        <v>8</v>
      </c>
      <c r="Y3832" s="191"/>
      <c r="Z3832" s="192">
        <f t="shared" si="375"/>
        <v>14720</v>
      </c>
      <c r="AA3832" s="195">
        <f>VLOOKUP(G3832,Ma_KH!$A:$R,14,0)</f>
        <v>60</v>
      </c>
    </row>
    <row r="3833" spans="1:27" hidden="1" x14ac:dyDescent="0.25">
      <c r="A3833" s="234">
        <v>45980</v>
      </c>
      <c r="B3833" s="253">
        <v>4180143322</v>
      </c>
      <c r="C3833" s="236" t="s">
        <v>7767</v>
      </c>
      <c r="D3833" s="237">
        <v>45999</v>
      </c>
      <c r="E3833" s="238"/>
      <c r="F3833" s="236"/>
      <c r="G3833" s="32" t="s">
        <v>8182</v>
      </c>
      <c r="H3833" s="238"/>
      <c r="I3833" s="235" t="s">
        <v>8432</v>
      </c>
      <c r="J3833" s="240" t="s">
        <v>1771</v>
      </c>
      <c r="K3833" s="333" t="s">
        <v>32</v>
      </c>
      <c r="L3833" s="21" t="str">
        <f>VLOOKUP($K3833,TONG_SL!$A:$D,2,0)</f>
        <v>Giò Tai Lưỡi Xào 250g</v>
      </c>
      <c r="N3833" s="21" t="str">
        <f t="shared" si="367"/>
        <v>K-C6</v>
      </c>
      <c r="Q3833" s="21" t="str">
        <f>VLOOKUP(K3833,TONG_SL!$A:$D,3,0)</f>
        <v>Túi</v>
      </c>
      <c r="R3833" s="106">
        <v>5</v>
      </c>
      <c r="S3833" s="220"/>
      <c r="T3833" s="220">
        <f>VLOOKUP(VLOOKUP(G3833,Ma_KH!$A:$R,18,0)&amp;K3833,Gia_MB!$A:$F,6,0)</f>
        <v>50182</v>
      </c>
      <c r="U3833" s="254">
        <f t="shared" ref="U3833:U3864" si="376">T3833*R3833</f>
        <v>250910</v>
      </c>
      <c r="V3833" s="220"/>
      <c r="W3833" s="222">
        <f t="shared" ref="W3833:W3864" si="377">U3833*V3833</f>
        <v>0</v>
      </c>
      <c r="X3833" s="223" t="str">
        <f t="shared" ref="X3833:X3864" si="378">IF(B3833&lt;&gt;"","8","0")</f>
        <v>8</v>
      </c>
      <c r="Y3833" s="220"/>
      <c r="Z3833" s="254">
        <f t="shared" ref="Z3833:Z3864" si="379">U3833*X3833%</f>
        <v>20072.8</v>
      </c>
      <c r="AA3833" s="5">
        <f>VLOOKUP(G3833,Ma_KH!$A:$R,14,0)</f>
        <v>60</v>
      </c>
    </row>
    <row r="3834" spans="1:27" hidden="1" x14ac:dyDescent="0.25">
      <c r="A3834" s="234">
        <v>45980</v>
      </c>
      <c r="B3834" s="235">
        <v>4180143322</v>
      </c>
      <c r="C3834" s="236" t="s">
        <v>7767</v>
      </c>
      <c r="D3834" s="237">
        <v>45999</v>
      </c>
      <c r="E3834" s="238"/>
      <c r="F3834" s="236"/>
      <c r="G3834" s="32" t="s">
        <v>8182</v>
      </c>
      <c r="H3834" s="238"/>
      <c r="I3834" s="235" t="s">
        <v>8432</v>
      </c>
      <c r="J3834" s="240" t="s">
        <v>1771</v>
      </c>
      <c r="K3834" s="333" t="s">
        <v>48</v>
      </c>
      <c r="L3834" s="21" t="str">
        <f>VLOOKUP($K3834,TONG_SL!$A:$D,2,0)</f>
        <v>Mọc Nấm Hương 250g</v>
      </c>
      <c r="N3834" s="21" t="str">
        <f t="shared" si="367"/>
        <v>K-C6</v>
      </c>
      <c r="Q3834" s="21" t="str">
        <f>VLOOKUP(K3834,TONG_SL!$A:$D,3,0)</f>
        <v>Túi</v>
      </c>
      <c r="R3834" s="106">
        <v>5</v>
      </c>
      <c r="S3834" s="220"/>
      <c r="T3834" s="220">
        <f>VLOOKUP(VLOOKUP(G3834,Ma_KH!$A:$R,18,0)&amp;K3834,Gia_MB!$A:$F,6,0)</f>
        <v>46000</v>
      </c>
      <c r="U3834" s="254">
        <f t="shared" si="376"/>
        <v>230000</v>
      </c>
      <c r="V3834" s="220"/>
      <c r="W3834" s="222">
        <f t="shared" si="377"/>
        <v>0</v>
      </c>
      <c r="X3834" s="223" t="str">
        <f t="shared" si="378"/>
        <v>8</v>
      </c>
      <c r="Y3834" s="220"/>
      <c r="Z3834" s="254">
        <f t="shared" si="379"/>
        <v>18400</v>
      </c>
      <c r="AA3834" s="5">
        <f>VLOOKUP(G3834,Ma_KH!$A:$R,14,0)</f>
        <v>60</v>
      </c>
    </row>
    <row r="3835" spans="1:27" hidden="1" x14ac:dyDescent="0.25">
      <c r="A3835" s="234">
        <v>45980</v>
      </c>
      <c r="B3835" s="235">
        <v>4180143322</v>
      </c>
      <c r="C3835" s="236" t="s">
        <v>7767</v>
      </c>
      <c r="D3835" s="237">
        <v>45999</v>
      </c>
      <c r="E3835" s="238"/>
      <c r="F3835" s="236"/>
      <c r="G3835" s="32" t="s">
        <v>8182</v>
      </c>
      <c r="H3835" s="238"/>
      <c r="I3835" s="235" t="s">
        <v>8432</v>
      </c>
      <c r="J3835" s="240" t="s">
        <v>1771</v>
      </c>
      <c r="K3835" s="333" t="s">
        <v>7153</v>
      </c>
      <c r="L3835" s="21" t="str">
        <f>VLOOKUP($K3835,TONG_SL!$A:$D,2,0)</f>
        <v>Tai heo muối 200g</v>
      </c>
      <c r="N3835" s="21" t="str">
        <f t="shared" si="367"/>
        <v>K-C6</v>
      </c>
      <c r="Q3835" s="21" t="str">
        <f>VLOOKUP(K3835,TONG_SL!$A:$D,3,0)</f>
        <v>Túi</v>
      </c>
      <c r="R3835" s="106">
        <v>3</v>
      </c>
      <c r="S3835" s="220"/>
      <c r="T3835" s="220">
        <f>VLOOKUP(VLOOKUP(G3835,Ma_KH!$A:$R,18,0)&amp;K3835,Gia_MB!$A:$F,6,0)</f>
        <v>55595</v>
      </c>
      <c r="U3835" s="254">
        <f t="shared" si="376"/>
        <v>166785</v>
      </c>
      <c r="V3835" s="220"/>
      <c r="W3835" s="222">
        <f t="shared" si="377"/>
        <v>0</v>
      </c>
      <c r="X3835" s="223" t="str">
        <f t="shared" si="378"/>
        <v>8</v>
      </c>
      <c r="Y3835" s="220"/>
      <c r="Z3835" s="254">
        <f t="shared" si="379"/>
        <v>13342.800000000001</v>
      </c>
      <c r="AA3835" s="5">
        <f>VLOOKUP(G3835,Ma_KH!$A:$R,14,0)</f>
        <v>60</v>
      </c>
    </row>
    <row r="3836" spans="1:27" hidden="1" x14ac:dyDescent="0.25">
      <c r="A3836" s="234">
        <v>45980</v>
      </c>
      <c r="B3836" s="235">
        <v>4180143322</v>
      </c>
      <c r="C3836" s="236" t="s">
        <v>7767</v>
      </c>
      <c r="D3836" s="237">
        <v>45999</v>
      </c>
      <c r="E3836" s="238"/>
      <c r="F3836" s="236"/>
      <c r="G3836" s="32" t="s">
        <v>8182</v>
      </c>
      <c r="H3836" s="238"/>
      <c r="I3836" s="235" t="s">
        <v>8432</v>
      </c>
      <c r="J3836" s="240" t="s">
        <v>1771</v>
      </c>
      <c r="K3836" s="333" t="s">
        <v>7154</v>
      </c>
      <c r="L3836" s="21" t="str">
        <f>VLOOKUP($K3836,TONG_SL!$A:$D,2,0)</f>
        <v>Chả cốm 300g</v>
      </c>
      <c r="N3836" s="21" t="str">
        <f t="shared" si="367"/>
        <v>K-C6</v>
      </c>
      <c r="Q3836" s="21" t="str">
        <f>VLOOKUP(K3836,TONG_SL!$A:$D,3,0)</f>
        <v>Túi</v>
      </c>
      <c r="R3836" s="106">
        <v>5</v>
      </c>
      <c r="S3836" s="220"/>
      <c r="T3836" s="220">
        <f>VLOOKUP(VLOOKUP(G3836,Ma_KH!$A:$R,18,0)&amp;K3836,Gia_MB!$A:$F,6,0)</f>
        <v>74250</v>
      </c>
      <c r="U3836" s="254">
        <f t="shared" si="376"/>
        <v>371250</v>
      </c>
      <c r="V3836" s="220"/>
      <c r="W3836" s="222">
        <f t="shared" si="377"/>
        <v>0</v>
      </c>
      <c r="X3836" s="223" t="str">
        <f t="shared" si="378"/>
        <v>8</v>
      </c>
      <c r="Y3836" s="220"/>
      <c r="Z3836" s="254">
        <f t="shared" si="379"/>
        <v>29700</v>
      </c>
      <c r="AA3836" s="5">
        <f>VLOOKUP(G3836,Ma_KH!$A:$R,14,0)</f>
        <v>60</v>
      </c>
    </row>
    <row r="3837" spans="1:27" hidden="1" x14ac:dyDescent="0.25">
      <c r="A3837" s="234">
        <v>45980</v>
      </c>
      <c r="B3837" s="235">
        <v>4180143322</v>
      </c>
      <c r="C3837" s="236" t="s">
        <v>7767</v>
      </c>
      <c r="D3837" s="237">
        <v>45999</v>
      </c>
      <c r="E3837" s="238"/>
      <c r="F3837" s="236"/>
      <c r="G3837" s="32" t="s">
        <v>8182</v>
      </c>
      <c r="H3837" s="238"/>
      <c r="I3837" s="235" t="s">
        <v>8432</v>
      </c>
      <c r="J3837" s="240" t="s">
        <v>1771</v>
      </c>
      <c r="K3837" s="333" t="s">
        <v>30</v>
      </c>
      <c r="L3837" s="21" t="str">
        <f>VLOOKUP($K3837,TONG_SL!$A:$D,2,0)</f>
        <v>Gà muối 500g</v>
      </c>
      <c r="N3837" s="21" t="str">
        <f t="shared" si="367"/>
        <v>K-C6</v>
      </c>
      <c r="Q3837" s="21" t="str">
        <f>VLOOKUP(K3837,TONG_SL!$A:$D,3,0)</f>
        <v>Túi</v>
      </c>
      <c r="R3837" s="106">
        <v>10</v>
      </c>
      <c r="S3837" s="220"/>
      <c r="T3837" s="220">
        <f>VLOOKUP(VLOOKUP(G3837,Ma_KH!$A:$R,18,0)&amp;K3837,Gia_MB!$A:$F,6,0)</f>
        <v>111058</v>
      </c>
      <c r="U3837" s="254">
        <f t="shared" si="376"/>
        <v>1110580</v>
      </c>
      <c r="V3837" s="220"/>
      <c r="W3837" s="222">
        <f t="shared" si="377"/>
        <v>0</v>
      </c>
      <c r="X3837" s="223" t="str">
        <f t="shared" si="378"/>
        <v>8</v>
      </c>
      <c r="Y3837" s="220"/>
      <c r="Z3837" s="254">
        <f t="shared" si="379"/>
        <v>88846.400000000009</v>
      </c>
      <c r="AA3837" s="5">
        <f>VLOOKUP(G3837,Ma_KH!$A:$R,14,0)</f>
        <v>60</v>
      </c>
    </row>
    <row r="3838" spans="1:27" hidden="1" x14ac:dyDescent="0.25">
      <c r="A3838" s="234">
        <v>45980</v>
      </c>
      <c r="B3838" s="235">
        <v>4180143322</v>
      </c>
      <c r="C3838" s="236" t="s">
        <v>7767</v>
      </c>
      <c r="D3838" s="237">
        <v>45999</v>
      </c>
      <c r="E3838" s="238"/>
      <c r="F3838" s="236"/>
      <c r="G3838" s="32" t="s">
        <v>8182</v>
      </c>
      <c r="H3838" s="238"/>
      <c r="I3838" s="235" t="s">
        <v>8432</v>
      </c>
      <c r="J3838" s="240" t="s">
        <v>1771</v>
      </c>
      <c r="K3838" s="333" t="s">
        <v>7187</v>
      </c>
      <c r="L3838" s="21" t="str">
        <f>VLOOKUP($K3838,TONG_SL!$A:$D,2,0)</f>
        <v>Chân giò heo muối 300g</v>
      </c>
      <c r="N3838" s="21" t="str">
        <f t="shared" si="367"/>
        <v>K-C6</v>
      </c>
      <c r="Q3838" s="21" t="str">
        <f>VLOOKUP(K3838,TONG_SL!$A:$D,3,0)</f>
        <v>Túi</v>
      </c>
      <c r="R3838" s="106">
        <v>10</v>
      </c>
      <c r="S3838" s="220"/>
      <c r="T3838" s="220">
        <f>VLOOKUP(VLOOKUP(G3838,Ma_KH!$A:$R,18,0)&amp;K3838,Gia_MB!$A:$F,6,0)</f>
        <v>73431</v>
      </c>
      <c r="U3838" s="254">
        <f t="shared" si="376"/>
        <v>734310</v>
      </c>
      <c r="V3838" s="220"/>
      <c r="W3838" s="222">
        <f t="shared" si="377"/>
        <v>0</v>
      </c>
      <c r="X3838" s="223" t="str">
        <f t="shared" si="378"/>
        <v>8</v>
      </c>
      <c r="Y3838" s="220"/>
      <c r="Z3838" s="254">
        <f t="shared" si="379"/>
        <v>58744.800000000003</v>
      </c>
      <c r="AA3838" s="5">
        <f>VLOOKUP(G3838,Ma_KH!$A:$R,14,0)</f>
        <v>60</v>
      </c>
    </row>
    <row r="3839" spans="1:27" hidden="1" x14ac:dyDescent="0.25">
      <c r="A3839" s="234">
        <v>45980</v>
      </c>
      <c r="B3839" s="235">
        <v>4180143322</v>
      </c>
      <c r="C3839" s="236" t="s">
        <v>7767</v>
      </c>
      <c r="D3839" s="237">
        <v>45999</v>
      </c>
      <c r="E3839" s="238"/>
      <c r="F3839" s="236"/>
      <c r="G3839" s="32" t="s">
        <v>8182</v>
      </c>
      <c r="H3839" s="238"/>
      <c r="I3839" s="235" t="s">
        <v>8432</v>
      </c>
      <c r="J3839" s="240" t="s">
        <v>1771</v>
      </c>
      <c r="K3839" s="333" t="s">
        <v>7820</v>
      </c>
      <c r="L3839" s="21" t="str">
        <f>VLOOKUP($K3839,TONG_SL!$A:$D,2,0)</f>
        <v>Giò lụa cây 250g</v>
      </c>
      <c r="N3839" s="21" t="str">
        <f t="shared" ref="N3839:N3902" si="380">IF($B3839&lt;&gt;"","K-C6","")</f>
        <v>K-C6</v>
      </c>
      <c r="Q3839" s="21" t="str">
        <f>VLOOKUP(K3839,TONG_SL!$A:$D,3,0)</f>
        <v>Túi</v>
      </c>
      <c r="R3839" s="106">
        <v>4</v>
      </c>
      <c r="S3839" s="220"/>
      <c r="T3839" s="220">
        <f>VLOOKUP(VLOOKUP(G3839,Ma_KH!$A:$R,18,0)&amp;K3839,Gia_MB!$A:$F,6,0)</f>
        <v>49500</v>
      </c>
      <c r="U3839" s="254">
        <f t="shared" si="376"/>
        <v>198000</v>
      </c>
      <c r="V3839" s="220"/>
      <c r="W3839" s="222">
        <f t="shared" si="377"/>
        <v>0</v>
      </c>
      <c r="X3839" s="223" t="str">
        <f t="shared" si="378"/>
        <v>8</v>
      </c>
      <c r="Y3839" s="220"/>
      <c r="Z3839" s="254">
        <f t="shared" si="379"/>
        <v>15840</v>
      </c>
      <c r="AA3839" s="5">
        <f>VLOOKUP(G3839,Ma_KH!$A:$R,14,0)</f>
        <v>60</v>
      </c>
    </row>
    <row r="3840" spans="1:27" hidden="1" x14ac:dyDescent="0.25">
      <c r="A3840" s="234">
        <v>45999</v>
      </c>
      <c r="B3840" s="235">
        <v>4180146384</v>
      </c>
      <c r="C3840" s="236" t="s">
        <v>7767</v>
      </c>
      <c r="D3840" s="237">
        <v>45999</v>
      </c>
      <c r="E3840" s="238"/>
      <c r="F3840" s="236"/>
      <c r="G3840" s="32" t="s">
        <v>7883</v>
      </c>
      <c r="H3840" s="238"/>
      <c r="I3840" s="235" t="s">
        <v>8433</v>
      </c>
      <c r="J3840" s="240" t="s">
        <v>1771</v>
      </c>
      <c r="K3840" s="333" t="s">
        <v>7187</v>
      </c>
      <c r="L3840" s="21" t="str">
        <f>VLOOKUP($K3840,TONG_SL!$A:$D,2,0)</f>
        <v>Chân giò heo muối 300g</v>
      </c>
      <c r="N3840" s="21" t="str">
        <f t="shared" si="380"/>
        <v>K-C6</v>
      </c>
      <c r="Q3840" s="21" t="str">
        <f>VLOOKUP(K3840,TONG_SL!$A:$D,3,0)</f>
        <v>Túi</v>
      </c>
      <c r="R3840" s="106">
        <v>6</v>
      </c>
      <c r="S3840" s="220"/>
      <c r="T3840" s="220">
        <f>VLOOKUP(VLOOKUP(G3840,Ma_KH!$A:$R,18,0)&amp;K3840,Gia_MB!$A:$F,6,0)</f>
        <v>73431</v>
      </c>
      <c r="U3840" s="254">
        <f t="shared" si="376"/>
        <v>440586</v>
      </c>
      <c r="V3840" s="220"/>
      <c r="W3840" s="222">
        <f t="shared" si="377"/>
        <v>0</v>
      </c>
      <c r="X3840" s="223" t="str">
        <f t="shared" si="378"/>
        <v>8</v>
      </c>
      <c r="Y3840" s="220"/>
      <c r="Z3840" s="254">
        <f t="shared" si="379"/>
        <v>35246.879999999997</v>
      </c>
      <c r="AA3840" s="5">
        <f>VLOOKUP(G3840,Ma_KH!$A:$R,14,0)</f>
        <v>60</v>
      </c>
    </row>
    <row r="3841" spans="1:27" hidden="1" x14ac:dyDescent="0.25">
      <c r="A3841" s="234">
        <v>45999</v>
      </c>
      <c r="B3841" s="235">
        <v>4180146384</v>
      </c>
      <c r="C3841" s="236" t="s">
        <v>7767</v>
      </c>
      <c r="D3841" s="237">
        <v>45999</v>
      </c>
      <c r="E3841" s="238"/>
      <c r="F3841" s="236"/>
      <c r="G3841" s="32" t="s">
        <v>7883</v>
      </c>
      <c r="H3841" s="238"/>
      <c r="I3841" s="235" t="s">
        <v>8433</v>
      </c>
      <c r="J3841" s="240" t="s">
        <v>1771</v>
      </c>
      <c r="K3841" s="333" t="s">
        <v>30</v>
      </c>
      <c r="L3841" s="21" t="str">
        <f>VLOOKUP($K3841,TONG_SL!$A:$D,2,0)</f>
        <v>Gà muối 500g</v>
      </c>
      <c r="N3841" s="21" t="str">
        <f t="shared" si="380"/>
        <v>K-C6</v>
      </c>
      <c r="Q3841" s="21" t="str">
        <f>VLOOKUP(K3841,TONG_SL!$A:$D,3,0)</f>
        <v>Túi</v>
      </c>
      <c r="R3841" s="106">
        <v>10</v>
      </c>
      <c r="S3841" s="220"/>
      <c r="T3841" s="220">
        <f>VLOOKUP(VLOOKUP(G3841,Ma_KH!$A:$R,18,0)&amp;K3841,Gia_MB!$A:$F,6,0)</f>
        <v>111058</v>
      </c>
      <c r="U3841" s="254">
        <f t="shared" si="376"/>
        <v>1110580</v>
      </c>
      <c r="V3841" s="220"/>
      <c r="W3841" s="222">
        <f t="shared" si="377"/>
        <v>0</v>
      </c>
      <c r="X3841" s="223" t="str">
        <f t="shared" si="378"/>
        <v>8</v>
      </c>
      <c r="Y3841" s="220"/>
      <c r="Z3841" s="254">
        <f t="shared" si="379"/>
        <v>88846.400000000009</v>
      </c>
      <c r="AA3841" s="5">
        <f>VLOOKUP(G3841,Ma_KH!$A:$R,14,0)</f>
        <v>60</v>
      </c>
    </row>
    <row r="3842" spans="1:27" hidden="1" x14ac:dyDescent="0.25">
      <c r="A3842" s="234">
        <v>45999</v>
      </c>
      <c r="B3842" s="235">
        <v>4180146384</v>
      </c>
      <c r="C3842" s="236" t="s">
        <v>7767</v>
      </c>
      <c r="D3842" s="237">
        <v>45999</v>
      </c>
      <c r="E3842" s="238"/>
      <c r="F3842" s="236"/>
      <c r="G3842" s="32" t="s">
        <v>7883</v>
      </c>
      <c r="H3842" s="238"/>
      <c r="I3842" s="235" t="s">
        <v>8433</v>
      </c>
      <c r="J3842" s="240" t="s">
        <v>1771</v>
      </c>
      <c r="K3842" s="333" t="s">
        <v>32</v>
      </c>
      <c r="L3842" s="21" t="str">
        <f>VLOOKUP($K3842,TONG_SL!$A:$D,2,0)</f>
        <v>Giò Tai Lưỡi Xào 250g</v>
      </c>
      <c r="N3842" s="21" t="str">
        <f t="shared" si="380"/>
        <v>K-C6</v>
      </c>
      <c r="Q3842" s="21" t="str">
        <f>VLOOKUP(K3842,TONG_SL!$A:$D,3,0)</f>
        <v>Túi</v>
      </c>
      <c r="R3842" s="106">
        <v>6</v>
      </c>
      <c r="S3842" s="220"/>
      <c r="T3842" s="220">
        <f>VLOOKUP(VLOOKUP(G3842,Ma_KH!$A:$R,18,0)&amp;K3842,Gia_MB!$A:$F,6,0)</f>
        <v>50182</v>
      </c>
      <c r="U3842" s="254">
        <f t="shared" si="376"/>
        <v>301092</v>
      </c>
      <c r="V3842" s="220"/>
      <c r="W3842" s="222">
        <f t="shared" si="377"/>
        <v>0</v>
      </c>
      <c r="X3842" s="223" t="str">
        <f t="shared" si="378"/>
        <v>8</v>
      </c>
      <c r="Y3842" s="220"/>
      <c r="Z3842" s="254">
        <f t="shared" si="379"/>
        <v>24087.360000000001</v>
      </c>
      <c r="AA3842" s="5">
        <f>VLOOKUP(G3842,Ma_KH!$A:$R,14,0)</f>
        <v>60</v>
      </c>
    </row>
    <row r="3843" spans="1:27" hidden="1" x14ac:dyDescent="0.25">
      <c r="A3843" s="234">
        <v>45994</v>
      </c>
      <c r="B3843" s="235">
        <v>4180786088</v>
      </c>
      <c r="C3843" s="236" t="s">
        <v>7767</v>
      </c>
      <c r="D3843" s="237">
        <v>45999</v>
      </c>
      <c r="E3843" s="238"/>
      <c r="F3843" s="236"/>
      <c r="G3843" s="32" t="s">
        <v>7883</v>
      </c>
      <c r="H3843" s="238"/>
      <c r="I3843" s="235" t="s">
        <v>8434</v>
      </c>
      <c r="J3843" s="240" t="s">
        <v>1771</v>
      </c>
      <c r="K3843" s="333" t="s">
        <v>7187</v>
      </c>
      <c r="L3843" s="21" t="str">
        <f>VLOOKUP($K3843,TONG_SL!$A:$D,2,0)</f>
        <v>Chân giò heo muối 300g</v>
      </c>
      <c r="N3843" s="21" t="str">
        <f t="shared" si="380"/>
        <v>K-C6</v>
      </c>
      <c r="Q3843" s="21" t="str">
        <f>VLOOKUP(K3843,TONG_SL!$A:$D,3,0)</f>
        <v>Túi</v>
      </c>
      <c r="R3843" s="106">
        <v>6</v>
      </c>
      <c r="S3843" s="220"/>
      <c r="T3843" s="220">
        <f>VLOOKUP(VLOOKUP(G3843,Ma_KH!$A:$R,18,0)&amp;K3843,Gia_MB!$A:$F,6,0)</f>
        <v>73431</v>
      </c>
      <c r="U3843" s="254">
        <f t="shared" si="376"/>
        <v>440586</v>
      </c>
      <c r="V3843" s="220"/>
      <c r="W3843" s="222">
        <f t="shared" si="377"/>
        <v>0</v>
      </c>
      <c r="X3843" s="223" t="str">
        <f t="shared" si="378"/>
        <v>8</v>
      </c>
      <c r="Y3843" s="220"/>
      <c r="Z3843" s="254">
        <f t="shared" si="379"/>
        <v>35246.879999999997</v>
      </c>
      <c r="AA3843" s="5">
        <f>VLOOKUP(G3843,Ma_KH!$A:$R,14,0)</f>
        <v>60</v>
      </c>
    </row>
    <row r="3844" spans="1:27" hidden="1" x14ac:dyDescent="0.25">
      <c r="A3844" s="234">
        <v>45994</v>
      </c>
      <c r="B3844" s="235">
        <v>4180786088</v>
      </c>
      <c r="C3844" s="236" t="s">
        <v>7767</v>
      </c>
      <c r="D3844" s="237">
        <v>45999</v>
      </c>
      <c r="E3844" s="238"/>
      <c r="F3844" s="236"/>
      <c r="G3844" s="32" t="s">
        <v>7883</v>
      </c>
      <c r="H3844" s="238"/>
      <c r="I3844" s="235" t="s">
        <v>8434</v>
      </c>
      <c r="J3844" s="240" t="s">
        <v>1771</v>
      </c>
      <c r="K3844" s="333" t="s">
        <v>48</v>
      </c>
      <c r="L3844" s="21" t="str">
        <f>VLOOKUP($K3844,TONG_SL!$A:$D,2,0)</f>
        <v>Mọc Nấm Hương 250g</v>
      </c>
      <c r="N3844" s="21" t="str">
        <f t="shared" si="380"/>
        <v>K-C6</v>
      </c>
      <c r="Q3844" s="21" t="str">
        <f>VLOOKUP(K3844,TONG_SL!$A:$D,3,0)</f>
        <v>Túi</v>
      </c>
      <c r="R3844" s="106">
        <v>2</v>
      </c>
      <c r="S3844" s="220"/>
      <c r="T3844" s="220">
        <f>VLOOKUP(VLOOKUP(G3844,Ma_KH!$A:$R,18,0)&amp;K3844,Gia_MB!$A:$F,6,0)</f>
        <v>46000</v>
      </c>
      <c r="U3844" s="254">
        <f t="shared" si="376"/>
        <v>92000</v>
      </c>
      <c r="V3844" s="220"/>
      <c r="W3844" s="222">
        <f t="shared" si="377"/>
        <v>0</v>
      </c>
      <c r="X3844" s="223" t="str">
        <f t="shared" si="378"/>
        <v>8</v>
      </c>
      <c r="Y3844" s="220"/>
      <c r="Z3844" s="254">
        <f t="shared" si="379"/>
        <v>7360</v>
      </c>
      <c r="AA3844" s="5">
        <f>VLOOKUP(G3844,Ma_KH!$A:$R,14,0)</f>
        <v>60</v>
      </c>
    </row>
    <row r="3845" spans="1:27" hidden="1" x14ac:dyDescent="0.25">
      <c r="A3845" s="234">
        <v>45994</v>
      </c>
      <c r="B3845" s="235">
        <v>4180786088</v>
      </c>
      <c r="C3845" s="236" t="s">
        <v>7767</v>
      </c>
      <c r="D3845" s="237">
        <v>45999</v>
      </c>
      <c r="E3845" s="238"/>
      <c r="F3845" s="236"/>
      <c r="G3845" s="32" t="s">
        <v>7883</v>
      </c>
      <c r="H3845" s="238"/>
      <c r="I3845" s="235" t="s">
        <v>8434</v>
      </c>
      <c r="J3845" s="240" t="s">
        <v>1771</v>
      </c>
      <c r="K3845" s="333" t="s">
        <v>7153</v>
      </c>
      <c r="L3845" s="21" t="str">
        <f>VLOOKUP($K3845,TONG_SL!$A:$D,2,0)</f>
        <v>Tai heo muối 200g</v>
      </c>
      <c r="N3845" s="21" t="str">
        <f t="shared" si="380"/>
        <v>K-C6</v>
      </c>
      <c r="Q3845" s="21" t="str">
        <f>VLOOKUP(K3845,TONG_SL!$A:$D,3,0)</f>
        <v>Túi</v>
      </c>
      <c r="R3845" s="106">
        <v>6</v>
      </c>
      <c r="S3845" s="220"/>
      <c r="T3845" s="220">
        <f>VLOOKUP(VLOOKUP(G3845,Ma_KH!$A:$R,18,0)&amp;K3845,Gia_MB!$A:$F,6,0)</f>
        <v>55595</v>
      </c>
      <c r="U3845" s="254">
        <f t="shared" si="376"/>
        <v>333570</v>
      </c>
      <c r="V3845" s="220"/>
      <c r="W3845" s="222">
        <f t="shared" si="377"/>
        <v>0</v>
      </c>
      <c r="X3845" s="223" t="str">
        <f t="shared" si="378"/>
        <v>8</v>
      </c>
      <c r="Y3845" s="220"/>
      <c r="Z3845" s="254">
        <f t="shared" si="379"/>
        <v>26685.600000000002</v>
      </c>
      <c r="AA3845" s="5">
        <f>VLOOKUP(G3845,Ma_KH!$A:$R,14,0)</f>
        <v>60</v>
      </c>
    </row>
    <row r="3846" spans="1:27" hidden="1" x14ac:dyDescent="0.25">
      <c r="A3846" s="234">
        <v>45994</v>
      </c>
      <c r="B3846" s="235">
        <v>4180786088</v>
      </c>
      <c r="C3846" s="236" t="s">
        <v>7767</v>
      </c>
      <c r="D3846" s="237">
        <v>45999</v>
      </c>
      <c r="E3846" s="238"/>
      <c r="F3846" s="236"/>
      <c r="G3846" s="32" t="s">
        <v>7883</v>
      </c>
      <c r="H3846" s="238"/>
      <c r="I3846" s="235" t="s">
        <v>8434</v>
      </c>
      <c r="J3846" s="240" t="s">
        <v>1771</v>
      </c>
      <c r="K3846" s="333" t="s">
        <v>32</v>
      </c>
      <c r="L3846" s="21" t="str">
        <f>VLOOKUP($K3846,TONG_SL!$A:$D,2,0)</f>
        <v>Giò Tai Lưỡi Xào 250g</v>
      </c>
      <c r="N3846" s="21" t="str">
        <f t="shared" si="380"/>
        <v>K-C6</v>
      </c>
      <c r="Q3846" s="21" t="str">
        <f>VLOOKUP(K3846,TONG_SL!$A:$D,3,0)</f>
        <v>Túi</v>
      </c>
      <c r="R3846" s="106">
        <v>8</v>
      </c>
      <c r="S3846" s="220"/>
      <c r="T3846" s="220">
        <f>VLOOKUP(VLOOKUP(G3846,Ma_KH!$A:$R,18,0)&amp;K3846,Gia_MB!$A:$F,6,0)</f>
        <v>50182</v>
      </c>
      <c r="U3846" s="254">
        <f t="shared" si="376"/>
        <v>401456</v>
      </c>
      <c r="V3846" s="220"/>
      <c r="W3846" s="222">
        <f t="shared" si="377"/>
        <v>0</v>
      </c>
      <c r="X3846" s="223" t="str">
        <f t="shared" si="378"/>
        <v>8</v>
      </c>
      <c r="Y3846" s="220"/>
      <c r="Z3846" s="254">
        <f t="shared" si="379"/>
        <v>32116.48</v>
      </c>
      <c r="AA3846" s="5">
        <f>VLOOKUP(G3846,Ma_KH!$A:$R,14,0)</f>
        <v>60</v>
      </c>
    </row>
    <row r="3847" spans="1:27" hidden="1" x14ac:dyDescent="0.25">
      <c r="A3847" s="234">
        <v>45994</v>
      </c>
      <c r="B3847" s="235">
        <v>4180786088</v>
      </c>
      <c r="C3847" s="236" t="s">
        <v>7767</v>
      </c>
      <c r="D3847" s="237">
        <v>45999</v>
      </c>
      <c r="E3847" s="238"/>
      <c r="F3847" s="236"/>
      <c r="G3847" s="32" t="s">
        <v>7883</v>
      </c>
      <c r="H3847" s="238"/>
      <c r="I3847" s="235" t="s">
        <v>8434</v>
      </c>
      <c r="J3847" s="240" t="s">
        <v>1771</v>
      </c>
      <c r="K3847" s="333" t="s">
        <v>30</v>
      </c>
      <c r="L3847" s="21" t="str">
        <f>VLOOKUP($K3847,TONG_SL!$A:$D,2,0)</f>
        <v>Gà muối 500g</v>
      </c>
      <c r="N3847" s="21" t="str">
        <f t="shared" si="380"/>
        <v>K-C6</v>
      </c>
      <c r="Q3847" s="21" t="str">
        <f>VLOOKUP(K3847,TONG_SL!$A:$D,3,0)</f>
        <v>Túi</v>
      </c>
      <c r="R3847" s="106">
        <v>6</v>
      </c>
      <c r="S3847" s="220"/>
      <c r="T3847" s="220">
        <f>VLOOKUP(VLOOKUP(G3847,Ma_KH!$A:$R,18,0)&amp;K3847,Gia_MB!$A:$F,6,0)</f>
        <v>111058</v>
      </c>
      <c r="U3847" s="254">
        <f t="shared" si="376"/>
        <v>666348</v>
      </c>
      <c r="V3847" s="220"/>
      <c r="W3847" s="222">
        <f t="shared" si="377"/>
        <v>0</v>
      </c>
      <c r="X3847" s="223" t="str">
        <f t="shared" si="378"/>
        <v>8</v>
      </c>
      <c r="Y3847" s="220"/>
      <c r="Z3847" s="254">
        <f t="shared" si="379"/>
        <v>53307.840000000004</v>
      </c>
      <c r="AA3847" s="5">
        <f>VLOOKUP(G3847,Ma_KH!$A:$R,14,0)</f>
        <v>60</v>
      </c>
    </row>
    <row r="3848" spans="1:27" hidden="1" x14ac:dyDescent="0.25">
      <c r="A3848" s="234">
        <v>45999</v>
      </c>
      <c r="B3848" s="235">
        <v>4181059491</v>
      </c>
      <c r="C3848" s="236" t="s">
        <v>7767</v>
      </c>
      <c r="D3848" s="237">
        <v>45999</v>
      </c>
      <c r="E3848" s="238"/>
      <c r="F3848" s="236"/>
      <c r="G3848" s="32" t="s">
        <v>8182</v>
      </c>
      <c r="H3848" s="238"/>
      <c r="I3848" s="235" t="s">
        <v>8435</v>
      </c>
      <c r="J3848" s="240" t="s">
        <v>1771</v>
      </c>
      <c r="K3848" s="333" t="s">
        <v>30</v>
      </c>
      <c r="L3848" s="21" t="str">
        <f>VLOOKUP($K3848,TONG_SL!$A:$D,2,0)</f>
        <v>Gà muối 500g</v>
      </c>
      <c r="N3848" s="21" t="str">
        <f t="shared" si="380"/>
        <v>K-C6</v>
      </c>
      <c r="Q3848" s="21" t="str">
        <f>VLOOKUP(K3848,TONG_SL!$A:$D,3,0)</f>
        <v>Túi</v>
      </c>
      <c r="R3848" s="106">
        <v>10</v>
      </c>
      <c r="S3848" s="220"/>
      <c r="T3848" s="220">
        <f>VLOOKUP(VLOOKUP(G3848,Ma_KH!$A:$R,18,0)&amp;K3848,Gia_MB!$A:$F,6,0)</f>
        <v>111058</v>
      </c>
      <c r="U3848" s="254">
        <f t="shared" si="376"/>
        <v>1110580</v>
      </c>
      <c r="V3848" s="220"/>
      <c r="W3848" s="222">
        <f t="shared" si="377"/>
        <v>0</v>
      </c>
      <c r="X3848" s="223" t="str">
        <f t="shared" si="378"/>
        <v>8</v>
      </c>
      <c r="Y3848" s="220"/>
      <c r="Z3848" s="254">
        <f t="shared" si="379"/>
        <v>88846.400000000009</v>
      </c>
      <c r="AA3848" s="5">
        <f>VLOOKUP(G3848,Ma_KH!$A:$R,14,0)</f>
        <v>60</v>
      </c>
    </row>
    <row r="3849" spans="1:27" hidden="1" x14ac:dyDescent="0.25">
      <c r="A3849" s="234">
        <v>45999</v>
      </c>
      <c r="B3849" s="235">
        <v>4181059491</v>
      </c>
      <c r="C3849" s="236" t="s">
        <v>7767</v>
      </c>
      <c r="D3849" s="237">
        <v>45999</v>
      </c>
      <c r="E3849" s="238"/>
      <c r="F3849" s="236"/>
      <c r="G3849" s="32" t="s">
        <v>8182</v>
      </c>
      <c r="H3849" s="238"/>
      <c r="I3849" s="235" t="s">
        <v>8435</v>
      </c>
      <c r="J3849" s="240" t="s">
        <v>1771</v>
      </c>
      <c r="K3849" s="333" t="s">
        <v>32</v>
      </c>
      <c r="L3849" s="21" t="str">
        <f>VLOOKUP($K3849,TONG_SL!$A:$D,2,0)</f>
        <v>Giò Tai Lưỡi Xào 250g</v>
      </c>
      <c r="N3849" s="21" t="str">
        <f t="shared" si="380"/>
        <v>K-C6</v>
      </c>
      <c r="Q3849" s="21" t="str">
        <f>VLOOKUP(K3849,TONG_SL!$A:$D,3,0)</f>
        <v>Túi</v>
      </c>
      <c r="R3849" s="106">
        <v>5</v>
      </c>
      <c r="S3849" s="220"/>
      <c r="T3849" s="220">
        <f>VLOOKUP(VLOOKUP(G3849,Ma_KH!$A:$R,18,0)&amp;K3849,Gia_MB!$A:$F,6,0)</f>
        <v>50182</v>
      </c>
      <c r="U3849" s="254">
        <f t="shared" si="376"/>
        <v>250910</v>
      </c>
      <c r="V3849" s="220"/>
      <c r="W3849" s="222">
        <f t="shared" si="377"/>
        <v>0</v>
      </c>
      <c r="X3849" s="223" t="str">
        <f t="shared" si="378"/>
        <v>8</v>
      </c>
      <c r="Y3849" s="220"/>
      <c r="Z3849" s="254">
        <f t="shared" si="379"/>
        <v>20072.8</v>
      </c>
      <c r="AA3849" s="5">
        <f>VLOOKUP(G3849,Ma_KH!$A:$R,14,0)</f>
        <v>60</v>
      </c>
    </row>
    <row r="3850" spans="1:27" hidden="1" x14ac:dyDescent="0.25">
      <c r="A3850" s="234">
        <v>45999</v>
      </c>
      <c r="B3850" s="235">
        <v>4181059491</v>
      </c>
      <c r="C3850" s="236" t="s">
        <v>7767</v>
      </c>
      <c r="D3850" s="237">
        <v>45999</v>
      </c>
      <c r="E3850" s="238"/>
      <c r="F3850" s="236"/>
      <c r="G3850" s="32" t="s">
        <v>8182</v>
      </c>
      <c r="H3850" s="238"/>
      <c r="I3850" s="235" t="s">
        <v>8435</v>
      </c>
      <c r="J3850" s="240" t="s">
        <v>1771</v>
      </c>
      <c r="K3850" s="333" t="s">
        <v>7187</v>
      </c>
      <c r="L3850" s="21" t="str">
        <f>VLOOKUP($K3850,TONG_SL!$A:$D,2,0)</f>
        <v>Chân giò heo muối 300g</v>
      </c>
      <c r="N3850" s="21" t="str">
        <f t="shared" si="380"/>
        <v>K-C6</v>
      </c>
      <c r="Q3850" s="21" t="str">
        <f>VLOOKUP(K3850,TONG_SL!$A:$D,3,0)</f>
        <v>Túi</v>
      </c>
      <c r="R3850" s="106">
        <v>6</v>
      </c>
      <c r="S3850" s="220"/>
      <c r="T3850" s="220">
        <f>VLOOKUP(VLOOKUP(G3850,Ma_KH!$A:$R,18,0)&amp;K3850,Gia_MB!$A:$F,6,0)</f>
        <v>73431</v>
      </c>
      <c r="U3850" s="254">
        <f t="shared" si="376"/>
        <v>440586</v>
      </c>
      <c r="V3850" s="220"/>
      <c r="W3850" s="222">
        <f t="shared" si="377"/>
        <v>0</v>
      </c>
      <c r="X3850" s="223" t="str">
        <f t="shared" si="378"/>
        <v>8</v>
      </c>
      <c r="Y3850" s="220"/>
      <c r="Z3850" s="254">
        <f t="shared" si="379"/>
        <v>35246.879999999997</v>
      </c>
      <c r="AA3850" s="5">
        <f>VLOOKUP(G3850,Ma_KH!$A:$R,14,0)</f>
        <v>60</v>
      </c>
    </row>
    <row r="3851" spans="1:27" hidden="1" x14ac:dyDescent="0.25">
      <c r="A3851" s="234">
        <v>45999</v>
      </c>
      <c r="B3851" s="235">
        <v>4181059491</v>
      </c>
      <c r="C3851" s="236" t="s">
        <v>7767</v>
      </c>
      <c r="D3851" s="237">
        <v>45999</v>
      </c>
      <c r="E3851" s="238"/>
      <c r="F3851" s="236"/>
      <c r="G3851" s="32" t="s">
        <v>8182</v>
      </c>
      <c r="H3851" s="238"/>
      <c r="I3851" s="235" t="s">
        <v>8435</v>
      </c>
      <c r="J3851" s="240" t="s">
        <v>1771</v>
      </c>
      <c r="K3851" s="333" t="s">
        <v>7821</v>
      </c>
      <c r="L3851" s="21" t="str">
        <f>VLOOKUP($K3851,TONG_SL!$A:$D,2,0)</f>
        <v>Giò sụn gà 250g</v>
      </c>
      <c r="N3851" s="21" t="str">
        <f t="shared" si="380"/>
        <v>K-C6</v>
      </c>
      <c r="Q3851" s="21" t="str">
        <f>VLOOKUP(K3851,TONG_SL!$A:$D,3,0)</f>
        <v>Túi</v>
      </c>
      <c r="R3851" s="106">
        <v>5</v>
      </c>
      <c r="S3851" s="220"/>
      <c r="T3851" s="220">
        <f>VLOOKUP(VLOOKUP(G3851,Ma_KH!$A:$R,18,0)&amp;K3851,Gia_MB!$A:$F,6,0)</f>
        <v>50400</v>
      </c>
      <c r="U3851" s="254">
        <f t="shared" si="376"/>
        <v>252000</v>
      </c>
      <c r="V3851" s="220"/>
      <c r="W3851" s="222">
        <f t="shared" si="377"/>
        <v>0</v>
      </c>
      <c r="X3851" s="223" t="str">
        <f t="shared" si="378"/>
        <v>8</v>
      </c>
      <c r="Y3851" s="220"/>
      <c r="Z3851" s="254">
        <f t="shared" si="379"/>
        <v>20160</v>
      </c>
      <c r="AA3851" s="5">
        <f>VLOOKUP(G3851,Ma_KH!$A:$R,14,0)</f>
        <v>60</v>
      </c>
    </row>
    <row r="3852" spans="1:27" hidden="1" x14ac:dyDescent="0.25">
      <c r="A3852" s="234">
        <v>45999</v>
      </c>
      <c r="B3852" s="235">
        <v>4181059491</v>
      </c>
      <c r="C3852" s="236" t="s">
        <v>7767</v>
      </c>
      <c r="D3852" s="237">
        <v>45999</v>
      </c>
      <c r="E3852" s="238"/>
      <c r="F3852" s="236"/>
      <c r="G3852" s="32" t="s">
        <v>8182</v>
      </c>
      <c r="H3852" s="238"/>
      <c r="I3852" s="235" t="s">
        <v>8435</v>
      </c>
      <c r="J3852" s="240" t="s">
        <v>1771</v>
      </c>
      <c r="K3852" s="333" t="s">
        <v>7154</v>
      </c>
      <c r="L3852" s="21" t="str">
        <f>VLOOKUP($K3852,TONG_SL!$A:$D,2,0)</f>
        <v>Chả cốm 300g</v>
      </c>
      <c r="N3852" s="21" t="str">
        <f t="shared" si="380"/>
        <v>K-C6</v>
      </c>
      <c r="Q3852" s="21" t="str">
        <f>VLOOKUP(K3852,TONG_SL!$A:$D,3,0)</f>
        <v>Túi</v>
      </c>
      <c r="R3852" s="106">
        <v>6</v>
      </c>
      <c r="S3852" s="220"/>
      <c r="T3852" s="220">
        <f>VLOOKUP(VLOOKUP(G3852,Ma_KH!$A:$R,18,0)&amp;K3852,Gia_MB!$A:$F,6,0)</f>
        <v>74250</v>
      </c>
      <c r="U3852" s="254">
        <f t="shared" si="376"/>
        <v>445500</v>
      </c>
      <c r="V3852" s="220"/>
      <c r="W3852" s="222">
        <f t="shared" si="377"/>
        <v>0</v>
      </c>
      <c r="X3852" s="223" t="str">
        <f t="shared" si="378"/>
        <v>8</v>
      </c>
      <c r="Y3852" s="220"/>
      <c r="Z3852" s="254">
        <f t="shared" si="379"/>
        <v>35640</v>
      </c>
      <c r="AA3852" s="5">
        <f>VLOOKUP(G3852,Ma_KH!$A:$R,14,0)</f>
        <v>60</v>
      </c>
    </row>
    <row r="3853" spans="1:27" hidden="1" x14ac:dyDescent="0.25">
      <c r="A3853" s="234">
        <v>45995</v>
      </c>
      <c r="B3853" s="235">
        <v>4180846993</v>
      </c>
      <c r="C3853" s="236" t="s">
        <v>7767</v>
      </c>
      <c r="D3853" s="237">
        <v>45999</v>
      </c>
      <c r="E3853" s="238"/>
      <c r="F3853" s="236"/>
      <c r="G3853" s="32" t="s">
        <v>208</v>
      </c>
      <c r="H3853" s="238"/>
      <c r="I3853" s="235">
        <v>4180846993</v>
      </c>
      <c r="J3853" s="240" t="s">
        <v>1784</v>
      </c>
      <c r="K3853" s="333" t="s">
        <v>46</v>
      </c>
      <c r="L3853" s="21" t="str">
        <f>VLOOKUP($K3853,TONG_SL!$A:$D,2,0)</f>
        <v>Giò sụn gà 250g</v>
      </c>
      <c r="N3853" s="21" t="str">
        <f t="shared" si="380"/>
        <v>K-C6</v>
      </c>
      <c r="Q3853" s="21" t="str">
        <f>VLOOKUP(K3853,TONG_SL!$A:$D,3,0)</f>
        <v>Túi</v>
      </c>
      <c r="R3853" s="1">
        <v>5</v>
      </c>
      <c r="S3853" s="220"/>
      <c r="T3853" s="220">
        <f>VLOOKUP(VLOOKUP(G3853,Ma_KH!$A:$R,18,0)&amp;K3853,Gia_MB!$A:$F,6,0)</f>
        <v>50400</v>
      </c>
      <c r="U3853" s="254">
        <f t="shared" si="376"/>
        <v>252000</v>
      </c>
      <c r="V3853" s="220"/>
      <c r="W3853" s="222">
        <f t="shared" si="377"/>
        <v>0</v>
      </c>
      <c r="X3853" s="223" t="str">
        <f t="shared" si="378"/>
        <v>8</v>
      </c>
      <c r="Y3853" s="220"/>
      <c r="Z3853" s="254">
        <f t="shared" si="379"/>
        <v>20160</v>
      </c>
      <c r="AA3853" s="5">
        <f>VLOOKUP(G3853,Ma_KH!$A:$R,14,0)</f>
        <v>60</v>
      </c>
    </row>
    <row r="3854" spans="1:27" hidden="1" x14ac:dyDescent="0.25">
      <c r="A3854" s="234">
        <v>45995</v>
      </c>
      <c r="B3854" s="235">
        <v>4180846993</v>
      </c>
      <c r="C3854" s="236" t="s">
        <v>7767</v>
      </c>
      <c r="D3854" s="237">
        <v>45999</v>
      </c>
      <c r="E3854" s="238"/>
      <c r="F3854" s="236"/>
      <c r="G3854" s="32" t="s">
        <v>208</v>
      </c>
      <c r="H3854" s="238"/>
      <c r="I3854" s="235">
        <v>4180846993</v>
      </c>
      <c r="J3854" s="240" t="s">
        <v>1784</v>
      </c>
      <c r="K3854" s="333" t="s">
        <v>48</v>
      </c>
      <c r="L3854" s="21" t="str">
        <f>VLOOKUP($K3854,TONG_SL!$A:$D,2,0)</f>
        <v>Mọc Nấm Hương 250g</v>
      </c>
      <c r="N3854" s="21" t="str">
        <f t="shared" si="380"/>
        <v>K-C6</v>
      </c>
      <c r="Q3854" s="21" t="str">
        <f>VLOOKUP(K3854,TONG_SL!$A:$D,3,0)</f>
        <v>Túi</v>
      </c>
      <c r="R3854" s="1">
        <v>5</v>
      </c>
      <c r="S3854" s="220"/>
      <c r="T3854" s="220">
        <f>VLOOKUP(VLOOKUP(G3854,Ma_KH!$A:$R,18,0)&amp;K3854,Gia_MB!$A:$F,6,0)</f>
        <v>46000</v>
      </c>
      <c r="U3854" s="254">
        <f t="shared" si="376"/>
        <v>230000</v>
      </c>
      <c r="V3854" s="220"/>
      <c r="W3854" s="222">
        <f t="shared" si="377"/>
        <v>0</v>
      </c>
      <c r="X3854" s="223" t="str">
        <f t="shared" si="378"/>
        <v>8</v>
      </c>
      <c r="Y3854" s="220"/>
      <c r="Z3854" s="254">
        <f t="shared" si="379"/>
        <v>18400</v>
      </c>
      <c r="AA3854" s="5">
        <f>VLOOKUP(G3854,Ma_KH!$A:$R,14,0)</f>
        <v>60</v>
      </c>
    </row>
    <row r="3855" spans="1:27" hidden="1" x14ac:dyDescent="0.25">
      <c r="A3855" s="234">
        <v>45995</v>
      </c>
      <c r="B3855" s="235">
        <v>4180846993</v>
      </c>
      <c r="C3855" s="236" t="s">
        <v>7767</v>
      </c>
      <c r="D3855" s="237">
        <v>45999</v>
      </c>
      <c r="E3855" s="238"/>
      <c r="F3855" s="236"/>
      <c r="G3855" s="32" t="s">
        <v>208</v>
      </c>
      <c r="H3855" s="238"/>
      <c r="I3855" s="235">
        <v>4180846993</v>
      </c>
      <c r="J3855" s="240" t="s">
        <v>1784</v>
      </c>
      <c r="K3855" s="333" t="s">
        <v>27</v>
      </c>
      <c r="L3855" s="21" t="str">
        <f>VLOOKUP($K3855,TONG_SL!$A:$D,2,0)</f>
        <v>Chân giò heo muối 300g</v>
      </c>
      <c r="N3855" s="21" t="str">
        <f t="shared" si="380"/>
        <v>K-C6</v>
      </c>
      <c r="Q3855" s="21" t="str">
        <f>VLOOKUP(K3855,TONG_SL!$A:$D,3,0)</f>
        <v>Túi</v>
      </c>
      <c r="R3855" s="1">
        <v>5</v>
      </c>
      <c r="S3855" s="220"/>
      <c r="T3855" s="220">
        <f>VLOOKUP(VLOOKUP(G3855,Ma_KH!$A:$R,18,0)&amp;K3855,Gia_MB!$A:$F,6,0)</f>
        <v>73431</v>
      </c>
      <c r="U3855" s="254">
        <f t="shared" si="376"/>
        <v>367155</v>
      </c>
      <c r="V3855" s="220"/>
      <c r="W3855" s="222">
        <f t="shared" si="377"/>
        <v>0</v>
      </c>
      <c r="X3855" s="223" t="str">
        <f t="shared" si="378"/>
        <v>8</v>
      </c>
      <c r="Y3855" s="220"/>
      <c r="Z3855" s="254">
        <f t="shared" si="379"/>
        <v>29372.400000000001</v>
      </c>
      <c r="AA3855" s="5">
        <f>VLOOKUP(G3855,Ma_KH!$A:$R,14,0)</f>
        <v>60</v>
      </c>
    </row>
    <row r="3856" spans="1:27" hidden="1" x14ac:dyDescent="0.25">
      <c r="A3856" s="234">
        <v>45995</v>
      </c>
      <c r="B3856" s="235">
        <v>4180846993</v>
      </c>
      <c r="C3856" s="236" t="s">
        <v>7767</v>
      </c>
      <c r="D3856" s="237">
        <v>45999</v>
      </c>
      <c r="E3856" s="238"/>
      <c r="F3856" s="236"/>
      <c r="G3856" s="32" t="s">
        <v>208</v>
      </c>
      <c r="H3856" s="238"/>
      <c r="I3856" s="235">
        <v>4180846993</v>
      </c>
      <c r="J3856" s="240" t="s">
        <v>1784</v>
      </c>
      <c r="K3856" s="333" t="s">
        <v>30</v>
      </c>
      <c r="L3856" s="21" t="str">
        <f>VLOOKUP($K3856,TONG_SL!$A:$D,2,0)</f>
        <v>Gà muối 500g</v>
      </c>
      <c r="N3856" s="21" t="str">
        <f t="shared" si="380"/>
        <v>K-C6</v>
      </c>
      <c r="Q3856" s="21" t="str">
        <f>VLOOKUP(K3856,TONG_SL!$A:$D,3,0)</f>
        <v>Túi</v>
      </c>
      <c r="R3856" s="1">
        <v>5</v>
      </c>
      <c r="S3856" s="220"/>
      <c r="T3856" s="220">
        <f>VLOOKUP(VLOOKUP(G3856,Ma_KH!$A:$R,18,0)&amp;K3856,Gia_MB!$A:$F,6,0)</f>
        <v>111058</v>
      </c>
      <c r="U3856" s="254">
        <f t="shared" si="376"/>
        <v>555290</v>
      </c>
      <c r="V3856" s="220"/>
      <c r="W3856" s="222">
        <f t="shared" si="377"/>
        <v>0</v>
      </c>
      <c r="X3856" s="223" t="str">
        <f t="shared" si="378"/>
        <v>8</v>
      </c>
      <c r="Y3856" s="220"/>
      <c r="Z3856" s="254">
        <f t="shared" si="379"/>
        <v>44423.200000000004</v>
      </c>
      <c r="AA3856" s="5">
        <f>VLOOKUP(G3856,Ma_KH!$A:$R,14,0)</f>
        <v>60</v>
      </c>
    </row>
    <row r="3857" spans="1:27" hidden="1" x14ac:dyDescent="0.25">
      <c r="A3857" s="234">
        <v>45996</v>
      </c>
      <c r="B3857" s="235">
        <v>4180908520</v>
      </c>
      <c r="C3857" s="236" t="s">
        <v>7767</v>
      </c>
      <c r="D3857" s="237">
        <v>45999</v>
      </c>
      <c r="E3857" s="238"/>
      <c r="F3857" s="236"/>
      <c r="G3857" s="32" t="s">
        <v>1529</v>
      </c>
      <c r="H3857" s="238"/>
      <c r="I3857" s="235">
        <v>4180908520</v>
      </c>
      <c r="J3857" s="240" t="s">
        <v>1784</v>
      </c>
      <c r="K3857" s="333" t="s">
        <v>37</v>
      </c>
      <c r="L3857" s="21" t="str">
        <f>VLOOKUP($K3857,TONG_SL!$A:$D,2,0)</f>
        <v>Chả cốm 300g</v>
      </c>
      <c r="N3857" s="21" t="str">
        <f t="shared" si="380"/>
        <v>K-C6</v>
      </c>
      <c r="Q3857" s="21" t="str">
        <f>VLOOKUP(K3857,TONG_SL!$A:$D,3,0)</f>
        <v>Túi</v>
      </c>
      <c r="R3857" s="1">
        <v>2</v>
      </c>
      <c r="S3857" s="220"/>
      <c r="T3857" s="220">
        <f>VLOOKUP(VLOOKUP(G3857,Ma_KH!$A:$R,18,0)&amp;K3857,Gia_MB!$A:$F,6,0)</f>
        <v>74250</v>
      </c>
      <c r="U3857" s="254">
        <f t="shared" si="376"/>
        <v>148500</v>
      </c>
      <c r="V3857" s="220"/>
      <c r="W3857" s="222">
        <f t="shared" si="377"/>
        <v>0</v>
      </c>
      <c r="X3857" s="223" t="str">
        <f t="shared" si="378"/>
        <v>8</v>
      </c>
      <c r="Y3857" s="220"/>
      <c r="Z3857" s="254">
        <f t="shared" si="379"/>
        <v>11880</v>
      </c>
      <c r="AA3857" s="5">
        <f>VLOOKUP(G3857,Ma_KH!$A:$R,14,0)</f>
        <v>60</v>
      </c>
    </row>
    <row r="3858" spans="1:27" hidden="1" x14ac:dyDescent="0.25">
      <c r="A3858" s="234">
        <v>45996</v>
      </c>
      <c r="B3858" s="235">
        <v>4180908520</v>
      </c>
      <c r="C3858" s="236" t="s">
        <v>7767</v>
      </c>
      <c r="D3858" s="237">
        <v>45999</v>
      </c>
      <c r="E3858" s="238"/>
      <c r="F3858" s="236"/>
      <c r="G3858" s="32" t="s">
        <v>1529</v>
      </c>
      <c r="H3858" s="238"/>
      <c r="I3858" s="235">
        <v>4180908520</v>
      </c>
      <c r="J3858" s="240" t="s">
        <v>1784</v>
      </c>
      <c r="K3858" s="333" t="s">
        <v>27</v>
      </c>
      <c r="L3858" s="21" t="str">
        <f>VLOOKUP($K3858,TONG_SL!$A:$D,2,0)</f>
        <v>Chân giò heo muối 300g</v>
      </c>
      <c r="N3858" s="21" t="str">
        <f t="shared" si="380"/>
        <v>K-C6</v>
      </c>
      <c r="Q3858" s="21" t="str">
        <f>VLOOKUP(K3858,TONG_SL!$A:$D,3,0)</f>
        <v>Túi</v>
      </c>
      <c r="R3858" s="1">
        <v>2</v>
      </c>
      <c r="S3858" s="220"/>
      <c r="T3858" s="220">
        <f>VLOOKUP(VLOOKUP(G3858,Ma_KH!$A:$R,18,0)&amp;K3858,Gia_MB!$A:$F,6,0)</f>
        <v>73431</v>
      </c>
      <c r="U3858" s="254">
        <f t="shared" si="376"/>
        <v>146862</v>
      </c>
      <c r="V3858" s="220"/>
      <c r="W3858" s="222">
        <f t="shared" si="377"/>
        <v>0</v>
      </c>
      <c r="X3858" s="223" t="str">
        <f t="shared" si="378"/>
        <v>8</v>
      </c>
      <c r="Y3858" s="220"/>
      <c r="Z3858" s="254">
        <f t="shared" si="379"/>
        <v>11748.960000000001</v>
      </c>
      <c r="AA3858" s="5">
        <f>VLOOKUP(G3858,Ma_KH!$A:$R,14,0)</f>
        <v>60</v>
      </c>
    </row>
    <row r="3859" spans="1:27" hidden="1" x14ac:dyDescent="0.25">
      <c r="A3859" s="234">
        <v>45996</v>
      </c>
      <c r="B3859" s="235">
        <v>4180908520</v>
      </c>
      <c r="C3859" s="236" t="s">
        <v>7767</v>
      </c>
      <c r="D3859" s="237">
        <v>45999</v>
      </c>
      <c r="E3859" s="238"/>
      <c r="F3859" s="236"/>
      <c r="G3859" s="32" t="s">
        <v>1529</v>
      </c>
      <c r="H3859" s="238"/>
      <c r="I3859" s="235">
        <v>4180908520</v>
      </c>
      <c r="J3859" s="240" t="s">
        <v>1784</v>
      </c>
      <c r="K3859" s="333" t="s">
        <v>48</v>
      </c>
      <c r="L3859" s="21" t="str">
        <f>VLOOKUP($K3859,TONG_SL!$A:$D,2,0)</f>
        <v>Mọc Nấm Hương 250g</v>
      </c>
      <c r="N3859" s="21" t="str">
        <f t="shared" si="380"/>
        <v>K-C6</v>
      </c>
      <c r="Q3859" s="21" t="str">
        <f>VLOOKUP(K3859,TONG_SL!$A:$D,3,0)</f>
        <v>Túi</v>
      </c>
      <c r="R3859" s="1">
        <v>3</v>
      </c>
      <c r="S3859" s="220"/>
      <c r="T3859" s="220">
        <f>VLOOKUP(VLOOKUP(G3859,Ma_KH!$A:$R,18,0)&amp;K3859,Gia_MB!$A:$F,6,0)</f>
        <v>46000</v>
      </c>
      <c r="U3859" s="254">
        <f t="shared" si="376"/>
        <v>138000</v>
      </c>
      <c r="V3859" s="220"/>
      <c r="W3859" s="222">
        <f t="shared" si="377"/>
        <v>0</v>
      </c>
      <c r="X3859" s="223" t="str">
        <f t="shared" si="378"/>
        <v>8</v>
      </c>
      <c r="Y3859" s="220"/>
      <c r="Z3859" s="254">
        <f t="shared" si="379"/>
        <v>11040</v>
      </c>
      <c r="AA3859" s="5">
        <f>VLOOKUP(G3859,Ma_KH!$A:$R,14,0)</f>
        <v>60</v>
      </c>
    </row>
    <row r="3860" spans="1:27" hidden="1" x14ac:dyDescent="0.25">
      <c r="A3860" s="234">
        <v>45996</v>
      </c>
      <c r="B3860" s="235">
        <v>4180907752</v>
      </c>
      <c r="C3860" s="236" t="s">
        <v>7767</v>
      </c>
      <c r="D3860" s="237">
        <v>45999</v>
      </c>
      <c r="E3860" s="238"/>
      <c r="F3860" s="236"/>
      <c r="G3860" s="32" t="s">
        <v>1001</v>
      </c>
      <c r="H3860" s="238"/>
      <c r="I3860" s="235">
        <v>4180907752</v>
      </c>
      <c r="J3860" s="240" t="s">
        <v>1784</v>
      </c>
      <c r="K3860" s="333" t="s">
        <v>37</v>
      </c>
      <c r="L3860" s="21" t="str">
        <f>VLOOKUP($K3860,TONG_SL!$A:$D,2,0)</f>
        <v>Chả cốm 300g</v>
      </c>
      <c r="N3860" s="21" t="str">
        <f t="shared" si="380"/>
        <v>K-C6</v>
      </c>
      <c r="Q3860" s="21" t="str">
        <f>VLOOKUP(K3860,TONG_SL!$A:$D,3,0)</f>
        <v>Túi</v>
      </c>
      <c r="R3860" s="1">
        <v>2</v>
      </c>
      <c r="S3860" s="220"/>
      <c r="T3860" s="220">
        <f>VLOOKUP(VLOOKUP(G3860,Ma_KH!$A:$R,18,0)&amp;K3860,Gia_MB!$A:$F,6,0)</f>
        <v>74250</v>
      </c>
      <c r="U3860" s="254">
        <f t="shared" si="376"/>
        <v>148500</v>
      </c>
      <c r="V3860" s="220"/>
      <c r="W3860" s="222">
        <f t="shared" si="377"/>
        <v>0</v>
      </c>
      <c r="X3860" s="223" t="str">
        <f t="shared" si="378"/>
        <v>8</v>
      </c>
      <c r="Y3860" s="220"/>
      <c r="Z3860" s="254">
        <f t="shared" si="379"/>
        <v>11880</v>
      </c>
      <c r="AA3860" s="5">
        <f>VLOOKUP(G3860,Ma_KH!$A:$R,14,0)</f>
        <v>60</v>
      </c>
    </row>
    <row r="3861" spans="1:27" hidden="1" x14ac:dyDescent="0.25">
      <c r="A3861" s="234">
        <v>45996</v>
      </c>
      <c r="B3861" s="235">
        <v>4180907752</v>
      </c>
      <c r="C3861" s="236" t="s">
        <v>7767</v>
      </c>
      <c r="D3861" s="237">
        <v>45999</v>
      </c>
      <c r="E3861" s="238"/>
      <c r="F3861" s="236"/>
      <c r="G3861" s="32" t="s">
        <v>1001</v>
      </c>
      <c r="H3861" s="238"/>
      <c r="I3861" s="235">
        <v>4180907752</v>
      </c>
      <c r="J3861" s="240" t="s">
        <v>1784</v>
      </c>
      <c r="K3861" s="333" t="s">
        <v>30</v>
      </c>
      <c r="L3861" s="21" t="str">
        <f>VLOOKUP($K3861,TONG_SL!$A:$D,2,0)</f>
        <v>Gà muối 500g</v>
      </c>
      <c r="N3861" s="21" t="str">
        <f t="shared" si="380"/>
        <v>K-C6</v>
      </c>
      <c r="Q3861" s="21" t="str">
        <f>VLOOKUP(K3861,TONG_SL!$A:$D,3,0)</f>
        <v>Túi</v>
      </c>
      <c r="R3861" s="1">
        <v>2</v>
      </c>
      <c r="S3861" s="220"/>
      <c r="T3861" s="220">
        <f>VLOOKUP(VLOOKUP(G3861,Ma_KH!$A:$R,18,0)&amp;K3861,Gia_MB!$A:$F,6,0)</f>
        <v>111058</v>
      </c>
      <c r="U3861" s="254">
        <f t="shared" si="376"/>
        <v>222116</v>
      </c>
      <c r="V3861" s="220"/>
      <c r="W3861" s="222">
        <f t="shared" si="377"/>
        <v>0</v>
      </c>
      <c r="X3861" s="223" t="str">
        <f t="shared" si="378"/>
        <v>8</v>
      </c>
      <c r="Y3861" s="220"/>
      <c r="Z3861" s="254">
        <f t="shared" si="379"/>
        <v>17769.28</v>
      </c>
      <c r="AA3861" s="5">
        <f>VLOOKUP(G3861,Ma_KH!$A:$R,14,0)</f>
        <v>60</v>
      </c>
    </row>
    <row r="3862" spans="1:27" hidden="1" x14ac:dyDescent="0.25">
      <c r="A3862" s="234">
        <v>45996</v>
      </c>
      <c r="B3862" s="235">
        <v>4180907752</v>
      </c>
      <c r="C3862" s="236" t="s">
        <v>7767</v>
      </c>
      <c r="D3862" s="237">
        <v>45999</v>
      </c>
      <c r="E3862" s="238"/>
      <c r="F3862" s="236"/>
      <c r="G3862" s="32" t="s">
        <v>1001</v>
      </c>
      <c r="H3862" s="238"/>
      <c r="I3862" s="235">
        <v>4180907752</v>
      </c>
      <c r="J3862" s="240" t="s">
        <v>1784</v>
      </c>
      <c r="K3862" s="333" t="s">
        <v>27</v>
      </c>
      <c r="L3862" s="21" t="str">
        <f>VLOOKUP($K3862,TONG_SL!$A:$D,2,0)</f>
        <v>Chân giò heo muối 300g</v>
      </c>
      <c r="N3862" s="21" t="str">
        <f t="shared" si="380"/>
        <v>K-C6</v>
      </c>
      <c r="Q3862" s="21" t="str">
        <f>VLOOKUP(K3862,TONG_SL!$A:$D,3,0)</f>
        <v>Túi</v>
      </c>
      <c r="R3862" s="1">
        <v>4</v>
      </c>
      <c r="S3862" s="220"/>
      <c r="T3862" s="220">
        <f>VLOOKUP(VLOOKUP(G3862,Ma_KH!$A:$R,18,0)&amp;K3862,Gia_MB!$A:$F,6,0)</f>
        <v>73431</v>
      </c>
      <c r="U3862" s="254">
        <f t="shared" si="376"/>
        <v>293724</v>
      </c>
      <c r="V3862" s="220"/>
      <c r="W3862" s="222">
        <f t="shared" si="377"/>
        <v>0</v>
      </c>
      <c r="X3862" s="223" t="str">
        <f t="shared" si="378"/>
        <v>8</v>
      </c>
      <c r="Y3862" s="220"/>
      <c r="Z3862" s="254">
        <f t="shared" si="379"/>
        <v>23497.920000000002</v>
      </c>
      <c r="AA3862" s="5">
        <f>VLOOKUP(G3862,Ma_KH!$A:$R,14,0)</f>
        <v>60</v>
      </c>
    </row>
    <row r="3863" spans="1:27" hidden="1" x14ac:dyDescent="0.25">
      <c r="A3863" s="234">
        <v>45996</v>
      </c>
      <c r="B3863" s="235">
        <v>4180907752</v>
      </c>
      <c r="C3863" s="236" t="s">
        <v>7767</v>
      </c>
      <c r="D3863" s="237">
        <v>45999</v>
      </c>
      <c r="E3863" s="238"/>
      <c r="F3863" s="236"/>
      <c r="G3863" s="32" t="s">
        <v>1001</v>
      </c>
      <c r="H3863" s="238"/>
      <c r="I3863" s="235">
        <v>4180907752</v>
      </c>
      <c r="J3863" s="240" t="s">
        <v>1784</v>
      </c>
      <c r="K3863" s="333" t="s">
        <v>48</v>
      </c>
      <c r="L3863" s="21" t="str">
        <f>VLOOKUP($K3863,TONG_SL!$A:$D,2,0)</f>
        <v>Mọc Nấm Hương 250g</v>
      </c>
      <c r="N3863" s="21" t="str">
        <f t="shared" si="380"/>
        <v>K-C6</v>
      </c>
      <c r="Q3863" s="21" t="str">
        <f>VLOOKUP(K3863,TONG_SL!$A:$D,3,0)</f>
        <v>Túi</v>
      </c>
      <c r="R3863" s="1">
        <v>4</v>
      </c>
      <c r="S3863" s="220"/>
      <c r="T3863" s="220">
        <f>VLOOKUP(VLOOKUP(G3863,Ma_KH!$A:$R,18,0)&amp;K3863,Gia_MB!$A:$F,6,0)</f>
        <v>46000</v>
      </c>
      <c r="U3863" s="254">
        <f t="shared" si="376"/>
        <v>184000</v>
      </c>
      <c r="V3863" s="220"/>
      <c r="W3863" s="222">
        <f t="shared" si="377"/>
        <v>0</v>
      </c>
      <c r="X3863" s="223" t="str">
        <f t="shared" si="378"/>
        <v>8</v>
      </c>
      <c r="Y3863" s="220"/>
      <c r="Z3863" s="254">
        <f t="shared" si="379"/>
        <v>14720</v>
      </c>
      <c r="AA3863" s="5">
        <f>VLOOKUP(G3863,Ma_KH!$A:$R,14,0)</f>
        <v>60</v>
      </c>
    </row>
    <row r="3864" spans="1:27" hidden="1" x14ac:dyDescent="0.25">
      <c r="A3864" s="234">
        <v>45996</v>
      </c>
      <c r="B3864" s="235">
        <v>4180908516</v>
      </c>
      <c r="C3864" s="236" t="s">
        <v>7767</v>
      </c>
      <c r="D3864" s="237">
        <v>45999</v>
      </c>
      <c r="E3864" s="238"/>
      <c r="F3864" s="236"/>
      <c r="G3864" s="32" t="s">
        <v>360</v>
      </c>
      <c r="H3864" s="238"/>
      <c r="I3864" s="235">
        <v>4180908516</v>
      </c>
      <c r="J3864" s="240" t="s">
        <v>1784</v>
      </c>
      <c r="K3864" s="333" t="s">
        <v>27</v>
      </c>
      <c r="L3864" s="21" t="str">
        <f>VLOOKUP($K3864,TONG_SL!$A:$D,2,0)</f>
        <v>Chân giò heo muối 300g</v>
      </c>
      <c r="N3864" s="21" t="str">
        <f t="shared" si="380"/>
        <v>K-C6</v>
      </c>
      <c r="Q3864" s="21" t="str">
        <f>VLOOKUP(K3864,TONG_SL!$A:$D,3,0)</f>
        <v>Túi</v>
      </c>
      <c r="R3864" s="1">
        <v>3</v>
      </c>
      <c r="S3864" s="220"/>
      <c r="T3864" s="220">
        <f>VLOOKUP(VLOOKUP(G3864,Ma_KH!$A:$R,18,0)&amp;K3864,Gia_MB!$A:$F,6,0)</f>
        <v>73431</v>
      </c>
      <c r="U3864" s="254">
        <f t="shared" si="376"/>
        <v>220293</v>
      </c>
      <c r="V3864" s="220"/>
      <c r="W3864" s="222">
        <f t="shared" si="377"/>
        <v>0</v>
      </c>
      <c r="X3864" s="223" t="str">
        <f t="shared" si="378"/>
        <v>8</v>
      </c>
      <c r="Y3864" s="220"/>
      <c r="Z3864" s="254">
        <f t="shared" si="379"/>
        <v>17623.439999999999</v>
      </c>
      <c r="AA3864" s="5">
        <f>VLOOKUP(G3864,Ma_KH!$A:$R,14,0)</f>
        <v>60</v>
      </c>
    </row>
    <row r="3865" spans="1:27" hidden="1" x14ac:dyDescent="0.25">
      <c r="A3865" s="234">
        <v>45996</v>
      </c>
      <c r="B3865" s="235">
        <v>4180908516</v>
      </c>
      <c r="C3865" s="236" t="s">
        <v>7767</v>
      </c>
      <c r="D3865" s="237">
        <v>45999</v>
      </c>
      <c r="E3865" s="238"/>
      <c r="F3865" s="236"/>
      <c r="G3865" s="32" t="s">
        <v>360</v>
      </c>
      <c r="H3865" s="238"/>
      <c r="I3865" s="235">
        <v>4180908516</v>
      </c>
      <c r="J3865" s="240" t="s">
        <v>1784</v>
      </c>
      <c r="K3865" s="333" t="s">
        <v>39</v>
      </c>
      <c r="L3865" s="21" t="str">
        <f>VLOOKUP($K3865,TONG_SL!$A:$D,2,0)</f>
        <v>Chả nướng 300g</v>
      </c>
      <c r="N3865" s="21" t="str">
        <f t="shared" si="380"/>
        <v>K-C6</v>
      </c>
      <c r="Q3865" s="21" t="str">
        <f>VLOOKUP(K3865,TONG_SL!$A:$D,3,0)</f>
        <v>Túi</v>
      </c>
      <c r="R3865" s="1">
        <v>3</v>
      </c>
      <c r="S3865" s="220"/>
      <c r="T3865" s="220">
        <f>VLOOKUP(VLOOKUP(G3865,Ma_KH!$A:$R,18,0)&amp;K3865,Gia_MB!$A:$F,6,0)</f>
        <v>70950</v>
      </c>
      <c r="U3865" s="254">
        <f t="shared" ref="U3865:U3896" si="381">T3865*R3865</f>
        <v>212850</v>
      </c>
      <c r="V3865" s="220"/>
      <c r="W3865" s="222">
        <f t="shared" ref="W3865:W3896" si="382">U3865*V3865</f>
        <v>0</v>
      </c>
      <c r="X3865" s="223" t="str">
        <f t="shared" ref="X3865:X3896" si="383">IF(B3865&lt;&gt;"","8","0")</f>
        <v>8</v>
      </c>
      <c r="Y3865" s="220"/>
      <c r="Z3865" s="254">
        <f t="shared" ref="Z3865:Z3896" si="384">U3865*X3865%</f>
        <v>17028</v>
      </c>
      <c r="AA3865" s="5">
        <f>VLOOKUP(G3865,Ma_KH!$A:$R,14,0)</f>
        <v>60</v>
      </c>
    </row>
    <row r="3866" spans="1:27" hidden="1" x14ac:dyDescent="0.25">
      <c r="A3866" s="234">
        <v>45996</v>
      </c>
      <c r="B3866" s="235">
        <v>4180908516</v>
      </c>
      <c r="C3866" s="236" t="s">
        <v>7767</v>
      </c>
      <c r="D3866" s="237">
        <v>45999</v>
      </c>
      <c r="E3866" s="238"/>
      <c r="F3866" s="236"/>
      <c r="G3866" s="32" t="s">
        <v>360</v>
      </c>
      <c r="H3866" s="238"/>
      <c r="I3866" s="235">
        <v>4180908516</v>
      </c>
      <c r="J3866" s="240" t="s">
        <v>1784</v>
      </c>
      <c r="K3866" s="333" t="s">
        <v>48</v>
      </c>
      <c r="L3866" s="21" t="str">
        <f>VLOOKUP($K3866,TONG_SL!$A:$D,2,0)</f>
        <v>Mọc Nấm Hương 250g</v>
      </c>
      <c r="N3866" s="21" t="str">
        <f t="shared" si="380"/>
        <v>K-C6</v>
      </c>
      <c r="Q3866" s="21" t="str">
        <f>VLOOKUP(K3866,TONG_SL!$A:$D,3,0)</f>
        <v>Túi</v>
      </c>
      <c r="R3866" s="1">
        <v>6</v>
      </c>
      <c r="S3866" s="220"/>
      <c r="T3866" s="220">
        <f>VLOOKUP(VLOOKUP(G3866,Ma_KH!$A:$R,18,0)&amp;K3866,Gia_MB!$A:$F,6,0)</f>
        <v>46000</v>
      </c>
      <c r="U3866" s="254">
        <f t="shared" si="381"/>
        <v>276000</v>
      </c>
      <c r="V3866" s="220"/>
      <c r="W3866" s="222">
        <f t="shared" si="382"/>
        <v>0</v>
      </c>
      <c r="X3866" s="223" t="str">
        <f t="shared" si="383"/>
        <v>8</v>
      </c>
      <c r="Y3866" s="220"/>
      <c r="Z3866" s="254">
        <f t="shared" si="384"/>
        <v>22080</v>
      </c>
      <c r="AA3866" s="5">
        <f>VLOOKUP(G3866,Ma_KH!$A:$R,14,0)</f>
        <v>60</v>
      </c>
    </row>
    <row r="3867" spans="1:27" hidden="1" x14ac:dyDescent="0.25">
      <c r="A3867" s="234">
        <v>45996</v>
      </c>
      <c r="B3867" s="235">
        <v>4180908516</v>
      </c>
      <c r="C3867" s="236" t="s">
        <v>7767</v>
      </c>
      <c r="D3867" s="237">
        <v>45999</v>
      </c>
      <c r="E3867" s="238"/>
      <c r="F3867" s="236"/>
      <c r="G3867" s="32" t="s">
        <v>360</v>
      </c>
      <c r="H3867" s="238"/>
      <c r="I3867" s="235">
        <v>4180908516</v>
      </c>
      <c r="J3867" s="240" t="s">
        <v>1784</v>
      </c>
      <c r="K3867" s="333" t="s">
        <v>32</v>
      </c>
      <c r="L3867" s="21" t="str">
        <f>VLOOKUP($K3867,TONG_SL!$A:$D,2,0)</f>
        <v>Giò Tai Lưỡi Xào 250g</v>
      </c>
      <c r="N3867" s="21" t="str">
        <f t="shared" si="380"/>
        <v>K-C6</v>
      </c>
      <c r="Q3867" s="21" t="str">
        <f>VLOOKUP(K3867,TONG_SL!$A:$D,3,0)</f>
        <v>Túi</v>
      </c>
      <c r="R3867" s="1">
        <v>3</v>
      </c>
      <c r="S3867" s="220"/>
      <c r="T3867" s="220">
        <f>VLOOKUP(VLOOKUP(G3867,Ma_KH!$A:$R,18,0)&amp;K3867,Gia_MB!$A:$F,6,0)</f>
        <v>50182</v>
      </c>
      <c r="U3867" s="254">
        <f t="shared" si="381"/>
        <v>150546</v>
      </c>
      <c r="V3867" s="220"/>
      <c r="W3867" s="222">
        <f t="shared" si="382"/>
        <v>0</v>
      </c>
      <c r="X3867" s="223" t="str">
        <f t="shared" si="383"/>
        <v>8</v>
      </c>
      <c r="Y3867" s="220"/>
      <c r="Z3867" s="254">
        <f t="shared" si="384"/>
        <v>12043.68</v>
      </c>
      <c r="AA3867" s="5">
        <f>VLOOKUP(G3867,Ma_KH!$A:$R,14,0)</f>
        <v>60</v>
      </c>
    </row>
    <row r="3868" spans="1:27" hidden="1" x14ac:dyDescent="0.25">
      <c r="A3868" s="234">
        <v>45996</v>
      </c>
      <c r="B3868" s="235">
        <v>4180908672</v>
      </c>
      <c r="C3868" s="236" t="s">
        <v>7767</v>
      </c>
      <c r="D3868" s="237">
        <v>45999</v>
      </c>
      <c r="E3868" s="238"/>
      <c r="F3868" s="236"/>
      <c r="G3868" s="32" t="s">
        <v>1638</v>
      </c>
      <c r="H3868" s="238"/>
      <c r="I3868" s="235">
        <v>4180908672</v>
      </c>
      <c r="J3868" s="240" t="s">
        <v>1784</v>
      </c>
      <c r="K3868" s="333" t="s">
        <v>30</v>
      </c>
      <c r="L3868" s="21" t="str">
        <f>VLOOKUP($K3868,TONG_SL!$A:$D,2,0)</f>
        <v>Gà muối 500g</v>
      </c>
      <c r="N3868" s="21" t="str">
        <f t="shared" si="380"/>
        <v>K-C6</v>
      </c>
      <c r="Q3868" s="21" t="str">
        <f>VLOOKUP(K3868,TONG_SL!$A:$D,3,0)</f>
        <v>Túi</v>
      </c>
      <c r="R3868" s="1">
        <v>3</v>
      </c>
      <c r="S3868" s="220"/>
      <c r="T3868" s="220">
        <f>VLOOKUP(VLOOKUP(G3868,Ma_KH!$A:$R,18,0)&amp;K3868,Gia_MB!$A:$F,6,0)</f>
        <v>111058</v>
      </c>
      <c r="U3868" s="254">
        <f t="shared" si="381"/>
        <v>333174</v>
      </c>
      <c r="V3868" s="220"/>
      <c r="W3868" s="222">
        <f t="shared" si="382"/>
        <v>0</v>
      </c>
      <c r="X3868" s="223" t="str">
        <f t="shared" si="383"/>
        <v>8</v>
      </c>
      <c r="Y3868" s="220"/>
      <c r="Z3868" s="254">
        <f t="shared" si="384"/>
        <v>26653.920000000002</v>
      </c>
      <c r="AA3868" s="5">
        <f>VLOOKUP(G3868,Ma_KH!$A:$R,14,0)</f>
        <v>60</v>
      </c>
    </row>
    <row r="3869" spans="1:27" hidden="1" x14ac:dyDescent="0.25">
      <c r="A3869" s="234">
        <v>45996</v>
      </c>
      <c r="B3869" s="235">
        <v>4180908672</v>
      </c>
      <c r="C3869" s="236" t="s">
        <v>7767</v>
      </c>
      <c r="D3869" s="237">
        <v>45999</v>
      </c>
      <c r="E3869" s="238"/>
      <c r="F3869" s="236"/>
      <c r="G3869" s="32" t="s">
        <v>1638</v>
      </c>
      <c r="H3869" s="238"/>
      <c r="I3869" s="235">
        <v>4180908672</v>
      </c>
      <c r="J3869" s="240" t="s">
        <v>1784</v>
      </c>
      <c r="K3869" s="333" t="s">
        <v>32</v>
      </c>
      <c r="L3869" s="21" t="str">
        <f>VLOOKUP($K3869,TONG_SL!$A:$D,2,0)</f>
        <v>Giò Tai Lưỡi Xào 250g</v>
      </c>
      <c r="N3869" s="21" t="str">
        <f t="shared" si="380"/>
        <v>K-C6</v>
      </c>
      <c r="Q3869" s="21" t="str">
        <f>VLOOKUP(K3869,TONG_SL!$A:$D,3,0)</f>
        <v>Túi</v>
      </c>
      <c r="R3869" s="1">
        <v>3</v>
      </c>
      <c r="S3869" s="220"/>
      <c r="T3869" s="220">
        <f>VLOOKUP(VLOOKUP(G3869,Ma_KH!$A:$R,18,0)&amp;K3869,Gia_MB!$A:$F,6,0)</f>
        <v>50182</v>
      </c>
      <c r="U3869" s="254">
        <f t="shared" si="381"/>
        <v>150546</v>
      </c>
      <c r="V3869" s="220"/>
      <c r="W3869" s="222">
        <f t="shared" si="382"/>
        <v>0</v>
      </c>
      <c r="X3869" s="223" t="str">
        <f t="shared" si="383"/>
        <v>8</v>
      </c>
      <c r="Y3869" s="220"/>
      <c r="Z3869" s="254">
        <f t="shared" si="384"/>
        <v>12043.68</v>
      </c>
      <c r="AA3869" s="5">
        <f>VLOOKUP(G3869,Ma_KH!$A:$R,14,0)</f>
        <v>60</v>
      </c>
    </row>
    <row r="3870" spans="1:27" hidden="1" x14ac:dyDescent="0.25">
      <c r="A3870" s="234">
        <v>45996</v>
      </c>
      <c r="B3870" s="235">
        <v>4180908672</v>
      </c>
      <c r="C3870" s="236" t="s">
        <v>7767</v>
      </c>
      <c r="D3870" s="237">
        <v>45999</v>
      </c>
      <c r="E3870" s="238"/>
      <c r="F3870" s="236"/>
      <c r="G3870" s="32" t="s">
        <v>1638</v>
      </c>
      <c r="H3870" s="238"/>
      <c r="I3870" s="235">
        <v>4180908672</v>
      </c>
      <c r="J3870" s="240" t="s">
        <v>1784</v>
      </c>
      <c r="K3870" s="333" t="s">
        <v>27</v>
      </c>
      <c r="L3870" s="21" t="str">
        <f>VLOOKUP($K3870,TONG_SL!$A:$D,2,0)</f>
        <v>Chân giò heo muối 300g</v>
      </c>
      <c r="N3870" s="21" t="str">
        <f t="shared" si="380"/>
        <v>K-C6</v>
      </c>
      <c r="Q3870" s="21" t="str">
        <f>VLOOKUP(K3870,TONG_SL!$A:$D,3,0)</f>
        <v>Túi</v>
      </c>
      <c r="R3870" s="1">
        <v>6</v>
      </c>
      <c r="S3870" s="220"/>
      <c r="T3870" s="220">
        <f>VLOOKUP(VLOOKUP(G3870,Ma_KH!$A:$R,18,0)&amp;K3870,Gia_MB!$A:$F,6,0)</f>
        <v>73431</v>
      </c>
      <c r="U3870" s="254">
        <f t="shared" si="381"/>
        <v>440586</v>
      </c>
      <c r="V3870" s="220"/>
      <c r="W3870" s="222">
        <f t="shared" si="382"/>
        <v>0</v>
      </c>
      <c r="X3870" s="223" t="str">
        <f t="shared" si="383"/>
        <v>8</v>
      </c>
      <c r="Y3870" s="220"/>
      <c r="Z3870" s="254">
        <f t="shared" si="384"/>
        <v>35246.879999999997</v>
      </c>
      <c r="AA3870" s="5">
        <f>VLOOKUP(G3870,Ma_KH!$A:$R,14,0)</f>
        <v>60</v>
      </c>
    </row>
    <row r="3871" spans="1:27" hidden="1" x14ac:dyDescent="0.25">
      <c r="A3871" s="234">
        <v>45996</v>
      </c>
      <c r="B3871" s="235">
        <v>4180908649</v>
      </c>
      <c r="C3871" s="236" t="s">
        <v>7767</v>
      </c>
      <c r="D3871" s="237">
        <v>45999</v>
      </c>
      <c r="E3871" s="238"/>
      <c r="F3871" s="236"/>
      <c r="G3871" s="32" t="s">
        <v>273</v>
      </c>
      <c r="H3871" s="238"/>
      <c r="I3871" s="235">
        <v>4180908649</v>
      </c>
      <c r="J3871" s="240" t="s">
        <v>1784</v>
      </c>
      <c r="K3871" s="333" t="s">
        <v>34</v>
      </c>
      <c r="L3871" s="21" t="str">
        <f>VLOOKUP($K3871,TONG_SL!$A:$D,2,0)</f>
        <v>Tai heo muối 200g</v>
      </c>
      <c r="N3871" s="21" t="str">
        <f t="shared" si="380"/>
        <v>K-C6</v>
      </c>
      <c r="Q3871" s="21" t="str">
        <f>VLOOKUP(K3871,TONG_SL!$A:$D,3,0)</f>
        <v>Túi</v>
      </c>
      <c r="R3871" s="1">
        <v>3</v>
      </c>
      <c r="S3871" s="220"/>
      <c r="T3871" s="220">
        <f>VLOOKUP(VLOOKUP(G3871,Ma_KH!$A:$R,18,0)&amp;K3871,Gia_MB!$A:$F,6,0)</f>
        <v>55595</v>
      </c>
      <c r="U3871" s="254">
        <f t="shared" si="381"/>
        <v>166785</v>
      </c>
      <c r="V3871" s="220"/>
      <c r="W3871" s="222">
        <f t="shared" si="382"/>
        <v>0</v>
      </c>
      <c r="X3871" s="223" t="str">
        <f t="shared" si="383"/>
        <v>8</v>
      </c>
      <c r="Y3871" s="220"/>
      <c r="Z3871" s="254">
        <f t="shared" si="384"/>
        <v>13342.800000000001</v>
      </c>
      <c r="AA3871" s="5">
        <f>VLOOKUP(G3871,Ma_KH!$A:$R,14,0)</f>
        <v>60</v>
      </c>
    </row>
    <row r="3872" spans="1:27" hidden="1" x14ac:dyDescent="0.25">
      <c r="A3872" s="234">
        <v>45996</v>
      </c>
      <c r="B3872" s="235">
        <v>4180908649</v>
      </c>
      <c r="C3872" s="236" t="s">
        <v>7767</v>
      </c>
      <c r="D3872" s="237">
        <v>45999</v>
      </c>
      <c r="E3872" s="238"/>
      <c r="F3872" s="236"/>
      <c r="G3872" s="32" t="s">
        <v>273</v>
      </c>
      <c r="H3872" s="238"/>
      <c r="I3872" s="235">
        <v>4180908649</v>
      </c>
      <c r="J3872" s="240" t="s">
        <v>1784</v>
      </c>
      <c r="K3872" s="333" t="s">
        <v>48</v>
      </c>
      <c r="L3872" s="21" t="str">
        <f>VLOOKUP($K3872,TONG_SL!$A:$D,2,0)</f>
        <v>Mọc Nấm Hương 250g</v>
      </c>
      <c r="N3872" s="21" t="str">
        <f t="shared" si="380"/>
        <v>K-C6</v>
      </c>
      <c r="Q3872" s="21" t="str">
        <f>VLOOKUP(K3872,TONG_SL!$A:$D,3,0)</f>
        <v>Túi</v>
      </c>
      <c r="R3872" s="1">
        <v>6</v>
      </c>
      <c r="S3872" s="220"/>
      <c r="T3872" s="220">
        <f>VLOOKUP(VLOOKUP(G3872,Ma_KH!$A:$R,18,0)&amp;K3872,Gia_MB!$A:$F,6,0)</f>
        <v>46000</v>
      </c>
      <c r="U3872" s="254">
        <f t="shared" si="381"/>
        <v>276000</v>
      </c>
      <c r="V3872" s="220"/>
      <c r="W3872" s="222">
        <f t="shared" si="382"/>
        <v>0</v>
      </c>
      <c r="X3872" s="223" t="str">
        <f t="shared" si="383"/>
        <v>8</v>
      </c>
      <c r="Y3872" s="220"/>
      <c r="Z3872" s="254">
        <f t="shared" si="384"/>
        <v>22080</v>
      </c>
      <c r="AA3872" s="5">
        <f>VLOOKUP(G3872,Ma_KH!$A:$R,14,0)</f>
        <v>60</v>
      </c>
    </row>
    <row r="3873" spans="1:27" hidden="1" x14ac:dyDescent="0.25">
      <c r="A3873" s="234">
        <v>45996</v>
      </c>
      <c r="B3873" s="235">
        <v>4180908649</v>
      </c>
      <c r="C3873" s="236" t="s">
        <v>7767</v>
      </c>
      <c r="D3873" s="237">
        <v>45999</v>
      </c>
      <c r="E3873" s="238"/>
      <c r="F3873" s="236"/>
      <c r="G3873" s="32" t="s">
        <v>273</v>
      </c>
      <c r="H3873" s="238"/>
      <c r="I3873" s="235">
        <v>4180908649</v>
      </c>
      <c r="J3873" s="240" t="s">
        <v>1784</v>
      </c>
      <c r="K3873" s="333" t="s">
        <v>27</v>
      </c>
      <c r="L3873" s="21" t="str">
        <f>VLOOKUP($K3873,TONG_SL!$A:$D,2,0)</f>
        <v>Chân giò heo muối 300g</v>
      </c>
      <c r="N3873" s="21" t="str">
        <f t="shared" si="380"/>
        <v>K-C6</v>
      </c>
      <c r="Q3873" s="21" t="str">
        <f>VLOOKUP(K3873,TONG_SL!$A:$D,3,0)</f>
        <v>Túi</v>
      </c>
      <c r="R3873" s="1">
        <v>8</v>
      </c>
      <c r="S3873" s="220"/>
      <c r="T3873" s="220">
        <f>VLOOKUP(VLOOKUP(G3873,Ma_KH!$A:$R,18,0)&amp;K3873,Gia_MB!$A:$F,6,0)</f>
        <v>73431</v>
      </c>
      <c r="U3873" s="254">
        <f t="shared" si="381"/>
        <v>587448</v>
      </c>
      <c r="V3873" s="220"/>
      <c r="W3873" s="222">
        <f t="shared" si="382"/>
        <v>0</v>
      </c>
      <c r="X3873" s="223" t="str">
        <f t="shared" si="383"/>
        <v>8</v>
      </c>
      <c r="Y3873" s="220"/>
      <c r="Z3873" s="254">
        <f t="shared" si="384"/>
        <v>46995.840000000004</v>
      </c>
      <c r="AA3873" s="5">
        <f>VLOOKUP(G3873,Ma_KH!$A:$R,14,0)</f>
        <v>60</v>
      </c>
    </row>
    <row r="3874" spans="1:27" hidden="1" x14ac:dyDescent="0.25">
      <c r="A3874" s="234">
        <v>45996</v>
      </c>
      <c r="B3874" s="235">
        <v>4180908649</v>
      </c>
      <c r="C3874" s="236" t="s">
        <v>7767</v>
      </c>
      <c r="D3874" s="237">
        <v>45999</v>
      </c>
      <c r="E3874" s="238"/>
      <c r="F3874" s="236"/>
      <c r="G3874" s="32" t="s">
        <v>273</v>
      </c>
      <c r="H3874" s="238"/>
      <c r="I3874" s="235">
        <v>4180908649</v>
      </c>
      <c r="J3874" s="240" t="s">
        <v>1784</v>
      </c>
      <c r="K3874" s="333" t="s">
        <v>30</v>
      </c>
      <c r="L3874" s="21" t="str">
        <f>VLOOKUP($K3874,TONG_SL!$A:$D,2,0)</f>
        <v>Gà muối 500g</v>
      </c>
      <c r="N3874" s="21" t="str">
        <f t="shared" si="380"/>
        <v>K-C6</v>
      </c>
      <c r="Q3874" s="21" t="str">
        <f>VLOOKUP(K3874,TONG_SL!$A:$D,3,0)</f>
        <v>Túi</v>
      </c>
      <c r="R3874" s="1">
        <v>3</v>
      </c>
      <c r="S3874" s="220"/>
      <c r="T3874" s="220">
        <f>VLOOKUP(VLOOKUP(G3874,Ma_KH!$A:$R,18,0)&amp;K3874,Gia_MB!$A:$F,6,0)</f>
        <v>111058</v>
      </c>
      <c r="U3874" s="254">
        <f t="shared" si="381"/>
        <v>333174</v>
      </c>
      <c r="V3874" s="220"/>
      <c r="W3874" s="222">
        <f t="shared" si="382"/>
        <v>0</v>
      </c>
      <c r="X3874" s="223" t="str">
        <f t="shared" si="383"/>
        <v>8</v>
      </c>
      <c r="Y3874" s="220"/>
      <c r="Z3874" s="254">
        <f t="shared" si="384"/>
        <v>26653.920000000002</v>
      </c>
      <c r="AA3874" s="5">
        <f>VLOOKUP(G3874,Ma_KH!$A:$R,14,0)</f>
        <v>60</v>
      </c>
    </row>
    <row r="3875" spans="1:27" hidden="1" x14ac:dyDescent="0.25">
      <c r="A3875" s="234">
        <v>45996</v>
      </c>
      <c r="B3875" s="235">
        <v>4180908649</v>
      </c>
      <c r="C3875" s="236" t="s">
        <v>7767</v>
      </c>
      <c r="D3875" s="237">
        <v>45999</v>
      </c>
      <c r="E3875" s="238"/>
      <c r="F3875" s="236"/>
      <c r="G3875" s="32" t="s">
        <v>273</v>
      </c>
      <c r="H3875" s="238"/>
      <c r="I3875" s="235">
        <v>4180908649</v>
      </c>
      <c r="J3875" s="240" t="s">
        <v>1784</v>
      </c>
      <c r="K3875" s="333" t="s">
        <v>32</v>
      </c>
      <c r="L3875" s="21" t="str">
        <f>VLOOKUP($K3875,TONG_SL!$A:$D,2,0)</f>
        <v>Giò Tai Lưỡi Xào 250g</v>
      </c>
      <c r="N3875" s="21" t="str">
        <f t="shared" si="380"/>
        <v>K-C6</v>
      </c>
      <c r="Q3875" s="21" t="str">
        <f>VLOOKUP(K3875,TONG_SL!$A:$D,3,0)</f>
        <v>Túi</v>
      </c>
      <c r="R3875" s="1">
        <v>3</v>
      </c>
      <c r="S3875" s="220"/>
      <c r="T3875" s="220">
        <f>VLOOKUP(VLOOKUP(G3875,Ma_KH!$A:$R,18,0)&amp;K3875,Gia_MB!$A:$F,6,0)</f>
        <v>50182</v>
      </c>
      <c r="U3875" s="254">
        <f t="shared" si="381"/>
        <v>150546</v>
      </c>
      <c r="V3875" s="220"/>
      <c r="W3875" s="222">
        <f t="shared" si="382"/>
        <v>0</v>
      </c>
      <c r="X3875" s="223" t="str">
        <f t="shared" si="383"/>
        <v>8</v>
      </c>
      <c r="Y3875" s="220"/>
      <c r="Z3875" s="254">
        <f t="shared" si="384"/>
        <v>12043.68</v>
      </c>
      <c r="AA3875" s="5">
        <f>VLOOKUP(G3875,Ma_KH!$A:$R,14,0)</f>
        <v>60</v>
      </c>
    </row>
    <row r="3876" spans="1:27" hidden="1" x14ac:dyDescent="0.25">
      <c r="A3876" s="234">
        <v>45996</v>
      </c>
      <c r="B3876" s="235">
        <v>4180908078</v>
      </c>
      <c r="C3876" s="236" t="s">
        <v>7767</v>
      </c>
      <c r="D3876" s="237">
        <v>45999</v>
      </c>
      <c r="E3876" s="238"/>
      <c r="F3876" s="236"/>
      <c r="G3876" s="32" t="s">
        <v>385</v>
      </c>
      <c r="H3876" s="238"/>
      <c r="I3876" s="235">
        <v>4180908078</v>
      </c>
      <c r="J3876" s="240" t="s">
        <v>1784</v>
      </c>
      <c r="K3876" s="333" t="s">
        <v>32</v>
      </c>
      <c r="L3876" s="21" t="str">
        <f>VLOOKUP($K3876,TONG_SL!$A:$D,2,0)</f>
        <v>Giò Tai Lưỡi Xào 250g</v>
      </c>
      <c r="N3876" s="21" t="str">
        <f t="shared" si="380"/>
        <v>K-C6</v>
      </c>
      <c r="Q3876" s="21" t="str">
        <f>VLOOKUP(K3876,TONG_SL!$A:$D,3,0)</f>
        <v>Túi</v>
      </c>
      <c r="R3876" s="1">
        <v>6</v>
      </c>
      <c r="S3876" s="220"/>
      <c r="T3876" s="220">
        <f>VLOOKUP(VLOOKUP(G3876,Ma_KH!$A:$R,18,0)&amp;K3876,Gia_MB!$A:$F,6,0)</f>
        <v>50182</v>
      </c>
      <c r="U3876" s="254">
        <f t="shared" si="381"/>
        <v>301092</v>
      </c>
      <c r="V3876" s="220"/>
      <c r="W3876" s="222">
        <f t="shared" si="382"/>
        <v>0</v>
      </c>
      <c r="X3876" s="223" t="str">
        <f t="shared" si="383"/>
        <v>8</v>
      </c>
      <c r="Y3876" s="220"/>
      <c r="Z3876" s="254">
        <f t="shared" si="384"/>
        <v>24087.360000000001</v>
      </c>
      <c r="AA3876" s="5">
        <f>VLOOKUP(G3876,Ma_KH!$A:$R,14,0)</f>
        <v>60</v>
      </c>
    </row>
    <row r="3877" spans="1:27" hidden="1" x14ac:dyDescent="0.25">
      <c r="A3877" s="234">
        <v>45996</v>
      </c>
      <c r="B3877" s="235">
        <v>4180908078</v>
      </c>
      <c r="C3877" s="236" t="s">
        <v>7767</v>
      </c>
      <c r="D3877" s="237">
        <v>45999</v>
      </c>
      <c r="E3877" s="238"/>
      <c r="F3877" s="236"/>
      <c r="G3877" s="32" t="s">
        <v>385</v>
      </c>
      <c r="H3877" s="238"/>
      <c r="I3877" s="235">
        <v>4180908078</v>
      </c>
      <c r="J3877" s="240" t="s">
        <v>1784</v>
      </c>
      <c r="K3877" s="333" t="s">
        <v>34</v>
      </c>
      <c r="L3877" s="21" t="str">
        <f>VLOOKUP($K3877,TONG_SL!$A:$D,2,0)</f>
        <v>Tai heo muối 200g</v>
      </c>
      <c r="N3877" s="21" t="str">
        <f t="shared" si="380"/>
        <v>K-C6</v>
      </c>
      <c r="Q3877" s="21" t="str">
        <f>VLOOKUP(K3877,TONG_SL!$A:$D,3,0)</f>
        <v>Túi</v>
      </c>
      <c r="R3877" s="1">
        <v>3</v>
      </c>
      <c r="S3877" s="220"/>
      <c r="T3877" s="220">
        <f>VLOOKUP(VLOOKUP(G3877,Ma_KH!$A:$R,18,0)&amp;K3877,Gia_MB!$A:$F,6,0)</f>
        <v>55595</v>
      </c>
      <c r="U3877" s="254">
        <f t="shared" si="381"/>
        <v>166785</v>
      </c>
      <c r="V3877" s="220"/>
      <c r="W3877" s="222">
        <f t="shared" si="382"/>
        <v>0</v>
      </c>
      <c r="X3877" s="223" t="str">
        <f t="shared" si="383"/>
        <v>8</v>
      </c>
      <c r="Y3877" s="220"/>
      <c r="Z3877" s="254">
        <f t="shared" si="384"/>
        <v>13342.800000000001</v>
      </c>
      <c r="AA3877" s="5">
        <f>VLOOKUP(G3877,Ma_KH!$A:$R,14,0)</f>
        <v>60</v>
      </c>
    </row>
    <row r="3878" spans="1:27" hidden="1" x14ac:dyDescent="0.25">
      <c r="A3878" s="234">
        <v>45996</v>
      </c>
      <c r="B3878" s="235">
        <v>4180908078</v>
      </c>
      <c r="C3878" s="236" t="s">
        <v>7767</v>
      </c>
      <c r="D3878" s="237">
        <v>45999</v>
      </c>
      <c r="E3878" s="238"/>
      <c r="F3878" s="236"/>
      <c r="G3878" s="32" t="s">
        <v>385</v>
      </c>
      <c r="H3878" s="238"/>
      <c r="I3878" s="235">
        <v>4180908078</v>
      </c>
      <c r="J3878" s="240" t="s">
        <v>1784</v>
      </c>
      <c r="K3878" s="333" t="s">
        <v>39</v>
      </c>
      <c r="L3878" s="21" t="str">
        <f>VLOOKUP($K3878,TONG_SL!$A:$D,2,0)</f>
        <v>Chả nướng 300g</v>
      </c>
      <c r="N3878" s="21" t="str">
        <f t="shared" si="380"/>
        <v>K-C6</v>
      </c>
      <c r="Q3878" s="21" t="str">
        <f>VLOOKUP(K3878,TONG_SL!$A:$D,3,0)</f>
        <v>Túi</v>
      </c>
      <c r="R3878" s="1">
        <v>2</v>
      </c>
      <c r="S3878" s="220"/>
      <c r="T3878" s="220">
        <f>VLOOKUP(VLOOKUP(G3878,Ma_KH!$A:$R,18,0)&amp;K3878,Gia_MB!$A:$F,6,0)</f>
        <v>70950</v>
      </c>
      <c r="U3878" s="254">
        <f t="shared" si="381"/>
        <v>141900</v>
      </c>
      <c r="V3878" s="220"/>
      <c r="W3878" s="222">
        <f t="shared" si="382"/>
        <v>0</v>
      </c>
      <c r="X3878" s="223" t="str">
        <f t="shared" si="383"/>
        <v>8</v>
      </c>
      <c r="Y3878" s="220"/>
      <c r="Z3878" s="254">
        <f t="shared" si="384"/>
        <v>11352</v>
      </c>
      <c r="AA3878" s="5">
        <f>VLOOKUP(G3878,Ma_KH!$A:$R,14,0)</f>
        <v>60</v>
      </c>
    </row>
    <row r="3879" spans="1:27" hidden="1" x14ac:dyDescent="0.25">
      <c r="A3879" s="234">
        <v>45996</v>
      </c>
      <c r="B3879" s="235">
        <v>4180908078</v>
      </c>
      <c r="C3879" s="236" t="s">
        <v>7767</v>
      </c>
      <c r="D3879" s="237">
        <v>45999</v>
      </c>
      <c r="E3879" s="238"/>
      <c r="F3879" s="236"/>
      <c r="G3879" s="32" t="s">
        <v>385</v>
      </c>
      <c r="H3879" s="238"/>
      <c r="I3879" s="235">
        <v>4180908078</v>
      </c>
      <c r="J3879" s="240" t="s">
        <v>1784</v>
      </c>
      <c r="K3879" s="333" t="s">
        <v>48</v>
      </c>
      <c r="L3879" s="21" t="str">
        <f>VLOOKUP($K3879,TONG_SL!$A:$D,2,0)</f>
        <v>Mọc Nấm Hương 250g</v>
      </c>
      <c r="N3879" s="21" t="str">
        <f t="shared" si="380"/>
        <v>K-C6</v>
      </c>
      <c r="Q3879" s="21" t="str">
        <f>VLOOKUP(K3879,TONG_SL!$A:$D,3,0)</f>
        <v>Túi</v>
      </c>
      <c r="R3879" s="1">
        <v>3</v>
      </c>
      <c r="S3879" s="220"/>
      <c r="T3879" s="220">
        <f>VLOOKUP(VLOOKUP(G3879,Ma_KH!$A:$R,18,0)&amp;K3879,Gia_MB!$A:$F,6,0)</f>
        <v>46000</v>
      </c>
      <c r="U3879" s="254">
        <f t="shared" si="381"/>
        <v>138000</v>
      </c>
      <c r="V3879" s="220"/>
      <c r="W3879" s="222">
        <f t="shared" si="382"/>
        <v>0</v>
      </c>
      <c r="X3879" s="223" t="str">
        <f t="shared" si="383"/>
        <v>8</v>
      </c>
      <c r="Y3879" s="220"/>
      <c r="Z3879" s="254">
        <f t="shared" si="384"/>
        <v>11040</v>
      </c>
      <c r="AA3879" s="5">
        <f>VLOOKUP(G3879,Ma_KH!$A:$R,14,0)</f>
        <v>60</v>
      </c>
    </row>
    <row r="3880" spans="1:27" hidden="1" x14ac:dyDescent="0.25">
      <c r="A3880" s="234">
        <v>45996</v>
      </c>
      <c r="B3880" s="235">
        <v>4180908078</v>
      </c>
      <c r="C3880" s="236" t="s">
        <v>7767</v>
      </c>
      <c r="D3880" s="237">
        <v>45999</v>
      </c>
      <c r="E3880" s="238"/>
      <c r="F3880" s="236"/>
      <c r="G3880" s="32" t="s">
        <v>385</v>
      </c>
      <c r="H3880" s="238"/>
      <c r="I3880" s="235">
        <v>4180908078</v>
      </c>
      <c r="J3880" s="240" t="s">
        <v>1784</v>
      </c>
      <c r="K3880" s="333" t="s">
        <v>37</v>
      </c>
      <c r="L3880" s="21" t="str">
        <f>VLOOKUP($K3880,TONG_SL!$A:$D,2,0)</f>
        <v>Chả cốm 300g</v>
      </c>
      <c r="N3880" s="21" t="str">
        <f t="shared" si="380"/>
        <v>K-C6</v>
      </c>
      <c r="Q3880" s="21" t="str">
        <f>VLOOKUP(K3880,TONG_SL!$A:$D,3,0)</f>
        <v>Túi</v>
      </c>
      <c r="R3880" s="1">
        <v>3</v>
      </c>
      <c r="S3880" s="220"/>
      <c r="T3880" s="220">
        <f>VLOOKUP(VLOOKUP(G3880,Ma_KH!$A:$R,18,0)&amp;K3880,Gia_MB!$A:$F,6,0)</f>
        <v>74250</v>
      </c>
      <c r="U3880" s="254">
        <f t="shared" si="381"/>
        <v>222750</v>
      </c>
      <c r="V3880" s="220"/>
      <c r="W3880" s="222">
        <f t="shared" si="382"/>
        <v>0</v>
      </c>
      <c r="X3880" s="223" t="str">
        <f t="shared" si="383"/>
        <v>8</v>
      </c>
      <c r="Y3880" s="220"/>
      <c r="Z3880" s="254">
        <f t="shared" si="384"/>
        <v>17820</v>
      </c>
      <c r="AA3880" s="5">
        <f>VLOOKUP(G3880,Ma_KH!$A:$R,14,0)</f>
        <v>60</v>
      </c>
    </row>
    <row r="3881" spans="1:27" hidden="1" x14ac:dyDescent="0.25">
      <c r="A3881" s="234">
        <v>45996</v>
      </c>
      <c r="B3881" s="235">
        <v>4180907712</v>
      </c>
      <c r="C3881" s="236" t="s">
        <v>7767</v>
      </c>
      <c r="D3881" s="237">
        <v>45999</v>
      </c>
      <c r="E3881" s="238"/>
      <c r="F3881" s="236"/>
      <c r="G3881" s="32" t="s">
        <v>445</v>
      </c>
      <c r="H3881" s="238"/>
      <c r="I3881" s="235">
        <v>4180907712</v>
      </c>
      <c r="J3881" s="240" t="s">
        <v>1784</v>
      </c>
      <c r="K3881" s="333" t="s">
        <v>27</v>
      </c>
      <c r="L3881" s="21" t="str">
        <f>VLOOKUP($K3881,TONG_SL!$A:$D,2,0)</f>
        <v>Chân giò heo muối 300g</v>
      </c>
      <c r="N3881" s="21" t="str">
        <f t="shared" si="380"/>
        <v>K-C6</v>
      </c>
      <c r="Q3881" s="21" t="str">
        <f>VLOOKUP(K3881,TONG_SL!$A:$D,3,0)</f>
        <v>Túi</v>
      </c>
      <c r="R3881" s="1">
        <v>3</v>
      </c>
      <c r="S3881" s="220"/>
      <c r="T3881" s="220">
        <f>VLOOKUP(VLOOKUP(G3881,Ma_KH!$A:$R,18,0)&amp;K3881,Gia_MB!$A:$F,6,0)</f>
        <v>73431</v>
      </c>
      <c r="U3881" s="254">
        <f t="shared" si="381"/>
        <v>220293</v>
      </c>
      <c r="V3881" s="220"/>
      <c r="W3881" s="222">
        <f t="shared" si="382"/>
        <v>0</v>
      </c>
      <c r="X3881" s="223" t="str">
        <f t="shared" si="383"/>
        <v>8</v>
      </c>
      <c r="Y3881" s="220"/>
      <c r="Z3881" s="254">
        <f t="shared" si="384"/>
        <v>17623.439999999999</v>
      </c>
      <c r="AA3881" s="5">
        <f>VLOOKUP(G3881,Ma_KH!$A:$R,14,0)</f>
        <v>60</v>
      </c>
    </row>
    <row r="3882" spans="1:27" hidden="1" x14ac:dyDescent="0.25">
      <c r="A3882" s="234">
        <v>45996</v>
      </c>
      <c r="B3882" s="235">
        <v>4180907712</v>
      </c>
      <c r="C3882" s="236" t="s">
        <v>7767</v>
      </c>
      <c r="D3882" s="237">
        <v>45999</v>
      </c>
      <c r="E3882" s="238"/>
      <c r="F3882" s="236"/>
      <c r="G3882" s="32" t="s">
        <v>445</v>
      </c>
      <c r="H3882" s="238"/>
      <c r="I3882" s="235">
        <v>4180907712</v>
      </c>
      <c r="J3882" s="240" t="s">
        <v>1784</v>
      </c>
      <c r="K3882" s="333" t="s">
        <v>30</v>
      </c>
      <c r="L3882" s="21" t="str">
        <f>VLOOKUP($K3882,TONG_SL!$A:$D,2,0)</f>
        <v>Gà muối 500g</v>
      </c>
      <c r="N3882" s="21" t="str">
        <f t="shared" si="380"/>
        <v>K-C6</v>
      </c>
      <c r="Q3882" s="21" t="str">
        <f>VLOOKUP(K3882,TONG_SL!$A:$D,3,0)</f>
        <v>Túi</v>
      </c>
      <c r="R3882" s="1">
        <v>4</v>
      </c>
      <c r="S3882" s="220"/>
      <c r="T3882" s="220">
        <f>VLOOKUP(VLOOKUP(G3882,Ma_KH!$A:$R,18,0)&amp;K3882,Gia_MB!$A:$F,6,0)</f>
        <v>111058</v>
      </c>
      <c r="U3882" s="254">
        <f t="shared" si="381"/>
        <v>444232</v>
      </c>
      <c r="V3882" s="220"/>
      <c r="W3882" s="222">
        <f t="shared" si="382"/>
        <v>0</v>
      </c>
      <c r="X3882" s="223" t="str">
        <f t="shared" si="383"/>
        <v>8</v>
      </c>
      <c r="Y3882" s="220"/>
      <c r="Z3882" s="254">
        <f t="shared" si="384"/>
        <v>35538.559999999998</v>
      </c>
      <c r="AA3882" s="5">
        <f>VLOOKUP(G3882,Ma_KH!$A:$R,14,0)</f>
        <v>60</v>
      </c>
    </row>
    <row r="3883" spans="1:27" hidden="1" x14ac:dyDescent="0.25">
      <c r="A3883" s="234">
        <v>45996</v>
      </c>
      <c r="B3883" s="235">
        <v>4180907712</v>
      </c>
      <c r="C3883" s="236" t="s">
        <v>7767</v>
      </c>
      <c r="D3883" s="237">
        <v>45999</v>
      </c>
      <c r="E3883" s="238"/>
      <c r="F3883" s="236"/>
      <c r="G3883" s="32" t="s">
        <v>445</v>
      </c>
      <c r="H3883" s="238"/>
      <c r="I3883" s="235">
        <v>4180907712</v>
      </c>
      <c r="J3883" s="240" t="s">
        <v>1784</v>
      </c>
      <c r="K3883" s="333" t="s">
        <v>37</v>
      </c>
      <c r="L3883" s="21" t="str">
        <f>VLOOKUP($K3883,TONG_SL!$A:$D,2,0)</f>
        <v>Chả cốm 300g</v>
      </c>
      <c r="N3883" s="21" t="str">
        <f t="shared" si="380"/>
        <v>K-C6</v>
      </c>
      <c r="Q3883" s="21" t="str">
        <f>VLOOKUP(K3883,TONG_SL!$A:$D,3,0)</f>
        <v>Túi</v>
      </c>
      <c r="R3883" s="1">
        <v>4</v>
      </c>
      <c r="S3883" s="220"/>
      <c r="T3883" s="220">
        <f>VLOOKUP(VLOOKUP(G3883,Ma_KH!$A:$R,18,0)&amp;K3883,Gia_MB!$A:$F,6,0)</f>
        <v>74250</v>
      </c>
      <c r="U3883" s="254">
        <f t="shared" si="381"/>
        <v>297000</v>
      </c>
      <c r="V3883" s="220"/>
      <c r="W3883" s="222">
        <f t="shared" si="382"/>
        <v>0</v>
      </c>
      <c r="X3883" s="223" t="str">
        <f t="shared" si="383"/>
        <v>8</v>
      </c>
      <c r="Y3883" s="220"/>
      <c r="Z3883" s="254">
        <f t="shared" si="384"/>
        <v>23760</v>
      </c>
      <c r="AA3883" s="5">
        <f>VLOOKUP(G3883,Ma_KH!$A:$R,14,0)</f>
        <v>60</v>
      </c>
    </row>
    <row r="3884" spans="1:27" hidden="1" x14ac:dyDescent="0.25">
      <c r="A3884" s="234">
        <v>45996</v>
      </c>
      <c r="B3884" s="235">
        <v>4180907712</v>
      </c>
      <c r="C3884" s="236" t="s">
        <v>7767</v>
      </c>
      <c r="D3884" s="237">
        <v>45999</v>
      </c>
      <c r="E3884" s="238"/>
      <c r="F3884" s="236"/>
      <c r="G3884" s="32" t="s">
        <v>445</v>
      </c>
      <c r="H3884" s="238"/>
      <c r="I3884" s="235">
        <v>4180907712</v>
      </c>
      <c r="J3884" s="240" t="s">
        <v>1784</v>
      </c>
      <c r="K3884" s="333" t="s">
        <v>48</v>
      </c>
      <c r="L3884" s="21" t="str">
        <f>VLOOKUP($K3884,TONG_SL!$A:$D,2,0)</f>
        <v>Mọc Nấm Hương 250g</v>
      </c>
      <c r="N3884" s="21" t="str">
        <f t="shared" si="380"/>
        <v>K-C6</v>
      </c>
      <c r="Q3884" s="21" t="str">
        <f>VLOOKUP(K3884,TONG_SL!$A:$D,3,0)</f>
        <v>Túi</v>
      </c>
      <c r="R3884" s="1">
        <v>7</v>
      </c>
      <c r="S3884" s="220"/>
      <c r="T3884" s="220">
        <f>VLOOKUP(VLOOKUP(G3884,Ma_KH!$A:$R,18,0)&amp;K3884,Gia_MB!$A:$F,6,0)</f>
        <v>46000</v>
      </c>
      <c r="U3884" s="254">
        <f t="shared" si="381"/>
        <v>322000</v>
      </c>
      <c r="V3884" s="220"/>
      <c r="W3884" s="222">
        <f t="shared" si="382"/>
        <v>0</v>
      </c>
      <c r="X3884" s="223" t="str">
        <f t="shared" si="383"/>
        <v>8</v>
      </c>
      <c r="Y3884" s="220"/>
      <c r="Z3884" s="254">
        <f t="shared" si="384"/>
        <v>25760</v>
      </c>
      <c r="AA3884" s="5">
        <f>VLOOKUP(G3884,Ma_KH!$A:$R,14,0)</f>
        <v>60</v>
      </c>
    </row>
    <row r="3885" spans="1:27" hidden="1" x14ac:dyDescent="0.25">
      <c r="A3885" s="234">
        <v>45996</v>
      </c>
      <c r="B3885" s="235">
        <v>4180907712</v>
      </c>
      <c r="C3885" s="236" t="s">
        <v>7767</v>
      </c>
      <c r="D3885" s="237">
        <v>45999</v>
      </c>
      <c r="E3885" s="238"/>
      <c r="F3885" s="236"/>
      <c r="G3885" s="32" t="s">
        <v>445</v>
      </c>
      <c r="H3885" s="238"/>
      <c r="I3885" s="235">
        <v>4180907712</v>
      </c>
      <c r="J3885" s="240" t="s">
        <v>1784</v>
      </c>
      <c r="K3885" s="333" t="s">
        <v>32</v>
      </c>
      <c r="L3885" s="21" t="str">
        <f>VLOOKUP($K3885,TONG_SL!$A:$D,2,0)</f>
        <v>Giò Tai Lưỡi Xào 250g</v>
      </c>
      <c r="N3885" s="21" t="str">
        <f t="shared" si="380"/>
        <v>K-C6</v>
      </c>
      <c r="Q3885" s="21" t="str">
        <f>VLOOKUP(K3885,TONG_SL!$A:$D,3,0)</f>
        <v>Túi</v>
      </c>
      <c r="R3885" s="1">
        <v>5</v>
      </c>
      <c r="S3885" s="220"/>
      <c r="T3885" s="220">
        <f>VLOOKUP(VLOOKUP(G3885,Ma_KH!$A:$R,18,0)&amp;K3885,Gia_MB!$A:$F,6,0)</f>
        <v>50182</v>
      </c>
      <c r="U3885" s="254">
        <f t="shared" si="381"/>
        <v>250910</v>
      </c>
      <c r="V3885" s="220"/>
      <c r="W3885" s="222">
        <f t="shared" si="382"/>
        <v>0</v>
      </c>
      <c r="X3885" s="223" t="str">
        <f t="shared" si="383"/>
        <v>8</v>
      </c>
      <c r="Y3885" s="220"/>
      <c r="Z3885" s="254">
        <f t="shared" si="384"/>
        <v>20072.8</v>
      </c>
      <c r="AA3885" s="5">
        <f>VLOOKUP(G3885,Ma_KH!$A:$R,14,0)</f>
        <v>60</v>
      </c>
    </row>
    <row r="3886" spans="1:27" hidden="1" x14ac:dyDescent="0.25">
      <c r="A3886" s="234">
        <v>45996</v>
      </c>
      <c r="B3886" s="235">
        <v>4180907712</v>
      </c>
      <c r="C3886" s="236" t="s">
        <v>7767</v>
      </c>
      <c r="D3886" s="237">
        <v>45999</v>
      </c>
      <c r="E3886" s="238"/>
      <c r="F3886" s="236"/>
      <c r="G3886" s="32" t="s">
        <v>445</v>
      </c>
      <c r="H3886" s="238"/>
      <c r="I3886" s="235">
        <v>4180907712</v>
      </c>
      <c r="J3886" s="240" t="s">
        <v>1784</v>
      </c>
      <c r="K3886" s="333" t="s">
        <v>34</v>
      </c>
      <c r="L3886" s="21" t="str">
        <f>VLOOKUP($K3886,TONG_SL!$A:$D,2,0)</f>
        <v>Tai heo muối 200g</v>
      </c>
      <c r="N3886" s="21" t="str">
        <f t="shared" si="380"/>
        <v>K-C6</v>
      </c>
      <c r="Q3886" s="21" t="str">
        <f>VLOOKUP(K3886,TONG_SL!$A:$D,3,0)</f>
        <v>Túi</v>
      </c>
      <c r="R3886" s="1">
        <v>3</v>
      </c>
      <c r="S3886" s="220"/>
      <c r="T3886" s="220">
        <f>VLOOKUP(VLOOKUP(G3886,Ma_KH!$A:$R,18,0)&amp;K3886,Gia_MB!$A:$F,6,0)</f>
        <v>55595</v>
      </c>
      <c r="U3886" s="254">
        <f t="shared" si="381"/>
        <v>166785</v>
      </c>
      <c r="V3886" s="220"/>
      <c r="W3886" s="222">
        <f t="shared" si="382"/>
        <v>0</v>
      </c>
      <c r="X3886" s="223" t="str">
        <f t="shared" si="383"/>
        <v>8</v>
      </c>
      <c r="Y3886" s="220"/>
      <c r="Z3886" s="254">
        <f t="shared" si="384"/>
        <v>13342.800000000001</v>
      </c>
      <c r="AA3886" s="5">
        <f>VLOOKUP(G3886,Ma_KH!$A:$R,14,0)</f>
        <v>60</v>
      </c>
    </row>
    <row r="3887" spans="1:27" hidden="1" x14ac:dyDescent="0.25">
      <c r="A3887" s="234">
        <v>45996</v>
      </c>
      <c r="B3887" s="235">
        <v>4180908391</v>
      </c>
      <c r="C3887" s="236" t="s">
        <v>7767</v>
      </c>
      <c r="D3887" s="237">
        <v>45999</v>
      </c>
      <c r="E3887" s="238"/>
      <c r="F3887" s="236"/>
      <c r="G3887" s="32" t="s">
        <v>323</v>
      </c>
      <c r="H3887" s="238"/>
      <c r="I3887" s="235">
        <v>4180908391</v>
      </c>
      <c r="J3887" s="240" t="s">
        <v>1784</v>
      </c>
      <c r="K3887" s="333" t="s">
        <v>48</v>
      </c>
      <c r="L3887" s="21" t="str">
        <f>VLOOKUP($K3887,TONG_SL!$A:$D,2,0)</f>
        <v>Mọc Nấm Hương 250g</v>
      </c>
      <c r="N3887" s="21" t="str">
        <f t="shared" si="380"/>
        <v>K-C6</v>
      </c>
      <c r="Q3887" s="21" t="str">
        <f>VLOOKUP(K3887,TONG_SL!$A:$D,3,0)</f>
        <v>Túi</v>
      </c>
      <c r="R3887" s="1">
        <v>3</v>
      </c>
      <c r="S3887" s="220"/>
      <c r="T3887" s="220">
        <f>VLOOKUP(VLOOKUP(G3887,Ma_KH!$A:$R,18,0)&amp;K3887,Gia_MB!$A:$F,6,0)</f>
        <v>46000</v>
      </c>
      <c r="U3887" s="254">
        <f t="shared" si="381"/>
        <v>138000</v>
      </c>
      <c r="V3887" s="220"/>
      <c r="W3887" s="222">
        <f t="shared" si="382"/>
        <v>0</v>
      </c>
      <c r="X3887" s="223" t="str">
        <f t="shared" si="383"/>
        <v>8</v>
      </c>
      <c r="Y3887" s="220"/>
      <c r="Z3887" s="254">
        <f t="shared" si="384"/>
        <v>11040</v>
      </c>
      <c r="AA3887" s="5">
        <f>VLOOKUP(G3887,Ma_KH!$A:$R,14,0)</f>
        <v>60</v>
      </c>
    </row>
    <row r="3888" spans="1:27" hidden="1" x14ac:dyDescent="0.25">
      <c r="A3888" s="234">
        <v>45996</v>
      </c>
      <c r="B3888" s="235">
        <v>4180908391</v>
      </c>
      <c r="C3888" s="236" t="s">
        <v>7767</v>
      </c>
      <c r="D3888" s="237">
        <v>45999</v>
      </c>
      <c r="E3888" s="238"/>
      <c r="F3888" s="236"/>
      <c r="G3888" s="32" t="s">
        <v>323</v>
      </c>
      <c r="H3888" s="238"/>
      <c r="I3888" s="235">
        <v>4180908391</v>
      </c>
      <c r="J3888" s="240" t="s">
        <v>1784</v>
      </c>
      <c r="K3888" s="333" t="s">
        <v>30</v>
      </c>
      <c r="L3888" s="21" t="str">
        <f>VLOOKUP($K3888,TONG_SL!$A:$D,2,0)</f>
        <v>Gà muối 500g</v>
      </c>
      <c r="N3888" s="21" t="str">
        <f t="shared" si="380"/>
        <v>K-C6</v>
      </c>
      <c r="Q3888" s="21" t="str">
        <f>VLOOKUP(K3888,TONG_SL!$A:$D,3,0)</f>
        <v>Túi</v>
      </c>
      <c r="R3888" s="1">
        <v>6</v>
      </c>
      <c r="S3888" s="220"/>
      <c r="T3888" s="220">
        <f>VLOOKUP(VLOOKUP(G3888,Ma_KH!$A:$R,18,0)&amp;K3888,Gia_MB!$A:$F,6,0)</f>
        <v>111058</v>
      </c>
      <c r="U3888" s="254">
        <f t="shared" si="381"/>
        <v>666348</v>
      </c>
      <c r="V3888" s="220"/>
      <c r="W3888" s="222">
        <f t="shared" si="382"/>
        <v>0</v>
      </c>
      <c r="X3888" s="223" t="str">
        <f t="shared" si="383"/>
        <v>8</v>
      </c>
      <c r="Y3888" s="220"/>
      <c r="Z3888" s="254">
        <f t="shared" si="384"/>
        <v>53307.840000000004</v>
      </c>
      <c r="AA3888" s="5">
        <f>VLOOKUP(G3888,Ma_KH!$A:$R,14,0)</f>
        <v>60</v>
      </c>
    </row>
    <row r="3889" spans="1:27" hidden="1" x14ac:dyDescent="0.25">
      <c r="A3889" s="234">
        <v>45996</v>
      </c>
      <c r="B3889" s="235">
        <v>4180908391</v>
      </c>
      <c r="C3889" s="236" t="s">
        <v>7767</v>
      </c>
      <c r="D3889" s="237">
        <v>45999</v>
      </c>
      <c r="E3889" s="238"/>
      <c r="F3889" s="236"/>
      <c r="G3889" s="32" t="s">
        <v>323</v>
      </c>
      <c r="H3889" s="238"/>
      <c r="I3889" s="235">
        <v>4180908391</v>
      </c>
      <c r="J3889" s="240" t="s">
        <v>1784</v>
      </c>
      <c r="K3889" s="333" t="s">
        <v>27</v>
      </c>
      <c r="L3889" s="21" t="str">
        <f>VLOOKUP($K3889,TONG_SL!$A:$D,2,0)</f>
        <v>Chân giò heo muối 300g</v>
      </c>
      <c r="N3889" s="21" t="str">
        <f t="shared" si="380"/>
        <v>K-C6</v>
      </c>
      <c r="Q3889" s="21" t="str">
        <f>VLOOKUP(K3889,TONG_SL!$A:$D,3,0)</f>
        <v>Túi</v>
      </c>
      <c r="R3889" s="1">
        <v>3</v>
      </c>
      <c r="S3889" s="220"/>
      <c r="T3889" s="220">
        <f>VLOOKUP(VLOOKUP(G3889,Ma_KH!$A:$R,18,0)&amp;K3889,Gia_MB!$A:$F,6,0)</f>
        <v>73431</v>
      </c>
      <c r="U3889" s="254">
        <f t="shared" si="381"/>
        <v>220293</v>
      </c>
      <c r="V3889" s="220"/>
      <c r="W3889" s="222">
        <f t="shared" si="382"/>
        <v>0</v>
      </c>
      <c r="X3889" s="223" t="str">
        <f t="shared" si="383"/>
        <v>8</v>
      </c>
      <c r="Y3889" s="220"/>
      <c r="Z3889" s="254">
        <f t="shared" si="384"/>
        <v>17623.439999999999</v>
      </c>
      <c r="AA3889" s="5">
        <f>VLOOKUP(G3889,Ma_KH!$A:$R,14,0)</f>
        <v>60</v>
      </c>
    </row>
    <row r="3890" spans="1:27" hidden="1" x14ac:dyDescent="0.25">
      <c r="A3890" s="234">
        <v>45996</v>
      </c>
      <c r="B3890" s="235">
        <v>4180908391</v>
      </c>
      <c r="C3890" s="236" t="s">
        <v>7767</v>
      </c>
      <c r="D3890" s="237">
        <v>45999</v>
      </c>
      <c r="E3890" s="238"/>
      <c r="F3890" s="236"/>
      <c r="G3890" s="32" t="s">
        <v>323</v>
      </c>
      <c r="H3890" s="238"/>
      <c r="I3890" s="235">
        <v>4180908391</v>
      </c>
      <c r="J3890" s="240" t="s">
        <v>1784</v>
      </c>
      <c r="K3890" s="333" t="s">
        <v>32</v>
      </c>
      <c r="L3890" s="21" t="str">
        <f>VLOOKUP($K3890,TONG_SL!$A:$D,2,0)</f>
        <v>Giò Tai Lưỡi Xào 250g</v>
      </c>
      <c r="N3890" s="21" t="str">
        <f t="shared" si="380"/>
        <v>K-C6</v>
      </c>
      <c r="Q3890" s="21" t="str">
        <f>VLOOKUP(K3890,TONG_SL!$A:$D,3,0)</f>
        <v>Túi</v>
      </c>
      <c r="R3890" s="1">
        <v>2</v>
      </c>
      <c r="S3890" s="220"/>
      <c r="T3890" s="220">
        <f>VLOOKUP(VLOOKUP(G3890,Ma_KH!$A:$R,18,0)&amp;K3890,Gia_MB!$A:$F,6,0)</f>
        <v>50182</v>
      </c>
      <c r="U3890" s="254">
        <f t="shared" si="381"/>
        <v>100364</v>
      </c>
      <c r="V3890" s="220"/>
      <c r="W3890" s="222">
        <f t="shared" si="382"/>
        <v>0</v>
      </c>
      <c r="X3890" s="223" t="str">
        <f t="shared" si="383"/>
        <v>8</v>
      </c>
      <c r="Y3890" s="220"/>
      <c r="Z3890" s="254">
        <f t="shared" si="384"/>
        <v>8029.12</v>
      </c>
      <c r="AA3890" s="5">
        <f>VLOOKUP(G3890,Ma_KH!$A:$R,14,0)</f>
        <v>60</v>
      </c>
    </row>
    <row r="3891" spans="1:27" hidden="1" x14ac:dyDescent="0.25">
      <c r="A3891" s="234">
        <v>45996</v>
      </c>
      <c r="B3891" s="235">
        <v>4180907746</v>
      </c>
      <c r="C3891" s="236" t="s">
        <v>7767</v>
      </c>
      <c r="D3891" s="237">
        <v>45999</v>
      </c>
      <c r="E3891" s="238"/>
      <c r="F3891" s="236"/>
      <c r="G3891" s="32" t="s">
        <v>304</v>
      </c>
      <c r="H3891" s="238"/>
      <c r="I3891" s="235">
        <v>4180907746</v>
      </c>
      <c r="J3891" s="240" t="s">
        <v>1784</v>
      </c>
      <c r="K3891" s="333" t="s">
        <v>37</v>
      </c>
      <c r="L3891" s="21" t="str">
        <f>VLOOKUP($K3891,TONG_SL!$A:$D,2,0)</f>
        <v>Chả cốm 300g</v>
      </c>
      <c r="N3891" s="21" t="str">
        <f t="shared" si="380"/>
        <v>K-C6</v>
      </c>
      <c r="Q3891" s="21" t="str">
        <f>VLOOKUP(K3891,TONG_SL!$A:$D,3,0)</f>
        <v>Túi</v>
      </c>
      <c r="R3891" s="1">
        <v>4</v>
      </c>
      <c r="S3891" s="220"/>
      <c r="T3891" s="220">
        <f>VLOOKUP(VLOOKUP(G3891,Ma_KH!$A:$R,18,0)&amp;K3891,Gia_MB!$A:$F,6,0)</f>
        <v>74250</v>
      </c>
      <c r="U3891" s="254">
        <f t="shared" si="381"/>
        <v>297000</v>
      </c>
      <c r="V3891" s="220"/>
      <c r="W3891" s="222">
        <f t="shared" si="382"/>
        <v>0</v>
      </c>
      <c r="X3891" s="223" t="str">
        <f t="shared" si="383"/>
        <v>8</v>
      </c>
      <c r="Y3891" s="220"/>
      <c r="Z3891" s="254">
        <f t="shared" si="384"/>
        <v>23760</v>
      </c>
      <c r="AA3891" s="5">
        <f>VLOOKUP(G3891,Ma_KH!$A:$R,14,0)</f>
        <v>60</v>
      </c>
    </row>
    <row r="3892" spans="1:27" hidden="1" x14ac:dyDescent="0.25">
      <c r="A3892" s="234">
        <v>45996</v>
      </c>
      <c r="B3892" s="235">
        <v>4180907746</v>
      </c>
      <c r="C3892" s="236" t="s">
        <v>7767</v>
      </c>
      <c r="D3892" s="237">
        <v>45999</v>
      </c>
      <c r="E3892" s="238"/>
      <c r="F3892" s="236"/>
      <c r="G3892" s="32" t="s">
        <v>304</v>
      </c>
      <c r="H3892" s="238"/>
      <c r="I3892" s="235">
        <v>4180907746</v>
      </c>
      <c r="J3892" s="240" t="s">
        <v>1784</v>
      </c>
      <c r="K3892" s="333" t="s">
        <v>34</v>
      </c>
      <c r="L3892" s="21" t="str">
        <f>VLOOKUP($K3892,TONG_SL!$A:$D,2,0)</f>
        <v>Tai heo muối 200g</v>
      </c>
      <c r="N3892" s="21" t="str">
        <f t="shared" si="380"/>
        <v>K-C6</v>
      </c>
      <c r="Q3892" s="21" t="str">
        <f>VLOOKUP(K3892,TONG_SL!$A:$D,3,0)</f>
        <v>Túi</v>
      </c>
      <c r="R3892" s="1">
        <v>2</v>
      </c>
      <c r="S3892" s="220"/>
      <c r="T3892" s="220">
        <f>VLOOKUP(VLOOKUP(G3892,Ma_KH!$A:$R,18,0)&amp;K3892,Gia_MB!$A:$F,6,0)</f>
        <v>55595</v>
      </c>
      <c r="U3892" s="254">
        <f t="shared" si="381"/>
        <v>111190</v>
      </c>
      <c r="V3892" s="220"/>
      <c r="W3892" s="222">
        <f t="shared" si="382"/>
        <v>0</v>
      </c>
      <c r="X3892" s="223" t="str">
        <f t="shared" si="383"/>
        <v>8</v>
      </c>
      <c r="Y3892" s="220"/>
      <c r="Z3892" s="254">
        <f t="shared" si="384"/>
        <v>8895.2000000000007</v>
      </c>
      <c r="AA3892" s="5">
        <f>VLOOKUP(G3892,Ma_KH!$A:$R,14,0)</f>
        <v>60</v>
      </c>
    </row>
    <row r="3893" spans="1:27" hidden="1" x14ac:dyDescent="0.25">
      <c r="A3893" s="234">
        <v>45996</v>
      </c>
      <c r="B3893" s="235">
        <v>4180907746</v>
      </c>
      <c r="C3893" s="236" t="s">
        <v>7767</v>
      </c>
      <c r="D3893" s="237">
        <v>45999</v>
      </c>
      <c r="E3893" s="238"/>
      <c r="F3893" s="236"/>
      <c r="G3893" s="32" t="s">
        <v>304</v>
      </c>
      <c r="H3893" s="238"/>
      <c r="I3893" s="235">
        <v>4180907746</v>
      </c>
      <c r="J3893" s="240" t="s">
        <v>1784</v>
      </c>
      <c r="K3893" s="333" t="s">
        <v>39</v>
      </c>
      <c r="L3893" s="21" t="str">
        <f>VLOOKUP($K3893,TONG_SL!$A:$D,2,0)</f>
        <v>Chả nướng 300g</v>
      </c>
      <c r="N3893" s="21" t="str">
        <f t="shared" si="380"/>
        <v>K-C6</v>
      </c>
      <c r="Q3893" s="21" t="str">
        <f>VLOOKUP(K3893,TONG_SL!$A:$D,3,0)</f>
        <v>Túi</v>
      </c>
      <c r="R3893" s="1">
        <v>2</v>
      </c>
      <c r="S3893" s="220"/>
      <c r="T3893" s="220">
        <f>VLOOKUP(VLOOKUP(G3893,Ma_KH!$A:$R,18,0)&amp;K3893,Gia_MB!$A:$F,6,0)</f>
        <v>70950</v>
      </c>
      <c r="U3893" s="254">
        <f t="shared" si="381"/>
        <v>141900</v>
      </c>
      <c r="V3893" s="220"/>
      <c r="W3893" s="222">
        <f t="shared" si="382"/>
        <v>0</v>
      </c>
      <c r="X3893" s="223" t="str">
        <f t="shared" si="383"/>
        <v>8</v>
      </c>
      <c r="Y3893" s="220"/>
      <c r="Z3893" s="254">
        <f t="shared" si="384"/>
        <v>11352</v>
      </c>
      <c r="AA3893" s="5">
        <f>VLOOKUP(G3893,Ma_KH!$A:$R,14,0)</f>
        <v>60</v>
      </c>
    </row>
    <row r="3894" spans="1:27" hidden="1" x14ac:dyDescent="0.25">
      <c r="A3894" s="234">
        <v>45996</v>
      </c>
      <c r="B3894" s="235">
        <v>4180907746</v>
      </c>
      <c r="C3894" s="236" t="s">
        <v>7767</v>
      </c>
      <c r="D3894" s="237">
        <v>45999</v>
      </c>
      <c r="E3894" s="238"/>
      <c r="F3894" s="236"/>
      <c r="G3894" s="32" t="s">
        <v>304</v>
      </c>
      <c r="H3894" s="238"/>
      <c r="I3894" s="235">
        <v>4180907746</v>
      </c>
      <c r="J3894" s="240" t="s">
        <v>1784</v>
      </c>
      <c r="K3894" s="333" t="s">
        <v>27</v>
      </c>
      <c r="L3894" s="21" t="str">
        <f>VLOOKUP($K3894,TONG_SL!$A:$D,2,0)</f>
        <v>Chân giò heo muối 300g</v>
      </c>
      <c r="N3894" s="21" t="str">
        <f t="shared" si="380"/>
        <v>K-C6</v>
      </c>
      <c r="Q3894" s="21" t="str">
        <f>VLOOKUP(K3894,TONG_SL!$A:$D,3,0)</f>
        <v>Túi</v>
      </c>
      <c r="R3894" s="1">
        <v>6</v>
      </c>
      <c r="S3894" s="220"/>
      <c r="T3894" s="220">
        <f>VLOOKUP(VLOOKUP(G3894,Ma_KH!$A:$R,18,0)&amp;K3894,Gia_MB!$A:$F,6,0)</f>
        <v>73431</v>
      </c>
      <c r="U3894" s="254">
        <f t="shared" si="381"/>
        <v>440586</v>
      </c>
      <c r="V3894" s="220"/>
      <c r="W3894" s="222">
        <f t="shared" si="382"/>
        <v>0</v>
      </c>
      <c r="X3894" s="223" t="str">
        <f t="shared" si="383"/>
        <v>8</v>
      </c>
      <c r="Y3894" s="220"/>
      <c r="Z3894" s="254">
        <f t="shared" si="384"/>
        <v>35246.879999999997</v>
      </c>
      <c r="AA3894" s="5">
        <f>VLOOKUP(G3894,Ma_KH!$A:$R,14,0)</f>
        <v>60</v>
      </c>
    </row>
    <row r="3895" spans="1:27" hidden="1" x14ac:dyDescent="0.25">
      <c r="A3895" s="234">
        <v>45996</v>
      </c>
      <c r="B3895" s="235">
        <v>4180907746</v>
      </c>
      <c r="C3895" s="236" t="s">
        <v>7767</v>
      </c>
      <c r="D3895" s="237">
        <v>45999</v>
      </c>
      <c r="E3895" s="238"/>
      <c r="F3895" s="236"/>
      <c r="G3895" s="32" t="s">
        <v>304</v>
      </c>
      <c r="H3895" s="238"/>
      <c r="I3895" s="235">
        <v>4180907746</v>
      </c>
      <c r="J3895" s="240" t="s">
        <v>1784</v>
      </c>
      <c r="K3895" s="333" t="s">
        <v>48</v>
      </c>
      <c r="L3895" s="21" t="str">
        <f>VLOOKUP($K3895,TONG_SL!$A:$D,2,0)</f>
        <v>Mọc Nấm Hương 250g</v>
      </c>
      <c r="N3895" s="21" t="str">
        <f t="shared" si="380"/>
        <v>K-C6</v>
      </c>
      <c r="Q3895" s="21" t="str">
        <f>VLOOKUP(K3895,TONG_SL!$A:$D,3,0)</f>
        <v>Túi</v>
      </c>
      <c r="R3895" s="1">
        <v>2</v>
      </c>
      <c r="S3895" s="220"/>
      <c r="T3895" s="220">
        <f>VLOOKUP(VLOOKUP(G3895,Ma_KH!$A:$R,18,0)&amp;K3895,Gia_MB!$A:$F,6,0)</f>
        <v>46000</v>
      </c>
      <c r="U3895" s="254">
        <f t="shared" si="381"/>
        <v>92000</v>
      </c>
      <c r="V3895" s="220"/>
      <c r="W3895" s="222">
        <f t="shared" si="382"/>
        <v>0</v>
      </c>
      <c r="X3895" s="223" t="str">
        <f t="shared" si="383"/>
        <v>8</v>
      </c>
      <c r="Y3895" s="220"/>
      <c r="Z3895" s="254">
        <f t="shared" si="384"/>
        <v>7360</v>
      </c>
      <c r="AA3895" s="5">
        <f>VLOOKUP(G3895,Ma_KH!$A:$R,14,0)</f>
        <v>60</v>
      </c>
    </row>
    <row r="3896" spans="1:27" hidden="1" x14ac:dyDescent="0.25">
      <c r="A3896" s="234">
        <v>45996</v>
      </c>
      <c r="B3896" s="235">
        <v>4180907746</v>
      </c>
      <c r="C3896" s="236" t="s">
        <v>7767</v>
      </c>
      <c r="D3896" s="237">
        <v>45999</v>
      </c>
      <c r="E3896" s="238"/>
      <c r="F3896" s="236"/>
      <c r="G3896" s="32" t="s">
        <v>304</v>
      </c>
      <c r="H3896" s="238"/>
      <c r="I3896" s="235">
        <v>4180907746</v>
      </c>
      <c r="J3896" s="240" t="s">
        <v>1784</v>
      </c>
      <c r="K3896" s="333" t="s">
        <v>30</v>
      </c>
      <c r="L3896" s="21" t="str">
        <f>VLOOKUP($K3896,TONG_SL!$A:$D,2,0)</f>
        <v>Gà muối 500g</v>
      </c>
      <c r="N3896" s="21" t="str">
        <f t="shared" si="380"/>
        <v>K-C6</v>
      </c>
      <c r="Q3896" s="21" t="str">
        <f>VLOOKUP(K3896,TONG_SL!$A:$D,3,0)</f>
        <v>Túi</v>
      </c>
      <c r="R3896" s="1">
        <v>4</v>
      </c>
      <c r="S3896" s="220"/>
      <c r="T3896" s="220">
        <f>VLOOKUP(VLOOKUP(G3896,Ma_KH!$A:$R,18,0)&amp;K3896,Gia_MB!$A:$F,6,0)</f>
        <v>111058</v>
      </c>
      <c r="U3896" s="254">
        <f t="shared" si="381"/>
        <v>444232</v>
      </c>
      <c r="V3896" s="220"/>
      <c r="W3896" s="222">
        <f t="shared" si="382"/>
        <v>0</v>
      </c>
      <c r="X3896" s="223" t="str">
        <f t="shared" si="383"/>
        <v>8</v>
      </c>
      <c r="Y3896" s="220"/>
      <c r="Z3896" s="254">
        <f t="shared" si="384"/>
        <v>35538.559999999998</v>
      </c>
      <c r="AA3896" s="5">
        <f>VLOOKUP(G3896,Ma_KH!$A:$R,14,0)</f>
        <v>60</v>
      </c>
    </row>
    <row r="3897" spans="1:27" hidden="1" x14ac:dyDescent="0.25">
      <c r="A3897" s="234">
        <v>45996</v>
      </c>
      <c r="B3897" s="235">
        <v>4180908074</v>
      </c>
      <c r="C3897" s="236" t="s">
        <v>7767</v>
      </c>
      <c r="D3897" s="237">
        <v>45999</v>
      </c>
      <c r="E3897" s="238"/>
      <c r="F3897" s="236"/>
      <c r="G3897" s="32" t="s">
        <v>1349</v>
      </c>
      <c r="H3897" s="238"/>
      <c r="I3897" s="235">
        <v>4180908074</v>
      </c>
      <c r="J3897" s="240" t="s">
        <v>1784</v>
      </c>
      <c r="K3897" s="333" t="s">
        <v>48</v>
      </c>
      <c r="L3897" s="21" t="str">
        <f>VLOOKUP($K3897,TONG_SL!$A:$D,2,0)</f>
        <v>Mọc Nấm Hương 250g</v>
      </c>
      <c r="N3897" s="21" t="str">
        <f t="shared" si="380"/>
        <v>K-C6</v>
      </c>
      <c r="Q3897" s="21" t="str">
        <f>VLOOKUP(K3897,TONG_SL!$A:$D,3,0)</f>
        <v>Túi</v>
      </c>
      <c r="R3897" s="1">
        <v>3</v>
      </c>
      <c r="S3897" s="220"/>
      <c r="T3897" s="220">
        <f>VLOOKUP(VLOOKUP(G3897,Ma_KH!$A:$R,18,0)&amp;K3897,Gia_MB!$A:$F,6,0)</f>
        <v>46000</v>
      </c>
      <c r="U3897" s="254">
        <f t="shared" ref="U3897:U3928" si="385">T3897*R3897</f>
        <v>138000</v>
      </c>
      <c r="V3897" s="220"/>
      <c r="W3897" s="222">
        <f t="shared" ref="W3897:W3928" si="386">U3897*V3897</f>
        <v>0</v>
      </c>
      <c r="X3897" s="223" t="str">
        <f t="shared" ref="X3897:X3928" si="387">IF(B3897&lt;&gt;"","8","0")</f>
        <v>8</v>
      </c>
      <c r="Y3897" s="220"/>
      <c r="Z3897" s="254">
        <f t="shared" ref="Z3897:Z3928" si="388">U3897*X3897%</f>
        <v>11040</v>
      </c>
      <c r="AA3897" s="5">
        <f>VLOOKUP(G3897,Ma_KH!$A:$R,14,0)</f>
        <v>60</v>
      </c>
    </row>
    <row r="3898" spans="1:27" hidden="1" x14ac:dyDescent="0.25">
      <c r="A3898" s="234">
        <v>45996</v>
      </c>
      <c r="B3898" s="235">
        <v>4180908074</v>
      </c>
      <c r="C3898" s="236" t="s">
        <v>7767</v>
      </c>
      <c r="D3898" s="237">
        <v>45999</v>
      </c>
      <c r="E3898" s="238"/>
      <c r="F3898" s="236"/>
      <c r="G3898" s="32" t="s">
        <v>1349</v>
      </c>
      <c r="H3898" s="238"/>
      <c r="I3898" s="235">
        <v>4180908074</v>
      </c>
      <c r="J3898" s="240" t="s">
        <v>1784</v>
      </c>
      <c r="K3898" s="333" t="s">
        <v>30</v>
      </c>
      <c r="L3898" s="21" t="str">
        <f>VLOOKUP($K3898,TONG_SL!$A:$D,2,0)</f>
        <v>Gà muối 500g</v>
      </c>
      <c r="N3898" s="21" t="str">
        <f t="shared" si="380"/>
        <v>K-C6</v>
      </c>
      <c r="Q3898" s="21" t="str">
        <f>VLOOKUP(K3898,TONG_SL!$A:$D,3,0)</f>
        <v>Túi</v>
      </c>
      <c r="R3898" s="1">
        <v>6</v>
      </c>
      <c r="S3898" s="220"/>
      <c r="T3898" s="220">
        <f>VLOOKUP(VLOOKUP(G3898,Ma_KH!$A:$R,18,0)&amp;K3898,Gia_MB!$A:$F,6,0)</f>
        <v>111058</v>
      </c>
      <c r="U3898" s="254">
        <f t="shared" si="385"/>
        <v>666348</v>
      </c>
      <c r="V3898" s="220"/>
      <c r="W3898" s="222">
        <f t="shared" si="386"/>
        <v>0</v>
      </c>
      <c r="X3898" s="223" t="str">
        <f t="shared" si="387"/>
        <v>8</v>
      </c>
      <c r="Y3898" s="220"/>
      <c r="Z3898" s="254">
        <f t="shared" si="388"/>
        <v>53307.840000000004</v>
      </c>
      <c r="AA3898" s="5">
        <f>VLOOKUP(G3898,Ma_KH!$A:$R,14,0)</f>
        <v>60</v>
      </c>
    </row>
    <row r="3899" spans="1:27" hidden="1" x14ac:dyDescent="0.25">
      <c r="A3899" s="234">
        <v>45996</v>
      </c>
      <c r="B3899" s="235">
        <v>4180908074</v>
      </c>
      <c r="C3899" s="236" t="s">
        <v>7767</v>
      </c>
      <c r="D3899" s="237">
        <v>45999</v>
      </c>
      <c r="E3899" s="238"/>
      <c r="F3899" s="236"/>
      <c r="G3899" s="32" t="s">
        <v>1349</v>
      </c>
      <c r="H3899" s="238"/>
      <c r="I3899" s="235">
        <v>4180908074</v>
      </c>
      <c r="J3899" s="240" t="s">
        <v>1784</v>
      </c>
      <c r="K3899" s="333" t="s">
        <v>37</v>
      </c>
      <c r="L3899" s="21" t="str">
        <f>VLOOKUP($K3899,TONG_SL!$A:$D,2,0)</f>
        <v>Chả cốm 300g</v>
      </c>
      <c r="N3899" s="21" t="str">
        <f t="shared" si="380"/>
        <v>K-C6</v>
      </c>
      <c r="Q3899" s="21" t="str">
        <f>VLOOKUP(K3899,TONG_SL!$A:$D,3,0)</f>
        <v>Túi</v>
      </c>
      <c r="R3899" s="1">
        <v>3</v>
      </c>
      <c r="S3899" s="220"/>
      <c r="T3899" s="220">
        <f>VLOOKUP(VLOOKUP(G3899,Ma_KH!$A:$R,18,0)&amp;K3899,Gia_MB!$A:$F,6,0)</f>
        <v>74250</v>
      </c>
      <c r="U3899" s="254">
        <f t="shared" si="385"/>
        <v>222750</v>
      </c>
      <c r="V3899" s="220"/>
      <c r="W3899" s="222">
        <f t="shared" si="386"/>
        <v>0</v>
      </c>
      <c r="X3899" s="223" t="str">
        <f t="shared" si="387"/>
        <v>8</v>
      </c>
      <c r="Y3899" s="220"/>
      <c r="Z3899" s="254">
        <f t="shared" si="388"/>
        <v>17820</v>
      </c>
      <c r="AA3899" s="5">
        <f>VLOOKUP(G3899,Ma_KH!$A:$R,14,0)</f>
        <v>60</v>
      </c>
    </row>
    <row r="3900" spans="1:27" hidden="1" x14ac:dyDescent="0.25">
      <c r="A3900" s="234">
        <v>45996</v>
      </c>
      <c r="B3900" s="235">
        <v>4180908074</v>
      </c>
      <c r="C3900" s="236" t="s">
        <v>7767</v>
      </c>
      <c r="D3900" s="237">
        <v>45999</v>
      </c>
      <c r="E3900" s="238"/>
      <c r="F3900" s="236"/>
      <c r="G3900" s="32" t="s">
        <v>1349</v>
      </c>
      <c r="H3900" s="238"/>
      <c r="I3900" s="235">
        <v>4180908074</v>
      </c>
      <c r="J3900" s="240" t="s">
        <v>1784</v>
      </c>
      <c r="K3900" s="333" t="s">
        <v>27</v>
      </c>
      <c r="L3900" s="21" t="str">
        <f>VLOOKUP($K3900,TONG_SL!$A:$D,2,0)</f>
        <v>Chân giò heo muối 300g</v>
      </c>
      <c r="N3900" s="21" t="str">
        <f t="shared" si="380"/>
        <v>K-C6</v>
      </c>
      <c r="Q3900" s="21" t="str">
        <f>VLOOKUP(K3900,TONG_SL!$A:$D,3,0)</f>
        <v>Túi</v>
      </c>
      <c r="R3900" s="1">
        <v>3</v>
      </c>
      <c r="S3900" s="220"/>
      <c r="T3900" s="220">
        <f>VLOOKUP(VLOOKUP(G3900,Ma_KH!$A:$R,18,0)&amp;K3900,Gia_MB!$A:$F,6,0)</f>
        <v>73431</v>
      </c>
      <c r="U3900" s="254">
        <f t="shared" si="385"/>
        <v>220293</v>
      </c>
      <c r="V3900" s="220"/>
      <c r="W3900" s="222">
        <f t="shared" si="386"/>
        <v>0</v>
      </c>
      <c r="X3900" s="223" t="str">
        <f t="shared" si="387"/>
        <v>8</v>
      </c>
      <c r="Y3900" s="220"/>
      <c r="Z3900" s="254">
        <f t="shared" si="388"/>
        <v>17623.439999999999</v>
      </c>
      <c r="AA3900" s="5">
        <f>VLOOKUP(G3900,Ma_KH!$A:$R,14,0)</f>
        <v>60</v>
      </c>
    </row>
    <row r="3901" spans="1:27" hidden="1" x14ac:dyDescent="0.25">
      <c r="A3901" s="234">
        <v>45996</v>
      </c>
      <c r="B3901" s="235">
        <v>4180908498</v>
      </c>
      <c r="C3901" s="236" t="s">
        <v>7767</v>
      </c>
      <c r="D3901" s="237">
        <v>45999</v>
      </c>
      <c r="E3901" s="238"/>
      <c r="F3901" s="236"/>
      <c r="G3901" s="32" t="s">
        <v>1524</v>
      </c>
      <c r="H3901" s="238"/>
      <c r="I3901" s="235">
        <v>4180908498</v>
      </c>
      <c r="J3901" s="240" t="s">
        <v>1788</v>
      </c>
      <c r="K3901" s="333" t="s">
        <v>48</v>
      </c>
      <c r="L3901" s="21" t="str">
        <f>VLOOKUP($K3901,TONG_SL!$A:$D,2,0)</f>
        <v>Mọc Nấm Hương 250g</v>
      </c>
      <c r="N3901" s="21" t="str">
        <f t="shared" si="380"/>
        <v>K-C6</v>
      </c>
      <c r="Q3901" s="21" t="str">
        <f>VLOOKUP(K3901,TONG_SL!$A:$D,3,0)</f>
        <v>Túi</v>
      </c>
      <c r="R3901" s="1">
        <v>2</v>
      </c>
      <c r="S3901" s="220"/>
      <c r="T3901" s="220">
        <f>VLOOKUP(VLOOKUP(G3901,Ma_KH!$A:$R,18,0)&amp;K3901,Gia_MB!$A:$F,6,0)</f>
        <v>46000</v>
      </c>
      <c r="U3901" s="254">
        <f t="shared" si="385"/>
        <v>92000</v>
      </c>
      <c r="V3901" s="220"/>
      <c r="W3901" s="222">
        <f t="shared" si="386"/>
        <v>0</v>
      </c>
      <c r="X3901" s="223" t="str">
        <f t="shared" si="387"/>
        <v>8</v>
      </c>
      <c r="Y3901" s="220"/>
      <c r="Z3901" s="254">
        <f t="shared" si="388"/>
        <v>7360</v>
      </c>
      <c r="AA3901" s="5">
        <f>VLOOKUP(G3901,Ma_KH!$A:$R,14,0)</f>
        <v>60</v>
      </c>
    </row>
    <row r="3902" spans="1:27" hidden="1" x14ac:dyDescent="0.25">
      <c r="A3902" s="234">
        <v>45996</v>
      </c>
      <c r="B3902" s="235">
        <v>4180908498</v>
      </c>
      <c r="C3902" s="236" t="s">
        <v>7767</v>
      </c>
      <c r="D3902" s="237">
        <v>45999</v>
      </c>
      <c r="E3902" s="238"/>
      <c r="F3902" s="236"/>
      <c r="G3902" s="32" t="s">
        <v>1524</v>
      </c>
      <c r="H3902" s="238"/>
      <c r="I3902" s="235">
        <v>4180908498</v>
      </c>
      <c r="J3902" s="240" t="s">
        <v>1788</v>
      </c>
      <c r="K3902" s="333" t="s">
        <v>39</v>
      </c>
      <c r="L3902" s="21" t="str">
        <f>VLOOKUP($K3902,TONG_SL!$A:$D,2,0)</f>
        <v>Chả nướng 300g</v>
      </c>
      <c r="N3902" s="21" t="str">
        <f t="shared" si="380"/>
        <v>K-C6</v>
      </c>
      <c r="Q3902" s="21" t="str">
        <f>VLOOKUP(K3902,TONG_SL!$A:$D,3,0)</f>
        <v>Túi</v>
      </c>
      <c r="R3902" s="1">
        <v>2</v>
      </c>
      <c r="S3902" s="220"/>
      <c r="T3902" s="220">
        <f>VLOOKUP(VLOOKUP(G3902,Ma_KH!$A:$R,18,0)&amp;K3902,Gia_MB!$A:$F,6,0)</f>
        <v>70950</v>
      </c>
      <c r="U3902" s="254">
        <f t="shared" si="385"/>
        <v>141900</v>
      </c>
      <c r="V3902" s="220"/>
      <c r="W3902" s="222">
        <f t="shared" si="386"/>
        <v>0</v>
      </c>
      <c r="X3902" s="223" t="str">
        <f t="shared" si="387"/>
        <v>8</v>
      </c>
      <c r="Y3902" s="220"/>
      <c r="Z3902" s="254">
        <f t="shared" si="388"/>
        <v>11352</v>
      </c>
      <c r="AA3902" s="5">
        <f>VLOOKUP(G3902,Ma_KH!$A:$R,14,0)</f>
        <v>60</v>
      </c>
    </row>
    <row r="3903" spans="1:27" hidden="1" x14ac:dyDescent="0.25">
      <c r="A3903" s="234">
        <v>45996</v>
      </c>
      <c r="B3903" s="235">
        <v>4180908498</v>
      </c>
      <c r="C3903" s="236" t="s">
        <v>7767</v>
      </c>
      <c r="D3903" s="237">
        <v>45999</v>
      </c>
      <c r="E3903" s="238"/>
      <c r="F3903" s="236"/>
      <c r="G3903" s="32" t="s">
        <v>1524</v>
      </c>
      <c r="H3903" s="238"/>
      <c r="I3903" s="235">
        <v>4180908498</v>
      </c>
      <c r="J3903" s="240" t="s">
        <v>1788</v>
      </c>
      <c r="K3903" s="333" t="s">
        <v>37</v>
      </c>
      <c r="L3903" s="21" t="str">
        <f>VLOOKUP($K3903,TONG_SL!$A:$D,2,0)</f>
        <v>Chả cốm 300g</v>
      </c>
      <c r="N3903" s="21" t="str">
        <f t="shared" ref="N3903:N3966" si="389">IF($B3903&lt;&gt;"","K-C6","")</f>
        <v>K-C6</v>
      </c>
      <c r="Q3903" s="21" t="str">
        <f>VLOOKUP(K3903,TONG_SL!$A:$D,3,0)</f>
        <v>Túi</v>
      </c>
      <c r="R3903" s="1">
        <v>2</v>
      </c>
      <c r="S3903" s="220"/>
      <c r="T3903" s="220">
        <f>VLOOKUP(VLOOKUP(G3903,Ma_KH!$A:$R,18,0)&amp;K3903,Gia_MB!$A:$F,6,0)</f>
        <v>74250</v>
      </c>
      <c r="U3903" s="254">
        <f t="shared" si="385"/>
        <v>148500</v>
      </c>
      <c r="V3903" s="220"/>
      <c r="W3903" s="222">
        <f t="shared" si="386"/>
        <v>0</v>
      </c>
      <c r="X3903" s="223" t="str">
        <f t="shared" si="387"/>
        <v>8</v>
      </c>
      <c r="Y3903" s="220"/>
      <c r="Z3903" s="254">
        <f t="shared" si="388"/>
        <v>11880</v>
      </c>
      <c r="AA3903" s="5">
        <f>VLOOKUP(G3903,Ma_KH!$A:$R,14,0)</f>
        <v>60</v>
      </c>
    </row>
    <row r="3904" spans="1:27" hidden="1" x14ac:dyDescent="0.25">
      <c r="A3904" s="234">
        <v>45996</v>
      </c>
      <c r="B3904" s="235">
        <v>4180907690</v>
      </c>
      <c r="C3904" s="236" t="s">
        <v>7767</v>
      </c>
      <c r="D3904" s="237">
        <v>45999</v>
      </c>
      <c r="E3904" s="238"/>
      <c r="F3904" s="236"/>
      <c r="G3904" s="32" t="s">
        <v>440</v>
      </c>
      <c r="H3904" s="238"/>
      <c r="I3904" s="235">
        <v>4180907690</v>
      </c>
      <c r="J3904" s="240" t="s">
        <v>1788</v>
      </c>
      <c r="K3904" s="333" t="s">
        <v>37</v>
      </c>
      <c r="L3904" s="21" t="str">
        <f>VLOOKUP($K3904,TONG_SL!$A:$D,2,0)</f>
        <v>Chả cốm 300g</v>
      </c>
      <c r="N3904" s="21" t="str">
        <f t="shared" si="389"/>
        <v>K-C6</v>
      </c>
      <c r="Q3904" s="21" t="str">
        <f>VLOOKUP(K3904,TONG_SL!$A:$D,3,0)</f>
        <v>Túi</v>
      </c>
      <c r="R3904" s="1">
        <v>3</v>
      </c>
      <c r="S3904" s="220"/>
      <c r="T3904" s="220">
        <f>VLOOKUP(VLOOKUP(G3904,Ma_KH!$A:$R,18,0)&amp;K3904,Gia_MB!$A:$F,6,0)</f>
        <v>74250</v>
      </c>
      <c r="U3904" s="254">
        <f t="shared" si="385"/>
        <v>222750</v>
      </c>
      <c r="V3904" s="220"/>
      <c r="W3904" s="222">
        <f t="shared" si="386"/>
        <v>0</v>
      </c>
      <c r="X3904" s="223" t="str">
        <f t="shared" si="387"/>
        <v>8</v>
      </c>
      <c r="Y3904" s="220"/>
      <c r="Z3904" s="254">
        <f t="shared" si="388"/>
        <v>17820</v>
      </c>
      <c r="AA3904" s="5">
        <f>VLOOKUP(G3904,Ma_KH!$A:$R,14,0)</f>
        <v>60</v>
      </c>
    </row>
    <row r="3905" spans="1:27" hidden="1" x14ac:dyDescent="0.25">
      <c r="A3905" s="234">
        <v>45996</v>
      </c>
      <c r="B3905" s="235">
        <v>4180907690</v>
      </c>
      <c r="C3905" s="236" t="s">
        <v>7767</v>
      </c>
      <c r="D3905" s="237">
        <v>45999</v>
      </c>
      <c r="E3905" s="238"/>
      <c r="F3905" s="236"/>
      <c r="G3905" s="32" t="s">
        <v>440</v>
      </c>
      <c r="H3905" s="238"/>
      <c r="I3905" s="235">
        <v>4180907690</v>
      </c>
      <c r="J3905" s="240" t="s">
        <v>1788</v>
      </c>
      <c r="K3905" s="333" t="s">
        <v>27</v>
      </c>
      <c r="L3905" s="21" t="str">
        <f>VLOOKUP($K3905,TONG_SL!$A:$D,2,0)</f>
        <v>Chân giò heo muối 300g</v>
      </c>
      <c r="N3905" s="21" t="str">
        <f t="shared" si="389"/>
        <v>K-C6</v>
      </c>
      <c r="Q3905" s="21" t="str">
        <f>VLOOKUP(K3905,TONG_SL!$A:$D,3,0)</f>
        <v>Túi</v>
      </c>
      <c r="R3905" s="1">
        <v>6</v>
      </c>
      <c r="S3905" s="220"/>
      <c r="T3905" s="220">
        <f>VLOOKUP(VLOOKUP(G3905,Ma_KH!$A:$R,18,0)&amp;K3905,Gia_MB!$A:$F,6,0)</f>
        <v>73431</v>
      </c>
      <c r="U3905" s="254">
        <f t="shared" si="385"/>
        <v>440586</v>
      </c>
      <c r="V3905" s="220"/>
      <c r="W3905" s="222">
        <f t="shared" si="386"/>
        <v>0</v>
      </c>
      <c r="X3905" s="223" t="str">
        <f t="shared" si="387"/>
        <v>8</v>
      </c>
      <c r="Y3905" s="220"/>
      <c r="Z3905" s="254">
        <f t="shared" si="388"/>
        <v>35246.879999999997</v>
      </c>
      <c r="AA3905" s="5">
        <f>VLOOKUP(G3905,Ma_KH!$A:$R,14,0)</f>
        <v>60</v>
      </c>
    </row>
    <row r="3906" spans="1:27" hidden="1" x14ac:dyDescent="0.25">
      <c r="A3906" s="234">
        <v>45996</v>
      </c>
      <c r="B3906" s="235">
        <v>4180907690</v>
      </c>
      <c r="C3906" s="236" t="s">
        <v>7767</v>
      </c>
      <c r="D3906" s="237">
        <v>45999</v>
      </c>
      <c r="E3906" s="238"/>
      <c r="F3906" s="236"/>
      <c r="G3906" s="32" t="s">
        <v>440</v>
      </c>
      <c r="H3906" s="238"/>
      <c r="I3906" s="235">
        <v>4180907690</v>
      </c>
      <c r="J3906" s="240" t="s">
        <v>1788</v>
      </c>
      <c r="K3906" s="333" t="s">
        <v>30</v>
      </c>
      <c r="L3906" s="21" t="str">
        <f>VLOOKUP($K3906,TONG_SL!$A:$D,2,0)</f>
        <v>Gà muối 500g</v>
      </c>
      <c r="N3906" s="21" t="str">
        <f t="shared" si="389"/>
        <v>K-C6</v>
      </c>
      <c r="Q3906" s="21" t="str">
        <f>VLOOKUP(K3906,TONG_SL!$A:$D,3,0)</f>
        <v>Túi</v>
      </c>
      <c r="R3906" s="1">
        <v>6</v>
      </c>
      <c r="S3906" s="220"/>
      <c r="T3906" s="220">
        <f>VLOOKUP(VLOOKUP(G3906,Ma_KH!$A:$R,18,0)&amp;K3906,Gia_MB!$A:$F,6,0)</f>
        <v>111058</v>
      </c>
      <c r="U3906" s="254">
        <f t="shared" si="385"/>
        <v>666348</v>
      </c>
      <c r="V3906" s="220"/>
      <c r="W3906" s="222">
        <f t="shared" si="386"/>
        <v>0</v>
      </c>
      <c r="X3906" s="223" t="str">
        <f t="shared" si="387"/>
        <v>8</v>
      </c>
      <c r="Y3906" s="220"/>
      <c r="Z3906" s="254">
        <f t="shared" si="388"/>
        <v>53307.840000000004</v>
      </c>
      <c r="AA3906" s="5">
        <f>VLOOKUP(G3906,Ma_KH!$A:$R,14,0)</f>
        <v>60</v>
      </c>
    </row>
    <row r="3907" spans="1:27" hidden="1" x14ac:dyDescent="0.25">
      <c r="A3907" s="234">
        <v>45996</v>
      </c>
      <c r="B3907" s="235">
        <v>4180908422</v>
      </c>
      <c r="C3907" s="236" t="s">
        <v>7767</v>
      </c>
      <c r="D3907" s="237">
        <v>45999</v>
      </c>
      <c r="E3907" s="238"/>
      <c r="F3907" s="236"/>
      <c r="G3907" s="32" t="s">
        <v>331</v>
      </c>
      <c r="H3907" s="238"/>
      <c r="I3907" s="235">
        <v>4180908422</v>
      </c>
      <c r="J3907" s="240" t="s">
        <v>1788</v>
      </c>
      <c r="K3907" s="333" t="s">
        <v>30</v>
      </c>
      <c r="L3907" s="21" t="str">
        <f>VLOOKUP($K3907,TONG_SL!$A:$D,2,0)</f>
        <v>Gà muối 500g</v>
      </c>
      <c r="N3907" s="21" t="str">
        <f t="shared" si="389"/>
        <v>K-C6</v>
      </c>
      <c r="Q3907" s="21" t="str">
        <f>VLOOKUP(K3907,TONG_SL!$A:$D,3,0)</f>
        <v>Túi</v>
      </c>
      <c r="R3907" s="1">
        <v>6</v>
      </c>
      <c r="S3907" s="220"/>
      <c r="T3907" s="220">
        <f>VLOOKUP(VLOOKUP(G3907,Ma_KH!$A:$R,18,0)&amp;K3907,Gia_MB!$A:$F,6,0)</f>
        <v>111058</v>
      </c>
      <c r="U3907" s="254">
        <f t="shared" si="385"/>
        <v>666348</v>
      </c>
      <c r="V3907" s="220"/>
      <c r="W3907" s="222">
        <f t="shared" si="386"/>
        <v>0</v>
      </c>
      <c r="X3907" s="223" t="str">
        <f t="shared" si="387"/>
        <v>8</v>
      </c>
      <c r="Y3907" s="220"/>
      <c r="Z3907" s="254">
        <f t="shared" si="388"/>
        <v>53307.840000000004</v>
      </c>
      <c r="AA3907" s="5">
        <f>VLOOKUP(G3907,Ma_KH!$A:$R,14,0)</f>
        <v>60</v>
      </c>
    </row>
    <row r="3908" spans="1:27" hidden="1" x14ac:dyDescent="0.25">
      <c r="A3908" s="234">
        <v>45996</v>
      </c>
      <c r="B3908" s="235">
        <v>4180908422</v>
      </c>
      <c r="C3908" s="236" t="s">
        <v>7767</v>
      </c>
      <c r="D3908" s="237">
        <v>45999</v>
      </c>
      <c r="E3908" s="238"/>
      <c r="F3908" s="236"/>
      <c r="G3908" s="32" t="s">
        <v>331</v>
      </c>
      <c r="H3908" s="238"/>
      <c r="I3908" s="235">
        <v>4180908422</v>
      </c>
      <c r="J3908" s="240" t="s">
        <v>1788</v>
      </c>
      <c r="K3908" s="333" t="s">
        <v>32</v>
      </c>
      <c r="L3908" s="21" t="str">
        <f>VLOOKUP($K3908,TONG_SL!$A:$D,2,0)</f>
        <v>Giò Tai Lưỡi Xào 250g</v>
      </c>
      <c r="N3908" s="21" t="str">
        <f t="shared" si="389"/>
        <v>K-C6</v>
      </c>
      <c r="Q3908" s="21" t="str">
        <f>VLOOKUP(K3908,TONG_SL!$A:$D,3,0)</f>
        <v>Túi</v>
      </c>
      <c r="R3908" s="1">
        <v>3</v>
      </c>
      <c r="S3908" s="220"/>
      <c r="T3908" s="220">
        <f>VLOOKUP(VLOOKUP(G3908,Ma_KH!$A:$R,18,0)&amp;K3908,Gia_MB!$A:$F,6,0)</f>
        <v>50182</v>
      </c>
      <c r="U3908" s="254">
        <f t="shared" si="385"/>
        <v>150546</v>
      </c>
      <c r="V3908" s="220"/>
      <c r="W3908" s="222">
        <f t="shared" si="386"/>
        <v>0</v>
      </c>
      <c r="X3908" s="223" t="str">
        <f t="shared" si="387"/>
        <v>8</v>
      </c>
      <c r="Y3908" s="220"/>
      <c r="Z3908" s="254">
        <f t="shared" si="388"/>
        <v>12043.68</v>
      </c>
      <c r="AA3908" s="5">
        <f>VLOOKUP(G3908,Ma_KH!$A:$R,14,0)</f>
        <v>60</v>
      </c>
    </row>
    <row r="3909" spans="1:27" hidden="1" x14ac:dyDescent="0.25">
      <c r="A3909" s="234">
        <v>45996</v>
      </c>
      <c r="B3909" s="235">
        <v>4180908149</v>
      </c>
      <c r="C3909" s="236" t="s">
        <v>7767</v>
      </c>
      <c r="D3909" s="237">
        <v>45999</v>
      </c>
      <c r="E3909" s="238"/>
      <c r="F3909" s="236"/>
      <c r="G3909" s="32" t="s">
        <v>410</v>
      </c>
      <c r="H3909" s="238"/>
      <c r="I3909" s="235">
        <v>4180908149</v>
      </c>
      <c r="J3909" s="240" t="s">
        <v>1788</v>
      </c>
      <c r="K3909" s="333" t="s">
        <v>27</v>
      </c>
      <c r="L3909" s="21" t="str">
        <f>VLOOKUP($K3909,TONG_SL!$A:$D,2,0)</f>
        <v>Chân giò heo muối 300g</v>
      </c>
      <c r="N3909" s="21" t="str">
        <f t="shared" si="389"/>
        <v>K-C6</v>
      </c>
      <c r="Q3909" s="21" t="str">
        <f>VLOOKUP(K3909,TONG_SL!$A:$D,3,0)</f>
        <v>Túi</v>
      </c>
      <c r="R3909" s="1">
        <v>9</v>
      </c>
      <c r="S3909" s="220"/>
      <c r="T3909" s="220">
        <f>VLOOKUP(VLOOKUP(G3909,Ma_KH!$A:$R,18,0)&amp;K3909,Gia_MB!$A:$F,6,0)</f>
        <v>73431</v>
      </c>
      <c r="U3909" s="254">
        <f t="shared" si="385"/>
        <v>660879</v>
      </c>
      <c r="V3909" s="220"/>
      <c r="W3909" s="222">
        <f t="shared" si="386"/>
        <v>0</v>
      </c>
      <c r="X3909" s="223" t="str">
        <f t="shared" si="387"/>
        <v>8</v>
      </c>
      <c r="Y3909" s="220"/>
      <c r="Z3909" s="254">
        <f t="shared" si="388"/>
        <v>52870.32</v>
      </c>
      <c r="AA3909" s="5">
        <f>VLOOKUP(G3909,Ma_KH!$A:$R,14,0)</f>
        <v>60</v>
      </c>
    </row>
    <row r="3910" spans="1:27" hidden="1" x14ac:dyDescent="0.25">
      <c r="A3910" s="234">
        <v>45996</v>
      </c>
      <c r="B3910" s="235">
        <v>4180908149</v>
      </c>
      <c r="C3910" s="236" t="s">
        <v>7767</v>
      </c>
      <c r="D3910" s="237">
        <v>45999</v>
      </c>
      <c r="E3910" s="238"/>
      <c r="F3910" s="236"/>
      <c r="G3910" s="32" t="s">
        <v>410</v>
      </c>
      <c r="H3910" s="238"/>
      <c r="I3910" s="235">
        <v>4180908149</v>
      </c>
      <c r="J3910" s="240" t="s">
        <v>1788</v>
      </c>
      <c r="K3910" s="333" t="s">
        <v>48</v>
      </c>
      <c r="L3910" s="21" t="str">
        <f>VLOOKUP($K3910,TONG_SL!$A:$D,2,0)</f>
        <v>Mọc Nấm Hương 250g</v>
      </c>
      <c r="N3910" s="21" t="str">
        <f t="shared" si="389"/>
        <v>K-C6</v>
      </c>
      <c r="Q3910" s="21" t="str">
        <f>VLOOKUP(K3910,TONG_SL!$A:$D,3,0)</f>
        <v>Túi</v>
      </c>
      <c r="R3910" s="1">
        <v>3</v>
      </c>
      <c r="S3910" s="220"/>
      <c r="T3910" s="220">
        <f>VLOOKUP(VLOOKUP(G3910,Ma_KH!$A:$R,18,0)&amp;K3910,Gia_MB!$A:$F,6,0)</f>
        <v>46000</v>
      </c>
      <c r="U3910" s="254">
        <f t="shared" si="385"/>
        <v>138000</v>
      </c>
      <c r="V3910" s="220"/>
      <c r="W3910" s="222">
        <f t="shared" si="386"/>
        <v>0</v>
      </c>
      <c r="X3910" s="223" t="str">
        <f t="shared" si="387"/>
        <v>8</v>
      </c>
      <c r="Y3910" s="220"/>
      <c r="Z3910" s="254">
        <f t="shared" si="388"/>
        <v>11040</v>
      </c>
      <c r="AA3910" s="5">
        <f>VLOOKUP(G3910,Ma_KH!$A:$R,14,0)</f>
        <v>60</v>
      </c>
    </row>
    <row r="3911" spans="1:27" hidden="1" x14ac:dyDescent="0.25">
      <c r="A3911" s="234">
        <v>45996</v>
      </c>
      <c r="B3911" s="235">
        <v>4180908149</v>
      </c>
      <c r="C3911" s="236" t="s">
        <v>7767</v>
      </c>
      <c r="D3911" s="237">
        <v>45999</v>
      </c>
      <c r="E3911" s="238"/>
      <c r="F3911" s="236"/>
      <c r="G3911" s="32" t="s">
        <v>410</v>
      </c>
      <c r="H3911" s="238"/>
      <c r="I3911" s="235">
        <v>4180908149</v>
      </c>
      <c r="J3911" s="240" t="s">
        <v>1788</v>
      </c>
      <c r="K3911" s="333" t="s">
        <v>30</v>
      </c>
      <c r="L3911" s="21" t="str">
        <f>VLOOKUP($K3911,TONG_SL!$A:$D,2,0)</f>
        <v>Gà muối 500g</v>
      </c>
      <c r="N3911" s="21" t="str">
        <f t="shared" si="389"/>
        <v>K-C6</v>
      </c>
      <c r="Q3911" s="21" t="str">
        <f>VLOOKUP(K3911,TONG_SL!$A:$D,3,0)</f>
        <v>Túi</v>
      </c>
      <c r="R3911" s="1">
        <v>3</v>
      </c>
      <c r="S3911" s="220"/>
      <c r="T3911" s="220">
        <f>VLOOKUP(VLOOKUP(G3911,Ma_KH!$A:$R,18,0)&amp;K3911,Gia_MB!$A:$F,6,0)</f>
        <v>111058</v>
      </c>
      <c r="U3911" s="254">
        <f t="shared" si="385"/>
        <v>333174</v>
      </c>
      <c r="V3911" s="220"/>
      <c r="W3911" s="222">
        <f t="shared" si="386"/>
        <v>0</v>
      </c>
      <c r="X3911" s="223" t="str">
        <f t="shared" si="387"/>
        <v>8</v>
      </c>
      <c r="Y3911" s="220"/>
      <c r="Z3911" s="254">
        <f t="shared" si="388"/>
        <v>26653.920000000002</v>
      </c>
      <c r="AA3911" s="5">
        <f>VLOOKUP(G3911,Ma_KH!$A:$R,14,0)</f>
        <v>60</v>
      </c>
    </row>
    <row r="3912" spans="1:27" hidden="1" x14ac:dyDescent="0.25">
      <c r="A3912" s="234">
        <v>45996</v>
      </c>
      <c r="B3912" s="235">
        <v>4180908149</v>
      </c>
      <c r="C3912" s="236" t="s">
        <v>7767</v>
      </c>
      <c r="D3912" s="237">
        <v>45999</v>
      </c>
      <c r="E3912" s="238"/>
      <c r="F3912" s="236"/>
      <c r="G3912" s="32" t="s">
        <v>410</v>
      </c>
      <c r="H3912" s="238"/>
      <c r="I3912" s="235">
        <v>4180908149</v>
      </c>
      <c r="J3912" s="240" t="s">
        <v>1788</v>
      </c>
      <c r="K3912" s="333" t="s">
        <v>32</v>
      </c>
      <c r="L3912" s="21" t="str">
        <f>VLOOKUP($K3912,TONG_SL!$A:$D,2,0)</f>
        <v>Giò Tai Lưỡi Xào 250g</v>
      </c>
      <c r="N3912" s="21" t="str">
        <f t="shared" si="389"/>
        <v>K-C6</v>
      </c>
      <c r="Q3912" s="21" t="str">
        <f>VLOOKUP(K3912,TONG_SL!$A:$D,3,0)</f>
        <v>Túi</v>
      </c>
      <c r="R3912" s="1">
        <v>3</v>
      </c>
      <c r="S3912" s="220"/>
      <c r="T3912" s="220">
        <f>VLOOKUP(VLOOKUP(G3912,Ma_KH!$A:$R,18,0)&amp;K3912,Gia_MB!$A:$F,6,0)</f>
        <v>50182</v>
      </c>
      <c r="U3912" s="254">
        <f t="shared" si="385"/>
        <v>150546</v>
      </c>
      <c r="V3912" s="220"/>
      <c r="W3912" s="222">
        <f t="shared" si="386"/>
        <v>0</v>
      </c>
      <c r="X3912" s="223" t="str">
        <f t="shared" si="387"/>
        <v>8</v>
      </c>
      <c r="Y3912" s="220"/>
      <c r="Z3912" s="254">
        <f t="shared" si="388"/>
        <v>12043.68</v>
      </c>
      <c r="AA3912" s="5">
        <f>VLOOKUP(G3912,Ma_KH!$A:$R,14,0)</f>
        <v>60</v>
      </c>
    </row>
    <row r="3913" spans="1:27" hidden="1" x14ac:dyDescent="0.25">
      <c r="A3913" s="234">
        <v>45996</v>
      </c>
      <c r="B3913" s="235">
        <v>4180908606</v>
      </c>
      <c r="C3913" s="236" t="s">
        <v>7767</v>
      </c>
      <c r="D3913" s="237">
        <v>45999</v>
      </c>
      <c r="E3913" s="238"/>
      <c r="F3913" s="236"/>
      <c r="G3913" s="32" t="s">
        <v>1576</v>
      </c>
      <c r="H3913" s="238"/>
      <c r="I3913" s="235">
        <v>4180908606</v>
      </c>
      <c r="J3913" s="240" t="s">
        <v>1788</v>
      </c>
      <c r="K3913" s="333" t="s">
        <v>34</v>
      </c>
      <c r="L3913" s="21" t="str">
        <f>VLOOKUP($K3913,TONG_SL!$A:$D,2,0)</f>
        <v>Tai heo muối 200g</v>
      </c>
      <c r="N3913" s="21" t="str">
        <f t="shared" si="389"/>
        <v>K-C6</v>
      </c>
      <c r="Q3913" s="21" t="str">
        <f>VLOOKUP(K3913,TONG_SL!$A:$D,3,0)</f>
        <v>Túi</v>
      </c>
      <c r="R3913" s="1">
        <v>3</v>
      </c>
      <c r="S3913" s="220"/>
      <c r="T3913" s="220">
        <f>VLOOKUP(VLOOKUP(G3913,Ma_KH!$A:$R,18,0)&amp;K3913,Gia_MB!$A:$F,6,0)</f>
        <v>55595</v>
      </c>
      <c r="U3913" s="254">
        <f t="shared" si="385"/>
        <v>166785</v>
      </c>
      <c r="V3913" s="220"/>
      <c r="W3913" s="222">
        <f t="shared" si="386"/>
        <v>0</v>
      </c>
      <c r="X3913" s="223" t="str">
        <f t="shared" si="387"/>
        <v>8</v>
      </c>
      <c r="Y3913" s="220"/>
      <c r="Z3913" s="254">
        <f t="shared" si="388"/>
        <v>13342.800000000001</v>
      </c>
      <c r="AA3913" s="5">
        <f>VLOOKUP(G3913,Ma_KH!$A:$R,14,0)</f>
        <v>60</v>
      </c>
    </row>
    <row r="3914" spans="1:27" hidden="1" x14ac:dyDescent="0.25">
      <c r="A3914" s="234">
        <v>45996</v>
      </c>
      <c r="B3914" s="235">
        <v>4180908606</v>
      </c>
      <c r="C3914" s="236" t="s">
        <v>7767</v>
      </c>
      <c r="D3914" s="237">
        <v>45999</v>
      </c>
      <c r="E3914" s="238"/>
      <c r="F3914" s="236"/>
      <c r="G3914" s="32" t="s">
        <v>1576</v>
      </c>
      <c r="H3914" s="238"/>
      <c r="I3914" s="235">
        <v>4180908606</v>
      </c>
      <c r="J3914" s="240" t="s">
        <v>1788</v>
      </c>
      <c r="K3914" s="333" t="s">
        <v>37</v>
      </c>
      <c r="L3914" s="21" t="str">
        <f>VLOOKUP($K3914,TONG_SL!$A:$D,2,0)</f>
        <v>Chả cốm 300g</v>
      </c>
      <c r="N3914" s="21" t="str">
        <f t="shared" si="389"/>
        <v>K-C6</v>
      </c>
      <c r="Q3914" s="21" t="str">
        <f>VLOOKUP(K3914,TONG_SL!$A:$D,3,0)</f>
        <v>Túi</v>
      </c>
      <c r="R3914" s="1">
        <v>3</v>
      </c>
      <c r="S3914" s="220"/>
      <c r="T3914" s="220">
        <f>VLOOKUP(VLOOKUP(G3914,Ma_KH!$A:$R,18,0)&amp;K3914,Gia_MB!$A:$F,6,0)</f>
        <v>74250</v>
      </c>
      <c r="U3914" s="254">
        <f t="shared" si="385"/>
        <v>222750</v>
      </c>
      <c r="V3914" s="220"/>
      <c r="W3914" s="222">
        <f t="shared" si="386"/>
        <v>0</v>
      </c>
      <c r="X3914" s="223" t="str">
        <f t="shared" si="387"/>
        <v>8</v>
      </c>
      <c r="Y3914" s="220"/>
      <c r="Z3914" s="254">
        <f t="shared" si="388"/>
        <v>17820</v>
      </c>
      <c r="AA3914" s="5">
        <f>VLOOKUP(G3914,Ma_KH!$A:$R,14,0)</f>
        <v>60</v>
      </c>
    </row>
    <row r="3915" spans="1:27" hidden="1" x14ac:dyDescent="0.25">
      <c r="A3915" s="234">
        <v>45996</v>
      </c>
      <c r="B3915" s="235">
        <v>4180908606</v>
      </c>
      <c r="C3915" s="236" t="s">
        <v>7767</v>
      </c>
      <c r="D3915" s="237">
        <v>45999</v>
      </c>
      <c r="E3915" s="238"/>
      <c r="F3915" s="236"/>
      <c r="G3915" s="32" t="s">
        <v>1576</v>
      </c>
      <c r="H3915" s="238"/>
      <c r="I3915" s="235">
        <v>4180908606</v>
      </c>
      <c r="J3915" s="240" t="s">
        <v>1788</v>
      </c>
      <c r="K3915" s="333" t="s">
        <v>27</v>
      </c>
      <c r="L3915" s="21" t="str">
        <f>VLOOKUP($K3915,TONG_SL!$A:$D,2,0)</f>
        <v>Chân giò heo muối 300g</v>
      </c>
      <c r="N3915" s="21" t="str">
        <f t="shared" si="389"/>
        <v>K-C6</v>
      </c>
      <c r="Q3915" s="21" t="str">
        <f>VLOOKUP(K3915,TONG_SL!$A:$D,3,0)</f>
        <v>Túi</v>
      </c>
      <c r="R3915" s="1">
        <v>3</v>
      </c>
      <c r="S3915" s="220"/>
      <c r="T3915" s="220">
        <f>VLOOKUP(VLOOKUP(G3915,Ma_KH!$A:$R,18,0)&amp;K3915,Gia_MB!$A:$F,6,0)</f>
        <v>73431</v>
      </c>
      <c r="U3915" s="254">
        <f t="shared" si="385"/>
        <v>220293</v>
      </c>
      <c r="V3915" s="220"/>
      <c r="W3915" s="222">
        <f t="shared" si="386"/>
        <v>0</v>
      </c>
      <c r="X3915" s="223" t="str">
        <f t="shared" si="387"/>
        <v>8</v>
      </c>
      <c r="Y3915" s="220"/>
      <c r="Z3915" s="254">
        <f t="shared" si="388"/>
        <v>17623.439999999999</v>
      </c>
      <c r="AA3915" s="5">
        <f>VLOOKUP(G3915,Ma_KH!$A:$R,14,0)</f>
        <v>60</v>
      </c>
    </row>
    <row r="3916" spans="1:27" hidden="1" x14ac:dyDescent="0.25">
      <c r="A3916" s="234">
        <v>45996</v>
      </c>
      <c r="B3916" s="235">
        <v>4180908606</v>
      </c>
      <c r="C3916" s="236" t="s">
        <v>7767</v>
      </c>
      <c r="D3916" s="237">
        <v>45999</v>
      </c>
      <c r="E3916" s="238"/>
      <c r="F3916" s="236"/>
      <c r="G3916" s="32" t="s">
        <v>1576</v>
      </c>
      <c r="H3916" s="238"/>
      <c r="I3916" s="235">
        <v>4180908606</v>
      </c>
      <c r="J3916" s="240" t="s">
        <v>1788</v>
      </c>
      <c r="K3916" s="333" t="s">
        <v>39</v>
      </c>
      <c r="L3916" s="21" t="str">
        <f>VLOOKUP($K3916,TONG_SL!$A:$D,2,0)</f>
        <v>Chả nướng 300g</v>
      </c>
      <c r="N3916" s="21" t="str">
        <f t="shared" si="389"/>
        <v>K-C6</v>
      </c>
      <c r="Q3916" s="21" t="str">
        <f>VLOOKUP(K3916,TONG_SL!$A:$D,3,0)</f>
        <v>Túi</v>
      </c>
      <c r="R3916" s="1">
        <v>3</v>
      </c>
      <c r="S3916" s="220"/>
      <c r="T3916" s="220">
        <f>VLOOKUP(VLOOKUP(G3916,Ma_KH!$A:$R,18,0)&amp;K3916,Gia_MB!$A:$F,6,0)</f>
        <v>70950</v>
      </c>
      <c r="U3916" s="254">
        <f t="shared" si="385"/>
        <v>212850</v>
      </c>
      <c r="V3916" s="220"/>
      <c r="W3916" s="222">
        <f t="shared" si="386"/>
        <v>0</v>
      </c>
      <c r="X3916" s="223" t="str">
        <f t="shared" si="387"/>
        <v>8</v>
      </c>
      <c r="Y3916" s="220"/>
      <c r="Z3916" s="254">
        <f t="shared" si="388"/>
        <v>17028</v>
      </c>
      <c r="AA3916" s="5">
        <f>VLOOKUP(G3916,Ma_KH!$A:$R,14,0)</f>
        <v>60</v>
      </c>
    </row>
    <row r="3917" spans="1:27" hidden="1" x14ac:dyDescent="0.25">
      <c r="A3917" s="234">
        <v>45996</v>
      </c>
      <c r="B3917" s="235">
        <v>4180908094</v>
      </c>
      <c r="C3917" s="236" t="s">
        <v>7767</v>
      </c>
      <c r="D3917" s="237">
        <v>45999</v>
      </c>
      <c r="E3917" s="238"/>
      <c r="F3917" s="236"/>
      <c r="G3917" s="32" t="s">
        <v>1353</v>
      </c>
      <c r="H3917" s="238"/>
      <c r="I3917" s="235">
        <v>4180908094</v>
      </c>
      <c r="J3917" s="240" t="s">
        <v>1788</v>
      </c>
      <c r="K3917" s="333" t="s">
        <v>30</v>
      </c>
      <c r="L3917" s="21" t="str">
        <f>VLOOKUP($K3917,TONG_SL!$A:$D,2,0)</f>
        <v>Gà muối 500g</v>
      </c>
      <c r="N3917" s="21" t="str">
        <f t="shared" si="389"/>
        <v>K-C6</v>
      </c>
      <c r="Q3917" s="21" t="str">
        <f>VLOOKUP(K3917,TONG_SL!$A:$D,3,0)</f>
        <v>Túi</v>
      </c>
      <c r="R3917" s="1">
        <v>4</v>
      </c>
      <c r="S3917" s="220"/>
      <c r="T3917" s="220">
        <f>VLOOKUP(VLOOKUP(G3917,Ma_KH!$A:$R,18,0)&amp;K3917,Gia_MB!$A:$F,6,0)</f>
        <v>111058</v>
      </c>
      <c r="U3917" s="254">
        <f t="shared" si="385"/>
        <v>444232</v>
      </c>
      <c r="V3917" s="220"/>
      <c r="W3917" s="222">
        <f t="shared" si="386"/>
        <v>0</v>
      </c>
      <c r="X3917" s="223" t="str">
        <f t="shared" si="387"/>
        <v>8</v>
      </c>
      <c r="Y3917" s="220"/>
      <c r="Z3917" s="254">
        <f t="shared" si="388"/>
        <v>35538.559999999998</v>
      </c>
      <c r="AA3917" s="5">
        <f>VLOOKUP(G3917,Ma_KH!$A:$R,14,0)</f>
        <v>60</v>
      </c>
    </row>
    <row r="3918" spans="1:27" hidden="1" x14ac:dyDescent="0.25">
      <c r="A3918" s="234">
        <v>45996</v>
      </c>
      <c r="B3918" s="235">
        <v>4180908094</v>
      </c>
      <c r="C3918" s="236" t="s">
        <v>7767</v>
      </c>
      <c r="D3918" s="237">
        <v>45999</v>
      </c>
      <c r="E3918" s="238"/>
      <c r="F3918" s="236"/>
      <c r="G3918" s="32" t="s">
        <v>1353</v>
      </c>
      <c r="H3918" s="238"/>
      <c r="I3918" s="235">
        <v>4180908094</v>
      </c>
      <c r="J3918" s="240" t="s">
        <v>1788</v>
      </c>
      <c r="K3918" s="333" t="s">
        <v>27</v>
      </c>
      <c r="L3918" s="21" t="str">
        <f>VLOOKUP($K3918,TONG_SL!$A:$D,2,0)</f>
        <v>Chân giò heo muối 300g</v>
      </c>
      <c r="N3918" s="21" t="str">
        <f t="shared" si="389"/>
        <v>K-C6</v>
      </c>
      <c r="Q3918" s="21" t="str">
        <f>VLOOKUP(K3918,TONG_SL!$A:$D,3,0)</f>
        <v>Túi</v>
      </c>
      <c r="R3918" s="1">
        <v>4</v>
      </c>
      <c r="S3918" s="220"/>
      <c r="T3918" s="220">
        <f>VLOOKUP(VLOOKUP(G3918,Ma_KH!$A:$R,18,0)&amp;K3918,Gia_MB!$A:$F,6,0)</f>
        <v>73431</v>
      </c>
      <c r="U3918" s="254">
        <f t="shared" si="385"/>
        <v>293724</v>
      </c>
      <c r="V3918" s="220"/>
      <c r="W3918" s="222">
        <f t="shared" si="386"/>
        <v>0</v>
      </c>
      <c r="X3918" s="223" t="str">
        <f t="shared" si="387"/>
        <v>8</v>
      </c>
      <c r="Y3918" s="220"/>
      <c r="Z3918" s="254">
        <f t="shared" si="388"/>
        <v>23497.920000000002</v>
      </c>
      <c r="AA3918" s="5">
        <f>VLOOKUP(G3918,Ma_KH!$A:$R,14,0)</f>
        <v>60</v>
      </c>
    </row>
    <row r="3919" spans="1:27" hidden="1" x14ac:dyDescent="0.25">
      <c r="A3919" s="234">
        <v>45996</v>
      </c>
      <c r="B3919" s="235">
        <v>4180908094</v>
      </c>
      <c r="C3919" s="236" t="s">
        <v>7767</v>
      </c>
      <c r="D3919" s="237">
        <v>45999</v>
      </c>
      <c r="E3919" s="238"/>
      <c r="F3919" s="236"/>
      <c r="G3919" s="32" t="s">
        <v>1353</v>
      </c>
      <c r="H3919" s="238"/>
      <c r="I3919" s="235">
        <v>4180908094</v>
      </c>
      <c r="J3919" s="240" t="s">
        <v>1788</v>
      </c>
      <c r="K3919" s="333" t="s">
        <v>32</v>
      </c>
      <c r="L3919" s="21" t="str">
        <f>VLOOKUP($K3919,TONG_SL!$A:$D,2,0)</f>
        <v>Giò Tai Lưỡi Xào 250g</v>
      </c>
      <c r="N3919" s="21" t="str">
        <f t="shared" si="389"/>
        <v>K-C6</v>
      </c>
      <c r="Q3919" s="21" t="str">
        <f>VLOOKUP(K3919,TONG_SL!$A:$D,3,0)</f>
        <v>Túi</v>
      </c>
      <c r="R3919" s="1">
        <v>2</v>
      </c>
      <c r="S3919" s="220"/>
      <c r="T3919" s="220">
        <f>VLOOKUP(VLOOKUP(G3919,Ma_KH!$A:$R,18,0)&amp;K3919,Gia_MB!$A:$F,6,0)</f>
        <v>50182</v>
      </c>
      <c r="U3919" s="254">
        <f t="shared" si="385"/>
        <v>100364</v>
      </c>
      <c r="V3919" s="220"/>
      <c r="W3919" s="222">
        <f t="shared" si="386"/>
        <v>0</v>
      </c>
      <c r="X3919" s="223" t="str">
        <f t="shared" si="387"/>
        <v>8</v>
      </c>
      <c r="Y3919" s="220"/>
      <c r="Z3919" s="254">
        <f t="shared" si="388"/>
        <v>8029.12</v>
      </c>
      <c r="AA3919" s="5">
        <f>VLOOKUP(G3919,Ma_KH!$A:$R,14,0)</f>
        <v>60</v>
      </c>
    </row>
    <row r="3920" spans="1:27" hidden="1" x14ac:dyDescent="0.25">
      <c r="A3920" s="234">
        <v>45996</v>
      </c>
      <c r="B3920" s="235">
        <v>4180908644</v>
      </c>
      <c r="C3920" s="236" t="s">
        <v>7767</v>
      </c>
      <c r="D3920" s="237">
        <v>45999</v>
      </c>
      <c r="E3920" s="238"/>
      <c r="F3920" s="236"/>
      <c r="G3920" s="32" t="s">
        <v>1600</v>
      </c>
      <c r="H3920" s="238"/>
      <c r="I3920" s="235">
        <v>4180908644</v>
      </c>
      <c r="J3920" s="240" t="s">
        <v>1788</v>
      </c>
      <c r="K3920" s="333" t="s">
        <v>27</v>
      </c>
      <c r="L3920" s="21" t="str">
        <f>VLOOKUP($K3920,TONG_SL!$A:$D,2,0)</f>
        <v>Chân giò heo muối 300g</v>
      </c>
      <c r="N3920" s="21" t="str">
        <f t="shared" si="389"/>
        <v>K-C6</v>
      </c>
      <c r="Q3920" s="21" t="str">
        <f>VLOOKUP(K3920,TONG_SL!$A:$D,3,0)</f>
        <v>Túi</v>
      </c>
      <c r="R3920" s="1">
        <v>3</v>
      </c>
      <c r="S3920" s="220"/>
      <c r="T3920" s="220">
        <f>VLOOKUP(VLOOKUP(G3920,Ma_KH!$A:$R,18,0)&amp;K3920,Gia_MB!$A:$F,6,0)</f>
        <v>73431</v>
      </c>
      <c r="U3920" s="254">
        <f t="shared" si="385"/>
        <v>220293</v>
      </c>
      <c r="V3920" s="220"/>
      <c r="W3920" s="222">
        <f t="shared" si="386"/>
        <v>0</v>
      </c>
      <c r="X3920" s="223" t="str">
        <f t="shared" si="387"/>
        <v>8</v>
      </c>
      <c r="Y3920" s="220"/>
      <c r="Z3920" s="254">
        <f t="shared" si="388"/>
        <v>17623.439999999999</v>
      </c>
      <c r="AA3920" s="5">
        <f>VLOOKUP(G3920,Ma_KH!$A:$R,14,0)</f>
        <v>60</v>
      </c>
    </row>
    <row r="3921" spans="1:27" hidden="1" x14ac:dyDescent="0.25">
      <c r="A3921" s="234">
        <v>45996</v>
      </c>
      <c r="B3921" s="235">
        <v>4180908644</v>
      </c>
      <c r="C3921" s="236" t="s">
        <v>7767</v>
      </c>
      <c r="D3921" s="237">
        <v>45999</v>
      </c>
      <c r="E3921" s="238"/>
      <c r="F3921" s="236"/>
      <c r="G3921" s="32" t="s">
        <v>1600</v>
      </c>
      <c r="H3921" s="238"/>
      <c r="I3921" s="235">
        <v>4180908644</v>
      </c>
      <c r="J3921" s="240" t="s">
        <v>1788</v>
      </c>
      <c r="K3921" s="333" t="s">
        <v>48</v>
      </c>
      <c r="L3921" s="21" t="str">
        <f>VLOOKUP($K3921,TONG_SL!$A:$D,2,0)</f>
        <v>Mọc Nấm Hương 250g</v>
      </c>
      <c r="N3921" s="21" t="str">
        <f t="shared" si="389"/>
        <v>K-C6</v>
      </c>
      <c r="Q3921" s="21" t="str">
        <f>VLOOKUP(K3921,TONG_SL!$A:$D,3,0)</f>
        <v>Túi</v>
      </c>
      <c r="R3921" s="1">
        <v>3</v>
      </c>
      <c r="S3921" s="220"/>
      <c r="T3921" s="220">
        <f>VLOOKUP(VLOOKUP(G3921,Ma_KH!$A:$R,18,0)&amp;K3921,Gia_MB!$A:$F,6,0)</f>
        <v>46000</v>
      </c>
      <c r="U3921" s="254">
        <f t="shared" si="385"/>
        <v>138000</v>
      </c>
      <c r="V3921" s="220"/>
      <c r="W3921" s="222">
        <f t="shared" si="386"/>
        <v>0</v>
      </c>
      <c r="X3921" s="223" t="str">
        <f t="shared" si="387"/>
        <v>8</v>
      </c>
      <c r="Y3921" s="220"/>
      <c r="Z3921" s="254">
        <f t="shared" si="388"/>
        <v>11040</v>
      </c>
      <c r="AA3921" s="5">
        <f>VLOOKUP(G3921,Ma_KH!$A:$R,14,0)</f>
        <v>60</v>
      </c>
    </row>
    <row r="3922" spans="1:27" hidden="1" x14ac:dyDescent="0.25">
      <c r="A3922" s="234">
        <v>45996</v>
      </c>
      <c r="B3922" s="235">
        <v>4180908644</v>
      </c>
      <c r="C3922" s="236" t="s">
        <v>7767</v>
      </c>
      <c r="D3922" s="237">
        <v>45999</v>
      </c>
      <c r="E3922" s="238"/>
      <c r="F3922" s="236"/>
      <c r="G3922" s="32" t="s">
        <v>1600</v>
      </c>
      <c r="H3922" s="238"/>
      <c r="I3922" s="235">
        <v>4180908644</v>
      </c>
      <c r="J3922" s="240" t="s">
        <v>1788</v>
      </c>
      <c r="K3922" s="333" t="s">
        <v>39</v>
      </c>
      <c r="L3922" s="21" t="str">
        <f>VLOOKUP($K3922,TONG_SL!$A:$D,2,0)</f>
        <v>Chả nướng 300g</v>
      </c>
      <c r="N3922" s="21" t="str">
        <f t="shared" si="389"/>
        <v>K-C6</v>
      </c>
      <c r="Q3922" s="21" t="str">
        <f>VLOOKUP(K3922,TONG_SL!$A:$D,3,0)</f>
        <v>Túi</v>
      </c>
      <c r="R3922" s="1">
        <v>3</v>
      </c>
      <c r="S3922" s="220"/>
      <c r="T3922" s="220">
        <f>VLOOKUP(VLOOKUP(G3922,Ma_KH!$A:$R,18,0)&amp;K3922,Gia_MB!$A:$F,6,0)</f>
        <v>70950</v>
      </c>
      <c r="U3922" s="254">
        <f t="shared" si="385"/>
        <v>212850</v>
      </c>
      <c r="V3922" s="220"/>
      <c r="W3922" s="222">
        <f t="shared" si="386"/>
        <v>0</v>
      </c>
      <c r="X3922" s="223" t="str">
        <f t="shared" si="387"/>
        <v>8</v>
      </c>
      <c r="Y3922" s="220"/>
      <c r="Z3922" s="254">
        <f t="shared" si="388"/>
        <v>17028</v>
      </c>
      <c r="AA3922" s="5">
        <f>VLOOKUP(G3922,Ma_KH!$A:$R,14,0)</f>
        <v>60</v>
      </c>
    </row>
    <row r="3923" spans="1:27" hidden="1" x14ac:dyDescent="0.25">
      <c r="A3923" s="234">
        <v>45996</v>
      </c>
      <c r="B3923" s="235">
        <v>4180908644</v>
      </c>
      <c r="C3923" s="236" t="s">
        <v>7767</v>
      </c>
      <c r="D3923" s="237">
        <v>45999</v>
      </c>
      <c r="E3923" s="238"/>
      <c r="F3923" s="236"/>
      <c r="G3923" s="32" t="s">
        <v>1600</v>
      </c>
      <c r="H3923" s="238"/>
      <c r="I3923" s="235">
        <v>4180908644</v>
      </c>
      <c r="J3923" s="240" t="s">
        <v>1788</v>
      </c>
      <c r="K3923" s="333" t="s">
        <v>37</v>
      </c>
      <c r="L3923" s="21" t="str">
        <f>VLOOKUP($K3923,TONG_SL!$A:$D,2,0)</f>
        <v>Chả cốm 300g</v>
      </c>
      <c r="N3923" s="21" t="str">
        <f t="shared" si="389"/>
        <v>K-C6</v>
      </c>
      <c r="Q3923" s="21" t="str">
        <f>VLOOKUP(K3923,TONG_SL!$A:$D,3,0)</f>
        <v>Túi</v>
      </c>
      <c r="R3923" s="1">
        <v>3</v>
      </c>
      <c r="S3923" s="220"/>
      <c r="T3923" s="220">
        <f>VLOOKUP(VLOOKUP(G3923,Ma_KH!$A:$R,18,0)&amp;K3923,Gia_MB!$A:$F,6,0)</f>
        <v>74250</v>
      </c>
      <c r="U3923" s="254">
        <f t="shared" si="385"/>
        <v>222750</v>
      </c>
      <c r="V3923" s="220"/>
      <c r="W3923" s="222">
        <f t="shared" si="386"/>
        <v>0</v>
      </c>
      <c r="X3923" s="223" t="str">
        <f t="shared" si="387"/>
        <v>8</v>
      </c>
      <c r="Y3923" s="220"/>
      <c r="Z3923" s="254">
        <f t="shared" si="388"/>
        <v>17820</v>
      </c>
      <c r="AA3923" s="5">
        <f>VLOOKUP(G3923,Ma_KH!$A:$R,14,0)</f>
        <v>60</v>
      </c>
    </row>
    <row r="3924" spans="1:27" hidden="1" x14ac:dyDescent="0.25">
      <c r="A3924" s="234">
        <v>45996</v>
      </c>
      <c r="B3924" s="235">
        <v>4180907765</v>
      </c>
      <c r="C3924" s="236" t="s">
        <v>7767</v>
      </c>
      <c r="D3924" s="237">
        <v>45999</v>
      </c>
      <c r="E3924" s="238"/>
      <c r="F3924" s="236"/>
      <c r="G3924" s="32" t="s">
        <v>1006</v>
      </c>
      <c r="H3924" s="238"/>
      <c r="I3924" s="235">
        <v>4180907765</v>
      </c>
      <c r="J3924" s="240" t="s">
        <v>1788</v>
      </c>
      <c r="K3924" s="333" t="s">
        <v>27</v>
      </c>
      <c r="L3924" s="21" t="str">
        <f>VLOOKUP($K3924,TONG_SL!$A:$D,2,0)</f>
        <v>Chân giò heo muối 300g</v>
      </c>
      <c r="N3924" s="21" t="str">
        <f t="shared" si="389"/>
        <v>K-C6</v>
      </c>
      <c r="Q3924" s="21" t="str">
        <f>VLOOKUP(K3924,TONG_SL!$A:$D,3,0)</f>
        <v>Túi</v>
      </c>
      <c r="R3924" s="1">
        <v>6</v>
      </c>
      <c r="S3924" s="220"/>
      <c r="T3924" s="220">
        <f>VLOOKUP(VLOOKUP(G3924,Ma_KH!$A:$R,18,0)&amp;K3924,Gia_MB!$A:$F,6,0)</f>
        <v>73431</v>
      </c>
      <c r="U3924" s="254">
        <f t="shared" si="385"/>
        <v>440586</v>
      </c>
      <c r="V3924" s="220"/>
      <c r="W3924" s="222">
        <f t="shared" si="386"/>
        <v>0</v>
      </c>
      <c r="X3924" s="223" t="str">
        <f t="shared" si="387"/>
        <v>8</v>
      </c>
      <c r="Y3924" s="220"/>
      <c r="Z3924" s="254">
        <f t="shared" si="388"/>
        <v>35246.879999999997</v>
      </c>
      <c r="AA3924" s="5">
        <f>VLOOKUP(G3924,Ma_KH!$A:$R,14,0)</f>
        <v>60</v>
      </c>
    </row>
    <row r="3925" spans="1:27" hidden="1" x14ac:dyDescent="0.25">
      <c r="A3925" s="234">
        <v>45996</v>
      </c>
      <c r="B3925" s="235">
        <v>4180907765</v>
      </c>
      <c r="C3925" s="236" t="s">
        <v>7767</v>
      </c>
      <c r="D3925" s="237">
        <v>45999</v>
      </c>
      <c r="E3925" s="238"/>
      <c r="F3925" s="236"/>
      <c r="G3925" s="32" t="s">
        <v>1006</v>
      </c>
      <c r="H3925" s="238"/>
      <c r="I3925" s="235">
        <v>4180907765</v>
      </c>
      <c r="J3925" s="240" t="s">
        <v>1788</v>
      </c>
      <c r="K3925" s="333" t="s">
        <v>30</v>
      </c>
      <c r="L3925" s="21" t="str">
        <f>VLOOKUP($K3925,TONG_SL!$A:$D,2,0)</f>
        <v>Gà muối 500g</v>
      </c>
      <c r="N3925" s="21" t="str">
        <f t="shared" si="389"/>
        <v>K-C6</v>
      </c>
      <c r="Q3925" s="21" t="str">
        <f>VLOOKUP(K3925,TONG_SL!$A:$D,3,0)</f>
        <v>Túi</v>
      </c>
      <c r="R3925" s="1">
        <v>5</v>
      </c>
      <c r="S3925" s="220"/>
      <c r="T3925" s="220">
        <f>VLOOKUP(VLOOKUP(G3925,Ma_KH!$A:$R,18,0)&amp;K3925,Gia_MB!$A:$F,6,0)</f>
        <v>111058</v>
      </c>
      <c r="U3925" s="254">
        <f t="shared" si="385"/>
        <v>555290</v>
      </c>
      <c r="V3925" s="220"/>
      <c r="W3925" s="222">
        <f t="shared" si="386"/>
        <v>0</v>
      </c>
      <c r="X3925" s="223" t="str">
        <f t="shared" si="387"/>
        <v>8</v>
      </c>
      <c r="Y3925" s="220"/>
      <c r="Z3925" s="254">
        <f t="shared" si="388"/>
        <v>44423.200000000004</v>
      </c>
      <c r="AA3925" s="5">
        <f>VLOOKUP(G3925,Ma_KH!$A:$R,14,0)</f>
        <v>60</v>
      </c>
    </row>
    <row r="3926" spans="1:27" hidden="1" x14ac:dyDescent="0.25">
      <c r="A3926" s="234">
        <v>45996</v>
      </c>
      <c r="B3926" s="235">
        <v>4180907767</v>
      </c>
      <c r="C3926" s="236" t="s">
        <v>7767</v>
      </c>
      <c r="D3926" s="237">
        <v>45999</v>
      </c>
      <c r="E3926" s="238"/>
      <c r="F3926" s="236"/>
      <c r="G3926" s="32" t="s">
        <v>1007</v>
      </c>
      <c r="H3926" s="238"/>
      <c r="I3926" s="235">
        <v>4180907767</v>
      </c>
      <c r="J3926" s="240" t="s">
        <v>1788</v>
      </c>
      <c r="K3926" s="333" t="s">
        <v>30</v>
      </c>
      <c r="L3926" s="21" t="str">
        <f>VLOOKUP($K3926,TONG_SL!$A:$D,2,0)</f>
        <v>Gà muối 500g</v>
      </c>
      <c r="N3926" s="21" t="str">
        <f t="shared" si="389"/>
        <v>K-C6</v>
      </c>
      <c r="Q3926" s="21" t="str">
        <f>VLOOKUP(K3926,TONG_SL!$A:$D,3,0)</f>
        <v>Túi</v>
      </c>
      <c r="R3926" s="1">
        <v>9</v>
      </c>
      <c r="S3926" s="220"/>
      <c r="T3926" s="220">
        <f>VLOOKUP(VLOOKUP(G3926,Ma_KH!$A:$R,18,0)&amp;K3926,Gia_MB!$A:$F,6,0)</f>
        <v>111058</v>
      </c>
      <c r="U3926" s="254">
        <f t="shared" si="385"/>
        <v>999522</v>
      </c>
      <c r="V3926" s="220"/>
      <c r="W3926" s="222">
        <f t="shared" si="386"/>
        <v>0</v>
      </c>
      <c r="X3926" s="223" t="str">
        <f t="shared" si="387"/>
        <v>8</v>
      </c>
      <c r="Y3926" s="220"/>
      <c r="Z3926" s="254">
        <f t="shared" si="388"/>
        <v>79961.759999999995</v>
      </c>
      <c r="AA3926" s="5">
        <f>VLOOKUP(G3926,Ma_KH!$A:$R,14,0)</f>
        <v>60</v>
      </c>
    </row>
    <row r="3927" spans="1:27" hidden="1" x14ac:dyDescent="0.25">
      <c r="A3927" s="234">
        <v>45996</v>
      </c>
      <c r="B3927" s="235">
        <v>4180907767</v>
      </c>
      <c r="C3927" s="236" t="s">
        <v>7767</v>
      </c>
      <c r="D3927" s="237">
        <v>45999</v>
      </c>
      <c r="E3927" s="238"/>
      <c r="F3927" s="236"/>
      <c r="G3927" s="32" t="s">
        <v>1007</v>
      </c>
      <c r="H3927" s="238"/>
      <c r="I3927" s="235">
        <v>4180907767</v>
      </c>
      <c r="J3927" s="240" t="s">
        <v>1788</v>
      </c>
      <c r="K3927" s="333" t="s">
        <v>32</v>
      </c>
      <c r="L3927" s="21" t="str">
        <f>VLOOKUP($K3927,TONG_SL!$A:$D,2,0)</f>
        <v>Giò Tai Lưỡi Xào 250g</v>
      </c>
      <c r="N3927" s="21" t="str">
        <f t="shared" si="389"/>
        <v>K-C6</v>
      </c>
      <c r="Q3927" s="21" t="str">
        <f>VLOOKUP(K3927,TONG_SL!$A:$D,3,0)</f>
        <v>Túi</v>
      </c>
      <c r="R3927" s="1">
        <v>3</v>
      </c>
      <c r="S3927" s="220"/>
      <c r="T3927" s="220">
        <f>VLOOKUP(VLOOKUP(G3927,Ma_KH!$A:$R,18,0)&amp;K3927,Gia_MB!$A:$F,6,0)</f>
        <v>50182</v>
      </c>
      <c r="U3927" s="254">
        <f t="shared" si="385"/>
        <v>150546</v>
      </c>
      <c r="V3927" s="220"/>
      <c r="W3927" s="222">
        <f t="shared" si="386"/>
        <v>0</v>
      </c>
      <c r="X3927" s="223" t="str">
        <f t="shared" si="387"/>
        <v>8</v>
      </c>
      <c r="Y3927" s="220"/>
      <c r="Z3927" s="254">
        <f t="shared" si="388"/>
        <v>12043.68</v>
      </c>
      <c r="AA3927" s="5">
        <f>VLOOKUP(G3927,Ma_KH!$A:$R,14,0)</f>
        <v>60</v>
      </c>
    </row>
    <row r="3928" spans="1:27" hidden="1" x14ac:dyDescent="0.25">
      <c r="A3928" s="234">
        <v>45996</v>
      </c>
      <c r="B3928" s="235">
        <v>4180907767</v>
      </c>
      <c r="C3928" s="236" t="s">
        <v>7767</v>
      </c>
      <c r="D3928" s="237">
        <v>45999</v>
      </c>
      <c r="E3928" s="238"/>
      <c r="F3928" s="236"/>
      <c r="G3928" s="32" t="s">
        <v>1007</v>
      </c>
      <c r="H3928" s="238"/>
      <c r="I3928" s="235">
        <v>4180907767</v>
      </c>
      <c r="J3928" s="240" t="s">
        <v>1788</v>
      </c>
      <c r="K3928" s="333" t="s">
        <v>48</v>
      </c>
      <c r="L3928" s="21" t="str">
        <f>VLOOKUP($K3928,TONG_SL!$A:$D,2,0)</f>
        <v>Mọc Nấm Hương 250g</v>
      </c>
      <c r="N3928" s="21" t="str">
        <f t="shared" si="389"/>
        <v>K-C6</v>
      </c>
      <c r="Q3928" s="21" t="str">
        <f>VLOOKUP(K3928,TONG_SL!$A:$D,3,0)</f>
        <v>Túi</v>
      </c>
      <c r="R3928" s="1">
        <v>3</v>
      </c>
      <c r="S3928" s="220"/>
      <c r="T3928" s="220">
        <f>VLOOKUP(VLOOKUP(G3928,Ma_KH!$A:$R,18,0)&amp;K3928,Gia_MB!$A:$F,6,0)</f>
        <v>46000</v>
      </c>
      <c r="U3928" s="254">
        <f t="shared" si="385"/>
        <v>138000</v>
      </c>
      <c r="V3928" s="220"/>
      <c r="W3928" s="222">
        <f t="shared" si="386"/>
        <v>0</v>
      </c>
      <c r="X3928" s="223" t="str">
        <f t="shared" si="387"/>
        <v>8</v>
      </c>
      <c r="Y3928" s="220"/>
      <c r="Z3928" s="254">
        <f t="shared" si="388"/>
        <v>11040</v>
      </c>
      <c r="AA3928" s="5">
        <f>VLOOKUP(G3928,Ma_KH!$A:$R,14,0)</f>
        <v>60</v>
      </c>
    </row>
    <row r="3929" spans="1:27" hidden="1" x14ac:dyDescent="0.25">
      <c r="A3929" s="234">
        <v>45996</v>
      </c>
      <c r="B3929" s="235">
        <v>4180907767</v>
      </c>
      <c r="C3929" s="236" t="s">
        <v>7767</v>
      </c>
      <c r="D3929" s="237">
        <v>45999</v>
      </c>
      <c r="E3929" s="238"/>
      <c r="F3929" s="236"/>
      <c r="G3929" s="32" t="s">
        <v>1007</v>
      </c>
      <c r="H3929" s="238"/>
      <c r="I3929" s="235">
        <v>4180907767</v>
      </c>
      <c r="J3929" s="240" t="s">
        <v>1788</v>
      </c>
      <c r="K3929" s="333" t="s">
        <v>34</v>
      </c>
      <c r="L3929" s="21" t="str">
        <f>VLOOKUP($K3929,TONG_SL!$A:$D,2,0)</f>
        <v>Tai heo muối 200g</v>
      </c>
      <c r="N3929" s="21" t="str">
        <f t="shared" si="389"/>
        <v>K-C6</v>
      </c>
      <c r="Q3929" s="21" t="str">
        <f>VLOOKUP(K3929,TONG_SL!$A:$D,3,0)</f>
        <v>Túi</v>
      </c>
      <c r="R3929" s="1">
        <v>3</v>
      </c>
      <c r="S3929" s="220"/>
      <c r="T3929" s="220">
        <f>VLOOKUP(VLOOKUP(G3929,Ma_KH!$A:$R,18,0)&amp;K3929,Gia_MB!$A:$F,6,0)</f>
        <v>55595</v>
      </c>
      <c r="U3929" s="254">
        <f t="shared" ref="U3929:U3956" si="390">T3929*R3929</f>
        <v>166785</v>
      </c>
      <c r="V3929" s="220"/>
      <c r="W3929" s="222">
        <f t="shared" ref="W3929:W3956" si="391">U3929*V3929</f>
        <v>0</v>
      </c>
      <c r="X3929" s="223" t="str">
        <f t="shared" ref="X3929:X3956" si="392">IF(B3929&lt;&gt;"","8","0")</f>
        <v>8</v>
      </c>
      <c r="Y3929" s="220"/>
      <c r="Z3929" s="254">
        <f t="shared" ref="Z3929:Z3956" si="393">U3929*X3929%</f>
        <v>13342.800000000001</v>
      </c>
      <c r="AA3929" s="5">
        <f>VLOOKUP(G3929,Ma_KH!$A:$R,14,0)</f>
        <v>60</v>
      </c>
    </row>
    <row r="3930" spans="1:27" hidden="1" x14ac:dyDescent="0.25">
      <c r="A3930" s="234">
        <v>45996</v>
      </c>
      <c r="B3930" s="235">
        <v>4180907767</v>
      </c>
      <c r="C3930" s="236" t="s">
        <v>7767</v>
      </c>
      <c r="D3930" s="237">
        <v>45999</v>
      </c>
      <c r="E3930" s="238"/>
      <c r="F3930" s="236"/>
      <c r="G3930" s="32" t="s">
        <v>1007</v>
      </c>
      <c r="H3930" s="238"/>
      <c r="I3930" s="235">
        <v>4180907767</v>
      </c>
      <c r="J3930" s="240" t="s">
        <v>1788</v>
      </c>
      <c r="K3930" s="333" t="s">
        <v>27</v>
      </c>
      <c r="L3930" s="21" t="str">
        <f>VLOOKUP($K3930,TONG_SL!$A:$D,2,0)</f>
        <v>Chân giò heo muối 300g</v>
      </c>
      <c r="N3930" s="21" t="str">
        <f t="shared" si="389"/>
        <v>K-C6</v>
      </c>
      <c r="Q3930" s="21" t="str">
        <f>VLOOKUP(K3930,TONG_SL!$A:$D,3,0)</f>
        <v>Túi</v>
      </c>
      <c r="R3930" s="1">
        <v>17</v>
      </c>
      <c r="S3930" s="220"/>
      <c r="T3930" s="220">
        <f>VLOOKUP(VLOOKUP(G3930,Ma_KH!$A:$R,18,0)&amp;K3930,Gia_MB!$A:$F,6,0)</f>
        <v>73431</v>
      </c>
      <c r="U3930" s="254">
        <f t="shared" si="390"/>
        <v>1248327</v>
      </c>
      <c r="V3930" s="220"/>
      <c r="W3930" s="222">
        <f t="shared" si="391"/>
        <v>0</v>
      </c>
      <c r="X3930" s="223" t="str">
        <f t="shared" si="392"/>
        <v>8</v>
      </c>
      <c r="Y3930" s="220"/>
      <c r="Z3930" s="254">
        <f t="shared" si="393"/>
        <v>99866.16</v>
      </c>
      <c r="AA3930" s="5">
        <f>VLOOKUP(G3930,Ma_KH!$A:$R,14,0)</f>
        <v>60</v>
      </c>
    </row>
    <row r="3931" spans="1:27" hidden="1" x14ac:dyDescent="0.25">
      <c r="A3931" s="234">
        <v>45996</v>
      </c>
      <c r="B3931" s="235">
        <v>4180908429</v>
      </c>
      <c r="C3931" s="236" t="s">
        <v>7767</v>
      </c>
      <c r="D3931" s="237">
        <v>45999</v>
      </c>
      <c r="E3931" s="238"/>
      <c r="F3931" s="236"/>
      <c r="G3931" s="32" t="s">
        <v>1503</v>
      </c>
      <c r="H3931" s="238"/>
      <c r="I3931" s="235">
        <v>4180908429</v>
      </c>
      <c r="J3931" s="240" t="s">
        <v>1788</v>
      </c>
      <c r="K3931" s="333" t="s">
        <v>32</v>
      </c>
      <c r="L3931" s="21" t="str">
        <f>VLOOKUP($K3931,TONG_SL!$A:$D,2,0)</f>
        <v>Giò Tai Lưỡi Xào 250g</v>
      </c>
      <c r="N3931" s="21" t="str">
        <f t="shared" si="389"/>
        <v>K-C6</v>
      </c>
      <c r="Q3931" s="21" t="str">
        <f>VLOOKUP(K3931,TONG_SL!$A:$D,3,0)</f>
        <v>Túi</v>
      </c>
      <c r="R3931" s="1">
        <v>3</v>
      </c>
      <c r="S3931" s="220"/>
      <c r="T3931" s="220">
        <f>VLOOKUP(VLOOKUP(G3931,Ma_KH!$A:$R,18,0)&amp;K3931,Gia_MB!$A:$F,6,0)</f>
        <v>50182</v>
      </c>
      <c r="U3931" s="254">
        <f t="shared" si="390"/>
        <v>150546</v>
      </c>
      <c r="V3931" s="220"/>
      <c r="W3931" s="222">
        <f t="shared" si="391"/>
        <v>0</v>
      </c>
      <c r="X3931" s="223" t="str">
        <f t="shared" si="392"/>
        <v>8</v>
      </c>
      <c r="Y3931" s="220"/>
      <c r="Z3931" s="254">
        <f t="shared" si="393"/>
        <v>12043.68</v>
      </c>
      <c r="AA3931" s="5">
        <f>VLOOKUP(G3931,Ma_KH!$A:$R,14,0)</f>
        <v>60</v>
      </c>
    </row>
    <row r="3932" spans="1:27" hidden="1" x14ac:dyDescent="0.25">
      <c r="A3932" s="234">
        <v>45996</v>
      </c>
      <c r="B3932" s="235">
        <v>4180908429</v>
      </c>
      <c r="C3932" s="236" t="s">
        <v>7767</v>
      </c>
      <c r="D3932" s="237">
        <v>45999</v>
      </c>
      <c r="E3932" s="238"/>
      <c r="F3932" s="236"/>
      <c r="G3932" s="32" t="s">
        <v>1503</v>
      </c>
      <c r="H3932" s="238"/>
      <c r="I3932" s="235">
        <v>4180908429</v>
      </c>
      <c r="J3932" s="240" t="s">
        <v>1788</v>
      </c>
      <c r="K3932" s="333" t="s">
        <v>48</v>
      </c>
      <c r="L3932" s="21" t="str">
        <f>VLOOKUP($K3932,TONG_SL!$A:$D,2,0)</f>
        <v>Mọc Nấm Hương 250g</v>
      </c>
      <c r="N3932" s="21" t="str">
        <f t="shared" si="389"/>
        <v>K-C6</v>
      </c>
      <c r="Q3932" s="21" t="str">
        <f>VLOOKUP(K3932,TONG_SL!$A:$D,3,0)</f>
        <v>Túi</v>
      </c>
      <c r="R3932" s="1">
        <v>3</v>
      </c>
      <c r="S3932" s="220"/>
      <c r="T3932" s="220">
        <f>VLOOKUP(VLOOKUP(G3932,Ma_KH!$A:$R,18,0)&amp;K3932,Gia_MB!$A:$F,6,0)</f>
        <v>46000</v>
      </c>
      <c r="U3932" s="254">
        <f t="shared" si="390"/>
        <v>138000</v>
      </c>
      <c r="V3932" s="220"/>
      <c r="W3932" s="222">
        <f t="shared" si="391"/>
        <v>0</v>
      </c>
      <c r="X3932" s="223" t="str">
        <f t="shared" si="392"/>
        <v>8</v>
      </c>
      <c r="Y3932" s="220"/>
      <c r="Z3932" s="254">
        <f t="shared" si="393"/>
        <v>11040</v>
      </c>
      <c r="AA3932" s="5">
        <f>VLOOKUP(G3932,Ma_KH!$A:$R,14,0)</f>
        <v>60</v>
      </c>
    </row>
    <row r="3933" spans="1:27" hidden="1" x14ac:dyDescent="0.25">
      <c r="A3933" s="234">
        <v>45996</v>
      </c>
      <c r="B3933" s="235">
        <v>4180908429</v>
      </c>
      <c r="C3933" s="236" t="s">
        <v>7767</v>
      </c>
      <c r="D3933" s="237">
        <v>45999</v>
      </c>
      <c r="E3933" s="238"/>
      <c r="F3933" s="236"/>
      <c r="G3933" s="32" t="s">
        <v>1503</v>
      </c>
      <c r="H3933" s="238"/>
      <c r="I3933" s="235">
        <v>4180908429</v>
      </c>
      <c r="J3933" s="240" t="s">
        <v>1788</v>
      </c>
      <c r="K3933" s="333" t="s">
        <v>30</v>
      </c>
      <c r="L3933" s="21" t="str">
        <f>VLOOKUP($K3933,TONG_SL!$A:$D,2,0)</f>
        <v>Gà muối 500g</v>
      </c>
      <c r="N3933" s="21" t="str">
        <f t="shared" si="389"/>
        <v>K-C6</v>
      </c>
      <c r="Q3933" s="21" t="str">
        <f>VLOOKUP(K3933,TONG_SL!$A:$D,3,0)</f>
        <v>Túi</v>
      </c>
      <c r="R3933" s="1">
        <v>6</v>
      </c>
      <c r="S3933" s="220"/>
      <c r="T3933" s="220">
        <f>VLOOKUP(VLOOKUP(G3933,Ma_KH!$A:$R,18,0)&amp;K3933,Gia_MB!$A:$F,6,0)</f>
        <v>111058</v>
      </c>
      <c r="U3933" s="254">
        <f t="shared" si="390"/>
        <v>666348</v>
      </c>
      <c r="V3933" s="220"/>
      <c r="W3933" s="222">
        <f t="shared" si="391"/>
        <v>0</v>
      </c>
      <c r="X3933" s="223" t="str">
        <f t="shared" si="392"/>
        <v>8</v>
      </c>
      <c r="Y3933" s="220"/>
      <c r="Z3933" s="254">
        <f t="shared" si="393"/>
        <v>53307.840000000004</v>
      </c>
      <c r="AA3933" s="5">
        <f>VLOOKUP(G3933,Ma_KH!$A:$R,14,0)</f>
        <v>60</v>
      </c>
    </row>
    <row r="3934" spans="1:27" hidden="1" x14ac:dyDescent="0.25">
      <c r="A3934" s="234">
        <v>45996</v>
      </c>
      <c r="B3934" s="235">
        <v>4180907725</v>
      </c>
      <c r="C3934" s="236" t="s">
        <v>7767</v>
      </c>
      <c r="D3934" s="237">
        <v>45999</v>
      </c>
      <c r="E3934" s="238"/>
      <c r="F3934" s="236"/>
      <c r="G3934" s="32" t="s">
        <v>990</v>
      </c>
      <c r="H3934" s="238"/>
      <c r="I3934" s="235">
        <v>4180907725</v>
      </c>
      <c r="J3934" s="240" t="s">
        <v>1788</v>
      </c>
      <c r="K3934" s="333" t="s">
        <v>27</v>
      </c>
      <c r="L3934" s="21" t="str">
        <f>VLOOKUP($K3934,TONG_SL!$A:$D,2,0)</f>
        <v>Chân giò heo muối 300g</v>
      </c>
      <c r="N3934" s="21" t="str">
        <f t="shared" si="389"/>
        <v>K-C6</v>
      </c>
      <c r="Q3934" s="21" t="str">
        <f>VLOOKUP(K3934,TONG_SL!$A:$D,3,0)</f>
        <v>Túi</v>
      </c>
      <c r="R3934" s="1">
        <v>6</v>
      </c>
      <c r="S3934" s="220"/>
      <c r="T3934" s="220">
        <f>VLOOKUP(VLOOKUP(G3934,Ma_KH!$A:$R,18,0)&amp;K3934,Gia_MB!$A:$F,6,0)</f>
        <v>73431</v>
      </c>
      <c r="U3934" s="254">
        <f t="shared" si="390"/>
        <v>440586</v>
      </c>
      <c r="V3934" s="220"/>
      <c r="W3934" s="222">
        <f t="shared" si="391"/>
        <v>0</v>
      </c>
      <c r="X3934" s="223" t="str">
        <f t="shared" si="392"/>
        <v>8</v>
      </c>
      <c r="Y3934" s="220"/>
      <c r="Z3934" s="254">
        <f t="shared" si="393"/>
        <v>35246.879999999997</v>
      </c>
      <c r="AA3934" s="5">
        <f>VLOOKUP(G3934,Ma_KH!$A:$R,14,0)</f>
        <v>60</v>
      </c>
    </row>
    <row r="3935" spans="1:27" hidden="1" x14ac:dyDescent="0.25">
      <c r="A3935" s="234">
        <v>45996</v>
      </c>
      <c r="B3935" s="235">
        <v>4180907725</v>
      </c>
      <c r="C3935" s="236" t="s">
        <v>7767</v>
      </c>
      <c r="D3935" s="237">
        <v>45999</v>
      </c>
      <c r="E3935" s="238"/>
      <c r="F3935" s="236"/>
      <c r="G3935" s="32" t="s">
        <v>990</v>
      </c>
      <c r="H3935" s="238"/>
      <c r="I3935" s="235">
        <v>4180907725</v>
      </c>
      <c r="J3935" s="240" t="s">
        <v>1788</v>
      </c>
      <c r="K3935" s="333" t="s">
        <v>30</v>
      </c>
      <c r="L3935" s="21" t="str">
        <f>VLOOKUP($K3935,TONG_SL!$A:$D,2,0)</f>
        <v>Gà muối 500g</v>
      </c>
      <c r="N3935" s="21" t="str">
        <f t="shared" si="389"/>
        <v>K-C6</v>
      </c>
      <c r="Q3935" s="21" t="str">
        <f>VLOOKUP(K3935,TONG_SL!$A:$D,3,0)</f>
        <v>Túi</v>
      </c>
      <c r="R3935" s="1">
        <v>6</v>
      </c>
      <c r="S3935" s="220"/>
      <c r="T3935" s="220">
        <f>VLOOKUP(VLOOKUP(G3935,Ma_KH!$A:$R,18,0)&amp;K3935,Gia_MB!$A:$F,6,0)</f>
        <v>111058</v>
      </c>
      <c r="U3935" s="254">
        <f t="shared" si="390"/>
        <v>666348</v>
      </c>
      <c r="V3935" s="220"/>
      <c r="W3935" s="222">
        <f t="shared" si="391"/>
        <v>0</v>
      </c>
      <c r="X3935" s="223" t="str">
        <f t="shared" si="392"/>
        <v>8</v>
      </c>
      <c r="Y3935" s="220"/>
      <c r="Z3935" s="254">
        <f t="shared" si="393"/>
        <v>53307.840000000004</v>
      </c>
      <c r="AA3935" s="5">
        <f>VLOOKUP(G3935,Ma_KH!$A:$R,14,0)</f>
        <v>60</v>
      </c>
    </row>
    <row r="3936" spans="1:27" hidden="1" x14ac:dyDescent="0.25">
      <c r="A3936" s="234">
        <v>45996</v>
      </c>
      <c r="B3936" s="235">
        <v>4180907725</v>
      </c>
      <c r="C3936" s="236" t="s">
        <v>7767</v>
      </c>
      <c r="D3936" s="237">
        <v>45999</v>
      </c>
      <c r="E3936" s="238"/>
      <c r="F3936" s="236"/>
      <c r="G3936" s="32" t="s">
        <v>990</v>
      </c>
      <c r="H3936" s="238"/>
      <c r="I3936" s="235">
        <v>4180907725</v>
      </c>
      <c r="J3936" s="240" t="s">
        <v>1788</v>
      </c>
      <c r="K3936" s="333" t="s">
        <v>48</v>
      </c>
      <c r="L3936" s="21" t="str">
        <f>VLOOKUP($K3936,TONG_SL!$A:$D,2,0)</f>
        <v>Mọc Nấm Hương 250g</v>
      </c>
      <c r="N3936" s="21" t="str">
        <f t="shared" si="389"/>
        <v>K-C6</v>
      </c>
      <c r="Q3936" s="21" t="str">
        <f>VLOOKUP(K3936,TONG_SL!$A:$D,3,0)</f>
        <v>Túi</v>
      </c>
      <c r="R3936" s="1">
        <v>3</v>
      </c>
      <c r="S3936" s="220"/>
      <c r="T3936" s="220">
        <f>VLOOKUP(VLOOKUP(G3936,Ma_KH!$A:$R,18,0)&amp;K3936,Gia_MB!$A:$F,6,0)</f>
        <v>46000</v>
      </c>
      <c r="U3936" s="254">
        <f t="shared" si="390"/>
        <v>138000</v>
      </c>
      <c r="V3936" s="220"/>
      <c r="W3936" s="222">
        <f t="shared" si="391"/>
        <v>0</v>
      </c>
      <c r="X3936" s="223" t="str">
        <f t="shared" si="392"/>
        <v>8</v>
      </c>
      <c r="Y3936" s="220"/>
      <c r="Z3936" s="254">
        <f t="shared" si="393"/>
        <v>11040</v>
      </c>
      <c r="AA3936" s="5">
        <f>VLOOKUP(G3936,Ma_KH!$A:$R,14,0)</f>
        <v>60</v>
      </c>
    </row>
    <row r="3937" spans="1:27" hidden="1" x14ac:dyDescent="0.25">
      <c r="A3937" s="234">
        <v>45996</v>
      </c>
      <c r="B3937" s="235">
        <v>4180907725</v>
      </c>
      <c r="C3937" s="236" t="s">
        <v>7767</v>
      </c>
      <c r="D3937" s="237">
        <v>45999</v>
      </c>
      <c r="E3937" s="238"/>
      <c r="F3937" s="236"/>
      <c r="G3937" s="32" t="s">
        <v>990</v>
      </c>
      <c r="H3937" s="238"/>
      <c r="I3937" s="235">
        <v>4180907725</v>
      </c>
      <c r="J3937" s="240" t="s">
        <v>1788</v>
      </c>
      <c r="K3937" s="333" t="s">
        <v>32</v>
      </c>
      <c r="L3937" s="21" t="str">
        <f>VLOOKUP($K3937,TONG_SL!$A:$D,2,0)</f>
        <v>Giò Tai Lưỡi Xào 250g</v>
      </c>
      <c r="N3937" s="21" t="str">
        <f t="shared" si="389"/>
        <v>K-C6</v>
      </c>
      <c r="Q3937" s="21" t="str">
        <f>VLOOKUP(K3937,TONG_SL!$A:$D,3,0)</f>
        <v>Túi</v>
      </c>
      <c r="R3937" s="1">
        <v>3</v>
      </c>
      <c r="S3937" s="220"/>
      <c r="T3937" s="220">
        <f>VLOOKUP(VLOOKUP(G3937,Ma_KH!$A:$R,18,0)&amp;K3937,Gia_MB!$A:$F,6,0)</f>
        <v>50182</v>
      </c>
      <c r="U3937" s="254">
        <f t="shared" si="390"/>
        <v>150546</v>
      </c>
      <c r="V3937" s="220"/>
      <c r="W3937" s="222">
        <f t="shared" si="391"/>
        <v>0</v>
      </c>
      <c r="X3937" s="223" t="str">
        <f t="shared" si="392"/>
        <v>8</v>
      </c>
      <c r="Y3937" s="220"/>
      <c r="Z3937" s="254">
        <f t="shared" si="393"/>
        <v>12043.68</v>
      </c>
      <c r="AA3937" s="5">
        <f>VLOOKUP(G3937,Ma_KH!$A:$R,14,0)</f>
        <v>60</v>
      </c>
    </row>
    <row r="3938" spans="1:27" hidden="1" x14ac:dyDescent="0.25">
      <c r="A3938" s="234">
        <v>45996</v>
      </c>
      <c r="B3938" s="235">
        <v>4180907692</v>
      </c>
      <c r="C3938" s="236" t="s">
        <v>7767</v>
      </c>
      <c r="D3938" s="237">
        <v>45999</v>
      </c>
      <c r="E3938" s="238"/>
      <c r="F3938" s="236"/>
      <c r="G3938" s="32" t="s">
        <v>981</v>
      </c>
      <c r="H3938" s="238"/>
      <c r="I3938" s="235">
        <v>4180907692</v>
      </c>
      <c r="J3938" s="240" t="s">
        <v>1788</v>
      </c>
      <c r="K3938" s="333" t="s">
        <v>32</v>
      </c>
      <c r="L3938" s="21" t="str">
        <f>VLOOKUP($K3938,TONG_SL!$A:$D,2,0)</f>
        <v>Giò Tai Lưỡi Xào 250g</v>
      </c>
      <c r="N3938" s="21" t="str">
        <f t="shared" si="389"/>
        <v>K-C6</v>
      </c>
      <c r="Q3938" s="21" t="str">
        <f>VLOOKUP(K3938,TONG_SL!$A:$D,3,0)</f>
        <v>Túi</v>
      </c>
      <c r="R3938" s="1">
        <v>3</v>
      </c>
      <c r="S3938" s="220"/>
      <c r="T3938" s="220">
        <f>VLOOKUP(VLOOKUP(G3938,Ma_KH!$A:$R,18,0)&amp;K3938,Gia_MB!$A:$F,6,0)</f>
        <v>50182</v>
      </c>
      <c r="U3938" s="254">
        <f t="shared" si="390"/>
        <v>150546</v>
      </c>
      <c r="V3938" s="220"/>
      <c r="W3938" s="222">
        <f t="shared" si="391"/>
        <v>0</v>
      </c>
      <c r="X3938" s="223" t="str">
        <f t="shared" si="392"/>
        <v>8</v>
      </c>
      <c r="Y3938" s="220"/>
      <c r="Z3938" s="254">
        <f t="shared" si="393"/>
        <v>12043.68</v>
      </c>
      <c r="AA3938" s="5">
        <f>VLOOKUP(G3938,Ma_KH!$A:$R,14,0)</f>
        <v>60</v>
      </c>
    </row>
    <row r="3939" spans="1:27" hidden="1" x14ac:dyDescent="0.25">
      <c r="A3939" s="234">
        <v>45996</v>
      </c>
      <c r="B3939" s="235">
        <v>4180907692</v>
      </c>
      <c r="C3939" s="236" t="s">
        <v>7767</v>
      </c>
      <c r="D3939" s="237">
        <v>45999</v>
      </c>
      <c r="E3939" s="238"/>
      <c r="F3939" s="236"/>
      <c r="G3939" s="32" t="s">
        <v>981</v>
      </c>
      <c r="H3939" s="238"/>
      <c r="I3939" s="235">
        <v>4180907692</v>
      </c>
      <c r="J3939" s="240" t="s">
        <v>1788</v>
      </c>
      <c r="K3939" s="333" t="s">
        <v>48</v>
      </c>
      <c r="L3939" s="21" t="str">
        <f>VLOOKUP($K3939,TONG_SL!$A:$D,2,0)</f>
        <v>Mọc Nấm Hương 250g</v>
      </c>
      <c r="N3939" s="21" t="str">
        <f t="shared" si="389"/>
        <v>K-C6</v>
      </c>
      <c r="Q3939" s="21" t="str">
        <f>VLOOKUP(K3939,TONG_SL!$A:$D,3,0)</f>
        <v>Túi</v>
      </c>
      <c r="R3939" s="1">
        <v>3</v>
      </c>
      <c r="S3939" s="220"/>
      <c r="T3939" s="220">
        <f>VLOOKUP(VLOOKUP(G3939,Ma_KH!$A:$R,18,0)&amp;K3939,Gia_MB!$A:$F,6,0)</f>
        <v>46000</v>
      </c>
      <c r="U3939" s="254">
        <f t="shared" si="390"/>
        <v>138000</v>
      </c>
      <c r="V3939" s="220"/>
      <c r="W3939" s="222">
        <f t="shared" si="391"/>
        <v>0</v>
      </c>
      <c r="X3939" s="223" t="str">
        <f t="shared" si="392"/>
        <v>8</v>
      </c>
      <c r="Y3939" s="220"/>
      <c r="Z3939" s="254">
        <f t="shared" si="393"/>
        <v>11040</v>
      </c>
      <c r="AA3939" s="5">
        <f>VLOOKUP(G3939,Ma_KH!$A:$R,14,0)</f>
        <v>60</v>
      </c>
    </row>
    <row r="3940" spans="1:27" hidden="1" x14ac:dyDescent="0.25">
      <c r="A3940" s="234">
        <v>45996</v>
      </c>
      <c r="B3940" s="235">
        <v>4180907692</v>
      </c>
      <c r="C3940" s="236" t="s">
        <v>7767</v>
      </c>
      <c r="D3940" s="237">
        <v>45999</v>
      </c>
      <c r="E3940" s="238"/>
      <c r="F3940" s="236"/>
      <c r="G3940" s="32" t="s">
        <v>981</v>
      </c>
      <c r="H3940" s="238"/>
      <c r="I3940" s="235">
        <v>4180907692</v>
      </c>
      <c r="J3940" s="240" t="s">
        <v>1788</v>
      </c>
      <c r="K3940" s="333" t="s">
        <v>27</v>
      </c>
      <c r="L3940" s="21" t="str">
        <f>VLOOKUP($K3940,TONG_SL!$A:$D,2,0)</f>
        <v>Chân giò heo muối 300g</v>
      </c>
      <c r="N3940" s="21" t="str">
        <f t="shared" si="389"/>
        <v>K-C6</v>
      </c>
      <c r="Q3940" s="21" t="str">
        <f>VLOOKUP(K3940,TONG_SL!$A:$D,3,0)</f>
        <v>Túi</v>
      </c>
      <c r="R3940" s="1">
        <v>6</v>
      </c>
      <c r="S3940" s="220"/>
      <c r="T3940" s="220">
        <f>VLOOKUP(VLOOKUP(G3940,Ma_KH!$A:$R,18,0)&amp;K3940,Gia_MB!$A:$F,6,0)</f>
        <v>73431</v>
      </c>
      <c r="U3940" s="254">
        <f t="shared" si="390"/>
        <v>440586</v>
      </c>
      <c r="V3940" s="220"/>
      <c r="W3940" s="222">
        <f t="shared" si="391"/>
        <v>0</v>
      </c>
      <c r="X3940" s="223" t="str">
        <f t="shared" si="392"/>
        <v>8</v>
      </c>
      <c r="Y3940" s="220"/>
      <c r="Z3940" s="254">
        <f t="shared" si="393"/>
        <v>35246.879999999997</v>
      </c>
      <c r="AA3940" s="5">
        <f>VLOOKUP(G3940,Ma_KH!$A:$R,14,0)</f>
        <v>60</v>
      </c>
    </row>
    <row r="3941" spans="1:27" hidden="1" x14ac:dyDescent="0.25">
      <c r="A3941" s="234">
        <v>45996</v>
      </c>
      <c r="B3941" s="235">
        <v>4180907692</v>
      </c>
      <c r="C3941" s="236" t="s">
        <v>7767</v>
      </c>
      <c r="D3941" s="237">
        <v>45999</v>
      </c>
      <c r="E3941" s="238"/>
      <c r="F3941" s="236"/>
      <c r="G3941" s="32" t="s">
        <v>981</v>
      </c>
      <c r="H3941" s="238"/>
      <c r="I3941" s="235">
        <v>4180907692</v>
      </c>
      <c r="J3941" s="240" t="s">
        <v>1788</v>
      </c>
      <c r="K3941" s="333" t="s">
        <v>30</v>
      </c>
      <c r="L3941" s="21" t="str">
        <f>VLOOKUP($K3941,TONG_SL!$A:$D,2,0)</f>
        <v>Gà muối 500g</v>
      </c>
      <c r="N3941" s="21" t="str">
        <f t="shared" si="389"/>
        <v>K-C6</v>
      </c>
      <c r="Q3941" s="21" t="str">
        <f>VLOOKUP(K3941,TONG_SL!$A:$D,3,0)</f>
        <v>Túi</v>
      </c>
      <c r="R3941" s="1">
        <v>3</v>
      </c>
      <c r="S3941" s="220"/>
      <c r="T3941" s="220">
        <f>VLOOKUP(VLOOKUP(G3941,Ma_KH!$A:$R,18,0)&amp;K3941,Gia_MB!$A:$F,6,0)</f>
        <v>111058</v>
      </c>
      <c r="U3941" s="254">
        <f t="shared" si="390"/>
        <v>333174</v>
      </c>
      <c r="V3941" s="220"/>
      <c r="W3941" s="222">
        <f t="shared" si="391"/>
        <v>0</v>
      </c>
      <c r="X3941" s="223" t="str">
        <f t="shared" si="392"/>
        <v>8</v>
      </c>
      <c r="Y3941" s="220"/>
      <c r="Z3941" s="254">
        <f t="shared" si="393"/>
        <v>26653.920000000002</v>
      </c>
      <c r="AA3941" s="5">
        <f>VLOOKUP(G3941,Ma_KH!$A:$R,14,0)</f>
        <v>60</v>
      </c>
    </row>
    <row r="3942" spans="1:27" hidden="1" x14ac:dyDescent="0.25">
      <c r="A3942" s="234">
        <v>45996</v>
      </c>
      <c r="B3942" s="235">
        <v>4180908258</v>
      </c>
      <c r="C3942" s="236" t="s">
        <v>7767</v>
      </c>
      <c r="D3942" s="237">
        <v>45999</v>
      </c>
      <c r="E3942" s="238"/>
      <c r="F3942" s="236"/>
      <c r="G3942" s="32" t="s">
        <v>290</v>
      </c>
      <c r="H3942" s="238"/>
      <c r="I3942" s="235">
        <v>4180908258</v>
      </c>
      <c r="J3942" s="240" t="s">
        <v>1788</v>
      </c>
      <c r="K3942" s="333" t="s">
        <v>39</v>
      </c>
      <c r="L3942" s="21" t="str">
        <f>VLOOKUP($K3942,TONG_SL!$A:$D,2,0)</f>
        <v>Chả nướng 300g</v>
      </c>
      <c r="N3942" s="21" t="str">
        <f t="shared" si="389"/>
        <v>K-C6</v>
      </c>
      <c r="Q3942" s="21" t="str">
        <f>VLOOKUP(K3942,TONG_SL!$A:$D,3,0)</f>
        <v>Túi</v>
      </c>
      <c r="R3942" s="1">
        <v>3</v>
      </c>
      <c r="S3942" s="220"/>
      <c r="T3942" s="220">
        <f>VLOOKUP(VLOOKUP(G3942,Ma_KH!$A:$R,18,0)&amp;K3942,Gia_MB!$A:$F,6,0)</f>
        <v>70950</v>
      </c>
      <c r="U3942" s="254">
        <f t="shared" si="390"/>
        <v>212850</v>
      </c>
      <c r="V3942" s="220"/>
      <c r="W3942" s="222">
        <f t="shared" si="391"/>
        <v>0</v>
      </c>
      <c r="X3942" s="223" t="str">
        <f t="shared" si="392"/>
        <v>8</v>
      </c>
      <c r="Y3942" s="220"/>
      <c r="Z3942" s="254">
        <f t="shared" si="393"/>
        <v>17028</v>
      </c>
      <c r="AA3942" s="5">
        <f>VLOOKUP(G3942,Ma_KH!$A:$R,14,0)</f>
        <v>60</v>
      </c>
    </row>
    <row r="3943" spans="1:27" hidden="1" x14ac:dyDescent="0.25">
      <c r="A3943" s="234">
        <v>45996</v>
      </c>
      <c r="B3943" s="235">
        <v>4180908258</v>
      </c>
      <c r="C3943" s="236" t="s">
        <v>7767</v>
      </c>
      <c r="D3943" s="237">
        <v>45999</v>
      </c>
      <c r="E3943" s="238"/>
      <c r="F3943" s="236"/>
      <c r="G3943" s="32" t="s">
        <v>290</v>
      </c>
      <c r="H3943" s="238"/>
      <c r="I3943" s="235">
        <v>4180908258</v>
      </c>
      <c r="J3943" s="240" t="s">
        <v>1788</v>
      </c>
      <c r="K3943" s="333" t="s">
        <v>37</v>
      </c>
      <c r="L3943" s="21" t="str">
        <f>VLOOKUP($K3943,TONG_SL!$A:$D,2,0)</f>
        <v>Chả cốm 300g</v>
      </c>
      <c r="N3943" s="21" t="str">
        <f t="shared" si="389"/>
        <v>K-C6</v>
      </c>
      <c r="Q3943" s="21" t="str">
        <f>VLOOKUP(K3943,TONG_SL!$A:$D,3,0)</f>
        <v>Túi</v>
      </c>
      <c r="R3943" s="1">
        <v>1</v>
      </c>
      <c r="S3943" s="220"/>
      <c r="T3943" s="220">
        <f>VLOOKUP(VLOOKUP(G3943,Ma_KH!$A:$R,18,0)&amp;K3943,Gia_MB!$A:$F,6,0)</f>
        <v>74250</v>
      </c>
      <c r="U3943" s="254">
        <f t="shared" si="390"/>
        <v>74250</v>
      </c>
      <c r="V3943" s="220"/>
      <c r="W3943" s="222">
        <f t="shared" si="391"/>
        <v>0</v>
      </c>
      <c r="X3943" s="223" t="str">
        <f t="shared" si="392"/>
        <v>8</v>
      </c>
      <c r="Y3943" s="220"/>
      <c r="Z3943" s="254">
        <f t="shared" si="393"/>
        <v>5940</v>
      </c>
      <c r="AA3943" s="5">
        <f>VLOOKUP(G3943,Ma_KH!$A:$R,14,0)</f>
        <v>60</v>
      </c>
    </row>
    <row r="3944" spans="1:27" hidden="1" x14ac:dyDescent="0.25">
      <c r="A3944" s="234">
        <v>45996</v>
      </c>
      <c r="B3944" s="235">
        <v>4180908258</v>
      </c>
      <c r="C3944" s="236" t="s">
        <v>7767</v>
      </c>
      <c r="D3944" s="237">
        <v>45999</v>
      </c>
      <c r="E3944" s="238"/>
      <c r="F3944" s="236"/>
      <c r="G3944" s="32" t="s">
        <v>290</v>
      </c>
      <c r="H3944" s="238"/>
      <c r="I3944" s="235">
        <v>4180908258</v>
      </c>
      <c r="J3944" s="240" t="s">
        <v>1788</v>
      </c>
      <c r="K3944" s="333" t="s">
        <v>27</v>
      </c>
      <c r="L3944" s="21" t="str">
        <f>VLOOKUP($K3944,TONG_SL!$A:$D,2,0)</f>
        <v>Chân giò heo muối 300g</v>
      </c>
      <c r="N3944" s="21" t="str">
        <f t="shared" si="389"/>
        <v>K-C6</v>
      </c>
      <c r="Q3944" s="21" t="str">
        <f>VLOOKUP(K3944,TONG_SL!$A:$D,3,0)</f>
        <v>Túi</v>
      </c>
      <c r="R3944" s="1">
        <v>6</v>
      </c>
      <c r="S3944" s="220"/>
      <c r="T3944" s="220">
        <f>VLOOKUP(VLOOKUP(G3944,Ma_KH!$A:$R,18,0)&amp;K3944,Gia_MB!$A:$F,6,0)</f>
        <v>73431</v>
      </c>
      <c r="U3944" s="254">
        <f t="shared" si="390"/>
        <v>440586</v>
      </c>
      <c r="V3944" s="220"/>
      <c r="W3944" s="222">
        <f t="shared" si="391"/>
        <v>0</v>
      </c>
      <c r="X3944" s="223" t="str">
        <f t="shared" si="392"/>
        <v>8</v>
      </c>
      <c r="Y3944" s="220"/>
      <c r="Z3944" s="254">
        <f t="shared" si="393"/>
        <v>35246.879999999997</v>
      </c>
      <c r="AA3944" s="5">
        <f>VLOOKUP(G3944,Ma_KH!$A:$R,14,0)</f>
        <v>60</v>
      </c>
    </row>
    <row r="3945" spans="1:27" hidden="1" x14ac:dyDescent="0.25">
      <c r="A3945" s="234">
        <v>45996</v>
      </c>
      <c r="B3945" s="235">
        <v>4180907753</v>
      </c>
      <c r="C3945" s="236" t="s">
        <v>7767</v>
      </c>
      <c r="D3945" s="237">
        <v>45999</v>
      </c>
      <c r="E3945" s="238"/>
      <c r="F3945" s="236"/>
      <c r="G3945" s="32" t="s">
        <v>310</v>
      </c>
      <c r="H3945" s="238"/>
      <c r="I3945" s="235">
        <v>4180907753</v>
      </c>
      <c r="J3945" s="240" t="s">
        <v>1788</v>
      </c>
      <c r="K3945" s="333" t="s">
        <v>32</v>
      </c>
      <c r="L3945" s="21" t="str">
        <f>VLOOKUP($K3945,TONG_SL!$A:$D,2,0)</f>
        <v>Giò Tai Lưỡi Xào 250g</v>
      </c>
      <c r="N3945" s="21" t="str">
        <f t="shared" si="389"/>
        <v>K-C6</v>
      </c>
      <c r="Q3945" s="21" t="str">
        <f>VLOOKUP(K3945,TONG_SL!$A:$D,3,0)</f>
        <v>Túi</v>
      </c>
      <c r="R3945" s="1">
        <v>2</v>
      </c>
      <c r="S3945" s="220"/>
      <c r="T3945" s="220">
        <f>VLOOKUP(VLOOKUP(G3945,Ma_KH!$A:$R,18,0)&amp;K3945,Gia_MB!$A:$F,6,0)</f>
        <v>50182</v>
      </c>
      <c r="U3945" s="254">
        <f t="shared" si="390"/>
        <v>100364</v>
      </c>
      <c r="V3945" s="220"/>
      <c r="W3945" s="222">
        <f t="shared" si="391"/>
        <v>0</v>
      </c>
      <c r="X3945" s="223" t="str">
        <f t="shared" si="392"/>
        <v>8</v>
      </c>
      <c r="Y3945" s="220"/>
      <c r="Z3945" s="254">
        <f t="shared" si="393"/>
        <v>8029.12</v>
      </c>
      <c r="AA3945" s="5">
        <f>VLOOKUP(G3945,Ma_KH!$A:$R,14,0)</f>
        <v>60</v>
      </c>
    </row>
    <row r="3946" spans="1:27" hidden="1" x14ac:dyDescent="0.25">
      <c r="A3946" s="234">
        <v>45996</v>
      </c>
      <c r="B3946" s="235">
        <v>4180907753</v>
      </c>
      <c r="C3946" s="236" t="s">
        <v>7767</v>
      </c>
      <c r="D3946" s="237">
        <v>45999</v>
      </c>
      <c r="E3946" s="238"/>
      <c r="F3946" s="236"/>
      <c r="G3946" s="32" t="s">
        <v>310</v>
      </c>
      <c r="H3946" s="238"/>
      <c r="I3946" s="235">
        <v>4180907753</v>
      </c>
      <c r="J3946" s="240" t="s">
        <v>1788</v>
      </c>
      <c r="K3946" s="333" t="s">
        <v>27</v>
      </c>
      <c r="L3946" s="21" t="str">
        <f>VLOOKUP($K3946,TONG_SL!$A:$D,2,0)</f>
        <v>Chân giò heo muối 300g</v>
      </c>
      <c r="N3946" s="21" t="str">
        <f t="shared" si="389"/>
        <v>K-C6</v>
      </c>
      <c r="Q3946" s="21" t="str">
        <f>VLOOKUP(K3946,TONG_SL!$A:$D,3,0)</f>
        <v>Túi</v>
      </c>
      <c r="R3946" s="1">
        <v>6</v>
      </c>
      <c r="S3946" s="220"/>
      <c r="T3946" s="220">
        <f>VLOOKUP(VLOOKUP(G3946,Ma_KH!$A:$R,18,0)&amp;K3946,Gia_MB!$A:$F,6,0)</f>
        <v>73431</v>
      </c>
      <c r="U3946" s="254">
        <f t="shared" si="390"/>
        <v>440586</v>
      </c>
      <c r="V3946" s="220"/>
      <c r="W3946" s="222">
        <f t="shared" si="391"/>
        <v>0</v>
      </c>
      <c r="X3946" s="223" t="str">
        <f t="shared" si="392"/>
        <v>8</v>
      </c>
      <c r="Y3946" s="220"/>
      <c r="Z3946" s="254">
        <f t="shared" si="393"/>
        <v>35246.879999999997</v>
      </c>
      <c r="AA3946" s="5">
        <f>VLOOKUP(G3946,Ma_KH!$A:$R,14,0)</f>
        <v>60</v>
      </c>
    </row>
    <row r="3947" spans="1:27" hidden="1" x14ac:dyDescent="0.25">
      <c r="A3947" s="234">
        <v>45996</v>
      </c>
      <c r="B3947" s="235">
        <v>4180907753</v>
      </c>
      <c r="C3947" s="236" t="s">
        <v>7767</v>
      </c>
      <c r="D3947" s="237">
        <v>45999</v>
      </c>
      <c r="E3947" s="238"/>
      <c r="F3947" s="236"/>
      <c r="G3947" s="32" t="s">
        <v>310</v>
      </c>
      <c r="H3947" s="238"/>
      <c r="I3947" s="235">
        <v>4180907753</v>
      </c>
      <c r="J3947" s="240" t="s">
        <v>1788</v>
      </c>
      <c r="K3947" s="333" t="s">
        <v>48</v>
      </c>
      <c r="L3947" s="21" t="str">
        <f>VLOOKUP($K3947,TONG_SL!$A:$D,2,0)</f>
        <v>Mọc Nấm Hương 250g</v>
      </c>
      <c r="N3947" s="21" t="str">
        <f t="shared" si="389"/>
        <v>K-C6</v>
      </c>
      <c r="Q3947" s="21" t="str">
        <f>VLOOKUP(K3947,TONG_SL!$A:$D,3,0)</f>
        <v>Túi</v>
      </c>
      <c r="R3947" s="1">
        <v>2</v>
      </c>
      <c r="S3947" s="220"/>
      <c r="T3947" s="220">
        <f>VLOOKUP(VLOOKUP(G3947,Ma_KH!$A:$R,18,0)&amp;K3947,Gia_MB!$A:$F,6,0)</f>
        <v>46000</v>
      </c>
      <c r="U3947" s="254">
        <f t="shared" si="390"/>
        <v>92000</v>
      </c>
      <c r="V3947" s="220"/>
      <c r="W3947" s="222">
        <f t="shared" si="391"/>
        <v>0</v>
      </c>
      <c r="X3947" s="223" t="str">
        <f t="shared" si="392"/>
        <v>8</v>
      </c>
      <c r="Y3947" s="220"/>
      <c r="Z3947" s="254">
        <f t="shared" si="393"/>
        <v>7360</v>
      </c>
      <c r="AA3947" s="5">
        <f>VLOOKUP(G3947,Ma_KH!$A:$R,14,0)</f>
        <v>60</v>
      </c>
    </row>
    <row r="3948" spans="1:27" hidden="1" x14ac:dyDescent="0.25">
      <c r="A3948" s="234">
        <v>45996</v>
      </c>
      <c r="B3948" s="235">
        <v>4180907753</v>
      </c>
      <c r="C3948" s="236" t="s">
        <v>7767</v>
      </c>
      <c r="D3948" s="237">
        <v>45999</v>
      </c>
      <c r="E3948" s="238"/>
      <c r="F3948" s="236"/>
      <c r="G3948" s="32" t="s">
        <v>310</v>
      </c>
      <c r="H3948" s="238"/>
      <c r="I3948" s="235">
        <v>4180907753</v>
      </c>
      <c r="J3948" s="240" t="s">
        <v>1788</v>
      </c>
      <c r="K3948" s="333" t="s">
        <v>30</v>
      </c>
      <c r="L3948" s="21" t="str">
        <f>VLOOKUP($K3948,TONG_SL!$A:$D,2,0)</f>
        <v>Gà muối 500g</v>
      </c>
      <c r="N3948" s="21" t="str">
        <f t="shared" si="389"/>
        <v>K-C6</v>
      </c>
      <c r="Q3948" s="21" t="str">
        <f>VLOOKUP(K3948,TONG_SL!$A:$D,3,0)</f>
        <v>Túi</v>
      </c>
      <c r="R3948" s="1">
        <v>4</v>
      </c>
      <c r="S3948" s="220"/>
      <c r="T3948" s="220">
        <f>VLOOKUP(VLOOKUP(G3948,Ma_KH!$A:$R,18,0)&amp;K3948,Gia_MB!$A:$F,6,0)</f>
        <v>111058</v>
      </c>
      <c r="U3948" s="254">
        <f t="shared" si="390"/>
        <v>444232</v>
      </c>
      <c r="V3948" s="220"/>
      <c r="W3948" s="222">
        <f t="shared" si="391"/>
        <v>0</v>
      </c>
      <c r="X3948" s="223" t="str">
        <f t="shared" si="392"/>
        <v>8</v>
      </c>
      <c r="Y3948" s="220"/>
      <c r="Z3948" s="254">
        <f t="shared" si="393"/>
        <v>35538.559999999998</v>
      </c>
      <c r="AA3948" s="5">
        <f>VLOOKUP(G3948,Ma_KH!$A:$R,14,0)</f>
        <v>60</v>
      </c>
    </row>
    <row r="3949" spans="1:27" hidden="1" x14ac:dyDescent="0.25">
      <c r="A3949" s="234">
        <v>45996</v>
      </c>
      <c r="B3949" s="235">
        <v>4180907753</v>
      </c>
      <c r="C3949" s="236" t="s">
        <v>7767</v>
      </c>
      <c r="D3949" s="237">
        <v>45999</v>
      </c>
      <c r="E3949" s="238"/>
      <c r="F3949" s="236"/>
      <c r="G3949" s="32" t="s">
        <v>310</v>
      </c>
      <c r="H3949" s="238"/>
      <c r="I3949" s="235">
        <v>4180907753</v>
      </c>
      <c r="J3949" s="240" t="s">
        <v>1788</v>
      </c>
      <c r="K3949" s="333" t="s">
        <v>39</v>
      </c>
      <c r="L3949" s="21" t="str">
        <f>VLOOKUP($K3949,TONG_SL!$A:$D,2,0)</f>
        <v>Chả nướng 300g</v>
      </c>
      <c r="N3949" s="21" t="str">
        <f t="shared" si="389"/>
        <v>K-C6</v>
      </c>
      <c r="Q3949" s="21" t="str">
        <f>VLOOKUP(K3949,TONG_SL!$A:$D,3,0)</f>
        <v>Túi</v>
      </c>
      <c r="R3949" s="1">
        <v>2</v>
      </c>
      <c r="S3949" s="220"/>
      <c r="T3949" s="220">
        <f>VLOOKUP(VLOOKUP(G3949,Ma_KH!$A:$R,18,0)&amp;K3949,Gia_MB!$A:$F,6,0)</f>
        <v>70950</v>
      </c>
      <c r="U3949" s="254">
        <f t="shared" si="390"/>
        <v>141900</v>
      </c>
      <c r="V3949" s="220"/>
      <c r="W3949" s="222">
        <f t="shared" si="391"/>
        <v>0</v>
      </c>
      <c r="X3949" s="223" t="str">
        <f t="shared" si="392"/>
        <v>8</v>
      </c>
      <c r="Y3949" s="220"/>
      <c r="Z3949" s="254">
        <f t="shared" si="393"/>
        <v>11352</v>
      </c>
      <c r="AA3949" s="5">
        <f>VLOOKUP(G3949,Ma_KH!$A:$R,14,0)</f>
        <v>60</v>
      </c>
    </row>
    <row r="3950" spans="1:27" hidden="1" x14ac:dyDescent="0.25">
      <c r="A3950" s="234">
        <v>45996</v>
      </c>
      <c r="B3950" s="235">
        <v>4180907753</v>
      </c>
      <c r="C3950" s="236" t="s">
        <v>7767</v>
      </c>
      <c r="D3950" s="237">
        <v>45999</v>
      </c>
      <c r="E3950" s="238"/>
      <c r="F3950" s="236"/>
      <c r="G3950" s="32" t="s">
        <v>310</v>
      </c>
      <c r="H3950" s="238"/>
      <c r="I3950" s="235">
        <v>4180907753</v>
      </c>
      <c r="J3950" s="240" t="s">
        <v>1788</v>
      </c>
      <c r="K3950" s="333" t="s">
        <v>34</v>
      </c>
      <c r="L3950" s="21" t="str">
        <f>VLOOKUP($K3950,TONG_SL!$A:$D,2,0)</f>
        <v>Tai heo muối 200g</v>
      </c>
      <c r="N3950" s="21" t="str">
        <f t="shared" si="389"/>
        <v>K-C6</v>
      </c>
      <c r="Q3950" s="21" t="str">
        <f>VLOOKUP(K3950,TONG_SL!$A:$D,3,0)</f>
        <v>Túi</v>
      </c>
      <c r="R3950" s="1">
        <v>2</v>
      </c>
      <c r="S3950" s="220"/>
      <c r="T3950" s="220">
        <f>VLOOKUP(VLOOKUP(G3950,Ma_KH!$A:$R,18,0)&amp;K3950,Gia_MB!$A:$F,6,0)</f>
        <v>55595</v>
      </c>
      <c r="U3950" s="254">
        <f t="shared" si="390"/>
        <v>111190</v>
      </c>
      <c r="V3950" s="220"/>
      <c r="W3950" s="222">
        <f t="shared" si="391"/>
        <v>0</v>
      </c>
      <c r="X3950" s="223" t="str">
        <f t="shared" si="392"/>
        <v>8</v>
      </c>
      <c r="Y3950" s="220"/>
      <c r="Z3950" s="254">
        <f t="shared" si="393"/>
        <v>8895.2000000000007</v>
      </c>
      <c r="AA3950" s="5">
        <f>VLOOKUP(G3950,Ma_KH!$A:$R,14,0)</f>
        <v>60</v>
      </c>
    </row>
    <row r="3951" spans="1:27" hidden="1" x14ac:dyDescent="0.25">
      <c r="A3951" s="234">
        <v>45996</v>
      </c>
      <c r="B3951" s="235">
        <v>4180908135</v>
      </c>
      <c r="C3951" s="236" t="s">
        <v>7767</v>
      </c>
      <c r="D3951" s="237">
        <v>45999</v>
      </c>
      <c r="E3951" s="238"/>
      <c r="F3951" s="236"/>
      <c r="G3951" s="32" t="s">
        <v>1363</v>
      </c>
      <c r="H3951" s="238"/>
      <c r="I3951" s="235">
        <v>4180908135</v>
      </c>
      <c r="J3951" s="240" t="s">
        <v>1788</v>
      </c>
      <c r="K3951" s="333" t="s">
        <v>32</v>
      </c>
      <c r="L3951" s="21" t="str">
        <f>VLOOKUP($K3951,TONG_SL!$A:$D,2,0)</f>
        <v>Giò Tai Lưỡi Xào 250g</v>
      </c>
      <c r="N3951" s="21" t="str">
        <f t="shared" si="389"/>
        <v>K-C6</v>
      </c>
      <c r="Q3951" s="21" t="str">
        <f>VLOOKUP(K3951,TONG_SL!$A:$D,3,0)</f>
        <v>Túi</v>
      </c>
      <c r="R3951" s="1">
        <v>3</v>
      </c>
      <c r="S3951" s="220"/>
      <c r="T3951" s="220">
        <f>VLOOKUP(VLOOKUP(G3951,Ma_KH!$A:$R,18,0)&amp;K3951,Gia_MB!$A:$F,6,0)</f>
        <v>50182</v>
      </c>
      <c r="U3951" s="254">
        <f t="shared" si="390"/>
        <v>150546</v>
      </c>
      <c r="V3951" s="220"/>
      <c r="W3951" s="222">
        <f t="shared" si="391"/>
        <v>0</v>
      </c>
      <c r="X3951" s="223" t="str">
        <f t="shared" si="392"/>
        <v>8</v>
      </c>
      <c r="Y3951" s="220"/>
      <c r="Z3951" s="254">
        <f t="shared" si="393"/>
        <v>12043.68</v>
      </c>
      <c r="AA3951" s="5">
        <f>VLOOKUP(G3951,Ma_KH!$A:$R,14,0)</f>
        <v>60</v>
      </c>
    </row>
    <row r="3952" spans="1:27" hidden="1" x14ac:dyDescent="0.25">
      <c r="A3952" s="234">
        <v>45996</v>
      </c>
      <c r="B3952" s="235">
        <v>4180908135</v>
      </c>
      <c r="C3952" s="236" t="s">
        <v>7767</v>
      </c>
      <c r="D3952" s="237">
        <v>45999</v>
      </c>
      <c r="E3952" s="238"/>
      <c r="F3952" s="236"/>
      <c r="G3952" s="32" t="s">
        <v>1363</v>
      </c>
      <c r="H3952" s="238"/>
      <c r="I3952" s="235">
        <v>4180908135</v>
      </c>
      <c r="J3952" s="240" t="s">
        <v>1788</v>
      </c>
      <c r="K3952" s="333" t="s">
        <v>39</v>
      </c>
      <c r="L3952" s="21" t="str">
        <f>VLOOKUP($K3952,TONG_SL!$A:$D,2,0)</f>
        <v>Chả nướng 300g</v>
      </c>
      <c r="N3952" s="21" t="str">
        <f t="shared" si="389"/>
        <v>K-C6</v>
      </c>
      <c r="Q3952" s="21" t="str">
        <f>VLOOKUP(K3952,TONG_SL!$A:$D,3,0)</f>
        <v>Túi</v>
      </c>
      <c r="R3952" s="1">
        <v>3</v>
      </c>
      <c r="S3952" s="220"/>
      <c r="T3952" s="220">
        <f>VLOOKUP(VLOOKUP(G3952,Ma_KH!$A:$R,18,0)&amp;K3952,Gia_MB!$A:$F,6,0)</f>
        <v>70950</v>
      </c>
      <c r="U3952" s="254">
        <f t="shared" si="390"/>
        <v>212850</v>
      </c>
      <c r="V3952" s="220"/>
      <c r="W3952" s="222">
        <f t="shared" si="391"/>
        <v>0</v>
      </c>
      <c r="X3952" s="223" t="str">
        <f t="shared" si="392"/>
        <v>8</v>
      </c>
      <c r="Y3952" s="220"/>
      <c r="Z3952" s="254">
        <f t="shared" si="393"/>
        <v>17028</v>
      </c>
      <c r="AA3952" s="5">
        <f>VLOOKUP(G3952,Ma_KH!$A:$R,14,0)</f>
        <v>60</v>
      </c>
    </row>
    <row r="3953" spans="1:27" hidden="1" x14ac:dyDescent="0.25">
      <c r="A3953" s="234">
        <v>45996</v>
      </c>
      <c r="B3953" s="235">
        <v>4180908135</v>
      </c>
      <c r="C3953" s="236" t="s">
        <v>7767</v>
      </c>
      <c r="D3953" s="237">
        <v>45999</v>
      </c>
      <c r="E3953" s="238"/>
      <c r="F3953" s="236"/>
      <c r="G3953" s="32" t="s">
        <v>1363</v>
      </c>
      <c r="H3953" s="238"/>
      <c r="I3953" s="235">
        <v>4180908135</v>
      </c>
      <c r="J3953" s="240" t="s">
        <v>1788</v>
      </c>
      <c r="K3953" s="333" t="s">
        <v>27</v>
      </c>
      <c r="L3953" s="21" t="str">
        <f>VLOOKUP($K3953,TONG_SL!$A:$D,2,0)</f>
        <v>Chân giò heo muối 300g</v>
      </c>
      <c r="N3953" s="21" t="str">
        <f t="shared" si="389"/>
        <v>K-C6</v>
      </c>
      <c r="Q3953" s="21" t="str">
        <f>VLOOKUP(K3953,TONG_SL!$A:$D,3,0)</f>
        <v>Túi</v>
      </c>
      <c r="R3953" s="1">
        <v>3</v>
      </c>
      <c r="S3953" s="220"/>
      <c r="T3953" s="220">
        <f>VLOOKUP(VLOOKUP(G3953,Ma_KH!$A:$R,18,0)&amp;K3953,Gia_MB!$A:$F,6,0)</f>
        <v>73431</v>
      </c>
      <c r="U3953" s="254">
        <f t="shared" si="390"/>
        <v>220293</v>
      </c>
      <c r="V3953" s="220"/>
      <c r="W3953" s="222">
        <f t="shared" si="391"/>
        <v>0</v>
      </c>
      <c r="X3953" s="223" t="str">
        <f t="shared" si="392"/>
        <v>8</v>
      </c>
      <c r="Y3953" s="220"/>
      <c r="Z3953" s="254">
        <f t="shared" si="393"/>
        <v>17623.439999999999</v>
      </c>
      <c r="AA3953" s="5">
        <f>VLOOKUP(G3953,Ma_KH!$A:$R,14,0)</f>
        <v>60</v>
      </c>
    </row>
    <row r="3954" spans="1:27" hidden="1" x14ac:dyDescent="0.25">
      <c r="A3954" s="234">
        <v>45996</v>
      </c>
      <c r="B3954" s="235">
        <v>4180908135</v>
      </c>
      <c r="C3954" s="236" t="s">
        <v>7767</v>
      </c>
      <c r="D3954" s="237">
        <v>45999</v>
      </c>
      <c r="E3954" s="238"/>
      <c r="F3954" s="236"/>
      <c r="G3954" s="32" t="s">
        <v>1363</v>
      </c>
      <c r="H3954" s="238"/>
      <c r="I3954" s="235">
        <v>4180908135</v>
      </c>
      <c r="J3954" s="240" t="s">
        <v>1788</v>
      </c>
      <c r="K3954" s="333" t="s">
        <v>48</v>
      </c>
      <c r="L3954" s="21" t="str">
        <f>VLOOKUP($K3954,TONG_SL!$A:$D,2,0)</f>
        <v>Mọc Nấm Hương 250g</v>
      </c>
      <c r="N3954" s="21" t="str">
        <f t="shared" si="389"/>
        <v>K-C6</v>
      </c>
      <c r="Q3954" s="21" t="str">
        <f>VLOOKUP(K3954,TONG_SL!$A:$D,3,0)</f>
        <v>Túi</v>
      </c>
      <c r="R3954" s="1">
        <v>3</v>
      </c>
      <c r="S3954" s="220"/>
      <c r="T3954" s="220">
        <f>VLOOKUP(VLOOKUP(G3954,Ma_KH!$A:$R,18,0)&amp;K3954,Gia_MB!$A:$F,6,0)</f>
        <v>46000</v>
      </c>
      <c r="U3954" s="254">
        <f t="shared" si="390"/>
        <v>138000</v>
      </c>
      <c r="V3954" s="220"/>
      <c r="W3954" s="222">
        <f t="shared" si="391"/>
        <v>0</v>
      </c>
      <c r="X3954" s="223" t="str">
        <f t="shared" si="392"/>
        <v>8</v>
      </c>
      <c r="Y3954" s="220"/>
      <c r="Z3954" s="254">
        <f t="shared" si="393"/>
        <v>11040</v>
      </c>
      <c r="AA3954" s="5">
        <f>VLOOKUP(G3954,Ma_KH!$A:$R,14,0)</f>
        <v>60</v>
      </c>
    </row>
    <row r="3955" spans="1:27" hidden="1" x14ac:dyDescent="0.25">
      <c r="A3955" s="234">
        <v>45996</v>
      </c>
      <c r="B3955" s="235">
        <v>4180908135</v>
      </c>
      <c r="C3955" s="236" t="s">
        <v>7767</v>
      </c>
      <c r="D3955" s="237">
        <v>45999</v>
      </c>
      <c r="E3955" s="238"/>
      <c r="F3955" s="236"/>
      <c r="G3955" s="32" t="s">
        <v>1363</v>
      </c>
      <c r="H3955" s="238"/>
      <c r="I3955" s="235">
        <v>4180908135</v>
      </c>
      <c r="J3955" s="240" t="s">
        <v>1788</v>
      </c>
      <c r="K3955" s="333" t="s">
        <v>30</v>
      </c>
      <c r="L3955" s="21" t="str">
        <f>VLOOKUP($K3955,TONG_SL!$A:$D,2,0)</f>
        <v>Gà muối 500g</v>
      </c>
      <c r="N3955" s="21" t="str">
        <f t="shared" si="389"/>
        <v>K-C6</v>
      </c>
      <c r="Q3955" s="21" t="str">
        <f>VLOOKUP(K3955,TONG_SL!$A:$D,3,0)</f>
        <v>Túi</v>
      </c>
      <c r="R3955" s="1">
        <v>5</v>
      </c>
      <c r="S3955" s="220"/>
      <c r="T3955" s="220">
        <f>VLOOKUP(VLOOKUP(G3955,Ma_KH!$A:$R,18,0)&amp;K3955,Gia_MB!$A:$F,6,0)</f>
        <v>111058</v>
      </c>
      <c r="U3955" s="254">
        <f t="shared" si="390"/>
        <v>555290</v>
      </c>
      <c r="V3955" s="220"/>
      <c r="W3955" s="222">
        <f t="shared" si="391"/>
        <v>0</v>
      </c>
      <c r="X3955" s="223" t="str">
        <f t="shared" si="392"/>
        <v>8</v>
      </c>
      <c r="Y3955" s="220"/>
      <c r="Z3955" s="254">
        <f t="shared" si="393"/>
        <v>44423.200000000004</v>
      </c>
      <c r="AA3955" s="5">
        <f>VLOOKUP(G3955,Ma_KH!$A:$R,14,0)</f>
        <v>60</v>
      </c>
    </row>
    <row r="3956" spans="1:27" hidden="1" x14ac:dyDescent="0.25">
      <c r="A3956" s="242">
        <v>45996</v>
      </c>
      <c r="B3956" s="243">
        <v>4180908113</v>
      </c>
      <c r="C3956" s="244" t="s">
        <v>7767</v>
      </c>
      <c r="D3956" s="245">
        <v>45999</v>
      </c>
      <c r="E3956" s="246"/>
      <c r="F3956" s="244"/>
      <c r="G3956" s="33" t="s">
        <v>398</v>
      </c>
      <c r="H3956" s="246"/>
      <c r="I3956" s="243">
        <v>4180908113</v>
      </c>
      <c r="J3956" s="248" t="s">
        <v>1788</v>
      </c>
      <c r="K3956" s="335" t="s">
        <v>32</v>
      </c>
      <c r="L3956" s="21" t="str">
        <f>VLOOKUP($K3956,TONG_SL!$A:$D,2,0)</f>
        <v>Giò Tai Lưỡi Xào 250g</v>
      </c>
      <c r="N3956" s="21" t="str">
        <f t="shared" si="389"/>
        <v>K-C6</v>
      </c>
      <c r="Q3956" s="21" t="str">
        <f>VLOOKUP(K3956,TONG_SL!$A:$D,3,0)</f>
        <v>Túi</v>
      </c>
      <c r="R3956" s="1">
        <v>6</v>
      </c>
      <c r="S3956" s="224"/>
      <c r="T3956" s="224">
        <f>VLOOKUP(VLOOKUP(G3956,Ma_KH!$A:$R,18,0)&amp;K3956,Gia_MB!$A:$F,6,0)</f>
        <v>50182</v>
      </c>
      <c r="U3956" s="255">
        <f t="shared" si="390"/>
        <v>301092</v>
      </c>
      <c r="V3956" s="224"/>
      <c r="W3956" s="226">
        <f t="shared" si="391"/>
        <v>0</v>
      </c>
      <c r="X3956" s="227" t="str">
        <f t="shared" si="392"/>
        <v>8</v>
      </c>
      <c r="Y3956" s="224"/>
      <c r="Z3956" s="255">
        <f t="shared" si="393"/>
        <v>24087.360000000001</v>
      </c>
      <c r="AA3956" s="156">
        <f>VLOOKUP(G3956,Ma_KH!$A:$R,14,0)</f>
        <v>60</v>
      </c>
    </row>
    <row r="3957" spans="1:27" hidden="1" x14ac:dyDescent="0.25">
      <c r="A3957" s="211">
        <v>45996</v>
      </c>
      <c r="B3957" s="148" t="s">
        <v>8436</v>
      </c>
      <c r="C3957" s="10" t="s">
        <v>7767</v>
      </c>
      <c r="D3957" s="149">
        <v>45999</v>
      </c>
      <c r="G3957" s="32" t="s">
        <v>1037</v>
      </c>
      <c r="I3957" s="148" t="s">
        <v>8436</v>
      </c>
      <c r="J3957" s="212" t="s">
        <v>1788</v>
      </c>
      <c r="K3957" s="330" t="s">
        <v>30</v>
      </c>
      <c r="L3957" s="21" t="str">
        <f>VLOOKUP($K3957,TONG_SL!$A:$D,2,0)</f>
        <v>Gà muối 500g</v>
      </c>
      <c r="N3957" s="21" t="str">
        <f t="shared" si="389"/>
        <v>K-C6</v>
      </c>
      <c r="Q3957" s="21" t="str">
        <f>VLOOKUP(K3957,TONG_SL!$A:$D,3,0)</f>
        <v>Túi</v>
      </c>
      <c r="R3957" s="1">
        <v>10</v>
      </c>
      <c r="S3957" s="220"/>
      <c r="T3957" s="220">
        <f>VLOOKUP(VLOOKUP(G3957,Ma_KH!$A:$R,18,0)&amp;K3957,Gia_MB!$A:$F,6,0)</f>
        <v>111058</v>
      </c>
      <c r="U3957" s="254">
        <f t="shared" ref="U3957:U4020" si="394">T3957*R3957</f>
        <v>1110580</v>
      </c>
      <c r="V3957" s="220"/>
      <c r="W3957" s="222">
        <f t="shared" ref="W3957:W4020" si="395">U3957*V3957</f>
        <v>0</v>
      </c>
      <c r="X3957" s="223" t="str">
        <f t="shared" ref="X3957:X4020" si="396">IF(B3957&lt;&gt;"","8","0")</f>
        <v>8</v>
      </c>
      <c r="Y3957" s="220"/>
      <c r="Z3957" s="254">
        <f t="shared" ref="Z3957:Z4020" si="397">U3957*X3957%</f>
        <v>88846.400000000009</v>
      </c>
      <c r="AA3957" s="5">
        <f>VLOOKUP(G3957,Ma_KH!$A:$R,14,0)</f>
        <v>60</v>
      </c>
    </row>
    <row r="3958" spans="1:27" hidden="1" x14ac:dyDescent="0.25">
      <c r="A3958" s="211">
        <v>45996</v>
      </c>
      <c r="B3958" s="148" t="s">
        <v>8436</v>
      </c>
      <c r="C3958" s="10" t="s">
        <v>7767</v>
      </c>
      <c r="D3958" s="149">
        <v>45999</v>
      </c>
      <c r="G3958" s="32" t="s">
        <v>1037</v>
      </c>
      <c r="I3958" s="148" t="s">
        <v>8436</v>
      </c>
      <c r="J3958" s="212" t="s">
        <v>1788</v>
      </c>
      <c r="K3958" s="330" t="s">
        <v>37</v>
      </c>
      <c r="L3958" s="21" t="str">
        <f>VLOOKUP($K3958,TONG_SL!$A:$D,2,0)</f>
        <v>Chả cốm 300g</v>
      </c>
      <c r="N3958" s="21" t="str">
        <f t="shared" si="389"/>
        <v>K-C6</v>
      </c>
      <c r="Q3958" s="21" t="str">
        <f>VLOOKUP(K3958,TONG_SL!$A:$D,3,0)</f>
        <v>Túi</v>
      </c>
      <c r="R3958" s="1">
        <v>3</v>
      </c>
      <c r="S3958" s="220"/>
      <c r="T3958" s="220">
        <f>VLOOKUP(VLOOKUP(G3958,Ma_KH!$A:$R,18,0)&amp;K3958,Gia_MB!$A:$F,6,0)</f>
        <v>74250</v>
      </c>
      <c r="U3958" s="254">
        <f t="shared" si="394"/>
        <v>222750</v>
      </c>
      <c r="V3958" s="220"/>
      <c r="W3958" s="222">
        <f t="shared" si="395"/>
        <v>0</v>
      </c>
      <c r="X3958" s="223" t="str">
        <f t="shared" si="396"/>
        <v>8</v>
      </c>
      <c r="Y3958" s="220"/>
      <c r="Z3958" s="254">
        <f t="shared" si="397"/>
        <v>17820</v>
      </c>
      <c r="AA3958" s="5">
        <f>VLOOKUP(G3958,Ma_KH!$A:$R,14,0)</f>
        <v>60</v>
      </c>
    </row>
    <row r="3959" spans="1:27" hidden="1" x14ac:dyDescent="0.25">
      <c r="A3959" s="211">
        <v>45996</v>
      </c>
      <c r="B3959" s="148" t="s">
        <v>8437</v>
      </c>
      <c r="C3959" s="10" t="s">
        <v>7767</v>
      </c>
      <c r="D3959" s="149">
        <v>45999</v>
      </c>
      <c r="G3959" s="32" t="s">
        <v>145</v>
      </c>
      <c r="I3959" s="148" t="s">
        <v>8437</v>
      </c>
      <c r="J3959" s="212" t="s">
        <v>1788</v>
      </c>
      <c r="K3959" s="330" t="s">
        <v>30</v>
      </c>
      <c r="L3959" s="21" t="str">
        <f>VLOOKUP($K3959,TONG_SL!$A:$D,2,0)</f>
        <v>Gà muối 500g</v>
      </c>
      <c r="N3959" s="21" t="str">
        <f t="shared" si="389"/>
        <v>K-C6</v>
      </c>
      <c r="Q3959" s="21" t="str">
        <f>VLOOKUP(K3959,TONG_SL!$A:$D,3,0)</f>
        <v>Túi</v>
      </c>
      <c r="R3959" s="1">
        <v>5</v>
      </c>
      <c r="S3959" s="220"/>
      <c r="T3959" s="220">
        <f>VLOOKUP(VLOOKUP(G3959,Ma_KH!$A:$R,18,0)&amp;K3959,Gia_MB!$A:$F,6,0)</f>
        <v>111058</v>
      </c>
      <c r="U3959" s="254">
        <f t="shared" si="394"/>
        <v>555290</v>
      </c>
      <c r="V3959" s="220"/>
      <c r="W3959" s="222">
        <f t="shared" si="395"/>
        <v>0</v>
      </c>
      <c r="X3959" s="223" t="str">
        <f t="shared" si="396"/>
        <v>8</v>
      </c>
      <c r="Y3959" s="220"/>
      <c r="Z3959" s="254">
        <f t="shared" si="397"/>
        <v>44423.200000000004</v>
      </c>
      <c r="AA3959" s="5">
        <f>VLOOKUP(G3959,Ma_KH!$A:$R,14,0)</f>
        <v>60</v>
      </c>
    </row>
    <row r="3960" spans="1:27" hidden="1" x14ac:dyDescent="0.25">
      <c r="A3960" s="211">
        <v>45996</v>
      </c>
      <c r="B3960" s="148" t="s">
        <v>8437</v>
      </c>
      <c r="C3960" s="10" t="s">
        <v>7767</v>
      </c>
      <c r="D3960" s="149">
        <v>45999</v>
      </c>
      <c r="G3960" s="32" t="s">
        <v>145</v>
      </c>
      <c r="I3960" s="148" t="s">
        <v>8437</v>
      </c>
      <c r="J3960" s="212" t="s">
        <v>1788</v>
      </c>
      <c r="K3960" s="330" t="s">
        <v>37</v>
      </c>
      <c r="L3960" s="21" t="str">
        <f>VLOOKUP($K3960,TONG_SL!$A:$D,2,0)</f>
        <v>Chả cốm 300g</v>
      </c>
      <c r="N3960" s="21" t="str">
        <f t="shared" si="389"/>
        <v>K-C6</v>
      </c>
      <c r="Q3960" s="21" t="str">
        <f>VLOOKUP(K3960,TONG_SL!$A:$D,3,0)</f>
        <v>Túi</v>
      </c>
      <c r="R3960" s="1">
        <v>3</v>
      </c>
      <c r="S3960" s="220"/>
      <c r="T3960" s="220">
        <f>VLOOKUP(VLOOKUP(G3960,Ma_KH!$A:$R,18,0)&amp;K3960,Gia_MB!$A:$F,6,0)</f>
        <v>74250</v>
      </c>
      <c r="U3960" s="254">
        <f t="shared" si="394"/>
        <v>222750</v>
      </c>
      <c r="V3960" s="220"/>
      <c r="W3960" s="222">
        <f t="shared" si="395"/>
        <v>0</v>
      </c>
      <c r="X3960" s="223" t="str">
        <f t="shared" si="396"/>
        <v>8</v>
      </c>
      <c r="Y3960" s="220"/>
      <c r="Z3960" s="254">
        <f t="shared" si="397"/>
        <v>17820</v>
      </c>
      <c r="AA3960" s="5">
        <f>VLOOKUP(G3960,Ma_KH!$A:$R,14,0)</f>
        <v>60</v>
      </c>
    </row>
    <row r="3961" spans="1:27" hidden="1" x14ac:dyDescent="0.25">
      <c r="A3961" s="211">
        <v>45996</v>
      </c>
      <c r="B3961" s="148" t="s">
        <v>8438</v>
      </c>
      <c r="C3961" s="10" t="s">
        <v>7767</v>
      </c>
      <c r="D3961" s="149">
        <v>45999</v>
      </c>
      <c r="G3961" s="32" t="s">
        <v>1160</v>
      </c>
      <c r="I3961" s="148" t="s">
        <v>8438</v>
      </c>
      <c r="J3961" s="212" t="s">
        <v>1788</v>
      </c>
      <c r="K3961" s="330" t="s">
        <v>30</v>
      </c>
      <c r="L3961" s="21" t="str">
        <f>VLOOKUP($K3961,TONG_SL!$A:$D,2,0)</f>
        <v>Gà muối 500g</v>
      </c>
      <c r="N3961" s="21" t="str">
        <f t="shared" si="389"/>
        <v>K-C6</v>
      </c>
      <c r="Q3961" s="21" t="str">
        <f>VLOOKUP(K3961,TONG_SL!$A:$D,3,0)</f>
        <v>Túi</v>
      </c>
      <c r="R3961" s="1">
        <v>5</v>
      </c>
      <c r="S3961" s="220"/>
      <c r="T3961" s="220">
        <f>VLOOKUP(VLOOKUP(G3961,Ma_KH!$A:$R,18,0)&amp;K3961,Gia_MB!$A:$F,6,0)</f>
        <v>111058</v>
      </c>
      <c r="U3961" s="254">
        <f t="shared" si="394"/>
        <v>555290</v>
      </c>
      <c r="V3961" s="220"/>
      <c r="W3961" s="222">
        <f t="shared" si="395"/>
        <v>0</v>
      </c>
      <c r="X3961" s="223" t="str">
        <f t="shared" si="396"/>
        <v>8</v>
      </c>
      <c r="Y3961" s="220"/>
      <c r="Z3961" s="254">
        <f t="shared" si="397"/>
        <v>44423.200000000004</v>
      </c>
      <c r="AA3961" s="5">
        <f>VLOOKUP(G3961,Ma_KH!$A:$R,14,0)</f>
        <v>60</v>
      </c>
    </row>
    <row r="3962" spans="1:27" hidden="1" x14ac:dyDescent="0.25">
      <c r="A3962" s="211">
        <v>45996</v>
      </c>
      <c r="B3962" s="148" t="s">
        <v>8438</v>
      </c>
      <c r="C3962" s="10" t="s">
        <v>7767</v>
      </c>
      <c r="D3962" s="149">
        <v>45999</v>
      </c>
      <c r="G3962" s="32" t="s">
        <v>1160</v>
      </c>
      <c r="I3962" s="148" t="s">
        <v>8438</v>
      </c>
      <c r="J3962" s="212" t="s">
        <v>1788</v>
      </c>
      <c r="K3962" s="330" t="s">
        <v>37</v>
      </c>
      <c r="L3962" s="21" t="str">
        <f>VLOOKUP($K3962,TONG_SL!$A:$D,2,0)</f>
        <v>Chả cốm 300g</v>
      </c>
      <c r="N3962" s="21" t="str">
        <f t="shared" si="389"/>
        <v>K-C6</v>
      </c>
      <c r="Q3962" s="21" t="str">
        <f>VLOOKUP(K3962,TONG_SL!$A:$D,3,0)</f>
        <v>Túi</v>
      </c>
      <c r="R3962" s="1">
        <v>3</v>
      </c>
      <c r="S3962" s="220"/>
      <c r="T3962" s="220">
        <f>VLOOKUP(VLOOKUP(G3962,Ma_KH!$A:$R,18,0)&amp;K3962,Gia_MB!$A:$F,6,0)</f>
        <v>74250</v>
      </c>
      <c r="U3962" s="254">
        <f t="shared" si="394"/>
        <v>222750</v>
      </c>
      <c r="V3962" s="220"/>
      <c r="W3962" s="222">
        <f t="shared" si="395"/>
        <v>0</v>
      </c>
      <c r="X3962" s="223" t="str">
        <f t="shared" si="396"/>
        <v>8</v>
      </c>
      <c r="Y3962" s="220"/>
      <c r="Z3962" s="254">
        <f t="shared" si="397"/>
        <v>17820</v>
      </c>
      <c r="AA3962" s="5">
        <f>VLOOKUP(G3962,Ma_KH!$A:$R,14,0)</f>
        <v>60</v>
      </c>
    </row>
    <row r="3963" spans="1:27" hidden="1" x14ac:dyDescent="0.25">
      <c r="A3963" s="211">
        <v>45996</v>
      </c>
      <c r="B3963" s="148" t="s">
        <v>8439</v>
      </c>
      <c r="C3963" s="10" t="s">
        <v>7767</v>
      </c>
      <c r="D3963" s="149">
        <v>45999</v>
      </c>
      <c r="G3963" s="32" t="s">
        <v>1489</v>
      </c>
      <c r="I3963" s="148" t="s">
        <v>8439</v>
      </c>
      <c r="J3963" s="212" t="s">
        <v>1788</v>
      </c>
      <c r="K3963" s="330" t="s">
        <v>37</v>
      </c>
      <c r="L3963" s="21" t="str">
        <f>VLOOKUP($K3963,TONG_SL!$A:$D,2,0)</f>
        <v>Chả cốm 300g</v>
      </c>
      <c r="N3963" s="21" t="str">
        <f t="shared" si="389"/>
        <v>K-C6</v>
      </c>
      <c r="Q3963" s="21" t="str">
        <f>VLOOKUP(K3963,TONG_SL!$A:$D,3,0)</f>
        <v>Túi</v>
      </c>
      <c r="R3963" s="1">
        <v>3</v>
      </c>
      <c r="S3963" s="220"/>
      <c r="T3963" s="220">
        <f>VLOOKUP(VLOOKUP(G3963,Ma_KH!$A:$R,18,0)&amp;K3963,Gia_MB!$A:$F,6,0)</f>
        <v>74250</v>
      </c>
      <c r="U3963" s="254">
        <f t="shared" si="394"/>
        <v>222750</v>
      </c>
      <c r="V3963" s="220"/>
      <c r="W3963" s="222">
        <f t="shared" si="395"/>
        <v>0</v>
      </c>
      <c r="X3963" s="223" t="str">
        <f t="shared" si="396"/>
        <v>8</v>
      </c>
      <c r="Y3963" s="220"/>
      <c r="Z3963" s="254">
        <f t="shared" si="397"/>
        <v>17820</v>
      </c>
      <c r="AA3963" s="5">
        <f>VLOOKUP(G3963,Ma_KH!$A:$R,14,0)</f>
        <v>60</v>
      </c>
    </row>
    <row r="3964" spans="1:27" hidden="1" x14ac:dyDescent="0.25">
      <c r="A3964" s="211">
        <v>45996</v>
      </c>
      <c r="B3964" s="148" t="s">
        <v>8439</v>
      </c>
      <c r="C3964" s="10" t="s">
        <v>7767</v>
      </c>
      <c r="D3964" s="149">
        <v>45999</v>
      </c>
      <c r="G3964" s="32" t="s">
        <v>1489</v>
      </c>
      <c r="I3964" s="148" t="s">
        <v>8439</v>
      </c>
      <c r="J3964" s="212" t="s">
        <v>1788</v>
      </c>
      <c r="K3964" s="330" t="s">
        <v>46</v>
      </c>
      <c r="L3964" s="21" t="str">
        <f>VLOOKUP($K3964,TONG_SL!$A:$D,2,0)</f>
        <v>Giò sụn gà 250g</v>
      </c>
      <c r="N3964" s="21" t="str">
        <f t="shared" si="389"/>
        <v>K-C6</v>
      </c>
      <c r="Q3964" s="21" t="str">
        <f>VLOOKUP(K3964,TONG_SL!$A:$D,3,0)</f>
        <v>Túi</v>
      </c>
      <c r="R3964" s="1">
        <v>3</v>
      </c>
      <c r="S3964" s="220"/>
      <c r="T3964" s="220">
        <f>VLOOKUP(VLOOKUP(G3964,Ma_KH!$A:$R,18,0)&amp;K3964,Gia_MB!$A:$F,6,0)</f>
        <v>50400</v>
      </c>
      <c r="U3964" s="254">
        <f t="shared" si="394"/>
        <v>151200</v>
      </c>
      <c r="V3964" s="220"/>
      <c r="W3964" s="222">
        <f t="shared" si="395"/>
        <v>0</v>
      </c>
      <c r="X3964" s="223" t="str">
        <f t="shared" si="396"/>
        <v>8</v>
      </c>
      <c r="Y3964" s="220"/>
      <c r="Z3964" s="254">
        <f t="shared" si="397"/>
        <v>12096</v>
      </c>
      <c r="AA3964" s="5">
        <f>VLOOKUP(G3964,Ma_KH!$A:$R,14,0)</f>
        <v>60</v>
      </c>
    </row>
    <row r="3965" spans="1:27" hidden="1" x14ac:dyDescent="0.25">
      <c r="A3965" s="211">
        <v>45996</v>
      </c>
      <c r="B3965" s="148" t="s">
        <v>8439</v>
      </c>
      <c r="C3965" s="10" t="s">
        <v>7767</v>
      </c>
      <c r="D3965" s="149">
        <v>45999</v>
      </c>
      <c r="G3965" s="32" t="s">
        <v>1489</v>
      </c>
      <c r="I3965" s="148" t="s">
        <v>8439</v>
      </c>
      <c r="J3965" s="212" t="s">
        <v>1788</v>
      </c>
      <c r="K3965" s="330" t="s">
        <v>44</v>
      </c>
      <c r="L3965" s="21" t="str">
        <f>VLOOKUP($K3965,TONG_SL!$A:$D,2,0)</f>
        <v>Giò lụa cây 250g</v>
      </c>
      <c r="N3965" s="21" t="str">
        <f t="shared" si="389"/>
        <v>K-C6</v>
      </c>
      <c r="Q3965" s="21" t="str">
        <f>VLOOKUP(K3965,TONG_SL!$A:$D,3,0)</f>
        <v>Túi</v>
      </c>
      <c r="R3965" s="1">
        <v>3</v>
      </c>
      <c r="S3965" s="220"/>
      <c r="T3965" s="220">
        <f>VLOOKUP(VLOOKUP(G3965,Ma_KH!$A:$R,18,0)&amp;K3965,Gia_MB!$A:$F,6,0)</f>
        <v>49500</v>
      </c>
      <c r="U3965" s="254">
        <f t="shared" si="394"/>
        <v>148500</v>
      </c>
      <c r="V3965" s="220"/>
      <c r="W3965" s="222">
        <f t="shared" si="395"/>
        <v>0</v>
      </c>
      <c r="X3965" s="223" t="str">
        <f t="shared" si="396"/>
        <v>8</v>
      </c>
      <c r="Y3965" s="220"/>
      <c r="Z3965" s="254">
        <f t="shared" si="397"/>
        <v>11880</v>
      </c>
      <c r="AA3965" s="5">
        <f>VLOOKUP(G3965,Ma_KH!$A:$R,14,0)</f>
        <v>60</v>
      </c>
    </row>
    <row r="3966" spans="1:27" hidden="1" x14ac:dyDescent="0.25">
      <c r="A3966" s="211">
        <v>45996</v>
      </c>
      <c r="B3966" s="148" t="s">
        <v>8440</v>
      </c>
      <c r="C3966" s="10" t="s">
        <v>7767</v>
      </c>
      <c r="D3966" s="149">
        <v>45999</v>
      </c>
      <c r="G3966" s="32" t="s">
        <v>159</v>
      </c>
      <c r="I3966" s="148" t="s">
        <v>8440</v>
      </c>
      <c r="J3966" s="212" t="s">
        <v>1788</v>
      </c>
      <c r="K3966" s="330" t="s">
        <v>27</v>
      </c>
      <c r="L3966" s="21" t="str">
        <f>VLOOKUP($K3966,TONG_SL!$A:$D,2,0)</f>
        <v>Chân giò heo muối 300g</v>
      </c>
      <c r="N3966" s="21" t="str">
        <f t="shared" si="389"/>
        <v>K-C6</v>
      </c>
      <c r="Q3966" s="21" t="str">
        <f>VLOOKUP(K3966,TONG_SL!$A:$D,3,0)</f>
        <v>Túi</v>
      </c>
      <c r="R3966" s="1">
        <v>5</v>
      </c>
      <c r="S3966" s="220"/>
      <c r="T3966" s="220">
        <f>VLOOKUP(VLOOKUP(G3966,Ma_KH!$A:$R,18,0)&amp;K3966,Gia_MB!$A:$F,6,0)</f>
        <v>73431</v>
      </c>
      <c r="U3966" s="254">
        <f t="shared" si="394"/>
        <v>367155</v>
      </c>
      <c r="V3966" s="220"/>
      <c r="W3966" s="222">
        <f t="shared" si="395"/>
        <v>0</v>
      </c>
      <c r="X3966" s="223" t="str">
        <f t="shared" si="396"/>
        <v>8</v>
      </c>
      <c r="Y3966" s="220"/>
      <c r="Z3966" s="254">
        <f t="shared" si="397"/>
        <v>29372.400000000001</v>
      </c>
      <c r="AA3966" s="5">
        <f>VLOOKUP(G3966,Ma_KH!$A:$R,14,0)</f>
        <v>60</v>
      </c>
    </row>
    <row r="3967" spans="1:27" hidden="1" x14ac:dyDescent="0.25">
      <c r="A3967" s="211">
        <v>45996</v>
      </c>
      <c r="B3967" s="148" t="s">
        <v>8440</v>
      </c>
      <c r="C3967" s="10" t="s">
        <v>7767</v>
      </c>
      <c r="D3967" s="149">
        <v>45999</v>
      </c>
      <c r="G3967" s="32" t="s">
        <v>159</v>
      </c>
      <c r="I3967" s="148" t="s">
        <v>8440</v>
      </c>
      <c r="J3967" s="212" t="s">
        <v>1788</v>
      </c>
      <c r="K3967" s="330" t="s">
        <v>46</v>
      </c>
      <c r="L3967" s="21" t="str">
        <f>VLOOKUP($K3967,TONG_SL!$A:$D,2,0)</f>
        <v>Giò sụn gà 250g</v>
      </c>
      <c r="N3967" s="21" t="str">
        <f t="shared" ref="N3967:N4030" si="398">IF($B3967&lt;&gt;"","K-C6","")</f>
        <v>K-C6</v>
      </c>
      <c r="Q3967" s="21" t="str">
        <f>VLOOKUP(K3967,TONG_SL!$A:$D,3,0)</f>
        <v>Túi</v>
      </c>
      <c r="R3967" s="1">
        <v>3</v>
      </c>
      <c r="S3967" s="220"/>
      <c r="T3967" s="220">
        <f>VLOOKUP(VLOOKUP(G3967,Ma_KH!$A:$R,18,0)&amp;K3967,Gia_MB!$A:$F,6,0)</f>
        <v>50400</v>
      </c>
      <c r="U3967" s="254">
        <f t="shared" si="394"/>
        <v>151200</v>
      </c>
      <c r="V3967" s="220"/>
      <c r="W3967" s="222">
        <f t="shared" si="395"/>
        <v>0</v>
      </c>
      <c r="X3967" s="223" t="str">
        <f t="shared" si="396"/>
        <v>8</v>
      </c>
      <c r="Y3967" s="220"/>
      <c r="Z3967" s="254">
        <f t="shared" si="397"/>
        <v>12096</v>
      </c>
      <c r="AA3967" s="5">
        <f>VLOOKUP(G3967,Ma_KH!$A:$R,14,0)</f>
        <v>60</v>
      </c>
    </row>
    <row r="3968" spans="1:27" hidden="1" x14ac:dyDescent="0.25">
      <c r="A3968" s="211">
        <v>45996</v>
      </c>
      <c r="B3968" s="148" t="s">
        <v>8440</v>
      </c>
      <c r="C3968" s="10" t="s">
        <v>7767</v>
      </c>
      <c r="D3968" s="149">
        <v>45999</v>
      </c>
      <c r="G3968" s="32" t="s">
        <v>159</v>
      </c>
      <c r="I3968" s="148" t="s">
        <v>8440</v>
      </c>
      <c r="J3968" s="212" t="s">
        <v>1788</v>
      </c>
      <c r="K3968" s="330" t="s">
        <v>44</v>
      </c>
      <c r="L3968" s="21" t="str">
        <f>VLOOKUP($K3968,TONG_SL!$A:$D,2,0)</f>
        <v>Giò lụa cây 250g</v>
      </c>
      <c r="N3968" s="21" t="str">
        <f t="shared" si="398"/>
        <v>K-C6</v>
      </c>
      <c r="Q3968" s="21" t="str">
        <f>VLOOKUP(K3968,TONG_SL!$A:$D,3,0)</f>
        <v>Túi</v>
      </c>
      <c r="R3968" s="1">
        <v>3</v>
      </c>
      <c r="S3968" s="220"/>
      <c r="T3968" s="220">
        <f>VLOOKUP(VLOOKUP(G3968,Ma_KH!$A:$R,18,0)&amp;K3968,Gia_MB!$A:$F,6,0)</f>
        <v>49500</v>
      </c>
      <c r="U3968" s="254">
        <f t="shared" si="394"/>
        <v>148500</v>
      </c>
      <c r="V3968" s="220"/>
      <c r="W3968" s="222">
        <f t="shared" si="395"/>
        <v>0</v>
      </c>
      <c r="X3968" s="223" t="str">
        <f t="shared" si="396"/>
        <v>8</v>
      </c>
      <c r="Y3968" s="220"/>
      <c r="Z3968" s="254">
        <f t="shared" si="397"/>
        <v>11880</v>
      </c>
      <c r="AA3968" s="5">
        <f>VLOOKUP(G3968,Ma_KH!$A:$R,14,0)</f>
        <v>60</v>
      </c>
    </row>
    <row r="3969" spans="1:27" hidden="1" x14ac:dyDescent="0.25">
      <c r="A3969" s="211">
        <v>45996</v>
      </c>
      <c r="B3969" s="148" t="s">
        <v>8441</v>
      </c>
      <c r="C3969" s="10" t="s">
        <v>7767</v>
      </c>
      <c r="D3969" s="149">
        <v>45999</v>
      </c>
      <c r="G3969" s="32" t="s">
        <v>1393</v>
      </c>
      <c r="I3969" s="148" t="s">
        <v>8441</v>
      </c>
      <c r="J3969" s="212" t="s">
        <v>1788</v>
      </c>
      <c r="K3969" s="330" t="s">
        <v>30</v>
      </c>
      <c r="L3969" s="21" t="str">
        <f>VLOOKUP($K3969,TONG_SL!$A:$D,2,0)</f>
        <v>Gà muối 500g</v>
      </c>
      <c r="N3969" s="21" t="str">
        <f t="shared" si="398"/>
        <v>K-C6</v>
      </c>
      <c r="Q3969" s="21" t="str">
        <f>VLOOKUP(K3969,TONG_SL!$A:$D,3,0)</f>
        <v>Túi</v>
      </c>
      <c r="R3969" s="1">
        <v>5</v>
      </c>
      <c r="S3969" s="220"/>
      <c r="T3969" s="220">
        <f>VLOOKUP(VLOOKUP(G3969,Ma_KH!$A:$R,18,0)&amp;K3969,Gia_MB!$A:$F,6,0)</f>
        <v>111058</v>
      </c>
      <c r="U3969" s="254">
        <f t="shared" si="394"/>
        <v>555290</v>
      </c>
      <c r="V3969" s="220"/>
      <c r="W3969" s="222">
        <f t="shared" si="395"/>
        <v>0</v>
      </c>
      <c r="X3969" s="223" t="str">
        <f t="shared" si="396"/>
        <v>8</v>
      </c>
      <c r="Y3969" s="220"/>
      <c r="Z3969" s="254">
        <f t="shared" si="397"/>
        <v>44423.200000000004</v>
      </c>
      <c r="AA3969" s="5">
        <f>VLOOKUP(G3969,Ma_KH!$A:$R,14,0)</f>
        <v>60</v>
      </c>
    </row>
    <row r="3970" spans="1:27" hidden="1" x14ac:dyDescent="0.25">
      <c r="A3970" s="211">
        <v>45996</v>
      </c>
      <c r="B3970" s="148" t="s">
        <v>8442</v>
      </c>
      <c r="C3970" s="10" t="s">
        <v>7767</v>
      </c>
      <c r="D3970" s="149">
        <v>45999</v>
      </c>
      <c r="G3970" s="32" t="s">
        <v>1095</v>
      </c>
      <c r="I3970" s="148" t="s">
        <v>8442</v>
      </c>
      <c r="J3970" s="212" t="s">
        <v>1788</v>
      </c>
      <c r="K3970" s="330" t="s">
        <v>30</v>
      </c>
      <c r="L3970" s="21" t="str">
        <f>VLOOKUP($K3970,TONG_SL!$A:$D,2,0)</f>
        <v>Gà muối 500g</v>
      </c>
      <c r="N3970" s="21" t="str">
        <f t="shared" si="398"/>
        <v>K-C6</v>
      </c>
      <c r="Q3970" s="21" t="str">
        <f>VLOOKUP(K3970,TONG_SL!$A:$D,3,0)</f>
        <v>Túi</v>
      </c>
      <c r="R3970" s="1">
        <v>5</v>
      </c>
      <c r="S3970" s="220"/>
      <c r="T3970" s="220">
        <f>VLOOKUP(VLOOKUP(G3970,Ma_KH!$A:$R,18,0)&amp;K3970,Gia_MB!$A:$F,6,0)</f>
        <v>111058</v>
      </c>
      <c r="U3970" s="254">
        <f t="shared" si="394"/>
        <v>555290</v>
      </c>
      <c r="V3970" s="220"/>
      <c r="W3970" s="222">
        <f t="shared" si="395"/>
        <v>0</v>
      </c>
      <c r="X3970" s="223" t="str">
        <f t="shared" si="396"/>
        <v>8</v>
      </c>
      <c r="Y3970" s="220"/>
      <c r="Z3970" s="254">
        <f t="shared" si="397"/>
        <v>44423.200000000004</v>
      </c>
      <c r="AA3970" s="5">
        <f>VLOOKUP(G3970,Ma_KH!$A:$R,14,0)</f>
        <v>60</v>
      </c>
    </row>
    <row r="3971" spans="1:27" hidden="1" x14ac:dyDescent="0.25">
      <c r="A3971" s="211">
        <v>45996</v>
      </c>
      <c r="B3971" s="148" t="s">
        <v>8442</v>
      </c>
      <c r="C3971" s="10" t="s">
        <v>7767</v>
      </c>
      <c r="D3971" s="149">
        <v>45999</v>
      </c>
      <c r="G3971" s="32" t="s">
        <v>1095</v>
      </c>
      <c r="I3971" s="148" t="s">
        <v>8442</v>
      </c>
      <c r="J3971" s="212" t="s">
        <v>1788</v>
      </c>
      <c r="K3971" s="330" t="s">
        <v>27</v>
      </c>
      <c r="L3971" s="21" t="str">
        <f>VLOOKUP($K3971,TONG_SL!$A:$D,2,0)</f>
        <v>Chân giò heo muối 300g</v>
      </c>
      <c r="N3971" s="21" t="str">
        <f t="shared" si="398"/>
        <v>K-C6</v>
      </c>
      <c r="Q3971" s="21" t="str">
        <f>VLOOKUP(K3971,TONG_SL!$A:$D,3,0)</f>
        <v>Túi</v>
      </c>
      <c r="R3971" s="1">
        <v>5</v>
      </c>
      <c r="S3971" s="220"/>
      <c r="T3971" s="220">
        <f>VLOOKUP(VLOOKUP(G3971,Ma_KH!$A:$R,18,0)&amp;K3971,Gia_MB!$A:$F,6,0)</f>
        <v>73431</v>
      </c>
      <c r="U3971" s="254">
        <f t="shared" si="394"/>
        <v>367155</v>
      </c>
      <c r="V3971" s="220"/>
      <c r="W3971" s="222">
        <f t="shared" si="395"/>
        <v>0</v>
      </c>
      <c r="X3971" s="223" t="str">
        <f t="shared" si="396"/>
        <v>8</v>
      </c>
      <c r="Y3971" s="220"/>
      <c r="Z3971" s="254">
        <f t="shared" si="397"/>
        <v>29372.400000000001</v>
      </c>
      <c r="AA3971" s="5">
        <f>VLOOKUP(G3971,Ma_KH!$A:$R,14,0)</f>
        <v>60</v>
      </c>
    </row>
    <row r="3972" spans="1:27" hidden="1" x14ac:dyDescent="0.25">
      <c r="A3972" s="211">
        <v>45996</v>
      </c>
      <c r="B3972" s="148" t="s">
        <v>8442</v>
      </c>
      <c r="C3972" s="10" t="s">
        <v>7767</v>
      </c>
      <c r="D3972" s="149">
        <v>45999</v>
      </c>
      <c r="G3972" s="32" t="s">
        <v>1095</v>
      </c>
      <c r="I3972" s="148" t="s">
        <v>8442</v>
      </c>
      <c r="J3972" s="212" t="s">
        <v>1788</v>
      </c>
      <c r="K3972" s="330" t="s">
        <v>32</v>
      </c>
      <c r="L3972" s="21" t="str">
        <f>VLOOKUP($K3972,TONG_SL!$A:$D,2,0)</f>
        <v>Giò Tai Lưỡi Xào 250g</v>
      </c>
      <c r="N3972" s="21" t="str">
        <f t="shared" si="398"/>
        <v>K-C6</v>
      </c>
      <c r="Q3972" s="21" t="str">
        <f>VLOOKUP(K3972,TONG_SL!$A:$D,3,0)</f>
        <v>Túi</v>
      </c>
      <c r="R3972" s="1">
        <v>5</v>
      </c>
      <c r="S3972" s="220"/>
      <c r="T3972" s="220">
        <f>VLOOKUP(VLOOKUP(G3972,Ma_KH!$A:$R,18,0)&amp;K3972,Gia_MB!$A:$F,6,0)</f>
        <v>50182</v>
      </c>
      <c r="U3972" s="254">
        <f t="shared" si="394"/>
        <v>250910</v>
      </c>
      <c r="V3972" s="220"/>
      <c r="W3972" s="222">
        <f t="shared" si="395"/>
        <v>0</v>
      </c>
      <c r="X3972" s="223" t="str">
        <f t="shared" si="396"/>
        <v>8</v>
      </c>
      <c r="Y3972" s="220"/>
      <c r="Z3972" s="254">
        <f t="shared" si="397"/>
        <v>20072.8</v>
      </c>
      <c r="AA3972" s="5">
        <f>VLOOKUP(G3972,Ma_KH!$A:$R,14,0)</f>
        <v>60</v>
      </c>
    </row>
    <row r="3973" spans="1:27" hidden="1" x14ac:dyDescent="0.25">
      <c r="A3973" s="211">
        <v>45989</v>
      </c>
      <c r="B3973" s="148">
        <v>4180599729</v>
      </c>
      <c r="C3973" s="10" t="s">
        <v>7767</v>
      </c>
      <c r="D3973" s="149">
        <v>45999</v>
      </c>
      <c r="G3973" s="32" t="s">
        <v>1574</v>
      </c>
      <c r="I3973" s="148">
        <v>4180599729</v>
      </c>
      <c r="J3973" s="212" t="s">
        <v>1788</v>
      </c>
      <c r="K3973" s="330" t="s">
        <v>34</v>
      </c>
      <c r="L3973" s="21" t="str">
        <f>VLOOKUP($K3973,TONG_SL!$A:$D,2,0)</f>
        <v>Tai heo muối 200g</v>
      </c>
      <c r="N3973" s="21" t="str">
        <f t="shared" si="398"/>
        <v>K-C6</v>
      </c>
      <c r="Q3973" s="21" t="str">
        <f>VLOOKUP(K3973,TONG_SL!$A:$D,3,0)</f>
        <v>Túi</v>
      </c>
      <c r="R3973" s="1">
        <v>6</v>
      </c>
      <c r="S3973" s="220"/>
      <c r="T3973" s="220">
        <f>VLOOKUP(VLOOKUP(G3973,Ma_KH!$A:$R,18,0)&amp;K3973,Gia_MB!$A:$F,6,0)</f>
        <v>55595</v>
      </c>
      <c r="U3973" s="254">
        <f t="shared" si="394"/>
        <v>333570</v>
      </c>
      <c r="V3973" s="220"/>
      <c r="W3973" s="222">
        <f t="shared" si="395"/>
        <v>0</v>
      </c>
      <c r="X3973" s="223" t="str">
        <f t="shared" si="396"/>
        <v>8</v>
      </c>
      <c r="Y3973" s="220"/>
      <c r="Z3973" s="254">
        <f t="shared" si="397"/>
        <v>26685.600000000002</v>
      </c>
      <c r="AA3973" s="5">
        <f>VLOOKUP(G3973,Ma_KH!$A:$R,14,0)</f>
        <v>60</v>
      </c>
    </row>
    <row r="3974" spans="1:27" hidden="1" x14ac:dyDescent="0.25">
      <c r="A3974" s="211">
        <v>45989</v>
      </c>
      <c r="B3974" s="148">
        <v>4180599729</v>
      </c>
      <c r="C3974" s="10" t="s">
        <v>7767</v>
      </c>
      <c r="D3974" s="149">
        <v>45999</v>
      </c>
      <c r="G3974" s="32" t="s">
        <v>1574</v>
      </c>
      <c r="I3974" s="148">
        <v>4180599729</v>
      </c>
      <c r="J3974" s="212" t="s">
        <v>1788</v>
      </c>
      <c r="K3974" s="330" t="s">
        <v>32</v>
      </c>
      <c r="L3974" s="21" t="str">
        <f>VLOOKUP($K3974,TONG_SL!$A:$D,2,0)</f>
        <v>Giò Tai Lưỡi Xào 250g</v>
      </c>
      <c r="N3974" s="21" t="str">
        <f t="shared" si="398"/>
        <v>K-C6</v>
      </c>
      <c r="Q3974" s="21" t="str">
        <f>VLOOKUP(K3974,TONG_SL!$A:$D,3,0)</f>
        <v>Túi</v>
      </c>
      <c r="R3974" s="1">
        <v>5</v>
      </c>
      <c r="S3974" s="220"/>
      <c r="T3974" s="220">
        <f>VLOOKUP(VLOOKUP(G3974,Ma_KH!$A:$R,18,0)&amp;K3974,Gia_MB!$A:$F,6,0)</f>
        <v>50182</v>
      </c>
      <c r="U3974" s="254">
        <f t="shared" si="394"/>
        <v>250910</v>
      </c>
      <c r="V3974" s="220"/>
      <c r="W3974" s="222">
        <f t="shared" si="395"/>
        <v>0</v>
      </c>
      <c r="X3974" s="223" t="str">
        <f t="shared" si="396"/>
        <v>8</v>
      </c>
      <c r="Y3974" s="220"/>
      <c r="Z3974" s="254">
        <f t="shared" si="397"/>
        <v>20072.8</v>
      </c>
      <c r="AA3974" s="5">
        <f>VLOOKUP(G3974,Ma_KH!$A:$R,14,0)</f>
        <v>60</v>
      </c>
    </row>
    <row r="3975" spans="1:27" hidden="1" x14ac:dyDescent="0.25">
      <c r="A3975" s="211">
        <v>45989</v>
      </c>
      <c r="B3975" s="148">
        <v>4180599729</v>
      </c>
      <c r="C3975" s="10" t="s">
        <v>7767</v>
      </c>
      <c r="D3975" s="149">
        <v>45999</v>
      </c>
      <c r="G3975" s="32" t="s">
        <v>1574</v>
      </c>
      <c r="I3975" s="148">
        <v>4180599729</v>
      </c>
      <c r="J3975" s="212" t="s">
        <v>1788</v>
      </c>
      <c r="K3975" s="330" t="s">
        <v>27</v>
      </c>
      <c r="L3975" s="21" t="str">
        <f>VLOOKUP($K3975,TONG_SL!$A:$D,2,0)</f>
        <v>Chân giò heo muối 300g</v>
      </c>
      <c r="N3975" s="21" t="str">
        <f t="shared" si="398"/>
        <v>K-C6</v>
      </c>
      <c r="Q3975" s="21" t="str">
        <f>VLOOKUP(K3975,TONG_SL!$A:$D,3,0)</f>
        <v>Túi</v>
      </c>
      <c r="R3975" s="1">
        <v>1</v>
      </c>
      <c r="S3975" s="220"/>
      <c r="T3975" s="220">
        <f>VLOOKUP(VLOOKUP(G3975,Ma_KH!$A:$R,18,0)&amp;K3975,Gia_MB!$A:$F,6,0)</f>
        <v>73431</v>
      </c>
      <c r="U3975" s="254">
        <f t="shared" si="394"/>
        <v>73431</v>
      </c>
      <c r="V3975" s="220"/>
      <c r="W3975" s="222">
        <f t="shared" si="395"/>
        <v>0</v>
      </c>
      <c r="X3975" s="223" t="str">
        <f t="shared" si="396"/>
        <v>8</v>
      </c>
      <c r="Y3975" s="220"/>
      <c r="Z3975" s="254">
        <f t="shared" si="397"/>
        <v>5874.4800000000005</v>
      </c>
      <c r="AA3975" s="5">
        <f>VLOOKUP(G3975,Ma_KH!$A:$R,14,0)</f>
        <v>60</v>
      </c>
    </row>
    <row r="3976" spans="1:27" hidden="1" x14ac:dyDescent="0.25">
      <c r="A3976" s="211">
        <v>45989</v>
      </c>
      <c r="B3976" s="148">
        <v>4180599729</v>
      </c>
      <c r="C3976" s="10" t="s">
        <v>7767</v>
      </c>
      <c r="D3976" s="149">
        <v>45999</v>
      </c>
      <c r="G3976" s="32" t="s">
        <v>1574</v>
      </c>
      <c r="I3976" s="148">
        <v>4180599729</v>
      </c>
      <c r="J3976" s="212" t="s">
        <v>1788</v>
      </c>
      <c r="K3976" s="330" t="s">
        <v>48</v>
      </c>
      <c r="L3976" s="21" t="str">
        <f>VLOOKUP($K3976,TONG_SL!$A:$D,2,0)</f>
        <v>Mọc Nấm Hương 250g</v>
      </c>
      <c r="N3976" s="21" t="str">
        <f t="shared" si="398"/>
        <v>K-C6</v>
      </c>
      <c r="Q3976" s="21" t="str">
        <f>VLOOKUP(K3976,TONG_SL!$A:$D,3,0)</f>
        <v>Túi</v>
      </c>
      <c r="R3976" s="1">
        <v>3</v>
      </c>
      <c r="S3976" s="220"/>
      <c r="T3976" s="220">
        <f>VLOOKUP(VLOOKUP(G3976,Ma_KH!$A:$R,18,0)&amp;K3976,Gia_MB!$A:$F,6,0)</f>
        <v>46000</v>
      </c>
      <c r="U3976" s="254">
        <f t="shared" si="394"/>
        <v>138000</v>
      </c>
      <c r="V3976" s="220"/>
      <c r="W3976" s="222">
        <f t="shared" si="395"/>
        <v>0</v>
      </c>
      <c r="X3976" s="223" t="str">
        <f t="shared" si="396"/>
        <v>8</v>
      </c>
      <c r="Y3976" s="220"/>
      <c r="Z3976" s="254">
        <f t="shared" si="397"/>
        <v>11040</v>
      </c>
      <c r="AA3976" s="5">
        <f>VLOOKUP(G3976,Ma_KH!$A:$R,14,0)</f>
        <v>60</v>
      </c>
    </row>
    <row r="3977" spans="1:27" hidden="1" x14ac:dyDescent="0.25">
      <c r="A3977" s="211">
        <v>45989</v>
      </c>
      <c r="B3977" s="148">
        <v>4180599526</v>
      </c>
      <c r="C3977" s="10" t="s">
        <v>7767</v>
      </c>
      <c r="D3977" s="149">
        <v>45999</v>
      </c>
      <c r="G3977" s="32" t="s">
        <v>6204</v>
      </c>
      <c r="I3977" s="148">
        <v>4180599526</v>
      </c>
      <c r="J3977" s="212" t="s">
        <v>1788</v>
      </c>
      <c r="K3977" s="330" t="s">
        <v>27</v>
      </c>
      <c r="L3977" s="21" t="str">
        <f>VLOOKUP($K3977,TONG_SL!$A:$D,2,0)</f>
        <v>Chân giò heo muối 300g</v>
      </c>
      <c r="N3977" s="21" t="str">
        <f t="shared" si="398"/>
        <v>K-C6</v>
      </c>
      <c r="Q3977" s="21" t="str">
        <f>VLOOKUP(K3977,TONG_SL!$A:$D,3,0)</f>
        <v>Túi</v>
      </c>
      <c r="R3977" s="1">
        <v>8</v>
      </c>
      <c r="S3977" s="220"/>
      <c r="T3977" s="220">
        <f>VLOOKUP(VLOOKUP(G3977,Ma_KH!$A:$R,18,0)&amp;K3977,Gia_MB!$A:$F,6,0)</f>
        <v>73431</v>
      </c>
      <c r="U3977" s="254">
        <f t="shared" si="394"/>
        <v>587448</v>
      </c>
      <c r="V3977" s="220"/>
      <c r="W3977" s="222">
        <f t="shared" si="395"/>
        <v>0</v>
      </c>
      <c r="X3977" s="223" t="str">
        <f t="shared" si="396"/>
        <v>8</v>
      </c>
      <c r="Y3977" s="220"/>
      <c r="Z3977" s="254">
        <f t="shared" si="397"/>
        <v>46995.840000000004</v>
      </c>
      <c r="AA3977" s="5">
        <f>VLOOKUP(G3977,Ma_KH!$A:$R,14,0)</f>
        <v>60</v>
      </c>
    </row>
    <row r="3978" spans="1:27" hidden="1" x14ac:dyDescent="0.25">
      <c r="A3978" s="211">
        <v>45989</v>
      </c>
      <c r="B3978" s="148">
        <v>4180599660</v>
      </c>
      <c r="C3978" s="10" t="s">
        <v>7767</v>
      </c>
      <c r="D3978" s="149">
        <v>45999</v>
      </c>
      <c r="G3978" s="32" t="s">
        <v>106</v>
      </c>
      <c r="I3978" s="148">
        <v>4180599660</v>
      </c>
      <c r="J3978" s="212" t="s">
        <v>1788</v>
      </c>
      <c r="K3978" s="330" t="s">
        <v>34</v>
      </c>
      <c r="L3978" s="21" t="str">
        <f>VLOOKUP($K3978,TONG_SL!$A:$D,2,0)</f>
        <v>Tai heo muối 200g</v>
      </c>
      <c r="N3978" s="21" t="str">
        <f t="shared" si="398"/>
        <v>K-C6</v>
      </c>
      <c r="Q3978" s="21" t="str">
        <f>VLOOKUP(K3978,TONG_SL!$A:$D,3,0)</f>
        <v>Túi</v>
      </c>
      <c r="R3978" s="1">
        <v>6</v>
      </c>
      <c r="S3978" s="220"/>
      <c r="T3978" s="220">
        <f>VLOOKUP(VLOOKUP(G3978,Ma_KH!$A:$R,18,0)&amp;K3978,Gia_MB!$A:$F,6,0)</f>
        <v>55595</v>
      </c>
      <c r="U3978" s="254">
        <f t="shared" si="394"/>
        <v>333570</v>
      </c>
      <c r="V3978" s="220"/>
      <c r="W3978" s="222">
        <f t="shared" si="395"/>
        <v>0</v>
      </c>
      <c r="X3978" s="223" t="str">
        <f t="shared" si="396"/>
        <v>8</v>
      </c>
      <c r="Y3978" s="220"/>
      <c r="Z3978" s="254">
        <f t="shared" si="397"/>
        <v>26685.600000000002</v>
      </c>
      <c r="AA3978" s="5">
        <f>VLOOKUP(G3978,Ma_KH!$A:$R,14,0)</f>
        <v>60</v>
      </c>
    </row>
    <row r="3979" spans="1:27" hidden="1" x14ac:dyDescent="0.25">
      <c r="A3979" s="211">
        <v>45989</v>
      </c>
      <c r="B3979" s="148">
        <v>4180599660</v>
      </c>
      <c r="C3979" s="10" t="s">
        <v>7767</v>
      </c>
      <c r="D3979" s="149">
        <v>45999</v>
      </c>
      <c r="G3979" s="32" t="s">
        <v>106</v>
      </c>
      <c r="I3979" s="148">
        <v>4180599660</v>
      </c>
      <c r="J3979" s="212" t="s">
        <v>1788</v>
      </c>
      <c r="K3979" s="331" t="s">
        <v>32</v>
      </c>
      <c r="L3979" s="21" t="str">
        <f>VLOOKUP($K3979,TONG_SL!$A:$D,2,0)</f>
        <v>Giò Tai Lưỡi Xào 250g</v>
      </c>
      <c r="N3979" s="21" t="str">
        <f t="shared" si="398"/>
        <v>K-C6</v>
      </c>
      <c r="Q3979" s="21" t="str">
        <f>VLOOKUP(K3979,TONG_SL!$A:$D,3,0)</f>
        <v>Túi</v>
      </c>
      <c r="R3979" s="106">
        <v>10</v>
      </c>
      <c r="S3979" s="220"/>
      <c r="T3979" s="220">
        <f>VLOOKUP(VLOOKUP(G3979,Ma_KH!$A:$R,18,0)&amp;K3979,Gia_MB!$A:$F,6,0)</f>
        <v>50182</v>
      </c>
      <c r="U3979" s="254">
        <f t="shared" si="394"/>
        <v>501820</v>
      </c>
      <c r="V3979" s="220"/>
      <c r="W3979" s="222">
        <f t="shared" si="395"/>
        <v>0</v>
      </c>
      <c r="X3979" s="223" t="str">
        <f t="shared" si="396"/>
        <v>8</v>
      </c>
      <c r="Y3979" s="220"/>
      <c r="Z3979" s="254">
        <f t="shared" si="397"/>
        <v>40145.599999999999</v>
      </c>
      <c r="AA3979" s="5">
        <f>VLOOKUP(G3979,Ma_KH!$A:$R,14,0)</f>
        <v>60</v>
      </c>
    </row>
    <row r="3980" spans="1:27" hidden="1" x14ac:dyDescent="0.25">
      <c r="A3980" s="211">
        <v>45989</v>
      </c>
      <c r="B3980" s="148">
        <v>4180599660</v>
      </c>
      <c r="C3980" s="10" t="s">
        <v>7767</v>
      </c>
      <c r="D3980" s="149">
        <v>45999</v>
      </c>
      <c r="G3980" s="32" t="s">
        <v>106</v>
      </c>
      <c r="I3980" s="148">
        <v>4180599660</v>
      </c>
      <c r="J3980" s="212" t="s">
        <v>1788</v>
      </c>
      <c r="K3980" s="331" t="s">
        <v>27</v>
      </c>
      <c r="L3980" s="21" t="str">
        <f>VLOOKUP($K3980,TONG_SL!$A:$D,2,0)</f>
        <v>Chân giò heo muối 300g</v>
      </c>
      <c r="N3980" s="21" t="str">
        <f t="shared" si="398"/>
        <v>K-C6</v>
      </c>
      <c r="Q3980" s="21" t="str">
        <f>VLOOKUP(K3980,TONG_SL!$A:$D,3,0)</f>
        <v>Túi</v>
      </c>
      <c r="R3980" s="106">
        <v>3</v>
      </c>
      <c r="S3980" s="220"/>
      <c r="T3980" s="220">
        <f>VLOOKUP(VLOOKUP(G3980,Ma_KH!$A:$R,18,0)&amp;K3980,Gia_MB!$A:$F,6,0)</f>
        <v>73431</v>
      </c>
      <c r="U3980" s="254">
        <f t="shared" si="394"/>
        <v>220293</v>
      </c>
      <c r="V3980" s="220"/>
      <c r="W3980" s="222">
        <f t="shared" si="395"/>
        <v>0</v>
      </c>
      <c r="X3980" s="223" t="str">
        <f t="shared" si="396"/>
        <v>8</v>
      </c>
      <c r="Y3980" s="220"/>
      <c r="Z3980" s="254">
        <f t="shared" si="397"/>
        <v>17623.439999999999</v>
      </c>
      <c r="AA3980" s="5">
        <f>VLOOKUP(G3980,Ma_KH!$A:$R,14,0)</f>
        <v>60</v>
      </c>
    </row>
    <row r="3981" spans="1:27" hidden="1" x14ac:dyDescent="0.25">
      <c r="A3981" s="211">
        <v>45989</v>
      </c>
      <c r="B3981" s="148">
        <v>4180599660</v>
      </c>
      <c r="C3981" s="10" t="s">
        <v>7767</v>
      </c>
      <c r="D3981" s="149">
        <v>45999</v>
      </c>
      <c r="G3981" s="32" t="s">
        <v>106</v>
      </c>
      <c r="I3981" s="148">
        <v>4180599660</v>
      </c>
      <c r="J3981" s="212" t="s">
        <v>1788</v>
      </c>
      <c r="K3981" s="331" t="s">
        <v>48</v>
      </c>
      <c r="L3981" s="21" t="str">
        <f>VLOOKUP($K3981,TONG_SL!$A:$D,2,0)</f>
        <v>Mọc Nấm Hương 250g</v>
      </c>
      <c r="N3981" s="21" t="str">
        <f t="shared" si="398"/>
        <v>K-C6</v>
      </c>
      <c r="Q3981" s="21" t="str">
        <f>VLOOKUP(K3981,TONG_SL!$A:$D,3,0)</f>
        <v>Túi</v>
      </c>
      <c r="R3981" s="106">
        <v>9</v>
      </c>
      <c r="S3981" s="220"/>
      <c r="T3981" s="220">
        <f>VLOOKUP(VLOOKUP(G3981,Ma_KH!$A:$R,18,0)&amp;K3981,Gia_MB!$A:$F,6,0)</f>
        <v>46000</v>
      </c>
      <c r="U3981" s="254">
        <f t="shared" si="394"/>
        <v>414000</v>
      </c>
      <c r="V3981" s="220"/>
      <c r="W3981" s="222">
        <f t="shared" si="395"/>
        <v>0</v>
      </c>
      <c r="X3981" s="223" t="str">
        <f t="shared" si="396"/>
        <v>8</v>
      </c>
      <c r="Y3981" s="220"/>
      <c r="Z3981" s="254">
        <f t="shared" si="397"/>
        <v>33120</v>
      </c>
      <c r="AA3981" s="5">
        <f>VLOOKUP(G3981,Ma_KH!$A:$R,14,0)</f>
        <v>60</v>
      </c>
    </row>
    <row r="3982" spans="1:27" hidden="1" x14ac:dyDescent="0.25">
      <c r="A3982" s="211">
        <v>45989</v>
      </c>
      <c r="B3982" s="148">
        <v>4180599660</v>
      </c>
      <c r="C3982" s="10" t="s">
        <v>7767</v>
      </c>
      <c r="D3982" s="149">
        <v>45999</v>
      </c>
      <c r="G3982" s="32" t="s">
        <v>106</v>
      </c>
      <c r="I3982" s="148">
        <v>4180599660</v>
      </c>
      <c r="J3982" s="212" t="s">
        <v>1788</v>
      </c>
      <c r="K3982" s="331" t="s">
        <v>30</v>
      </c>
      <c r="L3982" s="21" t="str">
        <f>VLOOKUP($K3982,TONG_SL!$A:$D,2,0)</f>
        <v>Gà muối 500g</v>
      </c>
      <c r="N3982" s="21" t="str">
        <f t="shared" si="398"/>
        <v>K-C6</v>
      </c>
      <c r="Q3982" s="21" t="str">
        <f>VLOOKUP(K3982,TONG_SL!$A:$D,3,0)</f>
        <v>Túi</v>
      </c>
      <c r="R3982" s="106">
        <v>11</v>
      </c>
      <c r="S3982" s="220"/>
      <c r="T3982" s="220">
        <f>VLOOKUP(VLOOKUP(G3982,Ma_KH!$A:$R,18,0)&amp;K3982,Gia_MB!$A:$F,6,0)</f>
        <v>111058</v>
      </c>
      <c r="U3982" s="254">
        <f t="shared" si="394"/>
        <v>1221638</v>
      </c>
      <c r="V3982" s="220"/>
      <c r="W3982" s="222">
        <f t="shared" si="395"/>
        <v>0</v>
      </c>
      <c r="X3982" s="223" t="str">
        <f t="shared" si="396"/>
        <v>8</v>
      </c>
      <c r="Y3982" s="220"/>
      <c r="Z3982" s="254">
        <f t="shared" si="397"/>
        <v>97731.040000000008</v>
      </c>
      <c r="AA3982" s="5">
        <f>VLOOKUP(G3982,Ma_KH!$A:$R,14,0)</f>
        <v>60</v>
      </c>
    </row>
    <row r="3983" spans="1:27" hidden="1" x14ac:dyDescent="0.25">
      <c r="A3983" s="211">
        <v>45989</v>
      </c>
      <c r="B3983" s="148">
        <v>4180599732</v>
      </c>
      <c r="C3983" s="10" t="s">
        <v>7767</v>
      </c>
      <c r="D3983" s="149">
        <v>45999</v>
      </c>
      <c r="G3983" s="32" t="s">
        <v>139</v>
      </c>
      <c r="I3983" s="148">
        <v>4180599732</v>
      </c>
      <c r="J3983" s="212" t="s">
        <v>1788</v>
      </c>
      <c r="K3983" s="330" t="s">
        <v>48</v>
      </c>
      <c r="L3983" s="21" t="str">
        <f>VLOOKUP($K3983,TONG_SL!$A:$D,2,0)</f>
        <v>Mọc Nấm Hương 250g</v>
      </c>
      <c r="N3983" s="21" t="str">
        <f t="shared" si="398"/>
        <v>K-C6</v>
      </c>
      <c r="Q3983" s="21" t="str">
        <f>VLOOKUP(K3983,TONG_SL!$A:$D,3,0)</f>
        <v>Túi</v>
      </c>
      <c r="R3983" s="1">
        <v>2</v>
      </c>
      <c r="S3983" s="220"/>
      <c r="T3983" s="220">
        <f>VLOOKUP(VLOOKUP(G3983,Ma_KH!$A:$R,18,0)&amp;K3983,Gia_MB!$A:$F,6,0)</f>
        <v>46000</v>
      </c>
      <c r="U3983" s="254">
        <f t="shared" si="394"/>
        <v>92000</v>
      </c>
      <c r="V3983" s="220"/>
      <c r="W3983" s="222">
        <f t="shared" si="395"/>
        <v>0</v>
      </c>
      <c r="X3983" s="223" t="str">
        <f t="shared" si="396"/>
        <v>8</v>
      </c>
      <c r="Y3983" s="220"/>
      <c r="Z3983" s="254">
        <f t="shared" si="397"/>
        <v>7360</v>
      </c>
      <c r="AA3983" s="5">
        <f>VLOOKUP(G3983,Ma_KH!$A:$R,14,0)</f>
        <v>60</v>
      </c>
    </row>
    <row r="3984" spans="1:27" hidden="1" x14ac:dyDescent="0.25">
      <c r="A3984" s="211">
        <v>45989</v>
      </c>
      <c r="B3984" s="148">
        <v>4180599732</v>
      </c>
      <c r="C3984" s="10" t="s">
        <v>7767</v>
      </c>
      <c r="D3984" s="149">
        <v>45999</v>
      </c>
      <c r="G3984" s="32" t="s">
        <v>139</v>
      </c>
      <c r="I3984" s="148">
        <v>4180599732</v>
      </c>
      <c r="J3984" s="212" t="s">
        <v>1788</v>
      </c>
      <c r="K3984" s="331" t="s">
        <v>32</v>
      </c>
      <c r="L3984" s="21" t="str">
        <f>VLOOKUP($K3984,TONG_SL!$A:$D,2,0)</f>
        <v>Giò Tai Lưỡi Xào 250g</v>
      </c>
      <c r="N3984" s="21" t="str">
        <f t="shared" si="398"/>
        <v>K-C6</v>
      </c>
      <c r="Q3984" s="21" t="str">
        <f>VLOOKUP(K3984,TONG_SL!$A:$D,3,0)</f>
        <v>Túi</v>
      </c>
      <c r="R3984" s="1">
        <v>10</v>
      </c>
      <c r="S3984" s="220"/>
      <c r="T3984" s="220">
        <f>VLOOKUP(VLOOKUP(G3984,Ma_KH!$A:$R,18,0)&amp;K3984,Gia_MB!$A:$F,6,0)</f>
        <v>50182</v>
      </c>
      <c r="U3984" s="254">
        <f t="shared" si="394"/>
        <v>501820</v>
      </c>
      <c r="V3984" s="220"/>
      <c r="W3984" s="222">
        <f t="shared" si="395"/>
        <v>0</v>
      </c>
      <c r="X3984" s="223" t="str">
        <f t="shared" si="396"/>
        <v>8</v>
      </c>
      <c r="Y3984" s="220"/>
      <c r="Z3984" s="254">
        <f t="shared" si="397"/>
        <v>40145.599999999999</v>
      </c>
      <c r="AA3984" s="5">
        <f>VLOOKUP(G3984,Ma_KH!$A:$R,14,0)</f>
        <v>60</v>
      </c>
    </row>
    <row r="3985" spans="1:27" hidden="1" x14ac:dyDescent="0.25">
      <c r="A3985" s="211">
        <v>45989</v>
      </c>
      <c r="B3985" s="148">
        <v>4180599732</v>
      </c>
      <c r="C3985" s="10" t="s">
        <v>7767</v>
      </c>
      <c r="D3985" s="149">
        <v>45999</v>
      </c>
      <c r="G3985" s="32" t="s">
        <v>139</v>
      </c>
      <c r="I3985" s="148">
        <v>4180599732</v>
      </c>
      <c r="J3985" s="212" t="s">
        <v>1788</v>
      </c>
      <c r="K3985" s="330" t="s">
        <v>34</v>
      </c>
      <c r="L3985" s="21" t="str">
        <f>VLOOKUP($K3985,TONG_SL!$A:$D,2,0)</f>
        <v>Tai heo muối 200g</v>
      </c>
      <c r="N3985" s="21" t="str">
        <f t="shared" si="398"/>
        <v>K-C6</v>
      </c>
      <c r="Q3985" s="21" t="str">
        <f>VLOOKUP(K3985,TONG_SL!$A:$D,3,0)</f>
        <v>Túi</v>
      </c>
      <c r="R3985" s="1">
        <v>2</v>
      </c>
      <c r="S3985" s="220"/>
      <c r="T3985" s="220">
        <f>VLOOKUP(VLOOKUP(G3985,Ma_KH!$A:$R,18,0)&amp;K3985,Gia_MB!$A:$F,6,0)</f>
        <v>55595</v>
      </c>
      <c r="U3985" s="254">
        <f t="shared" si="394"/>
        <v>111190</v>
      </c>
      <c r="V3985" s="220"/>
      <c r="W3985" s="222">
        <f t="shared" si="395"/>
        <v>0</v>
      </c>
      <c r="X3985" s="223" t="str">
        <f t="shared" si="396"/>
        <v>8</v>
      </c>
      <c r="Y3985" s="220"/>
      <c r="Z3985" s="254">
        <f t="shared" si="397"/>
        <v>8895.2000000000007</v>
      </c>
      <c r="AA3985" s="5">
        <f>VLOOKUP(G3985,Ma_KH!$A:$R,14,0)</f>
        <v>60</v>
      </c>
    </row>
    <row r="3986" spans="1:27" hidden="1" x14ac:dyDescent="0.25">
      <c r="A3986" s="211">
        <v>45989</v>
      </c>
      <c r="B3986" s="148">
        <v>4180599767</v>
      </c>
      <c r="C3986" s="10" t="s">
        <v>7767</v>
      </c>
      <c r="D3986" s="149">
        <v>45999</v>
      </c>
      <c r="G3986" s="32" t="s">
        <v>1667</v>
      </c>
      <c r="I3986" s="148">
        <v>4180599767</v>
      </c>
      <c r="J3986" s="212" t="s">
        <v>1788</v>
      </c>
      <c r="K3986" s="330" t="s">
        <v>27</v>
      </c>
      <c r="L3986" s="21" t="str">
        <f>VLOOKUP($K3986,TONG_SL!$A:$D,2,0)</f>
        <v>Chân giò heo muối 300g</v>
      </c>
      <c r="N3986" s="21" t="str">
        <f t="shared" si="398"/>
        <v>K-C6</v>
      </c>
      <c r="Q3986" s="21" t="str">
        <f>VLOOKUP(K3986,TONG_SL!$A:$D,3,0)</f>
        <v>Túi</v>
      </c>
      <c r="R3986" s="1">
        <v>10</v>
      </c>
      <c r="S3986" s="220"/>
      <c r="T3986" s="220">
        <f>VLOOKUP(VLOOKUP(G3986,Ma_KH!$A:$R,18,0)&amp;K3986,Gia_MB!$A:$F,6,0)</f>
        <v>73431</v>
      </c>
      <c r="U3986" s="254">
        <f t="shared" si="394"/>
        <v>734310</v>
      </c>
      <c r="V3986" s="220"/>
      <c r="W3986" s="222">
        <f t="shared" si="395"/>
        <v>0</v>
      </c>
      <c r="X3986" s="223" t="str">
        <f t="shared" si="396"/>
        <v>8</v>
      </c>
      <c r="Y3986" s="220"/>
      <c r="Z3986" s="254">
        <f t="shared" si="397"/>
        <v>58744.800000000003</v>
      </c>
      <c r="AA3986" s="5">
        <f>VLOOKUP(G3986,Ma_KH!$A:$R,14,0)</f>
        <v>60</v>
      </c>
    </row>
    <row r="3987" spans="1:27" hidden="1" x14ac:dyDescent="0.25">
      <c r="A3987" s="211">
        <v>45989</v>
      </c>
      <c r="B3987" s="148">
        <v>4180599767</v>
      </c>
      <c r="C3987" s="10" t="s">
        <v>7767</v>
      </c>
      <c r="D3987" s="149">
        <v>45999</v>
      </c>
      <c r="G3987" s="32" t="s">
        <v>1667</v>
      </c>
      <c r="I3987" s="148">
        <v>4180599767</v>
      </c>
      <c r="J3987" s="212" t="s">
        <v>1788</v>
      </c>
      <c r="K3987" s="330" t="s">
        <v>30</v>
      </c>
      <c r="L3987" s="21" t="str">
        <f>VLOOKUP($K3987,TONG_SL!$A:$D,2,0)</f>
        <v>Gà muối 500g</v>
      </c>
      <c r="N3987" s="21" t="str">
        <f t="shared" si="398"/>
        <v>K-C6</v>
      </c>
      <c r="Q3987" s="21" t="str">
        <f>VLOOKUP(K3987,TONG_SL!$A:$D,3,0)</f>
        <v>Túi</v>
      </c>
      <c r="R3987" s="1">
        <v>2</v>
      </c>
      <c r="S3987" s="220"/>
      <c r="T3987" s="220">
        <f>VLOOKUP(VLOOKUP(G3987,Ma_KH!$A:$R,18,0)&amp;K3987,Gia_MB!$A:$F,6,0)</f>
        <v>111058</v>
      </c>
      <c r="U3987" s="254">
        <f t="shared" si="394"/>
        <v>222116</v>
      </c>
      <c r="V3987" s="220"/>
      <c r="W3987" s="222">
        <f t="shared" si="395"/>
        <v>0</v>
      </c>
      <c r="X3987" s="223" t="str">
        <f t="shared" si="396"/>
        <v>8</v>
      </c>
      <c r="Y3987" s="220"/>
      <c r="Z3987" s="254">
        <f t="shared" si="397"/>
        <v>17769.28</v>
      </c>
      <c r="AA3987" s="5">
        <f>VLOOKUP(G3987,Ma_KH!$A:$R,14,0)</f>
        <v>60</v>
      </c>
    </row>
    <row r="3988" spans="1:27" hidden="1" x14ac:dyDescent="0.25">
      <c r="A3988" s="211">
        <v>45989</v>
      </c>
      <c r="B3988" s="148">
        <v>4180599767</v>
      </c>
      <c r="C3988" s="10" t="s">
        <v>7767</v>
      </c>
      <c r="D3988" s="149">
        <v>45999</v>
      </c>
      <c r="G3988" s="32" t="s">
        <v>1667</v>
      </c>
      <c r="I3988" s="148">
        <v>4180599767</v>
      </c>
      <c r="J3988" s="212" t="s">
        <v>1788</v>
      </c>
      <c r="K3988" s="330" t="s">
        <v>32</v>
      </c>
      <c r="L3988" s="21" t="str">
        <f>VLOOKUP($K3988,TONG_SL!$A:$D,2,0)</f>
        <v>Giò Tai Lưỡi Xào 250g</v>
      </c>
      <c r="N3988" s="21" t="str">
        <f t="shared" si="398"/>
        <v>K-C6</v>
      </c>
      <c r="Q3988" s="21" t="str">
        <f>VLOOKUP(K3988,TONG_SL!$A:$D,3,0)</f>
        <v>Túi</v>
      </c>
      <c r="R3988" s="1">
        <v>3</v>
      </c>
      <c r="S3988" s="220"/>
      <c r="T3988" s="220">
        <f>VLOOKUP(VLOOKUP(G3988,Ma_KH!$A:$R,18,0)&amp;K3988,Gia_MB!$A:$F,6,0)</f>
        <v>50182</v>
      </c>
      <c r="U3988" s="254">
        <f t="shared" si="394"/>
        <v>150546</v>
      </c>
      <c r="V3988" s="220"/>
      <c r="W3988" s="222">
        <f t="shared" si="395"/>
        <v>0</v>
      </c>
      <c r="X3988" s="223" t="str">
        <f t="shared" si="396"/>
        <v>8</v>
      </c>
      <c r="Y3988" s="220"/>
      <c r="Z3988" s="254">
        <f t="shared" si="397"/>
        <v>12043.68</v>
      </c>
      <c r="AA3988" s="5">
        <f>VLOOKUP(G3988,Ma_KH!$A:$R,14,0)</f>
        <v>60</v>
      </c>
    </row>
    <row r="3989" spans="1:27" hidden="1" x14ac:dyDescent="0.25">
      <c r="A3989" s="211">
        <v>45989</v>
      </c>
      <c r="B3989" s="148">
        <v>4180599583</v>
      </c>
      <c r="C3989" s="10" t="s">
        <v>7767</v>
      </c>
      <c r="D3989" s="149">
        <v>45999</v>
      </c>
      <c r="G3989" s="140" t="s">
        <v>7660</v>
      </c>
      <c r="I3989" s="148">
        <v>4180599583</v>
      </c>
      <c r="J3989" s="212" t="s">
        <v>1788</v>
      </c>
      <c r="K3989" s="330" t="s">
        <v>30</v>
      </c>
      <c r="L3989" s="21" t="str">
        <f>VLOOKUP($K3989,TONG_SL!$A:$D,2,0)</f>
        <v>Gà muối 500g</v>
      </c>
      <c r="N3989" s="21" t="str">
        <f t="shared" si="398"/>
        <v>K-C6</v>
      </c>
      <c r="Q3989" s="21" t="str">
        <f>VLOOKUP(K3989,TONG_SL!$A:$D,3,0)</f>
        <v>Túi</v>
      </c>
      <c r="R3989" s="1">
        <v>8</v>
      </c>
      <c r="S3989" s="220"/>
      <c r="T3989" s="220">
        <f>VLOOKUP(VLOOKUP(G3989,Ma_KH!$A:$R,18,0)&amp;K3989,Gia_MB!$A:$F,6,0)</f>
        <v>111058</v>
      </c>
      <c r="U3989" s="254">
        <f t="shared" si="394"/>
        <v>888464</v>
      </c>
      <c r="V3989" s="220"/>
      <c r="W3989" s="222">
        <f t="shared" si="395"/>
        <v>0</v>
      </c>
      <c r="X3989" s="223" t="str">
        <f t="shared" si="396"/>
        <v>8</v>
      </c>
      <c r="Y3989" s="220"/>
      <c r="Z3989" s="254">
        <f t="shared" si="397"/>
        <v>71077.119999999995</v>
      </c>
      <c r="AA3989" s="5">
        <f>VLOOKUP(G3989,Ma_KH!$A:$R,14,0)</f>
        <v>60</v>
      </c>
    </row>
    <row r="3990" spans="1:27" hidden="1" x14ac:dyDescent="0.25">
      <c r="A3990" s="211">
        <v>45989</v>
      </c>
      <c r="B3990" s="148">
        <v>4180599583</v>
      </c>
      <c r="C3990" s="10" t="s">
        <v>7767</v>
      </c>
      <c r="D3990" s="149">
        <v>45999</v>
      </c>
      <c r="G3990" s="140" t="s">
        <v>7660</v>
      </c>
      <c r="I3990" s="148">
        <v>4180599583</v>
      </c>
      <c r="J3990" s="212" t="s">
        <v>1788</v>
      </c>
      <c r="K3990" s="330" t="s">
        <v>48</v>
      </c>
      <c r="L3990" s="21" t="str">
        <f>VLOOKUP($K3990,TONG_SL!$A:$D,2,0)</f>
        <v>Mọc Nấm Hương 250g</v>
      </c>
      <c r="N3990" s="21" t="str">
        <f t="shared" si="398"/>
        <v>K-C6</v>
      </c>
      <c r="Q3990" s="21" t="str">
        <f>VLOOKUP(K3990,TONG_SL!$A:$D,3,0)</f>
        <v>Túi</v>
      </c>
      <c r="R3990" s="1">
        <v>3</v>
      </c>
      <c r="S3990" s="220"/>
      <c r="T3990" s="220">
        <f>VLOOKUP(VLOOKUP(G3990,Ma_KH!$A:$R,18,0)&amp;K3990,Gia_MB!$A:$F,6,0)</f>
        <v>46000</v>
      </c>
      <c r="U3990" s="254">
        <f t="shared" si="394"/>
        <v>138000</v>
      </c>
      <c r="V3990" s="220"/>
      <c r="W3990" s="222">
        <f t="shared" si="395"/>
        <v>0</v>
      </c>
      <c r="X3990" s="223" t="str">
        <f t="shared" si="396"/>
        <v>8</v>
      </c>
      <c r="Y3990" s="220"/>
      <c r="Z3990" s="254">
        <f t="shared" si="397"/>
        <v>11040</v>
      </c>
      <c r="AA3990" s="5">
        <f>VLOOKUP(G3990,Ma_KH!$A:$R,14,0)</f>
        <v>60</v>
      </c>
    </row>
    <row r="3991" spans="1:27" hidden="1" x14ac:dyDescent="0.25">
      <c r="A3991" s="211">
        <v>45989</v>
      </c>
      <c r="B3991" s="148">
        <v>4180599583</v>
      </c>
      <c r="C3991" s="10" t="s">
        <v>7767</v>
      </c>
      <c r="D3991" s="149">
        <v>45999</v>
      </c>
      <c r="G3991" s="140" t="s">
        <v>7660</v>
      </c>
      <c r="I3991" s="148">
        <v>4180599583</v>
      </c>
      <c r="J3991" s="212" t="s">
        <v>1788</v>
      </c>
      <c r="K3991" s="330" t="s">
        <v>27</v>
      </c>
      <c r="L3991" s="21" t="str">
        <f>VLOOKUP($K3991,TONG_SL!$A:$D,2,0)</f>
        <v>Chân giò heo muối 300g</v>
      </c>
      <c r="N3991" s="21" t="str">
        <f t="shared" si="398"/>
        <v>K-C6</v>
      </c>
      <c r="Q3991" s="21" t="str">
        <f>VLOOKUP(K3991,TONG_SL!$A:$D,3,0)</f>
        <v>Túi</v>
      </c>
      <c r="R3991" s="1">
        <v>6</v>
      </c>
      <c r="S3991" s="220"/>
      <c r="T3991" s="220">
        <f>VLOOKUP(VLOOKUP(G3991,Ma_KH!$A:$R,18,0)&amp;K3991,Gia_MB!$A:$F,6,0)</f>
        <v>73431</v>
      </c>
      <c r="U3991" s="254">
        <f t="shared" si="394"/>
        <v>440586</v>
      </c>
      <c r="V3991" s="220"/>
      <c r="W3991" s="222">
        <f t="shared" si="395"/>
        <v>0</v>
      </c>
      <c r="X3991" s="223" t="str">
        <f t="shared" si="396"/>
        <v>8</v>
      </c>
      <c r="Y3991" s="220"/>
      <c r="Z3991" s="254">
        <f t="shared" si="397"/>
        <v>35246.879999999997</v>
      </c>
      <c r="AA3991" s="5">
        <f>VLOOKUP(G3991,Ma_KH!$A:$R,14,0)</f>
        <v>60</v>
      </c>
    </row>
    <row r="3992" spans="1:27" hidden="1" x14ac:dyDescent="0.25">
      <c r="A3992" s="211">
        <v>45989</v>
      </c>
      <c r="B3992" s="148">
        <v>4180599583</v>
      </c>
      <c r="C3992" s="10" t="s">
        <v>7767</v>
      </c>
      <c r="D3992" s="149">
        <v>45999</v>
      </c>
      <c r="G3992" s="140" t="s">
        <v>7660</v>
      </c>
      <c r="I3992" s="148">
        <v>4180599583</v>
      </c>
      <c r="J3992" s="212" t="s">
        <v>1788</v>
      </c>
      <c r="K3992" s="330" t="s">
        <v>32</v>
      </c>
      <c r="L3992" s="21" t="str">
        <f>VLOOKUP($K3992,TONG_SL!$A:$D,2,0)</f>
        <v>Giò Tai Lưỡi Xào 250g</v>
      </c>
      <c r="N3992" s="21" t="str">
        <f t="shared" si="398"/>
        <v>K-C6</v>
      </c>
      <c r="Q3992" s="21" t="str">
        <f>VLOOKUP(K3992,TONG_SL!$A:$D,3,0)</f>
        <v>Túi</v>
      </c>
      <c r="R3992" s="1">
        <v>3</v>
      </c>
      <c r="S3992" s="220"/>
      <c r="T3992" s="220">
        <f>VLOOKUP(VLOOKUP(G3992,Ma_KH!$A:$R,18,0)&amp;K3992,Gia_MB!$A:$F,6,0)</f>
        <v>50182</v>
      </c>
      <c r="U3992" s="254">
        <f t="shared" si="394"/>
        <v>150546</v>
      </c>
      <c r="V3992" s="220"/>
      <c r="W3992" s="222">
        <f t="shared" si="395"/>
        <v>0</v>
      </c>
      <c r="X3992" s="223" t="str">
        <f t="shared" si="396"/>
        <v>8</v>
      </c>
      <c r="Y3992" s="220"/>
      <c r="Z3992" s="254">
        <f t="shared" si="397"/>
        <v>12043.68</v>
      </c>
      <c r="AA3992" s="5">
        <f>VLOOKUP(G3992,Ma_KH!$A:$R,14,0)</f>
        <v>60</v>
      </c>
    </row>
    <row r="3993" spans="1:27" hidden="1" x14ac:dyDescent="0.25">
      <c r="A3993" s="211">
        <v>45989</v>
      </c>
      <c r="B3993" s="148">
        <v>4180599583</v>
      </c>
      <c r="C3993" s="10" t="s">
        <v>7767</v>
      </c>
      <c r="D3993" s="149">
        <v>45999</v>
      </c>
      <c r="G3993" s="140" t="s">
        <v>7660</v>
      </c>
      <c r="I3993" s="148">
        <v>4180599583</v>
      </c>
      <c r="J3993" s="212" t="s">
        <v>1788</v>
      </c>
      <c r="K3993" s="330" t="s">
        <v>34</v>
      </c>
      <c r="L3993" s="21" t="str">
        <f>VLOOKUP($K3993,TONG_SL!$A:$D,2,0)</f>
        <v>Tai heo muối 200g</v>
      </c>
      <c r="N3993" s="21" t="str">
        <f t="shared" si="398"/>
        <v>K-C6</v>
      </c>
      <c r="Q3993" s="21" t="str">
        <f>VLOOKUP(K3993,TONG_SL!$A:$D,3,0)</f>
        <v>Túi</v>
      </c>
      <c r="R3993" s="1">
        <v>3</v>
      </c>
      <c r="S3993" s="220"/>
      <c r="T3993" s="220">
        <f>VLOOKUP(VLOOKUP(G3993,Ma_KH!$A:$R,18,0)&amp;K3993,Gia_MB!$A:$F,6,0)</f>
        <v>55595</v>
      </c>
      <c r="U3993" s="254">
        <f t="shared" si="394"/>
        <v>166785</v>
      </c>
      <c r="V3993" s="220"/>
      <c r="W3993" s="222">
        <f t="shared" si="395"/>
        <v>0</v>
      </c>
      <c r="X3993" s="223" t="str">
        <f t="shared" si="396"/>
        <v>8</v>
      </c>
      <c r="Y3993" s="220"/>
      <c r="Z3993" s="254">
        <f t="shared" si="397"/>
        <v>13342.800000000001</v>
      </c>
      <c r="AA3993" s="5">
        <f>VLOOKUP(G3993,Ma_KH!$A:$R,14,0)</f>
        <v>60</v>
      </c>
    </row>
    <row r="3994" spans="1:27" hidden="1" x14ac:dyDescent="0.25">
      <c r="A3994" s="211">
        <v>45989</v>
      </c>
      <c r="B3994" s="148">
        <v>4180599698</v>
      </c>
      <c r="C3994" s="10" t="s">
        <v>7767</v>
      </c>
      <c r="D3994" s="149">
        <v>45999</v>
      </c>
      <c r="G3994" s="32" t="s">
        <v>1530</v>
      </c>
      <c r="I3994" s="148">
        <v>4180599698</v>
      </c>
      <c r="J3994" s="212" t="s">
        <v>1788</v>
      </c>
      <c r="K3994" s="330" t="s">
        <v>30</v>
      </c>
      <c r="L3994" s="21" t="str">
        <f>VLOOKUP($K3994,TONG_SL!$A:$D,2,0)</f>
        <v>Gà muối 500g</v>
      </c>
      <c r="N3994" s="21" t="str">
        <f t="shared" si="398"/>
        <v>K-C6</v>
      </c>
      <c r="Q3994" s="21" t="str">
        <f>VLOOKUP(K3994,TONG_SL!$A:$D,3,0)</f>
        <v>Túi</v>
      </c>
      <c r="R3994" s="1">
        <v>1</v>
      </c>
      <c r="S3994" s="220"/>
      <c r="T3994" s="220">
        <f>VLOOKUP(VLOOKUP(G3994,Ma_KH!$A:$R,18,0)&amp;K3994,Gia_MB!$A:$F,6,0)</f>
        <v>111058</v>
      </c>
      <c r="U3994" s="254">
        <f t="shared" si="394"/>
        <v>111058</v>
      </c>
      <c r="V3994" s="220"/>
      <c r="W3994" s="222">
        <f t="shared" si="395"/>
        <v>0</v>
      </c>
      <c r="X3994" s="223" t="str">
        <f t="shared" si="396"/>
        <v>8</v>
      </c>
      <c r="Y3994" s="220"/>
      <c r="Z3994" s="254">
        <f t="shared" si="397"/>
        <v>8884.64</v>
      </c>
      <c r="AA3994" s="5">
        <f>VLOOKUP(G3994,Ma_KH!$A:$R,14,0)</f>
        <v>60</v>
      </c>
    </row>
    <row r="3995" spans="1:27" hidden="1" x14ac:dyDescent="0.25">
      <c r="A3995" s="211">
        <v>45989</v>
      </c>
      <c r="B3995" s="148">
        <v>4180599698</v>
      </c>
      <c r="C3995" s="10" t="s">
        <v>7767</v>
      </c>
      <c r="D3995" s="149">
        <v>45999</v>
      </c>
      <c r="G3995" s="32" t="s">
        <v>1530</v>
      </c>
      <c r="I3995" s="148">
        <v>4180599698</v>
      </c>
      <c r="J3995" s="212" t="s">
        <v>1788</v>
      </c>
      <c r="K3995" s="330" t="s">
        <v>27</v>
      </c>
      <c r="L3995" s="21" t="str">
        <f>VLOOKUP($K3995,TONG_SL!$A:$D,2,0)</f>
        <v>Chân giò heo muối 300g</v>
      </c>
      <c r="N3995" s="21" t="str">
        <f t="shared" si="398"/>
        <v>K-C6</v>
      </c>
      <c r="Q3995" s="21" t="str">
        <f>VLOOKUP(K3995,TONG_SL!$A:$D,3,0)</f>
        <v>Túi</v>
      </c>
      <c r="R3995" s="1">
        <v>4</v>
      </c>
      <c r="S3995" s="220"/>
      <c r="T3995" s="220">
        <f>VLOOKUP(VLOOKUP(G3995,Ma_KH!$A:$R,18,0)&amp;K3995,Gia_MB!$A:$F,6,0)</f>
        <v>73431</v>
      </c>
      <c r="U3995" s="254">
        <f t="shared" si="394"/>
        <v>293724</v>
      </c>
      <c r="V3995" s="220"/>
      <c r="W3995" s="222">
        <f t="shared" si="395"/>
        <v>0</v>
      </c>
      <c r="X3995" s="223" t="str">
        <f t="shared" si="396"/>
        <v>8</v>
      </c>
      <c r="Y3995" s="220"/>
      <c r="Z3995" s="254">
        <f t="shared" si="397"/>
        <v>23497.920000000002</v>
      </c>
      <c r="AA3995" s="5">
        <f>VLOOKUP(G3995,Ma_KH!$A:$R,14,0)</f>
        <v>60</v>
      </c>
    </row>
    <row r="3996" spans="1:27" hidden="1" x14ac:dyDescent="0.25">
      <c r="A3996" s="211">
        <v>45989</v>
      </c>
      <c r="B3996" s="148">
        <v>4180599698</v>
      </c>
      <c r="C3996" s="10" t="s">
        <v>7767</v>
      </c>
      <c r="D3996" s="149">
        <v>45999</v>
      </c>
      <c r="G3996" s="32" t="s">
        <v>1530</v>
      </c>
      <c r="I3996" s="148">
        <v>4180599698</v>
      </c>
      <c r="J3996" s="212" t="s">
        <v>1788</v>
      </c>
      <c r="K3996" s="330" t="s">
        <v>32</v>
      </c>
      <c r="L3996" s="21" t="str">
        <f>VLOOKUP($K3996,TONG_SL!$A:$D,2,0)</f>
        <v>Giò Tai Lưỡi Xào 250g</v>
      </c>
      <c r="N3996" s="21" t="str">
        <f t="shared" si="398"/>
        <v>K-C6</v>
      </c>
      <c r="Q3996" s="21" t="str">
        <f>VLOOKUP(K3996,TONG_SL!$A:$D,3,0)</f>
        <v>Túi</v>
      </c>
      <c r="R3996" s="1">
        <v>5</v>
      </c>
      <c r="S3996" s="220"/>
      <c r="T3996" s="220">
        <f>VLOOKUP(VLOOKUP(G3996,Ma_KH!$A:$R,18,0)&amp;K3996,Gia_MB!$A:$F,6,0)</f>
        <v>50182</v>
      </c>
      <c r="U3996" s="254">
        <f t="shared" si="394"/>
        <v>250910</v>
      </c>
      <c r="V3996" s="220"/>
      <c r="W3996" s="222">
        <f t="shared" si="395"/>
        <v>0</v>
      </c>
      <c r="X3996" s="223" t="str">
        <f t="shared" si="396"/>
        <v>8</v>
      </c>
      <c r="Y3996" s="220"/>
      <c r="Z3996" s="254">
        <f t="shared" si="397"/>
        <v>20072.8</v>
      </c>
      <c r="AA3996" s="5">
        <f>VLOOKUP(G3996,Ma_KH!$A:$R,14,0)</f>
        <v>60</v>
      </c>
    </row>
    <row r="3997" spans="1:27" hidden="1" x14ac:dyDescent="0.25">
      <c r="A3997" s="211">
        <v>45989</v>
      </c>
      <c r="B3997" s="148">
        <v>4180599698</v>
      </c>
      <c r="C3997" s="10" t="s">
        <v>7767</v>
      </c>
      <c r="D3997" s="149">
        <v>45999</v>
      </c>
      <c r="G3997" s="32" t="s">
        <v>1530</v>
      </c>
      <c r="I3997" s="148">
        <v>4180599698</v>
      </c>
      <c r="J3997" s="212" t="s">
        <v>1788</v>
      </c>
      <c r="K3997" s="330" t="s">
        <v>48</v>
      </c>
      <c r="L3997" s="21" t="str">
        <f>VLOOKUP($K3997,TONG_SL!$A:$D,2,0)</f>
        <v>Mọc Nấm Hương 250g</v>
      </c>
      <c r="N3997" s="21" t="str">
        <f t="shared" si="398"/>
        <v>K-C6</v>
      </c>
      <c r="Q3997" s="21" t="str">
        <f>VLOOKUP(K3997,TONG_SL!$A:$D,3,0)</f>
        <v>Túi</v>
      </c>
      <c r="R3997" s="1">
        <v>1</v>
      </c>
      <c r="S3997" s="220"/>
      <c r="T3997" s="220">
        <f>VLOOKUP(VLOOKUP(G3997,Ma_KH!$A:$R,18,0)&amp;K3997,Gia_MB!$A:$F,6,0)</f>
        <v>46000</v>
      </c>
      <c r="U3997" s="254">
        <f t="shared" si="394"/>
        <v>46000</v>
      </c>
      <c r="V3997" s="220"/>
      <c r="W3997" s="222">
        <f t="shared" si="395"/>
        <v>0</v>
      </c>
      <c r="X3997" s="223" t="str">
        <f t="shared" si="396"/>
        <v>8</v>
      </c>
      <c r="Y3997" s="220"/>
      <c r="Z3997" s="254">
        <f t="shared" si="397"/>
        <v>3680</v>
      </c>
      <c r="AA3997" s="5">
        <f>VLOOKUP(G3997,Ma_KH!$A:$R,14,0)</f>
        <v>60</v>
      </c>
    </row>
    <row r="3998" spans="1:27" hidden="1" x14ac:dyDescent="0.25">
      <c r="A3998" s="211">
        <v>45989</v>
      </c>
      <c r="B3998" s="148">
        <v>4180599748</v>
      </c>
      <c r="C3998" s="10" t="s">
        <v>7767</v>
      </c>
      <c r="D3998" s="149">
        <v>45999</v>
      </c>
      <c r="G3998" s="32" t="s">
        <v>1626</v>
      </c>
      <c r="I3998" s="148">
        <v>4180599748</v>
      </c>
      <c r="J3998" s="212" t="s">
        <v>1788</v>
      </c>
      <c r="K3998" s="330" t="s">
        <v>32</v>
      </c>
      <c r="L3998" s="21" t="str">
        <f>VLOOKUP($K3998,TONG_SL!$A:$D,2,0)</f>
        <v>Giò Tai Lưỡi Xào 250g</v>
      </c>
      <c r="N3998" s="21" t="str">
        <f t="shared" si="398"/>
        <v>K-C6</v>
      </c>
      <c r="Q3998" s="21" t="str">
        <f>VLOOKUP(K3998,TONG_SL!$A:$D,3,0)</f>
        <v>Túi</v>
      </c>
      <c r="R3998" s="1">
        <v>5</v>
      </c>
      <c r="S3998" s="220"/>
      <c r="T3998" s="220">
        <f>VLOOKUP(VLOOKUP(G3998,Ma_KH!$A:$R,18,0)&amp;K3998,Gia_MB!$A:$F,6,0)</f>
        <v>50182</v>
      </c>
      <c r="U3998" s="254">
        <f t="shared" si="394"/>
        <v>250910</v>
      </c>
      <c r="V3998" s="220"/>
      <c r="W3998" s="222">
        <f t="shared" si="395"/>
        <v>0</v>
      </c>
      <c r="X3998" s="223" t="str">
        <f t="shared" si="396"/>
        <v>8</v>
      </c>
      <c r="Y3998" s="220"/>
      <c r="Z3998" s="254">
        <f t="shared" si="397"/>
        <v>20072.8</v>
      </c>
      <c r="AA3998" s="5">
        <f>VLOOKUP(G3998,Ma_KH!$A:$R,14,0)</f>
        <v>60</v>
      </c>
    </row>
    <row r="3999" spans="1:27" hidden="1" x14ac:dyDescent="0.25">
      <c r="A3999" s="211">
        <v>45989</v>
      </c>
      <c r="B3999" s="148">
        <v>4180599748</v>
      </c>
      <c r="C3999" s="10" t="s">
        <v>7767</v>
      </c>
      <c r="D3999" s="149">
        <v>45999</v>
      </c>
      <c r="G3999" s="32" t="s">
        <v>1626</v>
      </c>
      <c r="I3999" s="148">
        <v>4180599748</v>
      </c>
      <c r="J3999" s="212" t="s">
        <v>1788</v>
      </c>
      <c r="K3999" s="330" t="s">
        <v>27</v>
      </c>
      <c r="L3999" s="21" t="str">
        <f>VLOOKUP($K3999,TONG_SL!$A:$D,2,0)</f>
        <v>Chân giò heo muối 300g</v>
      </c>
      <c r="N3999" s="21" t="str">
        <f t="shared" si="398"/>
        <v>K-C6</v>
      </c>
      <c r="Q3999" s="21" t="str">
        <f>VLOOKUP(K3999,TONG_SL!$A:$D,3,0)</f>
        <v>Túi</v>
      </c>
      <c r="R3999" s="1">
        <v>7</v>
      </c>
      <c r="S3999" s="220"/>
      <c r="T3999" s="220">
        <f>VLOOKUP(VLOOKUP(G3999,Ma_KH!$A:$R,18,0)&amp;K3999,Gia_MB!$A:$F,6,0)</f>
        <v>73431</v>
      </c>
      <c r="U3999" s="254">
        <f t="shared" si="394"/>
        <v>514017</v>
      </c>
      <c r="V3999" s="220"/>
      <c r="W3999" s="222">
        <f t="shared" si="395"/>
        <v>0</v>
      </c>
      <c r="X3999" s="223" t="str">
        <f t="shared" si="396"/>
        <v>8</v>
      </c>
      <c r="Y3999" s="220"/>
      <c r="Z3999" s="254">
        <f t="shared" si="397"/>
        <v>41121.360000000001</v>
      </c>
      <c r="AA3999" s="5">
        <f>VLOOKUP(G3999,Ma_KH!$A:$R,14,0)</f>
        <v>60</v>
      </c>
    </row>
    <row r="4000" spans="1:27" hidden="1" x14ac:dyDescent="0.25">
      <c r="A4000" s="211">
        <v>45989</v>
      </c>
      <c r="B4000" s="148">
        <v>4180599748</v>
      </c>
      <c r="C4000" s="10" t="s">
        <v>7767</v>
      </c>
      <c r="D4000" s="149">
        <v>45999</v>
      </c>
      <c r="G4000" s="32" t="s">
        <v>1626</v>
      </c>
      <c r="I4000" s="148">
        <v>4180599748</v>
      </c>
      <c r="J4000" s="212" t="s">
        <v>1788</v>
      </c>
      <c r="K4000" s="330" t="s">
        <v>48</v>
      </c>
      <c r="L4000" s="21" t="str">
        <f>VLOOKUP($K4000,TONG_SL!$A:$D,2,0)</f>
        <v>Mọc Nấm Hương 250g</v>
      </c>
      <c r="N4000" s="21" t="str">
        <f t="shared" si="398"/>
        <v>K-C6</v>
      </c>
      <c r="Q4000" s="21" t="str">
        <f>VLOOKUP(K4000,TONG_SL!$A:$D,3,0)</f>
        <v>Túi</v>
      </c>
      <c r="R4000" s="1">
        <v>1</v>
      </c>
      <c r="S4000" s="220"/>
      <c r="T4000" s="220">
        <f>VLOOKUP(VLOOKUP(G4000,Ma_KH!$A:$R,18,0)&amp;K4000,Gia_MB!$A:$F,6,0)</f>
        <v>46000</v>
      </c>
      <c r="U4000" s="254">
        <f t="shared" si="394"/>
        <v>46000</v>
      </c>
      <c r="V4000" s="220"/>
      <c r="W4000" s="222">
        <f t="shared" si="395"/>
        <v>0</v>
      </c>
      <c r="X4000" s="223" t="str">
        <f t="shared" si="396"/>
        <v>8</v>
      </c>
      <c r="Y4000" s="220"/>
      <c r="Z4000" s="254">
        <f t="shared" si="397"/>
        <v>3680</v>
      </c>
      <c r="AA4000" s="5">
        <f>VLOOKUP(G4000,Ma_KH!$A:$R,14,0)</f>
        <v>60</v>
      </c>
    </row>
    <row r="4001" spans="1:27" hidden="1" x14ac:dyDescent="0.25">
      <c r="A4001" s="211">
        <v>45989</v>
      </c>
      <c r="B4001" s="148">
        <v>4180599748</v>
      </c>
      <c r="C4001" s="10" t="s">
        <v>7767</v>
      </c>
      <c r="D4001" s="149">
        <v>45999</v>
      </c>
      <c r="G4001" s="32" t="s">
        <v>1626</v>
      </c>
      <c r="I4001" s="148">
        <v>4180599748</v>
      </c>
      <c r="J4001" s="212" t="s">
        <v>1788</v>
      </c>
      <c r="K4001" s="330" t="s">
        <v>30</v>
      </c>
      <c r="L4001" s="21" t="str">
        <f>VLOOKUP($K4001,TONG_SL!$A:$D,2,0)</f>
        <v>Gà muối 500g</v>
      </c>
      <c r="N4001" s="21" t="str">
        <f t="shared" si="398"/>
        <v>K-C6</v>
      </c>
      <c r="Q4001" s="21" t="str">
        <f>VLOOKUP(K4001,TONG_SL!$A:$D,3,0)</f>
        <v>Túi</v>
      </c>
      <c r="R4001" s="1">
        <v>8</v>
      </c>
      <c r="S4001" s="220"/>
      <c r="T4001" s="220">
        <f>VLOOKUP(VLOOKUP(G4001,Ma_KH!$A:$R,18,0)&amp;K4001,Gia_MB!$A:$F,6,0)</f>
        <v>111058</v>
      </c>
      <c r="U4001" s="254">
        <f t="shared" si="394"/>
        <v>888464</v>
      </c>
      <c r="V4001" s="220"/>
      <c r="W4001" s="222">
        <f t="shared" si="395"/>
        <v>0</v>
      </c>
      <c r="X4001" s="223" t="str">
        <f t="shared" si="396"/>
        <v>8</v>
      </c>
      <c r="Y4001" s="220"/>
      <c r="Z4001" s="254">
        <f t="shared" si="397"/>
        <v>71077.119999999995</v>
      </c>
      <c r="AA4001" s="5">
        <f>VLOOKUP(G4001,Ma_KH!$A:$R,14,0)</f>
        <v>60</v>
      </c>
    </row>
    <row r="4002" spans="1:27" hidden="1" x14ac:dyDescent="0.25">
      <c r="A4002" s="211">
        <v>45989</v>
      </c>
      <c r="B4002" s="148">
        <v>4180599453</v>
      </c>
      <c r="C4002" s="10" t="s">
        <v>7767</v>
      </c>
      <c r="D4002" s="149">
        <v>45999</v>
      </c>
      <c r="G4002" s="32" t="s">
        <v>1162</v>
      </c>
      <c r="I4002" s="148">
        <v>4180599453</v>
      </c>
      <c r="J4002" s="212" t="s">
        <v>1788</v>
      </c>
      <c r="K4002" s="330" t="s">
        <v>32</v>
      </c>
      <c r="L4002" s="21" t="str">
        <f>VLOOKUP($K4002,TONG_SL!$A:$D,2,0)</f>
        <v>Giò Tai Lưỡi Xào 250g</v>
      </c>
      <c r="N4002" s="21" t="str">
        <f t="shared" si="398"/>
        <v>K-C6</v>
      </c>
      <c r="Q4002" s="21" t="str">
        <f>VLOOKUP(K4002,TONG_SL!$A:$D,3,0)</f>
        <v>Túi</v>
      </c>
      <c r="R4002" s="1">
        <v>2</v>
      </c>
      <c r="S4002" s="220"/>
      <c r="T4002" s="220">
        <f>VLOOKUP(VLOOKUP(G4002,Ma_KH!$A:$R,18,0)&amp;K4002,Gia_MB!$A:$F,6,0)</f>
        <v>50182</v>
      </c>
      <c r="U4002" s="254">
        <f t="shared" si="394"/>
        <v>100364</v>
      </c>
      <c r="V4002" s="220"/>
      <c r="W4002" s="222">
        <f t="shared" si="395"/>
        <v>0</v>
      </c>
      <c r="X4002" s="223" t="str">
        <f t="shared" si="396"/>
        <v>8</v>
      </c>
      <c r="Y4002" s="220"/>
      <c r="Z4002" s="254">
        <f t="shared" si="397"/>
        <v>8029.12</v>
      </c>
      <c r="AA4002" s="5">
        <f>VLOOKUP(G4002,Ma_KH!$A:$R,14,0)</f>
        <v>60</v>
      </c>
    </row>
    <row r="4003" spans="1:27" hidden="1" x14ac:dyDescent="0.25">
      <c r="A4003" s="211">
        <v>45989</v>
      </c>
      <c r="B4003" s="148">
        <v>4180599453</v>
      </c>
      <c r="C4003" s="10" t="s">
        <v>7767</v>
      </c>
      <c r="D4003" s="149">
        <v>45999</v>
      </c>
      <c r="G4003" s="32" t="s">
        <v>1162</v>
      </c>
      <c r="I4003" s="148">
        <v>4180599453</v>
      </c>
      <c r="J4003" s="212" t="s">
        <v>1788</v>
      </c>
      <c r="K4003" s="330" t="s">
        <v>27</v>
      </c>
      <c r="L4003" s="21" t="str">
        <f>VLOOKUP($K4003,TONG_SL!$A:$D,2,0)</f>
        <v>Chân giò heo muối 300g</v>
      </c>
      <c r="N4003" s="21" t="str">
        <f t="shared" si="398"/>
        <v>K-C6</v>
      </c>
      <c r="Q4003" s="21" t="str">
        <f>VLOOKUP(K4003,TONG_SL!$A:$D,3,0)</f>
        <v>Túi</v>
      </c>
      <c r="R4003" s="1">
        <v>4</v>
      </c>
      <c r="S4003" s="220"/>
      <c r="T4003" s="220">
        <f>VLOOKUP(VLOOKUP(G4003,Ma_KH!$A:$R,18,0)&amp;K4003,Gia_MB!$A:$F,6,0)</f>
        <v>73431</v>
      </c>
      <c r="U4003" s="254">
        <f t="shared" si="394"/>
        <v>293724</v>
      </c>
      <c r="V4003" s="220"/>
      <c r="W4003" s="222">
        <f t="shared" si="395"/>
        <v>0</v>
      </c>
      <c r="X4003" s="223" t="str">
        <f t="shared" si="396"/>
        <v>8</v>
      </c>
      <c r="Y4003" s="220"/>
      <c r="Z4003" s="254">
        <f t="shared" si="397"/>
        <v>23497.920000000002</v>
      </c>
      <c r="AA4003" s="5">
        <f>VLOOKUP(G4003,Ma_KH!$A:$R,14,0)</f>
        <v>60</v>
      </c>
    </row>
    <row r="4004" spans="1:27" hidden="1" x14ac:dyDescent="0.25">
      <c r="A4004" s="211">
        <v>45989</v>
      </c>
      <c r="B4004" s="148">
        <v>4180599453</v>
      </c>
      <c r="C4004" s="10" t="s">
        <v>7767</v>
      </c>
      <c r="D4004" s="149">
        <v>45999</v>
      </c>
      <c r="G4004" s="32" t="s">
        <v>1162</v>
      </c>
      <c r="I4004" s="148">
        <v>4180599453</v>
      </c>
      <c r="J4004" s="212" t="s">
        <v>1788</v>
      </c>
      <c r="K4004" s="330" t="s">
        <v>48</v>
      </c>
      <c r="L4004" s="21" t="str">
        <f>VLOOKUP($K4004,TONG_SL!$A:$D,2,0)</f>
        <v>Mọc Nấm Hương 250g</v>
      </c>
      <c r="N4004" s="21" t="str">
        <f t="shared" si="398"/>
        <v>K-C6</v>
      </c>
      <c r="Q4004" s="21" t="str">
        <f>VLOOKUP(K4004,TONG_SL!$A:$D,3,0)</f>
        <v>Túi</v>
      </c>
      <c r="R4004" s="1">
        <v>2</v>
      </c>
      <c r="S4004" s="220"/>
      <c r="T4004" s="220">
        <f>VLOOKUP(VLOOKUP(G4004,Ma_KH!$A:$R,18,0)&amp;K4004,Gia_MB!$A:$F,6,0)</f>
        <v>46000</v>
      </c>
      <c r="U4004" s="254">
        <f t="shared" si="394"/>
        <v>92000</v>
      </c>
      <c r="V4004" s="220"/>
      <c r="W4004" s="222">
        <f t="shared" si="395"/>
        <v>0</v>
      </c>
      <c r="X4004" s="223" t="str">
        <f t="shared" si="396"/>
        <v>8</v>
      </c>
      <c r="Y4004" s="220"/>
      <c r="Z4004" s="254">
        <f t="shared" si="397"/>
        <v>7360</v>
      </c>
      <c r="AA4004" s="5">
        <f>VLOOKUP(G4004,Ma_KH!$A:$R,14,0)</f>
        <v>60</v>
      </c>
    </row>
    <row r="4005" spans="1:27" hidden="1" x14ac:dyDescent="0.25">
      <c r="A4005" s="211">
        <v>45989</v>
      </c>
      <c r="B4005" s="148">
        <v>4180599453</v>
      </c>
      <c r="C4005" s="10" t="s">
        <v>7767</v>
      </c>
      <c r="D4005" s="149">
        <v>45999</v>
      </c>
      <c r="G4005" s="32" t="s">
        <v>1162</v>
      </c>
      <c r="I4005" s="148">
        <v>4180599453</v>
      </c>
      <c r="J4005" s="212" t="s">
        <v>1788</v>
      </c>
      <c r="K4005" s="330" t="s">
        <v>30</v>
      </c>
      <c r="L4005" s="21" t="str">
        <f>VLOOKUP($K4005,TONG_SL!$A:$D,2,0)</f>
        <v>Gà muối 500g</v>
      </c>
      <c r="N4005" s="21" t="str">
        <f t="shared" si="398"/>
        <v>K-C6</v>
      </c>
      <c r="Q4005" s="21" t="str">
        <f>VLOOKUP(K4005,TONG_SL!$A:$D,3,0)</f>
        <v>Túi</v>
      </c>
      <c r="R4005" s="1">
        <v>2</v>
      </c>
      <c r="S4005" s="220"/>
      <c r="T4005" s="220">
        <f>VLOOKUP(VLOOKUP(G4005,Ma_KH!$A:$R,18,0)&amp;K4005,Gia_MB!$A:$F,6,0)</f>
        <v>111058</v>
      </c>
      <c r="U4005" s="254">
        <f t="shared" si="394"/>
        <v>222116</v>
      </c>
      <c r="V4005" s="220"/>
      <c r="W4005" s="222">
        <f t="shared" si="395"/>
        <v>0</v>
      </c>
      <c r="X4005" s="223" t="str">
        <f t="shared" si="396"/>
        <v>8</v>
      </c>
      <c r="Y4005" s="220"/>
      <c r="Z4005" s="254">
        <f t="shared" si="397"/>
        <v>17769.28</v>
      </c>
      <c r="AA4005" s="5">
        <f>VLOOKUP(G4005,Ma_KH!$A:$R,14,0)</f>
        <v>60</v>
      </c>
    </row>
    <row r="4006" spans="1:27" hidden="1" x14ac:dyDescent="0.25">
      <c r="A4006" s="211">
        <v>45989</v>
      </c>
      <c r="B4006" s="148">
        <v>4180599524</v>
      </c>
      <c r="C4006" s="10" t="s">
        <v>7767</v>
      </c>
      <c r="D4006" s="149">
        <v>45999</v>
      </c>
      <c r="G4006" s="32" t="s">
        <v>6198</v>
      </c>
      <c r="I4006" s="148">
        <v>4180599524</v>
      </c>
      <c r="J4006" s="212" t="s">
        <v>1788</v>
      </c>
      <c r="K4006" s="330" t="s">
        <v>32</v>
      </c>
      <c r="L4006" s="21" t="str">
        <f>VLOOKUP($K4006,TONG_SL!$A:$D,2,0)</f>
        <v>Giò Tai Lưỡi Xào 250g</v>
      </c>
      <c r="N4006" s="21" t="str">
        <f t="shared" si="398"/>
        <v>K-C6</v>
      </c>
      <c r="Q4006" s="21" t="str">
        <f>VLOOKUP(K4006,TONG_SL!$A:$D,3,0)</f>
        <v>Túi</v>
      </c>
      <c r="R4006" s="1">
        <v>5</v>
      </c>
      <c r="S4006" s="220"/>
      <c r="T4006" s="220">
        <f>VLOOKUP(VLOOKUP(G4006,Ma_KH!$A:$R,18,0)&amp;K4006,Gia_MB!$A:$F,6,0)</f>
        <v>50182</v>
      </c>
      <c r="U4006" s="254">
        <f t="shared" si="394"/>
        <v>250910</v>
      </c>
      <c r="V4006" s="220"/>
      <c r="W4006" s="222">
        <f t="shared" si="395"/>
        <v>0</v>
      </c>
      <c r="X4006" s="223" t="str">
        <f t="shared" si="396"/>
        <v>8</v>
      </c>
      <c r="Y4006" s="220"/>
      <c r="Z4006" s="254">
        <f t="shared" si="397"/>
        <v>20072.8</v>
      </c>
      <c r="AA4006" s="5">
        <f>VLOOKUP(G4006,Ma_KH!$A:$R,14,0)</f>
        <v>60</v>
      </c>
    </row>
    <row r="4007" spans="1:27" hidden="1" x14ac:dyDescent="0.25">
      <c r="A4007" s="211">
        <v>45989</v>
      </c>
      <c r="B4007" s="148">
        <v>4180599524</v>
      </c>
      <c r="C4007" s="10" t="s">
        <v>7767</v>
      </c>
      <c r="D4007" s="149">
        <v>45999</v>
      </c>
      <c r="G4007" s="32" t="s">
        <v>6198</v>
      </c>
      <c r="I4007" s="148">
        <v>4180599524</v>
      </c>
      <c r="J4007" s="212" t="s">
        <v>1788</v>
      </c>
      <c r="K4007" s="330" t="s">
        <v>30</v>
      </c>
      <c r="L4007" s="21" t="str">
        <f>VLOOKUP($K4007,TONG_SL!$A:$D,2,0)</f>
        <v>Gà muối 500g</v>
      </c>
      <c r="N4007" s="21" t="str">
        <f t="shared" si="398"/>
        <v>K-C6</v>
      </c>
      <c r="Q4007" s="21" t="str">
        <f>VLOOKUP(K4007,TONG_SL!$A:$D,3,0)</f>
        <v>Túi</v>
      </c>
      <c r="R4007" s="1">
        <v>5</v>
      </c>
      <c r="S4007" s="220"/>
      <c r="T4007" s="220">
        <f>VLOOKUP(VLOOKUP(G4007,Ma_KH!$A:$R,18,0)&amp;K4007,Gia_MB!$A:$F,6,0)</f>
        <v>111058</v>
      </c>
      <c r="U4007" s="254">
        <f t="shared" si="394"/>
        <v>555290</v>
      </c>
      <c r="V4007" s="220"/>
      <c r="W4007" s="222">
        <f t="shared" si="395"/>
        <v>0</v>
      </c>
      <c r="X4007" s="223" t="str">
        <f t="shared" si="396"/>
        <v>8</v>
      </c>
      <c r="Y4007" s="220"/>
      <c r="Z4007" s="254">
        <f t="shared" si="397"/>
        <v>44423.200000000004</v>
      </c>
      <c r="AA4007" s="5">
        <f>VLOOKUP(G4007,Ma_KH!$A:$R,14,0)</f>
        <v>60</v>
      </c>
    </row>
    <row r="4008" spans="1:27" hidden="1" x14ac:dyDescent="0.25">
      <c r="A4008" s="211">
        <v>45989</v>
      </c>
      <c r="B4008" s="148">
        <v>4180599500</v>
      </c>
      <c r="C4008" s="10" t="s">
        <v>7767</v>
      </c>
      <c r="D4008" s="149">
        <v>45999</v>
      </c>
      <c r="G4008" s="32" t="s">
        <v>1220</v>
      </c>
      <c r="I4008" s="148">
        <v>4180599500</v>
      </c>
      <c r="J4008" s="212" t="s">
        <v>1788</v>
      </c>
      <c r="K4008" s="330" t="s">
        <v>27</v>
      </c>
      <c r="L4008" s="21" t="str">
        <f>VLOOKUP($K4008,TONG_SL!$A:$D,2,0)</f>
        <v>Chân giò heo muối 300g</v>
      </c>
      <c r="N4008" s="21" t="str">
        <f t="shared" si="398"/>
        <v>K-C6</v>
      </c>
      <c r="Q4008" s="21" t="str">
        <f>VLOOKUP(K4008,TONG_SL!$A:$D,3,0)</f>
        <v>Túi</v>
      </c>
      <c r="R4008" s="1">
        <v>6</v>
      </c>
      <c r="S4008" s="220"/>
      <c r="T4008" s="220">
        <f>VLOOKUP(VLOOKUP(G4008,Ma_KH!$A:$R,18,0)&amp;K4008,Gia_MB!$A:$F,6,0)</f>
        <v>73431</v>
      </c>
      <c r="U4008" s="254">
        <f t="shared" si="394"/>
        <v>440586</v>
      </c>
      <c r="V4008" s="220"/>
      <c r="W4008" s="222">
        <f t="shared" si="395"/>
        <v>0</v>
      </c>
      <c r="X4008" s="223" t="str">
        <f t="shared" si="396"/>
        <v>8</v>
      </c>
      <c r="Y4008" s="220"/>
      <c r="Z4008" s="254">
        <f t="shared" si="397"/>
        <v>35246.879999999997</v>
      </c>
      <c r="AA4008" s="5">
        <f>VLOOKUP(G4008,Ma_KH!$A:$R,14,0)</f>
        <v>60</v>
      </c>
    </row>
    <row r="4009" spans="1:27" hidden="1" x14ac:dyDescent="0.25">
      <c r="A4009" s="211">
        <v>45989</v>
      </c>
      <c r="B4009" s="148">
        <v>4180599500</v>
      </c>
      <c r="C4009" s="10" t="s">
        <v>7767</v>
      </c>
      <c r="D4009" s="149">
        <v>45999</v>
      </c>
      <c r="G4009" s="32" t="s">
        <v>1220</v>
      </c>
      <c r="I4009" s="148">
        <v>4180599500</v>
      </c>
      <c r="J4009" s="212" t="s">
        <v>1788</v>
      </c>
      <c r="K4009" s="330" t="s">
        <v>48</v>
      </c>
      <c r="L4009" s="21" t="str">
        <f>VLOOKUP($K4009,TONG_SL!$A:$D,2,0)</f>
        <v>Mọc Nấm Hương 250g</v>
      </c>
      <c r="N4009" s="21" t="str">
        <f t="shared" si="398"/>
        <v>K-C6</v>
      </c>
      <c r="Q4009" s="21" t="str">
        <f>VLOOKUP(K4009,TONG_SL!$A:$D,3,0)</f>
        <v>Túi</v>
      </c>
      <c r="R4009" s="1">
        <v>2</v>
      </c>
      <c r="S4009" s="220"/>
      <c r="T4009" s="220">
        <f>VLOOKUP(VLOOKUP(G4009,Ma_KH!$A:$R,18,0)&amp;K4009,Gia_MB!$A:$F,6,0)</f>
        <v>46000</v>
      </c>
      <c r="U4009" s="254">
        <f t="shared" si="394"/>
        <v>92000</v>
      </c>
      <c r="V4009" s="220"/>
      <c r="W4009" s="222">
        <f t="shared" si="395"/>
        <v>0</v>
      </c>
      <c r="X4009" s="223" t="str">
        <f t="shared" si="396"/>
        <v>8</v>
      </c>
      <c r="Y4009" s="220"/>
      <c r="Z4009" s="254">
        <f t="shared" si="397"/>
        <v>7360</v>
      </c>
      <c r="AA4009" s="5">
        <f>VLOOKUP(G4009,Ma_KH!$A:$R,14,0)</f>
        <v>60</v>
      </c>
    </row>
    <row r="4010" spans="1:27" hidden="1" x14ac:dyDescent="0.25">
      <c r="A4010" s="211">
        <v>45989</v>
      </c>
      <c r="B4010" s="148">
        <v>4180599500</v>
      </c>
      <c r="C4010" s="10" t="s">
        <v>7767</v>
      </c>
      <c r="D4010" s="149">
        <v>45999</v>
      </c>
      <c r="G4010" s="32" t="s">
        <v>1220</v>
      </c>
      <c r="I4010" s="148">
        <v>4180599500</v>
      </c>
      <c r="J4010" s="212" t="s">
        <v>1788</v>
      </c>
      <c r="K4010" s="330" t="s">
        <v>30</v>
      </c>
      <c r="L4010" s="21" t="str">
        <f>VLOOKUP($K4010,TONG_SL!$A:$D,2,0)</f>
        <v>Gà muối 500g</v>
      </c>
      <c r="N4010" s="21" t="str">
        <f t="shared" si="398"/>
        <v>K-C6</v>
      </c>
      <c r="Q4010" s="21" t="str">
        <f>VLOOKUP(K4010,TONG_SL!$A:$D,3,0)</f>
        <v>Túi</v>
      </c>
      <c r="R4010" s="1">
        <v>2</v>
      </c>
      <c r="S4010" s="220"/>
      <c r="T4010" s="220">
        <f>VLOOKUP(VLOOKUP(G4010,Ma_KH!$A:$R,18,0)&amp;K4010,Gia_MB!$A:$F,6,0)</f>
        <v>111058</v>
      </c>
      <c r="U4010" s="254">
        <f t="shared" si="394"/>
        <v>222116</v>
      </c>
      <c r="V4010" s="220"/>
      <c r="W4010" s="222">
        <f t="shared" si="395"/>
        <v>0</v>
      </c>
      <c r="X4010" s="223" t="str">
        <f t="shared" si="396"/>
        <v>8</v>
      </c>
      <c r="Y4010" s="220"/>
      <c r="Z4010" s="254">
        <f t="shared" si="397"/>
        <v>17769.28</v>
      </c>
      <c r="AA4010" s="5">
        <f>VLOOKUP(G4010,Ma_KH!$A:$R,14,0)</f>
        <v>60</v>
      </c>
    </row>
    <row r="4011" spans="1:27" hidden="1" x14ac:dyDescent="0.25">
      <c r="A4011" s="211">
        <v>45989</v>
      </c>
      <c r="B4011" s="148">
        <v>4180599500</v>
      </c>
      <c r="C4011" s="10" t="s">
        <v>7767</v>
      </c>
      <c r="D4011" s="149">
        <v>45999</v>
      </c>
      <c r="G4011" s="32" t="s">
        <v>1220</v>
      </c>
      <c r="I4011" s="148">
        <v>4180599500</v>
      </c>
      <c r="J4011" s="212" t="s">
        <v>1788</v>
      </c>
      <c r="K4011" s="330" t="s">
        <v>34</v>
      </c>
      <c r="L4011" s="21" t="str">
        <f>VLOOKUP($K4011,TONG_SL!$A:$D,2,0)</f>
        <v>Tai heo muối 200g</v>
      </c>
      <c r="N4011" s="21" t="str">
        <f t="shared" si="398"/>
        <v>K-C6</v>
      </c>
      <c r="Q4011" s="21" t="str">
        <f>VLOOKUP(K4011,TONG_SL!$A:$D,3,0)</f>
        <v>Túi</v>
      </c>
      <c r="R4011" s="1">
        <v>5</v>
      </c>
      <c r="S4011" s="220"/>
      <c r="T4011" s="220">
        <f>VLOOKUP(VLOOKUP(G4011,Ma_KH!$A:$R,18,0)&amp;K4011,Gia_MB!$A:$F,6,0)</f>
        <v>55595</v>
      </c>
      <c r="U4011" s="254">
        <f t="shared" si="394"/>
        <v>277975</v>
      </c>
      <c r="V4011" s="220"/>
      <c r="W4011" s="222">
        <f t="shared" si="395"/>
        <v>0</v>
      </c>
      <c r="X4011" s="223" t="str">
        <f t="shared" si="396"/>
        <v>8</v>
      </c>
      <c r="Y4011" s="220"/>
      <c r="Z4011" s="254">
        <f t="shared" si="397"/>
        <v>22238</v>
      </c>
      <c r="AA4011" s="5">
        <f>VLOOKUP(G4011,Ma_KH!$A:$R,14,0)</f>
        <v>60</v>
      </c>
    </row>
    <row r="4012" spans="1:27" hidden="1" x14ac:dyDescent="0.25">
      <c r="A4012" s="211">
        <v>45989</v>
      </c>
      <c r="B4012" s="148">
        <v>4180599500</v>
      </c>
      <c r="C4012" s="10" t="s">
        <v>7767</v>
      </c>
      <c r="D4012" s="149">
        <v>45999</v>
      </c>
      <c r="G4012" s="32" t="s">
        <v>1220</v>
      </c>
      <c r="I4012" s="148">
        <v>4180599500</v>
      </c>
      <c r="J4012" s="212" t="s">
        <v>1788</v>
      </c>
      <c r="K4012" s="330" t="s">
        <v>32</v>
      </c>
      <c r="L4012" s="21" t="str">
        <f>VLOOKUP($K4012,TONG_SL!$A:$D,2,0)</f>
        <v>Giò Tai Lưỡi Xào 250g</v>
      </c>
      <c r="N4012" s="21" t="str">
        <f t="shared" si="398"/>
        <v>K-C6</v>
      </c>
      <c r="Q4012" s="21" t="str">
        <f>VLOOKUP(K4012,TONG_SL!$A:$D,3,0)</f>
        <v>Túi</v>
      </c>
      <c r="R4012" s="1">
        <v>5</v>
      </c>
      <c r="S4012" s="220"/>
      <c r="T4012" s="220">
        <f>VLOOKUP(VLOOKUP(G4012,Ma_KH!$A:$R,18,0)&amp;K4012,Gia_MB!$A:$F,6,0)</f>
        <v>50182</v>
      </c>
      <c r="U4012" s="254">
        <f t="shared" si="394"/>
        <v>250910</v>
      </c>
      <c r="V4012" s="220"/>
      <c r="W4012" s="222">
        <f t="shared" si="395"/>
        <v>0</v>
      </c>
      <c r="X4012" s="223" t="str">
        <f t="shared" si="396"/>
        <v>8</v>
      </c>
      <c r="Y4012" s="220"/>
      <c r="Z4012" s="254">
        <f t="shared" si="397"/>
        <v>20072.8</v>
      </c>
      <c r="AA4012" s="5">
        <f>VLOOKUP(G4012,Ma_KH!$A:$R,14,0)</f>
        <v>60</v>
      </c>
    </row>
    <row r="4013" spans="1:27" hidden="1" x14ac:dyDescent="0.25">
      <c r="A4013" s="211">
        <v>45989</v>
      </c>
      <c r="B4013" s="148">
        <v>4180599768</v>
      </c>
      <c r="C4013" s="10" t="s">
        <v>7767</v>
      </c>
      <c r="D4013" s="149">
        <v>45999</v>
      </c>
      <c r="G4013" s="32" t="s">
        <v>1676</v>
      </c>
      <c r="I4013" s="148">
        <v>4180599768</v>
      </c>
      <c r="J4013" s="212" t="s">
        <v>1788</v>
      </c>
      <c r="K4013" s="330" t="s">
        <v>48</v>
      </c>
      <c r="L4013" s="21" t="str">
        <f>VLOOKUP($K4013,TONG_SL!$A:$D,2,0)</f>
        <v>Mọc Nấm Hương 250g</v>
      </c>
      <c r="N4013" s="21" t="str">
        <f t="shared" si="398"/>
        <v>K-C6</v>
      </c>
      <c r="Q4013" s="21" t="str">
        <f>VLOOKUP(K4013,TONG_SL!$A:$D,3,0)</f>
        <v>Túi</v>
      </c>
      <c r="R4013" s="1">
        <v>7</v>
      </c>
      <c r="S4013" s="220"/>
      <c r="T4013" s="220">
        <f>VLOOKUP(VLOOKUP(G4013,Ma_KH!$A:$R,18,0)&amp;K4013,Gia_MB!$A:$F,6,0)</f>
        <v>46000</v>
      </c>
      <c r="U4013" s="254">
        <f t="shared" si="394"/>
        <v>322000</v>
      </c>
      <c r="V4013" s="220"/>
      <c r="W4013" s="222">
        <f t="shared" si="395"/>
        <v>0</v>
      </c>
      <c r="X4013" s="223" t="str">
        <f t="shared" si="396"/>
        <v>8</v>
      </c>
      <c r="Y4013" s="220"/>
      <c r="Z4013" s="254">
        <f t="shared" si="397"/>
        <v>25760</v>
      </c>
      <c r="AA4013" s="5">
        <f>VLOOKUP(G4013,Ma_KH!$A:$R,14,0)</f>
        <v>60</v>
      </c>
    </row>
    <row r="4014" spans="1:27" hidden="1" x14ac:dyDescent="0.25">
      <c r="A4014" s="211">
        <v>45989</v>
      </c>
      <c r="B4014" s="148">
        <v>4180599768</v>
      </c>
      <c r="C4014" s="10" t="s">
        <v>7767</v>
      </c>
      <c r="D4014" s="149">
        <v>45999</v>
      </c>
      <c r="G4014" s="32" t="s">
        <v>1676</v>
      </c>
      <c r="I4014" s="148">
        <v>4180599768</v>
      </c>
      <c r="J4014" s="212" t="s">
        <v>1788</v>
      </c>
      <c r="K4014" s="330" t="s">
        <v>27</v>
      </c>
      <c r="L4014" s="21" t="str">
        <f>VLOOKUP($K4014,TONG_SL!$A:$D,2,0)</f>
        <v>Chân giò heo muối 300g</v>
      </c>
      <c r="N4014" s="21" t="str">
        <f t="shared" si="398"/>
        <v>K-C6</v>
      </c>
      <c r="Q4014" s="21" t="str">
        <f>VLOOKUP(K4014,TONG_SL!$A:$D,3,0)</f>
        <v>Túi</v>
      </c>
      <c r="R4014" s="1">
        <v>2</v>
      </c>
      <c r="S4014" s="220"/>
      <c r="T4014" s="220">
        <f>VLOOKUP(VLOOKUP(G4014,Ma_KH!$A:$R,18,0)&amp;K4014,Gia_MB!$A:$F,6,0)</f>
        <v>73431</v>
      </c>
      <c r="U4014" s="254">
        <f t="shared" si="394"/>
        <v>146862</v>
      </c>
      <c r="V4014" s="220"/>
      <c r="W4014" s="222">
        <f t="shared" si="395"/>
        <v>0</v>
      </c>
      <c r="X4014" s="223" t="str">
        <f t="shared" si="396"/>
        <v>8</v>
      </c>
      <c r="Y4014" s="220"/>
      <c r="Z4014" s="254">
        <f t="shared" si="397"/>
        <v>11748.960000000001</v>
      </c>
      <c r="AA4014" s="5">
        <f>VLOOKUP(G4014,Ma_KH!$A:$R,14,0)</f>
        <v>60</v>
      </c>
    </row>
    <row r="4015" spans="1:27" hidden="1" x14ac:dyDescent="0.25">
      <c r="A4015" s="211">
        <v>45989</v>
      </c>
      <c r="B4015" s="148">
        <v>4180599499</v>
      </c>
      <c r="C4015" s="10" t="s">
        <v>7767</v>
      </c>
      <c r="D4015" s="149">
        <v>45999</v>
      </c>
      <c r="G4015" s="32" t="s">
        <v>172</v>
      </c>
      <c r="I4015" s="148">
        <v>4180599499</v>
      </c>
      <c r="J4015" s="212" t="s">
        <v>1788</v>
      </c>
      <c r="K4015" s="330" t="s">
        <v>48</v>
      </c>
      <c r="L4015" s="21" t="str">
        <f>VLOOKUP($K4015,TONG_SL!$A:$D,2,0)</f>
        <v>Mọc Nấm Hương 250g</v>
      </c>
      <c r="N4015" s="21" t="str">
        <f t="shared" si="398"/>
        <v>K-C6</v>
      </c>
      <c r="Q4015" s="21" t="str">
        <f>VLOOKUP(K4015,TONG_SL!$A:$D,3,0)</f>
        <v>Túi</v>
      </c>
      <c r="R4015" s="1">
        <v>8</v>
      </c>
      <c r="S4015" s="220"/>
      <c r="T4015" s="220">
        <f>VLOOKUP(VLOOKUP(G4015,Ma_KH!$A:$R,18,0)&amp;K4015,Gia_MB!$A:$F,6,0)</f>
        <v>46000</v>
      </c>
      <c r="U4015" s="254">
        <f t="shared" si="394"/>
        <v>368000</v>
      </c>
      <c r="V4015" s="220"/>
      <c r="W4015" s="222">
        <f t="shared" si="395"/>
        <v>0</v>
      </c>
      <c r="X4015" s="223" t="str">
        <f t="shared" si="396"/>
        <v>8</v>
      </c>
      <c r="Y4015" s="220"/>
      <c r="Z4015" s="254">
        <f t="shared" si="397"/>
        <v>29440</v>
      </c>
      <c r="AA4015" s="5">
        <f>VLOOKUP(G4015,Ma_KH!$A:$R,14,0)</f>
        <v>60</v>
      </c>
    </row>
    <row r="4016" spans="1:27" hidden="1" x14ac:dyDescent="0.25">
      <c r="A4016" s="211">
        <v>45989</v>
      </c>
      <c r="B4016" s="148">
        <v>4180599499</v>
      </c>
      <c r="C4016" s="10" t="s">
        <v>7767</v>
      </c>
      <c r="D4016" s="149">
        <v>45999</v>
      </c>
      <c r="G4016" s="32" t="s">
        <v>172</v>
      </c>
      <c r="I4016" s="148">
        <v>4180599499</v>
      </c>
      <c r="J4016" s="212" t="s">
        <v>1788</v>
      </c>
      <c r="K4016" s="330" t="s">
        <v>32</v>
      </c>
      <c r="L4016" s="21" t="str">
        <f>VLOOKUP($K4016,TONG_SL!$A:$D,2,0)</f>
        <v>Giò Tai Lưỡi Xào 250g</v>
      </c>
      <c r="N4016" s="21" t="str">
        <f t="shared" si="398"/>
        <v>K-C6</v>
      </c>
      <c r="Q4016" s="21" t="str">
        <f>VLOOKUP(K4016,TONG_SL!$A:$D,3,0)</f>
        <v>Túi</v>
      </c>
      <c r="R4016" s="1">
        <v>3</v>
      </c>
      <c r="S4016" s="220"/>
      <c r="T4016" s="220">
        <f>VLOOKUP(VLOOKUP(G4016,Ma_KH!$A:$R,18,0)&amp;K4016,Gia_MB!$A:$F,6,0)</f>
        <v>50182</v>
      </c>
      <c r="U4016" s="254">
        <f t="shared" si="394"/>
        <v>150546</v>
      </c>
      <c r="V4016" s="220"/>
      <c r="W4016" s="222">
        <f t="shared" si="395"/>
        <v>0</v>
      </c>
      <c r="X4016" s="223" t="str">
        <f t="shared" si="396"/>
        <v>8</v>
      </c>
      <c r="Y4016" s="220"/>
      <c r="Z4016" s="254">
        <f t="shared" si="397"/>
        <v>12043.68</v>
      </c>
      <c r="AA4016" s="5">
        <f>VLOOKUP(G4016,Ma_KH!$A:$R,14,0)</f>
        <v>60</v>
      </c>
    </row>
    <row r="4017" spans="1:27" hidden="1" x14ac:dyDescent="0.25">
      <c r="A4017" s="211">
        <v>45989</v>
      </c>
      <c r="B4017" s="148">
        <v>4180599499</v>
      </c>
      <c r="C4017" s="10" t="s">
        <v>7767</v>
      </c>
      <c r="D4017" s="149">
        <v>45999</v>
      </c>
      <c r="G4017" s="32" t="s">
        <v>172</v>
      </c>
      <c r="I4017" s="148">
        <v>4180599499</v>
      </c>
      <c r="J4017" s="212" t="s">
        <v>1788</v>
      </c>
      <c r="K4017" s="330" t="s">
        <v>30</v>
      </c>
      <c r="L4017" s="21" t="str">
        <f>VLOOKUP($K4017,TONG_SL!$A:$D,2,0)</f>
        <v>Gà muối 500g</v>
      </c>
      <c r="N4017" s="21" t="str">
        <f t="shared" si="398"/>
        <v>K-C6</v>
      </c>
      <c r="Q4017" s="21" t="str">
        <f>VLOOKUP(K4017,TONG_SL!$A:$D,3,0)</f>
        <v>Túi</v>
      </c>
      <c r="R4017" s="1">
        <v>4</v>
      </c>
      <c r="S4017" s="220"/>
      <c r="T4017" s="220">
        <f>VLOOKUP(VLOOKUP(G4017,Ma_KH!$A:$R,18,0)&amp;K4017,Gia_MB!$A:$F,6,0)</f>
        <v>111058</v>
      </c>
      <c r="U4017" s="254">
        <f t="shared" si="394"/>
        <v>444232</v>
      </c>
      <c r="V4017" s="220"/>
      <c r="W4017" s="222">
        <f t="shared" si="395"/>
        <v>0</v>
      </c>
      <c r="X4017" s="223" t="str">
        <f t="shared" si="396"/>
        <v>8</v>
      </c>
      <c r="Y4017" s="220"/>
      <c r="Z4017" s="254">
        <f t="shared" si="397"/>
        <v>35538.559999999998</v>
      </c>
      <c r="AA4017" s="5">
        <f>VLOOKUP(G4017,Ma_KH!$A:$R,14,0)</f>
        <v>60</v>
      </c>
    </row>
    <row r="4018" spans="1:27" hidden="1" x14ac:dyDescent="0.25">
      <c r="A4018" s="211">
        <v>45989</v>
      </c>
      <c r="B4018" s="148">
        <v>4180599516</v>
      </c>
      <c r="C4018" s="10" t="s">
        <v>7767</v>
      </c>
      <c r="D4018" s="149">
        <v>45999</v>
      </c>
      <c r="G4018" s="32" t="s">
        <v>210</v>
      </c>
      <c r="I4018" s="148">
        <v>4180599516</v>
      </c>
      <c r="J4018" s="212" t="s">
        <v>1788</v>
      </c>
      <c r="K4018" s="330" t="s">
        <v>30</v>
      </c>
      <c r="L4018" s="21" t="str">
        <f>VLOOKUP($K4018,TONG_SL!$A:$D,2,0)</f>
        <v>Gà muối 500g</v>
      </c>
      <c r="N4018" s="21" t="str">
        <f t="shared" si="398"/>
        <v>K-C6</v>
      </c>
      <c r="Q4018" s="21" t="str">
        <f>VLOOKUP(K4018,TONG_SL!$A:$D,3,0)</f>
        <v>Túi</v>
      </c>
      <c r="R4018" s="1">
        <v>1</v>
      </c>
      <c r="S4018" s="220"/>
      <c r="T4018" s="220">
        <f>VLOOKUP(VLOOKUP(G4018,Ma_KH!$A:$R,18,0)&amp;K4018,Gia_MB!$A:$F,6,0)</f>
        <v>111058</v>
      </c>
      <c r="U4018" s="254">
        <f t="shared" si="394"/>
        <v>111058</v>
      </c>
      <c r="V4018" s="220"/>
      <c r="W4018" s="222">
        <f t="shared" si="395"/>
        <v>0</v>
      </c>
      <c r="X4018" s="223" t="str">
        <f t="shared" si="396"/>
        <v>8</v>
      </c>
      <c r="Y4018" s="220"/>
      <c r="Z4018" s="254">
        <f t="shared" si="397"/>
        <v>8884.64</v>
      </c>
      <c r="AA4018" s="5">
        <f>VLOOKUP(G4018,Ma_KH!$A:$R,14,0)</f>
        <v>60</v>
      </c>
    </row>
    <row r="4019" spans="1:27" hidden="1" x14ac:dyDescent="0.25">
      <c r="A4019" s="211">
        <v>45989</v>
      </c>
      <c r="B4019" s="148">
        <v>4180599516</v>
      </c>
      <c r="C4019" s="10" t="s">
        <v>7767</v>
      </c>
      <c r="D4019" s="149">
        <v>45999</v>
      </c>
      <c r="G4019" s="32" t="s">
        <v>210</v>
      </c>
      <c r="I4019" s="148">
        <v>4180599516</v>
      </c>
      <c r="J4019" s="212" t="s">
        <v>1788</v>
      </c>
      <c r="K4019" s="330" t="s">
        <v>34</v>
      </c>
      <c r="L4019" s="21" t="str">
        <f>VLOOKUP($K4019,TONG_SL!$A:$D,2,0)</f>
        <v>Tai heo muối 200g</v>
      </c>
      <c r="N4019" s="21" t="str">
        <f t="shared" si="398"/>
        <v>K-C6</v>
      </c>
      <c r="Q4019" s="21" t="str">
        <f>VLOOKUP(K4019,TONG_SL!$A:$D,3,0)</f>
        <v>Túi</v>
      </c>
      <c r="R4019" s="1">
        <v>7</v>
      </c>
      <c r="S4019" s="220"/>
      <c r="T4019" s="220">
        <f>VLOOKUP(VLOOKUP(G4019,Ma_KH!$A:$R,18,0)&amp;K4019,Gia_MB!$A:$F,6,0)</f>
        <v>55595</v>
      </c>
      <c r="U4019" s="254">
        <f t="shared" si="394"/>
        <v>389165</v>
      </c>
      <c r="V4019" s="220"/>
      <c r="W4019" s="222">
        <f t="shared" si="395"/>
        <v>0</v>
      </c>
      <c r="X4019" s="223" t="str">
        <f t="shared" si="396"/>
        <v>8</v>
      </c>
      <c r="Y4019" s="220"/>
      <c r="Z4019" s="254">
        <f t="shared" si="397"/>
        <v>31133.200000000001</v>
      </c>
      <c r="AA4019" s="5">
        <f>VLOOKUP(G4019,Ma_KH!$A:$R,14,0)</f>
        <v>60</v>
      </c>
    </row>
    <row r="4020" spans="1:27" hidden="1" x14ac:dyDescent="0.25">
      <c r="A4020" s="211">
        <v>45989</v>
      </c>
      <c r="B4020" s="148">
        <v>4180599516</v>
      </c>
      <c r="C4020" s="10" t="s">
        <v>7767</v>
      </c>
      <c r="D4020" s="149">
        <v>45999</v>
      </c>
      <c r="G4020" s="32" t="s">
        <v>210</v>
      </c>
      <c r="I4020" s="148">
        <v>4180599516</v>
      </c>
      <c r="J4020" s="212" t="s">
        <v>1788</v>
      </c>
      <c r="K4020" s="330" t="s">
        <v>48</v>
      </c>
      <c r="L4020" s="21" t="str">
        <f>VLOOKUP($K4020,TONG_SL!$A:$D,2,0)</f>
        <v>Mọc Nấm Hương 250g</v>
      </c>
      <c r="N4020" s="21" t="str">
        <f t="shared" si="398"/>
        <v>K-C6</v>
      </c>
      <c r="Q4020" s="21" t="str">
        <f>VLOOKUP(K4020,TONG_SL!$A:$D,3,0)</f>
        <v>Túi</v>
      </c>
      <c r="R4020" s="1">
        <v>8</v>
      </c>
      <c r="S4020" s="220"/>
      <c r="T4020" s="220">
        <f>VLOOKUP(VLOOKUP(G4020,Ma_KH!$A:$R,18,0)&amp;K4020,Gia_MB!$A:$F,6,0)</f>
        <v>46000</v>
      </c>
      <c r="U4020" s="254">
        <f t="shared" si="394"/>
        <v>368000</v>
      </c>
      <c r="V4020" s="220"/>
      <c r="W4020" s="222">
        <f t="shared" si="395"/>
        <v>0</v>
      </c>
      <c r="X4020" s="223" t="str">
        <f t="shared" si="396"/>
        <v>8</v>
      </c>
      <c r="Y4020" s="220"/>
      <c r="Z4020" s="254">
        <f t="shared" si="397"/>
        <v>29440</v>
      </c>
      <c r="AA4020" s="5">
        <f>VLOOKUP(G4020,Ma_KH!$A:$R,14,0)</f>
        <v>60</v>
      </c>
    </row>
    <row r="4021" spans="1:27" hidden="1" x14ac:dyDescent="0.25">
      <c r="A4021" s="211">
        <v>45989</v>
      </c>
      <c r="B4021" s="148">
        <v>4180599516</v>
      </c>
      <c r="C4021" s="10" t="s">
        <v>7767</v>
      </c>
      <c r="D4021" s="149">
        <v>45999</v>
      </c>
      <c r="G4021" s="32" t="s">
        <v>210</v>
      </c>
      <c r="I4021" s="148">
        <v>4180599516</v>
      </c>
      <c r="J4021" s="212" t="s">
        <v>1788</v>
      </c>
      <c r="K4021" s="330" t="s">
        <v>27</v>
      </c>
      <c r="L4021" s="21" t="str">
        <f>VLOOKUP($K4021,TONG_SL!$A:$D,2,0)</f>
        <v>Chân giò heo muối 300g</v>
      </c>
      <c r="N4021" s="21" t="str">
        <f t="shared" si="398"/>
        <v>K-C6</v>
      </c>
      <c r="Q4021" s="21" t="str">
        <f>VLOOKUP(K4021,TONG_SL!$A:$D,3,0)</f>
        <v>Túi</v>
      </c>
      <c r="R4021" s="1">
        <v>24</v>
      </c>
      <c r="S4021" s="220"/>
      <c r="T4021" s="220">
        <f>VLOOKUP(VLOOKUP(G4021,Ma_KH!$A:$R,18,0)&amp;K4021,Gia_MB!$A:$F,6,0)</f>
        <v>73431</v>
      </c>
      <c r="U4021" s="254">
        <f t="shared" ref="U4021:U4084" si="399">T4021*R4021</f>
        <v>1762344</v>
      </c>
      <c r="V4021" s="220"/>
      <c r="W4021" s="222">
        <f t="shared" ref="W4021:W4084" si="400">U4021*V4021</f>
        <v>0</v>
      </c>
      <c r="X4021" s="223" t="str">
        <f t="shared" ref="X4021:X4084" si="401">IF(B4021&lt;&gt;"","8","0")</f>
        <v>8</v>
      </c>
      <c r="Y4021" s="220"/>
      <c r="Z4021" s="254">
        <f t="shared" ref="Z4021:Z4084" si="402">U4021*X4021%</f>
        <v>140987.51999999999</v>
      </c>
      <c r="AA4021" s="5">
        <f>VLOOKUP(G4021,Ma_KH!$A:$R,14,0)</f>
        <v>60</v>
      </c>
    </row>
    <row r="4022" spans="1:27" hidden="1" x14ac:dyDescent="0.25">
      <c r="A4022" s="211">
        <v>45989</v>
      </c>
      <c r="B4022" s="148">
        <v>4180599516</v>
      </c>
      <c r="C4022" s="10" t="s">
        <v>7767</v>
      </c>
      <c r="D4022" s="149">
        <v>45999</v>
      </c>
      <c r="G4022" s="32" t="s">
        <v>210</v>
      </c>
      <c r="I4022" s="148">
        <v>4180599516</v>
      </c>
      <c r="J4022" s="212" t="s">
        <v>1788</v>
      </c>
      <c r="K4022" s="330" t="s">
        <v>32</v>
      </c>
      <c r="L4022" s="21" t="str">
        <f>VLOOKUP($K4022,TONG_SL!$A:$D,2,0)</f>
        <v>Giò Tai Lưỡi Xào 250g</v>
      </c>
      <c r="N4022" s="21" t="str">
        <f t="shared" si="398"/>
        <v>K-C6</v>
      </c>
      <c r="Q4022" s="21" t="str">
        <f>VLOOKUP(K4022,TONG_SL!$A:$D,3,0)</f>
        <v>Túi</v>
      </c>
      <c r="R4022" s="1">
        <v>8</v>
      </c>
      <c r="S4022" s="220"/>
      <c r="T4022" s="220">
        <f>VLOOKUP(VLOOKUP(G4022,Ma_KH!$A:$R,18,0)&amp;K4022,Gia_MB!$A:$F,6,0)</f>
        <v>50182</v>
      </c>
      <c r="U4022" s="254">
        <f t="shared" si="399"/>
        <v>401456</v>
      </c>
      <c r="V4022" s="220"/>
      <c r="W4022" s="222">
        <f t="shared" si="400"/>
        <v>0</v>
      </c>
      <c r="X4022" s="223" t="str">
        <f t="shared" si="401"/>
        <v>8</v>
      </c>
      <c r="Y4022" s="220"/>
      <c r="Z4022" s="254">
        <f t="shared" si="402"/>
        <v>32116.48</v>
      </c>
      <c r="AA4022" s="5">
        <f>VLOOKUP(G4022,Ma_KH!$A:$R,14,0)</f>
        <v>60</v>
      </c>
    </row>
    <row r="4023" spans="1:27" hidden="1" x14ac:dyDescent="0.25">
      <c r="A4023" s="211">
        <v>45989</v>
      </c>
      <c r="B4023" s="148">
        <v>4180599706</v>
      </c>
      <c r="C4023" s="10" t="s">
        <v>7767</v>
      </c>
      <c r="D4023" s="149">
        <v>45999</v>
      </c>
      <c r="G4023" s="32" t="s">
        <v>1544</v>
      </c>
      <c r="I4023" s="148">
        <v>4180599706</v>
      </c>
      <c r="J4023" s="212" t="s">
        <v>1788</v>
      </c>
      <c r="K4023" s="330" t="s">
        <v>30</v>
      </c>
      <c r="L4023" s="21" t="str">
        <f>VLOOKUP($K4023,TONG_SL!$A:$D,2,0)</f>
        <v>Gà muối 500g</v>
      </c>
      <c r="N4023" s="21" t="str">
        <f t="shared" si="398"/>
        <v>K-C6</v>
      </c>
      <c r="Q4023" s="21" t="str">
        <f>VLOOKUP(K4023,TONG_SL!$A:$D,3,0)</f>
        <v>Túi</v>
      </c>
      <c r="R4023" s="1">
        <v>4</v>
      </c>
      <c r="S4023" s="220"/>
      <c r="T4023" s="220">
        <f>VLOOKUP(VLOOKUP(G4023,Ma_KH!$A:$R,18,0)&amp;K4023,Gia_MB!$A:$F,6,0)</f>
        <v>111058</v>
      </c>
      <c r="U4023" s="254">
        <f t="shared" si="399"/>
        <v>444232</v>
      </c>
      <c r="V4023" s="220"/>
      <c r="W4023" s="222">
        <f t="shared" si="400"/>
        <v>0</v>
      </c>
      <c r="X4023" s="223" t="str">
        <f t="shared" si="401"/>
        <v>8</v>
      </c>
      <c r="Y4023" s="220"/>
      <c r="Z4023" s="254">
        <f t="shared" si="402"/>
        <v>35538.559999999998</v>
      </c>
      <c r="AA4023" s="5">
        <f>VLOOKUP(G4023,Ma_KH!$A:$R,14,0)</f>
        <v>60</v>
      </c>
    </row>
    <row r="4024" spans="1:27" hidden="1" x14ac:dyDescent="0.25">
      <c r="A4024" s="211">
        <v>45989</v>
      </c>
      <c r="B4024" s="148">
        <v>4180599706</v>
      </c>
      <c r="C4024" s="10" t="s">
        <v>7767</v>
      </c>
      <c r="D4024" s="149">
        <v>45999</v>
      </c>
      <c r="G4024" s="32" t="s">
        <v>1544</v>
      </c>
      <c r="I4024" s="148">
        <v>4180599706</v>
      </c>
      <c r="J4024" s="212" t="s">
        <v>1788</v>
      </c>
      <c r="K4024" s="330" t="s">
        <v>48</v>
      </c>
      <c r="L4024" s="21" t="str">
        <f>VLOOKUP($K4024,TONG_SL!$A:$D,2,0)</f>
        <v>Mọc Nấm Hương 250g</v>
      </c>
      <c r="N4024" s="21" t="str">
        <f t="shared" si="398"/>
        <v>K-C6</v>
      </c>
      <c r="Q4024" s="21" t="str">
        <f>VLOOKUP(K4024,TONG_SL!$A:$D,3,0)</f>
        <v>Túi</v>
      </c>
      <c r="R4024" s="1">
        <v>4</v>
      </c>
      <c r="S4024" s="220"/>
      <c r="T4024" s="220">
        <f>VLOOKUP(VLOOKUP(G4024,Ma_KH!$A:$R,18,0)&amp;K4024,Gia_MB!$A:$F,6,0)</f>
        <v>46000</v>
      </c>
      <c r="U4024" s="254">
        <f t="shared" si="399"/>
        <v>184000</v>
      </c>
      <c r="V4024" s="220"/>
      <c r="W4024" s="222">
        <f t="shared" si="400"/>
        <v>0</v>
      </c>
      <c r="X4024" s="223" t="str">
        <f t="shared" si="401"/>
        <v>8</v>
      </c>
      <c r="Y4024" s="220"/>
      <c r="Z4024" s="254">
        <f t="shared" si="402"/>
        <v>14720</v>
      </c>
      <c r="AA4024" s="5">
        <f>VLOOKUP(G4024,Ma_KH!$A:$R,14,0)</f>
        <v>60</v>
      </c>
    </row>
    <row r="4025" spans="1:27" hidden="1" x14ac:dyDescent="0.25">
      <c r="A4025" s="211">
        <v>45989</v>
      </c>
      <c r="B4025" s="148">
        <v>4180599706</v>
      </c>
      <c r="C4025" s="10" t="s">
        <v>7767</v>
      </c>
      <c r="D4025" s="149">
        <v>45999</v>
      </c>
      <c r="G4025" s="32" t="s">
        <v>1544</v>
      </c>
      <c r="I4025" s="148">
        <v>4180599706</v>
      </c>
      <c r="J4025" s="212" t="s">
        <v>1788</v>
      </c>
      <c r="K4025" s="330" t="s">
        <v>27</v>
      </c>
      <c r="L4025" s="21" t="str">
        <f>VLOOKUP($K4025,TONG_SL!$A:$D,2,0)</f>
        <v>Chân giò heo muối 300g</v>
      </c>
      <c r="N4025" s="21" t="str">
        <f t="shared" si="398"/>
        <v>K-C6</v>
      </c>
      <c r="Q4025" s="21" t="str">
        <f>VLOOKUP(K4025,TONG_SL!$A:$D,3,0)</f>
        <v>Túi</v>
      </c>
      <c r="R4025" s="1">
        <v>12</v>
      </c>
      <c r="S4025" s="220"/>
      <c r="T4025" s="220">
        <f>VLOOKUP(VLOOKUP(G4025,Ma_KH!$A:$R,18,0)&amp;K4025,Gia_MB!$A:$F,6,0)</f>
        <v>73431</v>
      </c>
      <c r="U4025" s="254">
        <f t="shared" si="399"/>
        <v>881172</v>
      </c>
      <c r="V4025" s="220"/>
      <c r="W4025" s="222">
        <f t="shared" si="400"/>
        <v>0</v>
      </c>
      <c r="X4025" s="223" t="str">
        <f t="shared" si="401"/>
        <v>8</v>
      </c>
      <c r="Y4025" s="220"/>
      <c r="Z4025" s="254">
        <f t="shared" si="402"/>
        <v>70493.759999999995</v>
      </c>
      <c r="AA4025" s="5">
        <f>VLOOKUP(G4025,Ma_KH!$A:$R,14,0)</f>
        <v>60</v>
      </c>
    </row>
    <row r="4026" spans="1:27" hidden="1" x14ac:dyDescent="0.25">
      <c r="A4026" s="211">
        <v>45989</v>
      </c>
      <c r="B4026" s="148">
        <v>4180599240</v>
      </c>
      <c r="C4026" s="10" t="s">
        <v>7767</v>
      </c>
      <c r="D4026" s="149">
        <v>45999</v>
      </c>
      <c r="G4026" s="32" t="s">
        <v>1031</v>
      </c>
      <c r="I4026" s="148">
        <v>4180599240</v>
      </c>
      <c r="J4026" s="212" t="s">
        <v>1788</v>
      </c>
      <c r="K4026" s="330" t="s">
        <v>34</v>
      </c>
      <c r="L4026" s="21" t="str">
        <f>VLOOKUP($K4026,TONG_SL!$A:$D,2,0)</f>
        <v>Tai heo muối 200g</v>
      </c>
      <c r="N4026" s="21" t="str">
        <f t="shared" si="398"/>
        <v>K-C6</v>
      </c>
      <c r="Q4026" s="21" t="str">
        <f>VLOOKUP(K4026,TONG_SL!$A:$D,3,0)</f>
        <v>Túi</v>
      </c>
      <c r="R4026" s="1">
        <v>1</v>
      </c>
      <c r="S4026" s="220"/>
      <c r="T4026" s="220">
        <f>VLOOKUP(VLOOKUP(G4026,Ma_KH!$A:$R,18,0)&amp;K4026,Gia_MB!$A:$F,6,0)</f>
        <v>55595</v>
      </c>
      <c r="U4026" s="254">
        <f t="shared" si="399"/>
        <v>55595</v>
      </c>
      <c r="V4026" s="220"/>
      <c r="W4026" s="222">
        <f t="shared" si="400"/>
        <v>0</v>
      </c>
      <c r="X4026" s="223" t="str">
        <f t="shared" si="401"/>
        <v>8</v>
      </c>
      <c r="Y4026" s="220"/>
      <c r="Z4026" s="254">
        <f t="shared" si="402"/>
        <v>4447.6000000000004</v>
      </c>
      <c r="AA4026" s="5">
        <f>VLOOKUP(G4026,Ma_KH!$A:$R,14,0)</f>
        <v>60</v>
      </c>
    </row>
    <row r="4027" spans="1:27" hidden="1" x14ac:dyDescent="0.25">
      <c r="A4027" s="211">
        <v>45989</v>
      </c>
      <c r="B4027" s="148">
        <v>4180599240</v>
      </c>
      <c r="C4027" s="10" t="s">
        <v>7767</v>
      </c>
      <c r="D4027" s="149">
        <v>45999</v>
      </c>
      <c r="G4027" s="32" t="s">
        <v>1031</v>
      </c>
      <c r="I4027" s="148">
        <v>4180599240</v>
      </c>
      <c r="J4027" s="212" t="s">
        <v>1788</v>
      </c>
      <c r="K4027" s="330" t="s">
        <v>32</v>
      </c>
      <c r="L4027" s="21" t="str">
        <f>VLOOKUP($K4027,TONG_SL!$A:$D,2,0)</f>
        <v>Giò Tai Lưỡi Xào 250g</v>
      </c>
      <c r="N4027" s="21" t="str">
        <f t="shared" si="398"/>
        <v>K-C6</v>
      </c>
      <c r="Q4027" s="21" t="str">
        <f>VLOOKUP(K4027,TONG_SL!$A:$D,3,0)</f>
        <v>Túi</v>
      </c>
      <c r="R4027" s="1">
        <v>4</v>
      </c>
      <c r="S4027" s="220"/>
      <c r="T4027" s="220">
        <f>VLOOKUP(VLOOKUP(G4027,Ma_KH!$A:$R,18,0)&amp;K4027,Gia_MB!$A:$F,6,0)</f>
        <v>50182</v>
      </c>
      <c r="U4027" s="254">
        <f t="shared" si="399"/>
        <v>200728</v>
      </c>
      <c r="V4027" s="220"/>
      <c r="W4027" s="222">
        <f t="shared" si="400"/>
        <v>0</v>
      </c>
      <c r="X4027" s="223" t="str">
        <f t="shared" si="401"/>
        <v>8</v>
      </c>
      <c r="Y4027" s="220"/>
      <c r="Z4027" s="254">
        <f t="shared" si="402"/>
        <v>16058.24</v>
      </c>
      <c r="AA4027" s="5">
        <f>VLOOKUP(G4027,Ma_KH!$A:$R,14,0)</f>
        <v>60</v>
      </c>
    </row>
    <row r="4028" spans="1:27" hidden="1" x14ac:dyDescent="0.25">
      <c r="A4028" s="211">
        <v>45989</v>
      </c>
      <c r="B4028" s="148">
        <v>4180599240</v>
      </c>
      <c r="C4028" s="10" t="s">
        <v>7767</v>
      </c>
      <c r="D4028" s="149">
        <v>45999</v>
      </c>
      <c r="G4028" s="32" t="s">
        <v>1031</v>
      </c>
      <c r="I4028" s="148">
        <v>4180599240</v>
      </c>
      <c r="J4028" s="212" t="s">
        <v>1788</v>
      </c>
      <c r="K4028" s="330" t="s">
        <v>27</v>
      </c>
      <c r="L4028" s="21" t="str">
        <f>VLOOKUP($K4028,TONG_SL!$A:$D,2,0)</f>
        <v>Chân giò heo muối 300g</v>
      </c>
      <c r="N4028" s="21" t="str">
        <f t="shared" si="398"/>
        <v>K-C6</v>
      </c>
      <c r="Q4028" s="21" t="str">
        <f>VLOOKUP(K4028,TONG_SL!$A:$D,3,0)</f>
        <v>Túi</v>
      </c>
      <c r="R4028" s="1">
        <v>20</v>
      </c>
      <c r="S4028" s="220"/>
      <c r="T4028" s="220">
        <f>VLOOKUP(VLOOKUP(G4028,Ma_KH!$A:$R,18,0)&amp;K4028,Gia_MB!$A:$F,6,0)</f>
        <v>73431</v>
      </c>
      <c r="U4028" s="254">
        <f t="shared" si="399"/>
        <v>1468620</v>
      </c>
      <c r="V4028" s="220"/>
      <c r="W4028" s="222">
        <f t="shared" si="400"/>
        <v>0</v>
      </c>
      <c r="X4028" s="223" t="str">
        <f t="shared" si="401"/>
        <v>8</v>
      </c>
      <c r="Y4028" s="220"/>
      <c r="Z4028" s="254">
        <f t="shared" si="402"/>
        <v>117489.60000000001</v>
      </c>
      <c r="AA4028" s="5">
        <f>VLOOKUP(G4028,Ma_KH!$A:$R,14,0)</f>
        <v>60</v>
      </c>
    </row>
    <row r="4029" spans="1:27" hidden="1" x14ac:dyDescent="0.25">
      <c r="A4029" s="211">
        <v>45989</v>
      </c>
      <c r="B4029" s="148">
        <v>4180599240</v>
      </c>
      <c r="C4029" s="10" t="s">
        <v>7767</v>
      </c>
      <c r="D4029" s="149">
        <v>45999</v>
      </c>
      <c r="G4029" s="32" t="s">
        <v>1031</v>
      </c>
      <c r="I4029" s="148">
        <v>4180599240</v>
      </c>
      <c r="J4029" s="212" t="s">
        <v>1788</v>
      </c>
      <c r="K4029" s="330" t="s">
        <v>48</v>
      </c>
      <c r="L4029" s="21" t="str">
        <f>VLOOKUP($K4029,TONG_SL!$A:$D,2,0)</f>
        <v>Mọc Nấm Hương 250g</v>
      </c>
      <c r="N4029" s="21" t="str">
        <f t="shared" si="398"/>
        <v>K-C6</v>
      </c>
      <c r="Q4029" s="21" t="str">
        <f>VLOOKUP(K4029,TONG_SL!$A:$D,3,0)</f>
        <v>Túi</v>
      </c>
      <c r="R4029" s="1">
        <v>7</v>
      </c>
      <c r="S4029" s="220"/>
      <c r="T4029" s="220">
        <f>VLOOKUP(VLOOKUP(G4029,Ma_KH!$A:$R,18,0)&amp;K4029,Gia_MB!$A:$F,6,0)</f>
        <v>46000</v>
      </c>
      <c r="U4029" s="254">
        <f t="shared" si="399"/>
        <v>322000</v>
      </c>
      <c r="V4029" s="220"/>
      <c r="W4029" s="222">
        <f t="shared" si="400"/>
        <v>0</v>
      </c>
      <c r="X4029" s="223" t="str">
        <f t="shared" si="401"/>
        <v>8</v>
      </c>
      <c r="Y4029" s="220"/>
      <c r="Z4029" s="254">
        <f t="shared" si="402"/>
        <v>25760</v>
      </c>
      <c r="AA4029" s="5">
        <f>VLOOKUP(G4029,Ma_KH!$A:$R,14,0)</f>
        <v>60</v>
      </c>
    </row>
    <row r="4030" spans="1:27" hidden="1" x14ac:dyDescent="0.25">
      <c r="A4030" s="211">
        <v>45989</v>
      </c>
      <c r="B4030" s="148">
        <v>4180599240</v>
      </c>
      <c r="C4030" s="10" t="s">
        <v>7767</v>
      </c>
      <c r="D4030" s="149">
        <v>45999</v>
      </c>
      <c r="G4030" s="32" t="s">
        <v>1031</v>
      </c>
      <c r="I4030" s="148">
        <v>4180599240</v>
      </c>
      <c r="J4030" s="212" t="s">
        <v>1788</v>
      </c>
      <c r="K4030" s="330" t="s">
        <v>30</v>
      </c>
      <c r="L4030" s="21" t="str">
        <f>VLOOKUP($K4030,TONG_SL!$A:$D,2,0)</f>
        <v>Gà muối 500g</v>
      </c>
      <c r="N4030" s="21" t="str">
        <f t="shared" si="398"/>
        <v>K-C6</v>
      </c>
      <c r="Q4030" s="21" t="str">
        <f>VLOOKUP(K4030,TONG_SL!$A:$D,3,0)</f>
        <v>Túi</v>
      </c>
      <c r="R4030" s="1">
        <v>10</v>
      </c>
      <c r="S4030" s="220"/>
      <c r="T4030" s="220">
        <f>VLOOKUP(VLOOKUP(G4030,Ma_KH!$A:$R,18,0)&amp;K4030,Gia_MB!$A:$F,6,0)</f>
        <v>111058</v>
      </c>
      <c r="U4030" s="254">
        <f t="shared" si="399"/>
        <v>1110580</v>
      </c>
      <c r="V4030" s="220"/>
      <c r="W4030" s="222">
        <f t="shared" si="400"/>
        <v>0</v>
      </c>
      <c r="X4030" s="223" t="str">
        <f t="shared" si="401"/>
        <v>8</v>
      </c>
      <c r="Y4030" s="220"/>
      <c r="Z4030" s="254">
        <f t="shared" si="402"/>
        <v>88846.400000000009</v>
      </c>
      <c r="AA4030" s="5">
        <f>VLOOKUP(G4030,Ma_KH!$A:$R,14,0)</f>
        <v>60</v>
      </c>
    </row>
    <row r="4031" spans="1:27" hidden="1" x14ac:dyDescent="0.25">
      <c r="A4031" s="211">
        <v>45989</v>
      </c>
      <c r="B4031" s="148">
        <v>4180599433</v>
      </c>
      <c r="C4031" s="10" t="s">
        <v>7767</v>
      </c>
      <c r="D4031" s="149">
        <v>45999</v>
      </c>
      <c r="G4031" s="32" t="s">
        <v>158</v>
      </c>
      <c r="I4031" s="148">
        <v>4180599433</v>
      </c>
      <c r="J4031" s="212" t="s">
        <v>1788</v>
      </c>
      <c r="K4031" s="330" t="s">
        <v>48</v>
      </c>
      <c r="L4031" s="21" t="str">
        <f>VLOOKUP($K4031,TONG_SL!$A:$D,2,0)</f>
        <v>Mọc Nấm Hương 250g</v>
      </c>
      <c r="N4031" s="21" t="str">
        <f t="shared" ref="N4031:N4094" si="403">IF($B4031&lt;&gt;"","K-C6","")</f>
        <v>K-C6</v>
      </c>
      <c r="Q4031" s="21" t="str">
        <f>VLOOKUP(K4031,TONG_SL!$A:$D,3,0)</f>
        <v>Túi</v>
      </c>
      <c r="R4031" s="1">
        <v>6</v>
      </c>
      <c r="S4031" s="220"/>
      <c r="T4031" s="220">
        <f>VLOOKUP(VLOOKUP(G4031,Ma_KH!$A:$R,18,0)&amp;K4031,Gia_MB!$A:$F,6,0)</f>
        <v>46000</v>
      </c>
      <c r="U4031" s="254">
        <f t="shared" si="399"/>
        <v>276000</v>
      </c>
      <c r="V4031" s="220"/>
      <c r="W4031" s="222">
        <f t="shared" si="400"/>
        <v>0</v>
      </c>
      <c r="X4031" s="223" t="str">
        <f t="shared" si="401"/>
        <v>8</v>
      </c>
      <c r="Y4031" s="220"/>
      <c r="Z4031" s="254">
        <f t="shared" si="402"/>
        <v>22080</v>
      </c>
      <c r="AA4031" s="5">
        <f>VLOOKUP(G4031,Ma_KH!$A:$R,14,0)</f>
        <v>60</v>
      </c>
    </row>
    <row r="4032" spans="1:27" hidden="1" x14ac:dyDescent="0.25">
      <c r="A4032" s="211">
        <v>45989</v>
      </c>
      <c r="B4032" s="148">
        <v>4180599433</v>
      </c>
      <c r="C4032" s="10" t="s">
        <v>7767</v>
      </c>
      <c r="D4032" s="149">
        <v>45999</v>
      </c>
      <c r="G4032" s="32" t="s">
        <v>158</v>
      </c>
      <c r="I4032" s="148">
        <v>4180599433</v>
      </c>
      <c r="J4032" s="212" t="s">
        <v>1788</v>
      </c>
      <c r="K4032" s="330" t="s">
        <v>27</v>
      </c>
      <c r="L4032" s="21" t="str">
        <f>VLOOKUP($K4032,TONG_SL!$A:$D,2,0)</f>
        <v>Chân giò heo muối 300g</v>
      </c>
      <c r="N4032" s="21" t="str">
        <f t="shared" si="403"/>
        <v>K-C6</v>
      </c>
      <c r="Q4032" s="21" t="str">
        <f>VLOOKUP(K4032,TONG_SL!$A:$D,3,0)</f>
        <v>Túi</v>
      </c>
      <c r="R4032" s="1">
        <v>1</v>
      </c>
      <c r="S4032" s="220"/>
      <c r="T4032" s="220">
        <f>VLOOKUP(VLOOKUP(G4032,Ma_KH!$A:$R,18,0)&amp;K4032,Gia_MB!$A:$F,6,0)</f>
        <v>73431</v>
      </c>
      <c r="U4032" s="254">
        <f t="shared" si="399"/>
        <v>73431</v>
      </c>
      <c r="V4032" s="220"/>
      <c r="W4032" s="222">
        <f t="shared" si="400"/>
        <v>0</v>
      </c>
      <c r="X4032" s="223" t="str">
        <f t="shared" si="401"/>
        <v>8</v>
      </c>
      <c r="Y4032" s="220"/>
      <c r="Z4032" s="254">
        <f t="shared" si="402"/>
        <v>5874.4800000000005</v>
      </c>
      <c r="AA4032" s="5">
        <f>VLOOKUP(G4032,Ma_KH!$A:$R,14,0)</f>
        <v>60</v>
      </c>
    </row>
    <row r="4033" spans="1:27" hidden="1" x14ac:dyDescent="0.25">
      <c r="A4033" s="211">
        <v>45989</v>
      </c>
      <c r="B4033" s="148">
        <v>4180599433</v>
      </c>
      <c r="C4033" s="10" t="s">
        <v>7767</v>
      </c>
      <c r="D4033" s="149">
        <v>45999</v>
      </c>
      <c r="G4033" s="32" t="s">
        <v>158</v>
      </c>
      <c r="I4033" s="148">
        <v>4180599433</v>
      </c>
      <c r="J4033" s="212" t="s">
        <v>1788</v>
      </c>
      <c r="K4033" s="330" t="s">
        <v>32</v>
      </c>
      <c r="L4033" s="21" t="str">
        <f>VLOOKUP($K4033,TONG_SL!$A:$D,2,0)</f>
        <v>Giò Tai Lưỡi Xào 250g</v>
      </c>
      <c r="N4033" s="21" t="str">
        <f t="shared" si="403"/>
        <v>K-C6</v>
      </c>
      <c r="Q4033" s="21" t="str">
        <f>VLOOKUP(K4033,TONG_SL!$A:$D,3,0)</f>
        <v>Túi</v>
      </c>
      <c r="R4033" s="1">
        <v>6</v>
      </c>
      <c r="S4033" s="220"/>
      <c r="T4033" s="220">
        <f>VLOOKUP(VLOOKUP(G4033,Ma_KH!$A:$R,18,0)&amp;K4033,Gia_MB!$A:$F,6,0)</f>
        <v>50182</v>
      </c>
      <c r="U4033" s="254">
        <f t="shared" si="399"/>
        <v>301092</v>
      </c>
      <c r="V4033" s="220"/>
      <c r="W4033" s="222">
        <f t="shared" si="400"/>
        <v>0</v>
      </c>
      <c r="X4033" s="223" t="str">
        <f t="shared" si="401"/>
        <v>8</v>
      </c>
      <c r="Y4033" s="220"/>
      <c r="Z4033" s="254">
        <f t="shared" si="402"/>
        <v>24087.360000000001</v>
      </c>
      <c r="AA4033" s="5">
        <f>VLOOKUP(G4033,Ma_KH!$A:$R,14,0)</f>
        <v>60</v>
      </c>
    </row>
    <row r="4034" spans="1:27" hidden="1" x14ac:dyDescent="0.25">
      <c r="A4034" s="211">
        <v>45989</v>
      </c>
      <c r="B4034" s="148">
        <v>4180599433</v>
      </c>
      <c r="C4034" s="10" t="s">
        <v>7767</v>
      </c>
      <c r="D4034" s="149">
        <v>45999</v>
      </c>
      <c r="G4034" s="32" t="s">
        <v>158</v>
      </c>
      <c r="I4034" s="148">
        <v>4180599433</v>
      </c>
      <c r="J4034" s="212" t="s">
        <v>1788</v>
      </c>
      <c r="K4034" s="330" t="s">
        <v>34</v>
      </c>
      <c r="L4034" s="21" t="str">
        <f>VLOOKUP($K4034,TONG_SL!$A:$D,2,0)</f>
        <v>Tai heo muối 200g</v>
      </c>
      <c r="N4034" s="21" t="str">
        <f t="shared" si="403"/>
        <v>K-C6</v>
      </c>
      <c r="Q4034" s="21" t="str">
        <f>VLOOKUP(K4034,TONG_SL!$A:$D,3,0)</f>
        <v>Túi</v>
      </c>
      <c r="R4034" s="1">
        <v>5</v>
      </c>
      <c r="S4034" s="220"/>
      <c r="T4034" s="220">
        <f>VLOOKUP(VLOOKUP(G4034,Ma_KH!$A:$R,18,0)&amp;K4034,Gia_MB!$A:$F,6,0)</f>
        <v>55595</v>
      </c>
      <c r="U4034" s="254">
        <f t="shared" si="399"/>
        <v>277975</v>
      </c>
      <c r="V4034" s="220"/>
      <c r="W4034" s="222">
        <f t="shared" si="400"/>
        <v>0</v>
      </c>
      <c r="X4034" s="223" t="str">
        <f t="shared" si="401"/>
        <v>8</v>
      </c>
      <c r="Y4034" s="220"/>
      <c r="Z4034" s="254">
        <f t="shared" si="402"/>
        <v>22238</v>
      </c>
      <c r="AA4034" s="5">
        <f>VLOOKUP(G4034,Ma_KH!$A:$R,14,0)</f>
        <v>60</v>
      </c>
    </row>
    <row r="4035" spans="1:27" hidden="1" x14ac:dyDescent="0.25">
      <c r="A4035" s="211">
        <v>45989</v>
      </c>
      <c r="B4035" s="148">
        <v>4180599703</v>
      </c>
      <c r="C4035" s="10" t="s">
        <v>7767</v>
      </c>
      <c r="D4035" s="149">
        <v>45999</v>
      </c>
      <c r="G4035" s="32" t="s">
        <v>1539</v>
      </c>
      <c r="I4035" s="148">
        <v>4180599703</v>
      </c>
      <c r="J4035" s="212" t="s">
        <v>1788</v>
      </c>
      <c r="K4035" s="330" t="s">
        <v>30</v>
      </c>
      <c r="L4035" s="21" t="str">
        <f>VLOOKUP($K4035,TONG_SL!$A:$D,2,0)</f>
        <v>Gà muối 500g</v>
      </c>
      <c r="N4035" s="21" t="str">
        <f t="shared" si="403"/>
        <v>K-C6</v>
      </c>
      <c r="Q4035" s="21" t="str">
        <f>VLOOKUP(K4035,TONG_SL!$A:$D,3,0)</f>
        <v>Túi</v>
      </c>
      <c r="R4035" s="1">
        <v>5</v>
      </c>
      <c r="S4035" s="220"/>
      <c r="T4035" s="220">
        <f>VLOOKUP(VLOOKUP(G4035,Ma_KH!$A:$R,18,0)&amp;K4035,Gia_MB!$A:$F,6,0)</f>
        <v>111058</v>
      </c>
      <c r="U4035" s="254">
        <f t="shared" si="399"/>
        <v>555290</v>
      </c>
      <c r="V4035" s="220"/>
      <c r="W4035" s="222">
        <f t="shared" si="400"/>
        <v>0</v>
      </c>
      <c r="X4035" s="223" t="str">
        <f t="shared" si="401"/>
        <v>8</v>
      </c>
      <c r="Y4035" s="220"/>
      <c r="Z4035" s="254">
        <f t="shared" si="402"/>
        <v>44423.200000000004</v>
      </c>
      <c r="AA4035" s="5">
        <f>VLOOKUP(G4035,Ma_KH!$A:$R,14,0)</f>
        <v>60</v>
      </c>
    </row>
    <row r="4036" spans="1:27" hidden="1" x14ac:dyDescent="0.25">
      <c r="A4036" s="211">
        <v>45989</v>
      </c>
      <c r="B4036" s="148">
        <v>4180599703</v>
      </c>
      <c r="C4036" s="10" t="s">
        <v>7767</v>
      </c>
      <c r="D4036" s="149">
        <v>45999</v>
      </c>
      <c r="G4036" s="32" t="s">
        <v>1539</v>
      </c>
      <c r="I4036" s="148">
        <v>4180599703</v>
      </c>
      <c r="J4036" s="212" t="s">
        <v>1788</v>
      </c>
      <c r="K4036" s="330" t="s">
        <v>48</v>
      </c>
      <c r="L4036" s="21" t="str">
        <f>VLOOKUP($K4036,TONG_SL!$A:$D,2,0)</f>
        <v>Mọc Nấm Hương 250g</v>
      </c>
      <c r="N4036" s="21" t="str">
        <f t="shared" si="403"/>
        <v>K-C6</v>
      </c>
      <c r="Q4036" s="21" t="str">
        <f>VLOOKUP(K4036,TONG_SL!$A:$D,3,0)</f>
        <v>Túi</v>
      </c>
      <c r="R4036" s="1">
        <v>3</v>
      </c>
      <c r="S4036" s="220"/>
      <c r="T4036" s="220">
        <f>VLOOKUP(VLOOKUP(G4036,Ma_KH!$A:$R,18,0)&amp;K4036,Gia_MB!$A:$F,6,0)</f>
        <v>46000</v>
      </c>
      <c r="U4036" s="254">
        <f t="shared" si="399"/>
        <v>138000</v>
      </c>
      <c r="V4036" s="220"/>
      <c r="W4036" s="222">
        <f t="shared" si="400"/>
        <v>0</v>
      </c>
      <c r="X4036" s="223" t="str">
        <f t="shared" si="401"/>
        <v>8</v>
      </c>
      <c r="Y4036" s="220"/>
      <c r="Z4036" s="254">
        <f t="shared" si="402"/>
        <v>11040</v>
      </c>
      <c r="AA4036" s="5">
        <f>VLOOKUP(G4036,Ma_KH!$A:$R,14,0)</f>
        <v>60</v>
      </c>
    </row>
    <row r="4037" spans="1:27" hidden="1" x14ac:dyDescent="0.25">
      <c r="A4037" s="211">
        <v>45989</v>
      </c>
      <c r="B4037" s="148">
        <v>4180599703</v>
      </c>
      <c r="C4037" s="10" t="s">
        <v>7767</v>
      </c>
      <c r="D4037" s="149">
        <v>45999</v>
      </c>
      <c r="G4037" s="32" t="s">
        <v>1539</v>
      </c>
      <c r="I4037" s="148">
        <v>4180599703</v>
      </c>
      <c r="J4037" s="212" t="s">
        <v>1788</v>
      </c>
      <c r="K4037" s="330" t="s">
        <v>27</v>
      </c>
      <c r="L4037" s="21" t="str">
        <f>VLOOKUP($K4037,TONG_SL!$A:$D,2,0)</f>
        <v>Chân giò heo muối 300g</v>
      </c>
      <c r="N4037" s="21" t="str">
        <f t="shared" si="403"/>
        <v>K-C6</v>
      </c>
      <c r="Q4037" s="21" t="str">
        <f>VLOOKUP(K4037,TONG_SL!$A:$D,3,0)</f>
        <v>Túi</v>
      </c>
      <c r="R4037" s="1">
        <v>7</v>
      </c>
      <c r="S4037" s="220"/>
      <c r="T4037" s="220">
        <f>VLOOKUP(VLOOKUP(G4037,Ma_KH!$A:$R,18,0)&amp;K4037,Gia_MB!$A:$F,6,0)</f>
        <v>73431</v>
      </c>
      <c r="U4037" s="254">
        <f t="shared" si="399"/>
        <v>514017</v>
      </c>
      <c r="V4037" s="220"/>
      <c r="W4037" s="222">
        <f t="shared" si="400"/>
        <v>0</v>
      </c>
      <c r="X4037" s="223" t="str">
        <f t="shared" si="401"/>
        <v>8</v>
      </c>
      <c r="Y4037" s="220"/>
      <c r="Z4037" s="254">
        <f t="shared" si="402"/>
        <v>41121.360000000001</v>
      </c>
      <c r="AA4037" s="5">
        <f>VLOOKUP(G4037,Ma_KH!$A:$R,14,0)</f>
        <v>60</v>
      </c>
    </row>
    <row r="4038" spans="1:27" hidden="1" x14ac:dyDescent="0.25">
      <c r="A4038" s="211">
        <v>45989</v>
      </c>
      <c r="B4038" s="148">
        <v>4180599703</v>
      </c>
      <c r="C4038" s="10" t="s">
        <v>7767</v>
      </c>
      <c r="D4038" s="149">
        <v>45999</v>
      </c>
      <c r="G4038" s="32" t="s">
        <v>1539</v>
      </c>
      <c r="I4038" s="148">
        <v>4180599703</v>
      </c>
      <c r="J4038" s="212" t="s">
        <v>1788</v>
      </c>
      <c r="K4038" s="330" t="s">
        <v>32</v>
      </c>
      <c r="L4038" s="21" t="str">
        <f>VLOOKUP($K4038,TONG_SL!$A:$D,2,0)</f>
        <v>Giò Tai Lưỡi Xào 250g</v>
      </c>
      <c r="N4038" s="21" t="str">
        <f t="shared" si="403"/>
        <v>K-C6</v>
      </c>
      <c r="Q4038" s="21" t="str">
        <f>VLOOKUP(K4038,TONG_SL!$A:$D,3,0)</f>
        <v>Túi</v>
      </c>
      <c r="R4038" s="1">
        <v>4</v>
      </c>
      <c r="S4038" s="220"/>
      <c r="T4038" s="220">
        <f>VLOOKUP(VLOOKUP(G4038,Ma_KH!$A:$R,18,0)&amp;K4038,Gia_MB!$A:$F,6,0)</f>
        <v>50182</v>
      </c>
      <c r="U4038" s="254">
        <f t="shared" si="399"/>
        <v>200728</v>
      </c>
      <c r="V4038" s="220"/>
      <c r="W4038" s="222">
        <f t="shared" si="400"/>
        <v>0</v>
      </c>
      <c r="X4038" s="223" t="str">
        <f t="shared" si="401"/>
        <v>8</v>
      </c>
      <c r="Y4038" s="220"/>
      <c r="Z4038" s="254">
        <f t="shared" si="402"/>
        <v>16058.24</v>
      </c>
      <c r="AA4038" s="5">
        <f>VLOOKUP(G4038,Ma_KH!$A:$R,14,0)</f>
        <v>60</v>
      </c>
    </row>
    <row r="4039" spans="1:27" hidden="1" x14ac:dyDescent="0.25">
      <c r="A4039" s="211">
        <v>45989</v>
      </c>
      <c r="B4039" s="148">
        <v>4180599703</v>
      </c>
      <c r="C4039" s="10" t="s">
        <v>7767</v>
      </c>
      <c r="D4039" s="149">
        <v>45999</v>
      </c>
      <c r="G4039" s="32" t="s">
        <v>1539</v>
      </c>
      <c r="I4039" s="148">
        <v>4180599703</v>
      </c>
      <c r="J4039" s="212" t="s">
        <v>1788</v>
      </c>
      <c r="K4039" s="330" t="s">
        <v>34</v>
      </c>
      <c r="L4039" s="21" t="str">
        <f>VLOOKUP($K4039,TONG_SL!$A:$D,2,0)</f>
        <v>Tai heo muối 200g</v>
      </c>
      <c r="N4039" s="21" t="str">
        <f t="shared" si="403"/>
        <v>K-C6</v>
      </c>
      <c r="Q4039" s="21" t="str">
        <f>VLOOKUP(K4039,TONG_SL!$A:$D,3,0)</f>
        <v>Túi</v>
      </c>
      <c r="R4039" s="1">
        <v>5</v>
      </c>
      <c r="S4039" s="220"/>
      <c r="T4039" s="220">
        <f>VLOOKUP(VLOOKUP(G4039,Ma_KH!$A:$R,18,0)&amp;K4039,Gia_MB!$A:$F,6,0)</f>
        <v>55595</v>
      </c>
      <c r="U4039" s="254">
        <f t="shared" si="399"/>
        <v>277975</v>
      </c>
      <c r="V4039" s="220"/>
      <c r="W4039" s="222">
        <f t="shared" si="400"/>
        <v>0</v>
      </c>
      <c r="X4039" s="223" t="str">
        <f t="shared" si="401"/>
        <v>8</v>
      </c>
      <c r="Y4039" s="220"/>
      <c r="Z4039" s="254">
        <f t="shared" si="402"/>
        <v>22238</v>
      </c>
      <c r="AA4039" s="5">
        <f>VLOOKUP(G4039,Ma_KH!$A:$R,14,0)</f>
        <v>60</v>
      </c>
    </row>
    <row r="4040" spans="1:27" hidden="1" x14ac:dyDescent="0.25">
      <c r="A4040" s="211">
        <v>45989</v>
      </c>
      <c r="B4040" s="148">
        <v>4180599455</v>
      </c>
      <c r="C4040" s="10" t="s">
        <v>7767</v>
      </c>
      <c r="D4040" s="149">
        <v>45999</v>
      </c>
      <c r="G4040" s="32" t="s">
        <v>1167</v>
      </c>
      <c r="I4040" s="148">
        <v>4180599455</v>
      </c>
      <c r="J4040" s="212" t="s">
        <v>1788</v>
      </c>
      <c r="K4040" s="330" t="s">
        <v>34</v>
      </c>
      <c r="L4040" s="21" t="str">
        <f>VLOOKUP($K4040,TONG_SL!$A:$D,2,0)</f>
        <v>Tai heo muối 200g</v>
      </c>
      <c r="N4040" s="21" t="str">
        <f t="shared" si="403"/>
        <v>K-C6</v>
      </c>
      <c r="Q4040" s="21" t="str">
        <f>VLOOKUP(K4040,TONG_SL!$A:$D,3,0)</f>
        <v>Túi</v>
      </c>
      <c r="R4040" s="1">
        <v>3</v>
      </c>
      <c r="S4040" s="220"/>
      <c r="T4040" s="220">
        <f>VLOOKUP(VLOOKUP(G4040,Ma_KH!$A:$R,18,0)&amp;K4040,Gia_MB!$A:$F,6,0)</f>
        <v>55595</v>
      </c>
      <c r="U4040" s="254">
        <f t="shared" si="399"/>
        <v>166785</v>
      </c>
      <c r="V4040" s="220"/>
      <c r="W4040" s="222">
        <f t="shared" si="400"/>
        <v>0</v>
      </c>
      <c r="X4040" s="223" t="str">
        <f t="shared" si="401"/>
        <v>8</v>
      </c>
      <c r="Y4040" s="220"/>
      <c r="Z4040" s="254">
        <f t="shared" si="402"/>
        <v>13342.800000000001</v>
      </c>
      <c r="AA4040" s="5">
        <f>VLOOKUP(G4040,Ma_KH!$A:$R,14,0)</f>
        <v>60</v>
      </c>
    </row>
    <row r="4041" spans="1:27" hidden="1" x14ac:dyDescent="0.25">
      <c r="A4041" s="211">
        <v>45989</v>
      </c>
      <c r="B4041" s="148">
        <v>4180599455</v>
      </c>
      <c r="C4041" s="10" t="s">
        <v>7767</v>
      </c>
      <c r="D4041" s="149">
        <v>45999</v>
      </c>
      <c r="G4041" s="32" t="s">
        <v>1167</v>
      </c>
      <c r="I4041" s="148">
        <v>4180599455</v>
      </c>
      <c r="J4041" s="212" t="s">
        <v>1788</v>
      </c>
      <c r="K4041" s="330" t="s">
        <v>32</v>
      </c>
      <c r="L4041" s="21" t="str">
        <f>VLOOKUP($K4041,TONG_SL!$A:$D,2,0)</f>
        <v>Giò Tai Lưỡi Xào 250g</v>
      </c>
      <c r="N4041" s="21" t="str">
        <f t="shared" si="403"/>
        <v>K-C6</v>
      </c>
      <c r="Q4041" s="21" t="str">
        <f>VLOOKUP(K4041,TONG_SL!$A:$D,3,0)</f>
        <v>Túi</v>
      </c>
      <c r="R4041" s="1">
        <v>3</v>
      </c>
      <c r="S4041" s="220"/>
      <c r="T4041" s="220">
        <f>VLOOKUP(VLOOKUP(G4041,Ma_KH!$A:$R,18,0)&amp;K4041,Gia_MB!$A:$F,6,0)</f>
        <v>50182</v>
      </c>
      <c r="U4041" s="254">
        <f t="shared" si="399"/>
        <v>150546</v>
      </c>
      <c r="V4041" s="220"/>
      <c r="W4041" s="222">
        <f t="shared" si="400"/>
        <v>0</v>
      </c>
      <c r="X4041" s="223" t="str">
        <f t="shared" si="401"/>
        <v>8</v>
      </c>
      <c r="Y4041" s="220"/>
      <c r="Z4041" s="254">
        <f t="shared" si="402"/>
        <v>12043.68</v>
      </c>
      <c r="AA4041" s="5">
        <f>VLOOKUP(G4041,Ma_KH!$A:$R,14,0)</f>
        <v>60</v>
      </c>
    </row>
    <row r="4042" spans="1:27" hidden="1" x14ac:dyDescent="0.25">
      <c r="A4042" s="211">
        <v>45989</v>
      </c>
      <c r="B4042" s="148">
        <v>4180599455</v>
      </c>
      <c r="C4042" s="10" t="s">
        <v>7767</v>
      </c>
      <c r="D4042" s="149">
        <v>45999</v>
      </c>
      <c r="G4042" s="32" t="s">
        <v>1167</v>
      </c>
      <c r="I4042" s="148">
        <v>4180599455</v>
      </c>
      <c r="J4042" s="212" t="s">
        <v>1788</v>
      </c>
      <c r="K4042" s="330" t="s">
        <v>27</v>
      </c>
      <c r="L4042" s="21" t="str">
        <f>VLOOKUP($K4042,TONG_SL!$A:$D,2,0)</f>
        <v>Chân giò heo muối 300g</v>
      </c>
      <c r="N4042" s="21" t="str">
        <f t="shared" si="403"/>
        <v>K-C6</v>
      </c>
      <c r="Q4042" s="21" t="str">
        <f>VLOOKUP(K4042,TONG_SL!$A:$D,3,0)</f>
        <v>Túi</v>
      </c>
      <c r="R4042" s="1">
        <v>4</v>
      </c>
      <c r="S4042" s="220"/>
      <c r="T4042" s="220">
        <f>VLOOKUP(VLOOKUP(G4042,Ma_KH!$A:$R,18,0)&amp;K4042,Gia_MB!$A:$F,6,0)</f>
        <v>73431</v>
      </c>
      <c r="U4042" s="254">
        <f t="shared" si="399"/>
        <v>293724</v>
      </c>
      <c r="V4042" s="220"/>
      <c r="W4042" s="222">
        <f t="shared" si="400"/>
        <v>0</v>
      </c>
      <c r="X4042" s="223" t="str">
        <f t="shared" si="401"/>
        <v>8</v>
      </c>
      <c r="Y4042" s="220"/>
      <c r="Z4042" s="254">
        <f t="shared" si="402"/>
        <v>23497.920000000002</v>
      </c>
      <c r="AA4042" s="5">
        <f>VLOOKUP(G4042,Ma_KH!$A:$R,14,0)</f>
        <v>60</v>
      </c>
    </row>
    <row r="4043" spans="1:27" hidden="1" x14ac:dyDescent="0.25">
      <c r="A4043" s="211">
        <v>45989</v>
      </c>
      <c r="B4043" s="148">
        <v>4180599455</v>
      </c>
      <c r="C4043" s="10" t="s">
        <v>7767</v>
      </c>
      <c r="D4043" s="149">
        <v>45999</v>
      </c>
      <c r="G4043" s="32" t="s">
        <v>1167</v>
      </c>
      <c r="I4043" s="148">
        <v>4180599455</v>
      </c>
      <c r="J4043" s="212" t="s">
        <v>1788</v>
      </c>
      <c r="K4043" s="330" t="s">
        <v>30</v>
      </c>
      <c r="L4043" s="21" t="str">
        <f>VLOOKUP($K4043,TONG_SL!$A:$D,2,0)</f>
        <v>Gà muối 500g</v>
      </c>
      <c r="N4043" s="21" t="str">
        <f t="shared" si="403"/>
        <v>K-C6</v>
      </c>
      <c r="Q4043" s="21" t="str">
        <f>VLOOKUP(K4043,TONG_SL!$A:$D,3,0)</f>
        <v>Túi</v>
      </c>
      <c r="R4043" s="1">
        <v>3</v>
      </c>
      <c r="S4043" s="220"/>
      <c r="T4043" s="220">
        <f>VLOOKUP(VLOOKUP(G4043,Ma_KH!$A:$R,18,0)&amp;K4043,Gia_MB!$A:$F,6,0)</f>
        <v>111058</v>
      </c>
      <c r="U4043" s="254">
        <f t="shared" si="399"/>
        <v>333174</v>
      </c>
      <c r="V4043" s="220"/>
      <c r="W4043" s="222">
        <f t="shared" si="400"/>
        <v>0</v>
      </c>
      <c r="X4043" s="223" t="str">
        <f t="shared" si="401"/>
        <v>8</v>
      </c>
      <c r="Y4043" s="220"/>
      <c r="Z4043" s="254">
        <f t="shared" si="402"/>
        <v>26653.920000000002</v>
      </c>
      <c r="AA4043" s="5">
        <f>VLOOKUP(G4043,Ma_KH!$A:$R,14,0)</f>
        <v>60</v>
      </c>
    </row>
    <row r="4044" spans="1:27" hidden="1" x14ac:dyDescent="0.25">
      <c r="A4044" s="9">
        <v>45996</v>
      </c>
      <c r="B4044" s="148">
        <v>4180908043</v>
      </c>
      <c r="C4044" s="10" t="s">
        <v>7767</v>
      </c>
      <c r="D4044" s="149">
        <v>45999</v>
      </c>
      <c r="G4044" s="32" t="s">
        <v>1325</v>
      </c>
      <c r="I4044" s="148">
        <v>4180908043</v>
      </c>
      <c r="J4044" s="212" t="s">
        <v>1788</v>
      </c>
      <c r="K4044" s="330" t="s">
        <v>30</v>
      </c>
      <c r="L4044" s="21" t="str">
        <f>VLOOKUP($K4044,TONG_SL!$A:$D,2,0)</f>
        <v>Gà muối 500g</v>
      </c>
      <c r="N4044" s="21" t="str">
        <f t="shared" si="403"/>
        <v>K-C6</v>
      </c>
      <c r="Q4044" s="21" t="str">
        <f>VLOOKUP(K4044,TONG_SL!$A:$D,3,0)</f>
        <v>Túi</v>
      </c>
      <c r="R4044" s="1">
        <v>3</v>
      </c>
      <c r="S4044" s="220"/>
      <c r="T4044" s="220">
        <f>VLOOKUP(VLOOKUP(G4044,Ma_KH!$A:$R,18,0)&amp;K4044,Gia_MB!$A:$F,6,0)</f>
        <v>111058</v>
      </c>
      <c r="U4044" s="254">
        <f t="shared" si="399"/>
        <v>333174</v>
      </c>
      <c r="V4044" s="220"/>
      <c r="W4044" s="222">
        <f t="shared" si="400"/>
        <v>0</v>
      </c>
      <c r="X4044" s="223" t="str">
        <f t="shared" si="401"/>
        <v>8</v>
      </c>
      <c r="Y4044" s="220"/>
      <c r="Z4044" s="254">
        <f t="shared" si="402"/>
        <v>26653.920000000002</v>
      </c>
      <c r="AA4044" s="5">
        <f>VLOOKUP(G4044,Ma_KH!$A:$R,14,0)</f>
        <v>60</v>
      </c>
    </row>
    <row r="4045" spans="1:27" hidden="1" x14ac:dyDescent="0.25">
      <c r="A4045" s="9">
        <v>45996</v>
      </c>
      <c r="B4045" s="148">
        <v>4180908043</v>
      </c>
      <c r="C4045" s="10" t="s">
        <v>7767</v>
      </c>
      <c r="D4045" s="149">
        <v>45999</v>
      </c>
      <c r="G4045" s="32" t="s">
        <v>1325</v>
      </c>
      <c r="I4045" s="148">
        <v>4180908043</v>
      </c>
      <c r="J4045" s="212" t="s">
        <v>1788</v>
      </c>
      <c r="K4045" s="330" t="s">
        <v>27</v>
      </c>
      <c r="L4045" s="21" t="str">
        <f>VLOOKUP($K4045,TONG_SL!$A:$D,2,0)</f>
        <v>Chân giò heo muối 300g</v>
      </c>
      <c r="N4045" s="21" t="str">
        <f t="shared" si="403"/>
        <v>K-C6</v>
      </c>
      <c r="Q4045" s="21" t="str">
        <f>VLOOKUP(K4045,TONG_SL!$A:$D,3,0)</f>
        <v>Túi</v>
      </c>
      <c r="R4045" s="1">
        <v>6</v>
      </c>
      <c r="S4045" s="220"/>
      <c r="T4045" s="220">
        <f>VLOOKUP(VLOOKUP(G4045,Ma_KH!$A:$R,18,0)&amp;K4045,Gia_MB!$A:$F,6,0)</f>
        <v>73431</v>
      </c>
      <c r="U4045" s="254">
        <f t="shared" si="399"/>
        <v>440586</v>
      </c>
      <c r="V4045" s="220"/>
      <c r="W4045" s="222">
        <f t="shared" si="400"/>
        <v>0</v>
      </c>
      <c r="X4045" s="223" t="str">
        <f t="shared" si="401"/>
        <v>8</v>
      </c>
      <c r="Y4045" s="220"/>
      <c r="Z4045" s="254">
        <f t="shared" si="402"/>
        <v>35246.879999999997</v>
      </c>
      <c r="AA4045" s="5">
        <f>VLOOKUP(G4045,Ma_KH!$A:$R,14,0)</f>
        <v>60</v>
      </c>
    </row>
    <row r="4046" spans="1:27" hidden="1" x14ac:dyDescent="0.25">
      <c r="A4046" s="9">
        <v>45996</v>
      </c>
      <c r="B4046" s="148">
        <v>4180908043</v>
      </c>
      <c r="C4046" s="10" t="s">
        <v>7767</v>
      </c>
      <c r="D4046" s="149">
        <v>45999</v>
      </c>
      <c r="G4046" s="32" t="s">
        <v>1325</v>
      </c>
      <c r="I4046" s="148">
        <v>4180908043</v>
      </c>
      <c r="J4046" s="212" t="s">
        <v>1788</v>
      </c>
      <c r="K4046" s="330" t="s">
        <v>39</v>
      </c>
      <c r="L4046" s="21" t="str">
        <f>VLOOKUP($K4046,TONG_SL!$A:$D,2,0)</f>
        <v>Chả nướng 300g</v>
      </c>
      <c r="N4046" s="21" t="str">
        <f t="shared" si="403"/>
        <v>K-C6</v>
      </c>
      <c r="Q4046" s="21" t="str">
        <f>VLOOKUP(K4046,TONG_SL!$A:$D,3,0)</f>
        <v>Túi</v>
      </c>
      <c r="R4046" s="1">
        <v>2</v>
      </c>
      <c r="S4046" s="220"/>
      <c r="T4046" s="220">
        <f>VLOOKUP(VLOOKUP(G4046,Ma_KH!$A:$R,18,0)&amp;K4046,Gia_MB!$A:$F,6,0)</f>
        <v>70950</v>
      </c>
      <c r="U4046" s="254">
        <f t="shared" si="399"/>
        <v>141900</v>
      </c>
      <c r="V4046" s="220"/>
      <c r="W4046" s="222">
        <f t="shared" si="400"/>
        <v>0</v>
      </c>
      <c r="X4046" s="223" t="str">
        <f t="shared" si="401"/>
        <v>8</v>
      </c>
      <c r="Y4046" s="220"/>
      <c r="Z4046" s="254">
        <f t="shared" si="402"/>
        <v>11352</v>
      </c>
      <c r="AA4046" s="5">
        <f>VLOOKUP(G4046,Ma_KH!$A:$R,14,0)</f>
        <v>60</v>
      </c>
    </row>
    <row r="4047" spans="1:27" hidden="1" x14ac:dyDescent="0.25">
      <c r="A4047" s="9">
        <v>45996</v>
      </c>
      <c r="B4047" s="148">
        <v>4180908043</v>
      </c>
      <c r="C4047" s="10" t="s">
        <v>7767</v>
      </c>
      <c r="D4047" s="149">
        <v>45999</v>
      </c>
      <c r="G4047" s="32" t="s">
        <v>1325</v>
      </c>
      <c r="I4047" s="148">
        <v>4180908043</v>
      </c>
      <c r="J4047" s="212" t="s">
        <v>1788</v>
      </c>
      <c r="K4047" s="330" t="s">
        <v>32</v>
      </c>
      <c r="L4047" s="21" t="str">
        <f>VLOOKUP($K4047,TONG_SL!$A:$D,2,0)</f>
        <v>Giò Tai Lưỡi Xào 250g</v>
      </c>
      <c r="N4047" s="21" t="str">
        <f t="shared" si="403"/>
        <v>K-C6</v>
      </c>
      <c r="Q4047" s="21" t="str">
        <f>VLOOKUP(K4047,TONG_SL!$A:$D,3,0)</f>
        <v>Túi</v>
      </c>
      <c r="R4047" s="1">
        <v>3</v>
      </c>
      <c r="S4047" s="220"/>
      <c r="T4047" s="220">
        <f>VLOOKUP(VLOOKUP(G4047,Ma_KH!$A:$R,18,0)&amp;K4047,Gia_MB!$A:$F,6,0)</f>
        <v>50182</v>
      </c>
      <c r="U4047" s="254">
        <f t="shared" si="399"/>
        <v>150546</v>
      </c>
      <c r="V4047" s="220"/>
      <c r="W4047" s="222">
        <f t="shared" si="400"/>
        <v>0</v>
      </c>
      <c r="X4047" s="223" t="str">
        <f t="shared" si="401"/>
        <v>8</v>
      </c>
      <c r="Y4047" s="220"/>
      <c r="Z4047" s="254">
        <f t="shared" si="402"/>
        <v>12043.68</v>
      </c>
      <c r="AA4047" s="5">
        <f>VLOOKUP(G4047,Ma_KH!$A:$R,14,0)</f>
        <v>60</v>
      </c>
    </row>
    <row r="4048" spans="1:27" hidden="1" x14ac:dyDescent="0.25">
      <c r="A4048" s="9">
        <v>45996</v>
      </c>
      <c r="B4048" s="148">
        <v>4180907890</v>
      </c>
      <c r="C4048" s="10" t="s">
        <v>7767</v>
      </c>
      <c r="D4048" s="149">
        <v>45999</v>
      </c>
      <c r="G4048" s="140" t="s">
        <v>7381</v>
      </c>
      <c r="I4048" s="148">
        <v>4180907890</v>
      </c>
      <c r="J4048" s="212" t="s">
        <v>1788</v>
      </c>
      <c r="K4048" s="330" t="s">
        <v>39</v>
      </c>
      <c r="L4048" s="21" t="str">
        <f>VLOOKUP($K4048,TONG_SL!$A:$D,2,0)</f>
        <v>Chả nướng 300g</v>
      </c>
      <c r="N4048" s="21" t="str">
        <f t="shared" si="403"/>
        <v>K-C6</v>
      </c>
      <c r="Q4048" s="21" t="str">
        <f>VLOOKUP(K4048,TONG_SL!$A:$D,3,0)</f>
        <v>Túi</v>
      </c>
      <c r="R4048" s="1">
        <v>2</v>
      </c>
      <c r="S4048" s="220"/>
      <c r="T4048" s="220">
        <f>VLOOKUP(VLOOKUP(G4048,Ma_KH!$A:$R,18,0)&amp;K4048,Gia_MB!$A:$F,6,0)</f>
        <v>70950</v>
      </c>
      <c r="U4048" s="254">
        <f t="shared" si="399"/>
        <v>141900</v>
      </c>
      <c r="V4048" s="220"/>
      <c r="W4048" s="222">
        <f t="shared" si="400"/>
        <v>0</v>
      </c>
      <c r="X4048" s="223" t="str">
        <f t="shared" si="401"/>
        <v>8</v>
      </c>
      <c r="Y4048" s="220"/>
      <c r="Z4048" s="254">
        <f t="shared" si="402"/>
        <v>11352</v>
      </c>
      <c r="AA4048" s="5">
        <f>VLOOKUP(G4048,Ma_KH!$A:$R,14,0)</f>
        <v>60</v>
      </c>
    </row>
    <row r="4049" spans="1:27" hidden="1" x14ac:dyDescent="0.25">
      <c r="A4049" s="9">
        <v>45996</v>
      </c>
      <c r="B4049" s="148">
        <v>4180907890</v>
      </c>
      <c r="C4049" s="10" t="s">
        <v>7767</v>
      </c>
      <c r="D4049" s="149">
        <v>45999</v>
      </c>
      <c r="G4049" s="140" t="s">
        <v>7381</v>
      </c>
      <c r="I4049" s="148">
        <v>4180907890</v>
      </c>
      <c r="J4049" s="212" t="s">
        <v>1788</v>
      </c>
      <c r="K4049" s="330" t="s">
        <v>27</v>
      </c>
      <c r="L4049" s="21" t="str">
        <f>VLOOKUP($K4049,TONG_SL!$A:$D,2,0)</f>
        <v>Chân giò heo muối 300g</v>
      </c>
      <c r="N4049" s="21" t="str">
        <f t="shared" si="403"/>
        <v>K-C6</v>
      </c>
      <c r="Q4049" s="21" t="str">
        <f>VLOOKUP(K4049,TONG_SL!$A:$D,3,0)</f>
        <v>Túi</v>
      </c>
      <c r="R4049" s="1">
        <v>6</v>
      </c>
      <c r="S4049" s="220"/>
      <c r="T4049" s="220">
        <f>VLOOKUP(VLOOKUP(G4049,Ma_KH!$A:$R,18,0)&amp;K4049,Gia_MB!$A:$F,6,0)</f>
        <v>73431</v>
      </c>
      <c r="U4049" s="254">
        <f t="shared" si="399"/>
        <v>440586</v>
      </c>
      <c r="V4049" s="220"/>
      <c r="W4049" s="222">
        <f t="shared" si="400"/>
        <v>0</v>
      </c>
      <c r="X4049" s="223" t="str">
        <f t="shared" si="401"/>
        <v>8</v>
      </c>
      <c r="Y4049" s="220"/>
      <c r="Z4049" s="254">
        <f t="shared" si="402"/>
        <v>35246.879999999997</v>
      </c>
      <c r="AA4049" s="5">
        <f>VLOOKUP(G4049,Ma_KH!$A:$R,14,0)</f>
        <v>60</v>
      </c>
    </row>
    <row r="4050" spans="1:27" hidden="1" x14ac:dyDescent="0.25">
      <c r="A4050" s="9">
        <v>45996</v>
      </c>
      <c r="B4050" s="148">
        <v>4180907890</v>
      </c>
      <c r="C4050" s="10" t="s">
        <v>7767</v>
      </c>
      <c r="D4050" s="149">
        <v>45999</v>
      </c>
      <c r="G4050" s="140" t="s">
        <v>7381</v>
      </c>
      <c r="I4050" s="148">
        <v>4180907890</v>
      </c>
      <c r="J4050" s="212" t="s">
        <v>1788</v>
      </c>
      <c r="K4050" s="330" t="s">
        <v>37</v>
      </c>
      <c r="L4050" s="21" t="str">
        <f>VLOOKUP($K4050,TONG_SL!$A:$D,2,0)</f>
        <v>Chả cốm 300g</v>
      </c>
      <c r="N4050" s="21" t="str">
        <f t="shared" si="403"/>
        <v>K-C6</v>
      </c>
      <c r="Q4050" s="21" t="str">
        <f>VLOOKUP(K4050,TONG_SL!$A:$D,3,0)</f>
        <v>Túi</v>
      </c>
      <c r="R4050" s="1">
        <v>2</v>
      </c>
      <c r="S4050" s="220"/>
      <c r="T4050" s="220">
        <f>VLOOKUP(VLOOKUP(G4050,Ma_KH!$A:$R,18,0)&amp;K4050,Gia_MB!$A:$F,6,0)</f>
        <v>74250</v>
      </c>
      <c r="U4050" s="254">
        <f t="shared" si="399"/>
        <v>148500</v>
      </c>
      <c r="V4050" s="220"/>
      <c r="W4050" s="222">
        <f t="shared" si="400"/>
        <v>0</v>
      </c>
      <c r="X4050" s="223" t="str">
        <f t="shared" si="401"/>
        <v>8</v>
      </c>
      <c r="Y4050" s="220"/>
      <c r="Z4050" s="254">
        <f t="shared" si="402"/>
        <v>11880</v>
      </c>
      <c r="AA4050" s="5">
        <f>VLOOKUP(G4050,Ma_KH!$A:$R,14,0)</f>
        <v>60</v>
      </c>
    </row>
    <row r="4051" spans="1:27" hidden="1" x14ac:dyDescent="0.25">
      <c r="A4051" s="9">
        <v>45996</v>
      </c>
      <c r="B4051" s="148">
        <v>4180907890</v>
      </c>
      <c r="C4051" s="10" t="s">
        <v>7767</v>
      </c>
      <c r="D4051" s="149">
        <v>45999</v>
      </c>
      <c r="G4051" s="140" t="s">
        <v>7381</v>
      </c>
      <c r="I4051" s="148">
        <v>4180907890</v>
      </c>
      <c r="J4051" s="212" t="s">
        <v>1788</v>
      </c>
      <c r="K4051" s="330" t="s">
        <v>32</v>
      </c>
      <c r="L4051" s="21" t="str">
        <f>VLOOKUP($K4051,TONG_SL!$A:$D,2,0)</f>
        <v>Giò Tai Lưỡi Xào 250g</v>
      </c>
      <c r="N4051" s="21" t="str">
        <f t="shared" si="403"/>
        <v>K-C6</v>
      </c>
      <c r="Q4051" s="21" t="str">
        <f>VLOOKUP(K4051,TONG_SL!$A:$D,3,0)</f>
        <v>Túi</v>
      </c>
      <c r="R4051" s="1">
        <v>4</v>
      </c>
      <c r="S4051" s="220"/>
      <c r="T4051" s="220">
        <f>VLOOKUP(VLOOKUP(G4051,Ma_KH!$A:$R,18,0)&amp;K4051,Gia_MB!$A:$F,6,0)</f>
        <v>50182</v>
      </c>
      <c r="U4051" s="254">
        <f t="shared" si="399"/>
        <v>200728</v>
      </c>
      <c r="V4051" s="220"/>
      <c r="W4051" s="222">
        <f t="shared" si="400"/>
        <v>0</v>
      </c>
      <c r="X4051" s="223" t="str">
        <f t="shared" si="401"/>
        <v>8</v>
      </c>
      <c r="Y4051" s="220"/>
      <c r="Z4051" s="254">
        <f t="shared" si="402"/>
        <v>16058.24</v>
      </c>
      <c r="AA4051" s="5">
        <f>VLOOKUP(G4051,Ma_KH!$A:$R,14,0)</f>
        <v>60</v>
      </c>
    </row>
    <row r="4052" spans="1:27" hidden="1" x14ac:dyDescent="0.25">
      <c r="A4052" s="9">
        <v>45993</v>
      </c>
      <c r="B4052" s="148">
        <v>4180763520</v>
      </c>
      <c r="C4052" s="10" t="s">
        <v>7767</v>
      </c>
      <c r="D4052" s="149">
        <v>45999</v>
      </c>
      <c r="G4052" s="146" t="s">
        <v>8426</v>
      </c>
      <c r="I4052" s="148">
        <v>4180763520</v>
      </c>
      <c r="J4052" s="212" t="s">
        <v>1788</v>
      </c>
      <c r="K4052" s="330" t="s">
        <v>48</v>
      </c>
      <c r="L4052" s="21" t="str">
        <f>VLOOKUP($K4052,TONG_SL!$A:$D,2,0)</f>
        <v>Mọc Nấm Hương 250g</v>
      </c>
      <c r="N4052" s="21" t="str">
        <f t="shared" si="403"/>
        <v>K-C6</v>
      </c>
      <c r="Q4052" s="21" t="str">
        <f>VLOOKUP(K4052,TONG_SL!$A:$D,3,0)</f>
        <v>Túi</v>
      </c>
      <c r="R4052" s="1">
        <v>5</v>
      </c>
      <c r="S4052" s="220"/>
      <c r="T4052" s="220">
        <f>VLOOKUP(VLOOKUP(G4052,Ma_KH!$A:$R,18,0)&amp;K4052,Gia_MB!$A:$F,6,0)</f>
        <v>46000</v>
      </c>
      <c r="U4052" s="254">
        <f t="shared" si="399"/>
        <v>230000</v>
      </c>
      <c r="V4052" s="220"/>
      <c r="W4052" s="222">
        <f t="shared" si="400"/>
        <v>0</v>
      </c>
      <c r="X4052" s="223" t="str">
        <f t="shared" si="401"/>
        <v>8</v>
      </c>
      <c r="Y4052" s="220"/>
      <c r="Z4052" s="254">
        <f t="shared" si="402"/>
        <v>18400</v>
      </c>
      <c r="AA4052" s="5">
        <f>VLOOKUP(G4052,Ma_KH!$A:$R,14,0)</f>
        <v>60</v>
      </c>
    </row>
    <row r="4053" spans="1:27" hidden="1" x14ac:dyDescent="0.25">
      <c r="A4053" s="9">
        <v>45993</v>
      </c>
      <c r="B4053" s="148">
        <v>4180763520</v>
      </c>
      <c r="C4053" s="10" t="s">
        <v>7767</v>
      </c>
      <c r="D4053" s="149">
        <v>45999</v>
      </c>
      <c r="G4053" s="146" t="s">
        <v>8426</v>
      </c>
      <c r="I4053" s="148">
        <v>4180763520</v>
      </c>
      <c r="J4053" s="212" t="s">
        <v>1788</v>
      </c>
      <c r="K4053" s="330" t="s">
        <v>30</v>
      </c>
      <c r="L4053" s="21" t="str">
        <f>VLOOKUP($K4053,TONG_SL!$A:$D,2,0)</f>
        <v>Gà muối 500g</v>
      </c>
      <c r="N4053" s="21" t="str">
        <f t="shared" si="403"/>
        <v>K-C6</v>
      </c>
      <c r="Q4053" s="21" t="str">
        <f>VLOOKUP(K4053,TONG_SL!$A:$D,3,0)</f>
        <v>Túi</v>
      </c>
      <c r="R4053" s="1">
        <v>15</v>
      </c>
      <c r="S4053" s="220"/>
      <c r="T4053" s="220">
        <f>VLOOKUP(VLOOKUP(G4053,Ma_KH!$A:$R,18,0)&amp;K4053,Gia_MB!$A:$F,6,0)</f>
        <v>111058</v>
      </c>
      <c r="U4053" s="254">
        <f t="shared" si="399"/>
        <v>1665870</v>
      </c>
      <c r="V4053" s="220"/>
      <c r="W4053" s="222">
        <f t="shared" si="400"/>
        <v>0</v>
      </c>
      <c r="X4053" s="223" t="str">
        <f t="shared" si="401"/>
        <v>8</v>
      </c>
      <c r="Y4053" s="220"/>
      <c r="Z4053" s="254">
        <f t="shared" si="402"/>
        <v>133269.6</v>
      </c>
      <c r="AA4053" s="5">
        <f>VLOOKUP(G4053,Ma_KH!$A:$R,14,0)</f>
        <v>60</v>
      </c>
    </row>
    <row r="4054" spans="1:27" hidden="1" x14ac:dyDescent="0.25">
      <c r="A4054" s="9">
        <v>45993</v>
      </c>
      <c r="B4054" s="148">
        <v>4180763520</v>
      </c>
      <c r="C4054" s="10" t="s">
        <v>7767</v>
      </c>
      <c r="D4054" s="149">
        <v>45999</v>
      </c>
      <c r="G4054" s="146" t="s">
        <v>8426</v>
      </c>
      <c r="I4054" s="148">
        <v>4180763520</v>
      </c>
      <c r="J4054" s="212" t="s">
        <v>1788</v>
      </c>
      <c r="K4054" s="330" t="s">
        <v>37</v>
      </c>
      <c r="L4054" s="21" t="str">
        <f>VLOOKUP($K4054,TONG_SL!$A:$D,2,0)</f>
        <v>Chả cốm 300g</v>
      </c>
      <c r="N4054" s="21" t="str">
        <f t="shared" si="403"/>
        <v>K-C6</v>
      </c>
      <c r="Q4054" s="21" t="str">
        <f>VLOOKUP(K4054,TONG_SL!$A:$D,3,0)</f>
        <v>Túi</v>
      </c>
      <c r="R4054" s="1">
        <v>5</v>
      </c>
      <c r="S4054" s="220"/>
      <c r="T4054" s="220">
        <f>VLOOKUP(VLOOKUP(G4054,Ma_KH!$A:$R,18,0)&amp;K4054,Gia_MB!$A:$F,6,0)</f>
        <v>74250</v>
      </c>
      <c r="U4054" s="254">
        <f t="shared" si="399"/>
        <v>371250</v>
      </c>
      <c r="V4054" s="220"/>
      <c r="W4054" s="222">
        <f t="shared" si="400"/>
        <v>0</v>
      </c>
      <c r="X4054" s="223" t="str">
        <f t="shared" si="401"/>
        <v>8</v>
      </c>
      <c r="Y4054" s="220"/>
      <c r="Z4054" s="254">
        <f t="shared" si="402"/>
        <v>29700</v>
      </c>
      <c r="AA4054" s="5">
        <f>VLOOKUP(G4054,Ma_KH!$A:$R,14,0)</f>
        <v>60</v>
      </c>
    </row>
    <row r="4055" spans="1:27" hidden="1" x14ac:dyDescent="0.25">
      <c r="A4055" s="9">
        <v>45993</v>
      </c>
      <c r="B4055" s="148">
        <v>4180763520</v>
      </c>
      <c r="C4055" s="10" t="s">
        <v>7767</v>
      </c>
      <c r="D4055" s="149">
        <v>45999</v>
      </c>
      <c r="G4055" s="146" t="s">
        <v>8426</v>
      </c>
      <c r="I4055" s="148">
        <v>4180763520</v>
      </c>
      <c r="J4055" s="212" t="s">
        <v>1788</v>
      </c>
      <c r="K4055" s="330" t="s">
        <v>27</v>
      </c>
      <c r="L4055" s="21" t="str">
        <f>VLOOKUP($K4055,TONG_SL!$A:$D,2,0)</f>
        <v>Chân giò heo muối 300g</v>
      </c>
      <c r="N4055" s="21" t="str">
        <f t="shared" si="403"/>
        <v>K-C6</v>
      </c>
      <c r="Q4055" s="21" t="str">
        <f>VLOOKUP(K4055,TONG_SL!$A:$D,3,0)</f>
        <v>Túi</v>
      </c>
      <c r="R4055" s="1">
        <v>20</v>
      </c>
      <c r="S4055" s="220"/>
      <c r="T4055" s="220">
        <f>VLOOKUP(VLOOKUP(G4055,Ma_KH!$A:$R,18,0)&amp;K4055,Gia_MB!$A:$F,6,0)</f>
        <v>73431</v>
      </c>
      <c r="U4055" s="254">
        <f t="shared" si="399"/>
        <v>1468620</v>
      </c>
      <c r="V4055" s="220"/>
      <c r="W4055" s="222">
        <f t="shared" si="400"/>
        <v>0</v>
      </c>
      <c r="X4055" s="223" t="str">
        <f t="shared" si="401"/>
        <v>8</v>
      </c>
      <c r="Y4055" s="220"/>
      <c r="Z4055" s="254">
        <f t="shared" si="402"/>
        <v>117489.60000000001</v>
      </c>
      <c r="AA4055" s="5">
        <f>VLOOKUP(G4055,Ma_KH!$A:$R,14,0)</f>
        <v>60</v>
      </c>
    </row>
    <row r="4056" spans="1:27" hidden="1" x14ac:dyDescent="0.25">
      <c r="A4056" s="9">
        <v>45993</v>
      </c>
      <c r="B4056" s="148">
        <v>4180763520</v>
      </c>
      <c r="C4056" s="10" t="s">
        <v>7767</v>
      </c>
      <c r="D4056" s="149">
        <v>45999</v>
      </c>
      <c r="G4056" s="146" t="s">
        <v>8426</v>
      </c>
      <c r="I4056" s="148">
        <v>4180763520</v>
      </c>
      <c r="J4056" s="212" t="s">
        <v>1788</v>
      </c>
      <c r="K4056" s="330" t="s">
        <v>46</v>
      </c>
      <c r="L4056" s="21" t="str">
        <f>VLOOKUP($K4056,TONG_SL!$A:$D,2,0)</f>
        <v>Giò sụn gà 250g</v>
      </c>
      <c r="N4056" s="21" t="str">
        <f t="shared" si="403"/>
        <v>K-C6</v>
      </c>
      <c r="Q4056" s="21" t="str">
        <f>VLOOKUP(K4056,TONG_SL!$A:$D,3,0)</f>
        <v>Túi</v>
      </c>
      <c r="R4056" s="1">
        <v>3</v>
      </c>
      <c r="S4056" s="220"/>
      <c r="T4056" s="220">
        <f>VLOOKUP(VLOOKUP(G4056,Ma_KH!$A:$R,18,0)&amp;K4056,Gia_MB!$A:$F,6,0)</f>
        <v>50400</v>
      </c>
      <c r="U4056" s="254">
        <f t="shared" si="399"/>
        <v>151200</v>
      </c>
      <c r="V4056" s="220"/>
      <c r="W4056" s="222">
        <f t="shared" si="400"/>
        <v>0</v>
      </c>
      <c r="X4056" s="223" t="str">
        <f t="shared" si="401"/>
        <v>8</v>
      </c>
      <c r="Y4056" s="220"/>
      <c r="Z4056" s="254">
        <f t="shared" si="402"/>
        <v>12096</v>
      </c>
      <c r="AA4056" s="5">
        <f>VLOOKUP(G4056,Ma_KH!$A:$R,14,0)</f>
        <v>60</v>
      </c>
    </row>
    <row r="4057" spans="1:27" hidden="1" x14ac:dyDescent="0.25">
      <c r="A4057" s="9">
        <v>45993</v>
      </c>
      <c r="B4057" s="148">
        <v>4180763520</v>
      </c>
      <c r="C4057" s="10" t="s">
        <v>7767</v>
      </c>
      <c r="D4057" s="149">
        <v>45999</v>
      </c>
      <c r="G4057" s="146" t="s">
        <v>8426</v>
      </c>
      <c r="I4057" s="148">
        <v>4180763520</v>
      </c>
      <c r="J4057" s="212" t="s">
        <v>1788</v>
      </c>
      <c r="K4057" s="330" t="s">
        <v>34</v>
      </c>
      <c r="L4057" s="21" t="str">
        <f>VLOOKUP($K4057,TONG_SL!$A:$D,2,0)</f>
        <v>Tai heo muối 200g</v>
      </c>
      <c r="N4057" s="21" t="str">
        <f t="shared" si="403"/>
        <v>K-C6</v>
      </c>
      <c r="Q4057" s="21" t="str">
        <f>VLOOKUP(K4057,TONG_SL!$A:$D,3,0)</f>
        <v>Túi</v>
      </c>
      <c r="R4057" s="1">
        <v>6</v>
      </c>
      <c r="S4057" s="220"/>
      <c r="T4057" s="220">
        <f>VLOOKUP(VLOOKUP(G4057,Ma_KH!$A:$R,18,0)&amp;K4057,Gia_MB!$A:$F,6,0)</f>
        <v>55595</v>
      </c>
      <c r="U4057" s="254">
        <f t="shared" si="399"/>
        <v>333570</v>
      </c>
      <c r="V4057" s="220"/>
      <c r="W4057" s="222">
        <f t="shared" si="400"/>
        <v>0</v>
      </c>
      <c r="X4057" s="223" t="str">
        <f t="shared" si="401"/>
        <v>8</v>
      </c>
      <c r="Y4057" s="220"/>
      <c r="Z4057" s="254">
        <f t="shared" si="402"/>
        <v>26685.600000000002</v>
      </c>
      <c r="AA4057" s="5">
        <f>VLOOKUP(G4057,Ma_KH!$A:$R,14,0)</f>
        <v>60</v>
      </c>
    </row>
    <row r="4058" spans="1:27" hidden="1" x14ac:dyDescent="0.25">
      <c r="A4058" s="9">
        <v>45993</v>
      </c>
      <c r="B4058" s="148">
        <v>4180763520</v>
      </c>
      <c r="C4058" s="10" t="s">
        <v>7767</v>
      </c>
      <c r="D4058" s="149">
        <v>45999</v>
      </c>
      <c r="G4058" s="146" t="s">
        <v>8426</v>
      </c>
      <c r="I4058" s="148">
        <v>4180763520</v>
      </c>
      <c r="J4058" s="212" t="s">
        <v>1788</v>
      </c>
      <c r="K4058" s="330" t="s">
        <v>44</v>
      </c>
      <c r="L4058" s="21" t="str">
        <f>VLOOKUP($K4058,TONG_SL!$A:$D,2,0)</f>
        <v>Giò lụa cây 250g</v>
      </c>
      <c r="N4058" s="21" t="str">
        <f t="shared" si="403"/>
        <v>K-C6</v>
      </c>
      <c r="Q4058" s="21" t="str">
        <f>VLOOKUP(K4058,TONG_SL!$A:$D,3,0)</f>
        <v>Túi</v>
      </c>
      <c r="R4058" s="1">
        <v>3</v>
      </c>
      <c r="S4058" s="220"/>
      <c r="T4058" s="220">
        <f>VLOOKUP(VLOOKUP(G4058,Ma_KH!$A:$R,18,0)&amp;K4058,Gia_MB!$A:$F,6,0)</f>
        <v>49500</v>
      </c>
      <c r="U4058" s="254">
        <f t="shared" si="399"/>
        <v>148500</v>
      </c>
      <c r="V4058" s="220"/>
      <c r="W4058" s="222">
        <f t="shared" si="400"/>
        <v>0</v>
      </c>
      <c r="X4058" s="223" t="str">
        <f t="shared" si="401"/>
        <v>8</v>
      </c>
      <c r="Y4058" s="220"/>
      <c r="Z4058" s="254">
        <f t="shared" si="402"/>
        <v>11880</v>
      </c>
      <c r="AA4058" s="5">
        <f>VLOOKUP(G4058,Ma_KH!$A:$R,14,0)</f>
        <v>60</v>
      </c>
    </row>
    <row r="4059" spans="1:27" hidden="1" x14ac:dyDescent="0.25">
      <c r="A4059" s="9">
        <v>45993</v>
      </c>
      <c r="B4059" s="148">
        <v>4180763520</v>
      </c>
      <c r="C4059" s="10" t="s">
        <v>7767</v>
      </c>
      <c r="D4059" s="149">
        <v>45999</v>
      </c>
      <c r="G4059" s="146" t="s">
        <v>8426</v>
      </c>
      <c r="I4059" s="148">
        <v>4180763520</v>
      </c>
      <c r="J4059" s="212" t="s">
        <v>1788</v>
      </c>
      <c r="K4059" s="330" t="s">
        <v>32</v>
      </c>
      <c r="L4059" s="21" t="str">
        <f>VLOOKUP($K4059,TONG_SL!$A:$D,2,0)</f>
        <v>Giò Tai Lưỡi Xào 250g</v>
      </c>
      <c r="N4059" s="21" t="str">
        <f t="shared" si="403"/>
        <v>K-C6</v>
      </c>
      <c r="Q4059" s="21" t="str">
        <f>VLOOKUP(K4059,TONG_SL!$A:$D,3,0)</f>
        <v>Túi</v>
      </c>
      <c r="R4059" s="1">
        <v>5</v>
      </c>
      <c r="S4059" s="220"/>
      <c r="T4059" s="220">
        <f>VLOOKUP(VLOOKUP(G4059,Ma_KH!$A:$R,18,0)&amp;K4059,Gia_MB!$A:$F,6,0)</f>
        <v>50182</v>
      </c>
      <c r="U4059" s="254">
        <f t="shared" si="399"/>
        <v>250910</v>
      </c>
      <c r="V4059" s="220"/>
      <c r="W4059" s="222">
        <f t="shared" si="400"/>
        <v>0</v>
      </c>
      <c r="X4059" s="223" t="str">
        <f t="shared" si="401"/>
        <v>8</v>
      </c>
      <c r="Y4059" s="220"/>
      <c r="Z4059" s="254">
        <f t="shared" si="402"/>
        <v>20072.8</v>
      </c>
      <c r="AA4059" s="5">
        <f>VLOOKUP(G4059,Ma_KH!$A:$R,14,0)</f>
        <v>60</v>
      </c>
    </row>
    <row r="4060" spans="1:27" hidden="1" x14ac:dyDescent="0.25">
      <c r="A4060" s="9">
        <v>45996</v>
      </c>
      <c r="B4060" s="148">
        <v>4180908683</v>
      </c>
      <c r="C4060" s="10" t="s">
        <v>7767</v>
      </c>
      <c r="D4060" s="149">
        <v>45999</v>
      </c>
      <c r="G4060" s="32" t="s">
        <v>283</v>
      </c>
      <c r="I4060" s="148">
        <v>4180908683</v>
      </c>
      <c r="J4060" s="212" t="s">
        <v>1788</v>
      </c>
      <c r="K4060" s="330" t="s">
        <v>37</v>
      </c>
      <c r="L4060" s="21" t="str">
        <f>VLOOKUP($K4060,TONG_SL!$A:$D,2,0)</f>
        <v>Chả cốm 300g</v>
      </c>
      <c r="N4060" s="21" t="str">
        <f t="shared" si="403"/>
        <v>K-C6</v>
      </c>
      <c r="Q4060" s="21" t="str">
        <f>VLOOKUP(K4060,TONG_SL!$A:$D,3,0)</f>
        <v>Túi</v>
      </c>
      <c r="R4060" s="1">
        <v>3</v>
      </c>
      <c r="S4060" s="220"/>
      <c r="T4060" s="220">
        <f>VLOOKUP(VLOOKUP(G4060,Ma_KH!$A:$R,18,0)&amp;K4060,Gia_MB!$A:$F,6,0)</f>
        <v>74250</v>
      </c>
      <c r="U4060" s="254">
        <f t="shared" si="399"/>
        <v>222750</v>
      </c>
      <c r="V4060" s="220"/>
      <c r="W4060" s="222">
        <f t="shared" si="400"/>
        <v>0</v>
      </c>
      <c r="X4060" s="223" t="str">
        <f t="shared" si="401"/>
        <v>8</v>
      </c>
      <c r="Y4060" s="220"/>
      <c r="Z4060" s="254">
        <f t="shared" si="402"/>
        <v>17820</v>
      </c>
      <c r="AA4060" s="5">
        <f>VLOOKUP(G4060,Ma_KH!$A:$R,14,0)</f>
        <v>60</v>
      </c>
    </row>
    <row r="4061" spans="1:27" hidden="1" x14ac:dyDescent="0.25">
      <c r="A4061" s="9">
        <v>45996</v>
      </c>
      <c r="B4061" s="148">
        <v>4180908683</v>
      </c>
      <c r="C4061" s="10" t="s">
        <v>7767</v>
      </c>
      <c r="D4061" s="149">
        <v>45999</v>
      </c>
      <c r="G4061" s="32" t="s">
        <v>283</v>
      </c>
      <c r="I4061" s="148">
        <v>4180908683</v>
      </c>
      <c r="J4061" s="212" t="s">
        <v>1788</v>
      </c>
      <c r="K4061" s="330" t="s">
        <v>32</v>
      </c>
      <c r="L4061" s="21" t="str">
        <f>VLOOKUP($K4061,TONG_SL!$A:$D,2,0)</f>
        <v>Giò Tai Lưỡi Xào 250g</v>
      </c>
      <c r="N4061" s="21" t="str">
        <f t="shared" si="403"/>
        <v>K-C6</v>
      </c>
      <c r="Q4061" s="21" t="str">
        <f>VLOOKUP(K4061,TONG_SL!$A:$D,3,0)</f>
        <v>Túi</v>
      </c>
      <c r="R4061" s="1">
        <v>5</v>
      </c>
      <c r="S4061" s="220"/>
      <c r="T4061" s="220">
        <f>VLOOKUP(VLOOKUP(G4061,Ma_KH!$A:$R,18,0)&amp;K4061,Gia_MB!$A:$F,6,0)</f>
        <v>50182</v>
      </c>
      <c r="U4061" s="254">
        <f t="shared" si="399"/>
        <v>250910</v>
      </c>
      <c r="V4061" s="220"/>
      <c r="W4061" s="222">
        <f t="shared" si="400"/>
        <v>0</v>
      </c>
      <c r="X4061" s="223" t="str">
        <f t="shared" si="401"/>
        <v>8</v>
      </c>
      <c r="Y4061" s="220"/>
      <c r="Z4061" s="254">
        <f t="shared" si="402"/>
        <v>20072.8</v>
      </c>
      <c r="AA4061" s="5">
        <f>VLOOKUP(G4061,Ma_KH!$A:$R,14,0)</f>
        <v>60</v>
      </c>
    </row>
    <row r="4062" spans="1:27" hidden="1" x14ac:dyDescent="0.25">
      <c r="A4062" s="9">
        <v>45996</v>
      </c>
      <c r="B4062" s="148">
        <v>4180908683</v>
      </c>
      <c r="C4062" s="10" t="s">
        <v>7767</v>
      </c>
      <c r="D4062" s="149">
        <v>45999</v>
      </c>
      <c r="G4062" s="32" t="s">
        <v>283</v>
      </c>
      <c r="I4062" s="148">
        <v>4180908683</v>
      </c>
      <c r="J4062" s="212" t="s">
        <v>1788</v>
      </c>
      <c r="K4062" s="330" t="s">
        <v>27</v>
      </c>
      <c r="L4062" s="21" t="str">
        <f>VLOOKUP($K4062,TONG_SL!$A:$D,2,0)</f>
        <v>Chân giò heo muối 300g</v>
      </c>
      <c r="N4062" s="21" t="str">
        <f t="shared" si="403"/>
        <v>K-C6</v>
      </c>
      <c r="Q4062" s="21" t="str">
        <f>VLOOKUP(K4062,TONG_SL!$A:$D,3,0)</f>
        <v>Túi</v>
      </c>
      <c r="R4062" s="1">
        <v>5</v>
      </c>
      <c r="S4062" s="220"/>
      <c r="T4062" s="220">
        <f>VLOOKUP(VLOOKUP(G4062,Ma_KH!$A:$R,18,0)&amp;K4062,Gia_MB!$A:$F,6,0)</f>
        <v>73431</v>
      </c>
      <c r="U4062" s="254">
        <f t="shared" si="399"/>
        <v>367155</v>
      </c>
      <c r="V4062" s="220"/>
      <c r="W4062" s="222">
        <f t="shared" si="400"/>
        <v>0</v>
      </c>
      <c r="X4062" s="223" t="str">
        <f t="shared" si="401"/>
        <v>8</v>
      </c>
      <c r="Y4062" s="220"/>
      <c r="Z4062" s="254">
        <f t="shared" si="402"/>
        <v>29372.400000000001</v>
      </c>
      <c r="AA4062" s="5">
        <f>VLOOKUP(G4062,Ma_KH!$A:$R,14,0)</f>
        <v>60</v>
      </c>
    </row>
    <row r="4063" spans="1:27" hidden="1" x14ac:dyDescent="0.25">
      <c r="A4063" s="9">
        <v>45996</v>
      </c>
      <c r="B4063" s="148">
        <v>4180908683</v>
      </c>
      <c r="C4063" s="10" t="s">
        <v>7767</v>
      </c>
      <c r="D4063" s="149">
        <v>45999</v>
      </c>
      <c r="G4063" s="32" t="s">
        <v>283</v>
      </c>
      <c r="I4063" s="148">
        <v>4180908683</v>
      </c>
      <c r="J4063" s="212" t="s">
        <v>1788</v>
      </c>
      <c r="K4063" s="330" t="s">
        <v>34</v>
      </c>
      <c r="L4063" s="21" t="str">
        <f>VLOOKUP($K4063,TONG_SL!$A:$D,2,0)</f>
        <v>Tai heo muối 200g</v>
      </c>
      <c r="N4063" s="21" t="str">
        <f t="shared" si="403"/>
        <v>K-C6</v>
      </c>
      <c r="Q4063" s="21" t="str">
        <f>VLOOKUP(K4063,TONG_SL!$A:$D,3,0)</f>
        <v>Túi</v>
      </c>
      <c r="R4063" s="1">
        <v>2</v>
      </c>
      <c r="S4063" s="220"/>
      <c r="T4063" s="220">
        <f>VLOOKUP(VLOOKUP(G4063,Ma_KH!$A:$R,18,0)&amp;K4063,Gia_MB!$A:$F,6,0)</f>
        <v>55595</v>
      </c>
      <c r="U4063" s="254">
        <f t="shared" si="399"/>
        <v>111190</v>
      </c>
      <c r="V4063" s="220"/>
      <c r="W4063" s="222">
        <f t="shared" si="400"/>
        <v>0</v>
      </c>
      <c r="X4063" s="223" t="str">
        <f t="shared" si="401"/>
        <v>8</v>
      </c>
      <c r="Y4063" s="220"/>
      <c r="Z4063" s="254">
        <f t="shared" si="402"/>
        <v>8895.2000000000007</v>
      </c>
      <c r="AA4063" s="5">
        <f>VLOOKUP(G4063,Ma_KH!$A:$R,14,0)</f>
        <v>60</v>
      </c>
    </row>
    <row r="4064" spans="1:27" hidden="1" x14ac:dyDescent="0.25">
      <c r="A4064" s="9">
        <v>45996</v>
      </c>
      <c r="B4064" s="148">
        <v>4180908683</v>
      </c>
      <c r="C4064" s="10" t="s">
        <v>7767</v>
      </c>
      <c r="D4064" s="149">
        <v>45999</v>
      </c>
      <c r="G4064" s="32" t="s">
        <v>283</v>
      </c>
      <c r="I4064" s="148">
        <v>4180908683</v>
      </c>
      <c r="J4064" s="212" t="s">
        <v>1788</v>
      </c>
      <c r="K4064" s="330" t="s">
        <v>48</v>
      </c>
      <c r="L4064" s="21" t="str">
        <f>VLOOKUP($K4064,TONG_SL!$A:$D,2,0)</f>
        <v>Mọc Nấm Hương 250g</v>
      </c>
      <c r="N4064" s="21" t="str">
        <f t="shared" si="403"/>
        <v>K-C6</v>
      </c>
      <c r="Q4064" s="21" t="str">
        <f>VLOOKUP(K4064,TONG_SL!$A:$D,3,0)</f>
        <v>Túi</v>
      </c>
      <c r="R4064" s="1">
        <v>13</v>
      </c>
      <c r="S4064" s="220"/>
      <c r="T4064" s="220">
        <f>VLOOKUP(VLOOKUP(G4064,Ma_KH!$A:$R,18,0)&amp;K4064,Gia_MB!$A:$F,6,0)</f>
        <v>46000</v>
      </c>
      <c r="U4064" s="254">
        <f t="shared" si="399"/>
        <v>598000</v>
      </c>
      <c r="V4064" s="220"/>
      <c r="W4064" s="222">
        <f t="shared" si="400"/>
        <v>0</v>
      </c>
      <c r="X4064" s="223" t="str">
        <f t="shared" si="401"/>
        <v>8</v>
      </c>
      <c r="Y4064" s="220"/>
      <c r="Z4064" s="254">
        <f t="shared" si="402"/>
        <v>47840</v>
      </c>
      <c r="AA4064" s="5">
        <f>VLOOKUP(G4064,Ma_KH!$A:$R,14,0)</f>
        <v>60</v>
      </c>
    </row>
    <row r="4065" spans="1:27" hidden="1" x14ac:dyDescent="0.25">
      <c r="A4065" s="9">
        <v>45996</v>
      </c>
      <c r="B4065" s="148">
        <v>4180908683</v>
      </c>
      <c r="C4065" s="10" t="s">
        <v>7767</v>
      </c>
      <c r="D4065" s="149">
        <v>45999</v>
      </c>
      <c r="G4065" s="32" t="s">
        <v>283</v>
      </c>
      <c r="I4065" s="148">
        <v>4180908683</v>
      </c>
      <c r="J4065" s="212" t="s">
        <v>1788</v>
      </c>
      <c r="K4065" s="330" t="s">
        <v>39</v>
      </c>
      <c r="L4065" s="21" t="str">
        <f>VLOOKUP($K4065,TONG_SL!$A:$D,2,0)</f>
        <v>Chả nướng 300g</v>
      </c>
      <c r="N4065" s="21" t="str">
        <f t="shared" si="403"/>
        <v>K-C6</v>
      </c>
      <c r="Q4065" s="21" t="str">
        <f>VLOOKUP(K4065,TONG_SL!$A:$D,3,0)</f>
        <v>Túi</v>
      </c>
      <c r="R4065" s="1">
        <v>4</v>
      </c>
      <c r="S4065" s="220"/>
      <c r="T4065" s="220">
        <f>VLOOKUP(VLOOKUP(G4065,Ma_KH!$A:$R,18,0)&amp;K4065,Gia_MB!$A:$F,6,0)</f>
        <v>70950</v>
      </c>
      <c r="U4065" s="254">
        <f t="shared" si="399"/>
        <v>283800</v>
      </c>
      <c r="V4065" s="220"/>
      <c r="W4065" s="222">
        <f t="shared" si="400"/>
        <v>0</v>
      </c>
      <c r="X4065" s="223" t="str">
        <f t="shared" si="401"/>
        <v>8</v>
      </c>
      <c r="Y4065" s="220"/>
      <c r="Z4065" s="254">
        <f t="shared" si="402"/>
        <v>22704</v>
      </c>
      <c r="AA4065" s="5">
        <f>VLOOKUP(G4065,Ma_KH!$A:$R,14,0)</f>
        <v>60</v>
      </c>
    </row>
    <row r="4066" spans="1:27" hidden="1" x14ac:dyDescent="0.25">
      <c r="A4066" s="9">
        <v>45996</v>
      </c>
      <c r="B4066" s="148">
        <v>4180908683</v>
      </c>
      <c r="C4066" s="10" t="s">
        <v>7767</v>
      </c>
      <c r="D4066" s="149">
        <v>45999</v>
      </c>
      <c r="G4066" s="32" t="s">
        <v>283</v>
      </c>
      <c r="I4066" s="148">
        <v>4180908683</v>
      </c>
      <c r="J4066" s="212" t="s">
        <v>1788</v>
      </c>
      <c r="K4066" s="330" t="s">
        <v>30</v>
      </c>
      <c r="L4066" s="21" t="str">
        <f>VLOOKUP($K4066,TONG_SL!$A:$D,2,0)</f>
        <v>Gà muối 500g</v>
      </c>
      <c r="N4066" s="21" t="str">
        <f t="shared" si="403"/>
        <v>K-C6</v>
      </c>
      <c r="Q4066" s="21" t="str">
        <f>VLOOKUP(K4066,TONG_SL!$A:$D,3,0)</f>
        <v>Túi</v>
      </c>
      <c r="R4066" s="1">
        <v>2</v>
      </c>
      <c r="S4066" s="220"/>
      <c r="T4066" s="220">
        <f>VLOOKUP(VLOOKUP(G4066,Ma_KH!$A:$R,18,0)&amp;K4066,Gia_MB!$A:$F,6,0)</f>
        <v>111058</v>
      </c>
      <c r="U4066" s="254">
        <f t="shared" si="399"/>
        <v>222116</v>
      </c>
      <c r="V4066" s="220"/>
      <c r="W4066" s="222">
        <f t="shared" si="400"/>
        <v>0</v>
      </c>
      <c r="X4066" s="223" t="str">
        <f t="shared" si="401"/>
        <v>8</v>
      </c>
      <c r="Y4066" s="220"/>
      <c r="Z4066" s="254">
        <f t="shared" si="402"/>
        <v>17769.28</v>
      </c>
      <c r="AA4066" s="5">
        <f>VLOOKUP(G4066,Ma_KH!$A:$R,14,0)</f>
        <v>60</v>
      </c>
    </row>
    <row r="4067" spans="1:27" hidden="1" x14ac:dyDescent="0.25">
      <c r="A4067" s="9">
        <v>45996</v>
      </c>
      <c r="B4067" s="148">
        <v>4180908579</v>
      </c>
      <c r="C4067" s="10" t="s">
        <v>7767</v>
      </c>
      <c r="D4067" s="149">
        <v>45999</v>
      </c>
      <c r="G4067" s="32" t="s">
        <v>249</v>
      </c>
      <c r="I4067" s="148">
        <v>4180908579</v>
      </c>
      <c r="J4067" s="212" t="s">
        <v>1788</v>
      </c>
      <c r="K4067" s="330" t="s">
        <v>37</v>
      </c>
      <c r="L4067" s="21" t="str">
        <f>VLOOKUP($K4067,TONG_SL!$A:$D,2,0)</f>
        <v>Chả cốm 300g</v>
      </c>
      <c r="N4067" s="21" t="str">
        <f t="shared" si="403"/>
        <v>K-C6</v>
      </c>
      <c r="Q4067" s="21" t="str">
        <f>VLOOKUP(K4067,TONG_SL!$A:$D,3,0)</f>
        <v>Túi</v>
      </c>
      <c r="R4067" s="1">
        <v>3</v>
      </c>
      <c r="S4067" s="220"/>
      <c r="T4067" s="220">
        <f>VLOOKUP(VLOOKUP(G4067,Ma_KH!$A:$R,18,0)&amp;K4067,Gia_MB!$A:$F,6,0)</f>
        <v>74250</v>
      </c>
      <c r="U4067" s="254">
        <f t="shared" si="399"/>
        <v>222750</v>
      </c>
      <c r="V4067" s="220"/>
      <c r="W4067" s="222">
        <f t="shared" si="400"/>
        <v>0</v>
      </c>
      <c r="X4067" s="223" t="str">
        <f t="shared" si="401"/>
        <v>8</v>
      </c>
      <c r="Y4067" s="220"/>
      <c r="Z4067" s="254">
        <f t="shared" si="402"/>
        <v>17820</v>
      </c>
      <c r="AA4067" s="5">
        <f>VLOOKUP(G4067,Ma_KH!$A:$R,14,0)</f>
        <v>60</v>
      </c>
    </row>
    <row r="4068" spans="1:27" hidden="1" x14ac:dyDescent="0.25">
      <c r="A4068" s="9">
        <v>45996</v>
      </c>
      <c r="B4068" s="148">
        <v>4180908579</v>
      </c>
      <c r="C4068" s="10" t="s">
        <v>7767</v>
      </c>
      <c r="D4068" s="149">
        <v>45999</v>
      </c>
      <c r="G4068" s="32" t="s">
        <v>249</v>
      </c>
      <c r="I4068" s="148">
        <v>4180908579</v>
      </c>
      <c r="J4068" s="212" t="s">
        <v>1788</v>
      </c>
      <c r="K4068" s="330" t="s">
        <v>48</v>
      </c>
      <c r="L4068" s="21" t="str">
        <f>VLOOKUP($K4068,TONG_SL!$A:$D,2,0)</f>
        <v>Mọc Nấm Hương 250g</v>
      </c>
      <c r="N4068" s="21" t="str">
        <f t="shared" si="403"/>
        <v>K-C6</v>
      </c>
      <c r="Q4068" s="21" t="str">
        <f>VLOOKUP(K4068,TONG_SL!$A:$D,3,0)</f>
        <v>Túi</v>
      </c>
      <c r="R4068" s="1">
        <v>3</v>
      </c>
      <c r="S4068" s="220"/>
      <c r="T4068" s="220">
        <f>VLOOKUP(VLOOKUP(G4068,Ma_KH!$A:$R,18,0)&amp;K4068,Gia_MB!$A:$F,6,0)</f>
        <v>46000</v>
      </c>
      <c r="U4068" s="254">
        <f t="shared" si="399"/>
        <v>138000</v>
      </c>
      <c r="V4068" s="220"/>
      <c r="W4068" s="222">
        <f t="shared" si="400"/>
        <v>0</v>
      </c>
      <c r="X4068" s="223" t="str">
        <f t="shared" si="401"/>
        <v>8</v>
      </c>
      <c r="Y4068" s="220"/>
      <c r="Z4068" s="254">
        <f t="shared" si="402"/>
        <v>11040</v>
      </c>
      <c r="AA4068" s="5">
        <f>VLOOKUP(G4068,Ma_KH!$A:$R,14,0)</f>
        <v>60</v>
      </c>
    </row>
    <row r="4069" spans="1:27" hidden="1" x14ac:dyDescent="0.25">
      <c r="A4069" s="9">
        <v>45996</v>
      </c>
      <c r="B4069" s="148">
        <v>4180908579</v>
      </c>
      <c r="C4069" s="10" t="s">
        <v>7767</v>
      </c>
      <c r="D4069" s="149">
        <v>45999</v>
      </c>
      <c r="G4069" s="32" t="s">
        <v>249</v>
      </c>
      <c r="I4069" s="148">
        <v>4180908579</v>
      </c>
      <c r="J4069" s="212" t="s">
        <v>1788</v>
      </c>
      <c r="K4069" s="330" t="s">
        <v>32</v>
      </c>
      <c r="L4069" s="21" t="str">
        <f>VLOOKUP($K4069,TONG_SL!$A:$D,2,0)</f>
        <v>Giò Tai Lưỡi Xào 250g</v>
      </c>
      <c r="N4069" s="21" t="str">
        <f t="shared" si="403"/>
        <v>K-C6</v>
      </c>
      <c r="Q4069" s="21" t="str">
        <f>VLOOKUP(K4069,TONG_SL!$A:$D,3,0)</f>
        <v>Túi</v>
      </c>
      <c r="R4069" s="1">
        <v>6</v>
      </c>
      <c r="S4069" s="220"/>
      <c r="T4069" s="220">
        <f>VLOOKUP(VLOOKUP(G4069,Ma_KH!$A:$R,18,0)&amp;K4069,Gia_MB!$A:$F,6,0)</f>
        <v>50182</v>
      </c>
      <c r="U4069" s="254">
        <f t="shared" si="399"/>
        <v>301092</v>
      </c>
      <c r="V4069" s="220"/>
      <c r="W4069" s="222">
        <f t="shared" si="400"/>
        <v>0</v>
      </c>
      <c r="X4069" s="223" t="str">
        <f t="shared" si="401"/>
        <v>8</v>
      </c>
      <c r="Y4069" s="220"/>
      <c r="Z4069" s="254">
        <f t="shared" si="402"/>
        <v>24087.360000000001</v>
      </c>
      <c r="AA4069" s="5">
        <f>VLOOKUP(G4069,Ma_KH!$A:$R,14,0)</f>
        <v>60</v>
      </c>
    </row>
    <row r="4070" spans="1:27" hidden="1" x14ac:dyDescent="0.25">
      <c r="A4070" s="9">
        <v>45996</v>
      </c>
      <c r="B4070" s="148">
        <v>4180908579</v>
      </c>
      <c r="C4070" s="10" t="s">
        <v>7767</v>
      </c>
      <c r="D4070" s="149">
        <v>45999</v>
      </c>
      <c r="G4070" s="32" t="s">
        <v>249</v>
      </c>
      <c r="I4070" s="148">
        <v>4180908579</v>
      </c>
      <c r="J4070" s="212" t="s">
        <v>1788</v>
      </c>
      <c r="K4070" s="330" t="s">
        <v>30</v>
      </c>
      <c r="L4070" s="21" t="str">
        <f>VLOOKUP($K4070,TONG_SL!$A:$D,2,0)</f>
        <v>Gà muối 500g</v>
      </c>
      <c r="N4070" s="21" t="str">
        <f t="shared" si="403"/>
        <v>K-C6</v>
      </c>
      <c r="Q4070" s="21" t="str">
        <f>VLOOKUP(K4070,TONG_SL!$A:$D,3,0)</f>
        <v>Túi</v>
      </c>
      <c r="R4070" s="1">
        <v>3</v>
      </c>
      <c r="S4070" s="220"/>
      <c r="T4070" s="220">
        <f>VLOOKUP(VLOOKUP(G4070,Ma_KH!$A:$R,18,0)&amp;K4070,Gia_MB!$A:$F,6,0)</f>
        <v>111058</v>
      </c>
      <c r="U4070" s="254">
        <f t="shared" si="399"/>
        <v>333174</v>
      </c>
      <c r="V4070" s="220"/>
      <c r="W4070" s="222">
        <f t="shared" si="400"/>
        <v>0</v>
      </c>
      <c r="X4070" s="223" t="str">
        <f t="shared" si="401"/>
        <v>8</v>
      </c>
      <c r="Y4070" s="220"/>
      <c r="Z4070" s="254">
        <f t="shared" si="402"/>
        <v>26653.920000000002</v>
      </c>
      <c r="AA4070" s="5">
        <f>VLOOKUP(G4070,Ma_KH!$A:$R,14,0)</f>
        <v>60</v>
      </c>
    </row>
    <row r="4071" spans="1:27" hidden="1" x14ac:dyDescent="0.25">
      <c r="A4071" s="9">
        <v>45996</v>
      </c>
      <c r="B4071" s="148">
        <v>4180908535</v>
      </c>
      <c r="C4071" s="10" t="s">
        <v>7767</v>
      </c>
      <c r="D4071" s="149">
        <v>45999</v>
      </c>
      <c r="G4071" s="32" t="s">
        <v>363</v>
      </c>
      <c r="I4071" s="148">
        <v>4180908535</v>
      </c>
      <c r="J4071" s="212" t="s">
        <v>1788</v>
      </c>
      <c r="K4071" s="330" t="s">
        <v>27</v>
      </c>
      <c r="L4071" s="21" t="str">
        <f>VLOOKUP($K4071,TONG_SL!$A:$D,2,0)</f>
        <v>Chân giò heo muối 300g</v>
      </c>
      <c r="N4071" s="21" t="str">
        <f t="shared" si="403"/>
        <v>K-C6</v>
      </c>
      <c r="Q4071" s="21" t="str">
        <f>VLOOKUP(K4071,TONG_SL!$A:$D,3,0)</f>
        <v>Túi</v>
      </c>
      <c r="R4071" s="1">
        <v>2</v>
      </c>
      <c r="S4071" s="220"/>
      <c r="T4071" s="220">
        <f>VLOOKUP(VLOOKUP(G4071,Ma_KH!$A:$R,18,0)&amp;K4071,Gia_MB!$A:$F,6,0)</f>
        <v>73431</v>
      </c>
      <c r="U4071" s="254">
        <f t="shared" si="399"/>
        <v>146862</v>
      </c>
      <c r="V4071" s="220"/>
      <c r="W4071" s="222">
        <f t="shared" si="400"/>
        <v>0</v>
      </c>
      <c r="X4071" s="223" t="str">
        <f t="shared" si="401"/>
        <v>8</v>
      </c>
      <c r="Y4071" s="220"/>
      <c r="Z4071" s="254">
        <f t="shared" si="402"/>
        <v>11748.960000000001</v>
      </c>
      <c r="AA4071" s="5">
        <f>VLOOKUP(G4071,Ma_KH!$A:$R,14,0)</f>
        <v>60</v>
      </c>
    </row>
    <row r="4072" spans="1:27" hidden="1" x14ac:dyDescent="0.25">
      <c r="A4072" s="9">
        <v>45996</v>
      </c>
      <c r="B4072" s="148">
        <v>4180908535</v>
      </c>
      <c r="C4072" s="10" t="s">
        <v>7767</v>
      </c>
      <c r="D4072" s="149">
        <v>45999</v>
      </c>
      <c r="G4072" s="32" t="s">
        <v>363</v>
      </c>
      <c r="I4072" s="148">
        <v>4180908535</v>
      </c>
      <c r="J4072" s="212" t="s">
        <v>1788</v>
      </c>
      <c r="K4072" s="330" t="s">
        <v>48</v>
      </c>
      <c r="L4072" s="21" t="str">
        <f>VLOOKUP($K4072,TONG_SL!$A:$D,2,0)</f>
        <v>Mọc Nấm Hương 250g</v>
      </c>
      <c r="N4072" s="21" t="str">
        <f t="shared" si="403"/>
        <v>K-C6</v>
      </c>
      <c r="Q4072" s="21" t="str">
        <f>VLOOKUP(K4072,TONG_SL!$A:$D,3,0)</f>
        <v>Túi</v>
      </c>
      <c r="R4072" s="1">
        <v>6</v>
      </c>
      <c r="S4072" s="220"/>
      <c r="T4072" s="220">
        <f>VLOOKUP(VLOOKUP(G4072,Ma_KH!$A:$R,18,0)&amp;K4072,Gia_MB!$A:$F,6,0)</f>
        <v>46000</v>
      </c>
      <c r="U4072" s="254">
        <f t="shared" si="399"/>
        <v>276000</v>
      </c>
      <c r="V4072" s="220"/>
      <c r="W4072" s="222">
        <f t="shared" si="400"/>
        <v>0</v>
      </c>
      <c r="X4072" s="223" t="str">
        <f t="shared" si="401"/>
        <v>8</v>
      </c>
      <c r="Y4072" s="220"/>
      <c r="Z4072" s="254">
        <f t="shared" si="402"/>
        <v>22080</v>
      </c>
      <c r="AA4072" s="5">
        <f>VLOOKUP(G4072,Ma_KH!$A:$R,14,0)</f>
        <v>60</v>
      </c>
    </row>
    <row r="4073" spans="1:27" hidden="1" x14ac:dyDescent="0.25">
      <c r="A4073" s="9">
        <v>45996</v>
      </c>
      <c r="B4073" s="148">
        <v>4180908535</v>
      </c>
      <c r="C4073" s="10" t="s">
        <v>7767</v>
      </c>
      <c r="D4073" s="149">
        <v>45999</v>
      </c>
      <c r="G4073" s="32" t="s">
        <v>363</v>
      </c>
      <c r="I4073" s="148">
        <v>4180908535</v>
      </c>
      <c r="J4073" s="212" t="s">
        <v>1788</v>
      </c>
      <c r="K4073" s="330" t="s">
        <v>32</v>
      </c>
      <c r="L4073" s="21" t="str">
        <f>VLOOKUP($K4073,TONG_SL!$A:$D,2,0)</f>
        <v>Giò Tai Lưỡi Xào 250g</v>
      </c>
      <c r="N4073" s="21" t="str">
        <f t="shared" si="403"/>
        <v>K-C6</v>
      </c>
      <c r="Q4073" s="21" t="str">
        <f>VLOOKUP(K4073,TONG_SL!$A:$D,3,0)</f>
        <v>Túi</v>
      </c>
      <c r="R4073" s="1">
        <v>6</v>
      </c>
      <c r="S4073" s="220"/>
      <c r="T4073" s="220">
        <f>VLOOKUP(VLOOKUP(G4073,Ma_KH!$A:$R,18,0)&amp;K4073,Gia_MB!$A:$F,6,0)</f>
        <v>50182</v>
      </c>
      <c r="U4073" s="254">
        <f t="shared" si="399"/>
        <v>301092</v>
      </c>
      <c r="V4073" s="220"/>
      <c r="W4073" s="222">
        <f t="shared" si="400"/>
        <v>0</v>
      </c>
      <c r="X4073" s="223" t="str">
        <f t="shared" si="401"/>
        <v>8</v>
      </c>
      <c r="Y4073" s="220"/>
      <c r="Z4073" s="254">
        <f t="shared" si="402"/>
        <v>24087.360000000001</v>
      </c>
      <c r="AA4073" s="5">
        <f>VLOOKUP(G4073,Ma_KH!$A:$R,14,0)</f>
        <v>60</v>
      </c>
    </row>
    <row r="4074" spans="1:27" hidden="1" x14ac:dyDescent="0.25">
      <c r="A4074" s="9">
        <v>45996</v>
      </c>
      <c r="B4074" s="148">
        <v>4180908426</v>
      </c>
      <c r="C4074" s="10" t="s">
        <v>7767</v>
      </c>
      <c r="D4074" s="149">
        <v>45999</v>
      </c>
      <c r="G4074" s="32" t="s">
        <v>334</v>
      </c>
      <c r="I4074" s="148">
        <v>4180908426</v>
      </c>
      <c r="J4074" s="212" t="s">
        <v>1788</v>
      </c>
      <c r="K4074" s="330" t="s">
        <v>32</v>
      </c>
      <c r="L4074" s="21" t="str">
        <f>VLOOKUP($K4074,TONG_SL!$A:$D,2,0)</f>
        <v>Giò Tai Lưỡi Xào 250g</v>
      </c>
      <c r="N4074" s="21" t="str">
        <f t="shared" si="403"/>
        <v>K-C6</v>
      </c>
      <c r="Q4074" s="21" t="str">
        <f>VLOOKUP(K4074,TONG_SL!$A:$D,3,0)</f>
        <v>Túi</v>
      </c>
      <c r="R4074" s="1">
        <v>3</v>
      </c>
      <c r="S4074" s="220"/>
      <c r="T4074" s="220">
        <f>VLOOKUP(VLOOKUP(G4074,Ma_KH!$A:$R,18,0)&amp;K4074,Gia_MB!$A:$F,6,0)</f>
        <v>50182</v>
      </c>
      <c r="U4074" s="254">
        <f t="shared" si="399"/>
        <v>150546</v>
      </c>
      <c r="V4074" s="220"/>
      <c r="W4074" s="222">
        <f t="shared" si="400"/>
        <v>0</v>
      </c>
      <c r="X4074" s="223" t="str">
        <f t="shared" si="401"/>
        <v>8</v>
      </c>
      <c r="Y4074" s="220"/>
      <c r="Z4074" s="254">
        <f t="shared" si="402"/>
        <v>12043.68</v>
      </c>
      <c r="AA4074" s="5">
        <f>VLOOKUP(G4074,Ma_KH!$A:$R,14,0)</f>
        <v>60</v>
      </c>
    </row>
    <row r="4075" spans="1:27" hidden="1" x14ac:dyDescent="0.25">
      <c r="A4075" s="9">
        <v>45996</v>
      </c>
      <c r="B4075" s="148">
        <v>4180908426</v>
      </c>
      <c r="C4075" s="10" t="s">
        <v>7767</v>
      </c>
      <c r="D4075" s="149">
        <v>45999</v>
      </c>
      <c r="G4075" s="32" t="s">
        <v>334</v>
      </c>
      <c r="I4075" s="148">
        <v>4180908426</v>
      </c>
      <c r="J4075" s="212" t="s">
        <v>1788</v>
      </c>
      <c r="K4075" s="330" t="s">
        <v>37</v>
      </c>
      <c r="L4075" s="21" t="str">
        <f>VLOOKUP($K4075,TONG_SL!$A:$D,2,0)</f>
        <v>Chả cốm 300g</v>
      </c>
      <c r="N4075" s="21" t="str">
        <f t="shared" si="403"/>
        <v>K-C6</v>
      </c>
      <c r="Q4075" s="21" t="str">
        <f>VLOOKUP(K4075,TONG_SL!$A:$D,3,0)</f>
        <v>Túi</v>
      </c>
      <c r="R4075" s="1">
        <v>3</v>
      </c>
      <c r="S4075" s="220"/>
      <c r="T4075" s="220">
        <f>VLOOKUP(VLOOKUP(G4075,Ma_KH!$A:$R,18,0)&amp;K4075,Gia_MB!$A:$F,6,0)</f>
        <v>74250</v>
      </c>
      <c r="U4075" s="254">
        <f t="shared" si="399"/>
        <v>222750</v>
      </c>
      <c r="V4075" s="220"/>
      <c r="W4075" s="222">
        <f t="shared" si="400"/>
        <v>0</v>
      </c>
      <c r="X4075" s="223" t="str">
        <f t="shared" si="401"/>
        <v>8</v>
      </c>
      <c r="Y4075" s="220"/>
      <c r="Z4075" s="254">
        <f t="shared" si="402"/>
        <v>17820</v>
      </c>
      <c r="AA4075" s="5">
        <f>VLOOKUP(G4075,Ma_KH!$A:$R,14,0)</f>
        <v>60</v>
      </c>
    </row>
    <row r="4076" spans="1:27" hidden="1" x14ac:dyDescent="0.25">
      <c r="A4076" s="9">
        <v>45996</v>
      </c>
      <c r="B4076" s="148">
        <v>4180908426</v>
      </c>
      <c r="C4076" s="10" t="s">
        <v>7767</v>
      </c>
      <c r="D4076" s="149">
        <v>45999</v>
      </c>
      <c r="G4076" s="32" t="s">
        <v>334</v>
      </c>
      <c r="I4076" s="148">
        <v>4180908426</v>
      </c>
      <c r="J4076" s="212" t="s">
        <v>1788</v>
      </c>
      <c r="K4076" s="330" t="s">
        <v>30</v>
      </c>
      <c r="L4076" s="21" t="str">
        <f>VLOOKUP($K4076,TONG_SL!$A:$D,2,0)</f>
        <v>Gà muối 500g</v>
      </c>
      <c r="N4076" s="21" t="str">
        <f t="shared" si="403"/>
        <v>K-C6</v>
      </c>
      <c r="Q4076" s="21" t="str">
        <f>VLOOKUP(K4076,TONG_SL!$A:$D,3,0)</f>
        <v>Túi</v>
      </c>
      <c r="R4076" s="1">
        <v>3</v>
      </c>
      <c r="S4076" s="220"/>
      <c r="T4076" s="220">
        <f>VLOOKUP(VLOOKUP(G4076,Ma_KH!$A:$R,18,0)&amp;K4076,Gia_MB!$A:$F,6,0)</f>
        <v>111058</v>
      </c>
      <c r="U4076" s="254">
        <f t="shared" si="399"/>
        <v>333174</v>
      </c>
      <c r="V4076" s="220"/>
      <c r="W4076" s="222">
        <f t="shared" si="400"/>
        <v>0</v>
      </c>
      <c r="X4076" s="223" t="str">
        <f t="shared" si="401"/>
        <v>8</v>
      </c>
      <c r="Y4076" s="220"/>
      <c r="Z4076" s="254">
        <f t="shared" si="402"/>
        <v>26653.920000000002</v>
      </c>
      <c r="AA4076" s="5">
        <f>VLOOKUP(G4076,Ma_KH!$A:$R,14,0)</f>
        <v>60</v>
      </c>
    </row>
    <row r="4077" spans="1:27" hidden="1" x14ac:dyDescent="0.25">
      <c r="A4077" s="9">
        <v>45996</v>
      </c>
      <c r="B4077" s="148">
        <v>4180908426</v>
      </c>
      <c r="C4077" s="10" t="s">
        <v>7767</v>
      </c>
      <c r="D4077" s="149">
        <v>45999</v>
      </c>
      <c r="G4077" s="32" t="s">
        <v>334</v>
      </c>
      <c r="I4077" s="148">
        <v>4180908426</v>
      </c>
      <c r="J4077" s="212" t="s">
        <v>1788</v>
      </c>
      <c r="K4077" s="330" t="s">
        <v>34</v>
      </c>
      <c r="L4077" s="21" t="str">
        <f>VLOOKUP($K4077,TONG_SL!$A:$D,2,0)</f>
        <v>Tai heo muối 200g</v>
      </c>
      <c r="N4077" s="21" t="str">
        <f t="shared" si="403"/>
        <v>K-C6</v>
      </c>
      <c r="Q4077" s="21" t="str">
        <f>VLOOKUP(K4077,TONG_SL!$A:$D,3,0)</f>
        <v>Túi</v>
      </c>
      <c r="R4077" s="1">
        <v>3</v>
      </c>
      <c r="S4077" s="220"/>
      <c r="T4077" s="220">
        <f>VLOOKUP(VLOOKUP(G4077,Ma_KH!$A:$R,18,0)&amp;K4077,Gia_MB!$A:$F,6,0)</f>
        <v>55595</v>
      </c>
      <c r="U4077" s="254">
        <f t="shared" si="399"/>
        <v>166785</v>
      </c>
      <c r="V4077" s="220"/>
      <c r="W4077" s="222">
        <f t="shared" si="400"/>
        <v>0</v>
      </c>
      <c r="X4077" s="223" t="str">
        <f t="shared" si="401"/>
        <v>8</v>
      </c>
      <c r="Y4077" s="220"/>
      <c r="Z4077" s="254">
        <f t="shared" si="402"/>
        <v>13342.800000000001</v>
      </c>
      <c r="AA4077" s="5">
        <f>VLOOKUP(G4077,Ma_KH!$A:$R,14,0)</f>
        <v>60</v>
      </c>
    </row>
    <row r="4078" spans="1:27" hidden="1" x14ac:dyDescent="0.25">
      <c r="A4078" s="9">
        <v>45996</v>
      </c>
      <c r="B4078" s="148">
        <v>4180908157</v>
      </c>
      <c r="C4078" s="10" t="s">
        <v>7767</v>
      </c>
      <c r="D4078" s="149">
        <v>45999</v>
      </c>
      <c r="G4078" s="32" t="s">
        <v>414</v>
      </c>
      <c r="I4078" s="148">
        <v>4180908157</v>
      </c>
      <c r="J4078" s="212" t="s">
        <v>1788</v>
      </c>
      <c r="K4078" s="330" t="s">
        <v>34</v>
      </c>
      <c r="L4078" s="21" t="str">
        <f>VLOOKUP($K4078,TONG_SL!$A:$D,2,0)</f>
        <v>Tai heo muối 200g</v>
      </c>
      <c r="N4078" s="21" t="str">
        <f t="shared" si="403"/>
        <v>K-C6</v>
      </c>
      <c r="Q4078" s="21" t="str">
        <f>VLOOKUP(K4078,TONG_SL!$A:$D,3,0)</f>
        <v>Túi</v>
      </c>
      <c r="R4078" s="1">
        <v>3</v>
      </c>
      <c r="S4078" s="220"/>
      <c r="T4078" s="220">
        <f>VLOOKUP(VLOOKUP(G4078,Ma_KH!$A:$R,18,0)&amp;K4078,Gia_MB!$A:$F,6,0)</f>
        <v>55595</v>
      </c>
      <c r="U4078" s="254">
        <f t="shared" si="399"/>
        <v>166785</v>
      </c>
      <c r="V4078" s="220"/>
      <c r="W4078" s="222">
        <f t="shared" si="400"/>
        <v>0</v>
      </c>
      <c r="X4078" s="223" t="str">
        <f t="shared" si="401"/>
        <v>8</v>
      </c>
      <c r="Y4078" s="220"/>
      <c r="Z4078" s="254">
        <f t="shared" si="402"/>
        <v>13342.800000000001</v>
      </c>
      <c r="AA4078" s="5">
        <f>VLOOKUP(G4078,Ma_KH!$A:$R,14,0)</f>
        <v>60</v>
      </c>
    </row>
    <row r="4079" spans="1:27" hidden="1" x14ac:dyDescent="0.25">
      <c r="A4079" s="9">
        <v>45996</v>
      </c>
      <c r="B4079" s="148">
        <v>4180908157</v>
      </c>
      <c r="C4079" s="10" t="s">
        <v>7767</v>
      </c>
      <c r="D4079" s="149">
        <v>45999</v>
      </c>
      <c r="G4079" s="32" t="s">
        <v>414</v>
      </c>
      <c r="I4079" s="148">
        <v>4180908157</v>
      </c>
      <c r="J4079" s="212" t="s">
        <v>1788</v>
      </c>
      <c r="K4079" s="330" t="s">
        <v>37</v>
      </c>
      <c r="L4079" s="21" t="str">
        <f>VLOOKUP($K4079,TONG_SL!$A:$D,2,0)</f>
        <v>Chả cốm 300g</v>
      </c>
      <c r="N4079" s="21" t="str">
        <f t="shared" si="403"/>
        <v>K-C6</v>
      </c>
      <c r="Q4079" s="21" t="str">
        <f>VLOOKUP(K4079,TONG_SL!$A:$D,3,0)</f>
        <v>Túi</v>
      </c>
      <c r="R4079" s="1">
        <v>3</v>
      </c>
      <c r="S4079" s="220"/>
      <c r="T4079" s="220">
        <f>VLOOKUP(VLOOKUP(G4079,Ma_KH!$A:$R,18,0)&amp;K4079,Gia_MB!$A:$F,6,0)</f>
        <v>74250</v>
      </c>
      <c r="U4079" s="254">
        <f t="shared" si="399"/>
        <v>222750</v>
      </c>
      <c r="V4079" s="220"/>
      <c r="W4079" s="222">
        <f t="shared" si="400"/>
        <v>0</v>
      </c>
      <c r="X4079" s="223" t="str">
        <f t="shared" si="401"/>
        <v>8</v>
      </c>
      <c r="Y4079" s="220"/>
      <c r="Z4079" s="254">
        <f t="shared" si="402"/>
        <v>17820</v>
      </c>
      <c r="AA4079" s="5">
        <f>VLOOKUP(G4079,Ma_KH!$A:$R,14,0)</f>
        <v>60</v>
      </c>
    </row>
    <row r="4080" spans="1:27" hidden="1" x14ac:dyDescent="0.25">
      <c r="A4080" s="9">
        <v>45996</v>
      </c>
      <c r="B4080" s="148">
        <v>4180908157</v>
      </c>
      <c r="C4080" s="10" t="s">
        <v>7767</v>
      </c>
      <c r="D4080" s="149">
        <v>45999</v>
      </c>
      <c r="G4080" s="32" t="s">
        <v>414</v>
      </c>
      <c r="I4080" s="148">
        <v>4180908157</v>
      </c>
      <c r="J4080" s="212" t="s">
        <v>1788</v>
      </c>
      <c r="K4080" s="330" t="s">
        <v>39</v>
      </c>
      <c r="L4080" s="21" t="str">
        <f>VLOOKUP($K4080,TONG_SL!$A:$D,2,0)</f>
        <v>Chả nướng 300g</v>
      </c>
      <c r="N4080" s="21" t="str">
        <f t="shared" si="403"/>
        <v>K-C6</v>
      </c>
      <c r="Q4080" s="21" t="str">
        <f>VLOOKUP(K4080,TONG_SL!$A:$D,3,0)</f>
        <v>Túi</v>
      </c>
      <c r="R4080" s="1">
        <v>2</v>
      </c>
      <c r="S4080" s="220"/>
      <c r="T4080" s="220">
        <f>VLOOKUP(VLOOKUP(G4080,Ma_KH!$A:$R,18,0)&amp;K4080,Gia_MB!$A:$F,6,0)</f>
        <v>70950</v>
      </c>
      <c r="U4080" s="254">
        <f t="shared" si="399"/>
        <v>141900</v>
      </c>
      <c r="V4080" s="220"/>
      <c r="W4080" s="222">
        <f t="shared" si="400"/>
        <v>0</v>
      </c>
      <c r="X4080" s="223" t="str">
        <f t="shared" si="401"/>
        <v>8</v>
      </c>
      <c r="Y4080" s="220"/>
      <c r="Z4080" s="254">
        <f t="shared" si="402"/>
        <v>11352</v>
      </c>
      <c r="AA4080" s="5">
        <f>VLOOKUP(G4080,Ma_KH!$A:$R,14,0)</f>
        <v>60</v>
      </c>
    </row>
    <row r="4081" spans="1:27" hidden="1" x14ac:dyDescent="0.25">
      <c r="A4081" s="9">
        <v>45996</v>
      </c>
      <c r="B4081" s="148">
        <v>4180908157</v>
      </c>
      <c r="C4081" s="10" t="s">
        <v>7767</v>
      </c>
      <c r="D4081" s="149">
        <v>45999</v>
      </c>
      <c r="G4081" s="32" t="s">
        <v>414</v>
      </c>
      <c r="I4081" s="148">
        <v>4180908157</v>
      </c>
      <c r="J4081" s="212" t="s">
        <v>1788</v>
      </c>
      <c r="K4081" s="330" t="s">
        <v>27</v>
      </c>
      <c r="L4081" s="21" t="str">
        <f>VLOOKUP($K4081,TONG_SL!$A:$D,2,0)</f>
        <v>Chân giò heo muối 300g</v>
      </c>
      <c r="N4081" s="21" t="str">
        <f t="shared" si="403"/>
        <v>K-C6</v>
      </c>
      <c r="Q4081" s="21" t="str">
        <f>VLOOKUP(K4081,TONG_SL!$A:$D,3,0)</f>
        <v>Túi</v>
      </c>
      <c r="R4081" s="1">
        <v>6</v>
      </c>
      <c r="S4081" s="220"/>
      <c r="T4081" s="220">
        <f>VLOOKUP(VLOOKUP(G4081,Ma_KH!$A:$R,18,0)&amp;K4081,Gia_MB!$A:$F,6,0)</f>
        <v>73431</v>
      </c>
      <c r="U4081" s="254">
        <f t="shared" si="399"/>
        <v>440586</v>
      </c>
      <c r="V4081" s="220"/>
      <c r="W4081" s="222">
        <f t="shared" si="400"/>
        <v>0</v>
      </c>
      <c r="X4081" s="223" t="str">
        <f t="shared" si="401"/>
        <v>8</v>
      </c>
      <c r="Y4081" s="220"/>
      <c r="Z4081" s="254">
        <f t="shared" si="402"/>
        <v>35246.879999999997</v>
      </c>
      <c r="AA4081" s="5">
        <f>VLOOKUP(G4081,Ma_KH!$A:$R,14,0)</f>
        <v>60</v>
      </c>
    </row>
    <row r="4082" spans="1:27" hidden="1" x14ac:dyDescent="0.25">
      <c r="A4082" s="9">
        <v>45996</v>
      </c>
      <c r="B4082" s="148" t="s">
        <v>8443</v>
      </c>
      <c r="C4082" s="10" t="s">
        <v>7767</v>
      </c>
      <c r="D4082" s="149">
        <v>45999</v>
      </c>
      <c r="G4082" s="32" t="s">
        <v>1510</v>
      </c>
      <c r="I4082" s="148" t="s">
        <v>8443</v>
      </c>
      <c r="J4082" s="212" t="s">
        <v>1788</v>
      </c>
      <c r="K4082" s="330" t="s">
        <v>32</v>
      </c>
      <c r="L4082" s="21" t="str">
        <f>VLOOKUP($K4082,TONG_SL!$A:$D,2,0)</f>
        <v>Giò Tai Lưỡi Xào 250g</v>
      </c>
      <c r="N4082" s="21" t="str">
        <f t="shared" si="403"/>
        <v>K-C6</v>
      </c>
      <c r="Q4082" s="21" t="str">
        <f>VLOOKUP(K4082,TONG_SL!$A:$D,3,0)</f>
        <v>Túi</v>
      </c>
      <c r="R4082" s="1">
        <v>3</v>
      </c>
      <c r="S4082" s="220"/>
      <c r="T4082" s="220">
        <f>VLOOKUP(VLOOKUP(G4082,Ma_KH!$A:$R,18,0)&amp;K4082,Gia_MB!$A:$F,6,0)</f>
        <v>50182</v>
      </c>
      <c r="U4082" s="254">
        <f t="shared" si="399"/>
        <v>150546</v>
      </c>
      <c r="V4082" s="220"/>
      <c r="W4082" s="222">
        <f t="shared" si="400"/>
        <v>0</v>
      </c>
      <c r="X4082" s="223" t="str">
        <f t="shared" si="401"/>
        <v>8</v>
      </c>
      <c r="Y4082" s="220"/>
      <c r="Z4082" s="254">
        <f t="shared" si="402"/>
        <v>12043.68</v>
      </c>
      <c r="AA4082" s="5">
        <f>VLOOKUP(G4082,Ma_KH!$A:$R,14,0)</f>
        <v>60</v>
      </c>
    </row>
    <row r="4083" spans="1:27" hidden="1" x14ac:dyDescent="0.25">
      <c r="A4083" s="9">
        <v>45996</v>
      </c>
      <c r="B4083" s="148" t="s">
        <v>8443</v>
      </c>
      <c r="C4083" s="10" t="s">
        <v>7767</v>
      </c>
      <c r="D4083" s="149">
        <v>45999</v>
      </c>
      <c r="G4083" s="32" t="s">
        <v>1510</v>
      </c>
      <c r="I4083" s="148" t="s">
        <v>8443</v>
      </c>
      <c r="J4083" s="212" t="s">
        <v>1788</v>
      </c>
      <c r="K4083" s="330" t="s">
        <v>48</v>
      </c>
      <c r="L4083" s="21" t="str">
        <f>VLOOKUP($K4083,TONG_SL!$A:$D,2,0)</f>
        <v>Mọc Nấm Hương 250g</v>
      </c>
      <c r="N4083" s="21" t="str">
        <f t="shared" si="403"/>
        <v>K-C6</v>
      </c>
      <c r="Q4083" s="21" t="str">
        <f>VLOOKUP(K4083,TONG_SL!$A:$D,3,0)</f>
        <v>Túi</v>
      </c>
      <c r="R4083" s="1">
        <v>3</v>
      </c>
      <c r="S4083" s="220"/>
      <c r="T4083" s="220">
        <f>VLOOKUP(VLOOKUP(G4083,Ma_KH!$A:$R,18,0)&amp;K4083,Gia_MB!$A:$F,6,0)</f>
        <v>46000</v>
      </c>
      <c r="U4083" s="254">
        <f t="shared" si="399"/>
        <v>138000</v>
      </c>
      <c r="V4083" s="220"/>
      <c r="W4083" s="222">
        <f t="shared" si="400"/>
        <v>0</v>
      </c>
      <c r="X4083" s="223" t="str">
        <f t="shared" si="401"/>
        <v>8</v>
      </c>
      <c r="Y4083" s="220"/>
      <c r="Z4083" s="254">
        <f t="shared" si="402"/>
        <v>11040</v>
      </c>
      <c r="AA4083" s="5">
        <f>VLOOKUP(G4083,Ma_KH!$A:$R,14,0)</f>
        <v>60</v>
      </c>
    </row>
    <row r="4084" spans="1:27" hidden="1" x14ac:dyDescent="0.25">
      <c r="A4084" s="9">
        <v>45996</v>
      </c>
      <c r="B4084" s="148" t="s">
        <v>8443</v>
      </c>
      <c r="C4084" s="10" t="s">
        <v>7767</v>
      </c>
      <c r="D4084" s="149">
        <v>45999</v>
      </c>
      <c r="G4084" s="32" t="s">
        <v>1510</v>
      </c>
      <c r="I4084" s="148" t="s">
        <v>8443</v>
      </c>
      <c r="J4084" s="212" t="s">
        <v>1788</v>
      </c>
      <c r="K4084" s="330" t="s">
        <v>34</v>
      </c>
      <c r="L4084" s="21" t="str">
        <f>VLOOKUP($K4084,TONG_SL!$A:$D,2,0)</f>
        <v>Tai heo muối 200g</v>
      </c>
      <c r="N4084" s="21" t="str">
        <f t="shared" si="403"/>
        <v>K-C6</v>
      </c>
      <c r="Q4084" s="21" t="str">
        <f>VLOOKUP(K4084,TONG_SL!$A:$D,3,0)</f>
        <v>Túi</v>
      </c>
      <c r="R4084" s="1">
        <v>2</v>
      </c>
      <c r="S4084" s="220"/>
      <c r="T4084" s="220">
        <f>VLOOKUP(VLOOKUP(G4084,Ma_KH!$A:$R,18,0)&amp;K4084,Gia_MB!$A:$F,6,0)</f>
        <v>55595</v>
      </c>
      <c r="U4084" s="254">
        <f t="shared" si="399"/>
        <v>111190</v>
      </c>
      <c r="V4084" s="220"/>
      <c r="W4084" s="222">
        <f t="shared" si="400"/>
        <v>0</v>
      </c>
      <c r="X4084" s="223" t="str">
        <f t="shared" si="401"/>
        <v>8</v>
      </c>
      <c r="Y4084" s="220"/>
      <c r="Z4084" s="254">
        <f t="shared" si="402"/>
        <v>8895.2000000000007</v>
      </c>
      <c r="AA4084" s="5">
        <f>VLOOKUP(G4084,Ma_KH!$A:$R,14,0)</f>
        <v>60</v>
      </c>
    </row>
    <row r="4085" spans="1:27" hidden="1" x14ac:dyDescent="0.25">
      <c r="A4085" s="9">
        <v>45996</v>
      </c>
      <c r="B4085" s="148" t="s">
        <v>8443</v>
      </c>
      <c r="C4085" s="10" t="s">
        <v>7767</v>
      </c>
      <c r="D4085" s="149">
        <v>45999</v>
      </c>
      <c r="G4085" s="32" t="s">
        <v>1510</v>
      </c>
      <c r="I4085" s="148" t="s">
        <v>8443</v>
      </c>
      <c r="J4085" s="212" t="s">
        <v>1788</v>
      </c>
      <c r="K4085" s="330" t="s">
        <v>37</v>
      </c>
      <c r="L4085" s="21" t="str">
        <f>VLOOKUP($K4085,TONG_SL!$A:$D,2,0)</f>
        <v>Chả cốm 300g</v>
      </c>
      <c r="N4085" s="21" t="str">
        <f t="shared" si="403"/>
        <v>K-C6</v>
      </c>
      <c r="Q4085" s="21" t="str">
        <f>VLOOKUP(K4085,TONG_SL!$A:$D,3,0)</f>
        <v>Túi</v>
      </c>
      <c r="R4085" s="1">
        <v>3</v>
      </c>
      <c r="S4085" s="220"/>
      <c r="T4085" s="220">
        <f>VLOOKUP(VLOOKUP(G4085,Ma_KH!$A:$R,18,0)&amp;K4085,Gia_MB!$A:$F,6,0)</f>
        <v>74250</v>
      </c>
      <c r="U4085" s="254">
        <f t="shared" ref="U4085:U4148" si="404">T4085*R4085</f>
        <v>222750</v>
      </c>
      <c r="V4085" s="220"/>
      <c r="W4085" s="222">
        <f t="shared" ref="W4085:W4148" si="405">U4085*V4085</f>
        <v>0</v>
      </c>
      <c r="X4085" s="223" t="str">
        <f t="shared" ref="X4085:X4148" si="406">IF(B4085&lt;&gt;"","8","0")</f>
        <v>8</v>
      </c>
      <c r="Y4085" s="220"/>
      <c r="Z4085" s="254">
        <f t="shared" ref="Z4085:Z4148" si="407">U4085*X4085%</f>
        <v>17820</v>
      </c>
      <c r="AA4085" s="5">
        <f>VLOOKUP(G4085,Ma_KH!$A:$R,14,0)</f>
        <v>60</v>
      </c>
    </row>
    <row r="4086" spans="1:27" hidden="1" x14ac:dyDescent="0.25">
      <c r="A4086" s="9">
        <v>45996</v>
      </c>
      <c r="B4086" s="148" t="s">
        <v>8444</v>
      </c>
      <c r="C4086" s="10" t="s">
        <v>7767</v>
      </c>
      <c r="D4086" s="149">
        <v>45999</v>
      </c>
      <c r="G4086" s="32" t="s">
        <v>1423</v>
      </c>
      <c r="I4086" s="148" t="s">
        <v>8444</v>
      </c>
      <c r="J4086" s="212" t="s">
        <v>1788</v>
      </c>
      <c r="K4086" s="330" t="s">
        <v>30</v>
      </c>
      <c r="L4086" s="21" t="str">
        <f>VLOOKUP($K4086,TONG_SL!$A:$D,2,0)</f>
        <v>Gà muối 500g</v>
      </c>
      <c r="N4086" s="21" t="str">
        <f t="shared" si="403"/>
        <v>K-C6</v>
      </c>
      <c r="Q4086" s="21" t="str">
        <f>VLOOKUP(K4086,TONG_SL!$A:$D,3,0)</f>
        <v>Túi</v>
      </c>
      <c r="R4086" s="1">
        <v>5</v>
      </c>
      <c r="S4086" s="220"/>
      <c r="T4086" s="220">
        <f>VLOOKUP(VLOOKUP(G4086,Ma_KH!$A:$R,18,0)&amp;K4086,Gia_MB!$A:$F,6,0)</f>
        <v>111058</v>
      </c>
      <c r="U4086" s="254">
        <f t="shared" si="404"/>
        <v>555290</v>
      </c>
      <c r="V4086" s="220"/>
      <c r="W4086" s="222">
        <f t="shared" si="405"/>
        <v>0</v>
      </c>
      <c r="X4086" s="223" t="str">
        <f t="shared" si="406"/>
        <v>8</v>
      </c>
      <c r="Y4086" s="220"/>
      <c r="Z4086" s="254">
        <f t="shared" si="407"/>
        <v>44423.200000000004</v>
      </c>
      <c r="AA4086" s="5">
        <f>VLOOKUP(G4086,Ma_KH!$A:$R,14,0)</f>
        <v>60</v>
      </c>
    </row>
    <row r="4087" spans="1:27" hidden="1" x14ac:dyDescent="0.25">
      <c r="A4087" s="9">
        <v>45996</v>
      </c>
      <c r="B4087" s="148" t="s">
        <v>8444</v>
      </c>
      <c r="C4087" s="10" t="s">
        <v>7767</v>
      </c>
      <c r="D4087" s="149">
        <v>45999</v>
      </c>
      <c r="G4087" s="32" t="s">
        <v>1423</v>
      </c>
      <c r="I4087" s="148" t="s">
        <v>8444</v>
      </c>
      <c r="J4087" s="212" t="s">
        <v>1788</v>
      </c>
      <c r="K4087" s="330" t="s">
        <v>32</v>
      </c>
      <c r="L4087" s="21" t="str">
        <f>VLOOKUP($K4087,TONG_SL!$A:$D,2,0)</f>
        <v>Giò Tai Lưỡi Xào 250g</v>
      </c>
      <c r="N4087" s="21" t="str">
        <f t="shared" si="403"/>
        <v>K-C6</v>
      </c>
      <c r="Q4087" s="21" t="str">
        <f>VLOOKUP(K4087,TONG_SL!$A:$D,3,0)</f>
        <v>Túi</v>
      </c>
      <c r="R4087" s="1">
        <v>3</v>
      </c>
      <c r="S4087" s="220"/>
      <c r="T4087" s="220">
        <f>VLOOKUP(VLOOKUP(G4087,Ma_KH!$A:$R,18,0)&amp;K4087,Gia_MB!$A:$F,6,0)</f>
        <v>50182</v>
      </c>
      <c r="U4087" s="254">
        <f t="shared" si="404"/>
        <v>150546</v>
      </c>
      <c r="V4087" s="220"/>
      <c r="W4087" s="222">
        <f t="shared" si="405"/>
        <v>0</v>
      </c>
      <c r="X4087" s="223" t="str">
        <f t="shared" si="406"/>
        <v>8</v>
      </c>
      <c r="Y4087" s="220"/>
      <c r="Z4087" s="254">
        <f t="shared" si="407"/>
        <v>12043.68</v>
      </c>
      <c r="AA4087" s="5">
        <f>VLOOKUP(G4087,Ma_KH!$A:$R,14,0)</f>
        <v>60</v>
      </c>
    </row>
    <row r="4088" spans="1:27" hidden="1" x14ac:dyDescent="0.25">
      <c r="A4088" s="9">
        <v>45996</v>
      </c>
      <c r="B4088" s="148" t="s">
        <v>8444</v>
      </c>
      <c r="C4088" s="10" t="s">
        <v>7767</v>
      </c>
      <c r="D4088" s="149">
        <v>45999</v>
      </c>
      <c r="G4088" s="32" t="s">
        <v>1423</v>
      </c>
      <c r="I4088" s="148" t="s">
        <v>8444</v>
      </c>
      <c r="J4088" s="212" t="s">
        <v>1788</v>
      </c>
      <c r="K4088" s="330" t="s">
        <v>48</v>
      </c>
      <c r="L4088" s="21" t="str">
        <f>VLOOKUP($K4088,TONG_SL!$A:$D,2,0)</f>
        <v>Mọc Nấm Hương 250g</v>
      </c>
      <c r="N4088" s="21" t="str">
        <f t="shared" si="403"/>
        <v>K-C6</v>
      </c>
      <c r="Q4088" s="21" t="str">
        <f>VLOOKUP(K4088,TONG_SL!$A:$D,3,0)</f>
        <v>Túi</v>
      </c>
      <c r="R4088" s="1">
        <v>3</v>
      </c>
      <c r="S4088" s="220"/>
      <c r="T4088" s="220">
        <f>VLOOKUP(VLOOKUP(G4088,Ma_KH!$A:$R,18,0)&amp;K4088,Gia_MB!$A:$F,6,0)</f>
        <v>46000</v>
      </c>
      <c r="U4088" s="254">
        <f t="shared" si="404"/>
        <v>138000</v>
      </c>
      <c r="V4088" s="220"/>
      <c r="W4088" s="222">
        <f t="shared" si="405"/>
        <v>0</v>
      </c>
      <c r="X4088" s="223" t="str">
        <f t="shared" si="406"/>
        <v>8</v>
      </c>
      <c r="Y4088" s="220"/>
      <c r="Z4088" s="254">
        <f t="shared" si="407"/>
        <v>11040</v>
      </c>
      <c r="AA4088" s="5">
        <f>VLOOKUP(G4088,Ma_KH!$A:$R,14,0)</f>
        <v>60</v>
      </c>
    </row>
    <row r="4089" spans="1:27" hidden="1" x14ac:dyDescent="0.25">
      <c r="A4089" s="9">
        <v>45996</v>
      </c>
      <c r="B4089" s="148" t="s">
        <v>8444</v>
      </c>
      <c r="C4089" s="10" t="s">
        <v>7767</v>
      </c>
      <c r="D4089" s="149">
        <v>45999</v>
      </c>
      <c r="G4089" s="32" t="s">
        <v>1423</v>
      </c>
      <c r="I4089" s="148" t="s">
        <v>8444</v>
      </c>
      <c r="J4089" s="212" t="s">
        <v>1788</v>
      </c>
      <c r="K4089" s="330" t="s">
        <v>34</v>
      </c>
      <c r="L4089" s="21" t="str">
        <f>VLOOKUP($K4089,TONG_SL!$A:$D,2,0)</f>
        <v>Tai heo muối 200g</v>
      </c>
      <c r="N4089" s="21" t="str">
        <f t="shared" si="403"/>
        <v>K-C6</v>
      </c>
      <c r="Q4089" s="21" t="str">
        <f>VLOOKUP(K4089,TONG_SL!$A:$D,3,0)</f>
        <v>Túi</v>
      </c>
      <c r="R4089" s="1">
        <v>3</v>
      </c>
      <c r="S4089" s="220"/>
      <c r="T4089" s="220">
        <f>VLOOKUP(VLOOKUP(G4089,Ma_KH!$A:$R,18,0)&amp;K4089,Gia_MB!$A:$F,6,0)</f>
        <v>55595</v>
      </c>
      <c r="U4089" s="254">
        <f t="shared" si="404"/>
        <v>166785</v>
      </c>
      <c r="V4089" s="220"/>
      <c r="W4089" s="222">
        <f t="shared" si="405"/>
        <v>0</v>
      </c>
      <c r="X4089" s="223" t="str">
        <f t="shared" si="406"/>
        <v>8</v>
      </c>
      <c r="Y4089" s="220"/>
      <c r="Z4089" s="254">
        <f t="shared" si="407"/>
        <v>13342.800000000001</v>
      </c>
      <c r="AA4089" s="5">
        <f>VLOOKUP(G4089,Ma_KH!$A:$R,14,0)</f>
        <v>60</v>
      </c>
    </row>
    <row r="4090" spans="1:27" hidden="1" x14ac:dyDescent="0.25">
      <c r="A4090" s="9">
        <v>45996</v>
      </c>
      <c r="B4090" s="148" t="s">
        <v>8444</v>
      </c>
      <c r="C4090" s="10" t="s">
        <v>7767</v>
      </c>
      <c r="D4090" s="149">
        <v>45999</v>
      </c>
      <c r="G4090" s="32" t="s">
        <v>1423</v>
      </c>
      <c r="I4090" s="148" t="s">
        <v>8444</v>
      </c>
      <c r="J4090" s="212" t="s">
        <v>1788</v>
      </c>
      <c r="K4090" s="330" t="s">
        <v>37</v>
      </c>
      <c r="L4090" s="21" t="str">
        <f>VLOOKUP($K4090,TONG_SL!$A:$D,2,0)</f>
        <v>Chả cốm 300g</v>
      </c>
      <c r="N4090" s="21" t="str">
        <f t="shared" si="403"/>
        <v>K-C6</v>
      </c>
      <c r="Q4090" s="21" t="str">
        <f>VLOOKUP(K4090,TONG_SL!$A:$D,3,0)</f>
        <v>Túi</v>
      </c>
      <c r="R4090" s="1">
        <v>3</v>
      </c>
      <c r="S4090" s="220"/>
      <c r="T4090" s="220">
        <f>VLOOKUP(VLOOKUP(G4090,Ma_KH!$A:$R,18,0)&amp;K4090,Gia_MB!$A:$F,6,0)</f>
        <v>74250</v>
      </c>
      <c r="U4090" s="254">
        <f t="shared" si="404"/>
        <v>222750</v>
      </c>
      <c r="V4090" s="220"/>
      <c r="W4090" s="222">
        <f t="shared" si="405"/>
        <v>0</v>
      </c>
      <c r="X4090" s="223" t="str">
        <f t="shared" si="406"/>
        <v>8</v>
      </c>
      <c r="Y4090" s="220"/>
      <c r="Z4090" s="254">
        <f t="shared" si="407"/>
        <v>17820</v>
      </c>
      <c r="AA4090" s="5">
        <f>VLOOKUP(G4090,Ma_KH!$A:$R,14,0)</f>
        <v>60</v>
      </c>
    </row>
    <row r="4091" spans="1:27" hidden="1" x14ac:dyDescent="0.25">
      <c r="A4091" s="9">
        <v>45996</v>
      </c>
      <c r="B4091" s="148" t="s">
        <v>8445</v>
      </c>
      <c r="C4091" s="10" t="s">
        <v>7767</v>
      </c>
      <c r="D4091" s="149">
        <v>45999</v>
      </c>
      <c r="G4091" s="32" t="s">
        <v>1488</v>
      </c>
      <c r="I4091" s="148" t="s">
        <v>8445</v>
      </c>
      <c r="J4091" s="212" t="s">
        <v>1788</v>
      </c>
      <c r="K4091" s="330" t="s">
        <v>27</v>
      </c>
      <c r="L4091" s="21" t="str">
        <f>VLOOKUP($K4091,TONG_SL!$A:$D,2,0)</f>
        <v>Chân giò heo muối 300g</v>
      </c>
      <c r="N4091" s="21" t="str">
        <f t="shared" si="403"/>
        <v>K-C6</v>
      </c>
      <c r="Q4091" s="21" t="str">
        <f>VLOOKUP(K4091,TONG_SL!$A:$D,3,0)</f>
        <v>Túi</v>
      </c>
      <c r="R4091" s="1">
        <v>10</v>
      </c>
      <c r="S4091" s="220"/>
      <c r="T4091" s="220">
        <f>VLOOKUP(VLOOKUP(G4091,Ma_KH!$A:$R,18,0)&amp;K4091,Gia_MB!$A:$F,6,0)</f>
        <v>73431</v>
      </c>
      <c r="U4091" s="254">
        <f t="shared" si="404"/>
        <v>734310</v>
      </c>
      <c r="V4091" s="220"/>
      <c r="W4091" s="222">
        <f t="shared" si="405"/>
        <v>0</v>
      </c>
      <c r="X4091" s="223" t="str">
        <f t="shared" si="406"/>
        <v>8</v>
      </c>
      <c r="Y4091" s="220"/>
      <c r="Z4091" s="254">
        <f t="shared" si="407"/>
        <v>58744.800000000003</v>
      </c>
      <c r="AA4091" s="5">
        <f>VLOOKUP(G4091,Ma_KH!$A:$R,14,0)</f>
        <v>60</v>
      </c>
    </row>
    <row r="4092" spans="1:27" hidden="1" x14ac:dyDescent="0.25">
      <c r="A4092" s="9">
        <v>45996</v>
      </c>
      <c r="B4092" s="148" t="s">
        <v>8445</v>
      </c>
      <c r="C4092" s="10" t="s">
        <v>7767</v>
      </c>
      <c r="D4092" s="149">
        <v>45999</v>
      </c>
      <c r="G4092" s="32" t="s">
        <v>1488</v>
      </c>
      <c r="I4092" s="148" t="s">
        <v>8445</v>
      </c>
      <c r="J4092" s="212" t="s">
        <v>1788</v>
      </c>
      <c r="K4092" s="330" t="s">
        <v>48</v>
      </c>
      <c r="L4092" s="21" t="str">
        <f>VLOOKUP($K4092,TONG_SL!$A:$D,2,0)</f>
        <v>Mọc Nấm Hương 250g</v>
      </c>
      <c r="N4092" s="21" t="str">
        <f t="shared" si="403"/>
        <v>K-C6</v>
      </c>
      <c r="Q4092" s="21" t="str">
        <f>VLOOKUP(K4092,TONG_SL!$A:$D,3,0)</f>
        <v>Túi</v>
      </c>
      <c r="R4092" s="1">
        <v>3</v>
      </c>
      <c r="S4092" s="220"/>
      <c r="T4092" s="220">
        <f>VLOOKUP(VLOOKUP(G4092,Ma_KH!$A:$R,18,0)&amp;K4092,Gia_MB!$A:$F,6,0)</f>
        <v>46000</v>
      </c>
      <c r="U4092" s="254">
        <f t="shared" si="404"/>
        <v>138000</v>
      </c>
      <c r="V4092" s="220"/>
      <c r="W4092" s="222">
        <f t="shared" si="405"/>
        <v>0</v>
      </c>
      <c r="X4092" s="223" t="str">
        <f t="shared" si="406"/>
        <v>8</v>
      </c>
      <c r="Y4092" s="220"/>
      <c r="Z4092" s="254">
        <f t="shared" si="407"/>
        <v>11040</v>
      </c>
      <c r="AA4092" s="5">
        <f>VLOOKUP(G4092,Ma_KH!$A:$R,14,0)</f>
        <v>60</v>
      </c>
    </row>
    <row r="4093" spans="1:27" hidden="1" x14ac:dyDescent="0.25">
      <c r="A4093" s="9">
        <v>45996</v>
      </c>
      <c r="B4093" s="148" t="s">
        <v>8445</v>
      </c>
      <c r="C4093" s="10" t="s">
        <v>7767</v>
      </c>
      <c r="D4093" s="149">
        <v>45999</v>
      </c>
      <c r="G4093" s="32" t="s">
        <v>1488</v>
      </c>
      <c r="I4093" s="148" t="s">
        <v>8445</v>
      </c>
      <c r="J4093" s="212" t="s">
        <v>1788</v>
      </c>
      <c r="K4093" s="330" t="s">
        <v>37</v>
      </c>
      <c r="L4093" s="21" t="str">
        <f>VLOOKUP($K4093,TONG_SL!$A:$D,2,0)</f>
        <v>Chả cốm 300g</v>
      </c>
      <c r="N4093" s="21" t="str">
        <f t="shared" si="403"/>
        <v>K-C6</v>
      </c>
      <c r="Q4093" s="21" t="str">
        <f>VLOOKUP(K4093,TONG_SL!$A:$D,3,0)</f>
        <v>Túi</v>
      </c>
      <c r="R4093" s="1">
        <v>3</v>
      </c>
      <c r="S4093" s="220"/>
      <c r="T4093" s="220">
        <f>VLOOKUP(VLOOKUP(G4093,Ma_KH!$A:$R,18,0)&amp;K4093,Gia_MB!$A:$F,6,0)</f>
        <v>74250</v>
      </c>
      <c r="U4093" s="254">
        <f t="shared" si="404"/>
        <v>222750</v>
      </c>
      <c r="V4093" s="220"/>
      <c r="W4093" s="222">
        <f t="shared" si="405"/>
        <v>0</v>
      </c>
      <c r="X4093" s="223" t="str">
        <f t="shared" si="406"/>
        <v>8</v>
      </c>
      <c r="Y4093" s="220"/>
      <c r="Z4093" s="254">
        <f t="shared" si="407"/>
        <v>17820</v>
      </c>
      <c r="AA4093" s="5">
        <f>VLOOKUP(G4093,Ma_KH!$A:$R,14,0)</f>
        <v>60</v>
      </c>
    </row>
    <row r="4094" spans="1:27" hidden="1" x14ac:dyDescent="0.25">
      <c r="A4094" s="9">
        <v>45996</v>
      </c>
      <c r="B4094" s="148" t="s">
        <v>8445</v>
      </c>
      <c r="C4094" s="10" t="s">
        <v>7767</v>
      </c>
      <c r="D4094" s="149">
        <v>45999</v>
      </c>
      <c r="G4094" s="32" t="s">
        <v>1488</v>
      </c>
      <c r="I4094" s="148" t="s">
        <v>8445</v>
      </c>
      <c r="J4094" s="212" t="s">
        <v>1788</v>
      </c>
      <c r="K4094" s="330" t="s">
        <v>39</v>
      </c>
      <c r="L4094" s="21" t="str">
        <f>VLOOKUP($K4094,TONG_SL!$A:$D,2,0)</f>
        <v>Chả nướng 300g</v>
      </c>
      <c r="N4094" s="21" t="str">
        <f t="shared" si="403"/>
        <v>K-C6</v>
      </c>
      <c r="Q4094" s="21" t="str">
        <f>VLOOKUP(K4094,TONG_SL!$A:$D,3,0)</f>
        <v>Túi</v>
      </c>
      <c r="R4094" s="1">
        <v>3</v>
      </c>
      <c r="S4094" s="220"/>
      <c r="T4094" s="220">
        <f>VLOOKUP(VLOOKUP(G4094,Ma_KH!$A:$R,18,0)&amp;K4094,Gia_MB!$A:$F,6,0)</f>
        <v>70950</v>
      </c>
      <c r="U4094" s="254">
        <f t="shared" si="404"/>
        <v>212850</v>
      </c>
      <c r="V4094" s="220"/>
      <c r="W4094" s="222">
        <f t="shared" si="405"/>
        <v>0</v>
      </c>
      <c r="X4094" s="223" t="str">
        <f t="shared" si="406"/>
        <v>8</v>
      </c>
      <c r="Y4094" s="220"/>
      <c r="Z4094" s="254">
        <f t="shared" si="407"/>
        <v>17028</v>
      </c>
      <c r="AA4094" s="5">
        <f>VLOOKUP(G4094,Ma_KH!$A:$R,14,0)</f>
        <v>60</v>
      </c>
    </row>
    <row r="4095" spans="1:27" hidden="1" x14ac:dyDescent="0.25">
      <c r="A4095" s="9">
        <v>45996</v>
      </c>
      <c r="B4095" s="148" t="s">
        <v>8445</v>
      </c>
      <c r="C4095" s="10" t="s">
        <v>7767</v>
      </c>
      <c r="D4095" s="149">
        <v>45999</v>
      </c>
      <c r="G4095" s="32" t="s">
        <v>1488</v>
      </c>
      <c r="I4095" s="148" t="s">
        <v>8445</v>
      </c>
      <c r="J4095" s="212" t="s">
        <v>1788</v>
      </c>
      <c r="K4095" s="330" t="s">
        <v>30</v>
      </c>
      <c r="L4095" s="21" t="str">
        <f>VLOOKUP($K4095,TONG_SL!$A:$D,2,0)</f>
        <v>Gà muối 500g</v>
      </c>
      <c r="N4095" s="21" t="str">
        <f t="shared" ref="N4095:N4158" si="408">IF($B4095&lt;&gt;"","K-C6","")</f>
        <v>K-C6</v>
      </c>
      <c r="Q4095" s="21" t="str">
        <f>VLOOKUP(K4095,TONG_SL!$A:$D,3,0)</f>
        <v>Túi</v>
      </c>
      <c r="R4095" s="1">
        <v>5</v>
      </c>
      <c r="S4095" s="220"/>
      <c r="T4095" s="220">
        <f>VLOOKUP(VLOOKUP(G4095,Ma_KH!$A:$R,18,0)&amp;K4095,Gia_MB!$A:$F,6,0)</f>
        <v>111058</v>
      </c>
      <c r="U4095" s="254">
        <f t="shared" si="404"/>
        <v>555290</v>
      </c>
      <c r="V4095" s="220"/>
      <c r="W4095" s="222">
        <f t="shared" si="405"/>
        <v>0</v>
      </c>
      <c r="X4095" s="223" t="str">
        <f t="shared" si="406"/>
        <v>8</v>
      </c>
      <c r="Y4095" s="220"/>
      <c r="Z4095" s="254">
        <f t="shared" si="407"/>
        <v>44423.200000000004</v>
      </c>
      <c r="AA4095" s="5">
        <f>VLOOKUP(G4095,Ma_KH!$A:$R,14,0)</f>
        <v>60</v>
      </c>
    </row>
    <row r="4096" spans="1:27" hidden="1" x14ac:dyDescent="0.25">
      <c r="A4096" s="9">
        <v>45996</v>
      </c>
      <c r="B4096" s="148" t="s">
        <v>8446</v>
      </c>
      <c r="C4096" s="10" t="s">
        <v>7767</v>
      </c>
      <c r="D4096" s="149">
        <v>45999</v>
      </c>
      <c r="G4096" s="32" t="s">
        <v>1534</v>
      </c>
      <c r="I4096" s="148" t="s">
        <v>8446</v>
      </c>
      <c r="J4096" s="212" t="s">
        <v>1788</v>
      </c>
      <c r="K4096" s="330" t="s">
        <v>27</v>
      </c>
      <c r="L4096" s="21" t="str">
        <f>VLOOKUP($K4096,TONG_SL!$A:$D,2,0)</f>
        <v>Chân giò heo muối 300g</v>
      </c>
      <c r="N4096" s="21" t="str">
        <f t="shared" si="408"/>
        <v>K-C6</v>
      </c>
      <c r="Q4096" s="21" t="str">
        <f>VLOOKUP(K4096,TONG_SL!$A:$D,3,0)</f>
        <v>Túi</v>
      </c>
      <c r="R4096" s="1">
        <v>6</v>
      </c>
      <c r="S4096" s="220"/>
      <c r="T4096" s="220">
        <f>VLOOKUP(VLOOKUP(G4096,Ma_KH!$A:$R,18,0)&amp;K4096,Gia_MB!$A:$F,6,0)</f>
        <v>73431</v>
      </c>
      <c r="U4096" s="254">
        <f t="shared" si="404"/>
        <v>440586</v>
      </c>
      <c r="V4096" s="220"/>
      <c r="W4096" s="222">
        <f t="shared" si="405"/>
        <v>0</v>
      </c>
      <c r="X4096" s="223" t="str">
        <f t="shared" si="406"/>
        <v>8</v>
      </c>
      <c r="Y4096" s="220"/>
      <c r="Z4096" s="254">
        <f t="shared" si="407"/>
        <v>35246.879999999997</v>
      </c>
      <c r="AA4096" s="5">
        <f>VLOOKUP(G4096,Ma_KH!$A:$R,14,0)</f>
        <v>60</v>
      </c>
    </row>
    <row r="4097" spans="1:27" hidden="1" x14ac:dyDescent="0.25">
      <c r="A4097" s="9">
        <v>45996</v>
      </c>
      <c r="B4097" s="148" t="s">
        <v>8446</v>
      </c>
      <c r="C4097" s="10" t="s">
        <v>7767</v>
      </c>
      <c r="D4097" s="149">
        <v>45999</v>
      </c>
      <c r="G4097" s="32" t="s">
        <v>1534</v>
      </c>
      <c r="I4097" s="148" t="s">
        <v>8446</v>
      </c>
      <c r="J4097" s="212" t="s">
        <v>1788</v>
      </c>
      <c r="K4097" s="330" t="s">
        <v>32</v>
      </c>
      <c r="L4097" s="21" t="str">
        <f>VLOOKUP($K4097,TONG_SL!$A:$D,2,0)</f>
        <v>Giò Tai Lưỡi Xào 250g</v>
      </c>
      <c r="N4097" s="21" t="str">
        <f t="shared" si="408"/>
        <v>K-C6</v>
      </c>
      <c r="Q4097" s="21" t="str">
        <f>VLOOKUP(K4097,TONG_SL!$A:$D,3,0)</f>
        <v>Túi</v>
      </c>
      <c r="R4097" s="1">
        <v>5</v>
      </c>
      <c r="S4097" s="220"/>
      <c r="T4097" s="220">
        <f>VLOOKUP(VLOOKUP(G4097,Ma_KH!$A:$R,18,0)&amp;K4097,Gia_MB!$A:$F,6,0)</f>
        <v>50182</v>
      </c>
      <c r="U4097" s="254">
        <f t="shared" si="404"/>
        <v>250910</v>
      </c>
      <c r="V4097" s="220"/>
      <c r="W4097" s="222">
        <f t="shared" si="405"/>
        <v>0</v>
      </c>
      <c r="X4097" s="223" t="str">
        <f t="shared" si="406"/>
        <v>8</v>
      </c>
      <c r="Y4097" s="220"/>
      <c r="Z4097" s="254">
        <f t="shared" si="407"/>
        <v>20072.8</v>
      </c>
      <c r="AA4097" s="5">
        <f>VLOOKUP(G4097,Ma_KH!$A:$R,14,0)</f>
        <v>60</v>
      </c>
    </row>
    <row r="4098" spans="1:27" hidden="1" x14ac:dyDescent="0.25">
      <c r="A4098" s="9">
        <v>45996</v>
      </c>
      <c r="B4098" s="148" t="s">
        <v>8446</v>
      </c>
      <c r="C4098" s="10" t="s">
        <v>7767</v>
      </c>
      <c r="D4098" s="149">
        <v>45999</v>
      </c>
      <c r="G4098" s="32" t="s">
        <v>1534</v>
      </c>
      <c r="I4098" s="148" t="s">
        <v>8446</v>
      </c>
      <c r="J4098" s="212" t="s">
        <v>1788</v>
      </c>
      <c r="K4098" s="330" t="s">
        <v>48</v>
      </c>
      <c r="L4098" s="21" t="str">
        <f>VLOOKUP($K4098,TONG_SL!$A:$D,2,0)</f>
        <v>Mọc Nấm Hương 250g</v>
      </c>
      <c r="N4098" s="21" t="str">
        <f t="shared" si="408"/>
        <v>K-C6</v>
      </c>
      <c r="Q4098" s="21" t="str">
        <f>VLOOKUP(K4098,TONG_SL!$A:$D,3,0)</f>
        <v>Túi</v>
      </c>
      <c r="R4098" s="1">
        <v>5</v>
      </c>
      <c r="S4098" s="220"/>
      <c r="T4098" s="220">
        <f>VLOOKUP(VLOOKUP(G4098,Ma_KH!$A:$R,18,0)&amp;K4098,Gia_MB!$A:$F,6,0)</f>
        <v>46000</v>
      </c>
      <c r="U4098" s="254">
        <f t="shared" si="404"/>
        <v>230000</v>
      </c>
      <c r="V4098" s="220"/>
      <c r="W4098" s="222">
        <f t="shared" si="405"/>
        <v>0</v>
      </c>
      <c r="X4098" s="223" t="str">
        <f t="shared" si="406"/>
        <v>8</v>
      </c>
      <c r="Y4098" s="220"/>
      <c r="Z4098" s="254">
        <f t="shared" si="407"/>
        <v>18400</v>
      </c>
      <c r="AA4098" s="5">
        <f>VLOOKUP(G4098,Ma_KH!$A:$R,14,0)</f>
        <v>60</v>
      </c>
    </row>
    <row r="4099" spans="1:27" hidden="1" x14ac:dyDescent="0.25">
      <c r="A4099" s="9">
        <v>45996</v>
      </c>
      <c r="B4099" s="148" t="s">
        <v>8446</v>
      </c>
      <c r="C4099" s="10" t="s">
        <v>7767</v>
      </c>
      <c r="D4099" s="149">
        <v>45999</v>
      </c>
      <c r="G4099" s="32" t="s">
        <v>1534</v>
      </c>
      <c r="I4099" s="148" t="s">
        <v>8446</v>
      </c>
      <c r="J4099" s="212" t="s">
        <v>1788</v>
      </c>
      <c r="K4099" s="330" t="s">
        <v>34</v>
      </c>
      <c r="L4099" s="21" t="str">
        <f>VLOOKUP($K4099,TONG_SL!$A:$D,2,0)</f>
        <v>Tai heo muối 200g</v>
      </c>
      <c r="N4099" s="21" t="str">
        <f t="shared" si="408"/>
        <v>K-C6</v>
      </c>
      <c r="Q4099" s="21" t="str">
        <f>VLOOKUP(K4099,TONG_SL!$A:$D,3,0)</f>
        <v>Túi</v>
      </c>
      <c r="R4099" s="1">
        <v>5</v>
      </c>
      <c r="S4099" s="220"/>
      <c r="T4099" s="220">
        <f>VLOOKUP(VLOOKUP(G4099,Ma_KH!$A:$R,18,0)&amp;K4099,Gia_MB!$A:$F,6,0)</f>
        <v>55595</v>
      </c>
      <c r="U4099" s="254">
        <f t="shared" si="404"/>
        <v>277975</v>
      </c>
      <c r="V4099" s="220"/>
      <c r="W4099" s="222">
        <f t="shared" si="405"/>
        <v>0</v>
      </c>
      <c r="X4099" s="223" t="str">
        <f t="shared" si="406"/>
        <v>8</v>
      </c>
      <c r="Y4099" s="220"/>
      <c r="Z4099" s="254">
        <f t="shared" si="407"/>
        <v>22238</v>
      </c>
      <c r="AA4099" s="5">
        <f>VLOOKUP(G4099,Ma_KH!$A:$R,14,0)</f>
        <v>60</v>
      </c>
    </row>
    <row r="4100" spans="1:27" hidden="1" x14ac:dyDescent="0.25">
      <c r="A4100" s="9">
        <v>45996</v>
      </c>
      <c r="B4100" s="148" t="s">
        <v>8446</v>
      </c>
      <c r="C4100" s="10" t="s">
        <v>7767</v>
      </c>
      <c r="D4100" s="149">
        <v>45999</v>
      </c>
      <c r="G4100" s="32" t="s">
        <v>1534</v>
      </c>
      <c r="I4100" s="148" t="s">
        <v>8446</v>
      </c>
      <c r="J4100" s="212" t="s">
        <v>1788</v>
      </c>
      <c r="K4100" s="330" t="s">
        <v>39</v>
      </c>
      <c r="L4100" s="21" t="str">
        <f>VLOOKUP($K4100,TONG_SL!$A:$D,2,0)</f>
        <v>Chả nướng 300g</v>
      </c>
      <c r="N4100" s="21" t="str">
        <f t="shared" si="408"/>
        <v>K-C6</v>
      </c>
      <c r="Q4100" s="21" t="str">
        <f>VLOOKUP(K4100,TONG_SL!$A:$D,3,0)</f>
        <v>Túi</v>
      </c>
      <c r="R4100" s="1">
        <v>3</v>
      </c>
      <c r="S4100" s="220"/>
      <c r="T4100" s="220">
        <f>VLOOKUP(VLOOKUP(G4100,Ma_KH!$A:$R,18,0)&amp;K4100,Gia_MB!$A:$F,6,0)</f>
        <v>70950</v>
      </c>
      <c r="U4100" s="254">
        <f t="shared" si="404"/>
        <v>212850</v>
      </c>
      <c r="V4100" s="220"/>
      <c r="W4100" s="222">
        <f t="shared" si="405"/>
        <v>0</v>
      </c>
      <c r="X4100" s="223" t="str">
        <f t="shared" si="406"/>
        <v>8</v>
      </c>
      <c r="Y4100" s="220"/>
      <c r="Z4100" s="254">
        <f t="shared" si="407"/>
        <v>17028</v>
      </c>
      <c r="AA4100" s="5">
        <f>VLOOKUP(G4100,Ma_KH!$A:$R,14,0)</f>
        <v>60</v>
      </c>
    </row>
    <row r="4101" spans="1:27" hidden="1" x14ac:dyDescent="0.25">
      <c r="A4101" s="9">
        <v>45996</v>
      </c>
      <c r="B4101" s="148" t="s">
        <v>8447</v>
      </c>
      <c r="C4101" s="10" t="s">
        <v>7767</v>
      </c>
      <c r="D4101" s="149">
        <v>45999</v>
      </c>
      <c r="G4101" s="32" t="s">
        <v>1375</v>
      </c>
      <c r="I4101" s="148" t="s">
        <v>8447</v>
      </c>
      <c r="J4101" s="212" t="s">
        <v>1788</v>
      </c>
      <c r="K4101" s="330" t="s">
        <v>32</v>
      </c>
      <c r="L4101" s="21" t="str">
        <f>VLOOKUP($K4101,TONG_SL!$A:$D,2,0)</f>
        <v>Giò Tai Lưỡi Xào 250g</v>
      </c>
      <c r="N4101" s="21" t="str">
        <f t="shared" si="408"/>
        <v>K-C6</v>
      </c>
      <c r="Q4101" s="21" t="str">
        <f>VLOOKUP(K4101,TONG_SL!$A:$D,3,0)</f>
        <v>Túi</v>
      </c>
      <c r="R4101" s="1">
        <v>5</v>
      </c>
      <c r="S4101" s="220"/>
      <c r="T4101" s="220">
        <f>VLOOKUP(VLOOKUP(G4101,Ma_KH!$A:$R,18,0)&amp;K4101,Gia_MB!$A:$F,6,0)</f>
        <v>50182</v>
      </c>
      <c r="U4101" s="254">
        <f t="shared" si="404"/>
        <v>250910</v>
      </c>
      <c r="V4101" s="220"/>
      <c r="W4101" s="222">
        <f t="shared" si="405"/>
        <v>0</v>
      </c>
      <c r="X4101" s="223" t="str">
        <f t="shared" si="406"/>
        <v>8</v>
      </c>
      <c r="Y4101" s="220"/>
      <c r="Z4101" s="254">
        <f t="shared" si="407"/>
        <v>20072.8</v>
      </c>
      <c r="AA4101" s="5">
        <f>VLOOKUP(G4101,Ma_KH!$A:$R,14,0)</f>
        <v>60</v>
      </c>
    </row>
    <row r="4102" spans="1:27" hidden="1" x14ac:dyDescent="0.25">
      <c r="A4102" s="9">
        <v>45996</v>
      </c>
      <c r="B4102" s="148" t="s">
        <v>8447</v>
      </c>
      <c r="C4102" s="10" t="s">
        <v>7767</v>
      </c>
      <c r="D4102" s="149">
        <v>45999</v>
      </c>
      <c r="G4102" s="32" t="s">
        <v>1375</v>
      </c>
      <c r="I4102" s="148" t="s">
        <v>8447</v>
      </c>
      <c r="J4102" s="212" t="s">
        <v>1788</v>
      </c>
      <c r="K4102" s="330" t="s">
        <v>48</v>
      </c>
      <c r="L4102" s="21" t="str">
        <f>VLOOKUP($K4102,TONG_SL!$A:$D,2,0)</f>
        <v>Mọc Nấm Hương 250g</v>
      </c>
      <c r="N4102" s="21" t="str">
        <f t="shared" si="408"/>
        <v>K-C6</v>
      </c>
      <c r="Q4102" s="21" t="str">
        <f>VLOOKUP(K4102,TONG_SL!$A:$D,3,0)</f>
        <v>Túi</v>
      </c>
      <c r="R4102" s="1">
        <v>5</v>
      </c>
      <c r="S4102" s="220"/>
      <c r="T4102" s="220">
        <f>VLOOKUP(VLOOKUP(G4102,Ma_KH!$A:$R,18,0)&amp;K4102,Gia_MB!$A:$F,6,0)</f>
        <v>46000</v>
      </c>
      <c r="U4102" s="254">
        <f t="shared" si="404"/>
        <v>230000</v>
      </c>
      <c r="V4102" s="220"/>
      <c r="W4102" s="222">
        <f t="shared" si="405"/>
        <v>0</v>
      </c>
      <c r="X4102" s="223" t="str">
        <f t="shared" si="406"/>
        <v>8</v>
      </c>
      <c r="Y4102" s="220"/>
      <c r="Z4102" s="254">
        <f t="shared" si="407"/>
        <v>18400</v>
      </c>
      <c r="AA4102" s="5">
        <f>VLOOKUP(G4102,Ma_KH!$A:$R,14,0)</f>
        <v>60</v>
      </c>
    </row>
    <row r="4103" spans="1:27" hidden="1" x14ac:dyDescent="0.25">
      <c r="A4103" s="9">
        <v>45996</v>
      </c>
      <c r="B4103" s="148" t="s">
        <v>8447</v>
      </c>
      <c r="C4103" s="10" t="s">
        <v>7767</v>
      </c>
      <c r="D4103" s="149">
        <v>45999</v>
      </c>
      <c r="G4103" s="32" t="s">
        <v>1375</v>
      </c>
      <c r="I4103" s="148" t="s">
        <v>8447</v>
      </c>
      <c r="J4103" s="212" t="s">
        <v>1788</v>
      </c>
      <c r="K4103" s="330" t="s">
        <v>34</v>
      </c>
      <c r="L4103" s="21" t="str">
        <f>VLOOKUP($K4103,TONG_SL!$A:$D,2,0)</f>
        <v>Tai heo muối 200g</v>
      </c>
      <c r="N4103" s="21" t="str">
        <f t="shared" si="408"/>
        <v>K-C6</v>
      </c>
      <c r="Q4103" s="21" t="str">
        <f>VLOOKUP(K4103,TONG_SL!$A:$D,3,0)</f>
        <v>Túi</v>
      </c>
      <c r="R4103" s="1">
        <v>5</v>
      </c>
      <c r="S4103" s="220"/>
      <c r="T4103" s="220">
        <f>VLOOKUP(VLOOKUP(G4103,Ma_KH!$A:$R,18,0)&amp;K4103,Gia_MB!$A:$F,6,0)</f>
        <v>55595</v>
      </c>
      <c r="U4103" s="254">
        <f t="shared" si="404"/>
        <v>277975</v>
      </c>
      <c r="V4103" s="220"/>
      <c r="W4103" s="222">
        <f t="shared" si="405"/>
        <v>0</v>
      </c>
      <c r="X4103" s="223" t="str">
        <f t="shared" si="406"/>
        <v>8</v>
      </c>
      <c r="Y4103" s="220"/>
      <c r="Z4103" s="254">
        <f t="shared" si="407"/>
        <v>22238</v>
      </c>
      <c r="AA4103" s="5">
        <f>VLOOKUP(G4103,Ma_KH!$A:$R,14,0)</f>
        <v>60</v>
      </c>
    </row>
    <row r="4104" spans="1:27" hidden="1" x14ac:dyDescent="0.25">
      <c r="A4104" s="9">
        <v>45996</v>
      </c>
      <c r="B4104" s="148" t="s">
        <v>8447</v>
      </c>
      <c r="C4104" s="10" t="s">
        <v>7767</v>
      </c>
      <c r="D4104" s="149">
        <v>45999</v>
      </c>
      <c r="G4104" s="32" t="s">
        <v>1375</v>
      </c>
      <c r="I4104" s="148" t="s">
        <v>8447</v>
      </c>
      <c r="J4104" s="212" t="s">
        <v>1788</v>
      </c>
      <c r="K4104" s="330" t="s">
        <v>39</v>
      </c>
      <c r="L4104" s="21" t="str">
        <f>VLOOKUP($K4104,TONG_SL!$A:$D,2,0)</f>
        <v>Chả nướng 300g</v>
      </c>
      <c r="N4104" s="21" t="str">
        <f t="shared" si="408"/>
        <v>K-C6</v>
      </c>
      <c r="Q4104" s="21" t="str">
        <f>VLOOKUP(K4104,TONG_SL!$A:$D,3,0)</f>
        <v>Túi</v>
      </c>
      <c r="R4104" s="1">
        <v>3</v>
      </c>
      <c r="S4104" s="220"/>
      <c r="T4104" s="220">
        <f>VLOOKUP(VLOOKUP(G4104,Ma_KH!$A:$R,18,0)&amp;K4104,Gia_MB!$A:$F,6,0)</f>
        <v>70950</v>
      </c>
      <c r="U4104" s="254">
        <f t="shared" si="404"/>
        <v>212850</v>
      </c>
      <c r="V4104" s="220"/>
      <c r="W4104" s="222">
        <f t="shared" si="405"/>
        <v>0</v>
      </c>
      <c r="X4104" s="223" t="str">
        <f t="shared" si="406"/>
        <v>8</v>
      </c>
      <c r="Y4104" s="220"/>
      <c r="Z4104" s="254">
        <f t="shared" si="407"/>
        <v>17028</v>
      </c>
      <c r="AA4104" s="5">
        <f>VLOOKUP(G4104,Ma_KH!$A:$R,14,0)</f>
        <v>60</v>
      </c>
    </row>
    <row r="4105" spans="1:27" hidden="1" x14ac:dyDescent="0.25">
      <c r="A4105" s="9">
        <v>45996</v>
      </c>
      <c r="B4105" s="148" t="s">
        <v>8448</v>
      </c>
      <c r="C4105" s="10" t="s">
        <v>7767</v>
      </c>
      <c r="D4105" s="149">
        <v>45999</v>
      </c>
      <c r="G4105" s="32" t="s">
        <v>1311</v>
      </c>
      <c r="I4105" s="148" t="s">
        <v>8448</v>
      </c>
      <c r="J4105" s="212" t="s">
        <v>1788</v>
      </c>
      <c r="K4105" s="330" t="s">
        <v>32</v>
      </c>
      <c r="L4105" s="21" t="str">
        <f>VLOOKUP($K4105,TONG_SL!$A:$D,2,0)</f>
        <v>Giò Tai Lưỡi Xào 250g</v>
      </c>
      <c r="N4105" s="21" t="str">
        <f t="shared" si="408"/>
        <v>K-C6</v>
      </c>
      <c r="Q4105" s="21" t="str">
        <f>VLOOKUP(K4105,TONG_SL!$A:$D,3,0)</f>
        <v>Túi</v>
      </c>
      <c r="R4105" s="1">
        <v>3</v>
      </c>
      <c r="S4105" s="220"/>
      <c r="T4105" s="220">
        <f>VLOOKUP(VLOOKUP(G4105,Ma_KH!$A:$R,18,0)&amp;K4105,Gia_MB!$A:$F,6,0)</f>
        <v>50182</v>
      </c>
      <c r="U4105" s="254">
        <f t="shared" si="404"/>
        <v>150546</v>
      </c>
      <c r="V4105" s="220"/>
      <c r="W4105" s="222">
        <f t="shared" si="405"/>
        <v>0</v>
      </c>
      <c r="X4105" s="223" t="str">
        <f t="shared" si="406"/>
        <v>8</v>
      </c>
      <c r="Y4105" s="220"/>
      <c r="Z4105" s="254">
        <f t="shared" si="407"/>
        <v>12043.68</v>
      </c>
      <c r="AA4105" s="5">
        <f>VLOOKUP(G4105,Ma_KH!$A:$R,14,0)</f>
        <v>60</v>
      </c>
    </row>
    <row r="4106" spans="1:27" hidden="1" x14ac:dyDescent="0.25">
      <c r="A4106" s="9">
        <v>45996</v>
      </c>
      <c r="B4106" s="148" t="s">
        <v>8448</v>
      </c>
      <c r="C4106" s="10" t="s">
        <v>7767</v>
      </c>
      <c r="D4106" s="149">
        <v>45999</v>
      </c>
      <c r="G4106" s="32" t="s">
        <v>1311</v>
      </c>
      <c r="I4106" s="148" t="s">
        <v>8448</v>
      </c>
      <c r="J4106" s="212" t="s">
        <v>1788</v>
      </c>
      <c r="K4106" s="330" t="s">
        <v>48</v>
      </c>
      <c r="L4106" s="21" t="str">
        <f>VLOOKUP($K4106,TONG_SL!$A:$D,2,0)</f>
        <v>Mọc Nấm Hương 250g</v>
      </c>
      <c r="N4106" s="21" t="str">
        <f t="shared" si="408"/>
        <v>K-C6</v>
      </c>
      <c r="Q4106" s="21" t="str">
        <f>VLOOKUP(K4106,TONG_SL!$A:$D,3,0)</f>
        <v>Túi</v>
      </c>
      <c r="R4106" s="1">
        <v>3</v>
      </c>
      <c r="S4106" s="220"/>
      <c r="T4106" s="220">
        <f>VLOOKUP(VLOOKUP(G4106,Ma_KH!$A:$R,18,0)&amp;K4106,Gia_MB!$A:$F,6,0)</f>
        <v>46000</v>
      </c>
      <c r="U4106" s="254">
        <f t="shared" si="404"/>
        <v>138000</v>
      </c>
      <c r="V4106" s="220"/>
      <c r="W4106" s="222">
        <f t="shared" si="405"/>
        <v>0</v>
      </c>
      <c r="X4106" s="223" t="str">
        <f t="shared" si="406"/>
        <v>8</v>
      </c>
      <c r="Y4106" s="220"/>
      <c r="Z4106" s="254">
        <f t="shared" si="407"/>
        <v>11040</v>
      </c>
      <c r="AA4106" s="5">
        <f>VLOOKUP(G4106,Ma_KH!$A:$R,14,0)</f>
        <v>60</v>
      </c>
    </row>
    <row r="4107" spans="1:27" hidden="1" x14ac:dyDescent="0.25">
      <c r="A4107" s="9">
        <v>45996</v>
      </c>
      <c r="B4107" s="148" t="s">
        <v>8448</v>
      </c>
      <c r="C4107" s="10" t="s">
        <v>7767</v>
      </c>
      <c r="D4107" s="149">
        <v>45999</v>
      </c>
      <c r="G4107" s="32" t="s">
        <v>1311</v>
      </c>
      <c r="I4107" s="148" t="s">
        <v>8448</v>
      </c>
      <c r="J4107" s="212" t="s">
        <v>1788</v>
      </c>
      <c r="K4107" s="330" t="s">
        <v>37</v>
      </c>
      <c r="L4107" s="21" t="str">
        <f>VLOOKUP($K4107,TONG_SL!$A:$D,2,0)</f>
        <v>Chả cốm 300g</v>
      </c>
      <c r="N4107" s="21" t="str">
        <f t="shared" si="408"/>
        <v>K-C6</v>
      </c>
      <c r="Q4107" s="21" t="str">
        <f>VLOOKUP(K4107,TONG_SL!$A:$D,3,0)</f>
        <v>Túi</v>
      </c>
      <c r="R4107" s="1">
        <v>3</v>
      </c>
      <c r="S4107" s="220"/>
      <c r="T4107" s="220">
        <f>VLOOKUP(VLOOKUP(G4107,Ma_KH!$A:$R,18,0)&amp;K4107,Gia_MB!$A:$F,6,0)</f>
        <v>74250</v>
      </c>
      <c r="U4107" s="254">
        <f t="shared" si="404"/>
        <v>222750</v>
      </c>
      <c r="V4107" s="220"/>
      <c r="W4107" s="222">
        <f t="shared" si="405"/>
        <v>0</v>
      </c>
      <c r="X4107" s="223" t="str">
        <f t="shared" si="406"/>
        <v>8</v>
      </c>
      <c r="Y4107" s="220"/>
      <c r="Z4107" s="254">
        <f t="shared" si="407"/>
        <v>17820</v>
      </c>
      <c r="AA4107" s="5">
        <f>VLOOKUP(G4107,Ma_KH!$A:$R,14,0)</f>
        <v>60</v>
      </c>
    </row>
    <row r="4108" spans="1:27" hidden="1" x14ac:dyDescent="0.25">
      <c r="A4108" s="9">
        <v>45996</v>
      </c>
      <c r="B4108" s="148" t="s">
        <v>8448</v>
      </c>
      <c r="C4108" s="10" t="s">
        <v>7767</v>
      </c>
      <c r="D4108" s="149">
        <v>45999</v>
      </c>
      <c r="G4108" s="32" t="s">
        <v>1311</v>
      </c>
      <c r="I4108" s="148" t="s">
        <v>8448</v>
      </c>
      <c r="J4108" s="212" t="s">
        <v>1788</v>
      </c>
      <c r="K4108" s="330" t="s">
        <v>39</v>
      </c>
      <c r="L4108" s="21" t="str">
        <f>VLOOKUP($K4108,TONG_SL!$A:$D,2,0)</f>
        <v>Chả nướng 300g</v>
      </c>
      <c r="N4108" s="21" t="str">
        <f t="shared" si="408"/>
        <v>K-C6</v>
      </c>
      <c r="Q4108" s="21" t="str">
        <f>VLOOKUP(K4108,TONG_SL!$A:$D,3,0)</f>
        <v>Túi</v>
      </c>
      <c r="R4108" s="1">
        <v>3</v>
      </c>
      <c r="S4108" s="220"/>
      <c r="T4108" s="220">
        <f>VLOOKUP(VLOOKUP(G4108,Ma_KH!$A:$R,18,0)&amp;K4108,Gia_MB!$A:$F,6,0)</f>
        <v>70950</v>
      </c>
      <c r="U4108" s="254">
        <f t="shared" si="404"/>
        <v>212850</v>
      </c>
      <c r="V4108" s="220"/>
      <c r="W4108" s="222">
        <f t="shared" si="405"/>
        <v>0</v>
      </c>
      <c r="X4108" s="223" t="str">
        <f t="shared" si="406"/>
        <v>8</v>
      </c>
      <c r="Y4108" s="220"/>
      <c r="Z4108" s="254">
        <f t="shared" si="407"/>
        <v>17028</v>
      </c>
      <c r="AA4108" s="5">
        <f>VLOOKUP(G4108,Ma_KH!$A:$R,14,0)</f>
        <v>60</v>
      </c>
    </row>
    <row r="4109" spans="1:27" hidden="1" x14ac:dyDescent="0.25">
      <c r="A4109" s="9">
        <v>45996</v>
      </c>
      <c r="B4109" s="148" t="s">
        <v>8449</v>
      </c>
      <c r="C4109" s="10" t="s">
        <v>7767</v>
      </c>
      <c r="D4109" s="149">
        <v>45999</v>
      </c>
      <c r="G4109" s="32" t="s">
        <v>982</v>
      </c>
      <c r="I4109" s="148" t="s">
        <v>8449</v>
      </c>
      <c r="J4109" s="212" t="s">
        <v>1788</v>
      </c>
      <c r="K4109" s="330" t="s">
        <v>30</v>
      </c>
      <c r="L4109" s="21" t="str">
        <f>VLOOKUP($K4109,TONG_SL!$A:$D,2,0)</f>
        <v>Gà muối 500g</v>
      </c>
      <c r="N4109" s="21" t="str">
        <f t="shared" si="408"/>
        <v>K-C6</v>
      </c>
      <c r="Q4109" s="21" t="str">
        <f>VLOOKUP(K4109,TONG_SL!$A:$D,3,0)</f>
        <v>Túi</v>
      </c>
      <c r="R4109" s="1">
        <v>6</v>
      </c>
      <c r="S4109" s="220"/>
      <c r="T4109" s="220">
        <f>VLOOKUP(VLOOKUP(G4109,Ma_KH!$A:$R,18,0)&amp;K4109,Gia_MB!$A:$F,6,0)</f>
        <v>111058</v>
      </c>
      <c r="U4109" s="254">
        <f t="shared" si="404"/>
        <v>666348</v>
      </c>
      <c r="V4109" s="220"/>
      <c r="W4109" s="222">
        <f t="shared" si="405"/>
        <v>0</v>
      </c>
      <c r="X4109" s="223" t="str">
        <f t="shared" si="406"/>
        <v>8</v>
      </c>
      <c r="Y4109" s="220"/>
      <c r="Z4109" s="254">
        <f t="shared" si="407"/>
        <v>53307.840000000004</v>
      </c>
      <c r="AA4109" s="5">
        <f>VLOOKUP(G4109,Ma_KH!$A:$R,14,0)</f>
        <v>60</v>
      </c>
    </row>
    <row r="4110" spans="1:27" hidden="1" x14ac:dyDescent="0.25">
      <c r="A4110" s="9">
        <v>45996</v>
      </c>
      <c r="B4110" s="148" t="s">
        <v>8449</v>
      </c>
      <c r="C4110" s="10" t="s">
        <v>7767</v>
      </c>
      <c r="D4110" s="149">
        <v>45999</v>
      </c>
      <c r="G4110" s="32" t="s">
        <v>982</v>
      </c>
      <c r="I4110" s="148" t="s">
        <v>8449</v>
      </c>
      <c r="J4110" s="212" t="s">
        <v>1788</v>
      </c>
      <c r="K4110" s="330" t="s">
        <v>27</v>
      </c>
      <c r="L4110" s="21" t="str">
        <f>VLOOKUP($K4110,TONG_SL!$A:$D,2,0)</f>
        <v>Chân giò heo muối 300g</v>
      </c>
      <c r="N4110" s="21" t="str">
        <f t="shared" si="408"/>
        <v>K-C6</v>
      </c>
      <c r="Q4110" s="21" t="str">
        <f>VLOOKUP(K4110,TONG_SL!$A:$D,3,0)</f>
        <v>Túi</v>
      </c>
      <c r="R4110" s="1">
        <v>5</v>
      </c>
      <c r="S4110" s="220"/>
      <c r="T4110" s="220">
        <f>VLOOKUP(VLOOKUP(G4110,Ma_KH!$A:$R,18,0)&amp;K4110,Gia_MB!$A:$F,6,0)</f>
        <v>73431</v>
      </c>
      <c r="U4110" s="254">
        <f t="shared" si="404"/>
        <v>367155</v>
      </c>
      <c r="V4110" s="220"/>
      <c r="W4110" s="222">
        <f t="shared" si="405"/>
        <v>0</v>
      </c>
      <c r="X4110" s="223" t="str">
        <f t="shared" si="406"/>
        <v>8</v>
      </c>
      <c r="Y4110" s="220"/>
      <c r="Z4110" s="254">
        <f t="shared" si="407"/>
        <v>29372.400000000001</v>
      </c>
      <c r="AA4110" s="5">
        <f>VLOOKUP(G4110,Ma_KH!$A:$R,14,0)</f>
        <v>60</v>
      </c>
    </row>
    <row r="4111" spans="1:27" hidden="1" x14ac:dyDescent="0.25">
      <c r="A4111" s="9">
        <v>45996</v>
      </c>
      <c r="B4111" s="148" t="s">
        <v>8449</v>
      </c>
      <c r="C4111" s="10" t="s">
        <v>7767</v>
      </c>
      <c r="D4111" s="149">
        <v>45999</v>
      </c>
      <c r="G4111" s="32" t="s">
        <v>982</v>
      </c>
      <c r="I4111" s="148" t="s">
        <v>8449</v>
      </c>
      <c r="J4111" s="212" t="s">
        <v>1788</v>
      </c>
      <c r="K4111" s="330" t="s">
        <v>34</v>
      </c>
      <c r="L4111" s="21" t="str">
        <f>VLOOKUP($K4111,TONG_SL!$A:$D,2,0)</f>
        <v>Tai heo muối 200g</v>
      </c>
      <c r="N4111" s="21" t="str">
        <f t="shared" si="408"/>
        <v>K-C6</v>
      </c>
      <c r="Q4111" s="21" t="str">
        <f>VLOOKUP(K4111,TONG_SL!$A:$D,3,0)</f>
        <v>Túi</v>
      </c>
      <c r="R4111" s="1">
        <v>3</v>
      </c>
      <c r="S4111" s="220"/>
      <c r="T4111" s="220">
        <f>VLOOKUP(VLOOKUP(G4111,Ma_KH!$A:$R,18,0)&amp;K4111,Gia_MB!$A:$F,6,0)</f>
        <v>55595</v>
      </c>
      <c r="U4111" s="254">
        <f t="shared" si="404"/>
        <v>166785</v>
      </c>
      <c r="V4111" s="220"/>
      <c r="W4111" s="222">
        <f t="shared" si="405"/>
        <v>0</v>
      </c>
      <c r="X4111" s="223" t="str">
        <f t="shared" si="406"/>
        <v>8</v>
      </c>
      <c r="Y4111" s="220"/>
      <c r="Z4111" s="254">
        <f t="shared" si="407"/>
        <v>13342.800000000001</v>
      </c>
      <c r="AA4111" s="5">
        <f>VLOOKUP(G4111,Ma_KH!$A:$R,14,0)</f>
        <v>60</v>
      </c>
    </row>
    <row r="4112" spans="1:27" hidden="1" x14ac:dyDescent="0.25">
      <c r="A4112" s="9">
        <v>45996</v>
      </c>
      <c r="B4112" s="148" t="s">
        <v>8449</v>
      </c>
      <c r="C4112" s="10" t="s">
        <v>7767</v>
      </c>
      <c r="D4112" s="149">
        <v>45999</v>
      </c>
      <c r="G4112" s="32" t="s">
        <v>982</v>
      </c>
      <c r="I4112" s="148" t="s">
        <v>8449</v>
      </c>
      <c r="J4112" s="212" t="s">
        <v>1788</v>
      </c>
      <c r="K4112" s="330" t="s">
        <v>37</v>
      </c>
      <c r="L4112" s="21" t="str">
        <f>VLOOKUP($K4112,TONG_SL!$A:$D,2,0)</f>
        <v>Chả cốm 300g</v>
      </c>
      <c r="N4112" s="21" t="str">
        <f t="shared" si="408"/>
        <v>K-C6</v>
      </c>
      <c r="Q4112" s="21" t="str">
        <f>VLOOKUP(K4112,TONG_SL!$A:$D,3,0)</f>
        <v>Túi</v>
      </c>
      <c r="R4112" s="1">
        <v>3</v>
      </c>
      <c r="S4112" s="220"/>
      <c r="T4112" s="220">
        <f>VLOOKUP(VLOOKUP(G4112,Ma_KH!$A:$R,18,0)&amp;K4112,Gia_MB!$A:$F,6,0)</f>
        <v>74250</v>
      </c>
      <c r="U4112" s="254">
        <f t="shared" si="404"/>
        <v>222750</v>
      </c>
      <c r="V4112" s="220"/>
      <c r="W4112" s="222">
        <f t="shared" si="405"/>
        <v>0</v>
      </c>
      <c r="X4112" s="223" t="str">
        <f t="shared" si="406"/>
        <v>8</v>
      </c>
      <c r="Y4112" s="220"/>
      <c r="Z4112" s="254">
        <f t="shared" si="407"/>
        <v>17820</v>
      </c>
      <c r="AA4112" s="5">
        <f>VLOOKUP(G4112,Ma_KH!$A:$R,14,0)</f>
        <v>60</v>
      </c>
    </row>
    <row r="4113" spans="1:27" hidden="1" x14ac:dyDescent="0.25">
      <c r="A4113" s="9">
        <v>45996</v>
      </c>
      <c r="B4113" s="148" t="s">
        <v>8449</v>
      </c>
      <c r="C4113" s="10" t="s">
        <v>7767</v>
      </c>
      <c r="D4113" s="149">
        <v>45999</v>
      </c>
      <c r="G4113" s="32" t="s">
        <v>982</v>
      </c>
      <c r="I4113" s="148" t="s">
        <v>8449</v>
      </c>
      <c r="J4113" s="212" t="s">
        <v>1788</v>
      </c>
      <c r="K4113" s="330" t="s">
        <v>39</v>
      </c>
      <c r="L4113" s="21" t="str">
        <f>VLOOKUP($K4113,TONG_SL!$A:$D,2,0)</f>
        <v>Chả nướng 300g</v>
      </c>
      <c r="N4113" s="21" t="str">
        <f t="shared" si="408"/>
        <v>K-C6</v>
      </c>
      <c r="Q4113" s="21" t="str">
        <f>VLOOKUP(K4113,TONG_SL!$A:$D,3,0)</f>
        <v>Túi</v>
      </c>
      <c r="R4113" s="1">
        <v>3</v>
      </c>
      <c r="S4113" s="220"/>
      <c r="T4113" s="220">
        <f>VLOOKUP(VLOOKUP(G4113,Ma_KH!$A:$R,18,0)&amp;K4113,Gia_MB!$A:$F,6,0)</f>
        <v>70950</v>
      </c>
      <c r="U4113" s="254">
        <f t="shared" si="404"/>
        <v>212850</v>
      </c>
      <c r="V4113" s="220"/>
      <c r="W4113" s="222">
        <f t="shared" si="405"/>
        <v>0</v>
      </c>
      <c r="X4113" s="223" t="str">
        <f t="shared" si="406"/>
        <v>8</v>
      </c>
      <c r="Y4113" s="220"/>
      <c r="Z4113" s="254">
        <f t="shared" si="407"/>
        <v>17028</v>
      </c>
      <c r="AA4113" s="5">
        <f>VLOOKUP(G4113,Ma_KH!$A:$R,14,0)</f>
        <v>60</v>
      </c>
    </row>
    <row r="4114" spans="1:27" hidden="1" x14ac:dyDescent="0.25">
      <c r="A4114" s="9">
        <v>45996</v>
      </c>
      <c r="B4114" s="148" t="s">
        <v>8450</v>
      </c>
      <c r="C4114" s="10" t="s">
        <v>7767</v>
      </c>
      <c r="D4114" s="149">
        <v>45999</v>
      </c>
      <c r="G4114" s="32" t="s">
        <v>337</v>
      </c>
      <c r="I4114" s="148" t="s">
        <v>8450</v>
      </c>
      <c r="J4114" s="212" t="s">
        <v>1788</v>
      </c>
      <c r="K4114" s="330" t="s">
        <v>30</v>
      </c>
      <c r="L4114" s="21" t="str">
        <f>VLOOKUP($K4114,TONG_SL!$A:$D,2,0)</f>
        <v>Gà muối 500g</v>
      </c>
      <c r="N4114" s="21" t="str">
        <f t="shared" si="408"/>
        <v>K-C6</v>
      </c>
      <c r="Q4114" s="21" t="str">
        <f>VLOOKUP(K4114,TONG_SL!$A:$D,3,0)</f>
        <v>Túi</v>
      </c>
      <c r="R4114" s="1">
        <v>5</v>
      </c>
      <c r="S4114" s="220"/>
      <c r="T4114" s="220">
        <f>VLOOKUP(VLOOKUP(G4114,Ma_KH!$A:$R,18,0)&amp;K4114,Gia_MB!$A:$F,6,0)</f>
        <v>111058</v>
      </c>
      <c r="U4114" s="254">
        <f t="shared" si="404"/>
        <v>555290</v>
      </c>
      <c r="V4114" s="220"/>
      <c r="W4114" s="222">
        <f t="shared" si="405"/>
        <v>0</v>
      </c>
      <c r="X4114" s="223" t="str">
        <f t="shared" si="406"/>
        <v>8</v>
      </c>
      <c r="Y4114" s="220"/>
      <c r="Z4114" s="254">
        <f t="shared" si="407"/>
        <v>44423.200000000004</v>
      </c>
      <c r="AA4114" s="5">
        <f>VLOOKUP(G4114,Ma_KH!$A:$R,14,0)</f>
        <v>60</v>
      </c>
    </row>
    <row r="4115" spans="1:27" hidden="1" x14ac:dyDescent="0.25">
      <c r="A4115" s="9">
        <v>45996</v>
      </c>
      <c r="B4115" s="148" t="s">
        <v>8450</v>
      </c>
      <c r="C4115" s="10" t="s">
        <v>7767</v>
      </c>
      <c r="D4115" s="149">
        <v>45999</v>
      </c>
      <c r="G4115" s="32" t="s">
        <v>337</v>
      </c>
      <c r="I4115" s="148" t="s">
        <v>8450</v>
      </c>
      <c r="J4115" s="212" t="s">
        <v>1788</v>
      </c>
      <c r="K4115" s="330" t="s">
        <v>27</v>
      </c>
      <c r="L4115" s="21" t="str">
        <f>VLOOKUP($K4115,TONG_SL!$A:$D,2,0)</f>
        <v>Chân giò heo muối 300g</v>
      </c>
      <c r="N4115" s="21" t="str">
        <f t="shared" si="408"/>
        <v>K-C6</v>
      </c>
      <c r="Q4115" s="21" t="str">
        <f>VLOOKUP(K4115,TONG_SL!$A:$D,3,0)</f>
        <v>Túi</v>
      </c>
      <c r="R4115" s="1">
        <v>5</v>
      </c>
      <c r="S4115" s="220"/>
      <c r="T4115" s="220">
        <f>VLOOKUP(VLOOKUP(G4115,Ma_KH!$A:$R,18,0)&amp;K4115,Gia_MB!$A:$F,6,0)</f>
        <v>73431</v>
      </c>
      <c r="U4115" s="254">
        <f t="shared" si="404"/>
        <v>367155</v>
      </c>
      <c r="V4115" s="220"/>
      <c r="W4115" s="222">
        <f t="shared" si="405"/>
        <v>0</v>
      </c>
      <c r="X4115" s="223" t="str">
        <f t="shared" si="406"/>
        <v>8</v>
      </c>
      <c r="Y4115" s="220"/>
      <c r="Z4115" s="254">
        <f t="shared" si="407"/>
        <v>29372.400000000001</v>
      </c>
      <c r="AA4115" s="5">
        <f>VLOOKUP(G4115,Ma_KH!$A:$R,14,0)</f>
        <v>60</v>
      </c>
    </row>
    <row r="4116" spans="1:27" hidden="1" x14ac:dyDescent="0.25">
      <c r="A4116" s="9">
        <v>45996</v>
      </c>
      <c r="B4116" s="148" t="s">
        <v>8450</v>
      </c>
      <c r="C4116" s="10" t="s">
        <v>7767</v>
      </c>
      <c r="D4116" s="149">
        <v>45999</v>
      </c>
      <c r="G4116" s="32" t="s">
        <v>337</v>
      </c>
      <c r="I4116" s="148" t="s">
        <v>8450</v>
      </c>
      <c r="J4116" s="212" t="s">
        <v>1788</v>
      </c>
      <c r="K4116" s="330" t="s">
        <v>32</v>
      </c>
      <c r="L4116" s="21" t="str">
        <f>VLOOKUP($K4116,TONG_SL!$A:$D,2,0)</f>
        <v>Giò Tai Lưỡi Xào 250g</v>
      </c>
      <c r="N4116" s="21" t="str">
        <f t="shared" si="408"/>
        <v>K-C6</v>
      </c>
      <c r="Q4116" s="21" t="str">
        <f>VLOOKUP(K4116,TONG_SL!$A:$D,3,0)</f>
        <v>Túi</v>
      </c>
      <c r="R4116" s="1">
        <v>3</v>
      </c>
      <c r="S4116" s="220"/>
      <c r="T4116" s="220">
        <f>VLOOKUP(VLOOKUP(G4116,Ma_KH!$A:$R,18,0)&amp;K4116,Gia_MB!$A:$F,6,0)</f>
        <v>50182</v>
      </c>
      <c r="U4116" s="254">
        <f t="shared" si="404"/>
        <v>150546</v>
      </c>
      <c r="V4116" s="220"/>
      <c r="W4116" s="222">
        <f t="shared" si="405"/>
        <v>0</v>
      </c>
      <c r="X4116" s="223" t="str">
        <f t="shared" si="406"/>
        <v>8</v>
      </c>
      <c r="Y4116" s="220"/>
      <c r="Z4116" s="254">
        <f t="shared" si="407"/>
        <v>12043.68</v>
      </c>
      <c r="AA4116" s="5">
        <f>VLOOKUP(G4116,Ma_KH!$A:$R,14,0)</f>
        <v>60</v>
      </c>
    </row>
    <row r="4117" spans="1:27" hidden="1" x14ac:dyDescent="0.25">
      <c r="A4117" s="9">
        <v>45996</v>
      </c>
      <c r="B4117" s="148" t="s">
        <v>8450</v>
      </c>
      <c r="C4117" s="10" t="s">
        <v>7767</v>
      </c>
      <c r="D4117" s="149">
        <v>45999</v>
      </c>
      <c r="G4117" s="32" t="s">
        <v>337</v>
      </c>
      <c r="I4117" s="148" t="s">
        <v>8450</v>
      </c>
      <c r="J4117" s="212" t="s">
        <v>1788</v>
      </c>
      <c r="K4117" s="330" t="s">
        <v>48</v>
      </c>
      <c r="L4117" s="21" t="str">
        <f>VLOOKUP($K4117,TONG_SL!$A:$D,2,0)</f>
        <v>Mọc Nấm Hương 250g</v>
      </c>
      <c r="N4117" s="21" t="str">
        <f t="shared" si="408"/>
        <v>K-C6</v>
      </c>
      <c r="Q4117" s="21" t="str">
        <f>VLOOKUP(K4117,TONG_SL!$A:$D,3,0)</f>
        <v>Túi</v>
      </c>
      <c r="R4117" s="1">
        <v>3</v>
      </c>
      <c r="S4117" s="220"/>
      <c r="T4117" s="220">
        <f>VLOOKUP(VLOOKUP(G4117,Ma_KH!$A:$R,18,0)&amp;K4117,Gia_MB!$A:$F,6,0)</f>
        <v>46000</v>
      </c>
      <c r="U4117" s="254">
        <f t="shared" si="404"/>
        <v>138000</v>
      </c>
      <c r="V4117" s="220"/>
      <c r="W4117" s="222">
        <f t="shared" si="405"/>
        <v>0</v>
      </c>
      <c r="X4117" s="223" t="str">
        <f t="shared" si="406"/>
        <v>8</v>
      </c>
      <c r="Y4117" s="220"/>
      <c r="Z4117" s="254">
        <f t="shared" si="407"/>
        <v>11040</v>
      </c>
      <c r="AA4117" s="5">
        <f>VLOOKUP(G4117,Ma_KH!$A:$R,14,0)</f>
        <v>60</v>
      </c>
    </row>
    <row r="4118" spans="1:27" hidden="1" x14ac:dyDescent="0.25">
      <c r="A4118" s="9">
        <v>45996</v>
      </c>
      <c r="B4118" s="148" t="s">
        <v>8450</v>
      </c>
      <c r="C4118" s="10" t="s">
        <v>7767</v>
      </c>
      <c r="D4118" s="149">
        <v>45999</v>
      </c>
      <c r="G4118" s="32" t="s">
        <v>337</v>
      </c>
      <c r="I4118" s="148" t="s">
        <v>8450</v>
      </c>
      <c r="J4118" s="212" t="s">
        <v>1788</v>
      </c>
      <c r="K4118" s="330" t="s">
        <v>39</v>
      </c>
      <c r="L4118" s="21" t="str">
        <f>VLOOKUP($K4118,TONG_SL!$A:$D,2,0)</f>
        <v>Chả nướng 300g</v>
      </c>
      <c r="N4118" s="21" t="str">
        <f t="shared" si="408"/>
        <v>K-C6</v>
      </c>
      <c r="Q4118" s="21" t="str">
        <f>VLOOKUP(K4118,TONG_SL!$A:$D,3,0)</f>
        <v>Túi</v>
      </c>
      <c r="R4118" s="1">
        <v>3</v>
      </c>
      <c r="S4118" s="220"/>
      <c r="T4118" s="220">
        <f>VLOOKUP(VLOOKUP(G4118,Ma_KH!$A:$R,18,0)&amp;K4118,Gia_MB!$A:$F,6,0)</f>
        <v>70950</v>
      </c>
      <c r="U4118" s="254">
        <f t="shared" si="404"/>
        <v>212850</v>
      </c>
      <c r="V4118" s="220"/>
      <c r="W4118" s="222">
        <f t="shared" si="405"/>
        <v>0</v>
      </c>
      <c r="X4118" s="223" t="str">
        <f t="shared" si="406"/>
        <v>8</v>
      </c>
      <c r="Y4118" s="220"/>
      <c r="Z4118" s="254">
        <f t="shared" si="407"/>
        <v>17028</v>
      </c>
      <c r="AA4118" s="5">
        <f>VLOOKUP(G4118,Ma_KH!$A:$R,14,0)</f>
        <v>60</v>
      </c>
    </row>
    <row r="4119" spans="1:27" hidden="1" x14ac:dyDescent="0.25">
      <c r="A4119" s="9">
        <v>45996</v>
      </c>
      <c r="B4119" s="148" t="s">
        <v>8451</v>
      </c>
      <c r="C4119" s="10" t="s">
        <v>7767</v>
      </c>
      <c r="D4119" s="149">
        <v>45999</v>
      </c>
      <c r="G4119" s="32" t="s">
        <v>88</v>
      </c>
      <c r="I4119" s="148" t="s">
        <v>8451</v>
      </c>
      <c r="J4119" s="212" t="s">
        <v>1788</v>
      </c>
      <c r="K4119" s="330" t="s">
        <v>32</v>
      </c>
      <c r="L4119" s="21" t="str">
        <f>VLOOKUP($K4119,TONG_SL!$A:$D,2,0)</f>
        <v>Giò Tai Lưỡi Xào 250g</v>
      </c>
      <c r="N4119" s="21" t="str">
        <f t="shared" si="408"/>
        <v>K-C6</v>
      </c>
      <c r="Q4119" s="21" t="str">
        <f>VLOOKUP(K4119,TONG_SL!$A:$D,3,0)</f>
        <v>Túi</v>
      </c>
      <c r="R4119" s="1">
        <v>5</v>
      </c>
      <c r="S4119" s="220"/>
      <c r="T4119" s="220">
        <f>VLOOKUP(VLOOKUP(G4119,Ma_KH!$A:$R,18,0)&amp;K4119,Gia_MB!$A:$F,6,0)</f>
        <v>50182</v>
      </c>
      <c r="U4119" s="254">
        <f t="shared" si="404"/>
        <v>250910</v>
      </c>
      <c r="V4119" s="220"/>
      <c r="W4119" s="222">
        <f t="shared" si="405"/>
        <v>0</v>
      </c>
      <c r="X4119" s="223" t="str">
        <f t="shared" si="406"/>
        <v>8</v>
      </c>
      <c r="Y4119" s="220"/>
      <c r="Z4119" s="254">
        <f t="shared" si="407"/>
        <v>20072.8</v>
      </c>
      <c r="AA4119" s="5">
        <f>VLOOKUP(G4119,Ma_KH!$A:$R,14,0)</f>
        <v>60</v>
      </c>
    </row>
    <row r="4120" spans="1:27" hidden="1" x14ac:dyDescent="0.25">
      <c r="A4120" s="9">
        <v>45996</v>
      </c>
      <c r="B4120" s="148" t="s">
        <v>8451</v>
      </c>
      <c r="C4120" s="10" t="s">
        <v>7767</v>
      </c>
      <c r="D4120" s="149">
        <v>45999</v>
      </c>
      <c r="G4120" s="32" t="s">
        <v>88</v>
      </c>
      <c r="I4120" s="148" t="s">
        <v>8451</v>
      </c>
      <c r="J4120" s="212" t="s">
        <v>1788</v>
      </c>
      <c r="K4120" s="330" t="s">
        <v>48</v>
      </c>
      <c r="L4120" s="21" t="str">
        <f>VLOOKUP($K4120,TONG_SL!$A:$D,2,0)</f>
        <v>Mọc Nấm Hương 250g</v>
      </c>
      <c r="N4120" s="21" t="str">
        <f t="shared" si="408"/>
        <v>K-C6</v>
      </c>
      <c r="Q4120" s="21" t="str">
        <f>VLOOKUP(K4120,TONG_SL!$A:$D,3,0)</f>
        <v>Túi</v>
      </c>
      <c r="R4120" s="1">
        <v>5</v>
      </c>
      <c r="S4120" s="220"/>
      <c r="T4120" s="220">
        <f>VLOOKUP(VLOOKUP(G4120,Ma_KH!$A:$R,18,0)&amp;K4120,Gia_MB!$A:$F,6,0)</f>
        <v>46000</v>
      </c>
      <c r="U4120" s="254">
        <f t="shared" si="404"/>
        <v>230000</v>
      </c>
      <c r="V4120" s="220"/>
      <c r="W4120" s="222">
        <f t="shared" si="405"/>
        <v>0</v>
      </c>
      <c r="X4120" s="223" t="str">
        <f t="shared" si="406"/>
        <v>8</v>
      </c>
      <c r="Y4120" s="220"/>
      <c r="Z4120" s="254">
        <f t="shared" si="407"/>
        <v>18400</v>
      </c>
      <c r="AA4120" s="5">
        <f>VLOOKUP(G4120,Ma_KH!$A:$R,14,0)</f>
        <v>60</v>
      </c>
    </row>
    <row r="4121" spans="1:27" hidden="1" x14ac:dyDescent="0.25">
      <c r="A4121" s="9">
        <v>45996</v>
      </c>
      <c r="B4121" s="148" t="s">
        <v>8451</v>
      </c>
      <c r="C4121" s="10" t="s">
        <v>7767</v>
      </c>
      <c r="D4121" s="149">
        <v>45999</v>
      </c>
      <c r="G4121" s="32" t="s">
        <v>88</v>
      </c>
      <c r="I4121" s="148" t="s">
        <v>8451</v>
      </c>
      <c r="J4121" s="212" t="s">
        <v>1788</v>
      </c>
      <c r="K4121" s="330" t="s">
        <v>39</v>
      </c>
      <c r="L4121" s="21" t="str">
        <f>VLOOKUP($K4121,TONG_SL!$A:$D,2,0)</f>
        <v>Chả nướng 300g</v>
      </c>
      <c r="N4121" s="21" t="str">
        <f t="shared" si="408"/>
        <v>K-C6</v>
      </c>
      <c r="Q4121" s="21" t="str">
        <f>VLOOKUP(K4121,TONG_SL!$A:$D,3,0)</f>
        <v>Túi</v>
      </c>
      <c r="R4121" s="1">
        <v>5</v>
      </c>
      <c r="S4121" s="220"/>
      <c r="T4121" s="220">
        <f>VLOOKUP(VLOOKUP(G4121,Ma_KH!$A:$R,18,0)&amp;K4121,Gia_MB!$A:$F,6,0)</f>
        <v>70950</v>
      </c>
      <c r="U4121" s="254">
        <f t="shared" si="404"/>
        <v>354750</v>
      </c>
      <c r="V4121" s="220"/>
      <c r="W4121" s="222">
        <f t="shared" si="405"/>
        <v>0</v>
      </c>
      <c r="X4121" s="223" t="str">
        <f t="shared" si="406"/>
        <v>8</v>
      </c>
      <c r="Y4121" s="220"/>
      <c r="Z4121" s="254">
        <f t="shared" si="407"/>
        <v>28380</v>
      </c>
      <c r="AA4121" s="5">
        <f>VLOOKUP(G4121,Ma_KH!$A:$R,14,0)</f>
        <v>60</v>
      </c>
    </row>
    <row r="4122" spans="1:27" hidden="1" x14ac:dyDescent="0.25">
      <c r="A4122" s="9">
        <v>45996</v>
      </c>
      <c r="B4122" s="148" t="s">
        <v>8452</v>
      </c>
      <c r="C4122" s="10" t="s">
        <v>7767</v>
      </c>
      <c r="D4122" s="149">
        <v>45999</v>
      </c>
      <c r="G4122" s="32" t="s">
        <v>374</v>
      </c>
      <c r="I4122" s="148" t="s">
        <v>8452</v>
      </c>
      <c r="J4122" s="212" t="s">
        <v>1788</v>
      </c>
      <c r="K4122" s="330" t="s">
        <v>30</v>
      </c>
      <c r="L4122" s="21" t="str">
        <f>VLOOKUP($K4122,TONG_SL!$A:$D,2,0)</f>
        <v>Gà muối 500g</v>
      </c>
      <c r="N4122" s="21" t="str">
        <f t="shared" si="408"/>
        <v>K-C6</v>
      </c>
      <c r="Q4122" s="21" t="str">
        <f>VLOOKUP(K4122,TONG_SL!$A:$D,3,0)</f>
        <v>Túi</v>
      </c>
      <c r="R4122" s="1">
        <v>10</v>
      </c>
      <c r="S4122" s="220"/>
      <c r="T4122" s="220">
        <f>VLOOKUP(VLOOKUP(G4122,Ma_KH!$A:$R,18,0)&amp;K4122,Gia_MB!$A:$F,6,0)</f>
        <v>111058</v>
      </c>
      <c r="U4122" s="254">
        <f t="shared" si="404"/>
        <v>1110580</v>
      </c>
      <c r="V4122" s="220"/>
      <c r="W4122" s="222">
        <f t="shared" si="405"/>
        <v>0</v>
      </c>
      <c r="X4122" s="223" t="str">
        <f t="shared" si="406"/>
        <v>8</v>
      </c>
      <c r="Y4122" s="220"/>
      <c r="Z4122" s="254">
        <f t="shared" si="407"/>
        <v>88846.400000000009</v>
      </c>
      <c r="AA4122" s="5">
        <f>VLOOKUP(G4122,Ma_KH!$A:$R,14,0)</f>
        <v>60</v>
      </c>
    </row>
    <row r="4123" spans="1:27" hidden="1" x14ac:dyDescent="0.25">
      <c r="A4123" s="9">
        <v>45996</v>
      </c>
      <c r="B4123" s="148" t="s">
        <v>8452</v>
      </c>
      <c r="C4123" s="10" t="s">
        <v>7767</v>
      </c>
      <c r="D4123" s="149">
        <v>45999</v>
      </c>
      <c r="G4123" s="32" t="s">
        <v>374</v>
      </c>
      <c r="I4123" s="148" t="s">
        <v>8452</v>
      </c>
      <c r="J4123" s="212" t="s">
        <v>1788</v>
      </c>
      <c r="K4123" s="330" t="s">
        <v>27</v>
      </c>
      <c r="L4123" s="21" t="str">
        <f>VLOOKUP($K4123,TONG_SL!$A:$D,2,0)</f>
        <v>Chân giò heo muối 300g</v>
      </c>
      <c r="N4123" s="21" t="str">
        <f t="shared" si="408"/>
        <v>K-C6</v>
      </c>
      <c r="Q4123" s="21" t="str">
        <f>VLOOKUP(K4123,TONG_SL!$A:$D,3,0)</f>
        <v>Túi</v>
      </c>
      <c r="R4123" s="1">
        <v>6</v>
      </c>
      <c r="S4123" s="220"/>
      <c r="T4123" s="220">
        <f>VLOOKUP(VLOOKUP(G4123,Ma_KH!$A:$R,18,0)&amp;K4123,Gia_MB!$A:$F,6,0)</f>
        <v>73431</v>
      </c>
      <c r="U4123" s="254">
        <f t="shared" si="404"/>
        <v>440586</v>
      </c>
      <c r="V4123" s="220"/>
      <c r="W4123" s="222">
        <f t="shared" si="405"/>
        <v>0</v>
      </c>
      <c r="X4123" s="223" t="str">
        <f t="shared" si="406"/>
        <v>8</v>
      </c>
      <c r="Y4123" s="220"/>
      <c r="Z4123" s="254">
        <f t="shared" si="407"/>
        <v>35246.879999999997</v>
      </c>
      <c r="AA4123" s="5">
        <f>VLOOKUP(G4123,Ma_KH!$A:$R,14,0)</f>
        <v>60</v>
      </c>
    </row>
    <row r="4124" spans="1:27" hidden="1" x14ac:dyDescent="0.25">
      <c r="A4124" s="9">
        <v>45996</v>
      </c>
      <c r="B4124" s="148" t="s">
        <v>8452</v>
      </c>
      <c r="C4124" s="10" t="s">
        <v>7767</v>
      </c>
      <c r="D4124" s="149">
        <v>45999</v>
      </c>
      <c r="G4124" s="32" t="s">
        <v>374</v>
      </c>
      <c r="I4124" s="148" t="s">
        <v>8452</v>
      </c>
      <c r="J4124" s="212" t="s">
        <v>1788</v>
      </c>
      <c r="K4124" s="330" t="s">
        <v>48</v>
      </c>
      <c r="L4124" s="21" t="str">
        <f>VLOOKUP($K4124,TONG_SL!$A:$D,2,0)</f>
        <v>Mọc Nấm Hương 250g</v>
      </c>
      <c r="N4124" s="21" t="str">
        <f t="shared" si="408"/>
        <v>K-C6</v>
      </c>
      <c r="Q4124" s="21" t="str">
        <f>VLOOKUP(K4124,TONG_SL!$A:$D,3,0)</f>
        <v>Túi</v>
      </c>
      <c r="R4124" s="1">
        <v>3</v>
      </c>
      <c r="S4124" s="220"/>
      <c r="T4124" s="220">
        <f>VLOOKUP(VLOOKUP(G4124,Ma_KH!$A:$R,18,0)&amp;K4124,Gia_MB!$A:$F,6,0)</f>
        <v>46000</v>
      </c>
      <c r="U4124" s="254">
        <f t="shared" si="404"/>
        <v>138000</v>
      </c>
      <c r="V4124" s="220"/>
      <c r="W4124" s="222">
        <f t="shared" si="405"/>
        <v>0</v>
      </c>
      <c r="X4124" s="223" t="str">
        <f t="shared" si="406"/>
        <v>8</v>
      </c>
      <c r="Y4124" s="220"/>
      <c r="Z4124" s="254">
        <f t="shared" si="407"/>
        <v>11040</v>
      </c>
      <c r="AA4124" s="5">
        <f>VLOOKUP(G4124,Ma_KH!$A:$R,14,0)</f>
        <v>60</v>
      </c>
    </row>
    <row r="4125" spans="1:27" hidden="1" x14ac:dyDescent="0.25">
      <c r="A4125" s="9">
        <v>45996</v>
      </c>
      <c r="B4125" s="148" t="s">
        <v>8452</v>
      </c>
      <c r="C4125" s="10" t="s">
        <v>7767</v>
      </c>
      <c r="D4125" s="149">
        <v>45999</v>
      </c>
      <c r="G4125" s="32" t="s">
        <v>374</v>
      </c>
      <c r="I4125" s="148" t="s">
        <v>8452</v>
      </c>
      <c r="J4125" s="212" t="s">
        <v>1788</v>
      </c>
      <c r="K4125" s="330" t="s">
        <v>37</v>
      </c>
      <c r="L4125" s="21" t="str">
        <f>VLOOKUP($K4125,TONG_SL!$A:$D,2,0)</f>
        <v>Chả cốm 300g</v>
      </c>
      <c r="N4125" s="21" t="str">
        <f t="shared" si="408"/>
        <v>K-C6</v>
      </c>
      <c r="Q4125" s="21" t="str">
        <f>VLOOKUP(K4125,TONG_SL!$A:$D,3,0)</f>
        <v>Túi</v>
      </c>
      <c r="R4125" s="1">
        <v>3</v>
      </c>
      <c r="S4125" s="220"/>
      <c r="T4125" s="220">
        <f>VLOOKUP(VLOOKUP(G4125,Ma_KH!$A:$R,18,0)&amp;K4125,Gia_MB!$A:$F,6,0)</f>
        <v>74250</v>
      </c>
      <c r="U4125" s="254">
        <f t="shared" si="404"/>
        <v>222750</v>
      </c>
      <c r="V4125" s="220"/>
      <c r="W4125" s="222">
        <f t="shared" si="405"/>
        <v>0</v>
      </c>
      <c r="X4125" s="223" t="str">
        <f t="shared" si="406"/>
        <v>8</v>
      </c>
      <c r="Y4125" s="220"/>
      <c r="Z4125" s="254">
        <f t="shared" si="407"/>
        <v>17820</v>
      </c>
      <c r="AA4125" s="5">
        <f>VLOOKUP(G4125,Ma_KH!$A:$R,14,0)</f>
        <v>60</v>
      </c>
    </row>
    <row r="4126" spans="1:27" hidden="1" x14ac:dyDescent="0.25">
      <c r="A4126" s="9">
        <v>45996</v>
      </c>
      <c r="B4126" s="148" t="s">
        <v>8452</v>
      </c>
      <c r="C4126" s="10" t="s">
        <v>7767</v>
      </c>
      <c r="D4126" s="149">
        <v>45999</v>
      </c>
      <c r="G4126" s="32" t="s">
        <v>374</v>
      </c>
      <c r="I4126" s="148" t="s">
        <v>8452</v>
      </c>
      <c r="J4126" s="212" t="s">
        <v>1788</v>
      </c>
      <c r="K4126" s="330" t="s">
        <v>32</v>
      </c>
      <c r="L4126" s="21" t="str">
        <f>VLOOKUP($K4126,TONG_SL!$A:$D,2,0)</f>
        <v>Giò Tai Lưỡi Xào 250g</v>
      </c>
      <c r="N4126" s="21" t="str">
        <f t="shared" si="408"/>
        <v>K-C6</v>
      </c>
      <c r="Q4126" s="21" t="str">
        <f>VLOOKUP(K4126,TONG_SL!$A:$D,3,0)</f>
        <v>Túi</v>
      </c>
      <c r="R4126" s="1">
        <v>3</v>
      </c>
      <c r="S4126" s="220"/>
      <c r="T4126" s="220">
        <f>VLOOKUP(VLOOKUP(G4126,Ma_KH!$A:$R,18,0)&amp;K4126,Gia_MB!$A:$F,6,0)</f>
        <v>50182</v>
      </c>
      <c r="U4126" s="254">
        <f t="shared" si="404"/>
        <v>150546</v>
      </c>
      <c r="V4126" s="220"/>
      <c r="W4126" s="222">
        <f t="shared" si="405"/>
        <v>0</v>
      </c>
      <c r="X4126" s="223" t="str">
        <f t="shared" si="406"/>
        <v>8</v>
      </c>
      <c r="Y4126" s="220"/>
      <c r="Z4126" s="254">
        <f t="shared" si="407"/>
        <v>12043.68</v>
      </c>
      <c r="AA4126" s="5">
        <f>VLOOKUP(G4126,Ma_KH!$A:$R,14,0)</f>
        <v>60</v>
      </c>
    </row>
    <row r="4127" spans="1:27" hidden="1" x14ac:dyDescent="0.25">
      <c r="A4127" s="9">
        <v>45992</v>
      </c>
      <c r="B4127" s="148">
        <v>4180702605</v>
      </c>
      <c r="C4127" s="10" t="s">
        <v>7767</v>
      </c>
      <c r="D4127" s="149">
        <v>45999</v>
      </c>
      <c r="G4127" s="32" t="s">
        <v>88</v>
      </c>
      <c r="I4127" s="148">
        <v>4180702605</v>
      </c>
      <c r="J4127" s="212" t="s">
        <v>1788</v>
      </c>
      <c r="K4127" s="330" t="s">
        <v>30</v>
      </c>
      <c r="L4127" s="21" t="str">
        <f>VLOOKUP($K4127,TONG_SL!$A:$D,2,0)</f>
        <v>Gà muối 500g</v>
      </c>
      <c r="N4127" s="21" t="str">
        <f t="shared" si="408"/>
        <v>K-C6</v>
      </c>
      <c r="Q4127" s="21" t="str">
        <f>VLOOKUP(K4127,TONG_SL!$A:$D,3,0)</f>
        <v>Túi</v>
      </c>
      <c r="R4127" s="1">
        <v>10</v>
      </c>
      <c r="S4127" s="220"/>
      <c r="T4127" s="220">
        <f>VLOOKUP(VLOOKUP(G4127,Ma_KH!$A:$R,18,0)&amp;K4127,Gia_MB!$A:$F,6,0)</f>
        <v>111058</v>
      </c>
      <c r="U4127" s="254">
        <f t="shared" si="404"/>
        <v>1110580</v>
      </c>
      <c r="V4127" s="220"/>
      <c r="W4127" s="222">
        <f t="shared" si="405"/>
        <v>0</v>
      </c>
      <c r="X4127" s="223" t="str">
        <f t="shared" si="406"/>
        <v>8</v>
      </c>
      <c r="Y4127" s="220"/>
      <c r="Z4127" s="254">
        <f t="shared" si="407"/>
        <v>88846.400000000009</v>
      </c>
      <c r="AA4127" s="5">
        <f>VLOOKUP(G4127,Ma_KH!$A:$R,14,0)</f>
        <v>60</v>
      </c>
    </row>
    <row r="4128" spans="1:27" hidden="1" x14ac:dyDescent="0.25">
      <c r="A4128" s="9">
        <v>45992</v>
      </c>
      <c r="B4128" s="148">
        <v>4180702605</v>
      </c>
      <c r="C4128" s="10" t="s">
        <v>7767</v>
      </c>
      <c r="D4128" s="149">
        <v>45999</v>
      </c>
      <c r="G4128" s="32" t="s">
        <v>88</v>
      </c>
      <c r="I4128" s="148">
        <v>4180702605</v>
      </c>
      <c r="J4128" s="212" t="s">
        <v>1788</v>
      </c>
      <c r="K4128" s="330" t="s">
        <v>27</v>
      </c>
      <c r="L4128" s="21" t="str">
        <f>VLOOKUP($K4128,TONG_SL!$A:$D,2,0)</f>
        <v>Chân giò heo muối 300g</v>
      </c>
      <c r="N4128" s="21" t="str">
        <f t="shared" si="408"/>
        <v>K-C6</v>
      </c>
      <c r="Q4128" s="21" t="str">
        <f>VLOOKUP(K4128,TONG_SL!$A:$D,3,0)</f>
        <v>Túi</v>
      </c>
      <c r="R4128" s="1">
        <v>10</v>
      </c>
      <c r="S4128" s="220"/>
      <c r="T4128" s="220">
        <f>VLOOKUP(VLOOKUP(G4128,Ma_KH!$A:$R,18,0)&amp;K4128,Gia_MB!$A:$F,6,0)</f>
        <v>73431</v>
      </c>
      <c r="U4128" s="254">
        <f t="shared" si="404"/>
        <v>734310</v>
      </c>
      <c r="V4128" s="220"/>
      <c r="W4128" s="222">
        <f t="shared" si="405"/>
        <v>0</v>
      </c>
      <c r="X4128" s="223" t="str">
        <f t="shared" si="406"/>
        <v>8</v>
      </c>
      <c r="Y4128" s="220"/>
      <c r="Z4128" s="254">
        <f t="shared" si="407"/>
        <v>58744.800000000003</v>
      </c>
      <c r="AA4128" s="5">
        <f>VLOOKUP(G4128,Ma_KH!$A:$R,14,0)</f>
        <v>60</v>
      </c>
    </row>
    <row r="4129" spans="1:27" hidden="1" x14ac:dyDescent="0.25">
      <c r="A4129" s="9">
        <v>45992</v>
      </c>
      <c r="B4129" s="148">
        <v>4180702605</v>
      </c>
      <c r="C4129" s="10" t="s">
        <v>7767</v>
      </c>
      <c r="D4129" s="149">
        <v>45999</v>
      </c>
      <c r="G4129" s="32" t="s">
        <v>88</v>
      </c>
      <c r="I4129" s="148">
        <v>4180702605</v>
      </c>
      <c r="J4129" s="212" t="s">
        <v>1788</v>
      </c>
      <c r="K4129" s="330" t="s">
        <v>39</v>
      </c>
      <c r="L4129" s="21" t="str">
        <f>VLOOKUP($K4129,TONG_SL!$A:$D,2,0)</f>
        <v>Chả nướng 300g</v>
      </c>
      <c r="N4129" s="21" t="str">
        <f t="shared" si="408"/>
        <v>K-C6</v>
      </c>
      <c r="Q4129" s="21" t="str">
        <f>VLOOKUP(K4129,TONG_SL!$A:$D,3,0)</f>
        <v>Túi</v>
      </c>
      <c r="R4129" s="1">
        <v>5</v>
      </c>
      <c r="S4129" s="220"/>
      <c r="T4129" s="220">
        <f>VLOOKUP(VLOOKUP(G4129,Ma_KH!$A:$R,18,0)&amp;K4129,Gia_MB!$A:$F,6,0)</f>
        <v>70950</v>
      </c>
      <c r="U4129" s="254">
        <f t="shared" si="404"/>
        <v>354750</v>
      </c>
      <c r="V4129" s="220"/>
      <c r="W4129" s="222">
        <f t="shared" si="405"/>
        <v>0</v>
      </c>
      <c r="X4129" s="223" t="str">
        <f t="shared" si="406"/>
        <v>8</v>
      </c>
      <c r="Y4129" s="220"/>
      <c r="Z4129" s="254">
        <f t="shared" si="407"/>
        <v>28380</v>
      </c>
      <c r="AA4129" s="5">
        <f>VLOOKUP(G4129,Ma_KH!$A:$R,14,0)</f>
        <v>60</v>
      </c>
    </row>
    <row r="4130" spans="1:27" hidden="1" x14ac:dyDescent="0.25">
      <c r="A4130" s="157">
        <v>45995</v>
      </c>
      <c r="B4130" s="158">
        <v>4180885143</v>
      </c>
      <c r="C4130" s="151" t="s">
        <v>7767</v>
      </c>
      <c r="D4130" s="149">
        <v>46000</v>
      </c>
      <c r="E4130" s="152"/>
      <c r="F4130" s="151"/>
      <c r="G4130" s="33" t="s">
        <v>7778</v>
      </c>
      <c r="H4130" s="152"/>
      <c r="I4130" s="158" t="s">
        <v>8453</v>
      </c>
      <c r="J4130" s="150" t="s">
        <v>1771</v>
      </c>
      <c r="K4130" s="331" t="s">
        <v>48</v>
      </c>
      <c r="L4130" s="21" t="str">
        <f>VLOOKUP($K4130,TONG_SL!$A:$D,2,0)</f>
        <v>Mọc Nấm Hương 250g</v>
      </c>
      <c r="N4130" s="21" t="str">
        <f t="shared" si="408"/>
        <v>K-C6</v>
      </c>
      <c r="Q4130" s="21" t="str">
        <f>VLOOKUP(K4130,TONG_SL!$A:$D,3,0)</f>
        <v>Túi</v>
      </c>
      <c r="R4130" s="106">
        <v>6</v>
      </c>
      <c r="S4130" s="220"/>
      <c r="T4130" s="220">
        <f>VLOOKUP(VLOOKUP(G4130,Ma_KH!$A:$R,18,0)&amp;K4130,Gia_MB!$A:$F,6,0)</f>
        <v>46000</v>
      </c>
      <c r="U4130" s="254">
        <f t="shared" si="404"/>
        <v>276000</v>
      </c>
      <c r="V4130" s="220"/>
      <c r="W4130" s="222">
        <f t="shared" si="405"/>
        <v>0</v>
      </c>
      <c r="X4130" s="223" t="str">
        <f t="shared" si="406"/>
        <v>8</v>
      </c>
      <c r="Y4130" s="220"/>
      <c r="Z4130" s="254">
        <f t="shared" si="407"/>
        <v>22080</v>
      </c>
      <c r="AA4130" s="5">
        <f>VLOOKUP(G4130,Ma_KH!$A:$R,14,0)</f>
        <v>60</v>
      </c>
    </row>
    <row r="4131" spans="1:27" hidden="1" x14ac:dyDescent="0.25">
      <c r="A4131" s="157">
        <v>45995</v>
      </c>
      <c r="B4131" s="158">
        <v>4180885143</v>
      </c>
      <c r="C4131" s="151" t="s">
        <v>7767</v>
      </c>
      <c r="D4131" s="149">
        <v>46000</v>
      </c>
      <c r="E4131" s="152"/>
      <c r="F4131" s="151"/>
      <c r="G4131" s="33" t="s">
        <v>7778</v>
      </c>
      <c r="H4131" s="152"/>
      <c r="I4131" s="158" t="s">
        <v>8453</v>
      </c>
      <c r="J4131" s="150" t="s">
        <v>1771</v>
      </c>
      <c r="K4131" s="331" t="s">
        <v>7187</v>
      </c>
      <c r="L4131" s="21" t="str">
        <f>VLOOKUP($K4131,TONG_SL!$A:$D,2,0)</f>
        <v>Chân giò heo muối 300g</v>
      </c>
      <c r="N4131" s="21" t="str">
        <f t="shared" si="408"/>
        <v>K-C6</v>
      </c>
      <c r="Q4131" s="21" t="str">
        <f>VLOOKUP(K4131,TONG_SL!$A:$D,3,0)</f>
        <v>Túi</v>
      </c>
      <c r="R4131" s="106">
        <v>25</v>
      </c>
      <c r="S4131" s="220"/>
      <c r="T4131" s="220">
        <f>VLOOKUP(VLOOKUP(G4131,Ma_KH!$A:$R,18,0)&amp;K4131,Gia_MB!$A:$F,6,0)</f>
        <v>73431</v>
      </c>
      <c r="U4131" s="254">
        <f t="shared" si="404"/>
        <v>1835775</v>
      </c>
      <c r="V4131" s="220"/>
      <c r="W4131" s="222">
        <f t="shared" si="405"/>
        <v>0</v>
      </c>
      <c r="X4131" s="223" t="str">
        <f t="shared" si="406"/>
        <v>8</v>
      </c>
      <c r="Y4131" s="220"/>
      <c r="Z4131" s="254">
        <f t="shared" si="407"/>
        <v>146862</v>
      </c>
      <c r="AA4131" s="5">
        <f>VLOOKUP(G4131,Ma_KH!$A:$R,14,0)</f>
        <v>60</v>
      </c>
    </row>
    <row r="4132" spans="1:27" hidden="1" x14ac:dyDescent="0.25">
      <c r="A4132" s="157">
        <v>45995</v>
      </c>
      <c r="B4132" s="158">
        <v>4180885143</v>
      </c>
      <c r="C4132" s="151" t="s">
        <v>7767</v>
      </c>
      <c r="D4132" s="149">
        <v>46000</v>
      </c>
      <c r="E4132" s="152"/>
      <c r="F4132" s="151"/>
      <c r="G4132" s="33" t="s">
        <v>7778</v>
      </c>
      <c r="H4132" s="152"/>
      <c r="I4132" s="158" t="s">
        <v>8453</v>
      </c>
      <c r="J4132" s="150" t="s">
        <v>1771</v>
      </c>
      <c r="K4132" s="331" t="s">
        <v>32</v>
      </c>
      <c r="L4132" s="21" t="str">
        <f>VLOOKUP($K4132,TONG_SL!$A:$D,2,0)</f>
        <v>Giò Tai Lưỡi Xào 250g</v>
      </c>
      <c r="N4132" s="21" t="str">
        <f t="shared" si="408"/>
        <v>K-C6</v>
      </c>
      <c r="Q4132" s="21" t="str">
        <f>VLOOKUP(K4132,TONG_SL!$A:$D,3,0)</f>
        <v>Túi</v>
      </c>
      <c r="R4132" s="106">
        <v>12</v>
      </c>
      <c r="S4132" s="220"/>
      <c r="T4132" s="220">
        <f>VLOOKUP(VLOOKUP(G4132,Ma_KH!$A:$R,18,0)&amp;K4132,Gia_MB!$A:$F,6,0)</f>
        <v>50182</v>
      </c>
      <c r="U4132" s="254">
        <f t="shared" si="404"/>
        <v>602184</v>
      </c>
      <c r="V4132" s="220"/>
      <c r="W4132" s="222">
        <f t="shared" si="405"/>
        <v>0</v>
      </c>
      <c r="X4132" s="223" t="str">
        <f t="shared" si="406"/>
        <v>8</v>
      </c>
      <c r="Y4132" s="220"/>
      <c r="Z4132" s="254">
        <f t="shared" si="407"/>
        <v>48174.720000000001</v>
      </c>
      <c r="AA4132" s="5">
        <f>VLOOKUP(G4132,Ma_KH!$A:$R,14,0)</f>
        <v>60</v>
      </c>
    </row>
    <row r="4133" spans="1:27" hidden="1" x14ac:dyDescent="0.25">
      <c r="A4133" s="157">
        <v>45995</v>
      </c>
      <c r="B4133" s="158">
        <v>4180885143</v>
      </c>
      <c r="C4133" s="151" t="s">
        <v>7767</v>
      </c>
      <c r="D4133" s="149">
        <v>46000</v>
      </c>
      <c r="E4133" s="152"/>
      <c r="F4133" s="151"/>
      <c r="G4133" s="33" t="s">
        <v>7778</v>
      </c>
      <c r="H4133" s="152"/>
      <c r="I4133" s="158" t="s">
        <v>8453</v>
      </c>
      <c r="J4133" s="150" t="s">
        <v>1771</v>
      </c>
      <c r="K4133" s="331" t="s">
        <v>7153</v>
      </c>
      <c r="L4133" s="21" t="str">
        <f>VLOOKUP($K4133,TONG_SL!$A:$D,2,0)</f>
        <v>Tai heo muối 200g</v>
      </c>
      <c r="N4133" s="21" t="str">
        <f t="shared" si="408"/>
        <v>K-C6</v>
      </c>
      <c r="Q4133" s="21" t="str">
        <f>VLOOKUP(K4133,TONG_SL!$A:$D,3,0)</f>
        <v>Túi</v>
      </c>
      <c r="R4133" s="106">
        <v>6</v>
      </c>
      <c r="S4133" s="220"/>
      <c r="T4133" s="220">
        <f>VLOOKUP(VLOOKUP(G4133,Ma_KH!$A:$R,18,0)&amp;K4133,Gia_MB!$A:$F,6,0)</f>
        <v>55595</v>
      </c>
      <c r="U4133" s="254">
        <f t="shared" si="404"/>
        <v>333570</v>
      </c>
      <c r="V4133" s="220"/>
      <c r="W4133" s="222">
        <f t="shared" si="405"/>
        <v>0</v>
      </c>
      <c r="X4133" s="223" t="str">
        <f t="shared" si="406"/>
        <v>8</v>
      </c>
      <c r="Y4133" s="220"/>
      <c r="Z4133" s="254">
        <f t="shared" si="407"/>
        <v>26685.600000000002</v>
      </c>
      <c r="AA4133" s="5">
        <f>VLOOKUP(G4133,Ma_KH!$A:$R,14,0)</f>
        <v>60</v>
      </c>
    </row>
    <row r="4134" spans="1:27" hidden="1" x14ac:dyDescent="0.25">
      <c r="A4134" s="157">
        <v>45995</v>
      </c>
      <c r="B4134" s="158">
        <v>4180885003</v>
      </c>
      <c r="C4134" s="151" t="s">
        <v>7767</v>
      </c>
      <c r="D4134" s="149">
        <v>46000</v>
      </c>
      <c r="E4134" s="152"/>
      <c r="F4134" s="151"/>
      <c r="G4134" s="33" t="s">
        <v>7778</v>
      </c>
      <c r="H4134" s="152"/>
      <c r="I4134" s="158" t="s">
        <v>8454</v>
      </c>
      <c r="J4134" s="150" t="s">
        <v>1771</v>
      </c>
      <c r="K4134" s="331" t="s">
        <v>30</v>
      </c>
      <c r="L4134" s="21" t="str">
        <f>VLOOKUP($K4134,TONG_SL!$A:$D,2,0)</f>
        <v>Gà muối 500g</v>
      </c>
      <c r="N4134" s="21" t="str">
        <f t="shared" si="408"/>
        <v>K-C6</v>
      </c>
      <c r="Q4134" s="21" t="str">
        <f>VLOOKUP(K4134,TONG_SL!$A:$D,3,0)</f>
        <v>Túi</v>
      </c>
      <c r="R4134" s="106">
        <v>20</v>
      </c>
      <c r="S4134" s="220"/>
      <c r="T4134" s="220">
        <f>VLOOKUP(VLOOKUP(G4134,Ma_KH!$A:$R,18,0)&amp;K4134,Gia_MB!$A:$F,6,0)</f>
        <v>111058</v>
      </c>
      <c r="U4134" s="254">
        <f t="shared" si="404"/>
        <v>2221160</v>
      </c>
      <c r="V4134" s="220"/>
      <c r="W4134" s="222">
        <f t="shared" si="405"/>
        <v>0</v>
      </c>
      <c r="X4134" s="223" t="str">
        <f t="shared" si="406"/>
        <v>8</v>
      </c>
      <c r="Y4134" s="220"/>
      <c r="Z4134" s="254">
        <f t="shared" si="407"/>
        <v>177692.80000000002</v>
      </c>
      <c r="AA4134" s="5">
        <f>VLOOKUP(G4134,Ma_KH!$A:$R,14,0)</f>
        <v>60</v>
      </c>
    </row>
    <row r="4135" spans="1:27" hidden="1" x14ac:dyDescent="0.25">
      <c r="A4135" s="157">
        <v>45995</v>
      </c>
      <c r="B4135" s="158">
        <v>4180885003</v>
      </c>
      <c r="C4135" s="151" t="s">
        <v>7767</v>
      </c>
      <c r="D4135" s="149">
        <v>46000</v>
      </c>
      <c r="E4135" s="152"/>
      <c r="F4135" s="151"/>
      <c r="G4135" s="33" t="s">
        <v>7778</v>
      </c>
      <c r="H4135" s="152"/>
      <c r="I4135" s="158" t="s">
        <v>8454</v>
      </c>
      <c r="J4135" s="150" t="s">
        <v>1771</v>
      </c>
      <c r="K4135" s="331" t="s">
        <v>48</v>
      </c>
      <c r="L4135" s="21" t="str">
        <f>VLOOKUP($K4135,TONG_SL!$A:$D,2,0)</f>
        <v>Mọc Nấm Hương 250g</v>
      </c>
      <c r="N4135" s="21" t="str">
        <f t="shared" si="408"/>
        <v>K-C6</v>
      </c>
      <c r="Q4135" s="21" t="str">
        <f>VLOOKUP(K4135,TONG_SL!$A:$D,3,0)</f>
        <v>Túi</v>
      </c>
      <c r="R4135" s="106">
        <v>19</v>
      </c>
      <c r="S4135" s="220"/>
      <c r="T4135" s="220">
        <f>VLOOKUP(VLOOKUP(G4135,Ma_KH!$A:$R,18,0)&amp;K4135,Gia_MB!$A:$F,6,0)</f>
        <v>46000</v>
      </c>
      <c r="U4135" s="254">
        <f t="shared" si="404"/>
        <v>874000</v>
      </c>
      <c r="V4135" s="220"/>
      <c r="W4135" s="222">
        <f t="shared" si="405"/>
        <v>0</v>
      </c>
      <c r="X4135" s="223" t="str">
        <f t="shared" si="406"/>
        <v>8</v>
      </c>
      <c r="Y4135" s="220"/>
      <c r="Z4135" s="254">
        <f t="shared" si="407"/>
        <v>69920</v>
      </c>
      <c r="AA4135" s="5">
        <f>VLOOKUP(G4135,Ma_KH!$A:$R,14,0)</f>
        <v>60</v>
      </c>
    </row>
    <row r="4136" spans="1:27" hidden="1" x14ac:dyDescent="0.25">
      <c r="A4136" s="157">
        <v>45995</v>
      </c>
      <c r="B4136" s="158">
        <v>4180885003</v>
      </c>
      <c r="C4136" s="151" t="s">
        <v>7767</v>
      </c>
      <c r="D4136" s="149">
        <v>46000</v>
      </c>
      <c r="E4136" s="152"/>
      <c r="F4136" s="151"/>
      <c r="G4136" s="33" t="s">
        <v>7778</v>
      </c>
      <c r="H4136" s="152"/>
      <c r="I4136" s="158" t="s">
        <v>8454</v>
      </c>
      <c r="J4136" s="150" t="s">
        <v>1771</v>
      </c>
      <c r="K4136" s="331" t="s">
        <v>27</v>
      </c>
      <c r="L4136" s="21" t="str">
        <f>VLOOKUP($K4136,TONG_SL!$A:$D,2,0)</f>
        <v>Chân giò heo muối 300g</v>
      </c>
      <c r="N4136" s="21" t="str">
        <f t="shared" si="408"/>
        <v>K-C6</v>
      </c>
      <c r="Q4136" s="21" t="str">
        <f>VLOOKUP(K4136,TONG_SL!$A:$D,3,0)</f>
        <v>Túi</v>
      </c>
      <c r="R4136" s="106">
        <v>27</v>
      </c>
      <c r="S4136" s="220"/>
      <c r="T4136" s="220">
        <f>VLOOKUP(VLOOKUP(G4136,Ma_KH!$A:$R,18,0)&amp;K4136,Gia_MB!$A:$F,6,0)</f>
        <v>73431</v>
      </c>
      <c r="U4136" s="254">
        <f t="shared" si="404"/>
        <v>1982637</v>
      </c>
      <c r="V4136" s="220"/>
      <c r="W4136" s="222">
        <f t="shared" si="405"/>
        <v>0</v>
      </c>
      <c r="X4136" s="223" t="str">
        <f t="shared" si="406"/>
        <v>8</v>
      </c>
      <c r="Y4136" s="220"/>
      <c r="Z4136" s="254">
        <f t="shared" si="407"/>
        <v>158610.96</v>
      </c>
      <c r="AA4136" s="5">
        <f>VLOOKUP(G4136,Ma_KH!$A:$R,14,0)</f>
        <v>60</v>
      </c>
    </row>
    <row r="4137" spans="1:27" hidden="1" x14ac:dyDescent="0.25">
      <c r="A4137" s="157">
        <v>45995</v>
      </c>
      <c r="B4137" s="158">
        <v>4180885003</v>
      </c>
      <c r="C4137" s="151" t="s">
        <v>7767</v>
      </c>
      <c r="D4137" s="149">
        <v>46000</v>
      </c>
      <c r="E4137" s="152"/>
      <c r="F4137" s="151"/>
      <c r="G4137" s="33" t="s">
        <v>7778</v>
      </c>
      <c r="H4137" s="152"/>
      <c r="I4137" s="158" t="s">
        <v>8454</v>
      </c>
      <c r="J4137" s="150" t="s">
        <v>1771</v>
      </c>
      <c r="K4137" s="331" t="s">
        <v>32</v>
      </c>
      <c r="L4137" s="21" t="str">
        <f>VLOOKUP($K4137,TONG_SL!$A:$D,2,0)</f>
        <v>Giò Tai Lưỡi Xào 250g</v>
      </c>
      <c r="N4137" s="21" t="str">
        <f t="shared" si="408"/>
        <v>K-C6</v>
      </c>
      <c r="Q4137" s="21" t="str">
        <f>VLOOKUP(K4137,TONG_SL!$A:$D,3,0)</f>
        <v>Túi</v>
      </c>
      <c r="R4137" s="106">
        <v>20</v>
      </c>
      <c r="S4137" s="220"/>
      <c r="T4137" s="220">
        <f>VLOOKUP(VLOOKUP(G4137,Ma_KH!$A:$R,18,0)&amp;K4137,Gia_MB!$A:$F,6,0)</f>
        <v>50182</v>
      </c>
      <c r="U4137" s="254">
        <f t="shared" si="404"/>
        <v>1003640</v>
      </c>
      <c r="V4137" s="220"/>
      <c r="W4137" s="222">
        <f t="shared" si="405"/>
        <v>0</v>
      </c>
      <c r="X4137" s="223" t="str">
        <f t="shared" si="406"/>
        <v>8</v>
      </c>
      <c r="Y4137" s="220"/>
      <c r="Z4137" s="254">
        <f t="shared" si="407"/>
        <v>80291.199999999997</v>
      </c>
      <c r="AA4137" s="5">
        <f>VLOOKUP(G4137,Ma_KH!$A:$R,14,0)</f>
        <v>60</v>
      </c>
    </row>
    <row r="4138" spans="1:27" hidden="1" x14ac:dyDescent="0.25">
      <c r="A4138" s="157">
        <v>45995</v>
      </c>
      <c r="B4138" s="158">
        <v>4180885003</v>
      </c>
      <c r="C4138" s="151" t="s">
        <v>7767</v>
      </c>
      <c r="D4138" s="149">
        <v>46000</v>
      </c>
      <c r="E4138" s="152"/>
      <c r="F4138" s="151"/>
      <c r="G4138" s="33" t="s">
        <v>7778</v>
      </c>
      <c r="H4138" s="152"/>
      <c r="I4138" s="158" t="s">
        <v>8454</v>
      </c>
      <c r="J4138" s="150" t="s">
        <v>1771</v>
      </c>
      <c r="K4138" s="331" t="s">
        <v>7153</v>
      </c>
      <c r="L4138" s="21" t="str">
        <f>VLOOKUP($K4138,TONG_SL!$A:$D,2,0)</f>
        <v>Tai heo muối 200g</v>
      </c>
      <c r="N4138" s="21" t="str">
        <f t="shared" si="408"/>
        <v>K-C6</v>
      </c>
      <c r="Q4138" s="21" t="str">
        <f>VLOOKUP(K4138,TONG_SL!$A:$D,3,0)</f>
        <v>Túi</v>
      </c>
      <c r="R4138" s="106">
        <v>12</v>
      </c>
      <c r="S4138" s="220"/>
      <c r="T4138" s="220">
        <f>VLOOKUP(VLOOKUP(G4138,Ma_KH!$A:$R,18,0)&amp;K4138,Gia_MB!$A:$F,6,0)</f>
        <v>55595</v>
      </c>
      <c r="U4138" s="254">
        <f t="shared" si="404"/>
        <v>667140</v>
      </c>
      <c r="V4138" s="220"/>
      <c r="W4138" s="222">
        <f t="shared" si="405"/>
        <v>0</v>
      </c>
      <c r="X4138" s="223" t="str">
        <f t="shared" si="406"/>
        <v>8</v>
      </c>
      <c r="Y4138" s="220"/>
      <c r="Z4138" s="254">
        <f t="shared" si="407"/>
        <v>53371.200000000004</v>
      </c>
      <c r="AA4138" s="5">
        <f>VLOOKUP(G4138,Ma_KH!$A:$R,14,0)</f>
        <v>60</v>
      </c>
    </row>
    <row r="4139" spans="1:27" hidden="1" x14ac:dyDescent="0.25">
      <c r="A4139" s="157">
        <v>45995</v>
      </c>
      <c r="B4139" s="158">
        <v>4180885325</v>
      </c>
      <c r="C4139" s="151" t="s">
        <v>7767</v>
      </c>
      <c r="D4139" s="149">
        <v>46000</v>
      </c>
      <c r="E4139" s="152"/>
      <c r="F4139" s="151"/>
      <c r="G4139" s="33" t="s">
        <v>7778</v>
      </c>
      <c r="H4139" s="152"/>
      <c r="I4139" s="158" t="s">
        <v>8455</v>
      </c>
      <c r="J4139" s="150" t="s">
        <v>1771</v>
      </c>
      <c r="K4139" s="331" t="s">
        <v>7153</v>
      </c>
      <c r="L4139" s="21" t="str">
        <f>VLOOKUP($K4139,TONG_SL!$A:$D,2,0)</f>
        <v>Tai heo muối 200g</v>
      </c>
      <c r="N4139" s="21" t="str">
        <f t="shared" si="408"/>
        <v>K-C6</v>
      </c>
      <c r="Q4139" s="21" t="str">
        <f>VLOOKUP(K4139,TONG_SL!$A:$D,3,0)</f>
        <v>Túi</v>
      </c>
      <c r="R4139" s="106">
        <v>8</v>
      </c>
      <c r="S4139" s="220"/>
      <c r="T4139" s="220">
        <f>VLOOKUP(VLOOKUP(G4139,Ma_KH!$A:$R,18,0)&amp;K4139,Gia_MB!$A:$F,6,0)</f>
        <v>55595</v>
      </c>
      <c r="U4139" s="254">
        <f t="shared" si="404"/>
        <v>444760</v>
      </c>
      <c r="V4139" s="220"/>
      <c r="W4139" s="222">
        <f t="shared" si="405"/>
        <v>0</v>
      </c>
      <c r="X4139" s="223" t="str">
        <f t="shared" si="406"/>
        <v>8</v>
      </c>
      <c r="Y4139" s="220"/>
      <c r="Z4139" s="254">
        <f t="shared" si="407"/>
        <v>35580.800000000003</v>
      </c>
      <c r="AA4139" s="5">
        <f>VLOOKUP(G4139,Ma_KH!$A:$R,14,0)</f>
        <v>60</v>
      </c>
    </row>
    <row r="4140" spans="1:27" hidden="1" x14ac:dyDescent="0.25">
      <c r="A4140" s="157">
        <v>45995</v>
      </c>
      <c r="B4140" s="158">
        <v>4180885325</v>
      </c>
      <c r="C4140" s="151" t="s">
        <v>7767</v>
      </c>
      <c r="D4140" s="149">
        <v>46000</v>
      </c>
      <c r="E4140" s="152"/>
      <c r="F4140" s="151"/>
      <c r="G4140" s="33" t="s">
        <v>7778</v>
      </c>
      <c r="H4140" s="152"/>
      <c r="I4140" s="158" t="s">
        <v>8455</v>
      </c>
      <c r="J4140" s="150" t="s">
        <v>1771</v>
      </c>
      <c r="K4140" s="331" t="s">
        <v>32</v>
      </c>
      <c r="L4140" s="21" t="str">
        <f>VLOOKUP($K4140,TONG_SL!$A:$D,2,0)</f>
        <v>Giò Tai Lưỡi Xào 250g</v>
      </c>
      <c r="N4140" s="21" t="str">
        <f t="shared" si="408"/>
        <v>K-C6</v>
      </c>
      <c r="Q4140" s="21" t="str">
        <f>VLOOKUP(K4140,TONG_SL!$A:$D,3,0)</f>
        <v>Túi</v>
      </c>
      <c r="R4140" s="106">
        <v>12</v>
      </c>
      <c r="S4140" s="220"/>
      <c r="T4140" s="220">
        <f>VLOOKUP(VLOOKUP(G4140,Ma_KH!$A:$R,18,0)&amp;K4140,Gia_MB!$A:$F,6,0)</f>
        <v>50182</v>
      </c>
      <c r="U4140" s="254">
        <f t="shared" si="404"/>
        <v>602184</v>
      </c>
      <c r="V4140" s="220"/>
      <c r="W4140" s="222">
        <f t="shared" si="405"/>
        <v>0</v>
      </c>
      <c r="X4140" s="223" t="str">
        <f t="shared" si="406"/>
        <v>8</v>
      </c>
      <c r="Y4140" s="220"/>
      <c r="Z4140" s="254">
        <f t="shared" si="407"/>
        <v>48174.720000000001</v>
      </c>
      <c r="AA4140" s="5">
        <f>VLOOKUP(G4140,Ma_KH!$A:$R,14,0)</f>
        <v>60</v>
      </c>
    </row>
    <row r="4141" spans="1:27" hidden="1" x14ac:dyDescent="0.25">
      <c r="A4141" s="157">
        <v>45995</v>
      </c>
      <c r="B4141" s="158">
        <v>4180885325</v>
      </c>
      <c r="C4141" s="151" t="s">
        <v>7767</v>
      </c>
      <c r="D4141" s="149">
        <v>46000</v>
      </c>
      <c r="E4141" s="152"/>
      <c r="F4141" s="151"/>
      <c r="G4141" s="33" t="s">
        <v>7778</v>
      </c>
      <c r="H4141" s="152"/>
      <c r="I4141" s="158" t="s">
        <v>8455</v>
      </c>
      <c r="J4141" s="150" t="s">
        <v>1771</v>
      </c>
      <c r="K4141" s="331" t="s">
        <v>27</v>
      </c>
      <c r="L4141" s="21" t="str">
        <f>VLOOKUP($K4141,TONG_SL!$A:$D,2,0)</f>
        <v>Chân giò heo muối 300g</v>
      </c>
      <c r="N4141" s="21" t="str">
        <f t="shared" si="408"/>
        <v>K-C6</v>
      </c>
      <c r="Q4141" s="21" t="str">
        <f>VLOOKUP(K4141,TONG_SL!$A:$D,3,0)</f>
        <v>Túi</v>
      </c>
      <c r="R4141" s="106">
        <v>28</v>
      </c>
      <c r="S4141" s="220"/>
      <c r="T4141" s="220">
        <f>VLOOKUP(VLOOKUP(G4141,Ma_KH!$A:$R,18,0)&amp;K4141,Gia_MB!$A:$F,6,0)</f>
        <v>73431</v>
      </c>
      <c r="U4141" s="254">
        <f t="shared" si="404"/>
        <v>2056068</v>
      </c>
      <c r="V4141" s="220"/>
      <c r="W4141" s="222">
        <f t="shared" si="405"/>
        <v>0</v>
      </c>
      <c r="X4141" s="223" t="str">
        <f t="shared" si="406"/>
        <v>8</v>
      </c>
      <c r="Y4141" s="220"/>
      <c r="Z4141" s="254">
        <f t="shared" si="407"/>
        <v>164485.44</v>
      </c>
      <c r="AA4141" s="5">
        <f>VLOOKUP(G4141,Ma_KH!$A:$R,14,0)</f>
        <v>60</v>
      </c>
    </row>
    <row r="4142" spans="1:27" hidden="1" x14ac:dyDescent="0.25">
      <c r="A4142" s="157">
        <v>45995</v>
      </c>
      <c r="B4142" s="158">
        <v>4180885325</v>
      </c>
      <c r="C4142" s="151" t="s">
        <v>7767</v>
      </c>
      <c r="D4142" s="149">
        <v>46000</v>
      </c>
      <c r="E4142" s="152"/>
      <c r="F4142" s="151"/>
      <c r="G4142" s="33" t="s">
        <v>7778</v>
      </c>
      <c r="H4142" s="152"/>
      <c r="I4142" s="158" t="s">
        <v>8455</v>
      </c>
      <c r="J4142" s="150" t="s">
        <v>1771</v>
      </c>
      <c r="K4142" s="331" t="s">
        <v>48</v>
      </c>
      <c r="L4142" s="21" t="str">
        <f>VLOOKUP($K4142,TONG_SL!$A:$D,2,0)</f>
        <v>Mọc Nấm Hương 250g</v>
      </c>
      <c r="N4142" s="21" t="str">
        <f t="shared" si="408"/>
        <v>K-C6</v>
      </c>
      <c r="Q4142" s="21" t="str">
        <f>VLOOKUP(K4142,TONG_SL!$A:$D,3,0)</f>
        <v>Túi</v>
      </c>
      <c r="R4142" s="106">
        <v>7</v>
      </c>
      <c r="S4142" s="220"/>
      <c r="T4142" s="220">
        <f>VLOOKUP(VLOOKUP(G4142,Ma_KH!$A:$R,18,0)&amp;K4142,Gia_MB!$A:$F,6,0)</f>
        <v>46000</v>
      </c>
      <c r="U4142" s="254">
        <f t="shared" si="404"/>
        <v>322000</v>
      </c>
      <c r="V4142" s="220"/>
      <c r="W4142" s="222">
        <f t="shared" si="405"/>
        <v>0</v>
      </c>
      <c r="X4142" s="223" t="str">
        <f t="shared" si="406"/>
        <v>8</v>
      </c>
      <c r="Y4142" s="220"/>
      <c r="Z4142" s="254">
        <f t="shared" si="407"/>
        <v>25760</v>
      </c>
      <c r="AA4142" s="5">
        <f>VLOOKUP(G4142,Ma_KH!$A:$R,14,0)</f>
        <v>60</v>
      </c>
    </row>
    <row r="4143" spans="1:27" hidden="1" x14ac:dyDescent="0.25">
      <c r="A4143" s="157">
        <v>45995</v>
      </c>
      <c r="B4143" s="158">
        <v>4180885325</v>
      </c>
      <c r="C4143" s="151" t="s">
        <v>7767</v>
      </c>
      <c r="D4143" s="149">
        <v>46000</v>
      </c>
      <c r="E4143" s="152"/>
      <c r="F4143" s="151"/>
      <c r="G4143" s="33" t="s">
        <v>7778</v>
      </c>
      <c r="H4143" s="152"/>
      <c r="I4143" s="158" t="s">
        <v>8455</v>
      </c>
      <c r="J4143" s="150" t="s">
        <v>1771</v>
      </c>
      <c r="K4143" s="331" t="s">
        <v>30</v>
      </c>
      <c r="L4143" s="21" t="str">
        <f>VLOOKUP($K4143,TONG_SL!$A:$D,2,0)</f>
        <v>Gà muối 500g</v>
      </c>
      <c r="N4143" s="21" t="str">
        <f t="shared" si="408"/>
        <v>K-C6</v>
      </c>
      <c r="Q4143" s="21" t="str">
        <f>VLOOKUP(K4143,TONG_SL!$A:$D,3,0)</f>
        <v>Túi</v>
      </c>
      <c r="R4143" s="106">
        <v>14</v>
      </c>
      <c r="S4143" s="220"/>
      <c r="T4143" s="220">
        <f>VLOOKUP(VLOOKUP(G4143,Ma_KH!$A:$R,18,0)&amp;K4143,Gia_MB!$A:$F,6,0)</f>
        <v>111058</v>
      </c>
      <c r="U4143" s="254">
        <f t="shared" si="404"/>
        <v>1554812</v>
      </c>
      <c r="V4143" s="220"/>
      <c r="W4143" s="222">
        <f t="shared" si="405"/>
        <v>0</v>
      </c>
      <c r="X4143" s="223" t="str">
        <f t="shared" si="406"/>
        <v>8</v>
      </c>
      <c r="Y4143" s="220"/>
      <c r="Z4143" s="254">
        <f t="shared" si="407"/>
        <v>124384.96000000001</v>
      </c>
      <c r="AA4143" s="5">
        <f>VLOOKUP(G4143,Ma_KH!$A:$R,14,0)</f>
        <v>60</v>
      </c>
    </row>
    <row r="4144" spans="1:27" hidden="1" x14ac:dyDescent="0.25">
      <c r="A4144" s="157">
        <v>45995</v>
      </c>
      <c r="B4144" s="158">
        <v>4180885478</v>
      </c>
      <c r="C4144" s="151" t="s">
        <v>7767</v>
      </c>
      <c r="D4144" s="149">
        <v>46000</v>
      </c>
      <c r="E4144" s="152"/>
      <c r="F4144" s="151"/>
      <c r="G4144" s="33" t="s">
        <v>7778</v>
      </c>
      <c r="H4144" s="152"/>
      <c r="I4144" s="158" t="s">
        <v>8456</v>
      </c>
      <c r="J4144" s="150" t="s">
        <v>1771</v>
      </c>
      <c r="K4144" s="331" t="s">
        <v>27</v>
      </c>
      <c r="L4144" s="21" t="str">
        <f>VLOOKUP($K4144,TONG_SL!$A:$D,2,0)</f>
        <v>Chân giò heo muối 300g</v>
      </c>
      <c r="N4144" s="21" t="str">
        <f t="shared" si="408"/>
        <v>K-C6</v>
      </c>
      <c r="Q4144" s="21" t="str">
        <f>VLOOKUP(K4144,TONG_SL!$A:$D,3,0)</f>
        <v>Túi</v>
      </c>
      <c r="R4144" s="106">
        <v>10</v>
      </c>
      <c r="S4144" s="220"/>
      <c r="T4144" s="220">
        <f>VLOOKUP(VLOOKUP(G4144,Ma_KH!$A:$R,18,0)&amp;K4144,Gia_MB!$A:$F,6,0)</f>
        <v>73431</v>
      </c>
      <c r="U4144" s="254">
        <f t="shared" si="404"/>
        <v>734310</v>
      </c>
      <c r="V4144" s="220"/>
      <c r="W4144" s="222">
        <f t="shared" si="405"/>
        <v>0</v>
      </c>
      <c r="X4144" s="223" t="str">
        <f t="shared" si="406"/>
        <v>8</v>
      </c>
      <c r="Y4144" s="220"/>
      <c r="Z4144" s="254">
        <f t="shared" si="407"/>
        <v>58744.800000000003</v>
      </c>
      <c r="AA4144" s="5">
        <f>VLOOKUP(G4144,Ma_KH!$A:$R,14,0)</f>
        <v>60</v>
      </c>
    </row>
    <row r="4145" spans="1:27" hidden="1" x14ac:dyDescent="0.25">
      <c r="A4145" s="157">
        <v>45995</v>
      </c>
      <c r="B4145" s="158">
        <v>4180885478</v>
      </c>
      <c r="C4145" s="151" t="s">
        <v>7767</v>
      </c>
      <c r="D4145" s="149">
        <v>46000</v>
      </c>
      <c r="E4145" s="152"/>
      <c r="F4145" s="151"/>
      <c r="G4145" s="33" t="s">
        <v>7778</v>
      </c>
      <c r="H4145" s="152"/>
      <c r="I4145" s="158" t="s">
        <v>8456</v>
      </c>
      <c r="J4145" s="150" t="s">
        <v>1771</v>
      </c>
      <c r="K4145" s="331" t="s">
        <v>32</v>
      </c>
      <c r="L4145" s="21" t="str">
        <f>VLOOKUP($K4145,TONG_SL!$A:$D,2,0)</f>
        <v>Giò Tai Lưỡi Xào 250g</v>
      </c>
      <c r="N4145" s="21" t="str">
        <f t="shared" si="408"/>
        <v>K-C6</v>
      </c>
      <c r="Q4145" s="21" t="str">
        <f>VLOOKUP(K4145,TONG_SL!$A:$D,3,0)</f>
        <v>Túi</v>
      </c>
      <c r="R4145" s="106">
        <v>8</v>
      </c>
      <c r="S4145" s="220"/>
      <c r="T4145" s="220">
        <f>VLOOKUP(VLOOKUP(G4145,Ma_KH!$A:$R,18,0)&amp;K4145,Gia_MB!$A:$F,6,0)</f>
        <v>50182</v>
      </c>
      <c r="U4145" s="254">
        <f t="shared" si="404"/>
        <v>401456</v>
      </c>
      <c r="V4145" s="220"/>
      <c r="W4145" s="222">
        <f t="shared" si="405"/>
        <v>0</v>
      </c>
      <c r="X4145" s="223" t="str">
        <f t="shared" si="406"/>
        <v>8</v>
      </c>
      <c r="Y4145" s="220"/>
      <c r="Z4145" s="254">
        <f t="shared" si="407"/>
        <v>32116.48</v>
      </c>
      <c r="AA4145" s="5">
        <f>VLOOKUP(G4145,Ma_KH!$A:$R,14,0)</f>
        <v>60</v>
      </c>
    </row>
    <row r="4146" spans="1:27" hidden="1" x14ac:dyDescent="0.25">
      <c r="A4146" s="157">
        <v>45995</v>
      </c>
      <c r="B4146" s="158">
        <v>4180885478</v>
      </c>
      <c r="C4146" s="151" t="s">
        <v>7767</v>
      </c>
      <c r="D4146" s="149">
        <v>46000</v>
      </c>
      <c r="E4146" s="152"/>
      <c r="F4146" s="151"/>
      <c r="G4146" s="33" t="s">
        <v>7778</v>
      </c>
      <c r="H4146" s="152"/>
      <c r="I4146" s="158" t="s">
        <v>8456</v>
      </c>
      <c r="J4146" s="150" t="s">
        <v>1771</v>
      </c>
      <c r="K4146" s="331" t="s">
        <v>7153</v>
      </c>
      <c r="L4146" s="21" t="str">
        <f>VLOOKUP($K4146,TONG_SL!$A:$D,2,0)</f>
        <v>Tai heo muối 200g</v>
      </c>
      <c r="N4146" s="21" t="str">
        <f t="shared" si="408"/>
        <v>K-C6</v>
      </c>
      <c r="Q4146" s="21" t="str">
        <f>VLOOKUP(K4146,TONG_SL!$A:$D,3,0)</f>
        <v>Túi</v>
      </c>
      <c r="R4146" s="106">
        <v>4</v>
      </c>
      <c r="S4146" s="220"/>
      <c r="T4146" s="220">
        <f>VLOOKUP(VLOOKUP(G4146,Ma_KH!$A:$R,18,0)&amp;K4146,Gia_MB!$A:$F,6,0)</f>
        <v>55595</v>
      </c>
      <c r="U4146" s="254">
        <f t="shared" si="404"/>
        <v>222380</v>
      </c>
      <c r="V4146" s="220"/>
      <c r="W4146" s="222">
        <f t="shared" si="405"/>
        <v>0</v>
      </c>
      <c r="X4146" s="223" t="str">
        <f t="shared" si="406"/>
        <v>8</v>
      </c>
      <c r="Y4146" s="220"/>
      <c r="Z4146" s="254">
        <f t="shared" si="407"/>
        <v>17790.400000000001</v>
      </c>
      <c r="AA4146" s="5">
        <f>VLOOKUP(G4146,Ma_KH!$A:$R,14,0)</f>
        <v>60</v>
      </c>
    </row>
    <row r="4147" spans="1:27" hidden="1" x14ac:dyDescent="0.25">
      <c r="A4147" s="157">
        <v>45995</v>
      </c>
      <c r="B4147" s="158">
        <v>4180885478</v>
      </c>
      <c r="C4147" s="151" t="s">
        <v>7767</v>
      </c>
      <c r="D4147" s="149">
        <v>46000</v>
      </c>
      <c r="E4147" s="152"/>
      <c r="F4147" s="151"/>
      <c r="G4147" s="33" t="s">
        <v>7778</v>
      </c>
      <c r="H4147" s="152"/>
      <c r="I4147" s="158" t="s">
        <v>8456</v>
      </c>
      <c r="J4147" s="150" t="s">
        <v>1771</v>
      </c>
      <c r="K4147" s="331" t="s">
        <v>30</v>
      </c>
      <c r="L4147" s="21" t="str">
        <f>VLOOKUP($K4147,TONG_SL!$A:$D,2,0)</f>
        <v>Gà muối 500g</v>
      </c>
      <c r="N4147" s="21" t="str">
        <f t="shared" si="408"/>
        <v>K-C6</v>
      </c>
      <c r="Q4147" s="21" t="str">
        <f>VLOOKUP(K4147,TONG_SL!$A:$D,3,0)</f>
        <v>Túi</v>
      </c>
      <c r="R4147" s="106">
        <v>6</v>
      </c>
      <c r="S4147" s="220"/>
      <c r="T4147" s="220">
        <f>VLOOKUP(VLOOKUP(G4147,Ma_KH!$A:$R,18,0)&amp;K4147,Gia_MB!$A:$F,6,0)</f>
        <v>111058</v>
      </c>
      <c r="U4147" s="254">
        <f t="shared" si="404"/>
        <v>666348</v>
      </c>
      <c r="V4147" s="220"/>
      <c r="W4147" s="222">
        <f t="shared" si="405"/>
        <v>0</v>
      </c>
      <c r="X4147" s="223" t="str">
        <f t="shared" si="406"/>
        <v>8</v>
      </c>
      <c r="Y4147" s="220"/>
      <c r="Z4147" s="254">
        <f t="shared" si="407"/>
        <v>53307.840000000004</v>
      </c>
      <c r="AA4147" s="5">
        <f>VLOOKUP(G4147,Ma_KH!$A:$R,14,0)</f>
        <v>60</v>
      </c>
    </row>
    <row r="4148" spans="1:27" hidden="1" x14ac:dyDescent="0.25">
      <c r="A4148" s="157">
        <v>45995</v>
      </c>
      <c r="B4148" s="158">
        <v>4180885478</v>
      </c>
      <c r="C4148" s="151" t="s">
        <v>7767</v>
      </c>
      <c r="D4148" s="149">
        <v>46000</v>
      </c>
      <c r="E4148" s="152"/>
      <c r="F4148" s="151"/>
      <c r="G4148" s="33" t="s">
        <v>7778</v>
      </c>
      <c r="H4148" s="152"/>
      <c r="I4148" s="158" t="s">
        <v>8456</v>
      </c>
      <c r="J4148" s="150" t="s">
        <v>1771</v>
      </c>
      <c r="K4148" s="331" t="s">
        <v>48</v>
      </c>
      <c r="L4148" s="21" t="str">
        <f>VLOOKUP($K4148,TONG_SL!$A:$D,2,0)</f>
        <v>Mọc Nấm Hương 250g</v>
      </c>
      <c r="N4148" s="21" t="str">
        <f t="shared" si="408"/>
        <v>K-C6</v>
      </c>
      <c r="Q4148" s="21" t="str">
        <f>VLOOKUP(K4148,TONG_SL!$A:$D,3,0)</f>
        <v>Túi</v>
      </c>
      <c r="R4148" s="106">
        <v>4</v>
      </c>
      <c r="S4148" s="220"/>
      <c r="T4148" s="220">
        <f>VLOOKUP(VLOOKUP(G4148,Ma_KH!$A:$R,18,0)&amp;K4148,Gia_MB!$A:$F,6,0)</f>
        <v>46000</v>
      </c>
      <c r="U4148" s="254">
        <f t="shared" si="404"/>
        <v>184000</v>
      </c>
      <c r="V4148" s="220"/>
      <c r="W4148" s="222">
        <f t="shared" si="405"/>
        <v>0</v>
      </c>
      <c r="X4148" s="223" t="str">
        <f t="shared" si="406"/>
        <v>8</v>
      </c>
      <c r="Y4148" s="220"/>
      <c r="Z4148" s="254">
        <f t="shared" si="407"/>
        <v>14720</v>
      </c>
      <c r="AA4148" s="5">
        <f>VLOOKUP(G4148,Ma_KH!$A:$R,14,0)</f>
        <v>60</v>
      </c>
    </row>
    <row r="4149" spans="1:27" hidden="1" x14ac:dyDescent="0.25">
      <c r="A4149" s="157">
        <v>45995</v>
      </c>
      <c r="B4149" s="158">
        <v>4180884161</v>
      </c>
      <c r="C4149" s="151" t="s">
        <v>7767</v>
      </c>
      <c r="D4149" s="149">
        <v>46000</v>
      </c>
      <c r="E4149" s="152"/>
      <c r="F4149" s="151"/>
      <c r="G4149" s="33" t="s">
        <v>7778</v>
      </c>
      <c r="H4149" s="152"/>
      <c r="I4149" s="158" t="s">
        <v>8457</v>
      </c>
      <c r="J4149" s="150" t="s">
        <v>1771</v>
      </c>
      <c r="K4149" s="331" t="s">
        <v>30</v>
      </c>
      <c r="L4149" s="21" t="str">
        <f>VLOOKUP($K4149,TONG_SL!$A:$D,2,0)</f>
        <v>Gà muối 500g</v>
      </c>
      <c r="N4149" s="21" t="str">
        <f t="shared" si="408"/>
        <v>K-C6</v>
      </c>
      <c r="Q4149" s="21" t="str">
        <f>VLOOKUP(K4149,TONG_SL!$A:$D,3,0)</f>
        <v>Túi</v>
      </c>
      <c r="R4149" s="106">
        <v>6</v>
      </c>
      <c r="S4149" s="220"/>
      <c r="T4149" s="220">
        <f>VLOOKUP(VLOOKUP(G4149,Ma_KH!$A:$R,18,0)&amp;K4149,Gia_MB!$A:$F,6,0)</f>
        <v>111058</v>
      </c>
      <c r="U4149" s="254">
        <f t="shared" ref="U4149:U4212" si="409">T4149*R4149</f>
        <v>666348</v>
      </c>
      <c r="V4149" s="220"/>
      <c r="W4149" s="222">
        <f t="shared" ref="W4149:W4212" si="410">U4149*V4149</f>
        <v>0</v>
      </c>
      <c r="X4149" s="223" t="str">
        <f t="shared" ref="X4149:X4212" si="411">IF(B4149&lt;&gt;"","8","0")</f>
        <v>8</v>
      </c>
      <c r="Y4149" s="220"/>
      <c r="Z4149" s="254">
        <f t="shared" ref="Z4149:Z4212" si="412">U4149*X4149%</f>
        <v>53307.840000000004</v>
      </c>
      <c r="AA4149" s="5">
        <f>VLOOKUP(G4149,Ma_KH!$A:$R,14,0)</f>
        <v>60</v>
      </c>
    </row>
    <row r="4150" spans="1:27" hidden="1" x14ac:dyDescent="0.25">
      <c r="A4150" s="157">
        <v>45995</v>
      </c>
      <c r="B4150" s="158">
        <v>4180884161</v>
      </c>
      <c r="C4150" s="151" t="s">
        <v>7767</v>
      </c>
      <c r="D4150" s="149">
        <v>46000</v>
      </c>
      <c r="E4150" s="152"/>
      <c r="F4150" s="151"/>
      <c r="G4150" s="33" t="s">
        <v>7778</v>
      </c>
      <c r="H4150" s="152"/>
      <c r="I4150" s="158" t="s">
        <v>8457</v>
      </c>
      <c r="J4150" s="150" t="s">
        <v>1771</v>
      </c>
      <c r="K4150" s="331" t="s">
        <v>48</v>
      </c>
      <c r="L4150" s="21" t="str">
        <f>VLOOKUP($K4150,TONG_SL!$A:$D,2,0)</f>
        <v>Mọc Nấm Hương 250g</v>
      </c>
      <c r="N4150" s="21" t="str">
        <f t="shared" si="408"/>
        <v>K-C6</v>
      </c>
      <c r="Q4150" s="21" t="str">
        <f>VLOOKUP(K4150,TONG_SL!$A:$D,3,0)</f>
        <v>Túi</v>
      </c>
      <c r="R4150" s="106">
        <v>8</v>
      </c>
      <c r="S4150" s="220"/>
      <c r="T4150" s="220">
        <f>VLOOKUP(VLOOKUP(G4150,Ma_KH!$A:$R,18,0)&amp;K4150,Gia_MB!$A:$F,6,0)</f>
        <v>46000</v>
      </c>
      <c r="U4150" s="254">
        <f t="shared" si="409"/>
        <v>368000</v>
      </c>
      <c r="V4150" s="220"/>
      <c r="W4150" s="222">
        <f t="shared" si="410"/>
        <v>0</v>
      </c>
      <c r="X4150" s="223" t="str">
        <f t="shared" si="411"/>
        <v>8</v>
      </c>
      <c r="Y4150" s="220"/>
      <c r="Z4150" s="254">
        <f t="shared" si="412"/>
        <v>29440</v>
      </c>
      <c r="AA4150" s="5">
        <f>VLOOKUP(G4150,Ma_KH!$A:$R,14,0)</f>
        <v>60</v>
      </c>
    </row>
    <row r="4151" spans="1:27" hidden="1" x14ac:dyDescent="0.25">
      <c r="A4151" s="157">
        <v>45995</v>
      </c>
      <c r="B4151" s="158">
        <v>4180884161</v>
      </c>
      <c r="C4151" s="151" t="s">
        <v>7767</v>
      </c>
      <c r="D4151" s="149">
        <v>46000</v>
      </c>
      <c r="E4151" s="152"/>
      <c r="F4151" s="151"/>
      <c r="G4151" s="33" t="s">
        <v>7778</v>
      </c>
      <c r="H4151" s="152"/>
      <c r="I4151" s="158" t="s">
        <v>8457</v>
      </c>
      <c r="J4151" s="150" t="s">
        <v>1771</v>
      </c>
      <c r="K4151" s="331" t="s">
        <v>7153</v>
      </c>
      <c r="L4151" s="21" t="str">
        <f>VLOOKUP($K4151,TONG_SL!$A:$D,2,0)</f>
        <v>Tai heo muối 200g</v>
      </c>
      <c r="N4151" s="21" t="str">
        <f t="shared" si="408"/>
        <v>K-C6</v>
      </c>
      <c r="Q4151" s="21" t="str">
        <f>VLOOKUP(K4151,TONG_SL!$A:$D,3,0)</f>
        <v>Túi</v>
      </c>
      <c r="R4151" s="106">
        <v>8</v>
      </c>
      <c r="S4151" s="220"/>
      <c r="T4151" s="220">
        <f>VLOOKUP(VLOOKUP(G4151,Ma_KH!$A:$R,18,0)&amp;K4151,Gia_MB!$A:$F,6,0)</f>
        <v>55595</v>
      </c>
      <c r="U4151" s="254">
        <f t="shared" si="409"/>
        <v>444760</v>
      </c>
      <c r="V4151" s="220"/>
      <c r="W4151" s="222">
        <f t="shared" si="410"/>
        <v>0</v>
      </c>
      <c r="X4151" s="223" t="str">
        <f t="shared" si="411"/>
        <v>8</v>
      </c>
      <c r="Y4151" s="220"/>
      <c r="Z4151" s="254">
        <f t="shared" si="412"/>
        <v>35580.800000000003</v>
      </c>
      <c r="AA4151" s="5">
        <f>VLOOKUP(G4151,Ma_KH!$A:$R,14,0)</f>
        <v>60</v>
      </c>
    </row>
    <row r="4152" spans="1:27" hidden="1" x14ac:dyDescent="0.25">
      <c r="A4152" s="157">
        <v>45995</v>
      </c>
      <c r="B4152" s="158">
        <v>4180885693</v>
      </c>
      <c r="C4152" s="151" t="s">
        <v>7767</v>
      </c>
      <c r="D4152" s="149">
        <v>46000</v>
      </c>
      <c r="E4152" s="152"/>
      <c r="F4152" s="151"/>
      <c r="G4152" s="33" t="s">
        <v>7778</v>
      </c>
      <c r="H4152" s="152"/>
      <c r="I4152" s="158" t="s">
        <v>8458</v>
      </c>
      <c r="J4152" s="150" t="s">
        <v>1771</v>
      </c>
      <c r="K4152" s="331" t="s">
        <v>27</v>
      </c>
      <c r="L4152" s="21" t="str">
        <f>VLOOKUP($K4152,TONG_SL!$A:$D,2,0)</f>
        <v>Chân giò heo muối 300g</v>
      </c>
      <c r="N4152" s="21" t="str">
        <f t="shared" si="408"/>
        <v>K-C6</v>
      </c>
      <c r="Q4152" s="21" t="str">
        <f>VLOOKUP(K4152,TONG_SL!$A:$D,3,0)</f>
        <v>Túi</v>
      </c>
      <c r="R4152" s="106">
        <v>14</v>
      </c>
      <c r="S4152" s="220"/>
      <c r="T4152" s="220">
        <f>VLOOKUP(VLOOKUP(G4152,Ma_KH!$A:$R,18,0)&amp;K4152,Gia_MB!$A:$F,6,0)</f>
        <v>73431</v>
      </c>
      <c r="U4152" s="254">
        <f t="shared" si="409"/>
        <v>1028034</v>
      </c>
      <c r="V4152" s="220"/>
      <c r="W4152" s="222">
        <f t="shared" si="410"/>
        <v>0</v>
      </c>
      <c r="X4152" s="223" t="str">
        <f t="shared" si="411"/>
        <v>8</v>
      </c>
      <c r="Y4152" s="220"/>
      <c r="Z4152" s="254">
        <f t="shared" si="412"/>
        <v>82242.720000000001</v>
      </c>
      <c r="AA4152" s="5">
        <f>VLOOKUP(G4152,Ma_KH!$A:$R,14,0)</f>
        <v>60</v>
      </c>
    </row>
    <row r="4153" spans="1:27" hidden="1" x14ac:dyDescent="0.25">
      <c r="A4153" s="157">
        <v>45995</v>
      </c>
      <c r="B4153" s="158">
        <v>4180885693</v>
      </c>
      <c r="C4153" s="151" t="s">
        <v>7767</v>
      </c>
      <c r="D4153" s="149">
        <v>46000</v>
      </c>
      <c r="E4153" s="152"/>
      <c r="F4153" s="151"/>
      <c r="G4153" s="33" t="s">
        <v>7778</v>
      </c>
      <c r="H4153" s="152"/>
      <c r="I4153" s="158" t="s">
        <v>8458</v>
      </c>
      <c r="J4153" s="150" t="s">
        <v>1771</v>
      </c>
      <c r="K4153" s="331" t="s">
        <v>32</v>
      </c>
      <c r="L4153" s="21" t="str">
        <f>VLOOKUP($K4153,TONG_SL!$A:$D,2,0)</f>
        <v>Giò Tai Lưỡi Xào 250g</v>
      </c>
      <c r="N4153" s="21" t="str">
        <f t="shared" si="408"/>
        <v>K-C6</v>
      </c>
      <c r="Q4153" s="21" t="str">
        <f>VLOOKUP(K4153,TONG_SL!$A:$D,3,0)</f>
        <v>Túi</v>
      </c>
      <c r="R4153" s="106">
        <v>10</v>
      </c>
      <c r="S4153" s="220"/>
      <c r="T4153" s="220">
        <f>VLOOKUP(VLOOKUP(G4153,Ma_KH!$A:$R,18,0)&amp;K4153,Gia_MB!$A:$F,6,0)</f>
        <v>50182</v>
      </c>
      <c r="U4153" s="254">
        <f t="shared" si="409"/>
        <v>501820</v>
      </c>
      <c r="V4153" s="220"/>
      <c r="W4153" s="222">
        <f t="shared" si="410"/>
        <v>0</v>
      </c>
      <c r="X4153" s="223" t="str">
        <f t="shared" si="411"/>
        <v>8</v>
      </c>
      <c r="Y4153" s="220"/>
      <c r="Z4153" s="254">
        <f t="shared" si="412"/>
        <v>40145.599999999999</v>
      </c>
      <c r="AA4153" s="5">
        <f>VLOOKUP(G4153,Ma_KH!$A:$R,14,0)</f>
        <v>60</v>
      </c>
    </row>
    <row r="4154" spans="1:27" hidden="1" x14ac:dyDescent="0.25">
      <c r="A4154" s="157">
        <v>45995</v>
      </c>
      <c r="B4154" s="158">
        <v>4180885693</v>
      </c>
      <c r="C4154" s="151" t="s">
        <v>7767</v>
      </c>
      <c r="D4154" s="149">
        <v>46000</v>
      </c>
      <c r="E4154" s="152"/>
      <c r="F4154" s="151"/>
      <c r="G4154" s="33" t="s">
        <v>7778</v>
      </c>
      <c r="H4154" s="152"/>
      <c r="I4154" s="158" t="s">
        <v>8458</v>
      </c>
      <c r="J4154" s="150" t="s">
        <v>1771</v>
      </c>
      <c r="K4154" s="331" t="s">
        <v>7153</v>
      </c>
      <c r="L4154" s="21" t="str">
        <f>VLOOKUP($K4154,TONG_SL!$A:$D,2,0)</f>
        <v>Tai heo muối 200g</v>
      </c>
      <c r="N4154" s="21" t="str">
        <f t="shared" si="408"/>
        <v>K-C6</v>
      </c>
      <c r="Q4154" s="21" t="str">
        <f>VLOOKUP(K4154,TONG_SL!$A:$D,3,0)</f>
        <v>Túi</v>
      </c>
      <c r="R4154" s="106">
        <v>6</v>
      </c>
      <c r="S4154" s="220"/>
      <c r="T4154" s="220">
        <f>VLOOKUP(VLOOKUP(G4154,Ma_KH!$A:$R,18,0)&amp;K4154,Gia_MB!$A:$F,6,0)</f>
        <v>55595</v>
      </c>
      <c r="U4154" s="254">
        <f t="shared" si="409"/>
        <v>333570</v>
      </c>
      <c r="V4154" s="220"/>
      <c r="W4154" s="222">
        <f t="shared" si="410"/>
        <v>0</v>
      </c>
      <c r="X4154" s="223" t="str">
        <f t="shared" si="411"/>
        <v>8</v>
      </c>
      <c r="Y4154" s="220"/>
      <c r="Z4154" s="254">
        <f t="shared" si="412"/>
        <v>26685.600000000002</v>
      </c>
      <c r="AA4154" s="5">
        <f>VLOOKUP(G4154,Ma_KH!$A:$R,14,0)</f>
        <v>60</v>
      </c>
    </row>
    <row r="4155" spans="1:27" hidden="1" x14ac:dyDescent="0.25">
      <c r="A4155" s="157">
        <v>45995</v>
      </c>
      <c r="B4155" s="158">
        <v>4180885693</v>
      </c>
      <c r="C4155" s="151" t="s">
        <v>7767</v>
      </c>
      <c r="D4155" s="149">
        <v>46000</v>
      </c>
      <c r="E4155" s="152"/>
      <c r="F4155" s="151"/>
      <c r="G4155" s="33" t="s">
        <v>7778</v>
      </c>
      <c r="H4155" s="152"/>
      <c r="I4155" s="158" t="s">
        <v>8458</v>
      </c>
      <c r="J4155" s="150" t="s">
        <v>1771</v>
      </c>
      <c r="K4155" s="331" t="s">
        <v>30</v>
      </c>
      <c r="L4155" s="21" t="str">
        <f>VLOOKUP($K4155,TONG_SL!$A:$D,2,0)</f>
        <v>Gà muối 500g</v>
      </c>
      <c r="N4155" s="21" t="str">
        <f t="shared" si="408"/>
        <v>K-C6</v>
      </c>
      <c r="Q4155" s="21" t="str">
        <f>VLOOKUP(K4155,TONG_SL!$A:$D,3,0)</f>
        <v>Túi</v>
      </c>
      <c r="R4155" s="106">
        <v>6</v>
      </c>
      <c r="S4155" s="220"/>
      <c r="T4155" s="220">
        <f>VLOOKUP(VLOOKUP(G4155,Ma_KH!$A:$R,18,0)&amp;K4155,Gia_MB!$A:$F,6,0)</f>
        <v>111058</v>
      </c>
      <c r="U4155" s="254">
        <f t="shared" si="409"/>
        <v>666348</v>
      </c>
      <c r="V4155" s="220"/>
      <c r="W4155" s="222">
        <f t="shared" si="410"/>
        <v>0</v>
      </c>
      <c r="X4155" s="223" t="str">
        <f t="shared" si="411"/>
        <v>8</v>
      </c>
      <c r="Y4155" s="220"/>
      <c r="Z4155" s="254">
        <f t="shared" si="412"/>
        <v>53307.840000000004</v>
      </c>
      <c r="AA4155" s="5">
        <f>VLOOKUP(G4155,Ma_KH!$A:$R,14,0)</f>
        <v>60</v>
      </c>
    </row>
    <row r="4156" spans="1:27" hidden="1" x14ac:dyDescent="0.25">
      <c r="A4156" s="157">
        <v>45995</v>
      </c>
      <c r="B4156" s="158">
        <v>4180885693</v>
      </c>
      <c r="C4156" s="151" t="s">
        <v>7767</v>
      </c>
      <c r="D4156" s="149">
        <v>46000</v>
      </c>
      <c r="E4156" s="152"/>
      <c r="F4156" s="151"/>
      <c r="G4156" s="33" t="s">
        <v>7778</v>
      </c>
      <c r="H4156" s="152"/>
      <c r="I4156" s="158" t="s">
        <v>8458</v>
      </c>
      <c r="J4156" s="150" t="s">
        <v>1771</v>
      </c>
      <c r="K4156" s="331" t="s">
        <v>48</v>
      </c>
      <c r="L4156" s="21" t="str">
        <f>VLOOKUP($K4156,TONG_SL!$A:$D,2,0)</f>
        <v>Mọc Nấm Hương 250g</v>
      </c>
      <c r="N4156" s="21" t="str">
        <f t="shared" si="408"/>
        <v>K-C6</v>
      </c>
      <c r="Q4156" s="21" t="str">
        <f>VLOOKUP(K4156,TONG_SL!$A:$D,3,0)</f>
        <v>Túi</v>
      </c>
      <c r="R4156" s="106">
        <v>6</v>
      </c>
      <c r="S4156" s="220"/>
      <c r="T4156" s="220">
        <f>VLOOKUP(VLOOKUP(G4156,Ma_KH!$A:$R,18,0)&amp;K4156,Gia_MB!$A:$F,6,0)</f>
        <v>46000</v>
      </c>
      <c r="U4156" s="254">
        <f t="shared" si="409"/>
        <v>276000</v>
      </c>
      <c r="V4156" s="220"/>
      <c r="W4156" s="222">
        <f t="shared" si="410"/>
        <v>0</v>
      </c>
      <c r="X4156" s="223" t="str">
        <f t="shared" si="411"/>
        <v>8</v>
      </c>
      <c r="Y4156" s="220"/>
      <c r="Z4156" s="254">
        <f t="shared" si="412"/>
        <v>22080</v>
      </c>
      <c r="AA4156" s="5">
        <f>VLOOKUP(G4156,Ma_KH!$A:$R,14,0)</f>
        <v>60</v>
      </c>
    </row>
    <row r="4157" spans="1:27" hidden="1" x14ac:dyDescent="0.25">
      <c r="A4157" s="157">
        <v>45995</v>
      </c>
      <c r="B4157" s="158">
        <v>4180885693</v>
      </c>
      <c r="C4157" s="151" t="s">
        <v>7767</v>
      </c>
      <c r="D4157" s="149">
        <v>46000</v>
      </c>
      <c r="E4157" s="152"/>
      <c r="F4157" s="151"/>
      <c r="G4157" s="33" t="s">
        <v>7778</v>
      </c>
      <c r="H4157" s="152"/>
      <c r="I4157" s="158" t="s">
        <v>8458</v>
      </c>
      <c r="J4157" s="150" t="s">
        <v>1771</v>
      </c>
      <c r="K4157" s="331" t="s">
        <v>7154</v>
      </c>
      <c r="L4157" s="21" t="str">
        <f>VLOOKUP($K4157,TONG_SL!$A:$D,2,0)</f>
        <v>Chả cốm 300g</v>
      </c>
      <c r="N4157" s="21" t="str">
        <f t="shared" si="408"/>
        <v>K-C6</v>
      </c>
      <c r="Q4157" s="21" t="str">
        <f>VLOOKUP(K4157,TONG_SL!$A:$D,3,0)</f>
        <v>Túi</v>
      </c>
      <c r="R4157" s="106">
        <v>5</v>
      </c>
      <c r="S4157" s="220"/>
      <c r="T4157" s="220">
        <f>VLOOKUP(VLOOKUP(G4157,Ma_KH!$A:$R,18,0)&amp;K4157,Gia_MB!$A:$F,6,0)</f>
        <v>74250</v>
      </c>
      <c r="U4157" s="254">
        <f t="shared" si="409"/>
        <v>371250</v>
      </c>
      <c r="V4157" s="220"/>
      <c r="W4157" s="222">
        <f t="shared" si="410"/>
        <v>0</v>
      </c>
      <c r="X4157" s="223" t="str">
        <f t="shared" si="411"/>
        <v>8</v>
      </c>
      <c r="Y4157" s="220"/>
      <c r="Z4157" s="254">
        <f t="shared" si="412"/>
        <v>29700</v>
      </c>
      <c r="AA4157" s="5">
        <f>VLOOKUP(G4157,Ma_KH!$A:$R,14,0)</f>
        <v>60</v>
      </c>
    </row>
    <row r="4158" spans="1:27" hidden="1" x14ac:dyDescent="0.25">
      <c r="A4158" s="157">
        <v>45995</v>
      </c>
      <c r="B4158" s="158">
        <v>4180886142</v>
      </c>
      <c r="C4158" s="151" t="s">
        <v>7767</v>
      </c>
      <c r="D4158" s="149">
        <v>46000</v>
      </c>
      <c r="E4158" s="152"/>
      <c r="F4158" s="151"/>
      <c r="G4158" s="33" t="s">
        <v>7778</v>
      </c>
      <c r="H4158" s="152"/>
      <c r="I4158" s="158" t="s">
        <v>8459</v>
      </c>
      <c r="J4158" s="150" t="s">
        <v>1771</v>
      </c>
      <c r="K4158" s="331" t="s">
        <v>30</v>
      </c>
      <c r="L4158" s="21" t="str">
        <f>VLOOKUP($K4158,TONG_SL!$A:$D,2,0)</f>
        <v>Gà muối 500g</v>
      </c>
      <c r="N4158" s="21" t="str">
        <f t="shared" si="408"/>
        <v>K-C6</v>
      </c>
      <c r="Q4158" s="21" t="str">
        <f>VLOOKUP(K4158,TONG_SL!$A:$D,3,0)</f>
        <v>Túi</v>
      </c>
      <c r="R4158" s="106">
        <v>6</v>
      </c>
      <c r="S4158" s="220"/>
      <c r="T4158" s="220">
        <f>VLOOKUP(VLOOKUP(G4158,Ma_KH!$A:$R,18,0)&amp;K4158,Gia_MB!$A:$F,6,0)</f>
        <v>111058</v>
      </c>
      <c r="U4158" s="254">
        <f t="shared" si="409"/>
        <v>666348</v>
      </c>
      <c r="V4158" s="220"/>
      <c r="W4158" s="222">
        <f t="shared" si="410"/>
        <v>0</v>
      </c>
      <c r="X4158" s="223" t="str">
        <f t="shared" si="411"/>
        <v>8</v>
      </c>
      <c r="Y4158" s="220"/>
      <c r="Z4158" s="254">
        <f t="shared" si="412"/>
        <v>53307.840000000004</v>
      </c>
      <c r="AA4158" s="5">
        <f>VLOOKUP(G4158,Ma_KH!$A:$R,14,0)</f>
        <v>60</v>
      </c>
    </row>
    <row r="4159" spans="1:27" hidden="1" x14ac:dyDescent="0.25">
      <c r="A4159" s="157">
        <v>45995</v>
      </c>
      <c r="B4159" s="158">
        <v>4180886142</v>
      </c>
      <c r="C4159" s="151" t="s">
        <v>7767</v>
      </c>
      <c r="D4159" s="149">
        <v>46000</v>
      </c>
      <c r="E4159" s="152"/>
      <c r="F4159" s="151"/>
      <c r="G4159" s="33" t="s">
        <v>7778</v>
      </c>
      <c r="H4159" s="152"/>
      <c r="I4159" s="158" t="s">
        <v>8459</v>
      </c>
      <c r="J4159" s="150" t="s">
        <v>1771</v>
      </c>
      <c r="K4159" s="331" t="s">
        <v>48</v>
      </c>
      <c r="L4159" s="21" t="str">
        <f>VLOOKUP($K4159,TONG_SL!$A:$D,2,0)</f>
        <v>Mọc Nấm Hương 250g</v>
      </c>
      <c r="N4159" s="21" t="str">
        <f t="shared" ref="N4159:N4222" si="413">IF($B4159&lt;&gt;"","K-C6","")</f>
        <v>K-C6</v>
      </c>
      <c r="Q4159" s="21" t="str">
        <f>VLOOKUP(K4159,TONG_SL!$A:$D,3,0)</f>
        <v>Túi</v>
      </c>
      <c r="R4159" s="106">
        <v>6</v>
      </c>
      <c r="S4159" s="220"/>
      <c r="T4159" s="220">
        <f>VLOOKUP(VLOOKUP(G4159,Ma_KH!$A:$R,18,0)&amp;K4159,Gia_MB!$A:$F,6,0)</f>
        <v>46000</v>
      </c>
      <c r="U4159" s="254">
        <f t="shared" si="409"/>
        <v>276000</v>
      </c>
      <c r="V4159" s="220"/>
      <c r="W4159" s="222">
        <f t="shared" si="410"/>
        <v>0</v>
      </c>
      <c r="X4159" s="223" t="str">
        <f t="shared" si="411"/>
        <v>8</v>
      </c>
      <c r="Y4159" s="220"/>
      <c r="Z4159" s="254">
        <f t="shared" si="412"/>
        <v>22080</v>
      </c>
      <c r="AA4159" s="5">
        <f>VLOOKUP(G4159,Ma_KH!$A:$R,14,0)</f>
        <v>60</v>
      </c>
    </row>
    <row r="4160" spans="1:27" hidden="1" x14ac:dyDescent="0.25">
      <c r="A4160" s="157">
        <v>45995</v>
      </c>
      <c r="B4160" s="158">
        <v>4180886142</v>
      </c>
      <c r="C4160" s="151" t="s">
        <v>7767</v>
      </c>
      <c r="D4160" s="149">
        <v>46000</v>
      </c>
      <c r="E4160" s="152"/>
      <c r="F4160" s="151"/>
      <c r="G4160" s="33" t="s">
        <v>7778</v>
      </c>
      <c r="H4160" s="152"/>
      <c r="I4160" s="158" t="s">
        <v>8459</v>
      </c>
      <c r="J4160" s="150" t="s">
        <v>1771</v>
      </c>
      <c r="K4160" s="331" t="s">
        <v>7187</v>
      </c>
      <c r="L4160" s="21" t="str">
        <f>VLOOKUP($K4160,TONG_SL!$A:$D,2,0)</f>
        <v>Chân giò heo muối 300g</v>
      </c>
      <c r="N4160" s="21" t="str">
        <f t="shared" si="413"/>
        <v>K-C6</v>
      </c>
      <c r="Q4160" s="21" t="str">
        <f>VLOOKUP(K4160,TONG_SL!$A:$D,3,0)</f>
        <v>Túi</v>
      </c>
      <c r="R4160" s="106">
        <v>10</v>
      </c>
      <c r="S4160" s="220"/>
      <c r="T4160" s="220">
        <f>VLOOKUP(VLOOKUP(G4160,Ma_KH!$A:$R,18,0)&amp;K4160,Gia_MB!$A:$F,6,0)</f>
        <v>73431</v>
      </c>
      <c r="U4160" s="254">
        <f t="shared" si="409"/>
        <v>734310</v>
      </c>
      <c r="V4160" s="220"/>
      <c r="W4160" s="222">
        <f t="shared" si="410"/>
        <v>0</v>
      </c>
      <c r="X4160" s="223" t="str">
        <f t="shared" si="411"/>
        <v>8</v>
      </c>
      <c r="Y4160" s="220"/>
      <c r="Z4160" s="254">
        <f t="shared" si="412"/>
        <v>58744.800000000003</v>
      </c>
      <c r="AA4160" s="5">
        <f>VLOOKUP(G4160,Ma_KH!$A:$R,14,0)</f>
        <v>60</v>
      </c>
    </row>
    <row r="4161" spans="1:27" hidden="1" x14ac:dyDescent="0.25">
      <c r="A4161" s="157">
        <v>45995</v>
      </c>
      <c r="B4161" s="158">
        <v>4180886142</v>
      </c>
      <c r="C4161" s="151" t="s">
        <v>7767</v>
      </c>
      <c r="D4161" s="149">
        <v>46000</v>
      </c>
      <c r="E4161" s="152"/>
      <c r="F4161" s="151"/>
      <c r="G4161" s="33" t="s">
        <v>7778</v>
      </c>
      <c r="H4161" s="152"/>
      <c r="I4161" s="158" t="s">
        <v>8459</v>
      </c>
      <c r="J4161" s="150" t="s">
        <v>1771</v>
      </c>
      <c r="K4161" s="331" t="s">
        <v>32</v>
      </c>
      <c r="L4161" s="21" t="str">
        <f>VLOOKUP($K4161,TONG_SL!$A:$D,2,0)</f>
        <v>Giò Tai Lưỡi Xào 250g</v>
      </c>
      <c r="N4161" s="21" t="str">
        <f t="shared" si="413"/>
        <v>K-C6</v>
      </c>
      <c r="Q4161" s="21" t="str">
        <f>VLOOKUP(K4161,TONG_SL!$A:$D,3,0)</f>
        <v>Túi</v>
      </c>
      <c r="R4161" s="106">
        <v>8</v>
      </c>
      <c r="S4161" s="220"/>
      <c r="T4161" s="220">
        <f>VLOOKUP(VLOOKUP(G4161,Ma_KH!$A:$R,18,0)&amp;K4161,Gia_MB!$A:$F,6,0)</f>
        <v>50182</v>
      </c>
      <c r="U4161" s="254">
        <f t="shared" si="409"/>
        <v>401456</v>
      </c>
      <c r="V4161" s="220"/>
      <c r="W4161" s="222">
        <f t="shared" si="410"/>
        <v>0</v>
      </c>
      <c r="X4161" s="223" t="str">
        <f t="shared" si="411"/>
        <v>8</v>
      </c>
      <c r="Y4161" s="220"/>
      <c r="Z4161" s="254">
        <f t="shared" si="412"/>
        <v>32116.48</v>
      </c>
      <c r="AA4161" s="5">
        <f>VLOOKUP(G4161,Ma_KH!$A:$R,14,0)</f>
        <v>60</v>
      </c>
    </row>
    <row r="4162" spans="1:27" hidden="1" x14ac:dyDescent="0.25">
      <c r="A4162" s="157">
        <v>45995</v>
      </c>
      <c r="B4162" s="158">
        <v>4180886142</v>
      </c>
      <c r="C4162" s="151" t="s">
        <v>7767</v>
      </c>
      <c r="D4162" s="149">
        <v>46000</v>
      </c>
      <c r="E4162" s="152"/>
      <c r="F4162" s="151"/>
      <c r="G4162" s="33" t="s">
        <v>7778</v>
      </c>
      <c r="H4162" s="152"/>
      <c r="I4162" s="158" t="s">
        <v>8459</v>
      </c>
      <c r="J4162" s="150" t="s">
        <v>1771</v>
      </c>
      <c r="K4162" s="331" t="s">
        <v>7153</v>
      </c>
      <c r="L4162" s="21" t="str">
        <f>VLOOKUP($K4162,TONG_SL!$A:$D,2,0)</f>
        <v>Tai heo muối 200g</v>
      </c>
      <c r="N4162" s="21" t="str">
        <f t="shared" si="413"/>
        <v>K-C6</v>
      </c>
      <c r="Q4162" s="21" t="str">
        <f>VLOOKUP(K4162,TONG_SL!$A:$D,3,0)</f>
        <v>Túi</v>
      </c>
      <c r="R4162" s="106">
        <v>6</v>
      </c>
      <c r="S4162" s="220"/>
      <c r="T4162" s="220">
        <f>VLOOKUP(VLOOKUP(G4162,Ma_KH!$A:$R,18,0)&amp;K4162,Gia_MB!$A:$F,6,0)</f>
        <v>55595</v>
      </c>
      <c r="U4162" s="254">
        <f t="shared" si="409"/>
        <v>333570</v>
      </c>
      <c r="V4162" s="220"/>
      <c r="W4162" s="222">
        <f t="shared" si="410"/>
        <v>0</v>
      </c>
      <c r="X4162" s="223" t="str">
        <f t="shared" si="411"/>
        <v>8</v>
      </c>
      <c r="Y4162" s="220"/>
      <c r="Z4162" s="254">
        <f t="shared" si="412"/>
        <v>26685.600000000002</v>
      </c>
      <c r="AA4162" s="5">
        <f>VLOOKUP(G4162,Ma_KH!$A:$R,14,0)</f>
        <v>60</v>
      </c>
    </row>
    <row r="4163" spans="1:27" hidden="1" x14ac:dyDescent="0.25">
      <c r="A4163" s="157">
        <v>45995</v>
      </c>
      <c r="B4163" s="158">
        <v>4180886142</v>
      </c>
      <c r="C4163" s="151" t="s">
        <v>7767</v>
      </c>
      <c r="D4163" s="149">
        <v>46000</v>
      </c>
      <c r="E4163" s="152"/>
      <c r="F4163" s="151"/>
      <c r="G4163" s="33" t="s">
        <v>7778</v>
      </c>
      <c r="H4163" s="152"/>
      <c r="I4163" s="158" t="s">
        <v>8459</v>
      </c>
      <c r="J4163" s="150" t="s">
        <v>1771</v>
      </c>
      <c r="K4163" s="331" t="s">
        <v>7154</v>
      </c>
      <c r="L4163" s="21" t="str">
        <f>VLOOKUP($K4163,TONG_SL!$A:$D,2,0)</f>
        <v>Chả cốm 300g</v>
      </c>
      <c r="N4163" s="21" t="str">
        <f t="shared" si="413"/>
        <v>K-C6</v>
      </c>
      <c r="Q4163" s="21" t="str">
        <f>VLOOKUP(K4163,TONG_SL!$A:$D,3,0)</f>
        <v>Túi</v>
      </c>
      <c r="R4163" s="106">
        <v>5</v>
      </c>
      <c r="S4163" s="220"/>
      <c r="T4163" s="220">
        <f>VLOOKUP(VLOOKUP(G4163,Ma_KH!$A:$R,18,0)&amp;K4163,Gia_MB!$A:$F,6,0)</f>
        <v>74250</v>
      </c>
      <c r="U4163" s="254">
        <f t="shared" si="409"/>
        <v>371250</v>
      </c>
      <c r="V4163" s="220"/>
      <c r="W4163" s="222">
        <f t="shared" si="410"/>
        <v>0</v>
      </c>
      <c r="X4163" s="223" t="str">
        <f t="shared" si="411"/>
        <v>8</v>
      </c>
      <c r="Y4163" s="220"/>
      <c r="Z4163" s="254">
        <f t="shared" si="412"/>
        <v>29700</v>
      </c>
      <c r="AA4163" s="5">
        <f>VLOOKUP(G4163,Ma_KH!$A:$R,14,0)</f>
        <v>60</v>
      </c>
    </row>
    <row r="4164" spans="1:27" hidden="1" x14ac:dyDescent="0.25">
      <c r="A4164" s="157">
        <v>45995</v>
      </c>
      <c r="B4164" s="158">
        <v>4180886142</v>
      </c>
      <c r="C4164" s="151" t="s">
        <v>7767</v>
      </c>
      <c r="D4164" s="149">
        <v>46000</v>
      </c>
      <c r="E4164" s="152"/>
      <c r="F4164" s="151"/>
      <c r="G4164" s="33" t="s">
        <v>7778</v>
      </c>
      <c r="H4164" s="152"/>
      <c r="I4164" s="158" t="s">
        <v>8459</v>
      </c>
      <c r="J4164" s="150" t="s">
        <v>1771</v>
      </c>
      <c r="K4164" s="331" t="s">
        <v>7775</v>
      </c>
      <c r="L4164" s="21" t="str">
        <f>VLOOKUP($K4164,TONG_SL!$A:$D,2,0)</f>
        <v>Chả nướng 300g</v>
      </c>
      <c r="N4164" s="21" t="str">
        <f t="shared" si="413"/>
        <v>K-C6</v>
      </c>
      <c r="Q4164" s="21" t="str">
        <f>VLOOKUP(K4164,TONG_SL!$A:$D,3,0)</f>
        <v>Túi</v>
      </c>
      <c r="R4164" s="106">
        <v>5</v>
      </c>
      <c r="S4164" s="220"/>
      <c r="T4164" s="220">
        <f>VLOOKUP(VLOOKUP(G4164,Ma_KH!$A:$R,18,0)&amp;K4164,Gia_MB!$A:$F,6,0)</f>
        <v>70950</v>
      </c>
      <c r="U4164" s="254">
        <f t="shared" si="409"/>
        <v>354750</v>
      </c>
      <c r="V4164" s="220"/>
      <c r="W4164" s="222">
        <f t="shared" si="410"/>
        <v>0</v>
      </c>
      <c r="X4164" s="223" t="str">
        <f t="shared" si="411"/>
        <v>8</v>
      </c>
      <c r="Y4164" s="220"/>
      <c r="Z4164" s="254">
        <f t="shared" si="412"/>
        <v>28380</v>
      </c>
      <c r="AA4164" s="5">
        <f>VLOOKUP(G4164,Ma_KH!$A:$R,14,0)</f>
        <v>60</v>
      </c>
    </row>
    <row r="4165" spans="1:27" hidden="1" x14ac:dyDescent="0.25">
      <c r="A4165" s="157">
        <v>45995</v>
      </c>
      <c r="B4165" s="158">
        <v>4180886172</v>
      </c>
      <c r="C4165" s="151" t="s">
        <v>7767</v>
      </c>
      <c r="D4165" s="149">
        <v>46000</v>
      </c>
      <c r="E4165" s="152"/>
      <c r="F4165" s="151"/>
      <c r="G4165" s="33" t="s">
        <v>7778</v>
      </c>
      <c r="H4165" s="152"/>
      <c r="I4165" s="158" t="s">
        <v>8460</v>
      </c>
      <c r="J4165" s="150" t="s">
        <v>1771</v>
      </c>
      <c r="K4165" s="331" t="s">
        <v>30</v>
      </c>
      <c r="L4165" s="21" t="str">
        <f>VLOOKUP($K4165,TONG_SL!$A:$D,2,0)</f>
        <v>Gà muối 500g</v>
      </c>
      <c r="N4165" s="21" t="str">
        <f t="shared" si="413"/>
        <v>K-C6</v>
      </c>
      <c r="Q4165" s="21" t="str">
        <f>VLOOKUP(K4165,TONG_SL!$A:$D,3,0)</f>
        <v>Túi</v>
      </c>
      <c r="R4165" s="106">
        <v>6</v>
      </c>
      <c r="S4165" s="220"/>
      <c r="T4165" s="220">
        <f>VLOOKUP(VLOOKUP(G4165,Ma_KH!$A:$R,18,0)&amp;K4165,Gia_MB!$A:$F,6,0)</f>
        <v>111058</v>
      </c>
      <c r="U4165" s="254">
        <f t="shared" si="409"/>
        <v>666348</v>
      </c>
      <c r="V4165" s="220"/>
      <c r="W4165" s="222">
        <f t="shared" si="410"/>
        <v>0</v>
      </c>
      <c r="X4165" s="223" t="str">
        <f t="shared" si="411"/>
        <v>8</v>
      </c>
      <c r="Y4165" s="220"/>
      <c r="Z4165" s="254">
        <f t="shared" si="412"/>
        <v>53307.840000000004</v>
      </c>
      <c r="AA4165" s="5">
        <f>VLOOKUP(G4165,Ma_KH!$A:$R,14,0)</f>
        <v>60</v>
      </c>
    </row>
    <row r="4166" spans="1:27" hidden="1" x14ac:dyDescent="0.25">
      <c r="A4166" s="157">
        <v>45995</v>
      </c>
      <c r="B4166" s="158">
        <v>4180886172</v>
      </c>
      <c r="C4166" s="151" t="s">
        <v>7767</v>
      </c>
      <c r="D4166" s="149">
        <v>46000</v>
      </c>
      <c r="E4166" s="152"/>
      <c r="F4166" s="151"/>
      <c r="G4166" s="33" t="s">
        <v>7778</v>
      </c>
      <c r="H4166" s="152"/>
      <c r="I4166" s="158" t="s">
        <v>8460</v>
      </c>
      <c r="J4166" s="150" t="s">
        <v>1771</v>
      </c>
      <c r="K4166" s="331" t="s">
        <v>48</v>
      </c>
      <c r="L4166" s="21" t="str">
        <f>VLOOKUP($K4166,TONG_SL!$A:$D,2,0)</f>
        <v>Mọc Nấm Hương 250g</v>
      </c>
      <c r="N4166" s="21" t="str">
        <f t="shared" si="413"/>
        <v>K-C6</v>
      </c>
      <c r="Q4166" s="21" t="str">
        <f>VLOOKUP(K4166,TONG_SL!$A:$D,3,0)</f>
        <v>Túi</v>
      </c>
      <c r="R4166" s="106">
        <v>6</v>
      </c>
      <c r="S4166" s="220"/>
      <c r="T4166" s="220">
        <f>VLOOKUP(VLOOKUP(G4166,Ma_KH!$A:$R,18,0)&amp;K4166,Gia_MB!$A:$F,6,0)</f>
        <v>46000</v>
      </c>
      <c r="U4166" s="254">
        <f t="shared" si="409"/>
        <v>276000</v>
      </c>
      <c r="V4166" s="220"/>
      <c r="W4166" s="222">
        <f t="shared" si="410"/>
        <v>0</v>
      </c>
      <c r="X4166" s="223" t="str">
        <f t="shared" si="411"/>
        <v>8</v>
      </c>
      <c r="Y4166" s="220"/>
      <c r="Z4166" s="254">
        <f t="shared" si="412"/>
        <v>22080</v>
      </c>
      <c r="AA4166" s="5">
        <f>VLOOKUP(G4166,Ma_KH!$A:$R,14,0)</f>
        <v>60</v>
      </c>
    </row>
    <row r="4167" spans="1:27" hidden="1" x14ac:dyDescent="0.25">
      <c r="A4167" s="157">
        <v>45995</v>
      </c>
      <c r="B4167" s="158">
        <v>4180886172</v>
      </c>
      <c r="C4167" s="151" t="s">
        <v>7767</v>
      </c>
      <c r="D4167" s="149">
        <v>46000</v>
      </c>
      <c r="E4167" s="152"/>
      <c r="F4167" s="151"/>
      <c r="G4167" s="33" t="s">
        <v>7778</v>
      </c>
      <c r="H4167" s="152"/>
      <c r="I4167" s="158" t="s">
        <v>8460</v>
      </c>
      <c r="J4167" s="150" t="s">
        <v>1771</v>
      </c>
      <c r="K4167" s="331" t="s">
        <v>7187</v>
      </c>
      <c r="L4167" s="21" t="str">
        <f>VLOOKUP($K4167,TONG_SL!$A:$D,2,0)</f>
        <v>Chân giò heo muối 300g</v>
      </c>
      <c r="N4167" s="21" t="str">
        <f t="shared" si="413"/>
        <v>K-C6</v>
      </c>
      <c r="Q4167" s="21" t="str">
        <f>VLOOKUP(K4167,TONG_SL!$A:$D,3,0)</f>
        <v>Túi</v>
      </c>
      <c r="R4167" s="106">
        <v>14</v>
      </c>
      <c r="S4167" s="220"/>
      <c r="T4167" s="220">
        <f>VLOOKUP(VLOOKUP(G4167,Ma_KH!$A:$R,18,0)&amp;K4167,Gia_MB!$A:$F,6,0)</f>
        <v>73431</v>
      </c>
      <c r="U4167" s="254">
        <f t="shared" si="409"/>
        <v>1028034</v>
      </c>
      <c r="V4167" s="220"/>
      <c r="W4167" s="222">
        <f t="shared" si="410"/>
        <v>0</v>
      </c>
      <c r="X4167" s="223" t="str">
        <f t="shared" si="411"/>
        <v>8</v>
      </c>
      <c r="Y4167" s="220"/>
      <c r="Z4167" s="254">
        <f t="shared" si="412"/>
        <v>82242.720000000001</v>
      </c>
      <c r="AA4167" s="5">
        <f>VLOOKUP(G4167,Ma_KH!$A:$R,14,0)</f>
        <v>60</v>
      </c>
    </row>
    <row r="4168" spans="1:27" hidden="1" x14ac:dyDescent="0.25">
      <c r="A4168" s="157">
        <v>45995</v>
      </c>
      <c r="B4168" s="158">
        <v>4180886172</v>
      </c>
      <c r="C4168" s="151" t="s">
        <v>7767</v>
      </c>
      <c r="D4168" s="149">
        <v>46000</v>
      </c>
      <c r="E4168" s="152"/>
      <c r="F4168" s="151"/>
      <c r="G4168" s="33" t="s">
        <v>7778</v>
      </c>
      <c r="H4168" s="152"/>
      <c r="I4168" s="158" t="s">
        <v>8460</v>
      </c>
      <c r="J4168" s="150" t="s">
        <v>1771</v>
      </c>
      <c r="K4168" s="331" t="s">
        <v>32</v>
      </c>
      <c r="L4168" s="21" t="str">
        <f>VLOOKUP($K4168,TONG_SL!$A:$D,2,0)</f>
        <v>Giò Tai Lưỡi Xào 250g</v>
      </c>
      <c r="N4168" s="21" t="str">
        <f t="shared" si="413"/>
        <v>K-C6</v>
      </c>
      <c r="Q4168" s="21" t="str">
        <f>VLOOKUP(K4168,TONG_SL!$A:$D,3,0)</f>
        <v>Túi</v>
      </c>
      <c r="R4168" s="106">
        <v>10</v>
      </c>
      <c r="S4168" s="220"/>
      <c r="T4168" s="220">
        <f>VLOOKUP(VLOOKUP(G4168,Ma_KH!$A:$R,18,0)&amp;K4168,Gia_MB!$A:$F,6,0)</f>
        <v>50182</v>
      </c>
      <c r="U4168" s="254">
        <f t="shared" si="409"/>
        <v>501820</v>
      </c>
      <c r="V4168" s="220"/>
      <c r="W4168" s="222">
        <f t="shared" si="410"/>
        <v>0</v>
      </c>
      <c r="X4168" s="223" t="str">
        <f t="shared" si="411"/>
        <v>8</v>
      </c>
      <c r="Y4168" s="220"/>
      <c r="Z4168" s="254">
        <f t="shared" si="412"/>
        <v>40145.599999999999</v>
      </c>
      <c r="AA4168" s="5">
        <f>VLOOKUP(G4168,Ma_KH!$A:$R,14,0)</f>
        <v>60</v>
      </c>
    </row>
    <row r="4169" spans="1:27" hidden="1" x14ac:dyDescent="0.25">
      <c r="A4169" s="157">
        <v>45995</v>
      </c>
      <c r="B4169" s="158">
        <v>4180886172</v>
      </c>
      <c r="C4169" s="151" t="s">
        <v>7767</v>
      </c>
      <c r="D4169" s="149">
        <v>46000</v>
      </c>
      <c r="E4169" s="152"/>
      <c r="F4169" s="151"/>
      <c r="G4169" s="33" t="s">
        <v>7778</v>
      </c>
      <c r="H4169" s="152"/>
      <c r="I4169" s="158" t="s">
        <v>8460</v>
      </c>
      <c r="J4169" s="150" t="s">
        <v>1771</v>
      </c>
      <c r="K4169" s="331" t="s">
        <v>7153</v>
      </c>
      <c r="L4169" s="21" t="str">
        <f>VLOOKUP($K4169,TONG_SL!$A:$D,2,0)</f>
        <v>Tai heo muối 200g</v>
      </c>
      <c r="N4169" s="21" t="str">
        <f t="shared" si="413"/>
        <v>K-C6</v>
      </c>
      <c r="Q4169" s="21" t="str">
        <f>VLOOKUP(K4169,TONG_SL!$A:$D,3,0)</f>
        <v>Túi</v>
      </c>
      <c r="R4169" s="106">
        <v>6</v>
      </c>
      <c r="S4169" s="220"/>
      <c r="T4169" s="220">
        <f>VLOOKUP(VLOOKUP(G4169,Ma_KH!$A:$R,18,0)&amp;K4169,Gia_MB!$A:$F,6,0)</f>
        <v>55595</v>
      </c>
      <c r="U4169" s="254">
        <f t="shared" si="409"/>
        <v>333570</v>
      </c>
      <c r="V4169" s="220"/>
      <c r="W4169" s="222">
        <f t="shared" si="410"/>
        <v>0</v>
      </c>
      <c r="X4169" s="223" t="str">
        <f t="shared" si="411"/>
        <v>8</v>
      </c>
      <c r="Y4169" s="220"/>
      <c r="Z4169" s="254">
        <f t="shared" si="412"/>
        <v>26685.600000000002</v>
      </c>
      <c r="AA4169" s="5">
        <f>VLOOKUP(G4169,Ma_KH!$A:$R,14,0)</f>
        <v>60</v>
      </c>
    </row>
    <row r="4170" spans="1:27" hidden="1" x14ac:dyDescent="0.25">
      <c r="A4170" s="157">
        <v>45995</v>
      </c>
      <c r="B4170" s="158">
        <v>4180886167</v>
      </c>
      <c r="C4170" s="151" t="s">
        <v>7767</v>
      </c>
      <c r="D4170" s="149">
        <v>46000</v>
      </c>
      <c r="E4170" s="152"/>
      <c r="F4170" s="151"/>
      <c r="G4170" s="33" t="s">
        <v>7778</v>
      </c>
      <c r="H4170" s="152"/>
      <c r="I4170" s="158" t="s">
        <v>8461</v>
      </c>
      <c r="J4170" s="150" t="s">
        <v>1771</v>
      </c>
      <c r="K4170" s="331" t="s">
        <v>30</v>
      </c>
      <c r="L4170" s="21" t="str">
        <f>VLOOKUP($K4170,TONG_SL!$A:$D,2,0)</f>
        <v>Gà muối 500g</v>
      </c>
      <c r="N4170" s="21" t="str">
        <f t="shared" si="413"/>
        <v>K-C6</v>
      </c>
      <c r="Q4170" s="21" t="str">
        <f>VLOOKUP(K4170,TONG_SL!$A:$D,3,0)</f>
        <v>Túi</v>
      </c>
      <c r="R4170" s="106">
        <v>6</v>
      </c>
      <c r="S4170" s="220"/>
      <c r="T4170" s="220">
        <f>VLOOKUP(VLOOKUP(G4170,Ma_KH!$A:$R,18,0)&amp;K4170,Gia_MB!$A:$F,6,0)</f>
        <v>111058</v>
      </c>
      <c r="U4170" s="254">
        <f t="shared" si="409"/>
        <v>666348</v>
      </c>
      <c r="V4170" s="220"/>
      <c r="W4170" s="222">
        <f t="shared" si="410"/>
        <v>0</v>
      </c>
      <c r="X4170" s="223" t="str">
        <f t="shared" si="411"/>
        <v>8</v>
      </c>
      <c r="Y4170" s="220"/>
      <c r="Z4170" s="254">
        <f t="shared" si="412"/>
        <v>53307.840000000004</v>
      </c>
      <c r="AA4170" s="5">
        <f>VLOOKUP(G4170,Ma_KH!$A:$R,14,0)</f>
        <v>60</v>
      </c>
    </row>
    <row r="4171" spans="1:27" hidden="1" x14ac:dyDescent="0.25">
      <c r="A4171" s="157">
        <v>45995</v>
      </c>
      <c r="B4171" s="158">
        <v>4180886167</v>
      </c>
      <c r="C4171" s="151" t="s">
        <v>7767</v>
      </c>
      <c r="D4171" s="149">
        <v>46000</v>
      </c>
      <c r="E4171" s="152"/>
      <c r="F4171" s="151"/>
      <c r="G4171" s="33" t="s">
        <v>7778</v>
      </c>
      <c r="H4171" s="152"/>
      <c r="I4171" s="158" t="s">
        <v>8461</v>
      </c>
      <c r="J4171" s="150" t="s">
        <v>1771</v>
      </c>
      <c r="K4171" s="331" t="s">
        <v>48</v>
      </c>
      <c r="L4171" s="21" t="str">
        <f>VLOOKUP($K4171,TONG_SL!$A:$D,2,0)</f>
        <v>Mọc Nấm Hương 250g</v>
      </c>
      <c r="N4171" s="21" t="str">
        <f t="shared" si="413"/>
        <v>K-C6</v>
      </c>
      <c r="Q4171" s="21" t="str">
        <f>VLOOKUP(K4171,TONG_SL!$A:$D,3,0)</f>
        <v>Túi</v>
      </c>
      <c r="R4171" s="106">
        <v>6</v>
      </c>
      <c r="S4171" s="220"/>
      <c r="T4171" s="220">
        <f>VLOOKUP(VLOOKUP(G4171,Ma_KH!$A:$R,18,0)&amp;K4171,Gia_MB!$A:$F,6,0)</f>
        <v>46000</v>
      </c>
      <c r="U4171" s="254">
        <f t="shared" si="409"/>
        <v>276000</v>
      </c>
      <c r="V4171" s="220"/>
      <c r="W4171" s="222">
        <f t="shared" si="410"/>
        <v>0</v>
      </c>
      <c r="X4171" s="223" t="str">
        <f t="shared" si="411"/>
        <v>8</v>
      </c>
      <c r="Y4171" s="220"/>
      <c r="Z4171" s="254">
        <f t="shared" si="412"/>
        <v>22080</v>
      </c>
      <c r="AA4171" s="5">
        <f>VLOOKUP(G4171,Ma_KH!$A:$R,14,0)</f>
        <v>60</v>
      </c>
    </row>
    <row r="4172" spans="1:27" hidden="1" x14ac:dyDescent="0.25">
      <c r="A4172" s="157">
        <v>45995</v>
      </c>
      <c r="B4172" s="158">
        <v>4180886167</v>
      </c>
      <c r="C4172" s="151" t="s">
        <v>7767</v>
      </c>
      <c r="D4172" s="149">
        <v>46000</v>
      </c>
      <c r="E4172" s="152"/>
      <c r="F4172" s="151"/>
      <c r="G4172" s="33" t="s">
        <v>7778</v>
      </c>
      <c r="H4172" s="152"/>
      <c r="I4172" s="158" t="s">
        <v>8461</v>
      </c>
      <c r="J4172" s="150" t="s">
        <v>1771</v>
      </c>
      <c r="K4172" s="331" t="s">
        <v>7187</v>
      </c>
      <c r="L4172" s="21" t="str">
        <f>VLOOKUP($K4172,TONG_SL!$A:$D,2,0)</f>
        <v>Chân giò heo muối 300g</v>
      </c>
      <c r="N4172" s="21" t="str">
        <f t="shared" si="413"/>
        <v>K-C6</v>
      </c>
      <c r="Q4172" s="21" t="str">
        <f>VLOOKUP(K4172,TONG_SL!$A:$D,3,0)</f>
        <v>Túi</v>
      </c>
      <c r="R4172" s="106">
        <v>14</v>
      </c>
      <c r="S4172" s="220"/>
      <c r="T4172" s="220">
        <f>VLOOKUP(VLOOKUP(G4172,Ma_KH!$A:$R,18,0)&amp;K4172,Gia_MB!$A:$F,6,0)</f>
        <v>73431</v>
      </c>
      <c r="U4172" s="254">
        <f t="shared" si="409"/>
        <v>1028034</v>
      </c>
      <c r="V4172" s="220"/>
      <c r="W4172" s="222">
        <f t="shared" si="410"/>
        <v>0</v>
      </c>
      <c r="X4172" s="223" t="str">
        <f t="shared" si="411"/>
        <v>8</v>
      </c>
      <c r="Y4172" s="220"/>
      <c r="Z4172" s="254">
        <f t="shared" si="412"/>
        <v>82242.720000000001</v>
      </c>
      <c r="AA4172" s="5">
        <f>VLOOKUP(G4172,Ma_KH!$A:$R,14,0)</f>
        <v>60</v>
      </c>
    </row>
    <row r="4173" spans="1:27" hidden="1" x14ac:dyDescent="0.25">
      <c r="A4173" s="157">
        <v>45995</v>
      </c>
      <c r="B4173" s="158">
        <v>4180886167</v>
      </c>
      <c r="C4173" s="151" t="s">
        <v>7767</v>
      </c>
      <c r="D4173" s="149">
        <v>46000</v>
      </c>
      <c r="E4173" s="152"/>
      <c r="F4173" s="151"/>
      <c r="G4173" s="33" t="s">
        <v>7778</v>
      </c>
      <c r="H4173" s="152"/>
      <c r="I4173" s="158" t="s">
        <v>8461</v>
      </c>
      <c r="J4173" s="150" t="s">
        <v>1771</v>
      </c>
      <c r="K4173" s="331" t="s">
        <v>32</v>
      </c>
      <c r="L4173" s="21" t="str">
        <f>VLOOKUP($K4173,TONG_SL!$A:$D,2,0)</f>
        <v>Giò Tai Lưỡi Xào 250g</v>
      </c>
      <c r="N4173" s="21" t="str">
        <f t="shared" si="413"/>
        <v>K-C6</v>
      </c>
      <c r="Q4173" s="21" t="str">
        <f>VLOOKUP(K4173,TONG_SL!$A:$D,3,0)</f>
        <v>Túi</v>
      </c>
      <c r="R4173" s="106">
        <v>10</v>
      </c>
      <c r="S4173" s="220"/>
      <c r="T4173" s="220">
        <f>VLOOKUP(VLOOKUP(G4173,Ma_KH!$A:$R,18,0)&amp;K4173,Gia_MB!$A:$F,6,0)</f>
        <v>50182</v>
      </c>
      <c r="U4173" s="254">
        <f t="shared" si="409"/>
        <v>501820</v>
      </c>
      <c r="V4173" s="220"/>
      <c r="W4173" s="222">
        <f t="shared" si="410"/>
        <v>0</v>
      </c>
      <c r="X4173" s="223" t="str">
        <f t="shared" si="411"/>
        <v>8</v>
      </c>
      <c r="Y4173" s="220"/>
      <c r="Z4173" s="254">
        <f t="shared" si="412"/>
        <v>40145.599999999999</v>
      </c>
      <c r="AA4173" s="5">
        <f>VLOOKUP(G4173,Ma_KH!$A:$R,14,0)</f>
        <v>60</v>
      </c>
    </row>
    <row r="4174" spans="1:27" hidden="1" x14ac:dyDescent="0.25">
      <c r="A4174" s="157">
        <v>45995</v>
      </c>
      <c r="B4174" s="158">
        <v>4180886167</v>
      </c>
      <c r="C4174" s="151" t="s">
        <v>7767</v>
      </c>
      <c r="D4174" s="149">
        <v>46000</v>
      </c>
      <c r="E4174" s="152"/>
      <c r="F4174" s="151"/>
      <c r="G4174" s="33" t="s">
        <v>7778</v>
      </c>
      <c r="H4174" s="152"/>
      <c r="I4174" s="158" t="s">
        <v>8461</v>
      </c>
      <c r="J4174" s="150" t="s">
        <v>1771</v>
      </c>
      <c r="K4174" s="331" t="s">
        <v>7153</v>
      </c>
      <c r="L4174" s="21" t="str">
        <f>VLOOKUP($K4174,TONG_SL!$A:$D,2,0)</f>
        <v>Tai heo muối 200g</v>
      </c>
      <c r="N4174" s="21" t="str">
        <f t="shared" si="413"/>
        <v>K-C6</v>
      </c>
      <c r="Q4174" s="21" t="str">
        <f>VLOOKUP(K4174,TONG_SL!$A:$D,3,0)</f>
        <v>Túi</v>
      </c>
      <c r="R4174" s="106">
        <v>6</v>
      </c>
      <c r="S4174" s="220"/>
      <c r="T4174" s="220">
        <f>VLOOKUP(VLOOKUP(G4174,Ma_KH!$A:$R,18,0)&amp;K4174,Gia_MB!$A:$F,6,0)</f>
        <v>55595</v>
      </c>
      <c r="U4174" s="254">
        <f t="shared" si="409"/>
        <v>333570</v>
      </c>
      <c r="V4174" s="220"/>
      <c r="W4174" s="222">
        <f t="shared" si="410"/>
        <v>0</v>
      </c>
      <c r="X4174" s="223" t="str">
        <f t="shared" si="411"/>
        <v>8</v>
      </c>
      <c r="Y4174" s="220"/>
      <c r="Z4174" s="254">
        <f t="shared" si="412"/>
        <v>26685.600000000002</v>
      </c>
      <c r="AA4174" s="5">
        <f>VLOOKUP(G4174,Ma_KH!$A:$R,14,0)</f>
        <v>60</v>
      </c>
    </row>
    <row r="4175" spans="1:27" hidden="1" x14ac:dyDescent="0.25">
      <c r="A4175" s="157">
        <v>45995</v>
      </c>
      <c r="B4175" s="158">
        <v>4180885628</v>
      </c>
      <c r="C4175" s="151" t="s">
        <v>7767</v>
      </c>
      <c r="D4175" s="149">
        <v>46000</v>
      </c>
      <c r="E4175" s="152"/>
      <c r="F4175" s="151"/>
      <c r="G4175" s="33" t="s">
        <v>7778</v>
      </c>
      <c r="H4175" s="152"/>
      <c r="I4175" s="158" t="s">
        <v>8462</v>
      </c>
      <c r="J4175" s="150" t="s">
        <v>1771</v>
      </c>
      <c r="K4175" s="331" t="s">
        <v>7153</v>
      </c>
      <c r="L4175" s="21" t="str">
        <f>VLOOKUP($K4175,TONG_SL!$A:$D,2,0)</f>
        <v>Tai heo muối 200g</v>
      </c>
      <c r="N4175" s="21" t="str">
        <f t="shared" si="413"/>
        <v>K-C6</v>
      </c>
      <c r="Q4175" s="21" t="str">
        <f>VLOOKUP(K4175,TONG_SL!$A:$D,3,0)</f>
        <v>Túi</v>
      </c>
      <c r="R4175" s="106">
        <v>6</v>
      </c>
      <c r="S4175" s="220"/>
      <c r="T4175" s="220">
        <f>VLOOKUP(VLOOKUP(G4175,Ma_KH!$A:$R,18,0)&amp;K4175,Gia_MB!$A:$F,6,0)</f>
        <v>55595</v>
      </c>
      <c r="U4175" s="254">
        <f t="shared" si="409"/>
        <v>333570</v>
      </c>
      <c r="V4175" s="220"/>
      <c r="W4175" s="222">
        <f t="shared" si="410"/>
        <v>0</v>
      </c>
      <c r="X4175" s="223" t="str">
        <f t="shared" si="411"/>
        <v>8</v>
      </c>
      <c r="Y4175" s="220"/>
      <c r="Z4175" s="254">
        <f t="shared" si="412"/>
        <v>26685.600000000002</v>
      </c>
      <c r="AA4175" s="5">
        <f>VLOOKUP(G4175,Ma_KH!$A:$R,14,0)</f>
        <v>60</v>
      </c>
    </row>
    <row r="4176" spans="1:27" hidden="1" x14ac:dyDescent="0.25">
      <c r="A4176" s="157">
        <v>45995</v>
      </c>
      <c r="B4176" s="158">
        <v>4180885628</v>
      </c>
      <c r="C4176" s="151" t="s">
        <v>7767</v>
      </c>
      <c r="D4176" s="149">
        <v>46000</v>
      </c>
      <c r="E4176" s="152"/>
      <c r="F4176" s="151"/>
      <c r="G4176" s="33" t="s">
        <v>7778</v>
      </c>
      <c r="H4176" s="152"/>
      <c r="I4176" s="158" t="s">
        <v>8462</v>
      </c>
      <c r="J4176" s="150" t="s">
        <v>1771</v>
      </c>
      <c r="K4176" s="331" t="s">
        <v>32</v>
      </c>
      <c r="L4176" s="21" t="str">
        <f>VLOOKUP($K4176,TONG_SL!$A:$D,2,0)</f>
        <v>Giò Tai Lưỡi Xào 250g</v>
      </c>
      <c r="N4176" s="21" t="str">
        <f t="shared" si="413"/>
        <v>K-C6</v>
      </c>
      <c r="Q4176" s="21" t="str">
        <f>VLOOKUP(K4176,TONG_SL!$A:$D,3,0)</f>
        <v>Túi</v>
      </c>
      <c r="R4176" s="106">
        <v>8</v>
      </c>
      <c r="S4176" s="220"/>
      <c r="T4176" s="220">
        <f>VLOOKUP(VLOOKUP(G4176,Ma_KH!$A:$R,18,0)&amp;K4176,Gia_MB!$A:$F,6,0)</f>
        <v>50182</v>
      </c>
      <c r="U4176" s="254">
        <f t="shared" si="409"/>
        <v>401456</v>
      </c>
      <c r="V4176" s="220"/>
      <c r="W4176" s="222">
        <f t="shared" si="410"/>
        <v>0</v>
      </c>
      <c r="X4176" s="223" t="str">
        <f t="shared" si="411"/>
        <v>8</v>
      </c>
      <c r="Y4176" s="220"/>
      <c r="Z4176" s="254">
        <f t="shared" si="412"/>
        <v>32116.48</v>
      </c>
      <c r="AA4176" s="5">
        <f>VLOOKUP(G4176,Ma_KH!$A:$R,14,0)</f>
        <v>60</v>
      </c>
    </row>
    <row r="4177" spans="1:27" hidden="1" x14ac:dyDescent="0.25">
      <c r="A4177" s="157">
        <v>45995</v>
      </c>
      <c r="B4177" s="158">
        <v>4180885628</v>
      </c>
      <c r="C4177" s="151" t="s">
        <v>7767</v>
      </c>
      <c r="D4177" s="149">
        <v>46000</v>
      </c>
      <c r="E4177" s="152"/>
      <c r="F4177" s="151"/>
      <c r="G4177" s="33" t="s">
        <v>7778</v>
      </c>
      <c r="H4177" s="152"/>
      <c r="I4177" s="158" t="s">
        <v>8462</v>
      </c>
      <c r="J4177" s="150" t="s">
        <v>1771</v>
      </c>
      <c r="K4177" s="331" t="s">
        <v>7187</v>
      </c>
      <c r="L4177" s="21" t="str">
        <f>VLOOKUP($K4177,TONG_SL!$A:$D,2,0)</f>
        <v>Chân giò heo muối 300g</v>
      </c>
      <c r="N4177" s="21" t="str">
        <f t="shared" si="413"/>
        <v>K-C6</v>
      </c>
      <c r="Q4177" s="21" t="str">
        <f>VLOOKUP(K4177,TONG_SL!$A:$D,3,0)</f>
        <v>Túi</v>
      </c>
      <c r="R4177" s="106">
        <v>10</v>
      </c>
      <c r="S4177" s="220"/>
      <c r="T4177" s="220">
        <f>VLOOKUP(VLOOKUP(G4177,Ma_KH!$A:$R,18,0)&amp;K4177,Gia_MB!$A:$F,6,0)</f>
        <v>73431</v>
      </c>
      <c r="U4177" s="254">
        <f t="shared" si="409"/>
        <v>734310</v>
      </c>
      <c r="V4177" s="220"/>
      <c r="W4177" s="222">
        <f t="shared" si="410"/>
        <v>0</v>
      </c>
      <c r="X4177" s="223" t="str">
        <f t="shared" si="411"/>
        <v>8</v>
      </c>
      <c r="Y4177" s="220"/>
      <c r="Z4177" s="254">
        <f t="shared" si="412"/>
        <v>58744.800000000003</v>
      </c>
      <c r="AA4177" s="5">
        <f>VLOOKUP(G4177,Ma_KH!$A:$R,14,0)</f>
        <v>60</v>
      </c>
    </row>
    <row r="4178" spans="1:27" hidden="1" x14ac:dyDescent="0.25">
      <c r="A4178" s="157">
        <v>45995</v>
      </c>
      <c r="B4178" s="158">
        <v>4180885628</v>
      </c>
      <c r="C4178" s="151" t="s">
        <v>7767</v>
      </c>
      <c r="D4178" s="149">
        <v>46000</v>
      </c>
      <c r="E4178" s="152"/>
      <c r="F4178" s="151"/>
      <c r="G4178" s="33" t="s">
        <v>7778</v>
      </c>
      <c r="H4178" s="152"/>
      <c r="I4178" s="158" t="s">
        <v>8462</v>
      </c>
      <c r="J4178" s="150" t="s">
        <v>1771</v>
      </c>
      <c r="K4178" s="331" t="s">
        <v>48</v>
      </c>
      <c r="L4178" s="21" t="str">
        <f>VLOOKUP($K4178,TONG_SL!$A:$D,2,0)</f>
        <v>Mọc Nấm Hương 250g</v>
      </c>
      <c r="N4178" s="21" t="str">
        <f t="shared" si="413"/>
        <v>K-C6</v>
      </c>
      <c r="Q4178" s="21" t="str">
        <f>VLOOKUP(K4178,TONG_SL!$A:$D,3,0)</f>
        <v>Túi</v>
      </c>
      <c r="R4178" s="106">
        <v>6</v>
      </c>
      <c r="S4178" s="220"/>
      <c r="T4178" s="220">
        <f>VLOOKUP(VLOOKUP(G4178,Ma_KH!$A:$R,18,0)&amp;K4178,Gia_MB!$A:$F,6,0)</f>
        <v>46000</v>
      </c>
      <c r="U4178" s="254">
        <f t="shared" si="409"/>
        <v>276000</v>
      </c>
      <c r="V4178" s="220"/>
      <c r="W4178" s="222">
        <f t="shared" si="410"/>
        <v>0</v>
      </c>
      <c r="X4178" s="223" t="str">
        <f t="shared" si="411"/>
        <v>8</v>
      </c>
      <c r="Y4178" s="220"/>
      <c r="Z4178" s="254">
        <f t="shared" si="412"/>
        <v>22080</v>
      </c>
      <c r="AA4178" s="5">
        <f>VLOOKUP(G4178,Ma_KH!$A:$R,14,0)</f>
        <v>60</v>
      </c>
    </row>
    <row r="4179" spans="1:27" hidden="1" x14ac:dyDescent="0.25">
      <c r="A4179" s="157">
        <v>45995</v>
      </c>
      <c r="B4179" s="158">
        <v>4180885628</v>
      </c>
      <c r="C4179" s="151" t="s">
        <v>7767</v>
      </c>
      <c r="D4179" s="149">
        <v>46000</v>
      </c>
      <c r="E4179" s="152"/>
      <c r="F4179" s="151"/>
      <c r="G4179" s="33" t="s">
        <v>7778</v>
      </c>
      <c r="H4179" s="152"/>
      <c r="I4179" s="158" t="s">
        <v>8462</v>
      </c>
      <c r="J4179" s="150" t="s">
        <v>1771</v>
      </c>
      <c r="K4179" s="331" t="s">
        <v>7197</v>
      </c>
      <c r="L4179" s="21" t="str">
        <f>VLOOKUP($K4179,TONG_SL!$A:$D,2,0)</f>
        <v>Gà muối 500g</v>
      </c>
      <c r="N4179" s="21" t="str">
        <f t="shared" si="413"/>
        <v>K-C6</v>
      </c>
      <c r="Q4179" s="21" t="str">
        <f>VLOOKUP(K4179,TONG_SL!$A:$D,3,0)</f>
        <v>Túi</v>
      </c>
      <c r="R4179" s="106">
        <v>6</v>
      </c>
      <c r="S4179" s="220"/>
      <c r="T4179" s="220">
        <f>VLOOKUP(VLOOKUP(G4179,Ma_KH!$A:$R,18,0)&amp;K4179,Gia_MB!$A:$F,6,0)</f>
        <v>111058</v>
      </c>
      <c r="U4179" s="254">
        <f t="shared" si="409"/>
        <v>666348</v>
      </c>
      <c r="V4179" s="220"/>
      <c r="W4179" s="222">
        <f t="shared" si="410"/>
        <v>0</v>
      </c>
      <c r="X4179" s="223" t="str">
        <f t="shared" si="411"/>
        <v>8</v>
      </c>
      <c r="Y4179" s="220"/>
      <c r="Z4179" s="254">
        <f t="shared" si="412"/>
        <v>53307.840000000004</v>
      </c>
      <c r="AA4179" s="5">
        <f>VLOOKUP(G4179,Ma_KH!$A:$R,14,0)</f>
        <v>60</v>
      </c>
    </row>
    <row r="4180" spans="1:27" hidden="1" x14ac:dyDescent="0.25">
      <c r="A4180" s="157">
        <v>45995</v>
      </c>
      <c r="B4180" s="158">
        <v>4180885628</v>
      </c>
      <c r="C4180" s="151" t="s">
        <v>7767</v>
      </c>
      <c r="D4180" s="149">
        <v>46000</v>
      </c>
      <c r="E4180" s="152"/>
      <c r="F4180" s="151"/>
      <c r="G4180" s="33" t="s">
        <v>7778</v>
      </c>
      <c r="H4180" s="152"/>
      <c r="I4180" s="158" t="s">
        <v>8462</v>
      </c>
      <c r="J4180" s="150" t="s">
        <v>1771</v>
      </c>
      <c r="K4180" s="331" t="s">
        <v>7154</v>
      </c>
      <c r="L4180" s="21" t="str">
        <f>VLOOKUP($K4180,TONG_SL!$A:$D,2,0)</f>
        <v>Chả cốm 300g</v>
      </c>
      <c r="N4180" s="21" t="str">
        <f t="shared" si="413"/>
        <v>K-C6</v>
      </c>
      <c r="Q4180" s="21" t="str">
        <f>VLOOKUP(K4180,TONG_SL!$A:$D,3,0)</f>
        <v>Túi</v>
      </c>
      <c r="R4180" s="106">
        <v>6</v>
      </c>
      <c r="S4180" s="220"/>
      <c r="T4180" s="220">
        <f>VLOOKUP(VLOOKUP(G4180,Ma_KH!$A:$R,18,0)&amp;K4180,Gia_MB!$A:$F,6,0)</f>
        <v>74250</v>
      </c>
      <c r="U4180" s="254">
        <f t="shared" si="409"/>
        <v>445500</v>
      </c>
      <c r="V4180" s="220"/>
      <c r="W4180" s="222">
        <f t="shared" si="410"/>
        <v>0</v>
      </c>
      <c r="X4180" s="223" t="str">
        <f t="shared" si="411"/>
        <v>8</v>
      </c>
      <c r="Y4180" s="220"/>
      <c r="Z4180" s="254">
        <f t="shared" si="412"/>
        <v>35640</v>
      </c>
      <c r="AA4180" s="5">
        <f>VLOOKUP(G4180,Ma_KH!$A:$R,14,0)</f>
        <v>60</v>
      </c>
    </row>
    <row r="4181" spans="1:27" hidden="1" x14ac:dyDescent="0.25">
      <c r="A4181" s="157">
        <v>45995</v>
      </c>
      <c r="B4181" s="158">
        <v>4180885690</v>
      </c>
      <c r="C4181" s="151" t="s">
        <v>7767</v>
      </c>
      <c r="D4181" s="149">
        <v>46000</v>
      </c>
      <c r="E4181" s="152"/>
      <c r="F4181" s="151"/>
      <c r="G4181" s="33" t="s">
        <v>7778</v>
      </c>
      <c r="H4181" s="152"/>
      <c r="I4181" s="158" t="s">
        <v>8463</v>
      </c>
      <c r="J4181" s="150" t="s">
        <v>1771</v>
      </c>
      <c r="K4181" s="331" t="s">
        <v>7153</v>
      </c>
      <c r="L4181" s="21" t="str">
        <f>VLOOKUP($K4181,TONG_SL!$A:$D,2,0)</f>
        <v>Tai heo muối 200g</v>
      </c>
      <c r="N4181" s="21" t="str">
        <f t="shared" si="413"/>
        <v>K-C6</v>
      </c>
      <c r="Q4181" s="21" t="str">
        <f>VLOOKUP(K4181,TONG_SL!$A:$D,3,0)</f>
        <v>Túi</v>
      </c>
      <c r="R4181" s="106">
        <v>6</v>
      </c>
      <c r="S4181" s="220"/>
      <c r="T4181" s="220">
        <f>VLOOKUP(VLOOKUP(G4181,Ma_KH!$A:$R,18,0)&amp;K4181,Gia_MB!$A:$F,6,0)</f>
        <v>55595</v>
      </c>
      <c r="U4181" s="254">
        <f t="shared" si="409"/>
        <v>333570</v>
      </c>
      <c r="V4181" s="220"/>
      <c r="W4181" s="222">
        <f t="shared" si="410"/>
        <v>0</v>
      </c>
      <c r="X4181" s="223" t="str">
        <f t="shared" si="411"/>
        <v>8</v>
      </c>
      <c r="Y4181" s="220"/>
      <c r="Z4181" s="254">
        <f t="shared" si="412"/>
        <v>26685.600000000002</v>
      </c>
      <c r="AA4181" s="5">
        <f>VLOOKUP(G4181,Ma_KH!$A:$R,14,0)</f>
        <v>60</v>
      </c>
    </row>
    <row r="4182" spans="1:27" hidden="1" x14ac:dyDescent="0.25">
      <c r="A4182" s="157">
        <v>45995</v>
      </c>
      <c r="B4182" s="158">
        <v>4180885690</v>
      </c>
      <c r="C4182" s="151" t="s">
        <v>7767</v>
      </c>
      <c r="D4182" s="149">
        <v>46000</v>
      </c>
      <c r="E4182" s="152"/>
      <c r="F4182" s="151"/>
      <c r="G4182" s="33" t="s">
        <v>7778</v>
      </c>
      <c r="H4182" s="152"/>
      <c r="I4182" s="158" t="s">
        <v>8463</v>
      </c>
      <c r="J4182" s="150" t="s">
        <v>1771</v>
      </c>
      <c r="K4182" s="331" t="s">
        <v>32</v>
      </c>
      <c r="L4182" s="21" t="str">
        <f>VLOOKUP($K4182,TONG_SL!$A:$D,2,0)</f>
        <v>Giò Tai Lưỡi Xào 250g</v>
      </c>
      <c r="N4182" s="21" t="str">
        <f t="shared" si="413"/>
        <v>K-C6</v>
      </c>
      <c r="Q4182" s="21" t="str">
        <f>VLOOKUP(K4182,TONG_SL!$A:$D,3,0)</f>
        <v>Túi</v>
      </c>
      <c r="R4182" s="106">
        <v>10</v>
      </c>
      <c r="S4182" s="220"/>
      <c r="T4182" s="220">
        <f>VLOOKUP(VLOOKUP(G4182,Ma_KH!$A:$R,18,0)&amp;K4182,Gia_MB!$A:$F,6,0)</f>
        <v>50182</v>
      </c>
      <c r="U4182" s="254">
        <f t="shared" si="409"/>
        <v>501820</v>
      </c>
      <c r="V4182" s="220"/>
      <c r="W4182" s="222">
        <f t="shared" si="410"/>
        <v>0</v>
      </c>
      <c r="X4182" s="223" t="str">
        <f t="shared" si="411"/>
        <v>8</v>
      </c>
      <c r="Y4182" s="220"/>
      <c r="Z4182" s="254">
        <f t="shared" si="412"/>
        <v>40145.599999999999</v>
      </c>
      <c r="AA4182" s="5">
        <f>VLOOKUP(G4182,Ma_KH!$A:$R,14,0)</f>
        <v>60</v>
      </c>
    </row>
    <row r="4183" spans="1:27" hidden="1" x14ac:dyDescent="0.25">
      <c r="A4183" s="157">
        <v>45995</v>
      </c>
      <c r="B4183" s="158">
        <v>4180885690</v>
      </c>
      <c r="C4183" s="151" t="s">
        <v>7767</v>
      </c>
      <c r="D4183" s="149">
        <v>46000</v>
      </c>
      <c r="E4183" s="152"/>
      <c r="F4183" s="151"/>
      <c r="G4183" s="33" t="s">
        <v>7778</v>
      </c>
      <c r="H4183" s="152"/>
      <c r="I4183" s="158" t="s">
        <v>8463</v>
      </c>
      <c r="J4183" s="150" t="s">
        <v>1771</v>
      </c>
      <c r="K4183" s="331" t="s">
        <v>7187</v>
      </c>
      <c r="L4183" s="21" t="str">
        <f>VLOOKUP($K4183,TONG_SL!$A:$D,2,0)</f>
        <v>Chân giò heo muối 300g</v>
      </c>
      <c r="N4183" s="21" t="str">
        <f t="shared" si="413"/>
        <v>K-C6</v>
      </c>
      <c r="Q4183" s="21" t="str">
        <f>VLOOKUP(K4183,TONG_SL!$A:$D,3,0)</f>
        <v>Túi</v>
      </c>
      <c r="R4183" s="106">
        <v>14</v>
      </c>
      <c r="S4183" s="220"/>
      <c r="T4183" s="220">
        <f>VLOOKUP(VLOOKUP(G4183,Ma_KH!$A:$R,18,0)&amp;K4183,Gia_MB!$A:$F,6,0)</f>
        <v>73431</v>
      </c>
      <c r="U4183" s="254">
        <f t="shared" si="409"/>
        <v>1028034</v>
      </c>
      <c r="V4183" s="220"/>
      <c r="W4183" s="222">
        <f t="shared" si="410"/>
        <v>0</v>
      </c>
      <c r="X4183" s="223" t="str">
        <f t="shared" si="411"/>
        <v>8</v>
      </c>
      <c r="Y4183" s="220"/>
      <c r="Z4183" s="254">
        <f t="shared" si="412"/>
        <v>82242.720000000001</v>
      </c>
      <c r="AA4183" s="5">
        <f>VLOOKUP(G4183,Ma_KH!$A:$R,14,0)</f>
        <v>60</v>
      </c>
    </row>
    <row r="4184" spans="1:27" hidden="1" x14ac:dyDescent="0.25">
      <c r="A4184" s="157">
        <v>45995</v>
      </c>
      <c r="B4184" s="158">
        <v>4180885690</v>
      </c>
      <c r="C4184" s="151" t="s">
        <v>7767</v>
      </c>
      <c r="D4184" s="149">
        <v>46000</v>
      </c>
      <c r="E4184" s="152"/>
      <c r="F4184" s="151"/>
      <c r="G4184" s="33" t="s">
        <v>7778</v>
      </c>
      <c r="H4184" s="152"/>
      <c r="I4184" s="158" t="s">
        <v>8463</v>
      </c>
      <c r="J4184" s="150" t="s">
        <v>1771</v>
      </c>
      <c r="K4184" s="331" t="s">
        <v>48</v>
      </c>
      <c r="L4184" s="21" t="str">
        <f>VLOOKUP($K4184,TONG_SL!$A:$D,2,0)</f>
        <v>Mọc Nấm Hương 250g</v>
      </c>
      <c r="N4184" s="21" t="str">
        <f t="shared" si="413"/>
        <v>K-C6</v>
      </c>
      <c r="Q4184" s="21" t="str">
        <f>VLOOKUP(K4184,TONG_SL!$A:$D,3,0)</f>
        <v>Túi</v>
      </c>
      <c r="R4184" s="106">
        <v>6</v>
      </c>
      <c r="S4184" s="220"/>
      <c r="T4184" s="220">
        <f>VLOOKUP(VLOOKUP(G4184,Ma_KH!$A:$R,18,0)&amp;K4184,Gia_MB!$A:$F,6,0)</f>
        <v>46000</v>
      </c>
      <c r="U4184" s="254">
        <f t="shared" si="409"/>
        <v>276000</v>
      </c>
      <c r="V4184" s="220"/>
      <c r="W4184" s="222">
        <f t="shared" si="410"/>
        <v>0</v>
      </c>
      <c r="X4184" s="223" t="str">
        <f t="shared" si="411"/>
        <v>8</v>
      </c>
      <c r="Y4184" s="220"/>
      <c r="Z4184" s="254">
        <f t="shared" si="412"/>
        <v>22080</v>
      </c>
      <c r="AA4184" s="5">
        <f>VLOOKUP(G4184,Ma_KH!$A:$R,14,0)</f>
        <v>60</v>
      </c>
    </row>
    <row r="4185" spans="1:27" hidden="1" x14ac:dyDescent="0.25">
      <c r="A4185" s="157">
        <v>45995</v>
      </c>
      <c r="B4185" s="158">
        <v>4180885690</v>
      </c>
      <c r="C4185" s="151" t="s">
        <v>7767</v>
      </c>
      <c r="D4185" s="149">
        <v>46000</v>
      </c>
      <c r="E4185" s="152"/>
      <c r="F4185" s="151"/>
      <c r="G4185" s="33" t="s">
        <v>7778</v>
      </c>
      <c r="H4185" s="152"/>
      <c r="I4185" s="158" t="s">
        <v>8463</v>
      </c>
      <c r="J4185" s="150" t="s">
        <v>1771</v>
      </c>
      <c r="K4185" s="331" t="s">
        <v>7197</v>
      </c>
      <c r="L4185" s="21" t="str">
        <f>VLOOKUP($K4185,TONG_SL!$A:$D,2,0)</f>
        <v>Gà muối 500g</v>
      </c>
      <c r="N4185" s="21" t="str">
        <f t="shared" si="413"/>
        <v>K-C6</v>
      </c>
      <c r="Q4185" s="21" t="str">
        <f>VLOOKUP(K4185,TONG_SL!$A:$D,3,0)</f>
        <v>Túi</v>
      </c>
      <c r="R4185" s="106">
        <v>6</v>
      </c>
      <c r="S4185" s="220"/>
      <c r="T4185" s="220">
        <f>VLOOKUP(VLOOKUP(G4185,Ma_KH!$A:$R,18,0)&amp;K4185,Gia_MB!$A:$F,6,0)</f>
        <v>111058</v>
      </c>
      <c r="U4185" s="254">
        <f t="shared" si="409"/>
        <v>666348</v>
      </c>
      <c r="V4185" s="220"/>
      <c r="W4185" s="222">
        <f t="shared" si="410"/>
        <v>0</v>
      </c>
      <c r="X4185" s="223" t="str">
        <f t="shared" si="411"/>
        <v>8</v>
      </c>
      <c r="Y4185" s="220"/>
      <c r="Z4185" s="254">
        <f t="shared" si="412"/>
        <v>53307.840000000004</v>
      </c>
      <c r="AA4185" s="5">
        <f>VLOOKUP(G4185,Ma_KH!$A:$R,14,0)</f>
        <v>60</v>
      </c>
    </row>
    <row r="4186" spans="1:27" hidden="1" x14ac:dyDescent="0.25">
      <c r="A4186" s="157">
        <v>45995</v>
      </c>
      <c r="B4186" s="158">
        <v>4180885573</v>
      </c>
      <c r="C4186" s="151" t="s">
        <v>7767</v>
      </c>
      <c r="D4186" s="149">
        <v>46000</v>
      </c>
      <c r="E4186" s="152"/>
      <c r="F4186" s="151"/>
      <c r="G4186" s="33" t="s">
        <v>7778</v>
      </c>
      <c r="H4186" s="152"/>
      <c r="I4186" s="158" t="s">
        <v>8464</v>
      </c>
      <c r="J4186" s="150" t="s">
        <v>1771</v>
      </c>
      <c r="K4186" s="331" t="s">
        <v>30</v>
      </c>
      <c r="L4186" s="21" t="str">
        <f>VLOOKUP($K4186,TONG_SL!$A:$D,2,0)</f>
        <v>Gà muối 500g</v>
      </c>
      <c r="N4186" s="21" t="str">
        <f t="shared" si="413"/>
        <v>K-C6</v>
      </c>
      <c r="Q4186" s="21" t="str">
        <f>VLOOKUP(K4186,TONG_SL!$A:$D,3,0)</f>
        <v>Túi</v>
      </c>
      <c r="R4186" s="106">
        <v>6</v>
      </c>
      <c r="S4186" s="220"/>
      <c r="T4186" s="220">
        <f>VLOOKUP(VLOOKUP(G4186,Ma_KH!$A:$R,18,0)&amp;K4186,Gia_MB!$A:$F,6,0)</f>
        <v>111058</v>
      </c>
      <c r="U4186" s="254">
        <f t="shared" si="409"/>
        <v>666348</v>
      </c>
      <c r="V4186" s="220"/>
      <c r="W4186" s="222">
        <f t="shared" si="410"/>
        <v>0</v>
      </c>
      <c r="X4186" s="223" t="str">
        <f t="shared" si="411"/>
        <v>8</v>
      </c>
      <c r="Y4186" s="220"/>
      <c r="Z4186" s="254">
        <f t="shared" si="412"/>
        <v>53307.840000000004</v>
      </c>
      <c r="AA4186" s="5">
        <f>VLOOKUP(G4186,Ma_KH!$A:$R,14,0)</f>
        <v>60</v>
      </c>
    </row>
    <row r="4187" spans="1:27" hidden="1" x14ac:dyDescent="0.25">
      <c r="A4187" s="157">
        <v>45995</v>
      </c>
      <c r="B4187" s="158">
        <v>4180885573</v>
      </c>
      <c r="C4187" s="151" t="s">
        <v>7767</v>
      </c>
      <c r="D4187" s="149">
        <v>46000</v>
      </c>
      <c r="E4187" s="152"/>
      <c r="F4187" s="151"/>
      <c r="G4187" s="33" t="s">
        <v>7778</v>
      </c>
      <c r="H4187" s="152"/>
      <c r="I4187" s="158" t="s">
        <v>8464</v>
      </c>
      <c r="J4187" s="150" t="s">
        <v>1771</v>
      </c>
      <c r="K4187" s="331" t="s">
        <v>48</v>
      </c>
      <c r="L4187" s="21" t="str">
        <f>VLOOKUP($K4187,TONG_SL!$A:$D,2,0)</f>
        <v>Mọc Nấm Hương 250g</v>
      </c>
      <c r="N4187" s="21" t="str">
        <f t="shared" si="413"/>
        <v>K-C6</v>
      </c>
      <c r="Q4187" s="21" t="str">
        <f>VLOOKUP(K4187,TONG_SL!$A:$D,3,0)</f>
        <v>Túi</v>
      </c>
      <c r="R4187" s="106">
        <v>6</v>
      </c>
      <c r="S4187" s="220"/>
      <c r="T4187" s="220">
        <f>VLOOKUP(VLOOKUP(G4187,Ma_KH!$A:$R,18,0)&amp;K4187,Gia_MB!$A:$F,6,0)</f>
        <v>46000</v>
      </c>
      <c r="U4187" s="254">
        <f t="shared" si="409"/>
        <v>276000</v>
      </c>
      <c r="V4187" s="220"/>
      <c r="W4187" s="222">
        <f t="shared" si="410"/>
        <v>0</v>
      </c>
      <c r="X4187" s="223" t="str">
        <f t="shared" si="411"/>
        <v>8</v>
      </c>
      <c r="Y4187" s="220"/>
      <c r="Z4187" s="254">
        <f t="shared" si="412"/>
        <v>22080</v>
      </c>
      <c r="AA4187" s="5">
        <f>VLOOKUP(G4187,Ma_KH!$A:$R,14,0)</f>
        <v>60</v>
      </c>
    </row>
    <row r="4188" spans="1:27" hidden="1" x14ac:dyDescent="0.25">
      <c r="A4188" s="157">
        <v>45995</v>
      </c>
      <c r="B4188" s="158">
        <v>4180885573</v>
      </c>
      <c r="C4188" s="151" t="s">
        <v>7767</v>
      </c>
      <c r="D4188" s="149">
        <v>46000</v>
      </c>
      <c r="E4188" s="152"/>
      <c r="F4188" s="151"/>
      <c r="G4188" s="33" t="s">
        <v>7778</v>
      </c>
      <c r="H4188" s="152"/>
      <c r="I4188" s="158" t="s">
        <v>8464</v>
      </c>
      <c r="J4188" s="150" t="s">
        <v>1771</v>
      </c>
      <c r="K4188" s="331" t="s">
        <v>7187</v>
      </c>
      <c r="L4188" s="21" t="str">
        <f>VLOOKUP($K4188,TONG_SL!$A:$D,2,0)</f>
        <v>Chân giò heo muối 300g</v>
      </c>
      <c r="N4188" s="21" t="str">
        <f t="shared" si="413"/>
        <v>K-C6</v>
      </c>
      <c r="Q4188" s="21" t="str">
        <f>VLOOKUP(K4188,TONG_SL!$A:$D,3,0)</f>
        <v>Túi</v>
      </c>
      <c r="R4188" s="106">
        <v>14</v>
      </c>
      <c r="S4188" s="220"/>
      <c r="T4188" s="220">
        <f>VLOOKUP(VLOOKUP(G4188,Ma_KH!$A:$R,18,0)&amp;K4188,Gia_MB!$A:$F,6,0)</f>
        <v>73431</v>
      </c>
      <c r="U4188" s="254">
        <f t="shared" si="409"/>
        <v>1028034</v>
      </c>
      <c r="V4188" s="220"/>
      <c r="W4188" s="222">
        <f t="shared" si="410"/>
        <v>0</v>
      </c>
      <c r="X4188" s="223" t="str">
        <f t="shared" si="411"/>
        <v>8</v>
      </c>
      <c r="Y4188" s="220"/>
      <c r="Z4188" s="254">
        <f t="shared" si="412"/>
        <v>82242.720000000001</v>
      </c>
      <c r="AA4188" s="5">
        <f>VLOOKUP(G4188,Ma_KH!$A:$R,14,0)</f>
        <v>60</v>
      </c>
    </row>
    <row r="4189" spans="1:27" hidden="1" x14ac:dyDescent="0.25">
      <c r="A4189" s="157">
        <v>45995</v>
      </c>
      <c r="B4189" s="158">
        <v>4180885573</v>
      </c>
      <c r="C4189" s="151" t="s">
        <v>7767</v>
      </c>
      <c r="D4189" s="149">
        <v>46000</v>
      </c>
      <c r="E4189" s="152"/>
      <c r="F4189" s="151"/>
      <c r="G4189" s="33" t="s">
        <v>7778</v>
      </c>
      <c r="H4189" s="152"/>
      <c r="I4189" s="158" t="s">
        <v>8464</v>
      </c>
      <c r="J4189" s="150" t="s">
        <v>1771</v>
      </c>
      <c r="K4189" s="331" t="s">
        <v>32</v>
      </c>
      <c r="L4189" s="21" t="str">
        <f>VLOOKUP($K4189,TONG_SL!$A:$D,2,0)</f>
        <v>Giò Tai Lưỡi Xào 250g</v>
      </c>
      <c r="N4189" s="21" t="str">
        <f t="shared" si="413"/>
        <v>K-C6</v>
      </c>
      <c r="Q4189" s="21" t="str">
        <f>VLOOKUP(K4189,TONG_SL!$A:$D,3,0)</f>
        <v>Túi</v>
      </c>
      <c r="R4189" s="106">
        <v>10</v>
      </c>
      <c r="S4189" s="220"/>
      <c r="T4189" s="220">
        <f>VLOOKUP(VLOOKUP(G4189,Ma_KH!$A:$R,18,0)&amp;K4189,Gia_MB!$A:$F,6,0)</f>
        <v>50182</v>
      </c>
      <c r="U4189" s="254">
        <f t="shared" si="409"/>
        <v>501820</v>
      </c>
      <c r="V4189" s="220"/>
      <c r="W4189" s="222">
        <f t="shared" si="410"/>
        <v>0</v>
      </c>
      <c r="X4189" s="223" t="str">
        <f t="shared" si="411"/>
        <v>8</v>
      </c>
      <c r="Y4189" s="220"/>
      <c r="Z4189" s="254">
        <f t="shared" si="412"/>
        <v>40145.599999999999</v>
      </c>
      <c r="AA4189" s="5">
        <f>VLOOKUP(G4189,Ma_KH!$A:$R,14,0)</f>
        <v>60</v>
      </c>
    </row>
    <row r="4190" spans="1:27" hidden="1" x14ac:dyDescent="0.25">
      <c r="A4190" s="157">
        <v>45995</v>
      </c>
      <c r="B4190" s="158">
        <v>4180885573</v>
      </c>
      <c r="C4190" s="151" t="s">
        <v>7767</v>
      </c>
      <c r="D4190" s="149">
        <v>46000</v>
      </c>
      <c r="E4190" s="152"/>
      <c r="F4190" s="151"/>
      <c r="G4190" s="33" t="s">
        <v>7778</v>
      </c>
      <c r="H4190" s="152"/>
      <c r="I4190" s="158" t="s">
        <v>8464</v>
      </c>
      <c r="J4190" s="150" t="s">
        <v>1771</v>
      </c>
      <c r="K4190" s="331" t="s">
        <v>7153</v>
      </c>
      <c r="L4190" s="21" t="str">
        <f>VLOOKUP($K4190,TONG_SL!$A:$D,2,0)</f>
        <v>Tai heo muối 200g</v>
      </c>
      <c r="N4190" s="21" t="str">
        <f t="shared" si="413"/>
        <v>K-C6</v>
      </c>
      <c r="Q4190" s="21" t="str">
        <f>VLOOKUP(K4190,TONG_SL!$A:$D,3,0)</f>
        <v>Túi</v>
      </c>
      <c r="R4190" s="106">
        <v>6</v>
      </c>
      <c r="S4190" s="220"/>
      <c r="T4190" s="220">
        <f>VLOOKUP(VLOOKUP(G4190,Ma_KH!$A:$R,18,0)&amp;K4190,Gia_MB!$A:$F,6,0)</f>
        <v>55595</v>
      </c>
      <c r="U4190" s="254">
        <f t="shared" si="409"/>
        <v>333570</v>
      </c>
      <c r="V4190" s="220"/>
      <c r="W4190" s="222">
        <f t="shared" si="410"/>
        <v>0</v>
      </c>
      <c r="X4190" s="223" t="str">
        <f t="shared" si="411"/>
        <v>8</v>
      </c>
      <c r="Y4190" s="220"/>
      <c r="Z4190" s="254">
        <f t="shared" si="412"/>
        <v>26685.600000000002</v>
      </c>
      <c r="AA4190" s="5">
        <f>VLOOKUP(G4190,Ma_KH!$A:$R,14,0)</f>
        <v>60</v>
      </c>
    </row>
    <row r="4191" spans="1:27" hidden="1" x14ac:dyDescent="0.25">
      <c r="A4191" s="157">
        <v>45995</v>
      </c>
      <c r="B4191" s="158">
        <v>4180884706</v>
      </c>
      <c r="C4191" s="151" t="s">
        <v>7767</v>
      </c>
      <c r="D4191" s="149">
        <v>46000</v>
      </c>
      <c r="E4191" s="152"/>
      <c r="F4191" s="151"/>
      <c r="G4191" s="33" t="s">
        <v>7778</v>
      </c>
      <c r="H4191" s="152"/>
      <c r="I4191" s="158" t="s">
        <v>8465</v>
      </c>
      <c r="J4191" s="150" t="s">
        <v>1771</v>
      </c>
      <c r="K4191" s="331" t="s">
        <v>30</v>
      </c>
      <c r="L4191" s="21" t="str">
        <f>VLOOKUP($K4191,TONG_SL!$A:$D,2,0)</f>
        <v>Gà muối 500g</v>
      </c>
      <c r="N4191" s="21" t="str">
        <f t="shared" si="413"/>
        <v>K-C6</v>
      </c>
      <c r="Q4191" s="21" t="str">
        <f>VLOOKUP(K4191,TONG_SL!$A:$D,3,0)</f>
        <v>Túi</v>
      </c>
      <c r="R4191" s="106">
        <v>15</v>
      </c>
      <c r="S4191" s="220"/>
      <c r="T4191" s="220">
        <f>VLOOKUP(VLOOKUP(G4191,Ma_KH!$A:$R,18,0)&amp;K4191,Gia_MB!$A:$F,6,0)</f>
        <v>111058</v>
      </c>
      <c r="U4191" s="254">
        <f t="shared" si="409"/>
        <v>1665870</v>
      </c>
      <c r="V4191" s="220"/>
      <c r="W4191" s="222">
        <f t="shared" si="410"/>
        <v>0</v>
      </c>
      <c r="X4191" s="223" t="str">
        <f t="shared" si="411"/>
        <v>8</v>
      </c>
      <c r="Y4191" s="220"/>
      <c r="Z4191" s="254">
        <f t="shared" si="412"/>
        <v>133269.6</v>
      </c>
      <c r="AA4191" s="5">
        <f>VLOOKUP(G4191,Ma_KH!$A:$R,14,0)</f>
        <v>60</v>
      </c>
    </row>
    <row r="4192" spans="1:27" hidden="1" x14ac:dyDescent="0.25">
      <c r="A4192" s="157">
        <v>45995</v>
      </c>
      <c r="B4192" s="158">
        <v>4180884706</v>
      </c>
      <c r="C4192" s="151" t="s">
        <v>7767</v>
      </c>
      <c r="D4192" s="149">
        <v>46000</v>
      </c>
      <c r="E4192" s="152"/>
      <c r="F4192" s="151"/>
      <c r="G4192" s="33" t="s">
        <v>7778</v>
      </c>
      <c r="H4192" s="152"/>
      <c r="I4192" s="158" t="s">
        <v>8465</v>
      </c>
      <c r="J4192" s="150" t="s">
        <v>1771</v>
      </c>
      <c r="K4192" s="331" t="s">
        <v>48</v>
      </c>
      <c r="L4192" s="21" t="str">
        <f>VLOOKUP($K4192,TONG_SL!$A:$D,2,0)</f>
        <v>Mọc Nấm Hương 250g</v>
      </c>
      <c r="N4192" s="21" t="str">
        <f t="shared" si="413"/>
        <v>K-C6</v>
      </c>
      <c r="Q4192" s="21" t="str">
        <f>VLOOKUP(K4192,TONG_SL!$A:$D,3,0)</f>
        <v>Túi</v>
      </c>
      <c r="R4192" s="106">
        <v>8</v>
      </c>
      <c r="S4192" s="220"/>
      <c r="T4192" s="220">
        <f>VLOOKUP(VLOOKUP(G4192,Ma_KH!$A:$R,18,0)&amp;K4192,Gia_MB!$A:$F,6,0)</f>
        <v>46000</v>
      </c>
      <c r="U4192" s="254">
        <f t="shared" si="409"/>
        <v>368000</v>
      </c>
      <c r="V4192" s="220"/>
      <c r="W4192" s="222">
        <f t="shared" si="410"/>
        <v>0</v>
      </c>
      <c r="X4192" s="223" t="str">
        <f t="shared" si="411"/>
        <v>8</v>
      </c>
      <c r="Y4192" s="220"/>
      <c r="Z4192" s="254">
        <f t="shared" si="412"/>
        <v>29440</v>
      </c>
      <c r="AA4192" s="5">
        <f>VLOOKUP(G4192,Ma_KH!$A:$R,14,0)</f>
        <v>60</v>
      </c>
    </row>
    <row r="4193" spans="1:27" hidden="1" x14ac:dyDescent="0.25">
      <c r="A4193" s="157">
        <v>45995</v>
      </c>
      <c r="B4193" s="158">
        <v>4180884706</v>
      </c>
      <c r="C4193" s="151" t="s">
        <v>7767</v>
      </c>
      <c r="D4193" s="149">
        <v>46000</v>
      </c>
      <c r="E4193" s="152"/>
      <c r="F4193" s="151"/>
      <c r="G4193" s="33" t="s">
        <v>7778</v>
      </c>
      <c r="H4193" s="152"/>
      <c r="I4193" s="158" t="s">
        <v>8465</v>
      </c>
      <c r="J4193" s="150" t="s">
        <v>1771</v>
      </c>
      <c r="K4193" s="331" t="s">
        <v>7187</v>
      </c>
      <c r="L4193" s="21" t="str">
        <f>VLOOKUP($K4193,TONG_SL!$A:$D,2,0)</f>
        <v>Chân giò heo muối 300g</v>
      </c>
      <c r="N4193" s="21" t="str">
        <f t="shared" si="413"/>
        <v>K-C6</v>
      </c>
      <c r="Q4193" s="21" t="str">
        <f>VLOOKUP(K4193,TONG_SL!$A:$D,3,0)</f>
        <v>Túi</v>
      </c>
      <c r="R4193" s="106">
        <v>11</v>
      </c>
      <c r="S4193" s="220"/>
      <c r="T4193" s="220">
        <f>VLOOKUP(VLOOKUP(G4193,Ma_KH!$A:$R,18,0)&amp;K4193,Gia_MB!$A:$F,6,0)</f>
        <v>73431</v>
      </c>
      <c r="U4193" s="254">
        <f t="shared" si="409"/>
        <v>807741</v>
      </c>
      <c r="V4193" s="220"/>
      <c r="W4193" s="222">
        <f t="shared" si="410"/>
        <v>0</v>
      </c>
      <c r="X4193" s="223" t="str">
        <f t="shared" si="411"/>
        <v>8</v>
      </c>
      <c r="Y4193" s="220"/>
      <c r="Z4193" s="254">
        <f t="shared" si="412"/>
        <v>64619.28</v>
      </c>
      <c r="AA4193" s="5">
        <f>VLOOKUP(G4193,Ma_KH!$A:$R,14,0)</f>
        <v>60</v>
      </c>
    </row>
    <row r="4194" spans="1:27" hidden="1" x14ac:dyDescent="0.25">
      <c r="A4194" s="157">
        <v>45995</v>
      </c>
      <c r="B4194" s="158">
        <v>4180884706</v>
      </c>
      <c r="C4194" s="151" t="s">
        <v>7767</v>
      </c>
      <c r="D4194" s="149">
        <v>46000</v>
      </c>
      <c r="E4194" s="152"/>
      <c r="F4194" s="151"/>
      <c r="G4194" s="33" t="s">
        <v>7778</v>
      </c>
      <c r="H4194" s="152"/>
      <c r="I4194" s="158" t="s">
        <v>8465</v>
      </c>
      <c r="J4194" s="150" t="s">
        <v>1771</v>
      </c>
      <c r="K4194" s="331" t="s">
        <v>32</v>
      </c>
      <c r="L4194" s="21" t="str">
        <f>VLOOKUP($K4194,TONG_SL!$A:$D,2,0)</f>
        <v>Giò Tai Lưỡi Xào 250g</v>
      </c>
      <c r="N4194" s="21" t="str">
        <f t="shared" si="413"/>
        <v>K-C6</v>
      </c>
      <c r="Q4194" s="21" t="str">
        <f>VLOOKUP(K4194,TONG_SL!$A:$D,3,0)</f>
        <v>Túi</v>
      </c>
      <c r="R4194" s="106">
        <v>11</v>
      </c>
      <c r="S4194" s="220"/>
      <c r="T4194" s="220">
        <f>VLOOKUP(VLOOKUP(G4194,Ma_KH!$A:$R,18,0)&amp;K4194,Gia_MB!$A:$F,6,0)</f>
        <v>50182</v>
      </c>
      <c r="U4194" s="254">
        <f t="shared" si="409"/>
        <v>552002</v>
      </c>
      <c r="V4194" s="220"/>
      <c r="W4194" s="222">
        <f t="shared" si="410"/>
        <v>0</v>
      </c>
      <c r="X4194" s="223" t="str">
        <f t="shared" si="411"/>
        <v>8</v>
      </c>
      <c r="Y4194" s="220"/>
      <c r="Z4194" s="254">
        <f t="shared" si="412"/>
        <v>44160.160000000003</v>
      </c>
      <c r="AA4194" s="5">
        <f>VLOOKUP(G4194,Ma_KH!$A:$R,14,0)</f>
        <v>60</v>
      </c>
    </row>
    <row r="4195" spans="1:27" hidden="1" x14ac:dyDescent="0.25">
      <c r="A4195" s="157">
        <v>45995</v>
      </c>
      <c r="B4195" s="158">
        <v>4180884706</v>
      </c>
      <c r="C4195" s="151" t="s">
        <v>7767</v>
      </c>
      <c r="D4195" s="149">
        <v>46000</v>
      </c>
      <c r="E4195" s="152"/>
      <c r="F4195" s="151"/>
      <c r="G4195" s="33" t="s">
        <v>7778</v>
      </c>
      <c r="H4195" s="152"/>
      <c r="I4195" s="158" t="s">
        <v>8465</v>
      </c>
      <c r="J4195" s="150" t="s">
        <v>1771</v>
      </c>
      <c r="K4195" s="331" t="s">
        <v>7153</v>
      </c>
      <c r="L4195" s="21" t="str">
        <f>VLOOKUP($K4195,TONG_SL!$A:$D,2,0)</f>
        <v>Tai heo muối 200g</v>
      </c>
      <c r="N4195" s="21" t="str">
        <f t="shared" si="413"/>
        <v>K-C6</v>
      </c>
      <c r="Q4195" s="21" t="str">
        <f>VLOOKUP(K4195,TONG_SL!$A:$D,3,0)</f>
        <v>Túi</v>
      </c>
      <c r="R4195" s="106">
        <v>11</v>
      </c>
      <c r="S4195" s="220"/>
      <c r="T4195" s="220">
        <f>VLOOKUP(VLOOKUP(G4195,Ma_KH!$A:$R,18,0)&amp;K4195,Gia_MB!$A:$F,6,0)</f>
        <v>55595</v>
      </c>
      <c r="U4195" s="254">
        <f t="shared" si="409"/>
        <v>611545</v>
      </c>
      <c r="V4195" s="220"/>
      <c r="W4195" s="222">
        <f t="shared" si="410"/>
        <v>0</v>
      </c>
      <c r="X4195" s="223" t="str">
        <f t="shared" si="411"/>
        <v>8</v>
      </c>
      <c r="Y4195" s="220"/>
      <c r="Z4195" s="254">
        <f t="shared" si="412"/>
        <v>48923.6</v>
      </c>
      <c r="AA4195" s="5">
        <f>VLOOKUP(G4195,Ma_KH!$A:$R,14,0)</f>
        <v>60</v>
      </c>
    </row>
    <row r="4196" spans="1:27" hidden="1" x14ac:dyDescent="0.25">
      <c r="A4196" s="157">
        <v>45995</v>
      </c>
      <c r="B4196" s="158">
        <v>4180885627</v>
      </c>
      <c r="C4196" s="151" t="s">
        <v>7767</v>
      </c>
      <c r="D4196" s="149">
        <v>46000</v>
      </c>
      <c r="E4196" s="152"/>
      <c r="F4196" s="151"/>
      <c r="G4196" s="33" t="s">
        <v>7778</v>
      </c>
      <c r="H4196" s="152"/>
      <c r="I4196" s="158" t="s">
        <v>8466</v>
      </c>
      <c r="J4196" s="150" t="s">
        <v>1771</v>
      </c>
      <c r="K4196" s="331" t="s">
        <v>7153</v>
      </c>
      <c r="L4196" s="21" t="str">
        <f>VLOOKUP($K4196,TONG_SL!$A:$D,2,0)</f>
        <v>Tai heo muối 200g</v>
      </c>
      <c r="N4196" s="21" t="str">
        <f t="shared" si="413"/>
        <v>K-C6</v>
      </c>
      <c r="Q4196" s="21" t="str">
        <f>VLOOKUP(K4196,TONG_SL!$A:$D,3,0)</f>
        <v>Túi</v>
      </c>
      <c r="R4196" s="106">
        <v>6</v>
      </c>
      <c r="S4196" s="220"/>
      <c r="T4196" s="220">
        <f>VLOOKUP(VLOOKUP(G4196,Ma_KH!$A:$R,18,0)&amp;K4196,Gia_MB!$A:$F,6,0)</f>
        <v>55595</v>
      </c>
      <c r="U4196" s="254">
        <f t="shared" si="409"/>
        <v>333570</v>
      </c>
      <c r="V4196" s="220"/>
      <c r="W4196" s="222">
        <f t="shared" si="410"/>
        <v>0</v>
      </c>
      <c r="X4196" s="223" t="str">
        <f t="shared" si="411"/>
        <v>8</v>
      </c>
      <c r="Y4196" s="220"/>
      <c r="Z4196" s="254">
        <f t="shared" si="412"/>
        <v>26685.600000000002</v>
      </c>
      <c r="AA4196" s="5">
        <f>VLOOKUP(G4196,Ma_KH!$A:$R,14,0)</f>
        <v>60</v>
      </c>
    </row>
    <row r="4197" spans="1:27" hidden="1" x14ac:dyDescent="0.25">
      <c r="A4197" s="157">
        <v>45995</v>
      </c>
      <c r="B4197" s="158">
        <v>4180885627</v>
      </c>
      <c r="C4197" s="151" t="s">
        <v>7767</v>
      </c>
      <c r="D4197" s="149">
        <v>46000</v>
      </c>
      <c r="E4197" s="152"/>
      <c r="F4197" s="151"/>
      <c r="G4197" s="33" t="s">
        <v>7778</v>
      </c>
      <c r="H4197" s="152"/>
      <c r="I4197" s="158" t="s">
        <v>8466</v>
      </c>
      <c r="J4197" s="150" t="s">
        <v>1771</v>
      </c>
      <c r="K4197" s="331" t="s">
        <v>32</v>
      </c>
      <c r="L4197" s="21" t="str">
        <f>VLOOKUP($K4197,TONG_SL!$A:$D,2,0)</f>
        <v>Giò Tai Lưỡi Xào 250g</v>
      </c>
      <c r="N4197" s="21" t="str">
        <f t="shared" si="413"/>
        <v>K-C6</v>
      </c>
      <c r="Q4197" s="21" t="str">
        <f>VLOOKUP(K4197,TONG_SL!$A:$D,3,0)</f>
        <v>Túi</v>
      </c>
      <c r="R4197" s="106">
        <v>10</v>
      </c>
      <c r="S4197" s="220"/>
      <c r="T4197" s="220">
        <f>VLOOKUP(VLOOKUP(G4197,Ma_KH!$A:$R,18,0)&amp;K4197,Gia_MB!$A:$F,6,0)</f>
        <v>50182</v>
      </c>
      <c r="U4197" s="254">
        <f t="shared" si="409"/>
        <v>501820</v>
      </c>
      <c r="V4197" s="220"/>
      <c r="W4197" s="222">
        <f t="shared" si="410"/>
        <v>0</v>
      </c>
      <c r="X4197" s="223" t="str">
        <f t="shared" si="411"/>
        <v>8</v>
      </c>
      <c r="Y4197" s="220"/>
      <c r="Z4197" s="254">
        <f t="shared" si="412"/>
        <v>40145.599999999999</v>
      </c>
      <c r="AA4197" s="5">
        <f>VLOOKUP(G4197,Ma_KH!$A:$R,14,0)</f>
        <v>60</v>
      </c>
    </row>
    <row r="4198" spans="1:27" hidden="1" x14ac:dyDescent="0.25">
      <c r="A4198" s="157">
        <v>45995</v>
      </c>
      <c r="B4198" s="158">
        <v>4180885627</v>
      </c>
      <c r="C4198" s="151" t="s">
        <v>7767</v>
      </c>
      <c r="D4198" s="149">
        <v>46000</v>
      </c>
      <c r="E4198" s="152"/>
      <c r="F4198" s="151"/>
      <c r="G4198" s="33" t="s">
        <v>7778</v>
      </c>
      <c r="H4198" s="152"/>
      <c r="I4198" s="158" t="s">
        <v>8466</v>
      </c>
      <c r="J4198" s="150" t="s">
        <v>1771</v>
      </c>
      <c r="K4198" s="331" t="s">
        <v>7187</v>
      </c>
      <c r="L4198" s="21" t="str">
        <f>VLOOKUP($K4198,TONG_SL!$A:$D,2,0)</f>
        <v>Chân giò heo muối 300g</v>
      </c>
      <c r="N4198" s="21" t="str">
        <f t="shared" si="413"/>
        <v>K-C6</v>
      </c>
      <c r="Q4198" s="21" t="str">
        <f>VLOOKUP(K4198,TONG_SL!$A:$D,3,0)</f>
        <v>Túi</v>
      </c>
      <c r="R4198" s="106">
        <v>14</v>
      </c>
      <c r="S4198" s="220"/>
      <c r="T4198" s="220">
        <f>VLOOKUP(VLOOKUP(G4198,Ma_KH!$A:$R,18,0)&amp;K4198,Gia_MB!$A:$F,6,0)</f>
        <v>73431</v>
      </c>
      <c r="U4198" s="254">
        <f t="shared" si="409"/>
        <v>1028034</v>
      </c>
      <c r="V4198" s="220"/>
      <c r="W4198" s="222">
        <f t="shared" si="410"/>
        <v>0</v>
      </c>
      <c r="X4198" s="223" t="str">
        <f t="shared" si="411"/>
        <v>8</v>
      </c>
      <c r="Y4198" s="220"/>
      <c r="Z4198" s="254">
        <f t="shared" si="412"/>
        <v>82242.720000000001</v>
      </c>
      <c r="AA4198" s="5">
        <f>VLOOKUP(G4198,Ma_KH!$A:$R,14,0)</f>
        <v>60</v>
      </c>
    </row>
    <row r="4199" spans="1:27" hidden="1" x14ac:dyDescent="0.25">
      <c r="A4199" s="157">
        <v>45995</v>
      </c>
      <c r="B4199" s="158">
        <v>4180885627</v>
      </c>
      <c r="C4199" s="151" t="s">
        <v>7767</v>
      </c>
      <c r="D4199" s="149">
        <v>46000</v>
      </c>
      <c r="E4199" s="152"/>
      <c r="F4199" s="151"/>
      <c r="G4199" s="33" t="s">
        <v>7778</v>
      </c>
      <c r="H4199" s="152"/>
      <c r="I4199" s="158" t="s">
        <v>8466</v>
      </c>
      <c r="J4199" s="150" t="s">
        <v>1771</v>
      </c>
      <c r="K4199" s="331" t="s">
        <v>48</v>
      </c>
      <c r="L4199" s="21" t="str">
        <f>VLOOKUP($K4199,TONG_SL!$A:$D,2,0)</f>
        <v>Mọc Nấm Hương 250g</v>
      </c>
      <c r="N4199" s="21" t="str">
        <f t="shared" si="413"/>
        <v>K-C6</v>
      </c>
      <c r="Q4199" s="21" t="str">
        <f>VLOOKUP(K4199,TONG_SL!$A:$D,3,0)</f>
        <v>Túi</v>
      </c>
      <c r="R4199" s="106">
        <v>6</v>
      </c>
      <c r="S4199" s="220"/>
      <c r="T4199" s="220">
        <f>VLOOKUP(VLOOKUP(G4199,Ma_KH!$A:$R,18,0)&amp;K4199,Gia_MB!$A:$F,6,0)</f>
        <v>46000</v>
      </c>
      <c r="U4199" s="254">
        <f t="shared" si="409"/>
        <v>276000</v>
      </c>
      <c r="V4199" s="220"/>
      <c r="W4199" s="222">
        <f t="shared" si="410"/>
        <v>0</v>
      </c>
      <c r="X4199" s="223" t="str">
        <f t="shared" si="411"/>
        <v>8</v>
      </c>
      <c r="Y4199" s="220"/>
      <c r="Z4199" s="254">
        <f t="shared" si="412"/>
        <v>22080</v>
      </c>
      <c r="AA4199" s="5">
        <f>VLOOKUP(G4199,Ma_KH!$A:$R,14,0)</f>
        <v>60</v>
      </c>
    </row>
    <row r="4200" spans="1:27" hidden="1" x14ac:dyDescent="0.25">
      <c r="A4200" s="157">
        <v>45995</v>
      </c>
      <c r="B4200" s="158">
        <v>4180885627</v>
      </c>
      <c r="C4200" s="151" t="s">
        <v>7767</v>
      </c>
      <c r="D4200" s="149">
        <v>46000</v>
      </c>
      <c r="E4200" s="152"/>
      <c r="F4200" s="151"/>
      <c r="G4200" s="33" t="s">
        <v>7778</v>
      </c>
      <c r="H4200" s="152"/>
      <c r="I4200" s="158" t="s">
        <v>8466</v>
      </c>
      <c r="J4200" s="150" t="s">
        <v>1771</v>
      </c>
      <c r="K4200" s="331" t="s">
        <v>30</v>
      </c>
      <c r="L4200" s="21" t="str">
        <f>VLOOKUP($K4200,TONG_SL!$A:$D,2,0)</f>
        <v>Gà muối 500g</v>
      </c>
      <c r="N4200" s="21" t="str">
        <f t="shared" si="413"/>
        <v>K-C6</v>
      </c>
      <c r="Q4200" s="21" t="str">
        <f>VLOOKUP(K4200,TONG_SL!$A:$D,3,0)</f>
        <v>Túi</v>
      </c>
      <c r="R4200" s="106">
        <v>8</v>
      </c>
      <c r="S4200" s="220"/>
      <c r="T4200" s="220">
        <f>VLOOKUP(VLOOKUP(G4200,Ma_KH!$A:$R,18,0)&amp;K4200,Gia_MB!$A:$F,6,0)</f>
        <v>111058</v>
      </c>
      <c r="U4200" s="254">
        <f t="shared" si="409"/>
        <v>888464</v>
      </c>
      <c r="V4200" s="220"/>
      <c r="W4200" s="222">
        <f t="shared" si="410"/>
        <v>0</v>
      </c>
      <c r="X4200" s="223" t="str">
        <f t="shared" si="411"/>
        <v>8</v>
      </c>
      <c r="Y4200" s="220"/>
      <c r="Z4200" s="254">
        <f t="shared" si="412"/>
        <v>71077.119999999995</v>
      </c>
      <c r="AA4200" s="5">
        <f>VLOOKUP(G4200,Ma_KH!$A:$R,14,0)</f>
        <v>60</v>
      </c>
    </row>
    <row r="4201" spans="1:27" hidden="1" x14ac:dyDescent="0.25">
      <c r="A4201" s="157">
        <v>45995</v>
      </c>
      <c r="B4201" s="158">
        <v>4180885002</v>
      </c>
      <c r="C4201" s="151" t="s">
        <v>7767</v>
      </c>
      <c r="D4201" s="149">
        <v>46000</v>
      </c>
      <c r="E4201" s="152"/>
      <c r="F4201" s="151"/>
      <c r="G4201" s="33" t="s">
        <v>7778</v>
      </c>
      <c r="H4201" s="152"/>
      <c r="I4201" s="158" t="s">
        <v>8467</v>
      </c>
      <c r="J4201" s="150" t="s">
        <v>1771</v>
      </c>
      <c r="K4201" s="331" t="s">
        <v>48</v>
      </c>
      <c r="L4201" s="21" t="str">
        <f>VLOOKUP($K4201,TONG_SL!$A:$D,2,0)</f>
        <v>Mọc Nấm Hương 250g</v>
      </c>
      <c r="N4201" s="21" t="str">
        <f t="shared" si="413"/>
        <v>K-C6</v>
      </c>
      <c r="Q4201" s="21" t="str">
        <f>VLOOKUP(K4201,TONG_SL!$A:$D,3,0)</f>
        <v>Túi</v>
      </c>
      <c r="R4201" s="106">
        <v>6</v>
      </c>
      <c r="S4201" s="220"/>
      <c r="T4201" s="220">
        <f>VLOOKUP(VLOOKUP(G4201,Ma_KH!$A:$R,18,0)&amp;K4201,Gia_MB!$A:$F,6,0)</f>
        <v>46000</v>
      </c>
      <c r="U4201" s="254">
        <f t="shared" si="409"/>
        <v>276000</v>
      </c>
      <c r="V4201" s="220"/>
      <c r="W4201" s="222">
        <f t="shared" si="410"/>
        <v>0</v>
      </c>
      <c r="X4201" s="223" t="str">
        <f t="shared" si="411"/>
        <v>8</v>
      </c>
      <c r="Y4201" s="220"/>
      <c r="Z4201" s="254">
        <f t="shared" si="412"/>
        <v>22080</v>
      </c>
      <c r="AA4201" s="5">
        <f>VLOOKUP(G4201,Ma_KH!$A:$R,14,0)</f>
        <v>60</v>
      </c>
    </row>
    <row r="4202" spans="1:27" hidden="1" x14ac:dyDescent="0.25">
      <c r="A4202" s="157">
        <v>45995</v>
      </c>
      <c r="B4202" s="158">
        <v>4180885002</v>
      </c>
      <c r="C4202" s="151" t="s">
        <v>7767</v>
      </c>
      <c r="D4202" s="149">
        <v>46000</v>
      </c>
      <c r="E4202" s="152"/>
      <c r="F4202" s="151"/>
      <c r="G4202" s="33" t="s">
        <v>7778</v>
      </c>
      <c r="H4202" s="152"/>
      <c r="I4202" s="158" t="s">
        <v>8467</v>
      </c>
      <c r="J4202" s="150" t="s">
        <v>1771</v>
      </c>
      <c r="K4202" s="331" t="s">
        <v>7187</v>
      </c>
      <c r="L4202" s="21" t="str">
        <f>VLOOKUP($K4202,TONG_SL!$A:$D,2,0)</f>
        <v>Chân giò heo muối 300g</v>
      </c>
      <c r="N4202" s="21" t="str">
        <f t="shared" si="413"/>
        <v>K-C6</v>
      </c>
      <c r="Q4202" s="21" t="str">
        <f>VLOOKUP(K4202,TONG_SL!$A:$D,3,0)</f>
        <v>Túi</v>
      </c>
      <c r="R4202" s="106">
        <v>24</v>
      </c>
      <c r="S4202" s="220"/>
      <c r="T4202" s="220">
        <f>VLOOKUP(VLOOKUP(G4202,Ma_KH!$A:$R,18,0)&amp;K4202,Gia_MB!$A:$F,6,0)</f>
        <v>73431</v>
      </c>
      <c r="U4202" s="254">
        <f t="shared" si="409"/>
        <v>1762344</v>
      </c>
      <c r="V4202" s="220"/>
      <c r="W4202" s="222">
        <f t="shared" si="410"/>
        <v>0</v>
      </c>
      <c r="X4202" s="223" t="str">
        <f t="shared" si="411"/>
        <v>8</v>
      </c>
      <c r="Y4202" s="220"/>
      <c r="Z4202" s="254">
        <f t="shared" si="412"/>
        <v>140987.51999999999</v>
      </c>
      <c r="AA4202" s="5">
        <f>VLOOKUP(G4202,Ma_KH!$A:$R,14,0)</f>
        <v>60</v>
      </c>
    </row>
    <row r="4203" spans="1:27" hidden="1" x14ac:dyDescent="0.25">
      <c r="A4203" s="157">
        <v>45995</v>
      </c>
      <c r="B4203" s="158">
        <v>4180885002</v>
      </c>
      <c r="C4203" s="151" t="s">
        <v>7767</v>
      </c>
      <c r="D4203" s="149">
        <v>46000</v>
      </c>
      <c r="E4203" s="152"/>
      <c r="F4203" s="151"/>
      <c r="G4203" s="33" t="s">
        <v>7778</v>
      </c>
      <c r="H4203" s="152"/>
      <c r="I4203" s="158" t="s">
        <v>8467</v>
      </c>
      <c r="J4203" s="150" t="s">
        <v>1771</v>
      </c>
      <c r="K4203" s="331" t="s">
        <v>32</v>
      </c>
      <c r="L4203" s="21" t="str">
        <f>VLOOKUP($K4203,TONG_SL!$A:$D,2,0)</f>
        <v>Giò Tai Lưỡi Xào 250g</v>
      </c>
      <c r="N4203" s="21" t="str">
        <f t="shared" si="413"/>
        <v>K-C6</v>
      </c>
      <c r="Q4203" s="21" t="str">
        <f>VLOOKUP(K4203,TONG_SL!$A:$D,3,0)</f>
        <v>Túi</v>
      </c>
      <c r="R4203" s="106">
        <v>8</v>
      </c>
      <c r="S4203" s="220"/>
      <c r="T4203" s="220">
        <f>VLOOKUP(VLOOKUP(G4203,Ma_KH!$A:$R,18,0)&amp;K4203,Gia_MB!$A:$F,6,0)</f>
        <v>50182</v>
      </c>
      <c r="U4203" s="254">
        <f t="shared" si="409"/>
        <v>401456</v>
      </c>
      <c r="V4203" s="220"/>
      <c r="W4203" s="222">
        <f t="shared" si="410"/>
        <v>0</v>
      </c>
      <c r="X4203" s="223" t="str">
        <f t="shared" si="411"/>
        <v>8</v>
      </c>
      <c r="Y4203" s="220"/>
      <c r="Z4203" s="254">
        <f t="shared" si="412"/>
        <v>32116.48</v>
      </c>
      <c r="AA4203" s="5">
        <f>VLOOKUP(G4203,Ma_KH!$A:$R,14,0)</f>
        <v>60</v>
      </c>
    </row>
    <row r="4204" spans="1:27" hidden="1" x14ac:dyDescent="0.25">
      <c r="A4204" s="157">
        <v>45995</v>
      </c>
      <c r="B4204" s="158">
        <v>4180885002</v>
      </c>
      <c r="C4204" s="151" t="s">
        <v>7767</v>
      </c>
      <c r="D4204" s="149">
        <v>46000</v>
      </c>
      <c r="E4204" s="152"/>
      <c r="F4204" s="151"/>
      <c r="G4204" s="33" t="s">
        <v>7778</v>
      </c>
      <c r="H4204" s="152"/>
      <c r="I4204" s="158" t="s">
        <v>8467</v>
      </c>
      <c r="J4204" s="150" t="s">
        <v>1771</v>
      </c>
      <c r="K4204" s="331" t="s">
        <v>7153</v>
      </c>
      <c r="L4204" s="21" t="str">
        <f>VLOOKUP($K4204,TONG_SL!$A:$D,2,0)</f>
        <v>Tai heo muối 200g</v>
      </c>
      <c r="N4204" s="21" t="str">
        <f t="shared" si="413"/>
        <v>K-C6</v>
      </c>
      <c r="Q4204" s="21" t="str">
        <f>VLOOKUP(K4204,TONG_SL!$A:$D,3,0)</f>
        <v>Túi</v>
      </c>
      <c r="R4204" s="106">
        <v>1</v>
      </c>
      <c r="S4204" s="220"/>
      <c r="T4204" s="220">
        <f>VLOOKUP(VLOOKUP(G4204,Ma_KH!$A:$R,18,0)&amp;K4204,Gia_MB!$A:$F,6,0)</f>
        <v>55595</v>
      </c>
      <c r="U4204" s="254">
        <f t="shared" si="409"/>
        <v>55595</v>
      </c>
      <c r="V4204" s="220"/>
      <c r="W4204" s="222">
        <f t="shared" si="410"/>
        <v>0</v>
      </c>
      <c r="X4204" s="223" t="str">
        <f t="shared" si="411"/>
        <v>8</v>
      </c>
      <c r="Y4204" s="220"/>
      <c r="Z4204" s="254">
        <f t="shared" si="412"/>
        <v>4447.6000000000004</v>
      </c>
      <c r="AA4204" s="5">
        <f>VLOOKUP(G4204,Ma_KH!$A:$R,14,0)</f>
        <v>60</v>
      </c>
    </row>
    <row r="4205" spans="1:27" hidden="1" x14ac:dyDescent="0.25">
      <c r="A4205" s="157">
        <v>45995</v>
      </c>
      <c r="B4205" s="158">
        <v>4180885002</v>
      </c>
      <c r="C4205" s="151" t="s">
        <v>7767</v>
      </c>
      <c r="D4205" s="149">
        <v>46000</v>
      </c>
      <c r="E4205" s="152"/>
      <c r="F4205" s="151"/>
      <c r="G4205" s="33" t="s">
        <v>7778</v>
      </c>
      <c r="H4205" s="152"/>
      <c r="I4205" s="158" t="s">
        <v>8467</v>
      </c>
      <c r="J4205" s="150" t="s">
        <v>1771</v>
      </c>
      <c r="K4205" s="331" t="s">
        <v>30</v>
      </c>
      <c r="L4205" s="21" t="str">
        <f>VLOOKUP($K4205,TONG_SL!$A:$D,2,0)</f>
        <v>Gà muối 500g</v>
      </c>
      <c r="N4205" s="21" t="str">
        <f t="shared" si="413"/>
        <v>K-C6</v>
      </c>
      <c r="Q4205" s="21" t="str">
        <f>VLOOKUP(K4205,TONG_SL!$A:$D,3,0)</f>
        <v>Túi</v>
      </c>
      <c r="R4205" s="106">
        <v>10</v>
      </c>
      <c r="S4205" s="220"/>
      <c r="T4205" s="220">
        <f>VLOOKUP(VLOOKUP(G4205,Ma_KH!$A:$R,18,0)&amp;K4205,Gia_MB!$A:$F,6,0)</f>
        <v>111058</v>
      </c>
      <c r="U4205" s="254">
        <f t="shared" si="409"/>
        <v>1110580</v>
      </c>
      <c r="V4205" s="220"/>
      <c r="W4205" s="222">
        <f t="shared" si="410"/>
        <v>0</v>
      </c>
      <c r="X4205" s="223" t="str">
        <f t="shared" si="411"/>
        <v>8</v>
      </c>
      <c r="Y4205" s="220"/>
      <c r="Z4205" s="254">
        <f t="shared" si="412"/>
        <v>88846.400000000009</v>
      </c>
      <c r="AA4205" s="5">
        <f>VLOOKUP(G4205,Ma_KH!$A:$R,14,0)</f>
        <v>60</v>
      </c>
    </row>
    <row r="4206" spans="1:27" hidden="1" x14ac:dyDescent="0.25">
      <c r="A4206" s="157">
        <v>45995</v>
      </c>
      <c r="B4206" s="158">
        <v>4180885002</v>
      </c>
      <c r="C4206" s="151" t="s">
        <v>7767</v>
      </c>
      <c r="D4206" s="149">
        <v>46000</v>
      </c>
      <c r="E4206" s="152"/>
      <c r="F4206" s="151"/>
      <c r="G4206" s="33" t="s">
        <v>7778</v>
      </c>
      <c r="H4206" s="152"/>
      <c r="I4206" s="158" t="s">
        <v>8467</v>
      </c>
      <c r="J4206" s="150" t="s">
        <v>1771</v>
      </c>
      <c r="K4206" s="331" t="s">
        <v>7154</v>
      </c>
      <c r="L4206" s="21" t="str">
        <f>VLOOKUP($K4206,TONG_SL!$A:$D,2,0)</f>
        <v>Chả cốm 300g</v>
      </c>
      <c r="N4206" s="21" t="str">
        <f t="shared" si="413"/>
        <v>K-C6</v>
      </c>
      <c r="Q4206" s="21" t="str">
        <f>VLOOKUP(K4206,TONG_SL!$A:$D,3,0)</f>
        <v>Túi</v>
      </c>
      <c r="R4206" s="106">
        <v>5</v>
      </c>
      <c r="S4206" s="220"/>
      <c r="T4206" s="220">
        <f>VLOOKUP(VLOOKUP(G4206,Ma_KH!$A:$R,18,0)&amp;K4206,Gia_MB!$A:$F,6,0)</f>
        <v>74250</v>
      </c>
      <c r="U4206" s="254">
        <f t="shared" si="409"/>
        <v>371250</v>
      </c>
      <c r="V4206" s="220"/>
      <c r="W4206" s="222">
        <f t="shared" si="410"/>
        <v>0</v>
      </c>
      <c r="X4206" s="223" t="str">
        <f t="shared" si="411"/>
        <v>8</v>
      </c>
      <c r="Y4206" s="220"/>
      <c r="Z4206" s="254">
        <f t="shared" si="412"/>
        <v>29700</v>
      </c>
      <c r="AA4206" s="5">
        <f>VLOOKUP(G4206,Ma_KH!$A:$R,14,0)</f>
        <v>60</v>
      </c>
    </row>
    <row r="4207" spans="1:27" hidden="1" x14ac:dyDescent="0.25">
      <c r="A4207" s="157">
        <v>45995</v>
      </c>
      <c r="B4207" s="158">
        <v>4180884662</v>
      </c>
      <c r="C4207" s="151" t="s">
        <v>7767</v>
      </c>
      <c r="D4207" s="149">
        <v>46000</v>
      </c>
      <c r="E4207" s="152"/>
      <c r="F4207" s="151"/>
      <c r="G4207" s="33" t="s">
        <v>7778</v>
      </c>
      <c r="H4207" s="152"/>
      <c r="I4207" s="158" t="s">
        <v>8468</v>
      </c>
      <c r="J4207" s="150" t="s">
        <v>1771</v>
      </c>
      <c r="K4207" s="331" t="s">
        <v>32</v>
      </c>
      <c r="L4207" s="21" t="str">
        <f>VLOOKUP($K4207,TONG_SL!$A:$D,2,0)</f>
        <v>Giò Tai Lưỡi Xào 250g</v>
      </c>
      <c r="N4207" s="21" t="str">
        <f t="shared" si="413"/>
        <v>K-C6</v>
      </c>
      <c r="Q4207" s="21" t="str">
        <f>VLOOKUP(K4207,TONG_SL!$A:$D,3,0)</f>
        <v>Túi</v>
      </c>
      <c r="R4207" s="106">
        <v>12</v>
      </c>
      <c r="S4207" s="220"/>
      <c r="T4207" s="220">
        <f>VLOOKUP(VLOOKUP(G4207,Ma_KH!$A:$R,18,0)&amp;K4207,Gia_MB!$A:$F,6,0)</f>
        <v>50182</v>
      </c>
      <c r="U4207" s="254">
        <f t="shared" si="409"/>
        <v>602184</v>
      </c>
      <c r="V4207" s="220"/>
      <c r="W4207" s="222">
        <f t="shared" si="410"/>
        <v>0</v>
      </c>
      <c r="X4207" s="223" t="str">
        <f t="shared" si="411"/>
        <v>8</v>
      </c>
      <c r="Y4207" s="220"/>
      <c r="Z4207" s="254">
        <f t="shared" si="412"/>
        <v>48174.720000000001</v>
      </c>
      <c r="AA4207" s="5">
        <f>VLOOKUP(G4207,Ma_KH!$A:$R,14,0)</f>
        <v>60</v>
      </c>
    </row>
    <row r="4208" spans="1:27" hidden="1" x14ac:dyDescent="0.25">
      <c r="A4208" s="157">
        <v>45995</v>
      </c>
      <c r="B4208" s="158">
        <v>4180884662</v>
      </c>
      <c r="C4208" s="151" t="s">
        <v>7767</v>
      </c>
      <c r="D4208" s="149">
        <v>46000</v>
      </c>
      <c r="E4208" s="152"/>
      <c r="F4208" s="151"/>
      <c r="G4208" s="33" t="s">
        <v>7778</v>
      </c>
      <c r="H4208" s="152"/>
      <c r="I4208" s="158" t="s">
        <v>8468</v>
      </c>
      <c r="J4208" s="150" t="s">
        <v>1771</v>
      </c>
      <c r="K4208" s="331" t="s">
        <v>7187</v>
      </c>
      <c r="L4208" s="21" t="str">
        <f>VLOOKUP($K4208,TONG_SL!$A:$D,2,0)</f>
        <v>Chân giò heo muối 300g</v>
      </c>
      <c r="N4208" s="21" t="str">
        <f t="shared" si="413"/>
        <v>K-C6</v>
      </c>
      <c r="Q4208" s="21" t="str">
        <f>VLOOKUP(K4208,TONG_SL!$A:$D,3,0)</f>
        <v>Túi</v>
      </c>
      <c r="R4208" s="106">
        <v>18</v>
      </c>
      <c r="S4208" s="220"/>
      <c r="T4208" s="220">
        <f>VLOOKUP(VLOOKUP(G4208,Ma_KH!$A:$R,18,0)&amp;K4208,Gia_MB!$A:$F,6,0)</f>
        <v>73431</v>
      </c>
      <c r="U4208" s="254">
        <f t="shared" si="409"/>
        <v>1321758</v>
      </c>
      <c r="V4208" s="220"/>
      <c r="W4208" s="222">
        <f t="shared" si="410"/>
        <v>0</v>
      </c>
      <c r="X4208" s="223" t="str">
        <f t="shared" si="411"/>
        <v>8</v>
      </c>
      <c r="Y4208" s="220"/>
      <c r="Z4208" s="254">
        <f t="shared" si="412"/>
        <v>105740.64</v>
      </c>
      <c r="AA4208" s="5">
        <f>VLOOKUP(G4208,Ma_KH!$A:$R,14,0)</f>
        <v>60</v>
      </c>
    </row>
    <row r="4209" spans="1:27" hidden="1" x14ac:dyDescent="0.25">
      <c r="A4209" s="157">
        <v>45995</v>
      </c>
      <c r="B4209" s="158">
        <v>4180884662</v>
      </c>
      <c r="C4209" s="151" t="s">
        <v>7767</v>
      </c>
      <c r="D4209" s="149">
        <v>46000</v>
      </c>
      <c r="E4209" s="152"/>
      <c r="F4209" s="151"/>
      <c r="G4209" s="33" t="s">
        <v>7778</v>
      </c>
      <c r="H4209" s="152"/>
      <c r="I4209" s="158" t="s">
        <v>8468</v>
      </c>
      <c r="J4209" s="150" t="s">
        <v>1771</v>
      </c>
      <c r="K4209" s="331" t="s">
        <v>48</v>
      </c>
      <c r="L4209" s="21" t="str">
        <f>VLOOKUP($K4209,TONG_SL!$A:$D,2,0)</f>
        <v>Mọc Nấm Hương 250g</v>
      </c>
      <c r="N4209" s="21" t="str">
        <f t="shared" si="413"/>
        <v>K-C6</v>
      </c>
      <c r="Q4209" s="21" t="str">
        <f>VLOOKUP(K4209,TONG_SL!$A:$D,3,0)</f>
        <v>Túi</v>
      </c>
      <c r="R4209" s="106">
        <v>8</v>
      </c>
      <c r="S4209" s="220"/>
      <c r="T4209" s="220">
        <f>VLOOKUP(VLOOKUP(G4209,Ma_KH!$A:$R,18,0)&amp;K4209,Gia_MB!$A:$F,6,0)</f>
        <v>46000</v>
      </c>
      <c r="U4209" s="254">
        <f t="shared" si="409"/>
        <v>368000</v>
      </c>
      <c r="V4209" s="220"/>
      <c r="W4209" s="222">
        <f t="shared" si="410"/>
        <v>0</v>
      </c>
      <c r="X4209" s="223" t="str">
        <f t="shared" si="411"/>
        <v>8</v>
      </c>
      <c r="Y4209" s="220"/>
      <c r="Z4209" s="254">
        <f t="shared" si="412"/>
        <v>29440</v>
      </c>
      <c r="AA4209" s="5">
        <f>VLOOKUP(G4209,Ma_KH!$A:$R,14,0)</f>
        <v>60</v>
      </c>
    </row>
    <row r="4210" spans="1:27" hidden="1" x14ac:dyDescent="0.25">
      <c r="A4210" s="157">
        <v>45995</v>
      </c>
      <c r="B4210" s="158">
        <v>4180884662</v>
      </c>
      <c r="C4210" s="151" t="s">
        <v>7767</v>
      </c>
      <c r="D4210" s="149">
        <v>46000</v>
      </c>
      <c r="E4210" s="152"/>
      <c r="F4210" s="151"/>
      <c r="G4210" s="33" t="s">
        <v>7778</v>
      </c>
      <c r="H4210" s="152"/>
      <c r="I4210" s="158" t="s">
        <v>8468</v>
      </c>
      <c r="J4210" s="150" t="s">
        <v>1771</v>
      </c>
      <c r="K4210" s="331" t="s">
        <v>30</v>
      </c>
      <c r="L4210" s="21" t="str">
        <f>VLOOKUP($K4210,TONG_SL!$A:$D,2,0)</f>
        <v>Gà muối 500g</v>
      </c>
      <c r="N4210" s="21" t="str">
        <f t="shared" si="413"/>
        <v>K-C6</v>
      </c>
      <c r="Q4210" s="21" t="str">
        <f>VLOOKUP(K4210,TONG_SL!$A:$D,3,0)</f>
        <v>Túi</v>
      </c>
      <c r="R4210" s="106">
        <v>8</v>
      </c>
      <c r="S4210" s="220"/>
      <c r="T4210" s="220">
        <f>VLOOKUP(VLOOKUP(G4210,Ma_KH!$A:$R,18,0)&amp;K4210,Gia_MB!$A:$F,6,0)</f>
        <v>111058</v>
      </c>
      <c r="U4210" s="254">
        <f t="shared" si="409"/>
        <v>888464</v>
      </c>
      <c r="V4210" s="220"/>
      <c r="W4210" s="222">
        <f t="shared" si="410"/>
        <v>0</v>
      </c>
      <c r="X4210" s="223" t="str">
        <f t="shared" si="411"/>
        <v>8</v>
      </c>
      <c r="Y4210" s="220"/>
      <c r="Z4210" s="254">
        <f t="shared" si="412"/>
        <v>71077.119999999995</v>
      </c>
      <c r="AA4210" s="5">
        <f>VLOOKUP(G4210,Ma_KH!$A:$R,14,0)</f>
        <v>60</v>
      </c>
    </row>
    <row r="4211" spans="1:27" hidden="1" x14ac:dyDescent="0.25">
      <c r="A4211" s="157">
        <v>45995</v>
      </c>
      <c r="B4211" s="158">
        <v>4180884662</v>
      </c>
      <c r="C4211" s="151" t="s">
        <v>7767</v>
      </c>
      <c r="D4211" s="149">
        <v>46000</v>
      </c>
      <c r="E4211" s="152"/>
      <c r="F4211" s="151"/>
      <c r="G4211" s="33" t="s">
        <v>7778</v>
      </c>
      <c r="H4211" s="152"/>
      <c r="I4211" s="158" t="s">
        <v>8468</v>
      </c>
      <c r="J4211" s="150" t="s">
        <v>1771</v>
      </c>
      <c r="K4211" s="331" t="s">
        <v>7153</v>
      </c>
      <c r="L4211" s="21" t="str">
        <f>VLOOKUP($K4211,TONG_SL!$A:$D,2,0)</f>
        <v>Tai heo muối 200g</v>
      </c>
      <c r="N4211" s="21" t="str">
        <f t="shared" si="413"/>
        <v>K-C6</v>
      </c>
      <c r="Q4211" s="21" t="str">
        <f>VLOOKUP(K4211,TONG_SL!$A:$D,3,0)</f>
        <v>Túi</v>
      </c>
      <c r="R4211" s="106">
        <v>8</v>
      </c>
      <c r="S4211" s="220"/>
      <c r="T4211" s="220">
        <f>VLOOKUP(VLOOKUP(G4211,Ma_KH!$A:$R,18,0)&amp;K4211,Gia_MB!$A:$F,6,0)</f>
        <v>55595</v>
      </c>
      <c r="U4211" s="254">
        <f t="shared" si="409"/>
        <v>444760</v>
      </c>
      <c r="V4211" s="220"/>
      <c r="W4211" s="222">
        <f t="shared" si="410"/>
        <v>0</v>
      </c>
      <c r="X4211" s="223" t="str">
        <f t="shared" si="411"/>
        <v>8</v>
      </c>
      <c r="Y4211" s="220"/>
      <c r="Z4211" s="254">
        <f t="shared" si="412"/>
        <v>35580.800000000003</v>
      </c>
      <c r="AA4211" s="5">
        <f>VLOOKUP(G4211,Ma_KH!$A:$R,14,0)</f>
        <v>60</v>
      </c>
    </row>
    <row r="4212" spans="1:27" hidden="1" x14ac:dyDescent="0.25">
      <c r="A4212" s="157">
        <v>45995</v>
      </c>
      <c r="B4212" s="158">
        <v>4180884662</v>
      </c>
      <c r="C4212" s="151" t="s">
        <v>7767</v>
      </c>
      <c r="D4212" s="149">
        <v>46000</v>
      </c>
      <c r="E4212" s="152"/>
      <c r="F4212" s="151"/>
      <c r="G4212" s="33" t="s">
        <v>7778</v>
      </c>
      <c r="H4212" s="152"/>
      <c r="I4212" s="158" t="s">
        <v>8468</v>
      </c>
      <c r="J4212" s="150" t="s">
        <v>1771</v>
      </c>
      <c r="K4212" s="331" t="s">
        <v>7154</v>
      </c>
      <c r="L4212" s="21" t="str">
        <f>VLOOKUP($K4212,TONG_SL!$A:$D,2,0)</f>
        <v>Chả cốm 300g</v>
      </c>
      <c r="N4212" s="21" t="str">
        <f t="shared" si="413"/>
        <v>K-C6</v>
      </c>
      <c r="Q4212" s="21" t="str">
        <f>VLOOKUP(K4212,TONG_SL!$A:$D,3,0)</f>
        <v>Túi</v>
      </c>
      <c r="R4212" s="106">
        <v>5</v>
      </c>
      <c r="S4212" s="220"/>
      <c r="T4212" s="220">
        <f>VLOOKUP(VLOOKUP(G4212,Ma_KH!$A:$R,18,0)&amp;K4212,Gia_MB!$A:$F,6,0)</f>
        <v>74250</v>
      </c>
      <c r="U4212" s="254">
        <f t="shared" si="409"/>
        <v>371250</v>
      </c>
      <c r="V4212" s="220"/>
      <c r="W4212" s="222">
        <f t="shared" si="410"/>
        <v>0</v>
      </c>
      <c r="X4212" s="223" t="str">
        <f t="shared" si="411"/>
        <v>8</v>
      </c>
      <c r="Y4212" s="220"/>
      <c r="Z4212" s="254">
        <f t="shared" si="412"/>
        <v>29700</v>
      </c>
      <c r="AA4212" s="5">
        <f>VLOOKUP(G4212,Ma_KH!$A:$R,14,0)</f>
        <v>60</v>
      </c>
    </row>
    <row r="4213" spans="1:27" hidden="1" x14ac:dyDescent="0.25">
      <c r="A4213" s="157">
        <v>45995</v>
      </c>
      <c r="B4213" s="158">
        <v>4180884770</v>
      </c>
      <c r="C4213" s="151" t="s">
        <v>7767</v>
      </c>
      <c r="D4213" s="149">
        <v>46000</v>
      </c>
      <c r="E4213" s="152"/>
      <c r="F4213" s="151"/>
      <c r="G4213" s="33" t="s">
        <v>7778</v>
      </c>
      <c r="H4213" s="152"/>
      <c r="I4213" s="158" t="s">
        <v>8469</v>
      </c>
      <c r="J4213" s="150" t="s">
        <v>1771</v>
      </c>
      <c r="K4213" s="331" t="s">
        <v>48</v>
      </c>
      <c r="L4213" s="21" t="str">
        <f>VLOOKUP($K4213,TONG_SL!$A:$D,2,0)</f>
        <v>Mọc Nấm Hương 250g</v>
      </c>
      <c r="N4213" s="21" t="str">
        <f t="shared" si="413"/>
        <v>K-C6</v>
      </c>
      <c r="Q4213" s="21" t="str">
        <f>VLOOKUP(K4213,TONG_SL!$A:$D,3,0)</f>
        <v>Túi</v>
      </c>
      <c r="R4213" s="106">
        <v>6</v>
      </c>
      <c r="S4213" s="220"/>
      <c r="T4213" s="220">
        <f>VLOOKUP(VLOOKUP(G4213,Ma_KH!$A:$R,18,0)&amp;K4213,Gia_MB!$A:$F,6,0)</f>
        <v>46000</v>
      </c>
      <c r="U4213" s="254">
        <f t="shared" ref="U4213:U4276" si="414">T4213*R4213</f>
        <v>276000</v>
      </c>
      <c r="V4213" s="220"/>
      <c r="W4213" s="222">
        <f t="shared" ref="W4213:W4276" si="415">U4213*V4213</f>
        <v>0</v>
      </c>
      <c r="X4213" s="223" t="str">
        <f t="shared" ref="X4213:X4276" si="416">IF(B4213&lt;&gt;"","8","0")</f>
        <v>8</v>
      </c>
      <c r="Y4213" s="220"/>
      <c r="Z4213" s="254">
        <f t="shared" ref="Z4213:Z4276" si="417">U4213*X4213%</f>
        <v>22080</v>
      </c>
      <c r="AA4213" s="5">
        <f>VLOOKUP(G4213,Ma_KH!$A:$R,14,0)</f>
        <v>60</v>
      </c>
    </row>
    <row r="4214" spans="1:27" hidden="1" x14ac:dyDescent="0.25">
      <c r="A4214" s="157">
        <v>45995</v>
      </c>
      <c r="B4214" s="158">
        <v>4180884770</v>
      </c>
      <c r="C4214" s="151" t="s">
        <v>7767</v>
      </c>
      <c r="D4214" s="149">
        <v>46000</v>
      </c>
      <c r="E4214" s="152"/>
      <c r="F4214" s="151"/>
      <c r="G4214" s="33" t="s">
        <v>7778</v>
      </c>
      <c r="H4214" s="152"/>
      <c r="I4214" s="158" t="s">
        <v>8469</v>
      </c>
      <c r="J4214" s="150" t="s">
        <v>1771</v>
      </c>
      <c r="K4214" s="331" t="s">
        <v>7187</v>
      </c>
      <c r="L4214" s="21" t="str">
        <f>VLOOKUP($K4214,TONG_SL!$A:$D,2,0)</f>
        <v>Chân giò heo muối 300g</v>
      </c>
      <c r="N4214" s="21" t="str">
        <f t="shared" si="413"/>
        <v>K-C6</v>
      </c>
      <c r="Q4214" s="21" t="str">
        <f>VLOOKUP(K4214,TONG_SL!$A:$D,3,0)</f>
        <v>Túi</v>
      </c>
      <c r="R4214" s="106">
        <v>20</v>
      </c>
      <c r="S4214" s="220"/>
      <c r="T4214" s="220">
        <f>VLOOKUP(VLOOKUP(G4214,Ma_KH!$A:$R,18,0)&amp;K4214,Gia_MB!$A:$F,6,0)</f>
        <v>73431</v>
      </c>
      <c r="U4214" s="254">
        <f t="shared" si="414"/>
        <v>1468620</v>
      </c>
      <c r="V4214" s="220"/>
      <c r="W4214" s="222">
        <f t="shared" si="415"/>
        <v>0</v>
      </c>
      <c r="X4214" s="223" t="str">
        <f t="shared" si="416"/>
        <v>8</v>
      </c>
      <c r="Y4214" s="220"/>
      <c r="Z4214" s="254">
        <f t="shared" si="417"/>
        <v>117489.60000000001</v>
      </c>
      <c r="AA4214" s="5">
        <f>VLOOKUP(G4214,Ma_KH!$A:$R,14,0)</f>
        <v>60</v>
      </c>
    </row>
    <row r="4215" spans="1:27" hidden="1" x14ac:dyDescent="0.25">
      <c r="A4215" s="157">
        <v>45995</v>
      </c>
      <c r="B4215" s="158">
        <v>4180884770</v>
      </c>
      <c r="C4215" s="151" t="s">
        <v>7767</v>
      </c>
      <c r="D4215" s="149">
        <v>46000</v>
      </c>
      <c r="E4215" s="152"/>
      <c r="F4215" s="151"/>
      <c r="G4215" s="33" t="s">
        <v>7778</v>
      </c>
      <c r="H4215" s="152"/>
      <c r="I4215" s="158" t="s">
        <v>8469</v>
      </c>
      <c r="J4215" s="150" t="s">
        <v>1771</v>
      </c>
      <c r="K4215" s="331" t="s">
        <v>32</v>
      </c>
      <c r="L4215" s="21" t="str">
        <f>VLOOKUP($K4215,TONG_SL!$A:$D,2,0)</f>
        <v>Giò Tai Lưỡi Xào 250g</v>
      </c>
      <c r="N4215" s="21" t="str">
        <f t="shared" si="413"/>
        <v>K-C6</v>
      </c>
      <c r="Q4215" s="21" t="str">
        <f>VLOOKUP(K4215,TONG_SL!$A:$D,3,0)</f>
        <v>Túi</v>
      </c>
      <c r="R4215" s="106">
        <v>16</v>
      </c>
      <c r="S4215" s="220"/>
      <c r="T4215" s="220">
        <f>VLOOKUP(VLOOKUP(G4215,Ma_KH!$A:$R,18,0)&amp;K4215,Gia_MB!$A:$F,6,0)</f>
        <v>50182</v>
      </c>
      <c r="U4215" s="254">
        <f t="shared" si="414"/>
        <v>802912</v>
      </c>
      <c r="V4215" s="220"/>
      <c r="W4215" s="222">
        <f t="shared" si="415"/>
        <v>0</v>
      </c>
      <c r="X4215" s="223" t="str">
        <f t="shared" si="416"/>
        <v>8</v>
      </c>
      <c r="Y4215" s="220"/>
      <c r="Z4215" s="254">
        <f t="shared" si="417"/>
        <v>64232.959999999999</v>
      </c>
      <c r="AA4215" s="5">
        <f>VLOOKUP(G4215,Ma_KH!$A:$R,14,0)</f>
        <v>60</v>
      </c>
    </row>
    <row r="4216" spans="1:27" hidden="1" x14ac:dyDescent="0.25">
      <c r="A4216" s="157">
        <v>45995</v>
      </c>
      <c r="B4216" s="158">
        <v>4180884770</v>
      </c>
      <c r="C4216" s="151" t="s">
        <v>7767</v>
      </c>
      <c r="D4216" s="149">
        <v>46000</v>
      </c>
      <c r="E4216" s="152"/>
      <c r="F4216" s="151"/>
      <c r="G4216" s="33" t="s">
        <v>7778</v>
      </c>
      <c r="H4216" s="152"/>
      <c r="I4216" s="158" t="s">
        <v>8469</v>
      </c>
      <c r="J4216" s="150" t="s">
        <v>1771</v>
      </c>
      <c r="K4216" s="331" t="s">
        <v>7153</v>
      </c>
      <c r="L4216" s="21" t="str">
        <f>VLOOKUP($K4216,TONG_SL!$A:$D,2,0)</f>
        <v>Tai heo muối 200g</v>
      </c>
      <c r="N4216" s="21" t="str">
        <f t="shared" si="413"/>
        <v>K-C6</v>
      </c>
      <c r="Q4216" s="21" t="str">
        <f>VLOOKUP(K4216,TONG_SL!$A:$D,3,0)</f>
        <v>Túi</v>
      </c>
      <c r="R4216" s="106">
        <v>6</v>
      </c>
      <c r="S4216" s="220"/>
      <c r="T4216" s="220">
        <f>VLOOKUP(VLOOKUP(G4216,Ma_KH!$A:$R,18,0)&amp;K4216,Gia_MB!$A:$F,6,0)</f>
        <v>55595</v>
      </c>
      <c r="U4216" s="254">
        <f t="shared" si="414"/>
        <v>333570</v>
      </c>
      <c r="V4216" s="220"/>
      <c r="W4216" s="222">
        <f t="shared" si="415"/>
        <v>0</v>
      </c>
      <c r="X4216" s="223" t="str">
        <f t="shared" si="416"/>
        <v>8</v>
      </c>
      <c r="Y4216" s="220"/>
      <c r="Z4216" s="254">
        <f t="shared" si="417"/>
        <v>26685.600000000002</v>
      </c>
      <c r="AA4216" s="5">
        <f>VLOOKUP(G4216,Ma_KH!$A:$R,14,0)</f>
        <v>60</v>
      </c>
    </row>
    <row r="4217" spans="1:27" hidden="1" x14ac:dyDescent="0.25">
      <c r="A4217" s="157">
        <v>45995</v>
      </c>
      <c r="B4217" s="158">
        <v>4180884617</v>
      </c>
      <c r="C4217" s="151" t="s">
        <v>7767</v>
      </c>
      <c r="D4217" s="149">
        <v>46000</v>
      </c>
      <c r="E4217" s="152"/>
      <c r="F4217" s="151"/>
      <c r="G4217" s="33" t="s">
        <v>7778</v>
      </c>
      <c r="H4217" s="152"/>
      <c r="I4217" s="158" t="s">
        <v>8470</v>
      </c>
      <c r="J4217" s="150" t="s">
        <v>1771</v>
      </c>
      <c r="K4217" s="331" t="s">
        <v>30</v>
      </c>
      <c r="L4217" s="21" t="str">
        <f>VLOOKUP($K4217,TONG_SL!$A:$D,2,0)</f>
        <v>Gà muối 500g</v>
      </c>
      <c r="N4217" s="21" t="str">
        <f t="shared" si="413"/>
        <v>K-C6</v>
      </c>
      <c r="Q4217" s="21" t="str">
        <f>VLOOKUP(K4217,TONG_SL!$A:$D,3,0)</f>
        <v>Túi</v>
      </c>
      <c r="R4217" s="106">
        <v>10</v>
      </c>
      <c r="S4217" s="220"/>
      <c r="T4217" s="220">
        <f>VLOOKUP(VLOOKUP(G4217,Ma_KH!$A:$R,18,0)&amp;K4217,Gia_MB!$A:$F,6,0)</f>
        <v>111058</v>
      </c>
      <c r="U4217" s="254">
        <f t="shared" si="414"/>
        <v>1110580</v>
      </c>
      <c r="V4217" s="220"/>
      <c r="W4217" s="222">
        <f t="shared" si="415"/>
        <v>0</v>
      </c>
      <c r="X4217" s="223" t="str">
        <f t="shared" si="416"/>
        <v>8</v>
      </c>
      <c r="Y4217" s="220"/>
      <c r="Z4217" s="254">
        <f t="shared" si="417"/>
        <v>88846.400000000009</v>
      </c>
      <c r="AA4217" s="5">
        <f>VLOOKUP(G4217,Ma_KH!$A:$R,14,0)</f>
        <v>60</v>
      </c>
    </row>
    <row r="4218" spans="1:27" hidden="1" x14ac:dyDescent="0.25">
      <c r="A4218" s="157">
        <v>45995</v>
      </c>
      <c r="B4218" s="158">
        <v>4180884617</v>
      </c>
      <c r="C4218" s="151" t="s">
        <v>7767</v>
      </c>
      <c r="D4218" s="149">
        <v>46000</v>
      </c>
      <c r="E4218" s="152"/>
      <c r="F4218" s="151"/>
      <c r="G4218" s="33" t="s">
        <v>7778</v>
      </c>
      <c r="H4218" s="152"/>
      <c r="I4218" s="158" t="s">
        <v>8470</v>
      </c>
      <c r="J4218" s="150" t="s">
        <v>1771</v>
      </c>
      <c r="K4218" s="331" t="s">
        <v>7187</v>
      </c>
      <c r="L4218" s="21" t="str">
        <f>VLOOKUP($K4218,TONG_SL!$A:$D,2,0)</f>
        <v>Chân giò heo muối 300g</v>
      </c>
      <c r="N4218" s="21" t="str">
        <f t="shared" si="413"/>
        <v>K-C6</v>
      </c>
      <c r="Q4218" s="21" t="str">
        <f>VLOOKUP(K4218,TONG_SL!$A:$D,3,0)</f>
        <v>Túi</v>
      </c>
      <c r="R4218" s="106">
        <v>18</v>
      </c>
      <c r="S4218" s="220"/>
      <c r="T4218" s="220">
        <f>VLOOKUP(VLOOKUP(G4218,Ma_KH!$A:$R,18,0)&amp;K4218,Gia_MB!$A:$F,6,0)</f>
        <v>73431</v>
      </c>
      <c r="U4218" s="254">
        <f t="shared" si="414"/>
        <v>1321758</v>
      </c>
      <c r="V4218" s="220"/>
      <c r="W4218" s="222">
        <f t="shared" si="415"/>
        <v>0</v>
      </c>
      <c r="X4218" s="223" t="str">
        <f t="shared" si="416"/>
        <v>8</v>
      </c>
      <c r="Y4218" s="220"/>
      <c r="Z4218" s="254">
        <f t="shared" si="417"/>
        <v>105740.64</v>
      </c>
      <c r="AA4218" s="5">
        <f>VLOOKUP(G4218,Ma_KH!$A:$R,14,0)</f>
        <v>60</v>
      </c>
    </row>
    <row r="4219" spans="1:27" hidden="1" x14ac:dyDescent="0.25">
      <c r="A4219" s="157">
        <v>45995</v>
      </c>
      <c r="B4219" s="158">
        <v>4180884617</v>
      </c>
      <c r="C4219" s="151" t="s">
        <v>7767</v>
      </c>
      <c r="D4219" s="149">
        <v>46000</v>
      </c>
      <c r="E4219" s="152"/>
      <c r="F4219" s="151"/>
      <c r="G4219" s="33" t="s">
        <v>7778</v>
      </c>
      <c r="H4219" s="152"/>
      <c r="I4219" s="158" t="s">
        <v>8470</v>
      </c>
      <c r="J4219" s="150" t="s">
        <v>1771</v>
      </c>
      <c r="K4219" s="331" t="s">
        <v>32</v>
      </c>
      <c r="L4219" s="21" t="str">
        <f>VLOOKUP($K4219,TONG_SL!$A:$D,2,0)</f>
        <v>Giò Tai Lưỡi Xào 250g</v>
      </c>
      <c r="N4219" s="21" t="str">
        <f t="shared" si="413"/>
        <v>K-C6</v>
      </c>
      <c r="Q4219" s="21" t="str">
        <f>VLOOKUP(K4219,TONG_SL!$A:$D,3,0)</f>
        <v>Túi</v>
      </c>
      <c r="R4219" s="106">
        <v>16</v>
      </c>
      <c r="S4219" s="220"/>
      <c r="T4219" s="220">
        <f>VLOOKUP(VLOOKUP(G4219,Ma_KH!$A:$R,18,0)&amp;K4219,Gia_MB!$A:$F,6,0)</f>
        <v>50182</v>
      </c>
      <c r="U4219" s="254">
        <f t="shared" si="414"/>
        <v>802912</v>
      </c>
      <c r="V4219" s="220"/>
      <c r="W4219" s="222">
        <f t="shared" si="415"/>
        <v>0</v>
      </c>
      <c r="X4219" s="223" t="str">
        <f t="shared" si="416"/>
        <v>8</v>
      </c>
      <c r="Y4219" s="220"/>
      <c r="Z4219" s="254">
        <f t="shared" si="417"/>
        <v>64232.959999999999</v>
      </c>
      <c r="AA4219" s="5">
        <f>VLOOKUP(G4219,Ma_KH!$A:$R,14,0)</f>
        <v>60</v>
      </c>
    </row>
    <row r="4220" spans="1:27" hidden="1" x14ac:dyDescent="0.25">
      <c r="A4220" s="157">
        <v>45995</v>
      </c>
      <c r="B4220" s="158">
        <v>4180884617</v>
      </c>
      <c r="C4220" s="151" t="s">
        <v>7767</v>
      </c>
      <c r="D4220" s="149">
        <v>46000</v>
      </c>
      <c r="E4220" s="152"/>
      <c r="F4220" s="151"/>
      <c r="G4220" s="33" t="s">
        <v>7778</v>
      </c>
      <c r="H4220" s="152"/>
      <c r="I4220" s="158" t="s">
        <v>8470</v>
      </c>
      <c r="J4220" s="150" t="s">
        <v>1771</v>
      </c>
      <c r="K4220" s="331" t="s">
        <v>7153</v>
      </c>
      <c r="L4220" s="21" t="str">
        <f>VLOOKUP($K4220,TONG_SL!$A:$D,2,0)</f>
        <v>Tai heo muối 200g</v>
      </c>
      <c r="N4220" s="21" t="str">
        <f t="shared" si="413"/>
        <v>K-C6</v>
      </c>
      <c r="Q4220" s="21" t="str">
        <f>VLOOKUP(K4220,TONG_SL!$A:$D,3,0)</f>
        <v>Túi</v>
      </c>
      <c r="R4220" s="106">
        <v>11</v>
      </c>
      <c r="S4220" s="220"/>
      <c r="T4220" s="220">
        <f>VLOOKUP(VLOOKUP(G4220,Ma_KH!$A:$R,18,0)&amp;K4220,Gia_MB!$A:$F,6,0)</f>
        <v>55595</v>
      </c>
      <c r="U4220" s="254">
        <f t="shared" si="414"/>
        <v>611545</v>
      </c>
      <c r="V4220" s="220"/>
      <c r="W4220" s="222">
        <f t="shared" si="415"/>
        <v>0</v>
      </c>
      <c r="X4220" s="223" t="str">
        <f t="shared" si="416"/>
        <v>8</v>
      </c>
      <c r="Y4220" s="220"/>
      <c r="Z4220" s="254">
        <f t="shared" si="417"/>
        <v>48923.6</v>
      </c>
      <c r="AA4220" s="5">
        <f>VLOOKUP(G4220,Ma_KH!$A:$R,14,0)</f>
        <v>60</v>
      </c>
    </row>
    <row r="4221" spans="1:27" hidden="1" x14ac:dyDescent="0.25">
      <c r="A4221" s="157">
        <v>45995</v>
      </c>
      <c r="B4221" s="158">
        <v>4180884617</v>
      </c>
      <c r="C4221" s="151" t="s">
        <v>7767</v>
      </c>
      <c r="D4221" s="149">
        <v>46000</v>
      </c>
      <c r="E4221" s="152"/>
      <c r="F4221" s="151"/>
      <c r="G4221" s="33" t="s">
        <v>7778</v>
      </c>
      <c r="H4221" s="152"/>
      <c r="I4221" s="158" t="s">
        <v>8470</v>
      </c>
      <c r="J4221" s="150" t="s">
        <v>1771</v>
      </c>
      <c r="K4221" s="331" t="s">
        <v>7154</v>
      </c>
      <c r="L4221" s="21" t="str">
        <f>VLOOKUP($K4221,TONG_SL!$A:$D,2,0)</f>
        <v>Chả cốm 300g</v>
      </c>
      <c r="N4221" s="21" t="str">
        <f t="shared" si="413"/>
        <v>K-C6</v>
      </c>
      <c r="Q4221" s="21" t="str">
        <f>VLOOKUP(K4221,TONG_SL!$A:$D,3,0)</f>
        <v>Túi</v>
      </c>
      <c r="R4221" s="106">
        <v>5</v>
      </c>
      <c r="S4221" s="220"/>
      <c r="T4221" s="220">
        <f>VLOOKUP(VLOOKUP(G4221,Ma_KH!$A:$R,18,0)&amp;K4221,Gia_MB!$A:$F,6,0)</f>
        <v>74250</v>
      </c>
      <c r="U4221" s="254">
        <f t="shared" si="414"/>
        <v>371250</v>
      </c>
      <c r="V4221" s="220"/>
      <c r="W4221" s="222">
        <f t="shared" si="415"/>
        <v>0</v>
      </c>
      <c r="X4221" s="223" t="str">
        <f t="shared" si="416"/>
        <v>8</v>
      </c>
      <c r="Y4221" s="220"/>
      <c r="Z4221" s="254">
        <f t="shared" si="417"/>
        <v>29700</v>
      </c>
      <c r="AA4221" s="5">
        <f>VLOOKUP(G4221,Ma_KH!$A:$R,14,0)</f>
        <v>60</v>
      </c>
    </row>
    <row r="4222" spans="1:27" hidden="1" x14ac:dyDescent="0.25">
      <c r="A4222" s="157">
        <v>45998</v>
      </c>
      <c r="B4222" s="158">
        <v>4180982623</v>
      </c>
      <c r="C4222" s="151" t="s">
        <v>7767</v>
      </c>
      <c r="D4222" s="149">
        <v>46000</v>
      </c>
      <c r="E4222" s="152"/>
      <c r="F4222" s="151"/>
      <c r="G4222" s="33" t="s">
        <v>7778</v>
      </c>
      <c r="H4222" s="152"/>
      <c r="I4222" s="158" t="s">
        <v>8471</v>
      </c>
      <c r="J4222" s="150" t="s">
        <v>1771</v>
      </c>
      <c r="K4222" s="331" t="s">
        <v>30</v>
      </c>
      <c r="L4222" s="21" t="str">
        <f>VLOOKUP($K4222,TONG_SL!$A:$D,2,0)</f>
        <v>Gà muối 500g</v>
      </c>
      <c r="N4222" s="21" t="str">
        <f t="shared" si="413"/>
        <v>K-C6</v>
      </c>
      <c r="Q4222" s="21" t="str">
        <f>VLOOKUP(K4222,TONG_SL!$A:$D,3,0)</f>
        <v>Túi</v>
      </c>
      <c r="R4222" s="106">
        <v>10</v>
      </c>
      <c r="S4222" s="220"/>
      <c r="T4222" s="220">
        <f>VLOOKUP(VLOOKUP(G4222,Ma_KH!$A:$R,18,0)&amp;K4222,Gia_MB!$A:$F,6,0)</f>
        <v>111058</v>
      </c>
      <c r="U4222" s="254">
        <f t="shared" si="414"/>
        <v>1110580</v>
      </c>
      <c r="V4222" s="220"/>
      <c r="W4222" s="222">
        <f t="shared" si="415"/>
        <v>0</v>
      </c>
      <c r="X4222" s="223" t="str">
        <f t="shared" si="416"/>
        <v>8</v>
      </c>
      <c r="Y4222" s="220"/>
      <c r="Z4222" s="254">
        <f t="shared" si="417"/>
        <v>88846.400000000009</v>
      </c>
      <c r="AA4222" s="5">
        <f>VLOOKUP(G4222,Ma_KH!$A:$R,14,0)</f>
        <v>60</v>
      </c>
    </row>
    <row r="4223" spans="1:27" hidden="1" x14ac:dyDescent="0.25">
      <c r="A4223" s="157">
        <v>45998</v>
      </c>
      <c r="B4223" s="158">
        <v>4180982623</v>
      </c>
      <c r="C4223" s="151" t="s">
        <v>7767</v>
      </c>
      <c r="D4223" s="149">
        <v>46000</v>
      </c>
      <c r="E4223" s="152"/>
      <c r="F4223" s="151"/>
      <c r="G4223" s="33" t="s">
        <v>7778</v>
      </c>
      <c r="H4223" s="152"/>
      <c r="I4223" s="158" t="s">
        <v>8471</v>
      </c>
      <c r="J4223" s="150" t="s">
        <v>1771</v>
      </c>
      <c r="K4223" s="331" t="s">
        <v>48</v>
      </c>
      <c r="L4223" s="21" t="str">
        <f>VLOOKUP($K4223,TONG_SL!$A:$D,2,0)</f>
        <v>Mọc Nấm Hương 250g</v>
      </c>
      <c r="N4223" s="21" t="str">
        <f t="shared" ref="N4223:N4286" si="418">IF($B4223&lt;&gt;"","K-C6","")</f>
        <v>K-C6</v>
      </c>
      <c r="Q4223" s="21" t="str">
        <f>VLOOKUP(K4223,TONG_SL!$A:$D,3,0)</f>
        <v>Túi</v>
      </c>
      <c r="R4223" s="106">
        <v>10</v>
      </c>
      <c r="S4223" s="220"/>
      <c r="T4223" s="220">
        <f>VLOOKUP(VLOOKUP(G4223,Ma_KH!$A:$R,18,0)&amp;K4223,Gia_MB!$A:$F,6,0)</f>
        <v>46000</v>
      </c>
      <c r="U4223" s="254">
        <f t="shared" si="414"/>
        <v>460000</v>
      </c>
      <c r="V4223" s="220"/>
      <c r="W4223" s="222">
        <f t="shared" si="415"/>
        <v>0</v>
      </c>
      <c r="X4223" s="223" t="str">
        <f t="shared" si="416"/>
        <v>8</v>
      </c>
      <c r="Y4223" s="220"/>
      <c r="Z4223" s="254">
        <f t="shared" si="417"/>
        <v>36800</v>
      </c>
      <c r="AA4223" s="5">
        <f>VLOOKUP(G4223,Ma_KH!$A:$R,14,0)</f>
        <v>60</v>
      </c>
    </row>
    <row r="4224" spans="1:27" hidden="1" x14ac:dyDescent="0.25">
      <c r="A4224" s="157">
        <v>45998</v>
      </c>
      <c r="B4224" s="158">
        <v>4180982623</v>
      </c>
      <c r="C4224" s="151" t="s">
        <v>7767</v>
      </c>
      <c r="D4224" s="149">
        <v>46000</v>
      </c>
      <c r="E4224" s="152"/>
      <c r="F4224" s="151"/>
      <c r="G4224" s="33" t="s">
        <v>7778</v>
      </c>
      <c r="H4224" s="152"/>
      <c r="I4224" s="158" t="s">
        <v>8471</v>
      </c>
      <c r="J4224" s="150" t="s">
        <v>1771</v>
      </c>
      <c r="K4224" s="331" t="s">
        <v>7775</v>
      </c>
      <c r="L4224" s="21" t="str">
        <f>VLOOKUP($K4224,TONG_SL!$A:$D,2,0)</f>
        <v>Chả nướng 300g</v>
      </c>
      <c r="N4224" s="21" t="str">
        <f t="shared" si="418"/>
        <v>K-C6</v>
      </c>
      <c r="Q4224" s="21" t="str">
        <f>VLOOKUP(K4224,TONG_SL!$A:$D,3,0)</f>
        <v>Túi</v>
      </c>
      <c r="R4224" s="106">
        <v>5</v>
      </c>
      <c r="S4224" s="220"/>
      <c r="T4224" s="220">
        <f>VLOOKUP(VLOOKUP(G4224,Ma_KH!$A:$R,18,0)&amp;K4224,Gia_MB!$A:$F,6,0)</f>
        <v>70950</v>
      </c>
      <c r="U4224" s="254">
        <f t="shared" si="414"/>
        <v>354750</v>
      </c>
      <c r="V4224" s="220"/>
      <c r="W4224" s="222">
        <f t="shared" si="415"/>
        <v>0</v>
      </c>
      <c r="X4224" s="223" t="str">
        <f t="shared" si="416"/>
        <v>8</v>
      </c>
      <c r="Y4224" s="220"/>
      <c r="Z4224" s="254">
        <f t="shared" si="417"/>
        <v>28380</v>
      </c>
      <c r="AA4224" s="5">
        <f>VLOOKUP(G4224,Ma_KH!$A:$R,14,0)</f>
        <v>60</v>
      </c>
    </row>
    <row r="4225" spans="1:27" hidden="1" x14ac:dyDescent="0.25">
      <c r="A4225" s="157">
        <v>45998</v>
      </c>
      <c r="B4225" s="158">
        <v>4180982623</v>
      </c>
      <c r="C4225" s="151" t="s">
        <v>7767</v>
      </c>
      <c r="D4225" s="149">
        <v>46000</v>
      </c>
      <c r="E4225" s="152"/>
      <c r="F4225" s="151"/>
      <c r="G4225" s="33" t="s">
        <v>7778</v>
      </c>
      <c r="H4225" s="152"/>
      <c r="I4225" s="158" t="s">
        <v>8471</v>
      </c>
      <c r="J4225" s="150" t="s">
        <v>1771</v>
      </c>
      <c r="K4225" s="331" t="s">
        <v>32</v>
      </c>
      <c r="L4225" s="21" t="str">
        <f>VLOOKUP($K4225,TONG_SL!$A:$D,2,0)</f>
        <v>Giò Tai Lưỡi Xào 250g</v>
      </c>
      <c r="N4225" s="21" t="str">
        <f t="shared" si="418"/>
        <v>K-C6</v>
      </c>
      <c r="Q4225" s="21" t="str">
        <f>VLOOKUP(K4225,TONG_SL!$A:$D,3,0)</f>
        <v>Túi</v>
      </c>
      <c r="R4225" s="106">
        <v>5</v>
      </c>
      <c r="S4225" s="220"/>
      <c r="T4225" s="220">
        <f>VLOOKUP(VLOOKUP(G4225,Ma_KH!$A:$R,18,0)&amp;K4225,Gia_MB!$A:$F,6,0)</f>
        <v>50182</v>
      </c>
      <c r="U4225" s="254">
        <f t="shared" si="414"/>
        <v>250910</v>
      </c>
      <c r="V4225" s="220"/>
      <c r="W4225" s="222">
        <f t="shared" si="415"/>
        <v>0</v>
      </c>
      <c r="X4225" s="223" t="str">
        <f t="shared" si="416"/>
        <v>8</v>
      </c>
      <c r="Y4225" s="220"/>
      <c r="Z4225" s="254">
        <f t="shared" si="417"/>
        <v>20072.8</v>
      </c>
      <c r="AA4225" s="5">
        <f>VLOOKUP(G4225,Ma_KH!$A:$R,14,0)</f>
        <v>60</v>
      </c>
    </row>
    <row r="4226" spans="1:27" hidden="1" x14ac:dyDescent="0.25">
      <c r="A4226" s="157">
        <v>45995</v>
      </c>
      <c r="B4226" s="158">
        <v>4180884421</v>
      </c>
      <c r="C4226" s="151" t="s">
        <v>7767</v>
      </c>
      <c r="D4226" s="149">
        <v>46000</v>
      </c>
      <c r="E4226" s="152"/>
      <c r="F4226" s="151"/>
      <c r="G4226" s="33" t="s">
        <v>7778</v>
      </c>
      <c r="H4226" s="152"/>
      <c r="I4226" s="158" t="s">
        <v>8472</v>
      </c>
      <c r="J4226" s="150" t="s">
        <v>1771</v>
      </c>
      <c r="K4226" s="331" t="s">
        <v>32</v>
      </c>
      <c r="L4226" s="21" t="str">
        <f>VLOOKUP($K4226,TONG_SL!$A:$D,2,0)</f>
        <v>Giò Tai Lưỡi Xào 250g</v>
      </c>
      <c r="N4226" s="21" t="str">
        <f t="shared" si="418"/>
        <v>K-C6</v>
      </c>
      <c r="Q4226" s="21" t="str">
        <f>VLOOKUP(K4226,TONG_SL!$A:$D,3,0)</f>
        <v>Túi</v>
      </c>
      <c r="R4226" s="106">
        <v>8</v>
      </c>
      <c r="S4226" s="220"/>
      <c r="T4226" s="220">
        <f>VLOOKUP(VLOOKUP(G4226,Ma_KH!$A:$R,18,0)&amp;K4226,Gia_MB!$A:$F,6,0)</f>
        <v>50182</v>
      </c>
      <c r="U4226" s="254">
        <f t="shared" si="414"/>
        <v>401456</v>
      </c>
      <c r="V4226" s="220"/>
      <c r="W4226" s="222">
        <f t="shared" si="415"/>
        <v>0</v>
      </c>
      <c r="X4226" s="223" t="str">
        <f t="shared" si="416"/>
        <v>8</v>
      </c>
      <c r="Y4226" s="220"/>
      <c r="Z4226" s="254">
        <f t="shared" si="417"/>
        <v>32116.48</v>
      </c>
      <c r="AA4226" s="5">
        <f>VLOOKUP(G4226,Ma_KH!$A:$R,14,0)</f>
        <v>60</v>
      </c>
    </row>
    <row r="4227" spans="1:27" hidden="1" x14ac:dyDescent="0.25">
      <c r="A4227" s="157">
        <v>45995</v>
      </c>
      <c r="B4227" s="158">
        <v>4180884421</v>
      </c>
      <c r="C4227" s="151" t="s">
        <v>7767</v>
      </c>
      <c r="D4227" s="149">
        <v>46000</v>
      </c>
      <c r="E4227" s="152"/>
      <c r="F4227" s="151"/>
      <c r="G4227" s="33" t="s">
        <v>7778</v>
      </c>
      <c r="H4227" s="152"/>
      <c r="I4227" s="158" t="s">
        <v>8472</v>
      </c>
      <c r="J4227" s="150" t="s">
        <v>1771</v>
      </c>
      <c r="K4227" s="331" t="s">
        <v>7187</v>
      </c>
      <c r="L4227" s="21" t="str">
        <f>VLOOKUP($K4227,TONG_SL!$A:$D,2,0)</f>
        <v>Chân giò heo muối 300g</v>
      </c>
      <c r="N4227" s="21" t="str">
        <f t="shared" si="418"/>
        <v>K-C6</v>
      </c>
      <c r="Q4227" s="21" t="str">
        <f>VLOOKUP(K4227,TONG_SL!$A:$D,3,0)</f>
        <v>Túi</v>
      </c>
      <c r="R4227" s="106">
        <v>13</v>
      </c>
      <c r="S4227" s="220"/>
      <c r="T4227" s="220">
        <f>VLOOKUP(VLOOKUP(G4227,Ma_KH!$A:$R,18,0)&amp;K4227,Gia_MB!$A:$F,6,0)</f>
        <v>73431</v>
      </c>
      <c r="U4227" s="254">
        <f t="shared" si="414"/>
        <v>954603</v>
      </c>
      <c r="V4227" s="220"/>
      <c r="W4227" s="222">
        <f t="shared" si="415"/>
        <v>0</v>
      </c>
      <c r="X4227" s="223" t="str">
        <f t="shared" si="416"/>
        <v>8</v>
      </c>
      <c r="Y4227" s="220"/>
      <c r="Z4227" s="254">
        <f t="shared" si="417"/>
        <v>76368.240000000005</v>
      </c>
      <c r="AA4227" s="5">
        <f>VLOOKUP(G4227,Ma_KH!$A:$R,14,0)</f>
        <v>60</v>
      </c>
    </row>
    <row r="4228" spans="1:27" hidden="1" x14ac:dyDescent="0.25">
      <c r="A4228" s="157">
        <v>45995</v>
      </c>
      <c r="B4228" s="158">
        <v>4180884421</v>
      </c>
      <c r="C4228" s="151" t="s">
        <v>7767</v>
      </c>
      <c r="D4228" s="149">
        <v>46000</v>
      </c>
      <c r="E4228" s="152"/>
      <c r="F4228" s="151"/>
      <c r="G4228" s="33" t="s">
        <v>7778</v>
      </c>
      <c r="H4228" s="152"/>
      <c r="I4228" s="158" t="s">
        <v>8472</v>
      </c>
      <c r="J4228" s="150" t="s">
        <v>1771</v>
      </c>
      <c r="K4228" s="331" t="s">
        <v>48</v>
      </c>
      <c r="L4228" s="21" t="str">
        <f>VLOOKUP($K4228,TONG_SL!$A:$D,2,0)</f>
        <v>Mọc Nấm Hương 250g</v>
      </c>
      <c r="N4228" s="21" t="str">
        <f t="shared" si="418"/>
        <v>K-C6</v>
      </c>
      <c r="Q4228" s="21" t="str">
        <f>VLOOKUP(K4228,TONG_SL!$A:$D,3,0)</f>
        <v>Túi</v>
      </c>
      <c r="R4228" s="106">
        <v>6</v>
      </c>
      <c r="S4228" s="220"/>
      <c r="T4228" s="220">
        <f>VLOOKUP(VLOOKUP(G4228,Ma_KH!$A:$R,18,0)&amp;K4228,Gia_MB!$A:$F,6,0)</f>
        <v>46000</v>
      </c>
      <c r="U4228" s="254">
        <f t="shared" si="414"/>
        <v>276000</v>
      </c>
      <c r="V4228" s="220"/>
      <c r="W4228" s="222">
        <f t="shared" si="415"/>
        <v>0</v>
      </c>
      <c r="X4228" s="223" t="str">
        <f t="shared" si="416"/>
        <v>8</v>
      </c>
      <c r="Y4228" s="220"/>
      <c r="Z4228" s="254">
        <f t="shared" si="417"/>
        <v>22080</v>
      </c>
      <c r="AA4228" s="5">
        <f>VLOOKUP(G4228,Ma_KH!$A:$R,14,0)</f>
        <v>60</v>
      </c>
    </row>
    <row r="4229" spans="1:27" hidden="1" x14ac:dyDescent="0.25">
      <c r="A4229" s="157">
        <v>45995</v>
      </c>
      <c r="B4229" s="158">
        <v>4180884421</v>
      </c>
      <c r="C4229" s="151" t="s">
        <v>7767</v>
      </c>
      <c r="D4229" s="149">
        <v>46000</v>
      </c>
      <c r="E4229" s="152"/>
      <c r="F4229" s="151"/>
      <c r="G4229" s="33" t="s">
        <v>7778</v>
      </c>
      <c r="H4229" s="152"/>
      <c r="I4229" s="158" t="s">
        <v>8472</v>
      </c>
      <c r="J4229" s="150" t="s">
        <v>1771</v>
      </c>
      <c r="K4229" s="331" t="s">
        <v>30</v>
      </c>
      <c r="L4229" s="21" t="str">
        <f>VLOOKUP($K4229,TONG_SL!$A:$D,2,0)</f>
        <v>Gà muối 500g</v>
      </c>
      <c r="N4229" s="21" t="str">
        <f t="shared" si="418"/>
        <v>K-C6</v>
      </c>
      <c r="Q4229" s="21" t="str">
        <f>VLOOKUP(K4229,TONG_SL!$A:$D,3,0)</f>
        <v>Túi</v>
      </c>
      <c r="R4229" s="106">
        <v>8</v>
      </c>
      <c r="S4229" s="220"/>
      <c r="T4229" s="220">
        <f>VLOOKUP(VLOOKUP(G4229,Ma_KH!$A:$R,18,0)&amp;K4229,Gia_MB!$A:$F,6,0)</f>
        <v>111058</v>
      </c>
      <c r="U4229" s="254">
        <f t="shared" si="414"/>
        <v>888464</v>
      </c>
      <c r="V4229" s="220"/>
      <c r="W4229" s="222">
        <f t="shared" si="415"/>
        <v>0</v>
      </c>
      <c r="X4229" s="223" t="str">
        <f t="shared" si="416"/>
        <v>8</v>
      </c>
      <c r="Y4229" s="220"/>
      <c r="Z4229" s="254">
        <f t="shared" si="417"/>
        <v>71077.119999999995</v>
      </c>
      <c r="AA4229" s="5">
        <f>VLOOKUP(G4229,Ma_KH!$A:$R,14,0)</f>
        <v>60</v>
      </c>
    </row>
    <row r="4230" spans="1:27" hidden="1" x14ac:dyDescent="0.25">
      <c r="A4230" s="157">
        <v>45995</v>
      </c>
      <c r="B4230" s="158">
        <v>4180884421</v>
      </c>
      <c r="C4230" s="151" t="s">
        <v>7767</v>
      </c>
      <c r="D4230" s="149">
        <v>46000</v>
      </c>
      <c r="E4230" s="152"/>
      <c r="F4230" s="151"/>
      <c r="G4230" s="33" t="s">
        <v>7778</v>
      </c>
      <c r="H4230" s="152"/>
      <c r="I4230" s="158" t="s">
        <v>8472</v>
      </c>
      <c r="J4230" s="150" t="s">
        <v>1771</v>
      </c>
      <c r="K4230" s="331" t="s">
        <v>7153</v>
      </c>
      <c r="L4230" s="21" t="str">
        <f>VLOOKUP($K4230,TONG_SL!$A:$D,2,0)</f>
        <v>Tai heo muối 200g</v>
      </c>
      <c r="N4230" s="21" t="str">
        <f t="shared" si="418"/>
        <v>K-C6</v>
      </c>
      <c r="Q4230" s="21" t="str">
        <f>VLOOKUP(K4230,TONG_SL!$A:$D,3,0)</f>
        <v>Túi</v>
      </c>
      <c r="R4230" s="106">
        <v>6</v>
      </c>
      <c r="S4230" s="220"/>
      <c r="T4230" s="220">
        <f>VLOOKUP(VLOOKUP(G4230,Ma_KH!$A:$R,18,0)&amp;K4230,Gia_MB!$A:$F,6,0)</f>
        <v>55595</v>
      </c>
      <c r="U4230" s="254">
        <f t="shared" si="414"/>
        <v>333570</v>
      </c>
      <c r="V4230" s="220"/>
      <c r="W4230" s="222">
        <f t="shared" si="415"/>
        <v>0</v>
      </c>
      <c r="X4230" s="223" t="str">
        <f t="shared" si="416"/>
        <v>8</v>
      </c>
      <c r="Y4230" s="220"/>
      <c r="Z4230" s="254">
        <f t="shared" si="417"/>
        <v>26685.600000000002</v>
      </c>
      <c r="AA4230" s="5">
        <f>VLOOKUP(G4230,Ma_KH!$A:$R,14,0)</f>
        <v>60</v>
      </c>
    </row>
    <row r="4231" spans="1:27" hidden="1" x14ac:dyDescent="0.25">
      <c r="A4231" s="157">
        <v>45995</v>
      </c>
      <c r="B4231" s="158">
        <v>4180884389</v>
      </c>
      <c r="C4231" s="151" t="s">
        <v>7767</v>
      </c>
      <c r="D4231" s="149">
        <v>46000</v>
      </c>
      <c r="E4231" s="152"/>
      <c r="F4231" s="151"/>
      <c r="G4231" s="33" t="s">
        <v>7778</v>
      </c>
      <c r="H4231" s="152"/>
      <c r="I4231" s="158" t="s">
        <v>8473</v>
      </c>
      <c r="J4231" s="150" t="s">
        <v>1771</v>
      </c>
      <c r="K4231" s="331" t="s">
        <v>7187</v>
      </c>
      <c r="L4231" s="21" t="str">
        <f>VLOOKUP($K4231,TONG_SL!$A:$D,2,0)</f>
        <v>Chân giò heo muối 300g</v>
      </c>
      <c r="N4231" s="21" t="str">
        <f t="shared" si="418"/>
        <v>K-C6</v>
      </c>
      <c r="Q4231" s="21" t="str">
        <f>VLOOKUP(K4231,TONG_SL!$A:$D,3,0)</f>
        <v>Túi</v>
      </c>
      <c r="R4231" s="106">
        <v>23</v>
      </c>
      <c r="S4231" s="220"/>
      <c r="T4231" s="220">
        <f>VLOOKUP(VLOOKUP(G4231,Ma_KH!$A:$R,18,0)&amp;K4231,Gia_MB!$A:$F,6,0)</f>
        <v>73431</v>
      </c>
      <c r="U4231" s="254">
        <f t="shared" si="414"/>
        <v>1688913</v>
      </c>
      <c r="V4231" s="220"/>
      <c r="W4231" s="222">
        <f t="shared" si="415"/>
        <v>0</v>
      </c>
      <c r="X4231" s="223" t="str">
        <f t="shared" si="416"/>
        <v>8</v>
      </c>
      <c r="Y4231" s="220"/>
      <c r="Z4231" s="254">
        <f t="shared" si="417"/>
        <v>135113.04</v>
      </c>
      <c r="AA4231" s="5">
        <f>VLOOKUP(G4231,Ma_KH!$A:$R,14,0)</f>
        <v>60</v>
      </c>
    </row>
    <row r="4232" spans="1:27" hidden="1" x14ac:dyDescent="0.25">
      <c r="A4232" s="157">
        <v>45995</v>
      </c>
      <c r="B4232" s="158">
        <v>4180884389</v>
      </c>
      <c r="C4232" s="151" t="s">
        <v>7767</v>
      </c>
      <c r="D4232" s="149">
        <v>46000</v>
      </c>
      <c r="E4232" s="152"/>
      <c r="F4232" s="151"/>
      <c r="G4232" s="33" t="s">
        <v>7778</v>
      </c>
      <c r="H4232" s="152"/>
      <c r="I4232" s="158" t="s">
        <v>8473</v>
      </c>
      <c r="J4232" s="150" t="s">
        <v>1771</v>
      </c>
      <c r="K4232" s="331" t="s">
        <v>32</v>
      </c>
      <c r="L4232" s="21" t="str">
        <f>VLOOKUP($K4232,TONG_SL!$A:$D,2,0)</f>
        <v>Giò Tai Lưỡi Xào 250g</v>
      </c>
      <c r="N4232" s="21" t="str">
        <f t="shared" si="418"/>
        <v>K-C6</v>
      </c>
      <c r="Q4232" s="21" t="str">
        <f>VLOOKUP(K4232,TONG_SL!$A:$D,3,0)</f>
        <v>Túi</v>
      </c>
      <c r="R4232" s="106">
        <v>5</v>
      </c>
      <c r="S4232" s="220"/>
      <c r="T4232" s="220">
        <f>VLOOKUP(VLOOKUP(G4232,Ma_KH!$A:$R,18,0)&amp;K4232,Gia_MB!$A:$F,6,0)</f>
        <v>50182</v>
      </c>
      <c r="U4232" s="254">
        <f t="shared" si="414"/>
        <v>250910</v>
      </c>
      <c r="V4232" s="220"/>
      <c r="W4232" s="222">
        <f t="shared" si="415"/>
        <v>0</v>
      </c>
      <c r="X4232" s="223" t="str">
        <f t="shared" si="416"/>
        <v>8</v>
      </c>
      <c r="Y4232" s="220"/>
      <c r="Z4232" s="254">
        <f t="shared" si="417"/>
        <v>20072.8</v>
      </c>
      <c r="AA4232" s="5">
        <f>VLOOKUP(G4232,Ma_KH!$A:$R,14,0)</f>
        <v>60</v>
      </c>
    </row>
    <row r="4233" spans="1:27" hidden="1" x14ac:dyDescent="0.25">
      <c r="A4233" s="157">
        <v>45995</v>
      </c>
      <c r="B4233" s="158">
        <v>4180884389</v>
      </c>
      <c r="C4233" s="151" t="s">
        <v>7767</v>
      </c>
      <c r="D4233" s="149">
        <v>46000</v>
      </c>
      <c r="E4233" s="152"/>
      <c r="F4233" s="151"/>
      <c r="G4233" s="33" t="s">
        <v>7778</v>
      </c>
      <c r="H4233" s="152"/>
      <c r="I4233" s="158" t="s">
        <v>8473</v>
      </c>
      <c r="J4233" s="150" t="s">
        <v>1771</v>
      </c>
      <c r="K4233" s="331" t="s">
        <v>30</v>
      </c>
      <c r="L4233" s="21" t="str">
        <f>VLOOKUP($K4233,TONG_SL!$A:$D,2,0)</f>
        <v>Gà muối 500g</v>
      </c>
      <c r="N4233" s="21" t="str">
        <f t="shared" si="418"/>
        <v>K-C6</v>
      </c>
      <c r="Q4233" s="21" t="str">
        <f>VLOOKUP(K4233,TONG_SL!$A:$D,3,0)</f>
        <v>Túi</v>
      </c>
      <c r="R4233" s="106">
        <v>8</v>
      </c>
      <c r="S4233" s="220"/>
      <c r="T4233" s="220">
        <f>VLOOKUP(VLOOKUP(G4233,Ma_KH!$A:$R,18,0)&amp;K4233,Gia_MB!$A:$F,6,0)</f>
        <v>111058</v>
      </c>
      <c r="U4233" s="254">
        <f t="shared" si="414"/>
        <v>888464</v>
      </c>
      <c r="V4233" s="220"/>
      <c r="W4233" s="222">
        <f t="shared" si="415"/>
        <v>0</v>
      </c>
      <c r="X4233" s="223" t="str">
        <f t="shared" si="416"/>
        <v>8</v>
      </c>
      <c r="Y4233" s="220"/>
      <c r="Z4233" s="254">
        <f t="shared" si="417"/>
        <v>71077.119999999995</v>
      </c>
      <c r="AA4233" s="5">
        <f>VLOOKUP(G4233,Ma_KH!$A:$R,14,0)</f>
        <v>60</v>
      </c>
    </row>
    <row r="4234" spans="1:27" hidden="1" x14ac:dyDescent="0.25">
      <c r="A4234" s="157">
        <v>45995</v>
      </c>
      <c r="B4234" s="158">
        <v>4180884389</v>
      </c>
      <c r="C4234" s="151" t="s">
        <v>7767</v>
      </c>
      <c r="D4234" s="149">
        <v>46000</v>
      </c>
      <c r="E4234" s="152"/>
      <c r="F4234" s="151"/>
      <c r="G4234" s="33" t="s">
        <v>7778</v>
      </c>
      <c r="H4234" s="152"/>
      <c r="I4234" s="158" t="s">
        <v>8473</v>
      </c>
      <c r="J4234" s="150" t="s">
        <v>1771</v>
      </c>
      <c r="K4234" s="331" t="s">
        <v>7153</v>
      </c>
      <c r="L4234" s="21" t="str">
        <f>VLOOKUP($K4234,TONG_SL!$A:$D,2,0)</f>
        <v>Tai heo muối 200g</v>
      </c>
      <c r="N4234" s="21" t="str">
        <f t="shared" si="418"/>
        <v>K-C6</v>
      </c>
      <c r="Q4234" s="21" t="str">
        <f>VLOOKUP(K4234,TONG_SL!$A:$D,3,0)</f>
        <v>Túi</v>
      </c>
      <c r="R4234" s="106">
        <v>5</v>
      </c>
      <c r="S4234" s="220"/>
      <c r="T4234" s="220">
        <f>VLOOKUP(VLOOKUP(G4234,Ma_KH!$A:$R,18,0)&amp;K4234,Gia_MB!$A:$F,6,0)</f>
        <v>55595</v>
      </c>
      <c r="U4234" s="254">
        <f t="shared" si="414"/>
        <v>277975</v>
      </c>
      <c r="V4234" s="220"/>
      <c r="W4234" s="222">
        <f t="shared" si="415"/>
        <v>0</v>
      </c>
      <c r="X4234" s="223" t="str">
        <f t="shared" si="416"/>
        <v>8</v>
      </c>
      <c r="Y4234" s="220"/>
      <c r="Z4234" s="254">
        <f t="shared" si="417"/>
        <v>22238</v>
      </c>
      <c r="AA4234" s="5">
        <f>VLOOKUP(G4234,Ma_KH!$A:$R,14,0)</f>
        <v>60</v>
      </c>
    </row>
    <row r="4235" spans="1:27" hidden="1" x14ac:dyDescent="0.25">
      <c r="A4235" s="157">
        <v>45995</v>
      </c>
      <c r="B4235" s="158">
        <v>4180884389</v>
      </c>
      <c r="C4235" s="151" t="s">
        <v>7767</v>
      </c>
      <c r="D4235" s="149">
        <v>46000</v>
      </c>
      <c r="E4235" s="152"/>
      <c r="F4235" s="151"/>
      <c r="G4235" s="33" t="s">
        <v>7778</v>
      </c>
      <c r="H4235" s="152"/>
      <c r="I4235" s="158" t="s">
        <v>8473</v>
      </c>
      <c r="J4235" s="150" t="s">
        <v>1771</v>
      </c>
      <c r="K4235" s="331" t="s">
        <v>48</v>
      </c>
      <c r="L4235" s="21" t="str">
        <f>VLOOKUP($K4235,TONG_SL!$A:$D,2,0)</f>
        <v>Mọc Nấm Hương 250g</v>
      </c>
      <c r="N4235" s="21" t="str">
        <f t="shared" si="418"/>
        <v>K-C6</v>
      </c>
      <c r="Q4235" s="21" t="str">
        <f>VLOOKUP(K4235,TONG_SL!$A:$D,3,0)</f>
        <v>Túi</v>
      </c>
      <c r="R4235" s="106">
        <v>5</v>
      </c>
      <c r="S4235" s="220"/>
      <c r="T4235" s="220">
        <f>VLOOKUP(VLOOKUP(G4235,Ma_KH!$A:$R,18,0)&amp;K4235,Gia_MB!$A:$F,6,0)</f>
        <v>46000</v>
      </c>
      <c r="U4235" s="254">
        <f t="shared" si="414"/>
        <v>230000</v>
      </c>
      <c r="V4235" s="220"/>
      <c r="W4235" s="222">
        <f t="shared" si="415"/>
        <v>0</v>
      </c>
      <c r="X4235" s="223" t="str">
        <f t="shared" si="416"/>
        <v>8</v>
      </c>
      <c r="Y4235" s="220"/>
      <c r="Z4235" s="254">
        <f t="shared" si="417"/>
        <v>18400</v>
      </c>
      <c r="AA4235" s="5">
        <f>VLOOKUP(G4235,Ma_KH!$A:$R,14,0)</f>
        <v>60</v>
      </c>
    </row>
    <row r="4236" spans="1:27" hidden="1" x14ac:dyDescent="0.25">
      <c r="A4236" s="157">
        <v>45995</v>
      </c>
      <c r="B4236" s="158">
        <v>4180884389</v>
      </c>
      <c r="C4236" s="151" t="s">
        <v>7767</v>
      </c>
      <c r="D4236" s="149">
        <v>46000</v>
      </c>
      <c r="E4236" s="152"/>
      <c r="F4236" s="151"/>
      <c r="G4236" s="33" t="s">
        <v>7778</v>
      </c>
      <c r="H4236" s="152"/>
      <c r="I4236" s="158" t="s">
        <v>8473</v>
      </c>
      <c r="J4236" s="150" t="s">
        <v>1771</v>
      </c>
      <c r="K4236" s="331" t="s">
        <v>7154</v>
      </c>
      <c r="L4236" s="21" t="str">
        <f>VLOOKUP($K4236,TONG_SL!$A:$D,2,0)</f>
        <v>Chả cốm 300g</v>
      </c>
      <c r="N4236" s="21" t="str">
        <f t="shared" si="418"/>
        <v>K-C6</v>
      </c>
      <c r="Q4236" s="21" t="str">
        <f>VLOOKUP(K4236,TONG_SL!$A:$D,3,0)</f>
        <v>Túi</v>
      </c>
      <c r="R4236" s="106">
        <v>5</v>
      </c>
      <c r="S4236" s="220"/>
      <c r="T4236" s="220">
        <f>VLOOKUP(VLOOKUP(G4236,Ma_KH!$A:$R,18,0)&amp;K4236,Gia_MB!$A:$F,6,0)</f>
        <v>74250</v>
      </c>
      <c r="U4236" s="254">
        <f t="shared" si="414"/>
        <v>371250</v>
      </c>
      <c r="V4236" s="220"/>
      <c r="W4236" s="222">
        <f t="shared" si="415"/>
        <v>0</v>
      </c>
      <c r="X4236" s="223" t="str">
        <f t="shared" si="416"/>
        <v>8</v>
      </c>
      <c r="Y4236" s="220"/>
      <c r="Z4236" s="254">
        <f t="shared" si="417"/>
        <v>29700</v>
      </c>
      <c r="AA4236" s="5">
        <f>VLOOKUP(G4236,Ma_KH!$A:$R,14,0)</f>
        <v>60</v>
      </c>
    </row>
    <row r="4237" spans="1:27" hidden="1" x14ac:dyDescent="0.25">
      <c r="A4237" s="157">
        <v>45995</v>
      </c>
      <c r="B4237" s="158">
        <v>4180885061</v>
      </c>
      <c r="C4237" s="151" t="s">
        <v>7767</v>
      </c>
      <c r="D4237" s="149">
        <v>46000</v>
      </c>
      <c r="E4237" s="152"/>
      <c r="F4237" s="151"/>
      <c r="G4237" s="33" t="s">
        <v>7778</v>
      </c>
      <c r="H4237" s="152"/>
      <c r="I4237" s="158" t="s">
        <v>8474</v>
      </c>
      <c r="J4237" s="150" t="s">
        <v>1771</v>
      </c>
      <c r="K4237" s="331" t="s">
        <v>30</v>
      </c>
      <c r="L4237" s="21" t="str">
        <f>VLOOKUP($K4237,TONG_SL!$A:$D,2,0)</f>
        <v>Gà muối 500g</v>
      </c>
      <c r="N4237" s="21" t="str">
        <f t="shared" si="418"/>
        <v>K-C6</v>
      </c>
      <c r="Q4237" s="21" t="str">
        <f>VLOOKUP(K4237,TONG_SL!$A:$D,3,0)</f>
        <v>Túi</v>
      </c>
      <c r="R4237" s="106">
        <v>8</v>
      </c>
      <c r="S4237" s="220"/>
      <c r="T4237" s="220">
        <f>VLOOKUP(VLOOKUP(G4237,Ma_KH!$A:$R,18,0)&amp;K4237,Gia_MB!$A:$F,6,0)</f>
        <v>111058</v>
      </c>
      <c r="U4237" s="254">
        <f t="shared" si="414"/>
        <v>888464</v>
      </c>
      <c r="V4237" s="220"/>
      <c r="W4237" s="222">
        <f t="shared" si="415"/>
        <v>0</v>
      </c>
      <c r="X4237" s="223" t="str">
        <f t="shared" si="416"/>
        <v>8</v>
      </c>
      <c r="Y4237" s="220"/>
      <c r="Z4237" s="254">
        <f t="shared" si="417"/>
        <v>71077.119999999995</v>
      </c>
      <c r="AA4237" s="5">
        <f>VLOOKUP(G4237,Ma_KH!$A:$R,14,0)</f>
        <v>60</v>
      </c>
    </row>
    <row r="4238" spans="1:27" hidden="1" x14ac:dyDescent="0.25">
      <c r="A4238" s="157">
        <v>45995</v>
      </c>
      <c r="B4238" s="158">
        <v>4180885061</v>
      </c>
      <c r="C4238" s="151" t="s">
        <v>7767</v>
      </c>
      <c r="D4238" s="149">
        <v>46000</v>
      </c>
      <c r="E4238" s="152"/>
      <c r="F4238" s="151"/>
      <c r="G4238" s="33" t="s">
        <v>7778</v>
      </c>
      <c r="H4238" s="152"/>
      <c r="I4238" s="158" t="s">
        <v>8474</v>
      </c>
      <c r="J4238" s="150" t="s">
        <v>1771</v>
      </c>
      <c r="K4238" s="331" t="s">
        <v>48</v>
      </c>
      <c r="L4238" s="21" t="str">
        <f>VLOOKUP($K4238,TONG_SL!$A:$D,2,0)</f>
        <v>Mọc Nấm Hương 250g</v>
      </c>
      <c r="N4238" s="21" t="str">
        <f t="shared" si="418"/>
        <v>K-C6</v>
      </c>
      <c r="Q4238" s="21" t="str">
        <f>VLOOKUP(K4238,TONG_SL!$A:$D,3,0)</f>
        <v>Túi</v>
      </c>
      <c r="R4238" s="106">
        <v>6</v>
      </c>
      <c r="S4238" s="220"/>
      <c r="T4238" s="220">
        <f>VLOOKUP(VLOOKUP(G4238,Ma_KH!$A:$R,18,0)&amp;K4238,Gia_MB!$A:$F,6,0)</f>
        <v>46000</v>
      </c>
      <c r="U4238" s="254">
        <f t="shared" si="414"/>
        <v>276000</v>
      </c>
      <c r="V4238" s="220"/>
      <c r="W4238" s="222">
        <f t="shared" si="415"/>
        <v>0</v>
      </c>
      <c r="X4238" s="223" t="str">
        <f t="shared" si="416"/>
        <v>8</v>
      </c>
      <c r="Y4238" s="220"/>
      <c r="Z4238" s="254">
        <f t="shared" si="417"/>
        <v>22080</v>
      </c>
      <c r="AA4238" s="5">
        <f>VLOOKUP(G4238,Ma_KH!$A:$R,14,0)</f>
        <v>60</v>
      </c>
    </row>
    <row r="4239" spans="1:27" hidden="1" x14ac:dyDescent="0.25">
      <c r="A4239" s="157">
        <v>45995</v>
      </c>
      <c r="B4239" s="158">
        <v>4180885061</v>
      </c>
      <c r="C4239" s="151" t="s">
        <v>7767</v>
      </c>
      <c r="D4239" s="149">
        <v>46000</v>
      </c>
      <c r="E4239" s="152"/>
      <c r="F4239" s="151"/>
      <c r="G4239" s="33" t="s">
        <v>7778</v>
      </c>
      <c r="H4239" s="152"/>
      <c r="I4239" s="158" t="s">
        <v>8474</v>
      </c>
      <c r="J4239" s="150" t="s">
        <v>1771</v>
      </c>
      <c r="K4239" s="331" t="s">
        <v>27</v>
      </c>
      <c r="L4239" s="21" t="str">
        <f>VLOOKUP($K4239,TONG_SL!$A:$D,2,0)</f>
        <v>Chân giò heo muối 300g</v>
      </c>
      <c r="N4239" s="21" t="str">
        <f t="shared" si="418"/>
        <v>K-C6</v>
      </c>
      <c r="Q4239" s="21" t="str">
        <f>VLOOKUP(K4239,TONG_SL!$A:$D,3,0)</f>
        <v>Túi</v>
      </c>
      <c r="R4239" s="106">
        <v>13</v>
      </c>
      <c r="S4239" s="220"/>
      <c r="T4239" s="220">
        <f>VLOOKUP(VLOOKUP(G4239,Ma_KH!$A:$R,18,0)&amp;K4239,Gia_MB!$A:$F,6,0)</f>
        <v>73431</v>
      </c>
      <c r="U4239" s="254">
        <f t="shared" si="414"/>
        <v>954603</v>
      </c>
      <c r="V4239" s="220"/>
      <c r="W4239" s="222">
        <f t="shared" si="415"/>
        <v>0</v>
      </c>
      <c r="X4239" s="223" t="str">
        <f t="shared" si="416"/>
        <v>8</v>
      </c>
      <c r="Y4239" s="220"/>
      <c r="Z4239" s="254">
        <f t="shared" si="417"/>
        <v>76368.240000000005</v>
      </c>
      <c r="AA4239" s="5">
        <f>VLOOKUP(G4239,Ma_KH!$A:$R,14,0)</f>
        <v>60</v>
      </c>
    </row>
    <row r="4240" spans="1:27" hidden="1" x14ac:dyDescent="0.25">
      <c r="A4240" s="157">
        <v>45995</v>
      </c>
      <c r="B4240" s="158">
        <v>4180885061</v>
      </c>
      <c r="C4240" s="151" t="s">
        <v>7767</v>
      </c>
      <c r="D4240" s="149">
        <v>46000</v>
      </c>
      <c r="E4240" s="152"/>
      <c r="F4240" s="151"/>
      <c r="G4240" s="33" t="s">
        <v>7778</v>
      </c>
      <c r="H4240" s="152"/>
      <c r="I4240" s="158" t="s">
        <v>8474</v>
      </c>
      <c r="J4240" s="150" t="s">
        <v>1771</v>
      </c>
      <c r="K4240" s="331" t="s">
        <v>32</v>
      </c>
      <c r="L4240" s="21" t="str">
        <f>VLOOKUP($K4240,TONG_SL!$A:$D,2,0)</f>
        <v>Giò Tai Lưỡi Xào 250g</v>
      </c>
      <c r="N4240" s="21" t="str">
        <f t="shared" si="418"/>
        <v>K-C6</v>
      </c>
      <c r="Q4240" s="21" t="str">
        <f>VLOOKUP(K4240,TONG_SL!$A:$D,3,0)</f>
        <v>Túi</v>
      </c>
      <c r="R4240" s="106">
        <v>7</v>
      </c>
      <c r="S4240" s="220"/>
      <c r="T4240" s="220">
        <f>VLOOKUP(VLOOKUP(G4240,Ma_KH!$A:$R,18,0)&amp;K4240,Gia_MB!$A:$F,6,0)</f>
        <v>50182</v>
      </c>
      <c r="U4240" s="254">
        <f t="shared" si="414"/>
        <v>351274</v>
      </c>
      <c r="V4240" s="220"/>
      <c r="W4240" s="222">
        <f t="shared" si="415"/>
        <v>0</v>
      </c>
      <c r="X4240" s="223" t="str">
        <f t="shared" si="416"/>
        <v>8</v>
      </c>
      <c r="Y4240" s="220"/>
      <c r="Z4240" s="254">
        <f t="shared" si="417"/>
        <v>28101.920000000002</v>
      </c>
      <c r="AA4240" s="5">
        <f>VLOOKUP(G4240,Ma_KH!$A:$R,14,0)</f>
        <v>60</v>
      </c>
    </row>
    <row r="4241" spans="1:27" hidden="1" x14ac:dyDescent="0.25">
      <c r="A4241" s="157">
        <v>45995</v>
      </c>
      <c r="B4241" s="158">
        <v>4180885061</v>
      </c>
      <c r="C4241" s="151" t="s">
        <v>7767</v>
      </c>
      <c r="D4241" s="149">
        <v>46000</v>
      </c>
      <c r="E4241" s="152"/>
      <c r="F4241" s="151"/>
      <c r="G4241" s="33" t="s">
        <v>7778</v>
      </c>
      <c r="H4241" s="152"/>
      <c r="I4241" s="158" t="s">
        <v>8474</v>
      </c>
      <c r="J4241" s="150" t="s">
        <v>1771</v>
      </c>
      <c r="K4241" s="331" t="s">
        <v>7153</v>
      </c>
      <c r="L4241" s="21" t="str">
        <f>VLOOKUP($K4241,TONG_SL!$A:$D,2,0)</f>
        <v>Tai heo muối 200g</v>
      </c>
      <c r="N4241" s="21" t="str">
        <f t="shared" si="418"/>
        <v>K-C6</v>
      </c>
      <c r="Q4241" s="21" t="str">
        <f>VLOOKUP(K4241,TONG_SL!$A:$D,3,0)</f>
        <v>Túi</v>
      </c>
      <c r="R4241" s="106">
        <v>6</v>
      </c>
      <c r="S4241" s="220"/>
      <c r="T4241" s="220">
        <f>VLOOKUP(VLOOKUP(G4241,Ma_KH!$A:$R,18,0)&amp;K4241,Gia_MB!$A:$F,6,0)</f>
        <v>55595</v>
      </c>
      <c r="U4241" s="254">
        <f t="shared" si="414"/>
        <v>333570</v>
      </c>
      <c r="V4241" s="220"/>
      <c r="W4241" s="222">
        <f t="shared" si="415"/>
        <v>0</v>
      </c>
      <c r="X4241" s="223" t="str">
        <f t="shared" si="416"/>
        <v>8</v>
      </c>
      <c r="Y4241" s="220"/>
      <c r="Z4241" s="254">
        <f t="shared" si="417"/>
        <v>26685.600000000002</v>
      </c>
      <c r="AA4241" s="5">
        <f>VLOOKUP(G4241,Ma_KH!$A:$R,14,0)</f>
        <v>60</v>
      </c>
    </row>
    <row r="4242" spans="1:27" hidden="1" x14ac:dyDescent="0.25">
      <c r="A4242" s="157">
        <v>45995</v>
      </c>
      <c r="B4242" s="158">
        <v>4180885775</v>
      </c>
      <c r="C4242" s="151" t="s">
        <v>7767</v>
      </c>
      <c r="D4242" s="149">
        <v>46000</v>
      </c>
      <c r="E4242" s="152"/>
      <c r="F4242" s="151"/>
      <c r="G4242" s="33" t="s">
        <v>7778</v>
      </c>
      <c r="H4242" s="152"/>
      <c r="I4242" s="158" t="s">
        <v>8475</v>
      </c>
      <c r="J4242" s="150" t="s">
        <v>1771</v>
      </c>
      <c r="K4242" s="331" t="s">
        <v>7153</v>
      </c>
      <c r="L4242" s="21" t="str">
        <f>VLOOKUP($K4242,TONG_SL!$A:$D,2,0)</f>
        <v>Tai heo muối 200g</v>
      </c>
      <c r="N4242" s="21" t="str">
        <f t="shared" si="418"/>
        <v>K-C6</v>
      </c>
      <c r="Q4242" s="21" t="str">
        <f>VLOOKUP(K4242,TONG_SL!$A:$D,3,0)</f>
        <v>Túi</v>
      </c>
      <c r="R4242" s="106">
        <v>6</v>
      </c>
      <c r="S4242" s="220"/>
      <c r="T4242" s="220">
        <f>VLOOKUP(VLOOKUP(G4242,Ma_KH!$A:$R,18,0)&amp;K4242,Gia_MB!$A:$F,6,0)</f>
        <v>55595</v>
      </c>
      <c r="U4242" s="254">
        <f t="shared" si="414"/>
        <v>333570</v>
      </c>
      <c r="V4242" s="220"/>
      <c r="W4242" s="222">
        <f t="shared" si="415"/>
        <v>0</v>
      </c>
      <c r="X4242" s="223" t="str">
        <f t="shared" si="416"/>
        <v>8</v>
      </c>
      <c r="Y4242" s="220"/>
      <c r="Z4242" s="254">
        <f t="shared" si="417"/>
        <v>26685.600000000002</v>
      </c>
      <c r="AA4242" s="5">
        <f>VLOOKUP(G4242,Ma_KH!$A:$R,14,0)</f>
        <v>60</v>
      </c>
    </row>
    <row r="4243" spans="1:27" hidden="1" x14ac:dyDescent="0.25">
      <c r="A4243" s="157">
        <v>45995</v>
      </c>
      <c r="B4243" s="158">
        <v>4180885775</v>
      </c>
      <c r="C4243" s="151" t="s">
        <v>7767</v>
      </c>
      <c r="D4243" s="149">
        <v>46000</v>
      </c>
      <c r="E4243" s="152"/>
      <c r="F4243" s="151"/>
      <c r="G4243" s="33" t="s">
        <v>7778</v>
      </c>
      <c r="H4243" s="152"/>
      <c r="I4243" s="158" t="s">
        <v>8475</v>
      </c>
      <c r="J4243" s="150" t="s">
        <v>1771</v>
      </c>
      <c r="K4243" s="331" t="s">
        <v>32</v>
      </c>
      <c r="L4243" s="21" t="str">
        <f>VLOOKUP($K4243,TONG_SL!$A:$D,2,0)</f>
        <v>Giò Tai Lưỡi Xào 250g</v>
      </c>
      <c r="N4243" s="21" t="str">
        <f t="shared" si="418"/>
        <v>K-C6</v>
      </c>
      <c r="Q4243" s="21" t="str">
        <f>VLOOKUP(K4243,TONG_SL!$A:$D,3,0)</f>
        <v>Túi</v>
      </c>
      <c r="R4243" s="106">
        <v>8</v>
      </c>
      <c r="S4243" s="220"/>
      <c r="T4243" s="220">
        <f>VLOOKUP(VLOOKUP(G4243,Ma_KH!$A:$R,18,0)&amp;K4243,Gia_MB!$A:$F,6,0)</f>
        <v>50182</v>
      </c>
      <c r="U4243" s="254">
        <f t="shared" si="414"/>
        <v>401456</v>
      </c>
      <c r="V4243" s="220"/>
      <c r="W4243" s="222">
        <f t="shared" si="415"/>
        <v>0</v>
      </c>
      <c r="X4243" s="223" t="str">
        <f t="shared" si="416"/>
        <v>8</v>
      </c>
      <c r="Y4243" s="220"/>
      <c r="Z4243" s="254">
        <f t="shared" si="417"/>
        <v>32116.48</v>
      </c>
      <c r="AA4243" s="5">
        <f>VLOOKUP(G4243,Ma_KH!$A:$R,14,0)</f>
        <v>60</v>
      </c>
    </row>
    <row r="4244" spans="1:27" hidden="1" x14ac:dyDescent="0.25">
      <c r="A4244" s="157">
        <v>45995</v>
      </c>
      <c r="B4244" s="158">
        <v>4180885775</v>
      </c>
      <c r="C4244" s="151" t="s">
        <v>7767</v>
      </c>
      <c r="D4244" s="149">
        <v>46000</v>
      </c>
      <c r="E4244" s="152"/>
      <c r="F4244" s="151"/>
      <c r="G4244" s="33" t="s">
        <v>7778</v>
      </c>
      <c r="H4244" s="152"/>
      <c r="I4244" s="158" t="s">
        <v>8475</v>
      </c>
      <c r="J4244" s="150" t="s">
        <v>1771</v>
      </c>
      <c r="K4244" s="331" t="s">
        <v>27</v>
      </c>
      <c r="L4244" s="21" t="str">
        <f>VLOOKUP($K4244,TONG_SL!$A:$D,2,0)</f>
        <v>Chân giò heo muối 300g</v>
      </c>
      <c r="N4244" s="21" t="str">
        <f t="shared" si="418"/>
        <v>K-C6</v>
      </c>
      <c r="Q4244" s="21" t="str">
        <f>VLOOKUP(K4244,TONG_SL!$A:$D,3,0)</f>
        <v>Túi</v>
      </c>
      <c r="R4244" s="106">
        <v>15</v>
      </c>
      <c r="S4244" s="220"/>
      <c r="T4244" s="220">
        <f>VLOOKUP(VLOOKUP(G4244,Ma_KH!$A:$R,18,0)&amp;K4244,Gia_MB!$A:$F,6,0)</f>
        <v>73431</v>
      </c>
      <c r="U4244" s="254">
        <f t="shared" si="414"/>
        <v>1101465</v>
      </c>
      <c r="V4244" s="220"/>
      <c r="W4244" s="222">
        <f t="shared" si="415"/>
        <v>0</v>
      </c>
      <c r="X4244" s="223" t="str">
        <f t="shared" si="416"/>
        <v>8</v>
      </c>
      <c r="Y4244" s="220"/>
      <c r="Z4244" s="254">
        <f t="shared" si="417"/>
        <v>88117.2</v>
      </c>
      <c r="AA4244" s="5">
        <f>VLOOKUP(G4244,Ma_KH!$A:$R,14,0)</f>
        <v>60</v>
      </c>
    </row>
    <row r="4245" spans="1:27" hidden="1" x14ac:dyDescent="0.25">
      <c r="A4245" s="157">
        <v>45995</v>
      </c>
      <c r="B4245" s="158">
        <v>4180885775</v>
      </c>
      <c r="C4245" s="151" t="s">
        <v>7767</v>
      </c>
      <c r="D4245" s="149">
        <v>46000</v>
      </c>
      <c r="E4245" s="152"/>
      <c r="F4245" s="151"/>
      <c r="G4245" s="33" t="s">
        <v>7778</v>
      </c>
      <c r="H4245" s="152"/>
      <c r="I4245" s="158" t="s">
        <v>8475</v>
      </c>
      <c r="J4245" s="150" t="s">
        <v>1771</v>
      </c>
      <c r="K4245" s="331" t="s">
        <v>48</v>
      </c>
      <c r="L4245" s="21" t="str">
        <f>VLOOKUP($K4245,TONG_SL!$A:$D,2,0)</f>
        <v>Mọc Nấm Hương 250g</v>
      </c>
      <c r="N4245" s="21" t="str">
        <f t="shared" si="418"/>
        <v>K-C6</v>
      </c>
      <c r="Q4245" s="21" t="str">
        <f>VLOOKUP(K4245,TONG_SL!$A:$D,3,0)</f>
        <v>Túi</v>
      </c>
      <c r="R4245" s="106">
        <v>6</v>
      </c>
      <c r="S4245" s="220"/>
      <c r="T4245" s="220">
        <f>VLOOKUP(VLOOKUP(G4245,Ma_KH!$A:$R,18,0)&amp;K4245,Gia_MB!$A:$F,6,0)</f>
        <v>46000</v>
      </c>
      <c r="U4245" s="254">
        <f t="shared" si="414"/>
        <v>276000</v>
      </c>
      <c r="V4245" s="220"/>
      <c r="W4245" s="222">
        <f t="shared" si="415"/>
        <v>0</v>
      </c>
      <c r="X4245" s="223" t="str">
        <f t="shared" si="416"/>
        <v>8</v>
      </c>
      <c r="Y4245" s="220"/>
      <c r="Z4245" s="254">
        <f t="shared" si="417"/>
        <v>22080</v>
      </c>
      <c r="AA4245" s="5">
        <f>VLOOKUP(G4245,Ma_KH!$A:$R,14,0)</f>
        <v>60</v>
      </c>
    </row>
    <row r="4246" spans="1:27" hidden="1" x14ac:dyDescent="0.25">
      <c r="A4246" s="157">
        <v>45995</v>
      </c>
      <c r="B4246" s="158">
        <v>4180885775</v>
      </c>
      <c r="C4246" s="151" t="s">
        <v>7767</v>
      </c>
      <c r="D4246" s="149">
        <v>46000</v>
      </c>
      <c r="E4246" s="152"/>
      <c r="F4246" s="151"/>
      <c r="G4246" s="33" t="s">
        <v>7778</v>
      </c>
      <c r="H4246" s="152"/>
      <c r="I4246" s="158" t="s">
        <v>8475</v>
      </c>
      <c r="J4246" s="150" t="s">
        <v>1771</v>
      </c>
      <c r="K4246" s="331" t="s">
        <v>30</v>
      </c>
      <c r="L4246" s="21" t="str">
        <f>VLOOKUP($K4246,TONG_SL!$A:$D,2,0)</f>
        <v>Gà muối 500g</v>
      </c>
      <c r="N4246" s="21" t="str">
        <f t="shared" si="418"/>
        <v>K-C6</v>
      </c>
      <c r="Q4246" s="21" t="str">
        <f>VLOOKUP(K4246,TONG_SL!$A:$D,3,0)</f>
        <v>Túi</v>
      </c>
      <c r="R4246" s="106">
        <v>6</v>
      </c>
      <c r="S4246" s="220"/>
      <c r="T4246" s="220">
        <f>VLOOKUP(VLOOKUP(G4246,Ma_KH!$A:$R,18,0)&amp;K4246,Gia_MB!$A:$F,6,0)</f>
        <v>111058</v>
      </c>
      <c r="U4246" s="254">
        <f t="shared" si="414"/>
        <v>666348</v>
      </c>
      <c r="V4246" s="220"/>
      <c r="W4246" s="222">
        <f t="shared" si="415"/>
        <v>0</v>
      </c>
      <c r="X4246" s="223" t="str">
        <f t="shared" si="416"/>
        <v>8</v>
      </c>
      <c r="Y4246" s="220"/>
      <c r="Z4246" s="254">
        <f t="shared" si="417"/>
        <v>53307.840000000004</v>
      </c>
      <c r="AA4246" s="5">
        <f>VLOOKUP(G4246,Ma_KH!$A:$R,14,0)</f>
        <v>60</v>
      </c>
    </row>
    <row r="4247" spans="1:27" hidden="1" x14ac:dyDescent="0.25">
      <c r="A4247" s="157">
        <v>45995</v>
      </c>
      <c r="B4247" s="158">
        <v>4180884386</v>
      </c>
      <c r="C4247" s="151" t="s">
        <v>7767</v>
      </c>
      <c r="D4247" s="149">
        <v>46000</v>
      </c>
      <c r="E4247" s="152"/>
      <c r="F4247" s="151"/>
      <c r="G4247" s="33" t="s">
        <v>7778</v>
      </c>
      <c r="H4247" s="152"/>
      <c r="I4247" s="158" t="s">
        <v>8476</v>
      </c>
      <c r="J4247" s="150" t="s">
        <v>1771</v>
      </c>
      <c r="K4247" s="331" t="s">
        <v>30</v>
      </c>
      <c r="L4247" s="21" t="str">
        <f>VLOOKUP($K4247,TONG_SL!$A:$D,2,0)</f>
        <v>Gà muối 500g</v>
      </c>
      <c r="N4247" s="21" t="str">
        <f t="shared" si="418"/>
        <v>K-C6</v>
      </c>
      <c r="Q4247" s="21" t="str">
        <f>VLOOKUP(K4247,TONG_SL!$A:$D,3,0)</f>
        <v>Túi</v>
      </c>
      <c r="R4247" s="106">
        <v>9</v>
      </c>
      <c r="S4247" s="220"/>
      <c r="T4247" s="220">
        <f>VLOOKUP(VLOOKUP(G4247,Ma_KH!$A:$R,18,0)&amp;K4247,Gia_MB!$A:$F,6,0)</f>
        <v>111058</v>
      </c>
      <c r="U4247" s="254">
        <f t="shared" si="414"/>
        <v>999522</v>
      </c>
      <c r="V4247" s="220"/>
      <c r="W4247" s="222">
        <f t="shared" si="415"/>
        <v>0</v>
      </c>
      <c r="X4247" s="223" t="str">
        <f t="shared" si="416"/>
        <v>8</v>
      </c>
      <c r="Y4247" s="220"/>
      <c r="Z4247" s="254">
        <f t="shared" si="417"/>
        <v>79961.759999999995</v>
      </c>
      <c r="AA4247" s="5">
        <f>VLOOKUP(G4247,Ma_KH!$A:$R,14,0)</f>
        <v>60</v>
      </c>
    </row>
    <row r="4248" spans="1:27" hidden="1" x14ac:dyDescent="0.25">
      <c r="A4248" s="157">
        <v>45995</v>
      </c>
      <c r="B4248" s="158">
        <v>4180884386</v>
      </c>
      <c r="C4248" s="151" t="s">
        <v>7767</v>
      </c>
      <c r="D4248" s="149">
        <v>46000</v>
      </c>
      <c r="E4248" s="152"/>
      <c r="F4248" s="151"/>
      <c r="G4248" s="33" t="s">
        <v>7778</v>
      </c>
      <c r="H4248" s="152"/>
      <c r="I4248" s="158" t="s">
        <v>8476</v>
      </c>
      <c r="J4248" s="150" t="s">
        <v>1771</v>
      </c>
      <c r="K4248" s="331" t="s">
        <v>48</v>
      </c>
      <c r="L4248" s="21" t="str">
        <f>VLOOKUP($K4248,TONG_SL!$A:$D,2,0)</f>
        <v>Mọc Nấm Hương 250g</v>
      </c>
      <c r="N4248" s="21" t="str">
        <f t="shared" si="418"/>
        <v>K-C6</v>
      </c>
      <c r="Q4248" s="21" t="str">
        <f>VLOOKUP(K4248,TONG_SL!$A:$D,3,0)</f>
        <v>Túi</v>
      </c>
      <c r="R4248" s="106">
        <v>7</v>
      </c>
      <c r="S4248" s="220"/>
      <c r="T4248" s="220">
        <f>VLOOKUP(VLOOKUP(G4248,Ma_KH!$A:$R,18,0)&amp;K4248,Gia_MB!$A:$F,6,0)</f>
        <v>46000</v>
      </c>
      <c r="U4248" s="254">
        <f t="shared" si="414"/>
        <v>322000</v>
      </c>
      <c r="V4248" s="220"/>
      <c r="W4248" s="222">
        <f t="shared" si="415"/>
        <v>0</v>
      </c>
      <c r="X4248" s="223" t="str">
        <f t="shared" si="416"/>
        <v>8</v>
      </c>
      <c r="Y4248" s="220"/>
      <c r="Z4248" s="254">
        <f t="shared" si="417"/>
        <v>25760</v>
      </c>
      <c r="AA4248" s="5">
        <f>VLOOKUP(G4248,Ma_KH!$A:$R,14,0)</f>
        <v>60</v>
      </c>
    </row>
    <row r="4249" spans="1:27" hidden="1" x14ac:dyDescent="0.25">
      <c r="A4249" s="157">
        <v>45995</v>
      </c>
      <c r="B4249" s="158">
        <v>4180884386</v>
      </c>
      <c r="C4249" s="151" t="s">
        <v>7767</v>
      </c>
      <c r="D4249" s="149">
        <v>46000</v>
      </c>
      <c r="E4249" s="152"/>
      <c r="F4249" s="151"/>
      <c r="G4249" s="33" t="s">
        <v>7778</v>
      </c>
      <c r="H4249" s="152"/>
      <c r="I4249" s="158" t="s">
        <v>8476</v>
      </c>
      <c r="J4249" s="150" t="s">
        <v>1771</v>
      </c>
      <c r="K4249" s="331" t="s">
        <v>27</v>
      </c>
      <c r="L4249" s="21" t="str">
        <f>VLOOKUP($K4249,TONG_SL!$A:$D,2,0)</f>
        <v>Chân giò heo muối 300g</v>
      </c>
      <c r="N4249" s="21" t="str">
        <f t="shared" si="418"/>
        <v>K-C6</v>
      </c>
      <c r="Q4249" s="21" t="str">
        <f>VLOOKUP(K4249,TONG_SL!$A:$D,3,0)</f>
        <v>Túi</v>
      </c>
      <c r="R4249" s="106">
        <v>16</v>
      </c>
      <c r="S4249" s="220"/>
      <c r="T4249" s="220">
        <f>VLOOKUP(VLOOKUP(G4249,Ma_KH!$A:$R,18,0)&amp;K4249,Gia_MB!$A:$F,6,0)</f>
        <v>73431</v>
      </c>
      <c r="U4249" s="254">
        <f t="shared" si="414"/>
        <v>1174896</v>
      </c>
      <c r="V4249" s="220"/>
      <c r="W4249" s="222">
        <f t="shared" si="415"/>
        <v>0</v>
      </c>
      <c r="X4249" s="223" t="str">
        <f t="shared" si="416"/>
        <v>8</v>
      </c>
      <c r="Y4249" s="220"/>
      <c r="Z4249" s="254">
        <f t="shared" si="417"/>
        <v>93991.680000000008</v>
      </c>
      <c r="AA4249" s="5">
        <f>VLOOKUP(G4249,Ma_KH!$A:$R,14,0)</f>
        <v>60</v>
      </c>
    </row>
    <row r="4250" spans="1:27" hidden="1" x14ac:dyDescent="0.25">
      <c r="A4250" s="157">
        <v>45995</v>
      </c>
      <c r="B4250" s="158">
        <v>4180884386</v>
      </c>
      <c r="C4250" s="151" t="s">
        <v>7767</v>
      </c>
      <c r="D4250" s="149">
        <v>46000</v>
      </c>
      <c r="E4250" s="152"/>
      <c r="F4250" s="151"/>
      <c r="G4250" s="33" t="s">
        <v>7778</v>
      </c>
      <c r="H4250" s="152"/>
      <c r="I4250" s="158" t="s">
        <v>8476</v>
      </c>
      <c r="J4250" s="150" t="s">
        <v>1771</v>
      </c>
      <c r="K4250" s="331" t="s">
        <v>32</v>
      </c>
      <c r="L4250" s="21" t="str">
        <f>VLOOKUP($K4250,TONG_SL!$A:$D,2,0)</f>
        <v>Giò Tai Lưỡi Xào 250g</v>
      </c>
      <c r="N4250" s="21" t="str">
        <f t="shared" si="418"/>
        <v>K-C6</v>
      </c>
      <c r="Q4250" s="21" t="str">
        <f>VLOOKUP(K4250,TONG_SL!$A:$D,3,0)</f>
        <v>Túi</v>
      </c>
      <c r="R4250" s="106">
        <v>10</v>
      </c>
      <c r="S4250" s="220"/>
      <c r="T4250" s="220">
        <f>VLOOKUP(VLOOKUP(G4250,Ma_KH!$A:$R,18,0)&amp;K4250,Gia_MB!$A:$F,6,0)</f>
        <v>50182</v>
      </c>
      <c r="U4250" s="254">
        <f t="shared" si="414"/>
        <v>501820</v>
      </c>
      <c r="V4250" s="220"/>
      <c r="W4250" s="222">
        <f t="shared" si="415"/>
        <v>0</v>
      </c>
      <c r="X4250" s="223" t="str">
        <f t="shared" si="416"/>
        <v>8</v>
      </c>
      <c r="Y4250" s="220"/>
      <c r="Z4250" s="254">
        <f t="shared" si="417"/>
        <v>40145.599999999999</v>
      </c>
      <c r="AA4250" s="5">
        <f>VLOOKUP(G4250,Ma_KH!$A:$R,14,0)</f>
        <v>60</v>
      </c>
    </row>
    <row r="4251" spans="1:27" hidden="1" x14ac:dyDescent="0.25">
      <c r="A4251" s="157">
        <v>45995</v>
      </c>
      <c r="B4251" s="158">
        <v>4180884386</v>
      </c>
      <c r="C4251" s="151" t="s">
        <v>7767</v>
      </c>
      <c r="D4251" s="149">
        <v>46000</v>
      </c>
      <c r="E4251" s="152"/>
      <c r="F4251" s="151"/>
      <c r="G4251" s="33" t="s">
        <v>7778</v>
      </c>
      <c r="H4251" s="152"/>
      <c r="I4251" s="158" t="s">
        <v>8476</v>
      </c>
      <c r="J4251" s="150" t="s">
        <v>1771</v>
      </c>
      <c r="K4251" s="331" t="s">
        <v>7153</v>
      </c>
      <c r="L4251" s="21" t="str">
        <f>VLOOKUP($K4251,TONG_SL!$A:$D,2,0)</f>
        <v>Tai heo muối 200g</v>
      </c>
      <c r="N4251" s="21" t="str">
        <f t="shared" si="418"/>
        <v>K-C6</v>
      </c>
      <c r="Q4251" s="21" t="str">
        <f>VLOOKUP(K4251,TONG_SL!$A:$D,3,0)</f>
        <v>Túi</v>
      </c>
      <c r="R4251" s="106">
        <v>6</v>
      </c>
      <c r="S4251" s="220"/>
      <c r="T4251" s="220">
        <f>VLOOKUP(VLOOKUP(G4251,Ma_KH!$A:$R,18,0)&amp;K4251,Gia_MB!$A:$F,6,0)</f>
        <v>55595</v>
      </c>
      <c r="U4251" s="254">
        <f t="shared" si="414"/>
        <v>333570</v>
      </c>
      <c r="V4251" s="220"/>
      <c r="W4251" s="222">
        <f t="shared" si="415"/>
        <v>0</v>
      </c>
      <c r="X4251" s="223" t="str">
        <f t="shared" si="416"/>
        <v>8</v>
      </c>
      <c r="Y4251" s="220"/>
      <c r="Z4251" s="254">
        <f t="shared" si="417"/>
        <v>26685.600000000002</v>
      </c>
      <c r="AA4251" s="5">
        <f>VLOOKUP(G4251,Ma_KH!$A:$R,14,0)</f>
        <v>60</v>
      </c>
    </row>
    <row r="4252" spans="1:27" hidden="1" x14ac:dyDescent="0.25">
      <c r="A4252" s="157">
        <v>45995</v>
      </c>
      <c r="B4252" s="158">
        <v>4180885107</v>
      </c>
      <c r="C4252" s="151" t="s">
        <v>7767</v>
      </c>
      <c r="D4252" s="149">
        <v>46000</v>
      </c>
      <c r="E4252" s="152"/>
      <c r="F4252" s="151"/>
      <c r="G4252" s="33" t="s">
        <v>7778</v>
      </c>
      <c r="H4252" s="152"/>
      <c r="I4252" s="158" t="s">
        <v>8477</v>
      </c>
      <c r="J4252" s="150" t="s">
        <v>1771</v>
      </c>
      <c r="K4252" s="331" t="s">
        <v>27</v>
      </c>
      <c r="L4252" s="21" t="str">
        <f>VLOOKUP($K4252,TONG_SL!$A:$D,2,0)</f>
        <v>Chân giò heo muối 300g</v>
      </c>
      <c r="N4252" s="21" t="str">
        <f t="shared" si="418"/>
        <v>K-C6</v>
      </c>
      <c r="Q4252" s="21" t="str">
        <f>VLOOKUP(K4252,TONG_SL!$A:$D,3,0)</f>
        <v>Túi</v>
      </c>
      <c r="R4252" s="106">
        <v>11</v>
      </c>
      <c r="S4252" s="220"/>
      <c r="T4252" s="220">
        <f>VLOOKUP(VLOOKUP(G4252,Ma_KH!$A:$R,18,0)&amp;K4252,Gia_MB!$A:$F,6,0)</f>
        <v>73431</v>
      </c>
      <c r="U4252" s="254">
        <f t="shared" si="414"/>
        <v>807741</v>
      </c>
      <c r="V4252" s="220"/>
      <c r="W4252" s="222">
        <f t="shared" si="415"/>
        <v>0</v>
      </c>
      <c r="X4252" s="223" t="str">
        <f t="shared" si="416"/>
        <v>8</v>
      </c>
      <c r="Y4252" s="220"/>
      <c r="Z4252" s="254">
        <f t="shared" si="417"/>
        <v>64619.28</v>
      </c>
      <c r="AA4252" s="5">
        <f>VLOOKUP(G4252,Ma_KH!$A:$R,14,0)</f>
        <v>60</v>
      </c>
    </row>
    <row r="4253" spans="1:27" hidden="1" x14ac:dyDescent="0.25">
      <c r="A4253" s="157">
        <v>45995</v>
      </c>
      <c r="B4253" s="158">
        <v>4180885107</v>
      </c>
      <c r="C4253" s="151" t="s">
        <v>7767</v>
      </c>
      <c r="D4253" s="149">
        <v>46000</v>
      </c>
      <c r="E4253" s="152"/>
      <c r="F4253" s="151"/>
      <c r="G4253" s="33" t="s">
        <v>7778</v>
      </c>
      <c r="H4253" s="152"/>
      <c r="I4253" s="158" t="s">
        <v>8477</v>
      </c>
      <c r="J4253" s="150" t="s">
        <v>1771</v>
      </c>
      <c r="K4253" s="331" t="s">
        <v>32</v>
      </c>
      <c r="L4253" s="21" t="str">
        <f>VLOOKUP($K4253,TONG_SL!$A:$D,2,0)</f>
        <v>Giò Tai Lưỡi Xào 250g</v>
      </c>
      <c r="N4253" s="21" t="str">
        <f t="shared" si="418"/>
        <v>K-C6</v>
      </c>
      <c r="Q4253" s="21" t="str">
        <f>VLOOKUP(K4253,TONG_SL!$A:$D,3,0)</f>
        <v>Túi</v>
      </c>
      <c r="R4253" s="106">
        <v>10</v>
      </c>
      <c r="S4253" s="220"/>
      <c r="T4253" s="220">
        <f>VLOOKUP(VLOOKUP(G4253,Ma_KH!$A:$R,18,0)&amp;K4253,Gia_MB!$A:$F,6,0)</f>
        <v>50182</v>
      </c>
      <c r="U4253" s="254">
        <f t="shared" si="414"/>
        <v>501820</v>
      </c>
      <c r="V4253" s="220"/>
      <c r="W4253" s="222">
        <f t="shared" si="415"/>
        <v>0</v>
      </c>
      <c r="X4253" s="223" t="str">
        <f t="shared" si="416"/>
        <v>8</v>
      </c>
      <c r="Y4253" s="220"/>
      <c r="Z4253" s="254">
        <f t="shared" si="417"/>
        <v>40145.599999999999</v>
      </c>
      <c r="AA4253" s="5">
        <f>VLOOKUP(G4253,Ma_KH!$A:$R,14,0)</f>
        <v>60</v>
      </c>
    </row>
    <row r="4254" spans="1:27" hidden="1" x14ac:dyDescent="0.25">
      <c r="A4254" s="157">
        <v>45995</v>
      </c>
      <c r="B4254" s="158">
        <v>4180885107</v>
      </c>
      <c r="C4254" s="151" t="s">
        <v>7767</v>
      </c>
      <c r="D4254" s="149">
        <v>46000</v>
      </c>
      <c r="E4254" s="152"/>
      <c r="F4254" s="151"/>
      <c r="G4254" s="33" t="s">
        <v>7778</v>
      </c>
      <c r="H4254" s="152"/>
      <c r="I4254" s="158" t="s">
        <v>8477</v>
      </c>
      <c r="J4254" s="150" t="s">
        <v>1771</v>
      </c>
      <c r="K4254" s="331" t="s">
        <v>7153</v>
      </c>
      <c r="L4254" s="21" t="str">
        <f>VLOOKUP($K4254,TONG_SL!$A:$D,2,0)</f>
        <v>Tai heo muối 200g</v>
      </c>
      <c r="N4254" s="21" t="str">
        <f t="shared" si="418"/>
        <v>K-C6</v>
      </c>
      <c r="Q4254" s="21" t="str">
        <f>VLOOKUP(K4254,TONG_SL!$A:$D,3,0)</f>
        <v>Túi</v>
      </c>
      <c r="R4254" s="106">
        <v>6</v>
      </c>
      <c r="S4254" s="220"/>
      <c r="T4254" s="220">
        <f>VLOOKUP(VLOOKUP(G4254,Ma_KH!$A:$R,18,0)&amp;K4254,Gia_MB!$A:$F,6,0)</f>
        <v>55595</v>
      </c>
      <c r="U4254" s="254">
        <f t="shared" si="414"/>
        <v>333570</v>
      </c>
      <c r="V4254" s="220"/>
      <c r="W4254" s="222">
        <f t="shared" si="415"/>
        <v>0</v>
      </c>
      <c r="X4254" s="223" t="str">
        <f t="shared" si="416"/>
        <v>8</v>
      </c>
      <c r="Y4254" s="220"/>
      <c r="Z4254" s="254">
        <f t="shared" si="417"/>
        <v>26685.600000000002</v>
      </c>
      <c r="AA4254" s="5">
        <f>VLOOKUP(G4254,Ma_KH!$A:$R,14,0)</f>
        <v>60</v>
      </c>
    </row>
    <row r="4255" spans="1:27" hidden="1" x14ac:dyDescent="0.25">
      <c r="A4255" s="157">
        <v>45995</v>
      </c>
      <c r="B4255" s="158">
        <v>4180885107</v>
      </c>
      <c r="C4255" s="151" t="s">
        <v>7767</v>
      </c>
      <c r="D4255" s="149">
        <v>46000</v>
      </c>
      <c r="E4255" s="152"/>
      <c r="F4255" s="151"/>
      <c r="G4255" s="33" t="s">
        <v>7778</v>
      </c>
      <c r="H4255" s="152"/>
      <c r="I4255" s="158" t="s">
        <v>8477</v>
      </c>
      <c r="J4255" s="150" t="s">
        <v>1771</v>
      </c>
      <c r="K4255" s="331" t="s">
        <v>48</v>
      </c>
      <c r="L4255" s="21" t="str">
        <f>VLOOKUP($K4255,TONG_SL!$A:$D,2,0)</f>
        <v>Mọc Nấm Hương 250g</v>
      </c>
      <c r="N4255" s="21" t="str">
        <f t="shared" si="418"/>
        <v>K-C6</v>
      </c>
      <c r="Q4255" s="21" t="str">
        <f>VLOOKUP(K4255,TONG_SL!$A:$D,3,0)</f>
        <v>Túi</v>
      </c>
      <c r="R4255" s="106">
        <v>5</v>
      </c>
      <c r="S4255" s="220"/>
      <c r="T4255" s="220">
        <f>VLOOKUP(VLOOKUP(G4255,Ma_KH!$A:$R,18,0)&amp;K4255,Gia_MB!$A:$F,6,0)</f>
        <v>46000</v>
      </c>
      <c r="U4255" s="254">
        <f t="shared" si="414"/>
        <v>230000</v>
      </c>
      <c r="V4255" s="220"/>
      <c r="W4255" s="222">
        <f t="shared" si="415"/>
        <v>0</v>
      </c>
      <c r="X4255" s="223" t="str">
        <f t="shared" si="416"/>
        <v>8</v>
      </c>
      <c r="Y4255" s="220"/>
      <c r="Z4255" s="254">
        <f t="shared" si="417"/>
        <v>18400</v>
      </c>
      <c r="AA4255" s="5">
        <f>VLOOKUP(G4255,Ma_KH!$A:$R,14,0)</f>
        <v>60</v>
      </c>
    </row>
    <row r="4256" spans="1:27" hidden="1" x14ac:dyDescent="0.25">
      <c r="A4256" s="157">
        <v>45995</v>
      </c>
      <c r="B4256" s="158">
        <v>4180885107</v>
      </c>
      <c r="C4256" s="151" t="s">
        <v>7767</v>
      </c>
      <c r="D4256" s="149">
        <v>46000</v>
      </c>
      <c r="E4256" s="152"/>
      <c r="F4256" s="151"/>
      <c r="G4256" s="33" t="s">
        <v>7778</v>
      </c>
      <c r="H4256" s="152"/>
      <c r="I4256" s="158" t="s">
        <v>8477</v>
      </c>
      <c r="J4256" s="150" t="s">
        <v>1771</v>
      </c>
      <c r="K4256" s="331" t="s">
        <v>30</v>
      </c>
      <c r="L4256" s="21" t="str">
        <f>VLOOKUP($K4256,TONG_SL!$A:$D,2,0)</f>
        <v>Gà muối 500g</v>
      </c>
      <c r="N4256" s="21" t="str">
        <f t="shared" si="418"/>
        <v>K-C6</v>
      </c>
      <c r="Q4256" s="21" t="str">
        <f>VLOOKUP(K4256,TONG_SL!$A:$D,3,0)</f>
        <v>Túi</v>
      </c>
      <c r="R4256" s="106">
        <v>10</v>
      </c>
      <c r="S4256" s="220"/>
      <c r="T4256" s="220">
        <f>VLOOKUP(VLOOKUP(G4256,Ma_KH!$A:$R,18,0)&amp;K4256,Gia_MB!$A:$F,6,0)</f>
        <v>111058</v>
      </c>
      <c r="U4256" s="254">
        <f t="shared" si="414"/>
        <v>1110580</v>
      </c>
      <c r="V4256" s="220"/>
      <c r="W4256" s="222">
        <f t="shared" si="415"/>
        <v>0</v>
      </c>
      <c r="X4256" s="223" t="str">
        <f t="shared" si="416"/>
        <v>8</v>
      </c>
      <c r="Y4256" s="220"/>
      <c r="Z4256" s="254">
        <f t="shared" si="417"/>
        <v>88846.400000000009</v>
      </c>
      <c r="AA4256" s="5">
        <f>VLOOKUP(G4256,Ma_KH!$A:$R,14,0)</f>
        <v>60</v>
      </c>
    </row>
    <row r="4257" spans="1:27" hidden="1" x14ac:dyDescent="0.25">
      <c r="A4257" s="157">
        <v>45995</v>
      </c>
      <c r="B4257" s="158">
        <v>4180886313</v>
      </c>
      <c r="C4257" s="151" t="s">
        <v>7767</v>
      </c>
      <c r="D4257" s="149">
        <v>46000</v>
      </c>
      <c r="E4257" s="152"/>
      <c r="F4257" s="151"/>
      <c r="G4257" s="33" t="s">
        <v>7778</v>
      </c>
      <c r="H4257" s="152"/>
      <c r="I4257" s="158" t="s">
        <v>8478</v>
      </c>
      <c r="J4257" s="150" t="s">
        <v>1771</v>
      </c>
      <c r="K4257" s="331" t="s">
        <v>30</v>
      </c>
      <c r="L4257" s="21" t="str">
        <f>VLOOKUP($K4257,TONG_SL!$A:$D,2,0)</f>
        <v>Gà muối 500g</v>
      </c>
      <c r="N4257" s="21" t="str">
        <f t="shared" si="418"/>
        <v>K-C6</v>
      </c>
      <c r="Q4257" s="21" t="str">
        <f>VLOOKUP(K4257,TONG_SL!$A:$D,3,0)</f>
        <v>Túi</v>
      </c>
      <c r="R4257" s="106">
        <v>6</v>
      </c>
      <c r="S4257" s="220"/>
      <c r="T4257" s="220">
        <f>VLOOKUP(VLOOKUP(G4257,Ma_KH!$A:$R,18,0)&amp;K4257,Gia_MB!$A:$F,6,0)</f>
        <v>111058</v>
      </c>
      <c r="U4257" s="254">
        <f t="shared" si="414"/>
        <v>666348</v>
      </c>
      <c r="V4257" s="220"/>
      <c r="W4257" s="222">
        <f t="shared" si="415"/>
        <v>0</v>
      </c>
      <c r="X4257" s="223" t="str">
        <f t="shared" si="416"/>
        <v>8</v>
      </c>
      <c r="Y4257" s="220"/>
      <c r="Z4257" s="254">
        <f t="shared" si="417"/>
        <v>53307.840000000004</v>
      </c>
      <c r="AA4257" s="5">
        <f>VLOOKUP(G4257,Ma_KH!$A:$R,14,0)</f>
        <v>60</v>
      </c>
    </row>
    <row r="4258" spans="1:27" hidden="1" x14ac:dyDescent="0.25">
      <c r="A4258" s="157">
        <v>45995</v>
      </c>
      <c r="B4258" s="158">
        <v>4180886313</v>
      </c>
      <c r="C4258" s="151" t="s">
        <v>7767</v>
      </c>
      <c r="D4258" s="149">
        <v>46000</v>
      </c>
      <c r="E4258" s="152"/>
      <c r="F4258" s="151"/>
      <c r="G4258" s="33" t="s">
        <v>7778</v>
      </c>
      <c r="H4258" s="152"/>
      <c r="I4258" s="158" t="s">
        <v>8478</v>
      </c>
      <c r="J4258" s="150" t="s">
        <v>1771</v>
      </c>
      <c r="K4258" s="331" t="s">
        <v>48</v>
      </c>
      <c r="L4258" s="21" t="str">
        <f>VLOOKUP($K4258,TONG_SL!$A:$D,2,0)</f>
        <v>Mọc Nấm Hương 250g</v>
      </c>
      <c r="N4258" s="21" t="str">
        <f t="shared" si="418"/>
        <v>K-C6</v>
      </c>
      <c r="Q4258" s="21" t="str">
        <f>VLOOKUP(K4258,TONG_SL!$A:$D,3,0)</f>
        <v>Túi</v>
      </c>
      <c r="R4258" s="106">
        <v>6</v>
      </c>
      <c r="S4258" s="220"/>
      <c r="T4258" s="220">
        <f>VLOOKUP(VLOOKUP(G4258,Ma_KH!$A:$R,18,0)&amp;K4258,Gia_MB!$A:$F,6,0)</f>
        <v>46000</v>
      </c>
      <c r="U4258" s="254">
        <f t="shared" si="414"/>
        <v>276000</v>
      </c>
      <c r="V4258" s="220"/>
      <c r="W4258" s="222">
        <f t="shared" si="415"/>
        <v>0</v>
      </c>
      <c r="X4258" s="223" t="str">
        <f t="shared" si="416"/>
        <v>8</v>
      </c>
      <c r="Y4258" s="220"/>
      <c r="Z4258" s="254">
        <f t="shared" si="417"/>
        <v>22080</v>
      </c>
      <c r="AA4258" s="5">
        <f>VLOOKUP(G4258,Ma_KH!$A:$R,14,0)</f>
        <v>60</v>
      </c>
    </row>
    <row r="4259" spans="1:27" hidden="1" x14ac:dyDescent="0.25">
      <c r="A4259" s="157">
        <v>45995</v>
      </c>
      <c r="B4259" s="158">
        <v>4180886313</v>
      </c>
      <c r="C4259" s="151" t="s">
        <v>7767</v>
      </c>
      <c r="D4259" s="149">
        <v>46000</v>
      </c>
      <c r="E4259" s="152"/>
      <c r="F4259" s="151"/>
      <c r="G4259" s="33" t="s">
        <v>7778</v>
      </c>
      <c r="H4259" s="152"/>
      <c r="I4259" s="158" t="s">
        <v>8478</v>
      </c>
      <c r="J4259" s="150" t="s">
        <v>1771</v>
      </c>
      <c r="K4259" s="331" t="s">
        <v>7187</v>
      </c>
      <c r="L4259" s="21" t="str">
        <f>VLOOKUP($K4259,TONG_SL!$A:$D,2,0)</f>
        <v>Chân giò heo muối 300g</v>
      </c>
      <c r="N4259" s="21" t="str">
        <f t="shared" si="418"/>
        <v>K-C6</v>
      </c>
      <c r="Q4259" s="21" t="str">
        <f>VLOOKUP(K4259,TONG_SL!$A:$D,3,0)</f>
        <v>Túi</v>
      </c>
      <c r="R4259" s="106">
        <v>10</v>
      </c>
      <c r="S4259" s="220"/>
      <c r="T4259" s="220">
        <f>VLOOKUP(VLOOKUP(G4259,Ma_KH!$A:$R,18,0)&amp;K4259,Gia_MB!$A:$F,6,0)</f>
        <v>73431</v>
      </c>
      <c r="U4259" s="254">
        <f t="shared" si="414"/>
        <v>734310</v>
      </c>
      <c r="V4259" s="220"/>
      <c r="W4259" s="222">
        <f t="shared" si="415"/>
        <v>0</v>
      </c>
      <c r="X4259" s="223" t="str">
        <f t="shared" si="416"/>
        <v>8</v>
      </c>
      <c r="Y4259" s="220"/>
      <c r="Z4259" s="254">
        <f t="shared" si="417"/>
        <v>58744.800000000003</v>
      </c>
      <c r="AA4259" s="5">
        <f>VLOOKUP(G4259,Ma_KH!$A:$R,14,0)</f>
        <v>60</v>
      </c>
    </row>
    <row r="4260" spans="1:27" hidden="1" x14ac:dyDescent="0.25">
      <c r="A4260" s="157">
        <v>45995</v>
      </c>
      <c r="B4260" s="158">
        <v>4180886313</v>
      </c>
      <c r="C4260" s="151" t="s">
        <v>7767</v>
      </c>
      <c r="D4260" s="149">
        <v>46000</v>
      </c>
      <c r="E4260" s="152"/>
      <c r="F4260" s="151"/>
      <c r="G4260" s="33" t="s">
        <v>7778</v>
      </c>
      <c r="H4260" s="152"/>
      <c r="I4260" s="158" t="s">
        <v>8478</v>
      </c>
      <c r="J4260" s="150" t="s">
        <v>1771</v>
      </c>
      <c r="K4260" s="331" t="s">
        <v>32</v>
      </c>
      <c r="L4260" s="21" t="str">
        <f>VLOOKUP($K4260,TONG_SL!$A:$D,2,0)</f>
        <v>Giò Tai Lưỡi Xào 250g</v>
      </c>
      <c r="N4260" s="21" t="str">
        <f t="shared" si="418"/>
        <v>K-C6</v>
      </c>
      <c r="Q4260" s="21" t="str">
        <f>VLOOKUP(K4260,TONG_SL!$A:$D,3,0)</f>
        <v>Túi</v>
      </c>
      <c r="R4260" s="106">
        <v>8</v>
      </c>
      <c r="S4260" s="220"/>
      <c r="T4260" s="220">
        <f>VLOOKUP(VLOOKUP(G4260,Ma_KH!$A:$R,18,0)&amp;K4260,Gia_MB!$A:$F,6,0)</f>
        <v>50182</v>
      </c>
      <c r="U4260" s="254">
        <f t="shared" si="414"/>
        <v>401456</v>
      </c>
      <c r="V4260" s="220"/>
      <c r="W4260" s="222">
        <f t="shared" si="415"/>
        <v>0</v>
      </c>
      <c r="X4260" s="223" t="str">
        <f t="shared" si="416"/>
        <v>8</v>
      </c>
      <c r="Y4260" s="220"/>
      <c r="Z4260" s="254">
        <f t="shared" si="417"/>
        <v>32116.48</v>
      </c>
      <c r="AA4260" s="5">
        <f>VLOOKUP(G4260,Ma_KH!$A:$R,14,0)</f>
        <v>60</v>
      </c>
    </row>
    <row r="4261" spans="1:27" hidden="1" x14ac:dyDescent="0.25">
      <c r="A4261" s="157">
        <v>45995</v>
      </c>
      <c r="B4261" s="158">
        <v>4180886313</v>
      </c>
      <c r="C4261" s="151" t="s">
        <v>7767</v>
      </c>
      <c r="D4261" s="149">
        <v>46000</v>
      </c>
      <c r="E4261" s="152"/>
      <c r="F4261" s="151"/>
      <c r="G4261" s="33" t="s">
        <v>7778</v>
      </c>
      <c r="H4261" s="152"/>
      <c r="I4261" s="158" t="s">
        <v>8478</v>
      </c>
      <c r="J4261" s="150" t="s">
        <v>1771</v>
      </c>
      <c r="K4261" s="331" t="s">
        <v>7153</v>
      </c>
      <c r="L4261" s="21" t="str">
        <f>VLOOKUP($K4261,TONG_SL!$A:$D,2,0)</f>
        <v>Tai heo muối 200g</v>
      </c>
      <c r="N4261" s="21" t="str">
        <f t="shared" si="418"/>
        <v>K-C6</v>
      </c>
      <c r="Q4261" s="21" t="str">
        <f>VLOOKUP(K4261,TONG_SL!$A:$D,3,0)</f>
        <v>Túi</v>
      </c>
      <c r="R4261" s="106">
        <v>6</v>
      </c>
      <c r="S4261" s="220"/>
      <c r="T4261" s="220">
        <f>VLOOKUP(VLOOKUP(G4261,Ma_KH!$A:$R,18,0)&amp;K4261,Gia_MB!$A:$F,6,0)</f>
        <v>55595</v>
      </c>
      <c r="U4261" s="254">
        <f t="shared" si="414"/>
        <v>333570</v>
      </c>
      <c r="V4261" s="220"/>
      <c r="W4261" s="222">
        <f t="shared" si="415"/>
        <v>0</v>
      </c>
      <c r="X4261" s="223" t="str">
        <f t="shared" si="416"/>
        <v>8</v>
      </c>
      <c r="Y4261" s="220"/>
      <c r="Z4261" s="254">
        <f t="shared" si="417"/>
        <v>26685.600000000002</v>
      </c>
      <c r="AA4261" s="5">
        <f>VLOOKUP(G4261,Ma_KH!$A:$R,14,0)</f>
        <v>60</v>
      </c>
    </row>
    <row r="4262" spans="1:27" hidden="1" x14ac:dyDescent="0.25">
      <c r="A4262" s="157">
        <v>45995</v>
      </c>
      <c r="B4262" s="158">
        <v>4180885405</v>
      </c>
      <c r="C4262" s="151" t="s">
        <v>7767</v>
      </c>
      <c r="D4262" s="149">
        <v>46000</v>
      </c>
      <c r="E4262" s="152"/>
      <c r="F4262" s="151"/>
      <c r="G4262" s="33" t="s">
        <v>7778</v>
      </c>
      <c r="H4262" s="152"/>
      <c r="I4262" s="158" t="s">
        <v>8479</v>
      </c>
      <c r="J4262" s="150" t="s">
        <v>1771</v>
      </c>
      <c r="K4262" s="331" t="s">
        <v>7153</v>
      </c>
      <c r="L4262" s="21" t="str">
        <f>VLOOKUP($K4262,TONG_SL!$A:$D,2,0)</f>
        <v>Tai heo muối 200g</v>
      </c>
      <c r="N4262" s="21" t="str">
        <f t="shared" si="418"/>
        <v>K-C6</v>
      </c>
      <c r="Q4262" s="21" t="str">
        <f>VLOOKUP(K4262,TONG_SL!$A:$D,3,0)</f>
        <v>Túi</v>
      </c>
      <c r="R4262" s="106">
        <v>8</v>
      </c>
      <c r="S4262" s="220"/>
      <c r="T4262" s="220">
        <f>VLOOKUP(VLOOKUP(G4262,Ma_KH!$A:$R,18,0)&amp;K4262,Gia_MB!$A:$F,6,0)</f>
        <v>55595</v>
      </c>
      <c r="U4262" s="254">
        <f t="shared" si="414"/>
        <v>444760</v>
      </c>
      <c r="V4262" s="220"/>
      <c r="W4262" s="222">
        <f t="shared" si="415"/>
        <v>0</v>
      </c>
      <c r="X4262" s="223" t="str">
        <f t="shared" si="416"/>
        <v>8</v>
      </c>
      <c r="Y4262" s="220"/>
      <c r="Z4262" s="254">
        <f t="shared" si="417"/>
        <v>35580.800000000003</v>
      </c>
      <c r="AA4262" s="5">
        <f>VLOOKUP(G4262,Ma_KH!$A:$R,14,0)</f>
        <v>60</v>
      </c>
    </row>
    <row r="4263" spans="1:27" hidden="1" x14ac:dyDescent="0.25">
      <c r="A4263" s="157">
        <v>45995</v>
      </c>
      <c r="B4263" s="158">
        <v>4180885405</v>
      </c>
      <c r="C4263" s="151" t="s">
        <v>7767</v>
      </c>
      <c r="D4263" s="149">
        <v>46000</v>
      </c>
      <c r="E4263" s="152"/>
      <c r="F4263" s="151"/>
      <c r="G4263" s="33" t="s">
        <v>7778</v>
      </c>
      <c r="H4263" s="152"/>
      <c r="I4263" s="158" t="s">
        <v>8479</v>
      </c>
      <c r="J4263" s="150" t="s">
        <v>1771</v>
      </c>
      <c r="K4263" s="331" t="s">
        <v>32</v>
      </c>
      <c r="L4263" s="21" t="str">
        <f>VLOOKUP($K4263,TONG_SL!$A:$D,2,0)</f>
        <v>Giò Tai Lưỡi Xào 250g</v>
      </c>
      <c r="N4263" s="21" t="str">
        <f t="shared" si="418"/>
        <v>K-C6</v>
      </c>
      <c r="Q4263" s="21" t="str">
        <f>VLOOKUP(K4263,TONG_SL!$A:$D,3,0)</f>
        <v>Túi</v>
      </c>
      <c r="R4263" s="106">
        <v>12</v>
      </c>
      <c r="S4263" s="220"/>
      <c r="T4263" s="220">
        <f>VLOOKUP(VLOOKUP(G4263,Ma_KH!$A:$R,18,0)&amp;K4263,Gia_MB!$A:$F,6,0)</f>
        <v>50182</v>
      </c>
      <c r="U4263" s="254">
        <f t="shared" si="414"/>
        <v>602184</v>
      </c>
      <c r="V4263" s="220"/>
      <c r="W4263" s="222">
        <f t="shared" si="415"/>
        <v>0</v>
      </c>
      <c r="X4263" s="223" t="str">
        <f t="shared" si="416"/>
        <v>8</v>
      </c>
      <c r="Y4263" s="220"/>
      <c r="Z4263" s="254">
        <f t="shared" si="417"/>
        <v>48174.720000000001</v>
      </c>
      <c r="AA4263" s="5">
        <f>VLOOKUP(G4263,Ma_KH!$A:$R,14,0)</f>
        <v>60</v>
      </c>
    </row>
    <row r="4264" spans="1:27" hidden="1" x14ac:dyDescent="0.25">
      <c r="A4264" s="157">
        <v>45995</v>
      </c>
      <c r="B4264" s="158">
        <v>4180885405</v>
      </c>
      <c r="C4264" s="151" t="s">
        <v>7767</v>
      </c>
      <c r="D4264" s="149">
        <v>46000</v>
      </c>
      <c r="E4264" s="152"/>
      <c r="F4264" s="151"/>
      <c r="G4264" s="33" t="s">
        <v>7778</v>
      </c>
      <c r="H4264" s="152"/>
      <c r="I4264" s="158" t="s">
        <v>8479</v>
      </c>
      <c r="J4264" s="150" t="s">
        <v>1771</v>
      </c>
      <c r="K4264" s="331" t="s">
        <v>7187</v>
      </c>
      <c r="L4264" s="21" t="str">
        <f>VLOOKUP($K4264,TONG_SL!$A:$D,2,0)</f>
        <v>Chân giò heo muối 300g</v>
      </c>
      <c r="N4264" s="21" t="str">
        <f t="shared" si="418"/>
        <v>K-C6</v>
      </c>
      <c r="Q4264" s="21" t="str">
        <f>VLOOKUP(K4264,TONG_SL!$A:$D,3,0)</f>
        <v>Túi</v>
      </c>
      <c r="R4264" s="106">
        <v>18</v>
      </c>
      <c r="S4264" s="220"/>
      <c r="T4264" s="220">
        <f>VLOOKUP(VLOOKUP(G4264,Ma_KH!$A:$R,18,0)&amp;K4264,Gia_MB!$A:$F,6,0)</f>
        <v>73431</v>
      </c>
      <c r="U4264" s="254">
        <f t="shared" si="414"/>
        <v>1321758</v>
      </c>
      <c r="V4264" s="220"/>
      <c r="W4264" s="222">
        <f t="shared" si="415"/>
        <v>0</v>
      </c>
      <c r="X4264" s="223" t="str">
        <f t="shared" si="416"/>
        <v>8</v>
      </c>
      <c r="Y4264" s="220"/>
      <c r="Z4264" s="254">
        <f t="shared" si="417"/>
        <v>105740.64</v>
      </c>
      <c r="AA4264" s="5">
        <f>VLOOKUP(G4264,Ma_KH!$A:$R,14,0)</f>
        <v>60</v>
      </c>
    </row>
    <row r="4265" spans="1:27" hidden="1" x14ac:dyDescent="0.25">
      <c r="A4265" s="157">
        <v>45995</v>
      </c>
      <c r="B4265" s="158">
        <v>4180885405</v>
      </c>
      <c r="C4265" s="151" t="s">
        <v>7767</v>
      </c>
      <c r="D4265" s="149">
        <v>46000</v>
      </c>
      <c r="E4265" s="152"/>
      <c r="F4265" s="151"/>
      <c r="G4265" s="33" t="s">
        <v>7778</v>
      </c>
      <c r="H4265" s="152"/>
      <c r="I4265" s="158" t="s">
        <v>8479</v>
      </c>
      <c r="J4265" s="150" t="s">
        <v>1771</v>
      </c>
      <c r="K4265" s="331" t="s">
        <v>48</v>
      </c>
      <c r="L4265" s="21" t="str">
        <f>VLOOKUP($K4265,TONG_SL!$A:$D,2,0)</f>
        <v>Mọc Nấm Hương 250g</v>
      </c>
      <c r="N4265" s="21" t="str">
        <f t="shared" si="418"/>
        <v>K-C6</v>
      </c>
      <c r="Q4265" s="21" t="str">
        <f>VLOOKUP(K4265,TONG_SL!$A:$D,3,0)</f>
        <v>Túi</v>
      </c>
      <c r="R4265" s="106">
        <v>8</v>
      </c>
      <c r="S4265" s="220"/>
      <c r="T4265" s="220">
        <f>VLOOKUP(VLOOKUP(G4265,Ma_KH!$A:$R,18,0)&amp;K4265,Gia_MB!$A:$F,6,0)</f>
        <v>46000</v>
      </c>
      <c r="U4265" s="254">
        <f t="shared" si="414"/>
        <v>368000</v>
      </c>
      <c r="V4265" s="220"/>
      <c r="W4265" s="222">
        <f t="shared" si="415"/>
        <v>0</v>
      </c>
      <c r="X4265" s="223" t="str">
        <f t="shared" si="416"/>
        <v>8</v>
      </c>
      <c r="Y4265" s="220"/>
      <c r="Z4265" s="254">
        <f t="shared" si="417"/>
        <v>29440</v>
      </c>
      <c r="AA4265" s="5">
        <f>VLOOKUP(G4265,Ma_KH!$A:$R,14,0)</f>
        <v>60</v>
      </c>
    </row>
    <row r="4266" spans="1:27" hidden="1" x14ac:dyDescent="0.25">
      <c r="A4266" s="157">
        <v>45995</v>
      </c>
      <c r="B4266" s="158">
        <v>4180885405</v>
      </c>
      <c r="C4266" s="151" t="s">
        <v>7767</v>
      </c>
      <c r="D4266" s="149">
        <v>46000</v>
      </c>
      <c r="E4266" s="152"/>
      <c r="F4266" s="151"/>
      <c r="G4266" s="33" t="s">
        <v>7778</v>
      </c>
      <c r="H4266" s="152"/>
      <c r="I4266" s="158" t="s">
        <v>8479</v>
      </c>
      <c r="J4266" s="150" t="s">
        <v>1771</v>
      </c>
      <c r="K4266" s="331" t="s">
        <v>30</v>
      </c>
      <c r="L4266" s="21" t="str">
        <f>VLOOKUP($K4266,TONG_SL!$A:$D,2,0)</f>
        <v>Gà muối 500g</v>
      </c>
      <c r="N4266" s="21" t="str">
        <f t="shared" si="418"/>
        <v>K-C6</v>
      </c>
      <c r="Q4266" s="21" t="str">
        <f>VLOOKUP(K4266,TONG_SL!$A:$D,3,0)</f>
        <v>Túi</v>
      </c>
      <c r="R4266" s="106">
        <v>8</v>
      </c>
      <c r="S4266" s="220"/>
      <c r="T4266" s="220">
        <f>VLOOKUP(VLOOKUP(G4266,Ma_KH!$A:$R,18,0)&amp;K4266,Gia_MB!$A:$F,6,0)</f>
        <v>111058</v>
      </c>
      <c r="U4266" s="254">
        <f t="shared" si="414"/>
        <v>888464</v>
      </c>
      <c r="V4266" s="220"/>
      <c r="W4266" s="222">
        <f t="shared" si="415"/>
        <v>0</v>
      </c>
      <c r="X4266" s="223" t="str">
        <f t="shared" si="416"/>
        <v>8</v>
      </c>
      <c r="Y4266" s="220"/>
      <c r="Z4266" s="254">
        <f t="shared" si="417"/>
        <v>71077.119999999995</v>
      </c>
      <c r="AA4266" s="5">
        <f>VLOOKUP(G4266,Ma_KH!$A:$R,14,0)</f>
        <v>60</v>
      </c>
    </row>
    <row r="4267" spans="1:27" hidden="1" x14ac:dyDescent="0.25">
      <c r="A4267" s="157">
        <v>45995</v>
      </c>
      <c r="B4267" s="158">
        <v>4180885405</v>
      </c>
      <c r="C4267" s="151" t="s">
        <v>7767</v>
      </c>
      <c r="D4267" s="149">
        <v>46000</v>
      </c>
      <c r="E4267" s="152"/>
      <c r="F4267" s="151"/>
      <c r="G4267" s="33" t="s">
        <v>7778</v>
      </c>
      <c r="H4267" s="152"/>
      <c r="I4267" s="158" t="s">
        <v>8479</v>
      </c>
      <c r="J4267" s="150" t="s">
        <v>1771</v>
      </c>
      <c r="K4267" s="331" t="s">
        <v>7154</v>
      </c>
      <c r="L4267" s="21" t="str">
        <f>VLOOKUP($K4267,TONG_SL!$A:$D,2,0)</f>
        <v>Chả cốm 300g</v>
      </c>
      <c r="N4267" s="21" t="str">
        <f t="shared" si="418"/>
        <v>K-C6</v>
      </c>
      <c r="Q4267" s="21" t="str">
        <f>VLOOKUP(K4267,TONG_SL!$A:$D,3,0)</f>
        <v>Túi</v>
      </c>
      <c r="R4267" s="106">
        <v>10</v>
      </c>
      <c r="S4267" s="220"/>
      <c r="T4267" s="220">
        <f>VLOOKUP(VLOOKUP(G4267,Ma_KH!$A:$R,18,0)&amp;K4267,Gia_MB!$A:$F,6,0)</f>
        <v>74250</v>
      </c>
      <c r="U4267" s="254">
        <f t="shared" si="414"/>
        <v>742500</v>
      </c>
      <c r="V4267" s="220"/>
      <c r="W4267" s="222">
        <f t="shared" si="415"/>
        <v>0</v>
      </c>
      <c r="X4267" s="223" t="str">
        <f t="shared" si="416"/>
        <v>8</v>
      </c>
      <c r="Y4267" s="220"/>
      <c r="Z4267" s="254">
        <f t="shared" si="417"/>
        <v>59400</v>
      </c>
      <c r="AA4267" s="5">
        <f>VLOOKUP(G4267,Ma_KH!$A:$R,14,0)</f>
        <v>60</v>
      </c>
    </row>
    <row r="4268" spans="1:27" hidden="1" x14ac:dyDescent="0.25">
      <c r="A4268" s="157">
        <v>45995</v>
      </c>
      <c r="B4268" s="158">
        <v>4180885362</v>
      </c>
      <c r="C4268" s="151" t="s">
        <v>7767</v>
      </c>
      <c r="D4268" s="149">
        <v>46000</v>
      </c>
      <c r="E4268" s="152"/>
      <c r="F4268" s="151"/>
      <c r="G4268" s="33" t="s">
        <v>7778</v>
      </c>
      <c r="H4268" s="152"/>
      <c r="I4268" s="158" t="s">
        <v>8480</v>
      </c>
      <c r="J4268" s="150" t="s">
        <v>1771</v>
      </c>
      <c r="K4268" s="331" t="s">
        <v>30</v>
      </c>
      <c r="L4268" s="21" t="str">
        <f>VLOOKUP($K4268,TONG_SL!$A:$D,2,0)</f>
        <v>Gà muối 500g</v>
      </c>
      <c r="N4268" s="21" t="str">
        <f t="shared" si="418"/>
        <v>K-C6</v>
      </c>
      <c r="Q4268" s="21" t="str">
        <f>VLOOKUP(K4268,TONG_SL!$A:$D,3,0)</f>
        <v>Túi</v>
      </c>
      <c r="R4268" s="106">
        <v>6</v>
      </c>
      <c r="S4268" s="220"/>
      <c r="T4268" s="220">
        <f>VLOOKUP(VLOOKUP(G4268,Ma_KH!$A:$R,18,0)&amp;K4268,Gia_MB!$A:$F,6,0)</f>
        <v>111058</v>
      </c>
      <c r="U4268" s="254">
        <f t="shared" si="414"/>
        <v>666348</v>
      </c>
      <c r="V4268" s="220"/>
      <c r="W4268" s="222">
        <f t="shared" si="415"/>
        <v>0</v>
      </c>
      <c r="X4268" s="223" t="str">
        <f t="shared" si="416"/>
        <v>8</v>
      </c>
      <c r="Y4268" s="220"/>
      <c r="Z4268" s="254">
        <f t="shared" si="417"/>
        <v>53307.840000000004</v>
      </c>
      <c r="AA4268" s="5">
        <f>VLOOKUP(G4268,Ma_KH!$A:$R,14,0)</f>
        <v>60</v>
      </c>
    </row>
    <row r="4269" spans="1:27" hidden="1" x14ac:dyDescent="0.25">
      <c r="A4269" s="157">
        <v>45995</v>
      </c>
      <c r="B4269" s="158">
        <v>4180885362</v>
      </c>
      <c r="C4269" s="151" t="s">
        <v>7767</v>
      </c>
      <c r="D4269" s="149">
        <v>46000</v>
      </c>
      <c r="E4269" s="152"/>
      <c r="F4269" s="151"/>
      <c r="G4269" s="33" t="s">
        <v>7778</v>
      </c>
      <c r="H4269" s="152"/>
      <c r="I4269" s="158" t="s">
        <v>8480</v>
      </c>
      <c r="J4269" s="150" t="s">
        <v>1771</v>
      </c>
      <c r="K4269" s="331" t="s">
        <v>48</v>
      </c>
      <c r="L4269" s="21" t="str">
        <f>VLOOKUP($K4269,TONG_SL!$A:$D,2,0)</f>
        <v>Mọc Nấm Hương 250g</v>
      </c>
      <c r="N4269" s="21" t="str">
        <f t="shared" si="418"/>
        <v>K-C6</v>
      </c>
      <c r="Q4269" s="21" t="str">
        <f>VLOOKUP(K4269,TONG_SL!$A:$D,3,0)</f>
        <v>Túi</v>
      </c>
      <c r="R4269" s="106">
        <v>6</v>
      </c>
      <c r="S4269" s="220"/>
      <c r="T4269" s="220">
        <f>VLOOKUP(VLOOKUP(G4269,Ma_KH!$A:$R,18,0)&amp;K4269,Gia_MB!$A:$F,6,0)</f>
        <v>46000</v>
      </c>
      <c r="U4269" s="254">
        <f t="shared" si="414"/>
        <v>276000</v>
      </c>
      <c r="V4269" s="220"/>
      <c r="W4269" s="222">
        <f t="shared" si="415"/>
        <v>0</v>
      </c>
      <c r="X4269" s="223" t="str">
        <f t="shared" si="416"/>
        <v>8</v>
      </c>
      <c r="Y4269" s="220"/>
      <c r="Z4269" s="254">
        <f t="shared" si="417"/>
        <v>22080</v>
      </c>
      <c r="AA4269" s="5">
        <f>VLOOKUP(G4269,Ma_KH!$A:$R,14,0)</f>
        <v>60</v>
      </c>
    </row>
    <row r="4270" spans="1:27" hidden="1" x14ac:dyDescent="0.25">
      <c r="A4270" s="157">
        <v>45995</v>
      </c>
      <c r="B4270" s="158">
        <v>4180885362</v>
      </c>
      <c r="C4270" s="151" t="s">
        <v>7767</v>
      </c>
      <c r="D4270" s="149">
        <v>46000</v>
      </c>
      <c r="E4270" s="152"/>
      <c r="F4270" s="151"/>
      <c r="G4270" s="33" t="s">
        <v>7778</v>
      </c>
      <c r="H4270" s="152"/>
      <c r="I4270" s="158" t="s">
        <v>8480</v>
      </c>
      <c r="J4270" s="150" t="s">
        <v>1771</v>
      </c>
      <c r="K4270" s="331" t="s">
        <v>7187</v>
      </c>
      <c r="L4270" s="21" t="str">
        <f>VLOOKUP($K4270,TONG_SL!$A:$D,2,0)</f>
        <v>Chân giò heo muối 300g</v>
      </c>
      <c r="N4270" s="21" t="str">
        <f t="shared" si="418"/>
        <v>K-C6</v>
      </c>
      <c r="Q4270" s="21" t="str">
        <f>VLOOKUP(K4270,TONG_SL!$A:$D,3,0)</f>
        <v>Túi</v>
      </c>
      <c r="R4270" s="106">
        <v>10</v>
      </c>
      <c r="S4270" s="220"/>
      <c r="T4270" s="220">
        <f>VLOOKUP(VLOOKUP(G4270,Ma_KH!$A:$R,18,0)&amp;K4270,Gia_MB!$A:$F,6,0)</f>
        <v>73431</v>
      </c>
      <c r="U4270" s="254">
        <f t="shared" si="414"/>
        <v>734310</v>
      </c>
      <c r="V4270" s="220"/>
      <c r="W4270" s="222">
        <f t="shared" si="415"/>
        <v>0</v>
      </c>
      <c r="X4270" s="223" t="str">
        <f t="shared" si="416"/>
        <v>8</v>
      </c>
      <c r="Y4270" s="220"/>
      <c r="Z4270" s="254">
        <f t="shared" si="417"/>
        <v>58744.800000000003</v>
      </c>
      <c r="AA4270" s="5">
        <f>VLOOKUP(G4270,Ma_KH!$A:$R,14,0)</f>
        <v>60</v>
      </c>
    </row>
    <row r="4271" spans="1:27" hidden="1" x14ac:dyDescent="0.25">
      <c r="A4271" s="157">
        <v>45995</v>
      </c>
      <c r="B4271" s="158">
        <v>4180885362</v>
      </c>
      <c r="C4271" s="151" t="s">
        <v>7767</v>
      </c>
      <c r="D4271" s="149">
        <v>46000</v>
      </c>
      <c r="E4271" s="152"/>
      <c r="F4271" s="151"/>
      <c r="G4271" s="33" t="s">
        <v>7778</v>
      </c>
      <c r="H4271" s="152"/>
      <c r="I4271" s="158" t="s">
        <v>8480</v>
      </c>
      <c r="J4271" s="150" t="s">
        <v>1771</v>
      </c>
      <c r="K4271" s="331" t="s">
        <v>32</v>
      </c>
      <c r="L4271" s="21" t="str">
        <f>VLOOKUP($K4271,TONG_SL!$A:$D,2,0)</f>
        <v>Giò Tai Lưỡi Xào 250g</v>
      </c>
      <c r="N4271" s="21" t="str">
        <f t="shared" si="418"/>
        <v>K-C6</v>
      </c>
      <c r="Q4271" s="21" t="str">
        <f>VLOOKUP(K4271,TONG_SL!$A:$D,3,0)</f>
        <v>Túi</v>
      </c>
      <c r="R4271" s="106">
        <v>8</v>
      </c>
      <c r="S4271" s="220"/>
      <c r="T4271" s="220">
        <f>VLOOKUP(VLOOKUP(G4271,Ma_KH!$A:$R,18,0)&amp;K4271,Gia_MB!$A:$F,6,0)</f>
        <v>50182</v>
      </c>
      <c r="U4271" s="254">
        <f t="shared" si="414"/>
        <v>401456</v>
      </c>
      <c r="V4271" s="220"/>
      <c r="W4271" s="222">
        <f t="shared" si="415"/>
        <v>0</v>
      </c>
      <c r="X4271" s="223" t="str">
        <f t="shared" si="416"/>
        <v>8</v>
      </c>
      <c r="Y4271" s="220"/>
      <c r="Z4271" s="254">
        <f t="shared" si="417"/>
        <v>32116.48</v>
      </c>
      <c r="AA4271" s="5">
        <f>VLOOKUP(G4271,Ma_KH!$A:$R,14,0)</f>
        <v>60</v>
      </c>
    </row>
    <row r="4272" spans="1:27" hidden="1" x14ac:dyDescent="0.25">
      <c r="A4272" s="157">
        <v>45995</v>
      </c>
      <c r="B4272" s="158">
        <v>4180885362</v>
      </c>
      <c r="C4272" s="151" t="s">
        <v>7767</v>
      </c>
      <c r="D4272" s="149">
        <v>46000</v>
      </c>
      <c r="E4272" s="152"/>
      <c r="F4272" s="151"/>
      <c r="G4272" s="33" t="s">
        <v>7778</v>
      </c>
      <c r="H4272" s="152"/>
      <c r="I4272" s="158" t="s">
        <v>8480</v>
      </c>
      <c r="J4272" s="150" t="s">
        <v>1771</v>
      </c>
      <c r="K4272" s="331" t="s">
        <v>7153</v>
      </c>
      <c r="L4272" s="21" t="str">
        <f>VLOOKUP($K4272,TONG_SL!$A:$D,2,0)</f>
        <v>Tai heo muối 200g</v>
      </c>
      <c r="N4272" s="21" t="str">
        <f t="shared" si="418"/>
        <v>K-C6</v>
      </c>
      <c r="Q4272" s="21" t="str">
        <f>VLOOKUP(K4272,TONG_SL!$A:$D,3,0)</f>
        <v>Túi</v>
      </c>
      <c r="R4272" s="106">
        <v>6</v>
      </c>
      <c r="S4272" s="220"/>
      <c r="T4272" s="220">
        <f>VLOOKUP(VLOOKUP(G4272,Ma_KH!$A:$R,18,0)&amp;K4272,Gia_MB!$A:$F,6,0)</f>
        <v>55595</v>
      </c>
      <c r="U4272" s="254">
        <f t="shared" si="414"/>
        <v>333570</v>
      </c>
      <c r="V4272" s="220"/>
      <c r="W4272" s="222">
        <f t="shared" si="415"/>
        <v>0</v>
      </c>
      <c r="X4272" s="223" t="str">
        <f t="shared" si="416"/>
        <v>8</v>
      </c>
      <c r="Y4272" s="220"/>
      <c r="Z4272" s="254">
        <f t="shared" si="417"/>
        <v>26685.600000000002</v>
      </c>
      <c r="AA4272" s="5">
        <f>VLOOKUP(G4272,Ma_KH!$A:$R,14,0)</f>
        <v>60</v>
      </c>
    </row>
    <row r="4273" spans="1:27" hidden="1" x14ac:dyDescent="0.25">
      <c r="A4273" s="157">
        <v>45995</v>
      </c>
      <c r="B4273" s="158">
        <v>4180885362</v>
      </c>
      <c r="C4273" s="151" t="s">
        <v>7767</v>
      </c>
      <c r="D4273" s="149">
        <v>46000</v>
      </c>
      <c r="E4273" s="152"/>
      <c r="F4273" s="151"/>
      <c r="G4273" s="33" t="s">
        <v>7778</v>
      </c>
      <c r="H4273" s="152"/>
      <c r="I4273" s="158" t="s">
        <v>8480</v>
      </c>
      <c r="J4273" s="150" t="s">
        <v>1771</v>
      </c>
      <c r="K4273" s="331" t="s">
        <v>7154</v>
      </c>
      <c r="L4273" s="21" t="str">
        <f>VLOOKUP($K4273,TONG_SL!$A:$D,2,0)</f>
        <v>Chả cốm 300g</v>
      </c>
      <c r="N4273" s="21" t="str">
        <f t="shared" si="418"/>
        <v>K-C6</v>
      </c>
      <c r="Q4273" s="21" t="str">
        <f>VLOOKUP(K4273,TONG_SL!$A:$D,3,0)</f>
        <v>Túi</v>
      </c>
      <c r="R4273" s="106">
        <v>5</v>
      </c>
      <c r="S4273" s="220"/>
      <c r="T4273" s="220">
        <f>VLOOKUP(VLOOKUP(G4273,Ma_KH!$A:$R,18,0)&amp;K4273,Gia_MB!$A:$F,6,0)</f>
        <v>74250</v>
      </c>
      <c r="U4273" s="254">
        <f t="shared" si="414"/>
        <v>371250</v>
      </c>
      <c r="V4273" s="220"/>
      <c r="W4273" s="222">
        <f t="shared" si="415"/>
        <v>0</v>
      </c>
      <c r="X4273" s="223" t="str">
        <f t="shared" si="416"/>
        <v>8</v>
      </c>
      <c r="Y4273" s="220"/>
      <c r="Z4273" s="254">
        <f t="shared" si="417"/>
        <v>29700</v>
      </c>
      <c r="AA4273" s="5">
        <f>VLOOKUP(G4273,Ma_KH!$A:$R,14,0)</f>
        <v>60</v>
      </c>
    </row>
    <row r="4274" spans="1:27" hidden="1" x14ac:dyDescent="0.25">
      <c r="A4274" s="157">
        <v>45995</v>
      </c>
      <c r="B4274" s="158">
        <v>4180885361</v>
      </c>
      <c r="C4274" s="151" t="s">
        <v>7767</v>
      </c>
      <c r="D4274" s="149">
        <v>46000</v>
      </c>
      <c r="E4274" s="152"/>
      <c r="F4274" s="151"/>
      <c r="G4274" s="33" t="s">
        <v>7778</v>
      </c>
      <c r="H4274" s="152"/>
      <c r="I4274" s="158" t="s">
        <v>8481</v>
      </c>
      <c r="J4274" s="150" t="s">
        <v>1771</v>
      </c>
      <c r="K4274" s="331" t="s">
        <v>7153</v>
      </c>
      <c r="L4274" s="21" t="str">
        <f>VLOOKUP($K4274,TONG_SL!$A:$D,2,0)</f>
        <v>Tai heo muối 200g</v>
      </c>
      <c r="N4274" s="21" t="str">
        <f t="shared" si="418"/>
        <v>K-C6</v>
      </c>
      <c r="Q4274" s="21" t="str">
        <f>VLOOKUP(K4274,TONG_SL!$A:$D,3,0)</f>
        <v>Túi</v>
      </c>
      <c r="R4274" s="106">
        <v>6</v>
      </c>
      <c r="S4274" s="220"/>
      <c r="T4274" s="220">
        <f>VLOOKUP(VLOOKUP(G4274,Ma_KH!$A:$R,18,0)&amp;K4274,Gia_MB!$A:$F,6,0)</f>
        <v>55595</v>
      </c>
      <c r="U4274" s="254">
        <f t="shared" si="414"/>
        <v>333570</v>
      </c>
      <c r="V4274" s="220"/>
      <c r="W4274" s="222">
        <f t="shared" si="415"/>
        <v>0</v>
      </c>
      <c r="X4274" s="223" t="str">
        <f t="shared" si="416"/>
        <v>8</v>
      </c>
      <c r="Y4274" s="220"/>
      <c r="Z4274" s="254">
        <f t="shared" si="417"/>
        <v>26685.600000000002</v>
      </c>
      <c r="AA4274" s="5">
        <f>VLOOKUP(G4274,Ma_KH!$A:$R,14,0)</f>
        <v>60</v>
      </c>
    </row>
    <row r="4275" spans="1:27" hidden="1" x14ac:dyDescent="0.25">
      <c r="A4275" s="157">
        <v>45995</v>
      </c>
      <c r="B4275" s="158">
        <v>4180885361</v>
      </c>
      <c r="C4275" s="151" t="s">
        <v>7767</v>
      </c>
      <c r="D4275" s="149">
        <v>46000</v>
      </c>
      <c r="E4275" s="152"/>
      <c r="F4275" s="151"/>
      <c r="G4275" s="33" t="s">
        <v>7778</v>
      </c>
      <c r="H4275" s="152"/>
      <c r="I4275" s="158" t="s">
        <v>8481</v>
      </c>
      <c r="J4275" s="150" t="s">
        <v>1771</v>
      </c>
      <c r="K4275" s="331" t="s">
        <v>7197</v>
      </c>
      <c r="L4275" s="21" t="str">
        <f>VLOOKUP($K4275,TONG_SL!$A:$D,2,0)</f>
        <v>Gà muối 500g</v>
      </c>
      <c r="N4275" s="21" t="str">
        <f t="shared" si="418"/>
        <v>K-C6</v>
      </c>
      <c r="Q4275" s="21" t="str">
        <f>VLOOKUP(K4275,TONG_SL!$A:$D,3,0)</f>
        <v>Túi</v>
      </c>
      <c r="R4275" s="106">
        <v>6</v>
      </c>
      <c r="S4275" s="220"/>
      <c r="T4275" s="220">
        <f>VLOOKUP(VLOOKUP(G4275,Ma_KH!$A:$R,18,0)&amp;K4275,Gia_MB!$A:$F,6,0)</f>
        <v>111058</v>
      </c>
      <c r="U4275" s="254">
        <f t="shared" si="414"/>
        <v>666348</v>
      </c>
      <c r="V4275" s="220"/>
      <c r="W4275" s="222">
        <f t="shared" si="415"/>
        <v>0</v>
      </c>
      <c r="X4275" s="223" t="str">
        <f t="shared" si="416"/>
        <v>8</v>
      </c>
      <c r="Y4275" s="220"/>
      <c r="Z4275" s="254">
        <f t="shared" si="417"/>
        <v>53307.840000000004</v>
      </c>
      <c r="AA4275" s="5">
        <f>VLOOKUP(G4275,Ma_KH!$A:$R,14,0)</f>
        <v>60</v>
      </c>
    </row>
    <row r="4276" spans="1:27" hidden="1" x14ac:dyDescent="0.25">
      <c r="A4276" s="157">
        <v>45995</v>
      </c>
      <c r="B4276" s="158">
        <v>4180885361</v>
      </c>
      <c r="C4276" s="151" t="s">
        <v>7767</v>
      </c>
      <c r="D4276" s="149">
        <v>46000</v>
      </c>
      <c r="E4276" s="152"/>
      <c r="F4276" s="151"/>
      <c r="G4276" s="33" t="s">
        <v>7778</v>
      </c>
      <c r="H4276" s="152"/>
      <c r="I4276" s="158" t="s">
        <v>8481</v>
      </c>
      <c r="J4276" s="150" t="s">
        <v>1771</v>
      </c>
      <c r="K4276" s="331" t="s">
        <v>48</v>
      </c>
      <c r="L4276" s="21" t="str">
        <f>VLOOKUP($K4276,TONG_SL!$A:$D,2,0)</f>
        <v>Mọc Nấm Hương 250g</v>
      </c>
      <c r="N4276" s="21" t="str">
        <f t="shared" si="418"/>
        <v>K-C6</v>
      </c>
      <c r="Q4276" s="21" t="str">
        <f>VLOOKUP(K4276,TONG_SL!$A:$D,3,0)</f>
        <v>Túi</v>
      </c>
      <c r="R4276" s="106">
        <v>6</v>
      </c>
      <c r="S4276" s="220"/>
      <c r="T4276" s="220">
        <f>VLOOKUP(VLOOKUP(G4276,Ma_KH!$A:$R,18,0)&amp;K4276,Gia_MB!$A:$F,6,0)</f>
        <v>46000</v>
      </c>
      <c r="U4276" s="254">
        <f t="shared" si="414"/>
        <v>276000</v>
      </c>
      <c r="V4276" s="220"/>
      <c r="W4276" s="222">
        <f t="shared" si="415"/>
        <v>0</v>
      </c>
      <c r="X4276" s="223" t="str">
        <f t="shared" si="416"/>
        <v>8</v>
      </c>
      <c r="Y4276" s="220"/>
      <c r="Z4276" s="254">
        <f t="shared" si="417"/>
        <v>22080</v>
      </c>
      <c r="AA4276" s="5">
        <f>VLOOKUP(G4276,Ma_KH!$A:$R,14,0)</f>
        <v>60</v>
      </c>
    </row>
    <row r="4277" spans="1:27" hidden="1" x14ac:dyDescent="0.25">
      <c r="A4277" s="157">
        <v>45995</v>
      </c>
      <c r="B4277" s="158">
        <v>4180885361</v>
      </c>
      <c r="C4277" s="151" t="s">
        <v>7767</v>
      </c>
      <c r="D4277" s="149">
        <v>46000</v>
      </c>
      <c r="E4277" s="152"/>
      <c r="F4277" s="151"/>
      <c r="G4277" s="33" t="s">
        <v>7778</v>
      </c>
      <c r="H4277" s="152"/>
      <c r="I4277" s="158" t="s">
        <v>8481</v>
      </c>
      <c r="J4277" s="150" t="s">
        <v>1771</v>
      </c>
      <c r="K4277" s="331" t="s">
        <v>7187</v>
      </c>
      <c r="L4277" s="21" t="str">
        <f>VLOOKUP($K4277,TONG_SL!$A:$D,2,0)</f>
        <v>Chân giò heo muối 300g</v>
      </c>
      <c r="N4277" s="21" t="str">
        <f t="shared" si="418"/>
        <v>K-C6</v>
      </c>
      <c r="Q4277" s="21" t="str">
        <f>VLOOKUP(K4277,TONG_SL!$A:$D,3,0)</f>
        <v>Túi</v>
      </c>
      <c r="R4277" s="106">
        <v>10</v>
      </c>
      <c r="S4277" s="220"/>
      <c r="T4277" s="220">
        <f>VLOOKUP(VLOOKUP(G4277,Ma_KH!$A:$R,18,0)&amp;K4277,Gia_MB!$A:$F,6,0)</f>
        <v>73431</v>
      </c>
      <c r="U4277" s="254">
        <f t="shared" ref="U4277:U4340" si="419">T4277*R4277</f>
        <v>734310</v>
      </c>
      <c r="V4277" s="220"/>
      <c r="W4277" s="222">
        <f t="shared" ref="W4277:W4340" si="420">U4277*V4277</f>
        <v>0</v>
      </c>
      <c r="X4277" s="223" t="str">
        <f t="shared" ref="X4277:X4340" si="421">IF(B4277&lt;&gt;"","8","0")</f>
        <v>8</v>
      </c>
      <c r="Y4277" s="220"/>
      <c r="Z4277" s="254">
        <f t="shared" ref="Z4277:Z4340" si="422">U4277*X4277%</f>
        <v>58744.800000000003</v>
      </c>
      <c r="AA4277" s="5">
        <f>VLOOKUP(G4277,Ma_KH!$A:$R,14,0)</f>
        <v>60</v>
      </c>
    </row>
    <row r="4278" spans="1:27" hidden="1" x14ac:dyDescent="0.25">
      <c r="A4278" s="157">
        <v>45995</v>
      </c>
      <c r="B4278" s="158">
        <v>4180885361</v>
      </c>
      <c r="C4278" s="151" t="s">
        <v>7767</v>
      </c>
      <c r="D4278" s="149">
        <v>46000</v>
      </c>
      <c r="E4278" s="152"/>
      <c r="F4278" s="151"/>
      <c r="G4278" s="33" t="s">
        <v>7778</v>
      </c>
      <c r="H4278" s="152"/>
      <c r="I4278" s="158" t="s">
        <v>8481</v>
      </c>
      <c r="J4278" s="150" t="s">
        <v>1771</v>
      </c>
      <c r="K4278" s="331" t="s">
        <v>32</v>
      </c>
      <c r="L4278" s="21" t="str">
        <f>VLOOKUP($K4278,TONG_SL!$A:$D,2,0)</f>
        <v>Giò Tai Lưỡi Xào 250g</v>
      </c>
      <c r="N4278" s="21" t="str">
        <f t="shared" si="418"/>
        <v>K-C6</v>
      </c>
      <c r="Q4278" s="21" t="str">
        <f>VLOOKUP(K4278,TONG_SL!$A:$D,3,0)</f>
        <v>Túi</v>
      </c>
      <c r="R4278" s="106">
        <v>8</v>
      </c>
      <c r="S4278" s="220"/>
      <c r="T4278" s="220">
        <f>VLOOKUP(VLOOKUP(G4278,Ma_KH!$A:$R,18,0)&amp;K4278,Gia_MB!$A:$F,6,0)</f>
        <v>50182</v>
      </c>
      <c r="U4278" s="254">
        <f t="shared" si="419"/>
        <v>401456</v>
      </c>
      <c r="V4278" s="220"/>
      <c r="W4278" s="222">
        <f t="shared" si="420"/>
        <v>0</v>
      </c>
      <c r="X4278" s="223" t="str">
        <f t="shared" si="421"/>
        <v>8</v>
      </c>
      <c r="Y4278" s="220"/>
      <c r="Z4278" s="254">
        <f t="shared" si="422"/>
        <v>32116.48</v>
      </c>
      <c r="AA4278" s="5">
        <f>VLOOKUP(G4278,Ma_KH!$A:$R,14,0)</f>
        <v>60</v>
      </c>
    </row>
    <row r="4279" spans="1:27" hidden="1" x14ac:dyDescent="0.25">
      <c r="A4279" s="157">
        <v>45995</v>
      </c>
      <c r="B4279" s="158">
        <v>4180885474</v>
      </c>
      <c r="C4279" s="151" t="s">
        <v>7767</v>
      </c>
      <c r="D4279" s="149">
        <v>46000</v>
      </c>
      <c r="E4279" s="152"/>
      <c r="F4279" s="151"/>
      <c r="G4279" s="33" t="s">
        <v>7778</v>
      </c>
      <c r="H4279" s="152"/>
      <c r="I4279" s="158" t="s">
        <v>8482</v>
      </c>
      <c r="J4279" s="150" t="s">
        <v>1771</v>
      </c>
      <c r="K4279" s="331" t="s">
        <v>7153</v>
      </c>
      <c r="L4279" s="21" t="str">
        <f>VLOOKUP($K4279,TONG_SL!$A:$D,2,0)</f>
        <v>Tai heo muối 200g</v>
      </c>
      <c r="N4279" s="21" t="str">
        <f t="shared" si="418"/>
        <v>K-C6</v>
      </c>
      <c r="Q4279" s="21" t="str">
        <f>VLOOKUP(K4279,TONG_SL!$A:$D,3,0)</f>
        <v>Túi</v>
      </c>
      <c r="R4279" s="106">
        <v>6</v>
      </c>
      <c r="S4279" s="220"/>
      <c r="T4279" s="220">
        <f>VLOOKUP(VLOOKUP(G4279,Ma_KH!$A:$R,18,0)&amp;K4279,Gia_MB!$A:$F,6,0)</f>
        <v>55595</v>
      </c>
      <c r="U4279" s="254">
        <f t="shared" si="419"/>
        <v>333570</v>
      </c>
      <c r="V4279" s="220"/>
      <c r="W4279" s="222">
        <f t="shared" si="420"/>
        <v>0</v>
      </c>
      <c r="X4279" s="223" t="str">
        <f t="shared" si="421"/>
        <v>8</v>
      </c>
      <c r="Y4279" s="220"/>
      <c r="Z4279" s="254">
        <f t="shared" si="422"/>
        <v>26685.600000000002</v>
      </c>
      <c r="AA4279" s="5">
        <f>VLOOKUP(G4279,Ma_KH!$A:$R,14,0)</f>
        <v>60</v>
      </c>
    </row>
    <row r="4280" spans="1:27" hidden="1" x14ac:dyDescent="0.25">
      <c r="A4280" s="157">
        <v>45995</v>
      </c>
      <c r="B4280" s="158">
        <v>4180885474</v>
      </c>
      <c r="C4280" s="151" t="s">
        <v>7767</v>
      </c>
      <c r="D4280" s="149">
        <v>46000</v>
      </c>
      <c r="E4280" s="152"/>
      <c r="F4280" s="151"/>
      <c r="G4280" s="33" t="s">
        <v>7778</v>
      </c>
      <c r="H4280" s="152"/>
      <c r="I4280" s="158" t="s">
        <v>8482</v>
      </c>
      <c r="J4280" s="150" t="s">
        <v>1771</v>
      </c>
      <c r="K4280" s="331" t="s">
        <v>32</v>
      </c>
      <c r="L4280" s="21" t="str">
        <f>VLOOKUP($K4280,TONG_SL!$A:$D,2,0)</f>
        <v>Giò Tai Lưỡi Xào 250g</v>
      </c>
      <c r="N4280" s="21" t="str">
        <f t="shared" si="418"/>
        <v>K-C6</v>
      </c>
      <c r="Q4280" s="21" t="str">
        <f>VLOOKUP(K4280,TONG_SL!$A:$D,3,0)</f>
        <v>Túi</v>
      </c>
      <c r="R4280" s="106">
        <v>10</v>
      </c>
      <c r="S4280" s="220"/>
      <c r="T4280" s="220">
        <f>VLOOKUP(VLOOKUP(G4280,Ma_KH!$A:$R,18,0)&amp;K4280,Gia_MB!$A:$F,6,0)</f>
        <v>50182</v>
      </c>
      <c r="U4280" s="254">
        <f t="shared" si="419"/>
        <v>501820</v>
      </c>
      <c r="V4280" s="220"/>
      <c r="W4280" s="222">
        <f t="shared" si="420"/>
        <v>0</v>
      </c>
      <c r="X4280" s="223" t="str">
        <f t="shared" si="421"/>
        <v>8</v>
      </c>
      <c r="Y4280" s="220"/>
      <c r="Z4280" s="254">
        <f t="shared" si="422"/>
        <v>40145.599999999999</v>
      </c>
      <c r="AA4280" s="5">
        <f>VLOOKUP(G4280,Ma_KH!$A:$R,14,0)</f>
        <v>60</v>
      </c>
    </row>
    <row r="4281" spans="1:27" hidden="1" x14ac:dyDescent="0.25">
      <c r="A4281" s="157">
        <v>45995</v>
      </c>
      <c r="B4281" s="158">
        <v>4180885474</v>
      </c>
      <c r="C4281" s="151" t="s">
        <v>7767</v>
      </c>
      <c r="D4281" s="149">
        <v>46000</v>
      </c>
      <c r="E4281" s="152"/>
      <c r="F4281" s="151"/>
      <c r="G4281" s="33" t="s">
        <v>7778</v>
      </c>
      <c r="H4281" s="152"/>
      <c r="I4281" s="158" t="s">
        <v>8482</v>
      </c>
      <c r="J4281" s="150" t="s">
        <v>1771</v>
      </c>
      <c r="K4281" s="331" t="s">
        <v>7187</v>
      </c>
      <c r="L4281" s="21" t="str">
        <f>VLOOKUP($K4281,TONG_SL!$A:$D,2,0)</f>
        <v>Chân giò heo muối 300g</v>
      </c>
      <c r="N4281" s="21" t="str">
        <f t="shared" si="418"/>
        <v>K-C6</v>
      </c>
      <c r="Q4281" s="21" t="str">
        <f>VLOOKUP(K4281,TONG_SL!$A:$D,3,0)</f>
        <v>Túi</v>
      </c>
      <c r="R4281" s="106">
        <v>14</v>
      </c>
      <c r="S4281" s="220"/>
      <c r="T4281" s="220">
        <f>VLOOKUP(VLOOKUP(G4281,Ma_KH!$A:$R,18,0)&amp;K4281,Gia_MB!$A:$F,6,0)</f>
        <v>73431</v>
      </c>
      <c r="U4281" s="254">
        <f t="shared" si="419"/>
        <v>1028034</v>
      </c>
      <c r="V4281" s="220"/>
      <c r="W4281" s="222">
        <f t="shared" si="420"/>
        <v>0</v>
      </c>
      <c r="X4281" s="223" t="str">
        <f t="shared" si="421"/>
        <v>8</v>
      </c>
      <c r="Y4281" s="220"/>
      <c r="Z4281" s="254">
        <f t="shared" si="422"/>
        <v>82242.720000000001</v>
      </c>
      <c r="AA4281" s="5">
        <f>VLOOKUP(G4281,Ma_KH!$A:$R,14,0)</f>
        <v>60</v>
      </c>
    </row>
    <row r="4282" spans="1:27" hidden="1" x14ac:dyDescent="0.25">
      <c r="A4282" s="157">
        <v>45995</v>
      </c>
      <c r="B4282" s="158">
        <v>4180885474</v>
      </c>
      <c r="C4282" s="151" t="s">
        <v>7767</v>
      </c>
      <c r="D4282" s="149">
        <v>46000</v>
      </c>
      <c r="E4282" s="152"/>
      <c r="F4282" s="151"/>
      <c r="G4282" s="33" t="s">
        <v>7778</v>
      </c>
      <c r="H4282" s="152"/>
      <c r="I4282" s="158" t="s">
        <v>8482</v>
      </c>
      <c r="J4282" s="150" t="s">
        <v>1771</v>
      </c>
      <c r="K4282" s="331" t="s">
        <v>48</v>
      </c>
      <c r="L4282" s="21" t="str">
        <f>VLOOKUP($K4282,TONG_SL!$A:$D,2,0)</f>
        <v>Mọc Nấm Hương 250g</v>
      </c>
      <c r="N4282" s="21" t="str">
        <f t="shared" si="418"/>
        <v>K-C6</v>
      </c>
      <c r="Q4282" s="21" t="str">
        <f>VLOOKUP(K4282,TONG_SL!$A:$D,3,0)</f>
        <v>Túi</v>
      </c>
      <c r="R4282" s="106">
        <v>6</v>
      </c>
      <c r="S4282" s="220"/>
      <c r="T4282" s="220">
        <f>VLOOKUP(VLOOKUP(G4282,Ma_KH!$A:$R,18,0)&amp;K4282,Gia_MB!$A:$F,6,0)</f>
        <v>46000</v>
      </c>
      <c r="U4282" s="254">
        <f t="shared" si="419"/>
        <v>276000</v>
      </c>
      <c r="V4282" s="220"/>
      <c r="W4282" s="222">
        <f t="shared" si="420"/>
        <v>0</v>
      </c>
      <c r="X4282" s="223" t="str">
        <f t="shared" si="421"/>
        <v>8</v>
      </c>
      <c r="Y4282" s="220"/>
      <c r="Z4282" s="254">
        <f t="shared" si="422"/>
        <v>22080</v>
      </c>
      <c r="AA4282" s="5">
        <f>VLOOKUP(G4282,Ma_KH!$A:$R,14,0)</f>
        <v>60</v>
      </c>
    </row>
    <row r="4283" spans="1:27" hidden="1" x14ac:dyDescent="0.25">
      <c r="A4283" s="157">
        <v>45995</v>
      </c>
      <c r="B4283" s="158">
        <v>4180885474</v>
      </c>
      <c r="C4283" s="151" t="s">
        <v>7767</v>
      </c>
      <c r="D4283" s="149">
        <v>46000</v>
      </c>
      <c r="E4283" s="152"/>
      <c r="F4283" s="151"/>
      <c r="G4283" s="33" t="s">
        <v>7778</v>
      </c>
      <c r="H4283" s="152"/>
      <c r="I4283" s="158" t="s">
        <v>8482</v>
      </c>
      <c r="J4283" s="150" t="s">
        <v>1771</v>
      </c>
      <c r="K4283" s="331" t="s">
        <v>7197</v>
      </c>
      <c r="L4283" s="21" t="str">
        <f>VLOOKUP($K4283,TONG_SL!$A:$D,2,0)</f>
        <v>Gà muối 500g</v>
      </c>
      <c r="N4283" s="21" t="str">
        <f t="shared" si="418"/>
        <v>K-C6</v>
      </c>
      <c r="Q4283" s="21" t="str">
        <f>VLOOKUP(K4283,TONG_SL!$A:$D,3,0)</f>
        <v>Túi</v>
      </c>
      <c r="R4283" s="106">
        <v>6</v>
      </c>
      <c r="S4283" s="220"/>
      <c r="T4283" s="220">
        <f>VLOOKUP(VLOOKUP(G4283,Ma_KH!$A:$R,18,0)&amp;K4283,Gia_MB!$A:$F,6,0)</f>
        <v>111058</v>
      </c>
      <c r="U4283" s="254">
        <f t="shared" si="419"/>
        <v>666348</v>
      </c>
      <c r="V4283" s="220"/>
      <c r="W4283" s="222">
        <f t="shared" si="420"/>
        <v>0</v>
      </c>
      <c r="X4283" s="223" t="str">
        <f t="shared" si="421"/>
        <v>8</v>
      </c>
      <c r="Y4283" s="220"/>
      <c r="Z4283" s="254">
        <f t="shared" si="422"/>
        <v>53307.840000000004</v>
      </c>
      <c r="AA4283" s="5">
        <f>VLOOKUP(G4283,Ma_KH!$A:$R,14,0)</f>
        <v>60</v>
      </c>
    </row>
    <row r="4284" spans="1:27" hidden="1" x14ac:dyDescent="0.25">
      <c r="A4284" s="157">
        <v>45995</v>
      </c>
      <c r="B4284" s="158">
        <v>4180886222</v>
      </c>
      <c r="C4284" s="151" t="s">
        <v>7767</v>
      </c>
      <c r="D4284" s="149">
        <v>46000</v>
      </c>
      <c r="E4284" s="152"/>
      <c r="F4284" s="151"/>
      <c r="G4284" s="33" t="s">
        <v>7778</v>
      </c>
      <c r="H4284" s="152"/>
      <c r="I4284" s="158" t="s">
        <v>8483</v>
      </c>
      <c r="J4284" s="150" t="s">
        <v>1771</v>
      </c>
      <c r="K4284" s="331" t="s">
        <v>7197</v>
      </c>
      <c r="L4284" s="21" t="str">
        <f>VLOOKUP($K4284,TONG_SL!$A:$D,2,0)</f>
        <v>Gà muối 500g</v>
      </c>
      <c r="N4284" s="21" t="str">
        <f t="shared" si="418"/>
        <v>K-C6</v>
      </c>
      <c r="Q4284" s="21" t="str">
        <f>VLOOKUP(K4284,TONG_SL!$A:$D,3,0)</f>
        <v>Túi</v>
      </c>
      <c r="R4284" s="106">
        <v>8</v>
      </c>
      <c r="S4284" s="220"/>
      <c r="T4284" s="220">
        <f>VLOOKUP(VLOOKUP(G4284,Ma_KH!$A:$R,18,0)&amp;K4284,Gia_MB!$A:$F,6,0)</f>
        <v>111058</v>
      </c>
      <c r="U4284" s="254">
        <f t="shared" si="419"/>
        <v>888464</v>
      </c>
      <c r="V4284" s="220"/>
      <c r="W4284" s="222">
        <f t="shared" si="420"/>
        <v>0</v>
      </c>
      <c r="X4284" s="223" t="str">
        <f t="shared" si="421"/>
        <v>8</v>
      </c>
      <c r="Y4284" s="220"/>
      <c r="Z4284" s="254">
        <f t="shared" si="422"/>
        <v>71077.119999999995</v>
      </c>
      <c r="AA4284" s="5">
        <f>VLOOKUP(G4284,Ma_KH!$A:$R,14,0)</f>
        <v>60</v>
      </c>
    </row>
    <row r="4285" spans="1:27" hidden="1" x14ac:dyDescent="0.25">
      <c r="A4285" s="157">
        <v>45995</v>
      </c>
      <c r="B4285" s="158">
        <v>4180886222</v>
      </c>
      <c r="C4285" s="151" t="s">
        <v>7767</v>
      </c>
      <c r="D4285" s="149">
        <v>46000</v>
      </c>
      <c r="E4285" s="152"/>
      <c r="F4285" s="151"/>
      <c r="G4285" s="33" t="s">
        <v>7778</v>
      </c>
      <c r="H4285" s="152"/>
      <c r="I4285" s="158" t="s">
        <v>8483</v>
      </c>
      <c r="J4285" s="150" t="s">
        <v>1771</v>
      </c>
      <c r="K4285" s="331" t="s">
        <v>48</v>
      </c>
      <c r="L4285" s="21" t="str">
        <f>VLOOKUP($K4285,TONG_SL!$A:$D,2,0)</f>
        <v>Mọc Nấm Hương 250g</v>
      </c>
      <c r="N4285" s="21" t="str">
        <f t="shared" si="418"/>
        <v>K-C6</v>
      </c>
      <c r="Q4285" s="21" t="str">
        <f>VLOOKUP(K4285,TONG_SL!$A:$D,3,0)</f>
        <v>Túi</v>
      </c>
      <c r="R4285" s="106">
        <v>6</v>
      </c>
      <c r="S4285" s="220"/>
      <c r="T4285" s="220">
        <f>VLOOKUP(VLOOKUP(G4285,Ma_KH!$A:$R,18,0)&amp;K4285,Gia_MB!$A:$F,6,0)</f>
        <v>46000</v>
      </c>
      <c r="U4285" s="254">
        <f t="shared" si="419"/>
        <v>276000</v>
      </c>
      <c r="V4285" s="220"/>
      <c r="W4285" s="222">
        <f t="shared" si="420"/>
        <v>0</v>
      </c>
      <c r="X4285" s="223" t="str">
        <f t="shared" si="421"/>
        <v>8</v>
      </c>
      <c r="Y4285" s="220"/>
      <c r="Z4285" s="254">
        <f t="shared" si="422"/>
        <v>22080</v>
      </c>
      <c r="AA4285" s="5">
        <f>VLOOKUP(G4285,Ma_KH!$A:$R,14,0)</f>
        <v>60</v>
      </c>
    </row>
    <row r="4286" spans="1:27" hidden="1" x14ac:dyDescent="0.25">
      <c r="A4286" s="157">
        <v>45995</v>
      </c>
      <c r="B4286" s="158">
        <v>4180886222</v>
      </c>
      <c r="C4286" s="151" t="s">
        <v>7767</v>
      </c>
      <c r="D4286" s="149">
        <v>46000</v>
      </c>
      <c r="E4286" s="152"/>
      <c r="F4286" s="151"/>
      <c r="G4286" s="33" t="s">
        <v>7778</v>
      </c>
      <c r="H4286" s="152"/>
      <c r="I4286" s="158" t="s">
        <v>8483</v>
      </c>
      <c r="J4286" s="150" t="s">
        <v>1771</v>
      </c>
      <c r="K4286" s="331" t="s">
        <v>7187</v>
      </c>
      <c r="L4286" s="21" t="str">
        <f>VLOOKUP($K4286,TONG_SL!$A:$D,2,0)</f>
        <v>Chân giò heo muối 300g</v>
      </c>
      <c r="N4286" s="21" t="str">
        <f t="shared" si="418"/>
        <v>K-C6</v>
      </c>
      <c r="Q4286" s="21" t="str">
        <f>VLOOKUP(K4286,TONG_SL!$A:$D,3,0)</f>
        <v>Túi</v>
      </c>
      <c r="R4286" s="106">
        <v>14</v>
      </c>
      <c r="S4286" s="220"/>
      <c r="T4286" s="220">
        <f>VLOOKUP(VLOOKUP(G4286,Ma_KH!$A:$R,18,0)&amp;K4286,Gia_MB!$A:$F,6,0)</f>
        <v>73431</v>
      </c>
      <c r="U4286" s="254">
        <f t="shared" si="419"/>
        <v>1028034</v>
      </c>
      <c r="V4286" s="220"/>
      <c r="W4286" s="222">
        <f t="shared" si="420"/>
        <v>0</v>
      </c>
      <c r="X4286" s="223" t="str">
        <f t="shared" si="421"/>
        <v>8</v>
      </c>
      <c r="Y4286" s="220"/>
      <c r="Z4286" s="254">
        <f t="shared" si="422"/>
        <v>82242.720000000001</v>
      </c>
      <c r="AA4286" s="5">
        <f>VLOOKUP(G4286,Ma_KH!$A:$R,14,0)</f>
        <v>60</v>
      </c>
    </row>
    <row r="4287" spans="1:27" hidden="1" x14ac:dyDescent="0.25">
      <c r="A4287" s="157">
        <v>45995</v>
      </c>
      <c r="B4287" s="158">
        <v>4180886222</v>
      </c>
      <c r="C4287" s="151" t="s">
        <v>7767</v>
      </c>
      <c r="D4287" s="149">
        <v>46000</v>
      </c>
      <c r="E4287" s="152"/>
      <c r="F4287" s="151"/>
      <c r="G4287" s="33" t="s">
        <v>7778</v>
      </c>
      <c r="H4287" s="152"/>
      <c r="I4287" s="158" t="s">
        <v>8483</v>
      </c>
      <c r="J4287" s="150" t="s">
        <v>1771</v>
      </c>
      <c r="K4287" s="331" t="s">
        <v>32</v>
      </c>
      <c r="L4287" s="21" t="str">
        <f>VLOOKUP($K4287,TONG_SL!$A:$D,2,0)</f>
        <v>Giò Tai Lưỡi Xào 250g</v>
      </c>
      <c r="N4287" s="21" t="str">
        <f t="shared" ref="N4287:N4350" si="423">IF($B4287&lt;&gt;"","K-C6","")</f>
        <v>K-C6</v>
      </c>
      <c r="Q4287" s="21" t="str">
        <f>VLOOKUP(K4287,TONG_SL!$A:$D,3,0)</f>
        <v>Túi</v>
      </c>
      <c r="R4287" s="106">
        <v>10</v>
      </c>
      <c r="S4287" s="220"/>
      <c r="T4287" s="220">
        <f>VLOOKUP(VLOOKUP(G4287,Ma_KH!$A:$R,18,0)&amp;K4287,Gia_MB!$A:$F,6,0)</f>
        <v>50182</v>
      </c>
      <c r="U4287" s="254">
        <f t="shared" si="419"/>
        <v>501820</v>
      </c>
      <c r="V4287" s="220"/>
      <c r="W4287" s="222">
        <f t="shared" si="420"/>
        <v>0</v>
      </c>
      <c r="X4287" s="223" t="str">
        <f t="shared" si="421"/>
        <v>8</v>
      </c>
      <c r="Y4287" s="220"/>
      <c r="Z4287" s="254">
        <f t="shared" si="422"/>
        <v>40145.599999999999</v>
      </c>
      <c r="AA4287" s="5">
        <f>VLOOKUP(G4287,Ma_KH!$A:$R,14,0)</f>
        <v>60</v>
      </c>
    </row>
    <row r="4288" spans="1:27" hidden="1" x14ac:dyDescent="0.25">
      <c r="A4288" s="157">
        <v>45995</v>
      </c>
      <c r="B4288" s="158">
        <v>4180886222</v>
      </c>
      <c r="C4288" s="151" t="s">
        <v>7767</v>
      </c>
      <c r="D4288" s="149">
        <v>46000</v>
      </c>
      <c r="E4288" s="152"/>
      <c r="F4288" s="151"/>
      <c r="G4288" s="33" t="s">
        <v>7778</v>
      </c>
      <c r="H4288" s="152"/>
      <c r="I4288" s="158" t="s">
        <v>8483</v>
      </c>
      <c r="J4288" s="150" t="s">
        <v>1771</v>
      </c>
      <c r="K4288" s="331" t="s">
        <v>7153</v>
      </c>
      <c r="L4288" s="21" t="str">
        <f>VLOOKUP($K4288,TONG_SL!$A:$D,2,0)</f>
        <v>Tai heo muối 200g</v>
      </c>
      <c r="N4288" s="21" t="str">
        <f t="shared" si="423"/>
        <v>K-C6</v>
      </c>
      <c r="Q4288" s="21" t="str">
        <f>VLOOKUP(K4288,TONG_SL!$A:$D,3,0)</f>
        <v>Túi</v>
      </c>
      <c r="R4288" s="106">
        <v>6</v>
      </c>
      <c r="S4288" s="220"/>
      <c r="T4288" s="220">
        <f>VLOOKUP(VLOOKUP(G4288,Ma_KH!$A:$R,18,0)&amp;K4288,Gia_MB!$A:$F,6,0)</f>
        <v>55595</v>
      </c>
      <c r="U4288" s="254">
        <f t="shared" si="419"/>
        <v>333570</v>
      </c>
      <c r="V4288" s="220"/>
      <c r="W4288" s="222">
        <f t="shared" si="420"/>
        <v>0</v>
      </c>
      <c r="X4288" s="223" t="str">
        <f t="shared" si="421"/>
        <v>8</v>
      </c>
      <c r="Y4288" s="220"/>
      <c r="Z4288" s="254">
        <f t="shared" si="422"/>
        <v>26685.600000000002</v>
      </c>
      <c r="AA4288" s="5">
        <f>VLOOKUP(G4288,Ma_KH!$A:$R,14,0)</f>
        <v>60</v>
      </c>
    </row>
    <row r="4289" spans="1:27" hidden="1" x14ac:dyDescent="0.25">
      <c r="A4289" s="157">
        <v>45995</v>
      </c>
      <c r="B4289" s="158">
        <v>4180885564</v>
      </c>
      <c r="C4289" s="151" t="s">
        <v>7767</v>
      </c>
      <c r="D4289" s="149">
        <v>46000</v>
      </c>
      <c r="E4289" s="152"/>
      <c r="F4289" s="151"/>
      <c r="G4289" s="33" t="s">
        <v>7778</v>
      </c>
      <c r="H4289" s="152"/>
      <c r="I4289" s="158" t="s">
        <v>8484</v>
      </c>
      <c r="J4289" s="150" t="s">
        <v>1771</v>
      </c>
      <c r="K4289" s="331" t="s">
        <v>30</v>
      </c>
      <c r="L4289" s="21" t="str">
        <f>VLOOKUP($K4289,TONG_SL!$A:$D,2,0)</f>
        <v>Gà muối 500g</v>
      </c>
      <c r="N4289" s="21" t="str">
        <f t="shared" si="423"/>
        <v>K-C6</v>
      </c>
      <c r="Q4289" s="21" t="str">
        <f>VLOOKUP(K4289,TONG_SL!$A:$D,3,0)</f>
        <v>Túi</v>
      </c>
      <c r="R4289" s="106">
        <v>6</v>
      </c>
      <c r="S4289" s="220"/>
      <c r="T4289" s="220">
        <f>VLOOKUP(VLOOKUP(G4289,Ma_KH!$A:$R,18,0)&amp;K4289,Gia_MB!$A:$F,6,0)</f>
        <v>111058</v>
      </c>
      <c r="U4289" s="254">
        <f t="shared" si="419"/>
        <v>666348</v>
      </c>
      <c r="V4289" s="220"/>
      <c r="W4289" s="222">
        <f t="shared" si="420"/>
        <v>0</v>
      </c>
      <c r="X4289" s="223" t="str">
        <f t="shared" si="421"/>
        <v>8</v>
      </c>
      <c r="Y4289" s="220"/>
      <c r="Z4289" s="254">
        <f t="shared" si="422"/>
        <v>53307.840000000004</v>
      </c>
      <c r="AA4289" s="5">
        <f>VLOOKUP(G4289,Ma_KH!$A:$R,14,0)</f>
        <v>60</v>
      </c>
    </row>
    <row r="4290" spans="1:27" hidden="1" x14ac:dyDescent="0.25">
      <c r="A4290" s="157">
        <v>45995</v>
      </c>
      <c r="B4290" s="158">
        <v>4180885564</v>
      </c>
      <c r="C4290" s="151" t="s">
        <v>7767</v>
      </c>
      <c r="D4290" s="149">
        <v>46000</v>
      </c>
      <c r="E4290" s="152"/>
      <c r="F4290" s="151"/>
      <c r="G4290" s="33" t="s">
        <v>7778</v>
      </c>
      <c r="H4290" s="152"/>
      <c r="I4290" s="158" t="s">
        <v>8484</v>
      </c>
      <c r="J4290" s="150" t="s">
        <v>1771</v>
      </c>
      <c r="K4290" s="331" t="s">
        <v>48</v>
      </c>
      <c r="L4290" s="21" t="str">
        <f>VLOOKUP($K4290,TONG_SL!$A:$D,2,0)</f>
        <v>Mọc Nấm Hương 250g</v>
      </c>
      <c r="N4290" s="21" t="str">
        <f t="shared" si="423"/>
        <v>K-C6</v>
      </c>
      <c r="Q4290" s="21" t="str">
        <f>VLOOKUP(K4290,TONG_SL!$A:$D,3,0)</f>
        <v>Túi</v>
      </c>
      <c r="R4290" s="106">
        <v>6</v>
      </c>
      <c r="S4290" s="220"/>
      <c r="T4290" s="220">
        <f>VLOOKUP(VLOOKUP(G4290,Ma_KH!$A:$R,18,0)&amp;K4290,Gia_MB!$A:$F,6,0)</f>
        <v>46000</v>
      </c>
      <c r="U4290" s="254">
        <f t="shared" si="419"/>
        <v>276000</v>
      </c>
      <c r="V4290" s="220"/>
      <c r="W4290" s="222">
        <f t="shared" si="420"/>
        <v>0</v>
      </c>
      <c r="X4290" s="223" t="str">
        <f t="shared" si="421"/>
        <v>8</v>
      </c>
      <c r="Y4290" s="220"/>
      <c r="Z4290" s="254">
        <f t="shared" si="422"/>
        <v>22080</v>
      </c>
      <c r="AA4290" s="5">
        <f>VLOOKUP(G4290,Ma_KH!$A:$R,14,0)</f>
        <v>60</v>
      </c>
    </row>
    <row r="4291" spans="1:27" hidden="1" x14ac:dyDescent="0.25">
      <c r="A4291" s="157">
        <v>45995</v>
      </c>
      <c r="B4291" s="158">
        <v>4180885564</v>
      </c>
      <c r="C4291" s="151" t="s">
        <v>7767</v>
      </c>
      <c r="D4291" s="149">
        <v>46000</v>
      </c>
      <c r="E4291" s="152"/>
      <c r="F4291" s="151"/>
      <c r="G4291" s="33" t="s">
        <v>7778</v>
      </c>
      <c r="H4291" s="152"/>
      <c r="I4291" s="158" t="s">
        <v>8484</v>
      </c>
      <c r="J4291" s="150" t="s">
        <v>1771</v>
      </c>
      <c r="K4291" s="331" t="s">
        <v>7187</v>
      </c>
      <c r="L4291" s="21" t="str">
        <f>VLOOKUP($K4291,TONG_SL!$A:$D,2,0)</f>
        <v>Chân giò heo muối 300g</v>
      </c>
      <c r="N4291" s="21" t="str">
        <f t="shared" si="423"/>
        <v>K-C6</v>
      </c>
      <c r="Q4291" s="21" t="str">
        <f>VLOOKUP(K4291,TONG_SL!$A:$D,3,0)</f>
        <v>Túi</v>
      </c>
      <c r="R4291" s="106">
        <v>10</v>
      </c>
      <c r="S4291" s="220"/>
      <c r="T4291" s="220">
        <f>VLOOKUP(VLOOKUP(G4291,Ma_KH!$A:$R,18,0)&amp;K4291,Gia_MB!$A:$F,6,0)</f>
        <v>73431</v>
      </c>
      <c r="U4291" s="254">
        <f t="shared" si="419"/>
        <v>734310</v>
      </c>
      <c r="V4291" s="220"/>
      <c r="W4291" s="222">
        <f t="shared" si="420"/>
        <v>0</v>
      </c>
      <c r="X4291" s="223" t="str">
        <f t="shared" si="421"/>
        <v>8</v>
      </c>
      <c r="Y4291" s="220"/>
      <c r="Z4291" s="254">
        <f t="shared" si="422"/>
        <v>58744.800000000003</v>
      </c>
      <c r="AA4291" s="5">
        <f>VLOOKUP(G4291,Ma_KH!$A:$R,14,0)</f>
        <v>60</v>
      </c>
    </row>
    <row r="4292" spans="1:27" hidden="1" x14ac:dyDescent="0.25">
      <c r="A4292" s="157">
        <v>45995</v>
      </c>
      <c r="B4292" s="158">
        <v>4180885564</v>
      </c>
      <c r="C4292" s="151" t="s">
        <v>7767</v>
      </c>
      <c r="D4292" s="149">
        <v>46000</v>
      </c>
      <c r="E4292" s="152"/>
      <c r="F4292" s="151"/>
      <c r="G4292" s="33" t="s">
        <v>7778</v>
      </c>
      <c r="H4292" s="152"/>
      <c r="I4292" s="158" t="s">
        <v>8484</v>
      </c>
      <c r="J4292" s="150" t="s">
        <v>1771</v>
      </c>
      <c r="K4292" s="331" t="s">
        <v>32</v>
      </c>
      <c r="L4292" s="21" t="str">
        <f>VLOOKUP($K4292,TONG_SL!$A:$D,2,0)</f>
        <v>Giò Tai Lưỡi Xào 250g</v>
      </c>
      <c r="N4292" s="21" t="str">
        <f t="shared" si="423"/>
        <v>K-C6</v>
      </c>
      <c r="Q4292" s="21" t="str">
        <f>VLOOKUP(K4292,TONG_SL!$A:$D,3,0)</f>
        <v>Túi</v>
      </c>
      <c r="R4292" s="106">
        <v>8</v>
      </c>
      <c r="S4292" s="220"/>
      <c r="T4292" s="220">
        <f>VLOOKUP(VLOOKUP(G4292,Ma_KH!$A:$R,18,0)&amp;K4292,Gia_MB!$A:$F,6,0)</f>
        <v>50182</v>
      </c>
      <c r="U4292" s="254">
        <f t="shared" si="419"/>
        <v>401456</v>
      </c>
      <c r="V4292" s="220"/>
      <c r="W4292" s="222">
        <f t="shared" si="420"/>
        <v>0</v>
      </c>
      <c r="X4292" s="223" t="str">
        <f t="shared" si="421"/>
        <v>8</v>
      </c>
      <c r="Y4292" s="220"/>
      <c r="Z4292" s="254">
        <f t="shared" si="422"/>
        <v>32116.48</v>
      </c>
      <c r="AA4292" s="5">
        <f>VLOOKUP(G4292,Ma_KH!$A:$R,14,0)</f>
        <v>60</v>
      </c>
    </row>
    <row r="4293" spans="1:27" hidden="1" x14ac:dyDescent="0.25">
      <c r="A4293" s="157">
        <v>45995</v>
      </c>
      <c r="B4293" s="158">
        <v>4180885564</v>
      </c>
      <c r="C4293" s="151" t="s">
        <v>7767</v>
      </c>
      <c r="D4293" s="149">
        <v>46000</v>
      </c>
      <c r="E4293" s="152"/>
      <c r="F4293" s="151"/>
      <c r="G4293" s="33" t="s">
        <v>7778</v>
      </c>
      <c r="H4293" s="152"/>
      <c r="I4293" s="158" t="s">
        <v>8484</v>
      </c>
      <c r="J4293" s="150" t="s">
        <v>1771</v>
      </c>
      <c r="K4293" s="331" t="s">
        <v>7153</v>
      </c>
      <c r="L4293" s="21" t="str">
        <f>VLOOKUP($K4293,TONG_SL!$A:$D,2,0)</f>
        <v>Tai heo muối 200g</v>
      </c>
      <c r="N4293" s="21" t="str">
        <f t="shared" si="423"/>
        <v>K-C6</v>
      </c>
      <c r="Q4293" s="21" t="str">
        <f>VLOOKUP(K4293,TONG_SL!$A:$D,3,0)</f>
        <v>Túi</v>
      </c>
      <c r="R4293" s="106">
        <v>6</v>
      </c>
      <c r="S4293" s="220"/>
      <c r="T4293" s="220">
        <f>VLOOKUP(VLOOKUP(G4293,Ma_KH!$A:$R,18,0)&amp;K4293,Gia_MB!$A:$F,6,0)</f>
        <v>55595</v>
      </c>
      <c r="U4293" s="254">
        <f t="shared" si="419"/>
        <v>333570</v>
      </c>
      <c r="V4293" s="220"/>
      <c r="W4293" s="222">
        <f t="shared" si="420"/>
        <v>0</v>
      </c>
      <c r="X4293" s="223" t="str">
        <f t="shared" si="421"/>
        <v>8</v>
      </c>
      <c r="Y4293" s="220"/>
      <c r="Z4293" s="254">
        <f t="shared" si="422"/>
        <v>26685.600000000002</v>
      </c>
      <c r="AA4293" s="5">
        <f>VLOOKUP(G4293,Ma_KH!$A:$R,14,0)</f>
        <v>60</v>
      </c>
    </row>
    <row r="4294" spans="1:27" hidden="1" x14ac:dyDescent="0.25">
      <c r="A4294" s="157">
        <v>45995</v>
      </c>
      <c r="B4294" s="158">
        <v>4180886307</v>
      </c>
      <c r="C4294" s="151" t="s">
        <v>7767</v>
      </c>
      <c r="D4294" s="149">
        <v>46000</v>
      </c>
      <c r="E4294" s="152"/>
      <c r="F4294" s="151"/>
      <c r="G4294" s="33" t="s">
        <v>7778</v>
      </c>
      <c r="H4294" s="152"/>
      <c r="I4294" s="158" t="s">
        <v>8485</v>
      </c>
      <c r="J4294" s="150" t="s">
        <v>1771</v>
      </c>
      <c r="K4294" s="331" t="s">
        <v>30</v>
      </c>
      <c r="L4294" s="21" t="str">
        <f>VLOOKUP($K4294,TONG_SL!$A:$D,2,0)</f>
        <v>Gà muối 500g</v>
      </c>
      <c r="N4294" s="21" t="str">
        <f t="shared" si="423"/>
        <v>K-C6</v>
      </c>
      <c r="Q4294" s="21" t="str">
        <f>VLOOKUP(K4294,TONG_SL!$A:$D,3,0)</f>
        <v>Túi</v>
      </c>
      <c r="R4294" s="106">
        <v>10</v>
      </c>
      <c r="S4294" s="220"/>
      <c r="T4294" s="220">
        <f>VLOOKUP(VLOOKUP(G4294,Ma_KH!$A:$R,18,0)&amp;K4294,Gia_MB!$A:$F,6,0)</f>
        <v>111058</v>
      </c>
      <c r="U4294" s="254">
        <f t="shared" si="419"/>
        <v>1110580</v>
      </c>
      <c r="V4294" s="220"/>
      <c r="W4294" s="222">
        <f t="shared" si="420"/>
        <v>0</v>
      </c>
      <c r="X4294" s="223" t="str">
        <f t="shared" si="421"/>
        <v>8</v>
      </c>
      <c r="Y4294" s="220"/>
      <c r="Z4294" s="254">
        <f t="shared" si="422"/>
        <v>88846.400000000009</v>
      </c>
      <c r="AA4294" s="5">
        <f>VLOOKUP(G4294,Ma_KH!$A:$R,14,0)</f>
        <v>60</v>
      </c>
    </row>
    <row r="4295" spans="1:27" hidden="1" x14ac:dyDescent="0.25">
      <c r="A4295" s="157">
        <v>45995</v>
      </c>
      <c r="B4295" s="158">
        <v>4180886307</v>
      </c>
      <c r="C4295" s="151" t="s">
        <v>7767</v>
      </c>
      <c r="D4295" s="149">
        <v>46000</v>
      </c>
      <c r="E4295" s="152"/>
      <c r="F4295" s="151"/>
      <c r="G4295" s="33" t="s">
        <v>7778</v>
      </c>
      <c r="H4295" s="152"/>
      <c r="I4295" s="158" t="s">
        <v>8485</v>
      </c>
      <c r="J4295" s="150" t="s">
        <v>1771</v>
      </c>
      <c r="K4295" s="331" t="s">
        <v>48</v>
      </c>
      <c r="L4295" s="21" t="str">
        <f>VLOOKUP($K4295,TONG_SL!$A:$D,2,0)</f>
        <v>Mọc Nấm Hương 250g</v>
      </c>
      <c r="N4295" s="21" t="str">
        <f t="shared" si="423"/>
        <v>K-C6</v>
      </c>
      <c r="Q4295" s="21" t="str">
        <f>VLOOKUP(K4295,TONG_SL!$A:$D,3,0)</f>
        <v>Túi</v>
      </c>
      <c r="R4295" s="106">
        <v>5</v>
      </c>
      <c r="S4295" s="220"/>
      <c r="T4295" s="220">
        <f>VLOOKUP(VLOOKUP(G4295,Ma_KH!$A:$R,18,0)&amp;K4295,Gia_MB!$A:$F,6,0)</f>
        <v>46000</v>
      </c>
      <c r="U4295" s="254">
        <f t="shared" si="419"/>
        <v>230000</v>
      </c>
      <c r="V4295" s="220"/>
      <c r="W4295" s="222">
        <f t="shared" si="420"/>
        <v>0</v>
      </c>
      <c r="X4295" s="223" t="str">
        <f t="shared" si="421"/>
        <v>8</v>
      </c>
      <c r="Y4295" s="220"/>
      <c r="Z4295" s="254">
        <f t="shared" si="422"/>
        <v>18400</v>
      </c>
      <c r="AA4295" s="5">
        <f>VLOOKUP(G4295,Ma_KH!$A:$R,14,0)</f>
        <v>60</v>
      </c>
    </row>
    <row r="4296" spans="1:27" hidden="1" x14ac:dyDescent="0.25">
      <c r="A4296" s="157">
        <v>45995</v>
      </c>
      <c r="B4296" s="158">
        <v>4180886307</v>
      </c>
      <c r="C4296" s="151" t="s">
        <v>7767</v>
      </c>
      <c r="D4296" s="149">
        <v>46000</v>
      </c>
      <c r="E4296" s="152"/>
      <c r="F4296" s="151"/>
      <c r="G4296" s="33" t="s">
        <v>7778</v>
      </c>
      <c r="H4296" s="152"/>
      <c r="I4296" s="158" t="s">
        <v>8485</v>
      </c>
      <c r="J4296" s="150" t="s">
        <v>1771</v>
      </c>
      <c r="K4296" s="331" t="s">
        <v>7187</v>
      </c>
      <c r="L4296" s="21" t="str">
        <f>VLOOKUP($K4296,TONG_SL!$A:$D,2,0)</f>
        <v>Chân giò heo muối 300g</v>
      </c>
      <c r="N4296" s="21" t="str">
        <f t="shared" si="423"/>
        <v>K-C6</v>
      </c>
      <c r="Q4296" s="21" t="str">
        <f>VLOOKUP(K4296,TONG_SL!$A:$D,3,0)</f>
        <v>Túi</v>
      </c>
      <c r="R4296" s="106">
        <v>10</v>
      </c>
      <c r="S4296" s="220"/>
      <c r="T4296" s="220">
        <f>VLOOKUP(VLOOKUP(G4296,Ma_KH!$A:$R,18,0)&amp;K4296,Gia_MB!$A:$F,6,0)</f>
        <v>73431</v>
      </c>
      <c r="U4296" s="254">
        <f t="shared" si="419"/>
        <v>734310</v>
      </c>
      <c r="V4296" s="220"/>
      <c r="W4296" s="222">
        <f t="shared" si="420"/>
        <v>0</v>
      </c>
      <c r="X4296" s="223" t="str">
        <f t="shared" si="421"/>
        <v>8</v>
      </c>
      <c r="Y4296" s="220"/>
      <c r="Z4296" s="254">
        <f t="shared" si="422"/>
        <v>58744.800000000003</v>
      </c>
      <c r="AA4296" s="5">
        <f>VLOOKUP(G4296,Ma_KH!$A:$R,14,0)</f>
        <v>60</v>
      </c>
    </row>
    <row r="4297" spans="1:27" hidden="1" x14ac:dyDescent="0.25">
      <c r="A4297" s="157">
        <v>45995</v>
      </c>
      <c r="B4297" s="158">
        <v>4180886307</v>
      </c>
      <c r="C4297" s="151" t="s">
        <v>7767</v>
      </c>
      <c r="D4297" s="149">
        <v>46000</v>
      </c>
      <c r="E4297" s="152"/>
      <c r="F4297" s="151"/>
      <c r="G4297" s="33" t="s">
        <v>7778</v>
      </c>
      <c r="H4297" s="152"/>
      <c r="I4297" s="158" t="s">
        <v>8485</v>
      </c>
      <c r="J4297" s="150" t="s">
        <v>1771</v>
      </c>
      <c r="K4297" s="331" t="s">
        <v>32</v>
      </c>
      <c r="L4297" s="21" t="str">
        <f>VLOOKUP($K4297,TONG_SL!$A:$D,2,0)</f>
        <v>Giò Tai Lưỡi Xào 250g</v>
      </c>
      <c r="N4297" s="21" t="str">
        <f t="shared" si="423"/>
        <v>K-C6</v>
      </c>
      <c r="Q4297" s="21" t="str">
        <f>VLOOKUP(K4297,TONG_SL!$A:$D,3,0)</f>
        <v>Túi</v>
      </c>
      <c r="R4297" s="106">
        <v>8</v>
      </c>
      <c r="S4297" s="220"/>
      <c r="T4297" s="220">
        <f>VLOOKUP(VLOOKUP(G4297,Ma_KH!$A:$R,18,0)&amp;K4297,Gia_MB!$A:$F,6,0)</f>
        <v>50182</v>
      </c>
      <c r="U4297" s="254">
        <f t="shared" si="419"/>
        <v>401456</v>
      </c>
      <c r="V4297" s="220"/>
      <c r="W4297" s="222">
        <f t="shared" si="420"/>
        <v>0</v>
      </c>
      <c r="X4297" s="223" t="str">
        <f t="shared" si="421"/>
        <v>8</v>
      </c>
      <c r="Y4297" s="220"/>
      <c r="Z4297" s="254">
        <f t="shared" si="422"/>
        <v>32116.48</v>
      </c>
      <c r="AA4297" s="5">
        <f>VLOOKUP(G4297,Ma_KH!$A:$R,14,0)</f>
        <v>60</v>
      </c>
    </row>
    <row r="4298" spans="1:27" hidden="1" x14ac:dyDescent="0.25">
      <c r="A4298" s="157">
        <v>45995</v>
      </c>
      <c r="B4298" s="158">
        <v>4180886307</v>
      </c>
      <c r="C4298" s="151" t="s">
        <v>7767</v>
      </c>
      <c r="D4298" s="149">
        <v>46000</v>
      </c>
      <c r="E4298" s="152"/>
      <c r="F4298" s="151"/>
      <c r="G4298" s="33" t="s">
        <v>7778</v>
      </c>
      <c r="H4298" s="152"/>
      <c r="I4298" s="158" t="s">
        <v>8485</v>
      </c>
      <c r="J4298" s="150" t="s">
        <v>1771</v>
      </c>
      <c r="K4298" s="331" t="s">
        <v>7153</v>
      </c>
      <c r="L4298" s="21" t="str">
        <f>VLOOKUP($K4298,TONG_SL!$A:$D,2,0)</f>
        <v>Tai heo muối 200g</v>
      </c>
      <c r="N4298" s="21" t="str">
        <f t="shared" si="423"/>
        <v>K-C6</v>
      </c>
      <c r="Q4298" s="21" t="str">
        <f>VLOOKUP(K4298,TONG_SL!$A:$D,3,0)</f>
        <v>Túi</v>
      </c>
      <c r="R4298" s="106">
        <v>4</v>
      </c>
      <c r="S4298" s="220"/>
      <c r="T4298" s="220">
        <f>VLOOKUP(VLOOKUP(G4298,Ma_KH!$A:$R,18,0)&amp;K4298,Gia_MB!$A:$F,6,0)</f>
        <v>55595</v>
      </c>
      <c r="U4298" s="254">
        <f t="shared" si="419"/>
        <v>222380</v>
      </c>
      <c r="V4298" s="220"/>
      <c r="W4298" s="222">
        <f t="shared" si="420"/>
        <v>0</v>
      </c>
      <c r="X4298" s="223" t="str">
        <f t="shared" si="421"/>
        <v>8</v>
      </c>
      <c r="Y4298" s="220"/>
      <c r="Z4298" s="254">
        <f t="shared" si="422"/>
        <v>17790.400000000001</v>
      </c>
      <c r="AA4298" s="5">
        <f>VLOOKUP(G4298,Ma_KH!$A:$R,14,0)</f>
        <v>60</v>
      </c>
    </row>
    <row r="4299" spans="1:27" hidden="1" x14ac:dyDescent="0.25">
      <c r="A4299" s="157">
        <v>45995</v>
      </c>
      <c r="B4299" s="158">
        <v>4180886307</v>
      </c>
      <c r="C4299" s="151" t="s">
        <v>7767</v>
      </c>
      <c r="D4299" s="149">
        <v>46000</v>
      </c>
      <c r="E4299" s="152"/>
      <c r="F4299" s="151"/>
      <c r="G4299" s="33" t="s">
        <v>7778</v>
      </c>
      <c r="H4299" s="152"/>
      <c r="I4299" s="158" t="s">
        <v>8485</v>
      </c>
      <c r="J4299" s="150" t="s">
        <v>1771</v>
      </c>
      <c r="K4299" s="331" t="s">
        <v>7154</v>
      </c>
      <c r="L4299" s="21" t="str">
        <f>VLOOKUP($K4299,TONG_SL!$A:$D,2,0)</f>
        <v>Chả cốm 300g</v>
      </c>
      <c r="N4299" s="21" t="str">
        <f t="shared" si="423"/>
        <v>K-C6</v>
      </c>
      <c r="Q4299" s="21" t="str">
        <f>VLOOKUP(K4299,TONG_SL!$A:$D,3,0)</f>
        <v>Túi</v>
      </c>
      <c r="R4299" s="106">
        <v>5</v>
      </c>
      <c r="S4299" s="220"/>
      <c r="T4299" s="220">
        <f>VLOOKUP(VLOOKUP(G4299,Ma_KH!$A:$R,18,0)&amp;K4299,Gia_MB!$A:$F,6,0)</f>
        <v>74250</v>
      </c>
      <c r="U4299" s="254">
        <f t="shared" si="419"/>
        <v>371250</v>
      </c>
      <c r="V4299" s="220"/>
      <c r="W4299" s="222">
        <f t="shared" si="420"/>
        <v>0</v>
      </c>
      <c r="X4299" s="223" t="str">
        <f t="shared" si="421"/>
        <v>8</v>
      </c>
      <c r="Y4299" s="220"/>
      <c r="Z4299" s="254">
        <f t="shared" si="422"/>
        <v>29700</v>
      </c>
      <c r="AA4299" s="5">
        <f>VLOOKUP(G4299,Ma_KH!$A:$R,14,0)</f>
        <v>60</v>
      </c>
    </row>
    <row r="4300" spans="1:27" hidden="1" x14ac:dyDescent="0.25">
      <c r="A4300" s="157">
        <v>45995</v>
      </c>
      <c r="B4300" s="158">
        <v>4180885476</v>
      </c>
      <c r="C4300" s="151" t="s">
        <v>7767</v>
      </c>
      <c r="D4300" s="149">
        <v>46000</v>
      </c>
      <c r="E4300" s="152"/>
      <c r="F4300" s="151"/>
      <c r="G4300" s="33" t="s">
        <v>7778</v>
      </c>
      <c r="H4300" s="152"/>
      <c r="I4300" s="158" t="s">
        <v>8486</v>
      </c>
      <c r="J4300" s="150" t="s">
        <v>1771</v>
      </c>
      <c r="K4300" s="331" t="s">
        <v>7153</v>
      </c>
      <c r="L4300" s="21" t="str">
        <f>VLOOKUP($K4300,TONG_SL!$A:$D,2,0)</f>
        <v>Tai heo muối 200g</v>
      </c>
      <c r="N4300" s="21" t="str">
        <f t="shared" si="423"/>
        <v>K-C6</v>
      </c>
      <c r="Q4300" s="21" t="str">
        <f>VLOOKUP(K4300,TONG_SL!$A:$D,3,0)</f>
        <v>Túi</v>
      </c>
      <c r="R4300" s="106">
        <v>4</v>
      </c>
      <c r="S4300" s="220"/>
      <c r="T4300" s="220">
        <f>VLOOKUP(VLOOKUP(G4300,Ma_KH!$A:$R,18,0)&amp;K4300,Gia_MB!$A:$F,6,0)</f>
        <v>55595</v>
      </c>
      <c r="U4300" s="254">
        <f t="shared" si="419"/>
        <v>222380</v>
      </c>
      <c r="V4300" s="220"/>
      <c r="W4300" s="222">
        <f t="shared" si="420"/>
        <v>0</v>
      </c>
      <c r="X4300" s="223" t="str">
        <f t="shared" si="421"/>
        <v>8</v>
      </c>
      <c r="Y4300" s="220"/>
      <c r="Z4300" s="254">
        <f t="shared" si="422"/>
        <v>17790.400000000001</v>
      </c>
      <c r="AA4300" s="5">
        <f>VLOOKUP(G4300,Ma_KH!$A:$R,14,0)</f>
        <v>60</v>
      </c>
    </row>
    <row r="4301" spans="1:27" hidden="1" x14ac:dyDescent="0.25">
      <c r="A4301" s="157">
        <v>45995</v>
      </c>
      <c r="B4301" s="158">
        <v>4180885476</v>
      </c>
      <c r="C4301" s="151" t="s">
        <v>7767</v>
      </c>
      <c r="D4301" s="149">
        <v>46000</v>
      </c>
      <c r="E4301" s="152"/>
      <c r="F4301" s="151"/>
      <c r="G4301" s="33" t="s">
        <v>7778</v>
      </c>
      <c r="H4301" s="152"/>
      <c r="I4301" s="158" t="s">
        <v>8486</v>
      </c>
      <c r="J4301" s="150" t="s">
        <v>1771</v>
      </c>
      <c r="K4301" s="331" t="s">
        <v>32</v>
      </c>
      <c r="L4301" s="21" t="str">
        <f>VLOOKUP($K4301,TONG_SL!$A:$D,2,0)</f>
        <v>Giò Tai Lưỡi Xào 250g</v>
      </c>
      <c r="N4301" s="21" t="str">
        <f t="shared" si="423"/>
        <v>K-C6</v>
      </c>
      <c r="Q4301" s="21" t="str">
        <f>VLOOKUP(K4301,TONG_SL!$A:$D,3,0)</f>
        <v>Túi</v>
      </c>
      <c r="R4301" s="106">
        <v>8</v>
      </c>
      <c r="S4301" s="220"/>
      <c r="T4301" s="220">
        <f>VLOOKUP(VLOOKUP(G4301,Ma_KH!$A:$R,18,0)&amp;K4301,Gia_MB!$A:$F,6,0)</f>
        <v>50182</v>
      </c>
      <c r="U4301" s="254">
        <f t="shared" si="419"/>
        <v>401456</v>
      </c>
      <c r="V4301" s="220"/>
      <c r="W4301" s="222">
        <f t="shared" si="420"/>
        <v>0</v>
      </c>
      <c r="X4301" s="223" t="str">
        <f t="shared" si="421"/>
        <v>8</v>
      </c>
      <c r="Y4301" s="220"/>
      <c r="Z4301" s="254">
        <f t="shared" si="422"/>
        <v>32116.48</v>
      </c>
      <c r="AA4301" s="5">
        <f>VLOOKUP(G4301,Ma_KH!$A:$R,14,0)</f>
        <v>60</v>
      </c>
    </row>
    <row r="4302" spans="1:27" hidden="1" x14ac:dyDescent="0.25">
      <c r="A4302" s="157">
        <v>45995</v>
      </c>
      <c r="B4302" s="158">
        <v>4180885476</v>
      </c>
      <c r="C4302" s="151" t="s">
        <v>7767</v>
      </c>
      <c r="D4302" s="149">
        <v>46000</v>
      </c>
      <c r="E4302" s="152"/>
      <c r="F4302" s="151"/>
      <c r="G4302" s="33" t="s">
        <v>7778</v>
      </c>
      <c r="H4302" s="152"/>
      <c r="I4302" s="158" t="s">
        <v>8486</v>
      </c>
      <c r="J4302" s="150" t="s">
        <v>1771</v>
      </c>
      <c r="K4302" s="331" t="s">
        <v>30</v>
      </c>
      <c r="L4302" s="21" t="str">
        <f>VLOOKUP($K4302,TONG_SL!$A:$D,2,0)</f>
        <v>Gà muối 500g</v>
      </c>
      <c r="N4302" s="21" t="str">
        <f t="shared" si="423"/>
        <v>K-C6</v>
      </c>
      <c r="Q4302" s="21" t="str">
        <f>VLOOKUP(K4302,TONG_SL!$A:$D,3,0)</f>
        <v>Túi</v>
      </c>
      <c r="R4302" s="106">
        <v>6</v>
      </c>
      <c r="S4302" s="220"/>
      <c r="T4302" s="220">
        <f>VLOOKUP(VLOOKUP(G4302,Ma_KH!$A:$R,18,0)&amp;K4302,Gia_MB!$A:$F,6,0)</f>
        <v>111058</v>
      </c>
      <c r="U4302" s="254">
        <f t="shared" si="419"/>
        <v>666348</v>
      </c>
      <c r="V4302" s="220"/>
      <c r="W4302" s="222">
        <f t="shared" si="420"/>
        <v>0</v>
      </c>
      <c r="X4302" s="223" t="str">
        <f t="shared" si="421"/>
        <v>8</v>
      </c>
      <c r="Y4302" s="220"/>
      <c r="Z4302" s="254">
        <f t="shared" si="422"/>
        <v>53307.840000000004</v>
      </c>
      <c r="AA4302" s="5">
        <f>VLOOKUP(G4302,Ma_KH!$A:$R,14,0)</f>
        <v>60</v>
      </c>
    </row>
    <row r="4303" spans="1:27" hidden="1" x14ac:dyDescent="0.25">
      <c r="A4303" s="157">
        <v>45995</v>
      </c>
      <c r="B4303" s="158">
        <v>4180885476</v>
      </c>
      <c r="C4303" s="151" t="s">
        <v>7767</v>
      </c>
      <c r="D4303" s="149">
        <v>46000</v>
      </c>
      <c r="E4303" s="152"/>
      <c r="F4303" s="151"/>
      <c r="G4303" s="33" t="s">
        <v>7778</v>
      </c>
      <c r="H4303" s="152"/>
      <c r="I4303" s="158" t="s">
        <v>8486</v>
      </c>
      <c r="J4303" s="150" t="s">
        <v>1771</v>
      </c>
      <c r="K4303" s="331" t="s">
        <v>48</v>
      </c>
      <c r="L4303" s="21" t="str">
        <f>VLOOKUP($K4303,TONG_SL!$A:$D,2,0)</f>
        <v>Mọc Nấm Hương 250g</v>
      </c>
      <c r="N4303" s="21" t="str">
        <f t="shared" si="423"/>
        <v>K-C6</v>
      </c>
      <c r="Q4303" s="21" t="str">
        <f>VLOOKUP(K4303,TONG_SL!$A:$D,3,0)</f>
        <v>Túi</v>
      </c>
      <c r="R4303" s="106">
        <v>4</v>
      </c>
      <c r="S4303" s="220"/>
      <c r="T4303" s="220">
        <f>VLOOKUP(VLOOKUP(G4303,Ma_KH!$A:$R,18,0)&amp;K4303,Gia_MB!$A:$F,6,0)</f>
        <v>46000</v>
      </c>
      <c r="U4303" s="254">
        <f t="shared" si="419"/>
        <v>184000</v>
      </c>
      <c r="V4303" s="220"/>
      <c r="W4303" s="222">
        <f t="shared" si="420"/>
        <v>0</v>
      </c>
      <c r="X4303" s="223" t="str">
        <f t="shared" si="421"/>
        <v>8</v>
      </c>
      <c r="Y4303" s="220"/>
      <c r="Z4303" s="254">
        <f t="shared" si="422"/>
        <v>14720</v>
      </c>
      <c r="AA4303" s="5">
        <f>VLOOKUP(G4303,Ma_KH!$A:$R,14,0)</f>
        <v>60</v>
      </c>
    </row>
    <row r="4304" spans="1:27" hidden="1" x14ac:dyDescent="0.25">
      <c r="A4304" s="157">
        <v>45995</v>
      </c>
      <c r="B4304" s="158">
        <v>4180885476</v>
      </c>
      <c r="C4304" s="151" t="s">
        <v>7767</v>
      </c>
      <c r="D4304" s="149">
        <v>46000</v>
      </c>
      <c r="E4304" s="152"/>
      <c r="F4304" s="151"/>
      <c r="G4304" s="33" t="s">
        <v>7778</v>
      </c>
      <c r="H4304" s="152"/>
      <c r="I4304" s="158" t="s">
        <v>8486</v>
      </c>
      <c r="J4304" s="150" t="s">
        <v>1771</v>
      </c>
      <c r="K4304" s="331" t="s">
        <v>7187</v>
      </c>
      <c r="L4304" s="21" t="str">
        <f>VLOOKUP($K4304,TONG_SL!$A:$D,2,0)</f>
        <v>Chân giò heo muối 300g</v>
      </c>
      <c r="N4304" s="21" t="str">
        <f t="shared" si="423"/>
        <v>K-C6</v>
      </c>
      <c r="Q4304" s="21" t="str">
        <f>VLOOKUP(K4304,TONG_SL!$A:$D,3,0)</f>
        <v>Túi</v>
      </c>
      <c r="R4304" s="106">
        <v>10</v>
      </c>
      <c r="S4304" s="220"/>
      <c r="T4304" s="220">
        <f>VLOOKUP(VLOOKUP(G4304,Ma_KH!$A:$R,18,0)&amp;K4304,Gia_MB!$A:$F,6,0)</f>
        <v>73431</v>
      </c>
      <c r="U4304" s="254">
        <f t="shared" si="419"/>
        <v>734310</v>
      </c>
      <c r="V4304" s="220"/>
      <c r="W4304" s="222">
        <f t="shared" si="420"/>
        <v>0</v>
      </c>
      <c r="X4304" s="223" t="str">
        <f t="shared" si="421"/>
        <v>8</v>
      </c>
      <c r="Y4304" s="220"/>
      <c r="Z4304" s="254">
        <f t="shared" si="422"/>
        <v>58744.800000000003</v>
      </c>
      <c r="AA4304" s="5">
        <f>VLOOKUP(G4304,Ma_KH!$A:$R,14,0)</f>
        <v>60</v>
      </c>
    </row>
    <row r="4305" spans="1:27" hidden="1" x14ac:dyDescent="0.25">
      <c r="A4305" s="157">
        <v>45995</v>
      </c>
      <c r="B4305" s="158">
        <v>4180886215</v>
      </c>
      <c r="C4305" s="151" t="s">
        <v>7767</v>
      </c>
      <c r="D4305" s="149">
        <v>46000</v>
      </c>
      <c r="E4305" s="152"/>
      <c r="F4305" s="151"/>
      <c r="G4305" s="33" t="s">
        <v>7778</v>
      </c>
      <c r="H4305" s="152"/>
      <c r="I4305" s="158" t="s">
        <v>8487</v>
      </c>
      <c r="J4305" s="150" t="s">
        <v>1771</v>
      </c>
      <c r="K4305" s="331" t="s">
        <v>7153</v>
      </c>
      <c r="L4305" s="21" t="str">
        <f>VLOOKUP($K4305,TONG_SL!$A:$D,2,0)</f>
        <v>Tai heo muối 200g</v>
      </c>
      <c r="N4305" s="21" t="str">
        <f t="shared" si="423"/>
        <v>K-C6</v>
      </c>
      <c r="Q4305" s="21" t="str">
        <f>VLOOKUP(K4305,TONG_SL!$A:$D,3,0)</f>
        <v>Túi</v>
      </c>
      <c r="R4305" s="106">
        <v>6</v>
      </c>
      <c r="S4305" s="220"/>
      <c r="T4305" s="220">
        <f>VLOOKUP(VLOOKUP(G4305,Ma_KH!$A:$R,18,0)&amp;K4305,Gia_MB!$A:$F,6,0)</f>
        <v>55595</v>
      </c>
      <c r="U4305" s="254">
        <f t="shared" si="419"/>
        <v>333570</v>
      </c>
      <c r="V4305" s="220"/>
      <c r="W4305" s="222">
        <f t="shared" si="420"/>
        <v>0</v>
      </c>
      <c r="X4305" s="223" t="str">
        <f t="shared" si="421"/>
        <v>8</v>
      </c>
      <c r="Y4305" s="220"/>
      <c r="Z4305" s="254">
        <f t="shared" si="422"/>
        <v>26685.600000000002</v>
      </c>
      <c r="AA4305" s="5">
        <f>VLOOKUP(G4305,Ma_KH!$A:$R,14,0)</f>
        <v>60</v>
      </c>
    </row>
    <row r="4306" spans="1:27" hidden="1" x14ac:dyDescent="0.25">
      <c r="A4306" s="157">
        <v>45995</v>
      </c>
      <c r="B4306" s="158">
        <v>4180886215</v>
      </c>
      <c r="C4306" s="151" t="s">
        <v>7767</v>
      </c>
      <c r="D4306" s="149">
        <v>46000</v>
      </c>
      <c r="E4306" s="152"/>
      <c r="F4306" s="151"/>
      <c r="G4306" s="33" t="s">
        <v>7778</v>
      </c>
      <c r="H4306" s="152"/>
      <c r="I4306" s="158" t="s">
        <v>8487</v>
      </c>
      <c r="J4306" s="150" t="s">
        <v>1771</v>
      </c>
      <c r="K4306" s="331" t="s">
        <v>32</v>
      </c>
      <c r="L4306" s="21" t="str">
        <f>VLOOKUP($K4306,TONG_SL!$A:$D,2,0)</f>
        <v>Giò Tai Lưỡi Xào 250g</v>
      </c>
      <c r="N4306" s="21" t="str">
        <f t="shared" si="423"/>
        <v>K-C6</v>
      </c>
      <c r="Q4306" s="21" t="str">
        <f>VLOOKUP(K4306,TONG_SL!$A:$D,3,0)</f>
        <v>Túi</v>
      </c>
      <c r="R4306" s="106">
        <v>8</v>
      </c>
      <c r="S4306" s="220"/>
      <c r="T4306" s="220">
        <f>VLOOKUP(VLOOKUP(G4306,Ma_KH!$A:$R,18,0)&amp;K4306,Gia_MB!$A:$F,6,0)</f>
        <v>50182</v>
      </c>
      <c r="U4306" s="254">
        <f t="shared" si="419"/>
        <v>401456</v>
      </c>
      <c r="V4306" s="220"/>
      <c r="W4306" s="222">
        <f t="shared" si="420"/>
        <v>0</v>
      </c>
      <c r="X4306" s="223" t="str">
        <f t="shared" si="421"/>
        <v>8</v>
      </c>
      <c r="Y4306" s="220"/>
      <c r="Z4306" s="254">
        <f t="shared" si="422"/>
        <v>32116.48</v>
      </c>
      <c r="AA4306" s="5">
        <f>VLOOKUP(G4306,Ma_KH!$A:$R,14,0)</f>
        <v>60</v>
      </c>
    </row>
    <row r="4307" spans="1:27" hidden="1" x14ac:dyDescent="0.25">
      <c r="A4307" s="157">
        <v>45995</v>
      </c>
      <c r="B4307" s="158">
        <v>4180886215</v>
      </c>
      <c r="C4307" s="151" t="s">
        <v>7767</v>
      </c>
      <c r="D4307" s="149">
        <v>46000</v>
      </c>
      <c r="E4307" s="152"/>
      <c r="F4307" s="151"/>
      <c r="G4307" s="33" t="s">
        <v>7778</v>
      </c>
      <c r="H4307" s="152"/>
      <c r="I4307" s="158" t="s">
        <v>8487</v>
      </c>
      <c r="J4307" s="150" t="s">
        <v>1771</v>
      </c>
      <c r="K4307" s="331" t="s">
        <v>7187</v>
      </c>
      <c r="L4307" s="21" t="str">
        <f>VLOOKUP($K4307,TONG_SL!$A:$D,2,0)</f>
        <v>Chân giò heo muối 300g</v>
      </c>
      <c r="N4307" s="21" t="str">
        <f t="shared" si="423"/>
        <v>K-C6</v>
      </c>
      <c r="Q4307" s="21" t="str">
        <f>VLOOKUP(K4307,TONG_SL!$A:$D,3,0)</f>
        <v>Túi</v>
      </c>
      <c r="R4307" s="106">
        <v>10</v>
      </c>
      <c r="S4307" s="220"/>
      <c r="T4307" s="220">
        <f>VLOOKUP(VLOOKUP(G4307,Ma_KH!$A:$R,18,0)&amp;K4307,Gia_MB!$A:$F,6,0)</f>
        <v>73431</v>
      </c>
      <c r="U4307" s="254">
        <f t="shared" si="419"/>
        <v>734310</v>
      </c>
      <c r="V4307" s="220"/>
      <c r="W4307" s="222">
        <f t="shared" si="420"/>
        <v>0</v>
      </c>
      <c r="X4307" s="223" t="str">
        <f t="shared" si="421"/>
        <v>8</v>
      </c>
      <c r="Y4307" s="220"/>
      <c r="Z4307" s="254">
        <f t="shared" si="422"/>
        <v>58744.800000000003</v>
      </c>
      <c r="AA4307" s="5">
        <f>VLOOKUP(G4307,Ma_KH!$A:$R,14,0)</f>
        <v>60</v>
      </c>
    </row>
    <row r="4308" spans="1:27" hidden="1" x14ac:dyDescent="0.25">
      <c r="A4308" s="157">
        <v>45995</v>
      </c>
      <c r="B4308" s="158">
        <v>4180886215</v>
      </c>
      <c r="C4308" s="151" t="s">
        <v>7767</v>
      </c>
      <c r="D4308" s="149">
        <v>46000</v>
      </c>
      <c r="E4308" s="152"/>
      <c r="F4308" s="151"/>
      <c r="G4308" s="33" t="s">
        <v>7778</v>
      </c>
      <c r="H4308" s="152"/>
      <c r="I4308" s="158" t="s">
        <v>8487</v>
      </c>
      <c r="J4308" s="150" t="s">
        <v>1771</v>
      </c>
      <c r="K4308" s="331" t="s">
        <v>48</v>
      </c>
      <c r="L4308" s="21" t="str">
        <f>VLOOKUP($K4308,TONG_SL!$A:$D,2,0)</f>
        <v>Mọc Nấm Hương 250g</v>
      </c>
      <c r="N4308" s="21" t="str">
        <f t="shared" si="423"/>
        <v>K-C6</v>
      </c>
      <c r="Q4308" s="21" t="str">
        <f>VLOOKUP(K4308,TONG_SL!$A:$D,3,0)</f>
        <v>Túi</v>
      </c>
      <c r="R4308" s="106">
        <v>6</v>
      </c>
      <c r="S4308" s="220"/>
      <c r="T4308" s="220">
        <f>VLOOKUP(VLOOKUP(G4308,Ma_KH!$A:$R,18,0)&amp;K4308,Gia_MB!$A:$F,6,0)</f>
        <v>46000</v>
      </c>
      <c r="U4308" s="254">
        <f t="shared" si="419"/>
        <v>276000</v>
      </c>
      <c r="V4308" s="220"/>
      <c r="W4308" s="222">
        <f t="shared" si="420"/>
        <v>0</v>
      </c>
      <c r="X4308" s="223" t="str">
        <f t="shared" si="421"/>
        <v>8</v>
      </c>
      <c r="Y4308" s="220"/>
      <c r="Z4308" s="254">
        <f t="shared" si="422"/>
        <v>22080</v>
      </c>
      <c r="AA4308" s="5">
        <f>VLOOKUP(G4308,Ma_KH!$A:$R,14,0)</f>
        <v>60</v>
      </c>
    </row>
    <row r="4309" spans="1:27" hidden="1" x14ac:dyDescent="0.25">
      <c r="A4309" s="157">
        <v>45995</v>
      </c>
      <c r="B4309" s="158">
        <v>4180886215</v>
      </c>
      <c r="C4309" s="151" t="s">
        <v>7767</v>
      </c>
      <c r="D4309" s="149">
        <v>46000</v>
      </c>
      <c r="E4309" s="152"/>
      <c r="F4309" s="151"/>
      <c r="G4309" s="33" t="s">
        <v>7778</v>
      </c>
      <c r="H4309" s="152"/>
      <c r="I4309" s="158" t="s">
        <v>8487</v>
      </c>
      <c r="J4309" s="150" t="s">
        <v>1771</v>
      </c>
      <c r="K4309" s="331" t="s">
        <v>30</v>
      </c>
      <c r="L4309" s="21" t="str">
        <f>VLOOKUP($K4309,TONG_SL!$A:$D,2,0)</f>
        <v>Gà muối 500g</v>
      </c>
      <c r="N4309" s="21" t="str">
        <f t="shared" si="423"/>
        <v>K-C6</v>
      </c>
      <c r="Q4309" s="21" t="str">
        <f>VLOOKUP(K4309,TONG_SL!$A:$D,3,0)</f>
        <v>Túi</v>
      </c>
      <c r="R4309" s="106">
        <v>6</v>
      </c>
      <c r="S4309" s="220"/>
      <c r="T4309" s="220">
        <f>VLOOKUP(VLOOKUP(G4309,Ma_KH!$A:$R,18,0)&amp;K4309,Gia_MB!$A:$F,6,0)</f>
        <v>111058</v>
      </c>
      <c r="U4309" s="254">
        <f t="shared" si="419"/>
        <v>666348</v>
      </c>
      <c r="V4309" s="220"/>
      <c r="W4309" s="222">
        <f t="shared" si="420"/>
        <v>0</v>
      </c>
      <c r="X4309" s="223" t="str">
        <f t="shared" si="421"/>
        <v>8</v>
      </c>
      <c r="Y4309" s="220"/>
      <c r="Z4309" s="254">
        <f t="shared" si="422"/>
        <v>53307.840000000004</v>
      </c>
      <c r="AA4309" s="5">
        <f>VLOOKUP(G4309,Ma_KH!$A:$R,14,0)</f>
        <v>60</v>
      </c>
    </row>
    <row r="4310" spans="1:27" hidden="1" x14ac:dyDescent="0.25">
      <c r="A4310" s="157">
        <v>45995</v>
      </c>
      <c r="B4310" s="158">
        <v>4180886263</v>
      </c>
      <c r="C4310" s="151" t="s">
        <v>7767</v>
      </c>
      <c r="D4310" s="149">
        <v>46000</v>
      </c>
      <c r="E4310" s="152"/>
      <c r="F4310" s="151"/>
      <c r="G4310" s="33" t="s">
        <v>7778</v>
      </c>
      <c r="H4310" s="152"/>
      <c r="I4310" s="158" t="s">
        <v>8488</v>
      </c>
      <c r="J4310" s="150" t="s">
        <v>1771</v>
      </c>
      <c r="K4310" s="331" t="s">
        <v>7153</v>
      </c>
      <c r="L4310" s="21" t="str">
        <f>VLOOKUP($K4310,TONG_SL!$A:$D,2,0)</f>
        <v>Tai heo muối 200g</v>
      </c>
      <c r="N4310" s="21" t="str">
        <f t="shared" si="423"/>
        <v>K-C6</v>
      </c>
      <c r="Q4310" s="21" t="str">
        <f>VLOOKUP(K4310,TONG_SL!$A:$D,3,0)</f>
        <v>Túi</v>
      </c>
      <c r="R4310" s="106">
        <v>6</v>
      </c>
      <c r="S4310" s="220"/>
      <c r="T4310" s="220">
        <f>VLOOKUP(VLOOKUP(G4310,Ma_KH!$A:$R,18,0)&amp;K4310,Gia_MB!$A:$F,6,0)</f>
        <v>55595</v>
      </c>
      <c r="U4310" s="254">
        <f t="shared" si="419"/>
        <v>333570</v>
      </c>
      <c r="V4310" s="220"/>
      <c r="W4310" s="222">
        <f t="shared" si="420"/>
        <v>0</v>
      </c>
      <c r="X4310" s="223" t="str">
        <f t="shared" si="421"/>
        <v>8</v>
      </c>
      <c r="Y4310" s="220"/>
      <c r="Z4310" s="254">
        <f t="shared" si="422"/>
        <v>26685.600000000002</v>
      </c>
      <c r="AA4310" s="5">
        <f>VLOOKUP(G4310,Ma_KH!$A:$R,14,0)</f>
        <v>60</v>
      </c>
    </row>
    <row r="4311" spans="1:27" hidden="1" x14ac:dyDescent="0.25">
      <c r="A4311" s="157">
        <v>45995</v>
      </c>
      <c r="B4311" s="158">
        <v>4180886263</v>
      </c>
      <c r="C4311" s="151" t="s">
        <v>7767</v>
      </c>
      <c r="D4311" s="149">
        <v>46000</v>
      </c>
      <c r="E4311" s="152"/>
      <c r="F4311" s="151"/>
      <c r="G4311" s="33" t="s">
        <v>7778</v>
      </c>
      <c r="H4311" s="152"/>
      <c r="I4311" s="158" t="s">
        <v>8488</v>
      </c>
      <c r="J4311" s="150" t="s">
        <v>1771</v>
      </c>
      <c r="K4311" s="331" t="s">
        <v>32</v>
      </c>
      <c r="L4311" s="21" t="str">
        <f>VLOOKUP($K4311,TONG_SL!$A:$D,2,0)</f>
        <v>Giò Tai Lưỡi Xào 250g</v>
      </c>
      <c r="N4311" s="21" t="str">
        <f t="shared" si="423"/>
        <v>K-C6</v>
      </c>
      <c r="Q4311" s="21" t="str">
        <f>VLOOKUP(K4311,TONG_SL!$A:$D,3,0)</f>
        <v>Túi</v>
      </c>
      <c r="R4311" s="106">
        <v>10</v>
      </c>
      <c r="S4311" s="220"/>
      <c r="T4311" s="220">
        <f>VLOOKUP(VLOOKUP(G4311,Ma_KH!$A:$R,18,0)&amp;K4311,Gia_MB!$A:$F,6,0)</f>
        <v>50182</v>
      </c>
      <c r="U4311" s="254">
        <f t="shared" si="419"/>
        <v>501820</v>
      </c>
      <c r="V4311" s="220"/>
      <c r="W4311" s="222">
        <f t="shared" si="420"/>
        <v>0</v>
      </c>
      <c r="X4311" s="223" t="str">
        <f t="shared" si="421"/>
        <v>8</v>
      </c>
      <c r="Y4311" s="220"/>
      <c r="Z4311" s="254">
        <f t="shared" si="422"/>
        <v>40145.599999999999</v>
      </c>
      <c r="AA4311" s="5">
        <f>VLOOKUP(G4311,Ma_KH!$A:$R,14,0)</f>
        <v>60</v>
      </c>
    </row>
    <row r="4312" spans="1:27" hidden="1" x14ac:dyDescent="0.25">
      <c r="A4312" s="157">
        <v>45995</v>
      </c>
      <c r="B4312" s="158">
        <v>4180886263</v>
      </c>
      <c r="C4312" s="151" t="s">
        <v>7767</v>
      </c>
      <c r="D4312" s="149">
        <v>46000</v>
      </c>
      <c r="E4312" s="152"/>
      <c r="F4312" s="151"/>
      <c r="G4312" s="33" t="s">
        <v>7778</v>
      </c>
      <c r="H4312" s="152"/>
      <c r="I4312" s="158" t="s">
        <v>8488</v>
      </c>
      <c r="J4312" s="150" t="s">
        <v>1771</v>
      </c>
      <c r="K4312" s="331" t="s">
        <v>7187</v>
      </c>
      <c r="L4312" s="21" t="str">
        <f>VLOOKUP($K4312,TONG_SL!$A:$D,2,0)</f>
        <v>Chân giò heo muối 300g</v>
      </c>
      <c r="N4312" s="21" t="str">
        <f t="shared" si="423"/>
        <v>K-C6</v>
      </c>
      <c r="Q4312" s="21" t="str">
        <f>VLOOKUP(K4312,TONG_SL!$A:$D,3,0)</f>
        <v>Túi</v>
      </c>
      <c r="R4312" s="106">
        <v>14</v>
      </c>
      <c r="S4312" s="220"/>
      <c r="T4312" s="220">
        <f>VLOOKUP(VLOOKUP(G4312,Ma_KH!$A:$R,18,0)&amp;K4312,Gia_MB!$A:$F,6,0)</f>
        <v>73431</v>
      </c>
      <c r="U4312" s="254">
        <f t="shared" si="419"/>
        <v>1028034</v>
      </c>
      <c r="V4312" s="220"/>
      <c r="W4312" s="222">
        <f t="shared" si="420"/>
        <v>0</v>
      </c>
      <c r="X4312" s="223" t="str">
        <f t="shared" si="421"/>
        <v>8</v>
      </c>
      <c r="Y4312" s="220"/>
      <c r="Z4312" s="254">
        <f t="shared" si="422"/>
        <v>82242.720000000001</v>
      </c>
      <c r="AA4312" s="5">
        <f>VLOOKUP(G4312,Ma_KH!$A:$R,14,0)</f>
        <v>60</v>
      </c>
    </row>
    <row r="4313" spans="1:27" hidden="1" x14ac:dyDescent="0.25">
      <c r="A4313" s="157">
        <v>45995</v>
      </c>
      <c r="B4313" s="158">
        <v>4180886263</v>
      </c>
      <c r="C4313" s="151" t="s">
        <v>7767</v>
      </c>
      <c r="D4313" s="149">
        <v>46000</v>
      </c>
      <c r="E4313" s="152"/>
      <c r="F4313" s="151"/>
      <c r="G4313" s="33" t="s">
        <v>7778</v>
      </c>
      <c r="H4313" s="152"/>
      <c r="I4313" s="158" t="s">
        <v>8488</v>
      </c>
      <c r="J4313" s="150" t="s">
        <v>1771</v>
      </c>
      <c r="K4313" s="331" t="s">
        <v>48</v>
      </c>
      <c r="L4313" s="21" t="str">
        <f>VLOOKUP($K4313,TONG_SL!$A:$D,2,0)</f>
        <v>Mọc Nấm Hương 250g</v>
      </c>
      <c r="N4313" s="21" t="str">
        <f t="shared" si="423"/>
        <v>K-C6</v>
      </c>
      <c r="Q4313" s="21" t="str">
        <f>VLOOKUP(K4313,TONG_SL!$A:$D,3,0)</f>
        <v>Túi</v>
      </c>
      <c r="R4313" s="106">
        <v>6</v>
      </c>
      <c r="S4313" s="220"/>
      <c r="T4313" s="220">
        <f>VLOOKUP(VLOOKUP(G4313,Ma_KH!$A:$R,18,0)&amp;K4313,Gia_MB!$A:$F,6,0)</f>
        <v>46000</v>
      </c>
      <c r="U4313" s="254">
        <f t="shared" si="419"/>
        <v>276000</v>
      </c>
      <c r="V4313" s="220"/>
      <c r="W4313" s="222">
        <f t="shared" si="420"/>
        <v>0</v>
      </c>
      <c r="X4313" s="223" t="str">
        <f t="shared" si="421"/>
        <v>8</v>
      </c>
      <c r="Y4313" s="220"/>
      <c r="Z4313" s="254">
        <f t="shared" si="422"/>
        <v>22080</v>
      </c>
      <c r="AA4313" s="5">
        <f>VLOOKUP(G4313,Ma_KH!$A:$R,14,0)</f>
        <v>60</v>
      </c>
    </row>
    <row r="4314" spans="1:27" hidden="1" x14ac:dyDescent="0.25">
      <c r="A4314" s="157">
        <v>45995</v>
      </c>
      <c r="B4314" s="158">
        <v>4180886263</v>
      </c>
      <c r="C4314" s="151" t="s">
        <v>7767</v>
      </c>
      <c r="D4314" s="149">
        <v>46000</v>
      </c>
      <c r="E4314" s="152"/>
      <c r="F4314" s="151"/>
      <c r="G4314" s="33" t="s">
        <v>7778</v>
      </c>
      <c r="H4314" s="152"/>
      <c r="I4314" s="158" t="s">
        <v>8488</v>
      </c>
      <c r="J4314" s="150" t="s">
        <v>1771</v>
      </c>
      <c r="K4314" s="331" t="s">
        <v>30</v>
      </c>
      <c r="L4314" s="21" t="str">
        <f>VLOOKUP($K4314,TONG_SL!$A:$D,2,0)</f>
        <v>Gà muối 500g</v>
      </c>
      <c r="N4314" s="21" t="str">
        <f t="shared" si="423"/>
        <v>K-C6</v>
      </c>
      <c r="Q4314" s="21" t="str">
        <f>VLOOKUP(K4314,TONG_SL!$A:$D,3,0)</f>
        <v>Túi</v>
      </c>
      <c r="R4314" s="106">
        <v>8</v>
      </c>
      <c r="S4314" s="220"/>
      <c r="T4314" s="220">
        <f>VLOOKUP(VLOOKUP(G4314,Ma_KH!$A:$R,18,0)&amp;K4314,Gia_MB!$A:$F,6,0)</f>
        <v>111058</v>
      </c>
      <c r="U4314" s="254">
        <f t="shared" si="419"/>
        <v>888464</v>
      </c>
      <c r="V4314" s="220"/>
      <c r="W4314" s="222">
        <f t="shared" si="420"/>
        <v>0</v>
      </c>
      <c r="X4314" s="223" t="str">
        <f t="shared" si="421"/>
        <v>8</v>
      </c>
      <c r="Y4314" s="220"/>
      <c r="Z4314" s="254">
        <f t="shared" si="422"/>
        <v>71077.119999999995</v>
      </c>
      <c r="AA4314" s="5">
        <f>VLOOKUP(G4314,Ma_KH!$A:$R,14,0)</f>
        <v>60</v>
      </c>
    </row>
    <row r="4315" spans="1:27" hidden="1" x14ac:dyDescent="0.25">
      <c r="A4315" s="157">
        <v>45997</v>
      </c>
      <c r="B4315" s="158">
        <v>4180970740</v>
      </c>
      <c r="C4315" s="151" t="s">
        <v>7767</v>
      </c>
      <c r="D4315" s="149">
        <v>46000</v>
      </c>
      <c r="E4315" s="152"/>
      <c r="F4315" s="151"/>
      <c r="G4315" s="33" t="s">
        <v>8100</v>
      </c>
      <c r="H4315" s="152"/>
      <c r="I4315" s="158" t="s">
        <v>8491</v>
      </c>
      <c r="J4315" s="150" t="s">
        <v>1771</v>
      </c>
      <c r="K4315" s="331" t="s">
        <v>7154</v>
      </c>
      <c r="L4315" s="21" t="str">
        <f>VLOOKUP($K4315,TONG_SL!$A:$D,2,0)</f>
        <v>Chả cốm 300g</v>
      </c>
      <c r="N4315" s="21" t="str">
        <f t="shared" si="423"/>
        <v>K-C6</v>
      </c>
      <c r="Q4315" s="21" t="str">
        <f>VLOOKUP(K4315,TONG_SL!$A:$D,3,0)</f>
        <v>Túi</v>
      </c>
      <c r="R4315" s="106">
        <v>5</v>
      </c>
      <c r="S4315" s="220"/>
      <c r="T4315" s="220">
        <f>VLOOKUP(VLOOKUP(G4315,Ma_KH!$A:$R,18,0)&amp;K4315,Gia_MB!$A:$F,6,0)</f>
        <v>74250</v>
      </c>
      <c r="U4315" s="254">
        <f t="shared" si="419"/>
        <v>371250</v>
      </c>
      <c r="V4315" s="220"/>
      <c r="W4315" s="222">
        <f t="shared" si="420"/>
        <v>0</v>
      </c>
      <c r="X4315" s="223" t="str">
        <f t="shared" si="421"/>
        <v>8</v>
      </c>
      <c r="Y4315" s="220"/>
      <c r="Z4315" s="254">
        <f t="shared" si="422"/>
        <v>29700</v>
      </c>
      <c r="AA4315" s="5">
        <f>VLOOKUP(G4315,Ma_KH!$A:$R,14,0)</f>
        <v>60</v>
      </c>
    </row>
    <row r="4316" spans="1:27" hidden="1" x14ac:dyDescent="0.25">
      <c r="A4316" s="157">
        <v>45997</v>
      </c>
      <c r="B4316" s="158">
        <v>4180970740</v>
      </c>
      <c r="C4316" s="151" t="s">
        <v>7767</v>
      </c>
      <c r="D4316" s="149">
        <v>46000</v>
      </c>
      <c r="E4316" s="152"/>
      <c r="F4316" s="151"/>
      <c r="G4316" s="33" t="s">
        <v>8100</v>
      </c>
      <c r="H4316" s="152"/>
      <c r="I4316" s="158" t="s">
        <v>8491</v>
      </c>
      <c r="J4316" s="150" t="s">
        <v>1771</v>
      </c>
      <c r="K4316" s="331" t="s">
        <v>7153</v>
      </c>
      <c r="L4316" s="21" t="str">
        <f>VLOOKUP($K4316,TONG_SL!$A:$D,2,0)</f>
        <v>Tai heo muối 200g</v>
      </c>
      <c r="N4316" s="21" t="str">
        <f t="shared" si="423"/>
        <v>K-C6</v>
      </c>
      <c r="Q4316" s="21" t="str">
        <f>VLOOKUP(K4316,TONG_SL!$A:$D,3,0)</f>
        <v>Túi</v>
      </c>
      <c r="R4316" s="106">
        <v>20</v>
      </c>
      <c r="S4316" s="220"/>
      <c r="T4316" s="220">
        <f>VLOOKUP(VLOOKUP(G4316,Ma_KH!$A:$R,18,0)&amp;K4316,Gia_MB!$A:$F,6,0)</f>
        <v>55595</v>
      </c>
      <c r="U4316" s="254">
        <f t="shared" si="419"/>
        <v>1111900</v>
      </c>
      <c r="V4316" s="220"/>
      <c r="W4316" s="222">
        <f t="shared" si="420"/>
        <v>0</v>
      </c>
      <c r="X4316" s="223" t="str">
        <f t="shared" si="421"/>
        <v>8</v>
      </c>
      <c r="Y4316" s="220"/>
      <c r="Z4316" s="254">
        <f t="shared" si="422"/>
        <v>88952</v>
      </c>
      <c r="AA4316" s="5">
        <f>VLOOKUP(G4316,Ma_KH!$A:$R,14,0)</f>
        <v>60</v>
      </c>
    </row>
    <row r="4317" spans="1:27" hidden="1" x14ac:dyDescent="0.25">
      <c r="A4317" s="157">
        <v>45997</v>
      </c>
      <c r="B4317" s="158">
        <v>4180970740</v>
      </c>
      <c r="C4317" s="151" t="s">
        <v>7767</v>
      </c>
      <c r="D4317" s="149">
        <v>46000</v>
      </c>
      <c r="E4317" s="152"/>
      <c r="F4317" s="151"/>
      <c r="G4317" s="33" t="s">
        <v>8100</v>
      </c>
      <c r="H4317" s="152"/>
      <c r="I4317" s="158" t="s">
        <v>8491</v>
      </c>
      <c r="J4317" s="150" t="s">
        <v>1771</v>
      </c>
      <c r="K4317" s="331" t="s">
        <v>48</v>
      </c>
      <c r="L4317" s="21" t="str">
        <f>VLOOKUP($K4317,TONG_SL!$A:$D,2,0)</f>
        <v>Mọc Nấm Hương 250g</v>
      </c>
      <c r="N4317" s="21" t="str">
        <f t="shared" si="423"/>
        <v>K-C6</v>
      </c>
      <c r="Q4317" s="21" t="str">
        <f>VLOOKUP(K4317,TONG_SL!$A:$D,3,0)</f>
        <v>Túi</v>
      </c>
      <c r="R4317" s="106">
        <v>4</v>
      </c>
      <c r="S4317" s="220"/>
      <c r="T4317" s="220">
        <f>VLOOKUP(VLOOKUP(G4317,Ma_KH!$A:$R,18,0)&amp;K4317,Gia_MB!$A:$F,6,0)</f>
        <v>46000</v>
      </c>
      <c r="U4317" s="254">
        <f t="shared" si="419"/>
        <v>184000</v>
      </c>
      <c r="V4317" s="220"/>
      <c r="W4317" s="222">
        <f t="shared" si="420"/>
        <v>0</v>
      </c>
      <c r="X4317" s="223" t="str">
        <f t="shared" si="421"/>
        <v>8</v>
      </c>
      <c r="Y4317" s="220"/>
      <c r="Z4317" s="254">
        <f t="shared" si="422"/>
        <v>14720</v>
      </c>
      <c r="AA4317" s="5">
        <f>VLOOKUP(G4317,Ma_KH!$A:$R,14,0)</f>
        <v>60</v>
      </c>
    </row>
    <row r="4318" spans="1:27" hidden="1" x14ac:dyDescent="0.25">
      <c r="A4318" s="157">
        <v>45997</v>
      </c>
      <c r="B4318" s="158">
        <v>4180970740</v>
      </c>
      <c r="C4318" s="151" t="s">
        <v>7767</v>
      </c>
      <c r="D4318" s="149">
        <v>46000</v>
      </c>
      <c r="E4318" s="152"/>
      <c r="F4318" s="151"/>
      <c r="G4318" s="33" t="s">
        <v>8100</v>
      </c>
      <c r="H4318" s="152"/>
      <c r="I4318" s="158" t="s">
        <v>8491</v>
      </c>
      <c r="J4318" s="150" t="s">
        <v>1771</v>
      </c>
      <c r="K4318" s="331" t="s">
        <v>32</v>
      </c>
      <c r="L4318" s="21" t="str">
        <f>VLOOKUP($K4318,TONG_SL!$A:$D,2,0)</f>
        <v>Giò Tai Lưỡi Xào 250g</v>
      </c>
      <c r="N4318" s="21" t="str">
        <f t="shared" si="423"/>
        <v>K-C6</v>
      </c>
      <c r="Q4318" s="21" t="str">
        <f>VLOOKUP(K4318,TONG_SL!$A:$D,3,0)</f>
        <v>Túi</v>
      </c>
      <c r="R4318" s="106">
        <v>20</v>
      </c>
      <c r="S4318" s="220"/>
      <c r="T4318" s="220">
        <f>VLOOKUP(VLOOKUP(G4318,Ma_KH!$A:$R,18,0)&amp;K4318,Gia_MB!$A:$F,6,0)</f>
        <v>50182</v>
      </c>
      <c r="U4318" s="254">
        <f t="shared" si="419"/>
        <v>1003640</v>
      </c>
      <c r="V4318" s="220"/>
      <c r="W4318" s="222">
        <f t="shared" si="420"/>
        <v>0</v>
      </c>
      <c r="X4318" s="223" t="str">
        <f t="shared" si="421"/>
        <v>8</v>
      </c>
      <c r="Y4318" s="220"/>
      <c r="Z4318" s="254">
        <f t="shared" si="422"/>
        <v>80291.199999999997</v>
      </c>
      <c r="AA4318" s="5">
        <f>VLOOKUP(G4318,Ma_KH!$A:$R,14,0)</f>
        <v>60</v>
      </c>
    </row>
    <row r="4319" spans="1:27" hidden="1" x14ac:dyDescent="0.25">
      <c r="A4319" s="157">
        <v>45997</v>
      </c>
      <c r="B4319" s="158">
        <v>4180970740</v>
      </c>
      <c r="C4319" s="151" t="s">
        <v>7767</v>
      </c>
      <c r="D4319" s="149">
        <v>46000</v>
      </c>
      <c r="E4319" s="152"/>
      <c r="F4319" s="151"/>
      <c r="G4319" s="33" t="s">
        <v>8100</v>
      </c>
      <c r="H4319" s="152"/>
      <c r="I4319" s="158" t="s">
        <v>8491</v>
      </c>
      <c r="J4319" s="150" t="s">
        <v>1771</v>
      </c>
      <c r="K4319" s="331" t="s">
        <v>7187</v>
      </c>
      <c r="L4319" s="21" t="str">
        <f>VLOOKUP($K4319,TONG_SL!$A:$D,2,0)</f>
        <v>Chân giò heo muối 300g</v>
      </c>
      <c r="N4319" s="21" t="str">
        <f t="shared" si="423"/>
        <v>K-C6</v>
      </c>
      <c r="Q4319" s="21" t="str">
        <f>VLOOKUP(K4319,TONG_SL!$A:$D,3,0)</f>
        <v>Túi</v>
      </c>
      <c r="R4319" s="106">
        <v>20</v>
      </c>
      <c r="S4319" s="220"/>
      <c r="T4319" s="220">
        <f>VLOOKUP(VLOOKUP(G4319,Ma_KH!$A:$R,18,0)&amp;K4319,Gia_MB!$A:$F,6,0)</f>
        <v>73431</v>
      </c>
      <c r="U4319" s="254">
        <f t="shared" si="419"/>
        <v>1468620</v>
      </c>
      <c r="V4319" s="220"/>
      <c r="W4319" s="222">
        <f t="shared" si="420"/>
        <v>0</v>
      </c>
      <c r="X4319" s="223" t="str">
        <f t="shared" si="421"/>
        <v>8</v>
      </c>
      <c r="Y4319" s="220"/>
      <c r="Z4319" s="254">
        <f t="shared" si="422"/>
        <v>117489.60000000001</v>
      </c>
      <c r="AA4319" s="5">
        <f>VLOOKUP(G4319,Ma_KH!$A:$R,14,0)</f>
        <v>60</v>
      </c>
    </row>
    <row r="4320" spans="1:27" hidden="1" x14ac:dyDescent="0.25">
      <c r="A4320" s="157">
        <v>45997</v>
      </c>
      <c r="B4320" s="158">
        <v>4180970740</v>
      </c>
      <c r="C4320" s="151" t="s">
        <v>7767</v>
      </c>
      <c r="D4320" s="149">
        <v>46000</v>
      </c>
      <c r="E4320" s="152"/>
      <c r="F4320" s="151"/>
      <c r="G4320" s="33" t="s">
        <v>8100</v>
      </c>
      <c r="H4320" s="152"/>
      <c r="I4320" s="158" t="s">
        <v>8491</v>
      </c>
      <c r="J4320" s="150" t="s">
        <v>1771</v>
      </c>
      <c r="K4320" s="331" t="s">
        <v>7775</v>
      </c>
      <c r="L4320" s="21" t="str">
        <f>VLOOKUP($K4320,TONG_SL!$A:$D,2,0)</f>
        <v>Chả nướng 300g</v>
      </c>
      <c r="N4320" s="21" t="str">
        <f t="shared" si="423"/>
        <v>K-C6</v>
      </c>
      <c r="Q4320" s="21" t="str">
        <f>VLOOKUP(K4320,TONG_SL!$A:$D,3,0)</f>
        <v>Túi</v>
      </c>
      <c r="R4320" s="106">
        <v>15</v>
      </c>
      <c r="S4320" s="220"/>
      <c r="T4320" s="220">
        <f>VLOOKUP(VLOOKUP(G4320,Ma_KH!$A:$R,18,0)&amp;K4320,Gia_MB!$A:$F,6,0)</f>
        <v>70950</v>
      </c>
      <c r="U4320" s="254">
        <f t="shared" si="419"/>
        <v>1064250</v>
      </c>
      <c r="V4320" s="220"/>
      <c r="W4320" s="222">
        <f t="shared" si="420"/>
        <v>0</v>
      </c>
      <c r="X4320" s="223" t="str">
        <f t="shared" si="421"/>
        <v>8</v>
      </c>
      <c r="Y4320" s="220"/>
      <c r="Z4320" s="254">
        <f t="shared" si="422"/>
        <v>85140</v>
      </c>
      <c r="AA4320" s="5">
        <f>VLOOKUP(G4320,Ma_KH!$A:$R,14,0)</f>
        <v>60</v>
      </c>
    </row>
    <row r="4321" spans="1:27" hidden="1" x14ac:dyDescent="0.25">
      <c r="A4321" s="157">
        <v>45997</v>
      </c>
      <c r="B4321" s="158">
        <v>4180971330</v>
      </c>
      <c r="C4321" s="151" t="s">
        <v>7767</v>
      </c>
      <c r="D4321" s="149">
        <v>46000</v>
      </c>
      <c r="E4321" s="152"/>
      <c r="F4321" s="151"/>
      <c r="G4321" s="33" t="s">
        <v>8100</v>
      </c>
      <c r="H4321" s="152"/>
      <c r="I4321" s="158" t="s">
        <v>8492</v>
      </c>
      <c r="J4321" s="150" t="s">
        <v>1771</v>
      </c>
      <c r="K4321" s="331" t="s">
        <v>7154</v>
      </c>
      <c r="L4321" s="21" t="str">
        <f>VLOOKUP($K4321,TONG_SL!$A:$D,2,0)</f>
        <v>Chả cốm 300g</v>
      </c>
      <c r="N4321" s="21" t="str">
        <f t="shared" si="423"/>
        <v>K-C6</v>
      </c>
      <c r="Q4321" s="21" t="str">
        <f>VLOOKUP(K4321,TONG_SL!$A:$D,3,0)</f>
        <v>Túi</v>
      </c>
      <c r="R4321" s="106">
        <v>10</v>
      </c>
      <c r="S4321" s="220"/>
      <c r="T4321" s="220">
        <f>VLOOKUP(VLOOKUP(G4321,Ma_KH!$A:$R,18,0)&amp;K4321,Gia_MB!$A:$F,6,0)</f>
        <v>74250</v>
      </c>
      <c r="U4321" s="254">
        <f t="shared" si="419"/>
        <v>742500</v>
      </c>
      <c r="V4321" s="220"/>
      <c r="W4321" s="222">
        <f t="shared" si="420"/>
        <v>0</v>
      </c>
      <c r="X4321" s="223" t="str">
        <f t="shared" si="421"/>
        <v>8</v>
      </c>
      <c r="Y4321" s="220"/>
      <c r="Z4321" s="254">
        <f t="shared" si="422"/>
        <v>59400</v>
      </c>
      <c r="AA4321" s="5">
        <f>VLOOKUP(G4321,Ma_KH!$A:$R,14,0)</f>
        <v>60</v>
      </c>
    </row>
    <row r="4322" spans="1:27" hidden="1" x14ac:dyDescent="0.25">
      <c r="A4322" s="157">
        <v>45997</v>
      </c>
      <c r="B4322" s="158">
        <v>4180971330</v>
      </c>
      <c r="C4322" s="151" t="s">
        <v>7767</v>
      </c>
      <c r="D4322" s="149">
        <v>46000</v>
      </c>
      <c r="E4322" s="152"/>
      <c r="F4322" s="151"/>
      <c r="G4322" s="33" t="s">
        <v>8100</v>
      </c>
      <c r="H4322" s="152"/>
      <c r="I4322" s="158" t="s">
        <v>8492</v>
      </c>
      <c r="J4322" s="150" t="s">
        <v>1771</v>
      </c>
      <c r="K4322" s="331" t="s">
        <v>7187</v>
      </c>
      <c r="L4322" s="21" t="str">
        <f>VLOOKUP($K4322,TONG_SL!$A:$D,2,0)</f>
        <v>Chân giò heo muối 300g</v>
      </c>
      <c r="N4322" s="21" t="str">
        <f t="shared" si="423"/>
        <v>K-C6</v>
      </c>
      <c r="Q4322" s="21" t="str">
        <f>VLOOKUP(K4322,TONG_SL!$A:$D,3,0)</f>
        <v>Túi</v>
      </c>
      <c r="R4322" s="106">
        <v>10</v>
      </c>
      <c r="S4322" s="220"/>
      <c r="T4322" s="220">
        <f>VLOOKUP(VLOOKUP(G4322,Ma_KH!$A:$R,18,0)&amp;K4322,Gia_MB!$A:$F,6,0)</f>
        <v>73431</v>
      </c>
      <c r="U4322" s="254">
        <f t="shared" si="419"/>
        <v>734310</v>
      </c>
      <c r="V4322" s="220"/>
      <c r="W4322" s="222">
        <f t="shared" si="420"/>
        <v>0</v>
      </c>
      <c r="X4322" s="223" t="str">
        <f t="shared" si="421"/>
        <v>8</v>
      </c>
      <c r="Y4322" s="220"/>
      <c r="Z4322" s="254">
        <f t="shared" si="422"/>
        <v>58744.800000000003</v>
      </c>
      <c r="AA4322" s="5">
        <f>VLOOKUP(G4322,Ma_KH!$A:$R,14,0)</f>
        <v>60</v>
      </c>
    </row>
    <row r="4323" spans="1:27" hidden="1" x14ac:dyDescent="0.25">
      <c r="A4323" s="157">
        <v>45997</v>
      </c>
      <c r="B4323" s="158">
        <v>4180971330</v>
      </c>
      <c r="C4323" s="151" t="s">
        <v>7767</v>
      </c>
      <c r="D4323" s="149">
        <v>46000</v>
      </c>
      <c r="E4323" s="152"/>
      <c r="F4323" s="151"/>
      <c r="G4323" s="33" t="s">
        <v>8100</v>
      </c>
      <c r="H4323" s="152"/>
      <c r="I4323" s="158" t="s">
        <v>8492</v>
      </c>
      <c r="J4323" s="150" t="s">
        <v>1771</v>
      </c>
      <c r="K4323" s="331" t="s">
        <v>32</v>
      </c>
      <c r="L4323" s="21" t="str">
        <f>VLOOKUP($K4323,TONG_SL!$A:$D,2,0)</f>
        <v>Giò Tai Lưỡi Xào 250g</v>
      </c>
      <c r="N4323" s="21" t="str">
        <f t="shared" si="423"/>
        <v>K-C6</v>
      </c>
      <c r="Q4323" s="21" t="str">
        <f>VLOOKUP(K4323,TONG_SL!$A:$D,3,0)</f>
        <v>Túi</v>
      </c>
      <c r="R4323" s="106">
        <v>4</v>
      </c>
      <c r="S4323" s="220"/>
      <c r="T4323" s="220">
        <f>VLOOKUP(VLOOKUP(G4323,Ma_KH!$A:$R,18,0)&amp;K4323,Gia_MB!$A:$F,6,0)</f>
        <v>50182</v>
      </c>
      <c r="U4323" s="254">
        <f t="shared" si="419"/>
        <v>200728</v>
      </c>
      <c r="V4323" s="220"/>
      <c r="W4323" s="222">
        <f t="shared" si="420"/>
        <v>0</v>
      </c>
      <c r="X4323" s="223" t="str">
        <f t="shared" si="421"/>
        <v>8</v>
      </c>
      <c r="Y4323" s="220"/>
      <c r="Z4323" s="254">
        <f t="shared" si="422"/>
        <v>16058.24</v>
      </c>
      <c r="AA4323" s="5">
        <f>VLOOKUP(G4323,Ma_KH!$A:$R,14,0)</f>
        <v>60</v>
      </c>
    </row>
    <row r="4324" spans="1:27" hidden="1" x14ac:dyDescent="0.25">
      <c r="A4324" s="157">
        <v>45997</v>
      </c>
      <c r="B4324" s="158">
        <v>4180971330</v>
      </c>
      <c r="C4324" s="151" t="s">
        <v>7767</v>
      </c>
      <c r="D4324" s="149">
        <v>46000</v>
      </c>
      <c r="E4324" s="152"/>
      <c r="F4324" s="151"/>
      <c r="G4324" s="33" t="s">
        <v>8100</v>
      </c>
      <c r="H4324" s="152"/>
      <c r="I4324" s="158" t="s">
        <v>8492</v>
      </c>
      <c r="J4324" s="150" t="s">
        <v>1771</v>
      </c>
      <c r="K4324" s="331" t="s">
        <v>30</v>
      </c>
      <c r="L4324" s="21" t="str">
        <f>VLOOKUP($K4324,TONG_SL!$A:$D,2,0)</f>
        <v>Gà muối 500g</v>
      </c>
      <c r="N4324" s="21" t="str">
        <f t="shared" si="423"/>
        <v>K-C6</v>
      </c>
      <c r="Q4324" s="21" t="str">
        <f>VLOOKUP(K4324,TONG_SL!$A:$D,3,0)</f>
        <v>Túi</v>
      </c>
      <c r="R4324" s="106">
        <v>10</v>
      </c>
      <c r="S4324" s="220"/>
      <c r="T4324" s="220">
        <f>VLOOKUP(VLOOKUP(G4324,Ma_KH!$A:$R,18,0)&amp;K4324,Gia_MB!$A:$F,6,0)</f>
        <v>111058</v>
      </c>
      <c r="U4324" s="254">
        <f t="shared" si="419"/>
        <v>1110580</v>
      </c>
      <c r="V4324" s="220"/>
      <c r="W4324" s="222">
        <f t="shared" si="420"/>
        <v>0</v>
      </c>
      <c r="X4324" s="223" t="str">
        <f t="shared" si="421"/>
        <v>8</v>
      </c>
      <c r="Y4324" s="220"/>
      <c r="Z4324" s="254">
        <f t="shared" si="422"/>
        <v>88846.400000000009</v>
      </c>
      <c r="AA4324" s="5">
        <f>VLOOKUP(G4324,Ma_KH!$A:$R,14,0)</f>
        <v>60</v>
      </c>
    </row>
    <row r="4325" spans="1:27" hidden="1" x14ac:dyDescent="0.25">
      <c r="A4325" s="157">
        <v>45997</v>
      </c>
      <c r="B4325" s="158">
        <v>4180971327</v>
      </c>
      <c r="C4325" s="151" t="s">
        <v>7767</v>
      </c>
      <c r="D4325" s="149">
        <v>46000</v>
      </c>
      <c r="E4325" s="152"/>
      <c r="F4325" s="151"/>
      <c r="G4325" s="33" t="s">
        <v>8100</v>
      </c>
      <c r="H4325" s="152"/>
      <c r="I4325" s="158" t="s">
        <v>8493</v>
      </c>
      <c r="J4325" s="150" t="s">
        <v>1771</v>
      </c>
      <c r="K4325" s="331" t="s">
        <v>7154</v>
      </c>
      <c r="L4325" s="21" t="str">
        <f>VLOOKUP($K4325,TONG_SL!$A:$D,2,0)</f>
        <v>Chả cốm 300g</v>
      </c>
      <c r="N4325" s="21" t="str">
        <f t="shared" si="423"/>
        <v>K-C6</v>
      </c>
      <c r="Q4325" s="21" t="str">
        <f>VLOOKUP(K4325,TONG_SL!$A:$D,3,0)</f>
        <v>Túi</v>
      </c>
      <c r="R4325" s="106">
        <v>10</v>
      </c>
      <c r="S4325" s="220"/>
      <c r="T4325" s="220">
        <f>VLOOKUP(VLOOKUP(G4325,Ma_KH!$A:$R,18,0)&amp;K4325,Gia_MB!$A:$F,6,0)</f>
        <v>74250</v>
      </c>
      <c r="U4325" s="254">
        <f t="shared" si="419"/>
        <v>742500</v>
      </c>
      <c r="V4325" s="220"/>
      <c r="W4325" s="222">
        <f t="shared" si="420"/>
        <v>0</v>
      </c>
      <c r="X4325" s="223" t="str">
        <f t="shared" si="421"/>
        <v>8</v>
      </c>
      <c r="Y4325" s="220"/>
      <c r="Z4325" s="254">
        <f t="shared" si="422"/>
        <v>59400</v>
      </c>
      <c r="AA4325" s="5">
        <f>VLOOKUP(G4325,Ma_KH!$A:$R,14,0)</f>
        <v>60</v>
      </c>
    </row>
    <row r="4326" spans="1:27" hidden="1" x14ac:dyDescent="0.25">
      <c r="A4326" s="157">
        <v>45997</v>
      </c>
      <c r="B4326" s="158">
        <v>4180971327</v>
      </c>
      <c r="C4326" s="151" t="s">
        <v>7767</v>
      </c>
      <c r="D4326" s="149">
        <v>46000</v>
      </c>
      <c r="E4326" s="152"/>
      <c r="F4326" s="151"/>
      <c r="G4326" s="33" t="s">
        <v>8100</v>
      </c>
      <c r="H4326" s="152"/>
      <c r="I4326" s="158" t="s">
        <v>8493</v>
      </c>
      <c r="J4326" s="150" t="s">
        <v>1771</v>
      </c>
      <c r="K4326" s="331" t="s">
        <v>7187</v>
      </c>
      <c r="L4326" s="21" t="str">
        <f>VLOOKUP($K4326,TONG_SL!$A:$D,2,0)</f>
        <v>Chân giò heo muối 300g</v>
      </c>
      <c r="N4326" s="21" t="str">
        <f t="shared" si="423"/>
        <v>K-C6</v>
      </c>
      <c r="Q4326" s="21" t="str">
        <f>VLOOKUP(K4326,TONG_SL!$A:$D,3,0)</f>
        <v>Túi</v>
      </c>
      <c r="R4326" s="106">
        <v>4</v>
      </c>
      <c r="S4326" s="220"/>
      <c r="T4326" s="220">
        <f>VLOOKUP(VLOOKUP(G4326,Ma_KH!$A:$R,18,0)&amp;K4326,Gia_MB!$A:$F,6,0)</f>
        <v>73431</v>
      </c>
      <c r="U4326" s="254">
        <f t="shared" si="419"/>
        <v>293724</v>
      </c>
      <c r="V4326" s="220"/>
      <c r="W4326" s="222">
        <f t="shared" si="420"/>
        <v>0</v>
      </c>
      <c r="X4326" s="223" t="str">
        <f t="shared" si="421"/>
        <v>8</v>
      </c>
      <c r="Y4326" s="220"/>
      <c r="Z4326" s="254">
        <f t="shared" si="422"/>
        <v>23497.920000000002</v>
      </c>
      <c r="AA4326" s="5">
        <f>VLOOKUP(G4326,Ma_KH!$A:$R,14,0)</f>
        <v>60</v>
      </c>
    </row>
    <row r="4327" spans="1:27" hidden="1" x14ac:dyDescent="0.25">
      <c r="A4327" s="157">
        <v>45997</v>
      </c>
      <c r="B4327" s="158">
        <v>4180971327</v>
      </c>
      <c r="C4327" s="151" t="s">
        <v>7767</v>
      </c>
      <c r="D4327" s="149">
        <v>46000</v>
      </c>
      <c r="E4327" s="152"/>
      <c r="F4327" s="151"/>
      <c r="G4327" s="33" t="s">
        <v>8100</v>
      </c>
      <c r="H4327" s="152"/>
      <c r="I4327" s="158" t="s">
        <v>8493</v>
      </c>
      <c r="J4327" s="150" t="s">
        <v>1771</v>
      </c>
      <c r="K4327" s="331" t="s">
        <v>32</v>
      </c>
      <c r="L4327" s="21" t="str">
        <f>VLOOKUP($K4327,TONG_SL!$A:$D,2,0)</f>
        <v>Giò Tai Lưỡi Xào 250g</v>
      </c>
      <c r="N4327" s="21" t="str">
        <f t="shared" si="423"/>
        <v>K-C6</v>
      </c>
      <c r="Q4327" s="21" t="str">
        <f>VLOOKUP(K4327,TONG_SL!$A:$D,3,0)</f>
        <v>Túi</v>
      </c>
      <c r="R4327" s="106">
        <v>4</v>
      </c>
      <c r="S4327" s="220"/>
      <c r="T4327" s="220">
        <f>VLOOKUP(VLOOKUP(G4327,Ma_KH!$A:$R,18,0)&amp;K4327,Gia_MB!$A:$F,6,0)</f>
        <v>50182</v>
      </c>
      <c r="U4327" s="254">
        <f t="shared" si="419"/>
        <v>200728</v>
      </c>
      <c r="V4327" s="220"/>
      <c r="W4327" s="222">
        <f t="shared" si="420"/>
        <v>0</v>
      </c>
      <c r="X4327" s="223" t="str">
        <f t="shared" si="421"/>
        <v>8</v>
      </c>
      <c r="Y4327" s="220"/>
      <c r="Z4327" s="254">
        <f t="shared" si="422"/>
        <v>16058.24</v>
      </c>
      <c r="AA4327" s="5">
        <f>VLOOKUP(G4327,Ma_KH!$A:$R,14,0)</f>
        <v>60</v>
      </c>
    </row>
    <row r="4328" spans="1:27" hidden="1" x14ac:dyDescent="0.25">
      <c r="A4328" s="157">
        <v>45997</v>
      </c>
      <c r="B4328" s="158">
        <v>4180971327</v>
      </c>
      <c r="C4328" s="151" t="s">
        <v>7767</v>
      </c>
      <c r="D4328" s="149">
        <v>46000</v>
      </c>
      <c r="E4328" s="152"/>
      <c r="F4328" s="151"/>
      <c r="G4328" s="33" t="s">
        <v>8100</v>
      </c>
      <c r="H4328" s="152"/>
      <c r="I4328" s="158" t="s">
        <v>8493</v>
      </c>
      <c r="J4328" s="150" t="s">
        <v>1771</v>
      </c>
      <c r="K4328" s="331" t="s">
        <v>48</v>
      </c>
      <c r="L4328" s="21" t="str">
        <f>VLOOKUP($K4328,TONG_SL!$A:$D,2,0)</f>
        <v>Mọc Nấm Hương 250g</v>
      </c>
      <c r="N4328" s="21" t="str">
        <f t="shared" si="423"/>
        <v>K-C6</v>
      </c>
      <c r="Q4328" s="21" t="str">
        <f>VLOOKUP(K4328,TONG_SL!$A:$D,3,0)</f>
        <v>Túi</v>
      </c>
      <c r="R4328" s="106">
        <v>4</v>
      </c>
      <c r="S4328" s="220"/>
      <c r="T4328" s="220">
        <f>VLOOKUP(VLOOKUP(G4328,Ma_KH!$A:$R,18,0)&amp;K4328,Gia_MB!$A:$F,6,0)</f>
        <v>46000</v>
      </c>
      <c r="U4328" s="254">
        <f t="shared" si="419"/>
        <v>184000</v>
      </c>
      <c r="V4328" s="220"/>
      <c r="W4328" s="222">
        <f t="shared" si="420"/>
        <v>0</v>
      </c>
      <c r="X4328" s="223" t="str">
        <f t="shared" si="421"/>
        <v>8</v>
      </c>
      <c r="Y4328" s="220"/>
      <c r="Z4328" s="254">
        <f t="shared" si="422"/>
        <v>14720</v>
      </c>
      <c r="AA4328" s="5">
        <f>VLOOKUP(G4328,Ma_KH!$A:$R,14,0)</f>
        <v>60</v>
      </c>
    </row>
    <row r="4329" spans="1:27" hidden="1" x14ac:dyDescent="0.25">
      <c r="A4329" s="157">
        <v>45997</v>
      </c>
      <c r="B4329" s="158">
        <v>4180971325</v>
      </c>
      <c r="C4329" s="151" t="s">
        <v>7767</v>
      </c>
      <c r="D4329" s="149">
        <v>46000</v>
      </c>
      <c r="E4329" s="152"/>
      <c r="F4329" s="151"/>
      <c r="G4329" s="33" t="s">
        <v>8100</v>
      </c>
      <c r="H4329" s="152"/>
      <c r="I4329" s="158" t="s">
        <v>8494</v>
      </c>
      <c r="J4329" s="150" t="s">
        <v>1771</v>
      </c>
      <c r="K4329" s="331" t="s">
        <v>48</v>
      </c>
      <c r="L4329" s="21" t="str">
        <f>VLOOKUP($K4329,TONG_SL!$A:$D,2,0)</f>
        <v>Mọc Nấm Hương 250g</v>
      </c>
      <c r="N4329" s="21" t="str">
        <f t="shared" si="423"/>
        <v>K-C6</v>
      </c>
      <c r="Q4329" s="21" t="str">
        <f>VLOOKUP(K4329,TONG_SL!$A:$D,3,0)</f>
        <v>Túi</v>
      </c>
      <c r="R4329" s="106">
        <v>4</v>
      </c>
      <c r="S4329" s="220"/>
      <c r="T4329" s="220">
        <f>VLOOKUP(VLOOKUP(G4329,Ma_KH!$A:$R,18,0)&amp;K4329,Gia_MB!$A:$F,6,0)</f>
        <v>46000</v>
      </c>
      <c r="U4329" s="254">
        <f t="shared" si="419"/>
        <v>184000</v>
      </c>
      <c r="V4329" s="220"/>
      <c r="W4329" s="222">
        <f t="shared" si="420"/>
        <v>0</v>
      </c>
      <c r="X4329" s="223" t="str">
        <f t="shared" si="421"/>
        <v>8</v>
      </c>
      <c r="Y4329" s="220"/>
      <c r="Z4329" s="254">
        <f t="shared" si="422"/>
        <v>14720</v>
      </c>
      <c r="AA4329" s="5">
        <f>VLOOKUP(G4329,Ma_KH!$A:$R,14,0)</f>
        <v>60</v>
      </c>
    </row>
    <row r="4330" spans="1:27" hidden="1" x14ac:dyDescent="0.25">
      <c r="A4330" s="157">
        <v>45997</v>
      </c>
      <c r="B4330" s="158">
        <v>4180971325</v>
      </c>
      <c r="C4330" s="151" t="s">
        <v>7767</v>
      </c>
      <c r="D4330" s="149">
        <v>46000</v>
      </c>
      <c r="E4330" s="152"/>
      <c r="F4330" s="151"/>
      <c r="G4330" s="33" t="s">
        <v>8100</v>
      </c>
      <c r="H4330" s="152"/>
      <c r="I4330" s="158" t="s">
        <v>8494</v>
      </c>
      <c r="J4330" s="150" t="s">
        <v>1771</v>
      </c>
      <c r="K4330" s="331" t="s">
        <v>32</v>
      </c>
      <c r="L4330" s="21" t="str">
        <f>VLOOKUP($K4330,TONG_SL!$A:$D,2,0)</f>
        <v>Giò Tai Lưỡi Xào 250g</v>
      </c>
      <c r="N4330" s="21" t="str">
        <f t="shared" si="423"/>
        <v>K-C6</v>
      </c>
      <c r="Q4330" s="21" t="str">
        <f>VLOOKUP(K4330,TONG_SL!$A:$D,3,0)</f>
        <v>Túi</v>
      </c>
      <c r="R4330" s="106">
        <v>4</v>
      </c>
      <c r="S4330" s="220"/>
      <c r="T4330" s="220">
        <f>VLOOKUP(VLOOKUP(G4330,Ma_KH!$A:$R,18,0)&amp;K4330,Gia_MB!$A:$F,6,0)</f>
        <v>50182</v>
      </c>
      <c r="U4330" s="254">
        <f t="shared" si="419"/>
        <v>200728</v>
      </c>
      <c r="V4330" s="220"/>
      <c r="W4330" s="222">
        <f t="shared" si="420"/>
        <v>0</v>
      </c>
      <c r="X4330" s="223" t="str">
        <f t="shared" si="421"/>
        <v>8</v>
      </c>
      <c r="Y4330" s="220"/>
      <c r="Z4330" s="254">
        <f t="shared" si="422"/>
        <v>16058.24</v>
      </c>
      <c r="AA4330" s="5">
        <f>VLOOKUP(G4330,Ma_KH!$A:$R,14,0)</f>
        <v>60</v>
      </c>
    </row>
    <row r="4331" spans="1:27" hidden="1" x14ac:dyDescent="0.25">
      <c r="A4331" s="157">
        <v>45997</v>
      </c>
      <c r="B4331" s="158">
        <v>4180971325</v>
      </c>
      <c r="C4331" s="151" t="s">
        <v>7767</v>
      </c>
      <c r="D4331" s="149">
        <v>46000</v>
      </c>
      <c r="E4331" s="152"/>
      <c r="F4331" s="151"/>
      <c r="G4331" s="33" t="s">
        <v>8100</v>
      </c>
      <c r="H4331" s="152"/>
      <c r="I4331" s="158" t="s">
        <v>8494</v>
      </c>
      <c r="J4331" s="150" t="s">
        <v>1771</v>
      </c>
      <c r="K4331" s="331" t="s">
        <v>7154</v>
      </c>
      <c r="L4331" s="21" t="str">
        <f>VLOOKUP($K4331,TONG_SL!$A:$D,2,0)</f>
        <v>Chả cốm 300g</v>
      </c>
      <c r="N4331" s="21" t="str">
        <f t="shared" si="423"/>
        <v>K-C6</v>
      </c>
      <c r="Q4331" s="21" t="str">
        <f>VLOOKUP(K4331,TONG_SL!$A:$D,3,0)</f>
        <v>Túi</v>
      </c>
      <c r="R4331" s="106">
        <v>5</v>
      </c>
      <c r="S4331" s="220"/>
      <c r="T4331" s="220">
        <f>VLOOKUP(VLOOKUP(G4331,Ma_KH!$A:$R,18,0)&amp;K4331,Gia_MB!$A:$F,6,0)</f>
        <v>74250</v>
      </c>
      <c r="U4331" s="254">
        <f t="shared" si="419"/>
        <v>371250</v>
      </c>
      <c r="V4331" s="220"/>
      <c r="W4331" s="222">
        <f t="shared" si="420"/>
        <v>0</v>
      </c>
      <c r="X4331" s="223" t="str">
        <f t="shared" si="421"/>
        <v>8</v>
      </c>
      <c r="Y4331" s="220"/>
      <c r="Z4331" s="254">
        <f t="shared" si="422"/>
        <v>29700</v>
      </c>
      <c r="AA4331" s="5">
        <f>VLOOKUP(G4331,Ma_KH!$A:$R,14,0)</f>
        <v>60</v>
      </c>
    </row>
    <row r="4332" spans="1:27" hidden="1" x14ac:dyDescent="0.25">
      <c r="A4332" s="157">
        <v>45997</v>
      </c>
      <c r="B4332" s="158">
        <v>4180971382</v>
      </c>
      <c r="C4332" s="151" t="s">
        <v>7767</v>
      </c>
      <c r="D4332" s="149">
        <v>46000</v>
      </c>
      <c r="E4332" s="152"/>
      <c r="F4332" s="151"/>
      <c r="G4332" s="33" t="s">
        <v>8100</v>
      </c>
      <c r="H4332" s="152"/>
      <c r="I4332" s="158" t="s">
        <v>8495</v>
      </c>
      <c r="J4332" s="150" t="s">
        <v>1771</v>
      </c>
      <c r="K4332" s="331" t="s">
        <v>7154</v>
      </c>
      <c r="L4332" s="21" t="str">
        <f>VLOOKUP($K4332,TONG_SL!$A:$D,2,0)</f>
        <v>Chả cốm 300g</v>
      </c>
      <c r="N4332" s="21" t="str">
        <f t="shared" si="423"/>
        <v>K-C6</v>
      </c>
      <c r="Q4332" s="21" t="str">
        <f>VLOOKUP(K4332,TONG_SL!$A:$D,3,0)</f>
        <v>Túi</v>
      </c>
      <c r="R4332" s="106">
        <v>5</v>
      </c>
      <c r="S4332" s="220"/>
      <c r="T4332" s="220">
        <f>VLOOKUP(VLOOKUP(G4332,Ma_KH!$A:$R,18,0)&amp;K4332,Gia_MB!$A:$F,6,0)</f>
        <v>74250</v>
      </c>
      <c r="U4332" s="254">
        <f t="shared" si="419"/>
        <v>371250</v>
      </c>
      <c r="V4332" s="220"/>
      <c r="W4332" s="222">
        <f t="shared" si="420"/>
        <v>0</v>
      </c>
      <c r="X4332" s="223" t="str">
        <f t="shared" si="421"/>
        <v>8</v>
      </c>
      <c r="Y4332" s="220"/>
      <c r="Z4332" s="254">
        <f t="shared" si="422"/>
        <v>29700</v>
      </c>
      <c r="AA4332" s="5">
        <f>VLOOKUP(G4332,Ma_KH!$A:$R,14,0)</f>
        <v>60</v>
      </c>
    </row>
    <row r="4333" spans="1:27" hidden="1" x14ac:dyDescent="0.25">
      <c r="A4333" s="157">
        <v>45997</v>
      </c>
      <c r="B4333" s="158">
        <v>4180971382</v>
      </c>
      <c r="C4333" s="151" t="s">
        <v>7767</v>
      </c>
      <c r="D4333" s="149">
        <v>46000</v>
      </c>
      <c r="E4333" s="152"/>
      <c r="F4333" s="151"/>
      <c r="G4333" s="33" t="s">
        <v>8100</v>
      </c>
      <c r="H4333" s="152"/>
      <c r="I4333" s="158" t="s">
        <v>8495</v>
      </c>
      <c r="J4333" s="150" t="s">
        <v>1771</v>
      </c>
      <c r="K4333" s="331" t="s">
        <v>27</v>
      </c>
      <c r="L4333" s="21" t="str">
        <f>VLOOKUP($K4333,TONG_SL!$A:$D,2,0)</f>
        <v>Chân giò heo muối 300g</v>
      </c>
      <c r="N4333" s="21" t="str">
        <f t="shared" si="423"/>
        <v>K-C6</v>
      </c>
      <c r="Q4333" s="21" t="str">
        <f>VLOOKUP(K4333,TONG_SL!$A:$D,3,0)</f>
        <v>Túi</v>
      </c>
      <c r="R4333" s="106">
        <v>20</v>
      </c>
      <c r="S4333" s="220"/>
      <c r="T4333" s="220">
        <f>VLOOKUP(VLOOKUP(G4333,Ma_KH!$A:$R,18,0)&amp;K4333,Gia_MB!$A:$F,6,0)</f>
        <v>73431</v>
      </c>
      <c r="U4333" s="254">
        <f t="shared" si="419"/>
        <v>1468620</v>
      </c>
      <c r="V4333" s="220"/>
      <c r="W4333" s="222">
        <f t="shared" si="420"/>
        <v>0</v>
      </c>
      <c r="X4333" s="223" t="str">
        <f t="shared" si="421"/>
        <v>8</v>
      </c>
      <c r="Y4333" s="220"/>
      <c r="Z4333" s="254">
        <f t="shared" si="422"/>
        <v>117489.60000000001</v>
      </c>
      <c r="AA4333" s="5">
        <f>VLOOKUP(G4333,Ma_KH!$A:$R,14,0)</f>
        <v>60</v>
      </c>
    </row>
    <row r="4334" spans="1:27" hidden="1" x14ac:dyDescent="0.25">
      <c r="A4334" s="157">
        <v>45997</v>
      </c>
      <c r="B4334" s="158">
        <v>4180971382</v>
      </c>
      <c r="C4334" s="151" t="s">
        <v>7767</v>
      </c>
      <c r="D4334" s="149">
        <v>46000</v>
      </c>
      <c r="E4334" s="152"/>
      <c r="F4334" s="151"/>
      <c r="G4334" s="33" t="s">
        <v>8100</v>
      </c>
      <c r="H4334" s="152"/>
      <c r="I4334" s="158" t="s">
        <v>8495</v>
      </c>
      <c r="J4334" s="150" t="s">
        <v>1771</v>
      </c>
      <c r="K4334" s="331" t="s">
        <v>48</v>
      </c>
      <c r="L4334" s="21" t="str">
        <f>VLOOKUP($K4334,TONG_SL!$A:$D,2,0)</f>
        <v>Mọc Nấm Hương 250g</v>
      </c>
      <c r="N4334" s="21" t="str">
        <f t="shared" si="423"/>
        <v>K-C6</v>
      </c>
      <c r="Q4334" s="21" t="str">
        <f>VLOOKUP(K4334,TONG_SL!$A:$D,3,0)</f>
        <v>Túi</v>
      </c>
      <c r="R4334" s="106">
        <v>10</v>
      </c>
      <c r="S4334" s="220"/>
      <c r="T4334" s="220">
        <f>VLOOKUP(VLOOKUP(G4334,Ma_KH!$A:$R,18,0)&amp;K4334,Gia_MB!$A:$F,6,0)</f>
        <v>46000</v>
      </c>
      <c r="U4334" s="254">
        <f t="shared" si="419"/>
        <v>460000</v>
      </c>
      <c r="V4334" s="220"/>
      <c r="W4334" s="222">
        <f t="shared" si="420"/>
        <v>0</v>
      </c>
      <c r="X4334" s="223" t="str">
        <f t="shared" si="421"/>
        <v>8</v>
      </c>
      <c r="Y4334" s="220"/>
      <c r="Z4334" s="254">
        <f t="shared" si="422"/>
        <v>36800</v>
      </c>
      <c r="AA4334" s="5">
        <f>VLOOKUP(G4334,Ma_KH!$A:$R,14,0)</f>
        <v>60</v>
      </c>
    </row>
    <row r="4335" spans="1:27" hidden="1" x14ac:dyDescent="0.25">
      <c r="A4335" s="157">
        <v>45997</v>
      </c>
      <c r="B4335" s="158">
        <v>4180971382</v>
      </c>
      <c r="C4335" s="151" t="s">
        <v>7767</v>
      </c>
      <c r="D4335" s="149">
        <v>46000</v>
      </c>
      <c r="E4335" s="152"/>
      <c r="F4335" s="151"/>
      <c r="G4335" s="33" t="s">
        <v>8100</v>
      </c>
      <c r="H4335" s="152"/>
      <c r="I4335" s="158" t="s">
        <v>8495</v>
      </c>
      <c r="J4335" s="150" t="s">
        <v>1771</v>
      </c>
      <c r="K4335" s="331" t="s">
        <v>30</v>
      </c>
      <c r="L4335" s="21" t="str">
        <f>VLOOKUP($K4335,TONG_SL!$A:$D,2,0)</f>
        <v>Gà muối 500g</v>
      </c>
      <c r="N4335" s="21" t="str">
        <f t="shared" si="423"/>
        <v>K-C6</v>
      </c>
      <c r="Q4335" s="21" t="str">
        <f>VLOOKUP(K4335,TONG_SL!$A:$D,3,0)</f>
        <v>Túi</v>
      </c>
      <c r="R4335" s="106">
        <v>20</v>
      </c>
      <c r="S4335" s="220"/>
      <c r="T4335" s="220">
        <f>VLOOKUP(VLOOKUP(G4335,Ma_KH!$A:$R,18,0)&amp;K4335,Gia_MB!$A:$F,6,0)</f>
        <v>111058</v>
      </c>
      <c r="U4335" s="254">
        <f t="shared" si="419"/>
        <v>2221160</v>
      </c>
      <c r="V4335" s="220"/>
      <c r="W4335" s="222">
        <f t="shared" si="420"/>
        <v>0</v>
      </c>
      <c r="X4335" s="223" t="str">
        <f t="shared" si="421"/>
        <v>8</v>
      </c>
      <c r="Y4335" s="220"/>
      <c r="Z4335" s="254">
        <f t="shared" si="422"/>
        <v>177692.80000000002</v>
      </c>
      <c r="AA4335" s="5">
        <f>VLOOKUP(G4335,Ma_KH!$A:$R,14,0)</f>
        <v>60</v>
      </c>
    </row>
    <row r="4336" spans="1:27" hidden="1" x14ac:dyDescent="0.25">
      <c r="A4336" s="157">
        <v>45997</v>
      </c>
      <c r="B4336" s="158">
        <v>4180971382</v>
      </c>
      <c r="C4336" s="151" t="s">
        <v>7767</v>
      </c>
      <c r="D4336" s="149">
        <v>46000</v>
      </c>
      <c r="E4336" s="152"/>
      <c r="F4336" s="151"/>
      <c r="G4336" s="33" t="s">
        <v>8100</v>
      </c>
      <c r="H4336" s="152"/>
      <c r="I4336" s="158" t="s">
        <v>8495</v>
      </c>
      <c r="J4336" s="150" t="s">
        <v>1771</v>
      </c>
      <c r="K4336" s="331" t="s">
        <v>32</v>
      </c>
      <c r="L4336" s="21" t="str">
        <f>VLOOKUP($K4336,TONG_SL!$A:$D,2,0)</f>
        <v>Giò Tai Lưỡi Xào 250g</v>
      </c>
      <c r="N4336" s="21" t="str">
        <f t="shared" si="423"/>
        <v>K-C6</v>
      </c>
      <c r="Q4336" s="21" t="str">
        <f>VLOOKUP(K4336,TONG_SL!$A:$D,3,0)</f>
        <v>Túi</v>
      </c>
      <c r="R4336" s="106">
        <v>5</v>
      </c>
      <c r="S4336" s="220"/>
      <c r="T4336" s="220">
        <f>VLOOKUP(VLOOKUP(G4336,Ma_KH!$A:$R,18,0)&amp;K4336,Gia_MB!$A:$F,6,0)</f>
        <v>50182</v>
      </c>
      <c r="U4336" s="254">
        <f t="shared" si="419"/>
        <v>250910</v>
      </c>
      <c r="V4336" s="220"/>
      <c r="W4336" s="222">
        <f t="shared" si="420"/>
        <v>0</v>
      </c>
      <c r="X4336" s="223" t="str">
        <f t="shared" si="421"/>
        <v>8</v>
      </c>
      <c r="Y4336" s="220"/>
      <c r="Z4336" s="254">
        <f t="shared" si="422"/>
        <v>20072.8</v>
      </c>
      <c r="AA4336" s="5">
        <f>VLOOKUP(G4336,Ma_KH!$A:$R,14,0)</f>
        <v>60</v>
      </c>
    </row>
    <row r="4337" spans="1:27" hidden="1" x14ac:dyDescent="0.25">
      <c r="A4337" s="157">
        <v>45997</v>
      </c>
      <c r="B4337" s="158">
        <v>4180971382</v>
      </c>
      <c r="C4337" s="151" t="s">
        <v>7767</v>
      </c>
      <c r="D4337" s="149">
        <v>46000</v>
      </c>
      <c r="E4337" s="152"/>
      <c r="F4337" s="151"/>
      <c r="G4337" s="33" t="s">
        <v>8100</v>
      </c>
      <c r="H4337" s="152"/>
      <c r="I4337" s="158" t="s">
        <v>8495</v>
      </c>
      <c r="J4337" s="150" t="s">
        <v>1771</v>
      </c>
      <c r="K4337" s="331" t="s">
        <v>7820</v>
      </c>
      <c r="L4337" s="21" t="str">
        <f>VLOOKUP($K4337,TONG_SL!$A:$D,2,0)</f>
        <v>Giò lụa cây 250g</v>
      </c>
      <c r="N4337" s="21" t="str">
        <f t="shared" si="423"/>
        <v>K-C6</v>
      </c>
      <c r="Q4337" s="21" t="str">
        <f>VLOOKUP(K4337,TONG_SL!$A:$D,3,0)</f>
        <v>Túi</v>
      </c>
      <c r="R4337" s="106">
        <v>5</v>
      </c>
      <c r="S4337" s="220"/>
      <c r="T4337" s="220">
        <f>VLOOKUP(VLOOKUP(G4337,Ma_KH!$A:$R,18,0)&amp;K4337,Gia_MB!$A:$F,6,0)</f>
        <v>49500</v>
      </c>
      <c r="U4337" s="254">
        <f t="shared" si="419"/>
        <v>247500</v>
      </c>
      <c r="V4337" s="220"/>
      <c r="W4337" s="222">
        <f t="shared" si="420"/>
        <v>0</v>
      </c>
      <c r="X4337" s="223" t="str">
        <f t="shared" si="421"/>
        <v>8</v>
      </c>
      <c r="Y4337" s="220"/>
      <c r="Z4337" s="254">
        <f t="shared" si="422"/>
        <v>19800</v>
      </c>
      <c r="AA4337" s="5">
        <f>VLOOKUP(G4337,Ma_KH!$A:$R,14,0)</f>
        <v>60</v>
      </c>
    </row>
    <row r="4338" spans="1:27" hidden="1" x14ac:dyDescent="0.25">
      <c r="A4338" s="157">
        <v>45997</v>
      </c>
      <c r="B4338" s="158">
        <v>4180971382</v>
      </c>
      <c r="C4338" s="151" t="s">
        <v>7767</v>
      </c>
      <c r="D4338" s="149">
        <v>46000</v>
      </c>
      <c r="E4338" s="152"/>
      <c r="F4338" s="151"/>
      <c r="G4338" s="33" t="s">
        <v>8100</v>
      </c>
      <c r="H4338" s="152"/>
      <c r="I4338" s="158" t="s">
        <v>8495</v>
      </c>
      <c r="J4338" s="150" t="s">
        <v>1771</v>
      </c>
      <c r="K4338" s="331" t="s">
        <v>7821</v>
      </c>
      <c r="L4338" s="21" t="str">
        <f>VLOOKUP($K4338,TONG_SL!$A:$D,2,0)</f>
        <v>Giò sụn gà 250g</v>
      </c>
      <c r="N4338" s="21" t="str">
        <f t="shared" si="423"/>
        <v>K-C6</v>
      </c>
      <c r="Q4338" s="21" t="str">
        <f>VLOOKUP(K4338,TONG_SL!$A:$D,3,0)</f>
        <v>Túi</v>
      </c>
      <c r="R4338" s="106">
        <v>5</v>
      </c>
      <c r="S4338" s="220"/>
      <c r="T4338" s="220">
        <f>VLOOKUP(VLOOKUP(G4338,Ma_KH!$A:$R,18,0)&amp;K4338,Gia_MB!$A:$F,6,0)</f>
        <v>50400</v>
      </c>
      <c r="U4338" s="254">
        <f t="shared" si="419"/>
        <v>252000</v>
      </c>
      <c r="V4338" s="220"/>
      <c r="W4338" s="222">
        <f t="shared" si="420"/>
        <v>0</v>
      </c>
      <c r="X4338" s="223" t="str">
        <f t="shared" si="421"/>
        <v>8</v>
      </c>
      <c r="Y4338" s="220"/>
      <c r="Z4338" s="254">
        <f t="shared" si="422"/>
        <v>20160</v>
      </c>
      <c r="AA4338" s="5">
        <f>VLOOKUP(G4338,Ma_KH!$A:$R,14,0)</f>
        <v>60</v>
      </c>
    </row>
    <row r="4339" spans="1:27" hidden="1" x14ac:dyDescent="0.25">
      <c r="A4339" s="157">
        <v>45997</v>
      </c>
      <c r="B4339" s="158">
        <v>4180971382</v>
      </c>
      <c r="C4339" s="151" t="s">
        <v>7767</v>
      </c>
      <c r="D4339" s="149">
        <v>46000</v>
      </c>
      <c r="E4339" s="152"/>
      <c r="F4339" s="151"/>
      <c r="G4339" s="33" t="s">
        <v>8100</v>
      </c>
      <c r="H4339" s="152"/>
      <c r="I4339" s="158" t="s">
        <v>8495</v>
      </c>
      <c r="J4339" s="150" t="s">
        <v>1771</v>
      </c>
      <c r="K4339" s="331" t="s">
        <v>7775</v>
      </c>
      <c r="L4339" s="21" t="str">
        <f>VLOOKUP($K4339,TONG_SL!$A:$D,2,0)</f>
        <v>Chả nướng 300g</v>
      </c>
      <c r="N4339" s="21" t="str">
        <f t="shared" si="423"/>
        <v>K-C6</v>
      </c>
      <c r="Q4339" s="21" t="str">
        <f>VLOOKUP(K4339,TONG_SL!$A:$D,3,0)</f>
        <v>Túi</v>
      </c>
      <c r="R4339" s="106">
        <v>15</v>
      </c>
      <c r="S4339" s="220"/>
      <c r="T4339" s="220">
        <f>VLOOKUP(VLOOKUP(G4339,Ma_KH!$A:$R,18,0)&amp;K4339,Gia_MB!$A:$F,6,0)</f>
        <v>70950</v>
      </c>
      <c r="U4339" s="254">
        <f t="shared" si="419"/>
        <v>1064250</v>
      </c>
      <c r="V4339" s="220"/>
      <c r="W4339" s="222">
        <f t="shared" si="420"/>
        <v>0</v>
      </c>
      <c r="X4339" s="223" t="str">
        <f t="shared" si="421"/>
        <v>8</v>
      </c>
      <c r="Y4339" s="220"/>
      <c r="Z4339" s="254">
        <f t="shared" si="422"/>
        <v>85140</v>
      </c>
      <c r="AA4339" s="5">
        <f>VLOOKUP(G4339,Ma_KH!$A:$R,14,0)</f>
        <v>60</v>
      </c>
    </row>
    <row r="4340" spans="1:27" hidden="1" x14ac:dyDescent="0.25">
      <c r="A4340" s="157">
        <v>45999</v>
      </c>
      <c r="B4340" s="158">
        <v>4181042454</v>
      </c>
      <c r="C4340" s="151" t="s">
        <v>7767</v>
      </c>
      <c r="D4340" s="149">
        <v>46000</v>
      </c>
      <c r="E4340" s="152"/>
      <c r="F4340" s="151"/>
      <c r="G4340" s="33" t="s">
        <v>7894</v>
      </c>
      <c r="H4340" s="152"/>
      <c r="I4340" s="158" t="s">
        <v>8496</v>
      </c>
      <c r="J4340" s="150" t="s">
        <v>1771</v>
      </c>
      <c r="K4340" s="331" t="s">
        <v>27</v>
      </c>
      <c r="L4340" s="21" t="str">
        <f>VLOOKUP($K4340,TONG_SL!$A:$D,2,0)</f>
        <v>Chân giò heo muối 300g</v>
      </c>
      <c r="N4340" s="21" t="str">
        <f t="shared" si="423"/>
        <v>K-C6</v>
      </c>
      <c r="Q4340" s="21" t="str">
        <f>VLOOKUP(K4340,TONG_SL!$A:$D,3,0)</f>
        <v>Túi</v>
      </c>
      <c r="R4340" s="106">
        <v>10</v>
      </c>
      <c r="S4340" s="220"/>
      <c r="T4340" s="220">
        <f>VLOOKUP(VLOOKUP(G4340,Ma_KH!$A:$R,18,0)&amp;K4340,Gia_MB!$A:$F,6,0)</f>
        <v>73431</v>
      </c>
      <c r="U4340" s="254">
        <f t="shared" si="419"/>
        <v>734310</v>
      </c>
      <c r="V4340" s="220"/>
      <c r="W4340" s="222">
        <f t="shared" si="420"/>
        <v>0</v>
      </c>
      <c r="X4340" s="223" t="str">
        <f t="shared" si="421"/>
        <v>8</v>
      </c>
      <c r="Y4340" s="220"/>
      <c r="Z4340" s="254">
        <f t="shared" si="422"/>
        <v>58744.800000000003</v>
      </c>
      <c r="AA4340" s="5">
        <f>VLOOKUP(G4340,Ma_KH!$A:$R,14,0)</f>
        <v>60</v>
      </c>
    </row>
    <row r="4341" spans="1:27" hidden="1" x14ac:dyDescent="0.25">
      <c r="A4341" s="157">
        <v>45999</v>
      </c>
      <c r="B4341" s="158">
        <v>4181042454</v>
      </c>
      <c r="C4341" s="151" t="s">
        <v>7767</v>
      </c>
      <c r="D4341" s="149">
        <v>46000</v>
      </c>
      <c r="E4341" s="152"/>
      <c r="F4341" s="151"/>
      <c r="G4341" s="33" t="s">
        <v>7894</v>
      </c>
      <c r="H4341" s="152"/>
      <c r="I4341" s="158" t="s">
        <v>8496</v>
      </c>
      <c r="J4341" s="150" t="s">
        <v>1771</v>
      </c>
      <c r="K4341" s="331" t="s">
        <v>7153</v>
      </c>
      <c r="L4341" s="21" t="str">
        <f>VLOOKUP($K4341,TONG_SL!$A:$D,2,0)</f>
        <v>Tai heo muối 200g</v>
      </c>
      <c r="N4341" s="21" t="str">
        <f t="shared" si="423"/>
        <v>K-C6</v>
      </c>
      <c r="Q4341" s="21" t="str">
        <f>VLOOKUP(K4341,TONG_SL!$A:$D,3,0)</f>
        <v>Túi</v>
      </c>
      <c r="R4341" s="106">
        <v>10</v>
      </c>
      <c r="S4341" s="220"/>
      <c r="T4341" s="220">
        <f>VLOOKUP(VLOOKUP(G4341,Ma_KH!$A:$R,18,0)&amp;K4341,Gia_MB!$A:$F,6,0)</f>
        <v>55595</v>
      </c>
      <c r="U4341" s="254">
        <f t="shared" ref="U4341:U4404" si="424">T4341*R4341</f>
        <v>555950</v>
      </c>
      <c r="V4341" s="220"/>
      <c r="W4341" s="222">
        <f t="shared" ref="W4341:W4404" si="425">U4341*V4341</f>
        <v>0</v>
      </c>
      <c r="X4341" s="223" t="str">
        <f t="shared" ref="X4341:X4405" si="426">IF(B4341&lt;&gt;"","8","0")</f>
        <v>8</v>
      </c>
      <c r="Y4341" s="220"/>
      <c r="Z4341" s="254">
        <f t="shared" ref="Z4341:Z4405" si="427">U4341*X4341%</f>
        <v>44476</v>
      </c>
      <c r="AA4341" s="5">
        <f>VLOOKUP(G4341,Ma_KH!$A:$R,14,0)</f>
        <v>60</v>
      </c>
    </row>
    <row r="4342" spans="1:27" hidden="1" x14ac:dyDescent="0.25">
      <c r="A4342" s="157">
        <v>45999</v>
      </c>
      <c r="B4342" s="158">
        <v>4181042454</v>
      </c>
      <c r="C4342" s="151" t="s">
        <v>7767</v>
      </c>
      <c r="D4342" s="149">
        <v>46000</v>
      </c>
      <c r="E4342" s="152"/>
      <c r="F4342" s="151"/>
      <c r="G4342" s="33" t="s">
        <v>7894</v>
      </c>
      <c r="H4342" s="152"/>
      <c r="I4342" s="158" t="s">
        <v>8496</v>
      </c>
      <c r="J4342" s="150" t="s">
        <v>1771</v>
      </c>
      <c r="K4342" s="331" t="s">
        <v>7820</v>
      </c>
      <c r="L4342" s="21" t="str">
        <f>VLOOKUP($K4342,TONG_SL!$A:$D,2,0)</f>
        <v>Giò lụa cây 250g</v>
      </c>
      <c r="N4342" s="21" t="str">
        <f t="shared" si="423"/>
        <v>K-C6</v>
      </c>
      <c r="Q4342" s="21" t="str">
        <f>VLOOKUP(K4342,TONG_SL!$A:$D,3,0)</f>
        <v>Túi</v>
      </c>
      <c r="R4342" s="106">
        <v>5</v>
      </c>
      <c r="S4342" s="220"/>
      <c r="T4342" s="220">
        <f>VLOOKUP(VLOOKUP(G4342,Ma_KH!$A:$R,18,0)&amp;K4342,Gia_MB!$A:$F,6,0)</f>
        <v>49500</v>
      </c>
      <c r="U4342" s="254">
        <f t="shared" si="424"/>
        <v>247500</v>
      </c>
      <c r="V4342" s="220"/>
      <c r="W4342" s="222">
        <f t="shared" si="425"/>
        <v>0</v>
      </c>
      <c r="X4342" s="223" t="str">
        <f t="shared" si="426"/>
        <v>8</v>
      </c>
      <c r="Y4342" s="220"/>
      <c r="Z4342" s="254">
        <f t="shared" si="427"/>
        <v>19800</v>
      </c>
      <c r="AA4342" s="5">
        <f>VLOOKUP(G4342,Ma_KH!$A:$R,14,0)</f>
        <v>60</v>
      </c>
    </row>
    <row r="4343" spans="1:27" hidden="1" x14ac:dyDescent="0.25">
      <c r="A4343" s="157">
        <v>45999</v>
      </c>
      <c r="B4343" s="158">
        <v>4181042454</v>
      </c>
      <c r="C4343" s="151" t="s">
        <v>7767</v>
      </c>
      <c r="D4343" s="149">
        <v>46000</v>
      </c>
      <c r="E4343" s="152"/>
      <c r="F4343" s="151"/>
      <c r="G4343" s="33" t="s">
        <v>7894</v>
      </c>
      <c r="H4343" s="152"/>
      <c r="I4343" s="158" t="s">
        <v>8496</v>
      </c>
      <c r="J4343" s="150" t="s">
        <v>1771</v>
      </c>
      <c r="K4343" s="331" t="s">
        <v>32</v>
      </c>
      <c r="L4343" s="21" t="str">
        <f>VLOOKUP($K4343,TONG_SL!$A:$D,2,0)</f>
        <v>Giò Tai Lưỡi Xào 250g</v>
      </c>
      <c r="N4343" s="21" t="str">
        <f t="shared" si="423"/>
        <v>K-C6</v>
      </c>
      <c r="Q4343" s="21" t="str">
        <f>VLOOKUP(K4343,TONG_SL!$A:$D,3,0)</f>
        <v>Túi</v>
      </c>
      <c r="R4343" s="106">
        <v>10</v>
      </c>
      <c r="S4343" s="220"/>
      <c r="T4343" s="220">
        <f>VLOOKUP(VLOOKUP(G4343,Ma_KH!$A:$R,18,0)&amp;K4343,Gia_MB!$A:$F,6,0)</f>
        <v>50182</v>
      </c>
      <c r="U4343" s="254">
        <f t="shared" si="424"/>
        <v>501820</v>
      </c>
      <c r="V4343" s="220"/>
      <c r="W4343" s="222">
        <f t="shared" si="425"/>
        <v>0</v>
      </c>
      <c r="X4343" s="223" t="str">
        <f t="shared" si="426"/>
        <v>8</v>
      </c>
      <c r="Y4343" s="220"/>
      <c r="Z4343" s="254">
        <f t="shared" si="427"/>
        <v>40145.599999999999</v>
      </c>
      <c r="AA4343" s="5">
        <f>VLOOKUP(G4343,Ma_KH!$A:$R,14,0)</f>
        <v>60</v>
      </c>
    </row>
    <row r="4344" spans="1:27" hidden="1" x14ac:dyDescent="0.25">
      <c r="A4344" s="157">
        <v>45997</v>
      </c>
      <c r="B4344" s="158">
        <v>4180971294</v>
      </c>
      <c r="C4344" s="151" t="s">
        <v>7767</v>
      </c>
      <c r="D4344" s="149">
        <v>46000</v>
      </c>
      <c r="E4344" s="152"/>
      <c r="F4344" s="151"/>
      <c r="G4344" s="33" t="s">
        <v>7894</v>
      </c>
      <c r="H4344" s="152"/>
      <c r="I4344" s="158" t="s">
        <v>8497</v>
      </c>
      <c r="J4344" s="150" t="s">
        <v>1771</v>
      </c>
      <c r="K4344" s="331" t="s">
        <v>27</v>
      </c>
      <c r="L4344" s="21" t="str">
        <f>VLOOKUP($K4344,TONG_SL!$A:$D,2,0)</f>
        <v>Chân giò heo muối 300g</v>
      </c>
      <c r="N4344" s="21" t="str">
        <f t="shared" si="423"/>
        <v>K-C6</v>
      </c>
      <c r="Q4344" s="21" t="str">
        <f>VLOOKUP(K4344,TONG_SL!$A:$D,3,0)</f>
        <v>Túi</v>
      </c>
      <c r="R4344" s="106">
        <v>5</v>
      </c>
      <c r="S4344" s="220"/>
      <c r="T4344" s="220">
        <f>VLOOKUP(VLOOKUP(G4344,Ma_KH!$A:$R,18,0)&amp;K4344,Gia_MB!$A:$F,6,0)</f>
        <v>73431</v>
      </c>
      <c r="U4344" s="254">
        <f t="shared" si="424"/>
        <v>367155</v>
      </c>
      <c r="V4344" s="220"/>
      <c r="W4344" s="222">
        <f t="shared" si="425"/>
        <v>0</v>
      </c>
      <c r="X4344" s="223" t="str">
        <f t="shared" si="426"/>
        <v>8</v>
      </c>
      <c r="Y4344" s="220"/>
      <c r="Z4344" s="254">
        <f t="shared" si="427"/>
        <v>29372.400000000001</v>
      </c>
      <c r="AA4344" s="5">
        <f>VLOOKUP(G4344,Ma_KH!$A:$R,14,0)</f>
        <v>60</v>
      </c>
    </row>
    <row r="4345" spans="1:27" hidden="1" x14ac:dyDescent="0.25">
      <c r="A4345" s="157">
        <v>45997</v>
      </c>
      <c r="B4345" s="158">
        <v>4180971294</v>
      </c>
      <c r="C4345" s="151" t="s">
        <v>7767</v>
      </c>
      <c r="D4345" s="149">
        <v>46000</v>
      </c>
      <c r="E4345" s="152"/>
      <c r="F4345" s="151"/>
      <c r="G4345" s="33" t="s">
        <v>7894</v>
      </c>
      <c r="H4345" s="152"/>
      <c r="I4345" s="158" t="s">
        <v>8497</v>
      </c>
      <c r="J4345" s="150" t="s">
        <v>1771</v>
      </c>
      <c r="K4345" s="331" t="s">
        <v>48</v>
      </c>
      <c r="L4345" s="21" t="str">
        <f>VLOOKUP($K4345,TONG_SL!$A:$D,2,0)</f>
        <v>Mọc Nấm Hương 250g</v>
      </c>
      <c r="N4345" s="21" t="str">
        <f t="shared" si="423"/>
        <v>K-C6</v>
      </c>
      <c r="Q4345" s="21" t="str">
        <f>VLOOKUP(K4345,TONG_SL!$A:$D,3,0)</f>
        <v>Túi</v>
      </c>
      <c r="R4345" s="106">
        <v>5</v>
      </c>
      <c r="S4345" s="220"/>
      <c r="T4345" s="220">
        <f>VLOOKUP(VLOOKUP(G4345,Ma_KH!$A:$R,18,0)&amp;K4345,Gia_MB!$A:$F,6,0)</f>
        <v>46000</v>
      </c>
      <c r="U4345" s="254">
        <f t="shared" si="424"/>
        <v>230000</v>
      </c>
      <c r="V4345" s="220"/>
      <c r="W4345" s="222">
        <f t="shared" si="425"/>
        <v>0</v>
      </c>
      <c r="X4345" s="223" t="str">
        <f t="shared" si="426"/>
        <v>8</v>
      </c>
      <c r="Y4345" s="220"/>
      <c r="Z4345" s="254">
        <f t="shared" si="427"/>
        <v>18400</v>
      </c>
      <c r="AA4345" s="5">
        <f>VLOOKUP(G4345,Ma_KH!$A:$R,14,0)</f>
        <v>60</v>
      </c>
    </row>
    <row r="4346" spans="1:27" hidden="1" x14ac:dyDescent="0.25">
      <c r="A4346" s="157">
        <v>45999</v>
      </c>
      <c r="B4346" s="158">
        <v>4180996865</v>
      </c>
      <c r="C4346" s="151" t="s">
        <v>7767</v>
      </c>
      <c r="D4346" s="149">
        <v>46000</v>
      </c>
      <c r="E4346" s="152"/>
      <c r="F4346" s="151"/>
      <c r="G4346" s="33" t="s">
        <v>7966</v>
      </c>
      <c r="H4346" s="152"/>
      <c r="I4346" s="158" t="s">
        <v>8498</v>
      </c>
      <c r="J4346" s="150" t="s">
        <v>1771</v>
      </c>
      <c r="K4346" s="331" t="s">
        <v>32</v>
      </c>
      <c r="L4346" s="21" t="str">
        <f>VLOOKUP($K4346,TONG_SL!$A:$D,2,0)</f>
        <v>Giò Tai Lưỡi Xào 250g</v>
      </c>
      <c r="N4346" s="21" t="str">
        <f t="shared" si="423"/>
        <v>K-C6</v>
      </c>
      <c r="Q4346" s="21" t="str">
        <f>VLOOKUP(K4346,TONG_SL!$A:$D,3,0)</f>
        <v>Túi</v>
      </c>
      <c r="R4346" s="106">
        <v>10</v>
      </c>
      <c r="S4346" s="220"/>
      <c r="T4346" s="220">
        <f>VLOOKUP(VLOOKUP(G4346,Ma_KH!$A:$R,18,0)&amp;K4346,Gia_MB!$A:$F,6,0)</f>
        <v>50182</v>
      </c>
      <c r="U4346" s="254">
        <f t="shared" si="424"/>
        <v>501820</v>
      </c>
      <c r="V4346" s="220"/>
      <c r="W4346" s="222">
        <f t="shared" si="425"/>
        <v>0</v>
      </c>
      <c r="X4346" s="223" t="str">
        <f t="shared" si="426"/>
        <v>8</v>
      </c>
      <c r="Y4346" s="220"/>
      <c r="Z4346" s="254">
        <f t="shared" si="427"/>
        <v>40145.599999999999</v>
      </c>
      <c r="AA4346" s="5">
        <f>VLOOKUP(G4346,Ma_KH!$A:$R,14,0)</f>
        <v>60</v>
      </c>
    </row>
    <row r="4347" spans="1:27" hidden="1" x14ac:dyDescent="0.25">
      <c r="A4347" s="157">
        <v>45999</v>
      </c>
      <c r="B4347" s="158">
        <v>4180996865</v>
      </c>
      <c r="C4347" s="151" t="s">
        <v>7767</v>
      </c>
      <c r="D4347" s="149">
        <v>46000</v>
      </c>
      <c r="E4347" s="152"/>
      <c r="F4347" s="151"/>
      <c r="G4347" s="33" t="s">
        <v>7966</v>
      </c>
      <c r="H4347" s="152"/>
      <c r="I4347" s="158" t="s">
        <v>8498</v>
      </c>
      <c r="J4347" s="150" t="s">
        <v>1771</v>
      </c>
      <c r="K4347" s="331" t="s">
        <v>7775</v>
      </c>
      <c r="L4347" s="21" t="str">
        <f>VLOOKUP($K4347,TONG_SL!$A:$D,2,0)</f>
        <v>Chả nướng 300g</v>
      </c>
      <c r="N4347" s="21" t="str">
        <f t="shared" si="423"/>
        <v>K-C6</v>
      </c>
      <c r="Q4347" s="21" t="str">
        <f>VLOOKUP(K4347,TONG_SL!$A:$D,3,0)</f>
        <v>Túi</v>
      </c>
      <c r="R4347" s="106">
        <v>10</v>
      </c>
      <c r="S4347" s="220"/>
      <c r="T4347" s="220">
        <f>VLOOKUP(VLOOKUP(G4347,Ma_KH!$A:$R,18,0)&amp;K4347,Gia_MB!$A:$F,6,0)</f>
        <v>70950</v>
      </c>
      <c r="U4347" s="254">
        <f t="shared" si="424"/>
        <v>709500</v>
      </c>
      <c r="V4347" s="220"/>
      <c r="W4347" s="222">
        <f t="shared" si="425"/>
        <v>0</v>
      </c>
      <c r="X4347" s="223" t="str">
        <f t="shared" si="426"/>
        <v>8</v>
      </c>
      <c r="Y4347" s="220"/>
      <c r="Z4347" s="254">
        <f t="shared" si="427"/>
        <v>56760</v>
      </c>
      <c r="AA4347" s="5">
        <f>VLOOKUP(G4347,Ma_KH!$A:$R,14,0)</f>
        <v>60</v>
      </c>
    </row>
    <row r="4348" spans="1:27" hidden="1" x14ac:dyDescent="0.25">
      <c r="A4348" s="157">
        <v>45999</v>
      </c>
      <c r="B4348" s="158">
        <v>4180996865</v>
      </c>
      <c r="C4348" s="151" t="s">
        <v>7767</v>
      </c>
      <c r="D4348" s="149">
        <v>46000</v>
      </c>
      <c r="E4348" s="152"/>
      <c r="F4348" s="151"/>
      <c r="G4348" s="33" t="s">
        <v>7966</v>
      </c>
      <c r="H4348" s="152"/>
      <c r="I4348" s="158" t="s">
        <v>8498</v>
      </c>
      <c r="J4348" s="150" t="s">
        <v>1771</v>
      </c>
      <c r="K4348" s="331" t="s">
        <v>27</v>
      </c>
      <c r="L4348" s="21" t="str">
        <f>VLOOKUP($K4348,TONG_SL!$A:$D,2,0)</f>
        <v>Chân giò heo muối 300g</v>
      </c>
      <c r="N4348" s="21" t="str">
        <f t="shared" si="423"/>
        <v>K-C6</v>
      </c>
      <c r="Q4348" s="21" t="str">
        <f>VLOOKUP(K4348,TONG_SL!$A:$D,3,0)</f>
        <v>Túi</v>
      </c>
      <c r="R4348" s="106">
        <v>10</v>
      </c>
      <c r="S4348" s="220"/>
      <c r="T4348" s="220">
        <f>VLOOKUP(VLOOKUP(G4348,Ma_KH!$A:$R,18,0)&amp;K4348,Gia_MB!$A:$F,6,0)</f>
        <v>73431</v>
      </c>
      <c r="U4348" s="254">
        <f t="shared" si="424"/>
        <v>734310</v>
      </c>
      <c r="V4348" s="220"/>
      <c r="W4348" s="222">
        <f t="shared" si="425"/>
        <v>0</v>
      </c>
      <c r="X4348" s="223" t="str">
        <f t="shared" si="426"/>
        <v>8</v>
      </c>
      <c r="Y4348" s="220"/>
      <c r="Z4348" s="254">
        <f t="shared" si="427"/>
        <v>58744.800000000003</v>
      </c>
      <c r="AA4348" s="5">
        <f>VLOOKUP(G4348,Ma_KH!$A:$R,14,0)</f>
        <v>60</v>
      </c>
    </row>
    <row r="4349" spans="1:27" hidden="1" x14ac:dyDescent="0.25">
      <c r="A4349" s="157">
        <v>45999</v>
      </c>
      <c r="B4349" s="158">
        <v>4180996865</v>
      </c>
      <c r="C4349" s="151" t="s">
        <v>7767</v>
      </c>
      <c r="D4349" s="149">
        <v>46000</v>
      </c>
      <c r="E4349" s="152"/>
      <c r="F4349" s="151"/>
      <c r="G4349" s="33" t="s">
        <v>7966</v>
      </c>
      <c r="H4349" s="152"/>
      <c r="I4349" s="158" t="s">
        <v>8498</v>
      </c>
      <c r="J4349" s="150" t="s">
        <v>1771</v>
      </c>
      <c r="K4349" s="331" t="s">
        <v>30</v>
      </c>
      <c r="L4349" s="21" t="str">
        <f>VLOOKUP($K4349,TONG_SL!$A:$D,2,0)</f>
        <v>Gà muối 500g</v>
      </c>
      <c r="N4349" s="21" t="str">
        <f t="shared" si="423"/>
        <v>K-C6</v>
      </c>
      <c r="Q4349" s="21" t="str">
        <f>VLOOKUP(K4349,TONG_SL!$A:$D,3,0)</f>
        <v>Túi</v>
      </c>
      <c r="R4349" s="106">
        <v>10</v>
      </c>
      <c r="S4349" s="220"/>
      <c r="T4349" s="220">
        <f>VLOOKUP(VLOOKUP(G4349,Ma_KH!$A:$R,18,0)&amp;K4349,Gia_MB!$A:$F,6,0)</f>
        <v>111058</v>
      </c>
      <c r="U4349" s="254">
        <f t="shared" si="424"/>
        <v>1110580</v>
      </c>
      <c r="V4349" s="220"/>
      <c r="W4349" s="222">
        <f t="shared" si="425"/>
        <v>0</v>
      </c>
      <c r="X4349" s="223" t="str">
        <f t="shared" si="426"/>
        <v>8</v>
      </c>
      <c r="Y4349" s="220"/>
      <c r="Z4349" s="254">
        <f t="shared" si="427"/>
        <v>88846.400000000009</v>
      </c>
      <c r="AA4349" s="5">
        <f>VLOOKUP(G4349,Ma_KH!$A:$R,14,0)</f>
        <v>60</v>
      </c>
    </row>
    <row r="4350" spans="1:27" hidden="1" x14ac:dyDescent="0.25">
      <c r="A4350" s="157">
        <v>45999</v>
      </c>
      <c r="B4350" s="158">
        <v>4180996865</v>
      </c>
      <c r="C4350" s="151" t="s">
        <v>7767</v>
      </c>
      <c r="D4350" s="149">
        <v>46000</v>
      </c>
      <c r="E4350" s="152"/>
      <c r="F4350" s="151"/>
      <c r="G4350" s="33" t="s">
        <v>7966</v>
      </c>
      <c r="H4350" s="152"/>
      <c r="I4350" s="158" t="s">
        <v>8498</v>
      </c>
      <c r="J4350" s="150" t="s">
        <v>1771</v>
      </c>
      <c r="K4350" s="331" t="s">
        <v>7322</v>
      </c>
      <c r="L4350" s="21" t="str">
        <f>VLOOKUP($K4350,TONG_SL!$A:$D,2,0)</f>
        <v>Gà xì dầu 500g</v>
      </c>
      <c r="N4350" s="21" t="str">
        <f t="shared" si="423"/>
        <v>K-C6</v>
      </c>
      <c r="Q4350" s="21" t="str">
        <f>VLOOKUP(K4350,TONG_SL!$A:$D,3,0)</f>
        <v>Túi</v>
      </c>
      <c r="R4350" s="106">
        <v>10</v>
      </c>
      <c r="S4350" s="220"/>
      <c r="T4350" s="220">
        <f>VLOOKUP(VLOOKUP(G4350,Ma_KH!$A:$R,18,0)&amp;K4350,Gia_MB!$A:$F,6,0)</f>
        <v>111606</v>
      </c>
      <c r="U4350" s="254">
        <f t="shared" si="424"/>
        <v>1116060</v>
      </c>
      <c r="V4350" s="220"/>
      <c r="W4350" s="222">
        <f t="shared" si="425"/>
        <v>0</v>
      </c>
      <c r="X4350" s="223" t="str">
        <f t="shared" si="426"/>
        <v>8</v>
      </c>
      <c r="Y4350" s="220"/>
      <c r="Z4350" s="254">
        <f t="shared" si="427"/>
        <v>89284.800000000003</v>
      </c>
      <c r="AA4350" s="5">
        <f>VLOOKUP(G4350,Ma_KH!$A:$R,14,0)</f>
        <v>60</v>
      </c>
    </row>
    <row r="4351" spans="1:27" hidden="1" x14ac:dyDescent="0.25">
      <c r="A4351" s="157">
        <v>45999</v>
      </c>
      <c r="B4351" s="158">
        <v>4181056732</v>
      </c>
      <c r="C4351" s="151" t="s">
        <v>7767</v>
      </c>
      <c r="D4351" s="149">
        <v>46000</v>
      </c>
      <c r="E4351" s="152"/>
      <c r="F4351" s="151"/>
      <c r="G4351" s="33" t="s">
        <v>8042</v>
      </c>
      <c r="H4351" s="152"/>
      <c r="I4351" s="158" t="s">
        <v>8499</v>
      </c>
      <c r="J4351" s="150" t="s">
        <v>1771</v>
      </c>
      <c r="K4351" s="331" t="s">
        <v>32</v>
      </c>
      <c r="L4351" s="21" t="str">
        <f>VLOOKUP($K4351,TONG_SL!$A:$D,2,0)</f>
        <v>Giò Tai Lưỡi Xào 250g</v>
      </c>
      <c r="N4351" s="21" t="str">
        <f t="shared" ref="N4351:N4414" si="428">IF($B4351&lt;&gt;"","K-C6","")</f>
        <v>K-C6</v>
      </c>
      <c r="Q4351" s="21" t="str">
        <f>VLOOKUP(K4351,TONG_SL!$A:$D,3,0)</f>
        <v>Túi</v>
      </c>
      <c r="R4351" s="106">
        <v>10</v>
      </c>
      <c r="S4351" s="220"/>
      <c r="T4351" s="220">
        <f>VLOOKUP(VLOOKUP(G4351,Ma_KH!$A:$R,18,0)&amp;K4351,Gia_MB!$A:$F,6,0)</f>
        <v>50182</v>
      </c>
      <c r="U4351" s="254">
        <f t="shared" si="424"/>
        <v>501820</v>
      </c>
      <c r="V4351" s="220"/>
      <c r="W4351" s="222">
        <f t="shared" si="425"/>
        <v>0</v>
      </c>
      <c r="X4351" s="223" t="str">
        <f t="shared" si="426"/>
        <v>8</v>
      </c>
      <c r="Y4351" s="220"/>
      <c r="Z4351" s="254">
        <f t="shared" si="427"/>
        <v>40145.599999999999</v>
      </c>
      <c r="AA4351" s="5">
        <f>VLOOKUP(G4351,Ma_KH!$A:$R,14,0)</f>
        <v>60</v>
      </c>
    </row>
    <row r="4352" spans="1:27" hidden="1" x14ac:dyDescent="0.25">
      <c r="A4352" s="157">
        <v>45999</v>
      </c>
      <c r="B4352" s="158">
        <v>4181056732</v>
      </c>
      <c r="C4352" s="151" t="s">
        <v>7767</v>
      </c>
      <c r="D4352" s="149">
        <v>46000</v>
      </c>
      <c r="E4352" s="152"/>
      <c r="F4352" s="151"/>
      <c r="G4352" s="33" t="s">
        <v>8042</v>
      </c>
      <c r="H4352" s="152"/>
      <c r="I4352" s="158" t="s">
        <v>8499</v>
      </c>
      <c r="J4352" s="150" t="s">
        <v>1771</v>
      </c>
      <c r="K4352" s="331" t="s">
        <v>30</v>
      </c>
      <c r="L4352" s="21" t="str">
        <f>VLOOKUP($K4352,TONG_SL!$A:$D,2,0)</f>
        <v>Gà muối 500g</v>
      </c>
      <c r="N4352" s="21" t="str">
        <f t="shared" si="428"/>
        <v>K-C6</v>
      </c>
      <c r="Q4352" s="21" t="str">
        <f>VLOOKUP(K4352,TONG_SL!$A:$D,3,0)</f>
        <v>Túi</v>
      </c>
      <c r="R4352" s="106">
        <v>10</v>
      </c>
      <c r="S4352" s="220"/>
      <c r="T4352" s="220">
        <f>VLOOKUP(VLOOKUP(G4352,Ma_KH!$A:$R,18,0)&amp;K4352,Gia_MB!$A:$F,6,0)</f>
        <v>111058</v>
      </c>
      <c r="U4352" s="254">
        <f t="shared" si="424"/>
        <v>1110580</v>
      </c>
      <c r="V4352" s="220"/>
      <c r="W4352" s="222">
        <f t="shared" si="425"/>
        <v>0</v>
      </c>
      <c r="X4352" s="223" t="str">
        <f t="shared" si="426"/>
        <v>8</v>
      </c>
      <c r="Y4352" s="220"/>
      <c r="Z4352" s="254">
        <f t="shared" si="427"/>
        <v>88846.400000000009</v>
      </c>
      <c r="AA4352" s="5">
        <f>VLOOKUP(G4352,Ma_KH!$A:$R,14,0)</f>
        <v>60</v>
      </c>
    </row>
    <row r="4353" spans="1:27" hidden="1" x14ac:dyDescent="0.25">
      <c r="A4353" s="157">
        <v>45999</v>
      </c>
      <c r="B4353" s="158">
        <v>4181056732</v>
      </c>
      <c r="C4353" s="151" t="s">
        <v>7767</v>
      </c>
      <c r="D4353" s="149">
        <v>46000</v>
      </c>
      <c r="E4353" s="152"/>
      <c r="F4353" s="151"/>
      <c r="G4353" s="33" t="s">
        <v>8042</v>
      </c>
      <c r="H4353" s="152"/>
      <c r="I4353" s="158" t="s">
        <v>8499</v>
      </c>
      <c r="J4353" s="150" t="s">
        <v>1771</v>
      </c>
      <c r="K4353" s="331" t="s">
        <v>7154</v>
      </c>
      <c r="L4353" s="21" t="str">
        <f>VLOOKUP($K4353,TONG_SL!$A:$D,2,0)</f>
        <v>Chả cốm 300g</v>
      </c>
      <c r="N4353" s="21" t="str">
        <f t="shared" si="428"/>
        <v>K-C6</v>
      </c>
      <c r="Q4353" s="21" t="str">
        <f>VLOOKUP(K4353,TONG_SL!$A:$D,3,0)</f>
        <v>Túi</v>
      </c>
      <c r="R4353" s="106">
        <v>10</v>
      </c>
      <c r="S4353" s="220"/>
      <c r="T4353" s="220">
        <f>VLOOKUP(VLOOKUP(G4353,Ma_KH!$A:$R,18,0)&amp;K4353,Gia_MB!$A:$F,6,0)</f>
        <v>74250</v>
      </c>
      <c r="U4353" s="254">
        <f t="shared" si="424"/>
        <v>742500</v>
      </c>
      <c r="V4353" s="220"/>
      <c r="W4353" s="222">
        <f t="shared" si="425"/>
        <v>0</v>
      </c>
      <c r="X4353" s="223" t="str">
        <f t="shared" si="426"/>
        <v>8</v>
      </c>
      <c r="Y4353" s="220"/>
      <c r="Z4353" s="254">
        <f t="shared" si="427"/>
        <v>59400</v>
      </c>
      <c r="AA4353" s="5">
        <f>VLOOKUP(G4353,Ma_KH!$A:$R,14,0)</f>
        <v>60</v>
      </c>
    </row>
    <row r="4354" spans="1:27" hidden="1" x14ac:dyDescent="0.25">
      <c r="A4354" s="157">
        <v>45999</v>
      </c>
      <c r="B4354" s="158">
        <v>4181056732</v>
      </c>
      <c r="C4354" s="151" t="s">
        <v>7767</v>
      </c>
      <c r="D4354" s="149">
        <v>46000</v>
      </c>
      <c r="E4354" s="152"/>
      <c r="F4354" s="151"/>
      <c r="G4354" s="33" t="s">
        <v>8042</v>
      </c>
      <c r="H4354" s="152"/>
      <c r="I4354" s="158" t="s">
        <v>8499</v>
      </c>
      <c r="J4354" s="150" t="s">
        <v>1771</v>
      </c>
      <c r="K4354" s="331" t="s">
        <v>7820</v>
      </c>
      <c r="L4354" s="21" t="str">
        <f>VLOOKUP($K4354,TONG_SL!$A:$D,2,0)</f>
        <v>Giò lụa cây 250g</v>
      </c>
      <c r="N4354" s="21" t="str">
        <f t="shared" si="428"/>
        <v>K-C6</v>
      </c>
      <c r="Q4354" s="21" t="str">
        <f>VLOOKUP(K4354,TONG_SL!$A:$D,3,0)</f>
        <v>Túi</v>
      </c>
      <c r="R4354" s="106">
        <v>10</v>
      </c>
      <c r="S4354" s="220"/>
      <c r="T4354" s="220">
        <f>VLOOKUP(VLOOKUP(G4354,Ma_KH!$A:$R,18,0)&amp;K4354,Gia_MB!$A:$F,6,0)</f>
        <v>49500</v>
      </c>
      <c r="U4354" s="254">
        <f t="shared" si="424"/>
        <v>495000</v>
      </c>
      <c r="V4354" s="220"/>
      <c r="W4354" s="222">
        <f t="shared" si="425"/>
        <v>0</v>
      </c>
      <c r="X4354" s="223" t="str">
        <f t="shared" si="426"/>
        <v>8</v>
      </c>
      <c r="Y4354" s="220"/>
      <c r="Z4354" s="254">
        <f t="shared" si="427"/>
        <v>39600</v>
      </c>
      <c r="AA4354" s="5">
        <f>VLOOKUP(G4354,Ma_KH!$A:$R,14,0)</f>
        <v>60</v>
      </c>
    </row>
    <row r="4355" spans="1:27" hidden="1" x14ac:dyDescent="0.25">
      <c r="A4355" s="157">
        <v>45999</v>
      </c>
      <c r="B4355" s="158">
        <v>4181031144</v>
      </c>
      <c r="C4355" s="151" t="s">
        <v>7767</v>
      </c>
      <c r="D4355" s="149">
        <v>46000</v>
      </c>
      <c r="E4355" s="152"/>
      <c r="F4355" s="151"/>
      <c r="G4355" s="33" t="s">
        <v>7773</v>
      </c>
      <c r="H4355" s="152"/>
      <c r="I4355" s="158" t="s">
        <v>8500</v>
      </c>
      <c r="J4355" s="150" t="s">
        <v>1771</v>
      </c>
      <c r="K4355" s="331" t="s">
        <v>7187</v>
      </c>
      <c r="L4355" s="21" t="str">
        <f>VLOOKUP($K4355,TONG_SL!$A:$D,2,0)</f>
        <v>Chân giò heo muối 300g</v>
      </c>
      <c r="N4355" s="21" t="str">
        <f t="shared" si="428"/>
        <v>K-C6</v>
      </c>
      <c r="Q4355" s="21" t="str">
        <f>VLOOKUP(K4355,TONG_SL!$A:$D,3,0)</f>
        <v>Túi</v>
      </c>
      <c r="R4355" s="106">
        <v>10</v>
      </c>
      <c r="S4355" s="220"/>
      <c r="T4355" s="220">
        <f>VLOOKUP(VLOOKUP(G4355,Ma_KH!$A:$R,18,0)&amp;K4355,Gia_MB!$A:$F,6,0)</f>
        <v>73431</v>
      </c>
      <c r="U4355" s="254">
        <f t="shared" si="424"/>
        <v>734310</v>
      </c>
      <c r="V4355" s="220"/>
      <c r="W4355" s="222">
        <f t="shared" si="425"/>
        <v>0</v>
      </c>
      <c r="X4355" s="223" t="str">
        <f t="shared" si="426"/>
        <v>8</v>
      </c>
      <c r="Y4355" s="220"/>
      <c r="Z4355" s="254">
        <f t="shared" si="427"/>
        <v>58744.800000000003</v>
      </c>
      <c r="AA4355" s="5">
        <f>VLOOKUP(G4355,Ma_KH!$A:$R,14,0)</f>
        <v>60</v>
      </c>
    </row>
    <row r="4356" spans="1:27" hidden="1" x14ac:dyDescent="0.25">
      <c r="A4356" s="157">
        <v>45999</v>
      </c>
      <c r="B4356" s="158">
        <v>4181031144</v>
      </c>
      <c r="C4356" s="151" t="s">
        <v>7767</v>
      </c>
      <c r="D4356" s="149">
        <v>46000</v>
      </c>
      <c r="E4356" s="152"/>
      <c r="F4356" s="151"/>
      <c r="G4356" s="33" t="s">
        <v>7773</v>
      </c>
      <c r="H4356" s="152"/>
      <c r="I4356" s="158" t="s">
        <v>8500</v>
      </c>
      <c r="J4356" s="150" t="s">
        <v>1771</v>
      </c>
      <c r="K4356" s="331" t="s">
        <v>7153</v>
      </c>
      <c r="L4356" s="21" t="str">
        <f>VLOOKUP($K4356,TONG_SL!$A:$D,2,0)</f>
        <v>Tai heo muối 200g</v>
      </c>
      <c r="N4356" s="21" t="str">
        <f t="shared" si="428"/>
        <v>K-C6</v>
      </c>
      <c r="Q4356" s="21" t="str">
        <f>VLOOKUP(K4356,TONG_SL!$A:$D,3,0)</f>
        <v>Túi</v>
      </c>
      <c r="R4356" s="106">
        <v>5</v>
      </c>
      <c r="S4356" s="220"/>
      <c r="T4356" s="220">
        <f>VLOOKUP(VLOOKUP(G4356,Ma_KH!$A:$R,18,0)&amp;K4356,Gia_MB!$A:$F,6,0)</f>
        <v>55595</v>
      </c>
      <c r="U4356" s="254">
        <f t="shared" si="424"/>
        <v>277975</v>
      </c>
      <c r="V4356" s="220"/>
      <c r="W4356" s="222">
        <f t="shared" si="425"/>
        <v>0</v>
      </c>
      <c r="X4356" s="223" t="str">
        <f t="shared" si="426"/>
        <v>8</v>
      </c>
      <c r="Y4356" s="220"/>
      <c r="Z4356" s="254">
        <f t="shared" si="427"/>
        <v>22238</v>
      </c>
      <c r="AA4356" s="5">
        <f>VLOOKUP(G4356,Ma_KH!$A:$R,14,0)</f>
        <v>60</v>
      </c>
    </row>
    <row r="4357" spans="1:27" hidden="1" x14ac:dyDescent="0.25">
      <c r="A4357" s="157">
        <v>45999</v>
      </c>
      <c r="B4357" s="158">
        <v>4181031144</v>
      </c>
      <c r="C4357" s="151" t="s">
        <v>7767</v>
      </c>
      <c r="D4357" s="149">
        <v>46000</v>
      </c>
      <c r="E4357" s="152"/>
      <c r="F4357" s="151"/>
      <c r="G4357" s="33" t="s">
        <v>7773</v>
      </c>
      <c r="H4357" s="152"/>
      <c r="I4357" s="158" t="s">
        <v>8500</v>
      </c>
      <c r="J4357" s="150" t="s">
        <v>1771</v>
      </c>
      <c r="K4357" s="331" t="s">
        <v>7322</v>
      </c>
      <c r="L4357" s="21" t="str">
        <f>VLOOKUP($K4357,TONG_SL!$A:$D,2,0)</f>
        <v>Gà xì dầu 500g</v>
      </c>
      <c r="N4357" s="21" t="str">
        <f t="shared" si="428"/>
        <v>K-C6</v>
      </c>
      <c r="Q4357" s="21" t="str">
        <f>VLOOKUP(K4357,TONG_SL!$A:$D,3,0)</f>
        <v>Túi</v>
      </c>
      <c r="R4357" s="106">
        <v>10</v>
      </c>
      <c r="S4357" s="220"/>
      <c r="T4357" s="220">
        <f>VLOOKUP(VLOOKUP(G4357,Ma_KH!$A:$R,18,0)&amp;K4357,Gia_MB!$A:$F,6,0)</f>
        <v>111606</v>
      </c>
      <c r="U4357" s="254">
        <f t="shared" si="424"/>
        <v>1116060</v>
      </c>
      <c r="V4357" s="220"/>
      <c r="W4357" s="222">
        <f t="shared" si="425"/>
        <v>0</v>
      </c>
      <c r="X4357" s="223" t="str">
        <f t="shared" si="426"/>
        <v>8</v>
      </c>
      <c r="Y4357" s="220"/>
      <c r="Z4357" s="254">
        <f t="shared" si="427"/>
        <v>89284.800000000003</v>
      </c>
      <c r="AA4357" s="5">
        <f>VLOOKUP(G4357,Ma_KH!$A:$R,14,0)</f>
        <v>60</v>
      </c>
    </row>
    <row r="4358" spans="1:27" hidden="1" x14ac:dyDescent="0.25">
      <c r="A4358" s="157">
        <v>45999</v>
      </c>
      <c r="B4358" s="158">
        <v>4181003277</v>
      </c>
      <c r="C4358" s="151" t="s">
        <v>7767</v>
      </c>
      <c r="D4358" s="149">
        <v>46000</v>
      </c>
      <c r="E4358" s="152"/>
      <c r="F4358" s="151"/>
      <c r="G4358" s="33" t="s">
        <v>7799</v>
      </c>
      <c r="H4358" s="152"/>
      <c r="I4358" s="158" t="s">
        <v>8501</v>
      </c>
      <c r="J4358" s="150" t="s">
        <v>1771</v>
      </c>
      <c r="K4358" s="331" t="s">
        <v>30</v>
      </c>
      <c r="L4358" s="21" t="str">
        <f>VLOOKUP($K4358,TONG_SL!$A:$D,2,0)</f>
        <v>Gà muối 500g</v>
      </c>
      <c r="N4358" s="21" t="str">
        <f t="shared" si="428"/>
        <v>K-C6</v>
      </c>
      <c r="Q4358" s="21" t="str">
        <f>VLOOKUP(K4358,TONG_SL!$A:$D,3,0)</f>
        <v>Túi</v>
      </c>
      <c r="R4358" s="106">
        <v>20</v>
      </c>
      <c r="S4358" s="220"/>
      <c r="T4358" s="220">
        <f>VLOOKUP(VLOOKUP(G4358,Ma_KH!$A:$R,18,0)&amp;K4358,Gia_MB!$A:$F,6,0)</f>
        <v>111058</v>
      </c>
      <c r="U4358" s="254">
        <f t="shared" si="424"/>
        <v>2221160</v>
      </c>
      <c r="V4358" s="220"/>
      <c r="W4358" s="222">
        <f t="shared" si="425"/>
        <v>0</v>
      </c>
      <c r="X4358" s="223" t="str">
        <f t="shared" si="426"/>
        <v>8</v>
      </c>
      <c r="Y4358" s="220"/>
      <c r="Z4358" s="254">
        <f t="shared" si="427"/>
        <v>177692.80000000002</v>
      </c>
      <c r="AA4358" s="5">
        <f>VLOOKUP(G4358,Ma_KH!$A:$R,14,0)</f>
        <v>60</v>
      </c>
    </row>
    <row r="4359" spans="1:27" hidden="1" x14ac:dyDescent="0.25">
      <c r="A4359" s="157">
        <v>45987</v>
      </c>
      <c r="B4359" s="158">
        <v>4180564306</v>
      </c>
      <c r="C4359" s="151" t="s">
        <v>7767</v>
      </c>
      <c r="D4359" s="149">
        <v>46000</v>
      </c>
      <c r="E4359" s="152"/>
      <c r="F4359" s="151"/>
      <c r="G4359" s="33" t="s">
        <v>7799</v>
      </c>
      <c r="H4359" s="152"/>
      <c r="I4359" s="158" t="s">
        <v>8502</v>
      </c>
      <c r="J4359" s="150" t="s">
        <v>1771</v>
      </c>
      <c r="K4359" s="331" t="s">
        <v>7187</v>
      </c>
      <c r="L4359" s="21" t="str">
        <f>VLOOKUP($K4359,TONG_SL!$A:$D,2,0)</f>
        <v>Chân giò heo muối 300g</v>
      </c>
      <c r="N4359" s="21" t="str">
        <f t="shared" si="428"/>
        <v>K-C6</v>
      </c>
      <c r="Q4359" s="21" t="str">
        <f>VLOOKUP(K4359,TONG_SL!$A:$D,3,0)</f>
        <v>Túi</v>
      </c>
      <c r="R4359" s="106">
        <v>6</v>
      </c>
      <c r="S4359" s="220"/>
      <c r="T4359" s="220">
        <f>VLOOKUP(VLOOKUP(G4359,Ma_KH!$A:$R,18,0)&amp;K4359,Gia_MB!$A:$F,6,0)</f>
        <v>73431</v>
      </c>
      <c r="U4359" s="254">
        <f t="shared" si="424"/>
        <v>440586</v>
      </c>
      <c r="V4359" s="220"/>
      <c r="W4359" s="222">
        <f t="shared" si="425"/>
        <v>0</v>
      </c>
      <c r="X4359" s="223" t="str">
        <f t="shared" si="426"/>
        <v>8</v>
      </c>
      <c r="Y4359" s="220"/>
      <c r="Z4359" s="254">
        <f t="shared" si="427"/>
        <v>35246.879999999997</v>
      </c>
      <c r="AA4359" s="5">
        <f>VLOOKUP(G4359,Ma_KH!$A:$R,14,0)</f>
        <v>60</v>
      </c>
    </row>
    <row r="4360" spans="1:27" hidden="1" x14ac:dyDescent="0.25">
      <c r="A4360" s="157">
        <v>45987</v>
      </c>
      <c r="B4360" s="158">
        <v>4180564306</v>
      </c>
      <c r="C4360" s="151" t="s">
        <v>7767</v>
      </c>
      <c r="D4360" s="149">
        <v>46000</v>
      </c>
      <c r="E4360" s="152"/>
      <c r="F4360" s="151"/>
      <c r="G4360" s="33" t="s">
        <v>7799</v>
      </c>
      <c r="H4360" s="152"/>
      <c r="I4360" s="158" t="s">
        <v>8502</v>
      </c>
      <c r="J4360" s="150" t="s">
        <v>1771</v>
      </c>
      <c r="K4360" s="331" t="s">
        <v>48</v>
      </c>
      <c r="L4360" s="21" t="str">
        <f>VLOOKUP($K4360,TONG_SL!$A:$D,2,0)</f>
        <v>Mọc Nấm Hương 250g</v>
      </c>
      <c r="N4360" s="21" t="str">
        <f t="shared" si="428"/>
        <v>K-C6</v>
      </c>
      <c r="Q4360" s="21" t="str">
        <f>VLOOKUP(K4360,TONG_SL!$A:$D,3,0)</f>
        <v>Túi</v>
      </c>
      <c r="R4360" s="106">
        <v>13</v>
      </c>
      <c r="S4360" s="220"/>
      <c r="T4360" s="220">
        <f>VLOOKUP(VLOOKUP(G4360,Ma_KH!$A:$R,18,0)&amp;K4360,Gia_MB!$A:$F,6,0)</f>
        <v>46000</v>
      </c>
      <c r="U4360" s="254">
        <f t="shared" si="424"/>
        <v>598000</v>
      </c>
      <c r="V4360" s="220"/>
      <c r="W4360" s="222">
        <f t="shared" si="425"/>
        <v>0</v>
      </c>
      <c r="X4360" s="223" t="str">
        <f t="shared" si="426"/>
        <v>8</v>
      </c>
      <c r="Y4360" s="220"/>
      <c r="Z4360" s="254">
        <f t="shared" si="427"/>
        <v>47840</v>
      </c>
      <c r="AA4360" s="5">
        <f>VLOOKUP(G4360,Ma_KH!$A:$R,14,0)</f>
        <v>60</v>
      </c>
    </row>
    <row r="4361" spans="1:27" hidden="1" x14ac:dyDescent="0.25">
      <c r="A4361" s="157">
        <v>45987</v>
      </c>
      <c r="B4361" s="158">
        <v>4180564306</v>
      </c>
      <c r="C4361" s="151" t="s">
        <v>7767</v>
      </c>
      <c r="D4361" s="149">
        <v>46000</v>
      </c>
      <c r="E4361" s="152"/>
      <c r="F4361" s="151"/>
      <c r="G4361" s="33" t="s">
        <v>7799</v>
      </c>
      <c r="H4361" s="152"/>
      <c r="I4361" s="158" t="s">
        <v>8502</v>
      </c>
      <c r="J4361" s="150" t="s">
        <v>1771</v>
      </c>
      <c r="K4361" s="331" t="s">
        <v>7153</v>
      </c>
      <c r="L4361" s="21" t="str">
        <f>VLOOKUP($K4361,TONG_SL!$A:$D,2,0)</f>
        <v>Tai heo muối 200g</v>
      </c>
      <c r="N4361" s="21" t="str">
        <f t="shared" si="428"/>
        <v>K-C6</v>
      </c>
      <c r="Q4361" s="21" t="str">
        <f>VLOOKUP(K4361,TONG_SL!$A:$D,3,0)</f>
        <v>Túi</v>
      </c>
      <c r="R4361" s="106">
        <v>3</v>
      </c>
      <c r="S4361" s="220"/>
      <c r="T4361" s="220">
        <f>VLOOKUP(VLOOKUP(G4361,Ma_KH!$A:$R,18,0)&amp;K4361,Gia_MB!$A:$F,6,0)</f>
        <v>55595</v>
      </c>
      <c r="U4361" s="254">
        <f t="shared" si="424"/>
        <v>166785</v>
      </c>
      <c r="V4361" s="220"/>
      <c r="W4361" s="222">
        <f t="shared" si="425"/>
        <v>0</v>
      </c>
      <c r="X4361" s="223" t="str">
        <f t="shared" si="426"/>
        <v>8</v>
      </c>
      <c r="Y4361" s="220"/>
      <c r="Z4361" s="254">
        <f t="shared" si="427"/>
        <v>13342.800000000001</v>
      </c>
      <c r="AA4361" s="5">
        <f>VLOOKUP(G4361,Ma_KH!$A:$R,14,0)</f>
        <v>60</v>
      </c>
    </row>
    <row r="4362" spans="1:27" hidden="1" x14ac:dyDescent="0.25">
      <c r="A4362" s="157">
        <v>45999</v>
      </c>
      <c r="B4362" s="158">
        <v>4181054765</v>
      </c>
      <c r="C4362" s="151" t="s">
        <v>7767</v>
      </c>
      <c r="D4362" s="149">
        <v>46000</v>
      </c>
      <c r="E4362" s="152"/>
      <c r="F4362" s="151"/>
      <c r="G4362" s="33" t="s">
        <v>7799</v>
      </c>
      <c r="H4362" s="152"/>
      <c r="I4362" s="158" t="s">
        <v>8503</v>
      </c>
      <c r="J4362" s="150" t="s">
        <v>1771</v>
      </c>
      <c r="K4362" s="331" t="s">
        <v>7187</v>
      </c>
      <c r="L4362" s="21" t="str">
        <f>VLOOKUP($K4362,TONG_SL!$A:$D,2,0)</f>
        <v>Chân giò heo muối 300g</v>
      </c>
      <c r="N4362" s="21" t="str">
        <f t="shared" si="428"/>
        <v>K-C6</v>
      </c>
      <c r="Q4362" s="21" t="str">
        <f>VLOOKUP(K4362,TONG_SL!$A:$D,3,0)</f>
        <v>Túi</v>
      </c>
      <c r="R4362" s="106">
        <v>10</v>
      </c>
      <c r="S4362" s="220"/>
      <c r="T4362" s="220">
        <f>VLOOKUP(VLOOKUP(G4362,Ma_KH!$A:$R,18,0)&amp;K4362,Gia_MB!$A:$F,6,0)</f>
        <v>73431</v>
      </c>
      <c r="U4362" s="254">
        <f t="shared" si="424"/>
        <v>734310</v>
      </c>
      <c r="V4362" s="220"/>
      <c r="W4362" s="222">
        <f t="shared" si="425"/>
        <v>0</v>
      </c>
      <c r="X4362" s="223" t="str">
        <f t="shared" si="426"/>
        <v>8</v>
      </c>
      <c r="Y4362" s="220"/>
      <c r="Z4362" s="254">
        <f t="shared" si="427"/>
        <v>58744.800000000003</v>
      </c>
      <c r="AA4362" s="5">
        <f>VLOOKUP(G4362,Ma_KH!$A:$R,14,0)</f>
        <v>60</v>
      </c>
    </row>
    <row r="4363" spans="1:27" hidden="1" x14ac:dyDescent="0.25">
      <c r="A4363" s="157">
        <v>45999</v>
      </c>
      <c r="B4363" s="158">
        <v>4181054765</v>
      </c>
      <c r="C4363" s="151" t="s">
        <v>7767</v>
      </c>
      <c r="D4363" s="149">
        <v>46000</v>
      </c>
      <c r="E4363" s="152"/>
      <c r="F4363" s="151"/>
      <c r="G4363" s="33" t="s">
        <v>7799</v>
      </c>
      <c r="H4363" s="152"/>
      <c r="I4363" s="158" t="s">
        <v>8503</v>
      </c>
      <c r="J4363" s="150" t="s">
        <v>1771</v>
      </c>
      <c r="K4363" s="331" t="s">
        <v>30</v>
      </c>
      <c r="L4363" s="21" t="str">
        <f>VLOOKUP($K4363,TONG_SL!$A:$D,2,0)</f>
        <v>Gà muối 500g</v>
      </c>
      <c r="N4363" s="21" t="str">
        <f t="shared" si="428"/>
        <v>K-C6</v>
      </c>
      <c r="Q4363" s="21" t="str">
        <f>VLOOKUP(K4363,TONG_SL!$A:$D,3,0)</f>
        <v>Túi</v>
      </c>
      <c r="R4363" s="106">
        <v>5</v>
      </c>
      <c r="S4363" s="220"/>
      <c r="T4363" s="220">
        <f>VLOOKUP(VLOOKUP(G4363,Ma_KH!$A:$R,18,0)&amp;K4363,Gia_MB!$A:$F,6,0)</f>
        <v>111058</v>
      </c>
      <c r="U4363" s="254">
        <f t="shared" si="424"/>
        <v>555290</v>
      </c>
      <c r="V4363" s="220"/>
      <c r="W4363" s="222">
        <f t="shared" si="425"/>
        <v>0</v>
      </c>
      <c r="X4363" s="223" t="str">
        <f t="shared" si="426"/>
        <v>8</v>
      </c>
      <c r="Y4363" s="220"/>
      <c r="Z4363" s="254">
        <f t="shared" si="427"/>
        <v>44423.200000000004</v>
      </c>
      <c r="AA4363" s="5">
        <f>VLOOKUP(G4363,Ma_KH!$A:$R,14,0)</f>
        <v>60</v>
      </c>
    </row>
    <row r="4364" spans="1:27" hidden="1" x14ac:dyDescent="0.25">
      <c r="A4364" s="157">
        <v>45999</v>
      </c>
      <c r="B4364" s="158">
        <v>4181054765</v>
      </c>
      <c r="C4364" s="151" t="s">
        <v>7767</v>
      </c>
      <c r="D4364" s="149">
        <v>46000</v>
      </c>
      <c r="E4364" s="152"/>
      <c r="F4364" s="151"/>
      <c r="G4364" s="33" t="s">
        <v>7799</v>
      </c>
      <c r="H4364" s="152"/>
      <c r="I4364" s="158" t="s">
        <v>8503</v>
      </c>
      <c r="J4364" s="150" t="s">
        <v>1771</v>
      </c>
      <c r="K4364" s="331" t="s">
        <v>48</v>
      </c>
      <c r="L4364" s="21" t="str">
        <f>VLOOKUP($K4364,TONG_SL!$A:$D,2,0)</f>
        <v>Mọc Nấm Hương 250g</v>
      </c>
      <c r="N4364" s="21" t="str">
        <f t="shared" si="428"/>
        <v>K-C6</v>
      </c>
      <c r="Q4364" s="21" t="str">
        <f>VLOOKUP(K4364,TONG_SL!$A:$D,3,0)</f>
        <v>Túi</v>
      </c>
      <c r="R4364" s="106">
        <v>10</v>
      </c>
      <c r="S4364" s="220"/>
      <c r="T4364" s="220">
        <f>VLOOKUP(VLOOKUP(G4364,Ma_KH!$A:$R,18,0)&amp;K4364,Gia_MB!$A:$F,6,0)</f>
        <v>46000</v>
      </c>
      <c r="U4364" s="254">
        <f t="shared" si="424"/>
        <v>460000</v>
      </c>
      <c r="V4364" s="220"/>
      <c r="W4364" s="222">
        <f t="shared" si="425"/>
        <v>0</v>
      </c>
      <c r="X4364" s="223" t="str">
        <f t="shared" si="426"/>
        <v>8</v>
      </c>
      <c r="Y4364" s="220"/>
      <c r="Z4364" s="254">
        <f t="shared" si="427"/>
        <v>36800</v>
      </c>
      <c r="AA4364" s="5">
        <f>VLOOKUP(G4364,Ma_KH!$A:$R,14,0)</f>
        <v>60</v>
      </c>
    </row>
    <row r="4365" spans="1:27" hidden="1" x14ac:dyDescent="0.25">
      <c r="A4365" s="157">
        <v>45994</v>
      </c>
      <c r="B4365" s="158">
        <v>4180865941</v>
      </c>
      <c r="C4365" s="151" t="s">
        <v>7767</v>
      </c>
      <c r="D4365" s="149">
        <v>46000</v>
      </c>
      <c r="E4365" s="152"/>
      <c r="F4365" s="151"/>
      <c r="G4365" s="33" t="s">
        <v>7799</v>
      </c>
      <c r="H4365" s="152"/>
      <c r="I4365" s="158" t="s">
        <v>8504</v>
      </c>
      <c r="J4365" s="150" t="s">
        <v>1771</v>
      </c>
      <c r="K4365" s="331" t="s">
        <v>32</v>
      </c>
      <c r="L4365" s="21" t="str">
        <f>VLOOKUP($K4365,TONG_SL!$A:$D,2,0)</f>
        <v>Giò Tai Lưỡi Xào 250g</v>
      </c>
      <c r="N4365" s="21" t="str">
        <f t="shared" si="428"/>
        <v>K-C6</v>
      </c>
      <c r="Q4365" s="21" t="str">
        <f>VLOOKUP(K4365,TONG_SL!$A:$D,3,0)</f>
        <v>Túi</v>
      </c>
      <c r="R4365" s="106">
        <v>10</v>
      </c>
      <c r="S4365" s="220"/>
      <c r="T4365" s="220">
        <f>VLOOKUP(VLOOKUP(G4365,Ma_KH!$A:$R,18,0)&amp;K4365,Gia_MB!$A:$F,6,0)</f>
        <v>50182</v>
      </c>
      <c r="U4365" s="254">
        <f t="shared" si="424"/>
        <v>501820</v>
      </c>
      <c r="V4365" s="220"/>
      <c r="W4365" s="222">
        <f t="shared" si="425"/>
        <v>0</v>
      </c>
      <c r="X4365" s="223" t="str">
        <f t="shared" si="426"/>
        <v>8</v>
      </c>
      <c r="Y4365" s="220"/>
      <c r="Z4365" s="254">
        <f t="shared" si="427"/>
        <v>40145.599999999999</v>
      </c>
      <c r="AA4365" s="5">
        <f>VLOOKUP(G4365,Ma_KH!$A:$R,14,0)</f>
        <v>60</v>
      </c>
    </row>
    <row r="4366" spans="1:27" hidden="1" x14ac:dyDescent="0.25">
      <c r="A4366" s="157">
        <v>45994</v>
      </c>
      <c r="B4366" s="158">
        <v>4180865941</v>
      </c>
      <c r="C4366" s="151" t="s">
        <v>7767</v>
      </c>
      <c r="D4366" s="149">
        <v>46000</v>
      </c>
      <c r="E4366" s="152"/>
      <c r="F4366" s="151"/>
      <c r="G4366" s="33" t="s">
        <v>7799</v>
      </c>
      <c r="H4366" s="152"/>
      <c r="I4366" s="158" t="s">
        <v>8504</v>
      </c>
      <c r="J4366" s="150" t="s">
        <v>1771</v>
      </c>
      <c r="K4366" s="331" t="s">
        <v>48</v>
      </c>
      <c r="L4366" s="21" t="str">
        <f>VLOOKUP($K4366,TONG_SL!$A:$D,2,0)</f>
        <v>Mọc Nấm Hương 250g</v>
      </c>
      <c r="N4366" s="21" t="str">
        <f t="shared" si="428"/>
        <v>K-C6</v>
      </c>
      <c r="Q4366" s="21" t="str">
        <f>VLOOKUP(K4366,TONG_SL!$A:$D,3,0)</f>
        <v>Túi</v>
      </c>
      <c r="R4366" s="106">
        <v>3</v>
      </c>
      <c r="S4366" s="220"/>
      <c r="T4366" s="220">
        <f>VLOOKUP(VLOOKUP(G4366,Ma_KH!$A:$R,18,0)&amp;K4366,Gia_MB!$A:$F,6,0)</f>
        <v>46000</v>
      </c>
      <c r="U4366" s="254">
        <f t="shared" si="424"/>
        <v>138000</v>
      </c>
      <c r="V4366" s="220"/>
      <c r="W4366" s="222">
        <f t="shared" si="425"/>
        <v>0</v>
      </c>
      <c r="X4366" s="223" t="str">
        <f t="shared" si="426"/>
        <v>8</v>
      </c>
      <c r="Y4366" s="220"/>
      <c r="Z4366" s="254">
        <f t="shared" si="427"/>
        <v>11040</v>
      </c>
      <c r="AA4366" s="5">
        <f>VLOOKUP(G4366,Ma_KH!$A:$R,14,0)</f>
        <v>60</v>
      </c>
    </row>
    <row r="4367" spans="1:27" hidden="1" x14ac:dyDescent="0.25">
      <c r="A4367" s="157">
        <v>45994</v>
      </c>
      <c r="B4367" s="158">
        <v>4180865941</v>
      </c>
      <c r="C4367" s="151" t="s">
        <v>7767</v>
      </c>
      <c r="D4367" s="149">
        <v>46000</v>
      </c>
      <c r="E4367" s="152"/>
      <c r="F4367" s="151"/>
      <c r="G4367" s="33" t="s">
        <v>7799</v>
      </c>
      <c r="H4367" s="152"/>
      <c r="I4367" s="158" t="s">
        <v>8504</v>
      </c>
      <c r="J4367" s="150" t="s">
        <v>1771</v>
      </c>
      <c r="K4367" s="331" t="s">
        <v>30</v>
      </c>
      <c r="L4367" s="21" t="str">
        <f>VLOOKUP($K4367,TONG_SL!$A:$D,2,0)</f>
        <v>Gà muối 500g</v>
      </c>
      <c r="N4367" s="21" t="str">
        <f t="shared" si="428"/>
        <v>K-C6</v>
      </c>
      <c r="Q4367" s="21" t="str">
        <f>VLOOKUP(K4367,TONG_SL!$A:$D,3,0)</f>
        <v>Túi</v>
      </c>
      <c r="R4367" s="106">
        <v>3</v>
      </c>
      <c r="S4367" s="220"/>
      <c r="T4367" s="220">
        <f>VLOOKUP(VLOOKUP(G4367,Ma_KH!$A:$R,18,0)&amp;K4367,Gia_MB!$A:$F,6,0)</f>
        <v>111058</v>
      </c>
      <c r="U4367" s="254">
        <f t="shared" si="424"/>
        <v>333174</v>
      </c>
      <c r="V4367" s="220"/>
      <c r="W4367" s="222">
        <f t="shared" si="425"/>
        <v>0</v>
      </c>
      <c r="X4367" s="223" t="str">
        <f t="shared" si="426"/>
        <v>8</v>
      </c>
      <c r="Y4367" s="220"/>
      <c r="Z4367" s="254">
        <f t="shared" si="427"/>
        <v>26653.920000000002</v>
      </c>
      <c r="AA4367" s="5">
        <f>VLOOKUP(G4367,Ma_KH!$A:$R,14,0)</f>
        <v>60</v>
      </c>
    </row>
    <row r="4368" spans="1:27" hidden="1" x14ac:dyDescent="0.25">
      <c r="A4368" s="157">
        <v>45994</v>
      </c>
      <c r="B4368" s="158">
        <v>4180865941</v>
      </c>
      <c r="C4368" s="151" t="s">
        <v>7767</v>
      </c>
      <c r="D4368" s="149">
        <v>46000</v>
      </c>
      <c r="E4368" s="152"/>
      <c r="F4368" s="151"/>
      <c r="G4368" s="33" t="s">
        <v>7799</v>
      </c>
      <c r="H4368" s="152"/>
      <c r="I4368" s="158" t="s">
        <v>8504</v>
      </c>
      <c r="J4368" s="150" t="s">
        <v>1771</v>
      </c>
      <c r="K4368" s="331" t="s">
        <v>7187</v>
      </c>
      <c r="L4368" s="21" t="str">
        <f>VLOOKUP($K4368,TONG_SL!$A:$D,2,0)</f>
        <v>Chân giò heo muối 300g</v>
      </c>
      <c r="N4368" s="21" t="str">
        <f t="shared" si="428"/>
        <v>K-C6</v>
      </c>
      <c r="Q4368" s="21" t="str">
        <f>VLOOKUP(K4368,TONG_SL!$A:$D,3,0)</f>
        <v>Túi</v>
      </c>
      <c r="R4368" s="106">
        <v>8</v>
      </c>
      <c r="S4368" s="220"/>
      <c r="T4368" s="220">
        <f>VLOOKUP(VLOOKUP(G4368,Ma_KH!$A:$R,18,0)&amp;K4368,Gia_MB!$A:$F,6,0)</f>
        <v>73431</v>
      </c>
      <c r="U4368" s="254">
        <f t="shared" si="424"/>
        <v>587448</v>
      </c>
      <c r="V4368" s="220"/>
      <c r="W4368" s="222">
        <f t="shared" si="425"/>
        <v>0</v>
      </c>
      <c r="X4368" s="223" t="str">
        <f t="shared" si="426"/>
        <v>8</v>
      </c>
      <c r="Y4368" s="220"/>
      <c r="Z4368" s="254">
        <f t="shared" si="427"/>
        <v>46995.840000000004</v>
      </c>
      <c r="AA4368" s="5">
        <f>VLOOKUP(G4368,Ma_KH!$A:$R,14,0)</f>
        <v>60</v>
      </c>
    </row>
    <row r="4369" spans="1:27" hidden="1" x14ac:dyDescent="0.25">
      <c r="A4369" s="157">
        <v>45998</v>
      </c>
      <c r="B4369" s="158">
        <v>4180981554</v>
      </c>
      <c r="C4369" s="151" t="s">
        <v>7767</v>
      </c>
      <c r="D4369" s="149">
        <v>46000</v>
      </c>
      <c r="E4369" s="152"/>
      <c r="F4369" s="151"/>
      <c r="G4369" s="33" t="s">
        <v>7799</v>
      </c>
      <c r="H4369" s="152"/>
      <c r="I4369" s="158" t="s">
        <v>8505</v>
      </c>
      <c r="J4369" s="150" t="s">
        <v>1771</v>
      </c>
      <c r="K4369" s="331" t="s">
        <v>32</v>
      </c>
      <c r="L4369" s="21" t="str">
        <f>VLOOKUP($K4369,TONG_SL!$A:$D,2,0)</f>
        <v>Giò Tai Lưỡi Xào 250g</v>
      </c>
      <c r="N4369" s="21" t="str">
        <f t="shared" si="428"/>
        <v>K-C6</v>
      </c>
      <c r="Q4369" s="21" t="str">
        <f>VLOOKUP(K4369,TONG_SL!$A:$D,3,0)</f>
        <v>Túi</v>
      </c>
      <c r="R4369" s="106">
        <v>5</v>
      </c>
      <c r="S4369" s="220"/>
      <c r="T4369" s="220">
        <f>VLOOKUP(VLOOKUP(G4369,Ma_KH!$A:$R,18,0)&amp;K4369,Gia_MB!$A:$F,6,0)</f>
        <v>50182</v>
      </c>
      <c r="U4369" s="254">
        <f t="shared" si="424"/>
        <v>250910</v>
      </c>
      <c r="V4369" s="220"/>
      <c r="W4369" s="222">
        <f t="shared" si="425"/>
        <v>0</v>
      </c>
      <c r="X4369" s="223" t="str">
        <f t="shared" si="426"/>
        <v>8</v>
      </c>
      <c r="Y4369" s="220"/>
      <c r="Z4369" s="254">
        <f t="shared" si="427"/>
        <v>20072.8</v>
      </c>
      <c r="AA4369" s="5">
        <f>VLOOKUP(G4369,Ma_KH!$A:$R,14,0)</f>
        <v>60</v>
      </c>
    </row>
    <row r="4370" spans="1:27" hidden="1" x14ac:dyDescent="0.25">
      <c r="A4370" s="157">
        <v>45998</v>
      </c>
      <c r="B4370" s="158">
        <v>4180981554</v>
      </c>
      <c r="C4370" s="151" t="s">
        <v>7767</v>
      </c>
      <c r="D4370" s="149">
        <v>46000</v>
      </c>
      <c r="E4370" s="152"/>
      <c r="F4370" s="151"/>
      <c r="G4370" s="33" t="s">
        <v>7799</v>
      </c>
      <c r="H4370" s="152"/>
      <c r="I4370" s="158" t="s">
        <v>8505</v>
      </c>
      <c r="J4370" s="150" t="s">
        <v>1771</v>
      </c>
      <c r="K4370" s="331" t="s">
        <v>7154</v>
      </c>
      <c r="L4370" s="21" t="str">
        <f>VLOOKUP($K4370,TONG_SL!$A:$D,2,0)</f>
        <v>Chả cốm 300g</v>
      </c>
      <c r="N4370" s="21" t="str">
        <f t="shared" si="428"/>
        <v>K-C6</v>
      </c>
      <c r="Q4370" s="21" t="str">
        <f>VLOOKUP(K4370,TONG_SL!$A:$D,3,0)</f>
        <v>Túi</v>
      </c>
      <c r="R4370" s="106">
        <v>10</v>
      </c>
      <c r="S4370" s="220"/>
      <c r="T4370" s="220">
        <f>VLOOKUP(VLOOKUP(G4370,Ma_KH!$A:$R,18,0)&amp;K4370,Gia_MB!$A:$F,6,0)</f>
        <v>74250</v>
      </c>
      <c r="U4370" s="254">
        <f t="shared" si="424"/>
        <v>742500</v>
      </c>
      <c r="V4370" s="220"/>
      <c r="W4370" s="222">
        <f t="shared" si="425"/>
        <v>0</v>
      </c>
      <c r="X4370" s="223" t="str">
        <f t="shared" si="426"/>
        <v>8</v>
      </c>
      <c r="Y4370" s="220"/>
      <c r="Z4370" s="254">
        <f t="shared" si="427"/>
        <v>59400</v>
      </c>
      <c r="AA4370" s="5">
        <f>VLOOKUP(G4370,Ma_KH!$A:$R,14,0)</f>
        <v>60</v>
      </c>
    </row>
    <row r="4371" spans="1:27" hidden="1" x14ac:dyDescent="0.25">
      <c r="A4371" s="157">
        <v>45998</v>
      </c>
      <c r="B4371" s="158">
        <v>4180981554</v>
      </c>
      <c r="C4371" s="151" t="s">
        <v>7767</v>
      </c>
      <c r="D4371" s="149">
        <v>46000</v>
      </c>
      <c r="E4371" s="152"/>
      <c r="F4371" s="151"/>
      <c r="G4371" s="33" t="s">
        <v>7799</v>
      </c>
      <c r="H4371" s="152"/>
      <c r="I4371" s="158" t="s">
        <v>8505</v>
      </c>
      <c r="J4371" s="150" t="s">
        <v>1771</v>
      </c>
      <c r="K4371" s="331" t="s">
        <v>7187</v>
      </c>
      <c r="L4371" s="21" t="str">
        <f>VLOOKUP($K4371,TONG_SL!$A:$D,2,0)</f>
        <v>Chân giò heo muối 300g</v>
      </c>
      <c r="N4371" s="21" t="str">
        <f t="shared" si="428"/>
        <v>K-C6</v>
      </c>
      <c r="Q4371" s="21" t="str">
        <f>VLOOKUP(K4371,TONG_SL!$A:$D,3,0)</f>
        <v>Túi</v>
      </c>
      <c r="R4371" s="106">
        <v>5</v>
      </c>
      <c r="S4371" s="220"/>
      <c r="T4371" s="220">
        <f>VLOOKUP(VLOOKUP(G4371,Ma_KH!$A:$R,18,0)&amp;K4371,Gia_MB!$A:$F,6,0)</f>
        <v>73431</v>
      </c>
      <c r="U4371" s="254">
        <f t="shared" si="424"/>
        <v>367155</v>
      </c>
      <c r="V4371" s="220"/>
      <c r="W4371" s="222">
        <f t="shared" si="425"/>
        <v>0</v>
      </c>
      <c r="X4371" s="223" t="str">
        <f t="shared" si="426"/>
        <v>8</v>
      </c>
      <c r="Y4371" s="220"/>
      <c r="Z4371" s="254">
        <f t="shared" si="427"/>
        <v>29372.400000000001</v>
      </c>
      <c r="AA4371" s="5">
        <f>VLOOKUP(G4371,Ma_KH!$A:$R,14,0)</f>
        <v>60</v>
      </c>
    </row>
    <row r="4372" spans="1:27" hidden="1" x14ac:dyDescent="0.25">
      <c r="A4372" s="157">
        <v>45998</v>
      </c>
      <c r="B4372" s="158">
        <v>4180981554</v>
      </c>
      <c r="C4372" s="151" t="s">
        <v>7767</v>
      </c>
      <c r="D4372" s="149">
        <v>46000</v>
      </c>
      <c r="E4372" s="152"/>
      <c r="F4372" s="151"/>
      <c r="G4372" s="33" t="s">
        <v>7799</v>
      </c>
      <c r="H4372" s="152"/>
      <c r="I4372" s="158" t="s">
        <v>8505</v>
      </c>
      <c r="J4372" s="150" t="s">
        <v>1771</v>
      </c>
      <c r="K4372" s="331" t="s">
        <v>48</v>
      </c>
      <c r="L4372" s="21" t="str">
        <f>VLOOKUP($K4372,TONG_SL!$A:$D,2,0)</f>
        <v>Mọc Nấm Hương 250g</v>
      </c>
      <c r="N4372" s="21" t="str">
        <f t="shared" si="428"/>
        <v>K-C6</v>
      </c>
      <c r="Q4372" s="21" t="str">
        <f>VLOOKUP(K4372,TONG_SL!$A:$D,3,0)</f>
        <v>Túi</v>
      </c>
      <c r="R4372" s="106">
        <v>10</v>
      </c>
      <c r="S4372" s="220"/>
      <c r="T4372" s="220">
        <f>VLOOKUP(VLOOKUP(G4372,Ma_KH!$A:$R,18,0)&amp;K4372,Gia_MB!$A:$F,6,0)</f>
        <v>46000</v>
      </c>
      <c r="U4372" s="254">
        <f t="shared" si="424"/>
        <v>460000</v>
      </c>
      <c r="V4372" s="220"/>
      <c r="W4372" s="222">
        <f t="shared" si="425"/>
        <v>0</v>
      </c>
      <c r="X4372" s="223" t="str">
        <f t="shared" si="426"/>
        <v>8</v>
      </c>
      <c r="Y4372" s="220"/>
      <c r="Z4372" s="254">
        <f t="shared" si="427"/>
        <v>36800</v>
      </c>
      <c r="AA4372" s="5">
        <f>VLOOKUP(G4372,Ma_KH!$A:$R,14,0)</f>
        <v>60</v>
      </c>
    </row>
    <row r="4373" spans="1:27" hidden="1" x14ac:dyDescent="0.25">
      <c r="A4373" s="157">
        <v>45998</v>
      </c>
      <c r="B4373" s="158">
        <v>4180981554</v>
      </c>
      <c r="C4373" s="151" t="s">
        <v>7767</v>
      </c>
      <c r="D4373" s="149">
        <v>46000</v>
      </c>
      <c r="E4373" s="152"/>
      <c r="F4373" s="151"/>
      <c r="G4373" s="33" t="s">
        <v>7799</v>
      </c>
      <c r="H4373" s="152"/>
      <c r="I4373" s="158" t="s">
        <v>8505</v>
      </c>
      <c r="J4373" s="150" t="s">
        <v>1771</v>
      </c>
      <c r="K4373" s="331" t="s">
        <v>7197</v>
      </c>
      <c r="L4373" s="21" t="str">
        <f>VLOOKUP($K4373,TONG_SL!$A:$D,2,0)</f>
        <v>Gà muối 500g</v>
      </c>
      <c r="N4373" s="21" t="str">
        <f t="shared" si="428"/>
        <v>K-C6</v>
      </c>
      <c r="Q4373" s="21" t="str">
        <f>VLOOKUP(K4373,TONG_SL!$A:$D,3,0)</f>
        <v>Túi</v>
      </c>
      <c r="R4373" s="106">
        <v>10</v>
      </c>
      <c r="S4373" s="220"/>
      <c r="T4373" s="220">
        <f>VLOOKUP(VLOOKUP(G4373,Ma_KH!$A:$R,18,0)&amp;K4373,Gia_MB!$A:$F,6,0)</f>
        <v>111058</v>
      </c>
      <c r="U4373" s="254">
        <f t="shared" si="424"/>
        <v>1110580</v>
      </c>
      <c r="V4373" s="220"/>
      <c r="W4373" s="222">
        <f t="shared" si="425"/>
        <v>0</v>
      </c>
      <c r="X4373" s="223" t="str">
        <f t="shared" si="426"/>
        <v>8</v>
      </c>
      <c r="Y4373" s="220"/>
      <c r="Z4373" s="254">
        <f t="shared" si="427"/>
        <v>88846.400000000009</v>
      </c>
      <c r="AA4373" s="5">
        <f>VLOOKUP(G4373,Ma_KH!$A:$R,14,0)</f>
        <v>60</v>
      </c>
    </row>
    <row r="4374" spans="1:27" hidden="1" x14ac:dyDescent="0.25">
      <c r="A4374" s="157">
        <v>45993</v>
      </c>
      <c r="B4374" s="158">
        <v>4180763652</v>
      </c>
      <c r="C4374" s="151" t="s">
        <v>7767</v>
      </c>
      <c r="D4374" s="149">
        <v>46000</v>
      </c>
      <c r="E4374" s="152"/>
      <c r="F4374" s="151"/>
      <c r="G4374" t="s">
        <v>7229</v>
      </c>
      <c r="H4374" s="152"/>
      <c r="I4374" s="158" t="s">
        <v>8506</v>
      </c>
      <c r="J4374" s="150" t="s">
        <v>1771</v>
      </c>
      <c r="K4374" s="331" t="s">
        <v>7197</v>
      </c>
      <c r="L4374" s="21" t="str">
        <f>VLOOKUP($K4374,TONG_SL!$A:$D,2,0)</f>
        <v>Gà muối 500g</v>
      </c>
      <c r="N4374" s="21" t="str">
        <f t="shared" si="428"/>
        <v>K-C6</v>
      </c>
      <c r="Q4374" s="21" t="str">
        <f>VLOOKUP(K4374,TONG_SL!$A:$D,3,0)</f>
        <v>Túi</v>
      </c>
      <c r="R4374" s="106">
        <v>20</v>
      </c>
      <c r="S4374" s="220"/>
      <c r="T4374" s="220">
        <f>VLOOKUP(VLOOKUP(G4374,Ma_KH!$A:$R,18,0)&amp;K4374,Gia_MB!$A:$F,6,0)</f>
        <v>111058</v>
      </c>
      <c r="U4374" s="254">
        <f t="shared" si="424"/>
        <v>2221160</v>
      </c>
      <c r="V4374" s="220"/>
      <c r="W4374" s="222">
        <f t="shared" si="425"/>
        <v>0</v>
      </c>
      <c r="X4374" s="223" t="str">
        <f t="shared" si="426"/>
        <v>8</v>
      </c>
      <c r="Y4374" s="220"/>
      <c r="Z4374" s="254">
        <f t="shared" si="427"/>
        <v>177692.80000000002</v>
      </c>
      <c r="AA4374" s="5">
        <f>VLOOKUP(G4374,Ma_KH!$A:$R,14,0)</f>
        <v>60</v>
      </c>
    </row>
    <row r="4375" spans="1:27" hidden="1" x14ac:dyDescent="0.25">
      <c r="A4375" s="157">
        <v>45993</v>
      </c>
      <c r="B4375" s="158">
        <v>4180763652</v>
      </c>
      <c r="C4375" s="151" t="s">
        <v>7767</v>
      </c>
      <c r="D4375" s="149">
        <v>46000</v>
      </c>
      <c r="E4375" s="152"/>
      <c r="F4375" s="151"/>
      <c r="G4375" t="s">
        <v>7229</v>
      </c>
      <c r="H4375" s="152"/>
      <c r="I4375" s="158" t="s">
        <v>8506</v>
      </c>
      <c r="J4375" s="150" t="s">
        <v>1771</v>
      </c>
      <c r="K4375" s="331" t="s">
        <v>48</v>
      </c>
      <c r="L4375" s="21" t="str">
        <f>VLOOKUP($K4375,TONG_SL!$A:$D,2,0)</f>
        <v>Mọc Nấm Hương 250g</v>
      </c>
      <c r="N4375" s="21" t="str">
        <f t="shared" si="428"/>
        <v>K-C6</v>
      </c>
      <c r="Q4375" s="21" t="str">
        <f>VLOOKUP(K4375,TONG_SL!$A:$D,3,0)</f>
        <v>Túi</v>
      </c>
      <c r="R4375" s="106">
        <v>15</v>
      </c>
      <c r="S4375" s="220"/>
      <c r="T4375" s="220">
        <f>VLOOKUP(VLOOKUP(G4375,Ma_KH!$A:$R,18,0)&amp;K4375,Gia_MB!$A:$F,6,0)</f>
        <v>46000</v>
      </c>
      <c r="U4375" s="254">
        <f t="shared" si="424"/>
        <v>690000</v>
      </c>
      <c r="V4375" s="220"/>
      <c r="W4375" s="222">
        <f t="shared" si="425"/>
        <v>0</v>
      </c>
      <c r="X4375" s="223" t="str">
        <f t="shared" si="426"/>
        <v>8</v>
      </c>
      <c r="Y4375" s="220"/>
      <c r="Z4375" s="254">
        <f t="shared" si="427"/>
        <v>55200</v>
      </c>
      <c r="AA4375" s="5">
        <f>VLOOKUP(G4375,Ma_KH!$A:$R,14,0)</f>
        <v>60</v>
      </c>
    </row>
    <row r="4376" spans="1:27" hidden="1" x14ac:dyDescent="0.25">
      <c r="A4376" s="157">
        <v>45993</v>
      </c>
      <c r="B4376" s="158">
        <v>4180763652</v>
      </c>
      <c r="C4376" s="151" t="s">
        <v>7767</v>
      </c>
      <c r="D4376" s="149">
        <v>46000</v>
      </c>
      <c r="E4376" s="152"/>
      <c r="F4376" s="151"/>
      <c r="G4376" t="s">
        <v>7229</v>
      </c>
      <c r="H4376" s="152"/>
      <c r="I4376" s="158" t="s">
        <v>8506</v>
      </c>
      <c r="J4376" s="150" t="s">
        <v>1771</v>
      </c>
      <c r="K4376" s="331" t="s">
        <v>32</v>
      </c>
      <c r="L4376" s="21" t="str">
        <f>VLOOKUP($K4376,TONG_SL!$A:$D,2,0)</f>
        <v>Giò Tai Lưỡi Xào 250g</v>
      </c>
      <c r="N4376" s="21" t="str">
        <f t="shared" si="428"/>
        <v>K-C6</v>
      </c>
      <c r="Q4376" s="21" t="str">
        <f>VLOOKUP(K4376,TONG_SL!$A:$D,3,0)</f>
        <v>Túi</v>
      </c>
      <c r="R4376" s="106">
        <v>12</v>
      </c>
      <c r="S4376" s="220"/>
      <c r="T4376" s="220">
        <f>VLOOKUP(VLOOKUP(G4376,Ma_KH!$A:$R,18,0)&amp;K4376,Gia_MB!$A:$F,6,0)</f>
        <v>50182</v>
      </c>
      <c r="U4376" s="254">
        <f t="shared" si="424"/>
        <v>602184</v>
      </c>
      <c r="V4376" s="220"/>
      <c r="W4376" s="222">
        <f t="shared" si="425"/>
        <v>0</v>
      </c>
      <c r="X4376" s="223" t="str">
        <f t="shared" si="426"/>
        <v>8</v>
      </c>
      <c r="Y4376" s="220"/>
      <c r="Z4376" s="254">
        <f t="shared" si="427"/>
        <v>48174.720000000001</v>
      </c>
      <c r="AA4376" s="5">
        <f>VLOOKUP(G4376,Ma_KH!$A:$R,14,0)</f>
        <v>60</v>
      </c>
    </row>
    <row r="4377" spans="1:27" hidden="1" x14ac:dyDescent="0.25">
      <c r="A4377" s="157">
        <v>45993</v>
      </c>
      <c r="B4377" s="158">
        <v>4180763652</v>
      </c>
      <c r="C4377" s="151" t="s">
        <v>7767</v>
      </c>
      <c r="D4377" s="149">
        <v>46000</v>
      </c>
      <c r="E4377" s="152"/>
      <c r="F4377" s="151"/>
      <c r="G4377" t="s">
        <v>7229</v>
      </c>
      <c r="H4377" s="152"/>
      <c r="I4377" s="158" t="s">
        <v>8506</v>
      </c>
      <c r="J4377" s="150" t="s">
        <v>1771</v>
      </c>
      <c r="K4377" s="331" t="s">
        <v>7187</v>
      </c>
      <c r="L4377" s="21" t="str">
        <f>VLOOKUP($K4377,TONG_SL!$A:$D,2,0)</f>
        <v>Chân giò heo muối 300g</v>
      </c>
      <c r="N4377" s="21" t="str">
        <f t="shared" si="428"/>
        <v>K-C6</v>
      </c>
      <c r="Q4377" s="21" t="str">
        <f>VLOOKUP(K4377,TONG_SL!$A:$D,3,0)</f>
        <v>Túi</v>
      </c>
      <c r="R4377" s="106">
        <v>10</v>
      </c>
      <c r="S4377" s="220"/>
      <c r="T4377" s="220">
        <f>VLOOKUP(VLOOKUP(G4377,Ma_KH!$A:$R,18,0)&amp;K4377,Gia_MB!$A:$F,6,0)</f>
        <v>73431</v>
      </c>
      <c r="U4377" s="254">
        <f t="shared" si="424"/>
        <v>734310</v>
      </c>
      <c r="V4377" s="220"/>
      <c r="W4377" s="222">
        <f t="shared" si="425"/>
        <v>0</v>
      </c>
      <c r="X4377" s="223" t="str">
        <f t="shared" si="426"/>
        <v>8</v>
      </c>
      <c r="Y4377" s="220"/>
      <c r="Z4377" s="254">
        <f t="shared" si="427"/>
        <v>58744.800000000003</v>
      </c>
      <c r="AA4377" s="5">
        <f>VLOOKUP(G4377,Ma_KH!$A:$R,14,0)</f>
        <v>60</v>
      </c>
    </row>
    <row r="4378" spans="1:27" hidden="1" x14ac:dyDescent="0.25">
      <c r="A4378" s="157">
        <v>45999</v>
      </c>
      <c r="B4378" s="158">
        <v>4181038865</v>
      </c>
      <c r="C4378" s="151" t="s">
        <v>7767</v>
      </c>
      <c r="D4378" s="149">
        <v>46000</v>
      </c>
      <c r="E4378" s="152"/>
      <c r="F4378" s="151"/>
      <c r="G4378" t="s">
        <v>7229</v>
      </c>
      <c r="H4378" s="152"/>
      <c r="I4378" s="158" t="s">
        <v>8507</v>
      </c>
      <c r="J4378" s="150" t="s">
        <v>1771</v>
      </c>
      <c r="K4378" s="331" t="s">
        <v>7197</v>
      </c>
      <c r="L4378" s="21" t="str">
        <f>VLOOKUP($K4378,TONG_SL!$A:$D,2,0)</f>
        <v>Gà muối 500g</v>
      </c>
      <c r="N4378" s="21" t="str">
        <f t="shared" si="428"/>
        <v>K-C6</v>
      </c>
      <c r="Q4378" s="21" t="str">
        <f>VLOOKUP(K4378,TONG_SL!$A:$D,3,0)</f>
        <v>Túi</v>
      </c>
      <c r="R4378" s="106">
        <v>6</v>
      </c>
      <c r="S4378" s="220"/>
      <c r="T4378" s="220">
        <f>VLOOKUP(VLOOKUP(G4378,Ma_KH!$A:$R,18,0)&amp;K4378,Gia_MB!$A:$F,6,0)</f>
        <v>111058</v>
      </c>
      <c r="U4378" s="254">
        <f t="shared" si="424"/>
        <v>666348</v>
      </c>
      <c r="V4378" s="220"/>
      <c r="W4378" s="222">
        <f t="shared" si="425"/>
        <v>0</v>
      </c>
      <c r="X4378" s="223" t="str">
        <f t="shared" si="426"/>
        <v>8</v>
      </c>
      <c r="Y4378" s="220"/>
      <c r="Z4378" s="254">
        <f t="shared" si="427"/>
        <v>53307.840000000004</v>
      </c>
      <c r="AA4378" s="5">
        <f>VLOOKUP(G4378,Ma_KH!$A:$R,14,0)</f>
        <v>60</v>
      </c>
    </row>
    <row r="4379" spans="1:27" hidden="1" x14ac:dyDescent="0.25">
      <c r="A4379" s="157">
        <v>45999</v>
      </c>
      <c r="B4379" s="158">
        <v>4181038865</v>
      </c>
      <c r="C4379" s="151" t="s">
        <v>7767</v>
      </c>
      <c r="D4379" s="149">
        <v>46000</v>
      </c>
      <c r="E4379" s="152"/>
      <c r="F4379" s="151"/>
      <c r="G4379" t="s">
        <v>7229</v>
      </c>
      <c r="H4379" s="152"/>
      <c r="I4379" s="158" t="s">
        <v>8507</v>
      </c>
      <c r="J4379" s="150" t="s">
        <v>1771</v>
      </c>
      <c r="K4379" s="331" t="s">
        <v>7187</v>
      </c>
      <c r="L4379" s="21" t="str">
        <f>VLOOKUP($K4379,TONG_SL!$A:$D,2,0)</f>
        <v>Chân giò heo muối 300g</v>
      </c>
      <c r="N4379" s="21" t="str">
        <f t="shared" si="428"/>
        <v>K-C6</v>
      </c>
      <c r="Q4379" s="21" t="str">
        <f>VLOOKUP(K4379,TONG_SL!$A:$D,3,0)</f>
        <v>Túi</v>
      </c>
      <c r="R4379" s="106">
        <v>15</v>
      </c>
      <c r="S4379" s="220"/>
      <c r="T4379" s="220">
        <f>VLOOKUP(VLOOKUP(G4379,Ma_KH!$A:$R,18,0)&amp;K4379,Gia_MB!$A:$F,6,0)</f>
        <v>73431</v>
      </c>
      <c r="U4379" s="254">
        <f t="shared" si="424"/>
        <v>1101465</v>
      </c>
      <c r="V4379" s="220"/>
      <c r="W4379" s="222">
        <f t="shared" si="425"/>
        <v>0</v>
      </c>
      <c r="X4379" s="223" t="str">
        <f t="shared" si="426"/>
        <v>8</v>
      </c>
      <c r="Y4379" s="220"/>
      <c r="Z4379" s="254">
        <f t="shared" si="427"/>
        <v>88117.2</v>
      </c>
      <c r="AA4379" s="5">
        <f>VLOOKUP(G4379,Ma_KH!$A:$R,14,0)</f>
        <v>60</v>
      </c>
    </row>
    <row r="4380" spans="1:27" hidden="1" x14ac:dyDescent="0.25">
      <c r="A4380" s="157">
        <v>45999</v>
      </c>
      <c r="B4380" s="158">
        <v>4181038865</v>
      </c>
      <c r="C4380" s="151" t="s">
        <v>7767</v>
      </c>
      <c r="D4380" s="149">
        <v>46000</v>
      </c>
      <c r="E4380" s="152"/>
      <c r="F4380" s="151"/>
      <c r="G4380" t="s">
        <v>7229</v>
      </c>
      <c r="H4380" s="152"/>
      <c r="I4380" s="158" t="s">
        <v>8507</v>
      </c>
      <c r="J4380" s="150" t="s">
        <v>1771</v>
      </c>
      <c r="K4380" s="331" t="s">
        <v>32</v>
      </c>
      <c r="L4380" s="21" t="str">
        <f>VLOOKUP($K4380,TONG_SL!$A:$D,2,0)</f>
        <v>Giò Tai Lưỡi Xào 250g</v>
      </c>
      <c r="N4380" s="21" t="str">
        <f t="shared" si="428"/>
        <v>K-C6</v>
      </c>
      <c r="Q4380" s="21" t="str">
        <f>VLOOKUP(K4380,TONG_SL!$A:$D,3,0)</f>
        <v>Túi</v>
      </c>
      <c r="R4380" s="106">
        <v>6</v>
      </c>
      <c r="S4380" s="220"/>
      <c r="T4380" s="220">
        <f>VLOOKUP(VLOOKUP(G4380,Ma_KH!$A:$R,18,0)&amp;K4380,Gia_MB!$A:$F,6,0)</f>
        <v>50182</v>
      </c>
      <c r="U4380" s="254">
        <f t="shared" si="424"/>
        <v>301092</v>
      </c>
      <c r="V4380" s="220"/>
      <c r="W4380" s="222">
        <f t="shared" si="425"/>
        <v>0</v>
      </c>
      <c r="X4380" s="223" t="str">
        <f t="shared" si="426"/>
        <v>8</v>
      </c>
      <c r="Y4380" s="220"/>
      <c r="Z4380" s="254">
        <f t="shared" si="427"/>
        <v>24087.360000000001</v>
      </c>
      <c r="AA4380" s="5">
        <f>VLOOKUP(G4380,Ma_KH!$A:$R,14,0)</f>
        <v>60</v>
      </c>
    </row>
    <row r="4381" spans="1:27" hidden="1" x14ac:dyDescent="0.25">
      <c r="A4381" s="157">
        <v>45999</v>
      </c>
      <c r="B4381" s="158">
        <v>4181038865</v>
      </c>
      <c r="C4381" s="151" t="s">
        <v>7767</v>
      </c>
      <c r="D4381" s="149">
        <v>46000</v>
      </c>
      <c r="E4381" s="152"/>
      <c r="F4381" s="151"/>
      <c r="G4381" t="s">
        <v>7229</v>
      </c>
      <c r="H4381" s="152"/>
      <c r="I4381" s="158" t="s">
        <v>8507</v>
      </c>
      <c r="J4381" s="150" t="s">
        <v>1771</v>
      </c>
      <c r="K4381" s="331" t="s">
        <v>7775</v>
      </c>
      <c r="L4381" s="21" t="str">
        <f>VLOOKUP($K4381,TONG_SL!$A:$D,2,0)</f>
        <v>Chả nướng 300g</v>
      </c>
      <c r="N4381" s="21" t="str">
        <f t="shared" si="428"/>
        <v>K-C6</v>
      </c>
      <c r="Q4381" s="21" t="str">
        <f>VLOOKUP(K4381,TONG_SL!$A:$D,3,0)</f>
        <v>Túi</v>
      </c>
      <c r="R4381" s="106">
        <v>3</v>
      </c>
      <c r="S4381" s="220"/>
      <c r="T4381" s="220">
        <f>VLOOKUP(VLOOKUP(G4381,Ma_KH!$A:$R,18,0)&amp;K4381,Gia_MB!$A:$F,6,0)</f>
        <v>70950</v>
      </c>
      <c r="U4381" s="254">
        <f t="shared" si="424"/>
        <v>212850</v>
      </c>
      <c r="V4381" s="220"/>
      <c r="W4381" s="222">
        <f t="shared" si="425"/>
        <v>0</v>
      </c>
      <c r="X4381" s="223" t="str">
        <f t="shared" si="426"/>
        <v>8</v>
      </c>
      <c r="Y4381" s="220"/>
      <c r="Z4381" s="254">
        <f t="shared" si="427"/>
        <v>17028</v>
      </c>
      <c r="AA4381" s="5">
        <f>VLOOKUP(G4381,Ma_KH!$A:$R,14,0)</f>
        <v>60</v>
      </c>
    </row>
    <row r="4382" spans="1:27" hidden="1" x14ac:dyDescent="0.25">
      <c r="A4382" s="157">
        <v>45999</v>
      </c>
      <c r="B4382" s="158">
        <v>4181038865</v>
      </c>
      <c r="C4382" s="151" t="s">
        <v>7767</v>
      </c>
      <c r="D4382" s="149">
        <v>46000</v>
      </c>
      <c r="E4382" s="152"/>
      <c r="F4382" s="151"/>
      <c r="G4382" t="s">
        <v>7229</v>
      </c>
      <c r="H4382" s="152"/>
      <c r="I4382" s="158" t="s">
        <v>8507</v>
      </c>
      <c r="J4382" s="150" t="s">
        <v>1771</v>
      </c>
      <c r="K4382" s="331" t="s">
        <v>48</v>
      </c>
      <c r="L4382" s="21" t="str">
        <f>VLOOKUP($K4382,TONG_SL!$A:$D,2,0)</f>
        <v>Mọc Nấm Hương 250g</v>
      </c>
      <c r="N4382" s="21" t="str">
        <f t="shared" si="428"/>
        <v>K-C6</v>
      </c>
      <c r="Q4382" s="21" t="str">
        <f>VLOOKUP(K4382,TONG_SL!$A:$D,3,0)</f>
        <v>Túi</v>
      </c>
      <c r="R4382" s="106">
        <v>5</v>
      </c>
      <c r="S4382" s="220"/>
      <c r="T4382" s="220">
        <f>VLOOKUP(VLOOKUP(G4382,Ma_KH!$A:$R,18,0)&amp;K4382,Gia_MB!$A:$F,6,0)</f>
        <v>46000</v>
      </c>
      <c r="U4382" s="254">
        <f t="shared" si="424"/>
        <v>230000</v>
      </c>
      <c r="V4382" s="220"/>
      <c r="W4382" s="222">
        <f t="shared" si="425"/>
        <v>0</v>
      </c>
      <c r="X4382" s="223" t="str">
        <f t="shared" si="426"/>
        <v>8</v>
      </c>
      <c r="Y4382" s="220"/>
      <c r="Z4382" s="254">
        <f t="shared" si="427"/>
        <v>18400</v>
      </c>
      <c r="AA4382" s="5">
        <f>VLOOKUP(G4382,Ma_KH!$A:$R,14,0)</f>
        <v>60</v>
      </c>
    </row>
    <row r="4383" spans="1:27" hidden="1" x14ac:dyDescent="0.25">
      <c r="A4383" s="157">
        <v>45997</v>
      </c>
      <c r="B4383" s="158">
        <v>4180970592</v>
      </c>
      <c r="C4383" s="151" t="s">
        <v>7767</v>
      </c>
      <c r="D4383" s="149">
        <v>46000</v>
      </c>
      <c r="E4383" s="152"/>
      <c r="F4383" s="151"/>
      <c r="G4383" t="s">
        <v>7229</v>
      </c>
      <c r="H4383" s="152"/>
      <c r="I4383" s="158" t="s">
        <v>8508</v>
      </c>
      <c r="J4383" s="150" t="s">
        <v>1771</v>
      </c>
      <c r="K4383" s="331" t="s">
        <v>7153</v>
      </c>
      <c r="L4383" s="21" t="str">
        <f>VLOOKUP($K4383,TONG_SL!$A:$D,2,0)</f>
        <v>Tai heo muối 200g</v>
      </c>
      <c r="N4383" s="21" t="str">
        <f t="shared" si="428"/>
        <v>K-C6</v>
      </c>
      <c r="Q4383" s="21" t="str">
        <f>VLOOKUP(K4383,TONG_SL!$A:$D,3,0)</f>
        <v>Túi</v>
      </c>
      <c r="R4383" s="106">
        <v>5</v>
      </c>
      <c r="S4383" s="220"/>
      <c r="T4383" s="220">
        <f>VLOOKUP(VLOOKUP(G4383,Ma_KH!$A:$R,18,0)&amp;K4383,Gia_MB!$A:$F,6,0)</f>
        <v>55595</v>
      </c>
      <c r="U4383" s="254">
        <f t="shared" si="424"/>
        <v>277975</v>
      </c>
      <c r="V4383" s="220"/>
      <c r="W4383" s="222">
        <f t="shared" si="425"/>
        <v>0</v>
      </c>
      <c r="X4383" s="223" t="str">
        <f t="shared" si="426"/>
        <v>8</v>
      </c>
      <c r="Y4383" s="220"/>
      <c r="Z4383" s="254">
        <f t="shared" si="427"/>
        <v>22238</v>
      </c>
      <c r="AA4383" s="5">
        <f>VLOOKUP(G4383,Ma_KH!$A:$R,14,0)</f>
        <v>60</v>
      </c>
    </row>
    <row r="4384" spans="1:27" hidden="1" x14ac:dyDescent="0.25">
      <c r="A4384" s="157">
        <v>45997</v>
      </c>
      <c r="B4384" s="158">
        <v>4180970592</v>
      </c>
      <c r="C4384" s="151" t="s">
        <v>7767</v>
      </c>
      <c r="D4384" s="149">
        <v>46000</v>
      </c>
      <c r="E4384" s="152"/>
      <c r="F4384" s="151"/>
      <c r="G4384" t="s">
        <v>7229</v>
      </c>
      <c r="H4384" s="152"/>
      <c r="I4384" s="158" t="s">
        <v>8508</v>
      </c>
      <c r="J4384" s="150" t="s">
        <v>1771</v>
      </c>
      <c r="K4384" s="331" t="s">
        <v>7197</v>
      </c>
      <c r="L4384" s="21" t="str">
        <f>VLOOKUP($K4384,TONG_SL!$A:$D,2,0)</f>
        <v>Gà muối 500g</v>
      </c>
      <c r="N4384" s="21" t="str">
        <f t="shared" si="428"/>
        <v>K-C6</v>
      </c>
      <c r="Q4384" s="21" t="str">
        <f>VLOOKUP(K4384,TONG_SL!$A:$D,3,0)</f>
        <v>Túi</v>
      </c>
      <c r="R4384" s="106">
        <v>6</v>
      </c>
      <c r="S4384" s="220"/>
      <c r="T4384" s="220">
        <f>VLOOKUP(VLOOKUP(G4384,Ma_KH!$A:$R,18,0)&amp;K4384,Gia_MB!$A:$F,6,0)</f>
        <v>111058</v>
      </c>
      <c r="U4384" s="254">
        <f t="shared" si="424"/>
        <v>666348</v>
      </c>
      <c r="V4384" s="220"/>
      <c r="W4384" s="222">
        <f t="shared" si="425"/>
        <v>0</v>
      </c>
      <c r="X4384" s="223" t="str">
        <f t="shared" si="426"/>
        <v>8</v>
      </c>
      <c r="Y4384" s="220"/>
      <c r="Z4384" s="254">
        <f t="shared" si="427"/>
        <v>53307.840000000004</v>
      </c>
      <c r="AA4384" s="5">
        <f>VLOOKUP(G4384,Ma_KH!$A:$R,14,0)</f>
        <v>60</v>
      </c>
    </row>
    <row r="4385" spans="1:27" hidden="1" x14ac:dyDescent="0.25">
      <c r="A4385" s="157">
        <v>45997</v>
      </c>
      <c r="B4385" s="158">
        <v>4180970592</v>
      </c>
      <c r="C4385" s="151" t="s">
        <v>7767</v>
      </c>
      <c r="D4385" s="149">
        <v>46000</v>
      </c>
      <c r="E4385" s="152"/>
      <c r="F4385" s="151"/>
      <c r="G4385" t="s">
        <v>7229</v>
      </c>
      <c r="H4385" s="152"/>
      <c r="I4385" s="158" t="s">
        <v>8508</v>
      </c>
      <c r="J4385" s="150" t="s">
        <v>1771</v>
      </c>
      <c r="K4385" s="331" t="s">
        <v>7187</v>
      </c>
      <c r="L4385" s="21" t="str">
        <f>VLOOKUP($K4385,TONG_SL!$A:$D,2,0)</f>
        <v>Chân giò heo muối 300g</v>
      </c>
      <c r="N4385" s="21" t="str">
        <f t="shared" si="428"/>
        <v>K-C6</v>
      </c>
      <c r="Q4385" s="21" t="str">
        <f>VLOOKUP(K4385,TONG_SL!$A:$D,3,0)</f>
        <v>Túi</v>
      </c>
      <c r="R4385" s="106">
        <v>6</v>
      </c>
      <c r="S4385" s="220"/>
      <c r="T4385" s="220">
        <f>VLOOKUP(VLOOKUP(G4385,Ma_KH!$A:$R,18,0)&amp;K4385,Gia_MB!$A:$F,6,0)</f>
        <v>73431</v>
      </c>
      <c r="U4385" s="254">
        <f t="shared" si="424"/>
        <v>440586</v>
      </c>
      <c r="V4385" s="220"/>
      <c r="W4385" s="222">
        <f t="shared" si="425"/>
        <v>0</v>
      </c>
      <c r="X4385" s="223" t="str">
        <f t="shared" si="426"/>
        <v>8</v>
      </c>
      <c r="Y4385" s="220"/>
      <c r="Z4385" s="254">
        <f t="shared" si="427"/>
        <v>35246.879999999997</v>
      </c>
      <c r="AA4385" s="5">
        <f>VLOOKUP(G4385,Ma_KH!$A:$R,14,0)</f>
        <v>60</v>
      </c>
    </row>
    <row r="4386" spans="1:27" hidden="1" x14ac:dyDescent="0.25">
      <c r="A4386" s="157">
        <v>45997</v>
      </c>
      <c r="B4386" s="158">
        <v>4180970592</v>
      </c>
      <c r="C4386" s="151" t="s">
        <v>7767</v>
      </c>
      <c r="D4386" s="149">
        <v>46000</v>
      </c>
      <c r="E4386" s="152"/>
      <c r="F4386" s="151"/>
      <c r="G4386" t="s">
        <v>7229</v>
      </c>
      <c r="H4386" s="152"/>
      <c r="I4386" s="158" t="s">
        <v>8508</v>
      </c>
      <c r="J4386" s="150" t="s">
        <v>1771</v>
      </c>
      <c r="K4386" s="331" t="s">
        <v>7775</v>
      </c>
      <c r="L4386" s="21" t="str">
        <f>VLOOKUP($K4386,TONG_SL!$A:$D,2,0)</f>
        <v>Chả nướng 300g</v>
      </c>
      <c r="N4386" s="21" t="str">
        <f t="shared" si="428"/>
        <v>K-C6</v>
      </c>
      <c r="Q4386" s="21" t="str">
        <f>VLOOKUP(K4386,TONG_SL!$A:$D,3,0)</f>
        <v>Túi</v>
      </c>
      <c r="R4386" s="106">
        <v>5</v>
      </c>
      <c r="S4386" s="220"/>
      <c r="T4386" s="220">
        <f>VLOOKUP(VLOOKUP(G4386,Ma_KH!$A:$R,18,0)&amp;K4386,Gia_MB!$A:$F,6,0)</f>
        <v>70950</v>
      </c>
      <c r="U4386" s="254">
        <f t="shared" si="424"/>
        <v>354750</v>
      </c>
      <c r="V4386" s="220"/>
      <c r="W4386" s="222">
        <f t="shared" si="425"/>
        <v>0</v>
      </c>
      <c r="X4386" s="223" t="str">
        <f t="shared" si="426"/>
        <v>8</v>
      </c>
      <c r="Y4386" s="220"/>
      <c r="Z4386" s="254">
        <f t="shared" si="427"/>
        <v>28380</v>
      </c>
      <c r="AA4386" s="5">
        <f>VLOOKUP(G4386,Ma_KH!$A:$R,14,0)</f>
        <v>60</v>
      </c>
    </row>
    <row r="4387" spans="1:27" hidden="1" x14ac:dyDescent="0.25">
      <c r="A4387" s="157">
        <v>45997</v>
      </c>
      <c r="B4387" s="158">
        <v>4180970592</v>
      </c>
      <c r="C4387" s="151" t="s">
        <v>7767</v>
      </c>
      <c r="D4387" s="149">
        <v>46000</v>
      </c>
      <c r="E4387" s="152"/>
      <c r="F4387" s="151"/>
      <c r="G4387" t="s">
        <v>7229</v>
      </c>
      <c r="H4387" s="152"/>
      <c r="I4387" s="158" t="s">
        <v>8508</v>
      </c>
      <c r="J4387" s="150" t="s">
        <v>1771</v>
      </c>
      <c r="K4387" s="331" t="s">
        <v>7154</v>
      </c>
      <c r="L4387" s="21" t="str">
        <f>VLOOKUP($K4387,TONG_SL!$A:$D,2,0)</f>
        <v>Chả cốm 300g</v>
      </c>
      <c r="N4387" s="21" t="str">
        <f t="shared" si="428"/>
        <v>K-C6</v>
      </c>
      <c r="Q4387" s="21" t="str">
        <f>VLOOKUP(K4387,TONG_SL!$A:$D,3,0)</f>
        <v>Túi</v>
      </c>
      <c r="R4387" s="106">
        <v>5</v>
      </c>
      <c r="S4387" s="220"/>
      <c r="T4387" s="220">
        <f>VLOOKUP(VLOOKUP(G4387,Ma_KH!$A:$R,18,0)&amp;K4387,Gia_MB!$A:$F,6,0)</f>
        <v>74250</v>
      </c>
      <c r="U4387" s="254">
        <f t="shared" si="424"/>
        <v>371250</v>
      </c>
      <c r="V4387" s="220"/>
      <c r="W4387" s="222">
        <f t="shared" si="425"/>
        <v>0</v>
      </c>
      <c r="X4387" s="223" t="str">
        <f t="shared" si="426"/>
        <v>8</v>
      </c>
      <c r="Y4387" s="220"/>
      <c r="Z4387" s="254">
        <f t="shared" si="427"/>
        <v>29700</v>
      </c>
      <c r="AA4387" s="5">
        <f>VLOOKUP(G4387,Ma_KH!$A:$R,14,0)</f>
        <v>60</v>
      </c>
    </row>
    <row r="4388" spans="1:27" hidden="1" x14ac:dyDescent="0.25">
      <c r="A4388" s="157">
        <v>45997</v>
      </c>
      <c r="B4388" s="158">
        <v>4180970592</v>
      </c>
      <c r="C4388" s="151" t="s">
        <v>7767</v>
      </c>
      <c r="D4388" s="149">
        <v>46000</v>
      </c>
      <c r="E4388" s="152"/>
      <c r="F4388" s="151"/>
      <c r="G4388" t="s">
        <v>7229</v>
      </c>
      <c r="H4388" s="152"/>
      <c r="I4388" s="158" t="s">
        <v>8508</v>
      </c>
      <c r="J4388" s="150" t="s">
        <v>1771</v>
      </c>
      <c r="K4388" s="331" t="s">
        <v>48</v>
      </c>
      <c r="L4388" s="21" t="str">
        <f>VLOOKUP($K4388,TONG_SL!$A:$D,2,0)</f>
        <v>Mọc Nấm Hương 250g</v>
      </c>
      <c r="N4388" s="21" t="str">
        <f t="shared" si="428"/>
        <v>K-C6</v>
      </c>
      <c r="Q4388" s="21" t="str">
        <f>VLOOKUP(K4388,TONG_SL!$A:$D,3,0)</f>
        <v>Túi</v>
      </c>
      <c r="R4388" s="106">
        <v>5</v>
      </c>
      <c r="S4388" s="220"/>
      <c r="T4388" s="220">
        <f>VLOOKUP(VLOOKUP(G4388,Ma_KH!$A:$R,18,0)&amp;K4388,Gia_MB!$A:$F,6,0)</f>
        <v>46000</v>
      </c>
      <c r="U4388" s="254">
        <f t="shared" si="424"/>
        <v>230000</v>
      </c>
      <c r="V4388" s="220"/>
      <c r="W4388" s="222">
        <f t="shared" si="425"/>
        <v>0</v>
      </c>
      <c r="X4388" s="223" t="str">
        <f t="shared" si="426"/>
        <v>8</v>
      </c>
      <c r="Y4388" s="220"/>
      <c r="Z4388" s="254">
        <f t="shared" si="427"/>
        <v>18400</v>
      </c>
      <c r="AA4388" s="5">
        <f>VLOOKUP(G4388,Ma_KH!$A:$R,14,0)</f>
        <v>60</v>
      </c>
    </row>
    <row r="4389" spans="1:27" hidden="1" x14ac:dyDescent="0.25">
      <c r="A4389" s="157">
        <v>45997</v>
      </c>
      <c r="B4389" s="158">
        <v>4180970592</v>
      </c>
      <c r="C4389" s="151" t="s">
        <v>7767</v>
      </c>
      <c r="D4389" s="149">
        <v>46000</v>
      </c>
      <c r="E4389" s="152"/>
      <c r="F4389" s="151"/>
      <c r="G4389" t="s">
        <v>7229</v>
      </c>
      <c r="H4389" s="152"/>
      <c r="I4389" s="158" t="s">
        <v>8508</v>
      </c>
      <c r="J4389" s="150" t="s">
        <v>1771</v>
      </c>
      <c r="K4389" s="331" t="s">
        <v>32</v>
      </c>
      <c r="L4389" s="21" t="str">
        <f>VLOOKUP($K4389,TONG_SL!$A:$D,2,0)</f>
        <v>Giò Tai Lưỡi Xào 250g</v>
      </c>
      <c r="N4389" s="21" t="str">
        <f t="shared" si="428"/>
        <v>K-C6</v>
      </c>
      <c r="Q4389" s="21" t="str">
        <f>VLOOKUP(K4389,TONG_SL!$A:$D,3,0)</f>
        <v>Túi</v>
      </c>
      <c r="R4389" s="106">
        <v>5</v>
      </c>
      <c r="S4389" s="220"/>
      <c r="T4389" s="220">
        <f>VLOOKUP(VLOOKUP(G4389,Ma_KH!$A:$R,18,0)&amp;K4389,Gia_MB!$A:$F,6,0)</f>
        <v>50182</v>
      </c>
      <c r="U4389" s="254">
        <f t="shared" si="424"/>
        <v>250910</v>
      </c>
      <c r="V4389" s="220"/>
      <c r="W4389" s="222">
        <f t="shared" si="425"/>
        <v>0</v>
      </c>
      <c r="X4389" s="223" t="str">
        <f t="shared" si="426"/>
        <v>8</v>
      </c>
      <c r="Y4389" s="220"/>
      <c r="Z4389" s="254">
        <f t="shared" si="427"/>
        <v>20072.8</v>
      </c>
      <c r="AA4389" s="5">
        <f>VLOOKUP(G4389,Ma_KH!$A:$R,14,0)</f>
        <v>60</v>
      </c>
    </row>
    <row r="4390" spans="1:27" hidden="1" x14ac:dyDescent="0.25">
      <c r="A4390" s="157">
        <v>45999</v>
      </c>
      <c r="B4390" s="158">
        <v>4180988715</v>
      </c>
      <c r="C4390" s="151" t="s">
        <v>7767</v>
      </c>
      <c r="D4390" s="149">
        <v>46000</v>
      </c>
      <c r="E4390" s="152"/>
      <c r="F4390" s="151"/>
      <c r="G4390" t="s">
        <v>7229</v>
      </c>
      <c r="H4390" s="152"/>
      <c r="I4390" s="158" t="s">
        <v>8509</v>
      </c>
      <c r="J4390" s="150" t="s">
        <v>1771</v>
      </c>
      <c r="K4390" s="331" t="s">
        <v>7187</v>
      </c>
      <c r="L4390" s="21" t="str">
        <f>VLOOKUP($K4390,TONG_SL!$A:$D,2,0)</f>
        <v>Chân giò heo muối 300g</v>
      </c>
      <c r="N4390" s="21" t="str">
        <f t="shared" si="428"/>
        <v>K-C6</v>
      </c>
      <c r="Q4390" s="21" t="str">
        <f>VLOOKUP(K4390,TONG_SL!$A:$D,3,0)</f>
        <v>Túi</v>
      </c>
      <c r="R4390" s="106">
        <v>6</v>
      </c>
      <c r="S4390" s="220"/>
      <c r="T4390" s="220">
        <f>VLOOKUP(VLOOKUP(G4390,Ma_KH!$A:$R,18,0)&amp;K4390,Gia_MB!$A:$F,6,0)</f>
        <v>73431</v>
      </c>
      <c r="U4390" s="254">
        <f t="shared" si="424"/>
        <v>440586</v>
      </c>
      <c r="V4390" s="220"/>
      <c r="W4390" s="222">
        <f t="shared" si="425"/>
        <v>0</v>
      </c>
      <c r="X4390" s="223" t="str">
        <f t="shared" si="426"/>
        <v>8</v>
      </c>
      <c r="Y4390" s="220"/>
      <c r="Z4390" s="254">
        <f t="shared" si="427"/>
        <v>35246.879999999997</v>
      </c>
      <c r="AA4390" s="5">
        <f>VLOOKUP(G4390,Ma_KH!$A:$R,14,0)</f>
        <v>60</v>
      </c>
    </row>
    <row r="4391" spans="1:27" hidden="1" x14ac:dyDescent="0.25">
      <c r="A4391" s="157">
        <v>45999</v>
      </c>
      <c r="B4391" s="158">
        <v>4180988715</v>
      </c>
      <c r="C4391" s="151" t="s">
        <v>7767</v>
      </c>
      <c r="D4391" s="149">
        <v>46000</v>
      </c>
      <c r="E4391" s="152"/>
      <c r="F4391" s="151"/>
      <c r="G4391" t="s">
        <v>7229</v>
      </c>
      <c r="H4391" s="152"/>
      <c r="I4391" s="158" t="s">
        <v>8509</v>
      </c>
      <c r="J4391" s="150" t="s">
        <v>1771</v>
      </c>
      <c r="K4391" s="331" t="s">
        <v>30</v>
      </c>
      <c r="L4391" s="21" t="str">
        <f>VLOOKUP($K4391,TONG_SL!$A:$D,2,0)</f>
        <v>Gà muối 500g</v>
      </c>
      <c r="N4391" s="21" t="str">
        <f t="shared" si="428"/>
        <v>K-C6</v>
      </c>
      <c r="Q4391" s="21" t="str">
        <f>VLOOKUP(K4391,TONG_SL!$A:$D,3,0)</f>
        <v>Túi</v>
      </c>
      <c r="R4391" s="106">
        <v>5</v>
      </c>
      <c r="S4391" s="220"/>
      <c r="T4391" s="220">
        <f>VLOOKUP(VLOOKUP(G4391,Ma_KH!$A:$R,18,0)&amp;K4391,Gia_MB!$A:$F,6,0)</f>
        <v>111058</v>
      </c>
      <c r="U4391" s="254">
        <f t="shared" si="424"/>
        <v>555290</v>
      </c>
      <c r="V4391" s="220"/>
      <c r="W4391" s="222">
        <f t="shared" si="425"/>
        <v>0</v>
      </c>
      <c r="X4391" s="223" t="str">
        <f t="shared" si="426"/>
        <v>8</v>
      </c>
      <c r="Y4391" s="220"/>
      <c r="Z4391" s="254">
        <f t="shared" si="427"/>
        <v>44423.200000000004</v>
      </c>
      <c r="AA4391" s="5">
        <f>VLOOKUP(G4391,Ma_KH!$A:$R,14,0)</f>
        <v>60</v>
      </c>
    </row>
    <row r="4392" spans="1:27" hidden="1" x14ac:dyDescent="0.25">
      <c r="A4392" s="157">
        <v>45999</v>
      </c>
      <c r="B4392" s="158">
        <v>4180988715</v>
      </c>
      <c r="C4392" s="151" t="s">
        <v>7767</v>
      </c>
      <c r="D4392" s="149">
        <v>46000</v>
      </c>
      <c r="E4392" s="152"/>
      <c r="F4392" s="151"/>
      <c r="G4392" t="s">
        <v>7229</v>
      </c>
      <c r="H4392" s="152"/>
      <c r="I4392" s="158" t="s">
        <v>8509</v>
      </c>
      <c r="J4392" s="150" t="s">
        <v>1771</v>
      </c>
      <c r="K4392" s="331" t="s">
        <v>7153</v>
      </c>
      <c r="L4392" s="21" t="str">
        <f>VLOOKUP($K4392,TONG_SL!$A:$D,2,0)</f>
        <v>Tai heo muối 200g</v>
      </c>
      <c r="N4392" s="21" t="str">
        <f t="shared" si="428"/>
        <v>K-C6</v>
      </c>
      <c r="Q4392" s="21" t="str">
        <f>VLOOKUP(K4392,TONG_SL!$A:$D,3,0)</f>
        <v>Túi</v>
      </c>
      <c r="R4392" s="106">
        <v>3</v>
      </c>
      <c r="S4392" s="220"/>
      <c r="T4392" s="220">
        <f>VLOOKUP(VLOOKUP(G4392,Ma_KH!$A:$R,18,0)&amp;K4392,Gia_MB!$A:$F,6,0)</f>
        <v>55595</v>
      </c>
      <c r="U4392" s="254">
        <f t="shared" si="424"/>
        <v>166785</v>
      </c>
      <c r="V4392" s="220"/>
      <c r="W4392" s="222">
        <f t="shared" si="425"/>
        <v>0</v>
      </c>
      <c r="X4392" s="223" t="str">
        <f t="shared" si="426"/>
        <v>8</v>
      </c>
      <c r="Y4392" s="220"/>
      <c r="Z4392" s="254">
        <f t="shared" si="427"/>
        <v>13342.800000000001</v>
      </c>
      <c r="AA4392" s="5">
        <f>VLOOKUP(G4392,Ma_KH!$A:$R,14,0)</f>
        <v>60</v>
      </c>
    </row>
    <row r="4393" spans="1:27" hidden="1" x14ac:dyDescent="0.25">
      <c r="A4393" s="157">
        <v>45999</v>
      </c>
      <c r="B4393" s="158">
        <v>4180988715</v>
      </c>
      <c r="C4393" s="151" t="s">
        <v>7767</v>
      </c>
      <c r="D4393" s="149">
        <v>46000</v>
      </c>
      <c r="E4393" s="152"/>
      <c r="F4393" s="151"/>
      <c r="G4393" t="s">
        <v>7229</v>
      </c>
      <c r="H4393" s="152"/>
      <c r="I4393" s="158" t="s">
        <v>8509</v>
      </c>
      <c r="J4393" s="150" t="s">
        <v>1771</v>
      </c>
      <c r="K4393" s="331" t="s">
        <v>48</v>
      </c>
      <c r="L4393" s="21" t="str">
        <f>VLOOKUP($K4393,TONG_SL!$A:$D,2,0)</f>
        <v>Mọc Nấm Hương 250g</v>
      </c>
      <c r="N4393" s="21" t="str">
        <f t="shared" si="428"/>
        <v>K-C6</v>
      </c>
      <c r="Q4393" s="21" t="str">
        <f>VLOOKUP(K4393,TONG_SL!$A:$D,3,0)</f>
        <v>Túi</v>
      </c>
      <c r="R4393" s="106">
        <v>10</v>
      </c>
      <c r="S4393" s="220"/>
      <c r="T4393" s="220">
        <f>VLOOKUP(VLOOKUP(G4393,Ma_KH!$A:$R,18,0)&amp;K4393,Gia_MB!$A:$F,6,0)</f>
        <v>46000</v>
      </c>
      <c r="U4393" s="254">
        <f t="shared" si="424"/>
        <v>460000</v>
      </c>
      <c r="V4393" s="220"/>
      <c r="W4393" s="222">
        <f t="shared" si="425"/>
        <v>0</v>
      </c>
      <c r="X4393" s="223" t="str">
        <f t="shared" si="426"/>
        <v>8</v>
      </c>
      <c r="Y4393" s="220"/>
      <c r="Z4393" s="254">
        <f t="shared" si="427"/>
        <v>36800</v>
      </c>
      <c r="AA4393" s="5">
        <f>VLOOKUP(G4393,Ma_KH!$A:$R,14,0)</f>
        <v>60</v>
      </c>
    </row>
    <row r="4394" spans="1:27" hidden="1" x14ac:dyDescent="0.25">
      <c r="A4394" s="157">
        <v>45999</v>
      </c>
      <c r="B4394" s="158">
        <v>4180988715</v>
      </c>
      <c r="C4394" s="151" t="s">
        <v>7767</v>
      </c>
      <c r="D4394" s="149">
        <v>46000</v>
      </c>
      <c r="E4394" s="152"/>
      <c r="F4394" s="151"/>
      <c r="G4394" t="s">
        <v>7229</v>
      </c>
      <c r="H4394" s="152"/>
      <c r="I4394" s="158" t="s">
        <v>8509</v>
      </c>
      <c r="J4394" s="150" t="s">
        <v>1771</v>
      </c>
      <c r="K4394" s="331" t="s">
        <v>7775</v>
      </c>
      <c r="L4394" s="21" t="str">
        <f>VLOOKUP($K4394,TONG_SL!$A:$D,2,0)</f>
        <v>Chả nướng 300g</v>
      </c>
      <c r="N4394" s="21" t="str">
        <f t="shared" si="428"/>
        <v>K-C6</v>
      </c>
      <c r="Q4394" s="21" t="str">
        <f>VLOOKUP(K4394,TONG_SL!$A:$D,3,0)</f>
        <v>Túi</v>
      </c>
      <c r="R4394" s="106">
        <v>3</v>
      </c>
      <c r="S4394" s="220"/>
      <c r="T4394" s="220">
        <f>VLOOKUP(VLOOKUP(G4394,Ma_KH!$A:$R,18,0)&amp;K4394,Gia_MB!$A:$F,6,0)</f>
        <v>70950</v>
      </c>
      <c r="U4394" s="254">
        <f t="shared" si="424"/>
        <v>212850</v>
      </c>
      <c r="V4394" s="220"/>
      <c r="W4394" s="222">
        <f t="shared" si="425"/>
        <v>0</v>
      </c>
      <c r="X4394" s="223" t="str">
        <f t="shared" si="426"/>
        <v>8</v>
      </c>
      <c r="Y4394" s="220"/>
      <c r="Z4394" s="254">
        <f t="shared" si="427"/>
        <v>17028</v>
      </c>
      <c r="AA4394" s="5">
        <f>VLOOKUP(G4394,Ma_KH!$A:$R,14,0)</f>
        <v>60</v>
      </c>
    </row>
    <row r="4395" spans="1:27" hidden="1" x14ac:dyDescent="0.25">
      <c r="A4395" s="157">
        <v>45999</v>
      </c>
      <c r="B4395" s="158">
        <v>4180988715</v>
      </c>
      <c r="C4395" s="151" t="s">
        <v>7767</v>
      </c>
      <c r="D4395" s="149">
        <v>46000</v>
      </c>
      <c r="E4395" s="152"/>
      <c r="F4395" s="151"/>
      <c r="G4395" t="s">
        <v>7229</v>
      </c>
      <c r="H4395" s="152"/>
      <c r="I4395" s="158" t="s">
        <v>8509</v>
      </c>
      <c r="J4395" s="150" t="s">
        <v>1771</v>
      </c>
      <c r="K4395" s="331" t="s">
        <v>7154</v>
      </c>
      <c r="L4395" s="21" t="str">
        <f>VLOOKUP($K4395,TONG_SL!$A:$D,2,0)</f>
        <v>Chả cốm 300g</v>
      </c>
      <c r="N4395" s="21" t="str">
        <f t="shared" si="428"/>
        <v>K-C6</v>
      </c>
      <c r="Q4395" s="21" t="str">
        <f>VLOOKUP(K4395,TONG_SL!$A:$D,3,0)</f>
        <v>Túi</v>
      </c>
      <c r="R4395" s="106">
        <v>2</v>
      </c>
      <c r="S4395" s="220"/>
      <c r="T4395" s="220">
        <f>VLOOKUP(VLOOKUP(G4395,Ma_KH!$A:$R,18,0)&amp;K4395,Gia_MB!$A:$F,6,0)</f>
        <v>74250</v>
      </c>
      <c r="U4395" s="254">
        <f t="shared" si="424"/>
        <v>148500</v>
      </c>
      <c r="V4395" s="220"/>
      <c r="W4395" s="222">
        <f t="shared" si="425"/>
        <v>0</v>
      </c>
      <c r="X4395" s="223" t="str">
        <f t="shared" si="426"/>
        <v>8</v>
      </c>
      <c r="Y4395" s="220"/>
      <c r="Z4395" s="254">
        <f t="shared" si="427"/>
        <v>11880</v>
      </c>
      <c r="AA4395" s="5">
        <f>VLOOKUP(G4395,Ma_KH!$A:$R,14,0)</f>
        <v>60</v>
      </c>
    </row>
    <row r="4396" spans="1:27" hidden="1" x14ac:dyDescent="0.25">
      <c r="A4396" s="157">
        <v>45999</v>
      </c>
      <c r="B4396" s="158">
        <v>4180988729</v>
      </c>
      <c r="C4396" s="151" t="s">
        <v>7767</v>
      </c>
      <c r="D4396" s="149">
        <v>46000</v>
      </c>
      <c r="E4396" s="152"/>
      <c r="F4396" s="151"/>
      <c r="G4396" t="s">
        <v>7229</v>
      </c>
      <c r="H4396" s="152"/>
      <c r="I4396" s="158" t="s">
        <v>8510</v>
      </c>
      <c r="J4396" s="150" t="s">
        <v>1771</v>
      </c>
      <c r="K4396" s="331" t="s">
        <v>7187</v>
      </c>
      <c r="L4396" s="21" t="str">
        <f>VLOOKUP($K4396,TONG_SL!$A:$D,2,0)</f>
        <v>Chân giò heo muối 300g</v>
      </c>
      <c r="N4396" s="21" t="str">
        <f t="shared" si="428"/>
        <v>K-C6</v>
      </c>
      <c r="Q4396" s="21" t="str">
        <f>VLOOKUP(K4396,TONG_SL!$A:$D,3,0)</f>
        <v>Túi</v>
      </c>
      <c r="R4396" s="106">
        <v>10</v>
      </c>
      <c r="S4396" s="220"/>
      <c r="T4396" s="220">
        <f>VLOOKUP(VLOOKUP(G4396,Ma_KH!$A:$R,18,0)&amp;K4396,Gia_MB!$A:$F,6,0)</f>
        <v>73431</v>
      </c>
      <c r="U4396" s="254">
        <f t="shared" si="424"/>
        <v>734310</v>
      </c>
      <c r="V4396" s="220"/>
      <c r="W4396" s="222">
        <f t="shared" si="425"/>
        <v>0</v>
      </c>
      <c r="X4396" s="223" t="str">
        <f t="shared" si="426"/>
        <v>8</v>
      </c>
      <c r="Y4396" s="220"/>
      <c r="Z4396" s="254">
        <f t="shared" si="427"/>
        <v>58744.800000000003</v>
      </c>
      <c r="AA4396" s="5">
        <f>VLOOKUP(G4396,Ma_KH!$A:$R,14,0)</f>
        <v>60</v>
      </c>
    </row>
    <row r="4397" spans="1:27" hidden="1" x14ac:dyDescent="0.25">
      <c r="A4397" s="157">
        <v>45999</v>
      </c>
      <c r="B4397" s="158">
        <v>4180988729</v>
      </c>
      <c r="C4397" s="151" t="s">
        <v>7767</v>
      </c>
      <c r="D4397" s="149">
        <v>46000</v>
      </c>
      <c r="E4397" s="152"/>
      <c r="F4397" s="151"/>
      <c r="G4397" t="s">
        <v>7229</v>
      </c>
      <c r="H4397" s="152"/>
      <c r="I4397" s="158" t="s">
        <v>8510</v>
      </c>
      <c r="J4397" s="150" t="s">
        <v>1771</v>
      </c>
      <c r="K4397" s="331" t="s">
        <v>30</v>
      </c>
      <c r="L4397" s="21" t="str">
        <f>VLOOKUP($K4397,TONG_SL!$A:$D,2,0)</f>
        <v>Gà muối 500g</v>
      </c>
      <c r="N4397" s="21" t="str">
        <f t="shared" si="428"/>
        <v>K-C6</v>
      </c>
      <c r="Q4397" s="21" t="str">
        <f>VLOOKUP(K4397,TONG_SL!$A:$D,3,0)</f>
        <v>Túi</v>
      </c>
      <c r="R4397" s="106">
        <v>10</v>
      </c>
      <c r="S4397" s="220"/>
      <c r="T4397" s="220">
        <f>VLOOKUP(VLOOKUP(G4397,Ma_KH!$A:$R,18,0)&amp;K4397,Gia_MB!$A:$F,6,0)</f>
        <v>111058</v>
      </c>
      <c r="U4397" s="254">
        <f t="shared" si="424"/>
        <v>1110580</v>
      </c>
      <c r="V4397" s="220"/>
      <c r="W4397" s="222">
        <f t="shared" si="425"/>
        <v>0</v>
      </c>
      <c r="X4397" s="223" t="str">
        <f t="shared" si="426"/>
        <v>8</v>
      </c>
      <c r="Y4397" s="220"/>
      <c r="Z4397" s="254">
        <f t="shared" si="427"/>
        <v>88846.400000000009</v>
      </c>
      <c r="AA4397" s="5">
        <f>VLOOKUP(G4397,Ma_KH!$A:$R,14,0)</f>
        <v>60</v>
      </c>
    </row>
    <row r="4398" spans="1:27" hidden="1" x14ac:dyDescent="0.25">
      <c r="A4398" s="157">
        <v>45999</v>
      </c>
      <c r="B4398" s="158">
        <v>4180988729</v>
      </c>
      <c r="C4398" s="151" t="s">
        <v>7767</v>
      </c>
      <c r="D4398" s="149">
        <v>46000</v>
      </c>
      <c r="E4398" s="152"/>
      <c r="F4398" s="151"/>
      <c r="G4398" t="s">
        <v>7229</v>
      </c>
      <c r="H4398" s="152"/>
      <c r="I4398" s="158" t="s">
        <v>8510</v>
      </c>
      <c r="J4398" s="150" t="s">
        <v>1771</v>
      </c>
      <c r="K4398" s="331" t="s">
        <v>32</v>
      </c>
      <c r="L4398" s="21" t="str">
        <f>VLOOKUP($K4398,TONG_SL!$A:$D,2,0)</f>
        <v>Giò Tai Lưỡi Xào 250g</v>
      </c>
      <c r="N4398" s="21" t="str">
        <f t="shared" si="428"/>
        <v>K-C6</v>
      </c>
      <c r="Q4398" s="21" t="str">
        <f>VLOOKUP(K4398,TONG_SL!$A:$D,3,0)</f>
        <v>Túi</v>
      </c>
      <c r="R4398" s="106">
        <v>10</v>
      </c>
      <c r="S4398" s="220"/>
      <c r="T4398" s="220">
        <f>VLOOKUP(VLOOKUP(G4398,Ma_KH!$A:$R,18,0)&amp;K4398,Gia_MB!$A:$F,6,0)</f>
        <v>50182</v>
      </c>
      <c r="U4398" s="254">
        <f t="shared" si="424"/>
        <v>501820</v>
      </c>
      <c r="V4398" s="220"/>
      <c r="W4398" s="222">
        <f t="shared" si="425"/>
        <v>0</v>
      </c>
      <c r="X4398" s="223" t="str">
        <f t="shared" si="426"/>
        <v>8</v>
      </c>
      <c r="Y4398" s="220"/>
      <c r="Z4398" s="254">
        <f t="shared" si="427"/>
        <v>40145.599999999999</v>
      </c>
      <c r="AA4398" s="5">
        <f>VLOOKUP(G4398,Ma_KH!$A:$R,14,0)</f>
        <v>60</v>
      </c>
    </row>
    <row r="4399" spans="1:27" hidden="1" x14ac:dyDescent="0.25">
      <c r="A4399" s="157">
        <v>45999</v>
      </c>
      <c r="B4399" s="158">
        <v>4180988729</v>
      </c>
      <c r="C4399" s="151" t="s">
        <v>7767</v>
      </c>
      <c r="D4399" s="149">
        <v>46000</v>
      </c>
      <c r="E4399" s="152"/>
      <c r="F4399" s="151"/>
      <c r="G4399" t="s">
        <v>7229</v>
      </c>
      <c r="H4399" s="152"/>
      <c r="I4399" s="158" t="s">
        <v>8510</v>
      </c>
      <c r="J4399" s="150" t="s">
        <v>1771</v>
      </c>
      <c r="K4399" s="331" t="s">
        <v>48</v>
      </c>
      <c r="L4399" s="21" t="str">
        <f>VLOOKUP($K4399,TONG_SL!$A:$D,2,0)</f>
        <v>Mọc Nấm Hương 250g</v>
      </c>
      <c r="N4399" s="21" t="str">
        <f t="shared" si="428"/>
        <v>K-C6</v>
      </c>
      <c r="Q4399" s="21" t="str">
        <f>VLOOKUP(K4399,TONG_SL!$A:$D,3,0)</f>
        <v>Túi</v>
      </c>
      <c r="R4399" s="106">
        <v>10</v>
      </c>
      <c r="S4399" s="220"/>
      <c r="T4399" s="220">
        <f>VLOOKUP(VLOOKUP(G4399,Ma_KH!$A:$R,18,0)&amp;K4399,Gia_MB!$A:$F,6,0)</f>
        <v>46000</v>
      </c>
      <c r="U4399" s="254">
        <f t="shared" si="424"/>
        <v>460000</v>
      </c>
      <c r="V4399" s="220"/>
      <c r="W4399" s="222">
        <f t="shared" si="425"/>
        <v>0</v>
      </c>
      <c r="X4399" s="223" t="str">
        <f t="shared" si="426"/>
        <v>8</v>
      </c>
      <c r="Y4399" s="220"/>
      <c r="Z4399" s="254">
        <f t="shared" si="427"/>
        <v>36800</v>
      </c>
      <c r="AA4399" s="5">
        <f>VLOOKUP(G4399,Ma_KH!$A:$R,14,0)</f>
        <v>60</v>
      </c>
    </row>
    <row r="4400" spans="1:27" hidden="1" x14ac:dyDescent="0.25">
      <c r="A4400" s="157">
        <v>45999</v>
      </c>
      <c r="B4400" s="158">
        <v>4180988729</v>
      </c>
      <c r="C4400" s="151" t="s">
        <v>7767</v>
      </c>
      <c r="D4400" s="149">
        <v>46000</v>
      </c>
      <c r="E4400" s="152"/>
      <c r="F4400" s="151"/>
      <c r="G4400" t="s">
        <v>7229</v>
      </c>
      <c r="H4400" s="152"/>
      <c r="I4400" s="158" t="s">
        <v>8510</v>
      </c>
      <c r="J4400" s="150" t="s">
        <v>1771</v>
      </c>
      <c r="K4400" s="331" t="s">
        <v>7775</v>
      </c>
      <c r="L4400" s="21" t="str">
        <f>VLOOKUP($K4400,TONG_SL!$A:$D,2,0)</f>
        <v>Chả nướng 300g</v>
      </c>
      <c r="N4400" s="21" t="str">
        <f t="shared" si="428"/>
        <v>K-C6</v>
      </c>
      <c r="Q4400" s="21" t="str">
        <f>VLOOKUP(K4400,TONG_SL!$A:$D,3,0)</f>
        <v>Túi</v>
      </c>
      <c r="R4400" s="106">
        <v>10</v>
      </c>
      <c r="S4400" s="220"/>
      <c r="T4400" s="220">
        <f>VLOOKUP(VLOOKUP(G4400,Ma_KH!$A:$R,18,0)&amp;K4400,Gia_MB!$A:$F,6,0)</f>
        <v>70950</v>
      </c>
      <c r="U4400" s="254">
        <f t="shared" si="424"/>
        <v>709500</v>
      </c>
      <c r="V4400" s="220"/>
      <c r="W4400" s="222">
        <f t="shared" si="425"/>
        <v>0</v>
      </c>
      <c r="X4400" s="223" t="str">
        <f t="shared" si="426"/>
        <v>8</v>
      </c>
      <c r="Y4400" s="220"/>
      <c r="Z4400" s="254">
        <f t="shared" si="427"/>
        <v>56760</v>
      </c>
      <c r="AA4400" s="5">
        <f>VLOOKUP(G4400,Ma_KH!$A:$R,14,0)</f>
        <v>60</v>
      </c>
    </row>
    <row r="4401" spans="1:27" hidden="1" x14ac:dyDescent="0.25">
      <c r="A4401" s="157">
        <v>45999</v>
      </c>
      <c r="B4401" s="158">
        <v>4180988729</v>
      </c>
      <c r="C4401" s="151" t="s">
        <v>7767</v>
      </c>
      <c r="D4401" s="149">
        <v>46000</v>
      </c>
      <c r="E4401" s="152"/>
      <c r="F4401" s="151"/>
      <c r="G4401" t="s">
        <v>7229</v>
      </c>
      <c r="H4401" s="152"/>
      <c r="I4401" s="158" t="s">
        <v>8510</v>
      </c>
      <c r="J4401" s="150" t="s">
        <v>1771</v>
      </c>
      <c r="K4401" s="331" t="s">
        <v>7154</v>
      </c>
      <c r="L4401" s="21" t="str">
        <f>VLOOKUP($K4401,TONG_SL!$A:$D,2,0)</f>
        <v>Chả cốm 300g</v>
      </c>
      <c r="N4401" s="21" t="str">
        <f t="shared" si="428"/>
        <v>K-C6</v>
      </c>
      <c r="Q4401" s="21" t="str">
        <f>VLOOKUP(K4401,TONG_SL!$A:$D,3,0)</f>
        <v>Túi</v>
      </c>
      <c r="R4401" s="106">
        <v>5</v>
      </c>
      <c r="S4401" s="220"/>
      <c r="T4401" s="220">
        <f>VLOOKUP(VLOOKUP(G4401,Ma_KH!$A:$R,18,0)&amp;K4401,Gia_MB!$A:$F,6,0)</f>
        <v>74250</v>
      </c>
      <c r="U4401" s="254">
        <f t="shared" si="424"/>
        <v>371250</v>
      </c>
      <c r="V4401" s="220"/>
      <c r="W4401" s="222">
        <f t="shared" si="425"/>
        <v>0</v>
      </c>
      <c r="X4401" s="223" t="str">
        <f t="shared" si="426"/>
        <v>8</v>
      </c>
      <c r="Y4401" s="220"/>
      <c r="Z4401" s="254">
        <f t="shared" si="427"/>
        <v>29700</v>
      </c>
      <c r="AA4401" s="5">
        <f>VLOOKUP(G4401,Ma_KH!$A:$R,14,0)</f>
        <v>60</v>
      </c>
    </row>
    <row r="4402" spans="1:27" hidden="1" x14ac:dyDescent="0.25">
      <c r="A4402" s="157">
        <v>45998</v>
      </c>
      <c r="B4402" s="158">
        <v>4180977768</v>
      </c>
      <c r="C4402" s="151" t="s">
        <v>7767</v>
      </c>
      <c r="D4402" s="149">
        <v>46000</v>
      </c>
      <c r="E4402" s="152"/>
      <c r="F4402" s="151"/>
      <c r="G4402" t="s">
        <v>7232</v>
      </c>
      <c r="H4402" s="152"/>
      <c r="I4402" s="158" t="s">
        <v>8511</v>
      </c>
      <c r="J4402" s="150" t="s">
        <v>1771</v>
      </c>
      <c r="K4402" s="331" t="s">
        <v>7187</v>
      </c>
      <c r="L4402" s="21" t="str">
        <f>VLOOKUP($K4402,TONG_SL!$A:$D,2,0)</f>
        <v>Chân giò heo muối 300g</v>
      </c>
      <c r="N4402" s="21" t="str">
        <f t="shared" si="428"/>
        <v>K-C6</v>
      </c>
      <c r="Q4402" s="21" t="str">
        <f>VLOOKUP(K4402,TONG_SL!$A:$D,3,0)</f>
        <v>Túi</v>
      </c>
      <c r="R4402" s="106">
        <v>15</v>
      </c>
      <c r="S4402" s="220"/>
      <c r="T4402" s="220">
        <f>VLOOKUP(VLOOKUP(G4402,Ma_KH!$A:$R,18,0)&amp;K4402,Gia_MB!$A:$F,6,0)</f>
        <v>73431</v>
      </c>
      <c r="U4402" s="254">
        <f t="shared" si="424"/>
        <v>1101465</v>
      </c>
      <c r="V4402" s="220"/>
      <c r="W4402" s="222">
        <f t="shared" si="425"/>
        <v>0</v>
      </c>
      <c r="X4402" s="223" t="str">
        <f t="shared" si="426"/>
        <v>8</v>
      </c>
      <c r="Y4402" s="220"/>
      <c r="Z4402" s="254">
        <f t="shared" si="427"/>
        <v>88117.2</v>
      </c>
      <c r="AA4402" s="5">
        <f>VLOOKUP(G4402,Ma_KH!$A:$R,14,0)</f>
        <v>60</v>
      </c>
    </row>
    <row r="4403" spans="1:27" hidden="1" x14ac:dyDescent="0.25">
      <c r="A4403" s="157">
        <v>45998</v>
      </c>
      <c r="B4403" s="158">
        <v>4180977768</v>
      </c>
      <c r="C4403" s="151" t="s">
        <v>7767</v>
      </c>
      <c r="D4403" s="149">
        <v>46000</v>
      </c>
      <c r="E4403" s="152"/>
      <c r="F4403" s="151"/>
      <c r="G4403" t="s">
        <v>7232</v>
      </c>
      <c r="H4403" s="152"/>
      <c r="I4403" s="158" t="s">
        <v>8511</v>
      </c>
      <c r="J4403" s="150" t="s">
        <v>1771</v>
      </c>
      <c r="K4403" s="331" t="s">
        <v>30</v>
      </c>
      <c r="L4403" s="21" t="str">
        <f>VLOOKUP($K4403,TONG_SL!$A:$D,2,0)</f>
        <v>Gà muối 500g</v>
      </c>
      <c r="N4403" s="21" t="str">
        <f t="shared" si="428"/>
        <v>K-C6</v>
      </c>
      <c r="Q4403" s="21" t="str">
        <f>VLOOKUP(K4403,TONG_SL!$A:$D,3,0)</f>
        <v>Túi</v>
      </c>
      <c r="R4403" s="106">
        <v>10</v>
      </c>
      <c r="S4403" s="220"/>
      <c r="T4403" s="220">
        <f>VLOOKUP(VLOOKUP(G4403,Ma_KH!$A:$R,18,0)&amp;K4403,Gia_MB!$A:$F,6,0)</f>
        <v>111058</v>
      </c>
      <c r="U4403" s="254">
        <f t="shared" si="424"/>
        <v>1110580</v>
      </c>
      <c r="V4403" s="220"/>
      <c r="W4403" s="222">
        <f t="shared" si="425"/>
        <v>0</v>
      </c>
      <c r="X4403" s="223" t="str">
        <f t="shared" si="426"/>
        <v>8</v>
      </c>
      <c r="Y4403" s="220"/>
      <c r="Z4403" s="254">
        <f t="shared" si="427"/>
        <v>88846.400000000009</v>
      </c>
      <c r="AA4403" s="5">
        <f>VLOOKUP(G4403,Ma_KH!$A:$R,14,0)</f>
        <v>60</v>
      </c>
    </row>
    <row r="4404" spans="1:27" hidden="1" x14ac:dyDescent="0.25">
      <c r="A4404" s="157">
        <v>45998</v>
      </c>
      <c r="B4404" s="158">
        <v>4180977768</v>
      </c>
      <c r="C4404" s="151" t="s">
        <v>7767</v>
      </c>
      <c r="D4404" s="149">
        <v>46000</v>
      </c>
      <c r="E4404" s="152"/>
      <c r="F4404" s="151"/>
      <c r="G4404" t="s">
        <v>7232</v>
      </c>
      <c r="H4404" s="152"/>
      <c r="I4404" s="158" t="s">
        <v>8511</v>
      </c>
      <c r="J4404" s="150" t="s">
        <v>1771</v>
      </c>
      <c r="K4404" s="331" t="s">
        <v>7153</v>
      </c>
      <c r="L4404" s="21" t="str">
        <f>VLOOKUP($K4404,TONG_SL!$A:$D,2,0)</f>
        <v>Tai heo muối 200g</v>
      </c>
      <c r="N4404" s="21" t="str">
        <f t="shared" si="428"/>
        <v>K-C6</v>
      </c>
      <c r="Q4404" s="21" t="str">
        <f>VLOOKUP(K4404,TONG_SL!$A:$D,3,0)</f>
        <v>Túi</v>
      </c>
      <c r="R4404" s="106">
        <v>10</v>
      </c>
      <c r="S4404" s="220"/>
      <c r="T4404" s="220">
        <f>VLOOKUP(VLOOKUP(G4404,Ma_KH!$A:$R,18,0)&amp;K4404,Gia_MB!$A:$F,6,0)</f>
        <v>55595</v>
      </c>
      <c r="U4404" s="254">
        <f t="shared" si="424"/>
        <v>555950</v>
      </c>
      <c r="V4404" s="220"/>
      <c r="W4404" s="222">
        <f t="shared" si="425"/>
        <v>0</v>
      </c>
      <c r="X4404" s="223" t="str">
        <f t="shared" si="426"/>
        <v>8</v>
      </c>
      <c r="Y4404" s="220"/>
      <c r="Z4404" s="254">
        <f t="shared" si="427"/>
        <v>44476</v>
      </c>
      <c r="AA4404" s="5">
        <f>VLOOKUP(G4404,Ma_KH!$A:$R,14,0)</f>
        <v>60</v>
      </c>
    </row>
    <row r="4405" spans="1:27" hidden="1" x14ac:dyDescent="0.25">
      <c r="A4405" s="157">
        <v>45998</v>
      </c>
      <c r="B4405" s="158">
        <v>4180977768</v>
      </c>
      <c r="C4405" s="151" t="s">
        <v>7767</v>
      </c>
      <c r="D4405" s="149">
        <v>46000</v>
      </c>
      <c r="E4405" s="152"/>
      <c r="F4405" s="151"/>
      <c r="G4405" t="s">
        <v>7232</v>
      </c>
      <c r="H4405" s="152"/>
      <c r="I4405" s="158" t="s">
        <v>8511</v>
      </c>
      <c r="J4405" s="150" t="s">
        <v>1771</v>
      </c>
      <c r="K4405" s="331" t="s">
        <v>7154</v>
      </c>
      <c r="L4405" s="21" t="str">
        <f>VLOOKUP($K4405,TONG_SL!$A:$D,2,0)</f>
        <v>Chả cốm 300g</v>
      </c>
      <c r="N4405" s="21" t="str">
        <f t="shared" si="428"/>
        <v>K-C6</v>
      </c>
      <c r="Q4405" s="21" t="str">
        <f>VLOOKUP(K4405,TONG_SL!$A:$D,3,0)</f>
        <v>Túi</v>
      </c>
      <c r="R4405" s="106">
        <v>10</v>
      </c>
      <c r="S4405" s="220"/>
      <c r="T4405" s="220">
        <f>VLOOKUP(VLOOKUP(G4405,Ma_KH!$A:$R,18,0)&amp;K4405,Gia_MB!$A:$F,6,0)</f>
        <v>74250</v>
      </c>
      <c r="U4405" s="254">
        <f>T4405*R4405</f>
        <v>742500</v>
      </c>
      <c r="V4405" s="220"/>
      <c r="W4405" s="222">
        <f>U4405*V4405</f>
        <v>0</v>
      </c>
      <c r="X4405" s="223" t="str">
        <f t="shared" si="426"/>
        <v>8</v>
      </c>
      <c r="Y4405" s="220"/>
      <c r="Z4405" s="254">
        <f t="shared" si="427"/>
        <v>59400</v>
      </c>
      <c r="AA4405" s="5">
        <f>VLOOKUP(G4405,Ma_KH!$A:$R,14,0)</f>
        <v>60</v>
      </c>
    </row>
    <row r="4406" spans="1:27" hidden="1" x14ac:dyDescent="0.25">
      <c r="A4406" s="157">
        <v>45998</v>
      </c>
      <c r="B4406" s="158">
        <v>4180977768</v>
      </c>
      <c r="C4406" s="151" t="s">
        <v>7767</v>
      </c>
      <c r="D4406" s="149">
        <v>46000</v>
      </c>
      <c r="E4406" s="152"/>
      <c r="F4406" s="151"/>
      <c r="G4406" t="s">
        <v>7232</v>
      </c>
      <c r="H4406" s="152"/>
      <c r="I4406" s="158" t="s">
        <v>8511</v>
      </c>
      <c r="J4406" s="150" t="s">
        <v>1771</v>
      </c>
      <c r="K4406" s="331" t="s">
        <v>32</v>
      </c>
      <c r="L4406" s="21" t="str">
        <f>VLOOKUP($K4406,TONG_SL!$A:$D,2,0)</f>
        <v>Giò Tai Lưỡi Xào 250g</v>
      </c>
      <c r="N4406" s="21" t="str">
        <f t="shared" si="428"/>
        <v>K-C6</v>
      </c>
      <c r="Q4406" s="21" t="str">
        <f>VLOOKUP(K4406,TONG_SL!$A:$D,3,0)</f>
        <v>Túi</v>
      </c>
      <c r="R4406" s="106">
        <v>5</v>
      </c>
      <c r="S4406" s="220"/>
      <c r="T4406" s="220">
        <f>VLOOKUP(VLOOKUP(G4406,Ma_KH!$A:$R,18,0)&amp;K4406,Gia_MB!$A:$F,6,0)</f>
        <v>50182</v>
      </c>
      <c r="U4406" s="254">
        <f t="shared" ref="U4406:U4437" si="429">T4406*R4406</f>
        <v>250910</v>
      </c>
      <c r="V4406" s="220"/>
      <c r="W4406" s="222">
        <f t="shared" ref="W4406:W4437" si="430">U4406*V4406</f>
        <v>0</v>
      </c>
      <c r="X4406" s="223" t="str">
        <f t="shared" ref="X4406:X4437" si="431">IF(B4406&lt;&gt;"","8","0")</f>
        <v>8</v>
      </c>
      <c r="Y4406" s="220"/>
      <c r="Z4406" s="254">
        <f t="shared" ref="Z4406:Z4437" si="432">U4406*X4406%</f>
        <v>20072.8</v>
      </c>
      <c r="AA4406" s="5">
        <f>VLOOKUP(G4406,Ma_KH!$A:$R,14,0)</f>
        <v>60</v>
      </c>
    </row>
    <row r="4407" spans="1:27" hidden="1" x14ac:dyDescent="0.25">
      <c r="A4407" s="157">
        <v>45998</v>
      </c>
      <c r="B4407" s="158">
        <v>4180977768</v>
      </c>
      <c r="C4407" s="151" t="s">
        <v>7767</v>
      </c>
      <c r="D4407" s="149">
        <v>46000</v>
      </c>
      <c r="E4407" s="152"/>
      <c r="F4407" s="151"/>
      <c r="G4407" t="s">
        <v>7232</v>
      </c>
      <c r="H4407" s="152"/>
      <c r="I4407" s="158" t="s">
        <v>8511</v>
      </c>
      <c r="J4407" s="150" t="s">
        <v>1771</v>
      </c>
      <c r="K4407" s="331" t="s">
        <v>48</v>
      </c>
      <c r="L4407" s="21" t="str">
        <f>VLOOKUP($K4407,TONG_SL!$A:$D,2,0)</f>
        <v>Mọc Nấm Hương 250g</v>
      </c>
      <c r="N4407" s="21" t="str">
        <f t="shared" si="428"/>
        <v>K-C6</v>
      </c>
      <c r="Q4407" s="21" t="str">
        <f>VLOOKUP(K4407,TONG_SL!$A:$D,3,0)</f>
        <v>Túi</v>
      </c>
      <c r="R4407" s="106">
        <v>10</v>
      </c>
      <c r="S4407" s="220"/>
      <c r="T4407" s="220">
        <f>VLOOKUP(VLOOKUP(G4407,Ma_KH!$A:$R,18,0)&amp;K4407,Gia_MB!$A:$F,6,0)</f>
        <v>46000</v>
      </c>
      <c r="U4407" s="254">
        <f t="shared" si="429"/>
        <v>460000</v>
      </c>
      <c r="V4407" s="220"/>
      <c r="W4407" s="222">
        <f t="shared" si="430"/>
        <v>0</v>
      </c>
      <c r="X4407" s="223" t="str">
        <f t="shared" si="431"/>
        <v>8</v>
      </c>
      <c r="Y4407" s="220"/>
      <c r="Z4407" s="254">
        <f t="shared" si="432"/>
        <v>36800</v>
      </c>
      <c r="AA4407" s="5">
        <f>VLOOKUP(G4407,Ma_KH!$A:$R,14,0)</f>
        <v>60</v>
      </c>
    </row>
    <row r="4408" spans="1:27" hidden="1" x14ac:dyDescent="0.25">
      <c r="A4408" s="157">
        <v>45998</v>
      </c>
      <c r="B4408" s="158">
        <v>4180974188</v>
      </c>
      <c r="C4408" s="151" t="s">
        <v>7767</v>
      </c>
      <c r="D4408" s="149">
        <v>46000</v>
      </c>
      <c r="E4408" s="152"/>
      <c r="F4408" s="151"/>
      <c r="G4408" t="s">
        <v>7232</v>
      </c>
      <c r="H4408" s="152"/>
      <c r="I4408" s="158" t="s">
        <v>8512</v>
      </c>
      <c r="J4408" s="150" t="s">
        <v>1771</v>
      </c>
      <c r="K4408" s="331" t="s">
        <v>7187</v>
      </c>
      <c r="L4408" s="21" t="str">
        <f>VLOOKUP($K4408,TONG_SL!$A:$D,2,0)</f>
        <v>Chân giò heo muối 300g</v>
      </c>
      <c r="N4408" s="21" t="str">
        <f t="shared" si="428"/>
        <v>K-C6</v>
      </c>
      <c r="Q4408" s="21" t="str">
        <f>VLOOKUP(K4408,TONG_SL!$A:$D,3,0)</f>
        <v>Túi</v>
      </c>
      <c r="R4408" s="106">
        <v>15</v>
      </c>
      <c r="S4408" s="220"/>
      <c r="T4408" s="220">
        <f>VLOOKUP(VLOOKUP(G4408,Ma_KH!$A:$R,18,0)&amp;K4408,Gia_MB!$A:$F,6,0)</f>
        <v>73431</v>
      </c>
      <c r="U4408" s="254">
        <f t="shared" si="429"/>
        <v>1101465</v>
      </c>
      <c r="V4408" s="220"/>
      <c r="W4408" s="222">
        <f t="shared" si="430"/>
        <v>0</v>
      </c>
      <c r="X4408" s="223" t="str">
        <f t="shared" si="431"/>
        <v>8</v>
      </c>
      <c r="Y4408" s="220"/>
      <c r="Z4408" s="254">
        <f t="shared" si="432"/>
        <v>88117.2</v>
      </c>
      <c r="AA4408" s="5">
        <f>VLOOKUP(G4408,Ma_KH!$A:$R,14,0)</f>
        <v>60</v>
      </c>
    </row>
    <row r="4409" spans="1:27" hidden="1" x14ac:dyDescent="0.25">
      <c r="A4409" s="157">
        <v>45998</v>
      </c>
      <c r="B4409" s="158">
        <v>4180974188</v>
      </c>
      <c r="C4409" s="151" t="s">
        <v>7767</v>
      </c>
      <c r="D4409" s="149">
        <v>46000</v>
      </c>
      <c r="E4409" s="152"/>
      <c r="F4409" s="151"/>
      <c r="G4409" t="s">
        <v>7232</v>
      </c>
      <c r="H4409" s="152"/>
      <c r="I4409" s="158" t="s">
        <v>8512</v>
      </c>
      <c r="J4409" s="150" t="s">
        <v>1771</v>
      </c>
      <c r="K4409" s="331" t="s">
        <v>30</v>
      </c>
      <c r="L4409" s="21" t="str">
        <f>VLOOKUP($K4409,TONG_SL!$A:$D,2,0)</f>
        <v>Gà muối 500g</v>
      </c>
      <c r="N4409" s="21" t="str">
        <f t="shared" si="428"/>
        <v>K-C6</v>
      </c>
      <c r="Q4409" s="21" t="str">
        <f>VLOOKUP(K4409,TONG_SL!$A:$D,3,0)</f>
        <v>Túi</v>
      </c>
      <c r="R4409" s="106">
        <v>10</v>
      </c>
      <c r="S4409" s="220"/>
      <c r="T4409" s="220">
        <f>VLOOKUP(VLOOKUP(G4409,Ma_KH!$A:$R,18,0)&amp;K4409,Gia_MB!$A:$F,6,0)</f>
        <v>111058</v>
      </c>
      <c r="U4409" s="254">
        <f t="shared" si="429"/>
        <v>1110580</v>
      </c>
      <c r="V4409" s="220"/>
      <c r="W4409" s="222">
        <f t="shared" si="430"/>
        <v>0</v>
      </c>
      <c r="X4409" s="223" t="str">
        <f t="shared" si="431"/>
        <v>8</v>
      </c>
      <c r="Y4409" s="220"/>
      <c r="Z4409" s="254">
        <f t="shared" si="432"/>
        <v>88846.400000000009</v>
      </c>
      <c r="AA4409" s="5">
        <f>VLOOKUP(G4409,Ma_KH!$A:$R,14,0)</f>
        <v>60</v>
      </c>
    </row>
    <row r="4410" spans="1:27" hidden="1" x14ac:dyDescent="0.25">
      <c r="A4410" s="157">
        <v>45998</v>
      </c>
      <c r="B4410" s="158">
        <v>4180974188</v>
      </c>
      <c r="C4410" s="151" t="s">
        <v>7767</v>
      </c>
      <c r="D4410" s="149">
        <v>46000</v>
      </c>
      <c r="E4410" s="152"/>
      <c r="F4410" s="151"/>
      <c r="G4410" t="s">
        <v>7232</v>
      </c>
      <c r="H4410" s="152"/>
      <c r="I4410" s="158" t="s">
        <v>8512</v>
      </c>
      <c r="J4410" s="150" t="s">
        <v>1771</v>
      </c>
      <c r="K4410" s="331" t="s">
        <v>7153</v>
      </c>
      <c r="L4410" s="21" t="str">
        <f>VLOOKUP($K4410,TONG_SL!$A:$D,2,0)</f>
        <v>Tai heo muối 200g</v>
      </c>
      <c r="N4410" s="21" t="str">
        <f t="shared" si="428"/>
        <v>K-C6</v>
      </c>
      <c r="Q4410" s="21" t="str">
        <f>VLOOKUP(K4410,TONG_SL!$A:$D,3,0)</f>
        <v>Túi</v>
      </c>
      <c r="R4410" s="106">
        <v>5</v>
      </c>
      <c r="S4410" s="220"/>
      <c r="T4410" s="220">
        <f>VLOOKUP(VLOOKUP(G4410,Ma_KH!$A:$R,18,0)&amp;K4410,Gia_MB!$A:$F,6,0)</f>
        <v>55595</v>
      </c>
      <c r="U4410" s="254">
        <f t="shared" si="429"/>
        <v>277975</v>
      </c>
      <c r="V4410" s="220"/>
      <c r="W4410" s="222">
        <f t="shared" si="430"/>
        <v>0</v>
      </c>
      <c r="X4410" s="223" t="str">
        <f t="shared" si="431"/>
        <v>8</v>
      </c>
      <c r="Y4410" s="220"/>
      <c r="Z4410" s="254">
        <f t="shared" si="432"/>
        <v>22238</v>
      </c>
      <c r="AA4410" s="5">
        <f>VLOOKUP(G4410,Ma_KH!$A:$R,14,0)</f>
        <v>60</v>
      </c>
    </row>
    <row r="4411" spans="1:27" hidden="1" x14ac:dyDescent="0.25">
      <c r="A4411" s="157">
        <v>45998</v>
      </c>
      <c r="B4411" s="158">
        <v>4180974188</v>
      </c>
      <c r="C4411" s="151" t="s">
        <v>7767</v>
      </c>
      <c r="D4411" s="149">
        <v>46000</v>
      </c>
      <c r="E4411" s="152"/>
      <c r="F4411" s="151"/>
      <c r="G4411" t="s">
        <v>7232</v>
      </c>
      <c r="H4411" s="152"/>
      <c r="I4411" s="158" t="s">
        <v>8512</v>
      </c>
      <c r="J4411" s="150" t="s">
        <v>1771</v>
      </c>
      <c r="K4411" s="331" t="s">
        <v>7775</v>
      </c>
      <c r="L4411" s="21" t="str">
        <f>VLOOKUP($K4411,TONG_SL!$A:$D,2,0)</f>
        <v>Chả nướng 300g</v>
      </c>
      <c r="N4411" s="21" t="str">
        <f t="shared" si="428"/>
        <v>K-C6</v>
      </c>
      <c r="Q4411" s="21" t="str">
        <f>VLOOKUP(K4411,TONG_SL!$A:$D,3,0)</f>
        <v>Túi</v>
      </c>
      <c r="R4411" s="106">
        <v>5</v>
      </c>
      <c r="S4411" s="220"/>
      <c r="T4411" s="220">
        <f>VLOOKUP(VLOOKUP(G4411,Ma_KH!$A:$R,18,0)&amp;K4411,Gia_MB!$A:$F,6,0)</f>
        <v>70950</v>
      </c>
      <c r="U4411" s="254">
        <f t="shared" si="429"/>
        <v>354750</v>
      </c>
      <c r="V4411" s="220"/>
      <c r="W4411" s="222">
        <f t="shared" si="430"/>
        <v>0</v>
      </c>
      <c r="X4411" s="223" t="str">
        <f t="shared" si="431"/>
        <v>8</v>
      </c>
      <c r="Y4411" s="220"/>
      <c r="Z4411" s="254">
        <f t="shared" si="432"/>
        <v>28380</v>
      </c>
      <c r="AA4411" s="5">
        <f>VLOOKUP(G4411,Ma_KH!$A:$R,14,0)</f>
        <v>60</v>
      </c>
    </row>
    <row r="4412" spans="1:27" hidden="1" x14ac:dyDescent="0.25">
      <c r="A4412" s="157">
        <v>45998</v>
      </c>
      <c r="B4412" s="158">
        <v>4180974188</v>
      </c>
      <c r="C4412" s="151" t="s">
        <v>7767</v>
      </c>
      <c r="D4412" s="149">
        <v>46000</v>
      </c>
      <c r="E4412" s="152"/>
      <c r="F4412" s="151"/>
      <c r="G4412" t="s">
        <v>7232</v>
      </c>
      <c r="H4412" s="152"/>
      <c r="I4412" s="158" t="s">
        <v>8512</v>
      </c>
      <c r="J4412" s="150" t="s">
        <v>1771</v>
      </c>
      <c r="K4412" s="331" t="s">
        <v>7154</v>
      </c>
      <c r="L4412" s="21" t="str">
        <f>VLOOKUP($K4412,TONG_SL!$A:$D,2,0)</f>
        <v>Chả cốm 300g</v>
      </c>
      <c r="N4412" s="21" t="str">
        <f t="shared" si="428"/>
        <v>K-C6</v>
      </c>
      <c r="Q4412" s="21" t="str">
        <f>VLOOKUP(K4412,TONG_SL!$A:$D,3,0)</f>
        <v>Túi</v>
      </c>
      <c r="R4412" s="106">
        <v>5</v>
      </c>
      <c r="S4412" s="220"/>
      <c r="T4412" s="220">
        <f>VLOOKUP(VLOOKUP(G4412,Ma_KH!$A:$R,18,0)&amp;K4412,Gia_MB!$A:$F,6,0)</f>
        <v>74250</v>
      </c>
      <c r="U4412" s="254">
        <f t="shared" si="429"/>
        <v>371250</v>
      </c>
      <c r="V4412" s="220"/>
      <c r="W4412" s="222">
        <f t="shared" si="430"/>
        <v>0</v>
      </c>
      <c r="X4412" s="223" t="str">
        <f t="shared" si="431"/>
        <v>8</v>
      </c>
      <c r="Y4412" s="220"/>
      <c r="Z4412" s="254">
        <f t="shared" si="432"/>
        <v>29700</v>
      </c>
      <c r="AA4412" s="5">
        <f>VLOOKUP(G4412,Ma_KH!$A:$R,14,0)</f>
        <v>60</v>
      </c>
    </row>
    <row r="4413" spans="1:27" hidden="1" x14ac:dyDescent="0.25">
      <c r="A4413" s="157">
        <v>45998</v>
      </c>
      <c r="B4413" s="158">
        <v>4180974188</v>
      </c>
      <c r="C4413" s="151" t="s">
        <v>7767</v>
      </c>
      <c r="D4413" s="149">
        <v>46000</v>
      </c>
      <c r="E4413" s="152"/>
      <c r="F4413" s="151"/>
      <c r="G4413" t="s">
        <v>7232</v>
      </c>
      <c r="H4413" s="152"/>
      <c r="I4413" s="158" t="s">
        <v>8512</v>
      </c>
      <c r="J4413" s="150" t="s">
        <v>1771</v>
      </c>
      <c r="K4413" s="331" t="s">
        <v>32</v>
      </c>
      <c r="L4413" s="21" t="str">
        <f>VLOOKUP($K4413,TONG_SL!$A:$D,2,0)</f>
        <v>Giò Tai Lưỡi Xào 250g</v>
      </c>
      <c r="N4413" s="21" t="str">
        <f t="shared" si="428"/>
        <v>K-C6</v>
      </c>
      <c r="Q4413" s="21" t="str">
        <f>VLOOKUP(K4413,TONG_SL!$A:$D,3,0)</f>
        <v>Túi</v>
      </c>
      <c r="R4413" s="106">
        <v>5</v>
      </c>
      <c r="S4413" s="220"/>
      <c r="T4413" s="220">
        <f>VLOOKUP(VLOOKUP(G4413,Ma_KH!$A:$R,18,0)&amp;K4413,Gia_MB!$A:$F,6,0)</f>
        <v>50182</v>
      </c>
      <c r="U4413" s="254">
        <f t="shared" si="429"/>
        <v>250910</v>
      </c>
      <c r="V4413" s="220"/>
      <c r="W4413" s="222">
        <f t="shared" si="430"/>
        <v>0</v>
      </c>
      <c r="X4413" s="223" t="str">
        <f t="shared" si="431"/>
        <v>8</v>
      </c>
      <c r="Y4413" s="220"/>
      <c r="Z4413" s="254">
        <f t="shared" si="432"/>
        <v>20072.8</v>
      </c>
      <c r="AA4413" s="5">
        <f>VLOOKUP(G4413,Ma_KH!$A:$R,14,0)</f>
        <v>60</v>
      </c>
    </row>
    <row r="4414" spans="1:27" hidden="1" x14ac:dyDescent="0.25">
      <c r="A4414" s="157">
        <v>45998</v>
      </c>
      <c r="B4414" s="158">
        <v>4180974188</v>
      </c>
      <c r="C4414" s="151" t="s">
        <v>7767</v>
      </c>
      <c r="D4414" s="149">
        <v>46000</v>
      </c>
      <c r="E4414" s="152"/>
      <c r="F4414" s="151"/>
      <c r="G4414" t="s">
        <v>7232</v>
      </c>
      <c r="H4414" s="152"/>
      <c r="I4414" s="158" t="s">
        <v>8512</v>
      </c>
      <c r="J4414" s="150" t="s">
        <v>1771</v>
      </c>
      <c r="K4414" s="331" t="s">
        <v>48</v>
      </c>
      <c r="L4414" s="21" t="str">
        <f>VLOOKUP($K4414,TONG_SL!$A:$D,2,0)</f>
        <v>Mọc Nấm Hương 250g</v>
      </c>
      <c r="N4414" s="21" t="str">
        <f t="shared" si="428"/>
        <v>K-C6</v>
      </c>
      <c r="Q4414" s="21" t="str">
        <f>VLOOKUP(K4414,TONG_SL!$A:$D,3,0)</f>
        <v>Túi</v>
      </c>
      <c r="R4414" s="106">
        <v>5</v>
      </c>
      <c r="S4414" s="220"/>
      <c r="T4414" s="220">
        <f>VLOOKUP(VLOOKUP(G4414,Ma_KH!$A:$R,18,0)&amp;K4414,Gia_MB!$A:$F,6,0)</f>
        <v>46000</v>
      </c>
      <c r="U4414" s="254">
        <f t="shared" si="429"/>
        <v>230000</v>
      </c>
      <c r="V4414" s="220"/>
      <c r="W4414" s="222">
        <f t="shared" si="430"/>
        <v>0</v>
      </c>
      <c r="X4414" s="223" t="str">
        <f t="shared" si="431"/>
        <v>8</v>
      </c>
      <c r="Y4414" s="220"/>
      <c r="Z4414" s="254">
        <f t="shared" si="432"/>
        <v>18400</v>
      </c>
      <c r="AA4414" s="5">
        <f>VLOOKUP(G4414,Ma_KH!$A:$R,14,0)</f>
        <v>60</v>
      </c>
    </row>
    <row r="4415" spans="1:27" hidden="1" x14ac:dyDescent="0.25">
      <c r="A4415" s="157">
        <v>45999</v>
      </c>
      <c r="B4415" s="158">
        <v>4181008586</v>
      </c>
      <c r="C4415" s="151" t="s">
        <v>7767</v>
      </c>
      <c r="D4415" s="149">
        <v>46000</v>
      </c>
      <c r="E4415" s="152"/>
      <c r="F4415" s="151"/>
      <c r="G4415" t="s">
        <v>7232</v>
      </c>
      <c r="H4415" s="152"/>
      <c r="I4415" s="158" t="s">
        <v>8513</v>
      </c>
      <c r="J4415" s="150" t="s">
        <v>1771</v>
      </c>
      <c r="K4415" s="331" t="s">
        <v>30</v>
      </c>
      <c r="L4415" s="21" t="str">
        <f>VLOOKUP($K4415,TONG_SL!$A:$D,2,0)</f>
        <v>Gà muối 500g</v>
      </c>
      <c r="N4415" s="21" t="str">
        <f t="shared" ref="N4415:N4478" si="433">IF($B4415&lt;&gt;"","K-C6","")</f>
        <v>K-C6</v>
      </c>
      <c r="Q4415" s="21" t="str">
        <f>VLOOKUP(K4415,TONG_SL!$A:$D,3,0)</f>
        <v>Túi</v>
      </c>
      <c r="R4415" s="106">
        <v>5</v>
      </c>
      <c r="S4415" s="220"/>
      <c r="T4415" s="220">
        <f>VLOOKUP(VLOOKUP(G4415,Ma_KH!$A:$R,18,0)&amp;K4415,Gia_MB!$A:$F,6,0)</f>
        <v>111058</v>
      </c>
      <c r="U4415" s="254">
        <f t="shared" si="429"/>
        <v>555290</v>
      </c>
      <c r="V4415" s="220"/>
      <c r="W4415" s="222">
        <f t="shared" si="430"/>
        <v>0</v>
      </c>
      <c r="X4415" s="223" t="str">
        <f t="shared" si="431"/>
        <v>8</v>
      </c>
      <c r="Y4415" s="220"/>
      <c r="Z4415" s="254">
        <f t="shared" si="432"/>
        <v>44423.200000000004</v>
      </c>
      <c r="AA4415" s="5">
        <f>VLOOKUP(G4415,Ma_KH!$A:$R,14,0)</f>
        <v>60</v>
      </c>
    </row>
    <row r="4416" spans="1:27" hidden="1" x14ac:dyDescent="0.25">
      <c r="A4416" s="157">
        <v>45999</v>
      </c>
      <c r="B4416" s="158">
        <v>4181008586</v>
      </c>
      <c r="C4416" s="151" t="s">
        <v>7767</v>
      </c>
      <c r="D4416" s="149">
        <v>46000</v>
      </c>
      <c r="E4416" s="152"/>
      <c r="F4416" s="151"/>
      <c r="G4416" t="s">
        <v>7232</v>
      </c>
      <c r="H4416" s="152"/>
      <c r="I4416" s="158" t="s">
        <v>8513</v>
      </c>
      <c r="J4416" s="150" t="s">
        <v>1771</v>
      </c>
      <c r="K4416" s="331" t="s">
        <v>7187</v>
      </c>
      <c r="L4416" s="21" t="str">
        <f>VLOOKUP($K4416,TONG_SL!$A:$D,2,0)</f>
        <v>Chân giò heo muối 300g</v>
      </c>
      <c r="N4416" s="21" t="str">
        <f t="shared" si="433"/>
        <v>K-C6</v>
      </c>
      <c r="Q4416" s="21" t="str">
        <f>VLOOKUP(K4416,TONG_SL!$A:$D,3,0)</f>
        <v>Túi</v>
      </c>
      <c r="R4416" s="106">
        <v>5</v>
      </c>
      <c r="S4416" s="220"/>
      <c r="T4416" s="220">
        <f>VLOOKUP(VLOOKUP(G4416,Ma_KH!$A:$R,18,0)&amp;K4416,Gia_MB!$A:$F,6,0)</f>
        <v>73431</v>
      </c>
      <c r="U4416" s="254">
        <f t="shared" si="429"/>
        <v>367155</v>
      </c>
      <c r="V4416" s="220"/>
      <c r="W4416" s="222">
        <f t="shared" si="430"/>
        <v>0</v>
      </c>
      <c r="X4416" s="223" t="str">
        <f t="shared" si="431"/>
        <v>8</v>
      </c>
      <c r="Y4416" s="220"/>
      <c r="Z4416" s="254">
        <f t="shared" si="432"/>
        <v>29372.400000000001</v>
      </c>
      <c r="AA4416" s="5">
        <f>VLOOKUP(G4416,Ma_KH!$A:$R,14,0)</f>
        <v>60</v>
      </c>
    </row>
    <row r="4417" spans="1:27" hidden="1" x14ac:dyDescent="0.25">
      <c r="A4417" s="157">
        <v>45999</v>
      </c>
      <c r="B4417" s="158">
        <v>4181008586</v>
      </c>
      <c r="C4417" s="151" t="s">
        <v>7767</v>
      </c>
      <c r="D4417" s="149">
        <v>46000</v>
      </c>
      <c r="E4417" s="152"/>
      <c r="F4417" s="151"/>
      <c r="G4417" t="s">
        <v>7232</v>
      </c>
      <c r="H4417" s="152"/>
      <c r="I4417" s="158" t="s">
        <v>8513</v>
      </c>
      <c r="J4417" s="150" t="s">
        <v>1771</v>
      </c>
      <c r="K4417" s="331" t="s">
        <v>7322</v>
      </c>
      <c r="L4417" s="21" t="str">
        <f>VLOOKUP($K4417,TONG_SL!$A:$D,2,0)</f>
        <v>Gà xì dầu 500g</v>
      </c>
      <c r="N4417" s="21" t="str">
        <f t="shared" si="433"/>
        <v>K-C6</v>
      </c>
      <c r="Q4417" s="21" t="str">
        <f>VLOOKUP(K4417,TONG_SL!$A:$D,3,0)</f>
        <v>Túi</v>
      </c>
      <c r="R4417" s="106">
        <v>5</v>
      </c>
      <c r="S4417" s="220"/>
      <c r="T4417" s="220">
        <f>VLOOKUP(VLOOKUP(G4417,Ma_KH!$A:$R,18,0)&amp;K4417,Gia_MB!$A:$F,6,0)</f>
        <v>111606</v>
      </c>
      <c r="U4417" s="254">
        <f t="shared" si="429"/>
        <v>558030</v>
      </c>
      <c r="V4417" s="220"/>
      <c r="W4417" s="222">
        <f t="shared" si="430"/>
        <v>0</v>
      </c>
      <c r="X4417" s="223" t="str">
        <f t="shared" si="431"/>
        <v>8</v>
      </c>
      <c r="Y4417" s="220"/>
      <c r="Z4417" s="254">
        <f t="shared" si="432"/>
        <v>44642.400000000001</v>
      </c>
      <c r="AA4417" s="5">
        <f>VLOOKUP(G4417,Ma_KH!$A:$R,14,0)</f>
        <v>60</v>
      </c>
    </row>
    <row r="4418" spans="1:27" hidden="1" x14ac:dyDescent="0.25">
      <c r="A4418" s="157">
        <v>45999</v>
      </c>
      <c r="B4418" s="158">
        <v>4181008586</v>
      </c>
      <c r="C4418" s="151" t="s">
        <v>7767</v>
      </c>
      <c r="D4418" s="149">
        <v>46000</v>
      </c>
      <c r="E4418" s="152"/>
      <c r="F4418" s="151"/>
      <c r="G4418" t="s">
        <v>7232</v>
      </c>
      <c r="H4418" s="152"/>
      <c r="I4418" s="158" t="s">
        <v>8513</v>
      </c>
      <c r="J4418" s="150" t="s">
        <v>1771</v>
      </c>
      <c r="K4418" s="331" t="s">
        <v>7153</v>
      </c>
      <c r="L4418" s="21" t="str">
        <f>VLOOKUP($K4418,TONG_SL!$A:$D,2,0)</f>
        <v>Tai heo muối 200g</v>
      </c>
      <c r="N4418" s="21" t="str">
        <f t="shared" si="433"/>
        <v>K-C6</v>
      </c>
      <c r="Q4418" s="21" t="str">
        <f>VLOOKUP(K4418,TONG_SL!$A:$D,3,0)</f>
        <v>Túi</v>
      </c>
      <c r="R4418" s="106">
        <v>5</v>
      </c>
      <c r="S4418" s="220"/>
      <c r="T4418" s="220">
        <f>VLOOKUP(VLOOKUP(G4418,Ma_KH!$A:$R,18,0)&amp;K4418,Gia_MB!$A:$F,6,0)</f>
        <v>55595</v>
      </c>
      <c r="U4418" s="254">
        <f t="shared" si="429"/>
        <v>277975</v>
      </c>
      <c r="V4418" s="220"/>
      <c r="W4418" s="222">
        <f t="shared" si="430"/>
        <v>0</v>
      </c>
      <c r="X4418" s="223" t="str">
        <f t="shared" si="431"/>
        <v>8</v>
      </c>
      <c r="Y4418" s="220"/>
      <c r="Z4418" s="254">
        <f t="shared" si="432"/>
        <v>22238</v>
      </c>
      <c r="AA4418" s="5">
        <f>VLOOKUP(G4418,Ma_KH!$A:$R,14,0)</f>
        <v>60</v>
      </c>
    </row>
    <row r="4419" spans="1:27" hidden="1" x14ac:dyDescent="0.25">
      <c r="A4419" s="157">
        <v>45999</v>
      </c>
      <c r="B4419" s="158">
        <v>4181008586</v>
      </c>
      <c r="C4419" s="151" t="s">
        <v>7767</v>
      </c>
      <c r="D4419" s="149">
        <v>46000</v>
      </c>
      <c r="E4419" s="152"/>
      <c r="F4419" s="151"/>
      <c r="G4419" t="s">
        <v>7232</v>
      </c>
      <c r="H4419" s="152"/>
      <c r="I4419" s="158" t="s">
        <v>8513</v>
      </c>
      <c r="J4419" s="150" t="s">
        <v>1771</v>
      </c>
      <c r="K4419" s="331" t="s">
        <v>7821</v>
      </c>
      <c r="L4419" s="21" t="str">
        <f>VLOOKUP($K4419,TONG_SL!$A:$D,2,0)</f>
        <v>Giò sụn gà 250g</v>
      </c>
      <c r="N4419" s="21" t="str">
        <f t="shared" si="433"/>
        <v>K-C6</v>
      </c>
      <c r="Q4419" s="21" t="str">
        <f>VLOOKUP(K4419,TONG_SL!$A:$D,3,0)</f>
        <v>Túi</v>
      </c>
      <c r="R4419" s="106">
        <v>5</v>
      </c>
      <c r="S4419" s="220"/>
      <c r="T4419" s="220">
        <f>VLOOKUP(VLOOKUP(G4419,Ma_KH!$A:$R,18,0)&amp;K4419,Gia_MB!$A:$F,6,0)</f>
        <v>50400</v>
      </c>
      <c r="U4419" s="254">
        <f t="shared" si="429"/>
        <v>252000</v>
      </c>
      <c r="V4419" s="220"/>
      <c r="W4419" s="222">
        <f t="shared" si="430"/>
        <v>0</v>
      </c>
      <c r="X4419" s="223" t="str">
        <f t="shared" si="431"/>
        <v>8</v>
      </c>
      <c r="Y4419" s="220"/>
      <c r="Z4419" s="254">
        <f t="shared" si="432"/>
        <v>20160</v>
      </c>
      <c r="AA4419" s="5">
        <f>VLOOKUP(G4419,Ma_KH!$A:$R,14,0)</f>
        <v>60</v>
      </c>
    </row>
    <row r="4420" spans="1:27" hidden="1" x14ac:dyDescent="0.25">
      <c r="A4420" s="157">
        <v>45999</v>
      </c>
      <c r="B4420" s="158">
        <v>4181008586</v>
      </c>
      <c r="C4420" s="151" t="s">
        <v>7767</v>
      </c>
      <c r="D4420" s="149">
        <v>46000</v>
      </c>
      <c r="E4420" s="152"/>
      <c r="F4420" s="151"/>
      <c r="G4420" t="s">
        <v>7232</v>
      </c>
      <c r="H4420" s="152"/>
      <c r="I4420" s="158" t="s">
        <v>8513</v>
      </c>
      <c r="J4420" s="150" t="s">
        <v>1771</v>
      </c>
      <c r="K4420" s="331" t="s">
        <v>32</v>
      </c>
      <c r="L4420" s="21" t="str">
        <f>VLOOKUP($K4420,TONG_SL!$A:$D,2,0)</f>
        <v>Giò Tai Lưỡi Xào 250g</v>
      </c>
      <c r="N4420" s="21" t="str">
        <f t="shared" si="433"/>
        <v>K-C6</v>
      </c>
      <c r="Q4420" s="21" t="str">
        <f>VLOOKUP(K4420,TONG_SL!$A:$D,3,0)</f>
        <v>Túi</v>
      </c>
      <c r="R4420" s="106">
        <v>5</v>
      </c>
      <c r="S4420" s="220"/>
      <c r="T4420" s="220">
        <f>VLOOKUP(VLOOKUP(G4420,Ma_KH!$A:$R,18,0)&amp;K4420,Gia_MB!$A:$F,6,0)</f>
        <v>50182</v>
      </c>
      <c r="U4420" s="254">
        <f t="shared" si="429"/>
        <v>250910</v>
      </c>
      <c r="V4420" s="220"/>
      <c r="W4420" s="222">
        <f t="shared" si="430"/>
        <v>0</v>
      </c>
      <c r="X4420" s="223" t="str">
        <f t="shared" si="431"/>
        <v>8</v>
      </c>
      <c r="Y4420" s="220"/>
      <c r="Z4420" s="254">
        <f t="shared" si="432"/>
        <v>20072.8</v>
      </c>
      <c r="AA4420" s="5">
        <f>VLOOKUP(G4420,Ma_KH!$A:$R,14,0)</f>
        <v>60</v>
      </c>
    </row>
    <row r="4421" spans="1:27" hidden="1" x14ac:dyDescent="0.25">
      <c r="A4421" s="157">
        <v>45998</v>
      </c>
      <c r="B4421" s="158">
        <v>4180974368</v>
      </c>
      <c r="C4421" s="151" t="s">
        <v>7767</v>
      </c>
      <c r="D4421" s="149">
        <v>46000</v>
      </c>
      <c r="E4421" s="152"/>
      <c r="F4421" s="151"/>
      <c r="G4421" t="s">
        <v>7784</v>
      </c>
      <c r="H4421" s="152"/>
      <c r="I4421" s="158" t="s">
        <v>8514</v>
      </c>
      <c r="J4421" s="150" t="s">
        <v>1771</v>
      </c>
      <c r="K4421" s="331" t="s">
        <v>7187</v>
      </c>
      <c r="L4421" s="21" t="str">
        <f>VLOOKUP($K4421,TONG_SL!$A:$D,2,0)</f>
        <v>Chân giò heo muối 300g</v>
      </c>
      <c r="N4421" s="21" t="str">
        <f t="shared" si="433"/>
        <v>K-C6</v>
      </c>
      <c r="Q4421" s="21" t="str">
        <f>VLOOKUP(K4421,TONG_SL!$A:$D,3,0)</f>
        <v>Túi</v>
      </c>
      <c r="R4421" s="106">
        <v>30</v>
      </c>
      <c r="S4421" s="220"/>
      <c r="T4421" s="220">
        <f>VLOOKUP(VLOOKUP(G4421,Ma_KH!$A:$R,18,0)&amp;K4421,Gia_MB!$A:$F,6,0)</f>
        <v>73431</v>
      </c>
      <c r="U4421" s="254">
        <f t="shared" si="429"/>
        <v>2202930</v>
      </c>
      <c r="V4421" s="220"/>
      <c r="W4421" s="222">
        <f t="shared" si="430"/>
        <v>0</v>
      </c>
      <c r="X4421" s="223" t="str">
        <f t="shared" si="431"/>
        <v>8</v>
      </c>
      <c r="Y4421" s="220"/>
      <c r="Z4421" s="254">
        <f t="shared" si="432"/>
        <v>176234.4</v>
      </c>
      <c r="AA4421" s="5">
        <f>VLOOKUP(G4421,Ma_KH!$A:$R,14,0)</f>
        <v>60</v>
      </c>
    </row>
    <row r="4422" spans="1:27" hidden="1" x14ac:dyDescent="0.25">
      <c r="A4422" s="157">
        <v>45998</v>
      </c>
      <c r="B4422" s="158">
        <v>4180974368</v>
      </c>
      <c r="C4422" s="151" t="s">
        <v>7767</v>
      </c>
      <c r="D4422" s="149">
        <v>46000</v>
      </c>
      <c r="E4422" s="152"/>
      <c r="F4422" s="151"/>
      <c r="G4422" t="s">
        <v>7784</v>
      </c>
      <c r="H4422" s="152"/>
      <c r="I4422" s="158" t="s">
        <v>8514</v>
      </c>
      <c r="J4422" s="150" t="s">
        <v>1771</v>
      </c>
      <c r="K4422" s="331" t="s">
        <v>32</v>
      </c>
      <c r="L4422" s="21" t="str">
        <f>VLOOKUP($K4422,TONG_SL!$A:$D,2,0)</f>
        <v>Giò Tai Lưỡi Xào 250g</v>
      </c>
      <c r="N4422" s="21" t="str">
        <f t="shared" si="433"/>
        <v>K-C6</v>
      </c>
      <c r="Q4422" s="21" t="str">
        <f>VLOOKUP(K4422,TONG_SL!$A:$D,3,0)</f>
        <v>Túi</v>
      </c>
      <c r="R4422" s="106">
        <v>10</v>
      </c>
      <c r="S4422" s="220"/>
      <c r="T4422" s="220">
        <f>VLOOKUP(VLOOKUP(G4422,Ma_KH!$A:$R,18,0)&amp;K4422,Gia_MB!$A:$F,6,0)</f>
        <v>50182</v>
      </c>
      <c r="U4422" s="254">
        <f t="shared" si="429"/>
        <v>501820</v>
      </c>
      <c r="V4422" s="220"/>
      <c r="W4422" s="222">
        <f t="shared" si="430"/>
        <v>0</v>
      </c>
      <c r="X4422" s="223" t="str">
        <f t="shared" si="431"/>
        <v>8</v>
      </c>
      <c r="Y4422" s="220"/>
      <c r="Z4422" s="254">
        <f t="shared" si="432"/>
        <v>40145.599999999999</v>
      </c>
      <c r="AA4422" s="5">
        <f>VLOOKUP(G4422,Ma_KH!$A:$R,14,0)</f>
        <v>60</v>
      </c>
    </row>
    <row r="4423" spans="1:27" hidden="1" x14ac:dyDescent="0.25">
      <c r="A4423" s="157">
        <v>45998</v>
      </c>
      <c r="B4423" s="158">
        <v>4180974368</v>
      </c>
      <c r="C4423" s="151" t="s">
        <v>7767</v>
      </c>
      <c r="D4423" s="149">
        <v>46000</v>
      </c>
      <c r="E4423" s="152"/>
      <c r="F4423" s="151"/>
      <c r="G4423" t="s">
        <v>7784</v>
      </c>
      <c r="H4423" s="152"/>
      <c r="I4423" s="158" t="s">
        <v>8514</v>
      </c>
      <c r="J4423" s="150" t="s">
        <v>1771</v>
      </c>
      <c r="K4423" s="331" t="s">
        <v>48</v>
      </c>
      <c r="L4423" s="21" t="str">
        <f>VLOOKUP($K4423,TONG_SL!$A:$D,2,0)</f>
        <v>Mọc Nấm Hương 250g</v>
      </c>
      <c r="N4423" s="21" t="str">
        <f t="shared" si="433"/>
        <v>K-C6</v>
      </c>
      <c r="Q4423" s="21" t="str">
        <f>VLOOKUP(K4423,TONG_SL!$A:$D,3,0)</f>
        <v>Túi</v>
      </c>
      <c r="R4423" s="106">
        <v>10</v>
      </c>
      <c r="S4423" s="220"/>
      <c r="T4423" s="220">
        <f>VLOOKUP(VLOOKUP(G4423,Ma_KH!$A:$R,18,0)&amp;K4423,Gia_MB!$A:$F,6,0)</f>
        <v>46000</v>
      </c>
      <c r="U4423" s="254">
        <f t="shared" si="429"/>
        <v>460000</v>
      </c>
      <c r="V4423" s="220"/>
      <c r="W4423" s="222">
        <f t="shared" si="430"/>
        <v>0</v>
      </c>
      <c r="X4423" s="223" t="str">
        <f t="shared" si="431"/>
        <v>8</v>
      </c>
      <c r="Y4423" s="220"/>
      <c r="Z4423" s="254">
        <f t="shared" si="432"/>
        <v>36800</v>
      </c>
      <c r="AA4423" s="5">
        <f>VLOOKUP(G4423,Ma_KH!$A:$R,14,0)</f>
        <v>60</v>
      </c>
    </row>
    <row r="4424" spans="1:27" hidden="1" x14ac:dyDescent="0.25">
      <c r="A4424" s="157">
        <v>45999</v>
      </c>
      <c r="B4424" s="158">
        <v>4181020287</v>
      </c>
      <c r="C4424" s="151" t="s">
        <v>7767</v>
      </c>
      <c r="D4424" s="149">
        <v>46000</v>
      </c>
      <c r="E4424" s="152"/>
      <c r="F4424" s="151"/>
      <c r="G4424" t="s">
        <v>7784</v>
      </c>
      <c r="H4424" s="152"/>
      <c r="I4424" s="158" t="s">
        <v>8515</v>
      </c>
      <c r="J4424" s="150" t="s">
        <v>1771</v>
      </c>
      <c r="K4424" s="331" t="s">
        <v>7187</v>
      </c>
      <c r="L4424" s="21" t="str">
        <f>VLOOKUP($K4424,TONG_SL!$A:$D,2,0)</f>
        <v>Chân giò heo muối 300g</v>
      </c>
      <c r="N4424" s="21" t="str">
        <f t="shared" si="433"/>
        <v>K-C6</v>
      </c>
      <c r="Q4424" s="21" t="str">
        <f>VLOOKUP(K4424,TONG_SL!$A:$D,3,0)</f>
        <v>Túi</v>
      </c>
      <c r="R4424" s="106">
        <v>5</v>
      </c>
      <c r="S4424" s="220"/>
      <c r="T4424" s="220">
        <f>VLOOKUP(VLOOKUP(G4424,Ma_KH!$A:$R,18,0)&amp;K4424,Gia_MB!$A:$F,6,0)</f>
        <v>73431</v>
      </c>
      <c r="U4424" s="254">
        <f t="shared" si="429"/>
        <v>367155</v>
      </c>
      <c r="V4424" s="220"/>
      <c r="W4424" s="222">
        <f t="shared" si="430"/>
        <v>0</v>
      </c>
      <c r="X4424" s="223" t="str">
        <f t="shared" si="431"/>
        <v>8</v>
      </c>
      <c r="Y4424" s="220"/>
      <c r="Z4424" s="254">
        <f t="shared" si="432"/>
        <v>29372.400000000001</v>
      </c>
      <c r="AA4424" s="5">
        <f>VLOOKUP(G4424,Ma_KH!$A:$R,14,0)</f>
        <v>60</v>
      </c>
    </row>
    <row r="4425" spans="1:27" hidden="1" x14ac:dyDescent="0.25">
      <c r="A4425" s="157">
        <v>45999</v>
      </c>
      <c r="B4425" s="158">
        <v>4181020287</v>
      </c>
      <c r="C4425" s="151" t="s">
        <v>7767</v>
      </c>
      <c r="D4425" s="149">
        <v>46000</v>
      </c>
      <c r="E4425" s="152"/>
      <c r="F4425" s="151"/>
      <c r="G4425" t="s">
        <v>7784</v>
      </c>
      <c r="H4425" s="152"/>
      <c r="I4425" s="158" t="s">
        <v>8515</v>
      </c>
      <c r="J4425" s="150" t="s">
        <v>1771</v>
      </c>
      <c r="K4425" s="331" t="s">
        <v>30</v>
      </c>
      <c r="L4425" s="21" t="str">
        <f>VLOOKUP($K4425,TONG_SL!$A:$D,2,0)</f>
        <v>Gà muối 500g</v>
      </c>
      <c r="N4425" s="21" t="str">
        <f t="shared" si="433"/>
        <v>K-C6</v>
      </c>
      <c r="Q4425" s="21" t="str">
        <f>VLOOKUP(K4425,TONG_SL!$A:$D,3,0)</f>
        <v>Túi</v>
      </c>
      <c r="R4425" s="106">
        <v>5</v>
      </c>
      <c r="S4425" s="220"/>
      <c r="T4425" s="220">
        <f>VLOOKUP(VLOOKUP(G4425,Ma_KH!$A:$R,18,0)&amp;K4425,Gia_MB!$A:$F,6,0)</f>
        <v>111058</v>
      </c>
      <c r="U4425" s="254">
        <f t="shared" si="429"/>
        <v>555290</v>
      </c>
      <c r="V4425" s="220"/>
      <c r="W4425" s="222">
        <f t="shared" si="430"/>
        <v>0</v>
      </c>
      <c r="X4425" s="223" t="str">
        <f t="shared" si="431"/>
        <v>8</v>
      </c>
      <c r="Y4425" s="220"/>
      <c r="Z4425" s="254">
        <f t="shared" si="432"/>
        <v>44423.200000000004</v>
      </c>
      <c r="AA4425" s="5">
        <f>VLOOKUP(G4425,Ma_KH!$A:$R,14,0)</f>
        <v>60</v>
      </c>
    </row>
    <row r="4426" spans="1:27" hidden="1" x14ac:dyDescent="0.25">
      <c r="A4426" s="157">
        <v>45999</v>
      </c>
      <c r="B4426" s="158">
        <v>4181020287</v>
      </c>
      <c r="C4426" s="151" t="s">
        <v>7767</v>
      </c>
      <c r="D4426" s="149">
        <v>46000</v>
      </c>
      <c r="E4426" s="152"/>
      <c r="F4426" s="151"/>
      <c r="G4426" t="s">
        <v>7784</v>
      </c>
      <c r="H4426" s="152"/>
      <c r="I4426" s="158" t="s">
        <v>8515</v>
      </c>
      <c r="J4426" s="150" t="s">
        <v>1771</v>
      </c>
      <c r="K4426" s="331" t="s">
        <v>32</v>
      </c>
      <c r="L4426" s="21" t="str">
        <f>VLOOKUP($K4426,TONG_SL!$A:$D,2,0)</f>
        <v>Giò Tai Lưỡi Xào 250g</v>
      </c>
      <c r="N4426" s="21" t="str">
        <f t="shared" si="433"/>
        <v>K-C6</v>
      </c>
      <c r="Q4426" s="21" t="str">
        <f>VLOOKUP(K4426,TONG_SL!$A:$D,3,0)</f>
        <v>Túi</v>
      </c>
      <c r="R4426" s="106">
        <v>5</v>
      </c>
      <c r="S4426" s="220"/>
      <c r="T4426" s="220">
        <f>VLOOKUP(VLOOKUP(G4426,Ma_KH!$A:$R,18,0)&amp;K4426,Gia_MB!$A:$F,6,0)</f>
        <v>50182</v>
      </c>
      <c r="U4426" s="254">
        <f t="shared" si="429"/>
        <v>250910</v>
      </c>
      <c r="V4426" s="220"/>
      <c r="W4426" s="222">
        <f t="shared" si="430"/>
        <v>0</v>
      </c>
      <c r="X4426" s="223" t="str">
        <f t="shared" si="431"/>
        <v>8</v>
      </c>
      <c r="Y4426" s="220"/>
      <c r="Z4426" s="254">
        <f t="shared" si="432"/>
        <v>20072.8</v>
      </c>
      <c r="AA4426" s="5">
        <f>VLOOKUP(G4426,Ma_KH!$A:$R,14,0)</f>
        <v>60</v>
      </c>
    </row>
    <row r="4427" spans="1:27" hidden="1" x14ac:dyDescent="0.25">
      <c r="A4427" s="157">
        <v>45999</v>
      </c>
      <c r="B4427" s="158">
        <v>4181020287</v>
      </c>
      <c r="C4427" s="151" t="s">
        <v>7767</v>
      </c>
      <c r="D4427" s="149">
        <v>46000</v>
      </c>
      <c r="E4427" s="152"/>
      <c r="F4427" s="151"/>
      <c r="G4427" t="s">
        <v>7784</v>
      </c>
      <c r="H4427" s="152"/>
      <c r="I4427" s="158" t="s">
        <v>8515</v>
      </c>
      <c r="J4427" s="150" t="s">
        <v>1771</v>
      </c>
      <c r="K4427" s="331" t="s">
        <v>7153</v>
      </c>
      <c r="L4427" s="21" t="str">
        <f>VLOOKUP($K4427,TONG_SL!$A:$D,2,0)</f>
        <v>Tai heo muối 200g</v>
      </c>
      <c r="N4427" s="21" t="str">
        <f t="shared" si="433"/>
        <v>K-C6</v>
      </c>
      <c r="Q4427" s="21" t="str">
        <f>VLOOKUP(K4427,TONG_SL!$A:$D,3,0)</f>
        <v>Túi</v>
      </c>
      <c r="R4427" s="106">
        <v>5</v>
      </c>
      <c r="S4427" s="220"/>
      <c r="T4427" s="220">
        <f>VLOOKUP(VLOOKUP(G4427,Ma_KH!$A:$R,18,0)&amp;K4427,Gia_MB!$A:$F,6,0)</f>
        <v>55595</v>
      </c>
      <c r="U4427" s="254">
        <f t="shared" si="429"/>
        <v>277975</v>
      </c>
      <c r="V4427" s="220"/>
      <c r="W4427" s="222">
        <f t="shared" si="430"/>
        <v>0</v>
      </c>
      <c r="X4427" s="223" t="str">
        <f t="shared" si="431"/>
        <v>8</v>
      </c>
      <c r="Y4427" s="220"/>
      <c r="Z4427" s="254">
        <f t="shared" si="432"/>
        <v>22238</v>
      </c>
      <c r="AA4427" s="5">
        <f>VLOOKUP(G4427,Ma_KH!$A:$R,14,0)</f>
        <v>60</v>
      </c>
    </row>
    <row r="4428" spans="1:27" hidden="1" x14ac:dyDescent="0.25">
      <c r="A4428" s="157">
        <v>45999</v>
      </c>
      <c r="B4428" s="158">
        <v>4181020287</v>
      </c>
      <c r="C4428" s="151" t="s">
        <v>7767</v>
      </c>
      <c r="D4428" s="149">
        <v>46000</v>
      </c>
      <c r="E4428" s="152"/>
      <c r="F4428" s="151"/>
      <c r="G4428" t="s">
        <v>7784</v>
      </c>
      <c r="H4428" s="152"/>
      <c r="I4428" s="158" t="s">
        <v>8515</v>
      </c>
      <c r="J4428" s="150" t="s">
        <v>1771</v>
      </c>
      <c r="K4428" s="331" t="s">
        <v>7154</v>
      </c>
      <c r="L4428" s="21" t="str">
        <f>VLOOKUP($K4428,TONG_SL!$A:$D,2,0)</f>
        <v>Chả cốm 300g</v>
      </c>
      <c r="N4428" s="21" t="str">
        <f t="shared" si="433"/>
        <v>K-C6</v>
      </c>
      <c r="Q4428" s="21" t="str">
        <f>VLOOKUP(K4428,TONG_SL!$A:$D,3,0)</f>
        <v>Túi</v>
      </c>
      <c r="R4428" s="106">
        <v>5</v>
      </c>
      <c r="S4428" s="220"/>
      <c r="T4428" s="220">
        <f>VLOOKUP(VLOOKUP(G4428,Ma_KH!$A:$R,18,0)&amp;K4428,Gia_MB!$A:$F,6,0)</f>
        <v>74250</v>
      </c>
      <c r="U4428" s="254">
        <f t="shared" si="429"/>
        <v>371250</v>
      </c>
      <c r="V4428" s="220"/>
      <c r="W4428" s="222">
        <f t="shared" si="430"/>
        <v>0</v>
      </c>
      <c r="X4428" s="223" t="str">
        <f t="shared" si="431"/>
        <v>8</v>
      </c>
      <c r="Y4428" s="220"/>
      <c r="Z4428" s="254">
        <f t="shared" si="432"/>
        <v>29700</v>
      </c>
      <c r="AA4428" s="5">
        <f>VLOOKUP(G4428,Ma_KH!$A:$R,14,0)</f>
        <v>60</v>
      </c>
    </row>
    <row r="4429" spans="1:27" hidden="1" x14ac:dyDescent="0.25">
      <c r="A4429" s="157">
        <v>45999</v>
      </c>
      <c r="B4429" s="158">
        <v>4181020287</v>
      </c>
      <c r="C4429" s="151" t="s">
        <v>7767</v>
      </c>
      <c r="D4429" s="149">
        <v>46000</v>
      </c>
      <c r="E4429" s="152"/>
      <c r="F4429" s="151"/>
      <c r="G4429" t="s">
        <v>7784</v>
      </c>
      <c r="H4429" s="152"/>
      <c r="I4429" s="158" t="s">
        <v>8515</v>
      </c>
      <c r="J4429" s="150" t="s">
        <v>1771</v>
      </c>
      <c r="K4429" s="331" t="s">
        <v>7775</v>
      </c>
      <c r="L4429" s="21" t="str">
        <f>VLOOKUP($K4429,TONG_SL!$A:$D,2,0)</f>
        <v>Chả nướng 300g</v>
      </c>
      <c r="N4429" s="21" t="str">
        <f t="shared" si="433"/>
        <v>K-C6</v>
      </c>
      <c r="Q4429" s="21" t="str">
        <f>VLOOKUP(K4429,TONG_SL!$A:$D,3,0)</f>
        <v>Túi</v>
      </c>
      <c r="R4429" s="106">
        <v>5</v>
      </c>
      <c r="S4429" s="220"/>
      <c r="T4429" s="220">
        <f>VLOOKUP(VLOOKUP(G4429,Ma_KH!$A:$R,18,0)&amp;K4429,Gia_MB!$A:$F,6,0)</f>
        <v>70950</v>
      </c>
      <c r="U4429" s="254">
        <f t="shared" si="429"/>
        <v>354750</v>
      </c>
      <c r="V4429" s="220"/>
      <c r="W4429" s="222">
        <f t="shared" si="430"/>
        <v>0</v>
      </c>
      <c r="X4429" s="223" t="str">
        <f t="shared" si="431"/>
        <v>8</v>
      </c>
      <c r="Y4429" s="220"/>
      <c r="Z4429" s="254">
        <f t="shared" si="432"/>
        <v>28380</v>
      </c>
      <c r="AA4429" s="5">
        <f>VLOOKUP(G4429,Ma_KH!$A:$R,14,0)</f>
        <v>60</v>
      </c>
    </row>
    <row r="4430" spans="1:27" hidden="1" x14ac:dyDescent="0.25">
      <c r="A4430" s="157">
        <v>45993</v>
      </c>
      <c r="B4430" s="158">
        <v>4180763671</v>
      </c>
      <c r="C4430" s="151" t="s">
        <v>7767</v>
      </c>
      <c r="D4430" s="149">
        <v>46000</v>
      </c>
      <c r="E4430" s="152"/>
      <c r="F4430" s="151"/>
      <c r="G4430" t="s">
        <v>7784</v>
      </c>
      <c r="H4430" s="152"/>
      <c r="I4430" s="158" t="s">
        <v>8516</v>
      </c>
      <c r="J4430" s="150" t="s">
        <v>1771</v>
      </c>
      <c r="K4430" s="331" t="s">
        <v>48</v>
      </c>
      <c r="L4430" s="21" t="str">
        <f>VLOOKUP($K4430,TONG_SL!$A:$D,2,0)</f>
        <v>Mọc Nấm Hương 250g</v>
      </c>
      <c r="N4430" s="21" t="str">
        <f t="shared" si="433"/>
        <v>K-C6</v>
      </c>
      <c r="Q4430" s="21" t="str">
        <f>VLOOKUP(K4430,TONG_SL!$A:$D,3,0)</f>
        <v>Túi</v>
      </c>
      <c r="R4430" s="106">
        <v>10</v>
      </c>
      <c r="S4430" s="220"/>
      <c r="T4430" s="220">
        <f>VLOOKUP(VLOOKUP(G4430,Ma_KH!$A:$R,18,0)&amp;K4430,Gia_MB!$A:$F,6,0)</f>
        <v>46000</v>
      </c>
      <c r="U4430" s="254">
        <f t="shared" si="429"/>
        <v>460000</v>
      </c>
      <c r="V4430" s="220"/>
      <c r="W4430" s="222">
        <f t="shared" si="430"/>
        <v>0</v>
      </c>
      <c r="X4430" s="223" t="str">
        <f t="shared" si="431"/>
        <v>8</v>
      </c>
      <c r="Y4430" s="220"/>
      <c r="Z4430" s="254">
        <f t="shared" si="432"/>
        <v>36800</v>
      </c>
      <c r="AA4430" s="5">
        <f>VLOOKUP(G4430,Ma_KH!$A:$R,14,0)</f>
        <v>60</v>
      </c>
    </row>
    <row r="4431" spans="1:27" hidden="1" x14ac:dyDescent="0.25">
      <c r="A4431" s="157">
        <v>45993</v>
      </c>
      <c r="B4431" s="158">
        <v>4180763671</v>
      </c>
      <c r="C4431" s="151" t="s">
        <v>7767</v>
      </c>
      <c r="D4431" s="149">
        <v>46000</v>
      </c>
      <c r="E4431" s="152"/>
      <c r="F4431" s="151"/>
      <c r="G4431" t="s">
        <v>7784</v>
      </c>
      <c r="H4431" s="152"/>
      <c r="I4431" s="158" t="s">
        <v>8516</v>
      </c>
      <c r="J4431" s="150" t="s">
        <v>1771</v>
      </c>
      <c r="K4431" s="331" t="s">
        <v>7821</v>
      </c>
      <c r="L4431" s="21" t="str">
        <f>VLOOKUP($K4431,TONG_SL!$A:$D,2,0)</f>
        <v>Giò sụn gà 250g</v>
      </c>
      <c r="N4431" s="21" t="str">
        <f t="shared" si="433"/>
        <v>K-C6</v>
      </c>
      <c r="Q4431" s="21" t="str">
        <f>VLOOKUP(K4431,TONG_SL!$A:$D,3,0)</f>
        <v>Túi</v>
      </c>
      <c r="R4431" s="106">
        <v>5</v>
      </c>
      <c r="S4431" s="220"/>
      <c r="T4431" s="220">
        <f>VLOOKUP(VLOOKUP(G4431,Ma_KH!$A:$R,18,0)&amp;K4431,Gia_MB!$A:$F,6,0)</f>
        <v>50400</v>
      </c>
      <c r="U4431" s="254">
        <f t="shared" si="429"/>
        <v>252000</v>
      </c>
      <c r="V4431" s="220"/>
      <c r="W4431" s="222">
        <f t="shared" si="430"/>
        <v>0</v>
      </c>
      <c r="X4431" s="223" t="str">
        <f t="shared" si="431"/>
        <v>8</v>
      </c>
      <c r="Y4431" s="220"/>
      <c r="Z4431" s="254">
        <f t="shared" si="432"/>
        <v>20160</v>
      </c>
      <c r="AA4431" s="5">
        <f>VLOOKUP(G4431,Ma_KH!$A:$R,14,0)</f>
        <v>60</v>
      </c>
    </row>
    <row r="4432" spans="1:27" hidden="1" x14ac:dyDescent="0.25">
      <c r="A4432" s="157">
        <v>45993</v>
      </c>
      <c r="B4432" s="158">
        <v>4180763671</v>
      </c>
      <c r="C4432" s="151" t="s">
        <v>7767</v>
      </c>
      <c r="D4432" s="149">
        <v>46000</v>
      </c>
      <c r="E4432" s="152"/>
      <c r="F4432" s="151"/>
      <c r="G4432" t="s">
        <v>7784</v>
      </c>
      <c r="H4432" s="152"/>
      <c r="I4432" s="158" t="s">
        <v>8516</v>
      </c>
      <c r="J4432" s="150" t="s">
        <v>1771</v>
      </c>
      <c r="K4432" s="331" t="s">
        <v>27</v>
      </c>
      <c r="L4432" s="21" t="str">
        <f>VLOOKUP($K4432,TONG_SL!$A:$D,2,0)</f>
        <v>Chân giò heo muối 300g</v>
      </c>
      <c r="N4432" s="21" t="str">
        <f t="shared" si="433"/>
        <v>K-C6</v>
      </c>
      <c r="Q4432" s="21" t="str">
        <f>VLOOKUP(K4432,TONG_SL!$A:$D,3,0)</f>
        <v>Túi</v>
      </c>
      <c r="R4432" s="106">
        <v>20</v>
      </c>
      <c r="S4432" s="220"/>
      <c r="T4432" s="220">
        <f>VLOOKUP(VLOOKUP(G4432,Ma_KH!$A:$R,18,0)&amp;K4432,Gia_MB!$A:$F,6,0)</f>
        <v>73431</v>
      </c>
      <c r="U4432" s="254">
        <f t="shared" si="429"/>
        <v>1468620</v>
      </c>
      <c r="V4432" s="220"/>
      <c r="W4432" s="222">
        <f t="shared" si="430"/>
        <v>0</v>
      </c>
      <c r="X4432" s="223" t="str">
        <f t="shared" si="431"/>
        <v>8</v>
      </c>
      <c r="Y4432" s="220"/>
      <c r="Z4432" s="254">
        <f t="shared" si="432"/>
        <v>117489.60000000001</v>
      </c>
      <c r="AA4432" s="5">
        <f>VLOOKUP(G4432,Ma_KH!$A:$R,14,0)</f>
        <v>60</v>
      </c>
    </row>
    <row r="4433" spans="1:27" hidden="1" x14ac:dyDescent="0.25">
      <c r="A4433" s="157">
        <v>45993</v>
      </c>
      <c r="B4433" s="158">
        <v>4180763671</v>
      </c>
      <c r="C4433" s="151" t="s">
        <v>7767</v>
      </c>
      <c r="D4433" s="149">
        <v>46000</v>
      </c>
      <c r="E4433" s="152"/>
      <c r="F4433" s="151"/>
      <c r="G4433" t="s">
        <v>7784</v>
      </c>
      <c r="H4433" s="152"/>
      <c r="I4433" s="158" t="s">
        <v>8516</v>
      </c>
      <c r="J4433" s="150" t="s">
        <v>1771</v>
      </c>
      <c r="K4433" s="331" t="s">
        <v>30</v>
      </c>
      <c r="L4433" s="21" t="str">
        <f>VLOOKUP($K4433,TONG_SL!$A:$D,2,0)</f>
        <v>Gà muối 500g</v>
      </c>
      <c r="N4433" s="21" t="str">
        <f t="shared" si="433"/>
        <v>K-C6</v>
      </c>
      <c r="Q4433" s="21" t="str">
        <f>VLOOKUP(K4433,TONG_SL!$A:$D,3,0)</f>
        <v>Túi</v>
      </c>
      <c r="R4433" s="106">
        <v>20</v>
      </c>
      <c r="S4433" s="220"/>
      <c r="T4433" s="220">
        <f>VLOOKUP(VLOOKUP(G4433,Ma_KH!$A:$R,18,0)&amp;K4433,Gia_MB!$A:$F,6,0)</f>
        <v>111058</v>
      </c>
      <c r="U4433" s="254">
        <f t="shared" si="429"/>
        <v>2221160</v>
      </c>
      <c r="V4433" s="220"/>
      <c r="W4433" s="222">
        <f t="shared" si="430"/>
        <v>0</v>
      </c>
      <c r="X4433" s="223" t="str">
        <f t="shared" si="431"/>
        <v>8</v>
      </c>
      <c r="Y4433" s="220"/>
      <c r="Z4433" s="254">
        <f t="shared" si="432"/>
        <v>177692.80000000002</v>
      </c>
      <c r="AA4433" s="5">
        <f>VLOOKUP(G4433,Ma_KH!$A:$R,14,0)</f>
        <v>60</v>
      </c>
    </row>
    <row r="4434" spans="1:27" hidden="1" x14ac:dyDescent="0.25">
      <c r="A4434" s="157">
        <v>45993</v>
      </c>
      <c r="B4434" s="158">
        <v>4180763671</v>
      </c>
      <c r="C4434" s="151" t="s">
        <v>7767</v>
      </c>
      <c r="D4434" s="149">
        <v>46000</v>
      </c>
      <c r="E4434" s="152"/>
      <c r="F4434" s="151"/>
      <c r="G4434" t="s">
        <v>7784</v>
      </c>
      <c r="H4434" s="152"/>
      <c r="I4434" s="158" t="s">
        <v>8516</v>
      </c>
      <c r="J4434" s="150" t="s">
        <v>1771</v>
      </c>
      <c r="K4434" s="331" t="s">
        <v>7153</v>
      </c>
      <c r="L4434" s="21" t="str">
        <f>VLOOKUP($K4434,TONG_SL!$A:$D,2,0)</f>
        <v>Tai heo muối 200g</v>
      </c>
      <c r="N4434" s="21" t="str">
        <f t="shared" si="433"/>
        <v>K-C6</v>
      </c>
      <c r="Q4434" s="21" t="str">
        <f>VLOOKUP(K4434,TONG_SL!$A:$D,3,0)</f>
        <v>Túi</v>
      </c>
      <c r="R4434" s="106">
        <v>6</v>
      </c>
      <c r="S4434" s="220"/>
      <c r="T4434" s="220">
        <f>VLOOKUP(VLOOKUP(G4434,Ma_KH!$A:$R,18,0)&amp;K4434,Gia_MB!$A:$F,6,0)</f>
        <v>55595</v>
      </c>
      <c r="U4434" s="254">
        <f t="shared" si="429"/>
        <v>333570</v>
      </c>
      <c r="V4434" s="220"/>
      <c r="W4434" s="222">
        <f t="shared" si="430"/>
        <v>0</v>
      </c>
      <c r="X4434" s="223" t="str">
        <f t="shared" si="431"/>
        <v>8</v>
      </c>
      <c r="Y4434" s="220"/>
      <c r="Z4434" s="254">
        <f t="shared" si="432"/>
        <v>26685.600000000002</v>
      </c>
      <c r="AA4434" s="5">
        <f>VLOOKUP(G4434,Ma_KH!$A:$R,14,0)</f>
        <v>60</v>
      </c>
    </row>
    <row r="4435" spans="1:27" hidden="1" x14ac:dyDescent="0.25">
      <c r="A4435" s="157">
        <v>45993</v>
      </c>
      <c r="B4435" s="158">
        <v>4180763671</v>
      </c>
      <c r="C4435" s="151" t="s">
        <v>7767</v>
      </c>
      <c r="D4435" s="149">
        <v>46000</v>
      </c>
      <c r="E4435" s="152"/>
      <c r="F4435" s="151"/>
      <c r="G4435" t="s">
        <v>7784</v>
      </c>
      <c r="H4435" s="152"/>
      <c r="I4435" s="158" t="s">
        <v>8516</v>
      </c>
      <c r="J4435" s="150" t="s">
        <v>1771</v>
      </c>
      <c r="K4435" s="331" t="s">
        <v>7154</v>
      </c>
      <c r="L4435" s="21" t="str">
        <f>VLOOKUP($K4435,TONG_SL!$A:$D,2,0)</f>
        <v>Chả cốm 300g</v>
      </c>
      <c r="N4435" s="21" t="str">
        <f t="shared" si="433"/>
        <v>K-C6</v>
      </c>
      <c r="Q4435" s="21" t="str">
        <f>VLOOKUP(K4435,TONG_SL!$A:$D,3,0)</f>
        <v>Túi</v>
      </c>
      <c r="R4435" s="106">
        <v>5</v>
      </c>
      <c r="S4435" s="220"/>
      <c r="T4435" s="220">
        <f>VLOOKUP(VLOOKUP(G4435,Ma_KH!$A:$R,18,0)&amp;K4435,Gia_MB!$A:$F,6,0)</f>
        <v>74250</v>
      </c>
      <c r="U4435" s="254">
        <f t="shared" si="429"/>
        <v>371250</v>
      </c>
      <c r="V4435" s="220"/>
      <c r="W4435" s="222">
        <f t="shared" si="430"/>
        <v>0</v>
      </c>
      <c r="X4435" s="223" t="str">
        <f t="shared" si="431"/>
        <v>8</v>
      </c>
      <c r="Y4435" s="220"/>
      <c r="Z4435" s="254">
        <f t="shared" si="432"/>
        <v>29700</v>
      </c>
      <c r="AA4435" s="5">
        <f>VLOOKUP(G4435,Ma_KH!$A:$R,14,0)</f>
        <v>60</v>
      </c>
    </row>
    <row r="4436" spans="1:27" hidden="1" x14ac:dyDescent="0.25">
      <c r="A4436" s="157">
        <v>45993</v>
      </c>
      <c r="B4436" s="158">
        <v>4180763671</v>
      </c>
      <c r="C4436" s="151" t="s">
        <v>7767</v>
      </c>
      <c r="D4436" s="149">
        <v>46000</v>
      </c>
      <c r="E4436" s="152"/>
      <c r="F4436" s="151"/>
      <c r="G4436" t="s">
        <v>7784</v>
      </c>
      <c r="H4436" s="152"/>
      <c r="I4436" s="158" t="s">
        <v>8516</v>
      </c>
      <c r="J4436" s="150" t="s">
        <v>1771</v>
      </c>
      <c r="K4436" s="331" t="s">
        <v>7820</v>
      </c>
      <c r="L4436" s="21" t="str">
        <f>VLOOKUP($K4436,TONG_SL!$A:$D,2,0)</f>
        <v>Giò lụa cây 250g</v>
      </c>
      <c r="N4436" s="21" t="str">
        <f t="shared" si="433"/>
        <v>K-C6</v>
      </c>
      <c r="Q4436" s="21" t="str">
        <f>VLOOKUP(K4436,TONG_SL!$A:$D,3,0)</f>
        <v>Túi</v>
      </c>
      <c r="R4436" s="106">
        <v>5</v>
      </c>
      <c r="S4436" s="220"/>
      <c r="T4436" s="220">
        <f>VLOOKUP(VLOOKUP(G4436,Ma_KH!$A:$R,18,0)&amp;K4436,Gia_MB!$A:$F,6,0)</f>
        <v>49500</v>
      </c>
      <c r="U4436" s="254">
        <f t="shared" si="429"/>
        <v>247500</v>
      </c>
      <c r="V4436" s="220"/>
      <c r="W4436" s="222">
        <f t="shared" si="430"/>
        <v>0</v>
      </c>
      <c r="X4436" s="223" t="str">
        <f t="shared" si="431"/>
        <v>8</v>
      </c>
      <c r="Y4436" s="220"/>
      <c r="Z4436" s="254">
        <f t="shared" si="432"/>
        <v>19800</v>
      </c>
      <c r="AA4436" s="5">
        <f>VLOOKUP(G4436,Ma_KH!$A:$R,14,0)</f>
        <v>60</v>
      </c>
    </row>
    <row r="4437" spans="1:27" hidden="1" x14ac:dyDescent="0.25">
      <c r="A4437" s="157">
        <v>45993</v>
      </c>
      <c r="B4437" s="158">
        <v>4180763671</v>
      </c>
      <c r="C4437" s="151" t="s">
        <v>7767</v>
      </c>
      <c r="D4437" s="149">
        <v>46000</v>
      </c>
      <c r="E4437" s="152"/>
      <c r="F4437" s="151"/>
      <c r="G4437" t="s">
        <v>7784</v>
      </c>
      <c r="H4437" s="152"/>
      <c r="I4437" s="158" t="s">
        <v>8516</v>
      </c>
      <c r="J4437" s="150" t="s">
        <v>1771</v>
      </c>
      <c r="K4437" s="331" t="s">
        <v>32</v>
      </c>
      <c r="L4437" s="21" t="str">
        <f>VLOOKUP($K4437,TONG_SL!$A:$D,2,0)</f>
        <v>Giò Tai Lưỡi Xào 250g</v>
      </c>
      <c r="N4437" s="21" t="str">
        <f t="shared" si="433"/>
        <v>K-C6</v>
      </c>
      <c r="Q4437" s="21" t="str">
        <f>VLOOKUP(K4437,TONG_SL!$A:$D,3,0)</f>
        <v>Túi</v>
      </c>
      <c r="R4437" s="106">
        <v>8</v>
      </c>
      <c r="S4437" s="220"/>
      <c r="T4437" s="220">
        <f>VLOOKUP(VLOOKUP(G4437,Ma_KH!$A:$R,18,0)&amp;K4437,Gia_MB!$A:$F,6,0)</f>
        <v>50182</v>
      </c>
      <c r="U4437" s="254">
        <f t="shared" si="429"/>
        <v>401456</v>
      </c>
      <c r="V4437" s="220"/>
      <c r="W4437" s="222">
        <f t="shared" si="430"/>
        <v>0</v>
      </c>
      <c r="X4437" s="223" t="str">
        <f t="shared" si="431"/>
        <v>8</v>
      </c>
      <c r="Y4437" s="220"/>
      <c r="Z4437" s="254">
        <f t="shared" si="432"/>
        <v>32116.48</v>
      </c>
      <c r="AA4437" s="5">
        <f>VLOOKUP(G4437,Ma_KH!$A:$R,14,0)</f>
        <v>60</v>
      </c>
    </row>
    <row r="4438" spans="1:27" hidden="1" x14ac:dyDescent="0.25">
      <c r="A4438" s="157">
        <v>45995</v>
      </c>
      <c r="B4438" s="158">
        <v>4180884308</v>
      </c>
      <c r="C4438" s="151" t="s">
        <v>7767</v>
      </c>
      <c r="D4438" s="149">
        <v>46000</v>
      </c>
      <c r="E4438" s="152"/>
      <c r="F4438" s="151"/>
      <c r="G4438" s="33" t="s">
        <v>7773</v>
      </c>
      <c r="H4438" s="152"/>
      <c r="I4438" s="158" t="s">
        <v>8517</v>
      </c>
      <c r="J4438" s="150" t="s">
        <v>1771</v>
      </c>
      <c r="K4438" s="331" t="s">
        <v>30</v>
      </c>
      <c r="L4438" s="21" t="str">
        <f>VLOOKUP($K4438,TONG_SL!$A:$D,2,0)</f>
        <v>Gà muối 500g</v>
      </c>
      <c r="N4438" s="21" t="str">
        <f t="shared" si="433"/>
        <v>K-C6</v>
      </c>
      <c r="Q4438" s="21" t="str">
        <f>VLOOKUP(K4438,TONG_SL!$A:$D,3,0)</f>
        <v>Túi</v>
      </c>
      <c r="R4438" s="106">
        <v>10</v>
      </c>
      <c r="S4438" s="220"/>
      <c r="T4438" s="220">
        <f>VLOOKUP(VLOOKUP(G4438,Ma_KH!$A:$R,18,0)&amp;K4438,Gia_MB!$A:$F,6,0)</f>
        <v>111058</v>
      </c>
      <c r="U4438" s="254">
        <f t="shared" ref="U4438:U4469" si="434">T4438*R4438</f>
        <v>1110580</v>
      </c>
      <c r="V4438" s="220"/>
      <c r="W4438" s="222">
        <f t="shared" ref="W4438:W4469" si="435">U4438*V4438</f>
        <v>0</v>
      </c>
      <c r="X4438" s="223" t="str">
        <f t="shared" ref="X4438:X4469" si="436">IF(B4438&lt;&gt;"","8","0")</f>
        <v>8</v>
      </c>
      <c r="Y4438" s="220"/>
      <c r="Z4438" s="254">
        <f t="shared" ref="Z4438:Z4469" si="437">U4438*X4438%</f>
        <v>88846.400000000009</v>
      </c>
      <c r="AA4438" s="5">
        <f>VLOOKUP(G4438,Ma_KH!$A:$R,14,0)</f>
        <v>60</v>
      </c>
    </row>
    <row r="4439" spans="1:27" hidden="1" x14ac:dyDescent="0.25">
      <c r="A4439" s="157">
        <v>45995</v>
      </c>
      <c r="B4439" s="158">
        <v>4180884308</v>
      </c>
      <c r="C4439" s="151" t="s">
        <v>7767</v>
      </c>
      <c r="D4439" s="149">
        <v>46000</v>
      </c>
      <c r="E4439" s="152"/>
      <c r="F4439" s="151"/>
      <c r="G4439" s="33" t="s">
        <v>7773</v>
      </c>
      <c r="H4439" s="152"/>
      <c r="I4439" s="158" t="s">
        <v>8517</v>
      </c>
      <c r="J4439" s="150" t="s">
        <v>1771</v>
      </c>
      <c r="K4439" s="331" t="s">
        <v>48</v>
      </c>
      <c r="L4439" s="21" t="str">
        <f>VLOOKUP($K4439,TONG_SL!$A:$D,2,0)</f>
        <v>Mọc Nấm Hương 250g</v>
      </c>
      <c r="N4439" s="21" t="str">
        <f t="shared" si="433"/>
        <v>K-C6</v>
      </c>
      <c r="Q4439" s="21" t="str">
        <f>VLOOKUP(K4439,TONG_SL!$A:$D,3,0)</f>
        <v>Túi</v>
      </c>
      <c r="R4439" s="106">
        <v>12</v>
      </c>
      <c r="S4439" s="220"/>
      <c r="T4439" s="220">
        <f>VLOOKUP(VLOOKUP(G4439,Ma_KH!$A:$R,18,0)&amp;K4439,Gia_MB!$A:$F,6,0)</f>
        <v>46000</v>
      </c>
      <c r="U4439" s="254">
        <f t="shared" si="434"/>
        <v>552000</v>
      </c>
      <c r="V4439" s="220"/>
      <c r="W4439" s="222">
        <f t="shared" si="435"/>
        <v>0</v>
      </c>
      <c r="X4439" s="223" t="str">
        <f t="shared" si="436"/>
        <v>8</v>
      </c>
      <c r="Y4439" s="220"/>
      <c r="Z4439" s="254">
        <f t="shared" si="437"/>
        <v>44160</v>
      </c>
      <c r="AA4439" s="5">
        <f>VLOOKUP(G4439,Ma_KH!$A:$R,14,0)</f>
        <v>60</v>
      </c>
    </row>
    <row r="4440" spans="1:27" hidden="1" x14ac:dyDescent="0.25">
      <c r="A4440" s="157">
        <v>45995</v>
      </c>
      <c r="B4440" s="158">
        <v>4180884308</v>
      </c>
      <c r="C4440" s="151" t="s">
        <v>7767</v>
      </c>
      <c r="D4440" s="149">
        <v>46000</v>
      </c>
      <c r="E4440" s="152"/>
      <c r="F4440" s="151"/>
      <c r="G4440" s="33" t="s">
        <v>7773</v>
      </c>
      <c r="H4440" s="152"/>
      <c r="I4440" s="158" t="s">
        <v>8517</v>
      </c>
      <c r="J4440" s="150" t="s">
        <v>1771</v>
      </c>
      <c r="K4440" s="331" t="s">
        <v>27</v>
      </c>
      <c r="L4440" s="21" t="str">
        <f>VLOOKUP($K4440,TONG_SL!$A:$D,2,0)</f>
        <v>Chân giò heo muối 300g</v>
      </c>
      <c r="N4440" s="21" t="str">
        <f t="shared" si="433"/>
        <v>K-C6</v>
      </c>
      <c r="Q4440" s="21" t="str">
        <f>VLOOKUP(K4440,TONG_SL!$A:$D,3,0)</f>
        <v>Túi</v>
      </c>
      <c r="R4440" s="106">
        <v>45</v>
      </c>
      <c r="S4440" s="220"/>
      <c r="T4440" s="220">
        <f>VLOOKUP(VLOOKUP(G4440,Ma_KH!$A:$R,18,0)&amp;K4440,Gia_MB!$A:$F,6,0)</f>
        <v>73431</v>
      </c>
      <c r="U4440" s="254">
        <f t="shared" si="434"/>
        <v>3304395</v>
      </c>
      <c r="V4440" s="220"/>
      <c r="W4440" s="222">
        <f t="shared" si="435"/>
        <v>0</v>
      </c>
      <c r="X4440" s="223" t="str">
        <f t="shared" si="436"/>
        <v>8</v>
      </c>
      <c r="Y4440" s="220"/>
      <c r="Z4440" s="254">
        <f t="shared" si="437"/>
        <v>264351.59999999998</v>
      </c>
      <c r="AA4440" s="5">
        <f>VLOOKUP(G4440,Ma_KH!$A:$R,14,0)</f>
        <v>60</v>
      </c>
    </row>
    <row r="4441" spans="1:27" hidden="1" x14ac:dyDescent="0.25">
      <c r="A4441" s="157">
        <v>45995</v>
      </c>
      <c r="B4441" s="158">
        <v>4180884308</v>
      </c>
      <c r="C4441" s="151" t="s">
        <v>7767</v>
      </c>
      <c r="D4441" s="149">
        <v>46000</v>
      </c>
      <c r="E4441" s="152"/>
      <c r="F4441" s="151"/>
      <c r="G4441" s="33" t="s">
        <v>7773</v>
      </c>
      <c r="H4441" s="152"/>
      <c r="I4441" s="158" t="s">
        <v>8517</v>
      </c>
      <c r="J4441" s="150" t="s">
        <v>1771</v>
      </c>
      <c r="K4441" s="331" t="s">
        <v>32</v>
      </c>
      <c r="L4441" s="21" t="str">
        <f>VLOOKUP($K4441,TONG_SL!$A:$D,2,0)</f>
        <v>Giò Tai Lưỡi Xào 250g</v>
      </c>
      <c r="N4441" s="21" t="str">
        <f t="shared" si="433"/>
        <v>K-C6</v>
      </c>
      <c r="Q4441" s="21" t="str">
        <f>VLOOKUP(K4441,TONG_SL!$A:$D,3,0)</f>
        <v>Túi</v>
      </c>
      <c r="R4441" s="106">
        <v>12</v>
      </c>
      <c r="S4441" s="220"/>
      <c r="T4441" s="220">
        <f>VLOOKUP(VLOOKUP(G4441,Ma_KH!$A:$R,18,0)&amp;K4441,Gia_MB!$A:$F,6,0)</f>
        <v>50182</v>
      </c>
      <c r="U4441" s="254">
        <f t="shared" si="434"/>
        <v>602184</v>
      </c>
      <c r="V4441" s="220"/>
      <c r="W4441" s="222">
        <f t="shared" si="435"/>
        <v>0</v>
      </c>
      <c r="X4441" s="223" t="str">
        <f t="shared" si="436"/>
        <v>8</v>
      </c>
      <c r="Y4441" s="220"/>
      <c r="Z4441" s="254">
        <f t="shared" si="437"/>
        <v>48174.720000000001</v>
      </c>
      <c r="AA4441" s="5">
        <f>VLOOKUP(G4441,Ma_KH!$A:$R,14,0)</f>
        <v>60</v>
      </c>
    </row>
    <row r="4442" spans="1:27" hidden="1" x14ac:dyDescent="0.25">
      <c r="A4442" s="157">
        <v>45995</v>
      </c>
      <c r="B4442" s="158">
        <v>4180884308</v>
      </c>
      <c r="C4442" s="151" t="s">
        <v>7767</v>
      </c>
      <c r="D4442" s="149">
        <v>46000</v>
      </c>
      <c r="E4442" s="152"/>
      <c r="F4442" s="151"/>
      <c r="G4442" s="33" t="s">
        <v>7773</v>
      </c>
      <c r="H4442" s="152"/>
      <c r="I4442" s="158" t="s">
        <v>8517</v>
      </c>
      <c r="J4442" s="150" t="s">
        <v>1771</v>
      </c>
      <c r="K4442" s="331" t="s">
        <v>7153</v>
      </c>
      <c r="L4442" s="21" t="str">
        <f>VLOOKUP($K4442,TONG_SL!$A:$D,2,0)</f>
        <v>Tai heo muối 200g</v>
      </c>
      <c r="N4442" s="21" t="str">
        <f t="shared" si="433"/>
        <v>K-C6</v>
      </c>
      <c r="Q4442" s="21" t="str">
        <f>VLOOKUP(K4442,TONG_SL!$A:$D,3,0)</f>
        <v>Túi</v>
      </c>
      <c r="R4442" s="106">
        <v>10</v>
      </c>
      <c r="S4442" s="220"/>
      <c r="T4442" s="220">
        <f>VLOOKUP(VLOOKUP(G4442,Ma_KH!$A:$R,18,0)&amp;K4442,Gia_MB!$A:$F,6,0)</f>
        <v>55595</v>
      </c>
      <c r="U4442" s="254">
        <f t="shared" si="434"/>
        <v>555950</v>
      </c>
      <c r="V4442" s="220"/>
      <c r="W4442" s="222">
        <f t="shared" si="435"/>
        <v>0</v>
      </c>
      <c r="X4442" s="223" t="str">
        <f t="shared" si="436"/>
        <v>8</v>
      </c>
      <c r="Y4442" s="220"/>
      <c r="Z4442" s="254">
        <f t="shared" si="437"/>
        <v>44476</v>
      </c>
      <c r="AA4442" s="5">
        <f>VLOOKUP(G4442,Ma_KH!$A:$R,14,0)</f>
        <v>60</v>
      </c>
    </row>
    <row r="4443" spans="1:27" hidden="1" x14ac:dyDescent="0.25">
      <c r="A4443" s="157">
        <v>45997</v>
      </c>
      <c r="B4443" s="158">
        <v>4180961613</v>
      </c>
      <c r="C4443" s="151" t="s">
        <v>7767</v>
      </c>
      <c r="D4443" s="149">
        <v>46000</v>
      </c>
      <c r="E4443" s="152"/>
      <c r="F4443" s="151"/>
      <c r="G4443" s="33" t="s">
        <v>7790</v>
      </c>
      <c r="H4443" s="152"/>
      <c r="I4443" s="158" t="s">
        <v>8518</v>
      </c>
      <c r="J4443" s="150" t="s">
        <v>1771</v>
      </c>
      <c r="K4443" s="331" t="s">
        <v>27</v>
      </c>
      <c r="L4443" s="21" t="str">
        <f>VLOOKUP($K4443,TONG_SL!$A:$D,2,0)</f>
        <v>Chân giò heo muối 300g</v>
      </c>
      <c r="N4443" s="21" t="str">
        <f t="shared" si="433"/>
        <v>K-C6</v>
      </c>
      <c r="Q4443" s="21" t="str">
        <f>VLOOKUP(K4443,TONG_SL!$A:$D,3,0)</f>
        <v>Túi</v>
      </c>
      <c r="R4443" s="106">
        <v>21</v>
      </c>
      <c r="S4443" s="220"/>
      <c r="T4443" s="220">
        <f>VLOOKUP(VLOOKUP(G4443,Ma_KH!$A:$R,18,0)&amp;K4443,Gia_MB!$A:$F,6,0)</f>
        <v>73431</v>
      </c>
      <c r="U4443" s="254">
        <f t="shared" si="434"/>
        <v>1542051</v>
      </c>
      <c r="V4443" s="220"/>
      <c r="W4443" s="222">
        <f t="shared" si="435"/>
        <v>0</v>
      </c>
      <c r="X4443" s="223" t="str">
        <f t="shared" si="436"/>
        <v>8</v>
      </c>
      <c r="Y4443" s="220"/>
      <c r="Z4443" s="254">
        <f t="shared" si="437"/>
        <v>123364.08</v>
      </c>
      <c r="AA4443" s="5">
        <f>VLOOKUP(G4443,Ma_KH!$A:$R,14,0)</f>
        <v>60</v>
      </c>
    </row>
    <row r="4444" spans="1:27" hidden="1" x14ac:dyDescent="0.25">
      <c r="A4444" s="157">
        <v>45997</v>
      </c>
      <c r="B4444" s="158">
        <v>4180961613</v>
      </c>
      <c r="C4444" s="151" t="s">
        <v>7767</v>
      </c>
      <c r="D4444" s="149">
        <v>46000</v>
      </c>
      <c r="E4444" s="152"/>
      <c r="F4444" s="151"/>
      <c r="G4444" s="33" t="s">
        <v>7790</v>
      </c>
      <c r="H4444" s="152"/>
      <c r="I4444" s="158" t="s">
        <v>8518</v>
      </c>
      <c r="J4444" s="150" t="s">
        <v>1771</v>
      </c>
      <c r="K4444" s="331" t="s">
        <v>30</v>
      </c>
      <c r="L4444" s="21" t="str">
        <f>VLOOKUP($K4444,TONG_SL!$A:$D,2,0)</f>
        <v>Gà muối 500g</v>
      </c>
      <c r="N4444" s="21" t="str">
        <f t="shared" si="433"/>
        <v>K-C6</v>
      </c>
      <c r="Q4444" s="21" t="str">
        <f>VLOOKUP(K4444,TONG_SL!$A:$D,3,0)</f>
        <v>Túi</v>
      </c>
      <c r="R4444" s="106">
        <v>9</v>
      </c>
      <c r="S4444" s="220"/>
      <c r="T4444" s="220">
        <f>VLOOKUP(VLOOKUP(G4444,Ma_KH!$A:$R,18,0)&amp;K4444,Gia_MB!$A:$F,6,0)</f>
        <v>111058</v>
      </c>
      <c r="U4444" s="254">
        <f t="shared" si="434"/>
        <v>999522</v>
      </c>
      <c r="V4444" s="220"/>
      <c r="W4444" s="222">
        <f t="shared" si="435"/>
        <v>0</v>
      </c>
      <c r="X4444" s="223" t="str">
        <f t="shared" si="436"/>
        <v>8</v>
      </c>
      <c r="Y4444" s="220"/>
      <c r="Z4444" s="254">
        <f t="shared" si="437"/>
        <v>79961.759999999995</v>
      </c>
      <c r="AA4444" s="5">
        <f>VLOOKUP(G4444,Ma_KH!$A:$R,14,0)</f>
        <v>60</v>
      </c>
    </row>
    <row r="4445" spans="1:27" hidden="1" x14ac:dyDescent="0.25">
      <c r="A4445" s="157">
        <v>45997</v>
      </c>
      <c r="B4445" s="158">
        <v>4180961613</v>
      </c>
      <c r="C4445" s="151" t="s">
        <v>7767</v>
      </c>
      <c r="D4445" s="149">
        <v>46000</v>
      </c>
      <c r="E4445" s="152"/>
      <c r="F4445" s="151"/>
      <c r="G4445" s="33" t="s">
        <v>7790</v>
      </c>
      <c r="H4445" s="152"/>
      <c r="I4445" s="158" t="s">
        <v>8518</v>
      </c>
      <c r="J4445" s="150" t="s">
        <v>1771</v>
      </c>
      <c r="K4445" s="331" t="s">
        <v>7153</v>
      </c>
      <c r="L4445" s="21" t="str">
        <f>VLOOKUP($K4445,TONG_SL!$A:$D,2,0)</f>
        <v>Tai heo muối 200g</v>
      </c>
      <c r="N4445" s="21" t="str">
        <f t="shared" si="433"/>
        <v>K-C6</v>
      </c>
      <c r="Q4445" s="21" t="str">
        <f>VLOOKUP(K4445,TONG_SL!$A:$D,3,0)</f>
        <v>Túi</v>
      </c>
      <c r="R4445" s="106">
        <v>11</v>
      </c>
      <c r="S4445" s="220"/>
      <c r="T4445" s="220">
        <f>VLOOKUP(VLOOKUP(G4445,Ma_KH!$A:$R,18,0)&amp;K4445,Gia_MB!$A:$F,6,0)</f>
        <v>55595</v>
      </c>
      <c r="U4445" s="254">
        <f t="shared" si="434"/>
        <v>611545</v>
      </c>
      <c r="V4445" s="220"/>
      <c r="W4445" s="222">
        <f t="shared" si="435"/>
        <v>0</v>
      </c>
      <c r="X4445" s="223" t="str">
        <f t="shared" si="436"/>
        <v>8</v>
      </c>
      <c r="Y4445" s="220"/>
      <c r="Z4445" s="254">
        <f t="shared" si="437"/>
        <v>48923.6</v>
      </c>
      <c r="AA4445" s="5">
        <f>VLOOKUP(G4445,Ma_KH!$A:$R,14,0)</f>
        <v>60</v>
      </c>
    </row>
    <row r="4446" spans="1:27" hidden="1" x14ac:dyDescent="0.25">
      <c r="A4446" s="157">
        <v>45997</v>
      </c>
      <c r="B4446" s="158">
        <v>4180961613</v>
      </c>
      <c r="C4446" s="151" t="s">
        <v>7767</v>
      </c>
      <c r="D4446" s="149">
        <v>46000</v>
      </c>
      <c r="E4446" s="152"/>
      <c r="F4446" s="151"/>
      <c r="G4446" s="33" t="s">
        <v>7790</v>
      </c>
      <c r="H4446" s="152"/>
      <c r="I4446" s="158" t="s">
        <v>8518</v>
      </c>
      <c r="J4446" s="150" t="s">
        <v>1771</v>
      </c>
      <c r="K4446" s="331" t="s">
        <v>7154</v>
      </c>
      <c r="L4446" s="21" t="str">
        <f>VLOOKUP($K4446,TONG_SL!$A:$D,2,0)</f>
        <v>Chả cốm 300g</v>
      </c>
      <c r="N4446" s="21" t="str">
        <f t="shared" si="433"/>
        <v>K-C6</v>
      </c>
      <c r="Q4446" s="21" t="str">
        <f>VLOOKUP(K4446,TONG_SL!$A:$D,3,0)</f>
        <v>Túi</v>
      </c>
      <c r="R4446" s="106">
        <v>2</v>
      </c>
      <c r="S4446" s="220"/>
      <c r="T4446" s="220">
        <f>VLOOKUP(VLOOKUP(G4446,Ma_KH!$A:$R,18,0)&amp;K4446,Gia_MB!$A:$F,6,0)</f>
        <v>74250</v>
      </c>
      <c r="U4446" s="254">
        <f t="shared" si="434"/>
        <v>148500</v>
      </c>
      <c r="V4446" s="220"/>
      <c r="W4446" s="222">
        <f t="shared" si="435"/>
        <v>0</v>
      </c>
      <c r="X4446" s="223" t="str">
        <f t="shared" si="436"/>
        <v>8</v>
      </c>
      <c r="Y4446" s="220"/>
      <c r="Z4446" s="254">
        <f t="shared" si="437"/>
        <v>11880</v>
      </c>
      <c r="AA4446" s="5">
        <f>VLOOKUP(G4446,Ma_KH!$A:$R,14,0)</f>
        <v>60</v>
      </c>
    </row>
    <row r="4447" spans="1:27" hidden="1" x14ac:dyDescent="0.25">
      <c r="A4447" s="157">
        <v>45997</v>
      </c>
      <c r="B4447" s="158">
        <v>4180961613</v>
      </c>
      <c r="C4447" s="151" t="s">
        <v>7767</v>
      </c>
      <c r="D4447" s="149">
        <v>46000</v>
      </c>
      <c r="E4447" s="152"/>
      <c r="F4447" s="151"/>
      <c r="G4447" s="33" t="s">
        <v>7790</v>
      </c>
      <c r="H4447" s="152"/>
      <c r="I4447" s="158" t="s">
        <v>8518</v>
      </c>
      <c r="J4447" s="150" t="s">
        <v>1771</v>
      </c>
      <c r="K4447" s="331" t="s">
        <v>32</v>
      </c>
      <c r="L4447" s="21" t="str">
        <f>VLOOKUP($K4447,TONG_SL!$A:$D,2,0)</f>
        <v>Giò Tai Lưỡi Xào 250g</v>
      </c>
      <c r="N4447" s="21" t="str">
        <f t="shared" si="433"/>
        <v>K-C6</v>
      </c>
      <c r="Q4447" s="21" t="str">
        <f>VLOOKUP(K4447,TONG_SL!$A:$D,3,0)</f>
        <v>Túi</v>
      </c>
      <c r="R4447" s="106">
        <v>18</v>
      </c>
      <c r="S4447" s="220"/>
      <c r="T4447" s="220">
        <f>VLOOKUP(VLOOKUP(G4447,Ma_KH!$A:$R,18,0)&amp;K4447,Gia_MB!$A:$F,6,0)</f>
        <v>50182</v>
      </c>
      <c r="U4447" s="254">
        <f t="shared" si="434"/>
        <v>903276</v>
      </c>
      <c r="V4447" s="220"/>
      <c r="W4447" s="222">
        <f t="shared" si="435"/>
        <v>0</v>
      </c>
      <c r="X4447" s="223" t="str">
        <f t="shared" si="436"/>
        <v>8</v>
      </c>
      <c r="Y4447" s="220"/>
      <c r="Z4447" s="254">
        <f t="shared" si="437"/>
        <v>72262.080000000002</v>
      </c>
      <c r="AA4447" s="5">
        <f>VLOOKUP(G4447,Ma_KH!$A:$R,14,0)</f>
        <v>60</v>
      </c>
    </row>
    <row r="4448" spans="1:27" hidden="1" x14ac:dyDescent="0.25">
      <c r="A4448" s="157">
        <v>45997</v>
      </c>
      <c r="B4448" s="158">
        <v>4180961613</v>
      </c>
      <c r="C4448" s="151" t="s">
        <v>7767</v>
      </c>
      <c r="D4448" s="149">
        <v>46000</v>
      </c>
      <c r="E4448" s="152"/>
      <c r="F4448" s="151"/>
      <c r="G4448" s="33" t="s">
        <v>7790</v>
      </c>
      <c r="H4448" s="152"/>
      <c r="I4448" s="158" t="s">
        <v>8518</v>
      </c>
      <c r="J4448" s="150" t="s">
        <v>1771</v>
      </c>
      <c r="K4448" s="331" t="s">
        <v>48</v>
      </c>
      <c r="L4448" s="21" t="str">
        <f>VLOOKUP($K4448,TONG_SL!$A:$D,2,0)</f>
        <v>Mọc Nấm Hương 250g</v>
      </c>
      <c r="N4448" s="21" t="str">
        <f t="shared" si="433"/>
        <v>K-C6</v>
      </c>
      <c r="Q4448" s="21" t="str">
        <f>VLOOKUP(K4448,TONG_SL!$A:$D,3,0)</f>
        <v>Túi</v>
      </c>
      <c r="R4448" s="106">
        <v>22</v>
      </c>
      <c r="S4448" s="220"/>
      <c r="T4448" s="220">
        <f>VLOOKUP(VLOOKUP(G4448,Ma_KH!$A:$R,18,0)&amp;K4448,Gia_MB!$A:$F,6,0)</f>
        <v>46000</v>
      </c>
      <c r="U4448" s="254">
        <f t="shared" si="434"/>
        <v>1012000</v>
      </c>
      <c r="V4448" s="220"/>
      <c r="W4448" s="222">
        <f t="shared" si="435"/>
        <v>0</v>
      </c>
      <c r="X4448" s="223" t="str">
        <f t="shared" si="436"/>
        <v>8</v>
      </c>
      <c r="Y4448" s="220"/>
      <c r="Z4448" s="254">
        <f t="shared" si="437"/>
        <v>80960</v>
      </c>
      <c r="AA4448" s="5">
        <f>VLOOKUP(G4448,Ma_KH!$A:$R,14,0)</f>
        <v>60</v>
      </c>
    </row>
    <row r="4449" spans="1:27" hidden="1" x14ac:dyDescent="0.25">
      <c r="A4449" s="157">
        <v>45997</v>
      </c>
      <c r="B4449" s="158">
        <v>4180961209</v>
      </c>
      <c r="C4449" s="151" t="s">
        <v>7767</v>
      </c>
      <c r="D4449" s="149">
        <v>46000</v>
      </c>
      <c r="E4449" s="152"/>
      <c r="F4449" s="151"/>
      <c r="G4449" s="33" t="s">
        <v>7790</v>
      </c>
      <c r="H4449" s="152"/>
      <c r="I4449" s="158" t="s">
        <v>8519</v>
      </c>
      <c r="J4449" s="150" t="s">
        <v>1771</v>
      </c>
      <c r="K4449" s="331" t="s">
        <v>48</v>
      </c>
      <c r="L4449" s="21" t="str">
        <f>VLOOKUP($K4449,TONG_SL!$A:$D,2,0)</f>
        <v>Mọc Nấm Hương 250g</v>
      </c>
      <c r="N4449" s="21" t="str">
        <f t="shared" si="433"/>
        <v>K-C6</v>
      </c>
      <c r="Q4449" s="21" t="str">
        <f>VLOOKUP(K4449,TONG_SL!$A:$D,3,0)</f>
        <v>Túi</v>
      </c>
      <c r="R4449" s="106">
        <v>13</v>
      </c>
      <c r="S4449" s="220"/>
      <c r="T4449" s="220">
        <f>VLOOKUP(VLOOKUP(G4449,Ma_KH!$A:$R,18,0)&amp;K4449,Gia_MB!$A:$F,6,0)</f>
        <v>46000</v>
      </c>
      <c r="U4449" s="254">
        <f t="shared" si="434"/>
        <v>598000</v>
      </c>
      <c r="V4449" s="220"/>
      <c r="W4449" s="222">
        <f t="shared" si="435"/>
        <v>0</v>
      </c>
      <c r="X4449" s="223" t="str">
        <f t="shared" si="436"/>
        <v>8</v>
      </c>
      <c r="Y4449" s="220"/>
      <c r="Z4449" s="254">
        <f t="shared" si="437"/>
        <v>47840</v>
      </c>
      <c r="AA4449" s="5">
        <f>VLOOKUP(G4449,Ma_KH!$A:$R,14,0)</f>
        <v>60</v>
      </c>
    </row>
    <row r="4450" spans="1:27" hidden="1" x14ac:dyDescent="0.25">
      <c r="A4450" s="157">
        <v>45997</v>
      </c>
      <c r="B4450" s="158">
        <v>4180961209</v>
      </c>
      <c r="C4450" s="151" t="s">
        <v>7767</v>
      </c>
      <c r="D4450" s="149">
        <v>46000</v>
      </c>
      <c r="E4450" s="152"/>
      <c r="F4450" s="151"/>
      <c r="G4450" s="33" t="s">
        <v>7790</v>
      </c>
      <c r="H4450" s="152"/>
      <c r="I4450" s="158" t="s">
        <v>8519</v>
      </c>
      <c r="J4450" s="150" t="s">
        <v>1771</v>
      </c>
      <c r="K4450" s="331" t="s">
        <v>32</v>
      </c>
      <c r="L4450" s="21" t="str">
        <f>VLOOKUP($K4450,TONG_SL!$A:$D,2,0)</f>
        <v>Giò Tai Lưỡi Xào 250g</v>
      </c>
      <c r="N4450" s="21" t="str">
        <f t="shared" si="433"/>
        <v>K-C6</v>
      </c>
      <c r="Q4450" s="21" t="str">
        <f>VLOOKUP(K4450,TONG_SL!$A:$D,3,0)</f>
        <v>Túi</v>
      </c>
      <c r="R4450" s="106">
        <v>5</v>
      </c>
      <c r="S4450" s="220"/>
      <c r="T4450" s="220">
        <f>VLOOKUP(VLOOKUP(G4450,Ma_KH!$A:$R,18,0)&amp;K4450,Gia_MB!$A:$F,6,0)</f>
        <v>50182</v>
      </c>
      <c r="U4450" s="254">
        <f t="shared" si="434"/>
        <v>250910</v>
      </c>
      <c r="V4450" s="220"/>
      <c r="W4450" s="222">
        <f t="shared" si="435"/>
        <v>0</v>
      </c>
      <c r="X4450" s="223" t="str">
        <f t="shared" si="436"/>
        <v>8</v>
      </c>
      <c r="Y4450" s="220"/>
      <c r="Z4450" s="254">
        <f t="shared" si="437"/>
        <v>20072.8</v>
      </c>
      <c r="AA4450" s="5">
        <f>VLOOKUP(G4450,Ma_KH!$A:$R,14,0)</f>
        <v>60</v>
      </c>
    </row>
    <row r="4451" spans="1:27" hidden="1" x14ac:dyDescent="0.25">
      <c r="A4451" s="157">
        <v>45997</v>
      </c>
      <c r="B4451" s="158">
        <v>4180961209</v>
      </c>
      <c r="C4451" s="151" t="s">
        <v>7767</v>
      </c>
      <c r="D4451" s="149">
        <v>46000</v>
      </c>
      <c r="E4451" s="152"/>
      <c r="F4451" s="151"/>
      <c r="G4451" s="33" t="s">
        <v>7790</v>
      </c>
      <c r="H4451" s="152"/>
      <c r="I4451" s="158" t="s">
        <v>8519</v>
      </c>
      <c r="J4451" s="150" t="s">
        <v>1771</v>
      </c>
      <c r="K4451" s="331" t="s">
        <v>7154</v>
      </c>
      <c r="L4451" s="21" t="str">
        <f>VLOOKUP($K4451,TONG_SL!$A:$D,2,0)</f>
        <v>Chả cốm 300g</v>
      </c>
      <c r="N4451" s="21" t="str">
        <f t="shared" si="433"/>
        <v>K-C6</v>
      </c>
      <c r="Q4451" s="21" t="str">
        <f>VLOOKUP(K4451,TONG_SL!$A:$D,3,0)</f>
        <v>Túi</v>
      </c>
      <c r="R4451" s="106">
        <v>3</v>
      </c>
      <c r="S4451" s="220"/>
      <c r="T4451" s="220">
        <f>VLOOKUP(VLOOKUP(G4451,Ma_KH!$A:$R,18,0)&amp;K4451,Gia_MB!$A:$F,6,0)</f>
        <v>74250</v>
      </c>
      <c r="U4451" s="254">
        <f t="shared" si="434"/>
        <v>222750</v>
      </c>
      <c r="V4451" s="220"/>
      <c r="W4451" s="222">
        <f t="shared" si="435"/>
        <v>0</v>
      </c>
      <c r="X4451" s="223" t="str">
        <f t="shared" si="436"/>
        <v>8</v>
      </c>
      <c r="Y4451" s="220"/>
      <c r="Z4451" s="254">
        <f t="shared" si="437"/>
        <v>17820</v>
      </c>
      <c r="AA4451" s="5">
        <f>VLOOKUP(G4451,Ma_KH!$A:$R,14,0)</f>
        <v>60</v>
      </c>
    </row>
    <row r="4452" spans="1:27" hidden="1" x14ac:dyDescent="0.25">
      <c r="A4452" s="157">
        <v>45997</v>
      </c>
      <c r="B4452" s="158">
        <v>4180961209</v>
      </c>
      <c r="C4452" s="151" t="s">
        <v>7767</v>
      </c>
      <c r="D4452" s="149">
        <v>46000</v>
      </c>
      <c r="E4452" s="152"/>
      <c r="F4452" s="151"/>
      <c r="G4452" s="33" t="s">
        <v>7790</v>
      </c>
      <c r="H4452" s="152"/>
      <c r="I4452" s="158" t="s">
        <v>8519</v>
      </c>
      <c r="J4452" s="150" t="s">
        <v>1771</v>
      </c>
      <c r="K4452" s="331" t="s">
        <v>7153</v>
      </c>
      <c r="L4452" s="21" t="str">
        <f>VLOOKUP($K4452,TONG_SL!$A:$D,2,0)</f>
        <v>Tai heo muối 200g</v>
      </c>
      <c r="N4452" s="21" t="str">
        <f t="shared" si="433"/>
        <v>K-C6</v>
      </c>
      <c r="Q4452" s="21" t="str">
        <f>VLOOKUP(K4452,TONG_SL!$A:$D,3,0)</f>
        <v>Túi</v>
      </c>
      <c r="R4452" s="106">
        <v>3</v>
      </c>
      <c r="S4452" s="220"/>
      <c r="T4452" s="220">
        <f>VLOOKUP(VLOOKUP(G4452,Ma_KH!$A:$R,18,0)&amp;K4452,Gia_MB!$A:$F,6,0)</f>
        <v>55595</v>
      </c>
      <c r="U4452" s="254">
        <f t="shared" si="434"/>
        <v>166785</v>
      </c>
      <c r="V4452" s="220"/>
      <c r="W4452" s="222">
        <f t="shared" si="435"/>
        <v>0</v>
      </c>
      <c r="X4452" s="223" t="str">
        <f t="shared" si="436"/>
        <v>8</v>
      </c>
      <c r="Y4452" s="220"/>
      <c r="Z4452" s="254">
        <f t="shared" si="437"/>
        <v>13342.800000000001</v>
      </c>
      <c r="AA4452" s="5">
        <f>VLOOKUP(G4452,Ma_KH!$A:$R,14,0)</f>
        <v>60</v>
      </c>
    </row>
    <row r="4453" spans="1:27" hidden="1" x14ac:dyDescent="0.25">
      <c r="A4453" s="157">
        <v>45997</v>
      </c>
      <c r="B4453" s="158">
        <v>4180961209</v>
      </c>
      <c r="C4453" s="151" t="s">
        <v>7767</v>
      </c>
      <c r="D4453" s="149">
        <v>46000</v>
      </c>
      <c r="E4453" s="152"/>
      <c r="F4453" s="151"/>
      <c r="G4453" s="33" t="s">
        <v>7790</v>
      </c>
      <c r="H4453" s="152"/>
      <c r="I4453" s="158" t="s">
        <v>8519</v>
      </c>
      <c r="J4453" s="150" t="s">
        <v>1771</v>
      </c>
      <c r="K4453" s="331" t="s">
        <v>30</v>
      </c>
      <c r="L4453" s="21" t="str">
        <f>VLOOKUP($K4453,TONG_SL!$A:$D,2,0)</f>
        <v>Gà muối 500g</v>
      </c>
      <c r="N4453" s="21" t="str">
        <f t="shared" si="433"/>
        <v>K-C6</v>
      </c>
      <c r="Q4453" s="21" t="str">
        <f>VLOOKUP(K4453,TONG_SL!$A:$D,3,0)</f>
        <v>Túi</v>
      </c>
      <c r="R4453" s="106">
        <v>7</v>
      </c>
      <c r="S4453" s="220"/>
      <c r="T4453" s="220">
        <f>VLOOKUP(VLOOKUP(G4453,Ma_KH!$A:$R,18,0)&amp;K4453,Gia_MB!$A:$F,6,0)</f>
        <v>111058</v>
      </c>
      <c r="U4453" s="254">
        <f t="shared" si="434"/>
        <v>777406</v>
      </c>
      <c r="V4453" s="220"/>
      <c r="W4453" s="222">
        <f t="shared" si="435"/>
        <v>0</v>
      </c>
      <c r="X4453" s="223" t="str">
        <f t="shared" si="436"/>
        <v>8</v>
      </c>
      <c r="Y4453" s="220"/>
      <c r="Z4453" s="254">
        <f t="shared" si="437"/>
        <v>62192.480000000003</v>
      </c>
      <c r="AA4453" s="5">
        <f>VLOOKUP(G4453,Ma_KH!$A:$R,14,0)</f>
        <v>60</v>
      </c>
    </row>
    <row r="4454" spans="1:27" hidden="1" x14ac:dyDescent="0.25">
      <c r="A4454" s="157">
        <v>45997</v>
      </c>
      <c r="B4454" s="158">
        <v>4180961209</v>
      </c>
      <c r="C4454" s="151" t="s">
        <v>7767</v>
      </c>
      <c r="D4454" s="149">
        <v>46000</v>
      </c>
      <c r="E4454" s="152"/>
      <c r="F4454" s="151"/>
      <c r="G4454" s="33" t="s">
        <v>7790</v>
      </c>
      <c r="H4454" s="152"/>
      <c r="I4454" s="158" t="s">
        <v>8519</v>
      </c>
      <c r="J4454" s="150" t="s">
        <v>1771</v>
      </c>
      <c r="K4454" s="331" t="s">
        <v>7187</v>
      </c>
      <c r="L4454" s="21" t="str">
        <f>VLOOKUP($K4454,TONG_SL!$A:$D,2,0)</f>
        <v>Chân giò heo muối 300g</v>
      </c>
      <c r="N4454" s="21" t="str">
        <f t="shared" si="433"/>
        <v>K-C6</v>
      </c>
      <c r="Q4454" s="21" t="str">
        <f>VLOOKUP(K4454,TONG_SL!$A:$D,3,0)</f>
        <v>Túi</v>
      </c>
      <c r="R4454" s="106">
        <v>8</v>
      </c>
      <c r="S4454" s="220"/>
      <c r="T4454" s="220">
        <f>VLOOKUP(VLOOKUP(G4454,Ma_KH!$A:$R,18,0)&amp;K4454,Gia_MB!$A:$F,6,0)</f>
        <v>73431</v>
      </c>
      <c r="U4454" s="254">
        <f t="shared" si="434"/>
        <v>587448</v>
      </c>
      <c r="V4454" s="220"/>
      <c r="W4454" s="222">
        <f t="shared" si="435"/>
        <v>0</v>
      </c>
      <c r="X4454" s="223" t="str">
        <f t="shared" si="436"/>
        <v>8</v>
      </c>
      <c r="Y4454" s="220"/>
      <c r="Z4454" s="254">
        <f t="shared" si="437"/>
        <v>46995.840000000004</v>
      </c>
      <c r="AA4454" s="5">
        <f>VLOOKUP(G4454,Ma_KH!$A:$R,14,0)</f>
        <v>60</v>
      </c>
    </row>
    <row r="4455" spans="1:27" hidden="1" x14ac:dyDescent="0.25">
      <c r="A4455" s="157">
        <v>45999</v>
      </c>
      <c r="B4455" s="158">
        <v>4180991874</v>
      </c>
      <c r="C4455" s="151" t="s">
        <v>7767</v>
      </c>
      <c r="D4455" s="149">
        <v>46000</v>
      </c>
      <c r="E4455" s="152"/>
      <c r="F4455" s="151"/>
      <c r="G4455" s="33" t="s">
        <v>7790</v>
      </c>
      <c r="H4455" s="152"/>
      <c r="I4455" s="158" t="s">
        <v>8520</v>
      </c>
      <c r="J4455" s="150" t="s">
        <v>1771</v>
      </c>
      <c r="K4455" s="331" t="s">
        <v>7154</v>
      </c>
      <c r="L4455" s="21" t="str">
        <f>VLOOKUP($K4455,TONG_SL!$A:$D,2,0)</f>
        <v>Chả cốm 300g</v>
      </c>
      <c r="N4455" s="21" t="str">
        <f t="shared" si="433"/>
        <v>K-C6</v>
      </c>
      <c r="Q4455" s="21" t="str">
        <f>VLOOKUP(K4455,TONG_SL!$A:$D,3,0)</f>
        <v>Túi</v>
      </c>
      <c r="R4455" s="106">
        <v>5</v>
      </c>
      <c r="S4455" s="220"/>
      <c r="T4455" s="220">
        <f>VLOOKUP(VLOOKUP(G4455,Ma_KH!$A:$R,18,0)&amp;K4455,Gia_MB!$A:$F,6,0)</f>
        <v>74250</v>
      </c>
      <c r="U4455" s="254">
        <f t="shared" si="434"/>
        <v>371250</v>
      </c>
      <c r="V4455" s="220"/>
      <c r="W4455" s="222">
        <f t="shared" si="435"/>
        <v>0</v>
      </c>
      <c r="X4455" s="223" t="str">
        <f t="shared" si="436"/>
        <v>8</v>
      </c>
      <c r="Y4455" s="220"/>
      <c r="Z4455" s="254">
        <f t="shared" si="437"/>
        <v>29700</v>
      </c>
      <c r="AA4455" s="5">
        <f>VLOOKUP(G4455,Ma_KH!$A:$R,14,0)</f>
        <v>60</v>
      </c>
    </row>
    <row r="4456" spans="1:27" hidden="1" x14ac:dyDescent="0.25">
      <c r="A4456" s="157">
        <v>45999</v>
      </c>
      <c r="B4456" s="158">
        <v>4180991874</v>
      </c>
      <c r="C4456" s="151" t="s">
        <v>7767</v>
      </c>
      <c r="D4456" s="149">
        <v>46000</v>
      </c>
      <c r="E4456" s="152"/>
      <c r="F4456" s="151"/>
      <c r="G4456" s="33" t="s">
        <v>7790</v>
      </c>
      <c r="H4456" s="152"/>
      <c r="I4456" s="158" t="s">
        <v>8520</v>
      </c>
      <c r="J4456" s="150" t="s">
        <v>1771</v>
      </c>
      <c r="K4456" s="331" t="s">
        <v>7187</v>
      </c>
      <c r="L4456" s="21" t="str">
        <f>VLOOKUP($K4456,TONG_SL!$A:$D,2,0)</f>
        <v>Chân giò heo muối 300g</v>
      </c>
      <c r="N4456" s="21" t="str">
        <f t="shared" si="433"/>
        <v>K-C6</v>
      </c>
      <c r="Q4456" s="21" t="str">
        <f>VLOOKUP(K4456,TONG_SL!$A:$D,3,0)</f>
        <v>Túi</v>
      </c>
      <c r="R4456" s="106">
        <v>5</v>
      </c>
      <c r="S4456" s="220"/>
      <c r="T4456" s="220">
        <f>VLOOKUP(VLOOKUP(G4456,Ma_KH!$A:$R,18,0)&amp;K4456,Gia_MB!$A:$F,6,0)</f>
        <v>73431</v>
      </c>
      <c r="U4456" s="254">
        <f t="shared" si="434"/>
        <v>367155</v>
      </c>
      <c r="V4456" s="220"/>
      <c r="W4456" s="222">
        <f t="shared" si="435"/>
        <v>0</v>
      </c>
      <c r="X4456" s="223" t="str">
        <f t="shared" si="436"/>
        <v>8</v>
      </c>
      <c r="Y4456" s="220"/>
      <c r="Z4456" s="254">
        <f t="shared" si="437"/>
        <v>29372.400000000001</v>
      </c>
      <c r="AA4456" s="5">
        <f>VLOOKUP(G4456,Ma_KH!$A:$R,14,0)</f>
        <v>60</v>
      </c>
    </row>
    <row r="4457" spans="1:27" hidden="1" x14ac:dyDescent="0.25">
      <c r="A4457" s="157">
        <v>45999</v>
      </c>
      <c r="B4457" s="158">
        <v>4180991874</v>
      </c>
      <c r="C4457" s="151" t="s">
        <v>7767</v>
      </c>
      <c r="D4457" s="149">
        <v>46000</v>
      </c>
      <c r="E4457" s="152"/>
      <c r="F4457" s="151"/>
      <c r="G4457" s="33" t="s">
        <v>7790</v>
      </c>
      <c r="H4457" s="152"/>
      <c r="I4457" s="158" t="s">
        <v>8520</v>
      </c>
      <c r="J4457" s="150" t="s">
        <v>1771</v>
      </c>
      <c r="K4457" s="331" t="s">
        <v>30</v>
      </c>
      <c r="L4457" s="21" t="str">
        <f>VLOOKUP($K4457,TONG_SL!$A:$D,2,0)</f>
        <v>Gà muối 500g</v>
      </c>
      <c r="N4457" s="21" t="str">
        <f t="shared" si="433"/>
        <v>K-C6</v>
      </c>
      <c r="Q4457" s="21" t="str">
        <f>VLOOKUP(K4457,TONG_SL!$A:$D,3,0)</f>
        <v>Túi</v>
      </c>
      <c r="R4457" s="106">
        <v>15</v>
      </c>
      <c r="S4457" s="220"/>
      <c r="T4457" s="220">
        <f>VLOOKUP(VLOOKUP(G4457,Ma_KH!$A:$R,18,0)&amp;K4457,Gia_MB!$A:$F,6,0)</f>
        <v>111058</v>
      </c>
      <c r="U4457" s="254">
        <f t="shared" si="434"/>
        <v>1665870</v>
      </c>
      <c r="V4457" s="220"/>
      <c r="W4457" s="222">
        <f t="shared" si="435"/>
        <v>0</v>
      </c>
      <c r="X4457" s="223" t="str">
        <f t="shared" si="436"/>
        <v>8</v>
      </c>
      <c r="Y4457" s="220"/>
      <c r="Z4457" s="254">
        <f t="shared" si="437"/>
        <v>133269.6</v>
      </c>
      <c r="AA4457" s="5">
        <f>VLOOKUP(G4457,Ma_KH!$A:$R,14,0)</f>
        <v>60</v>
      </c>
    </row>
    <row r="4458" spans="1:27" hidden="1" x14ac:dyDescent="0.25">
      <c r="A4458" s="157">
        <v>45999</v>
      </c>
      <c r="B4458" s="158">
        <v>4181104725</v>
      </c>
      <c r="C4458" s="151" t="s">
        <v>7767</v>
      </c>
      <c r="D4458" s="149">
        <v>46000</v>
      </c>
      <c r="E4458" s="152"/>
      <c r="F4458" s="151"/>
      <c r="G4458" s="33" t="s">
        <v>7790</v>
      </c>
      <c r="H4458" s="152"/>
      <c r="I4458" s="158" t="s">
        <v>8521</v>
      </c>
      <c r="J4458" s="150" t="s">
        <v>1771</v>
      </c>
      <c r="K4458" s="331" t="s">
        <v>7187</v>
      </c>
      <c r="L4458" s="21" t="str">
        <f>VLOOKUP($K4458,TONG_SL!$A:$D,2,0)</f>
        <v>Chân giò heo muối 300g</v>
      </c>
      <c r="N4458" s="21" t="str">
        <f t="shared" si="433"/>
        <v>K-C6</v>
      </c>
      <c r="Q4458" s="21" t="str">
        <f>VLOOKUP(K4458,TONG_SL!$A:$D,3,0)</f>
        <v>Túi</v>
      </c>
      <c r="R4458" s="106">
        <v>20</v>
      </c>
      <c r="S4458" s="220"/>
      <c r="T4458" s="220">
        <f>VLOOKUP(VLOOKUP(G4458,Ma_KH!$A:$R,18,0)&amp;K4458,Gia_MB!$A:$F,6,0)</f>
        <v>73431</v>
      </c>
      <c r="U4458" s="254">
        <f t="shared" si="434"/>
        <v>1468620</v>
      </c>
      <c r="V4458" s="220"/>
      <c r="W4458" s="222">
        <f t="shared" si="435"/>
        <v>0</v>
      </c>
      <c r="X4458" s="223" t="str">
        <f t="shared" si="436"/>
        <v>8</v>
      </c>
      <c r="Y4458" s="220"/>
      <c r="Z4458" s="254">
        <f t="shared" si="437"/>
        <v>117489.60000000001</v>
      </c>
      <c r="AA4458" s="5">
        <f>VLOOKUP(G4458,Ma_KH!$A:$R,14,0)</f>
        <v>60</v>
      </c>
    </row>
    <row r="4459" spans="1:27" hidden="1" x14ac:dyDescent="0.25">
      <c r="A4459" s="157">
        <v>45999</v>
      </c>
      <c r="B4459" s="158">
        <v>4181104725</v>
      </c>
      <c r="C4459" s="151" t="s">
        <v>7767</v>
      </c>
      <c r="D4459" s="149">
        <v>46000</v>
      </c>
      <c r="E4459" s="152"/>
      <c r="F4459" s="151"/>
      <c r="G4459" s="33" t="s">
        <v>7790</v>
      </c>
      <c r="H4459" s="152"/>
      <c r="I4459" s="158" t="s">
        <v>8521</v>
      </c>
      <c r="J4459" s="150" t="s">
        <v>1771</v>
      </c>
      <c r="K4459" s="331" t="s">
        <v>7154</v>
      </c>
      <c r="L4459" s="21" t="str">
        <f>VLOOKUP($K4459,TONG_SL!$A:$D,2,0)</f>
        <v>Chả cốm 300g</v>
      </c>
      <c r="N4459" s="21" t="str">
        <f t="shared" si="433"/>
        <v>K-C6</v>
      </c>
      <c r="Q4459" s="21" t="str">
        <f>VLOOKUP(K4459,TONG_SL!$A:$D,3,0)</f>
        <v>Túi</v>
      </c>
      <c r="R4459" s="106">
        <v>10</v>
      </c>
      <c r="S4459" s="220"/>
      <c r="T4459" s="220">
        <f>VLOOKUP(VLOOKUP(G4459,Ma_KH!$A:$R,18,0)&amp;K4459,Gia_MB!$A:$F,6,0)</f>
        <v>74250</v>
      </c>
      <c r="U4459" s="254">
        <f t="shared" si="434"/>
        <v>742500</v>
      </c>
      <c r="V4459" s="220"/>
      <c r="W4459" s="222">
        <f t="shared" si="435"/>
        <v>0</v>
      </c>
      <c r="X4459" s="223" t="str">
        <f t="shared" si="436"/>
        <v>8</v>
      </c>
      <c r="Y4459" s="220"/>
      <c r="Z4459" s="254">
        <f t="shared" si="437"/>
        <v>59400</v>
      </c>
      <c r="AA4459" s="5">
        <f>VLOOKUP(G4459,Ma_KH!$A:$R,14,0)</f>
        <v>60</v>
      </c>
    </row>
    <row r="4460" spans="1:27" hidden="1" x14ac:dyDescent="0.25">
      <c r="A4460" s="157">
        <v>45999</v>
      </c>
      <c r="B4460" s="158">
        <v>4181104725</v>
      </c>
      <c r="C4460" s="151" t="s">
        <v>7767</v>
      </c>
      <c r="D4460" s="149">
        <v>46000</v>
      </c>
      <c r="E4460" s="152"/>
      <c r="F4460" s="151"/>
      <c r="G4460" s="33" t="s">
        <v>7790</v>
      </c>
      <c r="H4460" s="152"/>
      <c r="I4460" s="158" t="s">
        <v>8521</v>
      </c>
      <c r="J4460" s="150" t="s">
        <v>1771</v>
      </c>
      <c r="K4460" s="331" t="s">
        <v>7820</v>
      </c>
      <c r="L4460" s="21" t="str">
        <f>VLOOKUP($K4460,TONG_SL!$A:$D,2,0)</f>
        <v>Giò lụa cây 250g</v>
      </c>
      <c r="N4460" s="21" t="str">
        <f t="shared" si="433"/>
        <v>K-C6</v>
      </c>
      <c r="Q4460" s="21" t="str">
        <f>VLOOKUP(K4460,TONG_SL!$A:$D,3,0)</f>
        <v>Túi</v>
      </c>
      <c r="R4460" s="106">
        <v>2</v>
      </c>
      <c r="S4460" s="220"/>
      <c r="T4460" s="220">
        <f>VLOOKUP(VLOOKUP(G4460,Ma_KH!$A:$R,18,0)&amp;K4460,Gia_MB!$A:$F,6,0)</f>
        <v>49500</v>
      </c>
      <c r="U4460" s="254">
        <f t="shared" si="434"/>
        <v>99000</v>
      </c>
      <c r="V4460" s="220"/>
      <c r="W4460" s="222">
        <f t="shared" si="435"/>
        <v>0</v>
      </c>
      <c r="X4460" s="223" t="str">
        <f t="shared" si="436"/>
        <v>8</v>
      </c>
      <c r="Y4460" s="220"/>
      <c r="Z4460" s="254">
        <f t="shared" si="437"/>
        <v>7920</v>
      </c>
      <c r="AA4460" s="5">
        <f>VLOOKUP(G4460,Ma_KH!$A:$R,14,0)</f>
        <v>60</v>
      </c>
    </row>
    <row r="4461" spans="1:27" hidden="1" x14ac:dyDescent="0.25">
      <c r="A4461" s="157">
        <v>45999</v>
      </c>
      <c r="B4461" s="158">
        <v>4181104725</v>
      </c>
      <c r="C4461" s="151" t="s">
        <v>7767</v>
      </c>
      <c r="D4461" s="149">
        <v>46000</v>
      </c>
      <c r="E4461" s="152"/>
      <c r="F4461" s="151"/>
      <c r="G4461" s="33" t="s">
        <v>7790</v>
      </c>
      <c r="H4461" s="152"/>
      <c r="I4461" s="158" t="s">
        <v>8521</v>
      </c>
      <c r="J4461" s="150" t="s">
        <v>1771</v>
      </c>
      <c r="K4461" s="331" t="s">
        <v>7153</v>
      </c>
      <c r="L4461" s="21" t="str">
        <f>VLOOKUP($K4461,TONG_SL!$A:$D,2,0)</f>
        <v>Tai heo muối 200g</v>
      </c>
      <c r="N4461" s="21" t="str">
        <f t="shared" si="433"/>
        <v>K-C6</v>
      </c>
      <c r="Q4461" s="21" t="str">
        <f>VLOOKUP(K4461,TONG_SL!$A:$D,3,0)</f>
        <v>Túi</v>
      </c>
      <c r="R4461" s="106">
        <v>2</v>
      </c>
      <c r="S4461" s="220"/>
      <c r="T4461" s="220">
        <f>VLOOKUP(VLOOKUP(G4461,Ma_KH!$A:$R,18,0)&amp;K4461,Gia_MB!$A:$F,6,0)</f>
        <v>55595</v>
      </c>
      <c r="U4461" s="254">
        <f t="shared" si="434"/>
        <v>111190</v>
      </c>
      <c r="V4461" s="220"/>
      <c r="W4461" s="222">
        <f t="shared" si="435"/>
        <v>0</v>
      </c>
      <c r="X4461" s="223" t="str">
        <f t="shared" si="436"/>
        <v>8</v>
      </c>
      <c r="Y4461" s="220"/>
      <c r="Z4461" s="254">
        <f t="shared" si="437"/>
        <v>8895.2000000000007</v>
      </c>
      <c r="AA4461" s="5">
        <f>VLOOKUP(G4461,Ma_KH!$A:$R,14,0)</f>
        <v>60</v>
      </c>
    </row>
    <row r="4462" spans="1:27" hidden="1" x14ac:dyDescent="0.25">
      <c r="A4462" s="157">
        <v>45999</v>
      </c>
      <c r="B4462" s="158">
        <v>4181104725</v>
      </c>
      <c r="C4462" s="151" t="s">
        <v>7767</v>
      </c>
      <c r="D4462" s="149">
        <v>46000</v>
      </c>
      <c r="E4462" s="152"/>
      <c r="F4462" s="151"/>
      <c r="G4462" s="33" t="s">
        <v>7790</v>
      </c>
      <c r="H4462" s="152"/>
      <c r="I4462" s="158" t="s">
        <v>8521</v>
      </c>
      <c r="J4462" s="150" t="s">
        <v>1771</v>
      </c>
      <c r="K4462" s="331" t="s">
        <v>32</v>
      </c>
      <c r="L4462" s="21" t="str">
        <f>VLOOKUP($K4462,TONG_SL!$A:$D,2,0)</f>
        <v>Giò Tai Lưỡi Xào 250g</v>
      </c>
      <c r="N4462" s="21" t="str">
        <f t="shared" si="433"/>
        <v>K-C6</v>
      </c>
      <c r="Q4462" s="21" t="str">
        <f>VLOOKUP(K4462,TONG_SL!$A:$D,3,0)</f>
        <v>Túi</v>
      </c>
      <c r="R4462" s="106">
        <v>2</v>
      </c>
      <c r="S4462" s="220"/>
      <c r="T4462" s="220">
        <f>VLOOKUP(VLOOKUP(G4462,Ma_KH!$A:$R,18,0)&amp;K4462,Gia_MB!$A:$F,6,0)</f>
        <v>50182</v>
      </c>
      <c r="U4462" s="254">
        <f t="shared" si="434"/>
        <v>100364</v>
      </c>
      <c r="V4462" s="220"/>
      <c r="W4462" s="222">
        <f t="shared" si="435"/>
        <v>0</v>
      </c>
      <c r="X4462" s="223" t="str">
        <f t="shared" si="436"/>
        <v>8</v>
      </c>
      <c r="Y4462" s="220"/>
      <c r="Z4462" s="254">
        <f t="shared" si="437"/>
        <v>8029.12</v>
      </c>
      <c r="AA4462" s="5">
        <f>VLOOKUP(G4462,Ma_KH!$A:$R,14,0)</f>
        <v>60</v>
      </c>
    </row>
    <row r="4463" spans="1:27" hidden="1" x14ac:dyDescent="0.25">
      <c r="A4463" s="157">
        <v>45999</v>
      </c>
      <c r="B4463" s="158">
        <v>4181104725</v>
      </c>
      <c r="C4463" s="151" t="s">
        <v>7767</v>
      </c>
      <c r="D4463" s="149">
        <v>46000</v>
      </c>
      <c r="E4463" s="152"/>
      <c r="F4463" s="151"/>
      <c r="G4463" s="33" t="s">
        <v>7790</v>
      </c>
      <c r="H4463" s="152"/>
      <c r="I4463" s="158" t="s">
        <v>8521</v>
      </c>
      <c r="J4463" s="150" t="s">
        <v>1771</v>
      </c>
      <c r="K4463" s="331" t="s">
        <v>30</v>
      </c>
      <c r="L4463" s="21" t="str">
        <f>VLOOKUP($K4463,TONG_SL!$A:$D,2,0)</f>
        <v>Gà muối 500g</v>
      </c>
      <c r="N4463" s="21" t="str">
        <f t="shared" si="433"/>
        <v>K-C6</v>
      </c>
      <c r="Q4463" s="21" t="str">
        <f>VLOOKUP(K4463,TONG_SL!$A:$D,3,0)</f>
        <v>Túi</v>
      </c>
      <c r="R4463" s="106">
        <v>5</v>
      </c>
      <c r="S4463" s="220"/>
      <c r="T4463" s="220">
        <f>VLOOKUP(VLOOKUP(G4463,Ma_KH!$A:$R,18,0)&amp;K4463,Gia_MB!$A:$F,6,0)</f>
        <v>111058</v>
      </c>
      <c r="U4463" s="254">
        <f t="shared" si="434"/>
        <v>555290</v>
      </c>
      <c r="V4463" s="220"/>
      <c r="W4463" s="222">
        <f t="shared" si="435"/>
        <v>0</v>
      </c>
      <c r="X4463" s="223" t="str">
        <f t="shared" si="436"/>
        <v>8</v>
      </c>
      <c r="Y4463" s="220"/>
      <c r="Z4463" s="254">
        <f t="shared" si="437"/>
        <v>44423.200000000004</v>
      </c>
      <c r="AA4463" s="5">
        <f>VLOOKUP(G4463,Ma_KH!$A:$R,14,0)</f>
        <v>60</v>
      </c>
    </row>
    <row r="4464" spans="1:27" hidden="1" x14ac:dyDescent="0.25">
      <c r="A4464" s="157">
        <v>45997</v>
      </c>
      <c r="B4464" s="158">
        <v>4180961707</v>
      </c>
      <c r="C4464" s="151" t="s">
        <v>7767</v>
      </c>
      <c r="D4464" s="149">
        <v>46000</v>
      </c>
      <c r="E4464" s="152"/>
      <c r="F4464" s="151"/>
      <c r="G4464" s="33" t="s">
        <v>7790</v>
      </c>
      <c r="H4464" s="152"/>
      <c r="I4464" s="158" t="s">
        <v>8522</v>
      </c>
      <c r="J4464" s="150" t="s">
        <v>1771</v>
      </c>
      <c r="K4464" s="331" t="s">
        <v>48</v>
      </c>
      <c r="L4464" s="21" t="str">
        <f>VLOOKUP($K4464,TONG_SL!$A:$D,2,0)</f>
        <v>Mọc Nấm Hương 250g</v>
      </c>
      <c r="N4464" s="21" t="str">
        <f t="shared" si="433"/>
        <v>K-C6</v>
      </c>
      <c r="Q4464" s="21" t="str">
        <f>VLOOKUP(K4464,TONG_SL!$A:$D,3,0)</f>
        <v>Túi</v>
      </c>
      <c r="R4464" s="106">
        <v>18</v>
      </c>
      <c r="S4464" s="220"/>
      <c r="T4464" s="220">
        <f>VLOOKUP(VLOOKUP(G4464,Ma_KH!$A:$R,18,0)&amp;K4464,Gia_MB!$A:$F,6,0)</f>
        <v>46000</v>
      </c>
      <c r="U4464" s="254">
        <f t="shared" si="434"/>
        <v>828000</v>
      </c>
      <c r="V4464" s="220"/>
      <c r="W4464" s="222">
        <f t="shared" si="435"/>
        <v>0</v>
      </c>
      <c r="X4464" s="223" t="str">
        <f t="shared" si="436"/>
        <v>8</v>
      </c>
      <c r="Y4464" s="220"/>
      <c r="Z4464" s="254">
        <f t="shared" si="437"/>
        <v>66240</v>
      </c>
      <c r="AA4464" s="5">
        <f>VLOOKUP(G4464,Ma_KH!$A:$R,14,0)</f>
        <v>60</v>
      </c>
    </row>
    <row r="4465" spans="1:27" hidden="1" x14ac:dyDescent="0.25">
      <c r="A4465" s="157">
        <v>45997</v>
      </c>
      <c r="B4465" s="158">
        <v>4180961707</v>
      </c>
      <c r="C4465" s="151" t="s">
        <v>7767</v>
      </c>
      <c r="D4465" s="149">
        <v>46000</v>
      </c>
      <c r="E4465" s="152"/>
      <c r="F4465" s="151"/>
      <c r="G4465" s="33" t="s">
        <v>7790</v>
      </c>
      <c r="H4465" s="152"/>
      <c r="I4465" s="158" t="s">
        <v>8522</v>
      </c>
      <c r="J4465" s="150" t="s">
        <v>1771</v>
      </c>
      <c r="K4465" s="331" t="s">
        <v>32</v>
      </c>
      <c r="L4465" s="21" t="str">
        <f>VLOOKUP($K4465,TONG_SL!$A:$D,2,0)</f>
        <v>Giò Tai Lưỡi Xào 250g</v>
      </c>
      <c r="N4465" s="21" t="str">
        <f t="shared" si="433"/>
        <v>K-C6</v>
      </c>
      <c r="Q4465" s="21" t="str">
        <f>VLOOKUP(K4465,TONG_SL!$A:$D,3,0)</f>
        <v>Túi</v>
      </c>
      <c r="R4465" s="106">
        <v>7</v>
      </c>
      <c r="S4465" s="220"/>
      <c r="T4465" s="220">
        <f>VLOOKUP(VLOOKUP(G4465,Ma_KH!$A:$R,18,0)&amp;K4465,Gia_MB!$A:$F,6,0)</f>
        <v>50182</v>
      </c>
      <c r="U4465" s="254">
        <f t="shared" si="434"/>
        <v>351274</v>
      </c>
      <c r="V4465" s="220"/>
      <c r="W4465" s="222">
        <f t="shared" si="435"/>
        <v>0</v>
      </c>
      <c r="X4465" s="223" t="str">
        <f t="shared" si="436"/>
        <v>8</v>
      </c>
      <c r="Y4465" s="220"/>
      <c r="Z4465" s="254">
        <f t="shared" si="437"/>
        <v>28101.920000000002</v>
      </c>
      <c r="AA4465" s="5">
        <f>VLOOKUP(G4465,Ma_KH!$A:$R,14,0)</f>
        <v>60</v>
      </c>
    </row>
    <row r="4466" spans="1:27" hidden="1" x14ac:dyDescent="0.25">
      <c r="A4466" s="157">
        <v>45997</v>
      </c>
      <c r="B4466" s="158">
        <v>4180961707</v>
      </c>
      <c r="C4466" s="151" t="s">
        <v>7767</v>
      </c>
      <c r="D4466" s="149">
        <v>46000</v>
      </c>
      <c r="E4466" s="152"/>
      <c r="F4466" s="151"/>
      <c r="G4466" s="33" t="s">
        <v>7790</v>
      </c>
      <c r="H4466" s="152"/>
      <c r="I4466" s="158" t="s">
        <v>8522</v>
      </c>
      <c r="J4466" s="150" t="s">
        <v>1771</v>
      </c>
      <c r="K4466" s="331" t="s">
        <v>7154</v>
      </c>
      <c r="L4466" s="21" t="str">
        <f>VLOOKUP($K4466,TONG_SL!$A:$D,2,0)</f>
        <v>Chả cốm 300g</v>
      </c>
      <c r="N4466" s="21" t="str">
        <f t="shared" si="433"/>
        <v>K-C6</v>
      </c>
      <c r="Q4466" s="21" t="str">
        <f>VLOOKUP(K4466,TONG_SL!$A:$D,3,0)</f>
        <v>Túi</v>
      </c>
      <c r="R4466" s="106">
        <v>8</v>
      </c>
      <c r="S4466" s="220"/>
      <c r="T4466" s="220">
        <f>VLOOKUP(VLOOKUP(G4466,Ma_KH!$A:$R,18,0)&amp;K4466,Gia_MB!$A:$F,6,0)</f>
        <v>74250</v>
      </c>
      <c r="U4466" s="254">
        <f t="shared" si="434"/>
        <v>594000</v>
      </c>
      <c r="V4466" s="220"/>
      <c r="W4466" s="222">
        <f t="shared" si="435"/>
        <v>0</v>
      </c>
      <c r="X4466" s="223" t="str">
        <f t="shared" si="436"/>
        <v>8</v>
      </c>
      <c r="Y4466" s="220"/>
      <c r="Z4466" s="254">
        <f t="shared" si="437"/>
        <v>47520</v>
      </c>
      <c r="AA4466" s="5">
        <f>VLOOKUP(G4466,Ma_KH!$A:$R,14,0)</f>
        <v>60</v>
      </c>
    </row>
    <row r="4467" spans="1:27" hidden="1" x14ac:dyDescent="0.25">
      <c r="A4467" s="157">
        <v>45997</v>
      </c>
      <c r="B4467" s="158">
        <v>4180961707</v>
      </c>
      <c r="C4467" s="151" t="s">
        <v>7767</v>
      </c>
      <c r="D4467" s="149">
        <v>46000</v>
      </c>
      <c r="E4467" s="152"/>
      <c r="F4467" s="151"/>
      <c r="G4467" s="33" t="s">
        <v>7790</v>
      </c>
      <c r="H4467" s="152"/>
      <c r="I4467" s="158" t="s">
        <v>8522</v>
      </c>
      <c r="J4467" s="150" t="s">
        <v>1771</v>
      </c>
      <c r="K4467" s="331" t="s">
        <v>7775</v>
      </c>
      <c r="L4467" s="21" t="str">
        <f>VLOOKUP($K4467,TONG_SL!$A:$D,2,0)</f>
        <v>Chả nướng 300g</v>
      </c>
      <c r="N4467" s="21" t="str">
        <f t="shared" si="433"/>
        <v>K-C6</v>
      </c>
      <c r="Q4467" s="21" t="str">
        <f>VLOOKUP(K4467,TONG_SL!$A:$D,3,0)</f>
        <v>Túi</v>
      </c>
      <c r="R4467" s="106">
        <v>2</v>
      </c>
      <c r="S4467" s="220"/>
      <c r="T4467" s="220">
        <f>VLOOKUP(VLOOKUP(G4467,Ma_KH!$A:$R,18,0)&amp;K4467,Gia_MB!$A:$F,6,0)</f>
        <v>70950</v>
      </c>
      <c r="U4467" s="254">
        <f t="shared" si="434"/>
        <v>141900</v>
      </c>
      <c r="V4467" s="220"/>
      <c r="W4467" s="222">
        <f t="shared" si="435"/>
        <v>0</v>
      </c>
      <c r="X4467" s="223" t="str">
        <f t="shared" si="436"/>
        <v>8</v>
      </c>
      <c r="Y4467" s="220"/>
      <c r="Z4467" s="254">
        <f t="shared" si="437"/>
        <v>11352</v>
      </c>
      <c r="AA4467" s="5">
        <f>VLOOKUP(G4467,Ma_KH!$A:$R,14,0)</f>
        <v>60</v>
      </c>
    </row>
    <row r="4468" spans="1:27" hidden="1" x14ac:dyDescent="0.25">
      <c r="A4468" s="157">
        <v>45997</v>
      </c>
      <c r="B4468" s="158">
        <v>4180961707</v>
      </c>
      <c r="C4468" s="151" t="s">
        <v>7767</v>
      </c>
      <c r="D4468" s="149">
        <v>46000</v>
      </c>
      <c r="E4468" s="152"/>
      <c r="F4468" s="151"/>
      <c r="G4468" s="33" t="s">
        <v>7790</v>
      </c>
      <c r="H4468" s="152"/>
      <c r="I4468" s="158" t="s">
        <v>8522</v>
      </c>
      <c r="J4468" s="150" t="s">
        <v>1771</v>
      </c>
      <c r="K4468" s="331" t="s">
        <v>7153</v>
      </c>
      <c r="L4468" s="21" t="str">
        <f>VLOOKUP($K4468,TONG_SL!$A:$D,2,0)</f>
        <v>Tai heo muối 200g</v>
      </c>
      <c r="N4468" s="21" t="str">
        <f t="shared" si="433"/>
        <v>K-C6</v>
      </c>
      <c r="Q4468" s="21" t="str">
        <f>VLOOKUP(K4468,TONG_SL!$A:$D,3,0)</f>
        <v>Túi</v>
      </c>
      <c r="R4468" s="106">
        <v>7</v>
      </c>
      <c r="S4468" s="220"/>
      <c r="T4468" s="220">
        <f>VLOOKUP(VLOOKUP(G4468,Ma_KH!$A:$R,18,0)&amp;K4468,Gia_MB!$A:$F,6,0)</f>
        <v>55595</v>
      </c>
      <c r="U4468" s="254">
        <f t="shared" si="434"/>
        <v>389165</v>
      </c>
      <c r="V4468" s="220"/>
      <c r="W4468" s="222">
        <f t="shared" si="435"/>
        <v>0</v>
      </c>
      <c r="X4468" s="223" t="str">
        <f t="shared" si="436"/>
        <v>8</v>
      </c>
      <c r="Y4468" s="220"/>
      <c r="Z4468" s="254">
        <f t="shared" si="437"/>
        <v>31133.200000000001</v>
      </c>
      <c r="AA4468" s="5">
        <f>VLOOKUP(G4468,Ma_KH!$A:$R,14,0)</f>
        <v>60</v>
      </c>
    </row>
    <row r="4469" spans="1:27" hidden="1" x14ac:dyDescent="0.25">
      <c r="A4469" s="157">
        <v>45997</v>
      </c>
      <c r="B4469" s="158">
        <v>4180961707</v>
      </c>
      <c r="C4469" s="151" t="s">
        <v>7767</v>
      </c>
      <c r="D4469" s="149">
        <v>46000</v>
      </c>
      <c r="E4469" s="152"/>
      <c r="F4469" s="151"/>
      <c r="G4469" s="33" t="s">
        <v>7790</v>
      </c>
      <c r="H4469" s="152"/>
      <c r="I4469" s="158" t="s">
        <v>8522</v>
      </c>
      <c r="J4469" s="150" t="s">
        <v>1771</v>
      </c>
      <c r="K4469" s="331" t="s">
        <v>7197</v>
      </c>
      <c r="L4469" s="21" t="str">
        <f>VLOOKUP($K4469,TONG_SL!$A:$D,2,0)</f>
        <v>Gà muối 500g</v>
      </c>
      <c r="N4469" s="21" t="str">
        <f t="shared" si="433"/>
        <v>K-C6</v>
      </c>
      <c r="Q4469" s="21" t="str">
        <f>VLOOKUP(K4469,TONG_SL!$A:$D,3,0)</f>
        <v>Túi</v>
      </c>
      <c r="R4469" s="106">
        <v>11</v>
      </c>
      <c r="S4469" s="220"/>
      <c r="T4469" s="220">
        <f>VLOOKUP(VLOOKUP(G4469,Ma_KH!$A:$R,18,0)&amp;K4469,Gia_MB!$A:$F,6,0)</f>
        <v>111058</v>
      </c>
      <c r="U4469" s="254">
        <f t="shared" si="434"/>
        <v>1221638</v>
      </c>
      <c r="V4469" s="220"/>
      <c r="W4469" s="222">
        <f t="shared" si="435"/>
        <v>0</v>
      </c>
      <c r="X4469" s="223" t="str">
        <f t="shared" si="436"/>
        <v>8</v>
      </c>
      <c r="Y4469" s="220"/>
      <c r="Z4469" s="254">
        <f t="shared" si="437"/>
        <v>97731.040000000008</v>
      </c>
      <c r="AA4469" s="5">
        <f>VLOOKUP(G4469,Ma_KH!$A:$R,14,0)</f>
        <v>60</v>
      </c>
    </row>
    <row r="4470" spans="1:27" hidden="1" x14ac:dyDescent="0.25">
      <c r="A4470" s="157">
        <v>45997</v>
      </c>
      <c r="B4470" s="158">
        <v>4180961707</v>
      </c>
      <c r="C4470" s="151" t="s">
        <v>7767</v>
      </c>
      <c r="D4470" s="149">
        <v>46000</v>
      </c>
      <c r="E4470" s="152"/>
      <c r="F4470" s="151"/>
      <c r="G4470" s="33" t="s">
        <v>7790</v>
      </c>
      <c r="H4470" s="152"/>
      <c r="I4470" s="158" t="s">
        <v>8522</v>
      </c>
      <c r="J4470" s="150" t="s">
        <v>1771</v>
      </c>
      <c r="K4470" s="331" t="s">
        <v>7187</v>
      </c>
      <c r="L4470" s="21" t="str">
        <f>VLOOKUP($K4470,TONG_SL!$A:$D,2,0)</f>
        <v>Chân giò heo muối 300g</v>
      </c>
      <c r="N4470" s="21" t="str">
        <f t="shared" si="433"/>
        <v>K-C6</v>
      </c>
      <c r="Q4470" s="21" t="str">
        <f>VLOOKUP(K4470,TONG_SL!$A:$D,3,0)</f>
        <v>Túi</v>
      </c>
      <c r="R4470" s="106">
        <v>14</v>
      </c>
      <c r="S4470" s="220"/>
      <c r="T4470" s="220">
        <f>VLOOKUP(VLOOKUP(G4470,Ma_KH!$A:$R,18,0)&amp;K4470,Gia_MB!$A:$F,6,0)</f>
        <v>73431</v>
      </c>
      <c r="U4470" s="254">
        <f t="shared" ref="U4470:U4501" si="438">T4470*R4470</f>
        <v>1028034</v>
      </c>
      <c r="V4470" s="220"/>
      <c r="W4470" s="222">
        <f t="shared" ref="W4470:W4501" si="439">U4470*V4470</f>
        <v>0</v>
      </c>
      <c r="X4470" s="223" t="str">
        <f t="shared" ref="X4470:X4501" si="440">IF(B4470&lt;&gt;"","8","0")</f>
        <v>8</v>
      </c>
      <c r="Y4470" s="220"/>
      <c r="Z4470" s="254">
        <f t="shared" ref="Z4470:Z4501" si="441">U4470*X4470%</f>
        <v>82242.720000000001</v>
      </c>
      <c r="AA4470" s="5">
        <f>VLOOKUP(G4470,Ma_KH!$A:$R,14,0)</f>
        <v>60</v>
      </c>
    </row>
    <row r="4471" spans="1:27" hidden="1" x14ac:dyDescent="0.25">
      <c r="A4471" s="157">
        <v>45997</v>
      </c>
      <c r="B4471" s="158">
        <v>4180961384</v>
      </c>
      <c r="C4471" s="151" t="s">
        <v>7767</v>
      </c>
      <c r="D4471" s="149">
        <v>46000</v>
      </c>
      <c r="E4471" s="152"/>
      <c r="F4471" s="151"/>
      <c r="G4471" s="33" t="s">
        <v>7790</v>
      </c>
      <c r="H4471" s="152"/>
      <c r="I4471" s="158" t="s">
        <v>8523</v>
      </c>
      <c r="J4471" s="150" t="s">
        <v>1771</v>
      </c>
      <c r="K4471" s="331" t="s">
        <v>7187</v>
      </c>
      <c r="L4471" s="21" t="str">
        <f>VLOOKUP($K4471,TONG_SL!$A:$D,2,0)</f>
        <v>Chân giò heo muối 300g</v>
      </c>
      <c r="N4471" s="21" t="str">
        <f t="shared" si="433"/>
        <v>K-C6</v>
      </c>
      <c r="Q4471" s="21" t="str">
        <f>VLOOKUP(K4471,TONG_SL!$A:$D,3,0)</f>
        <v>Túi</v>
      </c>
      <c r="R4471" s="106">
        <v>16</v>
      </c>
      <c r="S4471" s="220"/>
      <c r="T4471" s="220">
        <f>VLOOKUP(VLOOKUP(G4471,Ma_KH!$A:$R,18,0)&amp;K4471,Gia_MB!$A:$F,6,0)</f>
        <v>73431</v>
      </c>
      <c r="U4471" s="254">
        <f t="shared" si="438"/>
        <v>1174896</v>
      </c>
      <c r="V4471" s="220"/>
      <c r="W4471" s="222">
        <f t="shared" si="439"/>
        <v>0</v>
      </c>
      <c r="X4471" s="223" t="str">
        <f t="shared" si="440"/>
        <v>8</v>
      </c>
      <c r="Y4471" s="220"/>
      <c r="Z4471" s="254">
        <f t="shared" si="441"/>
        <v>93991.680000000008</v>
      </c>
      <c r="AA4471" s="5">
        <f>VLOOKUP(G4471,Ma_KH!$A:$R,14,0)</f>
        <v>60</v>
      </c>
    </row>
    <row r="4472" spans="1:27" hidden="1" x14ac:dyDescent="0.25">
      <c r="A4472" s="157">
        <v>45997</v>
      </c>
      <c r="B4472" s="158">
        <v>4180961384</v>
      </c>
      <c r="C4472" s="151" t="s">
        <v>7767</v>
      </c>
      <c r="D4472" s="149">
        <v>46000</v>
      </c>
      <c r="E4472" s="152"/>
      <c r="F4472" s="151"/>
      <c r="G4472" s="33" t="s">
        <v>7790</v>
      </c>
      <c r="H4472" s="152"/>
      <c r="I4472" s="158" t="s">
        <v>8523</v>
      </c>
      <c r="J4472" s="150" t="s">
        <v>1771</v>
      </c>
      <c r="K4472" s="331" t="s">
        <v>7197</v>
      </c>
      <c r="L4472" s="21" t="str">
        <f>VLOOKUP($K4472,TONG_SL!$A:$D,2,0)</f>
        <v>Gà muối 500g</v>
      </c>
      <c r="N4472" s="21" t="str">
        <f t="shared" si="433"/>
        <v>K-C6</v>
      </c>
      <c r="Q4472" s="21" t="str">
        <f>VLOOKUP(K4472,TONG_SL!$A:$D,3,0)</f>
        <v>Túi</v>
      </c>
      <c r="R4472" s="106">
        <v>10</v>
      </c>
      <c r="S4472" s="220"/>
      <c r="T4472" s="220">
        <f>VLOOKUP(VLOOKUP(G4472,Ma_KH!$A:$R,18,0)&amp;K4472,Gia_MB!$A:$F,6,0)</f>
        <v>111058</v>
      </c>
      <c r="U4472" s="254">
        <f t="shared" si="438"/>
        <v>1110580</v>
      </c>
      <c r="V4472" s="220"/>
      <c r="W4472" s="222">
        <f t="shared" si="439"/>
        <v>0</v>
      </c>
      <c r="X4472" s="223" t="str">
        <f t="shared" si="440"/>
        <v>8</v>
      </c>
      <c r="Y4472" s="220"/>
      <c r="Z4472" s="254">
        <f t="shared" si="441"/>
        <v>88846.400000000009</v>
      </c>
      <c r="AA4472" s="5">
        <f>VLOOKUP(G4472,Ma_KH!$A:$R,14,0)</f>
        <v>60</v>
      </c>
    </row>
    <row r="4473" spans="1:27" hidden="1" x14ac:dyDescent="0.25">
      <c r="A4473" s="157">
        <v>45997</v>
      </c>
      <c r="B4473" s="158">
        <v>4180961384</v>
      </c>
      <c r="C4473" s="151" t="s">
        <v>7767</v>
      </c>
      <c r="D4473" s="149">
        <v>46000</v>
      </c>
      <c r="E4473" s="152"/>
      <c r="F4473" s="151"/>
      <c r="G4473" s="33" t="s">
        <v>7790</v>
      </c>
      <c r="H4473" s="152"/>
      <c r="I4473" s="158" t="s">
        <v>8523</v>
      </c>
      <c r="J4473" s="150" t="s">
        <v>1771</v>
      </c>
      <c r="K4473" s="331" t="s">
        <v>7153</v>
      </c>
      <c r="L4473" s="21" t="str">
        <f>VLOOKUP($K4473,TONG_SL!$A:$D,2,0)</f>
        <v>Tai heo muối 200g</v>
      </c>
      <c r="N4473" s="21" t="str">
        <f t="shared" si="433"/>
        <v>K-C6</v>
      </c>
      <c r="Q4473" s="21" t="str">
        <f>VLOOKUP(K4473,TONG_SL!$A:$D,3,0)</f>
        <v>Túi</v>
      </c>
      <c r="R4473" s="106">
        <v>5</v>
      </c>
      <c r="S4473" s="220"/>
      <c r="T4473" s="220">
        <f>VLOOKUP(VLOOKUP(G4473,Ma_KH!$A:$R,18,0)&amp;K4473,Gia_MB!$A:$F,6,0)</f>
        <v>55595</v>
      </c>
      <c r="U4473" s="254">
        <f t="shared" si="438"/>
        <v>277975</v>
      </c>
      <c r="V4473" s="220"/>
      <c r="W4473" s="222">
        <f t="shared" si="439"/>
        <v>0</v>
      </c>
      <c r="X4473" s="223" t="str">
        <f t="shared" si="440"/>
        <v>8</v>
      </c>
      <c r="Y4473" s="220"/>
      <c r="Z4473" s="254">
        <f t="shared" si="441"/>
        <v>22238</v>
      </c>
      <c r="AA4473" s="5">
        <f>VLOOKUP(G4473,Ma_KH!$A:$R,14,0)</f>
        <v>60</v>
      </c>
    </row>
    <row r="4474" spans="1:27" hidden="1" x14ac:dyDescent="0.25">
      <c r="A4474" s="157">
        <v>45997</v>
      </c>
      <c r="B4474" s="158">
        <v>4180961384</v>
      </c>
      <c r="C4474" s="151" t="s">
        <v>7767</v>
      </c>
      <c r="D4474" s="149">
        <v>46000</v>
      </c>
      <c r="E4474" s="152"/>
      <c r="F4474" s="151"/>
      <c r="G4474" s="33" t="s">
        <v>7790</v>
      </c>
      <c r="H4474" s="152"/>
      <c r="I4474" s="158" t="s">
        <v>8523</v>
      </c>
      <c r="J4474" s="150" t="s">
        <v>1771</v>
      </c>
      <c r="K4474" s="331" t="s">
        <v>7775</v>
      </c>
      <c r="L4474" s="21" t="str">
        <f>VLOOKUP($K4474,TONG_SL!$A:$D,2,0)</f>
        <v>Chả nướng 300g</v>
      </c>
      <c r="N4474" s="21" t="str">
        <f t="shared" si="433"/>
        <v>K-C6</v>
      </c>
      <c r="Q4474" s="21" t="str">
        <f>VLOOKUP(K4474,TONG_SL!$A:$D,3,0)</f>
        <v>Túi</v>
      </c>
      <c r="R4474" s="106">
        <v>3</v>
      </c>
      <c r="S4474" s="220"/>
      <c r="T4474" s="220">
        <f>VLOOKUP(VLOOKUP(G4474,Ma_KH!$A:$R,18,0)&amp;K4474,Gia_MB!$A:$F,6,0)</f>
        <v>70950</v>
      </c>
      <c r="U4474" s="254">
        <f t="shared" si="438"/>
        <v>212850</v>
      </c>
      <c r="V4474" s="220"/>
      <c r="W4474" s="222">
        <f t="shared" si="439"/>
        <v>0</v>
      </c>
      <c r="X4474" s="223" t="str">
        <f t="shared" si="440"/>
        <v>8</v>
      </c>
      <c r="Y4474" s="220"/>
      <c r="Z4474" s="254">
        <f t="shared" si="441"/>
        <v>17028</v>
      </c>
      <c r="AA4474" s="5">
        <f>VLOOKUP(G4474,Ma_KH!$A:$R,14,0)</f>
        <v>60</v>
      </c>
    </row>
    <row r="4475" spans="1:27" hidden="1" x14ac:dyDescent="0.25">
      <c r="A4475" s="157">
        <v>45997</v>
      </c>
      <c r="B4475" s="158">
        <v>4180961384</v>
      </c>
      <c r="C4475" s="151" t="s">
        <v>7767</v>
      </c>
      <c r="D4475" s="149">
        <v>46000</v>
      </c>
      <c r="E4475" s="152"/>
      <c r="F4475" s="151"/>
      <c r="G4475" s="33" t="s">
        <v>7790</v>
      </c>
      <c r="H4475" s="152"/>
      <c r="I4475" s="158" t="s">
        <v>8523</v>
      </c>
      <c r="J4475" s="150" t="s">
        <v>1771</v>
      </c>
      <c r="K4475" s="331" t="s">
        <v>7154</v>
      </c>
      <c r="L4475" s="21" t="str">
        <f>VLOOKUP($K4475,TONG_SL!$A:$D,2,0)</f>
        <v>Chả cốm 300g</v>
      </c>
      <c r="N4475" s="21" t="str">
        <f t="shared" si="433"/>
        <v>K-C6</v>
      </c>
      <c r="Q4475" s="21" t="str">
        <f>VLOOKUP(K4475,TONG_SL!$A:$D,3,0)</f>
        <v>Túi</v>
      </c>
      <c r="R4475" s="106">
        <v>6</v>
      </c>
      <c r="S4475" s="220"/>
      <c r="T4475" s="220">
        <f>VLOOKUP(VLOOKUP(G4475,Ma_KH!$A:$R,18,0)&amp;K4475,Gia_MB!$A:$F,6,0)</f>
        <v>74250</v>
      </c>
      <c r="U4475" s="254">
        <f t="shared" si="438"/>
        <v>445500</v>
      </c>
      <c r="V4475" s="220"/>
      <c r="W4475" s="222">
        <f t="shared" si="439"/>
        <v>0</v>
      </c>
      <c r="X4475" s="223" t="str">
        <f t="shared" si="440"/>
        <v>8</v>
      </c>
      <c r="Y4475" s="220"/>
      <c r="Z4475" s="254">
        <f t="shared" si="441"/>
        <v>35640</v>
      </c>
      <c r="AA4475" s="5">
        <f>VLOOKUP(G4475,Ma_KH!$A:$R,14,0)</f>
        <v>60</v>
      </c>
    </row>
    <row r="4476" spans="1:27" hidden="1" x14ac:dyDescent="0.25">
      <c r="A4476" s="157">
        <v>45997</v>
      </c>
      <c r="B4476" s="158">
        <v>4180961384</v>
      </c>
      <c r="C4476" s="151" t="s">
        <v>7767</v>
      </c>
      <c r="D4476" s="149">
        <v>46000</v>
      </c>
      <c r="E4476" s="152"/>
      <c r="F4476" s="151"/>
      <c r="G4476" s="33" t="s">
        <v>7790</v>
      </c>
      <c r="H4476" s="152"/>
      <c r="I4476" s="158" t="s">
        <v>8523</v>
      </c>
      <c r="J4476" s="150" t="s">
        <v>1771</v>
      </c>
      <c r="K4476" s="331" t="s">
        <v>32</v>
      </c>
      <c r="L4476" s="21" t="str">
        <f>VLOOKUP($K4476,TONG_SL!$A:$D,2,0)</f>
        <v>Giò Tai Lưỡi Xào 250g</v>
      </c>
      <c r="N4476" s="21" t="str">
        <f t="shared" si="433"/>
        <v>K-C6</v>
      </c>
      <c r="Q4476" s="21" t="str">
        <f>VLOOKUP(K4476,TONG_SL!$A:$D,3,0)</f>
        <v>Túi</v>
      </c>
      <c r="R4476" s="106">
        <v>9</v>
      </c>
      <c r="S4476" s="220"/>
      <c r="T4476" s="220">
        <f>VLOOKUP(VLOOKUP(G4476,Ma_KH!$A:$R,18,0)&amp;K4476,Gia_MB!$A:$F,6,0)</f>
        <v>50182</v>
      </c>
      <c r="U4476" s="254">
        <f t="shared" si="438"/>
        <v>451638</v>
      </c>
      <c r="V4476" s="220"/>
      <c r="W4476" s="222">
        <f t="shared" si="439"/>
        <v>0</v>
      </c>
      <c r="X4476" s="223" t="str">
        <f t="shared" si="440"/>
        <v>8</v>
      </c>
      <c r="Y4476" s="220"/>
      <c r="Z4476" s="254">
        <f t="shared" si="441"/>
        <v>36131.040000000001</v>
      </c>
      <c r="AA4476" s="5">
        <f>VLOOKUP(G4476,Ma_KH!$A:$R,14,0)</f>
        <v>60</v>
      </c>
    </row>
    <row r="4477" spans="1:27" hidden="1" x14ac:dyDescent="0.25">
      <c r="A4477" s="157">
        <v>45997</v>
      </c>
      <c r="B4477" s="158">
        <v>4180961384</v>
      </c>
      <c r="C4477" s="151" t="s">
        <v>7767</v>
      </c>
      <c r="D4477" s="149">
        <v>46000</v>
      </c>
      <c r="E4477" s="152"/>
      <c r="F4477" s="151"/>
      <c r="G4477" s="33" t="s">
        <v>7790</v>
      </c>
      <c r="H4477" s="152"/>
      <c r="I4477" s="158" t="s">
        <v>8523</v>
      </c>
      <c r="J4477" s="150" t="s">
        <v>1771</v>
      </c>
      <c r="K4477" s="331" t="s">
        <v>48</v>
      </c>
      <c r="L4477" s="21" t="str">
        <f>VLOOKUP($K4477,TONG_SL!$A:$D,2,0)</f>
        <v>Mọc Nấm Hương 250g</v>
      </c>
      <c r="N4477" s="21" t="str">
        <f t="shared" si="433"/>
        <v>K-C6</v>
      </c>
      <c r="Q4477" s="21" t="str">
        <f>VLOOKUP(K4477,TONG_SL!$A:$D,3,0)</f>
        <v>Túi</v>
      </c>
      <c r="R4477" s="106">
        <v>16</v>
      </c>
      <c r="S4477" s="220"/>
      <c r="T4477" s="220">
        <f>VLOOKUP(VLOOKUP(G4477,Ma_KH!$A:$R,18,0)&amp;K4477,Gia_MB!$A:$F,6,0)</f>
        <v>46000</v>
      </c>
      <c r="U4477" s="254">
        <f t="shared" si="438"/>
        <v>736000</v>
      </c>
      <c r="V4477" s="220"/>
      <c r="W4477" s="222">
        <f t="shared" si="439"/>
        <v>0</v>
      </c>
      <c r="X4477" s="223" t="str">
        <f t="shared" si="440"/>
        <v>8</v>
      </c>
      <c r="Y4477" s="220"/>
      <c r="Z4477" s="254">
        <f t="shared" si="441"/>
        <v>58880</v>
      </c>
      <c r="AA4477" s="5">
        <f>VLOOKUP(G4477,Ma_KH!$A:$R,14,0)</f>
        <v>60</v>
      </c>
    </row>
    <row r="4478" spans="1:27" hidden="1" x14ac:dyDescent="0.25">
      <c r="A4478" s="157">
        <v>45997</v>
      </c>
      <c r="B4478" s="158">
        <v>4180961882</v>
      </c>
      <c r="C4478" s="151" t="s">
        <v>7767</v>
      </c>
      <c r="D4478" s="149">
        <v>46000</v>
      </c>
      <c r="E4478" s="152"/>
      <c r="F4478" s="151"/>
      <c r="G4478" s="33" t="s">
        <v>7790</v>
      </c>
      <c r="H4478" s="152"/>
      <c r="I4478" s="158" t="s">
        <v>8524</v>
      </c>
      <c r="J4478" s="150" t="s">
        <v>1771</v>
      </c>
      <c r="K4478" s="331" t="s">
        <v>7154</v>
      </c>
      <c r="L4478" s="21" t="str">
        <f>VLOOKUP($K4478,TONG_SL!$A:$D,2,0)</f>
        <v>Chả cốm 300g</v>
      </c>
      <c r="N4478" s="21" t="str">
        <f t="shared" si="433"/>
        <v>K-C6</v>
      </c>
      <c r="Q4478" s="21" t="str">
        <f>VLOOKUP(K4478,TONG_SL!$A:$D,3,0)</f>
        <v>Túi</v>
      </c>
      <c r="R4478" s="106">
        <v>3</v>
      </c>
      <c r="S4478" s="220"/>
      <c r="T4478" s="220">
        <f>VLOOKUP(VLOOKUP(G4478,Ma_KH!$A:$R,18,0)&amp;K4478,Gia_MB!$A:$F,6,0)</f>
        <v>74250</v>
      </c>
      <c r="U4478" s="254">
        <f t="shared" si="438"/>
        <v>222750</v>
      </c>
      <c r="V4478" s="220"/>
      <c r="W4478" s="222">
        <f t="shared" si="439"/>
        <v>0</v>
      </c>
      <c r="X4478" s="223" t="str">
        <f t="shared" si="440"/>
        <v>8</v>
      </c>
      <c r="Y4478" s="220"/>
      <c r="Z4478" s="254">
        <f t="shared" si="441"/>
        <v>17820</v>
      </c>
      <c r="AA4478" s="5">
        <f>VLOOKUP(G4478,Ma_KH!$A:$R,14,0)</f>
        <v>60</v>
      </c>
    </row>
    <row r="4479" spans="1:27" hidden="1" x14ac:dyDescent="0.25">
      <c r="A4479" s="157">
        <v>45997</v>
      </c>
      <c r="B4479" s="158">
        <v>4180961882</v>
      </c>
      <c r="C4479" s="151" t="s">
        <v>7767</v>
      </c>
      <c r="D4479" s="149">
        <v>46000</v>
      </c>
      <c r="E4479" s="152"/>
      <c r="F4479" s="151"/>
      <c r="G4479" s="33" t="s">
        <v>7790</v>
      </c>
      <c r="H4479" s="152"/>
      <c r="I4479" s="158" t="s">
        <v>8524</v>
      </c>
      <c r="J4479" s="150" t="s">
        <v>1771</v>
      </c>
      <c r="K4479" s="331" t="s">
        <v>7153</v>
      </c>
      <c r="L4479" s="21" t="str">
        <f>VLOOKUP($K4479,TONG_SL!$A:$D,2,0)</f>
        <v>Tai heo muối 200g</v>
      </c>
      <c r="N4479" s="21" t="str">
        <f t="shared" ref="N4479:N4542" si="442">IF($B4479&lt;&gt;"","K-C6","")</f>
        <v>K-C6</v>
      </c>
      <c r="Q4479" s="21" t="str">
        <f>VLOOKUP(K4479,TONG_SL!$A:$D,3,0)</f>
        <v>Túi</v>
      </c>
      <c r="R4479" s="106">
        <v>8</v>
      </c>
      <c r="S4479" s="220"/>
      <c r="T4479" s="220">
        <f>VLOOKUP(VLOOKUP(G4479,Ma_KH!$A:$R,18,0)&amp;K4479,Gia_MB!$A:$F,6,0)</f>
        <v>55595</v>
      </c>
      <c r="U4479" s="254">
        <f t="shared" si="438"/>
        <v>444760</v>
      </c>
      <c r="V4479" s="220"/>
      <c r="W4479" s="222">
        <f t="shared" si="439"/>
        <v>0</v>
      </c>
      <c r="X4479" s="223" t="str">
        <f t="shared" si="440"/>
        <v>8</v>
      </c>
      <c r="Y4479" s="220"/>
      <c r="Z4479" s="254">
        <f t="shared" si="441"/>
        <v>35580.800000000003</v>
      </c>
      <c r="AA4479" s="5">
        <f>VLOOKUP(G4479,Ma_KH!$A:$R,14,0)</f>
        <v>60</v>
      </c>
    </row>
    <row r="4480" spans="1:27" hidden="1" x14ac:dyDescent="0.25">
      <c r="A4480" s="157">
        <v>45997</v>
      </c>
      <c r="B4480" s="158">
        <v>4180961882</v>
      </c>
      <c r="C4480" s="151" t="s">
        <v>7767</v>
      </c>
      <c r="D4480" s="149">
        <v>46000</v>
      </c>
      <c r="E4480" s="152"/>
      <c r="F4480" s="151"/>
      <c r="G4480" s="33" t="s">
        <v>7790</v>
      </c>
      <c r="H4480" s="152"/>
      <c r="I4480" s="158" t="s">
        <v>8524</v>
      </c>
      <c r="J4480" s="150" t="s">
        <v>1771</v>
      </c>
      <c r="K4480" s="331" t="s">
        <v>32</v>
      </c>
      <c r="L4480" s="21" t="str">
        <f>VLOOKUP($K4480,TONG_SL!$A:$D,2,0)</f>
        <v>Giò Tai Lưỡi Xào 250g</v>
      </c>
      <c r="N4480" s="21" t="str">
        <f t="shared" si="442"/>
        <v>K-C6</v>
      </c>
      <c r="Q4480" s="21" t="str">
        <f>VLOOKUP(K4480,TONG_SL!$A:$D,3,0)</f>
        <v>Túi</v>
      </c>
      <c r="R4480" s="106">
        <v>7</v>
      </c>
      <c r="S4480" s="220"/>
      <c r="T4480" s="220">
        <f>VLOOKUP(VLOOKUP(G4480,Ma_KH!$A:$R,18,0)&amp;K4480,Gia_MB!$A:$F,6,0)</f>
        <v>50182</v>
      </c>
      <c r="U4480" s="254">
        <f t="shared" si="438"/>
        <v>351274</v>
      </c>
      <c r="V4480" s="220"/>
      <c r="W4480" s="222">
        <f t="shared" si="439"/>
        <v>0</v>
      </c>
      <c r="X4480" s="223" t="str">
        <f t="shared" si="440"/>
        <v>8</v>
      </c>
      <c r="Y4480" s="220"/>
      <c r="Z4480" s="254">
        <f t="shared" si="441"/>
        <v>28101.920000000002</v>
      </c>
      <c r="AA4480" s="5">
        <f>VLOOKUP(G4480,Ma_KH!$A:$R,14,0)</f>
        <v>60</v>
      </c>
    </row>
    <row r="4481" spans="1:27" hidden="1" x14ac:dyDescent="0.25">
      <c r="A4481" s="157">
        <v>45997</v>
      </c>
      <c r="B4481" s="158">
        <v>4180961882</v>
      </c>
      <c r="C4481" s="151" t="s">
        <v>7767</v>
      </c>
      <c r="D4481" s="149">
        <v>46000</v>
      </c>
      <c r="E4481" s="152"/>
      <c r="F4481" s="151"/>
      <c r="G4481" s="33" t="s">
        <v>7790</v>
      </c>
      <c r="H4481" s="152"/>
      <c r="I4481" s="158" t="s">
        <v>8524</v>
      </c>
      <c r="J4481" s="150" t="s">
        <v>1771</v>
      </c>
      <c r="K4481" s="331" t="s">
        <v>48</v>
      </c>
      <c r="L4481" s="21" t="str">
        <f>VLOOKUP($K4481,TONG_SL!$A:$D,2,0)</f>
        <v>Mọc Nấm Hương 250g</v>
      </c>
      <c r="N4481" s="21" t="str">
        <f t="shared" si="442"/>
        <v>K-C6</v>
      </c>
      <c r="Q4481" s="21" t="str">
        <f>VLOOKUP(K4481,TONG_SL!$A:$D,3,0)</f>
        <v>Túi</v>
      </c>
      <c r="R4481" s="106">
        <v>3</v>
      </c>
      <c r="S4481" s="220"/>
      <c r="T4481" s="220">
        <f>VLOOKUP(VLOOKUP(G4481,Ma_KH!$A:$R,18,0)&amp;K4481,Gia_MB!$A:$F,6,0)</f>
        <v>46000</v>
      </c>
      <c r="U4481" s="254">
        <f t="shared" si="438"/>
        <v>138000</v>
      </c>
      <c r="V4481" s="220"/>
      <c r="W4481" s="222">
        <f t="shared" si="439"/>
        <v>0</v>
      </c>
      <c r="X4481" s="223" t="str">
        <f t="shared" si="440"/>
        <v>8</v>
      </c>
      <c r="Y4481" s="220"/>
      <c r="Z4481" s="254">
        <f t="shared" si="441"/>
        <v>11040</v>
      </c>
      <c r="AA4481" s="5">
        <f>VLOOKUP(G4481,Ma_KH!$A:$R,14,0)</f>
        <v>60</v>
      </c>
    </row>
    <row r="4482" spans="1:27" hidden="1" x14ac:dyDescent="0.25">
      <c r="A4482" s="157">
        <v>45997</v>
      </c>
      <c r="B4482" s="158">
        <v>4180961882</v>
      </c>
      <c r="C4482" s="151" t="s">
        <v>7767</v>
      </c>
      <c r="D4482" s="149">
        <v>46000</v>
      </c>
      <c r="E4482" s="152"/>
      <c r="F4482" s="151"/>
      <c r="G4482" s="33" t="s">
        <v>7790</v>
      </c>
      <c r="H4482" s="152"/>
      <c r="I4482" s="158" t="s">
        <v>8524</v>
      </c>
      <c r="J4482" s="150" t="s">
        <v>1771</v>
      </c>
      <c r="K4482" s="331" t="s">
        <v>7187</v>
      </c>
      <c r="L4482" s="21" t="str">
        <f>VLOOKUP($K4482,TONG_SL!$A:$D,2,0)</f>
        <v>Chân giò heo muối 300g</v>
      </c>
      <c r="N4482" s="21" t="str">
        <f t="shared" si="442"/>
        <v>K-C6</v>
      </c>
      <c r="Q4482" s="21" t="str">
        <f>VLOOKUP(K4482,TONG_SL!$A:$D,3,0)</f>
        <v>Túi</v>
      </c>
      <c r="R4482" s="106">
        <v>7</v>
      </c>
      <c r="S4482" s="220"/>
      <c r="T4482" s="220">
        <f>VLOOKUP(VLOOKUP(G4482,Ma_KH!$A:$R,18,0)&amp;K4482,Gia_MB!$A:$F,6,0)</f>
        <v>73431</v>
      </c>
      <c r="U4482" s="254">
        <f t="shared" si="438"/>
        <v>514017</v>
      </c>
      <c r="V4482" s="220"/>
      <c r="W4482" s="222">
        <f t="shared" si="439"/>
        <v>0</v>
      </c>
      <c r="X4482" s="223" t="str">
        <f t="shared" si="440"/>
        <v>8</v>
      </c>
      <c r="Y4482" s="220"/>
      <c r="Z4482" s="254">
        <f t="shared" si="441"/>
        <v>41121.360000000001</v>
      </c>
      <c r="AA4482" s="5">
        <f>VLOOKUP(G4482,Ma_KH!$A:$R,14,0)</f>
        <v>60</v>
      </c>
    </row>
    <row r="4483" spans="1:27" hidden="1" x14ac:dyDescent="0.25">
      <c r="A4483" s="157">
        <v>45997</v>
      </c>
      <c r="B4483" s="158">
        <v>4180961882</v>
      </c>
      <c r="C4483" s="151" t="s">
        <v>7767</v>
      </c>
      <c r="D4483" s="149">
        <v>46000</v>
      </c>
      <c r="E4483" s="152"/>
      <c r="F4483" s="151"/>
      <c r="G4483" s="33" t="s">
        <v>7790</v>
      </c>
      <c r="H4483" s="152"/>
      <c r="I4483" s="158" t="s">
        <v>8524</v>
      </c>
      <c r="J4483" s="150" t="s">
        <v>1771</v>
      </c>
      <c r="K4483" s="331" t="s">
        <v>7197</v>
      </c>
      <c r="L4483" s="21" t="str">
        <f>VLOOKUP($K4483,TONG_SL!$A:$D,2,0)</f>
        <v>Gà muối 500g</v>
      </c>
      <c r="N4483" s="21" t="str">
        <f t="shared" si="442"/>
        <v>K-C6</v>
      </c>
      <c r="Q4483" s="21" t="str">
        <f>VLOOKUP(K4483,TONG_SL!$A:$D,3,0)</f>
        <v>Túi</v>
      </c>
      <c r="R4483" s="106">
        <v>9</v>
      </c>
      <c r="S4483" s="220"/>
      <c r="T4483" s="220">
        <f>VLOOKUP(VLOOKUP(G4483,Ma_KH!$A:$R,18,0)&amp;K4483,Gia_MB!$A:$F,6,0)</f>
        <v>111058</v>
      </c>
      <c r="U4483" s="254">
        <f t="shared" si="438"/>
        <v>999522</v>
      </c>
      <c r="V4483" s="220"/>
      <c r="W4483" s="222">
        <f t="shared" si="439"/>
        <v>0</v>
      </c>
      <c r="X4483" s="223" t="str">
        <f t="shared" si="440"/>
        <v>8</v>
      </c>
      <c r="Y4483" s="220"/>
      <c r="Z4483" s="254">
        <f t="shared" si="441"/>
        <v>79961.759999999995</v>
      </c>
      <c r="AA4483" s="5">
        <f>VLOOKUP(G4483,Ma_KH!$A:$R,14,0)</f>
        <v>60</v>
      </c>
    </row>
    <row r="4484" spans="1:27" hidden="1" x14ac:dyDescent="0.25">
      <c r="A4484" s="157">
        <v>45997</v>
      </c>
      <c r="B4484" s="158">
        <v>4180962593</v>
      </c>
      <c r="C4484" s="151" t="s">
        <v>7767</v>
      </c>
      <c r="D4484" s="149">
        <v>46000</v>
      </c>
      <c r="E4484" s="152"/>
      <c r="F4484" s="151"/>
      <c r="G4484" s="33" t="s">
        <v>7790</v>
      </c>
      <c r="H4484" s="152"/>
      <c r="I4484" s="158" t="s">
        <v>8525</v>
      </c>
      <c r="J4484" s="150" t="s">
        <v>1771</v>
      </c>
      <c r="K4484" s="331" t="s">
        <v>7153</v>
      </c>
      <c r="L4484" s="21" t="str">
        <f>VLOOKUP($K4484,TONG_SL!$A:$D,2,0)</f>
        <v>Tai heo muối 200g</v>
      </c>
      <c r="N4484" s="21" t="str">
        <f t="shared" si="442"/>
        <v>K-C6</v>
      </c>
      <c r="Q4484" s="21" t="str">
        <f>VLOOKUP(K4484,TONG_SL!$A:$D,3,0)</f>
        <v>Túi</v>
      </c>
      <c r="R4484" s="106">
        <v>5</v>
      </c>
      <c r="S4484" s="220"/>
      <c r="T4484" s="220">
        <f>VLOOKUP(VLOOKUP(G4484,Ma_KH!$A:$R,18,0)&amp;K4484,Gia_MB!$A:$F,6,0)</f>
        <v>55595</v>
      </c>
      <c r="U4484" s="254">
        <f t="shared" si="438"/>
        <v>277975</v>
      </c>
      <c r="V4484" s="220"/>
      <c r="W4484" s="222">
        <f t="shared" si="439"/>
        <v>0</v>
      </c>
      <c r="X4484" s="223" t="str">
        <f t="shared" si="440"/>
        <v>8</v>
      </c>
      <c r="Y4484" s="220"/>
      <c r="Z4484" s="254">
        <f t="shared" si="441"/>
        <v>22238</v>
      </c>
      <c r="AA4484" s="5">
        <f>VLOOKUP(G4484,Ma_KH!$A:$R,14,0)</f>
        <v>60</v>
      </c>
    </row>
    <row r="4485" spans="1:27" hidden="1" x14ac:dyDescent="0.25">
      <c r="A4485" s="157">
        <v>45997</v>
      </c>
      <c r="B4485" s="158">
        <v>4180962593</v>
      </c>
      <c r="C4485" s="151" t="s">
        <v>7767</v>
      </c>
      <c r="D4485" s="149">
        <v>46000</v>
      </c>
      <c r="E4485" s="152"/>
      <c r="F4485" s="151"/>
      <c r="G4485" s="33" t="s">
        <v>7790</v>
      </c>
      <c r="H4485" s="152"/>
      <c r="I4485" s="158" t="s">
        <v>8525</v>
      </c>
      <c r="J4485" s="150" t="s">
        <v>1771</v>
      </c>
      <c r="K4485" s="331" t="s">
        <v>7197</v>
      </c>
      <c r="L4485" s="21" t="str">
        <f>VLOOKUP($K4485,TONG_SL!$A:$D,2,0)</f>
        <v>Gà muối 500g</v>
      </c>
      <c r="N4485" s="21" t="str">
        <f t="shared" si="442"/>
        <v>K-C6</v>
      </c>
      <c r="Q4485" s="21" t="str">
        <f>VLOOKUP(K4485,TONG_SL!$A:$D,3,0)</f>
        <v>Túi</v>
      </c>
      <c r="R4485" s="106">
        <v>10</v>
      </c>
      <c r="S4485" s="220"/>
      <c r="T4485" s="220">
        <f>VLOOKUP(VLOOKUP(G4485,Ma_KH!$A:$R,18,0)&amp;K4485,Gia_MB!$A:$F,6,0)</f>
        <v>111058</v>
      </c>
      <c r="U4485" s="254">
        <f t="shared" si="438"/>
        <v>1110580</v>
      </c>
      <c r="V4485" s="220"/>
      <c r="W4485" s="222">
        <f t="shared" si="439"/>
        <v>0</v>
      </c>
      <c r="X4485" s="223" t="str">
        <f t="shared" si="440"/>
        <v>8</v>
      </c>
      <c r="Y4485" s="220"/>
      <c r="Z4485" s="254">
        <f t="shared" si="441"/>
        <v>88846.400000000009</v>
      </c>
      <c r="AA4485" s="5">
        <f>VLOOKUP(G4485,Ma_KH!$A:$R,14,0)</f>
        <v>60</v>
      </c>
    </row>
    <row r="4486" spans="1:27" hidden="1" x14ac:dyDescent="0.25">
      <c r="A4486" s="157">
        <v>45997</v>
      </c>
      <c r="B4486" s="158">
        <v>4180962593</v>
      </c>
      <c r="C4486" s="151" t="s">
        <v>7767</v>
      </c>
      <c r="D4486" s="149">
        <v>46000</v>
      </c>
      <c r="E4486" s="152"/>
      <c r="F4486" s="151"/>
      <c r="G4486" s="33" t="s">
        <v>7790</v>
      </c>
      <c r="H4486" s="152"/>
      <c r="I4486" s="158" t="s">
        <v>8525</v>
      </c>
      <c r="J4486" s="150" t="s">
        <v>1771</v>
      </c>
      <c r="K4486" s="331" t="s">
        <v>7187</v>
      </c>
      <c r="L4486" s="21" t="str">
        <f>VLOOKUP($K4486,TONG_SL!$A:$D,2,0)</f>
        <v>Chân giò heo muối 300g</v>
      </c>
      <c r="N4486" s="21" t="str">
        <f t="shared" si="442"/>
        <v>K-C6</v>
      </c>
      <c r="Q4486" s="21" t="str">
        <f>VLOOKUP(K4486,TONG_SL!$A:$D,3,0)</f>
        <v>Túi</v>
      </c>
      <c r="R4486" s="106">
        <v>10</v>
      </c>
      <c r="S4486" s="220"/>
      <c r="T4486" s="220">
        <f>VLOOKUP(VLOOKUP(G4486,Ma_KH!$A:$R,18,0)&amp;K4486,Gia_MB!$A:$F,6,0)</f>
        <v>73431</v>
      </c>
      <c r="U4486" s="254">
        <f t="shared" si="438"/>
        <v>734310</v>
      </c>
      <c r="V4486" s="220"/>
      <c r="W4486" s="222">
        <f t="shared" si="439"/>
        <v>0</v>
      </c>
      <c r="X4486" s="223" t="str">
        <f t="shared" si="440"/>
        <v>8</v>
      </c>
      <c r="Y4486" s="220"/>
      <c r="Z4486" s="254">
        <f t="shared" si="441"/>
        <v>58744.800000000003</v>
      </c>
      <c r="AA4486" s="5">
        <f>VLOOKUP(G4486,Ma_KH!$A:$R,14,0)</f>
        <v>60</v>
      </c>
    </row>
    <row r="4487" spans="1:27" hidden="1" x14ac:dyDescent="0.25">
      <c r="A4487" s="157">
        <v>45997</v>
      </c>
      <c r="B4487" s="158">
        <v>4180962835</v>
      </c>
      <c r="C4487" s="151" t="s">
        <v>7767</v>
      </c>
      <c r="D4487" s="149">
        <v>46000</v>
      </c>
      <c r="E4487" s="152"/>
      <c r="F4487" s="151"/>
      <c r="G4487" s="33" t="s">
        <v>7790</v>
      </c>
      <c r="H4487" s="152"/>
      <c r="I4487" s="158" t="s">
        <v>8526</v>
      </c>
      <c r="J4487" s="150" t="s">
        <v>1771</v>
      </c>
      <c r="K4487" s="331" t="s">
        <v>48</v>
      </c>
      <c r="L4487" s="21" t="str">
        <f>VLOOKUP($K4487,TONG_SL!$A:$D,2,0)</f>
        <v>Mọc Nấm Hương 250g</v>
      </c>
      <c r="N4487" s="21" t="str">
        <f t="shared" si="442"/>
        <v>K-C6</v>
      </c>
      <c r="Q4487" s="21" t="str">
        <f>VLOOKUP(K4487,TONG_SL!$A:$D,3,0)</f>
        <v>Túi</v>
      </c>
      <c r="R4487" s="106">
        <v>5</v>
      </c>
      <c r="S4487" s="220"/>
      <c r="T4487" s="220">
        <f>VLOOKUP(VLOOKUP(G4487,Ma_KH!$A:$R,18,0)&amp;K4487,Gia_MB!$A:$F,6,0)</f>
        <v>46000</v>
      </c>
      <c r="U4487" s="254">
        <f t="shared" si="438"/>
        <v>230000</v>
      </c>
      <c r="V4487" s="220"/>
      <c r="W4487" s="222">
        <f t="shared" si="439"/>
        <v>0</v>
      </c>
      <c r="X4487" s="223" t="str">
        <f t="shared" si="440"/>
        <v>8</v>
      </c>
      <c r="Y4487" s="220"/>
      <c r="Z4487" s="254">
        <f t="shared" si="441"/>
        <v>18400</v>
      </c>
      <c r="AA4487" s="5">
        <f>VLOOKUP(G4487,Ma_KH!$A:$R,14,0)</f>
        <v>60</v>
      </c>
    </row>
    <row r="4488" spans="1:27" hidden="1" x14ac:dyDescent="0.25">
      <c r="A4488" s="157">
        <v>45997</v>
      </c>
      <c r="B4488" s="158">
        <v>4180962835</v>
      </c>
      <c r="C4488" s="151" t="s">
        <v>7767</v>
      </c>
      <c r="D4488" s="149">
        <v>46000</v>
      </c>
      <c r="E4488" s="152"/>
      <c r="F4488" s="151"/>
      <c r="G4488" s="33" t="s">
        <v>7790</v>
      </c>
      <c r="H4488" s="152"/>
      <c r="I4488" s="158" t="s">
        <v>8526</v>
      </c>
      <c r="J4488" s="150" t="s">
        <v>1771</v>
      </c>
      <c r="K4488" s="331" t="s">
        <v>32</v>
      </c>
      <c r="L4488" s="21" t="str">
        <f>VLOOKUP($K4488,TONG_SL!$A:$D,2,0)</f>
        <v>Giò Tai Lưỡi Xào 250g</v>
      </c>
      <c r="N4488" s="21" t="str">
        <f t="shared" si="442"/>
        <v>K-C6</v>
      </c>
      <c r="Q4488" s="21" t="str">
        <f>VLOOKUP(K4488,TONG_SL!$A:$D,3,0)</f>
        <v>Túi</v>
      </c>
      <c r="R4488" s="106">
        <v>12</v>
      </c>
      <c r="S4488" s="220"/>
      <c r="T4488" s="220">
        <f>VLOOKUP(VLOOKUP(G4488,Ma_KH!$A:$R,18,0)&amp;K4488,Gia_MB!$A:$F,6,0)</f>
        <v>50182</v>
      </c>
      <c r="U4488" s="254">
        <f t="shared" si="438"/>
        <v>602184</v>
      </c>
      <c r="V4488" s="220"/>
      <c r="W4488" s="222">
        <f t="shared" si="439"/>
        <v>0</v>
      </c>
      <c r="X4488" s="223" t="str">
        <f t="shared" si="440"/>
        <v>8</v>
      </c>
      <c r="Y4488" s="220"/>
      <c r="Z4488" s="254">
        <f t="shared" si="441"/>
        <v>48174.720000000001</v>
      </c>
      <c r="AA4488" s="5">
        <f>VLOOKUP(G4488,Ma_KH!$A:$R,14,0)</f>
        <v>60</v>
      </c>
    </row>
    <row r="4489" spans="1:27" hidden="1" x14ac:dyDescent="0.25">
      <c r="A4489" s="157">
        <v>45997</v>
      </c>
      <c r="B4489" s="158">
        <v>4180962835</v>
      </c>
      <c r="C4489" s="151" t="s">
        <v>7767</v>
      </c>
      <c r="D4489" s="149">
        <v>46000</v>
      </c>
      <c r="E4489" s="152"/>
      <c r="F4489" s="151"/>
      <c r="G4489" s="33" t="s">
        <v>7790</v>
      </c>
      <c r="H4489" s="152"/>
      <c r="I4489" s="158" t="s">
        <v>8526</v>
      </c>
      <c r="J4489" s="150" t="s">
        <v>1771</v>
      </c>
      <c r="K4489" s="331" t="s">
        <v>7154</v>
      </c>
      <c r="L4489" s="21" t="str">
        <f>VLOOKUP($K4489,TONG_SL!$A:$D,2,0)</f>
        <v>Chả cốm 300g</v>
      </c>
      <c r="N4489" s="21" t="str">
        <f t="shared" si="442"/>
        <v>K-C6</v>
      </c>
      <c r="Q4489" s="21" t="str">
        <f>VLOOKUP(K4489,TONG_SL!$A:$D,3,0)</f>
        <v>Túi</v>
      </c>
      <c r="R4489" s="106">
        <v>16</v>
      </c>
      <c r="S4489" s="220"/>
      <c r="T4489" s="220">
        <f>VLOOKUP(VLOOKUP(G4489,Ma_KH!$A:$R,18,0)&amp;K4489,Gia_MB!$A:$F,6,0)</f>
        <v>74250</v>
      </c>
      <c r="U4489" s="254">
        <f t="shared" si="438"/>
        <v>1188000</v>
      </c>
      <c r="V4489" s="220"/>
      <c r="W4489" s="222">
        <f t="shared" si="439"/>
        <v>0</v>
      </c>
      <c r="X4489" s="223" t="str">
        <f t="shared" si="440"/>
        <v>8</v>
      </c>
      <c r="Y4489" s="220"/>
      <c r="Z4489" s="254">
        <f t="shared" si="441"/>
        <v>95040</v>
      </c>
      <c r="AA4489" s="5">
        <f>VLOOKUP(G4489,Ma_KH!$A:$R,14,0)</f>
        <v>60</v>
      </c>
    </row>
    <row r="4490" spans="1:27" hidden="1" x14ac:dyDescent="0.25">
      <c r="A4490" s="157">
        <v>45997</v>
      </c>
      <c r="B4490" s="158">
        <v>4180962835</v>
      </c>
      <c r="C4490" s="151" t="s">
        <v>7767</v>
      </c>
      <c r="D4490" s="149">
        <v>46000</v>
      </c>
      <c r="E4490" s="152"/>
      <c r="F4490" s="151"/>
      <c r="G4490" s="33" t="s">
        <v>7790</v>
      </c>
      <c r="H4490" s="152"/>
      <c r="I4490" s="158" t="s">
        <v>8526</v>
      </c>
      <c r="J4490" s="150" t="s">
        <v>1771</v>
      </c>
      <c r="K4490" s="331" t="s">
        <v>7775</v>
      </c>
      <c r="L4490" s="21" t="str">
        <f>VLOOKUP($K4490,TONG_SL!$A:$D,2,0)</f>
        <v>Chả nướng 300g</v>
      </c>
      <c r="N4490" s="21" t="str">
        <f t="shared" si="442"/>
        <v>K-C6</v>
      </c>
      <c r="Q4490" s="21" t="str">
        <f>VLOOKUP(K4490,TONG_SL!$A:$D,3,0)</f>
        <v>Túi</v>
      </c>
      <c r="R4490" s="106">
        <v>2</v>
      </c>
      <c r="S4490" s="220"/>
      <c r="T4490" s="220">
        <f>VLOOKUP(VLOOKUP(G4490,Ma_KH!$A:$R,18,0)&amp;K4490,Gia_MB!$A:$F,6,0)</f>
        <v>70950</v>
      </c>
      <c r="U4490" s="254">
        <f t="shared" si="438"/>
        <v>141900</v>
      </c>
      <c r="V4490" s="220"/>
      <c r="W4490" s="222">
        <f t="shared" si="439"/>
        <v>0</v>
      </c>
      <c r="X4490" s="223" t="str">
        <f t="shared" si="440"/>
        <v>8</v>
      </c>
      <c r="Y4490" s="220"/>
      <c r="Z4490" s="254">
        <f t="shared" si="441"/>
        <v>11352</v>
      </c>
      <c r="AA4490" s="5">
        <f>VLOOKUP(G4490,Ma_KH!$A:$R,14,0)</f>
        <v>60</v>
      </c>
    </row>
    <row r="4491" spans="1:27" hidden="1" x14ac:dyDescent="0.25">
      <c r="A4491" s="157">
        <v>45997</v>
      </c>
      <c r="B4491" s="158">
        <v>4180962835</v>
      </c>
      <c r="C4491" s="151" t="s">
        <v>7767</v>
      </c>
      <c r="D4491" s="149">
        <v>46000</v>
      </c>
      <c r="E4491" s="152"/>
      <c r="F4491" s="151"/>
      <c r="G4491" s="33" t="s">
        <v>7790</v>
      </c>
      <c r="H4491" s="152"/>
      <c r="I4491" s="158" t="s">
        <v>8526</v>
      </c>
      <c r="J4491" s="150" t="s">
        <v>1771</v>
      </c>
      <c r="K4491" s="331" t="s">
        <v>7153</v>
      </c>
      <c r="L4491" s="21" t="str">
        <f>VLOOKUP($K4491,TONG_SL!$A:$D,2,0)</f>
        <v>Tai heo muối 200g</v>
      </c>
      <c r="N4491" s="21" t="str">
        <f t="shared" si="442"/>
        <v>K-C6</v>
      </c>
      <c r="Q4491" s="21" t="str">
        <f>VLOOKUP(K4491,TONG_SL!$A:$D,3,0)</f>
        <v>Túi</v>
      </c>
      <c r="R4491" s="106">
        <v>3</v>
      </c>
      <c r="S4491" s="220"/>
      <c r="T4491" s="220">
        <f>VLOOKUP(VLOOKUP(G4491,Ma_KH!$A:$R,18,0)&amp;K4491,Gia_MB!$A:$F,6,0)</f>
        <v>55595</v>
      </c>
      <c r="U4491" s="254">
        <f t="shared" si="438"/>
        <v>166785</v>
      </c>
      <c r="V4491" s="220"/>
      <c r="W4491" s="222">
        <f t="shared" si="439"/>
        <v>0</v>
      </c>
      <c r="X4491" s="223" t="str">
        <f t="shared" si="440"/>
        <v>8</v>
      </c>
      <c r="Y4491" s="220"/>
      <c r="Z4491" s="254">
        <f t="shared" si="441"/>
        <v>13342.800000000001</v>
      </c>
      <c r="AA4491" s="5">
        <f>VLOOKUP(G4491,Ma_KH!$A:$R,14,0)</f>
        <v>60</v>
      </c>
    </row>
    <row r="4492" spans="1:27" hidden="1" x14ac:dyDescent="0.25">
      <c r="A4492" s="157">
        <v>45997</v>
      </c>
      <c r="B4492" s="158">
        <v>4180962835</v>
      </c>
      <c r="C4492" s="151" t="s">
        <v>7767</v>
      </c>
      <c r="D4492" s="149">
        <v>46000</v>
      </c>
      <c r="E4492" s="152"/>
      <c r="F4492" s="151"/>
      <c r="G4492" s="33" t="s">
        <v>7790</v>
      </c>
      <c r="H4492" s="152"/>
      <c r="I4492" s="158" t="s">
        <v>8526</v>
      </c>
      <c r="J4492" s="150" t="s">
        <v>1771</v>
      </c>
      <c r="K4492" s="331" t="s">
        <v>30</v>
      </c>
      <c r="L4492" s="21" t="str">
        <f>VLOOKUP($K4492,TONG_SL!$A:$D,2,0)</f>
        <v>Gà muối 500g</v>
      </c>
      <c r="N4492" s="21" t="str">
        <f t="shared" si="442"/>
        <v>K-C6</v>
      </c>
      <c r="Q4492" s="21" t="str">
        <f>VLOOKUP(K4492,TONG_SL!$A:$D,3,0)</f>
        <v>Túi</v>
      </c>
      <c r="R4492" s="106">
        <v>11</v>
      </c>
      <c r="S4492" s="220"/>
      <c r="T4492" s="220">
        <f>VLOOKUP(VLOOKUP(G4492,Ma_KH!$A:$R,18,0)&amp;K4492,Gia_MB!$A:$F,6,0)</f>
        <v>111058</v>
      </c>
      <c r="U4492" s="254">
        <f t="shared" si="438"/>
        <v>1221638</v>
      </c>
      <c r="V4492" s="220"/>
      <c r="W4492" s="222">
        <f t="shared" si="439"/>
        <v>0</v>
      </c>
      <c r="X4492" s="223" t="str">
        <f t="shared" si="440"/>
        <v>8</v>
      </c>
      <c r="Y4492" s="220"/>
      <c r="Z4492" s="254">
        <f t="shared" si="441"/>
        <v>97731.040000000008</v>
      </c>
      <c r="AA4492" s="5">
        <f>VLOOKUP(G4492,Ma_KH!$A:$R,14,0)</f>
        <v>60</v>
      </c>
    </row>
    <row r="4493" spans="1:27" hidden="1" x14ac:dyDescent="0.25">
      <c r="A4493" s="157">
        <v>45997</v>
      </c>
      <c r="B4493" s="158">
        <v>4180962835</v>
      </c>
      <c r="C4493" s="151" t="s">
        <v>7767</v>
      </c>
      <c r="D4493" s="149">
        <v>46000</v>
      </c>
      <c r="E4493" s="152"/>
      <c r="F4493" s="151"/>
      <c r="G4493" s="33" t="s">
        <v>7790</v>
      </c>
      <c r="H4493" s="152"/>
      <c r="I4493" s="158" t="s">
        <v>8526</v>
      </c>
      <c r="J4493" s="150" t="s">
        <v>1771</v>
      </c>
      <c r="K4493" s="331" t="s">
        <v>7187</v>
      </c>
      <c r="L4493" s="21" t="str">
        <f>VLOOKUP($K4493,TONG_SL!$A:$D,2,0)</f>
        <v>Chân giò heo muối 300g</v>
      </c>
      <c r="N4493" s="21" t="str">
        <f t="shared" si="442"/>
        <v>K-C6</v>
      </c>
      <c r="Q4493" s="21" t="str">
        <f>VLOOKUP(K4493,TONG_SL!$A:$D,3,0)</f>
        <v>Túi</v>
      </c>
      <c r="R4493" s="106">
        <v>10</v>
      </c>
      <c r="S4493" s="220"/>
      <c r="T4493" s="220">
        <f>VLOOKUP(VLOOKUP(G4493,Ma_KH!$A:$R,18,0)&amp;K4493,Gia_MB!$A:$F,6,0)</f>
        <v>73431</v>
      </c>
      <c r="U4493" s="254">
        <f t="shared" si="438"/>
        <v>734310</v>
      </c>
      <c r="V4493" s="220"/>
      <c r="W4493" s="222">
        <f t="shared" si="439"/>
        <v>0</v>
      </c>
      <c r="X4493" s="223" t="str">
        <f t="shared" si="440"/>
        <v>8</v>
      </c>
      <c r="Y4493" s="220"/>
      <c r="Z4493" s="254">
        <f t="shared" si="441"/>
        <v>58744.800000000003</v>
      </c>
      <c r="AA4493" s="5">
        <f>VLOOKUP(G4493,Ma_KH!$A:$R,14,0)</f>
        <v>60</v>
      </c>
    </row>
    <row r="4494" spans="1:27" hidden="1" x14ac:dyDescent="0.25">
      <c r="A4494" s="157">
        <v>45997</v>
      </c>
      <c r="B4494" s="158">
        <v>4180961294</v>
      </c>
      <c r="C4494" s="151" t="s">
        <v>7767</v>
      </c>
      <c r="D4494" s="149">
        <v>46000</v>
      </c>
      <c r="E4494" s="152"/>
      <c r="F4494" s="151"/>
      <c r="G4494" s="33" t="s">
        <v>7790</v>
      </c>
      <c r="H4494" s="152"/>
      <c r="I4494" s="158" t="s">
        <v>8527</v>
      </c>
      <c r="J4494" s="150" t="s">
        <v>1771</v>
      </c>
      <c r="K4494" s="331" t="s">
        <v>48</v>
      </c>
      <c r="L4494" s="21" t="str">
        <f>VLOOKUP($K4494,TONG_SL!$A:$D,2,0)</f>
        <v>Mọc Nấm Hương 250g</v>
      </c>
      <c r="N4494" s="21" t="str">
        <f t="shared" si="442"/>
        <v>K-C6</v>
      </c>
      <c r="Q4494" s="21" t="str">
        <f>VLOOKUP(K4494,TONG_SL!$A:$D,3,0)</f>
        <v>Túi</v>
      </c>
      <c r="R4494" s="106">
        <v>10</v>
      </c>
      <c r="S4494" s="220"/>
      <c r="T4494" s="220">
        <f>VLOOKUP(VLOOKUP(G4494,Ma_KH!$A:$R,18,0)&amp;K4494,Gia_MB!$A:$F,6,0)</f>
        <v>46000</v>
      </c>
      <c r="U4494" s="254">
        <f t="shared" si="438"/>
        <v>460000</v>
      </c>
      <c r="V4494" s="220"/>
      <c r="W4494" s="222">
        <f t="shared" si="439"/>
        <v>0</v>
      </c>
      <c r="X4494" s="223" t="str">
        <f t="shared" si="440"/>
        <v>8</v>
      </c>
      <c r="Y4494" s="220"/>
      <c r="Z4494" s="254">
        <f t="shared" si="441"/>
        <v>36800</v>
      </c>
      <c r="AA4494" s="5">
        <f>VLOOKUP(G4494,Ma_KH!$A:$R,14,0)</f>
        <v>60</v>
      </c>
    </row>
    <row r="4495" spans="1:27" hidden="1" x14ac:dyDescent="0.25">
      <c r="A4495" s="157">
        <v>45997</v>
      </c>
      <c r="B4495" s="158">
        <v>4180961294</v>
      </c>
      <c r="C4495" s="151" t="s">
        <v>7767</v>
      </c>
      <c r="D4495" s="149">
        <v>46000</v>
      </c>
      <c r="E4495" s="152"/>
      <c r="F4495" s="151"/>
      <c r="G4495" s="33" t="s">
        <v>7790</v>
      </c>
      <c r="H4495" s="152"/>
      <c r="I4495" s="158" t="s">
        <v>8527</v>
      </c>
      <c r="J4495" s="150" t="s">
        <v>1771</v>
      </c>
      <c r="K4495" s="331" t="s">
        <v>32</v>
      </c>
      <c r="L4495" s="21" t="str">
        <f>VLOOKUP($K4495,TONG_SL!$A:$D,2,0)</f>
        <v>Giò Tai Lưỡi Xào 250g</v>
      </c>
      <c r="N4495" s="21" t="str">
        <f t="shared" si="442"/>
        <v>K-C6</v>
      </c>
      <c r="Q4495" s="21" t="str">
        <f>VLOOKUP(K4495,TONG_SL!$A:$D,3,0)</f>
        <v>Túi</v>
      </c>
      <c r="R4495" s="106">
        <v>3</v>
      </c>
      <c r="S4495" s="220"/>
      <c r="T4495" s="220">
        <f>VLOOKUP(VLOOKUP(G4495,Ma_KH!$A:$R,18,0)&amp;K4495,Gia_MB!$A:$F,6,0)</f>
        <v>50182</v>
      </c>
      <c r="U4495" s="254">
        <f t="shared" si="438"/>
        <v>150546</v>
      </c>
      <c r="V4495" s="220"/>
      <c r="W4495" s="222">
        <f t="shared" si="439"/>
        <v>0</v>
      </c>
      <c r="X4495" s="223" t="str">
        <f t="shared" si="440"/>
        <v>8</v>
      </c>
      <c r="Y4495" s="220"/>
      <c r="Z4495" s="254">
        <f t="shared" si="441"/>
        <v>12043.68</v>
      </c>
      <c r="AA4495" s="5">
        <f>VLOOKUP(G4495,Ma_KH!$A:$R,14,0)</f>
        <v>60</v>
      </c>
    </row>
    <row r="4496" spans="1:27" hidden="1" x14ac:dyDescent="0.25">
      <c r="A4496" s="157">
        <v>45997</v>
      </c>
      <c r="B4496" s="158">
        <v>4180961294</v>
      </c>
      <c r="C4496" s="151" t="s">
        <v>7767</v>
      </c>
      <c r="D4496" s="149">
        <v>46000</v>
      </c>
      <c r="E4496" s="152"/>
      <c r="F4496" s="151"/>
      <c r="G4496" s="33" t="s">
        <v>7790</v>
      </c>
      <c r="H4496" s="152"/>
      <c r="I4496" s="158" t="s">
        <v>8527</v>
      </c>
      <c r="J4496" s="150" t="s">
        <v>1771</v>
      </c>
      <c r="K4496" s="331" t="s">
        <v>7775</v>
      </c>
      <c r="L4496" s="21" t="str">
        <f>VLOOKUP($K4496,TONG_SL!$A:$D,2,0)</f>
        <v>Chả nướng 300g</v>
      </c>
      <c r="N4496" s="21" t="str">
        <f t="shared" si="442"/>
        <v>K-C6</v>
      </c>
      <c r="Q4496" s="21" t="str">
        <f>VLOOKUP(K4496,TONG_SL!$A:$D,3,0)</f>
        <v>Túi</v>
      </c>
      <c r="R4496" s="106">
        <v>1</v>
      </c>
      <c r="S4496" s="220"/>
      <c r="T4496" s="220">
        <f>VLOOKUP(VLOOKUP(G4496,Ma_KH!$A:$R,18,0)&amp;K4496,Gia_MB!$A:$F,6,0)</f>
        <v>70950</v>
      </c>
      <c r="U4496" s="254">
        <f t="shared" si="438"/>
        <v>70950</v>
      </c>
      <c r="V4496" s="220"/>
      <c r="W4496" s="222">
        <f t="shared" si="439"/>
        <v>0</v>
      </c>
      <c r="X4496" s="223" t="str">
        <f t="shared" si="440"/>
        <v>8</v>
      </c>
      <c r="Y4496" s="220"/>
      <c r="Z4496" s="254">
        <f t="shared" si="441"/>
        <v>5676</v>
      </c>
      <c r="AA4496" s="5">
        <f>VLOOKUP(G4496,Ma_KH!$A:$R,14,0)</f>
        <v>60</v>
      </c>
    </row>
    <row r="4497" spans="1:27" hidden="1" x14ac:dyDescent="0.25">
      <c r="A4497" s="157">
        <v>45997</v>
      </c>
      <c r="B4497" s="158">
        <v>4180961294</v>
      </c>
      <c r="C4497" s="151" t="s">
        <v>7767</v>
      </c>
      <c r="D4497" s="149">
        <v>46000</v>
      </c>
      <c r="E4497" s="152"/>
      <c r="F4497" s="151"/>
      <c r="G4497" s="33" t="s">
        <v>7790</v>
      </c>
      <c r="H4497" s="152"/>
      <c r="I4497" s="158" t="s">
        <v>8527</v>
      </c>
      <c r="J4497" s="150" t="s">
        <v>1771</v>
      </c>
      <c r="K4497" s="331" t="s">
        <v>7153</v>
      </c>
      <c r="L4497" s="21" t="str">
        <f>VLOOKUP($K4497,TONG_SL!$A:$D,2,0)</f>
        <v>Tai heo muối 200g</v>
      </c>
      <c r="N4497" s="21" t="str">
        <f t="shared" si="442"/>
        <v>K-C6</v>
      </c>
      <c r="Q4497" s="21" t="str">
        <f>VLOOKUP(K4497,TONG_SL!$A:$D,3,0)</f>
        <v>Túi</v>
      </c>
      <c r="R4497" s="106">
        <v>4</v>
      </c>
      <c r="S4497" s="220"/>
      <c r="T4497" s="220">
        <f>VLOOKUP(VLOOKUP(G4497,Ma_KH!$A:$R,18,0)&amp;K4497,Gia_MB!$A:$F,6,0)</f>
        <v>55595</v>
      </c>
      <c r="U4497" s="254">
        <f t="shared" si="438"/>
        <v>222380</v>
      </c>
      <c r="V4497" s="220"/>
      <c r="W4497" s="222">
        <f t="shared" si="439"/>
        <v>0</v>
      </c>
      <c r="X4497" s="223" t="str">
        <f t="shared" si="440"/>
        <v>8</v>
      </c>
      <c r="Y4497" s="220"/>
      <c r="Z4497" s="254">
        <f t="shared" si="441"/>
        <v>17790.400000000001</v>
      </c>
      <c r="AA4497" s="5">
        <f>VLOOKUP(G4497,Ma_KH!$A:$R,14,0)</f>
        <v>60</v>
      </c>
    </row>
    <row r="4498" spans="1:27" hidden="1" x14ac:dyDescent="0.25">
      <c r="A4498" s="157">
        <v>45997</v>
      </c>
      <c r="B4498" s="158">
        <v>4180961294</v>
      </c>
      <c r="C4498" s="151" t="s">
        <v>7767</v>
      </c>
      <c r="D4498" s="149">
        <v>46000</v>
      </c>
      <c r="E4498" s="152"/>
      <c r="F4498" s="151"/>
      <c r="G4498" s="33" t="s">
        <v>7790</v>
      </c>
      <c r="H4498" s="152"/>
      <c r="I4498" s="158" t="s">
        <v>8527</v>
      </c>
      <c r="J4498" s="150" t="s">
        <v>1771</v>
      </c>
      <c r="K4498" s="331" t="s">
        <v>30</v>
      </c>
      <c r="L4498" s="21" t="str">
        <f>VLOOKUP($K4498,TONG_SL!$A:$D,2,0)</f>
        <v>Gà muối 500g</v>
      </c>
      <c r="N4498" s="21" t="str">
        <f t="shared" si="442"/>
        <v>K-C6</v>
      </c>
      <c r="Q4498" s="21" t="str">
        <f>VLOOKUP(K4498,TONG_SL!$A:$D,3,0)</f>
        <v>Túi</v>
      </c>
      <c r="R4498" s="106">
        <v>5</v>
      </c>
      <c r="S4498" s="220"/>
      <c r="T4498" s="220">
        <f>VLOOKUP(VLOOKUP(G4498,Ma_KH!$A:$R,18,0)&amp;K4498,Gia_MB!$A:$F,6,0)</f>
        <v>111058</v>
      </c>
      <c r="U4498" s="254">
        <f t="shared" si="438"/>
        <v>555290</v>
      </c>
      <c r="V4498" s="220"/>
      <c r="W4498" s="222">
        <f t="shared" si="439"/>
        <v>0</v>
      </c>
      <c r="X4498" s="223" t="str">
        <f t="shared" si="440"/>
        <v>8</v>
      </c>
      <c r="Y4498" s="220"/>
      <c r="Z4498" s="254">
        <f t="shared" si="441"/>
        <v>44423.200000000004</v>
      </c>
      <c r="AA4498" s="5">
        <f>VLOOKUP(G4498,Ma_KH!$A:$R,14,0)</f>
        <v>60</v>
      </c>
    </row>
    <row r="4499" spans="1:27" hidden="1" x14ac:dyDescent="0.25">
      <c r="A4499" s="157">
        <v>45997</v>
      </c>
      <c r="B4499" s="158">
        <v>4180961294</v>
      </c>
      <c r="C4499" s="151" t="s">
        <v>7767</v>
      </c>
      <c r="D4499" s="149">
        <v>46000</v>
      </c>
      <c r="E4499" s="152"/>
      <c r="F4499" s="151"/>
      <c r="G4499" s="33" t="s">
        <v>7790</v>
      </c>
      <c r="H4499" s="152"/>
      <c r="I4499" s="158" t="s">
        <v>8527</v>
      </c>
      <c r="J4499" s="150" t="s">
        <v>1771</v>
      </c>
      <c r="K4499" s="331" t="s">
        <v>7187</v>
      </c>
      <c r="L4499" s="21" t="str">
        <f>VLOOKUP($K4499,TONG_SL!$A:$D,2,0)</f>
        <v>Chân giò heo muối 300g</v>
      </c>
      <c r="N4499" s="21" t="str">
        <f t="shared" si="442"/>
        <v>K-C6</v>
      </c>
      <c r="Q4499" s="21" t="str">
        <f>VLOOKUP(K4499,TONG_SL!$A:$D,3,0)</f>
        <v>Túi</v>
      </c>
      <c r="R4499" s="106">
        <v>3</v>
      </c>
      <c r="S4499" s="220"/>
      <c r="T4499" s="220">
        <f>VLOOKUP(VLOOKUP(G4499,Ma_KH!$A:$R,18,0)&amp;K4499,Gia_MB!$A:$F,6,0)</f>
        <v>73431</v>
      </c>
      <c r="U4499" s="254">
        <f t="shared" si="438"/>
        <v>220293</v>
      </c>
      <c r="V4499" s="220"/>
      <c r="W4499" s="222">
        <f t="shared" si="439"/>
        <v>0</v>
      </c>
      <c r="X4499" s="223" t="str">
        <f t="shared" si="440"/>
        <v>8</v>
      </c>
      <c r="Y4499" s="220"/>
      <c r="Z4499" s="254">
        <f t="shared" si="441"/>
        <v>17623.439999999999</v>
      </c>
      <c r="AA4499" s="5">
        <f>VLOOKUP(G4499,Ma_KH!$A:$R,14,0)</f>
        <v>60</v>
      </c>
    </row>
    <row r="4500" spans="1:27" hidden="1" x14ac:dyDescent="0.25">
      <c r="A4500" s="157">
        <v>45997</v>
      </c>
      <c r="B4500" s="158">
        <v>4180970728</v>
      </c>
      <c r="C4500" s="151" t="s">
        <v>7767</v>
      </c>
      <c r="D4500" s="149">
        <v>46000</v>
      </c>
      <c r="E4500" s="152"/>
      <c r="F4500" s="151"/>
      <c r="G4500" s="33" t="s">
        <v>7866</v>
      </c>
      <c r="H4500" s="152"/>
      <c r="I4500" s="158" t="s">
        <v>8528</v>
      </c>
      <c r="J4500" s="150" t="s">
        <v>1771</v>
      </c>
      <c r="K4500" s="331" t="s">
        <v>7820</v>
      </c>
      <c r="L4500" s="21" t="str">
        <f>VLOOKUP($K4500,TONG_SL!$A:$D,2,0)</f>
        <v>Giò lụa cây 250g</v>
      </c>
      <c r="N4500" s="21" t="str">
        <f t="shared" si="442"/>
        <v>K-C6</v>
      </c>
      <c r="Q4500" s="21" t="str">
        <f>VLOOKUP(K4500,TONG_SL!$A:$D,3,0)</f>
        <v>Túi</v>
      </c>
      <c r="R4500" s="106">
        <v>5</v>
      </c>
      <c r="S4500" s="220"/>
      <c r="T4500" s="220">
        <f>VLOOKUP(VLOOKUP(G4500,Ma_KH!$A:$R,18,0)&amp;K4500,Gia_MB!$A:$F,6,0)</f>
        <v>49500</v>
      </c>
      <c r="U4500" s="254">
        <f t="shared" si="438"/>
        <v>247500</v>
      </c>
      <c r="V4500" s="220"/>
      <c r="W4500" s="222">
        <f t="shared" si="439"/>
        <v>0</v>
      </c>
      <c r="X4500" s="223" t="str">
        <f t="shared" si="440"/>
        <v>8</v>
      </c>
      <c r="Y4500" s="220"/>
      <c r="Z4500" s="254">
        <f t="shared" si="441"/>
        <v>19800</v>
      </c>
      <c r="AA4500" s="5">
        <f>VLOOKUP(G4500,Ma_KH!$A:$R,14,0)</f>
        <v>60</v>
      </c>
    </row>
    <row r="4501" spans="1:27" hidden="1" x14ac:dyDescent="0.25">
      <c r="A4501" s="157">
        <v>45997</v>
      </c>
      <c r="B4501" s="158">
        <v>4180970728</v>
      </c>
      <c r="C4501" s="151" t="s">
        <v>7767</v>
      </c>
      <c r="D4501" s="149">
        <v>46000</v>
      </c>
      <c r="E4501" s="152"/>
      <c r="F4501" s="151"/>
      <c r="G4501" s="33" t="s">
        <v>7866</v>
      </c>
      <c r="H4501" s="152"/>
      <c r="I4501" s="158" t="s">
        <v>8528</v>
      </c>
      <c r="J4501" s="150" t="s">
        <v>1771</v>
      </c>
      <c r="K4501" s="331" t="s">
        <v>32</v>
      </c>
      <c r="L4501" s="21" t="str">
        <f>VLOOKUP($K4501,TONG_SL!$A:$D,2,0)</f>
        <v>Giò Tai Lưỡi Xào 250g</v>
      </c>
      <c r="N4501" s="21" t="str">
        <f t="shared" si="442"/>
        <v>K-C6</v>
      </c>
      <c r="Q4501" s="21" t="str">
        <f>VLOOKUP(K4501,TONG_SL!$A:$D,3,0)</f>
        <v>Túi</v>
      </c>
      <c r="R4501" s="106">
        <v>5</v>
      </c>
      <c r="S4501" s="220"/>
      <c r="T4501" s="220">
        <f>VLOOKUP(VLOOKUP(G4501,Ma_KH!$A:$R,18,0)&amp;K4501,Gia_MB!$A:$F,6,0)</f>
        <v>50182</v>
      </c>
      <c r="U4501" s="254">
        <f t="shared" si="438"/>
        <v>250910</v>
      </c>
      <c r="V4501" s="220"/>
      <c r="W4501" s="222">
        <f t="shared" si="439"/>
        <v>0</v>
      </c>
      <c r="X4501" s="223" t="str">
        <f t="shared" si="440"/>
        <v>8</v>
      </c>
      <c r="Y4501" s="220"/>
      <c r="Z4501" s="254">
        <f t="shared" si="441"/>
        <v>20072.8</v>
      </c>
      <c r="AA4501" s="5">
        <f>VLOOKUP(G4501,Ma_KH!$A:$R,14,0)</f>
        <v>60</v>
      </c>
    </row>
    <row r="4502" spans="1:27" hidden="1" x14ac:dyDescent="0.25">
      <c r="A4502" s="157">
        <v>45997</v>
      </c>
      <c r="B4502" s="158">
        <v>4180970728</v>
      </c>
      <c r="C4502" s="151" t="s">
        <v>7767</v>
      </c>
      <c r="D4502" s="149">
        <v>46000</v>
      </c>
      <c r="E4502" s="152"/>
      <c r="F4502" s="151"/>
      <c r="G4502" s="33" t="s">
        <v>7866</v>
      </c>
      <c r="H4502" s="152"/>
      <c r="I4502" s="158" t="s">
        <v>8528</v>
      </c>
      <c r="J4502" s="150" t="s">
        <v>1771</v>
      </c>
      <c r="K4502" s="331" t="s">
        <v>48</v>
      </c>
      <c r="L4502" s="21" t="str">
        <f>VLOOKUP($K4502,TONG_SL!$A:$D,2,0)</f>
        <v>Mọc Nấm Hương 250g</v>
      </c>
      <c r="N4502" s="21" t="str">
        <f t="shared" si="442"/>
        <v>K-C6</v>
      </c>
      <c r="Q4502" s="21" t="str">
        <f>VLOOKUP(K4502,TONG_SL!$A:$D,3,0)</f>
        <v>Túi</v>
      </c>
      <c r="R4502" s="106">
        <v>5</v>
      </c>
      <c r="S4502" s="220"/>
      <c r="T4502" s="220">
        <f>VLOOKUP(VLOOKUP(G4502,Ma_KH!$A:$R,18,0)&amp;K4502,Gia_MB!$A:$F,6,0)</f>
        <v>46000</v>
      </c>
      <c r="U4502" s="254">
        <f t="shared" ref="U4502:U4509" si="443">T4502*R4502</f>
        <v>230000</v>
      </c>
      <c r="V4502" s="220"/>
      <c r="W4502" s="222">
        <f t="shared" ref="W4502:W4509" si="444">U4502*V4502</f>
        <v>0</v>
      </c>
      <c r="X4502" s="223" t="str">
        <f t="shared" ref="X4502:X4509" si="445">IF(B4502&lt;&gt;"","8","0")</f>
        <v>8</v>
      </c>
      <c r="Y4502" s="220"/>
      <c r="Z4502" s="254">
        <f t="shared" ref="Z4502:Z4509" si="446">U4502*X4502%</f>
        <v>18400</v>
      </c>
      <c r="AA4502" s="5">
        <f>VLOOKUP(G4502,Ma_KH!$A:$R,14,0)</f>
        <v>60</v>
      </c>
    </row>
    <row r="4503" spans="1:27" hidden="1" x14ac:dyDescent="0.25">
      <c r="A4503" s="157">
        <v>45997</v>
      </c>
      <c r="B4503" s="158">
        <v>4180970728</v>
      </c>
      <c r="C4503" s="151" t="s">
        <v>7767</v>
      </c>
      <c r="D4503" s="149">
        <v>46000</v>
      </c>
      <c r="E4503" s="152"/>
      <c r="F4503" s="151"/>
      <c r="G4503" s="33" t="s">
        <v>7866</v>
      </c>
      <c r="H4503" s="152"/>
      <c r="I4503" s="158" t="s">
        <v>8528</v>
      </c>
      <c r="J4503" s="150" t="s">
        <v>1771</v>
      </c>
      <c r="K4503" s="331" t="s">
        <v>30</v>
      </c>
      <c r="L4503" s="21" t="str">
        <f>VLOOKUP($K4503,TONG_SL!$A:$D,2,0)</f>
        <v>Gà muối 500g</v>
      </c>
      <c r="N4503" s="21" t="str">
        <f t="shared" si="442"/>
        <v>K-C6</v>
      </c>
      <c r="Q4503" s="21" t="str">
        <f>VLOOKUP(K4503,TONG_SL!$A:$D,3,0)</f>
        <v>Túi</v>
      </c>
      <c r="R4503" s="106">
        <v>15</v>
      </c>
      <c r="S4503" s="220"/>
      <c r="T4503" s="220">
        <f>VLOOKUP(VLOOKUP(G4503,Ma_KH!$A:$R,18,0)&amp;K4503,Gia_MB!$A:$F,6,0)</f>
        <v>111058</v>
      </c>
      <c r="U4503" s="254">
        <f t="shared" si="443"/>
        <v>1665870</v>
      </c>
      <c r="V4503" s="220"/>
      <c r="W4503" s="222">
        <f t="shared" si="444"/>
        <v>0</v>
      </c>
      <c r="X4503" s="223" t="str">
        <f t="shared" si="445"/>
        <v>8</v>
      </c>
      <c r="Y4503" s="220"/>
      <c r="Z4503" s="254">
        <f t="shared" si="446"/>
        <v>133269.6</v>
      </c>
      <c r="AA4503" s="5">
        <f>VLOOKUP(G4503,Ma_KH!$A:$R,14,0)</f>
        <v>60</v>
      </c>
    </row>
    <row r="4504" spans="1:27" hidden="1" x14ac:dyDescent="0.25">
      <c r="A4504" s="157">
        <v>45993</v>
      </c>
      <c r="B4504" s="158">
        <v>4180764019</v>
      </c>
      <c r="C4504" s="151" t="s">
        <v>7767</v>
      </c>
      <c r="D4504" s="149">
        <v>46000</v>
      </c>
      <c r="E4504" s="152"/>
      <c r="F4504" s="151"/>
      <c r="G4504" s="33" t="s">
        <v>7866</v>
      </c>
      <c r="H4504" s="152"/>
      <c r="I4504" s="158" t="s">
        <v>8529</v>
      </c>
      <c r="J4504" s="150" t="s">
        <v>1771</v>
      </c>
      <c r="K4504" s="331" t="s">
        <v>30</v>
      </c>
      <c r="L4504" s="21" t="str">
        <f>VLOOKUP($K4504,TONG_SL!$A:$D,2,0)</f>
        <v>Gà muối 500g</v>
      </c>
      <c r="N4504" s="21" t="str">
        <f t="shared" si="442"/>
        <v>K-C6</v>
      </c>
      <c r="Q4504" s="21" t="str">
        <f>VLOOKUP(K4504,TONG_SL!$A:$D,3,0)</f>
        <v>Túi</v>
      </c>
      <c r="R4504" s="106">
        <v>15</v>
      </c>
      <c r="S4504" s="220"/>
      <c r="T4504" s="220">
        <f>VLOOKUP(VLOOKUP(G4504,Ma_KH!$A:$R,18,0)&amp;K4504,Gia_MB!$A:$F,6,0)</f>
        <v>111058</v>
      </c>
      <c r="U4504" s="254">
        <f t="shared" si="443"/>
        <v>1665870</v>
      </c>
      <c r="V4504" s="220"/>
      <c r="W4504" s="222">
        <f t="shared" si="444"/>
        <v>0</v>
      </c>
      <c r="X4504" s="223" t="str">
        <f t="shared" si="445"/>
        <v>8</v>
      </c>
      <c r="Y4504" s="220"/>
      <c r="Z4504" s="254">
        <f t="shared" si="446"/>
        <v>133269.6</v>
      </c>
      <c r="AA4504" s="5">
        <f>VLOOKUP(G4504,Ma_KH!$A:$R,14,0)</f>
        <v>60</v>
      </c>
    </row>
    <row r="4505" spans="1:27" hidden="1" x14ac:dyDescent="0.25">
      <c r="A4505" s="157">
        <v>45993</v>
      </c>
      <c r="B4505" s="158">
        <v>4180764019</v>
      </c>
      <c r="C4505" s="151" t="s">
        <v>7767</v>
      </c>
      <c r="D4505" s="149">
        <v>46000</v>
      </c>
      <c r="E4505" s="152"/>
      <c r="F4505" s="151"/>
      <c r="G4505" s="33" t="s">
        <v>7866</v>
      </c>
      <c r="H4505" s="152"/>
      <c r="I4505" s="158" t="s">
        <v>8529</v>
      </c>
      <c r="J4505" s="150" t="s">
        <v>1771</v>
      </c>
      <c r="K4505" s="331" t="s">
        <v>7187</v>
      </c>
      <c r="L4505" s="21" t="str">
        <f>VLOOKUP($K4505,TONG_SL!$A:$D,2,0)</f>
        <v>Chân giò heo muối 300g</v>
      </c>
      <c r="N4505" s="21" t="str">
        <f t="shared" si="442"/>
        <v>K-C6</v>
      </c>
      <c r="Q4505" s="21" t="str">
        <f>VLOOKUP(K4505,TONG_SL!$A:$D,3,0)</f>
        <v>Túi</v>
      </c>
      <c r="R4505" s="106">
        <v>5</v>
      </c>
      <c r="S4505" s="220"/>
      <c r="T4505" s="220">
        <f>VLOOKUP(VLOOKUP(G4505,Ma_KH!$A:$R,18,0)&amp;K4505,Gia_MB!$A:$F,6,0)</f>
        <v>73431</v>
      </c>
      <c r="U4505" s="254">
        <f t="shared" si="443"/>
        <v>367155</v>
      </c>
      <c r="V4505" s="220"/>
      <c r="W4505" s="222">
        <f t="shared" si="444"/>
        <v>0</v>
      </c>
      <c r="X4505" s="223" t="str">
        <f t="shared" si="445"/>
        <v>8</v>
      </c>
      <c r="Y4505" s="220"/>
      <c r="Z4505" s="254">
        <f t="shared" si="446"/>
        <v>29372.400000000001</v>
      </c>
      <c r="AA4505" s="5">
        <f>VLOOKUP(G4505,Ma_KH!$A:$R,14,0)</f>
        <v>60</v>
      </c>
    </row>
    <row r="4506" spans="1:27" hidden="1" x14ac:dyDescent="0.25">
      <c r="A4506" s="157">
        <v>45993</v>
      </c>
      <c r="B4506" s="158">
        <v>4180764019</v>
      </c>
      <c r="C4506" s="151" t="s">
        <v>7767</v>
      </c>
      <c r="D4506" s="149">
        <v>46000</v>
      </c>
      <c r="E4506" s="152"/>
      <c r="F4506" s="151"/>
      <c r="G4506" s="33" t="s">
        <v>7866</v>
      </c>
      <c r="H4506" s="152"/>
      <c r="I4506" s="158" t="s">
        <v>8529</v>
      </c>
      <c r="J4506" s="150" t="s">
        <v>1771</v>
      </c>
      <c r="K4506" s="331" t="s">
        <v>32</v>
      </c>
      <c r="L4506" s="21" t="str">
        <f>VLOOKUP($K4506,TONG_SL!$A:$D,2,0)</f>
        <v>Giò Tai Lưỡi Xào 250g</v>
      </c>
      <c r="N4506" s="21" t="str">
        <f t="shared" si="442"/>
        <v>K-C6</v>
      </c>
      <c r="Q4506" s="21" t="str">
        <f>VLOOKUP(K4506,TONG_SL!$A:$D,3,0)</f>
        <v>Túi</v>
      </c>
      <c r="R4506" s="106">
        <v>8</v>
      </c>
      <c r="S4506" s="220"/>
      <c r="T4506" s="220">
        <f>VLOOKUP(VLOOKUP(G4506,Ma_KH!$A:$R,18,0)&amp;K4506,Gia_MB!$A:$F,6,0)</f>
        <v>50182</v>
      </c>
      <c r="U4506" s="254">
        <f t="shared" si="443"/>
        <v>401456</v>
      </c>
      <c r="V4506" s="220"/>
      <c r="W4506" s="222">
        <f t="shared" si="444"/>
        <v>0</v>
      </c>
      <c r="X4506" s="223" t="str">
        <f t="shared" si="445"/>
        <v>8</v>
      </c>
      <c r="Y4506" s="220"/>
      <c r="Z4506" s="254">
        <f t="shared" si="446"/>
        <v>32116.48</v>
      </c>
      <c r="AA4506" s="5">
        <f>VLOOKUP(G4506,Ma_KH!$A:$R,14,0)</f>
        <v>60</v>
      </c>
    </row>
    <row r="4507" spans="1:27" hidden="1" x14ac:dyDescent="0.25">
      <c r="A4507" s="157">
        <v>45993</v>
      </c>
      <c r="B4507" s="158">
        <v>4180764019</v>
      </c>
      <c r="C4507" s="151" t="s">
        <v>7767</v>
      </c>
      <c r="D4507" s="149">
        <v>46000</v>
      </c>
      <c r="E4507" s="152"/>
      <c r="F4507" s="151"/>
      <c r="G4507" s="33" t="s">
        <v>7866</v>
      </c>
      <c r="H4507" s="152"/>
      <c r="I4507" s="158" t="s">
        <v>8529</v>
      </c>
      <c r="J4507" s="150" t="s">
        <v>1771</v>
      </c>
      <c r="K4507" s="331" t="s">
        <v>48</v>
      </c>
      <c r="L4507" s="21" t="str">
        <f>VLOOKUP($K4507,TONG_SL!$A:$D,2,0)</f>
        <v>Mọc Nấm Hương 250g</v>
      </c>
      <c r="N4507" s="21" t="str">
        <f t="shared" si="442"/>
        <v>K-C6</v>
      </c>
      <c r="Q4507" s="21" t="str">
        <f>VLOOKUP(K4507,TONG_SL!$A:$D,3,0)</f>
        <v>Túi</v>
      </c>
      <c r="R4507" s="106">
        <v>10</v>
      </c>
      <c r="S4507" s="220"/>
      <c r="T4507" s="220">
        <f>VLOOKUP(VLOOKUP(G4507,Ma_KH!$A:$R,18,0)&amp;K4507,Gia_MB!$A:$F,6,0)</f>
        <v>46000</v>
      </c>
      <c r="U4507" s="254">
        <f t="shared" si="443"/>
        <v>460000</v>
      </c>
      <c r="V4507" s="220"/>
      <c r="W4507" s="222">
        <f t="shared" si="444"/>
        <v>0</v>
      </c>
      <c r="X4507" s="223" t="str">
        <f t="shared" si="445"/>
        <v>8</v>
      </c>
      <c r="Y4507" s="220"/>
      <c r="Z4507" s="254">
        <f t="shared" si="446"/>
        <v>36800</v>
      </c>
      <c r="AA4507" s="5">
        <f>VLOOKUP(G4507,Ma_KH!$A:$R,14,0)</f>
        <v>60</v>
      </c>
    </row>
    <row r="4508" spans="1:27" hidden="1" x14ac:dyDescent="0.25">
      <c r="A4508" s="157">
        <v>45993</v>
      </c>
      <c r="B4508" s="158">
        <v>4180764019</v>
      </c>
      <c r="C4508" s="151" t="s">
        <v>7767</v>
      </c>
      <c r="D4508" s="149">
        <v>46000</v>
      </c>
      <c r="E4508" s="152"/>
      <c r="F4508" s="151"/>
      <c r="G4508" s="33" t="s">
        <v>7866</v>
      </c>
      <c r="H4508" s="152"/>
      <c r="I4508" s="158" t="s">
        <v>8529</v>
      </c>
      <c r="J4508" s="150" t="s">
        <v>1771</v>
      </c>
      <c r="K4508" s="331" t="s">
        <v>7154</v>
      </c>
      <c r="L4508" s="21" t="str">
        <f>VLOOKUP($K4508,TONG_SL!$A:$D,2,0)</f>
        <v>Chả cốm 300g</v>
      </c>
      <c r="N4508" s="21" t="str">
        <f t="shared" si="442"/>
        <v>K-C6</v>
      </c>
      <c r="Q4508" s="21" t="str">
        <f>VLOOKUP(K4508,TONG_SL!$A:$D,3,0)</f>
        <v>Túi</v>
      </c>
      <c r="R4508" s="106">
        <v>5</v>
      </c>
      <c r="S4508" s="220"/>
      <c r="T4508" s="220">
        <f>VLOOKUP(VLOOKUP(G4508,Ma_KH!$A:$R,18,0)&amp;K4508,Gia_MB!$A:$F,6,0)</f>
        <v>74250</v>
      </c>
      <c r="U4508" s="254">
        <f t="shared" si="443"/>
        <v>371250</v>
      </c>
      <c r="V4508" s="220"/>
      <c r="W4508" s="222">
        <f t="shared" si="444"/>
        <v>0</v>
      </c>
      <c r="X4508" s="223" t="str">
        <f t="shared" si="445"/>
        <v>8</v>
      </c>
      <c r="Y4508" s="220"/>
      <c r="Z4508" s="254">
        <f t="shared" si="446"/>
        <v>29700</v>
      </c>
      <c r="AA4508" s="5">
        <f>VLOOKUP(G4508,Ma_KH!$A:$R,14,0)</f>
        <v>60</v>
      </c>
    </row>
    <row r="4509" spans="1:27" hidden="1" x14ac:dyDescent="0.25">
      <c r="A4509" s="157">
        <v>45993</v>
      </c>
      <c r="B4509" s="158">
        <v>4180764019</v>
      </c>
      <c r="C4509" s="151" t="s">
        <v>7767</v>
      </c>
      <c r="D4509" s="149">
        <v>46000</v>
      </c>
      <c r="E4509" s="152"/>
      <c r="F4509" s="151"/>
      <c r="G4509" s="33" t="s">
        <v>7866</v>
      </c>
      <c r="H4509" s="152"/>
      <c r="I4509" s="158" t="s">
        <v>8529</v>
      </c>
      <c r="J4509" s="150" t="s">
        <v>1771</v>
      </c>
      <c r="K4509" s="331" t="s">
        <v>7153</v>
      </c>
      <c r="L4509" s="21" t="str">
        <f>VLOOKUP($K4509,TONG_SL!$A:$D,2,0)</f>
        <v>Tai heo muối 200g</v>
      </c>
      <c r="N4509" s="21" t="str">
        <f t="shared" si="442"/>
        <v>K-C6</v>
      </c>
      <c r="Q4509" s="21" t="str">
        <f>VLOOKUP(K4509,TONG_SL!$A:$D,3,0)</f>
        <v>Túi</v>
      </c>
      <c r="R4509" s="106">
        <v>9</v>
      </c>
      <c r="S4509" s="220"/>
      <c r="T4509" s="220">
        <f>VLOOKUP(VLOOKUP(G4509,Ma_KH!$A:$R,18,0)&amp;K4509,Gia_MB!$A:$F,6,0)</f>
        <v>55595</v>
      </c>
      <c r="U4509" s="254">
        <f t="shared" si="443"/>
        <v>500355</v>
      </c>
      <c r="V4509" s="220"/>
      <c r="W4509" s="222">
        <f t="shared" si="444"/>
        <v>0</v>
      </c>
      <c r="X4509" s="223" t="str">
        <f t="shared" si="445"/>
        <v>8</v>
      </c>
      <c r="Y4509" s="220"/>
      <c r="Z4509" s="254">
        <f t="shared" si="446"/>
        <v>40028.400000000001</v>
      </c>
      <c r="AA4509" s="5">
        <f>VLOOKUP(G4509,Ma_KH!$A:$R,14,0)</f>
        <v>60</v>
      </c>
    </row>
    <row r="4510" spans="1:27" hidden="1" x14ac:dyDescent="0.25">
      <c r="A4510" s="234">
        <v>45995</v>
      </c>
      <c r="B4510" s="235" t="s">
        <v>8548</v>
      </c>
      <c r="C4510" s="151" t="s">
        <v>7767</v>
      </c>
      <c r="D4510" s="149">
        <v>46000</v>
      </c>
      <c r="E4510" s="238"/>
      <c r="F4510" s="236"/>
      <c r="G4510" s="32" t="s">
        <v>1474</v>
      </c>
      <c r="H4510" s="238"/>
      <c r="I4510" s="235" t="s">
        <v>8548</v>
      </c>
      <c r="J4510" s="240" t="s">
        <v>1788</v>
      </c>
      <c r="K4510" s="333" t="s">
        <v>30</v>
      </c>
      <c r="L4510" s="21" t="str">
        <f>VLOOKUP($K4510,TONG_SL!$A:$D,2,0)</f>
        <v>Gà muối 500g</v>
      </c>
      <c r="N4510" s="21" t="str">
        <f t="shared" si="442"/>
        <v>K-C6</v>
      </c>
      <c r="Q4510" s="21" t="str">
        <f>VLOOKUP(K4510,TONG_SL!$A:$D,3,0)</f>
        <v>Túi</v>
      </c>
      <c r="R4510" s="220">
        <v>5</v>
      </c>
      <c r="S4510" s="220"/>
      <c r="T4510" s="220">
        <f>VLOOKUP(VLOOKUP(G4510,Ma_KH!$A:$R,18,0)&amp;K4510,Gia_MB!$A:$F,6,0)</f>
        <v>111058</v>
      </c>
      <c r="U4510" s="254">
        <f t="shared" ref="U4510:U4541" si="447">T4510*R4510</f>
        <v>555290</v>
      </c>
      <c r="V4510" s="220"/>
      <c r="W4510" s="222">
        <f t="shared" ref="W4510:W4541" si="448">U4510*V4510</f>
        <v>0</v>
      </c>
      <c r="X4510" s="223" t="str">
        <f t="shared" ref="X4510:X4541" si="449">IF(B4510&lt;&gt;"","8","0")</f>
        <v>8</v>
      </c>
      <c r="Y4510" s="220"/>
      <c r="Z4510" s="254">
        <f t="shared" ref="Z4510:Z4541" si="450">U4510*X4510%</f>
        <v>44423.200000000004</v>
      </c>
      <c r="AA4510" s="5">
        <f>VLOOKUP(G4510,Ma_KH!$A:$R,14,0)</f>
        <v>60</v>
      </c>
    </row>
    <row r="4511" spans="1:27" hidden="1" x14ac:dyDescent="0.25">
      <c r="A4511" s="234">
        <v>45995</v>
      </c>
      <c r="B4511" s="235">
        <v>4180884585</v>
      </c>
      <c r="C4511" s="151" t="s">
        <v>7767</v>
      </c>
      <c r="D4511" s="149">
        <v>46000</v>
      </c>
      <c r="E4511" s="238"/>
      <c r="F4511" s="236"/>
      <c r="G4511" s="32" t="s">
        <v>179</v>
      </c>
      <c r="H4511" s="238"/>
      <c r="I4511" s="235">
        <v>4180884585</v>
      </c>
      <c r="J4511" s="240" t="s">
        <v>1788</v>
      </c>
      <c r="K4511" s="333" t="s">
        <v>27</v>
      </c>
      <c r="L4511" s="21" t="str">
        <f>VLOOKUP($K4511,TONG_SL!$A:$D,2,0)</f>
        <v>Chân giò heo muối 300g</v>
      </c>
      <c r="N4511" s="21" t="str">
        <f t="shared" si="442"/>
        <v>K-C6</v>
      </c>
      <c r="Q4511" s="21" t="str">
        <f>VLOOKUP(K4511,TONG_SL!$A:$D,3,0)</f>
        <v>Túi</v>
      </c>
      <c r="R4511" s="220">
        <v>2</v>
      </c>
      <c r="S4511" s="220"/>
      <c r="T4511" s="220">
        <f>VLOOKUP(VLOOKUP(G4511,Ma_KH!$A:$R,18,0)&amp;K4511,Gia_MB!$A:$F,6,0)</f>
        <v>73431</v>
      </c>
      <c r="U4511" s="254">
        <f t="shared" si="447"/>
        <v>146862</v>
      </c>
      <c r="V4511" s="220"/>
      <c r="W4511" s="222">
        <f t="shared" si="448"/>
        <v>0</v>
      </c>
      <c r="X4511" s="223" t="str">
        <f t="shared" si="449"/>
        <v>8</v>
      </c>
      <c r="Y4511" s="220"/>
      <c r="Z4511" s="254">
        <f t="shared" si="450"/>
        <v>11748.960000000001</v>
      </c>
      <c r="AA4511" s="5">
        <f>VLOOKUP(G4511,Ma_KH!$A:$R,14,0)</f>
        <v>60</v>
      </c>
    </row>
    <row r="4512" spans="1:27" hidden="1" x14ac:dyDescent="0.25">
      <c r="A4512" s="234">
        <v>45995</v>
      </c>
      <c r="B4512" s="235">
        <v>4180884585</v>
      </c>
      <c r="C4512" s="151" t="s">
        <v>7767</v>
      </c>
      <c r="D4512" s="149">
        <v>46000</v>
      </c>
      <c r="E4512" s="238"/>
      <c r="F4512" s="236"/>
      <c r="G4512" s="32" t="s">
        <v>179</v>
      </c>
      <c r="H4512" s="238"/>
      <c r="I4512" s="235">
        <v>4180884585</v>
      </c>
      <c r="J4512" s="240" t="s">
        <v>1788</v>
      </c>
      <c r="K4512" s="333" t="s">
        <v>34</v>
      </c>
      <c r="L4512" s="21" t="str">
        <f>VLOOKUP($K4512,TONG_SL!$A:$D,2,0)</f>
        <v>Tai heo muối 200g</v>
      </c>
      <c r="N4512" s="21" t="str">
        <f t="shared" si="442"/>
        <v>K-C6</v>
      </c>
      <c r="Q4512" s="21" t="str">
        <f>VLOOKUP(K4512,TONG_SL!$A:$D,3,0)</f>
        <v>Túi</v>
      </c>
      <c r="R4512" s="220">
        <v>2</v>
      </c>
      <c r="S4512" s="220"/>
      <c r="T4512" s="220">
        <f>VLOOKUP(VLOOKUP(G4512,Ma_KH!$A:$R,18,0)&amp;K4512,Gia_MB!$A:$F,6,0)</f>
        <v>55595</v>
      </c>
      <c r="U4512" s="254">
        <f t="shared" si="447"/>
        <v>111190</v>
      </c>
      <c r="V4512" s="220"/>
      <c r="W4512" s="222">
        <f t="shared" si="448"/>
        <v>0</v>
      </c>
      <c r="X4512" s="223" t="str">
        <f t="shared" si="449"/>
        <v>8</v>
      </c>
      <c r="Y4512" s="220"/>
      <c r="Z4512" s="254">
        <f t="shared" si="450"/>
        <v>8895.2000000000007</v>
      </c>
      <c r="AA4512" s="5">
        <f>VLOOKUP(G4512,Ma_KH!$A:$R,14,0)</f>
        <v>60</v>
      </c>
    </row>
    <row r="4513" spans="1:27" hidden="1" x14ac:dyDescent="0.25">
      <c r="A4513" s="234">
        <v>45995</v>
      </c>
      <c r="B4513" s="235">
        <v>4180885452</v>
      </c>
      <c r="C4513" s="151" t="s">
        <v>7767</v>
      </c>
      <c r="D4513" s="149">
        <v>46000</v>
      </c>
      <c r="E4513" s="238"/>
      <c r="F4513" s="236"/>
      <c r="G4513" s="32" t="s">
        <v>1556</v>
      </c>
      <c r="H4513" s="238"/>
      <c r="I4513" s="235">
        <v>4180885452</v>
      </c>
      <c r="J4513" s="240" t="s">
        <v>1788</v>
      </c>
      <c r="K4513" s="333" t="s">
        <v>30</v>
      </c>
      <c r="L4513" s="21" t="str">
        <f>VLOOKUP($K4513,TONG_SL!$A:$D,2,0)</f>
        <v>Gà muối 500g</v>
      </c>
      <c r="N4513" s="21" t="str">
        <f t="shared" si="442"/>
        <v>K-C6</v>
      </c>
      <c r="Q4513" s="21" t="str">
        <f>VLOOKUP(K4513,TONG_SL!$A:$D,3,0)</f>
        <v>Túi</v>
      </c>
      <c r="R4513" s="220">
        <v>6</v>
      </c>
      <c r="S4513" s="220"/>
      <c r="T4513" s="220">
        <f>VLOOKUP(VLOOKUP(G4513,Ma_KH!$A:$R,18,0)&amp;K4513,Gia_MB!$A:$F,6,0)</f>
        <v>111058</v>
      </c>
      <c r="U4513" s="254">
        <f t="shared" si="447"/>
        <v>666348</v>
      </c>
      <c r="V4513" s="220"/>
      <c r="W4513" s="222">
        <f t="shared" si="448"/>
        <v>0</v>
      </c>
      <c r="X4513" s="223" t="str">
        <f t="shared" si="449"/>
        <v>8</v>
      </c>
      <c r="Y4513" s="220"/>
      <c r="Z4513" s="254">
        <f t="shared" si="450"/>
        <v>53307.840000000004</v>
      </c>
      <c r="AA4513" s="5">
        <f>VLOOKUP(G4513,Ma_KH!$A:$R,14,0)</f>
        <v>60</v>
      </c>
    </row>
    <row r="4514" spans="1:27" hidden="1" x14ac:dyDescent="0.25">
      <c r="A4514" s="234">
        <v>45995</v>
      </c>
      <c r="B4514" s="235">
        <v>4180885452</v>
      </c>
      <c r="C4514" s="151" t="s">
        <v>7767</v>
      </c>
      <c r="D4514" s="149">
        <v>46000</v>
      </c>
      <c r="E4514" s="238"/>
      <c r="F4514" s="236"/>
      <c r="G4514" s="32" t="s">
        <v>1556</v>
      </c>
      <c r="H4514" s="238"/>
      <c r="I4514" s="235">
        <v>4180885452</v>
      </c>
      <c r="J4514" s="240" t="s">
        <v>1788</v>
      </c>
      <c r="K4514" s="333" t="s">
        <v>48</v>
      </c>
      <c r="L4514" s="21" t="str">
        <f>VLOOKUP($K4514,TONG_SL!$A:$D,2,0)</f>
        <v>Mọc Nấm Hương 250g</v>
      </c>
      <c r="N4514" s="21" t="str">
        <f t="shared" si="442"/>
        <v>K-C6</v>
      </c>
      <c r="Q4514" s="21" t="str">
        <f>VLOOKUP(K4514,TONG_SL!$A:$D,3,0)</f>
        <v>Túi</v>
      </c>
      <c r="R4514" s="220">
        <v>4</v>
      </c>
      <c r="S4514" s="220"/>
      <c r="T4514" s="220">
        <f>VLOOKUP(VLOOKUP(G4514,Ma_KH!$A:$R,18,0)&amp;K4514,Gia_MB!$A:$F,6,0)</f>
        <v>46000</v>
      </c>
      <c r="U4514" s="254">
        <f t="shared" si="447"/>
        <v>184000</v>
      </c>
      <c r="V4514" s="220"/>
      <c r="W4514" s="222">
        <f t="shared" si="448"/>
        <v>0</v>
      </c>
      <c r="X4514" s="223" t="str">
        <f t="shared" si="449"/>
        <v>8</v>
      </c>
      <c r="Y4514" s="220"/>
      <c r="Z4514" s="254">
        <f t="shared" si="450"/>
        <v>14720</v>
      </c>
      <c r="AA4514" s="5">
        <f>VLOOKUP(G4514,Ma_KH!$A:$R,14,0)</f>
        <v>60</v>
      </c>
    </row>
    <row r="4515" spans="1:27" hidden="1" x14ac:dyDescent="0.25">
      <c r="A4515" s="234">
        <v>45995</v>
      </c>
      <c r="B4515" s="235">
        <v>4180885452</v>
      </c>
      <c r="C4515" s="151" t="s">
        <v>7767</v>
      </c>
      <c r="D4515" s="149">
        <v>46000</v>
      </c>
      <c r="E4515" s="238"/>
      <c r="F4515" s="236"/>
      <c r="G4515" s="32" t="s">
        <v>1556</v>
      </c>
      <c r="H4515" s="238"/>
      <c r="I4515" s="235">
        <v>4180885452</v>
      </c>
      <c r="J4515" s="240" t="s">
        <v>1788</v>
      </c>
      <c r="K4515" s="333" t="s">
        <v>27</v>
      </c>
      <c r="L4515" s="21" t="str">
        <f>VLOOKUP($K4515,TONG_SL!$A:$D,2,0)</f>
        <v>Chân giò heo muối 300g</v>
      </c>
      <c r="N4515" s="21" t="str">
        <f t="shared" si="442"/>
        <v>K-C6</v>
      </c>
      <c r="Q4515" s="21" t="str">
        <f>VLOOKUP(K4515,TONG_SL!$A:$D,3,0)</f>
        <v>Túi</v>
      </c>
      <c r="R4515" s="220">
        <v>10</v>
      </c>
      <c r="S4515" s="220"/>
      <c r="T4515" s="220">
        <f>VLOOKUP(VLOOKUP(G4515,Ma_KH!$A:$R,18,0)&amp;K4515,Gia_MB!$A:$F,6,0)</f>
        <v>73431</v>
      </c>
      <c r="U4515" s="254">
        <f t="shared" si="447"/>
        <v>734310</v>
      </c>
      <c r="V4515" s="220"/>
      <c r="W4515" s="222">
        <f t="shared" si="448"/>
        <v>0</v>
      </c>
      <c r="X4515" s="223" t="str">
        <f t="shared" si="449"/>
        <v>8</v>
      </c>
      <c r="Y4515" s="220"/>
      <c r="Z4515" s="254">
        <f t="shared" si="450"/>
        <v>58744.800000000003</v>
      </c>
      <c r="AA4515" s="5">
        <f>VLOOKUP(G4515,Ma_KH!$A:$R,14,0)</f>
        <v>60</v>
      </c>
    </row>
    <row r="4516" spans="1:27" hidden="1" x14ac:dyDescent="0.25">
      <c r="A4516" s="234">
        <v>45995</v>
      </c>
      <c r="B4516" s="235">
        <v>4180885452</v>
      </c>
      <c r="C4516" s="151" t="s">
        <v>7767</v>
      </c>
      <c r="D4516" s="149">
        <v>46000</v>
      </c>
      <c r="E4516" s="238"/>
      <c r="F4516" s="236"/>
      <c r="G4516" s="32" t="s">
        <v>1556</v>
      </c>
      <c r="H4516" s="238"/>
      <c r="I4516" s="235">
        <v>4180885452</v>
      </c>
      <c r="J4516" s="240" t="s">
        <v>1788</v>
      </c>
      <c r="K4516" s="333" t="s">
        <v>32</v>
      </c>
      <c r="L4516" s="21" t="str">
        <f>VLOOKUP($K4516,TONG_SL!$A:$D,2,0)</f>
        <v>Giò Tai Lưỡi Xào 250g</v>
      </c>
      <c r="N4516" s="21" t="str">
        <f t="shared" si="442"/>
        <v>K-C6</v>
      </c>
      <c r="Q4516" s="21" t="str">
        <f>VLOOKUP(K4516,TONG_SL!$A:$D,3,0)</f>
        <v>Túi</v>
      </c>
      <c r="R4516" s="220">
        <v>4</v>
      </c>
      <c r="S4516" s="220"/>
      <c r="T4516" s="220">
        <f>VLOOKUP(VLOOKUP(G4516,Ma_KH!$A:$R,18,0)&amp;K4516,Gia_MB!$A:$F,6,0)</f>
        <v>50182</v>
      </c>
      <c r="U4516" s="254">
        <f t="shared" si="447"/>
        <v>200728</v>
      </c>
      <c r="V4516" s="220"/>
      <c r="W4516" s="222">
        <f t="shared" si="448"/>
        <v>0</v>
      </c>
      <c r="X4516" s="223" t="str">
        <f t="shared" si="449"/>
        <v>8</v>
      </c>
      <c r="Y4516" s="220"/>
      <c r="Z4516" s="254">
        <f t="shared" si="450"/>
        <v>16058.24</v>
      </c>
      <c r="AA4516" s="5">
        <f>VLOOKUP(G4516,Ma_KH!$A:$R,14,0)</f>
        <v>60</v>
      </c>
    </row>
    <row r="4517" spans="1:27" hidden="1" x14ac:dyDescent="0.25">
      <c r="A4517" s="234">
        <v>45995</v>
      </c>
      <c r="B4517" s="235">
        <v>4180885452</v>
      </c>
      <c r="C4517" s="151" t="s">
        <v>7767</v>
      </c>
      <c r="D4517" s="149">
        <v>46000</v>
      </c>
      <c r="E4517" s="238"/>
      <c r="F4517" s="236"/>
      <c r="G4517" s="32" t="s">
        <v>1556</v>
      </c>
      <c r="H4517" s="238"/>
      <c r="I4517" s="235">
        <v>4180885452</v>
      </c>
      <c r="J4517" s="240" t="s">
        <v>1788</v>
      </c>
      <c r="K4517" s="333" t="s">
        <v>34</v>
      </c>
      <c r="L4517" s="21" t="str">
        <f>VLOOKUP($K4517,TONG_SL!$A:$D,2,0)</f>
        <v>Tai heo muối 200g</v>
      </c>
      <c r="N4517" s="21" t="str">
        <f t="shared" si="442"/>
        <v>K-C6</v>
      </c>
      <c r="Q4517" s="21" t="str">
        <f>VLOOKUP(K4517,TONG_SL!$A:$D,3,0)</f>
        <v>Túi</v>
      </c>
      <c r="R4517" s="220">
        <v>4</v>
      </c>
      <c r="S4517" s="220"/>
      <c r="T4517" s="220">
        <f>VLOOKUP(VLOOKUP(G4517,Ma_KH!$A:$R,18,0)&amp;K4517,Gia_MB!$A:$F,6,0)</f>
        <v>55595</v>
      </c>
      <c r="U4517" s="254">
        <f t="shared" si="447"/>
        <v>222380</v>
      </c>
      <c r="V4517" s="220"/>
      <c r="W4517" s="222">
        <f t="shared" si="448"/>
        <v>0</v>
      </c>
      <c r="X4517" s="223" t="str">
        <f t="shared" si="449"/>
        <v>8</v>
      </c>
      <c r="Y4517" s="220"/>
      <c r="Z4517" s="254">
        <f t="shared" si="450"/>
        <v>17790.400000000001</v>
      </c>
      <c r="AA4517" s="5">
        <f>VLOOKUP(G4517,Ma_KH!$A:$R,14,0)</f>
        <v>60</v>
      </c>
    </row>
    <row r="4518" spans="1:27" hidden="1" x14ac:dyDescent="0.25">
      <c r="A4518" s="234">
        <v>45995</v>
      </c>
      <c r="B4518" s="235">
        <v>4180884876</v>
      </c>
      <c r="C4518" s="151" t="s">
        <v>7767</v>
      </c>
      <c r="D4518" s="149">
        <v>46000</v>
      </c>
      <c r="E4518" s="238"/>
      <c r="F4518" s="236"/>
      <c r="G4518" s="32" t="s">
        <v>1392</v>
      </c>
      <c r="H4518" s="238"/>
      <c r="I4518" s="235">
        <v>4180884876</v>
      </c>
      <c r="J4518" s="240" t="s">
        <v>1788</v>
      </c>
      <c r="K4518" s="333" t="s">
        <v>48</v>
      </c>
      <c r="L4518" s="21" t="str">
        <f>VLOOKUP($K4518,TONG_SL!$A:$D,2,0)</f>
        <v>Mọc Nấm Hương 250g</v>
      </c>
      <c r="N4518" s="21" t="str">
        <f t="shared" si="442"/>
        <v>K-C6</v>
      </c>
      <c r="Q4518" s="21" t="str">
        <f>VLOOKUP(K4518,TONG_SL!$A:$D,3,0)</f>
        <v>Túi</v>
      </c>
      <c r="R4518" s="220">
        <v>2</v>
      </c>
      <c r="S4518" s="220"/>
      <c r="T4518" s="220">
        <f>VLOOKUP(VLOOKUP(G4518,Ma_KH!$A:$R,18,0)&amp;K4518,Gia_MB!$A:$F,6,0)</f>
        <v>46000</v>
      </c>
      <c r="U4518" s="254">
        <f t="shared" si="447"/>
        <v>92000</v>
      </c>
      <c r="V4518" s="220"/>
      <c r="W4518" s="222">
        <f t="shared" si="448"/>
        <v>0</v>
      </c>
      <c r="X4518" s="223" t="str">
        <f t="shared" si="449"/>
        <v>8</v>
      </c>
      <c r="Y4518" s="220"/>
      <c r="Z4518" s="254">
        <f t="shared" si="450"/>
        <v>7360</v>
      </c>
      <c r="AA4518" s="5">
        <f>VLOOKUP(G4518,Ma_KH!$A:$R,14,0)</f>
        <v>60</v>
      </c>
    </row>
    <row r="4519" spans="1:27" hidden="1" x14ac:dyDescent="0.25">
      <c r="A4519" s="234">
        <v>45995</v>
      </c>
      <c r="B4519" s="235">
        <v>4180884876</v>
      </c>
      <c r="C4519" s="151" t="s">
        <v>7767</v>
      </c>
      <c r="D4519" s="149">
        <v>46000</v>
      </c>
      <c r="E4519" s="238"/>
      <c r="F4519" s="236"/>
      <c r="G4519" s="32" t="s">
        <v>1392</v>
      </c>
      <c r="H4519" s="238"/>
      <c r="I4519" s="235">
        <v>4180884876</v>
      </c>
      <c r="J4519" s="240" t="s">
        <v>1788</v>
      </c>
      <c r="K4519" s="333" t="s">
        <v>34</v>
      </c>
      <c r="L4519" s="21" t="str">
        <f>VLOOKUP($K4519,TONG_SL!$A:$D,2,0)</f>
        <v>Tai heo muối 200g</v>
      </c>
      <c r="N4519" s="21" t="str">
        <f t="shared" si="442"/>
        <v>K-C6</v>
      </c>
      <c r="Q4519" s="21" t="str">
        <f>VLOOKUP(K4519,TONG_SL!$A:$D,3,0)</f>
        <v>Túi</v>
      </c>
      <c r="R4519" s="220">
        <v>2</v>
      </c>
      <c r="S4519" s="220"/>
      <c r="T4519" s="220">
        <f>VLOOKUP(VLOOKUP(G4519,Ma_KH!$A:$R,18,0)&amp;K4519,Gia_MB!$A:$F,6,0)</f>
        <v>55595</v>
      </c>
      <c r="U4519" s="254">
        <f t="shared" si="447"/>
        <v>111190</v>
      </c>
      <c r="V4519" s="220"/>
      <c r="W4519" s="222">
        <f t="shared" si="448"/>
        <v>0</v>
      </c>
      <c r="X4519" s="223" t="str">
        <f t="shared" si="449"/>
        <v>8</v>
      </c>
      <c r="Y4519" s="220"/>
      <c r="Z4519" s="254">
        <f t="shared" si="450"/>
        <v>8895.2000000000007</v>
      </c>
      <c r="AA4519" s="5">
        <f>VLOOKUP(G4519,Ma_KH!$A:$R,14,0)</f>
        <v>60</v>
      </c>
    </row>
    <row r="4520" spans="1:27" hidden="1" x14ac:dyDescent="0.25">
      <c r="A4520" s="234">
        <v>45995</v>
      </c>
      <c r="B4520" s="235">
        <v>4180884876</v>
      </c>
      <c r="C4520" s="151" t="s">
        <v>7767</v>
      </c>
      <c r="D4520" s="149">
        <v>46000</v>
      </c>
      <c r="E4520" s="238"/>
      <c r="F4520" s="236"/>
      <c r="G4520" s="32" t="s">
        <v>1392</v>
      </c>
      <c r="H4520" s="238"/>
      <c r="I4520" s="235">
        <v>4180884876</v>
      </c>
      <c r="J4520" s="240" t="s">
        <v>1788</v>
      </c>
      <c r="K4520" s="333" t="s">
        <v>32</v>
      </c>
      <c r="L4520" s="21" t="str">
        <f>VLOOKUP($K4520,TONG_SL!$A:$D,2,0)</f>
        <v>Giò Tai Lưỡi Xào 250g</v>
      </c>
      <c r="N4520" s="21" t="str">
        <f t="shared" si="442"/>
        <v>K-C6</v>
      </c>
      <c r="Q4520" s="21" t="str">
        <f>VLOOKUP(K4520,TONG_SL!$A:$D,3,0)</f>
        <v>Túi</v>
      </c>
      <c r="R4520" s="220">
        <v>2</v>
      </c>
      <c r="S4520" s="220"/>
      <c r="T4520" s="220">
        <f>VLOOKUP(VLOOKUP(G4520,Ma_KH!$A:$R,18,0)&amp;K4520,Gia_MB!$A:$F,6,0)</f>
        <v>50182</v>
      </c>
      <c r="U4520" s="254">
        <f t="shared" si="447"/>
        <v>100364</v>
      </c>
      <c r="V4520" s="220"/>
      <c r="W4520" s="222">
        <f t="shared" si="448"/>
        <v>0</v>
      </c>
      <c r="X4520" s="223" t="str">
        <f t="shared" si="449"/>
        <v>8</v>
      </c>
      <c r="Y4520" s="220"/>
      <c r="Z4520" s="254">
        <f t="shared" si="450"/>
        <v>8029.12</v>
      </c>
      <c r="AA4520" s="5">
        <f>VLOOKUP(G4520,Ma_KH!$A:$R,14,0)</f>
        <v>60</v>
      </c>
    </row>
    <row r="4521" spans="1:27" hidden="1" x14ac:dyDescent="0.25">
      <c r="A4521" s="234">
        <v>45995</v>
      </c>
      <c r="B4521" s="235">
        <v>4180884876</v>
      </c>
      <c r="C4521" s="151" t="s">
        <v>7767</v>
      </c>
      <c r="D4521" s="149">
        <v>46000</v>
      </c>
      <c r="E4521" s="238"/>
      <c r="F4521" s="236"/>
      <c r="G4521" s="32" t="s">
        <v>1392</v>
      </c>
      <c r="H4521" s="238"/>
      <c r="I4521" s="235">
        <v>4180884876</v>
      </c>
      <c r="J4521" s="240" t="s">
        <v>1788</v>
      </c>
      <c r="K4521" s="333" t="s">
        <v>27</v>
      </c>
      <c r="L4521" s="21" t="str">
        <f>VLOOKUP($K4521,TONG_SL!$A:$D,2,0)</f>
        <v>Chân giò heo muối 300g</v>
      </c>
      <c r="N4521" s="21" t="str">
        <f t="shared" si="442"/>
        <v>K-C6</v>
      </c>
      <c r="Q4521" s="21" t="str">
        <f>VLOOKUP(K4521,TONG_SL!$A:$D,3,0)</f>
        <v>Túi</v>
      </c>
      <c r="R4521" s="220">
        <v>10</v>
      </c>
      <c r="S4521" s="220"/>
      <c r="T4521" s="220">
        <f>VLOOKUP(VLOOKUP(G4521,Ma_KH!$A:$R,18,0)&amp;K4521,Gia_MB!$A:$F,6,0)</f>
        <v>73431</v>
      </c>
      <c r="U4521" s="254">
        <f t="shared" si="447"/>
        <v>734310</v>
      </c>
      <c r="V4521" s="220"/>
      <c r="W4521" s="222">
        <f t="shared" si="448"/>
        <v>0</v>
      </c>
      <c r="X4521" s="223" t="str">
        <f t="shared" si="449"/>
        <v>8</v>
      </c>
      <c r="Y4521" s="220"/>
      <c r="Z4521" s="254">
        <f t="shared" si="450"/>
        <v>58744.800000000003</v>
      </c>
      <c r="AA4521" s="5">
        <f>VLOOKUP(G4521,Ma_KH!$A:$R,14,0)</f>
        <v>60</v>
      </c>
    </row>
    <row r="4522" spans="1:27" hidden="1" x14ac:dyDescent="0.25">
      <c r="A4522" s="234">
        <v>45995</v>
      </c>
      <c r="B4522" s="235">
        <v>4180884804</v>
      </c>
      <c r="C4522" s="151" t="s">
        <v>7767</v>
      </c>
      <c r="D4522" s="149">
        <v>46000</v>
      </c>
      <c r="E4522" s="238"/>
      <c r="F4522" s="236"/>
      <c r="G4522" s="32" t="s">
        <v>191</v>
      </c>
      <c r="H4522" s="238"/>
      <c r="I4522" s="235">
        <v>4180884804</v>
      </c>
      <c r="J4522" s="240" t="s">
        <v>1788</v>
      </c>
      <c r="K4522" s="333" t="s">
        <v>27</v>
      </c>
      <c r="L4522" s="21" t="str">
        <f>VLOOKUP($K4522,TONG_SL!$A:$D,2,0)</f>
        <v>Chân giò heo muối 300g</v>
      </c>
      <c r="N4522" s="21" t="str">
        <f t="shared" si="442"/>
        <v>K-C6</v>
      </c>
      <c r="Q4522" s="21" t="str">
        <f>VLOOKUP(K4522,TONG_SL!$A:$D,3,0)</f>
        <v>Túi</v>
      </c>
      <c r="R4522" s="220">
        <v>7</v>
      </c>
      <c r="S4522" s="220"/>
      <c r="T4522" s="220">
        <f>VLOOKUP(VLOOKUP(G4522,Ma_KH!$A:$R,18,0)&amp;K4522,Gia_MB!$A:$F,6,0)</f>
        <v>73431</v>
      </c>
      <c r="U4522" s="254">
        <f t="shared" si="447"/>
        <v>514017</v>
      </c>
      <c r="V4522" s="220"/>
      <c r="W4522" s="222">
        <f t="shared" si="448"/>
        <v>0</v>
      </c>
      <c r="X4522" s="223" t="str">
        <f t="shared" si="449"/>
        <v>8</v>
      </c>
      <c r="Y4522" s="220"/>
      <c r="Z4522" s="254">
        <f t="shared" si="450"/>
        <v>41121.360000000001</v>
      </c>
      <c r="AA4522" s="5">
        <f>VLOOKUP(G4522,Ma_KH!$A:$R,14,0)</f>
        <v>60</v>
      </c>
    </row>
    <row r="4523" spans="1:27" hidden="1" x14ac:dyDescent="0.25">
      <c r="A4523" s="234">
        <v>45995</v>
      </c>
      <c r="B4523" s="235">
        <v>4180884804</v>
      </c>
      <c r="C4523" s="151" t="s">
        <v>7767</v>
      </c>
      <c r="D4523" s="149">
        <v>46000</v>
      </c>
      <c r="E4523" s="238"/>
      <c r="F4523" s="236"/>
      <c r="G4523" s="32" t="s">
        <v>191</v>
      </c>
      <c r="H4523" s="238"/>
      <c r="I4523" s="235">
        <v>4180884804</v>
      </c>
      <c r="J4523" s="240" t="s">
        <v>1788</v>
      </c>
      <c r="K4523" s="333" t="s">
        <v>48</v>
      </c>
      <c r="L4523" s="21" t="str">
        <f>VLOOKUP($K4523,TONG_SL!$A:$D,2,0)</f>
        <v>Mọc Nấm Hương 250g</v>
      </c>
      <c r="N4523" s="21" t="str">
        <f t="shared" si="442"/>
        <v>K-C6</v>
      </c>
      <c r="Q4523" s="21" t="str">
        <f>VLOOKUP(K4523,TONG_SL!$A:$D,3,0)</f>
        <v>Túi</v>
      </c>
      <c r="R4523" s="220">
        <v>3</v>
      </c>
      <c r="S4523" s="220"/>
      <c r="T4523" s="220">
        <f>VLOOKUP(VLOOKUP(G4523,Ma_KH!$A:$R,18,0)&amp;K4523,Gia_MB!$A:$F,6,0)</f>
        <v>46000</v>
      </c>
      <c r="U4523" s="254">
        <f t="shared" si="447"/>
        <v>138000</v>
      </c>
      <c r="V4523" s="220"/>
      <c r="W4523" s="222">
        <f t="shared" si="448"/>
        <v>0</v>
      </c>
      <c r="X4523" s="223" t="str">
        <f t="shared" si="449"/>
        <v>8</v>
      </c>
      <c r="Y4523" s="220"/>
      <c r="Z4523" s="254">
        <f t="shared" si="450"/>
        <v>11040</v>
      </c>
      <c r="AA4523" s="5">
        <f>VLOOKUP(G4523,Ma_KH!$A:$R,14,0)</f>
        <v>60</v>
      </c>
    </row>
    <row r="4524" spans="1:27" hidden="1" x14ac:dyDescent="0.25">
      <c r="A4524" s="234">
        <v>45995</v>
      </c>
      <c r="B4524" s="235">
        <v>4180884833</v>
      </c>
      <c r="C4524" s="151" t="s">
        <v>7767</v>
      </c>
      <c r="D4524" s="149">
        <v>46000</v>
      </c>
      <c r="E4524" s="238"/>
      <c r="F4524" s="236"/>
      <c r="G4524" s="32" t="s">
        <v>1381</v>
      </c>
      <c r="H4524" s="238"/>
      <c r="I4524" s="235">
        <v>4180884833</v>
      </c>
      <c r="J4524" s="240" t="s">
        <v>1788</v>
      </c>
      <c r="K4524" s="333" t="s">
        <v>34</v>
      </c>
      <c r="L4524" s="21" t="str">
        <f>VLOOKUP($K4524,TONG_SL!$A:$D,2,0)</f>
        <v>Tai heo muối 200g</v>
      </c>
      <c r="N4524" s="21" t="str">
        <f t="shared" si="442"/>
        <v>K-C6</v>
      </c>
      <c r="Q4524" s="21" t="str">
        <f>VLOOKUP(K4524,TONG_SL!$A:$D,3,0)</f>
        <v>Túi</v>
      </c>
      <c r="R4524" s="220">
        <v>2</v>
      </c>
      <c r="S4524" s="220"/>
      <c r="T4524" s="220">
        <f>VLOOKUP(VLOOKUP(G4524,Ma_KH!$A:$R,18,0)&amp;K4524,Gia_MB!$A:$F,6,0)</f>
        <v>55595</v>
      </c>
      <c r="U4524" s="254">
        <f t="shared" si="447"/>
        <v>111190</v>
      </c>
      <c r="V4524" s="220"/>
      <c r="W4524" s="222">
        <f t="shared" si="448"/>
        <v>0</v>
      </c>
      <c r="X4524" s="223" t="str">
        <f t="shared" si="449"/>
        <v>8</v>
      </c>
      <c r="Y4524" s="220"/>
      <c r="Z4524" s="254">
        <f t="shared" si="450"/>
        <v>8895.2000000000007</v>
      </c>
      <c r="AA4524" s="5">
        <f>VLOOKUP(G4524,Ma_KH!$A:$R,14,0)</f>
        <v>60</v>
      </c>
    </row>
    <row r="4525" spans="1:27" hidden="1" x14ac:dyDescent="0.25">
      <c r="A4525" s="234">
        <v>45995</v>
      </c>
      <c r="B4525" s="235">
        <v>4180884833</v>
      </c>
      <c r="C4525" s="151" t="s">
        <v>7767</v>
      </c>
      <c r="D4525" s="149">
        <v>46000</v>
      </c>
      <c r="E4525" s="238"/>
      <c r="F4525" s="236"/>
      <c r="G4525" s="32" t="s">
        <v>1381</v>
      </c>
      <c r="H4525" s="238"/>
      <c r="I4525" s="235">
        <v>4180884833</v>
      </c>
      <c r="J4525" s="240" t="s">
        <v>1788</v>
      </c>
      <c r="K4525" s="333" t="s">
        <v>32</v>
      </c>
      <c r="L4525" s="21" t="str">
        <f>VLOOKUP($K4525,TONG_SL!$A:$D,2,0)</f>
        <v>Giò Tai Lưỡi Xào 250g</v>
      </c>
      <c r="N4525" s="21" t="str">
        <f t="shared" si="442"/>
        <v>K-C6</v>
      </c>
      <c r="Q4525" s="21" t="str">
        <f>VLOOKUP(K4525,TONG_SL!$A:$D,3,0)</f>
        <v>Túi</v>
      </c>
      <c r="R4525" s="220">
        <v>2</v>
      </c>
      <c r="S4525" s="220"/>
      <c r="T4525" s="220">
        <f>VLOOKUP(VLOOKUP(G4525,Ma_KH!$A:$R,18,0)&amp;K4525,Gia_MB!$A:$F,6,0)</f>
        <v>50182</v>
      </c>
      <c r="U4525" s="254">
        <f t="shared" si="447"/>
        <v>100364</v>
      </c>
      <c r="V4525" s="220"/>
      <c r="W4525" s="222">
        <f t="shared" si="448"/>
        <v>0</v>
      </c>
      <c r="X4525" s="223" t="str">
        <f t="shared" si="449"/>
        <v>8</v>
      </c>
      <c r="Y4525" s="220"/>
      <c r="Z4525" s="254">
        <f t="shared" si="450"/>
        <v>8029.12</v>
      </c>
      <c r="AA4525" s="5">
        <f>VLOOKUP(G4525,Ma_KH!$A:$R,14,0)</f>
        <v>60</v>
      </c>
    </row>
    <row r="4526" spans="1:27" hidden="1" x14ac:dyDescent="0.25">
      <c r="A4526" s="234">
        <v>45995</v>
      </c>
      <c r="B4526" s="235">
        <v>4180884833</v>
      </c>
      <c r="C4526" s="151" t="s">
        <v>7767</v>
      </c>
      <c r="D4526" s="149">
        <v>46000</v>
      </c>
      <c r="E4526" s="238"/>
      <c r="F4526" s="236"/>
      <c r="G4526" s="32" t="s">
        <v>1381</v>
      </c>
      <c r="H4526" s="238"/>
      <c r="I4526" s="235">
        <v>4180884833</v>
      </c>
      <c r="J4526" s="240" t="s">
        <v>1788</v>
      </c>
      <c r="K4526" s="333" t="s">
        <v>27</v>
      </c>
      <c r="L4526" s="21" t="str">
        <f>VLOOKUP($K4526,TONG_SL!$A:$D,2,0)</f>
        <v>Chân giò heo muối 300g</v>
      </c>
      <c r="N4526" s="21" t="str">
        <f t="shared" si="442"/>
        <v>K-C6</v>
      </c>
      <c r="Q4526" s="21" t="str">
        <f>VLOOKUP(K4526,TONG_SL!$A:$D,3,0)</f>
        <v>Túi</v>
      </c>
      <c r="R4526" s="220">
        <v>8</v>
      </c>
      <c r="S4526" s="220"/>
      <c r="T4526" s="220">
        <f>VLOOKUP(VLOOKUP(G4526,Ma_KH!$A:$R,18,0)&amp;K4526,Gia_MB!$A:$F,6,0)</f>
        <v>73431</v>
      </c>
      <c r="U4526" s="254">
        <f t="shared" si="447"/>
        <v>587448</v>
      </c>
      <c r="V4526" s="220"/>
      <c r="W4526" s="222">
        <f t="shared" si="448"/>
        <v>0</v>
      </c>
      <c r="X4526" s="223" t="str">
        <f t="shared" si="449"/>
        <v>8</v>
      </c>
      <c r="Y4526" s="220"/>
      <c r="Z4526" s="254">
        <f t="shared" si="450"/>
        <v>46995.840000000004</v>
      </c>
      <c r="AA4526" s="5">
        <f>VLOOKUP(G4526,Ma_KH!$A:$R,14,0)</f>
        <v>60</v>
      </c>
    </row>
    <row r="4527" spans="1:27" hidden="1" x14ac:dyDescent="0.25">
      <c r="A4527" s="234">
        <v>45995</v>
      </c>
      <c r="B4527" s="235">
        <v>4180884833</v>
      </c>
      <c r="C4527" s="151" t="s">
        <v>7767</v>
      </c>
      <c r="D4527" s="149">
        <v>46000</v>
      </c>
      <c r="E4527" s="238"/>
      <c r="F4527" s="236"/>
      <c r="G4527" s="32" t="s">
        <v>1381</v>
      </c>
      <c r="H4527" s="238"/>
      <c r="I4527" s="235">
        <v>4180884833</v>
      </c>
      <c r="J4527" s="240" t="s">
        <v>1788</v>
      </c>
      <c r="K4527" s="333" t="s">
        <v>48</v>
      </c>
      <c r="L4527" s="21" t="str">
        <f>VLOOKUP($K4527,TONG_SL!$A:$D,2,0)</f>
        <v>Mọc Nấm Hương 250g</v>
      </c>
      <c r="N4527" s="21" t="str">
        <f t="shared" si="442"/>
        <v>K-C6</v>
      </c>
      <c r="Q4527" s="21" t="str">
        <f>VLOOKUP(K4527,TONG_SL!$A:$D,3,0)</f>
        <v>Túi</v>
      </c>
      <c r="R4527" s="220">
        <v>2</v>
      </c>
      <c r="S4527" s="220"/>
      <c r="T4527" s="220">
        <f>VLOOKUP(VLOOKUP(G4527,Ma_KH!$A:$R,18,0)&amp;K4527,Gia_MB!$A:$F,6,0)</f>
        <v>46000</v>
      </c>
      <c r="U4527" s="254">
        <f t="shared" si="447"/>
        <v>92000</v>
      </c>
      <c r="V4527" s="220"/>
      <c r="W4527" s="222">
        <f t="shared" si="448"/>
        <v>0</v>
      </c>
      <c r="X4527" s="223" t="str">
        <f t="shared" si="449"/>
        <v>8</v>
      </c>
      <c r="Y4527" s="220"/>
      <c r="Z4527" s="254">
        <f t="shared" si="450"/>
        <v>7360</v>
      </c>
      <c r="AA4527" s="5">
        <f>VLOOKUP(G4527,Ma_KH!$A:$R,14,0)</f>
        <v>60</v>
      </c>
    </row>
    <row r="4528" spans="1:27" hidden="1" x14ac:dyDescent="0.25">
      <c r="A4528" s="234">
        <v>45995</v>
      </c>
      <c r="B4528" s="235">
        <v>4180884833</v>
      </c>
      <c r="C4528" s="151" t="s">
        <v>7767</v>
      </c>
      <c r="D4528" s="149">
        <v>46000</v>
      </c>
      <c r="E4528" s="238"/>
      <c r="F4528" s="236"/>
      <c r="G4528" s="32" t="s">
        <v>1381</v>
      </c>
      <c r="H4528" s="238"/>
      <c r="I4528" s="235">
        <v>4180884833</v>
      </c>
      <c r="J4528" s="240" t="s">
        <v>1788</v>
      </c>
      <c r="K4528" s="333" t="s">
        <v>30</v>
      </c>
      <c r="L4528" s="21" t="str">
        <f>VLOOKUP($K4528,TONG_SL!$A:$D,2,0)</f>
        <v>Gà muối 500g</v>
      </c>
      <c r="N4528" s="21" t="str">
        <f t="shared" si="442"/>
        <v>K-C6</v>
      </c>
      <c r="Q4528" s="21" t="str">
        <f>VLOOKUP(K4528,TONG_SL!$A:$D,3,0)</f>
        <v>Túi</v>
      </c>
      <c r="R4528" s="220">
        <v>6</v>
      </c>
      <c r="S4528" s="220"/>
      <c r="T4528" s="220">
        <f>VLOOKUP(VLOOKUP(G4528,Ma_KH!$A:$R,18,0)&amp;K4528,Gia_MB!$A:$F,6,0)</f>
        <v>111058</v>
      </c>
      <c r="U4528" s="254">
        <f t="shared" si="447"/>
        <v>666348</v>
      </c>
      <c r="V4528" s="220"/>
      <c r="W4528" s="222">
        <f t="shared" si="448"/>
        <v>0</v>
      </c>
      <c r="X4528" s="223" t="str">
        <f t="shared" si="449"/>
        <v>8</v>
      </c>
      <c r="Y4528" s="220"/>
      <c r="Z4528" s="254">
        <f t="shared" si="450"/>
        <v>53307.840000000004</v>
      </c>
      <c r="AA4528" s="5">
        <f>VLOOKUP(G4528,Ma_KH!$A:$R,14,0)</f>
        <v>60</v>
      </c>
    </row>
    <row r="4529" spans="1:27" hidden="1" x14ac:dyDescent="0.25">
      <c r="A4529" s="234">
        <v>45995</v>
      </c>
      <c r="B4529" s="235">
        <v>4180885137</v>
      </c>
      <c r="C4529" s="151" t="s">
        <v>7767</v>
      </c>
      <c r="D4529" s="149">
        <v>46000</v>
      </c>
      <c r="E4529" s="238"/>
      <c r="F4529" s="236"/>
      <c r="G4529" s="32" t="s">
        <v>1474</v>
      </c>
      <c r="H4529" s="238"/>
      <c r="I4529" s="235">
        <v>4180885137</v>
      </c>
      <c r="J4529" s="240" t="s">
        <v>1788</v>
      </c>
      <c r="K4529" s="333" t="s">
        <v>30</v>
      </c>
      <c r="L4529" s="21" t="str">
        <f>VLOOKUP($K4529,TONG_SL!$A:$D,2,0)</f>
        <v>Gà muối 500g</v>
      </c>
      <c r="N4529" s="21" t="str">
        <f t="shared" si="442"/>
        <v>K-C6</v>
      </c>
      <c r="Q4529" s="21" t="str">
        <f>VLOOKUP(K4529,TONG_SL!$A:$D,3,0)</f>
        <v>Túi</v>
      </c>
      <c r="R4529" s="220">
        <v>10</v>
      </c>
      <c r="S4529" s="220"/>
      <c r="T4529" s="220">
        <f>VLOOKUP(VLOOKUP(G4529,Ma_KH!$A:$R,18,0)&amp;K4529,Gia_MB!$A:$F,6,0)</f>
        <v>111058</v>
      </c>
      <c r="U4529" s="254">
        <f t="shared" si="447"/>
        <v>1110580</v>
      </c>
      <c r="V4529" s="220"/>
      <c r="W4529" s="222">
        <f t="shared" si="448"/>
        <v>0</v>
      </c>
      <c r="X4529" s="223" t="str">
        <f t="shared" si="449"/>
        <v>8</v>
      </c>
      <c r="Y4529" s="220"/>
      <c r="Z4529" s="254">
        <f t="shared" si="450"/>
        <v>88846.400000000009</v>
      </c>
      <c r="AA4529" s="5">
        <f>VLOOKUP(G4529,Ma_KH!$A:$R,14,0)</f>
        <v>60</v>
      </c>
    </row>
    <row r="4530" spans="1:27" hidden="1" x14ac:dyDescent="0.25">
      <c r="A4530" s="234">
        <v>45995</v>
      </c>
      <c r="B4530" s="235">
        <v>4180885137</v>
      </c>
      <c r="C4530" s="151" t="s">
        <v>7767</v>
      </c>
      <c r="D4530" s="149">
        <v>46000</v>
      </c>
      <c r="E4530" s="238"/>
      <c r="F4530" s="236"/>
      <c r="G4530" s="32" t="s">
        <v>1474</v>
      </c>
      <c r="H4530" s="238"/>
      <c r="I4530" s="235">
        <v>4180885137</v>
      </c>
      <c r="J4530" s="240" t="s">
        <v>1788</v>
      </c>
      <c r="K4530" s="333" t="s">
        <v>48</v>
      </c>
      <c r="L4530" s="21" t="str">
        <f>VLOOKUP($K4530,TONG_SL!$A:$D,2,0)</f>
        <v>Mọc Nấm Hương 250g</v>
      </c>
      <c r="N4530" s="21" t="str">
        <f t="shared" si="442"/>
        <v>K-C6</v>
      </c>
      <c r="Q4530" s="21" t="str">
        <f>VLOOKUP(K4530,TONG_SL!$A:$D,3,0)</f>
        <v>Túi</v>
      </c>
      <c r="R4530" s="220">
        <v>2</v>
      </c>
      <c r="S4530" s="220"/>
      <c r="T4530" s="220">
        <f>VLOOKUP(VLOOKUP(G4530,Ma_KH!$A:$R,18,0)&amp;K4530,Gia_MB!$A:$F,6,0)</f>
        <v>46000</v>
      </c>
      <c r="U4530" s="254">
        <f t="shared" si="447"/>
        <v>92000</v>
      </c>
      <c r="V4530" s="220"/>
      <c r="W4530" s="222">
        <f t="shared" si="448"/>
        <v>0</v>
      </c>
      <c r="X4530" s="223" t="str">
        <f t="shared" si="449"/>
        <v>8</v>
      </c>
      <c r="Y4530" s="220"/>
      <c r="Z4530" s="254">
        <f t="shared" si="450"/>
        <v>7360</v>
      </c>
      <c r="AA4530" s="5">
        <f>VLOOKUP(G4530,Ma_KH!$A:$R,14,0)</f>
        <v>60</v>
      </c>
    </row>
    <row r="4531" spans="1:27" hidden="1" x14ac:dyDescent="0.25">
      <c r="A4531" s="234">
        <v>45995</v>
      </c>
      <c r="B4531" s="235">
        <v>4180885137</v>
      </c>
      <c r="C4531" s="151" t="s">
        <v>7767</v>
      </c>
      <c r="D4531" s="149">
        <v>46000</v>
      </c>
      <c r="E4531" s="238"/>
      <c r="F4531" s="236"/>
      <c r="G4531" s="32" t="s">
        <v>1474</v>
      </c>
      <c r="H4531" s="238"/>
      <c r="I4531" s="235">
        <v>4180885137</v>
      </c>
      <c r="J4531" s="240" t="s">
        <v>1788</v>
      </c>
      <c r="K4531" s="333" t="s">
        <v>27</v>
      </c>
      <c r="L4531" s="21" t="str">
        <f>VLOOKUP($K4531,TONG_SL!$A:$D,2,0)</f>
        <v>Chân giò heo muối 300g</v>
      </c>
      <c r="N4531" s="21" t="str">
        <f t="shared" si="442"/>
        <v>K-C6</v>
      </c>
      <c r="Q4531" s="21" t="str">
        <f>VLOOKUP(K4531,TONG_SL!$A:$D,3,0)</f>
        <v>Túi</v>
      </c>
      <c r="R4531" s="220">
        <v>10</v>
      </c>
      <c r="S4531" s="220"/>
      <c r="T4531" s="220">
        <f>VLOOKUP(VLOOKUP(G4531,Ma_KH!$A:$R,18,0)&amp;K4531,Gia_MB!$A:$F,6,0)</f>
        <v>73431</v>
      </c>
      <c r="U4531" s="254">
        <f t="shared" si="447"/>
        <v>734310</v>
      </c>
      <c r="V4531" s="220"/>
      <c r="W4531" s="222">
        <f t="shared" si="448"/>
        <v>0</v>
      </c>
      <c r="X4531" s="223" t="str">
        <f t="shared" si="449"/>
        <v>8</v>
      </c>
      <c r="Y4531" s="220"/>
      <c r="Z4531" s="254">
        <f t="shared" si="450"/>
        <v>58744.800000000003</v>
      </c>
      <c r="AA4531" s="5">
        <f>VLOOKUP(G4531,Ma_KH!$A:$R,14,0)</f>
        <v>60</v>
      </c>
    </row>
    <row r="4532" spans="1:27" hidden="1" x14ac:dyDescent="0.25">
      <c r="A4532" s="234">
        <v>45995</v>
      </c>
      <c r="B4532" s="235">
        <v>4180885137</v>
      </c>
      <c r="C4532" s="151" t="s">
        <v>7767</v>
      </c>
      <c r="D4532" s="149">
        <v>46000</v>
      </c>
      <c r="E4532" s="238"/>
      <c r="F4532" s="236"/>
      <c r="G4532" s="32" t="s">
        <v>1474</v>
      </c>
      <c r="H4532" s="238"/>
      <c r="I4532" s="235">
        <v>4180885137</v>
      </c>
      <c r="J4532" s="240" t="s">
        <v>1788</v>
      </c>
      <c r="K4532" s="333" t="s">
        <v>32</v>
      </c>
      <c r="L4532" s="21" t="str">
        <f>VLOOKUP($K4532,TONG_SL!$A:$D,2,0)</f>
        <v>Giò Tai Lưỡi Xào 250g</v>
      </c>
      <c r="N4532" s="21" t="str">
        <f t="shared" si="442"/>
        <v>K-C6</v>
      </c>
      <c r="Q4532" s="21" t="str">
        <f>VLOOKUP(K4532,TONG_SL!$A:$D,3,0)</f>
        <v>Túi</v>
      </c>
      <c r="R4532" s="220">
        <v>5</v>
      </c>
      <c r="S4532" s="220"/>
      <c r="T4532" s="220">
        <f>VLOOKUP(VLOOKUP(G4532,Ma_KH!$A:$R,18,0)&amp;K4532,Gia_MB!$A:$F,6,0)</f>
        <v>50182</v>
      </c>
      <c r="U4532" s="254">
        <f t="shared" si="447"/>
        <v>250910</v>
      </c>
      <c r="V4532" s="220"/>
      <c r="W4532" s="222">
        <f t="shared" si="448"/>
        <v>0</v>
      </c>
      <c r="X4532" s="223" t="str">
        <f t="shared" si="449"/>
        <v>8</v>
      </c>
      <c r="Y4532" s="220"/>
      <c r="Z4532" s="254">
        <f t="shared" si="450"/>
        <v>20072.8</v>
      </c>
      <c r="AA4532" s="5">
        <f>VLOOKUP(G4532,Ma_KH!$A:$R,14,0)</f>
        <v>60</v>
      </c>
    </row>
    <row r="4533" spans="1:27" hidden="1" x14ac:dyDescent="0.25">
      <c r="A4533" s="234">
        <v>45995</v>
      </c>
      <c r="B4533" s="235">
        <v>4180884881</v>
      </c>
      <c r="C4533" s="151" t="s">
        <v>7767</v>
      </c>
      <c r="D4533" s="149">
        <v>46000</v>
      </c>
      <c r="E4533" s="238"/>
      <c r="F4533" s="236"/>
      <c r="G4533" s="32" t="s">
        <v>200</v>
      </c>
      <c r="H4533" s="238"/>
      <c r="I4533" s="235">
        <v>4180884881</v>
      </c>
      <c r="J4533" s="240" t="s">
        <v>1788</v>
      </c>
      <c r="K4533" s="333" t="s">
        <v>30</v>
      </c>
      <c r="L4533" s="21" t="str">
        <f>VLOOKUP($K4533,TONG_SL!$A:$D,2,0)</f>
        <v>Gà muối 500g</v>
      </c>
      <c r="N4533" s="21" t="str">
        <f t="shared" si="442"/>
        <v>K-C6</v>
      </c>
      <c r="Q4533" s="21" t="str">
        <f>VLOOKUP(K4533,TONG_SL!$A:$D,3,0)</f>
        <v>Túi</v>
      </c>
      <c r="R4533" s="220">
        <v>1</v>
      </c>
      <c r="S4533" s="220"/>
      <c r="T4533" s="220">
        <f>VLOOKUP(VLOOKUP(G4533,Ma_KH!$A:$R,18,0)&amp;K4533,Gia_MB!$A:$F,6,0)</f>
        <v>111058</v>
      </c>
      <c r="U4533" s="254">
        <f t="shared" si="447"/>
        <v>111058</v>
      </c>
      <c r="V4533" s="220"/>
      <c r="W4533" s="222">
        <f t="shared" si="448"/>
        <v>0</v>
      </c>
      <c r="X4533" s="223" t="str">
        <f t="shared" si="449"/>
        <v>8</v>
      </c>
      <c r="Y4533" s="220"/>
      <c r="Z4533" s="254">
        <f t="shared" si="450"/>
        <v>8884.64</v>
      </c>
      <c r="AA4533" s="5">
        <f>VLOOKUP(G4533,Ma_KH!$A:$R,14,0)</f>
        <v>60</v>
      </c>
    </row>
    <row r="4534" spans="1:27" hidden="1" x14ac:dyDescent="0.25">
      <c r="A4534" s="234">
        <v>45995</v>
      </c>
      <c r="B4534" s="235">
        <v>4180884881</v>
      </c>
      <c r="C4534" s="151" t="s">
        <v>7767</v>
      </c>
      <c r="D4534" s="149">
        <v>46000</v>
      </c>
      <c r="E4534" s="238"/>
      <c r="F4534" s="236"/>
      <c r="G4534" s="32" t="s">
        <v>200</v>
      </c>
      <c r="H4534" s="238"/>
      <c r="I4534" s="235">
        <v>4180884881</v>
      </c>
      <c r="J4534" s="240" t="s">
        <v>1788</v>
      </c>
      <c r="K4534" s="333" t="s">
        <v>48</v>
      </c>
      <c r="L4534" s="21" t="str">
        <f>VLOOKUP($K4534,TONG_SL!$A:$D,2,0)</f>
        <v>Mọc Nấm Hương 250g</v>
      </c>
      <c r="N4534" s="21" t="str">
        <f t="shared" si="442"/>
        <v>K-C6</v>
      </c>
      <c r="Q4534" s="21" t="str">
        <f>VLOOKUP(K4534,TONG_SL!$A:$D,3,0)</f>
        <v>Túi</v>
      </c>
      <c r="R4534" s="220">
        <v>2</v>
      </c>
      <c r="S4534" s="220"/>
      <c r="T4534" s="220">
        <f>VLOOKUP(VLOOKUP(G4534,Ma_KH!$A:$R,18,0)&amp;K4534,Gia_MB!$A:$F,6,0)</f>
        <v>46000</v>
      </c>
      <c r="U4534" s="254">
        <f t="shared" si="447"/>
        <v>92000</v>
      </c>
      <c r="V4534" s="220"/>
      <c r="W4534" s="222">
        <f t="shared" si="448"/>
        <v>0</v>
      </c>
      <c r="X4534" s="223" t="str">
        <f t="shared" si="449"/>
        <v>8</v>
      </c>
      <c r="Y4534" s="220"/>
      <c r="Z4534" s="254">
        <f t="shared" si="450"/>
        <v>7360</v>
      </c>
      <c r="AA4534" s="5">
        <f>VLOOKUP(G4534,Ma_KH!$A:$R,14,0)</f>
        <v>60</v>
      </c>
    </row>
    <row r="4535" spans="1:27" hidden="1" x14ac:dyDescent="0.25">
      <c r="A4535" s="234">
        <v>45995</v>
      </c>
      <c r="B4535" s="235">
        <v>4180884881</v>
      </c>
      <c r="C4535" s="151" t="s">
        <v>7767</v>
      </c>
      <c r="D4535" s="149">
        <v>46000</v>
      </c>
      <c r="E4535" s="238"/>
      <c r="F4535" s="236"/>
      <c r="G4535" s="32" t="s">
        <v>200</v>
      </c>
      <c r="H4535" s="238"/>
      <c r="I4535" s="235">
        <v>4180884881</v>
      </c>
      <c r="J4535" s="240" t="s">
        <v>1788</v>
      </c>
      <c r="K4535" s="333" t="s">
        <v>27</v>
      </c>
      <c r="L4535" s="21" t="str">
        <f>VLOOKUP($K4535,TONG_SL!$A:$D,2,0)</f>
        <v>Chân giò heo muối 300g</v>
      </c>
      <c r="N4535" s="21" t="str">
        <f t="shared" si="442"/>
        <v>K-C6</v>
      </c>
      <c r="Q4535" s="21" t="str">
        <f>VLOOKUP(K4535,TONG_SL!$A:$D,3,0)</f>
        <v>Túi</v>
      </c>
      <c r="R4535" s="220">
        <v>10</v>
      </c>
      <c r="S4535" s="220"/>
      <c r="T4535" s="220">
        <f>VLOOKUP(VLOOKUP(G4535,Ma_KH!$A:$R,18,0)&amp;K4535,Gia_MB!$A:$F,6,0)</f>
        <v>73431</v>
      </c>
      <c r="U4535" s="254">
        <f t="shared" si="447"/>
        <v>734310</v>
      </c>
      <c r="V4535" s="220"/>
      <c r="W4535" s="222">
        <f t="shared" si="448"/>
        <v>0</v>
      </c>
      <c r="X4535" s="223" t="str">
        <f t="shared" si="449"/>
        <v>8</v>
      </c>
      <c r="Y4535" s="220"/>
      <c r="Z4535" s="254">
        <f t="shared" si="450"/>
        <v>58744.800000000003</v>
      </c>
      <c r="AA4535" s="5">
        <f>VLOOKUP(G4535,Ma_KH!$A:$R,14,0)</f>
        <v>60</v>
      </c>
    </row>
    <row r="4536" spans="1:27" hidden="1" x14ac:dyDescent="0.25">
      <c r="A4536" s="234">
        <v>45995</v>
      </c>
      <c r="B4536" s="235">
        <v>4180884881</v>
      </c>
      <c r="C4536" s="151" t="s">
        <v>7767</v>
      </c>
      <c r="D4536" s="149">
        <v>46000</v>
      </c>
      <c r="E4536" s="238"/>
      <c r="F4536" s="236"/>
      <c r="G4536" s="32" t="s">
        <v>200</v>
      </c>
      <c r="H4536" s="238"/>
      <c r="I4536" s="235">
        <v>4180884881</v>
      </c>
      <c r="J4536" s="240" t="s">
        <v>1788</v>
      </c>
      <c r="K4536" s="333" t="s">
        <v>32</v>
      </c>
      <c r="L4536" s="21" t="str">
        <f>VLOOKUP($K4536,TONG_SL!$A:$D,2,0)</f>
        <v>Giò Tai Lưỡi Xào 250g</v>
      </c>
      <c r="N4536" s="21" t="str">
        <f t="shared" si="442"/>
        <v>K-C6</v>
      </c>
      <c r="Q4536" s="21" t="str">
        <f>VLOOKUP(K4536,TONG_SL!$A:$D,3,0)</f>
        <v>Túi</v>
      </c>
      <c r="R4536" s="220">
        <v>2</v>
      </c>
      <c r="S4536" s="220"/>
      <c r="T4536" s="220">
        <f>VLOOKUP(VLOOKUP(G4536,Ma_KH!$A:$R,18,0)&amp;K4536,Gia_MB!$A:$F,6,0)</f>
        <v>50182</v>
      </c>
      <c r="U4536" s="254">
        <f t="shared" si="447"/>
        <v>100364</v>
      </c>
      <c r="V4536" s="220"/>
      <c r="W4536" s="222">
        <f t="shared" si="448"/>
        <v>0</v>
      </c>
      <c r="X4536" s="223" t="str">
        <f t="shared" si="449"/>
        <v>8</v>
      </c>
      <c r="Y4536" s="220"/>
      <c r="Z4536" s="254">
        <f t="shared" si="450"/>
        <v>8029.12</v>
      </c>
      <c r="AA4536" s="5">
        <f>VLOOKUP(G4536,Ma_KH!$A:$R,14,0)</f>
        <v>60</v>
      </c>
    </row>
    <row r="4537" spans="1:27" hidden="1" x14ac:dyDescent="0.25">
      <c r="A4537" s="234">
        <v>45995</v>
      </c>
      <c r="B4537" s="235">
        <v>4180884881</v>
      </c>
      <c r="C4537" s="151" t="s">
        <v>7767</v>
      </c>
      <c r="D4537" s="149">
        <v>46000</v>
      </c>
      <c r="E4537" s="238"/>
      <c r="F4537" s="236"/>
      <c r="G4537" s="32" t="s">
        <v>200</v>
      </c>
      <c r="H4537" s="238"/>
      <c r="I4537" s="235">
        <v>4180884881</v>
      </c>
      <c r="J4537" s="240" t="s">
        <v>1788</v>
      </c>
      <c r="K4537" s="333" t="s">
        <v>34</v>
      </c>
      <c r="L4537" s="21" t="str">
        <f>VLOOKUP($K4537,TONG_SL!$A:$D,2,0)</f>
        <v>Tai heo muối 200g</v>
      </c>
      <c r="N4537" s="21" t="str">
        <f t="shared" si="442"/>
        <v>K-C6</v>
      </c>
      <c r="Q4537" s="21" t="str">
        <f>VLOOKUP(K4537,TONG_SL!$A:$D,3,0)</f>
        <v>Túi</v>
      </c>
      <c r="R4537" s="220">
        <v>2</v>
      </c>
      <c r="S4537" s="220"/>
      <c r="T4537" s="220">
        <f>VLOOKUP(VLOOKUP(G4537,Ma_KH!$A:$R,18,0)&amp;K4537,Gia_MB!$A:$F,6,0)</f>
        <v>55595</v>
      </c>
      <c r="U4537" s="254">
        <f t="shared" si="447"/>
        <v>111190</v>
      </c>
      <c r="V4537" s="220"/>
      <c r="W4537" s="222">
        <f t="shared" si="448"/>
        <v>0</v>
      </c>
      <c r="X4537" s="223" t="str">
        <f t="shared" si="449"/>
        <v>8</v>
      </c>
      <c r="Y4537" s="220"/>
      <c r="Z4537" s="254">
        <f t="shared" si="450"/>
        <v>8895.2000000000007</v>
      </c>
      <c r="AA4537" s="5">
        <f>VLOOKUP(G4537,Ma_KH!$A:$R,14,0)</f>
        <v>60</v>
      </c>
    </row>
    <row r="4538" spans="1:27" hidden="1" x14ac:dyDescent="0.25">
      <c r="A4538" s="234">
        <v>45995</v>
      </c>
      <c r="B4538" s="235">
        <v>4180884768</v>
      </c>
      <c r="C4538" s="151" t="s">
        <v>7767</v>
      </c>
      <c r="D4538" s="149">
        <v>46000</v>
      </c>
      <c r="E4538" s="238"/>
      <c r="F4538" s="236"/>
      <c r="G4538" s="32" t="s">
        <v>182</v>
      </c>
      <c r="H4538" s="238"/>
      <c r="I4538" s="235">
        <v>4180884768</v>
      </c>
      <c r="J4538" s="240" t="s">
        <v>1788</v>
      </c>
      <c r="K4538" s="333" t="s">
        <v>30</v>
      </c>
      <c r="L4538" s="21" t="str">
        <f>VLOOKUP($K4538,TONG_SL!$A:$D,2,0)</f>
        <v>Gà muối 500g</v>
      </c>
      <c r="N4538" s="21" t="str">
        <f t="shared" si="442"/>
        <v>K-C6</v>
      </c>
      <c r="Q4538" s="21" t="str">
        <f>VLOOKUP(K4538,TONG_SL!$A:$D,3,0)</f>
        <v>Túi</v>
      </c>
      <c r="R4538" s="220">
        <v>6</v>
      </c>
      <c r="S4538" s="220"/>
      <c r="T4538" s="220">
        <f>VLOOKUP(VLOOKUP(G4538,Ma_KH!$A:$R,18,0)&amp;K4538,Gia_MB!$A:$F,6,0)</f>
        <v>111058</v>
      </c>
      <c r="U4538" s="254">
        <f t="shared" si="447"/>
        <v>666348</v>
      </c>
      <c r="V4538" s="220"/>
      <c r="W4538" s="222">
        <f t="shared" si="448"/>
        <v>0</v>
      </c>
      <c r="X4538" s="223" t="str">
        <f t="shared" si="449"/>
        <v>8</v>
      </c>
      <c r="Y4538" s="220"/>
      <c r="Z4538" s="254">
        <f t="shared" si="450"/>
        <v>53307.840000000004</v>
      </c>
      <c r="AA4538" s="5">
        <f>VLOOKUP(G4538,Ma_KH!$A:$R,14,0)</f>
        <v>60</v>
      </c>
    </row>
    <row r="4539" spans="1:27" hidden="1" x14ac:dyDescent="0.25">
      <c r="A4539" s="234">
        <v>45995</v>
      </c>
      <c r="B4539" s="235">
        <v>4180884768</v>
      </c>
      <c r="C4539" s="151" t="s">
        <v>7767</v>
      </c>
      <c r="D4539" s="149">
        <v>46000</v>
      </c>
      <c r="E4539" s="238"/>
      <c r="F4539" s="236"/>
      <c r="G4539" s="32" t="s">
        <v>182</v>
      </c>
      <c r="H4539" s="238"/>
      <c r="I4539" s="235">
        <v>4180884768</v>
      </c>
      <c r="J4539" s="240" t="s">
        <v>1788</v>
      </c>
      <c r="K4539" s="333" t="s">
        <v>48</v>
      </c>
      <c r="L4539" s="21" t="str">
        <f>VLOOKUP($K4539,TONG_SL!$A:$D,2,0)</f>
        <v>Mọc Nấm Hương 250g</v>
      </c>
      <c r="N4539" s="21" t="str">
        <f t="shared" si="442"/>
        <v>K-C6</v>
      </c>
      <c r="Q4539" s="21" t="str">
        <f>VLOOKUP(K4539,TONG_SL!$A:$D,3,0)</f>
        <v>Túi</v>
      </c>
      <c r="R4539" s="220">
        <v>1</v>
      </c>
      <c r="S4539" s="220"/>
      <c r="T4539" s="220">
        <f>VLOOKUP(VLOOKUP(G4539,Ma_KH!$A:$R,18,0)&amp;K4539,Gia_MB!$A:$F,6,0)</f>
        <v>46000</v>
      </c>
      <c r="U4539" s="254">
        <f t="shared" si="447"/>
        <v>46000</v>
      </c>
      <c r="V4539" s="220"/>
      <c r="W4539" s="222">
        <f t="shared" si="448"/>
        <v>0</v>
      </c>
      <c r="X4539" s="223" t="str">
        <f t="shared" si="449"/>
        <v>8</v>
      </c>
      <c r="Y4539" s="220"/>
      <c r="Z4539" s="254">
        <f t="shared" si="450"/>
        <v>3680</v>
      </c>
      <c r="AA4539" s="5">
        <f>VLOOKUP(G4539,Ma_KH!$A:$R,14,0)</f>
        <v>60</v>
      </c>
    </row>
    <row r="4540" spans="1:27" hidden="1" x14ac:dyDescent="0.25">
      <c r="A4540" s="234">
        <v>45995</v>
      </c>
      <c r="B4540" s="235">
        <v>4180884768</v>
      </c>
      <c r="C4540" s="151" t="s">
        <v>7767</v>
      </c>
      <c r="D4540" s="149">
        <v>46000</v>
      </c>
      <c r="E4540" s="238"/>
      <c r="F4540" s="236"/>
      <c r="G4540" s="32" t="s">
        <v>182</v>
      </c>
      <c r="H4540" s="238"/>
      <c r="I4540" s="235">
        <v>4180884768</v>
      </c>
      <c r="J4540" s="240" t="s">
        <v>1788</v>
      </c>
      <c r="K4540" s="333" t="s">
        <v>27</v>
      </c>
      <c r="L4540" s="21" t="str">
        <f>VLOOKUP($K4540,TONG_SL!$A:$D,2,0)</f>
        <v>Chân giò heo muối 300g</v>
      </c>
      <c r="N4540" s="21" t="str">
        <f t="shared" si="442"/>
        <v>K-C6</v>
      </c>
      <c r="Q4540" s="21" t="str">
        <f>VLOOKUP(K4540,TONG_SL!$A:$D,3,0)</f>
        <v>Túi</v>
      </c>
      <c r="R4540" s="220">
        <v>10</v>
      </c>
      <c r="S4540" s="220"/>
      <c r="T4540" s="220">
        <f>VLOOKUP(VLOOKUP(G4540,Ma_KH!$A:$R,18,0)&amp;K4540,Gia_MB!$A:$F,6,0)</f>
        <v>73431</v>
      </c>
      <c r="U4540" s="254">
        <f t="shared" si="447"/>
        <v>734310</v>
      </c>
      <c r="V4540" s="220"/>
      <c r="W4540" s="222">
        <f t="shared" si="448"/>
        <v>0</v>
      </c>
      <c r="X4540" s="223" t="str">
        <f t="shared" si="449"/>
        <v>8</v>
      </c>
      <c r="Y4540" s="220"/>
      <c r="Z4540" s="254">
        <f t="shared" si="450"/>
        <v>58744.800000000003</v>
      </c>
      <c r="AA4540" s="5">
        <f>VLOOKUP(G4540,Ma_KH!$A:$R,14,0)</f>
        <v>60</v>
      </c>
    </row>
    <row r="4541" spans="1:27" hidden="1" x14ac:dyDescent="0.25">
      <c r="A4541" s="234">
        <v>45995</v>
      </c>
      <c r="B4541" s="235">
        <v>4180884768</v>
      </c>
      <c r="C4541" s="151" t="s">
        <v>7767</v>
      </c>
      <c r="D4541" s="149">
        <v>46000</v>
      </c>
      <c r="E4541" s="238"/>
      <c r="F4541" s="236"/>
      <c r="G4541" s="32" t="s">
        <v>182</v>
      </c>
      <c r="H4541" s="238"/>
      <c r="I4541" s="235">
        <v>4180884768</v>
      </c>
      <c r="J4541" s="240" t="s">
        <v>1788</v>
      </c>
      <c r="K4541" s="333" t="s">
        <v>32</v>
      </c>
      <c r="L4541" s="21" t="str">
        <f>VLOOKUP($K4541,TONG_SL!$A:$D,2,0)</f>
        <v>Giò Tai Lưỡi Xào 250g</v>
      </c>
      <c r="N4541" s="21" t="str">
        <f t="shared" si="442"/>
        <v>K-C6</v>
      </c>
      <c r="Q4541" s="21" t="str">
        <f>VLOOKUP(K4541,TONG_SL!$A:$D,3,0)</f>
        <v>Túi</v>
      </c>
      <c r="R4541" s="220">
        <v>5</v>
      </c>
      <c r="S4541" s="220"/>
      <c r="T4541" s="220">
        <f>VLOOKUP(VLOOKUP(G4541,Ma_KH!$A:$R,18,0)&amp;K4541,Gia_MB!$A:$F,6,0)</f>
        <v>50182</v>
      </c>
      <c r="U4541" s="254">
        <f t="shared" si="447"/>
        <v>250910</v>
      </c>
      <c r="V4541" s="220"/>
      <c r="W4541" s="222">
        <f t="shared" si="448"/>
        <v>0</v>
      </c>
      <c r="X4541" s="223" t="str">
        <f t="shared" si="449"/>
        <v>8</v>
      </c>
      <c r="Y4541" s="220"/>
      <c r="Z4541" s="254">
        <f t="shared" si="450"/>
        <v>20072.8</v>
      </c>
      <c r="AA4541" s="5">
        <f>VLOOKUP(G4541,Ma_KH!$A:$R,14,0)</f>
        <v>60</v>
      </c>
    </row>
    <row r="4542" spans="1:27" hidden="1" x14ac:dyDescent="0.25">
      <c r="A4542" s="234">
        <v>45995</v>
      </c>
      <c r="B4542" s="235">
        <v>4180884768</v>
      </c>
      <c r="C4542" s="151" t="s">
        <v>7767</v>
      </c>
      <c r="D4542" s="149">
        <v>46000</v>
      </c>
      <c r="E4542" s="238"/>
      <c r="F4542" s="236"/>
      <c r="G4542" s="32" t="s">
        <v>182</v>
      </c>
      <c r="H4542" s="238"/>
      <c r="I4542" s="235">
        <v>4180884768</v>
      </c>
      <c r="J4542" s="240" t="s">
        <v>1788</v>
      </c>
      <c r="K4542" s="333" t="s">
        <v>34</v>
      </c>
      <c r="L4542" s="21" t="str">
        <f>VLOOKUP($K4542,TONG_SL!$A:$D,2,0)</f>
        <v>Tai heo muối 200g</v>
      </c>
      <c r="N4542" s="21" t="str">
        <f t="shared" si="442"/>
        <v>K-C6</v>
      </c>
      <c r="Q4542" s="21" t="str">
        <f>VLOOKUP(K4542,TONG_SL!$A:$D,3,0)</f>
        <v>Túi</v>
      </c>
      <c r="R4542" s="220">
        <v>3</v>
      </c>
      <c r="S4542" s="220"/>
      <c r="T4542" s="220">
        <f>VLOOKUP(VLOOKUP(G4542,Ma_KH!$A:$R,18,0)&amp;K4542,Gia_MB!$A:$F,6,0)</f>
        <v>55595</v>
      </c>
      <c r="U4542" s="254">
        <f t="shared" ref="U4542:U4573" si="451">T4542*R4542</f>
        <v>166785</v>
      </c>
      <c r="V4542" s="220"/>
      <c r="W4542" s="222">
        <f t="shared" ref="W4542:W4573" si="452">U4542*V4542</f>
        <v>0</v>
      </c>
      <c r="X4542" s="223" t="str">
        <f t="shared" ref="X4542:X4573" si="453">IF(B4542&lt;&gt;"","8","0")</f>
        <v>8</v>
      </c>
      <c r="Y4542" s="220"/>
      <c r="Z4542" s="254">
        <f t="shared" ref="Z4542:Z4573" si="454">U4542*X4542%</f>
        <v>13342.800000000001</v>
      </c>
      <c r="AA4542" s="5">
        <f>VLOOKUP(G4542,Ma_KH!$A:$R,14,0)</f>
        <v>60</v>
      </c>
    </row>
    <row r="4543" spans="1:27" hidden="1" x14ac:dyDescent="0.25">
      <c r="A4543" s="234">
        <v>45995</v>
      </c>
      <c r="B4543" s="235">
        <v>4180885781</v>
      </c>
      <c r="C4543" s="151" t="s">
        <v>7767</v>
      </c>
      <c r="D4543" s="149">
        <v>46000</v>
      </c>
      <c r="E4543" s="238"/>
      <c r="F4543" s="236"/>
      <c r="G4543" s="32" t="s">
        <v>140</v>
      </c>
      <c r="H4543" s="238"/>
      <c r="I4543" s="235">
        <v>4180885781</v>
      </c>
      <c r="J4543" s="240" t="s">
        <v>1788</v>
      </c>
      <c r="K4543" s="333" t="s">
        <v>34</v>
      </c>
      <c r="L4543" s="21" t="str">
        <f>VLOOKUP($K4543,TONG_SL!$A:$D,2,0)</f>
        <v>Tai heo muối 200g</v>
      </c>
      <c r="N4543" s="21" t="str">
        <f t="shared" ref="N4543:N4606" si="455">IF($B4543&lt;&gt;"","K-C6","")</f>
        <v>K-C6</v>
      </c>
      <c r="Q4543" s="21" t="str">
        <f>VLOOKUP(K4543,TONG_SL!$A:$D,3,0)</f>
        <v>Túi</v>
      </c>
      <c r="R4543" s="220">
        <v>2</v>
      </c>
      <c r="S4543" s="220"/>
      <c r="T4543" s="220">
        <f>VLOOKUP(VLOOKUP(G4543,Ma_KH!$A:$R,18,0)&amp;K4543,Gia_MB!$A:$F,6,0)</f>
        <v>55595</v>
      </c>
      <c r="U4543" s="254">
        <f t="shared" si="451"/>
        <v>111190</v>
      </c>
      <c r="V4543" s="220"/>
      <c r="W4543" s="222">
        <f t="shared" si="452"/>
        <v>0</v>
      </c>
      <c r="X4543" s="223" t="str">
        <f t="shared" si="453"/>
        <v>8</v>
      </c>
      <c r="Y4543" s="220"/>
      <c r="Z4543" s="254">
        <f t="shared" si="454"/>
        <v>8895.2000000000007</v>
      </c>
      <c r="AA4543" s="5">
        <f>VLOOKUP(G4543,Ma_KH!$A:$R,14,0)</f>
        <v>60</v>
      </c>
    </row>
    <row r="4544" spans="1:27" hidden="1" x14ac:dyDescent="0.25">
      <c r="A4544" s="234">
        <v>45995</v>
      </c>
      <c r="B4544" s="235">
        <v>4180885781</v>
      </c>
      <c r="C4544" s="151" t="s">
        <v>7767</v>
      </c>
      <c r="D4544" s="149">
        <v>46000</v>
      </c>
      <c r="E4544" s="238"/>
      <c r="F4544" s="236"/>
      <c r="G4544" s="32" t="s">
        <v>140</v>
      </c>
      <c r="H4544" s="238"/>
      <c r="I4544" s="235">
        <v>4180885781</v>
      </c>
      <c r="J4544" s="240" t="s">
        <v>1788</v>
      </c>
      <c r="K4544" s="333" t="s">
        <v>32</v>
      </c>
      <c r="L4544" s="21" t="str">
        <f>VLOOKUP($K4544,TONG_SL!$A:$D,2,0)</f>
        <v>Giò Tai Lưỡi Xào 250g</v>
      </c>
      <c r="N4544" s="21" t="str">
        <f t="shared" si="455"/>
        <v>K-C6</v>
      </c>
      <c r="Q4544" s="21" t="str">
        <f>VLOOKUP(K4544,TONG_SL!$A:$D,3,0)</f>
        <v>Túi</v>
      </c>
      <c r="R4544" s="220">
        <v>2</v>
      </c>
      <c r="S4544" s="220"/>
      <c r="T4544" s="220">
        <f>VLOOKUP(VLOOKUP(G4544,Ma_KH!$A:$R,18,0)&amp;K4544,Gia_MB!$A:$F,6,0)</f>
        <v>50182</v>
      </c>
      <c r="U4544" s="254">
        <f t="shared" si="451"/>
        <v>100364</v>
      </c>
      <c r="V4544" s="220"/>
      <c r="W4544" s="222">
        <f t="shared" si="452"/>
        <v>0</v>
      </c>
      <c r="X4544" s="223" t="str">
        <f t="shared" si="453"/>
        <v>8</v>
      </c>
      <c r="Y4544" s="220"/>
      <c r="Z4544" s="254">
        <f t="shared" si="454"/>
        <v>8029.12</v>
      </c>
      <c r="AA4544" s="5">
        <f>VLOOKUP(G4544,Ma_KH!$A:$R,14,0)</f>
        <v>60</v>
      </c>
    </row>
    <row r="4545" spans="1:27" hidden="1" x14ac:dyDescent="0.25">
      <c r="A4545" s="234">
        <v>45995</v>
      </c>
      <c r="B4545" s="235">
        <v>4180885781</v>
      </c>
      <c r="C4545" s="151" t="s">
        <v>7767</v>
      </c>
      <c r="D4545" s="149">
        <v>46000</v>
      </c>
      <c r="E4545" s="238"/>
      <c r="F4545" s="236"/>
      <c r="G4545" s="32" t="s">
        <v>140</v>
      </c>
      <c r="H4545" s="238"/>
      <c r="I4545" s="235">
        <v>4180885781</v>
      </c>
      <c r="J4545" s="240" t="s">
        <v>1788</v>
      </c>
      <c r="K4545" s="333" t="s">
        <v>27</v>
      </c>
      <c r="L4545" s="21" t="str">
        <f>VLOOKUP($K4545,TONG_SL!$A:$D,2,0)</f>
        <v>Chân giò heo muối 300g</v>
      </c>
      <c r="N4545" s="21" t="str">
        <f t="shared" si="455"/>
        <v>K-C6</v>
      </c>
      <c r="Q4545" s="21" t="str">
        <f>VLOOKUP(K4545,TONG_SL!$A:$D,3,0)</f>
        <v>Túi</v>
      </c>
      <c r="R4545" s="220">
        <v>18</v>
      </c>
      <c r="S4545" s="220"/>
      <c r="T4545" s="220">
        <f>VLOOKUP(VLOOKUP(G4545,Ma_KH!$A:$R,18,0)&amp;K4545,Gia_MB!$A:$F,6,0)</f>
        <v>73431</v>
      </c>
      <c r="U4545" s="254">
        <f t="shared" si="451"/>
        <v>1321758</v>
      </c>
      <c r="V4545" s="220"/>
      <c r="W4545" s="222">
        <f t="shared" si="452"/>
        <v>0</v>
      </c>
      <c r="X4545" s="223" t="str">
        <f t="shared" si="453"/>
        <v>8</v>
      </c>
      <c r="Y4545" s="220"/>
      <c r="Z4545" s="254">
        <f t="shared" si="454"/>
        <v>105740.64</v>
      </c>
      <c r="AA4545" s="5">
        <f>VLOOKUP(G4545,Ma_KH!$A:$R,14,0)</f>
        <v>60</v>
      </c>
    </row>
    <row r="4546" spans="1:27" hidden="1" x14ac:dyDescent="0.25">
      <c r="A4546" s="234">
        <v>45995</v>
      </c>
      <c r="B4546" s="235">
        <v>4180885781</v>
      </c>
      <c r="C4546" s="151" t="s">
        <v>7767</v>
      </c>
      <c r="D4546" s="149">
        <v>46000</v>
      </c>
      <c r="E4546" s="238"/>
      <c r="F4546" s="236"/>
      <c r="G4546" s="32" t="s">
        <v>140</v>
      </c>
      <c r="H4546" s="238"/>
      <c r="I4546" s="235">
        <v>4180885781</v>
      </c>
      <c r="J4546" s="240" t="s">
        <v>1788</v>
      </c>
      <c r="K4546" s="333" t="s">
        <v>48</v>
      </c>
      <c r="L4546" s="21" t="str">
        <f>VLOOKUP($K4546,TONG_SL!$A:$D,2,0)</f>
        <v>Mọc Nấm Hương 250g</v>
      </c>
      <c r="N4546" s="21" t="str">
        <f t="shared" si="455"/>
        <v>K-C6</v>
      </c>
      <c r="Q4546" s="21" t="str">
        <f>VLOOKUP(K4546,TONG_SL!$A:$D,3,0)</f>
        <v>Túi</v>
      </c>
      <c r="R4546" s="220">
        <v>8</v>
      </c>
      <c r="S4546" s="220"/>
      <c r="T4546" s="220">
        <f>VLOOKUP(VLOOKUP(G4546,Ma_KH!$A:$R,18,0)&amp;K4546,Gia_MB!$A:$F,6,0)</f>
        <v>46000</v>
      </c>
      <c r="U4546" s="254">
        <f t="shared" si="451"/>
        <v>368000</v>
      </c>
      <c r="V4546" s="220"/>
      <c r="W4546" s="222">
        <f t="shared" si="452"/>
        <v>0</v>
      </c>
      <c r="X4546" s="223" t="str">
        <f t="shared" si="453"/>
        <v>8</v>
      </c>
      <c r="Y4546" s="220"/>
      <c r="Z4546" s="254">
        <f t="shared" si="454"/>
        <v>29440</v>
      </c>
      <c r="AA4546" s="5">
        <f>VLOOKUP(G4546,Ma_KH!$A:$R,14,0)</f>
        <v>60</v>
      </c>
    </row>
    <row r="4547" spans="1:27" hidden="1" x14ac:dyDescent="0.25">
      <c r="A4547" s="234">
        <v>45995</v>
      </c>
      <c r="B4547" s="235">
        <v>4180885781</v>
      </c>
      <c r="C4547" s="151" t="s">
        <v>7767</v>
      </c>
      <c r="D4547" s="149">
        <v>46000</v>
      </c>
      <c r="E4547" s="238"/>
      <c r="F4547" s="236"/>
      <c r="G4547" s="32" t="s">
        <v>140</v>
      </c>
      <c r="H4547" s="238"/>
      <c r="I4547" s="235">
        <v>4180885781</v>
      </c>
      <c r="J4547" s="240" t="s">
        <v>1788</v>
      </c>
      <c r="K4547" s="333" t="s">
        <v>30</v>
      </c>
      <c r="L4547" s="21" t="str">
        <f>VLOOKUP($K4547,TONG_SL!$A:$D,2,0)</f>
        <v>Gà muối 500g</v>
      </c>
      <c r="N4547" s="21" t="str">
        <f t="shared" si="455"/>
        <v>K-C6</v>
      </c>
      <c r="Q4547" s="21" t="str">
        <f>VLOOKUP(K4547,TONG_SL!$A:$D,3,0)</f>
        <v>Túi</v>
      </c>
      <c r="R4547" s="220">
        <v>8</v>
      </c>
      <c r="S4547" s="220"/>
      <c r="T4547" s="220">
        <f>VLOOKUP(VLOOKUP(G4547,Ma_KH!$A:$R,18,0)&amp;K4547,Gia_MB!$A:$F,6,0)</f>
        <v>111058</v>
      </c>
      <c r="U4547" s="254">
        <f t="shared" si="451"/>
        <v>888464</v>
      </c>
      <c r="V4547" s="220"/>
      <c r="W4547" s="222">
        <f t="shared" si="452"/>
        <v>0</v>
      </c>
      <c r="X4547" s="223" t="str">
        <f t="shared" si="453"/>
        <v>8</v>
      </c>
      <c r="Y4547" s="220"/>
      <c r="Z4547" s="254">
        <f t="shared" si="454"/>
        <v>71077.119999999995</v>
      </c>
      <c r="AA4547" s="5">
        <f>VLOOKUP(G4547,Ma_KH!$A:$R,14,0)</f>
        <v>60</v>
      </c>
    </row>
    <row r="4548" spans="1:27" hidden="1" x14ac:dyDescent="0.25">
      <c r="A4548" s="234">
        <v>45995</v>
      </c>
      <c r="B4548" s="235">
        <v>4180884158</v>
      </c>
      <c r="C4548" s="151" t="s">
        <v>7767</v>
      </c>
      <c r="D4548" s="149">
        <v>46000</v>
      </c>
      <c r="E4548" s="238"/>
      <c r="F4548" s="236"/>
      <c r="G4548" s="32" t="s">
        <v>1005</v>
      </c>
      <c r="H4548" s="238"/>
      <c r="I4548" s="235">
        <v>4180884158</v>
      </c>
      <c r="J4548" s="240" t="s">
        <v>1788</v>
      </c>
      <c r="K4548" s="333" t="s">
        <v>30</v>
      </c>
      <c r="L4548" s="21" t="str">
        <f>VLOOKUP($K4548,TONG_SL!$A:$D,2,0)</f>
        <v>Gà muối 500g</v>
      </c>
      <c r="N4548" s="21" t="str">
        <f t="shared" si="455"/>
        <v>K-C6</v>
      </c>
      <c r="Q4548" s="21" t="str">
        <f>VLOOKUP(K4548,TONG_SL!$A:$D,3,0)</f>
        <v>Túi</v>
      </c>
      <c r="R4548" s="220">
        <v>7</v>
      </c>
      <c r="S4548" s="220"/>
      <c r="T4548" s="220">
        <f>VLOOKUP(VLOOKUP(G4548,Ma_KH!$A:$R,18,0)&amp;K4548,Gia_MB!$A:$F,6,0)</f>
        <v>111058</v>
      </c>
      <c r="U4548" s="254">
        <f t="shared" si="451"/>
        <v>777406</v>
      </c>
      <c r="V4548" s="220"/>
      <c r="W4548" s="222">
        <f t="shared" si="452"/>
        <v>0</v>
      </c>
      <c r="X4548" s="223" t="str">
        <f t="shared" si="453"/>
        <v>8</v>
      </c>
      <c r="Y4548" s="220"/>
      <c r="Z4548" s="254">
        <f t="shared" si="454"/>
        <v>62192.480000000003</v>
      </c>
      <c r="AA4548" s="5">
        <f>VLOOKUP(G4548,Ma_KH!$A:$R,14,0)</f>
        <v>60</v>
      </c>
    </row>
    <row r="4549" spans="1:27" hidden="1" x14ac:dyDescent="0.25">
      <c r="A4549" s="234">
        <v>45995</v>
      </c>
      <c r="B4549" s="235">
        <v>4180884158</v>
      </c>
      <c r="C4549" s="151" t="s">
        <v>7767</v>
      </c>
      <c r="D4549" s="149">
        <v>46000</v>
      </c>
      <c r="E4549" s="238"/>
      <c r="F4549" s="236"/>
      <c r="G4549" s="32" t="s">
        <v>1005</v>
      </c>
      <c r="H4549" s="238"/>
      <c r="I4549" s="235">
        <v>4180884158</v>
      </c>
      <c r="J4549" s="240" t="s">
        <v>1788</v>
      </c>
      <c r="K4549" s="333" t="s">
        <v>48</v>
      </c>
      <c r="L4549" s="21" t="str">
        <f>VLOOKUP($K4549,TONG_SL!$A:$D,2,0)</f>
        <v>Mọc Nấm Hương 250g</v>
      </c>
      <c r="N4549" s="21" t="str">
        <f t="shared" si="455"/>
        <v>K-C6</v>
      </c>
      <c r="Q4549" s="21" t="str">
        <f>VLOOKUP(K4549,TONG_SL!$A:$D,3,0)</f>
        <v>Túi</v>
      </c>
      <c r="R4549" s="220">
        <v>2</v>
      </c>
      <c r="S4549" s="220"/>
      <c r="T4549" s="220">
        <f>VLOOKUP(VLOOKUP(G4549,Ma_KH!$A:$R,18,0)&amp;K4549,Gia_MB!$A:$F,6,0)</f>
        <v>46000</v>
      </c>
      <c r="U4549" s="254">
        <f t="shared" si="451"/>
        <v>92000</v>
      </c>
      <c r="V4549" s="220"/>
      <c r="W4549" s="222">
        <f t="shared" si="452"/>
        <v>0</v>
      </c>
      <c r="X4549" s="223" t="str">
        <f t="shared" si="453"/>
        <v>8</v>
      </c>
      <c r="Y4549" s="220"/>
      <c r="Z4549" s="254">
        <f t="shared" si="454"/>
        <v>7360</v>
      </c>
      <c r="AA4549" s="5">
        <f>VLOOKUP(G4549,Ma_KH!$A:$R,14,0)</f>
        <v>60</v>
      </c>
    </row>
    <row r="4550" spans="1:27" hidden="1" x14ac:dyDescent="0.25">
      <c r="A4550" s="234">
        <v>45995</v>
      </c>
      <c r="B4550" s="235">
        <v>4180884158</v>
      </c>
      <c r="C4550" s="151" t="s">
        <v>7767</v>
      </c>
      <c r="D4550" s="149">
        <v>46000</v>
      </c>
      <c r="E4550" s="238"/>
      <c r="F4550" s="236"/>
      <c r="G4550" s="32" t="s">
        <v>1005</v>
      </c>
      <c r="H4550" s="238"/>
      <c r="I4550" s="235">
        <v>4180884158</v>
      </c>
      <c r="J4550" s="240" t="s">
        <v>1788</v>
      </c>
      <c r="K4550" s="333" t="s">
        <v>27</v>
      </c>
      <c r="L4550" s="21" t="str">
        <f>VLOOKUP($K4550,TONG_SL!$A:$D,2,0)</f>
        <v>Chân giò heo muối 300g</v>
      </c>
      <c r="N4550" s="21" t="str">
        <f t="shared" si="455"/>
        <v>K-C6</v>
      </c>
      <c r="Q4550" s="21" t="str">
        <f>VLOOKUP(K4550,TONG_SL!$A:$D,3,0)</f>
        <v>Túi</v>
      </c>
      <c r="R4550" s="220">
        <v>7</v>
      </c>
      <c r="S4550" s="220"/>
      <c r="T4550" s="220">
        <f>VLOOKUP(VLOOKUP(G4550,Ma_KH!$A:$R,18,0)&amp;K4550,Gia_MB!$A:$F,6,0)</f>
        <v>73431</v>
      </c>
      <c r="U4550" s="254">
        <f t="shared" si="451"/>
        <v>514017</v>
      </c>
      <c r="V4550" s="220"/>
      <c r="W4550" s="222">
        <f t="shared" si="452"/>
        <v>0</v>
      </c>
      <c r="X4550" s="223" t="str">
        <f t="shared" si="453"/>
        <v>8</v>
      </c>
      <c r="Y4550" s="220"/>
      <c r="Z4550" s="254">
        <f t="shared" si="454"/>
        <v>41121.360000000001</v>
      </c>
      <c r="AA4550" s="5">
        <f>VLOOKUP(G4550,Ma_KH!$A:$R,14,0)</f>
        <v>60</v>
      </c>
    </row>
    <row r="4551" spans="1:27" hidden="1" x14ac:dyDescent="0.25">
      <c r="A4551" s="234">
        <v>45995</v>
      </c>
      <c r="B4551" s="235">
        <v>4180884158</v>
      </c>
      <c r="C4551" s="151" t="s">
        <v>7767</v>
      </c>
      <c r="D4551" s="149">
        <v>46000</v>
      </c>
      <c r="E4551" s="238"/>
      <c r="F4551" s="236"/>
      <c r="G4551" s="32" t="s">
        <v>1005</v>
      </c>
      <c r="H4551" s="238"/>
      <c r="I4551" s="235">
        <v>4180884158</v>
      </c>
      <c r="J4551" s="240" t="s">
        <v>1788</v>
      </c>
      <c r="K4551" s="333" t="s">
        <v>32</v>
      </c>
      <c r="L4551" s="21" t="str">
        <f>VLOOKUP($K4551,TONG_SL!$A:$D,2,0)</f>
        <v>Giò Tai Lưỡi Xào 250g</v>
      </c>
      <c r="N4551" s="21" t="str">
        <f t="shared" si="455"/>
        <v>K-C6</v>
      </c>
      <c r="Q4551" s="21" t="str">
        <f>VLOOKUP(K4551,TONG_SL!$A:$D,3,0)</f>
        <v>Túi</v>
      </c>
      <c r="R4551" s="220">
        <v>2</v>
      </c>
      <c r="S4551" s="220"/>
      <c r="T4551" s="220">
        <f>VLOOKUP(VLOOKUP(G4551,Ma_KH!$A:$R,18,0)&amp;K4551,Gia_MB!$A:$F,6,0)</f>
        <v>50182</v>
      </c>
      <c r="U4551" s="254">
        <f t="shared" si="451"/>
        <v>100364</v>
      </c>
      <c r="V4551" s="220"/>
      <c r="W4551" s="222">
        <f t="shared" si="452"/>
        <v>0</v>
      </c>
      <c r="X4551" s="223" t="str">
        <f t="shared" si="453"/>
        <v>8</v>
      </c>
      <c r="Y4551" s="220"/>
      <c r="Z4551" s="254">
        <f t="shared" si="454"/>
        <v>8029.12</v>
      </c>
      <c r="AA4551" s="5">
        <f>VLOOKUP(G4551,Ma_KH!$A:$R,14,0)</f>
        <v>60</v>
      </c>
    </row>
    <row r="4552" spans="1:27" hidden="1" x14ac:dyDescent="0.25">
      <c r="A4552" s="234">
        <v>45995</v>
      </c>
      <c r="B4552" s="235">
        <v>4180886306</v>
      </c>
      <c r="C4552" s="151" t="s">
        <v>7767</v>
      </c>
      <c r="D4552" s="149">
        <v>46000</v>
      </c>
      <c r="E4552" s="238"/>
      <c r="F4552" s="236"/>
      <c r="G4552" s="32" t="s">
        <v>1677</v>
      </c>
      <c r="H4552" s="238"/>
      <c r="I4552" s="235">
        <v>4180886306</v>
      </c>
      <c r="J4552" s="240" t="s">
        <v>1788</v>
      </c>
      <c r="K4552" s="333" t="s">
        <v>30</v>
      </c>
      <c r="L4552" s="21" t="str">
        <f>VLOOKUP($K4552,TONG_SL!$A:$D,2,0)</f>
        <v>Gà muối 500g</v>
      </c>
      <c r="N4552" s="21" t="str">
        <f t="shared" si="455"/>
        <v>K-C6</v>
      </c>
      <c r="Q4552" s="21" t="str">
        <f>VLOOKUP(K4552,TONG_SL!$A:$D,3,0)</f>
        <v>Túi</v>
      </c>
      <c r="R4552" s="220">
        <v>3</v>
      </c>
      <c r="S4552" s="220"/>
      <c r="T4552" s="220">
        <f>VLOOKUP(VLOOKUP(G4552,Ma_KH!$A:$R,18,0)&amp;K4552,Gia_MB!$A:$F,6,0)</f>
        <v>111058</v>
      </c>
      <c r="U4552" s="254">
        <f t="shared" si="451"/>
        <v>333174</v>
      </c>
      <c r="V4552" s="220"/>
      <c r="W4552" s="222">
        <f t="shared" si="452"/>
        <v>0</v>
      </c>
      <c r="X4552" s="223" t="str">
        <f t="shared" si="453"/>
        <v>8</v>
      </c>
      <c r="Y4552" s="220"/>
      <c r="Z4552" s="254">
        <f t="shared" si="454"/>
        <v>26653.920000000002</v>
      </c>
      <c r="AA4552" s="5">
        <f>VLOOKUP(G4552,Ma_KH!$A:$R,14,0)</f>
        <v>60</v>
      </c>
    </row>
    <row r="4553" spans="1:27" hidden="1" x14ac:dyDescent="0.25">
      <c r="A4553" s="234">
        <v>45995</v>
      </c>
      <c r="B4553" s="235">
        <v>4180886306</v>
      </c>
      <c r="C4553" s="151" t="s">
        <v>7767</v>
      </c>
      <c r="D4553" s="149">
        <v>46000</v>
      </c>
      <c r="E4553" s="238"/>
      <c r="F4553" s="236"/>
      <c r="G4553" s="32" t="s">
        <v>1677</v>
      </c>
      <c r="H4553" s="238"/>
      <c r="I4553" s="235">
        <v>4180886306</v>
      </c>
      <c r="J4553" s="240" t="s">
        <v>1788</v>
      </c>
      <c r="K4553" s="333" t="s">
        <v>27</v>
      </c>
      <c r="L4553" s="21" t="str">
        <f>VLOOKUP($K4553,TONG_SL!$A:$D,2,0)</f>
        <v>Chân giò heo muối 300g</v>
      </c>
      <c r="N4553" s="21" t="str">
        <f t="shared" si="455"/>
        <v>K-C6</v>
      </c>
      <c r="Q4553" s="21" t="str">
        <f>VLOOKUP(K4553,TONG_SL!$A:$D,3,0)</f>
        <v>Túi</v>
      </c>
      <c r="R4553" s="220">
        <v>5</v>
      </c>
      <c r="S4553" s="220"/>
      <c r="T4553" s="220">
        <f>VLOOKUP(VLOOKUP(G4553,Ma_KH!$A:$R,18,0)&amp;K4553,Gia_MB!$A:$F,6,0)</f>
        <v>73431</v>
      </c>
      <c r="U4553" s="254">
        <f t="shared" si="451"/>
        <v>367155</v>
      </c>
      <c r="V4553" s="220"/>
      <c r="W4553" s="222">
        <f t="shared" si="452"/>
        <v>0</v>
      </c>
      <c r="X4553" s="223" t="str">
        <f t="shared" si="453"/>
        <v>8</v>
      </c>
      <c r="Y4553" s="220"/>
      <c r="Z4553" s="254">
        <f t="shared" si="454"/>
        <v>29372.400000000001</v>
      </c>
      <c r="AA4553" s="5">
        <f>VLOOKUP(G4553,Ma_KH!$A:$R,14,0)</f>
        <v>60</v>
      </c>
    </row>
    <row r="4554" spans="1:27" hidden="1" x14ac:dyDescent="0.25">
      <c r="A4554" s="234">
        <v>45995</v>
      </c>
      <c r="B4554" s="235">
        <v>4180886306</v>
      </c>
      <c r="C4554" s="151" t="s">
        <v>7767</v>
      </c>
      <c r="D4554" s="149">
        <v>46000</v>
      </c>
      <c r="E4554" s="238"/>
      <c r="F4554" s="236"/>
      <c r="G4554" s="32" t="s">
        <v>1677</v>
      </c>
      <c r="H4554" s="238"/>
      <c r="I4554" s="235">
        <v>4180886306</v>
      </c>
      <c r="J4554" s="240" t="s">
        <v>1788</v>
      </c>
      <c r="K4554" s="333" t="s">
        <v>32</v>
      </c>
      <c r="L4554" s="21" t="str">
        <f>VLOOKUP($K4554,TONG_SL!$A:$D,2,0)</f>
        <v>Giò Tai Lưỡi Xào 250g</v>
      </c>
      <c r="N4554" s="21" t="str">
        <f t="shared" si="455"/>
        <v>K-C6</v>
      </c>
      <c r="Q4554" s="21" t="str">
        <f>VLOOKUP(K4554,TONG_SL!$A:$D,3,0)</f>
        <v>Túi</v>
      </c>
      <c r="R4554" s="220">
        <v>5</v>
      </c>
      <c r="S4554" s="220"/>
      <c r="T4554" s="220">
        <f>VLOOKUP(VLOOKUP(G4554,Ma_KH!$A:$R,18,0)&amp;K4554,Gia_MB!$A:$F,6,0)</f>
        <v>50182</v>
      </c>
      <c r="U4554" s="254">
        <f t="shared" si="451"/>
        <v>250910</v>
      </c>
      <c r="V4554" s="220"/>
      <c r="W4554" s="222">
        <f t="shared" si="452"/>
        <v>0</v>
      </c>
      <c r="X4554" s="223" t="str">
        <f t="shared" si="453"/>
        <v>8</v>
      </c>
      <c r="Y4554" s="220"/>
      <c r="Z4554" s="254">
        <f t="shared" si="454"/>
        <v>20072.8</v>
      </c>
      <c r="AA4554" s="5">
        <f>VLOOKUP(G4554,Ma_KH!$A:$R,14,0)</f>
        <v>60</v>
      </c>
    </row>
    <row r="4555" spans="1:27" hidden="1" x14ac:dyDescent="0.25">
      <c r="A4555" s="234">
        <v>45995</v>
      </c>
      <c r="B4555" s="235">
        <v>4180884159</v>
      </c>
      <c r="C4555" s="151" t="s">
        <v>7767</v>
      </c>
      <c r="D4555" s="149">
        <v>46000</v>
      </c>
      <c r="E4555" s="238"/>
      <c r="F4555" s="236"/>
      <c r="G4555" s="32" t="s">
        <v>1014</v>
      </c>
      <c r="H4555" s="238"/>
      <c r="I4555" s="235">
        <v>4180884159</v>
      </c>
      <c r="J4555" s="240" t="s">
        <v>1788</v>
      </c>
      <c r="K4555" s="333" t="s">
        <v>30</v>
      </c>
      <c r="L4555" s="21" t="str">
        <f>VLOOKUP($K4555,TONG_SL!$A:$D,2,0)</f>
        <v>Gà muối 500g</v>
      </c>
      <c r="N4555" s="21" t="str">
        <f t="shared" si="455"/>
        <v>K-C6</v>
      </c>
      <c r="Q4555" s="21" t="str">
        <f>VLOOKUP(K4555,TONG_SL!$A:$D,3,0)</f>
        <v>Túi</v>
      </c>
      <c r="R4555" s="220">
        <v>1</v>
      </c>
      <c r="S4555" s="220"/>
      <c r="T4555" s="220">
        <f>VLOOKUP(VLOOKUP(G4555,Ma_KH!$A:$R,18,0)&amp;K4555,Gia_MB!$A:$F,6,0)</f>
        <v>111058</v>
      </c>
      <c r="U4555" s="254">
        <f t="shared" si="451"/>
        <v>111058</v>
      </c>
      <c r="V4555" s="220"/>
      <c r="W4555" s="222">
        <f t="shared" si="452"/>
        <v>0</v>
      </c>
      <c r="X4555" s="223" t="str">
        <f t="shared" si="453"/>
        <v>8</v>
      </c>
      <c r="Y4555" s="220"/>
      <c r="Z4555" s="254">
        <f t="shared" si="454"/>
        <v>8884.64</v>
      </c>
      <c r="AA4555" s="5">
        <f>VLOOKUP(G4555,Ma_KH!$A:$R,14,0)</f>
        <v>60</v>
      </c>
    </row>
    <row r="4556" spans="1:27" hidden="1" x14ac:dyDescent="0.25">
      <c r="A4556" s="234">
        <v>45995</v>
      </c>
      <c r="B4556" s="235">
        <v>4180884159</v>
      </c>
      <c r="C4556" s="151" t="s">
        <v>7767</v>
      </c>
      <c r="D4556" s="149">
        <v>46000</v>
      </c>
      <c r="E4556" s="238"/>
      <c r="F4556" s="236"/>
      <c r="G4556" s="32" t="s">
        <v>1014</v>
      </c>
      <c r="H4556" s="238"/>
      <c r="I4556" s="235">
        <v>4180884159</v>
      </c>
      <c r="J4556" s="240" t="s">
        <v>1788</v>
      </c>
      <c r="K4556" s="333" t="s">
        <v>34</v>
      </c>
      <c r="L4556" s="21" t="str">
        <f>VLOOKUP($K4556,TONG_SL!$A:$D,2,0)</f>
        <v>Tai heo muối 200g</v>
      </c>
      <c r="N4556" s="21" t="str">
        <f t="shared" si="455"/>
        <v>K-C6</v>
      </c>
      <c r="Q4556" s="21" t="str">
        <f>VLOOKUP(K4556,TONG_SL!$A:$D,3,0)</f>
        <v>Túi</v>
      </c>
      <c r="R4556" s="220">
        <v>4</v>
      </c>
      <c r="S4556" s="220"/>
      <c r="T4556" s="220">
        <f>VLOOKUP(VLOOKUP(G4556,Ma_KH!$A:$R,18,0)&amp;K4556,Gia_MB!$A:$F,6,0)</f>
        <v>55595</v>
      </c>
      <c r="U4556" s="254">
        <f t="shared" si="451"/>
        <v>222380</v>
      </c>
      <c r="V4556" s="220"/>
      <c r="W4556" s="222">
        <f t="shared" si="452"/>
        <v>0</v>
      </c>
      <c r="X4556" s="223" t="str">
        <f t="shared" si="453"/>
        <v>8</v>
      </c>
      <c r="Y4556" s="220"/>
      <c r="Z4556" s="254">
        <f t="shared" si="454"/>
        <v>17790.400000000001</v>
      </c>
      <c r="AA4556" s="5">
        <f>VLOOKUP(G4556,Ma_KH!$A:$R,14,0)</f>
        <v>60</v>
      </c>
    </row>
    <row r="4557" spans="1:27" hidden="1" x14ac:dyDescent="0.25">
      <c r="A4557" s="234">
        <v>45995</v>
      </c>
      <c r="B4557" s="235">
        <v>4180884159</v>
      </c>
      <c r="C4557" s="151" t="s">
        <v>7767</v>
      </c>
      <c r="D4557" s="149">
        <v>46000</v>
      </c>
      <c r="E4557" s="238"/>
      <c r="F4557" s="236"/>
      <c r="G4557" s="32" t="s">
        <v>1014</v>
      </c>
      <c r="H4557" s="238"/>
      <c r="I4557" s="235">
        <v>4180884159</v>
      </c>
      <c r="J4557" s="240" t="s">
        <v>1788</v>
      </c>
      <c r="K4557" s="333" t="s">
        <v>32</v>
      </c>
      <c r="L4557" s="21" t="str">
        <f>VLOOKUP($K4557,TONG_SL!$A:$D,2,0)</f>
        <v>Giò Tai Lưỡi Xào 250g</v>
      </c>
      <c r="N4557" s="21" t="str">
        <f t="shared" si="455"/>
        <v>K-C6</v>
      </c>
      <c r="Q4557" s="21" t="str">
        <f>VLOOKUP(K4557,TONG_SL!$A:$D,3,0)</f>
        <v>Túi</v>
      </c>
      <c r="R4557" s="220">
        <v>1</v>
      </c>
      <c r="S4557" s="220"/>
      <c r="T4557" s="220">
        <f>VLOOKUP(VLOOKUP(G4557,Ma_KH!$A:$R,18,0)&amp;K4557,Gia_MB!$A:$F,6,0)</f>
        <v>50182</v>
      </c>
      <c r="U4557" s="254">
        <f t="shared" si="451"/>
        <v>50182</v>
      </c>
      <c r="V4557" s="220"/>
      <c r="W4557" s="222">
        <f t="shared" si="452"/>
        <v>0</v>
      </c>
      <c r="X4557" s="223" t="str">
        <f t="shared" si="453"/>
        <v>8</v>
      </c>
      <c r="Y4557" s="220"/>
      <c r="Z4557" s="254">
        <f t="shared" si="454"/>
        <v>4014.56</v>
      </c>
      <c r="AA4557" s="5">
        <f>VLOOKUP(G4557,Ma_KH!$A:$R,14,0)</f>
        <v>60</v>
      </c>
    </row>
    <row r="4558" spans="1:27" hidden="1" x14ac:dyDescent="0.25">
      <c r="A4558" s="234">
        <v>45995</v>
      </c>
      <c r="B4558" s="235">
        <v>4180884159</v>
      </c>
      <c r="C4558" s="151" t="s">
        <v>7767</v>
      </c>
      <c r="D4558" s="149">
        <v>46000</v>
      </c>
      <c r="E4558" s="238"/>
      <c r="F4558" s="236"/>
      <c r="G4558" s="32" t="s">
        <v>1014</v>
      </c>
      <c r="H4558" s="238"/>
      <c r="I4558" s="235">
        <v>4180884159</v>
      </c>
      <c r="J4558" s="240" t="s">
        <v>1788</v>
      </c>
      <c r="K4558" s="333" t="s">
        <v>27</v>
      </c>
      <c r="L4558" s="21" t="str">
        <f>VLOOKUP($K4558,TONG_SL!$A:$D,2,0)</f>
        <v>Chân giò heo muối 300g</v>
      </c>
      <c r="N4558" s="21" t="str">
        <f t="shared" si="455"/>
        <v>K-C6</v>
      </c>
      <c r="Q4558" s="21" t="str">
        <f>VLOOKUP(K4558,TONG_SL!$A:$D,3,0)</f>
        <v>Túi</v>
      </c>
      <c r="R4558" s="220">
        <v>7</v>
      </c>
      <c r="S4558" s="220"/>
      <c r="T4558" s="220">
        <f>VLOOKUP(VLOOKUP(G4558,Ma_KH!$A:$R,18,0)&amp;K4558,Gia_MB!$A:$F,6,0)</f>
        <v>73431</v>
      </c>
      <c r="U4558" s="254">
        <f t="shared" si="451"/>
        <v>514017</v>
      </c>
      <c r="V4558" s="220"/>
      <c r="W4558" s="222">
        <f t="shared" si="452"/>
        <v>0</v>
      </c>
      <c r="X4558" s="223" t="str">
        <f t="shared" si="453"/>
        <v>8</v>
      </c>
      <c r="Y4558" s="220"/>
      <c r="Z4558" s="254">
        <f t="shared" si="454"/>
        <v>41121.360000000001</v>
      </c>
      <c r="AA4558" s="5">
        <f>VLOOKUP(G4558,Ma_KH!$A:$R,14,0)</f>
        <v>60</v>
      </c>
    </row>
    <row r="4559" spans="1:27" hidden="1" x14ac:dyDescent="0.25">
      <c r="A4559" s="234">
        <v>45995</v>
      </c>
      <c r="B4559" s="235">
        <v>4180884767</v>
      </c>
      <c r="C4559" s="151" t="s">
        <v>7767</v>
      </c>
      <c r="D4559" s="149">
        <v>46000</v>
      </c>
      <c r="E4559" s="238"/>
      <c r="F4559" s="236"/>
      <c r="G4559" s="32" t="s">
        <v>152</v>
      </c>
      <c r="H4559" s="238"/>
      <c r="I4559" s="235">
        <v>4180884767</v>
      </c>
      <c r="J4559" s="240" t="s">
        <v>1788</v>
      </c>
      <c r="K4559" s="333" t="s">
        <v>34</v>
      </c>
      <c r="L4559" s="21" t="str">
        <f>VLOOKUP($K4559,TONG_SL!$A:$D,2,0)</f>
        <v>Tai heo muối 200g</v>
      </c>
      <c r="N4559" s="21" t="str">
        <f t="shared" si="455"/>
        <v>K-C6</v>
      </c>
      <c r="Q4559" s="21" t="str">
        <f>VLOOKUP(K4559,TONG_SL!$A:$D,3,0)</f>
        <v>Túi</v>
      </c>
      <c r="R4559" s="220">
        <v>2</v>
      </c>
      <c r="S4559" s="220"/>
      <c r="T4559" s="220">
        <f>VLOOKUP(VLOOKUP(G4559,Ma_KH!$A:$R,18,0)&amp;K4559,Gia_MB!$A:$F,6,0)</f>
        <v>55595</v>
      </c>
      <c r="U4559" s="254">
        <f t="shared" si="451"/>
        <v>111190</v>
      </c>
      <c r="V4559" s="220"/>
      <c r="W4559" s="222">
        <f t="shared" si="452"/>
        <v>0</v>
      </c>
      <c r="X4559" s="223" t="str">
        <f t="shared" si="453"/>
        <v>8</v>
      </c>
      <c r="Y4559" s="220"/>
      <c r="Z4559" s="254">
        <f t="shared" si="454"/>
        <v>8895.2000000000007</v>
      </c>
      <c r="AA4559" s="5">
        <f>VLOOKUP(G4559,Ma_KH!$A:$R,14,0)</f>
        <v>60</v>
      </c>
    </row>
    <row r="4560" spans="1:27" hidden="1" x14ac:dyDescent="0.25">
      <c r="A4560" s="234">
        <v>45995</v>
      </c>
      <c r="B4560" s="235">
        <v>4180884767</v>
      </c>
      <c r="C4560" s="151" t="s">
        <v>7767</v>
      </c>
      <c r="D4560" s="149">
        <v>46000</v>
      </c>
      <c r="E4560" s="238"/>
      <c r="F4560" s="236"/>
      <c r="G4560" s="32" t="s">
        <v>152</v>
      </c>
      <c r="H4560" s="238"/>
      <c r="I4560" s="235">
        <v>4180884767</v>
      </c>
      <c r="J4560" s="240" t="s">
        <v>1788</v>
      </c>
      <c r="K4560" s="333" t="s">
        <v>32</v>
      </c>
      <c r="L4560" s="21" t="str">
        <f>VLOOKUP($K4560,TONG_SL!$A:$D,2,0)</f>
        <v>Giò Tai Lưỡi Xào 250g</v>
      </c>
      <c r="N4560" s="21" t="str">
        <f t="shared" si="455"/>
        <v>K-C6</v>
      </c>
      <c r="Q4560" s="21" t="str">
        <f>VLOOKUP(K4560,TONG_SL!$A:$D,3,0)</f>
        <v>Túi</v>
      </c>
      <c r="R4560" s="220">
        <v>12</v>
      </c>
      <c r="S4560" s="220"/>
      <c r="T4560" s="220">
        <f>VLOOKUP(VLOOKUP(G4560,Ma_KH!$A:$R,18,0)&amp;K4560,Gia_MB!$A:$F,6,0)</f>
        <v>50182</v>
      </c>
      <c r="U4560" s="254">
        <f t="shared" si="451"/>
        <v>602184</v>
      </c>
      <c r="V4560" s="220"/>
      <c r="W4560" s="222">
        <f t="shared" si="452"/>
        <v>0</v>
      </c>
      <c r="X4560" s="223" t="str">
        <f t="shared" si="453"/>
        <v>8</v>
      </c>
      <c r="Y4560" s="220"/>
      <c r="Z4560" s="254">
        <f t="shared" si="454"/>
        <v>48174.720000000001</v>
      </c>
      <c r="AA4560" s="5">
        <f>VLOOKUP(G4560,Ma_KH!$A:$R,14,0)</f>
        <v>60</v>
      </c>
    </row>
    <row r="4561" spans="1:27" hidden="1" x14ac:dyDescent="0.25">
      <c r="A4561" s="234">
        <v>45995</v>
      </c>
      <c r="B4561" s="235">
        <v>4180884767</v>
      </c>
      <c r="C4561" s="151" t="s">
        <v>7767</v>
      </c>
      <c r="D4561" s="149">
        <v>46000</v>
      </c>
      <c r="E4561" s="238"/>
      <c r="F4561" s="236"/>
      <c r="G4561" s="32" t="s">
        <v>152</v>
      </c>
      <c r="H4561" s="238"/>
      <c r="I4561" s="235">
        <v>4180884767</v>
      </c>
      <c r="J4561" s="240" t="s">
        <v>1788</v>
      </c>
      <c r="K4561" s="333" t="s">
        <v>27</v>
      </c>
      <c r="L4561" s="21" t="str">
        <f>VLOOKUP($K4561,TONG_SL!$A:$D,2,0)</f>
        <v>Chân giò heo muối 300g</v>
      </c>
      <c r="N4561" s="21" t="str">
        <f t="shared" si="455"/>
        <v>K-C6</v>
      </c>
      <c r="Q4561" s="21" t="str">
        <f>VLOOKUP(K4561,TONG_SL!$A:$D,3,0)</f>
        <v>Túi</v>
      </c>
      <c r="R4561" s="220">
        <v>6</v>
      </c>
      <c r="S4561" s="220"/>
      <c r="T4561" s="220">
        <f>VLOOKUP(VLOOKUP(G4561,Ma_KH!$A:$R,18,0)&amp;K4561,Gia_MB!$A:$F,6,0)</f>
        <v>73431</v>
      </c>
      <c r="U4561" s="254">
        <f t="shared" si="451"/>
        <v>440586</v>
      </c>
      <c r="V4561" s="220"/>
      <c r="W4561" s="222">
        <f t="shared" si="452"/>
        <v>0</v>
      </c>
      <c r="X4561" s="223" t="str">
        <f t="shared" si="453"/>
        <v>8</v>
      </c>
      <c r="Y4561" s="220"/>
      <c r="Z4561" s="254">
        <f t="shared" si="454"/>
        <v>35246.879999999997</v>
      </c>
      <c r="AA4561" s="5">
        <f>VLOOKUP(G4561,Ma_KH!$A:$R,14,0)</f>
        <v>60</v>
      </c>
    </row>
    <row r="4562" spans="1:27" hidden="1" x14ac:dyDescent="0.25">
      <c r="A4562" s="234">
        <v>45995</v>
      </c>
      <c r="B4562" s="235">
        <v>4180884767</v>
      </c>
      <c r="C4562" s="151" t="s">
        <v>7767</v>
      </c>
      <c r="D4562" s="149">
        <v>46000</v>
      </c>
      <c r="E4562" s="238"/>
      <c r="F4562" s="236"/>
      <c r="G4562" s="32" t="s">
        <v>152</v>
      </c>
      <c r="H4562" s="238"/>
      <c r="I4562" s="235">
        <v>4180884767</v>
      </c>
      <c r="J4562" s="240" t="s">
        <v>1788</v>
      </c>
      <c r="K4562" s="333" t="s">
        <v>48</v>
      </c>
      <c r="L4562" s="21" t="str">
        <f>VLOOKUP($K4562,TONG_SL!$A:$D,2,0)</f>
        <v>Mọc Nấm Hương 250g</v>
      </c>
      <c r="N4562" s="21" t="str">
        <f t="shared" si="455"/>
        <v>K-C6</v>
      </c>
      <c r="Q4562" s="21" t="str">
        <f>VLOOKUP(K4562,TONG_SL!$A:$D,3,0)</f>
        <v>Túi</v>
      </c>
      <c r="R4562" s="220">
        <v>3</v>
      </c>
      <c r="S4562" s="220"/>
      <c r="T4562" s="220">
        <f>VLOOKUP(VLOOKUP(G4562,Ma_KH!$A:$R,18,0)&amp;K4562,Gia_MB!$A:$F,6,0)</f>
        <v>46000</v>
      </c>
      <c r="U4562" s="254">
        <f t="shared" si="451"/>
        <v>138000</v>
      </c>
      <c r="V4562" s="220"/>
      <c r="W4562" s="222">
        <f t="shared" si="452"/>
        <v>0</v>
      </c>
      <c r="X4562" s="223" t="str">
        <f t="shared" si="453"/>
        <v>8</v>
      </c>
      <c r="Y4562" s="220"/>
      <c r="Z4562" s="254">
        <f t="shared" si="454"/>
        <v>11040</v>
      </c>
      <c r="AA4562" s="5">
        <f>VLOOKUP(G4562,Ma_KH!$A:$R,14,0)</f>
        <v>60</v>
      </c>
    </row>
    <row r="4563" spans="1:27" hidden="1" x14ac:dyDescent="0.25">
      <c r="A4563" s="234">
        <v>45995</v>
      </c>
      <c r="B4563" s="235">
        <v>4180885234</v>
      </c>
      <c r="C4563" s="151" t="s">
        <v>7767</v>
      </c>
      <c r="D4563" s="149">
        <v>46000</v>
      </c>
      <c r="E4563" s="238"/>
      <c r="F4563" s="236"/>
      <c r="G4563" s="32" t="s">
        <v>1508</v>
      </c>
      <c r="H4563" s="238"/>
      <c r="I4563" s="235">
        <v>4180885234</v>
      </c>
      <c r="J4563" s="240" t="s">
        <v>1788</v>
      </c>
      <c r="K4563" s="333" t="s">
        <v>27</v>
      </c>
      <c r="L4563" s="21" t="str">
        <f>VLOOKUP($K4563,TONG_SL!$A:$D,2,0)</f>
        <v>Chân giò heo muối 300g</v>
      </c>
      <c r="N4563" s="21" t="str">
        <f t="shared" si="455"/>
        <v>K-C6</v>
      </c>
      <c r="Q4563" s="21" t="str">
        <f>VLOOKUP(K4563,TONG_SL!$A:$D,3,0)</f>
        <v>Túi</v>
      </c>
      <c r="R4563" s="220">
        <v>5</v>
      </c>
      <c r="S4563" s="220"/>
      <c r="T4563" s="220">
        <f>VLOOKUP(VLOOKUP(G4563,Ma_KH!$A:$R,18,0)&amp;K4563,Gia_MB!$A:$F,6,0)</f>
        <v>73431</v>
      </c>
      <c r="U4563" s="254">
        <f t="shared" si="451"/>
        <v>367155</v>
      </c>
      <c r="V4563" s="220"/>
      <c r="W4563" s="222">
        <f t="shared" si="452"/>
        <v>0</v>
      </c>
      <c r="X4563" s="223" t="str">
        <f t="shared" si="453"/>
        <v>8</v>
      </c>
      <c r="Y4563" s="220"/>
      <c r="Z4563" s="254">
        <f t="shared" si="454"/>
        <v>29372.400000000001</v>
      </c>
      <c r="AA4563" s="5">
        <f>VLOOKUP(G4563,Ma_KH!$A:$R,14,0)</f>
        <v>60</v>
      </c>
    </row>
    <row r="4564" spans="1:27" hidden="1" x14ac:dyDescent="0.25">
      <c r="A4564" s="234">
        <v>45995</v>
      </c>
      <c r="B4564" s="235">
        <v>4180885234</v>
      </c>
      <c r="C4564" s="151" t="s">
        <v>7767</v>
      </c>
      <c r="D4564" s="149">
        <v>46000</v>
      </c>
      <c r="E4564" s="238"/>
      <c r="F4564" s="236"/>
      <c r="G4564" s="32" t="s">
        <v>1508</v>
      </c>
      <c r="H4564" s="238"/>
      <c r="I4564" s="235">
        <v>4180885234</v>
      </c>
      <c r="J4564" s="240" t="s">
        <v>1788</v>
      </c>
      <c r="K4564" s="333" t="s">
        <v>32</v>
      </c>
      <c r="L4564" s="21" t="str">
        <f>VLOOKUP($K4564,TONG_SL!$A:$D,2,0)</f>
        <v>Giò Tai Lưỡi Xào 250g</v>
      </c>
      <c r="N4564" s="21" t="str">
        <f t="shared" si="455"/>
        <v>K-C6</v>
      </c>
      <c r="Q4564" s="21" t="str">
        <f>VLOOKUP(K4564,TONG_SL!$A:$D,3,0)</f>
        <v>Túi</v>
      </c>
      <c r="R4564" s="220">
        <v>3</v>
      </c>
      <c r="S4564" s="220"/>
      <c r="T4564" s="220">
        <f>VLOOKUP(VLOOKUP(G4564,Ma_KH!$A:$R,18,0)&amp;K4564,Gia_MB!$A:$F,6,0)</f>
        <v>50182</v>
      </c>
      <c r="U4564" s="254">
        <f t="shared" si="451"/>
        <v>150546</v>
      </c>
      <c r="V4564" s="220"/>
      <c r="W4564" s="222">
        <f t="shared" si="452"/>
        <v>0</v>
      </c>
      <c r="X4564" s="223" t="str">
        <f t="shared" si="453"/>
        <v>8</v>
      </c>
      <c r="Y4564" s="220"/>
      <c r="Z4564" s="254">
        <f t="shared" si="454"/>
        <v>12043.68</v>
      </c>
      <c r="AA4564" s="5">
        <f>VLOOKUP(G4564,Ma_KH!$A:$R,14,0)</f>
        <v>60</v>
      </c>
    </row>
    <row r="4565" spans="1:27" hidden="1" x14ac:dyDescent="0.25">
      <c r="A4565" s="234">
        <v>45995</v>
      </c>
      <c r="B4565" s="235">
        <v>4180885234</v>
      </c>
      <c r="C4565" s="151" t="s">
        <v>7767</v>
      </c>
      <c r="D4565" s="149">
        <v>46000</v>
      </c>
      <c r="E4565" s="238"/>
      <c r="F4565" s="236"/>
      <c r="G4565" s="32" t="s">
        <v>1508</v>
      </c>
      <c r="H4565" s="238"/>
      <c r="I4565" s="235">
        <v>4180885234</v>
      </c>
      <c r="J4565" s="240" t="s">
        <v>1788</v>
      </c>
      <c r="K4565" s="333" t="s">
        <v>48</v>
      </c>
      <c r="L4565" s="21" t="str">
        <f>VLOOKUP($K4565,TONG_SL!$A:$D,2,0)</f>
        <v>Mọc Nấm Hương 250g</v>
      </c>
      <c r="N4565" s="21" t="str">
        <f t="shared" si="455"/>
        <v>K-C6</v>
      </c>
      <c r="Q4565" s="21" t="str">
        <f>VLOOKUP(K4565,TONG_SL!$A:$D,3,0)</f>
        <v>Túi</v>
      </c>
      <c r="R4565" s="220">
        <v>2</v>
      </c>
      <c r="S4565" s="220"/>
      <c r="T4565" s="220">
        <f>VLOOKUP(VLOOKUP(G4565,Ma_KH!$A:$R,18,0)&amp;K4565,Gia_MB!$A:$F,6,0)</f>
        <v>46000</v>
      </c>
      <c r="U4565" s="254">
        <f t="shared" si="451"/>
        <v>92000</v>
      </c>
      <c r="V4565" s="220"/>
      <c r="W4565" s="222">
        <f t="shared" si="452"/>
        <v>0</v>
      </c>
      <c r="X4565" s="223" t="str">
        <f t="shared" si="453"/>
        <v>8</v>
      </c>
      <c r="Y4565" s="220"/>
      <c r="Z4565" s="254">
        <f t="shared" si="454"/>
        <v>7360</v>
      </c>
      <c r="AA4565" s="5">
        <f>VLOOKUP(G4565,Ma_KH!$A:$R,14,0)</f>
        <v>60</v>
      </c>
    </row>
    <row r="4566" spans="1:27" hidden="1" x14ac:dyDescent="0.25">
      <c r="A4566" s="234">
        <v>45995</v>
      </c>
      <c r="B4566" s="235">
        <v>4180885234</v>
      </c>
      <c r="C4566" s="151" t="s">
        <v>7767</v>
      </c>
      <c r="D4566" s="149">
        <v>46000</v>
      </c>
      <c r="E4566" s="238"/>
      <c r="F4566" s="236"/>
      <c r="G4566" s="32" t="s">
        <v>1508</v>
      </c>
      <c r="H4566" s="238"/>
      <c r="I4566" s="235">
        <v>4180885234</v>
      </c>
      <c r="J4566" s="240" t="s">
        <v>1788</v>
      </c>
      <c r="K4566" s="333" t="s">
        <v>34</v>
      </c>
      <c r="L4566" s="21" t="str">
        <f>VLOOKUP($K4566,TONG_SL!$A:$D,2,0)</f>
        <v>Tai heo muối 200g</v>
      </c>
      <c r="N4566" s="21" t="str">
        <f t="shared" si="455"/>
        <v>K-C6</v>
      </c>
      <c r="Q4566" s="21" t="str">
        <f>VLOOKUP(K4566,TONG_SL!$A:$D,3,0)</f>
        <v>Túi</v>
      </c>
      <c r="R4566" s="220">
        <v>1</v>
      </c>
      <c r="S4566" s="220"/>
      <c r="T4566" s="220">
        <f>VLOOKUP(VLOOKUP(G4566,Ma_KH!$A:$R,18,0)&amp;K4566,Gia_MB!$A:$F,6,0)</f>
        <v>55595</v>
      </c>
      <c r="U4566" s="254">
        <f t="shared" si="451"/>
        <v>55595</v>
      </c>
      <c r="V4566" s="220"/>
      <c r="W4566" s="222">
        <f t="shared" si="452"/>
        <v>0</v>
      </c>
      <c r="X4566" s="223" t="str">
        <f t="shared" si="453"/>
        <v>8</v>
      </c>
      <c r="Y4566" s="220"/>
      <c r="Z4566" s="254">
        <f t="shared" si="454"/>
        <v>4447.6000000000004</v>
      </c>
      <c r="AA4566" s="5">
        <f>VLOOKUP(G4566,Ma_KH!$A:$R,14,0)</f>
        <v>60</v>
      </c>
    </row>
    <row r="4567" spans="1:27" hidden="1" x14ac:dyDescent="0.25">
      <c r="A4567" s="234">
        <v>45995</v>
      </c>
      <c r="B4567" s="235">
        <v>4180885782</v>
      </c>
      <c r="C4567" s="151" t="s">
        <v>7767</v>
      </c>
      <c r="D4567" s="149">
        <v>46000</v>
      </c>
      <c r="E4567" s="238"/>
      <c r="F4567" s="236"/>
      <c r="G4567" s="32" t="s">
        <v>1587</v>
      </c>
      <c r="H4567" s="238"/>
      <c r="I4567" s="235">
        <v>4180885782</v>
      </c>
      <c r="J4567" s="240" t="s">
        <v>1788</v>
      </c>
      <c r="K4567" s="333" t="s">
        <v>34</v>
      </c>
      <c r="L4567" s="21" t="str">
        <f>VLOOKUP($K4567,TONG_SL!$A:$D,2,0)</f>
        <v>Tai heo muối 200g</v>
      </c>
      <c r="N4567" s="21" t="str">
        <f t="shared" si="455"/>
        <v>K-C6</v>
      </c>
      <c r="Q4567" s="21" t="str">
        <f>VLOOKUP(K4567,TONG_SL!$A:$D,3,0)</f>
        <v>Túi</v>
      </c>
      <c r="R4567" s="220">
        <v>3</v>
      </c>
      <c r="S4567" s="220"/>
      <c r="T4567" s="220">
        <f>VLOOKUP(VLOOKUP(G4567,Ma_KH!$A:$R,18,0)&amp;K4567,Gia_MB!$A:$F,6,0)</f>
        <v>55595</v>
      </c>
      <c r="U4567" s="254">
        <f t="shared" si="451"/>
        <v>166785</v>
      </c>
      <c r="V4567" s="220"/>
      <c r="W4567" s="222">
        <f t="shared" si="452"/>
        <v>0</v>
      </c>
      <c r="X4567" s="223" t="str">
        <f t="shared" si="453"/>
        <v>8</v>
      </c>
      <c r="Y4567" s="220"/>
      <c r="Z4567" s="254">
        <f t="shared" si="454"/>
        <v>13342.800000000001</v>
      </c>
      <c r="AA4567" s="5">
        <f>VLOOKUP(G4567,Ma_KH!$A:$R,14,0)</f>
        <v>60</v>
      </c>
    </row>
    <row r="4568" spans="1:27" hidden="1" x14ac:dyDescent="0.25">
      <c r="A4568" s="234">
        <v>45995</v>
      </c>
      <c r="B4568" s="235">
        <v>4180885782</v>
      </c>
      <c r="C4568" s="151" t="s">
        <v>7767</v>
      </c>
      <c r="D4568" s="149">
        <v>46000</v>
      </c>
      <c r="E4568" s="238"/>
      <c r="F4568" s="236"/>
      <c r="G4568" s="32" t="s">
        <v>1587</v>
      </c>
      <c r="H4568" s="238"/>
      <c r="I4568" s="235">
        <v>4180885782</v>
      </c>
      <c r="J4568" s="240" t="s">
        <v>1788</v>
      </c>
      <c r="K4568" s="333" t="s">
        <v>32</v>
      </c>
      <c r="L4568" s="21" t="str">
        <f>VLOOKUP($K4568,TONG_SL!$A:$D,2,0)</f>
        <v>Giò Tai Lưỡi Xào 250g</v>
      </c>
      <c r="N4568" s="21" t="str">
        <f t="shared" si="455"/>
        <v>K-C6</v>
      </c>
      <c r="Q4568" s="21" t="str">
        <f>VLOOKUP(K4568,TONG_SL!$A:$D,3,0)</f>
        <v>Túi</v>
      </c>
      <c r="R4568" s="220">
        <v>3</v>
      </c>
      <c r="S4568" s="220"/>
      <c r="T4568" s="220">
        <f>VLOOKUP(VLOOKUP(G4568,Ma_KH!$A:$R,18,0)&amp;K4568,Gia_MB!$A:$F,6,0)</f>
        <v>50182</v>
      </c>
      <c r="U4568" s="254">
        <f t="shared" si="451"/>
        <v>150546</v>
      </c>
      <c r="V4568" s="220"/>
      <c r="W4568" s="222">
        <f t="shared" si="452"/>
        <v>0</v>
      </c>
      <c r="X4568" s="223" t="str">
        <f t="shared" si="453"/>
        <v>8</v>
      </c>
      <c r="Y4568" s="220"/>
      <c r="Z4568" s="254">
        <f t="shared" si="454"/>
        <v>12043.68</v>
      </c>
      <c r="AA4568" s="5">
        <f>VLOOKUP(G4568,Ma_KH!$A:$R,14,0)</f>
        <v>60</v>
      </c>
    </row>
    <row r="4569" spans="1:27" hidden="1" x14ac:dyDescent="0.25">
      <c r="A4569" s="234">
        <v>45995</v>
      </c>
      <c r="B4569" s="235">
        <v>4180885782</v>
      </c>
      <c r="C4569" s="151" t="s">
        <v>7767</v>
      </c>
      <c r="D4569" s="149">
        <v>46000</v>
      </c>
      <c r="E4569" s="238"/>
      <c r="F4569" s="236"/>
      <c r="G4569" s="32" t="s">
        <v>1587</v>
      </c>
      <c r="H4569" s="238"/>
      <c r="I4569" s="235">
        <v>4180885782</v>
      </c>
      <c r="J4569" s="240" t="s">
        <v>1788</v>
      </c>
      <c r="K4569" s="333" t="s">
        <v>27</v>
      </c>
      <c r="L4569" s="21" t="str">
        <f>VLOOKUP($K4569,TONG_SL!$A:$D,2,0)</f>
        <v>Chân giò heo muối 300g</v>
      </c>
      <c r="N4569" s="21" t="str">
        <f t="shared" si="455"/>
        <v>K-C6</v>
      </c>
      <c r="Q4569" s="21" t="str">
        <f>VLOOKUP(K4569,TONG_SL!$A:$D,3,0)</f>
        <v>Túi</v>
      </c>
      <c r="R4569" s="220">
        <v>10</v>
      </c>
      <c r="S4569" s="220"/>
      <c r="T4569" s="220">
        <f>VLOOKUP(VLOOKUP(G4569,Ma_KH!$A:$R,18,0)&amp;K4569,Gia_MB!$A:$F,6,0)</f>
        <v>73431</v>
      </c>
      <c r="U4569" s="254">
        <f t="shared" si="451"/>
        <v>734310</v>
      </c>
      <c r="V4569" s="220"/>
      <c r="W4569" s="222">
        <f t="shared" si="452"/>
        <v>0</v>
      </c>
      <c r="X4569" s="223" t="str">
        <f t="shared" si="453"/>
        <v>8</v>
      </c>
      <c r="Y4569" s="220"/>
      <c r="Z4569" s="254">
        <f t="shared" si="454"/>
        <v>58744.800000000003</v>
      </c>
      <c r="AA4569" s="5">
        <f>VLOOKUP(G4569,Ma_KH!$A:$R,14,0)</f>
        <v>60</v>
      </c>
    </row>
    <row r="4570" spans="1:27" hidden="1" x14ac:dyDescent="0.25">
      <c r="A4570" s="234">
        <v>45995</v>
      </c>
      <c r="B4570" s="235">
        <v>4180885782</v>
      </c>
      <c r="C4570" s="151" t="s">
        <v>7767</v>
      </c>
      <c r="D4570" s="149">
        <v>46000</v>
      </c>
      <c r="E4570" s="238"/>
      <c r="F4570" s="236"/>
      <c r="G4570" s="32" t="s">
        <v>1587</v>
      </c>
      <c r="H4570" s="238"/>
      <c r="I4570" s="235">
        <v>4180885782</v>
      </c>
      <c r="J4570" s="240" t="s">
        <v>1788</v>
      </c>
      <c r="K4570" s="333" t="s">
        <v>48</v>
      </c>
      <c r="L4570" s="21" t="str">
        <f>VLOOKUP($K4570,TONG_SL!$A:$D,2,0)</f>
        <v>Mọc Nấm Hương 250g</v>
      </c>
      <c r="N4570" s="21" t="str">
        <f t="shared" si="455"/>
        <v>K-C6</v>
      </c>
      <c r="Q4570" s="21" t="str">
        <f>VLOOKUP(K4570,TONG_SL!$A:$D,3,0)</f>
        <v>Túi</v>
      </c>
      <c r="R4570" s="220">
        <v>3</v>
      </c>
      <c r="S4570" s="220"/>
      <c r="T4570" s="220">
        <f>VLOOKUP(VLOOKUP(G4570,Ma_KH!$A:$R,18,0)&amp;K4570,Gia_MB!$A:$F,6,0)</f>
        <v>46000</v>
      </c>
      <c r="U4570" s="254">
        <f t="shared" si="451"/>
        <v>138000</v>
      </c>
      <c r="V4570" s="220"/>
      <c r="W4570" s="222">
        <f t="shared" si="452"/>
        <v>0</v>
      </c>
      <c r="X4570" s="223" t="str">
        <f t="shared" si="453"/>
        <v>8</v>
      </c>
      <c r="Y4570" s="220"/>
      <c r="Z4570" s="254">
        <f t="shared" si="454"/>
        <v>11040</v>
      </c>
      <c r="AA4570" s="5">
        <f>VLOOKUP(G4570,Ma_KH!$A:$R,14,0)</f>
        <v>60</v>
      </c>
    </row>
    <row r="4571" spans="1:27" hidden="1" x14ac:dyDescent="0.25">
      <c r="A4571" s="234">
        <v>45995</v>
      </c>
      <c r="B4571" s="235">
        <v>4180885782</v>
      </c>
      <c r="C4571" s="151" t="s">
        <v>7767</v>
      </c>
      <c r="D4571" s="149">
        <v>46000</v>
      </c>
      <c r="E4571" s="238"/>
      <c r="F4571" s="236"/>
      <c r="G4571" s="32" t="s">
        <v>1587</v>
      </c>
      <c r="H4571" s="238"/>
      <c r="I4571" s="235">
        <v>4180885782</v>
      </c>
      <c r="J4571" s="240" t="s">
        <v>1788</v>
      </c>
      <c r="K4571" s="333" t="s">
        <v>30</v>
      </c>
      <c r="L4571" s="21" t="str">
        <f>VLOOKUP($K4571,TONG_SL!$A:$D,2,0)</f>
        <v>Gà muối 500g</v>
      </c>
      <c r="N4571" s="21" t="str">
        <f t="shared" si="455"/>
        <v>K-C6</v>
      </c>
      <c r="Q4571" s="21" t="str">
        <f>VLOOKUP(K4571,TONG_SL!$A:$D,3,0)</f>
        <v>Túi</v>
      </c>
      <c r="R4571" s="220">
        <v>6</v>
      </c>
      <c r="S4571" s="220"/>
      <c r="T4571" s="220">
        <f>VLOOKUP(VLOOKUP(G4571,Ma_KH!$A:$R,18,0)&amp;K4571,Gia_MB!$A:$F,6,0)</f>
        <v>111058</v>
      </c>
      <c r="U4571" s="254">
        <f t="shared" si="451"/>
        <v>666348</v>
      </c>
      <c r="V4571" s="220"/>
      <c r="W4571" s="222">
        <f t="shared" si="452"/>
        <v>0</v>
      </c>
      <c r="X4571" s="223" t="str">
        <f t="shared" si="453"/>
        <v>8</v>
      </c>
      <c r="Y4571" s="220"/>
      <c r="Z4571" s="254">
        <f t="shared" si="454"/>
        <v>53307.840000000004</v>
      </c>
      <c r="AA4571" s="5">
        <f>VLOOKUP(G4571,Ma_KH!$A:$R,14,0)</f>
        <v>60</v>
      </c>
    </row>
    <row r="4572" spans="1:27" hidden="1" x14ac:dyDescent="0.25">
      <c r="A4572" s="234">
        <v>45995</v>
      </c>
      <c r="B4572" s="235">
        <v>4180885328</v>
      </c>
      <c r="C4572" s="151" t="s">
        <v>7767</v>
      </c>
      <c r="D4572" s="149">
        <v>46000</v>
      </c>
      <c r="E4572" s="238"/>
      <c r="F4572" s="236"/>
      <c r="G4572" s="32" t="s">
        <v>1542</v>
      </c>
      <c r="H4572" s="238"/>
      <c r="I4572" s="235">
        <v>4180885328</v>
      </c>
      <c r="J4572" s="240" t="s">
        <v>1788</v>
      </c>
      <c r="K4572" s="333" t="s">
        <v>30</v>
      </c>
      <c r="L4572" s="21" t="str">
        <f>VLOOKUP($K4572,TONG_SL!$A:$D,2,0)</f>
        <v>Gà muối 500g</v>
      </c>
      <c r="N4572" s="21" t="str">
        <f t="shared" si="455"/>
        <v>K-C6</v>
      </c>
      <c r="Q4572" s="21" t="str">
        <f>VLOOKUP(K4572,TONG_SL!$A:$D,3,0)</f>
        <v>Túi</v>
      </c>
      <c r="R4572" s="220">
        <v>3</v>
      </c>
      <c r="S4572" s="220"/>
      <c r="T4572" s="220">
        <f>VLOOKUP(VLOOKUP(G4572,Ma_KH!$A:$R,18,0)&amp;K4572,Gia_MB!$A:$F,6,0)</f>
        <v>111058</v>
      </c>
      <c r="U4572" s="254">
        <f t="shared" si="451"/>
        <v>333174</v>
      </c>
      <c r="V4572" s="220"/>
      <c r="W4572" s="222">
        <f t="shared" si="452"/>
        <v>0</v>
      </c>
      <c r="X4572" s="223" t="str">
        <f t="shared" si="453"/>
        <v>8</v>
      </c>
      <c r="Y4572" s="220"/>
      <c r="Z4572" s="254">
        <f t="shared" si="454"/>
        <v>26653.920000000002</v>
      </c>
      <c r="AA4572" s="5">
        <f>VLOOKUP(G4572,Ma_KH!$A:$R,14,0)</f>
        <v>60</v>
      </c>
    </row>
    <row r="4573" spans="1:27" hidden="1" x14ac:dyDescent="0.25">
      <c r="A4573" s="234">
        <v>45995</v>
      </c>
      <c r="B4573" s="235">
        <v>4180885328</v>
      </c>
      <c r="C4573" s="151" t="s">
        <v>7767</v>
      </c>
      <c r="D4573" s="149">
        <v>46000</v>
      </c>
      <c r="E4573" s="238"/>
      <c r="F4573" s="236"/>
      <c r="G4573" s="32" t="s">
        <v>1542</v>
      </c>
      <c r="H4573" s="238"/>
      <c r="I4573" s="235">
        <v>4180885328</v>
      </c>
      <c r="J4573" s="240" t="s">
        <v>1788</v>
      </c>
      <c r="K4573" s="333" t="s">
        <v>48</v>
      </c>
      <c r="L4573" s="21" t="str">
        <f>VLOOKUP($K4573,TONG_SL!$A:$D,2,0)</f>
        <v>Mọc Nấm Hương 250g</v>
      </c>
      <c r="N4573" s="21" t="str">
        <f t="shared" si="455"/>
        <v>K-C6</v>
      </c>
      <c r="Q4573" s="21" t="str">
        <f>VLOOKUP(K4573,TONG_SL!$A:$D,3,0)</f>
        <v>Túi</v>
      </c>
      <c r="R4573" s="220">
        <v>4</v>
      </c>
      <c r="S4573" s="220"/>
      <c r="T4573" s="220">
        <f>VLOOKUP(VLOOKUP(G4573,Ma_KH!$A:$R,18,0)&amp;K4573,Gia_MB!$A:$F,6,0)</f>
        <v>46000</v>
      </c>
      <c r="U4573" s="254">
        <f t="shared" si="451"/>
        <v>184000</v>
      </c>
      <c r="V4573" s="220"/>
      <c r="W4573" s="222">
        <f t="shared" si="452"/>
        <v>0</v>
      </c>
      <c r="X4573" s="223" t="str">
        <f t="shared" si="453"/>
        <v>8</v>
      </c>
      <c r="Y4573" s="220"/>
      <c r="Z4573" s="254">
        <f t="shared" si="454"/>
        <v>14720</v>
      </c>
      <c r="AA4573" s="5">
        <f>VLOOKUP(G4573,Ma_KH!$A:$R,14,0)</f>
        <v>60</v>
      </c>
    </row>
    <row r="4574" spans="1:27" hidden="1" x14ac:dyDescent="0.25">
      <c r="A4574" s="234">
        <v>45995</v>
      </c>
      <c r="B4574" s="235">
        <v>4180885328</v>
      </c>
      <c r="C4574" s="151" t="s">
        <v>7767</v>
      </c>
      <c r="D4574" s="149">
        <v>46000</v>
      </c>
      <c r="E4574" s="238"/>
      <c r="F4574" s="236"/>
      <c r="G4574" s="32" t="s">
        <v>1542</v>
      </c>
      <c r="H4574" s="238"/>
      <c r="I4574" s="235">
        <v>4180885328</v>
      </c>
      <c r="J4574" s="240" t="s">
        <v>1788</v>
      </c>
      <c r="K4574" s="333" t="s">
        <v>27</v>
      </c>
      <c r="L4574" s="21" t="str">
        <f>VLOOKUP($K4574,TONG_SL!$A:$D,2,0)</f>
        <v>Chân giò heo muối 300g</v>
      </c>
      <c r="N4574" s="21" t="str">
        <f t="shared" si="455"/>
        <v>K-C6</v>
      </c>
      <c r="Q4574" s="21" t="str">
        <f>VLOOKUP(K4574,TONG_SL!$A:$D,3,0)</f>
        <v>Túi</v>
      </c>
      <c r="R4574" s="220">
        <v>3</v>
      </c>
      <c r="S4574" s="220"/>
      <c r="T4574" s="220">
        <f>VLOOKUP(VLOOKUP(G4574,Ma_KH!$A:$R,18,0)&amp;K4574,Gia_MB!$A:$F,6,0)</f>
        <v>73431</v>
      </c>
      <c r="U4574" s="254">
        <f t="shared" ref="U4574:U4605" si="456">T4574*R4574</f>
        <v>220293</v>
      </c>
      <c r="V4574" s="220"/>
      <c r="W4574" s="222">
        <f t="shared" ref="W4574:W4605" si="457">U4574*V4574</f>
        <v>0</v>
      </c>
      <c r="X4574" s="223" t="str">
        <f t="shared" ref="X4574:X4605" si="458">IF(B4574&lt;&gt;"","8","0")</f>
        <v>8</v>
      </c>
      <c r="Y4574" s="220"/>
      <c r="Z4574" s="254">
        <f t="shared" ref="Z4574:Z4605" si="459">U4574*X4574%</f>
        <v>17623.439999999999</v>
      </c>
      <c r="AA4574" s="5">
        <f>VLOOKUP(G4574,Ma_KH!$A:$R,14,0)</f>
        <v>60</v>
      </c>
    </row>
    <row r="4575" spans="1:27" hidden="1" x14ac:dyDescent="0.25">
      <c r="A4575" s="234">
        <v>45995</v>
      </c>
      <c r="B4575" s="235">
        <v>4180885328</v>
      </c>
      <c r="C4575" s="151" t="s">
        <v>7767</v>
      </c>
      <c r="D4575" s="149">
        <v>46000</v>
      </c>
      <c r="E4575" s="238"/>
      <c r="F4575" s="236"/>
      <c r="G4575" s="32" t="s">
        <v>1542</v>
      </c>
      <c r="H4575" s="238"/>
      <c r="I4575" s="235">
        <v>4180885328</v>
      </c>
      <c r="J4575" s="240" t="s">
        <v>1788</v>
      </c>
      <c r="K4575" s="333" t="s">
        <v>32</v>
      </c>
      <c r="L4575" s="21" t="str">
        <f>VLOOKUP($K4575,TONG_SL!$A:$D,2,0)</f>
        <v>Giò Tai Lưỡi Xào 250g</v>
      </c>
      <c r="N4575" s="21" t="str">
        <f t="shared" si="455"/>
        <v>K-C6</v>
      </c>
      <c r="Q4575" s="21" t="str">
        <f>VLOOKUP(K4575,TONG_SL!$A:$D,3,0)</f>
        <v>Túi</v>
      </c>
      <c r="R4575" s="220">
        <v>5</v>
      </c>
      <c r="S4575" s="220"/>
      <c r="T4575" s="220">
        <f>VLOOKUP(VLOOKUP(G4575,Ma_KH!$A:$R,18,0)&amp;K4575,Gia_MB!$A:$F,6,0)</f>
        <v>50182</v>
      </c>
      <c r="U4575" s="254">
        <f t="shared" si="456"/>
        <v>250910</v>
      </c>
      <c r="V4575" s="220"/>
      <c r="W4575" s="222">
        <f t="shared" si="457"/>
        <v>0</v>
      </c>
      <c r="X4575" s="223" t="str">
        <f t="shared" si="458"/>
        <v>8</v>
      </c>
      <c r="Y4575" s="220"/>
      <c r="Z4575" s="254">
        <f t="shared" si="459"/>
        <v>20072.8</v>
      </c>
      <c r="AA4575" s="5">
        <f>VLOOKUP(G4575,Ma_KH!$A:$R,14,0)</f>
        <v>60</v>
      </c>
    </row>
    <row r="4576" spans="1:27" hidden="1" x14ac:dyDescent="0.25">
      <c r="A4576" s="234">
        <v>45995</v>
      </c>
      <c r="B4576" s="235">
        <v>4180886014</v>
      </c>
      <c r="C4576" s="151" t="s">
        <v>7767</v>
      </c>
      <c r="D4576" s="149">
        <v>46000</v>
      </c>
      <c r="E4576" s="238"/>
      <c r="F4576" s="236"/>
      <c r="G4576" s="32" t="s">
        <v>1618</v>
      </c>
      <c r="H4576" s="238"/>
      <c r="I4576" s="235">
        <v>4180886014</v>
      </c>
      <c r="J4576" s="240" t="s">
        <v>1788</v>
      </c>
      <c r="K4576" s="333" t="s">
        <v>34</v>
      </c>
      <c r="L4576" s="21" t="str">
        <f>VLOOKUP($K4576,TONG_SL!$A:$D,2,0)</f>
        <v>Tai heo muối 200g</v>
      </c>
      <c r="N4576" s="21" t="str">
        <f t="shared" si="455"/>
        <v>K-C6</v>
      </c>
      <c r="Q4576" s="21" t="str">
        <f>VLOOKUP(K4576,TONG_SL!$A:$D,3,0)</f>
        <v>Túi</v>
      </c>
      <c r="R4576" s="220">
        <v>3</v>
      </c>
      <c r="S4576" s="220"/>
      <c r="T4576" s="220">
        <f>VLOOKUP(VLOOKUP(G4576,Ma_KH!$A:$R,18,0)&amp;K4576,Gia_MB!$A:$F,6,0)</f>
        <v>55595</v>
      </c>
      <c r="U4576" s="254">
        <f t="shared" si="456"/>
        <v>166785</v>
      </c>
      <c r="V4576" s="220"/>
      <c r="W4576" s="222">
        <f t="shared" si="457"/>
        <v>0</v>
      </c>
      <c r="X4576" s="223" t="str">
        <f t="shared" si="458"/>
        <v>8</v>
      </c>
      <c r="Y4576" s="220"/>
      <c r="Z4576" s="254">
        <f t="shared" si="459"/>
        <v>13342.800000000001</v>
      </c>
      <c r="AA4576" s="5">
        <f>VLOOKUP(G4576,Ma_KH!$A:$R,14,0)</f>
        <v>60</v>
      </c>
    </row>
    <row r="4577" spans="1:27" hidden="1" x14ac:dyDescent="0.25">
      <c r="A4577" s="234">
        <v>45995</v>
      </c>
      <c r="B4577" s="235">
        <v>4180886014</v>
      </c>
      <c r="C4577" s="151" t="s">
        <v>7767</v>
      </c>
      <c r="D4577" s="149">
        <v>46000</v>
      </c>
      <c r="E4577" s="238"/>
      <c r="F4577" s="236"/>
      <c r="G4577" s="32" t="s">
        <v>1618</v>
      </c>
      <c r="H4577" s="238"/>
      <c r="I4577" s="235">
        <v>4180886014</v>
      </c>
      <c r="J4577" s="240" t="s">
        <v>1788</v>
      </c>
      <c r="K4577" s="333" t="s">
        <v>32</v>
      </c>
      <c r="L4577" s="21" t="str">
        <f>VLOOKUP($K4577,TONG_SL!$A:$D,2,0)</f>
        <v>Giò Tai Lưỡi Xào 250g</v>
      </c>
      <c r="N4577" s="21" t="str">
        <f t="shared" si="455"/>
        <v>K-C6</v>
      </c>
      <c r="Q4577" s="21" t="str">
        <f>VLOOKUP(K4577,TONG_SL!$A:$D,3,0)</f>
        <v>Túi</v>
      </c>
      <c r="R4577" s="220">
        <v>3</v>
      </c>
      <c r="S4577" s="220"/>
      <c r="T4577" s="220">
        <f>VLOOKUP(VLOOKUP(G4577,Ma_KH!$A:$R,18,0)&amp;K4577,Gia_MB!$A:$F,6,0)</f>
        <v>50182</v>
      </c>
      <c r="U4577" s="254">
        <f t="shared" si="456"/>
        <v>150546</v>
      </c>
      <c r="V4577" s="220"/>
      <c r="W4577" s="222">
        <f t="shared" si="457"/>
        <v>0</v>
      </c>
      <c r="X4577" s="223" t="str">
        <f t="shared" si="458"/>
        <v>8</v>
      </c>
      <c r="Y4577" s="220"/>
      <c r="Z4577" s="254">
        <f t="shared" si="459"/>
        <v>12043.68</v>
      </c>
      <c r="AA4577" s="5">
        <f>VLOOKUP(G4577,Ma_KH!$A:$R,14,0)</f>
        <v>60</v>
      </c>
    </row>
    <row r="4578" spans="1:27" hidden="1" x14ac:dyDescent="0.25">
      <c r="A4578" s="234">
        <v>45995</v>
      </c>
      <c r="B4578" s="235">
        <v>4180886014</v>
      </c>
      <c r="C4578" s="151" t="s">
        <v>7767</v>
      </c>
      <c r="D4578" s="149">
        <v>46000</v>
      </c>
      <c r="E4578" s="238"/>
      <c r="F4578" s="236"/>
      <c r="G4578" s="32" t="s">
        <v>1618</v>
      </c>
      <c r="H4578" s="238"/>
      <c r="I4578" s="235">
        <v>4180886014</v>
      </c>
      <c r="J4578" s="240" t="s">
        <v>1788</v>
      </c>
      <c r="K4578" s="333" t="s">
        <v>27</v>
      </c>
      <c r="L4578" s="21" t="str">
        <f>VLOOKUP($K4578,TONG_SL!$A:$D,2,0)</f>
        <v>Chân giò heo muối 300g</v>
      </c>
      <c r="N4578" s="21" t="str">
        <f t="shared" si="455"/>
        <v>K-C6</v>
      </c>
      <c r="Q4578" s="21" t="str">
        <f>VLOOKUP(K4578,TONG_SL!$A:$D,3,0)</f>
        <v>Túi</v>
      </c>
      <c r="R4578" s="220">
        <v>3</v>
      </c>
      <c r="S4578" s="220"/>
      <c r="T4578" s="220">
        <f>VLOOKUP(VLOOKUP(G4578,Ma_KH!$A:$R,18,0)&amp;K4578,Gia_MB!$A:$F,6,0)</f>
        <v>73431</v>
      </c>
      <c r="U4578" s="254">
        <f t="shared" si="456"/>
        <v>220293</v>
      </c>
      <c r="V4578" s="220"/>
      <c r="W4578" s="222">
        <f t="shared" si="457"/>
        <v>0</v>
      </c>
      <c r="X4578" s="223" t="str">
        <f t="shared" si="458"/>
        <v>8</v>
      </c>
      <c r="Y4578" s="220"/>
      <c r="Z4578" s="254">
        <f t="shared" si="459"/>
        <v>17623.439999999999</v>
      </c>
      <c r="AA4578" s="5">
        <f>VLOOKUP(G4578,Ma_KH!$A:$R,14,0)</f>
        <v>60</v>
      </c>
    </row>
    <row r="4579" spans="1:27" hidden="1" x14ac:dyDescent="0.25">
      <c r="A4579" s="234">
        <v>45995</v>
      </c>
      <c r="B4579" s="235">
        <v>4180886014</v>
      </c>
      <c r="C4579" s="151" t="s">
        <v>7767</v>
      </c>
      <c r="D4579" s="149">
        <v>46000</v>
      </c>
      <c r="E4579" s="238"/>
      <c r="F4579" s="236"/>
      <c r="G4579" s="32" t="s">
        <v>1618</v>
      </c>
      <c r="H4579" s="238"/>
      <c r="I4579" s="235">
        <v>4180886014</v>
      </c>
      <c r="J4579" s="240" t="s">
        <v>1788</v>
      </c>
      <c r="K4579" s="333" t="s">
        <v>48</v>
      </c>
      <c r="L4579" s="21" t="str">
        <f>VLOOKUP($K4579,TONG_SL!$A:$D,2,0)</f>
        <v>Mọc Nấm Hương 250g</v>
      </c>
      <c r="N4579" s="21" t="str">
        <f t="shared" si="455"/>
        <v>K-C6</v>
      </c>
      <c r="Q4579" s="21" t="str">
        <f>VLOOKUP(K4579,TONG_SL!$A:$D,3,0)</f>
        <v>Túi</v>
      </c>
      <c r="R4579" s="220">
        <v>3</v>
      </c>
      <c r="S4579" s="220"/>
      <c r="T4579" s="220">
        <f>VLOOKUP(VLOOKUP(G4579,Ma_KH!$A:$R,18,0)&amp;K4579,Gia_MB!$A:$F,6,0)</f>
        <v>46000</v>
      </c>
      <c r="U4579" s="254">
        <f t="shared" si="456"/>
        <v>138000</v>
      </c>
      <c r="V4579" s="220"/>
      <c r="W4579" s="222">
        <f t="shared" si="457"/>
        <v>0</v>
      </c>
      <c r="X4579" s="223" t="str">
        <f t="shared" si="458"/>
        <v>8</v>
      </c>
      <c r="Y4579" s="220"/>
      <c r="Z4579" s="254">
        <f t="shared" si="459"/>
        <v>11040</v>
      </c>
      <c r="AA4579" s="5">
        <f>VLOOKUP(G4579,Ma_KH!$A:$R,14,0)</f>
        <v>60</v>
      </c>
    </row>
    <row r="4580" spans="1:27" hidden="1" x14ac:dyDescent="0.25">
      <c r="A4580" s="234">
        <v>45995</v>
      </c>
      <c r="B4580" s="235">
        <v>4180886014</v>
      </c>
      <c r="C4580" s="151" t="s">
        <v>7767</v>
      </c>
      <c r="D4580" s="149">
        <v>46000</v>
      </c>
      <c r="E4580" s="238"/>
      <c r="F4580" s="236"/>
      <c r="G4580" s="32" t="s">
        <v>1618</v>
      </c>
      <c r="H4580" s="238"/>
      <c r="I4580" s="235">
        <v>4180886014</v>
      </c>
      <c r="J4580" s="240" t="s">
        <v>1788</v>
      </c>
      <c r="K4580" s="333" t="s">
        <v>30</v>
      </c>
      <c r="L4580" s="21" t="str">
        <f>VLOOKUP($K4580,TONG_SL!$A:$D,2,0)</f>
        <v>Gà muối 500g</v>
      </c>
      <c r="N4580" s="21" t="str">
        <f t="shared" si="455"/>
        <v>K-C6</v>
      </c>
      <c r="Q4580" s="21" t="str">
        <f>VLOOKUP(K4580,TONG_SL!$A:$D,3,0)</f>
        <v>Túi</v>
      </c>
      <c r="R4580" s="220">
        <v>4</v>
      </c>
      <c r="S4580" s="220"/>
      <c r="T4580" s="220">
        <f>VLOOKUP(VLOOKUP(G4580,Ma_KH!$A:$R,18,0)&amp;K4580,Gia_MB!$A:$F,6,0)</f>
        <v>111058</v>
      </c>
      <c r="U4580" s="254">
        <f t="shared" si="456"/>
        <v>444232</v>
      </c>
      <c r="V4580" s="220"/>
      <c r="W4580" s="222">
        <f t="shared" si="457"/>
        <v>0</v>
      </c>
      <c r="X4580" s="223" t="str">
        <f t="shared" si="458"/>
        <v>8</v>
      </c>
      <c r="Y4580" s="220"/>
      <c r="Z4580" s="254">
        <f t="shared" si="459"/>
        <v>35538.559999999998</v>
      </c>
      <c r="AA4580" s="5">
        <f>VLOOKUP(G4580,Ma_KH!$A:$R,14,0)</f>
        <v>60</v>
      </c>
    </row>
    <row r="4581" spans="1:27" hidden="1" x14ac:dyDescent="0.25">
      <c r="A4581" s="234">
        <v>45995</v>
      </c>
      <c r="B4581" s="235">
        <v>4180884914</v>
      </c>
      <c r="C4581" s="151" t="s">
        <v>7767</v>
      </c>
      <c r="D4581" s="149">
        <v>46000</v>
      </c>
      <c r="E4581" s="238"/>
      <c r="F4581" s="236"/>
      <c r="G4581" s="32" t="s">
        <v>202</v>
      </c>
      <c r="H4581" s="238"/>
      <c r="I4581" s="235">
        <v>4180884914</v>
      </c>
      <c r="J4581" s="240" t="s">
        <v>1788</v>
      </c>
      <c r="K4581" s="333" t="s">
        <v>48</v>
      </c>
      <c r="L4581" s="21" t="str">
        <f>VLOOKUP($K4581,TONG_SL!$A:$D,2,0)</f>
        <v>Mọc Nấm Hương 250g</v>
      </c>
      <c r="N4581" s="21" t="str">
        <f t="shared" si="455"/>
        <v>K-C6</v>
      </c>
      <c r="Q4581" s="21" t="str">
        <f>VLOOKUP(K4581,TONG_SL!$A:$D,3,0)</f>
        <v>Túi</v>
      </c>
      <c r="R4581" s="220">
        <v>4</v>
      </c>
      <c r="S4581" s="220"/>
      <c r="T4581" s="220">
        <f>VLOOKUP(VLOOKUP(G4581,Ma_KH!$A:$R,18,0)&amp;K4581,Gia_MB!$A:$F,6,0)</f>
        <v>46000</v>
      </c>
      <c r="U4581" s="254">
        <f t="shared" si="456"/>
        <v>184000</v>
      </c>
      <c r="V4581" s="220"/>
      <c r="W4581" s="222">
        <f t="shared" si="457"/>
        <v>0</v>
      </c>
      <c r="X4581" s="223" t="str">
        <f t="shared" si="458"/>
        <v>8</v>
      </c>
      <c r="Y4581" s="220"/>
      <c r="Z4581" s="254">
        <f t="shared" si="459"/>
        <v>14720</v>
      </c>
      <c r="AA4581" s="5">
        <f>VLOOKUP(G4581,Ma_KH!$A:$R,14,0)</f>
        <v>60</v>
      </c>
    </row>
    <row r="4582" spans="1:27" hidden="1" x14ac:dyDescent="0.25">
      <c r="A4582" s="234">
        <v>45995</v>
      </c>
      <c r="B4582" s="235">
        <v>4180884914</v>
      </c>
      <c r="C4582" s="151" t="s">
        <v>7767</v>
      </c>
      <c r="D4582" s="149">
        <v>46000</v>
      </c>
      <c r="E4582" s="238"/>
      <c r="F4582" s="236"/>
      <c r="G4582" s="32" t="s">
        <v>202</v>
      </c>
      <c r="H4582" s="238"/>
      <c r="I4582" s="235">
        <v>4180884914</v>
      </c>
      <c r="J4582" s="240" t="s">
        <v>1788</v>
      </c>
      <c r="K4582" s="333" t="s">
        <v>27</v>
      </c>
      <c r="L4582" s="21" t="str">
        <f>VLOOKUP($K4582,TONG_SL!$A:$D,2,0)</f>
        <v>Chân giò heo muối 300g</v>
      </c>
      <c r="N4582" s="21" t="str">
        <f t="shared" si="455"/>
        <v>K-C6</v>
      </c>
      <c r="Q4582" s="21" t="str">
        <f>VLOOKUP(K4582,TONG_SL!$A:$D,3,0)</f>
        <v>Túi</v>
      </c>
      <c r="R4582" s="220">
        <v>4</v>
      </c>
      <c r="S4582" s="220"/>
      <c r="T4582" s="220">
        <f>VLOOKUP(VLOOKUP(G4582,Ma_KH!$A:$R,18,0)&amp;K4582,Gia_MB!$A:$F,6,0)</f>
        <v>73431</v>
      </c>
      <c r="U4582" s="254">
        <f t="shared" si="456"/>
        <v>293724</v>
      </c>
      <c r="V4582" s="220"/>
      <c r="W4582" s="222">
        <f t="shared" si="457"/>
        <v>0</v>
      </c>
      <c r="X4582" s="223" t="str">
        <f t="shared" si="458"/>
        <v>8</v>
      </c>
      <c r="Y4582" s="220"/>
      <c r="Z4582" s="254">
        <f t="shared" si="459"/>
        <v>23497.920000000002</v>
      </c>
      <c r="AA4582" s="5">
        <f>VLOOKUP(G4582,Ma_KH!$A:$R,14,0)</f>
        <v>60</v>
      </c>
    </row>
    <row r="4583" spans="1:27" hidden="1" x14ac:dyDescent="0.25">
      <c r="A4583" s="234">
        <v>45995</v>
      </c>
      <c r="B4583" s="235">
        <v>4180884522</v>
      </c>
      <c r="C4583" s="151" t="s">
        <v>7767</v>
      </c>
      <c r="D4583" s="149">
        <v>46000</v>
      </c>
      <c r="E4583" s="238"/>
      <c r="F4583" s="236"/>
      <c r="G4583" s="32" t="s">
        <v>1213</v>
      </c>
      <c r="H4583" s="238"/>
      <c r="I4583" s="235">
        <v>4180884522</v>
      </c>
      <c r="J4583" s="240" t="s">
        <v>1788</v>
      </c>
      <c r="K4583" s="333" t="s">
        <v>34</v>
      </c>
      <c r="L4583" s="21" t="str">
        <f>VLOOKUP($K4583,TONG_SL!$A:$D,2,0)</f>
        <v>Tai heo muối 200g</v>
      </c>
      <c r="N4583" s="21" t="str">
        <f t="shared" si="455"/>
        <v>K-C6</v>
      </c>
      <c r="Q4583" s="21" t="str">
        <f>VLOOKUP(K4583,TONG_SL!$A:$D,3,0)</f>
        <v>Túi</v>
      </c>
      <c r="R4583" s="220">
        <v>1</v>
      </c>
      <c r="S4583" s="220"/>
      <c r="T4583" s="220">
        <f>VLOOKUP(VLOOKUP(G4583,Ma_KH!$A:$R,18,0)&amp;K4583,Gia_MB!$A:$F,6,0)</f>
        <v>55595</v>
      </c>
      <c r="U4583" s="254">
        <f t="shared" si="456"/>
        <v>55595</v>
      </c>
      <c r="V4583" s="220"/>
      <c r="W4583" s="222">
        <f t="shared" si="457"/>
        <v>0</v>
      </c>
      <c r="X4583" s="223" t="str">
        <f t="shared" si="458"/>
        <v>8</v>
      </c>
      <c r="Y4583" s="220"/>
      <c r="Z4583" s="254">
        <f t="shared" si="459"/>
        <v>4447.6000000000004</v>
      </c>
      <c r="AA4583" s="5">
        <f>VLOOKUP(G4583,Ma_KH!$A:$R,14,0)</f>
        <v>60</v>
      </c>
    </row>
    <row r="4584" spans="1:27" hidden="1" x14ac:dyDescent="0.25">
      <c r="A4584" s="234">
        <v>45995</v>
      </c>
      <c r="B4584" s="235">
        <v>4180884522</v>
      </c>
      <c r="C4584" s="151" t="s">
        <v>7767</v>
      </c>
      <c r="D4584" s="149">
        <v>46000</v>
      </c>
      <c r="E4584" s="238"/>
      <c r="F4584" s="236"/>
      <c r="G4584" s="32" t="s">
        <v>1213</v>
      </c>
      <c r="H4584" s="238"/>
      <c r="I4584" s="235">
        <v>4180884522</v>
      </c>
      <c r="J4584" s="240" t="s">
        <v>1788</v>
      </c>
      <c r="K4584" s="333" t="s">
        <v>32</v>
      </c>
      <c r="L4584" s="21" t="str">
        <f>VLOOKUP($K4584,TONG_SL!$A:$D,2,0)</f>
        <v>Giò Tai Lưỡi Xào 250g</v>
      </c>
      <c r="N4584" s="21" t="str">
        <f t="shared" si="455"/>
        <v>K-C6</v>
      </c>
      <c r="Q4584" s="21" t="str">
        <f>VLOOKUP(K4584,TONG_SL!$A:$D,3,0)</f>
        <v>Túi</v>
      </c>
      <c r="R4584" s="220">
        <v>3</v>
      </c>
      <c r="S4584" s="220"/>
      <c r="T4584" s="220">
        <f>VLOOKUP(VLOOKUP(G4584,Ma_KH!$A:$R,18,0)&amp;K4584,Gia_MB!$A:$F,6,0)</f>
        <v>50182</v>
      </c>
      <c r="U4584" s="254">
        <f t="shared" si="456"/>
        <v>150546</v>
      </c>
      <c r="V4584" s="220"/>
      <c r="W4584" s="222">
        <f t="shared" si="457"/>
        <v>0</v>
      </c>
      <c r="X4584" s="223" t="str">
        <f t="shared" si="458"/>
        <v>8</v>
      </c>
      <c r="Y4584" s="220"/>
      <c r="Z4584" s="254">
        <f t="shared" si="459"/>
        <v>12043.68</v>
      </c>
      <c r="AA4584" s="5">
        <f>VLOOKUP(G4584,Ma_KH!$A:$R,14,0)</f>
        <v>60</v>
      </c>
    </row>
    <row r="4585" spans="1:27" hidden="1" x14ac:dyDescent="0.25">
      <c r="A4585" s="234">
        <v>45995</v>
      </c>
      <c r="B4585" s="235">
        <v>4180884522</v>
      </c>
      <c r="C4585" s="151" t="s">
        <v>7767</v>
      </c>
      <c r="D4585" s="149">
        <v>46000</v>
      </c>
      <c r="E4585" s="238"/>
      <c r="F4585" s="236"/>
      <c r="G4585" s="32" t="s">
        <v>1213</v>
      </c>
      <c r="H4585" s="238"/>
      <c r="I4585" s="235">
        <v>4180884522</v>
      </c>
      <c r="J4585" s="240" t="s">
        <v>1788</v>
      </c>
      <c r="K4585" s="333" t="s">
        <v>27</v>
      </c>
      <c r="L4585" s="21" t="str">
        <f>VLOOKUP($K4585,TONG_SL!$A:$D,2,0)</f>
        <v>Chân giò heo muối 300g</v>
      </c>
      <c r="N4585" s="21" t="str">
        <f t="shared" si="455"/>
        <v>K-C6</v>
      </c>
      <c r="Q4585" s="21" t="str">
        <f>VLOOKUP(K4585,TONG_SL!$A:$D,3,0)</f>
        <v>Túi</v>
      </c>
      <c r="R4585" s="220">
        <v>8</v>
      </c>
      <c r="S4585" s="220"/>
      <c r="T4585" s="220">
        <f>VLOOKUP(VLOOKUP(G4585,Ma_KH!$A:$R,18,0)&amp;K4585,Gia_MB!$A:$F,6,0)</f>
        <v>73431</v>
      </c>
      <c r="U4585" s="254">
        <f t="shared" si="456"/>
        <v>587448</v>
      </c>
      <c r="V4585" s="220"/>
      <c r="W4585" s="222">
        <f t="shared" si="457"/>
        <v>0</v>
      </c>
      <c r="X4585" s="223" t="str">
        <f t="shared" si="458"/>
        <v>8</v>
      </c>
      <c r="Y4585" s="220"/>
      <c r="Z4585" s="254">
        <f t="shared" si="459"/>
        <v>46995.840000000004</v>
      </c>
      <c r="AA4585" s="5">
        <f>VLOOKUP(G4585,Ma_KH!$A:$R,14,0)</f>
        <v>60</v>
      </c>
    </row>
    <row r="4586" spans="1:27" hidden="1" x14ac:dyDescent="0.25">
      <c r="A4586" s="234">
        <v>45995</v>
      </c>
      <c r="B4586" s="235">
        <v>4180884522</v>
      </c>
      <c r="C4586" s="151" t="s">
        <v>7767</v>
      </c>
      <c r="D4586" s="149">
        <v>46000</v>
      </c>
      <c r="E4586" s="238"/>
      <c r="F4586" s="236"/>
      <c r="G4586" s="32" t="s">
        <v>1213</v>
      </c>
      <c r="H4586" s="238"/>
      <c r="I4586" s="235">
        <v>4180884522</v>
      </c>
      <c r="J4586" s="240" t="s">
        <v>1788</v>
      </c>
      <c r="K4586" s="333" t="s">
        <v>48</v>
      </c>
      <c r="L4586" s="21" t="str">
        <f>VLOOKUP($K4586,TONG_SL!$A:$D,2,0)</f>
        <v>Mọc Nấm Hương 250g</v>
      </c>
      <c r="N4586" s="21" t="str">
        <f t="shared" si="455"/>
        <v>K-C6</v>
      </c>
      <c r="Q4586" s="21" t="str">
        <f>VLOOKUP(K4586,TONG_SL!$A:$D,3,0)</f>
        <v>Túi</v>
      </c>
      <c r="R4586" s="220">
        <v>2</v>
      </c>
      <c r="S4586" s="220"/>
      <c r="T4586" s="220">
        <f>VLOOKUP(VLOOKUP(G4586,Ma_KH!$A:$R,18,0)&amp;K4586,Gia_MB!$A:$F,6,0)</f>
        <v>46000</v>
      </c>
      <c r="U4586" s="254">
        <f t="shared" si="456"/>
        <v>92000</v>
      </c>
      <c r="V4586" s="220"/>
      <c r="W4586" s="222">
        <f t="shared" si="457"/>
        <v>0</v>
      </c>
      <c r="X4586" s="223" t="str">
        <f t="shared" si="458"/>
        <v>8</v>
      </c>
      <c r="Y4586" s="220"/>
      <c r="Z4586" s="254">
        <f t="shared" si="459"/>
        <v>7360</v>
      </c>
      <c r="AA4586" s="5">
        <f>VLOOKUP(G4586,Ma_KH!$A:$R,14,0)</f>
        <v>60</v>
      </c>
    </row>
    <row r="4587" spans="1:27" hidden="1" x14ac:dyDescent="0.25">
      <c r="A4587" s="234">
        <v>45995</v>
      </c>
      <c r="B4587" s="235">
        <v>4180884522</v>
      </c>
      <c r="C4587" s="151" t="s">
        <v>7767</v>
      </c>
      <c r="D4587" s="149">
        <v>46000</v>
      </c>
      <c r="E4587" s="238"/>
      <c r="F4587" s="236"/>
      <c r="G4587" s="32" t="s">
        <v>1213</v>
      </c>
      <c r="H4587" s="238"/>
      <c r="I4587" s="235">
        <v>4180884522</v>
      </c>
      <c r="J4587" s="240" t="s">
        <v>1788</v>
      </c>
      <c r="K4587" s="333" t="s">
        <v>30</v>
      </c>
      <c r="L4587" s="21" t="str">
        <f>VLOOKUP($K4587,TONG_SL!$A:$D,2,0)</f>
        <v>Gà muối 500g</v>
      </c>
      <c r="N4587" s="21" t="str">
        <f t="shared" si="455"/>
        <v>K-C6</v>
      </c>
      <c r="Q4587" s="21" t="str">
        <f>VLOOKUP(K4587,TONG_SL!$A:$D,3,0)</f>
        <v>Túi</v>
      </c>
      <c r="R4587" s="220">
        <v>3</v>
      </c>
      <c r="S4587" s="220"/>
      <c r="T4587" s="220">
        <f>VLOOKUP(VLOOKUP(G4587,Ma_KH!$A:$R,18,0)&amp;K4587,Gia_MB!$A:$F,6,0)</f>
        <v>111058</v>
      </c>
      <c r="U4587" s="254">
        <f t="shared" si="456"/>
        <v>333174</v>
      </c>
      <c r="V4587" s="220"/>
      <c r="W4587" s="222">
        <f t="shared" si="457"/>
        <v>0</v>
      </c>
      <c r="X4587" s="223" t="str">
        <f t="shared" si="458"/>
        <v>8</v>
      </c>
      <c r="Y4587" s="220"/>
      <c r="Z4587" s="254">
        <f t="shared" si="459"/>
        <v>26653.920000000002</v>
      </c>
      <c r="AA4587" s="5">
        <f>VLOOKUP(G4587,Ma_KH!$A:$R,14,0)</f>
        <v>60</v>
      </c>
    </row>
    <row r="4588" spans="1:27" hidden="1" x14ac:dyDescent="0.25">
      <c r="A4588" s="234">
        <v>45993</v>
      </c>
      <c r="B4588" s="235">
        <v>4180766983</v>
      </c>
      <c r="C4588" s="151" t="s">
        <v>7767</v>
      </c>
      <c r="D4588" s="149">
        <v>46000</v>
      </c>
      <c r="E4588" s="238"/>
      <c r="F4588" s="236"/>
      <c r="G4588" s="32" t="s">
        <v>1485</v>
      </c>
      <c r="H4588" s="238"/>
      <c r="I4588" s="235">
        <v>4180766983</v>
      </c>
      <c r="J4588" s="240" t="s">
        <v>1788</v>
      </c>
      <c r="K4588" s="333" t="s">
        <v>30</v>
      </c>
      <c r="L4588" s="21" t="str">
        <f>VLOOKUP($K4588,TONG_SL!$A:$D,2,0)</f>
        <v>Gà muối 500g</v>
      </c>
      <c r="N4588" s="21" t="str">
        <f t="shared" si="455"/>
        <v>K-C6</v>
      </c>
      <c r="Q4588" s="21" t="str">
        <f>VLOOKUP(K4588,TONG_SL!$A:$D,3,0)</f>
        <v>Túi</v>
      </c>
      <c r="R4588" s="220">
        <v>10</v>
      </c>
      <c r="S4588" s="220"/>
      <c r="T4588" s="220">
        <f>VLOOKUP(VLOOKUP(G4588,Ma_KH!$A:$R,18,0)&amp;K4588,Gia_MB!$A:$F,6,0)</f>
        <v>111058</v>
      </c>
      <c r="U4588" s="254">
        <f t="shared" si="456"/>
        <v>1110580</v>
      </c>
      <c r="V4588" s="220"/>
      <c r="W4588" s="222">
        <f t="shared" si="457"/>
        <v>0</v>
      </c>
      <c r="X4588" s="223" t="str">
        <f t="shared" si="458"/>
        <v>8</v>
      </c>
      <c r="Y4588" s="220"/>
      <c r="Z4588" s="254">
        <f t="shared" si="459"/>
        <v>88846.400000000009</v>
      </c>
      <c r="AA4588" s="5">
        <f>VLOOKUP(G4588,Ma_KH!$A:$R,14,0)</f>
        <v>60</v>
      </c>
    </row>
    <row r="4589" spans="1:27" hidden="1" x14ac:dyDescent="0.25">
      <c r="A4589" s="234">
        <v>45993</v>
      </c>
      <c r="B4589" s="235">
        <v>4180766983</v>
      </c>
      <c r="C4589" s="151" t="s">
        <v>7767</v>
      </c>
      <c r="D4589" s="149">
        <v>46000</v>
      </c>
      <c r="E4589" s="238"/>
      <c r="F4589" s="236"/>
      <c r="G4589" s="32" t="s">
        <v>1485</v>
      </c>
      <c r="H4589" s="238"/>
      <c r="I4589" s="235">
        <v>4180766983</v>
      </c>
      <c r="J4589" s="240" t="s">
        <v>1788</v>
      </c>
      <c r="K4589" s="333" t="s">
        <v>32</v>
      </c>
      <c r="L4589" s="21" t="str">
        <f>VLOOKUP($K4589,TONG_SL!$A:$D,2,0)</f>
        <v>Giò Tai Lưỡi Xào 250g</v>
      </c>
      <c r="N4589" s="21" t="str">
        <f t="shared" si="455"/>
        <v>K-C6</v>
      </c>
      <c r="Q4589" s="21" t="str">
        <f>VLOOKUP(K4589,TONG_SL!$A:$D,3,0)</f>
        <v>Túi</v>
      </c>
      <c r="R4589" s="220">
        <v>5</v>
      </c>
      <c r="S4589" s="220"/>
      <c r="T4589" s="220">
        <f>VLOOKUP(VLOOKUP(G4589,Ma_KH!$A:$R,18,0)&amp;K4589,Gia_MB!$A:$F,6,0)</f>
        <v>50182</v>
      </c>
      <c r="U4589" s="254">
        <f t="shared" si="456"/>
        <v>250910</v>
      </c>
      <c r="V4589" s="220"/>
      <c r="W4589" s="222">
        <f t="shared" si="457"/>
        <v>0</v>
      </c>
      <c r="X4589" s="223" t="str">
        <f t="shared" si="458"/>
        <v>8</v>
      </c>
      <c r="Y4589" s="220"/>
      <c r="Z4589" s="254">
        <f t="shared" si="459"/>
        <v>20072.8</v>
      </c>
      <c r="AA4589" s="5">
        <f>VLOOKUP(G4589,Ma_KH!$A:$R,14,0)</f>
        <v>60</v>
      </c>
    </row>
    <row r="4590" spans="1:27" hidden="1" x14ac:dyDescent="0.25">
      <c r="A4590" s="234">
        <v>45993</v>
      </c>
      <c r="B4590" s="235">
        <v>4180766983</v>
      </c>
      <c r="C4590" s="151" t="s">
        <v>7767</v>
      </c>
      <c r="D4590" s="149">
        <v>46000</v>
      </c>
      <c r="E4590" s="238"/>
      <c r="F4590" s="236"/>
      <c r="G4590" s="32" t="s">
        <v>1485</v>
      </c>
      <c r="H4590" s="238"/>
      <c r="I4590" s="235">
        <v>4180766983</v>
      </c>
      <c r="J4590" s="240" t="s">
        <v>1788</v>
      </c>
      <c r="K4590" s="333" t="s">
        <v>48</v>
      </c>
      <c r="L4590" s="21" t="str">
        <f>VLOOKUP($K4590,TONG_SL!$A:$D,2,0)</f>
        <v>Mọc Nấm Hương 250g</v>
      </c>
      <c r="N4590" s="21" t="str">
        <f t="shared" si="455"/>
        <v>K-C6</v>
      </c>
      <c r="Q4590" s="21" t="str">
        <f>VLOOKUP(K4590,TONG_SL!$A:$D,3,0)</f>
        <v>Túi</v>
      </c>
      <c r="R4590" s="220">
        <v>5</v>
      </c>
      <c r="S4590" s="220"/>
      <c r="T4590" s="220">
        <f>VLOOKUP(VLOOKUP(G4590,Ma_KH!$A:$R,18,0)&amp;K4590,Gia_MB!$A:$F,6,0)</f>
        <v>46000</v>
      </c>
      <c r="U4590" s="254">
        <f t="shared" si="456"/>
        <v>230000</v>
      </c>
      <c r="V4590" s="220"/>
      <c r="W4590" s="222">
        <f t="shared" si="457"/>
        <v>0</v>
      </c>
      <c r="X4590" s="223" t="str">
        <f t="shared" si="458"/>
        <v>8</v>
      </c>
      <c r="Y4590" s="220"/>
      <c r="Z4590" s="254">
        <f t="shared" si="459"/>
        <v>18400</v>
      </c>
      <c r="AA4590" s="5">
        <f>VLOOKUP(G4590,Ma_KH!$A:$R,14,0)</f>
        <v>60</v>
      </c>
    </row>
    <row r="4591" spans="1:27" hidden="1" x14ac:dyDescent="0.25">
      <c r="A4591" s="234">
        <v>45993</v>
      </c>
      <c r="B4591" s="235">
        <v>4180766983</v>
      </c>
      <c r="C4591" s="151" t="s">
        <v>7767</v>
      </c>
      <c r="D4591" s="149">
        <v>46000</v>
      </c>
      <c r="E4591" s="238"/>
      <c r="F4591" s="236"/>
      <c r="G4591" s="32" t="s">
        <v>1485</v>
      </c>
      <c r="H4591" s="238"/>
      <c r="I4591" s="235">
        <v>4180766983</v>
      </c>
      <c r="J4591" s="240" t="s">
        <v>1788</v>
      </c>
      <c r="K4591" s="333" t="s">
        <v>39</v>
      </c>
      <c r="L4591" s="21" t="str">
        <f>VLOOKUP($K4591,TONG_SL!$A:$D,2,0)</f>
        <v>Chả nướng 300g</v>
      </c>
      <c r="N4591" s="21" t="str">
        <f t="shared" si="455"/>
        <v>K-C6</v>
      </c>
      <c r="Q4591" s="21" t="str">
        <f>VLOOKUP(K4591,TONG_SL!$A:$D,3,0)</f>
        <v>Túi</v>
      </c>
      <c r="R4591" s="220">
        <v>5</v>
      </c>
      <c r="S4591" s="220"/>
      <c r="T4591" s="220">
        <f>VLOOKUP(VLOOKUP(G4591,Ma_KH!$A:$R,18,0)&amp;K4591,Gia_MB!$A:$F,6,0)</f>
        <v>70950</v>
      </c>
      <c r="U4591" s="254">
        <f t="shared" si="456"/>
        <v>354750</v>
      </c>
      <c r="V4591" s="220"/>
      <c r="W4591" s="222">
        <f t="shared" si="457"/>
        <v>0</v>
      </c>
      <c r="X4591" s="223" t="str">
        <f t="shared" si="458"/>
        <v>8</v>
      </c>
      <c r="Y4591" s="220"/>
      <c r="Z4591" s="254">
        <f t="shared" si="459"/>
        <v>28380</v>
      </c>
      <c r="AA4591" s="5">
        <f>VLOOKUP(G4591,Ma_KH!$A:$R,14,0)</f>
        <v>60</v>
      </c>
    </row>
    <row r="4592" spans="1:27" hidden="1" x14ac:dyDescent="0.25">
      <c r="A4592" s="234">
        <v>45996</v>
      </c>
      <c r="B4592" s="235">
        <v>4180908260</v>
      </c>
      <c r="C4592" s="151" t="s">
        <v>7767</v>
      </c>
      <c r="D4592" s="149">
        <v>46000</v>
      </c>
      <c r="E4592" s="238"/>
      <c r="F4592" s="236"/>
      <c r="G4592" s="32" t="s">
        <v>291</v>
      </c>
      <c r="H4592" s="238"/>
      <c r="I4592" s="235">
        <v>4180908260</v>
      </c>
      <c r="J4592" s="240" t="s">
        <v>1788</v>
      </c>
      <c r="K4592" s="333" t="s">
        <v>37</v>
      </c>
      <c r="L4592" s="21" t="str">
        <f>VLOOKUP($K4592,TONG_SL!$A:$D,2,0)</f>
        <v>Chả cốm 300g</v>
      </c>
      <c r="N4592" s="21" t="str">
        <f t="shared" si="455"/>
        <v>K-C6</v>
      </c>
      <c r="Q4592" s="21" t="str">
        <f>VLOOKUP(K4592,TONG_SL!$A:$D,3,0)</f>
        <v>Túi</v>
      </c>
      <c r="R4592" s="220">
        <v>2</v>
      </c>
      <c r="S4592" s="220"/>
      <c r="T4592" s="220">
        <f>VLOOKUP(VLOOKUP(G4592,Ma_KH!$A:$R,18,0)&amp;K4592,Gia_MB!$A:$F,6,0)</f>
        <v>74250</v>
      </c>
      <c r="U4592" s="254">
        <f t="shared" si="456"/>
        <v>148500</v>
      </c>
      <c r="V4592" s="220"/>
      <c r="W4592" s="222">
        <f t="shared" si="457"/>
        <v>0</v>
      </c>
      <c r="X4592" s="223" t="str">
        <f t="shared" si="458"/>
        <v>8</v>
      </c>
      <c r="Y4592" s="220"/>
      <c r="Z4592" s="254">
        <f t="shared" si="459"/>
        <v>11880</v>
      </c>
      <c r="AA4592" s="5">
        <f>VLOOKUP(G4592,Ma_KH!$A:$R,14,0)</f>
        <v>60</v>
      </c>
    </row>
    <row r="4593" spans="1:27" hidden="1" x14ac:dyDescent="0.25">
      <c r="A4593" s="234">
        <v>45996</v>
      </c>
      <c r="B4593" s="235">
        <v>4180908260</v>
      </c>
      <c r="C4593" s="151" t="s">
        <v>7767</v>
      </c>
      <c r="D4593" s="149">
        <v>46000</v>
      </c>
      <c r="E4593" s="238"/>
      <c r="F4593" s="236"/>
      <c r="G4593" s="32" t="s">
        <v>291</v>
      </c>
      <c r="H4593" s="238"/>
      <c r="I4593" s="235">
        <v>4180908260</v>
      </c>
      <c r="J4593" s="240" t="s">
        <v>1788</v>
      </c>
      <c r="K4593" s="333" t="s">
        <v>32</v>
      </c>
      <c r="L4593" s="21" t="str">
        <f>VLOOKUP($K4593,TONG_SL!$A:$D,2,0)</f>
        <v>Giò Tai Lưỡi Xào 250g</v>
      </c>
      <c r="N4593" s="21" t="str">
        <f t="shared" si="455"/>
        <v>K-C6</v>
      </c>
      <c r="Q4593" s="21" t="str">
        <f>VLOOKUP(K4593,TONG_SL!$A:$D,3,0)</f>
        <v>Túi</v>
      </c>
      <c r="R4593" s="220">
        <v>4</v>
      </c>
      <c r="S4593" s="220"/>
      <c r="T4593" s="220">
        <f>VLOOKUP(VLOOKUP(G4593,Ma_KH!$A:$R,18,0)&amp;K4593,Gia_MB!$A:$F,6,0)</f>
        <v>50182</v>
      </c>
      <c r="U4593" s="254">
        <f t="shared" si="456"/>
        <v>200728</v>
      </c>
      <c r="V4593" s="220"/>
      <c r="W4593" s="222">
        <f t="shared" si="457"/>
        <v>0</v>
      </c>
      <c r="X4593" s="223" t="str">
        <f t="shared" si="458"/>
        <v>8</v>
      </c>
      <c r="Y4593" s="220"/>
      <c r="Z4593" s="254">
        <f t="shared" si="459"/>
        <v>16058.24</v>
      </c>
      <c r="AA4593" s="5">
        <f>VLOOKUP(G4593,Ma_KH!$A:$R,14,0)</f>
        <v>60</v>
      </c>
    </row>
    <row r="4594" spans="1:27" hidden="1" x14ac:dyDescent="0.25">
      <c r="A4594" s="234">
        <v>45996</v>
      </c>
      <c r="B4594" s="235">
        <v>4180908260</v>
      </c>
      <c r="C4594" s="151" t="s">
        <v>7767</v>
      </c>
      <c r="D4594" s="149">
        <v>46000</v>
      </c>
      <c r="E4594" s="238"/>
      <c r="F4594" s="236"/>
      <c r="G4594" s="32" t="s">
        <v>291</v>
      </c>
      <c r="H4594" s="238"/>
      <c r="I4594" s="235">
        <v>4180908260</v>
      </c>
      <c r="J4594" s="240" t="s">
        <v>1788</v>
      </c>
      <c r="K4594" s="333" t="s">
        <v>48</v>
      </c>
      <c r="L4594" s="21" t="str">
        <f>VLOOKUP($K4594,TONG_SL!$A:$D,2,0)</f>
        <v>Mọc Nấm Hương 250g</v>
      </c>
      <c r="N4594" s="21" t="str">
        <f t="shared" si="455"/>
        <v>K-C6</v>
      </c>
      <c r="Q4594" s="21" t="str">
        <f>VLOOKUP(K4594,TONG_SL!$A:$D,3,0)</f>
        <v>Túi</v>
      </c>
      <c r="R4594" s="220">
        <v>2</v>
      </c>
      <c r="S4594" s="220"/>
      <c r="T4594" s="220">
        <f>VLOOKUP(VLOOKUP(G4594,Ma_KH!$A:$R,18,0)&amp;K4594,Gia_MB!$A:$F,6,0)</f>
        <v>46000</v>
      </c>
      <c r="U4594" s="254">
        <f t="shared" si="456"/>
        <v>92000</v>
      </c>
      <c r="V4594" s="220"/>
      <c r="W4594" s="222">
        <f t="shared" si="457"/>
        <v>0</v>
      </c>
      <c r="X4594" s="223" t="str">
        <f t="shared" si="458"/>
        <v>8</v>
      </c>
      <c r="Y4594" s="220"/>
      <c r="Z4594" s="254">
        <f t="shared" si="459"/>
        <v>7360</v>
      </c>
      <c r="AA4594" s="5">
        <f>VLOOKUP(G4594,Ma_KH!$A:$R,14,0)</f>
        <v>60</v>
      </c>
    </row>
    <row r="4595" spans="1:27" hidden="1" x14ac:dyDescent="0.25">
      <c r="A4595" s="234">
        <v>45996</v>
      </c>
      <c r="B4595" s="235">
        <v>4180908260</v>
      </c>
      <c r="C4595" s="151" t="s">
        <v>7767</v>
      </c>
      <c r="D4595" s="149">
        <v>46000</v>
      </c>
      <c r="E4595" s="238"/>
      <c r="F4595" s="236"/>
      <c r="G4595" s="32" t="s">
        <v>291</v>
      </c>
      <c r="H4595" s="238"/>
      <c r="I4595" s="235">
        <v>4180908260</v>
      </c>
      <c r="J4595" s="240" t="s">
        <v>1788</v>
      </c>
      <c r="K4595" s="333" t="s">
        <v>30</v>
      </c>
      <c r="L4595" s="21" t="str">
        <f>VLOOKUP($K4595,TONG_SL!$A:$D,2,0)</f>
        <v>Gà muối 500g</v>
      </c>
      <c r="N4595" s="21" t="str">
        <f t="shared" si="455"/>
        <v>K-C6</v>
      </c>
      <c r="Q4595" s="21" t="str">
        <f>VLOOKUP(K4595,TONG_SL!$A:$D,3,0)</f>
        <v>Túi</v>
      </c>
      <c r="R4595" s="220">
        <v>2</v>
      </c>
      <c r="S4595" s="220"/>
      <c r="T4595" s="220">
        <f>VLOOKUP(VLOOKUP(G4595,Ma_KH!$A:$R,18,0)&amp;K4595,Gia_MB!$A:$F,6,0)</f>
        <v>111058</v>
      </c>
      <c r="U4595" s="254">
        <f t="shared" si="456"/>
        <v>222116</v>
      </c>
      <c r="V4595" s="220"/>
      <c r="W4595" s="222">
        <f t="shared" si="457"/>
        <v>0</v>
      </c>
      <c r="X4595" s="223" t="str">
        <f t="shared" si="458"/>
        <v>8</v>
      </c>
      <c r="Y4595" s="220"/>
      <c r="Z4595" s="254">
        <f t="shared" si="459"/>
        <v>17769.28</v>
      </c>
      <c r="AA4595" s="5">
        <f>VLOOKUP(G4595,Ma_KH!$A:$R,14,0)</f>
        <v>60</v>
      </c>
    </row>
    <row r="4596" spans="1:27" hidden="1" x14ac:dyDescent="0.25">
      <c r="A4596" s="234">
        <v>45996</v>
      </c>
      <c r="B4596" s="235">
        <v>4180908260</v>
      </c>
      <c r="C4596" s="151" t="s">
        <v>7767</v>
      </c>
      <c r="D4596" s="149">
        <v>46000</v>
      </c>
      <c r="E4596" s="238"/>
      <c r="F4596" s="236"/>
      <c r="G4596" s="32" t="s">
        <v>291</v>
      </c>
      <c r="H4596" s="238"/>
      <c r="I4596" s="235">
        <v>4180908260</v>
      </c>
      <c r="J4596" s="240" t="s">
        <v>1788</v>
      </c>
      <c r="K4596" s="333" t="s">
        <v>27</v>
      </c>
      <c r="L4596" s="21" t="str">
        <f>VLOOKUP($K4596,TONG_SL!$A:$D,2,0)</f>
        <v>Chân giò heo muối 300g</v>
      </c>
      <c r="N4596" s="21" t="str">
        <f t="shared" si="455"/>
        <v>K-C6</v>
      </c>
      <c r="Q4596" s="21" t="str">
        <f>VLOOKUP(K4596,TONG_SL!$A:$D,3,0)</f>
        <v>Túi</v>
      </c>
      <c r="R4596" s="220">
        <v>4</v>
      </c>
      <c r="S4596" s="220"/>
      <c r="T4596" s="220">
        <f>VLOOKUP(VLOOKUP(G4596,Ma_KH!$A:$R,18,0)&amp;K4596,Gia_MB!$A:$F,6,0)</f>
        <v>73431</v>
      </c>
      <c r="U4596" s="254">
        <f t="shared" si="456"/>
        <v>293724</v>
      </c>
      <c r="V4596" s="220"/>
      <c r="W4596" s="222">
        <f t="shared" si="457"/>
        <v>0</v>
      </c>
      <c r="X4596" s="223" t="str">
        <f t="shared" si="458"/>
        <v>8</v>
      </c>
      <c r="Y4596" s="220"/>
      <c r="Z4596" s="254">
        <f t="shared" si="459"/>
        <v>23497.920000000002</v>
      </c>
      <c r="AA4596" s="5">
        <f>VLOOKUP(G4596,Ma_KH!$A:$R,14,0)</f>
        <v>60</v>
      </c>
    </row>
    <row r="4597" spans="1:27" hidden="1" x14ac:dyDescent="0.25">
      <c r="A4597" s="234">
        <v>45996</v>
      </c>
      <c r="B4597" s="235">
        <v>4180908726</v>
      </c>
      <c r="C4597" s="151" t="s">
        <v>7767</v>
      </c>
      <c r="D4597" s="149">
        <v>46000</v>
      </c>
      <c r="E4597" s="238"/>
      <c r="F4597" s="236"/>
      <c r="G4597" s="32" t="s">
        <v>1680</v>
      </c>
      <c r="H4597" s="238"/>
      <c r="I4597" s="235">
        <v>4180908726</v>
      </c>
      <c r="J4597" s="240" t="s">
        <v>1788</v>
      </c>
      <c r="K4597" s="333" t="s">
        <v>34</v>
      </c>
      <c r="L4597" s="21" t="str">
        <f>VLOOKUP($K4597,TONG_SL!$A:$D,2,0)</f>
        <v>Tai heo muối 200g</v>
      </c>
      <c r="N4597" s="21" t="str">
        <f t="shared" si="455"/>
        <v>K-C6</v>
      </c>
      <c r="Q4597" s="21" t="str">
        <f>VLOOKUP(K4597,TONG_SL!$A:$D,3,0)</f>
        <v>Túi</v>
      </c>
      <c r="R4597" s="220">
        <v>3</v>
      </c>
      <c r="S4597" s="220"/>
      <c r="T4597" s="220">
        <f>VLOOKUP(VLOOKUP(G4597,Ma_KH!$A:$R,18,0)&amp;K4597,Gia_MB!$A:$F,6,0)</f>
        <v>55595</v>
      </c>
      <c r="U4597" s="254">
        <f t="shared" si="456"/>
        <v>166785</v>
      </c>
      <c r="V4597" s="220"/>
      <c r="W4597" s="222">
        <f t="shared" si="457"/>
        <v>0</v>
      </c>
      <c r="X4597" s="223" t="str">
        <f t="shared" si="458"/>
        <v>8</v>
      </c>
      <c r="Y4597" s="220"/>
      <c r="Z4597" s="254">
        <f t="shared" si="459"/>
        <v>13342.800000000001</v>
      </c>
      <c r="AA4597" s="5">
        <f>VLOOKUP(G4597,Ma_KH!$A:$R,14,0)</f>
        <v>60</v>
      </c>
    </row>
    <row r="4598" spans="1:27" hidden="1" x14ac:dyDescent="0.25">
      <c r="A4598" s="234">
        <v>45996</v>
      </c>
      <c r="B4598" s="235">
        <v>4180908726</v>
      </c>
      <c r="C4598" s="151" t="s">
        <v>7767</v>
      </c>
      <c r="D4598" s="149">
        <v>46000</v>
      </c>
      <c r="E4598" s="238"/>
      <c r="F4598" s="236"/>
      <c r="G4598" s="32" t="s">
        <v>1680</v>
      </c>
      <c r="H4598" s="238"/>
      <c r="I4598" s="235">
        <v>4180908726</v>
      </c>
      <c r="J4598" s="240" t="s">
        <v>1788</v>
      </c>
      <c r="K4598" s="333" t="s">
        <v>32</v>
      </c>
      <c r="L4598" s="21" t="str">
        <f>VLOOKUP($K4598,TONG_SL!$A:$D,2,0)</f>
        <v>Giò Tai Lưỡi Xào 250g</v>
      </c>
      <c r="N4598" s="21" t="str">
        <f t="shared" si="455"/>
        <v>K-C6</v>
      </c>
      <c r="Q4598" s="21" t="str">
        <f>VLOOKUP(K4598,TONG_SL!$A:$D,3,0)</f>
        <v>Túi</v>
      </c>
      <c r="R4598" s="220">
        <v>3</v>
      </c>
      <c r="S4598" s="220"/>
      <c r="T4598" s="220">
        <f>VLOOKUP(VLOOKUP(G4598,Ma_KH!$A:$R,18,0)&amp;K4598,Gia_MB!$A:$F,6,0)</f>
        <v>50182</v>
      </c>
      <c r="U4598" s="254">
        <f t="shared" si="456"/>
        <v>150546</v>
      </c>
      <c r="V4598" s="220"/>
      <c r="W4598" s="222">
        <f t="shared" si="457"/>
        <v>0</v>
      </c>
      <c r="X4598" s="223" t="str">
        <f t="shared" si="458"/>
        <v>8</v>
      </c>
      <c r="Y4598" s="220"/>
      <c r="Z4598" s="254">
        <f t="shared" si="459"/>
        <v>12043.68</v>
      </c>
      <c r="AA4598" s="5">
        <f>VLOOKUP(G4598,Ma_KH!$A:$R,14,0)</f>
        <v>60</v>
      </c>
    </row>
    <row r="4599" spans="1:27" hidden="1" x14ac:dyDescent="0.25">
      <c r="A4599" s="234">
        <v>45996</v>
      </c>
      <c r="B4599" s="235">
        <v>4180908726</v>
      </c>
      <c r="C4599" s="151" t="s">
        <v>7767</v>
      </c>
      <c r="D4599" s="149">
        <v>46000</v>
      </c>
      <c r="E4599" s="238"/>
      <c r="F4599" s="236"/>
      <c r="G4599" s="32" t="s">
        <v>1680</v>
      </c>
      <c r="H4599" s="238"/>
      <c r="I4599" s="235">
        <v>4180908726</v>
      </c>
      <c r="J4599" s="240" t="s">
        <v>1788</v>
      </c>
      <c r="K4599" s="333" t="s">
        <v>27</v>
      </c>
      <c r="L4599" s="21" t="str">
        <f>VLOOKUP($K4599,TONG_SL!$A:$D,2,0)</f>
        <v>Chân giò heo muối 300g</v>
      </c>
      <c r="N4599" s="21" t="str">
        <f t="shared" si="455"/>
        <v>K-C6</v>
      </c>
      <c r="Q4599" s="21" t="str">
        <f>VLOOKUP(K4599,TONG_SL!$A:$D,3,0)</f>
        <v>Túi</v>
      </c>
      <c r="R4599" s="220">
        <v>6</v>
      </c>
      <c r="S4599" s="220"/>
      <c r="T4599" s="220">
        <f>VLOOKUP(VLOOKUP(G4599,Ma_KH!$A:$R,18,0)&amp;K4599,Gia_MB!$A:$F,6,0)</f>
        <v>73431</v>
      </c>
      <c r="U4599" s="254">
        <f t="shared" si="456"/>
        <v>440586</v>
      </c>
      <c r="V4599" s="220"/>
      <c r="W4599" s="222">
        <f t="shared" si="457"/>
        <v>0</v>
      </c>
      <c r="X4599" s="223" t="str">
        <f t="shared" si="458"/>
        <v>8</v>
      </c>
      <c r="Y4599" s="220"/>
      <c r="Z4599" s="254">
        <f t="shared" si="459"/>
        <v>35246.879999999997</v>
      </c>
      <c r="AA4599" s="5">
        <f>VLOOKUP(G4599,Ma_KH!$A:$R,14,0)</f>
        <v>60</v>
      </c>
    </row>
    <row r="4600" spans="1:27" hidden="1" x14ac:dyDescent="0.25">
      <c r="A4600" s="234">
        <v>45996</v>
      </c>
      <c r="B4600" s="235">
        <v>4180907878</v>
      </c>
      <c r="C4600" s="151" t="s">
        <v>7767</v>
      </c>
      <c r="D4600" s="149">
        <v>46000</v>
      </c>
      <c r="E4600" s="238"/>
      <c r="F4600" s="236"/>
      <c r="G4600" s="32" t="s">
        <v>261</v>
      </c>
      <c r="H4600" s="238"/>
      <c r="I4600" s="235">
        <v>4180907878</v>
      </c>
      <c r="J4600" s="240" t="s">
        <v>1788</v>
      </c>
      <c r="K4600" s="333" t="s">
        <v>32</v>
      </c>
      <c r="L4600" s="21" t="str">
        <f>VLOOKUP($K4600,TONG_SL!$A:$D,2,0)</f>
        <v>Giò Tai Lưỡi Xào 250g</v>
      </c>
      <c r="N4600" s="21" t="str">
        <f t="shared" si="455"/>
        <v>K-C6</v>
      </c>
      <c r="Q4600" s="21" t="str">
        <f>VLOOKUP(K4600,TONG_SL!$A:$D,3,0)</f>
        <v>Túi</v>
      </c>
      <c r="R4600" s="220">
        <v>2</v>
      </c>
      <c r="S4600" s="220"/>
      <c r="T4600" s="220">
        <f>VLOOKUP(VLOOKUP(G4600,Ma_KH!$A:$R,18,0)&amp;K4600,Gia_MB!$A:$F,6,0)</f>
        <v>50182</v>
      </c>
      <c r="U4600" s="254">
        <f t="shared" si="456"/>
        <v>100364</v>
      </c>
      <c r="V4600" s="220"/>
      <c r="W4600" s="222">
        <f t="shared" si="457"/>
        <v>0</v>
      </c>
      <c r="X4600" s="223" t="str">
        <f t="shared" si="458"/>
        <v>8</v>
      </c>
      <c r="Y4600" s="220"/>
      <c r="Z4600" s="254">
        <f t="shared" si="459"/>
        <v>8029.12</v>
      </c>
      <c r="AA4600" s="5">
        <f>VLOOKUP(G4600,Ma_KH!$A:$R,14,0)</f>
        <v>60</v>
      </c>
    </row>
    <row r="4601" spans="1:27" hidden="1" x14ac:dyDescent="0.25">
      <c r="A4601" s="234">
        <v>45996</v>
      </c>
      <c r="B4601" s="235">
        <v>4180907878</v>
      </c>
      <c r="C4601" s="151" t="s">
        <v>7767</v>
      </c>
      <c r="D4601" s="149">
        <v>46000</v>
      </c>
      <c r="E4601" s="238"/>
      <c r="F4601" s="236"/>
      <c r="G4601" s="32" t="s">
        <v>261</v>
      </c>
      <c r="H4601" s="238"/>
      <c r="I4601" s="235">
        <v>4180907878</v>
      </c>
      <c r="J4601" s="240" t="s">
        <v>1788</v>
      </c>
      <c r="K4601" s="333" t="s">
        <v>48</v>
      </c>
      <c r="L4601" s="21" t="str">
        <f>VLOOKUP($K4601,TONG_SL!$A:$D,2,0)</f>
        <v>Mọc Nấm Hương 250g</v>
      </c>
      <c r="N4601" s="21" t="str">
        <f t="shared" si="455"/>
        <v>K-C6</v>
      </c>
      <c r="Q4601" s="21" t="str">
        <f>VLOOKUP(K4601,TONG_SL!$A:$D,3,0)</f>
        <v>Túi</v>
      </c>
      <c r="R4601" s="220">
        <v>3</v>
      </c>
      <c r="S4601" s="220"/>
      <c r="T4601" s="220">
        <f>VLOOKUP(VLOOKUP(G4601,Ma_KH!$A:$R,18,0)&amp;K4601,Gia_MB!$A:$F,6,0)</f>
        <v>46000</v>
      </c>
      <c r="U4601" s="254">
        <f t="shared" si="456"/>
        <v>138000</v>
      </c>
      <c r="V4601" s="220"/>
      <c r="W4601" s="222">
        <f t="shared" si="457"/>
        <v>0</v>
      </c>
      <c r="X4601" s="223" t="str">
        <f t="shared" si="458"/>
        <v>8</v>
      </c>
      <c r="Y4601" s="220"/>
      <c r="Z4601" s="254">
        <f t="shared" si="459"/>
        <v>11040</v>
      </c>
      <c r="AA4601" s="5">
        <f>VLOOKUP(G4601,Ma_KH!$A:$R,14,0)</f>
        <v>60</v>
      </c>
    </row>
    <row r="4602" spans="1:27" hidden="1" x14ac:dyDescent="0.25">
      <c r="A4602" s="234">
        <v>45996</v>
      </c>
      <c r="B4602" s="235">
        <v>4180907878</v>
      </c>
      <c r="C4602" s="151" t="s">
        <v>7767</v>
      </c>
      <c r="D4602" s="149">
        <v>46000</v>
      </c>
      <c r="E4602" s="238"/>
      <c r="F4602" s="236"/>
      <c r="G4602" s="32" t="s">
        <v>261</v>
      </c>
      <c r="H4602" s="238"/>
      <c r="I4602" s="235">
        <v>4180907878</v>
      </c>
      <c r="J4602" s="240" t="s">
        <v>1788</v>
      </c>
      <c r="K4602" s="333" t="s">
        <v>39</v>
      </c>
      <c r="L4602" s="21" t="str">
        <f>VLOOKUP($K4602,TONG_SL!$A:$D,2,0)</f>
        <v>Chả nướng 300g</v>
      </c>
      <c r="N4602" s="21" t="str">
        <f t="shared" si="455"/>
        <v>K-C6</v>
      </c>
      <c r="Q4602" s="21" t="str">
        <f>VLOOKUP(K4602,TONG_SL!$A:$D,3,0)</f>
        <v>Túi</v>
      </c>
      <c r="R4602" s="220">
        <v>3</v>
      </c>
      <c r="S4602" s="220"/>
      <c r="T4602" s="220">
        <f>VLOOKUP(VLOOKUP(G4602,Ma_KH!$A:$R,18,0)&amp;K4602,Gia_MB!$A:$F,6,0)</f>
        <v>70950</v>
      </c>
      <c r="U4602" s="254">
        <f t="shared" si="456"/>
        <v>212850</v>
      </c>
      <c r="V4602" s="220"/>
      <c r="W4602" s="222">
        <f t="shared" si="457"/>
        <v>0</v>
      </c>
      <c r="X4602" s="223" t="str">
        <f t="shared" si="458"/>
        <v>8</v>
      </c>
      <c r="Y4602" s="220"/>
      <c r="Z4602" s="254">
        <f t="shared" si="459"/>
        <v>17028</v>
      </c>
      <c r="AA4602" s="5">
        <f>VLOOKUP(G4602,Ma_KH!$A:$R,14,0)</f>
        <v>60</v>
      </c>
    </row>
    <row r="4603" spans="1:27" hidden="1" x14ac:dyDescent="0.25">
      <c r="A4603" s="234">
        <v>45996</v>
      </c>
      <c r="B4603" s="235">
        <v>4180907878</v>
      </c>
      <c r="C4603" s="151" t="s">
        <v>7767</v>
      </c>
      <c r="D4603" s="149">
        <v>46000</v>
      </c>
      <c r="E4603" s="238"/>
      <c r="F4603" s="236"/>
      <c r="G4603" s="32" t="s">
        <v>261</v>
      </c>
      <c r="H4603" s="238"/>
      <c r="I4603" s="235">
        <v>4180907878</v>
      </c>
      <c r="J4603" s="240" t="s">
        <v>1788</v>
      </c>
      <c r="K4603" s="333" t="s">
        <v>30</v>
      </c>
      <c r="L4603" s="21" t="str">
        <f>VLOOKUP($K4603,TONG_SL!$A:$D,2,0)</f>
        <v>Gà muối 500g</v>
      </c>
      <c r="N4603" s="21" t="str">
        <f t="shared" si="455"/>
        <v>K-C6</v>
      </c>
      <c r="Q4603" s="21" t="str">
        <f>VLOOKUP(K4603,TONG_SL!$A:$D,3,0)</f>
        <v>Túi</v>
      </c>
      <c r="R4603" s="220">
        <v>3</v>
      </c>
      <c r="S4603" s="220"/>
      <c r="T4603" s="220">
        <f>VLOOKUP(VLOOKUP(G4603,Ma_KH!$A:$R,18,0)&amp;K4603,Gia_MB!$A:$F,6,0)</f>
        <v>111058</v>
      </c>
      <c r="U4603" s="254">
        <f t="shared" si="456"/>
        <v>333174</v>
      </c>
      <c r="V4603" s="220"/>
      <c r="W4603" s="222">
        <f t="shared" si="457"/>
        <v>0</v>
      </c>
      <c r="X4603" s="223" t="str">
        <f t="shared" si="458"/>
        <v>8</v>
      </c>
      <c r="Y4603" s="220"/>
      <c r="Z4603" s="254">
        <f t="shared" si="459"/>
        <v>26653.920000000002</v>
      </c>
      <c r="AA4603" s="5">
        <f>VLOOKUP(G4603,Ma_KH!$A:$R,14,0)</f>
        <v>60</v>
      </c>
    </row>
    <row r="4604" spans="1:27" hidden="1" x14ac:dyDescent="0.25">
      <c r="A4604" s="234">
        <v>45996</v>
      </c>
      <c r="B4604" s="235">
        <v>4180907878</v>
      </c>
      <c r="C4604" s="151" t="s">
        <v>7767</v>
      </c>
      <c r="D4604" s="149">
        <v>46000</v>
      </c>
      <c r="E4604" s="238"/>
      <c r="F4604" s="236"/>
      <c r="G4604" s="32" t="s">
        <v>261</v>
      </c>
      <c r="H4604" s="238"/>
      <c r="I4604" s="235">
        <v>4180907878</v>
      </c>
      <c r="J4604" s="240" t="s">
        <v>1788</v>
      </c>
      <c r="K4604" s="333" t="s">
        <v>27</v>
      </c>
      <c r="L4604" s="21" t="str">
        <f>VLOOKUP($K4604,TONG_SL!$A:$D,2,0)</f>
        <v>Chân giò heo muối 300g</v>
      </c>
      <c r="N4604" s="21" t="str">
        <f t="shared" si="455"/>
        <v>K-C6</v>
      </c>
      <c r="Q4604" s="21" t="str">
        <f>VLOOKUP(K4604,TONG_SL!$A:$D,3,0)</f>
        <v>Túi</v>
      </c>
      <c r="R4604" s="220">
        <v>6</v>
      </c>
      <c r="S4604" s="220"/>
      <c r="T4604" s="220">
        <f>VLOOKUP(VLOOKUP(G4604,Ma_KH!$A:$R,18,0)&amp;K4604,Gia_MB!$A:$F,6,0)</f>
        <v>73431</v>
      </c>
      <c r="U4604" s="254">
        <f t="shared" si="456"/>
        <v>440586</v>
      </c>
      <c r="V4604" s="220"/>
      <c r="W4604" s="222">
        <f t="shared" si="457"/>
        <v>0</v>
      </c>
      <c r="X4604" s="223" t="str">
        <f t="shared" si="458"/>
        <v>8</v>
      </c>
      <c r="Y4604" s="220"/>
      <c r="Z4604" s="254">
        <f t="shared" si="459"/>
        <v>35246.879999999997</v>
      </c>
      <c r="AA4604" s="5">
        <f>VLOOKUP(G4604,Ma_KH!$A:$R,14,0)</f>
        <v>60</v>
      </c>
    </row>
    <row r="4605" spans="1:27" hidden="1" x14ac:dyDescent="0.25">
      <c r="A4605" s="234">
        <v>45996</v>
      </c>
      <c r="B4605" s="235">
        <v>4180908477</v>
      </c>
      <c r="C4605" s="151" t="s">
        <v>7767</v>
      </c>
      <c r="D4605" s="149">
        <v>46000</v>
      </c>
      <c r="E4605" s="238"/>
      <c r="F4605" s="236"/>
      <c r="G4605" s="32" t="s">
        <v>72</v>
      </c>
      <c r="H4605" s="238"/>
      <c r="I4605" s="235">
        <v>4180908477</v>
      </c>
      <c r="J4605" s="240" t="s">
        <v>1788</v>
      </c>
      <c r="K4605" s="333" t="s">
        <v>32</v>
      </c>
      <c r="L4605" s="21" t="str">
        <f>VLOOKUP($K4605,TONG_SL!$A:$D,2,0)</f>
        <v>Giò Tai Lưỡi Xào 250g</v>
      </c>
      <c r="N4605" s="21" t="str">
        <f t="shared" si="455"/>
        <v>K-C6</v>
      </c>
      <c r="Q4605" s="21" t="str">
        <f>VLOOKUP(K4605,TONG_SL!$A:$D,3,0)</f>
        <v>Túi</v>
      </c>
      <c r="R4605" s="220">
        <v>3</v>
      </c>
      <c r="S4605" s="220"/>
      <c r="T4605" s="220">
        <f>VLOOKUP(VLOOKUP(G4605,Ma_KH!$A:$R,18,0)&amp;K4605,Gia_MB!$A:$F,6,0)</f>
        <v>50182</v>
      </c>
      <c r="U4605" s="254">
        <f t="shared" si="456"/>
        <v>150546</v>
      </c>
      <c r="V4605" s="220"/>
      <c r="W4605" s="222">
        <f t="shared" si="457"/>
        <v>0</v>
      </c>
      <c r="X4605" s="223" t="str">
        <f t="shared" si="458"/>
        <v>8</v>
      </c>
      <c r="Y4605" s="220"/>
      <c r="Z4605" s="254">
        <f t="shared" si="459"/>
        <v>12043.68</v>
      </c>
      <c r="AA4605" s="5">
        <f>VLOOKUP(G4605,Ma_KH!$A:$R,14,0)</f>
        <v>60</v>
      </c>
    </row>
    <row r="4606" spans="1:27" hidden="1" x14ac:dyDescent="0.25">
      <c r="A4606" s="234">
        <v>45996</v>
      </c>
      <c r="B4606" s="235">
        <v>4180908477</v>
      </c>
      <c r="C4606" s="151" t="s">
        <v>7767</v>
      </c>
      <c r="D4606" s="149">
        <v>46000</v>
      </c>
      <c r="E4606" s="238"/>
      <c r="F4606" s="236"/>
      <c r="G4606" s="32" t="s">
        <v>72</v>
      </c>
      <c r="H4606" s="238"/>
      <c r="I4606" s="235">
        <v>4180908477</v>
      </c>
      <c r="J4606" s="240" t="s">
        <v>1788</v>
      </c>
      <c r="K4606" s="333" t="s">
        <v>27</v>
      </c>
      <c r="L4606" s="21" t="str">
        <f>VLOOKUP($K4606,TONG_SL!$A:$D,2,0)</f>
        <v>Chân giò heo muối 300g</v>
      </c>
      <c r="N4606" s="21" t="str">
        <f t="shared" si="455"/>
        <v>K-C6</v>
      </c>
      <c r="Q4606" s="21" t="str">
        <f>VLOOKUP(K4606,TONG_SL!$A:$D,3,0)</f>
        <v>Túi</v>
      </c>
      <c r="R4606" s="220">
        <v>6</v>
      </c>
      <c r="S4606" s="220"/>
      <c r="T4606" s="220">
        <f>VLOOKUP(VLOOKUP(G4606,Ma_KH!$A:$R,18,0)&amp;K4606,Gia_MB!$A:$F,6,0)</f>
        <v>73431</v>
      </c>
      <c r="U4606" s="254">
        <f t="shared" ref="U4606:U4637" si="460">T4606*R4606</f>
        <v>440586</v>
      </c>
      <c r="V4606" s="220"/>
      <c r="W4606" s="222">
        <f t="shared" ref="W4606:W4637" si="461">U4606*V4606</f>
        <v>0</v>
      </c>
      <c r="X4606" s="223" t="str">
        <f t="shared" ref="X4606:X4637" si="462">IF(B4606&lt;&gt;"","8","0")</f>
        <v>8</v>
      </c>
      <c r="Y4606" s="220"/>
      <c r="Z4606" s="254">
        <f t="shared" ref="Z4606:Z4637" si="463">U4606*X4606%</f>
        <v>35246.879999999997</v>
      </c>
      <c r="AA4606" s="5">
        <f>VLOOKUP(G4606,Ma_KH!$A:$R,14,0)</f>
        <v>60</v>
      </c>
    </row>
    <row r="4607" spans="1:27" hidden="1" x14ac:dyDescent="0.25">
      <c r="A4607" s="234">
        <v>45996</v>
      </c>
      <c r="B4607" s="235">
        <v>4180908477</v>
      </c>
      <c r="C4607" s="151" t="s">
        <v>7767</v>
      </c>
      <c r="D4607" s="149">
        <v>46000</v>
      </c>
      <c r="E4607" s="238"/>
      <c r="F4607" s="236"/>
      <c r="G4607" s="32" t="s">
        <v>72</v>
      </c>
      <c r="H4607" s="238"/>
      <c r="I4607" s="235">
        <v>4180908477</v>
      </c>
      <c r="J4607" s="240" t="s">
        <v>1788</v>
      </c>
      <c r="K4607" s="333" t="s">
        <v>37</v>
      </c>
      <c r="L4607" s="21" t="str">
        <f>VLOOKUP($K4607,TONG_SL!$A:$D,2,0)</f>
        <v>Chả cốm 300g</v>
      </c>
      <c r="N4607" s="21" t="str">
        <f t="shared" ref="N4607:N4670" si="464">IF($B4607&lt;&gt;"","K-C6","")</f>
        <v>K-C6</v>
      </c>
      <c r="Q4607" s="21" t="str">
        <f>VLOOKUP(K4607,TONG_SL!$A:$D,3,0)</f>
        <v>Túi</v>
      </c>
      <c r="R4607" s="220">
        <v>3</v>
      </c>
      <c r="S4607" s="220"/>
      <c r="T4607" s="220">
        <f>VLOOKUP(VLOOKUP(G4607,Ma_KH!$A:$R,18,0)&amp;K4607,Gia_MB!$A:$F,6,0)</f>
        <v>74250</v>
      </c>
      <c r="U4607" s="254">
        <f t="shared" si="460"/>
        <v>222750</v>
      </c>
      <c r="V4607" s="220"/>
      <c r="W4607" s="222">
        <f t="shared" si="461"/>
        <v>0</v>
      </c>
      <c r="X4607" s="223" t="str">
        <f t="shared" si="462"/>
        <v>8</v>
      </c>
      <c r="Y4607" s="220"/>
      <c r="Z4607" s="254">
        <f t="shared" si="463"/>
        <v>17820</v>
      </c>
      <c r="AA4607" s="5">
        <f>VLOOKUP(G4607,Ma_KH!$A:$R,14,0)</f>
        <v>60</v>
      </c>
    </row>
    <row r="4608" spans="1:27" hidden="1" x14ac:dyDescent="0.25">
      <c r="A4608" s="234">
        <v>45996</v>
      </c>
      <c r="B4608" s="235">
        <v>4180908482</v>
      </c>
      <c r="C4608" s="151" t="s">
        <v>7767</v>
      </c>
      <c r="D4608" s="149">
        <v>46000</v>
      </c>
      <c r="E4608" s="238"/>
      <c r="F4608" s="236"/>
      <c r="G4608" s="32" t="s">
        <v>356</v>
      </c>
      <c r="H4608" s="238"/>
      <c r="I4608" s="235">
        <v>4180908482</v>
      </c>
      <c r="J4608" s="240" t="s">
        <v>1788</v>
      </c>
      <c r="K4608" s="333" t="s">
        <v>48</v>
      </c>
      <c r="L4608" s="21" t="str">
        <f>VLOOKUP($K4608,TONG_SL!$A:$D,2,0)</f>
        <v>Mọc Nấm Hương 250g</v>
      </c>
      <c r="N4608" s="21" t="str">
        <f t="shared" si="464"/>
        <v>K-C6</v>
      </c>
      <c r="Q4608" s="21" t="str">
        <f>VLOOKUP(K4608,TONG_SL!$A:$D,3,0)</f>
        <v>Túi</v>
      </c>
      <c r="R4608" s="220">
        <v>2</v>
      </c>
      <c r="S4608" s="220"/>
      <c r="T4608" s="220">
        <f>VLOOKUP(VLOOKUP(G4608,Ma_KH!$A:$R,18,0)&amp;K4608,Gia_MB!$A:$F,6,0)</f>
        <v>46000</v>
      </c>
      <c r="U4608" s="254">
        <f t="shared" si="460"/>
        <v>92000</v>
      </c>
      <c r="V4608" s="220"/>
      <c r="W4608" s="222">
        <f t="shared" si="461"/>
        <v>0</v>
      </c>
      <c r="X4608" s="223" t="str">
        <f t="shared" si="462"/>
        <v>8</v>
      </c>
      <c r="Y4608" s="220"/>
      <c r="Z4608" s="254">
        <f t="shared" si="463"/>
        <v>7360</v>
      </c>
      <c r="AA4608" s="5">
        <f>VLOOKUP(G4608,Ma_KH!$A:$R,14,0)</f>
        <v>60</v>
      </c>
    </row>
    <row r="4609" spans="1:27" hidden="1" x14ac:dyDescent="0.25">
      <c r="A4609" s="234">
        <v>45996</v>
      </c>
      <c r="B4609" s="235">
        <v>4180908482</v>
      </c>
      <c r="C4609" s="151" t="s">
        <v>7767</v>
      </c>
      <c r="D4609" s="149">
        <v>46000</v>
      </c>
      <c r="E4609" s="238"/>
      <c r="F4609" s="236"/>
      <c r="G4609" s="32" t="s">
        <v>356</v>
      </c>
      <c r="H4609" s="238"/>
      <c r="I4609" s="235">
        <v>4180908482</v>
      </c>
      <c r="J4609" s="240" t="s">
        <v>1788</v>
      </c>
      <c r="K4609" s="333" t="s">
        <v>27</v>
      </c>
      <c r="L4609" s="21" t="str">
        <f>VLOOKUP($K4609,TONG_SL!$A:$D,2,0)</f>
        <v>Chân giò heo muối 300g</v>
      </c>
      <c r="N4609" s="21" t="str">
        <f t="shared" si="464"/>
        <v>K-C6</v>
      </c>
      <c r="Q4609" s="21" t="str">
        <f>VLOOKUP(K4609,TONG_SL!$A:$D,3,0)</f>
        <v>Túi</v>
      </c>
      <c r="R4609" s="220">
        <v>3</v>
      </c>
      <c r="S4609" s="220"/>
      <c r="T4609" s="220">
        <f>VLOOKUP(VLOOKUP(G4609,Ma_KH!$A:$R,18,0)&amp;K4609,Gia_MB!$A:$F,6,0)</f>
        <v>73431</v>
      </c>
      <c r="U4609" s="254">
        <f t="shared" si="460"/>
        <v>220293</v>
      </c>
      <c r="V4609" s="220"/>
      <c r="W4609" s="222">
        <f t="shared" si="461"/>
        <v>0</v>
      </c>
      <c r="X4609" s="223" t="str">
        <f t="shared" si="462"/>
        <v>8</v>
      </c>
      <c r="Y4609" s="220"/>
      <c r="Z4609" s="254">
        <f t="shared" si="463"/>
        <v>17623.439999999999</v>
      </c>
      <c r="AA4609" s="5">
        <f>VLOOKUP(G4609,Ma_KH!$A:$R,14,0)</f>
        <v>60</v>
      </c>
    </row>
    <row r="4610" spans="1:27" hidden="1" x14ac:dyDescent="0.25">
      <c r="A4610" s="234">
        <v>45996</v>
      </c>
      <c r="B4610" s="235">
        <v>4180908482</v>
      </c>
      <c r="C4610" s="151" t="s">
        <v>7767</v>
      </c>
      <c r="D4610" s="149">
        <v>46000</v>
      </c>
      <c r="E4610" s="238"/>
      <c r="F4610" s="236"/>
      <c r="G4610" s="32" t="s">
        <v>356</v>
      </c>
      <c r="H4610" s="238"/>
      <c r="I4610" s="235">
        <v>4180908482</v>
      </c>
      <c r="J4610" s="240" t="s">
        <v>1788</v>
      </c>
      <c r="K4610" s="333" t="s">
        <v>30</v>
      </c>
      <c r="L4610" s="21" t="str">
        <f>VLOOKUP($K4610,TONG_SL!$A:$D,2,0)</f>
        <v>Gà muối 500g</v>
      </c>
      <c r="N4610" s="21" t="str">
        <f t="shared" si="464"/>
        <v>K-C6</v>
      </c>
      <c r="Q4610" s="21" t="str">
        <f>VLOOKUP(K4610,TONG_SL!$A:$D,3,0)</f>
        <v>Túi</v>
      </c>
      <c r="R4610" s="220">
        <v>3</v>
      </c>
      <c r="S4610" s="220"/>
      <c r="T4610" s="220">
        <f>VLOOKUP(VLOOKUP(G4610,Ma_KH!$A:$R,18,0)&amp;K4610,Gia_MB!$A:$F,6,0)</f>
        <v>111058</v>
      </c>
      <c r="U4610" s="254">
        <f t="shared" si="460"/>
        <v>333174</v>
      </c>
      <c r="V4610" s="220"/>
      <c r="W4610" s="222">
        <f t="shared" si="461"/>
        <v>0</v>
      </c>
      <c r="X4610" s="223" t="str">
        <f t="shared" si="462"/>
        <v>8</v>
      </c>
      <c r="Y4610" s="220"/>
      <c r="Z4610" s="254">
        <f t="shared" si="463"/>
        <v>26653.920000000002</v>
      </c>
      <c r="AA4610" s="5">
        <f>VLOOKUP(G4610,Ma_KH!$A:$R,14,0)</f>
        <v>60</v>
      </c>
    </row>
    <row r="4611" spans="1:27" hidden="1" x14ac:dyDescent="0.25">
      <c r="A4611" s="234">
        <v>45996</v>
      </c>
      <c r="B4611" s="235">
        <v>4180908482</v>
      </c>
      <c r="C4611" s="151" t="s">
        <v>7767</v>
      </c>
      <c r="D4611" s="149">
        <v>46000</v>
      </c>
      <c r="E4611" s="238"/>
      <c r="F4611" s="236"/>
      <c r="G4611" s="32" t="s">
        <v>356</v>
      </c>
      <c r="H4611" s="238"/>
      <c r="I4611" s="235">
        <v>4180908482</v>
      </c>
      <c r="J4611" s="240" t="s">
        <v>1788</v>
      </c>
      <c r="K4611" s="333" t="s">
        <v>32</v>
      </c>
      <c r="L4611" s="21" t="str">
        <f>VLOOKUP($K4611,TONG_SL!$A:$D,2,0)</f>
        <v>Giò Tai Lưỡi Xào 250g</v>
      </c>
      <c r="N4611" s="21" t="str">
        <f t="shared" si="464"/>
        <v>K-C6</v>
      </c>
      <c r="Q4611" s="21" t="str">
        <f>VLOOKUP(K4611,TONG_SL!$A:$D,3,0)</f>
        <v>Túi</v>
      </c>
      <c r="R4611" s="220">
        <v>5</v>
      </c>
      <c r="S4611" s="220"/>
      <c r="T4611" s="220">
        <f>VLOOKUP(VLOOKUP(G4611,Ma_KH!$A:$R,18,0)&amp;K4611,Gia_MB!$A:$F,6,0)</f>
        <v>50182</v>
      </c>
      <c r="U4611" s="254">
        <f t="shared" si="460"/>
        <v>250910</v>
      </c>
      <c r="V4611" s="220"/>
      <c r="W4611" s="222">
        <f t="shared" si="461"/>
        <v>0</v>
      </c>
      <c r="X4611" s="223" t="str">
        <f t="shared" si="462"/>
        <v>8</v>
      </c>
      <c r="Y4611" s="220"/>
      <c r="Z4611" s="254">
        <f t="shared" si="463"/>
        <v>20072.8</v>
      </c>
      <c r="AA4611" s="5">
        <f>VLOOKUP(G4611,Ma_KH!$A:$R,14,0)</f>
        <v>60</v>
      </c>
    </row>
    <row r="4612" spans="1:27" hidden="1" x14ac:dyDescent="0.25">
      <c r="A4612" s="234">
        <v>45996</v>
      </c>
      <c r="B4612" s="235">
        <v>4180908482</v>
      </c>
      <c r="C4612" s="151" t="s">
        <v>7767</v>
      </c>
      <c r="D4612" s="149">
        <v>46000</v>
      </c>
      <c r="E4612" s="238"/>
      <c r="F4612" s="236"/>
      <c r="G4612" s="32" t="s">
        <v>356</v>
      </c>
      <c r="H4612" s="238"/>
      <c r="I4612" s="235">
        <v>4180908482</v>
      </c>
      <c r="J4612" s="240" t="s">
        <v>1788</v>
      </c>
      <c r="K4612" s="333" t="s">
        <v>37</v>
      </c>
      <c r="L4612" s="21" t="str">
        <f>VLOOKUP($K4612,TONG_SL!$A:$D,2,0)</f>
        <v>Chả cốm 300g</v>
      </c>
      <c r="N4612" s="21" t="str">
        <f t="shared" si="464"/>
        <v>K-C6</v>
      </c>
      <c r="Q4612" s="21" t="str">
        <f>VLOOKUP(K4612,TONG_SL!$A:$D,3,0)</f>
        <v>Túi</v>
      </c>
      <c r="R4612" s="220">
        <v>3</v>
      </c>
      <c r="S4612" s="220"/>
      <c r="T4612" s="220">
        <f>VLOOKUP(VLOOKUP(G4612,Ma_KH!$A:$R,18,0)&amp;K4612,Gia_MB!$A:$F,6,0)</f>
        <v>74250</v>
      </c>
      <c r="U4612" s="254">
        <f t="shared" si="460"/>
        <v>222750</v>
      </c>
      <c r="V4612" s="220"/>
      <c r="W4612" s="222">
        <f t="shared" si="461"/>
        <v>0</v>
      </c>
      <c r="X4612" s="223" t="str">
        <f t="shared" si="462"/>
        <v>8</v>
      </c>
      <c r="Y4612" s="220"/>
      <c r="Z4612" s="254">
        <f t="shared" si="463"/>
        <v>17820</v>
      </c>
      <c r="AA4612" s="5">
        <f>VLOOKUP(G4612,Ma_KH!$A:$R,14,0)</f>
        <v>60</v>
      </c>
    </row>
    <row r="4613" spans="1:27" hidden="1" x14ac:dyDescent="0.25">
      <c r="A4613" s="234">
        <v>45996</v>
      </c>
      <c r="B4613" s="235">
        <v>4180908474</v>
      </c>
      <c r="C4613" s="151" t="s">
        <v>7767</v>
      </c>
      <c r="D4613" s="149">
        <v>46000</v>
      </c>
      <c r="E4613" s="238"/>
      <c r="F4613" s="236"/>
      <c r="G4613" s="32" t="s">
        <v>354</v>
      </c>
      <c r="H4613" s="238"/>
      <c r="I4613" s="235">
        <v>4180908474</v>
      </c>
      <c r="J4613" s="240" t="s">
        <v>1788</v>
      </c>
      <c r="K4613" s="333" t="s">
        <v>27</v>
      </c>
      <c r="L4613" s="21" t="str">
        <f>VLOOKUP($K4613,TONG_SL!$A:$D,2,0)</f>
        <v>Chân giò heo muối 300g</v>
      </c>
      <c r="N4613" s="21" t="str">
        <f t="shared" si="464"/>
        <v>K-C6</v>
      </c>
      <c r="Q4613" s="21" t="str">
        <f>VLOOKUP(K4613,TONG_SL!$A:$D,3,0)</f>
        <v>Túi</v>
      </c>
      <c r="R4613" s="220">
        <v>6</v>
      </c>
      <c r="S4613" s="220"/>
      <c r="T4613" s="220">
        <f>VLOOKUP(VLOOKUP(G4613,Ma_KH!$A:$R,18,0)&amp;K4613,Gia_MB!$A:$F,6,0)</f>
        <v>73431</v>
      </c>
      <c r="U4613" s="254">
        <f t="shared" si="460"/>
        <v>440586</v>
      </c>
      <c r="V4613" s="220"/>
      <c r="W4613" s="222">
        <f t="shared" si="461"/>
        <v>0</v>
      </c>
      <c r="X4613" s="223" t="str">
        <f t="shared" si="462"/>
        <v>8</v>
      </c>
      <c r="Y4613" s="220"/>
      <c r="Z4613" s="254">
        <f t="shared" si="463"/>
        <v>35246.879999999997</v>
      </c>
      <c r="AA4613" s="5">
        <f>VLOOKUP(G4613,Ma_KH!$A:$R,14,0)</f>
        <v>60</v>
      </c>
    </row>
    <row r="4614" spans="1:27" hidden="1" x14ac:dyDescent="0.25">
      <c r="A4614" s="234">
        <v>45996</v>
      </c>
      <c r="B4614" s="235">
        <v>4180908474</v>
      </c>
      <c r="C4614" s="151" t="s">
        <v>7767</v>
      </c>
      <c r="D4614" s="149">
        <v>46000</v>
      </c>
      <c r="E4614" s="238"/>
      <c r="F4614" s="236"/>
      <c r="G4614" s="32" t="s">
        <v>354</v>
      </c>
      <c r="H4614" s="238"/>
      <c r="I4614" s="235">
        <v>4180908474</v>
      </c>
      <c r="J4614" s="240" t="s">
        <v>1788</v>
      </c>
      <c r="K4614" s="333" t="s">
        <v>48</v>
      </c>
      <c r="L4614" s="21" t="str">
        <f>VLOOKUP($K4614,TONG_SL!$A:$D,2,0)</f>
        <v>Mọc Nấm Hương 250g</v>
      </c>
      <c r="N4614" s="21" t="str">
        <f t="shared" si="464"/>
        <v>K-C6</v>
      </c>
      <c r="Q4614" s="21" t="str">
        <f>VLOOKUP(K4614,TONG_SL!$A:$D,3,0)</f>
        <v>Túi</v>
      </c>
      <c r="R4614" s="220">
        <v>3</v>
      </c>
      <c r="S4614" s="220"/>
      <c r="T4614" s="220">
        <f>VLOOKUP(VLOOKUP(G4614,Ma_KH!$A:$R,18,0)&amp;K4614,Gia_MB!$A:$F,6,0)</f>
        <v>46000</v>
      </c>
      <c r="U4614" s="254">
        <f t="shared" si="460"/>
        <v>138000</v>
      </c>
      <c r="V4614" s="220"/>
      <c r="W4614" s="222">
        <f t="shared" si="461"/>
        <v>0</v>
      </c>
      <c r="X4614" s="223" t="str">
        <f t="shared" si="462"/>
        <v>8</v>
      </c>
      <c r="Y4614" s="220"/>
      <c r="Z4614" s="254">
        <f t="shared" si="463"/>
        <v>11040</v>
      </c>
      <c r="AA4614" s="5">
        <f>VLOOKUP(G4614,Ma_KH!$A:$R,14,0)</f>
        <v>60</v>
      </c>
    </row>
    <row r="4615" spans="1:27" hidden="1" x14ac:dyDescent="0.25">
      <c r="A4615" s="234">
        <v>45996</v>
      </c>
      <c r="B4615" s="235">
        <v>4180908474</v>
      </c>
      <c r="C4615" s="151" t="s">
        <v>7767</v>
      </c>
      <c r="D4615" s="149">
        <v>46000</v>
      </c>
      <c r="E4615" s="238"/>
      <c r="F4615" s="236"/>
      <c r="G4615" s="32" t="s">
        <v>354</v>
      </c>
      <c r="H4615" s="238"/>
      <c r="I4615" s="235">
        <v>4180908474</v>
      </c>
      <c r="J4615" s="240" t="s">
        <v>1788</v>
      </c>
      <c r="K4615" s="333" t="s">
        <v>32</v>
      </c>
      <c r="L4615" s="21" t="str">
        <f>VLOOKUP($K4615,TONG_SL!$A:$D,2,0)</f>
        <v>Giò Tai Lưỡi Xào 250g</v>
      </c>
      <c r="N4615" s="21" t="str">
        <f t="shared" si="464"/>
        <v>K-C6</v>
      </c>
      <c r="Q4615" s="21" t="str">
        <f>VLOOKUP(K4615,TONG_SL!$A:$D,3,0)</f>
        <v>Túi</v>
      </c>
      <c r="R4615" s="220">
        <v>3</v>
      </c>
      <c r="S4615" s="220"/>
      <c r="T4615" s="220">
        <f>VLOOKUP(VLOOKUP(G4615,Ma_KH!$A:$R,18,0)&amp;K4615,Gia_MB!$A:$F,6,0)</f>
        <v>50182</v>
      </c>
      <c r="U4615" s="254">
        <f t="shared" si="460"/>
        <v>150546</v>
      </c>
      <c r="V4615" s="220"/>
      <c r="W4615" s="222">
        <f t="shared" si="461"/>
        <v>0</v>
      </c>
      <c r="X4615" s="223" t="str">
        <f t="shared" si="462"/>
        <v>8</v>
      </c>
      <c r="Y4615" s="220"/>
      <c r="Z4615" s="254">
        <f t="shared" si="463"/>
        <v>12043.68</v>
      </c>
      <c r="AA4615" s="5">
        <f>VLOOKUP(G4615,Ma_KH!$A:$R,14,0)</f>
        <v>60</v>
      </c>
    </row>
    <row r="4616" spans="1:27" hidden="1" x14ac:dyDescent="0.25">
      <c r="A4616" s="234">
        <v>45996</v>
      </c>
      <c r="B4616" s="235">
        <v>4180908476</v>
      </c>
      <c r="C4616" s="151" t="s">
        <v>7767</v>
      </c>
      <c r="D4616" s="149">
        <v>46000</v>
      </c>
      <c r="E4616" s="238"/>
      <c r="F4616" s="236"/>
      <c r="G4616" s="32" t="s">
        <v>1519</v>
      </c>
      <c r="H4616" s="238"/>
      <c r="I4616" s="235">
        <v>4180908476</v>
      </c>
      <c r="J4616" s="240" t="s">
        <v>1788</v>
      </c>
      <c r="K4616" s="333" t="s">
        <v>34</v>
      </c>
      <c r="L4616" s="21" t="str">
        <f>VLOOKUP($K4616,TONG_SL!$A:$D,2,0)</f>
        <v>Tai heo muối 200g</v>
      </c>
      <c r="N4616" s="21" t="str">
        <f t="shared" si="464"/>
        <v>K-C6</v>
      </c>
      <c r="Q4616" s="21" t="str">
        <f>VLOOKUP(K4616,TONG_SL!$A:$D,3,0)</f>
        <v>Túi</v>
      </c>
      <c r="R4616" s="220">
        <v>3</v>
      </c>
      <c r="S4616" s="220"/>
      <c r="T4616" s="220">
        <f>VLOOKUP(VLOOKUP(G4616,Ma_KH!$A:$R,18,0)&amp;K4616,Gia_MB!$A:$F,6,0)</f>
        <v>55595</v>
      </c>
      <c r="U4616" s="254">
        <f t="shared" si="460"/>
        <v>166785</v>
      </c>
      <c r="V4616" s="220"/>
      <c r="W4616" s="222">
        <f t="shared" si="461"/>
        <v>0</v>
      </c>
      <c r="X4616" s="223" t="str">
        <f t="shared" si="462"/>
        <v>8</v>
      </c>
      <c r="Y4616" s="220"/>
      <c r="Z4616" s="254">
        <f t="shared" si="463"/>
        <v>13342.800000000001</v>
      </c>
      <c r="AA4616" s="5">
        <f>VLOOKUP(G4616,Ma_KH!$A:$R,14,0)</f>
        <v>60</v>
      </c>
    </row>
    <row r="4617" spans="1:27" hidden="1" x14ac:dyDescent="0.25">
      <c r="A4617" s="234">
        <v>45996</v>
      </c>
      <c r="B4617" s="235">
        <v>4180908476</v>
      </c>
      <c r="C4617" s="151" t="s">
        <v>7767</v>
      </c>
      <c r="D4617" s="149">
        <v>46000</v>
      </c>
      <c r="E4617" s="238"/>
      <c r="F4617" s="236"/>
      <c r="G4617" s="32" t="s">
        <v>1519</v>
      </c>
      <c r="H4617" s="238"/>
      <c r="I4617" s="235">
        <v>4180908476</v>
      </c>
      <c r="J4617" s="240" t="s">
        <v>1788</v>
      </c>
      <c r="K4617" s="333" t="s">
        <v>48</v>
      </c>
      <c r="L4617" s="21" t="str">
        <f>VLOOKUP($K4617,TONG_SL!$A:$D,2,0)</f>
        <v>Mọc Nấm Hương 250g</v>
      </c>
      <c r="N4617" s="21" t="str">
        <f t="shared" si="464"/>
        <v>K-C6</v>
      </c>
      <c r="Q4617" s="21" t="str">
        <f>VLOOKUP(K4617,TONG_SL!$A:$D,3,0)</f>
        <v>Túi</v>
      </c>
      <c r="R4617" s="220">
        <v>2</v>
      </c>
      <c r="S4617" s="220"/>
      <c r="T4617" s="220">
        <f>VLOOKUP(VLOOKUP(G4617,Ma_KH!$A:$R,18,0)&amp;K4617,Gia_MB!$A:$F,6,0)</f>
        <v>46000</v>
      </c>
      <c r="U4617" s="254">
        <f t="shared" si="460"/>
        <v>92000</v>
      </c>
      <c r="V4617" s="220"/>
      <c r="W4617" s="222">
        <f t="shared" si="461"/>
        <v>0</v>
      </c>
      <c r="X4617" s="223" t="str">
        <f t="shared" si="462"/>
        <v>8</v>
      </c>
      <c r="Y4617" s="220"/>
      <c r="Z4617" s="254">
        <f t="shared" si="463"/>
        <v>7360</v>
      </c>
      <c r="AA4617" s="5">
        <f>VLOOKUP(G4617,Ma_KH!$A:$R,14,0)</f>
        <v>60</v>
      </c>
    </row>
    <row r="4618" spans="1:27" hidden="1" x14ac:dyDescent="0.25">
      <c r="A4618" s="234">
        <v>45996</v>
      </c>
      <c r="B4618" s="235">
        <v>4180908476</v>
      </c>
      <c r="C4618" s="151" t="s">
        <v>7767</v>
      </c>
      <c r="D4618" s="149">
        <v>46000</v>
      </c>
      <c r="E4618" s="238"/>
      <c r="F4618" s="236"/>
      <c r="G4618" s="32" t="s">
        <v>1519</v>
      </c>
      <c r="H4618" s="238"/>
      <c r="I4618" s="235">
        <v>4180908476</v>
      </c>
      <c r="J4618" s="240" t="s">
        <v>1788</v>
      </c>
      <c r="K4618" s="333" t="s">
        <v>30</v>
      </c>
      <c r="L4618" s="21" t="str">
        <f>VLOOKUP($K4618,TONG_SL!$A:$D,2,0)</f>
        <v>Gà muối 500g</v>
      </c>
      <c r="N4618" s="21" t="str">
        <f t="shared" si="464"/>
        <v>K-C6</v>
      </c>
      <c r="Q4618" s="21" t="str">
        <f>VLOOKUP(K4618,TONG_SL!$A:$D,3,0)</f>
        <v>Túi</v>
      </c>
      <c r="R4618" s="220">
        <v>8</v>
      </c>
      <c r="S4618" s="220"/>
      <c r="T4618" s="220">
        <f>VLOOKUP(VLOOKUP(G4618,Ma_KH!$A:$R,18,0)&amp;K4618,Gia_MB!$A:$F,6,0)</f>
        <v>111058</v>
      </c>
      <c r="U4618" s="254">
        <f t="shared" si="460"/>
        <v>888464</v>
      </c>
      <c r="V4618" s="220"/>
      <c r="W4618" s="222">
        <f t="shared" si="461"/>
        <v>0</v>
      </c>
      <c r="X4618" s="223" t="str">
        <f t="shared" si="462"/>
        <v>8</v>
      </c>
      <c r="Y4618" s="220"/>
      <c r="Z4618" s="254">
        <f t="shared" si="463"/>
        <v>71077.119999999995</v>
      </c>
      <c r="AA4618" s="5">
        <f>VLOOKUP(G4618,Ma_KH!$A:$R,14,0)</f>
        <v>60</v>
      </c>
    </row>
    <row r="4619" spans="1:27" hidden="1" x14ac:dyDescent="0.25">
      <c r="A4619" s="234">
        <v>45996</v>
      </c>
      <c r="B4619" s="235">
        <v>4180908476</v>
      </c>
      <c r="C4619" s="151" t="s">
        <v>7767</v>
      </c>
      <c r="D4619" s="149">
        <v>46000</v>
      </c>
      <c r="E4619" s="238"/>
      <c r="F4619" s="236"/>
      <c r="G4619" s="32" t="s">
        <v>1519</v>
      </c>
      <c r="H4619" s="238"/>
      <c r="I4619" s="235">
        <v>4180908476</v>
      </c>
      <c r="J4619" s="240" t="s">
        <v>1788</v>
      </c>
      <c r="K4619" s="333" t="s">
        <v>32</v>
      </c>
      <c r="L4619" s="21" t="str">
        <f>VLOOKUP($K4619,TONG_SL!$A:$D,2,0)</f>
        <v>Giò Tai Lưỡi Xào 250g</v>
      </c>
      <c r="N4619" s="21" t="str">
        <f t="shared" si="464"/>
        <v>K-C6</v>
      </c>
      <c r="Q4619" s="21" t="str">
        <f>VLOOKUP(K4619,TONG_SL!$A:$D,3,0)</f>
        <v>Túi</v>
      </c>
      <c r="R4619" s="220">
        <v>3</v>
      </c>
      <c r="S4619" s="220"/>
      <c r="T4619" s="220">
        <f>VLOOKUP(VLOOKUP(G4619,Ma_KH!$A:$R,18,0)&amp;K4619,Gia_MB!$A:$F,6,0)</f>
        <v>50182</v>
      </c>
      <c r="U4619" s="254">
        <f t="shared" si="460"/>
        <v>150546</v>
      </c>
      <c r="V4619" s="220"/>
      <c r="W4619" s="222">
        <f t="shared" si="461"/>
        <v>0</v>
      </c>
      <c r="X4619" s="223" t="str">
        <f t="shared" si="462"/>
        <v>8</v>
      </c>
      <c r="Y4619" s="220"/>
      <c r="Z4619" s="254">
        <f t="shared" si="463"/>
        <v>12043.68</v>
      </c>
      <c r="AA4619" s="5">
        <f>VLOOKUP(G4619,Ma_KH!$A:$R,14,0)</f>
        <v>60</v>
      </c>
    </row>
    <row r="4620" spans="1:27" hidden="1" x14ac:dyDescent="0.25">
      <c r="A4620" s="234">
        <v>45996</v>
      </c>
      <c r="B4620" s="235">
        <v>4180908470</v>
      </c>
      <c r="C4620" s="151" t="s">
        <v>7767</v>
      </c>
      <c r="D4620" s="149">
        <v>46000</v>
      </c>
      <c r="E4620" s="238"/>
      <c r="F4620" s="236"/>
      <c r="G4620" s="32" t="s">
        <v>1512</v>
      </c>
      <c r="H4620" s="238"/>
      <c r="I4620" s="235">
        <v>4180908470</v>
      </c>
      <c r="J4620" s="240" t="s">
        <v>1788</v>
      </c>
      <c r="K4620" s="333" t="s">
        <v>27</v>
      </c>
      <c r="L4620" s="21" t="str">
        <f>VLOOKUP($K4620,TONG_SL!$A:$D,2,0)</f>
        <v>Chân giò heo muối 300g</v>
      </c>
      <c r="N4620" s="21" t="str">
        <f t="shared" si="464"/>
        <v>K-C6</v>
      </c>
      <c r="Q4620" s="21" t="str">
        <f>VLOOKUP(K4620,TONG_SL!$A:$D,3,0)</f>
        <v>Túi</v>
      </c>
      <c r="R4620" s="220">
        <v>3</v>
      </c>
      <c r="S4620" s="220"/>
      <c r="T4620" s="220">
        <f>VLOOKUP(VLOOKUP(G4620,Ma_KH!$A:$R,18,0)&amp;K4620,Gia_MB!$A:$F,6,0)</f>
        <v>73431</v>
      </c>
      <c r="U4620" s="254">
        <f t="shared" si="460"/>
        <v>220293</v>
      </c>
      <c r="V4620" s="220"/>
      <c r="W4620" s="222">
        <f t="shared" si="461"/>
        <v>0</v>
      </c>
      <c r="X4620" s="223" t="str">
        <f t="shared" si="462"/>
        <v>8</v>
      </c>
      <c r="Y4620" s="220"/>
      <c r="Z4620" s="254">
        <f t="shared" si="463"/>
        <v>17623.439999999999</v>
      </c>
      <c r="AA4620" s="5">
        <f>VLOOKUP(G4620,Ma_KH!$A:$R,14,0)</f>
        <v>60</v>
      </c>
    </row>
    <row r="4621" spans="1:27" hidden="1" x14ac:dyDescent="0.25">
      <c r="A4621" s="234">
        <v>45996</v>
      </c>
      <c r="B4621" s="235">
        <v>4180908470</v>
      </c>
      <c r="C4621" s="151" t="s">
        <v>7767</v>
      </c>
      <c r="D4621" s="149">
        <v>46000</v>
      </c>
      <c r="E4621" s="238"/>
      <c r="F4621" s="236"/>
      <c r="G4621" s="32" t="s">
        <v>1512</v>
      </c>
      <c r="H4621" s="238"/>
      <c r="I4621" s="235">
        <v>4180908470</v>
      </c>
      <c r="J4621" s="240" t="s">
        <v>1788</v>
      </c>
      <c r="K4621" s="333" t="s">
        <v>37</v>
      </c>
      <c r="L4621" s="21" t="str">
        <f>VLOOKUP($K4621,TONG_SL!$A:$D,2,0)</f>
        <v>Chả cốm 300g</v>
      </c>
      <c r="N4621" s="21" t="str">
        <f t="shared" si="464"/>
        <v>K-C6</v>
      </c>
      <c r="Q4621" s="21" t="str">
        <f>VLOOKUP(K4621,TONG_SL!$A:$D,3,0)</f>
        <v>Túi</v>
      </c>
      <c r="R4621" s="220">
        <v>2</v>
      </c>
      <c r="S4621" s="220"/>
      <c r="T4621" s="220">
        <f>VLOOKUP(VLOOKUP(G4621,Ma_KH!$A:$R,18,0)&amp;K4621,Gia_MB!$A:$F,6,0)</f>
        <v>74250</v>
      </c>
      <c r="U4621" s="254">
        <f t="shared" si="460"/>
        <v>148500</v>
      </c>
      <c r="V4621" s="220"/>
      <c r="W4621" s="222">
        <f t="shared" si="461"/>
        <v>0</v>
      </c>
      <c r="X4621" s="223" t="str">
        <f t="shared" si="462"/>
        <v>8</v>
      </c>
      <c r="Y4621" s="220"/>
      <c r="Z4621" s="254">
        <f t="shared" si="463"/>
        <v>11880</v>
      </c>
      <c r="AA4621" s="5">
        <f>VLOOKUP(G4621,Ma_KH!$A:$R,14,0)</f>
        <v>60</v>
      </c>
    </row>
    <row r="4622" spans="1:27" hidden="1" x14ac:dyDescent="0.25">
      <c r="A4622" s="234">
        <v>45996</v>
      </c>
      <c r="B4622" s="235">
        <v>4180908470</v>
      </c>
      <c r="C4622" s="151" t="s">
        <v>7767</v>
      </c>
      <c r="D4622" s="149">
        <v>46000</v>
      </c>
      <c r="E4622" s="238"/>
      <c r="F4622" s="236"/>
      <c r="G4622" s="32" t="s">
        <v>1512</v>
      </c>
      <c r="H4622" s="238"/>
      <c r="I4622" s="235">
        <v>4180908470</v>
      </c>
      <c r="J4622" s="240" t="s">
        <v>1788</v>
      </c>
      <c r="K4622" s="333" t="s">
        <v>39</v>
      </c>
      <c r="L4622" s="21" t="str">
        <f>VLOOKUP($K4622,TONG_SL!$A:$D,2,0)</f>
        <v>Chả nướng 300g</v>
      </c>
      <c r="N4622" s="21" t="str">
        <f t="shared" si="464"/>
        <v>K-C6</v>
      </c>
      <c r="Q4622" s="21" t="str">
        <f>VLOOKUP(K4622,TONG_SL!$A:$D,3,0)</f>
        <v>Túi</v>
      </c>
      <c r="R4622" s="220">
        <v>2</v>
      </c>
      <c r="S4622" s="220"/>
      <c r="T4622" s="220">
        <f>VLOOKUP(VLOOKUP(G4622,Ma_KH!$A:$R,18,0)&amp;K4622,Gia_MB!$A:$F,6,0)</f>
        <v>70950</v>
      </c>
      <c r="U4622" s="254">
        <f t="shared" si="460"/>
        <v>141900</v>
      </c>
      <c r="V4622" s="220"/>
      <c r="W4622" s="222">
        <f t="shared" si="461"/>
        <v>0</v>
      </c>
      <c r="X4622" s="223" t="str">
        <f t="shared" si="462"/>
        <v>8</v>
      </c>
      <c r="Y4622" s="220"/>
      <c r="Z4622" s="254">
        <f t="shared" si="463"/>
        <v>11352</v>
      </c>
      <c r="AA4622" s="5">
        <f>VLOOKUP(G4622,Ma_KH!$A:$R,14,0)</f>
        <v>60</v>
      </c>
    </row>
    <row r="4623" spans="1:27" hidden="1" x14ac:dyDescent="0.25">
      <c r="A4623" s="234">
        <v>45996</v>
      </c>
      <c r="B4623" s="235">
        <v>4180908470</v>
      </c>
      <c r="C4623" s="151" t="s">
        <v>7767</v>
      </c>
      <c r="D4623" s="149">
        <v>46000</v>
      </c>
      <c r="E4623" s="238"/>
      <c r="F4623" s="236"/>
      <c r="G4623" s="32" t="s">
        <v>1512</v>
      </c>
      <c r="H4623" s="238"/>
      <c r="I4623" s="235">
        <v>4180908470</v>
      </c>
      <c r="J4623" s="240" t="s">
        <v>1788</v>
      </c>
      <c r="K4623" s="333" t="s">
        <v>32</v>
      </c>
      <c r="L4623" s="21" t="str">
        <f>VLOOKUP($K4623,TONG_SL!$A:$D,2,0)</f>
        <v>Giò Tai Lưỡi Xào 250g</v>
      </c>
      <c r="N4623" s="21" t="str">
        <f t="shared" si="464"/>
        <v>K-C6</v>
      </c>
      <c r="Q4623" s="21" t="str">
        <f>VLOOKUP(K4623,TONG_SL!$A:$D,3,0)</f>
        <v>Túi</v>
      </c>
      <c r="R4623" s="220">
        <v>3</v>
      </c>
      <c r="S4623" s="220"/>
      <c r="T4623" s="220">
        <f>VLOOKUP(VLOOKUP(G4623,Ma_KH!$A:$R,18,0)&amp;K4623,Gia_MB!$A:$F,6,0)</f>
        <v>50182</v>
      </c>
      <c r="U4623" s="254">
        <f t="shared" si="460"/>
        <v>150546</v>
      </c>
      <c r="V4623" s="220"/>
      <c r="W4623" s="222">
        <f t="shared" si="461"/>
        <v>0</v>
      </c>
      <c r="X4623" s="223" t="str">
        <f t="shared" si="462"/>
        <v>8</v>
      </c>
      <c r="Y4623" s="220"/>
      <c r="Z4623" s="254">
        <f t="shared" si="463"/>
        <v>12043.68</v>
      </c>
      <c r="AA4623" s="5">
        <f>VLOOKUP(G4623,Ma_KH!$A:$R,14,0)</f>
        <v>60</v>
      </c>
    </row>
    <row r="4624" spans="1:27" hidden="1" x14ac:dyDescent="0.25">
      <c r="A4624" s="234">
        <v>45999</v>
      </c>
      <c r="B4624" s="235">
        <v>4181054107</v>
      </c>
      <c r="C4624" s="151" t="s">
        <v>7767</v>
      </c>
      <c r="D4624" s="149">
        <v>46000</v>
      </c>
      <c r="E4624" s="238"/>
      <c r="F4624" s="236"/>
      <c r="G4624" s="32" t="s">
        <v>912</v>
      </c>
      <c r="H4624" s="238"/>
      <c r="I4624" s="235">
        <v>4181054107</v>
      </c>
      <c r="J4624" s="240" t="s">
        <v>1788</v>
      </c>
      <c r="K4624" s="333" t="s">
        <v>37</v>
      </c>
      <c r="L4624" s="21" t="str">
        <f>VLOOKUP($K4624,TONG_SL!$A:$D,2,0)</f>
        <v>Chả cốm 300g</v>
      </c>
      <c r="N4624" s="21" t="str">
        <f t="shared" si="464"/>
        <v>K-C6</v>
      </c>
      <c r="Q4624" s="21" t="str">
        <f>VLOOKUP(K4624,TONG_SL!$A:$D,3,0)</f>
        <v>Túi</v>
      </c>
      <c r="R4624" s="220">
        <v>5</v>
      </c>
      <c r="S4624" s="220"/>
      <c r="T4624" s="220">
        <f>VLOOKUP(VLOOKUP(G4624,Ma_KH!$A:$R,18,0)&amp;K4624,Gia_MB!$A:$F,6,0)</f>
        <v>74250</v>
      </c>
      <c r="U4624" s="254">
        <f t="shared" si="460"/>
        <v>371250</v>
      </c>
      <c r="V4624" s="220"/>
      <c r="W4624" s="222">
        <f t="shared" si="461"/>
        <v>0</v>
      </c>
      <c r="X4624" s="223" t="str">
        <f t="shared" si="462"/>
        <v>8</v>
      </c>
      <c r="Y4624" s="220"/>
      <c r="Z4624" s="254">
        <f t="shared" si="463"/>
        <v>29700</v>
      </c>
      <c r="AA4624" s="5">
        <f>VLOOKUP(G4624,Ma_KH!$A:$R,14,0)</f>
        <v>60</v>
      </c>
    </row>
    <row r="4625" spans="1:27" hidden="1" x14ac:dyDescent="0.25">
      <c r="A4625" s="234">
        <v>45999</v>
      </c>
      <c r="B4625" s="235">
        <v>4181054107</v>
      </c>
      <c r="C4625" s="151" t="s">
        <v>7767</v>
      </c>
      <c r="D4625" s="149">
        <v>46000</v>
      </c>
      <c r="E4625" s="238"/>
      <c r="F4625" s="236"/>
      <c r="G4625" s="32" t="s">
        <v>912</v>
      </c>
      <c r="H4625" s="238"/>
      <c r="I4625" s="235">
        <v>4181054107</v>
      </c>
      <c r="J4625" s="240" t="s">
        <v>1788</v>
      </c>
      <c r="K4625" s="333" t="s">
        <v>27</v>
      </c>
      <c r="L4625" s="21" t="str">
        <f>VLOOKUP($K4625,TONG_SL!$A:$D,2,0)</f>
        <v>Chân giò heo muối 300g</v>
      </c>
      <c r="N4625" s="21" t="str">
        <f t="shared" si="464"/>
        <v>K-C6</v>
      </c>
      <c r="Q4625" s="21" t="str">
        <f>VLOOKUP(K4625,TONG_SL!$A:$D,3,0)</f>
        <v>Túi</v>
      </c>
      <c r="R4625" s="220">
        <v>5</v>
      </c>
      <c r="S4625" s="220"/>
      <c r="T4625" s="220">
        <f>VLOOKUP(VLOOKUP(G4625,Ma_KH!$A:$R,18,0)&amp;K4625,Gia_MB!$A:$F,6,0)</f>
        <v>73431</v>
      </c>
      <c r="U4625" s="254">
        <f t="shared" si="460"/>
        <v>367155</v>
      </c>
      <c r="V4625" s="220"/>
      <c r="W4625" s="222">
        <f t="shared" si="461"/>
        <v>0</v>
      </c>
      <c r="X4625" s="223" t="str">
        <f t="shared" si="462"/>
        <v>8</v>
      </c>
      <c r="Y4625" s="220"/>
      <c r="Z4625" s="254">
        <f t="shared" si="463"/>
        <v>29372.400000000001</v>
      </c>
      <c r="AA4625" s="5">
        <f>VLOOKUP(G4625,Ma_KH!$A:$R,14,0)</f>
        <v>60</v>
      </c>
    </row>
    <row r="4626" spans="1:27" hidden="1" x14ac:dyDescent="0.25">
      <c r="A4626" s="234">
        <v>45999</v>
      </c>
      <c r="B4626" s="235">
        <v>4181054107</v>
      </c>
      <c r="C4626" s="151" t="s">
        <v>7767</v>
      </c>
      <c r="D4626" s="149">
        <v>46000</v>
      </c>
      <c r="E4626" s="238"/>
      <c r="F4626" s="236"/>
      <c r="G4626" s="32" t="s">
        <v>912</v>
      </c>
      <c r="H4626" s="238"/>
      <c r="I4626" s="235">
        <v>4181054107</v>
      </c>
      <c r="J4626" s="240" t="s">
        <v>1788</v>
      </c>
      <c r="K4626" s="333" t="s">
        <v>30</v>
      </c>
      <c r="L4626" s="21" t="str">
        <f>VLOOKUP($K4626,TONG_SL!$A:$D,2,0)</f>
        <v>Gà muối 500g</v>
      </c>
      <c r="N4626" s="21" t="str">
        <f t="shared" si="464"/>
        <v>K-C6</v>
      </c>
      <c r="Q4626" s="21" t="str">
        <f>VLOOKUP(K4626,TONG_SL!$A:$D,3,0)</f>
        <v>Túi</v>
      </c>
      <c r="R4626" s="220">
        <v>10</v>
      </c>
      <c r="S4626" s="220"/>
      <c r="T4626" s="220">
        <f>VLOOKUP(VLOOKUP(G4626,Ma_KH!$A:$R,18,0)&amp;K4626,Gia_MB!$A:$F,6,0)</f>
        <v>111058</v>
      </c>
      <c r="U4626" s="254">
        <f t="shared" si="460"/>
        <v>1110580</v>
      </c>
      <c r="V4626" s="220"/>
      <c r="W4626" s="222">
        <f t="shared" si="461"/>
        <v>0</v>
      </c>
      <c r="X4626" s="223" t="str">
        <f t="shared" si="462"/>
        <v>8</v>
      </c>
      <c r="Y4626" s="220"/>
      <c r="Z4626" s="254">
        <f t="shared" si="463"/>
        <v>88846.400000000009</v>
      </c>
      <c r="AA4626" s="5">
        <f>VLOOKUP(G4626,Ma_KH!$A:$R,14,0)</f>
        <v>60</v>
      </c>
    </row>
    <row r="4627" spans="1:27" hidden="1" x14ac:dyDescent="0.25">
      <c r="A4627" s="234">
        <v>45995</v>
      </c>
      <c r="B4627" s="235">
        <v>4180884827</v>
      </c>
      <c r="C4627" s="151" t="s">
        <v>7767</v>
      </c>
      <c r="D4627" s="149">
        <v>46000</v>
      </c>
      <c r="E4627" s="238"/>
      <c r="F4627" s="236"/>
      <c r="G4627" s="32" t="s">
        <v>7921</v>
      </c>
      <c r="H4627" s="238"/>
      <c r="I4627" s="235">
        <v>4180884827</v>
      </c>
      <c r="J4627" s="240" t="s">
        <v>1788</v>
      </c>
      <c r="K4627" s="333" t="s">
        <v>48</v>
      </c>
      <c r="L4627" s="21" t="str">
        <f>VLOOKUP($K4627,TONG_SL!$A:$D,2,0)</f>
        <v>Mọc Nấm Hương 250g</v>
      </c>
      <c r="N4627" s="21" t="str">
        <f t="shared" si="464"/>
        <v>K-C6</v>
      </c>
      <c r="Q4627" s="21" t="str">
        <f>VLOOKUP(K4627,TONG_SL!$A:$D,3,0)</f>
        <v>Túi</v>
      </c>
      <c r="R4627" s="220">
        <v>1</v>
      </c>
      <c r="S4627" s="220"/>
      <c r="T4627" s="220">
        <f>VLOOKUP(VLOOKUP(G4627,Ma_KH!$A:$R,18,0)&amp;K4627,Gia_MB!$A:$F,6,0)</f>
        <v>46000</v>
      </c>
      <c r="U4627" s="254">
        <f t="shared" si="460"/>
        <v>46000</v>
      </c>
      <c r="V4627" s="220"/>
      <c r="W4627" s="222">
        <f t="shared" si="461"/>
        <v>0</v>
      </c>
      <c r="X4627" s="223" t="str">
        <f t="shared" si="462"/>
        <v>8</v>
      </c>
      <c r="Y4627" s="220"/>
      <c r="Z4627" s="254">
        <f t="shared" si="463"/>
        <v>3680</v>
      </c>
      <c r="AA4627" s="5">
        <f>VLOOKUP(G4627,Ma_KH!$A:$R,14,0)</f>
        <v>60</v>
      </c>
    </row>
    <row r="4628" spans="1:27" hidden="1" x14ac:dyDescent="0.25">
      <c r="A4628" s="234">
        <v>45995</v>
      </c>
      <c r="B4628" s="235">
        <v>4180884827</v>
      </c>
      <c r="C4628" s="151" t="s">
        <v>7767</v>
      </c>
      <c r="D4628" s="149">
        <v>46000</v>
      </c>
      <c r="E4628" s="238"/>
      <c r="F4628" s="236"/>
      <c r="G4628" s="32" t="s">
        <v>7921</v>
      </c>
      <c r="H4628" s="238"/>
      <c r="I4628" s="235">
        <v>4180884827</v>
      </c>
      <c r="J4628" s="240" t="s">
        <v>1788</v>
      </c>
      <c r="K4628" s="333" t="s">
        <v>30</v>
      </c>
      <c r="L4628" s="21" t="str">
        <f>VLOOKUP($K4628,TONG_SL!$A:$D,2,0)</f>
        <v>Gà muối 500g</v>
      </c>
      <c r="N4628" s="21" t="str">
        <f t="shared" si="464"/>
        <v>K-C6</v>
      </c>
      <c r="Q4628" s="21" t="str">
        <f>VLOOKUP(K4628,TONG_SL!$A:$D,3,0)</f>
        <v>Túi</v>
      </c>
      <c r="R4628" s="220">
        <v>1</v>
      </c>
      <c r="S4628" s="220"/>
      <c r="T4628" s="220">
        <f>VLOOKUP(VLOOKUP(G4628,Ma_KH!$A:$R,18,0)&amp;K4628,Gia_MB!$A:$F,6,0)</f>
        <v>111058</v>
      </c>
      <c r="U4628" s="254">
        <f t="shared" si="460"/>
        <v>111058</v>
      </c>
      <c r="V4628" s="220"/>
      <c r="W4628" s="222">
        <f t="shared" si="461"/>
        <v>0</v>
      </c>
      <c r="X4628" s="223" t="str">
        <f t="shared" si="462"/>
        <v>8</v>
      </c>
      <c r="Y4628" s="220"/>
      <c r="Z4628" s="254">
        <f t="shared" si="463"/>
        <v>8884.64</v>
      </c>
      <c r="AA4628" s="5">
        <f>VLOOKUP(G4628,Ma_KH!$A:$R,14,0)</f>
        <v>60</v>
      </c>
    </row>
    <row r="4629" spans="1:27" hidden="1" x14ac:dyDescent="0.25">
      <c r="A4629" s="234">
        <v>45995</v>
      </c>
      <c r="B4629" s="235">
        <v>4180884827</v>
      </c>
      <c r="C4629" s="151" t="s">
        <v>7767</v>
      </c>
      <c r="D4629" s="149">
        <v>46000</v>
      </c>
      <c r="E4629" s="238"/>
      <c r="F4629" s="236"/>
      <c r="G4629" s="32" t="s">
        <v>7921</v>
      </c>
      <c r="H4629" s="238"/>
      <c r="I4629" s="235">
        <v>4180884827</v>
      </c>
      <c r="J4629" s="240" t="s">
        <v>1788</v>
      </c>
      <c r="K4629" s="333" t="s">
        <v>32</v>
      </c>
      <c r="L4629" s="21" t="str">
        <f>VLOOKUP($K4629,TONG_SL!$A:$D,2,0)</f>
        <v>Giò Tai Lưỡi Xào 250g</v>
      </c>
      <c r="N4629" s="21" t="str">
        <f t="shared" si="464"/>
        <v>K-C6</v>
      </c>
      <c r="Q4629" s="21" t="str">
        <f>VLOOKUP(K4629,TONG_SL!$A:$D,3,0)</f>
        <v>Túi</v>
      </c>
      <c r="R4629" s="220">
        <v>2</v>
      </c>
      <c r="S4629" s="220"/>
      <c r="T4629" s="220">
        <f>VLOOKUP(VLOOKUP(G4629,Ma_KH!$A:$R,18,0)&amp;K4629,Gia_MB!$A:$F,6,0)</f>
        <v>50182</v>
      </c>
      <c r="U4629" s="254">
        <f t="shared" si="460"/>
        <v>100364</v>
      </c>
      <c r="V4629" s="220"/>
      <c r="W4629" s="222">
        <f t="shared" si="461"/>
        <v>0</v>
      </c>
      <c r="X4629" s="223" t="str">
        <f t="shared" si="462"/>
        <v>8</v>
      </c>
      <c r="Y4629" s="220"/>
      <c r="Z4629" s="254">
        <f t="shared" si="463"/>
        <v>8029.12</v>
      </c>
      <c r="AA4629" s="5">
        <f>VLOOKUP(G4629,Ma_KH!$A:$R,14,0)</f>
        <v>60</v>
      </c>
    </row>
    <row r="4630" spans="1:27" hidden="1" x14ac:dyDescent="0.25">
      <c r="A4630" s="234">
        <v>45995</v>
      </c>
      <c r="B4630" s="235">
        <v>4180884827</v>
      </c>
      <c r="C4630" s="151" t="s">
        <v>7767</v>
      </c>
      <c r="D4630" s="149">
        <v>46000</v>
      </c>
      <c r="E4630" s="238"/>
      <c r="F4630" s="236"/>
      <c r="G4630" s="32" t="s">
        <v>7921</v>
      </c>
      <c r="H4630" s="238"/>
      <c r="I4630" s="235">
        <v>4180884827</v>
      </c>
      <c r="J4630" s="240" t="s">
        <v>1788</v>
      </c>
      <c r="K4630" s="333" t="s">
        <v>34</v>
      </c>
      <c r="L4630" s="21" t="str">
        <f>VLOOKUP($K4630,TONG_SL!$A:$D,2,0)</f>
        <v>Tai heo muối 200g</v>
      </c>
      <c r="N4630" s="21" t="str">
        <f t="shared" si="464"/>
        <v>K-C6</v>
      </c>
      <c r="Q4630" s="21" t="str">
        <f>VLOOKUP(K4630,TONG_SL!$A:$D,3,0)</f>
        <v>Túi</v>
      </c>
      <c r="R4630" s="220">
        <v>1</v>
      </c>
      <c r="S4630" s="220"/>
      <c r="T4630" s="220">
        <f>VLOOKUP(VLOOKUP(G4630,Ma_KH!$A:$R,18,0)&amp;K4630,Gia_MB!$A:$F,6,0)</f>
        <v>55595</v>
      </c>
      <c r="U4630" s="254">
        <f t="shared" si="460"/>
        <v>55595</v>
      </c>
      <c r="V4630" s="220"/>
      <c r="W4630" s="222">
        <f t="shared" si="461"/>
        <v>0</v>
      </c>
      <c r="X4630" s="223" t="str">
        <f t="shared" si="462"/>
        <v>8</v>
      </c>
      <c r="Y4630" s="220"/>
      <c r="Z4630" s="254">
        <f t="shared" si="463"/>
        <v>4447.6000000000004</v>
      </c>
      <c r="AA4630" s="5">
        <f>VLOOKUP(G4630,Ma_KH!$A:$R,14,0)</f>
        <v>60</v>
      </c>
    </row>
    <row r="4631" spans="1:27" hidden="1" x14ac:dyDescent="0.25">
      <c r="A4631" s="234">
        <v>45995</v>
      </c>
      <c r="B4631" s="235">
        <v>4180884827</v>
      </c>
      <c r="C4631" s="151" t="s">
        <v>7767</v>
      </c>
      <c r="D4631" s="149">
        <v>46000</v>
      </c>
      <c r="E4631" s="238"/>
      <c r="F4631" s="236"/>
      <c r="G4631" s="32" t="s">
        <v>7921</v>
      </c>
      <c r="H4631" s="238"/>
      <c r="I4631" s="235">
        <v>4180884827</v>
      </c>
      <c r="J4631" s="240" t="s">
        <v>1788</v>
      </c>
      <c r="K4631" s="333" t="s">
        <v>27</v>
      </c>
      <c r="L4631" s="21" t="str">
        <f>VLOOKUP($K4631,TONG_SL!$A:$D,2,0)</f>
        <v>Chân giò heo muối 300g</v>
      </c>
      <c r="N4631" s="21" t="str">
        <f t="shared" si="464"/>
        <v>K-C6</v>
      </c>
      <c r="Q4631" s="21" t="str">
        <f>VLOOKUP(K4631,TONG_SL!$A:$D,3,0)</f>
        <v>Túi</v>
      </c>
      <c r="R4631" s="220">
        <v>15</v>
      </c>
      <c r="S4631" s="220"/>
      <c r="T4631" s="220">
        <f>VLOOKUP(VLOOKUP(G4631,Ma_KH!$A:$R,18,0)&amp;K4631,Gia_MB!$A:$F,6,0)</f>
        <v>73431</v>
      </c>
      <c r="U4631" s="254">
        <f t="shared" si="460"/>
        <v>1101465</v>
      </c>
      <c r="V4631" s="220"/>
      <c r="W4631" s="222">
        <f t="shared" si="461"/>
        <v>0</v>
      </c>
      <c r="X4631" s="223" t="str">
        <f t="shared" si="462"/>
        <v>8</v>
      </c>
      <c r="Y4631" s="220"/>
      <c r="Z4631" s="254">
        <f t="shared" si="463"/>
        <v>88117.2</v>
      </c>
      <c r="AA4631" s="5">
        <f>VLOOKUP(G4631,Ma_KH!$A:$R,14,0)</f>
        <v>60</v>
      </c>
    </row>
    <row r="4632" spans="1:27" hidden="1" x14ac:dyDescent="0.25">
      <c r="A4632" s="234">
        <v>45995</v>
      </c>
      <c r="B4632" s="235">
        <v>4180884808</v>
      </c>
      <c r="C4632" s="151" t="s">
        <v>7767</v>
      </c>
      <c r="D4632" s="149">
        <v>46000</v>
      </c>
      <c r="E4632" s="238"/>
      <c r="F4632" s="236"/>
      <c r="G4632" s="32" t="s">
        <v>189</v>
      </c>
      <c r="H4632" s="238"/>
      <c r="I4632" s="235">
        <v>4180884808</v>
      </c>
      <c r="J4632" s="240" t="s">
        <v>1788</v>
      </c>
      <c r="K4632" s="333" t="s">
        <v>27</v>
      </c>
      <c r="L4632" s="21" t="str">
        <f>VLOOKUP($K4632,TONG_SL!$A:$D,2,0)</f>
        <v>Chân giò heo muối 300g</v>
      </c>
      <c r="N4632" s="21" t="str">
        <f t="shared" si="464"/>
        <v>K-C6</v>
      </c>
      <c r="Q4632" s="21" t="str">
        <f>VLOOKUP(K4632,TONG_SL!$A:$D,3,0)</f>
        <v>Túi</v>
      </c>
      <c r="R4632" s="220">
        <v>11</v>
      </c>
      <c r="S4632" s="220"/>
      <c r="T4632" s="220">
        <f>VLOOKUP(VLOOKUP(G4632,Ma_KH!$A:$R,18,0)&amp;K4632,Gia_MB!$A:$F,6,0)</f>
        <v>73431</v>
      </c>
      <c r="U4632" s="254">
        <f t="shared" si="460"/>
        <v>807741</v>
      </c>
      <c r="V4632" s="220"/>
      <c r="W4632" s="222">
        <f t="shared" si="461"/>
        <v>0</v>
      </c>
      <c r="X4632" s="223" t="str">
        <f t="shared" si="462"/>
        <v>8</v>
      </c>
      <c r="Y4632" s="220"/>
      <c r="Z4632" s="254">
        <f t="shared" si="463"/>
        <v>64619.28</v>
      </c>
      <c r="AA4632" s="5">
        <f>VLOOKUP(G4632,Ma_KH!$A:$R,14,0)</f>
        <v>60</v>
      </c>
    </row>
    <row r="4633" spans="1:27" hidden="1" x14ac:dyDescent="0.25">
      <c r="A4633" s="234">
        <v>45995</v>
      </c>
      <c r="B4633" s="235">
        <v>4180884808</v>
      </c>
      <c r="C4633" s="151" t="s">
        <v>7767</v>
      </c>
      <c r="D4633" s="149">
        <v>46000</v>
      </c>
      <c r="E4633" s="238"/>
      <c r="F4633" s="236"/>
      <c r="G4633" s="32" t="s">
        <v>189</v>
      </c>
      <c r="H4633" s="238"/>
      <c r="I4633" s="235">
        <v>4180884808</v>
      </c>
      <c r="J4633" s="240" t="s">
        <v>1788</v>
      </c>
      <c r="K4633" s="333" t="s">
        <v>30</v>
      </c>
      <c r="L4633" s="21" t="str">
        <f>VLOOKUP($K4633,TONG_SL!$A:$D,2,0)</f>
        <v>Gà muối 500g</v>
      </c>
      <c r="N4633" s="21" t="str">
        <f t="shared" si="464"/>
        <v>K-C6</v>
      </c>
      <c r="Q4633" s="21" t="str">
        <f>VLOOKUP(K4633,TONG_SL!$A:$D,3,0)</f>
        <v>Túi</v>
      </c>
      <c r="R4633" s="220">
        <v>8</v>
      </c>
      <c r="S4633" s="220"/>
      <c r="T4633" s="220">
        <f>VLOOKUP(VLOOKUP(G4633,Ma_KH!$A:$R,18,0)&amp;K4633,Gia_MB!$A:$F,6,0)</f>
        <v>111058</v>
      </c>
      <c r="U4633" s="254">
        <f t="shared" si="460"/>
        <v>888464</v>
      </c>
      <c r="V4633" s="220"/>
      <c r="W4633" s="222">
        <f t="shared" si="461"/>
        <v>0</v>
      </c>
      <c r="X4633" s="223" t="str">
        <f t="shared" si="462"/>
        <v>8</v>
      </c>
      <c r="Y4633" s="220"/>
      <c r="Z4633" s="254">
        <f t="shared" si="463"/>
        <v>71077.119999999995</v>
      </c>
      <c r="AA4633" s="5">
        <f>VLOOKUP(G4633,Ma_KH!$A:$R,14,0)</f>
        <v>60</v>
      </c>
    </row>
    <row r="4634" spans="1:27" hidden="1" x14ac:dyDescent="0.25">
      <c r="A4634" s="234">
        <v>45996</v>
      </c>
      <c r="B4634" s="235">
        <v>4180907906</v>
      </c>
      <c r="C4634" s="151" t="s">
        <v>7767</v>
      </c>
      <c r="D4634" s="149">
        <v>46000</v>
      </c>
      <c r="E4634" s="238"/>
      <c r="F4634" s="236"/>
      <c r="G4634" s="32" t="s">
        <v>1264</v>
      </c>
      <c r="H4634" s="238"/>
      <c r="I4634" s="235">
        <v>4180907906</v>
      </c>
      <c r="J4634" s="240" t="s">
        <v>70</v>
      </c>
      <c r="K4634" s="333" t="s">
        <v>32</v>
      </c>
      <c r="L4634" s="21" t="str">
        <f>VLOOKUP($K4634,TONG_SL!$A:$D,2,0)</f>
        <v>Giò Tai Lưỡi Xào 250g</v>
      </c>
      <c r="N4634" s="21" t="str">
        <f t="shared" si="464"/>
        <v>K-C6</v>
      </c>
      <c r="Q4634" s="21" t="str">
        <f>VLOOKUP(K4634,TONG_SL!$A:$D,3,0)</f>
        <v>Túi</v>
      </c>
      <c r="R4634" s="220">
        <v>3</v>
      </c>
      <c r="S4634" s="220"/>
      <c r="T4634" s="220">
        <f>VLOOKUP(VLOOKUP(G4634,Ma_KH!$A:$R,18,0)&amp;K4634,Gia_MB!$A:$F,6,0)</f>
        <v>50182</v>
      </c>
      <c r="U4634" s="254">
        <f t="shared" si="460"/>
        <v>150546</v>
      </c>
      <c r="V4634" s="220"/>
      <c r="W4634" s="222">
        <f t="shared" si="461"/>
        <v>0</v>
      </c>
      <c r="X4634" s="223" t="str">
        <f t="shared" si="462"/>
        <v>8</v>
      </c>
      <c r="Y4634" s="220"/>
      <c r="Z4634" s="254">
        <f t="shared" si="463"/>
        <v>12043.68</v>
      </c>
      <c r="AA4634" s="5">
        <f>VLOOKUP(G4634,Ma_KH!$A:$R,14,0)</f>
        <v>60</v>
      </c>
    </row>
    <row r="4635" spans="1:27" hidden="1" x14ac:dyDescent="0.25">
      <c r="A4635" s="234">
        <v>45996</v>
      </c>
      <c r="B4635" s="235">
        <v>4180907906</v>
      </c>
      <c r="C4635" s="151" t="s">
        <v>7767</v>
      </c>
      <c r="D4635" s="149">
        <v>46000</v>
      </c>
      <c r="E4635" s="238"/>
      <c r="F4635" s="236"/>
      <c r="G4635" s="32" t="s">
        <v>1264</v>
      </c>
      <c r="H4635" s="238"/>
      <c r="I4635" s="235">
        <v>4180907906</v>
      </c>
      <c r="J4635" s="240" t="s">
        <v>70</v>
      </c>
      <c r="K4635" s="333" t="s">
        <v>27</v>
      </c>
      <c r="L4635" s="21" t="str">
        <f>VLOOKUP($K4635,TONG_SL!$A:$D,2,0)</f>
        <v>Chân giò heo muối 300g</v>
      </c>
      <c r="N4635" s="21" t="str">
        <f t="shared" si="464"/>
        <v>K-C6</v>
      </c>
      <c r="Q4635" s="21" t="str">
        <f>VLOOKUP(K4635,TONG_SL!$A:$D,3,0)</f>
        <v>Túi</v>
      </c>
      <c r="R4635" s="220">
        <v>6</v>
      </c>
      <c r="S4635" s="220"/>
      <c r="T4635" s="220">
        <f>VLOOKUP(VLOOKUP(G4635,Ma_KH!$A:$R,18,0)&amp;K4635,Gia_MB!$A:$F,6,0)</f>
        <v>73431</v>
      </c>
      <c r="U4635" s="254">
        <f t="shared" si="460"/>
        <v>440586</v>
      </c>
      <c r="V4635" s="220"/>
      <c r="W4635" s="222">
        <f t="shared" si="461"/>
        <v>0</v>
      </c>
      <c r="X4635" s="223" t="str">
        <f t="shared" si="462"/>
        <v>8</v>
      </c>
      <c r="Y4635" s="220"/>
      <c r="Z4635" s="254">
        <f t="shared" si="463"/>
        <v>35246.879999999997</v>
      </c>
      <c r="AA4635" s="5">
        <f>VLOOKUP(G4635,Ma_KH!$A:$R,14,0)</f>
        <v>60</v>
      </c>
    </row>
    <row r="4636" spans="1:27" hidden="1" x14ac:dyDescent="0.25">
      <c r="A4636" s="234">
        <v>45996</v>
      </c>
      <c r="B4636" s="235">
        <v>4180907906</v>
      </c>
      <c r="C4636" s="151" t="s">
        <v>7767</v>
      </c>
      <c r="D4636" s="149">
        <v>46000</v>
      </c>
      <c r="E4636" s="238"/>
      <c r="F4636" s="236"/>
      <c r="G4636" s="32" t="s">
        <v>1264</v>
      </c>
      <c r="H4636" s="238"/>
      <c r="I4636" s="235">
        <v>4180907906</v>
      </c>
      <c r="J4636" s="240" t="s">
        <v>70</v>
      </c>
      <c r="K4636" s="333" t="s">
        <v>48</v>
      </c>
      <c r="L4636" s="21" t="str">
        <f>VLOOKUP($K4636,TONG_SL!$A:$D,2,0)</f>
        <v>Mọc Nấm Hương 250g</v>
      </c>
      <c r="N4636" s="21" t="str">
        <f t="shared" si="464"/>
        <v>K-C6</v>
      </c>
      <c r="Q4636" s="21" t="str">
        <f>VLOOKUP(K4636,TONG_SL!$A:$D,3,0)</f>
        <v>Túi</v>
      </c>
      <c r="R4636" s="220">
        <v>3</v>
      </c>
      <c r="S4636" s="220"/>
      <c r="T4636" s="220">
        <f>VLOOKUP(VLOOKUP(G4636,Ma_KH!$A:$R,18,0)&amp;K4636,Gia_MB!$A:$F,6,0)</f>
        <v>46000</v>
      </c>
      <c r="U4636" s="254">
        <f t="shared" si="460"/>
        <v>138000</v>
      </c>
      <c r="V4636" s="220"/>
      <c r="W4636" s="222">
        <f t="shared" si="461"/>
        <v>0</v>
      </c>
      <c r="X4636" s="223" t="str">
        <f t="shared" si="462"/>
        <v>8</v>
      </c>
      <c r="Y4636" s="220"/>
      <c r="Z4636" s="254">
        <f t="shared" si="463"/>
        <v>11040</v>
      </c>
      <c r="AA4636" s="5">
        <f>VLOOKUP(G4636,Ma_KH!$A:$R,14,0)</f>
        <v>60</v>
      </c>
    </row>
    <row r="4637" spans="1:27" hidden="1" x14ac:dyDescent="0.25">
      <c r="A4637" s="234">
        <v>45996</v>
      </c>
      <c r="B4637" s="235">
        <v>4180599606</v>
      </c>
      <c r="C4637" s="151" t="s">
        <v>7767</v>
      </c>
      <c r="D4637" s="149">
        <v>46000</v>
      </c>
      <c r="E4637" s="238"/>
      <c r="F4637" s="236"/>
      <c r="G4637" s="32" t="s">
        <v>1327</v>
      </c>
      <c r="H4637" s="238"/>
      <c r="I4637" s="235">
        <v>4180599606</v>
      </c>
      <c r="J4637" s="240" t="s">
        <v>70</v>
      </c>
      <c r="K4637" s="333" t="s">
        <v>34</v>
      </c>
      <c r="L4637" s="21" t="str">
        <f>VLOOKUP($K4637,TONG_SL!$A:$D,2,0)</f>
        <v>Tai heo muối 200g</v>
      </c>
      <c r="N4637" s="21" t="str">
        <f t="shared" si="464"/>
        <v>K-C6</v>
      </c>
      <c r="Q4637" s="21" t="str">
        <f>VLOOKUP(K4637,TONG_SL!$A:$D,3,0)</f>
        <v>Túi</v>
      </c>
      <c r="R4637" s="220">
        <v>1</v>
      </c>
      <c r="S4637" s="220"/>
      <c r="T4637" s="220">
        <f>VLOOKUP(VLOOKUP(G4637,Ma_KH!$A:$R,18,0)&amp;K4637,Gia_MB!$A:$F,6,0)</f>
        <v>55595</v>
      </c>
      <c r="U4637" s="254">
        <f t="shared" si="460"/>
        <v>55595</v>
      </c>
      <c r="V4637" s="220"/>
      <c r="W4637" s="222">
        <f t="shared" si="461"/>
        <v>0</v>
      </c>
      <c r="X4637" s="223" t="str">
        <f t="shared" si="462"/>
        <v>8</v>
      </c>
      <c r="Y4637" s="220"/>
      <c r="Z4637" s="254">
        <f t="shared" si="463"/>
        <v>4447.6000000000004</v>
      </c>
      <c r="AA4637" s="5">
        <f>VLOOKUP(G4637,Ma_KH!$A:$R,14,0)</f>
        <v>60</v>
      </c>
    </row>
    <row r="4638" spans="1:27" hidden="1" x14ac:dyDescent="0.25">
      <c r="A4638" s="234">
        <v>45996</v>
      </c>
      <c r="B4638" s="235">
        <v>4180599606</v>
      </c>
      <c r="C4638" s="151" t="s">
        <v>7767</v>
      </c>
      <c r="D4638" s="149">
        <v>46000</v>
      </c>
      <c r="E4638" s="238"/>
      <c r="F4638" s="236"/>
      <c r="G4638" s="32" t="s">
        <v>1327</v>
      </c>
      <c r="H4638" s="238"/>
      <c r="I4638" s="235">
        <v>4180599606</v>
      </c>
      <c r="J4638" s="240" t="s">
        <v>70</v>
      </c>
      <c r="K4638" s="333" t="s">
        <v>27</v>
      </c>
      <c r="L4638" s="21" t="str">
        <f>VLOOKUP($K4638,TONG_SL!$A:$D,2,0)</f>
        <v>Chân giò heo muối 300g</v>
      </c>
      <c r="N4638" s="21" t="str">
        <f t="shared" si="464"/>
        <v>K-C6</v>
      </c>
      <c r="Q4638" s="21" t="str">
        <f>VLOOKUP(K4638,TONG_SL!$A:$D,3,0)</f>
        <v>Túi</v>
      </c>
      <c r="R4638" s="220">
        <v>5</v>
      </c>
      <c r="S4638" s="220"/>
      <c r="T4638" s="220">
        <f>VLOOKUP(VLOOKUP(G4638,Ma_KH!$A:$R,18,0)&amp;K4638,Gia_MB!$A:$F,6,0)</f>
        <v>73431</v>
      </c>
      <c r="U4638" s="254">
        <f t="shared" ref="U4638:U4669" si="465">T4638*R4638</f>
        <v>367155</v>
      </c>
      <c r="V4638" s="220"/>
      <c r="W4638" s="222">
        <f t="shared" ref="W4638:W4669" si="466">U4638*V4638</f>
        <v>0</v>
      </c>
      <c r="X4638" s="223" t="str">
        <f t="shared" ref="X4638:X4669" si="467">IF(B4638&lt;&gt;"","8","0")</f>
        <v>8</v>
      </c>
      <c r="Y4638" s="220"/>
      <c r="Z4638" s="254">
        <f t="shared" ref="Z4638:Z4669" si="468">U4638*X4638%</f>
        <v>29372.400000000001</v>
      </c>
      <c r="AA4638" s="5">
        <f>VLOOKUP(G4638,Ma_KH!$A:$R,14,0)</f>
        <v>60</v>
      </c>
    </row>
    <row r="4639" spans="1:27" hidden="1" x14ac:dyDescent="0.25">
      <c r="A4639" s="234">
        <v>45996</v>
      </c>
      <c r="B4639" s="235">
        <v>4180599606</v>
      </c>
      <c r="C4639" s="151" t="s">
        <v>7767</v>
      </c>
      <c r="D4639" s="149">
        <v>46000</v>
      </c>
      <c r="E4639" s="238"/>
      <c r="F4639" s="236"/>
      <c r="G4639" s="32" t="s">
        <v>1327</v>
      </c>
      <c r="H4639" s="238"/>
      <c r="I4639" s="235">
        <v>4180599606</v>
      </c>
      <c r="J4639" s="240" t="s">
        <v>70</v>
      </c>
      <c r="K4639" s="333" t="s">
        <v>30</v>
      </c>
      <c r="L4639" s="21" t="str">
        <f>VLOOKUP($K4639,TONG_SL!$A:$D,2,0)</f>
        <v>Gà muối 500g</v>
      </c>
      <c r="N4639" s="21" t="str">
        <f t="shared" si="464"/>
        <v>K-C6</v>
      </c>
      <c r="Q4639" s="21" t="str">
        <f>VLOOKUP(K4639,TONG_SL!$A:$D,3,0)</f>
        <v>Túi</v>
      </c>
      <c r="R4639" s="220">
        <v>6</v>
      </c>
      <c r="S4639" s="220"/>
      <c r="T4639" s="220">
        <f>VLOOKUP(VLOOKUP(G4639,Ma_KH!$A:$R,18,0)&amp;K4639,Gia_MB!$A:$F,6,0)</f>
        <v>111058</v>
      </c>
      <c r="U4639" s="254">
        <f t="shared" si="465"/>
        <v>666348</v>
      </c>
      <c r="V4639" s="220"/>
      <c r="W4639" s="222">
        <f t="shared" si="466"/>
        <v>0</v>
      </c>
      <c r="X4639" s="223" t="str">
        <f t="shared" si="467"/>
        <v>8</v>
      </c>
      <c r="Y4639" s="220"/>
      <c r="Z4639" s="254">
        <f t="shared" si="468"/>
        <v>53307.840000000004</v>
      </c>
      <c r="AA4639" s="5">
        <f>VLOOKUP(G4639,Ma_KH!$A:$R,14,0)</f>
        <v>60</v>
      </c>
    </row>
    <row r="4640" spans="1:27" hidden="1" x14ac:dyDescent="0.25">
      <c r="A4640" s="234">
        <v>45989</v>
      </c>
      <c r="B4640" s="235">
        <v>4180599681</v>
      </c>
      <c r="C4640" s="151" t="s">
        <v>7767</v>
      </c>
      <c r="D4640" s="149">
        <v>46000</v>
      </c>
      <c r="E4640" s="238"/>
      <c r="F4640" s="236"/>
      <c r="G4640" s="32" t="s">
        <v>1496</v>
      </c>
      <c r="H4640" s="238"/>
      <c r="I4640" s="235">
        <v>4180599681</v>
      </c>
      <c r="J4640" s="240" t="s">
        <v>70</v>
      </c>
      <c r="K4640" s="333" t="s">
        <v>30</v>
      </c>
      <c r="L4640" s="21" t="str">
        <f>VLOOKUP($K4640,TONG_SL!$A:$D,2,0)</f>
        <v>Gà muối 500g</v>
      </c>
      <c r="N4640" s="21" t="str">
        <f t="shared" si="464"/>
        <v>K-C6</v>
      </c>
      <c r="Q4640" s="21" t="str">
        <f>VLOOKUP(K4640,TONG_SL!$A:$D,3,0)</f>
        <v>Túi</v>
      </c>
      <c r="R4640" s="220">
        <v>3</v>
      </c>
      <c r="S4640" s="220"/>
      <c r="T4640" s="220">
        <f>VLOOKUP(VLOOKUP(G4640,Ma_KH!$A:$R,18,0)&amp;K4640,Gia_MB!$A:$F,6,0)</f>
        <v>111058</v>
      </c>
      <c r="U4640" s="254">
        <f t="shared" si="465"/>
        <v>333174</v>
      </c>
      <c r="V4640" s="220"/>
      <c r="W4640" s="222">
        <f t="shared" si="466"/>
        <v>0</v>
      </c>
      <c r="X4640" s="223" t="str">
        <f t="shared" si="467"/>
        <v>8</v>
      </c>
      <c r="Y4640" s="220"/>
      <c r="Z4640" s="254">
        <f t="shared" si="468"/>
        <v>26653.920000000002</v>
      </c>
      <c r="AA4640" s="5">
        <f>VLOOKUP(G4640,Ma_KH!$A:$R,14,0)</f>
        <v>60</v>
      </c>
    </row>
    <row r="4641" spans="1:27" hidden="1" x14ac:dyDescent="0.25">
      <c r="A4641" s="234">
        <v>45989</v>
      </c>
      <c r="B4641" s="235">
        <v>4180599681</v>
      </c>
      <c r="C4641" s="151" t="s">
        <v>7767</v>
      </c>
      <c r="D4641" s="149">
        <v>46000</v>
      </c>
      <c r="E4641" s="238"/>
      <c r="F4641" s="236"/>
      <c r="G4641" s="32" t="s">
        <v>1496</v>
      </c>
      <c r="H4641" s="238"/>
      <c r="I4641" s="235">
        <v>4180599681</v>
      </c>
      <c r="J4641" s="240" t="s">
        <v>70</v>
      </c>
      <c r="K4641" s="333" t="s">
        <v>48</v>
      </c>
      <c r="L4641" s="21" t="str">
        <f>VLOOKUP($K4641,TONG_SL!$A:$D,2,0)</f>
        <v>Mọc Nấm Hương 250g</v>
      </c>
      <c r="N4641" s="21" t="str">
        <f t="shared" si="464"/>
        <v>K-C6</v>
      </c>
      <c r="Q4641" s="21" t="str">
        <f>VLOOKUP(K4641,TONG_SL!$A:$D,3,0)</f>
        <v>Túi</v>
      </c>
      <c r="R4641" s="220">
        <v>2</v>
      </c>
      <c r="S4641" s="220"/>
      <c r="T4641" s="220">
        <f>VLOOKUP(VLOOKUP(G4641,Ma_KH!$A:$R,18,0)&amp;K4641,Gia_MB!$A:$F,6,0)</f>
        <v>46000</v>
      </c>
      <c r="U4641" s="254">
        <f t="shared" si="465"/>
        <v>92000</v>
      </c>
      <c r="V4641" s="220"/>
      <c r="W4641" s="222">
        <f t="shared" si="466"/>
        <v>0</v>
      </c>
      <c r="X4641" s="223" t="str">
        <f t="shared" si="467"/>
        <v>8</v>
      </c>
      <c r="Y4641" s="220"/>
      <c r="Z4641" s="254">
        <f t="shared" si="468"/>
        <v>7360</v>
      </c>
      <c r="AA4641" s="5">
        <f>VLOOKUP(G4641,Ma_KH!$A:$R,14,0)</f>
        <v>60</v>
      </c>
    </row>
    <row r="4642" spans="1:27" hidden="1" x14ac:dyDescent="0.25">
      <c r="A4642" s="234">
        <v>45989</v>
      </c>
      <c r="B4642" s="235">
        <v>4180599681</v>
      </c>
      <c r="C4642" s="151" t="s">
        <v>7767</v>
      </c>
      <c r="D4642" s="149">
        <v>46000</v>
      </c>
      <c r="E4642" s="238"/>
      <c r="F4642" s="236"/>
      <c r="G4642" s="32" t="s">
        <v>1496</v>
      </c>
      <c r="H4642" s="238"/>
      <c r="I4642" s="235">
        <v>4180599681</v>
      </c>
      <c r="J4642" s="240" t="s">
        <v>70</v>
      </c>
      <c r="K4642" s="333" t="s">
        <v>27</v>
      </c>
      <c r="L4642" s="21" t="str">
        <f>VLOOKUP($K4642,TONG_SL!$A:$D,2,0)</f>
        <v>Chân giò heo muối 300g</v>
      </c>
      <c r="N4642" s="21" t="str">
        <f t="shared" si="464"/>
        <v>K-C6</v>
      </c>
      <c r="Q4642" s="21" t="str">
        <f>VLOOKUP(K4642,TONG_SL!$A:$D,3,0)</f>
        <v>Túi</v>
      </c>
      <c r="R4642" s="220">
        <v>5</v>
      </c>
      <c r="S4642" s="220"/>
      <c r="T4642" s="220">
        <f>VLOOKUP(VLOOKUP(G4642,Ma_KH!$A:$R,18,0)&amp;K4642,Gia_MB!$A:$F,6,0)</f>
        <v>73431</v>
      </c>
      <c r="U4642" s="254">
        <f t="shared" si="465"/>
        <v>367155</v>
      </c>
      <c r="V4642" s="220"/>
      <c r="W4642" s="222">
        <f t="shared" si="466"/>
        <v>0</v>
      </c>
      <c r="X4642" s="223" t="str">
        <f t="shared" si="467"/>
        <v>8</v>
      </c>
      <c r="Y4642" s="220"/>
      <c r="Z4642" s="254">
        <f t="shared" si="468"/>
        <v>29372.400000000001</v>
      </c>
      <c r="AA4642" s="5">
        <f>VLOOKUP(G4642,Ma_KH!$A:$R,14,0)</f>
        <v>60</v>
      </c>
    </row>
    <row r="4643" spans="1:27" hidden="1" x14ac:dyDescent="0.25">
      <c r="A4643" s="234">
        <v>45989</v>
      </c>
      <c r="B4643" s="235">
        <v>4180599681</v>
      </c>
      <c r="C4643" s="151" t="s">
        <v>7767</v>
      </c>
      <c r="D4643" s="149">
        <v>46000</v>
      </c>
      <c r="E4643" s="238"/>
      <c r="F4643" s="236"/>
      <c r="G4643" s="32" t="s">
        <v>1496</v>
      </c>
      <c r="H4643" s="238"/>
      <c r="I4643" s="235">
        <v>4180599681</v>
      </c>
      <c r="J4643" s="240" t="s">
        <v>70</v>
      </c>
      <c r="K4643" s="333" t="s">
        <v>32</v>
      </c>
      <c r="L4643" s="21" t="str">
        <f>VLOOKUP($K4643,TONG_SL!$A:$D,2,0)</f>
        <v>Giò Tai Lưỡi Xào 250g</v>
      </c>
      <c r="N4643" s="21" t="str">
        <f t="shared" si="464"/>
        <v>K-C6</v>
      </c>
      <c r="Q4643" s="21" t="str">
        <f>VLOOKUP(K4643,TONG_SL!$A:$D,3,0)</f>
        <v>Túi</v>
      </c>
      <c r="R4643" s="220">
        <v>3</v>
      </c>
      <c r="S4643" s="220"/>
      <c r="T4643" s="220">
        <f>VLOOKUP(VLOOKUP(G4643,Ma_KH!$A:$R,18,0)&amp;K4643,Gia_MB!$A:$F,6,0)</f>
        <v>50182</v>
      </c>
      <c r="U4643" s="254">
        <f t="shared" si="465"/>
        <v>150546</v>
      </c>
      <c r="V4643" s="220"/>
      <c r="W4643" s="222">
        <f t="shared" si="466"/>
        <v>0</v>
      </c>
      <c r="X4643" s="223" t="str">
        <f t="shared" si="467"/>
        <v>8</v>
      </c>
      <c r="Y4643" s="220"/>
      <c r="Z4643" s="254">
        <f t="shared" si="468"/>
        <v>12043.68</v>
      </c>
      <c r="AA4643" s="5">
        <f>VLOOKUP(G4643,Ma_KH!$A:$R,14,0)</f>
        <v>60</v>
      </c>
    </row>
    <row r="4644" spans="1:27" hidden="1" x14ac:dyDescent="0.25">
      <c r="A4644" s="234">
        <v>45989</v>
      </c>
      <c r="B4644" s="235">
        <v>4180599446</v>
      </c>
      <c r="C4644" s="151" t="s">
        <v>7767</v>
      </c>
      <c r="D4644" s="149">
        <v>46000</v>
      </c>
      <c r="E4644" s="238"/>
      <c r="F4644" s="236"/>
      <c r="G4644" s="32" t="s">
        <v>6058</v>
      </c>
      <c r="H4644" s="238"/>
      <c r="I4644" s="235">
        <v>4180599446</v>
      </c>
      <c r="J4644" s="240" t="s">
        <v>70</v>
      </c>
      <c r="K4644" s="333" t="s">
        <v>27</v>
      </c>
      <c r="L4644" s="21" t="str">
        <f>VLOOKUP($K4644,TONG_SL!$A:$D,2,0)</f>
        <v>Chân giò heo muối 300g</v>
      </c>
      <c r="N4644" s="21" t="str">
        <f t="shared" si="464"/>
        <v>K-C6</v>
      </c>
      <c r="Q4644" s="21" t="str">
        <f>VLOOKUP(K4644,TONG_SL!$A:$D,3,0)</f>
        <v>Túi</v>
      </c>
      <c r="R4644" s="220">
        <v>6</v>
      </c>
      <c r="S4644" s="220"/>
      <c r="T4644" s="220">
        <f>VLOOKUP(VLOOKUP(G4644,Ma_KH!$A:$R,18,0)&amp;K4644,Gia_MB!$A:$F,6,0)</f>
        <v>73431</v>
      </c>
      <c r="U4644" s="254">
        <f t="shared" si="465"/>
        <v>440586</v>
      </c>
      <c r="V4644" s="220"/>
      <c r="W4644" s="222">
        <f t="shared" si="466"/>
        <v>0</v>
      </c>
      <c r="X4644" s="223" t="str">
        <f t="shared" si="467"/>
        <v>8</v>
      </c>
      <c r="Y4644" s="220"/>
      <c r="Z4644" s="254">
        <f t="shared" si="468"/>
        <v>35246.879999999997</v>
      </c>
      <c r="AA4644" s="5">
        <f>VLOOKUP(G4644,Ma_KH!$A:$R,14,0)</f>
        <v>60</v>
      </c>
    </row>
    <row r="4645" spans="1:27" hidden="1" x14ac:dyDescent="0.25">
      <c r="A4645" s="234">
        <v>45989</v>
      </c>
      <c r="B4645" s="235">
        <v>4180599446</v>
      </c>
      <c r="C4645" s="151" t="s">
        <v>7767</v>
      </c>
      <c r="D4645" s="149">
        <v>46000</v>
      </c>
      <c r="E4645" s="238"/>
      <c r="F4645" s="236"/>
      <c r="G4645" s="32" t="s">
        <v>6058</v>
      </c>
      <c r="H4645" s="238"/>
      <c r="I4645" s="235">
        <v>4180599446</v>
      </c>
      <c r="J4645" s="240" t="s">
        <v>70</v>
      </c>
      <c r="K4645" s="333" t="s">
        <v>32</v>
      </c>
      <c r="L4645" s="21" t="str">
        <f>VLOOKUP($K4645,TONG_SL!$A:$D,2,0)</f>
        <v>Giò Tai Lưỡi Xào 250g</v>
      </c>
      <c r="N4645" s="21" t="str">
        <f t="shared" si="464"/>
        <v>K-C6</v>
      </c>
      <c r="Q4645" s="21" t="str">
        <f>VLOOKUP(K4645,TONG_SL!$A:$D,3,0)</f>
        <v>Túi</v>
      </c>
      <c r="R4645" s="220">
        <v>2</v>
      </c>
      <c r="S4645" s="220"/>
      <c r="T4645" s="220">
        <f>VLOOKUP(VLOOKUP(G4645,Ma_KH!$A:$R,18,0)&amp;K4645,Gia_MB!$A:$F,6,0)</f>
        <v>50182</v>
      </c>
      <c r="U4645" s="254">
        <f t="shared" si="465"/>
        <v>100364</v>
      </c>
      <c r="V4645" s="220"/>
      <c r="W4645" s="222">
        <f t="shared" si="466"/>
        <v>0</v>
      </c>
      <c r="X4645" s="223" t="str">
        <f t="shared" si="467"/>
        <v>8</v>
      </c>
      <c r="Y4645" s="220"/>
      <c r="Z4645" s="254">
        <f t="shared" si="468"/>
        <v>8029.12</v>
      </c>
      <c r="AA4645" s="5">
        <f>VLOOKUP(G4645,Ma_KH!$A:$R,14,0)</f>
        <v>60</v>
      </c>
    </row>
    <row r="4646" spans="1:27" hidden="1" x14ac:dyDescent="0.25">
      <c r="A4646" s="234">
        <v>45989</v>
      </c>
      <c r="B4646" s="235">
        <v>4180599446</v>
      </c>
      <c r="C4646" s="151" t="s">
        <v>7767</v>
      </c>
      <c r="D4646" s="149">
        <v>46000</v>
      </c>
      <c r="E4646" s="238"/>
      <c r="F4646" s="236"/>
      <c r="G4646" s="32" t="s">
        <v>6058</v>
      </c>
      <c r="H4646" s="238"/>
      <c r="I4646" s="235">
        <v>4180599446</v>
      </c>
      <c r="J4646" s="240" t="s">
        <v>70</v>
      </c>
      <c r="K4646" s="333" t="s">
        <v>30</v>
      </c>
      <c r="L4646" s="21" t="str">
        <f>VLOOKUP($K4646,TONG_SL!$A:$D,2,0)</f>
        <v>Gà muối 500g</v>
      </c>
      <c r="N4646" s="21" t="str">
        <f t="shared" si="464"/>
        <v>K-C6</v>
      </c>
      <c r="Q4646" s="21" t="str">
        <f>VLOOKUP(K4646,TONG_SL!$A:$D,3,0)</f>
        <v>Túi</v>
      </c>
      <c r="R4646" s="220">
        <v>3</v>
      </c>
      <c r="S4646" s="220"/>
      <c r="T4646" s="220">
        <f>VLOOKUP(VLOOKUP(G4646,Ma_KH!$A:$R,18,0)&amp;K4646,Gia_MB!$A:$F,6,0)</f>
        <v>111058</v>
      </c>
      <c r="U4646" s="254">
        <f t="shared" si="465"/>
        <v>333174</v>
      </c>
      <c r="V4646" s="220"/>
      <c r="W4646" s="222">
        <f t="shared" si="466"/>
        <v>0</v>
      </c>
      <c r="X4646" s="223" t="str">
        <f t="shared" si="467"/>
        <v>8</v>
      </c>
      <c r="Y4646" s="220"/>
      <c r="Z4646" s="254">
        <f t="shared" si="468"/>
        <v>26653.920000000002</v>
      </c>
      <c r="AA4646" s="5">
        <f>VLOOKUP(G4646,Ma_KH!$A:$R,14,0)</f>
        <v>60</v>
      </c>
    </row>
    <row r="4647" spans="1:27" hidden="1" x14ac:dyDescent="0.25">
      <c r="A4647" s="234">
        <v>45989</v>
      </c>
      <c r="B4647" s="235">
        <v>4180599673</v>
      </c>
      <c r="C4647" s="151" t="s">
        <v>7767</v>
      </c>
      <c r="D4647" s="149">
        <v>46000</v>
      </c>
      <c r="E4647" s="238"/>
      <c r="F4647" s="236"/>
      <c r="G4647" s="32" t="s">
        <v>1472</v>
      </c>
      <c r="H4647" s="238"/>
      <c r="I4647" s="235">
        <v>4180599673</v>
      </c>
      <c r="J4647" s="240" t="s">
        <v>70</v>
      </c>
      <c r="K4647" s="333" t="s">
        <v>32</v>
      </c>
      <c r="L4647" s="21" t="str">
        <f>VLOOKUP($K4647,TONG_SL!$A:$D,2,0)</f>
        <v>Giò Tai Lưỡi Xào 250g</v>
      </c>
      <c r="N4647" s="21" t="str">
        <f t="shared" si="464"/>
        <v>K-C6</v>
      </c>
      <c r="Q4647" s="21" t="str">
        <f>VLOOKUP(K4647,TONG_SL!$A:$D,3,0)</f>
        <v>Túi</v>
      </c>
      <c r="R4647" s="220">
        <v>3</v>
      </c>
      <c r="S4647" s="220"/>
      <c r="T4647" s="220">
        <f>VLOOKUP(VLOOKUP(G4647,Ma_KH!$A:$R,18,0)&amp;K4647,Gia_MB!$A:$F,6,0)</f>
        <v>50182</v>
      </c>
      <c r="U4647" s="254">
        <f t="shared" si="465"/>
        <v>150546</v>
      </c>
      <c r="V4647" s="220"/>
      <c r="W4647" s="222">
        <f t="shared" si="466"/>
        <v>0</v>
      </c>
      <c r="X4647" s="223" t="str">
        <f t="shared" si="467"/>
        <v>8</v>
      </c>
      <c r="Y4647" s="220"/>
      <c r="Z4647" s="254">
        <f t="shared" si="468"/>
        <v>12043.68</v>
      </c>
      <c r="AA4647" s="5">
        <f>VLOOKUP(G4647,Ma_KH!$A:$R,14,0)</f>
        <v>60</v>
      </c>
    </row>
    <row r="4648" spans="1:27" hidden="1" x14ac:dyDescent="0.25">
      <c r="A4648" s="234">
        <v>45989</v>
      </c>
      <c r="B4648" s="235">
        <v>4180599673</v>
      </c>
      <c r="C4648" s="151" t="s">
        <v>7767</v>
      </c>
      <c r="D4648" s="149">
        <v>46000</v>
      </c>
      <c r="E4648" s="238"/>
      <c r="F4648" s="236"/>
      <c r="G4648" s="32" t="s">
        <v>1472</v>
      </c>
      <c r="H4648" s="238"/>
      <c r="I4648" s="235">
        <v>4180599673</v>
      </c>
      <c r="J4648" s="240" t="s">
        <v>70</v>
      </c>
      <c r="K4648" s="333" t="s">
        <v>27</v>
      </c>
      <c r="L4648" s="21" t="str">
        <f>VLOOKUP($K4648,TONG_SL!$A:$D,2,0)</f>
        <v>Chân giò heo muối 300g</v>
      </c>
      <c r="N4648" s="21" t="str">
        <f t="shared" si="464"/>
        <v>K-C6</v>
      </c>
      <c r="Q4648" s="21" t="str">
        <f>VLOOKUP(K4648,TONG_SL!$A:$D,3,0)</f>
        <v>Túi</v>
      </c>
      <c r="R4648" s="220">
        <v>5</v>
      </c>
      <c r="S4648" s="220"/>
      <c r="T4648" s="220">
        <f>VLOOKUP(VLOOKUP(G4648,Ma_KH!$A:$R,18,0)&amp;K4648,Gia_MB!$A:$F,6,0)</f>
        <v>73431</v>
      </c>
      <c r="U4648" s="254">
        <f t="shared" si="465"/>
        <v>367155</v>
      </c>
      <c r="V4648" s="220"/>
      <c r="W4648" s="222">
        <f t="shared" si="466"/>
        <v>0</v>
      </c>
      <c r="X4648" s="223" t="str">
        <f t="shared" si="467"/>
        <v>8</v>
      </c>
      <c r="Y4648" s="220"/>
      <c r="Z4648" s="254">
        <f t="shared" si="468"/>
        <v>29372.400000000001</v>
      </c>
      <c r="AA4648" s="5">
        <f>VLOOKUP(G4648,Ma_KH!$A:$R,14,0)</f>
        <v>60</v>
      </c>
    </row>
    <row r="4649" spans="1:27" hidden="1" x14ac:dyDescent="0.25">
      <c r="A4649" s="234">
        <v>45989</v>
      </c>
      <c r="B4649" s="235">
        <v>4180599673</v>
      </c>
      <c r="C4649" s="151" t="s">
        <v>7767</v>
      </c>
      <c r="D4649" s="149">
        <v>46000</v>
      </c>
      <c r="E4649" s="238"/>
      <c r="F4649" s="236"/>
      <c r="G4649" s="32" t="s">
        <v>1472</v>
      </c>
      <c r="H4649" s="238"/>
      <c r="I4649" s="235">
        <v>4180599673</v>
      </c>
      <c r="J4649" s="240" t="s">
        <v>70</v>
      </c>
      <c r="K4649" s="333" t="s">
        <v>48</v>
      </c>
      <c r="L4649" s="21" t="str">
        <f>VLOOKUP($K4649,TONG_SL!$A:$D,2,0)</f>
        <v>Mọc Nấm Hương 250g</v>
      </c>
      <c r="N4649" s="21" t="str">
        <f t="shared" si="464"/>
        <v>K-C6</v>
      </c>
      <c r="Q4649" s="21" t="str">
        <f>VLOOKUP(K4649,TONG_SL!$A:$D,3,0)</f>
        <v>Túi</v>
      </c>
      <c r="R4649" s="220">
        <v>3</v>
      </c>
      <c r="S4649" s="220"/>
      <c r="T4649" s="220">
        <f>VLOOKUP(VLOOKUP(G4649,Ma_KH!$A:$R,18,0)&amp;K4649,Gia_MB!$A:$F,6,0)</f>
        <v>46000</v>
      </c>
      <c r="U4649" s="254">
        <f t="shared" si="465"/>
        <v>138000</v>
      </c>
      <c r="V4649" s="220"/>
      <c r="W4649" s="222">
        <f t="shared" si="466"/>
        <v>0</v>
      </c>
      <c r="X4649" s="223" t="str">
        <f t="shared" si="467"/>
        <v>8</v>
      </c>
      <c r="Y4649" s="220"/>
      <c r="Z4649" s="254">
        <f t="shared" si="468"/>
        <v>11040</v>
      </c>
      <c r="AA4649" s="5">
        <f>VLOOKUP(G4649,Ma_KH!$A:$R,14,0)</f>
        <v>60</v>
      </c>
    </row>
    <row r="4650" spans="1:27" hidden="1" x14ac:dyDescent="0.25">
      <c r="A4650" s="234">
        <v>45989</v>
      </c>
      <c r="B4650" s="235">
        <v>4180599673</v>
      </c>
      <c r="C4650" s="151" t="s">
        <v>7767</v>
      </c>
      <c r="D4650" s="149">
        <v>46000</v>
      </c>
      <c r="E4650" s="238"/>
      <c r="F4650" s="236"/>
      <c r="G4650" s="32" t="s">
        <v>1472</v>
      </c>
      <c r="H4650" s="238"/>
      <c r="I4650" s="235">
        <v>4180599673</v>
      </c>
      <c r="J4650" s="240" t="s">
        <v>70</v>
      </c>
      <c r="K4650" s="333" t="s">
        <v>30</v>
      </c>
      <c r="L4650" s="21" t="str">
        <f>VLOOKUP($K4650,TONG_SL!$A:$D,2,0)</f>
        <v>Gà muối 500g</v>
      </c>
      <c r="N4650" s="21" t="str">
        <f t="shared" si="464"/>
        <v>K-C6</v>
      </c>
      <c r="Q4650" s="21" t="str">
        <f>VLOOKUP(K4650,TONG_SL!$A:$D,3,0)</f>
        <v>Túi</v>
      </c>
      <c r="R4650" s="220">
        <v>2</v>
      </c>
      <c r="S4650" s="220"/>
      <c r="T4650" s="220">
        <f>VLOOKUP(VLOOKUP(G4650,Ma_KH!$A:$R,18,0)&amp;K4650,Gia_MB!$A:$F,6,0)</f>
        <v>111058</v>
      </c>
      <c r="U4650" s="254">
        <f t="shared" si="465"/>
        <v>222116</v>
      </c>
      <c r="V4650" s="220"/>
      <c r="W4650" s="222">
        <f t="shared" si="466"/>
        <v>0</v>
      </c>
      <c r="X4650" s="223" t="str">
        <f t="shared" si="467"/>
        <v>8</v>
      </c>
      <c r="Y4650" s="220"/>
      <c r="Z4650" s="254">
        <f t="shared" si="468"/>
        <v>17769.28</v>
      </c>
      <c r="AA4650" s="5">
        <f>VLOOKUP(G4650,Ma_KH!$A:$R,14,0)</f>
        <v>60</v>
      </c>
    </row>
    <row r="4651" spans="1:27" hidden="1" x14ac:dyDescent="0.25">
      <c r="A4651" s="234">
        <v>45989</v>
      </c>
      <c r="B4651" s="235">
        <v>4180599459</v>
      </c>
      <c r="C4651" s="151" t="s">
        <v>7767</v>
      </c>
      <c r="D4651" s="149">
        <v>46000</v>
      </c>
      <c r="E4651" s="238"/>
      <c r="F4651" s="236"/>
      <c r="G4651" s="32" t="s">
        <v>169</v>
      </c>
      <c r="H4651" s="238"/>
      <c r="I4651" s="235">
        <v>4180599459</v>
      </c>
      <c r="J4651" s="240" t="s">
        <v>70</v>
      </c>
      <c r="K4651" s="333" t="s">
        <v>34</v>
      </c>
      <c r="L4651" s="21" t="str">
        <f>VLOOKUP($K4651,TONG_SL!$A:$D,2,0)</f>
        <v>Tai heo muối 200g</v>
      </c>
      <c r="N4651" s="21" t="str">
        <f t="shared" si="464"/>
        <v>K-C6</v>
      </c>
      <c r="Q4651" s="21" t="str">
        <f>VLOOKUP(K4651,TONG_SL!$A:$D,3,0)</f>
        <v>Túi</v>
      </c>
      <c r="R4651" s="220">
        <v>1</v>
      </c>
      <c r="S4651" s="220"/>
      <c r="T4651" s="220">
        <f>VLOOKUP(VLOOKUP(G4651,Ma_KH!$A:$R,18,0)&amp;K4651,Gia_MB!$A:$F,6,0)</f>
        <v>55595</v>
      </c>
      <c r="U4651" s="254">
        <f t="shared" si="465"/>
        <v>55595</v>
      </c>
      <c r="V4651" s="220"/>
      <c r="W4651" s="222">
        <f t="shared" si="466"/>
        <v>0</v>
      </c>
      <c r="X4651" s="223" t="str">
        <f t="shared" si="467"/>
        <v>8</v>
      </c>
      <c r="Y4651" s="220"/>
      <c r="Z4651" s="254">
        <f t="shared" si="468"/>
        <v>4447.6000000000004</v>
      </c>
      <c r="AA4651" s="5">
        <f>VLOOKUP(G4651,Ma_KH!$A:$R,14,0)</f>
        <v>60</v>
      </c>
    </row>
    <row r="4652" spans="1:27" hidden="1" x14ac:dyDescent="0.25">
      <c r="A4652" s="234">
        <v>45989</v>
      </c>
      <c r="B4652" s="235">
        <v>4180599459</v>
      </c>
      <c r="C4652" s="151" t="s">
        <v>7767</v>
      </c>
      <c r="D4652" s="149">
        <v>46000</v>
      </c>
      <c r="E4652" s="238"/>
      <c r="F4652" s="236"/>
      <c r="G4652" s="32" t="s">
        <v>169</v>
      </c>
      <c r="H4652" s="238"/>
      <c r="I4652" s="235">
        <v>4180599459</v>
      </c>
      <c r="J4652" s="240" t="s">
        <v>70</v>
      </c>
      <c r="K4652" s="333" t="s">
        <v>32</v>
      </c>
      <c r="L4652" s="21" t="str">
        <f>VLOOKUP($K4652,TONG_SL!$A:$D,2,0)</f>
        <v>Giò Tai Lưỡi Xào 250g</v>
      </c>
      <c r="N4652" s="21" t="str">
        <f t="shared" si="464"/>
        <v>K-C6</v>
      </c>
      <c r="Q4652" s="21" t="str">
        <f>VLOOKUP(K4652,TONG_SL!$A:$D,3,0)</f>
        <v>Túi</v>
      </c>
      <c r="R4652" s="220">
        <v>2</v>
      </c>
      <c r="S4652" s="220"/>
      <c r="T4652" s="220">
        <f>VLOOKUP(VLOOKUP(G4652,Ma_KH!$A:$R,18,0)&amp;K4652,Gia_MB!$A:$F,6,0)</f>
        <v>50182</v>
      </c>
      <c r="U4652" s="254">
        <f t="shared" si="465"/>
        <v>100364</v>
      </c>
      <c r="V4652" s="220"/>
      <c r="W4652" s="222">
        <f t="shared" si="466"/>
        <v>0</v>
      </c>
      <c r="X4652" s="223" t="str">
        <f t="shared" si="467"/>
        <v>8</v>
      </c>
      <c r="Y4652" s="220"/>
      <c r="Z4652" s="254">
        <f t="shared" si="468"/>
        <v>8029.12</v>
      </c>
      <c r="AA4652" s="5">
        <f>VLOOKUP(G4652,Ma_KH!$A:$R,14,0)</f>
        <v>60</v>
      </c>
    </row>
    <row r="4653" spans="1:27" hidden="1" x14ac:dyDescent="0.25">
      <c r="A4653" s="234">
        <v>45989</v>
      </c>
      <c r="B4653" s="235">
        <v>4180599459</v>
      </c>
      <c r="C4653" s="151" t="s">
        <v>7767</v>
      </c>
      <c r="D4653" s="149">
        <v>46000</v>
      </c>
      <c r="E4653" s="238"/>
      <c r="F4653" s="236"/>
      <c r="G4653" s="32" t="s">
        <v>169</v>
      </c>
      <c r="H4653" s="238"/>
      <c r="I4653" s="235">
        <v>4180599459</v>
      </c>
      <c r="J4653" s="240" t="s">
        <v>70</v>
      </c>
      <c r="K4653" s="333" t="s">
        <v>27</v>
      </c>
      <c r="L4653" s="21" t="str">
        <f>VLOOKUP($K4653,TONG_SL!$A:$D,2,0)</f>
        <v>Chân giò heo muối 300g</v>
      </c>
      <c r="N4653" s="21" t="str">
        <f t="shared" si="464"/>
        <v>K-C6</v>
      </c>
      <c r="Q4653" s="21" t="str">
        <f>VLOOKUP(K4653,TONG_SL!$A:$D,3,0)</f>
        <v>Túi</v>
      </c>
      <c r="R4653" s="220">
        <v>5</v>
      </c>
      <c r="S4653" s="220"/>
      <c r="T4653" s="220">
        <f>VLOOKUP(VLOOKUP(G4653,Ma_KH!$A:$R,18,0)&amp;K4653,Gia_MB!$A:$F,6,0)</f>
        <v>73431</v>
      </c>
      <c r="U4653" s="254">
        <f t="shared" si="465"/>
        <v>367155</v>
      </c>
      <c r="V4653" s="220"/>
      <c r="W4653" s="222">
        <f t="shared" si="466"/>
        <v>0</v>
      </c>
      <c r="X4653" s="223" t="str">
        <f t="shared" si="467"/>
        <v>8</v>
      </c>
      <c r="Y4653" s="220"/>
      <c r="Z4653" s="254">
        <f t="shared" si="468"/>
        <v>29372.400000000001</v>
      </c>
      <c r="AA4653" s="5">
        <f>VLOOKUP(G4653,Ma_KH!$A:$R,14,0)</f>
        <v>60</v>
      </c>
    </row>
    <row r="4654" spans="1:27" hidden="1" x14ac:dyDescent="0.25">
      <c r="A4654" s="234">
        <v>45989</v>
      </c>
      <c r="B4654" s="235">
        <v>4180599459</v>
      </c>
      <c r="C4654" s="151" t="s">
        <v>7767</v>
      </c>
      <c r="D4654" s="149">
        <v>46000</v>
      </c>
      <c r="E4654" s="238"/>
      <c r="F4654" s="236"/>
      <c r="G4654" s="32" t="s">
        <v>169</v>
      </c>
      <c r="H4654" s="238"/>
      <c r="I4654" s="235">
        <v>4180599459</v>
      </c>
      <c r="J4654" s="240" t="s">
        <v>70</v>
      </c>
      <c r="K4654" s="333" t="s">
        <v>30</v>
      </c>
      <c r="L4654" s="21" t="str">
        <f>VLOOKUP($K4654,TONG_SL!$A:$D,2,0)</f>
        <v>Gà muối 500g</v>
      </c>
      <c r="N4654" s="21" t="str">
        <f t="shared" si="464"/>
        <v>K-C6</v>
      </c>
      <c r="Q4654" s="21" t="str">
        <f>VLOOKUP(K4654,TONG_SL!$A:$D,3,0)</f>
        <v>Túi</v>
      </c>
      <c r="R4654" s="220">
        <v>2</v>
      </c>
      <c r="S4654" s="220"/>
      <c r="T4654" s="220">
        <f>VLOOKUP(VLOOKUP(G4654,Ma_KH!$A:$R,18,0)&amp;K4654,Gia_MB!$A:$F,6,0)</f>
        <v>111058</v>
      </c>
      <c r="U4654" s="254">
        <f t="shared" si="465"/>
        <v>222116</v>
      </c>
      <c r="V4654" s="220"/>
      <c r="W4654" s="222">
        <f t="shared" si="466"/>
        <v>0</v>
      </c>
      <c r="X4654" s="223" t="str">
        <f t="shared" si="467"/>
        <v>8</v>
      </c>
      <c r="Y4654" s="220"/>
      <c r="Z4654" s="254">
        <f t="shared" si="468"/>
        <v>17769.28</v>
      </c>
      <c r="AA4654" s="5">
        <f>VLOOKUP(G4654,Ma_KH!$A:$R,14,0)</f>
        <v>60</v>
      </c>
    </row>
    <row r="4655" spans="1:27" hidden="1" x14ac:dyDescent="0.25">
      <c r="A4655" s="234">
        <v>45989</v>
      </c>
      <c r="B4655" s="235">
        <v>4180599495</v>
      </c>
      <c r="C4655" s="151" t="s">
        <v>7767</v>
      </c>
      <c r="D4655" s="149">
        <v>46000</v>
      </c>
      <c r="E4655" s="238"/>
      <c r="F4655" s="236"/>
      <c r="G4655" s="32" t="s">
        <v>170</v>
      </c>
      <c r="H4655" s="238"/>
      <c r="I4655" s="235">
        <v>4180599495</v>
      </c>
      <c r="J4655" s="240" t="s">
        <v>70</v>
      </c>
      <c r="K4655" s="333" t="s">
        <v>48</v>
      </c>
      <c r="L4655" s="21" t="str">
        <f>VLOOKUP($K4655,TONG_SL!$A:$D,2,0)</f>
        <v>Mọc Nấm Hương 250g</v>
      </c>
      <c r="N4655" s="21" t="str">
        <f t="shared" si="464"/>
        <v>K-C6</v>
      </c>
      <c r="Q4655" s="21" t="str">
        <f>VLOOKUP(K4655,TONG_SL!$A:$D,3,0)</f>
        <v>Túi</v>
      </c>
      <c r="R4655" s="220">
        <v>2</v>
      </c>
      <c r="S4655" s="220"/>
      <c r="T4655" s="220">
        <f>VLOOKUP(VLOOKUP(G4655,Ma_KH!$A:$R,18,0)&amp;K4655,Gia_MB!$A:$F,6,0)</f>
        <v>46000</v>
      </c>
      <c r="U4655" s="254">
        <f t="shared" si="465"/>
        <v>92000</v>
      </c>
      <c r="V4655" s="220"/>
      <c r="W4655" s="222">
        <f t="shared" si="466"/>
        <v>0</v>
      </c>
      <c r="X4655" s="223" t="str">
        <f t="shared" si="467"/>
        <v>8</v>
      </c>
      <c r="Y4655" s="220"/>
      <c r="Z4655" s="254">
        <f t="shared" si="468"/>
        <v>7360</v>
      </c>
      <c r="AA4655" s="5">
        <f>VLOOKUP(G4655,Ma_KH!$A:$R,14,0)</f>
        <v>60</v>
      </c>
    </row>
    <row r="4656" spans="1:27" hidden="1" x14ac:dyDescent="0.25">
      <c r="A4656" s="234">
        <v>45989</v>
      </c>
      <c r="B4656" s="235">
        <v>4180599495</v>
      </c>
      <c r="C4656" s="151" t="s">
        <v>7767</v>
      </c>
      <c r="D4656" s="149">
        <v>46000</v>
      </c>
      <c r="E4656" s="238"/>
      <c r="F4656" s="236"/>
      <c r="G4656" s="32" t="s">
        <v>170</v>
      </c>
      <c r="H4656" s="238"/>
      <c r="I4656" s="235">
        <v>4180599495</v>
      </c>
      <c r="J4656" s="240" t="s">
        <v>70</v>
      </c>
      <c r="K4656" s="333" t="s">
        <v>27</v>
      </c>
      <c r="L4656" s="21" t="str">
        <f>VLOOKUP($K4656,TONG_SL!$A:$D,2,0)</f>
        <v>Chân giò heo muối 300g</v>
      </c>
      <c r="N4656" s="21" t="str">
        <f t="shared" si="464"/>
        <v>K-C6</v>
      </c>
      <c r="Q4656" s="21" t="str">
        <f>VLOOKUP(K4656,TONG_SL!$A:$D,3,0)</f>
        <v>Túi</v>
      </c>
      <c r="R4656" s="220">
        <v>5</v>
      </c>
      <c r="S4656" s="220"/>
      <c r="T4656" s="220">
        <f>VLOOKUP(VLOOKUP(G4656,Ma_KH!$A:$R,18,0)&amp;K4656,Gia_MB!$A:$F,6,0)</f>
        <v>73431</v>
      </c>
      <c r="U4656" s="254">
        <f t="shared" si="465"/>
        <v>367155</v>
      </c>
      <c r="V4656" s="220"/>
      <c r="W4656" s="222">
        <f t="shared" si="466"/>
        <v>0</v>
      </c>
      <c r="X4656" s="223" t="str">
        <f t="shared" si="467"/>
        <v>8</v>
      </c>
      <c r="Y4656" s="220"/>
      <c r="Z4656" s="254">
        <f t="shared" si="468"/>
        <v>29372.400000000001</v>
      </c>
      <c r="AA4656" s="5">
        <f>VLOOKUP(G4656,Ma_KH!$A:$R,14,0)</f>
        <v>60</v>
      </c>
    </row>
    <row r="4657" spans="1:27" hidden="1" x14ac:dyDescent="0.25">
      <c r="A4657" s="234">
        <v>45989</v>
      </c>
      <c r="B4657" s="235">
        <v>4180599495</v>
      </c>
      <c r="C4657" s="151" t="s">
        <v>7767</v>
      </c>
      <c r="D4657" s="149">
        <v>46000</v>
      </c>
      <c r="E4657" s="238"/>
      <c r="F4657" s="236"/>
      <c r="G4657" s="32" t="s">
        <v>170</v>
      </c>
      <c r="H4657" s="238"/>
      <c r="I4657" s="235">
        <v>4180599495</v>
      </c>
      <c r="J4657" s="240" t="s">
        <v>70</v>
      </c>
      <c r="K4657" s="333" t="s">
        <v>32</v>
      </c>
      <c r="L4657" s="21" t="str">
        <f>VLOOKUP($K4657,TONG_SL!$A:$D,2,0)</f>
        <v>Giò Tai Lưỡi Xào 250g</v>
      </c>
      <c r="N4657" s="21" t="str">
        <f t="shared" si="464"/>
        <v>K-C6</v>
      </c>
      <c r="Q4657" s="21" t="str">
        <f>VLOOKUP(K4657,TONG_SL!$A:$D,3,0)</f>
        <v>Túi</v>
      </c>
      <c r="R4657" s="220">
        <v>3</v>
      </c>
      <c r="S4657" s="220"/>
      <c r="T4657" s="220">
        <f>VLOOKUP(VLOOKUP(G4657,Ma_KH!$A:$R,18,0)&amp;K4657,Gia_MB!$A:$F,6,0)</f>
        <v>50182</v>
      </c>
      <c r="U4657" s="254">
        <f t="shared" si="465"/>
        <v>150546</v>
      </c>
      <c r="V4657" s="220"/>
      <c r="W4657" s="222">
        <f t="shared" si="466"/>
        <v>0</v>
      </c>
      <c r="X4657" s="223" t="str">
        <f t="shared" si="467"/>
        <v>8</v>
      </c>
      <c r="Y4657" s="220"/>
      <c r="Z4657" s="254">
        <f t="shared" si="468"/>
        <v>12043.68</v>
      </c>
      <c r="AA4657" s="5">
        <f>VLOOKUP(G4657,Ma_KH!$A:$R,14,0)</f>
        <v>60</v>
      </c>
    </row>
    <row r="4658" spans="1:27" hidden="1" x14ac:dyDescent="0.25">
      <c r="A4658" s="234">
        <v>45989</v>
      </c>
      <c r="B4658" s="235">
        <v>4180599678</v>
      </c>
      <c r="C4658" s="151" t="s">
        <v>7767</v>
      </c>
      <c r="D4658" s="149">
        <v>46000</v>
      </c>
      <c r="E4658" s="238"/>
      <c r="F4658" s="236"/>
      <c r="G4658" s="32" t="s">
        <v>1482</v>
      </c>
      <c r="H4658" s="238"/>
      <c r="I4658" s="235">
        <v>4180599678</v>
      </c>
      <c r="J4658" s="240" t="s">
        <v>70</v>
      </c>
      <c r="K4658" s="333" t="s">
        <v>32</v>
      </c>
      <c r="L4658" s="21" t="str">
        <f>VLOOKUP($K4658,TONG_SL!$A:$D,2,0)</f>
        <v>Giò Tai Lưỡi Xào 250g</v>
      </c>
      <c r="N4658" s="21" t="str">
        <f t="shared" si="464"/>
        <v>K-C6</v>
      </c>
      <c r="Q4658" s="21" t="str">
        <f>VLOOKUP(K4658,TONG_SL!$A:$D,3,0)</f>
        <v>Túi</v>
      </c>
      <c r="R4658" s="220">
        <v>2</v>
      </c>
      <c r="S4658" s="220"/>
      <c r="T4658" s="220">
        <f>VLOOKUP(VLOOKUP(G4658,Ma_KH!$A:$R,18,0)&amp;K4658,Gia_MB!$A:$F,6,0)</f>
        <v>50182</v>
      </c>
      <c r="U4658" s="254">
        <f t="shared" si="465"/>
        <v>100364</v>
      </c>
      <c r="V4658" s="220"/>
      <c r="W4658" s="222">
        <f t="shared" si="466"/>
        <v>0</v>
      </c>
      <c r="X4658" s="223" t="str">
        <f t="shared" si="467"/>
        <v>8</v>
      </c>
      <c r="Y4658" s="220"/>
      <c r="Z4658" s="254">
        <f t="shared" si="468"/>
        <v>8029.12</v>
      </c>
      <c r="AA4658" s="5">
        <f>VLOOKUP(G4658,Ma_KH!$A:$R,14,0)</f>
        <v>60</v>
      </c>
    </row>
    <row r="4659" spans="1:27" hidden="1" x14ac:dyDescent="0.25">
      <c r="A4659" s="234">
        <v>45989</v>
      </c>
      <c r="B4659" s="235">
        <v>4180599678</v>
      </c>
      <c r="C4659" s="151" t="s">
        <v>7767</v>
      </c>
      <c r="D4659" s="149">
        <v>46000</v>
      </c>
      <c r="E4659" s="238"/>
      <c r="F4659" s="236"/>
      <c r="G4659" s="32" t="s">
        <v>1482</v>
      </c>
      <c r="H4659" s="238"/>
      <c r="I4659" s="235">
        <v>4180599678</v>
      </c>
      <c r="J4659" s="240" t="s">
        <v>70</v>
      </c>
      <c r="K4659" s="333" t="s">
        <v>27</v>
      </c>
      <c r="L4659" s="21" t="str">
        <f>VLOOKUP($K4659,TONG_SL!$A:$D,2,0)</f>
        <v>Chân giò heo muối 300g</v>
      </c>
      <c r="N4659" s="21" t="str">
        <f t="shared" si="464"/>
        <v>K-C6</v>
      </c>
      <c r="Q4659" s="21" t="str">
        <f>VLOOKUP(K4659,TONG_SL!$A:$D,3,0)</f>
        <v>Túi</v>
      </c>
      <c r="R4659" s="220">
        <v>3</v>
      </c>
      <c r="S4659" s="220"/>
      <c r="T4659" s="220">
        <f>VLOOKUP(VLOOKUP(G4659,Ma_KH!$A:$R,18,0)&amp;K4659,Gia_MB!$A:$F,6,0)</f>
        <v>73431</v>
      </c>
      <c r="U4659" s="254">
        <f t="shared" si="465"/>
        <v>220293</v>
      </c>
      <c r="V4659" s="220"/>
      <c r="W4659" s="222">
        <f t="shared" si="466"/>
        <v>0</v>
      </c>
      <c r="X4659" s="223" t="str">
        <f t="shared" si="467"/>
        <v>8</v>
      </c>
      <c r="Y4659" s="220"/>
      <c r="Z4659" s="254">
        <f t="shared" si="468"/>
        <v>17623.439999999999</v>
      </c>
      <c r="AA4659" s="5">
        <f>VLOOKUP(G4659,Ma_KH!$A:$R,14,0)</f>
        <v>60</v>
      </c>
    </row>
    <row r="4660" spans="1:27" hidden="1" x14ac:dyDescent="0.25">
      <c r="A4660" s="234">
        <v>45989</v>
      </c>
      <c r="B4660" s="235">
        <v>4180599678</v>
      </c>
      <c r="C4660" s="151" t="s">
        <v>7767</v>
      </c>
      <c r="D4660" s="149">
        <v>46000</v>
      </c>
      <c r="E4660" s="238"/>
      <c r="F4660" s="236"/>
      <c r="G4660" s="32" t="s">
        <v>1482</v>
      </c>
      <c r="H4660" s="238"/>
      <c r="I4660" s="235">
        <v>4180599678</v>
      </c>
      <c r="J4660" s="240" t="s">
        <v>70</v>
      </c>
      <c r="K4660" s="333" t="s">
        <v>30</v>
      </c>
      <c r="L4660" s="21" t="str">
        <f>VLOOKUP($K4660,TONG_SL!$A:$D,2,0)</f>
        <v>Gà muối 500g</v>
      </c>
      <c r="N4660" s="21" t="str">
        <f t="shared" si="464"/>
        <v>K-C6</v>
      </c>
      <c r="Q4660" s="21" t="str">
        <f>VLOOKUP(K4660,TONG_SL!$A:$D,3,0)</f>
        <v>Túi</v>
      </c>
      <c r="R4660" s="220">
        <v>4</v>
      </c>
      <c r="S4660" s="220"/>
      <c r="T4660" s="220">
        <f>VLOOKUP(VLOOKUP(G4660,Ma_KH!$A:$R,18,0)&amp;K4660,Gia_MB!$A:$F,6,0)</f>
        <v>111058</v>
      </c>
      <c r="U4660" s="254">
        <f t="shared" si="465"/>
        <v>444232</v>
      </c>
      <c r="V4660" s="220"/>
      <c r="W4660" s="222">
        <f t="shared" si="466"/>
        <v>0</v>
      </c>
      <c r="X4660" s="223" t="str">
        <f t="shared" si="467"/>
        <v>8</v>
      </c>
      <c r="Y4660" s="220"/>
      <c r="Z4660" s="254">
        <f t="shared" si="468"/>
        <v>35538.559999999998</v>
      </c>
      <c r="AA4660" s="5">
        <f>VLOOKUP(G4660,Ma_KH!$A:$R,14,0)</f>
        <v>60</v>
      </c>
    </row>
    <row r="4661" spans="1:27" hidden="1" x14ac:dyDescent="0.25">
      <c r="A4661" s="234">
        <v>45995</v>
      </c>
      <c r="B4661" s="235">
        <v>4180884916</v>
      </c>
      <c r="C4661" s="151" t="s">
        <v>7767</v>
      </c>
      <c r="D4661" s="149">
        <v>46000</v>
      </c>
      <c r="E4661" s="238"/>
      <c r="F4661" s="236"/>
      <c r="G4661" s="32" t="s">
        <v>1415</v>
      </c>
      <c r="H4661" s="238"/>
      <c r="I4661" s="235">
        <v>4180884916</v>
      </c>
      <c r="J4661" s="240" t="s">
        <v>70</v>
      </c>
      <c r="K4661" s="333" t="s">
        <v>30</v>
      </c>
      <c r="L4661" s="21" t="str">
        <f>VLOOKUP($K4661,TONG_SL!$A:$D,2,0)</f>
        <v>Gà muối 500g</v>
      </c>
      <c r="N4661" s="21" t="str">
        <f t="shared" si="464"/>
        <v>K-C6</v>
      </c>
      <c r="Q4661" s="21" t="str">
        <f>VLOOKUP(K4661,TONG_SL!$A:$D,3,0)</f>
        <v>Túi</v>
      </c>
      <c r="R4661" s="220">
        <v>2</v>
      </c>
      <c r="S4661" s="220"/>
      <c r="T4661" s="220">
        <f>VLOOKUP(VLOOKUP(G4661,Ma_KH!$A:$R,18,0)&amp;K4661,Gia_MB!$A:$F,6,0)</f>
        <v>111058</v>
      </c>
      <c r="U4661" s="254">
        <f t="shared" si="465"/>
        <v>222116</v>
      </c>
      <c r="V4661" s="220"/>
      <c r="W4661" s="222">
        <f t="shared" si="466"/>
        <v>0</v>
      </c>
      <c r="X4661" s="223" t="str">
        <f t="shared" si="467"/>
        <v>8</v>
      </c>
      <c r="Y4661" s="220"/>
      <c r="Z4661" s="254">
        <f t="shared" si="468"/>
        <v>17769.28</v>
      </c>
      <c r="AA4661" s="5">
        <f>VLOOKUP(G4661,Ma_KH!$A:$R,14,0)</f>
        <v>60</v>
      </c>
    </row>
    <row r="4662" spans="1:27" hidden="1" x14ac:dyDescent="0.25">
      <c r="A4662" s="234">
        <v>45995</v>
      </c>
      <c r="B4662" s="235">
        <v>4180884916</v>
      </c>
      <c r="C4662" s="151" t="s">
        <v>7767</v>
      </c>
      <c r="D4662" s="149">
        <v>46000</v>
      </c>
      <c r="E4662" s="238"/>
      <c r="F4662" s="236"/>
      <c r="G4662" s="32" t="s">
        <v>1415</v>
      </c>
      <c r="H4662" s="238"/>
      <c r="I4662" s="235">
        <v>4180884916</v>
      </c>
      <c r="J4662" s="240" t="s">
        <v>70</v>
      </c>
      <c r="K4662" s="333" t="s">
        <v>27</v>
      </c>
      <c r="L4662" s="21" t="str">
        <f>VLOOKUP($K4662,TONG_SL!$A:$D,2,0)</f>
        <v>Chân giò heo muối 300g</v>
      </c>
      <c r="N4662" s="21" t="str">
        <f t="shared" si="464"/>
        <v>K-C6</v>
      </c>
      <c r="Q4662" s="21" t="str">
        <f>VLOOKUP(K4662,TONG_SL!$A:$D,3,0)</f>
        <v>Túi</v>
      </c>
      <c r="R4662" s="220">
        <v>5</v>
      </c>
      <c r="S4662" s="220"/>
      <c r="T4662" s="220">
        <f>VLOOKUP(VLOOKUP(G4662,Ma_KH!$A:$R,18,0)&amp;K4662,Gia_MB!$A:$F,6,0)</f>
        <v>73431</v>
      </c>
      <c r="U4662" s="254">
        <f t="shared" si="465"/>
        <v>367155</v>
      </c>
      <c r="V4662" s="220"/>
      <c r="W4662" s="222">
        <f t="shared" si="466"/>
        <v>0</v>
      </c>
      <c r="X4662" s="223" t="str">
        <f t="shared" si="467"/>
        <v>8</v>
      </c>
      <c r="Y4662" s="220"/>
      <c r="Z4662" s="254">
        <f t="shared" si="468"/>
        <v>29372.400000000001</v>
      </c>
      <c r="AA4662" s="5">
        <f>VLOOKUP(G4662,Ma_KH!$A:$R,14,0)</f>
        <v>60</v>
      </c>
    </row>
    <row r="4663" spans="1:27" hidden="1" x14ac:dyDescent="0.25">
      <c r="A4663" s="234">
        <v>45995</v>
      </c>
      <c r="B4663" s="235">
        <v>4180884916</v>
      </c>
      <c r="C4663" s="151" t="s">
        <v>7767</v>
      </c>
      <c r="D4663" s="149">
        <v>46000</v>
      </c>
      <c r="E4663" s="238"/>
      <c r="F4663" s="236"/>
      <c r="G4663" s="32" t="s">
        <v>1415</v>
      </c>
      <c r="H4663" s="238"/>
      <c r="I4663" s="235">
        <v>4180884916</v>
      </c>
      <c r="J4663" s="240" t="s">
        <v>70</v>
      </c>
      <c r="K4663" s="333" t="s">
        <v>32</v>
      </c>
      <c r="L4663" s="21" t="str">
        <f>VLOOKUP($K4663,TONG_SL!$A:$D,2,0)</f>
        <v>Giò Tai Lưỡi Xào 250g</v>
      </c>
      <c r="N4663" s="21" t="str">
        <f t="shared" si="464"/>
        <v>K-C6</v>
      </c>
      <c r="Q4663" s="21" t="str">
        <f>VLOOKUP(K4663,TONG_SL!$A:$D,3,0)</f>
        <v>Túi</v>
      </c>
      <c r="R4663" s="220">
        <v>3</v>
      </c>
      <c r="S4663" s="220"/>
      <c r="T4663" s="220">
        <f>VLOOKUP(VLOOKUP(G4663,Ma_KH!$A:$R,18,0)&amp;K4663,Gia_MB!$A:$F,6,0)</f>
        <v>50182</v>
      </c>
      <c r="U4663" s="254">
        <f t="shared" si="465"/>
        <v>150546</v>
      </c>
      <c r="V4663" s="220"/>
      <c r="W4663" s="222">
        <f t="shared" si="466"/>
        <v>0</v>
      </c>
      <c r="X4663" s="223" t="str">
        <f t="shared" si="467"/>
        <v>8</v>
      </c>
      <c r="Y4663" s="220"/>
      <c r="Z4663" s="254">
        <f t="shared" si="468"/>
        <v>12043.68</v>
      </c>
      <c r="AA4663" s="5">
        <f>VLOOKUP(G4663,Ma_KH!$A:$R,14,0)</f>
        <v>60</v>
      </c>
    </row>
    <row r="4664" spans="1:27" hidden="1" x14ac:dyDescent="0.25">
      <c r="A4664" s="234">
        <v>45995</v>
      </c>
      <c r="B4664" s="235">
        <v>4180884916</v>
      </c>
      <c r="C4664" s="151" t="s">
        <v>7767</v>
      </c>
      <c r="D4664" s="149">
        <v>46000</v>
      </c>
      <c r="E4664" s="238"/>
      <c r="F4664" s="236"/>
      <c r="G4664" s="32" t="s">
        <v>1415</v>
      </c>
      <c r="H4664" s="238"/>
      <c r="I4664" s="235">
        <v>4180884916</v>
      </c>
      <c r="J4664" s="240" t="s">
        <v>70</v>
      </c>
      <c r="K4664" s="333" t="s">
        <v>34</v>
      </c>
      <c r="L4664" s="21" t="str">
        <f>VLOOKUP($K4664,TONG_SL!$A:$D,2,0)</f>
        <v>Tai heo muối 200g</v>
      </c>
      <c r="N4664" s="21" t="str">
        <f t="shared" si="464"/>
        <v>K-C6</v>
      </c>
      <c r="Q4664" s="21" t="str">
        <f>VLOOKUP(K4664,TONG_SL!$A:$D,3,0)</f>
        <v>Túi</v>
      </c>
      <c r="R4664" s="220">
        <v>3</v>
      </c>
      <c r="S4664" s="220"/>
      <c r="T4664" s="220">
        <f>VLOOKUP(VLOOKUP(G4664,Ma_KH!$A:$R,18,0)&amp;K4664,Gia_MB!$A:$F,6,0)</f>
        <v>55595</v>
      </c>
      <c r="U4664" s="254">
        <f t="shared" si="465"/>
        <v>166785</v>
      </c>
      <c r="V4664" s="220"/>
      <c r="W4664" s="222">
        <f t="shared" si="466"/>
        <v>0</v>
      </c>
      <c r="X4664" s="223" t="str">
        <f t="shared" si="467"/>
        <v>8</v>
      </c>
      <c r="Y4664" s="220"/>
      <c r="Z4664" s="254">
        <f t="shared" si="468"/>
        <v>13342.800000000001</v>
      </c>
      <c r="AA4664" s="5">
        <f>VLOOKUP(G4664,Ma_KH!$A:$R,14,0)</f>
        <v>60</v>
      </c>
    </row>
    <row r="4665" spans="1:27" hidden="1" x14ac:dyDescent="0.25">
      <c r="A4665" s="234">
        <v>45995</v>
      </c>
      <c r="B4665" s="235">
        <v>4180884487</v>
      </c>
      <c r="C4665" s="151" t="s">
        <v>7767</v>
      </c>
      <c r="D4665" s="149">
        <v>46000</v>
      </c>
      <c r="E4665" s="238"/>
      <c r="F4665" s="236"/>
      <c r="G4665" s="32" t="s">
        <v>1137</v>
      </c>
      <c r="H4665" s="238"/>
      <c r="I4665" s="235">
        <v>4180884487</v>
      </c>
      <c r="J4665" s="240" t="s">
        <v>70</v>
      </c>
      <c r="K4665" s="333" t="s">
        <v>27</v>
      </c>
      <c r="L4665" s="21" t="str">
        <f>VLOOKUP($K4665,TONG_SL!$A:$D,2,0)</f>
        <v>Chân giò heo muối 300g</v>
      </c>
      <c r="N4665" s="21" t="str">
        <f t="shared" si="464"/>
        <v>K-C6</v>
      </c>
      <c r="Q4665" s="21" t="str">
        <f>VLOOKUP(K4665,TONG_SL!$A:$D,3,0)</f>
        <v>Túi</v>
      </c>
      <c r="R4665" s="220">
        <v>10</v>
      </c>
      <c r="S4665" s="220"/>
      <c r="T4665" s="220">
        <f>VLOOKUP(VLOOKUP(G4665,Ma_KH!$A:$R,18,0)&amp;K4665,Gia_MB!$A:$F,6,0)</f>
        <v>73431</v>
      </c>
      <c r="U4665" s="254">
        <f t="shared" si="465"/>
        <v>734310</v>
      </c>
      <c r="V4665" s="220"/>
      <c r="W4665" s="222">
        <f t="shared" si="466"/>
        <v>0</v>
      </c>
      <c r="X4665" s="223" t="str">
        <f t="shared" si="467"/>
        <v>8</v>
      </c>
      <c r="Y4665" s="220"/>
      <c r="Z4665" s="254">
        <f t="shared" si="468"/>
        <v>58744.800000000003</v>
      </c>
      <c r="AA4665" s="5">
        <f>VLOOKUP(G4665,Ma_KH!$A:$R,14,0)</f>
        <v>60</v>
      </c>
    </row>
    <row r="4666" spans="1:27" hidden="1" x14ac:dyDescent="0.25">
      <c r="A4666" s="234">
        <v>45995</v>
      </c>
      <c r="B4666" s="235">
        <v>4180884806</v>
      </c>
      <c r="C4666" s="151" t="s">
        <v>7767</v>
      </c>
      <c r="D4666" s="149">
        <v>46000</v>
      </c>
      <c r="E4666" s="238"/>
      <c r="F4666" s="236"/>
      <c r="G4666" s="32" t="s">
        <v>1335</v>
      </c>
      <c r="H4666" s="238"/>
      <c r="I4666" s="235">
        <v>4180884806</v>
      </c>
      <c r="J4666" s="240" t="s">
        <v>70</v>
      </c>
      <c r="K4666" s="333" t="s">
        <v>27</v>
      </c>
      <c r="L4666" s="21" t="str">
        <f>VLOOKUP($K4666,TONG_SL!$A:$D,2,0)</f>
        <v>Chân giò heo muối 300g</v>
      </c>
      <c r="N4666" s="21" t="str">
        <f t="shared" si="464"/>
        <v>K-C6</v>
      </c>
      <c r="Q4666" s="21" t="str">
        <f>VLOOKUP(K4666,TONG_SL!$A:$D,3,0)</f>
        <v>Túi</v>
      </c>
      <c r="R4666" s="220">
        <v>11</v>
      </c>
      <c r="S4666" s="220"/>
      <c r="T4666" s="220">
        <f>VLOOKUP(VLOOKUP(G4666,Ma_KH!$A:$R,18,0)&amp;K4666,Gia_MB!$A:$F,6,0)</f>
        <v>73431</v>
      </c>
      <c r="U4666" s="254">
        <f t="shared" si="465"/>
        <v>807741</v>
      </c>
      <c r="V4666" s="220"/>
      <c r="W4666" s="222">
        <f t="shared" si="466"/>
        <v>0</v>
      </c>
      <c r="X4666" s="223" t="str">
        <f t="shared" si="467"/>
        <v>8</v>
      </c>
      <c r="Y4666" s="220"/>
      <c r="Z4666" s="254">
        <f t="shared" si="468"/>
        <v>64619.28</v>
      </c>
      <c r="AA4666" s="5">
        <f>VLOOKUP(G4666,Ma_KH!$A:$R,14,0)</f>
        <v>60</v>
      </c>
    </row>
    <row r="4667" spans="1:27" hidden="1" x14ac:dyDescent="0.25">
      <c r="A4667" s="234">
        <v>45995</v>
      </c>
      <c r="B4667" s="235">
        <v>4180884806</v>
      </c>
      <c r="C4667" s="151" t="s">
        <v>7767</v>
      </c>
      <c r="D4667" s="149">
        <v>46000</v>
      </c>
      <c r="E4667" s="238"/>
      <c r="F4667" s="236"/>
      <c r="G4667" s="32" t="s">
        <v>1335</v>
      </c>
      <c r="H4667" s="238"/>
      <c r="I4667" s="235">
        <v>4180884806</v>
      </c>
      <c r="J4667" s="240" t="s">
        <v>70</v>
      </c>
      <c r="K4667" s="333" t="s">
        <v>32</v>
      </c>
      <c r="L4667" s="21" t="str">
        <f>VLOOKUP($K4667,TONG_SL!$A:$D,2,0)</f>
        <v>Giò Tai Lưỡi Xào 250g</v>
      </c>
      <c r="N4667" s="21" t="str">
        <f t="shared" si="464"/>
        <v>K-C6</v>
      </c>
      <c r="Q4667" s="21" t="str">
        <f>VLOOKUP(K4667,TONG_SL!$A:$D,3,0)</f>
        <v>Túi</v>
      </c>
      <c r="R4667" s="220">
        <v>3</v>
      </c>
      <c r="S4667" s="220"/>
      <c r="T4667" s="220">
        <f>VLOOKUP(VLOOKUP(G4667,Ma_KH!$A:$R,18,0)&amp;K4667,Gia_MB!$A:$F,6,0)</f>
        <v>50182</v>
      </c>
      <c r="U4667" s="254">
        <f t="shared" si="465"/>
        <v>150546</v>
      </c>
      <c r="V4667" s="220"/>
      <c r="W4667" s="222">
        <f t="shared" si="466"/>
        <v>0</v>
      </c>
      <c r="X4667" s="223" t="str">
        <f t="shared" si="467"/>
        <v>8</v>
      </c>
      <c r="Y4667" s="220"/>
      <c r="Z4667" s="254">
        <f t="shared" si="468"/>
        <v>12043.68</v>
      </c>
      <c r="AA4667" s="5">
        <f>VLOOKUP(G4667,Ma_KH!$A:$R,14,0)</f>
        <v>60</v>
      </c>
    </row>
    <row r="4668" spans="1:27" hidden="1" x14ac:dyDescent="0.25">
      <c r="A4668" s="234">
        <v>45995</v>
      </c>
      <c r="B4668" s="235">
        <v>4180884485</v>
      </c>
      <c r="C4668" s="151" t="s">
        <v>7767</v>
      </c>
      <c r="D4668" s="149">
        <v>46000</v>
      </c>
      <c r="E4668" s="238"/>
      <c r="F4668" s="236"/>
      <c r="G4668" s="32" t="s">
        <v>6058</v>
      </c>
      <c r="H4668" s="238"/>
      <c r="I4668" s="235">
        <v>4180884485</v>
      </c>
      <c r="J4668" s="240" t="s">
        <v>70</v>
      </c>
      <c r="K4668" s="333" t="s">
        <v>27</v>
      </c>
      <c r="L4668" s="21" t="str">
        <f>VLOOKUP($K4668,TONG_SL!$A:$D,2,0)</f>
        <v>Chân giò heo muối 300g</v>
      </c>
      <c r="N4668" s="21" t="str">
        <f t="shared" si="464"/>
        <v>K-C6</v>
      </c>
      <c r="Q4668" s="21" t="str">
        <f>VLOOKUP(K4668,TONG_SL!$A:$D,3,0)</f>
        <v>Túi</v>
      </c>
      <c r="R4668" s="220">
        <v>5</v>
      </c>
      <c r="S4668" s="220"/>
      <c r="T4668" s="220">
        <f>VLOOKUP(VLOOKUP(G4668,Ma_KH!$A:$R,18,0)&amp;K4668,Gia_MB!$A:$F,6,0)</f>
        <v>73431</v>
      </c>
      <c r="U4668" s="254">
        <f t="shared" si="465"/>
        <v>367155</v>
      </c>
      <c r="V4668" s="220"/>
      <c r="W4668" s="222">
        <f t="shared" si="466"/>
        <v>0</v>
      </c>
      <c r="X4668" s="223" t="str">
        <f t="shared" si="467"/>
        <v>8</v>
      </c>
      <c r="Y4668" s="220"/>
      <c r="Z4668" s="254">
        <f t="shared" si="468"/>
        <v>29372.400000000001</v>
      </c>
      <c r="AA4668" s="5">
        <f>VLOOKUP(G4668,Ma_KH!$A:$R,14,0)</f>
        <v>60</v>
      </c>
    </row>
    <row r="4669" spans="1:27" hidden="1" x14ac:dyDescent="0.25">
      <c r="A4669" s="234">
        <v>45995</v>
      </c>
      <c r="B4669" s="235">
        <v>4180884485</v>
      </c>
      <c r="C4669" s="151" t="s">
        <v>7767</v>
      </c>
      <c r="D4669" s="149">
        <v>46000</v>
      </c>
      <c r="E4669" s="238"/>
      <c r="F4669" s="236"/>
      <c r="G4669" s="32" t="s">
        <v>6058</v>
      </c>
      <c r="H4669" s="238"/>
      <c r="I4669" s="235">
        <v>4180884485</v>
      </c>
      <c r="J4669" s="240" t="s">
        <v>70</v>
      </c>
      <c r="K4669" s="333" t="s">
        <v>32</v>
      </c>
      <c r="L4669" s="21" t="str">
        <f>VLOOKUP($K4669,TONG_SL!$A:$D,2,0)</f>
        <v>Giò Tai Lưỡi Xào 250g</v>
      </c>
      <c r="N4669" s="21" t="str">
        <f t="shared" si="464"/>
        <v>K-C6</v>
      </c>
      <c r="Q4669" s="21" t="str">
        <f>VLOOKUP(K4669,TONG_SL!$A:$D,3,0)</f>
        <v>Túi</v>
      </c>
      <c r="R4669" s="220">
        <v>2</v>
      </c>
      <c r="S4669" s="220"/>
      <c r="T4669" s="220">
        <f>VLOOKUP(VLOOKUP(G4669,Ma_KH!$A:$R,18,0)&amp;K4669,Gia_MB!$A:$F,6,0)</f>
        <v>50182</v>
      </c>
      <c r="U4669" s="254">
        <f t="shared" si="465"/>
        <v>100364</v>
      </c>
      <c r="V4669" s="220"/>
      <c r="W4669" s="222">
        <f t="shared" si="466"/>
        <v>0</v>
      </c>
      <c r="X4669" s="223" t="str">
        <f t="shared" si="467"/>
        <v>8</v>
      </c>
      <c r="Y4669" s="220"/>
      <c r="Z4669" s="254">
        <f t="shared" si="468"/>
        <v>8029.12</v>
      </c>
      <c r="AA4669" s="5">
        <f>VLOOKUP(G4669,Ma_KH!$A:$R,14,0)</f>
        <v>60</v>
      </c>
    </row>
    <row r="4670" spans="1:27" hidden="1" x14ac:dyDescent="0.25">
      <c r="A4670" s="234">
        <v>45995</v>
      </c>
      <c r="B4670" s="235">
        <v>4180884485</v>
      </c>
      <c r="C4670" s="151" t="s">
        <v>7767</v>
      </c>
      <c r="D4670" s="149">
        <v>46000</v>
      </c>
      <c r="E4670" s="238"/>
      <c r="F4670" s="236"/>
      <c r="G4670" s="32" t="s">
        <v>6058</v>
      </c>
      <c r="H4670" s="238"/>
      <c r="I4670" s="235">
        <v>4180884485</v>
      </c>
      <c r="J4670" s="240" t="s">
        <v>70</v>
      </c>
      <c r="K4670" s="333" t="s">
        <v>34</v>
      </c>
      <c r="L4670" s="21" t="str">
        <f>VLOOKUP($K4670,TONG_SL!$A:$D,2,0)</f>
        <v>Tai heo muối 200g</v>
      </c>
      <c r="N4670" s="21" t="str">
        <f t="shared" si="464"/>
        <v>K-C6</v>
      </c>
      <c r="Q4670" s="21" t="str">
        <f>VLOOKUP(K4670,TONG_SL!$A:$D,3,0)</f>
        <v>Túi</v>
      </c>
      <c r="R4670" s="220">
        <v>1</v>
      </c>
      <c r="S4670" s="220"/>
      <c r="T4670" s="220">
        <f>VLOOKUP(VLOOKUP(G4670,Ma_KH!$A:$R,18,0)&amp;K4670,Gia_MB!$A:$F,6,0)</f>
        <v>55595</v>
      </c>
      <c r="U4670" s="254">
        <f t="shared" ref="U4670:U4680" si="469">T4670*R4670</f>
        <v>55595</v>
      </c>
      <c r="V4670" s="220"/>
      <c r="W4670" s="222">
        <f t="shared" ref="W4670:W4680" si="470">U4670*V4670</f>
        <v>0</v>
      </c>
      <c r="X4670" s="223" t="str">
        <f t="shared" ref="X4670:X4680" si="471">IF(B4670&lt;&gt;"","8","0")</f>
        <v>8</v>
      </c>
      <c r="Y4670" s="220"/>
      <c r="Z4670" s="254">
        <f t="shared" ref="Z4670:Z4680" si="472">U4670*X4670%</f>
        <v>4447.6000000000004</v>
      </c>
      <c r="AA4670" s="5">
        <f>VLOOKUP(G4670,Ma_KH!$A:$R,14,0)</f>
        <v>60</v>
      </c>
    </row>
    <row r="4671" spans="1:27" hidden="1" x14ac:dyDescent="0.25">
      <c r="A4671" s="234">
        <v>45995</v>
      </c>
      <c r="B4671" s="235">
        <v>4180884828</v>
      </c>
      <c r="C4671" s="151" t="s">
        <v>7767</v>
      </c>
      <c r="D4671" s="149">
        <v>46000</v>
      </c>
      <c r="E4671" s="238"/>
      <c r="F4671" s="236"/>
      <c r="G4671" s="32" t="s">
        <v>1371</v>
      </c>
      <c r="H4671" s="238"/>
      <c r="I4671" s="235">
        <v>4180884828</v>
      </c>
      <c r="J4671" s="240" t="s">
        <v>70</v>
      </c>
      <c r="K4671" s="333" t="s">
        <v>32</v>
      </c>
      <c r="L4671" s="21" t="str">
        <f>VLOOKUP($K4671,TONG_SL!$A:$D,2,0)</f>
        <v>Giò Tai Lưỡi Xào 250g</v>
      </c>
      <c r="N4671" s="21" t="str">
        <f t="shared" ref="N4671:N4734" si="473">IF($B4671&lt;&gt;"","K-C6","")</f>
        <v>K-C6</v>
      </c>
      <c r="Q4671" s="21" t="str">
        <f>VLOOKUP(K4671,TONG_SL!$A:$D,3,0)</f>
        <v>Túi</v>
      </c>
      <c r="R4671" s="220">
        <v>2</v>
      </c>
      <c r="S4671" s="220"/>
      <c r="T4671" s="220">
        <f>VLOOKUP(VLOOKUP(G4671,Ma_KH!$A:$R,18,0)&amp;K4671,Gia_MB!$A:$F,6,0)</f>
        <v>50182</v>
      </c>
      <c r="U4671" s="254">
        <f t="shared" si="469"/>
        <v>100364</v>
      </c>
      <c r="V4671" s="220"/>
      <c r="W4671" s="222">
        <f t="shared" si="470"/>
        <v>0</v>
      </c>
      <c r="X4671" s="223" t="str">
        <f t="shared" si="471"/>
        <v>8</v>
      </c>
      <c r="Y4671" s="220"/>
      <c r="Z4671" s="254">
        <f t="shared" si="472"/>
        <v>8029.12</v>
      </c>
      <c r="AA4671" s="5">
        <f>VLOOKUP(G4671,Ma_KH!$A:$R,14,0)</f>
        <v>60</v>
      </c>
    </row>
    <row r="4672" spans="1:27" hidden="1" x14ac:dyDescent="0.25">
      <c r="A4672" s="234">
        <v>45995</v>
      </c>
      <c r="B4672" s="235">
        <v>4180884828</v>
      </c>
      <c r="C4672" s="151" t="s">
        <v>7767</v>
      </c>
      <c r="D4672" s="149">
        <v>46000</v>
      </c>
      <c r="E4672" s="238"/>
      <c r="F4672" s="236"/>
      <c r="G4672" s="32" t="s">
        <v>1371</v>
      </c>
      <c r="H4672" s="238"/>
      <c r="I4672" s="235">
        <v>4180884828</v>
      </c>
      <c r="J4672" s="240" t="s">
        <v>70</v>
      </c>
      <c r="K4672" s="333" t="s">
        <v>27</v>
      </c>
      <c r="L4672" s="21" t="str">
        <f>VLOOKUP($K4672,TONG_SL!$A:$D,2,0)</f>
        <v>Chân giò heo muối 300g</v>
      </c>
      <c r="N4672" s="21" t="str">
        <f t="shared" si="473"/>
        <v>K-C6</v>
      </c>
      <c r="Q4672" s="21" t="str">
        <f>VLOOKUP(K4672,TONG_SL!$A:$D,3,0)</f>
        <v>Túi</v>
      </c>
      <c r="R4672" s="220">
        <v>2</v>
      </c>
      <c r="S4672" s="220"/>
      <c r="T4672" s="220">
        <f>VLOOKUP(VLOOKUP(G4672,Ma_KH!$A:$R,18,0)&amp;K4672,Gia_MB!$A:$F,6,0)</f>
        <v>73431</v>
      </c>
      <c r="U4672" s="254">
        <f t="shared" si="469"/>
        <v>146862</v>
      </c>
      <c r="V4672" s="220"/>
      <c r="W4672" s="222">
        <f t="shared" si="470"/>
        <v>0</v>
      </c>
      <c r="X4672" s="223" t="str">
        <f t="shared" si="471"/>
        <v>8</v>
      </c>
      <c r="Y4672" s="220"/>
      <c r="Z4672" s="254">
        <f t="shared" si="472"/>
        <v>11748.960000000001</v>
      </c>
      <c r="AA4672" s="5">
        <f>VLOOKUP(G4672,Ma_KH!$A:$R,14,0)</f>
        <v>60</v>
      </c>
    </row>
    <row r="4673" spans="1:27" hidden="1" x14ac:dyDescent="0.25">
      <c r="A4673" s="234">
        <v>45995</v>
      </c>
      <c r="B4673" s="235">
        <v>4180884828</v>
      </c>
      <c r="C4673" s="151" t="s">
        <v>7767</v>
      </c>
      <c r="D4673" s="149">
        <v>46000</v>
      </c>
      <c r="E4673" s="238"/>
      <c r="F4673" s="236"/>
      <c r="G4673" s="32" t="s">
        <v>1371</v>
      </c>
      <c r="H4673" s="238"/>
      <c r="I4673" s="235">
        <v>4180884828</v>
      </c>
      <c r="J4673" s="240" t="s">
        <v>70</v>
      </c>
      <c r="K4673" s="333" t="s">
        <v>30</v>
      </c>
      <c r="L4673" s="21" t="str">
        <f>VLOOKUP($K4673,TONG_SL!$A:$D,2,0)</f>
        <v>Gà muối 500g</v>
      </c>
      <c r="N4673" s="21" t="str">
        <f t="shared" si="473"/>
        <v>K-C6</v>
      </c>
      <c r="Q4673" s="21" t="str">
        <f>VLOOKUP(K4673,TONG_SL!$A:$D,3,0)</f>
        <v>Túi</v>
      </c>
      <c r="R4673" s="220">
        <v>9</v>
      </c>
      <c r="S4673" s="220"/>
      <c r="T4673" s="220">
        <f>VLOOKUP(VLOOKUP(G4673,Ma_KH!$A:$R,18,0)&amp;K4673,Gia_MB!$A:$F,6,0)</f>
        <v>111058</v>
      </c>
      <c r="U4673" s="254">
        <f t="shared" si="469"/>
        <v>999522</v>
      </c>
      <c r="V4673" s="220"/>
      <c r="W4673" s="222">
        <f t="shared" si="470"/>
        <v>0</v>
      </c>
      <c r="X4673" s="223" t="str">
        <f t="shared" si="471"/>
        <v>8</v>
      </c>
      <c r="Y4673" s="220"/>
      <c r="Z4673" s="254">
        <f t="shared" si="472"/>
        <v>79961.759999999995</v>
      </c>
      <c r="AA4673" s="5">
        <f>VLOOKUP(G4673,Ma_KH!$A:$R,14,0)</f>
        <v>60</v>
      </c>
    </row>
    <row r="4674" spans="1:27" hidden="1" x14ac:dyDescent="0.25">
      <c r="A4674" s="234">
        <v>45995</v>
      </c>
      <c r="B4674" s="235">
        <v>4180886221</v>
      </c>
      <c r="C4674" s="151" t="s">
        <v>7767</v>
      </c>
      <c r="D4674" s="149">
        <v>46000</v>
      </c>
      <c r="E4674" s="238"/>
      <c r="F4674" s="236"/>
      <c r="G4674" s="32" t="s">
        <v>1663</v>
      </c>
      <c r="H4674" s="238"/>
      <c r="I4674" s="235">
        <v>4180886221</v>
      </c>
      <c r="J4674" s="240" t="s">
        <v>70</v>
      </c>
      <c r="K4674" s="333" t="s">
        <v>34</v>
      </c>
      <c r="L4674" s="21" t="str">
        <f>VLOOKUP($K4674,TONG_SL!$A:$D,2,0)</f>
        <v>Tai heo muối 200g</v>
      </c>
      <c r="N4674" s="21" t="str">
        <f t="shared" si="473"/>
        <v>K-C6</v>
      </c>
      <c r="Q4674" s="21" t="str">
        <f>VLOOKUP(K4674,TONG_SL!$A:$D,3,0)</f>
        <v>Túi</v>
      </c>
      <c r="R4674" s="220">
        <v>2</v>
      </c>
      <c r="S4674" s="220"/>
      <c r="T4674" s="220">
        <f>VLOOKUP(VLOOKUP(G4674,Ma_KH!$A:$R,18,0)&amp;K4674,Gia_MB!$A:$F,6,0)</f>
        <v>55595</v>
      </c>
      <c r="U4674" s="254">
        <f t="shared" si="469"/>
        <v>111190</v>
      </c>
      <c r="V4674" s="220"/>
      <c r="W4674" s="222">
        <f t="shared" si="470"/>
        <v>0</v>
      </c>
      <c r="X4674" s="223" t="str">
        <f t="shared" si="471"/>
        <v>8</v>
      </c>
      <c r="Y4674" s="220"/>
      <c r="Z4674" s="254">
        <f t="shared" si="472"/>
        <v>8895.2000000000007</v>
      </c>
      <c r="AA4674" s="5">
        <f>VLOOKUP(G4674,Ma_KH!$A:$R,14,0)</f>
        <v>60</v>
      </c>
    </row>
    <row r="4675" spans="1:27" hidden="1" x14ac:dyDescent="0.25">
      <c r="A4675" s="234">
        <v>45995</v>
      </c>
      <c r="B4675" s="235">
        <v>4180886221</v>
      </c>
      <c r="C4675" s="151" t="s">
        <v>7767</v>
      </c>
      <c r="D4675" s="149">
        <v>46000</v>
      </c>
      <c r="E4675" s="238"/>
      <c r="F4675" s="236"/>
      <c r="G4675" s="32" t="s">
        <v>1663</v>
      </c>
      <c r="H4675" s="238"/>
      <c r="I4675" s="235">
        <v>4180886221</v>
      </c>
      <c r="J4675" s="240" t="s">
        <v>70</v>
      </c>
      <c r="K4675" s="333" t="s">
        <v>32</v>
      </c>
      <c r="L4675" s="21" t="str">
        <f>VLOOKUP($K4675,TONG_SL!$A:$D,2,0)</f>
        <v>Giò Tai Lưỡi Xào 250g</v>
      </c>
      <c r="N4675" s="21" t="str">
        <f t="shared" si="473"/>
        <v>K-C6</v>
      </c>
      <c r="Q4675" s="21" t="str">
        <f>VLOOKUP(K4675,TONG_SL!$A:$D,3,0)</f>
        <v>Túi</v>
      </c>
      <c r="R4675" s="220">
        <v>3</v>
      </c>
      <c r="S4675" s="220"/>
      <c r="T4675" s="220">
        <f>VLOOKUP(VLOOKUP(G4675,Ma_KH!$A:$R,18,0)&amp;K4675,Gia_MB!$A:$F,6,0)</f>
        <v>50182</v>
      </c>
      <c r="U4675" s="254">
        <f t="shared" si="469"/>
        <v>150546</v>
      </c>
      <c r="V4675" s="220"/>
      <c r="W4675" s="222">
        <f t="shared" si="470"/>
        <v>0</v>
      </c>
      <c r="X4675" s="223" t="str">
        <f t="shared" si="471"/>
        <v>8</v>
      </c>
      <c r="Y4675" s="220"/>
      <c r="Z4675" s="254">
        <f t="shared" si="472"/>
        <v>12043.68</v>
      </c>
      <c r="AA4675" s="5">
        <f>VLOOKUP(G4675,Ma_KH!$A:$R,14,0)</f>
        <v>60</v>
      </c>
    </row>
    <row r="4676" spans="1:27" hidden="1" x14ac:dyDescent="0.25">
      <c r="A4676" s="234">
        <v>45995</v>
      </c>
      <c r="B4676" s="235">
        <v>4180886221</v>
      </c>
      <c r="C4676" s="151" t="s">
        <v>7767</v>
      </c>
      <c r="D4676" s="149">
        <v>46000</v>
      </c>
      <c r="E4676" s="238"/>
      <c r="F4676" s="236"/>
      <c r="G4676" s="32" t="s">
        <v>1663</v>
      </c>
      <c r="H4676" s="238"/>
      <c r="I4676" s="235">
        <v>4180886221</v>
      </c>
      <c r="J4676" s="240" t="s">
        <v>70</v>
      </c>
      <c r="K4676" s="333" t="s">
        <v>27</v>
      </c>
      <c r="L4676" s="21" t="str">
        <f>VLOOKUP($K4676,TONG_SL!$A:$D,2,0)</f>
        <v>Chân giò heo muối 300g</v>
      </c>
      <c r="N4676" s="21" t="str">
        <f t="shared" si="473"/>
        <v>K-C6</v>
      </c>
      <c r="Q4676" s="21" t="str">
        <f>VLOOKUP(K4676,TONG_SL!$A:$D,3,0)</f>
        <v>Túi</v>
      </c>
      <c r="R4676" s="220">
        <v>5</v>
      </c>
      <c r="S4676" s="220"/>
      <c r="T4676" s="220">
        <f>VLOOKUP(VLOOKUP(G4676,Ma_KH!$A:$R,18,0)&amp;K4676,Gia_MB!$A:$F,6,0)</f>
        <v>73431</v>
      </c>
      <c r="U4676" s="254">
        <f t="shared" si="469"/>
        <v>367155</v>
      </c>
      <c r="V4676" s="220"/>
      <c r="W4676" s="222">
        <f t="shared" si="470"/>
        <v>0</v>
      </c>
      <c r="X4676" s="223" t="str">
        <f t="shared" si="471"/>
        <v>8</v>
      </c>
      <c r="Y4676" s="220"/>
      <c r="Z4676" s="254">
        <f t="shared" si="472"/>
        <v>29372.400000000001</v>
      </c>
      <c r="AA4676" s="5">
        <f>VLOOKUP(G4676,Ma_KH!$A:$R,14,0)</f>
        <v>60</v>
      </c>
    </row>
    <row r="4677" spans="1:27" hidden="1" x14ac:dyDescent="0.25">
      <c r="A4677" s="234">
        <v>45995</v>
      </c>
      <c r="B4677" s="235">
        <v>4180886221</v>
      </c>
      <c r="C4677" s="151" t="s">
        <v>7767</v>
      </c>
      <c r="D4677" s="149">
        <v>46000</v>
      </c>
      <c r="E4677" s="238"/>
      <c r="F4677" s="236"/>
      <c r="G4677" s="32" t="s">
        <v>1663</v>
      </c>
      <c r="H4677" s="238"/>
      <c r="I4677" s="235">
        <v>4180886221</v>
      </c>
      <c r="J4677" s="240" t="s">
        <v>70</v>
      </c>
      <c r="K4677" s="333" t="s">
        <v>48</v>
      </c>
      <c r="L4677" s="21" t="str">
        <f>VLOOKUP($K4677,TONG_SL!$A:$D,2,0)</f>
        <v>Mọc Nấm Hương 250g</v>
      </c>
      <c r="N4677" s="21" t="str">
        <f t="shared" si="473"/>
        <v>K-C6</v>
      </c>
      <c r="Q4677" s="21" t="str">
        <f>VLOOKUP(K4677,TONG_SL!$A:$D,3,0)</f>
        <v>Túi</v>
      </c>
      <c r="R4677" s="220">
        <v>2</v>
      </c>
      <c r="S4677" s="220"/>
      <c r="T4677" s="220">
        <f>VLOOKUP(VLOOKUP(G4677,Ma_KH!$A:$R,18,0)&amp;K4677,Gia_MB!$A:$F,6,0)</f>
        <v>46000</v>
      </c>
      <c r="U4677" s="254">
        <f t="shared" si="469"/>
        <v>92000</v>
      </c>
      <c r="V4677" s="220"/>
      <c r="W4677" s="222">
        <f t="shared" si="470"/>
        <v>0</v>
      </c>
      <c r="X4677" s="223" t="str">
        <f t="shared" si="471"/>
        <v>8</v>
      </c>
      <c r="Y4677" s="220"/>
      <c r="Z4677" s="254">
        <f t="shared" si="472"/>
        <v>7360</v>
      </c>
      <c r="AA4677" s="5">
        <f>VLOOKUP(G4677,Ma_KH!$A:$R,14,0)</f>
        <v>60</v>
      </c>
    </row>
    <row r="4678" spans="1:27" hidden="1" x14ac:dyDescent="0.25">
      <c r="A4678" s="234">
        <v>45995</v>
      </c>
      <c r="B4678" s="235">
        <v>4180886221</v>
      </c>
      <c r="C4678" s="151" t="s">
        <v>7767</v>
      </c>
      <c r="D4678" s="149">
        <v>46000</v>
      </c>
      <c r="E4678" s="238"/>
      <c r="F4678" s="236"/>
      <c r="G4678" s="32" t="s">
        <v>1663</v>
      </c>
      <c r="H4678" s="238"/>
      <c r="I4678" s="235">
        <v>4180886221</v>
      </c>
      <c r="J4678" s="240" t="s">
        <v>70</v>
      </c>
      <c r="K4678" s="333" t="s">
        <v>30</v>
      </c>
      <c r="L4678" s="21" t="str">
        <f>VLOOKUP($K4678,TONG_SL!$A:$D,2,0)</f>
        <v>Gà muối 500g</v>
      </c>
      <c r="N4678" s="21" t="str">
        <f t="shared" si="473"/>
        <v>K-C6</v>
      </c>
      <c r="Q4678" s="21" t="str">
        <f>VLOOKUP(K4678,TONG_SL!$A:$D,3,0)</f>
        <v>Túi</v>
      </c>
      <c r="R4678" s="220">
        <v>3</v>
      </c>
      <c r="S4678" s="220"/>
      <c r="T4678" s="220">
        <f>VLOOKUP(VLOOKUP(G4678,Ma_KH!$A:$R,18,0)&amp;K4678,Gia_MB!$A:$F,6,0)</f>
        <v>111058</v>
      </c>
      <c r="U4678" s="254">
        <f t="shared" si="469"/>
        <v>333174</v>
      </c>
      <c r="V4678" s="220"/>
      <c r="W4678" s="222">
        <f t="shared" si="470"/>
        <v>0</v>
      </c>
      <c r="X4678" s="223" t="str">
        <f t="shared" si="471"/>
        <v>8</v>
      </c>
      <c r="Y4678" s="220"/>
      <c r="Z4678" s="254">
        <f t="shared" si="472"/>
        <v>26653.920000000002</v>
      </c>
      <c r="AA4678" s="5">
        <f>VLOOKUP(G4678,Ma_KH!$A:$R,14,0)</f>
        <v>60</v>
      </c>
    </row>
    <row r="4679" spans="1:27" hidden="1" x14ac:dyDescent="0.25">
      <c r="A4679" s="234">
        <v>45995</v>
      </c>
      <c r="B4679" s="235">
        <v>4180885853</v>
      </c>
      <c r="C4679" s="151" t="s">
        <v>7767</v>
      </c>
      <c r="D4679" s="149">
        <v>46000</v>
      </c>
      <c r="E4679" s="238"/>
      <c r="F4679" s="236"/>
      <c r="G4679" s="32" t="s">
        <v>1596</v>
      </c>
      <c r="H4679" s="238"/>
      <c r="I4679" s="235">
        <v>4180885853</v>
      </c>
      <c r="J4679" s="240" t="s">
        <v>70</v>
      </c>
      <c r="K4679" s="333" t="s">
        <v>34</v>
      </c>
      <c r="L4679" s="21" t="str">
        <f>VLOOKUP($K4679,TONG_SL!$A:$D,2,0)</f>
        <v>Tai heo muối 200g</v>
      </c>
      <c r="N4679" s="21" t="str">
        <f t="shared" si="473"/>
        <v>K-C6</v>
      </c>
      <c r="Q4679" s="21" t="str">
        <f>VLOOKUP(K4679,TONG_SL!$A:$D,3,0)</f>
        <v>Túi</v>
      </c>
      <c r="R4679" s="220">
        <v>2</v>
      </c>
      <c r="S4679" s="220"/>
      <c r="T4679" s="220">
        <f>VLOOKUP(VLOOKUP(G4679,Ma_KH!$A:$R,18,0)&amp;K4679,Gia_MB!$A:$F,6,0)</f>
        <v>55595</v>
      </c>
      <c r="U4679" s="254">
        <f t="shared" si="469"/>
        <v>111190</v>
      </c>
      <c r="V4679" s="220"/>
      <c r="W4679" s="222">
        <f t="shared" si="470"/>
        <v>0</v>
      </c>
      <c r="X4679" s="223" t="str">
        <f t="shared" si="471"/>
        <v>8</v>
      </c>
      <c r="Y4679" s="220"/>
      <c r="Z4679" s="254">
        <f t="shared" si="472"/>
        <v>8895.2000000000007</v>
      </c>
      <c r="AA4679" s="5">
        <f>VLOOKUP(G4679,Ma_KH!$A:$R,14,0)</f>
        <v>60</v>
      </c>
    </row>
    <row r="4680" spans="1:27" hidden="1" x14ac:dyDescent="0.25">
      <c r="A4680" s="234">
        <v>45995</v>
      </c>
      <c r="B4680" s="235">
        <v>4180885853</v>
      </c>
      <c r="C4680" s="151" t="s">
        <v>7767</v>
      </c>
      <c r="D4680" s="149">
        <v>46000</v>
      </c>
      <c r="E4680" s="238"/>
      <c r="F4680" s="236"/>
      <c r="G4680" s="32" t="s">
        <v>1596</v>
      </c>
      <c r="H4680" s="238"/>
      <c r="I4680" s="235">
        <v>4180885853</v>
      </c>
      <c r="J4680" s="240" t="s">
        <v>70</v>
      </c>
      <c r="K4680" s="333" t="s">
        <v>32</v>
      </c>
      <c r="L4680" s="21" t="str">
        <f>VLOOKUP($K4680,TONG_SL!$A:$D,2,0)</f>
        <v>Giò Tai Lưỡi Xào 250g</v>
      </c>
      <c r="N4680" s="21" t="str">
        <f t="shared" si="473"/>
        <v>K-C6</v>
      </c>
      <c r="Q4680" s="21" t="str">
        <f>VLOOKUP(K4680,TONG_SL!$A:$D,3,0)</f>
        <v>Túi</v>
      </c>
      <c r="R4680" s="220">
        <v>2</v>
      </c>
      <c r="S4680" s="220"/>
      <c r="T4680" s="220">
        <f>VLOOKUP(VLOOKUP(G4680,Ma_KH!$A:$R,18,0)&amp;K4680,Gia_MB!$A:$F,6,0)</f>
        <v>50182</v>
      </c>
      <c r="U4680" s="254">
        <f t="shared" si="469"/>
        <v>100364</v>
      </c>
      <c r="V4680" s="220"/>
      <c r="W4680" s="222">
        <f t="shared" si="470"/>
        <v>0</v>
      </c>
      <c r="X4680" s="223" t="str">
        <f t="shared" si="471"/>
        <v>8</v>
      </c>
      <c r="Y4680" s="220"/>
      <c r="Z4680" s="254">
        <f t="shared" si="472"/>
        <v>8029.12</v>
      </c>
      <c r="AA4680" s="5">
        <f>VLOOKUP(G4680,Ma_KH!$A:$R,14,0)</f>
        <v>60</v>
      </c>
    </row>
    <row r="4681" spans="1:27" hidden="1" x14ac:dyDescent="0.25">
      <c r="A4681" s="234">
        <v>45995</v>
      </c>
      <c r="B4681" s="235">
        <v>4180885853</v>
      </c>
      <c r="C4681" s="151" t="s">
        <v>7767</v>
      </c>
      <c r="D4681" s="149">
        <v>46000</v>
      </c>
      <c r="E4681" s="238"/>
      <c r="F4681" s="236"/>
      <c r="G4681" s="32" t="s">
        <v>1596</v>
      </c>
      <c r="H4681" s="238"/>
      <c r="I4681" s="235">
        <v>4180885853</v>
      </c>
      <c r="J4681" s="240" t="s">
        <v>70</v>
      </c>
      <c r="K4681" s="336" t="s">
        <v>27</v>
      </c>
      <c r="L4681" s="21" t="str">
        <f>VLOOKUP($K4681,TONG_SL!$A:$D,2,0)</f>
        <v>Chân giò heo muối 300g</v>
      </c>
      <c r="N4681" s="21" t="str">
        <f t="shared" si="473"/>
        <v>K-C6</v>
      </c>
      <c r="Q4681" s="21" t="str">
        <f>VLOOKUP(K4681,TONG_SL!$A:$D,3,0)</f>
        <v>Túi</v>
      </c>
      <c r="R4681" s="272">
        <v>5</v>
      </c>
      <c r="S4681" s="272"/>
      <c r="T4681" s="272">
        <f>VLOOKUP(VLOOKUP(G4681,Ma_KH!$A:$R,18,0)&amp;K4681,Gia_MB!$A:$F,6,0)</f>
        <v>73431</v>
      </c>
      <c r="U4681" s="273">
        <f>T4681*R4681</f>
        <v>367155</v>
      </c>
      <c r="V4681" s="272"/>
      <c r="W4681" s="274">
        <f>U4681*V4681</f>
        <v>0</v>
      </c>
      <c r="X4681" s="275" t="str">
        <f>IF(B4681&lt;&gt;"","8","0")</f>
        <v>8</v>
      </c>
      <c r="Y4681" s="272"/>
      <c r="Z4681" s="273">
        <f>U4681*X4681%</f>
        <v>29372.400000000001</v>
      </c>
      <c r="AA4681" s="276">
        <f>VLOOKUP(G4681,Ma_KH!$A:$R,14,0)</f>
        <v>60</v>
      </c>
    </row>
    <row r="4682" spans="1:27" hidden="1" x14ac:dyDescent="0.25">
      <c r="A4682" s="234">
        <v>45995</v>
      </c>
      <c r="B4682" s="235">
        <v>4180885853</v>
      </c>
      <c r="C4682" s="151" t="s">
        <v>7767</v>
      </c>
      <c r="D4682" s="149">
        <v>46000</v>
      </c>
      <c r="E4682" s="238"/>
      <c r="F4682" s="236"/>
      <c r="G4682" s="32" t="s">
        <v>1596</v>
      </c>
      <c r="H4682" s="238"/>
      <c r="I4682" s="235">
        <v>4180885853</v>
      </c>
      <c r="J4682" s="240" t="s">
        <v>70</v>
      </c>
      <c r="K4682" s="336" t="s">
        <v>48</v>
      </c>
      <c r="L4682" s="21" t="str">
        <f>VLOOKUP($K4682,TONG_SL!$A:$D,2,0)</f>
        <v>Mọc Nấm Hương 250g</v>
      </c>
      <c r="N4682" s="21" t="str">
        <f t="shared" si="473"/>
        <v>K-C6</v>
      </c>
      <c r="Q4682" s="21" t="str">
        <f>VLOOKUP(K4682,TONG_SL!$A:$D,3,0)</f>
        <v>Túi</v>
      </c>
      <c r="R4682" s="272">
        <v>2</v>
      </c>
      <c r="S4682" s="272"/>
      <c r="T4682" s="272">
        <f>VLOOKUP(VLOOKUP(G4682,Ma_KH!$A:$R,18,0)&amp;K4682,Gia_MB!$A:$F,6,0)</f>
        <v>46000</v>
      </c>
      <c r="U4682" s="273">
        <f>T4682*R4682</f>
        <v>92000</v>
      </c>
      <c r="V4682" s="272"/>
      <c r="W4682" s="274">
        <f>U4682*V4682</f>
        <v>0</v>
      </c>
      <c r="X4682" s="275" t="str">
        <f>IF(B4682&lt;&gt;"","8","0")</f>
        <v>8</v>
      </c>
      <c r="Y4682" s="272"/>
      <c r="Z4682" s="273">
        <f>U4682*X4682%</f>
        <v>7360</v>
      </c>
      <c r="AA4682" s="276">
        <f>VLOOKUP(G4682,Ma_KH!$A:$R,14,0)</f>
        <v>60</v>
      </c>
    </row>
    <row r="4683" spans="1:27" hidden="1" x14ac:dyDescent="0.25">
      <c r="A4683" s="234">
        <v>45995</v>
      </c>
      <c r="B4683" s="235">
        <v>4180885853</v>
      </c>
      <c r="C4683" s="151" t="s">
        <v>7767</v>
      </c>
      <c r="D4683" s="149">
        <v>46000</v>
      </c>
      <c r="E4683" s="238"/>
      <c r="F4683" s="236"/>
      <c r="G4683" s="32" t="s">
        <v>1596</v>
      </c>
      <c r="H4683" s="238"/>
      <c r="I4683" s="235">
        <v>4180885853</v>
      </c>
      <c r="J4683" s="240" t="s">
        <v>70</v>
      </c>
      <c r="K4683" s="336" t="s">
        <v>30</v>
      </c>
      <c r="L4683" s="21" t="str">
        <f>VLOOKUP($K4683,TONG_SL!$A:$D,2,0)</f>
        <v>Gà muối 500g</v>
      </c>
      <c r="N4683" s="21" t="str">
        <f t="shared" si="473"/>
        <v>K-C6</v>
      </c>
      <c r="Q4683" s="21" t="str">
        <f>VLOOKUP(K4683,TONG_SL!$A:$D,3,0)</f>
        <v>Túi</v>
      </c>
      <c r="R4683" s="272">
        <v>5</v>
      </c>
      <c r="S4683" s="272"/>
      <c r="T4683" s="272">
        <f>VLOOKUP(VLOOKUP(G4683,Ma_KH!$A:$R,18,0)&amp;K4683,Gia_MB!$A:$F,6,0)</f>
        <v>111058</v>
      </c>
      <c r="U4683" s="273">
        <f>T4683*R4683</f>
        <v>555290</v>
      </c>
      <c r="V4683" s="272"/>
      <c r="W4683" s="274">
        <f>U4683*V4683</f>
        <v>0</v>
      </c>
      <c r="X4683" s="275" t="str">
        <f>IF(B4683&lt;&gt;"","8","0")</f>
        <v>8</v>
      </c>
      <c r="Y4683" s="272"/>
      <c r="Z4683" s="273">
        <f>U4683*X4683%</f>
        <v>44423.200000000004</v>
      </c>
      <c r="AA4683" s="276">
        <f>VLOOKUP(G4683,Ma_KH!$A:$R,14,0)</f>
        <v>60</v>
      </c>
    </row>
    <row r="4684" spans="1:27" hidden="1" x14ac:dyDescent="0.25">
      <c r="A4684" s="234">
        <v>45995</v>
      </c>
      <c r="B4684" s="288">
        <v>4180885191</v>
      </c>
      <c r="C4684" s="151" t="s">
        <v>7767</v>
      </c>
      <c r="D4684" s="149">
        <v>46000</v>
      </c>
      <c r="E4684" s="262"/>
      <c r="F4684" s="261"/>
      <c r="G4684" s="32" t="s">
        <v>1500</v>
      </c>
      <c r="H4684" s="262"/>
      <c r="I4684" s="288">
        <v>4180885191</v>
      </c>
      <c r="J4684" s="240" t="s">
        <v>70</v>
      </c>
      <c r="K4684" s="337" t="s">
        <v>34</v>
      </c>
      <c r="L4684" s="21" t="str">
        <f>VLOOKUP($K4684,TONG_SL!$A:$D,2,0)</f>
        <v>Tai heo muối 200g</v>
      </c>
      <c r="N4684" s="21" t="str">
        <f t="shared" si="473"/>
        <v>K-C6</v>
      </c>
      <c r="Q4684" s="21" t="str">
        <f>VLOOKUP(K4684,TONG_SL!$A:$D,3,0)</f>
        <v>Túi</v>
      </c>
      <c r="R4684" s="263">
        <v>2</v>
      </c>
      <c r="S4684" s="263"/>
      <c r="T4684" s="263">
        <f>VLOOKUP(VLOOKUP(G4684,Ma_KH!$A:$R,18,0)&amp;K4684,Gia_MB!$A:$F,6,0)</f>
        <v>55595</v>
      </c>
      <c r="U4684" s="264">
        <f t="shared" ref="U4684:U4747" si="474">T4684*R4684</f>
        <v>111190</v>
      </c>
      <c r="V4684" s="263"/>
      <c r="W4684" s="265">
        <f t="shared" ref="W4684:W4747" si="475">U4684*V4684</f>
        <v>0</v>
      </c>
      <c r="X4684" s="266" t="str">
        <f t="shared" ref="X4684:X4747" si="476">IF(B4684&lt;&gt;"","8","0")</f>
        <v>8</v>
      </c>
      <c r="Y4684" s="263"/>
      <c r="Z4684" s="264">
        <f t="shared" ref="Z4684:Z4747" si="477">U4684*X4684%</f>
        <v>8895.2000000000007</v>
      </c>
      <c r="AA4684" s="267">
        <f>VLOOKUP(G4684,Ma_KH!$A:$R,14,0)</f>
        <v>60</v>
      </c>
    </row>
    <row r="4685" spans="1:27" hidden="1" x14ac:dyDescent="0.25">
      <c r="A4685" s="234">
        <v>45995</v>
      </c>
      <c r="B4685" s="288">
        <v>4180885191</v>
      </c>
      <c r="C4685" s="151" t="s">
        <v>7767</v>
      </c>
      <c r="D4685" s="149">
        <v>46000</v>
      </c>
      <c r="E4685" s="262"/>
      <c r="F4685" s="261"/>
      <c r="G4685" s="32" t="s">
        <v>1500</v>
      </c>
      <c r="H4685" s="262"/>
      <c r="I4685" s="288">
        <v>4180885191</v>
      </c>
      <c r="J4685" s="240" t="s">
        <v>70</v>
      </c>
      <c r="K4685" s="337" t="s">
        <v>32</v>
      </c>
      <c r="L4685" s="21" t="str">
        <f>VLOOKUP($K4685,TONG_SL!$A:$D,2,0)</f>
        <v>Giò Tai Lưỡi Xào 250g</v>
      </c>
      <c r="N4685" s="21" t="str">
        <f t="shared" si="473"/>
        <v>K-C6</v>
      </c>
      <c r="Q4685" s="21" t="str">
        <f>VLOOKUP(K4685,TONG_SL!$A:$D,3,0)</f>
        <v>Túi</v>
      </c>
      <c r="R4685" s="263">
        <v>3</v>
      </c>
      <c r="S4685" s="263"/>
      <c r="T4685" s="263">
        <f>VLOOKUP(VLOOKUP(G4685,Ma_KH!$A:$R,18,0)&amp;K4685,Gia_MB!$A:$F,6,0)</f>
        <v>50182</v>
      </c>
      <c r="U4685" s="264">
        <f t="shared" si="474"/>
        <v>150546</v>
      </c>
      <c r="V4685" s="263"/>
      <c r="W4685" s="265">
        <f t="shared" si="475"/>
        <v>0</v>
      </c>
      <c r="X4685" s="266" t="str">
        <f t="shared" si="476"/>
        <v>8</v>
      </c>
      <c r="Y4685" s="263"/>
      <c r="Z4685" s="264">
        <f t="shared" si="477"/>
        <v>12043.68</v>
      </c>
      <c r="AA4685" s="267">
        <f>VLOOKUP(G4685,Ma_KH!$A:$R,14,0)</f>
        <v>60</v>
      </c>
    </row>
    <row r="4686" spans="1:27" hidden="1" x14ac:dyDescent="0.25">
      <c r="A4686" s="234">
        <v>45995</v>
      </c>
      <c r="B4686" s="288">
        <v>4180885191</v>
      </c>
      <c r="C4686" s="151" t="s">
        <v>7767</v>
      </c>
      <c r="D4686" s="149">
        <v>46000</v>
      </c>
      <c r="E4686" s="262"/>
      <c r="F4686" s="261"/>
      <c r="G4686" s="32" t="s">
        <v>1500</v>
      </c>
      <c r="H4686" s="262"/>
      <c r="I4686" s="288">
        <v>4180885191</v>
      </c>
      <c r="J4686" s="240" t="s">
        <v>70</v>
      </c>
      <c r="K4686" s="337" t="s">
        <v>27</v>
      </c>
      <c r="L4686" s="21" t="str">
        <f>VLOOKUP($K4686,TONG_SL!$A:$D,2,0)</f>
        <v>Chân giò heo muối 300g</v>
      </c>
      <c r="N4686" s="21" t="str">
        <f t="shared" si="473"/>
        <v>K-C6</v>
      </c>
      <c r="Q4686" s="21" t="str">
        <f>VLOOKUP(K4686,TONG_SL!$A:$D,3,0)</f>
        <v>Túi</v>
      </c>
      <c r="R4686" s="263">
        <v>5</v>
      </c>
      <c r="S4686" s="263"/>
      <c r="T4686" s="263">
        <f>VLOOKUP(VLOOKUP(G4686,Ma_KH!$A:$R,18,0)&amp;K4686,Gia_MB!$A:$F,6,0)</f>
        <v>73431</v>
      </c>
      <c r="U4686" s="264">
        <f t="shared" si="474"/>
        <v>367155</v>
      </c>
      <c r="V4686" s="263"/>
      <c r="W4686" s="265">
        <f t="shared" si="475"/>
        <v>0</v>
      </c>
      <c r="X4686" s="266" t="str">
        <f t="shared" si="476"/>
        <v>8</v>
      </c>
      <c r="Y4686" s="263"/>
      <c r="Z4686" s="264">
        <f t="shared" si="477"/>
        <v>29372.400000000001</v>
      </c>
      <c r="AA4686" s="267">
        <f>VLOOKUP(G4686,Ma_KH!$A:$R,14,0)</f>
        <v>60</v>
      </c>
    </row>
    <row r="4687" spans="1:27" hidden="1" x14ac:dyDescent="0.25">
      <c r="A4687" s="234">
        <v>45995</v>
      </c>
      <c r="B4687" s="288">
        <v>4180885191</v>
      </c>
      <c r="C4687" s="151" t="s">
        <v>7767</v>
      </c>
      <c r="D4687" s="149">
        <v>46000</v>
      </c>
      <c r="E4687" s="262"/>
      <c r="F4687" s="261"/>
      <c r="G4687" s="32" t="s">
        <v>1500</v>
      </c>
      <c r="H4687" s="262"/>
      <c r="I4687" s="288">
        <v>4180885191</v>
      </c>
      <c r="J4687" s="240" t="s">
        <v>70</v>
      </c>
      <c r="K4687" s="337" t="s">
        <v>48</v>
      </c>
      <c r="L4687" s="21" t="str">
        <f>VLOOKUP($K4687,TONG_SL!$A:$D,2,0)</f>
        <v>Mọc Nấm Hương 250g</v>
      </c>
      <c r="N4687" s="21" t="str">
        <f t="shared" si="473"/>
        <v>K-C6</v>
      </c>
      <c r="Q4687" s="21" t="str">
        <f>VLOOKUP(K4687,TONG_SL!$A:$D,3,0)</f>
        <v>Túi</v>
      </c>
      <c r="R4687" s="263">
        <v>2</v>
      </c>
      <c r="S4687" s="263"/>
      <c r="T4687" s="263">
        <f>VLOOKUP(VLOOKUP(G4687,Ma_KH!$A:$R,18,0)&amp;K4687,Gia_MB!$A:$F,6,0)</f>
        <v>46000</v>
      </c>
      <c r="U4687" s="264">
        <f t="shared" si="474"/>
        <v>92000</v>
      </c>
      <c r="V4687" s="263"/>
      <c r="W4687" s="265">
        <f t="shared" si="475"/>
        <v>0</v>
      </c>
      <c r="X4687" s="266" t="str">
        <f t="shared" si="476"/>
        <v>8</v>
      </c>
      <c r="Y4687" s="263"/>
      <c r="Z4687" s="264">
        <f t="shared" si="477"/>
        <v>7360</v>
      </c>
      <c r="AA4687" s="267">
        <f>VLOOKUP(G4687,Ma_KH!$A:$R,14,0)</f>
        <v>60</v>
      </c>
    </row>
    <row r="4688" spans="1:27" hidden="1" x14ac:dyDescent="0.25">
      <c r="A4688" s="234">
        <v>45995</v>
      </c>
      <c r="B4688" s="288">
        <v>4180885191</v>
      </c>
      <c r="C4688" s="151" t="s">
        <v>7767</v>
      </c>
      <c r="D4688" s="149">
        <v>46000</v>
      </c>
      <c r="E4688" s="262"/>
      <c r="F4688" s="261"/>
      <c r="G4688" s="32" t="s">
        <v>1500</v>
      </c>
      <c r="H4688" s="262"/>
      <c r="I4688" s="288">
        <v>4180885191</v>
      </c>
      <c r="J4688" s="240" t="s">
        <v>70</v>
      </c>
      <c r="K4688" s="337" t="s">
        <v>30</v>
      </c>
      <c r="L4688" s="21" t="str">
        <f>VLOOKUP($K4688,TONG_SL!$A:$D,2,0)</f>
        <v>Gà muối 500g</v>
      </c>
      <c r="N4688" s="21" t="str">
        <f t="shared" si="473"/>
        <v>K-C6</v>
      </c>
      <c r="Q4688" s="21" t="str">
        <f>VLOOKUP(K4688,TONG_SL!$A:$D,3,0)</f>
        <v>Túi</v>
      </c>
      <c r="R4688" s="263">
        <v>5</v>
      </c>
      <c r="S4688" s="263"/>
      <c r="T4688" s="263">
        <f>VLOOKUP(VLOOKUP(G4688,Ma_KH!$A:$R,18,0)&amp;K4688,Gia_MB!$A:$F,6,0)</f>
        <v>111058</v>
      </c>
      <c r="U4688" s="264">
        <f t="shared" si="474"/>
        <v>555290</v>
      </c>
      <c r="V4688" s="263"/>
      <c r="W4688" s="265">
        <f t="shared" si="475"/>
        <v>0</v>
      </c>
      <c r="X4688" s="266" t="str">
        <f t="shared" si="476"/>
        <v>8</v>
      </c>
      <c r="Y4688" s="263"/>
      <c r="Z4688" s="264">
        <f t="shared" si="477"/>
        <v>44423.200000000004</v>
      </c>
      <c r="AA4688" s="267">
        <f>VLOOKUP(G4688,Ma_KH!$A:$R,14,0)</f>
        <v>60</v>
      </c>
    </row>
    <row r="4689" spans="1:27" hidden="1" x14ac:dyDescent="0.25">
      <c r="A4689" s="234">
        <v>45995</v>
      </c>
      <c r="B4689" s="288">
        <v>4180885715</v>
      </c>
      <c r="C4689" s="151" t="s">
        <v>7767</v>
      </c>
      <c r="D4689" s="149">
        <v>46000</v>
      </c>
      <c r="E4689" s="262"/>
      <c r="F4689" s="261"/>
      <c r="G4689" s="32" t="s">
        <v>1571</v>
      </c>
      <c r="H4689" s="262"/>
      <c r="I4689" s="288">
        <v>4180885715</v>
      </c>
      <c r="J4689" s="240" t="s">
        <v>70</v>
      </c>
      <c r="K4689" s="337" t="s">
        <v>32</v>
      </c>
      <c r="L4689" s="21" t="str">
        <f>VLOOKUP($K4689,TONG_SL!$A:$D,2,0)</f>
        <v>Giò Tai Lưỡi Xào 250g</v>
      </c>
      <c r="N4689" s="21" t="str">
        <f t="shared" si="473"/>
        <v>K-C6</v>
      </c>
      <c r="Q4689" s="21" t="str">
        <f>VLOOKUP(K4689,TONG_SL!$A:$D,3,0)</f>
        <v>Túi</v>
      </c>
      <c r="R4689" s="263">
        <v>5</v>
      </c>
      <c r="S4689" s="263"/>
      <c r="T4689" s="263">
        <f>VLOOKUP(VLOOKUP(G4689,Ma_KH!$A:$R,18,0)&amp;K4689,Gia_MB!$A:$F,6,0)</f>
        <v>50182</v>
      </c>
      <c r="U4689" s="264">
        <f t="shared" si="474"/>
        <v>250910</v>
      </c>
      <c r="V4689" s="263"/>
      <c r="W4689" s="265">
        <f t="shared" si="475"/>
        <v>0</v>
      </c>
      <c r="X4689" s="266" t="str">
        <f t="shared" si="476"/>
        <v>8</v>
      </c>
      <c r="Y4689" s="263"/>
      <c r="Z4689" s="264">
        <f t="shared" si="477"/>
        <v>20072.8</v>
      </c>
      <c r="AA4689" s="267">
        <f>VLOOKUP(G4689,Ma_KH!$A:$R,14,0)</f>
        <v>60</v>
      </c>
    </row>
    <row r="4690" spans="1:27" hidden="1" x14ac:dyDescent="0.25">
      <c r="A4690" s="234">
        <v>45995</v>
      </c>
      <c r="B4690" s="288">
        <v>4180885715</v>
      </c>
      <c r="C4690" s="151" t="s">
        <v>7767</v>
      </c>
      <c r="D4690" s="149">
        <v>46000</v>
      </c>
      <c r="E4690" s="262"/>
      <c r="F4690" s="261"/>
      <c r="G4690" s="32" t="s">
        <v>1571</v>
      </c>
      <c r="H4690" s="262"/>
      <c r="I4690" s="288">
        <v>4180885715</v>
      </c>
      <c r="J4690" s="240" t="s">
        <v>70</v>
      </c>
      <c r="K4690" s="337" t="s">
        <v>27</v>
      </c>
      <c r="L4690" s="21" t="str">
        <f>VLOOKUP($K4690,TONG_SL!$A:$D,2,0)</f>
        <v>Chân giò heo muối 300g</v>
      </c>
      <c r="N4690" s="21" t="str">
        <f t="shared" si="473"/>
        <v>K-C6</v>
      </c>
      <c r="Q4690" s="21" t="str">
        <f>VLOOKUP(K4690,TONG_SL!$A:$D,3,0)</f>
        <v>Túi</v>
      </c>
      <c r="R4690" s="263">
        <v>10</v>
      </c>
      <c r="S4690" s="263"/>
      <c r="T4690" s="263">
        <f>VLOOKUP(VLOOKUP(G4690,Ma_KH!$A:$R,18,0)&amp;K4690,Gia_MB!$A:$F,6,0)</f>
        <v>73431</v>
      </c>
      <c r="U4690" s="264">
        <f t="shared" si="474"/>
        <v>734310</v>
      </c>
      <c r="V4690" s="263"/>
      <c r="W4690" s="265">
        <f t="shared" si="475"/>
        <v>0</v>
      </c>
      <c r="X4690" s="266" t="str">
        <f t="shared" si="476"/>
        <v>8</v>
      </c>
      <c r="Y4690" s="263"/>
      <c r="Z4690" s="264">
        <f t="shared" si="477"/>
        <v>58744.800000000003</v>
      </c>
      <c r="AA4690" s="267">
        <f>VLOOKUP(G4690,Ma_KH!$A:$R,14,0)</f>
        <v>60</v>
      </c>
    </row>
    <row r="4691" spans="1:27" hidden="1" x14ac:dyDescent="0.25">
      <c r="A4691" s="234">
        <v>45995</v>
      </c>
      <c r="B4691" s="288">
        <v>4180885715</v>
      </c>
      <c r="C4691" s="151" t="s">
        <v>7767</v>
      </c>
      <c r="D4691" s="149">
        <v>46000</v>
      </c>
      <c r="E4691" s="262"/>
      <c r="F4691" s="261"/>
      <c r="G4691" s="32" t="s">
        <v>1571</v>
      </c>
      <c r="H4691" s="262"/>
      <c r="I4691" s="288">
        <v>4180885715</v>
      </c>
      <c r="J4691" s="240" t="s">
        <v>70</v>
      </c>
      <c r="K4691" s="337" t="s">
        <v>48</v>
      </c>
      <c r="L4691" s="21" t="str">
        <f>VLOOKUP($K4691,TONG_SL!$A:$D,2,0)</f>
        <v>Mọc Nấm Hương 250g</v>
      </c>
      <c r="N4691" s="21" t="str">
        <f t="shared" si="473"/>
        <v>K-C6</v>
      </c>
      <c r="Q4691" s="21" t="str">
        <f>VLOOKUP(K4691,TONG_SL!$A:$D,3,0)</f>
        <v>Túi</v>
      </c>
      <c r="R4691" s="263">
        <v>3</v>
      </c>
      <c r="S4691" s="263"/>
      <c r="T4691" s="263">
        <f>VLOOKUP(VLOOKUP(G4691,Ma_KH!$A:$R,18,0)&amp;K4691,Gia_MB!$A:$F,6,0)</f>
        <v>46000</v>
      </c>
      <c r="U4691" s="264">
        <f t="shared" si="474"/>
        <v>138000</v>
      </c>
      <c r="V4691" s="263"/>
      <c r="W4691" s="265">
        <f t="shared" si="475"/>
        <v>0</v>
      </c>
      <c r="X4691" s="266" t="str">
        <f t="shared" si="476"/>
        <v>8</v>
      </c>
      <c r="Y4691" s="263"/>
      <c r="Z4691" s="264">
        <f t="shared" si="477"/>
        <v>11040</v>
      </c>
      <c r="AA4691" s="267">
        <f>VLOOKUP(G4691,Ma_KH!$A:$R,14,0)</f>
        <v>60</v>
      </c>
    </row>
    <row r="4692" spans="1:27" hidden="1" x14ac:dyDescent="0.25">
      <c r="A4692" s="234">
        <v>45995</v>
      </c>
      <c r="B4692" s="288">
        <v>4180885715</v>
      </c>
      <c r="C4692" s="151" t="s">
        <v>7767</v>
      </c>
      <c r="D4692" s="149">
        <v>46000</v>
      </c>
      <c r="E4692" s="262"/>
      <c r="F4692" s="261"/>
      <c r="G4692" s="32" t="s">
        <v>1571</v>
      </c>
      <c r="H4692" s="262"/>
      <c r="I4692" s="288">
        <v>4180885715</v>
      </c>
      <c r="J4692" s="240" t="s">
        <v>70</v>
      </c>
      <c r="K4692" s="337" t="s">
        <v>30</v>
      </c>
      <c r="L4692" s="21" t="str">
        <f>VLOOKUP($K4692,TONG_SL!$A:$D,2,0)</f>
        <v>Gà muối 500g</v>
      </c>
      <c r="N4692" s="21" t="str">
        <f t="shared" si="473"/>
        <v>K-C6</v>
      </c>
      <c r="Q4692" s="21" t="str">
        <f>VLOOKUP(K4692,TONG_SL!$A:$D,3,0)</f>
        <v>Túi</v>
      </c>
      <c r="R4692" s="263">
        <v>6</v>
      </c>
      <c r="S4692" s="263"/>
      <c r="T4692" s="263">
        <f>VLOOKUP(VLOOKUP(G4692,Ma_KH!$A:$R,18,0)&amp;K4692,Gia_MB!$A:$F,6,0)</f>
        <v>111058</v>
      </c>
      <c r="U4692" s="264">
        <f t="shared" si="474"/>
        <v>666348</v>
      </c>
      <c r="V4692" s="263"/>
      <c r="W4692" s="265">
        <f t="shared" si="475"/>
        <v>0</v>
      </c>
      <c r="X4692" s="266" t="str">
        <f t="shared" si="476"/>
        <v>8</v>
      </c>
      <c r="Y4692" s="263"/>
      <c r="Z4692" s="264">
        <f t="shared" si="477"/>
        <v>53307.840000000004</v>
      </c>
      <c r="AA4692" s="267">
        <f>VLOOKUP(G4692,Ma_KH!$A:$R,14,0)</f>
        <v>60</v>
      </c>
    </row>
    <row r="4693" spans="1:27" hidden="1" x14ac:dyDescent="0.25">
      <c r="A4693" s="234">
        <v>45995</v>
      </c>
      <c r="B4693" s="288">
        <v>4180884878</v>
      </c>
      <c r="C4693" s="151" t="s">
        <v>7767</v>
      </c>
      <c r="D4693" s="149">
        <v>46000</v>
      </c>
      <c r="E4693" s="262"/>
      <c r="F4693" s="261"/>
      <c r="G4693" s="32" t="s">
        <v>1398</v>
      </c>
      <c r="H4693" s="262"/>
      <c r="I4693" s="288">
        <v>4180884878</v>
      </c>
      <c r="J4693" s="240" t="s">
        <v>70</v>
      </c>
      <c r="K4693" s="337" t="s">
        <v>30</v>
      </c>
      <c r="L4693" s="21" t="str">
        <f>VLOOKUP($K4693,TONG_SL!$A:$D,2,0)</f>
        <v>Gà muối 500g</v>
      </c>
      <c r="N4693" s="21" t="str">
        <f t="shared" si="473"/>
        <v>K-C6</v>
      </c>
      <c r="Q4693" s="21" t="str">
        <f>VLOOKUP(K4693,TONG_SL!$A:$D,3,0)</f>
        <v>Túi</v>
      </c>
      <c r="R4693" s="263">
        <v>6</v>
      </c>
      <c r="S4693" s="263"/>
      <c r="T4693" s="263">
        <f>VLOOKUP(VLOOKUP(G4693,Ma_KH!$A:$R,18,0)&amp;K4693,Gia_MB!$A:$F,6,0)</f>
        <v>111058</v>
      </c>
      <c r="U4693" s="264">
        <f t="shared" si="474"/>
        <v>666348</v>
      </c>
      <c r="V4693" s="263"/>
      <c r="W4693" s="265">
        <f t="shared" si="475"/>
        <v>0</v>
      </c>
      <c r="X4693" s="266" t="str">
        <f t="shared" si="476"/>
        <v>8</v>
      </c>
      <c r="Y4693" s="263"/>
      <c r="Z4693" s="264">
        <f t="shared" si="477"/>
        <v>53307.840000000004</v>
      </c>
      <c r="AA4693" s="267">
        <f>VLOOKUP(G4693,Ma_KH!$A:$R,14,0)</f>
        <v>60</v>
      </c>
    </row>
    <row r="4694" spans="1:27" hidden="1" x14ac:dyDescent="0.25">
      <c r="A4694" s="234">
        <v>45995</v>
      </c>
      <c r="B4694" s="288">
        <v>4180884878</v>
      </c>
      <c r="C4694" s="151" t="s">
        <v>7767</v>
      </c>
      <c r="D4694" s="149">
        <v>46000</v>
      </c>
      <c r="E4694" s="262"/>
      <c r="F4694" s="261"/>
      <c r="G4694" s="32" t="s">
        <v>1398</v>
      </c>
      <c r="H4694" s="262"/>
      <c r="I4694" s="288">
        <v>4180884878</v>
      </c>
      <c r="J4694" s="240" t="s">
        <v>70</v>
      </c>
      <c r="K4694" s="337" t="s">
        <v>48</v>
      </c>
      <c r="L4694" s="21" t="str">
        <f>VLOOKUP($K4694,TONG_SL!$A:$D,2,0)</f>
        <v>Mọc Nấm Hương 250g</v>
      </c>
      <c r="N4694" s="21" t="str">
        <f t="shared" si="473"/>
        <v>K-C6</v>
      </c>
      <c r="Q4694" s="21" t="str">
        <f>VLOOKUP(K4694,TONG_SL!$A:$D,3,0)</f>
        <v>Túi</v>
      </c>
      <c r="R4694" s="263">
        <v>3</v>
      </c>
      <c r="S4694" s="263"/>
      <c r="T4694" s="263">
        <f>VLOOKUP(VLOOKUP(G4694,Ma_KH!$A:$R,18,0)&amp;K4694,Gia_MB!$A:$F,6,0)</f>
        <v>46000</v>
      </c>
      <c r="U4694" s="264">
        <f t="shared" si="474"/>
        <v>138000</v>
      </c>
      <c r="V4694" s="263"/>
      <c r="W4694" s="265">
        <f t="shared" si="475"/>
        <v>0</v>
      </c>
      <c r="X4694" s="266" t="str">
        <f t="shared" si="476"/>
        <v>8</v>
      </c>
      <c r="Y4694" s="263"/>
      <c r="Z4694" s="264">
        <f t="shared" si="477"/>
        <v>11040</v>
      </c>
      <c r="AA4694" s="267">
        <f>VLOOKUP(G4694,Ma_KH!$A:$R,14,0)</f>
        <v>60</v>
      </c>
    </row>
    <row r="4695" spans="1:27" hidden="1" x14ac:dyDescent="0.25">
      <c r="A4695" s="234">
        <v>45995</v>
      </c>
      <c r="B4695" s="288">
        <v>4180884878</v>
      </c>
      <c r="C4695" s="151" t="s">
        <v>7767</v>
      </c>
      <c r="D4695" s="149">
        <v>46000</v>
      </c>
      <c r="E4695" s="262"/>
      <c r="F4695" s="261"/>
      <c r="G4695" s="32" t="s">
        <v>1398</v>
      </c>
      <c r="H4695" s="262"/>
      <c r="I4695" s="288">
        <v>4180884878</v>
      </c>
      <c r="J4695" s="240" t="s">
        <v>70</v>
      </c>
      <c r="K4695" s="337" t="s">
        <v>27</v>
      </c>
      <c r="L4695" s="21" t="str">
        <f>VLOOKUP($K4695,TONG_SL!$A:$D,2,0)</f>
        <v>Chân giò heo muối 300g</v>
      </c>
      <c r="N4695" s="21" t="str">
        <f t="shared" si="473"/>
        <v>K-C6</v>
      </c>
      <c r="Q4695" s="21" t="str">
        <f>VLOOKUP(K4695,TONG_SL!$A:$D,3,0)</f>
        <v>Túi</v>
      </c>
      <c r="R4695" s="263">
        <v>4</v>
      </c>
      <c r="S4695" s="263"/>
      <c r="T4695" s="263">
        <f>VLOOKUP(VLOOKUP(G4695,Ma_KH!$A:$R,18,0)&amp;K4695,Gia_MB!$A:$F,6,0)</f>
        <v>73431</v>
      </c>
      <c r="U4695" s="264">
        <f t="shared" si="474"/>
        <v>293724</v>
      </c>
      <c r="V4695" s="263"/>
      <c r="W4695" s="265">
        <f t="shared" si="475"/>
        <v>0</v>
      </c>
      <c r="X4695" s="266" t="str">
        <f t="shared" si="476"/>
        <v>8</v>
      </c>
      <c r="Y4695" s="263"/>
      <c r="Z4695" s="264">
        <f t="shared" si="477"/>
        <v>23497.920000000002</v>
      </c>
      <c r="AA4695" s="267">
        <f>VLOOKUP(G4695,Ma_KH!$A:$R,14,0)</f>
        <v>60</v>
      </c>
    </row>
    <row r="4696" spans="1:27" hidden="1" x14ac:dyDescent="0.25">
      <c r="A4696" s="234">
        <v>45995</v>
      </c>
      <c r="B4696" s="288">
        <v>4180885983</v>
      </c>
      <c r="C4696" s="151" t="s">
        <v>7767</v>
      </c>
      <c r="D4696" s="149">
        <v>46000</v>
      </c>
      <c r="E4696" s="262"/>
      <c r="F4696" s="261"/>
      <c r="G4696" s="32" t="s">
        <v>1617</v>
      </c>
      <c r="H4696" s="262"/>
      <c r="I4696" s="288">
        <v>4180885983</v>
      </c>
      <c r="J4696" s="240" t="s">
        <v>70</v>
      </c>
      <c r="K4696" s="337" t="s">
        <v>34</v>
      </c>
      <c r="L4696" s="21" t="str">
        <f>VLOOKUP($K4696,TONG_SL!$A:$D,2,0)</f>
        <v>Tai heo muối 200g</v>
      </c>
      <c r="N4696" s="21" t="str">
        <f t="shared" si="473"/>
        <v>K-C6</v>
      </c>
      <c r="Q4696" s="21" t="str">
        <f>VLOOKUP(K4696,TONG_SL!$A:$D,3,0)</f>
        <v>Túi</v>
      </c>
      <c r="R4696" s="263">
        <v>2</v>
      </c>
      <c r="S4696" s="263"/>
      <c r="T4696" s="263">
        <f>VLOOKUP(VLOOKUP(G4696,Ma_KH!$A:$R,18,0)&amp;K4696,Gia_MB!$A:$F,6,0)</f>
        <v>55595</v>
      </c>
      <c r="U4696" s="264">
        <f t="shared" si="474"/>
        <v>111190</v>
      </c>
      <c r="V4696" s="263"/>
      <c r="W4696" s="265">
        <f t="shared" si="475"/>
        <v>0</v>
      </c>
      <c r="X4696" s="266" t="str">
        <f t="shared" si="476"/>
        <v>8</v>
      </c>
      <c r="Y4696" s="263"/>
      <c r="Z4696" s="264">
        <f t="shared" si="477"/>
        <v>8895.2000000000007</v>
      </c>
      <c r="AA4696" s="267">
        <f>VLOOKUP(G4696,Ma_KH!$A:$R,14,0)</f>
        <v>60</v>
      </c>
    </row>
    <row r="4697" spans="1:27" hidden="1" x14ac:dyDescent="0.25">
      <c r="A4697" s="234">
        <v>45995</v>
      </c>
      <c r="B4697" s="288">
        <v>4180885983</v>
      </c>
      <c r="C4697" s="151" t="s">
        <v>7767</v>
      </c>
      <c r="D4697" s="149">
        <v>46000</v>
      </c>
      <c r="E4697" s="262"/>
      <c r="F4697" s="261"/>
      <c r="G4697" s="32" t="s">
        <v>1617</v>
      </c>
      <c r="H4697" s="262"/>
      <c r="I4697" s="288">
        <v>4180885983</v>
      </c>
      <c r="J4697" s="240" t="s">
        <v>70</v>
      </c>
      <c r="K4697" s="337" t="s">
        <v>32</v>
      </c>
      <c r="L4697" s="21" t="str">
        <f>VLOOKUP($K4697,TONG_SL!$A:$D,2,0)</f>
        <v>Giò Tai Lưỡi Xào 250g</v>
      </c>
      <c r="N4697" s="21" t="str">
        <f t="shared" si="473"/>
        <v>K-C6</v>
      </c>
      <c r="Q4697" s="21" t="str">
        <f>VLOOKUP(K4697,TONG_SL!$A:$D,3,0)</f>
        <v>Túi</v>
      </c>
      <c r="R4697" s="263">
        <v>3</v>
      </c>
      <c r="S4697" s="263"/>
      <c r="T4697" s="263">
        <f>VLOOKUP(VLOOKUP(G4697,Ma_KH!$A:$R,18,0)&amp;K4697,Gia_MB!$A:$F,6,0)</f>
        <v>50182</v>
      </c>
      <c r="U4697" s="264">
        <f t="shared" si="474"/>
        <v>150546</v>
      </c>
      <c r="V4697" s="263"/>
      <c r="W4697" s="265">
        <f t="shared" si="475"/>
        <v>0</v>
      </c>
      <c r="X4697" s="266" t="str">
        <f t="shared" si="476"/>
        <v>8</v>
      </c>
      <c r="Y4697" s="263"/>
      <c r="Z4697" s="264">
        <f t="shared" si="477"/>
        <v>12043.68</v>
      </c>
      <c r="AA4697" s="267">
        <f>VLOOKUP(G4697,Ma_KH!$A:$R,14,0)</f>
        <v>60</v>
      </c>
    </row>
    <row r="4698" spans="1:27" hidden="1" x14ac:dyDescent="0.25">
      <c r="A4698" s="234">
        <v>45995</v>
      </c>
      <c r="B4698" s="288">
        <v>4180885983</v>
      </c>
      <c r="C4698" s="151" t="s">
        <v>7767</v>
      </c>
      <c r="D4698" s="149">
        <v>46000</v>
      </c>
      <c r="E4698" s="262"/>
      <c r="F4698" s="261"/>
      <c r="G4698" s="32" t="s">
        <v>1617</v>
      </c>
      <c r="H4698" s="262"/>
      <c r="I4698" s="288">
        <v>4180885983</v>
      </c>
      <c r="J4698" s="240" t="s">
        <v>70</v>
      </c>
      <c r="K4698" s="337" t="s">
        <v>27</v>
      </c>
      <c r="L4698" s="21" t="str">
        <f>VLOOKUP($K4698,TONG_SL!$A:$D,2,0)</f>
        <v>Chân giò heo muối 300g</v>
      </c>
      <c r="N4698" s="21" t="str">
        <f t="shared" si="473"/>
        <v>K-C6</v>
      </c>
      <c r="Q4698" s="21" t="str">
        <f>VLOOKUP(K4698,TONG_SL!$A:$D,3,0)</f>
        <v>Túi</v>
      </c>
      <c r="R4698" s="263">
        <v>6</v>
      </c>
      <c r="S4698" s="263"/>
      <c r="T4698" s="263">
        <f>VLOOKUP(VLOOKUP(G4698,Ma_KH!$A:$R,18,0)&amp;K4698,Gia_MB!$A:$F,6,0)</f>
        <v>73431</v>
      </c>
      <c r="U4698" s="264">
        <f t="shared" si="474"/>
        <v>440586</v>
      </c>
      <c r="V4698" s="263"/>
      <c r="W4698" s="265">
        <f t="shared" si="475"/>
        <v>0</v>
      </c>
      <c r="X4698" s="266" t="str">
        <f t="shared" si="476"/>
        <v>8</v>
      </c>
      <c r="Y4698" s="263"/>
      <c r="Z4698" s="264">
        <f t="shared" si="477"/>
        <v>35246.879999999997</v>
      </c>
      <c r="AA4698" s="267">
        <f>VLOOKUP(G4698,Ma_KH!$A:$R,14,0)</f>
        <v>60</v>
      </c>
    </row>
    <row r="4699" spans="1:27" hidden="1" x14ac:dyDescent="0.25">
      <c r="A4699" s="234">
        <v>45995</v>
      </c>
      <c r="B4699" s="288">
        <v>4180885983</v>
      </c>
      <c r="C4699" s="151" t="s">
        <v>7767</v>
      </c>
      <c r="D4699" s="149">
        <v>46000</v>
      </c>
      <c r="E4699" s="262"/>
      <c r="F4699" s="261"/>
      <c r="G4699" s="32" t="s">
        <v>1617</v>
      </c>
      <c r="H4699" s="262"/>
      <c r="I4699" s="288">
        <v>4180885983</v>
      </c>
      <c r="J4699" s="240" t="s">
        <v>70</v>
      </c>
      <c r="K4699" s="337" t="s">
        <v>48</v>
      </c>
      <c r="L4699" s="21" t="str">
        <f>VLOOKUP($K4699,TONG_SL!$A:$D,2,0)</f>
        <v>Mọc Nấm Hương 250g</v>
      </c>
      <c r="N4699" s="21" t="str">
        <f t="shared" si="473"/>
        <v>K-C6</v>
      </c>
      <c r="Q4699" s="21" t="str">
        <f>VLOOKUP(K4699,TONG_SL!$A:$D,3,0)</f>
        <v>Túi</v>
      </c>
      <c r="R4699" s="263">
        <v>3</v>
      </c>
      <c r="S4699" s="263"/>
      <c r="T4699" s="263">
        <f>VLOOKUP(VLOOKUP(G4699,Ma_KH!$A:$R,18,0)&amp;K4699,Gia_MB!$A:$F,6,0)</f>
        <v>46000</v>
      </c>
      <c r="U4699" s="264">
        <f t="shared" si="474"/>
        <v>138000</v>
      </c>
      <c r="V4699" s="263"/>
      <c r="W4699" s="265">
        <f t="shared" si="475"/>
        <v>0</v>
      </c>
      <c r="X4699" s="266" t="str">
        <f t="shared" si="476"/>
        <v>8</v>
      </c>
      <c r="Y4699" s="263"/>
      <c r="Z4699" s="264">
        <f t="shared" si="477"/>
        <v>11040</v>
      </c>
      <c r="AA4699" s="267">
        <f>VLOOKUP(G4699,Ma_KH!$A:$R,14,0)</f>
        <v>60</v>
      </c>
    </row>
    <row r="4700" spans="1:27" hidden="1" x14ac:dyDescent="0.25">
      <c r="A4700" s="234">
        <v>45995</v>
      </c>
      <c r="B4700" s="288">
        <v>4180885983</v>
      </c>
      <c r="C4700" s="151" t="s">
        <v>7767</v>
      </c>
      <c r="D4700" s="149">
        <v>46000</v>
      </c>
      <c r="E4700" s="262"/>
      <c r="F4700" s="261"/>
      <c r="G4700" s="32" t="s">
        <v>1617</v>
      </c>
      <c r="H4700" s="262"/>
      <c r="I4700" s="288">
        <v>4180885983</v>
      </c>
      <c r="J4700" s="240" t="s">
        <v>70</v>
      </c>
      <c r="K4700" s="337" t="s">
        <v>30</v>
      </c>
      <c r="L4700" s="21" t="str">
        <f>VLOOKUP($K4700,TONG_SL!$A:$D,2,0)</f>
        <v>Gà muối 500g</v>
      </c>
      <c r="N4700" s="21" t="str">
        <f t="shared" si="473"/>
        <v>K-C6</v>
      </c>
      <c r="Q4700" s="21" t="str">
        <f>VLOOKUP(K4700,TONG_SL!$A:$D,3,0)</f>
        <v>Túi</v>
      </c>
      <c r="R4700" s="263">
        <v>5</v>
      </c>
      <c r="S4700" s="263"/>
      <c r="T4700" s="263">
        <f>VLOOKUP(VLOOKUP(G4700,Ma_KH!$A:$R,18,0)&amp;K4700,Gia_MB!$A:$F,6,0)</f>
        <v>111058</v>
      </c>
      <c r="U4700" s="264">
        <f t="shared" si="474"/>
        <v>555290</v>
      </c>
      <c r="V4700" s="263"/>
      <c r="W4700" s="265">
        <f t="shared" si="475"/>
        <v>0</v>
      </c>
      <c r="X4700" s="266" t="str">
        <f t="shared" si="476"/>
        <v>8</v>
      </c>
      <c r="Y4700" s="263"/>
      <c r="Z4700" s="264">
        <f t="shared" si="477"/>
        <v>44423.200000000004</v>
      </c>
      <c r="AA4700" s="267">
        <f>VLOOKUP(G4700,Ma_KH!$A:$R,14,0)</f>
        <v>60</v>
      </c>
    </row>
    <row r="4701" spans="1:27" hidden="1" x14ac:dyDescent="0.25">
      <c r="A4701" s="234">
        <v>45995</v>
      </c>
      <c r="B4701" s="288">
        <v>4180885943</v>
      </c>
      <c r="C4701" s="151" t="s">
        <v>7767</v>
      </c>
      <c r="D4701" s="149">
        <v>46000</v>
      </c>
      <c r="E4701" s="262"/>
      <c r="F4701" s="261"/>
      <c r="G4701" s="32" t="s">
        <v>1608</v>
      </c>
      <c r="H4701" s="262"/>
      <c r="I4701" s="288">
        <v>4180885943</v>
      </c>
      <c r="J4701" s="240" t="s">
        <v>70</v>
      </c>
      <c r="K4701" s="337" t="s">
        <v>30</v>
      </c>
      <c r="L4701" s="21" t="str">
        <f>VLOOKUP($K4701,TONG_SL!$A:$D,2,0)</f>
        <v>Gà muối 500g</v>
      </c>
      <c r="N4701" s="21" t="str">
        <f t="shared" si="473"/>
        <v>K-C6</v>
      </c>
      <c r="Q4701" s="21" t="str">
        <f>VLOOKUP(K4701,TONG_SL!$A:$D,3,0)</f>
        <v>Túi</v>
      </c>
      <c r="R4701" s="263">
        <v>3</v>
      </c>
      <c r="S4701" s="263"/>
      <c r="T4701" s="263">
        <f>VLOOKUP(VLOOKUP(G4701,Ma_KH!$A:$R,18,0)&amp;K4701,Gia_MB!$A:$F,6,0)</f>
        <v>111058</v>
      </c>
      <c r="U4701" s="264">
        <f t="shared" si="474"/>
        <v>333174</v>
      </c>
      <c r="V4701" s="263"/>
      <c r="W4701" s="265">
        <f t="shared" si="475"/>
        <v>0</v>
      </c>
      <c r="X4701" s="266" t="str">
        <f t="shared" si="476"/>
        <v>8</v>
      </c>
      <c r="Y4701" s="263"/>
      <c r="Z4701" s="264">
        <f t="shared" si="477"/>
        <v>26653.920000000002</v>
      </c>
      <c r="AA4701" s="267">
        <f>VLOOKUP(G4701,Ma_KH!$A:$R,14,0)</f>
        <v>60</v>
      </c>
    </row>
    <row r="4702" spans="1:27" hidden="1" x14ac:dyDescent="0.25">
      <c r="A4702" s="234">
        <v>45995</v>
      </c>
      <c r="B4702" s="288">
        <v>4180885943</v>
      </c>
      <c r="C4702" s="151" t="s">
        <v>7767</v>
      </c>
      <c r="D4702" s="149">
        <v>46000</v>
      </c>
      <c r="E4702" s="262"/>
      <c r="F4702" s="261"/>
      <c r="G4702" s="32" t="s">
        <v>1608</v>
      </c>
      <c r="H4702" s="262"/>
      <c r="I4702" s="288">
        <v>4180885943</v>
      </c>
      <c r="J4702" s="240" t="s">
        <v>70</v>
      </c>
      <c r="K4702" s="337" t="s">
        <v>48</v>
      </c>
      <c r="L4702" s="21" t="str">
        <f>VLOOKUP($K4702,TONG_SL!$A:$D,2,0)</f>
        <v>Mọc Nấm Hương 250g</v>
      </c>
      <c r="N4702" s="21" t="str">
        <f t="shared" si="473"/>
        <v>K-C6</v>
      </c>
      <c r="Q4702" s="21" t="str">
        <f>VLOOKUP(K4702,TONG_SL!$A:$D,3,0)</f>
        <v>Túi</v>
      </c>
      <c r="R4702" s="263">
        <v>3</v>
      </c>
      <c r="S4702" s="263"/>
      <c r="T4702" s="263">
        <f>VLOOKUP(VLOOKUP(G4702,Ma_KH!$A:$R,18,0)&amp;K4702,Gia_MB!$A:$F,6,0)</f>
        <v>46000</v>
      </c>
      <c r="U4702" s="264">
        <f t="shared" si="474"/>
        <v>138000</v>
      </c>
      <c r="V4702" s="263"/>
      <c r="W4702" s="265">
        <f t="shared" si="475"/>
        <v>0</v>
      </c>
      <c r="X4702" s="266" t="str">
        <f t="shared" si="476"/>
        <v>8</v>
      </c>
      <c r="Y4702" s="263"/>
      <c r="Z4702" s="264">
        <f t="shared" si="477"/>
        <v>11040</v>
      </c>
      <c r="AA4702" s="267">
        <f>VLOOKUP(G4702,Ma_KH!$A:$R,14,0)</f>
        <v>60</v>
      </c>
    </row>
    <row r="4703" spans="1:27" hidden="1" x14ac:dyDescent="0.25">
      <c r="A4703" s="234">
        <v>45995</v>
      </c>
      <c r="B4703" s="288">
        <v>4180885943</v>
      </c>
      <c r="C4703" s="151" t="s">
        <v>7767</v>
      </c>
      <c r="D4703" s="149">
        <v>46000</v>
      </c>
      <c r="E4703" s="262"/>
      <c r="F4703" s="261"/>
      <c r="G4703" s="32" t="s">
        <v>1608</v>
      </c>
      <c r="H4703" s="262"/>
      <c r="I4703" s="288">
        <v>4180885943</v>
      </c>
      <c r="J4703" s="240" t="s">
        <v>70</v>
      </c>
      <c r="K4703" s="337" t="s">
        <v>32</v>
      </c>
      <c r="L4703" s="21" t="str">
        <f>VLOOKUP($K4703,TONG_SL!$A:$D,2,0)</f>
        <v>Giò Tai Lưỡi Xào 250g</v>
      </c>
      <c r="N4703" s="21" t="str">
        <f t="shared" si="473"/>
        <v>K-C6</v>
      </c>
      <c r="Q4703" s="21" t="str">
        <f>VLOOKUP(K4703,TONG_SL!$A:$D,3,0)</f>
        <v>Túi</v>
      </c>
      <c r="R4703" s="263">
        <v>2</v>
      </c>
      <c r="S4703" s="263"/>
      <c r="T4703" s="263">
        <f>VLOOKUP(VLOOKUP(G4703,Ma_KH!$A:$R,18,0)&amp;K4703,Gia_MB!$A:$F,6,0)</f>
        <v>50182</v>
      </c>
      <c r="U4703" s="264">
        <f t="shared" si="474"/>
        <v>100364</v>
      </c>
      <c r="V4703" s="263"/>
      <c r="W4703" s="265">
        <f t="shared" si="475"/>
        <v>0</v>
      </c>
      <c r="X4703" s="266" t="str">
        <f t="shared" si="476"/>
        <v>8</v>
      </c>
      <c r="Y4703" s="263"/>
      <c r="Z4703" s="264">
        <f t="shared" si="477"/>
        <v>8029.12</v>
      </c>
      <c r="AA4703" s="267">
        <f>VLOOKUP(G4703,Ma_KH!$A:$R,14,0)</f>
        <v>60</v>
      </c>
    </row>
    <row r="4704" spans="1:27" hidden="1" x14ac:dyDescent="0.25">
      <c r="A4704" s="234">
        <v>45995</v>
      </c>
      <c r="B4704" s="288">
        <v>4180885943</v>
      </c>
      <c r="C4704" s="151" t="s">
        <v>7767</v>
      </c>
      <c r="D4704" s="149">
        <v>46000</v>
      </c>
      <c r="E4704" s="262"/>
      <c r="F4704" s="261"/>
      <c r="G4704" s="32" t="s">
        <v>1608</v>
      </c>
      <c r="H4704" s="262"/>
      <c r="I4704" s="288">
        <v>4180885943</v>
      </c>
      <c r="J4704" s="240" t="s">
        <v>70</v>
      </c>
      <c r="K4704" s="337" t="s">
        <v>27</v>
      </c>
      <c r="L4704" s="21" t="str">
        <f>VLOOKUP($K4704,TONG_SL!$A:$D,2,0)</f>
        <v>Chân giò heo muối 300g</v>
      </c>
      <c r="N4704" s="21" t="str">
        <f t="shared" si="473"/>
        <v>K-C6</v>
      </c>
      <c r="Q4704" s="21" t="str">
        <f>VLOOKUP(K4704,TONG_SL!$A:$D,3,0)</f>
        <v>Túi</v>
      </c>
      <c r="R4704" s="263">
        <v>10</v>
      </c>
      <c r="S4704" s="263"/>
      <c r="T4704" s="263">
        <f>VLOOKUP(VLOOKUP(G4704,Ma_KH!$A:$R,18,0)&amp;K4704,Gia_MB!$A:$F,6,0)</f>
        <v>73431</v>
      </c>
      <c r="U4704" s="264">
        <f t="shared" si="474"/>
        <v>734310</v>
      </c>
      <c r="V4704" s="263"/>
      <c r="W4704" s="265">
        <f t="shared" si="475"/>
        <v>0</v>
      </c>
      <c r="X4704" s="266" t="str">
        <f t="shared" si="476"/>
        <v>8</v>
      </c>
      <c r="Y4704" s="263"/>
      <c r="Z4704" s="264">
        <f t="shared" si="477"/>
        <v>58744.800000000003</v>
      </c>
      <c r="AA4704" s="267">
        <f>VLOOKUP(G4704,Ma_KH!$A:$R,14,0)</f>
        <v>60</v>
      </c>
    </row>
    <row r="4705" spans="1:27" hidden="1" x14ac:dyDescent="0.25">
      <c r="A4705" s="234">
        <v>45995</v>
      </c>
      <c r="B4705" s="288">
        <v>4180885136</v>
      </c>
      <c r="C4705" s="151" t="s">
        <v>7767</v>
      </c>
      <c r="D4705" s="149">
        <v>46000</v>
      </c>
      <c r="E4705" s="262"/>
      <c r="F4705" s="261"/>
      <c r="G4705" s="32" t="s">
        <v>1470</v>
      </c>
      <c r="H4705" s="262"/>
      <c r="I4705" s="288">
        <v>4180885136</v>
      </c>
      <c r="J4705" s="240" t="s">
        <v>70</v>
      </c>
      <c r="K4705" s="337" t="s">
        <v>30</v>
      </c>
      <c r="L4705" s="21" t="str">
        <f>VLOOKUP($K4705,TONG_SL!$A:$D,2,0)</f>
        <v>Gà muối 500g</v>
      </c>
      <c r="N4705" s="21" t="str">
        <f t="shared" si="473"/>
        <v>K-C6</v>
      </c>
      <c r="Q4705" s="21" t="str">
        <f>VLOOKUP(K4705,TONG_SL!$A:$D,3,0)</f>
        <v>Túi</v>
      </c>
      <c r="R4705" s="263">
        <v>5</v>
      </c>
      <c r="S4705" s="263"/>
      <c r="T4705" s="263">
        <f>VLOOKUP(VLOOKUP(G4705,Ma_KH!$A:$R,18,0)&amp;K4705,Gia_MB!$A:$F,6,0)</f>
        <v>111058</v>
      </c>
      <c r="U4705" s="264">
        <f t="shared" si="474"/>
        <v>555290</v>
      </c>
      <c r="V4705" s="263"/>
      <c r="W4705" s="265">
        <f t="shared" si="475"/>
        <v>0</v>
      </c>
      <c r="X4705" s="266" t="str">
        <f t="shared" si="476"/>
        <v>8</v>
      </c>
      <c r="Y4705" s="263"/>
      <c r="Z4705" s="264">
        <f t="shared" si="477"/>
        <v>44423.200000000004</v>
      </c>
      <c r="AA4705" s="267">
        <f>VLOOKUP(G4705,Ma_KH!$A:$R,14,0)</f>
        <v>60</v>
      </c>
    </row>
    <row r="4706" spans="1:27" hidden="1" x14ac:dyDescent="0.25">
      <c r="A4706" s="234">
        <v>45995</v>
      </c>
      <c r="B4706" s="288">
        <v>4180885136</v>
      </c>
      <c r="C4706" s="151" t="s">
        <v>7767</v>
      </c>
      <c r="D4706" s="149">
        <v>46000</v>
      </c>
      <c r="E4706" s="262"/>
      <c r="F4706" s="261"/>
      <c r="G4706" s="32" t="s">
        <v>1470</v>
      </c>
      <c r="H4706" s="262"/>
      <c r="I4706" s="288">
        <v>4180885136</v>
      </c>
      <c r="J4706" s="240" t="s">
        <v>70</v>
      </c>
      <c r="K4706" s="337" t="s">
        <v>48</v>
      </c>
      <c r="L4706" s="21" t="str">
        <f>VLOOKUP($K4706,TONG_SL!$A:$D,2,0)</f>
        <v>Mọc Nấm Hương 250g</v>
      </c>
      <c r="N4706" s="21" t="str">
        <f t="shared" si="473"/>
        <v>K-C6</v>
      </c>
      <c r="Q4706" s="21" t="str">
        <f>VLOOKUP(K4706,TONG_SL!$A:$D,3,0)</f>
        <v>Túi</v>
      </c>
      <c r="R4706" s="263">
        <v>4</v>
      </c>
      <c r="S4706" s="263"/>
      <c r="T4706" s="263">
        <f>VLOOKUP(VLOOKUP(G4706,Ma_KH!$A:$R,18,0)&amp;K4706,Gia_MB!$A:$F,6,0)</f>
        <v>46000</v>
      </c>
      <c r="U4706" s="264">
        <f t="shared" si="474"/>
        <v>184000</v>
      </c>
      <c r="V4706" s="263"/>
      <c r="W4706" s="265">
        <f t="shared" si="475"/>
        <v>0</v>
      </c>
      <c r="X4706" s="266" t="str">
        <f t="shared" si="476"/>
        <v>8</v>
      </c>
      <c r="Y4706" s="263"/>
      <c r="Z4706" s="264">
        <f t="shared" si="477"/>
        <v>14720</v>
      </c>
      <c r="AA4706" s="267">
        <f>VLOOKUP(G4706,Ma_KH!$A:$R,14,0)</f>
        <v>60</v>
      </c>
    </row>
    <row r="4707" spans="1:27" hidden="1" x14ac:dyDescent="0.25">
      <c r="A4707" s="234">
        <v>45995</v>
      </c>
      <c r="B4707" s="288">
        <v>4180885136</v>
      </c>
      <c r="C4707" s="151" t="s">
        <v>7767</v>
      </c>
      <c r="D4707" s="149">
        <v>46000</v>
      </c>
      <c r="E4707" s="262"/>
      <c r="F4707" s="261"/>
      <c r="G4707" s="32" t="s">
        <v>1470</v>
      </c>
      <c r="H4707" s="262"/>
      <c r="I4707" s="288">
        <v>4180885136</v>
      </c>
      <c r="J4707" s="240" t="s">
        <v>70</v>
      </c>
      <c r="K4707" s="337" t="s">
        <v>32</v>
      </c>
      <c r="L4707" s="21" t="str">
        <f>VLOOKUP($K4707,TONG_SL!$A:$D,2,0)</f>
        <v>Giò Tai Lưỡi Xào 250g</v>
      </c>
      <c r="N4707" s="21" t="str">
        <f t="shared" si="473"/>
        <v>K-C6</v>
      </c>
      <c r="Q4707" s="21" t="str">
        <f>VLOOKUP(K4707,TONG_SL!$A:$D,3,0)</f>
        <v>Túi</v>
      </c>
      <c r="R4707" s="263">
        <v>3</v>
      </c>
      <c r="S4707" s="263"/>
      <c r="T4707" s="263">
        <f>VLOOKUP(VLOOKUP(G4707,Ma_KH!$A:$R,18,0)&amp;K4707,Gia_MB!$A:$F,6,0)</f>
        <v>50182</v>
      </c>
      <c r="U4707" s="264">
        <f t="shared" si="474"/>
        <v>150546</v>
      </c>
      <c r="V4707" s="263"/>
      <c r="W4707" s="265">
        <f t="shared" si="475"/>
        <v>0</v>
      </c>
      <c r="X4707" s="266" t="str">
        <f t="shared" si="476"/>
        <v>8</v>
      </c>
      <c r="Y4707" s="263"/>
      <c r="Z4707" s="264">
        <f t="shared" si="477"/>
        <v>12043.68</v>
      </c>
      <c r="AA4707" s="267">
        <f>VLOOKUP(G4707,Ma_KH!$A:$R,14,0)</f>
        <v>60</v>
      </c>
    </row>
    <row r="4708" spans="1:27" hidden="1" x14ac:dyDescent="0.25">
      <c r="A4708" s="234">
        <v>45995</v>
      </c>
      <c r="B4708" s="288">
        <v>4180885136</v>
      </c>
      <c r="C4708" s="151" t="s">
        <v>7767</v>
      </c>
      <c r="D4708" s="149">
        <v>46000</v>
      </c>
      <c r="E4708" s="262"/>
      <c r="F4708" s="261"/>
      <c r="G4708" s="32" t="s">
        <v>1470</v>
      </c>
      <c r="H4708" s="262"/>
      <c r="I4708" s="288">
        <v>4180885136</v>
      </c>
      <c r="J4708" s="240" t="s">
        <v>70</v>
      </c>
      <c r="K4708" s="337" t="s">
        <v>27</v>
      </c>
      <c r="L4708" s="21" t="str">
        <f>VLOOKUP($K4708,TONG_SL!$A:$D,2,0)</f>
        <v>Chân giò heo muối 300g</v>
      </c>
      <c r="N4708" s="21" t="str">
        <f t="shared" si="473"/>
        <v>K-C6</v>
      </c>
      <c r="Q4708" s="21" t="str">
        <f>VLOOKUP(K4708,TONG_SL!$A:$D,3,0)</f>
        <v>Túi</v>
      </c>
      <c r="R4708" s="263">
        <v>9</v>
      </c>
      <c r="S4708" s="263"/>
      <c r="T4708" s="263">
        <f>VLOOKUP(VLOOKUP(G4708,Ma_KH!$A:$R,18,0)&amp;K4708,Gia_MB!$A:$F,6,0)</f>
        <v>73431</v>
      </c>
      <c r="U4708" s="264">
        <f t="shared" si="474"/>
        <v>660879</v>
      </c>
      <c r="V4708" s="263"/>
      <c r="W4708" s="265">
        <f t="shared" si="475"/>
        <v>0</v>
      </c>
      <c r="X4708" s="266" t="str">
        <f t="shared" si="476"/>
        <v>8</v>
      </c>
      <c r="Y4708" s="263"/>
      <c r="Z4708" s="264">
        <f t="shared" si="477"/>
        <v>52870.32</v>
      </c>
      <c r="AA4708" s="267">
        <f>VLOOKUP(G4708,Ma_KH!$A:$R,14,0)</f>
        <v>60</v>
      </c>
    </row>
    <row r="4709" spans="1:27" hidden="1" x14ac:dyDescent="0.25">
      <c r="A4709" s="234">
        <v>45995</v>
      </c>
      <c r="B4709" s="288">
        <v>4180885783</v>
      </c>
      <c r="C4709" s="151" t="s">
        <v>7767</v>
      </c>
      <c r="D4709" s="149">
        <v>46000</v>
      </c>
      <c r="E4709" s="262"/>
      <c r="F4709" s="261"/>
      <c r="G4709" s="32" t="s">
        <v>1588</v>
      </c>
      <c r="H4709" s="262"/>
      <c r="I4709" s="288">
        <v>4180885783</v>
      </c>
      <c r="J4709" s="240" t="s">
        <v>70</v>
      </c>
      <c r="K4709" s="337" t="s">
        <v>34</v>
      </c>
      <c r="L4709" s="21" t="str">
        <f>VLOOKUP($K4709,TONG_SL!$A:$D,2,0)</f>
        <v>Tai heo muối 200g</v>
      </c>
      <c r="N4709" s="21" t="str">
        <f t="shared" si="473"/>
        <v>K-C6</v>
      </c>
      <c r="Q4709" s="21" t="str">
        <f>VLOOKUP(K4709,TONG_SL!$A:$D,3,0)</f>
        <v>Túi</v>
      </c>
      <c r="R4709" s="263">
        <v>3</v>
      </c>
      <c r="S4709" s="263"/>
      <c r="T4709" s="263">
        <f>VLOOKUP(VLOOKUP(G4709,Ma_KH!$A:$R,18,0)&amp;K4709,Gia_MB!$A:$F,6,0)</f>
        <v>55595</v>
      </c>
      <c r="U4709" s="264">
        <f t="shared" si="474"/>
        <v>166785</v>
      </c>
      <c r="V4709" s="263"/>
      <c r="W4709" s="265">
        <f t="shared" si="475"/>
        <v>0</v>
      </c>
      <c r="X4709" s="266" t="str">
        <f t="shared" si="476"/>
        <v>8</v>
      </c>
      <c r="Y4709" s="263"/>
      <c r="Z4709" s="264">
        <f t="shared" si="477"/>
        <v>13342.800000000001</v>
      </c>
      <c r="AA4709" s="267">
        <f>VLOOKUP(G4709,Ma_KH!$A:$R,14,0)</f>
        <v>60</v>
      </c>
    </row>
    <row r="4710" spans="1:27" hidden="1" x14ac:dyDescent="0.25">
      <c r="A4710" s="234">
        <v>45995</v>
      </c>
      <c r="B4710" s="288">
        <v>4180885783</v>
      </c>
      <c r="C4710" s="151" t="s">
        <v>7767</v>
      </c>
      <c r="D4710" s="149">
        <v>46000</v>
      </c>
      <c r="E4710" s="262"/>
      <c r="F4710" s="261"/>
      <c r="G4710" s="32" t="s">
        <v>1588</v>
      </c>
      <c r="H4710" s="262"/>
      <c r="I4710" s="288">
        <v>4180885783</v>
      </c>
      <c r="J4710" s="240" t="s">
        <v>70</v>
      </c>
      <c r="K4710" s="337" t="s">
        <v>32</v>
      </c>
      <c r="L4710" s="21" t="str">
        <f>VLOOKUP($K4710,TONG_SL!$A:$D,2,0)</f>
        <v>Giò Tai Lưỡi Xào 250g</v>
      </c>
      <c r="N4710" s="21" t="str">
        <f t="shared" si="473"/>
        <v>K-C6</v>
      </c>
      <c r="Q4710" s="21" t="str">
        <f>VLOOKUP(K4710,TONG_SL!$A:$D,3,0)</f>
        <v>Túi</v>
      </c>
      <c r="R4710" s="263">
        <v>10</v>
      </c>
      <c r="S4710" s="263"/>
      <c r="T4710" s="263">
        <f>VLOOKUP(VLOOKUP(G4710,Ma_KH!$A:$R,18,0)&amp;K4710,Gia_MB!$A:$F,6,0)</f>
        <v>50182</v>
      </c>
      <c r="U4710" s="264">
        <f t="shared" si="474"/>
        <v>501820</v>
      </c>
      <c r="V4710" s="263"/>
      <c r="W4710" s="265">
        <f t="shared" si="475"/>
        <v>0</v>
      </c>
      <c r="X4710" s="266" t="str">
        <f t="shared" si="476"/>
        <v>8</v>
      </c>
      <c r="Y4710" s="263"/>
      <c r="Z4710" s="264">
        <f t="shared" si="477"/>
        <v>40145.599999999999</v>
      </c>
      <c r="AA4710" s="267">
        <f>VLOOKUP(G4710,Ma_KH!$A:$R,14,0)</f>
        <v>60</v>
      </c>
    </row>
    <row r="4711" spans="1:27" hidden="1" x14ac:dyDescent="0.25">
      <c r="A4711" s="234">
        <v>45995</v>
      </c>
      <c r="B4711" s="288">
        <v>4180885783</v>
      </c>
      <c r="C4711" s="151" t="s">
        <v>7767</v>
      </c>
      <c r="D4711" s="149">
        <v>46000</v>
      </c>
      <c r="E4711" s="262"/>
      <c r="F4711" s="261"/>
      <c r="G4711" s="32" t="s">
        <v>1588</v>
      </c>
      <c r="H4711" s="262"/>
      <c r="I4711" s="288">
        <v>4180885783</v>
      </c>
      <c r="J4711" s="240" t="s">
        <v>70</v>
      </c>
      <c r="K4711" s="337" t="s">
        <v>27</v>
      </c>
      <c r="L4711" s="21" t="str">
        <f>VLOOKUP($K4711,TONG_SL!$A:$D,2,0)</f>
        <v>Chân giò heo muối 300g</v>
      </c>
      <c r="N4711" s="21" t="str">
        <f t="shared" si="473"/>
        <v>K-C6</v>
      </c>
      <c r="Q4711" s="21" t="str">
        <f>VLOOKUP(K4711,TONG_SL!$A:$D,3,0)</f>
        <v>Túi</v>
      </c>
      <c r="R4711" s="263">
        <v>10</v>
      </c>
      <c r="S4711" s="263"/>
      <c r="T4711" s="263">
        <f>VLOOKUP(VLOOKUP(G4711,Ma_KH!$A:$R,18,0)&amp;K4711,Gia_MB!$A:$F,6,0)</f>
        <v>73431</v>
      </c>
      <c r="U4711" s="264">
        <f t="shared" si="474"/>
        <v>734310</v>
      </c>
      <c r="V4711" s="263"/>
      <c r="W4711" s="265">
        <f t="shared" si="475"/>
        <v>0</v>
      </c>
      <c r="X4711" s="266" t="str">
        <f t="shared" si="476"/>
        <v>8</v>
      </c>
      <c r="Y4711" s="263"/>
      <c r="Z4711" s="264">
        <f t="shared" si="477"/>
        <v>58744.800000000003</v>
      </c>
      <c r="AA4711" s="267">
        <f>VLOOKUP(G4711,Ma_KH!$A:$R,14,0)</f>
        <v>60</v>
      </c>
    </row>
    <row r="4712" spans="1:27" hidden="1" x14ac:dyDescent="0.25">
      <c r="A4712" s="234">
        <v>45995</v>
      </c>
      <c r="B4712" s="288">
        <v>4180885783</v>
      </c>
      <c r="C4712" s="151" t="s">
        <v>7767</v>
      </c>
      <c r="D4712" s="149">
        <v>46000</v>
      </c>
      <c r="E4712" s="262"/>
      <c r="F4712" s="261"/>
      <c r="G4712" s="32" t="s">
        <v>1588</v>
      </c>
      <c r="H4712" s="262"/>
      <c r="I4712" s="288">
        <v>4180885783</v>
      </c>
      <c r="J4712" s="240" t="s">
        <v>70</v>
      </c>
      <c r="K4712" s="337" t="s">
        <v>48</v>
      </c>
      <c r="L4712" s="21" t="str">
        <f>VLOOKUP($K4712,TONG_SL!$A:$D,2,0)</f>
        <v>Mọc Nấm Hương 250g</v>
      </c>
      <c r="N4712" s="21" t="str">
        <f t="shared" si="473"/>
        <v>K-C6</v>
      </c>
      <c r="Q4712" s="21" t="str">
        <f>VLOOKUP(K4712,TONG_SL!$A:$D,3,0)</f>
        <v>Túi</v>
      </c>
      <c r="R4712" s="263">
        <v>5</v>
      </c>
      <c r="S4712" s="263"/>
      <c r="T4712" s="263">
        <f>VLOOKUP(VLOOKUP(G4712,Ma_KH!$A:$R,18,0)&amp;K4712,Gia_MB!$A:$F,6,0)</f>
        <v>46000</v>
      </c>
      <c r="U4712" s="264">
        <f t="shared" si="474"/>
        <v>230000</v>
      </c>
      <c r="V4712" s="263"/>
      <c r="W4712" s="265">
        <f t="shared" si="475"/>
        <v>0</v>
      </c>
      <c r="X4712" s="266" t="str">
        <f t="shared" si="476"/>
        <v>8</v>
      </c>
      <c r="Y4712" s="263"/>
      <c r="Z4712" s="264">
        <f t="shared" si="477"/>
        <v>18400</v>
      </c>
      <c r="AA4712" s="267">
        <f>VLOOKUP(G4712,Ma_KH!$A:$R,14,0)</f>
        <v>60</v>
      </c>
    </row>
    <row r="4713" spans="1:27" hidden="1" x14ac:dyDescent="0.25">
      <c r="A4713" s="234">
        <v>45995</v>
      </c>
      <c r="B4713" s="288">
        <v>4180885783</v>
      </c>
      <c r="C4713" s="151" t="s">
        <v>7767</v>
      </c>
      <c r="D4713" s="149">
        <v>46000</v>
      </c>
      <c r="E4713" s="262"/>
      <c r="F4713" s="261"/>
      <c r="G4713" s="32" t="s">
        <v>1588</v>
      </c>
      <c r="H4713" s="262"/>
      <c r="I4713" s="288">
        <v>4180885783</v>
      </c>
      <c r="J4713" s="240" t="s">
        <v>70</v>
      </c>
      <c r="K4713" s="337" t="s">
        <v>30</v>
      </c>
      <c r="L4713" s="21" t="str">
        <f>VLOOKUP($K4713,TONG_SL!$A:$D,2,0)</f>
        <v>Gà muối 500g</v>
      </c>
      <c r="N4713" s="21" t="str">
        <f t="shared" si="473"/>
        <v>K-C6</v>
      </c>
      <c r="Q4713" s="21" t="str">
        <f>VLOOKUP(K4713,TONG_SL!$A:$D,3,0)</f>
        <v>Túi</v>
      </c>
      <c r="R4713" s="263">
        <v>8</v>
      </c>
      <c r="S4713" s="263"/>
      <c r="T4713" s="263">
        <f>VLOOKUP(VLOOKUP(G4713,Ma_KH!$A:$R,18,0)&amp;K4713,Gia_MB!$A:$F,6,0)</f>
        <v>111058</v>
      </c>
      <c r="U4713" s="264">
        <f t="shared" si="474"/>
        <v>888464</v>
      </c>
      <c r="V4713" s="263"/>
      <c r="W4713" s="265">
        <f t="shared" si="475"/>
        <v>0</v>
      </c>
      <c r="X4713" s="266" t="str">
        <f t="shared" si="476"/>
        <v>8</v>
      </c>
      <c r="Y4713" s="263"/>
      <c r="Z4713" s="264">
        <f t="shared" si="477"/>
        <v>71077.119999999995</v>
      </c>
      <c r="AA4713" s="267">
        <f>VLOOKUP(G4713,Ma_KH!$A:$R,14,0)</f>
        <v>60</v>
      </c>
    </row>
    <row r="4714" spans="1:27" hidden="1" x14ac:dyDescent="0.25">
      <c r="A4714" s="234">
        <v>45995</v>
      </c>
      <c r="B4714" s="288">
        <v>4180884518</v>
      </c>
      <c r="C4714" s="151" t="s">
        <v>7767</v>
      </c>
      <c r="D4714" s="149">
        <v>46000</v>
      </c>
      <c r="E4714" s="262"/>
      <c r="F4714" s="261"/>
      <c r="G4714" s="32" t="s">
        <v>1191</v>
      </c>
      <c r="H4714" s="262"/>
      <c r="I4714" s="288">
        <v>4180884518</v>
      </c>
      <c r="J4714" s="240" t="s">
        <v>70</v>
      </c>
      <c r="K4714" s="337" t="s">
        <v>27</v>
      </c>
      <c r="L4714" s="21" t="str">
        <f>VLOOKUP($K4714,TONG_SL!$A:$D,2,0)</f>
        <v>Chân giò heo muối 300g</v>
      </c>
      <c r="N4714" s="21" t="str">
        <f t="shared" si="473"/>
        <v>K-C6</v>
      </c>
      <c r="Q4714" s="21" t="str">
        <f>VLOOKUP(K4714,TONG_SL!$A:$D,3,0)</f>
        <v>Túi</v>
      </c>
      <c r="R4714" s="263">
        <v>7</v>
      </c>
      <c r="S4714" s="263"/>
      <c r="T4714" s="263">
        <f>VLOOKUP(VLOOKUP(G4714,Ma_KH!$A:$R,18,0)&amp;K4714,Gia_MB!$A:$F,6,0)</f>
        <v>73431</v>
      </c>
      <c r="U4714" s="264">
        <f t="shared" si="474"/>
        <v>514017</v>
      </c>
      <c r="V4714" s="263"/>
      <c r="W4714" s="265">
        <f t="shared" si="475"/>
        <v>0</v>
      </c>
      <c r="X4714" s="266" t="str">
        <f t="shared" si="476"/>
        <v>8</v>
      </c>
      <c r="Y4714" s="263"/>
      <c r="Z4714" s="264">
        <f t="shared" si="477"/>
        <v>41121.360000000001</v>
      </c>
      <c r="AA4714" s="267">
        <f>VLOOKUP(G4714,Ma_KH!$A:$R,14,0)</f>
        <v>60</v>
      </c>
    </row>
    <row r="4715" spans="1:27" hidden="1" x14ac:dyDescent="0.25">
      <c r="A4715" s="234">
        <v>45995</v>
      </c>
      <c r="B4715" s="288">
        <v>4180884518</v>
      </c>
      <c r="C4715" s="151" t="s">
        <v>7767</v>
      </c>
      <c r="D4715" s="149">
        <v>46000</v>
      </c>
      <c r="E4715" s="262"/>
      <c r="F4715" s="261"/>
      <c r="G4715" s="32" t="s">
        <v>1191</v>
      </c>
      <c r="H4715" s="262"/>
      <c r="I4715" s="288">
        <v>4180884518</v>
      </c>
      <c r="J4715" s="240" t="s">
        <v>70</v>
      </c>
      <c r="K4715" s="337" t="s">
        <v>32</v>
      </c>
      <c r="L4715" s="21" t="str">
        <f>VLOOKUP($K4715,TONG_SL!$A:$D,2,0)</f>
        <v>Giò Tai Lưỡi Xào 250g</v>
      </c>
      <c r="N4715" s="21" t="str">
        <f t="shared" si="473"/>
        <v>K-C6</v>
      </c>
      <c r="Q4715" s="21" t="str">
        <f>VLOOKUP(K4715,TONG_SL!$A:$D,3,0)</f>
        <v>Túi</v>
      </c>
      <c r="R4715" s="263">
        <v>2</v>
      </c>
      <c r="S4715" s="263"/>
      <c r="T4715" s="263">
        <f>VLOOKUP(VLOOKUP(G4715,Ma_KH!$A:$R,18,0)&amp;K4715,Gia_MB!$A:$F,6,0)</f>
        <v>50182</v>
      </c>
      <c r="U4715" s="264">
        <f t="shared" si="474"/>
        <v>100364</v>
      </c>
      <c r="V4715" s="263"/>
      <c r="W4715" s="265">
        <f t="shared" si="475"/>
        <v>0</v>
      </c>
      <c r="X4715" s="266" t="str">
        <f t="shared" si="476"/>
        <v>8</v>
      </c>
      <c r="Y4715" s="263"/>
      <c r="Z4715" s="264">
        <f t="shared" si="477"/>
        <v>8029.12</v>
      </c>
      <c r="AA4715" s="267">
        <f>VLOOKUP(G4715,Ma_KH!$A:$R,14,0)</f>
        <v>60</v>
      </c>
    </row>
    <row r="4716" spans="1:27" hidden="1" x14ac:dyDescent="0.25">
      <c r="A4716" s="234">
        <v>45995</v>
      </c>
      <c r="B4716" s="288">
        <v>4180886166</v>
      </c>
      <c r="C4716" s="151" t="s">
        <v>7767</v>
      </c>
      <c r="D4716" s="149">
        <v>46000</v>
      </c>
      <c r="E4716" s="262"/>
      <c r="F4716" s="261"/>
      <c r="G4716" s="32" t="s">
        <v>1648</v>
      </c>
      <c r="H4716" s="262"/>
      <c r="I4716" s="288">
        <v>4180886166</v>
      </c>
      <c r="J4716" s="240" t="s">
        <v>70</v>
      </c>
      <c r="K4716" s="337" t="s">
        <v>34</v>
      </c>
      <c r="L4716" s="21" t="str">
        <f>VLOOKUP($K4716,TONG_SL!$A:$D,2,0)</f>
        <v>Tai heo muối 200g</v>
      </c>
      <c r="N4716" s="21" t="str">
        <f t="shared" si="473"/>
        <v>K-C6</v>
      </c>
      <c r="Q4716" s="21" t="str">
        <f>VLOOKUP(K4716,TONG_SL!$A:$D,3,0)</f>
        <v>Túi</v>
      </c>
      <c r="R4716" s="263">
        <v>1</v>
      </c>
      <c r="S4716" s="263"/>
      <c r="T4716" s="263">
        <f>VLOOKUP(VLOOKUP(G4716,Ma_KH!$A:$R,18,0)&amp;K4716,Gia_MB!$A:$F,6,0)</f>
        <v>55595</v>
      </c>
      <c r="U4716" s="264">
        <f t="shared" si="474"/>
        <v>55595</v>
      </c>
      <c r="V4716" s="263"/>
      <c r="W4716" s="265">
        <f t="shared" si="475"/>
        <v>0</v>
      </c>
      <c r="X4716" s="266" t="str">
        <f t="shared" si="476"/>
        <v>8</v>
      </c>
      <c r="Y4716" s="263"/>
      <c r="Z4716" s="264">
        <f t="shared" si="477"/>
        <v>4447.6000000000004</v>
      </c>
      <c r="AA4716" s="267">
        <f>VLOOKUP(G4716,Ma_KH!$A:$R,14,0)</f>
        <v>60</v>
      </c>
    </row>
    <row r="4717" spans="1:27" hidden="1" x14ac:dyDescent="0.25">
      <c r="A4717" s="234">
        <v>45995</v>
      </c>
      <c r="B4717" s="288">
        <v>4180886166</v>
      </c>
      <c r="C4717" s="151" t="s">
        <v>7767</v>
      </c>
      <c r="D4717" s="149">
        <v>46000</v>
      </c>
      <c r="E4717" s="262"/>
      <c r="F4717" s="261"/>
      <c r="G4717" s="32" t="s">
        <v>1648</v>
      </c>
      <c r="H4717" s="262"/>
      <c r="I4717" s="288">
        <v>4180886166</v>
      </c>
      <c r="J4717" s="240" t="s">
        <v>70</v>
      </c>
      <c r="K4717" s="337" t="s">
        <v>32</v>
      </c>
      <c r="L4717" s="21" t="str">
        <f>VLOOKUP($K4717,TONG_SL!$A:$D,2,0)</f>
        <v>Giò Tai Lưỡi Xào 250g</v>
      </c>
      <c r="N4717" s="21" t="str">
        <f t="shared" si="473"/>
        <v>K-C6</v>
      </c>
      <c r="Q4717" s="21" t="str">
        <f>VLOOKUP(K4717,TONG_SL!$A:$D,3,0)</f>
        <v>Túi</v>
      </c>
      <c r="R4717" s="263">
        <v>2</v>
      </c>
      <c r="S4717" s="263"/>
      <c r="T4717" s="263">
        <f>VLOOKUP(VLOOKUP(G4717,Ma_KH!$A:$R,18,0)&amp;K4717,Gia_MB!$A:$F,6,0)</f>
        <v>50182</v>
      </c>
      <c r="U4717" s="264">
        <f t="shared" si="474"/>
        <v>100364</v>
      </c>
      <c r="V4717" s="263"/>
      <c r="W4717" s="265">
        <f t="shared" si="475"/>
        <v>0</v>
      </c>
      <c r="X4717" s="266" t="str">
        <f t="shared" si="476"/>
        <v>8</v>
      </c>
      <c r="Y4717" s="263"/>
      <c r="Z4717" s="264">
        <f t="shared" si="477"/>
        <v>8029.12</v>
      </c>
      <c r="AA4717" s="267">
        <f>VLOOKUP(G4717,Ma_KH!$A:$R,14,0)</f>
        <v>60</v>
      </c>
    </row>
    <row r="4718" spans="1:27" hidden="1" x14ac:dyDescent="0.25">
      <c r="A4718" s="234">
        <v>45995</v>
      </c>
      <c r="B4718" s="288">
        <v>4180886166</v>
      </c>
      <c r="C4718" s="151" t="s">
        <v>7767</v>
      </c>
      <c r="D4718" s="149">
        <v>46000</v>
      </c>
      <c r="E4718" s="262"/>
      <c r="F4718" s="261"/>
      <c r="G4718" s="32" t="s">
        <v>1648</v>
      </c>
      <c r="H4718" s="262"/>
      <c r="I4718" s="288">
        <v>4180886166</v>
      </c>
      <c r="J4718" s="240" t="s">
        <v>70</v>
      </c>
      <c r="K4718" s="337" t="s">
        <v>27</v>
      </c>
      <c r="L4718" s="21" t="str">
        <f>VLOOKUP($K4718,TONG_SL!$A:$D,2,0)</f>
        <v>Chân giò heo muối 300g</v>
      </c>
      <c r="N4718" s="21" t="str">
        <f t="shared" si="473"/>
        <v>K-C6</v>
      </c>
      <c r="Q4718" s="21" t="str">
        <f>VLOOKUP(K4718,TONG_SL!$A:$D,3,0)</f>
        <v>Túi</v>
      </c>
      <c r="R4718" s="263">
        <v>2</v>
      </c>
      <c r="S4718" s="263"/>
      <c r="T4718" s="263">
        <f>VLOOKUP(VLOOKUP(G4718,Ma_KH!$A:$R,18,0)&amp;K4718,Gia_MB!$A:$F,6,0)</f>
        <v>73431</v>
      </c>
      <c r="U4718" s="264">
        <f t="shared" si="474"/>
        <v>146862</v>
      </c>
      <c r="V4718" s="263"/>
      <c r="W4718" s="265">
        <f t="shared" si="475"/>
        <v>0</v>
      </c>
      <c r="X4718" s="266" t="str">
        <f t="shared" si="476"/>
        <v>8</v>
      </c>
      <c r="Y4718" s="263"/>
      <c r="Z4718" s="264">
        <f t="shared" si="477"/>
        <v>11748.960000000001</v>
      </c>
      <c r="AA4718" s="267">
        <f>VLOOKUP(G4718,Ma_KH!$A:$R,14,0)</f>
        <v>60</v>
      </c>
    </row>
    <row r="4719" spans="1:27" hidden="1" x14ac:dyDescent="0.25">
      <c r="A4719" s="234">
        <v>45995</v>
      </c>
      <c r="B4719" s="288">
        <v>4180886166</v>
      </c>
      <c r="C4719" s="151" t="s">
        <v>7767</v>
      </c>
      <c r="D4719" s="149">
        <v>46000</v>
      </c>
      <c r="E4719" s="262"/>
      <c r="F4719" s="261"/>
      <c r="G4719" s="32" t="s">
        <v>1648</v>
      </c>
      <c r="H4719" s="262"/>
      <c r="I4719" s="288">
        <v>4180886166</v>
      </c>
      <c r="J4719" s="240" t="s">
        <v>70</v>
      </c>
      <c r="K4719" s="337" t="s">
        <v>48</v>
      </c>
      <c r="L4719" s="21" t="str">
        <f>VLOOKUP($K4719,TONG_SL!$A:$D,2,0)</f>
        <v>Mọc Nấm Hương 250g</v>
      </c>
      <c r="N4719" s="21" t="str">
        <f t="shared" si="473"/>
        <v>K-C6</v>
      </c>
      <c r="Q4719" s="21" t="str">
        <f>VLOOKUP(K4719,TONG_SL!$A:$D,3,0)</f>
        <v>Túi</v>
      </c>
      <c r="R4719" s="263">
        <v>2</v>
      </c>
      <c r="S4719" s="263"/>
      <c r="T4719" s="263">
        <f>VLOOKUP(VLOOKUP(G4719,Ma_KH!$A:$R,18,0)&amp;K4719,Gia_MB!$A:$F,6,0)</f>
        <v>46000</v>
      </c>
      <c r="U4719" s="264">
        <f t="shared" si="474"/>
        <v>92000</v>
      </c>
      <c r="V4719" s="263"/>
      <c r="W4719" s="265">
        <f t="shared" si="475"/>
        <v>0</v>
      </c>
      <c r="X4719" s="266" t="str">
        <f t="shared" si="476"/>
        <v>8</v>
      </c>
      <c r="Y4719" s="263"/>
      <c r="Z4719" s="264">
        <f t="shared" si="477"/>
        <v>7360</v>
      </c>
      <c r="AA4719" s="267">
        <f>VLOOKUP(G4719,Ma_KH!$A:$R,14,0)</f>
        <v>60</v>
      </c>
    </row>
    <row r="4720" spans="1:27" hidden="1" x14ac:dyDescent="0.25">
      <c r="A4720" s="234">
        <v>45995</v>
      </c>
      <c r="B4720" s="288">
        <v>4180886166</v>
      </c>
      <c r="C4720" s="151" t="s">
        <v>7767</v>
      </c>
      <c r="D4720" s="149">
        <v>46000</v>
      </c>
      <c r="E4720" s="262"/>
      <c r="F4720" s="261"/>
      <c r="G4720" s="32" t="s">
        <v>1648</v>
      </c>
      <c r="H4720" s="262"/>
      <c r="I4720" s="288">
        <v>4180886166</v>
      </c>
      <c r="J4720" s="240" t="s">
        <v>70</v>
      </c>
      <c r="K4720" s="337" t="s">
        <v>30</v>
      </c>
      <c r="L4720" s="21" t="str">
        <f>VLOOKUP($K4720,TONG_SL!$A:$D,2,0)</f>
        <v>Gà muối 500g</v>
      </c>
      <c r="N4720" s="21" t="str">
        <f t="shared" si="473"/>
        <v>K-C6</v>
      </c>
      <c r="Q4720" s="21" t="str">
        <f>VLOOKUP(K4720,TONG_SL!$A:$D,3,0)</f>
        <v>Túi</v>
      </c>
      <c r="R4720" s="263">
        <v>2</v>
      </c>
      <c r="S4720" s="263"/>
      <c r="T4720" s="263">
        <f>VLOOKUP(VLOOKUP(G4720,Ma_KH!$A:$R,18,0)&amp;K4720,Gia_MB!$A:$F,6,0)</f>
        <v>111058</v>
      </c>
      <c r="U4720" s="264">
        <f t="shared" si="474"/>
        <v>222116</v>
      </c>
      <c r="V4720" s="263"/>
      <c r="W4720" s="265">
        <f t="shared" si="475"/>
        <v>0</v>
      </c>
      <c r="X4720" s="266" t="str">
        <f t="shared" si="476"/>
        <v>8</v>
      </c>
      <c r="Y4720" s="263"/>
      <c r="Z4720" s="264">
        <f t="shared" si="477"/>
        <v>17769.28</v>
      </c>
      <c r="AA4720" s="267">
        <f>VLOOKUP(G4720,Ma_KH!$A:$R,14,0)</f>
        <v>60</v>
      </c>
    </row>
    <row r="4721" spans="1:27" hidden="1" x14ac:dyDescent="0.25">
      <c r="A4721" s="234">
        <v>45995</v>
      </c>
      <c r="B4721" s="288">
        <v>4180885978</v>
      </c>
      <c r="C4721" s="151" t="s">
        <v>7767</v>
      </c>
      <c r="D4721" s="149">
        <v>46000</v>
      </c>
      <c r="E4721" s="262"/>
      <c r="F4721" s="261"/>
      <c r="G4721" s="32" t="s">
        <v>1614</v>
      </c>
      <c r="H4721" s="262"/>
      <c r="I4721" s="288">
        <v>4180885978</v>
      </c>
      <c r="J4721" s="240" t="s">
        <v>70</v>
      </c>
      <c r="K4721" s="337" t="s">
        <v>30</v>
      </c>
      <c r="L4721" s="21" t="str">
        <f>VLOOKUP($K4721,TONG_SL!$A:$D,2,0)</f>
        <v>Gà muối 500g</v>
      </c>
      <c r="N4721" s="21" t="str">
        <f t="shared" si="473"/>
        <v>K-C6</v>
      </c>
      <c r="Q4721" s="21" t="str">
        <f>VLOOKUP(K4721,TONG_SL!$A:$D,3,0)</f>
        <v>Túi</v>
      </c>
      <c r="R4721" s="263">
        <v>8</v>
      </c>
      <c r="S4721" s="263"/>
      <c r="T4721" s="263">
        <f>VLOOKUP(VLOOKUP(G4721,Ma_KH!$A:$R,18,0)&amp;K4721,Gia_MB!$A:$F,6,0)</f>
        <v>111058</v>
      </c>
      <c r="U4721" s="264">
        <f t="shared" si="474"/>
        <v>888464</v>
      </c>
      <c r="V4721" s="263"/>
      <c r="W4721" s="265">
        <f t="shared" si="475"/>
        <v>0</v>
      </c>
      <c r="X4721" s="266" t="str">
        <f t="shared" si="476"/>
        <v>8</v>
      </c>
      <c r="Y4721" s="263"/>
      <c r="Z4721" s="264">
        <f t="shared" si="477"/>
        <v>71077.119999999995</v>
      </c>
      <c r="AA4721" s="267">
        <f>VLOOKUP(G4721,Ma_KH!$A:$R,14,0)</f>
        <v>60</v>
      </c>
    </row>
    <row r="4722" spans="1:27" hidden="1" x14ac:dyDescent="0.25">
      <c r="A4722" s="234">
        <v>45995</v>
      </c>
      <c r="B4722" s="288">
        <v>4180885978</v>
      </c>
      <c r="C4722" s="151" t="s">
        <v>7767</v>
      </c>
      <c r="D4722" s="149">
        <v>46000</v>
      </c>
      <c r="E4722" s="262"/>
      <c r="F4722" s="261"/>
      <c r="G4722" s="32" t="s">
        <v>1614</v>
      </c>
      <c r="H4722" s="262"/>
      <c r="I4722" s="288">
        <v>4180885978</v>
      </c>
      <c r="J4722" s="240" t="s">
        <v>70</v>
      </c>
      <c r="K4722" s="337" t="s">
        <v>48</v>
      </c>
      <c r="L4722" s="21" t="str">
        <f>VLOOKUP($K4722,TONG_SL!$A:$D,2,0)</f>
        <v>Mọc Nấm Hương 250g</v>
      </c>
      <c r="N4722" s="21" t="str">
        <f t="shared" si="473"/>
        <v>K-C6</v>
      </c>
      <c r="Q4722" s="21" t="str">
        <f>VLOOKUP(K4722,TONG_SL!$A:$D,3,0)</f>
        <v>Túi</v>
      </c>
      <c r="R4722" s="263">
        <v>6</v>
      </c>
      <c r="S4722" s="263"/>
      <c r="T4722" s="263">
        <f>VLOOKUP(VLOOKUP(G4722,Ma_KH!$A:$R,18,0)&amp;K4722,Gia_MB!$A:$F,6,0)</f>
        <v>46000</v>
      </c>
      <c r="U4722" s="264">
        <f t="shared" si="474"/>
        <v>276000</v>
      </c>
      <c r="V4722" s="263"/>
      <c r="W4722" s="265">
        <f t="shared" si="475"/>
        <v>0</v>
      </c>
      <c r="X4722" s="266" t="str">
        <f t="shared" si="476"/>
        <v>8</v>
      </c>
      <c r="Y4722" s="263"/>
      <c r="Z4722" s="264">
        <f t="shared" si="477"/>
        <v>22080</v>
      </c>
      <c r="AA4722" s="267">
        <f>VLOOKUP(G4722,Ma_KH!$A:$R,14,0)</f>
        <v>60</v>
      </c>
    </row>
    <row r="4723" spans="1:27" hidden="1" x14ac:dyDescent="0.25">
      <c r="A4723" s="234">
        <v>45995</v>
      </c>
      <c r="B4723" s="288">
        <v>4180885978</v>
      </c>
      <c r="C4723" s="151" t="s">
        <v>7767</v>
      </c>
      <c r="D4723" s="149">
        <v>46000</v>
      </c>
      <c r="E4723" s="262"/>
      <c r="F4723" s="261"/>
      <c r="G4723" s="32" t="s">
        <v>1614</v>
      </c>
      <c r="H4723" s="262"/>
      <c r="I4723" s="288">
        <v>4180885978</v>
      </c>
      <c r="J4723" s="240" t="s">
        <v>70</v>
      </c>
      <c r="K4723" s="337" t="s">
        <v>27</v>
      </c>
      <c r="L4723" s="21" t="str">
        <f>VLOOKUP($K4723,TONG_SL!$A:$D,2,0)</f>
        <v>Chân giò heo muối 300g</v>
      </c>
      <c r="N4723" s="21" t="str">
        <f t="shared" si="473"/>
        <v>K-C6</v>
      </c>
      <c r="Q4723" s="21" t="str">
        <f>VLOOKUP(K4723,TONG_SL!$A:$D,3,0)</f>
        <v>Túi</v>
      </c>
      <c r="R4723" s="263">
        <v>14</v>
      </c>
      <c r="S4723" s="263"/>
      <c r="T4723" s="263">
        <f>VLOOKUP(VLOOKUP(G4723,Ma_KH!$A:$R,18,0)&amp;K4723,Gia_MB!$A:$F,6,0)</f>
        <v>73431</v>
      </c>
      <c r="U4723" s="264">
        <f t="shared" si="474"/>
        <v>1028034</v>
      </c>
      <c r="V4723" s="263"/>
      <c r="W4723" s="265">
        <f t="shared" si="475"/>
        <v>0</v>
      </c>
      <c r="X4723" s="266" t="str">
        <f t="shared" si="476"/>
        <v>8</v>
      </c>
      <c r="Y4723" s="263"/>
      <c r="Z4723" s="264">
        <f t="shared" si="477"/>
        <v>82242.720000000001</v>
      </c>
      <c r="AA4723" s="267">
        <f>VLOOKUP(G4723,Ma_KH!$A:$R,14,0)</f>
        <v>60</v>
      </c>
    </row>
    <row r="4724" spans="1:27" hidden="1" x14ac:dyDescent="0.25">
      <c r="A4724" s="234">
        <v>45995</v>
      </c>
      <c r="B4724" s="288">
        <v>4180885723</v>
      </c>
      <c r="C4724" s="151" t="s">
        <v>7767</v>
      </c>
      <c r="D4724" s="149">
        <v>46000</v>
      </c>
      <c r="E4724" s="262"/>
      <c r="F4724" s="261"/>
      <c r="G4724" s="32" t="s">
        <v>1579</v>
      </c>
      <c r="H4724" s="262"/>
      <c r="I4724" s="288">
        <v>4180885723</v>
      </c>
      <c r="J4724" s="240" t="s">
        <v>70</v>
      </c>
      <c r="K4724" s="337" t="s">
        <v>32</v>
      </c>
      <c r="L4724" s="21" t="str">
        <f>VLOOKUP($K4724,TONG_SL!$A:$D,2,0)</f>
        <v>Giò Tai Lưỡi Xào 250g</v>
      </c>
      <c r="N4724" s="21" t="str">
        <f t="shared" si="473"/>
        <v>K-C6</v>
      </c>
      <c r="Q4724" s="21" t="str">
        <f>VLOOKUP(K4724,TONG_SL!$A:$D,3,0)</f>
        <v>Túi</v>
      </c>
      <c r="R4724" s="263">
        <v>3</v>
      </c>
      <c r="S4724" s="263"/>
      <c r="T4724" s="263">
        <f>VLOOKUP(VLOOKUP(G4724,Ma_KH!$A:$R,18,0)&amp;K4724,Gia_MB!$A:$F,6,0)</f>
        <v>50182</v>
      </c>
      <c r="U4724" s="264">
        <f t="shared" si="474"/>
        <v>150546</v>
      </c>
      <c r="V4724" s="263"/>
      <c r="W4724" s="265">
        <f t="shared" si="475"/>
        <v>0</v>
      </c>
      <c r="X4724" s="266" t="str">
        <f t="shared" si="476"/>
        <v>8</v>
      </c>
      <c r="Y4724" s="263"/>
      <c r="Z4724" s="264">
        <f t="shared" si="477"/>
        <v>12043.68</v>
      </c>
      <c r="AA4724" s="267">
        <f>VLOOKUP(G4724,Ma_KH!$A:$R,14,0)</f>
        <v>60</v>
      </c>
    </row>
    <row r="4725" spans="1:27" hidden="1" x14ac:dyDescent="0.25">
      <c r="A4725" s="234">
        <v>45995</v>
      </c>
      <c r="B4725" s="288">
        <v>4180885723</v>
      </c>
      <c r="C4725" s="151" t="s">
        <v>7767</v>
      </c>
      <c r="D4725" s="149">
        <v>46000</v>
      </c>
      <c r="E4725" s="262"/>
      <c r="F4725" s="261"/>
      <c r="G4725" s="32" t="s">
        <v>1579</v>
      </c>
      <c r="H4725" s="262"/>
      <c r="I4725" s="288">
        <v>4180885723</v>
      </c>
      <c r="J4725" s="240" t="s">
        <v>70</v>
      </c>
      <c r="K4725" s="337" t="s">
        <v>27</v>
      </c>
      <c r="L4725" s="21" t="str">
        <f>VLOOKUP($K4725,TONG_SL!$A:$D,2,0)</f>
        <v>Chân giò heo muối 300g</v>
      </c>
      <c r="N4725" s="21" t="str">
        <f t="shared" si="473"/>
        <v>K-C6</v>
      </c>
      <c r="Q4725" s="21" t="str">
        <f>VLOOKUP(K4725,TONG_SL!$A:$D,3,0)</f>
        <v>Túi</v>
      </c>
      <c r="R4725" s="263">
        <v>8</v>
      </c>
      <c r="S4725" s="263"/>
      <c r="T4725" s="263">
        <f>VLOOKUP(VLOOKUP(G4725,Ma_KH!$A:$R,18,0)&amp;K4725,Gia_MB!$A:$F,6,0)</f>
        <v>73431</v>
      </c>
      <c r="U4725" s="264">
        <f t="shared" si="474"/>
        <v>587448</v>
      </c>
      <c r="V4725" s="263"/>
      <c r="W4725" s="265">
        <f t="shared" si="475"/>
        <v>0</v>
      </c>
      <c r="X4725" s="266" t="str">
        <f t="shared" si="476"/>
        <v>8</v>
      </c>
      <c r="Y4725" s="263"/>
      <c r="Z4725" s="264">
        <f t="shared" si="477"/>
        <v>46995.840000000004</v>
      </c>
      <c r="AA4725" s="267">
        <f>VLOOKUP(G4725,Ma_KH!$A:$R,14,0)</f>
        <v>60</v>
      </c>
    </row>
    <row r="4726" spans="1:27" hidden="1" x14ac:dyDescent="0.25">
      <c r="A4726" s="234">
        <v>45995</v>
      </c>
      <c r="B4726" s="288">
        <v>4180885723</v>
      </c>
      <c r="C4726" s="151" t="s">
        <v>7767</v>
      </c>
      <c r="D4726" s="149">
        <v>46000</v>
      </c>
      <c r="E4726" s="262"/>
      <c r="F4726" s="261"/>
      <c r="G4726" s="32" t="s">
        <v>1579</v>
      </c>
      <c r="H4726" s="262"/>
      <c r="I4726" s="288">
        <v>4180885723</v>
      </c>
      <c r="J4726" s="240" t="s">
        <v>70</v>
      </c>
      <c r="K4726" s="337" t="s">
        <v>48</v>
      </c>
      <c r="L4726" s="21" t="str">
        <f>VLOOKUP($K4726,TONG_SL!$A:$D,2,0)</f>
        <v>Mọc Nấm Hương 250g</v>
      </c>
      <c r="N4726" s="21" t="str">
        <f t="shared" si="473"/>
        <v>K-C6</v>
      </c>
      <c r="Q4726" s="21" t="str">
        <f>VLOOKUP(K4726,TONG_SL!$A:$D,3,0)</f>
        <v>Túi</v>
      </c>
      <c r="R4726" s="263">
        <v>3</v>
      </c>
      <c r="S4726" s="263"/>
      <c r="T4726" s="263">
        <f>VLOOKUP(VLOOKUP(G4726,Ma_KH!$A:$R,18,0)&amp;K4726,Gia_MB!$A:$F,6,0)</f>
        <v>46000</v>
      </c>
      <c r="U4726" s="264">
        <f t="shared" si="474"/>
        <v>138000</v>
      </c>
      <c r="V4726" s="263"/>
      <c r="W4726" s="265">
        <f t="shared" si="475"/>
        <v>0</v>
      </c>
      <c r="X4726" s="266" t="str">
        <f t="shared" si="476"/>
        <v>8</v>
      </c>
      <c r="Y4726" s="263"/>
      <c r="Z4726" s="264">
        <f t="shared" si="477"/>
        <v>11040</v>
      </c>
      <c r="AA4726" s="267">
        <f>VLOOKUP(G4726,Ma_KH!$A:$R,14,0)</f>
        <v>60</v>
      </c>
    </row>
    <row r="4727" spans="1:27" hidden="1" x14ac:dyDescent="0.25">
      <c r="A4727" s="234">
        <v>45995</v>
      </c>
      <c r="B4727" s="288">
        <v>4180885723</v>
      </c>
      <c r="C4727" s="151" t="s">
        <v>7767</v>
      </c>
      <c r="D4727" s="149">
        <v>46000</v>
      </c>
      <c r="E4727" s="262"/>
      <c r="F4727" s="261"/>
      <c r="G4727" s="32" t="s">
        <v>1579</v>
      </c>
      <c r="H4727" s="262"/>
      <c r="I4727" s="288">
        <v>4180885723</v>
      </c>
      <c r="J4727" s="240" t="s">
        <v>70</v>
      </c>
      <c r="K4727" s="337" t="s">
        <v>30</v>
      </c>
      <c r="L4727" s="21" t="str">
        <f>VLOOKUP($K4727,TONG_SL!$A:$D,2,0)</f>
        <v>Gà muối 500g</v>
      </c>
      <c r="N4727" s="21" t="str">
        <f t="shared" si="473"/>
        <v>K-C6</v>
      </c>
      <c r="Q4727" s="21" t="str">
        <f>VLOOKUP(K4727,TONG_SL!$A:$D,3,0)</f>
        <v>Túi</v>
      </c>
      <c r="R4727" s="263">
        <v>5</v>
      </c>
      <c r="S4727" s="263"/>
      <c r="T4727" s="263">
        <f>VLOOKUP(VLOOKUP(G4727,Ma_KH!$A:$R,18,0)&amp;K4727,Gia_MB!$A:$F,6,0)</f>
        <v>111058</v>
      </c>
      <c r="U4727" s="264">
        <f t="shared" si="474"/>
        <v>555290</v>
      </c>
      <c r="V4727" s="263"/>
      <c r="W4727" s="265">
        <f t="shared" si="475"/>
        <v>0</v>
      </c>
      <c r="X4727" s="266" t="str">
        <f t="shared" si="476"/>
        <v>8</v>
      </c>
      <c r="Y4727" s="263"/>
      <c r="Z4727" s="264">
        <f t="shared" si="477"/>
        <v>44423.200000000004</v>
      </c>
      <c r="AA4727" s="267">
        <f>VLOOKUP(G4727,Ma_KH!$A:$R,14,0)</f>
        <v>60</v>
      </c>
    </row>
    <row r="4728" spans="1:27" hidden="1" x14ac:dyDescent="0.25">
      <c r="A4728" s="234">
        <v>45995</v>
      </c>
      <c r="B4728" s="235" t="s">
        <v>8550</v>
      </c>
      <c r="C4728" s="151" t="s">
        <v>7767</v>
      </c>
      <c r="D4728" s="149">
        <v>46000</v>
      </c>
      <c r="E4728" s="262"/>
      <c r="F4728" s="261"/>
      <c r="G4728" s="32" t="s">
        <v>1388</v>
      </c>
      <c r="H4728" s="262"/>
      <c r="I4728" s="235" t="s">
        <v>8550</v>
      </c>
      <c r="J4728" s="260" t="s">
        <v>70</v>
      </c>
      <c r="K4728" s="337" t="s">
        <v>30</v>
      </c>
      <c r="L4728" s="21" t="str">
        <f>VLOOKUP($K4728,TONG_SL!$A:$D,2,0)</f>
        <v>Gà muối 500g</v>
      </c>
      <c r="N4728" s="21" t="str">
        <f t="shared" si="473"/>
        <v>K-C6</v>
      </c>
      <c r="Q4728" s="21" t="str">
        <f>VLOOKUP(K4728,TONG_SL!$A:$D,3,0)</f>
        <v>Túi</v>
      </c>
      <c r="R4728" s="263">
        <v>4</v>
      </c>
      <c r="S4728" s="263"/>
      <c r="T4728" s="263">
        <f>VLOOKUP(VLOOKUP(G4728,Ma_KH!$A:$R,18,0)&amp;K4728,Gia_MB!$A:$F,6,0)</f>
        <v>111058</v>
      </c>
      <c r="U4728" s="264">
        <f t="shared" si="474"/>
        <v>444232</v>
      </c>
      <c r="V4728" s="263"/>
      <c r="W4728" s="265">
        <f t="shared" si="475"/>
        <v>0</v>
      </c>
      <c r="X4728" s="266" t="str">
        <f t="shared" si="476"/>
        <v>8</v>
      </c>
      <c r="Y4728" s="263"/>
      <c r="Z4728" s="264">
        <f t="shared" si="477"/>
        <v>35538.559999999998</v>
      </c>
      <c r="AA4728" s="267">
        <f>VLOOKUP(G4728,Ma_KH!$A:$R,14,0)</f>
        <v>60</v>
      </c>
    </row>
    <row r="4729" spans="1:27" hidden="1" x14ac:dyDescent="0.25">
      <c r="A4729" s="234">
        <v>45995</v>
      </c>
      <c r="B4729" s="235" t="s">
        <v>8550</v>
      </c>
      <c r="C4729" s="151" t="s">
        <v>7767</v>
      </c>
      <c r="D4729" s="149">
        <v>46000</v>
      </c>
      <c r="E4729" s="262"/>
      <c r="F4729" s="261"/>
      <c r="G4729" s="32" t="s">
        <v>1388</v>
      </c>
      <c r="H4729" s="262"/>
      <c r="I4729" s="235" t="s">
        <v>8550</v>
      </c>
      <c r="J4729" s="260" t="s">
        <v>70</v>
      </c>
      <c r="K4729" s="337" t="s">
        <v>48</v>
      </c>
      <c r="L4729" s="21" t="str">
        <f>VLOOKUP($K4729,TONG_SL!$A:$D,2,0)</f>
        <v>Mọc Nấm Hương 250g</v>
      </c>
      <c r="N4729" s="21" t="str">
        <f t="shared" si="473"/>
        <v>K-C6</v>
      </c>
      <c r="Q4729" s="21" t="str">
        <f>VLOOKUP(K4729,TONG_SL!$A:$D,3,0)</f>
        <v>Túi</v>
      </c>
      <c r="R4729" s="263">
        <v>2</v>
      </c>
      <c r="S4729" s="263"/>
      <c r="T4729" s="263">
        <f>VLOOKUP(VLOOKUP(G4729,Ma_KH!$A:$R,18,0)&amp;K4729,Gia_MB!$A:$F,6,0)</f>
        <v>46000</v>
      </c>
      <c r="U4729" s="264">
        <f t="shared" si="474"/>
        <v>92000</v>
      </c>
      <c r="V4729" s="263"/>
      <c r="W4729" s="265">
        <f t="shared" si="475"/>
        <v>0</v>
      </c>
      <c r="X4729" s="266" t="str">
        <f t="shared" si="476"/>
        <v>8</v>
      </c>
      <c r="Y4729" s="263"/>
      <c r="Z4729" s="264">
        <f t="shared" si="477"/>
        <v>7360</v>
      </c>
      <c r="AA4729" s="267">
        <f>VLOOKUP(G4729,Ma_KH!$A:$R,14,0)</f>
        <v>60</v>
      </c>
    </row>
    <row r="4730" spans="1:27" hidden="1" x14ac:dyDescent="0.25">
      <c r="A4730" s="234">
        <v>45995</v>
      </c>
      <c r="B4730" s="235" t="s">
        <v>8550</v>
      </c>
      <c r="C4730" s="151" t="s">
        <v>7767</v>
      </c>
      <c r="D4730" s="149">
        <v>46000</v>
      </c>
      <c r="E4730" s="262"/>
      <c r="F4730" s="261"/>
      <c r="G4730" s="32" t="s">
        <v>1388</v>
      </c>
      <c r="H4730" s="262"/>
      <c r="I4730" s="235" t="s">
        <v>8550</v>
      </c>
      <c r="J4730" s="260" t="s">
        <v>70</v>
      </c>
      <c r="K4730" s="337" t="s">
        <v>32</v>
      </c>
      <c r="L4730" s="21" t="str">
        <f>VLOOKUP($K4730,TONG_SL!$A:$D,2,0)</f>
        <v>Giò Tai Lưỡi Xào 250g</v>
      </c>
      <c r="N4730" s="21" t="str">
        <f t="shared" si="473"/>
        <v>K-C6</v>
      </c>
      <c r="Q4730" s="21" t="str">
        <f>VLOOKUP(K4730,TONG_SL!$A:$D,3,0)</f>
        <v>Túi</v>
      </c>
      <c r="R4730" s="263">
        <v>7</v>
      </c>
      <c r="S4730" s="263"/>
      <c r="T4730" s="263">
        <f>VLOOKUP(VLOOKUP(G4730,Ma_KH!$A:$R,18,0)&amp;K4730,Gia_MB!$A:$F,6,0)</f>
        <v>50182</v>
      </c>
      <c r="U4730" s="264">
        <f t="shared" si="474"/>
        <v>351274</v>
      </c>
      <c r="V4730" s="263"/>
      <c r="W4730" s="265">
        <f t="shared" si="475"/>
        <v>0</v>
      </c>
      <c r="X4730" s="266" t="str">
        <f t="shared" si="476"/>
        <v>8</v>
      </c>
      <c r="Y4730" s="263"/>
      <c r="Z4730" s="264">
        <f t="shared" si="477"/>
        <v>28101.920000000002</v>
      </c>
      <c r="AA4730" s="267">
        <f>VLOOKUP(G4730,Ma_KH!$A:$R,14,0)</f>
        <v>60</v>
      </c>
    </row>
    <row r="4731" spans="1:27" hidden="1" x14ac:dyDescent="0.25">
      <c r="A4731" s="234">
        <v>45995</v>
      </c>
      <c r="B4731" s="235" t="s">
        <v>8551</v>
      </c>
      <c r="C4731" s="151" t="s">
        <v>7767</v>
      </c>
      <c r="D4731" s="149">
        <v>46000</v>
      </c>
      <c r="E4731" s="262"/>
      <c r="F4731" s="261"/>
      <c r="G4731" s="32" t="s">
        <v>1475</v>
      </c>
      <c r="H4731" s="262"/>
      <c r="I4731" s="235" t="s">
        <v>8551</v>
      </c>
      <c r="J4731" s="260" t="s">
        <v>70</v>
      </c>
      <c r="K4731" s="337" t="s">
        <v>32</v>
      </c>
      <c r="L4731" s="21" t="str">
        <f>VLOOKUP($K4731,TONG_SL!$A:$D,2,0)</f>
        <v>Giò Tai Lưỡi Xào 250g</v>
      </c>
      <c r="N4731" s="21" t="str">
        <f t="shared" si="473"/>
        <v>K-C6</v>
      </c>
      <c r="Q4731" s="21" t="str">
        <f>VLOOKUP(K4731,TONG_SL!$A:$D,3,0)</f>
        <v>Túi</v>
      </c>
      <c r="R4731" s="263">
        <v>5</v>
      </c>
      <c r="S4731" s="263"/>
      <c r="T4731" s="263">
        <f>VLOOKUP(VLOOKUP(G4731,Ma_KH!$A:$R,18,0)&amp;K4731,Gia_MB!$A:$F,6,0)</f>
        <v>50182</v>
      </c>
      <c r="U4731" s="264">
        <f t="shared" si="474"/>
        <v>250910</v>
      </c>
      <c r="V4731" s="263"/>
      <c r="W4731" s="265">
        <f t="shared" si="475"/>
        <v>0</v>
      </c>
      <c r="X4731" s="266" t="str">
        <f t="shared" si="476"/>
        <v>8</v>
      </c>
      <c r="Y4731" s="263"/>
      <c r="Z4731" s="264">
        <f t="shared" si="477"/>
        <v>20072.8</v>
      </c>
      <c r="AA4731" s="267">
        <f>VLOOKUP(G4731,Ma_KH!$A:$R,14,0)</f>
        <v>60</v>
      </c>
    </row>
    <row r="4732" spans="1:27" hidden="1" x14ac:dyDescent="0.25">
      <c r="A4732" s="234">
        <v>45995</v>
      </c>
      <c r="B4732" s="235" t="s">
        <v>8551</v>
      </c>
      <c r="C4732" s="151" t="s">
        <v>7767</v>
      </c>
      <c r="D4732" s="149">
        <v>46000</v>
      </c>
      <c r="E4732" s="262"/>
      <c r="F4732" s="261"/>
      <c r="G4732" s="32" t="s">
        <v>1475</v>
      </c>
      <c r="H4732" s="262"/>
      <c r="I4732" s="235" t="s">
        <v>8551</v>
      </c>
      <c r="J4732" s="260" t="s">
        <v>70</v>
      </c>
      <c r="K4732" s="337" t="s">
        <v>27</v>
      </c>
      <c r="L4732" s="21" t="str">
        <f>VLOOKUP($K4732,TONG_SL!$A:$D,2,0)</f>
        <v>Chân giò heo muối 300g</v>
      </c>
      <c r="N4732" s="21" t="str">
        <f t="shared" si="473"/>
        <v>K-C6</v>
      </c>
      <c r="Q4732" s="21" t="str">
        <f>VLOOKUP(K4732,TONG_SL!$A:$D,3,0)</f>
        <v>Túi</v>
      </c>
      <c r="R4732" s="263">
        <v>5</v>
      </c>
      <c r="S4732" s="263"/>
      <c r="T4732" s="263">
        <f>VLOOKUP(VLOOKUP(G4732,Ma_KH!$A:$R,18,0)&amp;K4732,Gia_MB!$A:$F,6,0)</f>
        <v>73431</v>
      </c>
      <c r="U4732" s="264">
        <f>T4732*R4732</f>
        <v>367155</v>
      </c>
      <c r="V4732" s="263"/>
      <c r="W4732" s="265">
        <f>U4732*V4732</f>
        <v>0</v>
      </c>
      <c r="X4732" s="266" t="str">
        <f>IF(B4732&lt;&gt;"","8","0")</f>
        <v>8</v>
      </c>
      <c r="Y4732" s="263"/>
      <c r="Z4732" s="264">
        <f>U4732*X4732%</f>
        <v>29372.400000000001</v>
      </c>
      <c r="AA4732" s="267">
        <f>VLOOKUP(G4732,Ma_KH!$A:$R,14,0)</f>
        <v>60</v>
      </c>
    </row>
    <row r="4733" spans="1:27" hidden="1" x14ac:dyDescent="0.25">
      <c r="A4733" s="259">
        <v>45996</v>
      </c>
      <c r="B4733" s="288">
        <v>4180907881</v>
      </c>
      <c r="C4733" s="151" t="s">
        <v>7767</v>
      </c>
      <c r="D4733" s="149">
        <v>46000</v>
      </c>
      <c r="E4733" s="262"/>
      <c r="F4733" s="261"/>
      <c r="G4733" s="32" t="s">
        <v>268</v>
      </c>
      <c r="H4733" s="262"/>
      <c r="I4733" s="288">
        <v>4180907881</v>
      </c>
      <c r="J4733" s="260" t="s">
        <v>1784</v>
      </c>
      <c r="K4733" s="337" t="s">
        <v>27</v>
      </c>
      <c r="L4733" s="21" t="str">
        <f>VLOOKUP($K4733,TONG_SL!$A:$D,2,0)</f>
        <v>Chân giò heo muối 300g</v>
      </c>
      <c r="N4733" s="21" t="str">
        <f t="shared" si="473"/>
        <v>K-C6</v>
      </c>
      <c r="Q4733" s="21" t="str">
        <f>VLOOKUP(K4733,TONG_SL!$A:$D,3,0)</f>
        <v>Túi</v>
      </c>
      <c r="R4733" s="263">
        <v>7</v>
      </c>
      <c r="S4733" s="263"/>
      <c r="T4733" s="263">
        <f>VLOOKUP(VLOOKUP(G4733,Ma_KH!$A:$R,18,0)&amp;K4733,Gia_MB!$A:$F,6,0)</f>
        <v>73431</v>
      </c>
      <c r="U4733" s="264">
        <f t="shared" si="474"/>
        <v>514017</v>
      </c>
      <c r="V4733" s="263"/>
      <c r="W4733" s="265">
        <f t="shared" si="475"/>
        <v>0</v>
      </c>
      <c r="X4733" s="266" t="str">
        <f t="shared" si="476"/>
        <v>8</v>
      </c>
      <c r="Y4733" s="263"/>
      <c r="Z4733" s="264">
        <f t="shared" si="477"/>
        <v>41121.360000000001</v>
      </c>
      <c r="AA4733" s="267">
        <f>VLOOKUP(G4733,Ma_KH!$A:$R,14,0)</f>
        <v>60</v>
      </c>
    </row>
    <row r="4734" spans="1:27" hidden="1" x14ac:dyDescent="0.25">
      <c r="A4734" s="259">
        <v>45996</v>
      </c>
      <c r="B4734" s="288">
        <v>4180907881</v>
      </c>
      <c r="C4734" s="151" t="s">
        <v>7767</v>
      </c>
      <c r="D4734" s="149">
        <v>46000</v>
      </c>
      <c r="E4734" s="262"/>
      <c r="F4734" s="261"/>
      <c r="G4734" s="32" t="s">
        <v>268</v>
      </c>
      <c r="H4734" s="262"/>
      <c r="I4734" s="288">
        <v>4180907881</v>
      </c>
      <c r="J4734" s="260" t="s">
        <v>1784</v>
      </c>
      <c r="K4734" s="337" t="s">
        <v>32</v>
      </c>
      <c r="L4734" s="21" t="str">
        <f>VLOOKUP($K4734,TONG_SL!$A:$D,2,0)</f>
        <v>Giò Tai Lưỡi Xào 250g</v>
      </c>
      <c r="N4734" s="21" t="str">
        <f t="shared" si="473"/>
        <v>K-C6</v>
      </c>
      <c r="Q4734" s="21" t="str">
        <f>VLOOKUP(K4734,TONG_SL!$A:$D,3,0)</f>
        <v>Túi</v>
      </c>
      <c r="R4734" s="263">
        <v>6</v>
      </c>
      <c r="S4734" s="263"/>
      <c r="T4734" s="263">
        <f>VLOOKUP(VLOOKUP(G4734,Ma_KH!$A:$R,18,0)&amp;K4734,Gia_MB!$A:$F,6,0)</f>
        <v>50182</v>
      </c>
      <c r="U4734" s="264">
        <f t="shared" si="474"/>
        <v>301092</v>
      </c>
      <c r="V4734" s="263"/>
      <c r="W4734" s="265">
        <f t="shared" si="475"/>
        <v>0</v>
      </c>
      <c r="X4734" s="266" t="str">
        <f t="shared" si="476"/>
        <v>8</v>
      </c>
      <c r="Y4734" s="263"/>
      <c r="Z4734" s="264">
        <f t="shared" si="477"/>
        <v>24087.360000000001</v>
      </c>
      <c r="AA4734" s="267">
        <f>VLOOKUP(G4734,Ma_KH!$A:$R,14,0)</f>
        <v>60</v>
      </c>
    </row>
    <row r="4735" spans="1:27" hidden="1" x14ac:dyDescent="0.25">
      <c r="A4735" s="259">
        <v>45996</v>
      </c>
      <c r="B4735" s="288">
        <v>4180907881</v>
      </c>
      <c r="C4735" s="151" t="s">
        <v>7767</v>
      </c>
      <c r="D4735" s="149">
        <v>46000</v>
      </c>
      <c r="E4735" s="262"/>
      <c r="F4735" s="261"/>
      <c r="G4735" s="32" t="s">
        <v>268</v>
      </c>
      <c r="H4735" s="262"/>
      <c r="I4735" s="288">
        <v>4180907881</v>
      </c>
      <c r="J4735" s="260" t="s">
        <v>1784</v>
      </c>
      <c r="K4735" s="337" t="s">
        <v>30</v>
      </c>
      <c r="L4735" s="21" t="str">
        <f>VLOOKUP($K4735,TONG_SL!$A:$D,2,0)</f>
        <v>Gà muối 500g</v>
      </c>
      <c r="N4735" s="21" t="str">
        <f t="shared" ref="N4735:N4798" si="478">IF($B4735&lt;&gt;"","K-C6","")</f>
        <v>K-C6</v>
      </c>
      <c r="Q4735" s="21" t="str">
        <f>VLOOKUP(K4735,TONG_SL!$A:$D,3,0)</f>
        <v>Túi</v>
      </c>
      <c r="R4735" s="263">
        <v>5</v>
      </c>
      <c r="S4735" s="263"/>
      <c r="T4735" s="263">
        <f>VLOOKUP(VLOOKUP(G4735,Ma_KH!$A:$R,18,0)&amp;K4735,Gia_MB!$A:$F,6,0)</f>
        <v>111058</v>
      </c>
      <c r="U4735" s="264">
        <f t="shared" si="474"/>
        <v>555290</v>
      </c>
      <c r="V4735" s="263"/>
      <c r="W4735" s="265">
        <f t="shared" si="475"/>
        <v>0</v>
      </c>
      <c r="X4735" s="266" t="str">
        <f t="shared" si="476"/>
        <v>8</v>
      </c>
      <c r="Y4735" s="263"/>
      <c r="Z4735" s="264">
        <f t="shared" si="477"/>
        <v>44423.200000000004</v>
      </c>
      <c r="AA4735" s="267">
        <f>VLOOKUP(G4735,Ma_KH!$A:$R,14,0)</f>
        <v>60</v>
      </c>
    </row>
    <row r="4736" spans="1:27" hidden="1" x14ac:dyDescent="0.25">
      <c r="A4736" s="259">
        <v>45996</v>
      </c>
      <c r="B4736" s="288">
        <v>4180907881</v>
      </c>
      <c r="C4736" s="151" t="s">
        <v>7767</v>
      </c>
      <c r="D4736" s="149">
        <v>46000</v>
      </c>
      <c r="E4736" s="262"/>
      <c r="F4736" s="261"/>
      <c r="G4736" s="32" t="s">
        <v>268</v>
      </c>
      <c r="H4736" s="262"/>
      <c r="I4736" s="288">
        <v>4180907881</v>
      </c>
      <c r="J4736" s="260" t="s">
        <v>1784</v>
      </c>
      <c r="K4736" s="337" t="s">
        <v>37</v>
      </c>
      <c r="L4736" s="21" t="str">
        <f>VLOOKUP($K4736,TONG_SL!$A:$D,2,0)</f>
        <v>Chả cốm 300g</v>
      </c>
      <c r="N4736" s="21" t="str">
        <f t="shared" si="478"/>
        <v>K-C6</v>
      </c>
      <c r="Q4736" s="21" t="str">
        <f>VLOOKUP(K4736,TONG_SL!$A:$D,3,0)</f>
        <v>Túi</v>
      </c>
      <c r="R4736" s="263">
        <v>4</v>
      </c>
      <c r="S4736" s="263"/>
      <c r="T4736" s="263">
        <f>VLOOKUP(VLOOKUP(G4736,Ma_KH!$A:$R,18,0)&amp;K4736,Gia_MB!$A:$F,6,0)</f>
        <v>74250</v>
      </c>
      <c r="U4736" s="264">
        <f t="shared" si="474"/>
        <v>297000</v>
      </c>
      <c r="V4736" s="263"/>
      <c r="W4736" s="265">
        <f t="shared" si="475"/>
        <v>0</v>
      </c>
      <c r="X4736" s="266" t="str">
        <f t="shared" si="476"/>
        <v>8</v>
      </c>
      <c r="Y4736" s="263"/>
      <c r="Z4736" s="264">
        <f t="shared" si="477"/>
        <v>23760</v>
      </c>
      <c r="AA4736" s="267">
        <f>VLOOKUP(G4736,Ma_KH!$A:$R,14,0)</f>
        <v>60</v>
      </c>
    </row>
    <row r="4737" spans="1:27" hidden="1" x14ac:dyDescent="0.25">
      <c r="A4737" s="259">
        <v>45996</v>
      </c>
      <c r="B4737" s="288">
        <v>4180907823</v>
      </c>
      <c r="C4737" s="151" t="s">
        <v>7767</v>
      </c>
      <c r="D4737" s="149">
        <v>46000</v>
      </c>
      <c r="E4737" s="262"/>
      <c r="F4737" s="261"/>
      <c r="G4737" s="32" t="s">
        <v>355</v>
      </c>
      <c r="H4737" s="262"/>
      <c r="I4737" s="288">
        <v>4180907823</v>
      </c>
      <c r="J4737" s="260" t="s">
        <v>1784</v>
      </c>
      <c r="K4737" s="337" t="s">
        <v>39</v>
      </c>
      <c r="L4737" s="21" t="str">
        <f>VLOOKUP($K4737,TONG_SL!$A:$D,2,0)</f>
        <v>Chả nướng 300g</v>
      </c>
      <c r="N4737" s="21" t="str">
        <f t="shared" si="478"/>
        <v>K-C6</v>
      </c>
      <c r="Q4737" s="21" t="str">
        <f>VLOOKUP(K4737,TONG_SL!$A:$D,3,0)</f>
        <v>Túi</v>
      </c>
      <c r="R4737" s="263">
        <v>1</v>
      </c>
      <c r="S4737" s="263"/>
      <c r="T4737" s="263">
        <f>VLOOKUP(VLOOKUP(G4737,Ma_KH!$A:$R,18,0)&amp;K4737,Gia_MB!$A:$F,6,0)</f>
        <v>70950</v>
      </c>
      <c r="U4737" s="264">
        <f t="shared" si="474"/>
        <v>70950</v>
      </c>
      <c r="V4737" s="263"/>
      <c r="W4737" s="265">
        <f t="shared" si="475"/>
        <v>0</v>
      </c>
      <c r="X4737" s="266" t="str">
        <f t="shared" si="476"/>
        <v>8</v>
      </c>
      <c r="Y4737" s="263"/>
      <c r="Z4737" s="264">
        <f t="shared" si="477"/>
        <v>5676</v>
      </c>
      <c r="AA4737" s="267">
        <f>VLOOKUP(G4737,Ma_KH!$A:$R,14,0)</f>
        <v>60</v>
      </c>
    </row>
    <row r="4738" spans="1:27" hidden="1" x14ac:dyDescent="0.25">
      <c r="A4738" s="259">
        <v>45996</v>
      </c>
      <c r="B4738" s="288">
        <v>4180907823</v>
      </c>
      <c r="C4738" s="151" t="s">
        <v>7767</v>
      </c>
      <c r="D4738" s="149">
        <v>46000</v>
      </c>
      <c r="E4738" s="262"/>
      <c r="F4738" s="261"/>
      <c r="G4738" s="32" t="s">
        <v>355</v>
      </c>
      <c r="H4738" s="262"/>
      <c r="I4738" s="288">
        <v>4180907823</v>
      </c>
      <c r="J4738" s="260" t="s">
        <v>1784</v>
      </c>
      <c r="K4738" s="337" t="s">
        <v>34</v>
      </c>
      <c r="L4738" s="21" t="str">
        <f>VLOOKUP($K4738,TONG_SL!$A:$D,2,0)</f>
        <v>Tai heo muối 200g</v>
      </c>
      <c r="N4738" s="21" t="str">
        <f t="shared" si="478"/>
        <v>K-C6</v>
      </c>
      <c r="Q4738" s="21" t="str">
        <f>VLOOKUP(K4738,TONG_SL!$A:$D,3,0)</f>
        <v>Túi</v>
      </c>
      <c r="R4738" s="263">
        <v>6</v>
      </c>
      <c r="S4738" s="263"/>
      <c r="T4738" s="263">
        <f>VLOOKUP(VLOOKUP(G4738,Ma_KH!$A:$R,18,0)&amp;K4738,Gia_MB!$A:$F,6,0)</f>
        <v>55595</v>
      </c>
      <c r="U4738" s="264">
        <f t="shared" si="474"/>
        <v>333570</v>
      </c>
      <c r="V4738" s="263"/>
      <c r="W4738" s="265">
        <f t="shared" si="475"/>
        <v>0</v>
      </c>
      <c r="X4738" s="266" t="str">
        <f t="shared" si="476"/>
        <v>8</v>
      </c>
      <c r="Y4738" s="263"/>
      <c r="Z4738" s="264">
        <f t="shared" si="477"/>
        <v>26685.600000000002</v>
      </c>
      <c r="AA4738" s="267">
        <f>VLOOKUP(G4738,Ma_KH!$A:$R,14,0)</f>
        <v>60</v>
      </c>
    </row>
    <row r="4739" spans="1:27" hidden="1" x14ac:dyDescent="0.25">
      <c r="A4739" s="259">
        <v>45996</v>
      </c>
      <c r="B4739" s="288">
        <v>4180907823</v>
      </c>
      <c r="C4739" s="151" t="s">
        <v>7767</v>
      </c>
      <c r="D4739" s="149">
        <v>46000</v>
      </c>
      <c r="E4739" s="262"/>
      <c r="F4739" s="261"/>
      <c r="G4739" s="32" t="s">
        <v>355</v>
      </c>
      <c r="H4739" s="262"/>
      <c r="I4739" s="288">
        <v>4180907823</v>
      </c>
      <c r="J4739" s="260" t="s">
        <v>1784</v>
      </c>
      <c r="K4739" s="337" t="s">
        <v>48</v>
      </c>
      <c r="L4739" s="21" t="str">
        <f>VLOOKUP($K4739,TONG_SL!$A:$D,2,0)</f>
        <v>Mọc Nấm Hương 250g</v>
      </c>
      <c r="N4739" s="21" t="str">
        <f t="shared" si="478"/>
        <v>K-C6</v>
      </c>
      <c r="Q4739" s="21" t="str">
        <f>VLOOKUP(K4739,TONG_SL!$A:$D,3,0)</f>
        <v>Túi</v>
      </c>
      <c r="R4739" s="263">
        <v>3</v>
      </c>
      <c r="S4739" s="263"/>
      <c r="T4739" s="263">
        <f>VLOOKUP(VLOOKUP(G4739,Ma_KH!$A:$R,18,0)&amp;K4739,Gia_MB!$A:$F,6,0)</f>
        <v>46000</v>
      </c>
      <c r="U4739" s="264">
        <f t="shared" si="474"/>
        <v>138000</v>
      </c>
      <c r="V4739" s="263"/>
      <c r="W4739" s="265">
        <f t="shared" si="475"/>
        <v>0</v>
      </c>
      <c r="X4739" s="266" t="str">
        <f t="shared" si="476"/>
        <v>8</v>
      </c>
      <c r="Y4739" s="263"/>
      <c r="Z4739" s="264">
        <f t="shared" si="477"/>
        <v>11040</v>
      </c>
      <c r="AA4739" s="267">
        <f>VLOOKUP(G4739,Ma_KH!$A:$R,14,0)</f>
        <v>60</v>
      </c>
    </row>
    <row r="4740" spans="1:27" hidden="1" x14ac:dyDescent="0.25">
      <c r="A4740" s="259">
        <v>45996</v>
      </c>
      <c r="B4740" s="288">
        <v>4180907823</v>
      </c>
      <c r="C4740" s="151" t="s">
        <v>7767</v>
      </c>
      <c r="D4740" s="149">
        <v>46000</v>
      </c>
      <c r="E4740" s="262"/>
      <c r="F4740" s="261"/>
      <c r="G4740" s="32" t="s">
        <v>355</v>
      </c>
      <c r="H4740" s="262"/>
      <c r="I4740" s="288">
        <v>4180907823</v>
      </c>
      <c r="J4740" s="260" t="s">
        <v>1784</v>
      </c>
      <c r="K4740" s="337" t="s">
        <v>27</v>
      </c>
      <c r="L4740" s="21" t="str">
        <f>VLOOKUP($K4740,TONG_SL!$A:$D,2,0)</f>
        <v>Chân giò heo muối 300g</v>
      </c>
      <c r="N4740" s="21" t="str">
        <f t="shared" si="478"/>
        <v>K-C6</v>
      </c>
      <c r="Q4740" s="21" t="str">
        <f>VLOOKUP(K4740,TONG_SL!$A:$D,3,0)</f>
        <v>Túi</v>
      </c>
      <c r="R4740" s="263">
        <v>14</v>
      </c>
      <c r="S4740" s="263"/>
      <c r="T4740" s="263">
        <f>VLOOKUP(VLOOKUP(G4740,Ma_KH!$A:$R,18,0)&amp;K4740,Gia_MB!$A:$F,6,0)</f>
        <v>73431</v>
      </c>
      <c r="U4740" s="264">
        <f t="shared" si="474"/>
        <v>1028034</v>
      </c>
      <c r="V4740" s="263"/>
      <c r="W4740" s="265">
        <f t="shared" si="475"/>
        <v>0</v>
      </c>
      <c r="X4740" s="266" t="str">
        <f t="shared" si="476"/>
        <v>8</v>
      </c>
      <c r="Y4740" s="263"/>
      <c r="Z4740" s="264">
        <f t="shared" si="477"/>
        <v>82242.720000000001</v>
      </c>
      <c r="AA4740" s="267">
        <f>VLOOKUP(G4740,Ma_KH!$A:$R,14,0)</f>
        <v>60</v>
      </c>
    </row>
    <row r="4741" spans="1:27" hidden="1" x14ac:dyDescent="0.25">
      <c r="A4741" s="259">
        <v>45996</v>
      </c>
      <c r="B4741" s="288">
        <v>4180907666</v>
      </c>
      <c r="C4741" s="151" t="s">
        <v>7767</v>
      </c>
      <c r="D4741" s="149">
        <v>46000</v>
      </c>
      <c r="E4741" s="262"/>
      <c r="F4741" s="261"/>
      <c r="G4741" s="32" t="s">
        <v>972</v>
      </c>
      <c r="H4741" s="262"/>
      <c r="I4741" s="288">
        <v>4180907666</v>
      </c>
      <c r="J4741" s="260" t="s">
        <v>1784</v>
      </c>
      <c r="K4741" s="337" t="s">
        <v>34</v>
      </c>
      <c r="L4741" s="21" t="str">
        <f>VLOOKUP($K4741,TONG_SL!$A:$D,2,0)</f>
        <v>Tai heo muối 200g</v>
      </c>
      <c r="N4741" s="21" t="str">
        <f t="shared" si="478"/>
        <v>K-C6</v>
      </c>
      <c r="Q4741" s="21" t="str">
        <f>VLOOKUP(K4741,TONG_SL!$A:$D,3,0)</f>
        <v>Túi</v>
      </c>
      <c r="R4741" s="263">
        <v>3</v>
      </c>
      <c r="S4741" s="263"/>
      <c r="T4741" s="263">
        <f>VLOOKUP(VLOOKUP(G4741,Ma_KH!$A:$R,18,0)&amp;K4741,Gia_MB!$A:$F,6,0)</f>
        <v>55595</v>
      </c>
      <c r="U4741" s="264">
        <f t="shared" si="474"/>
        <v>166785</v>
      </c>
      <c r="V4741" s="263"/>
      <c r="W4741" s="265">
        <f t="shared" si="475"/>
        <v>0</v>
      </c>
      <c r="X4741" s="266" t="str">
        <f t="shared" si="476"/>
        <v>8</v>
      </c>
      <c r="Y4741" s="263"/>
      <c r="Z4741" s="264">
        <f t="shared" si="477"/>
        <v>13342.800000000001</v>
      </c>
      <c r="AA4741" s="267">
        <f>VLOOKUP(G4741,Ma_KH!$A:$R,14,0)</f>
        <v>60</v>
      </c>
    </row>
    <row r="4742" spans="1:27" hidden="1" x14ac:dyDescent="0.25">
      <c r="A4742" s="259">
        <v>45996</v>
      </c>
      <c r="B4742" s="288">
        <v>4180907666</v>
      </c>
      <c r="C4742" s="151" t="s">
        <v>7767</v>
      </c>
      <c r="D4742" s="149">
        <v>46000</v>
      </c>
      <c r="E4742" s="262"/>
      <c r="F4742" s="261"/>
      <c r="G4742" s="32" t="s">
        <v>972</v>
      </c>
      <c r="H4742" s="262"/>
      <c r="I4742" s="288">
        <v>4180907666</v>
      </c>
      <c r="J4742" s="260" t="s">
        <v>1784</v>
      </c>
      <c r="K4742" s="337" t="s">
        <v>32</v>
      </c>
      <c r="L4742" s="21" t="str">
        <f>VLOOKUP($K4742,TONG_SL!$A:$D,2,0)</f>
        <v>Giò Tai Lưỡi Xào 250g</v>
      </c>
      <c r="N4742" s="21" t="str">
        <f t="shared" si="478"/>
        <v>K-C6</v>
      </c>
      <c r="Q4742" s="21" t="str">
        <f>VLOOKUP(K4742,TONG_SL!$A:$D,3,0)</f>
        <v>Túi</v>
      </c>
      <c r="R4742" s="263">
        <v>5</v>
      </c>
      <c r="S4742" s="263"/>
      <c r="T4742" s="263">
        <f>VLOOKUP(VLOOKUP(G4742,Ma_KH!$A:$R,18,0)&amp;K4742,Gia_MB!$A:$F,6,0)</f>
        <v>50182</v>
      </c>
      <c r="U4742" s="264">
        <f t="shared" si="474"/>
        <v>250910</v>
      </c>
      <c r="V4742" s="263"/>
      <c r="W4742" s="265">
        <f t="shared" si="475"/>
        <v>0</v>
      </c>
      <c r="X4742" s="266" t="str">
        <f t="shared" si="476"/>
        <v>8</v>
      </c>
      <c r="Y4742" s="263"/>
      <c r="Z4742" s="264">
        <f t="shared" si="477"/>
        <v>20072.8</v>
      </c>
      <c r="AA4742" s="267">
        <f>VLOOKUP(G4742,Ma_KH!$A:$R,14,0)</f>
        <v>60</v>
      </c>
    </row>
    <row r="4743" spans="1:27" hidden="1" x14ac:dyDescent="0.25">
      <c r="A4743" s="259">
        <v>45996</v>
      </c>
      <c r="B4743" s="288">
        <v>4180907666</v>
      </c>
      <c r="C4743" s="151" t="s">
        <v>7767</v>
      </c>
      <c r="D4743" s="149">
        <v>46000</v>
      </c>
      <c r="E4743" s="262"/>
      <c r="F4743" s="261"/>
      <c r="G4743" s="32" t="s">
        <v>972</v>
      </c>
      <c r="H4743" s="262"/>
      <c r="I4743" s="288">
        <v>4180907666</v>
      </c>
      <c r="J4743" s="260" t="s">
        <v>1784</v>
      </c>
      <c r="K4743" s="337" t="s">
        <v>27</v>
      </c>
      <c r="L4743" s="21" t="str">
        <f>VLOOKUP($K4743,TONG_SL!$A:$D,2,0)</f>
        <v>Chân giò heo muối 300g</v>
      </c>
      <c r="N4743" s="21" t="str">
        <f t="shared" si="478"/>
        <v>K-C6</v>
      </c>
      <c r="Q4743" s="21" t="str">
        <f>VLOOKUP(K4743,TONG_SL!$A:$D,3,0)</f>
        <v>Túi</v>
      </c>
      <c r="R4743" s="263">
        <v>3</v>
      </c>
      <c r="S4743" s="263"/>
      <c r="T4743" s="263">
        <f>VLOOKUP(VLOOKUP(G4743,Ma_KH!$A:$R,18,0)&amp;K4743,Gia_MB!$A:$F,6,0)</f>
        <v>73431</v>
      </c>
      <c r="U4743" s="264">
        <f t="shared" si="474"/>
        <v>220293</v>
      </c>
      <c r="V4743" s="263"/>
      <c r="W4743" s="265">
        <f t="shared" si="475"/>
        <v>0</v>
      </c>
      <c r="X4743" s="266" t="str">
        <f t="shared" si="476"/>
        <v>8</v>
      </c>
      <c r="Y4743" s="263"/>
      <c r="Z4743" s="264">
        <f t="shared" si="477"/>
        <v>17623.439999999999</v>
      </c>
      <c r="AA4743" s="267">
        <f>VLOOKUP(G4743,Ma_KH!$A:$R,14,0)</f>
        <v>60</v>
      </c>
    </row>
    <row r="4744" spans="1:27" hidden="1" x14ac:dyDescent="0.25">
      <c r="A4744" s="259">
        <v>45996</v>
      </c>
      <c r="B4744" s="288">
        <v>4180907666</v>
      </c>
      <c r="C4744" s="151" t="s">
        <v>7767</v>
      </c>
      <c r="D4744" s="149">
        <v>46000</v>
      </c>
      <c r="E4744" s="262"/>
      <c r="F4744" s="261"/>
      <c r="G4744" s="32" t="s">
        <v>972</v>
      </c>
      <c r="H4744" s="262"/>
      <c r="I4744" s="288">
        <v>4180907666</v>
      </c>
      <c r="J4744" s="260" t="s">
        <v>1784</v>
      </c>
      <c r="K4744" s="337" t="s">
        <v>48</v>
      </c>
      <c r="L4744" s="21" t="str">
        <f>VLOOKUP($K4744,TONG_SL!$A:$D,2,0)</f>
        <v>Mọc Nấm Hương 250g</v>
      </c>
      <c r="N4744" s="21" t="str">
        <f t="shared" si="478"/>
        <v>K-C6</v>
      </c>
      <c r="Q4744" s="21" t="str">
        <f>VLOOKUP(K4744,TONG_SL!$A:$D,3,0)</f>
        <v>Túi</v>
      </c>
      <c r="R4744" s="263">
        <v>9</v>
      </c>
      <c r="S4744" s="263"/>
      <c r="T4744" s="263">
        <f>VLOOKUP(VLOOKUP(G4744,Ma_KH!$A:$R,18,0)&amp;K4744,Gia_MB!$A:$F,6,0)</f>
        <v>46000</v>
      </c>
      <c r="U4744" s="264">
        <f t="shared" si="474"/>
        <v>414000</v>
      </c>
      <c r="V4744" s="263"/>
      <c r="W4744" s="265">
        <f t="shared" si="475"/>
        <v>0</v>
      </c>
      <c r="X4744" s="266" t="str">
        <f t="shared" si="476"/>
        <v>8</v>
      </c>
      <c r="Y4744" s="263"/>
      <c r="Z4744" s="264">
        <f t="shared" si="477"/>
        <v>33120</v>
      </c>
      <c r="AA4744" s="267">
        <f>VLOOKUP(G4744,Ma_KH!$A:$R,14,0)</f>
        <v>60</v>
      </c>
    </row>
    <row r="4745" spans="1:27" hidden="1" x14ac:dyDescent="0.25">
      <c r="A4745" s="259">
        <v>45996</v>
      </c>
      <c r="B4745" s="288">
        <v>4180907666</v>
      </c>
      <c r="C4745" s="151" t="s">
        <v>7767</v>
      </c>
      <c r="D4745" s="149">
        <v>46000</v>
      </c>
      <c r="E4745" s="262"/>
      <c r="F4745" s="261"/>
      <c r="G4745" s="32" t="s">
        <v>972</v>
      </c>
      <c r="H4745" s="262"/>
      <c r="I4745" s="288">
        <v>4180907666</v>
      </c>
      <c r="J4745" s="260" t="s">
        <v>1784</v>
      </c>
      <c r="K4745" s="337" t="s">
        <v>30</v>
      </c>
      <c r="L4745" s="21" t="str">
        <f>VLOOKUP($K4745,TONG_SL!$A:$D,2,0)</f>
        <v>Gà muối 500g</v>
      </c>
      <c r="N4745" s="21" t="str">
        <f t="shared" si="478"/>
        <v>K-C6</v>
      </c>
      <c r="Q4745" s="21" t="str">
        <f>VLOOKUP(K4745,TONG_SL!$A:$D,3,0)</f>
        <v>Túi</v>
      </c>
      <c r="R4745" s="263">
        <v>6</v>
      </c>
      <c r="S4745" s="263"/>
      <c r="T4745" s="263">
        <f>VLOOKUP(VLOOKUP(G4745,Ma_KH!$A:$R,18,0)&amp;K4745,Gia_MB!$A:$F,6,0)</f>
        <v>111058</v>
      </c>
      <c r="U4745" s="264">
        <f t="shared" si="474"/>
        <v>666348</v>
      </c>
      <c r="V4745" s="263"/>
      <c r="W4745" s="265">
        <f t="shared" si="475"/>
        <v>0</v>
      </c>
      <c r="X4745" s="266" t="str">
        <f t="shared" si="476"/>
        <v>8</v>
      </c>
      <c r="Y4745" s="263"/>
      <c r="Z4745" s="264">
        <f t="shared" si="477"/>
        <v>53307.840000000004</v>
      </c>
      <c r="AA4745" s="267">
        <f>VLOOKUP(G4745,Ma_KH!$A:$R,14,0)</f>
        <v>60</v>
      </c>
    </row>
    <row r="4746" spans="1:27" hidden="1" x14ac:dyDescent="0.25">
      <c r="A4746" s="259">
        <v>45996</v>
      </c>
      <c r="B4746" s="288">
        <v>4180907742</v>
      </c>
      <c r="C4746" s="151" t="s">
        <v>7767</v>
      </c>
      <c r="D4746" s="149">
        <v>46000</v>
      </c>
      <c r="E4746" s="262"/>
      <c r="F4746" s="261"/>
      <c r="G4746" s="32" t="s">
        <v>302</v>
      </c>
      <c r="H4746" s="262"/>
      <c r="I4746" s="288">
        <v>4180907742</v>
      </c>
      <c r="J4746" s="260" t="s">
        <v>1784</v>
      </c>
      <c r="K4746" s="337" t="s">
        <v>34</v>
      </c>
      <c r="L4746" s="21" t="str">
        <f>VLOOKUP($K4746,TONG_SL!$A:$D,2,0)</f>
        <v>Tai heo muối 200g</v>
      </c>
      <c r="N4746" s="21" t="str">
        <f t="shared" si="478"/>
        <v>K-C6</v>
      </c>
      <c r="Q4746" s="21" t="str">
        <f>VLOOKUP(K4746,TONG_SL!$A:$D,3,0)</f>
        <v>Túi</v>
      </c>
      <c r="R4746" s="263">
        <v>6</v>
      </c>
      <c r="S4746" s="263"/>
      <c r="T4746" s="263">
        <f>VLOOKUP(VLOOKUP(G4746,Ma_KH!$A:$R,18,0)&amp;K4746,Gia_MB!$A:$F,6,0)</f>
        <v>55595</v>
      </c>
      <c r="U4746" s="264">
        <f t="shared" si="474"/>
        <v>333570</v>
      </c>
      <c r="V4746" s="263"/>
      <c r="W4746" s="265">
        <f t="shared" si="475"/>
        <v>0</v>
      </c>
      <c r="X4746" s="266" t="str">
        <f t="shared" si="476"/>
        <v>8</v>
      </c>
      <c r="Y4746" s="263"/>
      <c r="Z4746" s="264">
        <f t="shared" si="477"/>
        <v>26685.600000000002</v>
      </c>
      <c r="AA4746" s="267">
        <f>VLOOKUP(G4746,Ma_KH!$A:$R,14,0)</f>
        <v>60</v>
      </c>
    </row>
    <row r="4747" spans="1:27" hidden="1" x14ac:dyDescent="0.25">
      <c r="A4747" s="259">
        <v>45996</v>
      </c>
      <c r="B4747" s="288">
        <v>4180907742</v>
      </c>
      <c r="C4747" s="151" t="s">
        <v>7767</v>
      </c>
      <c r="D4747" s="149">
        <v>46000</v>
      </c>
      <c r="E4747" s="262"/>
      <c r="F4747" s="261"/>
      <c r="G4747" s="32" t="s">
        <v>302</v>
      </c>
      <c r="H4747" s="262"/>
      <c r="I4747" s="288">
        <v>4180907742</v>
      </c>
      <c r="J4747" s="260" t="s">
        <v>1784</v>
      </c>
      <c r="K4747" s="337" t="s">
        <v>32</v>
      </c>
      <c r="L4747" s="21" t="str">
        <f>VLOOKUP($K4747,TONG_SL!$A:$D,2,0)</f>
        <v>Giò Tai Lưỡi Xào 250g</v>
      </c>
      <c r="N4747" s="21" t="str">
        <f t="shared" si="478"/>
        <v>K-C6</v>
      </c>
      <c r="Q4747" s="21" t="str">
        <f>VLOOKUP(K4747,TONG_SL!$A:$D,3,0)</f>
        <v>Túi</v>
      </c>
      <c r="R4747" s="263">
        <v>3</v>
      </c>
      <c r="S4747" s="263"/>
      <c r="T4747" s="263">
        <f>VLOOKUP(VLOOKUP(G4747,Ma_KH!$A:$R,18,0)&amp;K4747,Gia_MB!$A:$F,6,0)</f>
        <v>50182</v>
      </c>
      <c r="U4747" s="264">
        <f t="shared" si="474"/>
        <v>150546</v>
      </c>
      <c r="V4747" s="263"/>
      <c r="W4747" s="265">
        <f t="shared" si="475"/>
        <v>0</v>
      </c>
      <c r="X4747" s="266" t="str">
        <f t="shared" si="476"/>
        <v>8</v>
      </c>
      <c r="Y4747" s="263"/>
      <c r="Z4747" s="264">
        <f t="shared" si="477"/>
        <v>12043.68</v>
      </c>
      <c r="AA4747" s="267">
        <f>VLOOKUP(G4747,Ma_KH!$A:$R,14,0)</f>
        <v>60</v>
      </c>
    </row>
    <row r="4748" spans="1:27" hidden="1" x14ac:dyDescent="0.25">
      <c r="A4748" s="259">
        <v>45996</v>
      </c>
      <c r="B4748" s="288">
        <v>4180907742</v>
      </c>
      <c r="C4748" s="151" t="s">
        <v>7767</v>
      </c>
      <c r="D4748" s="149">
        <v>46000</v>
      </c>
      <c r="E4748" s="262"/>
      <c r="F4748" s="261"/>
      <c r="G4748" s="32" t="s">
        <v>302</v>
      </c>
      <c r="H4748" s="262"/>
      <c r="I4748" s="288">
        <v>4180907742</v>
      </c>
      <c r="J4748" s="260" t="s">
        <v>1784</v>
      </c>
      <c r="K4748" s="337" t="s">
        <v>30</v>
      </c>
      <c r="L4748" s="21" t="str">
        <f>VLOOKUP($K4748,TONG_SL!$A:$D,2,0)</f>
        <v>Gà muối 500g</v>
      </c>
      <c r="N4748" s="21" t="str">
        <f t="shared" si="478"/>
        <v>K-C6</v>
      </c>
      <c r="Q4748" s="21" t="str">
        <f>VLOOKUP(K4748,TONG_SL!$A:$D,3,0)</f>
        <v>Túi</v>
      </c>
      <c r="R4748" s="263">
        <v>3</v>
      </c>
      <c r="S4748" s="263"/>
      <c r="T4748" s="263">
        <f>VLOOKUP(VLOOKUP(G4748,Ma_KH!$A:$R,18,0)&amp;K4748,Gia_MB!$A:$F,6,0)</f>
        <v>111058</v>
      </c>
      <c r="U4748" s="264">
        <f t="shared" ref="U4748:U4811" si="479">T4748*R4748</f>
        <v>333174</v>
      </c>
      <c r="V4748" s="263"/>
      <c r="W4748" s="265">
        <f t="shared" ref="W4748:W4811" si="480">U4748*V4748</f>
        <v>0</v>
      </c>
      <c r="X4748" s="266" t="str">
        <f t="shared" ref="X4748:X4811" si="481">IF(B4748&lt;&gt;"","8","0")</f>
        <v>8</v>
      </c>
      <c r="Y4748" s="263"/>
      <c r="Z4748" s="264">
        <f t="shared" ref="Z4748:Z4811" si="482">U4748*X4748%</f>
        <v>26653.920000000002</v>
      </c>
      <c r="AA4748" s="267">
        <f>VLOOKUP(G4748,Ma_KH!$A:$R,14,0)</f>
        <v>60</v>
      </c>
    </row>
    <row r="4749" spans="1:27" hidden="1" x14ac:dyDescent="0.25">
      <c r="A4749" s="259">
        <v>45996</v>
      </c>
      <c r="B4749" s="288">
        <v>4180907742</v>
      </c>
      <c r="C4749" s="151" t="s">
        <v>7767</v>
      </c>
      <c r="D4749" s="149">
        <v>46000</v>
      </c>
      <c r="E4749" s="262"/>
      <c r="F4749" s="261"/>
      <c r="G4749" s="32" t="s">
        <v>302</v>
      </c>
      <c r="H4749" s="262"/>
      <c r="I4749" s="288">
        <v>4180907742</v>
      </c>
      <c r="J4749" s="260" t="s">
        <v>1784</v>
      </c>
      <c r="K4749" s="337" t="s">
        <v>27</v>
      </c>
      <c r="L4749" s="21" t="str">
        <f>VLOOKUP($K4749,TONG_SL!$A:$D,2,0)</f>
        <v>Chân giò heo muối 300g</v>
      </c>
      <c r="N4749" s="21" t="str">
        <f t="shared" si="478"/>
        <v>K-C6</v>
      </c>
      <c r="Q4749" s="21" t="str">
        <f>VLOOKUP(K4749,TONG_SL!$A:$D,3,0)</f>
        <v>Túi</v>
      </c>
      <c r="R4749" s="263">
        <v>6</v>
      </c>
      <c r="S4749" s="263"/>
      <c r="T4749" s="263">
        <f>VLOOKUP(VLOOKUP(G4749,Ma_KH!$A:$R,18,0)&amp;K4749,Gia_MB!$A:$F,6,0)</f>
        <v>73431</v>
      </c>
      <c r="U4749" s="264">
        <f t="shared" si="479"/>
        <v>440586</v>
      </c>
      <c r="V4749" s="263"/>
      <c r="W4749" s="265">
        <f t="shared" si="480"/>
        <v>0</v>
      </c>
      <c r="X4749" s="266" t="str">
        <f t="shared" si="481"/>
        <v>8</v>
      </c>
      <c r="Y4749" s="263"/>
      <c r="Z4749" s="264">
        <f t="shared" si="482"/>
        <v>35246.879999999997</v>
      </c>
      <c r="AA4749" s="267">
        <f>VLOOKUP(G4749,Ma_KH!$A:$R,14,0)</f>
        <v>60</v>
      </c>
    </row>
    <row r="4750" spans="1:27" hidden="1" x14ac:dyDescent="0.25">
      <c r="A4750" s="259">
        <v>45996</v>
      </c>
      <c r="B4750" s="288">
        <v>4180907608</v>
      </c>
      <c r="C4750" s="151" t="s">
        <v>7767</v>
      </c>
      <c r="D4750" s="149">
        <v>46000</v>
      </c>
      <c r="E4750" s="262"/>
      <c r="F4750" s="261"/>
      <c r="G4750" s="32" t="s">
        <v>389</v>
      </c>
      <c r="H4750" s="262"/>
      <c r="I4750" s="288">
        <v>4180907608</v>
      </c>
      <c r="J4750" s="260" t="s">
        <v>1784</v>
      </c>
      <c r="K4750" s="337" t="s">
        <v>32</v>
      </c>
      <c r="L4750" s="21" t="str">
        <f>VLOOKUP($K4750,TONG_SL!$A:$D,2,0)</f>
        <v>Giò Tai Lưỡi Xào 250g</v>
      </c>
      <c r="N4750" s="21" t="str">
        <f t="shared" si="478"/>
        <v>K-C6</v>
      </c>
      <c r="Q4750" s="21" t="str">
        <f>VLOOKUP(K4750,TONG_SL!$A:$D,3,0)</f>
        <v>Túi</v>
      </c>
      <c r="R4750" s="263">
        <v>3</v>
      </c>
      <c r="S4750" s="263"/>
      <c r="T4750" s="263">
        <f>VLOOKUP(VLOOKUP(G4750,Ma_KH!$A:$R,18,0)&amp;K4750,Gia_MB!$A:$F,6,0)</f>
        <v>50182</v>
      </c>
      <c r="U4750" s="264">
        <f t="shared" si="479"/>
        <v>150546</v>
      </c>
      <c r="V4750" s="263"/>
      <c r="W4750" s="265">
        <f t="shared" si="480"/>
        <v>0</v>
      </c>
      <c r="X4750" s="266" t="str">
        <f t="shared" si="481"/>
        <v>8</v>
      </c>
      <c r="Y4750" s="263"/>
      <c r="Z4750" s="264">
        <f t="shared" si="482"/>
        <v>12043.68</v>
      </c>
      <c r="AA4750" s="267">
        <f>VLOOKUP(G4750,Ma_KH!$A:$R,14,0)</f>
        <v>60</v>
      </c>
    </row>
    <row r="4751" spans="1:27" hidden="1" x14ac:dyDescent="0.25">
      <c r="A4751" s="259">
        <v>45996</v>
      </c>
      <c r="B4751" s="288">
        <v>4180907608</v>
      </c>
      <c r="C4751" s="151" t="s">
        <v>7767</v>
      </c>
      <c r="D4751" s="149">
        <v>46000</v>
      </c>
      <c r="E4751" s="262"/>
      <c r="F4751" s="261"/>
      <c r="G4751" s="32" t="s">
        <v>389</v>
      </c>
      <c r="H4751" s="262"/>
      <c r="I4751" s="288">
        <v>4180907608</v>
      </c>
      <c r="J4751" s="260" t="s">
        <v>1784</v>
      </c>
      <c r="K4751" s="337" t="s">
        <v>34</v>
      </c>
      <c r="L4751" s="21" t="str">
        <f>VLOOKUP($K4751,TONG_SL!$A:$D,2,0)</f>
        <v>Tai heo muối 200g</v>
      </c>
      <c r="N4751" s="21" t="str">
        <f t="shared" si="478"/>
        <v>K-C6</v>
      </c>
      <c r="Q4751" s="21" t="str">
        <f>VLOOKUP(K4751,TONG_SL!$A:$D,3,0)</f>
        <v>Túi</v>
      </c>
      <c r="R4751" s="263">
        <v>3</v>
      </c>
      <c r="S4751" s="263"/>
      <c r="T4751" s="263">
        <f>VLOOKUP(VLOOKUP(G4751,Ma_KH!$A:$R,18,0)&amp;K4751,Gia_MB!$A:$F,6,0)</f>
        <v>55595</v>
      </c>
      <c r="U4751" s="264">
        <f t="shared" si="479"/>
        <v>166785</v>
      </c>
      <c r="V4751" s="263"/>
      <c r="W4751" s="265">
        <f t="shared" si="480"/>
        <v>0</v>
      </c>
      <c r="X4751" s="266" t="str">
        <f t="shared" si="481"/>
        <v>8</v>
      </c>
      <c r="Y4751" s="263"/>
      <c r="Z4751" s="264">
        <f t="shared" si="482"/>
        <v>13342.800000000001</v>
      </c>
      <c r="AA4751" s="267">
        <f>VLOOKUP(G4751,Ma_KH!$A:$R,14,0)</f>
        <v>60</v>
      </c>
    </row>
    <row r="4752" spans="1:27" hidden="1" x14ac:dyDescent="0.25">
      <c r="A4752" s="259">
        <v>45996</v>
      </c>
      <c r="B4752" s="288">
        <v>4180907474</v>
      </c>
      <c r="C4752" s="151" t="s">
        <v>7767</v>
      </c>
      <c r="D4752" s="149">
        <v>46000</v>
      </c>
      <c r="E4752" s="262"/>
      <c r="F4752" s="261"/>
      <c r="G4752" s="32" t="s">
        <v>928</v>
      </c>
      <c r="H4752" s="262"/>
      <c r="I4752" s="288">
        <v>4180907474</v>
      </c>
      <c r="J4752" s="260" t="s">
        <v>1784</v>
      </c>
      <c r="K4752" s="337" t="s">
        <v>48</v>
      </c>
      <c r="L4752" s="21" t="str">
        <f>VLOOKUP($K4752,TONG_SL!$A:$D,2,0)</f>
        <v>Mọc Nấm Hương 250g</v>
      </c>
      <c r="N4752" s="21" t="str">
        <f t="shared" si="478"/>
        <v>K-C6</v>
      </c>
      <c r="Q4752" s="21" t="str">
        <f>VLOOKUP(K4752,TONG_SL!$A:$D,3,0)</f>
        <v>Túi</v>
      </c>
      <c r="R4752" s="263">
        <v>3</v>
      </c>
      <c r="S4752" s="263"/>
      <c r="T4752" s="263">
        <f>VLOOKUP(VLOOKUP(G4752,Ma_KH!$A:$R,18,0)&amp;K4752,Gia_MB!$A:$F,6,0)</f>
        <v>46000</v>
      </c>
      <c r="U4752" s="264">
        <f t="shared" si="479"/>
        <v>138000</v>
      </c>
      <c r="V4752" s="263"/>
      <c r="W4752" s="265">
        <f t="shared" si="480"/>
        <v>0</v>
      </c>
      <c r="X4752" s="266" t="str">
        <f t="shared" si="481"/>
        <v>8</v>
      </c>
      <c r="Y4752" s="263"/>
      <c r="Z4752" s="264">
        <f t="shared" si="482"/>
        <v>11040</v>
      </c>
      <c r="AA4752" s="267">
        <f>VLOOKUP(G4752,Ma_KH!$A:$R,14,0)</f>
        <v>60</v>
      </c>
    </row>
    <row r="4753" spans="1:27" hidden="1" x14ac:dyDescent="0.25">
      <c r="A4753" s="259">
        <v>45996</v>
      </c>
      <c r="B4753" s="288">
        <v>4180907474</v>
      </c>
      <c r="C4753" s="151" t="s">
        <v>7767</v>
      </c>
      <c r="D4753" s="149">
        <v>46000</v>
      </c>
      <c r="E4753" s="262"/>
      <c r="F4753" s="261"/>
      <c r="G4753" s="32" t="s">
        <v>928</v>
      </c>
      <c r="H4753" s="262"/>
      <c r="I4753" s="288">
        <v>4180907474</v>
      </c>
      <c r="J4753" s="260" t="s">
        <v>1784</v>
      </c>
      <c r="K4753" s="337" t="s">
        <v>30</v>
      </c>
      <c r="L4753" s="21" t="str">
        <f>VLOOKUP($K4753,TONG_SL!$A:$D,2,0)</f>
        <v>Gà muối 500g</v>
      </c>
      <c r="N4753" s="21" t="str">
        <f t="shared" si="478"/>
        <v>K-C6</v>
      </c>
      <c r="Q4753" s="21" t="str">
        <f>VLOOKUP(K4753,TONG_SL!$A:$D,3,0)</f>
        <v>Túi</v>
      </c>
      <c r="R4753" s="263">
        <v>3</v>
      </c>
      <c r="S4753" s="263"/>
      <c r="T4753" s="263">
        <f>VLOOKUP(VLOOKUP(G4753,Ma_KH!$A:$R,18,0)&amp;K4753,Gia_MB!$A:$F,6,0)</f>
        <v>111058</v>
      </c>
      <c r="U4753" s="264">
        <f t="shared" si="479"/>
        <v>333174</v>
      </c>
      <c r="V4753" s="263"/>
      <c r="W4753" s="265">
        <f t="shared" si="480"/>
        <v>0</v>
      </c>
      <c r="X4753" s="266" t="str">
        <f t="shared" si="481"/>
        <v>8</v>
      </c>
      <c r="Y4753" s="263"/>
      <c r="Z4753" s="264">
        <f t="shared" si="482"/>
        <v>26653.920000000002</v>
      </c>
      <c r="AA4753" s="267">
        <f>VLOOKUP(G4753,Ma_KH!$A:$R,14,0)</f>
        <v>60</v>
      </c>
    </row>
    <row r="4754" spans="1:27" hidden="1" x14ac:dyDescent="0.25">
      <c r="A4754" s="259">
        <v>45996</v>
      </c>
      <c r="B4754" s="288">
        <v>4180907474</v>
      </c>
      <c r="C4754" s="151" t="s">
        <v>7767</v>
      </c>
      <c r="D4754" s="149">
        <v>46000</v>
      </c>
      <c r="E4754" s="262"/>
      <c r="F4754" s="261"/>
      <c r="G4754" s="32" t="s">
        <v>928</v>
      </c>
      <c r="H4754" s="262"/>
      <c r="I4754" s="288">
        <v>4180907474</v>
      </c>
      <c r="J4754" s="260" t="s">
        <v>1784</v>
      </c>
      <c r="K4754" s="337" t="s">
        <v>32</v>
      </c>
      <c r="L4754" s="21" t="str">
        <f>VLOOKUP($K4754,TONG_SL!$A:$D,2,0)</f>
        <v>Giò Tai Lưỡi Xào 250g</v>
      </c>
      <c r="N4754" s="21" t="str">
        <f t="shared" si="478"/>
        <v>K-C6</v>
      </c>
      <c r="Q4754" s="21" t="str">
        <f>VLOOKUP(K4754,TONG_SL!$A:$D,3,0)</f>
        <v>Túi</v>
      </c>
      <c r="R4754" s="263">
        <v>3</v>
      </c>
      <c r="S4754" s="263"/>
      <c r="T4754" s="263">
        <f>VLOOKUP(VLOOKUP(G4754,Ma_KH!$A:$R,18,0)&amp;K4754,Gia_MB!$A:$F,6,0)</f>
        <v>50182</v>
      </c>
      <c r="U4754" s="264">
        <f t="shared" si="479"/>
        <v>150546</v>
      </c>
      <c r="V4754" s="263"/>
      <c r="W4754" s="265">
        <f t="shared" si="480"/>
        <v>0</v>
      </c>
      <c r="X4754" s="266" t="str">
        <f t="shared" si="481"/>
        <v>8</v>
      </c>
      <c r="Y4754" s="263"/>
      <c r="Z4754" s="264">
        <f t="shared" si="482"/>
        <v>12043.68</v>
      </c>
      <c r="AA4754" s="267">
        <f>VLOOKUP(G4754,Ma_KH!$A:$R,14,0)</f>
        <v>60</v>
      </c>
    </row>
    <row r="4755" spans="1:27" hidden="1" x14ac:dyDescent="0.25">
      <c r="A4755" s="259">
        <v>45996</v>
      </c>
      <c r="B4755" s="288">
        <v>4180907474</v>
      </c>
      <c r="C4755" s="151" t="s">
        <v>7767</v>
      </c>
      <c r="D4755" s="149">
        <v>46000</v>
      </c>
      <c r="E4755" s="262"/>
      <c r="F4755" s="261"/>
      <c r="G4755" s="32" t="s">
        <v>928</v>
      </c>
      <c r="H4755" s="262"/>
      <c r="I4755" s="288">
        <v>4180907474</v>
      </c>
      <c r="J4755" s="260" t="s">
        <v>1784</v>
      </c>
      <c r="K4755" s="337" t="s">
        <v>27</v>
      </c>
      <c r="L4755" s="21" t="str">
        <f>VLOOKUP($K4755,TONG_SL!$A:$D,2,0)</f>
        <v>Chân giò heo muối 300g</v>
      </c>
      <c r="N4755" s="21" t="str">
        <f t="shared" si="478"/>
        <v>K-C6</v>
      </c>
      <c r="Q4755" s="21" t="str">
        <f>VLOOKUP(K4755,TONG_SL!$A:$D,3,0)</f>
        <v>Túi</v>
      </c>
      <c r="R4755" s="263">
        <v>6</v>
      </c>
      <c r="S4755" s="263"/>
      <c r="T4755" s="263">
        <f>VLOOKUP(VLOOKUP(G4755,Ma_KH!$A:$R,18,0)&amp;K4755,Gia_MB!$A:$F,6,0)</f>
        <v>73431</v>
      </c>
      <c r="U4755" s="264">
        <f t="shared" si="479"/>
        <v>440586</v>
      </c>
      <c r="V4755" s="263"/>
      <c r="W4755" s="265">
        <f t="shared" si="480"/>
        <v>0</v>
      </c>
      <c r="X4755" s="266" t="str">
        <f t="shared" si="481"/>
        <v>8</v>
      </c>
      <c r="Y4755" s="263"/>
      <c r="Z4755" s="264">
        <f t="shared" si="482"/>
        <v>35246.879999999997</v>
      </c>
      <c r="AA4755" s="267">
        <f>VLOOKUP(G4755,Ma_KH!$A:$R,14,0)</f>
        <v>60</v>
      </c>
    </row>
    <row r="4756" spans="1:27" hidden="1" x14ac:dyDescent="0.25">
      <c r="A4756" s="259">
        <v>45996</v>
      </c>
      <c r="B4756" s="288">
        <v>4180907532</v>
      </c>
      <c r="C4756" s="151" t="s">
        <v>7767</v>
      </c>
      <c r="D4756" s="149">
        <v>46000</v>
      </c>
      <c r="E4756" s="262"/>
      <c r="F4756" s="261"/>
      <c r="G4756" s="32" t="s">
        <v>946</v>
      </c>
      <c r="H4756" s="262"/>
      <c r="I4756" s="288">
        <v>4180907532</v>
      </c>
      <c r="J4756" s="260" t="s">
        <v>1784</v>
      </c>
      <c r="K4756" s="337" t="s">
        <v>39</v>
      </c>
      <c r="L4756" s="21" t="str">
        <f>VLOOKUP($K4756,TONG_SL!$A:$D,2,0)</f>
        <v>Chả nướng 300g</v>
      </c>
      <c r="N4756" s="21" t="str">
        <f t="shared" si="478"/>
        <v>K-C6</v>
      </c>
      <c r="Q4756" s="21" t="str">
        <f>VLOOKUP(K4756,TONG_SL!$A:$D,3,0)</f>
        <v>Túi</v>
      </c>
      <c r="R4756" s="263">
        <v>4</v>
      </c>
      <c r="S4756" s="263"/>
      <c r="T4756" s="263">
        <f>VLOOKUP(VLOOKUP(G4756,Ma_KH!$A:$R,18,0)&amp;K4756,Gia_MB!$A:$F,6,0)</f>
        <v>70950</v>
      </c>
      <c r="U4756" s="264">
        <f t="shared" si="479"/>
        <v>283800</v>
      </c>
      <c r="V4756" s="263"/>
      <c r="W4756" s="265">
        <f t="shared" si="480"/>
        <v>0</v>
      </c>
      <c r="X4756" s="266" t="str">
        <f t="shared" si="481"/>
        <v>8</v>
      </c>
      <c r="Y4756" s="263"/>
      <c r="Z4756" s="264">
        <f t="shared" si="482"/>
        <v>22704</v>
      </c>
      <c r="AA4756" s="267">
        <f>VLOOKUP(G4756,Ma_KH!$A:$R,14,0)</f>
        <v>60</v>
      </c>
    </row>
    <row r="4757" spans="1:27" hidden="1" x14ac:dyDescent="0.25">
      <c r="A4757" s="259">
        <v>45996</v>
      </c>
      <c r="B4757" s="288">
        <v>4180907532</v>
      </c>
      <c r="C4757" s="151" t="s">
        <v>7767</v>
      </c>
      <c r="D4757" s="149">
        <v>46000</v>
      </c>
      <c r="E4757" s="262"/>
      <c r="F4757" s="261"/>
      <c r="G4757" s="32" t="s">
        <v>946</v>
      </c>
      <c r="H4757" s="262"/>
      <c r="I4757" s="288">
        <v>4180907532</v>
      </c>
      <c r="J4757" s="260" t="s">
        <v>1784</v>
      </c>
      <c r="K4757" s="337" t="s">
        <v>32</v>
      </c>
      <c r="L4757" s="21" t="str">
        <f>VLOOKUP($K4757,TONG_SL!$A:$D,2,0)</f>
        <v>Giò Tai Lưỡi Xào 250g</v>
      </c>
      <c r="N4757" s="21" t="str">
        <f t="shared" si="478"/>
        <v>K-C6</v>
      </c>
      <c r="Q4757" s="21" t="str">
        <f>VLOOKUP(K4757,TONG_SL!$A:$D,3,0)</f>
        <v>Túi</v>
      </c>
      <c r="R4757" s="263">
        <v>3</v>
      </c>
      <c r="S4757" s="263"/>
      <c r="T4757" s="263">
        <f>VLOOKUP(VLOOKUP(G4757,Ma_KH!$A:$R,18,0)&amp;K4757,Gia_MB!$A:$F,6,0)</f>
        <v>50182</v>
      </c>
      <c r="U4757" s="264">
        <f t="shared" si="479"/>
        <v>150546</v>
      </c>
      <c r="V4757" s="263"/>
      <c r="W4757" s="265">
        <f t="shared" si="480"/>
        <v>0</v>
      </c>
      <c r="X4757" s="266" t="str">
        <f t="shared" si="481"/>
        <v>8</v>
      </c>
      <c r="Y4757" s="263"/>
      <c r="Z4757" s="264">
        <f t="shared" si="482"/>
        <v>12043.68</v>
      </c>
      <c r="AA4757" s="267">
        <f>VLOOKUP(G4757,Ma_KH!$A:$R,14,0)</f>
        <v>60</v>
      </c>
    </row>
    <row r="4758" spans="1:27" hidden="1" x14ac:dyDescent="0.25">
      <c r="A4758" s="259">
        <v>45996</v>
      </c>
      <c r="B4758" s="288">
        <v>4180907532</v>
      </c>
      <c r="C4758" s="151" t="s">
        <v>7767</v>
      </c>
      <c r="D4758" s="149">
        <v>46000</v>
      </c>
      <c r="E4758" s="262"/>
      <c r="F4758" s="261"/>
      <c r="G4758" s="32" t="s">
        <v>946</v>
      </c>
      <c r="H4758" s="262"/>
      <c r="I4758" s="288">
        <v>4180907532</v>
      </c>
      <c r="J4758" s="260" t="s">
        <v>1784</v>
      </c>
      <c r="K4758" s="337" t="s">
        <v>30</v>
      </c>
      <c r="L4758" s="21" t="str">
        <f>VLOOKUP($K4758,TONG_SL!$A:$D,2,0)</f>
        <v>Gà muối 500g</v>
      </c>
      <c r="N4758" s="21" t="str">
        <f t="shared" si="478"/>
        <v>K-C6</v>
      </c>
      <c r="Q4758" s="21" t="str">
        <f>VLOOKUP(K4758,TONG_SL!$A:$D,3,0)</f>
        <v>Túi</v>
      </c>
      <c r="R4758" s="263">
        <v>4</v>
      </c>
      <c r="S4758" s="263"/>
      <c r="T4758" s="263">
        <f>VLOOKUP(VLOOKUP(G4758,Ma_KH!$A:$R,18,0)&amp;K4758,Gia_MB!$A:$F,6,0)</f>
        <v>111058</v>
      </c>
      <c r="U4758" s="264">
        <f t="shared" si="479"/>
        <v>444232</v>
      </c>
      <c r="V4758" s="263"/>
      <c r="W4758" s="265">
        <f t="shared" si="480"/>
        <v>0</v>
      </c>
      <c r="X4758" s="266" t="str">
        <f t="shared" si="481"/>
        <v>8</v>
      </c>
      <c r="Y4758" s="263"/>
      <c r="Z4758" s="264">
        <f t="shared" si="482"/>
        <v>35538.559999999998</v>
      </c>
      <c r="AA4758" s="267">
        <f>VLOOKUP(G4758,Ma_KH!$A:$R,14,0)</f>
        <v>60</v>
      </c>
    </row>
    <row r="4759" spans="1:27" hidden="1" x14ac:dyDescent="0.25">
      <c r="A4759" s="259">
        <v>45996</v>
      </c>
      <c r="B4759" s="288">
        <v>4180907532</v>
      </c>
      <c r="C4759" s="151" t="s">
        <v>7767</v>
      </c>
      <c r="D4759" s="149">
        <v>46000</v>
      </c>
      <c r="E4759" s="262"/>
      <c r="F4759" s="261"/>
      <c r="G4759" s="32" t="s">
        <v>946</v>
      </c>
      <c r="H4759" s="262"/>
      <c r="I4759" s="288">
        <v>4180907532</v>
      </c>
      <c r="J4759" s="260" t="s">
        <v>1784</v>
      </c>
      <c r="K4759" s="337" t="s">
        <v>48</v>
      </c>
      <c r="L4759" s="21" t="str">
        <f>VLOOKUP($K4759,TONG_SL!$A:$D,2,0)</f>
        <v>Mọc Nấm Hương 250g</v>
      </c>
      <c r="N4759" s="21" t="str">
        <f t="shared" si="478"/>
        <v>K-C6</v>
      </c>
      <c r="Q4759" s="21" t="str">
        <f>VLOOKUP(K4759,TONG_SL!$A:$D,3,0)</f>
        <v>Túi</v>
      </c>
      <c r="R4759" s="263">
        <v>8</v>
      </c>
      <c r="S4759" s="263"/>
      <c r="T4759" s="263">
        <f>VLOOKUP(VLOOKUP(G4759,Ma_KH!$A:$R,18,0)&amp;K4759,Gia_MB!$A:$F,6,0)</f>
        <v>46000</v>
      </c>
      <c r="U4759" s="264">
        <f t="shared" si="479"/>
        <v>368000</v>
      </c>
      <c r="V4759" s="263"/>
      <c r="W4759" s="265">
        <f t="shared" si="480"/>
        <v>0</v>
      </c>
      <c r="X4759" s="266" t="str">
        <f t="shared" si="481"/>
        <v>8</v>
      </c>
      <c r="Y4759" s="263"/>
      <c r="Z4759" s="264">
        <f t="shared" si="482"/>
        <v>29440</v>
      </c>
      <c r="AA4759" s="267">
        <f>VLOOKUP(G4759,Ma_KH!$A:$R,14,0)</f>
        <v>60</v>
      </c>
    </row>
    <row r="4760" spans="1:27" hidden="1" x14ac:dyDescent="0.25">
      <c r="A4760" s="259">
        <v>45996</v>
      </c>
      <c r="B4760" s="288">
        <v>4180907532</v>
      </c>
      <c r="C4760" s="151" t="s">
        <v>7767</v>
      </c>
      <c r="D4760" s="149">
        <v>46000</v>
      </c>
      <c r="E4760" s="262"/>
      <c r="F4760" s="261"/>
      <c r="G4760" s="32" t="s">
        <v>946</v>
      </c>
      <c r="H4760" s="262"/>
      <c r="I4760" s="288">
        <v>4180907532</v>
      </c>
      <c r="J4760" s="260" t="s">
        <v>1784</v>
      </c>
      <c r="K4760" s="337" t="s">
        <v>34</v>
      </c>
      <c r="L4760" s="21" t="str">
        <f>VLOOKUP($K4760,TONG_SL!$A:$D,2,0)</f>
        <v>Tai heo muối 200g</v>
      </c>
      <c r="N4760" s="21" t="str">
        <f t="shared" si="478"/>
        <v>K-C6</v>
      </c>
      <c r="Q4760" s="21" t="str">
        <f>VLOOKUP(K4760,TONG_SL!$A:$D,3,0)</f>
        <v>Túi</v>
      </c>
      <c r="R4760" s="263">
        <v>3</v>
      </c>
      <c r="S4760" s="263"/>
      <c r="T4760" s="263">
        <f>VLOOKUP(VLOOKUP(G4760,Ma_KH!$A:$R,18,0)&amp;K4760,Gia_MB!$A:$F,6,0)</f>
        <v>55595</v>
      </c>
      <c r="U4760" s="264">
        <f t="shared" si="479"/>
        <v>166785</v>
      </c>
      <c r="V4760" s="263"/>
      <c r="W4760" s="265">
        <f t="shared" si="480"/>
        <v>0</v>
      </c>
      <c r="X4760" s="266" t="str">
        <f t="shared" si="481"/>
        <v>8</v>
      </c>
      <c r="Y4760" s="263"/>
      <c r="Z4760" s="264">
        <f t="shared" si="482"/>
        <v>13342.800000000001</v>
      </c>
      <c r="AA4760" s="267">
        <f>VLOOKUP(G4760,Ma_KH!$A:$R,14,0)</f>
        <v>60</v>
      </c>
    </row>
    <row r="4761" spans="1:27" hidden="1" x14ac:dyDescent="0.25">
      <c r="A4761" s="259">
        <v>45996</v>
      </c>
      <c r="B4761" s="288">
        <v>4180907758</v>
      </c>
      <c r="C4761" s="151" t="s">
        <v>7767</v>
      </c>
      <c r="D4761" s="149">
        <v>46000</v>
      </c>
      <c r="E4761" s="262"/>
      <c r="F4761" s="261"/>
      <c r="G4761" s="32" t="s">
        <v>1002</v>
      </c>
      <c r="H4761" s="262"/>
      <c r="I4761" s="288">
        <v>4180907758</v>
      </c>
      <c r="J4761" s="260" t="s">
        <v>1784</v>
      </c>
      <c r="K4761" s="337" t="s">
        <v>27</v>
      </c>
      <c r="L4761" s="21" t="str">
        <f>VLOOKUP($K4761,TONG_SL!$A:$D,2,0)</f>
        <v>Chân giò heo muối 300g</v>
      </c>
      <c r="N4761" s="21" t="str">
        <f t="shared" si="478"/>
        <v>K-C6</v>
      </c>
      <c r="Q4761" s="21" t="str">
        <f>VLOOKUP(K4761,TONG_SL!$A:$D,3,0)</f>
        <v>Túi</v>
      </c>
      <c r="R4761" s="263">
        <v>3</v>
      </c>
      <c r="S4761" s="263"/>
      <c r="T4761" s="263">
        <f>VLOOKUP(VLOOKUP(G4761,Ma_KH!$A:$R,18,0)&amp;K4761,Gia_MB!$A:$F,6,0)</f>
        <v>73431</v>
      </c>
      <c r="U4761" s="264">
        <f t="shared" si="479"/>
        <v>220293</v>
      </c>
      <c r="V4761" s="263"/>
      <c r="W4761" s="265">
        <f t="shared" si="480"/>
        <v>0</v>
      </c>
      <c r="X4761" s="266" t="str">
        <f t="shared" si="481"/>
        <v>8</v>
      </c>
      <c r="Y4761" s="263"/>
      <c r="Z4761" s="264">
        <f t="shared" si="482"/>
        <v>17623.439999999999</v>
      </c>
      <c r="AA4761" s="267">
        <f>VLOOKUP(G4761,Ma_KH!$A:$R,14,0)</f>
        <v>60</v>
      </c>
    </row>
    <row r="4762" spans="1:27" hidden="1" x14ac:dyDescent="0.25">
      <c r="A4762" s="259">
        <v>45996</v>
      </c>
      <c r="B4762" s="288">
        <v>4180907758</v>
      </c>
      <c r="C4762" s="151" t="s">
        <v>7767</v>
      </c>
      <c r="D4762" s="149">
        <v>46000</v>
      </c>
      <c r="E4762" s="262"/>
      <c r="F4762" s="261"/>
      <c r="G4762" s="32" t="s">
        <v>1002</v>
      </c>
      <c r="H4762" s="262"/>
      <c r="I4762" s="288">
        <v>4180907758</v>
      </c>
      <c r="J4762" s="260" t="s">
        <v>1784</v>
      </c>
      <c r="K4762" s="337" t="s">
        <v>30</v>
      </c>
      <c r="L4762" s="21" t="str">
        <f>VLOOKUP($K4762,TONG_SL!$A:$D,2,0)</f>
        <v>Gà muối 500g</v>
      </c>
      <c r="N4762" s="21" t="str">
        <f t="shared" si="478"/>
        <v>K-C6</v>
      </c>
      <c r="Q4762" s="21" t="str">
        <f>VLOOKUP(K4762,TONG_SL!$A:$D,3,0)</f>
        <v>Túi</v>
      </c>
      <c r="R4762" s="263">
        <v>6</v>
      </c>
      <c r="S4762" s="263"/>
      <c r="T4762" s="263">
        <f>VLOOKUP(VLOOKUP(G4762,Ma_KH!$A:$R,18,0)&amp;K4762,Gia_MB!$A:$F,6,0)</f>
        <v>111058</v>
      </c>
      <c r="U4762" s="264">
        <f t="shared" si="479"/>
        <v>666348</v>
      </c>
      <c r="V4762" s="263"/>
      <c r="W4762" s="265">
        <f t="shared" si="480"/>
        <v>0</v>
      </c>
      <c r="X4762" s="266" t="str">
        <f t="shared" si="481"/>
        <v>8</v>
      </c>
      <c r="Y4762" s="263"/>
      <c r="Z4762" s="264">
        <f t="shared" si="482"/>
        <v>53307.840000000004</v>
      </c>
      <c r="AA4762" s="267">
        <f>VLOOKUP(G4762,Ma_KH!$A:$R,14,0)</f>
        <v>60</v>
      </c>
    </row>
    <row r="4763" spans="1:27" hidden="1" x14ac:dyDescent="0.25">
      <c r="A4763" s="259">
        <v>45996</v>
      </c>
      <c r="B4763" s="288">
        <v>4180907758</v>
      </c>
      <c r="C4763" s="151" t="s">
        <v>7767</v>
      </c>
      <c r="D4763" s="149">
        <v>46000</v>
      </c>
      <c r="E4763" s="262"/>
      <c r="F4763" s="261"/>
      <c r="G4763" s="32" t="s">
        <v>1002</v>
      </c>
      <c r="H4763" s="262"/>
      <c r="I4763" s="288">
        <v>4180907758</v>
      </c>
      <c r="J4763" s="260" t="s">
        <v>1784</v>
      </c>
      <c r="K4763" s="337" t="s">
        <v>48</v>
      </c>
      <c r="L4763" s="21" t="str">
        <f>VLOOKUP($K4763,TONG_SL!$A:$D,2,0)</f>
        <v>Mọc Nấm Hương 250g</v>
      </c>
      <c r="N4763" s="21" t="str">
        <f t="shared" si="478"/>
        <v>K-C6</v>
      </c>
      <c r="Q4763" s="21" t="str">
        <f>VLOOKUP(K4763,TONG_SL!$A:$D,3,0)</f>
        <v>Túi</v>
      </c>
      <c r="R4763" s="263">
        <v>3</v>
      </c>
      <c r="S4763" s="263"/>
      <c r="T4763" s="263">
        <f>VLOOKUP(VLOOKUP(G4763,Ma_KH!$A:$R,18,0)&amp;K4763,Gia_MB!$A:$F,6,0)</f>
        <v>46000</v>
      </c>
      <c r="U4763" s="264">
        <f t="shared" si="479"/>
        <v>138000</v>
      </c>
      <c r="V4763" s="263"/>
      <c r="W4763" s="265">
        <f t="shared" si="480"/>
        <v>0</v>
      </c>
      <c r="X4763" s="266" t="str">
        <f t="shared" si="481"/>
        <v>8</v>
      </c>
      <c r="Y4763" s="263"/>
      <c r="Z4763" s="264">
        <f t="shared" si="482"/>
        <v>11040</v>
      </c>
      <c r="AA4763" s="267">
        <f>VLOOKUP(G4763,Ma_KH!$A:$R,14,0)</f>
        <v>60</v>
      </c>
    </row>
    <row r="4764" spans="1:27" hidden="1" x14ac:dyDescent="0.25">
      <c r="A4764" s="259">
        <v>45996</v>
      </c>
      <c r="B4764" s="288">
        <v>4180907548</v>
      </c>
      <c r="C4764" s="151" t="s">
        <v>7767</v>
      </c>
      <c r="D4764" s="149">
        <v>46000</v>
      </c>
      <c r="E4764" s="262"/>
      <c r="F4764" s="261"/>
      <c r="G4764" s="32" t="s">
        <v>493</v>
      </c>
      <c r="H4764" s="262"/>
      <c r="I4764" s="288">
        <v>4180907548</v>
      </c>
      <c r="J4764" s="260" t="s">
        <v>1784</v>
      </c>
      <c r="K4764" s="337" t="s">
        <v>48</v>
      </c>
      <c r="L4764" s="21" t="str">
        <f>VLOOKUP($K4764,TONG_SL!$A:$D,2,0)</f>
        <v>Mọc Nấm Hương 250g</v>
      </c>
      <c r="N4764" s="21" t="str">
        <f t="shared" si="478"/>
        <v>K-C6</v>
      </c>
      <c r="Q4764" s="21" t="str">
        <f>VLOOKUP(K4764,TONG_SL!$A:$D,3,0)</f>
        <v>Túi</v>
      </c>
      <c r="R4764" s="263">
        <v>6</v>
      </c>
      <c r="S4764" s="263"/>
      <c r="T4764" s="263">
        <f>VLOOKUP(VLOOKUP(G4764,Ma_KH!$A:$R,18,0)&amp;K4764,Gia_MB!$A:$F,6,0)</f>
        <v>46000</v>
      </c>
      <c r="U4764" s="264">
        <f t="shared" si="479"/>
        <v>276000</v>
      </c>
      <c r="V4764" s="263"/>
      <c r="W4764" s="265">
        <f t="shared" si="480"/>
        <v>0</v>
      </c>
      <c r="X4764" s="266" t="str">
        <f t="shared" si="481"/>
        <v>8</v>
      </c>
      <c r="Y4764" s="263"/>
      <c r="Z4764" s="264">
        <f t="shared" si="482"/>
        <v>22080</v>
      </c>
      <c r="AA4764" s="267">
        <f>VLOOKUP(G4764,Ma_KH!$A:$R,14,0)</f>
        <v>60</v>
      </c>
    </row>
    <row r="4765" spans="1:27" hidden="1" x14ac:dyDescent="0.25">
      <c r="A4765" s="259">
        <v>45996</v>
      </c>
      <c r="B4765" s="288">
        <v>4180907548</v>
      </c>
      <c r="C4765" s="151" t="s">
        <v>7767</v>
      </c>
      <c r="D4765" s="149">
        <v>46000</v>
      </c>
      <c r="E4765" s="262"/>
      <c r="F4765" s="261"/>
      <c r="G4765" s="32" t="s">
        <v>493</v>
      </c>
      <c r="H4765" s="262"/>
      <c r="I4765" s="288">
        <v>4180907548</v>
      </c>
      <c r="J4765" s="260" t="s">
        <v>1784</v>
      </c>
      <c r="K4765" s="337" t="s">
        <v>27</v>
      </c>
      <c r="L4765" s="21" t="str">
        <f>VLOOKUP($K4765,TONG_SL!$A:$D,2,0)</f>
        <v>Chân giò heo muối 300g</v>
      </c>
      <c r="N4765" s="21" t="str">
        <f t="shared" si="478"/>
        <v>K-C6</v>
      </c>
      <c r="Q4765" s="21" t="str">
        <f>VLOOKUP(K4765,TONG_SL!$A:$D,3,0)</f>
        <v>Túi</v>
      </c>
      <c r="R4765" s="263">
        <v>3</v>
      </c>
      <c r="S4765" s="263"/>
      <c r="T4765" s="263">
        <f>VLOOKUP(VLOOKUP(G4765,Ma_KH!$A:$R,18,0)&amp;K4765,Gia_MB!$A:$F,6,0)</f>
        <v>73431</v>
      </c>
      <c r="U4765" s="264">
        <f t="shared" si="479"/>
        <v>220293</v>
      </c>
      <c r="V4765" s="263"/>
      <c r="W4765" s="265">
        <f t="shared" si="480"/>
        <v>0</v>
      </c>
      <c r="X4765" s="266" t="str">
        <f t="shared" si="481"/>
        <v>8</v>
      </c>
      <c r="Y4765" s="263"/>
      <c r="Z4765" s="264">
        <f t="shared" si="482"/>
        <v>17623.439999999999</v>
      </c>
      <c r="AA4765" s="267">
        <f>VLOOKUP(G4765,Ma_KH!$A:$R,14,0)</f>
        <v>60</v>
      </c>
    </row>
    <row r="4766" spans="1:27" hidden="1" x14ac:dyDescent="0.25">
      <c r="A4766" s="259">
        <v>45996</v>
      </c>
      <c r="B4766" s="288">
        <v>4180907548</v>
      </c>
      <c r="C4766" s="151" t="s">
        <v>7767</v>
      </c>
      <c r="D4766" s="149">
        <v>46000</v>
      </c>
      <c r="E4766" s="262"/>
      <c r="F4766" s="261"/>
      <c r="G4766" s="32" t="s">
        <v>493</v>
      </c>
      <c r="H4766" s="262"/>
      <c r="I4766" s="288">
        <v>4180907548</v>
      </c>
      <c r="J4766" s="260" t="s">
        <v>1784</v>
      </c>
      <c r="K4766" s="337" t="s">
        <v>32</v>
      </c>
      <c r="L4766" s="21" t="str">
        <f>VLOOKUP($K4766,TONG_SL!$A:$D,2,0)</f>
        <v>Giò Tai Lưỡi Xào 250g</v>
      </c>
      <c r="N4766" s="21" t="str">
        <f t="shared" si="478"/>
        <v>K-C6</v>
      </c>
      <c r="Q4766" s="21" t="str">
        <f>VLOOKUP(K4766,TONG_SL!$A:$D,3,0)</f>
        <v>Túi</v>
      </c>
      <c r="R4766" s="263">
        <v>6</v>
      </c>
      <c r="S4766" s="263"/>
      <c r="T4766" s="263">
        <f>VLOOKUP(VLOOKUP(G4766,Ma_KH!$A:$R,18,0)&amp;K4766,Gia_MB!$A:$F,6,0)</f>
        <v>50182</v>
      </c>
      <c r="U4766" s="264">
        <f t="shared" si="479"/>
        <v>301092</v>
      </c>
      <c r="V4766" s="263"/>
      <c r="W4766" s="265">
        <f t="shared" si="480"/>
        <v>0</v>
      </c>
      <c r="X4766" s="266" t="str">
        <f t="shared" si="481"/>
        <v>8</v>
      </c>
      <c r="Y4766" s="263"/>
      <c r="Z4766" s="264">
        <f t="shared" si="482"/>
        <v>24087.360000000001</v>
      </c>
      <c r="AA4766" s="267">
        <f>VLOOKUP(G4766,Ma_KH!$A:$R,14,0)</f>
        <v>60</v>
      </c>
    </row>
    <row r="4767" spans="1:27" hidden="1" x14ac:dyDescent="0.25">
      <c r="A4767" s="259">
        <v>45996</v>
      </c>
      <c r="B4767" s="288">
        <v>4180907500</v>
      </c>
      <c r="C4767" s="151" t="s">
        <v>7767</v>
      </c>
      <c r="D4767" s="149">
        <v>46000</v>
      </c>
      <c r="E4767" s="262"/>
      <c r="F4767" s="261"/>
      <c r="G4767" s="32" t="s">
        <v>462</v>
      </c>
      <c r="H4767" s="262"/>
      <c r="I4767" s="288">
        <v>4180907500</v>
      </c>
      <c r="J4767" s="260" t="s">
        <v>1784</v>
      </c>
      <c r="K4767" s="337" t="s">
        <v>27</v>
      </c>
      <c r="L4767" s="21" t="str">
        <f>VLOOKUP($K4767,TONG_SL!$A:$D,2,0)</f>
        <v>Chân giò heo muối 300g</v>
      </c>
      <c r="N4767" s="21" t="str">
        <f t="shared" si="478"/>
        <v>K-C6</v>
      </c>
      <c r="Q4767" s="21" t="str">
        <f>VLOOKUP(K4767,TONG_SL!$A:$D,3,0)</f>
        <v>Túi</v>
      </c>
      <c r="R4767" s="263">
        <v>3</v>
      </c>
      <c r="S4767" s="263"/>
      <c r="T4767" s="263">
        <f>VLOOKUP(VLOOKUP(G4767,Ma_KH!$A:$R,18,0)&amp;K4767,Gia_MB!$A:$F,6,0)</f>
        <v>73431</v>
      </c>
      <c r="U4767" s="264">
        <f t="shared" si="479"/>
        <v>220293</v>
      </c>
      <c r="V4767" s="263"/>
      <c r="W4767" s="265">
        <f t="shared" si="480"/>
        <v>0</v>
      </c>
      <c r="X4767" s="266" t="str">
        <f t="shared" si="481"/>
        <v>8</v>
      </c>
      <c r="Y4767" s="263"/>
      <c r="Z4767" s="264">
        <f t="shared" si="482"/>
        <v>17623.439999999999</v>
      </c>
      <c r="AA4767" s="267">
        <f>VLOOKUP(G4767,Ma_KH!$A:$R,14,0)</f>
        <v>60</v>
      </c>
    </row>
    <row r="4768" spans="1:27" hidden="1" x14ac:dyDescent="0.25">
      <c r="A4768" s="259">
        <v>45996</v>
      </c>
      <c r="B4768" s="288">
        <v>4180907500</v>
      </c>
      <c r="C4768" s="151" t="s">
        <v>7767</v>
      </c>
      <c r="D4768" s="149">
        <v>46000</v>
      </c>
      <c r="E4768" s="262"/>
      <c r="F4768" s="261"/>
      <c r="G4768" s="32" t="s">
        <v>462</v>
      </c>
      <c r="H4768" s="262"/>
      <c r="I4768" s="288">
        <v>4180907500</v>
      </c>
      <c r="J4768" s="260" t="s">
        <v>1784</v>
      </c>
      <c r="K4768" s="337" t="s">
        <v>34</v>
      </c>
      <c r="L4768" s="21" t="str">
        <f>VLOOKUP($K4768,TONG_SL!$A:$D,2,0)</f>
        <v>Tai heo muối 200g</v>
      </c>
      <c r="N4768" s="21" t="str">
        <f t="shared" si="478"/>
        <v>K-C6</v>
      </c>
      <c r="Q4768" s="21" t="str">
        <f>VLOOKUP(K4768,TONG_SL!$A:$D,3,0)</f>
        <v>Túi</v>
      </c>
      <c r="R4768" s="263">
        <v>3</v>
      </c>
      <c r="S4768" s="263"/>
      <c r="T4768" s="263">
        <f>VLOOKUP(VLOOKUP(G4768,Ma_KH!$A:$R,18,0)&amp;K4768,Gia_MB!$A:$F,6,0)</f>
        <v>55595</v>
      </c>
      <c r="U4768" s="264">
        <f t="shared" si="479"/>
        <v>166785</v>
      </c>
      <c r="V4768" s="263"/>
      <c r="W4768" s="265">
        <f t="shared" si="480"/>
        <v>0</v>
      </c>
      <c r="X4768" s="266" t="str">
        <f t="shared" si="481"/>
        <v>8</v>
      </c>
      <c r="Y4768" s="263"/>
      <c r="Z4768" s="264">
        <f t="shared" si="482"/>
        <v>13342.800000000001</v>
      </c>
      <c r="AA4768" s="267">
        <f>VLOOKUP(G4768,Ma_KH!$A:$R,14,0)</f>
        <v>60</v>
      </c>
    </row>
    <row r="4769" spans="1:27" hidden="1" x14ac:dyDescent="0.25">
      <c r="A4769" s="259">
        <v>45996</v>
      </c>
      <c r="B4769" s="288">
        <v>4180907500</v>
      </c>
      <c r="C4769" s="151" t="s">
        <v>7767</v>
      </c>
      <c r="D4769" s="149">
        <v>46000</v>
      </c>
      <c r="E4769" s="262"/>
      <c r="F4769" s="261"/>
      <c r="G4769" s="32" t="s">
        <v>462</v>
      </c>
      <c r="H4769" s="262"/>
      <c r="I4769" s="288">
        <v>4180907500</v>
      </c>
      <c r="J4769" s="260" t="s">
        <v>1784</v>
      </c>
      <c r="K4769" s="337" t="s">
        <v>39</v>
      </c>
      <c r="L4769" s="21" t="str">
        <f>VLOOKUP($K4769,TONG_SL!$A:$D,2,0)</f>
        <v>Chả nướng 300g</v>
      </c>
      <c r="N4769" s="21" t="str">
        <f t="shared" si="478"/>
        <v>K-C6</v>
      </c>
      <c r="Q4769" s="21" t="str">
        <f>VLOOKUP(K4769,TONG_SL!$A:$D,3,0)</f>
        <v>Túi</v>
      </c>
      <c r="R4769" s="263">
        <v>3</v>
      </c>
      <c r="S4769" s="263"/>
      <c r="T4769" s="263">
        <f>VLOOKUP(VLOOKUP(G4769,Ma_KH!$A:$R,18,0)&amp;K4769,Gia_MB!$A:$F,6,0)</f>
        <v>70950</v>
      </c>
      <c r="U4769" s="264">
        <f t="shared" si="479"/>
        <v>212850</v>
      </c>
      <c r="V4769" s="263"/>
      <c r="W4769" s="265">
        <f t="shared" si="480"/>
        <v>0</v>
      </c>
      <c r="X4769" s="266" t="str">
        <f t="shared" si="481"/>
        <v>8</v>
      </c>
      <c r="Y4769" s="263"/>
      <c r="Z4769" s="264">
        <f t="shared" si="482"/>
        <v>17028</v>
      </c>
      <c r="AA4769" s="267">
        <f>VLOOKUP(G4769,Ma_KH!$A:$R,14,0)</f>
        <v>60</v>
      </c>
    </row>
    <row r="4770" spans="1:27" hidden="1" x14ac:dyDescent="0.25">
      <c r="A4770" s="259">
        <v>45996</v>
      </c>
      <c r="B4770" s="288">
        <v>4180907500</v>
      </c>
      <c r="C4770" s="151" t="s">
        <v>7767</v>
      </c>
      <c r="D4770" s="149">
        <v>46000</v>
      </c>
      <c r="E4770" s="262"/>
      <c r="F4770" s="261"/>
      <c r="G4770" s="32" t="s">
        <v>462</v>
      </c>
      <c r="H4770" s="262"/>
      <c r="I4770" s="288">
        <v>4180907500</v>
      </c>
      <c r="J4770" s="260" t="s">
        <v>1784</v>
      </c>
      <c r="K4770" s="337" t="s">
        <v>37</v>
      </c>
      <c r="L4770" s="21" t="str">
        <f>VLOOKUP($K4770,TONG_SL!$A:$D,2,0)</f>
        <v>Chả cốm 300g</v>
      </c>
      <c r="N4770" s="21" t="str">
        <f t="shared" si="478"/>
        <v>K-C6</v>
      </c>
      <c r="Q4770" s="21" t="str">
        <f>VLOOKUP(K4770,TONG_SL!$A:$D,3,0)</f>
        <v>Túi</v>
      </c>
      <c r="R4770" s="263">
        <v>3</v>
      </c>
      <c r="S4770" s="263"/>
      <c r="T4770" s="263">
        <f>VLOOKUP(VLOOKUP(G4770,Ma_KH!$A:$R,18,0)&amp;K4770,Gia_MB!$A:$F,6,0)</f>
        <v>74250</v>
      </c>
      <c r="U4770" s="264">
        <f t="shared" si="479"/>
        <v>222750</v>
      </c>
      <c r="V4770" s="263"/>
      <c r="W4770" s="265">
        <f t="shared" si="480"/>
        <v>0</v>
      </c>
      <c r="X4770" s="266" t="str">
        <f t="shared" si="481"/>
        <v>8</v>
      </c>
      <c r="Y4770" s="263"/>
      <c r="Z4770" s="264">
        <f t="shared" si="482"/>
        <v>17820</v>
      </c>
      <c r="AA4770" s="267">
        <f>VLOOKUP(G4770,Ma_KH!$A:$R,14,0)</f>
        <v>60</v>
      </c>
    </row>
    <row r="4771" spans="1:27" hidden="1" x14ac:dyDescent="0.25">
      <c r="A4771" s="259">
        <v>45996</v>
      </c>
      <c r="B4771" s="288">
        <v>4180907500</v>
      </c>
      <c r="C4771" s="151" t="s">
        <v>7767</v>
      </c>
      <c r="D4771" s="149">
        <v>46000</v>
      </c>
      <c r="E4771" s="262"/>
      <c r="F4771" s="261"/>
      <c r="G4771" s="32" t="s">
        <v>462</v>
      </c>
      <c r="H4771" s="262"/>
      <c r="I4771" s="288">
        <v>4180907500</v>
      </c>
      <c r="J4771" s="260" t="s">
        <v>1784</v>
      </c>
      <c r="K4771" s="337" t="s">
        <v>32</v>
      </c>
      <c r="L4771" s="21" t="str">
        <f>VLOOKUP($K4771,TONG_SL!$A:$D,2,0)</f>
        <v>Giò Tai Lưỡi Xào 250g</v>
      </c>
      <c r="N4771" s="21" t="str">
        <f t="shared" si="478"/>
        <v>K-C6</v>
      </c>
      <c r="Q4771" s="21" t="str">
        <f>VLOOKUP(K4771,TONG_SL!$A:$D,3,0)</f>
        <v>Túi</v>
      </c>
      <c r="R4771" s="263">
        <v>3</v>
      </c>
      <c r="S4771" s="263"/>
      <c r="T4771" s="263">
        <f>VLOOKUP(VLOOKUP(G4771,Ma_KH!$A:$R,18,0)&amp;K4771,Gia_MB!$A:$F,6,0)</f>
        <v>50182</v>
      </c>
      <c r="U4771" s="264">
        <f t="shared" si="479"/>
        <v>150546</v>
      </c>
      <c r="V4771" s="263"/>
      <c r="W4771" s="265">
        <f t="shared" si="480"/>
        <v>0</v>
      </c>
      <c r="X4771" s="266" t="str">
        <f t="shared" si="481"/>
        <v>8</v>
      </c>
      <c r="Y4771" s="263"/>
      <c r="Z4771" s="264">
        <f t="shared" si="482"/>
        <v>12043.68</v>
      </c>
      <c r="AA4771" s="267">
        <f>VLOOKUP(G4771,Ma_KH!$A:$R,14,0)</f>
        <v>60</v>
      </c>
    </row>
    <row r="4772" spans="1:27" hidden="1" x14ac:dyDescent="0.25">
      <c r="A4772" s="259">
        <v>45996</v>
      </c>
      <c r="B4772" s="288">
        <v>4180907500</v>
      </c>
      <c r="C4772" s="151" t="s">
        <v>7767</v>
      </c>
      <c r="D4772" s="149">
        <v>46000</v>
      </c>
      <c r="E4772" s="262"/>
      <c r="F4772" s="261"/>
      <c r="G4772" s="32" t="s">
        <v>462</v>
      </c>
      <c r="H4772" s="262"/>
      <c r="I4772" s="288">
        <v>4180907500</v>
      </c>
      <c r="J4772" s="260" t="s">
        <v>1784</v>
      </c>
      <c r="K4772" s="337" t="s">
        <v>48</v>
      </c>
      <c r="L4772" s="21" t="str">
        <f>VLOOKUP($K4772,TONG_SL!$A:$D,2,0)</f>
        <v>Mọc Nấm Hương 250g</v>
      </c>
      <c r="N4772" s="21" t="str">
        <f t="shared" si="478"/>
        <v>K-C6</v>
      </c>
      <c r="Q4772" s="21" t="str">
        <f>VLOOKUP(K4772,TONG_SL!$A:$D,3,0)</f>
        <v>Túi</v>
      </c>
      <c r="R4772" s="263">
        <v>2</v>
      </c>
      <c r="S4772" s="263"/>
      <c r="T4772" s="263">
        <f>VLOOKUP(VLOOKUP(G4772,Ma_KH!$A:$R,18,0)&amp;K4772,Gia_MB!$A:$F,6,0)</f>
        <v>46000</v>
      </c>
      <c r="U4772" s="264">
        <f t="shared" si="479"/>
        <v>92000</v>
      </c>
      <c r="V4772" s="263"/>
      <c r="W4772" s="265">
        <f t="shared" si="480"/>
        <v>0</v>
      </c>
      <c r="X4772" s="266" t="str">
        <f t="shared" si="481"/>
        <v>8</v>
      </c>
      <c r="Y4772" s="263"/>
      <c r="Z4772" s="264">
        <f t="shared" si="482"/>
        <v>7360</v>
      </c>
      <c r="AA4772" s="267">
        <f>VLOOKUP(G4772,Ma_KH!$A:$R,14,0)</f>
        <v>60</v>
      </c>
    </row>
    <row r="4773" spans="1:27" hidden="1" x14ac:dyDescent="0.25">
      <c r="A4773" s="259">
        <v>45996</v>
      </c>
      <c r="B4773" s="288">
        <v>4180908152</v>
      </c>
      <c r="C4773" s="151" t="s">
        <v>7767</v>
      </c>
      <c r="D4773" s="149">
        <v>46000</v>
      </c>
      <c r="E4773" s="262"/>
      <c r="F4773" s="261"/>
      <c r="G4773" s="32" t="s">
        <v>1370</v>
      </c>
      <c r="H4773" s="262"/>
      <c r="I4773" s="288">
        <v>4180908152</v>
      </c>
      <c r="J4773" s="260" t="s">
        <v>1784</v>
      </c>
      <c r="K4773" s="337" t="s">
        <v>48</v>
      </c>
      <c r="L4773" s="21" t="str">
        <f>VLOOKUP($K4773,TONG_SL!$A:$D,2,0)</f>
        <v>Mọc Nấm Hương 250g</v>
      </c>
      <c r="N4773" s="21" t="str">
        <f t="shared" si="478"/>
        <v>K-C6</v>
      </c>
      <c r="Q4773" s="21" t="str">
        <f>VLOOKUP(K4773,TONG_SL!$A:$D,3,0)</f>
        <v>Túi</v>
      </c>
      <c r="R4773" s="263">
        <v>6</v>
      </c>
      <c r="S4773" s="263"/>
      <c r="T4773" s="263">
        <f>VLOOKUP(VLOOKUP(G4773,Ma_KH!$A:$R,18,0)&amp;K4773,Gia_MB!$A:$F,6,0)</f>
        <v>46000</v>
      </c>
      <c r="U4773" s="264">
        <f t="shared" si="479"/>
        <v>276000</v>
      </c>
      <c r="V4773" s="263"/>
      <c r="W4773" s="265">
        <f t="shared" si="480"/>
        <v>0</v>
      </c>
      <c r="X4773" s="266" t="str">
        <f t="shared" si="481"/>
        <v>8</v>
      </c>
      <c r="Y4773" s="263"/>
      <c r="Z4773" s="264">
        <f t="shared" si="482"/>
        <v>22080</v>
      </c>
      <c r="AA4773" s="267">
        <f>VLOOKUP(G4773,Ma_KH!$A:$R,14,0)</f>
        <v>60</v>
      </c>
    </row>
    <row r="4774" spans="1:27" hidden="1" x14ac:dyDescent="0.25">
      <c r="A4774" s="259">
        <v>45996</v>
      </c>
      <c r="B4774" s="288">
        <v>4180908152</v>
      </c>
      <c r="C4774" s="151" t="s">
        <v>7767</v>
      </c>
      <c r="D4774" s="149">
        <v>46000</v>
      </c>
      <c r="E4774" s="262"/>
      <c r="F4774" s="261"/>
      <c r="G4774" s="32" t="s">
        <v>1370</v>
      </c>
      <c r="H4774" s="262"/>
      <c r="I4774" s="288">
        <v>4180908152</v>
      </c>
      <c r="J4774" s="260" t="s">
        <v>1784</v>
      </c>
      <c r="K4774" s="337" t="s">
        <v>37</v>
      </c>
      <c r="L4774" s="21" t="str">
        <f>VLOOKUP($K4774,TONG_SL!$A:$D,2,0)</f>
        <v>Chả cốm 300g</v>
      </c>
      <c r="N4774" s="21" t="str">
        <f t="shared" si="478"/>
        <v>K-C6</v>
      </c>
      <c r="Q4774" s="21" t="str">
        <f>VLOOKUP(K4774,TONG_SL!$A:$D,3,0)</f>
        <v>Túi</v>
      </c>
      <c r="R4774" s="263">
        <v>3</v>
      </c>
      <c r="S4774" s="263"/>
      <c r="T4774" s="263">
        <f>VLOOKUP(VLOOKUP(G4774,Ma_KH!$A:$R,18,0)&amp;K4774,Gia_MB!$A:$F,6,0)</f>
        <v>74250</v>
      </c>
      <c r="U4774" s="264">
        <f t="shared" si="479"/>
        <v>222750</v>
      </c>
      <c r="V4774" s="263"/>
      <c r="W4774" s="265">
        <f t="shared" si="480"/>
        <v>0</v>
      </c>
      <c r="X4774" s="266" t="str">
        <f t="shared" si="481"/>
        <v>8</v>
      </c>
      <c r="Y4774" s="263"/>
      <c r="Z4774" s="264">
        <f t="shared" si="482"/>
        <v>17820</v>
      </c>
      <c r="AA4774" s="267">
        <f>VLOOKUP(G4774,Ma_KH!$A:$R,14,0)</f>
        <v>60</v>
      </c>
    </row>
    <row r="4775" spans="1:27" hidden="1" x14ac:dyDescent="0.25">
      <c r="A4775" s="259">
        <v>45996</v>
      </c>
      <c r="B4775" s="288">
        <v>4180908152</v>
      </c>
      <c r="C4775" s="151" t="s">
        <v>7767</v>
      </c>
      <c r="D4775" s="149">
        <v>46000</v>
      </c>
      <c r="E4775" s="262"/>
      <c r="F4775" s="261"/>
      <c r="G4775" s="32" t="s">
        <v>1370</v>
      </c>
      <c r="H4775" s="262"/>
      <c r="I4775" s="288">
        <v>4180908152</v>
      </c>
      <c r="J4775" s="260" t="s">
        <v>1784</v>
      </c>
      <c r="K4775" s="337" t="s">
        <v>30</v>
      </c>
      <c r="L4775" s="21" t="str">
        <f>VLOOKUP($K4775,TONG_SL!$A:$D,2,0)</f>
        <v>Gà muối 500g</v>
      </c>
      <c r="N4775" s="21" t="str">
        <f t="shared" si="478"/>
        <v>K-C6</v>
      </c>
      <c r="Q4775" s="21" t="str">
        <f>VLOOKUP(K4775,TONG_SL!$A:$D,3,0)</f>
        <v>Túi</v>
      </c>
      <c r="R4775" s="263">
        <v>3</v>
      </c>
      <c r="S4775" s="263"/>
      <c r="T4775" s="263">
        <f>VLOOKUP(VLOOKUP(G4775,Ma_KH!$A:$R,18,0)&amp;K4775,Gia_MB!$A:$F,6,0)</f>
        <v>111058</v>
      </c>
      <c r="U4775" s="264">
        <f t="shared" si="479"/>
        <v>333174</v>
      </c>
      <c r="V4775" s="263"/>
      <c r="W4775" s="265">
        <f t="shared" si="480"/>
        <v>0</v>
      </c>
      <c r="X4775" s="266" t="str">
        <f t="shared" si="481"/>
        <v>8</v>
      </c>
      <c r="Y4775" s="263"/>
      <c r="Z4775" s="264">
        <f t="shared" si="482"/>
        <v>26653.920000000002</v>
      </c>
      <c r="AA4775" s="267">
        <f>VLOOKUP(G4775,Ma_KH!$A:$R,14,0)</f>
        <v>60</v>
      </c>
    </row>
    <row r="4776" spans="1:27" hidden="1" x14ac:dyDescent="0.25">
      <c r="A4776" s="259">
        <v>45996</v>
      </c>
      <c r="B4776" s="288">
        <v>4180908152</v>
      </c>
      <c r="C4776" s="151" t="s">
        <v>7767</v>
      </c>
      <c r="D4776" s="149">
        <v>46000</v>
      </c>
      <c r="E4776" s="262"/>
      <c r="F4776" s="261"/>
      <c r="G4776" s="32" t="s">
        <v>1370</v>
      </c>
      <c r="H4776" s="262"/>
      <c r="I4776" s="288">
        <v>4180908152</v>
      </c>
      <c r="J4776" s="260" t="s">
        <v>1784</v>
      </c>
      <c r="K4776" s="337" t="s">
        <v>32</v>
      </c>
      <c r="L4776" s="21" t="str">
        <f>VLOOKUP($K4776,TONG_SL!$A:$D,2,0)</f>
        <v>Giò Tai Lưỡi Xào 250g</v>
      </c>
      <c r="N4776" s="21" t="str">
        <f t="shared" si="478"/>
        <v>K-C6</v>
      </c>
      <c r="Q4776" s="21" t="str">
        <f>VLOOKUP(K4776,TONG_SL!$A:$D,3,0)</f>
        <v>Túi</v>
      </c>
      <c r="R4776" s="263">
        <v>6</v>
      </c>
      <c r="S4776" s="263"/>
      <c r="T4776" s="263">
        <f>VLOOKUP(VLOOKUP(G4776,Ma_KH!$A:$R,18,0)&amp;K4776,Gia_MB!$A:$F,6,0)</f>
        <v>50182</v>
      </c>
      <c r="U4776" s="264">
        <f t="shared" si="479"/>
        <v>301092</v>
      </c>
      <c r="V4776" s="263"/>
      <c r="W4776" s="265">
        <f t="shared" si="480"/>
        <v>0</v>
      </c>
      <c r="X4776" s="266" t="str">
        <f t="shared" si="481"/>
        <v>8</v>
      </c>
      <c r="Y4776" s="263"/>
      <c r="Z4776" s="264">
        <f t="shared" si="482"/>
        <v>24087.360000000001</v>
      </c>
      <c r="AA4776" s="267">
        <f>VLOOKUP(G4776,Ma_KH!$A:$R,14,0)</f>
        <v>60</v>
      </c>
    </row>
    <row r="4777" spans="1:27" hidden="1" x14ac:dyDescent="0.25">
      <c r="A4777" s="259">
        <v>45996</v>
      </c>
      <c r="B4777" s="288">
        <v>4180907661</v>
      </c>
      <c r="C4777" s="151" t="s">
        <v>7767</v>
      </c>
      <c r="D4777" s="149">
        <v>46000</v>
      </c>
      <c r="E4777" s="262"/>
      <c r="F4777" s="261"/>
      <c r="G4777" s="32" t="s">
        <v>423</v>
      </c>
      <c r="H4777" s="262"/>
      <c r="I4777" s="288">
        <v>4180907661</v>
      </c>
      <c r="J4777" s="260" t="s">
        <v>1784</v>
      </c>
      <c r="K4777" s="337" t="s">
        <v>27</v>
      </c>
      <c r="L4777" s="21" t="str">
        <f>VLOOKUP($K4777,TONG_SL!$A:$D,2,0)</f>
        <v>Chân giò heo muối 300g</v>
      </c>
      <c r="N4777" s="21" t="str">
        <f t="shared" si="478"/>
        <v>K-C6</v>
      </c>
      <c r="Q4777" s="21" t="str">
        <f>VLOOKUP(K4777,TONG_SL!$A:$D,3,0)</f>
        <v>Túi</v>
      </c>
      <c r="R4777" s="263">
        <v>3</v>
      </c>
      <c r="S4777" s="263"/>
      <c r="T4777" s="263">
        <f>VLOOKUP(VLOOKUP(G4777,Ma_KH!$A:$R,18,0)&amp;K4777,Gia_MB!$A:$F,6,0)</f>
        <v>73431</v>
      </c>
      <c r="U4777" s="264">
        <f t="shared" si="479"/>
        <v>220293</v>
      </c>
      <c r="V4777" s="263"/>
      <c r="W4777" s="265">
        <f t="shared" si="480"/>
        <v>0</v>
      </c>
      <c r="X4777" s="266" t="str">
        <f t="shared" si="481"/>
        <v>8</v>
      </c>
      <c r="Y4777" s="263"/>
      <c r="Z4777" s="264">
        <f t="shared" si="482"/>
        <v>17623.439999999999</v>
      </c>
      <c r="AA4777" s="267">
        <f>VLOOKUP(G4777,Ma_KH!$A:$R,14,0)</f>
        <v>60</v>
      </c>
    </row>
    <row r="4778" spans="1:27" hidden="1" x14ac:dyDescent="0.25">
      <c r="A4778" s="259">
        <v>45996</v>
      </c>
      <c r="B4778" s="288">
        <v>4180907661</v>
      </c>
      <c r="C4778" s="151" t="s">
        <v>7767</v>
      </c>
      <c r="D4778" s="149">
        <v>46000</v>
      </c>
      <c r="E4778" s="262"/>
      <c r="F4778" s="261"/>
      <c r="G4778" s="32" t="s">
        <v>423</v>
      </c>
      <c r="H4778" s="262"/>
      <c r="I4778" s="288">
        <v>4180907661</v>
      </c>
      <c r="J4778" s="260" t="s">
        <v>1784</v>
      </c>
      <c r="K4778" s="337" t="s">
        <v>30</v>
      </c>
      <c r="L4778" s="21" t="str">
        <f>VLOOKUP($K4778,TONG_SL!$A:$D,2,0)</f>
        <v>Gà muối 500g</v>
      </c>
      <c r="N4778" s="21" t="str">
        <f t="shared" si="478"/>
        <v>K-C6</v>
      </c>
      <c r="Q4778" s="21" t="str">
        <f>VLOOKUP(K4778,TONG_SL!$A:$D,3,0)</f>
        <v>Túi</v>
      </c>
      <c r="R4778" s="263">
        <v>6</v>
      </c>
      <c r="S4778" s="263"/>
      <c r="T4778" s="263">
        <f>VLOOKUP(VLOOKUP(G4778,Ma_KH!$A:$R,18,0)&amp;K4778,Gia_MB!$A:$F,6,0)</f>
        <v>111058</v>
      </c>
      <c r="U4778" s="264">
        <f t="shared" si="479"/>
        <v>666348</v>
      </c>
      <c r="V4778" s="263"/>
      <c r="W4778" s="265">
        <f t="shared" si="480"/>
        <v>0</v>
      </c>
      <c r="X4778" s="266" t="str">
        <f t="shared" si="481"/>
        <v>8</v>
      </c>
      <c r="Y4778" s="263"/>
      <c r="Z4778" s="264">
        <f t="shared" si="482"/>
        <v>53307.840000000004</v>
      </c>
      <c r="AA4778" s="267">
        <f>VLOOKUP(G4778,Ma_KH!$A:$R,14,0)</f>
        <v>60</v>
      </c>
    </row>
    <row r="4779" spans="1:27" hidden="1" x14ac:dyDescent="0.25">
      <c r="A4779" s="259">
        <v>45996</v>
      </c>
      <c r="B4779" s="288">
        <v>4180907661</v>
      </c>
      <c r="C4779" s="151" t="s">
        <v>7767</v>
      </c>
      <c r="D4779" s="149">
        <v>46000</v>
      </c>
      <c r="E4779" s="262"/>
      <c r="F4779" s="261"/>
      <c r="G4779" s="32" t="s">
        <v>423</v>
      </c>
      <c r="H4779" s="262"/>
      <c r="I4779" s="288">
        <v>4180907661</v>
      </c>
      <c r="J4779" s="260" t="s">
        <v>1784</v>
      </c>
      <c r="K4779" s="337" t="s">
        <v>32</v>
      </c>
      <c r="L4779" s="21" t="str">
        <f>VLOOKUP($K4779,TONG_SL!$A:$D,2,0)</f>
        <v>Giò Tai Lưỡi Xào 250g</v>
      </c>
      <c r="N4779" s="21" t="str">
        <f t="shared" si="478"/>
        <v>K-C6</v>
      </c>
      <c r="Q4779" s="21" t="str">
        <f>VLOOKUP(K4779,TONG_SL!$A:$D,3,0)</f>
        <v>Túi</v>
      </c>
      <c r="R4779" s="263">
        <v>3</v>
      </c>
      <c r="S4779" s="263"/>
      <c r="T4779" s="263">
        <f>VLOOKUP(VLOOKUP(G4779,Ma_KH!$A:$R,18,0)&amp;K4779,Gia_MB!$A:$F,6,0)</f>
        <v>50182</v>
      </c>
      <c r="U4779" s="264">
        <f t="shared" si="479"/>
        <v>150546</v>
      </c>
      <c r="V4779" s="263"/>
      <c r="W4779" s="265">
        <f t="shared" si="480"/>
        <v>0</v>
      </c>
      <c r="X4779" s="266" t="str">
        <f t="shared" si="481"/>
        <v>8</v>
      </c>
      <c r="Y4779" s="263"/>
      <c r="Z4779" s="264">
        <f t="shared" si="482"/>
        <v>12043.68</v>
      </c>
      <c r="AA4779" s="267">
        <f>VLOOKUP(G4779,Ma_KH!$A:$R,14,0)</f>
        <v>60</v>
      </c>
    </row>
    <row r="4780" spans="1:27" hidden="1" x14ac:dyDescent="0.25">
      <c r="A4780" s="259">
        <v>45996</v>
      </c>
      <c r="B4780" s="288">
        <v>4180907661</v>
      </c>
      <c r="C4780" s="151" t="s">
        <v>7767</v>
      </c>
      <c r="D4780" s="149">
        <v>46000</v>
      </c>
      <c r="E4780" s="262"/>
      <c r="F4780" s="261"/>
      <c r="G4780" s="32" t="s">
        <v>423</v>
      </c>
      <c r="H4780" s="262"/>
      <c r="I4780" s="288">
        <v>4180907661</v>
      </c>
      <c r="J4780" s="260" t="s">
        <v>1784</v>
      </c>
      <c r="K4780" s="337" t="s">
        <v>48</v>
      </c>
      <c r="L4780" s="21" t="str">
        <f>VLOOKUP($K4780,TONG_SL!$A:$D,2,0)</f>
        <v>Mọc Nấm Hương 250g</v>
      </c>
      <c r="N4780" s="21" t="str">
        <f t="shared" si="478"/>
        <v>K-C6</v>
      </c>
      <c r="Q4780" s="21" t="str">
        <f>VLOOKUP(K4780,TONG_SL!$A:$D,3,0)</f>
        <v>Túi</v>
      </c>
      <c r="R4780" s="263">
        <v>3</v>
      </c>
      <c r="S4780" s="263"/>
      <c r="T4780" s="263">
        <f>VLOOKUP(VLOOKUP(G4780,Ma_KH!$A:$R,18,0)&amp;K4780,Gia_MB!$A:$F,6,0)</f>
        <v>46000</v>
      </c>
      <c r="U4780" s="264">
        <f t="shared" si="479"/>
        <v>138000</v>
      </c>
      <c r="V4780" s="263"/>
      <c r="W4780" s="265">
        <f t="shared" si="480"/>
        <v>0</v>
      </c>
      <c r="X4780" s="266" t="str">
        <f t="shared" si="481"/>
        <v>8</v>
      </c>
      <c r="Y4780" s="263"/>
      <c r="Z4780" s="264">
        <f t="shared" si="482"/>
        <v>11040</v>
      </c>
      <c r="AA4780" s="267">
        <f>VLOOKUP(G4780,Ma_KH!$A:$R,14,0)</f>
        <v>60</v>
      </c>
    </row>
    <row r="4781" spans="1:27" hidden="1" x14ac:dyDescent="0.25">
      <c r="A4781" s="259">
        <v>45996</v>
      </c>
      <c r="B4781" s="288">
        <v>4180907661</v>
      </c>
      <c r="C4781" s="151" t="s">
        <v>7767</v>
      </c>
      <c r="D4781" s="149">
        <v>46000</v>
      </c>
      <c r="E4781" s="262"/>
      <c r="F4781" s="261"/>
      <c r="G4781" s="32" t="s">
        <v>423</v>
      </c>
      <c r="H4781" s="262"/>
      <c r="I4781" s="288">
        <v>4180907661</v>
      </c>
      <c r="J4781" s="260" t="s">
        <v>1784</v>
      </c>
      <c r="K4781" s="337" t="s">
        <v>39</v>
      </c>
      <c r="L4781" s="21" t="str">
        <f>VLOOKUP($K4781,TONG_SL!$A:$D,2,0)</f>
        <v>Chả nướng 300g</v>
      </c>
      <c r="N4781" s="21" t="str">
        <f t="shared" si="478"/>
        <v>K-C6</v>
      </c>
      <c r="Q4781" s="21" t="str">
        <f>VLOOKUP(K4781,TONG_SL!$A:$D,3,0)</f>
        <v>Túi</v>
      </c>
      <c r="R4781" s="263">
        <v>3</v>
      </c>
      <c r="S4781" s="263"/>
      <c r="T4781" s="263">
        <f>VLOOKUP(VLOOKUP(G4781,Ma_KH!$A:$R,18,0)&amp;K4781,Gia_MB!$A:$F,6,0)</f>
        <v>70950</v>
      </c>
      <c r="U4781" s="264">
        <f t="shared" si="479"/>
        <v>212850</v>
      </c>
      <c r="V4781" s="263"/>
      <c r="W4781" s="265">
        <f t="shared" si="480"/>
        <v>0</v>
      </c>
      <c r="X4781" s="266" t="str">
        <f t="shared" si="481"/>
        <v>8</v>
      </c>
      <c r="Y4781" s="263"/>
      <c r="Z4781" s="264">
        <f t="shared" si="482"/>
        <v>17028</v>
      </c>
      <c r="AA4781" s="267">
        <f>VLOOKUP(G4781,Ma_KH!$A:$R,14,0)</f>
        <v>60</v>
      </c>
    </row>
    <row r="4782" spans="1:27" hidden="1" x14ac:dyDescent="0.25">
      <c r="A4782" s="259">
        <v>45996</v>
      </c>
      <c r="B4782" s="288">
        <v>4180907503</v>
      </c>
      <c r="C4782" s="151" t="s">
        <v>7767</v>
      </c>
      <c r="D4782" s="149">
        <v>46000</v>
      </c>
      <c r="E4782" s="262"/>
      <c r="F4782" s="261"/>
      <c r="G4782" s="32" t="s">
        <v>935</v>
      </c>
      <c r="H4782" s="262"/>
      <c r="I4782" s="288">
        <v>4180907503</v>
      </c>
      <c r="J4782" s="260" t="s">
        <v>1784</v>
      </c>
      <c r="K4782" s="337" t="s">
        <v>32</v>
      </c>
      <c r="L4782" s="21" t="str">
        <f>VLOOKUP($K4782,TONG_SL!$A:$D,2,0)</f>
        <v>Giò Tai Lưỡi Xào 250g</v>
      </c>
      <c r="N4782" s="21" t="str">
        <f t="shared" si="478"/>
        <v>K-C6</v>
      </c>
      <c r="Q4782" s="21" t="str">
        <f>VLOOKUP(K4782,TONG_SL!$A:$D,3,0)</f>
        <v>Túi</v>
      </c>
      <c r="R4782" s="263">
        <v>6</v>
      </c>
      <c r="S4782" s="263"/>
      <c r="T4782" s="263">
        <f>VLOOKUP(VLOOKUP(G4782,Ma_KH!$A:$R,18,0)&amp;K4782,Gia_MB!$A:$F,6,0)</f>
        <v>50182</v>
      </c>
      <c r="U4782" s="264">
        <f t="shared" si="479"/>
        <v>301092</v>
      </c>
      <c r="V4782" s="263"/>
      <c r="W4782" s="265">
        <f t="shared" si="480"/>
        <v>0</v>
      </c>
      <c r="X4782" s="266" t="str">
        <f t="shared" si="481"/>
        <v>8</v>
      </c>
      <c r="Y4782" s="263"/>
      <c r="Z4782" s="264">
        <f t="shared" si="482"/>
        <v>24087.360000000001</v>
      </c>
      <c r="AA4782" s="267">
        <f>VLOOKUP(G4782,Ma_KH!$A:$R,14,0)</f>
        <v>60</v>
      </c>
    </row>
    <row r="4783" spans="1:27" hidden="1" x14ac:dyDescent="0.25">
      <c r="A4783" s="259">
        <v>45996</v>
      </c>
      <c r="B4783" s="288">
        <v>4180907503</v>
      </c>
      <c r="C4783" s="151" t="s">
        <v>7767</v>
      </c>
      <c r="D4783" s="149">
        <v>46000</v>
      </c>
      <c r="E4783" s="262"/>
      <c r="F4783" s="261"/>
      <c r="G4783" s="32" t="s">
        <v>935</v>
      </c>
      <c r="H4783" s="262"/>
      <c r="I4783" s="288">
        <v>4180907503</v>
      </c>
      <c r="J4783" s="260" t="s">
        <v>1784</v>
      </c>
      <c r="K4783" s="337" t="s">
        <v>30</v>
      </c>
      <c r="L4783" s="21" t="str">
        <f>VLOOKUP($K4783,TONG_SL!$A:$D,2,0)</f>
        <v>Gà muối 500g</v>
      </c>
      <c r="N4783" s="21" t="str">
        <f t="shared" si="478"/>
        <v>K-C6</v>
      </c>
      <c r="Q4783" s="21" t="str">
        <f>VLOOKUP(K4783,TONG_SL!$A:$D,3,0)</f>
        <v>Túi</v>
      </c>
      <c r="R4783" s="263">
        <v>3</v>
      </c>
      <c r="S4783" s="263"/>
      <c r="T4783" s="263">
        <f>VLOOKUP(VLOOKUP(G4783,Ma_KH!$A:$R,18,0)&amp;K4783,Gia_MB!$A:$F,6,0)</f>
        <v>111058</v>
      </c>
      <c r="U4783" s="264">
        <f t="shared" si="479"/>
        <v>333174</v>
      </c>
      <c r="V4783" s="263"/>
      <c r="W4783" s="265">
        <f t="shared" si="480"/>
        <v>0</v>
      </c>
      <c r="X4783" s="266" t="str">
        <f t="shared" si="481"/>
        <v>8</v>
      </c>
      <c r="Y4783" s="263"/>
      <c r="Z4783" s="264">
        <f t="shared" si="482"/>
        <v>26653.920000000002</v>
      </c>
      <c r="AA4783" s="267">
        <f>VLOOKUP(G4783,Ma_KH!$A:$R,14,0)</f>
        <v>60</v>
      </c>
    </row>
    <row r="4784" spans="1:27" hidden="1" x14ac:dyDescent="0.25">
      <c r="A4784" s="259">
        <v>45996</v>
      </c>
      <c r="B4784" s="288">
        <v>4180907503</v>
      </c>
      <c r="C4784" s="151" t="s">
        <v>7767</v>
      </c>
      <c r="D4784" s="149">
        <v>46000</v>
      </c>
      <c r="E4784" s="262"/>
      <c r="F4784" s="261"/>
      <c r="G4784" s="32" t="s">
        <v>935</v>
      </c>
      <c r="H4784" s="262"/>
      <c r="I4784" s="288">
        <v>4180907503</v>
      </c>
      <c r="J4784" s="260" t="s">
        <v>1784</v>
      </c>
      <c r="K4784" s="337" t="s">
        <v>27</v>
      </c>
      <c r="L4784" s="21" t="str">
        <f>VLOOKUP($K4784,TONG_SL!$A:$D,2,0)</f>
        <v>Chân giò heo muối 300g</v>
      </c>
      <c r="N4784" s="21" t="str">
        <f t="shared" si="478"/>
        <v>K-C6</v>
      </c>
      <c r="Q4784" s="21" t="str">
        <f>VLOOKUP(K4784,TONG_SL!$A:$D,3,0)</f>
        <v>Túi</v>
      </c>
      <c r="R4784" s="263">
        <v>3</v>
      </c>
      <c r="S4784" s="263"/>
      <c r="T4784" s="263">
        <f>VLOOKUP(VLOOKUP(G4784,Ma_KH!$A:$R,18,0)&amp;K4784,Gia_MB!$A:$F,6,0)</f>
        <v>73431</v>
      </c>
      <c r="U4784" s="264">
        <f t="shared" si="479"/>
        <v>220293</v>
      </c>
      <c r="V4784" s="263"/>
      <c r="W4784" s="265">
        <f t="shared" si="480"/>
        <v>0</v>
      </c>
      <c r="X4784" s="266" t="str">
        <f t="shared" si="481"/>
        <v>8</v>
      </c>
      <c r="Y4784" s="263"/>
      <c r="Z4784" s="264">
        <f t="shared" si="482"/>
        <v>17623.439999999999</v>
      </c>
      <c r="AA4784" s="267">
        <f>VLOOKUP(G4784,Ma_KH!$A:$R,14,0)</f>
        <v>60</v>
      </c>
    </row>
    <row r="4785" spans="1:27" hidden="1" x14ac:dyDescent="0.25">
      <c r="A4785" s="259">
        <v>45996</v>
      </c>
      <c r="B4785" s="288">
        <v>4180908100</v>
      </c>
      <c r="C4785" s="151" t="s">
        <v>7767</v>
      </c>
      <c r="D4785" s="149">
        <v>46000</v>
      </c>
      <c r="E4785" s="262"/>
      <c r="F4785" s="261"/>
      <c r="G4785" s="32" t="s">
        <v>1354</v>
      </c>
      <c r="H4785" s="262"/>
      <c r="I4785" s="288">
        <v>4180908100</v>
      </c>
      <c r="J4785" s="260" t="s">
        <v>1784</v>
      </c>
      <c r="K4785" s="337" t="s">
        <v>39</v>
      </c>
      <c r="L4785" s="21" t="str">
        <f>VLOOKUP($K4785,TONG_SL!$A:$D,2,0)</f>
        <v>Chả nướng 300g</v>
      </c>
      <c r="N4785" s="21" t="str">
        <f t="shared" si="478"/>
        <v>K-C6</v>
      </c>
      <c r="Q4785" s="21" t="str">
        <f>VLOOKUP(K4785,TONG_SL!$A:$D,3,0)</f>
        <v>Túi</v>
      </c>
      <c r="R4785" s="263">
        <v>3</v>
      </c>
      <c r="S4785" s="263"/>
      <c r="T4785" s="263">
        <f>VLOOKUP(VLOOKUP(G4785,Ma_KH!$A:$R,18,0)&amp;K4785,Gia_MB!$A:$F,6,0)</f>
        <v>70950</v>
      </c>
      <c r="U4785" s="264">
        <f t="shared" si="479"/>
        <v>212850</v>
      </c>
      <c r="V4785" s="263"/>
      <c r="W4785" s="265">
        <f t="shared" si="480"/>
        <v>0</v>
      </c>
      <c r="X4785" s="266" t="str">
        <f t="shared" si="481"/>
        <v>8</v>
      </c>
      <c r="Y4785" s="263"/>
      <c r="Z4785" s="264">
        <f t="shared" si="482"/>
        <v>17028</v>
      </c>
      <c r="AA4785" s="267">
        <f>VLOOKUP(G4785,Ma_KH!$A:$R,14,0)</f>
        <v>60</v>
      </c>
    </row>
    <row r="4786" spans="1:27" hidden="1" x14ac:dyDescent="0.25">
      <c r="A4786" s="259">
        <v>45996</v>
      </c>
      <c r="B4786" s="288">
        <v>4180908100</v>
      </c>
      <c r="C4786" s="151" t="s">
        <v>7767</v>
      </c>
      <c r="D4786" s="149">
        <v>46000</v>
      </c>
      <c r="E4786" s="262"/>
      <c r="F4786" s="261"/>
      <c r="G4786" s="32" t="s">
        <v>1354</v>
      </c>
      <c r="H4786" s="262"/>
      <c r="I4786" s="288">
        <v>4180908100</v>
      </c>
      <c r="J4786" s="260" t="s">
        <v>1784</v>
      </c>
      <c r="K4786" s="337" t="s">
        <v>27</v>
      </c>
      <c r="L4786" s="21" t="str">
        <f>VLOOKUP($K4786,TONG_SL!$A:$D,2,0)</f>
        <v>Chân giò heo muối 300g</v>
      </c>
      <c r="N4786" s="21" t="str">
        <f t="shared" si="478"/>
        <v>K-C6</v>
      </c>
      <c r="Q4786" s="21" t="str">
        <f>VLOOKUP(K4786,TONG_SL!$A:$D,3,0)</f>
        <v>Túi</v>
      </c>
      <c r="R4786" s="263">
        <v>3</v>
      </c>
      <c r="S4786" s="263"/>
      <c r="T4786" s="263">
        <f>VLOOKUP(VLOOKUP(G4786,Ma_KH!$A:$R,18,0)&amp;K4786,Gia_MB!$A:$F,6,0)</f>
        <v>73431</v>
      </c>
      <c r="U4786" s="264">
        <f t="shared" si="479"/>
        <v>220293</v>
      </c>
      <c r="V4786" s="263"/>
      <c r="W4786" s="265">
        <f t="shared" si="480"/>
        <v>0</v>
      </c>
      <c r="X4786" s="266" t="str">
        <f t="shared" si="481"/>
        <v>8</v>
      </c>
      <c r="Y4786" s="263"/>
      <c r="Z4786" s="264">
        <f t="shared" si="482"/>
        <v>17623.439999999999</v>
      </c>
      <c r="AA4786" s="267">
        <f>VLOOKUP(G4786,Ma_KH!$A:$R,14,0)</f>
        <v>60</v>
      </c>
    </row>
    <row r="4787" spans="1:27" hidden="1" x14ac:dyDescent="0.25">
      <c r="A4787" s="259">
        <v>45996</v>
      </c>
      <c r="B4787" s="288">
        <v>4180908100</v>
      </c>
      <c r="C4787" s="151" t="s">
        <v>7767</v>
      </c>
      <c r="D4787" s="149">
        <v>46000</v>
      </c>
      <c r="E4787" s="262"/>
      <c r="F4787" s="261"/>
      <c r="G4787" s="32" t="s">
        <v>1354</v>
      </c>
      <c r="H4787" s="262"/>
      <c r="I4787" s="288">
        <v>4180908100</v>
      </c>
      <c r="J4787" s="260" t="s">
        <v>1784</v>
      </c>
      <c r="K4787" s="337" t="s">
        <v>37</v>
      </c>
      <c r="L4787" s="21" t="str">
        <f>VLOOKUP($K4787,TONG_SL!$A:$D,2,0)</f>
        <v>Chả cốm 300g</v>
      </c>
      <c r="N4787" s="21" t="str">
        <f t="shared" si="478"/>
        <v>K-C6</v>
      </c>
      <c r="Q4787" s="21" t="str">
        <f>VLOOKUP(K4787,TONG_SL!$A:$D,3,0)</f>
        <v>Túi</v>
      </c>
      <c r="R4787" s="263">
        <v>3</v>
      </c>
      <c r="S4787" s="263"/>
      <c r="T4787" s="263">
        <f>VLOOKUP(VLOOKUP(G4787,Ma_KH!$A:$R,18,0)&amp;K4787,Gia_MB!$A:$F,6,0)</f>
        <v>74250</v>
      </c>
      <c r="U4787" s="264">
        <f t="shared" si="479"/>
        <v>222750</v>
      </c>
      <c r="V4787" s="263"/>
      <c r="W4787" s="265">
        <f t="shared" si="480"/>
        <v>0</v>
      </c>
      <c r="X4787" s="266" t="str">
        <f t="shared" si="481"/>
        <v>8</v>
      </c>
      <c r="Y4787" s="263"/>
      <c r="Z4787" s="264">
        <f t="shared" si="482"/>
        <v>17820</v>
      </c>
      <c r="AA4787" s="267">
        <f>VLOOKUP(G4787,Ma_KH!$A:$R,14,0)</f>
        <v>60</v>
      </c>
    </row>
    <row r="4788" spans="1:27" hidden="1" x14ac:dyDescent="0.25">
      <c r="A4788" s="259">
        <v>45996</v>
      </c>
      <c r="B4788" s="288">
        <v>4180908100</v>
      </c>
      <c r="C4788" s="151" t="s">
        <v>7767</v>
      </c>
      <c r="D4788" s="149">
        <v>46000</v>
      </c>
      <c r="E4788" s="262"/>
      <c r="F4788" s="261"/>
      <c r="G4788" s="32" t="s">
        <v>1354</v>
      </c>
      <c r="H4788" s="262"/>
      <c r="I4788" s="288">
        <v>4180908100</v>
      </c>
      <c r="J4788" s="260" t="s">
        <v>1784</v>
      </c>
      <c r="K4788" s="337" t="s">
        <v>48</v>
      </c>
      <c r="L4788" s="21" t="str">
        <f>VLOOKUP($K4788,TONG_SL!$A:$D,2,0)</f>
        <v>Mọc Nấm Hương 250g</v>
      </c>
      <c r="N4788" s="21" t="str">
        <f t="shared" si="478"/>
        <v>K-C6</v>
      </c>
      <c r="Q4788" s="21" t="str">
        <f>VLOOKUP(K4788,TONG_SL!$A:$D,3,0)</f>
        <v>Túi</v>
      </c>
      <c r="R4788" s="263">
        <v>3</v>
      </c>
      <c r="S4788" s="263"/>
      <c r="T4788" s="263">
        <f>VLOOKUP(VLOOKUP(G4788,Ma_KH!$A:$R,18,0)&amp;K4788,Gia_MB!$A:$F,6,0)</f>
        <v>46000</v>
      </c>
      <c r="U4788" s="264">
        <f t="shared" si="479"/>
        <v>138000</v>
      </c>
      <c r="V4788" s="263"/>
      <c r="W4788" s="265">
        <f t="shared" si="480"/>
        <v>0</v>
      </c>
      <c r="X4788" s="266" t="str">
        <f t="shared" si="481"/>
        <v>8</v>
      </c>
      <c r="Y4788" s="263"/>
      <c r="Z4788" s="264">
        <f t="shared" si="482"/>
        <v>11040</v>
      </c>
      <c r="AA4788" s="267">
        <f>VLOOKUP(G4788,Ma_KH!$A:$R,14,0)</f>
        <v>60</v>
      </c>
    </row>
    <row r="4789" spans="1:27" hidden="1" x14ac:dyDescent="0.25">
      <c r="A4789" s="259">
        <v>45996</v>
      </c>
      <c r="B4789" s="288">
        <v>4180907517</v>
      </c>
      <c r="C4789" s="151" t="s">
        <v>7767</v>
      </c>
      <c r="D4789" s="149">
        <v>46000</v>
      </c>
      <c r="E4789" s="262"/>
      <c r="F4789" s="261"/>
      <c r="G4789" s="32" t="s">
        <v>473</v>
      </c>
      <c r="H4789" s="262"/>
      <c r="I4789" s="288">
        <v>4180907517</v>
      </c>
      <c r="J4789" s="260" t="s">
        <v>1784</v>
      </c>
      <c r="K4789" s="337" t="s">
        <v>27</v>
      </c>
      <c r="L4789" s="21" t="str">
        <f>VLOOKUP($K4789,TONG_SL!$A:$D,2,0)</f>
        <v>Chân giò heo muối 300g</v>
      </c>
      <c r="N4789" s="21" t="str">
        <f t="shared" si="478"/>
        <v>K-C6</v>
      </c>
      <c r="Q4789" s="21" t="str">
        <f>VLOOKUP(K4789,TONG_SL!$A:$D,3,0)</f>
        <v>Túi</v>
      </c>
      <c r="R4789" s="263">
        <v>6</v>
      </c>
      <c r="S4789" s="263"/>
      <c r="T4789" s="263">
        <f>VLOOKUP(VLOOKUP(G4789,Ma_KH!$A:$R,18,0)&amp;K4789,Gia_MB!$A:$F,6,0)</f>
        <v>73431</v>
      </c>
      <c r="U4789" s="264">
        <f t="shared" si="479"/>
        <v>440586</v>
      </c>
      <c r="V4789" s="263"/>
      <c r="W4789" s="265">
        <f t="shared" si="480"/>
        <v>0</v>
      </c>
      <c r="X4789" s="266" t="str">
        <f t="shared" si="481"/>
        <v>8</v>
      </c>
      <c r="Y4789" s="263"/>
      <c r="Z4789" s="264">
        <f t="shared" si="482"/>
        <v>35246.879999999997</v>
      </c>
      <c r="AA4789" s="267">
        <f>VLOOKUP(G4789,Ma_KH!$A:$R,14,0)</f>
        <v>60</v>
      </c>
    </row>
    <row r="4790" spans="1:27" hidden="1" x14ac:dyDescent="0.25">
      <c r="A4790" s="259">
        <v>45996</v>
      </c>
      <c r="B4790" s="288">
        <v>4180908147</v>
      </c>
      <c r="C4790" s="151" t="s">
        <v>7767</v>
      </c>
      <c r="D4790" s="149">
        <v>46000</v>
      </c>
      <c r="E4790" s="262"/>
      <c r="F4790" s="261"/>
      <c r="G4790" s="32" t="s">
        <v>408</v>
      </c>
      <c r="H4790" s="262"/>
      <c r="I4790" s="288">
        <v>4180908147</v>
      </c>
      <c r="J4790" s="260" t="s">
        <v>1784</v>
      </c>
      <c r="K4790" s="337" t="s">
        <v>32</v>
      </c>
      <c r="L4790" s="21" t="str">
        <f>VLOOKUP($K4790,TONG_SL!$A:$D,2,0)</f>
        <v>Giò Tai Lưỡi Xào 250g</v>
      </c>
      <c r="N4790" s="21" t="str">
        <f t="shared" si="478"/>
        <v>K-C6</v>
      </c>
      <c r="Q4790" s="21" t="str">
        <f>VLOOKUP(K4790,TONG_SL!$A:$D,3,0)</f>
        <v>Túi</v>
      </c>
      <c r="R4790" s="263">
        <v>3</v>
      </c>
      <c r="S4790" s="263"/>
      <c r="T4790" s="263">
        <f>VLOOKUP(VLOOKUP(G4790,Ma_KH!$A:$R,18,0)&amp;K4790,Gia_MB!$A:$F,6,0)</f>
        <v>50182</v>
      </c>
      <c r="U4790" s="264">
        <f t="shared" si="479"/>
        <v>150546</v>
      </c>
      <c r="V4790" s="263"/>
      <c r="W4790" s="265">
        <f t="shared" si="480"/>
        <v>0</v>
      </c>
      <c r="X4790" s="266" t="str">
        <f t="shared" si="481"/>
        <v>8</v>
      </c>
      <c r="Y4790" s="263"/>
      <c r="Z4790" s="264">
        <f t="shared" si="482"/>
        <v>12043.68</v>
      </c>
      <c r="AA4790" s="267">
        <f>VLOOKUP(G4790,Ma_KH!$A:$R,14,0)</f>
        <v>60</v>
      </c>
    </row>
    <row r="4791" spans="1:27" hidden="1" x14ac:dyDescent="0.25">
      <c r="A4791" s="259">
        <v>45996</v>
      </c>
      <c r="B4791" s="288">
        <v>4180908147</v>
      </c>
      <c r="C4791" s="151" t="s">
        <v>7767</v>
      </c>
      <c r="D4791" s="149">
        <v>46000</v>
      </c>
      <c r="E4791" s="262"/>
      <c r="F4791" s="261"/>
      <c r="G4791" s="32" t="s">
        <v>408</v>
      </c>
      <c r="H4791" s="262"/>
      <c r="I4791" s="288">
        <v>4180908147</v>
      </c>
      <c r="J4791" s="260" t="s">
        <v>1784</v>
      </c>
      <c r="K4791" s="337" t="s">
        <v>27</v>
      </c>
      <c r="L4791" s="21" t="str">
        <f>VLOOKUP($K4791,TONG_SL!$A:$D,2,0)</f>
        <v>Chân giò heo muối 300g</v>
      </c>
      <c r="N4791" s="21" t="str">
        <f t="shared" si="478"/>
        <v>K-C6</v>
      </c>
      <c r="Q4791" s="21" t="str">
        <f>VLOOKUP(K4791,TONG_SL!$A:$D,3,0)</f>
        <v>Túi</v>
      </c>
      <c r="R4791" s="263">
        <v>3</v>
      </c>
      <c r="S4791" s="263"/>
      <c r="T4791" s="263">
        <f>VLOOKUP(VLOOKUP(G4791,Ma_KH!$A:$R,18,0)&amp;K4791,Gia_MB!$A:$F,6,0)</f>
        <v>73431</v>
      </c>
      <c r="U4791" s="264">
        <f t="shared" si="479"/>
        <v>220293</v>
      </c>
      <c r="V4791" s="263"/>
      <c r="W4791" s="265">
        <f t="shared" si="480"/>
        <v>0</v>
      </c>
      <c r="X4791" s="266" t="str">
        <f t="shared" si="481"/>
        <v>8</v>
      </c>
      <c r="Y4791" s="263"/>
      <c r="Z4791" s="264">
        <f t="shared" si="482"/>
        <v>17623.439999999999</v>
      </c>
      <c r="AA4791" s="267">
        <f>VLOOKUP(G4791,Ma_KH!$A:$R,14,0)</f>
        <v>60</v>
      </c>
    </row>
    <row r="4792" spans="1:27" hidden="1" x14ac:dyDescent="0.25">
      <c r="A4792" s="259">
        <v>45996</v>
      </c>
      <c r="B4792" s="288">
        <v>4180908147</v>
      </c>
      <c r="C4792" s="151" t="s">
        <v>7767</v>
      </c>
      <c r="D4792" s="149">
        <v>46000</v>
      </c>
      <c r="E4792" s="262"/>
      <c r="F4792" s="261"/>
      <c r="G4792" s="32" t="s">
        <v>408</v>
      </c>
      <c r="H4792" s="262"/>
      <c r="I4792" s="288">
        <v>4180908147</v>
      </c>
      <c r="J4792" s="260" t="s">
        <v>1784</v>
      </c>
      <c r="K4792" s="337" t="s">
        <v>39</v>
      </c>
      <c r="L4792" s="21" t="str">
        <f>VLOOKUP($K4792,TONG_SL!$A:$D,2,0)</f>
        <v>Chả nướng 300g</v>
      </c>
      <c r="N4792" s="21" t="str">
        <f t="shared" si="478"/>
        <v>K-C6</v>
      </c>
      <c r="Q4792" s="21" t="str">
        <f>VLOOKUP(K4792,TONG_SL!$A:$D,3,0)</f>
        <v>Túi</v>
      </c>
      <c r="R4792" s="263">
        <v>3</v>
      </c>
      <c r="S4792" s="263"/>
      <c r="T4792" s="263">
        <f>VLOOKUP(VLOOKUP(G4792,Ma_KH!$A:$R,18,0)&amp;K4792,Gia_MB!$A:$F,6,0)</f>
        <v>70950</v>
      </c>
      <c r="U4792" s="264">
        <f t="shared" si="479"/>
        <v>212850</v>
      </c>
      <c r="V4792" s="263"/>
      <c r="W4792" s="265">
        <f t="shared" si="480"/>
        <v>0</v>
      </c>
      <c r="X4792" s="266" t="str">
        <f t="shared" si="481"/>
        <v>8</v>
      </c>
      <c r="Y4792" s="263"/>
      <c r="Z4792" s="264">
        <f t="shared" si="482"/>
        <v>17028</v>
      </c>
      <c r="AA4792" s="267">
        <f>VLOOKUP(G4792,Ma_KH!$A:$R,14,0)</f>
        <v>60</v>
      </c>
    </row>
    <row r="4793" spans="1:27" hidden="1" x14ac:dyDescent="0.25">
      <c r="A4793" s="259">
        <v>45996</v>
      </c>
      <c r="B4793" s="288">
        <v>4180908147</v>
      </c>
      <c r="C4793" s="151" t="s">
        <v>7767</v>
      </c>
      <c r="D4793" s="149">
        <v>46000</v>
      </c>
      <c r="E4793" s="262"/>
      <c r="F4793" s="261"/>
      <c r="G4793" s="32" t="s">
        <v>408</v>
      </c>
      <c r="H4793" s="262"/>
      <c r="I4793" s="288">
        <v>4180908147</v>
      </c>
      <c r="J4793" s="260" t="s">
        <v>1784</v>
      </c>
      <c r="K4793" s="337" t="s">
        <v>48</v>
      </c>
      <c r="L4793" s="21" t="str">
        <f>VLOOKUP($K4793,TONG_SL!$A:$D,2,0)</f>
        <v>Mọc Nấm Hương 250g</v>
      </c>
      <c r="N4793" s="21" t="str">
        <f t="shared" si="478"/>
        <v>K-C6</v>
      </c>
      <c r="Q4793" s="21" t="str">
        <f>VLOOKUP(K4793,TONG_SL!$A:$D,3,0)</f>
        <v>Túi</v>
      </c>
      <c r="R4793" s="263">
        <v>6</v>
      </c>
      <c r="S4793" s="263"/>
      <c r="T4793" s="263">
        <f>VLOOKUP(VLOOKUP(G4793,Ma_KH!$A:$R,18,0)&amp;K4793,Gia_MB!$A:$F,6,0)</f>
        <v>46000</v>
      </c>
      <c r="U4793" s="264">
        <f t="shared" si="479"/>
        <v>276000</v>
      </c>
      <c r="V4793" s="263"/>
      <c r="W4793" s="265">
        <f t="shared" si="480"/>
        <v>0</v>
      </c>
      <c r="X4793" s="266" t="str">
        <f t="shared" si="481"/>
        <v>8</v>
      </c>
      <c r="Y4793" s="263"/>
      <c r="Z4793" s="264">
        <f t="shared" si="482"/>
        <v>22080</v>
      </c>
      <c r="AA4793" s="267">
        <f>VLOOKUP(G4793,Ma_KH!$A:$R,14,0)</f>
        <v>60</v>
      </c>
    </row>
    <row r="4794" spans="1:27" hidden="1" x14ac:dyDescent="0.25">
      <c r="A4794" s="259">
        <v>45996</v>
      </c>
      <c r="B4794" s="288">
        <v>4180908147</v>
      </c>
      <c r="C4794" s="151" t="s">
        <v>7767</v>
      </c>
      <c r="D4794" s="149">
        <v>46000</v>
      </c>
      <c r="E4794" s="262"/>
      <c r="F4794" s="261"/>
      <c r="G4794" s="32" t="s">
        <v>408</v>
      </c>
      <c r="H4794" s="262"/>
      <c r="I4794" s="288">
        <v>4180908147</v>
      </c>
      <c r="J4794" s="260" t="s">
        <v>1784</v>
      </c>
      <c r="K4794" s="337" t="s">
        <v>30</v>
      </c>
      <c r="L4794" s="21" t="str">
        <f>VLOOKUP($K4794,TONG_SL!$A:$D,2,0)</f>
        <v>Gà muối 500g</v>
      </c>
      <c r="N4794" s="21" t="str">
        <f t="shared" si="478"/>
        <v>K-C6</v>
      </c>
      <c r="Q4794" s="21" t="str">
        <f>VLOOKUP(K4794,TONG_SL!$A:$D,3,0)</f>
        <v>Túi</v>
      </c>
      <c r="R4794" s="263">
        <v>6</v>
      </c>
      <c r="S4794" s="263"/>
      <c r="T4794" s="263">
        <f>VLOOKUP(VLOOKUP(G4794,Ma_KH!$A:$R,18,0)&amp;K4794,Gia_MB!$A:$F,6,0)</f>
        <v>111058</v>
      </c>
      <c r="U4794" s="264">
        <f t="shared" si="479"/>
        <v>666348</v>
      </c>
      <c r="V4794" s="263"/>
      <c r="W4794" s="265">
        <f t="shared" si="480"/>
        <v>0</v>
      </c>
      <c r="X4794" s="266" t="str">
        <f t="shared" si="481"/>
        <v>8</v>
      </c>
      <c r="Y4794" s="263"/>
      <c r="Z4794" s="264">
        <f t="shared" si="482"/>
        <v>53307.840000000004</v>
      </c>
      <c r="AA4794" s="267">
        <f>VLOOKUP(G4794,Ma_KH!$A:$R,14,0)</f>
        <v>60</v>
      </c>
    </row>
    <row r="4795" spans="1:27" hidden="1" x14ac:dyDescent="0.25">
      <c r="A4795" s="259">
        <v>45996</v>
      </c>
      <c r="B4795" s="288">
        <v>4180908420</v>
      </c>
      <c r="C4795" s="151" t="s">
        <v>7767</v>
      </c>
      <c r="D4795" s="149">
        <v>46000</v>
      </c>
      <c r="E4795" s="262"/>
      <c r="F4795" s="261"/>
      <c r="G4795" s="32" t="s">
        <v>330</v>
      </c>
      <c r="H4795" s="262"/>
      <c r="I4795" s="288">
        <v>4180908420</v>
      </c>
      <c r="J4795" s="260" t="s">
        <v>1784</v>
      </c>
      <c r="K4795" s="337" t="s">
        <v>30</v>
      </c>
      <c r="L4795" s="21" t="str">
        <f>VLOOKUP($K4795,TONG_SL!$A:$D,2,0)</f>
        <v>Gà muối 500g</v>
      </c>
      <c r="N4795" s="21" t="str">
        <f t="shared" si="478"/>
        <v>K-C6</v>
      </c>
      <c r="Q4795" s="21" t="str">
        <f>VLOOKUP(K4795,TONG_SL!$A:$D,3,0)</f>
        <v>Túi</v>
      </c>
      <c r="R4795" s="263">
        <v>5</v>
      </c>
      <c r="S4795" s="263"/>
      <c r="T4795" s="263">
        <f>VLOOKUP(VLOOKUP(G4795,Ma_KH!$A:$R,18,0)&amp;K4795,Gia_MB!$A:$F,6,0)</f>
        <v>111058</v>
      </c>
      <c r="U4795" s="264">
        <f t="shared" si="479"/>
        <v>555290</v>
      </c>
      <c r="V4795" s="263"/>
      <c r="W4795" s="265">
        <f t="shared" si="480"/>
        <v>0</v>
      </c>
      <c r="X4795" s="266" t="str">
        <f t="shared" si="481"/>
        <v>8</v>
      </c>
      <c r="Y4795" s="263"/>
      <c r="Z4795" s="264">
        <f t="shared" si="482"/>
        <v>44423.200000000004</v>
      </c>
      <c r="AA4795" s="267">
        <f>VLOOKUP(G4795,Ma_KH!$A:$R,14,0)</f>
        <v>60</v>
      </c>
    </row>
    <row r="4796" spans="1:27" hidden="1" x14ac:dyDescent="0.25">
      <c r="A4796" s="259">
        <v>45996</v>
      </c>
      <c r="B4796" s="288">
        <v>4180908420</v>
      </c>
      <c r="C4796" s="151" t="s">
        <v>7767</v>
      </c>
      <c r="D4796" s="149">
        <v>46000</v>
      </c>
      <c r="E4796" s="262"/>
      <c r="F4796" s="261"/>
      <c r="G4796" s="32" t="s">
        <v>330</v>
      </c>
      <c r="H4796" s="262"/>
      <c r="I4796" s="288">
        <v>4180908420</v>
      </c>
      <c r="J4796" s="260" t="s">
        <v>1784</v>
      </c>
      <c r="K4796" s="337" t="s">
        <v>27</v>
      </c>
      <c r="L4796" s="21" t="str">
        <f>VLOOKUP($K4796,TONG_SL!$A:$D,2,0)</f>
        <v>Chân giò heo muối 300g</v>
      </c>
      <c r="N4796" s="21" t="str">
        <f t="shared" si="478"/>
        <v>K-C6</v>
      </c>
      <c r="Q4796" s="21" t="str">
        <f>VLOOKUP(K4796,TONG_SL!$A:$D,3,0)</f>
        <v>Túi</v>
      </c>
      <c r="R4796" s="263">
        <v>3</v>
      </c>
      <c r="S4796" s="263"/>
      <c r="T4796" s="263">
        <f>VLOOKUP(VLOOKUP(G4796,Ma_KH!$A:$R,18,0)&amp;K4796,Gia_MB!$A:$F,6,0)</f>
        <v>73431</v>
      </c>
      <c r="U4796" s="264">
        <f t="shared" si="479"/>
        <v>220293</v>
      </c>
      <c r="V4796" s="263"/>
      <c r="W4796" s="265">
        <f t="shared" si="480"/>
        <v>0</v>
      </c>
      <c r="X4796" s="266" t="str">
        <f t="shared" si="481"/>
        <v>8</v>
      </c>
      <c r="Y4796" s="263"/>
      <c r="Z4796" s="264">
        <f t="shared" si="482"/>
        <v>17623.439999999999</v>
      </c>
      <c r="AA4796" s="267">
        <f>VLOOKUP(G4796,Ma_KH!$A:$R,14,0)</f>
        <v>60</v>
      </c>
    </row>
    <row r="4797" spans="1:27" hidden="1" x14ac:dyDescent="0.25">
      <c r="A4797" s="259">
        <v>45996</v>
      </c>
      <c r="B4797" s="288">
        <v>4180908420</v>
      </c>
      <c r="C4797" s="151" t="s">
        <v>7767</v>
      </c>
      <c r="D4797" s="149">
        <v>46000</v>
      </c>
      <c r="E4797" s="262"/>
      <c r="F4797" s="261"/>
      <c r="G4797" s="32" t="s">
        <v>330</v>
      </c>
      <c r="H4797" s="262"/>
      <c r="I4797" s="288">
        <v>4180908420</v>
      </c>
      <c r="J4797" s="260" t="s">
        <v>1784</v>
      </c>
      <c r="K4797" s="337" t="s">
        <v>32</v>
      </c>
      <c r="L4797" s="21" t="str">
        <f>VLOOKUP($K4797,TONG_SL!$A:$D,2,0)</f>
        <v>Giò Tai Lưỡi Xào 250g</v>
      </c>
      <c r="N4797" s="21" t="str">
        <f t="shared" si="478"/>
        <v>K-C6</v>
      </c>
      <c r="Q4797" s="21" t="str">
        <f>VLOOKUP(K4797,TONG_SL!$A:$D,3,0)</f>
        <v>Túi</v>
      </c>
      <c r="R4797" s="263">
        <v>6</v>
      </c>
      <c r="S4797" s="263"/>
      <c r="T4797" s="263">
        <f>VLOOKUP(VLOOKUP(G4797,Ma_KH!$A:$R,18,0)&amp;K4797,Gia_MB!$A:$F,6,0)</f>
        <v>50182</v>
      </c>
      <c r="U4797" s="264">
        <f t="shared" si="479"/>
        <v>301092</v>
      </c>
      <c r="V4797" s="263"/>
      <c r="W4797" s="265">
        <f t="shared" si="480"/>
        <v>0</v>
      </c>
      <c r="X4797" s="266" t="str">
        <f t="shared" si="481"/>
        <v>8</v>
      </c>
      <c r="Y4797" s="263"/>
      <c r="Z4797" s="264">
        <f t="shared" si="482"/>
        <v>24087.360000000001</v>
      </c>
      <c r="AA4797" s="267">
        <f>VLOOKUP(G4797,Ma_KH!$A:$R,14,0)</f>
        <v>60</v>
      </c>
    </row>
    <row r="4798" spans="1:27" hidden="1" x14ac:dyDescent="0.25">
      <c r="A4798" s="259">
        <v>45996</v>
      </c>
      <c r="B4798" s="288">
        <v>4180908420</v>
      </c>
      <c r="C4798" s="151" t="s">
        <v>7767</v>
      </c>
      <c r="D4798" s="149">
        <v>46000</v>
      </c>
      <c r="E4798" s="262"/>
      <c r="F4798" s="261"/>
      <c r="G4798" s="32" t="s">
        <v>330</v>
      </c>
      <c r="H4798" s="262"/>
      <c r="I4798" s="288">
        <v>4180908420</v>
      </c>
      <c r="J4798" s="260" t="s">
        <v>1784</v>
      </c>
      <c r="K4798" s="337" t="s">
        <v>48</v>
      </c>
      <c r="L4798" s="21" t="str">
        <f>VLOOKUP($K4798,TONG_SL!$A:$D,2,0)</f>
        <v>Mọc Nấm Hương 250g</v>
      </c>
      <c r="N4798" s="21" t="str">
        <f t="shared" si="478"/>
        <v>K-C6</v>
      </c>
      <c r="Q4798" s="21" t="str">
        <f>VLOOKUP(K4798,TONG_SL!$A:$D,3,0)</f>
        <v>Túi</v>
      </c>
      <c r="R4798" s="263">
        <v>3</v>
      </c>
      <c r="S4798" s="263"/>
      <c r="T4798" s="263">
        <f>VLOOKUP(VLOOKUP(G4798,Ma_KH!$A:$R,18,0)&amp;K4798,Gia_MB!$A:$F,6,0)</f>
        <v>46000</v>
      </c>
      <c r="U4798" s="264">
        <f t="shared" si="479"/>
        <v>138000</v>
      </c>
      <c r="V4798" s="263"/>
      <c r="W4798" s="265">
        <f t="shared" si="480"/>
        <v>0</v>
      </c>
      <c r="X4798" s="266" t="str">
        <f t="shared" si="481"/>
        <v>8</v>
      </c>
      <c r="Y4798" s="263"/>
      <c r="Z4798" s="264">
        <f t="shared" si="482"/>
        <v>11040</v>
      </c>
      <c r="AA4798" s="267">
        <f>VLOOKUP(G4798,Ma_KH!$A:$R,14,0)</f>
        <v>60</v>
      </c>
    </row>
    <row r="4799" spans="1:27" hidden="1" x14ac:dyDescent="0.25">
      <c r="A4799" s="259">
        <v>45996</v>
      </c>
      <c r="B4799" s="288">
        <v>4180908215</v>
      </c>
      <c r="C4799" s="151" t="s">
        <v>7767</v>
      </c>
      <c r="D4799" s="149">
        <v>46000</v>
      </c>
      <c r="E4799" s="262"/>
      <c r="F4799" s="261"/>
      <c r="G4799" s="32" t="s">
        <v>435</v>
      </c>
      <c r="H4799" s="262"/>
      <c r="I4799" s="288">
        <v>4180908215</v>
      </c>
      <c r="J4799" s="260" t="s">
        <v>1784</v>
      </c>
      <c r="K4799" s="337" t="s">
        <v>32</v>
      </c>
      <c r="L4799" s="21" t="str">
        <f>VLOOKUP($K4799,TONG_SL!$A:$D,2,0)</f>
        <v>Giò Tai Lưỡi Xào 250g</v>
      </c>
      <c r="N4799" s="21" t="str">
        <f t="shared" ref="N4799:N4862" si="483">IF($B4799&lt;&gt;"","K-C6","")</f>
        <v>K-C6</v>
      </c>
      <c r="Q4799" s="21" t="str">
        <f>VLOOKUP(K4799,TONG_SL!$A:$D,3,0)</f>
        <v>Túi</v>
      </c>
      <c r="R4799" s="263">
        <v>6</v>
      </c>
      <c r="S4799" s="263"/>
      <c r="T4799" s="263">
        <f>VLOOKUP(VLOOKUP(G4799,Ma_KH!$A:$R,18,0)&amp;K4799,Gia_MB!$A:$F,6,0)</f>
        <v>50182</v>
      </c>
      <c r="U4799" s="264">
        <f t="shared" si="479"/>
        <v>301092</v>
      </c>
      <c r="V4799" s="263"/>
      <c r="W4799" s="265">
        <f t="shared" si="480"/>
        <v>0</v>
      </c>
      <c r="X4799" s="266" t="str">
        <f t="shared" si="481"/>
        <v>8</v>
      </c>
      <c r="Y4799" s="263"/>
      <c r="Z4799" s="264">
        <f t="shared" si="482"/>
        <v>24087.360000000001</v>
      </c>
      <c r="AA4799" s="267">
        <f>VLOOKUP(G4799,Ma_KH!$A:$R,14,0)</f>
        <v>60</v>
      </c>
    </row>
    <row r="4800" spans="1:27" hidden="1" x14ac:dyDescent="0.25">
      <c r="A4800" s="259">
        <v>45996</v>
      </c>
      <c r="B4800" s="288">
        <v>4180908215</v>
      </c>
      <c r="C4800" s="151" t="s">
        <v>7767</v>
      </c>
      <c r="D4800" s="149">
        <v>46000</v>
      </c>
      <c r="E4800" s="262"/>
      <c r="F4800" s="261"/>
      <c r="G4800" s="32" t="s">
        <v>435</v>
      </c>
      <c r="H4800" s="262"/>
      <c r="I4800" s="288">
        <v>4180908215</v>
      </c>
      <c r="J4800" s="260" t="s">
        <v>1784</v>
      </c>
      <c r="K4800" s="337" t="s">
        <v>37</v>
      </c>
      <c r="L4800" s="21" t="str">
        <f>VLOOKUP($K4800,TONG_SL!$A:$D,2,0)</f>
        <v>Chả cốm 300g</v>
      </c>
      <c r="N4800" s="21" t="str">
        <f t="shared" si="483"/>
        <v>K-C6</v>
      </c>
      <c r="Q4800" s="21" t="str">
        <f>VLOOKUP(K4800,TONG_SL!$A:$D,3,0)</f>
        <v>Túi</v>
      </c>
      <c r="R4800" s="263">
        <v>3</v>
      </c>
      <c r="S4800" s="263"/>
      <c r="T4800" s="263">
        <f>VLOOKUP(VLOOKUP(G4800,Ma_KH!$A:$R,18,0)&amp;K4800,Gia_MB!$A:$F,6,0)</f>
        <v>74250</v>
      </c>
      <c r="U4800" s="264">
        <f t="shared" si="479"/>
        <v>222750</v>
      </c>
      <c r="V4800" s="263"/>
      <c r="W4800" s="265">
        <f t="shared" si="480"/>
        <v>0</v>
      </c>
      <c r="X4800" s="266" t="str">
        <f t="shared" si="481"/>
        <v>8</v>
      </c>
      <c r="Y4800" s="263"/>
      <c r="Z4800" s="264">
        <f t="shared" si="482"/>
        <v>17820</v>
      </c>
      <c r="AA4800" s="267">
        <f>VLOOKUP(G4800,Ma_KH!$A:$R,14,0)</f>
        <v>60</v>
      </c>
    </row>
    <row r="4801" spans="1:27" hidden="1" x14ac:dyDescent="0.25">
      <c r="A4801" s="259">
        <v>45996</v>
      </c>
      <c r="B4801" s="288">
        <v>4180908215</v>
      </c>
      <c r="C4801" s="151" t="s">
        <v>7767</v>
      </c>
      <c r="D4801" s="149">
        <v>46000</v>
      </c>
      <c r="E4801" s="262"/>
      <c r="F4801" s="261"/>
      <c r="G4801" s="32" t="s">
        <v>435</v>
      </c>
      <c r="H4801" s="262"/>
      <c r="I4801" s="288">
        <v>4180908215</v>
      </c>
      <c r="J4801" s="260" t="s">
        <v>1784</v>
      </c>
      <c r="K4801" s="337" t="s">
        <v>34</v>
      </c>
      <c r="L4801" s="21" t="str">
        <f>VLOOKUP($K4801,TONG_SL!$A:$D,2,0)</f>
        <v>Tai heo muối 200g</v>
      </c>
      <c r="N4801" s="21" t="str">
        <f t="shared" si="483"/>
        <v>K-C6</v>
      </c>
      <c r="Q4801" s="21" t="str">
        <f>VLOOKUP(K4801,TONG_SL!$A:$D,3,0)</f>
        <v>Túi</v>
      </c>
      <c r="R4801" s="263">
        <v>3</v>
      </c>
      <c r="S4801" s="263"/>
      <c r="T4801" s="263">
        <f>VLOOKUP(VLOOKUP(G4801,Ma_KH!$A:$R,18,0)&amp;K4801,Gia_MB!$A:$F,6,0)</f>
        <v>55595</v>
      </c>
      <c r="U4801" s="264">
        <f t="shared" si="479"/>
        <v>166785</v>
      </c>
      <c r="V4801" s="263"/>
      <c r="W4801" s="265">
        <f t="shared" si="480"/>
        <v>0</v>
      </c>
      <c r="X4801" s="266" t="str">
        <f t="shared" si="481"/>
        <v>8</v>
      </c>
      <c r="Y4801" s="263"/>
      <c r="Z4801" s="264">
        <f t="shared" si="482"/>
        <v>13342.800000000001</v>
      </c>
      <c r="AA4801" s="267">
        <f>VLOOKUP(G4801,Ma_KH!$A:$R,14,0)</f>
        <v>60</v>
      </c>
    </row>
    <row r="4802" spans="1:27" hidden="1" x14ac:dyDescent="0.25">
      <c r="A4802" s="259">
        <v>45996</v>
      </c>
      <c r="B4802" s="288">
        <v>4180908215</v>
      </c>
      <c r="C4802" s="151" t="s">
        <v>7767</v>
      </c>
      <c r="D4802" s="149">
        <v>46000</v>
      </c>
      <c r="E4802" s="262"/>
      <c r="F4802" s="261"/>
      <c r="G4802" s="32" t="s">
        <v>435</v>
      </c>
      <c r="H4802" s="262"/>
      <c r="I4802" s="288">
        <v>4180908215</v>
      </c>
      <c r="J4802" s="260" t="s">
        <v>1784</v>
      </c>
      <c r="K4802" s="337" t="s">
        <v>39</v>
      </c>
      <c r="L4802" s="21" t="str">
        <f>VLOOKUP($K4802,TONG_SL!$A:$D,2,0)</f>
        <v>Chả nướng 300g</v>
      </c>
      <c r="N4802" s="21" t="str">
        <f t="shared" si="483"/>
        <v>K-C6</v>
      </c>
      <c r="Q4802" s="21" t="str">
        <f>VLOOKUP(K4802,TONG_SL!$A:$D,3,0)</f>
        <v>Túi</v>
      </c>
      <c r="R4802" s="263">
        <v>3</v>
      </c>
      <c r="S4802" s="263"/>
      <c r="T4802" s="263">
        <f>VLOOKUP(VLOOKUP(G4802,Ma_KH!$A:$R,18,0)&amp;K4802,Gia_MB!$A:$F,6,0)</f>
        <v>70950</v>
      </c>
      <c r="U4802" s="264">
        <f t="shared" si="479"/>
        <v>212850</v>
      </c>
      <c r="V4802" s="263"/>
      <c r="W4802" s="265">
        <f t="shared" si="480"/>
        <v>0</v>
      </c>
      <c r="X4802" s="266" t="str">
        <f t="shared" si="481"/>
        <v>8</v>
      </c>
      <c r="Y4802" s="263"/>
      <c r="Z4802" s="264">
        <f t="shared" si="482"/>
        <v>17028</v>
      </c>
      <c r="AA4802" s="267">
        <f>VLOOKUP(G4802,Ma_KH!$A:$R,14,0)</f>
        <v>60</v>
      </c>
    </row>
    <row r="4803" spans="1:27" hidden="1" x14ac:dyDescent="0.25">
      <c r="A4803" s="259">
        <v>45996</v>
      </c>
      <c r="B4803" s="288">
        <v>4180907947</v>
      </c>
      <c r="C4803" s="151" t="s">
        <v>7767</v>
      </c>
      <c r="D4803" s="149">
        <v>46000</v>
      </c>
      <c r="E4803" s="262"/>
      <c r="F4803" s="261"/>
      <c r="G4803" s="32" t="s">
        <v>1283</v>
      </c>
      <c r="H4803" s="262"/>
      <c r="I4803" s="288">
        <v>4180907947</v>
      </c>
      <c r="J4803" s="260" t="s">
        <v>1784</v>
      </c>
      <c r="K4803" s="337" t="s">
        <v>48</v>
      </c>
      <c r="L4803" s="21" t="str">
        <f>VLOOKUP($K4803,TONG_SL!$A:$D,2,0)</f>
        <v>Mọc Nấm Hương 250g</v>
      </c>
      <c r="N4803" s="21" t="str">
        <f t="shared" si="483"/>
        <v>K-C6</v>
      </c>
      <c r="Q4803" s="21" t="str">
        <f>VLOOKUP(K4803,TONG_SL!$A:$D,3,0)</f>
        <v>Túi</v>
      </c>
      <c r="R4803" s="263">
        <v>4</v>
      </c>
      <c r="S4803" s="263"/>
      <c r="T4803" s="263">
        <f>VLOOKUP(VLOOKUP(G4803,Ma_KH!$A:$R,18,0)&amp;K4803,Gia_MB!$A:$F,6,0)</f>
        <v>46000</v>
      </c>
      <c r="U4803" s="264">
        <f t="shared" si="479"/>
        <v>184000</v>
      </c>
      <c r="V4803" s="263"/>
      <c r="W4803" s="265">
        <f t="shared" si="480"/>
        <v>0</v>
      </c>
      <c r="X4803" s="266" t="str">
        <f t="shared" si="481"/>
        <v>8</v>
      </c>
      <c r="Y4803" s="263"/>
      <c r="Z4803" s="264">
        <f t="shared" si="482"/>
        <v>14720</v>
      </c>
      <c r="AA4803" s="267">
        <f>VLOOKUP(G4803,Ma_KH!$A:$R,14,0)</f>
        <v>60</v>
      </c>
    </row>
    <row r="4804" spans="1:27" hidden="1" x14ac:dyDescent="0.25">
      <c r="A4804" s="259">
        <v>45996</v>
      </c>
      <c r="B4804" s="288">
        <v>4180907947</v>
      </c>
      <c r="C4804" s="151" t="s">
        <v>7767</v>
      </c>
      <c r="D4804" s="149">
        <v>46000</v>
      </c>
      <c r="E4804" s="262"/>
      <c r="F4804" s="261"/>
      <c r="G4804" s="32" t="s">
        <v>1283</v>
      </c>
      <c r="H4804" s="262"/>
      <c r="I4804" s="288">
        <v>4180907947</v>
      </c>
      <c r="J4804" s="260" t="s">
        <v>1784</v>
      </c>
      <c r="K4804" s="337" t="s">
        <v>30</v>
      </c>
      <c r="L4804" s="21" t="str">
        <f>VLOOKUP($K4804,TONG_SL!$A:$D,2,0)</f>
        <v>Gà muối 500g</v>
      </c>
      <c r="N4804" s="21" t="str">
        <f t="shared" si="483"/>
        <v>K-C6</v>
      </c>
      <c r="Q4804" s="21" t="str">
        <f>VLOOKUP(K4804,TONG_SL!$A:$D,3,0)</f>
        <v>Túi</v>
      </c>
      <c r="R4804" s="263">
        <v>4</v>
      </c>
      <c r="S4804" s="263"/>
      <c r="T4804" s="263">
        <f>VLOOKUP(VLOOKUP(G4804,Ma_KH!$A:$R,18,0)&amp;K4804,Gia_MB!$A:$F,6,0)</f>
        <v>111058</v>
      </c>
      <c r="U4804" s="264">
        <f t="shared" si="479"/>
        <v>444232</v>
      </c>
      <c r="V4804" s="263"/>
      <c r="W4804" s="265">
        <f t="shared" si="480"/>
        <v>0</v>
      </c>
      <c r="X4804" s="266" t="str">
        <f t="shared" si="481"/>
        <v>8</v>
      </c>
      <c r="Y4804" s="263"/>
      <c r="Z4804" s="264">
        <f t="shared" si="482"/>
        <v>35538.559999999998</v>
      </c>
      <c r="AA4804" s="267">
        <f>VLOOKUP(G4804,Ma_KH!$A:$R,14,0)</f>
        <v>60</v>
      </c>
    </row>
    <row r="4805" spans="1:27" hidden="1" x14ac:dyDescent="0.25">
      <c r="A4805" s="259">
        <v>45996</v>
      </c>
      <c r="B4805" s="288">
        <v>4180907947</v>
      </c>
      <c r="C4805" s="151" t="s">
        <v>7767</v>
      </c>
      <c r="D4805" s="149">
        <v>46000</v>
      </c>
      <c r="E4805" s="262"/>
      <c r="F4805" s="261"/>
      <c r="G4805" s="32" t="s">
        <v>1283</v>
      </c>
      <c r="H4805" s="262"/>
      <c r="I4805" s="288">
        <v>4180907947</v>
      </c>
      <c r="J4805" s="260" t="s">
        <v>1784</v>
      </c>
      <c r="K4805" s="337" t="s">
        <v>39</v>
      </c>
      <c r="L4805" s="21" t="str">
        <f>VLOOKUP($K4805,TONG_SL!$A:$D,2,0)</f>
        <v>Chả nướng 300g</v>
      </c>
      <c r="N4805" s="21" t="str">
        <f t="shared" si="483"/>
        <v>K-C6</v>
      </c>
      <c r="Q4805" s="21" t="str">
        <f>VLOOKUP(K4805,TONG_SL!$A:$D,3,0)</f>
        <v>Túi</v>
      </c>
      <c r="R4805" s="263">
        <v>2</v>
      </c>
      <c r="S4805" s="263"/>
      <c r="T4805" s="263">
        <f>VLOOKUP(VLOOKUP(G4805,Ma_KH!$A:$R,18,0)&amp;K4805,Gia_MB!$A:$F,6,0)</f>
        <v>70950</v>
      </c>
      <c r="U4805" s="264">
        <f t="shared" si="479"/>
        <v>141900</v>
      </c>
      <c r="V4805" s="263"/>
      <c r="W4805" s="265">
        <f t="shared" si="480"/>
        <v>0</v>
      </c>
      <c r="X4805" s="266" t="str">
        <f t="shared" si="481"/>
        <v>8</v>
      </c>
      <c r="Y4805" s="263"/>
      <c r="Z4805" s="264">
        <f t="shared" si="482"/>
        <v>11352</v>
      </c>
      <c r="AA4805" s="267">
        <f>VLOOKUP(G4805,Ma_KH!$A:$R,14,0)</f>
        <v>60</v>
      </c>
    </row>
    <row r="4806" spans="1:27" hidden="1" x14ac:dyDescent="0.25">
      <c r="A4806" s="259">
        <v>45996</v>
      </c>
      <c r="B4806" s="288">
        <v>4180907947</v>
      </c>
      <c r="C4806" s="151" t="s">
        <v>7767</v>
      </c>
      <c r="D4806" s="149">
        <v>46000</v>
      </c>
      <c r="E4806" s="262"/>
      <c r="F4806" s="261"/>
      <c r="G4806" s="32" t="s">
        <v>1283</v>
      </c>
      <c r="H4806" s="262"/>
      <c r="I4806" s="288">
        <v>4180907947</v>
      </c>
      <c r="J4806" s="260" t="s">
        <v>1784</v>
      </c>
      <c r="K4806" s="337" t="s">
        <v>37</v>
      </c>
      <c r="L4806" s="21" t="str">
        <f>VLOOKUP($K4806,TONG_SL!$A:$D,2,0)</f>
        <v>Chả cốm 300g</v>
      </c>
      <c r="N4806" s="21" t="str">
        <f t="shared" si="483"/>
        <v>K-C6</v>
      </c>
      <c r="Q4806" s="21" t="str">
        <f>VLOOKUP(K4806,TONG_SL!$A:$D,3,0)</f>
        <v>Túi</v>
      </c>
      <c r="R4806" s="263">
        <v>2</v>
      </c>
      <c r="S4806" s="263"/>
      <c r="T4806" s="263">
        <f>VLOOKUP(VLOOKUP(G4806,Ma_KH!$A:$R,18,0)&amp;K4806,Gia_MB!$A:$F,6,0)</f>
        <v>74250</v>
      </c>
      <c r="U4806" s="264">
        <f t="shared" si="479"/>
        <v>148500</v>
      </c>
      <c r="V4806" s="263"/>
      <c r="W4806" s="265">
        <f t="shared" si="480"/>
        <v>0</v>
      </c>
      <c r="X4806" s="266" t="str">
        <f t="shared" si="481"/>
        <v>8</v>
      </c>
      <c r="Y4806" s="263"/>
      <c r="Z4806" s="264">
        <f t="shared" si="482"/>
        <v>11880</v>
      </c>
      <c r="AA4806" s="267">
        <f>VLOOKUP(G4806,Ma_KH!$A:$R,14,0)</f>
        <v>60</v>
      </c>
    </row>
    <row r="4807" spans="1:27" hidden="1" x14ac:dyDescent="0.25">
      <c r="A4807" s="259">
        <v>45996</v>
      </c>
      <c r="B4807" s="288">
        <v>4180907947</v>
      </c>
      <c r="C4807" s="151" t="s">
        <v>7767</v>
      </c>
      <c r="D4807" s="149">
        <v>46000</v>
      </c>
      <c r="E4807" s="262"/>
      <c r="F4807" s="261"/>
      <c r="G4807" s="32" t="s">
        <v>1283</v>
      </c>
      <c r="H4807" s="262"/>
      <c r="I4807" s="288">
        <v>4180907947</v>
      </c>
      <c r="J4807" s="260" t="s">
        <v>1784</v>
      </c>
      <c r="K4807" s="337" t="s">
        <v>27</v>
      </c>
      <c r="L4807" s="21" t="str">
        <f>VLOOKUP($K4807,TONG_SL!$A:$D,2,0)</f>
        <v>Chân giò heo muối 300g</v>
      </c>
      <c r="N4807" s="21" t="str">
        <f t="shared" si="483"/>
        <v>K-C6</v>
      </c>
      <c r="Q4807" s="21" t="str">
        <f>VLOOKUP(K4807,TONG_SL!$A:$D,3,0)</f>
        <v>Túi</v>
      </c>
      <c r="R4807" s="263">
        <v>4</v>
      </c>
      <c r="S4807" s="263"/>
      <c r="T4807" s="263">
        <f>VLOOKUP(VLOOKUP(G4807,Ma_KH!$A:$R,18,0)&amp;K4807,Gia_MB!$A:$F,6,0)</f>
        <v>73431</v>
      </c>
      <c r="U4807" s="264">
        <f t="shared" si="479"/>
        <v>293724</v>
      </c>
      <c r="V4807" s="263"/>
      <c r="W4807" s="265">
        <f t="shared" si="480"/>
        <v>0</v>
      </c>
      <c r="X4807" s="266" t="str">
        <f t="shared" si="481"/>
        <v>8</v>
      </c>
      <c r="Y4807" s="263"/>
      <c r="Z4807" s="264">
        <f t="shared" si="482"/>
        <v>23497.920000000002</v>
      </c>
      <c r="AA4807" s="267">
        <f>VLOOKUP(G4807,Ma_KH!$A:$R,14,0)</f>
        <v>60</v>
      </c>
    </row>
    <row r="4808" spans="1:27" hidden="1" x14ac:dyDescent="0.25">
      <c r="A4808" s="259">
        <v>45996</v>
      </c>
      <c r="B4808" s="288">
        <v>4180907947</v>
      </c>
      <c r="C4808" s="151" t="s">
        <v>7767</v>
      </c>
      <c r="D4808" s="149">
        <v>46000</v>
      </c>
      <c r="E4808" s="262"/>
      <c r="F4808" s="261"/>
      <c r="G4808" s="32" t="s">
        <v>1283</v>
      </c>
      <c r="H4808" s="262"/>
      <c r="I4808" s="288">
        <v>4180907947</v>
      </c>
      <c r="J4808" s="260" t="s">
        <v>1784</v>
      </c>
      <c r="K4808" s="337" t="s">
        <v>32</v>
      </c>
      <c r="L4808" s="21" t="str">
        <f>VLOOKUP($K4808,TONG_SL!$A:$D,2,0)</f>
        <v>Giò Tai Lưỡi Xào 250g</v>
      </c>
      <c r="N4808" s="21" t="str">
        <f t="shared" si="483"/>
        <v>K-C6</v>
      </c>
      <c r="Q4808" s="21" t="str">
        <f>VLOOKUP(K4808,TONG_SL!$A:$D,3,0)</f>
        <v>Túi</v>
      </c>
      <c r="R4808" s="263">
        <v>2</v>
      </c>
      <c r="S4808" s="263"/>
      <c r="T4808" s="263">
        <f>VLOOKUP(VLOOKUP(G4808,Ma_KH!$A:$R,18,0)&amp;K4808,Gia_MB!$A:$F,6,0)</f>
        <v>50182</v>
      </c>
      <c r="U4808" s="264">
        <f t="shared" si="479"/>
        <v>100364</v>
      </c>
      <c r="V4808" s="263"/>
      <c r="W4808" s="265">
        <f t="shared" si="480"/>
        <v>0</v>
      </c>
      <c r="X4808" s="266" t="str">
        <f t="shared" si="481"/>
        <v>8</v>
      </c>
      <c r="Y4808" s="263"/>
      <c r="Z4808" s="264">
        <f t="shared" si="482"/>
        <v>8029.12</v>
      </c>
      <c r="AA4808" s="267">
        <f>VLOOKUP(G4808,Ma_KH!$A:$R,14,0)</f>
        <v>60</v>
      </c>
    </row>
    <row r="4809" spans="1:27" hidden="1" x14ac:dyDescent="0.25">
      <c r="A4809" s="259">
        <v>45996</v>
      </c>
      <c r="B4809" s="288">
        <v>4180907947</v>
      </c>
      <c r="C4809" s="151" t="s">
        <v>7767</v>
      </c>
      <c r="D4809" s="149">
        <v>46000</v>
      </c>
      <c r="E4809" s="262"/>
      <c r="F4809" s="261"/>
      <c r="G4809" s="32" t="s">
        <v>1283</v>
      </c>
      <c r="H4809" s="262"/>
      <c r="I4809" s="288">
        <v>4180907947</v>
      </c>
      <c r="J4809" s="260" t="s">
        <v>1784</v>
      </c>
      <c r="K4809" s="337" t="s">
        <v>34</v>
      </c>
      <c r="L4809" s="21" t="str">
        <f>VLOOKUP($K4809,TONG_SL!$A:$D,2,0)</f>
        <v>Tai heo muối 200g</v>
      </c>
      <c r="N4809" s="21" t="str">
        <f t="shared" si="483"/>
        <v>K-C6</v>
      </c>
      <c r="Q4809" s="21" t="str">
        <f>VLOOKUP(K4809,TONG_SL!$A:$D,3,0)</f>
        <v>Túi</v>
      </c>
      <c r="R4809" s="263">
        <v>2</v>
      </c>
      <c r="S4809" s="263"/>
      <c r="T4809" s="263">
        <f>VLOOKUP(VLOOKUP(G4809,Ma_KH!$A:$R,18,0)&amp;K4809,Gia_MB!$A:$F,6,0)</f>
        <v>55595</v>
      </c>
      <c r="U4809" s="264">
        <f t="shared" si="479"/>
        <v>111190</v>
      </c>
      <c r="V4809" s="263"/>
      <c r="W4809" s="265">
        <f t="shared" si="480"/>
        <v>0</v>
      </c>
      <c r="X4809" s="266" t="str">
        <f t="shared" si="481"/>
        <v>8</v>
      </c>
      <c r="Y4809" s="263"/>
      <c r="Z4809" s="264">
        <f t="shared" si="482"/>
        <v>8895.2000000000007</v>
      </c>
      <c r="AA4809" s="267">
        <f>VLOOKUP(G4809,Ma_KH!$A:$R,14,0)</f>
        <v>60</v>
      </c>
    </row>
    <row r="4810" spans="1:27" hidden="1" x14ac:dyDescent="0.25">
      <c r="A4810" s="259">
        <v>45996</v>
      </c>
      <c r="B4810" s="288">
        <v>4180933104</v>
      </c>
      <c r="C4810" s="151" t="s">
        <v>7767</v>
      </c>
      <c r="D4810" s="149">
        <v>46000</v>
      </c>
      <c r="E4810" s="262"/>
      <c r="F4810" s="261"/>
      <c r="G4810" s="32" t="s">
        <v>443</v>
      </c>
      <c r="H4810" s="262"/>
      <c r="I4810" s="288">
        <v>4180933104</v>
      </c>
      <c r="J4810" s="260" t="s">
        <v>1784</v>
      </c>
      <c r="K4810" s="337" t="s">
        <v>27</v>
      </c>
      <c r="L4810" s="21" t="str">
        <f>VLOOKUP($K4810,TONG_SL!$A:$D,2,0)</f>
        <v>Chân giò heo muối 300g</v>
      </c>
      <c r="N4810" s="21" t="str">
        <f t="shared" si="483"/>
        <v>K-C6</v>
      </c>
      <c r="Q4810" s="21" t="str">
        <f>VLOOKUP(K4810,TONG_SL!$A:$D,3,0)</f>
        <v>Túi</v>
      </c>
      <c r="R4810" s="263">
        <v>6</v>
      </c>
      <c r="S4810" s="263"/>
      <c r="T4810" s="263">
        <f>VLOOKUP(VLOOKUP(G4810,Ma_KH!$A:$R,18,0)&amp;K4810,Gia_MB!$A:$F,6,0)</f>
        <v>73431</v>
      </c>
      <c r="U4810" s="264">
        <f t="shared" si="479"/>
        <v>440586</v>
      </c>
      <c r="V4810" s="263"/>
      <c r="W4810" s="265">
        <f t="shared" si="480"/>
        <v>0</v>
      </c>
      <c r="X4810" s="266" t="str">
        <f t="shared" si="481"/>
        <v>8</v>
      </c>
      <c r="Y4810" s="263"/>
      <c r="Z4810" s="264">
        <f t="shared" si="482"/>
        <v>35246.879999999997</v>
      </c>
      <c r="AA4810" s="267">
        <f>VLOOKUP(G4810,Ma_KH!$A:$R,14,0)</f>
        <v>60</v>
      </c>
    </row>
    <row r="4811" spans="1:27" hidden="1" x14ac:dyDescent="0.25">
      <c r="A4811" s="259">
        <v>45996</v>
      </c>
      <c r="B4811" s="288">
        <v>4180933104</v>
      </c>
      <c r="C4811" s="151" t="s">
        <v>7767</v>
      </c>
      <c r="D4811" s="149">
        <v>46000</v>
      </c>
      <c r="E4811" s="262"/>
      <c r="F4811" s="261"/>
      <c r="G4811" s="32" t="s">
        <v>443</v>
      </c>
      <c r="H4811" s="262"/>
      <c r="I4811" s="288">
        <v>4180933104</v>
      </c>
      <c r="J4811" s="260" t="s">
        <v>1784</v>
      </c>
      <c r="K4811" s="337" t="s">
        <v>30</v>
      </c>
      <c r="L4811" s="21" t="str">
        <f>VLOOKUP($K4811,TONG_SL!$A:$D,2,0)</f>
        <v>Gà muối 500g</v>
      </c>
      <c r="N4811" s="21" t="str">
        <f t="shared" si="483"/>
        <v>K-C6</v>
      </c>
      <c r="Q4811" s="21" t="str">
        <f>VLOOKUP(K4811,TONG_SL!$A:$D,3,0)</f>
        <v>Túi</v>
      </c>
      <c r="R4811" s="263">
        <v>3</v>
      </c>
      <c r="S4811" s="263"/>
      <c r="T4811" s="263">
        <f>VLOOKUP(VLOOKUP(G4811,Ma_KH!$A:$R,18,0)&amp;K4811,Gia_MB!$A:$F,6,0)</f>
        <v>111058</v>
      </c>
      <c r="U4811" s="264">
        <f t="shared" si="479"/>
        <v>333174</v>
      </c>
      <c r="V4811" s="263"/>
      <c r="W4811" s="265">
        <f t="shared" si="480"/>
        <v>0</v>
      </c>
      <c r="X4811" s="266" t="str">
        <f t="shared" si="481"/>
        <v>8</v>
      </c>
      <c r="Y4811" s="263"/>
      <c r="Z4811" s="264">
        <f t="shared" si="482"/>
        <v>26653.920000000002</v>
      </c>
      <c r="AA4811" s="267">
        <f>VLOOKUP(G4811,Ma_KH!$A:$R,14,0)</f>
        <v>60</v>
      </c>
    </row>
    <row r="4812" spans="1:27" hidden="1" x14ac:dyDescent="0.25">
      <c r="A4812" s="259">
        <v>45996</v>
      </c>
      <c r="B4812" s="288">
        <v>4180933104</v>
      </c>
      <c r="C4812" s="151" t="s">
        <v>7767</v>
      </c>
      <c r="D4812" s="149">
        <v>46000</v>
      </c>
      <c r="E4812" s="262"/>
      <c r="F4812" s="261"/>
      <c r="G4812" s="32" t="s">
        <v>443</v>
      </c>
      <c r="H4812" s="262"/>
      <c r="I4812" s="288">
        <v>4180933104</v>
      </c>
      <c r="J4812" s="260" t="s">
        <v>1784</v>
      </c>
      <c r="K4812" s="337" t="s">
        <v>39</v>
      </c>
      <c r="L4812" s="21" t="str">
        <f>VLOOKUP($K4812,TONG_SL!$A:$D,2,0)</f>
        <v>Chả nướng 300g</v>
      </c>
      <c r="N4812" s="21" t="str">
        <f t="shared" si="483"/>
        <v>K-C6</v>
      </c>
      <c r="Q4812" s="21" t="str">
        <f>VLOOKUP(K4812,TONG_SL!$A:$D,3,0)</f>
        <v>Túi</v>
      </c>
      <c r="R4812" s="263">
        <v>3</v>
      </c>
      <c r="S4812" s="263"/>
      <c r="T4812" s="263">
        <f>VLOOKUP(VLOOKUP(G4812,Ma_KH!$A:$R,18,0)&amp;K4812,Gia_MB!$A:$F,6,0)</f>
        <v>70950</v>
      </c>
      <c r="U4812" s="264">
        <f t="shared" ref="U4812:U4875" si="484">T4812*R4812</f>
        <v>212850</v>
      </c>
      <c r="V4812" s="263"/>
      <c r="W4812" s="265">
        <f t="shared" ref="W4812:W4875" si="485">U4812*V4812</f>
        <v>0</v>
      </c>
      <c r="X4812" s="266" t="str">
        <f t="shared" ref="X4812:X4875" si="486">IF(B4812&lt;&gt;"","8","0")</f>
        <v>8</v>
      </c>
      <c r="Y4812" s="263"/>
      <c r="Z4812" s="264">
        <f t="shared" ref="Z4812:Z4875" si="487">U4812*X4812%</f>
        <v>17028</v>
      </c>
      <c r="AA4812" s="267">
        <f>VLOOKUP(G4812,Ma_KH!$A:$R,14,0)</f>
        <v>60</v>
      </c>
    </row>
    <row r="4813" spans="1:27" hidden="1" x14ac:dyDescent="0.25">
      <c r="A4813" s="259">
        <v>45996</v>
      </c>
      <c r="B4813" s="288">
        <v>4180907721</v>
      </c>
      <c r="C4813" s="151" t="s">
        <v>7767</v>
      </c>
      <c r="D4813" s="149">
        <v>46000</v>
      </c>
      <c r="E4813" s="262"/>
      <c r="F4813" s="261"/>
      <c r="G4813" s="32" t="s">
        <v>988</v>
      </c>
      <c r="H4813" s="262"/>
      <c r="I4813" s="288">
        <v>4180907721</v>
      </c>
      <c r="J4813" s="260" t="s">
        <v>1784</v>
      </c>
      <c r="K4813" s="337" t="s">
        <v>48</v>
      </c>
      <c r="L4813" s="21" t="str">
        <f>VLOOKUP($K4813,TONG_SL!$A:$D,2,0)</f>
        <v>Mọc Nấm Hương 250g</v>
      </c>
      <c r="N4813" s="21" t="str">
        <f t="shared" si="483"/>
        <v>K-C6</v>
      </c>
      <c r="Q4813" s="21" t="str">
        <f>VLOOKUP(K4813,TONG_SL!$A:$D,3,0)</f>
        <v>Túi</v>
      </c>
      <c r="R4813" s="263">
        <v>6</v>
      </c>
      <c r="S4813" s="263"/>
      <c r="T4813" s="263">
        <f>VLOOKUP(VLOOKUP(G4813,Ma_KH!$A:$R,18,0)&amp;K4813,Gia_MB!$A:$F,6,0)</f>
        <v>46000</v>
      </c>
      <c r="U4813" s="264">
        <f t="shared" si="484"/>
        <v>276000</v>
      </c>
      <c r="V4813" s="263"/>
      <c r="W4813" s="265">
        <f t="shared" si="485"/>
        <v>0</v>
      </c>
      <c r="X4813" s="266" t="str">
        <f t="shared" si="486"/>
        <v>8</v>
      </c>
      <c r="Y4813" s="263"/>
      <c r="Z4813" s="264">
        <f t="shared" si="487"/>
        <v>22080</v>
      </c>
      <c r="AA4813" s="267">
        <f>VLOOKUP(G4813,Ma_KH!$A:$R,14,0)</f>
        <v>60</v>
      </c>
    </row>
    <row r="4814" spans="1:27" hidden="1" x14ac:dyDescent="0.25">
      <c r="A4814" s="259">
        <v>45996</v>
      </c>
      <c r="B4814" s="288">
        <v>4180907721</v>
      </c>
      <c r="C4814" s="151" t="s">
        <v>7767</v>
      </c>
      <c r="D4814" s="149">
        <v>46000</v>
      </c>
      <c r="E4814" s="262"/>
      <c r="F4814" s="261"/>
      <c r="G4814" s="32" t="s">
        <v>988</v>
      </c>
      <c r="H4814" s="262"/>
      <c r="I4814" s="288">
        <v>4180907721</v>
      </c>
      <c r="J4814" s="260" t="s">
        <v>1784</v>
      </c>
      <c r="K4814" s="337" t="s">
        <v>39</v>
      </c>
      <c r="L4814" s="21" t="str">
        <f>VLOOKUP($K4814,TONG_SL!$A:$D,2,0)</f>
        <v>Chả nướng 300g</v>
      </c>
      <c r="N4814" s="21" t="str">
        <f t="shared" si="483"/>
        <v>K-C6</v>
      </c>
      <c r="Q4814" s="21" t="str">
        <f>VLOOKUP(K4814,TONG_SL!$A:$D,3,0)</f>
        <v>Túi</v>
      </c>
      <c r="R4814" s="263">
        <v>6</v>
      </c>
      <c r="S4814" s="263"/>
      <c r="T4814" s="263">
        <f>VLOOKUP(VLOOKUP(G4814,Ma_KH!$A:$R,18,0)&amp;K4814,Gia_MB!$A:$F,6,0)</f>
        <v>70950</v>
      </c>
      <c r="U4814" s="264">
        <f t="shared" si="484"/>
        <v>425700</v>
      </c>
      <c r="V4814" s="263"/>
      <c r="W4814" s="265">
        <f t="shared" si="485"/>
        <v>0</v>
      </c>
      <c r="X4814" s="266" t="str">
        <f t="shared" si="486"/>
        <v>8</v>
      </c>
      <c r="Y4814" s="263"/>
      <c r="Z4814" s="264">
        <f t="shared" si="487"/>
        <v>34056</v>
      </c>
      <c r="AA4814" s="267">
        <f>VLOOKUP(G4814,Ma_KH!$A:$R,14,0)</f>
        <v>60</v>
      </c>
    </row>
    <row r="4815" spans="1:27" hidden="1" x14ac:dyDescent="0.25">
      <c r="A4815" s="259">
        <v>45996</v>
      </c>
      <c r="B4815" s="288">
        <v>4180907721</v>
      </c>
      <c r="C4815" s="151" t="s">
        <v>7767</v>
      </c>
      <c r="D4815" s="149">
        <v>46000</v>
      </c>
      <c r="E4815" s="262"/>
      <c r="F4815" s="261"/>
      <c r="G4815" s="32" t="s">
        <v>988</v>
      </c>
      <c r="H4815" s="262"/>
      <c r="I4815" s="288">
        <v>4180907721</v>
      </c>
      <c r="J4815" s="260" t="s">
        <v>1784</v>
      </c>
      <c r="K4815" s="337" t="s">
        <v>32</v>
      </c>
      <c r="L4815" s="21" t="str">
        <f>VLOOKUP($K4815,TONG_SL!$A:$D,2,0)</f>
        <v>Giò Tai Lưỡi Xào 250g</v>
      </c>
      <c r="N4815" s="21" t="str">
        <f t="shared" si="483"/>
        <v>K-C6</v>
      </c>
      <c r="Q4815" s="21" t="str">
        <f>VLOOKUP(K4815,TONG_SL!$A:$D,3,0)</f>
        <v>Túi</v>
      </c>
      <c r="R4815" s="263">
        <v>5</v>
      </c>
      <c r="S4815" s="263"/>
      <c r="T4815" s="263">
        <f>VLOOKUP(VLOOKUP(G4815,Ma_KH!$A:$R,18,0)&amp;K4815,Gia_MB!$A:$F,6,0)</f>
        <v>50182</v>
      </c>
      <c r="U4815" s="264">
        <f t="shared" si="484"/>
        <v>250910</v>
      </c>
      <c r="V4815" s="263"/>
      <c r="W4815" s="265">
        <f t="shared" si="485"/>
        <v>0</v>
      </c>
      <c r="X4815" s="266" t="str">
        <f t="shared" si="486"/>
        <v>8</v>
      </c>
      <c r="Y4815" s="263"/>
      <c r="Z4815" s="264">
        <f t="shared" si="487"/>
        <v>20072.8</v>
      </c>
      <c r="AA4815" s="267">
        <f>VLOOKUP(G4815,Ma_KH!$A:$R,14,0)</f>
        <v>60</v>
      </c>
    </row>
    <row r="4816" spans="1:27" hidden="1" x14ac:dyDescent="0.25">
      <c r="A4816" s="259">
        <v>45996</v>
      </c>
      <c r="B4816" s="288">
        <v>4180907721</v>
      </c>
      <c r="C4816" s="151" t="s">
        <v>7767</v>
      </c>
      <c r="D4816" s="149">
        <v>46000</v>
      </c>
      <c r="E4816" s="262"/>
      <c r="F4816" s="261"/>
      <c r="G4816" s="32" t="s">
        <v>988</v>
      </c>
      <c r="H4816" s="262"/>
      <c r="I4816" s="288">
        <v>4180907721</v>
      </c>
      <c r="J4816" s="260" t="s">
        <v>1784</v>
      </c>
      <c r="K4816" s="337" t="s">
        <v>37</v>
      </c>
      <c r="L4816" s="21" t="str">
        <f>VLOOKUP($K4816,TONG_SL!$A:$D,2,0)</f>
        <v>Chả cốm 300g</v>
      </c>
      <c r="N4816" s="21" t="str">
        <f t="shared" si="483"/>
        <v>K-C6</v>
      </c>
      <c r="Q4816" s="21" t="str">
        <f>VLOOKUP(K4816,TONG_SL!$A:$D,3,0)</f>
        <v>Túi</v>
      </c>
      <c r="R4816" s="263">
        <v>3</v>
      </c>
      <c r="S4816" s="263"/>
      <c r="T4816" s="263">
        <f>VLOOKUP(VLOOKUP(G4816,Ma_KH!$A:$R,18,0)&amp;K4816,Gia_MB!$A:$F,6,0)</f>
        <v>74250</v>
      </c>
      <c r="U4816" s="264">
        <f t="shared" si="484"/>
        <v>222750</v>
      </c>
      <c r="V4816" s="263"/>
      <c r="W4816" s="265">
        <f t="shared" si="485"/>
        <v>0</v>
      </c>
      <c r="X4816" s="266" t="str">
        <f t="shared" si="486"/>
        <v>8</v>
      </c>
      <c r="Y4816" s="263"/>
      <c r="Z4816" s="264">
        <f t="shared" si="487"/>
        <v>17820</v>
      </c>
      <c r="AA4816" s="267">
        <f>VLOOKUP(G4816,Ma_KH!$A:$R,14,0)</f>
        <v>60</v>
      </c>
    </row>
    <row r="4817" spans="1:27" hidden="1" x14ac:dyDescent="0.25">
      <c r="A4817" s="259">
        <v>45996</v>
      </c>
      <c r="B4817" s="288">
        <v>4180907721</v>
      </c>
      <c r="C4817" s="151" t="s">
        <v>7767</v>
      </c>
      <c r="D4817" s="149">
        <v>46000</v>
      </c>
      <c r="E4817" s="262"/>
      <c r="F4817" s="261"/>
      <c r="G4817" s="32" t="s">
        <v>988</v>
      </c>
      <c r="H4817" s="262"/>
      <c r="I4817" s="288">
        <v>4180907721</v>
      </c>
      <c r="J4817" s="260" t="s">
        <v>1784</v>
      </c>
      <c r="K4817" s="337" t="s">
        <v>30</v>
      </c>
      <c r="L4817" s="21" t="str">
        <f>VLOOKUP($K4817,TONG_SL!$A:$D,2,0)</f>
        <v>Gà muối 500g</v>
      </c>
      <c r="N4817" s="21" t="str">
        <f t="shared" si="483"/>
        <v>K-C6</v>
      </c>
      <c r="Q4817" s="21" t="str">
        <f>VLOOKUP(K4817,TONG_SL!$A:$D,3,0)</f>
        <v>Túi</v>
      </c>
      <c r="R4817" s="263">
        <v>3</v>
      </c>
      <c r="S4817" s="263"/>
      <c r="T4817" s="263">
        <f>VLOOKUP(VLOOKUP(G4817,Ma_KH!$A:$R,18,0)&amp;K4817,Gia_MB!$A:$F,6,0)</f>
        <v>111058</v>
      </c>
      <c r="U4817" s="264">
        <f t="shared" si="484"/>
        <v>333174</v>
      </c>
      <c r="V4817" s="263"/>
      <c r="W4817" s="265">
        <f t="shared" si="485"/>
        <v>0</v>
      </c>
      <c r="X4817" s="266" t="str">
        <f t="shared" si="486"/>
        <v>8</v>
      </c>
      <c r="Y4817" s="263"/>
      <c r="Z4817" s="264">
        <f t="shared" si="487"/>
        <v>26653.920000000002</v>
      </c>
      <c r="AA4817" s="267">
        <f>VLOOKUP(G4817,Ma_KH!$A:$R,14,0)</f>
        <v>60</v>
      </c>
    </row>
    <row r="4818" spans="1:27" hidden="1" x14ac:dyDescent="0.25">
      <c r="A4818" s="259">
        <v>45996</v>
      </c>
      <c r="B4818" s="288">
        <v>4180907787</v>
      </c>
      <c r="C4818" s="151" t="s">
        <v>7767</v>
      </c>
      <c r="D4818" s="149">
        <v>46000</v>
      </c>
      <c r="E4818" s="262"/>
      <c r="F4818" s="261"/>
      <c r="G4818" s="32" t="s">
        <v>341</v>
      </c>
      <c r="H4818" s="262"/>
      <c r="I4818" s="288">
        <v>4180907787</v>
      </c>
      <c r="J4818" s="260" t="s">
        <v>1784</v>
      </c>
      <c r="K4818" s="337" t="s">
        <v>32</v>
      </c>
      <c r="L4818" s="21" t="str">
        <f>VLOOKUP($K4818,TONG_SL!$A:$D,2,0)</f>
        <v>Giò Tai Lưỡi Xào 250g</v>
      </c>
      <c r="N4818" s="21" t="str">
        <f t="shared" si="483"/>
        <v>K-C6</v>
      </c>
      <c r="Q4818" s="21" t="str">
        <f>VLOOKUP(K4818,TONG_SL!$A:$D,3,0)</f>
        <v>Túi</v>
      </c>
      <c r="R4818" s="263">
        <v>3</v>
      </c>
      <c r="S4818" s="263"/>
      <c r="T4818" s="263">
        <f>VLOOKUP(VLOOKUP(G4818,Ma_KH!$A:$R,18,0)&amp;K4818,Gia_MB!$A:$F,6,0)</f>
        <v>50182</v>
      </c>
      <c r="U4818" s="264">
        <f t="shared" si="484"/>
        <v>150546</v>
      </c>
      <c r="V4818" s="263"/>
      <c r="W4818" s="265">
        <f t="shared" si="485"/>
        <v>0</v>
      </c>
      <c r="X4818" s="266" t="str">
        <f t="shared" si="486"/>
        <v>8</v>
      </c>
      <c r="Y4818" s="263"/>
      <c r="Z4818" s="264">
        <f t="shared" si="487"/>
        <v>12043.68</v>
      </c>
      <c r="AA4818" s="267">
        <f>VLOOKUP(G4818,Ma_KH!$A:$R,14,0)</f>
        <v>60</v>
      </c>
    </row>
    <row r="4819" spans="1:27" hidden="1" x14ac:dyDescent="0.25">
      <c r="A4819" s="259">
        <v>45996</v>
      </c>
      <c r="B4819" s="288">
        <v>4180907787</v>
      </c>
      <c r="C4819" s="151" t="s">
        <v>7767</v>
      </c>
      <c r="D4819" s="149">
        <v>46000</v>
      </c>
      <c r="E4819" s="262"/>
      <c r="F4819" s="261"/>
      <c r="G4819" s="32" t="s">
        <v>341</v>
      </c>
      <c r="H4819" s="262"/>
      <c r="I4819" s="288">
        <v>4180907787</v>
      </c>
      <c r="J4819" s="260" t="s">
        <v>1784</v>
      </c>
      <c r="K4819" s="337" t="s">
        <v>48</v>
      </c>
      <c r="L4819" s="21" t="str">
        <f>VLOOKUP($K4819,TONG_SL!$A:$D,2,0)</f>
        <v>Mọc Nấm Hương 250g</v>
      </c>
      <c r="N4819" s="21" t="str">
        <f t="shared" si="483"/>
        <v>K-C6</v>
      </c>
      <c r="Q4819" s="21" t="str">
        <f>VLOOKUP(K4819,TONG_SL!$A:$D,3,0)</f>
        <v>Túi</v>
      </c>
      <c r="R4819" s="263">
        <v>3</v>
      </c>
      <c r="S4819" s="263"/>
      <c r="T4819" s="263">
        <f>VLOOKUP(VLOOKUP(G4819,Ma_KH!$A:$R,18,0)&amp;K4819,Gia_MB!$A:$F,6,0)</f>
        <v>46000</v>
      </c>
      <c r="U4819" s="264">
        <f t="shared" si="484"/>
        <v>138000</v>
      </c>
      <c r="V4819" s="263"/>
      <c r="W4819" s="265">
        <f t="shared" si="485"/>
        <v>0</v>
      </c>
      <c r="X4819" s="266" t="str">
        <f t="shared" si="486"/>
        <v>8</v>
      </c>
      <c r="Y4819" s="263"/>
      <c r="Z4819" s="264">
        <f t="shared" si="487"/>
        <v>11040</v>
      </c>
      <c r="AA4819" s="267">
        <f>VLOOKUP(G4819,Ma_KH!$A:$R,14,0)</f>
        <v>60</v>
      </c>
    </row>
    <row r="4820" spans="1:27" hidden="1" x14ac:dyDescent="0.25">
      <c r="A4820" s="259">
        <v>45996</v>
      </c>
      <c r="B4820" s="288">
        <v>4180907787</v>
      </c>
      <c r="C4820" s="151" t="s">
        <v>7767</v>
      </c>
      <c r="D4820" s="149">
        <v>46000</v>
      </c>
      <c r="E4820" s="262"/>
      <c r="F4820" s="261"/>
      <c r="G4820" s="32" t="s">
        <v>341</v>
      </c>
      <c r="H4820" s="262"/>
      <c r="I4820" s="288">
        <v>4180907787</v>
      </c>
      <c r="J4820" s="260" t="s">
        <v>1784</v>
      </c>
      <c r="K4820" s="337" t="s">
        <v>30</v>
      </c>
      <c r="L4820" s="21" t="str">
        <f>VLOOKUP($K4820,TONG_SL!$A:$D,2,0)</f>
        <v>Gà muối 500g</v>
      </c>
      <c r="N4820" s="21" t="str">
        <f t="shared" si="483"/>
        <v>K-C6</v>
      </c>
      <c r="Q4820" s="21" t="str">
        <f>VLOOKUP(K4820,TONG_SL!$A:$D,3,0)</f>
        <v>Túi</v>
      </c>
      <c r="R4820" s="263">
        <v>3</v>
      </c>
      <c r="S4820" s="263"/>
      <c r="T4820" s="263">
        <f>VLOOKUP(VLOOKUP(G4820,Ma_KH!$A:$R,18,0)&amp;K4820,Gia_MB!$A:$F,6,0)</f>
        <v>111058</v>
      </c>
      <c r="U4820" s="264">
        <f t="shared" si="484"/>
        <v>333174</v>
      </c>
      <c r="V4820" s="263"/>
      <c r="W4820" s="265">
        <f t="shared" si="485"/>
        <v>0</v>
      </c>
      <c r="X4820" s="266" t="str">
        <f t="shared" si="486"/>
        <v>8</v>
      </c>
      <c r="Y4820" s="263"/>
      <c r="Z4820" s="264">
        <f t="shared" si="487"/>
        <v>26653.920000000002</v>
      </c>
      <c r="AA4820" s="267">
        <f>VLOOKUP(G4820,Ma_KH!$A:$R,14,0)</f>
        <v>60</v>
      </c>
    </row>
    <row r="4821" spans="1:27" hidden="1" x14ac:dyDescent="0.25">
      <c r="A4821" s="259">
        <v>45996</v>
      </c>
      <c r="B4821" s="288">
        <v>4180907787</v>
      </c>
      <c r="C4821" s="151" t="s">
        <v>7767</v>
      </c>
      <c r="D4821" s="149">
        <v>46000</v>
      </c>
      <c r="E4821" s="262"/>
      <c r="F4821" s="261"/>
      <c r="G4821" s="32" t="s">
        <v>341</v>
      </c>
      <c r="H4821" s="262"/>
      <c r="I4821" s="288">
        <v>4180907787</v>
      </c>
      <c r="J4821" s="260" t="s">
        <v>1784</v>
      </c>
      <c r="K4821" s="337" t="s">
        <v>27</v>
      </c>
      <c r="L4821" s="21" t="str">
        <f>VLOOKUP($K4821,TONG_SL!$A:$D,2,0)</f>
        <v>Chân giò heo muối 300g</v>
      </c>
      <c r="N4821" s="21" t="str">
        <f t="shared" si="483"/>
        <v>K-C6</v>
      </c>
      <c r="Q4821" s="21" t="str">
        <f>VLOOKUP(K4821,TONG_SL!$A:$D,3,0)</f>
        <v>Túi</v>
      </c>
      <c r="R4821" s="263">
        <v>6</v>
      </c>
      <c r="S4821" s="263"/>
      <c r="T4821" s="263">
        <f>VLOOKUP(VLOOKUP(G4821,Ma_KH!$A:$R,18,0)&amp;K4821,Gia_MB!$A:$F,6,0)</f>
        <v>73431</v>
      </c>
      <c r="U4821" s="264">
        <f t="shared" si="484"/>
        <v>440586</v>
      </c>
      <c r="V4821" s="263"/>
      <c r="W4821" s="265">
        <f t="shared" si="485"/>
        <v>0</v>
      </c>
      <c r="X4821" s="266" t="str">
        <f t="shared" si="486"/>
        <v>8</v>
      </c>
      <c r="Y4821" s="263"/>
      <c r="Z4821" s="264">
        <f t="shared" si="487"/>
        <v>35246.879999999997</v>
      </c>
      <c r="AA4821" s="267">
        <f>VLOOKUP(G4821,Ma_KH!$A:$R,14,0)</f>
        <v>60</v>
      </c>
    </row>
    <row r="4822" spans="1:27" hidden="1" x14ac:dyDescent="0.25">
      <c r="A4822" s="259">
        <v>45996</v>
      </c>
      <c r="B4822" s="288">
        <v>4180907899</v>
      </c>
      <c r="C4822" s="151" t="s">
        <v>7767</v>
      </c>
      <c r="D4822" s="149">
        <v>46000</v>
      </c>
      <c r="E4822" s="262"/>
      <c r="F4822" s="261"/>
      <c r="G4822" s="32" t="s">
        <v>272</v>
      </c>
      <c r="H4822" s="262"/>
      <c r="I4822" s="288">
        <v>4180907899</v>
      </c>
      <c r="J4822" s="260" t="s">
        <v>1784</v>
      </c>
      <c r="K4822" s="337" t="s">
        <v>37</v>
      </c>
      <c r="L4822" s="21" t="str">
        <f>VLOOKUP($K4822,TONG_SL!$A:$D,2,0)</f>
        <v>Chả cốm 300g</v>
      </c>
      <c r="N4822" s="21" t="str">
        <f t="shared" si="483"/>
        <v>K-C6</v>
      </c>
      <c r="Q4822" s="21" t="str">
        <f>VLOOKUP(K4822,TONG_SL!$A:$D,3,0)</f>
        <v>Túi</v>
      </c>
      <c r="R4822" s="263">
        <v>3</v>
      </c>
      <c r="S4822" s="263"/>
      <c r="T4822" s="263">
        <f>VLOOKUP(VLOOKUP(G4822,Ma_KH!$A:$R,18,0)&amp;K4822,Gia_MB!$A:$F,6,0)</f>
        <v>74250</v>
      </c>
      <c r="U4822" s="264">
        <f t="shared" si="484"/>
        <v>222750</v>
      </c>
      <c r="V4822" s="263"/>
      <c r="W4822" s="265">
        <f t="shared" si="485"/>
        <v>0</v>
      </c>
      <c r="X4822" s="266" t="str">
        <f t="shared" si="486"/>
        <v>8</v>
      </c>
      <c r="Y4822" s="263"/>
      <c r="Z4822" s="264">
        <f t="shared" si="487"/>
        <v>17820</v>
      </c>
      <c r="AA4822" s="267">
        <f>VLOOKUP(G4822,Ma_KH!$A:$R,14,0)</f>
        <v>60</v>
      </c>
    </row>
    <row r="4823" spans="1:27" hidden="1" x14ac:dyDescent="0.25">
      <c r="A4823" s="259">
        <v>45996</v>
      </c>
      <c r="B4823" s="288">
        <v>4180907899</v>
      </c>
      <c r="C4823" s="151" t="s">
        <v>7767</v>
      </c>
      <c r="D4823" s="149">
        <v>46000</v>
      </c>
      <c r="E4823" s="262"/>
      <c r="F4823" s="261"/>
      <c r="G4823" s="32" t="s">
        <v>272</v>
      </c>
      <c r="H4823" s="262"/>
      <c r="I4823" s="288">
        <v>4180907899</v>
      </c>
      <c r="J4823" s="260" t="s">
        <v>1784</v>
      </c>
      <c r="K4823" s="337" t="s">
        <v>48</v>
      </c>
      <c r="L4823" s="21" t="str">
        <f>VLOOKUP($K4823,TONG_SL!$A:$D,2,0)</f>
        <v>Mọc Nấm Hương 250g</v>
      </c>
      <c r="N4823" s="21" t="str">
        <f t="shared" si="483"/>
        <v>K-C6</v>
      </c>
      <c r="Q4823" s="21" t="str">
        <f>VLOOKUP(K4823,TONG_SL!$A:$D,3,0)</f>
        <v>Túi</v>
      </c>
      <c r="R4823" s="263">
        <v>3</v>
      </c>
      <c r="S4823" s="263"/>
      <c r="T4823" s="263">
        <f>VLOOKUP(VLOOKUP(G4823,Ma_KH!$A:$R,18,0)&amp;K4823,Gia_MB!$A:$F,6,0)</f>
        <v>46000</v>
      </c>
      <c r="U4823" s="264">
        <f t="shared" si="484"/>
        <v>138000</v>
      </c>
      <c r="V4823" s="263"/>
      <c r="W4823" s="265">
        <f t="shared" si="485"/>
        <v>0</v>
      </c>
      <c r="X4823" s="266" t="str">
        <f t="shared" si="486"/>
        <v>8</v>
      </c>
      <c r="Y4823" s="263"/>
      <c r="Z4823" s="264">
        <f t="shared" si="487"/>
        <v>11040</v>
      </c>
      <c r="AA4823" s="267">
        <f>VLOOKUP(G4823,Ma_KH!$A:$R,14,0)</f>
        <v>60</v>
      </c>
    </row>
    <row r="4824" spans="1:27" hidden="1" x14ac:dyDescent="0.25">
      <c r="A4824" s="259">
        <v>45996</v>
      </c>
      <c r="B4824" s="288">
        <v>4180907899</v>
      </c>
      <c r="C4824" s="151" t="s">
        <v>7767</v>
      </c>
      <c r="D4824" s="149">
        <v>46000</v>
      </c>
      <c r="E4824" s="262"/>
      <c r="F4824" s="261"/>
      <c r="G4824" s="32" t="s">
        <v>272</v>
      </c>
      <c r="H4824" s="262"/>
      <c r="I4824" s="288">
        <v>4180907899</v>
      </c>
      <c r="J4824" s="260" t="s">
        <v>1784</v>
      </c>
      <c r="K4824" s="337" t="s">
        <v>27</v>
      </c>
      <c r="L4824" s="21" t="str">
        <f>VLOOKUP($K4824,TONG_SL!$A:$D,2,0)</f>
        <v>Chân giò heo muối 300g</v>
      </c>
      <c r="N4824" s="21" t="str">
        <f t="shared" si="483"/>
        <v>K-C6</v>
      </c>
      <c r="Q4824" s="21" t="str">
        <f>VLOOKUP(K4824,TONG_SL!$A:$D,3,0)</f>
        <v>Túi</v>
      </c>
      <c r="R4824" s="263">
        <v>5</v>
      </c>
      <c r="S4824" s="263"/>
      <c r="T4824" s="263">
        <f>VLOOKUP(VLOOKUP(G4824,Ma_KH!$A:$R,18,0)&amp;K4824,Gia_MB!$A:$F,6,0)</f>
        <v>73431</v>
      </c>
      <c r="U4824" s="264">
        <f t="shared" si="484"/>
        <v>367155</v>
      </c>
      <c r="V4824" s="263"/>
      <c r="W4824" s="265">
        <f t="shared" si="485"/>
        <v>0</v>
      </c>
      <c r="X4824" s="266" t="str">
        <f t="shared" si="486"/>
        <v>8</v>
      </c>
      <c r="Y4824" s="263"/>
      <c r="Z4824" s="264">
        <f t="shared" si="487"/>
        <v>29372.400000000001</v>
      </c>
      <c r="AA4824" s="267">
        <f>VLOOKUP(G4824,Ma_KH!$A:$R,14,0)</f>
        <v>60</v>
      </c>
    </row>
    <row r="4825" spans="1:27" hidden="1" x14ac:dyDescent="0.25">
      <c r="A4825" s="259">
        <v>45996</v>
      </c>
      <c r="B4825" s="288">
        <v>4180907899</v>
      </c>
      <c r="C4825" s="151" t="s">
        <v>7767</v>
      </c>
      <c r="D4825" s="149">
        <v>46000</v>
      </c>
      <c r="E4825" s="262"/>
      <c r="F4825" s="261"/>
      <c r="G4825" s="32" t="s">
        <v>272</v>
      </c>
      <c r="H4825" s="262"/>
      <c r="I4825" s="288">
        <v>4180907899</v>
      </c>
      <c r="J4825" s="260" t="s">
        <v>1784</v>
      </c>
      <c r="K4825" s="337" t="s">
        <v>30</v>
      </c>
      <c r="L4825" s="21" t="str">
        <f>VLOOKUP($K4825,TONG_SL!$A:$D,2,0)</f>
        <v>Gà muối 500g</v>
      </c>
      <c r="N4825" s="21" t="str">
        <f t="shared" si="483"/>
        <v>K-C6</v>
      </c>
      <c r="Q4825" s="21" t="str">
        <f>VLOOKUP(K4825,TONG_SL!$A:$D,3,0)</f>
        <v>Túi</v>
      </c>
      <c r="R4825" s="263">
        <v>3</v>
      </c>
      <c r="S4825" s="263"/>
      <c r="T4825" s="263">
        <f>VLOOKUP(VLOOKUP(G4825,Ma_KH!$A:$R,18,0)&amp;K4825,Gia_MB!$A:$F,6,0)</f>
        <v>111058</v>
      </c>
      <c r="U4825" s="264">
        <f t="shared" si="484"/>
        <v>333174</v>
      </c>
      <c r="V4825" s="263"/>
      <c r="W4825" s="265">
        <f t="shared" si="485"/>
        <v>0</v>
      </c>
      <c r="X4825" s="266" t="str">
        <f t="shared" si="486"/>
        <v>8</v>
      </c>
      <c r="Y4825" s="263"/>
      <c r="Z4825" s="264">
        <f t="shared" si="487"/>
        <v>26653.920000000002</v>
      </c>
      <c r="AA4825" s="267">
        <f>VLOOKUP(G4825,Ma_KH!$A:$R,14,0)</f>
        <v>60</v>
      </c>
    </row>
    <row r="4826" spans="1:27" hidden="1" x14ac:dyDescent="0.25">
      <c r="A4826" s="259">
        <v>45996</v>
      </c>
      <c r="B4826" s="288">
        <v>4180907761</v>
      </c>
      <c r="C4826" s="151" t="s">
        <v>7767</v>
      </c>
      <c r="D4826" s="149">
        <v>46000</v>
      </c>
      <c r="E4826" s="262"/>
      <c r="F4826" s="261"/>
      <c r="G4826" s="32" t="s">
        <v>314</v>
      </c>
      <c r="H4826" s="262"/>
      <c r="I4826" s="288">
        <v>4180907761</v>
      </c>
      <c r="J4826" s="260" t="s">
        <v>1784</v>
      </c>
      <c r="K4826" s="337" t="s">
        <v>32</v>
      </c>
      <c r="L4826" s="21" t="str">
        <f>VLOOKUP($K4826,TONG_SL!$A:$D,2,0)</f>
        <v>Giò Tai Lưỡi Xào 250g</v>
      </c>
      <c r="N4826" s="21" t="str">
        <f t="shared" si="483"/>
        <v>K-C6</v>
      </c>
      <c r="Q4826" s="21" t="str">
        <f>VLOOKUP(K4826,TONG_SL!$A:$D,3,0)</f>
        <v>Túi</v>
      </c>
      <c r="R4826" s="263">
        <v>3</v>
      </c>
      <c r="S4826" s="263"/>
      <c r="T4826" s="263">
        <f>VLOOKUP(VLOOKUP(G4826,Ma_KH!$A:$R,18,0)&amp;K4826,Gia_MB!$A:$F,6,0)</f>
        <v>50182</v>
      </c>
      <c r="U4826" s="264">
        <f t="shared" si="484"/>
        <v>150546</v>
      </c>
      <c r="V4826" s="263"/>
      <c r="W4826" s="265">
        <f t="shared" si="485"/>
        <v>0</v>
      </c>
      <c r="X4826" s="266" t="str">
        <f t="shared" si="486"/>
        <v>8</v>
      </c>
      <c r="Y4826" s="263"/>
      <c r="Z4826" s="264">
        <f t="shared" si="487"/>
        <v>12043.68</v>
      </c>
      <c r="AA4826" s="267">
        <f>VLOOKUP(G4826,Ma_KH!$A:$R,14,0)</f>
        <v>60</v>
      </c>
    </row>
    <row r="4827" spans="1:27" hidden="1" x14ac:dyDescent="0.25">
      <c r="A4827" s="259">
        <v>45996</v>
      </c>
      <c r="B4827" s="288">
        <v>4180907761</v>
      </c>
      <c r="C4827" s="151" t="s">
        <v>7767</v>
      </c>
      <c r="D4827" s="149">
        <v>46000</v>
      </c>
      <c r="E4827" s="262"/>
      <c r="F4827" s="261"/>
      <c r="G4827" s="32" t="s">
        <v>314</v>
      </c>
      <c r="H4827" s="262"/>
      <c r="I4827" s="288">
        <v>4180907761</v>
      </c>
      <c r="J4827" s="260" t="s">
        <v>1784</v>
      </c>
      <c r="K4827" s="337" t="s">
        <v>30</v>
      </c>
      <c r="L4827" s="21" t="str">
        <f>VLOOKUP($K4827,TONG_SL!$A:$D,2,0)</f>
        <v>Gà muối 500g</v>
      </c>
      <c r="N4827" s="21" t="str">
        <f t="shared" si="483"/>
        <v>K-C6</v>
      </c>
      <c r="Q4827" s="21" t="str">
        <f>VLOOKUP(K4827,TONG_SL!$A:$D,3,0)</f>
        <v>Túi</v>
      </c>
      <c r="R4827" s="263">
        <v>3</v>
      </c>
      <c r="S4827" s="263"/>
      <c r="T4827" s="263">
        <f>VLOOKUP(VLOOKUP(G4827,Ma_KH!$A:$R,18,0)&amp;K4827,Gia_MB!$A:$F,6,0)</f>
        <v>111058</v>
      </c>
      <c r="U4827" s="264">
        <f t="shared" si="484"/>
        <v>333174</v>
      </c>
      <c r="V4827" s="263"/>
      <c r="W4827" s="265">
        <f t="shared" si="485"/>
        <v>0</v>
      </c>
      <c r="X4827" s="266" t="str">
        <f t="shared" si="486"/>
        <v>8</v>
      </c>
      <c r="Y4827" s="263"/>
      <c r="Z4827" s="264">
        <f t="shared" si="487"/>
        <v>26653.920000000002</v>
      </c>
      <c r="AA4827" s="267">
        <f>VLOOKUP(G4827,Ma_KH!$A:$R,14,0)</f>
        <v>60</v>
      </c>
    </row>
    <row r="4828" spans="1:27" hidden="1" x14ac:dyDescent="0.25">
      <c r="A4828" s="259">
        <v>45996</v>
      </c>
      <c r="B4828" s="288">
        <v>4180907761</v>
      </c>
      <c r="C4828" s="151" t="s">
        <v>7767</v>
      </c>
      <c r="D4828" s="149">
        <v>46000</v>
      </c>
      <c r="E4828" s="262"/>
      <c r="F4828" s="261"/>
      <c r="G4828" s="32" t="s">
        <v>314</v>
      </c>
      <c r="H4828" s="262"/>
      <c r="I4828" s="288">
        <v>4180907761</v>
      </c>
      <c r="J4828" s="260" t="s">
        <v>1784</v>
      </c>
      <c r="K4828" s="337" t="s">
        <v>39</v>
      </c>
      <c r="L4828" s="21" t="str">
        <f>VLOOKUP($K4828,TONG_SL!$A:$D,2,0)</f>
        <v>Chả nướng 300g</v>
      </c>
      <c r="N4828" s="21" t="str">
        <f t="shared" si="483"/>
        <v>K-C6</v>
      </c>
      <c r="Q4828" s="21" t="str">
        <f>VLOOKUP(K4828,TONG_SL!$A:$D,3,0)</f>
        <v>Túi</v>
      </c>
      <c r="R4828" s="263">
        <v>3</v>
      </c>
      <c r="S4828" s="263"/>
      <c r="T4828" s="263">
        <f>VLOOKUP(VLOOKUP(G4828,Ma_KH!$A:$R,18,0)&amp;K4828,Gia_MB!$A:$F,6,0)</f>
        <v>70950</v>
      </c>
      <c r="U4828" s="264">
        <f t="shared" si="484"/>
        <v>212850</v>
      </c>
      <c r="V4828" s="263"/>
      <c r="W4828" s="265">
        <f t="shared" si="485"/>
        <v>0</v>
      </c>
      <c r="X4828" s="266" t="str">
        <f t="shared" si="486"/>
        <v>8</v>
      </c>
      <c r="Y4828" s="263"/>
      <c r="Z4828" s="264">
        <f t="shared" si="487"/>
        <v>17028</v>
      </c>
      <c r="AA4828" s="267">
        <f>VLOOKUP(G4828,Ma_KH!$A:$R,14,0)</f>
        <v>60</v>
      </c>
    </row>
    <row r="4829" spans="1:27" hidden="1" x14ac:dyDescent="0.25">
      <c r="A4829" s="259">
        <v>45996</v>
      </c>
      <c r="B4829" s="288">
        <v>4180907761</v>
      </c>
      <c r="C4829" s="151" t="s">
        <v>7767</v>
      </c>
      <c r="D4829" s="149">
        <v>46000</v>
      </c>
      <c r="E4829" s="262"/>
      <c r="F4829" s="261"/>
      <c r="G4829" s="32" t="s">
        <v>314</v>
      </c>
      <c r="H4829" s="262"/>
      <c r="I4829" s="288">
        <v>4180907761</v>
      </c>
      <c r="J4829" s="260" t="s">
        <v>1784</v>
      </c>
      <c r="K4829" s="337" t="s">
        <v>27</v>
      </c>
      <c r="L4829" s="21" t="str">
        <f>VLOOKUP($K4829,TONG_SL!$A:$D,2,0)</f>
        <v>Chân giò heo muối 300g</v>
      </c>
      <c r="N4829" s="21" t="str">
        <f t="shared" si="483"/>
        <v>K-C6</v>
      </c>
      <c r="Q4829" s="21" t="str">
        <f>VLOOKUP(K4829,TONG_SL!$A:$D,3,0)</f>
        <v>Túi</v>
      </c>
      <c r="R4829" s="263">
        <v>3</v>
      </c>
      <c r="S4829" s="263"/>
      <c r="T4829" s="263">
        <f>VLOOKUP(VLOOKUP(G4829,Ma_KH!$A:$R,18,0)&amp;K4829,Gia_MB!$A:$F,6,0)</f>
        <v>73431</v>
      </c>
      <c r="U4829" s="264">
        <f t="shared" si="484"/>
        <v>220293</v>
      </c>
      <c r="V4829" s="263"/>
      <c r="W4829" s="265">
        <f t="shared" si="485"/>
        <v>0</v>
      </c>
      <c r="X4829" s="266" t="str">
        <f t="shared" si="486"/>
        <v>8</v>
      </c>
      <c r="Y4829" s="263"/>
      <c r="Z4829" s="264">
        <f t="shared" si="487"/>
        <v>17623.439999999999</v>
      </c>
      <c r="AA4829" s="267">
        <f>VLOOKUP(G4829,Ma_KH!$A:$R,14,0)</f>
        <v>60</v>
      </c>
    </row>
    <row r="4830" spans="1:27" hidden="1" x14ac:dyDescent="0.25">
      <c r="A4830" s="289">
        <v>45993</v>
      </c>
      <c r="B4830" s="235">
        <v>4180767935</v>
      </c>
      <c r="C4830" s="151" t="s">
        <v>7767</v>
      </c>
      <c r="D4830" s="237">
        <v>46001</v>
      </c>
      <c r="E4830" s="238"/>
      <c r="F4830" s="236"/>
      <c r="G4830" s="32" t="s">
        <v>8016</v>
      </c>
      <c r="H4830" s="238"/>
      <c r="I4830" s="235" t="s">
        <v>8554</v>
      </c>
      <c r="J4830" s="240" t="s">
        <v>1771</v>
      </c>
      <c r="K4830" s="333" t="s">
        <v>7821</v>
      </c>
      <c r="L4830" s="21" t="str">
        <f>VLOOKUP($K4830,TONG_SL!$A:$D,2,0)</f>
        <v>Giò sụn gà 250g</v>
      </c>
      <c r="N4830" s="21" t="str">
        <f t="shared" si="483"/>
        <v>K-C6</v>
      </c>
      <c r="Q4830" s="21" t="str">
        <f>VLOOKUP(K4830,TONG_SL!$A:$D,3,0)</f>
        <v>Túi</v>
      </c>
      <c r="R4830" s="220">
        <v>6</v>
      </c>
      <c r="S4830" s="263"/>
      <c r="T4830" s="263">
        <f>VLOOKUP(VLOOKUP(G4830,Ma_KH!$A:$R,18,0)&amp;K4830,Gia_MB!$A:$F,6,0)</f>
        <v>50400</v>
      </c>
      <c r="U4830" s="264">
        <f t="shared" si="484"/>
        <v>302400</v>
      </c>
      <c r="V4830" s="263"/>
      <c r="W4830" s="265">
        <f t="shared" si="485"/>
        <v>0</v>
      </c>
      <c r="X4830" s="266" t="str">
        <f t="shared" si="486"/>
        <v>8</v>
      </c>
      <c r="Y4830" s="263"/>
      <c r="Z4830" s="264">
        <f t="shared" si="487"/>
        <v>24192</v>
      </c>
      <c r="AA4830" s="267">
        <f>VLOOKUP(G4830,Ma_KH!$A:$R,14,0)</f>
        <v>60</v>
      </c>
    </row>
    <row r="4831" spans="1:27" hidden="1" x14ac:dyDescent="0.25">
      <c r="A4831" s="234">
        <v>45993</v>
      </c>
      <c r="B4831" s="235">
        <v>4180767935</v>
      </c>
      <c r="C4831" s="151" t="s">
        <v>7767</v>
      </c>
      <c r="D4831" s="237">
        <v>46001</v>
      </c>
      <c r="E4831" s="238"/>
      <c r="F4831" s="236"/>
      <c r="G4831" s="32" t="s">
        <v>8016</v>
      </c>
      <c r="H4831" s="238"/>
      <c r="I4831" s="235" t="s">
        <v>8554</v>
      </c>
      <c r="J4831" s="240" t="s">
        <v>1771</v>
      </c>
      <c r="K4831" s="333" t="s">
        <v>7187</v>
      </c>
      <c r="L4831" s="21" t="str">
        <f>VLOOKUP($K4831,TONG_SL!$A:$D,2,0)</f>
        <v>Chân giò heo muối 300g</v>
      </c>
      <c r="N4831" s="21" t="str">
        <f t="shared" si="483"/>
        <v>K-C6</v>
      </c>
      <c r="Q4831" s="21" t="str">
        <f>VLOOKUP(K4831,TONG_SL!$A:$D,3,0)</f>
        <v>Túi</v>
      </c>
      <c r="R4831" s="220">
        <v>6</v>
      </c>
      <c r="S4831" s="263"/>
      <c r="T4831" s="263">
        <f>VLOOKUP(VLOOKUP(G4831,Ma_KH!$A:$R,18,0)&amp;K4831,Gia_MB!$A:$F,6,0)</f>
        <v>73431</v>
      </c>
      <c r="U4831" s="264">
        <f t="shared" si="484"/>
        <v>440586</v>
      </c>
      <c r="V4831" s="263"/>
      <c r="W4831" s="265">
        <f t="shared" si="485"/>
        <v>0</v>
      </c>
      <c r="X4831" s="266" t="str">
        <f t="shared" si="486"/>
        <v>8</v>
      </c>
      <c r="Y4831" s="263"/>
      <c r="Z4831" s="264">
        <f t="shared" si="487"/>
        <v>35246.879999999997</v>
      </c>
      <c r="AA4831" s="267">
        <f>VLOOKUP(G4831,Ma_KH!$A:$R,14,0)</f>
        <v>60</v>
      </c>
    </row>
    <row r="4832" spans="1:27" hidden="1" x14ac:dyDescent="0.25">
      <c r="A4832" s="234">
        <v>45993</v>
      </c>
      <c r="B4832" s="235">
        <v>4180767935</v>
      </c>
      <c r="C4832" s="151" t="s">
        <v>7767</v>
      </c>
      <c r="D4832" s="237">
        <v>46001</v>
      </c>
      <c r="E4832" s="238"/>
      <c r="F4832" s="236"/>
      <c r="G4832" s="32" t="s">
        <v>8016</v>
      </c>
      <c r="H4832" s="238"/>
      <c r="I4832" s="235" t="s">
        <v>8554</v>
      </c>
      <c r="J4832" s="240" t="s">
        <v>1771</v>
      </c>
      <c r="K4832" s="333" t="s">
        <v>7153</v>
      </c>
      <c r="L4832" s="21" t="str">
        <f>VLOOKUP($K4832,TONG_SL!$A:$D,2,0)</f>
        <v>Tai heo muối 200g</v>
      </c>
      <c r="N4832" s="21" t="str">
        <f t="shared" si="483"/>
        <v>K-C6</v>
      </c>
      <c r="Q4832" s="21" t="str">
        <f>VLOOKUP(K4832,TONG_SL!$A:$D,3,0)</f>
        <v>Túi</v>
      </c>
      <c r="R4832" s="220">
        <v>5</v>
      </c>
      <c r="S4832" s="263"/>
      <c r="T4832" s="263">
        <f>VLOOKUP(VLOOKUP(G4832,Ma_KH!$A:$R,18,0)&amp;K4832,Gia_MB!$A:$F,6,0)</f>
        <v>55595</v>
      </c>
      <c r="U4832" s="264">
        <f t="shared" si="484"/>
        <v>277975</v>
      </c>
      <c r="V4832" s="263"/>
      <c r="W4832" s="265">
        <f t="shared" si="485"/>
        <v>0</v>
      </c>
      <c r="X4832" s="266" t="str">
        <f t="shared" si="486"/>
        <v>8</v>
      </c>
      <c r="Y4832" s="263"/>
      <c r="Z4832" s="264">
        <f t="shared" si="487"/>
        <v>22238</v>
      </c>
      <c r="AA4832" s="267">
        <f>VLOOKUP(G4832,Ma_KH!$A:$R,14,0)</f>
        <v>60</v>
      </c>
    </row>
    <row r="4833" spans="1:27" hidden="1" x14ac:dyDescent="0.25">
      <c r="A4833" s="234">
        <v>45993</v>
      </c>
      <c r="B4833" s="235">
        <v>4180767935</v>
      </c>
      <c r="C4833" s="151" t="s">
        <v>7767</v>
      </c>
      <c r="D4833" s="237">
        <v>46001</v>
      </c>
      <c r="E4833" s="238"/>
      <c r="F4833" s="236"/>
      <c r="G4833" s="32" t="s">
        <v>8016</v>
      </c>
      <c r="H4833" s="238"/>
      <c r="I4833" s="235" t="s">
        <v>8554</v>
      </c>
      <c r="J4833" s="240" t="s">
        <v>1771</v>
      </c>
      <c r="K4833" s="333" t="s">
        <v>32</v>
      </c>
      <c r="L4833" s="21" t="str">
        <f>VLOOKUP($K4833,TONG_SL!$A:$D,2,0)</f>
        <v>Giò Tai Lưỡi Xào 250g</v>
      </c>
      <c r="N4833" s="21" t="str">
        <f t="shared" si="483"/>
        <v>K-C6</v>
      </c>
      <c r="Q4833" s="21" t="str">
        <f>VLOOKUP(K4833,TONG_SL!$A:$D,3,0)</f>
        <v>Túi</v>
      </c>
      <c r="R4833" s="220">
        <v>6</v>
      </c>
      <c r="S4833" s="263"/>
      <c r="T4833" s="263">
        <f>VLOOKUP(VLOOKUP(G4833,Ma_KH!$A:$R,18,0)&amp;K4833,Gia_MB!$A:$F,6,0)</f>
        <v>50182</v>
      </c>
      <c r="U4833" s="264">
        <f t="shared" si="484"/>
        <v>301092</v>
      </c>
      <c r="V4833" s="263"/>
      <c r="W4833" s="265">
        <f t="shared" si="485"/>
        <v>0</v>
      </c>
      <c r="X4833" s="266" t="str">
        <f t="shared" si="486"/>
        <v>8</v>
      </c>
      <c r="Y4833" s="263"/>
      <c r="Z4833" s="264">
        <f t="shared" si="487"/>
        <v>24087.360000000001</v>
      </c>
      <c r="AA4833" s="267">
        <f>VLOOKUP(G4833,Ma_KH!$A:$R,14,0)</f>
        <v>60</v>
      </c>
    </row>
    <row r="4834" spans="1:27" hidden="1" x14ac:dyDescent="0.25">
      <c r="A4834" s="234">
        <v>45993</v>
      </c>
      <c r="B4834" s="235">
        <v>4180767935</v>
      </c>
      <c r="C4834" s="151" t="s">
        <v>7767</v>
      </c>
      <c r="D4834" s="237">
        <v>46001</v>
      </c>
      <c r="E4834" s="238"/>
      <c r="F4834" s="236"/>
      <c r="G4834" s="32" t="s">
        <v>8016</v>
      </c>
      <c r="H4834" s="238"/>
      <c r="I4834" s="235" t="s">
        <v>8554</v>
      </c>
      <c r="J4834" s="240" t="s">
        <v>1771</v>
      </c>
      <c r="K4834" s="333" t="s">
        <v>48</v>
      </c>
      <c r="L4834" s="21" t="str">
        <f>VLOOKUP($K4834,TONG_SL!$A:$D,2,0)</f>
        <v>Mọc Nấm Hương 250g</v>
      </c>
      <c r="N4834" s="21" t="str">
        <f t="shared" si="483"/>
        <v>K-C6</v>
      </c>
      <c r="Q4834" s="21" t="str">
        <f>VLOOKUP(K4834,TONG_SL!$A:$D,3,0)</f>
        <v>Túi</v>
      </c>
      <c r="R4834" s="220">
        <v>6</v>
      </c>
      <c r="S4834" s="263"/>
      <c r="T4834" s="263">
        <f>VLOOKUP(VLOOKUP(G4834,Ma_KH!$A:$R,18,0)&amp;K4834,Gia_MB!$A:$F,6,0)</f>
        <v>46000</v>
      </c>
      <c r="U4834" s="264">
        <f t="shared" si="484"/>
        <v>276000</v>
      </c>
      <c r="V4834" s="263"/>
      <c r="W4834" s="265">
        <f t="shared" si="485"/>
        <v>0</v>
      </c>
      <c r="X4834" s="266" t="str">
        <f t="shared" si="486"/>
        <v>8</v>
      </c>
      <c r="Y4834" s="263"/>
      <c r="Z4834" s="264">
        <f t="shared" si="487"/>
        <v>22080</v>
      </c>
      <c r="AA4834" s="267">
        <f>VLOOKUP(G4834,Ma_KH!$A:$R,14,0)</f>
        <v>60</v>
      </c>
    </row>
    <row r="4835" spans="1:27" hidden="1" x14ac:dyDescent="0.25">
      <c r="A4835" s="234">
        <v>45993</v>
      </c>
      <c r="B4835" s="235">
        <v>4180767935</v>
      </c>
      <c r="C4835" s="151" t="s">
        <v>7767</v>
      </c>
      <c r="D4835" s="237">
        <v>46001</v>
      </c>
      <c r="E4835" s="238"/>
      <c r="F4835" s="236"/>
      <c r="G4835" s="32" t="s">
        <v>8016</v>
      </c>
      <c r="H4835" s="238"/>
      <c r="I4835" s="235" t="s">
        <v>8554</v>
      </c>
      <c r="J4835" s="240" t="s">
        <v>1771</v>
      </c>
      <c r="K4835" s="333" t="s">
        <v>7820</v>
      </c>
      <c r="L4835" s="21" t="str">
        <f>VLOOKUP($K4835,TONG_SL!$A:$D,2,0)</f>
        <v>Giò lụa cây 250g</v>
      </c>
      <c r="N4835" s="21" t="str">
        <f t="shared" si="483"/>
        <v>K-C6</v>
      </c>
      <c r="Q4835" s="21" t="str">
        <f>VLOOKUP(K4835,TONG_SL!$A:$D,3,0)</f>
        <v>Túi</v>
      </c>
      <c r="R4835" s="220">
        <v>6</v>
      </c>
      <c r="S4835" s="263"/>
      <c r="T4835" s="263">
        <f>VLOOKUP(VLOOKUP(G4835,Ma_KH!$A:$R,18,0)&amp;K4835,Gia_MB!$A:$F,6,0)</f>
        <v>49500</v>
      </c>
      <c r="U4835" s="264">
        <f t="shared" si="484"/>
        <v>297000</v>
      </c>
      <c r="V4835" s="263"/>
      <c r="W4835" s="265">
        <f t="shared" si="485"/>
        <v>0</v>
      </c>
      <c r="X4835" s="266" t="str">
        <f t="shared" si="486"/>
        <v>8</v>
      </c>
      <c r="Y4835" s="263"/>
      <c r="Z4835" s="264">
        <f t="shared" si="487"/>
        <v>23760</v>
      </c>
      <c r="AA4835" s="267">
        <f>VLOOKUP(G4835,Ma_KH!$A:$R,14,0)</f>
        <v>60</v>
      </c>
    </row>
    <row r="4836" spans="1:27" hidden="1" x14ac:dyDescent="0.25">
      <c r="A4836" s="234">
        <v>45993</v>
      </c>
      <c r="B4836" s="235">
        <v>4180767935</v>
      </c>
      <c r="C4836" s="151" t="s">
        <v>7767</v>
      </c>
      <c r="D4836" s="237">
        <v>46001</v>
      </c>
      <c r="E4836" s="238"/>
      <c r="F4836" s="236"/>
      <c r="G4836" s="32" t="s">
        <v>8016</v>
      </c>
      <c r="H4836" s="238"/>
      <c r="I4836" s="235" t="s">
        <v>8554</v>
      </c>
      <c r="J4836" s="240" t="s">
        <v>1771</v>
      </c>
      <c r="K4836" s="333" t="s">
        <v>7154</v>
      </c>
      <c r="L4836" s="21" t="str">
        <f>VLOOKUP($K4836,TONG_SL!$A:$D,2,0)</f>
        <v>Chả cốm 300g</v>
      </c>
      <c r="N4836" s="21" t="str">
        <f t="shared" si="483"/>
        <v>K-C6</v>
      </c>
      <c r="Q4836" s="21" t="str">
        <f>VLOOKUP(K4836,TONG_SL!$A:$D,3,0)</f>
        <v>Túi</v>
      </c>
      <c r="R4836" s="220">
        <v>5</v>
      </c>
      <c r="S4836" s="263"/>
      <c r="T4836" s="263">
        <f>VLOOKUP(VLOOKUP(G4836,Ma_KH!$A:$R,18,0)&amp;K4836,Gia_MB!$A:$F,6,0)</f>
        <v>74250</v>
      </c>
      <c r="U4836" s="264">
        <f t="shared" si="484"/>
        <v>371250</v>
      </c>
      <c r="V4836" s="263"/>
      <c r="W4836" s="265">
        <f t="shared" si="485"/>
        <v>0</v>
      </c>
      <c r="X4836" s="266" t="str">
        <f t="shared" si="486"/>
        <v>8</v>
      </c>
      <c r="Y4836" s="263"/>
      <c r="Z4836" s="264">
        <f t="shared" si="487"/>
        <v>29700</v>
      </c>
      <c r="AA4836" s="267">
        <f>VLOOKUP(G4836,Ma_KH!$A:$R,14,0)</f>
        <v>60</v>
      </c>
    </row>
    <row r="4837" spans="1:27" hidden="1" x14ac:dyDescent="0.25">
      <c r="A4837" s="234">
        <v>45993</v>
      </c>
      <c r="B4837" s="235">
        <v>4180767935</v>
      </c>
      <c r="C4837" s="151" t="s">
        <v>7767</v>
      </c>
      <c r="D4837" s="237">
        <v>46001</v>
      </c>
      <c r="E4837" s="238"/>
      <c r="F4837" s="236"/>
      <c r="G4837" s="32" t="s">
        <v>8016</v>
      </c>
      <c r="H4837" s="238"/>
      <c r="I4837" s="235" t="s">
        <v>8554</v>
      </c>
      <c r="J4837" s="240" t="s">
        <v>1771</v>
      </c>
      <c r="K4837" s="333" t="s">
        <v>7197</v>
      </c>
      <c r="L4837" s="21" t="str">
        <f>VLOOKUP($K4837,TONG_SL!$A:$D,2,0)</f>
        <v>Gà muối 500g</v>
      </c>
      <c r="N4837" s="21" t="str">
        <f t="shared" si="483"/>
        <v>K-C6</v>
      </c>
      <c r="Q4837" s="21" t="str">
        <f>VLOOKUP(K4837,TONG_SL!$A:$D,3,0)</f>
        <v>Túi</v>
      </c>
      <c r="R4837" s="220">
        <v>6</v>
      </c>
      <c r="S4837" s="263"/>
      <c r="T4837" s="263">
        <f>VLOOKUP(VLOOKUP(G4837,Ma_KH!$A:$R,18,0)&amp;K4837,Gia_MB!$A:$F,6,0)</f>
        <v>111058</v>
      </c>
      <c r="U4837" s="264">
        <f t="shared" si="484"/>
        <v>666348</v>
      </c>
      <c r="V4837" s="263"/>
      <c r="W4837" s="265">
        <f t="shared" si="485"/>
        <v>0</v>
      </c>
      <c r="X4837" s="266" t="str">
        <f t="shared" si="486"/>
        <v>8</v>
      </c>
      <c r="Y4837" s="263"/>
      <c r="Z4837" s="264">
        <f t="shared" si="487"/>
        <v>53307.840000000004</v>
      </c>
      <c r="AA4837" s="267">
        <f>VLOOKUP(G4837,Ma_KH!$A:$R,14,0)</f>
        <v>60</v>
      </c>
    </row>
    <row r="4838" spans="1:27" hidden="1" x14ac:dyDescent="0.25">
      <c r="A4838" s="234">
        <v>45997</v>
      </c>
      <c r="B4838" s="235">
        <v>4180971360</v>
      </c>
      <c r="C4838" s="151" t="s">
        <v>7767</v>
      </c>
      <c r="D4838" s="237">
        <v>46001</v>
      </c>
      <c r="E4838" s="238"/>
      <c r="F4838" s="236"/>
      <c r="G4838" s="32" t="s">
        <v>8100</v>
      </c>
      <c r="H4838" s="238"/>
      <c r="I4838" s="235" t="s">
        <v>8555</v>
      </c>
      <c r="J4838" s="240" t="s">
        <v>1771</v>
      </c>
      <c r="K4838" s="333" t="s">
        <v>7187</v>
      </c>
      <c r="L4838" s="21" t="str">
        <f>VLOOKUP($K4838,TONG_SL!$A:$D,2,0)</f>
        <v>Chân giò heo muối 300g</v>
      </c>
      <c r="N4838" s="21" t="str">
        <f t="shared" si="483"/>
        <v>K-C6</v>
      </c>
      <c r="Q4838" s="21" t="str">
        <f>VLOOKUP(K4838,TONG_SL!$A:$D,3,0)</f>
        <v>Túi</v>
      </c>
      <c r="R4838" s="220">
        <v>4</v>
      </c>
      <c r="S4838" s="263"/>
      <c r="T4838" s="263">
        <f>VLOOKUP(VLOOKUP(G4838,Ma_KH!$A:$R,18,0)&amp;K4838,Gia_MB!$A:$F,6,0)</f>
        <v>73431</v>
      </c>
      <c r="U4838" s="264">
        <f t="shared" si="484"/>
        <v>293724</v>
      </c>
      <c r="V4838" s="263"/>
      <c r="W4838" s="265">
        <f t="shared" si="485"/>
        <v>0</v>
      </c>
      <c r="X4838" s="266" t="str">
        <f t="shared" si="486"/>
        <v>8</v>
      </c>
      <c r="Y4838" s="263"/>
      <c r="Z4838" s="264">
        <f t="shared" si="487"/>
        <v>23497.920000000002</v>
      </c>
      <c r="AA4838" s="267">
        <f>VLOOKUP(G4838,Ma_KH!$A:$R,14,0)</f>
        <v>60</v>
      </c>
    </row>
    <row r="4839" spans="1:27" hidden="1" x14ac:dyDescent="0.25">
      <c r="A4839" s="234">
        <v>45997</v>
      </c>
      <c r="B4839" s="235">
        <v>4180971360</v>
      </c>
      <c r="C4839" s="151" t="s">
        <v>7767</v>
      </c>
      <c r="D4839" s="237">
        <v>46001</v>
      </c>
      <c r="E4839" s="238"/>
      <c r="F4839" s="236"/>
      <c r="G4839" s="32" t="s">
        <v>8100</v>
      </c>
      <c r="H4839" s="238"/>
      <c r="I4839" s="235" t="s">
        <v>8555</v>
      </c>
      <c r="J4839" s="240" t="s">
        <v>1771</v>
      </c>
      <c r="K4839" s="333" t="s">
        <v>32</v>
      </c>
      <c r="L4839" s="21" t="str">
        <f>VLOOKUP($K4839,TONG_SL!$A:$D,2,0)</f>
        <v>Giò Tai Lưỡi Xào 250g</v>
      </c>
      <c r="N4839" s="21" t="str">
        <f t="shared" si="483"/>
        <v>K-C6</v>
      </c>
      <c r="Q4839" s="21" t="str">
        <f>VLOOKUP(K4839,TONG_SL!$A:$D,3,0)</f>
        <v>Túi</v>
      </c>
      <c r="R4839" s="220">
        <v>4</v>
      </c>
      <c r="S4839" s="263"/>
      <c r="T4839" s="263">
        <f>VLOOKUP(VLOOKUP(G4839,Ma_KH!$A:$R,18,0)&amp;K4839,Gia_MB!$A:$F,6,0)</f>
        <v>50182</v>
      </c>
      <c r="U4839" s="264">
        <f t="shared" si="484"/>
        <v>200728</v>
      </c>
      <c r="V4839" s="263"/>
      <c r="W4839" s="265">
        <f t="shared" si="485"/>
        <v>0</v>
      </c>
      <c r="X4839" s="266" t="str">
        <f t="shared" si="486"/>
        <v>8</v>
      </c>
      <c r="Y4839" s="263"/>
      <c r="Z4839" s="264">
        <f t="shared" si="487"/>
        <v>16058.24</v>
      </c>
      <c r="AA4839" s="267">
        <f>VLOOKUP(G4839,Ma_KH!$A:$R,14,0)</f>
        <v>60</v>
      </c>
    </row>
    <row r="4840" spans="1:27" hidden="1" x14ac:dyDescent="0.25">
      <c r="A4840" s="234">
        <v>45997</v>
      </c>
      <c r="B4840" s="235">
        <v>4180971360</v>
      </c>
      <c r="C4840" s="151" t="s">
        <v>7767</v>
      </c>
      <c r="D4840" s="237">
        <v>46001</v>
      </c>
      <c r="E4840" s="238"/>
      <c r="F4840" s="236"/>
      <c r="G4840" s="32" t="s">
        <v>8100</v>
      </c>
      <c r="H4840" s="238"/>
      <c r="I4840" s="235" t="s">
        <v>8555</v>
      </c>
      <c r="J4840" s="240" t="s">
        <v>1771</v>
      </c>
      <c r="K4840" s="333" t="s">
        <v>7197</v>
      </c>
      <c r="L4840" s="21" t="str">
        <f>VLOOKUP($K4840,TONG_SL!$A:$D,2,0)</f>
        <v>Gà muối 500g</v>
      </c>
      <c r="N4840" s="21" t="str">
        <f t="shared" si="483"/>
        <v>K-C6</v>
      </c>
      <c r="Q4840" s="21" t="str">
        <f>VLOOKUP(K4840,TONG_SL!$A:$D,3,0)</f>
        <v>Túi</v>
      </c>
      <c r="R4840" s="220">
        <v>10</v>
      </c>
      <c r="S4840" s="263"/>
      <c r="T4840" s="263">
        <f>VLOOKUP(VLOOKUP(G4840,Ma_KH!$A:$R,18,0)&amp;K4840,Gia_MB!$A:$F,6,0)</f>
        <v>111058</v>
      </c>
      <c r="U4840" s="264">
        <f t="shared" si="484"/>
        <v>1110580</v>
      </c>
      <c r="V4840" s="263"/>
      <c r="W4840" s="265">
        <f t="shared" si="485"/>
        <v>0</v>
      </c>
      <c r="X4840" s="266" t="str">
        <f t="shared" si="486"/>
        <v>8</v>
      </c>
      <c r="Y4840" s="263"/>
      <c r="Z4840" s="264">
        <f t="shared" si="487"/>
        <v>88846.400000000009</v>
      </c>
      <c r="AA4840" s="267">
        <f>VLOOKUP(G4840,Ma_KH!$A:$R,14,0)</f>
        <v>60</v>
      </c>
    </row>
    <row r="4841" spans="1:27" hidden="1" x14ac:dyDescent="0.25">
      <c r="A4841" s="234">
        <v>45997</v>
      </c>
      <c r="B4841" s="235">
        <v>4180971360</v>
      </c>
      <c r="C4841" s="151" t="s">
        <v>7767</v>
      </c>
      <c r="D4841" s="237">
        <v>46001</v>
      </c>
      <c r="E4841" s="238"/>
      <c r="F4841" s="236"/>
      <c r="G4841" s="32" t="s">
        <v>8100</v>
      </c>
      <c r="H4841" s="238"/>
      <c r="I4841" s="235" t="s">
        <v>8555</v>
      </c>
      <c r="J4841" s="240" t="s">
        <v>1771</v>
      </c>
      <c r="K4841" s="333" t="s">
        <v>48</v>
      </c>
      <c r="L4841" s="21" t="str">
        <f>VLOOKUP($K4841,TONG_SL!$A:$D,2,0)</f>
        <v>Mọc Nấm Hương 250g</v>
      </c>
      <c r="N4841" s="21" t="str">
        <f t="shared" si="483"/>
        <v>K-C6</v>
      </c>
      <c r="Q4841" s="21" t="str">
        <f>VLOOKUP(K4841,TONG_SL!$A:$D,3,0)</f>
        <v>Túi</v>
      </c>
      <c r="R4841" s="220">
        <v>4</v>
      </c>
      <c r="S4841" s="263"/>
      <c r="T4841" s="263">
        <f>VLOOKUP(VLOOKUP(G4841,Ma_KH!$A:$R,18,0)&amp;K4841,Gia_MB!$A:$F,6,0)</f>
        <v>46000</v>
      </c>
      <c r="U4841" s="264">
        <f t="shared" si="484"/>
        <v>184000</v>
      </c>
      <c r="V4841" s="263"/>
      <c r="W4841" s="265">
        <f t="shared" si="485"/>
        <v>0</v>
      </c>
      <c r="X4841" s="266" t="str">
        <f t="shared" si="486"/>
        <v>8</v>
      </c>
      <c r="Y4841" s="263"/>
      <c r="Z4841" s="264">
        <f t="shared" si="487"/>
        <v>14720</v>
      </c>
      <c r="AA4841" s="267">
        <f>VLOOKUP(G4841,Ma_KH!$A:$R,14,0)</f>
        <v>60</v>
      </c>
    </row>
    <row r="4842" spans="1:27" hidden="1" x14ac:dyDescent="0.25">
      <c r="A4842" s="234">
        <v>45997</v>
      </c>
      <c r="B4842" s="235">
        <v>4180971360</v>
      </c>
      <c r="C4842" s="151" t="s">
        <v>7767</v>
      </c>
      <c r="D4842" s="237">
        <v>46001</v>
      </c>
      <c r="E4842" s="238"/>
      <c r="F4842" s="236"/>
      <c r="G4842" s="32" t="s">
        <v>8100</v>
      </c>
      <c r="H4842" s="238"/>
      <c r="I4842" s="235" t="s">
        <v>8555</v>
      </c>
      <c r="J4842" s="240" t="s">
        <v>1771</v>
      </c>
      <c r="K4842" s="333" t="s">
        <v>7154</v>
      </c>
      <c r="L4842" s="21" t="str">
        <f>VLOOKUP($K4842,TONG_SL!$A:$D,2,0)</f>
        <v>Chả cốm 300g</v>
      </c>
      <c r="N4842" s="21" t="str">
        <f t="shared" si="483"/>
        <v>K-C6</v>
      </c>
      <c r="Q4842" s="21" t="str">
        <f>VLOOKUP(K4842,TONG_SL!$A:$D,3,0)</f>
        <v>Túi</v>
      </c>
      <c r="R4842" s="220">
        <v>10</v>
      </c>
      <c r="S4842" s="263"/>
      <c r="T4842" s="263">
        <f>VLOOKUP(VLOOKUP(G4842,Ma_KH!$A:$R,18,0)&amp;K4842,Gia_MB!$A:$F,6,0)</f>
        <v>74250</v>
      </c>
      <c r="U4842" s="264">
        <f t="shared" si="484"/>
        <v>742500</v>
      </c>
      <c r="V4842" s="263"/>
      <c r="W4842" s="265">
        <f t="shared" si="485"/>
        <v>0</v>
      </c>
      <c r="X4842" s="266" t="str">
        <f t="shared" si="486"/>
        <v>8</v>
      </c>
      <c r="Y4842" s="263"/>
      <c r="Z4842" s="264">
        <f t="shared" si="487"/>
        <v>59400</v>
      </c>
      <c r="AA4842" s="267">
        <f>VLOOKUP(G4842,Ma_KH!$A:$R,14,0)</f>
        <v>60</v>
      </c>
    </row>
    <row r="4843" spans="1:27" hidden="1" x14ac:dyDescent="0.25">
      <c r="A4843" s="234">
        <v>45999</v>
      </c>
      <c r="B4843" s="235">
        <v>4181101629</v>
      </c>
      <c r="C4843" s="151" t="s">
        <v>7767</v>
      </c>
      <c r="D4843" s="237">
        <v>46001</v>
      </c>
      <c r="E4843" s="238"/>
      <c r="F4843" s="236"/>
      <c r="G4843" s="32" t="s">
        <v>8100</v>
      </c>
      <c r="H4843" s="238"/>
      <c r="I4843" s="235" t="s">
        <v>8556</v>
      </c>
      <c r="J4843" s="240" t="s">
        <v>1771</v>
      </c>
      <c r="K4843" s="333" t="s">
        <v>7187</v>
      </c>
      <c r="L4843" s="21" t="str">
        <f>VLOOKUP($K4843,TONG_SL!$A:$D,2,0)</f>
        <v>Chân giò heo muối 300g</v>
      </c>
      <c r="N4843" s="21" t="str">
        <f t="shared" si="483"/>
        <v>K-C6</v>
      </c>
      <c r="Q4843" s="21" t="str">
        <f>VLOOKUP(K4843,TONG_SL!$A:$D,3,0)</f>
        <v>Túi</v>
      </c>
      <c r="R4843" s="220">
        <v>11</v>
      </c>
      <c r="S4843" s="263"/>
      <c r="T4843" s="263">
        <f>VLOOKUP(VLOOKUP(G4843,Ma_KH!$A:$R,18,0)&amp;K4843,Gia_MB!$A:$F,6,0)</f>
        <v>73431</v>
      </c>
      <c r="U4843" s="264">
        <f t="shared" si="484"/>
        <v>807741</v>
      </c>
      <c r="V4843" s="263"/>
      <c r="W4843" s="265">
        <f t="shared" si="485"/>
        <v>0</v>
      </c>
      <c r="X4843" s="266" t="str">
        <f t="shared" si="486"/>
        <v>8</v>
      </c>
      <c r="Y4843" s="263"/>
      <c r="Z4843" s="264">
        <f t="shared" si="487"/>
        <v>64619.28</v>
      </c>
      <c r="AA4843" s="267">
        <f>VLOOKUP(G4843,Ma_KH!$A:$R,14,0)</f>
        <v>60</v>
      </c>
    </row>
    <row r="4844" spans="1:27" hidden="1" x14ac:dyDescent="0.25">
      <c r="A4844" s="234">
        <v>45999</v>
      </c>
      <c r="B4844" s="235">
        <v>4181101629</v>
      </c>
      <c r="C4844" s="151" t="s">
        <v>7767</v>
      </c>
      <c r="D4844" s="237">
        <v>46001</v>
      </c>
      <c r="E4844" s="238"/>
      <c r="F4844" s="236"/>
      <c r="G4844" s="32" t="s">
        <v>8100</v>
      </c>
      <c r="H4844" s="238"/>
      <c r="I4844" s="235" t="s">
        <v>8556</v>
      </c>
      <c r="J4844" s="240" t="s">
        <v>1771</v>
      </c>
      <c r="K4844" s="333" t="s">
        <v>7153</v>
      </c>
      <c r="L4844" s="21" t="str">
        <f>VLOOKUP($K4844,TONG_SL!$A:$D,2,0)</f>
        <v>Tai heo muối 200g</v>
      </c>
      <c r="N4844" s="21" t="str">
        <f t="shared" si="483"/>
        <v>K-C6</v>
      </c>
      <c r="Q4844" s="21" t="str">
        <f>VLOOKUP(K4844,TONG_SL!$A:$D,3,0)</f>
        <v>Túi</v>
      </c>
      <c r="R4844" s="220">
        <v>10</v>
      </c>
      <c r="S4844" s="263"/>
      <c r="T4844" s="263">
        <f>VLOOKUP(VLOOKUP(G4844,Ma_KH!$A:$R,18,0)&amp;K4844,Gia_MB!$A:$F,6,0)</f>
        <v>55595</v>
      </c>
      <c r="U4844" s="264">
        <f t="shared" si="484"/>
        <v>555950</v>
      </c>
      <c r="V4844" s="263"/>
      <c r="W4844" s="265">
        <f t="shared" si="485"/>
        <v>0</v>
      </c>
      <c r="X4844" s="266" t="str">
        <f t="shared" si="486"/>
        <v>8</v>
      </c>
      <c r="Y4844" s="263"/>
      <c r="Z4844" s="264">
        <f t="shared" si="487"/>
        <v>44476</v>
      </c>
      <c r="AA4844" s="267">
        <f>VLOOKUP(G4844,Ma_KH!$A:$R,14,0)</f>
        <v>60</v>
      </c>
    </row>
    <row r="4845" spans="1:27" hidden="1" x14ac:dyDescent="0.25">
      <c r="A4845" s="234">
        <v>45999</v>
      </c>
      <c r="B4845" s="235">
        <v>4181101629</v>
      </c>
      <c r="C4845" s="151" t="s">
        <v>7767</v>
      </c>
      <c r="D4845" s="237">
        <v>46001</v>
      </c>
      <c r="E4845" s="238"/>
      <c r="F4845" s="236"/>
      <c r="G4845" s="32" t="s">
        <v>8100</v>
      </c>
      <c r="H4845" s="238"/>
      <c r="I4845" s="235" t="s">
        <v>8556</v>
      </c>
      <c r="J4845" s="240" t="s">
        <v>1771</v>
      </c>
      <c r="K4845" s="333" t="s">
        <v>7820</v>
      </c>
      <c r="L4845" s="21" t="str">
        <f>VLOOKUP($K4845,TONG_SL!$A:$D,2,0)</f>
        <v>Giò lụa cây 250g</v>
      </c>
      <c r="N4845" s="21" t="str">
        <f t="shared" si="483"/>
        <v>K-C6</v>
      </c>
      <c r="Q4845" s="21" t="str">
        <f>VLOOKUP(K4845,TONG_SL!$A:$D,3,0)</f>
        <v>Túi</v>
      </c>
      <c r="R4845" s="220">
        <v>5</v>
      </c>
      <c r="S4845" s="263"/>
      <c r="T4845" s="263">
        <f>VLOOKUP(VLOOKUP(G4845,Ma_KH!$A:$R,18,0)&amp;K4845,Gia_MB!$A:$F,6,0)</f>
        <v>49500</v>
      </c>
      <c r="U4845" s="264">
        <f t="shared" si="484"/>
        <v>247500</v>
      </c>
      <c r="V4845" s="263"/>
      <c r="W4845" s="265">
        <f t="shared" si="485"/>
        <v>0</v>
      </c>
      <c r="X4845" s="266" t="str">
        <f t="shared" si="486"/>
        <v>8</v>
      </c>
      <c r="Y4845" s="263"/>
      <c r="Z4845" s="264">
        <f t="shared" si="487"/>
        <v>19800</v>
      </c>
      <c r="AA4845" s="267">
        <f>VLOOKUP(G4845,Ma_KH!$A:$R,14,0)</f>
        <v>60</v>
      </c>
    </row>
    <row r="4846" spans="1:27" hidden="1" x14ac:dyDescent="0.25">
      <c r="A4846" s="234">
        <v>45999</v>
      </c>
      <c r="B4846" s="235">
        <v>4181101629</v>
      </c>
      <c r="C4846" s="151" t="s">
        <v>7767</v>
      </c>
      <c r="D4846" s="237">
        <v>46001</v>
      </c>
      <c r="E4846" s="238"/>
      <c r="F4846" s="236"/>
      <c r="G4846" s="32" t="s">
        <v>8100</v>
      </c>
      <c r="H4846" s="238"/>
      <c r="I4846" s="235" t="s">
        <v>8556</v>
      </c>
      <c r="J4846" s="240" t="s">
        <v>1771</v>
      </c>
      <c r="K4846" s="333" t="s">
        <v>7821</v>
      </c>
      <c r="L4846" s="21" t="str">
        <f>VLOOKUP($K4846,TONG_SL!$A:$D,2,0)</f>
        <v>Giò sụn gà 250g</v>
      </c>
      <c r="N4846" s="21" t="str">
        <f t="shared" si="483"/>
        <v>K-C6</v>
      </c>
      <c r="Q4846" s="21" t="str">
        <f>VLOOKUP(K4846,TONG_SL!$A:$D,3,0)</f>
        <v>Túi</v>
      </c>
      <c r="R4846" s="220">
        <v>5</v>
      </c>
      <c r="S4846" s="263"/>
      <c r="T4846" s="263">
        <f>VLOOKUP(VLOOKUP(G4846,Ma_KH!$A:$R,18,0)&amp;K4846,Gia_MB!$A:$F,6,0)</f>
        <v>50400</v>
      </c>
      <c r="U4846" s="264">
        <f t="shared" si="484"/>
        <v>252000</v>
      </c>
      <c r="V4846" s="263"/>
      <c r="W4846" s="265">
        <f t="shared" si="485"/>
        <v>0</v>
      </c>
      <c r="X4846" s="266" t="str">
        <f t="shared" si="486"/>
        <v>8</v>
      </c>
      <c r="Y4846" s="263"/>
      <c r="Z4846" s="264">
        <f t="shared" si="487"/>
        <v>20160</v>
      </c>
      <c r="AA4846" s="267">
        <f>VLOOKUP(G4846,Ma_KH!$A:$R,14,0)</f>
        <v>60</v>
      </c>
    </row>
    <row r="4847" spans="1:27" hidden="1" x14ac:dyDescent="0.25">
      <c r="A4847" s="234">
        <v>45999</v>
      </c>
      <c r="B4847" s="235">
        <v>4181101629</v>
      </c>
      <c r="C4847" s="151" t="s">
        <v>7767</v>
      </c>
      <c r="D4847" s="237">
        <v>46001</v>
      </c>
      <c r="E4847" s="238"/>
      <c r="F4847" s="236"/>
      <c r="G4847" s="32" t="s">
        <v>8100</v>
      </c>
      <c r="H4847" s="238"/>
      <c r="I4847" s="235" t="s">
        <v>8556</v>
      </c>
      <c r="J4847" s="240" t="s">
        <v>1771</v>
      </c>
      <c r="K4847" s="333" t="s">
        <v>32</v>
      </c>
      <c r="L4847" s="21" t="str">
        <f>VLOOKUP($K4847,TONG_SL!$A:$D,2,0)</f>
        <v>Giò Tai Lưỡi Xào 250g</v>
      </c>
      <c r="N4847" s="21" t="str">
        <f t="shared" si="483"/>
        <v>K-C6</v>
      </c>
      <c r="Q4847" s="21" t="str">
        <f>VLOOKUP(K4847,TONG_SL!$A:$D,3,0)</f>
        <v>Túi</v>
      </c>
      <c r="R4847" s="220">
        <v>6</v>
      </c>
      <c r="S4847" s="263"/>
      <c r="T4847" s="263">
        <f>VLOOKUP(VLOOKUP(G4847,Ma_KH!$A:$R,18,0)&amp;K4847,Gia_MB!$A:$F,6,0)</f>
        <v>50182</v>
      </c>
      <c r="U4847" s="264">
        <f t="shared" si="484"/>
        <v>301092</v>
      </c>
      <c r="V4847" s="263"/>
      <c r="W4847" s="265">
        <f t="shared" si="485"/>
        <v>0</v>
      </c>
      <c r="X4847" s="266" t="str">
        <f t="shared" si="486"/>
        <v>8</v>
      </c>
      <c r="Y4847" s="263"/>
      <c r="Z4847" s="264">
        <f t="shared" si="487"/>
        <v>24087.360000000001</v>
      </c>
      <c r="AA4847" s="267">
        <f>VLOOKUP(G4847,Ma_KH!$A:$R,14,0)</f>
        <v>60</v>
      </c>
    </row>
    <row r="4848" spans="1:27" hidden="1" x14ac:dyDescent="0.25">
      <c r="A4848" s="234">
        <v>45999</v>
      </c>
      <c r="B4848" s="235">
        <v>4181101629</v>
      </c>
      <c r="C4848" s="151" t="s">
        <v>7767</v>
      </c>
      <c r="D4848" s="237">
        <v>46001</v>
      </c>
      <c r="E4848" s="238"/>
      <c r="F4848" s="236"/>
      <c r="G4848" s="32" t="s">
        <v>8100</v>
      </c>
      <c r="H4848" s="238"/>
      <c r="I4848" s="235" t="s">
        <v>8556</v>
      </c>
      <c r="J4848" s="240" t="s">
        <v>1771</v>
      </c>
      <c r="K4848" s="333" t="s">
        <v>48</v>
      </c>
      <c r="L4848" s="21" t="str">
        <f>VLOOKUP($K4848,TONG_SL!$A:$D,2,0)</f>
        <v>Mọc Nấm Hương 250g</v>
      </c>
      <c r="N4848" s="21" t="str">
        <f t="shared" si="483"/>
        <v>K-C6</v>
      </c>
      <c r="Q4848" s="21" t="str">
        <f>VLOOKUP(K4848,TONG_SL!$A:$D,3,0)</f>
        <v>Túi</v>
      </c>
      <c r="R4848" s="220">
        <v>6</v>
      </c>
      <c r="S4848" s="263"/>
      <c r="T4848" s="263">
        <f>VLOOKUP(VLOOKUP(G4848,Ma_KH!$A:$R,18,0)&amp;K4848,Gia_MB!$A:$F,6,0)</f>
        <v>46000</v>
      </c>
      <c r="U4848" s="264">
        <f t="shared" si="484"/>
        <v>276000</v>
      </c>
      <c r="V4848" s="263"/>
      <c r="W4848" s="265">
        <f t="shared" si="485"/>
        <v>0</v>
      </c>
      <c r="X4848" s="266" t="str">
        <f t="shared" si="486"/>
        <v>8</v>
      </c>
      <c r="Y4848" s="263"/>
      <c r="Z4848" s="264">
        <f t="shared" si="487"/>
        <v>22080</v>
      </c>
      <c r="AA4848" s="267">
        <f>VLOOKUP(G4848,Ma_KH!$A:$R,14,0)</f>
        <v>60</v>
      </c>
    </row>
    <row r="4849" spans="1:27" hidden="1" x14ac:dyDescent="0.25">
      <c r="A4849" s="234">
        <v>45997</v>
      </c>
      <c r="B4849" s="235">
        <v>4180971359</v>
      </c>
      <c r="C4849" s="151" t="s">
        <v>7767</v>
      </c>
      <c r="D4849" s="237">
        <v>46001</v>
      </c>
      <c r="E4849" s="238"/>
      <c r="F4849" s="236"/>
      <c r="G4849" s="32" t="s">
        <v>8100</v>
      </c>
      <c r="H4849" s="238"/>
      <c r="I4849" s="235" t="s">
        <v>8557</v>
      </c>
      <c r="J4849" s="240" t="s">
        <v>1771</v>
      </c>
      <c r="K4849" s="333" t="s">
        <v>7154</v>
      </c>
      <c r="L4849" s="21" t="str">
        <f>VLOOKUP($K4849,TONG_SL!$A:$D,2,0)</f>
        <v>Chả cốm 300g</v>
      </c>
      <c r="N4849" s="21" t="str">
        <f t="shared" si="483"/>
        <v>K-C6</v>
      </c>
      <c r="Q4849" s="21" t="str">
        <f>VLOOKUP(K4849,TONG_SL!$A:$D,3,0)</f>
        <v>Túi</v>
      </c>
      <c r="R4849" s="220">
        <v>10</v>
      </c>
      <c r="S4849" s="263"/>
      <c r="T4849" s="263">
        <f>VLOOKUP(VLOOKUP(G4849,Ma_KH!$A:$R,18,0)&amp;K4849,Gia_MB!$A:$F,6,0)</f>
        <v>74250</v>
      </c>
      <c r="U4849" s="264">
        <f t="shared" si="484"/>
        <v>742500</v>
      </c>
      <c r="V4849" s="263"/>
      <c r="W4849" s="265">
        <f t="shared" si="485"/>
        <v>0</v>
      </c>
      <c r="X4849" s="266" t="str">
        <f t="shared" si="486"/>
        <v>8</v>
      </c>
      <c r="Y4849" s="263"/>
      <c r="Z4849" s="264">
        <f t="shared" si="487"/>
        <v>59400</v>
      </c>
      <c r="AA4849" s="267">
        <f>VLOOKUP(G4849,Ma_KH!$A:$R,14,0)</f>
        <v>60</v>
      </c>
    </row>
    <row r="4850" spans="1:27" hidden="1" x14ac:dyDescent="0.25">
      <c r="A4850" s="234">
        <v>45997</v>
      </c>
      <c r="B4850" s="235">
        <v>4180971359</v>
      </c>
      <c r="C4850" s="151" t="s">
        <v>7767</v>
      </c>
      <c r="D4850" s="237">
        <v>46001</v>
      </c>
      <c r="E4850" s="238"/>
      <c r="F4850" s="236"/>
      <c r="G4850" s="32" t="s">
        <v>8100</v>
      </c>
      <c r="H4850" s="238"/>
      <c r="I4850" s="235" t="s">
        <v>8557</v>
      </c>
      <c r="J4850" s="240" t="s">
        <v>1771</v>
      </c>
      <c r="K4850" s="333" t="s">
        <v>32</v>
      </c>
      <c r="L4850" s="21" t="str">
        <f>VLOOKUP($K4850,TONG_SL!$A:$D,2,0)</f>
        <v>Giò Tai Lưỡi Xào 250g</v>
      </c>
      <c r="N4850" s="21" t="str">
        <f t="shared" si="483"/>
        <v>K-C6</v>
      </c>
      <c r="Q4850" s="21" t="str">
        <f>VLOOKUP(K4850,TONG_SL!$A:$D,3,0)</f>
        <v>Túi</v>
      </c>
      <c r="R4850" s="220">
        <v>4</v>
      </c>
      <c r="S4850" s="263"/>
      <c r="T4850" s="263">
        <f>VLOOKUP(VLOOKUP(G4850,Ma_KH!$A:$R,18,0)&amp;K4850,Gia_MB!$A:$F,6,0)</f>
        <v>50182</v>
      </c>
      <c r="U4850" s="264">
        <f t="shared" si="484"/>
        <v>200728</v>
      </c>
      <c r="V4850" s="263"/>
      <c r="W4850" s="265">
        <f t="shared" si="485"/>
        <v>0</v>
      </c>
      <c r="X4850" s="266" t="str">
        <f t="shared" si="486"/>
        <v>8</v>
      </c>
      <c r="Y4850" s="263"/>
      <c r="Z4850" s="264">
        <f t="shared" si="487"/>
        <v>16058.24</v>
      </c>
      <c r="AA4850" s="267">
        <f>VLOOKUP(G4850,Ma_KH!$A:$R,14,0)</f>
        <v>60</v>
      </c>
    </row>
    <row r="4851" spans="1:27" hidden="1" x14ac:dyDescent="0.25">
      <c r="A4851" s="234">
        <v>45997</v>
      </c>
      <c r="B4851" s="235">
        <v>4180971359</v>
      </c>
      <c r="C4851" s="151" t="s">
        <v>7767</v>
      </c>
      <c r="D4851" s="237">
        <v>46001</v>
      </c>
      <c r="E4851" s="238"/>
      <c r="F4851" s="236"/>
      <c r="G4851" s="32" t="s">
        <v>8100</v>
      </c>
      <c r="H4851" s="238"/>
      <c r="I4851" s="235" t="s">
        <v>8557</v>
      </c>
      <c r="J4851" s="240" t="s">
        <v>1771</v>
      </c>
      <c r="K4851" s="333" t="s">
        <v>7187</v>
      </c>
      <c r="L4851" s="21" t="str">
        <f>VLOOKUP($K4851,TONG_SL!$A:$D,2,0)</f>
        <v>Chân giò heo muối 300g</v>
      </c>
      <c r="N4851" s="21" t="str">
        <f t="shared" si="483"/>
        <v>K-C6</v>
      </c>
      <c r="Q4851" s="21" t="str">
        <f>VLOOKUP(K4851,TONG_SL!$A:$D,3,0)</f>
        <v>Túi</v>
      </c>
      <c r="R4851" s="220">
        <v>4</v>
      </c>
      <c r="S4851" s="263"/>
      <c r="T4851" s="263">
        <f>VLOOKUP(VLOOKUP(G4851,Ma_KH!$A:$R,18,0)&amp;K4851,Gia_MB!$A:$F,6,0)</f>
        <v>73431</v>
      </c>
      <c r="U4851" s="264">
        <f t="shared" si="484"/>
        <v>293724</v>
      </c>
      <c r="V4851" s="263"/>
      <c r="W4851" s="265">
        <f t="shared" si="485"/>
        <v>0</v>
      </c>
      <c r="X4851" s="266" t="str">
        <f t="shared" si="486"/>
        <v>8</v>
      </c>
      <c r="Y4851" s="263"/>
      <c r="Z4851" s="264">
        <f t="shared" si="487"/>
        <v>23497.920000000002</v>
      </c>
      <c r="AA4851" s="267">
        <f>VLOOKUP(G4851,Ma_KH!$A:$R,14,0)</f>
        <v>60</v>
      </c>
    </row>
    <row r="4852" spans="1:27" hidden="1" x14ac:dyDescent="0.25">
      <c r="A4852" s="234">
        <v>45997</v>
      </c>
      <c r="B4852" s="235">
        <v>4180971359</v>
      </c>
      <c r="C4852" s="151" t="s">
        <v>7767</v>
      </c>
      <c r="D4852" s="237">
        <v>46001</v>
      </c>
      <c r="E4852" s="238"/>
      <c r="F4852" s="236"/>
      <c r="G4852" s="32" t="s">
        <v>8100</v>
      </c>
      <c r="H4852" s="238"/>
      <c r="I4852" s="235" t="s">
        <v>8557</v>
      </c>
      <c r="J4852" s="240" t="s">
        <v>1771</v>
      </c>
      <c r="K4852" s="333" t="s">
        <v>48</v>
      </c>
      <c r="L4852" s="21" t="str">
        <f>VLOOKUP($K4852,TONG_SL!$A:$D,2,0)</f>
        <v>Mọc Nấm Hương 250g</v>
      </c>
      <c r="N4852" s="21" t="str">
        <f t="shared" si="483"/>
        <v>K-C6</v>
      </c>
      <c r="Q4852" s="21" t="str">
        <f>VLOOKUP(K4852,TONG_SL!$A:$D,3,0)</f>
        <v>Túi</v>
      </c>
      <c r="R4852" s="220">
        <v>4</v>
      </c>
      <c r="S4852" s="263"/>
      <c r="T4852" s="263">
        <f>VLOOKUP(VLOOKUP(G4852,Ma_KH!$A:$R,18,0)&amp;K4852,Gia_MB!$A:$F,6,0)</f>
        <v>46000</v>
      </c>
      <c r="U4852" s="264">
        <f t="shared" si="484"/>
        <v>184000</v>
      </c>
      <c r="V4852" s="263"/>
      <c r="W4852" s="265">
        <f t="shared" si="485"/>
        <v>0</v>
      </c>
      <c r="X4852" s="266" t="str">
        <f t="shared" si="486"/>
        <v>8</v>
      </c>
      <c r="Y4852" s="263"/>
      <c r="Z4852" s="264">
        <f t="shared" si="487"/>
        <v>14720</v>
      </c>
      <c r="AA4852" s="267">
        <f>VLOOKUP(G4852,Ma_KH!$A:$R,14,0)</f>
        <v>60</v>
      </c>
    </row>
    <row r="4853" spans="1:27" hidden="1" x14ac:dyDescent="0.25">
      <c r="A4853" s="234">
        <v>45997</v>
      </c>
      <c r="B4853" s="235">
        <v>4180971362</v>
      </c>
      <c r="C4853" s="151" t="s">
        <v>7767</v>
      </c>
      <c r="D4853" s="237">
        <v>46001</v>
      </c>
      <c r="E4853" s="238"/>
      <c r="F4853" s="236"/>
      <c r="G4853" s="32" t="s">
        <v>8100</v>
      </c>
      <c r="H4853" s="238"/>
      <c r="I4853" s="235" t="s">
        <v>8558</v>
      </c>
      <c r="J4853" s="240" t="s">
        <v>1771</v>
      </c>
      <c r="K4853" s="333" t="s">
        <v>32</v>
      </c>
      <c r="L4853" s="21" t="str">
        <f>VLOOKUP($K4853,TONG_SL!$A:$D,2,0)</f>
        <v>Giò Tai Lưỡi Xào 250g</v>
      </c>
      <c r="N4853" s="21" t="str">
        <f t="shared" si="483"/>
        <v>K-C6</v>
      </c>
      <c r="Q4853" s="21" t="str">
        <f>VLOOKUP(K4853,TONG_SL!$A:$D,3,0)</f>
        <v>Túi</v>
      </c>
      <c r="R4853" s="220">
        <v>4</v>
      </c>
      <c r="S4853" s="263"/>
      <c r="T4853" s="263">
        <f>VLOOKUP(VLOOKUP(G4853,Ma_KH!$A:$R,18,0)&amp;K4853,Gia_MB!$A:$F,6,0)</f>
        <v>50182</v>
      </c>
      <c r="U4853" s="264">
        <f t="shared" si="484"/>
        <v>200728</v>
      </c>
      <c r="V4853" s="263"/>
      <c r="W4853" s="265">
        <f t="shared" si="485"/>
        <v>0</v>
      </c>
      <c r="X4853" s="266" t="str">
        <f t="shared" si="486"/>
        <v>8</v>
      </c>
      <c r="Y4853" s="263"/>
      <c r="Z4853" s="264">
        <f t="shared" si="487"/>
        <v>16058.24</v>
      </c>
      <c r="AA4853" s="267">
        <f>VLOOKUP(G4853,Ma_KH!$A:$R,14,0)</f>
        <v>60</v>
      </c>
    </row>
    <row r="4854" spans="1:27" hidden="1" x14ac:dyDescent="0.25">
      <c r="A4854" s="234">
        <v>45997</v>
      </c>
      <c r="B4854" s="235">
        <v>4180971362</v>
      </c>
      <c r="C4854" s="151" t="s">
        <v>7767</v>
      </c>
      <c r="D4854" s="237">
        <v>46001</v>
      </c>
      <c r="E4854" s="238"/>
      <c r="F4854" s="236"/>
      <c r="G4854" s="32" t="s">
        <v>8100</v>
      </c>
      <c r="H4854" s="238"/>
      <c r="I4854" s="235" t="s">
        <v>8558</v>
      </c>
      <c r="J4854" s="240" t="s">
        <v>1771</v>
      </c>
      <c r="K4854" s="333" t="s">
        <v>48</v>
      </c>
      <c r="L4854" s="21" t="str">
        <f>VLOOKUP($K4854,TONG_SL!$A:$D,2,0)</f>
        <v>Mọc Nấm Hương 250g</v>
      </c>
      <c r="N4854" s="21" t="str">
        <f t="shared" si="483"/>
        <v>K-C6</v>
      </c>
      <c r="Q4854" s="21" t="str">
        <f>VLOOKUP(K4854,TONG_SL!$A:$D,3,0)</f>
        <v>Túi</v>
      </c>
      <c r="R4854" s="220">
        <v>4</v>
      </c>
      <c r="S4854" s="263"/>
      <c r="T4854" s="263">
        <f>VLOOKUP(VLOOKUP(G4854,Ma_KH!$A:$R,18,0)&amp;K4854,Gia_MB!$A:$F,6,0)</f>
        <v>46000</v>
      </c>
      <c r="U4854" s="264">
        <f t="shared" si="484"/>
        <v>184000</v>
      </c>
      <c r="V4854" s="263"/>
      <c r="W4854" s="265">
        <f t="shared" si="485"/>
        <v>0</v>
      </c>
      <c r="X4854" s="266" t="str">
        <f t="shared" si="486"/>
        <v>8</v>
      </c>
      <c r="Y4854" s="263"/>
      <c r="Z4854" s="264">
        <f t="shared" si="487"/>
        <v>14720</v>
      </c>
      <c r="AA4854" s="267">
        <f>VLOOKUP(G4854,Ma_KH!$A:$R,14,0)</f>
        <v>60</v>
      </c>
    </row>
    <row r="4855" spans="1:27" hidden="1" x14ac:dyDescent="0.25">
      <c r="A4855" s="234">
        <v>45997</v>
      </c>
      <c r="B4855" s="235">
        <v>4180971362</v>
      </c>
      <c r="C4855" s="151" t="s">
        <v>7767</v>
      </c>
      <c r="D4855" s="237">
        <v>46001</v>
      </c>
      <c r="E4855" s="238"/>
      <c r="F4855" s="236"/>
      <c r="G4855" s="32" t="s">
        <v>8100</v>
      </c>
      <c r="H4855" s="238"/>
      <c r="I4855" s="235" t="s">
        <v>8558</v>
      </c>
      <c r="J4855" s="240" t="s">
        <v>1771</v>
      </c>
      <c r="K4855" s="333" t="s">
        <v>7153</v>
      </c>
      <c r="L4855" s="21" t="str">
        <f>VLOOKUP($K4855,TONG_SL!$A:$D,2,0)</f>
        <v>Tai heo muối 200g</v>
      </c>
      <c r="N4855" s="21" t="str">
        <f t="shared" si="483"/>
        <v>K-C6</v>
      </c>
      <c r="Q4855" s="21" t="str">
        <f>VLOOKUP(K4855,TONG_SL!$A:$D,3,0)</f>
        <v>Túi</v>
      </c>
      <c r="R4855" s="220">
        <v>4</v>
      </c>
      <c r="S4855" s="263"/>
      <c r="T4855" s="263">
        <f>VLOOKUP(VLOOKUP(G4855,Ma_KH!$A:$R,18,0)&amp;K4855,Gia_MB!$A:$F,6,0)</f>
        <v>55595</v>
      </c>
      <c r="U4855" s="264">
        <f t="shared" si="484"/>
        <v>222380</v>
      </c>
      <c r="V4855" s="263"/>
      <c r="W4855" s="265">
        <f t="shared" si="485"/>
        <v>0</v>
      </c>
      <c r="X4855" s="266" t="str">
        <f t="shared" si="486"/>
        <v>8</v>
      </c>
      <c r="Y4855" s="263"/>
      <c r="Z4855" s="264">
        <f t="shared" si="487"/>
        <v>17790.400000000001</v>
      </c>
      <c r="AA4855" s="267">
        <f>VLOOKUP(G4855,Ma_KH!$A:$R,14,0)</f>
        <v>60</v>
      </c>
    </row>
    <row r="4856" spans="1:27" hidden="1" x14ac:dyDescent="0.25">
      <c r="A4856" s="234">
        <v>45997</v>
      </c>
      <c r="B4856" s="235">
        <v>4180971362</v>
      </c>
      <c r="C4856" s="151" t="s">
        <v>7767</v>
      </c>
      <c r="D4856" s="237">
        <v>46001</v>
      </c>
      <c r="E4856" s="238"/>
      <c r="F4856" s="236"/>
      <c r="G4856" s="32" t="s">
        <v>8100</v>
      </c>
      <c r="H4856" s="238"/>
      <c r="I4856" s="235" t="s">
        <v>8558</v>
      </c>
      <c r="J4856" s="240" t="s">
        <v>1771</v>
      </c>
      <c r="K4856" s="333" t="s">
        <v>7187</v>
      </c>
      <c r="L4856" s="21" t="str">
        <f>VLOOKUP($K4856,TONG_SL!$A:$D,2,0)</f>
        <v>Chân giò heo muối 300g</v>
      </c>
      <c r="N4856" s="21" t="str">
        <f t="shared" si="483"/>
        <v>K-C6</v>
      </c>
      <c r="Q4856" s="21" t="str">
        <f>VLOOKUP(K4856,TONG_SL!$A:$D,3,0)</f>
        <v>Túi</v>
      </c>
      <c r="R4856" s="220">
        <v>4</v>
      </c>
      <c r="S4856" s="263"/>
      <c r="T4856" s="263">
        <f>VLOOKUP(VLOOKUP(G4856,Ma_KH!$A:$R,18,0)&amp;K4856,Gia_MB!$A:$F,6,0)</f>
        <v>73431</v>
      </c>
      <c r="U4856" s="264">
        <f t="shared" si="484"/>
        <v>293724</v>
      </c>
      <c r="V4856" s="263"/>
      <c r="W4856" s="265">
        <f t="shared" si="485"/>
        <v>0</v>
      </c>
      <c r="X4856" s="266" t="str">
        <f t="shared" si="486"/>
        <v>8</v>
      </c>
      <c r="Y4856" s="263"/>
      <c r="Z4856" s="264">
        <f t="shared" si="487"/>
        <v>23497.920000000002</v>
      </c>
      <c r="AA4856" s="267">
        <f>VLOOKUP(G4856,Ma_KH!$A:$R,14,0)</f>
        <v>60</v>
      </c>
    </row>
    <row r="4857" spans="1:27" hidden="1" x14ac:dyDescent="0.25">
      <c r="A4857" s="234">
        <v>45997</v>
      </c>
      <c r="B4857" s="235">
        <v>4180971362</v>
      </c>
      <c r="C4857" s="151" t="s">
        <v>7767</v>
      </c>
      <c r="D4857" s="237">
        <v>46001</v>
      </c>
      <c r="E4857" s="238"/>
      <c r="F4857" s="236"/>
      <c r="G4857" s="32" t="s">
        <v>8100</v>
      </c>
      <c r="H4857" s="238"/>
      <c r="I4857" s="235" t="s">
        <v>8558</v>
      </c>
      <c r="J4857" s="240" t="s">
        <v>1771</v>
      </c>
      <c r="K4857" s="333" t="s">
        <v>7154</v>
      </c>
      <c r="L4857" s="21" t="str">
        <f>VLOOKUP($K4857,TONG_SL!$A:$D,2,0)</f>
        <v>Chả cốm 300g</v>
      </c>
      <c r="N4857" s="21" t="str">
        <f t="shared" si="483"/>
        <v>K-C6</v>
      </c>
      <c r="Q4857" s="21" t="str">
        <f>VLOOKUP(K4857,TONG_SL!$A:$D,3,0)</f>
        <v>Túi</v>
      </c>
      <c r="R4857" s="220">
        <v>6</v>
      </c>
      <c r="S4857" s="263"/>
      <c r="T4857" s="263">
        <f>VLOOKUP(VLOOKUP(G4857,Ma_KH!$A:$R,18,0)&amp;K4857,Gia_MB!$A:$F,6,0)</f>
        <v>74250</v>
      </c>
      <c r="U4857" s="264">
        <f t="shared" si="484"/>
        <v>445500</v>
      </c>
      <c r="V4857" s="263"/>
      <c r="W4857" s="265">
        <f t="shared" si="485"/>
        <v>0</v>
      </c>
      <c r="X4857" s="266" t="str">
        <f t="shared" si="486"/>
        <v>8</v>
      </c>
      <c r="Y4857" s="263"/>
      <c r="Z4857" s="264">
        <f t="shared" si="487"/>
        <v>35640</v>
      </c>
      <c r="AA4857" s="267">
        <f>VLOOKUP(G4857,Ma_KH!$A:$R,14,0)</f>
        <v>60</v>
      </c>
    </row>
    <row r="4858" spans="1:27" hidden="1" x14ac:dyDescent="0.25">
      <c r="A4858" s="234">
        <v>45997</v>
      </c>
      <c r="B4858" s="235">
        <v>4180971291</v>
      </c>
      <c r="C4858" s="151" t="s">
        <v>7767</v>
      </c>
      <c r="D4858" s="237">
        <v>46001</v>
      </c>
      <c r="E4858" s="238"/>
      <c r="F4858" s="236"/>
      <c r="G4858" s="32" t="s">
        <v>8100</v>
      </c>
      <c r="H4858" s="238"/>
      <c r="I4858" s="235" t="s">
        <v>8559</v>
      </c>
      <c r="J4858" s="240" t="s">
        <v>1771</v>
      </c>
      <c r="K4858" s="333" t="s">
        <v>7187</v>
      </c>
      <c r="L4858" s="21" t="str">
        <f>VLOOKUP($K4858,TONG_SL!$A:$D,2,0)</f>
        <v>Chân giò heo muối 300g</v>
      </c>
      <c r="N4858" s="21" t="str">
        <f t="shared" si="483"/>
        <v>K-C6</v>
      </c>
      <c r="Q4858" s="21" t="str">
        <f>VLOOKUP(K4858,TONG_SL!$A:$D,3,0)</f>
        <v>Túi</v>
      </c>
      <c r="R4858" s="220">
        <v>4</v>
      </c>
      <c r="S4858" s="263"/>
      <c r="T4858" s="263">
        <f>VLOOKUP(VLOOKUP(G4858,Ma_KH!$A:$R,18,0)&amp;K4858,Gia_MB!$A:$F,6,0)</f>
        <v>73431</v>
      </c>
      <c r="U4858" s="264">
        <f t="shared" si="484"/>
        <v>293724</v>
      </c>
      <c r="V4858" s="263"/>
      <c r="W4858" s="265">
        <f t="shared" si="485"/>
        <v>0</v>
      </c>
      <c r="X4858" s="266" t="str">
        <f t="shared" si="486"/>
        <v>8</v>
      </c>
      <c r="Y4858" s="263"/>
      <c r="Z4858" s="264">
        <f t="shared" si="487"/>
        <v>23497.920000000002</v>
      </c>
      <c r="AA4858" s="267">
        <f>VLOOKUP(G4858,Ma_KH!$A:$R,14,0)</f>
        <v>60</v>
      </c>
    </row>
    <row r="4859" spans="1:27" hidden="1" x14ac:dyDescent="0.25">
      <c r="A4859" s="234">
        <v>45997</v>
      </c>
      <c r="B4859" s="235">
        <v>4180971291</v>
      </c>
      <c r="C4859" s="151" t="s">
        <v>7767</v>
      </c>
      <c r="D4859" s="237">
        <v>46001</v>
      </c>
      <c r="E4859" s="238"/>
      <c r="F4859" s="236"/>
      <c r="G4859" s="32" t="s">
        <v>8100</v>
      </c>
      <c r="H4859" s="238"/>
      <c r="I4859" s="235" t="s">
        <v>8559</v>
      </c>
      <c r="J4859" s="240" t="s">
        <v>1771</v>
      </c>
      <c r="K4859" s="333" t="s">
        <v>7153</v>
      </c>
      <c r="L4859" s="21" t="str">
        <f>VLOOKUP($K4859,TONG_SL!$A:$D,2,0)</f>
        <v>Tai heo muối 200g</v>
      </c>
      <c r="N4859" s="21" t="str">
        <f t="shared" si="483"/>
        <v>K-C6</v>
      </c>
      <c r="Q4859" s="21" t="str">
        <f>VLOOKUP(K4859,TONG_SL!$A:$D,3,0)</f>
        <v>Túi</v>
      </c>
      <c r="R4859" s="220">
        <v>4</v>
      </c>
      <c r="S4859" s="263"/>
      <c r="T4859" s="263">
        <f>VLOOKUP(VLOOKUP(G4859,Ma_KH!$A:$R,18,0)&amp;K4859,Gia_MB!$A:$F,6,0)</f>
        <v>55595</v>
      </c>
      <c r="U4859" s="264">
        <f t="shared" si="484"/>
        <v>222380</v>
      </c>
      <c r="V4859" s="263"/>
      <c r="W4859" s="265">
        <f t="shared" si="485"/>
        <v>0</v>
      </c>
      <c r="X4859" s="266" t="str">
        <f t="shared" si="486"/>
        <v>8</v>
      </c>
      <c r="Y4859" s="263"/>
      <c r="Z4859" s="264">
        <f t="shared" si="487"/>
        <v>17790.400000000001</v>
      </c>
      <c r="AA4859" s="267">
        <f>VLOOKUP(G4859,Ma_KH!$A:$R,14,0)</f>
        <v>60</v>
      </c>
    </row>
    <row r="4860" spans="1:27" hidden="1" x14ac:dyDescent="0.25">
      <c r="A4860" s="234">
        <v>45997</v>
      </c>
      <c r="B4860" s="235">
        <v>4180971291</v>
      </c>
      <c r="C4860" s="151" t="s">
        <v>7767</v>
      </c>
      <c r="D4860" s="237">
        <v>46001</v>
      </c>
      <c r="E4860" s="238"/>
      <c r="F4860" s="236"/>
      <c r="G4860" s="32" t="s">
        <v>8100</v>
      </c>
      <c r="H4860" s="238"/>
      <c r="I4860" s="235" t="s">
        <v>8559</v>
      </c>
      <c r="J4860" s="240" t="s">
        <v>1771</v>
      </c>
      <c r="K4860" s="333" t="s">
        <v>7154</v>
      </c>
      <c r="L4860" s="21" t="str">
        <f>VLOOKUP($K4860,TONG_SL!$A:$D,2,0)</f>
        <v>Chả cốm 300g</v>
      </c>
      <c r="N4860" s="21" t="str">
        <f t="shared" si="483"/>
        <v>K-C6</v>
      </c>
      <c r="Q4860" s="21" t="str">
        <f>VLOOKUP(K4860,TONG_SL!$A:$D,3,0)</f>
        <v>Túi</v>
      </c>
      <c r="R4860" s="220">
        <v>10</v>
      </c>
      <c r="S4860" s="263"/>
      <c r="T4860" s="263">
        <f>VLOOKUP(VLOOKUP(G4860,Ma_KH!$A:$R,18,0)&amp;K4860,Gia_MB!$A:$F,6,0)</f>
        <v>74250</v>
      </c>
      <c r="U4860" s="264">
        <f t="shared" si="484"/>
        <v>742500</v>
      </c>
      <c r="V4860" s="263"/>
      <c r="W4860" s="265">
        <f t="shared" si="485"/>
        <v>0</v>
      </c>
      <c r="X4860" s="266" t="str">
        <f t="shared" si="486"/>
        <v>8</v>
      </c>
      <c r="Y4860" s="263"/>
      <c r="Z4860" s="264">
        <f t="shared" si="487"/>
        <v>59400</v>
      </c>
      <c r="AA4860" s="267">
        <f>VLOOKUP(G4860,Ma_KH!$A:$R,14,0)</f>
        <v>60</v>
      </c>
    </row>
    <row r="4861" spans="1:27" hidden="1" x14ac:dyDescent="0.25">
      <c r="A4861" s="234">
        <v>45994</v>
      </c>
      <c r="B4861" s="235">
        <v>4180865958</v>
      </c>
      <c r="C4861" s="151" t="s">
        <v>7767</v>
      </c>
      <c r="D4861" s="237">
        <v>46001</v>
      </c>
      <c r="E4861" s="238"/>
      <c r="F4861" s="236"/>
      <c r="G4861" s="32" t="s">
        <v>8016</v>
      </c>
      <c r="H4861" s="238"/>
      <c r="I4861" s="235" t="s">
        <v>8560</v>
      </c>
      <c r="J4861" s="240" t="s">
        <v>1771</v>
      </c>
      <c r="K4861" s="333" t="s">
        <v>48</v>
      </c>
      <c r="L4861" s="21" t="str">
        <f>VLOOKUP($K4861,TONG_SL!$A:$D,2,0)</f>
        <v>Mọc Nấm Hương 250g</v>
      </c>
      <c r="N4861" s="21" t="str">
        <f t="shared" si="483"/>
        <v>K-C6</v>
      </c>
      <c r="Q4861" s="21" t="str">
        <f>VLOOKUP(K4861,TONG_SL!$A:$D,3,0)</f>
        <v>Túi</v>
      </c>
      <c r="R4861" s="220">
        <v>10</v>
      </c>
      <c r="S4861" s="263"/>
      <c r="T4861" s="263">
        <f>VLOOKUP(VLOOKUP(G4861,Ma_KH!$A:$R,18,0)&amp;K4861,Gia_MB!$A:$F,6,0)</f>
        <v>46000</v>
      </c>
      <c r="U4861" s="264">
        <f t="shared" si="484"/>
        <v>460000</v>
      </c>
      <c r="V4861" s="263"/>
      <c r="W4861" s="265">
        <f t="shared" si="485"/>
        <v>0</v>
      </c>
      <c r="X4861" s="266" t="str">
        <f t="shared" si="486"/>
        <v>8</v>
      </c>
      <c r="Y4861" s="263"/>
      <c r="Z4861" s="264">
        <f t="shared" si="487"/>
        <v>36800</v>
      </c>
      <c r="AA4861" s="267">
        <f>VLOOKUP(G4861,Ma_KH!$A:$R,14,0)</f>
        <v>60</v>
      </c>
    </row>
    <row r="4862" spans="1:27" hidden="1" x14ac:dyDescent="0.25">
      <c r="A4862" s="234">
        <v>45994</v>
      </c>
      <c r="B4862" s="235">
        <v>4180865958</v>
      </c>
      <c r="C4862" s="151" t="s">
        <v>7767</v>
      </c>
      <c r="D4862" s="237">
        <v>46001</v>
      </c>
      <c r="E4862" s="238"/>
      <c r="F4862" s="236"/>
      <c r="G4862" s="32" t="s">
        <v>8016</v>
      </c>
      <c r="H4862" s="238"/>
      <c r="I4862" s="235" t="s">
        <v>8560</v>
      </c>
      <c r="J4862" s="240" t="s">
        <v>1771</v>
      </c>
      <c r="K4862" s="333" t="s">
        <v>32</v>
      </c>
      <c r="L4862" s="21" t="str">
        <f>VLOOKUP($K4862,TONG_SL!$A:$D,2,0)</f>
        <v>Giò Tai Lưỡi Xào 250g</v>
      </c>
      <c r="N4862" s="21" t="str">
        <f t="shared" si="483"/>
        <v>K-C6</v>
      </c>
      <c r="Q4862" s="21" t="str">
        <f>VLOOKUP(K4862,TONG_SL!$A:$D,3,0)</f>
        <v>Túi</v>
      </c>
      <c r="R4862" s="220">
        <v>10</v>
      </c>
      <c r="S4862" s="263"/>
      <c r="T4862" s="263">
        <f>VLOOKUP(VLOOKUP(G4862,Ma_KH!$A:$R,18,0)&amp;K4862,Gia_MB!$A:$F,6,0)</f>
        <v>50182</v>
      </c>
      <c r="U4862" s="264">
        <f t="shared" si="484"/>
        <v>501820</v>
      </c>
      <c r="V4862" s="263"/>
      <c r="W4862" s="265">
        <f t="shared" si="485"/>
        <v>0</v>
      </c>
      <c r="X4862" s="266" t="str">
        <f t="shared" si="486"/>
        <v>8</v>
      </c>
      <c r="Y4862" s="263"/>
      <c r="Z4862" s="264">
        <f t="shared" si="487"/>
        <v>40145.599999999999</v>
      </c>
      <c r="AA4862" s="267">
        <f>VLOOKUP(G4862,Ma_KH!$A:$R,14,0)</f>
        <v>60</v>
      </c>
    </row>
    <row r="4863" spans="1:27" hidden="1" x14ac:dyDescent="0.25">
      <c r="A4863" s="234">
        <v>45994</v>
      </c>
      <c r="B4863" s="235">
        <v>4180865958</v>
      </c>
      <c r="C4863" s="151" t="s">
        <v>7767</v>
      </c>
      <c r="D4863" s="237">
        <v>46001</v>
      </c>
      <c r="E4863" s="238"/>
      <c r="F4863" s="236"/>
      <c r="G4863" s="32" t="s">
        <v>8016</v>
      </c>
      <c r="H4863" s="238"/>
      <c r="I4863" s="235" t="s">
        <v>8560</v>
      </c>
      <c r="J4863" s="240" t="s">
        <v>1771</v>
      </c>
      <c r="K4863" s="333" t="s">
        <v>7187</v>
      </c>
      <c r="L4863" s="21" t="str">
        <f>VLOOKUP($K4863,TONG_SL!$A:$D,2,0)</f>
        <v>Chân giò heo muối 300g</v>
      </c>
      <c r="N4863" s="21" t="str">
        <f t="shared" ref="N4863:N4926" si="488">IF($B4863&lt;&gt;"","K-C6","")</f>
        <v>K-C6</v>
      </c>
      <c r="Q4863" s="21" t="str">
        <f>VLOOKUP(K4863,TONG_SL!$A:$D,3,0)</f>
        <v>Túi</v>
      </c>
      <c r="R4863" s="220">
        <v>15</v>
      </c>
      <c r="S4863" s="263"/>
      <c r="T4863" s="263">
        <f>VLOOKUP(VLOOKUP(G4863,Ma_KH!$A:$R,18,0)&amp;K4863,Gia_MB!$A:$F,6,0)</f>
        <v>73431</v>
      </c>
      <c r="U4863" s="264">
        <f t="shared" si="484"/>
        <v>1101465</v>
      </c>
      <c r="V4863" s="263"/>
      <c r="W4863" s="265">
        <f t="shared" si="485"/>
        <v>0</v>
      </c>
      <c r="X4863" s="266" t="str">
        <f t="shared" si="486"/>
        <v>8</v>
      </c>
      <c r="Y4863" s="263"/>
      <c r="Z4863" s="264">
        <f t="shared" si="487"/>
        <v>88117.2</v>
      </c>
      <c r="AA4863" s="267">
        <f>VLOOKUP(G4863,Ma_KH!$A:$R,14,0)</f>
        <v>60</v>
      </c>
    </row>
    <row r="4864" spans="1:27" hidden="1" x14ac:dyDescent="0.25">
      <c r="A4864" s="234">
        <v>45994</v>
      </c>
      <c r="B4864" s="235">
        <v>4180865962</v>
      </c>
      <c r="C4864" s="151" t="s">
        <v>7767</v>
      </c>
      <c r="D4864" s="237">
        <v>46001</v>
      </c>
      <c r="E4864" s="238"/>
      <c r="F4864" s="236"/>
      <c r="G4864" s="32" t="s">
        <v>8016</v>
      </c>
      <c r="H4864" s="238"/>
      <c r="I4864" s="235" t="s">
        <v>8561</v>
      </c>
      <c r="J4864" s="240" t="s">
        <v>1771</v>
      </c>
      <c r="K4864" s="333" t="s">
        <v>32</v>
      </c>
      <c r="L4864" s="21" t="str">
        <f>VLOOKUP($K4864,TONG_SL!$A:$D,2,0)</f>
        <v>Giò Tai Lưỡi Xào 250g</v>
      </c>
      <c r="N4864" s="21" t="str">
        <f t="shared" si="488"/>
        <v>K-C6</v>
      </c>
      <c r="Q4864" s="21" t="str">
        <f>VLOOKUP(K4864,TONG_SL!$A:$D,3,0)</f>
        <v>Túi</v>
      </c>
      <c r="R4864" s="220">
        <v>3</v>
      </c>
      <c r="S4864" s="263"/>
      <c r="T4864" s="263">
        <f>VLOOKUP(VLOOKUP(G4864,Ma_KH!$A:$R,18,0)&amp;K4864,Gia_MB!$A:$F,6,0)</f>
        <v>50182</v>
      </c>
      <c r="U4864" s="264">
        <f t="shared" si="484"/>
        <v>150546</v>
      </c>
      <c r="V4864" s="263"/>
      <c r="W4864" s="265">
        <f t="shared" si="485"/>
        <v>0</v>
      </c>
      <c r="X4864" s="266" t="str">
        <f t="shared" si="486"/>
        <v>8</v>
      </c>
      <c r="Y4864" s="263"/>
      <c r="Z4864" s="264">
        <f t="shared" si="487"/>
        <v>12043.68</v>
      </c>
      <c r="AA4864" s="267">
        <f>VLOOKUP(G4864,Ma_KH!$A:$R,14,0)</f>
        <v>60</v>
      </c>
    </row>
    <row r="4865" spans="1:27" hidden="1" x14ac:dyDescent="0.25">
      <c r="A4865" s="234">
        <v>45994</v>
      </c>
      <c r="B4865" s="235">
        <v>4180865962</v>
      </c>
      <c r="C4865" s="151" t="s">
        <v>7767</v>
      </c>
      <c r="D4865" s="237">
        <v>46001</v>
      </c>
      <c r="E4865" s="238"/>
      <c r="F4865" s="236"/>
      <c r="G4865" s="32" t="s">
        <v>8016</v>
      </c>
      <c r="H4865" s="238"/>
      <c r="I4865" s="235" t="s">
        <v>8561</v>
      </c>
      <c r="J4865" s="240" t="s">
        <v>1771</v>
      </c>
      <c r="K4865" s="333" t="s">
        <v>7153</v>
      </c>
      <c r="L4865" s="21" t="str">
        <f>VLOOKUP($K4865,TONG_SL!$A:$D,2,0)</f>
        <v>Tai heo muối 200g</v>
      </c>
      <c r="N4865" s="21" t="str">
        <f t="shared" si="488"/>
        <v>K-C6</v>
      </c>
      <c r="Q4865" s="21" t="str">
        <f>VLOOKUP(K4865,TONG_SL!$A:$D,3,0)</f>
        <v>Túi</v>
      </c>
      <c r="R4865" s="220">
        <v>6</v>
      </c>
      <c r="S4865" s="263"/>
      <c r="T4865" s="263">
        <f>VLOOKUP(VLOOKUP(G4865,Ma_KH!$A:$R,18,0)&amp;K4865,Gia_MB!$A:$F,6,0)</f>
        <v>55595</v>
      </c>
      <c r="U4865" s="264">
        <f t="shared" si="484"/>
        <v>333570</v>
      </c>
      <c r="V4865" s="263"/>
      <c r="W4865" s="265">
        <f t="shared" si="485"/>
        <v>0</v>
      </c>
      <c r="X4865" s="266" t="str">
        <f t="shared" si="486"/>
        <v>8</v>
      </c>
      <c r="Y4865" s="263"/>
      <c r="Z4865" s="264">
        <f t="shared" si="487"/>
        <v>26685.600000000002</v>
      </c>
      <c r="AA4865" s="267">
        <f>VLOOKUP(G4865,Ma_KH!$A:$R,14,0)</f>
        <v>60</v>
      </c>
    </row>
    <row r="4866" spans="1:27" hidden="1" x14ac:dyDescent="0.25">
      <c r="A4866" s="234">
        <v>45994</v>
      </c>
      <c r="B4866" s="235">
        <v>4180865962</v>
      </c>
      <c r="C4866" s="151" t="s">
        <v>7767</v>
      </c>
      <c r="D4866" s="237">
        <v>46001</v>
      </c>
      <c r="E4866" s="238"/>
      <c r="F4866" s="236"/>
      <c r="G4866" s="32" t="s">
        <v>8016</v>
      </c>
      <c r="H4866" s="238"/>
      <c r="I4866" s="235" t="s">
        <v>8561</v>
      </c>
      <c r="J4866" s="240" t="s">
        <v>1771</v>
      </c>
      <c r="K4866" s="333" t="s">
        <v>7154</v>
      </c>
      <c r="L4866" s="21" t="str">
        <f>VLOOKUP($K4866,TONG_SL!$A:$D,2,0)</f>
        <v>Chả cốm 300g</v>
      </c>
      <c r="N4866" s="21" t="str">
        <f t="shared" si="488"/>
        <v>K-C6</v>
      </c>
      <c r="Q4866" s="21" t="str">
        <f>VLOOKUP(K4866,TONG_SL!$A:$D,3,0)</f>
        <v>Túi</v>
      </c>
      <c r="R4866" s="220">
        <v>6</v>
      </c>
      <c r="S4866" s="263"/>
      <c r="T4866" s="263">
        <f>VLOOKUP(VLOOKUP(G4866,Ma_KH!$A:$R,18,0)&amp;K4866,Gia_MB!$A:$F,6,0)</f>
        <v>74250</v>
      </c>
      <c r="U4866" s="264">
        <f t="shared" si="484"/>
        <v>445500</v>
      </c>
      <c r="V4866" s="263"/>
      <c r="W4866" s="265">
        <f t="shared" si="485"/>
        <v>0</v>
      </c>
      <c r="X4866" s="266" t="str">
        <f t="shared" si="486"/>
        <v>8</v>
      </c>
      <c r="Y4866" s="263"/>
      <c r="Z4866" s="264">
        <f t="shared" si="487"/>
        <v>35640</v>
      </c>
      <c r="AA4866" s="267">
        <f>VLOOKUP(G4866,Ma_KH!$A:$R,14,0)</f>
        <v>60</v>
      </c>
    </row>
    <row r="4867" spans="1:27" hidden="1" x14ac:dyDescent="0.25">
      <c r="A4867" s="234">
        <v>45994</v>
      </c>
      <c r="B4867" s="235">
        <v>4180865962</v>
      </c>
      <c r="C4867" s="151" t="s">
        <v>7767</v>
      </c>
      <c r="D4867" s="237">
        <v>46001</v>
      </c>
      <c r="E4867" s="238"/>
      <c r="F4867" s="236"/>
      <c r="G4867" s="32" t="s">
        <v>8016</v>
      </c>
      <c r="H4867" s="238"/>
      <c r="I4867" s="235" t="s">
        <v>8561</v>
      </c>
      <c r="J4867" s="240" t="s">
        <v>1771</v>
      </c>
      <c r="K4867" s="333" t="s">
        <v>7187</v>
      </c>
      <c r="L4867" s="21" t="str">
        <f>VLOOKUP($K4867,TONG_SL!$A:$D,2,0)</f>
        <v>Chân giò heo muối 300g</v>
      </c>
      <c r="N4867" s="21" t="str">
        <f t="shared" si="488"/>
        <v>K-C6</v>
      </c>
      <c r="Q4867" s="21" t="str">
        <f>VLOOKUP(K4867,TONG_SL!$A:$D,3,0)</f>
        <v>Túi</v>
      </c>
      <c r="R4867" s="220">
        <v>3</v>
      </c>
      <c r="S4867" s="263"/>
      <c r="T4867" s="263">
        <f>VLOOKUP(VLOOKUP(G4867,Ma_KH!$A:$R,18,0)&amp;K4867,Gia_MB!$A:$F,6,0)</f>
        <v>73431</v>
      </c>
      <c r="U4867" s="264">
        <f t="shared" si="484"/>
        <v>220293</v>
      </c>
      <c r="V4867" s="263"/>
      <c r="W4867" s="265">
        <f t="shared" si="485"/>
        <v>0</v>
      </c>
      <c r="X4867" s="266" t="str">
        <f t="shared" si="486"/>
        <v>8</v>
      </c>
      <c r="Y4867" s="263"/>
      <c r="Z4867" s="264">
        <f t="shared" si="487"/>
        <v>17623.439999999999</v>
      </c>
      <c r="AA4867" s="267">
        <f>VLOOKUP(G4867,Ma_KH!$A:$R,14,0)</f>
        <v>60</v>
      </c>
    </row>
    <row r="4868" spans="1:27" hidden="1" x14ac:dyDescent="0.25">
      <c r="A4868" s="234">
        <v>45994</v>
      </c>
      <c r="B4868" s="235">
        <v>4180866126</v>
      </c>
      <c r="C4868" s="151" t="s">
        <v>7767</v>
      </c>
      <c r="D4868" s="237">
        <v>46001</v>
      </c>
      <c r="E4868" s="238"/>
      <c r="F4868" s="236"/>
      <c r="G4868" s="32" t="s">
        <v>8016</v>
      </c>
      <c r="H4868" s="238"/>
      <c r="I4868" s="235" t="s">
        <v>8562</v>
      </c>
      <c r="J4868" s="240" t="s">
        <v>1771</v>
      </c>
      <c r="K4868" s="333" t="s">
        <v>30</v>
      </c>
      <c r="L4868" s="21" t="str">
        <f>VLOOKUP($K4868,TONG_SL!$A:$D,2,0)</f>
        <v>Gà muối 500g</v>
      </c>
      <c r="N4868" s="21" t="str">
        <f t="shared" si="488"/>
        <v>K-C6</v>
      </c>
      <c r="Q4868" s="21" t="str">
        <f>VLOOKUP(K4868,TONG_SL!$A:$D,3,0)</f>
        <v>Túi</v>
      </c>
      <c r="R4868" s="220">
        <v>6</v>
      </c>
      <c r="S4868" s="263"/>
      <c r="T4868" s="263">
        <f>VLOOKUP(VLOOKUP(G4868,Ma_KH!$A:$R,18,0)&amp;K4868,Gia_MB!$A:$F,6,0)</f>
        <v>111058</v>
      </c>
      <c r="U4868" s="264">
        <f t="shared" si="484"/>
        <v>666348</v>
      </c>
      <c r="V4868" s="263"/>
      <c r="W4868" s="265">
        <f t="shared" si="485"/>
        <v>0</v>
      </c>
      <c r="X4868" s="266" t="str">
        <f t="shared" si="486"/>
        <v>8</v>
      </c>
      <c r="Y4868" s="263"/>
      <c r="Z4868" s="264">
        <f t="shared" si="487"/>
        <v>53307.840000000004</v>
      </c>
      <c r="AA4868" s="267">
        <f>VLOOKUP(G4868,Ma_KH!$A:$R,14,0)</f>
        <v>60</v>
      </c>
    </row>
    <row r="4869" spans="1:27" hidden="1" x14ac:dyDescent="0.25">
      <c r="A4869" s="234">
        <v>45994</v>
      </c>
      <c r="B4869" s="235">
        <v>4180866126</v>
      </c>
      <c r="C4869" s="151" t="s">
        <v>7767</v>
      </c>
      <c r="D4869" s="237">
        <v>46001</v>
      </c>
      <c r="E4869" s="238"/>
      <c r="F4869" s="236"/>
      <c r="G4869" s="32" t="s">
        <v>8016</v>
      </c>
      <c r="H4869" s="238"/>
      <c r="I4869" s="235" t="s">
        <v>8562</v>
      </c>
      <c r="J4869" s="240" t="s">
        <v>1771</v>
      </c>
      <c r="K4869" s="333" t="s">
        <v>48</v>
      </c>
      <c r="L4869" s="21" t="str">
        <f>VLOOKUP($K4869,TONG_SL!$A:$D,2,0)</f>
        <v>Mọc Nấm Hương 250g</v>
      </c>
      <c r="N4869" s="21" t="str">
        <f t="shared" si="488"/>
        <v>K-C6</v>
      </c>
      <c r="Q4869" s="21" t="str">
        <f>VLOOKUP(K4869,TONG_SL!$A:$D,3,0)</f>
        <v>Túi</v>
      </c>
      <c r="R4869" s="220">
        <v>33</v>
      </c>
      <c r="S4869" s="263"/>
      <c r="T4869" s="263">
        <f>VLOOKUP(VLOOKUP(G4869,Ma_KH!$A:$R,18,0)&amp;K4869,Gia_MB!$A:$F,6,0)</f>
        <v>46000</v>
      </c>
      <c r="U4869" s="264">
        <f t="shared" si="484"/>
        <v>1518000</v>
      </c>
      <c r="V4869" s="263"/>
      <c r="W4869" s="265">
        <f t="shared" si="485"/>
        <v>0</v>
      </c>
      <c r="X4869" s="266" t="str">
        <f t="shared" si="486"/>
        <v>8</v>
      </c>
      <c r="Y4869" s="263"/>
      <c r="Z4869" s="264">
        <f t="shared" si="487"/>
        <v>121440</v>
      </c>
      <c r="AA4869" s="267">
        <f>VLOOKUP(G4869,Ma_KH!$A:$R,14,0)</f>
        <v>60</v>
      </c>
    </row>
    <row r="4870" spans="1:27" hidden="1" x14ac:dyDescent="0.25">
      <c r="A4870" s="234">
        <v>45994</v>
      </c>
      <c r="B4870" s="235">
        <v>4180866126</v>
      </c>
      <c r="C4870" s="151" t="s">
        <v>7767</v>
      </c>
      <c r="D4870" s="237">
        <v>46001</v>
      </c>
      <c r="E4870" s="238"/>
      <c r="F4870" s="236"/>
      <c r="G4870" s="32" t="s">
        <v>8016</v>
      </c>
      <c r="H4870" s="238"/>
      <c r="I4870" s="235" t="s">
        <v>8562</v>
      </c>
      <c r="J4870" s="240" t="s">
        <v>1771</v>
      </c>
      <c r="K4870" s="333" t="s">
        <v>7187</v>
      </c>
      <c r="L4870" s="21" t="str">
        <f>VLOOKUP($K4870,TONG_SL!$A:$D,2,0)</f>
        <v>Chân giò heo muối 300g</v>
      </c>
      <c r="N4870" s="21" t="str">
        <f t="shared" si="488"/>
        <v>K-C6</v>
      </c>
      <c r="Q4870" s="21" t="str">
        <f>VLOOKUP(K4870,TONG_SL!$A:$D,3,0)</f>
        <v>Túi</v>
      </c>
      <c r="R4870" s="220">
        <v>12</v>
      </c>
      <c r="S4870" s="263"/>
      <c r="T4870" s="263">
        <f>VLOOKUP(VLOOKUP(G4870,Ma_KH!$A:$R,18,0)&amp;K4870,Gia_MB!$A:$F,6,0)</f>
        <v>73431</v>
      </c>
      <c r="U4870" s="264">
        <f t="shared" si="484"/>
        <v>881172</v>
      </c>
      <c r="V4870" s="263"/>
      <c r="W4870" s="265">
        <f t="shared" si="485"/>
        <v>0</v>
      </c>
      <c r="X4870" s="266" t="str">
        <f t="shared" si="486"/>
        <v>8</v>
      </c>
      <c r="Y4870" s="263"/>
      <c r="Z4870" s="264">
        <f t="shared" si="487"/>
        <v>70493.759999999995</v>
      </c>
      <c r="AA4870" s="267">
        <f>VLOOKUP(G4870,Ma_KH!$A:$R,14,0)</f>
        <v>60</v>
      </c>
    </row>
    <row r="4871" spans="1:27" hidden="1" x14ac:dyDescent="0.25">
      <c r="A4871" s="234">
        <v>45999</v>
      </c>
      <c r="B4871" s="235">
        <v>4181079137</v>
      </c>
      <c r="C4871" s="151" t="s">
        <v>7767</v>
      </c>
      <c r="D4871" s="237">
        <v>46001</v>
      </c>
      <c r="E4871" s="238"/>
      <c r="F4871" s="236"/>
      <c r="G4871" s="32" t="s">
        <v>8016</v>
      </c>
      <c r="H4871" s="238"/>
      <c r="I4871" s="235" t="s">
        <v>8563</v>
      </c>
      <c r="J4871" s="240" t="s">
        <v>1771</v>
      </c>
      <c r="K4871" s="333" t="s">
        <v>7322</v>
      </c>
      <c r="L4871" s="21" t="str">
        <f>VLOOKUP($K4871,TONG_SL!$A:$D,2,0)</f>
        <v>Gà xì dầu 500g</v>
      </c>
      <c r="N4871" s="21" t="str">
        <f t="shared" si="488"/>
        <v>K-C6</v>
      </c>
      <c r="Q4871" s="21" t="str">
        <f>VLOOKUP(K4871,TONG_SL!$A:$D,3,0)</f>
        <v>Túi</v>
      </c>
      <c r="R4871" s="220">
        <v>6</v>
      </c>
      <c r="S4871" s="263"/>
      <c r="T4871" s="263">
        <f>VLOOKUP(VLOOKUP(G4871,Ma_KH!$A:$R,18,0)&amp;K4871,Gia_MB!$A:$F,6,0)</f>
        <v>111606</v>
      </c>
      <c r="U4871" s="264">
        <f t="shared" si="484"/>
        <v>669636</v>
      </c>
      <c r="V4871" s="263"/>
      <c r="W4871" s="265">
        <f t="shared" si="485"/>
        <v>0</v>
      </c>
      <c r="X4871" s="266" t="str">
        <f t="shared" si="486"/>
        <v>8</v>
      </c>
      <c r="Y4871" s="263"/>
      <c r="Z4871" s="264">
        <f t="shared" si="487"/>
        <v>53570.880000000005</v>
      </c>
      <c r="AA4871" s="267">
        <f>VLOOKUP(G4871,Ma_KH!$A:$R,14,0)</f>
        <v>60</v>
      </c>
    </row>
    <row r="4872" spans="1:27" hidden="1" x14ac:dyDescent="0.25">
      <c r="A4872" s="234">
        <v>45999</v>
      </c>
      <c r="B4872" s="235">
        <v>4181079137</v>
      </c>
      <c r="C4872" s="151" t="s">
        <v>7767</v>
      </c>
      <c r="D4872" s="237">
        <v>46001</v>
      </c>
      <c r="E4872" s="238"/>
      <c r="F4872" s="236"/>
      <c r="G4872" s="32" t="s">
        <v>8016</v>
      </c>
      <c r="H4872" s="238"/>
      <c r="I4872" s="235" t="s">
        <v>8563</v>
      </c>
      <c r="J4872" s="240" t="s">
        <v>1771</v>
      </c>
      <c r="K4872" s="333" t="s">
        <v>7154</v>
      </c>
      <c r="L4872" s="21" t="str">
        <f>VLOOKUP($K4872,TONG_SL!$A:$D,2,0)</f>
        <v>Chả cốm 300g</v>
      </c>
      <c r="N4872" s="21" t="str">
        <f t="shared" si="488"/>
        <v>K-C6</v>
      </c>
      <c r="Q4872" s="21" t="str">
        <f>VLOOKUP(K4872,TONG_SL!$A:$D,3,0)</f>
        <v>Túi</v>
      </c>
      <c r="R4872" s="220">
        <v>6</v>
      </c>
      <c r="S4872" s="263"/>
      <c r="T4872" s="263">
        <f>VLOOKUP(VLOOKUP(G4872,Ma_KH!$A:$R,18,0)&amp;K4872,Gia_MB!$A:$F,6,0)</f>
        <v>74250</v>
      </c>
      <c r="U4872" s="264">
        <f t="shared" si="484"/>
        <v>445500</v>
      </c>
      <c r="V4872" s="263"/>
      <c r="W4872" s="265">
        <f t="shared" si="485"/>
        <v>0</v>
      </c>
      <c r="X4872" s="266" t="str">
        <f t="shared" si="486"/>
        <v>8</v>
      </c>
      <c r="Y4872" s="263"/>
      <c r="Z4872" s="264">
        <f t="shared" si="487"/>
        <v>35640</v>
      </c>
      <c r="AA4872" s="267">
        <f>VLOOKUP(G4872,Ma_KH!$A:$R,14,0)</f>
        <v>60</v>
      </c>
    </row>
    <row r="4873" spans="1:27" hidden="1" x14ac:dyDescent="0.25">
      <c r="A4873" s="234">
        <v>45999</v>
      </c>
      <c r="B4873" s="235">
        <v>4181079137</v>
      </c>
      <c r="C4873" s="151" t="s">
        <v>7767</v>
      </c>
      <c r="D4873" s="237">
        <v>46001</v>
      </c>
      <c r="E4873" s="238"/>
      <c r="F4873" s="236"/>
      <c r="G4873" s="32" t="s">
        <v>8016</v>
      </c>
      <c r="H4873" s="238"/>
      <c r="I4873" s="235" t="s">
        <v>8563</v>
      </c>
      <c r="J4873" s="240" t="s">
        <v>1771</v>
      </c>
      <c r="K4873" s="333" t="s">
        <v>7775</v>
      </c>
      <c r="L4873" s="21" t="str">
        <f>VLOOKUP($K4873,TONG_SL!$A:$D,2,0)</f>
        <v>Chả nướng 300g</v>
      </c>
      <c r="N4873" s="21" t="str">
        <f t="shared" si="488"/>
        <v>K-C6</v>
      </c>
      <c r="Q4873" s="21" t="str">
        <f>VLOOKUP(K4873,TONG_SL!$A:$D,3,0)</f>
        <v>Túi</v>
      </c>
      <c r="R4873" s="220">
        <v>6</v>
      </c>
      <c r="S4873" s="263"/>
      <c r="T4873" s="263">
        <f>VLOOKUP(VLOOKUP(G4873,Ma_KH!$A:$R,18,0)&amp;K4873,Gia_MB!$A:$F,6,0)</f>
        <v>70950</v>
      </c>
      <c r="U4873" s="264">
        <f t="shared" si="484"/>
        <v>425700</v>
      </c>
      <c r="V4873" s="263"/>
      <c r="W4873" s="265">
        <f t="shared" si="485"/>
        <v>0</v>
      </c>
      <c r="X4873" s="266" t="str">
        <f t="shared" si="486"/>
        <v>8</v>
      </c>
      <c r="Y4873" s="263"/>
      <c r="Z4873" s="264">
        <f t="shared" si="487"/>
        <v>34056</v>
      </c>
      <c r="AA4873" s="267">
        <f>VLOOKUP(G4873,Ma_KH!$A:$R,14,0)</f>
        <v>60</v>
      </c>
    </row>
    <row r="4874" spans="1:27" hidden="1" x14ac:dyDescent="0.25">
      <c r="A4874" s="234">
        <v>45999</v>
      </c>
      <c r="B4874" s="235">
        <v>4181079137</v>
      </c>
      <c r="C4874" s="151" t="s">
        <v>7767</v>
      </c>
      <c r="D4874" s="237">
        <v>46001</v>
      </c>
      <c r="E4874" s="238"/>
      <c r="F4874" s="236"/>
      <c r="G4874" s="32" t="s">
        <v>8016</v>
      </c>
      <c r="H4874" s="238"/>
      <c r="I4874" s="235" t="s">
        <v>8563</v>
      </c>
      <c r="J4874" s="240" t="s">
        <v>1771</v>
      </c>
      <c r="K4874" s="333" t="s">
        <v>7820</v>
      </c>
      <c r="L4874" s="21" t="str">
        <f>VLOOKUP($K4874,TONG_SL!$A:$D,2,0)</f>
        <v>Giò lụa cây 250g</v>
      </c>
      <c r="N4874" s="21" t="str">
        <f t="shared" si="488"/>
        <v>K-C6</v>
      </c>
      <c r="Q4874" s="21" t="str">
        <f>VLOOKUP(K4874,TONG_SL!$A:$D,3,0)</f>
        <v>Túi</v>
      </c>
      <c r="R4874" s="220">
        <v>6</v>
      </c>
      <c r="S4874" s="263"/>
      <c r="T4874" s="263">
        <f>VLOOKUP(VLOOKUP(G4874,Ma_KH!$A:$R,18,0)&amp;K4874,Gia_MB!$A:$F,6,0)</f>
        <v>49500</v>
      </c>
      <c r="U4874" s="264">
        <f t="shared" si="484"/>
        <v>297000</v>
      </c>
      <c r="V4874" s="263"/>
      <c r="W4874" s="265">
        <f t="shared" si="485"/>
        <v>0</v>
      </c>
      <c r="X4874" s="266" t="str">
        <f t="shared" si="486"/>
        <v>8</v>
      </c>
      <c r="Y4874" s="263"/>
      <c r="Z4874" s="264">
        <f t="shared" si="487"/>
        <v>23760</v>
      </c>
      <c r="AA4874" s="267">
        <f>VLOOKUP(G4874,Ma_KH!$A:$R,14,0)</f>
        <v>60</v>
      </c>
    </row>
    <row r="4875" spans="1:27" hidden="1" x14ac:dyDescent="0.25">
      <c r="A4875" s="234">
        <v>45999</v>
      </c>
      <c r="B4875" s="235">
        <v>4181079137</v>
      </c>
      <c r="C4875" s="151" t="s">
        <v>7767</v>
      </c>
      <c r="D4875" s="237">
        <v>46001</v>
      </c>
      <c r="E4875" s="238"/>
      <c r="F4875" s="236"/>
      <c r="G4875" s="32" t="s">
        <v>8016</v>
      </c>
      <c r="H4875" s="238"/>
      <c r="I4875" s="235" t="s">
        <v>8563</v>
      </c>
      <c r="J4875" s="240" t="s">
        <v>1771</v>
      </c>
      <c r="K4875" s="333" t="s">
        <v>7821</v>
      </c>
      <c r="L4875" s="21" t="str">
        <f>VLOOKUP($K4875,TONG_SL!$A:$D,2,0)</f>
        <v>Giò sụn gà 250g</v>
      </c>
      <c r="N4875" s="21" t="str">
        <f t="shared" si="488"/>
        <v>K-C6</v>
      </c>
      <c r="Q4875" s="21" t="str">
        <f>VLOOKUP(K4875,TONG_SL!$A:$D,3,0)</f>
        <v>Túi</v>
      </c>
      <c r="R4875" s="220">
        <v>6</v>
      </c>
      <c r="S4875" s="263"/>
      <c r="T4875" s="263">
        <f>VLOOKUP(VLOOKUP(G4875,Ma_KH!$A:$R,18,0)&amp;K4875,Gia_MB!$A:$F,6,0)</f>
        <v>50400</v>
      </c>
      <c r="U4875" s="264">
        <f t="shared" si="484"/>
        <v>302400</v>
      </c>
      <c r="V4875" s="263"/>
      <c r="W4875" s="265">
        <f t="shared" si="485"/>
        <v>0</v>
      </c>
      <c r="X4875" s="266" t="str">
        <f t="shared" si="486"/>
        <v>8</v>
      </c>
      <c r="Y4875" s="263"/>
      <c r="Z4875" s="264">
        <f t="shared" si="487"/>
        <v>24192</v>
      </c>
      <c r="AA4875" s="267">
        <f>VLOOKUP(G4875,Ma_KH!$A:$R,14,0)</f>
        <v>60</v>
      </c>
    </row>
    <row r="4876" spans="1:27" hidden="1" x14ac:dyDescent="0.25">
      <c r="A4876" s="234">
        <v>45999</v>
      </c>
      <c r="B4876" s="235">
        <v>4181079137</v>
      </c>
      <c r="C4876" s="151" t="s">
        <v>7767</v>
      </c>
      <c r="D4876" s="237">
        <v>46001</v>
      </c>
      <c r="E4876" s="238"/>
      <c r="F4876" s="236"/>
      <c r="G4876" s="32" t="s">
        <v>8016</v>
      </c>
      <c r="H4876" s="238"/>
      <c r="I4876" s="235" t="s">
        <v>8563</v>
      </c>
      <c r="J4876" s="240" t="s">
        <v>1771</v>
      </c>
      <c r="K4876" s="333" t="s">
        <v>7187</v>
      </c>
      <c r="L4876" s="21" t="str">
        <f>VLOOKUP($K4876,TONG_SL!$A:$D,2,0)</f>
        <v>Chân giò heo muối 300g</v>
      </c>
      <c r="N4876" s="21" t="str">
        <f t="shared" si="488"/>
        <v>K-C6</v>
      </c>
      <c r="Q4876" s="21" t="str">
        <f>VLOOKUP(K4876,TONG_SL!$A:$D,3,0)</f>
        <v>Túi</v>
      </c>
      <c r="R4876" s="220">
        <v>6</v>
      </c>
      <c r="S4876" s="263"/>
      <c r="T4876" s="263">
        <f>VLOOKUP(VLOOKUP(G4876,Ma_KH!$A:$R,18,0)&amp;K4876,Gia_MB!$A:$F,6,0)</f>
        <v>73431</v>
      </c>
      <c r="U4876" s="264">
        <f t="shared" ref="U4876:U4898" si="489">T4876*R4876</f>
        <v>440586</v>
      </c>
      <c r="V4876" s="263"/>
      <c r="W4876" s="265">
        <f t="shared" ref="W4876:W4898" si="490">U4876*V4876</f>
        <v>0</v>
      </c>
      <c r="X4876" s="266" t="str">
        <f t="shared" ref="X4876:X4898" si="491">IF(B4876&lt;&gt;"","8","0")</f>
        <v>8</v>
      </c>
      <c r="Y4876" s="263"/>
      <c r="Z4876" s="264">
        <f t="shared" ref="Z4876:Z4898" si="492">U4876*X4876%</f>
        <v>35246.879999999997</v>
      </c>
      <c r="AA4876" s="267">
        <f>VLOOKUP(G4876,Ma_KH!$A:$R,14,0)</f>
        <v>60</v>
      </c>
    </row>
    <row r="4877" spans="1:27" hidden="1" x14ac:dyDescent="0.25">
      <c r="A4877" s="234">
        <v>45999</v>
      </c>
      <c r="B4877" s="235">
        <v>4181079137</v>
      </c>
      <c r="C4877" s="151" t="s">
        <v>7767</v>
      </c>
      <c r="D4877" s="237">
        <v>46001</v>
      </c>
      <c r="E4877" s="238"/>
      <c r="F4877" s="236"/>
      <c r="G4877" s="32" t="s">
        <v>8016</v>
      </c>
      <c r="H4877" s="238"/>
      <c r="I4877" s="235" t="s">
        <v>8563</v>
      </c>
      <c r="J4877" s="240" t="s">
        <v>1771</v>
      </c>
      <c r="K4877" s="333" t="s">
        <v>32</v>
      </c>
      <c r="L4877" s="21" t="str">
        <f>VLOOKUP($K4877,TONG_SL!$A:$D,2,0)</f>
        <v>Giò Tai Lưỡi Xào 250g</v>
      </c>
      <c r="N4877" s="21" t="str">
        <f t="shared" si="488"/>
        <v>K-C6</v>
      </c>
      <c r="Q4877" s="21" t="str">
        <f>VLOOKUP(K4877,TONG_SL!$A:$D,3,0)</f>
        <v>Túi</v>
      </c>
      <c r="R4877" s="220">
        <v>6</v>
      </c>
      <c r="S4877" s="263"/>
      <c r="T4877" s="263">
        <f>VLOOKUP(VLOOKUP(G4877,Ma_KH!$A:$R,18,0)&amp;K4877,Gia_MB!$A:$F,6,0)</f>
        <v>50182</v>
      </c>
      <c r="U4877" s="264">
        <f t="shared" si="489"/>
        <v>301092</v>
      </c>
      <c r="V4877" s="263"/>
      <c r="W4877" s="265">
        <f t="shared" si="490"/>
        <v>0</v>
      </c>
      <c r="X4877" s="266" t="str">
        <f t="shared" si="491"/>
        <v>8</v>
      </c>
      <c r="Y4877" s="263"/>
      <c r="Z4877" s="264">
        <f t="shared" si="492"/>
        <v>24087.360000000001</v>
      </c>
      <c r="AA4877" s="267">
        <f>VLOOKUP(G4877,Ma_KH!$A:$R,14,0)</f>
        <v>60</v>
      </c>
    </row>
    <row r="4878" spans="1:27" hidden="1" x14ac:dyDescent="0.25">
      <c r="A4878" s="234">
        <v>45995</v>
      </c>
      <c r="B4878" s="235">
        <v>4180885774</v>
      </c>
      <c r="C4878" s="151" t="s">
        <v>7767</v>
      </c>
      <c r="D4878" s="237">
        <v>46001</v>
      </c>
      <c r="E4878" s="238"/>
      <c r="F4878" s="236"/>
      <c r="G4878" s="32" t="s">
        <v>7814</v>
      </c>
      <c r="H4878" s="238"/>
      <c r="I4878" s="235" t="s">
        <v>8564</v>
      </c>
      <c r="J4878" s="240" t="s">
        <v>1771</v>
      </c>
      <c r="K4878" s="333" t="s">
        <v>30</v>
      </c>
      <c r="L4878" s="21" t="str">
        <f>VLOOKUP($K4878,TONG_SL!$A:$D,2,0)</f>
        <v>Gà muối 500g</v>
      </c>
      <c r="N4878" s="21" t="str">
        <f t="shared" si="488"/>
        <v>K-C6</v>
      </c>
      <c r="Q4878" s="21" t="str">
        <f>VLOOKUP(K4878,TONG_SL!$A:$D,3,0)</f>
        <v>Túi</v>
      </c>
      <c r="R4878" s="220">
        <v>8</v>
      </c>
      <c r="S4878" s="263"/>
      <c r="T4878" s="263">
        <f>VLOOKUP(VLOOKUP(G4878,Ma_KH!$A:$R,18,0)&amp;K4878,Gia_MB!$A:$F,6,0)</f>
        <v>111058</v>
      </c>
      <c r="U4878" s="264">
        <f t="shared" si="489"/>
        <v>888464</v>
      </c>
      <c r="V4878" s="263"/>
      <c r="W4878" s="265">
        <f t="shared" si="490"/>
        <v>0</v>
      </c>
      <c r="X4878" s="266" t="str">
        <f t="shared" si="491"/>
        <v>8</v>
      </c>
      <c r="Y4878" s="263"/>
      <c r="Z4878" s="264">
        <f t="shared" si="492"/>
        <v>71077.119999999995</v>
      </c>
      <c r="AA4878" s="267">
        <f>VLOOKUP(G4878,Ma_KH!$A:$R,14,0)</f>
        <v>60</v>
      </c>
    </row>
    <row r="4879" spans="1:27" hidden="1" x14ac:dyDescent="0.25">
      <c r="A4879" s="234">
        <v>45995</v>
      </c>
      <c r="B4879" s="235">
        <v>4180885774</v>
      </c>
      <c r="C4879" s="151" t="s">
        <v>7767</v>
      </c>
      <c r="D4879" s="237">
        <v>46001</v>
      </c>
      <c r="E4879" s="238"/>
      <c r="F4879" s="236"/>
      <c r="G4879" s="32" t="s">
        <v>7814</v>
      </c>
      <c r="H4879" s="238"/>
      <c r="I4879" s="235" t="s">
        <v>8564</v>
      </c>
      <c r="J4879" s="240" t="s">
        <v>1771</v>
      </c>
      <c r="K4879" s="333" t="s">
        <v>48</v>
      </c>
      <c r="L4879" s="21" t="str">
        <f>VLOOKUP($K4879,TONG_SL!$A:$D,2,0)</f>
        <v>Mọc Nấm Hương 250g</v>
      </c>
      <c r="N4879" s="21" t="str">
        <f t="shared" si="488"/>
        <v>K-C6</v>
      </c>
      <c r="Q4879" s="21" t="str">
        <f>VLOOKUP(K4879,TONG_SL!$A:$D,3,0)</f>
        <v>Túi</v>
      </c>
      <c r="R4879" s="220">
        <v>12</v>
      </c>
      <c r="S4879" s="263"/>
      <c r="T4879" s="263">
        <f>VLOOKUP(VLOOKUP(G4879,Ma_KH!$A:$R,18,0)&amp;K4879,Gia_MB!$A:$F,6,0)</f>
        <v>46000</v>
      </c>
      <c r="U4879" s="264">
        <f t="shared" si="489"/>
        <v>552000</v>
      </c>
      <c r="V4879" s="263"/>
      <c r="W4879" s="265">
        <f t="shared" si="490"/>
        <v>0</v>
      </c>
      <c r="X4879" s="266" t="str">
        <f t="shared" si="491"/>
        <v>8</v>
      </c>
      <c r="Y4879" s="263"/>
      <c r="Z4879" s="264">
        <f t="shared" si="492"/>
        <v>44160</v>
      </c>
      <c r="AA4879" s="267">
        <f>VLOOKUP(G4879,Ma_KH!$A:$R,14,0)</f>
        <v>60</v>
      </c>
    </row>
    <row r="4880" spans="1:27" hidden="1" x14ac:dyDescent="0.25">
      <c r="A4880" s="234">
        <v>45995</v>
      </c>
      <c r="B4880" s="235">
        <v>4180885774</v>
      </c>
      <c r="C4880" s="151" t="s">
        <v>7767</v>
      </c>
      <c r="D4880" s="237">
        <v>46001</v>
      </c>
      <c r="E4880" s="238"/>
      <c r="F4880" s="236"/>
      <c r="G4880" s="32" t="s">
        <v>7814</v>
      </c>
      <c r="H4880" s="238"/>
      <c r="I4880" s="235" t="s">
        <v>8564</v>
      </c>
      <c r="J4880" s="240" t="s">
        <v>1771</v>
      </c>
      <c r="K4880" s="333" t="s">
        <v>7153</v>
      </c>
      <c r="L4880" s="21" t="str">
        <f>VLOOKUP($K4880,TONG_SL!$A:$D,2,0)</f>
        <v>Tai heo muối 200g</v>
      </c>
      <c r="N4880" s="21" t="str">
        <f t="shared" si="488"/>
        <v>K-C6</v>
      </c>
      <c r="Q4880" s="21" t="str">
        <f>VLOOKUP(K4880,TONG_SL!$A:$D,3,0)</f>
        <v>Túi</v>
      </c>
      <c r="R4880" s="220">
        <v>8</v>
      </c>
      <c r="S4880" s="263"/>
      <c r="T4880" s="263">
        <f>VLOOKUP(VLOOKUP(G4880,Ma_KH!$A:$R,18,0)&amp;K4880,Gia_MB!$A:$F,6,0)</f>
        <v>55595</v>
      </c>
      <c r="U4880" s="264">
        <f t="shared" si="489"/>
        <v>444760</v>
      </c>
      <c r="V4880" s="263"/>
      <c r="W4880" s="265">
        <f t="shared" si="490"/>
        <v>0</v>
      </c>
      <c r="X4880" s="266" t="str">
        <f t="shared" si="491"/>
        <v>8</v>
      </c>
      <c r="Y4880" s="263"/>
      <c r="Z4880" s="264">
        <f t="shared" si="492"/>
        <v>35580.800000000003</v>
      </c>
      <c r="AA4880" s="267">
        <f>VLOOKUP(G4880,Ma_KH!$A:$R,14,0)</f>
        <v>60</v>
      </c>
    </row>
    <row r="4881" spans="1:27" hidden="1" x14ac:dyDescent="0.25">
      <c r="A4881" s="234">
        <v>45995</v>
      </c>
      <c r="B4881" s="235">
        <v>4180885774</v>
      </c>
      <c r="C4881" s="151" t="s">
        <v>7767</v>
      </c>
      <c r="D4881" s="237">
        <v>46001</v>
      </c>
      <c r="E4881" s="238"/>
      <c r="F4881" s="236"/>
      <c r="G4881" s="32" t="s">
        <v>7814</v>
      </c>
      <c r="H4881" s="238"/>
      <c r="I4881" s="235" t="s">
        <v>8564</v>
      </c>
      <c r="J4881" s="240" t="s">
        <v>1771</v>
      </c>
      <c r="K4881" s="333" t="s">
        <v>32</v>
      </c>
      <c r="L4881" s="21" t="str">
        <f>VLOOKUP($K4881,TONG_SL!$A:$D,2,0)</f>
        <v>Giò Tai Lưỡi Xào 250g</v>
      </c>
      <c r="N4881" s="21" t="str">
        <f t="shared" si="488"/>
        <v>K-C6</v>
      </c>
      <c r="Q4881" s="21" t="str">
        <f>VLOOKUP(K4881,TONG_SL!$A:$D,3,0)</f>
        <v>Túi</v>
      </c>
      <c r="R4881" s="220">
        <v>13</v>
      </c>
      <c r="S4881" s="263"/>
      <c r="T4881" s="263">
        <f>VLOOKUP(VLOOKUP(G4881,Ma_KH!$A:$R,18,0)&amp;K4881,Gia_MB!$A:$F,6,0)</f>
        <v>50182</v>
      </c>
      <c r="U4881" s="264">
        <f t="shared" si="489"/>
        <v>652366</v>
      </c>
      <c r="V4881" s="263"/>
      <c r="W4881" s="265">
        <f t="shared" si="490"/>
        <v>0</v>
      </c>
      <c r="X4881" s="266" t="str">
        <f t="shared" si="491"/>
        <v>8</v>
      </c>
      <c r="Y4881" s="263"/>
      <c r="Z4881" s="264">
        <f t="shared" si="492"/>
        <v>52189.279999999999</v>
      </c>
      <c r="AA4881" s="267">
        <f>VLOOKUP(G4881,Ma_KH!$A:$R,14,0)</f>
        <v>60</v>
      </c>
    </row>
    <row r="4882" spans="1:27" hidden="1" x14ac:dyDescent="0.25">
      <c r="A4882" s="234">
        <v>45995</v>
      </c>
      <c r="B4882" s="235">
        <v>4180885774</v>
      </c>
      <c r="C4882" s="151" t="s">
        <v>7767</v>
      </c>
      <c r="D4882" s="237">
        <v>46001</v>
      </c>
      <c r="E4882" s="238"/>
      <c r="F4882" s="236"/>
      <c r="G4882" s="32" t="s">
        <v>7814</v>
      </c>
      <c r="H4882" s="238"/>
      <c r="I4882" s="235" t="s">
        <v>8564</v>
      </c>
      <c r="J4882" s="240" t="s">
        <v>1771</v>
      </c>
      <c r="K4882" s="333" t="s">
        <v>7187</v>
      </c>
      <c r="L4882" s="21" t="str">
        <f>VLOOKUP($K4882,TONG_SL!$A:$D,2,0)</f>
        <v>Chân giò heo muối 300g</v>
      </c>
      <c r="N4882" s="21" t="str">
        <f t="shared" si="488"/>
        <v>K-C6</v>
      </c>
      <c r="Q4882" s="21" t="str">
        <f>VLOOKUP(K4882,TONG_SL!$A:$D,3,0)</f>
        <v>Túi</v>
      </c>
      <c r="R4882" s="220">
        <v>20</v>
      </c>
      <c r="S4882" s="263"/>
      <c r="T4882" s="263">
        <f>VLOOKUP(VLOOKUP(G4882,Ma_KH!$A:$R,18,0)&amp;K4882,Gia_MB!$A:$F,6,0)</f>
        <v>73431</v>
      </c>
      <c r="U4882" s="264">
        <f t="shared" si="489"/>
        <v>1468620</v>
      </c>
      <c r="V4882" s="263"/>
      <c r="W4882" s="265">
        <f t="shared" si="490"/>
        <v>0</v>
      </c>
      <c r="X4882" s="266" t="str">
        <f t="shared" si="491"/>
        <v>8</v>
      </c>
      <c r="Y4882" s="263"/>
      <c r="Z4882" s="264">
        <f t="shared" si="492"/>
        <v>117489.60000000001</v>
      </c>
      <c r="AA4882" s="267">
        <f>VLOOKUP(G4882,Ma_KH!$A:$R,14,0)</f>
        <v>60</v>
      </c>
    </row>
    <row r="4883" spans="1:27" hidden="1" x14ac:dyDescent="0.25">
      <c r="A4883" s="234">
        <v>45995</v>
      </c>
      <c r="B4883" s="235">
        <v>4180886311</v>
      </c>
      <c r="C4883" s="151" t="s">
        <v>7767</v>
      </c>
      <c r="D4883" s="237">
        <v>46001</v>
      </c>
      <c r="E4883" s="238"/>
      <c r="F4883" s="236"/>
      <c r="G4883" s="32" t="s">
        <v>7814</v>
      </c>
      <c r="H4883" s="238"/>
      <c r="I4883" s="235" t="s">
        <v>8565</v>
      </c>
      <c r="J4883" s="240" t="s">
        <v>1771</v>
      </c>
      <c r="K4883" s="333" t="s">
        <v>7153</v>
      </c>
      <c r="L4883" s="21" t="str">
        <f>VLOOKUP($K4883,TONG_SL!$A:$D,2,0)</f>
        <v>Tai heo muối 200g</v>
      </c>
      <c r="N4883" s="21" t="str">
        <f t="shared" si="488"/>
        <v>K-C6</v>
      </c>
      <c r="Q4883" s="21" t="str">
        <f>VLOOKUP(K4883,TONG_SL!$A:$D,3,0)</f>
        <v>Túi</v>
      </c>
      <c r="R4883" s="220">
        <v>6</v>
      </c>
      <c r="S4883" s="263"/>
      <c r="T4883" s="263">
        <f>VLOOKUP(VLOOKUP(G4883,Ma_KH!$A:$R,18,0)&amp;K4883,Gia_MB!$A:$F,6,0)</f>
        <v>55595</v>
      </c>
      <c r="U4883" s="264">
        <f t="shared" si="489"/>
        <v>333570</v>
      </c>
      <c r="V4883" s="263"/>
      <c r="W4883" s="265">
        <f t="shared" si="490"/>
        <v>0</v>
      </c>
      <c r="X4883" s="266" t="str">
        <f t="shared" si="491"/>
        <v>8</v>
      </c>
      <c r="Y4883" s="263"/>
      <c r="Z4883" s="264">
        <f t="shared" si="492"/>
        <v>26685.600000000002</v>
      </c>
      <c r="AA4883" s="267">
        <f>VLOOKUP(G4883,Ma_KH!$A:$R,14,0)</f>
        <v>60</v>
      </c>
    </row>
    <row r="4884" spans="1:27" hidden="1" x14ac:dyDescent="0.25">
      <c r="A4884" s="234">
        <v>45995</v>
      </c>
      <c r="B4884" s="235">
        <v>4180886311</v>
      </c>
      <c r="C4884" s="151" t="s">
        <v>7767</v>
      </c>
      <c r="D4884" s="237">
        <v>46001</v>
      </c>
      <c r="E4884" s="238"/>
      <c r="F4884" s="236"/>
      <c r="G4884" s="32" t="s">
        <v>7814</v>
      </c>
      <c r="H4884" s="238"/>
      <c r="I4884" s="235" t="s">
        <v>8565</v>
      </c>
      <c r="J4884" s="240" t="s">
        <v>1771</v>
      </c>
      <c r="K4884" s="333" t="s">
        <v>32</v>
      </c>
      <c r="L4884" s="21" t="str">
        <f>VLOOKUP($K4884,TONG_SL!$A:$D,2,0)</f>
        <v>Giò Tai Lưỡi Xào 250g</v>
      </c>
      <c r="N4884" s="21" t="str">
        <f t="shared" si="488"/>
        <v>K-C6</v>
      </c>
      <c r="Q4884" s="21" t="str">
        <f>VLOOKUP(K4884,TONG_SL!$A:$D,3,0)</f>
        <v>Túi</v>
      </c>
      <c r="R4884" s="220">
        <v>8</v>
      </c>
      <c r="S4884" s="263"/>
      <c r="T4884" s="263">
        <f>VLOOKUP(VLOOKUP(G4884,Ma_KH!$A:$R,18,0)&amp;K4884,Gia_MB!$A:$F,6,0)</f>
        <v>50182</v>
      </c>
      <c r="U4884" s="264">
        <f t="shared" si="489"/>
        <v>401456</v>
      </c>
      <c r="V4884" s="263"/>
      <c r="W4884" s="265">
        <f t="shared" si="490"/>
        <v>0</v>
      </c>
      <c r="X4884" s="266" t="str">
        <f t="shared" si="491"/>
        <v>8</v>
      </c>
      <c r="Y4884" s="263"/>
      <c r="Z4884" s="264">
        <f t="shared" si="492"/>
        <v>32116.48</v>
      </c>
      <c r="AA4884" s="267">
        <f>VLOOKUP(G4884,Ma_KH!$A:$R,14,0)</f>
        <v>60</v>
      </c>
    </row>
    <row r="4885" spans="1:27" hidden="1" x14ac:dyDescent="0.25">
      <c r="A4885" s="234">
        <v>45995</v>
      </c>
      <c r="B4885" s="235">
        <v>4180886311</v>
      </c>
      <c r="C4885" s="151" t="s">
        <v>7767</v>
      </c>
      <c r="D4885" s="237">
        <v>46001</v>
      </c>
      <c r="E4885" s="238"/>
      <c r="F4885" s="236"/>
      <c r="G4885" s="32" t="s">
        <v>7814</v>
      </c>
      <c r="H4885" s="238"/>
      <c r="I4885" s="235" t="s">
        <v>8565</v>
      </c>
      <c r="J4885" s="240" t="s">
        <v>1771</v>
      </c>
      <c r="K4885" s="333" t="s">
        <v>7187</v>
      </c>
      <c r="L4885" s="21" t="str">
        <f>VLOOKUP($K4885,TONG_SL!$A:$D,2,0)</f>
        <v>Chân giò heo muối 300g</v>
      </c>
      <c r="N4885" s="21" t="str">
        <f t="shared" si="488"/>
        <v>K-C6</v>
      </c>
      <c r="Q4885" s="21" t="str">
        <f>VLOOKUP(K4885,TONG_SL!$A:$D,3,0)</f>
        <v>Túi</v>
      </c>
      <c r="R4885" s="220">
        <v>10</v>
      </c>
      <c r="S4885" s="263"/>
      <c r="T4885" s="263">
        <f>VLOOKUP(VLOOKUP(G4885,Ma_KH!$A:$R,18,0)&amp;K4885,Gia_MB!$A:$F,6,0)</f>
        <v>73431</v>
      </c>
      <c r="U4885" s="264">
        <f t="shared" si="489"/>
        <v>734310</v>
      </c>
      <c r="V4885" s="263"/>
      <c r="W4885" s="265">
        <f t="shared" si="490"/>
        <v>0</v>
      </c>
      <c r="X4885" s="266" t="str">
        <f t="shared" si="491"/>
        <v>8</v>
      </c>
      <c r="Y4885" s="263"/>
      <c r="Z4885" s="264">
        <f t="shared" si="492"/>
        <v>58744.800000000003</v>
      </c>
      <c r="AA4885" s="267">
        <f>VLOOKUP(G4885,Ma_KH!$A:$R,14,0)</f>
        <v>60</v>
      </c>
    </row>
    <row r="4886" spans="1:27" hidden="1" x14ac:dyDescent="0.25">
      <c r="A4886" s="234">
        <v>45995</v>
      </c>
      <c r="B4886" s="235">
        <v>4180886311</v>
      </c>
      <c r="C4886" s="151" t="s">
        <v>7767</v>
      </c>
      <c r="D4886" s="237">
        <v>46001</v>
      </c>
      <c r="E4886" s="238"/>
      <c r="F4886" s="236"/>
      <c r="G4886" s="32" t="s">
        <v>7814</v>
      </c>
      <c r="H4886" s="238"/>
      <c r="I4886" s="235" t="s">
        <v>8565</v>
      </c>
      <c r="J4886" s="240" t="s">
        <v>1771</v>
      </c>
      <c r="K4886" s="333" t="s">
        <v>48</v>
      </c>
      <c r="L4886" s="21" t="str">
        <f>VLOOKUP($K4886,TONG_SL!$A:$D,2,0)</f>
        <v>Mọc Nấm Hương 250g</v>
      </c>
      <c r="N4886" s="21" t="str">
        <f t="shared" si="488"/>
        <v>K-C6</v>
      </c>
      <c r="Q4886" s="21" t="str">
        <f>VLOOKUP(K4886,TONG_SL!$A:$D,3,0)</f>
        <v>Túi</v>
      </c>
      <c r="R4886" s="220">
        <v>6</v>
      </c>
      <c r="S4886" s="263"/>
      <c r="T4886" s="263">
        <f>VLOOKUP(VLOOKUP(G4886,Ma_KH!$A:$R,18,0)&amp;K4886,Gia_MB!$A:$F,6,0)</f>
        <v>46000</v>
      </c>
      <c r="U4886" s="264">
        <f t="shared" si="489"/>
        <v>276000</v>
      </c>
      <c r="V4886" s="263"/>
      <c r="W4886" s="265">
        <f t="shared" si="490"/>
        <v>0</v>
      </c>
      <c r="X4886" s="266" t="str">
        <f t="shared" si="491"/>
        <v>8</v>
      </c>
      <c r="Y4886" s="263"/>
      <c r="Z4886" s="264">
        <f t="shared" si="492"/>
        <v>22080</v>
      </c>
      <c r="AA4886" s="267">
        <f>VLOOKUP(G4886,Ma_KH!$A:$R,14,0)</f>
        <v>60</v>
      </c>
    </row>
    <row r="4887" spans="1:27" hidden="1" x14ac:dyDescent="0.25">
      <c r="A4887" s="234">
        <v>45995</v>
      </c>
      <c r="B4887" s="235">
        <v>4180886311</v>
      </c>
      <c r="C4887" s="151" t="s">
        <v>7767</v>
      </c>
      <c r="D4887" s="237">
        <v>46001</v>
      </c>
      <c r="E4887" s="238"/>
      <c r="F4887" s="236"/>
      <c r="G4887" s="32" t="s">
        <v>7814</v>
      </c>
      <c r="H4887" s="238"/>
      <c r="I4887" s="235" t="s">
        <v>8565</v>
      </c>
      <c r="J4887" s="240" t="s">
        <v>1771</v>
      </c>
      <c r="K4887" s="333" t="s">
        <v>30</v>
      </c>
      <c r="L4887" s="21" t="str">
        <f>VLOOKUP($K4887,TONG_SL!$A:$D,2,0)</f>
        <v>Gà muối 500g</v>
      </c>
      <c r="N4887" s="21" t="str">
        <f t="shared" si="488"/>
        <v>K-C6</v>
      </c>
      <c r="Q4887" s="21" t="str">
        <f>VLOOKUP(K4887,TONG_SL!$A:$D,3,0)</f>
        <v>Túi</v>
      </c>
      <c r="R4887" s="220">
        <v>6</v>
      </c>
      <c r="S4887" s="263"/>
      <c r="T4887" s="263">
        <f>VLOOKUP(VLOOKUP(G4887,Ma_KH!$A:$R,18,0)&amp;K4887,Gia_MB!$A:$F,6,0)</f>
        <v>111058</v>
      </c>
      <c r="U4887" s="264">
        <f t="shared" si="489"/>
        <v>666348</v>
      </c>
      <c r="V4887" s="263"/>
      <c r="W4887" s="265">
        <f t="shared" si="490"/>
        <v>0</v>
      </c>
      <c r="X4887" s="266" t="str">
        <f t="shared" si="491"/>
        <v>8</v>
      </c>
      <c r="Y4887" s="263"/>
      <c r="Z4887" s="264">
        <f t="shared" si="492"/>
        <v>53307.840000000004</v>
      </c>
      <c r="AA4887" s="267">
        <f>VLOOKUP(G4887,Ma_KH!$A:$R,14,0)</f>
        <v>60</v>
      </c>
    </row>
    <row r="4888" spans="1:27" hidden="1" x14ac:dyDescent="0.25">
      <c r="A4888" s="234">
        <v>45995</v>
      </c>
      <c r="B4888" s="235">
        <v>4180885941</v>
      </c>
      <c r="C4888" s="151" t="s">
        <v>7767</v>
      </c>
      <c r="D4888" s="237">
        <v>46001</v>
      </c>
      <c r="E4888" s="238"/>
      <c r="F4888" s="236"/>
      <c r="G4888" s="32" t="s">
        <v>7814</v>
      </c>
      <c r="H4888" s="238"/>
      <c r="I4888" s="235" t="s">
        <v>8566</v>
      </c>
      <c r="J4888" s="240" t="s">
        <v>1771</v>
      </c>
      <c r="K4888" s="333" t="s">
        <v>30</v>
      </c>
      <c r="L4888" s="21" t="str">
        <f>VLOOKUP($K4888,TONG_SL!$A:$D,2,0)</f>
        <v>Gà muối 500g</v>
      </c>
      <c r="N4888" s="21" t="str">
        <f t="shared" si="488"/>
        <v>K-C6</v>
      </c>
      <c r="Q4888" s="21" t="str">
        <f>VLOOKUP(K4888,TONG_SL!$A:$D,3,0)</f>
        <v>Túi</v>
      </c>
      <c r="R4888" s="220">
        <v>8</v>
      </c>
      <c r="S4888" s="263"/>
      <c r="T4888" s="263">
        <f>VLOOKUP(VLOOKUP(G4888,Ma_KH!$A:$R,18,0)&amp;K4888,Gia_MB!$A:$F,6,0)</f>
        <v>111058</v>
      </c>
      <c r="U4888" s="264">
        <f t="shared" si="489"/>
        <v>888464</v>
      </c>
      <c r="V4888" s="263"/>
      <c r="W4888" s="265">
        <f t="shared" si="490"/>
        <v>0</v>
      </c>
      <c r="X4888" s="266" t="str">
        <f t="shared" si="491"/>
        <v>8</v>
      </c>
      <c r="Y4888" s="263"/>
      <c r="Z4888" s="264">
        <f t="shared" si="492"/>
        <v>71077.119999999995</v>
      </c>
      <c r="AA4888" s="267">
        <f>VLOOKUP(G4888,Ma_KH!$A:$R,14,0)</f>
        <v>60</v>
      </c>
    </row>
    <row r="4889" spans="1:27" hidden="1" x14ac:dyDescent="0.25">
      <c r="A4889" s="234">
        <v>45995</v>
      </c>
      <c r="B4889" s="235">
        <v>4180885941</v>
      </c>
      <c r="C4889" s="151" t="s">
        <v>7767</v>
      </c>
      <c r="D4889" s="237">
        <v>46001</v>
      </c>
      <c r="E4889" s="238"/>
      <c r="F4889" s="236"/>
      <c r="G4889" s="32" t="s">
        <v>7814</v>
      </c>
      <c r="H4889" s="238"/>
      <c r="I4889" s="235" t="s">
        <v>8566</v>
      </c>
      <c r="J4889" s="240" t="s">
        <v>1771</v>
      </c>
      <c r="K4889" s="333" t="s">
        <v>48</v>
      </c>
      <c r="L4889" s="21" t="str">
        <f>VLOOKUP($K4889,TONG_SL!$A:$D,2,0)</f>
        <v>Mọc Nấm Hương 250g</v>
      </c>
      <c r="N4889" s="21" t="str">
        <f t="shared" si="488"/>
        <v>K-C6</v>
      </c>
      <c r="Q4889" s="21" t="str">
        <f>VLOOKUP(K4889,TONG_SL!$A:$D,3,0)</f>
        <v>Túi</v>
      </c>
      <c r="R4889" s="220">
        <v>6</v>
      </c>
      <c r="S4889" s="263"/>
      <c r="T4889" s="263">
        <f>VLOOKUP(VLOOKUP(G4889,Ma_KH!$A:$R,18,0)&amp;K4889,Gia_MB!$A:$F,6,0)</f>
        <v>46000</v>
      </c>
      <c r="U4889" s="264">
        <f t="shared" si="489"/>
        <v>276000</v>
      </c>
      <c r="V4889" s="263"/>
      <c r="W4889" s="265">
        <f t="shared" si="490"/>
        <v>0</v>
      </c>
      <c r="X4889" s="266" t="str">
        <f t="shared" si="491"/>
        <v>8</v>
      </c>
      <c r="Y4889" s="263"/>
      <c r="Z4889" s="264">
        <f t="shared" si="492"/>
        <v>22080</v>
      </c>
      <c r="AA4889" s="267">
        <f>VLOOKUP(G4889,Ma_KH!$A:$R,14,0)</f>
        <v>60</v>
      </c>
    </row>
    <row r="4890" spans="1:27" hidden="1" x14ac:dyDescent="0.25">
      <c r="A4890" s="234">
        <v>45995</v>
      </c>
      <c r="B4890" s="235">
        <v>4180885941</v>
      </c>
      <c r="C4890" s="151" t="s">
        <v>7767</v>
      </c>
      <c r="D4890" s="237">
        <v>46001</v>
      </c>
      <c r="E4890" s="238"/>
      <c r="F4890" s="236"/>
      <c r="G4890" s="32" t="s">
        <v>7814</v>
      </c>
      <c r="H4890" s="238"/>
      <c r="I4890" s="235" t="s">
        <v>8566</v>
      </c>
      <c r="J4890" s="240" t="s">
        <v>1771</v>
      </c>
      <c r="K4890" s="333" t="s">
        <v>7187</v>
      </c>
      <c r="L4890" s="21" t="str">
        <f>VLOOKUP($K4890,TONG_SL!$A:$D,2,0)</f>
        <v>Chân giò heo muối 300g</v>
      </c>
      <c r="N4890" s="21" t="str">
        <f t="shared" si="488"/>
        <v>K-C6</v>
      </c>
      <c r="Q4890" s="21" t="str">
        <f>VLOOKUP(K4890,TONG_SL!$A:$D,3,0)</f>
        <v>Túi</v>
      </c>
      <c r="R4890" s="220">
        <v>14</v>
      </c>
      <c r="S4890" s="263"/>
      <c r="T4890" s="263">
        <f>VLOOKUP(VLOOKUP(G4890,Ma_KH!$A:$R,18,0)&amp;K4890,Gia_MB!$A:$F,6,0)</f>
        <v>73431</v>
      </c>
      <c r="U4890" s="264">
        <f t="shared" si="489"/>
        <v>1028034</v>
      </c>
      <c r="V4890" s="263"/>
      <c r="W4890" s="265">
        <f t="shared" si="490"/>
        <v>0</v>
      </c>
      <c r="X4890" s="266" t="str">
        <f t="shared" si="491"/>
        <v>8</v>
      </c>
      <c r="Y4890" s="263"/>
      <c r="Z4890" s="264">
        <f t="shared" si="492"/>
        <v>82242.720000000001</v>
      </c>
      <c r="AA4890" s="267">
        <f>VLOOKUP(G4890,Ma_KH!$A:$R,14,0)</f>
        <v>60</v>
      </c>
    </row>
    <row r="4891" spans="1:27" hidden="1" x14ac:dyDescent="0.25">
      <c r="A4891" s="234">
        <v>45995</v>
      </c>
      <c r="B4891" s="235">
        <v>4180885941</v>
      </c>
      <c r="C4891" s="151" t="s">
        <v>7767</v>
      </c>
      <c r="D4891" s="237">
        <v>46001</v>
      </c>
      <c r="E4891" s="238"/>
      <c r="F4891" s="236"/>
      <c r="G4891" s="32" t="s">
        <v>7814</v>
      </c>
      <c r="H4891" s="238"/>
      <c r="I4891" s="235" t="s">
        <v>8566</v>
      </c>
      <c r="J4891" s="240" t="s">
        <v>1771</v>
      </c>
      <c r="K4891" s="333" t="s">
        <v>32</v>
      </c>
      <c r="L4891" s="21" t="str">
        <f>VLOOKUP($K4891,TONG_SL!$A:$D,2,0)</f>
        <v>Giò Tai Lưỡi Xào 250g</v>
      </c>
      <c r="N4891" s="21" t="str">
        <f t="shared" si="488"/>
        <v>K-C6</v>
      </c>
      <c r="Q4891" s="21" t="str">
        <f>VLOOKUP(K4891,TONG_SL!$A:$D,3,0)</f>
        <v>Túi</v>
      </c>
      <c r="R4891" s="220">
        <v>5</v>
      </c>
      <c r="S4891" s="263"/>
      <c r="T4891" s="263">
        <f>VLOOKUP(VLOOKUP(G4891,Ma_KH!$A:$R,18,0)&amp;K4891,Gia_MB!$A:$F,6,0)</f>
        <v>50182</v>
      </c>
      <c r="U4891" s="264">
        <f t="shared" si="489"/>
        <v>250910</v>
      </c>
      <c r="V4891" s="263"/>
      <c r="W4891" s="265">
        <f t="shared" si="490"/>
        <v>0</v>
      </c>
      <c r="X4891" s="266" t="str">
        <f t="shared" si="491"/>
        <v>8</v>
      </c>
      <c r="Y4891" s="263"/>
      <c r="Z4891" s="264">
        <f t="shared" si="492"/>
        <v>20072.8</v>
      </c>
      <c r="AA4891" s="267">
        <f>VLOOKUP(G4891,Ma_KH!$A:$R,14,0)</f>
        <v>60</v>
      </c>
    </row>
    <row r="4892" spans="1:27" hidden="1" x14ac:dyDescent="0.25">
      <c r="A4892" s="234">
        <v>45995</v>
      </c>
      <c r="B4892" s="235">
        <v>4180885941</v>
      </c>
      <c r="C4892" s="151" t="s">
        <v>7767</v>
      </c>
      <c r="D4892" s="237">
        <v>46001</v>
      </c>
      <c r="E4892" s="238"/>
      <c r="F4892" s="236"/>
      <c r="G4892" s="32" t="s">
        <v>7814</v>
      </c>
      <c r="H4892" s="238"/>
      <c r="I4892" s="235" t="s">
        <v>8566</v>
      </c>
      <c r="J4892" s="240" t="s">
        <v>1771</v>
      </c>
      <c r="K4892" s="333" t="s">
        <v>7153</v>
      </c>
      <c r="L4892" s="21" t="str">
        <f>VLOOKUP($K4892,TONG_SL!$A:$D,2,0)</f>
        <v>Tai heo muối 200g</v>
      </c>
      <c r="N4892" s="21" t="str">
        <f t="shared" si="488"/>
        <v>K-C6</v>
      </c>
      <c r="Q4892" s="21" t="str">
        <f>VLOOKUP(K4892,TONG_SL!$A:$D,3,0)</f>
        <v>Túi</v>
      </c>
      <c r="R4892" s="220">
        <v>5</v>
      </c>
      <c r="S4892" s="263"/>
      <c r="T4892" s="263">
        <f>VLOOKUP(VLOOKUP(G4892,Ma_KH!$A:$R,18,0)&amp;K4892,Gia_MB!$A:$F,6,0)</f>
        <v>55595</v>
      </c>
      <c r="U4892" s="264">
        <f t="shared" si="489"/>
        <v>277975</v>
      </c>
      <c r="V4892" s="263"/>
      <c r="W4892" s="265">
        <f t="shared" si="490"/>
        <v>0</v>
      </c>
      <c r="X4892" s="266" t="str">
        <f t="shared" si="491"/>
        <v>8</v>
      </c>
      <c r="Y4892" s="263"/>
      <c r="Z4892" s="264">
        <f t="shared" si="492"/>
        <v>22238</v>
      </c>
      <c r="AA4892" s="267">
        <f>VLOOKUP(G4892,Ma_KH!$A:$R,14,0)</f>
        <v>60</v>
      </c>
    </row>
    <row r="4893" spans="1:27" hidden="1" x14ac:dyDescent="0.25">
      <c r="A4893" s="234">
        <v>45995</v>
      </c>
      <c r="B4893" s="235">
        <v>4180885448</v>
      </c>
      <c r="C4893" s="151" t="s">
        <v>7767</v>
      </c>
      <c r="D4893" s="237">
        <v>46001</v>
      </c>
      <c r="E4893" s="238"/>
      <c r="F4893" s="236"/>
      <c r="G4893" s="32" t="s">
        <v>7814</v>
      </c>
      <c r="H4893" s="238"/>
      <c r="I4893" s="235" t="s">
        <v>8567</v>
      </c>
      <c r="J4893" s="240" t="s">
        <v>1771</v>
      </c>
      <c r="K4893" s="333" t="s">
        <v>30</v>
      </c>
      <c r="L4893" s="21" t="str">
        <f>VLOOKUP($K4893,TONG_SL!$A:$D,2,0)</f>
        <v>Gà muối 500g</v>
      </c>
      <c r="N4893" s="21" t="str">
        <f t="shared" si="488"/>
        <v>K-C6</v>
      </c>
      <c r="Q4893" s="21" t="str">
        <f>VLOOKUP(K4893,TONG_SL!$A:$D,3,0)</f>
        <v>Túi</v>
      </c>
      <c r="R4893" s="220">
        <v>8</v>
      </c>
      <c r="S4893" s="263"/>
      <c r="T4893" s="263">
        <f>VLOOKUP(VLOOKUP(G4893,Ma_KH!$A:$R,18,0)&amp;K4893,Gia_MB!$A:$F,6,0)</f>
        <v>111058</v>
      </c>
      <c r="U4893" s="264">
        <f t="shared" si="489"/>
        <v>888464</v>
      </c>
      <c r="V4893" s="263"/>
      <c r="W4893" s="265">
        <f t="shared" si="490"/>
        <v>0</v>
      </c>
      <c r="X4893" s="266" t="str">
        <f t="shared" si="491"/>
        <v>8</v>
      </c>
      <c r="Y4893" s="263"/>
      <c r="Z4893" s="264">
        <f t="shared" si="492"/>
        <v>71077.119999999995</v>
      </c>
      <c r="AA4893" s="267">
        <f>VLOOKUP(G4893,Ma_KH!$A:$R,14,0)</f>
        <v>60</v>
      </c>
    </row>
    <row r="4894" spans="1:27" hidden="1" x14ac:dyDescent="0.25">
      <c r="A4894" s="234">
        <v>45995</v>
      </c>
      <c r="B4894" s="235">
        <v>4180885448</v>
      </c>
      <c r="C4894" s="151" t="s">
        <v>7767</v>
      </c>
      <c r="D4894" s="237">
        <v>46001</v>
      </c>
      <c r="E4894" s="238"/>
      <c r="F4894" s="236"/>
      <c r="G4894" s="32" t="s">
        <v>7814</v>
      </c>
      <c r="H4894" s="238"/>
      <c r="I4894" s="235" t="s">
        <v>8567</v>
      </c>
      <c r="J4894" s="240" t="s">
        <v>1771</v>
      </c>
      <c r="K4894" s="333" t="s">
        <v>48</v>
      </c>
      <c r="L4894" s="21" t="str">
        <f>VLOOKUP($K4894,TONG_SL!$A:$D,2,0)</f>
        <v>Mọc Nấm Hương 250g</v>
      </c>
      <c r="N4894" s="21" t="str">
        <f t="shared" si="488"/>
        <v>K-C6</v>
      </c>
      <c r="Q4894" s="21" t="str">
        <f>VLOOKUP(K4894,TONG_SL!$A:$D,3,0)</f>
        <v>Túi</v>
      </c>
      <c r="R4894" s="220">
        <v>14</v>
      </c>
      <c r="S4894" s="263"/>
      <c r="T4894" s="263">
        <f>VLOOKUP(VLOOKUP(G4894,Ma_KH!$A:$R,18,0)&amp;K4894,Gia_MB!$A:$F,6,0)</f>
        <v>46000</v>
      </c>
      <c r="U4894" s="264">
        <f t="shared" si="489"/>
        <v>644000</v>
      </c>
      <c r="V4894" s="263"/>
      <c r="W4894" s="265">
        <f t="shared" si="490"/>
        <v>0</v>
      </c>
      <c r="X4894" s="266" t="str">
        <f t="shared" si="491"/>
        <v>8</v>
      </c>
      <c r="Y4894" s="263"/>
      <c r="Z4894" s="264">
        <f t="shared" si="492"/>
        <v>51520</v>
      </c>
      <c r="AA4894" s="267">
        <f>VLOOKUP(G4894,Ma_KH!$A:$R,14,0)</f>
        <v>60</v>
      </c>
    </row>
    <row r="4895" spans="1:27" hidden="1" x14ac:dyDescent="0.25">
      <c r="A4895" s="234">
        <v>45995</v>
      </c>
      <c r="B4895" s="235">
        <v>4180885448</v>
      </c>
      <c r="C4895" s="151" t="s">
        <v>7767</v>
      </c>
      <c r="D4895" s="237">
        <v>46001</v>
      </c>
      <c r="E4895" s="238"/>
      <c r="F4895" s="236"/>
      <c r="G4895" s="32" t="s">
        <v>7814</v>
      </c>
      <c r="H4895" s="238"/>
      <c r="I4895" s="235" t="s">
        <v>8567</v>
      </c>
      <c r="J4895" s="240" t="s">
        <v>1771</v>
      </c>
      <c r="K4895" s="333" t="s">
        <v>7187</v>
      </c>
      <c r="L4895" s="21" t="str">
        <f>VLOOKUP($K4895,TONG_SL!$A:$D,2,0)</f>
        <v>Chân giò heo muối 300g</v>
      </c>
      <c r="N4895" s="21" t="str">
        <f t="shared" si="488"/>
        <v>K-C6</v>
      </c>
      <c r="Q4895" s="21" t="str">
        <f>VLOOKUP(K4895,TONG_SL!$A:$D,3,0)</f>
        <v>Túi</v>
      </c>
      <c r="R4895" s="220">
        <v>31</v>
      </c>
      <c r="S4895" s="263"/>
      <c r="T4895" s="263">
        <f>VLOOKUP(VLOOKUP(G4895,Ma_KH!$A:$R,18,0)&amp;K4895,Gia_MB!$A:$F,6,0)</f>
        <v>73431</v>
      </c>
      <c r="U4895" s="264">
        <f t="shared" si="489"/>
        <v>2276361</v>
      </c>
      <c r="V4895" s="263"/>
      <c r="W4895" s="265">
        <f t="shared" si="490"/>
        <v>0</v>
      </c>
      <c r="X4895" s="266" t="str">
        <f t="shared" si="491"/>
        <v>8</v>
      </c>
      <c r="Y4895" s="263"/>
      <c r="Z4895" s="264">
        <f t="shared" si="492"/>
        <v>182108.88</v>
      </c>
      <c r="AA4895" s="267">
        <f>VLOOKUP(G4895,Ma_KH!$A:$R,14,0)</f>
        <v>60</v>
      </c>
    </row>
    <row r="4896" spans="1:27" hidden="1" x14ac:dyDescent="0.25">
      <c r="A4896" s="234">
        <v>45995</v>
      </c>
      <c r="B4896" s="235">
        <v>4180885448</v>
      </c>
      <c r="C4896" s="151" t="s">
        <v>7767</v>
      </c>
      <c r="D4896" s="237">
        <v>46001</v>
      </c>
      <c r="E4896" s="238"/>
      <c r="F4896" s="236"/>
      <c r="G4896" s="32" t="s">
        <v>7814</v>
      </c>
      <c r="H4896" s="238"/>
      <c r="I4896" s="235" t="s">
        <v>8567</v>
      </c>
      <c r="J4896" s="240" t="s">
        <v>1771</v>
      </c>
      <c r="K4896" s="333" t="s">
        <v>32</v>
      </c>
      <c r="L4896" s="21" t="str">
        <f>VLOOKUP($K4896,TONG_SL!$A:$D,2,0)</f>
        <v>Giò Tai Lưỡi Xào 250g</v>
      </c>
      <c r="N4896" s="21" t="str">
        <f t="shared" si="488"/>
        <v>K-C6</v>
      </c>
      <c r="Q4896" s="21" t="str">
        <f>VLOOKUP(K4896,TONG_SL!$A:$D,3,0)</f>
        <v>Túi</v>
      </c>
      <c r="R4896" s="220">
        <v>14</v>
      </c>
      <c r="S4896" s="263"/>
      <c r="T4896" s="263">
        <f>VLOOKUP(VLOOKUP(G4896,Ma_KH!$A:$R,18,0)&amp;K4896,Gia_MB!$A:$F,6,0)</f>
        <v>50182</v>
      </c>
      <c r="U4896" s="264">
        <f t="shared" si="489"/>
        <v>702548</v>
      </c>
      <c r="V4896" s="263"/>
      <c r="W4896" s="265">
        <f t="shared" si="490"/>
        <v>0</v>
      </c>
      <c r="X4896" s="266" t="str">
        <f t="shared" si="491"/>
        <v>8</v>
      </c>
      <c r="Y4896" s="263"/>
      <c r="Z4896" s="264">
        <f t="shared" si="492"/>
        <v>56203.840000000004</v>
      </c>
      <c r="AA4896" s="267">
        <f>VLOOKUP(G4896,Ma_KH!$A:$R,14,0)</f>
        <v>60</v>
      </c>
    </row>
    <row r="4897" spans="1:27" hidden="1" x14ac:dyDescent="0.25">
      <c r="A4897" s="234">
        <v>45995</v>
      </c>
      <c r="B4897" s="235">
        <v>4180885448</v>
      </c>
      <c r="C4897" s="151" t="s">
        <v>7767</v>
      </c>
      <c r="D4897" s="237">
        <v>46001</v>
      </c>
      <c r="E4897" s="238"/>
      <c r="F4897" s="236"/>
      <c r="G4897" s="32" t="s">
        <v>7814</v>
      </c>
      <c r="H4897" s="238"/>
      <c r="I4897" s="235" t="s">
        <v>8567</v>
      </c>
      <c r="J4897" s="240" t="s">
        <v>1771</v>
      </c>
      <c r="K4897" s="333" t="s">
        <v>7153</v>
      </c>
      <c r="L4897" s="21" t="str">
        <f>VLOOKUP($K4897,TONG_SL!$A:$D,2,0)</f>
        <v>Tai heo muối 200g</v>
      </c>
      <c r="N4897" s="21" t="str">
        <f t="shared" si="488"/>
        <v>K-C6</v>
      </c>
      <c r="Q4897" s="21" t="str">
        <f>VLOOKUP(K4897,TONG_SL!$A:$D,3,0)</f>
        <v>Túi</v>
      </c>
      <c r="R4897" s="220">
        <v>12</v>
      </c>
      <c r="S4897" s="263"/>
      <c r="T4897" s="263">
        <f>VLOOKUP(VLOOKUP(G4897,Ma_KH!$A:$R,18,0)&amp;K4897,Gia_MB!$A:$F,6,0)</f>
        <v>55595</v>
      </c>
      <c r="U4897" s="264">
        <f t="shared" si="489"/>
        <v>667140</v>
      </c>
      <c r="V4897" s="263"/>
      <c r="W4897" s="265">
        <f t="shared" si="490"/>
        <v>0</v>
      </c>
      <c r="X4897" s="266" t="str">
        <f t="shared" si="491"/>
        <v>8</v>
      </c>
      <c r="Y4897" s="263"/>
      <c r="Z4897" s="264">
        <f t="shared" si="492"/>
        <v>53371.200000000004</v>
      </c>
      <c r="AA4897" s="267">
        <f>VLOOKUP(G4897,Ma_KH!$A:$R,14,0)</f>
        <v>60</v>
      </c>
    </row>
    <row r="4898" spans="1:27" hidden="1" x14ac:dyDescent="0.25">
      <c r="A4898" s="234">
        <v>45999</v>
      </c>
      <c r="B4898" s="235">
        <v>4181084533</v>
      </c>
      <c r="C4898" s="151" t="s">
        <v>7767</v>
      </c>
      <c r="D4898" s="237">
        <v>46001</v>
      </c>
      <c r="E4898" s="238"/>
      <c r="F4898" s="236"/>
      <c r="G4898" s="32" t="s">
        <v>7866</v>
      </c>
      <c r="H4898" s="238"/>
      <c r="I4898" s="235" t="s">
        <v>8568</v>
      </c>
      <c r="J4898" s="240" t="s">
        <v>1771</v>
      </c>
      <c r="K4898" s="333" t="s">
        <v>30</v>
      </c>
      <c r="L4898" s="21" t="str">
        <f>VLOOKUP($K4898,TONG_SL!$A:$D,2,0)</f>
        <v>Gà muối 500g</v>
      </c>
      <c r="N4898" s="21" t="str">
        <f t="shared" si="488"/>
        <v>K-C6</v>
      </c>
      <c r="Q4898" s="21" t="str">
        <f>VLOOKUP(K4898,TONG_SL!$A:$D,3,0)</f>
        <v>Túi</v>
      </c>
      <c r="R4898" s="220">
        <v>10</v>
      </c>
      <c r="S4898" s="263"/>
      <c r="T4898" s="263">
        <f>VLOOKUP(VLOOKUP(G4898,Ma_KH!$A:$R,18,0)&amp;K4898,Gia_MB!$A:$F,6,0)</f>
        <v>111058</v>
      </c>
      <c r="U4898" s="264">
        <f t="shared" si="489"/>
        <v>1110580</v>
      </c>
      <c r="V4898" s="263"/>
      <c r="W4898" s="265">
        <f t="shared" si="490"/>
        <v>0</v>
      </c>
      <c r="X4898" s="266" t="str">
        <f t="shared" si="491"/>
        <v>8</v>
      </c>
      <c r="Y4898" s="263"/>
      <c r="Z4898" s="264">
        <f t="shared" si="492"/>
        <v>88846.400000000009</v>
      </c>
      <c r="AA4898" s="267">
        <f>VLOOKUP(G4898,Ma_KH!$A:$R,14,0)</f>
        <v>60</v>
      </c>
    </row>
    <row r="4899" spans="1:27" hidden="1" x14ac:dyDescent="0.25">
      <c r="A4899" s="234">
        <v>45999</v>
      </c>
      <c r="B4899" s="235">
        <v>4181084533</v>
      </c>
      <c r="C4899" s="151" t="s">
        <v>7767</v>
      </c>
      <c r="D4899" s="237">
        <v>46001</v>
      </c>
      <c r="E4899" s="238"/>
      <c r="F4899" s="236"/>
      <c r="G4899" s="32" t="s">
        <v>7866</v>
      </c>
      <c r="H4899" s="238"/>
      <c r="I4899" s="235" t="s">
        <v>8568</v>
      </c>
      <c r="J4899" s="240" t="s">
        <v>1771</v>
      </c>
      <c r="K4899" s="333" t="s">
        <v>7187</v>
      </c>
      <c r="L4899" s="21" t="str">
        <f>VLOOKUP($K4899,TONG_SL!$A:$D,2,0)</f>
        <v>Chân giò heo muối 300g</v>
      </c>
      <c r="N4899" s="21" t="str">
        <f t="shared" si="488"/>
        <v>K-C6</v>
      </c>
      <c r="Q4899" s="21" t="str">
        <f>VLOOKUP(K4899,TONG_SL!$A:$D,3,0)</f>
        <v>Túi</v>
      </c>
      <c r="R4899" s="220">
        <v>15</v>
      </c>
      <c r="S4899" s="263"/>
      <c r="T4899" s="263">
        <f>VLOOKUP(VLOOKUP(G4899,Ma_KH!$A:$R,18,0)&amp;K4899,Gia_MB!$A:$F,6,0)</f>
        <v>73431</v>
      </c>
      <c r="U4899" s="264">
        <f t="shared" ref="U4899:U4962" si="493">T4899*R4899</f>
        <v>1101465</v>
      </c>
      <c r="V4899" s="263"/>
      <c r="W4899" s="265">
        <f t="shared" ref="W4899:W4962" si="494">U4899*V4899</f>
        <v>0</v>
      </c>
      <c r="X4899" s="266" t="str">
        <f t="shared" ref="X4899:X4962" si="495">IF(B4899&lt;&gt;"","8","0")</f>
        <v>8</v>
      </c>
      <c r="Y4899" s="263"/>
      <c r="Z4899" s="264">
        <f t="shared" ref="Z4899:Z4962" si="496">U4899*X4899%</f>
        <v>88117.2</v>
      </c>
      <c r="AA4899" s="267">
        <f>VLOOKUP(G4899,Ma_KH!$A:$R,14,0)</f>
        <v>60</v>
      </c>
    </row>
    <row r="4900" spans="1:27" hidden="1" x14ac:dyDescent="0.25">
      <c r="A4900" s="234">
        <v>45994</v>
      </c>
      <c r="B4900" s="235">
        <v>4180866194</v>
      </c>
      <c r="C4900" s="151" t="s">
        <v>7767</v>
      </c>
      <c r="D4900" s="237">
        <v>46001</v>
      </c>
      <c r="E4900" s="238"/>
      <c r="F4900" s="236"/>
      <c r="G4900" s="32" t="s">
        <v>7866</v>
      </c>
      <c r="H4900" s="238"/>
      <c r="I4900" s="235" t="s">
        <v>8569</v>
      </c>
      <c r="J4900" s="240" t="s">
        <v>1771</v>
      </c>
      <c r="K4900" s="333" t="s">
        <v>32</v>
      </c>
      <c r="L4900" s="21" t="str">
        <f>VLOOKUP($K4900,TONG_SL!$A:$D,2,0)</f>
        <v>Giò Tai Lưỡi Xào 250g</v>
      </c>
      <c r="N4900" s="21" t="str">
        <f t="shared" si="488"/>
        <v>K-C6</v>
      </c>
      <c r="Q4900" s="21" t="str">
        <f>VLOOKUP(K4900,TONG_SL!$A:$D,3,0)</f>
        <v>Túi</v>
      </c>
      <c r="R4900" s="220">
        <v>6</v>
      </c>
      <c r="S4900" s="263"/>
      <c r="T4900" s="263">
        <f>VLOOKUP(VLOOKUP(G4900,Ma_KH!$A:$R,18,0)&amp;K4900,Gia_MB!$A:$F,6,0)</f>
        <v>50182</v>
      </c>
      <c r="U4900" s="264">
        <f t="shared" si="493"/>
        <v>301092</v>
      </c>
      <c r="V4900" s="263"/>
      <c r="W4900" s="265">
        <f t="shared" si="494"/>
        <v>0</v>
      </c>
      <c r="X4900" s="266" t="str">
        <f t="shared" si="495"/>
        <v>8</v>
      </c>
      <c r="Y4900" s="263"/>
      <c r="Z4900" s="264">
        <f t="shared" si="496"/>
        <v>24087.360000000001</v>
      </c>
      <c r="AA4900" s="267">
        <f>VLOOKUP(G4900,Ma_KH!$A:$R,14,0)</f>
        <v>60</v>
      </c>
    </row>
    <row r="4901" spans="1:27" hidden="1" x14ac:dyDescent="0.25">
      <c r="A4901" s="234">
        <v>45994</v>
      </c>
      <c r="B4901" s="235">
        <v>4180866194</v>
      </c>
      <c r="C4901" s="151" t="s">
        <v>7767</v>
      </c>
      <c r="D4901" s="237">
        <v>46001</v>
      </c>
      <c r="E4901" s="238"/>
      <c r="F4901" s="236"/>
      <c r="G4901" s="32" t="s">
        <v>7866</v>
      </c>
      <c r="H4901" s="238"/>
      <c r="I4901" s="235" t="s">
        <v>8569</v>
      </c>
      <c r="J4901" s="240" t="s">
        <v>1771</v>
      </c>
      <c r="K4901" s="333" t="s">
        <v>7154</v>
      </c>
      <c r="L4901" s="21" t="str">
        <f>VLOOKUP($K4901,TONG_SL!$A:$D,2,0)</f>
        <v>Chả cốm 300g</v>
      </c>
      <c r="N4901" s="21" t="str">
        <f t="shared" si="488"/>
        <v>K-C6</v>
      </c>
      <c r="Q4901" s="21" t="str">
        <f>VLOOKUP(K4901,TONG_SL!$A:$D,3,0)</f>
        <v>Túi</v>
      </c>
      <c r="R4901" s="220">
        <v>6</v>
      </c>
      <c r="S4901" s="263"/>
      <c r="T4901" s="263">
        <f>VLOOKUP(VLOOKUP(G4901,Ma_KH!$A:$R,18,0)&amp;K4901,Gia_MB!$A:$F,6,0)</f>
        <v>74250</v>
      </c>
      <c r="U4901" s="264">
        <f t="shared" si="493"/>
        <v>445500</v>
      </c>
      <c r="V4901" s="263"/>
      <c r="W4901" s="265">
        <f t="shared" si="494"/>
        <v>0</v>
      </c>
      <c r="X4901" s="266" t="str">
        <f t="shared" si="495"/>
        <v>8</v>
      </c>
      <c r="Y4901" s="263"/>
      <c r="Z4901" s="264">
        <f t="shared" si="496"/>
        <v>35640</v>
      </c>
      <c r="AA4901" s="267">
        <f>VLOOKUP(G4901,Ma_KH!$A:$R,14,0)</f>
        <v>60</v>
      </c>
    </row>
    <row r="4902" spans="1:27" hidden="1" x14ac:dyDescent="0.25">
      <c r="A4902" s="234">
        <v>45994</v>
      </c>
      <c r="B4902" s="235">
        <v>4180866194</v>
      </c>
      <c r="C4902" s="151" t="s">
        <v>7767</v>
      </c>
      <c r="D4902" s="237">
        <v>46001</v>
      </c>
      <c r="E4902" s="238"/>
      <c r="F4902" s="236"/>
      <c r="G4902" s="32" t="s">
        <v>7866</v>
      </c>
      <c r="H4902" s="238"/>
      <c r="I4902" s="235" t="s">
        <v>8569</v>
      </c>
      <c r="J4902" s="240" t="s">
        <v>1771</v>
      </c>
      <c r="K4902" s="333" t="s">
        <v>7775</v>
      </c>
      <c r="L4902" s="21" t="str">
        <f>VLOOKUP($K4902,TONG_SL!$A:$D,2,0)</f>
        <v>Chả nướng 300g</v>
      </c>
      <c r="N4902" s="21" t="str">
        <f t="shared" si="488"/>
        <v>K-C6</v>
      </c>
      <c r="Q4902" s="21" t="str">
        <f>VLOOKUP(K4902,TONG_SL!$A:$D,3,0)</f>
        <v>Túi</v>
      </c>
      <c r="R4902" s="220">
        <v>6</v>
      </c>
      <c r="S4902" s="263"/>
      <c r="T4902" s="263">
        <f>VLOOKUP(VLOOKUP(G4902,Ma_KH!$A:$R,18,0)&amp;K4902,Gia_MB!$A:$F,6,0)</f>
        <v>70950</v>
      </c>
      <c r="U4902" s="264">
        <f t="shared" si="493"/>
        <v>425700</v>
      </c>
      <c r="V4902" s="263"/>
      <c r="W4902" s="265">
        <f t="shared" si="494"/>
        <v>0</v>
      </c>
      <c r="X4902" s="266" t="str">
        <f t="shared" si="495"/>
        <v>8</v>
      </c>
      <c r="Y4902" s="263"/>
      <c r="Z4902" s="264">
        <f t="shared" si="496"/>
        <v>34056</v>
      </c>
      <c r="AA4902" s="267">
        <f>VLOOKUP(G4902,Ma_KH!$A:$R,14,0)</f>
        <v>60</v>
      </c>
    </row>
    <row r="4903" spans="1:27" hidden="1" x14ac:dyDescent="0.25">
      <c r="A4903" s="234">
        <v>45993</v>
      </c>
      <c r="B4903" s="235">
        <v>4180763802</v>
      </c>
      <c r="C4903" s="151" t="s">
        <v>7767</v>
      </c>
      <c r="D4903" s="237">
        <v>46001</v>
      </c>
      <c r="E4903" s="238"/>
      <c r="F4903" s="236"/>
      <c r="G4903" s="32" t="s">
        <v>7866</v>
      </c>
      <c r="H4903" s="238"/>
      <c r="I4903" s="235" t="s">
        <v>8570</v>
      </c>
      <c r="J4903" s="240" t="s">
        <v>1771</v>
      </c>
      <c r="K4903" s="333" t="s">
        <v>7187</v>
      </c>
      <c r="L4903" s="21" t="str">
        <f>VLOOKUP($K4903,TONG_SL!$A:$D,2,0)</f>
        <v>Chân giò heo muối 300g</v>
      </c>
      <c r="N4903" s="21" t="str">
        <f t="shared" si="488"/>
        <v>K-C6</v>
      </c>
      <c r="Q4903" s="21" t="str">
        <f>VLOOKUP(K4903,TONG_SL!$A:$D,3,0)</f>
        <v>Túi</v>
      </c>
      <c r="R4903" s="220">
        <v>10</v>
      </c>
      <c r="S4903" s="263"/>
      <c r="T4903" s="263">
        <f>VLOOKUP(VLOOKUP(G4903,Ma_KH!$A:$R,18,0)&amp;K4903,Gia_MB!$A:$F,6,0)</f>
        <v>73431</v>
      </c>
      <c r="U4903" s="264">
        <f t="shared" si="493"/>
        <v>734310</v>
      </c>
      <c r="V4903" s="263"/>
      <c r="W4903" s="265">
        <f t="shared" si="494"/>
        <v>0</v>
      </c>
      <c r="X4903" s="266" t="str">
        <f t="shared" si="495"/>
        <v>8</v>
      </c>
      <c r="Y4903" s="263"/>
      <c r="Z4903" s="264">
        <f t="shared" si="496"/>
        <v>58744.800000000003</v>
      </c>
      <c r="AA4903" s="267">
        <f>VLOOKUP(G4903,Ma_KH!$A:$R,14,0)</f>
        <v>60</v>
      </c>
    </row>
    <row r="4904" spans="1:27" hidden="1" x14ac:dyDescent="0.25">
      <c r="A4904" s="234">
        <v>45993</v>
      </c>
      <c r="B4904" s="235">
        <v>4180763802</v>
      </c>
      <c r="C4904" s="151" t="s">
        <v>7767</v>
      </c>
      <c r="D4904" s="237">
        <v>46001</v>
      </c>
      <c r="E4904" s="238"/>
      <c r="F4904" s="236"/>
      <c r="G4904" s="32" t="s">
        <v>7866</v>
      </c>
      <c r="H4904" s="238"/>
      <c r="I4904" s="235" t="s">
        <v>8570</v>
      </c>
      <c r="J4904" s="240" t="s">
        <v>1771</v>
      </c>
      <c r="K4904" s="333" t="s">
        <v>30</v>
      </c>
      <c r="L4904" s="21" t="str">
        <f>VLOOKUP($K4904,TONG_SL!$A:$D,2,0)</f>
        <v>Gà muối 500g</v>
      </c>
      <c r="N4904" s="21" t="str">
        <f t="shared" si="488"/>
        <v>K-C6</v>
      </c>
      <c r="Q4904" s="21" t="str">
        <f>VLOOKUP(K4904,TONG_SL!$A:$D,3,0)</f>
        <v>Túi</v>
      </c>
      <c r="R4904" s="220">
        <v>20</v>
      </c>
      <c r="S4904" s="263"/>
      <c r="T4904" s="263">
        <f>VLOOKUP(VLOOKUP(G4904,Ma_KH!$A:$R,18,0)&amp;K4904,Gia_MB!$A:$F,6,0)</f>
        <v>111058</v>
      </c>
      <c r="U4904" s="264">
        <f t="shared" si="493"/>
        <v>2221160</v>
      </c>
      <c r="V4904" s="263"/>
      <c r="W4904" s="265">
        <f t="shared" si="494"/>
        <v>0</v>
      </c>
      <c r="X4904" s="266" t="str">
        <f t="shared" si="495"/>
        <v>8</v>
      </c>
      <c r="Y4904" s="263"/>
      <c r="Z4904" s="264">
        <f t="shared" si="496"/>
        <v>177692.80000000002</v>
      </c>
      <c r="AA4904" s="267">
        <f>VLOOKUP(G4904,Ma_KH!$A:$R,14,0)</f>
        <v>60</v>
      </c>
    </row>
    <row r="4905" spans="1:27" hidden="1" x14ac:dyDescent="0.25">
      <c r="A4905" s="234">
        <v>45993</v>
      </c>
      <c r="B4905" s="235">
        <v>4180763802</v>
      </c>
      <c r="C4905" s="151" t="s">
        <v>7767</v>
      </c>
      <c r="D4905" s="237">
        <v>46001</v>
      </c>
      <c r="E4905" s="238"/>
      <c r="F4905" s="236"/>
      <c r="G4905" s="32" t="s">
        <v>7866</v>
      </c>
      <c r="H4905" s="238"/>
      <c r="I4905" s="235" t="s">
        <v>8570</v>
      </c>
      <c r="J4905" s="240" t="s">
        <v>1771</v>
      </c>
      <c r="K4905" s="333" t="s">
        <v>7153</v>
      </c>
      <c r="L4905" s="21" t="str">
        <f>VLOOKUP($K4905,TONG_SL!$A:$D,2,0)</f>
        <v>Tai heo muối 200g</v>
      </c>
      <c r="N4905" s="21" t="str">
        <f t="shared" si="488"/>
        <v>K-C6</v>
      </c>
      <c r="Q4905" s="21" t="str">
        <f>VLOOKUP(K4905,TONG_SL!$A:$D,3,0)</f>
        <v>Túi</v>
      </c>
      <c r="R4905" s="220">
        <v>6</v>
      </c>
      <c r="S4905" s="263"/>
      <c r="T4905" s="263">
        <f>VLOOKUP(VLOOKUP(G4905,Ma_KH!$A:$R,18,0)&amp;K4905,Gia_MB!$A:$F,6,0)</f>
        <v>55595</v>
      </c>
      <c r="U4905" s="264">
        <f t="shared" si="493"/>
        <v>333570</v>
      </c>
      <c r="V4905" s="263"/>
      <c r="W4905" s="265">
        <f t="shared" si="494"/>
        <v>0</v>
      </c>
      <c r="X4905" s="266" t="str">
        <f t="shared" si="495"/>
        <v>8</v>
      </c>
      <c r="Y4905" s="263"/>
      <c r="Z4905" s="264">
        <f t="shared" si="496"/>
        <v>26685.600000000002</v>
      </c>
      <c r="AA4905" s="267">
        <f>VLOOKUP(G4905,Ma_KH!$A:$R,14,0)</f>
        <v>60</v>
      </c>
    </row>
    <row r="4906" spans="1:27" hidden="1" x14ac:dyDescent="0.25">
      <c r="A4906" s="234">
        <v>45993</v>
      </c>
      <c r="B4906" s="235">
        <v>4180763802</v>
      </c>
      <c r="C4906" s="151" t="s">
        <v>7767</v>
      </c>
      <c r="D4906" s="237">
        <v>46001</v>
      </c>
      <c r="E4906" s="238"/>
      <c r="F4906" s="236"/>
      <c r="G4906" s="32" t="s">
        <v>7866</v>
      </c>
      <c r="H4906" s="238"/>
      <c r="I4906" s="235" t="s">
        <v>8570</v>
      </c>
      <c r="J4906" s="240" t="s">
        <v>1771</v>
      </c>
      <c r="K4906" s="333" t="s">
        <v>48</v>
      </c>
      <c r="L4906" s="21" t="str">
        <f>VLOOKUP($K4906,TONG_SL!$A:$D,2,0)</f>
        <v>Mọc Nấm Hương 250g</v>
      </c>
      <c r="N4906" s="21" t="str">
        <f t="shared" si="488"/>
        <v>K-C6</v>
      </c>
      <c r="Q4906" s="21" t="str">
        <f>VLOOKUP(K4906,TONG_SL!$A:$D,3,0)</f>
        <v>Túi</v>
      </c>
      <c r="R4906" s="220">
        <v>10</v>
      </c>
      <c r="S4906" s="263"/>
      <c r="T4906" s="263">
        <f>VLOOKUP(VLOOKUP(G4906,Ma_KH!$A:$R,18,0)&amp;K4906,Gia_MB!$A:$F,6,0)</f>
        <v>46000</v>
      </c>
      <c r="U4906" s="264">
        <f t="shared" si="493"/>
        <v>460000</v>
      </c>
      <c r="V4906" s="263"/>
      <c r="W4906" s="265">
        <f t="shared" si="494"/>
        <v>0</v>
      </c>
      <c r="X4906" s="266" t="str">
        <f t="shared" si="495"/>
        <v>8</v>
      </c>
      <c r="Y4906" s="263"/>
      <c r="Z4906" s="264">
        <f t="shared" si="496"/>
        <v>36800</v>
      </c>
      <c r="AA4906" s="267">
        <f>VLOOKUP(G4906,Ma_KH!$A:$R,14,0)</f>
        <v>60</v>
      </c>
    </row>
    <row r="4907" spans="1:27" hidden="1" x14ac:dyDescent="0.25">
      <c r="A4907" s="234">
        <v>45993</v>
      </c>
      <c r="B4907" s="235">
        <v>4180763802</v>
      </c>
      <c r="C4907" s="151" t="s">
        <v>7767</v>
      </c>
      <c r="D4907" s="237">
        <v>46001</v>
      </c>
      <c r="E4907" s="238"/>
      <c r="F4907" s="236"/>
      <c r="G4907" s="32" t="s">
        <v>7866</v>
      </c>
      <c r="H4907" s="238"/>
      <c r="I4907" s="235" t="s">
        <v>8570</v>
      </c>
      <c r="J4907" s="240" t="s">
        <v>1771</v>
      </c>
      <c r="K4907" s="333" t="s">
        <v>32</v>
      </c>
      <c r="L4907" s="21" t="str">
        <f>VLOOKUP($K4907,TONG_SL!$A:$D,2,0)</f>
        <v>Giò Tai Lưỡi Xào 250g</v>
      </c>
      <c r="N4907" s="21" t="str">
        <f t="shared" si="488"/>
        <v>K-C6</v>
      </c>
      <c r="Q4907" s="21" t="str">
        <f>VLOOKUP(K4907,TONG_SL!$A:$D,3,0)</f>
        <v>Túi</v>
      </c>
      <c r="R4907" s="220">
        <v>12</v>
      </c>
      <c r="S4907" s="263"/>
      <c r="T4907" s="263">
        <f>VLOOKUP(VLOOKUP(G4907,Ma_KH!$A:$R,18,0)&amp;K4907,Gia_MB!$A:$F,6,0)</f>
        <v>50182</v>
      </c>
      <c r="U4907" s="264">
        <f t="shared" si="493"/>
        <v>602184</v>
      </c>
      <c r="V4907" s="263"/>
      <c r="W4907" s="265">
        <f t="shared" si="494"/>
        <v>0</v>
      </c>
      <c r="X4907" s="266" t="str">
        <f t="shared" si="495"/>
        <v>8</v>
      </c>
      <c r="Y4907" s="263"/>
      <c r="Z4907" s="264">
        <f t="shared" si="496"/>
        <v>48174.720000000001</v>
      </c>
      <c r="AA4907" s="267">
        <f>VLOOKUP(G4907,Ma_KH!$A:$R,14,0)</f>
        <v>60</v>
      </c>
    </row>
    <row r="4908" spans="1:27" hidden="1" x14ac:dyDescent="0.25">
      <c r="A4908" s="234">
        <v>46000</v>
      </c>
      <c r="B4908" s="235">
        <v>4181117483</v>
      </c>
      <c r="C4908" s="151" t="s">
        <v>7767</v>
      </c>
      <c r="D4908" s="237">
        <v>46001</v>
      </c>
      <c r="E4908" s="238"/>
      <c r="F4908" s="236"/>
      <c r="G4908" s="32" t="s">
        <v>7866</v>
      </c>
      <c r="H4908" s="238"/>
      <c r="I4908" s="235" t="s">
        <v>8571</v>
      </c>
      <c r="J4908" s="240" t="s">
        <v>1771</v>
      </c>
      <c r="K4908" s="333" t="s">
        <v>32</v>
      </c>
      <c r="L4908" s="21" t="str">
        <f>VLOOKUP($K4908,TONG_SL!$A:$D,2,0)</f>
        <v>Giò Tai Lưỡi Xào 250g</v>
      </c>
      <c r="N4908" s="21" t="str">
        <f t="shared" si="488"/>
        <v>K-C6</v>
      </c>
      <c r="Q4908" s="21" t="str">
        <f>VLOOKUP(K4908,TONG_SL!$A:$D,3,0)</f>
        <v>Túi</v>
      </c>
      <c r="R4908" s="220">
        <v>10</v>
      </c>
      <c r="S4908" s="263"/>
      <c r="T4908" s="263">
        <f>VLOOKUP(VLOOKUP(G4908,Ma_KH!$A:$R,18,0)&amp;K4908,Gia_MB!$A:$F,6,0)</f>
        <v>50182</v>
      </c>
      <c r="U4908" s="264">
        <f t="shared" si="493"/>
        <v>501820</v>
      </c>
      <c r="V4908" s="263"/>
      <c r="W4908" s="265">
        <f t="shared" si="494"/>
        <v>0</v>
      </c>
      <c r="X4908" s="266" t="str">
        <f t="shared" si="495"/>
        <v>8</v>
      </c>
      <c r="Y4908" s="263"/>
      <c r="Z4908" s="264">
        <f t="shared" si="496"/>
        <v>40145.599999999999</v>
      </c>
      <c r="AA4908" s="267">
        <f>VLOOKUP(G4908,Ma_KH!$A:$R,14,0)</f>
        <v>60</v>
      </c>
    </row>
    <row r="4909" spans="1:27" hidden="1" x14ac:dyDescent="0.25">
      <c r="A4909" s="234">
        <v>46000</v>
      </c>
      <c r="B4909" s="235">
        <v>4181117483</v>
      </c>
      <c r="C4909" s="151" t="s">
        <v>7767</v>
      </c>
      <c r="D4909" s="237">
        <v>46001</v>
      </c>
      <c r="E4909" s="238"/>
      <c r="F4909" s="236"/>
      <c r="G4909" s="32" t="s">
        <v>7866</v>
      </c>
      <c r="H4909" s="238"/>
      <c r="I4909" s="235" t="s">
        <v>8571</v>
      </c>
      <c r="J4909" s="240" t="s">
        <v>1771</v>
      </c>
      <c r="K4909" s="333" t="s">
        <v>48</v>
      </c>
      <c r="L4909" s="21" t="str">
        <f>VLOOKUP($K4909,TONG_SL!$A:$D,2,0)</f>
        <v>Mọc Nấm Hương 250g</v>
      </c>
      <c r="N4909" s="21" t="str">
        <f t="shared" si="488"/>
        <v>K-C6</v>
      </c>
      <c r="Q4909" s="21" t="str">
        <f>VLOOKUP(K4909,TONG_SL!$A:$D,3,0)</f>
        <v>Túi</v>
      </c>
      <c r="R4909" s="220">
        <v>10</v>
      </c>
      <c r="S4909" s="263"/>
      <c r="T4909" s="263">
        <f>VLOOKUP(VLOOKUP(G4909,Ma_KH!$A:$R,18,0)&amp;K4909,Gia_MB!$A:$F,6,0)</f>
        <v>46000</v>
      </c>
      <c r="U4909" s="264">
        <f t="shared" si="493"/>
        <v>460000</v>
      </c>
      <c r="V4909" s="263"/>
      <c r="W4909" s="265">
        <f t="shared" si="494"/>
        <v>0</v>
      </c>
      <c r="X4909" s="266" t="str">
        <f t="shared" si="495"/>
        <v>8</v>
      </c>
      <c r="Y4909" s="263"/>
      <c r="Z4909" s="264">
        <f t="shared" si="496"/>
        <v>36800</v>
      </c>
      <c r="AA4909" s="267">
        <f>VLOOKUP(G4909,Ma_KH!$A:$R,14,0)</f>
        <v>60</v>
      </c>
    </row>
    <row r="4910" spans="1:27" hidden="1" x14ac:dyDescent="0.25">
      <c r="A4910" s="234">
        <v>46000</v>
      </c>
      <c r="B4910" s="235">
        <v>4181117483</v>
      </c>
      <c r="C4910" s="151" t="s">
        <v>7767</v>
      </c>
      <c r="D4910" s="237">
        <v>46001</v>
      </c>
      <c r="E4910" s="238"/>
      <c r="F4910" s="236"/>
      <c r="G4910" s="32" t="s">
        <v>7866</v>
      </c>
      <c r="H4910" s="238"/>
      <c r="I4910" s="235" t="s">
        <v>8571</v>
      </c>
      <c r="J4910" s="240" t="s">
        <v>1771</v>
      </c>
      <c r="K4910" s="333" t="s">
        <v>7153</v>
      </c>
      <c r="L4910" s="21" t="str">
        <f>VLOOKUP($K4910,TONG_SL!$A:$D,2,0)</f>
        <v>Tai heo muối 200g</v>
      </c>
      <c r="N4910" s="21" t="str">
        <f t="shared" si="488"/>
        <v>K-C6</v>
      </c>
      <c r="Q4910" s="21" t="str">
        <f>VLOOKUP(K4910,TONG_SL!$A:$D,3,0)</f>
        <v>Túi</v>
      </c>
      <c r="R4910" s="220">
        <v>3</v>
      </c>
      <c r="S4910" s="263"/>
      <c r="T4910" s="263">
        <f>VLOOKUP(VLOOKUP(G4910,Ma_KH!$A:$R,18,0)&amp;K4910,Gia_MB!$A:$F,6,0)</f>
        <v>55595</v>
      </c>
      <c r="U4910" s="264">
        <f t="shared" si="493"/>
        <v>166785</v>
      </c>
      <c r="V4910" s="263"/>
      <c r="W4910" s="265">
        <f t="shared" si="494"/>
        <v>0</v>
      </c>
      <c r="X4910" s="266" t="str">
        <f t="shared" si="495"/>
        <v>8</v>
      </c>
      <c r="Y4910" s="263"/>
      <c r="Z4910" s="264">
        <f t="shared" si="496"/>
        <v>13342.800000000001</v>
      </c>
      <c r="AA4910" s="267">
        <f>VLOOKUP(G4910,Ma_KH!$A:$R,14,0)</f>
        <v>60</v>
      </c>
    </row>
    <row r="4911" spans="1:27" hidden="1" x14ac:dyDescent="0.25">
      <c r="A4911" s="234">
        <v>46000</v>
      </c>
      <c r="B4911" s="235">
        <v>4181117483</v>
      </c>
      <c r="C4911" s="151" t="s">
        <v>7767</v>
      </c>
      <c r="D4911" s="237">
        <v>46001</v>
      </c>
      <c r="E4911" s="238"/>
      <c r="F4911" s="236"/>
      <c r="G4911" s="32" t="s">
        <v>7866</v>
      </c>
      <c r="H4911" s="238"/>
      <c r="I4911" s="235" t="s">
        <v>8571</v>
      </c>
      <c r="J4911" s="240" t="s">
        <v>1771</v>
      </c>
      <c r="K4911" s="333" t="s">
        <v>30</v>
      </c>
      <c r="L4911" s="21" t="str">
        <f>VLOOKUP($K4911,TONG_SL!$A:$D,2,0)</f>
        <v>Gà muối 500g</v>
      </c>
      <c r="N4911" s="21" t="str">
        <f t="shared" si="488"/>
        <v>K-C6</v>
      </c>
      <c r="Q4911" s="21" t="str">
        <f>VLOOKUP(K4911,TONG_SL!$A:$D,3,0)</f>
        <v>Túi</v>
      </c>
      <c r="R4911" s="220">
        <v>9</v>
      </c>
      <c r="S4911" s="263"/>
      <c r="T4911" s="263">
        <f>VLOOKUP(VLOOKUP(G4911,Ma_KH!$A:$R,18,0)&amp;K4911,Gia_MB!$A:$F,6,0)</f>
        <v>111058</v>
      </c>
      <c r="U4911" s="264">
        <f t="shared" si="493"/>
        <v>999522</v>
      </c>
      <c r="V4911" s="263"/>
      <c r="W4911" s="265">
        <f t="shared" si="494"/>
        <v>0</v>
      </c>
      <c r="X4911" s="266" t="str">
        <f t="shared" si="495"/>
        <v>8</v>
      </c>
      <c r="Y4911" s="263"/>
      <c r="Z4911" s="264">
        <f t="shared" si="496"/>
        <v>79961.759999999995</v>
      </c>
      <c r="AA4911" s="267">
        <f>VLOOKUP(G4911,Ma_KH!$A:$R,14,0)</f>
        <v>60</v>
      </c>
    </row>
    <row r="4912" spans="1:27" hidden="1" x14ac:dyDescent="0.25">
      <c r="A4912" s="234">
        <v>46000</v>
      </c>
      <c r="B4912" s="235">
        <v>4181117483</v>
      </c>
      <c r="C4912" s="151" t="s">
        <v>7767</v>
      </c>
      <c r="D4912" s="237">
        <v>46001</v>
      </c>
      <c r="E4912" s="238"/>
      <c r="F4912" s="236"/>
      <c r="G4912" s="32" t="s">
        <v>7866</v>
      </c>
      <c r="H4912" s="238"/>
      <c r="I4912" s="235" t="s">
        <v>8571</v>
      </c>
      <c r="J4912" s="240" t="s">
        <v>1771</v>
      </c>
      <c r="K4912" s="333" t="s">
        <v>7154</v>
      </c>
      <c r="L4912" s="21" t="str">
        <f>VLOOKUP($K4912,TONG_SL!$A:$D,2,0)</f>
        <v>Chả cốm 300g</v>
      </c>
      <c r="N4912" s="21" t="str">
        <f t="shared" si="488"/>
        <v>K-C6</v>
      </c>
      <c r="Q4912" s="21" t="str">
        <f>VLOOKUP(K4912,TONG_SL!$A:$D,3,0)</f>
        <v>Túi</v>
      </c>
      <c r="R4912" s="220">
        <v>3</v>
      </c>
      <c r="S4912" s="263"/>
      <c r="T4912" s="263">
        <f>VLOOKUP(VLOOKUP(G4912,Ma_KH!$A:$R,18,0)&amp;K4912,Gia_MB!$A:$F,6,0)</f>
        <v>74250</v>
      </c>
      <c r="U4912" s="264">
        <f t="shared" si="493"/>
        <v>222750</v>
      </c>
      <c r="V4912" s="263"/>
      <c r="W4912" s="265">
        <f t="shared" si="494"/>
        <v>0</v>
      </c>
      <c r="X4912" s="266" t="str">
        <f t="shared" si="495"/>
        <v>8</v>
      </c>
      <c r="Y4912" s="263"/>
      <c r="Z4912" s="264">
        <f t="shared" si="496"/>
        <v>17820</v>
      </c>
      <c r="AA4912" s="267">
        <f>VLOOKUP(G4912,Ma_KH!$A:$R,14,0)</f>
        <v>60</v>
      </c>
    </row>
    <row r="4913" spans="1:27" hidden="1" x14ac:dyDescent="0.25">
      <c r="A4913" s="234">
        <v>46000</v>
      </c>
      <c r="B4913" s="235">
        <v>4181117483</v>
      </c>
      <c r="C4913" s="151" t="s">
        <v>7767</v>
      </c>
      <c r="D4913" s="237">
        <v>46001</v>
      </c>
      <c r="E4913" s="238"/>
      <c r="F4913" s="236"/>
      <c r="G4913" s="32" t="s">
        <v>7866</v>
      </c>
      <c r="H4913" s="238"/>
      <c r="I4913" s="235" t="s">
        <v>8571</v>
      </c>
      <c r="J4913" s="240" t="s">
        <v>1771</v>
      </c>
      <c r="K4913" s="333" t="s">
        <v>7187</v>
      </c>
      <c r="L4913" s="21" t="str">
        <f>VLOOKUP($K4913,TONG_SL!$A:$D,2,0)</f>
        <v>Chân giò heo muối 300g</v>
      </c>
      <c r="N4913" s="21" t="str">
        <f t="shared" si="488"/>
        <v>K-C6</v>
      </c>
      <c r="Q4913" s="21" t="str">
        <f>VLOOKUP(K4913,TONG_SL!$A:$D,3,0)</f>
        <v>Túi</v>
      </c>
      <c r="R4913" s="220">
        <v>3</v>
      </c>
      <c r="S4913" s="263"/>
      <c r="T4913" s="263">
        <f>VLOOKUP(VLOOKUP(G4913,Ma_KH!$A:$R,18,0)&amp;K4913,Gia_MB!$A:$F,6,0)</f>
        <v>73431</v>
      </c>
      <c r="U4913" s="264">
        <f t="shared" si="493"/>
        <v>220293</v>
      </c>
      <c r="V4913" s="263"/>
      <c r="W4913" s="265">
        <f t="shared" si="494"/>
        <v>0</v>
      </c>
      <c r="X4913" s="266" t="str">
        <f t="shared" si="495"/>
        <v>8</v>
      </c>
      <c r="Y4913" s="263"/>
      <c r="Z4913" s="264">
        <f t="shared" si="496"/>
        <v>17623.439999999999</v>
      </c>
      <c r="AA4913" s="267">
        <f>VLOOKUP(G4913,Ma_KH!$A:$R,14,0)</f>
        <v>60</v>
      </c>
    </row>
    <row r="4914" spans="1:27" hidden="1" x14ac:dyDescent="0.25">
      <c r="A4914" s="234">
        <v>46000</v>
      </c>
      <c r="B4914" s="235">
        <v>4181117483</v>
      </c>
      <c r="C4914" s="151" t="s">
        <v>7767</v>
      </c>
      <c r="D4914" s="237">
        <v>46001</v>
      </c>
      <c r="E4914" s="238"/>
      <c r="F4914" s="236"/>
      <c r="G4914" s="32" t="s">
        <v>7866</v>
      </c>
      <c r="H4914" s="238"/>
      <c r="I4914" s="235" t="s">
        <v>8571</v>
      </c>
      <c r="J4914" s="240" t="s">
        <v>1771</v>
      </c>
      <c r="K4914" s="333" t="s">
        <v>7820</v>
      </c>
      <c r="L4914" s="21" t="str">
        <f>VLOOKUP($K4914,TONG_SL!$A:$D,2,0)</f>
        <v>Giò lụa cây 250g</v>
      </c>
      <c r="N4914" s="21" t="str">
        <f t="shared" si="488"/>
        <v>K-C6</v>
      </c>
      <c r="Q4914" s="21" t="str">
        <f>VLOOKUP(K4914,TONG_SL!$A:$D,3,0)</f>
        <v>Túi</v>
      </c>
      <c r="R4914" s="220">
        <v>5</v>
      </c>
      <c r="S4914" s="263"/>
      <c r="T4914" s="263">
        <f>VLOOKUP(VLOOKUP(G4914,Ma_KH!$A:$R,18,0)&amp;K4914,Gia_MB!$A:$F,6,0)</f>
        <v>49500</v>
      </c>
      <c r="U4914" s="264">
        <f t="shared" si="493"/>
        <v>247500</v>
      </c>
      <c r="V4914" s="263"/>
      <c r="W4914" s="265">
        <f t="shared" si="494"/>
        <v>0</v>
      </c>
      <c r="X4914" s="266" t="str">
        <f t="shared" si="495"/>
        <v>8</v>
      </c>
      <c r="Y4914" s="263"/>
      <c r="Z4914" s="264">
        <f t="shared" si="496"/>
        <v>19800</v>
      </c>
      <c r="AA4914" s="267">
        <f>VLOOKUP(G4914,Ma_KH!$A:$R,14,0)</f>
        <v>60</v>
      </c>
    </row>
    <row r="4915" spans="1:27" hidden="1" x14ac:dyDescent="0.25">
      <c r="A4915" s="234">
        <v>45993</v>
      </c>
      <c r="B4915" s="235">
        <v>4180763895</v>
      </c>
      <c r="C4915" s="151" t="s">
        <v>7767</v>
      </c>
      <c r="D4915" s="237">
        <v>46001</v>
      </c>
      <c r="E4915" s="238"/>
      <c r="F4915" s="236"/>
      <c r="G4915" s="32" t="s">
        <v>7866</v>
      </c>
      <c r="H4915" s="238"/>
      <c r="I4915" s="235" t="s">
        <v>8572</v>
      </c>
      <c r="J4915" s="240" t="s">
        <v>1771</v>
      </c>
      <c r="K4915" s="333" t="s">
        <v>32</v>
      </c>
      <c r="L4915" s="21" t="str">
        <f>VLOOKUP($K4915,TONG_SL!$A:$D,2,0)</f>
        <v>Giò Tai Lưỡi Xào 250g</v>
      </c>
      <c r="N4915" s="21" t="str">
        <f t="shared" si="488"/>
        <v>K-C6</v>
      </c>
      <c r="Q4915" s="21" t="str">
        <f>VLOOKUP(K4915,TONG_SL!$A:$D,3,0)</f>
        <v>Túi</v>
      </c>
      <c r="R4915" s="220">
        <v>8</v>
      </c>
      <c r="S4915" s="263"/>
      <c r="T4915" s="263">
        <f>VLOOKUP(VLOOKUP(G4915,Ma_KH!$A:$R,18,0)&amp;K4915,Gia_MB!$A:$F,6,0)</f>
        <v>50182</v>
      </c>
      <c r="U4915" s="264">
        <f t="shared" si="493"/>
        <v>401456</v>
      </c>
      <c r="V4915" s="263"/>
      <c r="W4915" s="265">
        <f t="shared" si="494"/>
        <v>0</v>
      </c>
      <c r="X4915" s="266" t="str">
        <f t="shared" si="495"/>
        <v>8</v>
      </c>
      <c r="Y4915" s="263"/>
      <c r="Z4915" s="264">
        <f t="shared" si="496"/>
        <v>32116.48</v>
      </c>
      <c r="AA4915" s="267">
        <f>VLOOKUP(G4915,Ma_KH!$A:$R,14,0)</f>
        <v>60</v>
      </c>
    </row>
    <row r="4916" spans="1:27" hidden="1" x14ac:dyDescent="0.25">
      <c r="A4916" s="234">
        <v>45993</v>
      </c>
      <c r="B4916" s="235">
        <v>4180763895</v>
      </c>
      <c r="C4916" s="151" t="s">
        <v>7767</v>
      </c>
      <c r="D4916" s="237">
        <v>46001</v>
      </c>
      <c r="E4916" s="238"/>
      <c r="F4916" s="236"/>
      <c r="G4916" s="32" t="s">
        <v>7866</v>
      </c>
      <c r="H4916" s="238"/>
      <c r="I4916" s="235" t="s">
        <v>8572</v>
      </c>
      <c r="J4916" s="240" t="s">
        <v>1771</v>
      </c>
      <c r="K4916" s="333" t="s">
        <v>48</v>
      </c>
      <c r="L4916" s="21" t="str">
        <f>VLOOKUP($K4916,TONG_SL!$A:$D,2,0)</f>
        <v>Mọc Nấm Hương 250g</v>
      </c>
      <c r="N4916" s="21" t="str">
        <f t="shared" si="488"/>
        <v>K-C6</v>
      </c>
      <c r="Q4916" s="21" t="str">
        <f>VLOOKUP(K4916,TONG_SL!$A:$D,3,0)</f>
        <v>Túi</v>
      </c>
      <c r="R4916" s="220">
        <v>10</v>
      </c>
      <c r="S4916" s="263"/>
      <c r="T4916" s="263">
        <f>VLOOKUP(VLOOKUP(G4916,Ma_KH!$A:$R,18,0)&amp;K4916,Gia_MB!$A:$F,6,0)</f>
        <v>46000</v>
      </c>
      <c r="U4916" s="264">
        <f t="shared" si="493"/>
        <v>460000</v>
      </c>
      <c r="V4916" s="263"/>
      <c r="W4916" s="265">
        <f t="shared" si="494"/>
        <v>0</v>
      </c>
      <c r="X4916" s="266" t="str">
        <f t="shared" si="495"/>
        <v>8</v>
      </c>
      <c r="Y4916" s="263"/>
      <c r="Z4916" s="264">
        <f t="shared" si="496"/>
        <v>36800</v>
      </c>
      <c r="AA4916" s="267">
        <f>VLOOKUP(G4916,Ma_KH!$A:$R,14,0)</f>
        <v>60</v>
      </c>
    </row>
    <row r="4917" spans="1:27" hidden="1" x14ac:dyDescent="0.25">
      <c r="A4917" s="234">
        <v>45993</v>
      </c>
      <c r="B4917" s="235">
        <v>4180763895</v>
      </c>
      <c r="C4917" s="151" t="s">
        <v>7767</v>
      </c>
      <c r="D4917" s="237">
        <v>46001</v>
      </c>
      <c r="E4917" s="238"/>
      <c r="F4917" s="236"/>
      <c r="G4917" s="32" t="s">
        <v>7866</v>
      </c>
      <c r="H4917" s="238"/>
      <c r="I4917" s="235" t="s">
        <v>8572</v>
      </c>
      <c r="J4917" s="240" t="s">
        <v>1771</v>
      </c>
      <c r="K4917" s="333" t="s">
        <v>7187</v>
      </c>
      <c r="L4917" s="21" t="str">
        <f>VLOOKUP($K4917,TONG_SL!$A:$D,2,0)</f>
        <v>Chân giò heo muối 300g</v>
      </c>
      <c r="N4917" s="21" t="str">
        <f t="shared" si="488"/>
        <v>K-C6</v>
      </c>
      <c r="Q4917" s="21" t="str">
        <f>VLOOKUP(K4917,TONG_SL!$A:$D,3,0)</f>
        <v>Túi</v>
      </c>
      <c r="R4917" s="220">
        <v>5</v>
      </c>
      <c r="S4917" s="263"/>
      <c r="T4917" s="263">
        <f>VLOOKUP(VLOOKUP(G4917,Ma_KH!$A:$R,18,0)&amp;K4917,Gia_MB!$A:$F,6,0)</f>
        <v>73431</v>
      </c>
      <c r="U4917" s="264">
        <f t="shared" si="493"/>
        <v>367155</v>
      </c>
      <c r="V4917" s="263"/>
      <c r="W4917" s="265">
        <f t="shared" si="494"/>
        <v>0</v>
      </c>
      <c r="X4917" s="266" t="str">
        <f t="shared" si="495"/>
        <v>8</v>
      </c>
      <c r="Y4917" s="263"/>
      <c r="Z4917" s="264">
        <f t="shared" si="496"/>
        <v>29372.400000000001</v>
      </c>
      <c r="AA4917" s="267">
        <f>VLOOKUP(G4917,Ma_KH!$A:$R,14,0)</f>
        <v>60</v>
      </c>
    </row>
    <row r="4918" spans="1:27" hidden="1" x14ac:dyDescent="0.25">
      <c r="A4918" s="234">
        <v>45993</v>
      </c>
      <c r="B4918" s="235">
        <v>4180763895</v>
      </c>
      <c r="C4918" s="151" t="s">
        <v>7767</v>
      </c>
      <c r="D4918" s="237">
        <v>46001</v>
      </c>
      <c r="E4918" s="238"/>
      <c r="F4918" s="236"/>
      <c r="G4918" s="32" t="s">
        <v>7866</v>
      </c>
      <c r="H4918" s="238"/>
      <c r="I4918" s="235" t="s">
        <v>8572</v>
      </c>
      <c r="J4918" s="240" t="s">
        <v>1771</v>
      </c>
      <c r="K4918" s="333" t="s">
        <v>7153</v>
      </c>
      <c r="L4918" s="21" t="str">
        <f>VLOOKUP($K4918,TONG_SL!$A:$D,2,0)</f>
        <v>Tai heo muối 200g</v>
      </c>
      <c r="N4918" s="21" t="str">
        <f t="shared" si="488"/>
        <v>K-C6</v>
      </c>
      <c r="Q4918" s="21" t="str">
        <f>VLOOKUP(K4918,TONG_SL!$A:$D,3,0)</f>
        <v>Túi</v>
      </c>
      <c r="R4918" s="220">
        <v>6</v>
      </c>
      <c r="S4918" s="263"/>
      <c r="T4918" s="263">
        <f>VLOOKUP(VLOOKUP(G4918,Ma_KH!$A:$R,18,0)&amp;K4918,Gia_MB!$A:$F,6,0)</f>
        <v>55595</v>
      </c>
      <c r="U4918" s="264">
        <f t="shared" si="493"/>
        <v>333570</v>
      </c>
      <c r="V4918" s="263"/>
      <c r="W4918" s="265">
        <f t="shared" si="494"/>
        <v>0</v>
      </c>
      <c r="X4918" s="266" t="str">
        <f t="shared" si="495"/>
        <v>8</v>
      </c>
      <c r="Y4918" s="263"/>
      <c r="Z4918" s="264">
        <f t="shared" si="496"/>
        <v>26685.600000000002</v>
      </c>
      <c r="AA4918" s="267">
        <f>VLOOKUP(G4918,Ma_KH!$A:$R,14,0)</f>
        <v>60</v>
      </c>
    </row>
    <row r="4919" spans="1:27" hidden="1" x14ac:dyDescent="0.25">
      <c r="A4919" s="234">
        <v>45993</v>
      </c>
      <c r="B4919" s="235">
        <v>4180763895</v>
      </c>
      <c r="C4919" s="151" t="s">
        <v>7767</v>
      </c>
      <c r="D4919" s="237">
        <v>46001</v>
      </c>
      <c r="E4919" s="238"/>
      <c r="F4919" s="236"/>
      <c r="G4919" s="32" t="s">
        <v>7866</v>
      </c>
      <c r="H4919" s="238"/>
      <c r="I4919" s="235" t="s">
        <v>8572</v>
      </c>
      <c r="J4919" s="240" t="s">
        <v>1771</v>
      </c>
      <c r="K4919" s="336" t="s">
        <v>30</v>
      </c>
      <c r="L4919" s="21" t="str">
        <f>VLOOKUP($K4919,TONG_SL!$A:$D,2,0)</f>
        <v>Gà muối 500g</v>
      </c>
      <c r="N4919" s="21" t="str">
        <f t="shared" si="488"/>
        <v>K-C6</v>
      </c>
      <c r="Q4919" s="21" t="str">
        <f>VLOOKUP(K4919,TONG_SL!$A:$D,3,0)</f>
        <v>Túi</v>
      </c>
      <c r="R4919" s="272">
        <v>15</v>
      </c>
      <c r="S4919" s="263"/>
      <c r="T4919" s="263">
        <f>VLOOKUP(VLOOKUP(G4919,Ma_KH!$A:$R,18,0)&amp;K4919,Gia_MB!$A:$F,6,0)</f>
        <v>111058</v>
      </c>
      <c r="U4919" s="264">
        <f t="shared" si="493"/>
        <v>1665870</v>
      </c>
      <c r="V4919" s="263"/>
      <c r="W4919" s="265">
        <f t="shared" si="494"/>
        <v>0</v>
      </c>
      <c r="X4919" s="266" t="str">
        <f t="shared" si="495"/>
        <v>8</v>
      </c>
      <c r="Y4919" s="263"/>
      <c r="Z4919" s="264">
        <f t="shared" si="496"/>
        <v>133269.6</v>
      </c>
      <c r="AA4919" s="267">
        <f>VLOOKUP(G4919,Ma_KH!$A:$R,14,0)</f>
        <v>60</v>
      </c>
    </row>
    <row r="4920" spans="1:27" hidden="1" x14ac:dyDescent="0.25">
      <c r="A4920" s="268">
        <v>45999</v>
      </c>
      <c r="B4920" s="269">
        <v>4181021427</v>
      </c>
      <c r="C4920" s="151" t="s">
        <v>7767</v>
      </c>
      <c r="D4920" s="237">
        <v>46001</v>
      </c>
      <c r="E4920" s="271"/>
      <c r="F4920" s="270"/>
      <c r="G4920" s="32" t="s">
        <v>7866</v>
      </c>
      <c r="H4920" s="271"/>
      <c r="I4920" s="269" t="s">
        <v>8573</v>
      </c>
      <c r="J4920" s="240" t="s">
        <v>1771</v>
      </c>
      <c r="K4920" s="336" t="s">
        <v>7322</v>
      </c>
      <c r="L4920" s="21" t="str">
        <f>VLOOKUP($K4920,TONG_SL!$A:$D,2,0)</f>
        <v>Gà xì dầu 500g</v>
      </c>
      <c r="N4920" s="21" t="str">
        <f t="shared" si="488"/>
        <v>K-C6</v>
      </c>
      <c r="Q4920" s="21" t="str">
        <f>VLOOKUP(K4920,TONG_SL!$A:$D,3,0)</f>
        <v>Túi</v>
      </c>
      <c r="R4920" s="272">
        <v>10</v>
      </c>
      <c r="S4920" s="263"/>
      <c r="T4920" s="263">
        <f>VLOOKUP(VLOOKUP(G4920,Ma_KH!$A:$R,18,0)&amp;K4920,Gia_MB!$A:$F,6,0)</f>
        <v>111606</v>
      </c>
      <c r="U4920" s="264">
        <f t="shared" si="493"/>
        <v>1116060</v>
      </c>
      <c r="V4920" s="263"/>
      <c r="W4920" s="265">
        <f t="shared" si="494"/>
        <v>0</v>
      </c>
      <c r="X4920" s="266" t="str">
        <f t="shared" si="495"/>
        <v>8</v>
      </c>
      <c r="Y4920" s="263"/>
      <c r="Z4920" s="264">
        <f t="shared" si="496"/>
        <v>89284.800000000003</v>
      </c>
      <c r="AA4920" s="267">
        <f>VLOOKUP(G4920,Ma_KH!$A:$R,14,0)</f>
        <v>60</v>
      </c>
    </row>
    <row r="4921" spans="1:27" hidden="1" x14ac:dyDescent="0.25">
      <c r="A4921" s="268">
        <v>45999</v>
      </c>
      <c r="B4921" s="269">
        <v>4181021427</v>
      </c>
      <c r="C4921" s="151" t="s">
        <v>7767</v>
      </c>
      <c r="D4921" s="237">
        <v>46001</v>
      </c>
      <c r="E4921" s="271"/>
      <c r="F4921" s="270"/>
      <c r="G4921" s="32" t="s">
        <v>7866</v>
      </c>
      <c r="H4921" s="271"/>
      <c r="I4921" s="269" t="s">
        <v>8573</v>
      </c>
      <c r="J4921" s="240" t="s">
        <v>1771</v>
      </c>
      <c r="K4921" s="336" t="s">
        <v>7154</v>
      </c>
      <c r="L4921" s="21" t="str">
        <f>VLOOKUP($K4921,TONG_SL!$A:$D,2,0)</f>
        <v>Chả cốm 300g</v>
      </c>
      <c r="N4921" s="21" t="str">
        <f t="shared" si="488"/>
        <v>K-C6</v>
      </c>
      <c r="Q4921" s="21" t="str">
        <f>VLOOKUP(K4921,TONG_SL!$A:$D,3,0)</f>
        <v>Túi</v>
      </c>
      <c r="R4921" s="272">
        <v>10</v>
      </c>
      <c r="S4921" s="263"/>
      <c r="T4921" s="263">
        <f>VLOOKUP(VLOOKUP(G4921,Ma_KH!$A:$R,18,0)&amp;K4921,Gia_MB!$A:$F,6,0)</f>
        <v>74250</v>
      </c>
      <c r="U4921" s="264">
        <f t="shared" si="493"/>
        <v>742500</v>
      </c>
      <c r="V4921" s="263"/>
      <c r="W4921" s="265">
        <f t="shared" si="494"/>
        <v>0</v>
      </c>
      <c r="X4921" s="266" t="str">
        <f t="shared" si="495"/>
        <v>8</v>
      </c>
      <c r="Y4921" s="263"/>
      <c r="Z4921" s="264">
        <f t="shared" si="496"/>
        <v>59400</v>
      </c>
      <c r="AA4921" s="267">
        <f>VLOOKUP(G4921,Ma_KH!$A:$R,14,0)</f>
        <v>60</v>
      </c>
    </row>
    <row r="4922" spans="1:27" hidden="1" x14ac:dyDescent="0.25">
      <c r="A4922" s="268">
        <v>45999</v>
      </c>
      <c r="B4922" s="269">
        <v>4181021427</v>
      </c>
      <c r="C4922" s="151" t="s">
        <v>7767</v>
      </c>
      <c r="D4922" s="237">
        <v>46001</v>
      </c>
      <c r="E4922" s="271"/>
      <c r="F4922" s="270"/>
      <c r="G4922" s="32" t="s">
        <v>7866</v>
      </c>
      <c r="H4922" s="271"/>
      <c r="I4922" s="269" t="s">
        <v>8573</v>
      </c>
      <c r="J4922" s="240" t="s">
        <v>1771</v>
      </c>
      <c r="K4922" s="336" t="s">
        <v>32</v>
      </c>
      <c r="L4922" s="21" t="str">
        <f>VLOOKUP($K4922,TONG_SL!$A:$D,2,0)</f>
        <v>Giò Tai Lưỡi Xào 250g</v>
      </c>
      <c r="N4922" s="21" t="str">
        <f t="shared" si="488"/>
        <v>K-C6</v>
      </c>
      <c r="Q4922" s="21" t="str">
        <f>VLOOKUP(K4922,TONG_SL!$A:$D,3,0)</f>
        <v>Túi</v>
      </c>
      <c r="R4922" s="272">
        <v>12</v>
      </c>
      <c r="S4922" s="263"/>
      <c r="T4922" s="263">
        <f>VLOOKUP(VLOOKUP(G4922,Ma_KH!$A:$R,18,0)&amp;K4922,Gia_MB!$A:$F,6,0)</f>
        <v>50182</v>
      </c>
      <c r="U4922" s="264">
        <f t="shared" si="493"/>
        <v>602184</v>
      </c>
      <c r="V4922" s="263"/>
      <c r="W4922" s="265">
        <f t="shared" si="494"/>
        <v>0</v>
      </c>
      <c r="X4922" s="266" t="str">
        <f t="shared" si="495"/>
        <v>8</v>
      </c>
      <c r="Y4922" s="263"/>
      <c r="Z4922" s="264">
        <f t="shared" si="496"/>
        <v>48174.720000000001</v>
      </c>
      <c r="AA4922" s="267">
        <f>VLOOKUP(G4922,Ma_KH!$A:$R,14,0)</f>
        <v>60</v>
      </c>
    </row>
    <row r="4923" spans="1:27" hidden="1" x14ac:dyDescent="0.25">
      <c r="A4923" s="268">
        <v>45999</v>
      </c>
      <c r="B4923" s="269">
        <v>4181021427</v>
      </c>
      <c r="C4923" s="151" t="s">
        <v>7767</v>
      </c>
      <c r="D4923" s="237">
        <v>46001</v>
      </c>
      <c r="E4923" s="271"/>
      <c r="F4923" s="270"/>
      <c r="G4923" s="32" t="s">
        <v>7866</v>
      </c>
      <c r="H4923" s="271"/>
      <c r="I4923" s="269" t="s">
        <v>8573</v>
      </c>
      <c r="J4923" s="240" t="s">
        <v>1771</v>
      </c>
      <c r="K4923" s="336" t="s">
        <v>48</v>
      </c>
      <c r="L4923" s="21" t="str">
        <f>VLOOKUP($K4923,TONG_SL!$A:$D,2,0)</f>
        <v>Mọc Nấm Hương 250g</v>
      </c>
      <c r="N4923" s="21" t="str">
        <f t="shared" si="488"/>
        <v>K-C6</v>
      </c>
      <c r="Q4923" s="21" t="str">
        <f>VLOOKUP(K4923,TONG_SL!$A:$D,3,0)</f>
        <v>Túi</v>
      </c>
      <c r="R4923" s="272">
        <v>12</v>
      </c>
      <c r="S4923" s="263"/>
      <c r="T4923" s="263">
        <f>VLOOKUP(VLOOKUP(G4923,Ma_KH!$A:$R,18,0)&amp;K4923,Gia_MB!$A:$F,6,0)</f>
        <v>46000</v>
      </c>
      <c r="U4923" s="264">
        <f t="shared" si="493"/>
        <v>552000</v>
      </c>
      <c r="V4923" s="263"/>
      <c r="W4923" s="265">
        <f t="shared" si="494"/>
        <v>0</v>
      </c>
      <c r="X4923" s="266" t="str">
        <f t="shared" si="495"/>
        <v>8</v>
      </c>
      <c r="Y4923" s="263"/>
      <c r="Z4923" s="264">
        <f t="shared" si="496"/>
        <v>44160</v>
      </c>
      <c r="AA4923" s="267">
        <f>VLOOKUP(G4923,Ma_KH!$A:$R,14,0)</f>
        <v>60</v>
      </c>
    </row>
    <row r="4924" spans="1:27" hidden="1" x14ac:dyDescent="0.25">
      <c r="A4924" s="268">
        <v>45999</v>
      </c>
      <c r="B4924" s="269">
        <v>4181021427</v>
      </c>
      <c r="C4924" s="151" t="s">
        <v>7767</v>
      </c>
      <c r="D4924" s="237">
        <v>46001</v>
      </c>
      <c r="E4924" s="271"/>
      <c r="F4924" s="270"/>
      <c r="G4924" s="32" t="s">
        <v>7866</v>
      </c>
      <c r="H4924" s="271"/>
      <c r="I4924" s="269" t="s">
        <v>8573</v>
      </c>
      <c r="J4924" s="240" t="s">
        <v>1771</v>
      </c>
      <c r="K4924" s="336" t="s">
        <v>7187</v>
      </c>
      <c r="L4924" s="21" t="str">
        <f>VLOOKUP($K4924,TONG_SL!$A:$D,2,0)</f>
        <v>Chân giò heo muối 300g</v>
      </c>
      <c r="N4924" s="21" t="str">
        <f t="shared" si="488"/>
        <v>K-C6</v>
      </c>
      <c r="Q4924" s="21" t="str">
        <f>VLOOKUP(K4924,TONG_SL!$A:$D,3,0)</f>
        <v>Túi</v>
      </c>
      <c r="R4924" s="272">
        <v>40</v>
      </c>
      <c r="S4924" s="263"/>
      <c r="T4924" s="263">
        <f>VLOOKUP(VLOOKUP(G4924,Ma_KH!$A:$R,18,0)&amp;K4924,Gia_MB!$A:$F,6,0)</f>
        <v>73431</v>
      </c>
      <c r="U4924" s="264">
        <f t="shared" si="493"/>
        <v>2937240</v>
      </c>
      <c r="V4924" s="263"/>
      <c r="W4924" s="265">
        <f t="shared" si="494"/>
        <v>0</v>
      </c>
      <c r="X4924" s="266" t="str">
        <f t="shared" si="495"/>
        <v>8</v>
      </c>
      <c r="Y4924" s="263"/>
      <c r="Z4924" s="264">
        <f t="shared" si="496"/>
        <v>234979.20000000001</v>
      </c>
      <c r="AA4924" s="267">
        <f>VLOOKUP(G4924,Ma_KH!$A:$R,14,0)</f>
        <v>60</v>
      </c>
    </row>
    <row r="4925" spans="1:27" hidden="1" x14ac:dyDescent="0.25">
      <c r="A4925" s="268">
        <v>45999</v>
      </c>
      <c r="B4925" s="269">
        <v>4181021427</v>
      </c>
      <c r="C4925" s="151" t="s">
        <v>7767</v>
      </c>
      <c r="D4925" s="237">
        <v>46001</v>
      </c>
      <c r="E4925" s="271"/>
      <c r="F4925" s="270"/>
      <c r="G4925" s="32" t="s">
        <v>7866</v>
      </c>
      <c r="H4925" s="271"/>
      <c r="I4925" s="269" t="s">
        <v>8573</v>
      </c>
      <c r="J4925" s="240" t="s">
        <v>1771</v>
      </c>
      <c r="K4925" s="336" t="s">
        <v>30</v>
      </c>
      <c r="L4925" s="21" t="str">
        <f>VLOOKUP($K4925,TONG_SL!$A:$D,2,0)</f>
        <v>Gà muối 500g</v>
      </c>
      <c r="N4925" s="21" t="str">
        <f t="shared" si="488"/>
        <v>K-C6</v>
      </c>
      <c r="Q4925" s="21" t="str">
        <f>VLOOKUP(K4925,TONG_SL!$A:$D,3,0)</f>
        <v>Túi</v>
      </c>
      <c r="R4925" s="272">
        <v>40</v>
      </c>
      <c r="S4925" s="263"/>
      <c r="T4925" s="263">
        <f>VLOOKUP(VLOOKUP(G4925,Ma_KH!$A:$R,18,0)&amp;K4925,Gia_MB!$A:$F,6,0)</f>
        <v>111058</v>
      </c>
      <c r="U4925" s="264">
        <f t="shared" si="493"/>
        <v>4442320</v>
      </c>
      <c r="V4925" s="263"/>
      <c r="W4925" s="265">
        <f t="shared" si="494"/>
        <v>0</v>
      </c>
      <c r="X4925" s="266" t="str">
        <f t="shared" si="495"/>
        <v>8</v>
      </c>
      <c r="Y4925" s="263"/>
      <c r="Z4925" s="264">
        <f t="shared" si="496"/>
        <v>355385.60000000003</v>
      </c>
      <c r="AA4925" s="267">
        <f>VLOOKUP(G4925,Ma_KH!$A:$R,14,0)</f>
        <v>60</v>
      </c>
    </row>
    <row r="4926" spans="1:27" hidden="1" x14ac:dyDescent="0.25">
      <c r="A4926" s="268">
        <v>45999</v>
      </c>
      <c r="B4926" s="269">
        <v>4181021427</v>
      </c>
      <c r="C4926" s="151" t="s">
        <v>7767</v>
      </c>
      <c r="D4926" s="237">
        <v>46001</v>
      </c>
      <c r="E4926" s="271"/>
      <c r="F4926" s="270"/>
      <c r="G4926" s="32" t="s">
        <v>7866</v>
      </c>
      <c r="H4926" s="271"/>
      <c r="I4926" s="269" t="s">
        <v>8573</v>
      </c>
      <c r="J4926" s="240" t="s">
        <v>1771</v>
      </c>
      <c r="K4926" s="336" t="s">
        <v>7153</v>
      </c>
      <c r="L4926" s="21" t="str">
        <f>VLOOKUP($K4926,TONG_SL!$A:$D,2,0)</f>
        <v>Tai heo muối 200g</v>
      </c>
      <c r="N4926" s="21" t="str">
        <f t="shared" si="488"/>
        <v>K-C6</v>
      </c>
      <c r="Q4926" s="21" t="str">
        <f>VLOOKUP(K4926,TONG_SL!$A:$D,3,0)</f>
        <v>Túi</v>
      </c>
      <c r="R4926" s="272">
        <v>6</v>
      </c>
      <c r="S4926" s="263"/>
      <c r="T4926" s="263">
        <f>VLOOKUP(VLOOKUP(G4926,Ma_KH!$A:$R,18,0)&amp;K4926,Gia_MB!$A:$F,6,0)</f>
        <v>55595</v>
      </c>
      <c r="U4926" s="264">
        <f t="shared" si="493"/>
        <v>333570</v>
      </c>
      <c r="V4926" s="263"/>
      <c r="W4926" s="265">
        <f t="shared" si="494"/>
        <v>0</v>
      </c>
      <c r="X4926" s="266" t="str">
        <f t="shared" si="495"/>
        <v>8</v>
      </c>
      <c r="Y4926" s="263"/>
      <c r="Z4926" s="264">
        <f t="shared" si="496"/>
        <v>26685.600000000002</v>
      </c>
      <c r="AA4926" s="267">
        <f>VLOOKUP(G4926,Ma_KH!$A:$R,14,0)</f>
        <v>60</v>
      </c>
    </row>
    <row r="4927" spans="1:27" hidden="1" x14ac:dyDescent="0.25">
      <c r="A4927" s="268">
        <v>45994</v>
      </c>
      <c r="B4927" s="269">
        <v>4180865815</v>
      </c>
      <c r="C4927" s="151" t="s">
        <v>7767</v>
      </c>
      <c r="D4927" s="237">
        <v>46001</v>
      </c>
      <c r="E4927" s="271"/>
      <c r="F4927" s="270"/>
      <c r="G4927" s="32" t="s">
        <v>7866</v>
      </c>
      <c r="H4927" s="271"/>
      <c r="I4927" s="269" t="s">
        <v>8574</v>
      </c>
      <c r="J4927" s="240" t="s">
        <v>1771</v>
      </c>
      <c r="K4927" s="336" t="s">
        <v>30</v>
      </c>
      <c r="L4927" s="21" t="str">
        <f>VLOOKUP($K4927,TONG_SL!$A:$D,2,0)</f>
        <v>Gà muối 500g</v>
      </c>
      <c r="N4927" s="21" t="str">
        <f t="shared" ref="N4927:N4990" si="497">IF($B4927&lt;&gt;"","K-C6","")</f>
        <v>K-C6</v>
      </c>
      <c r="Q4927" s="21" t="str">
        <f>VLOOKUP(K4927,TONG_SL!$A:$D,3,0)</f>
        <v>Túi</v>
      </c>
      <c r="R4927" s="272">
        <v>3</v>
      </c>
      <c r="S4927" s="263"/>
      <c r="T4927" s="263">
        <f>VLOOKUP(VLOOKUP(G4927,Ma_KH!$A:$R,18,0)&amp;K4927,Gia_MB!$A:$F,6,0)</f>
        <v>111058</v>
      </c>
      <c r="U4927" s="264">
        <f t="shared" si="493"/>
        <v>333174</v>
      </c>
      <c r="V4927" s="263"/>
      <c r="W4927" s="265">
        <f t="shared" si="494"/>
        <v>0</v>
      </c>
      <c r="X4927" s="266" t="str">
        <f t="shared" si="495"/>
        <v>8</v>
      </c>
      <c r="Y4927" s="263"/>
      <c r="Z4927" s="264">
        <f t="shared" si="496"/>
        <v>26653.920000000002</v>
      </c>
      <c r="AA4927" s="267">
        <f>VLOOKUP(G4927,Ma_KH!$A:$R,14,0)</f>
        <v>60</v>
      </c>
    </row>
    <row r="4928" spans="1:27" hidden="1" x14ac:dyDescent="0.25">
      <c r="A4928" s="268">
        <v>45994</v>
      </c>
      <c r="B4928" s="269">
        <v>4180865815</v>
      </c>
      <c r="C4928" s="151" t="s">
        <v>7767</v>
      </c>
      <c r="D4928" s="237">
        <v>46001</v>
      </c>
      <c r="E4928" s="271"/>
      <c r="F4928" s="270"/>
      <c r="G4928" s="32" t="s">
        <v>7866</v>
      </c>
      <c r="H4928" s="271"/>
      <c r="I4928" s="269" t="s">
        <v>8574</v>
      </c>
      <c r="J4928" s="240" t="s">
        <v>1771</v>
      </c>
      <c r="K4928" s="336" t="s">
        <v>7187</v>
      </c>
      <c r="L4928" s="21" t="str">
        <f>VLOOKUP($K4928,TONG_SL!$A:$D,2,0)</f>
        <v>Chân giò heo muối 300g</v>
      </c>
      <c r="N4928" s="21" t="str">
        <f t="shared" si="497"/>
        <v>K-C6</v>
      </c>
      <c r="Q4928" s="21" t="str">
        <f>VLOOKUP(K4928,TONG_SL!$A:$D,3,0)</f>
        <v>Túi</v>
      </c>
      <c r="R4928" s="272">
        <v>3</v>
      </c>
      <c r="S4928" s="263"/>
      <c r="T4928" s="263">
        <f>VLOOKUP(VLOOKUP(G4928,Ma_KH!$A:$R,18,0)&amp;K4928,Gia_MB!$A:$F,6,0)</f>
        <v>73431</v>
      </c>
      <c r="U4928" s="264">
        <f t="shared" si="493"/>
        <v>220293</v>
      </c>
      <c r="V4928" s="263"/>
      <c r="W4928" s="265">
        <f t="shared" si="494"/>
        <v>0</v>
      </c>
      <c r="X4928" s="266" t="str">
        <f t="shared" si="495"/>
        <v>8</v>
      </c>
      <c r="Y4928" s="263"/>
      <c r="Z4928" s="264">
        <f t="shared" si="496"/>
        <v>17623.439999999999</v>
      </c>
      <c r="AA4928" s="267">
        <f>VLOOKUP(G4928,Ma_KH!$A:$R,14,0)</f>
        <v>60</v>
      </c>
    </row>
    <row r="4929" spans="1:27" hidden="1" x14ac:dyDescent="0.25">
      <c r="A4929" s="268">
        <v>45994</v>
      </c>
      <c r="B4929" s="269">
        <v>4180865815</v>
      </c>
      <c r="C4929" s="151" t="s">
        <v>7767</v>
      </c>
      <c r="D4929" s="237">
        <v>46001</v>
      </c>
      <c r="E4929" s="271"/>
      <c r="F4929" s="270"/>
      <c r="G4929" s="32" t="s">
        <v>7866</v>
      </c>
      <c r="H4929" s="271"/>
      <c r="I4929" s="269" t="s">
        <v>8574</v>
      </c>
      <c r="J4929" s="240" t="s">
        <v>1771</v>
      </c>
      <c r="K4929" s="336" t="s">
        <v>7154</v>
      </c>
      <c r="L4929" s="21" t="str">
        <f>VLOOKUP($K4929,TONG_SL!$A:$D,2,0)</f>
        <v>Chả cốm 300g</v>
      </c>
      <c r="N4929" s="21" t="str">
        <f t="shared" si="497"/>
        <v>K-C6</v>
      </c>
      <c r="Q4929" s="21" t="str">
        <f>VLOOKUP(K4929,TONG_SL!$A:$D,3,0)</f>
        <v>Túi</v>
      </c>
      <c r="R4929" s="272">
        <v>6</v>
      </c>
      <c r="S4929" s="263"/>
      <c r="T4929" s="263">
        <f>VLOOKUP(VLOOKUP(G4929,Ma_KH!$A:$R,18,0)&amp;K4929,Gia_MB!$A:$F,6,0)</f>
        <v>74250</v>
      </c>
      <c r="U4929" s="264">
        <f t="shared" si="493"/>
        <v>445500</v>
      </c>
      <c r="V4929" s="263"/>
      <c r="W4929" s="265">
        <f t="shared" si="494"/>
        <v>0</v>
      </c>
      <c r="X4929" s="266" t="str">
        <f t="shared" si="495"/>
        <v>8</v>
      </c>
      <c r="Y4929" s="263"/>
      <c r="Z4929" s="264">
        <f t="shared" si="496"/>
        <v>35640</v>
      </c>
      <c r="AA4929" s="267">
        <f>VLOOKUP(G4929,Ma_KH!$A:$R,14,0)</f>
        <v>60</v>
      </c>
    </row>
    <row r="4930" spans="1:27" hidden="1" x14ac:dyDescent="0.25">
      <c r="A4930" s="268">
        <v>45994</v>
      </c>
      <c r="B4930" s="269">
        <v>4180865815</v>
      </c>
      <c r="C4930" s="151" t="s">
        <v>7767</v>
      </c>
      <c r="D4930" s="237">
        <v>46001</v>
      </c>
      <c r="E4930" s="271"/>
      <c r="F4930" s="270"/>
      <c r="G4930" s="32" t="s">
        <v>7866</v>
      </c>
      <c r="H4930" s="271"/>
      <c r="I4930" s="269" t="s">
        <v>8574</v>
      </c>
      <c r="J4930" s="240" t="s">
        <v>1771</v>
      </c>
      <c r="K4930" s="336" t="s">
        <v>7775</v>
      </c>
      <c r="L4930" s="21" t="str">
        <f>VLOOKUP($K4930,TONG_SL!$A:$D,2,0)</f>
        <v>Chả nướng 300g</v>
      </c>
      <c r="N4930" s="21" t="str">
        <f t="shared" si="497"/>
        <v>K-C6</v>
      </c>
      <c r="Q4930" s="21" t="str">
        <f>VLOOKUP(K4930,TONG_SL!$A:$D,3,0)</f>
        <v>Túi</v>
      </c>
      <c r="R4930" s="272">
        <v>3</v>
      </c>
      <c r="S4930" s="263"/>
      <c r="T4930" s="263">
        <f>VLOOKUP(VLOOKUP(G4930,Ma_KH!$A:$R,18,0)&amp;K4930,Gia_MB!$A:$F,6,0)</f>
        <v>70950</v>
      </c>
      <c r="U4930" s="264">
        <f t="shared" si="493"/>
        <v>212850</v>
      </c>
      <c r="V4930" s="263"/>
      <c r="W4930" s="265">
        <f t="shared" si="494"/>
        <v>0</v>
      </c>
      <c r="X4930" s="266" t="str">
        <f t="shared" si="495"/>
        <v>8</v>
      </c>
      <c r="Y4930" s="263"/>
      <c r="Z4930" s="264">
        <f t="shared" si="496"/>
        <v>17028</v>
      </c>
      <c r="AA4930" s="267">
        <f>VLOOKUP(G4930,Ma_KH!$A:$R,14,0)</f>
        <v>60</v>
      </c>
    </row>
    <row r="4931" spans="1:27" hidden="1" x14ac:dyDescent="0.25">
      <c r="A4931" s="268">
        <v>45994</v>
      </c>
      <c r="B4931" s="269">
        <v>4180865815</v>
      </c>
      <c r="C4931" s="151" t="s">
        <v>7767</v>
      </c>
      <c r="D4931" s="237">
        <v>46001</v>
      </c>
      <c r="E4931" s="271"/>
      <c r="F4931" s="270"/>
      <c r="G4931" s="32" t="s">
        <v>7866</v>
      </c>
      <c r="H4931" s="271"/>
      <c r="I4931" s="269" t="s">
        <v>8574</v>
      </c>
      <c r="J4931" s="240" t="s">
        <v>1771</v>
      </c>
      <c r="K4931" s="336" t="s">
        <v>48</v>
      </c>
      <c r="L4931" s="21" t="str">
        <f>VLOOKUP($K4931,TONG_SL!$A:$D,2,0)</f>
        <v>Mọc Nấm Hương 250g</v>
      </c>
      <c r="N4931" s="21" t="str">
        <f t="shared" si="497"/>
        <v>K-C6</v>
      </c>
      <c r="Q4931" s="21" t="str">
        <f>VLOOKUP(K4931,TONG_SL!$A:$D,3,0)</f>
        <v>Túi</v>
      </c>
      <c r="R4931" s="272">
        <v>6</v>
      </c>
      <c r="S4931" s="263"/>
      <c r="T4931" s="263">
        <f>VLOOKUP(VLOOKUP(G4931,Ma_KH!$A:$R,18,0)&amp;K4931,Gia_MB!$A:$F,6,0)</f>
        <v>46000</v>
      </c>
      <c r="U4931" s="264">
        <f t="shared" si="493"/>
        <v>276000</v>
      </c>
      <c r="V4931" s="263"/>
      <c r="W4931" s="265">
        <f t="shared" si="494"/>
        <v>0</v>
      </c>
      <c r="X4931" s="266" t="str">
        <f t="shared" si="495"/>
        <v>8</v>
      </c>
      <c r="Y4931" s="263"/>
      <c r="Z4931" s="264">
        <f t="shared" si="496"/>
        <v>22080</v>
      </c>
      <c r="AA4931" s="267">
        <f>VLOOKUP(G4931,Ma_KH!$A:$R,14,0)</f>
        <v>60</v>
      </c>
    </row>
    <row r="4932" spans="1:27" hidden="1" x14ac:dyDescent="0.25">
      <c r="A4932" s="268">
        <v>45994</v>
      </c>
      <c r="B4932" s="269">
        <v>4180866157</v>
      </c>
      <c r="C4932" s="151" t="s">
        <v>7767</v>
      </c>
      <c r="D4932" s="237">
        <v>46001</v>
      </c>
      <c r="E4932" s="271"/>
      <c r="F4932" s="270"/>
      <c r="G4932" s="32" t="s">
        <v>7866</v>
      </c>
      <c r="H4932" s="271"/>
      <c r="I4932" s="269" t="s">
        <v>8575</v>
      </c>
      <c r="J4932" s="240" t="s">
        <v>1771</v>
      </c>
      <c r="K4932" s="336" t="s">
        <v>7775</v>
      </c>
      <c r="L4932" s="21" t="str">
        <f>VLOOKUP($K4932,TONG_SL!$A:$D,2,0)</f>
        <v>Chả nướng 300g</v>
      </c>
      <c r="N4932" s="21" t="str">
        <f t="shared" si="497"/>
        <v>K-C6</v>
      </c>
      <c r="Q4932" s="21" t="str">
        <f>VLOOKUP(K4932,TONG_SL!$A:$D,3,0)</f>
        <v>Túi</v>
      </c>
      <c r="R4932" s="272">
        <v>3</v>
      </c>
      <c r="S4932" s="263"/>
      <c r="T4932" s="263">
        <f>VLOOKUP(VLOOKUP(G4932,Ma_KH!$A:$R,18,0)&amp;K4932,Gia_MB!$A:$F,6,0)</f>
        <v>70950</v>
      </c>
      <c r="U4932" s="264">
        <f t="shared" si="493"/>
        <v>212850</v>
      </c>
      <c r="V4932" s="263"/>
      <c r="W4932" s="265">
        <f t="shared" si="494"/>
        <v>0</v>
      </c>
      <c r="X4932" s="266" t="str">
        <f t="shared" si="495"/>
        <v>8</v>
      </c>
      <c r="Y4932" s="263"/>
      <c r="Z4932" s="264">
        <f t="shared" si="496"/>
        <v>17028</v>
      </c>
      <c r="AA4932" s="267">
        <f>VLOOKUP(G4932,Ma_KH!$A:$R,14,0)</f>
        <v>60</v>
      </c>
    </row>
    <row r="4933" spans="1:27" hidden="1" x14ac:dyDescent="0.25">
      <c r="A4933" s="268">
        <v>45994</v>
      </c>
      <c r="B4933" s="269">
        <v>4180866157</v>
      </c>
      <c r="C4933" s="151" t="s">
        <v>7767</v>
      </c>
      <c r="D4933" s="237">
        <v>46001</v>
      </c>
      <c r="E4933" s="271"/>
      <c r="F4933" s="270"/>
      <c r="G4933" s="32" t="s">
        <v>7866</v>
      </c>
      <c r="H4933" s="271"/>
      <c r="I4933" s="269" t="s">
        <v>8575</v>
      </c>
      <c r="J4933" s="240" t="s">
        <v>1771</v>
      </c>
      <c r="K4933" s="336" t="s">
        <v>7153</v>
      </c>
      <c r="L4933" s="21" t="str">
        <f>VLOOKUP($K4933,TONG_SL!$A:$D,2,0)</f>
        <v>Tai heo muối 200g</v>
      </c>
      <c r="N4933" s="21" t="str">
        <f t="shared" si="497"/>
        <v>K-C6</v>
      </c>
      <c r="Q4933" s="21" t="str">
        <f>VLOOKUP(K4933,TONG_SL!$A:$D,3,0)</f>
        <v>Túi</v>
      </c>
      <c r="R4933" s="272">
        <v>3</v>
      </c>
      <c r="S4933" s="263"/>
      <c r="T4933" s="263">
        <f>VLOOKUP(VLOOKUP(G4933,Ma_KH!$A:$R,18,0)&amp;K4933,Gia_MB!$A:$F,6,0)</f>
        <v>55595</v>
      </c>
      <c r="U4933" s="264">
        <f t="shared" si="493"/>
        <v>166785</v>
      </c>
      <c r="V4933" s="263"/>
      <c r="W4933" s="265">
        <f t="shared" si="494"/>
        <v>0</v>
      </c>
      <c r="X4933" s="266" t="str">
        <f t="shared" si="495"/>
        <v>8</v>
      </c>
      <c r="Y4933" s="263"/>
      <c r="Z4933" s="264">
        <f t="shared" si="496"/>
        <v>13342.800000000001</v>
      </c>
      <c r="AA4933" s="267">
        <f>VLOOKUP(G4933,Ma_KH!$A:$R,14,0)</f>
        <v>60</v>
      </c>
    </row>
    <row r="4934" spans="1:27" hidden="1" x14ac:dyDescent="0.25">
      <c r="A4934" s="268">
        <v>45994</v>
      </c>
      <c r="B4934" s="269">
        <v>4180866157</v>
      </c>
      <c r="C4934" s="151" t="s">
        <v>7767</v>
      </c>
      <c r="D4934" s="237">
        <v>46001</v>
      </c>
      <c r="E4934" s="271"/>
      <c r="F4934" s="270"/>
      <c r="G4934" s="32" t="s">
        <v>7866</v>
      </c>
      <c r="H4934" s="271"/>
      <c r="I4934" s="269" t="s">
        <v>8575</v>
      </c>
      <c r="J4934" s="240" t="s">
        <v>1771</v>
      </c>
      <c r="K4934" s="336" t="s">
        <v>7197</v>
      </c>
      <c r="L4934" s="21" t="str">
        <f>VLOOKUP($K4934,TONG_SL!$A:$D,2,0)</f>
        <v>Gà muối 500g</v>
      </c>
      <c r="N4934" s="21" t="str">
        <f t="shared" si="497"/>
        <v>K-C6</v>
      </c>
      <c r="Q4934" s="21" t="str">
        <f>VLOOKUP(K4934,TONG_SL!$A:$D,3,0)</f>
        <v>Túi</v>
      </c>
      <c r="R4934" s="272">
        <v>3</v>
      </c>
      <c r="S4934" s="263"/>
      <c r="T4934" s="263">
        <f>VLOOKUP(VLOOKUP(G4934,Ma_KH!$A:$R,18,0)&amp;K4934,Gia_MB!$A:$F,6,0)</f>
        <v>111058</v>
      </c>
      <c r="U4934" s="264">
        <f t="shared" si="493"/>
        <v>333174</v>
      </c>
      <c r="V4934" s="263"/>
      <c r="W4934" s="265">
        <f t="shared" si="494"/>
        <v>0</v>
      </c>
      <c r="X4934" s="266" t="str">
        <f t="shared" si="495"/>
        <v>8</v>
      </c>
      <c r="Y4934" s="263"/>
      <c r="Z4934" s="264">
        <f t="shared" si="496"/>
        <v>26653.920000000002</v>
      </c>
      <c r="AA4934" s="267">
        <f>VLOOKUP(G4934,Ma_KH!$A:$R,14,0)</f>
        <v>60</v>
      </c>
    </row>
    <row r="4935" spans="1:27" hidden="1" x14ac:dyDescent="0.25">
      <c r="A4935" s="268">
        <v>45994</v>
      </c>
      <c r="B4935" s="269">
        <v>4180866157</v>
      </c>
      <c r="C4935" s="151" t="s">
        <v>7767</v>
      </c>
      <c r="D4935" s="237">
        <v>46001</v>
      </c>
      <c r="E4935" s="271"/>
      <c r="F4935" s="270"/>
      <c r="G4935" s="32" t="s">
        <v>7866</v>
      </c>
      <c r="H4935" s="271"/>
      <c r="I4935" s="269" t="s">
        <v>8575</v>
      </c>
      <c r="J4935" s="240" t="s">
        <v>1771</v>
      </c>
      <c r="K4935" s="336" t="s">
        <v>7187</v>
      </c>
      <c r="L4935" s="21" t="str">
        <f>VLOOKUP($K4935,TONG_SL!$A:$D,2,0)</f>
        <v>Chân giò heo muối 300g</v>
      </c>
      <c r="N4935" s="21" t="str">
        <f t="shared" si="497"/>
        <v>K-C6</v>
      </c>
      <c r="Q4935" s="21" t="str">
        <f>VLOOKUP(K4935,TONG_SL!$A:$D,3,0)</f>
        <v>Túi</v>
      </c>
      <c r="R4935" s="272">
        <v>3</v>
      </c>
      <c r="S4935" s="263"/>
      <c r="T4935" s="263">
        <f>VLOOKUP(VLOOKUP(G4935,Ma_KH!$A:$R,18,0)&amp;K4935,Gia_MB!$A:$F,6,0)</f>
        <v>73431</v>
      </c>
      <c r="U4935" s="264">
        <f t="shared" si="493"/>
        <v>220293</v>
      </c>
      <c r="V4935" s="263"/>
      <c r="W4935" s="265">
        <f t="shared" si="494"/>
        <v>0</v>
      </c>
      <c r="X4935" s="266" t="str">
        <f t="shared" si="495"/>
        <v>8</v>
      </c>
      <c r="Y4935" s="263"/>
      <c r="Z4935" s="264">
        <f t="shared" si="496"/>
        <v>17623.439999999999</v>
      </c>
      <c r="AA4935" s="267">
        <f>VLOOKUP(G4935,Ma_KH!$A:$R,14,0)</f>
        <v>60</v>
      </c>
    </row>
    <row r="4936" spans="1:27" hidden="1" x14ac:dyDescent="0.25">
      <c r="A4936" s="268">
        <v>45994</v>
      </c>
      <c r="B4936" s="269">
        <v>4180866157</v>
      </c>
      <c r="C4936" s="151" t="s">
        <v>7767</v>
      </c>
      <c r="D4936" s="237">
        <v>46001</v>
      </c>
      <c r="E4936" s="271"/>
      <c r="F4936" s="270"/>
      <c r="G4936" s="32" t="s">
        <v>7866</v>
      </c>
      <c r="H4936" s="271"/>
      <c r="I4936" s="269" t="s">
        <v>8575</v>
      </c>
      <c r="J4936" s="240" t="s">
        <v>1771</v>
      </c>
      <c r="K4936" s="336" t="s">
        <v>7154</v>
      </c>
      <c r="L4936" s="21" t="str">
        <f>VLOOKUP($K4936,TONG_SL!$A:$D,2,0)</f>
        <v>Chả cốm 300g</v>
      </c>
      <c r="N4936" s="21" t="str">
        <f t="shared" si="497"/>
        <v>K-C6</v>
      </c>
      <c r="Q4936" s="21" t="str">
        <f>VLOOKUP(K4936,TONG_SL!$A:$D,3,0)</f>
        <v>Túi</v>
      </c>
      <c r="R4936" s="272">
        <v>3</v>
      </c>
      <c r="S4936" s="263"/>
      <c r="T4936" s="263">
        <f>VLOOKUP(VLOOKUP(G4936,Ma_KH!$A:$R,18,0)&amp;K4936,Gia_MB!$A:$F,6,0)</f>
        <v>74250</v>
      </c>
      <c r="U4936" s="264">
        <f t="shared" si="493"/>
        <v>222750</v>
      </c>
      <c r="V4936" s="263"/>
      <c r="W4936" s="265">
        <f t="shared" si="494"/>
        <v>0</v>
      </c>
      <c r="X4936" s="266" t="str">
        <f t="shared" si="495"/>
        <v>8</v>
      </c>
      <c r="Y4936" s="263"/>
      <c r="Z4936" s="264">
        <f t="shared" si="496"/>
        <v>17820</v>
      </c>
      <c r="AA4936" s="267">
        <f>VLOOKUP(G4936,Ma_KH!$A:$R,14,0)</f>
        <v>60</v>
      </c>
    </row>
    <row r="4937" spans="1:27" hidden="1" x14ac:dyDescent="0.25">
      <c r="A4937" s="268">
        <v>45994</v>
      </c>
      <c r="B4937" s="269">
        <v>4180866157</v>
      </c>
      <c r="C4937" s="151" t="s">
        <v>7767</v>
      </c>
      <c r="D4937" s="237">
        <v>46001</v>
      </c>
      <c r="E4937" s="271"/>
      <c r="F4937" s="270"/>
      <c r="G4937" s="32" t="s">
        <v>7866</v>
      </c>
      <c r="H4937" s="271"/>
      <c r="I4937" s="269" t="s">
        <v>8575</v>
      </c>
      <c r="J4937" s="240" t="s">
        <v>1771</v>
      </c>
      <c r="K4937" s="336" t="s">
        <v>32</v>
      </c>
      <c r="L4937" s="21" t="str">
        <f>VLOOKUP($K4937,TONG_SL!$A:$D,2,0)</f>
        <v>Giò Tai Lưỡi Xào 250g</v>
      </c>
      <c r="N4937" s="21" t="str">
        <f t="shared" si="497"/>
        <v>K-C6</v>
      </c>
      <c r="Q4937" s="21" t="str">
        <f>VLOOKUP(K4937,TONG_SL!$A:$D,3,0)</f>
        <v>Túi</v>
      </c>
      <c r="R4937" s="272">
        <v>3</v>
      </c>
      <c r="S4937" s="263"/>
      <c r="T4937" s="263">
        <f>VLOOKUP(VLOOKUP(G4937,Ma_KH!$A:$R,18,0)&amp;K4937,Gia_MB!$A:$F,6,0)</f>
        <v>50182</v>
      </c>
      <c r="U4937" s="264">
        <f t="shared" si="493"/>
        <v>150546</v>
      </c>
      <c r="V4937" s="263"/>
      <c r="W4937" s="265">
        <f t="shared" si="494"/>
        <v>0</v>
      </c>
      <c r="X4937" s="266" t="str">
        <f t="shared" si="495"/>
        <v>8</v>
      </c>
      <c r="Y4937" s="263"/>
      <c r="Z4937" s="264">
        <f t="shared" si="496"/>
        <v>12043.68</v>
      </c>
      <c r="AA4937" s="267">
        <f>VLOOKUP(G4937,Ma_KH!$A:$R,14,0)</f>
        <v>60</v>
      </c>
    </row>
    <row r="4938" spans="1:27" hidden="1" x14ac:dyDescent="0.25">
      <c r="A4938" s="268">
        <v>45999</v>
      </c>
      <c r="B4938" s="269">
        <v>4181059953</v>
      </c>
      <c r="C4938" s="151" t="s">
        <v>7767</v>
      </c>
      <c r="D4938" s="237">
        <v>46001</v>
      </c>
      <c r="E4938" s="271"/>
      <c r="F4938" s="270"/>
      <c r="G4938" s="32" t="s">
        <v>7866</v>
      </c>
      <c r="H4938" s="271"/>
      <c r="I4938" s="269" t="s">
        <v>8576</v>
      </c>
      <c r="J4938" s="240" t="s">
        <v>1771</v>
      </c>
      <c r="K4938" s="336" t="s">
        <v>7187</v>
      </c>
      <c r="L4938" s="21" t="str">
        <f>VLOOKUP($K4938,TONG_SL!$A:$D,2,0)</f>
        <v>Chân giò heo muối 300g</v>
      </c>
      <c r="N4938" s="21" t="str">
        <f t="shared" si="497"/>
        <v>K-C6</v>
      </c>
      <c r="Q4938" s="21" t="str">
        <f>VLOOKUP(K4938,TONG_SL!$A:$D,3,0)</f>
        <v>Túi</v>
      </c>
      <c r="R4938" s="272">
        <v>20</v>
      </c>
      <c r="S4938" s="263"/>
      <c r="T4938" s="263">
        <f>VLOOKUP(VLOOKUP(G4938,Ma_KH!$A:$R,18,0)&amp;K4938,Gia_MB!$A:$F,6,0)</f>
        <v>73431</v>
      </c>
      <c r="U4938" s="264">
        <f t="shared" si="493"/>
        <v>1468620</v>
      </c>
      <c r="V4938" s="263"/>
      <c r="W4938" s="265">
        <f t="shared" si="494"/>
        <v>0</v>
      </c>
      <c r="X4938" s="266" t="str">
        <f t="shared" si="495"/>
        <v>8</v>
      </c>
      <c r="Y4938" s="263"/>
      <c r="Z4938" s="264">
        <f t="shared" si="496"/>
        <v>117489.60000000001</v>
      </c>
      <c r="AA4938" s="267">
        <f>VLOOKUP(G4938,Ma_KH!$A:$R,14,0)</f>
        <v>60</v>
      </c>
    </row>
    <row r="4939" spans="1:27" hidden="1" x14ac:dyDescent="0.25">
      <c r="A4939" s="268">
        <v>45994</v>
      </c>
      <c r="B4939" s="269">
        <v>4180865823</v>
      </c>
      <c r="C4939" s="151" t="s">
        <v>7767</v>
      </c>
      <c r="D4939" s="237">
        <v>46001</v>
      </c>
      <c r="E4939" s="271"/>
      <c r="F4939" s="270"/>
      <c r="G4939" s="32" t="s">
        <v>7866</v>
      </c>
      <c r="H4939" s="271"/>
      <c r="I4939" s="269" t="s">
        <v>8577</v>
      </c>
      <c r="J4939" s="240" t="s">
        <v>1771</v>
      </c>
      <c r="K4939" s="336" t="s">
        <v>7153</v>
      </c>
      <c r="L4939" s="21" t="str">
        <f>VLOOKUP($K4939,TONG_SL!$A:$D,2,0)</f>
        <v>Tai heo muối 200g</v>
      </c>
      <c r="N4939" s="21" t="str">
        <f t="shared" si="497"/>
        <v>K-C6</v>
      </c>
      <c r="Q4939" s="21" t="str">
        <f>VLOOKUP(K4939,TONG_SL!$A:$D,3,0)</f>
        <v>Túi</v>
      </c>
      <c r="R4939" s="272">
        <v>9</v>
      </c>
      <c r="S4939" s="263"/>
      <c r="T4939" s="263">
        <f>VLOOKUP(VLOOKUP(G4939,Ma_KH!$A:$R,18,0)&amp;K4939,Gia_MB!$A:$F,6,0)</f>
        <v>55595</v>
      </c>
      <c r="U4939" s="264">
        <f t="shared" si="493"/>
        <v>500355</v>
      </c>
      <c r="V4939" s="263"/>
      <c r="W4939" s="265">
        <f t="shared" si="494"/>
        <v>0</v>
      </c>
      <c r="X4939" s="266" t="str">
        <f t="shared" si="495"/>
        <v>8</v>
      </c>
      <c r="Y4939" s="263"/>
      <c r="Z4939" s="264">
        <f t="shared" si="496"/>
        <v>40028.400000000001</v>
      </c>
      <c r="AA4939" s="267">
        <f>VLOOKUP(G4939,Ma_KH!$A:$R,14,0)</f>
        <v>60</v>
      </c>
    </row>
    <row r="4940" spans="1:27" hidden="1" x14ac:dyDescent="0.25">
      <c r="A4940" s="268">
        <v>45994</v>
      </c>
      <c r="B4940" s="269">
        <v>4180865823</v>
      </c>
      <c r="C4940" s="151" t="s">
        <v>7767</v>
      </c>
      <c r="D4940" s="237">
        <v>46001</v>
      </c>
      <c r="E4940" s="271"/>
      <c r="F4940" s="270"/>
      <c r="G4940" s="32" t="s">
        <v>7866</v>
      </c>
      <c r="H4940" s="271"/>
      <c r="I4940" s="269" t="s">
        <v>8577</v>
      </c>
      <c r="J4940" s="240" t="s">
        <v>1771</v>
      </c>
      <c r="K4940" s="336" t="s">
        <v>7187</v>
      </c>
      <c r="L4940" s="21" t="str">
        <f>VLOOKUP($K4940,TONG_SL!$A:$D,2,0)</f>
        <v>Chân giò heo muối 300g</v>
      </c>
      <c r="N4940" s="21" t="str">
        <f t="shared" si="497"/>
        <v>K-C6</v>
      </c>
      <c r="Q4940" s="21" t="str">
        <f>VLOOKUP(K4940,TONG_SL!$A:$D,3,0)</f>
        <v>Túi</v>
      </c>
      <c r="R4940" s="272">
        <v>3</v>
      </c>
      <c r="S4940" s="263"/>
      <c r="T4940" s="263">
        <f>VLOOKUP(VLOOKUP(G4940,Ma_KH!$A:$R,18,0)&amp;K4940,Gia_MB!$A:$F,6,0)</f>
        <v>73431</v>
      </c>
      <c r="U4940" s="264">
        <f t="shared" si="493"/>
        <v>220293</v>
      </c>
      <c r="V4940" s="263"/>
      <c r="W4940" s="265">
        <f t="shared" si="494"/>
        <v>0</v>
      </c>
      <c r="X4940" s="266" t="str">
        <f t="shared" si="495"/>
        <v>8</v>
      </c>
      <c r="Y4940" s="263"/>
      <c r="Z4940" s="264">
        <f t="shared" si="496"/>
        <v>17623.439999999999</v>
      </c>
      <c r="AA4940" s="267">
        <f>VLOOKUP(G4940,Ma_KH!$A:$R,14,0)</f>
        <v>60</v>
      </c>
    </row>
    <row r="4941" spans="1:27" hidden="1" x14ac:dyDescent="0.25">
      <c r="A4941" s="268">
        <v>45994</v>
      </c>
      <c r="B4941" s="269">
        <v>4180865823</v>
      </c>
      <c r="C4941" s="151" t="s">
        <v>7767</v>
      </c>
      <c r="D4941" s="237">
        <v>46001</v>
      </c>
      <c r="E4941" s="271"/>
      <c r="F4941" s="270"/>
      <c r="G4941" s="32" t="s">
        <v>7866</v>
      </c>
      <c r="H4941" s="271"/>
      <c r="I4941" s="269" t="s">
        <v>8577</v>
      </c>
      <c r="J4941" s="240" t="s">
        <v>1771</v>
      </c>
      <c r="K4941" s="336" t="s">
        <v>7775</v>
      </c>
      <c r="L4941" s="21" t="str">
        <f>VLOOKUP($K4941,TONG_SL!$A:$D,2,0)</f>
        <v>Chả nướng 300g</v>
      </c>
      <c r="N4941" s="21" t="str">
        <f t="shared" si="497"/>
        <v>K-C6</v>
      </c>
      <c r="Q4941" s="21" t="str">
        <f>VLOOKUP(K4941,TONG_SL!$A:$D,3,0)</f>
        <v>Túi</v>
      </c>
      <c r="R4941" s="272">
        <v>9</v>
      </c>
      <c r="S4941" s="263"/>
      <c r="T4941" s="263">
        <f>VLOOKUP(VLOOKUP(G4941,Ma_KH!$A:$R,18,0)&amp;K4941,Gia_MB!$A:$F,6,0)</f>
        <v>70950</v>
      </c>
      <c r="U4941" s="264">
        <f t="shared" si="493"/>
        <v>638550</v>
      </c>
      <c r="V4941" s="263"/>
      <c r="W4941" s="265">
        <f t="shared" si="494"/>
        <v>0</v>
      </c>
      <c r="X4941" s="266" t="str">
        <f t="shared" si="495"/>
        <v>8</v>
      </c>
      <c r="Y4941" s="263"/>
      <c r="Z4941" s="264">
        <f t="shared" si="496"/>
        <v>51084</v>
      </c>
      <c r="AA4941" s="267">
        <f>VLOOKUP(G4941,Ma_KH!$A:$R,14,0)</f>
        <v>60</v>
      </c>
    </row>
    <row r="4942" spans="1:27" hidden="1" x14ac:dyDescent="0.25">
      <c r="A4942" s="268">
        <v>45994</v>
      </c>
      <c r="B4942" s="269">
        <v>4180865823</v>
      </c>
      <c r="C4942" s="151" t="s">
        <v>7767</v>
      </c>
      <c r="D4942" s="237">
        <v>46001</v>
      </c>
      <c r="E4942" s="271"/>
      <c r="F4942" s="270"/>
      <c r="G4942" s="32" t="s">
        <v>7866</v>
      </c>
      <c r="H4942" s="271"/>
      <c r="I4942" s="269" t="s">
        <v>8577</v>
      </c>
      <c r="J4942" s="240" t="s">
        <v>1771</v>
      </c>
      <c r="K4942" s="336" t="s">
        <v>32</v>
      </c>
      <c r="L4942" s="21" t="str">
        <f>VLOOKUP($K4942,TONG_SL!$A:$D,2,0)</f>
        <v>Giò Tai Lưỡi Xào 250g</v>
      </c>
      <c r="N4942" s="21" t="str">
        <f t="shared" si="497"/>
        <v>K-C6</v>
      </c>
      <c r="Q4942" s="21" t="str">
        <f>VLOOKUP(K4942,TONG_SL!$A:$D,3,0)</f>
        <v>Túi</v>
      </c>
      <c r="R4942" s="272">
        <v>9</v>
      </c>
      <c r="S4942" s="263"/>
      <c r="T4942" s="263">
        <f>VLOOKUP(VLOOKUP(G4942,Ma_KH!$A:$R,18,0)&amp;K4942,Gia_MB!$A:$F,6,0)</f>
        <v>50182</v>
      </c>
      <c r="U4942" s="264">
        <f t="shared" si="493"/>
        <v>451638</v>
      </c>
      <c r="V4942" s="263"/>
      <c r="W4942" s="265">
        <f t="shared" si="494"/>
        <v>0</v>
      </c>
      <c r="X4942" s="266" t="str">
        <f t="shared" si="495"/>
        <v>8</v>
      </c>
      <c r="Y4942" s="263"/>
      <c r="Z4942" s="264">
        <f t="shared" si="496"/>
        <v>36131.040000000001</v>
      </c>
      <c r="AA4942" s="267">
        <f>VLOOKUP(G4942,Ma_KH!$A:$R,14,0)</f>
        <v>60</v>
      </c>
    </row>
    <row r="4943" spans="1:27" hidden="1" x14ac:dyDescent="0.25">
      <c r="A4943" s="268">
        <v>45994</v>
      </c>
      <c r="B4943" s="269">
        <v>4180865823</v>
      </c>
      <c r="C4943" s="151" t="s">
        <v>7767</v>
      </c>
      <c r="D4943" s="237">
        <v>46001</v>
      </c>
      <c r="E4943" s="271"/>
      <c r="F4943" s="270"/>
      <c r="G4943" s="32" t="s">
        <v>7866</v>
      </c>
      <c r="H4943" s="271"/>
      <c r="I4943" s="269" t="s">
        <v>8577</v>
      </c>
      <c r="J4943" s="240" t="s">
        <v>1771</v>
      </c>
      <c r="K4943" s="336" t="s">
        <v>7154</v>
      </c>
      <c r="L4943" s="21" t="str">
        <f>VLOOKUP($K4943,TONG_SL!$A:$D,2,0)</f>
        <v>Chả cốm 300g</v>
      </c>
      <c r="N4943" s="21" t="str">
        <f t="shared" si="497"/>
        <v>K-C6</v>
      </c>
      <c r="Q4943" s="21" t="str">
        <f>VLOOKUP(K4943,TONG_SL!$A:$D,3,0)</f>
        <v>Túi</v>
      </c>
      <c r="R4943" s="272">
        <v>6</v>
      </c>
      <c r="S4943" s="263"/>
      <c r="T4943" s="263">
        <f>VLOOKUP(VLOOKUP(G4943,Ma_KH!$A:$R,18,0)&amp;K4943,Gia_MB!$A:$F,6,0)</f>
        <v>74250</v>
      </c>
      <c r="U4943" s="264">
        <f t="shared" si="493"/>
        <v>445500</v>
      </c>
      <c r="V4943" s="263"/>
      <c r="W4943" s="265">
        <f t="shared" si="494"/>
        <v>0</v>
      </c>
      <c r="X4943" s="266" t="str">
        <f t="shared" si="495"/>
        <v>8</v>
      </c>
      <c r="Y4943" s="263"/>
      <c r="Z4943" s="264">
        <f t="shared" si="496"/>
        <v>35640</v>
      </c>
      <c r="AA4943" s="267">
        <f>VLOOKUP(G4943,Ma_KH!$A:$R,14,0)</f>
        <v>60</v>
      </c>
    </row>
    <row r="4944" spans="1:27" hidden="1" x14ac:dyDescent="0.25">
      <c r="A4944" s="268">
        <v>45994</v>
      </c>
      <c r="B4944" s="269">
        <v>4180865823</v>
      </c>
      <c r="C4944" s="151" t="s">
        <v>7767</v>
      </c>
      <c r="D4944" s="237">
        <v>46001</v>
      </c>
      <c r="E4944" s="271"/>
      <c r="F4944" s="270"/>
      <c r="G4944" s="32" t="s">
        <v>7866</v>
      </c>
      <c r="H4944" s="271"/>
      <c r="I4944" s="269" t="s">
        <v>8577</v>
      </c>
      <c r="J4944" s="240" t="s">
        <v>1771</v>
      </c>
      <c r="K4944" s="336" t="s">
        <v>48</v>
      </c>
      <c r="L4944" s="21" t="str">
        <f>VLOOKUP($K4944,TONG_SL!$A:$D,2,0)</f>
        <v>Mọc Nấm Hương 250g</v>
      </c>
      <c r="N4944" s="21" t="str">
        <f t="shared" si="497"/>
        <v>K-C6</v>
      </c>
      <c r="Q4944" s="21" t="str">
        <f>VLOOKUP(K4944,TONG_SL!$A:$D,3,0)</f>
        <v>Túi</v>
      </c>
      <c r="R4944" s="272">
        <v>3</v>
      </c>
      <c r="S4944" s="263"/>
      <c r="T4944" s="263">
        <f>VLOOKUP(VLOOKUP(G4944,Ma_KH!$A:$R,18,0)&amp;K4944,Gia_MB!$A:$F,6,0)</f>
        <v>46000</v>
      </c>
      <c r="U4944" s="264">
        <f t="shared" si="493"/>
        <v>138000</v>
      </c>
      <c r="V4944" s="263"/>
      <c r="W4944" s="265">
        <f t="shared" si="494"/>
        <v>0</v>
      </c>
      <c r="X4944" s="266" t="str">
        <f t="shared" si="495"/>
        <v>8</v>
      </c>
      <c r="Y4944" s="263"/>
      <c r="Z4944" s="264">
        <f t="shared" si="496"/>
        <v>11040</v>
      </c>
      <c r="AA4944" s="267">
        <f>VLOOKUP(G4944,Ma_KH!$A:$R,14,0)</f>
        <v>60</v>
      </c>
    </row>
    <row r="4945" spans="1:27" hidden="1" x14ac:dyDescent="0.25">
      <c r="A4945" s="268">
        <v>46000</v>
      </c>
      <c r="B4945" s="269">
        <v>4181137009</v>
      </c>
      <c r="C4945" s="151" t="s">
        <v>7767</v>
      </c>
      <c r="D4945" s="237">
        <v>46001</v>
      </c>
      <c r="E4945" s="271"/>
      <c r="F4945" s="270"/>
      <c r="G4945" s="32" t="s">
        <v>7849</v>
      </c>
      <c r="H4945" s="271"/>
      <c r="I4945" s="269" t="s">
        <v>8578</v>
      </c>
      <c r="J4945" s="240" t="s">
        <v>1771</v>
      </c>
      <c r="K4945" s="336" t="s">
        <v>30</v>
      </c>
      <c r="L4945" s="21" t="str">
        <f>VLOOKUP($K4945,TONG_SL!$A:$D,2,0)</f>
        <v>Gà muối 500g</v>
      </c>
      <c r="N4945" s="21" t="str">
        <f t="shared" si="497"/>
        <v>K-C6</v>
      </c>
      <c r="Q4945" s="21" t="str">
        <f>VLOOKUP(K4945,TONG_SL!$A:$D,3,0)</f>
        <v>Túi</v>
      </c>
      <c r="R4945" s="272">
        <v>10</v>
      </c>
      <c r="S4945" s="263"/>
      <c r="T4945" s="263">
        <f>VLOOKUP(VLOOKUP(G4945,Ma_KH!$A:$R,18,0)&amp;K4945,Gia_MB!$A:$F,6,0)</f>
        <v>111058</v>
      </c>
      <c r="U4945" s="264">
        <f t="shared" si="493"/>
        <v>1110580</v>
      </c>
      <c r="V4945" s="263"/>
      <c r="W4945" s="265">
        <f t="shared" si="494"/>
        <v>0</v>
      </c>
      <c r="X4945" s="266" t="str">
        <f t="shared" si="495"/>
        <v>8</v>
      </c>
      <c r="Y4945" s="263"/>
      <c r="Z4945" s="264">
        <f t="shared" si="496"/>
        <v>88846.400000000009</v>
      </c>
      <c r="AA4945" s="267">
        <f>VLOOKUP(G4945,Ma_KH!$A:$R,14,0)</f>
        <v>60</v>
      </c>
    </row>
    <row r="4946" spans="1:27" hidden="1" x14ac:dyDescent="0.25">
      <c r="A4946" s="268">
        <v>46000</v>
      </c>
      <c r="B4946" s="269">
        <v>4181137009</v>
      </c>
      <c r="C4946" s="151" t="s">
        <v>7767</v>
      </c>
      <c r="D4946" s="237">
        <v>46001</v>
      </c>
      <c r="E4946" s="271"/>
      <c r="F4946" s="270"/>
      <c r="G4946" s="32" t="s">
        <v>7849</v>
      </c>
      <c r="H4946" s="271"/>
      <c r="I4946" s="269" t="s">
        <v>8578</v>
      </c>
      <c r="J4946" s="240" t="s">
        <v>1771</v>
      </c>
      <c r="K4946" s="336" t="s">
        <v>7187</v>
      </c>
      <c r="L4946" s="21" t="str">
        <f>VLOOKUP($K4946,TONG_SL!$A:$D,2,0)</f>
        <v>Chân giò heo muối 300g</v>
      </c>
      <c r="N4946" s="21" t="str">
        <f t="shared" si="497"/>
        <v>K-C6</v>
      </c>
      <c r="Q4946" s="21" t="str">
        <f>VLOOKUP(K4946,TONG_SL!$A:$D,3,0)</f>
        <v>Túi</v>
      </c>
      <c r="R4946" s="272">
        <v>10</v>
      </c>
      <c r="S4946" s="263"/>
      <c r="T4946" s="263">
        <f>VLOOKUP(VLOOKUP(G4946,Ma_KH!$A:$R,18,0)&amp;K4946,Gia_MB!$A:$F,6,0)</f>
        <v>73431</v>
      </c>
      <c r="U4946" s="264">
        <f t="shared" si="493"/>
        <v>734310</v>
      </c>
      <c r="V4946" s="263"/>
      <c r="W4946" s="265">
        <f t="shared" si="494"/>
        <v>0</v>
      </c>
      <c r="X4946" s="266" t="str">
        <f t="shared" si="495"/>
        <v>8</v>
      </c>
      <c r="Y4946" s="263"/>
      <c r="Z4946" s="264">
        <f t="shared" si="496"/>
        <v>58744.800000000003</v>
      </c>
      <c r="AA4946" s="267">
        <f>VLOOKUP(G4946,Ma_KH!$A:$R,14,0)</f>
        <v>60</v>
      </c>
    </row>
    <row r="4947" spans="1:27" hidden="1" x14ac:dyDescent="0.25">
      <c r="A4947" s="268">
        <v>46000</v>
      </c>
      <c r="B4947" s="269">
        <v>4181137009</v>
      </c>
      <c r="C4947" s="151" t="s">
        <v>7767</v>
      </c>
      <c r="D4947" s="237">
        <v>46001</v>
      </c>
      <c r="E4947" s="271"/>
      <c r="F4947" s="270"/>
      <c r="G4947" s="32" t="s">
        <v>7849</v>
      </c>
      <c r="H4947" s="271"/>
      <c r="I4947" s="269" t="s">
        <v>8578</v>
      </c>
      <c r="J4947" s="240" t="s">
        <v>1771</v>
      </c>
      <c r="K4947" s="336" t="s">
        <v>48</v>
      </c>
      <c r="L4947" s="21" t="str">
        <f>VLOOKUP($K4947,TONG_SL!$A:$D,2,0)</f>
        <v>Mọc Nấm Hương 250g</v>
      </c>
      <c r="N4947" s="21" t="str">
        <f t="shared" si="497"/>
        <v>K-C6</v>
      </c>
      <c r="Q4947" s="21" t="str">
        <f>VLOOKUP(K4947,TONG_SL!$A:$D,3,0)</f>
        <v>Túi</v>
      </c>
      <c r="R4947" s="272">
        <v>10</v>
      </c>
      <c r="S4947" s="263"/>
      <c r="T4947" s="263">
        <f>VLOOKUP(VLOOKUP(G4947,Ma_KH!$A:$R,18,0)&amp;K4947,Gia_MB!$A:$F,6,0)</f>
        <v>46000</v>
      </c>
      <c r="U4947" s="264">
        <f t="shared" si="493"/>
        <v>460000</v>
      </c>
      <c r="V4947" s="263"/>
      <c r="W4947" s="265">
        <f t="shared" si="494"/>
        <v>0</v>
      </c>
      <c r="X4947" s="266" t="str">
        <f t="shared" si="495"/>
        <v>8</v>
      </c>
      <c r="Y4947" s="263"/>
      <c r="Z4947" s="264">
        <f t="shared" si="496"/>
        <v>36800</v>
      </c>
      <c r="AA4947" s="267">
        <f>VLOOKUP(G4947,Ma_KH!$A:$R,14,0)</f>
        <v>60</v>
      </c>
    </row>
    <row r="4948" spans="1:27" hidden="1" x14ac:dyDescent="0.25">
      <c r="A4948" s="268">
        <v>46000</v>
      </c>
      <c r="B4948" s="269">
        <v>4181137009</v>
      </c>
      <c r="C4948" s="151" t="s">
        <v>7767</v>
      </c>
      <c r="D4948" s="237">
        <v>46001</v>
      </c>
      <c r="E4948" s="271"/>
      <c r="F4948" s="270"/>
      <c r="G4948" s="32" t="s">
        <v>7849</v>
      </c>
      <c r="H4948" s="271"/>
      <c r="I4948" s="269" t="s">
        <v>8578</v>
      </c>
      <c r="J4948" s="240" t="s">
        <v>1771</v>
      </c>
      <c r="K4948" s="336" t="s">
        <v>7154</v>
      </c>
      <c r="L4948" s="21" t="str">
        <f>VLOOKUP($K4948,TONG_SL!$A:$D,2,0)</f>
        <v>Chả cốm 300g</v>
      </c>
      <c r="N4948" s="21" t="str">
        <f t="shared" si="497"/>
        <v>K-C6</v>
      </c>
      <c r="Q4948" s="21" t="str">
        <f>VLOOKUP(K4948,TONG_SL!$A:$D,3,0)</f>
        <v>Túi</v>
      </c>
      <c r="R4948" s="272">
        <v>5</v>
      </c>
      <c r="S4948" s="263"/>
      <c r="T4948" s="263">
        <f>VLOOKUP(VLOOKUP(G4948,Ma_KH!$A:$R,18,0)&amp;K4948,Gia_MB!$A:$F,6,0)</f>
        <v>74250</v>
      </c>
      <c r="U4948" s="264">
        <f t="shared" si="493"/>
        <v>371250</v>
      </c>
      <c r="V4948" s="263"/>
      <c r="W4948" s="265">
        <f t="shared" si="494"/>
        <v>0</v>
      </c>
      <c r="X4948" s="266" t="str">
        <f t="shared" si="495"/>
        <v>8</v>
      </c>
      <c r="Y4948" s="263"/>
      <c r="Z4948" s="264">
        <f t="shared" si="496"/>
        <v>29700</v>
      </c>
      <c r="AA4948" s="267">
        <f>VLOOKUP(G4948,Ma_KH!$A:$R,14,0)</f>
        <v>60</v>
      </c>
    </row>
    <row r="4949" spans="1:27" hidden="1" x14ac:dyDescent="0.25">
      <c r="A4949" s="268">
        <v>45997</v>
      </c>
      <c r="B4949" s="269">
        <v>4180971346</v>
      </c>
      <c r="C4949" s="151" t="s">
        <v>7767</v>
      </c>
      <c r="D4949" s="237">
        <v>46001</v>
      </c>
      <c r="E4949" s="271"/>
      <c r="F4949" s="270"/>
      <c r="G4949" s="32" t="s">
        <v>7849</v>
      </c>
      <c r="H4949" s="271"/>
      <c r="I4949" s="269" t="s">
        <v>8579</v>
      </c>
      <c r="J4949" s="240" t="s">
        <v>1771</v>
      </c>
      <c r="K4949" s="336" t="s">
        <v>7154</v>
      </c>
      <c r="L4949" s="21" t="str">
        <f>VLOOKUP($K4949,TONG_SL!$A:$D,2,0)</f>
        <v>Chả cốm 300g</v>
      </c>
      <c r="N4949" s="21" t="str">
        <f t="shared" si="497"/>
        <v>K-C6</v>
      </c>
      <c r="Q4949" s="21" t="str">
        <f>VLOOKUP(K4949,TONG_SL!$A:$D,3,0)</f>
        <v>Túi</v>
      </c>
      <c r="R4949" s="272">
        <v>5</v>
      </c>
      <c r="S4949" s="263"/>
      <c r="T4949" s="263">
        <f>VLOOKUP(VLOOKUP(G4949,Ma_KH!$A:$R,18,0)&amp;K4949,Gia_MB!$A:$F,6,0)</f>
        <v>74250</v>
      </c>
      <c r="U4949" s="264">
        <f t="shared" si="493"/>
        <v>371250</v>
      </c>
      <c r="V4949" s="263"/>
      <c r="W4949" s="265">
        <f t="shared" si="494"/>
        <v>0</v>
      </c>
      <c r="X4949" s="266" t="str">
        <f t="shared" si="495"/>
        <v>8</v>
      </c>
      <c r="Y4949" s="263"/>
      <c r="Z4949" s="264">
        <f t="shared" si="496"/>
        <v>29700</v>
      </c>
      <c r="AA4949" s="267">
        <f>VLOOKUP(G4949,Ma_KH!$A:$R,14,0)</f>
        <v>60</v>
      </c>
    </row>
    <row r="4950" spans="1:27" hidden="1" x14ac:dyDescent="0.25">
      <c r="A4950" s="268">
        <v>45997</v>
      </c>
      <c r="B4950" s="269">
        <v>4180971346</v>
      </c>
      <c r="C4950" s="151" t="s">
        <v>7767</v>
      </c>
      <c r="D4950" s="237">
        <v>46001</v>
      </c>
      <c r="E4950" s="271"/>
      <c r="F4950" s="270"/>
      <c r="G4950" s="32" t="s">
        <v>7849</v>
      </c>
      <c r="H4950" s="271"/>
      <c r="I4950" s="269" t="s">
        <v>8579</v>
      </c>
      <c r="J4950" s="240" t="s">
        <v>1771</v>
      </c>
      <c r="K4950" s="336" t="s">
        <v>32</v>
      </c>
      <c r="L4950" s="21" t="str">
        <f>VLOOKUP($K4950,TONG_SL!$A:$D,2,0)</f>
        <v>Giò Tai Lưỡi Xào 250g</v>
      </c>
      <c r="N4950" s="21" t="str">
        <f t="shared" si="497"/>
        <v>K-C6</v>
      </c>
      <c r="Q4950" s="21" t="str">
        <f>VLOOKUP(K4950,TONG_SL!$A:$D,3,0)</f>
        <v>Túi</v>
      </c>
      <c r="R4950" s="272">
        <v>4</v>
      </c>
      <c r="S4950" s="263"/>
      <c r="T4950" s="263">
        <f>VLOOKUP(VLOOKUP(G4950,Ma_KH!$A:$R,18,0)&amp;K4950,Gia_MB!$A:$F,6,0)</f>
        <v>50182</v>
      </c>
      <c r="U4950" s="264">
        <f t="shared" si="493"/>
        <v>200728</v>
      </c>
      <c r="V4950" s="263"/>
      <c r="W4950" s="265">
        <f t="shared" si="494"/>
        <v>0</v>
      </c>
      <c r="X4950" s="266" t="str">
        <f t="shared" si="495"/>
        <v>8</v>
      </c>
      <c r="Y4950" s="263"/>
      <c r="Z4950" s="264">
        <f t="shared" si="496"/>
        <v>16058.24</v>
      </c>
      <c r="AA4950" s="267">
        <f>VLOOKUP(G4950,Ma_KH!$A:$R,14,0)</f>
        <v>60</v>
      </c>
    </row>
    <row r="4951" spans="1:27" hidden="1" x14ac:dyDescent="0.25">
      <c r="A4951" s="268">
        <v>45997</v>
      </c>
      <c r="B4951" s="269">
        <v>4180971374</v>
      </c>
      <c r="C4951" s="151" t="s">
        <v>7767</v>
      </c>
      <c r="D4951" s="237">
        <v>46001</v>
      </c>
      <c r="E4951" s="271"/>
      <c r="F4951" s="270"/>
      <c r="G4951" s="32" t="s">
        <v>7849</v>
      </c>
      <c r="H4951" s="271"/>
      <c r="I4951" s="269" t="s">
        <v>8580</v>
      </c>
      <c r="J4951" s="240" t="s">
        <v>1771</v>
      </c>
      <c r="K4951" s="336" t="s">
        <v>7154</v>
      </c>
      <c r="L4951" s="21" t="str">
        <f>VLOOKUP($K4951,TONG_SL!$A:$D,2,0)</f>
        <v>Chả cốm 300g</v>
      </c>
      <c r="N4951" s="21" t="str">
        <f t="shared" si="497"/>
        <v>K-C6</v>
      </c>
      <c r="Q4951" s="21" t="str">
        <f>VLOOKUP(K4951,TONG_SL!$A:$D,3,0)</f>
        <v>Túi</v>
      </c>
      <c r="R4951" s="272">
        <v>3</v>
      </c>
      <c r="S4951" s="263"/>
      <c r="T4951" s="263">
        <f>VLOOKUP(VLOOKUP(G4951,Ma_KH!$A:$R,18,0)&amp;K4951,Gia_MB!$A:$F,6,0)</f>
        <v>74250</v>
      </c>
      <c r="U4951" s="264">
        <f t="shared" si="493"/>
        <v>222750</v>
      </c>
      <c r="V4951" s="263"/>
      <c r="W4951" s="265">
        <f t="shared" si="494"/>
        <v>0</v>
      </c>
      <c r="X4951" s="266" t="str">
        <f t="shared" si="495"/>
        <v>8</v>
      </c>
      <c r="Y4951" s="263"/>
      <c r="Z4951" s="264">
        <f t="shared" si="496"/>
        <v>17820</v>
      </c>
      <c r="AA4951" s="267">
        <f>VLOOKUP(G4951,Ma_KH!$A:$R,14,0)</f>
        <v>60</v>
      </c>
    </row>
    <row r="4952" spans="1:27" hidden="1" x14ac:dyDescent="0.25">
      <c r="A4952" s="268">
        <v>45997</v>
      </c>
      <c r="B4952" s="269">
        <v>4180971374</v>
      </c>
      <c r="C4952" s="151" t="s">
        <v>7767</v>
      </c>
      <c r="D4952" s="237">
        <v>46001</v>
      </c>
      <c r="E4952" s="271"/>
      <c r="F4952" s="270"/>
      <c r="G4952" s="32" t="s">
        <v>7849</v>
      </c>
      <c r="H4952" s="271"/>
      <c r="I4952" s="269" t="s">
        <v>8580</v>
      </c>
      <c r="J4952" s="240" t="s">
        <v>1771</v>
      </c>
      <c r="K4952" s="336" t="s">
        <v>30</v>
      </c>
      <c r="L4952" s="21" t="str">
        <f>VLOOKUP($K4952,TONG_SL!$A:$D,2,0)</f>
        <v>Gà muối 500g</v>
      </c>
      <c r="N4952" s="21" t="str">
        <f t="shared" si="497"/>
        <v>K-C6</v>
      </c>
      <c r="Q4952" s="21" t="str">
        <f>VLOOKUP(K4952,TONG_SL!$A:$D,3,0)</f>
        <v>Túi</v>
      </c>
      <c r="R4952" s="272">
        <v>5</v>
      </c>
      <c r="S4952" s="263"/>
      <c r="T4952" s="263">
        <f>VLOOKUP(VLOOKUP(G4952,Ma_KH!$A:$R,18,0)&amp;K4952,Gia_MB!$A:$F,6,0)</f>
        <v>111058</v>
      </c>
      <c r="U4952" s="264">
        <f t="shared" si="493"/>
        <v>555290</v>
      </c>
      <c r="V4952" s="263"/>
      <c r="W4952" s="265">
        <f t="shared" si="494"/>
        <v>0</v>
      </c>
      <c r="X4952" s="266" t="str">
        <f t="shared" si="495"/>
        <v>8</v>
      </c>
      <c r="Y4952" s="263"/>
      <c r="Z4952" s="264">
        <f t="shared" si="496"/>
        <v>44423.200000000004</v>
      </c>
      <c r="AA4952" s="267">
        <f>VLOOKUP(G4952,Ma_KH!$A:$R,14,0)</f>
        <v>60</v>
      </c>
    </row>
    <row r="4953" spans="1:27" hidden="1" x14ac:dyDescent="0.25">
      <c r="A4953" s="268">
        <v>45997</v>
      </c>
      <c r="B4953" s="269">
        <v>4180971374</v>
      </c>
      <c r="C4953" s="151" t="s">
        <v>7767</v>
      </c>
      <c r="D4953" s="237">
        <v>46001</v>
      </c>
      <c r="E4953" s="271"/>
      <c r="F4953" s="270"/>
      <c r="G4953" s="32" t="s">
        <v>7849</v>
      </c>
      <c r="H4953" s="271"/>
      <c r="I4953" s="269" t="s">
        <v>8580</v>
      </c>
      <c r="J4953" s="240" t="s">
        <v>1771</v>
      </c>
      <c r="K4953" s="336" t="s">
        <v>7187</v>
      </c>
      <c r="L4953" s="21" t="str">
        <f>VLOOKUP($K4953,TONG_SL!$A:$D,2,0)</f>
        <v>Chân giò heo muối 300g</v>
      </c>
      <c r="N4953" s="21" t="str">
        <f t="shared" si="497"/>
        <v>K-C6</v>
      </c>
      <c r="Q4953" s="21" t="str">
        <f>VLOOKUP(K4953,TONG_SL!$A:$D,3,0)</f>
        <v>Túi</v>
      </c>
      <c r="R4953" s="272">
        <v>10</v>
      </c>
      <c r="S4953" s="263"/>
      <c r="T4953" s="263">
        <f>VLOOKUP(VLOOKUP(G4953,Ma_KH!$A:$R,18,0)&amp;K4953,Gia_MB!$A:$F,6,0)</f>
        <v>73431</v>
      </c>
      <c r="U4953" s="264">
        <f t="shared" si="493"/>
        <v>734310</v>
      </c>
      <c r="V4953" s="263"/>
      <c r="W4953" s="265">
        <f t="shared" si="494"/>
        <v>0</v>
      </c>
      <c r="X4953" s="266" t="str">
        <f t="shared" si="495"/>
        <v>8</v>
      </c>
      <c r="Y4953" s="263"/>
      <c r="Z4953" s="264">
        <f t="shared" si="496"/>
        <v>58744.800000000003</v>
      </c>
      <c r="AA4953" s="267">
        <f>VLOOKUP(G4953,Ma_KH!$A:$R,14,0)</f>
        <v>60</v>
      </c>
    </row>
    <row r="4954" spans="1:27" hidden="1" x14ac:dyDescent="0.25">
      <c r="A4954" s="268">
        <v>45997</v>
      </c>
      <c r="B4954" s="269">
        <v>4180971316</v>
      </c>
      <c r="C4954" s="151" t="s">
        <v>7767</v>
      </c>
      <c r="D4954" s="237">
        <v>46001</v>
      </c>
      <c r="E4954" s="271"/>
      <c r="F4954" s="270"/>
      <c r="G4954" s="32" t="s">
        <v>7849</v>
      </c>
      <c r="H4954" s="271"/>
      <c r="I4954" s="269" t="s">
        <v>8581</v>
      </c>
      <c r="J4954" s="240" t="s">
        <v>1771</v>
      </c>
      <c r="K4954" s="336" t="s">
        <v>48</v>
      </c>
      <c r="L4954" s="21" t="str">
        <f>VLOOKUP($K4954,TONG_SL!$A:$D,2,0)</f>
        <v>Mọc Nấm Hương 250g</v>
      </c>
      <c r="N4954" s="21" t="str">
        <f t="shared" si="497"/>
        <v>K-C6</v>
      </c>
      <c r="Q4954" s="21" t="str">
        <f>VLOOKUP(K4954,TONG_SL!$A:$D,3,0)</f>
        <v>Túi</v>
      </c>
      <c r="R4954" s="272">
        <v>10</v>
      </c>
      <c r="S4954" s="263"/>
      <c r="T4954" s="263">
        <f>VLOOKUP(VLOOKUP(G4954,Ma_KH!$A:$R,18,0)&amp;K4954,Gia_MB!$A:$F,6,0)</f>
        <v>46000</v>
      </c>
      <c r="U4954" s="264">
        <f t="shared" si="493"/>
        <v>460000</v>
      </c>
      <c r="V4954" s="263"/>
      <c r="W4954" s="265">
        <f t="shared" si="494"/>
        <v>0</v>
      </c>
      <c r="X4954" s="266" t="str">
        <f t="shared" si="495"/>
        <v>8</v>
      </c>
      <c r="Y4954" s="263"/>
      <c r="Z4954" s="264">
        <f t="shared" si="496"/>
        <v>36800</v>
      </c>
      <c r="AA4954" s="267">
        <f>VLOOKUP(G4954,Ma_KH!$A:$R,14,0)</f>
        <v>60</v>
      </c>
    </row>
    <row r="4955" spans="1:27" hidden="1" x14ac:dyDescent="0.25">
      <c r="A4955" s="268">
        <v>45997</v>
      </c>
      <c r="B4955" s="269">
        <v>4180971316</v>
      </c>
      <c r="C4955" s="151" t="s">
        <v>7767</v>
      </c>
      <c r="D4955" s="237">
        <v>46001</v>
      </c>
      <c r="E4955" s="271"/>
      <c r="F4955" s="270"/>
      <c r="G4955" s="32" t="s">
        <v>7849</v>
      </c>
      <c r="H4955" s="271"/>
      <c r="I4955" s="269" t="s">
        <v>8581</v>
      </c>
      <c r="J4955" s="240" t="s">
        <v>1771</v>
      </c>
      <c r="K4955" s="336" t="s">
        <v>7154</v>
      </c>
      <c r="L4955" s="21" t="str">
        <f>VLOOKUP($K4955,TONG_SL!$A:$D,2,0)</f>
        <v>Chả cốm 300g</v>
      </c>
      <c r="N4955" s="21" t="str">
        <f t="shared" si="497"/>
        <v>K-C6</v>
      </c>
      <c r="Q4955" s="21" t="str">
        <f>VLOOKUP(K4955,TONG_SL!$A:$D,3,0)</f>
        <v>Túi</v>
      </c>
      <c r="R4955" s="272">
        <v>10</v>
      </c>
      <c r="S4955" s="263"/>
      <c r="T4955" s="263">
        <f>VLOOKUP(VLOOKUP(G4955,Ma_KH!$A:$R,18,0)&amp;K4955,Gia_MB!$A:$F,6,0)</f>
        <v>74250</v>
      </c>
      <c r="U4955" s="264">
        <f t="shared" si="493"/>
        <v>742500</v>
      </c>
      <c r="V4955" s="263"/>
      <c r="W4955" s="265">
        <f t="shared" si="494"/>
        <v>0</v>
      </c>
      <c r="X4955" s="266" t="str">
        <f t="shared" si="495"/>
        <v>8</v>
      </c>
      <c r="Y4955" s="263"/>
      <c r="Z4955" s="264">
        <f t="shared" si="496"/>
        <v>59400</v>
      </c>
      <c r="AA4955" s="267">
        <f>VLOOKUP(G4955,Ma_KH!$A:$R,14,0)</f>
        <v>60</v>
      </c>
    </row>
    <row r="4956" spans="1:27" hidden="1" x14ac:dyDescent="0.25">
      <c r="A4956" s="268">
        <v>45997</v>
      </c>
      <c r="B4956" s="269">
        <v>4180971333</v>
      </c>
      <c r="C4956" s="151" t="s">
        <v>7767</v>
      </c>
      <c r="D4956" s="237">
        <v>46001</v>
      </c>
      <c r="E4956" s="271"/>
      <c r="F4956" s="270"/>
      <c r="G4956" s="32" t="s">
        <v>7849</v>
      </c>
      <c r="H4956" s="271"/>
      <c r="I4956" s="269" t="s">
        <v>8582</v>
      </c>
      <c r="J4956" s="240" t="s">
        <v>1771</v>
      </c>
      <c r="K4956" s="336" t="s">
        <v>32</v>
      </c>
      <c r="L4956" s="21" t="str">
        <f>VLOOKUP($K4956,TONG_SL!$A:$D,2,0)</f>
        <v>Giò Tai Lưỡi Xào 250g</v>
      </c>
      <c r="N4956" s="21" t="str">
        <f t="shared" si="497"/>
        <v>K-C6</v>
      </c>
      <c r="Q4956" s="21" t="str">
        <f>VLOOKUP(K4956,TONG_SL!$A:$D,3,0)</f>
        <v>Túi</v>
      </c>
      <c r="R4956" s="272">
        <v>4</v>
      </c>
      <c r="S4956" s="263"/>
      <c r="T4956" s="263">
        <f>VLOOKUP(VLOOKUP(G4956,Ma_KH!$A:$R,18,0)&amp;K4956,Gia_MB!$A:$F,6,0)</f>
        <v>50182</v>
      </c>
      <c r="U4956" s="264">
        <f t="shared" si="493"/>
        <v>200728</v>
      </c>
      <c r="V4956" s="263"/>
      <c r="W4956" s="265">
        <f t="shared" si="494"/>
        <v>0</v>
      </c>
      <c r="X4956" s="266" t="str">
        <f t="shared" si="495"/>
        <v>8</v>
      </c>
      <c r="Y4956" s="263"/>
      <c r="Z4956" s="264">
        <f t="shared" si="496"/>
        <v>16058.24</v>
      </c>
      <c r="AA4956" s="267">
        <f>VLOOKUP(G4956,Ma_KH!$A:$R,14,0)</f>
        <v>60</v>
      </c>
    </row>
    <row r="4957" spans="1:27" hidden="1" x14ac:dyDescent="0.25">
      <c r="A4957" s="268">
        <v>45997</v>
      </c>
      <c r="B4957" s="269">
        <v>4180971333</v>
      </c>
      <c r="C4957" s="151" t="s">
        <v>7767</v>
      </c>
      <c r="D4957" s="237">
        <v>46001</v>
      </c>
      <c r="E4957" s="271"/>
      <c r="F4957" s="270"/>
      <c r="G4957" s="32" t="s">
        <v>7849</v>
      </c>
      <c r="H4957" s="271"/>
      <c r="I4957" s="269" t="s">
        <v>8582</v>
      </c>
      <c r="J4957" s="240" t="s">
        <v>1771</v>
      </c>
      <c r="K4957" s="336" t="s">
        <v>7154</v>
      </c>
      <c r="L4957" s="21" t="str">
        <f>VLOOKUP($K4957,TONG_SL!$A:$D,2,0)</f>
        <v>Chả cốm 300g</v>
      </c>
      <c r="N4957" s="21" t="str">
        <f t="shared" si="497"/>
        <v>K-C6</v>
      </c>
      <c r="Q4957" s="21" t="str">
        <f>VLOOKUP(K4957,TONG_SL!$A:$D,3,0)</f>
        <v>Túi</v>
      </c>
      <c r="R4957" s="272">
        <v>10</v>
      </c>
      <c r="S4957" s="263"/>
      <c r="T4957" s="263">
        <f>VLOOKUP(VLOOKUP(G4957,Ma_KH!$A:$R,18,0)&amp;K4957,Gia_MB!$A:$F,6,0)</f>
        <v>74250</v>
      </c>
      <c r="U4957" s="264">
        <f t="shared" si="493"/>
        <v>742500</v>
      </c>
      <c r="V4957" s="263"/>
      <c r="W4957" s="265">
        <f t="shared" si="494"/>
        <v>0</v>
      </c>
      <c r="X4957" s="266" t="str">
        <f t="shared" si="495"/>
        <v>8</v>
      </c>
      <c r="Y4957" s="263"/>
      <c r="Z4957" s="264">
        <f t="shared" si="496"/>
        <v>59400</v>
      </c>
      <c r="AA4957" s="267">
        <f>VLOOKUP(G4957,Ma_KH!$A:$R,14,0)</f>
        <v>60</v>
      </c>
    </row>
    <row r="4958" spans="1:27" hidden="1" x14ac:dyDescent="0.25">
      <c r="A4958" s="268">
        <v>45997</v>
      </c>
      <c r="B4958" s="269">
        <v>4180971334</v>
      </c>
      <c r="C4958" s="151" t="s">
        <v>7767</v>
      </c>
      <c r="D4958" s="237">
        <v>46001</v>
      </c>
      <c r="E4958" s="271"/>
      <c r="F4958" s="270"/>
      <c r="G4958" s="32" t="s">
        <v>7849</v>
      </c>
      <c r="H4958" s="271"/>
      <c r="I4958" s="269" t="s">
        <v>8583</v>
      </c>
      <c r="J4958" s="240" t="s">
        <v>1771</v>
      </c>
      <c r="K4958" s="336" t="s">
        <v>30</v>
      </c>
      <c r="L4958" s="21" t="str">
        <f>VLOOKUP($K4958,TONG_SL!$A:$D,2,0)</f>
        <v>Gà muối 500g</v>
      </c>
      <c r="N4958" s="21" t="str">
        <f t="shared" si="497"/>
        <v>K-C6</v>
      </c>
      <c r="Q4958" s="21" t="str">
        <f>VLOOKUP(K4958,TONG_SL!$A:$D,3,0)</f>
        <v>Túi</v>
      </c>
      <c r="R4958" s="272">
        <v>10</v>
      </c>
      <c r="S4958" s="263"/>
      <c r="T4958" s="263">
        <f>VLOOKUP(VLOOKUP(G4958,Ma_KH!$A:$R,18,0)&amp;K4958,Gia_MB!$A:$F,6,0)</f>
        <v>111058</v>
      </c>
      <c r="U4958" s="264">
        <f t="shared" si="493"/>
        <v>1110580</v>
      </c>
      <c r="V4958" s="263"/>
      <c r="W4958" s="265">
        <f t="shared" si="494"/>
        <v>0</v>
      </c>
      <c r="X4958" s="266" t="str">
        <f t="shared" si="495"/>
        <v>8</v>
      </c>
      <c r="Y4958" s="263"/>
      <c r="Z4958" s="264">
        <f t="shared" si="496"/>
        <v>88846.400000000009</v>
      </c>
      <c r="AA4958" s="267">
        <f>VLOOKUP(G4958,Ma_KH!$A:$R,14,0)</f>
        <v>60</v>
      </c>
    </row>
    <row r="4959" spans="1:27" hidden="1" x14ac:dyDescent="0.25">
      <c r="A4959" s="268">
        <v>45997</v>
      </c>
      <c r="B4959" s="269">
        <v>4180971334</v>
      </c>
      <c r="C4959" s="151" t="s">
        <v>7767</v>
      </c>
      <c r="D4959" s="237">
        <v>46001</v>
      </c>
      <c r="E4959" s="271"/>
      <c r="F4959" s="270"/>
      <c r="G4959" s="32" t="s">
        <v>7849</v>
      </c>
      <c r="H4959" s="271"/>
      <c r="I4959" s="269" t="s">
        <v>8583</v>
      </c>
      <c r="J4959" s="240" t="s">
        <v>1771</v>
      </c>
      <c r="K4959" s="336" t="s">
        <v>7154</v>
      </c>
      <c r="L4959" s="21" t="str">
        <f>VLOOKUP($K4959,TONG_SL!$A:$D,2,0)</f>
        <v>Chả cốm 300g</v>
      </c>
      <c r="N4959" s="21" t="str">
        <f t="shared" si="497"/>
        <v>K-C6</v>
      </c>
      <c r="Q4959" s="21" t="str">
        <f>VLOOKUP(K4959,TONG_SL!$A:$D,3,0)</f>
        <v>Túi</v>
      </c>
      <c r="R4959" s="272">
        <v>10</v>
      </c>
      <c r="S4959" s="263"/>
      <c r="T4959" s="263">
        <f>VLOOKUP(VLOOKUP(G4959,Ma_KH!$A:$R,18,0)&amp;K4959,Gia_MB!$A:$F,6,0)</f>
        <v>74250</v>
      </c>
      <c r="U4959" s="264">
        <f t="shared" si="493"/>
        <v>742500</v>
      </c>
      <c r="V4959" s="263"/>
      <c r="W4959" s="265">
        <f t="shared" si="494"/>
        <v>0</v>
      </c>
      <c r="X4959" s="266" t="str">
        <f t="shared" si="495"/>
        <v>8</v>
      </c>
      <c r="Y4959" s="263"/>
      <c r="Z4959" s="264">
        <f t="shared" si="496"/>
        <v>59400</v>
      </c>
      <c r="AA4959" s="267">
        <f>VLOOKUP(G4959,Ma_KH!$A:$R,14,0)</f>
        <v>60</v>
      </c>
    </row>
    <row r="4960" spans="1:27" hidden="1" x14ac:dyDescent="0.25">
      <c r="A4960" s="268">
        <v>45997</v>
      </c>
      <c r="B4960" s="269">
        <v>4180971313</v>
      </c>
      <c r="C4960" s="151" t="s">
        <v>7767</v>
      </c>
      <c r="D4960" s="237">
        <v>46001</v>
      </c>
      <c r="E4960" s="271"/>
      <c r="F4960" s="270"/>
      <c r="G4960" s="32" t="s">
        <v>7849</v>
      </c>
      <c r="H4960" s="271"/>
      <c r="I4960" s="269" t="s">
        <v>8584</v>
      </c>
      <c r="J4960" s="240" t="s">
        <v>1771</v>
      </c>
      <c r="K4960" s="336" t="s">
        <v>7154</v>
      </c>
      <c r="L4960" s="21" t="str">
        <f>VLOOKUP($K4960,TONG_SL!$A:$D,2,0)</f>
        <v>Chả cốm 300g</v>
      </c>
      <c r="N4960" s="21" t="str">
        <f t="shared" si="497"/>
        <v>K-C6</v>
      </c>
      <c r="Q4960" s="21" t="str">
        <f>VLOOKUP(K4960,TONG_SL!$A:$D,3,0)</f>
        <v>Túi</v>
      </c>
      <c r="R4960" s="272">
        <v>10</v>
      </c>
      <c r="S4960" s="263"/>
      <c r="T4960" s="263">
        <f>VLOOKUP(VLOOKUP(G4960,Ma_KH!$A:$R,18,0)&amp;K4960,Gia_MB!$A:$F,6,0)</f>
        <v>74250</v>
      </c>
      <c r="U4960" s="264">
        <f t="shared" si="493"/>
        <v>742500</v>
      </c>
      <c r="V4960" s="263"/>
      <c r="W4960" s="265">
        <f t="shared" si="494"/>
        <v>0</v>
      </c>
      <c r="X4960" s="266" t="str">
        <f t="shared" si="495"/>
        <v>8</v>
      </c>
      <c r="Y4960" s="263"/>
      <c r="Z4960" s="264">
        <f t="shared" si="496"/>
        <v>59400</v>
      </c>
      <c r="AA4960" s="267">
        <f>VLOOKUP(G4960,Ma_KH!$A:$R,14,0)</f>
        <v>60</v>
      </c>
    </row>
    <row r="4961" spans="1:27" hidden="1" x14ac:dyDescent="0.25">
      <c r="A4961" s="268">
        <v>45997</v>
      </c>
      <c r="B4961" s="269">
        <v>4180971313</v>
      </c>
      <c r="C4961" s="151" t="s">
        <v>7767</v>
      </c>
      <c r="D4961" s="237">
        <v>46001</v>
      </c>
      <c r="E4961" s="271"/>
      <c r="F4961" s="270"/>
      <c r="G4961" s="32" t="s">
        <v>7849</v>
      </c>
      <c r="H4961" s="271"/>
      <c r="I4961" s="269" t="s">
        <v>8584</v>
      </c>
      <c r="J4961" s="240" t="s">
        <v>1771</v>
      </c>
      <c r="K4961" s="336" t="s">
        <v>48</v>
      </c>
      <c r="L4961" s="21" t="str">
        <f>VLOOKUP($K4961,TONG_SL!$A:$D,2,0)</f>
        <v>Mọc Nấm Hương 250g</v>
      </c>
      <c r="N4961" s="21" t="str">
        <f t="shared" si="497"/>
        <v>K-C6</v>
      </c>
      <c r="Q4961" s="21" t="str">
        <f>VLOOKUP(K4961,TONG_SL!$A:$D,3,0)</f>
        <v>Túi</v>
      </c>
      <c r="R4961" s="272">
        <v>10</v>
      </c>
      <c r="S4961" s="263"/>
      <c r="T4961" s="263">
        <f>VLOOKUP(VLOOKUP(G4961,Ma_KH!$A:$R,18,0)&amp;K4961,Gia_MB!$A:$F,6,0)</f>
        <v>46000</v>
      </c>
      <c r="U4961" s="264">
        <f t="shared" si="493"/>
        <v>460000</v>
      </c>
      <c r="V4961" s="263"/>
      <c r="W4961" s="265">
        <f t="shared" si="494"/>
        <v>0</v>
      </c>
      <c r="X4961" s="266" t="str">
        <f t="shared" si="495"/>
        <v>8</v>
      </c>
      <c r="Y4961" s="263"/>
      <c r="Z4961" s="264">
        <f t="shared" si="496"/>
        <v>36800</v>
      </c>
      <c r="AA4961" s="267">
        <f>VLOOKUP(G4961,Ma_KH!$A:$R,14,0)</f>
        <v>60</v>
      </c>
    </row>
    <row r="4962" spans="1:27" hidden="1" x14ac:dyDescent="0.25">
      <c r="A4962" s="268">
        <v>45997</v>
      </c>
      <c r="B4962" s="269">
        <v>4180971336</v>
      </c>
      <c r="C4962" s="151" t="s">
        <v>7767</v>
      </c>
      <c r="D4962" s="237">
        <v>46001</v>
      </c>
      <c r="E4962" s="271"/>
      <c r="F4962" s="270"/>
      <c r="G4962" s="32" t="s">
        <v>7819</v>
      </c>
      <c r="H4962" s="271"/>
      <c r="I4962" s="269" t="s">
        <v>8585</v>
      </c>
      <c r="J4962" s="240" t="s">
        <v>1771</v>
      </c>
      <c r="K4962" s="336" t="s">
        <v>30</v>
      </c>
      <c r="L4962" s="21" t="str">
        <f>VLOOKUP($K4962,TONG_SL!$A:$D,2,0)</f>
        <v>Gà muối 500g</v>
      </c>
      <c r="N4962" s="21" t="str">
        <f t="shared" si="497"/>
        <v>K-C6</v>
      </c>
      <c r="Q4962" s="21" t="str">
        <f>VLOOKUP(K4962,TONG_SL!$A:$D,3,0)</f>
        <v>Túi</v>
      </c>
      <c r="R4962" s="272">
        <v>6</v>
      </c>
      <c r="S4962" s="263"/>
      <c r="T4962" s="263">
        <f>VLOOKUP(VLOOKUP(G4962,Ma_KH!$A:$R,18,0)&amp;K4962,Gia_MB!$A:$F,6,0)</f>
        <v>111058</v>
      </c>
      <c r="U4962" s="264">
        <f t="shared" si="493"/>
        <v>666348</v>
      </c>
      <c r="V4962" s="263"/>
      <c r="W4962" s="265">
        <f t="shared" si="494"/>
        <v>0</v>
      </c>
      <c r="X4962" s="266" t="str">
        <f t="shared" si="495"/>
        <v>8</v>
      </c>
      <c r="Y4962" s="263"/>
      <c r="Z4962" s="264">
        <f t="shared" si="496"/>
        <v>53307.840000000004</v>
      </c>
      <c r="AA4962" s="267">
        <f>VLOOKUP(G4962,Ma_KH!$A:$R,14,0)</f>
        <v>60</v>
      </c>
    </row>
    <row r="4963" spans="1:27" hidden="1" x14ac:dyDescent="0.25">
      <c r="A4963" s="268">
        <v>45997</v>
      </c>
      <c r="B4963" s="269">
        <v>4180971336</v>
      </c>
      <c r="C4963" s="151" t="s">
        <v>7767</v>
      </c>
      <c r="D4963" s="237">
        <v>46001</v>
      </c>
      <c r="E4963" s="271"/>
      <c r="F4963" s="270"/>
      <c r="G4963" s="32" t="s">
        <v>7819</v>
      </c>
      <c r="H4963" s="271"/>
      <c r="I4963" s="269" t="s">
        <v>8585</v>
      </c>
      <c r="J4963" s="240" t="s">
        <v>1771</v>
      </c>
      <c r="K4963" s="336" t="s">
        <v>7154</v>
      </c>
      <c r="L4963" s="21" t="str">
        <f>VLOOKUP($K4963,TONG_SL!$A:$D,2,0)</f>
        <v>Chả cốm 300g</v>
      </c>
      <c r="N4963" s="21" t="str">
        <f t="shared" si="497"/>
        <v>K-C6</v>
      </c>
      <c r="Q4963" s="21" t="str">
        <f>VLOOKUP(K4963,TONG_SL!$A:$D,3,0)</f>
        <v>Túi</v>
      </c>
      <c r="R4963" s="272">
        <v>6</v>
      </c>
      <c r="S4963" s="263"/>
      <c r="T4963" s="263">
        <f>VLOOKUP(VLOOKUP(G4963,Ma_KH!$A:$R,18,0)&amp;K4963,Gia_MB!$A:$F,6,0)</f>
        <v>74250</v>
      </c>
      <c r="U4963" s="264">
        <f t="shared" ref="U4963:U5026" si="498">T4963*R4963</f>
        <v>445500</v>
      </c>
      <c r="V4963" s="263"/>
      <c r="W4963" s="265">
        <f t="shared" ref="W4963:W5026" si="499">U4963*V4963</f>
        <v>0</v>
      </c>
      <c r="X4963" s="266" t="str">
        <f t="shared" ref="X4963:X5026" si="500">IF(B4963&lt;&gt;"","8","0")</f>
        <v>8</v>
      </c>
      <c r="Y4963" s="263"/>
      <c r="Z4963" s="264">
        <f t="shared" ref="Z4963:Z5026" si="501">U4963*X4963%</f>
        <v>35640</v>
      </c>
      <c r="AA4963" s="267">
        <f>VLOOKUP(G4963,Ma_KH!$A:$R,14,0)</f>
        <v>60</v>
      </c>
    </row>
    <row r="4964" spans="1:27" hidden="1" x14ac:dyDescent="0.25">
      <c r="A4964" s="268">
        <v>45997</v>
      </c>
      <c r="B4964" s="269">
        <v>4180971336</v>
      </c>
      <c r="C4964" s="151" t="s">
        <v>7767</v>
      </c>
      <c r="D4964" s="237">
        <v>46001</v>
      </c>
      <c r="E4964" s="271"/>
      <c r="F4964" s="270"/>
      <c r="G4964" s="32" t="s">
        <v>7819</v>
      </c>
      <c r="H4964" s="271"/>
      <c r="I4964" s="269" t="s">
        <v>8585</v>
      </c>
      <c r="J4964" s="240" t="s">
        <v>1771</v>
      </c>
      <c r="K4964" s="336" t="s">
        <v>7153</v>
      </c>
      <c r="L4964" s="21" t="str">
        <f>VLOOKUP($K4964,TONG_SL!$A:$D,2,0)</f>
        <v>Tai heo muối 200g</v>
      </c>
      <c r="N4964" s="21" t="str">
        <f t="shared" si="497"/>
        <v>K-C6</v>
      </c>
      <c r="Q4964" s="21" t="str">
        <f>VLOOKUP(K4964,TONG_SL!$A:$D,3,0)</f>
        <v>Túi</v>
      </c>
      <c r="R4964" s="272">
        <v>4</v>
      </c>
      <c r="S4964" s="263"/>
      <c r="T4964" s="263">
        <f>VLOOKUP(VLOOKUP(G4964,Ma_KH!$A:$R,18,0)&amp;K4964,Gia_MB!$A:$F,6,0)</f>
        <v>55595</v>
      </c>
      <c r="U4964" s="264">
        <f t="shared" si="498"/>
        <v>222380</v>
      </c>
      <c r="V4964" s="263"/>
      <c r="W4964" s="265">
        <f t="shared" si="499"/>
        <v>0</v>
      </c>
      <c r="X4964" s="266" t="str">
        <f t="shared" si="500"/>
        <v>8</v>
      </c>
      <c r="Y4964" s="263"/>
      <c r="Z4964" s="264">
        <f t="shared" si="501"/>
        <v>17790.400000000001</v>
      </c>
      <c r="AA4964" s="267">
        <f>VLOOKUP(G4964,Ma_KH!$A:$R,14,0)</f>
        <v>60</v>
      </c>
    </row>
    <row r="4965" spans="1:27" hidden="1" x14ac:dyDescent="0.25">
      <c r="A4965" s="268">
        <v>45997</v>
      </c>
      <c r="B4965" s="269">
        <v>4180971336</v>
      </c>
      <c r="C4965" s="151" t="s">
        <v>7767</v>
      </c>
      <c r="D4965" s="237">
        <v>46001</v>
      </c>
      <c r="E4965" s="271"/>
      <c r="F4965" s="270"/>
      <c r="G4965" s="32" t="s">
        <v>7819</v>
      </c>
      <c r="H4965" s="271"/>
      <c r="I4965" s="269" t="s">
        <v>8585</v>
      </c>
      <c r="J4965" s="240" t="s">
        <v>1771</v>
      </c>
      <c r="K4965" s="336" t="s">
        <v>32</v>
      </c>
      <c r="L4965" s="21" t="str">
        <f>VLOOKUP($K4965,TONG_SL!$A:$D,2,0)</f>
        <v>Giò Tai Lưỡi Xào 250g</v>
      </c>
      <c r="N4965" s="21" t="str">
        <f t="shared" si="497"/>
        <v>K-C6</v>
      </c>
      <c r="Q4965" s="21" t="str">
        <f>VLOOKUP(K4965,TONG_SL!$A:$D,3,0)</f>
        <v>Túi</v>
      </c>
      <c r="R4965" s="272">
        <v>4</v>
      </c>
      <c r="S4965" s="263"/>
      <c r="T4965" s="263">
        <f>VLOOKUP(VLOOKUP(G4965,Ma_KH!$A:$R,18,0)&amp;K4965,Gia_MB!$A:$F,6,0)</f>
        <v>50182</v>
      </c>
      <c r="U4965" s="264">
        <f t="shared" si="498"/>
        <v>200728</v>
      </c>
      <c r="V4965" s="263"/>
      <c r="W4965" s="265">
        <f t="shared" si="499"/>
        <v>0</v>
      </c>
      <c r="X4965" s="266" t="str">
        <f t="shared" si="500"/>
        <v>8</v>
      </c>
      <c r="Y4965" s="263"/>
      <c r="Z4965" s="264">
        <f t="shared" si="501"/>
        <v>16058.24</v>
      </c>
      <c r="AA4965" s="267">
        <f>VLOOKUP(G4965,Ma_KH!$A:$R,14,0)</f>
        <v>60</v>
      </c>
    </row>
    <row r="4966" spans="1:27" hidden="1" x14ac:dyDescent="0.25">
      <c r="A4966" s="268">
        <v>45997</v>
      </c>
      <c r="B4966" s="269">
        <v>4180971336</v>
      </c>
      <c r="C4966" s="151" t="s">
        <v>7767</v>
      </c>
      <c r="D4966" s="237">
        <v>46001</v>
      </c>
      <c r="E4966" s="271"/>
      <c r="F4966" s="270"/>
      <c r="G4966" s="32" t="s">
        <v>7819</v>
      </c>
      <c r="H4966" s="271"/>
      <c r="I4966" s="269" t="s">
        <v>8585</v>
      </c>
      <c r="J4966" s="240" t="s">
        <v>1771</v>
      </c>
      <c r="K4966" s="336" t="s">
        <v>48</v>
      </c>
      <c r="L4966" s="21" t="str">
        <f>VLOOKUP($K4966,TONG_SL!$A:$D,2,0)</f>
        <v>Mọc Nấm Hương 250g</v>
      </c>
      <c r="N4966" s="21" t="str">
        <f t="shared" si="497"/>
        <v>K-C6</v>
      </c>
      <c r="Q4966" s="21" t="str">
        <f>VLOOKUP(K4966,TONG_SL!$A:$D,3,0)</f>
        <v>Túi</v>
      </c>
      <c r="R4966" s="272">
        <v>4</v>
      </c>
      <c r="S4966" s="263"/>
      <c r="T4966" s="263">
        <f>VLOOKUP(VLOOKUP(G4966,Ma_KH!$A:$R,18,0)&amp;K4966,Gia_MB!$A:$F,6,0)</f>
        <v>46000</v>
      </c>
      <c r="U4966" s="264">
        <f t="shared" si="498"/>
        <v>184000</v>
      </c>
      <c r="V4966" s="263"/>
      <c r="W4966" s="265">
        <f t="shared" si="499"/>
        <v>0</v>
      </c>
      <c r="X4966" s="266" t="str">
        <f t="shared" si="500"/>
        <v>8</v>
      </c>
      <c r="Y4966" s="263"/>
      <c r="Z4966" s="264">
        <f t="shared" si="501"/>
        <v>14720</v>
      </c>
      <c r="AA4966" s="267">
        <f>VLOOKUP(G4966,Ma_KH!$A:$R,14,0)</f>
        <v>60</v>
      </c>
    </row>
    <row r="4967" spans="1:27" hidden="1" x14ac:dyDescent="0.25">
      <c r="A4967" s="268">
        <v>45997</v>
      </c>
      <c r="B4967" s="269">
        <v>4180971324</v>
      </c>
      <c r="C4967" s="151" t="s">
        <v>7767</v>
      </c>
      <c r="D4967" s="237">
        <v>46001</v>
      </c>
      <c r="E4967" s="271"/>
      <c r="F4967" s="270"/>
      <c r="G4967" s="32" t="s">
        <v>7819</v>
      </c>
      <c r="H4967" s="271"/>
      <c r="I4967" s="269" t="s">
        <v>8586</v>
      </c>
      <c r="J4967" s="240" t="s">
        <v>1771</v>
      </c>
      <c r="K4967" s="336" t="s">
        <v>7154</v>
      </c>
      <c r="L4967" s="21" t="str">
        <f>VLOOKUP($K4967,TONG_SL!$A:$D,2,0)</f>
        <v>Chả cốm 300g</v>
      </c>
      <c r="N4967" s="21" t="str">
        <f t="shared" si="497"/>
        <v>K-C6</v>
      </c>
      <c r="Q4967" s="21" t="str">
        <f>VLOOKUP(K4967,TONG_SL!$A:$D,3,0)</f>
        <v>Túi</v>
      </c>
      <c r="R4967" s="272">
        <v>10</v>
      </c>
      <c r="S4967" s="263"/>
      <c r="T4967" s="263">
        <f>VLOOKUP(VLOOKUP(G4967,Ma_KH!$A:$R,18,0)&amp;K4967,Gia_MB!$A:$F,6,0)</f>
        <v>74250</v>
      </c>
      <c r="U4967" s="264">
        <f t="shared" si="498"/>
        <v>742500</v>
      </c>
      <c r="V4967" s="263"/>
      <c r="W4967" s="265">
        <f t="shared" si="499"/>
        <v>0</v>
      </c>
      <c r="X4967" s="266" t="str">
        <f t="shared" si="500"/>
        <v>8</v>
      </c>
      <c r="Y4967" s="263"/>
      <c r="Z4967" s="264">
        <f t="shared" si="501"/>
        <v>59400</v>
      </c>
      <c r="AA4967" s="267">
        <f>VLOOKUP(G4967,Ma_KH!$A:$R,14,0)</f>
        <v>60</v>
      </c>
    </row>
    <row r="4968" spans="1:27" hidden="1" x14ac:dyDescent="0.25">
      <c r="A4968" s="268">
        <v>45997</v>
      </c>
      <c r="B4968" s="269">
        <v>4180971324</v>
      </c>
      <c r="C4968" s="151" t="s">
        <v>7767</v>
      </c>
      <c r="D4968" s="237">
        <v>46001</v>
      </c>
      <c r="E4968" s="271"/>
      <c r="F4968" s="270"/>
      <c r="G4968" s="32" t="s">
        <v>7819</v>
      </c>
      <c r="H4968" s="271"/>
      <c r="I4968" s="269" t="s">
        <v>8586</v>
      </c>
      <c r="J4968" s="240" t="s">
        <v>1771</v>
      </c>
      <c r="K4968" s="336" t="s">
        <v>48</v>
      </c>
      <c r="L4968" s="21" t="str">
        <f>VLOOKUP($K4968,TONG_SL!$A:$D,2,0)</f>
        <v>Mọc Nấm Hương 250g</v>
      </c>
      <c r="N4968" s="21" t="str">
        <f t="shared" si="497"/>
        <v>K-C6</v>
      </c>
      <c r="Q4968" s="21" t="str">
        <f>VLOOKUP(K4968,TONG_SL!$A:$D,3,0)</f>
        <v>Túi</v>
      </c>
      <c r="R4968" s="272">
        <v>4</v>
      </c>
      <c r="S4968" s="263"/>
      <c r="T4968" s="263">
        <f>VLOOKUP(VLOOKUP(G4968,Ma_KH!$A:$R,18,0)&amp;K4968,Gia_MB!$A:$F,6,0)</f>
        <v>46000</v>
      </c>
      <c r="U4968" s="264">
        <f t="shared" si="498"/>
        <v>184000</v>
      </c>
      <c r="V4968" s="263"/>
      <c r="W4968" s="265">
        <f t="shared" si="499"/>
        <v>0</v>
      </c>
      <c r="X4968" s="266" t="str">
        <f t="shared" si="500"/>
        <v>8</v>
      </c>
      <c r="Y4968" s="263"/>
      <c r="Z4968" s="264">
        <f t="shared" si="501"/>
        <v>14720</v>
      </c>
      <c r="AA4968" s="267">
        <f>VLOOKUP(G4968,Ma_KH!$A:$R,14,0)</f>
        <v>60</v>
      </c>
    </row>
    <row r="4969" spans="1:27" hidden="1" x14ac:dyDescent="0.25">
      <c r="A4969" s="268">
        <v>45997</v>
      </c>
      <c r="B4969" s="269">
        <v>4180971326</v>
      </c>
      <c r="C4969" s="151" t="s">
        <v>7767</v>
      </c>
      <c r="D4969" s="237">
        <v>46001</v>
      </c>
      <c r="E4969" s="271"/>
      <c r="F4969" s="270"/>
      <c r="G4969" s="32" t="s">
        <v>7819</v>
      </c>
      <c r="H4969" s="271"/>
      <c r="I4969" s="269" t="s">
        <v>8587</v>
      </c>
      <c r="J4969" s="240" t="s">
        <v>1771</v>
      </c>
      <c r="K4969" s="336" t="s">
        <v>7153</v>
      </c>
      <c r="L4969" s="21" t="str">
        <f>VLOOKUP($K4969,TONG_SL!$A:$D,2,0)</f>
        <v>Tai heo muối 200g</v>
      </c>
      <c r="N4969" s="21" t="str">
        <f t="shared" si="497"/>
        <v>K-C6</v>
      </c>
      <c r="Q4969" s="21" t="str">
        <f>VLOOKUP(K4969,TONG_SL!$A:$D,3,0)</f>
        <v>Túi</v>
      </c>
      <c r="R4969" s="272">
        <v>4</v>
      </c>
      <c r="S4969" s="263"/>
      <c r="T4969" s="263">
        <f>VLOOKUP(VLOOKUP(G4969,Ma_KH!$A:$R,18,0)&amp;K4969,Gia_MB!$A:$F,6,0)</f>
        <v>55595</v>
      </c>
      <c r="U4969" s="264">
        <f t="shared" si="498"/>
        <v>222380</v>
      </c>
      <c r="V4969" s="263"/>
      <c r="W4969" s="265">
        <f t="shared" si="499"/>
        <v>0</v>
      </c>
      <c r="X4969" s="266" t="str">
        <f t="shared" si="500"/>
        <v>8</v>
      </c>
      <c r="Y4969" s="263"/>
      <c r="Z4969" s="264">
        <f t="shared" si="501"/>
        <v>17790.400000000001</v>
      </c>
      <c r="AA4969" s="267">
        <f>VLOOKUP(G4969,Ma_KH!$A:$R,14,0)</f>
        <v>60</v>
      </c>
    </row>
    <row r="4970" spans="1:27" hidden="1" x14ac:dyDescent="0.25">
      <c r="A4970" s="268">
        <v>45997</v>
      </c>
      <c r="B4970" s="269">
        <v>4180971326</v>
      </c>
      <c r="C4970" s="151" t="s">
        <v>7767</v>
      </c>
      <c r="D4970" s="237">
        <v>46001</v>
      </c>
      <c r="E4970" s="271"/>
      <c r="F4970" s="270"/>
      <c r="G4970" s="32" t="s">
        <v>7819</v>
      </c>
      <c r="H4970" s="271"/>
      <c r="I4970" s="269" t="s">
        <v>8587</v>
      </c>
      <c r="J4970" s="240" t="s">
        <v>1771</v>
      </c>
      <c r="K4970" s="336" t="s">
        <v>7154</v>
      </c>
      <c r="L4970" s="21" t="str">
        <f>VLOOKUP($K4970,TONG_SL!$A:$D,2,0)</f>
        <v>Chả cốm 300g</v>
      </c>
      <c r="N4970" s="21" t="str">
        <f t="shared" si="497"/>
        <v>K-C6</v>
      </c>
      <c r="Q4970" s="21" t="str">
        <f>VLOOKUP(K4970,TONG_SL!$A:$D,3,0)</f>
        <v>Túi</v>
      </c>
      <c r="R4970" s="272">
        <v>6</v>
      </c>
      <c r="S4970" s="263"/>
      <c r="T4970" s="263">
        <f>VLOOKUP(VLOOKUP(G4970,Ma_KH!$A:$R,18,0)&amp;K4970,Gia_MB!$A:$F,6,0)</f>
        <v>74250</v>
      </c>
      <c r="U4970" s="264">
        <f t="shared" si="498"/>
        <v>445500</v>
      </c>
      <c r="V4970" s="263"/>
      <c r="W4970" s="265">
        <f t="shared" si="499"/>
        <v>0</v>
      </c>
      <c r="X4970" s="266" t="str">
        <f t="shared" si="500"/>
        <v>8</v>
      </c>
      <c r="Y4970" s="263"/>
      <c r="Z4970" s="264">
        <f t="shared" si="501"/>
        <v>35640</v>
      </c>
      <c r="AA4970" s="267">
        <f>VLOOKUP(G4970,Ma_KH!$A:$R,14,0)</f>
        <v>60</v>
      </c>
    </row>
    <row r="4971" spans="1:27" hidden="1" x14ac:dyDescent="0.25">
      <c r="A4971" s="268">
        <v>45997</v>
      </c>
      <c r="B4971" s="269">
        <v>4180971326</v>
      </c>
      <c r="C4971" s="151" t="s">
        <v>7767</v>
      </c>
      <c r="D4971" s="237">
        <v>46001</v>
      </c>
      <c r="E4971" s="271"/>
      <c r="F4971" s="270"/>
      <c r="G4971" s="32" t="s">
        <v>7819</v>
      </c>
      <c r="H4971" s="271"/>
      <c r="I4971" s="269" t="s">
        <v>8587</v>
      </c>
      <c r="J4971" s="240" t="s">
        <v>1771</v>
      </c>
      <c r="K4971" s="336" t="s">
        <v>48</v>
      </c>
      <c r="L4971" s="21" t="str">
        <f>VLOOKUP($K4971,TONG_SL!$A:$D,2,0)</f>
        <v>Mọc Nấm Hương 250g</v>
      </c>
      <c r="N4971" s="21" t="str">
        <f t="shared" si="497"/>
        <v>K-C6</v>
      </c>
      <c r="Q4971" s="21" t="str">
        <f>VLOOKUP(K4971,TONG_SL!$A:$D,3,0)</f>
        <v>Túi</v>
      </c>
      <c r="R4971" s="272">
        <v>4</v>
      </c>
      <c r="S4971" s="263"/>
      <c r="T4971" s="263">
        <f>VLOOKUP(VLOOKUP(G4971,Ma_KH!$A:$R,18,0)&amp;K4971,Gia_MB!$A:$F,6,0)</f>
        <v>46000</v>
      </c>
      <c r="U4971" s="264">
        <f t="shared" si="498"/>
        <v>184000</v>
      </c>
      <c r="V4971" s="263"/>
      <c r="W4971" s="265">
        <f t="shared" si="499"/>
        <v>0</v>
      </c>
      <c r="X4971" s="266" t="str">
        <f t="shared" si="500"/>
        <v>8</v>
      </c>
      <c r="Y4971" s="263"/>
      <c r="Z4971" s="264">
        <f t="shared" si="501"/>
        <v>14720</v>
      </c>
      <c r="AA4971" s="267">
        <f>VLOOKUP(G4971,Ma_KH!$A:$R,14,0)</f>
        <v>60</v>
      </c>
    </row>
    <row r="4972" spans="1:27" hidden="1" x14ac:dyDescent="0.25">
      <c r="A4972" s="268">
        <v>45997</v>
      </c>
      <c r="B4972" s="269">
        <v>4180971326</v>
      </c>
      <c r="C4972" s="151" t="s">
        <v>7767</v>
      </c>
      <c r="D4972" s="237">
        <v>46001</v>
      </c>
      <c r="E4972" s="271"/>
      <c r="F4972" s="270"/>
      <c r="G4972" s="32" t="s">
        <v>7819</v>
      </c>
      <c r="H4972" s="271"/>
      <c r="I4972" s="269" t="s">
        <v>8587</v>
      </c>
      <c r="J4972" s="240" t="s">
        <v>1771</v>
      </c>
      <c r="K4972" s="336" t="s">
        <v>32</v>
      </c>
      <c r="L4972" s="21" t="str">
        <f>VLOOKUP($K4972,TONG_SL!$A:$D,2,0)</f>
        <v>Giò Tai Lưỡi Xào 250g</v>
      </c>
      <c r="N4972" s="21" t="str">
        <f t="shared" si="497"/>
        <v>K-C6</v>
      </c>
      <c r="Q4972" s="21" t="str">
        <f>VLOOKUP(K4972,TONG_SL!$A:$D,3,0)</f>
        <v>Túi</v>
      </c>
      <c r="R4972" s="272">
        <v>4</v>
      </c>
      <c r="S4972" s="263"/>
      <c r="T4972" s="263">
        <f>VLOOKUP(VLOOKUP(G4972,Ma_KH!$A:$R,18,0)&amp;K4972,Gia_MB!$A:$F,6,0)</f>
        <v>50182</v>
      </c>
      <c r="U4972" s="264">
        <f t="shared" si="498"/>
        <v>200728</v>
      </c>
      <c r="V4972" s="263"/>
      <c r="W4972" s="265">
        <f t="shared" si="499"/>
        <v>0</v>
      </c>
      <c r="X4972" s="266" t="str">
        <f t="shared" si="500"/>
        <v>8</v>
      </c>
      <c r="Y4972" s="263"/>
      <c r="Z4972" s="264">
        <f t="shared" si="501"/>
        <v>16058.24</v>
      </c>
      <c r="AA4972" s="267">
        <f>VLOOKUP(G4972,Ma_KH!$A:$R,14,0)</f>
        <v>60</v>
      </c>
    </row>
    <row r="4973" spans="1:27" hidden="1" x14ac:dyDescent="0.25">
      <c r="A4973" s="268">
        <v>45997</v>
      </c>
      <c r="B4973" s="269">
        <v>4180970738</v>
      </c>
      <c r="C4973" s="151" t="s">
        <v>7767</v>
      </c>
      <c r="D4973" s="237">
        <v>46001</v>
      </c>
      <c r="E4973" s="271"/>
      <c r="F4973" s="270"/>
      <c r="G4973" s="32" t="s">
        <v>7819</v>
      </c>
      <c r="H4973" s="271"/>
      <c r="I4973" s="269" t="s">
        <v>8588</v>
      </c>
      <c r="J4973" s="240" t="s">
        <v>1771</v>
      </c>
      <c r="K4973" s="336" t="s">
        <v>7154</v>
      </c>
      <c r="L4973" s="21" t="str">
        <f>VLOOKUP($K4973,TONG_SL!$A:$D,2,0)</f>
        <v>Chả cốm 300g</v>
      </c>
      <c r="N4973" s="21" t="str">
        <f t="shared" si="497"/>
        <v>K-C6</v>
      </c>
      <c r="Q4973" s="21" t="str">
        <f>VLOOKUP(K4973,TONG_SL!$A:$D,3,0)</f>
        <v>Túi</v>
      </c>
      <c r="R4973" s="272">
        <v>6</v>
      </c>
      <c r="S4973" s="263"/>
      <c r="T4973" s="263">
        <f>VLOOKUP(VLOOKUP(G4973,Ma_KH!$A:$R,18,0)&amp;K4973,Gia_MB!$A:$F,6,0)</f>
        <v>74250</v>
      </c>
      <c r="U4973" s="264">
        <f t="shared" si="498"/>
        <v>445500</v>
      </c>
      <c r="V4973" s="263"/>
      <c r="W4973" s="265">
        <f t="shared" si="499"/>
        <v>0</v>
      </c>
      <c r="X4973" s="266" t="str">
        <f t="shared" si="500"/>
        <v>8</v>
      </c>
      <c r="Y4973" s="263"/>
      <c r="Z4973" s="264">
        <f t="shared" si="501"/>
        <v>35640</v>
      </c>
      <c r="AA4973" s="267">
        <f>VLOOKUP(G4973,Ma_KH!$A:$R,14,0)</f>
        <v>60</v>
      </c>
    </row>
    <row r="4974" spans="1:27" hidden="1" x14ac:dyDescent="0.25">
      <c r="A4974" s="268">
        <v>45997</v>
      </c>
      <c r="B4974" s="269">
        <v>4180970738</v>
      </c>
      <c r="C4974" s="151" t="s">
        <v>7767</v>
      </c>
      <c r="D4974" s="237">
        <v>46001</v>
      </c>
      <c r="E4974" s="271"/>
      <c r="F4974" s="270"/>
      <c r="G4974" s="32" t="s">
        <v>7819</v>
      </c>
      <c r="H4974" s="271"/>
      <c r="I4974" s="269" t="s">
        <v>8588</v>
      </c>
      <c r="J4974" s="240" t="s">
        <v>1771</v>
      </c>
      <c r="K4974" s="336" t="s">
        <v>7187</v>
      </c>
      <c r="L4974" s="21" t="str">
        <f>VLOOKUP($K4974,TONG_SL!$A:$D,2,0)</f>
        <v>Chân giò heo muối 300g</v>
      </c>
      <c r="N4974" s="21" t="str">
        <f t="shared" si="497"/>
        <v>K-C6</v>
      </c>
      <c r="Q4974" s="21" t="str">
        <f>VLOOKUP(K4974,TONG_SL!$A:$D,3,0)</f>
        <v>Túi</v>
      </c>
      <c r="R4974" s="272">
        <v>35</v>
      </c>
      <c r="S4974" s="263"/>
      <c r="T4974" s="263">
        <f>VLOOKUP(VLOOKUP(G4974,Ma_KH!$A:$R,18,0)&amp;K4974,Gia_MB!$A:$F,6,0)</f>
        <v>73431</v>
      </c>
      <c r="U4974" s="264">
        <f t="shared" si="498"/>
        <v>2570085</v>
      </c>
      <c r="V4974" s="263"/>
      <c r="W4974" s="265">
        <f t="shared" si="499"/>
        <v>0</v>
      </c>
      <c r="X4974" s="266" t="str">
        <f t="shared" si="500"/>
        <v>8</v>
      </c>
      <c r="Y4974" s="263"/>
      <c r="Z4974" s="264">
        <f t="shared" si="501"/>
        <v>205606.80000000002</v>
      </c>
      <c r="AA4974" s="267">
        <f>VLOOKUP(G4974,Ma_KH!$A:$R,14,0)</f>
        <v>60</v>
      </c>
    </row>
    <row r="4975" spans="1:27" hidden="1" x14ac:dyDescent="0.25">
      <c r="A4975" s="268">
        <v>45997</v>
      </c>
      <c r="B4975" s="269">
        <v>4180970738</v>
      </c>
      <c r="C4975" s="151" t="s">
        <v>7767</v>
      </c>
      <c r="D4975" s="237">
        <v>46001</v>
      </c>
      <c r="E4975" s="271"/>
      <c r="F4975" s="270"/>
      <c r="G4975" s="32" t="s">
        <v>7819</v>
      </c>
      <c r="H4975" s="271"/>
      <c r="I4975" s="269" t="s">
        <v>8588</v>
      </c>
      <c r="J4975" s="240" t="s">
        <v>1771</v>
      </c>
      <c r="K4975" s="336" t="s">
        <v>48</v>
      </c>
      <c r="L4975" s="21" t="str">
        <f>VLOOKUP($K4975,TONG_SL!$A:$D,2,0)</f>
        <v>Mọc Nấm Hương 250g</v>
      </c>
      <c r="N4975" s="21" t="str">
        <f t="shared" si="497"/>
        <v>K-C6</v>
      </c>
      <c r="Q4975" s="21" t="str">
        <f>VLOOKUP(K4975,TONG_SL!$A:$D,3,0)</f>
        <v>Túi</v>
      </c>
      <c r="R4975" s="272">
        <v>4</v>
      </c>
      <c r="S4975" s="263"/>
      <c r="T4975" s="263">
        <f>VLOOKUP(VLOOKUP(G4975,Ma_KH!$A:$R,18,0)&amp;K4975,Gia_MB!$A:$F,6,0)</f>
        <v>46000</v>
      </c>
      <c r="U4975" s="264">
        <f t="shared" si="498"/>
        <v>184000</v>
      </c>
      <c r="V4975" s="263"/>
      <c r="W4975" s="265">
        <f t="shared" si="499"/>
        <v>0</v>
      </c>
      <c r="X4975" s="266" t="str">
        <f t="shared" si="500"/>
        <v>8</v>
      </c>
      <c r="Y4975" s="263"/>
      <c r="Z4975" s="264">
        <f t="shared" si="501"/>
        <v>14720</v>
      </c>
      <c r="AA4975" s="267">
        <f>VLOOKUP(G4975,Ma_KH!$A:$R,14,0)</f>
        <v>60</v>
      </c>
    </row>
    <row r="4976" spans="1:27" hidden="1" x14ac:dyDescent="0.25">
      <c r="A4976" s="268">
        <v>45997</v>
      </c>
      <c r="B4976" s="269">
        <v>4180970738</v>
      </c>
      <c r="C4976" s="151" t="s">
        <v>7767</v>
      </c>
      <c r="D4976" s="237">
        <v>46001</v>
      </c>
      <c r="E4976" s="271"/>
      <c r="F4976" s="270"/>
      <c r="G4976" s="32" t="s">
        <v>7819</v>
      </c>
      <c r="H4976" s="271"/>
      <c r="I4976" s="269" t="s">
        <v>8588</v>
      </c>
      <c r="J4976" s="240" t="s">
        <v>1771</v>
      </c>
      <c r="K4976" s="336" t="s">
        <v>30</v>
      </c>
      <c r="L4976" s="21" t="str">
        <f>VLOOKUP($K4976,TONG_SL!$A:$D,2,0)</f>
        <v>Gà muối 500g</v>
      </c>
      <c r="N4976" s="21" t="str">
        <f t="shared" si="497"/>
        <v>K-C6</v>
      </c>
      <c r="Q4976" s="21" t="str">
        <f>VLOOKUP(K4976,TONG_SL!$A:$D,3,0)</f>
        <v>Túi</v>
      </c>
      <c r="R4976" s="272">
        <v>5</v>
      </c>
      <c r="S4976" s="263"/>
      <c r="T4976" s="263">
        <f>VLOOKUP(VLOOKUP(G4976,Ma_KH!$A:$R,18,0)&amp;K4976,Gia_MB!$A:$F,6,0)</f>
        <v>111058</v>
      </c>
      <c r="U4976" s="264">
        <f t="shared" si="498"/>
        <v>555290</v>
      </c>
      <c r="V4976" s="263"/>
      <c r="W4976" s="265">
        <f t="shared" si="499"/>
        <v>0</v>
      </c>
      <c r="X4976" s="266" t="str">
        <f t="shared" si="500"/>
        <v>8</v>
      </c>
      <c r="Y4976" s="263"/>
      <c r="Z4976" s="264">
        <f t="shared" si="501"/>
        <v>44423.200000000004</v>
      </c>
      <c r="AA4976" s="267">
        <f>VLOOKUP(G4976,Ma_KH!$A:$R,14,0)</f>
        <v>60</v>
      </c>
    </row>
    <row r="4977" spans="1:27" hidden="1" x14ac:dyDescent="0.25">
      <c r="A4977" s="268">
        <v>45997</v>
      </c>
      <c r="B4977" s="269">
        <v>4180970738</v>
      </c>
      <c r="C4977" s="151" t="s">
        <v>7767</v>
      </c>
      <c r="D4977" s="237">
        <v>46001</v>
      </c>
      <c r="E4977" s="271"/>
      <c r="F4977" s="270"/>
      <c r="G4977" s="32" t="s">
        <v>7819</v>
      </c>
      <c r="H4977" s="271"/>
      <c r="I4977" s="269" t="s">
        <v>8588</v>
      </c>
      <c r="J4977" s="240" t="s">
        <v>1771</v>
      </c>
      <c r="K4977" s="336" t="s">
        <v>32</v>
      </c>
      <c r="L4977" s="21" t="str">
        <f>VLOOKUP($K4977,TONG_SL!$A:$D,2,0)</f>
        <v>Giò Tai Lưỡi Xào 250g</v>
      </c>
      <c r="N4977" s="21" t="str">
        <f t="shared" si="497"/>
        <v>K-C6</v>
      </c>
      <c r="Q4977" s="21" t="str">
        <f>VLOOKUP(K4977,TONG_SL!$A:$D,3,0)</f>
        <v>Túi</v>
      </c>
      <c r="R4977" s="272">
        <v>12</v>
      </c>
      <c r="S4977" s="263"/>
      <c r="T4977" s="263">
        <f>VLOOKUP(VLOOKUP(G4977,Ma_KH!$A:$R,18,0)&amp;K4977,Gia_MB!$A:$F,6,0)</f>
        <v>50182</v>
      </c>
      <c r="U4977" s="264">
        <f t="shared" si="498"/>
        <v>602184</v>
      </c>
      <c r="V4977" s="263"/>
      <c r="W4977" s="265">
        <f t="shared" si="499"/>
        <v>0</v>
      </c>
      <c r="X4977" s="266" t="str">
        <f t="shared" si="500"/>
        <v>8</v>
      </c>
      <c r="Y4977" s="263"/>
      <c r="Z4977" s="264">
        <f t="shared" si="501"/>
        <v>48174.720000000001</v>
      </c>
      <c r="AA4977" s="267">
        <f>VLOOKUP(G4977,Ma_KH!$A:$R,14,0)</f>
        <v>60</v>
      </c>
    </row>
    <row r="4978" spans="1:27" hidden="1" x14ac:dyDescent="0.25">
      <c r="A4978" s="268">
        <v>45997</v>
      </c>
      <c r="B4978" s="269">
        <v>4180970738</v>
      </c>
      <c r="C4978" s="151" t="s">
        <v>7767</v>
      </c>
      <c r="D4978" s="237">
        <v>46001</v>
      </c>
      <c r="E4978" s="271"/>
      <c r="F4978" s="270"/>
      <c r="G4978" s="32" t="s">
        <v>7819</v>
      </c>
      <c r="H4978" s="271"/>
      <c r="I4978" s="269" t="s">
        <v>8588</v>
      </c>
      <c r="J4978" s="240" t="s">
        <v>1771</v>
      </c>
      <c r="K4978" s="336" t="s">
        <v>7153</v>
      </c>
      <c r="L4978" s="21" t="str">
        <f>VLOOKUP($K4978,TONG_SL!$A:$D,2,0)</f>
        <v>Tai heo muối 200g</v>
      </c>
      <c r="N4978" s="21" t="str">
        <f t="shared" si="497"/>
        <v>K-C6</v>
      </c>
      <c r="Q4978" s="21" t="str">
        <f>VLOOKUP(K4978,TONG_SL!$A:$D,3,0)</f>
        <v>Túi</v>
      </c>
      <c r="R4978" s="272">
        <v>5</v>
      </c>
      <c r="S4978" s="263"/>
      <c r="T4978" s="263">
        <f>VLOOKUP(VLOOKUP(G4978,Ma_KH!$A:$R,18,0)&amp;K4978,Gia_MB!$A:$F,6,0)</f>
        <v>55595</v>
      </c>
      <c r="U4978" s="264">
        <f t="shared" si="498"/>
        <v>277975</v>
      </c>
      <c r="V4978" s="263"/>
      <c r="W4978" s="265">
        <f t="shared" si="499"/>
        <v>0</v>
      </c>
      <c r="X4978" s="266" t="str">
        <f t="shared" si="500"/>
        <v>8</v>
      </c>
      <c r="Y4978" s="263"/>
      <c r="Z4978" s="264">
        <f t="shared" si="501"/>
        <v>22238</v>
      </c>
      <c r="AA4978" s="267">
        <f>VLOOKUP(G4978,Ma_KH!$A:$R,14,0)</f>
        <v>60</v>
      </c>
    </row>
    <row r="4979" spans="1:27" hidden="1" x14ac:dyDescent="0.25">
      <c r="A4979" s="268">
        <v>45997</v>
      </c>
      <c r="B4979" s="269">
        <v>4180970738</v>
      </c>
      <c r="C4979" s="151" t="s">
        <v>7767</v>
      </c>
      <c r="D4979" s="237">
        <v>46001</v>
      </c>
      <c r="E4979" s="271"/>
      <c r="F4979" s="270"/>
      <c r="G4979" s="32" t="s">
        <v>7819</v>
      </c>
      <c r="H4979" s="271"/>
      <c r="I4979" s="269" t="s">
        <v>8588</v>
      </c>
      <c r="J4979" s="240" t="s">
        <v>1771</v>
      </c>
      <c r="K4979" s="336" t="s">
        <v>7820</v>
      </c>
      <c r="L4979" s="21" t="str">
        <f>VLOOKUP($K4979,TONG_SL!$A:$D,2,0)</f>
        <v>Giò lụa cây 250g</v>
      </c>
      <c r="N4979" s="21" t="str">
        <f t="shared" si="497"/>
        <v>K-C6</v>
      </c>
      <c r="Q4979" s="21" t="str">
        <f>VLOOKUP(K4979,TONG_SL!$A:$D,3,0)</f>
        <v>Túi</v>
      </c>
      <c r="R4979" s="272">
        <v>5</v>
      </c>
      <c r="S4979" s="263"/>
      <c r="T4979" s="263">
        <f>VLOOKUP(VLOOKUP(G4979,Ma_KH!$A:$R,18,0)&amp;K4979,Gia_MB!$A:$F,6,0)</f>
        <v>49500</v>
      </c>
      <c r="U4979" s="264">
        <f t="shared" si="498"/>
        <v>247500</v>
      </c>
      <c r="V4979" s="263"/>
      <c r="W4979" s="265">
        <f t="shared" si="499"/>
        <v>0</v>
      </c>
      <c r="X4979" s="266" t="str">
        <f t="shared" si="500"/>
        <v>8</v>
      </c>
      <c r="Y4979" s="263"/>
      <c r="Z4979" s="264">
        <f t="shared" si="501"/>
        <v>19800</v>
      </c>
      <c r="AA4979" s="267">
        <f>VLOOKUP(G4979,Ma_KH!$A:$R,14,0)</f>
        <v>60</v>
      </c>
    </row>
    <row r="4980" spans="1:27" hidden="1" x14ac:dyDescent="0.25">
      <c r="A4980" s="268">
        <v>45997</v>
      </c>
      <c r="B4980" s="269">
        <v>4180971329</v>
      </c>
      <c r="C4980" s="151" t="s">
        <v>7767</v>
      </c>
      <c r="D4980" s="237">
        <v>46001</v>
      </c>
      <c r="E4980" s="271"/>
      <c r="F4980" s="270"/>
      <c r="G4980" s="32" t="s">
        <v>7819</v>
      </c>
      <c r="H4980" s="271"/>
      <c r="I4980" s="269" t="s">
        <v>8589</v>
      </c>
      <c r="J4980" s="240" t="s">
        <v>1771</v>
      </c>
      <c r="K4980" s="336" t="s">
        <v>32</v>
      </c>
      <c r="L4980" s="21" t="str">
        <f>VLOOKUP($K4980,TONG_SL!$A:$D,2,0)</f>
        <v>Giò Tai Lưỡi Xào 250g</v>
      </c>
      <c r="N4980" s="21" t="str">
        <f t="shared" si="497"/>
        <v>K-C6</v>
      </c>
      <c r="Q4980" s="21" t="str">
        <f>VLOOKUP(K4980,TONG_SL!$A:$D,3,0)</f>
        <v>Túi</v>
      </c>
      <c r="R4980" s="272">
        <v>4</v>
      </c>
      <c r="S4980" s="263"/>
      <c r="T4980" s="263">
        <f>VLOOKUP(VLOOKUP(G4980,Ma_KH!$A:$R,18,0)&amp;K4980,Gia_MB!$A:$F,6,0)</f>
        <v>50182</v>
      </c>
      <c r="U4980" s="264">
        <f t="shared" si="498"/>
        <v>200728</v>
      </c>
      <c r="V4980" s="263"/>
      <c r="W4980" s="265">
        <f t="shared" si="499"/>
        <v>0</v>
      </c>
      <c r="X4980" s="266" t="str">
        <f t="shared" si="500"/>
        <v>8</v>
      </c>
      <c r="Y4980" s="263"/>
      <c r="Z4980" s="264">
        <f t="shared" si="501"/>
        <v>16058.24</v>
      </c>
      <c r="AA4980" s="267">
        <f>VLOOKUP(G4980,Ma_KH!$A:$R,14,0)</f>
        <v>60</v>
      </c>
    </row>
    <row r="4981" spans="1:27" hidden="1" x14ac:dyDescent="0.25">
      <c r="A4981" s="268">
        <v>45997</v>
      </c>
      <c r="B4981" s="269">
        <v>4180971329</v>
      </c>
      <c r="C4981" s="151" t="s">
        <v>7767</v>
      </c>
      <c r="D4981" s="237">
        <v>46001</v>
      </c>
      <c r="E4981" s="271"/>
      <c r="F4981" s="270"/>
      <c r="G4981" s="32" t="s">
        <v>7819</v>
      </c>
      <c r="H4981" s="271"/>
      <c r="I4981" s="269" t="s">
        <v>8589</v>
      </c>
      <c r="J4981" s="240" t="s">
        <v>1771</v>
      </c>
      <c r="K4981" s="336" t="s">
        <v>48</v>
      </c>
      <c r="L4981" s="21" t="str">
        <f>VLOOKUP($K4981,TONG_SL!$A:$D,2,0)</f>
        <v>Mọc Nấm Hương 250g</v>
      </c>
      <c r="N4981" s="21" t="str">
        <f t="shared" si="497"/>
        <v>K-C6</v>
      </c>
      <c r="Q4981" s="21" t="str">
        <f>VLOOKUP(K4981,TONG_SL!$A:$D,3,0)</f>
        <v>Túi</v>
      </c>
      <c r="R4981" s="272">
        <v>4</v>
      </c>
      <c r="S4981" s="263"/>
      <c r="T4981" s="263">
        <f>VLOOKUP(VLOOKUP(G4981,Ma_KH!$A:$R,18,0)&amp;K4981,Gia_MB!$A:$F,6,0)</f>
        <v>46000</v>
      </c>
      <c r="U4981" s="264">
        <f t="shared" si="498"/>
        <v>184000</v>
      </c>
      <c r="V4981" s="263"/>
      <c r="W4981" s="265">
        <f t="shared" si="499"/>
        <v>0</v>
      </c>
      <c r="X4981" s="266" t="str">
        <f t="shared" si="500"/>
        <v>8</v>
      </c>
      <c r="Y4981" s="263"/>
      <c r="Z4981" s="264">
        <f t="shared" si="501"/>
        <v>14720</v>
      </c>
      <c r="AA4981" s="267">
        <f>VLOOKUP(G4981,Ma_KH!$A:$R,14,0)</f>
        <v>60</v>
      </c>
    </row>
    <row r="4982" spans="1:27" hidden="1" x14ac:dyDescent="0.25">
      <c r="A4982" s="268">
        <v>45997</v>
      </c>
      <c r="B4982" s="269">
        <v>4180971329</v>
      </c>
      <c r="C4982" s="151" t="s">
        <v>7767</v>
      </c>
      <c r="D4982" s="237">
        <v>46001</v>
      </c>
      <c r="E4982" s="271"/>
      <c r="F4982" s="270"/>
      <c r="G4982" s="32" t="s">
        <v>7819</v>
      </c>
      <c r="H4982" s="271"/>
      <c r="I4982" s="269" t="s">
        <v>8589</v>
      </c>
      <c r="J4982" s="240" t="s">
        <v>1771</v>
      </c>
      <c r="K4982" s="336" t="s">
        <v>7154</v>
      </c>
      <c r="L4982" s="21" t="str">
        <f>VLOOKUP($K4982,TONG_SL!$A:$D,2,0)</f>
        <v>Chả cốm 300g</v>
      </c>
      <c r="N4982" s="21" t="str">
        <f t="shared" si="497"/>
        <v>K-C6</v>
      </c>
      <c r="Q4982" s="21" t="str">
        <f>VLOOKUP(K4982,TONG_SL!$A:$D,3,0)</f>
        <v>Túi</v>
      </c>
      <c r="R4982" s="272">
        <v>6</v>
      </c>
      <c r="S4982" s="263"/>
      <c r="T4982" s="263">
        <f>VLOOKUP(VLOOKUP(G4982,Ma_KH!$A:$R,18,0)&amp;K4982,Gia_MB!$A:$F,6,0)</f>
        <v>74250</v>
      </c>
      <c r="U4982" s="264">
        <f t="shared" si="498"/>
        <v>445500</v>
      </c>
      <c r="V4982" s="263"/>
      <c r="W4982" s="265">
        <f t="shared" si="499"/>
        <v>0</v>
      </c>
      <c r="X4982" s="266" t="str">
        <f t="shared" si="500"/>
        <v>8</v>
      </c>
      <c r="Y4982" s="263"/>
      <c r="Z4982" s="264">
        <f t="shared" si="501"/>
        <v>35640</v>
      </c>
      <c r="AA4982" s="267">
        <f>VLOOKUP(G4982,Ma_KH!$A:$R,14,0)</f>
        <v>60</v>
      </c>
    </row>
    <row r="4983" spans="1:27" hidden="1" x14ac:dyDescent="0.25">
      <c r="A4983" s="268">
        <v>45997</v>
      </c>
      <c r="B4983" s="269">
        <v>4180971329</v>
      </c>
      <c r="C4983" s="151" t="s">
        <v>7767</v>
      </c>
      <c r="D4983" s="237">
        <v>46001</v>
      </c>
      <c r="E4983" s="271"/>
      <c r="F4983" s="270"/>
      <c r="G4983" s="32" t="s">
        <v>7819</v>
      </c>
      <c r="H4983" s="271"/>
      <c r="I4983" s="269" t="s">
        <v>8589</v>
      </c>
      <c r="J4983" s="240" t="s">
        <v>1771</v>
      </c>
      <c r="K4983" s="336" t="s">
        <v>30</v>
      </c>
      <c r="L4983" s="21" t="str">
        <f>VLOOKUP($K4983,TONG_SL!$A:$D,2,0)</f>
        <v>Gà muối 500g</v>
      </c>
      <c r="N4983" s="21" t="str">
        <f t="shared" si="497"/>
        <v>K-C6</v>
      </c>
      <c r="Q4983" s="21" t="str">
        <f>VLOOKUP(K4983,TONG_SL!$A:$D,3,0)</f>
        <v>Túi</v>
      </c>
      <c r="R4983" s="272">
        <v>10</v>
      </c>
      <c r="S4983" s="263"/>
      <c r="T4983" s="263">
        <f>VLOOKUP(VLOOKUP(G4983,Ma_KH!$A:$R,18,0)&amp;K4983,Gia_MB!$A:$F,6,0)</f>
        <v>111058</v>
      </c>
      <c r="U4983" s="264">
        <f t="shared" si="498"/>
        <v>1110580</v>
      </c>
      <c r="V4983" s="263"/>
      <c r="W4983" s="265">
        <f t="shared" si="499"/>
        <v>0</v>
      </c>
      <c r="X4983" s="266" t="str">
        <f t="shared" si="500"/>
        <v>8</v>
      </c>
      <c r="Y4983" s="263"/>
      <c r="Z4983" s="264">
        <f t="shared" si="501"/>
        <v>88846.400000000009</v>
      </c>
      <c r="AA4983" s="267">
        <f>VLOOKUP(G4983,Ma_KH!$A:$R,14,0)</f>
        <v>60</v>
      </c>
    </row>
    <row r="4984" spans="1:27" hidden="1" x14ac:dyDescent="0.25">
      <c r="A4984" s="268">
        <v>45997</v>
      </c>
      <c r="B4984" s="269">
        <v>4180971329</v>
      </c>
      <c r="C4984" s="151" t="s">
        <v>7767</v>
      </c>
      <c r="D4984" s="237">
        <v>46001</v>
      </c>
      <c r="E4984" s="271"/>
      <c r="F4984" s="270"/>
      <c r="G4984" s="32" t="s">
        <v>7819</v>
      </c>
      <c r="H4984" s="271"/>
      <c r="I4984" s="269" t="s">
        <v>8589</v>
      </c>
      <c r="J4984" s="240" t="s">
        <v>1771</v>
      </c>
      <c r="K4984" s="336" t="s">
        <v>7187</v>
      </c>
      <c r="L4984" s="21" t="str">
        <f>VLOOKUP($K4984,TONG_SL!$A:$D,2,0)</f>
        <v>Chân giò heo muối 300g</v>
      </c>
      <c r="N4984" s="21" t="str">
        <f t="shared" si="497"/>
        <v>K-C6</v>
      </c>
      <c r="Q4984" s="21" t="str">
        <f>VLOOKUP(K4984,TONG_SL!$A:$D,3,0)</f>
        <v>Túi</v>
      </c>
      <c r="R4984" s="272">
        <v>10</v>
      </c>
      <c r="S4984" s="263"/>
      <c r="T4984" s="263">
        <f>VLOOKUP(VLOOKUP(G4984,Ma_KH!$A:$R,18,0)&amp;K4984,Gia_MB!$A:$F,6,0)</f>
        <v>73431</v>
      </c>
      <c r="U4984" s="264">
        <f t="shared" si="498"/>
        <v>734310</v>
      </c>
      <c r="V4984" s="263"/>
      <c r="W4984" s="265">
        <f t="shared" si="499"/>
        <v>0</v>
      </c>
      <c r="X4984" s="266" t="str">
        <f t="shared" si="500"/>
        <v>8</v>
      </c>
      <c r="Y4984" s="263"/>
      <c r="Z4984" s="264">
        <f t="shared" si="501"/>
        <v>58744.800000000003</v>
      </c>
      <c r="AA4984" s="267">
        <f>VLOOKUP(G4984,Ma_KH!$A:$R,14,0)</f>
        <v>60</v>
      </c>
    </row>
    <row r="4985" spans="1:27" hidden="1" x14ac:dyDescent="0.25">
      <c r="A4985" s="268">
        <v>45997</v>
      </c>
      <c r="B4985" s="269">
        <v>4180971364</v>
      </c>
      <c r="C4985" s="151" t="s">
        <v>7767</v>
      </c>
      <c r="D4985" s="237">
        <v>46001</v>
      </c>
      <c r="E4985" s="271"/>
      <c r="F4985" s="270"/>
      <c r="G4985" s="32" t="s">
        <v>7819</v>
      </c>
      <c r="H4985" s="271"/>
      <c r="I4985" s="269" t="s">
        <v>8590</v>
      </c>
      <c r="J4985" s="240" t="s">
        <v>1771</v>
      </c>
      <c r="K4985" s="336" t="s">
        <v>32</v>
      </c>
      <c r="L4985" s="21" t="str">
        <f>VLOOKUP($K4985,TONG_SL!$A:$D,2,0)</f>
        <v>Giò Tai Lưỡi Xào 250g</v>
      </c>
      <c r="N4985" s="21" t="str">
        <f t="shared" si="497"/>
        <v>K-C6</v>
      </c>
      <c r="Q4985" s="21" t="str">
        <f>VLOOKUP(K4985,TONG_SL!$A:$D,3,0)</f>
        <v>Túi</v>
      </c>
      <c r="R4985" s="272">
        <v>4</v>
      </c>
      <c r="S4985" s="263"/>
      <c r="T4985" s="263">
        <f>VLOOKUP(VLOOKUP(G4985,Ma_KH!$A:$R,18,0)&amp;K4985,Gia_MB!$A:$F,6,0)</f>
        <v>50182</v>
      </c>
      <c r="U4985" s="264">
        <f t="shared" si="498"/>
        <v>200728</v>
      </c>
      <c r="V4985" s="263"/>
      <c r="W4985" s="265">
        <f t="shared" si="499"/>
        <v>0</v>
      </c>
      <c r="X4985" s="266" t="str">
        <f t="shared" si="500"/>
        <v>8</v>
      </c>
      <c r="Y4985" s="263"/>
      <c r="Z4985" s="264">
        <f t="shared" si="501"/>
        <v>16058.24</v>
      </c>
      <c r="AA4985" s="267">
        <f>VLOOKUP(G4985,Ma_KH!$A:$R,14,0)</f>
        <v>60</v>
      </c>
    </row>
    <row r="4986" spans="1:27" hidden="1" x14ac:dyDescent="0.25">
      <c r="A4986" s="268">
        <v>45997</v>
      </c>
      <c r="B4986" s="269">
        <v>4180971364</v>
      </c>
      <c r="C4986" s="151" t="s">
        <v>7767</v>
      </c>
      <c r="D4986" s="237">
        <v>46001</v>
      </c>
      <c r="E4986" s="271"/>
      <c r="F4986" s="270"/>
      <c r="G4986" s="32" t="s">
        <v>7819</v>
      </c>
      <c r="H4986" s="271"/>
      <c r="I4986" s="269" t="s">
        <v>8590</v>
      </c>
      <c r="J4986" s="240" t="s">
        <v>1771</v>
      </c>
      <c r="K4986" s="336" t="s">
        <v>48</v>
      </c>
      <c r="L4986" s="21" t="str">
        <f>VLOOKUP($K4986,TONG_SL!$A:$D,2,0)</f>
        <v>Mọc Nấm Hương 250g</v>
      </c>
      <c r="N4986" s="21" t="str">
        <f t="shared" si="497"/>
        <v>K-C6</v>
      </c>
      <c r="Q4986" s="21" t="str">
        <f>VLOOKUP(K4986,TONG_SL!$A:$D,3,0)</f>
        <v>Túi</v>
      </c>
      <c r="R4986" s="272">
        <v>4</v>
      </c>
      <c r="S4986" s="263"/>
      <c r="T4986" s="263">
        <f>VLOOKUP(VLOOKUP(G4986,Ma_KH!$A:$R,18,0)&amp;K4986,Gia_MB!$A:$F,6,0)</f>
        <v>46000</v>
      </c>
      <c r="U4986" s="264">
        <f t="shared" si="498"/>
        <v>184000</v>
      </c>
      <c r="V4986" s="263"/>
      <c r="W4986" s="265">
        <f t="shared" si="499"/>
        <v>0</v>
      </c>
      <c r="X4986" s="266" t="str">
        <f t="shared" si="500"/>
        <v>8</v>
      </c>
      <c r="Y4986" s="263"/>
      <c r="Z4986" s="264">
        <f t="shared" si="501"/>
        <v>14720</v>
      </c>
      <c r="AA4986" s="267">
        <f>VLOOKUP(G4986,Ma_KH!$A:$R,14,0)</f>
        <v>60</v>
      </c>
    </row>
    <row r="4987" spans="1:27" hidden="1" x14ac:dyDescent="0.25">
      <c r="A4987" s="268">
        <v>45997</v>
      </c>
      <c r="B4987" s="269">
        <v>4180971364</v>
      </c>
      <c r="C4987" s="151" t="s">
        <v>7767</v>
      </c>
      <c r="D4987" s="237">
        <v>46001</v>
      </c>
      <c r="E4987" s="271"/>
      <c r="F4987" s="270"/>
      <c r="G4987" s="32" t="s">
        <v>7819</v>
      </c>
      <c r="H4987" s="271"/>
      <c r="I4987" s="269" t="s">
        <v>8590</v>
      </c>
      <c r="J4987" s="240" t="s">
        <v>1771</v>
      </c>
      <c r="K4987" s="336" t="s">
        <v>7187</v>
      </c>
      <c r="L4987" s="21" t="str">
        <f>VLOOKUP($K4987,TONG_SL!$A:$D,2,0)</f>
        <v>Chân giò heo muối 300g</v>
      </c>
      <c r="N4987" s="21" t="str">
        <f t="shared" si="497"/>
        <v>K-C6</v>
      </c>
      <c r="Q4987" s="21" t="str">
        <f>VLOOKUP(K4987,TONG_SL!$A:$D,3,0)</f>
        <v>Túi</v>
      </c>
      <c r="R4987" s="272">
        <v>4</v>
      </c>
      <c r="S4987" s="263"/>
      <c r="T4987" s="263">
        <f>VLOOKUP(VLOOKUP(G4987,Ma_KH!$A:$R,18,0)&amp;K4987,Gia_MB!$A:$F,6,0)</f>
        <v>73431</v>
      </c>
      <c r="U4987" s="264">
        <f t="shared" si="498"/>
        <v>293724</v>
      </c>
      <c r="V4987" s="263"/>
      <c r="W4987" s="265">
        <f t="shared" si="499"/>
        <v>0</v>
      </c>
      <c r="X4987" s="266" t="str">
        <f t="shared" si="500"/>
        <v>8</v>
      </c>
      <c r="Y4987" s="263"/>
      <c r="Z4987" s="264">
        <f t="shared" si="501"/>
        <v>23497.920000000002</v>
      </c>
      <c r="AA4987" s="267">
        <f>VLOOKUP(G4987,Ma_KH!$A:$R,14,0)</f>
        <v>60</v>
      </c>
    </row>
    <row r="4988" spans="1:27" hidden="1" x14ac:dyDescent="0.25">
      <c r="A4988" s="268">
        <v>45997</v>
      </c>
      <c r="B4988" s="269">
        <v>4180971364</v>
      </c>
      <c r="C4988" s="151" t="s">
        <v>7767</v>
      </c>
      <c r="D4988" s="237">
        <v>46001</v>
      </c>
      <c r="E4988" s="271"/>
      <c r="F4988" s="270"/>
      <c r="G4988" s="32" t="s">
        <v>7819</v>
      </c>
      <c r="H4988" s="271"/>
      <c r="I4988" s="269" t="s">
        <v>8590</v>
      </c>
      <c r="J4988" s="240" t="s">
        <v>1771</v>
      </c>
      <c r="K4988" s="336" t="s">
        <v>7154</v>
      </c>
      <c r="L4988" s="21" t="str">
        <f>VLOOKUP($K4988,TONG_SL!$A:$D,2,0)</f>
        <v>Chả cốm 300g</v>
      </c>
      <c r="N4988" s="21" t="str">
        <f t="shared" si="497"/>
        <v>K-C6</v>
      </c>
      <c r="Q4988" s="21" t="str">
        <f>VLOOKUP(K4988,TONG_SL!$A:$D,3,0)</f>
        <v>Túi</v>
      </c>
      <c r="R4988" s="272">
        <v>10</v>
      </c>
      <c r="S4988" s="263"/>
      <c r="T4988" s="263">
        <f>VLOOKUP(VLOOKUP(G4988,Ma_KH!$A:$R,18,0)&amp;K4988,Gia_MB!$A:$F,6,0)</f>
        <v>74250</v>
      </c>
      <c r="U4988" s="264">
        <f t="shared" si="498"/>
        <v>742500</v>
      </c>
      <c r="V4988" s="263"/>
      <c r="W4988" s="265">
        <f t="shared" si="499"/>
        <v>0</v>
      </c>
      <c r="X4988" s="266" t="str">
        <f t="shared" si="500"/>
        <v>8</v>
      </c>
      <c r="Y4988" s="263"/>
      <c r="Z4988" s="264">
        <f t="shared" si="501"/>
        <v>59400</v>
      </c>
      <c r="AA4988" s="267">
        <f>VLOOKUP(G4988,Ma_KH!$A:$R,14,0)</f>
        <v>60</v>
      </c>
    </row>
    <row r="4989" spans="1:27" hidden="1" x14ac:dyDescent="0.25">
      <c r="A4989" s="268">
        <v>45997</v>
      </c>
      <c r="B4989" s="269">
        <v>4180971364</v>
      </c>
      <c r="C4989" s="151" t="s">
        <v>7767</v>
      </c>
      <c r="D4989" s="237">
        <v>46001</v>
      </c>
      <c r="E4989" s="271"/>
      <c r="F4989" s="270"/>
      <c r="G4989" s="32" t="s">
        <v>7819</v>
      </c>
      <c r="H4989" s="271"/>
      <c r="I4989" s="269" t="s">
        <v>8590</v>
      </c>
      <c r="J4989" s="240" t="s">
        <v>1771</v>
      </c>
      <c r="K4989" s="336" t="s">
        <v>30</v>
      </c>
      <c r="L4989" s="21" t="str">
        <f>VLOOKUP($K4989,TONG_SL!$A:$D,2,0)</f>
        <v>Gà muối 500g</v>
      </c>
      <c r="N4989" s="21" t="str">
        <f t="shared" si="497"/>
        <v>K-C6</v>
      </c>
      <c r="Q4989" s="21" t="str">
        <f>VLOOKUP(K4989,TONG_SL!$A:$D,3,0)</f>
        <v>Túi</v>
      </c>
      <c r="R4989" s="272">
        <v>10</v>
      </c>
      <c r="S4989" s="263"/>
      <c r="T4989" s="263">
        <f>VLOOKUP(VLOOKUP(G4989,Ma_KH!$A:$R,18,0)&amp;K4989,Gia_MB!$A:$F,6,0)</f>
        <v>111058</v>
      </c>
      <c r="U4989" s="264">
        <f t="shared" si="498"/>
        <v>1110580</v>
      </c>
      <c r="V4989" s="263"/>
      <c r="W4989" s="265">
        <f t="shared" si="499"/>
        <v>0</v>
      </c>
      <c r="X4989" s="266" t="str">
        <f t="shared" si="500"/>
        <v>8</v>
      </c>
      <c r="Y4989" s="263"/>
      <c r="Z4989" s="264">
        <f t="shared" si="501"/>
        <v>88846.400000000009</v>
      </c>
      <c r="AA4989" s="267">
        <f>VLOOKUP(G4989,Ma_KH!$A:$R,14,0)</f>
        <v>60</v>
      </c>
    </row>
    <row r="4990" spans="1:27" hidden="1" x14ac:dyDescent="0.25">
      <c r="A4990" s="268">
        <v>45997</v>
      </c>
      <c r="B4990" s="269">
        <v>4180971285</v>
      </c>
      <c r="C4990" s="151" t="s">
        <v>7767</v>
      </c>
      <c r="D4990" s="237">
        <v>46001</v>
      </c>
      <c r="E4990" s="271"/>
      <c r="F4990" s="270"/>
      <c r="G4990" s="32" t="s">
        <v>7819</v>
      </c>
      <c r="H4990" s="271"/>
      <c r="I4990" s="269" t="s">
        <v>8591</v>
      </c>
      <c r="J4990" s="240" t="s">
        <v>1771</v>
      </c>
      <c r="K4990" s="336" t="s">
        <v>7187</v>
      </c>
      <c r="L4990" s="21" t="str">
        <f>VLOOKUP($K4990,TONG_SL!$A:$D,2,0)</f>
        <v>Chân giò heo muối 300g</v>
      </c>
      <c r="N4990" s="21" t="str">
        <f t="shared" si="497"/>
        <v>K-C6</v>
      </c>
      <c r="Q4990" s="21" t="str">
        <f>VLOOKUP(K4990,TONG_SL!$A:$D,3,0)</f>
        <v>Túi</v>
      </c>
      <c r="R4990" s="272">
        <v>10</v>
      </c>
      <c r="S4990" s="263"/>
      <c r="T4990" s="263">
        <f>VLOOKUP(VLOOKUP(G4990,Ma_KH!$A:$R,18,0)&amp;K4990,Gia_MB!$A:$F,6,0)</f>
        <v>73431</v>
      </c>
      <c r="U4990" s="264">
        <f t="shared" si="498"/>
        <v>734310</v>
      </c>
      <c r="V4990" s="263"/>
      <c r="W4990" s="265">
        <f t="shared" si="499"/>
        <v>0</v>
      </c>
      <c r="X4990" s="266" t="str">
        <f t="shared" si="500"/>
        <v>8</v>
      </c>
      <c r="Y4990" s="263"/>
      <c r="Z4990" s="264">
        <f t="shared" si="501"/>
        <v>58744.800000000003</v>
      </c>
      <c r="AA4990" s="267">
        <f>VLOOKUP(G4990,Ma_KH!$A:$R,14,0)</f>
        <v>60</v>
      </c>
    </row>
    <row r="4991" spans="1:27" hidden="1" x14ac:dyDescent="0.25">
      <c r="A4991" s="268">
        <v>45997</v>
      </c>
      <c r="B4991" s="269">
        <v>4180971285</v>
      </c>
      <c r="C4991" s="151" t="s">
        <v>7767</v>
      </c>
      <c r="D4991" s="237">
        <v>46001</v>
      </c>
      <c r="E4991" s="271"/>
      <c r="F4991" s="270"/>
      <c r="G4991" s="32" t="s">
        <v>7819</v>
      </c>
      <c r="H4991" s="271"/>
      <c r="I4991" s="269" t="s">
        <v>8591</v>
      </c>
      <c r="J4991" s="240" t="s">
        <v>1771</v>
      </c>
      <c r="K4991" s="336" t="s">
        <v>7153</v>
      </c>
      <c r="L4991" s="21" t="str">
        <f>VLOOKUP($K4991,TONG_SL!$A:$D,2,0)</f>
        <v>Tai heo muối 200g</v>
      </c>
      <c r="N4991" s="21" t="str">
        <f t="shared" ref="N4991:N5054" si="502">IF($B4991&lt;&gt;"","K-C6","")</f>
        <v>K-C6</v>
      </c>
      <c r="Q4991" s="21" t="str">
        <f>VLOOKUP(K4991,TONG_SL!$A:$D,3,0)</f>
        <v>Túi</v>
      </c>
      <c r="R4991" s="272">
        <v>4</v>
      </c>
      <c r="S4991" s="263"/>
      <c r="T4991" s="263">
        <f>VLOOKUP(VLOOKUP(G4991,Ma_KH!$A:$R,18,0)&amp;K4991,Gia_MB!$A:$F,6,0)</f>
        <v>55595</v>
      </c>
      <c r="U4991" s="264">
        <f t="shared" si="498"/>
        <v>222380</v>
      </c>
      <c r="V4991" s="263"/>
      <c r="W4991" s="265">
        <f t="shared" si="499"/>
        <v>0</v>
      </c>
      <c r="X4991" s="266" t="str">
        <f t="shared" si="500"/>
        <v>8</v>
      </c>
      <c r="Y4991" s="263"/>
      <c r="Z4991" s="264">
        <f t="shared" si="501"/>
        <v>17790.400000000001</v>
      </c>
      <c r="AA4991" s="267">
        <f>VLOOKUP(G4991,Ma_KH!$A:$R,14,0)</f>
        <v>60</v>
      </c>
    </row>
    <row r="4992" spans="1:27" hidden="1" x14ac:dyDescent="0.25">
      <c r="A4992" s="268">
        <v>45997</v>
      </c>
      <c r="B4992" s="269">
        <v>4180971285</v>
      </c>
      <c r="C4992" s="151" t="s">
        <v>7767</v>
      </c>
      <c r="D4992" s="237">
        <v>46001</v>
      </c>
      <c r="E4992" s="271"/>
      <c r="F4992" s="270"/>
      <c r="G4992" s="32" t="s">
        <v>7819</v>
      </c>
      <c r="H4992" s="271"/>
      <c r="I4992" s="269" t="s">
        <v>8591</v>
      </c>
      <c r="J4992" s="240" t="s">
        <v>1771</v>
      </c>
      <c r="K4992" s="336" t="s">
        <v>7154</v>
      </c>
      <c r="L4992" s="21" t="str">
        <f>VLOOKUP($K4992,TONG_SL!$A:$D,2,0)</f>
        <v>Chả cốm 300g</v>
      </c>
      <c r="N4992" s="21" t="str">
        <f t="shared" si="502"/>
        <v>K-C6</v>
      </c>
      <c r="Q4992" s="21" t="str">
        <f>VLOOKUP(K4992,TONG_SL!$A:$D,3,0)</f>
        <v>Túi</v>
      </c>
      <c r="R4992" s="272">
        <v>6</v>
      </c>
      <c r="S4992" s="263"/>
      <c r="T4992" s="263">
        <f>VLOOKUP(VLOOKUP(G4992,Ma_KH!$A:$R,18,0)&amp;K4992,Gia_MB!$A:$F,6,0)</f>
        <v>74250</v>
      </c>
      <c r="U4992" s="264">
        <f t="shared" si="498"/>
        <v>445500</v>
      </c>
      <c r="V4992" s="263"/>
      <c r="W4992" s="265">
        <f t="shared" si="499"/>
        <v>0</v>
      </c>
      <c r="X4992" s="266" t="str">
        <f t="shared" si="500"/>
        <v>8</v>
      </c>
      <c r="Y4992" s="263"/>
      <c r="Z4992" s="264">
        <f t="shared" si="501"/>
        <v>35640</v>
      </c>
      <c r="AA4992" s="267">
        <f>VLOOKUP(G4992,Ma_KH!$A:$R,14,0)</f>
        <v>60</v>
      </c>
    </row>
    <row r="4993" spans="1:27" hidden="1" x14ac:dyDescent="0.25">
      <c r="A4993" s="268">
        <v>45997</v>
      </c>
      <c r="B4993" s="269">
        <v>4180971285</v>
      </c>
      <c r="C4993" s="151" t="s">
        <v>7767</v>
      </c>
      <c r="D4993" s="237">
        <v>46001</v>
      </c>
      <c r="E4993" s="271"/>
      <c r="F4993" s="270"/>
      <c r="G4993" s="32" t="s">
        <v>7819</v>
      </c>
      <c r="H4993" s="271"/>
      <c r="I4993" s="269" t="s">
        <v>8591</v>
      </c>
      <c r="J4993" s="240" t="s">
        <v>1771</v>
      </c>
      <c r="K4993" s="336" t="s">
        <v>32</v>
      </c>
      <c r="L4993" s="21" t="str">
        <f>VLOOKUP($K4993,TONG_SL!$A:$D,2,0)</f>
        <v>Giò Tai Lưỡi Xào 250g</v>
      </c>
      <c r="N4993" s="21" t="str">
        <f t="shared" si="502"/>
        <v>K-C6</v>
      </c>
      <c r="Q4993" s="21" t="str">
        <f>VLOOKUP(K4993,TONG_SL!$A:$D,3,0)</f>
        <v>Túi</v>
      </c>
      <c r="R4993" s="272">
        <v>4</v>
      </c>
      <c r="S4993" s="263"/>
      <c r="T4993" s="263">
        <f>VLOOKUP(VLOOKUP(G4993,Ma_KH!$A:$R,18,0)&amp;K4993,Gia_MB!$A:$F,6,0)</f>
        <v>50182</v>
      </c>
      <c r="U4993" s="264">
        <f t="shared" si="498"/>
        <v>200728</v>
      </c>
      <c r="V4993" s="263"/>
      <c r="W4993" s="265">
        <f t="shared" si="499"/>
        <v>0</v>
      </c>
      <c r="X4993" s="266" t="str">
        <f t="shared" si="500"/>
        <v>8</v>
      </c>
      <c r="Y4993" s="263"/>
      <c r="Z4993" s="264">
        <f t="shared" si="501"/>
        <v>16058.24</v>
      </c>
      <c r="AA4993" s="267">
        <f>VLOOKUP(G4993,Ma_KH!$A:$R,14,0)</f>
        <v>60</v>
      </c>
    </row>
    <row r="4994" spans="1:27" hidden="1" x14ac:dyDescent="0.25">
      <c r="A4994" s="268">
        <v>45997</v>
      </c>
      <c r="B4994" s="269">
        <v>4180971285</v>
      </c>
      <c r="C4994" s="151" t="s">
        <v>7767</v>
      </c>
      <c r="D4994" s="237">
        <v>46001</v>
      </c>
      <c r="E4994" s="271"/>
      <c r="F4994" s="270"/>
      <c r="G4994" s="32" t="s">
        <v>7819</v>
      </c>
      <c r="H4994" s="271"/>
      <c r="I4994" s="269" t="s">
        <v>8591</v>
      </c>
      <c r="J4994" s="240" t="s">
        <v>1771</v>
      </c>
      <c r="K4994" s="336" t="s">
        <v>48</v>
      </c>
      <c r="L4994" s="21" t="str">
        <f>VLOOKUP($K4994,TONG_SL!$A:$D,2,0)</f>
        <v>Mọc Nấm Hương 250g</v>
      </c>
      <c r="N4994" s="21" t="str">
        <f t="shared" si="502"/>
        <v>K-C6</v>
      </c>
      <c r="Q4994" s="21" t="str">
        <f>VLOOKUP(K4994,TONG_SL!$A:$D,3,0)</f>
        <v>Túi</v>
      </c>
      <c r="R4994" s="272">
        <v>10</v>
      </c>
      <c r="S4994" s="263"/>
      <c r="T4994" s="263">
        <f>VLOOKUP(VLOOKUP(G4994,Ma_KH!$A:$R,18,0)&amp;K4994,Gia_MB!$A:$F,6,0)</f>
        <v>46000</v>
      </c>
      <c r="U4994" s="264">
        <f t="shared" si="498"/>
        <v>460000</v>
      </c>
      <c r="V4994" s="263"/>
      <c r="W4994" s="265">
        <f t="shared" si="499"/>
        <v>0</v>
      </c>
      <c r="X4994" s="266" t="str">
        <f t="shared" si="500"/>
        <v>8</v>
      </c>
      <c r="Y4994" s="263"/>
      <c r="Z4994" s="264">
        <f t="shared" si="501"/>
        <v>36800</v>
      </c>
      <c r="AA4994" s="267">
        <f>VLOOKUP(G4994,Ma_KH!$A:$R,14,0)</f>
        <v>60</v>
      </c>
    </row>
    <row r="4995" spans="1:27" hidden="1" x14ac:dyDescent="0.25">
      <c r="A4995" s="268">
        <v>45997</v>
      </c>
      <c r="B4995" s="269">
        <v>4180971285</v>
      </c>
      <c r="C4995" s="151" t="s">
        <v>7767</v>
      </c>
      <c r="D4995" s="237">
        <v>46001</v>
      </c>
      <c r="E4995" s="271"/>
      <c r="F4995" s="270"/>
      <c r="G4995" s="32" t="s">
        <v>7819</v>
      </c>
      <c r="H4995" s="271"/>
      <c r="I4995" s="269" t="s">
        <v>8591</v>
      </c>
      <c r="J4995" s="240" t="s">
        <v>1771</v>
      </c>
      <c r="K4995" s="336" t="s">
        <v>30</v>
      </c>
      <c r="L4995" s="21" t="str">
        <f>VLOOKUP($K4995,TONG_SL!$A:$D,2,0)</f>
        <v>Gà muối 500g</v>
      </c>
      <c r="N4995" s="21" t="str">
        <f t="shared" si="502"/>
        <v>K-C6</v>
      </c>
      <c r="Q4995" s="21" t="str">
        <f>VLOOKUP(K4995,TONG_SL!$A:$D,3,0)</f>
        <v>Túi</v>
      </c>
      <c r="R4995" s="272">
        <v>5</v>
      </c>
      <c r="S4995" s="263"/>
      <c r="T4995" s="263">
        <f>VLOOKUP(VLOOKUP(G4995,Ma_KH!$A:$R,18,0)&amp;K4995,Gia_MB!$A:$F,6,0)</f>
        <v>111058</v>
      </c>
      <c r="U4995" s="264">
        <f t="shared" si="498"/>
        <v>555290</v>
      </c>
      <c r="V4995" s="263"/>
      <c r="W4995" s="265">
        <f t="shared" si="499"/>
        <v>0</v>
      </c>
      <c r="X4995" s="266" t="str">
        <f t="shared" si="500"/>
        <v>8</v>
      </c>
      <c r="Y4995" s="263"/>
      <c r="Z4995" s="264">
        <f t="shared" si="501"/>
        <v>44423.200000000004</v>
      </c>
      <c r="AA4995" s="267">
        <f>VLOOKUP(G4995,Ma_KH!$A:$R,14,0)</f>
        <v>60</v>
      </c>
    </row>
    <row r="4996" spans="1:27" hidden="1" x14ac:dyDescent="0.25">
      <c r="A4996" s="268">
        <v>45997</v>
      </c>
      <c r="B4996" s="269">
        <v>4180971328</v>
      </c>
      <c r="C4996" s="151" t="s">
        <v>7767</v>
      </c>
      <c r="D4996" s="237">
        <v>46001</v>
      </c>
      <c r="E4996" s="271"/>
      <c r="F4996" s="270"/>
      <c r="G4996" s="32" t="s">
        <v>7819</v>
      </c>
      <c r="H4996" s="271"/>
      <c r="I4996" s="269" t="s">
        <v>8592</v>
      </c>
      <c r="J4996" s="240" t="s">
        <v>1771</v>
      </c>
      <c r="K4996" s="336" t="s">
        <v>7154</v>
      </c>
      <c r="L4996" s="21" t="str">
        <f>VLOOKUP($K4996,TONG_SL!$A:$D,2,0)</f>
        <v>Chả cốm 300g</v>
      </c>
      <c r="N4996" s="21" t="str">
        <f t="shared" si="502"/>
        <v>K-C6</v>
      </c>
      <c r="Q4996" s="21" t="str">
        <f>VLOOKUP(K4996,TONG_SL!$A:$D,3,0)</f>
        <v>Túi</v>
      </c>
      <c r="R4996" s="272">
        <v>10</v>
      </c>
      <c r="S4996" s="263"/>
      <c r="T4996" s="263">
        <f>VLOOKUP(VLOOKUP(G4996,Ma_KH!$A:$R,18,0)&amp;K4996,Gia_MB!$A:$F,6,0)</f>
        <v>74250</v>
      </c>
      <c r="U4996" s="264">
        <f t="shared" si="498"/>
        <v>742500</v>
      </c>
      <c r="V4996" s="263"/>
      <c r="W4996" s="265">
        <f t="shared" si="499"/>
        <v>0</v>
      </c>
      <c r="X4996" s="266" t="str">
        <f t="shared" si="500"/>
        <v>8</v>
      </c>
      <c r="Y4996" s="263"/>
      <c r="Z4996" s="264">
        <f t="shared" si="501"/>
        <v>59400</v>
      </c>
      <c r="AA4996" s="267">
        <f>VLOOKUP(G4996,Ma_KH!$A:$R,14,0)</f>
        <v>60</v>
      </c>
    </row>
    <row r="4997" spans="1:27" hidden="1" x14ac:dyDescent="0.25">
      <c r="A4997" s="268">
        <v>45997</v>
      </c>
      <c r="B4997" s="269">
        <v>4180971328</v>
      </c>
      <c r="C4997" s="151" t="s">
        <v>7767</v>
      </c>
      <c r="D4997" s="237">
        <v>46001</v>
      </c>
      <c r="E4997" s="271"/>
      <c r="F4997" s="270"/>
      <c r="G4997" s="32" t="s">
        <v>7819</v>
      </c>
      <c r="H4997" s="271"/>
      <c r="I4997" s="269" t="s">
        <v>8592</v>
      </c>
      <c r="J4997" s="240" t="s">
        <v>1771</v>
      </c>
      <c r="K4997" s="336" t="s">
        <v>7187</v>
      </c>
      <c r="L4997" s="21" t="str">
        <f>VLOOKUP($K4997,TONG_SL!$A:$D,2,0)</f>
        <v>Chân giò heo muối 300g</v>
      </c>
      <c r="N4997" s="21" t="str">
        <f t="shared" si="502"/>
        <v>K-C6</v>
      </c>
      <c r="Q4997" s="21" t="str">
        <f>VLOOKUP(K4997,TONG_SL!$A:$D,3,0)</f>
        <v>Túi</v>
      </c>
      <c r="R4997" s="272">
        <v>10</v>
      </c>
      <c r="S4997" s="263"/>
      <c r="T4997" s="263">
        <f>VLOOKUP(VLOOKUP(G4997,Ma_KH!$A:$R,18,0)&amp;K4997,Gia_MB!$A:$F,6,0)</f>
        <v>73431</v>
      </c>
      <c r="U4997" s="264">
        <f t="shared" si="498"/>
        <v>734310</v>
      </c>
      <c r="V4997" s="263"/>
      <c r="W4997" s="265">
        <f t="shared" si="499"/>
        <v>0</v>
      </c>
      <c r="X4997" s="266" t="str">
        <f t="shared" si="500"/>
        <v>8</v>
      </c>
      <c r="Y4997" s="263"/>
      <c r="Z4997" s="264">
        <f t="shared" si="501"/>
        <v>58744.800000000003</v>
      </c>
      <c r="AA4997" s="267">
        <f>VLOOKUP(G4997,Ma_KH!$A:$R,14,0)</f>
        <v>60</v>
      </c>
    </row>
    <row r="4998" spans="1:27" hidden="1" x14ac:dyDescent="0.25">
      <c r="A4998" s="268">
        <v>45997</v>
      </c>
      <c r="B4998" s="269">
        <v>4180971328</v>
      </c>
      <c r="C4998" s="151" t="s">
        <v>7767</v>
      </c>
      <c r="D4998" s="237">
        <v>46001</v>
      </c>
      <c r="E4998" s="271"/>
      <c r="F4998" s="270"/>
      <c r="G4998" s="32" t="s">
        <v>7819</v>
      </c>
      <c r="H4998" s="271"/>
      <c r="I4998" s="269" t="s">
        <v>8592</v>
      </c>
      <c r="J4998" s="240" t="s">
        <v>1771</v>
      </c>
      <c r="K4998" s="336" t="s">
        <v>32</v>
      </c>
      <c r="L4998" s="21" t="str">
        <f>VLOOKUP($K4998,TONG_SL!$A:$D,2,0)</f>
        <v>Giò Tai Lưỡi Xào 250g</v>
      </c>
      <c r="N4998" s="21" t="str">
        <f t="shared" si="502"/>
        <v>K-C6</v>
      </c>
      <c r="Q4998" s="21" t="str">
        <f>VLOOKUP(K4998,TONG_SL!$A:$D,3,0)</f>
        <v>Túi</v>
      </c>
      <c r="R4998" s="272">
        <v>10</v>
      </c>
      <c r="S4998" s="263"/>
      <c r="T4998" s="263">
        <f>VLOOKUP(VLOOKUP(G4998,Ma_KH!$A:$R,18,0)&amp;K4998,Gia_MB!$A:$F,6,0)</f>
        <v>50182</v>
      </c>
      <c r="U4998" s="264">
        <f t="shared" si="498"/>
        <v>501820</v>
      </c>
      <c r="V4998" s="263"/>
      <c r="W4998" s="265">
        <f t="shared" si="499"/>
        <v>0</v>
      </c>
      <c r="X4998" s="266" t="str">
        <f t="shared" si="500"/>
        <v>8</v>
      </c>
      <c r="Y4998" s="263"/>
      <c r="Z4998" s="264">
        <f t="shared" si="501"/>
        <v>40145.599999999999</v>
      </c>
      <c r="AA4998" s="267">
        <f>VLOOKUP(G4998,Ma_KH!$A:$R,14,0)</f>
        <v>60</v>
      </c>
    </row>
    <row r="4999" spans="1:27" hidden="1" x14ac:dyDescent="0.25">
      <c r="A4999" s="268">
        <v>45997</v>
      </c>
      <c r="B4999" s="269">
        <v>4180971328</v>
      </c>
      <c r="C4999" s="151" t="s">
        <v>7767</v>
      </c>
      <c r="D4999" s="237">
        <v>46001</v>
      </c>
      <c r="E4999" s="271"/>
      <c r="F4999" s="270"/>
      <c r="G4999" s="32" t="s">
        <v>7819</v>
      </c>
      <c r="H4999" s="271"/>
      <c r="I4999" s="269" t="s">
        <v>8592</v>
      </c>
      <c r="J4999" s="240" t="s">
        <v>1771</v>
      </c>
      <c r="K4999" s="336" t="s">
        <v>48</v>
      </c>
      <c r="L4999" s="21" t="str">
        <f>VLOOKUP($K4999,TONG_SL!$A:$D,2,0)</f>
        <v>Mọc Nấm Hương 250g</v>
      </c>
      <c r="N4999" s="21" t="str">
        <f t="shared" si="502"/>
        <v>K-C6</v>
      </c>
      <c r="Q4999" s="21" t="str">
        <f>VLOOKUP(K4999,TONG_SL!$A:$D,3,0)</f>
        <v>Túi</v>
      </c>
      <c r="R4999" s="272">
        <v>10</v>
      </c>
      <c r="S4999" s="263"/>
      <c r="T4999" s="263">
        <f>VLOOKUP(VLOOKUP(G4999,Ma_KH!$A:$R,18,0)&amp;K4999,Gia_MB!$A:$F,6,0)</f>
        <v>46000</v>
      </c>
      <c r="U4999" s="264">
        <f t="shared" si="498"/>
        <v>460000</v>
      </c>
      <c r="V4999" s="263"/>
      <c r="W4999" s="265">
        <f t="shared" si="499"/>
        <v>0</v>
      </c>
      <c r="X4999" s="266" t="str">
        <f t="shared" si="500"/>
        <v>8</v>
      </c>
      <c r="Y4999" s="263"/>
      <c r="Z4999" s="264">
        <f t="shared" si="501"/>
        <v>36800</v>
      </c>
      <c r="AA4999" s="267">
        <f>VLOOKUP(G4999,Ma_KH!$A:$R,14,0)</f>
        <v>60</v>
      </c>
    </row>
    <row r="5000" spans="1:27" hidden="1" x14ac:dyDescent="0.25">
      <c r="A5000" s="268">
        <v>45997</v>
      </c>
      <c r="B5000" s="269">
        <v>4180971332</v>
      </c>
      <c r="C5000" s="151" t="s">
        <v>7767</v>
      </c>
      <c r="D5000" s="237">
        <v>46001</v>
      </c>
      <c r="E5000" s="271"/>
      <c r="F5000" s="270"/>
      <c r="G5000" s="32" t="s">
        <v>7819</v>
      </c>
      <c r="H5000" s="271"/>
      <c r="I5000" s="269" t="s">
        <v>8593</v>
      </c>
      <c r="J5000" s="240" t="s">
        <v>1771</v>
      </c>
      <c r="K5000" s="336" t="s">
        <v>48</v>
      </c>
      <c r="L5000" s="21" t="str">
        <f>VLOOKUP($K5000,TONG_SL!$A:$D,2,0)</f>
        <v>Mọc Nấm Hương 250g</v>
      </c>
      <c r="N5000" s="21" t="str">
        <f t="shared" si="502"/>
        <v>K-C6</v>
      </c>
      <c r="Q5000" s="21" t="str">
        <f>VLOOKUP(K5000,TONG_SL!$A:$D,3,0)</f>
        <v>Túi</v>
      </c>
      <c r="R5000" s="272">
        <v>10</v>
      </c>
      <c r="S5000" s="263"/>
      <c r="T5000" s="263">
        <f>VLOOKUP(VLOOKUP(G5000,Ma_KH!$A:$R,18,0)&amp;K5000,Gia_MB!$A:$F,6,0)</f>
        <v>46000</v>
      </c>
      <c r="U5000" s="264">
        <f t="shared" si="498"/>
        <v>460000</v>
      </c>
      <c r="V5000" s="263"/>
      <c r="W5000" s="265">
        <f t="shared" si="499"/>
        <v>0</v>
      </c>
      <c r="X5000" s="266" t="str">
        <f t="shared" si="500"/>
        <v>8</v>
      </c>
      <c r="Y5000" s="263"/>
      <c r="Z5000" s="264">
        <f t="shared" si="501"/>
        <v>36800</v>
      </c>
      <c r="AA5000" s="267">
        <f>VLOOKUP(G5000,Ma_KH!$A:$R,14,0)</f>
        <v>60</v>
      </c>
    </row>
    <row r="5001" spans="1:27" hidden="1" x14ac:dyDescent="0.25">
      <c r="A5001" s="268">
        <v>45997</v>
      </c>
      <c r="B5001" s="269">
        <v>4180971332</v>
      </c>
      <c r="C5001" s="151" t="s">
        <v>7767</v>
      </c>
      <c r="D5001" s="237">
        <v>46001</v>
      </c>
      <c r="E5001" s="271"/>
      <c r="F5001" s="270"/>
      <c r="G5001" s="32" t="s">
        <v>7819</v>
      </c>
      <c r="H5001" s="271"/>
      <c r="I5001" s="269" t="s">
        <v>8593</v>
      </c>
      <c r="J5001" s="240" t="s">
        <v>1771</v>
      </c>
      <c r="K5001" s="336" t="s">
        <v>7154</v>
      </c>
      <c r="L5001" s="21" t="str">
        <f>VLOOKUP($K5001,TONG_SL!$A:$D,2,0)</f>
        <v>Chả cốm 300g</v>
      </c>
      <c r="N5001" s="21" t="str">
        <f t="shared" si="502"/>
        <v>K-C6</v>
      </c>
      <c r="Q5001" s="21" t="str">
        <f>VLOOKUP(K5001,TONG_SL!$A:$D,3,0)</f>
        <v>Túi</v>
      </c>
      <c r="R5001" s="272">
        <v>10</v>
      </c>
      <c r="S5001" s="263"/>
      <c r="T5001" s="263">
        <f>VLOOKUP(VLOOKUP(G5001,Ma_KH!$A:$R,18,0)&amp;K5001,Gia_MB!$A:$F,6,0)</f>
        <v>74250</v>
      </c>
      <c r="U5001" s="264">
        <f t="shared" si="498"/>
        <v>742500</v>
      </c>
      <c r="V5001" s="263"/>
      <c r="W5001" s="265">
        <f t="shared" si="499"/>
        <v>0</v>
      </c>
      <c r="X5001" s="266" t="str">
        <f t="shared" si="500"/>
        <v>8</v>
      </c>
      <c r="Y5001" s="263"/>
      <c r="Z5001" s="264">
        <f t="shared" si="501"/>
        <v>59400</v>
      </c>
      <c r="AA5001" s="267">
        <f>VLOOKUP(G5001,Ma_KH!$A:$R,14,0)</f>
        <v>60</v>
      </c>
    </row>
    <row r="5002" spans="1:27" hidden="1" x14ac:dyDescent="0.25">
      <c r="A5002" s="268">
        <v>45997</v>
      </c>
      <c r="B5002" s="269">
        <v>4180971332</v>
      </c>
      <c r="C5002" s="151" t="s">
        <v>7767</v>
      </c>
      <c r="D5002" s="237">
        <v>46001</v>
      </c>
      <c r="E5002" s="271"/>
      <c r="F5002" s="270"/>
      <c r="G5002" s="32" t="s">
        <v>7819</v>
      </c>
      <c r="H5002" s="271"/>
      <c r="I5002" s="269" t="s">
        <v>8593</v>
      </c>
      <c r="J5002" s="240" t="s">
        <v>1771</v>
      </c>
      <c r="K5002" s="336" t="s">
        <v>7187</v>
      </c>
      <c r="L5002" s="21" t="str">
        <f>VLOOKUP($K5002,TONG_SL!$A:$D,2,0)</f>
        <v>Chân giò heo muối 300g</v>
      </c>
      <c r="N5002" s="21" t="str">
        <f t="shared" si="502"/>
        <v>K-C6</v>
      </c>
      <c r="Q5002" s="21" t="str">
        <f>VLOOKUP(K5002,TONG_SL!$A:$D,3,0)</f>
        <v>Túi</v>
      </c>
      <c r="R5002" s="272">
        <v>10</v>
      </c>
      <c r="S5002" s="263"/>
      <c r="T5002" s="263">
        <f>VLOOKUP(VLOOKUP(G5002,Ma_KH!$A:$R,18,0)&amp;K5002,Gia_MB!$A:$F,6,0)</f>
        <v>73431</v>
      </c>
      <c r="U5002" s="264">
        <f t="shared" si="498"/>
        <v>734310</v>
      </c>
      <c r="V5002" s="263"/>
      <c r="W5002" s="265">
        <f t="shared" si="499"/>
        <v>0</v>
      </c>
      <c r="X5002" s="266" t="str">
        <f t="shared" si="500"/>
        <v>8</v>
      </c>
      <c r="Y5002" s="263"/>
      <c r="Z5002" s="264">
        <f t="shared" si="501"/>
        <v>58744.800000000003</v>
      </c>
      <c r="AA5002" s="267">
        <f>VLOOKUP(G5002,Ma_KH!$A:$R,14,0)</f>
        <v>60</v>
      </c>
    </row>
    <row r="5003" spans="1:27" hidden="1" x14ac:dyDescent="0.25">
      <c r="A5003" s="268">
        <v>45997</v>
      </c>
      <c r="B5003" s="269">
        <v>4180971332</v>
      </c>
      <c r="C5003" s="151" t="s">
        <v>7767</v>
      </c>
      <c r="D5003" s="237">
        <v>46001</v>
      </c>
      <c r="E5003" s="271"/>
      <c r="F5003" s="270"/>
      <c r="G5003" s="32" t="s">
        <v>7819</v>
      </c>
      <c r="H5003" s="271"/>
      <c r="I5003" s="269" t="s">
        <v>8593</v>
      </c>
      <c r="J5003" s="240" t="s">
        <v>1771</v>
      </c>
      <c r="K5003" s="336" t="s">
        <v>32</v>
      </c>
      <c r="L5003" s="21" t="str">
        <f>VLOOKUP($K5003,TONG_SL!$A:$D,2,0)</f>
        <v>Giò Tai Lưỡi Xào 250g</v>
      </c>
      <c r="N5003" s="21" t="str">
        <f t="shared" si="502"/>
        <v>K-C6</v>
      </c>
      <c r="Q5003" s="21" t="str">
        <f>VLOOKUP(K5003,TONG_SL!$A:$D,3,0)</f>
        <v>Túi</v>
      </c>
      <c r="R5003" s="272">
        <v>10</v>
      </c>
      <c r="S5003" s="263"/>
      <c r="T5003" s="263">
        <f>VLOOKUP(VLOOKUP(G5003,Ma_KH!$A:$R,18,0)&amp;K5003,Gia_MB!$A:$F,6,0)</f>
        <v>50182</v>
      </c>
      <c r="U5003" s="264">
        <f t="shared" si="498"/>
        <v>501820</v>
      </c>
      <c r="V5003" s="263"/>
      <c r="W5003" s="265">
        <f t="shared" si="499"/>
        <v>0</v>
      </c>
      <c r="X5003" s="266" t="str">
        <f t="shared" si="500"/>
        <v>8</v>
      </c>
      <c r="Y5003" s="263"/>
      <c r="Z5003" s="264">
        <f t="shared" si="501"/>
        <v>40145.599999999999</v>
      </c>
      <c r="AA5003" s="267">
        <f>VLOOKUP(G5003,Ma_KH!$A:$R,14,0)</f>
        <v>60</v>
      </c>
    </row>
    <row r="5004" spans="1:27" hidden="1" x14ac:dyDescent="0.25">
      <c r="A5004" s="268">
        <v>45997</v>
      </c>
      <c r="B5004" s="269">
        <v>4180971292</v>
      </c>
      <c r="C5004" s="151" t="s">
        <v>7767</v>
      </c>
      <c r="D5004" s="237">
        <v>46001</v>
      </c>
      <c r="E5004" s="271"/>
      <c r="F5004" s="270"/>
      <c r="G5004" s="32" t="s">
        <v>7819</v>
      </c>
      <c r="H5004" s="271"/>
      <c r="I5004" s="269" t="s">
        <v>8594</v>
      </c>
      <c r="J5004" s="240" t="s">
        <v>1771</v>
      </c>
      <c r="K5004" s="336" t="s">
        <v>7187</v>
      </c>
      <c r="L5004" s="21" t="str">
        <f>VLOOKUP($K5004,TONG_SL!$A:$D,2,0)</f>
        <v>Chân giò heo muối 300g</v>
      </c>
      <c r="N5004" s="21" t="str">
        <f t="shared" si="502"/>
        <v>K-C6</v>
      </c>
      <c r="Q5004" s="21" t="str">
        <f>VLOOKUP(K5004,TONG_SL!$A:$D,3,0)</f>
        <v>Túi</v>
      </c>
      <c r="R5004" s="272">
        <v>14</v>
      </c>
      <c r="S5004" s="263"/>
      <c r="T5004" s="263">
        <f>VLOOKUP(VLOOKUP(G5004,Ma_KH!$A:$R,18,0)&amp;K5004,Gia_MB!$A:$F,6,0)</f>
        <v>73431</v>
      </c>
      <c r="U5004" s="264">
        <f t="shared" si="498"/>
        <v>1028034</v>
      </c>
      <c r="V5004" s="263"/>
      <c r="W5004" s="265">
        <f t="shared" si="499"/>
        <v>0</v>
      </c>
      <c r="X5004" s="266" t="str">
        <f t="shared" si="500"/>
        <v>8</v>
      </c>
      <c r="Y5004" s="263"/>
      <c r="Z5004" s="264">
        <f t="shared" si="501"/>
        <v>82242.720000000001</v>
      </c>
      <c r="AA5004" s="267">
        <f>VLOOKUP(G5004,Ma_KH!$A:$R,14,0)</f>
        <v>60</v>
      </c>
    </row>
    <row r="5005" spans="1:27" hidden="1" x14ac:dyDescent="0.25">
      <c r="A5005" s="268">
        <v>45997</v>
      </c>
      <c r="B5005" s="269">
        <v>4180971292</v>
      </c>
      <c r="C5005" s="151" t="s">
        <v>7767</v>
      </c>
      <c r="D5005" s="237">
        <v>46001</v>
      </c>
      <c r="E5005" s="271"/>
      <c r="F5005" s="270"/>
      <c r="G5005" s="32" t="s">
        <v>7819</v>
      </c>
      <c r="H5005" s="271"/>
      <c r="I5005" s="269" t="s">
        <v>8594</v>
      </c>
      <c r="J5005" s="240" t="s">
        <v>1771</v>
      </c>
      <c r="K5005" s="336" t="s">
        <v>48</v>
      </c>
      <c r="L5005" s="21" t="str">
        <f>VLOOKUP($K5005,TONG_SL!$A:$D,2,0)</f>
        <v>Mọc Nấm Hương 250g</v>
      </c>
      <c r="N5005" s="21" t="str">
        <f t="shared" si="502"/>
        <v>K-C6</v>
      </c>
      <c r="Q5005" s="21" t="str">
        <f>VLOOKUP(K5005,TONG_SL!$A:$D,3,0)</f>
        <v>Túi</v>
      </c>
      <c r="R5005" s="272">
        <v>4</v>
      </c>
      <c r="S5005" s="263"/>
      <c r="T5005" s="263">
        <f>VLOOKUP(VLOOKUP(G5005,Ma_KH!$A:$R,18,0)&amp;K5005,Gia_MB!$A:$F,6,0)</f>
        <v>46000</v>
      </c>
      <c r="U5005" s="264">
        <f t="shared" si="498"/>
        <v>184000</v>
      </c>
      <c r="V5005" s="263"/>
      <c r="W5005" s="265">
        <f t="shared" si="499"/>
        <v>0</v>
      </c>
      <c r="X5005" s="266" t="str">
        <f t="shared" si="500"/>
        <v>8</v>
      </c>
      <c r="Y5005" s="263"/>
      <c r="Z5005" s="264">
        <f t="shared" si="501"/>
        <v>14720</v>
      </c>
      <c r="AA5005" s="267">
        <f>VLOOKUP(G5005,Ma_KH!$A:$R,14,0)</f>
        <v>60</v>
      </c>
    </row>
    <row r="5006" spans="1:27" hidden="1" x14ac:dyDescent="0.25">
      <c r="A5006" s="268">
        <v>45997</v>
      </c>
      <c r="B5006" s="269">
        <v>4180971292</v>
      </c>
      <c r="C5006" s="151" t="s">
        <v>7767</v>
      </c>
      <c r="D5006" s="237">
        <v>46001</v>
      </c>
      <c r="E5006" s="271"/>
      <c r="F5006" s="270"/>
      <c r="G5006" s="32" t="s">
        <v>7819</v>
      </c>
      <c r="H5006" s="271"/>
      <c r="I5006" s="269" t="s">
        <v>8594</v>
      </c>
      <c r="J5006" s="240" t="s">
        <v>1771</v>
      </c>
      <c r="K5006" s="336" t="s">
        <v>7154</v>
      </c>
      <c r="L5006" s="21" t="str">
        <f>VLOOKUP($K5006,TONG_SL!$A:$D,2,0)</f>
        <v>Chả cốm 300g</v>
      </c>
      <c r="N5006" s="21" t="str">
        <f t="shared" si="502"/>
        <v>K-C6</v>
      </c>
      <c r="Q5006" s="21" t="str">
        <f>VLOOKUP(K5006,TONG_SL!$A:$D,3,0)</f>
        <v>Túi</v>
      </c>
      <c r="R5006" s="272">
        <v>6</v>
      </c>
      <c r="S5006" s="263"/>
      <c r="T5006" s="263">
        <f>VLOOKUP(VLOOKUP(G5006,Ma_KH!$A:$R,18,0)&amp;K5006,Gia_MB!$A:$F,6,0)</f>
        <v>74250</v>
      </c>
      <c r="U5006" s="264">
        <f t="shared" si="498"/>
        <v>445500</v>
      </c>
      <c r="V5006" s="263"/>
      <c r="W5006" s="265">
        <f t="shared" si="499"/>
        <v>0</v>
      </c>
      <c r="X5006" s="266" t="str">
        <f t="shared" si="500"/>
        <v>8</v>
      </c>
      <c r="Y5006" s="263"/>
      <c r="Z5006" s="264">
        <f t="shared" si="501"/>
        <v>35640</v>
      </c>
      <c r="AA5006" s="267">
        <f>VLOOKUP(G5006,Ma_KH!$A:$R,14,0)</f>
        <v>60</v>
      </c>
    </row>
    <row r="5007" spans="1:27" hidden="1" x14ac:dyDescent="0.25">
      <c r="A5007" s="268">
        <v>45997</v>
      </c>
      <c r="B5007" s="269">
        <v>4180971292</v>
      </c>
      <c r="C5007" s="151" t="s">
        <v>7767</v>
      </c>
      <c r="D5007" s="237">
        <v>46001</v>
      </c>
      <c r="E5007" s="271"/>
      <c r="F5007" s="270"/>
      <c r="G5007" s="32" t="s">
        <v>7819</v>
      </c>
      <c r="H5007" s="271"/>
      <c r="I5007" s="269" t="s">
        <v>8594</v>
      </c>
      <c r="J5007" s="240" t="s">
        <v>1771</v>
      </c>
      <c r="K5007" s="336" t="s">
        <v>32</v>
      </c>
      <c r="L5007" s="21" t="str">
        <f>VLOOKUP($K5007,TONG_SL!$A:$D,2,0)</f>
        <v>Giò Tai Lưỡi Xào 250g</v>
      </c>
      <c r="N5007" s="21" t="str">
        <f t="shared" si="502"/>
        <v>K-C6</v>
      </c>
      <c r="Q5007" s="21" t="str">
        <f>VLOOKUP(K5007,TONG_SL!$A:$D,3,0)</f>
        <v>Túi</v>
      </c>
      <c r="R5007" s="272">
        <v>5</v>
      </c>
      <c r="S5007" s="263"/>
      <c r="T5007" s="263">
        <f>VLOOKUP(VLOOKUP(G5007,Ma_KH!$A:$R,18,0)&amp;K5007,Gia_MB!$A:$F,6,0)</f>
        <v>50182</v>
      </c>
      <c r="U5007" s="264">
        <f t="shared" si="498"/>
        <v>250910</v>
      </c>
      <c r="V5007" s="263"/>
      <c r="W5007" s="265">
        <f t="shared" si="499"/>
        <v>0</v>
      </c>
      <c r="X5007" s="266" t="str">
        <f t="shared" si="500"/>
        <v>8</v>
      </c>
      <c r="Y5007" s="263"/>
      <c r="Z5007" s="264">
        <f t="shared" si="501"/>
        <v>20072.8</v>
      </c>
      <c r="AA5007" s="267">
        <f>VLOOKUP(G5007,Ma_KH!$A:$R,14,0)</f>
        <v>60</v>
      </c>
    </row>
    <row r="5008" spans="1:27" hidden="1" x14ac:dyDescent="0.25">
      <c r="A5008" s="268">
        <v>46000</v>
      </c>
      <c r="B5008" s="269">
        <v>4181112827</v>
      </c>
      <c r="C5008" s="151" t="s">
        <v>7767</v>
      </c>
      <c r="D5008" s="237">
        <v>46001</v>
      </c>
      <c r="E5008" s="271"/>
      <c r="F5008" s="270"/>
      <c r="G5008" s="32" t="s">
        <v>8595</v>
      </c>
      <c r="H5008" s="271"/>
      <c r="I5008" s="269" t="s">
        <v>8596</v>
      </c>
      <c r="J5008" s="240" t="s">
        <v>1771</v>
      </c>
      <c r="K5008" s="336" t="s">
        <v>7187</v>
      </c>
      <c r="L5008" s="21" t="str">
        <f>VLOOKUP($K5008,TONG_SL!$A:$D,2,0)</f>
        <v>Chân giò heo muối 300g</v>
      </c>
      <c r="N5008" s="21" t="str">
        <f t="shared" si="502"/>
        <v>K-C6</v>
      </c>
      <c r="Q5008" s="21" t="str">
        <f>VLOOKUP(K5008,TONG_SL!$A:$D,3,0)</f>
        <v>Túi</v>
      </c>
      <c r="R5008" s="272">
        <v>20</v>
      </c>
      <c r="S5008" s="263"/>
      <c r="T5008" s="263">
        <f>VLOOKUP(VLOOKUP(G5008,Ma_KH!$A:$R,18,0)&amp;K5008,Gia_MB!$A:$F,6,0)</f>
        <v>73431</v>
      </c>
      <c r="U5008" s="264">
        <f t="shared" si="498"/>
        <v>1468620</v>
      </c>
      <c r="V5008" s="263"/>
      <c r="W5008" s="265">
        <f t="shared" si="499"/>
        <v>0</v>
      </c>
      <c r="X5008" s="266" t="str">
        <f t="shared" si="500"/>
        <v>8</v>
      </c>
      <c r="Y5008" s="263"/>
      <c r="Z5008" s="264">
        <f t="shared" si="501"/>
        <v>117489.60000000001</v>
      </c>
      <c r="AA5008" s="267">
        <f>VLOOKUP(G5008,Ma_KH!$A:$R,14,0)</f>
        <v>60</v>
      </c>
    </row>
    <row r="5009" spans="1:27" hidden="1" x14ac:dyDescent="0.25">
      <c r="A5009" s="268">
        <v>46000</v>
      </c>
      <c r="B5009" s="269">
        <v>4181112827</v>
      </c>
      <c r="C5009" s="151" t="s">
        <v>7767</v>
      </c>
      <c r="D5009" s="237">
        <v>46001</v>
      </c>
      <c r="E5009" s="271"/>
      <c r="F5009" s="270"/>
      <c r="G5009" s="32" t="s">
        <v>8595</v>
      </c>
      <c r="H5009" s="271"/>
      <c r="I5009" s="269" t="s">
        <v>8596</v>
      </c>
      <c r="J5009" s="240" t="s">
        <v>1771</v>
      </c>
      <c r="K5009" s="336" t="s">
        <v>30</v>
      </c>
      <c r="L5009" s="21" t="str">
        <f>VLOOKUP($K5009,TONG_SL!$A:$D,2,0)</f>
        <v>Gà muối 500g</v>
      </c>
      <c r="N5009" s="21" t="str">
        <f t="shared" si="502"/>
        <v>K-C6</v>
      </c>
      <c r="Q5009" s="21" t="str">
        <f>VLOOKUP(K5009,TONG_SL!$A:$D,3,0)</f>
        <v>Túi</v>
      </c>
      <c r="R5009" s="272">
        <v>10</v>
      </c>
      <c r="S5009" s="263"/>
      <c r="T5009" s="263">
        <f>VLOOKUP(VLOOKUP(G5009,Ma_KH!$A:$R,18,0)&amp;K5009,Gia_MB!$A:$F,6,0)</f>
        <v>111058</v>
      </c>
      <c r="U5009" s="264">
        <f t="shared" si="498"/>
        <v>1110580</v>
      </c>
      <c r="V5009" s="263"/>
      <c r="W5009" s="265">
        <f t="shared" si="499"/>
        <v>0</v>
      </c>
      <c r="X5009" s="266" t="str">
        <f t="shared" si="500"/>
        <v>8</v>
      </c>
      <c r="Y5009" s="263"/>
      <c r="Z5009" s="264">
        <f t="shared" si="501"/>
        <v>88846.400000000009</v>
      </c>
      <c r="AA5009" s="267">
        <f>VLOOKUP(G5009,Ma_KH!$A:$R,14,0)</f>
        <v>60</v>
      </c>
    </row>
    <row r="5010" spans="1:27" hidden="1" x14ac:dyDescent="0.25">
      <c r="A5010" s="268">
        <v>46000</v>
      </c>
      <c r="B5010" s="269">
        <v>4181112827</v>
      </c>
      <c r="C5010" s="151" t="s">
        <v>7767</v>
      </c>
      <c r="D5010" s="237">
        <v>46001</v>
      </c>
      <c r="E5010" s="271"/>
      <c r="F5010" s="270"/>
      <c r="G5010" s="32" t="s">
        <v>8595</v>
      </c>
      <c r="H5010" s="271"/>
      <c r="I5010" s="269" t="s">
        <v>8596</v>
      </c>
      <c r="J5010" s="240" t="s">
        <v>1771</v>
      </c>
      <c r="K5010" s="336" t="s">
        <v>32</v>
      </c>
      <c r="L5010" s="21" t="str">
        <f>VLOOKUP($K5010,TONG_SL!$A:$D,2,0)</f>
        <v>Giò Tai Lưỡi Xào 250g</v>
      </c>
      <c r="N5010" s="21" t="str">
        <f t="shared" si="502"/>
        <v>K-C6</v>
      </c>
      <c r="Q5010" s="21" t="str">
        <f>VLOOKUP(K5010,TONG_SL!$A:$D,3,0)</f>
        <v>Túi</v>
      </c>
      <c r="R5010" s="272">
        <v>6</v>
      </c>
      <c r="S5010" s="263"/>
      <c r="T5010" s="263">
        <f>VLOOKUP(VLOOKUP(G5010,Ma_KH!$A:$R,18,0)&amp;K5010,Gia_MB!$A:$F,6,0)</f>
        <v>50182</v>
      </c>
      <c r="U5010" s="264">
        <f t="shared" si="498"/>
        <v>301092</v>
      </c>
      <c r="V5010" s="263"/>
      <c r="W5010" s="265">
        <f t="shared" si="499"/>
        <v>0</v>
      </c>
      <c r="X5010" s="266" t="str">
        <f t="shared" si="500"/>
        <v>8</v>
      </c>
      <c r="Y5010" s="263"/>
      <c r="Z5010" s="264">
        <f t="shared" si="501"/>
        <v>24087.360000000001</v>
      </c>
      <c r="AA5010" s="267">
        <f>VLOOKUP(G5010,Ma_KH!$A:$R,14,0)</f>
        <v>60</v>
      </c>
    </row>
    <row r="5011" spans="1:27" hidden="1" x14ac:dyDescent="0.25">
      <c r="A5011" s="268">
        <v>46000</v>
      </c>
      <c r="B5011" s="269">
        <v>4181112827</v>
      </c>
      <c r="C5011" s="151" t="s">
        <v>7767</v>
      </c>
      <c r="D5011" s="237">
        <v>46001</v>
      </c>
      <c r="E5011" s="271"/>
      <c r="F5011" s="270"/>
      <c r="G5011" s="32" t="s">
        <v>8595</v>
      </c>
      <c r="H5011" s="271"/>
      <c r="I5011" s="269" t="s">
        <v>8596</v>
      </c>
      <c r="J5011" s="240" t="s">
        <v>1771</v>
      </c>
      <c r="K5011" s="336" t="s">
        <v>48</v>
      </c>
      <c r="L5011" s="21" t="str">
        <f>VLOOKUP($K5011,TONG_SL!$A:$D,2,0)</f>
        <v>Mọc Nấm Hương 250g</v>
      </c>
      <c r="N5011" s="21" t="str">
        <f t="shared" si="502"/>
        <v>K-C6</v>
      </c>
      <c r="Q5011" s="21" t="str">
        <f>VLOOKUP(K5011,TONG_SL!$A:$D,3,0)</f>
        <v>Túi</v>
      </c>
      <c r="R5011" s="272">
        <v>6</v>
      </c>
      <c r="S5011" s="263"/>
      <c r="T5011" s="263">
        <f>VLOOKUP(VLOOKUP(G5011,Ma_KH!$A:$R,18,0)&amp;K5011,Gia_MB!$A:$F,6,0)</f>
        <v>46000</v>
      </c>
      <c r="U5011" s="264">
        <f t="shared" si="498"/>
        <v>276000</v>
      </c>
      <c r="V5011" s="263"/>
      <c r="W5011" s="265">
        <f t="shared" si="499"/>
        <v>0</v>
      </c>
      <c r="X5011" s="266" t="str">
        <f t="shared" si="500"/>
        <v>8</v>
      </c>
      <c r="Y5011" s="263"/>
      <c r="Z5011" s="264">
        <f t="shared" si="501"/>
        <v>22080</v>
      </c>
      <c r="AA5011" s="267">
        <f>VLOOKUP(G5011,Ma_KH!$A:$R,14,0)</f>
        <v>60</v>
      </c>
    </row>
    <row r="5012" spans="1:27" hidden="1" x14ac:dyDescent="0.25">
      <c r="A5012" s="268">
        <v>46000</v>
      </c>
      <c r="B5012" s="269">
        <v>4181112827</v>
      </c>
      <c r="C5012" s="151" t="s">
        <v>7767</v>
      </c>
      <c r="D5012" s="237">
        <v>46001</v>
      </c>
      <c r="E5012" s="271"/>
      <c r="F5012" s="270"/>
      <c r="G5012" s="32" t="s">
        <v>8595</v>
      </c>
      <c r="H5012" s="271"/>
      <c r="I5012" s="269" t="s">
        <v>8596</v>
      </c>
      <c r="J5012" s="240" t="s">
        <v>1771</v>
      </c>
      <c r="K5012" s="336" t="s">
        <v>7153</v>
      </c>
      <c r="L5012" s="21" t="str">
        <f>VLOOKUP($K5012,TONG_SL!$A:$D,2,0)</f>
        <v>Tai heo muối 200g</v>
      </c>
      <c r="N5012" s="21" t="str">
        <f t="shared" si="502"/>
        <v>K-C6</v>
      </c>
      <c r="Q5012" s="21" t="str">
        <f>VLOOKUP(K5012,TONG_SL!$A:$D,3,0)</f>
        <v>Túi</v>
      </c>
      <c r="R5012" s="272">
        <v>6</v>
      </c>
      <c r="S5012" s="263"/>
      <c r="T5012" s="263">
        <f>VLOOKUP(VLOOKUP(G5012,Ma_KH!$A:$R,18,0)&amp;K5012,Gia_MB!$A:$F,6,0)</f>
        <v>55595</v>
      </c>
      <c r="U5012" s="264">
        <f t="shared" si="498"/>
        <v>333570</v>
      </c>
      <c r="V5012" s="263"/>
      <c r="W5012" s="265">
        <f t="shared" si="499"/>
        <v>0</v>
      </c>
      <c r="X5012" s="266" t="str">
        <f t="shared" si="500"/>
        <v>8</v>
      </c>
      <c r="Y5012" s="263"/>
      <c r="Z5012" s="264">
        <f t="shared" si="501"/>
        <v>26685.600000000002</v>
      </c>
      <c r="AA5012" s="267">
        <f>VLOOKUP(G5012,Ma_KH!$A:$R,14,0)</f>
        <v>60</v>
      </c>
    </row>
    <row r="5013" spans="1:27" hidden="1" x14ac:dyDescent="0.25">
      <c r="A5013" s="268">
        <v>46000</v>
      </c>
      <c r="B5013" s="269">
        <v>4181112827</v>
      </c>
      <c r="C5013" s="151" t="s">
        <v>7767</v>
      </c>
      <c r="D5013" s="237">
        <v>46001</v>
      </c>
      <c r="E5013" s="271"/>
      <c r="F5013" s="270"/>
      <c r="G5013" s="32" t="s">
        <v>8595</v>
      </c>
      <c r="H5013" s="271"/>
      <c r="I5013" s="269" t="s">
        <v>8596</v>
      </c>
      <c r="J5013" s="240" t="s">
        <v>1771</v>
      </c>
      <c r="K5013" s="336" t="s">
        <v>7154</v>
      </c>
      <c r="L5013" s="21" t="str">
        <f>VLOOKUP($K5013,TONG_SL!$A:$D,2,0)</f>
        <v>Chả cốm 300g</v>
      </c>
      <c r="N5013" s="21" t="str">
        <f t="shared" si="502"/>
        <v>K-C6</v>
      </c>
      <c r="Q5013" s="21" t="str">
        <f>VLOOKUP(K5013,TONG_SL!$A:$D,3,0)</f>
        <v>Túi</v>
      </c>
      <c r="R5013" s="272">
        <v>6</v>
      </c>
      <c r="S5013" s="263"/>
      <c r="T5013" s="263">
        <f>VLOOKUP(VLOOKUP(G5013,Ma_KH!$A:$R,18,0)&amp;K5013,Gia_MB!$A:$F,6,0)</f>
        <v>74250</v>
      </c>
      <c r="U5013" s="264">
        <f t="shared" si="498"/>
        <v>445500</v>
      </c>
      <c r="V5013" s="263"/>
      <c r="W5013" s="265">
        <f t="shared" si="499"/>
        <v>0</v>
      </c>
      <c r="X5013" s="266" t="str">
        <f t="shared" si="500"/>
        <v>8</v>
      </c>
      <c r="Y5013" s="263"/>
      <c r="Z5013" s="264">
        <f t="shared" si="501"/>
        <v>35640</v>
      </c>
      <c r="AA5013" s="267">
        <f>VLOOKUP(G5013,Ma_KH!$A:$R,14,0)</f>
        <v>60</v>
      </c>
    </row>
    <row r="5014" spans="1:27" hidden="1" x14ac:dyDescent="0.25">
      <c r="A5014" s="268">
        <v>46000</v>
      </c>
      <c r="B5014" s="269">
        <v>4181112827</v>
      </c>
      <c r="C5014" s="151" t="s">
        <v>7767</v>
      </c>
      <c r="D5014" s="237">
        <v>46001</v>
      </c>
      <c r="E5014" s="271"/>
      <c r="F5014" s="270"/>
      <c r="G5014" s="32" t="s">
        <v>8595</v>
      </c>
      <c r="H5014" s="271"/>
      <c r="I5014" s="269" t="s">
        <v>8596</v>
      </c>
      <c r="J5014" s="240" t="s">
        <v>1771</v>
      </c>
      <c r="K5014" s="336" t="s">
        <v>7820</v>
      </c>
      <c r="L5014" s="21" t="str">
        <f>VLOOKUP($K5014,TONG_SL!$A:$D,2,0)</f>
        <v>Giò lụa cây 250g</v>
      </c>
      <c r="N5014" s="21" t="str">
        <f t="shared" si="502"/>
        <v>K-C6</v>
      </c>
      <c r="Q5014" s="21" t="str">
        <f>VLOOKUP(K5014,TONG_SL!$A:$D,3,0)</f>
        <v>Túi</v>
      </c>
      <c r="R5014" s="272">
        <v>6</v>
      </c>
      <c r="S5014" s="263"/>
      <c r="T5014" s="263">
        <f>VLOOKUP(VLOOKUP(G5014,Ma_KH!$A:$R,18,0)&amp;K5014,Gia_MB!$A:$F,6,0)</f>
        <v>49500</v>
      </c>
      <c r="U5014" s="264">
        <f t="shared" si="498"/>
        <v>297000</v>
      </c>
      <c r="V5014" s="263"/>
      <c r="W5014" s="265">
        <f t="shared" si="499"/>
        <v>0</v>
      </c>
      <c r="X5014" s="266" t="str">
        <f t="shared" si="500"/>
        <v>8</v>
      </c>
      <c r="Y5014" s="263"/>
      <c r="Z5014" s="264">
        <f t="shared" si="501"/>
        <v>23760</v>
      </c>
      <c r="AA5014" s="267">
        <f>VLOOKUP(G5014,Ma_KH!$A:$R,14,0)</f>
        <v>60</v>
      </c>
    </row>
    <row r="5015" spans="1:27" hidden="1" x14ac:dyDescent="0.25">
      <c r="A5015" s="268">
        <v>46000</v>
      </c>
      <c r="B5015" s="269">
        <v>4181112827</v>
      </c>
      <c r="C5015" s="151" t="s">
        <v>7767</v>
      </c>
      <c r="D5015" s="237">
        <v>46001</v>
      </c>
      <c r="E5015" s="271"/>
      <c r="F5015" s="270"/>
      <c r="G5015" s="32" t="s">
        <v>8595</v>
      </c>
      <c r="H5015" s="271"/>
      <c r="I5015" s="269" t="s">
        <v>8596</v>
      </c>
      <c r="J5015" s="240" t="s">
        <v>1771</v>
      </c>
      <c r="K5015" s="336" t="s">
        <v>7821</v>
      </c>
      <c r="L5015" s="21" t="str">
        <f>VLOOKUP($K5015,TONG_SL!$A:$D,2,0)</f>
        <v>Giò sụn gà 250g</v>
      </c>
      <c r="N5015" s="21" t="str">
        <f t="shared" si="502"/>
        <v>K-C6</v>
      </c>
      <c r="Q5015" s="21" t="str">
        <f>VLOOKUP(K5015,TONG_SL!$A:$D,3,0)</f>
        <v>Túi</v>
      </c>
      <c r="R5015" s="272">
        <v>6</v>
      </c>
      <c r="S5015" s="263"/>
      <c r="T5015" s="263">
        <f>VLOOKUP(VLOOKUP(G5015,Ma_KH!$A:$R,18,0)&amp;K5015,Gia_MB!$A:$F,6,0)</f>
        <v>50400</v>
      </c>
      <c r="U5015" s="264">
        <f t="shared" si="498"/>
        <v>302400</v>
      </c>
      <c r="V5015" s="263"/>
      <c r="W5015" s="265">
        <f t="shared" si="499"/>
        <v>0</v>
      </c>
      <c r="X5015" s="266" t="str">
        <f t="shared" si="500"/>
        <v>8</v>
      </c>
      <c r="Y5015" s="263"/>
      <c r="Z5015" s="264">
        <f t="shared" si="501"/>
        <v>24192</v>
      </c>
      <c r="AA5015" s="267">
        <f>VLOOKUP(G5015,Ma_KH!$A:$R,14,0)</f>
        <v>60</v>
      </c>
    </row>
    <row r="5016" spans="1:27" hidden="1" x14ac:dyDescent="0.25">
      <c r="A5016" s="268">
        <v>46000</v>
      </c>
      <c r="B5016" s="269">
        <v>4181139687</v>
      </c>
      <c r="C5016" s="151" t="s">
        <v>7767</v>
      </c>
      <c r="D5016" s="237">
        <v>46001</v>
      </c>
      <c r="E5016" s="271"/>
      <c r="F5016" s="270"/>
      <c r="G5016" s="32" t="s">
        <v>8595</v>
      </c>
      <c r="H5016" s="271"/>
      <c r="I5016" s="269" t="s">
        <v>8597</v>
      </c>
      <c r="J5016" s="240" t="s">
        <v>1771</v>
      </c>
      <c r="K5016" s="336" t="s">
        <v>30</v>
      </c>
      <c r="L5016" s="21" t="str">
        <f>VLOOKUP($K5016,TONG_SL!$A:$D,2,0)</f>
        <v>Gà muối 500g</v>
      </c>
      <c r="N5016" s="21" t="str">
        <f t="shared" si="502"/>
        <v>K-C6</v>
      </c>
      <c r="Q5016" s="21" t="str">
        <f>VLOOKUP(K5016,TONG_SL!$A:$D,3,0)</f>
        <v>Túi</v>
      </c>
      <c r="R5016" s="272">
        <v>7</v>
      </c>
      <c r="S5016" s="263"/>
      <c r="T5016" s="263">
        <f>VLOOKUP(VLOOKUP(G5016,Ma_KH!$A:$R,18,0)&amp;K5016,Gia_MB!$A:$F,6,0)</f>
        <v>111058</v>
      </c>
      <c r="U5016" s="264">
        <f t="shared" si="498"/>
        <v>777406</v>
      </c>
      <c r="V5016" s="263"/>
      <c r="W5016" s="265">
        <f t="shared" si="499"/>
        <v>0</v>
      </c>
      <c r="X5016" s="266" t="str">
        <f t="shared" si="500"/>
        <v>8</v>
      </c>
      <c r="Y5016" s="263"/>
      <c r="Z5016" s="264">
        <f t="shared" si="501"/>
        <v>62192.480000000003</v>
      </c>
      <c r="AA5016" s="267">
        <f>VLOOKUP(G5016,Ma_KH!$A:$R,14,0)</f>
        <v>60</v>
      </c>
    </row>
    <row r="5017" spans="1:27" hidden="1" x14ac:dyDescent="0.25">
      <c r="A5017" s="268">
        <v>46000</v>
      </c>
      <c r="B5017" s="269">
        <v>4181139687</v>
      </c>
      <c r="C5017" s="151" t="s">
        <v>7767</v>
      </c>
      <c r="D5017" s="237">
        <v>46001</v>
      </c>
      <c r="E5017" s="271"/>
      <c r="F5017" s="270"/>
      <c r="G5017" s="32" t="s">
        <v>8595</v>
      </c>
      <c r="H5017" s="271"/>
      <c r="I5017" s="269" t="s">
        <v>8597</v>
      </c>
      <c r="J5017" s="240" t="s">
        <v>1771</v>
      </c>
      <c r="K5017" s="336" t="s">
        <v>32</v>
      </c>
      <c r="L5017" s="21" t="str">
        <f>VLOOKUP($K5017,TONG_SL!$A:$D,2,0)</f>
        <v>Giò Tai Lưỡi Xào 250g</v>
      </c>
      <c r="N5017" s="21" t="str">
        <f t="shared" si="502"/>
        <v>K-C6</v>
      </c>
      <c r="Q5017" s="21" t="str">
        <f>VLOOKUP(K5017,TONG_SL!$A:$D,3,0)</f>
        <v>Túi</v>
      </c>
      <c r="R5017" s="272">
        <v>7</v>
      </c>
      <c r="S5017" s="263"/>
      <c r="T5017" s="263">
        <f>VLOOKUP(VLOOKUP(G5017,Ma_KH!$A:$R,18,0)&amp;K5017,Gia_MB!$A:$F,6,0)</f>
        <v>50182</v>
      </c>
      <c r="U5017" s="264">
        <f t="shared" si="498"/>
        <v>351274</v>
      </c>
      <c r="V5017" s="263"/>
      <c r="W5017" s="265">
        <f t="shared" si="499"/>
        <v>0</v>
      </c>
      <c r="X5017" s="266" t="str">
        <f t="shared" si="500"/>
        <v>8</v>
      </c>
      <c r="Y5017" s="263"/>
      <c r="Z5017" s="264">
        <f t="shared" si="501"/>
        <v>28101.920000000002</v>
      </c>
      <c r="AA5017" s="267">
        <f>VLOOKUP(G5017,Ma_KH!$A:$R,14,0)</f>
        <v>60</v>
      </c>
    </row>
    <row r="5018" spans="1:27" hidden="1" x14ac:dyDescent="0.25">
      <c r="A5018" s="268">
        <v>46000</v>
      </c>
      <c r="B5018" s="269">
        <v>4181139687</v>
      </c>
      <c r="C5018" s="151" t="s">
        <v>7767</v>
      </c>
      <c r="D5018" s="237">
        <v>46001</v>
      </c>
      <c r="E5018" s="271"/>
      <c r="F5018" s="270"/>
      <c r="G5018" s="32" t="s">
        <v>8595</v>
      </c>
      <c r="H5018" s="271"/>
      <c r="I5018" s="269" t="s">
        <v>8597</v>
      </c>
      <c r="J5018" s="240" t="s">
        <v>1771</v>
      </c>
      <c r="K5018" s="336" t="s">
        <v>48</v>
      </c>
      <c r="L5018" s="21" t="str">
        <f>VLOOKUP($K5018,TONG_SL!$A:$D,2,0)</f>
        <v>Mọc Nấm Hương 250g</v>
      </c>
      <c r="N5018" s="21" t="str">
        <f t="shared" si="502"/>
        <v>K-C6</v>
      </c>
      <c r="Q5018" s="21" t="str">
        <f>VLOOKUP(K5018,TONG_SL!$A:$D,3,0)</f>
        <v>Túi</v>
      </c>
      <c r="R5018" s="272">
        <v>10</v>
      </c>
      <c r="S5018" s="263"/>
      <c r="T5018" s="263">
        <f>VLOOKUP(VLOOKUP(G5018,Ma_KH!$A:$R,18,0)&amp;K5018,Gia_MB!$A:$F,6,0)</f>
        <v>46000</v>
      </c>
      <c r="U5018" s="264">
        <f t="shared" si="498"/>
        <v>460000</v>
      </c>
      <c r="V5018" s="263"/>
      <c r="W5018" s="265">
        <f t="shared" si="499"/>
        <v>0</v>
      </c>
      <c r="X5018" s="266" t="str">
        <f t="shared" si="500"/>
        <v>8</v>
      </c>
      <c r="Y5018" s="263"/>
      <c r="Z5018" s="264">
        <f t="shared" si="501"/>
        <v>36800</v>
      </c>
      <c r="AA5018" s="267">
        <f>VLOOKUP(G5018,Ma_KH!$A:$R,14,0)</f>
        <v>60</v>
      </c>
    </row>
    <row r="5019" spans="1:27" hidden="1" x14ac:dyDescent="0.25">
      <c r="A5019" s="268">
        <v>46000</v>
      </c>
      <c r="B5019" s="269">
        <v>4181139687</v>
      </c>
      <c r="C5019" s="151" t="s">
        <v>7767</v>
      </c>
      <c r="D5019" s="237">
        <v>46001</v>
      </c>
      <c r="E5019" s="271"/>
      <c r="F5019" s="270"/>
      <c r="G5019" s="32" t="s">
        <v>8595</v>
      </c>
      <c r="H5019" s="271"/>
      <c r="I5019" s="269" t="s">
        <v>8597</v>
      </c>
      <c r="J5019" s="240" t="s">
        <v>1771</v>
      </c>
      <c r="K5019" s="336" t="s">
        <v>7187</v>
      </c>
      <c r="L5019" s="21" t="str">
        <f>VLOOKUP($K5019,TONG_SL!$A:$D,2,0)</f>
        <v>Chân giò heo muối 300g</v>
      </c>
      <c r="N5019" s="21" t="str">
        <f t="shared" si="502"/>
        <v>K-C6</v>
      </c>
      <c r="Q5019" s="21" t="str">
        <f>VLOOKUP(K5019,TONG_SL!$A:$D,3,0)</f>
        <v>Túi</v>
      </c>
      <c r="R5019" s="272">
        <v>5</v>
      </c>
      <c r="S5019" s="263"/>
      <c r="T5019" s="263">
        <f>VLOOKUP(VLOOKUP(G5019,Ma_KH!$A:$R,18,0)&amp;K5019,Gia_MB!$A:$F,6,0)</f>
        <v>73431</v>
      </c>
      <c r="U5019" s="264">
        <f t="shared" si="498"/>
        <v>367155</v>
      </c>
      <c r="V5019" s="263"/>
      <c r="W5019" s="265">
        <f t="shared" si="499"/>
        <v>0</v>
      </c>
      <c r="X5019" s="266" t="str">
        <f t="shared" si="500"/>
        <v>8</v>
      </c>
      <c r="Y5019" s="263"/>
      <c r="Z5019" s="264">
        <f t="shared" si="501"/>
        <v>29372.400000000001</v>
      </c>
      <c r="AA5019" s="267">
        <f>VLOOKUP(G5019,Ma_KH!$A:$R,14,0)</f>
        <v>60</v>
      </c>
    </row>
    <row r="5020" spans="1:27" hidden="1" x14ac:dyDescent="0.25">
      <c r="A5020" s="268">
        <v>46000</v>
      </c>
      <c r="B5020" s="269">
        <v>4181139687</v>
      </c>
      <c r="C5020" s="151" t="s">
        <v>7767</v>
      </c>
      <c r="D5020" s="237">
        <v>46001</v>
      </c>
      <c r="E5020" s="271"/>
      <c r="F5020" s="270"/>
      <c r="G5020" s="32" t="s">
        <v>8595</v>
      </c>
      <c r="H5020" s="271"/>
      <c r="I5020" s="269" t="s">
        <v>8597</v>
      </c>
      <c r="J5020" s="240" t="s">
        <v>1771</v>
      </c>
      <c r="K5020" s="336" t="s">
        <v>7775</v>
      </c>
      <c r="L5020" s="21" t="str">
        <f>VLOOKUP($K5020,TONG_SL!$A:$D,2,0)</f>
        <v>Chả nướng 300g</v>
      </c>
      <c r="N5020" s="21" t="str">
        <f t="shared" si="502"/>
        <v>K-C6</v>
      </c>
      <c r="Q5020" s="21" t="str">
        <f>VLOOKUP(K5020,TONG_SL!$A:$D,3,0)</f>
        <v>Túi</v>
      </c>
      <c r="R5020" s="272">
        <v>3</v>
      </c>
      <c r="S5020" s="263"/>
      <c r="T5020" s="263">
        <f>VLOOKUP(VLOOKUP(G5020,Ma_KH!$A:$R,18,0)&amp;K5020,Gia_MB!$A:$F,6,0)</f>
        <v>70950</v>
      </c>
      <c r="U5020" s="264">
        <f t="shared" si="498"/>
        <v>212850</v>
      </c>
      <c r="V5020" s="263"/>
      <c r="W5020" s="265">
        <f t="shared" si="499"/>
        <v>0</v>
      </c>
      <c r="X5020" s="266" t="str">
        <f t="shared" si="500"/>
        <v>8</v>
      </c>
      <c r="Y5020" s="263"/>
      <c r="Z5020" s="264">
        <f t="shared" si="501"/>
        <v>17028</v>
      </c>
      <c r="AA5020" s="267">
        <f>VLOOKUP(G5020,Ma_KH!$A:$R,14,0)</f>
        <v>60</v>
      </c>
    </row>
    <row r="5021" spans="1:27" hidden="1" x14ac:dyDescent="0.25">
      <c r="A5021" s="268">
        <v>46000</v>
      </c>
      <c r="B5021" s="269">
        <v>4181139687</v>
      </c>
      <c r="C5021" s="151" t="s">
        <v>7767</v>
      </c>
      <c r="D5021" s="237">
        <v>46001</v>
      </c>
      <c r="E5021" s="271"/>
      <c r="F5021" s="270"/>
      <c r="G5021" s="32" t="s">
        <v>8595</v>
      </c>
      <c r="H5021" s="271"/>
      <c r="I5021" s="269" t="s">
        <v>8597</v>
      </c>
      <c r="J5021" s="240" t="s">
        <v>1771</v>
      </c>
      <c r="K5021" s="336" t="s">
        <v>7154</v>
      </c>
      <c r="L5021" s="21" t="str">
        <f>VLOOKUP($K5021,TONG_SL!$A:$D,2,0)</f>
        <v>Chả cốm 300g</v>
      </c>
      <c r="N5021" s="21" t="str">
        <f t="shared" si="502"/>
        <v>K-C6</v>
      </c>
      <c r="Q5021" s="21" t="str">
        <f>VLOOKUP(K5021,TONG_SL!$A:$D,3,0)</f>
        <v>Túi</v>
      </c>
      <c r="R5021" s="272">
        <v>3</v>
      </c>
      <c r="S5021" s="263"/>
      <c r="T5021" s="263">
        <f>VLOOKUP(VLOOKUP(G5021,Ma_KH!$A:$R,18,0)&amp;K5021,Gia_MB!$A:$F,6,0)</f>
        <v>74250</v>
      </c>
      <c r="U5021" s="264">
        <f t="shared" si="498"/>
        <v>222750</v>
      </c>
      <c r="V5021" s="263"/>
      <c r="W5021" s="265">
        <f t="shared" si="499"/>
        <v>0</v>
      </c>
      <c r="X5021" s="266" t="str">
        <f t="shared" si="500"/>
        <v>8</v>
      </c>
      <c r="Y5021" s="263"/>
      <c r="Z5021" s="264">
        <f t="shared" si="501"/>
        <v>17820</v>
      </c>
      <c r="AA5021" s="267">
        <f>VLOOKUP(G5021,Ma_KH!$A:$R,14,0)</f>
        <v>60</v>
      </c>
    </row>
    <row r="5022" spans="1:27" hidden="1" x14ac:dyDescent="0.25">
      <c r="A5022" s="268">
        <v>45999</v>
      </c>
      <c r="B5022" s="269">
        <v>4180996997</v>
      </c>
      <c r="C5022" s="151" t="s">
        <v>7767</v>
      </c>
      <c r="D5022" s="237">
        <v>46001</v>
      </c>
      <c r="E5022" s="271"/>
      <c r="F5022" s="270"/>
      <c r="G5022" s="32" t="s">
        <v>8595</v>
      </c>
      <c r="H5022" s="271"/>
      <c r="I5022" s="269" t="s">
        <v>8598</v>
      </c>
      <c r="J5022" s="240" t="s">
        <v>1771</v>
      </c>
      <c r="K5022" s="336" t="s">
        <v>7187</v>
      </c>
      <c r="L5022" s="21" t="str">
        <f>VLOOKUP($K5022,TONG_SL!$A:$D,2,0)</f>
        <v>Chân giò heo muối 300g</v>
      </c>
      <c r="N5022" s="21" t="str">
        <f t="shared" si="502"/>
        <v>K-C6</v>
      </c>
      <c r="Q5022" s="21" t="str">
        <f>VLOOKUP(K5022,TONG_SL!$A:$D,3,0)</f>
        <v>Túi</v>
      </c>
      <c r="R5022" s="272">
        <v>10</v>
      </c>
      <c r="S5022" s="263"/>
      <c r="T5022" s="263">
        <f>VLOOKUP(VLOOKUP(G5022,Ma_KH!$A:$R,18,0)&amp;K5022,Gia_MB!$A:$F,6,0)</f>
        <v>73431</v>
      </c>
      <c r="U5022" s="264">
        <f t="shared" si="498"/>
        <v>734310</v>
      </c>
      <c r="V5022" s="263"/>
      <c r="W5022" s="265">
        <f t="shared" si="499"/>
        <v>0</v>
      </c>
      <c r="X5022" s="266" t="str">
        <f t="shared" si="500"/>
        <v>8</v>
      </c>
      <c r="Y5022" s="263"/>
      <c r="Z5022" s="264">
        <f t="shared" si="501"/>
        <v>58744.800000000003</v>
      </c>
      <c r="AA5022" s="267">
        <f>VLOOKUP(G5022,Ma_KH!$A:$R,14,0)</f>
        <v>60</v>
      </c>
    </row>
    <row r="5023" spans="1:27" hidden="1" x14ac:dyDescent="0.25">
      <c r="A5023" s="268">
        <v>45999</v>
      </c>
      <c r="B5023" s="269">
        <v>4180996997</v>
      </c>
      <c r="C5023" s="151" t="s">
        <v>7767</v>
      </c>
      <c r="D5023" s="237">
        <v>46001</v>
      </c>
      <c r="E5023" s="271"/>
      <c r="F5023" s="270"/>
      <c r="G5023" s="32" t="s">
        <v>8595</v>
      </c>
      <c r="H5023" s="271"/>
      <c r="I5023" s="269" t="s">
        <v>8598</v>
      </c>
      <c r="J5023" s="240" t="s">
        <v>1771</v>
      </c>
      <c r="K5023" s="336" t="s">
        <v>30</v>
      </c>
      <c r="L5023" s="21" t="str">
        <f>VLOOKUP($K5023,TONG_SL!$A:$D,2,0)</f>
        <v>Gà muối 500g</v>
      </c>
      <c r="N5023" s="21" t="str">
        <f t="shared" si="502"/>
        <v>K-C6</v>
      </c>
      <c r="Q5023" s="21" t="str">
        <f>VLOOKUP(K5023,TONG_SL!$A:$D,3,0)</f>
        <v>Túi</v>
      </c>
      <c r="R5023" s="272">
        <v>10</v>
      </c>
      <c r="S5023" s="263"/>
      <c r="T5023" s="263">
        <f>VLOOKUP(VLOOKUP(G5023,Ma_KH!$A:$R,18,0)&amp;K5023,Gia_MB!$A:$F,6,0)</f>
        <v>111058</v>
      </c>
      <c r="U5023" s="264">
        <f t="shared" si="498"/>
        <v>1110580</v>
      </c>
      <c r="V5023" s="263"/>
      <c r="W5023" s="265">
        <f t="shared" si="499"/>
        <v>0</v>
      </c>
      <c r="X5023" s="266" t="str">
        <f t="shared" si="500"/>
        <v>8</v>
      </c>
      <c r="Y5023" s="263"/>
      <c r="Z5023" s="264">
        <f t="shared" si="501"/>
        <v>88846.400000000009</v>
      </c>
      <c r="AA5023" s="267">
        <f>VLOOKUP(G5023,Ma_KH!$A:$R,14,0)</f>
        <v>60</v>
      </c>
    </row>
    <row r="5024" spans="1:27" hidden="1" x14ac:dyDescent="0.25">
      <c r="A5024" s="268">
        <v>45999</v>
      </c>
      <c r="B5024" s="269">
        <v>4180996997</v>
      </c>
      <c r="C5024" s="151" t="s">
        <v>7767</v>
      </c>
      <c r="D5024" s="237">
        <v>46001</v>
      </c>
      <c r="E5024" s="271"/>
      <c r="F5024" s="270"/>
      <c r="G5024" s="32" t="s">
        <v>8595</v>
      </c>
      <c r="H5024" s="271"/>
      <c r="I5024" s="269" t="s">
        <v>8598</v>
      </c>
      <c r="J5024" s="240" t="s">
        <v>1771</v>
      </c>
      <c r="K5024" s="336" t="s">
        <v>32</v>
      </c>
      <c r="L5024" s="21" t="str">
        <f>VLOOKUP($K5024,TONG_SL!$A:$D,2,0)</f>
        <v>Giò Tai Lưỡi Xào 250g</v>
      </c>
      <c r="N5024" s="21" t="str">
        <f t="shared" si="502"/>
        <v>K-C6</v>
      </c>
      <c r="Q5024" s="21" t="str">
        <f>VLOOKUP(K5024,TONG_SL!$A:$D,3,0)</f>
        <v>Túi</v>
      </c>
      <c r="R5024" s="272">
        <v>5</v>
      </c>
      <c r="S5024" s="263"/>
      <c r="T5024" s="263">
        <f>VLOOKUP(VLOOKUP(G5024,Ma_KH!$A:$R,18,0)&amp;K5024,Gia_MB!$A:$F,6,0)</f>
        <v>50182</v>
      </c>
      <c r="U5024" s="264">
        <f t="shared" si="498"/>
        <v>250910</v>
      </c>
      <c r="V5024" s="263"/>
      <c r="W5024" s="265">
        <f t="shared" si="499"/>
        <v>0</v>
      </c>
      <c r="X5024" s="266" t="str">
        <f t="shared" si="500"/>
        <v>8</v>
      </c>
      <c r="Y5024" s="263"/>
      <c r="Z5024" s="264">
        <f t="shared" si="501"/>
        <v>20072.8</v>
      </c>
      <c r="AA5024" s="267">
        <f>VLOOKUP(G5024,Ma_KH!$A:$R,14,0)</f>
        <v>60</v>
      </c>
    </row>
    <row r="5025" spans="1:27" hidden="1" x14ac:dyDescent="0.25">
      <c r="A5025" s="268">
        <v>45999</v>
      </c>
      <c r="B5025" s="269">
        <v>4180996997</v>
      </c>
      <c r="C5025" s="151" t="s">
        <v>7767</v>
      </c>
      <c r="D5025" s="237">
        <v>46001</v>
      </c>
      <c r="E5025" s="271"/>
      <c r="F5025" s="270"/>
      <c r="G5025" s="32" t="s">
        <v>8595</v>
      </c>
      <c r="H5025" s="271"/>
      <c r="I5025" s="269" t="s">
        <v>8598</v>
      </c>
      <c r="J5025" s="240" t="s">
        <v>1771</v>
      </c>
      <c r="K5025" s="336" t="s">
        <v>48</v>
      </c>
      <c r="L5025" s="21" t="str">
        <f>VLOOKUP($K5025,TONG_SL!$A:$D,2,0)</f>
        <v>Mọc Nấm Hương 250g</v>
      </c>
      <c r="N5025" s="21" t="str">
        <f t="shared" si="502"/>
        <v>K-C6</v>
      </c>
      <c r="Q5025" s="21" t="str">
        <f>VLOOKUP(K5025,TONG_SL!$A:$D,3,0)</f>
        <v>Túi</v>
      </c>
      <c r="R5025" s="272">
        <v>5</v>
      </c>
      <c r="S5025" s="263"/>
      <c r="T5025" s="263">
        <f>VLOOKUP(VLOOKUP(G5025,Ma_KH!$A:$R,18,0)&amp;K5025,Gia_MB!$A:$F,6,0)</f>
        <v>46000</v>
      </c>
      <c r="U5025" s="264">
        <f t="shared" si="498"/>
        <v>230000</v>
      </c>
      <c r="V5025" s="263"/>
      <c r="W5025" s="265">
        <f t="shared" si="499"/>
        <v>0</v>
      </c>
      <c r="X5025" s="266" t="str">
        <f t="shared" si="500"/>
        <v>8</v>
      </c>
      <c r="Y5025" s="263"/>
      <c r="Z5025" s="264">
        <f t="shared" si="501"/>
        <v>18400</v>
      </c>
      <c r="AA5025" s="267">
        <f>VLOOKUP(G5025,Ma_KH!$A:$R,14,0)</f>
        <v>60</v>
      </c>
    </row>
    <row r="5026" spans="1:27" hidden="1" x14ac:dyDescent="0.25">
      <c r="A5026" s="268">
        <v>45999</v>
      </c>
      <c r="B5026" s="269">
        <v>4180996997</v>
      </c>
      <c r="C5026" s="151" t="s">
        <v>7767</v>
      </c>
      <c r="D5026" s="237">
        <v>46001</v>
      </c>
      <c r="E5026" s="271"/>
      <c r="F5026" s="270"/>
      <c r="G5026" s="32" t="s">
        <v>8595</v>
      </c>
      <c r="H5026" s="271"/>
      <c r="I5026" s="269" t="s">
        <v>8598</v>
      </c>
      <c r="J5026" s="240" t="s">
        <v>1771</v>
      </c>
      <c r="K5026" s="336" t="s">
        <v>7153</v>
      </c>
      <c r="L5026" s="21" t="str">
        <f>VLOOKUP($K5026,TONG_SL!$A:$D,2,0)</f>
        <v>Tai heo muối 200g</v>
      </c>
      <c r="N5026" s="21" t="str">
        <f t="shared" si="502"/>
        <v>K-C6</v>
      </c>
      <c r="Q5026" s="21" t="str">
        <f>VLOOKUP(K5026,TONG_SL!$A:$D,3,0)</f>
        <v>Túi</v>
      </c>
      <c r="R5026" s="272">
        <v>5</v>
      </c>
      <c r="S5026" s="263"/>
      <c r="T5026" s="263">
        <f>VLOOKUP(VLOOKUP(G5026,Ma_KH!$A:$R,18,0)&amp;K5026,Gia_MB!$A:$F,6,0)</f>
        <v>55595</v>
      </c>
      <c r="U5026" s="264">
        <f t="shared" si="498"/>
        <v>277975</v>
      </c>
      <c r="V5026" s="263"/>
      <c r="W5026" s="265">
        <f t="shared" si="499"/>
        <v>0</v>
      </c>
      <c r="X5026" s="266" t="str">
        <f t="shared" si="500"/>
        <v>8</v>
      </c>
      <c r="Y5026" s="263"/>
      <c r="Z5026" s="264">
        <f t="shared" si="501"/>
        <v>22238</v>
      </c>
      <c r="AA5026" s="267">
        <f>VLOOKUP(G5026,Ma_KH!$A:$R,14,0)</f>
        <v>60</v>
      </c>
    </row>
    <row r="5027" spans="1:27" hidden="1" x14ac:dyDescent="0.25">
      <c r="A5027" s="268">
        <v>45999</v>
      </c>
      <c r="B5027" s="269">
        <v>4180996997</v>
      </c>
      <c r="C5027" s="151" t="s">
        <v>7767</v>
      </c>
      <c r="D5027" s="237">
        <v>46001</v>
      </c>
      <c r="E5027" s="271"/>
      <c r="F5027" s="270"/>
      <c r="G5027" s="32" t="s">
        <v>8595</v>
      </c>
      <c r="H5027" s="271"/>
      <c r="I5027" s="269" t="s">
        <v>8598</v>
      </c>
      <c r="J5027" s="240" t="s">
        <v>1771</v>
      </c>
      <c r="K5027" s="336" t="s">
        <v>7154</v>
      </c>
      <c r="L5027" s="21" t="str">
        <f>VLOOKUP($K5027,TONG_SL!$A:$D,2,0)</f>
        <v>Chả cốm 300g</v>
      </c>
      <c r="N5027" s="21" t="str">
        <f t="shared" si="502"/>
        <v>K-C6</v>
      </c>
      <c r="Q5027" s="21" t="str">
        <f>VLOOKUP(K5027,TONG_SL!$A:$D,3,0)</f>
        <v>Túi</v>
      </c>
      <c r="R5027" s="272">
        <v>5</v>
      </c>
      <c r="S5027" s="263"/>
      <c r="T5027" s="263">
        <f>VLOOKUP(VLOOKUP(G5027,Ma_KH!$A:$R,18,0)&amp;K5027,Gia_MB!$A:$F,6,0)</f>
        <v>74250</v>
      </c>
      <c r="U5027" s="264">
        <f t="shared" ref="U5027:U5090" si="503">T5027*R5027</f>
        <v>371250</v>
      </c>
      <c r="V5027" s="263"/>
      <c r="W5027" s="265">
        <f t="shared" ref="W5027:W5090" si="504">U5027*V5027</f>
        <v>0</v>
      </c>
      <c r="X5027" s="266" t="str">
        <f t="shared" ref="X5027:X5090" si="505">IF(B5027&lt;&gt;"","8","0")</f>
        <v>8</v>
      </c>
      <c r="Y5027" s="263"/>
      <c r="Z5027" s="264">
        <f t="shared" ref="Z5027:Z5090" si="506">U5027*X5027%</f>
        <v>29700</v>
      </c>
      <c r="AA5027" s="267">
        <f>VLOOKUP(G5027,Ma_KH!$A:$R,14,0)</f>
        <v>60</v>
      </c>
    </row>
    <row r="5028" spans="1:27" hidden="1" x14ac:dyDescent="0.25">
      <c r="A5028" s="268">
        <v>45995</v>
      </c>
      <c r="B5028" s="269">
        <v>4180884390</v>
      </c>
      <c r="C5028" s="151" t="s">
        <v>7767</v>
      </c>
      <c r="D5028" s="237">
        <v>46001</v>
      </c>
      <c r="E5028" s="271"/>
      <c r="F5028" s="270"/>
      <c r="G5028" s="32" t="s">
        <v>7773</v>
      </c>
      <c r="H5028" s="271"/>
      <c r="I5028" s="269" t="s">
        <v>8599</v>
      </c>
      <c r="J5028" s="240" t="s">
        <v>1771</v>
      </c>
      <c r="K5028" s="336" t="s">
        <v>48</v>
      </c>
      <c r="L5028" s="21" t="str">
        <f>VLOOKUP($K5028,TONG_SL!$A:$D,2,0)</f>
        <v>Mọc Nấm Hương 250g</v>
      </c>
      <c r="N5028" s="21" t="str">
        <f t="shared" si="502"/>
        <v>K-C6</v>
      </c>
      <c r="Q5028" s="21" t="str">
        <f>VLOOKUP(K5028,TONG_SL!$A:$D,3,0)</f>
        <v>Túi</v>
      </c>
      <c r="R5028" s="272">
        <v>6</v>
      </c>
      <c r="S5028" s="263"/>
      <c r="T5028" s="263">
        <f>VLOOKUP(VLOOKUP(G5028,Ma_KH!$A:$R,18,0)&amp;K5028,Gia_MB!$A:$F,6,0)</f>
        <v>46000</v>
      </c>
      <c r="U5028" s="264">
        <f t="shared" si="503"/>
        <v>276000</v>
      </c>
      <c r="V5028" s="263"/>
      <c r="W5028" s="265">
        <f t="shared" si="504"/>
        <v>0</v>
      </c>
      <c r="X5028" s="266" t="str">
        <f t="shared" si="505"/>
        <v>8</v>
      </c>
      <c r="Y5028" s="263"/>
      <c r="Z5028" s="264">
        <f t="shared" si="506"/>
        <v>22080</v>
      </c>
      <c r="AA5028" s="267">
        <f>VLOOKUP(G5028,Ma_KH!$A:$R,14,0)</f>
        <v>60</v>
      </c>
    </row>
    <row r="5029" spans="1:27" hidden="1" x14ac:dyDescent="0.25">
      <c r="A5029" s="268">
        <v>45995</v>
      </c>
      <c r="B5029" s="269">
        <v>4180884390</v>
      </c>
      <c r="C5029" s="151" t="s">
        <v>7767</v>
      </c>
      <c r="D5029" s="237">
        <v>46001</v>
      </c>
      <c r="E5029" s="271"/>
      <c r="F5029" s="270"/>
      <c r="G5029" s="32" t="s">
        <v>7773</v>
      </c>
      <c r="H5029" s="271"/>
      <c r="I5029" s="269" t="s">
        <v>8599</v>
      </c>
      <c r="J5029" s="240" t="s">
        <v>1771</v>
      </c>
      <c r="K5029" s="336" t="s">
        <v>7187</v>
      </c>
      <c r="L5029" s="21" t="str">
        <f>VLOOKUP($K5029,TONG_SL!$A:$D,2,0)</f>
        <v>Chân giò heo muối 300g</v>
      </c>
      <c r="N5029" s="21" t="str">
        <f t="shared" si="502"/>
        <v>K-C6</v>
      </c>
      <c r="Q5029" s="21" t="str">
        <f>VLOOKUP(K5029,TONG_SL!$A:$D,3,0)</f>
        <v>Túi</v>
      </c>
      <c r="R5029" s="272">
        <v>16</v>
      </c>
      <c r="S5029" s="263"/>
      <c r="T5029" s="263">
        <f>VLOOKUP(VLOOKUP(G5029,Ma_KH!$A:$R,18,0)&amp;K5029,Gia_MB!$A:$F,6,0)</f>
        <v>73431</v>
      </c>
      <c r="U5029" s="264">
        <f t="shared" si="503"/>
        <v>1174896</v>
      </c>
      <c r="V5029" s="263"/>
      <c r="W5029" s="265">
        <f t="shared" si="504"/>
        <v>0</v>
      </c>
      <c r="X5029" s="266" t="str">
        <f t="shared" si="505"/>
        <v>8</v>
      </c>
      <c r="Y5029" s="263"/>
      <c r="Z5029" s="264">
        <f t="shared" si="506"/>
        <v>93991.680000000008</v>
      </c>
      <c r="AA5029" s="267">
        <f>VLOOKUP(G5029,Ma_KH!$A:$R,14,0)</f>
        <v>60</v>
      </c>
    </row>
    <row r="5030" spans="1:27" hidden="1" x14ac:dyDescent="0.25">
      <c r="A5030" s="268">
        <v>45995</v>
      </c>
      <c r="B5030" s="269">
        <v>4180884390</v>
      </c>
      <c r="C5030" s="151" t="s">
        <v>7767</v>
      </c>
      <c r="D5030" s="237">
        <v>46001</v>
      </c>
      <c r="E5030" s="271"/>
      <c r="F5030" s="270"/>
      <c r="G5030" s="32" t="s">
        <v>7773</v>
      </c>
      <c r="H5030" s="271"/>
      <c r="I5030" s="269" t="s">
        <v>8599</v>
      </c>
      <c r="J5030" s="240" t="s">
        <v>1771</v>
      </c>
      <c r="K5030" s="336" t="s">
        <v>32</v>
      </c>
      <c r="L5030" s="21" t="str">
        <f>VLOOKUP($K5030,TONG_SL!$A:$D,2,0)</f>
        <v>Giò Tai Lưỡi Xào 250g</v>
      </c>
      <c r="N5030" s="21" t="str">
        <f t="shared" si="502"/>
        <v>K-C6</v>
      </c>
      <c r="Q5030" s="21" t="str">
        <f>VLOOKUP(K5030,TONG_SL!$A:$D,3,0)</f>
        <v>Túi</v>
      </c>
      <c r="R5030" s="272">
        <v>8</v>
      </c>
      <c r="S5030" s="263"/>
      <c r="T5030" s="263">
        <f>VLOOKUP(VLOOKUP(G5030,Ma_KH!$A:$R,18,0)&amp;K5030,Gia_MB!$A:$F,6,0)</f>
        <v>50182</v>
      </c>
      <c r="U5030" s="264">
        <f t="shared" si="503"/>
        <v>401456</v>
      </c>
      <c r="V5030" s="263"/>
      <c r="W5030" s="265">
        <f t="shared" si="504"/>
        <v>0</v>
      </c>
      <c r="X5030" s="266" t="str">
        <f t="shared" si="505"/>
        <v>8</v>
      </c>
      <c r="Y5030" s="263"/>
      <c r="Z5030" s="264">
        <f t="shared" si="506"/>
        <v>32116.48</v>
      </c>
      <c r="AA5030" s="267">
        <f>VLOOKUP(G5030,Ma_KH!$A:$R,14,0)</f>
        <v>60</v>
      </c>
    </row>
    <row r="5031" spans="1:27" hidden="1" x14ac:dyDescent="0.25">
      <c r="A5031" s="268">
        <v>45995</v>
      </c>
      <c r="B5031" s="269">
        <v>4180884390</v>
      </c>
      <c r="C5031" s="151" t="s">
        <v>7767</v>
      </c>
      <c r="D5031" s="237">
        <v>46001</v>
      </c>
      <c r="E5031" s="271"/>
      <c r="F5031" s="270"/>
      <c r="G5031" s="32" t="s">
        <v>7773</v>
      </c>
      <c r="H5031" s="271"/>
      <c r="I5031" s="269" t="s">
        <v>8599</v>
      </c>
      <c r="J5031" s="240" t="s">
        <v>1771</v>
      </c>
      <c r="K5031" s="336" t="s">
        <v>7153</v>
      </c>
      <c r="L5031" s="21" t="str">
        <f>VLOOKUP($K5031,TONG_SL!$A:$D,2,0)</f>
        <v>Tai heo muối 200g</v>
      </c>
      <c r="N5031" s="21" t="str">
        <f t="shared" si="502"/>
        <v>K-C6</v>
      </c>
      <c r="Q5031" s="21" t="str">
        <f>VLOOKUP(K5031,TONG_SL!$A:$D,3,0)</f>
        <v>Túi</v>
      </c>
      <c r="R5031" s="272">
        <v>6</v>
      </c>
      <c r="S5031" s="263"/>
      <c r="T5031" s="263">
        <f>VLOOKUP(VLOOKUP(G5031,Ma_KH!$A:$R,18,0)&amp;K5031,Gia_MB!$A:$F,6,0)</f>
        <v>55595</v>
      </c>
      <c r="U5031" s="264">
        <f t="shared" si="503"/>
        <v>333570</v>
      </c>
      <c r="V5031" s="263"/>
      <c r="W5031" s="265">
        <f t="shared" si="504"/>
        <v>0</v>
      </c>
      <c r="X5031" s="266" t="str">
        <f t="shared" si="505"/>
        <v>8</v>
      </c>
      <c r="Y5031" s="263"/>
      <c r="Z5031" s="264">
        <f t="shared" si="506"/>
        <v>26685.600000000002</v>
      </c>
      <c r="AA5031" s="267">
        <f>VLOOKUP(G5031,Ma_KH!$A:$R,14,0)</f>
        <v>60</v>
      </c>
    </row>
    <row r="5032" spans="1:27" hidden="1" x14ac:dyDescent="0.25">
      <c r="A5032" s="268">
        <v>45995</v>
      </c>
      <c r="B5032" s="269">
        <v>4180886261</v>
      </c>
      <c r="C5032" s="151" t="s">
        <v>7767</v>
      </c>
      <c r="D5032" s="237">
        <v>46001</v>
      </c>
      <c r="E5032" s="271"/>
      <c r="F5032" s="270"/>
      <c r="G5032" s="32" t="s">
        <v>7773</v>
      </c>
      <c r="H5032" s="271"/>
      <c r="I5032" s="269" t="s">
        <v>8600</v>
      </c>
      <c r="J5032" s="240" t="s">
        <v>1771</v>
      </c>
      <c r="K5032" s="336" t="s">
        <v>7153</v>
      </c>
      <c r="L5032" s="21" t="str">
        <f>VLOOKUP($K5032,TONG_SL!$A:$D,2,0)</f>
        <v>Tai heo muối 200g</v>
      </c>
      <c r="N5032" s="21" t="str">
        <f t="shared" si="502"/>
        <v>K-C6</v>
      </c>
      <c r="Q5032" s="21" t="str">
        <f>VLOOKUP(K5032,TONG_SL!$A:$D,3,0)</f>
        <v>Túi</v>
      </c>
      <c r="R5032" s="272">
        <v>6</v>
      </c>
      <c r="S5032" s="263"/>
      <c r="T5032" s="263">
        <f>VLOOKUP(VLOOKUP(G5032,Ma_KH!$A:$R,18,0)&amp;K5032,Gia_MB!$A:$F,6,0)</f>
        <v>55595</v>
      </c>
      <c r="U5032" s="264">
        <f t="shared" si="503"/>
        <v>333570</v>
      </c>
      <c r="V5032" s="263"/>
      <c r="W5032" s="265">
        <f t="shared" si="504"/>
        <v>0</v>
      </c>
      <c r="X5032" s="266" t="str">
        <f t="shared" si="505"/>
        <v>8</v>
      </c>
      <c r="Y5032" s="263"/>
      <c r="Z5032" s="264">
        <f t="shared" si="506"/>
        <v>26685.600000000002</v>
      </c>
      <c r="AA5032" s="267">
        <f>VLOOKUP(G5032,Ma_KH!$A:$R,14,0)</f>
        <v>60</v>
      </c>
    </row>
    <row r="5033" spans="1:27" hidden="1" x14ac:dyDescent="0.25">
      <c r="A5033" s="268">
        <v>45995</v>
      </c>
      <c r="B5033" s="269">
        <v>4180886261</v>
      </c>
      <c r="C5033" s="151" t="s">
        <v>7767</v>
      </c>
      <c r="D5033" s="237">
        <v>46001</v>
      </c>
      <c r="E5033" s="271"/>
      <c r="F5033" s="270"/>
      <c r="G5033" s="32" t="s">
        <v>7773</v>
      </c>
      <c r="H5033" s="271"/>
      <c r="I5033" s="269" t="s">
        <v>8600</v>
      </c>
      <c r="J5033" s="240" t="s">
        <v>1771</v>
      </c>
      <c r="K5033" s="336" t="s">
        <v>32</v>
      </c>
      <c r="L5033" s="21" t="str">
        <f>VLOOKUP($K5033,TONG_SL!$A:$D,2,0)</f>
        <v>Giò Tai Lưỡi Xào 250g</v>
      </c>
      <c r="N5033" s="21" t="str">
        <f t="shared" si="502"/>
        <v>K-C6</v>
      </c>
      <c r="Q5033" s="21" t="str">
        <f>VLOOKUP(K5033,TONG_SL!$A:$D,3,0)</f>
        <v>Túi</v>
      </c>
      <c r="R5033" s="272">
        <v>10</v>
      </c>
      <c r="S5033" s="263"/>
      <c r="T5033" s="263">
        <f>VLOOKUP(VLOOKUP(G5033,Ma_KH!$A:$R,18,0)&amp;K5033,Gia_MB!$A:$F,6,0)</f>
        <v>50182</v>
      </c>
      <c r="U5033" s="264">
        <f t="shared" si="503"/>
        <v>501820</v>
      </c>
      <c r="V5033" s="263"/>
      <c r="W5033" s="265">
        <f t="shared" si="504"/>
        <v>0</v>
      </c>
      <c r="X5033" s="266" t="str">
        <f t="shared" si="505"/>
        <v>8</v>
      </c>
      <c r="Y5033" s="263"/>
      <c r="Z5033" s="264">
        <f t="shared" si="506"/>
        <v>40145.599999999999</v>
      </c>
      <c r="AA5033" s="267">
        <f>VLOOKUP(G5033,Ma_KH!$A:$R,14,0)</f>
        <v>60</v>
      </c>
    </row>
    <row r="5034" spans="1:27" hidden="1" x14ac:dyDescent="0.25">
      <c r="A5034" s="268">
        <v>45995</v>
      </c>
      <c r="B5034" s="269">
        <v>4180886261</v>
      </c>
      <c r="C5034" s="151" t="s">
        <v>7767</v>
      </c>
      <c r="D5034" s="237">
        <v>46001</v>
      </c>
      <c r="E5034" s="271"/>
      <c r="F5034" s="270"/>
      <c r="G5034" s="32" t="s">
        <v>7773</v>
      </c>
      <c r="H5034" s="271"/>
      <c r="I5034" s="269" t="s">
        <v>8600</v>
      </c>
      <c r="J5034" s="240" t="s">
        <v>1771</v>
      </c>
      <c r="K5034" s="336" t="s">
        <v>7187</v>
      </c>
      <c r="L5034" s="21" t="str">
        <f>VLOOKUP($K5034,TONG_SL!$A:$D,2,0)</f>
        <v>Chân giò heo muối 300g</v>
      </c>
      <c r="N5034" s="21" t="str">
        <f t="shared" si="502"/>
        <v>K-C6</v>
      </c>
      <c r="Q5034" s="21" t="str">
        <f>VLOOKUP(K5034,TONG_SL!$A:$D,3,0)</f>
        <v>Túi</v>
      </c>
      <c r="R5034" s="272">
        <v>14</v>
      </c>
      <c r="S5034" s="263"/>
      <c r="T5034" s="263">
        <f>VLOOKUP(VLOOKUP(G5034,Ma_KH!$A:$R,18,0)&amp;K5034,Gia_MB!$A:$F,6,0)</f>
        <v>73431</v>
      </c>
      <c r="U5034" s="264">
        <f t="shared" si="503"/>
        <v>1028034</v>
      </c>
      <c r="V5034" s="263"/>
      <c r="W5034" s="265">
        <f t="shared" si="504"/>
        <v>0</v>
      </c>
      <c r="X5034" s="266" t="str">
        <f t="shared" si="505"/>
        <v>8</v>
      </c>
      <c r="Y5034" s="263"/>
      <c r="Z5034" s="264">
        <f t="shared" si="506"/>
        <v>82242.720000000001</v>
      </c>
      <c r="AA5034" s="267">
        <f>VLOOKUP(G5034,Ma_KH!$A:$R,14,0)</f>
        <v>60</v>
      </c>
    </row>
    <row r="5035" spans="1:27" hidden="1" x14ac:dyDescent="0.25">
      <c r="A5035" s="268">
        <v>45995</v>
      </c>
      <c r="B5035" s="269">
        <v>4180886261</v>
      </c>
      <c r="C5035" s="151" t="s">
        <v>7767</v>
      </c>
      <c r="D5035" s="237">
        <v>46001</v>
      </c>
      <c r="E5035" s="271"/>
      <c r="F5035" s="270"/>
      <c r="G5035" s="32" t="s">
        <v>7773</v>
      </c>
      <c r="H5035" s="271"/>
      <c r="I5035" s="269" t="s">
        <v>8600</v>
      </c>
      <c r="J5035" s="240" t="s">
        <v>1771</v>
      </c>
      <c r="K5035" s="336" t="s">
        <v>48</v>
      </c>
      <c r="L5035" s="21" t="str">
        <f>VLOOKUP($K5035,TONG_SL!$A:$D,2,0)</f>
        <v>Mọc Nấm Hương 250g</v>
      </c>
      <c r="N5035" s="21" t="str">
        <f t="shared" si="502"/>
        <v>K-C6</v>
      </c>
      <c r="Q5035" s="21" t="str">
        <f>VLOOKUP(K5035,TONG_SL!$A:$D,3,0)</f>
        <v>Túi</v>
      </c>
      <c r="R5035" s="272">
        <v>6</v>
      </c>
      <c r="S5035" s="263"/>
      <c r="T5035" s="263">
        <f>VLOOKUP(VLOOKUP(G5035,Ma_KH!$A:$R,18,0)&amp;K5035,Gia_MB!$A:$F,6,0)</f>
        <v>46000</v>
      </c>
      <c r="U5035" s="264">
        <f t="shared" si="503"/>
        <v>276000</v>
      </c>
      <c r="V5035" s="263"/>
      <c r="W5035" s="265">
        <f t="shared" si="504"/>
        <v>0</v>
      </c>
      <c r="X5035" s="266" t="str">
        <f t="shared" si="505"/>
        <v>8</v>
      </c>
      <c r="Y5035" s="263"/>
      <c r="Z5035" s="264">
        <f t="shared" si="506"/>
        <v>22080</v>
      </c>
      <c r="AA5035" s="267">
        <f>VLOOKUP(G5035,Ma_KH!$A:$R,14,0)</f>
        <v>60</v>
      </c>
    </row>
    <row r="5036" spans="1:27" hidden="1" x14ac:dyDescent="0.25">
      <c r="A5036" s="268">
        <v>45995</v>
      </c>
      <c r="B5036" s="269">
        <v>4180886261</v>
      </c>
      <c r="C5036" s="151" t="s">
        <v>7767</v>
      </c>
      <c r="D5036" s="237">
        <v>46001</v>
      </c>
      <c r="E5036" s="271"/>
      <c r="F5036" s="270"/>
      <c r="G5036" s="32" t="s">
        <v>7773</v>
      </c>
      <c r="H5036" s="271"/>
      <c r="I5036" s="269" t="s">
        <v>8600</v>
      </c>
      <c r="J5036" s="240" t="s">
        <v>1771</v>
      </c>
      <c r="K5036" s="336" t="s">
        <v>30</v>
      </c>
      <c r="L5036" s="21" t="str">
        <f>VLOOKUP($K5036,TONG_SL!$A:$D,2,0)</f>
        <v>Gà muối 500g</v>
      </c>
      <c r="N5036" s="21" t="str">
        <f t="shared" si="502"/>
        <v>K-C6</v>
      </c>
      <c r="Q5036" s="21" t="str">
        <f>VLOOKUP(K5036,TONG_SL!$A:$D,3,0)</f>
        <v>Túi</v>
      </c>
      <c r="R5036" s="272">
        <v>8</v>
      </c>
      <c r="S5036" s="263"/>
      <c r="T5036" s="263">
        <f>VLOOKUP(VLOOKUP(G5036,Ma_KH!$A:$R,18,0)&amp;K5036,Gia_MB!$A:$F,6,0)</f>
        <v>111058</v>
      </c>
      <c r="U5036" s="264">
        <f t="shared" si="503"/>
        <v>888464</v>
      </c>
      <c r="V5036" s="263"/>
      <c r="W5036" s="265">
        <f t="shared" si="504"/>
        <v>0</v>
      </c>
      <c r="X5036" s="266" t="str">
        <f t="shared" si="505"/>
        <v>8</v>
      </c>
      <c r="Y5036" s="263"/>
      <c r="Z5036" s="264">
        <f t="shared" si="506"/>
        <v>71077.119999999995</v>
      </c>
      <c r="AA5036" s="267">
        <f>VLOOKUP(G5036,Ma_KH!$A:$R,14,0)</f>
        <v>60</v>
      </c>
    </row>
    <row r="5037" spans="1:27" hidden="1" x14ac:dyDescent="0.25">
      <c r="A5037" s="268">
        <v>45999</v>
      </c>
      <c r="B5037" s="269">
        <v>4181097002</v>
      </c>
      <c r="C5037" s="151" t="s">
        <v>7767</v>
      </c>
      <c r="D5037" s="237">
        <v>46001</v>
      </c>
      <c r="E5037" s="271"/>
      <c r="F5037" s="270"/>
      <c r="G5037" s="32" t="s">
        <v>7773</v>
      </c>
      <c r="H5037" s="271"/>
      <c r="I5037" s="269" t="s">
        <v>8601</v>
      </c>
      <c r="J5037" s="240" t="s">
        <v>1771</v>
      </c>
      <c r="K5037" s="336" t="s">
        <v>7187</v>
      </c>
      <c r="L5037" s="21" t="str">
        <f>VLOOKUP($K5037,TONG_SL!$A:$D,2,0)</f>
        <v>Chân giò heo muối 300g</v>
      </c>
      <c r="N5037" s="21" t="str">
        <f t="shared" si="502"/>
        <v>K-C6</v>
      </c>
      <c r="Q5037" s="21" t="str">
        <f>VLOOKUP(K5037,TONG_SL!$A:$D,3,0)</f>
        <v>Túi</v>
      </c>
      <c r="R5037" s="272">
        <v>20</v>
      </c>
      <c r="S5037" s="263"/>
      <c r="T5037" s="263">
        <f>VLOOKUP(VLOOKUP(G5037,Ma_KH!$A:$R,18,0)&amp;K5037,Gia_MB!$A:$F,6,0)</f>
        <v>73431</v>
      </c>
      <c r="U5037" s="264">
        <f t="shared" si="503"/>
        <v>1468620</v>
      </c>
      <c r="V5037" s="263"/>
      <c r="W5037" s="265">
        <f t="shared" si="504"/>
        <v>0</v>
      </c>
      <c r="X5037" s="266" t="str">
        <f t="shared" si="505"/>
        <v>8</v>
      </c>
      <c r="Y5037" s="263"/>
      <c r="Z5037" s="264">
        <f t="shared" si="506"/>
        <v>117489.60000000001</v>
      </c>
      <c r="AA5037" s="267">
        <f>VLOOKUP(G5037,Ma_KH!$A:$R,14,0)</f>
        <v>60</v>
      </c>
    </row>
    <row r="5038" spans="1:27" hidden="1" x14ac:dyDescent="0.25">
      <c r="A5038" s="268">
        <v>45999</v>
      </c>
      <c r="B5038" s="269">
        <v>4181097002</v>
      </c>
      <c r="C5038" s="151" t="s">
        <v>7767</v>
      </c>
      <c r="D5038" s="237">
        <v>46001</v>
      </c>
      <c r="E5038" s="271"/>
      <c r="F5038" s="270"/>
      <c r="G5038" s="32" t="s">
        <v>7773</v>
      </c>
      <c r="H5038" s="271"/>
      <c r="I5038" s="269" t="s">
        <v>8601</v>
      </c>
      <c r="J5038" s="240" t="s">
        <v>1771</v>
      </c>
      <c r="K5038" s="336" t="s">
        <v>30</v>
      </c>
      <c r="L5038" s="21" t="str">
        <f>VLOOKUP($K5038,TONG_SL!$A:$D,2,0)</f>
        <v>Gà muối 500g</v>
      </c>
      <c r="N5038" s="21" t="str">
        <f t="shared" si="502"/>
        <v>K-C6</v>
      </c>
      <c r="Q5038" s="21" t="str">
        <f>VLOOKUP(K5038,TONG_SL!$A:$D,3,0)</f>
        <v>Túi</v>
      </c>
      <c r="R5038" s="272">
        <v>10</v>
      </c>
      <c r="S5038" s="263"/>
      <c r="T5038" s="263">
        <f>VLOOKUP(VLOOKUP(G5038,Ma_KH!$A:$R,18,0)&amp;K5038,Gia_MB!$A:$F,6,0)</f>
        <v>111058</v>
      </c>
      <c r="U5038" s="264">
        <f t="shared" si="503"/>
        <v>1110580</v>
      </c>
      <c r="V5038" s="263"/>
      <c r="W5038" s="265">
        <f t="shared" si="504"/>
        <v>0</v>
      </c>
      <c r="X5038" s="266" t="str">
        <f t="shared" si="505"/>
        <v>8</v>
      </c>
      <c r="Y5038" s="263"/>
      <c r="Z5038" s="264">
        <f t="shared" si="506"/>
        <v>88846.400000000009</v>
      </c>
      <c r="AA5038" s="267">
        <f>VLOOKUP(G5038,Ma_KH!$A:$R,14,0)</f>
        <v>60</v>
      </c>
    </row>
    <row r="5039" spans="1:27" hidden="1" x14ac:dyDescent="0.25">
      <c r="A5039" s="268">
        <v>45999</v>
      </c>
      <c r="B5039" s="269">
        <v>4181097002</v>
      </c>
      <c r="C5039" s="151" t="s">
        <v>7767</v>
      </c>
      <c r="D5039" s="237">
        <v>46001</v>
      </c>
      <c r="E5039" s="271"/>
      <c r="F5039" s="270"/>
      <c r="G5039" s="32" t="s">
        <v>7773</v>
      </c>
      <c r="H5039" s="271"/>
      <c r="I5039" s="269" t="s">
        <v>8601</v>
      </c>
      <c r="J5039" s="240" t="s">
        <v>1771</v>
      </c>
      <c r="K5039" s="336" t="s">
        <v>7153</v>
      </c>
      <c r="L5039" s="21" t="str">
        <f>VLOOKUP($K5039,TONG_SL!$A:$D,2,0)</f>
        <v>Tai heo muối 200g</v>
      </c>
      <c r="N5039" s="21" t="str">
        <f t="shared" si="502"/>
        <v>K-C6</v>
      </c>
      <c r="Q5039" s="21" t="str">
        <f>VLOOKUP(K5039,TONG_SL!$A:$D,3,0)</f>
        <v>Túi</v>
      </c>
      <c r="R5039" s="272">
        <v>5</v>
      </c>
      <c r="S5039" s="263"/>
      <c r="T5039" s="263">
        <f>VLOOKUP(VLOOKUP(G5039,Ma_KH!$A:$R,18,0)&amp;K5039,Gia_MB!$A:$F,6,0)</f>
        <v>55595</v>
      </c>
      <c r="U5039" s="264">
        <f t="shared" si="503"/>
        <v>277975</v>
      </c>
      <c r="V5039" s="263"/>
      <c r="W5039" s="265">
        <f t="shared" si="504"/>
        <v>0</v>
      </c>
      <c r="X5039" s="266" t="str">
        <f t="shared" si="505"/>
        <v>8</v>
      </c>
      <c r="Y5039" s="263"/>
      <c r="Z5039" s="264">
        <f t="shared" si="506"/>
        <v>22238</v>
      </c>
      <c r="AA5039" s="267">
        <f>VLOOKUP(G5039,Ma_KH!$A:$R,14,0)</f>
        <v>60</v>
      </c>
    </row>
    <row r="5040" spans="1:27" hidden="1" x14ac:dyDescent="0.25">
      <c r="A5040" s="268">
        <v>45999</v>
      </c>
      <c r="B5040" s="269">
        <v>4181097002</v>
      </c>
      <c r="C5040" s="151" t="s">
        <v>7767</v>
      </c>
      <c r="D5040" s="237">
        <v>46001</v>
      </c>
      <c r="E5040" s="271"/>
      <c r="F5040" s="270"/>
      <c r="G5040" s="32" t="s">
        <v>7773</v>
      </c>
      <c r="H5040" s="271"/>
      <c r="I5040" s="269" t="s">
        <v>8601</v>
      </c>
      <c r="J5040" s="240" t="s">
        <v>1771</v>
      </c>
      <c r="K5040" s="336" t="s">
        <v>48</v>
      </c>
      <c r="L5040" s="21" t="str">
        <f>VLOOKUP($K5040,TONG_SL!$A:$D,2,0)</f>
        <v>Mọc Nấm Hương 250g</v>
      </c>
      <c r="N5040" s="21" t="str">
        <f t="shared" si="502"/>
        <v>K-C6</v>
      </c>
      <c r="Q5040" s="21" t="str">
        <f>VLOOKUP(K5040,TONG_SL!$A:$D,3,0)</f>
        <v>Túi</v>
      </c>
      <c r="R5040" s="272">
        <v>10</v>
      </c>
      <c r="S5040" s="263"/>
      <c r="T5040" s="263">
        <f>VLOOKUP(VLOOKUP(G5040,Ma_KH!$A:$R,18,0)&amp;K5040,Gia_MB!$A:$F,6,0)</f>
        <v>46000</v>
      </c>
      <c r="U5040" s="264">
        <f t="shared" si="503"/>
        <v>460000</v>
      </c>
      <c r="V5040" s="263"/>
      <c r="W5040" s="265">
        <f t="shared" si="504"/>
        <v>0</v>
      </c>
      <c r="X5040" s="266" t="str">
        <f t="shared" si="505"/>
        <v>8</v>
      </c>
      <c r="Y5040" s="263"/>
      <c r="Z5040" s="264">
        <f t="shared" si="506"/>
        <v>36800</v>
      </c>
      <c r="AA5040" s="267">
        <f>VLOOKUP(G5040,Ma_KH!$A:$R,14,0)</f>
        <v>60</v>
      </c>
    </row>
    <row r="5041" spans="1:27" hidden="1" x14ac:dyDescent="0.25">
      <c r="A5041" s="268">
        <v>45999</v>
      </c>
      <c r="B5041" s="269">
        <v>4181092309</v>
      </c>
      <c r="C5041" s="151" t="s">
        <v>7767</v>
      </c>
      <c r="D5041" s="237">
        <v>46001</v>
      </c>
      <c r="E5041" s="271"/>
      <c r="F5041" s="270"/>
      <c r="G5041" s="33" t="s">
        <v>7778</v>
      </c>
      <c r="H5041" s="271"/>
      <c r="I5041" s="269" t="s">
        <v>8602</v>
      </c>
      <c r="J5041" s="240" t="s">
        <v>1771</v>
      </c>
      <c r="K5041" s="336" t="s">
        <v>7187</v>
      </c>
      <c r="L5041" s="21" t="str">
        <f>VLOOKUP($K5041,TONG_SL!$A:$D,2,0)</f>
        <v>Chân giò heo muối 300g</v>
      </c>
      <c r="N5041" s="21" t="str">
        <f t="shared" si="502"/>
        <v>K-C6</v>
      </c>
      <c r="Q5041" s="21" t="str">
        <f>VLOOKUP(K5041,TONG_SL!$A:$D,3,0)</f>
        <v>Túi</v>
      </c>
      <c r="R5041" s="272">
        <v>15</v>
      </c>
      <c r="S5041" s="263"/>
      <c r="T5041" s="263">
        <f>VLOOKUP(VLOOKUP(G5041,Ma_KH!$A:$R,18,0)&amp;K5041,Gia_MB!$A:$F,6,0)</f>
        <v>73431</v>
      </c>
      <c r="U5041" s="264">
        <f t="shared" si="503"/>
        <v>1101465</v>
      </c>
      <c r="V5041" s="263"/>
      <c r="W5041" s="265">
        <f t="shared" si="504"/>
        <v>0</v>
      </c>
      <c r="X5041" s="266" t="str">
        <f t="shared" si="505"/>
        <v>8</v>
      </c>
      <c r="Y5041" s="263"/>
      <c r="Z5041" s="264">
        <f t="shared" si="506"/>
        <v>88117.2</v>
      </c>
      <c r="AA5041" s="267">
        <f>VLOOKUP(G5041,Ma_KH!$A:$R,14,0)</f>
        <v>60</v>
      </c>
    </row>
    <row r="5042" spans="1:27" hidden="1" x14ac:dyDescent="0.25">
      <c r="A5042" s="268">
        <v>45999</v>
      </c>
      <c r="B5042" s="269">
        <v>4181092309</v>
      </c>
      <c r="C5042" s="151" t="s">
        <v>7767</v>
      </c>
      <c r="D5042" s="237">
        <v>46001</v>
      </c>
      <c r="E5042" s="271"/>
      <c r="F5042" s="270"/>
      <c r="G5042" s="33" t="s">
        <v>7778</v>
      </c>
      <c r="H5042" s="271"/>
      <c r="I5042" s="269" t="s">
        <v>8602</v>
      </c>
      <c r="J5042" s="240" t="s">
        <v>1771</v>
      </c>
      <c r="K5042" s="336" t="s">
        <v>7154</v>
      </c>
      <c r="L5042" s="21" t="str">
        <f>VLOOKUP($K5042,TONG_SL!$A:$D,2,0)</f>
        <v>Chả cốm 300g</v>
      </c>
      <c r="N5042" s="21" t="str">
        <f t="shared" si="502"/>
        <v>K-C6</v>
      </c>
      <c r="Q5042" s="21" t="str">
        <f>VLOOKUP(K5042,TONG_SL!$A:$D,3,0)</f>
        <v>Túi</v>
      </c>
      <c r="R5042" s="272">
        <v>10</v>
      </c>
      <c r="S5042" s="263"/>
      <c r="T5042" s="263">
        <f>VLOOKUP(VLOOKUP(G5042,Ma_KH!$A:$R,18,0)&amp;K5042,Gia_MB!$A:$F,6,0)</f>
        <v>74250</v>
      </c>
      <c r="U5042" s="264">
        <f t="shared" si="503"/>
        <v>742500</v>
      </c>
      <c r="V5042" s="263"/>
      <c r="W5042" s="265">
        <f t="shared" si="504"/>
        <v>0</v>
      </c>
      <c r="X5042" s="266" t="str">
        <f t="shared" si="505"/>
        <v>8</v>
      </c>
      <c r="Y5042" s="263"/>
      <c r="Z5042" s="264">
        <f t="shared" si="506"/>
        <v>59400</v>
      </c>
      <c r="AA5042" s="267">
        <f>VLOOKUP(G5042,Ma_KH!$A:$R,14,0)</f>
        <v>60</v>
      </c>
    </row>
    <row r="5043" spans="1:27" hidden="1" x14ac:dyDescent="0.25">
      <c r="A5043" s="268">
        <v>45999</v>
      </c>
      <c r="B5043" s="269">
        <v>4181092309</v>
      </c>
      <c r="C5043" s="151" t="s">
        <v>7767</v>
      </c>
      <c r="D5043" s="237">
        <v>46001</v>
      </c>
      <c r="E5043" s="271"/>
      <c r="F5043" s="270"/>
      <c r="G5043" s="33" t="s">
        <v>7778</v>
      </c>
      <c r="H5043" s="271"/>
      <c r="I5043" s="269" t="s">
        <v>8602</v>
      </c>
      <c r="J5043" s="240" t="s">
        <v>1771</v>
      </c>
      <c r="K5043" s="336" t="s">
        <v>48</v>
      </c>
      <c r="L5043" s="21" t="str">
        <f>VLOOKUP($K5043,TONG_SL!$A:$D,2,0)</f>
        <v>Mọc Nấm Hương 250g</v>
      </c>
      <c r="N5043" s="21" t="str">
        <f t="shared" si="502"/>
        <v>K-C6</v>
      </c>
      <c r="Q5043" s="21" t="str">
        <f>VLOOKUP(K5043,TONG_SL!$A:$D,3,0)</f>
        <v>Túi</v>
      </c>
      <c r="R5043" s="272">
        <v>10</v>
      </c>
      <c r="S5043" s="263"/>
      <c r="T5043" s="263">
        <f>VLOOKUP(VLOOKUP(G5043,Ma_KH!$A:$R,18,0)&amp;K5043,Gia_MB!$A:$F,6,0)</f>
        <v>46000</v>
      </c>
      <c r="U5043" s="264">
        <f t="shared" si="503"/>
        <v>460000</v>
      </c>
      <c r="V5043" s="263"/>
      <c r="W5043" s="265">
        <f t="shared" si="504"/>
        <v>0</v>
      </c>
      <c r="X5043" s="266" t="str">
        <f t="shared" si="505"/>
        <v>8</v>
      </c>
      <c r="Y5043" s="263"/>
      <c r="Z5043" s="264">
        <f t="shared" si="506"/>
        <v>36800</v>
      </c>
      <c r="AA5043" s="267">
        <f>VLOOKUP(G5043,Ma_KH!$A:$R,14,0)</f>
        <v>60</v>
      </c>
    </row>
    <row r="5044" spans="1:27" hidden="1" x14ac:dyDescent="0.25">
      <c r="A5044" s="268">
        <v>45999</v>
      </c>
      <c r="B5044" s="269" t="s">
        <v>8603</v>
      </c>
      <c r="C5044" s="151" t="s">
        <v>7767</v>
      </c>
      <c r="D5044" s="237">
        <v>46001</v>
      </c>
      <c r="E5044" s="271"/>
      <c r="F5044" s="270"/>
      <c r="G5044" s="33" t="s">
        <v>7778</v>
      </c>
      <c r="H5044" s="271"/>
      <c r="I5044" s="269" t="s">
        <v>8603</v>
      </c>
      <c r="J5044" s="240" t="s">
        <v>1771</v>
      </c>
      <c r="K5044" s="336" t="s">
        <v>7187</v>
      </c>
      <c r="L5044" s="21" t="str">
        <f>VLOOKUP($K5044,TONG_SL!$A:$D,2,0)</f>
        <v>Chân giò heo muối 300g</v>
      </c>
      <c r="N5044" s="21" t="str">
        <f t="shared" si="502"/>
        <v>K-C6</v>
      </c>
      <c r="Q5044" s="21" t="str">
        <f>VLOOKUP(K5044,TONG_SL!$A:$D,3,0)</f>
        <v>Túi</v>
      </c>
      <c r="R5044" s="272">
        <v>10</v>
      </c>
      <c r="S5044" s="263"/>
      <c r="T5044" s="263">
        <f>VLOOKUP(VLOOKUP(G5044,Ma_KH!$A:$R,18,0)&amp;K5044,Gia_MB!$A:$F,6,0)</f>
        <v>73431</v>
      </c>
      <c r="U5044" s="264">
        <f t="shared" si="503"/>
        <v>734310</v>
      </c>
      <c r="V5044" s="263"/>
      <c r="W5044" s="265">
        <f t="shared" si="504"/>
        <v>0</v>
      </c>
      <c r="X5044" s="266" t="str">
        <f t="shared" si="505"/>
        <v>8</v>
      </c>
      <c r="Y5044" s="263"/>
      <c r="Z5044" s="264">
        <f t="shared" si="506"/>
        <v>58744.800000000003</v>
      </c>
      <c r="AA5044" s="267">
        <f>VLOOKUP(G5044,Ma_KH!$A:$R,14,0)</f>
        <v>60</v>
      </c>
    </row>
    <row r="5045" spans="1:27" hidden="1" x14ac:dyDescent="0.25">
      <c r="A5045" s="268">
        <v>45995</v>
      </c>
      <c r="B5045" s="269">
        <v>4180884707</v>
      </c>
      <c r="C5045" s="151" t="s">
        <v>7767</v>
      </c>
      <c r="D5045" s="237">
        <v>46001</v>
      </c>
      <c r="E5045" s="271"/>
      <c r="F5045" s="270"/>
      <c r="G5045" s="33" t="s">
        <v>7778</v>
      </c>
      <c r="H5045" s="271"/>
      <c r="I5045" s="269" t="s">
        <v>8604</v>
      </c>
      <c r="J5045" s="240" t="s">
        <v>1771</v>
      </c>
      <c r="K5045" s="336" t="s">
        <v>48</v>
      </c>
      <c r="L5045" s="21" t="str">
        <f>VLOOKUP($K5045,TONG_SL!$A:$D,2,0)</f>
        <v>Mọc Nấm Hương 250g</v>
      </c>
      <c r="N5045" s="21" t="str">
        <f t="shared" si="502"/>
        <v>K-C6</v>
      </c>
      <c r="Q5045" s="21" t="str">
        <f>VLOOKUP(K5045,TONG_SL!$A:$D,3,0)</f>
        <v>Túi</v>
      </c>
      <c r="R5045" s="272">
        <v>5</v>
      </c>
      <c r="S5045" s="263"/>
      <c r="T5045" s="263">
        <f>VLOOKUP(VLOOKUP(G5045,Ma_KH!$A:$R,18,0)&amp;K5045,Gia_MB!$A:$F,6,0)</f>
        <v>46000</v>
      </c>
      <c r="U5045" s="264">
        <f t="shared" si="503"/>
        <v>230000</v>
      </c>
      <c r="V5045" s="263"/>
      <c r="W5045" s="265">
        <f t="shared" si="504"/>
        <v>0</v>
      </c>
      <c r="X5045" s="266" t="str">
        <f t="shared" si="505"/>
        <v>8</v>
      </c>
      <c r="Y5045" s="263"/>
      <c r="Z5045" s="264">
        <f t="shared" si="506"/>
        <v>18400</v>
      </c>
      <c r="AA5045" s="267">
        <f>VLOOKUP(G5045,Ma_KH!$A:$R,14,0)</f>
        <v>60</v>
      </c>
    </row>
    <row r="5046" spans="1:27" hidden="1" x14ac:dyDescent="0.25">
      <c r="A5046" s="268">
        <v>45995</v>
      </c>
      <c r="B5046" s="269">
        <v>4180884707</v>
      </c>
      <c r="C5046" s="151" t="s">
        <v>7767</v>
      </c>
      <c r="D5046" s="237">
        <v>46001</v>
      </c>
      <c r="E5046" s="271"/>
      <c r="F5046" s="270"/>
      <c r="G5046" s="33" t="s">
        <v>7778</v>
      </c>
      <c r="H5046" s="271"/>
      <c r="I5046" s="269" t="s">
        <v>8604</v>
      </c>
      <c r="J5046" s="240" t="s">
        <v>1771</v>
      </c>
      <c r="K5046" s="336" t="s">
        <v>7187</v>
      </c>
      <c r="L5046" s="21" t="str">
        <f>VLOOKUP($K5046,TONG_SL!$A:$D,2,0)</f>
        <v>Chân giò heo muối 300g</v>
      </c>
      <c r="N5046" s="21" t="str">
        <f t="shared" si="502"/>
        <v>K-C6</v>
      </c>
      <c r="Q5046" s="21" t="str">
        <f>VLOOKUP(K5046,TONG_SL!$A:$D,3,0)</f>
        <v>Túi</v>
      </c>
      <c r="R5046" s="272">
        <v>17</v>
      </c>
      <c r="S5046" s="263"/>
      <c r="T5046" s="263">
        <f>VLOOKUP(VLOOKUP(G5046,Ma_KH!$A:$R,18,0)&amp;K5046,Gia_MB!$A:$F,6,0)</f>
        <v>73431</v>
      </c>
      <c r="U5046" s="264">
        <f t="shared" si="503"/>
        <v>1248327</v>
      </c>
      <c r="V5046" s="263"/>
      <c r="W5046" s="265">
        <f t="shared" si="504"/>
        <v>0</v>
      </c>
      <c r="X5046" s="266" t="str">
        <f t="shared" si="505"/>
        <v>8</v>
      </c>
      <c r="Y5046" s="263"/>
      <c r="Z5046" s="264">
        <f t="shared" si="506"/>
        <v>99866.16</v>
      </c>
      <c r="AA5046" s="267">
        <f>VLOOKUP(G5046,Ma_KH!$A:$R,14,0)</f>
        <v>60</v>
      </c>
    </row>
    <row r="5047" spans="1:27" hidden="1" x14ac:dyDescent="0.25">
      <c r="A5047" s="268">
        <v>45995</v>
      </c>
      <c r="B5047" s="269">
        <v>4180884707</v>
      </c>
      <c r="C5047" s="151" t="s">
        <v>7767</v>
      </c>
      <c r="D5047" s="237">
        <v>46001</v>
      </c>
      <c r="E5047" s="271"/>
      <c r="F5047" s="270"/>
      <c r="G5047" s="33" t="s">
        <v>7778</v>
      </c>
      <c r="H5047" s="271"/>
      <c r="I5047" s="269" t="s">
        <v>8604</v>
      </c>
      <c r="J5047" s="240" t="s">
        <v>1771</v>
      </c>
      <c r="K5047" s="336" t="s">
        <v>32</v>
      </c>
      <c r="L5047" s="21" t="str">
        <f>VLOOKUP($K5047,TONG_SL!$A:$D,2,0)</f>
        <v>Giò Tai Lưỡi Xào 250g</v>
      </c>
      <c r="N5047" s="21" t="str">
        <f t="shared" si="502"/>
        <v>K-C6</v>
      </c>
      <c r="Q5047" s="21" t="str">
        <f>VLOOKUP(K5047,TONG_SL!$A:$D,3,0)</f>
        <v>Túi</v>
      </c>
      <c r="R5047" s="272">
        <v>13</v>
      </c>
      <c r="S5047" s="263"/>
      <c r="T5047" s="263">
        <f>VLOOKUP(VLOOKUP(G5047,Ma_KH!$A:$R,18,0)&amp;K5047,Gia_MB!$A:$F,6,0)</f>
        <v>50182</v>
      </c>
      <c r="U5047" s="264">
        <f t="shared" si="503"/>
        <v>652366</v>
      </c>
      <c r="V5047" s="263"/>
      <c r="W5047" s="265">
        <f t="shared" si="504"/>
        <v>0</v>
      </c>
      <c r="X5047" s="266" t="str">
        <f t="shared" si="505"/>
        <v>8</v>
      </c>
      <c r="Y5047" s="263"/>
      <c r="Z5047" s="264">
        <f t="shared" si="506"/>
        <v>52189.279999999999</v>
      </c>
      <c r="AA5047" s="267">
        <f>VLOOKUP(G5047,Ma_KH!$A:$R,14,0)</f>
        <v>60</v>
      </c>
    </row>
    <row r="5048" spans="1:27" hidden="1" x14ac:dyDescent="0.25">
      <c r="A5048" s="268">
        <v>45995</v>
      </c>
      <c r="B5048" s="269">
        <v>4180884707</v>
      </c>
      <c r="C5048" s="151" t="s">
        <v>7767</v>
      </c>
      <c r="D5048" s="237">
        <v>46001</v>
      </c>
      <c r="E5048" s="271"/>
      <c r="F5048" s="270"/>
      <c r="G5048" s="33" t="s">
        <v>7778</v>
      </c>
      <c r="H5048" s="271"/>
      <c r="I5048" s="269" t="s">
        <v>8604</v>
      </c>
      <c r="J5048" s="240" t="s">
        <v>1771</v>
      </c>
      <c r="K5048" s="336" t="s">
        <v>7153</v>
      </c>
      <c r="L5048" s="21" t="str">
        <f>VLOOKUP($K5048,TONG_SL!$A:$D,2,0)</f>
        <v>Tai heo muối 200g</v>
      </c>
      <c r="N5048" s="21" t="str">
        <f t="shared" si="502"/>
        <v>K-C6</v>
      </c>
      <c r="Q5048" s="21" t="str">
        <f>VLOOKUP(K5048,TONG_SL!$A:$D,3,0)</f>
        <v>Túi</v>
      </c>
      <c r="R5048" s="272">
        <v>6</v>
      </c>
      <c r="S5048" s="263"/>
      <c r="T5048" s="263">
        <f>VLOOKUP(VLOOKUP(G5048,Ma_KH!$A:$R,18,0)&amp;K5048,Gia_MB!$A:$F,6,0)</f>
        <v>55595</v>
      </c>
      <c r="U5048" s="264">
        <f t="shared" si="503"/>
        <v>333570</v>
      </c>
      <c r="V5048" s="263"/>
      <c r="W5048" s="265">
        <f t="shared" si="504"/>
        <v>0</v>
      </c>
      <c r="X5048" s="266" t="str">
        <f t="shared" si="505"/>
        <v>8</v>
      </c>
      <c r="Y5048" s="263"/>
      <c r="Z5048" s="264">
        <f t="shared" si="506"/>
        <v>26685.600000000002</v>
      </c>
      <c r="AA5048" s="267">
        <f>VLOOKUP(G5048,Ma_KH!$A:$R,14,0)</f>
        <v>60</v>
      </c>
    </row>
    <row r="5049" spans="1:27" hidden="1" x14ac:dyDescent="0.25">
      <c r="A5049" s="268">
        <v>45995</v>
      </c>
      <c r="B5049" s="269">
        <v>4180885327</v>
      </c>
      <c r="C5049" s="151" t="s">
        <v>7767</v>
      </c>
      <c r="D5049" s="237">
        <v>46001</v>
      </c>
      <c r="E5049" s="271"/>
      <c r="F5049" s="270"/>
      <c r="G5049" s="33" t="s">
        <v>7778</v>
      </c>
      <c r="H5049" s="271"/>
      <c r="I5049" s="269" t="s">
        <v>8605</v>
      </c>
      <c r="J5049" s="240" t="s">
        <v>1771</v>
      </c>
      <c r="K5049" s="336" t="s">
        <v>7153</v>
      </c>
      <c r="L5049" s="21" t="str">
        <f>VLOOKUP($K5049,TONG_SL!$A:$D,2,0)</f>
        <v>Tai heo muối 200g</v>
      </c>
      <c r="N5049" s="21" t="str">
        <f t="shared" si="502"/>
        <v>K-C6</v>
      </c>
      <c r="Q5049" s="21" t="str">
        <f>VLOOKUP(K5049,TONG_SL!$A:$D,3,0)</f>
        <v>Túi</v>
      </c>
      <c r="R5049" s="272">
        <v>9</v>
      </c>
      <c r="S5049" s="263"/>
      <c r="T5049" s="263">
        <f>VLOOKUP(VLOOKUP(G5049,Ma_KH!$A:$R,18,0)&amp;K5049,Gia_MB!$A:$F,6,0)</f>
        <v>55595</v>
      </c>
      <c r="U5049" s="264">
        <f t="shared" si="503"/>
        <v>500355</v>
      </c>
      <c r="V5049" s="263"/>
      <c r="W5049" s="265">
        <f t="shared" si="504"/>
        <v>0</v>
      </c>
      <c r="X5049" s="266" t="str">
        <f t="shared" si="505"/>
        <v>8</v>
      </c>
      <c r="Y5049" s="263"/>
      <c r="Z5049" s="264">
        <f t="shared" si="506"/>
        <v>40028.400000000001</v>
      </c>
      <c r="AA5049" s="267">
        <f>VLOOKUP(G5049,Ma_KH!$A:$R,14,0)</f>
        <v>60</v>
      </c>
    </row>
    <row r="5050" spans="1:27" hidden="1" x14ac:dyDescent="0.25">
      <c r="A5050" s="268">
        <v>45995</v>
      </c>
      <c r="B5050" s="269">
        <v>4180885327</v>
      </c>
      <c r="C5050" s="151" t="s">
        <v>7767</v>
      </c>
      <c r="D5050" s="237">
        <v>46001</v>
      </c>
      <c r="E5050" s="271"/>
      <c r="F5050" s="270"/>
      <c r="G5050" s="33" t="s">
        <v>7778</v>
      </c>
      <c r="H5050" s="271"/>
      <c r="I5050" s="269" t="s">
        <v>8605</v>
      </c>
      <c r="J5050" s="240" t="s">
        <v>1771</v>
      </c>
      <c r="K5050" s="336" t="s">
        <v>30</v>
      </c>
      <c r="L5050" s="21" t="str">
        <f>VLOOKUP($K5050,TONG_SL!$A:$D,2,0)</f>
        <v>Gà muối 500g</v>
      </c>
      <c r="N5050" s="21" t="str">
        <f t="shared" si="502"/>
        <v>K-C6</v>
      </c>
      <c r="Q5050" s="21" t="str">
        <f>VLOOKUP(K5050,TONG_SL!$A:$D,3,0)</f>
        <v>Túi</v>
      </c>
      <c r="R5050" s="272">
        <v>12</v>
      </c>
      <c r="S5050" s="263"/>
      <c r="T5050" s="263">
        <f>VLOOKUP(VLOOKUP(G5050,Ma_KH!$A:$R,18,0)&amp;K5050,Gia_MB!$A:$F,6,0)</f>
        <v>111058</v>
      </c>
      <c r="U5050" s="264">
        <f t="shared" si="503"/>
        <v>1332696</v>
      </c>
      <c r="V5050" s="263"/>
      <c r="W5050" s="265">
        <f t="shared" si="504"/>
        <v>0</v>
      </c>
      <c r="X5050" s="266" t="str">
        <f t="shared" si="505"/>
        <v>8</v>
      </c>
      <c r="Y5050" s="263"/>
      <c r="Z5050" s="264">
        <f t="shared" si="506"/>
        <v>106615.68000000001</v>
      </c>
      <c r="AA5050" s="267">
        <f>VLOOKUP(G5050,Ma_KH!$A:$R,14,0)</f>
        <v>60</v>
      </c>
    </row>
    <row r="5051" spans="1:27" hidden="1" x14ac:dyDescent="0.25">
      <c r="A5051" s="268">
        <v>45995</v>
      </c>
      <c r="B5051" s="269">
        <v>4180885327</v>
      </c>
      <c r="C5051" s="151" t="s">
        <v>7767</v>
      </c>
      <c r="D5051" s="237">
        <v>46001</v>
      </c>
      <c r="E5051" s="271"/>
      <c r="F5051" s="270"/>
      <c r="G5051" s="33" t="s">
        <v>7778</v>
      </c>
      <c r="H5051" s="271"/>
      <c r="I5051" s="269" t="s">
        <v>8605</v>
      </c>
      <c r="J5051" s="240" t="s">
        <v>1771</v>
      </c>
      <c r="K5051" s="336" t="s">
        <v>32</v>
      </c>
      <c r="L5051" s="21" t="str">
        <f>VLOOKUP($K5051,TONG_SL!$A:$D,2,0)</f>
        <v>Giò Tai Lưỡi Xào 250g</v>
      </c>
      <c r="N5051" s="21" t="str">
        <f t="shared" si="502"/>
        <v>K-C6</v>
      </c>
      <c r="Q5051" s="21" t="str">
        <f>VLOOKUP(K5051,TONG_SL!$A:$D,3,0)</f>
        <v>Túi</v>
      </c>
      <c r="R5051" s="272">
        <v>13</v>
      </c>
      <c r="S5051" s="263"/>
      <c r="T5051" s="263">
        <f>VLOOKUP(VLOOKUP(G5051,Ma_KH!$A:$R,18,0)&amp;K5051,Gia_MB!$A:$F,6,0)</f>
        <v>50182</v>
      </c>
      <c r="U5051" s="264">
        <f t="shared" si="503"/>
        <v>652366</v>
      </c>
      <c r="V5051" s="263"/>
      <c r="W5051" s="265">
        <f t="shared" si="504"/>
        <v>0</v>
      </c>
      <c r="X5051" s="266" t="str">
        <f t="shared" si="505"/>
        <v>8</v>
      </c>
      <c r="Y5051" s="263"/>
      <c r="Z5051" s="264">
        <f t="shared" si="506"/>
        <v>52189.279999999999</v>
      </c>
      <c r="AA5051" s="267">
        <f>VLOOKUP(G5051,Ma_KH!$A:$R,14,0)</f>
        <v>60</v>
      </c>
    </row>
    <row r="5052" spans="1:27" hidden="1" x14ac:dyDescent="0.25">
      <c r="A5052" s="268">
        <v>45995</v>
      </c>
      <c r="B5052" s="269">
        <v>4180885327</v>
      </c>
      <c r="C5052" s="151" t="s">
        <v>7767</v>
      </c>
      <c r="D5052" s="237">
        <v>46001</v>
      </c>
      <c r="E5052" s="271"/>
      <c r="F5052" s="270"/>
      <c r="G5052" s="33" t="s">
        <v>7778</v>
      </c>
      <c r="H5052" s="271"/>
      <c r="I5052" s="269" t="s">
        <v>8605</v>
      </c>
      <c r="J5052" s="240" t="s">
        <v>1771</v>
      </c>
      <c r="K5052" s="336" t="s">
        <v>7187</v>
      </c>
      <c r="L5052" s="21" t="str">
        <f>VLOOKUP($K5052,TONG_SL!$A:$D,2,0)</f>
        <v>Chân giò heo muối 300g</v>
      </c>
      <c r="N5052" s="21" t="str">
        <f t="shared" si="502"/>
        <v>K-C6</v>
      </c>
      <c r="Q5052" s="21" t="str">
        <f>VLOOKUP(K5052,TONG_SL!$A:$D,3,0)</f>
        <v>Túi</v>
      </c>
      <c r="R5052" s="272">
        <v>21</v>
      </c>
      <c r="S5052" s="263"/>
      <c r="T5052" s="263">
        <f>VLOOKUP(VLOOKUP(G5052,Ma_KH!$A:$R,18,0)&amp;K5052,Gia_MB!$A:$F,6,0)</f>
        <v>73431</v>
      </c>
      <c r="U5052" s="264">
        <f t="shared" si="503"/>
        <v>1542051</v>
      </c>
      <c r="V5052" s="263"/>
      <c r="W5052" s="265">
        <f t="shared" si="504"/>
        <v>0</v>
      </c>
      <c r="X5052" s="266" t="str">
        <f t="shared" si="505"/>
        <v>8</v>
      </c>
      <c r="Y5052" s="263"/>
      <c r="Z5052" s="264">
        <f t="shared" si="506"/>
        <v>123364.08</v>
      </c>
      <c r="AA5052" s="267">
        <f>VLOOKUP(G5052,Ma_KH!$A:$R,14,0)</f>
        <v>60</v>
      </c>
    </row>
    <row r="5053" spans="1:27" hidden="1" x14ac:dyDescent="0.25">
      <c r="A5053" s="268">
        <v>45995</v>
      </c>
      <c r="B5053" s="269">
        <v>4180885327</v>
      </c>
      <c r="C5053" s="151" t="s">
        <v>7767</v>
      </c>
      <c r="D5053" s="237">
        <v>46001</v>
      </c>
      <c r="E5053" s="271"/>
      <c r="F5053" s="270"/>
      <c r="G5053" s="33" t="s">
        <v>7778</v>
      </c>
      <c r="H5053" s="271"/>
      <c r="I5053" s="269" t="s">
        <v>8605</v>
      </c>
      <c r="J5053" s="240" t="s">
        <v>1771</v>
      </c>
      <c r="K5053" s="336" t="s">
        <v>48</v>
      </c>
      <c r="L5053" s="21" t="str">
        <f>VLOOKUP($K5053,TONG_SL!$A:$D,2,0)</f>
        <v>Mọc Nấm Hương 250g</v>
      </c>
      <c r="N5053" s="21" t="str">
        <f t="shared" si="502"/>
        <v>K-C6</v>
      </c>
      <c r="Q5053" s="21" t="str">
        <f>VLOOKUP(K5053,TONG_SL!$A:$D,3,0)</f>
        <v>Túi</v>
      </c>
      <c r="R5053" s="272">
        <v>12</v>
      </c>
      <c r="S5053" s="263"/>
      <c r="T5053" s="263">
        <f>VLOOKUP(VLOOKUP(G5053,Ma_KH!$A:$R,18,0)&amp;K5053,Gia_MB!$A:$F,6,0)</f>
        <v>46000</v>
      </c>
      <c r="U5053" s="264">
        <f t="shared" si="503"/>
        <v>552000</v>
      </c>
      <c r="V5053" s="263"/>
      <c r="W5053" s="265">
        <f t="shared" si="504"/>
        <v>0</v>
      </c>
      <c r="X5053" s="266" t="str">
        <f t="shared" si="505"/>
        <v>8</v>
      </c>
      <c r="Y5053" s="263"/>
      <c r="Z5053" s="264">
        <f t="shared" si="506"/>
        <v>44160</v>
      </c>
      <c r="AA5053" s="267">
        <f>VLOOKUP(G5053,Ma_KH!$A:$R,14,0)</f>
        <v>60</v>
      </c>
    </row>
    <row r="5054" spans="1:27" hidden="1" x14ac:dyDescent="0.25">
      <c r="A5054" s="268">
        <v>46000</v>
      </c>
      <c r="B5054" s="269">
        <v>4181116152</v>
      </c>
      <c r="C5054" s="151" t="s">
        <v>7767</v>
      </c>
      <c r="D5054" s="237">
        <v>46001</v>
      </c>
      <c r="E5054" s="271"/>
      <c r="F5054" s="270"/>
      <c r="G5054" s="33" t="s">
        <v>7799</v>
      </c>
      <c r="H5054" s="271"/>
      <c r="I5054" s="269" t="s">
        <v>8606</v>
      </c>
      <c r="J5054" s="240" t="s">
        <v>1771</v>
      </c>
      <c r="K5054" s="336" t="s">
        <v>7187</v>
      </c>
      <c r="L5054" s="21" t="str">
        <f>VLOOKUP($K5054,TONG_SL!$A:$D,2,0)</f>
        <v>Chân giò heo muối 300g</v>
      </c>
      <c r="N5054" s="21" t="str">
        <f t="shared" si="502"/>
        <v>K-C6</v>
      </c>
      <c r="Q5054" s="21" t="str">
        <f>VLOOKUP(K5054,TONG_SL!$A:$D,3,0)</f>
        <v>Túi</v>
      </c>
      <c r="R5054" s="272">
        <v>8</v>
      </c>
      <c r="S5054" s="263"/>
      <c r="T5054" s="263">
        <f>VLOOKUP(VLOOKUP(G5054,Ma_KH!$A:$R,18,0)&amp;K5054,Gia_MB!$A:$F,6,0)</f>
        <v>73431</v>
      </c>
      <c r="U5054" s="264">
        <f t="shared" si="503"/>
        <v>587448</v>
      </c>
      <c r="V5054" s="263"/>
      <c r="W5054" s="265">
        <f t="shared" si="504"/>
        <v>0</v>
      </c>
      <c r="X5054" s="266" t="str">
        <f t="shared" si="505"/>
        <v>8</v>
      </c>
      <c r="Y5054" s="263"/>
      <c r="Z5054" s="264">
        <f t="shared" si="506"/>
        <v>46995.840000000004</v>
      </c>
      <c r="AA5054" s="267">
        <f>VLOOKUP(G5054,Ma_KH!$A:$R,14,0)</f>
        <v>60</v>
      </c>
    </row>
    <row r="5055" spans="1:27" hidden="1" x14ac:dyDescent="0.25">
      <c r="A5055" s="268">
        <v>46000</v>
      </c>
      <c r="B5055" s="269">
        <v>4181116152</v>
      </c>
      <c r="C5055" s="151" t="s">
        <v>7767</v>
      </c>
      <c r="D5055" s="237">
        <v>46001</v>
      </c>
      <c r="E5055" s="271"/>
      <c r="F5055" s="270"/>
      <c r="G5055" s="33" t="s">
        <v>7799</v>
      </c>
      <c r="H5055" s="271"/>
      <c r="I5055" s="269" t="s">
        <v>8606</v>
      </c>
      <c r="J5055" s="240" t="s">
        <v>1771</v>
      </c>
      <c r="K5055" s="336" t="s">
        <v>30</v>
      </c>
      <c r="L5055" s="21" t="str">
        <f>VLOOKUP($K5055,TONG_SL!$A:$D,2,0)</f>
        <v>Gà muối 500g</v>
      </c>
      <c r="N5055" s="21" t="str">
        <f t="shared" ref="N5055:N5118" si="507">IF($B5055&lt;&gt;"","K-C6","")</f>
        <v>K-C6</v>
      </c>
      <c r="Q5055" s="21" t="str">
        <f>VLOOKUP(K5055,TONG_SL!$A:$D,3,0)</f>
        <v>Túi</v>
      </c>
      <c r="R5055" s="272">
        <v>8</v>
      </c>
      <c r="S5055" s="263"/>
      <c r="T5055" s="263">
        <f>VLOOKUP(VLOOKUP(G5055,Ma_KH!$A:$R,18,0)&amp;K5055,Gia_MB!$A:$F,6,0)</f>
        <v>111058</v>
      </c>
      <c r="U5055" s="264">
        <f t="shared" si="503"/>
        <v>888464</v>
      </c>
      <c r="V5055" s="263"/>
      <c r="W5055" s="265">
        <f t="shared" si="504"/>
        <v>0</v>
      </c>
      <c r="X5055" s="266" t="str">
        <f t="shared" si="505"/>
        <v>8</v>
      </c>
      <c r="Y5055" s="263"/>
      <c r="Z5055" s="264">
        <f t="shared" si="506"/>
        <v>71077.119999999995</v>
      </c>
      <c r="AA5055" s="267">
        <f>VLOOKUP(G5055,Ma_KH!$A:$R,14,0)</f>
        <v>60</v>
      </c>
    </row>
    <row r="5056" spans="1:27" hidden="1" x14ac:dyDescent="0.25">
      <c r="A5056" s="268">
        <v>46000</v>
      </c>
      <c r="B5056" s="269">
        <v>4181116152</v>
      </c>
      <c r="C5056" s="151" t="s">
        <v>7767</v>
      </c>
      <c r="D5056" s="237">
        <v>46001</v>
      </c>
      <c r="E5056" s="271"/>
      <c r="F5056" s="270"/>
      <c r="G5056" s="33" t="s">
        <v>7799</v>
      </c>
      <c r="H5056" s="271"/>
      <c r="I5056" s="269" t="s">
        <v>8606</v>
      </c>
      <c r="J5056" s="240" t="s">
        <v>1771</v>
      </c>
      <c r="K5056" s="336" t="s">
        <v>7153</v>
      </c>
      <c r="L5056" s="21" t="str">
        <f>VLOOKUP($K5056,TONG_SL!$A:$D,2,0)</f>
        <v>Tai heo muối 200g</v>
      </c>
      <c r="N5056" s="21" t="str">
        <f t="shared" si="507"/>
        <v>K-C6</v>
      </c>
      <c r="Q5056" s="21" t="str">
        <f>VLOOKUP(K5056,TONG_SL!$A:$D,3,0)</f>
        <v>Túi</v>
      </c>
      <c r="R5056" s="272">
        <v>6</v>
      </c>
      <c r="S5056" s="263"/>
      <c r="T5056" s="263">
        <f>VLOOKUP(VLOOKUP(G5056,Ma_KH!$A:$R,18,0)&amp;K5056,Gia_MB!$A:$F,6,0)</f>
        <v>55595</v>
      </c>
      <c r="U5056" s="264">
        <f t="shared" si="503"/>
        <v>333570</v>
      </c>
      <c r="V5056" s="263"/>
      <c r="W5056" s="265">
        <f t="shared" si="504"/>
        <v>0</v>
      </c>
      <c r="X5056" s="266" t="str">
        <f t="shared" si="505"/>
        <v>8</v>
      </c>
      <c r="Y5056" s="263"/>
      <c r="Z5056" s="264">
        <f t="shared" si="506"/>
        <v>26685.600000000002</v>
      </c>
      <c r="AA5056" s="267">
        <f>VLOOKUP(G5056,Ma_KH!$A:$R,14,0)</f>
        <v>60</v>
      </c>
    </row>
    <row r="5057" spans="1:27" hidden="1" x14ac:dyDescent="0.25">
      <c r="A5057" s="268">
        <v>46000</v>
      </c>
      <c r="B5057" s="269">
        <v>4181116152</v>
      </c>
      <c r="C5057" s="151" t="s">
        <v>7767</v>
      </c>
      <c r="D5057" s="237">
        <v>46001</v>
      </c>
      <c r="E5057" s="271"/>
      <c r="F5057" s="270"/>
      <c r="G5057" s="33" t="s">
        <v>7799</v>
      </c>
      <c r="H5057" s="271"/>
      <c r="I5057" s="269" t="s">
        <v>8606</v>
      </c>
      <c r="J5057" s="240" t="s">
        <v>1771</v>
      </c>
      <c r="K5057" s="336" t="s">
        <v>7775</v>
      </c>
      <c r="L5057" s="21" t="str">
        <f>VLOOKUP($K5057,TONG_SL!$A:$D,2,0)</f>
        <v>Chả nướng 300g</v>
      </c>
      <c r="N5057" s="21" t="str">
        <f t="shared" si="507"/>
        <v>K-C6</v>
      </c>
      <c r="Q5057" s="21" t="str">
        <f>VLOOKUP(K5057,TONG_SL!$A:$D,3,0)</f>
        <v>Túi</v>
      </c>
      <c r="R5057" s="272">
        <v>3</v>
      </c>
      <c r="S5057" s="263"/>
      <c r="T5057" s="263">
        <f>VLOOKUP(VLOOKUP(G5057,Ma_KH!$A:$R,18,0)&amp;K5057,Gia_MB!$A:$F,6,0)</f>
        <v>70950</v>
      </c>
      <c r="U5057" s="264">
        <f t="shared" si="503"/>
        <v>212850</v>
      </c>
      <c r="V5057" s="263"/>
      <c r="W5057" s="265">
        <f t="shared" si="504"/>
        <v>0</v>
      </c>
      <c r="X5057" s="266" t="str">
        <f t="shared" si="505"/>
        <v>8</v>
      </c>
      <c r="Y5057" s="263"/>
      <c r="Z5057" s="264">
        <f t="shared" si="506"/>
        <v>17028</v>
      </c>
      <c r="AA5057" s="267">
        <f>VLOOKUP(G5057,Ma_KH!$A:$R,14,0)</f>
        <v>60</v>
      </c>
    </row>
    <row r="5058" spans="1:27" hidden="1" x14ac:dyDescent="0.25">
      <c r="A5058" s="268">
        <v>46000</v>
      </c>
      <c r="B5058" s="269">
        <v>4181116152</v>
      </c>
      <c r="C5058" s="151" t="s">
        <v>7767</v>
      </c>
      <c r="D5058" s="237">
        <v>46001</v>
      </c>
      <c r="E5058" s="271"/>
      <c r="F5058" s="270"/>
      <c r="G5058" s="33" t="s">
        <v>7799</v>
      </c>
      <c r="H5058" s="271"/>
      <c r="I5058" s="269" t="s">
        <v>8606</v>
      </c>
      <c r="J5058" s="240" t="s">
        <v>1771</v>
      </c>
      <c r="K5058" s="336" t="s">
        <v>32</v>
      </c>
      <c r="L5058" s="21" t="str">
        <f>VLOOKUP($K5058,TONG_SL!$A:$D,2,0)</f>
        <v>Giò Tai Lưỡi Xào 250g</v>
      </c>
      <c r="N5058" s="21" t="str">
        <f t="shared" si="507"/>
        <v>K-C6</v>
      </c>
      <c r="Q5058" s="21" t="str">
        <f>VLOOKUP(K5058,TONG_SL!$A:$D,3,0)</f>
        <v>Túi</v>
      </c>
      <c r="R5058" s="272">
        <v>6</v>
      </c>
      <c r="S5058" s="263"/>
      <c r="T5058" s="263">
        <f>VLOOKUP(VLOOKUP(G5058,Ma_KH!$A:$R,18,0)&amp;K5058,Gia_MB!$A:$F,6,0)</f>
        <v>50182</v>
      </c>
      <c r="U5058" s="264">
        <f t="shared" si="503"/>
        <v>301092</v>
      </c>
      <c r="V5058" s="263"/>
      <c r="W5058" s="265">
        <f t="shared" si="504"/>
        <v>0</v>
      </c>
      <c r="X5058" s="266" t="str">
        <f t="shared" si="505"/>
        <v>8</v>
      </c>
      <c r="Y5058" s="263"/>
      <c r="Z5058" s="264">
        <f t="shared" si="506"/>
        <v>24087.360000000001</v>
      </c>
      <c r="AA5058" s="267">
        <f>VLOOKUP(G5058,Ma_KH!$A:$R,14,0)</f>
        <v>60</v>
      </c>
    </row>
    <row r="5059" spans="1:27" hidden="1" x14ac:dyDescent="0.25">
      <c r="A5059" s="268">
        <v>45999</v>
      </c>
      <c r="B5059" s="269">
        <v>4180999587</v>
      </c>
      <c r="C5059" s="151" t="s">
        <v>7767</v>
      </c>
      <c r="D5059" s="237">
        <v>46001</v>
      </c>
      <c r="E5059" s="271"/>
      <c r="F5059" s="270"/>
      <c r="G5059" s="33" t="s">
        <v>8607</v>
      </c>
      <c r="H5059" s="271"/>
      <c r="I5059" s="269" t="s">
        <v>8608</v>
      </c>
      <c r="J5059" s="240" t="s">
        <v>1771</v>
      </c>
      <c r="K5059" s="336" t="s">
        <v>30</v>
      </c>
      <c r="L5059" s="21" t="str">
        <f>VLOOKUP($K5059,TONG_SL!$A:$D,2,0)</f>
        <v>Gà muối 500g</v>
      </c>
      <c r="N5059" s="21" t="str">
        <f t="shared" si="507"/>
        <v>K-C6</v>
      </c>
      <c r="Q5059" s="21" t="str">
        <f>VLOOKUP(K5059,TONG_SL!$A:$D,3,0)</f>
        <v>Túi</v>
      </c>
      <c r="R5059" s="272">
        <v>6</v>
      </c>
      <c r="S5059" s="263"/>
      <c r="T5059" s="263">
        <f>VLOOKUP(VLOOKUP(G5059,Ma_KH!$A:$R,18,0)&amp;K5059,Gia_MB!$A:$F,6,0)</f>
        <v>111058</v>
      </c>
      <c r="U5059" s="264">
        <f t="shared" si="503"/>
        <v>666348</v>
      </c>
      <c r="V5059" s="263"/>
      <c r="W5059" s="265">
        <f t="shared" si="504"/>
        <v>0</v>
      </c>
      <c r="X5059" s="266" t="str">
        <f t="shared" si="505"/>
        <v>8</v>
      </c>
      <c r="Y5059" s="263"/>
      <c r="Z5059" s="264">
        <f t="shared" si="506"/>
        <v>53307.840000000004</v>
      </c>
      <c r="AA5059" s="267">
        <f>VLOOKUP(G5059,Ma_KH!$A:$R,14,0)</f>
        <v>60</v>
      </c>
    </row>
    <row r="5060" spans="1:27" hidden="1" x14ac:dyDescent="0.25">
      <c r="A5060" s="268">
        <v>45999</v>
      </c>
      <c r="B5060" s="269">
        <v>4180999587</v>
      </c>
      <c r="C5060" s="151" t="s">
        <v>7767</v>
      </c>
      <c r="D5060" s="237">
        <v>46001</v>
      </c>
      <c r="E5060" s="271"/>
      <c r="F5060" s="270"/>
      <c r="G5060" s="33" t="s">
        <v>8607</v>
      </c>
      <c r="H5060" s="271"/>
      <c r="I5060" s="269" t="s">
        <v>8608</v>
      </c>
      <c r="J5060" s="240" t="s">
        <v>1771</v>
      </c>
      <c r="K5060" s="336" t="s">
        <v>32</v>
      </c>
      <c r="L5060" s="21" t="str">
        <f>VLOOKUP($K5060,TONG_SL!$A:$D,2,0)</f>
        <v>Giò Tai Lưỡi Xào 250g</v>
      </c>
      <c r="N5060" s="21" t="str">
        <f t="shared" si="507"/>
        <v>K-C6</v>
      </c>
      <c r="Q5060" s="21" t="str">
        <f>VLOOKUP(K5060,TONG_SL!$A:$D,3,0)</f>
        <v>Túi</v>
      </c>
      <c r="R5060" s="272">
        <v>10</v>
      </c>
      <c r="S5060" s="263"/>
      <c r="T5060" s="263">
        <f>VLOOKUP(VLOOKUP(G5060,Ma_KH!$A:$R,18,0)&amp;K5060,Gia_MB!$A:$F,6,0)</f>
        <v>50182</v>
      </c>
      <c r="U5060" s="264">
        <f t="shared" si="503"/>
        <v>501820</v>
      </c>
      <c r="V5060" s="263"/>
      <c r="W5060" s="265">
        <f t="shared" si="504"/>
        <v>0</v>
      </c>
      <c r="X5060" s="266" t="str">
        <f t="shared" si="505"/>
        <v>8</v>
      </c>
      <c r="Y5060" s="263"/>
      <c r="Z5060" s="264">
        <f t="shared" si="506"/>
        <v>40145.599999999999</v>
      </c>
      <c r="AA5060" s="267">
        <f>VLOOKUP(G5060,Ma_KH!$A:$R,14,0)</f>
        <v>60</v>
      </c>
    </row>
    <row r="5061" spans="1:27" hidden="1" x14ac:dyDescent="0.25">
      <c r="A5061" s="268">
        <v>45999</v>
      </c>
      <c r="B5061" s="269">
        <v>4180999587</v>
      </c>
      <c r="C5061" s="151" t="s">
        <v>7767</v>
      </c>
      <c r="D5061" s="237">
        <v>46001</v>
      </c>
      <c r="E5061" s="271"/>
      <c r="F5061" s="270"/>
      <c r="G5061" s="33" t="s">
        <v>8607</v>
      </c>
      <c r="H5061" s="271"/>
      <c r="I5061" s="269" t="s">
        <v>8608</v>
      </c>
      <c r="J5061" s="240" t="s">
        <v>1771</v>
      </c>
      <c r="K5061" s="336" t="s">
        <v>48</v>
      </c>
      <c r="L5061" s="21" t="str">
        <f>VLOOKUP($K5061,TONG_SL!$A:$D,2,0)</f>
        <v>Mọc Nấm Hương 250g</v>
      </c>
      <c r="N5061" s="21" t="str">
        <f t="shared" si="507"/>
        <v>K-C6</v>
      </c>
      <c r="Q5061" s="21" t="str">
        <f>VLOOKUP(K5061,TONG_SL!$A:$D,3,0)</f>
        <v>Túi</v>
      </c>
      <c r="R5061" s="272">
        <v>10</v>
      </c>
      <c r="S5061" s="263"/>
      <c r="T5061" s="263">
        <f>VLOOKUP(VLOOKUP(G5061,Ma_KH!$A:$R,18,0)&amp;K5061,Gia_MB!$A:$F,6,0)</f>
        <v>46000</v>
      </c>
      <c r="U5061" s="264">
        <f t="shared" si="503"/>
        <v>460000</v>
      </c>
      <c r="V5061" s="263"/>
      <c r="W5061" s="265">
        <f t="shared" si="504"/>
        <v>0</v>
      </c>
      <c r="X5061" s="266" t="str">
        <f t="shared" si="505"/>
        <v>8</v>
      </c>
      <c r="Y5061" s="263"/>
      <c r="Z5061" s="264">
        <f t="shared" si="506"/>
        <v>36800</v>
      </c>
      <c r="AA5061" s="267">
        <f>VLOOKUP(G5061,Ma_KH!$A:$R,14,0)</f>
        <v>60</v>
      </c>
    </row>
    <row r="5062" spans="1:27" hidden="1" x14ac:dyDescent="0.25">
      <c r="A5062" s="268">
        <v>45999</v>
      </c>
      <c r="B5062" s="269">
        <v>4180999587</v>
      </c>
      <c r="C5062" s="151" t="s">
        <v>7767</v>
      </c>
      <c r="D5062" s="237">
        <v>46001</v>
      </c>
      <c r="E5062" s="271"/>
      <c r="F5062" s="270"/>
      <c r="G5062" s="33" t="s">
        <v>8607</v>
      </c>
      <c r="H5062" s="271"/>
      <c r="I5062" s="269" t="s">
        <v>8608</v>
      </c>
      <c r="J5062" s="240" t="s">
        <v>1771</v>
      </c>
      <c r="K5062" s="336" t="s">
        <v>7187</v>
      </c>
      <c r="L5062" s="21" t="str">
        <f>VLOOKUP($K5062,TONG_SL!$A:$D,2,0)</f>
        <v>Chân giò heo muối 300g</v>
      </c>
      <c r="N5062" s="21" t="str">
        <f t="shared" si="507"/>
        <v>K-C6</v>
      </c>
      <c r="Q5062" s="21" t="str">
        <f>VLOOKUP(K5062,TONG_SL!$A:$D,3,0)</f>
        <v>Túi</v>
      </c>
      <c r="R5062" s="272">
        <v>5</v>
      </c>
      <c r="S5062" s="263"/>
      <c r="T5062" s="263">
        <f>VLOOKUP(VLOOKUP(G5062,Ma_KH!$A:$R,18,0)&amp;K5062,Gia_MB!$A:$F,6,0)</f>
        <v>73431</v>
      </c>
      <c r="U5062" s="264">
        <f t="shared" si="503"/>
        <v>367155</v>
      </c>
      <c r="V5062" s="263"/>
      <c r="W5062" s="265">
        <f t="shared" si="504"/>
        <v>0</v>
      </c>
      <c r="X5062" s="266" t="str">
        <f t="shared" si="505"/>
        <v>8</v>
      </c>
      <c r="Y5062" s="263"/>
      <c r="Z5062" s="264">
        <f t="shared" si="506"/>
        <v>29372.400000000001</v>
      </c>
      <c r="AA5062" s="267">
        <f>VLOOKUP(G5062,Ma_KH!$A:$R,14,0)</f>
        <v>60</v>
      </c>
    </row>
    <row r="5063" spans="1:27" hidden="1" x14ac:dyDescent="0.25">
      <c r="A5063" s="268">
        <v>46000</v>
      </c>
      <c r="B5063" s="269">
        <v>4181113291</v>
      </c>
      <c r="C5063" s="151" t="s">
        <v>7767</v>
      </c>
      <c r="D5063" s="237">
        <v>46001</v>
      </c>
      <c r="E5063" s="271"/>
      <c r="F5063" s="270"/>
      <c r="G5063" s="33" t="s">
        <v>7799</v>
      </c>
      <c r="H5063" s="271"/>
      <c r="I5063" s="269" t="s">
        <v>8609</v>
      </c>
      <c r="J5063" s="240" t="s">
        <v>1771</v>
      </c>
      <c r="K5063" s="336" t="s">
        <v>32</v>
      </c>
      <c r="L5063" s="21" t="str">
        <f>VLOOKUP($K5063,TONG_SL!$A:$D,2,0)</f>
        <v>Giò Tai Lưỡi Xào 250g</v>
      </c>
      <c r="N5063" s="21" t="str">
        <f t="shared" si="507"/>
        <v>K-C6</v>
      </c>
      <c r="Q5063" s="21" t="str">
        <f>VLOOKUP(K5063,TONG_SL!$A:$D,3,0)</f>
        <v>Túi</v>
      </c>
      <c r="R5063" s="272">
        <v>10</v>
      </c>
      <c r="S5063" s="263"/>
      <c r="T5063" s="263">
        <f>VLOOKUP(VLOOKUP(G5063,Ma_KH!$A:$R,18,0)&amp;K5063,Gia_MB!$A:$F,6,0)</f>
        <v>50182</v>
      </c>
      <c r="U5063" s="264">
        <f t="shared" si="503"/>
        <v>501820</v>
      </c>
      <c r="V5063" s="263"/>
      <c r="W5063" s="265">
        <f t="shared" si="504"/>
        <v>0</v>
      </c>
      <c r="X5063" s="266" t="str">
        <f t="shared" si="505"/>
        <v>8</v>
      </c>
      <c r="Y5063" s="263"/>
      <c r="Z5063" s="264">
        <f t="shared" si="506"/>
        <v>40145.599999999999</v>
      </c>
      <c r="AA5063" s="267">
        <f>VLOOKUP(G5063,Ma_KH!$A:$R,14,0)</f>
        <v>60</v>
      </c>
    </row>
    <row r="5064" spans="1:27" hidden="1" x14ac:dyDescent="0.25">
      <c r="A5064" s="268">
        <v>46000</v>
      </c>
      <c r="B5064" s="269">
        <v>4181113291</v>
      </c>
      <c r="C5064" s="151" t="s">
        <v>7767</v>
      </c>
      <c r="D5064" s="237">
        <v>46001</v>
      </c>
      <c r="E5064" s="271"/>
      <c r="F5064" s="270"/>
      <c r="G5064" s="33" t="s">
        <v>7799</v>
      </c>
      <c r="H5064" s="271"/>
      <c r="I5064" s="269" t="s">
        <v>8609</v>
      </c>
      <c r="J5064" s="240" t="s">
        <v>1771</v>
      </c>
      <c r="K5064" s="336" t="s">
        <v>7153</v>
      </c>
      <c r="L5064" s="21" t="str">
        <f>VLOOKUP($K5064,TONG_SL!$A:$D,2,0)</f>
        <v>Tai heo muối 200g</v>
      </c>
      <c r="N5064" s="21" t="str">
        <f t="shared" si="507"/>
        <v>K-C6</v>
      </c>
      <c r="Q5064" s="21" t="str">
        <f>VLOOKUP(K5064,TONG_SL!$A:$D,3,0)</f>
        <v>Túi</v>
      </c>
      <c r="R5064" s="272">
        <v>10</v>
      </c>
      <c r="S5064" s="263"/>
      <c r="T5064" s="263">
        <f>VLOOKUP(VLOOKUP(G5064,Ma_KH!$A:$R,18,0)&amp;K5064,Gia_MB!$A:$F,6,0)</f>
        <v>55595</v>
      </c>
      <c r="U5064" s="264">
        <f t="shared" si="503"/>
        <v>555950</v>
      </c>
      <c r="V5064" s="263"/>
      <c r="W5064" s="265">
        <f t="shared" si="504"/>
        <v>0</v>
      </c>
      <c r="X5064" s="266" t="str">
        <f t="shared" si="505"/>
        <v>8</v>
      </c>
      <c r="Y5064" s="263"/>
      <c r="Z5064" s="264">
        <f t="shared" si="506"/>
        <v>44476</v>
      </c>
      <c r="AA5064" s="267">
        <f>VLOOKUP(G5064,Ma_KH!$A:$R,14,0)</f>
        <v>60</v>
      </c>
    </row>
    <row r="5065" spans="1:27" hidden="1" x14ac:dyDescent="0.25">
      <c r="A5065" s="268">
        <v>46000</v>
      </c>
      <c r="B5065" s="269">
        <v>4181113291</v>
      </c>
      <c r="C5065" s="151" t="s">
        <v>7767</v>
      </c>
      <c r="D5065" s="237">
        <v>46001</v>
      </c>
      <c r="E5065" s="271"/>
      <c r="F5065" s="270"/>
      <c r="G5065" s="33" t="s">
        <v>7799</v>
      </c>
      <c r="H5065" s="271"/>
      <c r="I5065" s="269" t="s">
        <v>8609</v>
      </c>
      <c r="J5065" s="240" t="s">
        <v>1771</v>
      </c>
      <c r="K5065" s="336" t="s">
        <v>7187</v>
      </c>
      <c r="L5065" s="21" t="str">
        <f>VLOOKUP($K5065,TONG_SL!$A:$D,2,0)</f>
        <v>Chân giò heo muối 300g</v>
      </c>
      <c r="N5065" s="21" t="str">
        <f t="shared" si="507"/>
        <v>K-C6</v>
      </c>
      <c r="Q5065" s="21" t="str">
        <f>VLOOKUP(K5065,TONG_SL!$A:$D,3,0)</f>
        <v>Túi</v>
      </c>
      <c r="R5065" s="272">
        <v>10</v>
      </c>
      <c r="S5065" s="263"/>
      <c r="T5065" s="263">
        <f>VLOOKUP(VLOOKUP(G5065,Ma_KH!$A:$R,18,0)&amp;K5065,Gia_MB!$A:$F,6,0)</f>
        <v>73431</v>
      </c>
      <c r="U5065" s="264">
        <f t="shared" si="503"/>
        <v>734310</v>
      </c>
      <c r="V5065" s="263"/>
      <c r="W5065" s="265">
        <f t="shared" si="504"/>
        <v>0</v>
      </c>
      <c r="X5065" s="266" t="str">
        <f t="shared" si="505"/>
        <v>8</v>
      </c>
      <c r="Y5065" s="263"/>
      <c r="Z5065" s="264">
        <f t="shared" si="506"/>
        <v>58744.800000000003</v>
      </c>
      <c r="AA5065" s="267">
        <f>VLOOKUP(G5065,Ma_KH!$A:$R,14,0)</f>
        <v>60</v>
      </c>
    </row>
    <row r="5066" spans="1:27" hidden="1" x14ac:dyDescent="0.25">
      <c r="A5066" s="268">
        <v>46000</v>
      </c>
      <c r="B5066" s="269">
        <v>4181113291</v>
      </c>
      <c r="C5066" s="151" t="s">
        <v>7767</v>
      </c>
      <c r="D5066" s="237">
        <v>46001</v>
      </c>
      <c r="E5066" s="271"/>
      <c r="F5066" s="270"/>
      <c r="G5066" s="33" t="s">
        <v>7799</v>
      </c>
      <c r="H5066" s="271"/>
      <c r="I5066" s="269" t="s">
        <v>8609</v>
      </c>
      <c r="J5066" s="240" t="s">
        <v>1771</v>
      </c>
      <c r="K5066" s="336" t="s">
        <v>7154</v>
      </c>
      <c r="L5066" s="21" t="str">
        <f>VLOOKUP($K5066,TONG_SL!$A:$D,2,0)</f>
        <v>Chả cốm 300g</v>
      </c>
      <c r="N5066" s="21" t="str">
        <f t="shared" si="507"/>
        <v>K-C6</v>
      </c>
      <c r="Q5066" s="21" t="str">
        <f>VLOOKUP(K5066,TONG_SL!$A:$D,3,0)</f>
        <v>Túi</v>
      </c>
      <c r="R5066" s="272">
        <v>5</v>
      </c>
      <c r="S5066" s="263"/>
      <c r="T5066" s="263">
        <f>VLOOKUP(VLOOKUP(G5066,Ma_KH!$A:$R,18,0)&amp;K5066,Gia_MB!$A:$F,6,0)</f>
        <v>74250</v>
      </c>
      <c r="U5066" s="264">
        <f t="shared" si="503"/>
        <v>371250</v>
      </c>
      <c r="V5066" s="263"/>
      <c r="W5066" s="265">
        <f t="shared" si="504"/>
        <v>0</v>
      </c>
      <c r="X5066" s="266" t="str">
        <f t="shared" si="505"/>
        <v>8</v>
      </c>
      <c r="Y5066" s="263"/>
      <c r="Z5066" s="264">
        <f t="shared" si="506"/>
        <v>29700</v>
      </c>
      <c r="AA5066" s="267">
        <f>VLOOKUP(G5066,Ma_KH!$A:$R,14,0)</f>
        <v>60</v>
      </c>
    </row>
    <row r="5067" spans="1:27" hidden="1" x14ac:dyDescent="0.25">
      <c r="A5067" s="268">
        <v>46000</v>
      </c>
      <c r="B5067" s="269">
        <v>4181113291</v>
      </c>
      <c r="C5067" s="151" t="s">
        <v>7767</v>
      </c>
      <c r="D5067" s="237">
        <v>46001</v>
      </c>
      <c r="E5067" s="271"/>
      <c r="F5067" s="270"/>
      <c r="G5067" s="33" t="s">
        <v>7799</v>
      </c>
      <c r="H5067" s="271"/>
      <c r="I5067" s="269" t="s">
        <v>8609</v>
      </c>
      <c r="J5067" s="240" t="s">
        <v>1771</v>
      </c>
      <c r="K5067" s="336" t="s">
        <v>48</v>
      </c>
      <c r="L5067" s="21" t="str">
        <f>VLOOKUP($K5067,TONG_SL!$A:$D,2,0)</f>
        <v>Mọc Nấm Hương 250g</v>
      </c>
      <c r="N5067" s="21" t="str">
        <f t="shared" si="507"/>
        <v>K-C6</v>
      </c>
      <c r="Q5067" s="21" t="str">
        <f>VLOOKUP(K5067,TONG_SL!$A:$D,3,0)</f>
        <v>Túi</v>
      </c>
      <c r="R5067" s="272">
        <v>10</v>
      </c>
      <c r="S5067" s="263"/>
      <c r="T5067" s="263">
        <f>VLOOKUP(VLOOKUP(G5067,Ma_KH!$A:$R,18,0)&amp;K5067,Gia_MB!$A:$F,6,0)</f>
        <v>46000</v>
      </c>
      <c r="U5067" s="264">
        <f t="shared" si="503"/>
        <v>460000</v>
      </c>
      <c r="V5067" s="263"/>
      <c r="W5067" s="265">
        <f t="shared" si="504"/>
        <v>0</v>
      </c>
      <c r="X5067" s="266" t="str">
        <f t="shared" si="505"/>
        <v>8</v>
      </c>
      <c r="Y5067" s="263"/>
      <c r="Z5067" s="264">
        <f t="shared" si="506"/>
        <v>36800</v>
      </c>
      <c r="AA5067" s="267">
        <f>VLOOKUP(G5067,Ma_KH!$A:$R,14,0)</f>
        <v>60</v>
      </c>
    </row>
    <row r="5068" spans="1:27" hidden="1" x14ac:dyDescent="0.25">
      <c r="A5068" s="268">
        <v>46000</v>
      </c>
      <c r="B5068" s="269">
        <v>4181113291</v>
      </c>
      <c r="C5068" s="151" t="s">
        <v>7767</v>
      </c>
      <c r="D5068" s="237">
        <v>46001</v>
      </c>
      <c r="E5068" s="271"/>
      <c r="F5068" s="270"/>
      <c r="G5068" s="33" t="s">
        <v>7799</v>
      </c>
      <c r="H5068" s="271"/>
      <c r="I5068" s="269" t="s">
        <v>8609</v>
      </c>
      <c r="J5068" s="240" t="s">
        <v>1771</v>
      </c>
      <c r="K5068" s="336" t="s">
        <v>30</v>
      </c>
      <c r="L5068" s="21" t="str">
        <f>VLOOKUP($K5068,TONG_SL!$A:$D,2,0)</f>
        <v>Gà muối 500g</v>
      </c>
      <c r="N5068" s="21" t="str">
        <f t="shared" si="507"/>
        <v>K-C6</v>
      </c>
      <c r="Q5068" s="21" t="str">
        <f>VLOOKUP(K5068,TONG_SL!$A:$D,3,0)</f>
        <v>Túi</v>
      </c>
      <c r="R5068" s="272">
        <v>10</v>
      </c>
      <c r="S5068" s="263"/>
      <c r="T5068" s="263">
        <f>VLOOKUP(VLOOKUP(G5068,Ma_KH!$A:$R,18,0)&amp;K5068,Gia_MB!$A:$F,6,0)</f>
        <v>111058</v>
      </c>
      <c r="U5068" s="264">
        <f t="shared" si="503"/>
        <v>1110580</v>
      </c>
      <c r="V5068" s="263"/>
      <c r="W5068" s="265">
        <f t="shared" si="504"/>
        <v>0</v>
      </c>
      <c r="X5068" s="266" t="str">
        <f t="shared" si="505"/>
        <v>8</v>
      </c>
      <c r="Y5068" s="263"/>
      <c r="Z5068" s="264">
        <f t="shared" si="506"/>
        <v>88846.400000000009</v>
      </c>
      <c r="AA5068" s="267">
        <f>VLOOKUP(G5068,Ma_KH!$A:$R,14,0)</f>
        <v>60</v>
      </c>
    </row>
    <row r="5069" spans="1:27" hidden="1" x14ac:dyDescent="0.25">
      <c r="A5069" s="268">
        <v>46000</v>
      </c>
      <c r="B5069" s="269">
        <v>4181113291</v>
      </c>
      <c r="C5069" s="151" t="s">
        <v>7767</v>
      </c>
      <c r="D5069" s="237">
        <v>46001</v>
      </c>
      <c r="E5069" s="271"/>
      <c r="F5069" s="270"/>
      <c r="G5069" s="33" t="s">
        <v>7799</v>
      </c>
      <c r="H5069" s="271"/>
      <c r="I5069" s="269" t="s">
        <v>8609</v>
      </c>
      <c r="J5069" s="240" t="s">
        <v>1771</v>
      </c>
      <c r="K5069" s="336" t="s">
        <v>7775</v>
      </c>
      <c r="L5069" s="21" t="str">
        <f>VLOOKUP($K5069,TONG_SL!$A:$D,2,0)</f>
        <v>Chả nướng 300g</v>
      </c>
      <c r="N5069" s="21" t="str">
        <f t="shared" si="507"/>
        <v>K-C6</v>
      </c>
      <c r="Q5069" s="21" t="str">
        <f>VLOOKUP(K5069,TONG_SL!$A:$D,3,0)</f>
        <v>Túi</v>
      </c>
      <c r="R5069" s="272">
        <v>10</v>
      </c>
      <c r="S5069" s="263"/>
      <c r="T5069" s="263">
        <f>VLOOKUP(VLOOKUP(G5069,Ma_KH!$A:$R,18,0)&amp;K5069,Gia_MB!$A:$F,6,0)</f>
        <v>70950</v>
      </c>
      <c r="U5069" s="264">
        <f t="shared" si="503"/>
        <v>709500</v>
      </c>
      <c r="V5069" s="263"/>
      <c r="W5069" s="265">
        <f t="shared" si="504"/>
        <v>0</v>
      </c>
      <c r="X5069" s="266" t="str">
        <f t="shared" si="505"/>
        <v>8</v>
      </c>
      <c r="Y5069" s="263"/>
      <c r="Z5069" s="264">
        <f t="shared" si="506"/>
        <v>56760</v>
      </c>
      <c r="AA5069" s="267">
        <f>VLOOKUP(G5069,Ma_KH!$A:$R,14,0)</f>
        <v>60</v>
      </c>
    </row>
    <row r="5070" spans="1:27" hidden="1" x14ac:dyDescent="0.25">
      <c r="A5070" s="268">
        <v>45994</v>
      </c>
      <c r="B5070" s="269">
        <v>4180791274</v>
      </c>
      <c r="C5070" s="151" t="s">
        <v>7767</v>
      </c>
      <c r="D5070" s="237">
        <v>46001</v>
      </c>
      <c r="E5070" s="271"/>
      <c r="F5070" s="270"/>
      <c r="G5070" s="33" t="s">
        <v>8610</v>
      </c>
      <c r="H5070" s="271"/>
      <c r="I5070" s="269" t="s">
        <v>8611</v>
      </c>
      <c r="J5070" s="240" t="s">
        <v>1771</v>
      </c>
      <c r="K5070" s="336" t="s">
        <v>7187</v>
      </c>
      <c r="L5070" s="21" t="str">
        <f>VLOOKUP($K5070,TONG_SL!$A:$D,2,0)</f>
        <v>Chân giò heo muối 300g</v>
      </c>
      <c r="N5070" s="21" t="str">
        <f t="shared" si="507"/>
        <v>K-C6</v>
      </c>
      <c r="Q5070" s="21" t="str">
        <f>VLOOKUP(K5070,TONG_SL!$A:$D,3,0)</f>
        <v>Túi</v>
      </c>
      <c r="R5070" s="272">
        <v>20</v>
      </c>
      <c r="S5070" s="263"/>
      <c r="T5070" s="263">
        <f>VLOOKUP(VLOOKUP(G5070,Ma_KH!$A:$R,18,0)&amp;K5070,Gia_MB!$A:$F,6,0)</f>
        <v>73431</v>
      </c>
      <c r="U5070" s="264">
        <f t="shared" si="503"/>
        <v>1468620</v>
      </c>
      <c r="V5070" s="263"/>
      <c r="W5070" s="265">
        <f t="shared" si="504"/>
        <v>0</v>
      </c>
      <c r="X5070" s="266" t="str">
        <f t="shared" si="505"/>
        <v>8</v>
      </c>
      <c r="Y5070" s="263"/>
      <c r="Z5070" s="264">
        <f t="shared" si="506"/>
        <v>117489.60000000001</v>
      </c>
      <c r="AA5070" s="267">
        <f>VLOOKUP(G5070,Ma_KH!$A:$R,14,0)</f>
        <v>60</v>
      </c>
    </row>
    <row r="5071" spans="1:27" hidden="1" x14ac:dyDescent="0.25">
      <c r="A5071" s="268">
        <v>45994</v>
      </c>
      <c r="B5071" s="269">
        <v>4180791274</v>
      </c>
      <c r="C5071" s="151" t="s">
        <v>7767</v>
      </c>
      <c r="D5071" s="237">
        <v>46001</v>
      </c>
      <c r="E5071" s="271"/>
      <c r="F5071" s="270"/>
      <c r="G5071" s="33" t="s">
        <v>8610</v>
      </c>
      <c r="H5071" s="271"/>
      <c r="I5071" s="269" t="s">
        <v>8611</v>
      </c>
      <c r="J5071" s="240" t="s">
        <v>1771</v>
      </c>
      <c r="K5071" s="336" t="s">
        <v>7153</v>
      </c>
      <c r="L5071" s="21" t="str">
        <f>VLOOKUP($K5071,TONG_SL!$A:$D,2,0)</f>
        <v>Tai heo muối 200g</v>
      </c>
      <c r="N5071" s="21" t="str">
        <f t="shared" si="507"/>
        <v>K-C6</v>
      </c>
      <c r="Q5071" s="21" t="str">
        <f>VLOOKUP(K5071,TONG_SL!$A:$D,3,0)</f>
        <v>Túi</v>
      </c>
      <c r="R5071" s="272">
        <v>10</v>
      </c>
      <c r="S5071" s="263"/>
      <c r="T5071" s="263">
        <f>VLOOKUP(VLOOKUP(G5071,Ma_KH!$A:$R,18,0)&amp;K5071,Gia_MB!$A:$F,6,0)</f>
        <v>55595</v>
      </c>
      <c r="U5071" s="264">
        <f t="shared" si="503"/>
        <v>555950</v>
      </c>
      <c r="V5071" s="263"/>
      <c r="W5071" s="265">
        <f t="shared" si="504"/>
        <v>0</v>
      </c>
      <c r="X5071" s="266" t="str">
        <f t="shared" si="505"/>
        <v>8</v>
      </c>
      <c r="Y5071" s="263"/>
      <c r="Z5071" s="264">
        <f t="shared" si="506"/>
        <v>44476</v>
      </c>
      <c r="AA5071" s="267">
        <f>VLOOKUP(G5071,Ma_KH!$A:$R,14,0)</f>
        <v>60</v>
      </c>
    </row>
    <row r="5072" spans="1:27" hidden="1" x14ac:dyDescent="0.25">
      <c r="A5072" s="268">
        <v>45994</v>
      </c>
      <c r="B5072" s="269">
        <v>4180791274</v>
      </c>
      <c r="C5072" s="151" t="s">
        <v>7767</v>
      </c>
      <c r="D5072" s="237">
        <v>46001</v>
      </c>
      <c r="E5072" s="271"/>
      <c r="F5072" s="270"/>
      <c r="G5072" s="33" t="s">
        <v>8610</v>
      </c>
      <c r="H5072" s="271"/>
      <c r="I5072" s="269" t="s">
        <v>8611</v>
      </c>
      <c r="J5072" s="240" t="s">
        <v>1771</v>
      </c>
      <c r="K5072" s="336" t="s">
        <v>7775</v>
      </c>
      <c r="L5072" s="21" t="str">
        <f>VLOOKUP($K5072,TONG_SL!$A:$D,2,0)</f>
        <v>Chả nướng 300g</v>
      </c>
      <c r="N5072" s="21" t="str">
        <f t="shared" si="507"/>
        <v>K-C6</v>
      </c>
      <c r="Q5072" s="21" t="str">
        <f>VLOOKUP(K5072,TONG_SL!$A:$D,3,0)</f>
        <v>Túi</v>
      </c>
      <c r="R5072" s="272">
        <v>5</v>
      </c>
      <c r="S5072" s="263"/>
      <c r="T5072" s="263">
        <f>VLOOKUP(VLOOKUP(G5072,Ma_KH!$A:$R,18,0)&amp;K5072,Gia_MB!$A:$F,6,0)</f>
        <v>70950</v>
      </c>
      <c r="U5072" s="264">
        <f t="shared" si="503"/>
        <v>354750</v>
      </c>
      <c r="V5072" s="263"/>
      <c r="W5072" s="265">
        <f t="shared" si="504"/>
        <v>0</v>
      </c>
      <c r="X5072" s="266" t="str">
        <f t="shared" si="505"/>
        <v>8</v>
      </c>
      <c r="Y5072" s="263"/>
      <c r="Z5072" s="264">
        <f t="shared" si="506"/>
        <v>28380</v>
      </c>
      <c r="AA5072" s="267">
        <f>VLOOKUP(G5072,Ma_KH!$A:$R,14,0)</f>
        <v>60</v>
      </c>
    </row>
    <row r="5073" spans="1:27" hidden="1" x14ac:dyDescent="0.25">
      <c r="A5073" s="268">
        <v>45994</v>
      </c>
      <c r="B5073" s="269">
        <v>4180791258</v>
      </c>
      <c r="C5073" s="151" t="s">
        <v>7767</v>
      </c>
      <c r="D5073" s="237">
        <v>46001</v>
      </c>
      <c r="E5073" s="271"/>
      <c r="F5073" s="270"/>
      <c r="G5073" s="33" t="s">
        <v>8610</v>
      </c>
      <c r="H5073" s="271"/>
      <c r="I5073" s="269" t="s">
        <v>8612</v>
      </c>
      <c r="J5073" s="240" t="s">
        <v>1771</v>
      </c>
      <c r="K5073" s="336" t="s">
        <v>48</v>
      </c>
      <c r="L5073" s="21" t="str">
        <f>VLOOKUP($K5073,TONG_SL!$A:$D,2,0)</f>
        <v>Mọc Nấm Hương 250g</v>
      </c>
      <c r="N5073" s="21" t="str">
        <f t="shared" si="507"/>
        <v>K-C6</v>
      </c>
      <c r="Q5073" s="21" t="str">
        <f>VLOOKUP(K5073,TONG_SL!$A:$D,3,0)</f>
        <v>Túi</v>
      </c>
      <c r="R5073" s="272">
        <v>10</v>
      </c>
      <c r="S5073" s="263"/>
      <c r="T5073" s="263">
        <f>VLOOKUP(VLOOKUP(G5073,Ma_KH!$A:$R,18,0)&amp;K5073,Gia_MB!$A:$F,6,0)</f>
        <v>46000</v>
      </c>
      <c r="U5073" s="264">
        <f t="shared" si="503"/>
        <v>460000</v>
      </c>
      <c r="V5073" s="263"/>
      <c r="W5073" s="265">
        <f t="shared" si="504"/>
        <v>0</v>
      </c>
      <c r="X5073" s="266" t="str">
        <f t="shared" si="505"/>
        <v>8</v>
      </c>
      <c r="Y5073" s="263"/>
      <c r="Z5073" s="264">
        <f t="shared" si="506"/>
        <v>36800</v>
      </c>
      <c r="AA5073" s="267">
        <f>VLOOKUP(G5073,Ma_KH!$A:$R,14,0)</f>
        <v>60</v>
      </c>
    </row>
    <row r="5074" spans="1:27" hidden="1" x14ac:dyDescent="0.25">
      <c r="A5074" s="268">
        <v>45994</v>
      </c>
      <c r="B5074" s="269">
        <v>4180791258</v>
      </c>
      <c r="C5074" s="151" t="s">
        <v>7767</v>
      </c>
      <c r="D5074" s="237">
        <v>46001</v>
      </c>
      <c r="E5074" s="271"/>
      <c r="F5074" s="270"/>
      <c r="G5074" s="33" t="s">
        <v>8610</v>
      </c>
      <c r="H5074" s="271"/>
      <c r="I5074" s="269" t="s">
        <v>8612</v>
      </c>
      <c r="J5074" s="240" t="s">
        <v>1771</v>
      </c>
      <c r="K5074" s="336" t="s">
        <v>7187</v>
      </c>
      <c r="L5074" s="21" t="str">
        <f>VLOOKUP($K5074,TONG_SL!$A:$D,2,0)</f>
        <v>Chân giò heo muối 300g</v>
      </c>
      <c r="N5074" s="21" t="str">
        <f t="shared" si="507"/>
        <v>K-C6</v>
      </c>
      <c r="Q5074" s="21" t="str">
        <f>VLOOKUP(K5074,TONG_SL!$A:$D,3,0)</f>
        <v>Túi</v>
      </c>
      <c r="R5074" s="272">
        <v>40</v>
      </c>
      <c r="S5074" s="263"/>
      <c r="T5074" s="263">
        <f>VLOOKUP(VLOOKUP(G5074,Ma_KH!$A:$R,18,0)&amp;K5074,Gia_MB!$A:$F,6,0)</f>
        <v>73431</v>
      </c>
      <c r="U5074" s="264">
        <f t="shared" si="503"/>
        <v>2937240</v>
      </c>
      <c r="V5074" s="263"/>
      <c r="W5074" s="265">
        <f t="shared" si="504"/>
        <v>0</v>
      </c>
      <c r="X5074" s="266" t="str">
        <f t="shared" si="505"/>
        <v>8</v>
      </c>
      <c r="Y5074" s="263"/>
      <c r="Z5074" s="264">
        <f t="shared" si="506"/>
        <v>234979.20000000001</v>
      </c>
      <c r="AA5074" s="267">
        <f>VLOOKUP(G5074,Ma_KH!$A:$R,14,0)</f>
        <v>60</v>
      </c>
    </row>
    <row r="5075" spans="1:27" hidden="1" x14ac:dyDescent="0.25">
      <c r="A5075" s="268">
        <v>45994</v>
      </c>
      <c r="B5075" s="269">
        <v>4180791258</v>
      </c>
      <c r="C5075" s="151" t="s">
        <v>7767</v>
      </c>
      <c r="D5075" s="237">
        <v>46001</v>
      </c>
      <c r="E5075" s="271"/>
      <c r="F5075" s="270"/>
      <c r="G5075" s="33" t="s">
        <v>8610</v>
      </c>
      <c r="H5075" s="271"/>
      <c r="I5075" s="269" t="s">
        <v>8612</v>
      </c>
      <c r="J5075" s="240" t="s">
        <v>1771</v>
      </c>
      <c r="K5075" s="336" t="s">
        <v>32</v>
      </c>
      <c r="L5075" s="21" t="str">
        <f>VLOOKUP($K5075,TONG_SL!$A:$D,2,0)</f>
        <v>Giò Tai Lưỡi Xào 250g</v>
      </c>
      <c r="N5075" s="21" t="str">
        <f t="shared" si="507"/>
        <v>K-C6</v>
      </c>
      <c r="Q5075" s="21" t="str">
        <f>VLOOKUP(K5075,TONG_SL!$A:$D,3,0)</f>
        <v>Túi</v>
      </c>
      <c r="R5075" s="272">
        <v>6</v>
      </c>
      <c r="S5075" s="263"/>
      <c r="T5075" s="263">
        <f>VLOOKUP(VLOOKUP(G5075,Ma_KH!$A:$R,18,0)&amp;K5075,Gia_MB!$A:$F,6,0)</f>
        <v>50182</v>
      </c>
      <c r="U5075" s="264">
        <f t="shared" si="503"/>
        <v>301092</v>
      </c>
      <c r="V5075" s="263"/>
      <c r="W5075" s="265">
        <f t="shared" si="504"/>
        <v>0</v>
      </c>
      <c r="X5075" s="266" t="str">
        <f t="shared" si="505"/>
        <v>8</v>
      </c>
      <c r="Y5075" s="263"/>
      <c r="Z5075" s="264">
        <f t="shared" si="506"/>
        <v>24087.360000000001</v>
      </c>
      <c r="AA5075" s="267">
        <f>VLOOKUP(G5075,Ma_KH!$A:$R,14,0)</f>
        <v>60</v>
      </c>
    </row>
    <row r="5076" spans="1:27" hidden="1" x14ac:dyDescent="0.25">
      <c r="A5076" s="268">
        <v>45994</v>
      </c>
      <c r="B5076" s="269">
        <v>4180791258</v>
      </c>
      <c r="C5076" s="151" t="s">
        <v>7767</v>
      </c>
      <c r="D5076" s="237">
        <v>46001</v>
      </c>
      <c r="E5076" s="271"/>
      <c r="F5076" s="270"/>
      <c r="G5076" s="33" t="s">
        <v>8610</v>
      </c>
      <c r="H5076" s="271"/>
      <c r="I5076" s="269" t="s">
        <v>8612</v>
      </c>
      <c r="J5076" s="240" t="s">
        <v>1771</v>
      </c>
      <c r="K5076" s="336" t="s">
        <v>7153</v>
      </c>
      <c r="L5076" s="21" t="str">
        <f>VLOOKUP($K5076,TONG_SL!$A:$D,2,0)</f>
        <v>Tai heo muối 200g</v>
      </c>
      <c r="N5076" s="21" t="str">
        <f t="shared" si="507"/>
        <v>K-C6</v>
      </c>
      <c r="Q5076" s="21" t="str">
        <f>VLOOKUP(K5076,TONG_SL!$A:$D,3,0)</f>
        <v>Túi</v>
      </c>
      <c r="R5076" s="272">
        <v>19</v>
      </c>
      <c r="S5076" s="263"/>
      <c r="T5076" s="263">
        <f>VLOOKUP(VLOOKUP(G5076,Ma_KH!$A:$R,18,0)&amp;K5076,Gia_MB!$A:$F,6,0)</f>
        <v>55595</v>
      </c>
      <c r="U5076" s="264">
        <f t="shared" si="503"/>
        <v>1056305</v>
      </c>
      <c r="V5076" s="263"/>
      <c r="W5076" s="265">
        <f t="shared" si="504"/>
        <v>0</v>
      </c>
      <c r="X5076" s="266" t="str">
        <f t="shared" si="505"/>
        <v>8</v>
      </c>
      <c r="Y5076" s="263"/>
      <c r="Z5076" s="264">
        <f t="shared" si="506"/>
        <v>84504.400000000009</v>
      </c>
      <c r="AA5076" s="267">
        <f>VLOOKUP(G5076,Ma_KH!$A:$R,14,0)</f>
        <v>60</v>
      </c>
    </row>
    <row r="5077" spans="1:27" hidden="1" x14ac:dyDescent="0.25">
      <c r="A5077" s="268">
        <v>45994</v>
      </c>
      <c r="B5077" s="269">
        <v>4180791304</v>
      </c>
      <c r="C5077" s="151" t="s">
        <v>7767</v>
      </c>
      <c r="D5077" s="237">
        <v>46001</v>
      </c>
      <c r="E5077" s="271"/>
      <c r="F5077" s="270"/>
      <c r="G5077" s="33" t="s">
        <v>8610</v>
      </c>
      <c r="H5077" s="271"/>
      <c r="I5077" s="269" t="s">
        <v>8613</v>
      </c>
      <c r="J5077" s="240" t="s">
        <v>1771</v>
      </c>
      <c r="K5077" s="336" t="s">
        <v>7187</v>
      </c>
      <c r="L5077" s="21" t="str">
        <f>VLOOKUP($K5077,TONG_SL!$A:$D,2,0)</f>
        <v>Chân giò heo muối 300g</v>
      </c>
      <c r="N5077" s="21" t="str">
        <f t="shared" si="507"/>
        <v>K-C6</v>
      </c>
      <c r="Q5077" s="21" t="str">
        <f>VLOOKUP(K5077,TONG_SL!$A:$D,3,0)</f>
        <v>Túi</v>
      </c>
      <c r="R5077" s="272">
        <v>65</v>
      </c>
      <c r="S5077" s="263"/>
      <c r="T5077" s="263">
        <f>VLOOKUP(VLOOKUP(G5077,Ma_KH!$A:$R,18,0)&amp;K5077,Gia_MB!$A:$F,6,0)</f>
        <v>73431</v>
      </c>
      <c r="U5077" s="264">
        <f t="shared" si="503"/>
        <v>4773015</v>
      </c>
      <c r="V5077" s="263"/>
      <c r="W5077" s="265">
        <f t="shared" si="504"/>
        <v>0</v>
      </c>
      <c r="X5077" s="266" t="str">
        <f t="shared" si="505"/>
        <v>8</v>
      </c>
      <c r="Y5077" s="263"/>
      <c r="Z5077" s="264">
        <f t="shared" si="506"/>
        <v>381841.2</v>
      </c>
      <c r="AA5077" s="267">
        <f>VLOOKUP(G5077,Ma_KH!$A:$R,14,0)</f>
        <v>60</v>
      </c>
    </row>
    <row r="5078" spans="1:27" hidden="1" x14ac:dyDescent="0.25">
      <c r="A5078" s="268">
        <v>45994</v>
      </c>
      <c r="B5078" s="269">
        <v>4180791313</v>
      </c>
      <c r="C5078" s="151" t="s">
        <v>7767</v>
      </c>
      <c r="D5078" s="237">
        <v>46001</v>
      </c>
      <c r="E5078" s="271"/>
      <c r="F5078" s="270"/>
      <c r="G5078" s="33" t="s">
        <v>8610</v>
      </c>
      <c r="H5078" s="271"/>
      <c r="I5078" s="269" t="s">
        <v>8614</v>
      </c>
      <c r="J5078" s="240" t="s">
        <v>1771</v>
      </c>
      <c r="K5078" s="336" t="s">
        <v>48</v>
      </c>
      <c r="L5078" s="21" t="str">
        <f>VLOOKUP($K5078,TONG_SL!$A:$D,2,0)</f>
        <v>Mọc Nấm Hương 250g</v>
      </c>
      <c r="N5078" s="21" t="str">
        <f t="shared" si="507"/>
        <v>K-C6</v>
      </c>
      <c r="Q5078" s="21" t="str">
        <f>VLOOKUP(K5078,TONG_SL!$A:$D,3,0)</f>
        <v>Túi</v>
      </c>
      <c r="R5078" s="272">
        <v>5</v>
      </c>
      <c r="S5078" s="263"/>
      <c r="T5078" s="263">
        <f>VLOOKUP(VLOOKUP(G5078,Ma_KH!$A:$R,18,0)&amp;K5078,Gia_MB!$A:$F,6,0)</f>
        <v>46000</v>
      </c>
      <c r="U5078" s="264">
        <f t="shared" si="503"/>
        <v>230000</v>
      </c>
      <c r="V5078" s="263"/>
      <c r="W5078" s="265">
        <f t="shared" si="504"/>
        <v>0</v>
      </c>
      <c r="X5078" s="266" t="str">
        <f t="shared" si="505"/>
        <v>8</v>
      </c>
      <c r="Y5078" s="263"/>
      <c r="Z5078" s="264">
        <f t="shared" si="506"/>
        <v>18400</v>
      </c>
      <c r="AA5078" s="267">
        <f>VLOOKUP(G5078,Ma_KH!$A:$R,14,0)</f>
        <v>60</v>
      </c>
    </row>
    <row r="5079" spans="1:27" hidden="1" x14ac:dyDescent="0.25">
      <c r="A5079" s="268">
        <v>45994</v>
      </c>
      <c r="B5079" s="269">
        <v>4180791313</v>
      </c>
      <c r="C5079" s="151" t="s">
        <v>7767</v>
      </c>
      <c r="D5079" s="237">
        <v>46001</v>
      </c>
      <c r="E5079" s="271"/>
      <c r="F5079" s="270"/>
      <c r="G5079" s="33" t="s">
        <v>8610</v>
      </c>
      <c r="H5079" s="271"/>
      <c r="I5079" s="269" t="s">
        <v>8614</v>
      </c>
      <c r="J5079" s="240" t="s">
        <v>1771</v>
      </c>
      <c r="K5079" s="336" t="s">
        <v>32</v>
      </c>
      <c r="L5079" s="21" t="str">
        <f>VLOOKUP($K5079,TONG_SL!$A:$D,2,0)</f>
        <v>Giò Tai Lưỡi Xào 250g</v>
      </c>
      <c r="N5079" s="21" t="str">
        <f t="shared" si="507"/>
        <v>K-C6</v>
      </c>
      <c r="Q5079" s="21" t="str">
        <f>VLOOKUP(K5079,TONG_SL!$A:$D,3,0)</f>
        <v>Túi</v>
      </c>
      <c r="R5079" s="272">
        <v>10</v>
      </c>
      <c r="S5079" s="263"/>
      <c r="T5079" s="263">
        <f>VLOOKUP(VLOOKUP(G5079,Ma_KH!$A:$R,18,0)&amp;K5079,Gia_MB!$A:$F,6,0)</f>
        <v>50182</v>
      </c>
      <c r="U5079" s="264">
        <f t="shared" si="503"/>
        <v>501820</v>
      </c>
      <c r="V5079" s="263"/>
      <c r="W5079" s="265">
        <f t="shared" si="504"/>
        <v>0</v>
      </c>
      <c r="X5079" s="266" t="str">
        <f t="shared" si="505"/>
        <v>8</v>
      </c>
      <c r="Y5079" s="263"/>
      <c r="Z5079" s="264">
        <f t="shared" si="506"/>
        <v>40145.599999999999</v>
      </c>
      <c r="AA5079" s="267">
        <f>VLOOKUP(G5079,Ma_KH!$A:$R,14,0)</f>
        <v>60</v>
      </c>
    </row>
    <row r="5080" spans="1:27" hidden="1" x14ac:dyDescent="0.25">
      <c r="A5080" s="268">
        <v>45994</v>
      </c>
      <c r="B5080" s="269">
        <v>4180791313</v>
      </c>
      <c r="C5080" s="151" t="s">
        <v>7767</v>
      </c>
      <c r="D5080" s="237">
        <v>46001</v>
      </c>
      <c r="E5080" s="271"/>
      <c r="F5080" s="270"/>
      <c r="G5080" s="33" t="s">
        <v>8610</v>
      </c>
      <c r="H5080" s="271"/>
      <c r="I5080" s="269" t="s">
        <v>8614</v>
      </c>
      <c r="J5080" s="240" t="s">
        <v>1771</v>
      </c>
      <c r="K5080" s="336" t="s">
        <v>7775</v>
      </c>
      <c r="L5080" s="21" t="str">
        <f>VLOOKUP($K5080,TONG_SL!$A:$D,2,0)</f>
        <v>Chả nướng 300g</v>
      </c>
      <c r="N5080" s="21" t="str">
        <f t="shared" si="507"/>
        <v>K-C6</v>
      </c>
      <c r="Q5080" s="21" t="str">
        <f>VLOOKUP(K5080,TONG_SL!$A:$D,3,0)</f>
        <v>Túi</v>
      </c>
      <c r="R5080" s="272">
        <v>5</v>
      </c>
      <c r="S5080" s="263"/>
      <c r="T5080" s="263">
        <f>VLOOKUP(VLOOKUP(G5080,Ma_KH!$A:$R,18,0)&amp;K5080,Gia_MB!$A:$F,6,0)</f>
        <v>70950</v>
      </c>
      <c r="U5080" s="264">
        <f t="shared" si="503"/>
        <v>354750</v>
      </c>
      <c r="V5080" s="263"/>
      <c r="W5080" s="265">
        <f t="shared" si="504"/>
        <v>0</v>
      </c>
      <c r="X5080" s="266" t="str">
        <f t="shared" si="505"/>
        <v>8</v>
      </c>
      <c r="Y5080" s="263"/>
      <c r="Z5080" s="264">
        <f t="shared" si="506"/>
        <v>28380</v>
      </c>
      <c r="AA5080" s="267">
        <f>VLOOKUP(G5080,Ma_KH!$A:$R,14,0)</f>
        <v>60</v>
      </c>
    </row>
    <row r="5081" spans="1:27" hidden="1" x14ac:dyDescent="0.25">
      <c r="A5081" s="268">
        <v>45994</v>
      </c>
      <c r="B5081" s="269">
        <v>4180791313</v>
      </c>
      <c r="C5081" s="151" t="s">
        <v>7767</v>
      </c>
      <c r="D5081" s="237">
        <v>46001</v>
      </c>
      <c r="E5081" s="271"/>
      <c r="F5081" s="270"/>
      <c r="G5081" s="33" t="s">
        <v>8610</v>
      </c>
      <c r="H5081" s="271"/>
      <c r="I5081" s="269" t="s">
        <v>8614</v>
      </c>
      <c r="J5081" s="240" t="s">
        <v>1771</v>
      </c>
      <c r="K5081" s="336" t="s">
        <v>7153</v>
      </c>
      <c r="L5081" s="21" t="str">
        <f>VLOOKUP($K5081,TONG_SL!$A:$D,2,0)</f>
        <v>Tai heo muối 200g</v>
      </c>
      <c r="N5081" s="21" t="str">
        <f t="shared" si="507"/>
        <v>K-C6</v>
      </c>
      <c r="Q5081" s="21" t="str">
        <f>VLOOKUP(K5081,TONG_SL!$A:$D,3,0)</f>
        <v>Túi</v>
      </c>
      <c r="R5081" s="272">
        <v>10</v>
      </c>
      <c r="S5081" s="263"/>
      <c r="T5081" s="263">
        <f>VLOOKUP(VLOOKUP(G5081,Ma_KH!$A:$R,18,0)&amp;K5081,Gia_MB!$A:$F,6,0)</f>
        <v>55595</v>
      </c>
      <c r="U5081" s="264">
        <f t="shared" si="503"/>
        <v>555950</v>
      </c>
      <c r="V5081" s="263"/>
      <c r="W5081" s="265">
        <f t="shared" si="504"/>
        <v>0</v>
      </c>
      <c r="X5081" s="266" t="str">
        <f t="shared" si="505"/>
        <v>8</v>
      </c>
      <c r="Y5081" s="263"/>
      <c r="Z5081" s="264">
        <f t="shared" si="506"/>
        <v>44476</v>
      </c>
      <c r="AA5081" s="267">
        <f>VLOOKUP(G5081,Ma_KH!$A:$R,14,0)</f>
        <v>60</v>
      </c>
    </row>
    <row r="5082" spans="1:27" hidden="1" x14ac:dyDescent="0.25">
      <c r="A5082" s="268">
        <v>45994</v>
      </c>
      <c r="B5082" s="269">
        <v>4180791313</v>
      </c>
      <c r="C5082" s="151" t="s">
        <v>7767</v>
      </c>
      <c r="D5082" s="237">
        <v>46001</v>
      </c>
      <c r="E5082" s="271"/>
      <c r="F5082" s="270"/>
      <c r="G5082" s="33" t="s">
        <v>8610</v>
      </c>
      <c r="H5082" s="271"/>
      <c r="I5082" s="269" t="s">
        <v>8614</v>
      </c>
      <c r="J5082" s="240" t="s">
        <v>1771</v>
      </c>
      <c r="K5082" s="336" t="s">
        <v>30</v>
      </c>
      <c r="L5082" s="21" t="str">
        <f>VLOOKUP($K5082,TONG_SL!$A:$D,2,0)</f>
        <v>Gà muối 500g</v>
      </c>
      <c r="N5082" s="21" t="str">
        <f t="shared" si="507"/>
        <v>K-C6</v>
      </c>
      <c r="Q5082" s="21" t="str">
        <f>VLOOKUP(K5082,TONG_SL!$A:$D,3,0)</f>
        <v>Túi</v>
      </c>
      <c r="R5082" s="272">
        <v>10</v>
      </c>
      <c r="S5082" s="263"/>
      <c r="T5082" s="263">
        <f>VLOOKUP(VLOOKUP(G5082,Ma_KH!$A:$R,18,0)&amp;K5082,Gia_MB!$A:$F,6,0)</f>
        <v>111058</v>
      </c>
      <c r="U5082" s="264">
        <f t="shared" si="503"/>
        <v>1110580</v>
      </c>
      <c r="V5082" s="263"/>
      <c r="W5082" s="265">
        <f t="shared" si="504"/>
        <v>0</v>
      </c>
      <c r="X5082" s="266" t="str">
        <f t="shared" si="505"/>
        <v>8</v>
      </c>
      <c r="Y5082" s="263"/>
      <c r="Z5082" s="264">
        <f t="shared" si="506"/>
        <v>88846.400000000009</v>
      </c>
      <c r="AA5082" s="267">
        <f>VLOOKUP(G5082,Ma_KH!$A:$R,14,0)</f>
        <v>60</v>
      </c>
    </row>
    <row r="5083" spans="1:27" hidden="1" x14ac:dyDescent="0.25">
      <c r="A5083" s="268">
        <v>45994</v>
      </c>
      <c r="B5083" s="269">
        <v>4180791313</v>
      </c>
      <c r="C5083" s="151" t="s">
        <v>7767</v>
      </c>
      <c r="D5083" s="237">
        <v>46001</v>
      </c>
      <c r="E5083" s="271"/>
      <c r="F5083" s="270"/>
      <c r="G5083" s="33" t="s">
        <v>8610</v>
      </c>
      <c r="H5083" s="271"/>
      <c r="I5083" s="269" t="s">
        <v>8614</v>
      </c>
      <c r="J5083" s="240" t="s">
        <v>1771</v>
      </c>
      <c r="K5083" s="336" t="s">
        <v>7187</v>
      </c>
      <c r="L5083" s="21" t="str">
        <f>VLOOKUP($K5083,TONG_SL!$A:$D,2,0)</f>
        <v>Chân giò heo muối 300g</v>
      </c>
      <c r="N5083" s="21" t="str">
        <f t="shared" si="507"/>
        <v>K-C6</v>
      </c>
      <c r="Q5083" s="21" t="str">
        <f>VLOOKUP(K5083,TONG_SL!$A:$D,3,0)</f>
        <v>Túi</v>
      </c>
      <c r="R5083" s="272">
        <v>10</v>
      </c>
      <c r="S5083" s="263"/>
      <c r="T5083" s="263">
        <f>VLOOKUP(VLOOKUP(G5083,Ma_KH!$A:$R,18,0)&amp;K5083,Gia_MB!$A:$F,6,0)</f>
        <v>73431</v>
      </c>
      <c r="U5083" s="264">
        <f t="shared" si="503"/>
        <v>734310</v>
      </c>
      <c r="V5083" s="263"/>
      <c r="W5083" s="265">
        <f t="shared" si="504"/>
        <v>0</v>
      </c>
      <c r="X5083" s="266" t="str">
        <f t="shared" si="505"/>
        <v>8</v>
      </c>
      <c r="Y5083" s="263"/>
      <c r="Z5083" s="264">
        <f t="shared" si="506"/>
        <v>58744.800000000003</v>
      </c>
      <c r="AA5083" s="267">
        <f>VLOOKUP(G5083,Ma_KH!$A:$R,14,0)</f>
        <v>60</v>
      </c>
    </row>
    <row r="5084" spans="1:27" hidden="1" x14ac:dyDescent="0.25">
      <c r="A5084" s="268">
        <v>45850</v>
      </c>
      <c r="B5084" s="269">
        <v>4180987388</v>
      </c>
      <c r="C5084" s="151" t="s">
        <v>7767</v>
      </c>
      <c r="D5084" s="237">
        <v>46001</v>
      </c>
      <c r="E5084" s="271"/>
      <c r="F5084" s="270"/>
      <c r="G5084" s="33" t="s">
        <v>8610</v>
      </c>
      <c r="H5084" s="271"/>
      <c r="I5084" s="269" t="s">
        <v>8615</v>
      </c>
      <c r="J5084" s="240" t="s">
        <v>1771</v>
      </c>
      <c r="K5084" s="336" t="s">
        <v>7187</v>
      </c>
      <c r="L5084" s="21" t="str">
        <f>VLOOKUP($K5084,TONG_SL!$A:$D,2,0)</f>
        <v>Chân giò heo muối 300g</v>
      </c>
      <c r="N5084" s="21" t="str">
        <f t="shared" si="507"/>
        <v>K-C6</v>
      </c>
      <c r="Q5084" s="21" t="str">
        <f>VLOOKUP(K5084,TONG_SL!$A:$D,3,0)</f>
        <v>Túi</v>
      </c>
      <c r="R5084" s="272">
        <v>10</v>
      </c>
      <c r="S5084" s="263"/>
      <c r="T5084" s="263">
        <f>VLOOKUP(VLOOKUP(G5084,Ma_KH!$A:$R,18,0)&amp;K5084,Gia_MB!$A:$F,6,0)</f>
        <v>73431</v>
      </c>
      <c r="U5084" s="264">
        <f t="shared" si="503"/>
        <v>734310</v>
      </c>
      <c r="V5084" s="263"/>
      <c r="W5084" s="265">
        <f t="shared" si="504"/>
        <v>0</v>
      </c>
      <c r="X5084" s="266" t="str">
        <f t="shared" si="505"/>
        <v>8</v>
      </c>
      <c r="Y5084" s="263"/>
      <c r="Z5084" s="264">
        <f t="shared" si="506"/>
        <v>58744.800000000003</v>
      </c>
      <c r="AA5084" s="267">
        <f>VLOOKUP(G5084,Ma_KH!$A:$R,14,0)</f>
        <v>60</v>
      </c>
    </row>
    <row r="5085" spans="1:27" hidden="1" x14ac:dyDescent="0.25">
      <c r="A5085" s="268">
        <v>45850</v>
      </c>
      <c r="B5085" s="269">
        <v>4180987388</v>
      </c>
      <c r="C5085" s="151" t="s">
        <v>7767</v>
      </c>
      <c r="D5085" s="237">
        <v>46001</v>
      </c>
      <c r="E5085" s="271"/>
      <c r="F5085" s="270"/>
      <c r="G5085" s="33" t="s">
        <v>8610</v>
      </c>
      <c r="H5085" s="271"/>
      <c r="I5085" s="269" t="s">
        <v>8615</v>
      </c>
      <c r="J5085" s="240" t="s">
        <v>1771</v>
      </c>
      <c r="K5085" s="336" t="s">
        <v>30</v>
      </c>
      <c r="L5085" s="21" t="str">
        <f>VLOOKUP($K5085,TONG_SL!$A:$D,2,0)</f>
        <v>Gà muối 500g</v>
      </c>
      <c r="N5085" s="21" t="str">
        <f t="shared" si="507"/>
        <v>K-C6</v>
      </c>
      <c r="Q5085" s="21" t="str">
        <f>VLOOKUP(K5085,TONG_SL!$A:$D,3,0)</f>
        <v>Túi</v>
      </c>
      <c r="R5085" s="272">
        <v>18</v>
      </c>
      <c r="S5085" s="263"/>
      <c r="T5085" s="263">
        <f>VLOOKUP(VLOOKUP(G5085,Ma_KH!$A:$R,18,0)&amp;K5085,Gia_MB!$A:$F,6,0)</f>
        <v>111058</v>
      </c>
      <c r="U5085" s="264">
        <f t="shared" si="503"/>
        <v>1999044</v>
      </c>
      <c r="V5085" s="263"/>
      <c r="W5085" s="265">
        <f t="shared" si="504"/>
        <v>0</v>
      </c>
      <c r="X5085" s="266" t="str">
        <f t="shared" si="505"/>
        <v>8</v>
      </c>
      <c r="Y5085" s="263"/>
      <c r="Z5085" s="264">
        <f t="shared" si="506"/>
        <v>159923.51999999999</v>
      </c>
      <c r="AA5085" s="267">
        <f>VLOOKUP(G5085,Ma_KH!$A:$R,14,0)</f>
        <v>60</v>
      </c>
    </row>
    <row r="5086" spans="1:27" hidden="1" x14ac:dyDescent="0.25">
      <c r="A5086" s="268">
        <v>45850</v>
      </c>
      <c r="B5086" s="269">
        <v>4180987388</v>
      </c>
      <c r="C5086" s="151" t="s">
        <v>7767</v>
      </c>
      <c r="D5086" s="237">
        <v>46001</v>
      </c>
      <c r="E5086" s="271"/>
      <c r="F5086" s="270"/>
      <c r="G5086" s="33" t="s">
        <v>8610</v>
      </c>
      <c r="H5086" s="271"/>
      <c r="I5086" s="269" t="s">
        <v>8615</v>
      </c>
      <c r="J5086" s="240" t="s">
        <v>1771</v>
      </c>
      <c r="K5086" s="336" t="s">
        <v>48</v>
      </c>
      <c r="L5086" s="21" t="str">
        <f>VLOOKUP($K5086,TONG_SL!$A:$D,2,0)</f>
        <v>Mọc Nấm Hương 250g</v>
      </c>
      <c r="N5086" s="21" t="str">
        <f t="shared" si="507"/>
        <v>K-C6</v>
      </c>
      <c r="Q5086" s="21" t="str">
        <f>VLOOKUP(K5086,TONG_SL!$A:$D,3,0)</f>
        <v>Túi</v>
      </c>
      <c r="R5086" s="272">
        <v>9</v>
      </c>
      <c r="S5086" s="263"/>
      <c r="T5086" s="263">
        <f>VLOOKUP(VLOOKUP(G5086,Ma_KH!$A:$R,18,0)&amp;K5086,Gia_MB!$A:$F,6,0)</f>
        <v>46000</v>
      </c>
      <c r="U5086" s="264">
        <f t="shared" si="503"/>
        <v>414000</v>
      </c>
      <c r="V5086" s="263"/>
      <c r="W5086" s="265">
        <f t="shared" si="504"/>
        <v>0</v>
      </c>
      <c r="X5086" s="266" t="str">
        <f t="shared" si="505"/>
        <v>8</v>
      </c>
      <c r="Y5086" s="263"/>
      <c r="Z5086" s="264">
        <f t="shared" si="506"/>
        <v>33120</v>
      </c>
      <c r="AA5086" s="267">
        <f>VLOOKUP(G5086,Ma_KH!$A:$R,14,0)</f>
        <v>60</v>
      </c>
    </row>
    <row r="5087" spans="1:27" hidden="1" x14ac:dyDescent="0.25">
      <c r="A5087" s="268">
        <v>45994</v>
      </c>
      <c r="B5087" s="269">
        <v>4180791319</v>
      </c>
      <c r="C5087" s="151" t="s">
        <v>7767</v>
      </c>
      <c r="D5087" s="237">
        <v>46001</v>
      </c>
      <c r="E5087" s="271"/>
      <c r="F5087" s="270"/>
      <c r="G5087" s="33" t="s">
        <v>8610</v>
      </c>
      <c r="H5087" s="271"/>
      <c r="I5087" s="269" t="s">
        <v>8616</v>
      </c>
      <c r="J5087" s="240" t="s">
        <v>1771</v>
      </c>
      <c r="K5087" s="336" t="s">
        <v>7187</v>
      </c>
      <c r="L5087" s="21" t="str">
        <f>VLOOKUP($K5087,TONG_SL!$A:$D,2,0)</f>
        <v>Chân giò heo muối 300g</v>
      </c>
      <c r="N5087" s="21" t="str">
        <f t="shared" si="507"/>
        <v>K-C6</v>
      </c>
      <c r="Q5087" s="21" t="str">
        <f>VLOOKUP(K5087,TONG_SL!$A:$D,3,0)</f>
        <v>Túi</v>
      </c>
      <c r="R5087" s="272">
        <v>30</v>
      </c>
      <c r="S5087" s="263"/>
      <c r="T5087" s="263">
        <f>VLOOKUP(VLOOKUP(G5087,Ma_KH!$A:$R,18,0)&amp;K5087,Gia_MB!$A:$F,6,0)</f>
        <v>73431</v>
      </c>
      <c r="U5087" s="264">
        <f t="shared" si="503"/>
        <v>2202930</v>
      </c>
      <c r="V5087" s="263"/>
      <c r="W5087" s="265">
        <f t="shared" si="504"/>
        <v>0</v>
      </c>
      <c r="X5087" s="266" t="str">
        <f t="shared" si="505"/>
        <v>8</v>
      </c>
      <c r="Y5087" s="263"/>
      <c r="Z5087" s="264">
        <f t="shared" si="506"/>
        <v>176234.4</v>
      </c>
      <c r="AA5087" s="267">
        <f>VLOOKUP(G5087,Ma_KH!$A:$R,14,0)</f>
        <v>60</v>
      </c>
    </row>
    <row r="5088" spans="1:27" hidden="1" x14ac:dyDescent="0.25">
      <c r="A5088" s="268">
        <v>45994</v>
      </c>
      <c r="B5088" s="269">
        <v>4180791319</v>
      </c>
      <c r="C5088" s="151" t="s">
        <v>7767</v>
      </c>
      <c r="D5088" s="237">
        <v>46001</v>
      </c>
      <c r="E5088" s="271"/>
      <c r="F5088" s="270"/>
      <c r="G5088" s="33" t="s">
        <v>8610</v>
      </c>
      <c r="H5088" s="271"/>
      <c r="I5088" s="269" t="s">
        <v>8616</v>
      </c>
      <c r="J5088" s="240" t="s">
        <v>1771</v>
      </c>
      <c r="K5088" s="336" t="s">
        <v>30</v>
      </c>
      <c r="L5088" s="21" t="str">
        <f>VLOOKUP($K5088,TONG_SL!$A:$D,2,0)</f>
        <v>Gà muối 500g</v>
      </c>
      <c r="N5088" s="21" t="str">
        <f t="shared" si="507"/>
        <v>K-C6</v>
      </c>
      <c r="Q5088" s="21" t="str">
        <f>VLOOKUP(K5088,TONG_SL!$A:$D,3,0)</f>
        <v>Túi</v>
      </c>
      <c r="R5088" s="272">
        <v>5</v>
      </c>
      <c r="S5088" s="263"/>
      <c r="T5088" s="263">
        <f>VLOOKUP(VLOOKUP(G5088,Ma_KH!$A:$R,18,0)&amp;K5088,Gia_MB!$A:$F,6,0)</f>
        <v>111058</v>
      </c>
      <c r="U5088" s="264">
        <f t="shared" si="503"/>
        <v>555290</v>
      </c>
      <c r="V5088" s="263"/>
      <c r="W5088" s="265">
        <f t="shared" si="504"/>
        <v>0</v>
      </c>
      <c r="X5088" s="266" t="str">
        <f t="shared" si="505"/>
        <v>8</v>
      </c>
      <c r="Y5088" s="263"/>
      <c r="Z5088" s="264">
        <f t="shared" si="506"/>
        <v>44423.200000000004</v>
      </c>
      <c r="AA5088" s="267">
        <f>VLOOKUP(G5088,Ma_KH!$A:$R,14,0)</f>
        <v>60</v>
      </c>
    </row>
    <row r="5089" spans="1:27" hidden="1" x14ac:dyDescent="0.25">
      <c r="A5089" s="268">
        <v>45994</v>
      </c>
      <c r="B5089" s="269">
        <v>4180791319</v>
      </c>
      <c r="C5089" s="151" t="s">
        <v>7767</v>
      </c>
      <c r="D5089" s="237">
        <v>46001</v>
      </c>
      <c r="E5089" s="271"/>
      <c r="F5089" s="270"/>
      <c r="G5089" s="33" t="s">
        <v>8610</v>
      </c>
      <c r="H5089" s="271"/>
      <c r="I5089" s="269" t="s">
        <v>8616</v>
      </c>
      <c r="J5089" s="240" t="s">
        <v>1771</v>
      </c>
      <c r="K5089" s="336" t="s">
        <v>7775</v>
      </c>
      <c r="L5089" s="21" t="str">
        <f>VLOOKUP($K5089,TONG_SL!$A:$D,2,0)</f>
        <v>Chả nướng 300g</v>
      </c>
      <c r="N5089" s="21" t="str">
        <f t="shared" si="507"/>
        <v>K-C6</v>
      </c>
      <c r="Q5089" s="21" t="str">
        <f>VLOOKUP(K5089,TONG_SL!$A:$D,3,0)</f>
        <v>Túi</v>
      </c>
      <c r="R5089" s="272">
        <v>2</v>
      </c>
      <c r="S5089" s="263"/>
      <c r="T5089" s="263">
        <f>VLOOKUP(VLOOKUP(G5089,Ma_KH!$A:$R,18,0)&amp;K5089,Gia_MB!$A:$F,6,0)</f>
        <v>70950</v>
      </c>
      <c r="U5089" s="264">
        <f t="shared" si="503"/>
        <v>141900</v>
      </c>
      <c r="V5089" s="263"/>
      <c r="W5089" s="265">
        <f t="shared" si="504"/>
        <v>0</v>
      </c>
      <c r="X5089" s="266" t="str">
        <f t="shared" si="505"/>
        <v>8</v>
      </c>
      <c r="Y5089" s="263"/>
      <c r="Z5089" s="264">
        <f t="shared" si="506"/>
        <v>11352</v>
      </c>
      <c r="AA5089" s="267">
        <f>VLOOKUP(G5089,Ma_KH!$A:$R,14,0)</f>
        <v>60</v>
      </c>
    </row>
    <row r="5090" spans="1:27" hidden="1" x14ac:dyDescent="0.25">
      <c r="A5090" s="268">
        <v>45994</v>
      </c>
      <c r="B5090" s="269">
        <v>4180791319</v>
      </c>
      <c r="C5090" s="151" t="s">
        <v>7767</v>
      </c>
      <c r="D5090" s="237">
        <v>46001</v>
      </c>
      <c r="E5090" s="271"/>
      <c r="F5090" s="270"/>
      <c r="G5090" s="33" t="s">
        <v>8610</v>
      </c>
      <c r="H5090" s="271"/>
      <c r="I5090" s="269" t="s">
        <v>8616</v>
      </c>
      <c r="J5090" s="240" t="s">
        <v>1771</v>
      </c>
      <c r="K5090" s="336" t="s">
        <v>32</v>
      </c>
      <c r="L5090" s="21" t="str">
        <f>VLOOKUP($K5090,TONG_SL!$A:$D,2,0)</f>
        <v>Giò Tai Lưỡi Xào 250g</v>
      </c>
      <c r="N5090" s="21" t="str">
        <f t="shared" si="507"/>
        <v>K-C6</v>
      </c>
      <c r="Q5090" s="21" t="str">
        <f>VLOOKUP(K5090,TONG_SL!$A:$D,3,0)</f>
        <v>Túi</v>
      </c>
      <c r="R5090" s="272">
        <v>10</v>
      </c>
      <c r="S5090" s="263"/>
      <c r="T5090" s="263">
        <f>VLOOKUP(VLOOKUP(G5090,Ma_KH!$A:$R,18,0)&amp;K5090,Gia_MB!$A:$F,6,0)</f>
        <v>50182</v>
      </c>
      <c r="U5090" s="264">
        <f t="shared" si="503"/>
        <v>501820</v>
      </c>
      <c r="V5090" s="263"/>
      <c r="W5090" s="265">
        <f t="shared" si="504"/>
        <v>0</v>
      </c>
      <c r="X5090" s="266" t="str">
        <f t="shared" si="505"/>
        <v>8</v>
      </c>
      <c r="Y5090" s="263"/>
      <c r="Z5090" s="264">
        <f t="shared" si="506"/>
        <v>40145.599999999999</v>
      </c>
      <c r="AA5090" s="267">
        <f>VLOOKUP(G5090,Ma_KH!$A:$R,14,0)</f>
        <v>60</v>
      </c>
    </row>
    <row r="5091" spans="1:27" hidden="1" x14ac:dyDescent="0.25">
      <c r="A5091" s="268">
        <v>45994</v>
      </c>
      <c r="B5091" s="269">
        <v>4180791319</v>
      </c>
      <c r="C5091" s="151" t="s">
        <v>7767</v>
      </c>
      <c r="D5091" s="237">
        <v>46001</v>
      </c>
      <c r="E5091" s="271"/>
      <c r="F5091" s="270"/>
      <c r="G5091" s="33" t="s">
        <v>8610</v>
      </c>
      <c r="H5091" s="271"/>
      <c r="I5091" s="269" t="s">
        <v>8616</v>
      </c>
      <c r="J5091" s="240" t="s">
        <v>1771</v>
      </c>
      <c r="K5091" s="336" t="s">
        <v>48</v>
      </c>
      <c r="L5091" s="21" t="str">
        <f>VLOOKUP($K5091,TONG_SL!$A:$D,2,0)</f>
        <v>Mọc Nấm Hương 250g</v>
      </c>
      <c r="N5091" s="21" t="str">
        <f t="shared" si="507"/>
        <v>K-C6</v>
      </c>
      <c r="Q5091" s="21" t="str">
        <f>VLOOKUP(K5091,TONG_SL!$A:$D,3,0)</f>
        <v>Túi</v>
      </c>
      <c r="R5091" s="272">
        <v>5</v>
      </c>
      <c r="S5091" s="263"/>
      <c r="T5091" s="263">
        <f>VLOOKUP(VLOOKUP(G5091,Ma_KH!$A:$R,18,0)&amp;K5091,Gia_MB!$A:$F,6,0)</f>
        <v>46000</v>
      </c>
      <c r="U5091" s="264">
        <f t="shared" ref="U5091:U5127" si="508">T5091*R5091</f>
        <v>230000</v>
      </c>
      <c r="V5091" s="263"/>
      <c r="W5091" s="265">
        <f t="shared" ref="W5091:W5127" si="509">U5091*V5091</f>
        <v>0</v>
      </c>
      <c r="X5091" s="266" t="str">
        <f t="shared" ref="X5091:X5127" si="510">IF(B5091&lt;&gt;"","8","0")</f>
        <v>8</v>
      </c>
      <c r="Y5091" s="263"/>
      <c r="Z5091" s="264">
        <f t="shared" ref="Z5091:Z5127" si="511">U5091*X5091%</f>
        <v>18400</v>
      </c>
      <c r="AA5091" s="267">
        <f>VLOOKUP(G5091,Ma_KH!$A:$R,14,0)</f>
        <v>60</v>
      </c>
    </row>
    <row r="5092" spans="1:27" hidden="1" x14ac:dyDescent="0.25">
      <c r="A5092" s="268">
        <v>45850</v>
      </c>
      <c r="B5092" s="269">
        <v>4180987621</v>
      </c>
      <c r="C5092" s="151" t="s">
        <v>7767</v>
      </c>
      <c r="D5092" s="237">
        <v>46001</v>
      </c>
      <c r="E5092" s="271"/>
      <c r="F5092" s="270"/>
      <c r="G5092" s="33" t="s">
        <v>8610</v>
      </c>
      <c r="H5092" s="271"/>
      <c r="I5092" s="269" t="s">
        <v>8617</v>
      </c>
      <c r="J5092" s="240" t="s">
        <v>1771</v>
      </c>
      <c r="K5092" s="336" t="s">
        <v>48</v>
      </c>
      <c r="L5092" s="21" t="str">
        <f>VLOOKUP($K5092,TONG_SL!$A:$D,2,0)</f>
        <v>Mọc Nấm Hương 250g</v>
      </c>
      <c r="N5092" s="21" t="str">
        <f t="shared" si="507"/>
        <v>K-C6</v>
      </c>
      <c r="Q5092" s="21" t="str">
        <f>VLOOKUP(K5092,TONG_SL!$A:$D,3,0)</f>
        <v>Túi</v>
      </c>
      <c r="R5092" s="272">
        <v>8</v>
      </c>
      <c r="S5092" s="263"/>
      <c r="T5092" s="263">
        <f>VLOOKUP(VLOOKUP(G5092,Ma_KH!$A:$R,18,0)&amp;K5092,Gia_MB!$A:$F,6,0)</f>
        <v>46000</v>
      </c>
      <c r="U5092" s="264">
        <f t="shared" si="508"/>
        <v>368000</v>
      </c>
      <c r="V5092" s="263"/>
      <c r="W5092" s="265">
        <f t="shared" si="509"/>
        <v>0</v>
      </c>
      <c r="X5092" s="266" t="str">
        <f t="shared" si="510"/>
        <v>8</v>
      </c>
      <c r="Y5092" s="263"/>
      <c r="Z5092" s="264">
        <f t="shared" si="511"/>
        <v>29440</v>
      </c>
      <c r="AA5092" s="267">
        <f>VLOOKUP(G5092,Ma_KH!$A:$R,14,0)</f>
        <v>60</v>
      </c>
    </row>
    <row r="5093" spans="1:27" hidden="1" x14ac:dyDescent="0.25">
      <c r="A5093" s="268">
        <v>45850</v>
      </c>
      <c r="B5093" s="269">
        <v>4180987621</v>
      </c>
      <c r="C5093" s="151" t="s">
        <v>7767</v>
      </c>
      <c r="D5093" s="237">
        <v>46001</v>
      </c>
      <c r="E5093" s="271"/>
      <c r="F5093" s="270"/>
      <c r="G5093" s="33" t="s">
        <v>8610</v>
      </c>
      <c r="H5093" s="271"/>
      <c r="I5093" s="269" t="s">
        <v>8617</v>
      </c>
      <c r="J5093" s="240" t="s">
        <v>1771</v>
      </c>
      <c r="K5093" s="336" t="s">
        <v>32</v>
      </c>
      <c r="L5093" s="21" t="str">
        <f>VLOOKUP($K5093,TONG_SL!$A:$D,2,0)</f>
        <v>Giò Tai Lưỡi Xào 250g</v>
      </c>
      <c r="N5093" s="21" t="str">
        <f t="shared" si="507"/>
        <v>K-C6</v>
      </c>
      <c r="Q5093" s="21" t="str">
        <f>VLOOKUP(K5093,TONG_SL!$A:$D,3,0)</f>
        <v>Túi</v>
      </c>
      <c r="R5093" s="272">
        <v>10</v>
      </c>
      <c r="S5093" s="263"/>
      <c r="T5093" s="263">
        <f>VLOOKUP(VLOOKUP(G5093,Ma_KH!$A:$R,18,0)&amp;K5093,Gia_MB!$A:$F,6,0)</f>
        <v>50182</v>
      </c>
      <c r="U5093" s="264">
        <f t="shared" si="508"/>
        <v>501820</v>
      </c>
      <c r="V5093" s="263"/>
      <c r="W5093" s="265">
        <f t="shared" si="509"/>
        <v>0</v>
      </c>
      <c r="X5093" s="266" t="str">
        <f t="shared" si="510"/>
        <v>8</v>
      </c>
      <c r="Y5093" s="263"/>
      <c r="Z5093" s="264">
        <f t="shared" si="511"/>
        <v>40145.599999999999</v>
      </c>
      <c r="AA5093" s="267">
        <f>VLOOKUP(G5093,Ma_KH!$A:$R,14,0)</f>
        <v>60</v>
      </c>
    </row>
    <row r="5094" spans="1:27" hidden="1" x14ac:dyDescent="0.25">
      <c r="A5094" s="268">
        <v>45850</v>
      </c>
      <c r="B5094" s="269">
        <v>4180987621</v>
      </c>
      <c r="C5094" s="151" t="s">
        <v>7767</v>
      </c>
      <c r="D5094" s="237">
        <v>46001</v>
      </c>
      <c r="E5094" s="271"/>
      <c r="F5094" s="270"/>
      <c r="G5094" s="33" t="s">
        <v>8610</v>
      </c>
      <c r="H5094" s="271"/>
      <c r="I5094" s="269" t="s">
        <v>8617</v>
      </c>
      <c r="J5094" s="240" t="s">
        <v>1771</v>
      </c>
      <c r="K5094" s="336" t="s">
        <v>30</v>
      </c>
      <c r="L5094" s="21" t="str">
        <f>VLOOKUP($K5094,TONG_SL!$A:$D,2,0)</f>
        <v>Gà muối 500g</v>
      </c>
      <c r="N5094" s="21" t="str">
        <f t="shared" si="507"/>
        <v>K-C6</v>
      </c>
      <c r="Q5094" s="21" t="str">
        <f>VLOOKUP(K5094,TONG_SL!$A:$D,3,0)</f>
        <v>Túi</v>
      </c>
      <c r="R5094" s="272">
        <v>30</v>
      </c>
      <c r="S5094" s="263"/>
      <c r="T5094" s="263">
        <f>VLOOKUP(VLOOKUP(G5094,Ma_KH!$A:$R,18,0)&amp;K5094,Gia_MB!$A:$F,6,0)</f>
        <v>111058</v>
      </c>
      <c r="U5094" s="264">
        <f t="shared" si="508"/>
        <v>3331740</v>
      </c>
      <c r="V5094" s="263"/>
      <c r="W5094" s="265">
        <f t="shared" si="509"/>
        <v>0</v>
      </c>
      <c r="X5094" s="266" t="str">
        <f t="shared" si="510"/>
        <v>8</v>
      </c>
      <c r="Y5094" s="263"/>
      <c r="Z5094" s="264">
        <f t="shared" si="511"/>
        <v>266539.2</v>
      </c>
      <c r="AA5094" s="267">
        <f>VLOOKUP(G5094,Ma_KH!$A:$R,14,0)</f>
        <v>60</v>
      </c>
    </row>
    <row r="5095" spans="1:27" hidden="1" x14ac:dyDescent="0.25">
      <c r="A5095" s="268">
        <v>45850</v>
      </c>
      <c r="B5095" s="269">
        <v>4180987621</v>
      </c>
      <c r="C5095" s="151" t="s">
        <v>7767</v>
      </c>
      <c r="D5095" s="237">
        <v>46001</v>
      </c>
      <c r="E5095" s="271"/>
      <c r="F5095" s="270"/>
      <c r="G5095" s="33" t="s">
        <v>8610</v>
      </c>
      <c r="H5095" s="271"/>
      <c r="I5095" s="269" t="s">
        <v>8617</v>
      </c>
      <c r="J5095" s="240" t="s">
        <v>1771</v>
      </c>
      <c r="K5095" s="336" t="s">
        <v>7187</v>
      </c>
      <c r="L5095" s="21" t="str">
        <f>VLOOKUP($K5095,TONG_SL!$A:$D,2,0)</f>
        <v>Chân giò heo muối 300g</v>
      </c>
      <c r="N5095" s="21" t="str">
        <f t="shared" si="507"/>
        <v>K-C6</v>
      </c>
      <c r="Q5095" s="21" t="str">
        <f>VLOOKUP(K5095,TONG_SL!$A:$D,3,0)</f>
        <v>Túi</v>
      </c>
      <c r="R5095" s="272">
        <v>20</v>
      </c>
      <c r="S5095" s="263"/>
      <c r="T5095" s="263">
        <f>VLOOKUP(VLOOKUP(G5095,Ma_KH!$A:$R,18,0)&amp;K5095,Gia_MB!$A:$F,6,0)</f>
        <v>73431</v>
      </c>
      <c r="U5095" s="264">
        <f t="shared" si="508"/>
        <v>1468620</v>
      </c>
      <c r="V5095" s="263"/>
      <c r="W5095" s="265">
        <f t="shared" si="509"/>
        <v>0</v>
      </c>
      <c r="X5095" s="266" t="str">
        <f t="shared" si="510"/>
        <v>8</v>
      </c>
      <c r="Y5095" s="263"/>
      <c r="Z5095" s="264">
        <f t="shared" si="511"/>
        <v>117489.60000000001</v>
      </c>
      <c r="AA5095" s="267">
        <f>VLOOKUP(G5095,Ma_KH!$A:$R,14,0)</f>
        <v>60</v>
      </c>
    </row>
    <row r="5096" spans="1:27" hidden="1" x14ac:dyDescent="0.25">
      <c r="A5096" s="268">
        <v>45850</v>
      </c>
      <c r="B5096" s="269">
        <v>4180987577</v>
      </c>
      <c r="C5096" s="151" t="s">
        <v>7767</v>
      </c>
      <c r="D5096" s="237">
        <v>46001</v>
      </c>
      <c r="E5096" s="271"/>
      <c r="F5096" s="270"/>
      <c r="G5096" s="33" t="s">
        <v>8610</v>
      </c>
      <c r="H5096" s="271"/>
      <c r="I5096" s="269" t="s">
        <v>8618</v>
      </c>
      <c r="J5096" s="240" t="s">
        <v>1771</v>
      </c>
      <c r="K5096" s="336" t="s">
        <v>7187</v>
      </c>
      <c r="L5096" s="21" t="str">
        <f>VLOOKUP($K5096,TONG_SL!$A:$D,2,0)</f>
        <v>Chân giò heo muối 300g</v>
      </c>
      <c r="N5096" s="21" t="str">
        <f t="shared" si="507"/>
        <v>K-C6</v>
      </c>
      <c r="Q5096" s="21" t="str">
        <f>VLOOKUP(K5096,TONG_SL!$A:$D,3,0)</f>
        <v>Túi</v>
      </c>
      <c r="R5096" s="272">
        <v>35</v>
      </c>
      <c r="S5096" s="263"/>
      <c r="T5096" s="263">
        <f>VLOOKUP(VLOOKUP(G5096,Ma_KH!$A:$R,18,0)&amp;K5096,Gia_MB!$A:$F,6,0)</f>
        <v>73431</v>
      </c>
      <c r="U5096" s="264">
        <f t="shared" si="508"/>
        <v>2570085</v>
      </c>
      <c r="V5096" s="263"/>
      <c r="W5096" s="265">
        <f t="shared" si="509"/>
        <v>0</v>
      </c>
      <c r="X5096" s="266" t="str">
        <f t="shared" si="510"/>
        <v>8</v>
      </c>
      <c r="Y5096" s="263"/>
      <c r="Z5096" s="264">
        <f t="shared" si="511"/>
        <v>205606.80000000002</v>
      </c>
      <c r="AA5096" s="267">
        <f>VLOOKUP(G5096,Ma_KH!$A:$R,14,0)</f>
        <v>60</v>
      </c>
    </row>
    <row r="5097" spans="1:27" hidden="1" x14ac:dyDescent="0.25">
      <c r="A5097" s="268">
        <v>45850</v>
      </c>
      <c r="B5097" s="269">
        <v>4180987577</v>
      </c>
      <c r="C5097" s="151" t="s">
        <v>7767</v>
      </c>
      <c r="D5097" s="237">
        <v>46001</v>
      </c>
      <c r="E5097" s="271"/>
      <c r="F5097" s="270"/>
      <c r="G5097" s="33" t="s">
        <v>8610</v>
      </c>
      <c r="H5097" s="271"/>
      <c r="I5097" s="269" t="s">
        <v>8618</v>
      </c>
      <c r="J5097" s="240" t="s">
        <v>1771</v>
      </c>
      <c r="K5097" s="336" t="s">
        <v>30</v>
      </c>
      <c r="L5097" s="21" t="str">
        <f>VLOOKUP($K5097,TONG_SL!$A:$D,2,0)</f>
        <v>Gà muối 500g</v>
      </c>
      <c r="N5097" s="21" t="str">
        <f t="shared" si="507"/>
        <v>K-C6</v>
      </c>
      <c r="Q5097" s="21" t="str">
        <f>VLOOKUP(K5097,TONG_SL!$A:$D,3,0)</f>
        <v>Túi</v>
      </c>
      <c r="R5097" s="272">
        <v>20</v>
      </c>
      <c r="S5097" s="263"/>
      <c r="T5097" s="263">
        <f>VLOOKUP(VLOOKUP(G5097,Ma_KH!$A:$R,18,0)&amp;K5097,Gia_MB!$A:$F,6,0)</f>
        <v>111058</v>
      </c>
      <c r="U5097" s="264">
        <f t="shared" si="508"/>
        <v>2221160</v>
      </c>
      <c r="V5097" s="263"/>
      <c r="W5097" s="265">
        <f t="shared" si="509"/>
        <v>0</v>
      </c>
      <c r="X5097" s="266" t="str">
        <f t="shared" si="510"/>
        <v>8</v>
      </c>
      <c r="Y5097" s="263"/>
      <c r="Z5097" s="264">
        <f t="shared" si="511"/>
        <v>177692.80000000002</v>
      </c>
      <c r="AA5097" s="267">
        <f>VLOOKUP(G5097,Ma_KH!$A:$R,14,0)</f>
        <v>60</v>
      </c>
    </row>
    <row r="5098" spans="1:27" hidden="1" x14ac:dyDescent="0.25">
      <c r="A5098" s="268">
        <v>45850</v>
      </c>
      <c r="B5098" s="269">
        <v>4180987577</v>
      </c>
      <c r="C5098" s="151" t="s">
        <v>7767</v>
      </c>
      <c r="D5098" s="237">
        <v>46001</v>
      </c>
      <c r="E5098" s="271"/>
      <c r="F5098" s="270"/>
      <c r="G5098" s="33" t="s">
        <v>8610</v>
      </c>
      <c r="H5098" s="271"/>
      <c r="I5098" s="269" t="s">
        <v>8618</v>
      </c>
      <c r="J5098" s="240" t="s">
        <v>1771</v>
      </c>
      <c r="K5098" s="336" t="s">
        <v>48</v>
      </c>
      <c r="L5098" s="21" t="str">
        <f>VLOOKUP($K5098,TONG_SL!$A:$D,2,0)</f>
        <v>Mọc Nấm Hương 250g</v>
      </c>
      <c r="N5098" s="21" t="str">
        <f t="shared" si="507"/>
        <v>K-C6</v>
      </c>
      <c r="Q5098" s="21" t="str">
        <f>VLOOKUP(K5098,TONG_SL!$A:$D,3,0)</f>
        <v>Túi</v>
      </c>
      <c r="R5098" s="272">
        <v>3</v>
      </c>
      <c r="S5098" s="263"/>
      <c r="T5098" s="263">
        <f>VLOOKUP(VLOOKUP(G5098,Ma_KH!$A:$R,18,0)&amp;K5098,Gia_MB!$A:$F,6,0)</f>
        <v>46000</v>
      </c>
      <c r="U5098" s="264">
        <f t="shared" si="508"/>
        <v>138000</v>
      </c>
      <c r="V5098" s="263"/>
      <c r="W5098" s="265">
        <f t="shared" si="509"/>
        <v>0</v>
      </c>
      <c r="X5098" s="266" t="str">
        <f t="shared" si="510"/>
        <v>8</v>
      </c>
      <c r="Y5098" s="263"/>
      <c r="Z5098" s="264">
        <f t="shared" si="511"/>
        <v>11040</v>
      </c>
      <c r="AA5098" s="267">
        <f>VLOOKUP(G5098,Ma_KH!$A:$R,14,0)</f>
        <v>60</v>
      </c>
    </row>
    <row r="5099" spans="1:27" hidden="1" x14ac:dyDescent="0.25">
      <c r="A5099" s="268">
        <v>45850</v>
      </c>
      <c r="B5099" s="269">
        <v>4180987603</v>
      </c>
      <c r="C5099" s="151" t="s">
        <v>7767</v>
      </c>
      <c r="D5099" s="237">
        <v>46001</v>
      </c>
      <c r="E5099" s="271"/>
      <c r="F5099" s="270"/>
      <c r="G5099" s="33" t="s">
        <v>8610</v>
      </c>
      <c r="H5099" s="271"/>
      <c r="I5099" s="269" t="s">
        <v>8619</v>
      </c>
      <c r="J5099" s="240" t="s">
        <v>1771</v>
      </c>
      <c r="K5099" s="336" t="s">
        <v>48</v>
      </c>
      <c r="L5099" s="21" t="str">
        <f>VLOOKUP($K5099,TONG_SL!$A:$D,2,0)</f>
        <v>Mọc Nấm Hương 250g</v>
      </c>
      <c r="N5099" s="21" t="str">
        <f t="shared" si="507"/>
        <v>K-C6</v>
      </c>
      <c r="Q5099" s="21" t="str">
        <f>VLOOKUP(K5099,TONG_SL!$A:$D,3,0)</f>
        <v>Túi</v>
      </c>
      <c r="R5099" s="272">
        <v>6</v>
      </c>
      <c r="S5099" s="263"/>
      <c r="T5099" s="263">
        <f>VLOOKUP(VLOOKUP(G5099,Ma_KH!$A:$R,18,0)&amp;K5099,Gia_MB!$A:$F,6,0)</f>
        <v>46000</v>
      </c>
      <c r="U5099" s="264">
        <f t="shared" si="508"/>
        <v>276000</v>
      </c>
      <c r="V5099" s="263"/>
      <c r="W5099" s="265">
        <f t="shared" si="509"/>
        <v>0</v>
      </c>
      <c r="X5099" s="266" t="str">
        <f t="shared" si="510"/>
        <v>8</v>
      </c>
      <c r="Y5099" s="263"/>
      <c r="Z5099" s="264">
        <f t="shared" si="511"/>
        <v>22080</v>
      </c>
      <c r="AA5099" s="267">
        <f>VLOOKUP(G5099,Ma_KH!$A:$R,14,0)</f>
        <v>60</v>
      </c>
    </row>
    <row r="5100" spans="1:27" hidden="1" x14ac:dyDescent="0.25">
      <c r="A5100" s="268">
        <v>45850</v>
      </c>
      <c r="B5100" s="269">
        <v>4180987603</v>
      </c>
      <c r="C5100" s="151" t="s">
        <v>7767</v>
      </c>
      <c r="D5100" s="237">
        <v>46001</v>
      </c>
      <c r="E5100" s="271"/>
      <c r="F5100" s="270"/>
      <c r="G5100" s="33" t="s">
        <v>8610</v>
      </c>
      <c r="H5100" s="271"/>
      <c r="I5100" s="269" t="s">
        <v>8619</v>
      </c>
      <c r="J5100" s="240" t="s">
        <v>1771</v>
      </c>
      <c r="K5100" s="336" t="s">
        <v>30</v>
      </c>
      <c r="L5100" s="21" t="str">
        <f>VLOOKUP($K5100,TONG_SL!$A:$D,2,0)</f>
        <v>Gà muối 500g</v>
      </c>
      <c r="N5100" s="21" t="str">
        <f t="shared" si="507"/>
        <v>K-C6</v>
      </c>
      <c r="Q5100" s="21" t="str">
        <f>VLOOKUP(K5100,TONG_SL!$A:$D,3,0)</f>
        <v>Túi</v>
      </c>
      <c r="R5100" s="272">
        <v>35</v>
      </c>
      <c r="S5100" s="263"/>
      <c r="T5100" s="263">
        <f>VLOOKUP(VLOOKUP(G5100,Ma_KH!$A:$R,18,0)&amp;K5100,Gia_MB!$A:$F,6,0)</f>
        <v>111058</v>
      </c>
      <c r="U5100" s="264">
        <f t="shared" si="508"/>
        <v>3887030</v>
      </c>
      <c r="V5100" s="263"/>
      <c r="W5100" s="265">
        <f t="shared" si="509"/>
        <v>0</v>
      </c>
      <c r="X5100" s="266" t="str">
        <f t="shared" si="510"/>
        <v>8</v>
      </c>
      <c r="Y5100" s="263"/>
      <c r="Z5100" s="264">
        <f t="shared" si="511"/>
        <v>310962.40000000002</v>
      </c>
      <c r="AA5100" s="267">
        <f>VLOOKUP(G5100,Ma_KH!$A:$R,14,0)</f>
        <v>60</v>
      </c>
    </row>
    <row r="5101" spans="1:27" hidden="1" x14ac:dyDescent="0.25">
      <c r="A5101" s="268">
        <v>45850</v>
      </c>
      <c r="B5101" s="269">
        <v>4180987603</v>
      </c>
      <c r="C5101" s="151" t="s">
        <v>7767</v>
      </c>
      <c r="D5101" s="237">
        <v>46001</v>
      </c>
      <c r="E5101" s="271"/>
      <c r="F5101" s="270"/>
      <c r="G5101" s="33" t="s">
        <v>8610</v>
      </c>
      <c r="H5101" s="271"/>
      <c r="I5101" s="269" t="s">
        <v>8619</v>
      </c>
      <c r="J5101" s="240" t="s">
        <v>1771</v>
      </c>
      <c r="K5101" s="336" t="s">
        <v>7187</v>
      </c>
      <c r="L5101" s="21" t="str">
        <f>VLOOKUP($K5101,TONG_SL!$A:$D,2,0)</f>
        <v>Chân giò heo muối 300g</v>
      </c>
      <c r="N5101" s="21" t="str">
        <f t="shared" si="507"/>
        <v>K-C6</v>
      </c>
      <c r="Q5101" s="21" t="str">
        <f>VLOOKUP(K5101,TONG_SL!$A:$D,3,0)</f>
        <v>Túi</v>
      </c>
      <c r="R5101" s="272">
        <v>25</v>
      </c>
      <c r="S5101" s="263"/>
      <c r="T5101" s="263">
        <f>VLOOKUP(VLOOKUP(G5101,Ma_KH!$A:$R,18,0)&amp;K5101,Gia_MB!$A:$F,6,0)</f>
        <v>73431</v>
      </c>
      <c r="U5101" s="264">
        <f t="shared" si="508"/>
        <v>1835775</v>
      </c>
      <c r="V5101" s="263"/>
      <c r="W5101" s="265">
        <f t="shared" si="509"/>
        <v>0</v>
      </c>
      <c r="X5101" s="266" t="str">
        <f t="shared" si="510"/>
        <v>8</v>
      </c>
      <c r="Y5101" s="263"/>
      <c r="Z5101" s="264">
        <f t="shared" si="511"/>
        <v>146862</v>
      </c>
      <c r="AA5101" s="267">
        <f>VLOOKUP(G5101,Ma_KH!$A:$R,14,0)</f>
        <v>60</v>
      </c>
    </row>
    <row r="5102" spans="1:27" hidden="1" x14ac:dyDescent="0.25">
      <c r="A5102" s="268">
        <v>45995</v>
      </c>
      <c r="B5102" s="269">
        <v>4180886066</v>
      </c>
      <c r="C5102" s="151" t="s">
        <v>7767</v>
      </c>
      <c r="D5102" s="237">
        <v>46001</v>
      </c>
      <c r="E5102" s="271"/>
      <c r="F5102" s="270"/>
      <c r="G5102" s="33" t="s">
        <v>8610</v>
      </c>
      <c r="H5102" s="271"/>
      <c r="I5102" s="269" t="s">
        <v>8620</v>
      </c>
      <c r="J5102" s="240" t="s">
        <v>1771</v>
      </c>
      <c r="K5102" s="336" t="s">
        <v>30</v>
      </c>
      <c r="L5102" s="21" t="str">
        <f>VLOOKUP($K5102,TONG_SL!$A:$D,2,0)</f>
        <v>Gà muối 500g</v>
      </c>
      <c r="N5102" s="21" t="str">
        <f t="shared" si="507"/>
        <v>K-C6</v>
      </c>
      <c r="Q5102" s="21" t="str">
        <f>VLOOKUP(K5102,TONG_SL!$A:$D,3,0)</f>
        <v>Túi</v>
      </c>
      <c r="R5102" s="272">
        <v>12</v>
      </c>
      <c r="S5102" s="263"/>
      <c r="T5102" s="263">
        <f>VLOOKUP(VLOOKUP(G5102,Ma_KH!$A:$R,18,0)&amp;K5102,Gia_MB!$A:$F,6,0)</f>
        <v>111058</v>
      </c>
      <c r="U5102" s="264">
        <f t="shared" si="508"/>
        <v>1332696</v>
      </c>
      <c r="V5102" s="263"/>
      <c r="W5102" s="265">
        <f t="shared" si="509"/>
        <v>0</v>
      </c>
      <c r="X5102" s="266" t="str">
        <f t="shared" si="510"/>
        <v>8</v>
      </c>
      <c r="Y5102" s="263"/>
      <c r="Z5102" s="264">
        <f t="shared" si="511"/>
        <v>106615.68000000001</v>
      </c>
      <c r="AA5102" s="267">
        <f>VLOOKUP(G5102,Ma_KH!$A:$R,14,0)</f>
        <v>60</v>
      </c>
    </row>
    <row r="5103" spans="1:27" hidden="1" x14ac:dyDescent="0.25">
      <c r="A5103" s="268">
        <v>45995</v>
      </c>
      <c r="B5103" s="269">
        <v>4180886066</v>
      </c>
      <c r="C5103" s="151" t="s">
        <v>7767</v>
      </c>
      <c r="D5103" s="237">
        <v>46001</v>
      </c>
      <c r="E5103" s="271"/>
      <c r="F5103" s="270"/>
      <c r="G5103" s="33" t="s">
        <v>8610</v>
      </c>
      <c r="H5103" s="271"/>
      <c r="I5103" s="269" t="s">
        <v>8620</v>
      </c>
      <c r="J5103" s="240" t="s">
        <v>1771</v>
      </c>
      <c r="K5103" s="336" t="s">
        <v>48</v>
      </c>
      <c r="L5103" s="21" t="str">
        <f>VLOOKUP($K5103,TONG_SL!$A:$D,2,0)</f>
        <v>Mọc Nấm Hương 250g</v>
      </c>
      <c r="N5103" s="21" t="str">
        <f t="shared" si="507"/>
        <v>K-C6</v>
      </c>
      <c r="Q5103" s="21" t="str">
        <f>VLOOKUP(K5103,TONG_SL!$A:$D,3,0)</f>
        <v>Túi</v>
      </c>
      <c r="R5103" s="272">
        <v>12</v>
      </c>
      <c r="S5103" s="263"/>
      <c r="T5103" s="263">
        <f>VLOOKUP(VLOOKUP(G5103,Ma_KH!$A:$R,18,0)&amp;K5103,Gia_MB!$A:$F,6,0)</f>
        <v>46000</v>
      </c>
      <c r="U5103" s="264">
        <f t="shared" si="508"/>
        <v>552000</v>
      </c>
      <c r="V5103" s="263"/>
      <c r="W5103" s="265">
        <f t="shared" si="509"/>
        <v>0</v>
      </c>
      <c r="X5103" s="266" t="str">
        <f t="shared" si="510"/>
        <v>8</v>
      </c>
      <c r="Y5103" s="263"/>
      <c r="Z5103" s="264">
        <f t="shared" si="511"/>
        <v>44160</v>
      </c>
      <c r="AA5103" s="267">
        <f>VLOOKUP(G5103,Ma_KH!$A:$R,14,0)</f>
        <v>60</v>
      </c>
    </row>
    <row r="5104" spans="1:27" hidden="1" x14ac:dyDescent="0.25">
      <c r="A5104" s="268">
        <v>45995</v>
      </c>
      <c r="B5104" s="269">
        <v>4180886066</v>
      </c>
      <c r="C5104" s="151" t="s">
        <v>7767</v>
      </c>
      <c r="D5104" s="237">
        <v>46001</v>
      </c>
      <c r="E5104" s="271"/>
      <c r="F5104" s="270"/>
      <c r="G5104" s="33" t="s">
        <v>8610</v>
      </c>
      <c r="H5104" s="271"/>
      <c r="I5104" s="269" t="s">
        <v>8620</v>
      </c>
      <c r="J5104" s="240" t="s">
        <v>1771</v>
      </c>
      <c r="K5104" s="336" t="s">
        <v>7187</v>
      </c>
      <c r="L5104" s="21" t="str">
        <f>VLOOKUP($K5104,TONG_SL!$A:$D,2,0)</f>
        <v>Chân giò heo muối 300g</v>
      </c>
      <c r="N5104" s="21" t="str">
        <f t="shared" si="507"/>
        <v>K-C6</v>
      </c>
      <c r="Q5104" s="21" t="str">
        <f>VLOOKUP(K5104,TONG_SL!$A:$D,3,0)</f>
        <v>Túi</v>
      </c>
      <c r="R5104" s="272">
        <v>31</v>
      </c>
      <c r="S5104" s="263"/>
      <c r="T5104" s="263">
        <f>VLOOKUP(VLOOKUP(G5104,Ma_KH!$A:$R,18,0)&amp;K5104,Gia_MB!$A:$F,6,0)</f>
        <v>73431</v>
      </c>
      <c r="U5104" s="264">
        <f t="shared" si="508"/>
        <v>2276361</v>
      </c>
      <c r="V5104" s="263"/>
      <c r="W5104" s="265">
        <f t="shared" si="509"/>
        <v>0</v>
      </c>
      <c r="X5104" s="266" t="str">
        <f t="shared" si="510"/>
        <v>8</v>
      </c>
      <c r="Y5104" s="263"/>
      <c r="Z5104" s="264">
        <f t="shared" si="511"/>
        <v>182108.88</v>
      </c>
      <c r="AA5104" s="267">
        <f>VLOOKUP(G5104,Ma_KH!$A:$R,14,0)</f>
        <v>60</v>
      </c>
    </row>
    <row r="5105" spans="1:27" hidden="1" x14ac:dyDescent="0.25">
      <c r="A5105" s="268">
        <v>45995</v>
      </c>
      <c r="B5105" s="269">
        <v>4180886066</v>
      </c>
      <c r="C5105" s="151" t="s">
        <v>7767</v>
      </c>
      <c r="D5105" s="237">
        <v>46001</v>
      </c>
      <c r="E5105" s="271"/>
      <c r="F5105" s="270"/>
      <c r="G5105" s="33" t="s">
        <v>8610</v>
      </c>
      <c r="H5105" s="271"/>
      <c r="I5105" s="269" t="s">
        <v>8620</v>
      </c>
      <c r="J5105" s="240" t="s">
        <v>1771</v>
      </c>
      <c r="K5105" s="336" t="s">
        <v>32</v>
      </c>
      <c r="L5105" s="21" t="str">
        <f>VLOOKUP($K5105,TONG_SL!$A:$D,2,0)</f>
        <v>Giò Tai Lưỡi Xào 250g</v>
      </c>
      <c r="N5105" s="21" t="str">
        <f t="shared" si="507"/>
        <v>K-C6</v>
      </c>
      <c r="Q5105" s="21" t="str">
        <f>VLOOKUP(K5105,TONG_SL!$A:$D,3,0)</f>
        <v>Túi</v>
      </c>
      <c r="R5105" s="272">
        <v>17</v>
      </c>
      <c r="S5105" s="263"/>
      <c r="T5105" s="263">
        <f>VLOOKUP(VLOOKUP(G5105,Ma_KH!$A:$R,18,0)&amp;K5105,Gia_MB!$A:$F,6,0)</f>
        <v>50182</v>
      </c>
      <c r="U5105" s="264">
        <f t="shared" si="508"/>
        <v>853094</v>
      </c>
      <c r="V5105" s="263"/>
      <c r="W5105" s="265">
        <f t="shared" si="509"/>
        <v>0</v>
      </c>
      <c r="X5105" s="266" t="str">
        <f t="shared" si="510"/>
        <v>8</v>
      </c>
      <c r="Y5105" s="263"/>
      <c r="Z5105" s="264">
        <f t="shared" si="511"/>
        <v>68247.520000000004</v>
      </c>
      <c r="AA5105" s="267">
        <f>VLOOKUP(G5105,Ma_KH!$A:$R,14,0)</f>
        <v>60</v>
      </c>
    </row>
    <row r="5106" spans="1:27" hidden="1" x14ac:dyDescent="0.25">
      <c r="A5106" s="268">
        <v>45995</v>
      </c>
      <c r="B5106" s="269">
        <v>4180886066</v>
      </c>
      <c r="C5106" s="151" t="s">
        <v>7767</v>
      </c>
      <c r="D5106" s="237">
        <v>46001</v>
      </c>
      <c r="E5106" s="271"/>
      <c r="F5106" s="270"/>
      <c r="G5106" s="33" t="s">
        <v>8610</v>
      </c>
      <c r="H5106" s="271"/>
      <c r="I5106" s="269" t="s">
        <v>8620</v>
      </c>
      <c r="J5106" s="240" t="s">
        <v>1771</v>
      </c>
      <c r="K5106" s="336" t="s">
        <v>7153</v>
      </c>
      <c r="L5106" s="21" t="str">
        <f>VLOOKUP($K5106,TONG_SL!$A:$D,2,0)</f>
        <v>Tai heo muối 200g</v>
      </c>
      <c r="N5106" s="21" t="str">
        <f t="shared" si="507"/>
        <v>K-C6</v>
      </c>
      <c r="Q5106" s="21" t="str">
        <f>VLOOKUP(K5106,TONG_SL!$A:$D,3,0)</f>
        <v>Túi</v>
      </c>
      <c r="R5106" s="272">
        <v>11</v>
      </c>
      <c r="S5106" s="263"/>
      <c r="T5106" s="263">
        <f>VLOOKUP(VLOOKUP(G5106,Ma_KH!$A:$R,18,0)&amp;K5106,Gia_MB!$A:$F,6,0)</f>
        <v>55595</v>
      </c>
      <c r="U5106" s="264">
        <f t="shared" si="508"/>
        <v>611545</v>
      </c>
      <c r="V5106" s="263"/>
      <c r="W5106" s="265">
        <f t="shared" si="509"/>
        <v>0</v>
      </c>
      <c r="X5106" s="266" t="str">
        <f t="shared" si="510"/>
        <v>8</v>
      </c>
      <c r="Y5106" s="263"/>
      <c r="Z5106" s="264">
        <f t="shared" si="511"/>
        <v>48923.6</v>
      </c>
      <c r="AA5106" s="267">
        <f>VLOOKUP(G5106,Ma_KH!$A:$R,14,0)</f>
        <v>60</v>
      </c>
    </row>
    <row r="5107" spans="1:27" hidden="1" x14ac:dyDescent="0.25">
      <c r="A5107" s="268">
        <v>45999</v>
      </c>
      <c r="B5107" s="269">
        <v>4181059591</v>
      </c>
      <c r="C5107" s="151" t="s">
        <v>7767</v>
      </c>
      <c r="D5107" s="237">
        <v>46001</v>
      </c>
      <c r="E5107" s="271"/>
      <c r="F5107" s="270"/>
      <c r="G5107" s="33" t="s">
        <v>8610</v>
      </c>
      <c r="H5107" s="271"/>
      <c r="I5107" s="269" t="s">
        <v>8621</v>
      </c>
      <c r="J5107" s="240" t="s">
        <v>1771</v>
      </c>
      <c r="K5107" s="336" t="s">
        <v>7775</v>
      </c>
      <c r="L5107" s="21" t="str">
        <f>VLOOKUP($K5107,TONG_SL!$A:$D,2,0)</f>
        <v>Chả nướng 300g</v>
      </c>
      <c r="N5107" s="21" t="str">
        <f t="shared" si="507"/>
        <v>K-C6</v>
      </c>
      <c r="Q5107" s="21" t="str">
        <f>VLOOKUP(K5107,TONG_SL!$A:$D,3,0)</f>
        <v>Túi</v>
      </c>
      <c r="R5107" s="272">
        <v>6</v>
      </c>
      <c r="S5107" s="263"/>
      <c r="T5107" s="263">
        <f>VLOOKUP(VLOOKUP(G5107,Ma_KH!$A:$R,18,0)&amp;K5107,Gia_MB!$A:$F,6,0)</f>
        <v>70950</v>
      </c>
      <c r="U5107" s="264">
        <f t="shared" si="508"/>
        <v>425700</v>
      </c>
      <c r="V5107" s="263"/>
      <c r="W5107" s="265">
        <f t="shared" si="509"/>
        <v>0</v>
      </c>
      <c r="X5107" s="266" t="str">
        <f t="shared" si="510"/>
        <v>8</v>
      </c>
      <c r="Y5107" s="263"/>
      <c r="Z5107" s="264">
        <f t="shared" si="511"/>
        <v>34056</v>
      </c>
      <c r="AA5107" s="267">
        <f>VLOOKUP(G5107,Ma_KH!$A:$R,14,0)</f>
        <v>60</v>
      </c>
    </row>
    <row r="5108" spans="1:27" hidden="1" x14ac:dyDescent="0.25">
      <c r="A5108" s="268">
        <v>45999</v>
      </c>
      <c r="B5108" s="269">
        <v>4181059591</v>
      </c>
      <c r="C5108" s="151" t="s">
        <v>7767</v>
      </c>
      <c r="D5108" s="237">
        <v>46001</v>
      </c>
      <c r="E5108" s="271"/>
      <c r="F5108" s="270"/>
      <c r="G5108" s="33" t="s">
        <v>8610</v>
      </c>
      <c r="H5108" s="271"/>
      <c r="I5108" s="269" t="s">
        <v>8621</v>
      </c>
      <c r="J5108" s="240" t="s">
        <v>1771</v>
      </c>
      <c r="K5108" s="336" t="s">
        <v>7154</v>
      </c>
      <c r="L5108" s="21" t="str">
        <f>VLOOKUP($K5108,TONG_SL!$A:$D,2,0)</f>
        <v>Chả cốm 300g</v>
      </c>
      <c r="N5108" s="21" t="str">
        <f t="shared" si="507"/>
        <v>K-C6</v>
      </c>
      <c r="Q5108" s="21" t="str">
        <f>VLOOKUP(K5108,TONG_SL!$A:$D,3,0)</f>
        <v>Túi</v>
      </c>
      <c r="R5108" s="272">
        <v>5</v>
      </c>
      <c r="S5108" s="263"/>
      <c r="T5108" s="263">
        <f>VLOOKUP(VLOOKUP(G5108,Ma_KH!$A:$R,18,0)&amp;K5108,Gia_MB!$A:$F,6,0)</f>
        <v>74250</v>
      </c>
      <c r="U5108" s="264">
        <f t="shared" si="508"/>
        <v>371250</v>
      </c>
      <c r="V5108" s="263"/>
      <c r="W5108" s="265">
        <f t="shared" si="509"/>
        <v>0</v>
      </c>
      <c r="X5108" s="266" t="str">
        <f t="shared" si="510"/>
        <v>8</v>
      </c>
      <c r="Y5108" s="263"/>
      <c r="Z5108" s="264">
        <f t="shared" si="511"/>
        <v>29700</v>
      </c>
      <c r="AA5108" s="267">
        <f>VLOOKUP(G5108,Ma_KH!$A:$R,14,0)</f>
        <v>60</v>
      </c>
    </row>
    <row r="5109" spans="1:27" hidden="1" x14ac:dyDescent="0.25">
      <c r="A5109" s="268">
        <v>45999</v>
      </c>
      <c r="B5109" s="269">
        <v>4181059591</v>
      </c>
      <c r="C5109" s="151" t="s">
        <v>7767</v>
      </c>
      <c r="D5109" s="237">
        <v>46001</v>
      </c>
      <c r="E5109" s="271"/>
      <c r="F5109" s="270"/>
      <c r="G5109" s="33" t="s">
        <v>8610</v>
      </c>
      <c r="H5109" s="271"/>
      <c r="I5109" s="269" t="s">
        <v>8621</v>
      </c>
      <c r="J5109" s="240" t="s">
        <v>1771</v>
      </c>
      <c r="K5109" s="336" t="s">
        <v>32</v>
      </c>
      <c r="L5109" s="21" t="str">
        <f>VLOOKUP($K5109,TONG_SL!$A:$D,2,0)</f>
        <v>Giò Tai Lưỡi Xào 250g</v>
      </c>
      <c r="N5109" s="21" t="str">
        <f t="shared" si="507"/>
        <v>K-C6</v>
      </c>
      <c r="Q5109" s="21" t="str">
        <f>VLOOKUP(K5109,TONG_SL!$A:$D,3,0)</f>
        <v>Túi</v>
      </c>
      <c r="R5109" s="272">
        <v>3</v>
      </c>
      <c r="S5109" s="263"/>
      <c r="T5109" s="263">
        <f>VLOOKUP(VLOOKUP(G5109,Ma_KH!$A:$R,18,0)&amp;K5109,Gia_MB!$A:$F,6,0)</f>
        <v>50182</v>
      </c>
      <c r="U5109" s="264">
        <f t="shared" si="508"/>
        <v>150546</v>
      </c>
      <c r="V5109" s="263"/>
      <c r="W5109" s="265">
        <f t="shared" si="509"/>
        <v>0</v>
      </c>
      <c r="X5109" s="266" t="str">
        <f t="shared" si="510"/>
        <v>8</v>
      </c>
      <c r="Y5109" s="263"/>
      <c r="Z5109" s="264">
        <f t="shared" si="511"/>
        <v>12043.68</v>
      </c>
      <c r="AA5109" s="267">
        <f>VLOOKUP(G5109,Ma_KH!$A:$R,14,0)</f>
        <v>60</v>
      </c>
    </row>
    <row r="5110" spans="1:27" hidden="1" x14ac:dyDescent="0.25">
      <c r="A5110" s="268">
        <v>45999</v>
      </c>
      <c r="B5110" s="269">
        <v>4181059591</v>
      </c>
      <c r="C5110" s="151" t="s">
        <v>7767</v>
      </c>
      <c r="D5110" s="237">
        <v>46001</v>
      </c>
      <c r="E5110" s="271"/>
      <c r="F5110" s="270"/>
      <c r="G5110" s="33" t="s">
        <v>8610</v>
      </c>
      <c r="H5110" s="271"/>
      <c r="I5110" s="269" t="s">
        <v>8621</v>
      </c>
      <c r="J5110" s="240" t="s">
        <v>1771</v>
      </c>
      <c r="K5110" s="336" t="s">
        <v>7187</v>
      </c>
      <c r="L5110" s="21" t="str">
        <f>VLOOKUP($K5110,TONG_SL!$A:$D,2,0)</f>
        <v>Chân giò heo muối 300g</v>
      </c>
      <c r="N5110" s="21" t="str">
        <f t="shared" si="507"/>
        <v>K-C6</v>
      </c>
      <c r="Q5110" s="21" t="str">
        <f>VLOOKUP(K5110,TONG_SL!$A:$D,3,0)</f>
        <v>Túi</v>
      </c>
      <c r="R5110" s="272">
        <v>6</v>
      </c>
      <c r="S5110" s="263"/>
      <c r="T5110" s="263">
        <f>VLOOKUP(VLOOKUP(G5110,Ma_KH!$A:$R,18,0)&amp;K5110,Gia_MB!$A:$F,6,0)</f>
        <v>73431</v>
      </c>
      <c r="U5110" s="264">
        <f t="shared" si="508"/>
        <v>440586</v>
      </c>
      <c r="V5110" s="263"/>
      <c r="W5110" s="265">
        <f t="shared" si="509"/>
        <v>0</v>
      </c>
      <c r="X5110" s="266" t="str">
        <f t="shared" si="510"/>
        <v>8</v>
      </c>
      <c r="Y5110" s="263"/>
      <c r="Z5110" s="264">
        <f t="shared" si="511"/>
        <v>35246.879999999997</v>
      </c>
      <c r="AA5110" s="267">
        <f>VLOOKUP(G5110,Ma_KH!$A:$R,14,0)</f>
        <v>60</v>
      </c>
    </row>
    <row r="5111" spans="1:27" hidden="1" x14ac:dyDescent="0.25">
      <c r="A5111" s="268">
        <v>45999</v>
      </c>
      <c r="B5111" s="269">
        <v>4181059591</v>
      </c>
      <c r="C5111" s="151" t="s">
        <v>7767</v>
      </c>
      <c r="D5111" s="237">
        <v>46001</v>
      </c>
      <c r="E5111" s="271"/>
      <c r="F5111" s="270"/>
      <c r="G5111" s="33" t="s">
        <v>8610</v>
      </c>
      <c r="H5111" s="271"/>
      <c r="I5111" s="269" t="s">
        <v>8621</v>
      </c>
      <c r="J5111" s="240" t="s">
        <v>1771</v>
      </c>
      <c r="K5111" s="336" t="s">
        <v>30</v>
      </c>
      <c r="L5111" s="21" t="str">
        <f>VLOOKUP($K5111,TONG_SL!$A:$D,2,0)</f>
        <v>Gà muối 500g</v>
      </c>
      <c r="N5111" s="21" t="str">
        <f t="shared" si="507"/>
        <v>K-C6</v>
      </c>
      <c r="Q5111" s="21" t="str">
        <f>VLOOKUP(K5111,TONG_SL!$A:$D,3,0)</f>
        <v>Túi</v>
      </c>
      <c r="R5111" s="272">
        <v>6</v>
      </c>
      <c r="S5111" s="263"/>
      <c r="T5111" s="263">
        <f>VLOOKUP(VLOOKUP(G5111,Ma_KH!$A:$R,18,0)&amp;K5111,Gia_MB!$A:$F,6,0)</f>
        <v>111058</v>
      </c>
      <c r="U5111" s="264">
        <f t="shared" si="508"/>
        <v>666348</v>
      </c>
      <c r="V5111" s="263"/>
      <c r="W5111" s="265">
        <f t="shared" si="509"/>
        <v>0</v>
      </c>
      <c r="X5111" s="266" t="str">
        <f t="shared" si="510"/>
        <v>8</v>
      </c>
      <c r="Y5111" s="263"/>
      <c r="Z5111" s="264">
        <f t="shared" si="511"/>
        <v>53307.840000000004</v>
      </c>
      <c r="AA5111" s="267">
        <f>VLOOKUP(G5111,Ma_KH!$A:$R,14,0)</f>
        <v>60</v>
      </c>
    </row>
    <row r="5112" spans="1:27" hidden="1" x14ac:dyDescent="0.25">
      <c r="A5112" s="268">
        <v>45993</v>
      </c>
      <c r="B5112" s="269">
        <v>4180763957</v>
      </c>
      <c r="C5112" s="151" t="s">
        <v>7767</v>
      </c>
      <c r="D5112" s="237">
        <v>46001</v>
      </c>
      <c r="E5112" s="271"/>
      <c r="F5112" s="270"/>
      <c r="G5112" s="33" t="s">
        <v>7784</v>
      </c>
      <c r="H5112" s="271"/>
      <c r="I5112" s="269" t="s">
        <v>8622</v>
      </c>
      <c r="J5112" s="240" t="s">
        <v>1771</v>
      </c>
      <c r="K5112" s="336" t="s">
        <v>32</v>
      </c>
      <c r="L5112" s="21" t="str">
        <f>VLOOKUP($K5112,TONG_SL!$A:$D,2,0)</f>
        <v>Giò Tai Lưỡi Xào 250g</v>
      </c>
      <c r="N5112" s="21" t="str">
        <f t="shared" si="507"/>
        <v>K-C6</v>
      </c>
      <c r="Q5112" s="21" t="str">
        <f>VLOOKUP(K5112,TONG_SL!$A:$D,3,0)</f>
        <v>Túi</v>
      </c>
      <c r="R5112" s="272">
        <v>8</v>
      </c>
      <c r="S5112" s="263"/>
      <c r="T5112" s="263">
        <f>VLOOKUP(VLOOKUP(G5112,Ma_KH!$A:$R,18,0)&amp;K5112,Gia_MB!$A:$F,6,0)</f>
        <v>50182</v>
      </c>
      <c r="U5112" s="264">
        <f t="shared" si="508"/>
        <v>401456</v>
      </c>
      <c r="V5112" s="263"/>
      <c r="W5112" s="265">
        <f t="shared" si="509"/>
        <v>0</v>
      </c>
      <c r="X5112" s="266" t="str">
        <f t="shared" si="510"/>
        <v>8</v>
      </c>
      <c r="Y5112" s="263"/>
      <c r="Z5112" s="264">
        <f t="shared" si="511"/>
        <v>32116.48</v>
      </c>
      <c r="AA5112" s="267">
        <f>VLOOKUP(G5112,Ma_KH!$A:$R,14,0)</f>
        <v>60</v>
      </c>
    </row>
    <row r="5113" spans="1:27" hidden="1" x14ac:dyDescent="0.25">
      <c r="A5113" s="268">
        <v>45993</v>
      </c>
      <c r="B5113" s="269">
        <v>4180763957</v>
      </c>
      <c r="C5113" s="151" t="s">
        <v>7767</v>
      </c>
      <c r="D5113" s="237">
        <v>46001</v>
      </c>
      <c r="E5113" s="271"/>
      <c r="F5113" s="270"/>
      <c r="G5113" s="33" t="s">
        <v>7784</v>
      </c>
      <c r="H5113" s="271"/>
      <c r="I5113" s="269" t="s">
        <v>8622</v>
      </c>
      <c r="J5113" s="240" t="s">
        <v>1771</v>
      </c>
      <c r="K5113" s="336" t="s">
        <v>7187</v>
      </c>
      <c r="L5113" s="21" t="str">
        <f>VLOOKUP($K5113,TONG_SL!$A:$D,2,0)</f>
        <v>Chân giò heo muối 300g</v>
      </c>
      <c r="N5113" s="21" t="str">
        <f t="shared" si="507"/>
        <v>K-C6</v>
      </c>
      <c r="Q5113" s="21" t="str">
        <f>VLOOKUP(K5113,TONG_SL!$A:$D,3,0)</f>
        <v>Túi</v>
      </c>
      <c r="R5113" s="272">
        <v>5</v>
      </c>
      <c r="S5113" s="263"/>
      <c r="T5113" s="263">
        <f>VLOOKUP(VLOOKUP(G5113,Ma_KH!$A:$R,18,0)&amp;K5113,Gia_MB!$A:$F,6,0)</f>
        <v>73431</v>
      </c>
      <c r="U5113" s="264">
        <f t="shared" si="508"/>
        <v>367155</v>
      </c>
      <c r="V5113" s="263"/>
      <c r="W5113" s="265">
        <f t="shared" si="509"/>
        <v>0</v>
      </c>
      <c r="X5113" s="266" t="str">
        <f t="shared" si="510"/>
        <v>8</v>
      </c>
      <c r="Y5113" s="263"/>
      <c r="Z5113" s="264">
        <f t="shared" si="511"/>
        <v>29372.400000000001</v>
      </c>
      <c r="AA5113" s="267">
        <f>VLOOKUP(G5113,Ma_KH!$A:$R,14,0)</f>
        <v>60</v>
      </c>
    </row>
    <row r="5114" spans="1:27" hidden="1" x14ac:dyDescent="0.25">
      <c r="A5114" s="268">
        <v>45993</v>
      </c>
      <c r="B5114" s="269">
        <v>4180763957</v>
      </c>
      <c r="C5114" s="151" t="s">
        <v>7767</v>
      </c>
      <c r="D5114" s="237">
        <v>46001</v>
      </c>
      <c r="E5114" s="271"/>
      <c r="F5114" s="270"/>
      <c r="G5114" s="33" t="s">
        <v>7784</v>
      </c>
      <c r="H5114" s="271"/>
      <c r="I5114" s="269" t="s">
        <v>8622</v>
      </c>
      <c r="J5114" s="240" t="s">
        <v>1771</v>
      </c>
      <c r="K5114" s="336" t="s">
        <v>48</v>
      </c>
      <c r="L5114" s="21" t="str">
        <f>VLOOKUP($K5114,TONG_SL!$A:$D,2,0)</f>
        <v>Mọc Nấm Hương 250g</v>
      </c>
      <c r="N5114" s="21" t="str">
        <f t="shared" si="507"/>
        <v>K-C6</v>
      </c>
      <c r="Q5114" s="21" t="str">
        <f>VLOOKUP(K5114,TONG_SL!$A:$D,3,0)</f>
        <v>Túi</v>
      </c>
      <c r="R5114" s="272">
        <v>10</v>
      </c>
      <c r="S5114" s="263"/>
      <c r="T5114" s="263">
        <f>VLOOKUP(VLOOKUP(G5114,Ma_KH!$A:$R,18,0)&amp;K5114,Gia_MB!$A:$F,6,0)</f>
        <v>46000</v>
      </c>
      <c r="U5114" s="264">
        <f t="shared" si="508"/>
        <v>460000</v>
      </c>
      <c r="V5114" s="263"/>
      <c r="W5114" s="265">
        <f t="shared" si="509"/>
        <v>0</v>
      </c>
      <c r="X5114" s="266" t="str">
        <f t="shared" si="510"/>
        <v>8</v>
      </c>
      <c r="Y5114" s="263"/>
      <c r="Z5114" s="264">
        <f t="shared" si="511"/>
        <v>36800</v>
      </c>
      <c r="AA5114" s="267">
        <f>VLOOKUP(G5114,Ma_KH!$A:$R,14,0)</f>
        <v>60</v>
      </c>
    </row>
    <row r="5115" spans="1:27" hidden="1" x14ac:dyDescent="0.25">
      <c r="A5115" s="268">
        <v>45993</v>
      </c>
      <c r="B5115" s="269">
        <v>4180763957</v>
      </c>
      <c r="C5115" s="151" t="s">
        <v>7767</v>
      </c>
      <c r="D5115" s="237">
        <v>46001</v>
      </c>
      <c r="E5115" s="271"/>
      <c r="F5115" s="270"/>
      <c r="G5115" s="33" t="s">
        <v>7784</v>
      </c>
      <c r="H5115" s="271"/>
      <c r="I5115" s="269" t="s">
        <v>8622</v>
      </c>
      <c r="J5115" s="240" t="s">
        <v>1771</v>
      </c>
      <c r="K5115" s="336" t="s">
        <v>30</v>
      </c>
      <c r="L5115" s="21" t="str">
        <f>VLOOKUP($K5115,TONG_SL!$A:$D,2,0)</f>
        <v>Gà muối 500g</v>
      </c>
      <c r="N5115" s="21" t="str">
        <f t="shared" si="507"/>
        <v>K-C6</v>
      </c>
      <c r="Q5115" s="21" t="str">
        <f>VLOOKUP(K5115,TONG_SL!$A:$D,3,0)</f>
        <v>Túi</v>
      </c>
      <c r="R5115" s="272">
        <v>15</v>
      </c>
      <c r="S5115" s="263"/>
      <c r="T5115" s="263">
        <f>VLOOKUP(VLOOKUP(G5115,Ma_KH!$A:$R,18,0)&amp;K5115,Gia_MB!$A:$F,6,0)</f>
        <v>111058</v>
      </c>
      <c r="U5115" s="264">
        <f t="shared" si="508"/>
        <v>1665870</v>
      </c>
      <c r="V5115" s="263"/>
      <c r="W5115" s="265">
        <f t="shared" si="509"/>
        <v>0</v>
      </c>
      <c r="X5115" s="266" t="str">
        <f t="shared" si="510"/>
        <v>8</v>
      </c>
      <c r="Y5115" s="263"/>
      <c r="Z5115" s="264">
        <f t="shared" si="511"/>
        <v>133269.6</v>
      </c>
      <c r="AA5115" s="267">
        <f>VLOOKUP(G5115,Ma_KH!$A:$R,14,0)</f>
        <v>60</v>
      </c>
    </row>
    <row r="5116" spans="1:27" hidden="1" x14ac:dyDescent="0.25">
      <c r="A5116" s="245">
        <v>45997</v>
      </c>
      <c r="B5116" s="248">
        <v>4180971371</v>
      </c>
      <c r="C5116" s="151" t="s">
        <v>7767</v>
      </c>
      <c r="D5116" s="237">
        <v>46001</v>
      </c>
      <c r="E5116" s="246"/>
      <c r="F5116" s="244"/>
      <c r="G5116" s="33" t="s">
        <v>8253</v>
      </c>
      <c r="H5116" s="246"/>
      <c r="I5116" s="248" t="s">
        <v>8623</v>
      </c>
      <c r="J5116" s="240" t="s">
        <v>1771</v>
      </c>
      <c r="K5116" s="335" t="s">
        <v>7153</v>
      </c>
      <c r="L5116" s="21" t="str">
        <f>VLOOKUP($K5116,TONG_SL!$A:$D,2,0)</f>
        <v>Tai heo muối 200g</v>
      </c>
      <c r="N5116" s="21" t="str">
        <f t="shared" si="507"/>
        <v>K-C6</v>
      </c>
      <c r="Q5116" s="21" t="str">
        <f>VLOOKUP(K5116,TONG_SL!$A:$D,3,0)</f>
        <v>Túi</v>
      </c>
      <c r="R5116" s="224">
        <v>4</v>
      </c>
      <c r="S5116" s="263"/>
      <c r="T5116" s="263">
        <f>VLOOKUP(VLOOKUP(G5116,Ma_KH!$A:$R,18,0)&amp;K5116,Gia_MB!$A:$F,6,0)</f>
        <v>55595</v>
      </c>
      <c r="U5116" s="264">
        <f t="shared" si="508"/>
        <v>222380</v>
      </c>
      <c r="V5116" s="263"/>
      <c r="W5116" s="265">
        <f t="shared" si="509"/>
        <v>0</v>
      </c>
      <c r="X5116" s="266" t="str">
        <f t="shared" si="510"/>
        <v>8</v>
      </c>
      <c r="Y5116" s="263"/>
      <c r="Z5116" s="264">
        <f t="shared" si="511"/>
        <v>17790.400000000001</v>
      </c>
      <c r="AA5116" s="267">
        <f>VLOOKUP(G5116,Ma_KH!$A:$R,14,0)</f>
        <v>60</v>
      </c>
    </row>
    <row r="5117" spans="1:27" hidden="1" x14ac:dyDescent="0.25">
      <c r="A5117" s="245">
        <v>45997</v>
      </c>
      <c r="B5117" s="248">
        <v>4180971371</v>
      </c>
      <c r="C5117" s="151" t="s">
        <v>7767</v>
      </c>
      <c r="D5117" s="237">
        <v>46001</v>
      </c>
      <c r="E5117" s="246"/>
      <c r="F5117" s="244"/>
      <c r="G5117" s="33" t="s">
        <v>8253</v>
      </c>
      <c r="H5117" s="246"/>
      <c r="I5117" s="248" t="s">
        <v>8623</v>
      </c>
      <c r="J5117" s="240" t="s">
        <v>1771</v>
      </c>
      <c r="K5117" s="335" t="s">
        <v>7187</v>
      </c>
      <c r="L5117" s="21" t="str">
        <f>VLOOKUP($K5117,TONG_SL!$A:$D,2,0)</f>
        <v>Chân giò heo muối 300g</v>
      </c>
      <c r="N5117" s="21" t="str">
        <f t="shared" si="507"/>
        <v>K-C6</v>
      </c>
      <c r="Q5117" s="21" t="str">
        <f>VLOOKUP(K5117,TONG_SL!$A:$D,3,0)</f>
        <v>Túi</v>
      </c>
      <c r="R5117" s="224">
        <v>30</v>
      </c>
      <c r="S5117" s="263"/>
      <c r="T5117" s="263">
        <f>VLOOKUP(VLOOKUP(G5117,Ma_KH!$A:$R,18,0)&amp;K5117,Gia_MB!$A:$F,6,0)</f>
        <v>73431</v>
      </c>
      <c r="U5117" s="264">
        <f t="shared" si="508"/>
        <v>2202930</v>
      </c>
      <c r="V5117" s="263"/>
      <c r="W5117" s="265">
        <f t="shared" si="509"/>
        <v>0</v>
      </c>
      <c r="X5117" s="266" t="str">
        <f t="shared" si="510"/>
        <v>8</v>
      </c>
      <c r="Y5117" s="263"/>
      <c r="Z5117" s="264">
        <f t="shared" si="511"/>
        <v>176234.4</v>
      </c>
      <c r="AA5117" s="267">
        <f>VLOOKUP(G5117,Ma_KH!$A:$R,14,0)</f>
        <v>60</v>
      </c>
    </row>
    <row r="5118" spans="1:27" hidden="1" x14ac:dyDescent="0.25">
      <c r="A5118" s="245">
        <v>45997</v>
      </c>
      <c r="B5118" s="248">
        <v>4180971371</v>
      </c>
      <c r="C5118" s="151" t="s">
        <v>7767</v>
      </c>
      <c r="D5118" s="237">
        <v>46001</v>
      </c>
      <c r="E5118" s="246"/>
      <c r="F5118" s="244"/>
      <c r="G5118" s="33" t="s">
        <v>8253</v>
      </c>
      <c r="H5118" s="246"/>
      <c r="I5118" s="248" t="s">
        <v>8623</v>
      </c>
      <c r="J5118" s="240" t="s">
        <v>1771</v>
      </c>
      <c r="K5118" s="335" t="s">
        <v>7154</v>
      </c>
      <c r="L5118" s="21" t="str">
        <f>VLOOKUP($K5118,TONG_SL!$A:$D,2,0)</f>
        <v>Chả cốm 300g</v>
      </c>
      <c r="N5118" s="21" t="str">
        <f t="shared" si="507"/>
        <v>K-C6</v>
      </c>
      <c r="Q5118" s="21" t="str">
        <f>VLOOKUP(K5118,TONG_SL!$A:$D,3,0)</f>
        <v>Túi</v>
      </c>
      <c r="R5118" s="224">
        <v>6</v>
      </c>
      <c r="S5118" s="263"/>
      <c r="T5118" s="263">
        <f>VLOOKUP(VLOOKUP(G5118,Ma_KH!$A:$R,18,0)&amp;K5118,Gia_MB!$A:$F,6,0)</f>
        <v>74250</v>
      </c>
      <c r="U5118" s="264">
        <f t="shared" si="508"/>
        <v>445500</v>
      </c>
      <c r="V5118" s="263"/>
      <c r="W5118" s="265">
        <f t="shared" si="509"/>
        <v>0</v>
      </c>
      <c r="X5118" s="266" t="str">
        <f t="shared" si="510"/>
        <v>8</v>
      </c>
      <c r="Y5118" s="263"/>
      <c r="Z5118" s="264">
        <f t="shared" si="511"/>
        <v>35640</v>
      </c>
      <c r="AA5118" s="267">
        <f>VLOOKUP(G5118,Ma_KH!$A:$R,14,0)</f>
        <v>60</v>
      </c>
    </row>
    <row r="5119" spans="1:27" hidden="1" x14ac:dyDescent="0.25">
      <c r="A5119" s="245">
        <v>45997</v>
      </c>
      <c r="B5119" s="248">
        <v>4180971371</v>
      </c>
      <c r="C5119" s="151" t="s">
        <v>7767</v>
      </c>
      <c r="D5119" s="237">
        <v>46001</v>
      </c>
      <c r="E5119" s="246"/>
      <c r="F5119" s="244"/>
      <c r="G5119" s="33" t="s">
        <v>8253</v>
      </c>
      <c r="H5119" s="246"/>
      <c r="I5119" s="248" t="s">
        <v>8623</v>
      </c>
      <c r="J5119" s="240" t="s">
        <v>1771</v>
      </c>
      <c r="K5119" s="335" t="s">
        <v>32</v>
      </c>
      <c r="L5119" s="21" t="str">
        <f>VLOOKUP($K5119,TONG_SL!$A:$D,2,0)</f>
        <v>Giò Tai Lưỡi Xào 250g</v>
      </c>
      <c r="N5119" s="21" t="str">
        <f t="shared" ref="N5119:N5182" si="512">IF($B5119&lt;&gt;"","K-C6","")</f>
        <v>K-C6</v>
      </c>
      <c r="Q5119" s="21" t="str">
        <f>VLOOKUP(K5119,TONG_SL!$A:$D,3,0)</f>
        <v>Túi</v>
      </c>
      <c r="R5119" s="224">
        <v>10</v>
      </c>
      <c r="S5119" s="263"/>
      <c r="T5119" s="263">
        <f>VLOOKUP(VLOOKUP(G5119,Ma_KH!$A:$R,18,0)&amp;K5119,Gia_MB!$A:$F,6,0)</f>
        <v>50182</v>
      </c>
      <c r="U5119" s="264">
        <f t="shared" si="508"/>
        <v>501820</v>
      </c>
      <c r="V5119" s="263"/>
      <c r="W5119" s="265">
        <f t="shared" si="509"/>
        <v>0</v>
      </c>
      <c r="X5119" s="266" t="str">
        <f t="shared" si="510"/>
        <v>8</v>
      </c>
      <c r="Y5119" s="263"/>
      <c r="Z5119" s="264">
        <f t="shared" si="511"/>
        <v>40145.599999999999</v>
      </c>
      <c r="AA5119" s="267">
        <f>VLOOKUP(G5119,Ma_KH!$A:$R,14,0)</f>
        <v>60</v>
      </c>
    </row>
    <row r="5120" spans="1:27" hidden="1" x14ac:dyDescent="0.25">
      <c r="A5120" s="245">
        <v>45997</v>
      </c>
      <c r="B5120" s="248">
        <v>4180971371</v>
      </c>
      <c r="C5120" s="151" t="s">
        <v>7767</v>
      </c>
      <c r="D5120" s="237">
        <v>46001</v>
      </c>
      <c r="E5120" s="246"/>
      <c r="F5120" s="244"/>
      <c r="G5120" s="33" t="s">
        <v>8253</v>
      </c>
      <c r="H5120" s="246"/>
      <c r="I5120" s="248" t="s">
        <v>8623</v>
      </c>
      <c r="J5120" s="240" t="s">
        <v>1771</v>
      </c>
      <c r="K5120" s="335" t="s">
        <v>48</v>
      </c>
      <c r="L5120" s="21" t="str">
        <f>VLOOKUP($K5120,TONG_SL!$A:$D,2,0)</f>
        <v>Mọc Nấm Hương 250g</v>
      </c>
      <c r="N5120" s="21" t="str">
        <f t="shared" si="512"/>
        <v>K-C6</v>
      </c>
      <c r="Q5120" s="21" t="str">
        <f>VLOOKUP(K5120,TONG_SL!$A:$D,3,0)</f>
        <v>Túi</v>
      </c>
      <c r="R5120" s="224">
        <v>4</v>
      </c>
      <c r="S5120" s="263"/>
      <c r="T5120" s="263">
        <f>VLOOKUP(VLOOKUP(G5120,Ma_KH!$A:$R,18,0)&amp;K5120,Gia_MB!$A:$F,6,0)</f>
        <v>46000</v>
      </c>
      <c r="U5120" s="264">
        <f t="shared" si="508"/>
        <v>184000</v>
      </c>
      <c r="V5120" s="263"/>
      <c r="W5120" s="265">
        <f t="shared" si="509"/>
        <v>0</v>
      </c>
      <c r="X5120" s="266" t="str">
        <f t="shared" si="510"/>
        <v>8</v>
      </c>
      <c r="Y5120" s="263"/>
      <c r="Z5120" s="264">
        <f t="shared" si="511"/>
        <v>14720</v>
      </c>
      <c r="AA5120" s="267">
        <f>VLOOKUP(G5120,Ma_KH!$A:$R,14,0)</f>
        <v>60</v>
      </c>
    </row>
    <row r="5121" spans="1:27" hidden="1" x14ac:dyDescent="0.25">
      <c r="A5121" s="245">
        <v>45997</v>
      </c>
      <c r="B5121" s="248">
        <v>4180971371</v>
      </c>
      <c r="C5121" s="151" t="s">
        <v>7767</v>
      </c>
      <c r="D5121" s="237">
        <v>46001</v>
      </c>
      <c r="E5121" s="246"/>
      <c r="F5121" s="244"/>
      <c r="G5121" s="33" t="s">
        <v>8253</v>
      </c>
      <c r="H5121" s="246"/>
      <c r="I5121" s="248" t="s">
        <v>8623</v>
      </c>
      <c r="J5121" s="240" t="s">
        <v>1771</v>
      </c>
      <c r="K5121" s="335" t="s">
        <v>30</v>
      </c>
      <c r="L5121" s="21" t="str">
        <f>VLOOKUP($K5121,TONG_SL!$A:$D,2,0)</f>
        <v>Gà muối 500g</v>
      </c>
      <c r="N5121" s="21" t="str">
        <f t="shared" si="512"/>
        <v>K-C6</v>
      </c>
      <c r="Q5121" s="21" t="str">
        <f>VLOOKUP(K5121,TONG_SL!$A:$D,3,0)</f>
        <v>Túi</v>
      </c>
      <c r="R5121" s="224">
        <v>10</v>
      </c>
      <c r="S5121" s="263"/>
      <c r="T5121" s="263">
        <f>VLOOKUP(VLOOKUP(G5121,Ma_KH!$A:$R,18,0)&amp;K5121,Gia_MB!$A:$F,6,0)</f>
        <v>111058</v>
      </c>
      <c r="U5121" s="264">
        <f t="shared" si="508"/>
        <v>1110580</v>
      </c>
      <c r="V5121" s="263"/>
      <c r="W5121" s="265">
        <f t="shared" si="509"/>
        <v>0</v>
      </c>
      <c r="X5121" s="266" t="str">
        <f t="shared" si="510"/>
        <v>8</v>
      </c>
      <c r="Y5121" s="263"/>
      <c r="Z5121" s="264">
        <f t="shared" si="511"/>
        <v>88846.400000000009</v>
      </c>
      <c r="AA5121" s="267">
        <f>VLOOKUP(G5121,Ma_KH!$A:$R,14,0)</f>
        <v>60</v>
      </c>
    </row>
    <row r="5122" spans="1:27" hidden="1" x14ac:dyDescent="0.25">
      <c r="A5122" s="245">
        <v>45997</v>
      </c>
      <c r="B5122" s="248">
        <v>4180971371</v>
      </c>
      <c r="C5122" s="151" t="s">
        <v>7767</v>
      </c>
      <c r="D5122" s="237">
        <v>46001</v>
      </c>
      <c r="E5122" s="246"/>
      <c r="F5122" s="244"/>
      <c r="G5122" s="33" t="s">
        <v>8253</v>
      </c>
      <c r="H5122" s="246"/>
      <c r="I5122" s="248" t="s">
        <v>8623</v>
      </c>
      <c r="J5122" s="240" t="s">
        <v>1771</v>
      </c>
      <c r="K5122" s="335" t="s">
        <v>7821</v>
      </c>
      <c r="L5122" s="21" t="str">
        <f>VLOOKUP($K5122,TONG_SL!$A:$D,2,0)</f>
        <v>Giò sụn gà 250g</v>
      </c>
      <c r="N5122" s="21" t="str">
        <f t="shared" si="512"/>
        <v>K-C6</v>
      </c>
      <c r="Q5122" s="21" t="str">
        <f>VLOOKUP(K5122,TONG_SL!$A:$D,3,0)</f>
        <v>Túi</v>
      </c>
      <c r="R5122" s="224">
        <v>6</v>
      </c>
      <c r="S5122" s="263"/>
      <c r="T5122" s="263">
        <f>VLOOKUP(VLOOKUP(G5122,Ma_KH!$A:$R,18,0)&amp;K5122,Gia_MB!$A:$F,6,0)</f>
        <v>50400</v>
      </c>
      <c r="U5122" s="264">
        <f t="shared" si="508"/>
        <v>302400</v>
      </c>
      <c r="V5122" s="263"/>
      <c r="W5122" s="265">
        <f t="shared" si="509"/>
        <v>0</v>
      </c>
      <c r="X5122" s="266" t="str">
        <f t="shared" si="510"/>
        <v>8</v>
      </c>
      <c r="Y5122" s="263"/>
      <c r="Z5122" s="264">
        <f t="shared" si="511"/>
        <v>24192</v>
      </c>
      <c r="AA5122" s="267">
        <f>VLOOKUP(G5122,Ma_KH!$A:$R,14,0)</f>
        <v>60</v>
      </c>
    </row>
    <row r="5123" spans="1:27" hidden="1" x14ac:dyDescent="0.25">
      <c r="A5123" s="245">
        <v>45995</v>
      </c>
      <c r="B5123" s="248">
        <v>4180884615</v>
      </c>
      <c r="C5123" s="151" t="s">
        <v>7767</v>
      </c>
      <c r="D5123" s="237">
        <v>46001</v>
      </c>
      <c r="E5123" s="246"/>
      <c r="F5123" s="244"/>
      <c r="G5123" s="33" t="s">
        <v>8624</v>
      </c>
      <c r="H5123" s="246"/>
      <c r="I5123" s="248" t="s">
        <v>8625</v>
      </c>
      <c r="J5123" s="240" t="s">
        <v>1771</v>
      </c>
      <c r="K5123" s="335" t="s">
        <v>7153</v>
      </c>
      <c r="L5123" s="21" t="str">
        <f>VLOOKUP($K5123,TONG_SL!$A:$D,2,0)</f>
        <v>Tai heo muối 200g</v>
      </c>
      <c r="N5123" s="21" t="str">
        <f t="shared" si="512"/>
        <v>K-C6</v>
      </c>
      <c r="Q5123" s="21" t="str">
        <f>VLOOKUP(K5123,TONG_SL!$A:$D,3,0)</f>
        <v>Túi</v>
      </c>
      <c r="R5123" s="224">
        <v>6</v>
      </c>
      <c r="S5123" s="263"/>
      <c r="T5123" s="263">
        <f>VLOOKUP(VLOOKUP(G5123,Ma_KH!$A:$R,18,0)&amp;K5123,Gia_MB!$A:$F,6,0)</f>
        <v>55595</v>
      </c>
      <c r="U5123" s="264">
        <f t="shared" si="508"/>
        <v>333570</v>
      </c>
      <c r="V5123" s="263"/>
      <c r="W5123" s="265">
        <f t="shared" si="509"/>
        <v>0</v>
      </c>
      <c r="X5123" s="266" t="str">
        <f t="shared" si="510"/>
        <v>8</v>
      </c>
      <c r="Y5123" s="263"/>
      <c r="Z5123" s="264">
        <f t="shared" si="511"/>
        <v>26685.600000000002</v>
      </c>
      <c r="AA5123" s="267">
        <f>VLOOKUP(G5123,Ma_KH!$A:$R,14,0)</f>
        <v>60</v>
      </c>
    </row>
    <row r="5124" spans="1:27" hidden="1" x14ac:dyDescent="0.25">
      <c r="A5124" s="245">
        <v>45995</v>
      </c>
      <c r="B5124" s="248">
        <v>4180884615</v>
      </c>
      <c r="C5124" s="151" t="s">
        <v>7767</v>
      </c>
      <c r="D5124" s="237">
        <v>46001</v>
      </c>
      <c r="E5124" s="246"/>
      <c r="F5124" s="244"/>
      <c r="G5124" s="33" t="s">
        <v>8624</v>
      </c>
      <c r="H5124" s="246"/>
      <c r="I5124" s="248" t="s">
        <v>8625</v>
      </c>
      <c r="J5124" s="240" t="s">
        <v>1771</v>
      </c>
      <c r="K5124" s="335" t="s">
        <v>32</v>
      </c>
      <c r="L5124" s="21" t="str">
        <f>VLOOKUP($K5124,TONG_SL!$A:$D,2,0)</f>
        <v>Giò Tai Lưỡi Xào 250g</v>
      </c>
      <c r="N5124" s="21" t="str">
        <f t="shared" si="512"/>
        <v>K-C6</v>
      </c>
      <c r="Q5124" s="21" t="str">
        <f>VLOOKUP(K5124,TONG_SL!$A:$D,3,0)</f>
        <v>Túi</v>
      </c>
      <c r="R5124" s="224">
        <v>15</v>
      </c>
      <c r="S5124" s="263"/>
      <c r="T5124" s="263">
        <f>VLOOKUP(VLOOKUP(G5124,Ma_KH!$A:$R,18,0)&amp;K5124,Gia_MB!$A:$F,6,0)</f>
        <v>50182</v>
      </c>
      <c r="U5124" s="264">
        <f t="shared" si="508"/>
        <v>752730</v>
      </c>
      <c r="V5124" s="263"/>
      <c r="W5124" s="265">
        <f t="shared" si="509"/>
        <v>0</v>
      </c>
      <c r="X5124" s="266" t="str">
        <f t="shared" si="510"/>
        <v>8</v>
      </c>
      <c r="Y5124" s="263"/>
      <c r="Z5124" s="264">
        <f t="shared" si="511"/>
        <v>60218.400000000001</v>
      </c>
      <c r="AA5124" s="267">
        <f>VLOOKUP(G5124,Ma_KH!$A:$R,14,0)</f>
        <v>60</v>
      </c>
    </row>
    <row r="5125" spans="1:27" hidden="1" x14ac:dyDescent="0.25">
      <c r="A5125" s="245">
        <v>45995</v>
      </c>
      <c r="B5125" s="248">
        <v>4180884615</v>
      </c>
      <c r="C5125" s="151" t="s">
        <v>7767</v>
      </c>
      <c r="D5125" s="237">
        <v>46001</v>
      </c>
      <c r="E5125" s="246"/>
      <c r="F5125" s="244"/>
      <c r="G5125" s="33" t="s">
        <v>8624</v>
      </c>
      <c r="H5125" s="246"/>
      <c r="I5125" s="248" t="s">
        <v>8625</v>
      </c>
      <c r="J5125" s="240" t="s">
        <v>1771</v>
      </c>
      <c r="K5125" s="335" t="s">
        <v>30</v>
      </c>
      <c r="L5125" s="21" t="str">
        <f>VLOOKUP($K5125,TONG_SL!$A:$D,2,0)</f>
        <v>Gà muối 500g</v>
      </c>
      <c r="N5125" s="21" t="str">
        <f t="shared" si="512"/>
        <v>K-C6</v>
      </c>
      <c r="Q5125" s="21" t="str">
        <f>VLOOKUP(K5125,TONG_SL!$A:$D,3,0)</f>
        <v>Túi</v>
      </c>
      <c r="R5125" s="224">
        <v>1</v>
      </c>
      <c r="S5125" s="263"/>
      <c r="T5125" s="263">
        <f>VLOOKUP(VLOOKUP(G5125,Ma_KH!$A:$R,18,0)&amp;K5125,Gia_MB!$A:$F,6,0)</f>
        <v>111058</v>
      </c>
      <c r="U5125" s="264">
        <f t="shared" si="508"/>
        <v>111058</v>
      </c>
      <c r="V5125" s="263"/>
      <c r="W5125" s="265">
        <f t="shared" si="509"/>
        <v>0</v>
      </c>
      <c r="X5125" s="266" t="str">
        <f t="shared" si="510"/>
        <v>8</v>
      </c>
      <c r="Y5125" s="263"/>
      <c r="Z5125" s="264">
        <f t="shared" si="511"/>
        <v>8884.64</v>
      </c>
      <c r="AA5125" s="267">
        <f>VLOOKUP(G5125,Ma_KH!$A:$R,14,0)</f>
        <v>60</v>
      </c>
    </row>
    <row r="5126" spans="1:27" hidden="1" x14ac:dyDescent="0.25">
      <c r="A5126" s="245">
        <v>45995</v>
      </c>
      <c r="B5126" s="248">
        <v>4180884615</v>
      </c>
      <c r="C5126" s="151" t="s">
        <v>7767</v>
      </c>
      <c r="D5126" s="237">
        <v>46001</v>
      </c>
      <c r="E5126" s="246"/>
      <c r="F5126" s="244"/>
      <c r="G5126" s="33" t="s">
        <v>8624</v>
      </c>
      <c r="H5126" s="246"/>
      <c r="I5126" s="248" t="s">
        <v>8625</v>
      </c>
      <c r="J5126" s="240" t="s">
        <v>1771</v>
      </c>
      <c r="K5126" s="335" t="s">
        <v>48</v>
      </c>
      <c r="L5126" s="21" t="str">
        <f>VLOOKUP($K5126,TONG_SL!$A:$D,2,0)</f>
        <v>Mọc Nấm Hương 250g</v>
      </c>
      <c r="N5126" s="21" t="str">
        <f t="shared" si="512"/>
        <v>K-C6</v>
      </c>
      <c r="Q5126" s="21" t="str">
        <f>VLOOKUP(K5126,TONG_SL!$A:$D,3,0)</f>
        <v>Túi</v>
      </c>
      <c r="R5126" s="224">
        <v>6</v>
      </c>
      <c r="S5126" s="263"/>
      <c r="T5126" s="263">
        <f>VLOOKUP(VLOOKUP(G5126,Ma_KH!$A:$R,18,0)&amp;K5126,Gia_MB!$A:$F,6,0)</f>
        <v>46000</v>
      </c>
      <c r="U5126" s="264">
        <f t="shared" si="508"/>
        <v>276000</v>
      </c>
      <c r="V5126" s="263"/>
      <c r="W5126" s="265">
        <f t="shared" si="509"/>
        <v>0</v>
      </c>
      <c r="X5126" s="266" t="str">
        <f t="shared" si="510"/>
        <v>8</v>
      </c>
      <c r="Y5126" s="263"/>
      <c r="Z5126" s="264">
        <f t="shared" si="511"/>
        <v>22080</v>
      </c>
      <c r="AA5126" s="267">
        <f>VLOOKUP(G5126,Ma_KH!$A:$R,14,0)</f>
        <v>60</v>
      </c>
    </row>
    <row r="5127" spans="1:27" hidden="1" x14ac:dyDescent="0.25">
      <c r="A5127" s="245">
        <v>45995</v>
      </c>
      <c r="B5127" s="248">
        <v>4180884615</v>
      </c>
      <c r="C5127" s="151" t="s">
        <v>7767</v>
      </c>
      <c r="D5127" s="237">
        <v>46001</v>
      </c>
      <c r="E5127" s="246"/>
      <c r="F5127" s="244"/>
      <c r="G5127" s="33" t="s">
        <v>8624</v>
      </c>
      <c r="H5127" s="246"/>
      <c r="I5127" s="248" t="s">
        <v>8625</v>
      </c>
      <c r="J5127" s="240" t="s">
        <v>1771</v>
      </c>
      <c r="K5127" s="335" t="s">
        <v>7187</v>
      </c>
      <c r="L5127" s="21" t="str">
        <f>VLOOKUP($K5127,TONG_SL!$A:$D,2,0)</f>
        <v>Chân giò heo muối 300g</v>
      </c>
      <c r="N5127" s="21" t="str">
        <f t="shared" si="512"/>
        <v>K-C6</v>
      </c>
      <c r="Q5127" s="21" t="str">
        <f>VLOOKUP(K5127,TONG_SL!$A:$D,3,0)</f>
        <v>Túi</v>
      </c>
      <c r="R5127" s="224">
        <v>15</v>
      </c>
      <c r="S5127" s="263"/>
      <c r="T5127" s="263">
        <f>VLOOKUP(VLOOKUP(G5127,Ma_KH!$A:$R,18,0)&amp;K5127,Gia_MB!$A:$F,6,0)</f>
        <v>73431</v>
      </c>
      <c r="U5127" s="264">
        <f t="shared" si="508"/>
        <v>1101465</v>
      </c>
      <c r="V5127" s="263"/>
      <c r="W5127" s="265">
        <f t="shared" si="509"/>
        <v>0</v>
      </c>
      <c r="X5127" s="266" t="str">
        <f t="shared" si="510"/>
        <v>8</v>
      </c>
      <c r="Y5127" s="263"/>
      <c r="Z5127" s="264">
        <f t="shared" si="511"/>
        <v>88117.2</v>
      </c>
      <c r="AA5127" s="267">
        <f>VLOOKUP(G5127,Ma_KH!$A:$R,14,0)</f>
        <v>60</v>
      </c>
    </row>
    <row r="5128" spans="1:27" hidden="1" x14ac:dyDescent="0.25">
      <c r="A5128" s="259">
        <v>45999</v>
      </c>
      <c r="B5128" s="260">
        <v>4181092119</v>
      </c>
      <c r="C5128" s="151" t="s">
        <v>7767</v>
      </c>
      <c r="D5128" s="237">
        <v>46001</v>
      </c>
      <c r="E5128" s="262"/>
      <c r="F5128" s="261"/>
      <c r="G5128" s="32" t="s">
        <v>1499</v>
      </c>
      <c r="H5128" s="262"/>
      <c r="I5128" s="260">
        <v>4181092119</v>
      </c>
      <c r="J5128" s="260" t="s">
        <v>1784</v>
      </c>
      <c r="K5128" s="337" t="s">
        <v>48</v>
      </c>
      <c r="L5128" s="21" t="str">
        <f>VLOOKUP($K5128,TONG_SL!$A:$D,2,0)</f>
        <v>Mọc Nấm Hương 250g</v>
      </c>
      <c r="N5128" s="21" t="str">
        <f t="shared" si="512"/>
        <v>K-C6</v>
      </c>
      <c r="Q5128" s="21" t="str">
        <f>VLOOKUP(K5128,TONG_SL!$A:$D,3,0)</f>
        <v>Túi</v>
      </c>
      <c r="R5128" s="263">
        <v>10</v>
      </c>
      <c r="S5128" s="263"/>
      <c r="T5128" s="263">
        <f>VLOOKUP(VLOOKUP(G5128,Ma_KH!$A:$R,18,0)&amp;K5128,Gia_MB!$A:$F,6,0)</f>
        <v>46000</v>
      </c>
      <c r="U5128" s="264">
        <f t="shared" ref="U5128:U5159" si="513">T5128*R5128</f>
        <v>460000</v>
      </c>
      <c r="V5128" s="263"/>
      <c r="W5128" s="265">
        <f t="shared" ref="W5128:W5159" si="514">U5128*V5128</f>
        <v>0</v>
      </c>
      <c r="X5128" s="266" t="str">
        <f t="shared" ref="X5128:X5159" si="515">IF(B5128&lt;&gt;"","8","0")</f>
        <v>8</v>
      </c>
      <c r="Y5128" s="263"/>
      <c r="Z5128" s="264">
        <f t="shared" ref="Z5128:Z5159" si="516">U5128*X5128%</f>
        <v>36800</v>
      </c>
      <c r="AA5128" s="267">
        <f>VLOOKUP(G5128,Ma_KH!$A:$R,14,0)</f>
        <v>60</v>
      </c>
    </row>
    <row r="5129" spans="1:27" hidden="1" x14ac:dyDescent="0.25">
      <c r="A5129" s="259">
        <v>45999</v>
      </c>
      <c r="B5129" s="260">
        <v>4181092119</v>
      </c>
      <c r="C5129" s="151" t="s">
        <v>7767</v>
      </c>
      <c r="D5129" s="237">
        <v>46001</v>
      </c>
      <c r="E5129" s="262"/>
      <c r="F5129" s="261"/>
      <c r="G5129" s="32" t="s">
        <v>1499</v>
      </c>
      <c r="H5129" s="262"/>
      <c r="I5129" s="260">
        <v>4181092119</v>
      </c>
      <c r="J5129" s="260" t="s">
        <v>1784</v>
      </c>
      <c r="K5129" s="337" t="s">
        <v>34</v>
      </c>
      <c r="L5129" s="21" t="str">
        <f>VLOOKUP($K5129,TONG_SL!$A:$D,2,0)</f>
        <v>Tai heo muối 200g</v>
      </c>
      <c r="N5129" s="21" t="str">
        <f t="shared" si="512"/>
        <v>K-C6</v>
      </c>
      <c r="Q5129" s="21" t="str">
        <f>VLOOKUP(K5129,TONG_SL!$A:$D,3,0)</f>
        <v>Túi</v>
      </c>
      <c r="R5129" s="263">
        <v>5</v>
      </c>
      <c r="S5129" s="263"/>
      <c r="T5129" s="263">
        <f>VLOOKUP(VLOOKUP(G5129,Ma_KH!$A:$R,18,0)&amp;K5129,Gia_MB!$A:$F,6,0)</f>
        <v>55595</v>
      </c>
      <c r="U5129" s="264">
        <f t="shared" si="513"/>
        <v>277975</v>
      </c>
      <c r="V5129" s="263"/>
      <c r="W5129" s="265">
        <f t="shared" si="514"/>
        <v>0</v>
      </c>
      <c r="X5129" s="266" t="str">
        <f t="shared" si="515"/>
        <v>8</v>
      </c>
      <c r="Y5129" s="263"/>
      <c r="Z5129" s="264">
        <f t="shared" si="516"/>
        <v>22238</v>
      </c>
      <c r="AA5129" s="267">
        <f>VLOOKUP(G5129,Ma_KH!$A:$R,14,0)</f>
        <v>60</v>
      </c>
    </row>
    <row r="5130" spans="1:27" hidden="1" x14ac:dyDescent="0.25">
      <c r="A5130" s="259">
        <v>46000</v>
      </c>
      <c r="B5130" s="260">
        <v>4181155561</v>
      </c>
      <c r="C5130" s="151" t="s">
        <v>7767</v>
      </c>
      <c r="D5130" s="237">
        <v>46001</v>
      </c>
      <c r="E5130" s="262"/>
      <c r="F5130" s="261"/>
      <c r="G5130" s="32" t="s">
        <v>1641</v>
      </c>
      <c r="H5130" s="262"/>
      <c r="I5130" s="260">
        <v>4181155561</v>
      </c>
      <c r="J5130" s="260" t="s">
        <v>1784</v>
      </c>
      <c r="K5130" s="337" t="s">
        <v>48</v>
      </c>
      <c r="L5130" s="21" t="str">
        <f>VLOOKUP($K5130,TONG_SL!$A:$D,2,0)</f>
        <v>Mọc Nấm Hương 250g</v>
      </c>
      <c r="N5130" s="21" t="str">
        <f t="shared" si="512"/>
        <v>K-C6</v>
      </c>
      <c r="Q5130" s="21" t="str">
        <f>VLOOKUP(K5130,TONG_SL!$A:$D,3,0)</f>
        <v>Túi</v>
      </c>
      <c r="R5130" s="263">
        <v>10</v>
      </c>
      <c r="S5130" s="263"/>
      <c r="T5130" s="263">
        <f>VLOOKUP(VLOOKUP(G5130,Ma_KH!$A:$R,18,0)&amp;K5130,Gia_MB!$A:$F,6,0)</f>
        <v>46000</v>
      </c>
      <c r="U5130" s="264">
        <f t="shared" si="513"/>
        <v>460000</v>
      </c>
      <c r="V5130" s="263"/>
      <c r="W5130" s="265">
        <f t="shared" si="514"/>
        <v>0</v>
      </c>
      <c r="X5130" s="266" t="str">
        <f t="shared" si="515"/>
        <v>8</v>
      </c>
      <c r="Y5130" s="263"/>
      <c r="Z5130" s="264">
        <f t="shared" si="516"/>
        <v>36800</v>
      </c>
      <c r="AA5130" s="267">
        <f>VLOOKUP(G5130,Ma_KH!$A:$R,14,0)</f>
        <v>60</v>
      </c>
    </row>
    <row r="5131" spans="1:27" hidden="1" x14ac:dyDescent="0.25">
      <c r="A5131" s="259">
        <v>46000</v>
      </c>
      <c r="B5131" s="260">
        <v>4181155561</v>
      </c>
      <c r="C5131" s="151" t="s">
        <v>7767</v>
      </c>
      <c r="D5131" s="237">
        <v>46001</v>
      </c>
      <c r="E5131" s="262"/>
      <c r="F5131" s="261"/>
      <c r="G5131" s="32" t="s">
        <v>1641</v>
      </c>
      <c r="H5131" s="262"/>
      <c r="I5131" s="260">
        <v>4181155561</v>
      </c>
      <c r="J5131" s="260" t="s">
        <v>1784</v>
      </c>
      <c r="K5131" s="337" t="s">
        <v>34</v>
      </c>
      <c r="L5131" s="21" t="str">
        <f>VLOOKUP($K5131,TONG_SL!$A:$D,2,0)</f>
        <v>Tai heo muối 200g</v>
      </c>
      <c r="N5131" s="21" t="str">
        <f t="shared" si="512"/>
        <v>K-C6</v>
      </c>
      <c r="Q5131" s="21" t="str">
        <f>VLOOKUP(K5131,TONG_SL!$A:$D,3,0)</f>
        <v>Túi</v>
      </c>
      <c r="R5131" s="263">
        <v>5</v>
      </c>
      <c r="S5131" s="263"/>
      <c r="T5131" s="263">
        <f>VLOOKUP(VLOOKUP(G5131,Ma_KH!$A:$R,18,0)&amp;K5131,Gia_MB!$A:$F,6,0)</f>
        <v>55595</v>
      </c>
      <c r="U5131" s="264">
        <f t="shared" si="513"/>
        <v>277975</v>
      </c>
      <c r="V5131" s="263"/>
      <c r="W5131" s="265">
        <f t="shared" si="514"/>
        <v>0</v>
      </c>
      <c r="X5131" s="266" t="str">
        <f t="shared" si="515"/>
        <v>8</v>
      </c>
      <c r="Y5131" s="263"/>
      <c r="Z5131" s="264">
        <f t="shared" si="516"/>
        <v>22238</v>
      </c>
      <c r="AA5131" s="267">
        <f>VLOOKUP(G5131,Ma_KH!$A:$R,14,0)</f>
        <v>60</v>
      </c>
    </row>
    <row r="5132" spans="1:27" hidden="1" x14ac:dyDescent="0.25">
      <c r="A5132" s="259">
        <v>46000</v>
      </c>
      <c r="B5132" s="260">
        <v>4181155561</v>
      </c>
      <c r="C5132" s="151" t="s">
        <v>7767</v>
      </c>
      <c r="D5132" s="237">
        <v>46001</v>
      </c>
      <c r="E5132" s="262"/>
      <c r="F5132" s="261"/>
      <c r="G5132" s="32" t="s">
        <v>1641</v>
      </c>
      <c r="H5132" s="262"/>
      <c r="I5132" s="260">
        <v>4181155561</v>
      </c>
      <c r="J5132" s="260" t="s">
        <v>1784</v>
      </c>
      <c r="K5132" s="337" t="s">
        <v>37</v>
      </c>
      <c r="L5132" s="21" t="str">
        <f>VLOOKUP($K5132,TONG_SL!$A:$D,2,0)</f>
        <v>Chả cốm 300g</v>
      </c>
      <c r="N5132" s="21" t="str">
        <f t="shared" si="512"/>
        <v>K-C6</v>
      </c>
      <c r="Q5132" s="21" t="str">
        <f>VLOOKUP(K5132,TONG_SL!$A:$D,3,0)</f>
        <v>Túi</v>
      </c>
      <c r="R5132" s="263">
        <v>5</v>
      </c>
      <c r="S5132" s="263"/>
      <c r="T5132" s="263">
        <f>VLOOKUP(VLOOKUP(G5132,Ma_KH!$A:$R,18,0)&amp;K5132,Gia_MB!$A:$F,6,0)</f>
        <v>74250</v>
      </c>
      <c r="U5132" s="264">
        <f t="shared" si="513"/>
        <v>371250</v>
      </c>
      <c r="V5132" s="263"/>
      <c r="W5132" s="265">
        <f t="shared" si="514"/>
        <v>0</v>
      </c>
      <c r="X5132" s="266" t="str">
        <f t="shared" si="515"/>
        <v>8</v>
      </c>
      <c r="Y5132" s="263"/>
      <c r="Z5132" s="264">
        <f t="shared" si="516"/>
        <v>29700</v>
      </c>
      <c r="AA5132" s="267">
        <f>VLOOKUP(G5132,Ma_KH!$A:$R,14,0)</f>
        <v>60</v>
      </c>
    </row>
    <row r="5133" spans="1:27" hidden="1" x14ac:dyDescent="0.25">
      <c r="A5133" s="259">
        <v>46000</v>
      </c>
      <c r="B5133" s="260">
        <v>4181155561</v>
      </c>
      <c r="C5133" s="151" t="s">
        <v>7767</v>
      </c>
      <c r="D5133" s="237">
        <v>46001</v>
      </c>
      <c r="E5133" s="262"/>
      <c r="F5133" s="261"/>
      <c r="G5133" s="32" t="s">
        <v>1641</v>
      </c>
      <c r="H5133" s="262"/>
      <c r="I5133" s="260">
        <v>4181155561</v>
      </c>
      <c r="J5133" s="260" t="s">
        <v>1784</v>
      </c>
      <c r="K5133" s="337" t="s">
        <v>27</v>
      </c>
      <c r="L5133" s="21" t="str">
        <f>VLOOKUP($K5133,TONG_SL!$A:$D,2,0)</f>
        <v>Chân giò heo muối 300g</v>
      </c>
      <c r="N5133" s="21" t="str">
        <f t="shared" si="512"/>
        <v>K-C6</v>
      </c>
      <c r="Q5133" s="21" t="str">
        <f>VLOOKUP(K5133,TONG_SL!$A:$D,3,0)</f>
        <v>Túi</v>
      </c>
      <c r="R5133" s="263">
        <v>5</v>
      </c>
      <c r="S5133" s="263"/>
      <c r="T5133" s="263">
        <f>VLOOKUP(VLOOKUP(G5133,Ma_KH!$A:$R,18,0)&amp;K5133,Gia_MB!$A:$F,6,0)</f>
        <v>73431</v>
      </c>
      <c r="U5133" s="264">
        <f t="shared" si="513"/>
        <v>367155</v>
      </c>
      <c r="V5133" s="263"/>
      <c r="W5133" s="265">
        <f t="shared" si="514"/>
        <v>0</v>
      </c>
      <c r="X5133" s="266" t="str">
        <f t="shared" si="515"/>
        <v>8</v>
      </c>
      <c r="Y5133" s="263"/>
      <c r="Z5133" s="264">
        <f t="shared" si="516"/>
        <v>29372.400000000001</v>
      </c>
      <c r="AA5133" s="267">
        <f>VLOOKUP(G5133,Ma_KH!$A:$R,14,0)</f>
        <v>60</v>
      </c>
    </row>
    <row r="5134" spans="1:27" hidden="1" x14ac:dyDescent="0.25">
      <c r="A5134" s="259">
        <v>45999</v>
      </c>
      <c r="B5134" s="260">
        <v>4181007950</v>
      </c>
      <c r="C5134" s="151" t="s">
        <v>7767</v>
      </c>
      <c r="D5134" s="237">
        <v>46001</v>
      </c>
      <c r="E5134" s="262"/>
      <c r="F5134" s="261"/>
      <c r="G5134" s="32" t="s">
        <v>890</v>
      </c>
      <c r="H5134" s="262"/>
      <c r="I5134" s="260">
        <v>4181007950</v>
      </c>
      <c r="J5134" s="260" t="s">
        <v>1784</v>
      </c>
      <c r="K5134" s="337" t="s">
        <v>32</v>
      </c>
      <c r="L5134" s="21" t="str">
        <f>VLOOKUP($K5134,TONG_SL!$A:$D,2,0)</f>
        <v>Giò Tai Lưỡi Xào 250g</v>
      </c>
      <c r="N5134" s="21" t="str">
        <f t="shared" si="512"/>
        <v>K-C6</v>
      </c>
      <c r="Q5134" s="21" t="str">
        <f>VLOOKUP(K5134,TONG_SL!$A:$D,3,0)</f>
        <v>Túi</v>
      </c>
      <c r="R5134" s="263">
        <v>10</v>
      </c>
      <c r="S5134" s="263"/>
      <c r="T5134" s="263">
        <f>VLOOKUP(VLOOKUP(G5134,Ma_KH!$A:$R,18,0)&amp;K5134,Gia_MB!$A:$F,6,0)</f>
        <v>50182</v>
      </c>
      <c r="U5134" s="264">
        <f t="shared" si="513"/>
        <v>501820</v>
      </c>
      <c r="V5134" s="263"/>
      <c r="W5134" s="265">
        <f t="shared" si="514"/>
        <v>0</v>
      </c>
      <c r="X5134" s="266" t="str">
        <f t="shared" si="515"/>
        <v>8</v>
      </c>
      <c r="Y5134" s="263"/>
      <c r="Z5134" s="264">
        <f t="shared" si="516"/>
        <v>40145.599999999999</v>
      </c>
      <c r="AA5134" s="267">
        <f>VLOOKUP(G5134,Ma_KH!$A:$R,14,0)</f>
        <v>60</v>
      </c>
    </row>
    <row r="5135" spans="1:27" hidden="1" x14ac:dyDescent="0.25">
      <c r="A5135" s="259">
        <v>45999</v>
      </c>
      <c r="B5135" s="260">
        <v>4181007950</v>
      </c>
      <c r="C5135" s="151" t="s">
        <v>7767</v>
      </c>
      <c r="D5135" s="237">
        <v>46001</v>
      </c>
      <c r="E5135" s="262"/>
      <c r="F5135" s="261"/>
      <c r="G5135" s="32" t="s">
        <v>890</v>
      </c>
      <c r="H5135" s="262"/>
      <c r="I5135" s="260">
        <v>4181007950</v>
      </c>
      <c r="J5135" s="260" t="s">
        <v>1784</v>
      </c>
      <c r="K5135" s="337" t="s">
        <v>30</v>
      </c>
      <c r="L5135" s="21" t="str">
        <f>VLOOKUP($K5135,TONG_SL!$A:$D,2,0)</f>
        <v>Gà muối 500g</v>
      </c>
      <c r="N5135" s="21" t="str">
        <f t="shared" si="512"/>
        <v>K-C6</v>
      </c>
      <c r="Q5135" s="21" t="str">
        <f>VLOOKUP(K5135,TONG_SL!$A:$D,3,0)</f>
        <v>Túi</v>
      </c>
      <c r="R5135" s="263">
        <v>3</v>
      </c>
      <c r="S5135" s="263"/>
      <c r="T5135" s="263">
        <f>VLOOKUP(VLOOKUP(G5135,Ma_KH!$A:$R,18,0)&amp;K5135,Gia_MB!$A:$F,6,0)</f>
        <v>111058</v>
      </c>
      <c r="U5135" s="264">
        <f t="shared" si="513"/>
        <v>333174</v>
      </c>
      <c r="V5135" s="263"/>
      <c r="W5135" s="265">
        <f t="shared" si="514"/>
        <v>0</v>
      </c>
      <c r="X5135" s="266" t="str">
        <f t="shared" si="515"/>
        <v>8</v>
      </c>
      <c r="Y5135" s="263"/>
      <c r="Z5135" s="264">
        <f t="shared" si="516"/>
        <v>26653.920000000002</v>
      </c>
      <c r="AA5135" s="267">
        <f>VLOOKUP(G5135,Ma_KH!$A:$R,14,0)</f>
        <v>60</v>
      </c>
    </row>
    <row r="5136" spans="1:27" hidden="1" x14ac:dyDescent="0.25">
      <c r="A5136" s="259">
        <v>45999</v>
      </c>
      <c r="B5136" s="260">
        <v>4181007950</v>
      </c>
      <c r="C5136" s="151" t="s">
        <v>7767</v>
      </c>
      <c r="D5136" s="237">
        <v>46001</v>
      </c>
      <c r="E5136" s="262"/>
      <c r="F5136" s="261"/>
      <c r="G5136" s="32" t="s">
        <v>890</v>
      </c>
      <c r="H5136" s="262"/>
      <c r="I5136" s="260">
        <v>4181007950</v>
      </c>
      <c r="J5136" s="260" t="s">
        <v>1784</v>
      </c>
      <c r="K5136" s="337" t="s">
        <v>39</v>
      </c>
      <c r="L5136" s="21" t="str">
        <f>VLOOKUP($K5136,TONG_SL!$A:$D,2,0)</f>
        <v>Chả nướng 300g</v>
      </c>
      <c r="N5136" s="21" t="str">
        <f t="shared" si="512"/>
        <v>K-C6</v>
      </c>
      <c r="Q5136" s="21" t="str">
        <f>VLOOKUP(K5136,TONG_SL!$A:$D,3,0)</f>
        <v>Túi</v>
      </c>
      <c r="R5136" s="263">
        <v>5</v>
      </c>
      <c r="S5136" s="263"/>
      <c r="T5136" s="263">
        <f>VLOOKUP(VLOOKUP(G5136,Ma_KH!$A:$R,18,0)&amp;K5136,Gia_MB!$A:$F,6,0)</f>
        <v>70950</v>
      </c>
      <c r="U5136" s="264">
        <f t="shared" si="513"/>
        <v>354750</v>
      </c>
      <c r="V5136" s="263"/>
      <c r="W5136" s="265">
        <f t="shared" si="514"/>
        <v>0</v>
      </c>
      <c r="X5136" s="266" t="str">
        <f t="shared" si="515"/>
        <v>8</v>
      </c>
      <c r="Y5136" s="263"/>
      <c r="Z5136" s="264">
        <f t="shared" si="516"/>
        <v>28380</v>
      </c>
      <c r="AA5136" s="267">
        <f>VLOOKUP(G5136,Ma_KH!$A:$R,14,0)</f>
        <v>60</v>
      </c>
    </row>
    <row r="5137" spans="1:27" hidden="1" x14ac:dyDescent="0.25">
      <c r="A5137" s="259">
        <v>45995</v>
      </c>
      <c r="B5137" s="260">
        <v>4180850716</v>
      </c>
      <c r="C5137" s="151" t="s">
        <v>7767</v>
      </c>
      <c r="D5137" s="237">
        <v>46001</v>
      </c>
      <c r="E5137" s="262"/>
      <c r="F5137" s="261"/>
      <c r="G5137" s="32" t="s">
        <v>266</v>
      </c>
      <c r="H5137" s="262"/>
      <c r="I5137" s="260">
        <v>4180850716</v>
      </c>
      <c r="J5137" s="260" t="s">
        <v>1784</v>
      </c>
      <c r="K5137" s="337" t="s">
        <v>30</v>
      </c>
      <c r="L5137" s="21" t="str">
        <f>VLOOKUP($K5137,TONG_SL!$A:$D,2,0)</f>
        <v>Gà muối 500g</v>
      </c>
      <c r="N5137" s="21" t="str">
        <f t="shared" si="512"/>
        <v>K-C6</v>
      </c>
      <c r="Q5137" s="21" t="str">
        <f>VLOOKUP(K5137,TONG_SL!$A:$D,3,0)</f>
        <v>Túi</v>
      </c>
      <c r="R5137" s="263">
        <v>6</v>
      </c>
      <c r="S5137" s="263"/>
      <c r="T5137" s="263">
        <f>VLOOKUP(VLOOKUP(G5137,Ma_KH!$A:$R,18,0)&amp;K5137,Gia_MB!$A:$F,6,0)</f>
        <v>111058</v>
      </c>
      <c r="U5137" s="264">
        <f t="shared" si="513"/>
        <v>666348</v>
      </c>
      <c r="V5137" s="263"/>
      <c r="W5137" s="265">
        <f t="shared" si="514"/>
        <v>0</v>
      </c>
      <c r="X5137" s="266" t="str">
        <f t="shared" si="515"/>
        <v>8</v>
      </c>
      <c r="Y5137" s="263"/>
      <c r="Z5137" s="264">
        <f t="shared" si="516"/>
        <v>53307.840000000004</v>
      </c>
      <c r="AA5137" s="267">
        <f>VLOOKUP(G5137,Ma_KH!$A:$R,14,0)</f>
        <v>60</v>
      </c>
    </row>
    <row r="5138" spans="1:27" hidden="1" x14ac:dyDescent="0.25">
      <c r="A5138" s="259">
        <v>45995</v>
      </c>
      <c r="B5138" s="260">
        <v>4180850716</v>
      </c>
      <c r="C5138" s="151" t="s">
        <v>7767</v>
      </c>
      <c r="D5138" s="237">
        <v>46001</v>
      </c>
      <c r="E5138" s="262"/>
      <c r="F5138" s="261"/>
      <c r="G5138" s="32" t="s">
        <v>266</v>
      </c>
      <c r="H5138" s="262"/>
      <c r="I5138" s="260">
        <v>4180850716</v>
      </c>
      <c r="J5138" s="260" t="s">
        <v>1784</v>
      </c>
      <c r="K5138" s="337" t="s">
        <v>48</v>
      </c>
      <c r="L5138" s="21" t="str">
        <f>VLOOKUP($K5138,TONG_SL!$A:$D,2,0)</f>
        <v>Mọc Nấm Hương 250g</v>
      </c>
      <c r="N5138" s="21" t="str">
        <f t="shared" si="512"/>
        <v>K-C6</v>
      </c>
      <c r="Q5138" s="21" t="str">
        <f>VLOOKUP(K5138,TONG_SL!$A:$D,3,0)</f>
        <v>Túi</v>
      </c>
      <c r="R5138" s="263">
        <v>3</v>
      </c>
      <c r="S5138" s="263"/>
      <c r="T5138" s="263">
        <f>VLOOKUP(VLOOKUP(G5138,Ma_KH!$A:$R,18,0)&amp;K5138,Gia_MB!$A:$F,6,0)</f>
        <v>46000</v>
      </c>
      <c r="U5138" s="264">
        <f t="shared" si="513"/>
        <v>138000</v>
      </c>
      <c r="V5138" s="263"/>
      <c r="W5138" s="265">
        <f t="shared" si="514"/>
        <v>0</v>
      </c>
      <c r="X5138" s="266" t="str">
        <f t="shared" si="515"/>
        <v>8</v>
      </c>
      <c r="Y5138" s="263"/>
      <c r="Z5138" s="264">
        <f t="shared" si="516"/>
        <v>11040</v>
      </c>
      <c r="AA5138" s="267">
        <f>VLOOKUP(G5138,Ma_KH!$A:$R,14,0)</f>
        <v>60</v>
      </c>
    </row>
    <row r="5139" spans="1:27" hidden="1" x14ac:dyDescent="0.25">
      <c r="A5139" s="259">
        <v>45995</v>
      </c>
      <c r="B5139" s="260">
        <v>4180850716</v>
      </c>
      <c r="C5139" s="151" t="s">
        <v>7767</v>
      </c>
      <c r="D5139" s="237">
        <v>46001</v>
      </c>
      <c r="E5139" s="262"/>
      <c r="F5139" s="261"/>
      <c r="G5139" s="32" t="s">
        <v>266</v>
      </c>
      <c r="H5139" s="262"/>
      <c r="I5139" s="260">
        <v>4180850716</v>
      </c>
      <c r="J5139" s="260" t="s">
        <v>1784</v>
      </c>
      <c r="K5139" s="337" t="s">
        <v>32</v>
      </c>
      <c r="L5139" s="21" t="str">
        <f>VLOOKUP($K5139,TONG_SL!$A:$D,2,0)</f>
        <v>Giò Tai Lưỡi Xào 250g</v>
      </c>
      <c r="N5139" s="21" t="str">
        <f t="shared" si="512"/>
        <v>K-C6</v>
      </c>
      <c r="Q5139" s="21" t="str">
        <f>VLOOKUP(K5139,TONG_SL!$A:$D,3,0)</f>
        <v>Túi</v>
      </c>
      <c r="R5139" s="263">
        <v>3</v>
      </c>
      <c r="S5139" s="263"/>
      <c r="T5139" s="263">
        <f>VLOOKUP(VLOOKUP(G5139,Ma_KH!$A:$R,18,0)&amp;K5139,Gia_MB!$A:$F,6,0)</f>
        <v>50182</v>
      </c>
      <c r="U5139" s="264">
        <f t="shared" si="513"/>
        <v>150546</v>
      </c>
      <c r="V5139" s="263"/>
      <c r="W5139" s="265">
        <f t="shared" si="514"/>
        <v>0</v>
      </c>
      <c r="X5139" s="266" t="str">
        <f t="shared" si="515"/>
        <v>8</v>
      </c>
      <c r="Y5139" s="263"/>
      <c r="Z5139" s="264">
        <f t="shared" si="516"/>
        <v>12043.68</v>
      </c>
      <c r="AA5139" s="267">
        <f>VLOOKUP(G5139,Ma_KH!$A:$R,14,0)</f>
        <v>60</v>
      </c>
    </row>
    <row r="5140" spans="1:27" hidden="1" x14ac:dyDescent="0.25">
      <c r="A5140" s="259">
        <v>45995</v>
      </c>
      <c r="B5140" s="260">
        <v>4180850716</v>
      </c>
      <c r="C5140" s="151" t="s">
        <v>7767</v>
      </c>
      <c r="D5140" s="237">
        <v>46001</v>
      </c>
      <c r="E5140" s="262"/>
      <c r="F5140" s="261"/>
      <c r="G5140" s="32" t="s">
        <v>266</v>
      </c>
      <c r="H5140" s="262"/>
      <c r="I5140" s="260">
        <v>4180850716</v>
      </c>
      <c r="J5140" s="260" t="s">
        <v>1784</v>
      </c>
      <c r="K5140" s="337" t="s">
        <v>48</v>
      </c>
      <c r="L5140" s="21" t="str">
        <f>VLOOKUP($K5140,TONG_SL!$A:$D,2,0)</f>
        <v>Mọc Nấm Hương 250g</v>
      </c>
      <c r="N5140" s="21" t="str">
        <f t="shared" si="512"/>
        <v>K-C6</v>
      </c>
      <c r="Q5140" s="21" t="str">
        <f>VLOOKUP(K5140,TONG_SL!$A:$D,3,0)</f>
        <v>Túi</v>
      </c>
      <c r="R5140" s="263">
        <v>3</v>
      </c>
      <c r="S5140" s="263"/>
      <c r="T5140" s="263">
        <f>VLOOKUP(VLOOKUP(G5140,Ma_KH!$A:$R,18,0)&amp;K5140,Gia_MB!$A:$F,6,0)</f>
        <v>46000</v>
      </c>
      <c r="U5140" s="264">
        <f t="shared" si="513"/>
        <v>138000</v>
      </c>
      <c r="V5140" s="263"/>
      <c r="W5140" s="265">
        <f t="shared" si="514"/>
        <v>0</v>
      </c>
      <c r="X5140" s="266" t="str">
        <f t="shared" si="515"/>
        <v>8</v>
      </c>
      <c r="Y5140" s="263"/>
      <c r="Z5140" s="264">
        <f t="shared" si="516"/>
        <v>11040</v>
      </c>
      <c r="AA5140" s="267">
        <f>VLOOKUP(G5140,Ma_KH!$A:$R,14,0)</f>
        <v>60</v>
      </c>
    </row>
    <row r="5141" spans="1:27" hidden="1" x14ac:dyDescent="0.25">
      <c r="A5141" s="259">
        <v>45995</v>
      </c>
      <c r="B5141" s="260">
        <v>4180894547</v>
      </c>
      <c r="C5141" s="151" t="s">
        <v>7767</v>
      </c>
      <c r="D5141" s="237">
        <v>46001</v>
      </c>
      <c r="E5141" s="262"/>
      <c r="F5141" s="261"/>
      <c r="G5141" s="32" t="s">
        <v>282</v>
      </c>
      <c r="H5141" s="262"/>
      <c r="I5141" s="260">
        <v>4180894547</v>
      </c>
      <c r="J5141" s="260" t="s">
        <v>1784</v>
      </c>
      <c r="K5141" s="337" t="s">
        <v>30</v>
      </c>
      <c r="L5141" s="21" t="str">
        <f>VLOOKUP($K5141,TONG_SL!$A:$D,2,0)</f>
        <v>Gà muối 500g</v>
      </c>
      <c r="N5141" s="21" t="str">
        <f t="shared" si="512"/>
        <v>K-C6</v>
      </c>
      <c r="Q5141" s="21" t="str">
        <f>VLOOKUP(K5141,TONG_SL!$A:$D,3,0)</f>
        <v>Túi</v>
      </c>
      <c r="R5141" s="263">
        <v>10</v>
      </c>
      <c r="S5141" s="263"/>
      <c r="T5141" s="263">
        <f>VLOOKUP(VLOOKUP(G5141,Ma_KH!$A:$R,18,0)&amp;K5141,Gia_MB!$A:$F,6,0)</f>
        <v>111058</v>
      </c>
      <c r="U5141" s="264">
        <f t="shared" si="513"/>
        <v>1110580</v>
      </c>
      <c r="V5141" s="263"/>
      <c r="W5141" s="265">
        <f t="shared" si="514"/>
        <v>0</v>
      </c>
      <c r="X5141" s="266" t="str">
        <f t="shared" si="515"/>
        <v>8</v>
      </c>
      <c r="Y5141" s="263"/>
      <c r="Z5141" s="264">
        <f t="shared" si="516"/>
        <v>88846.400000000009</v>
      </c>
      <c r="AA5141" s="267">
        <f>VLOOKUP(G5141,Ma_KH!$A:$R,14,0)</f>
        <v>60</v>
      </c>
    </row>
    <row r="5142" spans="1:27" hidden="1" x14ac:dyDescent="0.25">
      <c r="A5142" s="259">
        <v>45995</v>
      </c>
      <c r="B5142" s="260">
        <v>4180894547</v>
      </c>
      <c r="C5142" s="151" t="s">
        <v>7767</v>
      </c>
      <c r="D5142" s="237">
        <v>46001</v>
      </c>
      <c r="E5142" s="262"/>
      <c r="F5142" s="261"/>
      <c r="G5142" s="32" t="s">
        <v>282</v>
      </c>
      <c r="H5142" s="262"/>
      <c r="I5142" s="260">
        <v>4180894547</v>
      </c>
      <c r="J5142" s="260" t="s">
        <v>1784</v>
      </c>
      <c r="K5142" s="337" t="s">
        <v>27</v>
      </c>
      <c r="L5142" s="21" t="str">
        <f>VLOOKUP($K5142,TONG_SL!$A:$D,2,0)</f>
        <v>Chân giò heo muối 300g</v>
      </c>
      <c r="N5142" s="21" t="str">
        <f t="shared" si="512"/>
        <v>K-C6</v>
      </c>
      <c r="Q5142" s="21" t="str">
        <f>VLOOKUP(K5142,TONG_SL!$A:$D,3,0)</f>
        <v>Túi</v>
      </c>
      <c r="R5142" s="263">
        <v>10</v>
      </c>
      <c r="S5142" s="263"/>
      <c r="T5142" s="263">
        <f>VLOOKUP(VLOOKUP(G5142,Ma_KH!$A:$R,18,0)&amp;K5142,Gia_MB!$A:$F,6,0)</f>
        <v>73431</v>
      </c>
      <c r="U5142" s="264">
        <f t="shared" si="513"/>
        <v>734310</v>
      </c>
      <c r="V5142" s="263"/>
      <c r="W5142" s="265">
        <f t="shared" si="514"/>
        <v>0</v>
      </c>
      <c r="X5142" s="266" t="str">
        <f t="shared" si="515"/>
        <v>8</v>
      </c>
      <c r="Y5142" s="263"/>
      <c r="Z5142" s="264">
        <f t="shared" si="516"/>
        <v>58744.800000000003</v>
      </c>
      <c r="AA5142" s="267">
        <f>VLOOKUP(G5142,Ma_KH!$A:$R,14,0)</f>
        <v>60</v>
      </c>
    </row>
    <row r="5143" spans="1:27" hidden="1" x14ac:dyDescent="0.25">
      <c r="A5143" s="259">
        <v>45995</v>
      </c>
      <c r="B5143" s="260">
        <v>4180894547</v>
      </c>
      <c r="C5143" s="151" t="s">
        <v>7767</v>
      </c>
      <c r="D5143" s="237">
        <v>46001</v>
      </c>
      <c r="E5143" s="262"/>
      <c r="F5143" s="261"/>
      <c r="G5143" s="32" t="s">
        <v>282</v>
      </c>
      <c r="H5143" s="262"/>
      <c r="I5143" s="260">
        <v>4180894547</v>
      </c>
      <c r="J5143" s="260" t="s">
        <v>1784</v>
      </c>
      <c r="K5143" s="337" t="s">
        <v>39</v>
      </c>
      <c r="L5143" s="21" t="str">
        <f>VLOOKUP($K5143,TONG_SL!$A:$D,2,0)</f>
        <v>Chả nướng 300g</v>
      </c>
      <c r="N5143" s="21" t="str">
        <f t="shared" si="512"/>
        <v>K-C6</v>
      </c>
      <c r="Q5143" s="21" t="str">
        <f>VLOOKUP(K5143,TONG_SL!$A:$D,3,0)</f>
        <v>Túi</v>
      </c>
      <c r="R5143" s="263">
        <v>5</v>
      </c>
      <c r="S5143" s="263"/>
      <c r="T5143" s="263">
        <f>VLOOKUP(VLOOKUP(G5143,Ma_KH!$A:$R,18,0)&amp;K5143,Gia_MB!$A:$F,6,0)</f>
        <v>70950</v>
      </c>
      <c r="U5143" s="264">
        <f t="shared" si="513"/>
        <v>354750</v>
      </c>
      <c r="V5143" s="263"/>
      <c r="W5143" s="265">
        <f t="shared" si="514"/>
        <v>0</v>
      </c>
      <c r="X5143" s="266" t="str">
        <f t="shared" si="515"/>
        <v>8</v>
      </c>
      <c r="Y5143" s="263"/>
      <c r="Z5143" s="264">
        <f t="shared" si="516"/>
        <v>28380</v>
      </c>
      <c r="AA5143" s="267">
        <f>VLOOKUP(G5143,Ma_KH!$A:$R,14,0)</f>
        <v>60</v>
      </c>
    </row>
    <row r="5144" spans="1:27" hidden="1" x14ac:dyDescent="0.25">
      <c r="A5144" s="259">
        <v>45998</v>
      </c>
      <c r="B5144" s="260">
        <v>4180981805</v>
      </c>
      <c r="C5144" s="151" t="s">
        <v>7767</v>
      </c>
      <c r="D5144" s="237">
        <v>46001</v>
      </c>
      <c r="E5144" s="262"/>
      <c r="F5144" s="261"/>
      <c r="G5144" s="32" t="s">
        <v>910</v>
      </c>
      <c r="H5144" s="262"/>
      <c r="I5144" s="260">
        <v>4180981805</v>
      </c>
      <c r="J5144" s="260" t="s">
        <v>1784</v>
      </c>
      <c r="K5144" s="337" t="s">
        <v>32</v>
      </c>
      <c r="L5144" s="21" t="str">
        <f>VLOOKUP($K5144,TONG_SL!$A:$D,2,0)</f>
        <v>Giò Tai Lưỡi Xào 250g</v>
      </c>
      <c r="N5144" s="21" t="str">
        <f t="shared" si="512"/>
        <v>K-C6</v>
      </c>
      <c r="Q5144" s="21" t="str">
        <f>VLOOKUP(K5144,TONG_SL!$A:$D,3,0)</f>
        <v>Túi</v>
      </c>
      <c r="R5144" s="263">
        <v>10</v>
      </c>
      <c r="S5144" s="263"/>
      <c r="T5144" s="263">
        <f>VLOOKUP(VLOOKUP(G5144,Ma_KH!$A:$R,18,0)&amp;K5144,Gia_MB!$A:$F,6,0)</f>
        <v>50182</v>
      </c>
      <c r="U5144" s="264">
        <f t="shared" si="513"/>
        <v>501820</v>
      </c>
      <c r="V5144" s="263"/>
      <c r="W5144" s="265">
        <f t="shared" si="514"/>
        <v>0</v>
      </c>
      <c r="X5144" s="266" t="str">
        <f t="shared" si="515"/>
        <v>8</v>
      </c>
      <c r="Y5144" s="263"/>
      <c r="Z5144" s="264">
        <f t="shared" si="516"/>
        <v>40145.599999999999</v>
      </c>
      <c r="AA5144" s="267">
        <f>VLOOKUP(G5144,Ma_KH!$A:$R,14,0)</f>
        <v>60</v>
      </c>
    </row>
    <row r="5145" spans="1:27" hidden="1" x14ac:dyDescent="0.25">
      <c r="A5145" s="259">
        <v>45998</v>
      </c>
      <c r="B5145" s="260">
        <v>4180981805</v>
      </c>
      <c r="C5145" s="151" t="s">
        <v>7767</v>
      </c>
      <c r="D5145" s="237">
        <v>46001</v>
      </c>
      <c r="E5145" s="262"/>
      <c r="F5145" s="261"/>
      <c r="G5145" s="32" t="s">
        <v>910</v>
      </c>
      <c r="H5145" s="262"/>
      <c r="I5145" s="260">
        <v>4180981805</v>
      </c>
      <c r="J5145" s="260" t="s">
        <v>1784</v>
      </c>
      <c r="K5145" s="337" t="s">
        <v>52</v>
      </c>
      <c r="L5145" s="21" t="str">
        <f>VLOOKUP($K5145,TONG_SL!$A:$D,2,0)</f>
        <v>Gà xì dầu 500g</v>
      </c>
      <c r="N5145" s="21" t="str">
        <f t="shared" si="512"/>
        <v>K-C6</v>
      </c>
      <c r="Q5145" s="21" t="str">
        <f>VLOOKUP(K5145,TONG_SL!$A:$D,3,0)</f>
        <v>Túi</v>
      </c>
      <c r="R5145" s="263">
        <v>6</v>
      </c>
      <c r="S5145" s="263"/>
      <c r="T5145" s="263">
        <f>VLOOKUP(VLOOKUP(G5145,Ma_KH!$A:$R,18,0)&amp;K5145,Gia_MB!$A:$F,6,0)</f>
        <v>111606</v>
      </c>
      <c r="U5145" s="264">
        <f t="shared" si="513"/>
        <v>669636</v>
      </c>
      <c r="V5145" s="263"/>
      <c r="W5145" s="265">
        <f t="shared" si="514"/>
        <v>0</v>
      </c>
      <c r="X5145" s="266" t="str">
        <f t="shared" si="515"/>
        <v>8</v>
      </c>
      <c r="Y5145" s="263"/>
      <c r="Z5145" s="264">
        <f t="shared" si="516"/>
        <v>53570.880000000005</v>
      </c>
      <c r="AA5145" s="267">
        <f>VLOOKUP(G5145,Ma_KH!$A:$R,14,0)</f>
        <v>60</v>
      </c>
    </row>
    <row r="5146" spans="1:27" hidden="1" x14ac:dyDescent="0.25">
      <c r="A5146" s="259">
        <v>45998</v>
      </c>
      <c r="B5146" s="260">
        <v>4180974161</v>
      </c>
      <c r="C5146" s="151" t="s">
        <v>7767</v>
      </c>
      <c r="D5146" s="237">
        <v>46001</v>
      </c>
      <c r="E5146" s="262"/>
      <c r="F5146" s="261"/>
      <c r="G5146" s="32" t="s">
        <v>504</v>
      </c>
      <c r="H5146" s="262"/>
      <c r="I5146" s="260">
        <v>4180974161</v>
      </c>
      <c r="J5146" s="260" t="s">
        <v>1784</v>
      </c>
      <c r="K5146" s="337" t="s">
        <v>39</v>
      </c>
      <c r="L5146" s="21" t="str">
        <f>VLOOKUP($K5146,TONG_SL!$A:$D,2,0)</f>
        <v>Chả nướng 300g</v>
      </c>
      <c r="N5146" s="21" t="str">
        <f t="shared" si="512"/>
        <v>K-C6</v>
      </c>
      <c r="Q5146" s="21" t="str">
        <f>VLOOKUP(K5146,TONG_SL!$A:$D,3,0)</f>
        <v>Túi</v>
      </c>
      <c r="R5146" s="263">
        <v>5</v>
      </c>
      <c r="S5146" s="263"/>
      <c r="T5146" s="263">
        <f>VLOOKUP(VLOOKUP(G5146,Ma_KH!$A:$R,18,0)&amp;K5146,Gia_MB!$A:$F,6,0)</f>
        <v>70950</v>
      </c>
      <c r="U5146" s="264">
        <f t="shared" si="513"/>
        <v>354750</v>
      </c>
      <c r="V5146" s="263"/>
      <c r="W5146" s="265">
        <f t="shared" si="514"/>
        <v>0</v>
      </c>
      <c r="X5146" s="266" t="str">
        <f t="shared" si="515"/>
        <v>8</v>
      </c>
      <c r="Y5146" s="263"/>
      <c r="Z5146" s="264">
        <f t="shared" si="516"/>
        <v>28380</v>
      </c>
      <c r="AA5146" s="267">
        <f>VLOOKUP(G5146,Ma_KH!$A:$R,14,0)</f>
        <v>60</v>
      </c>
    </row>
    <row r="5147" spans="1:27" hidden="1" x14ac:dyDescent="0.25">
      <c r="A5147" s="259">
        <v>45998</v>
      </c>
      <c r="B5147" s="260">
        <v>4180974161</v>
      </c>
      <c r="C5147" s="151" t="s">
        <v>7767</v>
      </c>
      <c r="D5147" s="237">
        <v>46001</v>
      </c>
      <c r="E5147" s="262"/>
      <c r="F5147" s="261"/>
      <c r="G5147" s="32" t="s">
        <v>504</v>
      </c>
      <c r="H5147" s="262"/>
      <c r="I5147" s="260">
        <v>4180974161</v>
      </c>
      <c r="J5147" s="260" t="s">
        <v>1784</v>
      </c>
      <c r="K5147" s="337" t="s">
        <v>48</v>
      </c>
      <c r="L5147" s="21" t="str">
        <f>VLOOKUP($K5147,TONG_SL!$A:$D,2,0)</f>
        <v>Mọc Nấm Hương 250g</v>
      </c>
      <c r="N5147" s="21" t="str">
        <f t="shared" si="512"/>
        <v>K-C6</v>
      </c>
      <c r="Q5147" s="21" t="str">
        <f>VLOOKUP(K5147,TONG_SL!$A:$D,3,0)</f>
        <v>Túi</v>
      </c>
      <c r="R5147" s="263">
        <v>4</v>
      </c>
      <c r="S5147" s="263"/>
      <c r="T5147" s="263">
        <f>VLOOKUP(VLOOKUP(G5147,Ma_KH!$A:$R,18,0)&amp;K5147,Gia_MB!$A:$F,6,0)</f>
        <v>46000</v>
      </c>
      <c r="U5147" s="264">
        <f t="shared" si="513"/>
        <v>184000</v>
      </c>
      <c r="V5147" s="263"/>
      <c r="W5147" s="265">
        <f t="shared" si="514"/>
        <v>0</v>
      </c>
      <c r="X5147" s="266" t="str">
        <f t="shared" si="515"/>
        <v>8</v>
      </c>
      <c r="Y5147" s="263"/>
      <c r="Z5147" s="264">
        <f t="shared" si="516"/>
        <v>14720</v>
      </c>
      <c r="AA5147" s="267">
        <f>VLOOKUP(G5147,Ma_KH!$A:$R,14,0)</f>
        <v>60</v>
      </c>
    </row>
    <row r="5148" spans="1:27" hidden="1" x14ac:dyDescent="0.25">
      <c r="A5148" s="259">
        <v>45996</v>
      </c>
      <c r="B5148" s="260">
        <v>4181237898</v>
      </c>
      <c r="C5148" s="151" t="s">
        <v>7767</v>
      </c>
      <c r="D5148" s="237">
        <v>46001</v>
      </c>
      <c r="E5148" s="262"/>
      <c r="F5148" s="261"/>
      <c r="G5148" s="32" t="s">
        <v>1326</v>
      </c>
      <c r="H5148" s="262"/>
      <c r="I5148" s="260">
        <v>4181237898</v>
      </c>
      <c r="J5148" s="260" t="s">
        <v>1784</v>
      </c>
      <c r="K5148" s="337" t="s">
        <v>30</v>
      </c>
      <c r="L5148" s="21" t="str">
        <f>VLOOKUP($K5148,TONG_SL!$A:$D,2,0)</f>
        <v>Gà muối 500g</v>
      </c>
      <c r="N5148" s="21" t="str">
        <f t="shared" si="512"/>
        <v>K-C6</v>
      </c>
      <c r="Q5148" s="21" t="str">
        <f>VLOOKUP(K5148,TONG_SL!$A:$D,3,0)</f>
        <v>Túi</v>
      </c>
      <c r="R5148" s="263">
        <v>10</v>
      </c>
      <c r="S5148" s="263"/>
      <c r="T5148" s="263">
        <f>VLOOKUP(VLOOKUP(G5148,Ma_KH!$A:$R,18,0)&amp;K5148,Gia_MB!$A:$F,6,0)</f>
        <v>111058</v>
      </c>
      <c r="U5148" s="264">
        <f t="shared" si="513"/>
        <v>1110580</v>
      </c>
      <c r="V5148" s="263"/>
      <c r="W5148" s="265">
        <f t="shared" si="514"/>
        <v>0</v>
      </c>
      <c r="X5148" s="266" t="str">
        <f t="shared" si="515"/>
        <v>8</v>
      </c>
      <c r="Y5148" s="263"/>
      <c r="Z5148" s="264">
        <f t="shared" si="516"/>
        <v>88846.400000000009</v>
      </c>
      <c r="AA5148" s="267">
        <f>VLOOKUP(G5148,Ma_KH!$A:$R,14,0)</f>
        <v>60</v>
      </c>
    </row>
    <row r="5149" spans="1:27" hidden="1" x14ac:dyDescent="0.25">
      <c r="A5149" s="259">
        <v>45996</v>
      </c>
      <c r="B5149" s="260">
        <v>4181237898</v>
      </c>
      <c r="C5149" s="151" t="s">
        <v>7767</v>
      </c>
      <c r="D5149" s="237">
        <v>46001</v>
      </c>
      <c r="E5149" s="262"/>
      <c r="F5149" s="261"/>
      <c r="G5149" s="32" t="s">
        <v>1326</v>
      </c>
      <c r="H5149" s="262"/>
      <c r="I5149" s="260">
        <v>4181237898</v>
      </c>
      <c r="J5149" s="260" t="s">
        <v>1784</v>
      </c>
      <c r="K5149" s="337" t="s">
        <v>27</v>
      </c>
      <c r="L5149" s="21" t="str">
        <f>VLOOKUP($K5149,TONG_SL!$A:$D,2,0)</f>
        <v>Chân giò heo muối 300g</v>
      </c>
      <c r="N5149" s="21" t="str">
        <f t="shared" si="512"/>
        <v>K-C6</v>
      </c>
      <c r="Q5149" s="21" t="str">
        <f>VLOOKUP(K5149,TONG_SL!$A:$D,3,0)</f>
        <v>Túi</v>
      </c>
      <c r="R5149" s="263">
        <v>5</v>
      </c>
      <c r="S5149" s="263"/>
      <c r="T5149" s="263">
        <f>VLOOKUP(VLOOKUP(G5149,Ma_KH!$A:$R,18,0)&amp;K5149,Gia_MB!$A:$F,6,0)</f>
        <v>73431</v>
      </c>
      <c r="U5149" s="264">
        <f t="shared" si="513"/>
        <v>367155</v>
      </c>
      <c r="V5149" s="263"/>
      <c r="W5149" s="265">
        <f t="shared" si="514"/>
        <v>0</v>
      </c>
      <c r="X5149" s="266" t="str">
        <f t="shared" si="515"/>
        <v>8</v>
      </c>
      <c r="Y5149" s="263"/>
      <c r="Z5149" s="264">
        <f t="shared" si="516"/>
        <v>29372.400000000001</v>
      </c>
      <c r="AA5149" s="267">
        <f>VLOOKUP(G5149,Ma_KH!$A:$R,14,0)</f>
        <v>60</v>
      </c>
    </row>
    <row r="5150" spans="1:27" hidden="1" x14ac:dyDescent="0.25">
      <c r="A5150" s="259">
        <v>45996</v>
      </c>
      <c r="B5150" s="260">
        <v>4181237898</v>
      </c>
      <c r="C5150" s="151" t="s">
        <v>7767</v>
      </c>
      <c r="D5150" s="237">
        <v>46001</v>
      </c>
      <c r="E5150" s="262"/>
      <c r="F5150" s="261"/>
      <c r="G5150" s="32" t="s">
        <v>1326</v>
      </c>
      <c r="H5150" s="262"/>
      <c r="I5150" s="260">
        <v>4181237898</v>
      </c>
      <c r="J5150" s="260" t="s">
        <v>1784</v>
      </c>
      <c r="K5150" s="337" t="s">
        <v>48</v>
      </c>
      <c r="L5150" s="21" t="str">
        <f>VLOOKUP($K5150,TONG_SL!$A:$D,2,0)</f>
        <v>Mọc Nấm Hương 250g</v>
      </c>
      <c r="N5150" s="21" t="str">
        <f t="shared" si="512"/>
        <v>K-C6</v>
      </c>
      <c r="Q5150" s="21" t="str">
        <f>VLOOKUP(K5150,TONG_SL!$A:$D,3,0)</f>
        <v>Túi</v>
      </c>
      <c r="R5150" s="263">
        <v>5</v>
      </c>
      <c r="S5150" s="263"/>
      <c r="T5150" s="263">
        <f>VLOOKUP(VLOOKUP(G5150,Ma_KH!$A:$R,18,0)&amp;K5150,Gia_MB!$A:$F,6,0)</f>
        <v>46000</v>
      </c>
      <c r="U5150" s="264">
        <f t="shared" si="513"/>
        <v>230000</v>
      </c>
      <c r="V5150" s="263"/>
      <c r="W5150" s="265">
        <f t="shared" si="514"/>
        <v>0</v>
      </c>
      <c r="X5150" s="266" t="str">
        <f t="shared" si="515"/>
        <v>8</v>
      </c>
      <c r="Y5150" s="263"/>
      <c r="Z5150" s="264">
        <f t="shared" si="516"/>
        <v>18400</v>
      </c>
      <c r="AA5150" s="267">
        <f>VLOOKUP(G5150,Ma_KH!$A:$R,14,0)</f>
        <v>60</v>
      </c>
    </row>
    <row r="5151" spans="1:27" hidden="1" x14ac:dyDescent="0.25">
      <c r="A5151" s="259">
        <v>45996</v>
      </c>
      <c r="B5151" s="260">
        <v>4180908039</v>
      </c>
      <c r="C5151" s="151" t="s">
        <v>7767</v>
      </c>
      <c r="D5151" s="237">
        <v>46001</v>
      </c>
      <c r="E5151" s="262"/>
      <c r="F5151" s="261"/>
      <c r="G5151" s="32" t="s">
        <v>367</v>
      </c>
      <c r="H5151" s="262"/>
      <c r="I5151" s="260">
        <v>4180908039</v>
      </c>
      <c r="J5151" s="260" t="s">
        <v>1784</v>
      </c>
      <c r="K5151" s="337" t="s">
        <v>27</v>
      </c>
      <c r="L5151" s="21" t="str">
        <f>VLOOKUP($K5151,TONG_SL!$A:$D,2,0)</f>
        <v>Chân giò heo muối 300g</v>
      </c>
      <c r="N5151" s="21" t="str">
        <f t="shared" si="512"/>
        <v>K-C6</v>
      </c>
      <c r="Q5151" s="21" t="str">
        <f>VLOOKUP(K5151,TONG_SL!$A:$D,3,0)</f>
        <v>Túi</v>
      </c>
      <c r="R5151" s="263">
        <v>4</v>
      </c>
      <c r="S5151" s="263"/>
      <c r="T5151" s="263">
        <f>VLOOKUP(VLOOKUP(G5151,Ma_KH!$A:$R,18,0)&amp;K5151,Gia_MB!$A:$F,6,0)</f>
        <v>73431</v>
      </c>
      <c r="U5151" s="264">
        <f t="shared" si="513"/>
        <v>293724</v>
      </c>
      <c r="V5151" s="263"/>
      <c r="W5151" s="265">
        <f t="shared" si="514"/>
        <v>0</v>
      </c>
      <c r="X5151" s="266" t="str">
        <f t="shared" si="515"/>
        <v>8</v>
      </c>
      <c r="Y5151" s="263"/>
      <c r="Z5151" s="264">
        <f t="shared" si="516"/>
        <v>23497.920000000002</v>
      </c>
      <c r="AA5151" s="267">
        <f>VLOOKUP(G5151,Ma_KH!$A:$R,14,0)</f>
        <v>60</v>
      </c>
    </row>
    <row r="5152" spans="1:27" hidden="1" x14ac:dyDescent="0.25">
      <c r="A5152" s="259">
        <v>45996</v>
      </c>
      <c r="B5152" s="260">
        <v>4180908039</v>
      </c>
      <c r="C5152" s="151" t="s">
        <v>7767</v>
      </c>
      <c r="D5152" s="237">
        <v>46001</v>
      </c>
      <c r="E5152" s="262"/>
      <c r="F5152" s="261"/>
      <c r="G5152" s="32" t="s">
        <v>367</v>
      </c>
      <c r="H5152" s="262"/>
      <c r="I5152" s="260">
        <v>4180908039</v>
      </c>
      <c r="J5152" s="260" t="s">
        <v>1784</v>
      </c>
      <c r="K5152" s="337" t="s">
        <v>30</v>
      </c>
      <c r="L5152" s="21" t="str">
        <f>VLOOKUP($K5152,TONG_SL!$A:$D,2,0)</f>
        <v>Gà muối 500g</v>
      </c>
      <c r="N5152" s="21" t="str">
        <f t="shared" si="512"/>
        <v>K-C6</v>
      </c>
      <c r="Q5152" s="21" t="str">
        <f>VLOOKUP(K5152,TONG_SL!$A:$D,3,0)</f>
        <v>Túi</v>
      </c>
      <c r="R5152" s="263">
        <v>4</v>
      </c>
      <c r="S5152" s="263"/>
      <c r="T5152" s="263">
        <f>VLOOKUP(VLOOKUP(G5152,Ma_KH!$A:$R,18,0)&amp;K5152,Gia_MB!$A:$F,6,0)</f>
        <v>111058</v>
      </c>
      <c r="U5152" s="264">
        <f t="shared" si="513"/>
        <v>444232</v>
      </c>
      <c r="V5152" s="263"/>
      <c r="W5152" s="265">
        <f t="shared" si="514"/>
        <v>0</v>
      </c>
      <c r="X5152" s="266" t="str">
        <f t="shared" si="515"/>
        <v>8</v>
      </c>
      <c r="Y5152" s="263"/>
      <c r="Z5152" s="264">
        <f t="shared" si="516"/>
        <v>35538.559999999998</v>
      </c>
      <c r="AA5152" s="267">
        <f>VLOOKUP(G5152,Ma_KH!$A:$R,14,0)</f>
        <v>60</v>
      </c>
    </row>
    <row r="5153" spans="1:27" hidden="1" x14ac:dyDescent="0.25">
      <c r="A5153" s="259">
        <v>45996</v>
      </c>
      <c r="B5153" s="260">
        <v>4180908039</v>
      </c>
      <c r="C5153" s="151" t="s">
        <v>7767</v>
      </c>
      <c r="D5153" s="237">
        <v>46001</v>
      </c>
      <c r="E5153" s="262"/>
      <c r="F5153" s="261"/>
      <c r="G5153" s="32" t="s">
        <v>367</v>
      </c>
      <c r="H5153" s="262"/>
      <c r="I5153" s="260">
        <v>4180908039</v>
      </c>
      <c r="J5153" s="260" t="s">
        <v>1784</v>
      </c>
      <c r="K5153" s="337" t="s">
        <v>32</v>
      </c>
      <c r="L5153" s="21" t="str">
        <f>VLOOKUP($K5153,TONG_SL!$A:$D,2,0)</f>
        <v>Giò Tai Lưỡi Xào 250g</v>
      </c>
      <c r="N5153" s="21" t="str">
        <f t="shared" si="512"/>
        <v>K-C6</v>
      </c>
      <c r="Q5153" s="21" t="str">
        <f>VLOOKUP(K5153,TONG_SL!$A:$D,3,0)</f>
        <v>Túi</v>
      </c>
      <c r="R5153" s="263">
        <v>2</v>
      </c>
      <c r="S5153" s="263"/>
      <c r="T5153" s="263">
        <f>VLOOKUP(VLOOKUP(G5153,Ma_KH!$A:$R,18,0)&amp;K5153,Gia_MB!$A:$F,6,0)</f>
        <v>50182</v>
      </c>
      <c r="U5153" s="264">
        <f t="shared" si="513"/>
        <v>100364</v>
      </c>
      <c r="V5153" s="263"/>
      <c r="W5153" s="265">
        <f t="shared" si="514"/>
        <v>0</v>
      </c>
      <c r="X5153" s="266" t="str">
        <f t="shared" si="515"/>
        <v>8</v>
      </c>
      <c r="Y5153" s="263"/>
      <c r="Z5153" s="264">
        <f t="shared" si="516"/>
        <v>8029.12</v>
      </c>
      <c r="AA5153" s="267">
        <f>VLOOKUP(G5153,Ma_KH!$A:$R,14,0)</f>
        <v>60</v>
      </c>
    </row>
    <row r="5154" spans="1:27" hidden="1" x14ac:dyDescent="0.25">
      <c r="A5154" s="259">
        <v>45996</v>
      </c>
      <c r="B5154" s="260">
        <v>4180907735</v>
      </c>
      <c r="C5154" s="151" t="s">
        <v>7767</v>
      </c>
      <c r="D5154" s="237">
        <v>46001</v>
      </c>
      <c r="E5154" s="262"/>
      <c r="F5154" s="261"/>
      <c r="G5154" s="32" t="s">
        <v>997</v>
      </c>
      <c r="H5154" s="262"/>
      <c r="I5154" s="260">
        <v>4180907735</v>
      </c>
      <c r="J5154" s="260" t="s">
        <v>1784</v>
      </c>
      <c r="K5154" s="337" t="s">
        <v>34</v>
      </c>
      <c r="L5154" s="21" t="str">
        <f>VLOOKUP($K5154,TONG_SL!$A:$D,2,0)</f>
        <v>Tai heo muối 200g</v>
      </c>
      <c r="N5154" s="21" t="str">
        <f t="shared" si="512"/>
        <v>K-C6</v>
      </c>
      <c r="Q5154" s="21" t="str">
        <f>VLOOKUP(K5154,TONG_SL!$A:$D,3,0)</f>
        <v>Túi</v>
      </c>
      <c r="R5154" s="263">
        <v>3</v>
      </c>
      <c r="S5154" s="263"/>
      <c r="T5154" s="263">
        <f>VLOOKUP(VLOOKUP(G5154,Ma_KH!$A:$R,18,0)&amp;K5154,Gia_MB!$A:$F,6,0)</f>
        <v>55595</v>
      </c>
      <c r="U5154" s="264">
        <f t="shared" si="513"/>
        <v>166785</v>
      </c>
      <c r="V5154" s="263"/>
      <c r="W5154" s="265">
        <f t="shared" si="514"/>
        <v>0</v>
      </c>
      <c r="X5154" s="266" t="str">
        <f t="shared" si="515"/>
        <v>8</v>
      </c>
      <c r="Y5154" s="263"/>
      <c r="Z5154" s="264">
        <f t="shared" si="516"/>
        <v>13342.800000000001</v>
      </c>
      <c r="AA5154" s="267">
        <f>VLOOKUP(G5154,Ma_KH!$A:$R,14,0)</f>
        <v>60</v>
      </c>
    </row>
    <row r="5155" spans="1:27" hidden="1" x14ac:dyDescent="0.25">
      <c r="A5155" s="259">
        <v>45996</v>
      </c>
      <c r="B5155" s="260">
        <v>4180907735</v>
      </c>
      <c r="C5155" s="151" t="s">
        <v>7767</v>
      </c>
      <c r="D5155" s="237">
        <v>46001</v>
      </c>
      <c r="E5155" s="262"/>
      <c r="F5155" s="261"/>
      <c r="G5155" s="32" t="s">
        <v>997</v>
      </c>
      <c r="H5155" s="262"/>
      <c r="I5155" s="260">
        <v>4180907735</v>
      </c>
      <c r="J5155" s="260" t="s">
        <v>1784</v>
      </c>
      <c r="K5155" s="337" t="s">
        <v>30</v>
      </c>
      <c r="L5155" s="21" t="str">
        <f>VLOOKUP($K5155,TONG_SL!$A:$D,2,0)</f>
        <v>Gà muối 500g</v>
      </c>
      <c r="N5155" s="21" t="str">
        <f t="shared" si="512"/>
        <v>K-C6</v>
      </c>
      <c r="Q5155" s="21" t="str">
        <f>VLOOKUP(K5155,TONG_SL!$A:$D,3,0)</f>
        <v>Túi</v>
      </c>
      <c r="R5155" s="263">
        <v>6</v>
      </c>
      <c r="S5155" s="263"/>
      <c r="T5155" s="263">
        <f>VLOOKUP(VLOOKUP(G5155,Ma_KH!$A:$R,18,0)&amp;K5155,Gia_MB!$A:$F,6,0)</f>
        <v>111058</v>
      </c>
      <c r="U5155" s="264">
        <f t="shared" si="513"/>
        <v>666348</v>
      </c>
      <c r="V5155" s="263"/>
      <c r="W5155" s="265">
        <f t="shared" si="514"/>
        <v>0</v>
      </c>
      <c r="X5155" s="266" t="str">
        <f t="shared" si="515"/>
        <v>8</v>
      </c>
      <c r="Y5155" s="263"/>
      <c r="Z5155" s="264">
        <f t="shared" si="516"/>
        <v>53307.840000000004</v>
      </c>
      <c r="AA5155" s="267">
        <f>VLOOKUP(G5155,Ma_KH!$A:$R,14,0)</f>
        <v>60</v>
      </c>
    </row>
    <row r="5156" spans="1:27" hidden="1" x14ac:dyDescent="0.25">
      <c r="A5156" s="259">
        <v>45996</v>
      </c>
      <c r="B5156" s="260">
        <v>4180907735</v>
      </c>
      <c r="C5156" s="151" t="s">
        <v>7767</v>
      </c>
      <c r="D5156" s="237">
        <v>46001</v>
      </c>
      <c r="E5156" s="262"/>
      <c r="F5156" s="261"/>
      <c r="G5156" s="32" t="s">
        <v>997</v>
      </c>
      <c r="H5156" s="262"/>
      <c r="I5156" s="260">
        <v>4180907735</v>
      </c>
      <c r="J5156" s="260" t="s">
        <v>1784</v>
      </c>
      <c r="K5156" s="337" t="s">
        <v>48</v>
      </c>
      <c r="L5156" s="21" t="str">
        <f>VLOOKUP($K5156,TONG_SL!$A:$D,2,0)</f>
        <v>Mọc Nấm Hương 250g</v>
      </c>
      <c r="N5156" s="21" t="str">
        <f t="shared" si="512"/>
        <v>K-C6</v>
      </c>
      <c r="Q5156" s="21" t="str">
        <f>VLOOKUP(K5156,TONG_SL!$A:$D,3,0)</f>
        <v>Túi</v>
      </c>
      <c r="R5156" s="263">
        <v>3</v>
      </c>
      <c r="S5156" s="263"/>
      <c r="T5156" s="263">
        <f>VLOOKUP(VLOOKUP(G5156,Ma_KH!$A:$R,18,0)&amp;K5156,Gia_MB!$A:$F,6,0)</f>
        <v>46000</v>
      </c>
      <c r="U5156" s="264">
        <f t="shared" si="513"/>
        <v>138000</v>
      </c>
      <c r="V5156" s="263"/>
      <c r="W5156" s="265">
        <f t="shared" si="514"/>
        <v>0</v>
      </c>
      <c r="X5156" s="266" t="str">
        <f t="shared" si="515"/>
        <v>8</v>
      </c>
      <c r="Y5156" s="263"/>
      <c r="Z5156" s="264">
        <f t="shared" si="516"/>
        <v>11040</v>
      </c>
      <c r="AA5156" s="267">
        <f>VLOOKUP(G5156,Ma_KH!$A:$R,14,0)</f>
        <v>60</v>
      </c>
    </row>
    <row r="5157" spans="1:27" hidden="1" x14ac:dyDescent="0.25">
      <c r="A5157" s="259">
        <v>45996</v>
      </c>
      <c r="B5157" s="260">
        <v>4180907735</v>
      </c>
      <c r="C5157" s="151" t="s">
        <v>7767</v>
      </c>
      <c r="D5157" s="237">
        <v>46001</v>
      </c>
      <c r="E5157" s="262"/>
      <c r="F5157" s="261"/>
      <c r="G5157" s="32" t="s">
        <v>997</v>
      </c>
      <c r="H5157" s="262"/>
      <c r="I5157" s="260">
        <v>4180907735</v>
      </c>
      <c r="J5157" s="260" t="s">
        <v>1784</v>
      </c>
      <c r="K5157" s="337" t="s">
        <v>27</v>
      </c>
      <c r="L5157" s="21" t="str">
        <f>VLOOKUP($K5157,TONG_SL!$A:$D,2,0)</f>
        <v>Chân giò heo muối 300g</v>
      </c>
      <c r="N5157" s="21" t="str">
        <f t="shared" si="512"/>
        <v>K-C6</v>
      </c>
      <c r="Q5157" s="21" t="str">
        <f>VLOOKUP(K5157,TONG_SL!$A:$D,3,0)</f>
        <v>Túi</v>
      </c>
      <c r="R5157" s="263">
        <v>3</v>
      </c>
      <c r="S5157" s="263"/>
      <c r="T5157" s="263">
        <f>VLOOKUP(VLOOKUP(G5157,Ma_KH!$A:$R,18,0)&amp;K5157,Gia_MB!$A:$F,6,0)</f>
        <v>73431</v>
      </c>
      <c r="U5157" s="264">
        <f t="shared" si="513"/>
        <v>220293</v>
      </c>
      <c r="V5157" s="263"/>
      <c r="W5157" s="265">
        <f t="shared" si="514"/>
        <v>0</v>
      </c>
      <c r="X5157" s="266" t="str">
        <f t="shared" si="515"/>
        <v>8</v>
      </c>
      <c r="Y5157" s="263"/>
      <c r="Z5157" s="264">
        <f t="shared" si="516"/>
        <v>17623.439999999999</v>
      </c>
      <c r="AA5157" s="267">
        <f>VLOOKUP(G5157,Ma_KH!$A:$R,14,0)</f>
        <v>60</v>
      </c>
    </row>
    <row r="5158" spans="1:27" hidden="1" x14ac:dyDescent="0.25">
      <c r="A5158" s="259">
        <v>45996</v>
      </c>
      <c r="B5158" s="260">
        <v>4180908300</v>
      </c>
      <c r="C5158" s="151" t="s">
        <v>7767</v>
      </c>
      <c r="D5158" s="237">
        <v>46001</v>
      </c>
      <c r="E5158" s="262"/>
      <c r="F5158" s="261"/>
      <c r="G5158" s="32" t="s">
        <v>1440</v>
      </c>
      <c r="H5158" s="262"/>
      <c r="I5158" s="260">
        <v>4180908300</v>
      </c>
      <c r="J5158" s="260" t="s">
        <v>1784</v>
      </c>
      <c r="K5158" s="337" t="s">
        <v>30</v>
      </c>
      <c r="L5158" s="21" t="str">
        <f>VLOOKUP($K5158,TONG_SL!$A:$D,2,0)</f>
        <v>Gà muối 500g</v>
      </c>
      <c r="N5158" s="21" t="str">
        <f t="shared" si="512"/>
        <v>K-C6</v>
      </c>
      <c r="Q5158" s="21" t="str">
        <f>VLOOKUP(K5158,TONG_SL!$A:$D,3,0)</f>
        <v>Túi</v>
      </c>
      <c r="R5158" s="263">
        <v>3</v>
      </c>
      <c r="S5158" s="263"/>
      <c r="T5158" s="263">
        <f>VLOOKUP(VLOOKUP(G5158,Ma_KH!$A:$R,18,0)&amp;K5158,Gia_MB!$A:$F,6,0)</f>
        <v>111058</v>
      </c>
      <c r="U5158" s="264">
        <f t="shared" si="513"/>
        <v>333174</v>
      </c>
      <c r="V5158" s="263"/>
      <c r="W5158" s="265">
        <f t="shared" si="514"/>
        <v>0</v>
      </c>
      <c r="X5158" s="266" t="str">
        <f t="shared" si="515"/>
        <v>8</v>
      </c>
      <c r="Y5158" s="263"/>
      <c r="Z5158" s="264">
        <f t="shared" si="516"/>
        <v>26653.920000000002</v>
      </c>
      <c r="AA5158" s="267">
        <f>VLOOKUP(G5158,Ma_KH!$A:$R,14,0)</f>
        <v>60</v>
      </c>
    </row>
    <row r="5159" spans="1:27" hidden="1" x14ac:dyDescent="0.25">
      <c r="A5159" s="259">
        <v>45996</v>
      </c>
      <c r="B5159" s="260">
        <v>4180908300</v>
      </c>
      <c r="C5159" s="151" t="s">
        <v>7767</v>
      </c>
      <c r="D5159" s="237">
        <v>46001</v>
      </c>
      <c r="E5159" s="262"/>
      <c r="F5159" s="261"/>
      <c r="G5159" s="32" t="s">
        <v>1440</v>
      </c>
      <c r="H5159" s="262"/>
      <c r="I5159" s="260">
        <v>4180908300</v>
      </c>
      <c r="J5159" s="260" t="s">
        <v>1784</v>
      </c>
      <c r="K5159" s="337" t="s">
        <v>27</v>
      </c>
      <c r="L5159" s="21" t="str">
        <f>VLOOKUP($K5159,TONG_SL!$A:$D,2,0)</f>
        <v>Chân giò heo muối 300g</v>
      </c>
      <c r="N5159" s="21" t="str">
        <f t="shared" si="512"/>
        <v>K-C6</v>
      </c>
      <c r="Q5159" s="21" t="str">
        <f>VLOOKUP(K5159,TONG_SL!$A:$D,3,0)</f>
        <v>Túi</v>
      </c>
      <c r="R5159" s="263">
        <v>5</v>
      </c>
      <c r="S5159" s="263"/>
      <c r="T5159" s="263">
        <f>VLOOKUP(VLOOKUP(G5159,Ma_KH!$A:$R,18,0)&amp;K5159,Gia_MB!$A:$F,6,0)</f>
        <v>73431</v>
      </c>
      <c r="U5159" s="264">
        <f t="shared" si="513"/>
        <v>367155</v>
      </c>
      <c r="V5159" s="263"/>
      <c r="W5159" s="265">
        <f t="shared" si="514"/>
        <v>0</v>
      </c>
      <c r="X5159" s="266" t="str">
        <f t="shared" si="515"/>
        <v>8</v>
      </c>
      <c r="Y5159" s="263"/>
      <c r="Z5159" s="264">
        <f t="shared" si="516"/>
        <v>29372.400000000001</v>
      </c>
      <c r="AA5159" s="267">
        <f>VLOOKUP(G5159,Ma_KH!$A:$R,14,0)</f>
        <v>60</v>
      </c>
    </row>
    <row r="5160" spans="1:27" hidden="1" x14ac:dyDescent="0.25">
      <c r="A5160" s="259">
        <v>45996</v>
      </c>
      <c r="B5160" s="260">
        <v>4180907757</v>
      </c>
      <c r="C5160" s="151" t="s">
        <v>7767</v>
      </c>
      <c r="D5160" s="237">
        <v>46001</v>
      </c>
      <c r="E5160" s="262"/>
      <c r="F5160" s="261"/>
      <c r="G5160" s="32" t="s">
        <v>312</v>
      </c>
      <c r="H5160" s="262"/>
      <c r="I5160" s="260">
        <v>4180907757</v>
      </c>
      <c r="J5160" s="260" t="s">
        <v>1784</v>
      </c>
      <c r="K5160" s="337" t="s">
        <v>27</v>
      </c>
      <c r="L5160" s="21" t="str">
        <f>VLOOKUP($K5160,TONG_SL!$A:$D,2,0)</f>
        <v>Chân giò heo muối 300g</v>
      </c>
      <c r="N5160" s="21" t="str">
        <f t="shared" si="512"/>
        <v>K-C6</v>
      </c>
      <c r="Q5160" s="21" t="str">
        <f>VLOOKUP(K5160,TONG_SL!$A:$D,3,0)</f>
        <v>Túi</v>
      </c>
      <c r="R5160" s="263">
        <v>6</v>
      </c>
      <c r="S5160" s="263"/>
      <c r="T5160" s="263">
        <f>VLOOKUP(VLOOKUP(G5160,Ma_KH!$A:$R,18,0)&amp;K5160,Gia_MB!$A:$F,6,0)</f>
        <v>73431</v>
      </c>
      <c r="U5160" s="264">
        <f t="shared" ref="U5160:U5191" si="517">T5160*R5160</f>
        <v>440586</v>
      </c>
      <c r="V5160" s="263"/>
      <c r="W5160" s="265">
        <f t="shared" ref="W5160:W5191" si="518">U5160*V5160</f>
        <v>0</v>
      </c>
      <c r="X5160" s="266" t="str">
        <f t="shared" ref="X5160:X5191" si="519">IF(B5160&lt;&gt;"","8","0")</f>
        <v>8</v>
      </c>
      <c r="Y5160" s="263"/>
      <c r="Z5160" s="264">
        <f t="shared" ref="Z5160:Z5191" si="520">U5160*X5160%</f>
        <v>35246.879999999997</v>
      </c>
      <c r="AA5160" s="267">
        <f>VLOOKUP(G5160,Ma_KH!$A:$R,14,0)</f>
        <v>60</v>
      </c>
    </row>
    <row r="5161" spans="1:27" hidden="1" x14ac:dyDescent="0.25">
      <c r="A5161" s="259">
        <v>45996</v>
      </c>
      <c r="B5161" s="260">
        <v>4180907757</v>
      </c>
      <c r="C5161" s="151" t="s">
        <v>7767</v>
      </c>
      <c r="D5161" s="237">
        <v>46001</v>
      </c>
      <c r="E5161" s="262"/>
      <c r="F5161" s="261"/>
      <c r="G5161" s="32" t="s">
        <v>312</v>
      </c>
      <c r="H5161" s="262"/>
      <c r="I5161" s="260">
        <v>4180907757</v>
      </c>
      <c r="J5161" s="260" t="s">
        <v>1784</v>
      </c>
      <c r="K5161" s="337" t="s">
        <v>32</v>
      </c>
      <c r="L5161" s="21" t="str">
        <f>VLOOKUP($K5161,TONG_SL!$A:$D,2,0)</f>
        <v>Giò Tai Lưỡi Xào 250g</v>
      </c>
      <c r="N5161" s="21" t="str">
        <f t="shared" si="512"/>
        <v>K-C6</v>
      </c>
      <c r="Q5161" s="21" t="str">
        <f>VLOOKUP(K5161,TONG_SL!$A:$D,3,0)</f>
        <v>Túi</v>
      </c>
      <c r="R5161" s="263">
        <v>3</v>
      </c>
      <c r="S5161" s="263"/>
      <c r="T5161" s="263">
        <f>VLOOKUP(VLOOKUP(G5161,Ma_KH!$A:$R,18,0)&amp;K5161,Gia_MB!$A:$F,6,0)</f>
        <v>50182</v>
      </c>
      <c r="U5161" s="264">
        <f t="shared" si="517"/>
        <v>150546</v>
      </c>
      <c r="V5161" s="263"/>
      <c r="W5161" s="265">
        <f t="shared" si="518"/>
        <v>0</v>
      </c>
      <c r="X5161" s="266" t="str">
        <f t="shared" si="519"/>
        <v>8</v>
      </c>
      <c r="Y5161" s="263"/>
      <c r="Z5161" s="264">
        <f t="shared" si="520"/>
        <v>12043.68</v>
      </c>
      <c r="AA5161" s="267">
        <f>VLOOKUP(G5161,Ma_KH!$A:$R,14,0)</f>
        <v>60</v>
      </c>
    </row>
    <row r="5162" spans="1:27" hidden="1" x14ac:dyDescent="0.25">
      <c r="A5162" s="259">
        <v>45996</v>
      </c>
      <c r="B5162" s="260">
        <v>4180907757</v>
      </c>
      <c r="C5162" s="151" t="s">
        <v>7767</v>
      </c>
      <c r="D5162" s="237">
        <v>46001</v>
      </c>
      <c r="E5162" s="262"/>
      <c r="F5162" s="261"/>
      <c r="G5162" s="32" t="s">
        <v>312</v>
      </c>
      <c r="H5162" s="262"/>
      <c r="I5162" s="260">
        <v>4180907757</v>
      </c>
      <c r="J5162" s="260" t="s">
        <v>1784</v>
      </c>
      <c r="K5162" s="337" t="s">
        <v>34</v>
      </c>
      <c r="L5162" s="21" t="str">
        <f>VLOOKUP($K5162,TONG_SL!$A:$D,2,0)</f>
        <v>Tai heo muối 200g</v>
      </c>
      <c r="N5162" s="21" t="str">
        <f t="shared" si="512"/>
        <v>K-C6</v>
      </c>
      <c r="Q5162" s="21" t="str">
        <f>VLOOKUP(K5162,TONG_SL!$A:$D,3,0)</f>
        <v>Túi</v>
      </c>
      <c r="R5162" s="263">
        <v>3</v>
      </c>
      <c r="S5162" s="263"/>
      <c r="T5162" s="263">
        <f>VLOOKUP(VLOOKUP(G5162,Ma_KH!$A:$R,18,0)&amp;K5162,Gia_MB!$A:$F,6,0)</f>
        <v>55595</v>
      </c>
      <c r="U5162" s="264">
        <f t="shared" si="517"/>
        <v>166785</v>
      </c>
      <c r="V5162" s="263"/>
      <c r="W5162" s="265">
        <f t="shared" si="518"/>
        <v>0</v>
      </c>
      <c r="X5162" s="266" t="str">
        <f t="shared" si="519"/>
        <v>8</v>
      </c>
      <c r="Y5162" s="263"/>
      <c r="Z5162" s="264">
        <f t="shared" si="520"/>
        <v>13342.800000000001</v>
      </c>
      <c r="AA5162" s="267">
        <f>VLOOKUP(G5162,Ma_KH!$A:$R,14,0)</f>
        <v>60</v>
      </c>
    </row>
    <row r="5163" spans="1:27" hidden="1" x14ac:dyDescent="0.25">
      <c r="A5163" s="259">
        <v>45996</v>
      </c>
      <c r="B5163" s="260">
        <v>4180907974</v>
      </c>
      <c r="C5163" s="151" t="s">
        <v>7767</v>
      </c>
      <c r="D5163" s="237">
        <v>46001</v>
      </c>
      <c r="E5163" s="262"/>
      <c r="F5163" s="261"/>
      <c r="G5163" s="32" t="s">
        <v>1290</v>
      </c>
      <c r="H5163" s="262"/>
      <c r="I5163" s="260">
        <v>4180907974</v>
      </c>
      <c r="J5163" s="260" t="s">
        <v>1784</v>
      </c>
      <c r="K5163" s="337" t="s">
        <v>30</v>
      </c>
      <c r="L5163" s="21" t="str">
        <f>VLOOKUP($K5163,TONG_SL!$A:$D,2,0)</f>
        <v>Gà muối 500g</v>
      </c>
      <c r="N5163" s="21" t="str">
        <f t="shared" si="512"/>
        <v>K-C6</v>
      </c>
      <c r="Q5163" s="21" t="str">
        <f>VLOOKUP(K5163,TONG_SL!$A:$D,3,0)</f>
        <v>Túi</v>
      </c>
      <c r="R5163" s="263">
        <v>3</v>
      </c>
      <c r="S5163" s="263"/>
      <c r="T5163" s="263">
        <f>VLOOKUP(VLOOKUP(G5163,Ma_KH!$A:$R,18,0)&amp;K5163,Gia_MB!$A:$F,6,0)</f>
        <v>111058</v>
      </c>
      <c r="U5163" s="264">
        <f t="shared" si="517"/>
        <v>333174</v>
      </c>
      <c r="V5163" s="263"/>
      <c r="W5163" s="265">
        <f t="shared" si="518"/>
        <v>0</v>
      </c>
      <c r="X5163" s="266" t="str">
        <f t="shared" si="519"/>
        <v>8</v>
      </c>
      <c r="Y5163" s="263"/>
      <c r="Z5163" s="264">
        <f t="shared" si="520"/>
        <v>26653.920000000002</v>
      </c>
      <c r="AA5163" s="267">
        <f>VLOOKUP(G5163,Ma_KH!$A:$R,14,0)</f>
        <v>60</v>
      </c>
    </row>
    <row r="5164" spans="1:27" hidden="1" x14ac:dyDescent="0.25">
      <c r="A5164" s="259">
        <v>45996</v>
      </c>
      <c r="B5164" s="260">
        <v>4180907974</v>
      </c>
      <c r="C5164" s="151" t="s">
        <v>7767</v>
      </c>
      <c r="D5164" s="237">
        <v>46001</v>
      </c>
      <c r="E5164" s="262"/>
      <c r="F5164" s="261"/>
      <c r="G5164" s="32" t="s">
        <v>1290</v>
      </c>
      <c r="H5164" s="262"/>
      <c r="I5164" s="260">
        <v>4180907974</v>
      </c>
      <c r="J5164" s="260" t="s">
        <v>1784</v>
      </c>
      <c r="K5164" s="337" t="s">
        <v>48</v>
      </c>
      <c r="L5164" s="21" t="str">
        <f>VLOOKUP($K5164,TONG_SL!$A:$D,2,0)</f>
        <v>Mọc Nấm Hương 250g</v>
      </c>
      <c r="N5164" s="21" t="str">
        <f t="shared" si="512"/>
        <v>K-C6</v>
      </c>
      <c r="Q5164" s="21" t="str">
        <f>VLOOKUP(K5164,TONG_SL!$A:$D,3,0)</f>
        <v>Túi</v>
      </c>
      <c r="R5164" s="263">
        <v>6</v>
      </c>
      <c r="S5164" s="263"/>
      <c r="T5164" s="263">
        <f>VLOOKUP(VLOOKUP(G5164,Ma_KH!$A:$R,18,0)&amp;K5164,Gia_MB!$A:$F,6,0)</f>
        <v>46000</v>
      </c>
      <c r="U5164" s="264">
        <f t="shared" si="517"/>
        <v>276000</v>
      </c>
      <c r="V5164" s="263"/>
      <c r="W5164" s="265">
        <f t="shared" si="518"/>
        <v>0</v>
      </c>
      <c r="X5164" s="266" t="str">
        <f t="shared" si="519"/>
        <v>8</v>
      </c>
      <c r="Y5164" s="263"/>
      <c r="Z5164" s="264">
        <f t="shared" si="520"/>
        <v>22080</v>
      </c>
      <c r="AA5164" s="267">
        <f>VLOOKUP(G5164,Ma_KH!$A:$R,14,0)</f>
        <v>60</v>
      </c>
    </row>
    <row r="5165" spans="1:27" hidden="1" x14ac:dyDescent="0.25">
      <c r="A5165" s="259">
        <v>45996</v>
      </c>
      <c r="B5165" s="260">
        <v>4180907974</v>
      </c>
      <c r="C5165" s="151" t="s">
        <v>7767</v>
      </c>
      <c r="D5165" s="237">
        <v>46001</v>
      </c>
      <c r="E5165" s="262"/>
      <c r="F5165" s="261"/>
      <c r="G5165" s="32" t="s">
        <v>1290</v>
      </c>
      <c r="H5165" s="262"/>
      <c r="I5165" s="260">
        <v>4180907974</v>
      </c>
      <c r="J5165" s="260" t="s">
        <v>1784</v>
      </c>
      <c r="K5165" s="337" t="s">
        <v>32</v>
      </c>
      <c r="L5165" s="21" t="str">
        <f>VLOOKUP($K5165,TONG_SL!$A:$D,2,0)</f>
        <v>Giò Tai Lưỡi Xào 250g</v>
      </c>
      <c r="N5165" s="21" t="str">
        <f t="shared" si="512"/>
        <v>K-C6</v>
      </c>
      <c r="Q5165" s="21" t="str">
        <f>VLOOKUP(K5165,TONG_SL!$A:$D,3,0)</f>
        <v>Túi</v>
      </c>
      <c r="R5165" s="263">
        <v>5</v>
      </c>
      <c r="S5165" s="263"/>
      <c r="T5165" s="263">
        <f>VLOOKUP(VLOOKUP(G5165,Ma_KH!$A:$R,18,0)&amp;K5165,Gia_MB!$A:$F,6,0)</f>
        <v>50182</v>
      </c>
      <c r="U5165" s="264">
        <f t="shared" si="517"/>
        <v>250910</v>
      </c>
      <c r="V5165" s="263"/>
      <c r="W5165" s="265">
        <f t="shared" si="518"/>
        <v>0</v>
      </c>
      <c r="X5165" s="266" t="str">
        <f t="shared" si="519"/>
        <v>8</v>
      </c>
      <c r="Y5165" s="263"/>
      <c r="Z5165" s="264">
        <f t="shared" si="520"/>
        <v>20072.8</v>
      </c>
      <c r="AA5165" s="267">
        <f>VLOOKUP(G5165,Ma_KH!$A:$R,14,0)</f>
        <v>60</v>
      </c>
    </row>
    <row r="5166" spans="1:27" hidden="1" x14ac:dyDescent="0.25">
      <c r="A5166" s="259">
        <v>45996</v>
      </c>
      <c r="B5166" s="260">
        <v>4180907468</v>
      </c>
      <c r="C5166" s="151" t="s">
        <v>7767</v>
      </c>
      <c r="D5166" s="237">
        <v>46001</v>
      </c>
      <c r="E5166" s="262"/>
      <c r="F5166" s="261"/>
      <c r="G5166" s="32" t="s">
        <v>927</v>
      </c>
      <c r="H5166" s="262"/>
      <c r="I5166" s="260">
        <v>4180907468</v>
      </c>
      <c r="J5166" s="260" t="s">
        <v>1784</v>
      </c>
      <c r="K5166" s="337" t="s">
        <v>27</v>
      </c>
      <c r="L5166" s="21" t="str">
        <f>VLOOKUP($K5166,TONG_SL!$A:$D,2,0)</f>
        <v>Chân giò heo muối 300g</v>
      </c>
      <c r="N5166" s="21" t="str">
        <f t="shared" si="512"/>
        <v>K-C6</v>
      </c>
      <c r="Q5166" s="21" t="str">
        <f>VLOOKUP(K5166,TONG_SL!$A:$D,3,0)</f>
        <v>Túi</v>
      </c>
      <c r="R5166" s="263">
        <v>6</v>
      </c>
      <c r="S5166" s="263"/>
      <c r="T5166" s="263">
        <f>VLOOKUP(VLOOKUP(G5166,Ma_KH!$A:$R,18,0)&amp;K5166,Gia_MB!$A:$F,6,0)</f>
        <v>73431</v>
      </c>
      <c r="U5166" s="264">
        <f t="shared" si="517"/>
        <v>440586</v>
      </c>
      <c r="V5166" s="263"/>
      <c r="W5166" s="265">
        <f t="shared" si="518"/>
        <v>0</v>
      </c>
      <c r="X5166" s="266" t="str">
        <f t="shared" si="519"/>
        <v>8</v>
      </c>
      <c r="Y5166" s="263"/>
      <c r="Z5166" s="264">
        <f t="shared" si="520"/>
        <v>35246.879999999997</v>
      </c>
      <c r="AA5166" s="267">
        <f>VLOOKUP(G5166,Ma_KH!$A:$R,14,0)</f>
        <v>60</v>
      </c>
    </row>
    <row r="5167" spans="1:27" hidden="1" x14ac:dyDescent="0.25">
      <c r="A5167" s="259">
        <v>45996</v>
      </c>
      <c r="B5167" s="260">
        <v>4180907468</v>
      </c>
      <c r="C5167" s="151" t="s">
        <v>7767</v>
      </c>
      <c r="D5167" s="237">
        <v>46001</v>
      </c>
      <c r="E5167" s="262"/>
      <c r="F5167" s="261"/>
      <c r="G5167" s="32" t="s">
        <v>927</v>
      </c>
      <c r="H5167" s="262"/>
      <c r="I5167" s="260">
        <v>4180907468</v>
      </c>
      <c r="J5167" s="260" t="s">
        <v>1784</v>
      </c>
      <c r="K5167" s="337" t="s">
        <v>32</v>
      </c>
      <c r="L5167" s="21" t="str">
        <f>VLOOKUP($K5167,TONG_SL!$A:$D,2,0)</f>
        <v>Giò Tai Lưỡi Xào 250g</v>
      </c>
      <c r="N5167" s="21" t="str">
        <f t="shared" si="512"/>
        <v>K-C6</v>
      </c>
      <c r="Q5167" s="21" t="str">
        <f>VLOOKUP(K5167,TONG_SL!$A:$D,3,0)</f>
        <v>Túi</v>
      </c>
      <c r="R5167" s="263">
        <v>3</v>
      </c>
      <c r="S5167" s="263"/>
      <c r="T5167" s="263">
        <f>VLOOKUP(VLOOKUP(G5167,Ma_KH!$A:$R,18,0)&amp;K5167,Gia_MB!$A:$F,6,0)</f>
        <v>50182</v>
      </c>
      <c r="U5167" s="264">
        <f t="shared" si="517"/>
        <v>150546</v>
      </c>
      <c r="V5167" s="263"/>
      <c r="W5167" s="265">
        <f t="shared" si="518"/>
        <v>0</v>
      </c>
      <c r="X5167" s="266" t="str">
        <f t="shared" si="519"/>
        <v>8</v>
      </c>
      <c r="Y5167" s="263"/>
      <c r="Z5167" s="264">
        <f t="shared" si="520"/>
        <v>12043.68</v>
      </c>
      <c r="AA5167" s="267">
        <f>VLOOKUP(G5167,Ma_KH!$A:$R,14,0)</f>
        <v>60</v>
      </c>
    </row>
    <row r="5168" spans="1:27" hidden="1" x14ac:dyDescent="0.25">
      <c r="A5168" s="259">
        <v>45996</v>
      </c>
      <c r="B5168" s="260">
        <v>4180907468</v>
      </c>
      <c r="C5168" s="151" t="s">
        <v>7767</v>
      </c>
      <c r="D5168" s="237">
        <v>46001</v>
      </c>
      <c r="E5168" s="262"/>
      <c r="F5168" s="261"/>
      <c r="G5168" s="32" t="s">
        <v>927</v>
      </c>
      <c r="H5168" s="262"/>
      <c r="I5168" s="260">
        <v>4180907468</v>
      </c>
      <c r="J5168" s="260" t="s">
        <v>1784</v>
      </c>
      <c r="K5168" s="337" t="s">
        <v>30</v>
      </c>
      <c r="L5168" s="21" t="str">
        <f>VLOOKUP($K5168,TONG_SL!$A:$D,2,0)</f>
        <v>Gà muối 500g</v>
      </c>
      <c r="N5168" s="21" t="str">
        <f t="shared" si="512"/>
        <v>K-C6</v>
      </c>
      <c r="Q5168" s="21" t="str">
        <f>VLOOKUP(K5168,TONG_SL!$A:$D,3,0)</f>
        <v>Túi</v>
      </c>
      <c r="R5168" s="263">
        <v>3</v>
      </c>
      <c r="S5168" s="263"/>
      <c r="T5168" s="263">
        <f>VLOOKUP(VLOOKUP(G5168,Ma_KH!$A:$R,18,0)&amp;K5168,Gia_MB!$A:$F,6,0)</f>
        <v>111058</v>
      </c>
      <c r="U5168" s="264">
        <f t="shared" si="517"/>
        <v>333174</v>
      </c>
      <c r="V5168" s="263"/>
      <c r="W5168" s="265">
        <f t="shared" si="518"/>
        <v>0</v>
      </c>
      <c r="X5168" s="266" t="str">
        <f t="shared" si="519"/>
        <v>8</v>
      </c>
      <c r="Y5168" s="263"/>
      <c r="Z5168" s="264">
        <f t="shared" si="520"/>
        <v>26653.920000000002</v>
      </c>
      <c r="AA5168" s="267">
        <f>VLOOKUP(G5168,Ma_KH!$A:$R,14,0)</f>
        <v>60</v>
      </c>
    </row>
    <row r="5169" spans="1:27" hidden="1" x14ac:dyDescent="0.25">
      <c r="A5169" s="259">
        <v>45996</v>
      </c>
      <c r="B5169" s="260">
        <v>4180907468</v>
      </c>
      <c r="C5169" s="151" t="s">
        <v>7767</v>
      </c>
      <c r="D5169" s="237">
        <v>46001</v>
      </c>
      <c r="E5169" s="262"/>
      <c r="F5169" s="261"/>
      <c r="G5169" s="32" t="s">
        <v>927</v>
      </c>
      <c r="H5169" s="262"/>
      <c r="I5169" s="260">
        <v>4180907468</v>
      </c>
      <c r="J5169" s="260" t="s">
        <v>1784</v>
      </c>
      <c r="K5169" s="337" t="s">
        <v>48</v>
      </c>
      <c r="L5169" s="21" t="str">
        <f>VLOOKUP($K5169,TONG_SL!$A:$D,2,0)</f>
        <v>Mọc Nấm Hương 250g</v>
      </c>
      <c r="N5169" s="21" t="str">
        <f t="shared" si="512"/>
        <v>K-C6</v>
      </c>
      <c r="Q5169" s="21" t="str">
        <f>VLOOKUP(K5169,TONG_SL!$A:$D,3,0)</f>
        <v>Túi</v>
      </c>
      <c r="R5169" s="263">
        <v>3</v>
      </c>
      <c r="S5169" s="263"/>
      <c r="T5169" s="263">
        <f>VLOOKUP(VLOOKUP(G5169,Ma_KH!$A:$R,18,0)&amp;K5169,Gia_MB!$A:$F,6,0)</f>
        <v>46000</v>
      </c>
      <c r="U5169" s="264">
        <f t="shared" si="517"/>
        <v>138000</v>
      </c>
      <c r="V5169" s="263"/>
      <c r="W5169" s="265">
        <f t="shared" si="518"/>
        <v>0</v>
      </c>
      <c r="X5169" s="266" t="str">
        <f t="shared" si="519"/>
        <v>8</v>
      </c>
      <c r="Y5169" s="263"/>
      <c r="Z5169" s="264">
        <f t="shared" si="520"/>
        <v>11040</v>
      </c>
      <c r="AA5169" s="267">
        <f>VLOOKUP(G5169,Ma_KH!$A:$R,14,0)</f>
        <v>60</v>
      </c>
    </row>
    <row r="5170" spans="1:27" hidden="1" x14ac:dyDescent="0.25">
      <c r="A5170" s="259">
        <v>45996</v>
      </c>
      <c r="B5170" s="260">
        <v>4180907780</v>
      </c>
      <c r="C5170" s="151" t="s">
        <v>7767</v>
      </c>
      <c r="D5170" s="237">
        <v>46001</v>
      </c>
      <c r="E5170" s="262"/>
      <c r="F5170" s="261"/>
      <c r="G5170" s="32" t="s">
        <v>336</v>
      </c>
      <c r="H5170" s="262"/>
      <c r="I5170" s="260">
        <v>4180907780</v>
      </c>
      <c r="J5170" s="260" t="s">
        <v>1784</v>
      </c>
      <c r="K5170" s="337" t="s">
        <v>32</v>
      </c>
      <c r="L5170" s="21" t="str">
        <f>VLOOKUP($K5170,TONG_SL!$A:$D,2,0)</f>
        <v>Giò Tai Lưỡi Xào 250g</v>
      </c>
      <c r="N5170" s="21" t="str">
        <f t="shared" si="512"/>
        <v>K-C6</v>
      </c>
      <c r="Q5170" s="21" t="str">
        <f>VLOOKUP(K5170,TONG_SL!$A:$D,3,0)</f>
        <v>Túi</v>
      </c>
      <c r="R5170" s="263">
        <v>3</v>
      </c>
      <c r="S5170" s="263"/>
      <c r="T5170" s="263">
        <f>VLOOKUP(VLOOKUP(G5170,Ma_KH!$A:$R,18,0)&amp;K5170,Gia_MB!$A:$F,6,0)</f>
        <v>50182</v>
      </c>
      <c r="U5170" s="264">
        <f t="shared" si="517"/>
        <v>150546</v>
      </c>
      <c r="V5170" s="263"/>
      <c r="W5170" s="265">
        <f t="shared" si="518"/>
        <v>0</v>
      </c>
      <c r="X5170" s="266" t="str">
        <f t="shared" si="519"/>
        <v>8</v>
      </c>
      <c r="Y5170" s="263"/>
      <c r="Z5170" s="264">
        <f t="shared" si="520"/>
        <v>12043.68</v>
      </c>
      <c r="AA5170" s="267">
        <f>VLOOKUP(G5170,Ma_KH!$A:$R,14,0)</f>
        <v>60</v>
      </c>
    </row>
    <row r="5171" spans="1:27" hidden="1" x14ac:dyDescent="0.25">
      <c r="A5171" s="259">
        <v>45996</v>
      </c>
      <c r="B5171" s="260">
        <v>4180907780</v>
      </c>
      <c r="C5171" s="151" t="s">
        <v>7767</v>
      </c>
      <c r="D5171" s="237">
        <v>46001</v>
      </c>
      <c r="E5171" s="262"/>
      <c r="F5171" s="261"/>
      <c r="G5171" s="32" t="s">
        <v>336</v>
      </c>
      <c r="H5171" s="262"/>
      <c r="I5171" s="260">
        <v>4180907780</v>
      </c>
      <c r="J5171" s="260" t="s">
        <v>1784</v>
      </c>
      <c r="K5171" s="337" t="s">
        <v>27</v>
      </c>
      <c r="L5171" s="21" t="str">
        <f>VLOOKUP($K5171,TONG_SL!$A:$D,2,0)</f>
        <v>Chân giò heo muối 300g</v>
      </c>
      <c r="N5171" s="21" t="str">
        <f t="shared" si="512"/>
        <v>K-C6</v>
      </c>
      <c r="Q5171" s="21" t="str">
        <f>VLOOKUP(K5171,TONG_SL!$A:$D,3,0)</f>
        <v>Túi</v>
      </c>
      <c r="R5171" s="263">
        <v>7</v>
      </c>
      <c r="S5171" s="263"/>
      <c r="T5171" s="263">
        <f>VLOOKUP(VLOOKUP(G5171,Ma_KH!$A:$R,18,0)&amp;K5171,Gia_MB!$A:$F,6,0)</f>
        <v>73431</v>
      </c>
      <c r="U5171" s="264">
        <f t="shared" si="517"/>
        <v>514017</v>
      </c>
      <c r="V5171" s="263"/>
      <c r="W5171" s="265">
        <f t="shared" si="518"/>
        <v>0</v>
      </c>
      <c r="X5171" s="266" t="str">
        <f t="shared" si="519"/>
        <v>8</v>
      </c>
      <c r="Y5171" s="263"/>
      <c r="Z5171" s="264">
        <f t="shared" si="520"/>
        <v>41121.360000000001</v>
      </c>
      <c r="AA5171" s="267">
        <f>VLOOKUP(G5171,Ma_KH!$A:$R,14,0)</f>
        <v>60</v>
      </c>
    </row>
    <row r="5172" spans="1:27" hidden="1" x14ac:dyDescent="0.25">
      <c r="A5172" s="259">
        <v>45996</v>
      </c>
      <c r="B5172" s="260">
        <v>4180907780</v>
      </c>
      <c r="C5172" s="151" t="s">
        <v>7767</v>
      </c>
      <c r="D5172" s="237">
        <v>46001</v>
      </c>
      <c r="E5172" s="262"/>
      <c r="F5172" s="261"/>
      <c r="G5172" s="32" t="s">
        <v>336</v>
      </c>
      <c r="H5172" s="262"/>
      <c r="I5172" s="260">
        <v>4180907780</v>
      </c>
      <c r="J5172" s="260" t="s">
        <v>1784</v>
      </c>
      <c r="K5172" s="337" t="s">
        <v>39</v>
      </c>
      <c r="L5172" s="21" t="str">
        <f>VLOOKUP($K5172,TONG_SL!$A:$D,2,0)</f>
        <v>Chả nướng 300g</v>
      </c>
      <c r="N5172" s="21" t="str">
        <f t="shared" si="512"/>
        <v>K-C6</v>
      </c>
      <c r="Q5172" s="21" t="str">
        <f>VLOOKUP(K5172,TONG_SL!$A:$D,3,0)</f>
        <v>Túi</v>
      </c>
      <c r="R5172" s="263">
        <v>3</v>
      </c>
      <c r="S5172" s="263"/>
      <c r="T5172" s="263">
        <f>VLOOKUP(VLOOKUP(G5172,Ma_KH!$A:$R,18,0)&amp;K5172,Gia_MB!$A:$F,6,0)</f>
        <v>70950</v>
      </c>
      <c r="U5172" s="264">
        <f t="shared" si="517"/>
        <v>212850</v>
      </c>
      <c r="V5172" s="263"/>
      <c r="W5172" s="265">
        <f t="shared" si="518"/>
        <v>0</v>
      </c>
      <c r="X5172" s="266" t="str">
        <f t="shared" si="519"/>
        <v>8</v>
      </c>
      <c r="Y5172" s="263"/>
      <c r="Z5172" s="264">
        <f t="shared" si="520"/>
        <v>17028</v>
      </c>
      <c r="AA5172" s="267">
        <f>VLOOKUP(G5172,Ma_KH!$A:$R,14,0)</f>
        <v>60</v>
      </c>
    </row>
    <row r="5173" spans="1:27" hidden="1" x14ac:dyDescent="0.25">
      <c r="A5173" s="259">
        <v>45996</v>
      </c>
      <c r="B5173" s="260">
        <v>4180907797</v>
      </c>
      <c r="C5173" s="151" t="s">
        <v>7767</v>
      </c>
      <c r="D5173" s="237">
        <v>46001</v>
      </c>
      <c r="E5173" s="262"/>
      <c r="F5173" s="261"/>
      <c r="G5173" s="32" t="s">
        <v>351</v>
      </c>
      <c r="H5173" s="262"/>
      <c r="I5173" s="260">
        <v>4180907797</v>
      </c>
      <c r="J5173" s="260" t="s">
        <v>1784</v>
      </c>
      <c r="K5173" s="337" t="s">
        <v>27</v>
      </c>
      <c r="L5173" s="21" t="str">
        <f>VLOOKUP($K5173,TONG_SL!$A:$D,2,0)</f>
        <v>Chân giò heo muối 300g</v>
      </c>
      <c r="N5173" s="21" t="str">
        <f t="shared" si="512"/>
        <v>K-C6</v>
      </c>
      <c r="Q5173" s="21" t="str">
        <f>VLOOKUP(K5173,TONG_SL!$A:$D,3,0)</f>
        <v>Túi</v>
      </c>
      <c r="R5173" s="263">
        <v>6</v>
      </c>
      <c r="S5173" s="263"/>
      <c r="T5173" s="263">
        <f>VLOOKUP(VLOOKUP(G5173,Ma_KH!$A:$R,18,0)&amp;K5173,Gia_MB!$A:$F,6,0)</f>
        <v>73431</v>
      </c>
      <c r="U5173" s="264">
        <f t="shared" si="517"/>
        <v>440586</v>
      </c>
      <c r="V5173" s="263"/>
      <c r="W5173" s="265">
        <f t="shared" si="518"/>
        <v>0</v>
      </c>
      <c r="X5173" s="266" t="str">
        <f t="shared" si="519"/>
        <v>8</v>
      </c>
      <c r="Y5173" s="263"/>
      <c r="Z5173" s="264">
        <f t="shared" si="520"/>
        <v>35246.879999999997</v>
      </c>
      <c r="AA5173" s="267">
        <f>VLOOKUP(G5173,Ma_KH!$A:$R,14,0)</f>
        <v>60</v>
      </c>
    </row>
    <row r="5174" spans="1:27" hidden="1" x14ac:dyDescent="0.25">
      <c r="A5174" s="259">
        <v>45996</v>
      </c>
      <c r="B5174" s="260">
        <v>4180907797</v>
      </c>
      <c r="C5174" s="151" t="s">
        <v>7767</v>
      </c>
      <c r="D5174" s="237">
        <v>46001</v>
      </c>
      <c r="E5174" s="262"/>
      <c r="F5174" s="261"/>
      <c r="G5174" s="32" t="s">
        <v>351</v>
      </c>
      <c r="H5174" s="262"/>
      <c r="I5174" s="260">
        <v>4180907797</v>
      </c>
      <c r="J5174" s="260" t="s">
        <v>1784</v>
      </c>
      <c r="K5174" s="337" t="s">
        <v>48</v>
      </c>
      <c r="L5174" s="21" t="str">
        <f>VLOOKUP($K5174,TONG_SL!$A:$D,2,0)</f>
        <v>Mọc Nấm Hương 250g</v>
      </c>
      <c r="N5174" s="21" t="str">
        <f t="shared" si="512"/>
        <v>K-C6</v>
      </c>
      <c r="Q5174" s="21" t="str">
        <f>VLOOKUP(K5174,TONG_SL!$A:$D,3,0)</f>
        <v>Túi</v>
      </c>
      <c r="R5174" s="263">
        <v>6</v>
      </c>
      <c r="S5174" s="263"/>
      <c r="T5174" s="263">
        <f>VLOOKUP(VLOOKUP(G5174,Ma_KH!$A:$R,18,0)&amp;K5174,Gia_MB!$A:$F,6,0)</f>
        <v>46000</v>
      </c>
      <c r="U5174" s="264">
        <f t="shared" si="517"/>
        <v>276000</v>
      </c>
      <c r="V5174" s="263"/>
      <c r="W5174" s="265">
        <f t="shared" si="518"/>
        <v>0</v>
      </c>
      <c r="X5174" s="266" t="str">
        <f t="shared" si="519"/>
        <v>8</v>
      </c>
      <c r="Y5174" s="263"/>
      <c r="Z5174" s="264">
        <f t="shared" si="520"/>
        <v>22080</v>
      </c>
      <c r="AA5174" s="267">
        <f>VLOOKUP(G5174,Ma_KH!$A:$R,14,0)</f>
        <v>60</v>
      </c>
    </row>
    <row r="5175" spans="1:27" hidden="1" x14ac:dyDescent="0.25">
      <c r="A5175" s="259">
        <v>45996</v>
      </c>
      <c r="B5175" s="260">
        <v>4180907759</v>
      </c>
      <c r="C5175" s="151" t="s">
        <v>7767</v>
      </c>
      <c r="D5175" s="237">
        <v>46001</v>
      </c>
      <c r="E5175" s="262"/>
      <c r="F5175" s="261"/>
      <c r="G5175" s="32" t="s">
        <v>1004</v>
      </c>
      <c r="H5175" s="262"/>
      <c r="I5175" s="260">
        <v>4180907759</v>
      </c>
      <c r="J5175" s="260" t="s">
        <v>1784</v>
      </c>
      <c r="K5175" s="337" t="s">
        <v>34</v>
      </c>
      <c r="L5175" s="21" t="str">
        <f>VLOOKUP($K5175,TONG_SL!$A:$D,2,0)</f>
        <v>Tai heo muối 200g</v>
      </c>
      <c r="N5175" s="21" t="str">
        <f t="shared" si="512"/>
        <v>K-C6</v>
      </c>
      <c r="Q5175" s="21" t="str">
        <f>VLOOKUP(K5175,TONG_SL!$A:$D,3,0)</f>
        <v>Túi</v>
      </c>
      <c r="R5175" s="263">
        <v>2</v>
      </c>
      <c r="S5175" s="263"/>
      <c r="T5175" s="263">
        <f>VLOOKUP(VLOOKUP(G5175,Ma_KH!$A:$R,18,0)&amp;K5175,Gia_MB!$A:$F,6,0)</f>
        <v>55595</v>
      </c>
      <c r="U5175" s="264">
        <f t="shared" si="517"/>
        <v>111190</v>
      </c>
      <c r="V5175" s="263"/>
      <c r="W5175" s="265">
        <f t="shared" si="518"/>
        <v>0</v>
      </c>
      <c r="X5175" s="266" t="str">
        <f t="shared" si="519"/>
        <v>8</v>
      </c>
      <c r="Y5175" s="263"/>
      <c r="Z5175" s="264">
        <f t="shared" si="520"/>
        <v>8895.2000000000007</v>
      </c>
      <c r="AA5175" s="267">
        <f>VLOOKUP(G5175,Ma_KH!$A:$R,14,0)</f>
        <v>60</v>
      </c>
    </row>
    <row r="5176" spans="1:27" hidden="1" x14ac:dyDescent="0.25">
      <c r="A5176" s="259">
        <v>45996</v>
      </c>
      <c r="B5176" s="260">
        <v>4180907759</v>
      </c>
      <c r="C5176" s="151" t="s">
        <v>7767</v>
      </c>
      <c r="D5176" s="237">
        <v>46001</v>
      </c>
      <c r="E5176" s="262"/>
      <c r="F5176" s="261"/>
      <c r="G5176" s="32" t="s">
        <v>1004</v>
      </c>
      <c r="H5176" s="262"/>
      <c r="I5176" s="260">
        <v>4180907759</v>
      </c>
      <c r="J5176" s="260" t="s">
        <v>1784</v>
      </c>
      <c r="K5176" s="337" t="s">
        <v>48</v>
      </c>
      <c r="L5176" s="21" t="str">
        <f>VLOOKUP($K5176,TONG_SL!$A:$D,2,0)</f>
        <v>Mọc Nấm Hương 250g</v>
      </c>
      <c r="N5176" s="21" t="str">
        <f t="shared" si="512"/>
        <v>K-C6</v>
      </c>
      <c r="Q5176" s="21" t="str">
        <f>VLOOKUP(K5176,TONG_SL!$A:$D,3,0)</f>
        <v>Túi</v>
      </c>
      <c r="R5176" s="263">
        <v>4</v>
      </c>
      <c r="S5176" s="263"/>
      <c r="T5176" s="263">
        <f>VLOOKUP(VLOOKUP(G5176,Ma_KH!$A:$R,18,0)&amp;K5176,Gia_MB!$A:$F,6,0)</f>
        <v>46000</v>
      </c>
      <c r="U5176" s="264">
        <f t="shared" si="517"/>
        <v>184000</v>
      </c>
      <c r="V5176" s="263"/>
      <c r="W5176" s="265">
        <f t="shared" si="518"/>
        <v>0</v>
      </c>
      <c r="X5176" s="266" t="str">
        <f t="shared" si="519"/>
        <v>8</v>
      </c>
      <c r="Y5176" s="263"/>
      <c r="Z5176" s="264">
        <f t="shared" si="520"/>
        <v>14720</v>
      </c>
      <c r="AA5176" s="267">
        <f>VLOOKUP(G5176,Ma_KH!$A:$R,14,0)</f>
        <v>60</v>
      </c>
    </row>
    <row r="5177" spans="1:27" hidden="1" x14ac:dyDescent="0.25">
      <c r="A5177" s="259">
        <v>45996</v>
      </c>
      <c r="B5177" s="260">
        <v>4180907759</v>
      </c>
      <c r="C5177" s="151" t="s">
        <v>7767</v>
      </c>
      <c r="D5177" s="237">
        <v>46001</v>
      </c>
      <c r="E5177" s="262"/>
      <c r="F5177" s="261"/>
      <c r="G5177" s="32" t="s">
        <v>1004</v>
      </c>
      <c r="H5177" s="262"/>
      <c r="I5177" s="260">
        <v>4180907759</v>
      </c>
      <c r="J5177" s="260" t="s">
        <v>1784</v>
      </c>
      <c r="K5177" s="337" t="s">
        <v>32</v>
      </c>
      <c r="L5177" s="21" t="str">
        <f>VLOOKUP($K5177,TONG_SL!$A:$D,2,0)</f>
        <v>Giò Tai Lưỡi Xào 250g</v>
      </c>
      <c r="N5177" s="21" t="str">
        <f t="shared" si="512"/>
        <v>K-C6</v>
      </c>
      <c r="Q5177" s="21" t="str">
        <f>VLOOKUP(K5177,TONG_SL!$A:$D,3,0)</f>
        <v>Túi</v>
      </c>
      <c r="R5177" s="263">
        <v>4</v>
      </c>
      <c r="S5177" s="263"/>
      <c r="T5177" s="263">
        <f>VLOOKUP(VLOOKUP(G5177,Ma_KH!$A:$R,18,0)&amp;K5177,Gia_MB!$A:$F,6,0)</f>
        <v>50182</v>
      </c>
      <c r="U5177" s="264">
        <f t="shared" si="517"/>
        <v>200728</v>
      </c>
      <c r="V5177" s="263"/>
      <c r="W5177" s="265">
        <f t="shared" si="518"/>
        <v>0</v>
      </c>
      <c r="X5177" s="266" t="str">
        <f t="shared" si="519"/>
        <v>8</v>
      </c>
      <c r="Y5177" s="263"/>
      <c r="Z5177" s="264">
        <f t="shared" si="520"/>
        <v>16058.24</v>
      </c>
      <c r="AA5177" s="267">
        <f>VLOOKUP(G5177,Ma_KH!$A:$R,14,0)</f>
        <v>60</v>
      </c>
    </row>
    <row r="5178" spans="1:27" hidden="1" x14ac:dyDescent="0.25">
      <c r="A5178" s="259">
        <v>45996</v>
      </c>
      <c r="B5178" s="260">
        <v>4180907759</v>
      </c>
      <c r="C5178" s="151" t="s">
        <v>7767</v>
      </c>
      <c r="D5178" s="237">
        <v>46001</v>
      </c>
      <c r="E5178" s="262"/>
      <c r="F5178" s="261"/>
      <c r="G5178" s="32" t="s">
        <v>1004</v>
      </c>
      <c r="H5178" s="262"/>
      <c r="I5178" s="260">
        <v>4180907759</v>
      </c>
      <c r="J5178" s="260" t="s">
        <v>1784</v>
      </c>
      <c r="K5178" s="337" t="s">
        <v>37</v>
      </c>
      <c r="L5178" s="21" t="str">
        <f>VLOOKUP($K5178,TONG_SL!$A:$D,2,0)</f>
        <v>Chả cốm 300g</v>
      </c>
      <c r="N5178" s="21" t="str">
        <f t="shared" si="512"/>
        <v>K-C6</v>
      </c>
      <c r="Q5178" s="21" t="str">
        <f>VLOOKUP(K5178,TONG_SL!$A:$D,3,0)</f>
        <v>Túi</v>
      </c>
      <c r="R5178" s="263">
        <v>2</v>
      </c>
      <c r="S5178" s="263"/>
      <c r="T5178" s="263">
        <f>VLOOKUP(VLOOKUP(G5178,Ma_KH!$A:$R,18,0)&amp;K5178,Gia_MB!$A:$F,6,0)</f>
        <v>74250</v>
      </c>
      <c r="U5178" s="264">
        <f t="shared" si="517"/>
        <v>148500</v>
      </c>
      <c r="V5178" s="263"/>
      <c r="W5178" s="265">
        <f t="shared" si="518"/>
        <v>0</v>
      </c>
      <c r="X5178" s="266" t="str">
        <f t="shared" si="519"/>
        <v>8</v>
      </c>
      <c r="Y5178" s="263"/>
      <c r="Z5178" s="264">
        <f t="shared" si="520"/>
        <v>11880</v>
      </c>
      <c r="AA5178" s="267">
        <f>VLOOKUP(G5178,Ma_KH!$A:$R,14,0)</f>
        <v>60</v>
      </c>
    </row>
    <row r="5179" spans="1:27" hidden="1" x14ac:dyDescent="0.25">
      <c r="A5179" s="259">
        <v>45996</v>
      </c>
      <c r="B5179" s="260">
        <v>4180907759</v>
      </c>
      <c r="C5179" s="151" t="s">
        <v>7767</v>
      </c>
      <c r="D5179" s="237">
        <v>46001</v>
      </c>
      <c r="E5179" s="262"/>
      <c r="F5179" s="261"/>
      <c r="G5179" s="32" t="s">
        <v>1004</v>
      </c>
      <c r="H5179" s="262"/>
      <c r="I5179" s="260">
        <v>4180907759</v>
      </c>
      <c r="J5179" s="260" t="s">
        <v>1784</v>
      </c>
      <c r="K5179" s="337" t="s">
        <v>30</v>
      </c>
      <c r="L5179" s="21" t="str">
        <f>VLOOKUP($K5179,TONG_SL!$A:$D,2,0)</f>
        <v>Gà muối 500g</v>
      </c>
      <c r="N5179" s="21" t="str">
        <f t="shared" si="512"/>
        <v>K-C6</v>
      </c>
      <c r="Q5179" s="21" t="str">
        <f>VLOOKUP(K5179,TONG_SL!$A:$D,3,0)</f>
        <v>Túi</v>
      </c>
      <c r="R5179" s="263">
        <v>4</v>
      </c>
      <c r="S5179" s="263"/>
      <c r="T5179" s="263">
        <f>VLOOKUP(VLOOKUP(G5179,Ma_KH!$A:$R,18,0)&amp;K5179,Gia_MB!$A:$F,6,0)</f>
        <v>111058</v>
      </c>
      <c r="U5179" s="264">
        <f t="shared" si="517"/>
        <v>444232</v>
      </c>
      <c r="V5179" s="263"/>
      <c r="W5179" s="265">
        <f t="shared" si="518"/>
        <v>0</v>
      </c>
      <c r="X5179" s="266" t="str">
        <f t="shared" si="519"/>
        <v>8</v>
      </c>
      <c r="Y5179" s="263"/>
      <c r="Z5179" s="264">
        <f t="shared" si="520"/>
        <v>35538.559999999998</v>
      </c>
      <c r="AA5179" s="267">
        <f>VLOOKUP(G5179,Ma_KH!$A:$R,14,0)</f>
        <v>60</v>
      </c>
    </row>
    <row r="5180" spans="1:27" hidden="1" x14ac:dyDescent="0.25">
      <c r="A5180" s="259">
        <v>45996</v>
      </c>
      <c r="B5180" s="260">
        <v>4180908191</v>
      </c>
      <c r="C5180" s="151" t="s">
        <v>7767</v>
      </c>
      <c r="D5180" s="237">
        <v>46001</v>
      </c>
      <c r="E5180" s="262"/>
      <c r="F5180" s="261"/>
      <c r="G5180" s="32" t="s">
        <v>427</v>
      </c>
      <c r="H5180" s="262"/>
      <c r="I5180" s="260">
        <v>4180908191</v>
      </c>
      <c r="J5180" s="260" t="s">
        <v>1784</v>
      </c>
      <c r="K5180" s="337" t="s">
        <v>30</v>
      </c>
      <c r="L5180" s="21" t="str">
        <f>VLOOKUP($K5180,TONG_SL!$A:$D,2,0)</f>
        <v>Gà muối 500g</v>
      </c>
      <c r="N5180" s="21" t="str">
        <f t="shared" si="512"/>
        <v>K-C6</v>
      </c>
      <c r="Q5180" s="21" t="str">
        <f>VLOOKUP(K5180,TONG_SL!$A:$D,3,0)</f>
        <v>Túi</v>
      </c>
      <c r="R5180" s="263">
        <v>3</v>
      </c>
      <c r="S5180" s="263"/>
      <c r="T5180" s="263">
        <f>VLOOKUP(VLOOKUP(G5180,Ma_KH!$A:$R,18,0)&amp;K5180,Gia_MB!$A:$F,6,0)</f>
        <v>111058</v>
      </c>
      <c r="U5180" s="264">
        <f t="shared" si="517"/>
        <v>333174</v>
      </c>
      <c r="V5180" s="263"/>
      <c r="W5180" s="265">
        <f t="shared" si="518"/>
        <v>0</v>
      </c>
      <c r="X5180" s="266" t="str">
        <f t="shared" si="519"/>
        <v>8</v>
      </c>
      <c r="Y5180" s="263"/>
      <c r="Z5180" s="264">
        <f t="shared" si="520"/>
        <v>26653.920000000002</v>
      </c>
      <c r="AA5180" s="267">
        <f>VLOOKUP(G5180,Ma_KH!$A:$R,14,0)</f>
        <v>60</v>
      </c>
    </row>
    <row r="5181" spans="1:27" hidden="1" x14ac:dyDescent="0.25">
      <c r="A5181" s="259">
        <v>45996</v>
      </c>
      <c r="B5181" s="260">
        <v>4180908191</v>
      </c>
      <c r="C5181" s="151" t="s">
        <v>7767</v>
      </c>
      <c r="D5181" s="237">
        <v>46001</v>
      </c>
      <c r="E5181" s="262"/>
      <c r="F5181" s="261"/>
      <c r="G5181" s="32" t="s">
        <v>427</v>
      </c>
      <c r="H5181" s="262"/>
      <c r="I5181" s="260">
        <v>4180908191</v>
      </c>
      <c r="J5181" s="260" t="s">
        <v>1784</v>
      </c>
      <c r="K5181" s="337" t="s">
        <v>27</v>
      </c>
      <c r="L5181" s="21" t="str">
        <f>VLOOKUP($K5181,TONG_SL!$A:$D,2,0)</f>
        <v>Chân giò heo muối 300g</v>
      </c>
      <c r="N5181" s="21" t="str">
        <f t="shared" si="512"/>
        <v>K-C6</v>
      </c>
      <c r="Q5181" s="21" t="str">
        <f>VLOOKUP(K5181,TONG_SL!$A:$D,3,0)</f>
        <v>Túi</v>
      </c>
      <c r="R5181" s="263">
        <v>9</v>
      </c>
      <c r="S5181" s="263"/>
      <c r="T5181" s="263">
        <f>VLOOKUP(VLOOKUP(G5181,Ma_KH!$A:$R,18,0)&amp;K5181,Gia_MB!$A:$F,6,0)</f>
        <v>73431</v>
      </c>
      <c r="U5181" s="264">
        <f t="shared" si="517"/>
        <v>660879</v>
      </c>
      <c r="V5181" s="263"/>
      <c r="W5181" s="265">
        <f t="shared" si="518"/>
        <v>0</v>
      </c>
      <c r="X5181" s="266" t="str">
        <f t="shared" si="519"/>
        <v>8</v>
      </c>
      <c r="Y5181" s="263"/>
      <c r="Z5181" s="264">
        <f t="shared" si="520"/>
        <v>52870.32</v>
      </c>
      <c r="AA5181" s="267">
        <f>VLOOKUP(G5181,Ma_KH!$A:$R,14,0)</f>
        <v>60</v>
      </c>
    </row>
    <row r="5182" spans="1:27" hidden="1" x14ac:dyDescent="0.25">
      <c r="A5182" s="259">
        <v>45996</v>
      </c>
      <c r="B5182" s="260">
        <v>4180908191</v>
      </c>
      <c r="C5182" s="151" t="s">
        <v>7767</v>
      </c>
      <c r="D5182" s="237">
        <v>46001</v>
      </c>
      <c r="E5182" s="262"/>
      <c r="F5182" s="261"/>
      <c r="G5182" s="32" t="s">
        <v>427</v>
      </c>
      <c r="H5182" s="262"/>
      <c r="I5182" s="260">
        <v>4180908191</v>
      </c>
      <c r="J5182" s="260" t="s">
        <v>1784</v>
      </c>
      <c r="K5182" s="337" t="s">
        <v>34</v>
      </c>
      <c r="L5182" s="21" t="str">
        <f>VLOOKUP($K5182,TONG_SL!$A:$D,2,0)</f>
        <v>Tai heo muối 200g</v>
      </c>
      <c r="N5182" s="21" t="str">
        <f t="shared" si="512"/>
        <v>K-C6</v>
      </c>
      <c r="Q5182" s="21" t="str">
        <f>VLOOKUP(K5182,TONG_SL!$A:$D,3,0)</f>
        <v>Túi</v>
      </c>
      <c r="R5182" s="263">
        <v>3</v>
      </c>
      <c r="S5182" s="263"/>
      <c r="T5182" s="263">
        <f>VLOOKUP(VLOOKUP(G5182,Ma_KH!$A:$R,18,0)&amp;K5182,Gia_MB!$A:$F,6,0)</f>
        <v>55595</v>
      </c>
      <c r="U5182" s="264">
        <f t="shared" si="517"/>
        <v>166785</v>
      </c>
      <c r="V5182" s="263"/>
      <c r="W5182" s="265">
        <f t="shared" si="518"/>
        <v>0</v>
      </c>
      <c r="X5182" s="266" t="str">
        <f t="shared" si="519"/>
        <v>8</v>
      </c>
      <c r="Y5182" s="263"/>
      <c r="Z5182" s="264">
        <f t="shared" si="520"/>
        <v>13342.800000000001</v>
      </c>
      <c r="AA5182" s="267">
        <f>VLOOKUP(G5182,Ma_KH!$A:$R,14,0)</f>
        <v>60</v>
      </c>
    </row>
    <row r="5183" spans="1:27" hidden="1" x14ac:dyDescent="0.25">
      <c r="A5183" s="259">
        <v>45996</v>
      </c>
      <c r="B5183" s="260">
        <v>4180908191</v>
      </c>
      <c r="C5183" s="151" t="s">
        <v>7767</v>
      </c>
      <c r="D5183" s="237">
        <v>46001</v>
      </c>
      <c r="E5183" s="262"/>
      <c r="F5183" s="261"/>
      <c r="G5183" s="32" t="s">
        <v>427</v>
      </c>
      <c r="H5183" s="262"/>
      <c r="I5183" s="260">
        <v>4180908191</v>
      </c>
      <c r="J5183" s="260" t="s">
        <v>1784</v>
      </c>
      <c r="K5183" s="337" t="s">
        <v>48</v>
      </c>
      <c r="L5183" s="21" t="str">
        <f>VLOOKUP($K5183,TONG_SL!$A:$D,2,0)</f>
        <v>Mọc Nấm Hương 250g</v>
      </c>
      <c r="N5183" s="21" t="str">
        <f t="shared" ref="N5183:N5246" si="521">IF($B5183&lt;&gt;"","K-C6","")</f>
        <v>K-C6</v>
      </c>
      <c r="Q5183" s="21" t="str">
        <f>VLOOKUP(K5183,TONG_SL!$A:$D,3,0)</f>
        <v>Túi</v>
      </c>
      <c r="R5183" s="263">
        <v>3</v>
      </c>
      <c r="S5183" s="263"/>
      <c r="T5183" s="263">
        <f>VLOOKUP(VLOOKUP(G5183,Ma_KH!$A:$R,18,0)&amp;K5183,Gia_MB!$A:$F,6,0)</f>
        <v>46000</v>
      </c>
      <c r="U5183" s="264">
        <f t="shared" si="517"/>
        <v>138000</v>
      </c>
      <c r="V5183" s="263"/>
      <c r="W5183" s="265">
        <f t="shared" si="518"/>
        <v>0</v>
      </c>
      <c r="X5183" s="266" t="str">
        <f t="shared" si="519"/>
        <v>8</v>
      </c>
      <c r="Y5183" s="263"/>
      <c r="Z5183" s="264">
        <f t="shared" si="520"/>
        <v>11040</v>
      </c>
      <c r="AA5183" s="267">
        <f>VLOOKUP(G5183,Ma_KH!$A:$R,14,0)</f>
        <v>60</v>
      </c>
    </row>
    <row r="5184" spans="1:27" hidden="1" x14ac:dyDescent="0.25">
      <c r="A5184" s="259">
        <v>45996</v>
      </c>
      <c r="B5184" s="260">
        <v>4180908537</v>
      </c>
      <c r="C5184" s="151" t="s">
        <v>7767</v>
      </c>
      <c r="D5184" s="237">
        <v>46001</v>
      </c>
      <c r="E5184" s="262"/>
      <c r="F5184" s="261"/>
      <c r="G5184" s="32" t="s">
        <v>365</v>
      </c>
      <c r="H5184" s="262"/>
      <c r="I5184" s="260">
        <v>4180908537</v>
      </c>
      <c r="J5184" s="260" t="s">
        <v>1784</v>
      </c>
      <c r="K5184" s="337" t="s">
        <v>27</v>
      </c>
      <c r="L5184" s="21" t="str">
        <f>VLOOKUP($K5184,TONG_SL!$A:$D,2,0)</f>
        <v>Chân giò heo muối 300g</v>
      </c>
      <c r="N5184" s="21" t="str">
        <f t="shared" si="521"/>
        <v>K-C6</v>
      </c>
      <c r="Q5184" s="21" t="str">
        <f>VLOOKUP(K5184,TONG_SL!$A:$D,3,0)</f>
        <v>Túi</v>
      </c>
      <c r="R5184" s="263">
        <v>6</v>
      </c>
      <c r="S5184" s="263"/>
      <c r="T5184" s="263">
        <f>VLOOKUP(VLOOKUP(G5184,Ma_KH!$A:$R,18,0)&amp;K5184,Gia_MB!$A:$F,6,0)</f>
        <v>73431</v>
      </c>
      <c r="U5184" s="264">
        <f t="shared" si="517"/>
        <v>440586</v>
      </c>
      <c r="V5184" s="263"/>
      <c r="W5184" s="265">
        <f t="shared" si="518"/>
        <v>0</v>
      </c>
      <c r="X5184" s="266" t="str">
        <f t="shared" si="519"/>
        <v>8</v>
      </c>
      <c r="Y5184" s="263"/>
      <c r="Z5184" s="264">
        <f t="shared" si="520"/>
        <v>35246.879999999997</v>
      </c>
      <c r="AA5184" s="267">
        <f>VLOOKUP(G5184,Ma_KH!$A:$R,14,0)</f>
        <v>60</v>
      </c>
    </row>
    <row r="5185" spans="1:27" hidden="1" x14ac:dyDescent="0.25">
      <c r="A5185" s="259">
        <v>45996</v>
      </c>
      <c r="B5185" s="260">
        <v>4180908537</v>
      </c>
      <c r="C5185" s="151" t="s">
        <v>7767</v>
      </c>
      <c r="D5185" s="237">
        <v>46001</v>
      </c>
      <c r="E5185" s="262"/>
      <c r="F5185" s="261"/>
      <c r="G5185" s="32" t="s">
        <v>365</v>
      </c>
      <c r="H5185" s="262"/>
      <c r="I5185" s="260">
        <v>4180908537</v>
      </c>
      <c r="J5185" s="260" t="s">
        <v>1784</v>
      </c>
      <c r="K5185" s="337" t="s">
        <v>30</v>
      </c>
      <c r="L5185" s="21" t="str">
        <f>VLOOKUP($K5185,TONG_SL!$A:$D,2,0)</f>
        <v>Gà muối 500g</v>
      </c>
      <c r="N5185" s="21" t="str">
        <f t="shared" si="521"/>
        <v>K-C6</v>
      </c>
      <c r="Q5185" s="21" t="str">
        <f>VLOOKUP(K5185,TONG_SL!$A:$D,3,0)</f>
        <v>Túi</v>
      </c>
      <c r="R5185" s="263">
        <v>3</v>
      </c>
      <c r="S5185" s="263"/>
      <c r="T5185" s="263">
        <f>VLOOKUP(VLOOKUP(G5185,Ma_KH!$A:$R,18,0)&amp;K5185,Gia_MB!$A:$F,6,0)</f>
        <v>111058</v>
      </c>
      <c r="U5185" s="264">
        <f t="shared" si="517"/>
        <v>333174</v>
      </c>
      <c r="V5185" s="263"/>
      <c r="W5185" s="265">
        <f t="shared" si="518"/>
        <v>0</v>
      </c>
      <c r="X5185" s="266" t="str">
        <f t="shared" si="519"/>
        <v>8</v>
      </c>
      <c r="Y5185" s="263"/>
      <c r="Z5185" s="264">
        <f t="shared" si="520"/>
        <v>26653.920000000002</v>
      </c>
      <c r="AA5185" s="267">
        <f>VLOOKUP(G5185,Ma_KH!$A:$R,14,0)</f>
        <v>60</v>
      </c>
    </row>
    <row r="5186" spans="1:27" hidden="1" x14ac:dyDescent="0.25">
      <c r="A5186" s="259">
        <v>45996</v>
      </c>
      <c r="B5186" s="260">
        <v>4180907853</v>
      </c>
      <c r="C5186" s="151" t="s">
        <v>7767</v>
      </c>
      <c r="D5186" s="237">
        <v>46001</v>
      </c>
      <c r="E5186" s="262"/>
      <c r="F5186" s="261"/>
      <c r="G5186" s="32" t="s">
        <v>247</v>
      </c>
      <c r="H5186" s="262"/>
      <c r="I5186" s="260">
        <v>4180907853</v>
      </c>
      <c r="J5186" s="260" t="s">
        <v>1784</v>
      </c>
      <c r="K5186" s="337" t="s">
        <v>32</v>
      </c>
      <c r="L5186" s="21" t="str">
        <f>VLOOKUP($K5186,TONG_SL!$A:$D,2,0)</f>
        <v>Giò Tai Lưỡi Xào 250g</v>
      </c>
      <c r="N5186" s="21" t="str">
        <f t="shared" si="521"/>
        <v>K-C6</v>
      </c>
      <c r="Q5186" s="21" t="str">
        <f>VLOOKUP(K5186,TONG_SL!$A:$D,3,0)</f>
        <v>Túi</v>
      </c>
      <c r="R5186" s="263">
        <v>6</v>
      </c>
      <c r="S5186" s="263"/>
      <c r="T5186" s="263">
        <f>VLOOKUP(VLOOKUP(G5186,Ma_KH!$A:$R,18,0)&amp;K5186,Gia_MB!$A:$F,6,0)</f>
        <v>50182</v>
      </c>
      <c r="U5186" s="264">
        <f t="shared" si="517"/>
        <v>301092</v>
      </c>
      <c r="V5186" s="263"/>
      <c r="W5186" s="265">
        <f t="shared" si="518"/>
        <v>0</v>
      </c>
      <c r="X5186" s="266" t="str">
        <f t="shared" si="519"/>
        <v>8</v>
      </c>
      <c r="Y5186" s="263"/>
      <c r="Z5186" s="264">
        <f t="shared" si="520"/>
        <v>24087.360000000001</v>
      </c>
      <c r="AA5186" s="267">
        <f>VLOOKUP(G5186,Ma_KH!$A:$R,14,0)</f>
        <v>60</v>
      </c>
    </row>
    <row r="5187" spans="1:27" hidden="1" x14ac:dyDescent="0.25">
      <c r="A5187" s="259">
        <v>45996</v>
      </c>
      <c r="B5187" s="260">
        <v>4180907853</v>
      </c>
      <c r="C5187" s="151" t="s">
        <v>7767</v>
      </c>
      <c r="D5187" s="237">
        <v>46001</v>
      </c>
      <c r="E5187" s="262"/>
      <c r="F5187" s="261"/>
      <c r="G5187" s="32" t="s">
        <v>247</v>
      </c>
      <c r="H5187" s="262"/>
      <c r="I5187" s="260">
        <v>4180907853</v>
      </c>
      <c r="J5187" s="260" t="s">
        <v>1784</v>
      </c>
      <c r="K5187" s="337" t="s">
        <v>27</v>
      </c>
      <c r="L5187" s="21" t="str">
        <f>VLOOKUP($K5187,TONG_SL!$A:$D,2,0)</f>
        <v>Chân giò heo muối 300g</v>
      </c>
      <c r="N5187" s="21" t="str">
        <f t="shared" si="521"/>
        <v>K-C6</v>
      </c>
      <c r="Q5187" s="21" t="str">
        <f>VLOOKUP(K5187,TONG_SL!$A:$D,3,0)</f>
        <v>Túi</v>
      </c>
      <c r="R5187" s="263">
        <v>6</v>
      </c>
      <c r="S5187" s="263"/>
      <c r="T5187" s="263">
        <f>VLOOKUP(VLOOKUP(G5187,Ma_KH!$A:$R,18,0)&amp;K5187,Gia_MB!$A:$F,6,0)</f>
        <v>73431</v>
      </c>
      <c r="U5187" s="264">
        <f t="shared" si="517"/>
        <v>440586</v>
      </c>
      <c r="V5187" s="263"/>
      <c r="W5187" s="265">
        <f t="shared" si="518"/>
        <v>0</v>
      </c>
      <c r="X5187" s="266" t="str">
        <f t="shared" si="519"/>
        <v>8</v>
      </c>
      <c r="Y5187" s="263"/>
      <c r="Z5187" s="264">
        <f t="shared" si="520"/>
        <v>35246.879999999997</v>
      </c>
      <c r="AA5187" s="267">
        <f>VLOOKUP(G5187,Ma_KH!$A:$R,14,0)</f>
        <v>60</v>
      </c>
    </row>
    <row r="5188" spans="1:27" hidden="1" x14ac:dyDescent="0.25">
      <c r="A5188" s="259">
        <v>45996</v>
      </c>
      <c r="B5188" s="260">
        <v>4180907969</v>
      </c>
      <c r="C5188" s="151" t="s">
        <v>7767</v>
      </c>
      <c r="D5188" s="237">
        <v>46001</v>
      </c>
      <c r="E5188" s="262"/>
      <c r="F5188" s="261"/>
      <c r="G5188" s="32" t="s">
        <v>468</v>
      </c>
      <c r="H5188" s="262"/>
      <c r="I5188" s="260">
        <v>4180907969</v>
      </c>
      <c r="J5188" s="260" t="s">
        <v>1784</v>
      </c>
      <c r="K5188" s="337" t="s">
        <v>27</v>
      </c>
      <c r="L5188" s="21" t="str">
        <f>VLOOKUP($K5188,TONG_SL!$A:$D,2,0)</f>
        <v>Chân giò heo muối 300g</v>
      </c>
      <c r="N5188" s="21" t="str">
        <f t="shared" si="521"/>
        <v>K-C6</v>
      </c>
      <c r="Q5188" s="21" t="str">
        <f>VLOOKUP(K5188,TONG_SL!$A:$D,3,0)</f>
        <v>Túi</v>
      </c>
      <c r="R5188" s="263">
        <v>3</v>
      </c>
      <c r="S5188" s="263"/>
      <c r="T5188" s="263">
        <f>VLOOKUP(VLOOKUP(G5188,Ma_KH!$A:$R,18,0)&amp;K5188,Gia_MB!$A:$F,6,0)</f>
        <v>73431</v>
      </c>
      <c r="U5188" s="264">
        <f t="shared" si="517"/>
        <v>220293</v>
      </c>
      <c r="V5188" s="263"/>
      <c r="W5188" s="265">
        <f t="shared" si="518"/>
        <v>0</v>
      </c>
      <c r="X5188" s="266" t="str">
        <f t="shared" si="519"/>
        <v>8</v>
      </c>
      <c r="Y5188" s="263"/>
      <c r="Z5188" s="264">
        <f t="shared" si="520"/>
        <v>17623.439999999999</v>
      </c>
      <c r="AA5188" s="267">
        <f>VLOOKUP(G5188,Ma_KH!$A:$R,14,0)</f>
        <v>60</v>
      </c>
    </row>
    <row r="5189" spans="1:27" hidden="1" x14ac:dyDescent="0.25">
      <c r="A5189" s="259">
        <v>45996</v>
      </c>
      <c r="B5189" s="260">
        <v>4180907969</v>
      </c>
      <c r="C5189" s="151" t="s">
        <v>7767</v>
      </c>
      <c r="D5189" s="237">
        <v>46001</v>
      </c>
      <c r="E5189" s="262"/>
      <c r="F5189" s="261"/>
      <c r="G5189" s="32" t="s">
        <v>468</v>
      </c>
      <c r="H5189" s="262"/>
      <c r="I5189" s="260">
        <v>4180907969</v>
      </c>
      <c r="J5189" s="260" t="s">
        <v>1784</v>
      </c>
      <c r="K5189" s="337" t="s">
        <v>48</v>
      </c>
      <c r="L5189" s="21" t="str">
        <f>VLOOKUP($K5189,TONG_SL!$A:$D,2,0)</f>
        <v>Mọc Nấm Hương 250g</v>
      </c>
      <c r="N5189" s="21" t="str">
        <f t="shared" si="521"/>
        <v>K-C6</v>
      </c>
      <c r="Q5189" s="21" t="str">
        <f>VLOOKUP(K5189,TONG_SL!$A:$D,3,0)</f>
        <v>Túi</v>
      </c>
      <c r="R5189" s="263">
        <v>6</v>
      </c>
      <c r="S5189" s="263"/>
      <c r="T5189" s="263">
        <f>VLOOKUP(VLOOKUP(G5189,Ma_KH!$A:$R,18,0)&amp;K5189,Gia_MB!$A:$F,6,0)</f>
        <v>46000</v>
      </c>
      <c r="U5189" s="264">
        <f t="shared" si="517"/>
        <v>276000</v>
      </c>
      <c r="V5189" s="263"/>
      <c r="W5189" s="265">
        <f t="shared" si="518"/>
        <v>0</v>
      </c>
      <c r="X5189" s="266" t="str">
        <f t="shared" si="519"/>
        <v>8</v>
      </c>
      <c r="Y5189" s="263"/>
      <c r="Z5189" s="264">
        <f t="shared" si="520"/>
        <v>22080</v>
      </c>
      <c r="AA5189" s="267">
        <f>VLOOKUP(G5189,Ma_KH!$A:$R,14,0)</f>
        <v>60</v>
      </c>
    </row>
    <row r="5190" spans="1:27" hidden="1" x14ac:dyDescent="0.25">
      <c r="A5190" s="259">
        <v>45996</v>
      </c>
      <c r="B5190" s="260">
        <v>4180907969</v>
      </c>
      <c r="C5190" s="151" t="s">
        <v>7767</v>
      </c>
      <c r="D5190" s="237">
        <v>46001</v>
      </c>
      <c r="E5190" s="262"/>
      <c r="F5190" s="261"/>
      <c r="G5190" s="32" t="s">
        <v>468</v>
      </c>
      <c r="H5190" s="262"/>
      <c r="I5190" s="260">
        <v>4180907969</v>
      </c>
      <c r="J5190" s="260" t="s">
        <v>1784</v>
      </c>
      <c r="K5190" s="337" t="s">
        <v>34</v>
      </c>
      <c r="L5190" s="21" t="str">
        <f>VLOOKUP($K5190,TONG_SL!$A:$D,2,0)</f>
        <v>Tai heo muối 200g</v>
      </c>
      <c r="N5190" s="21" t="str">
        <f t="shared" si="521"/>
        <v>K-C6</v>
      </c>
      <c r="Q5190" s="21" t="str">
        <f>VLOOKUP(K5190,TONG_SL!$A:$D,3,0)</f>
        <v>Túi</v>
      </c>
      <c r="R5190" s="263">
        <v>3</v>
      </c>
      <c r="S5190" s="263"/>
      <c r="T5190" s="263">
        <f>VLOOKUP(VLOOKUP(G5190,Ma_KH!$A:$R,18,0)&amp;K5190,Gia_MB!$A:$F,6,0)</f>
        <v>55595</v>
      </c>
      <c r="U5190" s="264">
        <f t="shared" si="517"/>
        <v>166785</v>
      </c>
      <c r="V5190" s="263"/>
      <c r="W5190" s="265">
        <f t="shared" si="518"/>
        <v>0</v>
      </c>
      <c r="X5190" s="266" t="str">
        <f t="shared" si="519"/>
        <v>8</v>
      </c>
      <c r="Y5190" s="263"/>
      <c r="Z5190" s="264">
        <f t="shared" si="520"/>
        <v>13342.800000000001</v>
      </c>
      <c r="AA5190" s="267">
        <f>VLOOKUP(G5190,Ma_KH!$A:$R,14,0)</f>
        <v>60</v>
      </c>
    </row>
    <row r="5191" spans="1:27" hidden="1" x14ac:dyDescent="0.25">
      <c r="A5191" s="259">
        <v>45996</v>
      </c>
      <c r="B5191" s="260">
        <v>4180907969</v>
      </c>
      <c r="C5191" s="151" t="s">
        <v>7767</v>
      </c>
      <c r="D5191" s="237">
        <v>46001</v>
      </c>
      <c r="E5191" s="262"/>
      <c r="F5191" s="261"/>
      <c r="G5191" s="32" t="s">
        <v>468</v>
      </c>
      <c r="H5191" s="262"/>
      <c r="I5191" s="260">
        <v>4180907969</v>
      </c>
      <c r="J5191" s="260" t="s">
        <v>1784</v>
      </c>
      <c r="K5191" s="337" t="s">
        <v>37</v>
      </c>
      <c r="L5191" s="21" t="str">
        <f>VLOOKUP($K5191,TONG_SL!$A:$D,2,0)</f>
        <v>Chả cốm 300g</v>
      </c>
      <c r="N5191" s="21" t="str">
        <f t="shared" si="521"/>
        <v>K-C6</v>
      </c>
      <c r="Q5191" s="21" t="str">
        <f>VLOOKUP(K5191,TONG_SL!$A:$D,3,0)</f>
        <v>Túi</v>
      </c>
      <c r="R5191" s="263">
        <v>6</v>
      </c>
      <c r="S5191" s="263"/>
      <c r="T5191" s="263">
        <f>VLOOKUP(VLOOKUP(G5191,Ma_KH!$A:$R,18,0)&amp;K5191,Gia_MB!$A:$F,6,0)</f>
        <v>74250</v>
      </c>
      <c r="U5191" s="264">
        <f t="shared" si="517"/>
        <v>445500</v>
      </c>
      <c r="V5191" s="263"/>
      <c r="W5191" s="265">
        <f t="shared" si="518"/>
        <v>0</v>
      </c>
      <c r="X5191" s="266" t="str">
        <f t="shared" si="519"/>
        <v>8</v>
      </c>
      <c r="Y5191" s="263"/>
      <c r="Z5191" s="264">
        <f t="shared" si="520"/>
        <v>35640</v>
      </c>
      <c r="AA5191" s="267">
        <f>VLOOKUP(G5191,Ma_KH!$A:$R,14,0)</f>
        <v>60</v>
      </c>
    </row>
    <row r="5192" spans="1:27" hidden="1" x14ac:dyDescent="0.25">
      <c r="A5192" s="259">
        <v>45996</v>
      </c>
      <c r="B5192" s="260">
        <v>4180908072</v>
      </c>
      <c r="C5192" s="151" t="s">
        <v>7767</v>
      </c>
      <c r="D5192" s="237">
        <v>46001</v>
      </c>
      <c r="E5192" s="262"/>
      <c r="F5192" s="261"/>
      <c r="G5192" s="32" t="s">
        <v>384</v>
      </c>
      <c r="H5192" s="262"/>
      <c r="I5192" s="260">
        <v>4180908072</v>
      </c>
      <c r="J5192" s="260" t="s">
        <v>1784</v>
      </c>
      <c r="K5192" s="337" t="s">
        <v>48</v>
      </c>
      <c r="L5192" s="21" t="str">
        <f>VLOOKUP($K5192,TONG_SL!$A:$D,2,0)</f>
        <v>Mọc Nấm Hương 250g</v>
      </c>
      <c r="N5192" s="21" t="str">
        <f t="shared" si="521"/>
        <v>K-C6</v>
      </c>
      <c r="Q5192" s="21" t="str">
        <f>VLOOKUP(K5192,TONG_SL!$A:$D,3,0)</f>
        <v>Túi</v>
      </c>
      <c r="R5192" s="263">
        <v>3</v>
      </c>
      <c r="S5192" s="263"/>
      <c r="T5192" s="263">
        <f>VLOOKUP(VLOOKUP(G5192,Ma_KH!$A:$R,18,0)&amp;K5192,Gia_MB!$A:$F,6,0)</f>
        <v>46000</v>
      </c>
      <c r="U5192" s="264">
        <f t="shared" ref="U5192:U5223" si="522">T5192*R5192</f>
        <v>138000</v>
      </c>
      <c r="V5192" s="263"/>
      <c r="W5192" s="265">
        <f t="shared" ref="W5192:W5223" si="523">U5192*V5192</f>
        <v>0</v>
      </c>
      <c r="X5192" s="266" t="str">
        <f t="shared" ref="X5192:X5223" si="524">IF(B5192&lt;&gt;"","8","0")</f>
        <v>8</v>
      </c>
      <c r="Y5192" s="263"/>
      <c r="Z5192" s="264">
        <f t="shared" ref="Z5192:Z5223" si="525">U5192*X5192%</f>
        <v>11040</v>
      </c>
      <c r="AA5192" s="267">
        <f>VLOOKUP(G5192,Ma_KH!$A:$R,14,0)</f>
        <v>60</v>
      </c>
    </row>
    <row r="5193" spans="1:27" hidden="1" x14ac:dyDescent="0.25">
      <c r="A5193" s="259">
        <v>45996</v>
      </c>
      <c r="B5193" s="260">
        <v>4180908072</v>
      </c>
      <c r="C5193" s="151" t="s">
        <v>7767</v>
      </c>
      <c r="D5193" s="237">
        <v>46001</v>
      </c>
      <c r="E5193" s="262"/>
      <c r="F5193" s="261"/>
      <c r="G5193" s="32" t="s">
        <v>384</v>
      </c>
      <c r="H5193" s="262"/>
      <c r="I5193" s="260">
        <v>4180908072</v>
      </c>
      <c r="J5193" s="260" t="s">
        <v>1784</v>
      </c>
      <c r="K5193" s="337" t="s">
        <v>30</v>
      </c>
      <c r="L5193" s="21" t="str">
        <f>VLOOKUP($K5193,TONG_SL!$A:$D,2,0)</f>
        <v>Gà muối 500g</v>
      </c>
      <c r="N5193" s="21" t="str">
        <f t="shared" si="521"/>
        <v>K-C6</v>
      </c>
      <c r="Q5193" s="21" t="str">
        <f>VLOOKUP(K5193,TONG_SL!$A:$D,3,0)</f>
        <v>Túi</v>
      </c>
      <c r="R5193" s="263">
        <v>6</v>
      </c>
      <c r="S5193" s="263"/>
      <c r="T5193" s="263">
        <f>VLOOKUP(VLOOKUP(G5193,Ma_KH!$A:$R,18,0)&amp;K5193,Gia_MB!$A:$F,6,0)</f>
        <v>111058</v>
      </c>
      <c r="U5193" s="264">
        <f t="shared" si="522"/>
        <v>666348</v>
      </c>
      <c r="V5193" s="263"/>
      <c r="W5193" s="265">
        <f t="shared" si="523"/>
        <v>0</v>
      </c>
      <c r="X5193" s="266" t="str">
        <f t="shared" si="524"/>
        <v>8</v>
      </c>
      <c r="Y5193" s="263"/>
      <c r="Z5193" s="264">
        <f t="shared" si="525"/>
        <v>53307.840000000004</v>
      </c>
      <c r="AA5193" s="267">
        <f>VLOOKUP(G5193,Ma_KH!$A:$R,14,0)</f>
        <v>60</v>
      </c>
    </row>
    <row r="5194" spans="1:27" hidden="1" x14ac:dyDescent="0.25">
      <c r="A5194" s="259">
        <v>45996</v>
      </c>
      <c r="B5194" s="260">
        <v>4180908072</v>
      </c>
      <c r="C5194" s="151" t="s">
        <v>7767</v>
      </c>
      <c r="D5194" s="237">
        <v>46001</v>
      </c>
      <c r="E5194" s="262"/>
      <c r="F5194" s="261"/>
      <c r="G5194" s="32" t="s">
        <v>384</v>
      </c>
      <c r="H5194" s="262"/>
      <c r="I5194" s="260">
        <v>4180908072</v>
      </c>
      <c r="J5194" s="260" t="s">
        <v>1784</v>
      </c>
      <c r="K5194" s="337" t="s">
        <v>27</v>
      </c>
      <c r="L5194" s="21" t="str">
        <f>VLOOKUP($K5194,TONG_SL!$A:$D,2,0)</f>
        <v>Chân giò heo muối 300g</v>
      </c>
      <c r="N5194" s="21" t="str">
        <f t="shared" si="521"/>
        <v>K-C6</v>
      </c>
      <c r="Q5194" s="21" t="str">
        <f>VLOOKUP(K5194,TONG_SL!$A:$D,3,0)</f>
        <v>Túi</v>
      </c>
      <c r="R5194" s="263">
        <v>3</v>
      </c>
      <c r="S5194" s="263"/>
      <c r="T5194" s="263">
        <f>VLOOKUP(VLOOKUP(G5194,Ma_KH!$A:$R,18,0)&amp;K5194,Gia_MB!$A:$F,6,0)</f>
        <v>73431</v>
      </c>
      <c r="U5194" s="264">
        <f t="shared" si="522"/>
        <v>220293</v>
      </c>
      <c r="V5194" s="263"/>
      <c r="W5194" s="265">
        <f t="shared" si="523"/>
        <v>0</v>
      </c>
      <c r="X5194" s="266" t="str">
        <f t="shared" si="524"/>
        <v>8</v>
      </c>
      <c r="Y5194" s="263"/>
      <c r="Z5194" s="264">
        <f t="shared" si="525"/>
        <v>17623.439999999999</v>
      </c>
      <c r="AA5194" s="267">
        <f>VLOOKUP(G5194,Ma_KH!$A:$R,14,0)</f>
        <v>60</v>
      </c>
    </row>
    <row r="5195" spans="1:27" hidden="1" x14ac:dyDescent="0.25">
      <c r="A5195" s="259">
        <v>45996</v>
      </c>
      <c r="B5195" s="260">
        <v>4180907779</v>
      </c>
      <c r="C5195" s="151" t="s">
        <v>7767</v>
      </c>
      <c r="D5195" s="237">
        <v>46001</v>
      </c>
      <c r="E5195" s="262"/>
      <c r="F5195" s="261"/>
      <c r="G5195" s="32" t="s">
        <v>335</v>
      </c>
      <c r="H5195" s="262"/>
      <c r="I5195" s="260">
        <v>4180907779</v>
      </c>
      <c r="J5195" s="260" t="s">
        <v>1784</v>
      </c>
      <c r="K5195" s="337" t="s">
        <v>48</v>
      </c>
      <c r="L5195" s="21" t="str">
        <f>VLOOKUP($K5195,TONG_SL!$A:$D,2,0)</f>
        <v>Mọc Nấm Hương 250g</v>
      </c>
      <c r="N5195" s="21" t="str">
        <f t="shared" si="521"/>
        <v>K-C6</v>
      </c>
      <c r="Q5195" s="21" t="str">
        <f>VLOOKUP(K5195,TONG_SL!$A:$D,3,0)</f>
        <v>Túi</v>
      </c>
      <c r="R5195" s="263">
        <v>3</v>
      </c>
      <c r="S5195" s="263"/>
      <c r="T5195" s="263">
        <f>VLOOKUP(VLOOKUP(G5195,Ma_KH!$A:$R,18,0)&amp;K5195,Gia_MB!$A:$F,6,0)</f>
        <v>46000</v>
      </c>
      <c r="U5195" s="264">
        <f t="shared" si="522"/>
        <v>138000</v>
      </c>
      <c r="V5195" s="263"/>
      <c r="W5195" s="265">
        <f t="shared" si="523"/>
        <v>0</v>
      </c>
      <c r="X5195" s="266" t="str">
        <f t="shared" si="524"/>
        <v>8</v>
      </c>
      <c r="Y5195" s="263"/>
      <c r="Z5195" s="264">
        <f t="shared" si="525"/>
        <v>11040</v>
      </c>
      <c r="AA5195" s="267">
        <f>VLOOKUP(G5195,Ma_KH!$A:$R,14,0)</f>
        <v>60</v>
      </c>
    </row>
    <row r="5196" spans="1:27" hidden="1" x14ac:dyDescent="0.25">
      <c r="A5196" s="259">
        <v>45996</v>
      </c>
      <c r="B5196" s="260">
        <v>4180907779</v>
      </c>
      <c r="C5196" s="151" t="s">
        <v>7767</v>
      </c>
      <c r="D5196" s="237">
        <v>46001</v>
      </c>
      <c r="E5196" s="262"/>
      <c r="F5196" s="261"/>
      <c r="G5196" s="32" t="s">
        <v>335</v>
      </c>
      <c r="H5196" s="262"/>
      <c r="I5196" s="260">
        <v>4180907779</v>
      </c>
      <c r="J5196" s="260" t="s">
        <v>1784</v>
      </c>
      <c r="K5196" s="337" t="s">
        <v>32</v>
      </c>
      <c r="L5196" s="21" t="str">
        <f>VLOOKUP($K5196,TONG_SL!$A:$D,2,0)</f>
        <v>Giò Tai Lưỡi Xào 250g</v>
      </c>
      <c r="N5196" s="21" t="str">
        <f t="shared" si="521"/>
        <v>K-C6</v>
      </c>
      <c r="Q5196" s="21" t="str">
        <f>VLOOKUP(K5196,TONG_SL!$A:$D,3,0)</f>
        <v>Túi</v>
      </c>
      <c r="R5196" s="263">
        <v>3</v>
      </c>
      <c r="S5196" s="263"/>
      <c r="T5196" s="263">
        <f>VLOOKUP(VLOOKUP(G5196,Ma_KH!$A:$R,18,0)&amp;K5196,Gia_MB!$A:$F,6,0)</f>
        <v>50182</v>
      </c>
      <c r="U5196" s="264">
        <f t="shared" si="522"/>
        <v>150546</v>
      </c>
      <c r="V5196" s="263"/>
      <c r="W5196" s="265">
        <f t="shared" si="523"/>
        <v>0</v>
      </c>
      <c r="X5196" s="266" t="str">
        <f t="shared" si="524"/>
        <v>8</v>
      </c>
      <c r="Y5196" s="263"/>
      <c r="Z5196" s="264">
        <f t="shared" si="525"/>
        <v>12043.68</v>
      </c>
      <c r="AA5196" s="267">
        <f>VLOOKUP(G5196,Ma_KH!$A:$R,14,0)</f>
        <v>60</v>
      </c>
    </row>
    <row r="5197" spans="1:27" hidden="1" x14ac:dyDescent="0.25">
      <c r="A5197" s="259">
        <v>45996</v>
      </c>
      <c r="B5197" s="260">
        <v>4180907779</v>
      </c>
      <c r="C5197" s="151" t="s">
        <v>7767</v>
      </c>
      <c r="D5197" s="237">
        <v>46001</v>
      </c>
      <c r="E5197" s="262"/>
      <c r="F5197" s="261"/>
      <c r="G5197" s="32" t="s">
        <v>335</v>
      </c>
      <c r="H5197" s="262"/>
      <c r="I5197" s="260">
        <v>4180907779</v>
      </c>
      <c r="J5197" s="260" t="s">
        <v>1784</v>
      </c>
      <c r="K5197" s="337" t="s">
        <v>27</v>
      </c>
      <c r="L5197" s="21" t="str">
        <f>VLOOKUP($K5197,TONG_SL!$A:$D,2,0)</f>
        <v>Chân giò heo muối 300g</v>
      </c>
      <c r="N5197" s="21" t="str">
        <f t="shared" si="521"/>
        <v>K-C6</v>
      </c>
      <c r="Q5197" s="21" t="str">
        <f>VLOOKUP(K5197,TONG_SL!$A:$D,3,0)</f>
        <v>Túi</v>
      </c>
      <c r="R5197" s="263">
        <v>10</v>
      </c>
      <c r="S5197" s="263"/>
      <c r="T5197" s="263">
        <f>VLOOKUP(VLOOKUP(G5197,Ma_KH!$A:$R,18,0)&amp;K5197,Gia_MB!$A:$F,6,0)</f>
        <v>73431</v>
      </c>
      <c r="U5197" s="264">
        <f t="shared" si="522"/>
        <v>734310</v>
      </c>
      <c r="V5197" s="263"/>
      <c r="W5197" s="265">
        <f t="shared" si="523"/>
        <v>0</v>
      </c>
      <c r="X5197" s="266" t="str">
        <f t="shared" si="524"/>
        <v>8</v>
      </c>
      <c r="Y5197" s="263"/>
      <c r="Z5197" s="264">
        <f t="shared" si="525"/>
        <v>58744.800000000003</v>
      </c>
      <c r="AA5197" s="267">
        <f>VLOOKUP(G5197,Ma_KH!$A:$R,14,0)</f>
        <v>60</v>
      </c>
    </row>
    <row r="5198" spans="1:27" hidden="1" x14ac:dyDescent="0.25">
      <c r="A5198" s="259">
        <v>45996</v>
      </c>
      <c r="B5198" s="260">
        <v>4180907779</v>
      </c>
      <c r="C5198" s="151" t="s">
        <v>7767</v>
      </c>
      <c r="D5198" s="237">
        <v>46001</v>
      </c>
      <c r="E5198" s="262"/>
      <c r="F5198" s="261"/>
      <c r="G5198" s="32" t="s">
        <v>335</v>
      </c>
      <c r="H5198" s="262"/>
      <c r="I5198" s="260">
        <v>4180907779</v>
      </c>
      <c r="J5198" s="260" t="s">
        <v>1784</v>
      </c>
      <c r="K5198" s="337" t="s">
        <v>34</v>
      </c>
      <c r="L5198" s="21" t="str">
        <f>VLOOKUP($K5198,TONG_SL!$A:$D,2,0)</f>
        <v>Tai heo muối 200g</v>
      </c>
      <c r="N5198" s="21" t="str">
        <f t="shared" si="521"/>
        <v>K-C6</v>
      </c>
      <c r="Q5198" s="21" t="str">
        <f>VLOOKUP(K5198,TONG_SL!$A:$D,3,0)</f>
        <v>Túi</v>
      </c>
      <c r="R5198" s="263">
        <v>3</v>
      </c>
      <c r="S5198" s="263"/>
      <c r="T5198" s="263">
        <f>VLOOKUP(VLOOKUP(G5198,Ma_KH!$A:$R,18,0)&amp;K5198,Gia_MB!$A:$F,6,0)</f>
        <v>55595</v>
      </c>
      <c r="U5198" s="264">
        <f t="shared" si="522"/>
        <v>166785</v>
      </c>
      <c r="V5198" s="263"/>
      <c r="W5198" s="265">
        <f t="shared" si="523"/>
        <v>0</v>
      </c>
      <c r="X5198" s="266" t="str">
        <f t="shared" si="524"/>
        <v>8</v>
      </c>
      <c r="Y5198" s="263"/>
      <c r="Z5198" s="264">
        <f t="shared" si="525"/>
        <v>13342.800000000001</v>
      </c>
      <c r="AA5198" s="267">
        <f>VLOOKUP(G5198,Ma_KH!$A:$R,14,0)</f>
        <v>60</v>
      </c>
    </row>
    <row r="5199" spans="1:27" hidden="1" x14ac:dyDescent="0.25">
      <c r="A5199" s="259">
        <v>45996</v>
      </c>
      <c r="B5199" s="260">
        <v>4180907909</v>
      </c>
      <c r="C5199" s="151" t="s">
        <v>7767</v>
      </c>
      <c r="D5199" s="237">
        <v>46001</v>
      </c>
      <c r="E5199" s="262"/>
      <c r="F5199" s="261"/>
      <c r="G5199" s="32" t="s">
        <v>278</v>
      </c>
      <c r="H5199" s="262"/>
      <c r="I5199" s="260">
        <v>4180907909</v>
      </c>
      <c r="J5199" s="260" t="s">
        <v>1784</v>
      </c>
      <c r="K5199" s="337" t="s">
        <v>39</v>
      </c>
      <c r="L5199" s="21" t="str">
        <f>VLOOKUP($K5199,TONG_SL!$A:$D,2,0)</f>
        <v>Chả nướng 300g</v>
      </c>
      <c r="N5199" s="21" t="str">
        <f t="shared" si="521"/>
        <v>K-C6</v>
      </c>
      <c r="Q5199" s="21" t="str">
        <f>VLOOKUP(K5199,TONG_SL!$A:$D,3,0)</f>
        <v>Túi</v>
      </c>
      <c r="R5199" s="263">
        <v>3</v>
      </c>
      <c r="S5199" s="263"/>
      <c r="T5199" s="263">
        <f>VLOOKUP(VLOOKUP(G5199,Ma_KH!$A:$R,18,0)&amp;K5199,Gia_MB!$A:$F,6,0)</f>
        <v>70950</v>
      </c>
      <c r="U5199" s="264">
        <f t="shared" si="522"/>
        <v>212850</v>
      </c>
      <c r="V5199" s="263"/>
      <c r="W5199" s="265">
        <f t="shared" si="523"/>
        <v>0</v>
      </c>
      <c r="X5199" s="266" t="str">
        <f t="shared" si="524"/>
        <v>8</v>
      </c>
      <c r="Y5199" s="263"/>
      <c r="Z5199" s="264">
        <f t="shared" si="525"/>
        <v>17028</v>
      </c>
      <c r="AA5199" s="267">
        <f>VLOOKUP(G5199,Ma_KH!$A:$R,14,0)</f>
        <v>60</v>
      </c>
    </row>
    <row r="5200" spans="1:27" hidden="1" x14ac:dyDescent="0.25">
      <c r="A5200" s="259">
        <v>45996</v>
      </c>
      <c r="B5200" s="260">
        <v>4180907909</v>
      </c>
      <c r="C5200" s="151" t="s">
        <v>7767</v>
      </c>
      <c r="D5200" s="237">
        <v>46001</v>
      </c>
      <c r="E5200" s="262"/>
      <c r="F5200" s="261"/>
      <c r="G5200" s="32" t="s">
        <v>278</v>
      </c>
      <c r="H5200" s="262"/>
      <c r="I5200" s="260">
        <v>4180907909</v>
      </c>
      <c r="J5200" s="260" t="s">
        <v>1784</v>
      </c>
      <c r="K5200" s="337" t="s">
        <v>48</v>
      </c>
      <c r="L5200" s="21" t="str">
        <f>VLOOKUP($K5200,TONG_SL!$A:$D,2,0)</f>
        <v>Mọc Nấm Hương 250g</v>
      </c>
      <c r="N5200" s="21" t="str">
        <f t="shared" si="521"/>
        <v>K-C6</v>
      </c>
      <c r="Q5200" s="21" t="str">
        <f>VLOOKUP(K5200,TONG_SL!$A:$D,3,0)</f>
        <v>Túi</v>
      </c>
      <c r="R5200" s="263">
        <v>3</v>
      </c>
      <c r="S5200" s="263"/>
      <c r="T5200" s="263">
        <f>VLOOKUP(VLOOKUP(G5200,Ma_KH!$A:$R,18,0)&amp;K5200,Gia_MB!$A:$F,6,0)</f>
        <v>46000</v>
      </c>
      <c r="U5200" s="264">
        <f t="shared" si="522"/>
        <v>138000</v>
      </c>
      <c r="V5200" s="263"/>
      <c r="W5200" s="265">
        <f t="shared" si="523"/>
        <v>0</v>
      </c>
      <c r="X5200" s="266" t="str">
        <f t="shared" si="524"/>
        <v>8</v>
      </c>
      <c r="Y5200" s="263"/>
      <c r="Z5200" s="264">
        <f t="shared" si="525"/>
        <v>11040</v>
      </c>
      <c r="AA5200" s="267">
        <f>VLOOKUP(G5200,Ma_KH!$A:$R,14,0)</f>
        <v>60</v>
      </c>
    </row>
    <row r="5201" spans="1:27" hidden="1" x14ac:dyDescent="0.25">
      <c r="A5201" s="259">
        <v>45996</v>
      </c>
      <c r="B5201" s="260">
        <v>4180907909</v>
      </c>
      <c r="C5201" s="151" t="s">
        <v>7767</v>
      </c>
      <c r="D5201" s="237">
        <v>46001</v>
      </c>
      <c r="E5201" s="262"/>
      <c r="F5201" s="261"/>
      <c r="G5201" s="32" t="s">
        <v>278</v>
      </c>
      <c r="H5201" s="262"/>
      <c r="I5201" s="260">
        <v>4180907909</v>
      </c>
      <c r="J5201" s="260" t="s">
        <v>1784</v>
      </c>
      <c r="K5201" s="337" t="s">
        <v>30</v>
      </c>
      <c r="L5201" s="21" t="str">
        <f>VLOOKUP($K5201,TONG_SL!$A:$D,2,0)</f>
        <v>Gà muối 500g</v>
      </c>
      <c r="N5201" s="21" t="str">
        <f t="shared" si="521"/>
        <v>K-C6</v>
      </c>
      <c r="Q5201" s="21" t="str">
        <f>VLOOKUP(K5201,TONG_SL!$A:$D,3,0)</f>
        <v>Túi</v>
      </c>
      <c r="R5201" s="263">
        <v>6</v>
      </c>
      <c r="S5201" s="263"/>
      <c r="T5201" s="263">
        <f>VLOOKUP(VLOOKUP(G5201,Ma_KH!$A:$R,18,0)&amp;K5201,Gia_MB!$A:$F,6,0)</f>
        <v>111058</v>
      </c>
      <c r="U5201" s="264">
        <f t="shared" si="522"/>
        <v>666348</v>
      </c>
      <c r="V5201" s="263"/>
      <c r="W5201" s="265">
        <f t="shared" si="523"/>
        <v>0</v>
      </c>
      <c r="X5201" s="266" t="str">
        <f t="shared" si="524"/>
        <v>8</v>
      </c>
      <c r="Y5201" s="263"/>
      <c r="Z5201" s="264">
        <f t="shared" si="525"/>
        <v>53307.840000000004</v>
      </c>
      <c r="AA5201" s="267">
        <f>VLOOKUP(G5201,Ma_KH!$A:$R,14,0)</f>
        <v>60</v>
      </c>
    </row>
    <row r="5202" spans="1:27" hidden="1" x14ac:dyDescent="0.25">
      <c r="A5202" s="259">
        <v>45996</v>
      </c>
      <c r="B5202" s="260">
        <v>4180907909</v>
      </c>
      <c r="C5202" s="151" t="s">
        <v>7767</v>
      </c>
      <c r="D5202" s="237">
        <v>46001</v>
      </c>
      <c r="E5202" s="262"/>
      <c r="F5202" s="261"/>
      <c r="G5202" s="32" t="s">
        <v>278</v>
      </c>
      <c r="H5202" s="262"/>
      <c r="I5202" s="260">
        <v>4180907909</v>
      </c>
      <c r="J5202" s="260" t="s">
        <v>1784</v>
      </c>
      <c r="K5202" s="337" t="s">
        <v>32</v>
      </c>
      <c r="L5202" s="21" t="str">
        <f>VLOOKUP($K5202,TONG_SL!$A:$D,2,0)</f>
        <v>Giò Tai Lưỡi Xào 250g</v>
      </c>
      <c r="N5202" s="21" t="str">
        <f t="shared" si="521"/>
        <v>K-C6</v>
      </c>
      <c r="Q5202" s="21" t="str">
        <f>VLOOKUP(K5202,TONG_SL!$A:$D,3,0)</f>
        <v>Túi</v>
      </c>
      <c r="R5202" s="263">
        <v>3</v>
      </c>
      <c r="S5202" s="263"/>
      <c r="T5202" s="263">
        <f>VLOOKUP(VLOOKUP(G5202,Ma_KH!$A:$R,18,0)&amp;K5202,Gia_MB!$A:$F,6,0)</f>
        <v>50182</v>
      </c>
      <c r="U5202" s="264">
        <f t="shared" si="522"/>
        <v>150546</v>
      </c>
      <c r="V5202" s="263"/>
      <c r="W5202" s="265">
        <f t="shared" si="523"/>
        <v>0</v>
      </c>
      <c r="X5202" s="266" t="str">
        <f t="shared" si="524"/>
        <v>8</v>
      </c>
      <c r="Y5202" s="263"/>
      <c r="Z5202" s="264">
        <f t="shared" si="525"/>
        <v>12043.68</v>
      </c>
      <c r="AA5202" s="267">
        <f>VLOOKUP(G5202,Ma_KH!$A:$R,14,0)</f>
        <v>60</v>
      </c>
    </row>
    <row r="5203" spans="1:27" hidden="1" x14ac:dyDescent="0.25">
      <c r="A5203" s="259">
        <v>45996</v>
      </c>
      <c r="B5203" s="260">
        <v>4180907942</v>
      </c>
      <c r="C5203" s="151" t="s">
        <v>7767</v>
      </c>
      <c r="D5203" s="237">
        <v>46001</v>
      </c>
      <c r="E5203" s="262"/>
      <c r="F5203" s="261"/>
      <c r="G5203" s="32" t="s">
        <v>282</v>
      </c>
      <c r="H5203" s="262"/>
      <c r="I5203" s="260">
        <v>4180907942</v>
      </c>
      <c r="J5203" s="260" t="s">
        <v>1784</v>
      </c>
      <c r="K5203" s="337" t="s">
        <v>30</v>
      </c>
      <c r="L5203" s="21" t="str">
        <f>VLOOKUP($K5203,TONG_SL!$A:$D,2,0)</f>
        <v>Gà muối 500g</v>
      </c>
      <c r="N5203" s="21" t="str">
        <f t="shared" si="521"/>
        <v>K-C6</v>
      </c>
      <c r="Q5203" s="21" t="str">
        <f>VLOOKUP(K5203,TONG_SL!$A:$D,3,0)</f>
        <v>Túi</v>
      </c>
      <c r="R5203" s="263">
        <v>2</v>
      </c>
      <c r="S5203" s="263"/>
      <c r="T5203" s="263">
        <f>VLOOKUP(VLOOKUP(G5203,Ma_KH!$A:$R,18,0)&amp;K5203,Gia_MB!$A:$F,6,0)</f>
        <v>111058</v>
      </c>
      <c r="U5203" s="264">
        <f t="shared" si="522"/>
        <v>222116</v>
      </c>
      <c r="V5203" s="263"/>
      <c r="W5203" s="265">
        <f t="shared" si="523"/>
        <v>0</v>
      </c>
      <c r="X5203" s="266" t="str">
        <f t="shared" si="524"/>
        <v>8</v>
      </c>
      <c r="Y5203" s="263"/>
      <c r="Z5203" s="264">
        <f t="shared" si="525"/>
        <v>17769.28</v>
      </c>
      <c r="AA5203" s="267">
        <f>VLOOKUP(G5203,Ma_KH!$A:$R,14,0)</f>
        <v>60</v>
      </c>
    </row>
    <row r="5204" spans="1:27" hidden="1" x14ac:dyDescent="0.25">
      <c r="A5204" s="259">
        <v>45996</v>
      </c>
      <c r="B5204" s="260">
        <v>4180907942</v>
      </c>
      <c r="C5204" s="151" t="s">
        <v>7767</v>
      </c>
      <c r="D5204" s="237">
        <v>46001</v>
      </c>
      <c r="E5204" s="262"/>
      <c r="F5204" s="261"/>
      <c r="G5204" s="32" t="s">
        <v>282</v>
      </c>
      <c r="H5204" s="262"/>
      <c r="I5204" s="260">
        <v>4180907942</v>
      </c>
      <c r="J5204" s="260" t="s">
        <v>1784</v>
      </c>
      <c r="K5204" s="337" t="s">
        <v>37</v>
      </c>
      <c r="L5204" s="21" t="str">
        <f>VLOOKUP($K5204,TONG_SL!$A:$D,2,0)</f>
        <v>Chả cốm 300g</v>
      </c>
      <c r="N5204" s="21" t="str">
        <f t="shared" si="521"/>
        <v>K-C6</v>
      </c>
      <c r="Q5204" s="21" t="str">
        <f>VLOOKUP(K5204,TONG_SL!$A:$D,3,0)</f>
        <v>Túi</v>
      </c>
      <c r="R5204" s="263">
        <v>2</v>
      </c>
      <c r="S5204" s="263"/>
      <c r="T5204" s="263">
        <f>VLOOKUP(VLOOKUP(G5204,Ma_KH!$A:$R,18,0)&amp;K5204,Gia_MB!$A:$F,6,0)</f>
        <v>74250</v>
      </c>
      <c r="U5204" s="264">
        <f t="shared" si="522"/>
        <v>148500</v>
      </c>
      <c r="V5204" s="263"/>
      <c r="W5204" s="265">
        <f t="shared" si="523"/>
        <v>0</v>
      </c>
      <c r="X5204" s="266" t="str">
        <f t="shared" si="524"/>
        <v>8</v>
      </c>
      <c r="Y5204" s="263"/>
      <c r="Z5204" s="264">
        <f t="shared" si="525"/>
        <v>11880</v>
      </c>
      <c r="AA5204" s="267">
        <f>VLOOKUP(G5204,Ma_KH!$A:$R,14,0)</f>
        <v>60</v>
      </c>
    </row>
    <row r="5205" spans="1:27" hidden="1" x14ac:dyDescent="0.25">
      <c r="A5205" s="259">
        <v>45996</v>
      </c>
      <c r="B5205" s="260">
        <v>4180907942</v>
      </c>
      <c r="C5205" s="151" t="s">
        <v>7767</v>
      </c>
      <c r="D5205" s="237">
        <v>46001</v>
      </c>
      <c r="E5205" s="262"/>
      <c r="F5205" s="261"/>
      <c r="G5205" s="32" t="s">
        <v>282</v>
      </c>
      <c r="H5205" s="262"/>
      <c r="I5205" s="260">
        <v>4180907942</v>
      </c>
      <c r="J5205" s="260" t="s">
        <v>1784</v>
      </c>
      <c r="K5205" s="337" t="s">
        <v>27</v>
      </c>
      <c r="L5205" s="21" t="str">
        <f>VLOOKUP($K5205,TONG_SL!$A:$D,2,0)</f>
        <v>Chân giò heo muối 300g</v>
      </c>
      <c r="N5205" s="21" t="str">
        <f t="shared" si="521"/>
        <v>K-C6</v>
      </c>
      <c r="Q5205" s="21" t="str">
        <f>VLOOKUP(K5205,TONG_SL!$A:$D,3,0)</f>
        <v>Túi</v>
      </c>
      <c r="R5205" s="263">
        <v>4</v>
      </c>
      <c r="S5205" s="263"/>
      <c r="T5205" s="263">
        <f>VLOOKUP(VLOOKUP(G5205,Ma_KH!$A:$R,18,0)&amp;K5205,Gia_MB!$A:$F,6,0)</f>
        <v>73431</v>
      </c>
      <c r="U5205" s="264">
        <f t="shared" si="522"/>
        <v>293724</v>
      </c>
      <c r="V5205" s="263"/>
      <c r="W5205" s="265">
        <f t="shared" si="523"/>
        <v>0</v>
      </c>
      <c r="X5205" s="266" t="str">
        <f t="shared" si="524"/>
        <v>8</v>
      </c>
      <c r="Y5205" s="263"/>
      <c r="Z5205" s="264">
        <f t="shared" si="525"/>
        <v>23497.920000000002</v>
      </c>
      <c r="AA5205" s="267">
        <f>VLOOKUP(G5205,Ma_KH!$A:$R,14,0)</f>
        <v>60</v>
      </c>
    </row>
    <row r="5206" spans="1:27" hidden="1" x14ac:dyDescent="0.25">
      <c r="A5206" s="259">
        <v>45996</v>
      </c>
      <c r="B5206" s="260">
        <v>4180907942</v>
      </c>
      <c r="C5206" s="151" t="s">
        <v>7767</v>
      </c>
      <c r="D5206" s="237">
        <v>46001</v>
      </c>
      <c r="E5206" s="262"/>
      <c r="F5206" s="261"/>
      <c r="G5206" s="32" t="s">
        <v>282</v>
      </c>
      <c r="H5206" s="262"/>
      <c r="I5206" s="260">
        <v>4180907942</v>
      </c>
      <c r="J5206" s="260" t="s">
        <v>1784</v>
      </c>
      <c r="K5206" s="337" t="s">
        <v>34</v>
      </c>
      <c r="L5206" s="21" t="str">
        <f>VLOOKUP($K5206,TONG_SL!$A:$D,2,0)</f>
        <v>Tai heo muối 200g</v>
      </c>
      <c r="N5206" s="21" t="str">
        <f t="shared" si="521"/>
        <v>K-C6</v>
      </c>
      <c r="Q5206" s="21" t="str">
        <f>VLOOKUP(K5206,TONG_SL!$A:$D,3,0)</f>
        <v>Túi</v>
      </c>
      <c r="R5206" s="263">
        <v>2</v>
      </c>
      <c r="S5206" s="263"/>
      <c r="T5206" s="263">
        <f>VLOOKUP(VLOOKUP(G5206,Ma_KH!$A:$R,18,0)&amp;K5206,Gia_MB!$A:$F,6,0)</f>
        <v>55595</v>
      </c>
      <c r="U5206" s="264">
        <f t="shared" si="522"/>
        <v>111190</v>
      </c>
      <c r="V5206" s="263"/>
      <c r="W5206" s="265">
        <f t="shared" si="523"/>
        <v>0</v>
      </c>
      <c r="X5206" s="266" t="str">
        <f t="shared" si="524"/>
        <v>8</v>
      </c>
      <c r="Y5206" s="263"/>
      <c r="Z5206" s="264">
        <f t="shared" si="525"/>
        <v>8895.2000000000007</v>
      </c>
      <c r="AA5206" s="267">
        <f>VLOOKUP(G5206,Ma_KH!$A:$R,14,0)</f>
        <v>60</v>
      </c>
    </row>
    <row r="5207" spans="1:27" hidden="1" x14ac:dyDescent="0.25">
      <c r="A5207" s="259">
        <v>45996</v>
      </c>
      <c r="B5207" s="260">
        <v>4180907895</v>
      </c>
      <c r="C5207" s="151" t="s">
        <v>7767</v>
      </c>
      <c r="D5207" s="237">
        <v>46001</v>
      </c>
      <c r="E5207" s="262"/>
      <c r="F5207" s="261"/>
      <c r="G5207" s="140" t="s">
        <v>7764</v>
      </c>
      <c r="H5207" s="262"/>
      <c r="I5207" s="260">
        <v>4180907895</v>
      </c>
      <c r="J5207" s="260" t="s">
        <v>1784</v>
      </c>
      <c r="K5207" s="337" t="s">
        <v>30</v>
      </c>
      <c r="L5207" s="21" t="str">
        <f>VLOOKUP($K5207,TONG_SL!$A:$D,2,0)</f>
        <v>Gà muối 500g</v>
      </c>
      <c r="N5207" s="21" t="str">
        <f t="shared" si="521"/>
        <v>K-C6</v>
      </c>
      <c r="Q5207" s="21" t="str">
        <f>VLOOKUP(K5207,TONG_SL!$A:$D,3,0)</f>
        <v>Túi</v>
      </c>
      <c r="R5207" s="263">
        <v>3</v>
      </c>
      <c r="S5207" s="263"/>
      <c r="T5207" s="263">
        <f>VLOOKUP(VLOOKUP(G5207,Ma_KH!$A:$R,18,0)&amp;K5207,Gia_MB!$A:$F,6,0)</f>
        <v>111058</v>
      </c>
      <c r="U5207" s="264">
        <f t="shared" si="522"/>
        <v>333174</v>
      </c>
      <c r="V5207" s="263"/>
      <c r="W5207" s="265">
        <f t="shared" si="523"/>
        <v>0</v>
      </c>
      <c r="X5207" s="266" t="str">
        <f t="shared" si="524"/>
        <v>8</v>
      </c>
      <c r="Y5207" s="263"/>
      <c r="Z5207" s="264">
        <f t="shared" si="525"/>
        <v>26653.920000000002</v>
      </c>
      <c r="AA5207" s="267">
        <f>VLOOKUP(G5207,Ma_KH!$A:$R,14,0)</f>
        <v>60</v>
      </c>
    </row>
    <row r="5208" spans="1:27" hidden="1" x14ac:dyDescent="0.25">
      <c r="A5208" s="259">
        <v>45996</v>
      </c>
      <c r="B5208" s="260">
        <v>4180907895</v>
      </c>
      <c r="C5208" s="151" t="s">
        <v>7767</v>
      </c>
      <c r="D5208" s="237">
        <v>46001</v>
      </c>
      <c r="E5208" s="262"/>
      <c r="F5208" s="261"/>
      <c r="G5208" s="140" t="s">
        <v>7764</v>
      </c>
      <c r="H5208" s="262"/>
      <c r="I5208" s="260">
        <v>4180907895</v>
      </c>
      <c r="J5208" s="260" t="s">
        <v>1784</v>
      </c>
      <c r="K5208" s="337" t="s">
        <v>48</v>
      </c>
      <c r="L5208" s="21" t="str">
        <f>VLOOKUP($K5208,TONG_SL!$A:$D,2,0)</f>
        <v>Mọc Nấm Hương 250g</v>
      </c>
      <c r="N5208" s="21" t="str">
        <f t="shared" si="521"/>
        <v>K-C6</v>
      </c>
      <c r="Q5208" s="21" t="str">
        <f>VLOOKUP(K5208,TONG_SL!$A:$D,3,0)</f>
        <v>Túi</v>
      </c>
      <c r="R5208" s="263">
        <v>6</v>
      </c>
      <c r="S5208" s="263"/>
      <c r="T5208" s="263">
        <f>VLOOKUP(VLOOKUP(G5208,Ma_KH!$A:$R,18,0)&amp;K5208,Gia_MB!$A:$F,6,0)</f>
        <v>46000</v>
      </c>
      <c r="U5208" s="264">
        <f t="shared" si="522"/>
        <v>276000</v>
      </c>
      <c r="V5208" s="263"/>
      <c r="W5208" s="265">
        <f t="shared" si="523"/>
        <v>0</v>
      </c>
      <c r="X5208" s="266" t="str">
        <f t="shared" si="524"/>
        <v>8</v>
      </c>
      <c r="Y5208" s="263"/>
      <c r="Z5208" s="264">
        <f t="shared" si="525"/>
        <v>22080</v>
      </c>
      <c r="AA5208" s="267">
        <f>VLOOKUP(G5208,Ma_KH!$A:$R,14,0)</f>
        <v>60</v>
      </c>
    </row>
    <row r="5209" spans="1:27" hidden="1" x14ac:dyDescent="0.25">
      <c r="A5209" s="259">
        <v>45996</v>
      </c>
      <c r="B5209" s="260">
        <v>4180907895</v>
      </c>
      <c r="C5209" s="151" t="s">
        <v>7767</v>
      </c>
      <c r="D5209" s="237">
        <v>46001</v>
      </c>
      <c r="E5209" s="262"/>
      <c r="F5209" s="261"/>
      <c r="G5209" s="140" t="s">
        <v>7764</v>
      </c>
      <c r="H5209" s="262"/>
      <c r="I5209" s="260">
        <v>4180907895</v>
      </c>
      <c r="J5209" s="260" t="s">
        <v>1784</v>
      </c>
      <c r="K5209" s="337" t="s">
        <v>34</v>
      </c>
      <c r="L5209" s="21" t="str">
        <f>VLOOKUP($K5209,TONG_SL!$A:$D,2,0)</f>
        <v>Tai heo muối 200g</v>
      </c>
      <c r="N5209" s="21" t="str">
        <f t="shared" si="521"/>
        <v>K-C6</v>
      </c>
      <c r="Q5209" s="21" t="str">
        <f>VLOOKUP(K5209,TONG_SL!$A:$D,3,0)</f>
        <v>Túi</v>
      </c>
      <c r="R5209" s="263">
        <v>3</v>
      </c>
      <c r="S5209" s="263"/>
      <c r="T5209" s="263">
        <f>VLOOKUP(VLOOKUP(G5209,Ma_KH!$A:$R,18,0)&amp;K5209,Gia_MB!$A:$F,6,0)</f>
        <v>55595</v>
      </c>
      <c r="U5209" s="264">
        <f t="shared" si="522"/>
        <v>166785</v>
      </c>
      <c r="V5209" s="263"/>
      <c r="W5209" s="265">
        <f t="shared" si="523"/>
        <v>0</v>
      </c>
      <c r="X5209" s="266" t="str">
        <f t="shared" si="524"/>
        <v>8</v>
      </c>
      <c r="Y5209" s="263"/>
      <c r="Z5209" s="264">
        <f t="shared" si="525"/>
        <v>13342.800000000001</v>
      </c>
      <c r="AA5209" s="267">
        <f>VLOOKUP(G5209,Ma_KH!$A:$R,14,0)</f>
        <v>60</v>
      </c>
    </row>
    <row r="5210" spans="1:27" hidden="1" x14ac:dyDescent="0.25">
      <c r="A5210" s="259">
        <v>45996</v>
      </c>
      <c r="B5210" s="260">
        <v>4180908257</v>
      </c>
      <c r="C5210" s="151" t="s">
        <v>7767</v>
      </c>
      <c r="D5210" s="237">
        <v>46001</v>
      </c>
      <c r="E5210" s="262"/>
      <c r="F5210" s="261"/>
      <c r="G5210" s="32" t="s">
        <v>1419</v>
      </c>
      <c r="H5210" s="262"/>
      <c r="I5210" s="260">
        <v>4180908257</v>
      </c>
      <c r="J5210" s="260" t="s">
        <v>1784</v>
      </c>
      <c r="K5210" s="337" t="s">
        <v>48</v>
      </c>
      <c r="L5210" s="21" t="str">
        <f>VLOOKUP($K5210,TONG_SL!$A:$D,2,0)</f>
        <v>Mọc Nấm Hương 250g</v>
      </c>
      <c r="N5210" s="21" t="str">
        <f t="shared" si="521"/>
        <v>K-C6</v>
      </c>
      <c r="Q5210" s="21" t="str">
        <f>VLOOKUP(K5210,TONG_SL!$A:$D,3,0)</f>
        <v>Túi</v>
      </c>
      <c r="R5210" s="263">
        <v>3</v>
      </c>
      <c r="S5210" s="263"/>
      <c r="T5210" s="263">
        <f>VLOOKUP(VLOOKUP(G5210,Ma_KH!$A:$R,18,0)&amp;K5210,Gia_MB!$A:$F,6,0)</f>
        <v>46000</v>
      </c>
      <c r="U5210" s="264">
        <f t="shared" si="522"/>
        <v>138000</v>
      </c>
      <c r="V5210" s="263"/>
      <c r="W5210" s="265">
        <f t="shared" si="523"/>
        <v>0</v>
      </c>
      <c r="X5210" s="266" t="str">
        <f t="shared" si="524"/>
        <v>8</v>
      </c>
      <c r="Y5210" s="263"/>
      <c r="Z5210" s="264">
        <f t="shared" si="525"/>
        <v>11040</v>
      </c>
      <c r="AA5210" s="267">
        <f>VLOOKUP(G5210,Ma_KH!$A:$R,14,0)</f>
        <v>60</v>
      </c>
    </row>
    <row r="5211" spans="1:27" hidden="1" x14ac:dyDescent="0.25">
      <c r="A5211" s="259">
        <v>45996</v>
      </c>
      <c r="B5211" s="260">
        <v>4180908257</v>
      </c>
      <c r="C5211" s="151" t="s">
        <v>7767</v>
      </c>
      <c r="D5211" s="237">
        <v>46001</v>
      </c>
      <c r="E5211" s="262"/>
      <c r="F5211" s="261"/>
      <c r="G5211" s="32" t="s">
        <v>1419</v>
      </c>
      <c r="H5211" s="262"/>
      <c r="I5211" s="260">
        <v>4180908257</v>
      </c>
      <c r="J5211" s="260" t="s">
        <v>1784</v>
      </c>
      <c r="K5211" s="337" t="s">
        <v>34</v>
      </c>
      <c r="L5211" s="21" t="str">
        <f>VLOOKUP($K5211,TONG_SL!$A:$D,2,0)</f>
        <v>Tai heo muối 200g</v>
      </c>
      <c r="N5211" s="21" t="str">
        <f t="shared" si="521"/>
        <v>K-C6</v>
      </c>
      <c r="Q5211" s="21" t="str">
        <f>VLOOKUP(K5211,TONG_SL!$A:$D,3,0)</f>
        <v>Túi</v>
      </c>
      <c r="R5211" s="263">
        <v>3</v>
      </c>
      <c r="S5211" s="263"/>
      <c r="T5211" s="263">
        <f>VLOOKUP(VLOOKUP(G5211,Ma_KH!$A:$R,18,0)&amp;K5211,Gia_MB!$A:$F,6,0)</f>
        <v>55595</v>
      </c>
      <c r="U5211" s="264">
        <f t="shared" si="522"/>
        <v>166785</v>
      </c>
      <c r="V5211" s="263"/>
      <c r="W5211" s="265">
        <f t="shared" si="523"/>
        <v>0</v>
      </c>
      <c r="X5211" s="266" t="str">
        <f t="shared" si="524"/>
        <v>8</v>
      </c>
      <c r="Y5211" s="263"/>
      <c r="Z5211" s="264">
        <f t="shared" si="525"/>
        <v>13342.800000000001</v>
      </c>
      <c r="AA5211" s="267">
        <f>VLOOKUP(G5211,Ma_KH!$A:$R,14,0)</f>
        <v>60</v>
      </c>
    </row>
    <row r="5212" spans="1:27" hidden="1" x14ac:dyDescent="0.25">
      <c r="A5212" s="259">
        <v>45996</v>
      </c>
      <c r="B5212" s="260">
        <v>4180908257</v>
      </c>
      <c r="C5212" s="151" t="s">
        <v>7767</v>
      </c>
      <c r="D5212" s="237">
        <v>46001</v>
      </c>
      <c r="E5212" s="262"/>
      <c r="F5212" s="261"/>
      <c r="G5212" s="32" t="s">
        <v>1419</v>
      </c>
      <c r="H5212" s="262"/>
      <c r="I5212" s="260">
        <v>4180908257</v>
      </c>
      <c r="J5212" s="260" t="s">
        <v>1784</v>
      </c>
      <c r="K5212" s="337" t="s">
        <v>27</v>
      </c>
      <c r="L5212" s="21" t="str">
        <f>VLOOKUP($K5212,TONG_SL!$A:$D,2,0)</f>
        <v>Chân giò heo muối 300g</v>
      </c>
      <c r="N5212" s="21" t="str">
        <f t="shared" si="521"/>
        <v>K-C6</v>
      </c>
      <c r="Q5212" s="21" t="str">
        <f>VLOOKUP(K5212,TONG_SL!$A:$D,3,0)</f>
        <v>Túi</v>
      </c>
      <c r="R5212" s="263">
        <v>12</v>
      </c>
      <c r="S5212" s="263"/>
      <c r="T5212" s="263">
        <f>VLOOKUP(VLOOKUP(G5212,Ma_KH!$A:$R,18,0)&amp;K5212,Gia_MB!$A:$F,6,0)</f>
        <v>73431</v>
      </c>
      <c r="U5212" s="264">
        <f t="shared" si="522"/>
        <v>881172</v>
      </c>
      <c r="V5212" s="263"/>
      <c r="W5212" s="265">
        <f t="shared" si="523"/>
        <v>0</v>
      </c>
      <c r="X5212" s="266" t="str">
        <f t="shared" si="524"/>
        <v>8</v>
      </c>
      <c r="Y5212" s="263"/>
      <c r="Z5212" s="264">
        <f t="shared" si="525"/>
        <v>70493.759999999995</v>
      </c>
      <c r="AA5212" s="267">
        <f>VLOOKUP(G5212,Ma_KH!$A:$R,14,0)</f>
        <v>60</v>
      </c>
    </row>
    <row r="5213" spans="1:27" hidden="1" x14ac:dyDescent="0.25">
      <c r="A5213" s="259">
        <v>45996</v>
      </c>
      <c r="B5213" s="260">
        <v>4180908257</v>
      </c>
      <c r="C5213" s="151" t="s">
        <v>7767</v>
      </c>
      <c r="D5213" s="237">
        <v>46001</v>
      </c>
      <c r="E5213" s="262"/>
      <c r="F5213" s="261"/>
      <c r="G5213" s="32" t="s">
        <v>1419</v>
      </c>
      <c r="H5213" s="262"/>
      <c r="I5213" s="260">
        <v>4180908257</v>
      </c>
      <c r="J5213" s="260" t="s">
        <v>1784</v>
      </c>
      <c r="K5213" s="337" t="s">
        <v>32</v>
      </c>
      <c r="L5213" s="21" t="str">
        <f>VLOOKUP($K5213,TONG_SL!$A:$D,2,0)</f>
        <v>Giò Tai Lưỡi Xào 250g</v>
      </c>
      <c r="N5213" s="21" t="str">
        <f t="shared" si="521"/>
        <v>K-C6</v>
      </c>
      <c r="Q5213" s="21" t="str">
        <f>VLOOKUP(K5213,TONG_SL!$A:$D,3,0)</f>
        <v>Túi</v>
      </c>
      <c r="R5213" s="263">
        <v>3</v>
      </c>
      <c r="S5213" s="263"/>
      <c r="T5213" s="263">
        <f>VLOOKUP(VLOOKUP(G5213,Ma_KH!$A:$R,18,0)&amp;K5213,Gia_MB!$A:$F,6,0)</f>
        <v>50182</v>
      </c>
      <c r="U5213" s="264">
        <f t="shared" si="522"/>
        <v>150546</v>
      </c>
      <c r="V5213" s="263"/>
      <c r="W5213" s="265">
        <f t="shared" si="523"/>
        <v>0</v>
      </c>
      <c r="X5213" s="266" t="str">
        <f t="shared" si="524"/>
        <v>8</v>
      </c>
      <c r="Y5213" s="263"/>
      <c r="Z5213" s="264">
        <f t="shared" si="525"/>
        <v>12043.68</v>
      </c>
      <c r="AA5213" s="267">
        <f>VLOOKUP(G5213,Ma_KH!$A:$R,14,0)</f>
        <v>60</v>
      </c>
    </row>
    <row r="5214" spans="1:27" hidden="1" x14ac:dyDescent="0.25">
      <c r="A5214" s="259">
        <v>45996</v>
      </c>
      <c r="B5214" s="260">
        <v>4180908257</v>
      </c>
      <c r="C5214" s="151" t="s">
        <v>7767</v>
      </c>
      <c r="D5214" s="237">
        <v>46001</v>
      </c>
      <c r="E5214" s="262"/>
      <c r="F5214" s="261"/>
      <c r="G5214" s="32" t="s">
        <v>1419</v>
      </c>
      <c r="H5214" s="262"/>
      <c r="I5214" s="260">
        <v>4180908257</v>
      </c>
      <c r="J5214" s="260" t="s">
        <v>1784</v>
      </c>
      <c r="K5214" s="337" t="s">
        <v>37</v>
      </c>
      <c r="L5214" s="21" t="str">
        <f>VLOOKUP($K5214,TONG_SL!$A:$D,2,0)</f>
        <v>Chả cốm 300g</v>
      </c>
      <c r="N5214" s="21" t="str">
        <f t="shared" si="521"/>
        <v>K-C6</v>
      </c>
      <c r="Q5214" s="21" t="str">
        <f>VLOOKUP(K5214,TONG_SL!$A:$D,3,0)</f>
        <v>Túi</v>
      </c>
      <c r="R5214" s="263">
        <v>3</v>
      </c>
      <c r="S5214" s="263"/>
      <c r="T5214" s="263">
        <f>VLOOKUP(VLOOKUP(G5214,Ma_KH!$A:$R,18,0)&amp;K5214,Gia_MB!$A:$F,6,0)</f>
        <v>74250</v>
      </c>
      <c r="U5214" s="264">
        <f t="shared" si="522"/>
        <v>222750</v>
      </c>
      <c r="V5214" s="263"/>
      <c r="W5214" s="265">
        <f t="shared" si="523"/>
        <v>0</v>
      </c>
      <c r="X5214" s="266" t="str">
        <f t="shared" si="524"/>
        <v>8</v>
      </c>
      <c r="Y5214" s="263"/>
      <c r="Z5214" s="264">
        <f t="shared" si="525"/>
        <v>17820</v>
      </c>
      <c r="AA5214" s="267">
        <f>VLOOKUP(G5214,Ma_KH!$A:$R,14,0)</f>
        <v>60</v>
      </c>
    </row>
    <row r="5215" spans="1:27" hidden="1" x14ac:dyDescent="0.25">
      <c r="A5215" s="259">
        <v>45996</v>
      </c>
      <c r="B5215" s="260">
        <v>4180908257</v>
      </c>
      <c r="C5215" s="151" t="s">
        <v>7767</v>
      </c>
      <c r="D5215" s="237">
        <v>46001</v>
      </c>
      <c r="E5215" s="262"/>
      <c r="F5215" s="261"/>
      <c r="G5215" s="32" t="s">
        <v>1419</v>
      </c>
      <c r="H5215" s="262"/>
      <c r="I5215" s="260">
        <v>4180908257</v>
      </c>
      <c r="J5215" s="260" t="s">
        <v>1784</v>
      </c>
      <c r="K5215" s="337" t="s">
        <v>30</v>
      </c>
      <c r="L5215" s="21" t="str">
        <f>VLOOKUP($K5215,TONG_SL!$A:$D,2,0)</f>
        <v>Gà muối 500g</v>
      </c>
      <c r="N5215" s="21" t="str">
        <f t="shared" si="521"/>
        <v>K-C6</v>
      </c>
      <c r="Q5215" s="21" t="str">
        <f>VLOOKUP(K5215,TONG_SL!$A:$D,3,0)</f>
        <v>Túi</v>
      </c>
      <c r="R5215" s="263">
        <v>3</v>
      </c>
      <c r="S5215" s="263"/>
      <c r="T5215" s="263">
        <f>VLOOKUP(VLOOKUP(G5215,Ma_KH!$A:$R,18,0)&amp;K5215,Gia_MB!$A:$F,6,0)</f>
        <v>111058</v>
      </c>
      <c r="U5215" s="264">
        <f t="shared" si="522"/>
        <v>333174</v>
      </c>
      <c r="V5215" s="263"/>
      <c r="W5215" s="265">
        <f t="shared" si="523"/>
        <v>0</v>
      </c>
      <c r="X5215" s="266" t="str">
        <f t="shared" si="524"/>
        <v>8</v>
      </c>
      <c r="Y5215" s="263"/>
      <c r="Z5215" s="264">
        <f t="shared" si="525"/>
        <v>26653.920000000002</v>
      </c>
      <c r="AA5215" s="267">
        <f>VLOOKUP(G5215,Ma_KH!$A:$R,14,0)</f>
        <v>60</v>
      </c>
    </row>
    <row r="5216" spans="1:27" hidden="1" x14ac:dyDescent="0.25">
      <c r="A5216" s="259">
        <v>45996</v>
      </c>
      <c r="B5216" s="260">
        <v>4180907764</v>
      </c>
      <c r="C5216" s="151" t="s">
        <v>7767</v>
      </c>
      <c r="D5216" s="237">
        <v>46001</v>
      </c>
      <c r="E5216" s="262"/>
      <c r="F5216" s="261"/>
      <c r="G5216" s="32" t="s">
        <v>324</v>
      </c>
      <c r="H5216" s="262"/>
      <c r="I5216" s="260">
        <v>4180907764</v>
      </c>
      <c r="J5216" s="260" t="s">
        <v>1784</v>
      </c>
      <c r="K5216" s="337" t="s">
        <v>32</v>
      </c>
      <c r="L5216" s="21" t="str">
        <f>VLOOKUP($K5216,TONG_SL!$A:$D,2,0)</f>
        <v>Giò Tai Lưỡi Xào 250g</v>
      </c>
      <c r="N5216" s="21" t="str">
        <f t="shared" si="521"/>
        <v>K-C6</v>
      </c>
      <c r="Q5216" s="21" t="str">
        <f>VLOOKUP(K5216,TONG_SL!$A:$D,3,0)</f>
        <v>Túi</v>
      </c>
      <c r="R5216" s="263">
        <v>2</v>
      </c>
      <c r="S5216" s="263"/>
      <c r="T5216" s="263">
        <f>VLOOKUP(VLOOKUP(G5216,Ma_KH!$A:$R,18,0)&amp;K5216,Gia_MB!$A:$F,6,0)</f>
        <v>50182</v>
      </c>
      <c r="U5216" s="264">
        <f t="shared" si="522"/>
        <v>100364</v>
      </c>
      <c r="V5216" s="263"/>
      <c r="W5216" s="265">
        <f t="shared" si="523"/>
        <v>0</v>
      </c>
      <c r="X5216" s="266" t="str">
        <f t="shared" si="524"/>
        <v>8</v>
      </c>
      <c r="Y5216" s="263"/>
      <c r="Z5216" s="264">
        <f t="shared" si="525"/>
        <v>8029.12</v>
      </c>
      <c r="AA5216" s="267">
        <f>VLOOKUP(G5216,Ma_KH!$A:$R,14,0)</f>
        <v>60</v>
      </c>
    </row>
    <row r="5217" spans="1:27" hidden="1" x14ac:dyDescent="0.25">
      <c r="A5217" s="259">
        <v>45996</v>
      </c>
      <c r="B5217" s="260">
        <v>4180907764</v>
      </c>
      <c r="C5217" s="151" t="s">
        <v>7767</v>
      </c>
      <c r="D5217" s="237">
        <v>46001</v>
      </c>
      <c r="E5217" s="262"/>
      <c r="F5217" s="261"/>
      <c r="G5217" s="32" t="s">
        <v>324</v>
      </c>
      <c r="H5217" s="262"/>
      <c r="I5217" s="260">
        <v>4180907764</v>
      </c>
      <c r="J5217" s="260" t="s">
        <v>1784</v>
      </c>
      <c r="K5217" s="337" t="s">
        <v>48</v>
      </c>
      <c r="L5217" s="21" t="str">
        <f>VLOOKUP($K5217,TONG_SL!$A:$D,2,0)</f>
        <v>Mọc Nấm Hương 250g</v>
      </c>
      <c r="N5217" s="21" t="str">
        <f t="shared" si="521"/>
        <v>K-C6</v>
      </c>
      <c r="Q5217" s="21" t="str">
        <f>VLOOKUP(K5217,TONG_SL!$A:$D,3,0)</f>
        <v>Túi</v>
      </c>
      <c r="R5217" s="263">
        <v>6</v>
      </c>
      <c r="S5217" s="263"/>
      <c r="T5217" s="263">
        <f>VLOOKUP(VLOOKUP(G5217,Ma_KH!$A:$R,18,0)&amp;K5217,Gia_MB!$A:$F,6,0)</f>
        <v>46000</v>
      </c>
      <c r="U5217" s="264">
        <f t="shared" si="522"/>
        <v>276000</v>
      </c>
      <c r="V5217" s="263"/>
      <c r="W5217" s="265">
        <f t="shared" si="523"/>
        <v>0</v>
      </c>
      <c r="X5217" s="266" t="str">
        <f t="shared" si="524"/>
        <v>8</v>
      </c>
      <c r="Y5217" s="263"/>
      <c r="Z5217" s="264">
        <f t="shared" si="525"/>
        <v>22080</v>
      </c>
      <c r="AA5217" s="267">
        <f>VLOOKUP(G5217,Ma_KH!$A:$R,14,0)</f>
        <v>60</v>
      </c>
    </row>
    <row r="5218" spans="1:27" hidden="1" x14ac:dyDescent="0.25">
      <c r="A5218" s="259">
        <v>45996</v>
      </c>
      <c r="B5218" s="260">
        <v>4180907764</v>
      </c>
      <c r="C5218" s="151" t="s">
        <v>7767</v>
      </c>
      <c r="D5218" s="237">
        <v>46001</v>
      </c>
      <c r="E5218" s="262"/>
      <c r="F5218" s="261"/>
      <c r="G5218" s="32" t="s">
        <v>324</v>
      </c>
      <c r="H5218" s="262"/>
      <c r="I5218" s="260">
        <v>4180907764</v>
      </c>
      <c r="J5218" s="260" t="s">
        <v>1784</v>
      </c>
      <c r="K5218" s="337" t="s">
        <v>39</v>
      </c>
      <c r="L5218" s="21" t="str">
        <f>VLOOKUP($K5218,TONG_SL!$A:$D,2,0)</f>
        <v>Chả nướng 300g</v>
      </c>
      <c r="N5218" s="21" t="str">
        <f t="shared" si="521"/>
        <v>K-C6</v>
      </c>
      <c r="Q5218" s="21" t="str">
        <f>VLOOKUP(K5218,TONG_SL!$A:$D,3,0)</f>
        <v>Túi</v>
      </c>
      <c r="R5218" s="263">
        <v>3</v>
      </c>
      <c r="S5218" s="263"/>
      <c r="T5218" s="263">
        <f>VLOOKUP(VLOOKUP(G5218,Ma_KH!$A:$R,18,0)&amp;K5218,Gia_MB!$A:$F,6,0)</f>
        <v>70950</v>
      </c>
      <c r="U5218" s="264">
        <f t="shared" si="522"/>
        <v>212850</v>
      </c>
      <c r="V5218" s="263"/>
      <c r="W5218" s="265">
        <f t="shared" si="523"/>
        <v>0</v>
      </c>
      <c r="X5218" s="266" t="str">
        <f t="shared" si="524"/>
        <v>8</v>
      </c>
      <c r="Y5218" s="263"/>
      <c r="Z5218" s="264">
        <f t="shared" si="525"/>
        <v>17028</v>
      </c>
      <c r="AA5218" s="267">
        <f>VLOOKUP(G5218,Ma_KH!$A:$R,14,0)</f>
        <v>60</v>
      </c>
    </row>
    <row r="5219" spans="1:27" hidden="1" x14ac:dyDescent="0.25">
      <c r="A5219" s="259">
        <v>45996</v>
      </c>
      <c r="B5219" s="260">
        <v>4180907764</v>
      </c>
      <c r="C5219" s="151" t="s">
        <v>7767</v>
      </c>
      <c r="D5219" s="237">
        <v>46001</v>
      </c>
      <c r="E5219" s="262"/>
      <c r="F5219" s="261"/>
      <c r="G5219" s="32" t="s">
        <v>324</v>
      </c>
      <c r="H5219" s="262"/>
      <c r="I5219" s="260">
        <v>4180907764</v>
      </c>
      <c r="J5219" s="260" t="s">
        <v>1784</v>
      </c>
      <c r="K5219" s="337" t="s">
        <v>27</v>
      </c>
      <c r="L5219" s="21" t="str">
        <f>VLOOKUP($K5219,TONG_SL!$A:$D,2,0)</f>
        <v>Chân giò heo muối 300g</v>
      </c>
      <c r="N5219" s="21" t="str">
        <f t="shared" si="521"/>
        <v>K-C6</v>
      </c>
      <c r="Q5219" s="21" t="str">
        <f>VLOOKUP(K5219,TONG_SL!$A:$D,3,0)</f>
        <v>Túi</v>
      </c>
      <c r="R5219" s="263">
        <v>3</v>
      </c>
      <c r="S5219" s="263"/>
      <c r="T5219" s="263">
        <f>VLOOKUP(VLOOKUP(G5219,Ma_KH!$A:$R,18,0)&amp;K5219,Gia_MB!$A:$F,6,0)</f>
        <v>73431</v>
      </c>
      <c r="U5219" s="264">
        <f t="shared" si="522"/>
        <v>220293</v>
      </c>
      <c r="V5219" s="263"/>
      <c r="W5219" s="265">
        <f t="shared" si="523"/>
        <v>0</v>
      </c>
      <c r="X5219" s="266" t="str">
        <f t="shared" si="524"/>
        <v>8</v>
      </c>
      <c r="Y5219" s="263"/>
      <c r="Z5219" s="264">
        <f t="shared" si="525"/>
        <v>17623.439999999999</v>
      </c>
      <c r="AA5219" s="267">
        <f>VLOOKUP(G5219,Ma_KH!$A:$R,14,0)</f>
        <v>60</v>
      </c>
    </row>
    <row r="5220" spans="1:27" hidden="1" x14ac:dyDescent="0.25">
      <c r="A5220" s="259">
        <v>45996</v>
      </c>
      <c r="B5220" s="260">
        <v>4180908187</v>
      </c>
      <c r="C5220" s="151" t="s">
        <v>7767</v>
      </c>
      <c r="D5220" s="237">
        <v>46001</v>
      </c>
      <c r="E5220" s="262"/>
      <c r="F5220" s="261"/>
      <c r="G5220" s="32" t="s">
        <v>426</v>
      </c>
      <c r="H5220" s="262"/>
      <c r="I5220" s="260">
        <v>4180908187</v>
      </c>
      <c r="J5220" s="260" t="s">
        <v>1784</v>
      </c>
      <c r="K5220" s="337" t="s">
        <v>34</v>
      </c>
      <c r="L5220" s="21" t="str">
        <f>VLOOKUP($K5220,TONG_SL!$A:$D,2,0)</f>
        <v>Tai heo muối 200g</v>
      </c>
      <c r="N5220" s="21" t="str">
        <f t="shared" si="521"/>
        <v>K-C6</v>
      </c>
      <c r="Q5220" s="21" t="str">
        <f>VLOOKUP(K5220,TONG_SL!$A:$D,3,0)</f>
        <v>Túi</v>
      </c>
      <c r="R5220" s="263">
        <v>3</v>
      </c>
      <c r="S5220" s="263"/>
      <c r="T5220" s="263">
        <f>VLOOKUP(VLOOKUP(G5220,Ma_KH!$A:$R,18,0)&amp;K5220,Gia_MB!$A:$F,6,0)</f>
        <v>55595</v>
      </c>
      <c r="U5220" s="264">
        <f t="shared" si="522"/>
        <v>166785</v>
      </c>
      <c r="V5220" s="263"/>
      <c r="W5220" s="265">
        <f t="shared" si="523"/>
        <v>0</v>
      </c>
      <c r="X5220" s="266" t="str">
        <f t="shared" si="524"/>
        <v>8</v>
      </c>
      <c r="Y5220" s="263"/>
      <c r="Z5220" s="264">
        <f t="shared" si="525"/>
        <v>13342.800000000001</v>
      </c>
      <c r="AA5220" s="267">
        <f>VLOOKUP(G5220,Ma_KH!$A:$R,14,0)</f>
        <v>60</v>
      </c>
    </row>
    <row r="5221" spans="1:27" hidden="1" x14ac:dyDescent="0.25">
      <c r="A5221" s="259">
        <v>45996</v>
      </c>
      <c r="B5221" s="260">
        <v>4180908187</v>
      </c>
      <c r="C5221" s="151" t="s">
        <v>7767</v>
      </c>
      <c r="D5221" s="237">
        <v>46001</v>
      </c>
      <c r="E5221" s="262"/>
      <c r="F5221" s="261"/>
      <c r="G5221" s="32" t="s">
        <v>426</v>
      </c>
      <c r="H5221" s="262"/>
      <c r="I5221" s="260">
        <v>4180908187</v>
      </c>
      <c r="J5221" s="260" t="s">
        <v>1784</v>
      </c>
      <c r="K5221" s="337" t="s">
        <v>48</v>
      </c>
      <c r="L5221" s="21" t="str">
        <f>VLOOKUP($K5221,TONG_SL!$A:$D,2,0)</f>
        <v>Mọc Nấm Hương 250g</v>
      </c>
      <c r="N5221" s="21" t="str">
        <f t="shared" si="521"/>
        <v>K-C6</v>
      </c>
      <c r="Q5221" s="21" t="str">
        <f>VLOOKUP(K5221,TONG_SL!$A:$D,3,0)</f>
        <v>Túi</v>
      </c>
      <c r="R5221" s="263">
        <v>3</v>
      </c>
      <c r="S5221" s="263"/>
      <c r="T5221" s="263">
        <f>VLOOKUP(VLOOKUP(G5221,Ma_KH!$A:$R,18,0)&amp;K5221,Gia_MB!$A:$F,6,0)</f>
        <v>46000</v>
      </c>
      <c r="U5221" s="264">
        <f t="shared" si="522"/>
        <v>138000</v>
      </c>
      <c r="V5221" s="263"/>
      <c r="W5221" s="265">
        <f t="shared" si="523"/>
        <v>0</v>
      </c>
      <c r="X5221" s="266" t="str">
        <f t="shared" si="524"/>
        <v>8</v>
      </c>
      <c r="Y5221" s="263"/>
      <c r="Z5221" s="264">
        <f t="shared" si="525"/>
        <v>11040</v>
      </c>
      <c r="AA5221" s="267">
        <f>VLOOKUP(G5221,Ma_KH!$A:$R,14,0)</f>
        <v>60</v>
      </c>
    </row>
    <row r="5222" spans="1:27" hidden="1" x14ac:dyDescent="0.25">
      <c r="A5222" s="259">
        <v>45996</v>
      </c>
      <c r="B5222" s="260">
        <v>4180908187</v>
      </c>
      <c r="C5222" s="151" t="s">
        <v>7767</v>
      </c>
      <c r="D5222" s="237">
        <v>46001</v>
      </c>
      <c r="E5222" s="262"/>
      <c r="F5222" s="261"/>
      <c r="G5222" s="32" t="s">
        <v>426</v>
      </c>
      <c r="H5222" s="262"/>
      <c r="I5222" s="260">
        <v>4180908187</v>
      </c>
      <c r="J5222" s="260" t="s">
        <v>1784</v>
      </c>
      <c r="K5222" s="337" t="s">
        <v>30</v>
      </c>
      <c r="L5222" s="21" t="str">
        <f>VLOOKUP($K5222,TONG_SL!$A:$D,2,0)</f>
        <v>Gà muối 500g</v>
      </c>
      <c r="N5222" s="21" t="str">
        <f t="shared" si="521"/>
        <v>K-C6</v>
      </c>
      <c r="Q5222" s="21" t="str">
        <f>VLOOKUP(K5222,TONG_SL!$A:$D,3,0)</f>
        <v>Túi</v>
      </c>
      <c r="R5222" s="263">
        <v>10</v>
      </c>
      <c r="S5222" s="263"/>
      <c r="T5222" s="263">
        <f>VLOOKUP(VLOOKUP(G5222,Ma_KH!$A:$R,18,0)&amp;K5222,Gia_MB!$A:$F,6,0)</f>
        <v>111058</v>
      </c>
      <c r="U5222" s="264">
        <f t="shared" si="522"/>
        <v>1110580</v>
      </c>
      <c r="V5222" s="263"/>
      <c r="W5222" s="265">
        <f t="shared" si="523"/>
        <v>0</v>
      </c>
      <c r="X5222" s="266" t="str">
        <f t="shared" si="524"/>
        <v>8</v>
      </c>
      <c r="Y5222" s="263"/>
      <c r="Z5222" s="264">
        <f t="shared" si="525"/>
        <v>88846.400000000009</v>
      </c>
      <c r="AA5222" s="267">
        <f>VLOOKUP(G5222,Ma_KH!$A:$R,14,0)</f>
        <v>60</v>
      </c>
    </row>
    <row r="5223" spans="1:27" hidden="1" x14ac:dyDescent="0.25">
      <c r="A5223" s="259">
        <v>45996</v>
      </c>
      <c r="B5223" s="260">
        <v>4180908187</v>
      </c>
      <c r="C5223" s="151" t="s">
        <v>7767</v>
      </c>
      <c r="D5223" s="237">
        <v>46001</v>
      </c>
      <c r="E5223" s="262"/>
      <c r="F5223" s="261"/>
      <c r="G5223" s="32" t="s">
        <v>426</v>
      </c>
      <c r="H5223" s="262"/>
      <c r="I5223" s="260">
        <v>4180908187</v>
      </c>
      <c r="J5223" s="260" t="s">
        <v>1784</v>
      </c>
      <c r="K5223" s="337" t="s">
        <v>32</v>
      </c>
      <c r="L5223" s="21" t="str">
        <f>VLOOKUP($K5223,TONG_SL!$A:$D,2,0)</f>
        <v>Giò Tai Lưỡi Xào 250g</v>
      </c>
      <c r="N5223" s="21" t="str">
        <f t="shared" si="521"/>
        <v>K-C6</v>
      </c>
      <c r="Q5223" s="21" t="str">
        <f>VLOOKUP(K5223,TONG_SL!$A:$D,3,0)</f>
        <v>Túi</v>
      </c>
      <c r="R5223" s="263">
        <v>3</v>
      </c>
      <c r="S5223" s="263"/>
      <c r="T5223" s="263">
        <f>VLOOKUP(VLOOKUP(G5223,Ma_KH!$A:$R,18,0)&amp;K5223,Gia_MB!$A:$F,6,0)</f>
        <v>50182</v>
      </c>
      <c r="U5223" s="264">
        <f t="shared" si="522"/>
        <v>150546</v>
      </c>
      <c r="V5223" s="263"/>
      <c r="W5223" s="265">
        <f t="shared" si="523"/>
        <v>0</v>
      </c>
      <c r="X5223" s="266" t="str">
        <f t="shared" si="524"/>
        <v>8</v>
      </c>
      <c r="Y5223" s="263"/>
      <c r="Z5223" s="264">
        <f t="shared" si="525"/>
        <v>12043.68</v>
      </c>
      <c r="AA5223" s="267">
        <f>VLOOKUP(G5223,Ma_KH!$A:$R,14,0)</f>
        <v>60</v>
      </c>
    </row>
    <row r="5224" spans="1:27" hidden="1" x14ac:dyDescent="0.25">
      <c r="A5224" s="259">
        <v>45996</v>
      </c>
      <c r="B5224" s="260">
        <v>4180908187</v>
      </c>
      <c r="C5224" s="151" t="s">
        <v>7767</v>
      </c>
      <c r="D5224" s="237">
        <v>46001</v>
      </c>
      <c r="E5224" s="262"/>
      <c r="F5224" s="261"/>
      <c r="G5224" s="32" t="s">
        <v>426</v>
      </c>
      <c r="H5224" s="262"/>
      <c r="I5224" s="260">
        <v>4180908187</v>
      </c>
      <c r="J5224" s="260" t="s">
        <v>1784</v>
      </c>
      <c r="K5224" s="337" t="s">
        <v>39</v>
      </c>
      <c r="L5224" s="21" t="str">
        <f>VLOOKUP($K5224,TONG_SL!$A:$D,2,0)</f>
        <v>Chả nướng 300g</v>
      </c>
      <c r="N5224" s="21" t="str">
        <f t="shared" si="521"/>
        <v>K-C6</v>
      </c>
      <c r="Q5224" s="21" t="str">
        <f>VLOOKUP(K5224,TONG_SL!$A:$D,3,0)</f>
        <v>Túi</v>
      </c>
      <c r="R5224" s="263">
        <v>3</v>
      </c>
      <c r="S5224" s="263"/>
      <c r="T5224" s="263">
        <f>VLOOKUP(VLOOKUP(G5224,Ma_KH!$A:$R,18,0)&amp;K5224,Gia_MB!$A:$F,6,0)</f>
        <v>70950</v>
      </c>
      <c r="U5224" s="264">
        <f t="shared" ref="U5224:U5255" si="526">T5224*R5224</f>
        <v>212850</v>
      </c>
      <c r="V5224" s="263"/>
      <c r="W5224" s="265">
        <f t="shared" ref="W5224:W5255" si="527">U5224*V5224</f>
        <v>0</v>
      </c>
      <c r="X5224" s="266" t="str">
        <f t="shared" ref="X5224:X5255" si="528">IF(B5224&lt;&gt;"","8","0")</f>
        <v>8</v>
      </c>
      <c r="Y5224" s="263"/>
      <c r="Z5224" s="264">
        <f t="shared" ref="Z5224:Z5255" si="529">U5224*X5224%</f>
        <v>17028</v>
      </c>
      <c r="AA5224" s="267">
        <f>VLOOKUP(G5224,Ma_KH!$A:$R,14,0)</f>
        <v>60</v>
      </c>
    </row>
    <row r="5225" spans="1:27" hidden="1" x14ac:dyDescent="0.25">
      <c r="A5225" s="259">
        <v>45996</v>
      </c>
      <c r="B5225" s="260">
        <v>4180908187</v>
      </c>
      <c r="C5225" s="151" t="s">
        <v>7767</v>
      </c>
      <c r="D5225" s="237">
        <v>46001</v>
      </c>
      <c r="E5225" s="262"/>
      <c r="F5225" s="261"/>
      <c r="G5225" s="32" t="s">
        <v>426</v>
      </c>
      <c r="H5225" s="262"/>
      <c r="I5225" s="260">
        <v>4180908187</v>
      </c>
      <c r="J5225" s="260" t="s">
        <v>1784</v>
      </c>
      <c r="K5225" s="337" t="s">
        <v>37</v>
      </c>
      <c r="L5225" s="21" t="str">
        <f>VLOOKUP($K5225,TONG_SL!$A:$D,2,0)</f>
        <v>Chả cốm 300g</v>
      </c>
      <c r="N5225" s="21" t="str">
        <f t="shared" si="521"/>
        <v>K-C6</v>
      </c>
      <c r="Q5225" s="21" t="str">
        <f>VLOOKUP(K5225,TONG_SL!$A:$D,3,0)</f>
        <v>Túi</v>
      </c>
      <c r="R5225" s="263">
        <v>3</v>
      </c>
      <c r="S5225" s="263"/>
      <c r="T5225" s="263">
        <f>VLOOKUP(VLOOKUP(G5225,Ma_KH!$A:$R,18,0)&amp;K5225,Gia_MB!$A:$F,6,0)</f>
        <v>74250</v>
      </c>
      <c r="U5225" s="264">
        <f t="shared" si="526"/>
        <v>222750</v>
      </c>
      <c r="V5225" s="263"/>
      <c r="W5225" s="265">
        <f t="shared" si="527"/>
        <v>0</v>
      </c>
      <c r="X5225" s="266" t="str">
        <f t="shared" si="528"/>
        <v>8</v>
      </c>
      <c r="Y5225" s="263"/>
      <c r="Z5225" s="264">
        <f t="shared" si="529"/>
        <v>17820</v>
      </c>
      <c r="AA5225" s="267">
        <f>VLOOKUP(G5225,Ma_KH!$A:$R,14,0)</f>
        <v>60</v>
      </c>
    </row>
    <row r="5226" spans="1:27" hidden="1" x14ac:dyDescent="0.25">
      <c r="A5226" s="259">
        <v>45996</v>
      </c>
      <c r="B5226" s="260">
        <v>4180908212</v>
      </c>
      <c r="C5226" s="151" t="s">
        <v>7767</v>
      </c>
      <c r="D5226" s="237">
        <v>46001</v>
      </c>
      <c r="E5226" s="262"/>
      <c r="F5226" s="261"/>
      <c r="G5226" s="32" t="s">
        <v>433</v>
      </c>
      <c r="H5226" s="262"/>
      <c r="I5226" s="260">
        <v>4180908212</v>
      </c>
      <c r="J5226" s="260" t="s">
        <v>1784</v>
      </c>
      <c r="K5226" s="337" t="s">
        <v>32</v>
      </c>
      <c r="L5226" s="21" t="str">
        <f>VLOOKUP($K5226,TONG_SL!$A:$D,2,0)</f>
        <v>Giò Tai Lưỡi Xào 250g</v>
      </c>
      <c r="N5226" s="21" t="str">
        <f t="shared" si="521"/>
        <v>K-C6</v>
      </c>
      <c r="Q5226" s="21" t="str">
        <f>VLOOKUP(K5226,TONG_SL!$A:$D,3,0)</f>
        <v>Túi</v>
      </c>
      <c r="R5226" s="263">
        <v>3</v>
      </c>
      <c r="S5226" s="263"/>
      <c r="T5226" s="263">
        <f>VLOOKUP(VLOOKUP(G5226,Ma_KH!$A:$R,18,0)&amp;K5226,Gia_MB!$A:$F,6,0)</f>
        <v>50182</v>
      </c>
      <c r="U5226" s="264">
        <f t="shared" si="526"/>
        <v>150546</v>
      </c>
      <c r="V5226" s="263"/>
      <c r="W5226" s="265">
        <f t="shared" si="527"/>
        <v>0</v>
      </c>
      <c r="X5226" s="266" t="str">
        <f t="shared" si="528"/>
        <v>8</v>
      </c>
      <c r="Y5226" s="263"/>
      <c r="Z5226" s="264">
        <f t="shared" si="529"/>
        <v>12043.68</v>
      </c>
      <c r="AA5226" s="267">
        <f>VLOOKUP(G5226,Ma_KH!$A:$R,14,0)</f>
        <v>60</v>
      </c>
    </row>
    <row r="5227" spans="1:27" hidden="1" x14ac:dyDescent="0.25">
      <c r="A5227" s="259">
        <v>45996</v>
      </c>
      <c r="B5227" s="260">
        <v>4180908212</v>
      </c>
      <c r="C5227" s="151" t="s">
        <v>7767</v>
      </c>
      <c r="D5227" s="237">
        <v>46001</v>
      </c>
      <c r="E5227" s="262"/>
      <c r="F5227" s="261"/>
      <c r="G5227" s="32" t="s">
        <v>433</v>
      </c>
      <c r="H5227" s="262"/>
      <c r="I5227" s="260">
        <v>4180908212</v>
      </c>
      <c r="J5227" s="260" t="s">
        <v>1784</v>
      </c>
      <c r="K5227" s="337" t="s">
        <v>34</v>
      </c>
      <c r="L5227" s="21" t="str">
        <f>VLOOKUP($K5227,TONG_SL!$A:$D,2,0)</f>
        <v>Tai heo muối 200g</v>
      </c>
      <c r="N5227" s="21" t="str">
        <f t="shared" si="521"/>
        <v>K-C6</v>
      </c>
      <c r="Q5227" s="21" t="str">
        <f>VLOOKUP(K5227,TONG_SL!$A:$D,3,0)</f>
        <v>Túi</v>
      </c>
      <c r="R5227" s="263">
        <v>3</v>
      </c>
      <c r="S5227" s="263"/>
      <c r="T5227" s="263">
        <f>VLOOKUP(VLOOKUP(G5227,Ma_KH!$A:$R,18,0)&amp;K5227,Gia_MB!$A:$F,6,0)</f>
        <v>55595</v>
      </c>
      <c r="U5227" s="264">
        <f t="shared" si="526"/>
        <v>166785</v>
      </c>
      <c r="V5227" s="263"/>
      <c r="W5227" s="265">
        <f t="shared" si="527"/>
        <v>0</v>
      </c>
      <c r="X5227" s="266" t="str">
        <f t="shared" si="528"/>
        <v>8</v>
      </c>
      <c r="Y5227" s="263"/>
      <c r="Z5227" s="264">
        <f t="shared" si="529"/>
        <v>13342.800000000001</v>
      </c>
      <c r="AA5227" s="267">
        <f>VLOOKUP(G5227,Ma_KH!$A:$R,14,0)</f>
        <v>60</v>
      </c>
    </row>
    <row r="5228" spans="1:27" hidden="1" x14ac:dyDescent="0.25">
      <c r="A5228" s="259">
        <v>45996</v>
      </c>
      <c r="B5228" s="260">
        <v>4180908212</v>
      </c>
      <c r="C5228" s="151" t="s">
        <v>7767</v>
      </c>
      <c r="D5228" s="237">
        <v>46001</v>
      </c>
      <c r="E5228" s="262"/>
      <c r="F5228" s="261"/>
      <c r="G5228" s="32" t="s">
        <v>433</v>
      </c>
      <c r="H5228" s="262"/>
      <c r="I5228" s="260">
        <v>4180908212</v>
      </c>
      <c r="J5228" s="260" t="s">
        <v>1784</v>
      </c>
      <c r="K5228" s="337" t="s">
        <v>30</v>
      </c>
      <c r="L5228" s="21" t="str">
        <f>VLOOKUP($K5228,TONG_SL!$A:$D,2,0)</f>
        <v>Gà muối 500g</v>
      </c>
      <c r="N5228" s="21" t="str">
        <f t="shared" si="521"/>
        <v>K-C6</v>
      </c>
      <c r="Q5228" s="21" t="str">
        <f>VLOOKUP(K5228,TONG_SL!$A:$D,3,0)</f>
        <v>Túi</v>
      </c>
      <c r="R5228" s="263">
        <v>6</v>
      </c>
      <c r="S5228" s="263"/>
      <c r="T5228" s="263">
        <f>VLOOKUP(VLOOKUP(G5228,Ma_KH!$A:$R,18,0)&amp;K5228,Gia_MB!$A:$F,6,0)</f>
        <v>111058</v>
      </c>
      <c r="U5228" s="264">
        <f t="shared" si="526"/>
        <v>666348</v>
      </c>
      <c r="V5228" s="263"/>
      <c r="W5228" s="265">
        <f t="shared" si="527"/>
        <v>0</v>
      </c>
      <c r="X5228" s="266" t="str">
        <f t="shared" si="528"/>
        <v>8</v>
      </c>
      <c r="Y5228" s="263"/>
      <c r="Z5228" s="264">
        <f t="shared" si="529"/>
        <v>53307.840000000004</v>
      </c>
      <c r="AA5228" s="267">
        <f>VLOOKUP(G5228,Ma_KH!$A:$R,14,0)</f>
        <v>60</v>
      </c>
    </row>
    <row r="5229" spans="1:27" hidden="1" x14ac:dyDescent="0.25">
      <c r="A5229" s="259">
        <v>45996</v>
      </c>
      <c r="B5229" s="260">
        <v>4180908212</v>
      </c>
      <c r="C5229" s="151" t="s">
        <v>7767</v>
      </c>
      <c r="D5229" s="237">
        <v>46001</v>
      </c>
      <c r="E5229" s="262"/>
      <c r="F5229" s="261"/>
      <c r="G5229" s="32" t="s">
        <v>433</v>
      </c>
      <c r="H5229" s="262"/>
      <c r="I5229" s="260">
        <v>4180908212</v>
      </c>
      <c r="J5229" s="260" t="s">
        <v>1784</v>
      </c>
      <c r="K5229" s="337" t="s">
        <v>27</v>
      </c>
      <c r="L5229" s="21" t="str">
        <f>VLOOKUP($K5229,TONG_SL!$A:$D,2,0)</f>
        <v>Chân giò heo muối 300g</v>
      </c>
      <c r="N5229" s="21" t="str">
        <f t="shared" si="521"/>
        <v>K-C6</v>
      </c>
      <c r="Q5229" s="21" t="str">
        <f>VLOOKUP(K5229,TONG_SL!$A:$D,3,0)</f>
        <v>Túi</v>
      </c>
      <c r="R5229" s="263">
        <v>6</v>
      </c>
      <c r="S5229" s="263"/>
      <c r="T5229" s="263">
        <f>VLOOKUP(VLOOKUP(G5229,Ma_KH!$A:$R,18,0)&amp;K5229,Gia_MB!$A:$F,6,0)</f>
        <v>73431</v>
      </c>
      <c r="U5229" s="264">
        <f t="shared" si="526"/>
        <v>440586</v>
      </c>
      <c r="V5229" s="263"/>
      <c r="W5229" s="265">
        <f t="shared" si="527"/>
        <v>0</v>
      </c>
      <c r="X5229" s="266" t="str">
        <f t="shared" si="528"/>
        <v>8</v>
      </c>
      <c r="Y5229" s="263"/>
      <c r="Z5229" s="264">
        <f t="shared" si="529"/>
        <v>35246.879999999997</v>
      </c>
      <c r="AA5229" s="267">
        <f>VLOOKUP(G5229,Ma_KH!$A:$R,14,0)</f>
        <v>60</v>
      </c>
    </row>
    <row r="5230" spans="1:27" hidden="1" x14ac:dyDescent="0.25">
      <c r="A5230" s="259">
        <v>45996</v>
      </c>
      <c r="B5230" s="260">
        <v>4180908276</v>
      </c>
      <c r="C5230" s="151" t="s">
        <v>7767</v>
      </c>
      <c r="D5230" s="237">
        <v>46001</v>
      </c>
      <c r="E5230" s="262"/>
      <c r="F5230" s="261"/>
      <c r="G5230" s="32" t="s">
        <v>1427</v>
      </c>
      <c r="H5230" s="262"/>
      <c r="I5230" s="260">
        <v>4180908276</v>
      </c>
      <c r="J5230" s="260" t="s">
        <v>1784</v>
      </c>
      <c r="K5230" s="337" t="s">
        <v>27</v>
      </c>
      <c r="L5230" s="21" t="str">
        <f>VLOOKUP($K5230,TONG_SL!$A:$D,2,0)</f>
        <v>Chân giò heo muối 300g</v>
      </c>
      <c r="N5230" s="21" t="str">
        <f t="shared" si="521"/>
        <v>K-C6</v>
      </c>
      <c r="Q5230" s="21" t="str">
        <f>VLOOKUP(K5230,TONG_SL!$A:$D,3,0)</f>
        <v>Túi</v>
      </c>
      <c r="R5230" s="263">
        <v>3</v>
      </c>
      <c r="S5230" s="263"/>
      <c r="T5230" s="263">
        <f>VLOOKUP(VLOOKUP(G5230,Ma_KH!$A:$R,18,0)&amp;K5230,Gia_MB!$A:$F,6,0)</f>
        <v>73431</v>
      </c>
      <c r="U5230" s="264">
        <f t="shared" si="526"/>
        <v>220293</v>
      </c>
      <c r="V5230" s="263"/>
      <c r="W5230" s="265">
        <f t="shared" si="527"/>
        <v>0</v>
      </c>
      <c r="X5230" s="266" t="str">
        <f t="shared" si="528"/>
        <v>8</v>
      </c>
      <c r="Y5230" s="263"/>
      <c r="Z5230" s="264">
        <f t="shared" si="529"/>
        <v>17623.439999999999</v>
      </c>
      <c r="AA5230" s="267">
        <f>VLOOKUP(G5230,Ma_KH!$A:$R,14,0)</f>
        <v>60</v>
      </c>
    </row>
    <row r="5231" spans="1:27" hidden="1" x14ac:dyDescent="0.25">
      <c r="A5231" s="259">
        <v>45996</v>
      </c>
      <c r="B5231" s="260">
        <v>4180908276</v>
      </c>
      <c r="C5231" s="151" t="s">
        <v>7767</v>
      </c>
      <c r="D5231" s="237">
        <v>46001</v>
      </c>
      <c r="E5231" s="262"/>
      <c r="F5231" s="261"/>
      <c r="G5231" s="32" t="s">
        <v>1427</v>
      </c>
      <c r="H5231" s="262"/>
      <c r="I5231" s="260">
        <v>4180908276</v>
      </c>
      <c r="J5231" s="260" t="s">
        <v>1784</v>
      </c>
      <c r="K5231" s="337" t="s">
        <v>37</v>
      </c>
      <c r="L5231" s="21" t="str">
        <f>VLOOKUP($K5231,TONG_SL!$A:$D,2,0)</f>
        <v>Chả cốm 300g</v>
      </c>
      <c r="N5231" s="21" t="str">
        <f t="shared" si="521"/>
        <v>K-C6</v>
      </c>
      <c r="Q5231" s="21" t="str">
        <f>VLOOKUP(K5231,TONG_SL!$A:$D,3,0)</f>
        <v>Túi</v>
      </c>
      <c r="R5231" s="263">
        <v>3</v>
      </c>
      <c r="S5231" s="263"/>
      <c r="T5231" s="263">
        <f>VLOOKUP(VLOOKUP(G5231,Ma_KH!$A:$R,18,0)&amp;K5231,Gia_MB!$A:$F,6,0)</f>
        <v>74250</v>
      </c>
      <c r="U5231" s="264">
        <f t="shared" si="526"/>
        <v>222750</v>
      </c>
      <c r="V5231" s="263"/>
      <c r="W5231" s="265">
        <f t="shared" si="527"/>
        <v>0</v>
      </c>
      <c r="X5231" s="266" t="str">
        <f t="shared" si="528"/>
        <v>8</v>
      </c>
      <c r="Y5231" s="263"/>
      <c r="Z5231" s="264">
        <f t="shared" si="529"/>
        <v>17820</v>
      </c>
      <c r="AA5231" s="267">
        <f>VLOOKUP(G5231,Ma_KH!$A:$R,14,0)</f>
        <v>60</v>
      </c>
    </row>
    <row r="5232" spans="1:27" hidden="1" x14ac:dyDescent="0.25">
      <c r="A5232" s="259">
        <v>45996</v>
      </c>
      <c r="B5232" s="260">
        <v>4180908276</v>
      </c>
      <c r="C5232" s="151" t="s">
        <v>7767</v>
      </c>
      <c r="D5232" s="237">
        <v>46001</v>
      </c>
      <c r="E5232" s="262"/>
      <c r="F5232" s="261"/>
      <c r="G5232" s="32" t="s">
        <v>1427</v>
      </c>
      <c r="H5232" s="262"/>
      <c r="I5232" s="260">
        <v>4180908276</v>
      </c>
      <c r="J5232" s="260" t="s">
        <v>1784</v>
      </c>
      <c r="K5232" s="337" t="s">
        <v>48</v>
      </c>
      <c r="L5232" s="21" t="str">
        <f>VLOOKUP($K5232,TONG_SL!$A:$D,2,0)</f>
        <v>Mọc Nấm Hương 250g</v>
      </c>
      <c r="N5232" s="21" t="str">
        <f t="shared" si="521"/>
        <v>K-C6</v>
      </c>
      <c r="Q5232" s="21" t="str">
        <f>VLOOKUP(K5232,TONG_SL!$A:$D,3,0)</f>
        <v>Túi</v>
      </c>
      <c r="R5232" s="263">
        <v>3</v>
      </c>
      <c r="S5232" s="263"/>
      <c r="T5232" s="263">
        <f>VLOOKUP(VLOOKUP(G5232,Ma_KH!$A:$R,18,0)&amp;K5232,Gia_MB!$A:$F,6,0)</f>
        <v>46000</v>
      </c>
      <c r="U5232" s="264">
        <f t="shared" si="526"/>
        <v>138000</v>
      </c>
      <c r="V5232" s="263"/>
      <c r="W5232" s="265">
        <f t="shared" si="527"/>
        <v>0</v>
      </c>
      <c r="X5232" s="266" t="str">
        <f t="shared" si="528"/>
        <v>8</v>
      </c>
      <c r="Y5232" s="263"/>
      <c r="Z5232" s="264">
        <f t="shared" si="529"/>
        <v>11040</v>
      </c>
      <c r="AA5232" s="267">
        <f>VLOOKUP(G5232,Ma_KH!$A:$R,14,0)</f>
        <v>60</v>
      </c>
    </row>
    <row r="5233" spans="1:27" hidden="1" x14ac:dyDescent="0.25">
      <c r="A5233" s="259">
        <v>45996</v>
      </c>
      <c r="B5233" s="260">
        <v>4180908276</v>
      </c>
      <c r="C5233" s="151" t="s">
        <v>7767</v>
      </c>
      <c r="D5233" s="237">
        <v>46001</v>
      </c>
      <c r="E5233" s="262"/>
      <c r="F5233" s="261"/>
      <c r="G5233" s="32" t="s">
        <v>1427</v>
      </c>
      <c r="H5233" s="262"/>
      <c r="I5233" s="260">
        <v>4180908276</v>
      </c>
      <c r="J5233" s="260" t="s">
        <v>1784</v>
      </c>
      <c r="K5233" s="337" t="s">
        <v>32</v>
      </c>
      <c r="L5233" s="21" t="str">
        <f>VLOOKUP($K5233,TONG_SL!$A:$D,2,0)</f>
        <v>Giò Tai Lưỡi Xào 250g</v>
      </c>
      <c r="N5233" s="21" t="str">
        <f t="shared" si="521"/>
        <v>K-C6</v>
      </c>
      <c r="Q5233" s="21" t="str">
        <f>VLOOKUP(K5233,TONG_SL!$A:$D,3,0)</f>
        <v>Túi</v>
      </c>
      <c r="R5233" s="263">
        <v>3</v>
      </c>
      <c r="S5233" s="263"/>
      <c r="T5233" s="263">
        <f>VLOOKUP(VLOOKUP(G5233,Ma_KH!$A:$R,18,0)&amp;K5233,Gia_MB!$A:$F,6,0)</f>
        <v>50182</v>
      </c>
      <c r="U5233" s="264">
        <f t="shared" si="526"/>
        <v>150546</v>
      </c>
      <c r="V5233" s="263"/>
      <c r="W5233" s="265">
        <f t="shared" si="527"/>
        <v>0</v>
      </c>
      <c r="X5233" s="266" t="str">
        <f t="shared" si="528"/>
        <v>8</v>
      </c>
      <c r="Y5233" s="263"/>
      <c r="Z5233" s="264">
        <f t="shared" si="529"/>
        <v>12043.68</v>
      </c>
      <c r="AA5233" s="267">
        <f>VLOOKUP(G5233,Ma_KH!$A:$R,14,0)</f>
        <v>60</v>
      </c>
    </row>
    <row r="5234" spans="1:27" hidden="1" x14ac:dyDescent="0.25">
      <c r="A5234" s="259">
        <v>45996</v>
      </c>
      <c r="B5234" s="260">
        <v>4180907536</v>
      </c>
      <c r="C5234" s="151" t="s">
        <v>7767</v>
      </c>
      <c r="D5234" s="237">
        <v>46001</v>
      </c>
      <c r="E5234" s="262"/>
      <c r="F5234" s="261"/>
      <c r="G5234" s="32" t="s">
        <v>489</v>
      </c>
      <c r="H5234" s="262"/>
      <c r="I5234" s="260">
        <v>4180907536</v>
      </c>
      <c r="J5234" s="260" t="s">
        <v>1784</v>
      </c>
      <c r="K5234" s="337" t="s">
        <v>48</v>
      </c>
      <c r="L5234" s="21" t="str">
        <f>VLOOKUP($K5234,TONG_SL!$A:$D,2,0)</f>
        <v>Mọc Nấm Hương 250g</v>
      </c>
      <c r="N5234" s="21" t="str">
        <f t="shared" si="521"/>
        <v>K-C6</v>
      </c>
      <c r="Q5234" s="21" t="str">
        <f>VLOOKUP(K5234,TONG_SL!$A:$D,3,0)</f>
        <v>Túi</v>
      </c>
      <c r="R5234" s="263">
        <v>5</v>
      </c>
      <c r="S5234" s="263"/>
      <c r="T5234" s="263">
        <f>VLOOKUP(VLOOKUP(G5234,Ma_KH!$A:$R,18,0)&amp;K5234,Gia_MB!$A:$F,6,0)</f>
        <v>46000</v>
      </c>
      <c r="U5234" s="264">
        <f t="shared" si="526"/>
        <v>230000</v>
      </c>
      <c r="V5234" s="263"/>
      <c r="W5234" s="265">
        <f t="shared" si="527"/>
        <v>0</v>
      </c>
      <c r="X5234" s="266" t="str">
        <f t="shared" si="528"/>
        <v>8</v>
      </c>
      <c r="Y5234" s="263"/>
      <c r="Z5234" s="264">
        <f t="shared" si="529"/>
        <v>18400</v>
      </c>
      <c r="AA5234" s="267">
        <f>VLOOKUP(G5234,Ma_KH!$A:$R,14,0)</f>
        <v>60</v>
      </c>
    </row>
    <row r="5235" spans="1:27" hidden="1" x14ac:dyDescent="0.25">
      <c r="A5235" s="259">
        <v>45996</v>
      </c>
      <c r="B5235" s="260">
        <v>4180907536</v>
      </c>
      <c r="C5235" s="151" t="s">
        <v>7767</v>
      </c>
      <c r="D5235" s="237">
        <v>46001</v>
      </c>
      <c r="E5235" s="262"/>
      <c r="F5235" s="261"/>
      <c r="G5235" s="32" t="s">
        <v>489</v>
      </c>
      <c r="H5235" s="262"/>
      <c r="I5235" s="260">
        <v>4180907536</v>
      </c>
      <c r="J5235" s="260" t="s">
        <v>1784</v>
      </c>
      <c r="K5235" s="337" t="s">
        <v>27</v>
      </c>
      <c r="L5235" s="21" t="str">
        <f>VLOOKUP($K5235,TONG_SL!$A:$D,2,0)</f>
        <v>Chân giò heo muối 300g</v>
      </c>
      <c r="N5235" s="21" t="str">
        <f t="shared" si="521"/>
        <v>K-C6</v>
      </c>
      <c r="Q5235" s="21" t="str">
        <f>VLOOKUP(K5235,TONG_SL!$A:$D,3,0)</f>
        <v>Túi</v>
      </c>
      <c r="R5235" s="263">
        <v>8</v>
      </c>
      <c r="S5235" s="263"/>
      <c r="T5235" s="263">
        <f>VLOOKUP(VLOOKUP(G5235,Ma_KH!$A:$R,18,0)&amp;K5235,Gia_MB!$A:$F,6,0)</f>
        <v>73431</v>
      </c>
      <c r="U5235" s="264">
        <f t="shared" si="526"/>
        <v>587448</v>
      </c>
      <c r="V5235" s="263"/>
      <c r="W5235" s="265">
        <f t="shared" si="527"/>
        <v>0</v>
      </c>
      <c r="X5235" s="266" t="str">
        <f t="shared" si="528"/>
        <v>8</v>
      </c>
      <c r="Y5235" s="263"/>
      <c r="Z5235" s="264">
        <f t="shared" si="529"/>
        <v>46995.840000000004</v>
      </c>
      <c r="AA5235" s="267">
        <f>VLOOKUP(G5235,Ma_KH!$A:$R,14,0)</f>
        <v>60</v>
      </c>
    </row>
    <row r="5236" spans="1:27" hidden="1" x14ac:dyDescent="0.25">
      <c r="A5236" s="259">
        <v>45996</v>
      </c>
      <c r="B5236" s="260">
        <v>4180907536</v>
      </c>
      <c r="C5236" s="151" t="s">
        <v>7767</v>
      </c>
      <c r="D5236" s="237">
        <v>46001</v>
      </c>
      <c r="E5236" s="262"/>
      <c r="F5236" s="261"/>
      <c r="G5236" s="32" t="s">
        <v>489</v>
      </c>
      <c r="H5236" s="262"/>
      <c r="I5236" s="260">
        <v>4180907536</v>
      </c>
      <c r="J5236" s="260" t="s">
        <v>1784</v>
      </c>
      <c r="K5236" s="337" t="s">
        <v>32</v>
      </c>
      <c r="L5236" s="21" t="str">
        <f>VLOOKUP($K5236,TONG_SL!$A:$D,2,0)</f>
        <v>Giò Tai Lưỡi Xào 250g</v>
      </c>
      <c r="N5236" s="21" t="str">
        <f t="shared" si="521"/>
        <v>K-C6</v>
      </c>
      <c r="Q5236" s="21" t="str">
        <f>VLOOKUP(K5236,TONG_SL!$A:$D,3,0)</f>
        <v>Túi</v>
      </c>
      <c r="R5236" s="263">
        <v>3</v>
      </c>
      <c r="S5236" s="263"/>
      <c r="T5236" s="263">
        <f>VLOOKUP(VLOOKUP(G5236,Ma_KH!$A:$R,18,0)&amp;K5236,Gia_MB!$A:$F,6,0)</f>
        <v>50182</v>
      </c>
      <c r="U5236" s="264">
        <f t="shared" si="526"/>
        <v>150546</v>
      </c>
      <c r="V5236" s="263"/>
      <c r="W5236" s="265">
        <f t="shared" si="527"/>
        <v>0</v>
      </c>
      <c r="X5236" s="266" t="str">
        <f t="shared" si="528"/>
        <v>8</v>
      </c>
      <c r="Y5236" s="263"/>
      <c r="Z5236" s="264">
        <f t="shared" si="529"/>
        <v>12043.68</v>
      </c>
      <c r="AA5236" s="267">
        <f>VLOOKUP(G5236,Ma_KH!$A:$R,14,0)</f>
        <v>60</v>
      </c>
    </row>
    <row r="5237" spans="1:27" hidden="1" x14ac:dyDescent="0.25">
      <c r="A5237" s="259">
        <v>45996</v>
      </c>
      <c r="B5237" s="260">
        <v>4180907536</v>
      </c>
      <c r="C5237" s="151" t="s">
        <v>7767</v>
      </c>
      <c r="D5237" s="237">
        <v>46001</v>
      </c>
      <c r="E5237" s="262"/>
      <c r="F5237" s="261"/>
      <c r="G5237" s="32" t="s">
        <v>489</v>
      </c>
      <c r="H5237" s="262"/>
      <c r="I5237" s="260">
        <v>4180907536</v>
      </c>
      <c r="J5237" s="260" t="s">
        <v>1784</v>
      </c>
      <c r="K5237" s="337" t="s">
        <v>37</v>
      </c>
      <c r="L5237" s="21" t="str">
        <f>VLOOKUP($K5237,TONG_SL!$A:$D,2,0)</f>
        <v>Chả cốm 300g</v>
      </c>
      <c r="N5237" s="21" t="str">
        <f t="shared" si="521"/>
        <v>K-C6</v>
      </c>
      <c r="Q5237" s="21" t="str">
        <f>VLOOKUP(K5237,TONG_SL!$A:$D,3,0)</f>
        <v>Túi</v>
      </c>
      <c r="R5237" s="263">
        <v>3</v>
      </c>
      <c r="S5237" s="263"/>
      <c r="T5237" s="263">
        <f>VLOOKUP(VLOOKUP(G5237,Ma_KH!$A:$R,18,0)&amp;K5237,Gia_MB!$A:$F,6,0)</f>
        <v>74250</v>
      </c>
      <c r="U5237" s="264">
        <f t="shared" si="526"/>
        <v>222750</v>
      </c>
      <c r="V5237" s="263"/>
      <c r="W5237" s="265">
        <f t="shared" si="527"/>
        <v>0</v>
      </c>
      <c r="X5237" s="266" t="str">
        <f t="shared" si="528"/>
        <v>8</v>
      </c>
      <c r="Y5237" s="263"/>
      <c r="Z5237" s="264">
        <f t="shared" si="529"/>
        <v>17820</v>
      </c>
      <c r="AA5237" s="267">
        <f>VLOOKUP(G5237,Ma_KH!$A:$R,14,0)</f>
        <v>60</v>
      </c>
    </row>
    <row r="5238" spans="1:27" hidden="1" x14ac:dyDescent="0.25">
      <c r="A5238" s="259">
        <v>45996</v>
      </c>
      <c r="B5238" s="260">
        <v>4180907536</v>
      </c>
      <c r="C5238" s="151" t="s">
        <v>7767</v>
      </c>
      <c r="D5238" s="237">
        <v>46001</v>
      </c>
      <c r="E5238" s="262"/>
      <c r="F5238" s="261"/>
      <c r="G5238" s="32" t="s">
        <v>489</v>
      </c>
      <c r="H5238" s="262"/>
      <c r="I5238" s="260">
        <v>4180907536</v>
      </c>
      <c r="J5238" s="260" t="s">
        <v>1784</v>
      </c>
      <c r="K5238" s="337" t="s">
        <v>30</v>
      </c>
      <c r="L5238" s="21" t="str">
        <f>VLOOKUP($K5238,TONG_SL!$A:$D,2,0)</f>
        <v>Gà muối 500g</v>
      </c>
      <c r="N5238" s="21" t="str">
        <f t="shared" si="521"/>
        <v>K-C6</v>
      </c>
      <c r="Q5238" s="21" t="str">
        <f>VLOOKUP(K5238,TONG_SL!$A:$D,3,0)</f>
        <v>Túi</v>
      </c>
      <c r="R5238" s="263">
        <v>3</v>
      </c>
      <c r="S5238" s="263"/>
      <c r="T5238" s="263">
        <f>VLOOKUP(VLOOKUP(G5238,Ma_KH!$A:$R,18,0)&amp;K5238,Gia_MB!$A:$F,6,0)</f>
        <v>111058</v>
      </c>
      <c r="U5238" s="264">
        <f t="shared" si="526"/>
        <v>333174</v>
      </c>
      <c r="V5238" s="263"/>
      <c r="W5238" s="265">
        <f t="shared" si="527"/>
        <v>0</v>
      </c>
      <c r="X5238" s="266" t="str">
        <f t="shared" si="528"/>
        <v>8</v>
      </c>
      <c r="Y5238" s="263"/>
      <c r="Z5238" s="264">
        <f t="shared" si="529"/>
        <v>26653.920000000002</v>
      </c>
      <c r="AA5238" s="267">
        <f>VLOOKUP(G5238,Ma_KH!$A:$R,14,0)</f>
        <v>60</v>
      </c>
    </row>
    <row r="5239" spans="1:27" hidden="1" x14ac:dyDescent="0.25">
      <c r="A5239" s="259">
        <v>45996</v>
      </c>
      <c r="B5239" s="260">
        <v>4180907634</v>
      </c>
      <c r="C5239" s="151" t="s">
        <v>7767</v>
      </c>
      <c r="D5239" s="237">
        <v>46001</v>
      </c>
      <c r="E5239" s="262"/>
      <c r="F5239" s="261"/>
      <c r="G5239" s="32" t="s">
        <v>411</v>
      </c>
      <c r="H5239" s="262"/>
      <c r="I5239" s="260">
        <v>4180907634</v>
      </c>
      <c r="J5239" s="260" t="s">
        <v>1784</v>
      </c>
      <c r="K5239" s="337" t="s">
        <v>32</v>
      </c>
      <c r="L5239" s="21" t="str">
        <f>VLOOKUP($K5239,TONG_SL!$A:$D,2,0)</f>
        <v>Giò Tai Lưỡi Xào 250g</v>
      </c>
      <c r="N5239" s="21" t="str">
        <f t="shared" si="521"/>
        <v>K-C6</v>
      </c>
      <c r="Q5239" s="21" t="str">
        <f>VLOOKUP(K5239,TONG_SL!$A:$D,3,0)</f>
        <v>Túi</v>
      </c>
      <c r="R5239" s="263">
        <v>5</v>
      </c>
      <c r="S5239" s="263"/>
      <c r="T5239" s="263">
        <f>VLOOKUP(VLOOKUP(G5239,Ma_KH!$A:$R,18,0)&amp;K5239,Gia_MB!$A:$F,6,0)</f>
        <v>50182</v>
      </c>
      <c r="U5239" s="264">
        <f t="shared" si="526"/>
        <v>250910</v>
      </c>
      <c r="V5239" s="263"/>
      <c r="W5239" s="265">
        <f t="shared" si="527"/>
        <v>0</v>
      </c>
      <c r="X5239" s="266" t="str">
        <f t="shared" si="528"/>
        <v>8</v>
      </c>
      <c r="Y5239" s="263"/>
      <c r="Z5239" s="264">
        <f t="shared" si="529"/>
        <v>20072.8</v>
      </c>
      <c r="AA5239" s="267">
        <f>VLOOKUP(G5239,Ma_KH!$A:$R,14,0)</f>
        <v>60</v>
      </c>
    </row>
    <row r="5240" spans="1:27" hidden="1" x14ac:dyDescent="0.25">
      <c r="A5240" s="259">
        <v>45996</v>
      </c>
      <c r="B5240" s="260">
        <v>4180907634</v>
      </c>
      <c r="C5240" s="151" t="s">
        <v>7767</v>
      </c>
      <c r="D5240" s="237">
        <v>46001</v>
      </c>
      <c r="E5240" s="262"/>
      <c r="F5240" s="261"/>
      <c r="G5240" s="32" t="s">
        <v>411</v>
      </c>
      <c r="H5240" s="262"/>
      <c r="I5240" s="260">
        <v>4180907634</v>
      </c>
      <c r="J5240" s="260" t="s">
        <v>1784</v>
      </c>
      <c r="K5240" s="337" t="s">
        <v>34</v>
      </c>
      <c r="L5240" s="21" t="str">
        <f>VLOOKUP($K5240,TONG_SL!$A:$D,2,0)</f>
        <v>Tai heo muối 200g</v>
      </c>
      <c r="N5240" s="21" t="str">
        <f t="shared" si="521"/>
        <v>K-C6</v>
      </c>
      <c r="Q5240" s="21" t="str">
        <f>VLOOKUP(K5240,TONG_SL!$A:$D,3,0)</f>
        <v>Túi</v>
      </c>
      <c r="R5240" s="263">
        <v>3</v>
      </c>
      <c r="S5240" s="263"/>
      <c r="T5240" s="263">
        <f>VLOOKUP(VLOOKUP(G5240,Ma_KH!$A:$R,18,0)&amp;K5240,Gia_MB!$A:$F,6,0)</f>
        <v>55595</v>
      </c>
      <c r="U5240" s="264">
        <f t="shared" si="526"/>
        <v>166785</v>
      </c>
      <c r="V5240" s="263"/>
      <c r="W5240" s="265">
        <f t="shared" si="527"/>
        <v>0</v>
      </c>
      <c r="X5240" s="266" t="str">
        <f t="shared" si="528"/>
        <v>8</v>
      </c>
      <c r="Y5240" s="263"/>
      <c r="Z5240" s="264">
        <f t="shared" si="529"/>
        <v>13342.800000000001</v>
      </c>
      <c r="AA5240" s="267">
        <f>VLOOKUP(G5240,Ma_KH!$A:$R,14,0)</f>
        <v>60</v>
      </c>
    </row>
    <row r="5241" spans="1:27" hidden="1" x14ac:dyDescent="0.25">
      <c r="A5241" s="259">
        <v>45996</v>
      </c>
      <c r="B5241" s="260">
        <v>4180907634</v>
      </c>
      <c r="C5241" s="151" t="s">
        <v>7767</v>
      </c>
      <c r="D5241" s="237">
        <v>46001</v>
      </c>
      <c r="E5241" s="262"/>
      <c r="F5241" s="261"/>
      <c r="G5241" s="32" t="s">
        <v>411</v>
      </c>
      <c r="H5241" s="262"/>
      <c r="I5241" s="260">
        <v>4180907634</v>
      </c>
      <c r="J5241" s="260" t="s">
        <v>1784</v>
      </c>
      <c r="K5241" s="337" t="s">
        <v>48</v>
      </c>
      <c r="L5241" s="21" t="str">
        <f>VLOOKUP($K5241,TONG_SL!$A:$D,2,0)</f>
        <v>Mọc Nấm Hương 250g</v>
      </c>
      <c r="N5241" s="21" t="str">
        <f t="shared" si="521"/>
        <v>K-C6</v>
      </c>
      <c r="Q5241" s="21" t="str">
        <f>VLOOKUP(K5241,TONG_SL!$A:$D,3,0)</f>
        <v>Túi</v>
      </c>
      <c r="R5241" s="263">
        <v>6</v>
      </c>
      <c r="S5241" s="263"/>
      <c r="T5241" s="263">
        <f>VLOOKUP(VLOOKUP(G5241,Ma_KH!$A:$R,18,0)&amp;K5241,Gia_MB!$A:$F,6,0)</f>
        <v>46000</v>
      </c>
      <c r="U5241" s="264">
        <f t="shared" si="526"/>
        <v>276000</v>
      </c>
      <c r="V5241" s="263"/>
      <c r="W5241" s="265">
        <f t="shared" si="527"/>
        <v>0</v>
      </c>
      <c r="X5241" s="266" t="str">
        <f t="shared" si="528"/>
        <v>8</v>
      </c>
      <c r="Y5241" s="263"/>
      <c r="Z5241" s="264">
        <f t="shared" si="529"/>
        <v>22080</v>
      </c>
      <c r="AA5241" s="267">
        <f>VLOOKUP(G5241,Ma_KH!$A:$R,14,0)</f>
        <v>60</v>
      </c>
    </row>
    <row r="5242" spans="1:27" hidden="1" x14ac:dyDescent="0.25">
      <c r="A5242" s="259">
        <v>45996</v>
      </c>
      <c r="B5242" s="260">
        <v>4180907634</v>
      </c>
      <c r="C5242" s="151" t="s">
        <v>7767</v>
      </c>
      <c r="D5242" s="237">
        <v>46001</v>
      </c>
      <c r="E5242" s="262"/>
      <c r="F5242" s="261"/>
      <c r="G5242" s="32" t="s">
        <v>411</v>
      </c>
      <c r="H5242" s="262"/>
      <c r="I5242" s="260">
        <v>4180907634</v>
      </c>
      <c r="J5242" s="260" t="s">
        <v>1784</v>
      </c>
      <c r="K5242" s="337" t="s">
        <v>27</v>
      </c>
      <c r="L5242" s="21" t="str">
        <f>VLOOKUP($K5242,TONG_SL!$A:$D,2,0)</f>
        <v>Chân giò heo muối 300g</v>
      </c>
      <c r="N5242" s="21" t="str">
        <f t="shared" si="521"/>
        <v>K-C6</v>
      </c>
      <c r="Q5242" s="21" t="str">
        <f>VLOOKUP(K5242,TONG_SL!$A:$D,3,0)</f>
        <v>Túi</v>
      </c>
      <c r="R5242" s="263">
        <v>10</v>
      </c>
      <c r="S5242" s="263"/>
      <c r="T5242" s="263">
        <f>VLOOKUP(VLOOKUP(G5242,Ma_KH!$A:$R,18,0)&amp;K5242,Gia_MB!$A:$F,6,0)</f>
        <v>73431</v>
      </c>
      <c r="U5242" s="264">
        <f t="shared" si="526"/>
        <v>734310</v>
      </c>
      <c r="V5242" s="263"/>
      <c r="W5242" s="265">
        <f t="shared" si="527"/>
        <v>0</v>
      </c>
      <c r="X5242" s="266" t="str">
        <f t="shared" si="528"/>
        <v>8</v>
      </c>
      <c r="Y5242" s="263"/>
      <c r="Z5242" s="264">
        <f t="shared" si="529"/>
        <v>58744.800000000003</v>
      </c>
      <c r="AA5242" s="267">
        <f>VLOOKUP(G5242,Ma_KH!$A:$R,14,0)</f>
        <v>60</v>
      </c>
    </row>
    <row r="5243" spans="1:27" hidden="1" x14ac:dyDescent="0.25">
      <c r="A5243" s="259">
        <v>45996</v>
      </c>
      <c r="B5243" s="260">
        <v>4180907634</v>
      </c>
      <c r="C5243" s="151" t="s">
        <v>7767</v>
      </c>
      <c r="D5243" s="237">
        <v>46001</v>
      </c>
      <c r="E5243" s="262"/>
      <c r="F5243" s="261"/>
      <c r="G5243" s="32" t="s">
        <v>411</v>
      </c>
      <c r="H5243" s="262"/>
      <c r="I5243" s="260">
        <v>4180907634</v>
      </c>
      <c r="J5243" s="260" t="s">
        <v>1784</v>
      </c>
      <c r="K5243" s="337" t="s">
        <v>39</v>
      </c>
      <c r="L5243" s="21" t="str">
        <f>VLOOKUP($K5243,TONG_SL!$A:$D,2,0)</f>
        <v>Chả nướng 300g</v>
      </c>
      <c r="N5243" s="21" t="str">
        <f t="shared" si="521"/>
        <v>K-C6</v>
      </c>
      <c r="Q5243" s="21" t="str">
        <f>VLOOKUP(K5243,TONG_SL!$A:$D,3,0)</f>
        <v>Túi</v>
      </c>
      <c r="R5243" s="263">
        <v>3</v>
      </c>
      <c r="S5243" s="263"/>
      <c r="T5243" s="263">
        <f>VLOOKUP(VLOOKUP(G5243,Ma_KH!$A:$R,18,0)&amp;K5243,Gia_MB!$A:$F,6,0)</f>
        <v>70950</v>
      </c>
      <c r="U5243" s="264">
        <f t="shared" si="526"/>
        <v>212850</v>
      </c>
      <c r="V5243" s="263"/>
      <c r="W5243" s="265">
        <f t="shared" si="527"/>
        <v>0</v>
      </c>
      <c r="X5243" s="266" t="str">
        <f t="shared" si="528"/>
        <v>8</v>
      </c>
      <c r="Y5243" s="263"/>
      <c r="Z5243" s="264">
        <f t="shared" si="529"/>
        <v>17028</v>
      </c>
      <c r="AA5243" s="267">
        <f>VLOOKUP(G5243,Ma_KH!$A:$R,14,0)</f>
        <v>60</v>
      </c>
    </row>
    <row r="5244" spans="1:27" hidden="1" x14ac:dyDescent="0.25">
      <c r="A5244" s="259">
        <v>45996</v>
      </c>
      <c r="B5244" s="260">
        <v>4180908362</v>
      </c>
      <c r="C5244" s="151" t="s">
        <v>7767</v>
      </c>
      <c r="D5244" s="237">
        <v>46001</v>
      </c>
      <c r="E5244" s="262"/>
      <c r="F5244" s="261"/>
      <c r="G5244" s="32" t="s">
        <v>317</v>
      </c>
      <c r="H5244" s="262"/>
      <c r="I5244" s="260">
        <v>4180908362</v>
      </c>
      <c r="J5244" s="260" t="s">
        <v>1784</v>
      </c>
      <c r="K5244" s="337" t="s">
        <v>30</v>
      </c>
      <c r="L5244" s="21" t="str">
        <f>VLOOKUP($K5244,TONG_SL!$A:$D,2,0)</f>
        <v>Gà muối 500g</v>
      </c>
      <c r="N5244" s="21" t="str">
        <f t="shared" si="521"/>
        <v>K-C6</v>
      </c>
      <c r="Q5244" s="21" t="str">
        <f>VLOOKUP(K5244,TONG_SL!$A:$D,3,0)</f>
        <v>Túi</v>
      </c>
      <c r="R5244" s="263">
        <v>6</v>
      </c>
      <c r="S5244" s="263"/>
      <c r="T5244" s="263">
        <f>VLOOKUP(VLOOKUP(G5244,Ma_KH!$A:$R,18,0)&amp;K5244,Gia_MB!$A:$F,6,0)</f>
        <v>111058</v>
      </c>
      <c r="U5244" s="264">
        <f t="shared" si="526"/>
        <v>666348</v>
      </c>
      <c r="V5244" s="263"/>
      <c r="W5244" s="265">
        <f t="shared" si="527"/>
        <v>0</v>
      </c>
      <c r="X5244" s="266" t="str">
        <f t="shared" si="528"/>
        <v>8</v>
      </c>
      <c r="Y5244" s="263"/>
      <c r="Z5244" s="264">
        <f t="shared" si="529"/>
        <v>53307.840000000004</v>
      </c>
      <c r="AA5244" s="267">
        <f>VLOOKUP(G5244,Ma_KH!$A:$R,14,0)</f>
        <v>60</v>
      </c>
    </row>
    <row r="5245" spans="1:27" hidden="1" x14ac:dyDescent="0.25">
      <c r="A5245" s="259">
        <v>45964</v>
      </c>
      <c r="B5245" s="260">
        <v>4179372263</v>
      </c>
      <c r="C5245" s="151" t="s">
        <v>7767</v>
      </c>
      <c r="D5245" s="237">
        <v>46001</v>
      </c>
      <c r="E5245" s="262"/>
      <c r="F5245" s="261"/>
      <c r="G5245" s="146" t="s">
        <v>8429</v>
      </c>
      <c r="H5245" s="262"/>
      <c r="I5245" s="260">
        <v>4179372263</v>
      </c>
      <c r="J5245" s="260" t="s">
        <v>1788</v>
      </c>
      <c r="K5245" s="337" t="s">
        <v>48</v>
      </c>
      <c r="L5245" s="21" t="str">
        <f>VLOOKUP($K5245,TONG_SL!$A:$D,2,0)</f>
        <v>Mọc Nấm Hương 250g</v>
      </c>
      <c r="N5245" s="21" t="str">
        <f t="shared" si="521"/>
        <v>K-C6</v>
      </c>
      <c r="Q5245" s="21" t="str">
        <f>VLOOKUP(K5245,TONG_SL!$A:$D,3,0)</f>
        <v>Túi</v>
      </c>
      <c r="R5245" s="263">
        <v>5</v>
      </c>
      <c r="S5245" s="263"/>
      <c r="T5245" s="263">
        <f>VLOOKUP(VLOOKUP(G5245,Ma_KH!$A:$R,18,0)&amp;K5245,Gia_MB!$A:$F,6,0)</f>
        <v>46000</v>
      </c>
      <c r="U5245" s="264">
        <f t="shared" si="526"/>
        <v>230000</v>
      </c>
      <c r="V5245" s="263"/>
      <c r="W5245" s="265">
        <f t="shared" si="527"/>
        <v>0</v>
      </c>
      <c r="X5245" s="266" t="str">
        <f t="shared" si="528"/>
        <v>8</v>
      </c>
      <c r="Y5245" s="263"/>
      <c r="Z5245" s="264">
        <f t="shared" si="529"/>
        <v>18400</v>
      </c>
      <c r="AA5245" s="267">
        <f>VLOOKUP(G5245,Ma_KH!$A:$R,14,0)</f>
        <v>60</v>
      </c>
    </row>
    <row r="5246" spans="1:27" hidden="1" x14ac:dyDescent="0.25">
      <c r="A5246" s="259">
        <v>45964</v>
      </c>
      <c r="B5246" s="260">
        <v>4179372263</v>
      </c>
      <c r="C5246" s="151" t="s">
        <v>7767</v>
      </c>
      <c r="D5246" s="237">
        <v>46001</v>
      </c>
      <c r="E5246" s="262"/>
      <c r="F5246" s="261"/>
      <c r="G5246" s="146" t="s">
        <v>8429</v>
      </c>
      <c r="H5246" s="262"/>
      <c r="I5246" s="260">
        <v>4179372263</v>
      </c>
      <c r="J5246" s="260" t="s">
        <v>1788</v>
      </c>
      <c r="K5246" s="337" t="s">
        <v>30</v>
      </c>
      <c r="L5246" s="21" t="str">
        <f>VLOOKUP($K5246,TONG_SL!$A:$D,2,0)</f>
        <v>Gà muối 500g</v>
      </c>
      <c r="N5246" s="21" t="str">
        <f t="shared" si="521"/>
        <v>K-C6</v>
      </c>
      <c r="Q5246" s="21" t="str">
        <f>VLOOKUP(K5246,TONG_SL!$A:$D,3,0)</f>
        <v>Túi</v>
      </c>
      <c r="R5246" s="263">
        <v>15</v>
      </c>
      <c r="S5246" s="263"/>
      <c r="T5246" s="263">
        <f>VLOOKUP(VLOOKUP(G5246,Ma_KH!$A:$R,18,0)&amp;K5246,Gia_MB!$A:$F,6,0)</f>
        <v>111058</v>
      </c>
      <c r="U5246" s="264">
        <f t="shared" si="526"/>
        <v>1665870</v>
      </c>
      <c r="V5246" s="263"/>
      <c r="W5246" s="265">
        <f t="shared" si="527"/>
        <v>0</v>
      </c>
      <c r="X5246" s="266" t="str">
        <f t="shared" si="528"/>
        <v>8</v>
      </c>
      <c r="Y5246" s="263"/>
      <c r="Z5246" s="264">
        <f t="shared" si="529"/>
        <v>133269.6</v>
      </c>
      <c r="AA5246" s="267">
        <f>VLOOKUP(G5246,Ma_KH!$A:$R,14,0)</f>
        <v>60</v>
      </c>
    </row>
    <row r="5247" spans="1:27" hidden="1" x14ac:dyDescent="0.25">
      <c r="A5247" s="259">
        <v>45964</v>
      </c>
      <c r="B5247" s="260">
        <v>4179372263</v>
      </c>
      <c r="C5247" s="151" t="s">
        <v>7767</v>
      </c>
      <c r="D5247" s="237">
        <v>46001</v>
      </c>
      <c r="E5247" s="262"/>
      <c r="F5247" s="261"/>
      <c r="G5247" s="146" t="s">
        <v>8429</v>
      </c>
      <c r="H5247" s="262"/>
      <c r="I5247" s="260">
        <v>4179372263</v>
      </c>
      <c r="J5247" s="260" t="s">
        <v>1788</v>
      </c>
      <c r="K5247" s="337" t="s">
        <v>32</v>
      </c>
      <c r="L5247" s="21" t="str">
        <f>VLOOKUP($K5247,TONG_SL!$A:$D,2,0)</f>
        <v>Giò Tai Lưỡi Xào 250g</v>
      </c>
      <c r="N5247" s="21" t="str">
        <f t="shared" ref="N5247:N5310" si="530">IF($B5247&lt;&gt;"","K-C6","")</f>
        <v>K-C6</v>
      </c>
      <c r="Q5247" s="21" t="str">
        <f>VLOOKUP(K5247,TONG_SL!$A:$D,3,0)</f>
        <v>Túi</v>
      </c>
      <c r="R5247" s="263">
        <v>5</v>
      </c>
      <c r="S5247" s="263"/>
      <c r="T5247" s="263">
        <f>VLOOKUP(VLOOKUP(G5247,Ma_KH!$A:$R,18,0)&amp;K5247,Gia_MB!$A:$F,6,0)</f>
        <v>50182</v>
      </c>
      <c r="U5247" s="264">
        <f t="shared" si="526"/>
        <v>250910</v>
      </c>
      <c r="V5247" s="263"/>
      <c r="W5247" s="265">
        <f t="shared" si="527"/>
        <v>0</v>
      </c>
      <c r="X5247" s="266" t="str">
        <f t="shared" si="528"/>
        <v>8</v>
      </c>
      <c r="Y5247" s="263"/>
      <c r="Z5247" s="264">
        <f t="shared" si="529"/>
        <v>20072.8</v>
      </c>
      <c r="AA5247" s="267">
        <f>VLOOKUP(G5247,Ma_KH!$A:$R,14,0)</f>
        <v>60</v>
      </c>
    </row>
    <row r="5248" spans="1:27" hidden="1" x14ac:dyDescent="0.25">
      <c r="A5248" s="259">
        <v>45964</v>
      </c>
      <c r="B5248" s="260">
        <v>4179372263</v>
      </c>
      <c r="C5248" s="151" t="s">
        <v>7767</v>
      </c>
      <c r="D5248" s="237">
        <v>46001</v>
      </c>
      <c r="E5248" s="262"/>
      <c r="F5248" s="261"/>
      <c r="G5248" s="146" t="s">
        <v>8429</v>
      </c>
      <c r="H5248" s="262"/>
      <c r="I5248" s="260">
        <v>4179372263</v>
      </c>
      <c r="J5248" s="260" t="s">
        <v>1788</v>
      </c>
      <c r="K5248" s="337" t="s">
        <v>27</v>
      </c>
      <c r="L5248" s="21" t="str">
        <f>VLOOKUP($K5248,TONG_SL!$A:$D,2,0)</f>
        <v>Chân giò heo muối 300g</v>
      </c>
      <c r="N5248" s="21" t="str">
        <f t="shared" si="530"/>
        <v>K-C6</v>
      </c>
      <c r="Q5248" s="21" t="str">
        <f>VLOOKUP(K5248,TONG_SL!$A:$D,3,0)</f>
        <v>Túi</v>
      </c>
      <c r="R5248" s="263">
        <v>20</v>
      </c>
      <c r="S5248" s="263"/>
      <c r="T5248" s="263">
        <f>VLOOKUP(VLOOKUP(G5248,Ma_KH!$A:$R,18,0)&amp;K5248,Gia_MB!$A:$F,6,0)</f>
        <v>73431</v>
      </c>
      <c r="U5248" s="264">
        <f t="shared" si="526"/>
        <v>1468620</v>
      </c>
      <c r="V5248" s="263"/>
      <c r="W5248" s="265">
        <f t="shared" si="527"/>
        <v>0</v>
      </c>
      <c r="X5248" s="266" t="str">
        <f t="shared" si="528"/>
        <v>8</v>
      </c>
      <c r="Y5248" s="263"/>
      <c r="Z5248" s="264">
        <f t="shared" si="529"/>
        <v>117489.60000000001</v>
      </c>
      <c r="AA5248" s="267">
        <f>VLOOKUP(G5248,Ma_KH!$A:$R,14,0)</f>
        <v>60</v>
      </c>
    </row>
    <row r="5249" spans="1:27" hidden="1" x14ac:dyDescent="0.25">
      <c r="A5249" s="259">
        <v>45995</v>
      </c>
      <c r="B5249" s="260">
        <v>4181234578</v>
      </c>
      <c r="C5249" s="151" t="s">
        <v>7767</v>
      </c>
      <c r="D5249" s="237">
        <v>46001</v>
      </c>
      <c r="E5249" s="262"/>
      <c r="F5249" s="261"/>
      <c r="G5249" s="146" t="s">
        <v>8632</v>
      </c>
      <c r="H5249" s="262"/>
      <c r="I5249" s="260">
        <v>4181234578</v>
      </c>
      <c r="J5249" s="260" t="s">
        <v>1788</v>
      </c>
      <c r="K5249" s="337" t="s">
        <v>30</v>
      </c>
      <c r="L5249" s="21" t="str">
        <f>VLOOKUP($K5249,TONG_SL!$A:$D,2,0)</f>
        <v>Gà muối 500g</v>
      </c>
      <c r="N5249" s="21" t="str">
        <f t="shared" si="530"/>
        <v>K-C6</v>
      </c>
      <c r="Q5249" s="21" t="str">
        <f>VLOOKUP(K5249,TONG_SL!$A:$D,3,0)</f>
        <v>Túi</v>
      </c>
      <c r="R5249" s="263">
        <v>5</v>
      </c>
      <c r="S5249" s="263"/>
      <c r="T5249" s="263">
        <f>VLOOKUP(VLOOKUP(G5249,Ma_KH!$A:$R,18,0)&amp;K5249,Gia_MB!$A:$F,6,0)</f>
        <v>111058</v>
      </c>
      <c r="U5249" s="264">
        <f t="shared" si="526"/>
        <v>555290</v>
      </c>
      <c r="V5249" s="263"/>
      <c r="W5249" s="265">
        <f t="shared" si="527"/>
        <v>0</v>
      </c>
      <c r="X5249" s="266" t="str">
        <f t="shared" si="528"/>
        <v>8</v>
      </c>
      <c r="Y5249" s="263"/>
      <c r="Z5249" s="264">
        <f t="shared" si="529"/>
        <v>44423.200000000004</v>
      </c>
      <c r="AA5249" s="267">
        <f>VLOOKUP(G5249,Ma_KH!$A:$R,14,0)</f>
        <v>60</v>
      </c>
    </row>
    <row r="5250" spans="1:27" hidden="1" x14ac:dyDescent="0.25">
      <c r="A5250" s="259">
        <v>45995</v>
      </c>
      <c r="B5250" s="260">
        <v>4181234578</v>
      </c>
      <c r="C5250" s="151" t="s">
        <v>7767</v>
      </c>
      <c r="D5250" s="237">
        <v>46001</v>
      </c>
      <c r="E5250" s="262"/>
      <c r="F5250" s="261"/>
      <c r="G5250" s="146" t="s">
        <v>8632</v>
      </c>
      <c r="H5250" s="262"/>
      <c r="I5250" s="260">
        <v>4181234578</v>
      </c>
      <c r="J5250" s="260" t="s">
        <v>1788</v>
      </c>
      <c r="K5250" s="337" t="s">
        <v>27</v>
      </c>
      <c r="L5250" s="21" t="str">
        <f>VLOOKUP($K5250,TONG_SL!$A:$D,2,0)</f>
        <v>Chân giò heo muối 300g</v>
      </c>
      <c r="N5250" s="21" t="str">
        <f t="shared" si="530"/>
        <v>K-C6</v>
      </c>
      <c r="Q5250" s="21" t="str">
        <f>VLOOKUP(K5250,TONG_SL!$A:$D,3,0)</f>
        <v>Túi</v>
      </c>
      <c r="R5250" s="263">
        <v>10</v>
      </c>
      <c r="S5250" s="263"/>
      <c r="T5250" s="263">
        <f>VLOOKUP(VLOOKUP(G5250,Ma_KH!$A:$R,18,0)&amp;K5250,Gia_MB!$A:$F,6,0)</f>
        <v>73431</v>
      </c>
      <c r="U5250" s="264">
        <f t="shared" si="526"/>
        <v>734310</v>
      </c>
      <c r="V5250" s="263"/>
      <c r="W5250" s="265">
        <f t="shared" si="527"/>
        <v>0</v>
      </c>
      <c r="X5250" s="266" t="str">
        <f t="shared" si="528"/>
        <v>8</v>
      </c>
      <c r="Y5250" s="263"/>
      <c r="Z5250" s="264">
        <f t="shared" si="529"/>
        <v>58744.800000000003</v>
      </c>
      <c r="AA5250" s="267">
        <f>VLOOKUP(G5250,Ma_KH!$A:$R,14,0)</f>
        <v>60</v>
      </c>
    </row>
    <row r="5251" spans="1:27" hidden="1" x14ac:dyDescent="0.25">
      <c r="A5251" s="259">
        <v>45995</v>
      </c>
      <c r="B5251" s="260">
        <v>4181218474</v>
      </c>
      <c r="C5251" s="151" t="s">
        <v>7767</v>
      </c>
      <c r="D5251" s="237">
        <v>46001</v>
      </c>
      <c r="E5251" s="262"/>
      <c r="F5251" s="261"/>
      <c r="G5251" s="32" t="s">
        <v>1295</v>
      </c>
      <c r="H5251" s="262"/>
      <c r="I5251" s="260">
        <v>4181218474</v>
      </c>
      <c r="J5251" s="260" t="s">
        <v>1788</v>
      </c>
      <c r="K5251" s="337" t="s">
        <v>30</v>
      </c>
      <c r="L5251" s="21" t="str">
        <f>VLOOKUP($K5251,TONG_SL!$A:$D,2,0)</f>
        <v>Gà muối 500g</v>
      </c>
      <c r="N5251" s="21" t="str">
        <f t="shared" si="530"/>
        <v>K-C6</v>
      </c>
      <c r="Q5251" s="21" t="str">
        <f>VLOOKUP(K5251,TONG_SL!$A:$D,3,0)</f>
        <v>Túi</v>
      </c>
      <c r="R5251" s="263">
        <v>6</v>
      </c>
      <c r="S5251" s="263"/>
      <c r="T5251" s="263">
        <f>VLOOKUP(VLOOKUP(G5251,Ma_KH!$A:$R,18,0)&amp;K5251,Gia_MB!$A:$F,6,0)</f>
        <v>111058</v>
      </c>
      <c r="U5251" s="264">
        <f t="shared" si="526"/>
        <v>666348</v>
      </c>
      <c r="V5251" s="263"/>
      <c r="W5251" s="265">
        <f t="shared" si="527"/>
        <v>0</v>
      </c>
      <c r="X5251" s="266" t="str">
        <f t="shared" si="528"/>
        <v>8</v>
      </c>
      <c r="Y5251" s="263"/>
      <c r="Z5251" s="264">
        <f t="shared" si="529"/>
        <v>53307.840000000004</v>
      </c>
      <c r="AA5251" s="267">
        <f>VLOOKUP(G5251,Ma_KH!$A:$R,14,0)</f>
        <v>60</v>
      </c>
    </row>
    <row r="5252" spans="1:27" hidden="1" x14ac:dyDescent="0.25">
      <c r="A5252" s="259">
        <v>45995</v>
      </c>
      <c r="B5252" s="260">
        <v>4181218474</v>
      </c>
      <c r="C5252" s="151" t="s">
        <v>7767</v>
      </c>
      <c r="D5252" s="237">
        <v>46001</v>
      </c>
      <c r="E5252" s="262"/>
      <c r="F5252" s="261"/>
      <c r="G5252" s="32" t="s">
        <v>1295</v>
      </c>
      <c r="H5252" s="262"/>
      <c r="I5252" s="260">
        <v>4181218474</v>
      </c>
      <c r="J5252" s="260" t="s">
        <v>1788</v>
      </c>
      <c r="K5252" s="337" t="s">
        <v>27</v>
      </c>
      <c r="L5252" s="21" t="str">
        <f>VLOOKUP($K5252,TONG_SL!$A:$D,2,0)</f>
        <v>Chân giò heo muối 300g</v>
      </c>
      <c r="N5252" s="21" t="str">
        <f t="shared" si="530"/>
        <v>K-C6</v>
      </c>
      <c r="Q5252" s="21" t="str">
        <f>VLOOKUP(K5252,TONG_SL!$A:$D,3,0)</f>
        <v>Túi</v>
      </c>
      <c r="R5252" s="263">
        <v>6</v>
      </c>
      <c r="S5252" s="263"/>
      <c r="T5252" s="263">
        <f>VLOOKUP(VLOOKUP(G5252,Ma_KH!$A:$R,18,0)&amp;K5252,Gia_MB!$A:$F,6,0)</f>
        <v>73431</v>
      </c>
      <c r="U5252" s="264">
        <f t="shared" si="526"/>
        <v>440586</v>
      </c>
      <c r="V5252" s="263"/>
      <c r="W5252" s="265">
        <f t="shared" si="527"/>
        <v>0</v>
      </c>
      <c r="X5252" s="266" t="str">
        <f t="shared" si="528"/>
        <v>8</v>
      </c>
      <c r="Y5252" s="263"/>
      <c r="Z5252" s="264">
        <f t="shared" si="529"/>
        <v>35246.879999999997</v>
      </c>
      <c r="AA5252" s="267">
        <f>VLOOKUP(G5252,Ma_KH!$A:$R,14,0)</f>
        <v>60</v>
      </c>
    </row>
    <row r="5253" spans="1:27" hidden="1" x14ac:dyDescent="0.25">
      <c r="A5253" s="259">
        <v>45995</v>
      </c>
      <c r="B5253" s="260">
        <v>4180884589</v>
      </c>
      <c r="C5253" s="151" t="s">
        <v>7767</v>
      </c>
      <c r="D5253" s="237">
        <v>46001</v>
      </c>
      <c r="E5253" s="262"/>
      <c r="F5253" s="261"/>
      <c r="G5253" s="146" t="s">
        <v>7749</v>
      </c>
      <c r="H5253" s="262"/>
      <c r="I5253" s="260">
        <v>4180884589</v>
      </c>
      <c r="J5253" s="260" t="s">
        <v>1788</v>
      </c>
      <c r="K5253" s="337" t="s">
        <v>34</v>
      </c>
      <c r="L5253" s="21" t="str">
        <f>VLOOKUP($K5253,TONG_SL!$A:$D,2,0)</f>
        <v>Tai heo muối 200g</v>
      </c>
      <c r="N5253" s="21" t="str">
        <f t="shared" si="530"/>
        <v>K-C6</v>
      </c>
      <c r="Q5253" s="21" t="str">
        <f>VLOOKUP(K5253,TONG_SL!$A:$D,3,0)</f>
        <v>Túi</v>
      </c>
      <c r="R5253" s="263">
        <v>8</v>
      </c>
      <c r="S5253" s="263"/>
      <c r="T5253" s="263">
        <f>VLOOKUP(VLOOKUP(G5253,Ma_KH!$A:$R,18,0)&amp;K5253,Gia_MB!$A:$F,6,0)</f>
        <v>55595</v>
      </c>
      <c r="U5253" s="264">
        <f t="shared" si="526"/>
        <v>444760</v>
      </c>
      <c r="V5253" s="263"/>
      <c r="W5253" s="265">
        <f t="shared" si="527"/>
        <v>0</v>
      </c>
      <c r="X5253" s="266" t="str">
        <f t="shared" si="528"/>
        <v>8</v>
      </c>
      <c r="Y5253" s="263"/>
      <c r="Z5253" s="264">
        <f t="shared" si="529"/>
        <v>35580.800000000003</v>
      </c>
      <c r="AA5253" s="267">
        <f>VLOOKUP(G5253,Ma_KH!$A:$R,14,0)</f>
        <v>60</v>
      </c>
    </row>
    <row r="5254" spans="1:27" hidden="1" x14ac:dyDescent="0.25">
      <c r="A5254" s="259">
        <v>45995</v>
      </c>
      <c r="B5254" s="260">
        <v>4180884589</v>
      </c>
      <c r="C5254" s="151" t="s">
        <v>7767</v>
      </c>
      <c r="D5254" s="237">
        <v>46001</v>
      </c>
      <c r="E5254" s="262"/>
      <c r="F5254" s="261"/>
      <c r="G5254" s="146" t="s">
        <v>7749</v>
      </c>
      <c r="H5254" s="262"/>
      <c r="I5254" s="260">
        <v>4180884589</v>
      </c>
      <c r="J5254" s="260" t="s">
        <v>1788</v>
      </c>
      <c r="K5254" s="337" t="s">
        <v>32</v>
      </c>
      <c r="L5254" s="21" t="str">
        <f>VLOOKUP($K5254,TONG_SL!$A:$D,2,0)</f>
        <v>Giò Tai Lưỡi Xào 250g</v>
      </c>
      <c r="N5254" s="21" t="str">
        <f t="shared" si="530"/>
        <v>K-C6</v>
      </c>
      <c r="Q5254" s="21" t="str">
        <f>VLOOKUP(K5254,TONG_SL!$A:$D,3,0)</f>
        <v>Túi</v>
      </c>
      <c r="R5254" s="263">
        <v>9</v>
      </c>
      <c r="S5254" s="263"/>
      <c r="T5254" s="263">
        <f>VLOOKUP(VLOOKUP(G5254,Ma_KH!$A:$R,18,0)&amp;K5254,Gia_MB!$A:$F,6,0)</f>
        <v>50182</v>
      </c>
      <c r="U5254" s="264">
        <f t="shared" si="526"/>
        <v>451638</v>
      </c>
      <c r="V5254" s="263"/>
      <c r="W5254" s="265">
        <f t="shared" si="527"/>
        <v>0</v>
      </c>
      <c r="X5254" s="266" t="str">
        <f t="shared" si="528"/>
        <v>8</v>
      </c>
      <c r="Y5254" s="263"/>
      <c r="Z5254" s="264">
        <f t="shared" si="529"/>
        <v>36131.040000000001</v>
      </c>
      <c r="AA5254" s="267">
        <f>VLOOKUP(G5254,Ma_KH!$A:$R,14,0)</f>
        <v>60</v>
      </c>
    </row>
    <row r="5255" spans="1:27" hidden="1" x14ac:dyDescent="0.25">
      <c r="A5255" s="259">
        <v>45995</v>
      </c>
      <c r="B5255" s="260">
        <v>4180884589</v>
      </c>
      <c r="C5255" s="151" t="s">
        <v>7767</v>
      </c>
      <c r="D5255" s="237">
        <v>46001</v>
      </c>
      <c r="E5255" s="262"/>
      <c r="F5255" s="261"/>
      <c r="G5255" s="146" t="s">
        <v>7749</v>
      </c>
      <c r="H5255" s="262"/>
      <c r="I5255" s="260">
        <v>4180884589</v>
      </c>
      <c r="J5255" s="260" t="s">
        <v>1788</v>
      </c>
      <c r="K5255" s="337" t="s">
        <v>27</v>
      </c>
      <c r="L5255" s="21" t="str">
        <f>VLOOKUP($K5255,TONG_SL!$A:$D,2,0)</f>
        <v>Chân giò heo muối 300g</v>
      </c>
      <c r="N5255" s="21" t="str">
        <f t="shared" si="530"/>
        <v>K-C6</v>
      </c>
      <c r="Q5255" s="21" t="str">
        <f>VLOOKUP(K5255,TONG_SL!$A:$D,3,0)</f>
        <v>Túi</v>
      </c>
      <c r="R5255" s="263">
        <v>7</v>
      </c>
      <c r="S5255" s="263"/>
      <c r="T5255" s="263">
        <f>VLOOKUP(VLOOKUP(G5255,Ma_KH!$A:$R,18,0)&amp;K5255,Gia_MB!$A:$F,6,0)</f>
        <v>73431</v>
      </c>
      <c r="U5255" s="264">
        <f t="shared" si="526"/>
        <v>514017</v>
      </c>
      <c r="V5255" s="263"/>
      <c r="W5255" s="265">
        <f t="shared" si="527"/>
        <v>0</v>
      </c>
      <c r="X5255" s="266" t="str">
        <f t="shared" si="528"/>
        <v>8</v>
      </c>
      <c r="Y5255" s="263"/>
      <c r="Z5255" s="264">
        <f t="shared" si="529"/>
        <v>41121.360000000001</v>
      </c>
      <c r="AA5255" s="267">
        <f>VLOOKUP(G5255,Ma_KH!$A:$R,14,0)</f>
        <v>60</v>
      </c>
    </row>
    <row r="5256" spans="1:27" hidden="1" x14ac:dyDescent="0.25">
      <c r="A5256" s="259">
        <v>45995</v>
      </c>
      <c r="B5256" s="260">
        <v>4180884589</v>
      </c>
      <c r="C5256" s="151" t="s">
        <v>7767</v>
      </c>
      <c r="D5256" s="237">
        <v>46001</v>
      </c>
      <c r="E5256" s="262"/>
      <c r="F5256" s="261"/>
      <c r="G5256" s="146" t="s">
        <v>7749</v>
      </c>
      <c r="H5256" s="262"/>
      <c r="I5256" s="260">
        <v>4180884589</v>
      </c>
      <c r="J5256" s="260" t="s">
        <v>1788</v>
      </c>
      <c r="K5256" s="337" t="s">
        <v>48</v>
      </c>
      <c r="L5256" s="21" t="str">
        <f>VLOOKUP($K5256,TONG_SL!$A:$D,2,0)</f>
        <v>Mọc Nấm Hương 250g</v>
      </c>
      <c r="N5256" s="21" t="str">
        <f t="shared" si="530"/>
        <v>K-C6</v>
      </c>
      <c r="Q5256" s="21" t="str">
        <f>VLOOKUP(K5256,TONG_SL!$A:$D,3,0)</f>
        <v>Túi</v>
      </c>
      <c r="R5256" s="263">
        <v>3</v>
      </c>
      <c r="S5256" s="263"/>
      <c r="T5256" s="263">
        <f>VLOOKUP(VLOOKUP(G5256,Ma_KH!$A:$R,18,0)&amp;K5256,Gia_MB!$A:$F,6,0)</f>
        <v>46000</v>
      </c>
      <c r="U5256" s="264">
        <f t="shared" ref="U5256:U5287" si="531">T5256*R5256</f>
        <v>138000</v>
      </c>
      <c r="V5256" s="263"/>
      <c r="W5256" s="265">
        <f t="shared" ref="W5256:W5287" si="532">U5256*V5256</f>
        <v>0</v>
      </c>
      <c r="X5256" s="266" t="str">
        <f t="shared" ref="X5256:X5287" si="533">IF(B5256&lt;&gt;"","8","0")</f>
        <v>8</v>
      </c>
      <c r="Y5256" s="263"/>
      <c r="Z5256" s="264">
        <f t="shared" ref="Z5256:Z5287" si="534">U5256*X5256%</f>
        <v>11040</v>
      </c>
      <c r="AA5256" s="267">
        <f>VLOOKUP(G5256,Ma_KH!$A:$R,14,0)</f>
        <v>60</v>
      </c>
    </row>
    <row r="5257" spans="1:27" hidden="1" x14ac:dyDescent="0.25">
      <c r="A5257" s="259">
        <v>45995</v>
      </c>
      <c r="B5257" s="260">
        <v>4180884620</v>
      </c>
      <c r="C5257" s="151" t="s">
        <v>7767</v>
      </c>
      <c r="D5257" s="237">
        <v>46001</v>
      </c>
      <c r="E5257" s="262"/>
      <c r="F5257" s="261"/>
      <c r="G5257" s="146" t="s">
        <v>7745</v>
      </c>
      <c r="H5257" s="262"/>
      <c r="I5257" s="260">
        <v>4180884620</v>
      </c>
      <c r="J5257" s="260" t="s">
        <v>1788</v>
      </c>
      <c r="K5257" s="337" t="s">
        <v>48</v>
      </c>
      <c r="L5257" s="21" t="str">
        <f>VLOOKUP($K5257,TONG_SL!$A:$D,2,0)</f>
        <v>Mọc Nấm Hương 250g</v>
      </c>
      <c r="N5257" s="21" t="str">
        <f t="shared" si="530"/>
        <v>K-C6</v>
      </c>
      <c r="Q5257" s="21" t="str">
        <f>VLOOKUP(K5257,TONG_SL!$A:$D,3,0)</f>
        <v>Túi</v>
      </c>
      <c r="R5257" s="263">
        <v>2</v>
      </c>
      <c r="S5257" s="263"/>
      <c r="T5257" s="263">
        <f>VLOOKUP(VLOOKUP(G5257,Ma_KH!$A:$R,18,0)&amp;K5257,Gia_MB!$A:$F,6,0)</f>
        <v>46000</v>
      </c>
      <c r="U5257" s="264">
        <f t="shared" si="531"/>
        <v>92000</v>
      </c>
      <c r="V5257" s="263"/>
      <c r="W5257" s="265">
        <f t="shared" si="532"/>
        <v>0</v>
      </c>
      <c r="X5257" s="266" t="str">
        <f t="shared" si="533"/>
        <v>8</v>
      </c>
      <c r="Y5257" s="263"/>
      <c r="Z5257" s="264">
        <f t="shared" si="534"/>
        <v>7360</v>
      </c>
      <c r="AA5257" s="267">
        <f>VLOOKUP(G5257,Ma_KH!$A:$R,14,0)</f>
        <v>60</v>
      </c>
    </row>
    <row r="5258" spans="1:27" hidden="1" x14ac:dyDescent="0.25">
      <c r="A5258" s="259">
        <v>45995</v>
      </c>
      <c r="B5258" s="260">
        <v>4180884620</v>
      </c>
      <c r="C5258" s="151" t="s">
        <v>7767</v>
      </c>
      <c r="D5258" s="237">
        <v>46001</v>
      </c>
      <c r="E5258" s="262"/>
      <c r="F5258" s="261"/>
      <c r="G5258" s="146" t="s">
        <v>7745</v>
      </c>
      <c r="H5258" s="262"/>
      <c r="I5258" s="260">
        <v>4180884620</v>
      </c>
      <c r="J5258" s="260" t="s">
        <v>1788</v>
      </c>
      <c r="K5258" s="337" t="s">
        <v>32</v>
      </c>
      <c r="L5258" s="21" t="str">
        <f>VLOOKUP($K5258,TONG_SL!$A:$D,2,0)</f>
        <v>Giò Tai Lưỡi Xào 250g</v>
      </c>
      <c r="N5258" s="21" t="str">
        <f t="shared" si="530"/>
        <v>K-C6</v>
      </c>
      <c r="Q5258" s="21" t="str">
        <f>VLOOKUP(K5258,TONG_SL!$A:$D,3,0)</f>
        <v>Túi</v>
      </c>
      <c r="R5258" s="263">
        <v>5</v>
      </c>
      <c r="S5258" s="263"/>
      <c r="T5258" s="263">
        <f>VLOOKUP(VLOOKUP(G5258,Ma_KH!$A:$R,18,0)&amp;K5258,Gia_MB!$A:$F,6,0)</f>
        <v>50182</v>
      </c>
      <c r="U5258" s="264">
        <f t="shared" si="531"/>
        <v>250910</v>
      </c>
      <c r="V5258" s="263"/>
      <c r="W5258" s="265">
        <f t="shared" si="532"/>
        <v>0</v>
      </c>
      <c r="X5258" s="266" t="str">
        <f t="shared" si="533"/>
        <v>8</v>
      </c>
      <c r="Y5258" s="263"/>
      <c r="Z5258" s="264">
        <f t="shared" si="534"/>
        <v>20072.8</v>
      </c>
      <c r="AA5258" s="267">
        <f>VLOOKUP(G5258,Ma_KH!$A:$R,14,0)</f>
        <v>60</v>
      </c>
    </row>
    <row r="5259" spans="1:27" hidden="1" x14ac:dyDescent="0.25">
      <c r="A5259" s="259">
        <v>45995</v>
      </c>
      <c r="B5259" s="260">
        <v>4180884620</v>
      </c>
      <c r="C5259" s="151" t="s">
        <v>7767</v>
      </c>
      <c r="D5259" s="237">
        <v>46001</v>
      </c>
      <c r="E5259" s="262"/>
      <c r="F5259" s="261"/>
      <c r="G5259" s="146" t="s">
        <v>7745</v>
      </c>
      <c r="H5259" s="262"/>
      <c r="I5259" s="260">
        <v>4180884620</v>
      </c>
      <c r="J5259" s="260" t="s">
        <v>1788</v>
      </c>
      <c r="K5259" s="337" t="s">
        <v>34</v>
      </c>
      <c r="L5259" s="21" t="str">
        <f>VLOOKUP($K5259,TONG_SL!$A:$D,2,0)</f>
        <v>Tai heo muối 200g</v>
      </c>
      <c r="N5259" s="21" t="str">
        <f t="shared" si="530"/>
        <v>K-C6</v>
      </c>
      <c r="Q5259" s="21" t="str">
        <f>VLOOKUP(K5259,TONG_SL!$A:$D,3,0)</f>
        <v>Túi</v>
      </c>
      <c r="R5259" s="263">
        <v>8</v>
      </c>
      <c r="S5259" s="263"/>
      <c r="T5259" s="263">
        <f>VLOOKUP(VLOOKUP(G5259,Ma_KH!$A:$R,18,0)&amp;K5259,Gia_MB!$A:$F,6,0)</f>
        <v>55595</v>
      </c>
      <c r="U5259" s="264">
        <f t="shared" si="531"/>
        <v>444760</v>
      </c>
      <c r="V5259" s="263"/>
      <c r="W5259" s="265">
        <f t="shared" si="532"/>
        <v>0</v>
      </c>
      <c r="X5259" s="266" t="str">
        <f t="shared" si="533"/>
        <v>8</v>
      </c>
      <c r="Y5259" s="263"/>
      <c r="Z5259" s="264">
        <f t="shared" si="534"/>
        <v>35580.800000000003</v>
      </c>
      <c r="AA5259" s="267">
        <f>VLOOKUP(G5259,Ma_KH!$A:$R,14,0)</f>
        <v>60</v>
      </c>
    </row>
    <row r="5260" spans="1:27" hidden="1" x14ac:dyDescent="0.25">
      <c r="A5260" s="259">
        <v>45995</v>
      </c>
      <c r="B5260" s="260">
        <v>4180885326</v>
      </c>
      <c r="C5260" s="151" t="s">
        <v>7767</v>
      </c>
      <c r="D5260" s="237">
        <v>46001</v>
      </c>
      <c r="E5260" s="262"/>
      <c r="F5260" s="261"/>
      <c r="G5260" s="32" t="s">
        <v>1540</v>
      </c>
      <c r="H5260" s="262"/>
      <c r="I5260" s="260">
        <v>4180885326</v>
      </c>
      <c r="J5260" s="260" t="s">
        <v>1788</v>
      </c>
      <c r="K5260" s="337" t="s">
        <v>30</v>
      </c>
      <c r="L5260" s="21" t="str">
        <f>VLOOKUP($K5260,TONG_SL!$A:$D,2,0)</f>
        <v>Gà muối 500g</v>
      </c>
      <c r="N5260" s="21" t="str">
        <f t="shared" si="530"/>
        <v>K-C6</v>
      </c>
      <c r="Q5260" s="21" t="str">
        <f>VLOOKUP(K5260,TONG_SL!$A:$D,3,0)</f>
        <v>Túi</v>
      </c>
      <c r="R5260" s="263">
        <v>3</v>
      </c>
      <c r="S5260" s="263"/>
      <c r="T5260" s="263">
        <f>VLOOKUP(VLOOKUP(G5260,Ma_KH!$A:$R,18,0)&amp;K5260,Gia_MB!$A:$F,6,0)</f>
        <v>111058</v>
      </c>
      <c r="U5260" s="264">
        <f t="shared" si="531"/>
        <v>333174</v>
      </c>
      <c r="V5260" s="263"/>
      <c r="W5260" s="265">
        <f t="shared" si="532"/>
        <v>0</v>
      </c>
      <c r="X5260" s="266" t="str">
        <f t="shared" si="533"/>
        <v>8</v>
      </c>
      <c r="Y5260" s="263"/>
      <c r="Z5260" s="264">
        <f t="shared" si="534"/>
        <v>26653.920000000002</v>
      </c>
      <c r="AA5260" s="267">
        <f>VLOOKUP(G5260,Ma_KH!$A:$R,14,0)</f>
        <v>60</v>
      </c>
    </row>
    <row r="5261" spans="1:27" hidden="1" x14ac:dyDescent="0.25">
      <c r="A5261" s="259">
        <v>45995</v>
      </c>
      <c r="B5261" s="260">
        <v>4180885326</v>
      </c>
      <c r="C5261" s="151" t="s">
        <v>7767</v>
      </c>
      <c r="D5261" s="237">
        <v>46001</v>
      </c>
      <c r="E5261" s="262"/>
      <c r="F5261" s="261"/>
      <c r="G5261" s="32" t="s">
        <v>1540</v>
      </c>
      <c r="H5261" s="262"/>
      <c r="I5261" s="260">
        <v>4180885326</v>
      </c>
      <c r="J5261" s="260" t="s">
        <v>1788</v>
      </c>
      <c r="K5261" s="337" t="s">
        <v>27</v>
      </c>
      <c r="L5261" s="21" t="str">
        <f>VLOOKUP($K5261,TONG_SL!$A:$D,2,0)</f>
        <v>Chân giò heo muối 300g</v>
      </c>
      <c r="N5261" s="21" t="str">
        <f t="shared" si="530"/>
        <v>K-C6</v>
      </c>
      <c r="Q5261" s="21" t="str">
        <f>VLOOKUP(K5261,TONG_SL!$A:$D,3,0)</f>
        <v>Túi</v>
      </c>
      <c r="R5261" s="263">
        <v>4</v>
      </c>
      <c r="S5261" s="263"/>
      <c r="T5261" s="263">
        <f>VLOOKUP(VLOOKUP(G5261,Ma_KH!$A:$R,18,0)&amp;K5261,Gia_MB!$A:$F,6,0)</f>
        <v>73431</v>
      </c>
      <c r="U5261" s="264">
        <f t="shared" si="531"/>
        <v>293724</v>
      </c>
      <c r="V5261" s="263"/>
      <c r="W5261" s="265">
        <f t="shared" si="532"/>
        <v>0</v>
      </c>
      <c r="X5261" s="266" t="str">
        <f t="shared" si="533"/>
        <v>8</v>
      </c>
      <c r="Y5261" s="263"/>
      <c r="Z5261" s="264">
        <f t="shared" si="534"/>
        <v>23497.920000000002</v>
      </c>
      <c r="AA5261" s="267">
        <f>VLOOKUP(G5261,Ma_KH!$A:$R,14,0)</f>
        <v>60</v>
      </c>
    </row>
    <row r="5262" spans="1:27" hidden="1" x14ac:dyDescent="0.25">
      <c r="A5262" s="259">
        <v>45995</v>
      </c>
      <c r="B5262" s="260">
        <v>4180885326</v>
      </c>
      <c r="C5262" s="151" t="s">
        <v>7767</v>
      </c>
      <c r="D5262" s="237">
        <v>46001</v>
      </c>
      <c r="E5262" s="262"/>
      <c r="F5262" s="261"/>
      <c r="G5262" s="32" t="s">
        <v>1540</v>
      </c>
      <c r="H5262" s="262"/>
      <c r="I5262" s="260">
        <v>4180885326</v>
      </c>
      <c r="J5262" s="260" t="s">
        <v>1788</v>
      </c>
      <c r="K5262" s="337" t="s">
        <v>48</v>
      </c>
      <c r="L5262" s="21" t="str">
        <f>VLOOKUP($K5262,TONG_SL!$A:$D,2,0)</f>
        <v>Mọc Nấm Hương 250g</v>
      </c>
      <c r="N5262" s="21" t="str">
        <f t="shared" si="530"/>
        <v>K-C6</v>
      </c>
      <c r="Q5262" s="21" t="str">
        <f>VLOOKUP(K5262,TONG_SL!$A:$D,3,0)</f>
        <v>Túi</v>
      </c>
      <c r="R5262" s="263">
        <v>2</v>
      </c>
      <c r="S5262" s="263"/>
      <c r="T5262" s="263">
        <f>VLOOKUP(VLOOKUP(G5262,Ma_KH!$A:$R,18,0)&amp;K5262,Gia_MB!$A:$F,6,0)</f>
        <v>46000</v>
      </c>
      <c r="U5262" s="264">
        <f t="shared" si="531"/>
        <v>92000</v>
      </c>
      <c r="V5262" s="263"/>
      <c r="W5262" s="265">
        <f t="shared" si="532"/>
        <v>0</v>
      </c>
      <c r="X5262" s="266" t="str">
        <f t="shared" si="533"/>
        <v>8</v>
      </c>
      <c r="Y5262" s="263"/>
      <c r="Z5262" s="264">
        <f t="shared" si="534"/>
        <v>7360</v>
      </c>
      <c r="AA5262" s="267">
        <f>VLOOKUP(G5262,Ma_KH!$A:$R,14,0)</f>
        <v>60</v>
      </c>
    </row>
    <row r="5263" spans="1:27" hidden="1" x14ac:dyDescent="0.25">
      <c r="A5263" s="259">
        <v>45995</v>
      </c>
      <c r="B5263" s="260">
        <v>4180885326</v>
      </c>
      <c r="C5263" s="151" t="s">
        <v>7767</v>
      </c>
      <c r="D5263" s="237">
        <v>46001</v>
      </c>
      <c r="E5263" s="262"/>
      <c r="F5263" s="261"/>
      <c r="G5263" s="32" t="s">
        <v>1540</v>
      </c>
      <c r="H5263" s="262"/>
      <c r="I5263" s="260">
        <v>4180885326</v>
      </c>
      <c r="J5263" s="260" t="s">
        <v>1788</v>
      </c>
      <c r="K5263" s="337" t="s">
        <v>34</v>
      </c>
      <c r="L5263" s="21" t="str">
        <f>VLOOKUP($K5263,TONG_SL!$A:$D,2,0)</f>
        <v>Tai heo muối 200g</v>
      </c>
      <c r="N5263" s="21" t="str">
        <f t="shared" si="530"/>
        <v>K-C6</v>
      </c>
      <c r="Q5263" s="21" t="str">
        <f>VLOOKUP(K5263,TONG_SL!$A:$D,3,0)</f>
        <v>Túi</v>
      </c>
      <c r="R5263" s="263">
        <v>2</v>
      </c>
      <c r="S5263" s="263"/>
      <c r="T5263" s="263">
        <f>VLOOKUP(VLOOKUP(G5263,Ma_KH!$A:$R,18,0)&amp;K5263,Gia_MB!$A:$F,6,0)</f>
        <v>55595</v>
      </c>
      <c r="U5263" s="264">
        <f t="shared" si="531"/>
        <v>111190</v>
      </c>
      <c r="V5263" s="263"/>
      <c r="W5263" s="265">
        <f t="shared" si="532"/>
        <v>0</v>
      </c>
      <c r="X5263" s="266" t="str">
        <f t="shared" si="533"/>
        <v>8</v>
      </c>
      <c r="Y5263" s="263"/>
      <c r="Z5263" s="264">
        <f t="shared" si="534"/>
        <v>8895.2000000000007</v>
      </c>
      <c r="AA5263" s="267">
        <f>VLOOKUP(G5263,Ma_KH!$A:$R,14,0)</f>
        <v>60</v>
      </c>
    </row>
    <row r="5264" spans="1:27" hidden="1" x14ac:dyDescent="0.25">
      <c r="A5264" s="259">
        <v>45995</v>
      </c>
      <c r="B5264" s="260">
        <v>4180885326</v>
      </c>
      <c r="C5264" s="151" t="s">
        <v>7767</v>
      </c>
      <c r="D5264" s="237">
        <v>46001</v>
      </c>
      <c r="E5264" s="262"/>
      <c r="F5264" s="261"/>
      <c r="G5264" s="32" t="s">
        <v>1540</v>
      </c>
      <c r="H5264" s="262"/>
      <c r="I5264" s="260">
        <v>4180885326</v>
      </c>
      <c r="J5264" s="260" t="s">
        <v>1788</v>
      </c>
      <c r="K5264" s="337" t="s">
        <v>32</v>
      </c>
      <c r="L5264" s="21" t="str">
        <f>VLOOKUP($K5264,TONG_SL!$A:$D,2,0)</f>
        <v>Giò Tai Lưỡi Xào 250g</v>
      </c>
      <c r="N5264" s="21" t="str">
        <f t="shared" si="530"/>
        <v>K-C6</v>
      </c>
      <c r="Q5264" s="21" t="str">
        <f>VLOOKUP(K5264,TONG_SL!$A:$D,3,0)</f>
        <v>Túi</v>
      </c>
      <c r="R5264" s="263">
        <v>4</v>
      </c>
      <c r="S5264" s="263"/>
      <c r="T5264" s="263">
        <f>VLOOKUP(VLOOKUP(G5264,Ma_KH!$A:$R,18,0)&amp;K5264,Gia_MB!$A:$F,6,0)</f>
        <v>50182</v>
      </c>
      <c r="U5264" s="264">
        <f t="shared" si="531"/>
        <v>200728</v>
      </c>
      <c r="V5264" s="263"/>
      <c r="W5264" s="265">
        <f t="shared" si="532"/>
        <v>0</v>
      </c>
      <c r="X5264" s="266" t="str">
        <f t="shared" si="533"/>
        <v>8</v>
      </c>
      <c r="Y5264" s="263"/>
      <c r="Z5264" s="264">
        <f t="shared" si="534"/>
        <v>16058.24</v>
      </c>
      <c r="AA5264" s="267">
        <f>VLOOKUP(G5264,Ma_KH!$A:$R,14,0)</f>
        <v>60</v>
      </c>
    </row>
    <row r="5265" spans="1:27" hidden="1" x14ac:dyDescent="0.25">
      <c r="A5265" s="259">
        <v>45995</v>
      </c>
      <c r="B5265" s="260">
        <v>4180885184</v>
      </c>
      <c r="C5265" s="151" t="s">
        <v>7767</v>
      </c>
      <c r="D5265" s="237">
        <v>46001</v>
      </c>
      <c r="E5265" s="262"/>
      <c r="F5265" s="261"/>
      <c r="G5265" s="32" t="s">
        <v>1484</v>
      </c>
      <c r="H5265" s="262"/>
      <c r="I5265" s="260">
        <v>4180885184</v>
      </c>
      <c r="J5265" s="260" t="s">
        <v>1788</v>
      </c>
      <c r="K5265" s="337" t="s">
        <v>32</v>
      </c>
      <c r="L5265" s="21" t="str">
        <f>VLOOKUP($K5265,TONG_SL!$A:$D,2,0)</f>
        <v>Giò Tai Lưỡi Xào 250g</v>
      </c>
      <c r="N5265" s="21" t="str">
        <f t="shared" si="530"/>
        <v>K-C6</v>
      </c>
      <c r="Q5265" s="21" t="str">
        <f>VLOOKUP(K5265,TONG_SL!$A:$D,3,0)</f>
        <v>Túi</v>
      </c>
      <c r="R5265" s="263">
        <v>2</v>
      </c>
      <c r="S5265" s="263"/>
      <c r="T5265" s="263">
        <f>VLOOKUP(VLOOKUP(G5265,Ma_KH!$A:$R,18,0)&amp;K5265,Gia_MB!$A:$F,6,0)</f>
        <v>50182</v>
      </c>
      <c r="U5265" s="264">
        <f t="shared" si="531"/>
        <v>100364</v>
      </c>
      <c r="V5265" s="263"/>
      <c r="W5265" s="265">
        <f t="shared" si="532"/>
        <v>0</v>
      </c>
      <c r="X5265" s="266" t="str">
        <f t="shared" si="533"/>
        <v>8</v>
      </c>
      <c r="Y5265" s="263"/>
      <c r="Z5265" s="264">
        <f t="shared" si="534"/>
        <v>8029.12</v>
      </c>
      <c r="AA5265" s="267">
        <f>VLOOKUP(G5265,Ma_KH!$A:$R,14,0)</f>
        <v>60</v>
      </c>
    </row>
    <row r="5266" spans="1:27" hidden="1" x14ac:dyDescent="0.25">
      <c r="A5266" s="259">
        <v>45995</v>
      </c>
      <c r="B5266" s="260">
        <v>4180885184</v>
      </c>
      <c r="C5266" s="151" t="s">
        <v>7767</v>
      </c>
      <c r="D5266" s="237">
        <v>46001</v>
      </c>
      <c r="E5266" s="262"/>
      <c r="F5266" s="261"/>
      <c r="G5266" s="32" t="s">
        <v>1484</v>
      </c>
      <c r="H5266" s="262"/>
      <c r="I5266" s="260">
        <v>4180885184</v>
      </c>
      <c r="J5266" s="260" t="s">
        <v>1788</v>
      </c>
      <c r="K5266" s="337" t="s">
        <v>27</v>
      </c>
      <c r="L5266" s="21" t="str">
        <f>VLOOKUP($K5266,TONG_SL!$A:$D,2,0)</f>
        <v>Chân giò heo muối 300g</v>
      </c>
      <c r="N5266" s="21" t="str">
        <f t="shared" si="530"/>
        <v>K-C6</v>
      </c>
      <c r="Q5266" s="21" t="str">
        <f>VLOOKUP(K5266,TONG_SL!$A:$D,3,0)</f>
        <v>Túi</v>
      </c>
      <c r="R5266" s="263">
        <v>6</v>
      </c>
      <c r="S5266" s="263"/>
      <c r="T5266" s="263">
        <f>VLOOKUP(VLOOKUP(G5266,Ma_KH!$A:$R,18,0)&amp;K5266,Gia_MB!$A:$F,6,0)</f>
        <v>73431</v>
      </c>
      <c r="U5266" s="264">
        <f t="shared" si="531"/>
        <v>440586</v>
      </c>
      <c r="V5266" s="263"/>
      <c r="W5266" s="265">
        <f t="shared" si="532"/>
        <v>0</v>
      </c>
      <c r="X5266" s="266" t="str">
        <f t="shared" si="533"/>
        <v>8</v>
      </c>
      <c r="Y5266" s="263"/>
      <c r="Z5266" s="264">
        <f t="shared" si="534"/>
        <v>35246.879999999997</v>
      </c>
      <c r="AA5266" s="267">
        <f>VLOOKUP(G5266,Ma_KH!$A:$R,14,0)</f>
        <v>60</v>
      </c>
    </row>
    <row r="5267" spans="1:27" hidden="1" x14ac:dyDescent="0.25">
      <c r="A5267" s="259">
        <v>45995</v>
      </c>
      <c r="B5267" s="260">
        <v>4180885184</v>
      </c>
      <c r="C5267" s="151" t="s">
        <v>7767</v>
      </c>
      <c r="D5267" s="237">
        <v>46001</v>
      </c>
      <c r="E5267" s="262"/>
      <c r="F5267" s="261"/>
      <c r="G5267" s="32" t="s">
        <v>1484</v>
      </c>
      <c r="H5267" s="262"/>
      <c r="I5267" s="260">
        <v>4180885184</v>
      </c>
      <c r="J5267" s="260" t="s">
        <v>1788</v>
      </c>
      <c r="K5267" s="337" t="s">
        <v>30</v>
      </c>
      <c r="L5267" s="21" t="str">
        <f>VLOOKUP($K5267,TONG_SL!$A:$D,2,0)</f>
        <v>Gà muối 500g</v>
      </c>
      <c r="N5267" s="21" t="str">
        <f t="shared" si="530"/>
        <v>K-C6</v>
      </c>
      <c r="Q5267" s="21" t="str">
        <f>VLOOKUP(K5267,TONG_SL!$A:$D,3,0)</f>
        <v>Túi</v>
      </c>
      <c r="R5267" s="263">
        <v>3</v>
      </c>
      <c r="S5267" s="263"/>
      <c r="T5267" s="263">
        <f>VLOOKUP(VLOOKUP(G5267,Ma_KH!$A:$R,18,0)&amp;K5267,Gia_MB!$A:$F,6,0)</f>
        <v>111058</v>
      </c>
      <c r="U5267" s="264">
        <f t="shared" si="531"/>
        <v>333174</v>
      </c>
      <c r="V5267" s="263"/>
      <c r="W5267" s="265">
        <f t="shared" si="532"/>
        <v>0</v>
      </c>
      <c r="X5267" s="266" t="str">
        <f t="shared" si="533"/>
        <v>8</v>
      </c>
      <c r="Y5267" s="263"/>
      <c r="Z5267" s="264">
        <f t="shared" si="534"/>
        <v>26653.920000000002</v>
      </c>
      <c r="AA5267" s="267">
        <f>VLOOKUP(G5267,Ma_KH!$A:$R,14,0)</f>
        <v>60</v>
      </c>
    </row>
    <row r="5268" spans="1:27" hidden="1" x14ac:dyDescent="0.25">
      <c r="A5268" s="259">
        <v>45995</v>
      </c>
      <c r="B5268" s="260">
        <v>4180884486</v>
      </c>
      <c r="C5268" s="151" t="s">
        <v>7767</v>
      </c>
      <c r="D5268" s="237">
        <v>46001</v>
      </c>
      <c r="E5268" s="262"/>
      <c r="F5268" s="261"/>
      <c r="G5268" s="32" t="s">
        <v>1135</v>
      </c>
      <c r="H5268" s="262"/>
      <c r="I5268" s="260">
        <v>4180884486</v>
      </c>
      <c r="J5268" s="260" t="s">
        <v>1788</v>
      </c>
      <c r="K5268" s="337" t="s">
        <v>32</v>
      </c>
      <c r="L5268" s="21" t="str">
        <f>VLOOKUP($K5268,TONG_SL!$A:$D,2,0)</f>
        <v>Giò Tai Lưỡi Xào 250g</v>
      </c>
      <c r="N5268" s="21" t="str">
        <f t="shared" si="530"/>
        <v>K-C6</v>
      </c>
      <c r="Q5268" s="21" t="str">
        <f>VLOOKUP(K5268,TONG_SL!$A:$D,3,0)</f>
        <v>Túi</v>
      </c>
      <c r="R5268" s="263">
        <v>5</v>
      </c>
      <c r="S5268" s="263"/>
      <c r="T5268" s="263">
        <f>VLOOKUP(VLOOKUP(G5268,Ma_KH!$A:$R,18,0)&amp;K5268,Gia_MB!$A:$F,6,0)</f>
        <v>50182</v>
      </c>
      <c r="U5268" s="264">
        <f t="shared" si="531"/>
        <v>250910</v>
      </c>
      <c r="V5268" s="263"/>
      <c r="W5268" s="265">
        <f t="shared" si="532"/>
        <v>0</v>
      </c>
      <c r="X5268" s="266" t="str">
        <f t="shared" si="533"/>
        <v>8</v>
      </c>
      <c r="Y5268" s="263"/>
      <c r="Z5268" s="264">
        <f t="shared" si="534"/>
        <v>20072.8</v>
      </c>
      <c r="AA5268" s="267">
        <f>VLOOKUP(G5268,Ma_KH!$A:$R,14,0)</f>
        <v>60</v>
      </c>
    </row>
    <row r="5269" spans="1:27" hidden="1" x14ac:dyDescent="0.25">
      <c r="A5269" s="259">
        <v>45995</v>
      </c>
      <c r="B5269" s="260">
        <v>4180884486</v>
      </c>
      <c r="C5269" s="151" t="s">
        <v>7767</v>
      </c>
      <c r="D5269" s="237">
        <v>46001</v>
      </c>
      <c r="E5269" s="262"/>
      <c r="F5269" s="261"/>
      <c r="G5269" s="32" t="s">
        <v>1135</v>
      </c>
      <c r="H5269" s="262"/>
      <c r="I5269" s="260">
        <v>4180884486</v>
      </c>
      <c r="J5269" s="260" t="s">
        <v>1788</v>
      </c>
      <c r="K5269" s="337" t="s">
        <v>34</v>
      </c>
      <c r="L5269" s="21" t="str">
        <f>VLOOKUP($K5269,TONG_SL!$A:$D,2,0)</f>
        <v>Tai heo muối 200g</v>
      </c>
      <c r="N5269" s="21" t="str">
        <f t="shared" si="530"/>
        <v>K-C6</v>
      </c>
      <c r="Q5269" s="21" t="str">
        <f>VLOOKUP(K5269,TONG_SL!$A:$D,3,0)</f>
        <v>Túi</v>
      </c>
      <c r="R5269" s="263">
        <v>3</v>
      </c>
      <c r="S5269" s="263"/>
      <c r="T5269" s="263">
        <f>VLOOKUP(VLOOKUP(G5269,Ma_KH!$A:$R,18,0)&amp;K5269,Gia_MB!$A:$F,6,0)</f>
        <v>55595</v>
      </c>
      <c r="U5269" s="264">
        <f t="shared" si="531"/>
        <v>166785</v>
      </c>
      <c r="V5269" s="263"/>
      <c r="W5269" s="265">
        <f t="shared" si="532"/>
        <v>0</v>
      </c>
      <c r="X5269" s="266" t="str">
        <f t="shared" si="533"/>
        <v>8</v>
      </c>
      <c r="Y5269" s="263"/>
      <c r="Z5269" s="264">
        <f t="shared" si="534"/>
        <v>13342.800000000001</v>
      </c>
      <c r="AA5269" s="267">
        <f>VLOOKUP(G5269,Ma_KH!$A:$R,14,0)</f>
        <v>60</v>
      </c>
    </row>
    <row r="5270" spans="1:27" hidden="1" x14ac:dyDescent="0.25">
      <c r="A5270" s="259">
        <v>45995</v>
      </c>
      <c r="B5270" s="260">
        <v>4180884486</v>
      </c>
      <c r="C5270" s="151" t="s">
        <v>7767</v>
      </c>
      <c r="D5270" s="237">
        <v>46001</v>
      </c>
      <c r="E5270" s="262"/>
      <c r="F5270" s="261"/>
      <c r="G5270" s="32" t="s">
        <v>1135</v>
      </c>
      <c r="H5270" s="262"/>
      <c r="I5270" s="260">
        <v>4180884486</v>
      </c>
      <c r="J5270" s="260" t="s">
        <v>1788</v>
      </c>
      <c r="K5270" s="337" t="s">
        <v>27</v>
      </c>
      <c r="L5270" s="21" t="str">
        <f>VLOOKUP($K5270,TONG_SL!$A:$D,2,0)</f>
        <v>Chân giò heo muối 300g</v>
      </c>
      <c r="N5270" s="21" t="str">
        <f t="shared" si="530"/>
        <v>K-C6</v>
      </c>
      <c r="Q5270" s="21" t="str">
        <f>VLOOKUP(K5270,TONG_SL!$A:$D,3,0)</f>
        <v>Túi</v>
      </c>
      <c r="R5270" s="263">
        <v>4</v>
      </c>
      <c r="S5270" s="263"/>
      <c r="T5270" s="263">
        <f>VLOOKUP(VLOOKUP(G5270,Ma_KH!$A:$R,18,0)&amp;K5270,Gia_MB!$A:$F,6,0)</f>
        <v>73431</v>
      </c>
      <c r="U5270" s="264">
        <f t="shared" si="531"/>
        <v>293724</v>
      </c>
      <c r="V5270" s="263"/>
      <c r="W5270" s="265">
        <f t="shared" si="532"/>
        <v>0</v>
      </c>
      <c r="X5270" s="266" t="str">
        <f t="shared" si="533"/>
        <v>8</v>
      </c>
      <c r="Y5270" s="263"/>
      <c r="Z5270" s="264">
        <f t="shared" si="534"/>
        <v>23497.920000000002</v>
      </c>
      <c r="AA5270" s="267">
        <f>VLOOKUP(G5270,Ma_KH!$A:$R,14,0)</f>
        <v>60</v>
      </c>
    </row>
    <row r="5271" spans="1:27" hidden="1" x14ac:dyDescent="0.25">
      <c r="A5271" s="259">
        <v>45995</v>
      </c>
      <c r="B5271" s="260">
        <v>4180884486</v>
      </c>
      <c r="C5271" s="151" t="s">
        <v>7767</v>
      </c>
      <c r="D5271" s="237">
        <v>46001</v>
      </c>
      <c r="E5271" s="262"/>
      <c r="F5271" s="261"/>
      <c r="G5271" s="32" t="s">
        <v>1135</v>
      </c>
      <c r="H5271" s="262"/>
      <c r="I5271" s="260">
        <v>4180884486</v>
      </c>
      <c r="J5271" s="260" t="s">
        <v>1788</v>
      </c>
      <c r="K5271" s="337" t="s">
        <v>48</v>
      </c>
      <c r="L5271" s="21" t="str">
        <f>VLOOKUP($K5271,TONG_SL!$A:$D,2,0)</f>
        <v>Mọc Nấm Hương 250g</v>
      </c>
      <c r="N5271" s="21" t="str">
        <f t="shared" si="530"/>
        <v>K-C6</v>
      </c>
      <c r="Q5271" s="21" t="str">
        <f>VLOOKUP(K5271,TONG_SL!$A:$D,3,0)</f>
        <v>Túi</v>
      </c>
      <c r="R5271" s="263">
        <v>4</v>
      </c>
      <c r="S5271" s="263"/>
      <c r="T5271" s="263">
        <f>VLOOKUP(VLOOKUP(G5271,Ma_KH!$A:$R,18,0)&amp;K5271,Gia_MB!$A:$F,6,0)</f>
        <v>46000</v>
      </c>
      <c r="U5271" s="264">
        <f t="shared" si="531"/>
        <v>184000</v>
      </c>
      <c r="V5271" s="263"/>
      <c r="W5271" s="265">
        <f t="shared" si="532"/>
        <v>0</v>
      </c>
      <c r="X5271" s="266" t="str">
        <f t="shared" si="533"/>
        <v>8</v>
      </c>
      <c r="Y5271" s="263"/>
      <c r="Z5271" s="264">
        <f t="shared" si="534"/>
        <v>14720</v>
      </c>
      <c r="AA5271" s="267">
        <f>VLOOKUP(G5271,Ma_KH!$A:$R,14,0)</f>
        <v>60</v>
      </c>
    </row>
    <row r="5272" spans="1:27" hidden="1" x14ac:dyDescent="0.25">
      <c r="A5272" s="259">
        <v>45995</v>
      </c>
      <c r="B5272" s="260">
        <v>4180884486</v>
      </c>
      <c r="C5272" s="151" t="s">
        <v>7767</v>
      </c>
      <c r="D5272" s="237">
        <v>46001</v>
      </c>
      <c r="E5272" s="262"/>
      <c r="F5272" s="261"/>
      <c r="G5272" s="32" t="s">
        <v>1135</v>
      </c>
      <c r="H5272" s="262"/>
      <c r="I5272" s="260">
        <v>4180884486</v>
      </c>
      <c r="J5272" s="260" t="s">
        <v>1788</v>
      </c>
      <c r="K5272" s="337" t="s">
        <v>30</v>
      </c>
      <c r="L5272" s="21" t="str">
        <f>VLOOKUP($K5272,TONG_SL!$A:$D,2,0)</f>
        <v>Gà muối 500g</v>
      </c>
      <c r="N5272" s="21" t="str">
        <f t="shared" si="530"/>
        <v>K-C6</v>
      </c>
      <c r="Q5272" s="21" t="str">
        <f>VLOOKUP(K5272,TONG_SL!$A:$D,3,0)</f>
        <v>Túi</v>
      </c>
      <c r="R5272" s="263">
        <v>3</v>
      </c>
      <c r="S5272" s="263"/>
      <c r="T5272" s="263">
        <f>VLOOKUP(VLOOKUP(G5272,Ma_KH!$A:$R,18,0)&amp;K5272,Gia_MB!$A:$F,6,0)</f>
        <v>111058</v>
      </c>
      <c r="U5272" s="264">
        <f t="shared" si="531"/>
        <v>333174</v>
      </c>
      <c r="V5272" s="263"/>
      <c r="W5272" s="265">
        <f t="shared" si="532"/>
        <v>0</v>
      </c>
      <c r="X5272" s="266" t="str">
        <f t="shared" si="533"/>
        <v>8</v>
      </c>
      <c r="Y5272" s="263"/>
      <c r="Z5272" s="264">
        <f t="shared" si="534"/>
        <v>26653.920000000002</v>
      </c>
      <c r="AA5272" s="267">
        <f>VLOOKUP(G5272,Ma_KH!$A:$R,14,0)</f>
        <v>60</v>
      </c>
    </row>
    <row r="5273" spans="1:27" hidden="1" x14ac:dyDescent="0.25">
      <c r="A5273" s="259">
        <v>45995</v>
      </c>
      <c r="B5273" s="260">
        <v>4180884958</v>
      </c>
      <c r="C5273" s="151" t="s">
        <v>7767</v>
      </c>
      <c r="D5273" s="237">
        <v>46001</v>
      </c>
      <c r="E5273" s="262"/>
      <c r="F5273" s="261"/>
      <c r="G5273" s="32" t="s">
        <v>205</v>
      </c>
      <c r="H5273" s="262"/>
      <c r="I5273" s="260">
        <v>4180884958</v>
      </c>
      <c r="J5273" s="260" t="s">
        <v>1788</v>
      </c>
      <c r="K5273" s="337" t="s">
        <v>27</v>
      </c>
      <c r="L5273" s="21" t="str">
        <f>VLOOKUP($K5273,TONG_SL!$A:$D,2,0)</f>
        <v>Chân giò heo muối 300g</v>
      </c>
      <c r="N5273" s="21" t="str">
        <f t="shared" si="530"/>
        <v>K-C6</v>
      </c>
      <c r="Q5273" s="21" t="str">
        <f>VLOOKUP(K5273,TONG_SL!$A:$D,3,0)</f>
        <v>Túi</v>
      </c>
      <c r="R5273" s="263">
        <v>6</v>
      </c>
      <c r="S5273" s="263"/>
      <c r="T5273" s="263">
        <f>VLOOKUP(VLOOKUP(G5273,Ma_KH!$A:$R,18,0)&amp;K5273,Gia_MB!$A:$F,6,0)</f>
        <v>73431</v>
      </c>
      <c r="U5273" s="264">
        <f t="shared" si="531"/>
        <v>440586</v>
      </c>
      <c r="V5273" s="263"/>
      <c r="W5273" s="265">
        <f t="shared" si="532"/>
        <v>0</v>
      </c>
      <c r="X5273" s="266" t="str">
        <f t="shared" si="533"/>
        <v>8</v>
      </c>
      <c r="Y5273" s="263"/>
      <c r="Z5273" s="264">
        <f t="shared" si="534"/>
        <v>35246.879999999997</v>
      </c>
      <c r="AA5273" s="267">
        <f>VLOOKUP(G5273,Ma_KH!$A:$R,14,0)</f>
        <v>60</v>
      </c>
    </row>
    <row r="5274" spans="1:27" hidden="1" x14ac:dyDescent="0.25">
      <c r="A5274" s="259">
        <v>45995</v>
      </c>
      <c r="B5274" s="260">
        <v>4180884959</v>
      </c>
      <c r="C5274" s="151" t="s">
        <v>7767</v>
      </c>
      <c r="D5274" s="237">
        <v>46001</v>
      </c>
      <c r="E5274" s="262"/>
      <c r="F5274" s="261"/>
      <c r="G5274" s="32" t="s">
        <v>1435</v>
      </c>
      <c r="H5274" s="262"/>
      <c r="I5274" s="260">
        <v>4180884959</v>
      </c>
      <c r="J5274" s="260" t="s">
        <v>1788</v>
      </c>
      <c r="K5274" s="337" t="s">
        <v>32</v>
      </c>
      <c r="L5274" s="21" t="str">
        <f>VLOOKUP($K5274,TONG_SL!$A:$D,2,0)</f>
        <v>Giò Tai Lưỡi Xào 250g</v>
      </c>
      <c r="N5274" s="21" t="str">
        <f t="shared" si="530"/>
        <v>K-C6</v>
      </c>
      <c r="Q5274" s="21" t="str">
        <f>VLOOKUP(K5274,TONG_SL!$A:$D,3,0)</f>
        <v>Túi</v>
      </c>
      <c r="R5274" s="263">
        <v>2</v>
      </c>
      <c r="S5274" s="263"/>
      <c r="T5274" s="263">
        <f>VLOOKUP(VLOOKUP(G5274,Ma_KH!$A:$R,18,0)&amp;K5274,Gia_MB!$A:$F,6,0)</f>
        <v>50182</v>
      </c>
      <c r="U5274" s="264">
        <f t="shared" si="531"/>
        <v>100364</v>
      </c>
      <c r="V5274" s="263"/>
      <c r="W5274" s="265">
        <f t="shared" si="532"/>
        <v>0</v>
      </c>
      <c r="X5274" s="266" t="str">
        <f t="shared" si="533"/>
        <v>8</v>
      </c>
      <c r="Y5274" s="263"/>
      <c r="Z5274" s="264">
        <f t="shared" si="534"/>
        <v>8029.12</v>
      </c>
      <c r="AA5274" s="267">
        <f>VLOOKUP(G5274,Ma_KH!$A:$R,14,0)</f>
        <v>60</v>
      </c>
    </row>
    <row r="5275" spans="1:27" hidden="1" x14ac:dyDescent="0.25">
      <c r="A5275" s="259">
        <v>45995</v>
      </c>
      <c r="B5275" s="260">
        <v>4180884959</v>
      </c>
      <c r="C5275" s="151" t="s">
        <v>7767</v>
      </c>
      <c r="D5275" s="237">
        <v>46001</v>
      </c>
      <c r="E5275" s="262"/>
      <c r="F5275" s="261"/>
      <c r="G5275" s="32" t="s">
        <v>1435</v>
      </c>
      <c r="H5275" s="262"/>
      <c r="I5275" s="260">
        <v>4180884959</v>
      </c>
      <c r="J5275" s="260" t="s">
        <v>1788</v>
      </c>
      <c r="K5275" s="337" t="s">
        <v>48</v>
      </c>
      <c r="L5275" s="21" t="str">
        <f>VLOOKUP($K5275,TONG_SL!$A:$D,2,0)</f>
        <v>Mọc Nấm Hương 250g</v>
      </c>
      <c r="N5275" s="21" t="str">
        <f t="shared" si="530"/>
        <v>K-C6</v>
      </c>
      <c r="Q5275" s="21" t="str">
        <f>VLOOKUP(K5275,TONG_SL!$A:$D,3,0)</f>
        <v>Túi</v>
      </c>
      <c r="R5275" s="263">
        <v>2</v>
      </c>
      <c r="S5275" s="263"/>
      <c r="T5275" s="263">
        <f>VLOOKUP(VLOOKUP(G5275,Ma_KH!$A:$R,18,0)&amp;K5275,Gia_MB!$A:$F,6,0)</f>
        <v>46000</v>
      </c>
      <c r="U5275" s="264">
        <f t="shared" si="531"/>
        <v>92000</v>
      </c>
      <c r="V5275" s="263"/>
      <c r="W5275" s="265">
        <f t="shared" si="532"/>
        <v>0</v>
      </c>
      <c r="X5275" s="266" t="str">
        <f t="shared" si="533"/>
        <v>8</v>
      </c>
      <c r="Y5275" s="263"/>
      <c r="Z5275" s="264">
        <f t="shared" si="534"/>
        <v>7360</v>
      </c>
      <c r="AA5275" s="267">
        <f>VLOOKUP(G5275,Ma_KH!$A:$R,14,0)</f>
        <v>60</v>
      </c>
    </row>
    <row r="5276" spans="1:27" hidden="1" x14ac:dyDescent="0.25">
      <c r="A5276" s="259">
        <v>45995</v>
      </c>
      <c r="B5276" s="260">
        <v>4180884959</v>
      </c>
      <c r="C5276" s="151" t="s">
        <v>7767</v>
      </c>
      <c r="D5276" s="237">
        <v>46001</v>
      </c>
      <c r="E5276" s="262"/>
      <c r="F5276" s="261"/>
      <c r="G5276" s="32" t="s">
        <v>1435</v>
      </c>
      <c r="H5276" s="262"/>
      <c r="I5276" s="260">
        <v>4180884959</v>
      </c>
      <c r="J5276" s="260" t="s">
        <v>1788</v>
      </c>
      <c r="K5276" s="337" t="s">
        <v>30</v>
      </c>
      <c r="L5276" s="21" t="str">
        <f>VLOOKUP($K5276,TONG_SL!$A:$D,2,0)</f>
        <v>Gà muối 500g</v>
      </c>
      <c r="N5276" s="21" t="str">
        <f t="shared" si="530"/>
        <v>K-C6</v>
      </c>
      <c r="Q5276" s="21" t="str">
        <f>VLOOKUP(K5276,TONG_SL!$A:$D,3,0)</f>
        <v>Túi</v>
      </c>
      <c r="R5276" s="263">
        <v>4</v>
      </c>
      <c r="S5276" s="263"/>
      <c r="T5276" s="263">
        <f>VLOOKUP(VLOOKUP(G5276,Ma_KH!$A:$R,18,0)&amp;K5276,Gia_MB!$A:$F,6,0)</f>
        <v>111058</v>
      </c>
      <c r="U5276" s="264">
        <f t="shared" si="531"/>
        <v>444232</v>
      </c>
      <c r="V5276" s="263"/>
      <c r="W5276" s="265">
        <f t="shared" si="532"/>
        <v>0</v>
      </c>
      <c r="X5276" s="266" t="str">
        <f t="shared" si="533"/>
        <v>8</v>
      </c>
      <c r="Y5276" s="263"/>
      <c r="Z5276" s="264">
        <f t="shared" si="534"/>
        <v>35538.559999999998</v>
      </c>
      <c r="AA5276" s="267">
        <f>VLOOKUP(G5276,Ma_KH!$A:$R,14,0)</f>
        <v>60</v>
      </c>
    </row>
    <row r="5277" spans="1:27" hidden="1" x14ac:dyDescent="0.25">
      <c r="A5277" s="259">
        <v>45995</v>
      </c>
      <c r="B5277" s="260">
        <v>4180885237</v>
      </c>
      <c r="C5277" s="151" t="s">
        <v>7767</v>
      </c>
      <c r="D5277" s="237">
        <v>46001</v>
      </c>
      <c r="E5277" s="262"/>
      <c r="F5277" s="261"/>
      <c r="G5277" s="32" t="s">
        <v>123</v>
      </c>
      <c r="H5277" s="262"/>
      <c r="I5277" s="260">
        <v>4180885237</v>
      </c>
      <c r="J5277" s="260" t="s">
        <v>1788</v>
      </c>
      <c r="K5277" s="337" t="s">
        <v>27</v>
      </c>
      <c r="L5277" s="21" t="str">
        <f>VLOOKUP($K5277,TONG_SL!$A:$D,2,0)</f>
        <v>Chân giò heo muối 300g</v>
      </c>
      <c r="N5277" s="21" t="str">
        <f t="shared" si="530"/>
        <v>K-C6</v>
      </c>
      <c r="Q5277" s="21" t="str">
        <f>VLOOKUP(K5277,TONG_SL!$A:$D,3,0)</f>
        <v>Túi</v>
      </c>
      <c r="R5277" s="263">
        <v>7</v>
      </c>
      <c r="S5277" s="263"/>
      <c r="T5277" s="263">
        <f>VLOOKUP(VLOOKUP(G5277,Ma_KH!$A:$R,18,0)&amp;K5277,Gia_MB!$A:$F,6,0)</f>
        <v>73431</v>
      </c>
      <c r="U5277" s="264">
        <f t="shared" si="531"/>
        <v>514017</v>
      </c>
      <c r="V5277" s="263"/>
      <c r="W5277" s="265">
        <f t="shared" si="532"/>
        <v>0</v>
      </c>
      <c r="X5277" s="266" t="str">
        <f t="shared" si="533"/>
        <v>8</v>
      </c>
      <c r="Y5277" s="263"/>
      <c r="Z5277" s="264">
        <f t="shared" si="534"/>
        <v>41121.360000000001</v>
      </c>
      <c r="AA5277" s="267">
        <f>VLOOKUP(G5277,Ma_KH!$A:$R,14,0)</f>
        <v>60</v>
      </c>
    </row>
    <row r="5278" spans="1:27" hidden="1" x14ac:dyDescent="0.25">
      <c r="A5278" s="259">
        <v>45995</v>
      </c>
      <c r="B5278" s="260">
        <v>4180885237</v>
      </c>
      <c r="C5278" s="151" t="s">
        <v>7767</v>
      </c>
      <c r="D5278" s="237">
        <v>46001</v>
      </c>
      <c r="E5278" s="262"/>
      <c r="F5278" s="261"/>
      <c r="G5278" s="32" t="s">
        <v>123</v>
      </c>
      <c r="H5278" s="262"/>
      <c r="I5278" s="260">
        <v>4180885237</v>
      </c>
      <c r="J5278" s="260" t="s">
        <v>1788</v>
      </c>
      <c r="K5278" s="337" t="s">
        <v>48</v>
      </c>
      <c r="L5278" s="21" t="str">
        <f>VLOOKUP($K5278,TONG_SL!$A:$D,2,0)</f>
        <v>Mọc Nấm Hương 250g</v>
      </c>
      <c r="N5278" s="21" t="str">
        <f t="shared" si="530"/>
        <v>K-C6</v>
      </c>
      <c r="Q5278" s="21" t="str">
        <f>VLOOKUP(K5278,TONG_SL!$A:$D,3,0)</f>
        <v>Túi</v>
      </c>
      <c r="R5278" s="263">
        <v>4</v>
      </c>
      <c r="S5278" s="263"/>
      <c r="T5278" s="263">
        <f>VLOOKUP(VLOOKUP(G5278,Ma_KH!$A:$R,18,0)&amp;K5278,Gia_MB!$A:$F,6,0)</f>
        <v>46000</v>
      </c>
      <c r="U5278" s="264">
        <f t="shared" si="531"/>
        <v>184000</v>
      </c>
      <c r="V5278" s="263"/>
      <c r="W5278" s="265">
        <f t="shared" si="532"/>
        <v>0</v>
      </c>
      <c r="X5278" s="266" t="str">
        <f t="shared" si="533"/>
        <v>8</v>
      </c>
      <c r="Y5278" s="263"/>
      <c r="Z5278" s="264">
        <f t="shared" si="534"/>
        <v>14720</v>
      </c>
      <c r="AA5278" s="267">
        <f>VLOOKUP(G5278,Ma_KH!$A:$R,14,0)</f>
        <v>60</v>
      </c>
    </row>
    <row r="5279" spans="1:27" hidden="1" x14ac:dyDescent="0.25">
      <c r="A5279" s="259">
        <v>45995</v>
      </c>
      <c r="B5279" s="260">
        <v>4180885237</v>
      </c>
      <c r="C5279" s="151" t="s">
        <v>7767</v>
      </c>
      <c r="D5279" s="237">
        <v>46001</v>
      </c>
      <c r="E5279" s="262"/>
      <c r="F5279" s="261"/>
      <c r="G5279" s="32" t="s">
        <v>123</v>
      </c>
      <c r="H5279" s="262"/>
      <c r="I5279" s="260">
        <v>4180885237</v>
      </c>
      <c r="J5279" s="260" t="s">
        <v>1788</v>
      </c>
      <c r="K5279" s="337" t="s">
        <v>30</v>
      </c>
      <c r="L5279" s="21" t="str">
        <f>VLOOKUP($K5279,TONG_SL!$A:$D,2,0)</f>
        <v>Gà muối 500g</v>
      </c>
      <c r="N5279" s="21" t="str">
        <f t="shared" si="530"/>
        <v>K-C6</v>
      </c>
      <c r="Q5279" s="21" t="str">
        <f>VLOOKUP(K5279,TONG_SL!$A:$D,3,0)</f>
        <v>Túi</v>
      </c>
      <c r="R5279" s="263">
        <v>3</v>
      </c>
      <c r="S5279" s="263"/>
      <c r="T5279" s="263">
        <f>VLOOKUP(VLOOKUP(G5279,Ma_KH!$A:$R,18,0)&amp;K5279,Gia_MB!$A:$F,6,0)</f>
        <v>111058</v>
      </c>
      <c r="U5279" s="264">
        <f t="shared" si="531"/>
        <v>333174</v>
      </c>
      <c r="V5279" s="263"/>
      <c r="W5279" s="265">
        <f t="shared" si="532"/>
        <v>0</v>
      </c>
      <c r="X5279" s="266" t="str">
        <f t="shared" si="533"/>
        <v>8</v>
      </c>
      <c r="Y5279" s="263"/>
      <c r="Z5279" s="264">
        <f t="shared" si="534"/>
        <v>26653.920000000002</v>
      </c>
      <c r="AA5279" s="267">
        <f>VLOOKUP(G5279,Ma_KH!$A:$R,14,0)</f>
        <v>60</v>
      </c>
    </row>
    <row r="5280" spans="1:27" hidden="1" x14ac:dyDescent="0.25">
      <c r="A5280" s="259">
        <v>45995</v>
      </c>
      <c r="B5280" s="260">
        <v>4180884921</v>
      </c>
      <c r="C5280" s="151" t="s">
        <v>7767</v>
      </c>
      <c r="D5280" s="237">
        <v>46001</v>
      </c>
      <c r="E5280" s="262"/>
      <c r="F5280" s="261"/>
      <c r="G5280" s="32" t="s">
        <v>1434</v>
      </c>
      <c r="H5280" s="262"/>
      <c r="I5280" s="260">
        <v>4180884921</v>
      </c>
      <c r="J5280" s="260" t="s">
        <v>1788</v>
      </c>
      <c r="K5280" s="337" t="s">
        <v>32</v>
      </c>
      <c r="L5280" s="21" t="str">
        <f>VLOOKUP($K5280,TONG_SL!$A:$D,2,0)</f>
        <v>Giò Tai Lưỡi Xào 250g</v>
      </c>
      <c r="N5280" s="21" t="str">
        <f t="shared" si="530"/>
        <v>K-C6</v>
      </c>
      <c r="Q5280" s="21" t="str">
        <f>VLOOKUP(K5280,TONG_SL!$A:$D,3,0)</f>
        <v>Túi</v>
      </c>
      <c r="R5280" s="263">
        <v>1</v>
      </c>
      <c r="S5280" s="263"/>
      <c r="T5280" s="263">
        <f>VLOOKUP(VLOOKUP(G5280,Ma_KH!$A:$R,18,0)&amp;K5280,Gia_MB!$A:$F,6,0)</f>
        <v>50182</v>
      </c>
      <c r="U5280" s="264">
        <f t="shared" si="531"/>
        <v>50182</v>
      </c>
      <c r="V5280" s="263"/>
      <c r="W5280" s="265">
        <f t="shared" si="532"/>
        <v>0</v>
      </c>
      <c r="X5280" s="266" t="str">
        <f t="shared" si="533"/>
        <v>8</v>
      </c>
      <c r="Y5280" s="263"/>
      <c r="Z5280" s="264">
        <f t="shared" si="534"/>
        <v>4014.56</v>
      </c>
      <c r="AA5280" s="267">
        <f>VLOOKUP(G5280,Ma_KH!$A:$R,14,0)</f>
        <v>60</v>
      </c>
    </row>
    <row r="5281" spans="1:27" hidden="1" x14ac:dyDescent="0.25">
      <c r="A5281" s="259">
        <v>45995</v>
      </c>
      <c r="B5281" s="260">
        <v>4180884921</v>
      </c>
      <c r="C5281" s="151" t="s">
        <v>7767</v>
      </c>
      <c r="D5281" s="237">
        <v>46001</v>
      </c>
      <c r="E5281" s="262"/>
      <c r="F5281" s="261"/>
      <c r="G5281" s="32" t="s">
        <v>1434</v>
      </c>
      <c r="H5281" s="262"/>
      <c r="I5281" s="260">
        <v>4180884921</v>
      </c>
      <c r="J5281" s="260" t="s">
        <v>1788</v>
      </c>
      <c r="K5281" s="337" t="s">
        <v>27</v>
      </c>
      <c r="L5281" s="21" t="str">
        <f>VLOOKUP($K5281,TONG_SL!$A:$D,2,0)</f>
        <v>Chân giò heo muối 300g</v>
      </c>
      <c r="N5281" s="21" t="str">
        <f t="shared" si="530"/>
        <v>K-C6</v>
      </c>
      <c r="Q5281" s="21" t="str">
        <f>VLOOKUP(K5281,TONG_SL!$A:$D,3,0)</f>
        <v>Túi</v>
      </c>
      <c r="R5281" s="263">
        <v>4</v>
      </c>
      <c r="S5281" s="263"/>
      <c r="T5281" s="263">
        <f>VLOOKUP(VLOOKUP(G5281,Ma_KH!$A:$R,18,0)&amp;K5281,Gia_MB!$A:$F,6,0)</f>
        <v>73431</v>
      </c>
      <c r="U5281" s="264">
        <f t="shared" si="531"/>
        <v>293724</v>
      </c>
      <c r="V5281" s="263"/>
      <c r="W5281" s="265">
        <f t="shared" si="532"/>
        <v>0</v>
      </c>
      <c r="X5281" s="266" t="str">
        <f t="shared" si="533"/>
        <v>8</v>
      </c>
      <c r="Y5281" s="263"/>
      <c r="Z5281" s="264">
        <f t="shared" si="534"/>
        <v>23497.920000000002</v>
      </c>
      <c r="AA5281" s="267">
        <f>VLOOKUP(G5281,Ma_KH!$A:$R,14,0)</f>
        <v>60</v>
      </c>
    </row>
    <row r="5282" spans="1:27" hidden="1" x14ac:dyDescent="0.25">
      <c r="A5282" s="259">
        <v>45995</v>
      </c>
      <c r="B5282" s="260">
        <v>4180884921</v>
      </c>
      <c r="C5282" s="151" t="s">
        <v>7767</v>
      </c>
      <c r="D5282" s="237">
        <v>46001</v>
      </c>
      <c r="E5282" s="262"/>
      <c r="F5282" s="261"/>
      <c r="G5282" s="32" t="s">
        <v>1434</v>
      </c>
      <c r="H5282" s="262"/>
      <c r="I5282" s="260">
        <v>4180884921</v>
      </c>
      <c r="J5282" s="260" t="s">
        <v>1788</v>
      </c>
      <c r="K5282" s="337" t="s">
        <v>48</v>
      </c>
      <c r="L5282" s="21" t="str">
        <f>VLOOKUP($K5282,TONG_SL!$A:$D,2,0)</f>
        <v>Mọc Nấm Hương 250g</v>
      </c>
      <c r="N5282" s="21" t="str">
        <f t="shared" si="530"/>
        <v>K-C6</v>
      </c>
      <c r="Q5282" s="21" t="str">
        <f>VLOOKUP(K5282,TONG_SL!$A:$D,3,0)</f>
        <v>Túi</v>
      </c>
      <c r="R5282" s="263">
        <v>6</v>
      </c>
      <c r="S5282" s="263"/>
      <c r="T5282" s="263">
        <f>VLOOKUP(VLOOKUP(G5282,Ma_KH!$A:$R,18,0)&amp;K5282,Gia_MB!$A:$F,6,0)</f>
        <v>46000</v>
      </c>
      <c r="U5282" s="264">
        <f t="shared" si="531"/>
        <v>276000</v>
      </c>
      <c r="V5282" s="263"/>
      <c r="W5282" s="265">
        <f t="shared" si="532"/>
        <v>0</v>
      </c>
      <c r="X5282" s="266" t="str">
        <f t="shared" si="533"/>
        <v>8</v>
      </c>
      <c r="Y5282" s="263"/>
      <c r="Z5282" s="264">
        <f t="shared" si="534"/>
        <v>22080</v>
      </c>
      <c r="AA5282" s="267">
        <f>VLOOKUP(G5282,Ma_KH!$A:$R,14,0)</f>
        <v>60</v>
      </c>
    </row>
    <row r="5283" spans="1:27" hidden="1" x14ac:dyDescent="0.25">
      <c r="A5283" s="259">
        <v>45995</v>
      </c>
      <c r="B5283" s="260">
        <v>4180884921</v>
      </c>
      <c r="C5283" s="151" t="s">
        <v>7767</v>
      </c>
      <c r="D5283" s="237">
        <v>46001</v>
      </c>
      <c r="E5283" s="262"/>
      <c r="F5283" s="261"/>
      <c r="G5283" s="32" t="s">
        <v>1434</v>
      </c>
      <c r="H5283" s="262"/>
      <c r="I5283" s="260">
        <v>4180884921</v>
      </c>
      <c r="J5283" s="260" t="s">
        <v>1788</v>
      </c>
      <c r="K5283" s="337" t="s">
        <v>30</v>
      </c>
      <c r="L5283" s="21" t="str">
        <f>VLOOKUP($K5283,TONG_SL!$A:$D,2,0)</f>
        <v>Gà muối 500g</v>
      </c>
      <c r="N5283" s="21" t="str">
        <f t="shared" si="530"/>
        <v>K-C6</v>
      </c>
      <c r="Q5283" s="21" t="str">
        <f>VLOOKUP(K5283,TONG_SL!$A:$D,3,0)</f>
        <v>Túi</v>
      </c>
      <c r="R5283" s="263">
        <v>11</v>
      </c>
      <c r="S5283" s="263"/>
      <c r="T5283" s="263">
        <f>VLOOKUP(VLOOKUP(G5283,Ma_KH!$A:$R,18,0)&amp;K5283,Gia_MB!$A:$F,6,0)</f>
        <v>111058</v>
      </c>
      <c r="U5283" s="264">
        <f t="shared" si="531"/>
        <v>1221638</v>
      </c>
      <c r="V5283" s="263"/>
      <c r="W5283" s="265">
        <f t="shared" si="532"/>
        <v>0</v>
      </c>
      <c r="X5283" s="266" t="str">
        <f t="shared" si="533"/>
        <v>8</v>
      </c>
      <c r="Y5283" s="263"/>
      <c r="Z5283" s="264">
        <f t="shared" si="534"/>
        <v>97731.040000000008</v>
      </c>
      <c r="AA5283" s="267">
        <f>VLOOKUP(G5283,Ma_KH!$A:$R,14,0)</f>
        <v>60</v>
      </c>
    </row>
    <row r="5284" spans="1:27" hidden="1" x14ac:dyDescent="0.25">
      <c r="A5284" s="259">
        <v>45995</v>
      </c>
      <c r="B5284" s="260">
        <v>4180885057</v>
      </c>
      <c r="C5284" s="151" t="s">
        <v>7767</v>
      </c>
      <c r="D5284" s="237">
        <v>46001</v>
      </c>
      <c r="E5284" s="262"/>
      <c r="F5284" s="261"/>
      <c r="G5284" s="32" t="s">
        <v>107</v>
      </c>
      <c r="H5284" s="262"/>
      <c r="I5284" s="260">
        <v>4180885057</v>
      </c>
      <c r="J5284" s="260" t="s">
        <v>1788</v>
      </c>
      <c r="K5284" s="337" t="s">
        <v>30</v>
      </c>
      <c r="L5284" s="21" t="str">
        <f>VLOOKUP($K5284,TONG_SL!$A:$D,2,0)</f>
        <v>Gà muối 500g</v>
      </c>
      <c r="N5284" s="21" t="str">
        <f t="shared" si="530"/>
        <v>K-C6</v>
      </c>
      <c r="Q5284" s="21" t="str">
        <f>VLOOKUP(K5284,TONG_SL!$A:$D,3,0)</f>
        <v>Túi</v>
      </c>
      <c r="R5284" s="263">
        <v>1</v>
      </c>
      <c r="S5284" s="263"/>
      <c r="T5284" s="263">
        <f>VLOOKUP(VLOOKUP(G5284,Ma_KH!$A:$R,18,0)&amp;K5284,Gia_MB!$A:$F,6,0)</f>
        <v>111058</v>
      </c>
      <c r="U5284" s="264">
        <f t="shared" si="531"/>
        <v>111058</v>
      </c>
      <c r="V5284" s="263"/>
      <c r="W5284" s="265">
        <f t="shared" si="532"/>
        <v>0</v>
      </c>
      <c r="X5284" s="266" t="str">
        <f t="shared" si="533"/>
        <v>8</v>
      </c>
      <c r="Y5284" s="263"/>
      <c r="Z5284" s="264">
        <f t="shared" si="534"/>
        <v>8884.64</v>
      </c>
      <c r="AA5284" s="267">
        <f>VLOOKUP(G5284,Ma_KH!$A:$R,14,0)</f>
        <v>60</v>
      </c>
    </row>
    <row r="5285" spans="1:27" hidden="1" x14ac:dyDescent="0.25">
      <c r="A5285" s="259">
        <v>45995</v>
      </c>
      <c r="B5285" s="260">
        <v>4180885057</v>
      </c>
      <c r="C5285" s="151" t="s">
        <v>7767</v>
      </c>
      <c r="D5285" s="237">
        <v>46001</v>
      </c>
      <c r="E5285" s="262"/>
      <c r="F5285" s="261"/>
      <c r="G5285" s="32" t="s">
        <v>107</v>
      </c>
      <c r="H5285" s="262"/>
      <c r="I5285" s="260">
        <v>4180885057</v>
      </c>
      <c r="J5285" s="260" t="s">
        <v>1788</v>
      </c>
      <c r="K5285" s="337" t="s">
        <v>27</v>
      </c>
      <c r="L5285" s="21" t="str">
        <f>VLOOKUP($K5285,TONG_SL!$A:$D,2,0)</f>
        <v>Chân giò heo muối 300g</v>
      </c>
      <c r="N5285" s="21" t="str">
        <f t="shared" si="530"/>
        <v>K-C6</v>
      </c>
      <c r="Q5285" s="21" t="str">
        <f>VLOOKUP(K5285,TONG_SL!$A:$D,3,0)</f>
        <v>Túi</v>
      </c>
      <c r="R5285" s="263">
        <v>14</v>
      </c>
      <c r="S5285" s="263"/>
      <c r="T5285" s="263">
        <f>VLOOKUP(VLOOKUP(G5285,Ma_KH!$A:$R,18,0)&amp;K5285,Gia_MB!$A:$F,6,0)</f>
        <v>73431</v>
      </c>
      <c r="U5285" s="264">
        <f t="shared" si="531"/>
        <v>1028034</v>
      </c>
      <c r="V5285" s="263"/>
      <c r="W5285" s="265">
        <f t="shared" si="532"/>
        <v>0</v>
      </c>
      <c r="X5285" s="266" t="str">
        <f t="shared" si="533"/>
        <v>8</v>
      </c>
      <c r="Y5285" s="263"/>
      <c r="Z5285" s="264">
        <f t="shared" si="534"/>
        <v>82242.720000000001</v>
      </c>
      <c r="AA5285" s="267">
        <f>VLOOKUP(G5285,Ma_KH!$A:$R,14,0)</f>
        <v>60</v>
      </c>
    </row>
    <row r="5286" spans="1:27" hidden="1" x14ac:dyDescent="0.25">
      <c r="A5286" s="259">
        <v>45995</v>
      </c>
      <c r="B5286" s="260">
        <v>4180885057</v>
      </c>
      <c r="C5286" s="151" t="s">
        <v>7767</v>
      </c>
      <c r="D5286" s="237">
        <v>46001</v>
      </c>
      <c r="E5286" s="262"/>
      <c r="F5286" s="261"/>
      <c r="G5286" s="32" t="s">
        <v>107</v>
      </c>
      <c r="H5286" s="262"/>
      <c r="I5286" s="260">
        <v>4180885057</v>
      </c>
      <c r="J5286" s="260" t="s">
        <v>1788</v>
      </c>
      <c r="K5286" s="337" t="s">
        <v>48</v>
      </c>
      <c r="L5286" s="21" t="str">
        <f>VLOOKUP($K5286,TONG_SL!$A:$D,2,0)</f>
        <v>Mọc Nấm Hương 250g</v>
      </c>
      <c r="N5286" s="21" t="str">
        <f t="shared" si="530"/>
        <v>K-C6</v>
      </c>
      <c r="Q5286" s="21" t="str">
        <f>VLOOKUP(K5286,TONG_SL!$A:$D,3,0)</f>
        <v>Túi</v>
      </c>
      <c r="R5286" s="263">
        <v>1</v>
      </c>
      <c r="S5286" s="263"/>
      <c r="T5286" s="263">
        <f>VLOOKUP(VLOOKUP(G5286,Ma_KH!$A:$R,18,0)&amp;K5286,Gia_MB!$A:$F,6,0)</f>
        <v>46000</v>
      </c>
      <c r="U5286" s="264">
        <f t="shared" si="531"/>
        <v>46000</v>
      </c>
      <c r="V5286" s="263"/>
      <c r="W5286" s="265">
        <f t="shared" si="532"/>
        <v>0</v>
      </c>
      <c r="X5286" s="266" t="str">
        <f t="shared" si="533"/>
        <v>8</v>
      </c>
      <c r="Y5286" s="263"/>
      <c r="Z5286" s="264">
        <f t="shared" si="534"/>
        <v>3680</v>
      </c>
      <c r="AA5286" s="267">
        <f>VLOOKUP(G5286,Ma_KH!$A:$R,14,0)</f>
        <v>60</v>
      </c>
    </row>
    <row r="5287" spans="1:27" hidden="1" x14ac:dyDescent="0.25">
      <c r="A5287" s="259">
        <v>45995</v>
      </c>
      <c r="B5287" s="260">
        <v>4180885358</v>
      </c>
      <c r="C5287" s="151" t="s">
        <v>7767</v>
      </c>
      <c r="D5287" s="237">
        <v>46001</v>
      </c>
      <c r="E5287" s="262"/>
      <c r="F5287" s="261"/>
      <c r="G5287" s="32" t="s">
        <v>1551</v>
      </c>
      <c r="H5287" s="262"/>
      <c r="I5287" s="260">
        <v>4180885358</v>
      </c>
      <c r="J5287" s="260" t="s">
        <v>1788</v>
      </c>
      <c r="K5287" s="337" t="s">
        <v>30</v>
      </c>
      <c r="L5287" s="21" t="str">
        <f>VLOOKUP($K5287,TONG_SL!$A:$D,2,0)</f>
        <v>Gà muối 500g</v>
      </c>
      <c r="N5287" s="21" t="str">
        <f t="shared" si="530"/>
        <v>K-C6</v>
      </c>
      <c r="Q5287" s="21" t="str">
        <f>VLOOKUP(K5287,TONG_SL!$A:$D,3,0)</f>
        <v>Túi</v>
      </c>
      <c r="R5287" s="263">
        <v>6</v>
      </c>
      <c r="S5287" s="263"/>
      <c r="T5287" s="263">
        <f>VLOOKUP(VLOOKUP(G5287,Ma_KH!$A:$R,18,0)&amp;K5287,Gia_MB!$A:$F,6,0)</f>
        <v>111058</v>
      </c>
      <c r="U5287" s="264">
        <f t="shared" si="531"/>
        <v>666348</v>
      </c>
      <c r="V5287" s="263"/>
      <c r="W5287" s="265">
        <f t="shared" si="532"/>
        <v>0</v>
      </c>
      <c r="X5287" s="266" t="str">
        <f t="shared" si="533"/>
        <v>8</v>
      </c>
      <c r="Y5287" s="263"/>
      <c r="Z5287" s="264">
        <f t="shared" si="534"/>
        <v>53307.840000000004</v>
      </c>
      <c r="AA5287" s="267">
        <f>VLOOKUP(G5287,Ma_KH!$A:$R,14,0)</f>
        <v>60</v>
      </c>
    </row>
    <row r="5288" spans="1:27" hidden="1" x14ac:dyDescent="0.25">
      <c r="A5288" s="259">
        <v>45995</v>
      </c>
      <c r="B5288" s="260">
        <v>4180885358</v>
      </c>
      <c r="C5288" s="151" t="s">
        <v>7767</v>
      </c>
      <c r="D5288" s="237">
        <v>46001</v>
      </c>
      <c r="E5288" s="262"/>
      <c r="F5288" s="261"/>
      <c r="G5288" s="32" t="s">
        <v>1551</v>
      </c>
      <c r="H5288" s="262"/>
      <c r="I5288" s="260">
        <v>4180885358</v>
      </c>
      <c r="J5288" s="260" t="s">
        <v>1788</v>
      </c>
      <c r="K5288" s="337" t="s">
        <v>48</v>
      </c>
      <c r="L5288" s="21" t="str">
        <f>VLOOKUP($K5288,TONG_SL!$A:$D,2,0)</f>
        <v>Mọc Nấm Hương 250g</v>
      </c>
      <c r="N5288" s="21" t="str">
        <f t="shared" si="530"/>
        <v>K-C6</v>
      </c>
      <c r="Q5288" s="21" t="str">
        <f>VLOOKUP(K5288,TONG_SL!$A:$D,3,0)</f>
        <v>Túi</v>
      </c>
      <c r="R5288" s="263">
        <v>6</v>
      </c>
      <c r="S5288" s="263"/>
      <c r="T5288" s="263">
        <f>VLOOKUP(VLOOKUP(G5288,Ma_KH!$A:$R,18,0)&amp;K5288,Gia_MB!$A:$F,6,0)</f>
        <v>46000</v>
      </c>
      <c r="U5288" s="264">
        <f t="shared" ref="U5288:U5319" si="535">T5288*R5288</f>
        <v>276000</v>
      </c>
      <c r="V5288" s="263"/>
      <c r="W5288" s="265">
        <f t="shared" ref="W5288:W5319" si="536">U5288*V5288</f>
        <v>0</v>
      </c>
      <c r="X5288" s="266" t="str">
        <f t="shared" ref="X5288:X5320" si="537">IF(B5288&lt;&gt;"","8","0")</f>
        <v>8</v>
      </c>
      <c r="Y5288" s="263"/>
      <c r="Z5288" s="264">
        <f t="shared" ref="Z5288:Z5320" si="538">U5288*X5288%</f>
        <v>22080</v>
      </c>
      <c r="AA5288" s="267">
        <f>VLOOKUP(G5288,Ma_KH!$A:$R,14,0)</f>
        <v>60</v>
      </c>
    </row>
    <row r="5289" spans="1:27" hidden="1" x14ac:dyDescent="0.25">
      <c r="A5289" s="259">
        <v>45995</v>
      </c>
      <c r="B5289" s="260">
        <v>4180885358</v>
      </c>
      <c r="C5289" s="151" t="s">
        <v>7767</v>
      </c>
      <c r="D5289" s="237">
        <v>46001</v>
      </c>
      <c r="E5289" s="262"/>
      <c r="F5289" s="261"/>
      <c r="G5289" s="32" t="s">
        <v>1551</v>
      </c>
      <c r="H5289" s="262"/>
      <c r="I5289" s="260">
        <v>4180885358</v>
      </c>
      <c r="J5289" s="260" t="s">
        <v>1788</v>
      </c>
      <c r="K5289" s="337" t="s">
        <v>27</v>
      </c>
      <c r="L5289" s="21" t="str">
        <f>VLOOKUP($K5289,TONG_SL!$A:$D,2,0)</f>
        <v>Chân giò heo muối 300g</v>
      </c>
      <c r="N5289" s="21" t="str">
        <f t="shared" si="530"/>
        <v>K-C6</v>
      </c>
      <c r="Q5289" s="21" t="str">
        <f>VLOOKUP(K5289,TONG_SL!$A:$D,3,0)</f>
        <v>Túi</v>
      </c>
      <c r="R5289" s="263">
        <v>11</v>
      </c>
      <c r="S5289" s="263"/>
      <c r="T5289" s="263">
        <f>VLOOKUP(VLOOKUP(G5289,Ma_KH!$A:$R,18,0)&amp;K5289,Gia_MB!$A:$F,6,0)</f>
        <v>73431</v>
      </c>
      <c r="U5289" s="264">
        <f t="shared" si="535"/>
        <v>807741</v>
      </c>
      <c r="V5289" s="263"/>
      <c r="W5289" s="265">
        <f t="shared" si="536"/>
        <v>0</v>
      </c>
      <c r="X5289" s="266" t="str">
        <f t="shared" si="537"/>
        <v>8</v>
      </c>
      <c r="Y5289" s="263"/>
      <c r="Z5289" s="264">
        <f t="shared" si="538"/>
        <v>64619.28</v>
      </c>
      <c r="AA5289" s="267">
        <f>VLOOKUP(G5289,Ma_KH!$A:$R,14,0)</f>
        <v>60</v>
      </c>
    </row>
    <row r="5290" spans="1:27" hidden="1" x14ac:dyDescent="0.25">
      <c r="A5290" s="259">
        <v>45995</v>
      </c>
      <c r="B5290" s="260">
        <v>4180885358</v>
      </c>
      <c r="C5290" s="151" t="s">
        <v>7767</v>
      </c>
      <c r="D5290" s="237">
        <v>46001</v>
      </c>
      <c r="E5290" s="262"/>
      <c r="F5290" s="261"/>
      <c r="G5290" s="32" t="s">
        <v>1551</v>
      </c>
      <c r="H5290" s="262"/>
      <c r="I5290" s="260">
        <v>4180885358</v>
      </c>
      <c r="J5290" s="260" t="s">
        <v>1788</v>
      </c>
      <c r="K5290" s="337" t="s">
        <v>32</v>
      </c>
      <c r="L5290" s="21" t="str">
        <f>VLOOKUP($K5290,TONG_SL!$A:$D,2,0)</f>
        <v>Giò Tai Lưỡi Xào 250g</v>
      </c>
      <c r="N5290" s="21" t="str">
        <f t="shared" si="530"/>
        <v>K-C6</v>
      </c>
      <c r="Q5290" s="21" t="str">
        <f>VLOOKUP(K5290,TONG_SL!$A:$D,3,0)</f>
        <v>Túi</v>
      </c>
      <c r="R5290" s="263">
        <v>8</v>
      </c>
      <c r="S5290" s="263"/>
      <c r="T5290" s="263">
        <f>VLOOKUP(VLOOKUP(G5290,Ma_KH!$A:$R,18,0)&amp;K5290,Gia_MB!$A:$F,6,0)</f>
        <v>50182</v>
      </c>
      <c r="U5290" s="264">
        <f t="shared" si="535"/>
        <v>401456</v>
      </c>
      <c r="V5290" s="263"/>
      <c r="W5290" s="265">
        <f t="shared" si="536"/>
        <v>0</v>
      </c>
      <c r="X5290" s="266" t="str">
        <f t="shared" si="537"/>
        <v>8</v>
      </c>
      <c r="Y5290" s="263"/>
      <c r="Z5290" s="264">
        <f t="shared" si="538"/>
        <v>32116.48</v>
      </c>
      <c r="AA5290" s="267">
        <f>VLOOKUP(G5290,Ma_KH!$A:$R,14,0)</f>
        <v>60</v>
      </c>
    </row>
    <row r="5291" spans="1:27" hidden="1" x14ac:dyDescent="0.25">
      <c r="A5291" s="259">
        <v>45995</v>
      </c>
      <c r="B5291" s="260">
        <v>4180885358</v>
      </c>
      <c r="C5291" s="151" t="s">
        <v>7767</v>
      </c>
      <c r="D5291" s="237">
        <v>46001</v>
      </c>
      <c r="E5291" s="262"/>
      <c r="F5291" s="261"/>
      <c r="G5291" s="32" t="s">
        <v>1551</v>
      </c>
      <c r="H5291" s="262"/>
      <c r="I5291" s="260">
        <v>4180885358</v>
      </c>
      <c r="J5291" s="260" t="s">
        <v>1788</v>
      </c>
      <c r="K5291" s="337" t="s">
        <v>34</v>
      </c>
      <c r="L5291" s="21" t="str">
        <f>VLOOKUP($K5291,TONG_SL!$A:$D,2,0)</f>
        <v>Tai heo muối 200g</v>
      </c>
      <c r="N5291" s="21" t="str">
        <f t="shared" si="530"/>
        <v>K-C6</v>
      </c>
      <c r="Q5291" s="21" t="str">
        <f>VLOOKUP(K5291,TONG_SL!$A:$D,3,0)</f>
        <v>Túi</v>
      </c>
      <c r="R5291" s="263">
        <v>6</v>
      </c>
      <c r="S5291" s="263"/>
      <c r="T5291" s="263">
        <f>VLOOKUP(VLOOKUP(G5291,Ma_KH!$A:$R,18,0)&amp;K5291,Gia_MB!$A:$F,6,0)</f>
        <v>55595</v>
      </c>
      <c r="U5291" s="264">
        <f t="shared" si="535"/>
        <v>333570</v>
      </c>
      <c r="V5291" s="263"/>
      <c r="W5291" s="265">
        <f t="shared" si="536"/>
        <v>0</v>
      </c>
      <c r="X5291" s="266" t="str">
        <f t="shared" si="537"/>
        <v>8</v>
      </c>
      <c r="Y5291" s="263"/>
      <c r="Z5291" s="264">
        <f t="shared" si="538"/>
        <v>26685.600000000002</v>
      </c>
      <c r="AA5291" s="267">
        <f>VLOOKUP(G5291,Ma_KH!$A:$R,14,0)</f>
        <v>60</v>
      </c>
    </row>
    <row r="5292" spans="1:27" hidden="1" x14ac:dyDescent="0.25">
      <c r="A5292" s="259">
        <v>45995</v>
      </c>
      <c r="B5292" s="260">
        <v>4180885329</v>
      </c>
      <c r="C5292" s="151" t="s">
        <v>7767</v>
      </c>
      <c r="D5292" s="237">
        <v>46001</v>
      </c>
      <c r="E5292" s="262"/>
      <c r="F5292" s="261"/>
      <c r="G5292" s="32" t="s">
        <v>1543</v>
      </c>
      <c r="H5292" s="262"/>
      <c r="I5292" s="260">
        <v>4180885329</v>
      </c>
      <c r="J5292" s="260" t="s">
        <v>1788</v>
      </c>
      <c r="K5292" s="337" t="s">
        <v>34</v>
      </c>
      <c r="L5292" s="21" t="str">
        <f>VLOOKUP($K5292,TONG_SL!$A:$D,2,0)</f>
        <v>Tai heo muối 200g</v>
      </c>
      <c r="N5292" s="21" t="str">
        <f t="shared" si="530"/>
        <v>K-C6</v>
      </c>
      <c r="Q5292" s="21" t="str">
        <f>VLOOKUP(K5292,TONG_SL!$A:$D,3,0)</f>
        <v>Túi</v>
      </c>
      <c r="R5292" s="263">
        <v>2</v>
      </c>
      <c r="S5292" s="263"/>
      <c r="T5292" s="263">
        <f>VLOOKUP(VLOOKUP(G5292,Ma_KH!$A:$R,18,0)&amp;K5292,Gia_MB!$A:$F,6,0)</f>
        <v>55595</v>
      </c>
      <c r="U5292" s="264">
        <f t="shared" si="535"/>
        <v>111190</v>
      </c>
      <c r="V5292" s="263"/>
      <c r="W5292" s="265">
        <f t="shared" si="536"/>
        <v>0</v>
      </c>
      <c r="X5292" s="266" t="str">
        <f t="shared" si="537"/>
        <v>8</v>
      </c>
      <c r="Y5292" s="263"/>
      <c r="Z5292" s="264">
        <f t="shared" si="538"/>
        <v>8895.2000000000007</v>
      </c>
      <c r="AA5292" s="267">
        <f>VLOOKUP(G5292,Ma_KH!$A:$R,14,0)</f>
        <v>60</v>
      </c>
    </row>
    <row r="5293" spans="1:27" hidden="1" x14ac:dyDescent="0.25">
      <c r="A5293" s="259">
        <v>45995</v>
      </c>
      <c r="B5293" s="260">
        <v>4180885329</v>
      </c>
      <c r="C5293" s="151" t="s">
        <v>7767</v>
      </c>
      <c r="D5293" s="237">
        <v>46001</v>
      </c>
      <c r="E5293" s="262"/>
      <c r="F5293" s="261"/>
      <c r="G5293" s="32" t="s">
        <v>1543</v>
      </c>
      <c r="H5293" s="262"/>
      <c r="I5293" s="260">
        <v>4180885329</v>
      </c>
      <c r="J5293" s="260" t="s">
        <v>1788</v>
      </c>
      <c r="K5293" s="337" t="s">
        <v>32</v>
      </c>
      <c r="L5293" s="21" t="str">
        <f>VLOOKUP($K5293,TONG_SL!$A:$D,2,0)</f>
        <v>Giò Tai Lưỡi Xào 250g</v>
      </c>
      <c r="N5293" s="21" t="str">
        <f t="shared" si="530"/>
        <v>K-C6</v>
      </c>
      <c r="Q5293" s="21" t="str">
        <f>VLOOKUP(K5293,TONG_SL!$A:$D,3,0)</f>
        <v>Túi</v>
      </c>
      <c r="R5293" s="263">
        <v>2</v>
      </c>
      <c r="S5293" s="263"/>
      <c r="T5293" s="263">
        <f>VLOOKUP(VLOOKUP(G5293,Ma_KH!$A:$R,18,0)&amp;K5293,Gia_MB!$A:$F,6,0)</f>
        <v>50182</v>
      </c>
      <c r="U5293" s="264">
        <f t="shared" si="535"/>
        <v>100364</v>
      </c>
      <c r="V5293" s="263"/>
      <c r="W5293" s="265">
        <f t="shared" si="536"/>
        <v>0</v>
      </c>
      <c r="X5293" s="266" t="str">
        <f t="shared" si="537"/>
        <v>8</v>
      </c>
      <c r="Y5293" s="263"/>
      <c r="Z5293" s="264">
        <f t="shared" si="538"/>
        <v>8029.12</v>
      </c>
      <c r="AA5293" s="267">
        <f>VLOOKUP(G5293,Ma_KH!$A:$R,14,0)</f>
        <v>60</v>
      </c>
    </row>
    <row r="5294" spans="1:27" hidden="1" x14ac:dyDescent="0.25">
      <c r="A5294" s="259">
        <v>45995</v>
      </c>
      <c r="B5294" s="260">
        <v>4180885329</v>
      </c>
      <c r="C5294" s="151" t="s">
        <v>7767</v>
      </c>
      <c r="D5294" s="237">
        <v>46001</v>
      </c>
      <c r="E5294" s="262"/>
      <c r="F5294" s="261"/>
      <c r="G5294" s="32" t="s">
        <v>1543</v>
      </c>
      <c r="H5294" s="262"/>
      <c r="I5294" s="260">
        <v>4180885329</v>
      </c>
      <c r="J5294" s="260" t="s">
        <v>1788</v>
      </c>
      <c r="K5294" s="337" t="s">
        <v>27</v>
      </c>
      <c r="L5294" s="21" t="str">
        <f>VLOOKUP($K5294,TONG_SL!$A:$D,2,0)</f>
        <v>Chân giò heo muối 300g</v>
      </c>
      <c r="N5294" s="21" t="str">
        <f t="shared" si="530"/>
        <v>K-C6</v>
      </c>
      <c r="Q5294" s="21" t="str">
        <f>VLOOKUP(K5294,TONG_SL!$A:$D,3,0)</f>
        <v>Túi</v>
      </c>
      <c r="R5294" s="263">
        <v>12</v>
      </c>
      <c r="S5294" s="263"/>
      <c r="T5294" s="263">
        <f>VLOOKUP(VLOOKUP(G5294,Ma_KH!$A:$R,18,0)&amp;K5294,Gia_MB!$A:$F,6,0)</f>
        <v>73431</v>
      </c>
      <c r="U5294" s="264">
        <f t="shared" si="535"/>
        <v>881172</v>
      </c>
      <c r="V5294" s="263"/>
      <c r="W5294" s="265">
        <f t="shared" si="536"/>
        <v>0</v>
      </c>
      <c r="X5294" s="266" t="str">
        <f t="shared" si="537"/>
        <v>8</v>
      </c>
      <c r="Y5294" s="263"/>
      <c r="Z5294" s="264">
        <f t="shared" si="538"/>
        <v>70493.759999999995</v>
      </c>
      <c r="AA5294" s="267">
        <f>VLOOKUP(G5294,Ma_KH!$A:$R,14,0)</f>
        <v>60</v>
      </c>
    </row>
    <row r="5295" spans="1:27" hidden="1" x14ac:dyDescent="0.25">
      <c r="A5295" s="259">
        <v>45995</v>
      </c>
      <c r="B5295" s="260">
        <v>4180885329</v>
      </c>
      <c r="C5295" s="151" t="s">
        <v>7767</v>
      </c>
      <c r="D5295" s="237">
        <v>46001</v>
      </c>
      <c r="E5295" s="262"/>
      <c r="F5295" s="261"/>
      <c r="G5295" s="32" t="s">
        <v>1543</v>
      </c>
      <c r="H5295" s="262"/>
      <c r="I5295" s="260">
        <v>4180885329</v>
      </c>
      <c r="J5295" s="260" t="s">
        <v>1788</v>
      </c>
      <c r="K5295" s="337" t="s">
        <v>30</v>
      </c>
      <c r="L5295" s="21" t="str">
        <f>VLOOKUP($K5295,TONG_SL!$A:$D,2,0)</f>
        <v>Gà muối 500g</v>
      </c>
      <c r="N5295" s="21" t="str">
        <f t="shared" si="530"/>
        <v>K-C6</v>
      </c>
      <c r="Q5295" s="21" t="str">
        <f>VLOOKUP(K5295,TONG_SL!$A:$D,3,0)</f>
        <v>Túi</v>
      </c>
      <c r="R5295" s="263">
        <v>5</v>
      </c>
      <c r="S5295" s="263"/>
      <c r="T5295" s="263">
        <f>VLOOKUP(VLOOKUP(G5295,Ma_KH!$A:$R,18,0)&amp;K5295,Gia_MB!$A:$F,6,0)</f>
        <v>111058</v>
      </c>
      <c r="U5295" s="264">
        <f t="shared" si="535"/>
        <v>555290</v>
      </c>
      <c r="V5295" s="263"/>
      <c r="W5295" s="265">
        <f t="shared" si="536"/>
        <v>0</v>
      </c>
      <c r="X5295" s="266" t="str">
        <f t="shared" si="537"/>
        <v>8</v>
      </c>
      <c r="Y5295" s="263"/>
      <c r="Z5295" s="264">
        <f t="shared" si="538"/>
        <v>44423.200000000004</v>
      </c>
      <c r="AA5295" s="267">
        <f>VLOOKUP(G5295,Ma_KH!$A:$R,14,0)</f>
        <v>60</v>
      </c>
    </row>
    <row r="5296" spans="1:27" hidden="1" x14ac:dyDescent="0.25">
      <c r="A5296" s="259">
        <v>45995</v>
      </c>
      <c r="B5296" s="260">
        <v>4180885187</v>
      </c>
      <c r="C5296" s="151" t="s">
        <v>7767</v>
      </c>
      <c r="D5296" s="237">
        <v>46001</v>
      </c>
      <c r="E5296" s="262"/>
      <c r="F5296" s="261"/>
      <c r="G5296" s="32" t="s">
        <v>1490</v>
      </c>
      <c r="H5296" s="262"/>
      <c r="I5296" s="260">
        <v>4180885187</v>
      </c>
      <c r="J5296" s="260" t="s">
        <v>1788</v>
      </c>
      <c r="K5296" s="337" t="s">
        <v>30</v>
      </c>
      <c r="L5296" s="21" t="str">
        <f>VLOOKUP($K5296,TONG_SL!$A:$D,2,0)</f>
        <v>Gà muối 500g</v>
      </c>
      <c r="N5296" s="21" t="str">
        <f t="shared" si="530"/>
        <v>K-C6</v>
      </c>
      <c r="Q5296" s="21" t="str">
        <f>VLOOKUP(K5296,TONG_SL!$A:$D,3,0)</f>
        <v>Túi</v>
      </c>
      <c r="R5296" s="263">
        <v>2</v>
      </c>
      <c r="S5296" s="263"/>
      <c r="T5296" s="263">
        <f>VLOOKUP(VLOOKUP(G5296,Ma_KH!$A:$R,18,0)&amp;K5296,Gia_MB!$A:$F,6,0)</f>
        <v>111058</v>
      </c>
      <c r="U5296" s="264">
        <f t="shared" si="535"/>
        <v>222116</v>
      </c>
      <c r="V5296" s="263"/>
      <c r="W5296" s="265">
        <f t="shared" si="536"/>
        <v>0</v>
      </c>
      <c r="X5296" s="266" t="str">
        <f t="shared" si="537"/>
        <v>8</v>
      </c>
      <c r="Y5296" s="263"/>
      <c r="Z5296" s="264">
        <f t="shared" si="538"/>
        <v>17769.28</v>
      </c>
      <c r="AA5296" s="267">
        <f>VLOOKUP(G5296,Ma_KH!$A:$R,14,0)</f>
        <v>60</v>
      </c>
    </row>
    <row r="5297" spans="1:27" hidden="1" x14ac:dyDescent="0.25">
      <c r="A5297" s="259">
        <v>45995</v>
      </c>
      <c r="B5297" s="260">
        <v>4180885187</v>
      </c>
      <c r="C5297" s="151" t="s">
        <v>7767</v>
      </c>
      <c r="D5297" s="237">
        <v>46001</v>
      </c>
      <c r="E5297" s="262"/>
      <c r="F5297" s="261"/>
      <c r="G5297" s="32" t="s">
        <v>1490</v>
      </c>
      <c r="H5297" s="262"/>
      <c r="I5297" s="260">
        <v>4180885187</v>
      </c>
      <c r="J5297" s="260" t="s">
        <v>1788</v>
      </c>
      <c r="K5297" s="337" t="s">
        <v>48</v>
      </c>
      <c r="L5297" s="21" t="str">
        <f>VLOOKUP($K5297,TONG_SL!$A:$D,2,0)</f>
        <v>Mọc Nấm Hương 250g</v>
      </c>
      <c r="N5297" s="21" t="str">
        <f t="shared" si="530"/>
        <v>K-C6</v>
      </c>
      <c r="Q5297" s="21" t="str">
        <f>VLOOKUP(K5297,TONG_SL!$A:$D,3,0)</f>
        <v>Túi</v>
      </c>
      <c r="R5297" s="263">
        <v>2</v>
      </c>
      <c r="S5297" s="263"/>
      <c r="T5297" s="263">
        <f>VLOOKUP(VLOOKUP(G5297,Ma_KH!$A:$R,18,0)&amp;K5297,Gia_MB!$A:$F,6,0)</f>
        <v>46000</v>
      </c>
      <c r="U5297" s="264">
        <f t="shared" si="535"/>
        <v>92000</v>
      </c>
      <c r="V5297" s="263"/>
      <c r="W5297" s="265">
        <f t="shared" si="536"/>
        <v>0</v>
      </c>
      <c r="X5297" s="266" t="str">
        <f t="shared" si="537"/>
        <v>8</v>
      </c>
      <c r="Y5297" s="263"/>
      <c r="Z5297" s="264">
        <f t="shared" si="538"/>
        <v>7360</v>
      </c>
      <c r="AA5297" s="267">
        <f>VLOOKUP(G5297,Ma_KH!$A:$R,14,0)</f>
        <v>60</v>
      </c>
    </row>
    <row r="5298" spans="1:27" hidden="1" x14ac:dyDescent="0.25">
      <c r="A5298" s="259">
        <v>45995</v>
      </c>
      <c r="B5298" s="260">
        <v>4180885187</v>
      </c>
      <c r="C5298" s="151" t="s">
        <v>7767</v>
      </c>
      <c r="D5298" s="237">
        <v>46001</v>
      </c>
      <c r="E5298" s="262"/>
      <c r="F5298" s="261"/>
      <c r="G5298" s="32" t="s">
        <v>1490</v>
      </c>
      <c r="H5298" s="262"/>
      <c r="I5298" s="260">
        <v>4180885187</v>
      </c>
      <c r="J5298" s="260" t="s">
        <v>1788</v>
      </c>
      <c r="K5298" s="337" t="s">
        <v>27</v>
      </c>
      <c r="L5298" s="21" t="str">
        <f>VLOOKUP($K5298,TONG_SL!$A:$D,2,0)</f>
        <v>Chân giò heo muối 300g</v>
      </c>
      <c r="N5298" s="21" t="str">
        <f t="shared" si="530"/>
        <v>K-C6</v>
      </c>
      <c r="Q5298" s="21" t="str">
        <f>VLOOKUP(K5298,TONG_SL!$A:$D,3,0)</f>
        <v>Túi</v>
      </c>
      <c r="R5298" s="263">
        <v>2</v>
      </c>
      <c r="S5298" s="263"/>
      <c r="T5298" s="263">
        <f>VLOOKUP(VLOOKUP(G5298,Ma_KH!$A:$R,18,0)&amp;K5298,Gia_MB!$A:$F,6,0)</f>
        <v>73431</v>
      </c>
      <c r="U5298" s="264">
        <f t="shared" si="535"/>
        <v>146862</v>
      </c>
      <c r="V5298" s="263"/>
      <c r="W5298" s="265">
        <f t="shared" si="536"/>
        <v>0</v>
      </c>
      <c r="X5298" s="266" t="str">
        <f t="shared" si="537"/>
        <v>8</v>
      </c>
      <c r="Y5298" s="263"/>
      <c r="Z5298" s="264">
        <f t="shared" si="538"/>
        <v>11748.960000000001</v>
      </c>
      <c r="AA5298" s="267">
        <f>VLOOKUP(G5298,Ma_KH!$A:$R,14,0)</f>
        <v>60</v>
      </c>
    </row>
    <row r="5299" spans="1:27" hidden="1" x14ac:dyDescent="0.25">
      <c r="A5299" s="259">
        <v>45995</v>
      </c>
      <c r="B5299" s="260">
        <v>4180885187</v>
      </c>
      <c r="C5299" s="151" t="s">
        <v>7767</v>
      </c>
      <c r="D5299" s="237">
        <v>46001</v>
      </c>
      <c r="E5299" s="262"/>
      <c r="F5299" s="261"/>
      <c r="G5299" s="32" t="s">
        <v>1490</v>
      </c>
      <c r="H5299" s="262"/>
      <c r="I5299" s="260">
        <v>4180885187</v>
      </c>
      <c r="J5299" s="260" t="s">
        <v>1788</v>
      </c>
      <c r="K5299" s="337" t="s">
        <v>32</v>
      </c>
      <c r="L5299" s="21" t="str">
        <f>VLOOKUP($K5299,TONG_SL!$A:$D,2,0)</f>
        <v>Giò Tai Lưỡi Xào 250g</v>
      </c>
      <c r="N5299" s="21" t="str">
        <f t="shared" si="530"/>
        <v>K-C6</v>
      </c>
      <c r="Q5299" s="21" t="str">
        <f>VLOOKUP(K5299,TONG_SL!$A:$D,3,0)</f>
        <v>Túi</v>
      </c>
      <c r="R5299" s="263">
        <v>2</v>
      </c>
      <c r="S5299" s="263"/>
      <c r="T5299" s="263">
        <f>VLOOKUP(VLOOKUP(G5299,Ma_KH!$A:$R,18,0)&amp;K5299,Gia_MB!$A:$F,6,0)</f>
        <v>50182</v>
      </c>
      <c r="U5299" s="264">
        <f t="shared" si="535"/>
        <v>100364</v>
      </c>
      <c r="V5299" s="263"/>
      <c r="W5299" s="265">
        <f t="shared" si="536"/>
        <v>0</v>
      </c>
      <c r="X5299" s="266" t="str">
        <f t="shared" si="537"/>
        <v>8</v>
      </c>
      <c r="Y5299" s="263"/>
      <c r="Z5299" s="264">
        <f t="shared" si="538"/>
        <v>8029.12</v>
      </c>
      <c r="AA5299" s="267">
        <f>VLOOKUP(G5299,Ma_KH!$A:$R,14,0)</f>
        <v>60</v>
      </c>
    </row>
    <row r="5300" spans="1:27" hidden="1" x14ac:dyDescent="0.25">
      <c r="A5300" s="259">
        <v>45995</v>
      </c>
      <c r="B5300" s="260">
        <v>4180885189</v>
      </c>
      <c r="C5300" s="151" t="s">
        <v>7767</v>
      </c>
      <c r="D5300" s="237">
        <v>46001</v>
      </c>
      <c r="E5300" s="262"/>
      <c r="F5300" s="261"/>
      <c r="G5300" s="32" t="s">
        <v>119</v>
      </c>
      <c r="H5300" s="262"/>
      <c r="I5300" s="260">
        <v>4180885189</v>
      </c>
      <c r="J5300" s="260" t="s">
        <v>1788</v>
      </c>
      <c r="K5300" s="337" t="s">
        <v>34</v>
      </c>
      <c r="L5300" s="21" t="str">
        <f>VLOOKUP($K5300,TONG_SL!$A:$D,2,0)</f>
        <v>Tai heo muối 200g</v>
      </c>
      <c r="N5300" s="21" t="str">
        <f t="shared" si="530"/>
        <v>K-C6</v>
      </c>
      <c r="Q5300" s="21" t="str">
        <f>VLOOKUP(K5300,TONG_SL!$A:$D,3,0)</f>
        <v>Túi</v>
      </c>
      <c r="R5300" s="263">
        <v>1</v>
      </c>
      <c r="S5300" s="263"/>
      <c r="T5300" s="263">
        <f>VLOOKUP(VLOOKUP(G5300,Ma_KH!$A:$R,18,0)&amp;K5300,Gia_MB!$A:$F,6,0)</f>
        <v>55595</v>
      </c>
      <c r="U5300" s="264">
        <f t="shared" si="535"/>
        <v>55595</v>
      </c>
      <c r="V5300" s="263"/>
      <c r="W5300" s="265">
        <f t="shared" si="536"/>
        <v>0</v>
      </c>
      <c r="X5300" s="266" t="str">
        <f t="shared" si="537"/>
        <v>8</v>
      </c>
      <c r="Y5300" s="263"/>
      <c r="Z5300" s="264">
        <f t="shared" si="538"/>
        <v>4447.6000000000004</v>
      </c>
      <c r="AA5300" s="267">
        <f>VLOOKUP(G5300,Ma_KH!$A:$R,14,0)</f>
        <v>60</v>
      </c>
    </row>
    <row r="5301" spans="1:27" hidden="1" x14ac:dyDescent="0.25">
      <c r="A5301" s="259">
        <v>45995</v>
      </c>
      <c r="B5301" s="260">
        <v>4180885189</v>
      </c>
      <c r="C5301" s="151" t="s">
        <v>7767</v>
      </c>
      <c r="D5301" s="237">
        <v>46001</v>
      </c>
      <c r="E5301" s="262"/>
      <c r="F5301" s="261"/>
      <c r="G5301" s="32" t="s">
        <v>119</v>
      </c>
      <c r="H5301" s="262"/>
      <c r="I5301" s="260">
        <v>4180885189</v>
      </c>
      <c r="J5301" s="260" t="s">
        <v>1788</v>
      </c>
      <c r="K5301" s="337" t="s">
        <v>32</v>
      </c>
      <c r="L5301" s="21" t="str">
        <f>VLOOKUP($K5301,TONG_SL!$A:$D,2,0)</f>
        <v>Giò Tai Lưỡi Xào 250g</v>
      </c>
      <c r="N5301" s="21" t="str">
        <f t="shared" si="530"/>
        <v>K-C6</v>
      </c>
      <c r="Q5301" s="21" t="str">
        <f>VLOOKUP(K5301,TONG_SL!$A:$D,3,0)</f>
        <v>Túi</v>
      </c>
      <c r="R5301" s="263">
        <v>3</v>
      </c>
      <c r="S5301" s="263"/>
      <c r="T5301" s="263">
        <f>VLOOKUP(VLOOKUP(G5301,Ma_KH!$A:$R,18,0)&amp;K5301,Gia_MB!$A:$F,6,0)</f>
        <v>50182</v>
      </c>
      <c r="U5301" s="264">
        <f t="shared" si="535"/>
        <v>150546</v>
      </c>
      <c r="V5301" s="263"/>
      <c r="W5301" s="265">
        <f t="shared" si="536"/>
        <v>0</v>
      </c>
      <c r="X5301" s="266" t="str">
        <f t="shared" si="537"/>
        <v>8</v>
      </c>
      <c r="Y5301" s="263"/>
      <c r="Z5301" s="264">
        <f t="shared" si="538"/>
        <v>12043.68</v>
      </c>
      <c r="AA5301" s="267">
        <f>VLOOKUP(G5301,Ma_KH!$A:$R,14,0)</f>
        <v>60</v>
      </c>
    </row>
    <row r="5302" spans="1:27" hidden="1" x14ac:dyDescent="0.25">
      <c r="A5302" s="259">
        <v>45995</v>
      </c>
      <c r="B5302" s="260">
        <v>4180885189</v>
      </c>
      <c r="C5302" s="151" t="s">
        <v>7767</v>
      </c>
      <c r="D5302" s="237">
        <v>46001</v>
      </c>
      <c r="E5302" s="262"/>
      <c r="F5302" s="261"/>
      <c r="G5302" s="32" t="s">
        <v>119</v>
      </c>
      <c r="H5302" s="262"/>
      <c r="I5302" s="260">
        <v>4180885189</v>
      </c>
      <c r="J5302" s="260" t="s">
        <v>1788</v>
      </c>
      <c r="K5302" s="337" t="s">
        <v>27</v>
      </c>
      <c r="L5302" s="21" t="str">
        <f>VLOOKUP($K5302,TONG_SL!$A:$D,2,0)</f>
        <v>Chân giò heo muối 300g</v>
      </c>
      <c r="N5302" s="21" t="str">
        <f t="shared" si="530"/>
        <v>K-C6</v>
      </c>
      <c r="Q5302" s="21" t="str">
        <f>VLOOKUP(K5302,TONG_SL!$A:$D,3,0)</f>
        <v>Túi</v>
      </c>
      <c r="R5302" s="263">
        <v>8</v>
      </c>
      <c r="S5302" s="263"/>
      <c r="T5302" s="263">
        <f>VLOOKUP(VLOOKUP(G5302,Ma_KH!$A:$R,18,0)&amp;K5302,Gia_MB!$A:$F,6,0)</f>
        <v>73431</v>
      </c>
      <c r="U5302" s="264">
        <f t="shared" si="535"/>
        <v>587448</v>
      </c>
      <c r="V5302" s="263"/>
      <c r="W5302" s="265">
        <f t="shared" si="536"/>
        <v>0</v>
      </c>
      <c r="X5302" s="266" t="str">
        <f t="shared" si="537"/>
        <v>8</v>
      </c>
      <c r="Y5302" s="263"/>
      <c r="Z5302" s="264">
        <f t="shared" si="538"/>
        <v>46995.840000000004</v>
      </c>
      <c r="AA5302" s="267">
        <f>VLOOKUP(G5302,Ma_KH!$A:$R,14,0)</f>
        <v>60</v>
      </c>
    </row>
    <row r="5303" spans="1:27" hidden="1" x14ac:dyDescent="0.25">
      <c r="A5303" s="259">
        <v>45995</v>
      </c>
      <c r="B5303" s="260">
        <v>4180885189</v>
      </c>
      <c r="C5303" s="151" t="s">
        <v>7767</v>
      </c>
      <c r="D5303" s="237">
        <v>46001</v>
      </c>
      <c r="E5303" s="262"/>
      <c r="F5303" s="261"/>
      <c r="G5303" s="32" t="s">
        <v>119</v>
      </c>
      <c r="H5303" s="262"/>
      <c r="I5303" s="260">
        <v>4180885189</v>
      </c>
      <c r="J5303" s="260" t="s">
        <v>1788</v>
      </c>
      <c r="K5303" s="337" t="s">
        <v>48</v>
      </c>
      <c r="L5303" s="21" t="str">
        <f>VLOOKUP($K5303,TONG_SL!$A:$D,2,0)</f>
        <v>Mọc Nấm Hương 250g</v>
      </c>
      <c r="N5303" s="21" t="str">
        <f t="shared" si="530"/>
        <v>K-C6</v>
      </c>
      <c r="Q5303" s="21" t="str">
        <f>VLOOKUP(K5303,TONG_SL!$A:$D,3,0)</f>
        <v>Túi</v>
      </c>
      <c r="R5303" s="263">
        <v>1</v>
      </c>
      <c r="S5303" s="263"/>
      <c r="T5303" s="263">
        <f>VLOOKUP(VLOOKUP(G5303,Ma_KH!$A:$R,18,0)&amp;K5303,Gia_MB!$A:$F,6,0)</f>
        <v>46000</v>
      </c>
      <c r="U5303" s="264">
        <f t="shared" si="535"/>
        <v>46000</v>
      </c>
      <c r="V5303" s="263"/>
      <c r="W5303" s="265">
        <f t="shared" si="536"/>
        <v>0</v>
      </c>
      <c r="X5303" s="266" t="str">
        <f t="shared" si="537"/>
        <v>8</v>
      </c>
      <c r="Y5303" s="263"/>
      <c r="Z5303" s="264">
        <f t="shared" si="538"/>
        <v>3680</v>
      </c>
      <c r="AA5303" s="267">
        <f>VLOOKUP(G5303,Ma_KH!$A:$R,14,0)</f>
        <v>60</v>
      </c>
    </row>
    <row r="5304" spans="1:27" hidden="1" x14ac:dyDescent="0.25">
      <c r="A5304" s="259">
        <v>45995</v>
      </c>
      <c r="B5304" s="260">
        <v>4180885189</v>
      </c>
      <c r="C5304" s="151" t="s">
        <v>7767</v>
      </c>
      <c r="D5304" s="237">
        <v>46001</v>
      </c>
      <c r="E5304" s="262"/>
      <c r="F5304" s="261"/>
      <c r="G5304" s="32" t="s">
        <v>119</v>
      </c>
      <c r="H5304" s="262"/>
      <c r="I5304" s="260">
        <v>4180885189</v>
      </c>
      <c r="J5304" s="260" t="s">
        <v>1788</v>
      </c>
      <c r="K5304" s="337" t="s">
        <v>30</v>
      </c>
      <c r="L5304" s="21" t="str">
        <f>VLOOKUP($K5304,TONG_SL!$A:$D,2,0)</f>
        <v>Gà muối 500g</v>
      </c>
      <c r="N5304" s="21" t="str">
        <f t="shared" si="530"/>
        <v>K-C6</v>
      </c>
      <c r="Q5304" s="21" t="str">
        <f>VLOOKUP(K5304,TONG_SL!$A:$D,3,0)</f>
        <v>Túi</v>
      </c>
      <c r="R5304" s="263">
        <v>2</v>
      </c>
      <c r="S5304" s="263"/>
      <c r="T5304" s="263">
        <f>VLOOKUP(VLOOKUP(G5304,Ma_KH!$A:$R,18,0)&amp;K5304,Gia_MB!$A:$F,6,0)</f>
        <v>111058</v>
      </c>
      <c r="U5304" s="264">
        <f t="shared" si="535"/>
        <v>222116</v>
      </c>
      <c r="V5304" s="263"/>
      <c r="W5304" s="265">
        <f t="shared" si="536"/>
        <v>0</v>
      </c>
      <c r="X5304" s="266" t="str">
        <f t="shared" si="537"/>
        <v>8</v>
      </c>
      <c r="Y5304" s="263"/>
      <c r="Z5304" s="264">
        <f t="shared" si="538"/>
        <v>17769.28</v>
      </c>
      <c r="AA5304" s="267">
        <f>VLOOKUP(G5304,Ma_KH!$A:$R,14,0)</f>
        <v>60</v>
      </c>
    </row>
    <row r="5305" spans="1:27" hidden="1" x14ac:dyDescent="0.25">
      <c r="A5305" s="259">
        <v>45995</v>
      </c>
      <c r="B5305" s="260">
        <v>4180885134</v>
      </c>
      <c r="C5305" s="151" t="s">
        <v>7767</v>
      </c>
      <c r="D5305" s="237">
        <v>46001</v>
      </c>
      <c r="E5305" s="262"/>
      <c r="F5305" s="261"/>
      <c r="G5305" s="32" t="s">
        <v>1467</v>
      </c>
      <c r="H5305" s="262"/>
      <c r="I5305" s="260">
        <v>4180885134</v>
      </c>
      <c r="J5305" s="260" t="s">
        <v>1788</v>
      </c>
      <c r="K5305" s="337" t="s">
        <v>48</v>
      </c>
      <c r="L5305" s="21" t="str">
        <f>VLOOKUP($K5305,TONG_SL!$A:$D,2,0)</f>
        <v>Mọc Nấm Hương 250g</v>
      </c>
      <c r="N5305" s="21" t="str">
        <f t="shared" si="530"/>
        <v>K-C6</v>
      </c>
      <c r="Q5305" s="21" t="str">
        <f>VLOOKUP(K5305,TONG_SL!$A:$D,3,0)</f>
        <v>Túi</v>
      </c>
      <c r="R5305" s="263">
        <v>5</v>
      </c>
      <c r="S5305" s="263"/>
      <c r="T5305" s="263">
        <f>VLOOKUP(VLOOKUP(G5305,Ma_KH!$A:$R,18,0)&amp;K5305,Gia_MB!$A:$F,6,0)</f>
        <v>46000</v>
      </c>
      <c r="U5305" s="264">
        <f t="shared" si="535"/>
        <v>230000</v>
      </c>
      <c r="V5305" s="263"/>
      <c r="W5305" s="265">
        <f t="shared" si="536"/>
        <v>0</v>
      </c>
      <c r="X5305" s="266" t="str">
        <f t="shared" si="537"/>
        <v>8</v>
      </c>
      <c r="Y5305" s="263"/>
      <c r="Z5305" s="264">
        <f t="shared" si="538"/>
        <v>18400</v>
      </c>
      <c r="AA5305" s="267">
        <f>VLOOKUP(G5305,Ma_KH!$A:$R,14,0)</f>
        <v>60</v>
      </c>
    </row>
    <row r="5306" spans="1:27" hidden="1" x14ac:dyDescent="0.25">
      <c r="A5306" s="259">
        <v>45995</v>
      </c>
      <c r="B5306" s="260">
        <v>4180885134</v>
      </c>
      <c r="C5306" s="151" t="s">
        <v>7767</v>
      </c>
      <c r="D5306" s="237">
        <v>46001</v>
      </c>
      <c r="E5306" s="262"/>
      <c r="F5306" s="261"/>
      <c r="G5306" s="32" t="s">
        <v>1467</v>
      </c>
      <c r="H5306" s="262"/>
      <c r="I5306" s="260">
        <v>4180885134</v>
      </c>
      <c r="J5306" s="260" t="s">
        <v>1788</v>
      </c>
      <c r="K5306" s="337" t="s">
        <v>27</v>
      </c>
      <c r="L5306" s="21" t="str">
        <f>VLOOKUP($K5306,TONG_SL!$A:$D,2,0)</f>
        <v>Chân giò heo muối 300g</v>
      </c>
      <c r="N5306" s="21" t="str">
        <f t="shared" si="530"/>
        <v>K-C6</v>
      </c>
      <c r="Q5306" s="21" t="str">
        <f>VLOOKUP(K5306,TONG_SL!$A:$D,3,0)</f>
        <v>Túi</v>
      </c>
      <c r="R5306" s="263">
        <v>1</v>
      </c>
      <c r="S5306" s="263"/>
      <c r="T5306" s="263">
        <f>VLOOKUP(VLOOKUP(G5306,Ma_KH!$A:$R,18,0)&amp;K5306,Gia_MB!$A:$F,6,0)</f>
        <v>73431</v>
      </c>
      <c r="U5306" s="264">
        <f t="shared" si="535"/>
        <v>73431</v>
      </c>
      <c r="V5306" s="263"/>
      <c r="W5306" s="265">
        <f t="shared" si="536"/>
        <v>0</v>
      </c>
      <c r="X5306" s="266" t="str">
        <f t="shared" si="537"/>
        <v>8</v>
      </c>
      <c r="Y5306" s="263"/>
      <c r="Z5306" s="264">
        <f t="shared" si="538"/>
        <v>5874.4800000000005</v>
      </c>
      <c r="AA5306" s="267">
        <f>VLOOKUP(G5306,Ma_KH!$A:$R,14,0)</f>
        <v>60</v>
      </c>
    </row>
    <row r="5307" spans="1:27" hidden="1" x14ac:dyDescent="0.25">
      <c r="A5307" s="259">
        <v>45995</v>
      </c>
      <c r="B5307" s="260">
        <v>4180885134</v>
      </c>
      <c r="C5307" s="151" t="s">
        <v>7767</v>
      </c>
      <c r="D5307" s="237">
        <v>46001</v>
      </c>
      <c r="E5307" s="262"/>
      <c r="F5307" s="261"/>
      <c r="G5307" s="32" t="s">
        <v>1467</v>
      </c>
      <c r="H5307" s="262"/>
      <c r="I5307" s="260">
        <v>4180885134</v>
      </c>
      <c r="J5307" s="260" t="s">
        <v>1788</v>
      </c>
      <c r="K5307" s="337" t="s">
        <v>32</v>
      </c>
      <c r="L5307" s="21" t="str">
        <f>VLOOKUP($K5307,TONG_SL!$A:$D,2,0)</f>
        <v>Giò Tai Lưỡi Xào 250g</v>
      </c>
      <c r="N5307" s="21" t="str">
        <f t="shared" si="530"/>
        <v>K-C6</v>
      </c>
      <c r="Q5307" s="21" t="str">
        <f>VLOOKUP(K5307,TONG_SL!$A:$D,3,0)</f>
        <v>Túi</v>
      </c>
      <c r="R5307" s="263">
        <v>4</v>
      </c>
      <c r="S5307" s="263"/>
      <c r="T5307" s="263">
        <f>VLOOKUP(VLOOKUP(G5307,Ma_KH!$A:$R,18,0)&amp;K5307,Gia_MB!$A:$F,6,0)</f>
        <v>50182</v>
      </c>
      <c r="U5307" s="264">
        <f t="shared" si="535"/>
        <v>200728</v>
      </c>
      <c r="V5307" s="263"/>
      <c r="W5307" s="265">
        <f t="shared" si="536"/>
        <v>0</v>
      </c>
      <c r="X5307" s="266" t="str">
        <f t="shared" si="537"/>
        <v>8</v>
      </c>
      <c r="Y5307" s="263"/>
      <c r="Z5307" s="264">
        <f t="shared" si="538"/>
        <v>16058.24</v>
      </c>
      <c r="AA5307" s="267">
        <f>VLOOKUP(G5307,Ma_KH!$A:$R,14,0)</f>
        <v>60</v>
      </c>
    </row>
    <row r="5308" spans="1:27" hidden="1" x14ac:dyDescent="0.25">
      <c r="A5308" s="259">
        <v>45995</v>
      </c>
      <c r="B5308" s="260">
        <v>4180885134</v>
      </c>
      <c r="C5308" s="151" t="s">
        <v>7767</v>
      </c>
      <c r="D5308" s="237">
        <v>46001</v>
      </c>
      <c r="E5308" s="262"/>
      <c r="F5308" s="261"/>
      <c r="G5308" s="32" t="s">
        <v>1467</v>
      </c>
      <c r="H5308" s="262"/>
      <c r="I5308" s="260">
        <v>4180885134</v>
      </c>
      <c r="J5308" s="260" t="s">
        <v>1788</v>
      </c>
      <c r="K5308" s="337" t="s">
        <v>34</v>
      </c>
      <c r="L5308" s="21" t="str">
        <f>VLOOKUP($K5308,TONG_SL!$A:$D,2,0)</f>
        <v>Tai heo muối 200g</v>
      </c>
      <c r="N5308" s="21" t="str">
        <f t="shared" si="530"/>
        <v>K-C6</v>
      </c>
      <c r="Q5308" s="21" t="str">
        <f>VLOOKUP(K5308,TONG_SL!$A:$D,3,0)</f>
        <v>Túi</v>
      </c>
      <c r="R5308" s="263">
        <v>4</v>
      </c>
      <c r="S5308" s="263"/>
      <c r="T5308" s="263">
        <f>VLOOKUP(VLOOKUP(G5308,Ma_KH!$A:$R,18,0)&amp;K5308,Gia_MB!$A:$F,6,0)</f>
        <v>55595</v>
      </c>
      <c r="U5308" s="264">
        <f t="shared" si="535"/>
        <v>222380</v>
      </c>
      <c r="V5308" s="263"/>
      <c r="W5308" s="265">
        <f t="shared" si="536"/>
        <v>0</v>
      </c>
      <c r="X5308" s="266" t="str">
        <f t="shared" si="537"/>
        <v>8</v>
      </c>
      <c r="Y5308" s="263"/>
      <c r="Z5308" s="264">
        <f t="shared" si="538"/>
        <v>17790.400000000001</v>
      </c>
      <c r="AA5308" s="267">
        <f>VLOOKUP(G5308,Ma_KH!$A:$R,14,0)</f>
        <v>60</v>
      </c>
    </row>
    <row r="5309" spans="1:27" hidden="1" x14ac:dyDescent="0.25">
      <c r="A5309" s="259">
        <v>45995</v>
      </c>
      <c r="B5309" s="260">
        <v>4180884517</v>
      </c>
      <c r="C5309" s="151" t="s">
        <v>7767</v>
      </c>
      <c r="D5309" s="237">
        <v>46001</v>
      </c>
      <c r="E5309" s="262"/>
      <c r="F5309" s="261"/>
      <c r="G5309" s="32" t="s">
        <v>1177</v>
      </c>
      <c r="H5309" s="262"/>
      <c r="I5309" s="260">
        <v>4180884517</v>
      </c>
      <c r="J5309" s="260" t="s">
        <v>1788</v>
      </c>
      <c r="K5309" s="337" t="s">
        <v>32</v>
      </c>
      <c r="L5309" s="21" t="str">
        <f>VLOOKUP($K5309,TONG_SL!$A:$D,2,0)</f>
        <v>Giò Tai Lưỡi Xào 250g</v>
      </c>
      <c r="N5309" s="21" t="str">
        <f t="shared" si="530"/>
        <v>K-C6</v>
      </c>
      <c r="Q5309" s="21" t="str">
        <f>VLOOKUP(K5309,TONG_SL!$A:$D,3,0)</f>
        <v>Túi</v>
      </c>
      <c r="R5309" s="263">
        <v>3</v>
      </c>
      <c r="S5309" s="263"/>
      <c r="T5309" s="263">
        <f>VLOOKUP(VLOOKUP(G5309,Ma_KH!$A:$R,18,0)&amp;K5309,Gia_MB!$A:$F,6,0)</f>
        <v>50182</v>
      </c>
      <c r="U5309" s="264">
        <f t="shared" si="535"/>
        <v>150546</v>
      </c>
      <c r="V5309" s="263"/>
      <c r="W5309" s="265">
        <f t="shared" si="536"/>
        <v>0</v>
      </c>
      <c r="X5309" s="266" t="str">
        <f t="shared" si="537"/>
        <v>8</v>
      </c>
      <c r="Y5309" s="263"/>
      <c r="Z5309" s="264">
        <f t="shared" si="538"/>
        <v>12043.68</v>
      </c>
      <c r="AA5309" s="267">
        <f>VLOOKUP(G5309,Ma_KH!$A:$R,14,0)</f>
        <v>60</v>
      </c>
    </row>
    <row r="5310" spans="1:27" hidden="1" x14ac:dyDescent="0.25">
      <c r="A5310" s="259">
        <v>45995</v>
      </c>
      <c r="B5310" s="260">
        <v>4180884517</v>
      </c>
      <c r="C5310" s="151" t="s">
        <v>7767</v>
      </c>
      <c r="D5310" s="237">
        <v>46001</v>
      </c>
      <c r="E5310" s="262"/>
      <c r="F5310" s="261"/>
      <c r="G5310" s="32" t="s">
        <v>1177</v>
      </c>
      <c r="H5310" s="262"/>
      <c r="I5310" s="260">
        <v>4180884517</v>
      </c>
      <c r="J5310" s="260" t="s">
        <v>1788</v>
      </c>
      <c r="K5310" s="337" t="s">
        <v>27</v>
      </c>
      <c r="L5310" s="21" t="str">
        <f>VLOOKUP($K5310,TONG_SL!$A:$D,2,0)</f>
        <v>Chân giò heo muối 300g</v>
      </c>
      <c r="N5310" s="21" t="str">
        <f t="shared" si="530"/>
        <v>K-C6</v>
      </c>
      <c r="Q5310" s="21" t="str">
        <f>VLOOKUP(K5310,TONG_SL!$A:$D,3,0)</f>
        <v>Túi</v>
      </c>
      <c r="R5310" s="263">
        <v>10</v>
      </c>
      <c r="S5310" s="263"/>
      <c r="T5310" s="263">
        <f>VLOOKUP(VLOOKUP(G5310,Ma_KH!$A:$R,18,0)&amp;K5310,Gia_MB!$A:$F,6,0)</f>
        <v>73431</v>
      </c>
      <c r="U5310" s="264">
        <f t="shared" si="535"/>
        <v>734310</v>
      </c>
      <c r="V5310" s="263"/>
      <c r="W5310" s="265">
        <f t="shared" si="536"/>
        <v>0</v>
      </c>
      <c r="X5310" s="266" t="str">
        <f t="shared" si="537"/>
        <v>8</v>
      </c>
      <c r="Y5310" s="263"/>
      <c r="Z5310" s="264">
        <f t="shared" si="538"/>
        <v>58744.800000000003</v>
      </c>
      <c r="AA5310" s="267">
        <f>VLOOKUP(G5310,Ma_KH!$A:$R,14,0)</f>
        <v>60</v>
      </c>
    </row>
    <row r="5311" spans="1:27" hidden="1" x14ac:dyDescent="0.25">
      <c r="A5311" s="259">
        <v>45995</v>
      </c>
      <c r="B5311" s="260">
        <v>4180884517</v>
      </c>
      <c r="C5311" s="151" t="s">
        <v>7767</v>
      </c>
      <c r="D5311" s="237">
        <v>46001</v>
      </c>
      <c r="E5311" s="262"/>
      <c r="F5311" s="261"/>
      <c r="G5311" s="32" t="s">
        <v>1177</v>
      </c>
      <c r="H5311" s="262"/>
      <c r="I5311" s="260">
        <v>4180884517</v>
      </c>
      <c r="J5311" s="260" t="s">
        <v>1788</v>
      </c>
      <c r="K5311" s="337" t="s">
        <v>48</v>
      </c>
      <c r="L5311" s="21" t="str">
        <f>VLOOKUP($K5311,TONG_SL!$A:$D,2,0)</f>
        <v>Mọc Nấm Hương 250g</v>
      </c>
      <c r="N5311" s="21" t="str">
        <f t="shared" ref="N5311:N5374" si="539">IF($B5311&lt;&gt;"","K-C6","")</f>
        <v>K-C6</v>
      </c>
      <c r="Q5311" s="21" t="str">
        <f>VLOOKUP(K5311,TONG_SL!$A:$D,3,0)</f>
        <v>Túi</v>
      </c>
      <c r="R5311" s="263">
        <v>4</v>
      </c>
      <c r="S5311" s="263"/>
      <c r="T5311" s="263">
        <f>VLOOKUP(VLOOKUP(G5311,Ma_KH!$A:$R,18,0)&amp;K5311,Gia_MB!$A:$F,6,0)</f>
        <v>46000</v>
      </c>
      <c r="U5311" s="264">
        <f t="shared" si="535"/>
        <v>184000</v>
      </c>
      <c r="V5311" s="263"/>
      <c r="W5311" s="265">
        <f t="shared" si="536"/>
        <v>0</v>
      </c>
      <c r="X5311" s="266" t="str">
        <f t="shared" si="537"/>
        <v>8</v>
      </c>
      <c r="Y5311" s="263"/>
      <c r="Z5311" s="264">
        <f t="shared" si="538"/>
        <v>14720</v>
      </c>
      <c r="AA5311" s="267">
        <f>VLOOKUP(G5311,Ma_KH!$A:$R,14,0)</f>
        <v>60</v>
      </c>
    </row>
    <row r="5312" spans="1:27" hidden="1" x14ac:dyDescent="0.25">
      <c r="A5312" s="259">
        <v>45995</v>
      </c>
      <c r="B5312" s="260">
        <v>4180884517</v>
      </c>
      <c r="C5312" s="151" t="s">
        <v>7767</v>
      </c>
      <c r="D5312" s="237">
        <v>46001</v>
      </c>
      <c r="E5312" s="262"/>
      <c r="F5312" s="261"/>
      <c r="G5312" s="32" t="s">
        <v>1177</v>
      </c>
      <c r="H5312" s="262"/>
      <c r="I5312" s="260">
        <v>4180884517</v>
      </c>
      <c r="J5312" s="260" t="s">
        <v>1788</v>
      </c>
      <c r="K5312" s="337" t="s">
        <v>30</v>
      </c>
      <c r="L5312" s="21" t="str">
        <f>VLOOKUP($K5312,TONG_SL!$A:$D,2,0)</f>
        <v>Gà muối 500g</v>
      </c>
      <c r="N5312" s="21" t="str">
        <f t="shared" si="539"/>
        <v>K-C6</v>
      </c>
      <c r="Q5312" s="21" t="str">
        <f>VLOOKUP(K5312,TONG_SL!$A:$D,3,0)</f>
        <v>Túi</v>
      </c>
      <c r="R5312" s="263">
        <v>2</v>
      </c>
      <c r="S5312" s="263"/>
      <c r="T5312" s="263">
        <f>VLOOKUP(VLOOKUP(G5312,Ma_KH!$A:$R,18,0)&amp;K5312,Gia_MB!$A:$F,6,0)</f>
        <v>111058</v>
      </c>
      <c r="U5312" s="264">
        <f t="shared" si="535"/>
        <v>222116</v>
      </c>
      <c r="V5312" s="263"/>
      <c r="W5312" s="265">
        <f t="shared" si="536"/>
        <v>0</v>
      </c>
      <c r="X5312" s="266" t="str">
        <f t="shared" si="537"/>
        <v>8</v>
      </c>
      <c r="Y5312" s="263"/>
      <c r="Z5312" s="264">
        <f t="shared" si="538"/>
        <v>17769.28</v>
      </c>
      <c r="AA5312" s="267">
        <f>VLOOKUP(G5312,Ma_KH!$A:$R,14,0)</f>
        <v>60</v>
      </c>
    </row>
    <row r="5313" spans="1:27" hidden="1" x14ac:dyDescent="0.25">
      <c r="A5313" s="259">
        <v>45995</v>
      </c>
      <c r="B5313" s="260">
        <v>4180885410</v>
      </c>
      <c r="C5313" s="151" t="s">
        <v>7767</v>
      </c>
      <c r="D5313" s="237">
        <v>46001</v>
      </c>
      <c r="E5313" s="262"/>
      <c r="F5313" s="261"/>
      <c r="G5313" s="32" t="s">
        <v>1554</v>
      </c>
      <c r="H5313" s="262"/>
      <c r="I5313" s="260">
        <v>4180885410</v>
      </c>
      <c r="J5313" s="260" t="s">
        <v>1788</v>
      </c>
      <c r="K5313" s="337" t="s">
        <v>30</v>
      </c>
      <c r="L5313" s="21" t="str">
        <f>VLOOKUP($K5313,TONG_SL!$A:$D,2,0)</f>
        <v>Gà muối 500g</v>
      </c>
      <c r="N5313" s="21" t="str">
        <f t="shared" si="539"/>
        <v>K-C6</v>
      </c>
      <c r="Q5313" s="21" t="str">
        <f>VLOOKUP(K5313,TONG_SL!$A:$D,3,0)</f>
        <v>Túi</v>
      </c>
      <c r="R5313" s="263">
        <v>6</v>
      </c>
      <c r="S5313" s="263"/>
      <c r="T5313" s="263">
        <f>VLOOKUP(VLOOKUP(G5313,Ma_KH!$A:$R,18,0)&amp;K5313,Gia_MB!$A:$F,6,0)</f>
        <v>111058</v>
      </c>
      <c r="U5313" s="264">
        <f t="shared" si="535"/>
        <v>666348</v>
      </c>
      <c r="V5313" s="263"/>
      <c r="W5313" s="265">
        <f t="shared" si="536"/>
        <v>0</v>
      </c>
      <c r="X5313" s="266" t="str">
        <f t="shared" si="537"/>
        <v>8</v>
      </c>
      <c r="Y5313" s="263"/>
      <c r="Z5313" s="264">
        <f t="shared" si="538"/>
        <v>53307.840000000004</v>
      </c>
      <c r="AA5313" s="267">
        <f>VLOOKUP(G5313,Ma_KH!$A:$R,14,0)</f>
        <v>60</v>
      </c>
    </row>
    <row r="5314" spans="1:27" hidden="1" x14ac:dyDescent="0.25">
      <c r="A5314" s="259">
        <v>45995</v>
      </c>
      <c r="B5314" s="260">
        <v>4180885410</v>
      </c>
      <c r="C5314" s="151" t="s">
        <v>7767</v>
      </c>
      <c r="D5314" s="237">
        <v>46001</v>
      </c>
      <c r="E5314" s="262"/>
      <c r="F5314" s="261"/>
      <c r="G5314" s="32" t="s">
        <v>1554</v>
      </c>
      <c r="H5314" s="262"/>
      <c r="I5314" s="260">
        <v>4180885410</v>
      </c>
      <c r="J5314" s="260" t="s">
        <v>1788</v>
      </c>
      <c r="K5314" s="337" t="s">
        <v>27</v>
      </c>
      <c r="L5314" s="21" t="str">
        <f>VLOOKUP($K5314,TONG_SL!$A:$D,2,0)</f>
        <v>Chân giò heo muối 300g</v>
      </c>
      <c r="N5314" s="21" t="str">
        <f t="shared" si="539"/>
        <v>K-C6</v>
      </c>
      <c r="Q5314" s="21" t="str">
        <f>VLOOKUP(K5314,TONG_SL!$A:$D,3,0)</f>
        <v>Túi</v>
      </c>
      <c r="R5314" s="263">
        <v>10</v>
      </c>
      <c r="S5314" s="263"/>
      <c r="T5314" s="263">
        <f>VLOOKUP(VLOOKUP(G5314,Ma_KH!$A:$R,18,0)&amp;K5314,Gia_MB!$A:$F,6,0)</f>
        <v>73431</v>
      </c>
      <c r="U5314" s="264">
        <f t="shared" si="535"/>
        <v>734310</v>
      </c>
      <c r="V5314" s="263"/>
      <c r="W5314" s="265">
        <f t="shared" si="536"/>
        <v>0</v>
      </c>
      <c r="X5314" s="266" t="str">
        <f t="shared" si="537"/>
        <v>8</v>
      </c>
      <c r="Y5314" s="263"/>
      <c r="Z5314" s="264">
        <f t="shared" si="538"/>
        <v>58744.800000000003</v>
      </c>
      <c r="AA5314" s="267">
        <f>VLOOKUP(G5314,Ma_KH!$A:$R,14,0)</f>
        <v>60</v>
      </c>
    </row>
    <row r="5315" spans="1:27" hidden="1" x14ac:dyDescent="0.25">
      <c r="A5315" s="259">
        <v>45995</v>
      </c>
      <c r="B5315" s="260">
        <v>4180885410</v>
      </c>
      <c r="C5315" s="151" t="s">
        <v>7767</v>
      </c>
      <c r="D5315" s="237">
        <v>46001</v>
      </c>
      <c r="E5315" s="262"/>
      <c r="F5315" s="261"/>
      <c r="G5315" s="32" t="s">
        <v>1554</v>
      </c>
      <c r="H5315" s="262"/>
      <c r="I5315" s="260">
        <v>4180885410</v>
      </c>
      <c r="J5315" s="260" t="s">
        <v>1788</v>
      </c>
      <c r="K5315" s="337" t="s">
        <v>32</v>
      </c>
      <c r="L5315" s="21" t="str">
        <f>VLOOKUP($K5315,TONG_SL!$A:$D,2,0)</f>
        <v>Giò Tai Lưỡi Xào 250g</v>
      </c>
      <c r="N5315" s="21" t="str">
        <f t="shared" si="539"/>
        <v>K-C6</v>
      </c>
      <c r="Q5315" s="21" t="str">
        <f>VLOOKUP(K5315,TONG_SL!$A:$D,3,0)</f>
        <v>Túi</v>
      </c>
      <c r="R5315" s="263">
        <v>3</v>
      </c>
      <c r="S5315" s="263"/>
      <c r="T5315" s="263">
        <f>VLOOKUP(VLOOKUP(G5315,Ma_KH!$A:$R,18,0)&amp;K5315,Gia_MB!$A:$F,6,0)</f>
        <v>50182</v>
      </c>
      <c r="U5315" s="264">
        <f t="shared" si="535"/>
        <v>150546</v>
      </c>
      <c r="V5315" s="263"/>
      <c r="W5315" s="265">
        <f t="shared" si="536"/>
        <v>0</v>
      </c>
      <c r="X5315" s="266" t="str">
        <f t="shared" si="537"/>
        <v>8</v>
      </c>
      <c r="Y5315" s="263"/>
      <c r="Z5315" s="264">
        <f t="shared" si="538"/>
        <v>12043.68</v>
      </c>
      <c r="AA5315" s="267">
        <f>VLOOKUP(G5315,Ma_KH!$A:$R,14,0)</f>
        <v>60</v>
      </c>
    </row>
    <row r="5316" spans="1:27" hidden="1" x14ac:dyDescent="0.25">
      <c r="A5316" s="259">
        <v>45995</v>
      </c>
      <c r="B5316" s="260">
        <v>4180884772</v>
      </c>
      <c r="C5316" s="151" t="s">
        <v>7767</v>
      </c>
      <c r="D5316" s="237">
        <v>46001</v>
      </c>
      <c r="E5316" s="262"/>
      <c r="F5316" s="261"/>
      <c r="G5316" s="32" t="s">
        <v>184</v>
      </c>
      <c r="H5316" s="262"/>
      <c r="I5316" s="260">
        <v>4180884772</v>
      </c>
      <c r="J5316" s="260" t="s">
        <v>1788</v>
      </c>
      <c r="K5316" s="337" t="s">
        <v>32</v>
      </c>
      <c r="L5316" s="21" t="str">
        <f>VLOOKUP($K5316,TONG_SL!$A:$D,2,0)</f>
        <v>Giò Tai Lưỡi Xào 250g</v>
      </c>
      <c r="N5316" s="21" t="str">
        <f t="shared" si="539"/>
        <v>K-C6</v>
      </c>
      <c r="Q5316" s="21" t="str">
        <f>VLOOKUP(K5316,TONG_SL!$A:$D,3,0)</f>
        <v>Túi</v>
      </c>
      <c r="R5316" s="263">
        <v>5</v>
      </c>
      <c r="S5316" s="263"/>
      <c r="T5316" s="263">
        <f>VLOOKUP(VLOOKUP(G5316,Ma_KH!$A:$R,18,0)&amp;K5316,Gia_MB!$A:$F,6,0)</f>
        <v>50182</v>
      </c>
      <c r="U5316" s="264">
        <f t="shared" si="535"/>
        <v>250910</v>
      </c>
      <c r="V5316" s="263"/>
      <c r="W5316" s="265">
        <f t="shared" si="536"/>
        <v>0</v>
      </c>
      <c r="X5316" s="266" t="str">
        <f t="shared" si="537"/>
        <v>8</v>
      </c>
      <c r="Y5316" s="263"/>
      <c r="Z5316" s="264">
        <f t="shared" si="538"/>
        <v>20072.8</v>
      </c>
      <c r="AA5316" s="267">
        <f>VLOOKUP(G5316,Ma_KH!$A:$R,14,0)</f>
        <v>60</v>
      </c>
    </row>
    <row r="5317" spans="1:27" hidden="1" x14ac:dyDescent="0.25">
      <c r="A5317" s="259">
        <v>45995</v>
      </c>
      <c r="B5317" s="260">
        <v>4180884772</v>
      </c>
      <c r="C5317" s="151" t="s">
        <v>7767</v>
      </c>
      <c r="D5317" s="237">
        <v>46001</v>
      </c>
      <c r="E5317" s="262"/>
      <c r="F5317" s="261"/>
      <c r="G5317" s="32" t="s">
        <v>184</v>
      </c>
      <c r="H5317" s="262"/>
      <c r="I5317" s="260">
        <v>4180884772</v>
      </c>
      <c r="J5317" s="260" t="s">
        <v>1788</v>
      </c>
      <c r="K5317" s="337" t="s">
        <v>27</v>
      </c>
      <c r="L5317" s="21" t="str">
        <f>VLOOKUP($K5317,TONG_SL!$A:$D,2,0)</f>
        <v>Chân giò heo muối 300g</v>
      </c>
      <c r="N5317" s="21" t="str">
        <f t="shared" si="539"/>
        <v>K-C6</v>
      </c>
      <c r="Q5317" s="21" t="str">
        <f>VLOOKUP(K5317,TONG_SL!$A:$D,3,0)</f>
        <v>Túi</v>
      </c>
      <c r="R5317" s="263">
        <v>10</v>
      </c>
      <c r="S5317" s="263"/>
      <c r="T5317" s="263">
        <f>VLOOKUP(VLOOKUP(G5317,Ma_KH!$A:$R,18,0)&amp;K5317,Gia_MB!$A:$F,6,0)</f>
        <v>73431</v>
      </c>
      <c r="U5317" s="264">
        <f t="shared" si="535"/>
        <v>734310</v>
      </c>
      <c r="V5317" s="263"/>
      <c r="W5317" s="265">
        <f t="shared" si="536"/>
        <v>0</v>
      </c>
      <c r="X5317" s="266" t="str">
        <f t="shared" si="537"/>
        <v>8</v>
      </c>
      <c r="Y5317" s="263"/>
      <c r="Z5317" s="264">
        <f t="shared" si="538"/>
        <v>58744.800000000003</v>
      </c>
      <c r="AA5317" s="267">
        <f>VLOOKUP(G5317,Ma_KH!$A:$R,14,0)</f>
        <v>60</v>
      </c>
    </row>
    <row r="5318" spans="1:27" hidden="1" x14ac:dyDescent="0.25">
      <c r="A5318" s="259">
        <v>45995</v>
      </c>
      <c r="B5318" s="260">
        <v>4180884772</v>
      </c>
      <c r="C5318" s="151" t="s">
        <v>7767</v>
      </c>
      <c r="D5318" s="237">
        <v>46001</v>
      </c>
      <c r="E5318" s="262"/>
      <c r="F5318" s="261"/>
      <c r="G5318" s="32" t="s">
        <v>184</v>
      </c>
      <c r="H5318" s="262"/>
      <c r="I5318" s="260">
        <v>4180884772</v>
      </c>
      <c r="J5318" s="260" t="s">
        <v>1788</v>
      </c>
      <c r="K5318" s="337" t="s">
        <v>48</v>
      </c>
      <c r="L5318" s="21" t="str">
        <f>VLOOKUP($K5318,TONG_SL!$A:$D,2,0)</f>
        <v>Mọc Nấm Hương 250g</v>
      </c>
      <c r="N5318" s="21" t="str">
        <f t="shared" si="539"/>
        <v>K-C6</v>
      </c>
      <c r="Q5318" s="21" t="str">
        <f>VLOOKUP(K5318,TONG_SL!$A:$D,3,0)</f>
        <v>Túi</v>
      </c>
      <c r="R5318" s="263">
        <v>3</v>
      </c>
      <c r="S5318" s="263"/>
      <c r="T5318" s="263">
        <f>VLOOKUP(VLOOKUP(G5318,Ma_KH!$A:$R,18,0)&amp;K5318,Gia_MB!$A:$F,6,0)</f>
        <v>46000</v>
      </c>
      <c r="U5318" s="264">
        <f t="shared" si="535"/>
        <v>138000</v>
      </c>
      <c r="V5318" s="263"/>
      <c r="W5318" s="265">
        <f t="shared" si="536"/>
        <v>0</v>
      </c>
      <c r="X5318" s="266" t="str">
        <f t="shared" si="537"/>
        <v>8</v>
      </c>
      <c r="Y5318" s="263"/>
      <c r="Z5318" s="264">
        <f t="shared" si="538"/>
        <v>11040</v>
      </c>
      <c r="AA5318" s="267">
        <f>VLOOKUP(G5318,Ma_KH!$A:$R,14,0)</f>
        <v>60</v>
      </c>
    </row>
    <row r="5319" spans="1:27" hidden="1" x14ac:dyDescent="0.25">
      <c r="A5319" s="259">
        <v>45995</v>
      </c>
      <c r="B5319" s="260">
        <v>4180884917</v>
      </c>
      <c r="C5319" s="151" t="s">
        <v>7767</v>
      </c>
      <c r="D5319" s="237">
        <v>46001</v>
      </c>
      <c r="E5319" s="262"/>
      <c r="F5319" s="261"/>
      <c r="G5319" s="32" t="s">
        <v>1421</v>
      </c>
      <c r="H5319" s="262"/>
      <c r="I5319" s="260">
        <v>4180884917</v>
      </c>
      <c r="J5319" s="260" t="s">
        <v>1788</v>
      </c>
      <c r="K5319" s="337" t="s">
        <v>34</v>
      </c>
      <c r="L5319" s="21" t="str">
        <f>VLOOKUP($K5319,TONG_SL!$A:$D,2,0)</f>
        <v>Tai heo muối 200g</v>
      </c>
      <c r="N5319" s="21" t="str">
        <f t="shared" si="539"/>
        <v>K-C6</v>
      </c>
      <c r="Q5319" s="21" t="str">
        <f>VLOOKUP(K5319,TONG_SL!$A:$D,3,0)</f>
        <v>Túi</v>
      </c>
      <c r="R5319" s="263">
        <v>3</v>
      </c>
      <c r="S5319" s="263"/>
      <c r="T5319" s="263">
        <f>VLOOKUP(VLOOKUP(G5319,Ma_KH!$A:$R,18,0)&amp;K5319,Gia_MB!$A:$F,6,0)</f>
        <v>55595</v>
      </c>
      <c r="U5319" s="264">
        <f t="shared" si="535"/>
        <v>166785</v>
      </c>
      <c r="V5319" s="263"/>
      <c r="W5319" s="265">
        <f t="shared" si="536"/>
        <v>0</v>
      </c>
      <c r="X5319" s="266" t="str">
        <f t="shared" si="537"/>
        <v>8</v>
      </c>
      <c r="Y5319" s="263"/>
      <c r="Z5319" s="264">
        <f t="shared" si="538"/>
        <v>13342.800000000001</v>
      </c>
      <c r="AA5319" s="267">
        <f>VLOOKUP(G5319,Ma_KH!$A:$R,14,0)</f>
        <v>60</v>
      </c>
    </row>
    <row r="5320" spans="1:27" hidden="1" x14ac:dyDescent="0.25">
      <c r="A5320" s="259">
        <v>45995</v>
      </c>
      <c r="B5320" s="260">
        <v>4180884917</v>
      </c>
      <c r="C5320" s="151" t="s">
        <v>7767</v>
      </c>
      <c r="D5320" s="237">
        <v>46001</v>
      </c>
      <c r="E5320" s="262"/>
      <c r="F5320" s="261"/>
      <c r="G5320" s="32" t="s">
        <v>1421</v>
      </c>
      <c r="H5320" s="262"/>
      <c r="I5320" s="260">
        <v>4180884917</v>
      </c>
      <c r="J5320" s="260" t="s">
        <v>1788</v>
      </c>
      <c r="K5320" s="337" t="s">
        <v>32</v>
      </c>
      <c r="L5320" s="21" t="str">
        <f>VLOOKUP($K5320,TONG_SL!$A:$D,2,0)</f>
        <v>Giò Tai Lưỡi Xào 250g</v>
      </c>
      <c r="N5320" s="21" t="str">
        <f t="shared" si="539"/>
        <v>K-C6</v>
      </c>
      <c r="Q5320" s="21" t="str">
        <f>VLOOKUP(K5320,TONG_SL!$A:$D,3,0)</f>
        <v>Túi</v>
      </c>
      <c r="R5320" s="263">
        <v>3</v>
      </c>
      <c r="S5320" s="263"/>
      <c r="T5320" s="263">
        <f>VLOOKUP(VLOOKUP(G5320,Ma_KH!$A:$R,18,0)&amp;K5320,Gia_MB!$A:$F,6,0)</f>
        <v>50182</v>
      </c>
      <c r="U5320" s="264">
        <f>T5320*R5320</f>
        <v>150546</v>
      </c>
      <c r="V5320" s="263"/>
      <c r="W5320" s="265">
        <f>U5320*V5320</f>
        <v>0</v>
      </c>
      <c r="X5320" s="266" t="str">
        <f t="shared" si="537"/>
        <v>8</v>
      </c>
      <c r="Y5320" s="263"/>
      <c r="Z5320" s="264">
        <f t="shared" si="538"/>
        <v>12043.68</v>
      </c>
      <c r="AA5320" s="267">
        <f>VLOOKUP(G5320,Ma_KH!$A:$R,14,0)</f>
        <v>60</v>
      </c>
    </row>
    <row r="5321" spans="1:27" hidden="1" x14ac:dyDescent="0.25">
      <c r="A5321" s="259">
        <v>45995</v>
      </c>
      <c r="B5321" s="260">
        <v>4180884917</v>
      </c>
      <c r="C5321" s="151" t="s">
        <v>7767</v>
      </c>
      <c r="D5321" s="237">
        <v>46001</v>
      </c>
      <c r="E5321" s="262"/>
      <c r="F5321" s="261"/>
      <c r="G5321" s="32" t="s">
        <v>1421</v>
      </c>
      <c r="H5321" s="262"/>
      <c r="I5321" s="260">
        <v>4180884917</v>
      </c>
      <c r="J5321" s="260" t="s">
        <v>1788</v>
      </c>
      <c r="K5321" s="336" t="s">
        <v>27</v>
      </c>
      <c r="L5321" s="21" t="str">
        <f>VLOOKUP($K5321,TONG_SL!$A:$D,2,0)</f>
        <v>Chân giò heo muối 300g</v>
      </c>
      <c r="N5321" s="21" t="str">
        <f t="shared" si="539"/>
        <v>K-C6</v>
      </c>
      <c r="Q5321" s="21" t="str">
        <f>VLOOKUP(K5321,TONG_SL!$A:$D,3,0)</f>
        <v>Túi</v>
      </c>
      <c r="R5321" s="272">
        <v>5</v>
      </c>
      <c r="S5321" s="272"/>
      <c r="T5321" s="272">
        <f>VLOOKUP(VLOOKUP(G5321,Ma_KH!$A:$R,18,0)&amp;K5321,Gia_MB!$A:$F,6,0)</f>
        <v>73431</v>
      </c>
      <c r="U5321" s="273">
        <f>T5321*R5321</f>
        <v>367155</v>
      </c>
      <c r="V5321" s="272"/>
      <c r="W5321" s="274">
        <f>U5321*V5321</f>
        <v>0</v>
      </c>
      <c r="X5321" s="275" t="str">
        <f>IF(B5321&lt;&gt;"","8","0")</f>
        <v>8</v>
      </c>
      <c r="Y5321" s="272"/>
      <c r="Z5321" s="273">
        <f>U5321*X5321%</f>
        <v>29372.400000000001</v>
      </c>
      <c r="AA5321" s="276">
        <f>VLOOKUP(G5321,Ma_KH!$A:$R,14,0)</f>
        <v>60</v>
      </c>
    </row>
    <row r="5322" spans="1:27" hidden="1" x14ac:dyDescent="0.25">
      <c r="A5322" s="259">
        <v>45995</v>
      </c>
      <c r="B5322" s="260">
        <v>4180884917</v>
      </c>
      <c r="C5322" s="151" t="s">
        <v>7767</v>
      </c>
      <c r="D5322" s="237">
        <v>46001</v>
      </c>
      <c r="E5322" s="262"/>
      <c r="F5322" s="261"/>
      <c r="G5322" s="32" t="s">
        <v>1421</v>
      </c>
      <c r="H5322" s="262"/>
      <c r="I5322" s="260">
        <v>4180884917</v>
      </c>
      <c r="J5322" s="260" t="s">
        <v>1788</v>
      </c>
      <c r="K5322" s="336" t="s">
        <v>48</v>
      </c>
      <c r="L5322" s="21" t="str">
        <f>VLOOKUP($K5322,TONG_SL!$A:$D,2,0)</f>
        <v>Mọc Nấm Hương 250g</v>
      </c>
      <c r="N5322" s="21" t="str">
        <f t="shared" si="539"/>
        <v>K-C6</v>
      </c>
      <c r="Q5322" s="21" t="str">
        <f>VLOOKUP(K5322,TONG_SL!$A:$D,3,0)</f>
        <v>Túi</v>
      </c>
      <c r="R5322" s="272">
        <v>4</v>
      </c>
      <c r="S5322" s="272"/>
      <c r="T5322" s="272">
        <f>VLOOKUP(VLOOKUP(G5322,Ma_KH!$A:$R,18,0)&amp;K5322,Gia_MB!$A:$F,6,0)</f>
        <v>46000</v>
      </c>
      <c r="U5322" s="273">
        <f>T5322*R5322</f>
        <v>184000</v>
      </c>
      <c r="V5322" s="272"/>
      <c r="W5322" s="274">
        <f>U5322*V5322</f>
        <v>0</v>
      </c>
      <c r="X5322" s="275" t="str">
        <f>IF(B5322&lt;&gt;"","8","0")</f>
        <v>8</v>
      </c>
      <c r="Y5322" s="272"/>
      <c r="Z5322" s="273">
        <f>U5322*X5322%</f>
        <v>14720</v>
      </c>
      <c r="AA5322" s="276">
        <f>VLOOKUP(G5322,Ma_KH!$A:$R,14,0)</f>
        <v>60</v>
      </c>
    </row>
    <row r="5323" spans="1:27" hidden="1" x14ac:dyDescent="0.25">
      <c r="A5323" s="259">
        <v>45995</v>
      </c>
      <c r="B5323" s="260">
        <v>4180884917</v>
      </c>
      <c r="C5323" s="151" t="s">
        <v>7767</v>
      </c>
      <c r="D5323" s="237">
        <v>46001</v>
      </c>
      <c r="E5323" s="262"/>
      <c r="F5323" s="261"/>
      <c r="G5323" s="32" t="s">
        <v>1421</v>
      </c>
      <c r="H5323" s="262"/>
      <c r="I5323" s="260">
        <v>4180884917</v>
      </c>
      <c r="J5323" s="260" t="s">
        <v>1788</v>
      </c>
      <c r="K5323" s="336" t="s">
        <v>30</v>
      </c>
      <c r="L5323" s="21" t="str">
        <f>VLOOKUP($K5323,TONG_SL!$A:$D,2,0)</f>
        <v>Gà muối 500g</v>
      </c>
      <c r="N5323" s="21" t="str">
        <f t="shared" si="539"/>
        <v>K-C6</v>
      </c>
      <c r="Q5323" s="21" t="str">
        <f>VLOOKUP(K5323,TONG_SL!$A:$D,3,0)</f>
        <v>Túi</v>
      </c>
      <c r="R5323" s="272">
        <v>3</v>
      </c>
      <c r="S5323" s="272"/>
      <c r="T5323" s="272">
        <f>VLOOKUP(VLOOKUP(G5323,Ma_KH!$A:$R,18,0)&amp;K5323,Gia_MB!$A:$F,6,0)</f>
        <v>111058</v>
      </c>
      <c r="U5323" s="273">
        <f>T5323*R5323</f>
        <v>333174</v>
      </c>
      <c r="V5323" s="272"/>
      <c r="W5323" s="274">
        <f>U5323*V5323</f>
        <v>0</v>
      </c>
      <c r="X5323" s="275" t="str">
        <f>IF(B5323&lt;&gt;"","8","0")</f>
        <v>8</v>
      </c>
      <c r="Y5323" s="272"/>
      <c r="Z5323" s="273">
        <f>U5323*X5323%</f>
        <v>26653.920000000002</v>
      </c>
      <c r="AA5323" s="276">
        <f>VLOOKUP(G5323,Ma_KH!$A:$R,14,0)</f>
        <v>60</v>
      </c>
    </row>
    <row r="5324" spans="1:27" hidden="1" x14ac:dyDescent="0.25">
      <c r="A5324" s="259">
        <v>45995</v>
      </c>
      <c r="B5324" s="260">
        <v>4180884312</v>
      </c>
      <c r="C5324" s="151" t="s">
        <v>7767</v>
      </c>
      <c r="D5324" s="237">
        <v>46001</v>
      </c>
      <c r="E5324" s="262"/>
      <c r="F5324" s="261"/>
      <c r="G5324" s="32" t="s">
        <v>1039</v>
      </c>
      <c r="H5324" s="262"/>
      <c r="I5324" s="260">
        <v>4180884312</v>
      </c>
      <c r="J5324" s="260" t="s">
        <v>1788</v>
      </c>
      <c r="K5324" s="337" t="s">
        <v>32</v>
      </c>
      <c r="L5324" s="21" t="str">
        <f>VLOOKUP($K5324,TONG_SL!$A:$D,2,0)</f>
        <v>Giò Tai Lưỡi Xào 250g</v>
      </c>
      <c r="N5324" s="21" t="str">
        <f t="shared" si="539"/>
        <v>K-C6</v>
      </c>
      <c r="Q5324" s="21" t="str">
        <f>VLOOKUP(K5324,TONG_SL!$A:$D,3,0)</f>
        <v>Túi</v>
      </c>
      <c r="R5324" s="263">
        <v>2</v>
      </c>
      <c r="S5324" s="263"/>
      <c r="T5324" s="263">
        <f>VLOOKUP(VLOOKUP(G5324,Ma_KH!$A:$R,18,0)&amp;K5324,Gia_MB!$A:$F,6,0)</f>
        <v>50182</v>
      </c>
      <c r="U5324" s="264">
        <f t="shared" ref="U5324:U5387" si="540">T5324*R5324</f>
        <v>100364</v>
      </c>
      <c r="V5324" s="263"/>
      <c r="W5324" s="265">
        <f t="shared" ref="W5324:W5387" si="541">U5324*V5324</f>
        <v>0</v>
      </c>
      <c r="X5324" s="266" t="str">
        <f t="shared" ref="X5324:X5387" si="542">IF(B5324&lt;&gt;"","8","0")</f>
        <v>8</v>
      </c>
      <c r="Y5324" s="263"/>
      <c r="Z5324" s="264">
        <f t="shared" ref="Z5324:Z5387" si="543">U5324*X5324%</f>
        <v>8029.12</v>
      </c>
      <c r="AA5324" s="267">
        <f>VLOOKUP(G5324,Ma_KH!$A:$R,14,0)</f>
        <v>60</v>
      </c>
    </row>
    <row r="5325" spans="1:27" hidden="1" x14ac:dyDescent="0.25">
      <c r="A5325" s="259">
        <v>45995</v>
      </c>
      <c r="B5325" s="260">
        <v>4180884312</v>
      </c>
      <c r="C5325" s="151" t="s">
        <v>7767</v>
      </c>
      <c r="D5325" s="237">
        <v>46001</v>
      </c>
      <c r="E5325" s="262"/>
      <c r="F5325" s="261"/>
      <c r="G5325" s="32" t="s">
        <v>1039</v>
      </c>
      <c r="H5325" s="262"/>
      <c r="I5325" s="260">
        <v>4180884312</v>
      </c>
      <c r="J5325" s="260" t="s">
        <v>1788</v>
      </c>
      <c r="K5325" s="337" t="s">
        <v>27</v>
      </c>
      <c r="L5325" s="21" t="str">
        <f>VLOOKUP($K5325,TONG_SL!$A:$D,2,0)</f>
        <v>Chân giò heo muối 300g</v>
      </c>
      <c r="N5325" s="21" t="str">
        <f t="shared" si="539"/>
        <v>K-C6</v>
      </c>
      <c r="Q5325" s="21" t="str">
        <f>VLOOKUP(K5325,TONG_SL!$A:$D,3,0)</f>
        <v>Túi</v>
      </c>
      <c r="R5325" s="263">
        <v>7</v>
      </c>
      <c r="S5325" s="263"/>
      <c r="T5325" s="263">
        <f>VLOOKUP(VLOOKUP(G5325,Ma_KH!$A:$R,18,0)&amp;K5325,Gia_MB!$A:$F,6,0)</f>
        <v>73431</v>
      </c>
      <c r="U5325" s="264">
        <f t="shared" si="540"/>
        <v>514017</v>
      </c>
      <c r="V5325" s="263"/>
      <c r="W5325" s="265">
        <f t="shared" si="541"/>
        <v>0</v>
      </c>
      <c r="X5325" s="266" t="str">
        <f t="shared" si="542"/>
        <v>8</v>
      </c>
      <c r="Y5325" s="263"/>
      <c r="Z5325" s="264">
        <f t="shared" si="543"/>
        <v>41121.360000000001</v>
      </c>
      <c r="AA5325" s="267">
        <f>VLOOKUP(G5325,Ma_KH!$A:$R,14,0)</f>
        <v>60</v>
      </c>
    </row>
    <row r="5326" spans="1:27" hidden="1" x14ac:dyDescent="0.25">
      <c r="A5326" s="259">
        <v>45995</v>
      </c>
      <c r="B5326" s="260">
        <v>4180884312</v>
      </c>
      <c r="C5326" s="151" t="s">
        <v>7767</v>
      </c>
      <c r="D5326" s="237">
        <v>46001</v>
      </c>
      <c r="E5326" s="262"/>
      <c r="F5326" s="261"/>
      <c r="G5326" s="32" t="s">
        <v>1039</v>
      </c>
      <c r="H5326" s="262"/>
      <c r="I5326" s="260">
        <v>4180884312</v>
      </c>
      <c r="J5326" s="260" t="s">
        <v>1788</v>
      </c>
      <c r="K5326" s="337" t="s">
        <v>48</v>
      </c>
      <c r="L5326" s="21" t="str">
        <f>VLOOKUP($K5326,TONG_SL!$A:$D,2,0)</f>
        <v>Mọc Nấm Hương 250g</v>
      </c>
      <c r="N5326" s="21" t="str">
        <f t="shared" si="539"/>
        <v>K-C6</v>
      </c>
      <c r="Q5326" s="21" t="str">
        <f>VLOOKUP(K5326,TONG_SL!$A:$D,3,0)</f>
        <v>Túi</v>
      </c>
      <c r="R5326" s="263">
        <v>2</v>
      </c>
      <c r="S5326" s="263"/>
      <c r="T5326" s="263">
        <f>VLOOKUP(VLOOKUP(G5326,Ma_KH!$A:$R,18,0)&amp;K5326,Gia_MB!$A:$F,6,0)</f>
        <v>46000</v>
      </c>
      <c r="U5326" s="264">
        <f t="shared" si="540"/>
        <v>92000</v>
      </c>
      <c r="V5326" s="263"/>
      <c r="W5326" s="265">
        <f t="shared" si="541"/>
        <v>0</v>
      </c>
      <c r="X5326" s="266" t="str">
        <f t="shared" si="542"/>
        <v>8</v>
      </c>
      <c r="Y5326" s="263"/>
      <c r="Z5326" s="264">
        <f t="shared" si="543"/>
        <v>7360</v>
      </c>
      <c r="AA5326" s="267">
        <f>VLOOKUP(G5326,Ma_KH!$A:$R,14,0)</f>
        <v>60</v>
      </c>
    </row>
    <row r="5327" spans="1:27" hidden="1" x14ac:dyDescent="0.25">
      <c r="A5327" s="259">
        <v>45995</v>
      </c>
      <c r="B5327" s="260">
        <v>4180884920</v>
      </c>
      <c r="C5327" s="151" t="s">
        <v>7767</v>
      </c>
      <c r="D5327" s="237">
        <v>46001</v>
      </c>
      <c r="E5327" s="262"/>
      <c r="F5327" s="261"/>
      <c r="G5327" s="32" t="s">
        <v>204</v>
      </c>
      <c r="H5327" s="262"/>
      <c r="I5327" s="260">
        <v>4180884920</v>
      </c>
      <c r="J5327" s="260" t="s">
        <v>1788</v>
      </c>
      <c r="K5327" s="337" t="s">
        <v>30</v>
      </c>
      <c r="L5327" s="21" t="str">
        <f>VLOOKUP($K5327,TONG_SL!$A:$D,2,0)</f>
        <v>Gà muối 500g</v>
      </c>
      <c r="N5327" s="21" t="str">
        <f t="shared" si="539"/>
        <v>K-C6</v>
      </c>
      <c r="Q5327" s="21" t="str">
        <f>VLOOKUP(K5327,TONG_SL!$A:$D,3,0)</f>
        <v>Túi</v>
      </c>
      <c r="R5327" s="263">
        <v>5</v>
      </c>
      <c r="S5327" s="263"/>
      <c r="T5327" s="263">
        <f>VLOOKUP(VLOOKUP(G5327,Ma_KH!$A:$R,18,0)&amp;K5327,Gia_MB!$A:$F,6,0)</f>
        <v>111058</v>
      </c>
      <c r="U5327" s="264">
        <f t="shared" si="540"/>
        <v>555290</v>
      </c>
      <c r="V5327" s="263"/>
      <c r="W5327" s="265">
        <f t="shared" si="541"/>
        <v>0</v>
      </c>
      <c r="X5327" s="266" t="str">
        <f t="shared" si="542"/>
        <v>8</v>
      </c>
      <c r="Y5327" s="263"/>
      <c r="Z5327" s="264">
        <f t="shared" si="543"/>
        <v>44423.200000000004</v>
      </c>
      <c r="AA5327" s="267">
        <f>VLOOKUP(G5327,Ma_KH!$A:$R,14,0)</f>
        <v>60</v>
      </c>
    </row>
    <row r="5328" spans="1:27" hidden="1" x14ac:dyDescent="0.25">
      <c r="A5328" s="259">
        <v>45995</v>
      </c>
      <c r="B5328" s="260">
        <v>4180884920</v>
      </c>
      <c r="C5328" s="151" t="s">
        <v>7767</v>
      </c>
      <c r="D5328" s="237">
        <v>46001</v>
      </c>
      <c r="E5328" s="262"/>
      <c r="F5328" s="261"/>
      <c r="G5328" s="32" t="s">
        <v>204</v>
      </c>
      <c r="H5328" s="262"/>
      <c r="I5328" s="260">
        <v>4180884920</v>
      </c>
      <c r="J5328" s="260" t="s">
        <v>1788</v>
      </c>
      <c r="K5328" s="337" t="s">
        <v>48</v>
      </c>
      <c r="L5328" s="21" t="str">
        <f>VLOOKUP($K5328,TONG_SL!$A:$D,2,0)</f>
        <v>Mọc Nấm Hương 250g</v>
      </c>
      <c r="N5328" s="21" t="str">
        <f t="shared" si="539"/>
        <v>K-C6</v>
      </c>
      <c r="Q5328" s="21" t="str">
        <f>VLOOKUP(K5328,TONG_SL!$A:$D,3,0)</f>
        <v>Túi</v>
      </c>
      <c r="R5328" s="263">
        <v>4</v>
      </c>
      <c r="S5328" s="263"/>
      <c r="T5328" s="263">
        <f>VLOOKUP(VLOOKUP(G5328,Ma_KH!$A:$R,18,0)&amp;K5328,Gia_MB!$A:$F,6,0)</f>
        <v>46000</v>
      </c>
      <c r="U5328" s="264">
        <f t="shared" si="540"/>
        <v>184000</v>
      </c>
      <c r="V5328" s="263"/>
      <c r="W5328" s="265">
        <f t="shared" si="541"/>
        <v>0</v>
      </c>
      <c r="X5328" s="266" t="str">
        <f t="shared" si="542"/>
        <v>8</v>
      </c>
      <c r="Y5328" s="263"/>
      <c r="Z5328" s="264">
        <f t="shared" si="543"/>
        <v>14720</v>
      </c>
      <c r="AA5328" s="267">
        <f>VLOOKUP(G5328,Ma_KH!$A:$R,14,0)</f>
        <v>60</v>
      </c>
    </row>
    <row r="5329" spans="1:27" hidden="1" x14ac:dyDescent="0.25">
      <c r="A5329" s="259">
        <v>45995</v>
      </c>
      <c r="B5329" s="260">
        <v>4180884920</v>
      </c>
      <c r="C5329" s="151" t="s">
        <v>7767</v>
      </c>
      <c r="D5329" s="237">
        <v>46001</v>
      </c>
      <c r="E5329" s="262"/>
      <c r="F5329" s="261"/>
      <c r="G5329" s="32" t="s">
        <v>204</v>
      </c>
      <c r="H5329" s="262"/>
      <c r="I5329" s="260">
        <v>4180884920</v>
      </c>
      <c r="J5329" s="260" t="s">
        <v>1788</v>
      </c>
      <c r="K5329" s="337" t="s">
        <v>27</v>
      </c>
      <c r="L5329" s="21" t="str">
        <f>VLOOKUP($K5329,TONG_SL!$A:$D,2,0)</f>
        <v>Chân giò heo muối 300g</v>
      </c>
      <c r="N5329" s="21" t="str">
        <f t="shared" si="539"/>
        <v>K-C6</v>
      </c>
      <c r="Q5329" s="21" t="str">
        <f>VLOOKUP(K5329,TONG_SL!$A:$D,3,0)</f>
        <v>Túi</v>
      </c>
      <c r="R5329" s="263">
        <v>11</v>
      </c>
      <c r="S5329" s="263"/>
      <c r="T5329" s="263">
        <f>VLOOKUP(VLOOKUP(G5329,Ma_KH!$A:$R,18,0)&amp;K5329,Gia_MB!$A:$F,6,0)</f>
        <v>73431</v>
      </c>
      <c r="U5329" s="264">
        <f t="shared" si="540"/>
        <v>807741</v>
      </c>
      <c r="V5329" s="263"/>
      <c r="W5329" s="265">
        <f t="shared" si="541"/>
        <v>0</v>
      </c>
      <c r="X5329" s="266" t="str">
        <f t="shared" si="542"/>
        <v>8</v>
      </c>
      <c r="Y5329" s="263"/>
      <c r="Z5329" s="264">
        <f t="shared" si="543"/>
        <v>64619.28</v>
      </c>
      <c r="AA5329" s="267">
        <f>VLOOKUP(G5329,Ma_KH!$A:$R,14,0)</f>
        <v>60</v>
      </c>
    </row>
    <row r="5330" spans="1:27" hidden="1" x14ac:dyDescent="0.25">
      <c r="A5330" s="259">
        <v>45995</v>
      </c>
      <c r="B5330" s="260">
        <v>4180884920</v>
      </c>
      <c r="C5330" s="151" t="s">
        <v>7767</v>
      </c>
      <c r="D5330" s="237">
        <v>46001</v>
      </c>
      <c r="E5330" s="262"/>
      <c r="F5330" s="261"/>
      <c r="G5330" s="32" t="s">
        <v>204</v>
      </c>
      <c r="H5330" s="262"/>
      <c r="I5330" s="260">
        <v>4180884920</v>
      </c>
      <c r="J5330" s="260" t="s">
        <v>1788</v>
      </c>
      <c r="K5330" s="337" t="s">
        <v>32</v>
      </c>
      <c r="L5330" s="21" t="str">
        <f>VLOOKUP($K5330,TONG_SL!$A:$D,2,0)</f>
        <v>Giò Tai Lưỡi Xào 250g</v>
      </c>
      <c r="N5330" s="21" t="str">
        <f t="shared" si="539"/>
        <v>K-C6</v>
      </c>
      <c r="Q5330" s="21" t="str">
        <f>VLOOKUP(K5330,TONG_SL!$A:$D,3,0)</f>
        <v>Túi</v>
      </c>
      <c r="R5330" s="263">
        <v>6</v>
      </c>
      <c r="S5330" s="263"/>
      <c r="T5330" s="263">
        <f>VLOOKUP(VLOOKUP(G5330,Ma_KH!$A:$R,18,0)&amp;K5330,Gia_MB!$A:$F,6,0)</f>
        <v>50182</v>
      </c>
      <c r="U5330" s="264">
        <f t="shared" si="540"/>
        <v>301092</v>
      </c>
      <c r="V5330" s="263"/>
      <c r="W5330" s="265">
        <f t="shared" si="541"/>
        <v>0</v>
      </c>
      <c r="X5330" s="266" t="str">
        <f t="shared" si="542"/>
        <v>8</v>
      </c>
      <c r="Y5330" s="263"/>
      <c r="Z5330" s="264">
        <f t="shared" si="543"/>
        <v>24087.360000000001</v>
      </c>
      <c r="AA5330" s="267">
        <f>VLOOKUP(G5330,Ma_KH!$A:$R,14,0)</f>
        <v>60</v>
      </c>
    </row>
    <row r="5331" spans="1:27" hidden="1" x14ac:dyDescent="0.25">
      <c r="A5331" s="259">
        <v>45995</v>
      </c>
      <c r="B5331" s="260">
        <v>4180884920</v>
      </c>
      <c r="C5331" s="151" t="s">
        <v>7767</v>
      </c>
      <c r="D5331" s="237">
        <v>46001</v>
      </c>
      <c r="E5331" s="262"/>
      <c r="F5331" s="261"/>
      <c r="G5331" s="32" t="s">
        <v>204</v>
      </c>
      <c r="H5331" s="262"/>
      <c r="I5331" s="260">
        <v>4180884920</v>
      </c>
      <c r="J5331" s="260" t="s">
        <v>1788</v>
      </c>
      <c r="K5331" s="337" t="s">
        <v>34</v>
      </c>
      <c r="L5331" s="21" t="str">
        <f>VLOOKUP($K5331,TONG_SL!$A:$D,2,0)</f>
        <v>Tai heo muối 200g</v>
      </c>
      <c r="N5331" s="21" t="str">
        <f t="shared" si="539"/>
        <v>K-C6</v>
      </c>
      <c r="Q5331" s="21" t="str">
        <f>VLOOKUP(K5331,TONG_SL!$A:$D,3,0)</f>
        <v>Túi</v>
      </c>
      <c r="R5331" s="263">
        <v>2</v>
      </c>
      <c r="S5331" s="263"/>
      <c r="T5331" s="263">
        <f>VLOOKUP(VLOOKUP(G5331,Ma_KH!$A:$R,18,0)&amp;K5331,Gia_MB!$A:$F,6,0)</f>
        <v>55595</v>
      </c>
      <c r="U5331" s="264">
        <f t="shared" si="540"/>
        <v>111190</v>
      </c>
      <c r="V5331" s="263"/>
      <c r="W5331" s="265">
        <f t="shared" si="541"/>
        <v>0</v>
      </c>
      <c r="X5331" s="266" t="str">
        <f t="shared" si="542"/>
        <v>8</v>
      </c>
      <c r="Y5331" s="263"/>
      <c r="Z5331" s="264">
        <f t="shared" si="543"/>
        <v>8895.2000000000007</v>
      </c>
      <c r="AA5331" s="267">
        <f>VLOOKUP(G5331,Ma_KH!$A:$R,14,0)</f>
        <v>60</v>
      </c>
    </row>
    <row r="5332" spans="1:27" hidden="1" x14ac:dyDescent="0.25">
      <c r="A5332" s="259">
        <v>45995</v>
      </c>
      <c r="B5332" s="260">
        <v>4180884811</v>
      </c>
      <c r="C5332" s="151" t="s">
        <v>7767</v>
      </c>
      <c r="D5332" s="237">
        <v>46001</v>
      </c>
      <c r="E5332" s="262"/>
      <c r="F5332" s="261"/>
      <c r="G5332" s="32" t="s">
        <v>194</v>
      </c>
      <c r="H5332" s="262"/>
      <c r="I5332" s="260">
        <v>4180884811</v>
      </c>
      <c r="J5332" s="260" t="s">
        <v>1788</v>
      </c>
      <c r="K5332" s="337" t="s">
        <v>48</v>
      </c>
      <c r="L5332" s="21" t="str">
        <f>VLOOKUP($K5332,TONG_SL!$A:$D,2,0)</f>
        <v>Mọc Nấm Hương 250g</v>
      </c>
      <c r="N5332" s="21" t="str">
        <f t="shared" si="539"/>
        <v>K-C6</v>
      </c>
      <c r="Q5332" s="21" t="str">
        <f>VLOOKUP(K5332,TONG_SL!$A:$D,3,0)</f>
        <v>Túi</v>
      </c>
      <c r="R5332" s="263">
        <v>3</v>
      </c>
      <c r="S5332" s="263"/>
      <c r="T5332" s="263">
        <f>VLOOKUP(VLOOKUP(G5332,Ma_KH!$A:$R,18,0)&amp;K5332,Gia_MB!$A:$F,6,0)</f>
        <v>46000</v>
      </c>
      <c r="U5332" s="264">
        <f t="shared" si="540"/>
        <v>138000</v>
      </c>
      <c r="V5332" s="263"/>
      <c r="W5332" s="265">
        <f t="shared" si="541"/>
        <v>0</v>
      </c>
      <c r="X5332" s="266" t="str">
        <f t="shared" si="542"/>
        <v>8</v>
      </c>
      <c r="Y5332" s="263"/>
      <c r="Z5332" s="264">
        <f t="shared" si="543"/>
        <v>11040</v>
      </c>
      <c r="AA5332" s="267">
        <f>VLOOKUP(G5332,Ma_KH!$A:$R,14,0)</f>
        <v>60</v>
      </c>
    </row>
    <row r="5333" spans="1:27" hidden="1" x14ac:dyDescent="0.25">
      <c r="A5333" s="259">
        <v>45995</v>
      </c>
      <c r="B5333" s="260">
        <v>4180884811</v>
      </c>
      <c r="C5333" s="151" t="s">
        <v>7767</v>
      </c>
      <c r="D5333" s="237">
        <v>46001</v>
      </c>
      <c r="E5333" s="262"/>
      <c r="F5333" s="261"/>
      <c r="G5333" s="32" t="s">
        <v>194</v>
      </c>
      <c r="H5333" s="262"/>
      <c r="I5333" s="260">
        <v>4180884811</v>
      </c>
      <c r="J5333" s="260" t="s">
        <v>1788</v>
      </c>
      <c r="K5333" s="337" t="s">
        <v>27</v>
      </c>
      <c r="L5333" s="21" t="str">
        <f>VLOOKUP($K5333,TONG_SL!$A:$D,2,0)</f>
        <v>Chân giò heo muối 300g</v>
      </c>
      <c r="N5333" s="21" t="str">
        <f t="shared" si="539"/>
        <v>K-C6</v>
      </c>
      <c r="Q5333" s="21" t="str">
        <f>VLOOKUP(K5333,TONG_SL!$A:$D,3,0)</f>
        <v>Túi</v>
      </c>
      <c r="R5333" s="263">
        <v>12</v>
      </c>
      <c r="S5333" s="263"/>
      <c r="T5333" s="263">
        <f>VLOOKUP(VLOOKUP(G5333,Ma_KH!$A:$R,18,0)&amp;K5333,Gia_MB!$A:$F,6,0)</f>
        <v>73431</v>
      </c>
      <c r="U5333" s="264">
        <f t="shared" si="540"/>
        <v>881172</v>
      </c>
      <c r="V5333" s="263"/>
      <c r="W5333" s="265">
        <f t="shared" si="541"/>
        <v>0</v>
      </c>
      <c r="X5333" s="266" t="str">
        <f t="shared" si="542"/>
        <v>8</v>
      </c>
      <c r="Y5333" s="263"/>
      <c r="Z5333" s="264">
        <f t="shared" si="543"/>
        <v>70493.759999999995</v>
      </c>
      <c r="AA5333" s="267">
        <f>VLOOKUP(G5333,Ma_KH!$A:$R,14,0)</f>
        <v>60</v>
      </c>
    </row>
    <row r="5334" spans="1:27" hidden="1" x14ac:dyDescent="0.25">
      <c r="A5334" s="259">
        <v>45995</v>
      </c>
      <c r="B5334" s="260">
        <v>4180884811</v>
      </c>
      <c r="C5334" s="151" t="s">
        <v>7767</v>
      </c>
      <c r="D5334" s="237">
        <v>46001</v>
      </c>
      <c r="E5334" s="262"/>
      <c r="F5334" s="261"/>
      <c r="G5334" s="32" t="s">
        <v>194</v>
      </c>
      <c r="H5334" s="262"/>
      <c r="I5334" s="260">
        <v>4180884811</v>
      </c>
      <c r="J5334" s="260" t="s">
        <v>1788</v>
      </c>
      <c r="K5334" s="337" t="s">
        <v>32</v>
      </c>
      <c r="L5334" s="21" t="str">
        <f>VLOOKUP($K5334,TONG_SL!$A:$D,2,0)</f>
        <v>Giò Tai Lưỡi Xào 250g</v>
      </c>
      <c r="N5334" s="21" t="str">
        <f t="shared" si="539"/>
        <v>K-C6</v>
      </c>
      <c r="Q5334" s="21" t="str">
        <f>VLOOKUP(K5334,TONG_SL!$A:$D,3,0)</f>
        <v>Túi</v>
      </c>
      <c r="R5334" s="263">
        <v>5</v>
      </c>
      <c r="S5334" s="263"/>
      <c r="T5334" s="263">
        <f>VLOOKUP(VLOOKUP(G5334,Ma_KH!$A:$R,18,0)&amp;K5334,Gia_MB!$A:$F,6,0)</f>
        <v>50182</v>
      </c>
      <c r="U5334" s="264">
        <f t="shared" si="540"/>
        <v>250910</v>
      </c>
      <c r="V5334" s="263"/>
      <c r="W5334" s="265">
        <f t="shared" si="541"/>
        <v>0</v>
      </c>
      <c r="X5334" s="266" t="str">
        <f t="shared" si="542"/>
        <v>8</v>
      </c>
      <c r="Y5334" s="263"/>
      <c r="Z5334" s="264">
        <f t="shared" si="543"/>
        <v>20072.8</v>
      </c>
      <c r="AA5334" s="267">
        <f>VLOOKUP(G5334,Ma_KH!$A:$R,14,0)</f>
        <v>60</v>
      </c>
    </row>
    <row r="5335" spans="1:27" hidden="1" x14ac:dyDescent="0.25">
      <c r="A5335" s="259">
        <v>45995</v>
      </c>
      <c r="B5335" s="260">
        <v>4180884811</v>
      </c>
      <c r="C5335" s="151" t="s">
        <v>7767</v>
      </c>
      <c r="D5335" s="237">
        <v>46001</v>
      </c>
      <c r="E5335" s="262"/>
      <c r="F5335" s="261"/>
      <c r="G5335" s="32" t="s">
        <v>194</v>
      </c>
      <c r="H5335" s="262"/>
      <c r="I5335" s="260">
        <v>4180884811</v>
      </c>
      <c r="J5335" s="260" t="s">
        <v>1788</v>
      </c>
      <c r="K5335" s="337" t="s">
        <v>34</v>
      </c>
      <c r="L5335" s="21" t="str">
        <f>VLOOKUP($K5335,TONG_SL!$A:$D,2,0)</f>
        <v>Tai heo muối 200g</v>
      </c>
      <c r="N5335" s="21" t="str">
        <f t="shared" si="539"/>
        <v>K-C6</v>
      </c>
      <c r="Q5335" s="21" t="str">
        <f>VLOOKUP(K5335,TONG_SL!$A:$D,3,0)</f>
        <v>Túi</v>
      </c>
      <c r="R5335" s="263">
        <v>5</v>
      </c>
      <c r="S5335" s="263"/>
      <c r="T5335" s="263">
        <f>VLOOKUP(VLOOKUP(G5335,Ma_KH!$A:$R,18,0)&amp;K5335,Gia_MB!$A:$F,6,0)</f>
        <v>55595</v>
      </c>
      <c r="U5335" s="264">
        <f t="shared" si="540"/>
        <v>277975</v>
      </c>
      <c r="V5335" s="263"/>
      <c r="W5335" s="265">
        <f t="shared" si="541"/>
        <v>0</v>
      </c>
      <c r="X5335" s="266" t="str">
        <f t="shared" si="542"/>
        <v>8</v>
      </c>
      <c r="Y5335" s="263"/>
      <c r="Z5335" s="264">
        <f t="shared" si="543"/>
        <v>22238</v>
      </c>
      <c r="AA5335" s="267">
        <f>VLOOKUP(G5335,Ma_KH!$A:$R,14,0)</f>
        <v>60</v>
      </c>
    </row>
    <row r="5336" spans="1:27" hidden="1" x14ac:dyDescent="0.25">
      <c r="A5336" s="259">
        <v>45995</v>
      </c>
      <c r="B5336" s="260">
        <v>4180884922</v>
      </c>
      <c r="C5336" s="151" t="s">
        <v>7767</v>
      </c>
      <c r="D5336" s="237">
        <v>46001</v>
      </c>
      <c r="E5336" s="262"/>
      <c r="F5336" s="261"/>
      <c r="G5336" s="32" t="s">
        <v>203</v>
      </c>
      <c r="H5336" s="262"/>
      <c r="I5336" s="260">
        <v>4180884922</v>
      </c>
      <c r="J5336" s="260" t="s">
        <v>1788</v>
      </c>
      <c r="K5336" s="337" t="s">
        <v>30</v>
      </c>
      <c r="L5336" s="21" t="str">
        <f>VLOOKUP($K5336,TONG_SL!$A:$D,2,0)</f>
        <v>Gà muối 500g</v>
      </c>
      <c r="N5336" s="21" t="str">
        <f t="shared" si="539"/>
        <v>K-C6</v>
      </c>
      <c r="Q5336" s="21" t="str">
        <f>VLOOKUP(K5336,TONG_SL!$A:$D,3,0)</f>
        <v>Túi</v>
      </c>
      <c r="R5336" s="263">
        <v>3</v>
      </c>
      <c r="S5336" s="263"/>
      <c r="T5336" s="263">
        <f>VLOOKUP(VLOOKUP(G5336,Ma_KH!$A:$R,18,0)&amp;K5336,Gia_MB!$A:$F,6,0)</f>
        <v>111058</v>
      </c>
      <c r="U5336" s="264">
        <f t="shared" si="540"/>
        <v>333174</v>
      </c>
      <c r="V5336" s="263"/>
      <c r="W5336" s="265">
        <f t="shared" si="541"/>
        <v>0</v>
      </c>
      <c r="X5336" s="266" t="str">
        <f t="shared" si="542"/>
        <v>8</v>
      </c>
      <c r="Y5336" s="263"/>
      <c r="Z5336" s="264">
        <f t="shared" si="543"/>
        <v>26653.920000000002</v>
      </c>
      <c r="AA5336" s="267">
        <f>VLOOKUP(G5336,Ma_KH!$A:$R,14,0)</f>
        <v>60</v>
      </c>
    </row>
    <row r="5337" spans="1:27" hidden="1" x14ac:dyDescent="0.25">
      <c r="A5337" s="259">
        <v>45995</v>
      </c>
      <c r="B5337" s="260">
        <v>4180884922</v>
      </c>
      <c r="C5337" s="151" t="s">
        <v>7767</v>
      </c>
      <c r="D5337" s="237">
        <v>46001</v>
      </c>
      <c r="E5337" s="262"/>
      <c r="F5337" s="261"/>
      <c r="G5337" s="32" t="s">
        <v>203</v>
      </c>
      <c r="H5337" s="262"/>
      <c r="I5337" s="260">
        <v>4180884922</v>
      </c>
      <c r="J5337" s="260" t="s">
        <v>1788</v>
      </c>
      <c r="K5337" s="337" t="s">
        <v>48</v>
      </c>
      <c r="L5337" s="21" t="str">
        <f>VLOOKUP($K5337,TONG_SL!$A:$D,2,0)</f>
        <v>Mọc Nấm Hương 250g</v>
      </c>
      <c r="N5337" s="21" t="str">
        <f t="shared" si="539"/>
        <v>K-C6</v>
      </c>
      <c r="Q5337" s="21" t="str">
        <f>VLOOKUP(K5337,TONG_SL!$A:$D,3,0)</f>
        <v>Túi</v>
      </c>
      <c r="R5337" s="263">
        <v>1</v>
      </c>
      <c r="S5337" s="263"/>
      <c r="T5337" s="263">
        <f>VLOOKUP(VLOOKUP(G5337,Ma_KH!$A:$R,18,0)&amp;K5337,Gia_MB!$A:$F,6,0)</f>
        <v>46000</v>
      </c>
      <c r="U5337" s="264">
        <f t="shared" si="540"/>
        <v>46000</v>
      </c>
      <c r="V5337" s="263"/>
      <c r="W5337" s="265">
        <f t="shared" si="541"/>
        <v>0</v>
      </c>
      <c r="X5337" s="266" t="str">
        <f t="shared" si="542"/>
        <v>8</v>
      </c>
      <c r="Y5337" s="263"/>
      <c r="Z5337" s="264">
        <f t="shared" si="543"/>
        <v>3680</v>
      </c>
      <c r="AA5337" s="267">
        <f>VLOOKUP(G5337,Ma_KH!$A:$R,14,0)</f>
        <v>60</v>
      </c>
    </row>
    <row r="5338" spans="1:27" hidden="1" x14ac:dyDescent="0.25">
      <c r="A5338" s="259">
        <v>45995</v>
      </c>
      <c r="B5338" s="260">
        <v>4180884922</v>
      </c>
      <c r="C5338" s="151" t="s">
        <v>7767</v>
      </c>
      <c r="D5338" s="237">
        <v>46001</v>
      </c>
      <c r="E5338" s="262"/>
      <c r="F5338" s="261"/>
      <c r="G5338" s="32" t="s">
        <v>203</v>
      </c>
      <c r="H5338" s="262"/>
      <c r="I5338" s="260">
        <v>4180884922</v>
      </c>
      <c r="J5338" s="260" t="s">
        <v>1788</v>
      </c>
      <c r="K5338" s="337" t="s">
        <v>27</v>
      </c>
      <c r="L5338" s="21" t="str">
        <f>VLOOKUP($K5338,TONG_SL!$A:$D,2,0)</f>
        <v>Chân giò heo muối 300g</v>
      </c>
      <c r="N5338" s="21" t="str">
        <f t="shared" si="539"/>
        <v>K-C6</v>
      </c>
      <c r="Q5338" s="21" t="str">
        <f>VLOOKUP(K5338,TONG_SL!$A:$D,3,0)</f>
        <v>Túi</v>
      </c>
      <c r="R5338" s="263">
        <v>6</v>
      </c>
      <c r="S5338" s="263"/>
      <c r="T5338" s="263">
        <f>VLOOKUP(VLOOKUP(G5338,Ma_KH!$A:$R,18,0)&amp;K5338,Gia_MB!$A:$F,6,0)</f>
        <v>73431</v>
      </c>
      <c r="U5338" s="264">
        <f t="shared" si="540"/>
        <v>440586</v>
      </c>
      <c r="V5338" s="263"/>
      <c r="W5338" s="265">
        <f t="shared" si="541"/>
        <v>0</v>
      </c>
      <c r="X5338" s="266" t="str">
        <f t="shared" si="542"/>
        <v>8</v>
      </c>
      <c r="Y5338" s="263"/>
      <c r="Z5338" s="264">
        <f t="shared" si="543"/>
        <v>35246.879999999997</v>
      </c>
      <c r="AA5338" s="267">
        <f>VLOOKUP(G5338,Ma_KH!$A:$R,14,0)</f>
        <v>60</v>
      </c>
    </row>
    <row r="5339" spans="1:27" hidden="1" x14ac:dyDescent="0.25">
      <c r="A5339" s="259">
        <v>45995</v>
      </c>
      <c r="B5339" s="260">
        <v>4180884922</v>
      </c>
      <c r="C5339" s="151" t="s">
        <v>7767</v>
      </c>
      <c r="D5339" s="237">
        <v>46001</v>
      </c>
      <c r="E5339" s="262"/>
      <c r="F5339" s="261"/>
      <c r="G5339" s="32" t="s">
        <v>203</v>
      </c>
      <c r="H5339" s="262"/>
      <c r="I5339" s="260">
        <v>4180884922</v>
      </c>
      <c r="J5339" s="260" t="s">
        <v>1788</v>
      </c>
      <c r="K5339" s="337" t="s">
        <v>34</v>
      </c>
      <c r="L5339" s="21" t="str">
        <f>VLOOKUP($K5339,TONG_SL!$A:$D,2,0)</f>
        <v>Tai heo muối 200g</v>
      </c>
      <c r="N5339" s="21" t="str">
        <f t="shared" si="539"/>
        <v>K-C6</v>
      </c>
      <c r="Q5339" s="21" t="str">
        <f>VLOOKUP(K5339,TONG_SL!$A:$D,3,0)</f>
        <v>Túi</v>
      </c>
      <c r="R5339" s="263">
        <v>3</v>
      </c>
      <c r="S5339" s="263"/>
      <c r="T5339" s="263">
        <f>VLOOKUP(VLOOKUP(G5339,Ma_KH!$A:$R,18,0)&amp;K5339,Gia_MB!$A:$F,6,0)</f>
        <v>55595</v>
      </c>
      <c r="U5339" s="264">
        <f t="shared" si="540"/>
        <v>166785</v>
      </c>
      <c r="V5339" s="263"/>
      <c r="W5339" s="265">
        <f t="shared" si="541"/>
        <v>0</v>
      </c>
      <c r="X5339" s="266" t="str">
        <f t="shared" si="542"/>
        <v>8</v>
      </c>
      <c r="Y5339" s="263"/>
      <c r="Z5339" s="264">
        <f t="shared" si="543"/>
        <v>13342.800000000001</v>
      </c>
      <c r="AA5339" s="267">
        <f>VLOOKUP(G5339,Ma_KH!$A:$R,14,0)</f>
        <v>60</v>
      </c>
    </row>
    <row r="5340" spans="1:27" hidden="1" x14ac:dyDescent="0.25">
      <c r="A5340" s="259">
        <v>45995</v>
      </c>
      <c r="B5340" s="260">
        <v>4180885292</v>
      </c>
      <c r="C5340" s="151" t="s">
        <v>7767</v>
      </c>
      <c r="D5340" s="237">
        <v>46001</v>
      </c>
      <c r="E5340" s="262"/>
      <c r="F5340" s="261"/>
      <c r="G5340" s="32" t="s">
        <v>128</v>
      </c>
      <c r="H5340" s="262"/>
      <c r="I5340" s="260">
        <v>4180885292</v>
      </c>
      <c r="J5340" s="260" t="s">
        <v>1788</v>
      </c>
      <c r="K5340" s="337" t="s">
        <v>27</v>
      </c>
      <c r="L5340" s="21" t="str">
        <f>VLOOKUP($K5340,TONG_SL!$A:$D,2,0)</f>
        <v>Chân giò heo muối 300g</v>
      </c>
      <c r="N5340" s="21" t="str">
        <f t="shared" si="539"/>
        <v>K-C6</v>
      </c>
      <c r="Q5340" s="21" t="str">
        <f>VLOOKUP(K5340,TONG_SL!$A:$D,3,0)</f>
        <v>Túi</v>
      </c>
      <c r="R5340" s="263">
        <v>6</v>
      </c>
      <c r="S5340" s="263"/>
      <c r="T5340" s="263">
        <f>VLOOKUP(VLOOKUP(G5340,Ma_KH!$A:$R,18,0)&amp;K5340,Gia_MB!$A:$F,6,0)</f>
        <v>73431</v>
      </c>
      <c r="U5340" s="264">
        <f t="shared" si="540"/>
        <v>440586</v>
      </c>
      <c r="V5340" s="263"/>
      <c r="W5340" s="265">
        <f t="shared" si="541"/>
        <v>0</v>
      </c>
      <c r="X5340" s="266" t="str">
        <f t="shared" si="542"/>
        <v>8</v>
      </c>
      <c r="Y5340" s="263"/>
      <c r="Z5340" s="264">
        <f t="shared" si="543"/>
        <v>35246.879999999997</v>
      </c>
      <c r="AA5340" s="267">
        <f>VLOOKUP(G5340,Ma_KH!$A:$R,14,0)</f>
        <v>60</v>
      </c>
    </row>
    <row r="5341" spans="1:27" hidden="1" x14ac:dyDescent="0.25">
      <c r="A5341" s="259">
        <v>45995</v>
      </c>
      <c r="B5341" s="260">
        <v>4180885292</v>
      </c>
      <c r="C5341" s="151" t="s">
        <v>7767</v>
      </c>
      <c r="D5341" s="237">
        <v>46001</v>
      </c>
      <c r="E5341" s="262"/>
      <c r="F5341" s="261"/>
      <c r="G5341" s="32" t="s">
        <v>128</v>
      </c>
      <c r="H5341" s="262"/>
      <c r="I5341" s="260">
        <v>4180885292</v>
      </c>
      <c r="J5341" s="260" t="s">
        <v>1788</v>
      </c>
      <c r="K5341" s="337" t="s">
        <v>34</v>
      </c>
      <c r="L5341" s="21" t="str">
        <f>VLOOKUP($K5341,TONG_SL!$A:$D,2,0)</f>
        <v>Tai heo muối 200g</v>
      </c>
      <c r="N5341" s="21" t="str">
        <f t="shared" si="539"/>
        <v>K-C6</v>
      </c>
      <c r="Q5341" s="21" t="str">
        <f>VLOOKUP(K5341,TONG_SL!$A:$D,3,0)</f>
        <v>Túi</v>
      </c>
      <c r="R5341" s="263">
        <v>1</v>
      </c>
      <c r="S5341" s="263"/>
      <c r="T5341" s="263">
        <f>VLOOKUP(VLOOKUP(G5341,Ma_KH!$A:$R,18,0)&amp;K5341,Gia_MB!$A:$F,6,0)</f>
        <v>55595</v>
      </c>
      <c r="U5341" s="264">
        <f t="shared" si="540"/>
        <v>55595</v>
      </c>
      <c r="V5341" s="263"/>
      <c r="W5341" s="265">
        <f t="shared" si="541"/>
        <v>0</v>
      </c>
      <c r="X5341" s="266" t="str">
        <f t="shared" si="542"/>
        <v>8</v>
      </c>
      <c r="Y5341" s="263"/>
      <c r="Z5341" s="264">
        <f t="shared" si="543"/>
        <v>4447.6000000000004</v>
      </c>
      <c r="AA5341" s="267">
        <f>VLOOKUP(G5341,Ma_KH!$A:$R,14,0)</f>
        <v>60</v>
      </c>
    </row>
    <row r="5342" spans="1:27" hidden="1" x14ac:dyDescent="0.25">
      <c r="A5342" s="259">
        <v>45995</v>
      </c>
      <c r="B5342" s="260">
        <v>4180884160</v>
      </c>
      <c r="C5342" s="151" t="s">
        <v>7767</v>
      </c>
      <c r="D5342" s="237">
        <v>46001</v>
      </c>
      <c r="E5342" s="262"/>
      <c r="F5342" s="261"/>
      <c r="G5342" s="32" t="s">
        <v>1016</v>
      </c>
      <c r="H5342" s="262"/>
      <c r="I5342" s="260">
        <v>4180884160</v>
      </c>
      <c r="J5342" s="260" t="s">
        <v>1788</v>
      </c>
      <c r="K5342" s="337" t="s">
        <v>30</v>
      </c>
      <c r="L5342" s="21" t="str">
        <f>VLOOKUP($K5342,TONG_SL!$A:$D,2,0)</f>
        <v>Gà muối 500g</v>
      </c>
      <c r="N5342" s="21" t="str">
        <f t="shared" si="539"/>
        <v>K-C6</v>
      </c>
      <c r="Q5342" s="21" t="str">
        <f>VLOOKUP(K5342,TONG_SL!$A:$D,3,0)</f>
        <v>Túi</v>
      </c>
      <c r="R5342" s="263">
        <v>1</v>
      </c>
      <c r="S5342" s="263"/>
      <c r="T5342" s="263">
        <f>VLOOKUP(VLOOKUP(G5342,Ma_KH!$A:$R,18,0)&amp;K5342,Gia_MB!$A:$F,6,0)</f>
        <v>111058</v>
      </c>
      <c r="U5342" s="264">
        <f t="shared" si="540"/>
        <v>111058</v>
      </c>
      <c r="V5342" s="263"/>
      <c r="W5342" s="265">
        <f t="shared" si="541"/>
        <v>0</v>
      </c>
      <c r="X5342" s="266" t="str">
        <f t="shared" si="542"/>
        <v>8</v>
      </c>
      <c r="Y5342" s="263"/>
      <c r="Z5342" s="264">
        <f t="shared" si="543"/>
        <v>8884.64</v>
      </c>
      <c r="AA5342" s="267">
        <f>VLOOKUP(G5342,Ma_KH!$A:$R,14,0)</f>
        <v>60</v>
      </c>
    </row>
    <row r="5343" spans="1:27" hidden="1" x14ac:dyDescent="0.25">
      <c r="A5343" s="259">
        <v>45995</v>
      </c>
      <c r="B5343" s="260">
        <v>4180884160</v>
      </c>
      <c r="C5343" s="151" t="s">
        <v>7767</v>
      </c>
      <c r="D5343" s="237">
        <v>46001</v>
      </c>
      <c r="E5343" s="262"/>
      <c r="F5343" s="261"/>
      <c r="G5343" s="32" t="s">
        <v>1016</v>
      </c>
      <c r="H5343" s="262"/>
      <c r="I5343" s="260">
        <v>4180884160</v>
      </c>
      <c r="J5343" s="260" t="s">
        <v>1788</v>
      </c>
      <c r="K5343" s="337" t="s">
        <v>48</v>
      </c>
      <c r="L5343" s="21" t="str">
        <f>VLOOKUP($K5343,TONG_SL!$A:$D,2,0)</f>
        <v>Mọc Nấm Hương 250g</v>
      </c>
      <c r="N5343" s="21" t="str">
        <f t="shared" si="539"/>
        <v>K-C6</v>
      </c>
      <c r="Q5343" s="21" t="str">
        <f>VLOOKUP(K5343,TONG_SL!$A:$D,3,0)</f>
        <v>Túi</v>
      </c>
      <c r="R5343" s="263">
        <v>2</v>
      </c>
      <c r="S5343" s="263"/>
      <c r="T5343" s="263">
        <f>VLOOKUP(VLOOKUP(G5343,Ma_KH!$A:$R,18,0)&amp;K5343,Gia_MB!$A:$F,6,0)</f>
        <v>46000</v>
      </c>
      <c r="U5343" s="264">
        <f t="shared" si="540"/>
        <v>92000</v>
      </c>
      <c r="V5343" s="263"/>
      <c r="W5343" s="265">
        <f t="shared" si="541"/>
        <v>0</v>
      </c>
      <c r="X5343" s="266" t="str">
        <f t="shared" si="542"/>
        <v>8</v>
      </c>
      <c r="Y5343" s="263"/>
      <c r="Z5343" s="264">
        <f t="shared" si="543"/>
        <v>7360</v>
      </c>
      <c r="AA5343" s="267">
        <f>VLOOKUP(G5343,Ma_KH!$A:$R,14,0)</f>
        <v>60</v>
      </c>
    </row>
    <row r="5344" spans="1:27" hidden="1" x14ac:dyDescent="0.25">
      <c r="A5344" s="259">
        <v>45995</v>
      </c>
      <c r="B5344" s="260">
        <v>4180884160</v>
      </c>
      <c r="C5344" s="151" t="s">
        <v>7767</v>
      </c>
      <c r="D5344" s="237">
        <v>46001</v>
      </c>
      <c r="E5344" s="262"/>
      <c r="F5344" s="261"/>
      <c r="G5344" s="32" t="s">
        <v>1016</v>
      </c>
      <c r="H5344" s="262"/>
      <c r="I5344" s="260">
        <v>4180884160</v>
      </c>
      <c r="J5344" s="260" t="s">
        <v>1788</v>
      </c>
      <c r="K5344" s="337" t="s">
        <v>27</v>
      </c>
      <c r="L5344" s="21" t="str">
        <f>VLOOKUP($K5344,TONG_SL!$A:$D,2,0)</f>
        <v>Chân giò heo muối 300g</v>
      </c>
      <c r="N5344" s="21" t="str">
        <f t="shared" si="539"/>
        <v>K-C6</v>
      </c>
      <c r="Q5344" s="21" t="str">
        <f>VLOOKUP(K5344,TONG_SL!$A:$D,3,0)</f>
        <v>Túi</v>
      </c>
      <c r="R5344" s="263">
        <v>9</v>
      </c>
      <c r="S5344" s="263"/>
      <c r="T5344" s="263">
        <f>VLOOKUP(VLOOKUP(G5344,Ma_KH!$A:$R,18,0)&amp;K5344,Gia_MB!$A:$F,6,0)</f>
        <v>73431</v>
      </c>
      <c r="U5344" s="264">
        <f t="shared" si="540"/>
        <v>660879</v>
      </c>
      <c r="V5344" s="263"/>
      <c r="W5344" s="265">
        <f t="shared" si="541"/>
        <v>0</v>
      </c>
      <c r="X5344" s="266" t="str">
        <f t="shared" si="542"/>
        <v>8</v>
      </c>
      <c r="Y5344" s="263"/>
      <c r="Z5344" s="264">
        <f t="shared" si="543"/>
        <v>52870.32</v>
      </c>
      <c r="AA5344" s="267">
        <f>VLOOKUP(G5344,Ma_KH!$A:$R,14,0)</f>
        <v>60</v>
      </c>
    </row>
    <row r="5345" spans="1:27" hidden="1" x14ac:dyDescent="0.25">
      <c r="A5345" s="259">
        <v>45995</v>
      </c>
      <c r="B5345" s="260">
        <v>4180884160</v>
      </c>
      <c r="C5345" s="151" t="s">
        <v>7767</v>
      </c>
      <c r="D5345" s="237">
        <v>46001</v>
      </c>
      <c r="E5345" s="262"/>
      <c r="F5345" s="261"/>
      <c r="G5345" s="32" t="s">
        <v>1016</v>
      </c>
      <c r="H5345" s="262"/>
      <c r="I5345" s="260">
        <v>4180884160</v>
      </c>
      <c r="J5345" s="260" t="s">
        <v>1788</v>
      </c>
      <c r="K5345" s="337" t="s">
        <v>32</v>
      </c>
      <c r="L5345" s="21" t="str">
        <f>VLOOKUP($K5345,TONG_SL!$A:$D,2,0)</f>
        <v>Giò Tai Lưỡi Xào 250g</v>
      </c>
      <c r="N5345" s="21" t="str">
        <f t="shared" si="539"/>
        <v>K-C6</v>
      </c>
      <c r="Q5345" s="21" t="str">
        <f>VLOOKUP(K5345,TONG_SL!$A:$D,3,0)</f>
        <v>Túi</v>
      </c>
      <c r="R5345" s="263">
        <v>2</v>
      </c>
      <c r="S5345" s="263"/>
      <c r="T5345" s="263">
        <f>VLOOKUP(VLOOKUP(G5345,Ma_KH!$A:$R,18,0)&amp;K5345,Gia_MB!$A:$F,6,0)</f>
        <v>50182</v>
      </c>
      <c r="U5345" s="264">
        <f t="shared" si="540"/>
        <v>100364</v>
      </c>
      <c r="V5345" s="263"/>
      <c r="W5345" s="265">
        <f t="shared" si="541"/>
        <v>0</v>
      </c>
      <c r="X5345" s="266" t="str">
        <f t="shared" si="542"/>
        <v>8</v>
      </c>
      <c r="Y5345" s="263"/>
      <c r="Z5345" s="264">
        <f t="shared" si="543"/>
        <v>8029.12</v>
      </c>
      <c r="AA5345" s="267">
        <f>VLOOKUP(G5345,Ma_KH!$A:$R,14,0)</f>
        <v>60</v>
      </c>
    </row>
    <row r="5346" spans="1:27" hidden="1" x14ac:dyDescent="0.25">
      <c r="A5346" s="259">
        <v>45995</v>
      </c>
      <c r="B5346" s="260">
        <v>4180884160</v>
      </c>
      <c r="C5346" s="151" t="s">
        <v>7767</v>
      </c>
      <c r="D5346" s="237">
        <v>46001</v>
      </c>
      <c r="E5346" s="262"/>
      <c r="F5346" s="261"/>
      <c r="G5346" s="32" t="s">
        <v>1016</v>
      </c>
      <c r="H5346" s="262"/>
      <c r="I5346" s="260">
        <v>4180884160</v>
      </c>
      <c r="J5346" s="260" t="s">
        <v>1788</v>
      </c>
      <c r="K5346" s="337" t="s">
        <v>34</v>
      </c>
      <c r="L5346" s="21" t="str">
        <f>VLOOKUP($K5346,TONG_SL!$A:$D,2,0)</f>
        <v>Tai heo muối 200g</v>
      </c>
      <c r="N5346" s="21" t="str">
        <f t="shared" si="539"/>
        <v>K-C6</v>
      </c>
      <c r="Q5346" s="21" t="str">
        <f>VLOOKUP(K5346,TONG_SL!$A:$D,3,0)</f>
        <v>Túi</v>
      </c>
      <c r="R5346" s="263">
        <v>2</v>
      </c>
      <c r="S5346" s="263"/>
      <c r="T5346" s="263">
        <f>VLOOKUP(VLOOKUP(G5346,Ma_KH!$A:$R,18,0)&amp;K5346,Gia_MB!$A:$F,6,0)</f>
        <v>55595</v>
      </c>
      <c r="U5346" s="264">
        <f t="shared" si="540"/>
        <v>111190</v>
      </c>
      <c r="V5346" s="263"/>
      <c r="W5346" s="265">
        <f t="shared" si="541"/>
        <v>0</v>
      </c>
      <c r="X5346" s="266" t="str">
        <f t="shared" si="542"/>
        <v>8</v>
      </c>
      <c r="Y5346" s="263"/>
      <c r="Z5346" s="264">
        <f t="shared" si="543"/>
        <v>8895.2000000000007</v>
      </c>
      <c r="AA5346" s="267">
        <f>VLOOKUP(G5346,Ma_KH!$A:$R,14,0)</f>
        <v>60</v>
      </c>
    </row>
    <row r="5347" spans="1:27" hidden="1" x14ac:dyDescent="0.25">
      <c r="A5347" s="259">
        <v>45995</v>
      </c>
      <c r="B5347" s="260">
        <v>4180885851</v>
      </c>
      <c r="C5347" s="151" t="s">
        <v>7767</v>
      </c>
      <c r="D5347" s="237">
        <v>46001</v>
      </c>
      <c r="E5347" s="262"/>
      <c r="F5347" s="261"/>
      <c r="G5347" s="32" t="s">
        <v>1595</v>
      </c>
      <c r="H5347" s="262"/>
      <c r="I5347" s="260">
        <v>4180885851</v>
      </c>
      <c r="J5347" s="260" t="s">
        <v>1788</v>
      </c>
      <c r="K5347" s="337" t="s">
        <v>30</v>
      </c>
      <c r="L5347" s="21" t="str">
        <f>VLOOKUP($K5347,TONG_SL!$A:$D,2,0)</f>
        <v>Gà muối 500g</v>
      </c>
      <c r="N5347" s="21" t="str">
        <f t="shared" si="539"/>
        <v>K-C6</v>
      </c>
      <c r="Q5347" s="21" t="str">
        <f>VLOOKUP(K5347,TONG_SL!$A:$D,3,0)</f>
        <v>Túi</v>
      </c>
      <c r="R5347" s="263">
        <v>4</v>
      </c>
      <c r="S5347" s="263"/>
      <c r="T5347" s="263">
        <f>VLOOKUP(VLOOKUP(G5347,Ma_KH!$A:$R,18,0)&amp;K5347,Gia_MB!$A:$F,6,0)</f>
        <v>111058</v>
      </c>
      <c r="U5347" s="264">
        <f t="shared" si="540"/>
        <v>444232</v>
      </c>
      <c r="V5347" s="263"/>
      <c r="W5347" s="265">
        <f t="shared" si="541"/>
        <v>0</v>
      </c>
      <c r="X5347" s="266" t="str">
        <f t="shared" si="542"/>
        <v>8</v>
      </c>
      <c r="Y5347" s="263"/>
      <c r="Z5347" s="264">
        <f t="shared" si="543"/>
        <v>35538.559999999998</v>
      </c>
      <c r="AA5347" s="267">
        <f>VLOOKUP(G5347,Ma_KH!$A:$R,14,0)</f>
        <v>60</v>
      </c>
    </row>
    <row r="5348" spans="1:27" hidden="1" x14ac:dyDescent="0.25">
      <c r="A5348" s="259">
        <v>45995</v>
      </c>
      <c r="B5348" s="260">
        <v>4180885851</v>
      </c>
      <c r="C5348" s="151" t="s">
        <v>7767</v>
      </c>
      <c r="D5348" s="237">
        <v>46001</v>
      </c>
      <c r="E5348" s="262"/>
      <c r="F5348" s="261"/>
      <c r="G5348" s="32" t="s">
        <v>1595</v>
      </c>
      <c r="H5348" s="262"/>
      <c r="I5348" s="260">
        <v>4180885851</v>
      </c>
      <c r="J5348" s="260" t="s">
        <v>1788</v>
      </c>
      <c r="K5348" s="337" t="s">
        <v>48</v>
      </c>
      <c r="L5348" s="21" t="str">
        <f>VLOOKUP($K5348,TONG_SL!$A:$D,2,0)</f>
        <v>Mọc Nấm Hương 250g</v>
      </c>
      <c r="N5348" s="21" t="str">
        <f t="shared" si="539"/>
        <v>K-C6</v>
      </c>
      <c r="Q5348" s="21" t="str">
        <f>VLOOKUP(K5348,TONG_SL!$A:$D,3,0)</f>
        <v>Túi</v>
      </c>
      <c r="R5348" s="263">
        <v>3</v>
      </c>
      <c r="S5348" s="263"/>
      <c r="T5348" s="263">
        <f>VLOOKUP(VLOOKUP(G5348,Ma_KH!$A:$R,18,0)&amp;K5348,Gia_MB!$A:$F,6,0)</f>
        <v>46000</v>
      </c>
      <c r="U5348" s="264">
        <f t="shared" si="540"/>
        <v>138000</v>
      </c>
      <c r="V5348" s="263"/>
      <c r="W5348" s="265">
        <f t="shared" si="541"/>
        <v>0</v>
      </c>
      <c r="X5348" s="266" t="str">
        <f t="shared" si="542"/>
        <v>8</v>
      </c>
      <c r="Y5348" s="263"/>
      <c r="Z5348" s="264">
        <f t="shared" si="543"/>
        <v>11040</v>
      </c>
      <c r="AA5348" s="267">
        <f>VLOOKUP(G5348,Ma_KH!$A:$R,14,0)</f>
        <v>60</v>
      </c>
    </row>
    <row r="5349" spans="1:27" hidden="1" x14ac:dyDescent="0.25">
      <c r="A5349" s="259">
        <v>45995</v>
      </c>
      <c r="B5349" s="260">
        <v>4180885851</v>
      </c>
      <c r="C5349" s="151" t="s">
        <v>7767</v>
      </c>
      <c r="D5349" s="237">
        <v>46001</v>
      </c>
      <c r="E5349" s="262"/>
      <c r="F5349" s="261"/>
      <c r="G5349" s="32" t="s">
        <v>1595</v>
      </c>
      <c r="H5349" s="262"/>
      <c r="I5349" s="260">
        <v>4180885851</v>
      </c>
      <c r="J5349" s="260" t="s">
        <v>1788</v>
      </c>
      <c r="K5349" s="337" t="s">
        <v>27</v>
      </c>
      <c r="L5349" s="21" t="str">
        <f>VLOOKUP($K5349,TONG_SL!$A:$D,2,0)</f>
        <v>Chân giò heo muối 300g</v>
      </c>
      <c r="N5349" s="21" t="str">
        <f t="shared" si="539"/>
        <v>K-C6</v>
      </c>
      <c r="Q5349" s="21" t="str">
        <f>VLOOKUP(K5349,TONG_SL!$A:$D,3,0)</f>
        <v>Túi</v>
      </c>
      <c r="R5349" s="263">
        <v>10</v>
      </c>
      <c r="S5349" s="263"/>
      <c r="T5349" s="263">
        <f>VLOOKUP(VLOOKUP(G5349,Ma_KH!$A:$R,18,0)&amp;K5349,Gia_MB!$A:$F,6,0)</f>
        <v>73431</v>
      </c>
      <c r="U5349" s="264">
        <f t="shared" si="540"/>
        <v>734310</v>
      </c>
      <c r="V5349" s="263"/>
      <c r="W5349" s="265">
        <f t="shared" si="541"/>
        <v>0</v>
      </c>
      <c r="X5349" s="266" t="str">
        <f t="shared" si="542"/>
        <v>8</v>
      </c>
      <c r="Y5349" s="263"/>
      <c r="Z5349" s="264">
        <f t="shared" si="543"/>
        <v>58744.800000000003</v>
      </c>
      <c r="AA5349" s="267">
        <f>VLOOKUP(G5349,Ma_KH!$A:$R,14,0)</f>
        <v>60</v>
      </c>
    </row>
    <row r="5350" spans="1:27" hidden="1" x14ac:dyDescent="0.25">
      <c r="A5350" s="259">
        <v>45995</v>
      </c>
      <c r="B5350" s="260">
        <v>4180885851</v>
      </c>
      <c r="C5350" s="151" t="s">
        <v>7767</v>
      </c>
      <c r="D5350" s="237">
        <v>46001</v>
      </c>
      <c r="E5350" s="262"/>
      <c r="F5350" s="261"/>
      <c r="G5350" s="32" t="s">
        <v>1595</v>
      </c>
      <c r="H5350" s="262"/>
      <c r="I5350" s="260">
        <v>4180885851</v>
      </c>
      <c r="J5350" s="260" t="s">
        <v>1788</v>
      </c>
      <c r="K5350" s="337" t="s">
        <v>32</v>
      </c>
      <c r="L5350" s="21" t="str">
        <f>VLOOKUP($K5350,TONG_SL!$A:$D,2,0)</f>
        <v>Giò Tai Lưỡi Xào 250g</v>
      </c>
      <c r="N5350" s="21" t="str">
        <f t="shared" si="539"/>
        <v>K-C6</v>
      </c>
      <c r="Q5350" s="21" t="str">
        <f>VLOOKUP(K5350,TONG_SL!$A:$D,3,0)</f>
        <v>Túi</v>
      </c>
      <c r="R5350" s="263">
        <v>4</v>
      </c>
      <c r="S5350" s="263"/>
      <c r="T5350" s="263">
        <f>VLOOKUP(VLOOKUP(G5350,Ma_KH!$A:$R,18,0)&amp;K5350,Gia_MB!$A:$F,6,0)</f>
        <v>50182</v>
      </c>
      <c r="U5350" s="264">
        <f t="shared" si="540"/>
        <v>200728</v>
      </c>
      <c r="V5350" s="263"/>
      <c r="W5350" s="265">
        <f t="shared" si="541"/>
        <v>0</v>
      </c>
      <c r="X5350" s="266" t="str">
        <f t="shared" si="542"/>
        <v>8</v>
      </c>
      <c r="Y5350" s="263"/>
      <c r="Z5350" s="264">
        <f t="shared" si="543"/>
        <v>16058.24</v>
      </c>
      <c r="AA5350" s="267">
        <f>VLOOKUP(G5350,Ma_KH!$A:$R,14,0)</f>
        <v>60</v>
      </c>
    </row>
    <row r="5351" spans="1:27" hidden="1" x14ac:dyDescent="0.25">
      <c r="A5351" s="259">
        <v>45995</v>
      </c>
      <c r="B5351" s="260">
        <v>4180884461</v>
      </c>
      <c r="C5351" s="151" t="s">
        <v>7767</v>
      </c>
      <c r="D5351" s="237">
        <v>46001</v>
      </c>
      <c r="E5351" s="262"/>
      <c r="F5351" s="261"/>
      <c r="G5351" s="32" t="s">
        <v>1108</v>
      </c>
      <c r="H5351" s="262"/>
      <c r="I5351" s="260">
        <v>4180884461</v>
      </c>
      <c r="J5351" s="260" t="s">
        <v>1788</v>
      </c>
      <c r="K5351" s="337" t="s">
        <v>32</v>
      </c>
      <c r="L5351" s="21" t="str">
        <f>VLOOKUP($K5351,TONG_SL!$A:$D,2,0)</f>
        <v>Giò Tai Lưỡi Xào 250g</v>
      </c>
      <c r="N5351" s="21" t="str">
        <f t="shared" si="539"/>
        <v>K-C6</v>
      </c>
      <c r="Q5351" s="21" t="str">
        <f>VLOOKUP(K5351,TONG_SL!$A:$D,3,0)</f>
        <v>Túi</v>
      </c>
      <c r="R5351" s="263">
        <v>5</v>
      </c>
      <c r="S5351" s="263"/>
      <c r="T5351" s="263">
        <f>VLOOKUP(VLOOKUP(G5351,Ma_KH!$A:$R,18,0)&amp;K5351,Gia_MB!$A:$F,6,0)</f>
        <v>50182</v>
      </c>
      <c r="U5351" s="264">
        <f t="shared" si="540"/>
        <v>250910</v>
      </c>
      <c r="V5351" s="263"/>
      <c r="W5351" s="265">
        <f t="shared" si="541"/>
        <v>0</v>
      </c>
      <c r="X5351" s="266" t="str">
        <f t="shared" si="542"/>
        <v>8</v>
      </c>
      <c r="Y5351" s="263"/>
      <c r="Z5351" s="264">
        <f t="shared" si="543"/>
        <v>20072.8</v>
      </c>
      <c r="AA5351" s="267">
        <f>VLOOKUP(G5351,Ma_KH!$A:$R,14,0)</f>
        <v>60</v>
      </c>
    </row>
    <row r="5352" spans="1:27" hidden="1" x14ac:dyDescent="0.25">
      <c r="A5352" s="259">
        <v>45995</v>
      </c>
      <c r="B5352" s="260">
        <v>4180884461</v>
      </c>
      <c r="C5352" s="151" t="s">
        <v>7767</v>
      </c>
      <c r="D5352" s="237">
        <v>46001</v>
      </c>
      <c r="E5352" s="262"/>
      <c r="F5352" s="261"/>
      <c r="G5352" s="32" t="s">
        <v>1108</v>
      </c>
      <c r="H5352" s="262"/>
      <c r="I5352" s="260">
        <v>4180884461</v>
      </c>
      <c r="J5352" s="260" t="s">
        <v>1788</v>
      </c>
      <c r="K5352" s="337" t="s">
        <v>27</v>
      </c>
      <c r="L5352" s="21" t="str">
        <f>VLOOKUP($K5352,TONG_SL!$A:$D,2,0)</f>
        <v>Chân giò heo muối 300g</v>
      </c>
      <c r="N5352" s="21" t="str">
        <f t="shared" si="539"/>
        <v>K-C6</v>
      </c>
      <c r="Q5352" s="21" t="str">
        <f>VLOOKUP(K5352,TONG_SL!$A:$D,3,0)</f>
        <v>Túi</v>
      </c>
      <c r="R5352" s="263">
        <v>8</v>
      </c>
      <c r="S5352" s="263"/>
      <c r="T5352" s="263">
        <f>VLOOKUP(VLOOKUP(G5352,Ma_KH!$A:$R,18,0)&amp;K5352,Gia_MB!$A:$F,6,0)</f>
        <v>73431</v>
      </c>
      <c r="U5352" s="264">
        <f t="shared" si="540"/>
        <v>587448</v>
      </c>
      <c r="V5352" s="263"/>
      <c r="W5352" s="265">
        <f t="shared" si="541"/>
        <v>0</v>
      </c>
      <c r="X5352" s="266" t="str">
        <f t="shared" si="542"/>
        <v>8</v>
      </c>
      <c r="Y5352" s="263"/>
      <c r="Z5352" s="264">
        <f t="shared" si="543"/>
        <v>46995.840000000004</v>
      </c>
      <c r="AA5352" s="267">
        <f>VLOOKUP(G5352,Ma_KH!$A:$R,14,0)</f>
        <v>60</v>
      </c>
    </row>
    <row r="5353" spans="1:27" hidden="1" x14ac:dyDescent="0.25">
      <c r="A5353" s="259">
        <v>45995</v>
      </c>
      <c r="B5353" s="260">
        <v>4180884461</v>
      </c>
      <c r="C5353" s="151" t="s">
        <v>7767</v>
      </c>
      <c r="D5353" s="237">
        <v>46001</v>
      </c>
      <c r="E5353" s="262"/>
      <c r="F5353" s="261"/>
      <c r="G5353" s="32" t="s">
        <v>1108</v>
      </c>
      <c r="H5353" s="262"/>
      <c r="I5353" s="260">
        <v>4180884461</v>
      </c>
      <c r="J5353" s="260" t="s">
        <v>1788</v>
      </c>
      <c r="K5353" s="337" t="s">
        <v>30</v>
      </c>
      <c r="L5353" s="21" t="str">
        <f>VLOOKUP($K5353,TONG_SL!$A:$D,2,0)</f>
        <v>Gà muối 500g</v>
      </c>
      <c r="N5353" s="21" t="str">
        <f t="shared" si="539"/>
        <v>K-C6</v>
      </c>
      <c r="Q5353" s="21" t="str">
        <f>VLOOKUP(K5353,TONG_SL!$A:$D,3,0)</f>
        <v>Túi</v>
      </c>
      <c r="R5353" s="263">
        <v>1</v>
      </c>
      <c r="S5353" s="263"/>
      <c r="T5353" s="263">
        <f>VLOOKUP(VLOOKUP(G5353,Ma_KH!$A:$R,18,0)&amp;K5353,Gia_MB!$A:$F,6,0)</f>
        <v>111058</v>
      </c>
      <c r="U5353" s="264">
        <f t="shared" si="540"/>
        <v>111058</v>
      </c>
      <c r="V5353" s="263"/>
      <c r="W5353" s="265">
        <f t="shared" si="541"/>
        <v>0</v>
      </c>
      <c r="X5353" s="266" t="str">
        <f t="shared" si="542"/>
        <v>8</v>
      </c>
      <c r="Y5353" s="263"/>
      <c r="Z5353" s="264">
        <f t="shared" si="543"/>
        <v>8884.64</v>
      </c>
      <c r="AA5353" s="267">
        <f>VLOOKUP(G5353,Ma_KH!$A:$R,14,0)</f>
        <v>60</v>
      </c>
    </row>
    <row r="5354" spans="1:27" hidden="1" x14ac:dyDescent="0.25">
      <c r="A5354" s="259">
        <v>45995</v>
      </c>
      <c r="B5354" s="260">
        <v>4180884461</v>
      </c>
      <c r="C5354" s="151" t="s">
        <v>7767</v>
      </c>
      <c r="D5354" s="237">
        <v>46001</v>
      </c>
      <c r="E5354" s="262"/>
      <c r="F5354" s="261"/>
      <c r="G5354" s="32" t="s">
        <v>1108</v>
      </c>
      <c r="H5354" s="262"/>
      <c r="I5354" s="260">
        <v>4180884461</v>
      </c>
      <c r="J5354" s="260" t="s">
        <v>1788</v>
      </c>
      <c r="K5354" s="337" t="s">
        <v>48</v>
      </c>
      <c r="L5354" s="21" t="str">
        <f>VLOOKUP($K5354,TONG_SL!$A:$D,2,0)</f>
        <v>Mọc Nấm Hương 250g</v>
      </c>
      <c r="N5354" s="21" t="str">
        <f t="shared" si="539"/>
        <v>K-C6</v>
      </c>
      <c r="Q5354" s="21" t="str">
        <f>VLOOKUP(K5354,TONG_SL!$A:$D,3,0)</f>
        <v>Túi</v>
      </c>
      <c r="R5354" s="263">
        <v>6</v>
      </c>
      <c r="S5354" s="263"/>
      <c r="T5354" s="263">
        <f>VLOOKUP(VLOOKUP(G5354,Ma_KH!$A:$R,18,0)&amp;K5354,Gia_MB!$A:$F,6,0)</f>
        <v>46000</v>
      </c>
      <c r="U5354" s="264">
        <f t="shared" si="540"/>
        <v>276000</v>
      </c>
      <c r="V5354" s="263"/>
      <c r="W5354" s="265">
        <f t="shared" si="541"/>
        <v>0</v>
      </c>
      <c r="X5354" s="266" t="str">
        <f t="shared" si="542"/>
        <v>8</v>
      </c>
      <c r="Y5354" s="263"/>
      <c r="Z5354" s="264">
        <f t="shared" si="543"/>
        <v>22080</v>
      </c>
      <c r="AA5354" s="267">
        <f>VLOOKUP(G5354,Ma_KH!$A:$R,14,0)</f>
        <v>60</v>
      </c>
    </row>
    <row r="5355" spans="1:27" hidden="1" x14ac:dyDescent="0.25">
      <c r="A5355" s="259">
        <v>45995</v>
      </c>
      <c r="B5355" s="260">
        <v>4180884658</v>
      </c>
      <c r="C5355" s="151" t="s">
        <v>7767</v>
      </c>
      <c r="D5355" s="237">
        <v>46001</v>
      </c>
      <c r="E5355" s="262"/>
      <c r="F5355" s="261"/>
      <c r="G5355" s="140" t="s">
        <v>7288</v>
      </c>
      <c r="H5355" s="262"/>
      <c r="I5355" s="260">
        <v>4180884658</v>
      </c>
      <c r="J5355" s="260" t="s">
        <v>1788</v>
      </c>
      <c r="K5355" s="337" t="s">
        <v>34</v>
      </c>
      <c r="L5355" s="21" t="str">
        <f>VLOOKUP($K5355,TONG_SL!$A:$D,2,0)</f>
        <v>Tai heo muối 200g</v>
      </c>
      <c r="N5355" s="21" t="str">
        <f t="shared" si="539"/>
        <v>K-C6</v>
      </c>
      <c r="Q5355" s="21" t="str">
        <f>VLOOKUP(K5355,TONG_SL!$A:$D,3,0)</f>
        <v>Túi</v>
      </c>
      <c r="R5355" s="263">
        <v>2</v>
      </c>
      <c r="S5355" s="263"/>
      <c r="T5355" s="263">
        <f>VLOOKUP(VLOOKUP(G5355,Ma_KH!$A:$R,18,0)&amp;K5355,Gia_MB!$A:$F,6,0)</f>
        <v>55595</v>
      </c>
      <c r="U5355" s="264">
        <f t="shared" si="540"/>
        <v>111190</v>
      </c>
      <c r="V5355" s="263"/>
      <c r="W5355" s="265">
        <f t="shared" si="541"/>
        <v>0</v>
      </c>
      <c r="X5355" s="266" t="str">
        <f t="shared" si="542"/>
        <v>8</v>
      </c>
      <c r="Y5355" s="263"/>
      <c r="Z5355" s="264">
        <f t="shared" si="543"/>
        <v>8895.2000000000007</v>
      </c>
      <c r="AA5355" s="267">
        <f>VLOOKUP(G5355,Ma_KH!$A:$R,14,0)</f>
        <v>60</v>
      </c>
    </row>
    <row r="5356" spans="1:27" hidden="1" x14ac:dyDescent="0.25">
      <c r="A5356" s="259">
        <v>45995</v>
      </c>
      <c r="B5356" s="260">
        <v>4180884658</v>
      </c>
      <c r="C5356" s="151" t="s">
        <v>7767</v>
      </c>
      <c r="D5356" s="237">
        <v>46001</v>
      </c>
      <c r="E5356" s="262"/>
      <c r="F5356" s="261"/>
      <c r="G5356" s="140" t="s">
        <v>7288</v>
      </c>
      <c r="H5356" s="262"/>
      <c r="I5356" s="260">
        <v>4180884658</v>
      </c>
      <c r="J5356" s="260" t="s">
        <v>1788</v>
      </c>
      <c r="K5356" s="337" t="s">
        <v>30</v>
      </c>
      <c r="L5356" s="21" t="str">
        <f>VLOOKUP($K5356,TONG_SL!$A:$D,2,0)</f>
        <v>Gà muối 500g</v>
      </c>
      <c r="N5356" s="21" t="str">
        <f t="shared" si="539"/>
        <v>K-C6</v>
      </c>
      <c r="Q5356" s="21" t="str">
        <f>VLOOKUP(K5356,TONG_SL!$A:$D,3,0)</f>
        <v>Túi</v>
      </c>
      <c r="R5356" s="263">
        <v>5</v>
      </c>
      <c r="S5356" s="263"/>
      <c r="T5356" s="263">
        <f>VLOOKUP(VLOOKUP(G5356,Ma_KH!$A:$R,18,0)&amp;K5356,Gia_MB!$A:$F,6,0)</f>
        <v>111058</v>
      </c>
      <c r="U5356" s="264">
        <f t="shared" si="540"/>
        <v>555290</v>
      </c>
      <c r="V5356" s="263"/>
      <c r="W5356" s="265">
        <f t="shared" si="541"/>
        <v>0</v>
      </c>
      <c r="X5356" s="266" t="str">
        <f t="shared" si="542"/>
        <v>8</v>
      </c>
      <c r="Y5356" s="263"/>
      <c r="Z5356" s="264">
        <f t="shared" si="543"/>
        <v>44423.200000000004</v>
      </c>
      <c r="AA5356" s="267">
        <f>VLOOKUP(G5356,Ma_KH!$A:$R,14,0)</f>
        <v>60</v>
      </c>
    </row>
    <row r="5357" spans="1:27" hidden="1" x14ac:dyDescent="0.25">
      <c r="A5357" s="259">
        <v>45995</v>
      </c>
      <c r="B5357" s="260">
        <v>4180884825</v>
      </c>
      <c r="C5357" s="151" t="s">
        <v>7767</v>
      </c>
      <c r="D5357" s="237">
        <v>46001</v>
      </c>
      <c r="E5357" s="262"/>
      <c r="F5357" s="261"/>
      <c r="G5357" s="32" t="s">
        <v>1366</v>
      </c>
      <c r="H5357" s="262"/>
      <c r="I5357" s="260">
        <v>4180884825</v>
      </c>
      <c r="J5357" s="260" t="s">
        <v>1788</v>
      </c>
      <c r="K5357" s="337" t="s">
        <v>34</v>
      </c>
      <c r="L5357" s="21" t="str">
        <f>VLOOKUP($K5357,TONG_SL!$A:$D,2,0)</f>
        <v>Tai heo muối 200g</v>
      </c>
      <c r="N5357" s="21" t="str">
        <f t="shared" si="539"/>
        <v>K-C6</v>
      </c>
      <c r="Q5357" s="21" t="str">
        <f>VLOOKUP(K5357,TONG_SL!$A:$D,3,0)</f>
        <v>Túi</v>
      </c>
      <c r="R5357" s="263">
        <v>2</v>
      </c>
      <c r="S5357" s="263"/>
      <c r="T5357" s="263">
        <f>VLOOKUP(VLOOKUP(G5357,Ma_KH!$A:$R,18,0)&amp;K5357,Gia_MB!$A:$F,6,0)</f>
        <v>55595</v>
      </c>
      <c r="U5357" s="264">
        <f t="shared" si="540"/>
        <v>111190</v>
      </c>
      <c r="V5357" s="263"/>
      <c r="W5357" s="265">
        <f t="shared" si="541"/>
        <v>0</v>
      </c>
      <c r="X5357" s="266" t="str">
        <f t="shared" si="542"/>
        <v>8</v>
      </c>
      <c r="Y5357" s="263"/>
      <c r="Z5357" s="264">
        <f t="shared" si="543"/>
        <v>8895.2000000000007</v>
      </c>
      <c r="AA5357" s="267">
        <f>VLOOKUP(G5357,Ma_KH!$A:$R,14,0)</f>
        <v>60</v>
      </c>
    </row>
    <row r="5358" spans="1:27" hidden="1" x14ac:dyDescent="0.25">
      <c r="A5358" s="259">
        <v>45995</v>
      </c>
      <c r="B5358" s="260">
        <v>4180884825</v>
      </c>
      <c r="C5358" s="151" t="s">
        <v>7767</v>
      </c>
      <c r="D5358" s="237">
        <v>46001</v>
      </c>
      <c r="E5358" s="262"/>
      <c r="F5358" s="261"/>
      <c r="G5358" s="32" t="s">
        <v>1366</v>
      </c>
      <c r="H5358" s="262"/>
      <c r="I5358" s="260">
        <v>4180884825</v>
      </c>
      <c r="J5358" s="260" t="s">
        <v>1788</v>
      </c>
      <c r="K5358" s="337" t="s">
        <v>32</v>
      </c>
      <c r="L5358" s="21" t="str">
        <f>VLOOKUP($K5358,TONG_SL!$A:$D,2,0)</f>
        <v>Giò Tai Lưỡi Xào 250g</v>
      </c>
      <c r="N5358" s="21" t="str">
        <f t="shared" si="539"/>
        <v>K-C6</v>
      </c>
      <c r="Q5358" s="21" t="str">
        <f>VLOOKUP(K5358,TONG_SL!$A:$D,3,0)</f>
        <v>Túi</v>
      </c>
      <c r="R5358" s="263">
        <v>5</v>
      </c>
      <c r="S5358" s="263"/>
      <c r="T5358" s="263">
        <f>VLOOKUP(VLOOKUP(G5358,Ma_KH!$A:$R,18,0)&amp;K5358,Gia_MB!$A:$F,6,0)</f>
        <v>50182</v>
      </c>
      <c r="U5358" s="264">
        <f t="shared" si="540"/>
        <v>250910</v>
      </c>
      <c r="V5358" s="263"/>
      <c r="W5358" s="265">
        <f t="shared" si="541"/>
        <v>0</v>
      </c>
      <c r="X5358" s="266" t="str">
        <f t="shared" si="542"/>
        <v>8</v>
      </c>
      <c r="Y5358" s="263"/>
      <c r="Z5358" s="264">
        <f t="shared" si="543"/>
        <v>20072.8</v>
      </c>
      <c r="AA5358" s="267">
        <f>VLOOKUP(G5358,Ma_KH!$A:$R,14,0)</f>
        <v>60</v>
      </c>
    </row>
    <row r="5359" spans="1:27" hidden="1" x14ac:dyDescent="0.25">
      <c r="A5359" s="259">
        <v>45995</v>
      </c>
      <c r="B5359" s="260">
        <v>4180884825</v>
      </c>
      <c r="C5359" s="151" t="s">
        <v>7767</v>
      </c>
      <c r="D5359" s="237">
        <v>46001</v>
      </c>
      <c r="E5359" s="262"/>
      <c r="F5359" s="261"/>
      <c r="G5359" s="32" t="s">
        <v>1366</v>
      </c>
      <c r="H5359" s="262"/>
      <c r="I5359" s="260">
        <v>4180884825</v>
      </c>
      <c r="J5359" s="260" t="s">
        <v>1788</v>
      </c>
      <c r="K5359" s="337" t="s">
        <v>27</v>
      </c>
      <c r="L5359" s="21" t="str">
        <f>VLOOKUP($K5359,TONG_SL!$A:$D,2,0)</f>
        <v>Chân giò heo muối 300g</v>
      </c>
      <c r="N5359" s="21" t="str">
        <f t="shared" si="539"/>
        <v>K-C6</v>
      </c>
      <c r="Q5359" s="21" t="str">
        <f>VLOOKUP(K5359,TONG_SL!$A:$D,3,0)</f>
        <v>Túi</v>
      </c>
      <c r="R5359" s="263">
        <v>20</v>
      </c>
      <c r="S5359" s="263"/>
      <c r="T5359" s="263">
        <f>VLOOKUP(VLOOKUP(G5359,Ma_KH!$A:$R,18,0)&amp;K5359,Gia_MB!$A:$F,6,0)</f>
        <v>73431</v>
      </c>
      <c r="U5359" s="264">
        <f t="shared" si="540"/>
        <v>1468620</v>
      </c>
      <c r="V5359" s="263"/>
      <c r="W5359" s="265">
        <f t="shared" si="541"/>
        <v>0</v>
      </c>
      <c r="X5359" s="266" t="str">
        <f t="shared" si="542"/>
        <v>8</v>
      </c>
      <c r="Y5359" s="263"/>
      <c r="Z5359" s="264">
        <f t="shared" si="543"/>
        <v>117489.60000000001</v>
      </c>
      <c r="AA5359" s="267">
        <f>VLOOKUP(G5359,Ma_KH!$A:$R,14,0)</f>
        <v>60</v>
      </c>
    </row>
    <row r="5360" spans="1:27" hidden="1" x14ac:dyDescent="0.25">
      <c r="A5360" s="259">
        <v>45995</v>
      </c>
      <c r="B5360" s="260">
        <v>4180885063</v>
      </c>
      <c r="C5360" s="151" t="s">
        <v>7767</v>
      </c>
      <c r="D5360" s="237">
        <v>46001</v>
      </c>
      <c r="E5360" s="262"/>
      <c r="F5360" s="261"/>
      <c r="G5360" s="32" t="s">
        <v>108</v>
      </c>
      <c r="H5360" s="262"/>
      <c r="I5360" s="260">
        <v>4180885063</v>
      </c>
      <c r="J5360" s="260" t="s">
        <v>1788</v>
      </c>
      <c r="K5360" s="337" t="s">
        <v>30</v>
      </c>
      <c r="L5360" s="21" t="str">
        <f>VLOOKUP($K5360,TONG_SL!$A:$D,2,0)</f>
        <v>Gà muối 500g</v>
      </c>
      <c r="N5360" s="21" t="str">
        <f t="shared" si="539"/>
        <v>K-C6</v>
      </c>
      <c r="Q5360" s="21" t="str">
        <f>VLOOKUP(K5360,TONG_SL!$A:$D,3,0)</f>
        <v>Túi</v>
      </c>
      <c r="R5360" s="263">
        <v>1</v>
      </c>
      <c r="S5360" s="263"/>
      <c r="T5360" s="263">
        <f>VLOOKUP(VLOOKUP(G5360,Ma_KH!$A:$R,18,0)&amp;K5360,Gia_MB!$A:$F,6,0)</f>
        <v>111058</v>
      </c>
      <c r="U5360" s="264">
        <f t="shared" si="540"/>
        <v>111058</v>
      </c>
      <c r="V5360" s="263"/>
      <c r="W5360" s="265">
        <f t="shared" si="541"/>
        <v>0</v>
      </c>
      <c r="X5360" s="266" t="str">
        <f t="shared" si="542"/>
        <v>8</v>
      </c>
      <c r="Y5360" s="263"/>
      <c r="Z5360" s="264">
        <f t="shared" si="543"/>
        <v>8884.64</v>
      </c>
      <c r="AA5360" s="267">
        <f>VLOOKUP(G5360,Ma_KH!$A:$R,14,0)</f>
        <v>60</v>
      </c>
    </row>
    <row r="5361" spans="1:27" hidden="1" x14ac:dyDescent="0.25">
      <c r="A5361" s="259">
        <v>45995</v>
      </c>
      <c r="B5361" s="260">
        <v>4180885063</v>
      </c>
      <c r="C5361" s="151" t="s">
        <v>7767</v>
      </c>
      <c r="D5361" s="237">
        <v>46001</v>
      </c>
      <c r="E5361" s="262"/>
      <c r="F5361" s="261"/>
      <c r="G5361" s="32" t="s">
        <v>108</v>
      </c>
      <c r="H5361" s="262"/>
      <c r="I5361" s="260">
        <v>4180885063</v>
      </c>
      <c r="J5361" s="260" t="s">
        <v>1788</v>
      </c>
      <c r="K5361" s="337" t="s">
        <v>48</v>
      </c>
      <c r="L5361" s="21" t="str">
        <f>VLOOKUP($K5361,TONG_SL!$A:$D,2,0)</f>
        <v>Mọc Nấm Hương 250g</v>
      </c>
      <c r="N5361" s="21" t="str">
        <f t="shared" si="539"/>
        <v>K-C6</v>
      </c>
      <c r="Q5361" s="21" t="str">
        <f>VLOOKUP(K5361,TONG_SL!$A:$D,3,0)</f>
        <v>Túi</v>
      </c>
      <c r="R5361" s="263">
        <v>2</v>
      </c>
      <c r="S5361" s="263"/>
      <c r="T5361" s="263">
        <f>VLOOKUP(VLOOKUP(G5361,Ma_KH!$A:$R,18,0)&amp;K5361,Gia_MB!$A:$F,6,0)</f>
        <v>46000</v>
      </c>
      <c r="U5361" s="264">
        <f t="shared" si="540"/>
        <v>92000</v>
      </c>
      <c r="V5361" s="263"/>
      <c r="W5361" s="265">
        <f t="shared" si="541"/>
        <v>0</v>
      </c>
      <c r="X5361" s="266" t="str">
        <f t="shared" si="542"/>
        <v>8</v>
      </c>
      <c r="Y5361" s="263"/>
      <c r="Z5361" s="264">
        <f t="shared" si="543"/>
        <v>7360</v>
      </c>
      <c r="AA5361" s="267">
        <f>VLOOKUP(G5361,Ma_KH!$A:$R,14,0)</f>
        <v>60</v>
      </c>
    </row>
    <row r="5362" spans="1:27" hidden="1" x14ac:dyDescent="0.25">
      <c r="A5362" s="259">
        <v>45995</v>
      </c>
      <c r="B5362" s="260">
        <v>4180885063</v>
      </c>
      <c r="C5362" s="151" t="s">
        <v>7767</v>
      </c>
      <c r="D5362" s="237">
        <v>46001</v>
      </c>
      <c r="E5362" s="262"/>
      <c r="F5362" s="261"/>
      <c r="G5362" s="32" t="s">
        <v>108</v>
      </c>
      <c r="H5362" s="262"/>
      <c r="I5362" s="260">
        <v>4180885063</v>
      </c>
      <c r="J5362" s="260" t="s">
        <v>1788</v>
      </c>
      <c r="K5362" s="337" t="s">
        <v>32</v>
      </c>
      <c r="L5362" s="21" t="str">
        <f>VLOOKUP($K5362,TONG_SL!$A:$D,2,0)</f>
        <v>Giò Tai Lưỡi Xào 250g</v>
      </c>
      <c r="N5362" s="21" t="str">
        <f t="shared" si="539"/>
        <v>K-C6</v>
      </c>
      <c r="Q5362" s="21" t="str">
        <f>VLOOKUP(K5362,TONG_SL!$A:$D,3,0)</f>
        <v>Túi</v>
      </c>
      <c r="R5362" s="263">
        <v>2</v>
      </c>
      <c r="S5362" s="263"/>
      <c r="T5362" s="263">
        <f>VLOOKUP(VLOOKUP(G5362,Ma_KH!$A:$R,18,0)&amp;K5362,Gia_MB!$A:$F,6,0)</f>
        <v>50182</v>
      </c>
      <c r="U5362" s="264">
        <f t="shared" si="540"/>
        <v>100364</v>
      </c>
      <c r="V5362" s="263"/>
      <c r="W5362" s="265">
        <f t="shared" si="541"/>
        <v>0</v>
      </c>
      <c r="X5362" s="266" t="str">
        <f t="shared" si="542"/>
        <v>8</v>
      </c>
      <c r="Y5362" s="263"/>
      <c r="Z5362" s="264">
        <f t="shared" si="543"/>
        <v>8029.12</v>
      </c>
      <c r="AA5362" s="267">
        <f>VLOOKUP(G5362,Ma_KH!$A:$R,14,0)</f>
        <v>60</v>
      </c>
    </row>
    <row r="5363" spans="1:27" hidden="1" x14ac:dyDescent="0.25">
      <c r="A5363" s="259">
        <v>45995</v>
      </c>
      <c r="B5363" s="260">
        <v>4180885288</v>
      </c>
      <c r="C5363" s="151" t="s">
        <v>7767</v>
      </c>
      <c r="D5363" s="237">
        <v>46001</v>
      </c>
      <c r="E5363" s="262"/>
      <c r="F5363" s="261"/>
      <c r="G5363" s="32" t="s">
        <v>1535</v>
      </c>
      <c r="H5363" s="262"/>
      <c r="I5363" s="260">
        <v>4180885288</v>
      </c>
      <c r="J5363" s="260" t="s">
        <v>1788</v>
      </c>
      <c r="K5363" s="337" t="s">
        <v>32</v>
      </c>
      <c r="L5363" s="21" t="str">
        <f>VLOOKUP($K5363,TONG_SL!$A:$D,2,0)</f>
        <v>Giò Tai Lưỡi Xào 250g</v>
      </c>
      <c r="N5363" s="21" t="str">
        <f t="shared" si="539"/>
        <v>K-C6</v>
      </c>
      <c r="Q5363" s="21" t="str">
        <f>VLOOKUP(K5363,TONG_SL!$A:$D,3,0)</f>
        <v>Túi</v>
      </c>
      <c r="R5363" s="263">
        <v>5</v>
      </c>
      <c r="S5363" s="263"/>
      <c r="T5363" s="263">
        <f>VLOOKUP(VLOOKUP(G5363,Ma_KH!$A:$R,18,0)&amp;K5363,Gia_MB!$A:$F,6,0)</f>
        <v>50182</v>
      </c>
      <c r="U5363" s="264">
        <f t="shared" si="540"/>
        <v>250910</v>
      </c>
      <c r="V5363" s="263"/>
      <c r="W5363" s="265">
        <f t="shared" si="541"/>
        <v>0</v>
      </c>
      <c r="X5363" s="266" t="str">
        <f t="shared" si="542"/>
        <v>8</v>
      </c>
      <c r="Y5363" s="263"/>
      <c r="Z5363" s="264">
        <f t="shared" si="543"/>
        <v>20072.8</v>
      </c>
      <c r="AA5363" s="267">
        <f>VLOOKUP(G5363,Ma_KH!$A:$R,14,0)</f>
        <v>60</v>
      </c>
    </row>
    <row r="5364" spans="1:27" hidden="1" x14ac:dyDescent="0.25">
      <c r="A5364" s="259">
        <v>45995</v>
      </c>
      <c r="B5364" s="260">
        <v>4180885288</v>
      </c>
      <c r="C5364" s="151" t="s">
        <v>7767</v>
      </c>
      <c r="D5364" s="237">
        <v>46001</v>
      </c>
      <c r="E5364" s="262"/>
      <c r="F5364" s="261"/>
      <c r="G5364" s="32" t="s">
        <v>1535</v>
      </c>
      <c r="H5364" s="262"/>
      <c r="I5364" s="260">
        <v>4180885288</v>
      </c>
      <c r="J5364" s="260" t="s">
        <v>1788</v>
      </c>
      <c r="K5364" s="337" t="s">
        <v>27</v>
      </c>
      <c r="L5364" s="21" t="str">
        <f>VLOOKUP($K5364,TONG_SL!$A:$D,2,0)</f>
        <v>Chân giò heo muối 300g</v>
      </c>
      <c r="N5364" s="21" t="str">
        <f t="shared" si="539"/>
        <v>K-C6</v>
      </c>
      <c r="Q5364" s="21" t="str">
        <f>VLOOKUP(K5364,TONG_SL!$A:$D,3,0)</f>
        <v>Túi</v>
      </c>
      <c r="R5364" s="263">
        <v>11</v>
      </c>
      <c r="S5364" s="263"/>
      <c r="T5364" s="263">
        <f>VLOOKUP(VLOOKUP(G5364,Ma_KH!$A:$R,18,0)&amp;K5364,Gia_MB!$A:$F,6,0)</f>
        <v>73431</v>
      </c>
      <c r="U5364" s="264">
        <f t="shared" si="540"/>
        <v>807741</v>
      </c>
      <c r="V5364" s="263"/>
      <c r="W5364" s="265">
        <f t="shared" si="541"/>
        <v>0</v>
      </c>
      <c r="X5364" s="266" t="str">
        <f t="shared" si="542"/>
        <v>8</v>
      </c>
      <c r="Y5364" s="263"/>
      <c r="Z5364" s="264">
        <f t="shared" si="543"/>
        <v>64619.28</v>
      </c>
      <c r="AA5364" s="267">
        <f>VLOOKUP(G5364,Ma_KH!$A:$R,14,0)</f>
        <v>60</v>
      </c>
    </row>
    <row r="5365" spans="1:27" hidden="1" x14ac:dyDescent="0.25">
      <c r="A5365" s="259">
        <v>45995</v>
      </c>
      <c r="B5365" s="260">
        <v>4180885288</v>
      </c>
      <c r="C5365" s="151" t="s">
        <v>7767</v>
      </c>
      <c r="D5365" s="237">
        <v>46001</v>
      </c>
      <c r="E5365" s="262"/>
      <c r="F5365" s="261"/>
      <c r="G5365" s="32" t="s">
        <v>1535</v>
      </c>
      <c r="H5365" s="262"/>
      <c r="I5365" s="260">
        <v>4180885288</v>
      </c>
      <c r="J5365" s="260" t="s">
        <v>1788</v>
      </c>
      <c r="K5365" s="337" t="s">
        <v>48</v>
      </c>
      <c r="L5365" s="21" t="str">
        <f>VLOOKUP($K5365,TONG_SL!$A:$D,2,0)</f>
        <v>Mọc Nấm Hương 250g</v>
      </c>
      <c r="N5365" s="21" t="str">
        <f t="shared" si="539"/>
        <v>K-C6</v>
      </c>
      <c r="Q5365" s="21" t="str">
        <f>VLOOKUP(K5365,TONG_SL!$A:$D,3,0)</f>
        <v>Túi</v>
      </c>
      <c r="R5365" s="263">
        <v>3</v>
      </c>
      <c r="S5365" s="263"/>
      <c r="T5365" s="263">
        <f>VLOOKUP(VLOOKUP(G5365,Ma_KH!$A:$R,18,0)&amp;K5365,Gia_MB!$A:$F,6,0)</f>
        <v>46000</v>
      </c>
      <c r="U5365" s="264">
        <f t="shared" si="540"/>
        <v>138000</v>
      </c>
      <c r="V5365" s="263"/>
      <c r="W5365" s="265">
        <f t="shared" si="541"/>
        <v>0</v>
      </c>
      <c r="X5365" s="266" t="str">
        <f t="shared" si="542"/>
        <v>8</v>
      </c>
      <c r="Y5365" s="263"/>
      <c r="Z5365" s="264">
        <f t="shared" si="543"/>
        <v>11040</v>
      </c>
      <c r="AA5365" s="267">
        <f>VLOOKUP(G5365,Ma_KH!$A:$R,14,0)</f>
        <v>60</v>
      </c>
    </row>
    <row r="5366" spans="1:27" hidden="1" x14ac:dyDescent="0.25">
      <c r="A5366" s="259">
        <v>45995</v>
      </c>
      <c r="B5366" s="260">
        <v>4180885288</v>
      </c>
      <c r="C5366" s="151" t="s">
        <v>7767</v>
      </c>
      <c r="D5366" s="237">
        <v>46001</v>
      </c>
      <c r="E5366" s="262"/>
      <c r="F5366" s="261"/>
      <c r="G5366" s="32" t="s">
        <v>1535</v>
      </c>
      <c r="H5366" s="262"/>
      <c r="I5366" s="260">
        <v>4180885288</v>
      </c>
      <c r="J5366" s="260" t="s">
        <v>1788</v>
      </c>
      <c r="K5366" s="337" t="s">
        <v>30</v>
      </c>
      <c r="L5366" s="21" t="str">
        <f>VLOOKUP($K5366,TONG_SL!$A:$D,2,0)</f>
        <v>Gà muối 500g</v>
      </c>
      <c r="N5366" s="21" t="str">
        <f t="shared" si="539"/>
        <v>K-C6</v>
      </c>
      <c r="Q5366" s="21" t="str">
        <f>VLOOKUP(K5366,TONG_SL!$A:$D,3,0)</f>
        <v>Túi</v>
      </c>
      <c r="R5366" s="263">
        <v>1</v>
      </c>
      <c r="S5366" s="263"/>
      <c r="T5366" s="263">
        <f>VLOOKUP(VLOOKUP(G5366,Ma_KH!$A:$R,18,0)&amp;K5366,Gia_MB!$A:$F,6,0)</f>
        <v>111058</v>
      </c>
      <c r="U5366" s="264">
        <f t="shared" si="540"/>
        <v>111058</v>
      </c>
      <c r="V5366" s="263"/>
      <c r="W5366" s="265">
        <f t="shared" si="541"/>
        <v>0</v>
      </c>
      <c r="X5366" s="266" t="str">
        <f t="shared" si="542"/>
        <v>8</v>
      </c>
      <c r="Y5366" s="263"/>
      <c r="Z5366" s="264">
        <f t="shared" si="543"/>
        <v>8884.64</v>
      </c>
      <c r="AA5366" s="267">
        <f>VLOOKUP(G5366,Ma_KH!$A:$R,14,0)</f>
        <v>60</v>
      </c>
    </row>
    <row r="5367" spans="1:27" hidden="1" x14ac:dyDescent="0.25">
      <c r="A5367" s="259">
        <v>45996</v>
      </c>
      <c r="B5367" s="260">
        <v>4180908274</v>
      </c>
      <c r="C5367" s="151" t="s">
        <v>7767</v>
      </c>
      <c r="D5367" s="237">
        <v>46001</v>
      </c>
      <c r="E5367" s="262"/>
      <c r="F5367" s="261"/>
      <c r="G5367" s="32" t="s">
        <v>292</v>
      </c>
      <c r="H5367" s="262"/>
      <c r="I5367" s="260">
        <v>4180908274</v>
      </c>
      <c r="J5367" s="260" t="s">
        <v>1788</v>
      </c>
      <c r="K5367" s="337" t="s">
        <v>27</v>
      </c>
      <c r="L5367" s="21" t="str">
        <f>VLOOKUP($K5367,TONG_SL!$A:$D,2,0)</f>
        <v>Chân giò heo muối 300g</v>
      </c>
      <c r="N5367" s="21" t="str">
        <f t="shared" si="539"/>
        <v>K-C6</v>
      </c>
      <c r="Q5367" s="21" t="str">
        <f>VLOOKUP(K5367,TONG_SL!$A:$D,3,0)</f>
        <v>Túi</v>
      </c>
      <c r="R5367" s="263">
        <v>6</v>
      </c>
      <c r="S5367" s="263"/>
      <c r="T5367" s="263">
        <f>VLOOKUP(VLOOKUP(G5367,Ma_KH!$A:$R,18,0)&amp;K5367,Gia_MB!$A:$F,6,0)</f>
        <v>73431</v>
      </c>
      <c r="U5367" s="264">
        <f t="shared" si="540"/>
        <v>440586</v>
      </c>
      <c r="V5367" s="263"/>
      <c r="W5367" s="265">
        <f t="shared" si="541"/>
        <v>0</v>
      </c>
      <c r="X5367" s="266" t="str">
        <f t="shared" si="542"/>
        <v>8</v>
      </c>
      <c r="Y5367" s="263"/>
      <c r="Z5367" s="264">
        <f t="shared" si="543"/>
        <v>35246.879999999997</v>
      </c>
      <c r="AA5367" s="267">
        <f>VLOOKUP(G5367,Ma_KH!$A:$R,14,0)</f>
        <v>60</v>
      </c>
    </row>
    <row r="5368" spans="1:27" hidden="1" x14ac:dyDescent="0.25">
      <c r="A5368" s="259">
        <v>45996</v>
      </c>
      <c r="B5368" s="260">
        <v>4180908274</v>
      </c>
      <c r="C5368" s="151" t="s">
        <v>7767</v>
      </c>
      <c r="D5368" s="237">
        <v>46001</v>
      </c>
      <c r="E5368" s="262"/>
      <c r="F5368" s="261"/>
      <c r="G5368" s="32" t="s">
        <v>292</v>
      </c>
      <c r="H5368" s="262"/>
      <c r="I5368" s="260">
        <v>4180908274</v>
      </c>
      <c r="J5368" s="260" t="s">
        <v>1788</v>
      </c>
      <c r="K5368" s="337" t="s">
        <v>39</v>
      </c>
      <c r="L5368" s="21" t="str">
        <f>VLOOKUP($K5368,TONG_SL!$A:$D,2,0)</f>
        <v>Chả nướng 300g</v>
      </c>
      <c r="N5368" s="21" t="str">
        <f t="shared" si="539"/>
        <v>K-C6</v>
      </c>
      <c r="Q5368" s="21" t="str">
        <f>VLOOKUP(K5368,TONG_SL!$A:$D,3,0)</f>
        <v>Túi</v>
      </c>
      <c r="R5368" s="263">
        <v>2</v>
      </c>
      <c r="S5368" s="263"/>
      <c r="T5368" s="263">
        <f>VLOOKUP(VLOOKUP(G5368,Ma_KH!$A:$R,18,0)&amp;K5368,Gia_MB!$A:$F,6,0)</f>
        <v>70950</v>
      </c>
      <c r="U5368" s="264">
        <f t="shared" si="540"/>
        <v>141900</v>
      </c>
      <c r="V5368" s="263"/>
      <c r="W5368" s="265">
        <f t="shared" si="541"/>
        <v>0</v>
      </c>
      <c r="X5368" s="266" t="str">
        <f t="shared" si="542"/>
        <v>8</v>
      </c>
      <c r="Y5368" s="263"/>
      <c r="Z5368" s="264">
        <f t="shared" si="543"/>
        <v>11352</v>
      </c>
      <c r="AA5368" s="267">
        <f>VLOOKUP(G5368,Ma_KH!$A:$R,14,0)</f>
        <v>60</v>
      </c>
    </row>
    <row r="5369" spans="1:27" hidden="1" x14ac:dyDescent="0.25">
      <c r="A5369" s="259">
        <v>45996</v>
      </c>
      <c r="B5369" s="260">
        <v>4180908274</v>
      </c>
      <c r="C5369" s="151" t="s">
        <v>7767</v>
      </c>
      <c r="D5369" s="237">
        <v>46001</v>
      </c>
      <c r="E5369" s="262"/>
      <c r="F5369" s="261"/>
      <c r="G5369" s="32" t="s">
        <v>292</v>
      </c>
      <c r="H5369" s="262"/>
      <c r="I5369" s="260">
        <v>4180908274</v>
      </c>
      <c r="J5369" s="260" t="s">
        <v>1788</v>
      </c>
      <c r="K5369" s="337" t="s">
        <v>32</v>
      </c>
      <c r="L5369" s="21" t="str">
        <f>VLOOKUP($K5369,TONG_SL!$A:$D,2,0)</f>
        <v>Giò Tai Lưỡi Xào 250g</v>
      </c>
      <c r="N5369" s="21" t="str">
        <f t="shared" si="539"/>
        <v>K-C6</v>
      </c>
      <c r="Q5369" s="21" t="str">
        <f>VLOOKUP(K5369,TONG_SL!$A:$D,3,0)</f>
        <v>Túi</v>
      </c>
      <c r="R5369" s="263">
        <v>3</v>
      </c>
      <c r="S5369" s="263"/>
      <c r="T5369" s="263">
        <f>VLOOKUP(VLOOKUP(G5369,Ma_KH!$A:$R,18,0)&amp;K5369,Gia_MB!$A:$F,6,0)</f>
        <v>50182</v>
      </c>
      <c r="U5369" s="264">
        <f t="shared" si="540"/>
        <v>150546</v>
      </c>
      <c r="V5369" s="263"/>
      <c r="W5369" s="265">
        <f t="shared" si="541"/>
        <v>0</v>
      </c>
      <c r="X5369" s="266" t="str">
        <f t="shared" si="542"/>
        <v>8</v>
      </c>
      <c r="Y5369" s="263"/>
      <c r="Z5369" s="264">
        <f t="shared" si="543"/>
        <v>12043.68</v>
      </c>
      <c r="AA5369" s="267">
        <f>VLOOKUP(G5369,Ma_KH!$A:$R,14,0)</f>
        <v>60</v>
      </c>
    </row>
    <row r="5370" spans="1:27" hidden="1" x14ac:dyDescent="0.25">
      <c r="A5370" s="259">
        <v>45996</v>
      </c>
      <c r="B5370" s="260">
        <v>4180907833</v>
      </c>
      <c r="C5370" s="151" t="s">
        <v>7767</v>
      </c>
      <c r="D5370" s="237">
        <v>46001</v>
      </c>
      <c r="E5370" s="262"/>
      <c r="F5370" s="261"/>
      <c r="G5370" s="32" t="s">
        <v>1062</v>
      </c>
      <c r="H5370" s="262"/>
      <c r="I5370" s="260">
        <v>4180907833</v>
      </c>
      <c r="J5370" s="260" t="s">
        <v>1788</v>
      </c>
      <c r="K5370" s="337" t="s">
        <v>27</v>
      </c>
      <c r="L5370" s="21" t="str">
        <f>VLOOKUP($K5370,TONG_SL!$A:$D,2,0)</f>
        <v>Chân giò heo muối 300g</v>
      </c>
      <c r="N5370" s="21" t="str">
        <f t="shared" si="539"/>
        <v>K-C6</v>
      </c>
      <c r="Q5370" s="21" t="str">
        <f>VLOOKUP(K5370,TONG_SL!$A:$D,3,0)</f>
        <v>Túi</v>
      </c>
      <c r="R5370" s="263">
        <v>4</v>
      </c>
      <c r="S5370" s="263"/>
      <c r="T5370" s="263">
        <f>VLOOKUP(VLOOKUP(G5370,Ma_KH!$A:$R,18,0)&amp;K5370,Gia_MB!$A:$F,6,0)</f>
        <v>73431</v>
      </c>
      <c r="U5370" s="264">
        <f t="shared" si="540"/>
        <v>293724</v>
      </c>
      <c r="V5370" s="263"/>
      <c r="W5370" s="265">
        <f t="shared" si="541"/>
        <v>0</v>
      </c>
      <c r="X5370" s="266" t="str">
        <f t="shared" si="542"/>
        <v>8</v>
      </c>
      <c r="Y5370" s="263"/>
      <c r="Z5370" s="264">
        <f t="shared" si="543"/>
        <v>23497.920000000002</v>
      </c>
      <c r="AA5370" s="267">
        <f>VLOOKUP(G5370,Ma_KH!$A:$R,14,0)</f>
        <v>60</v>
      </c>
    </row>
    <row r="5371" spans="1:27" hidden="1" x14ac:dyDescent="0.25">
      <c r="A5371" s="259">
        <v>45996</v>
      </c>
      <c r="B5371" s="260">
        <v>4180907833</v>
      </c>
      <c r="C5371" s="151" t="s">
        <v>7767</v>
      </c>
      <c r="D5371" s="237">
        <v>46001</v>
      </c>
      <c r="E5371" s="262"/>
      <c r="F5371" s="261"/>
      <c r="G5371" s="32" t="s">
        <v>1062</v>
      </c>
      <c r="H5371" s="262"/>
      <c r="I5371" s="260">
        <v>4180907833</v>
      </c>
      <c r="J5371" s="260" t="s">
        <v>1788</v>
      </c>
      <c r="K5371" s="337" t="s">
        <v>48</v>
      </c>
      <c r="L5371" s="21" t="str">
        <f>VLOOKUP($K5371,TONG_SL!$A:$D,2,0)</f>
        <v>Mọc Nấm Hương 250g</v>
      </c>
      <c r="N5371" s="21" t="str">
        <f t="shared" si="539"/>
        <v>K-C6</v>
      </c>
      <c r="Q5371" s="21" t="str">
        <f>VLOOKUP(K5371,TONG_SL!$A:$D,3,0)</f>
        <v>Túi</v>
      </c>
      <c r="R5371" s="263">
        <v>2</v>
      </c>
      <c r="S5371" s="263"/>
      <c r="T5371" s="263">
        <f>VLOOKUP(VLOOKUP(G5371,Ma_KH!$A:$R,18,0)&amp;K5371,Gia_MB!$A:$F,6,0)</f>
        <v>46000</v>
      </c>
      <c r="U5371" s="264">
        <f t="shared" si="540"/>
        <v>92000</v>
      </c>
      <c r="V5371" s="263"/>
      <c r="W5371" s="265">
        <f t="shared" si="541"/>
        <v>0</v>
      </c>
      <c r="X5371" s="266" t="str">
        <f t="shared" si="542"/>
        <v>8</v>
      </c>
      <c r="Y5371" s="263"/>
      <c r="Z5371" s="264">
        <f t="shared" si="543"/>
        <v>7360</v>
      </c>
      <c r="AA5371" s="267">
        <f>VLOOKUP(G5371,Ma_KH!$A:$R,14,0)</f>
        <v>60</v>
      </c>
    </row>
    <row r="5372" spans="1:27" hidden="1" x14ac:dyDescent="0.25">
      <c r="A5372" s="259">
        <v>45996</v>
      </c>
      <c r="B5372" s="260">
        <v>4180907833</v>
      </c>
      <c r="C5372" s="151" t="s">
        <v>7767</v>
      </c>
      <c r="D5372" s="237">
        <v>46001</v>
      </c>
      <c r="E5372" s="262"/>
      <c r="F5372" s="261"/>
      <c r="G5372" s="32" t="s">
        <v>1062</v>
      </c>
      <c r="H5372" s="262"/>
      <c r="I5372" s="260">
        <v>4180907833</v>
      </c>
      <c r="J5372" s="260" t="s">
        <v>1788</v>
      </c>
      <c r="K5372" s="337" t="s">
        <v>32</v>
      </c>
      <c r="L5372" s="21" t="str">
        <f>VLOOKUP($K5372,TONG_SL!$A:$D,2,0)</f>
        <v>Giò Tai Lưỡi Xào 250g</v>
      </c>
      <c r="N5372" s="21" t="str">
        <f t="shared" si="539"/>
        <v>K-C6</v>
      </c>
      <c r="Q5372" s="21" t="str">
        <f>VLOOKUP(K5372,TONG_SL!$A:$D,3,0)</f>
        <v>Túi</v>
      </c>
      <c r="R5372" s="263">
        <v>4</v>
      </c>
      <c r="S5372" s="263"/>
      <c r="T5372" s="263">
        <f>VLOOKUP(VLOOKUP(G5372,Ma_KH!$A:$R,18,0)&amp;K5372,Gia_MB!$A:$F,6,0)</f>
        <v>50182</v>
      </c>
      <c r="U5372" s="264">
        <f t="shared" si="540"/>
        <v>200728</v>
      </c>
      <c r="V5372" s="263"/>
      <c r="W5372" s="265">
        <f t="shared" si="541"/>
        <v>0</v>
      </c>
      <c r="X5372" s="266" t="str">
        <f t="shared" si="542"/>
        <v>8</v>
      </c>
      <c r="Y5372" s="263"/>
      <c r="Z5372" s="264">
        <f t="shared" si="543"/>
        <v>16058.24</v>
      </c>
      <c r="AA5372" s="267">
        <f>VLOOKUP(G5372,Ma_KH!$A:$R,14,0)</f>
        <v>60</v>
      </c>
    </row>
    <row r="5373" spans="1:27" hidden="1" x14ac:dyDescent="0.25">
      <c r="A5373" s="259">
        <v>45996</v>
      </c>
      <c r="B5373" s="260">
        <v>4180907833</v>
      </c>
      <c r="C5373" s="151" t="s">
        <v>7767</v>
      </c>
      <c r="D5373" s="237">
        <v>46001</v>
      </c>
      <c r="E5373" s="262"/>
      <c r="F5373" s="261"/>
      <c r="G5373" s="32" t="s">
        <v>1062</v>
      </c>
      <c r="H5373" s="262"/>
      <c r="I5373" s="260">
        <v>4180907833</v>
      </c>
      <c r="J5373" s="260" t="s">
        <v>1788</v>
      </c>
      <c r="K5373" s="337" t="s">
        <v>30</v>
      </c>
      <c r="L5373" s="21" t="str">
        <f>VLOOKUP($K5373,TONG_SL!$A:$D,2,0)</f>
        <v>Gà muối 500g</v>
      </c>
      <c r="N5373" s="21" t="str">
        <f t="shared" si="539"/>
        <v>K-C6</v>
      </c>
      <c r="Q5373" s="21" t="str">
        <f>VLOOKUP(K5373,TONG_SL!$A:$D,3,0)</f>
        <v>Túi</v>
      </c>
      <c r="R5373" s="263">
        <v>2</v>
      </c>
      <c r="S5373" s="263"/>
      <c r="T5373" s="263">
        <f>VLOOKUP(VLOOKUP(G5373,Ma_KH!$A:$R,18,0)&amp;K5373,Gia_MB!$A:$F,6,0)</f>
        <v>111058</v>
      </c>
      <c r="U5373" s="264">
        <f t="shared" si="540"/>
        <v>222116</v>
      </c>
      <c r="V5373" s="263"/>
      <c r="W5373" s="265">
        <f t="shared" si="541"/>
        <v>0</v>
      </c>
      <c r="X5373" s="266" t="str">
        <f t="shared" si="542"/>
        <v>8</v>
      </c>
      <c r="Y5373" s="263"/>
      <c r="Z5373" s="264">
        <f t="shared" si="543"/>
        <v>17769.28</v>
      </c>
      <c r="AA5373" s="267">
        <f>VLOOKUP(G5373,Ma_KH!$A:$R,14,0)</f>
        <v>60</v>
      </c>
    </row>
    <row r="5374" spans="1:27" hidden="1" x14ac:dyDescent="0.25">
      <c r="A5374" s="259">
        <v>45996</v>
      </c>
      <c r="B5374" s="260">
        <v>4180908169</v>
      </c>
      <c r="C5374" s="151" t="s">
        <v>7767</v>
      </c>
      <c r="D5374" s="237">
        <v>46001</v>
      </c>
      <c r="E5374" s="262"/>
      <c r="F5374" s="261"/>
      <c r="G5374" s="32" t="s">
        <v>418</v>
      </c>
      <c r="H5374" s="262"/>
      <c r="I5374" s="260">
        <v>4180908169</v>
      </c>
      <c r="J5374" s="260" t="s">
        <v>1788</v>
      </c>
      <c r="K5374" s="337" t="s">
        <v>48</v>
      </c>
      <c r="L5374" s="21" t="str">
        <f>VLOOKUP($K5374,TONG_SL!$A:$D,2,0)</f>
        <v>Mọc Nấm Hương 250g</v>
      </c>
      <c r="N5374" s="21" t="str">
        <f t="shared" si="539"/>
        <v>K-C6</v>
      </c>
      <c r="Q5374" s="21" t="str">
        <f>VLOOKUP(K5374,TONG_SL!$A:$D,3,0)</f>
        <v>Túi</v>
      </c>
      <c r="R5374" s="263">
        <v>3</v>
      </c>
      <c r="S5374" s="263"/>
      <c r="T5374" s="263">
        <f>VLOOKUP(VLOOKUP(G5374,Ma_KH!$A:$R,18,0)&amp;K5374,Gia_MB!$A:$F,6,0)</f>
        <v>46000</v>
      </c>
      <c r="U5374" s="264">
        <f t="shared" si="540"/>
        <v>138000</v>
      </c>
      <c r="V5374" s="263"/>
      <c r="W5374" s="265">
        <f t="shared" si="541"/>
        <v>0</v>
      </c>
      <c r="X5374" s="266" t="str">
        <f t="shared" si="542"/>
        <v>8</v>
      </c>
      <c r="Y5374" s="263"/>
      <c r="Z5374" s="264">
        <f t="shared" si="543"/>
        <v>11040</v>
      </c>
      <c r="AA5374" s="267">
        <f>VLOOKUP(G5374,Ma_KH!$A:$R,14,0)</f>
        <v>60</v>
      </c>
    </row>
    <row r="5375" spans="1:27" hidden="1" x14ac:dyDescent="0.25">
      <c r="A5375" s="259">
        <v>45996</v>
      </c>
      <c r="B5375" s="260">
        <v>4180908169</v>
      </c>
      <c r="C5375" s="151" t="s">
        <v>7767</v>
      </c>
      <c r="D5375" s="237">
        <v>46001</v>
      </c>
      <c r="E5375" s="262"/>
      <c r="F5375" s="261"/>
      <c r="G5375" s="32" t="s">
        <v>418</v>
      </c>
      <c r="H5375" s="262"/>
      <c r="I5375" s="260">
        <v>4180908169</v>
      </c>
      <c r="J5375" s="260" t="s">
        <v>1788</v>
      </c>
      <c r="K5375" s="337" t="s">
        <v>34</v>
      </c>
      <c r="L5375" s="21" t="str">
        <f>VLOOKUP($K5375,TONG_SL!$A:$D,2,0)</f>
        <v>Tai heo muối 200g</v>
      </c>
      <c r="N5375" s="21" t="str">
        <f t="shared" ref="N5375:N5437" si="544">IF($B5375&lt;&gt;"","K-C6","")</f>
        <v>K-C6</v>
      </c>
      <c r="Q5375" s="21" t="str">
        <f>VLOOKUP(K5375,TONG_SL!$A:$D,3,0)</f>
        <v>Túi</v>
      </c>
      <c r="R5375" s="263">
        <v>2</v>
      </c>
      <c r="S5375" s="263"/>
      <c r="T5375" s="263">
        <f>VLOOKUP(VLOOKUP(G5375,Ma_KH!$A:$R,18,0)&amp;K5375,Gia_MB!$A:$F,6,0)</f>
        <v>55595</v>
      </c>
      <c r="U5375" s="264">
        <f t="shared" si="540"/>
        <v>111190</v>
      </c>
      <c r="V5375" s="263"/>
      <c r="W5375" s="265">
        <f t="shared" si="541"/>
        <v>0</v>
      </c>
      <c r="X5375" s="266" t="str">
        <f t="shared" si="542"/>
        <v>8</v>
      </c>
      <c r="Y5375" s="263"/>
      <c r="Z5375" s="264">
        <f t="shared" si="543"/>
        <v>8895.2000000000007</v>
      </c>
      <c r="AA5375" s="267">
        <f>VLOOKUP(G5375,Ma_KH!$A:$R,14,0)</f>
        <v>60</v>
      </c>
    </row>
    <row r="5376" spans="1:27" hidden="1" x14ac:dyDescent="0.25">
      <c r="A5376" s="259">
        <v>45996</v>
      </c>
      <c r="B5376" s="260">
        <v>4180908169</v>
      </c>
      <c r="C5376" s="151" t="s">
        <v>7767</v>
      </c>
      <c r="D5376" s="237">
        <v>46001</v>
      </c>
      <c r="E5376" s="262"/>
      <c r="F5376" s="261"/>
      <c r="G5376" s="32" t="s">
        <v>418</v>
      </c>
      <c r="H5376" s="262"/>
      <c r="I5376" s="260">
        <v>4180908169</v>
      </c>
      <c r="J5376" s="260" t="s">
        <v>1788</v>
      </c>
      <c r="K5376" s="337" t="s">
        <v>39</v>
      </c>
      <c r="L5376" s="21" t="str">
        <f>VLOOKUP($K5376,TONG_SL!$A:$D,2,0)</f>
        <v>Chả nướng 300g</v>
      </c>
      <c r="N5376" s="21" t="str">
        <f t="shared" si="544"/>
        <v>K-C6</v>
      </c>
      <c r="Q5376" s="21" t="str">
        <f>VLOOKUP(K5376,TONG_SL!$A:$D,3,0)</f>
        <v>Túi</v>
      </c>
      <c r="R5376" s="263">
        <v>2</v>
      </c>
      <c r="S5376" s="263"/>
      <c r="T5376" s="263">
        <f>VLOOKUP(VLOOKUP(G5376,Ma_KH!$A:$R,18,0)&amp;K5376,Gia_MB!$A:$F,6,0)</f>
        <v>70950</v>
      </c>
      <c r="U5376" s="264">
        <f t="shared" si="540"/>
        <v>141900</v>
      </c>
      <c r="V5376" s="263"/>
      <c r="W5376" s="265">
        <f t="shared" si="541"/>
        <v>0</v>
      </c>
      <c r="X5376" s="266" t="str">
        <f t="shared" si="542"/>
        <v>8</v>
      </c>
      <c r="Y5376" s="263"/>
      <c r="Z5376" s="264">
        <f t="shared" si="543"/>
        <v>11352</v>
      </c>
      <c r="AA5376" s="267">
        <f>VLOOKUP(G5376,Ma_KH!$A:$R,14,0)</f>
        <v>60</v>
      </c>
    </row>
    <row r="5377" spans="1:27" hidden="1" x14ac:dyDescent="0.25">
      <c r="A5377" s="259">
        <v>45996</v>
      </c>
      <c r="B5377" s="260">
        <v>4180908169</v>
      </c>
      <c r="C5377" s="151" t="s">
        <v>7767</v>
      </c>
      <c r="D5377" s="237">
        <v>46001</v>
      </c>
      <c r="E5377" s="262"/>
      <c r="F5377" s="261"/>
      <c r="G5377" s="32" t="s">
        <v>418</v>
      </c>
      <c r="H5377" s="262"/>
      <c r="I5377" s="260">
        <v>4180908169</v>
      </c>
      <c r="J5377" s="260" t="s">
        <v>1788</v>
      </c>
      <c r="K5377" s="337" t="s">
        <v>32</v>
      </c>
      <c r="L5377" s="21" t="str">
        <f>VLOOKUP($K5377,TONG_SL!$A:$D,2,0)</f>
        <v>Giò Tai Lưỡi Xào 250g</v>
      </c>
      <c r="N5377" s="21" t="str">
        <f t="shared" si="544"/>
        <v>K-C6</v>
      </c>
      <c r="Q5377" s="21" t="str">
        <f>VLOOKUP(K5377,TONG_SL!$A:$D,3,0)</f>
        <v>Túi</v>
      </c>
      <c r="R5377" s="263">
        <v>3</v>
      </c>
      <c r="S5377" s="263"/>
      <c r="T5377" s="263">
        <f>VLOOKUP(VLOOKUP(G5377,Ma_KH!$A:$R,18,0)&amp;K5377,Gia_MB!$A:$F,6,0)</f>
        <v>50182</v>
      </c>
      <c r="U5377" s="264">
        <f t="shared" si="540"/>
        <v>150546</v>
      </c>
      <c r="V5377" s="263"/>
      <c r="W5377" s="265">
        <f t="shared" si="541"/>
        <v>0</v>
      </c>
      <c r="X5377" s="266" t="str">
        <f t="shared" si="542"/>
        <v>8</v>
      </c>
      <c r="Y5377" s="263"/>
      <c r="Z5377" s="264">
        <f t="shared" si="543"/>
        <v>12043.68</v>
      </c>
      <c r="AA5377" s="267">
        <f>VLOOKUP(G5377,Ma_KH!$A:$R,14,0)</f>
        <v>60</v>
      </c>
    </row>
    <row r="5378" spans="1:27" hidden="1" x14ac:dyDescent="0.25">
      <c r="A5378" s="259">
        <v>45996</v>
      </c>
      <c r="B5378" s="260">
        <v>4180908169</v>
      </c>
      <c r="C5378" s="151" t="s">
        <v>7767</v>
      </c>
      <c r="D5378" s="237">
        <v>46001</v>
      </c>
      <c r="E5378" s="262"/>
      <c r="F5378" s="261"/>
      <c r="G5378" s="32" t="s">
        <v>418</v>
      </c>
      <c r="H5378" s="262"/>
      <c r="I5378" s="260">
        <v>4180908169</v>
      </c>
      <c r="J5378" s="260" t="s">
        <v>1788</v>
      </c>
      <c r="K5378" s="337" t="s">
        <v>30</v>
      </c>
      <c r="L5378" s="21" t="str">
        <f>VLOOKUP($K5378,TONG_SL!$A:$D,2,0)</f>
        <v>Gà muối 500g</v>
      </c>
      <c r="N5378" s="21" t="str">
        <f t="shared" si="544"/>
        <v>K-C6</v>
      </c>
      <c r="Q5378" s="21" t="str">
        <f>VLOOKUP(K5378,TONG_SL!$A:$D,3,0)</f>
        <v>Túi</v>
      </c>
      <c r="R5378" s="263">
        <v>3</v>
      </c>
      <c r="S5378" s="263"/>
      <c r="T5378" s="263">
        <f>VLOOKUP(VLOOKUP(G5378,Ma_KH!$A:$R,18,0)&amp;K5378,Gia_MB!$A:$F,6,0)</f>
        <v>111058</v>
      </c>
      <c r="U5378" s="264">
        <f t="shared" si="540"/>
        <v>333174</v>
      </c>
      <c r="V5378" s="263"/>
      <c r="W5378" s="265">
        <f t="shared" si="541"/>
        <v>0</v>
      </c>
      <c r="X5378" s="266" t="str">
        <f t="shared" si="542"/>
        <v>8</v>
      </c>
      <c r="Y5378" s="263"/>
      <c r="Z5378" s="264">
        <f t="shared" si="543"/>
        <v>26653.920000000002</v>
      </c>
      <c r="AA5378" s="267">
        <f>VLOOKUP(G5378,Ma_KH!$A:$R,14,0)</f>
        <v>60</v>
      </c>
    </row>
    <row r="5379" spans="1:27" hidden="1" x14ac:dyDescent="0.25">
      <c r="A5379" s="259">
        <v>45996</v>
      </c>
      <c r="B5379" s="260">
        <v>4180908169</v>
      </c>
      <c r="C5379" s="151" t="s">
        <v>7767</v>
      </c>
      <c r="D5379" s="237">
        <v>46001</v>
      </c>
      <c r="E5379" s="262"/>
      <c r="F5379" s="261"/>
      <c r="G5379" s="32" t="s">
        <v>418</v>
      </c>
      <c r="H5379" s="262"/>
      <c r="I5379" s="260">
        <v>4180908169</v>
      </c>
      <c r="J5379" s="260" t="s">
        <v>1788</v>
      </c>
      <c r="K5379" s="337" t="s">
        <v>27</v>
      </c>
      <c r="L5379" s="21" t="str">
        <f>VLOOKUP($K5379,TONG_SL!$A:$D,2,0)</f>
        <v>Chân giò heo muối 300g</v>
      </c>
      <c r="N5379" s="21" t="str">
        <f t="shared" si="544"/>
        <v>K-C6</v>
      </c>
      <c r="Q5379" s="21" t="str">
        <f>VLOOKUP(K5379,TONG_SL!$A:$D,3,0)</f>
        <v>Túi</v>
      </c>
      <c r="R5379" s="263">
        <v>8</v>
      </c>
      <c r="S5379" s="263"/>
      <c r="T5379" s="263">
        <f>VLOOKUP(VLOOKUP(G5379,Ma_KH!$A:$R,18,0)&amp;K5379,Gia_MB!$A:$F,6,0)</f>
        <v>73431</v>
      </c>
      <c r="U5379" s="264">
        <f t="shared" si="540"/>
        <v>587448</v>
      </c>
      <c r="V5379" s="263"/>
      <c r="W5379" s="265">
        <f t="shared" si="541"/>
        <v>0</v>
      </c>
      <c r="X5379" s="266" t="str">
        <f t="shared" si="542"/>
        <v>8</v>
      </c>
      <c r="Y5379" s="263"/>
      <c r="Z5379" s="264">
        <f t="shared" si="543"/>
        <v>46995.840000000004</v>
      </c>
      <c r="AA5379" s="267">
        <f>VLOOKUP(G5379,Ma_KH!$A:$R,14,0)</f>
        <v>60</v>
      </c>
    </row>
    <row r="5380" spans="1:27" hidden="1" x14ac:dyDescent="0.25">
      <c r="A5380" s="259">
        <v>45996</v>
      </c>
      <c r="B5380" s="260">
        <v>4180908052</v>
      </c>
      <c r="C5380" s="151" t="s">
        <v>7767</v>
      </c>
      <c r="D5380" s="237">
        <v>46001</v>
      </c>
      <c r="E5380" s="262"/>
      <c r="F5380" s="261"/>
      <c r="G5380" s="32" t="s">
        <v>373</v>
      </c>
      <c r="H5380" s="262"/>
      <c r="I5380" s="260">
        <v>4180908052</v>
      </c>
      <c r="J5380" s="260" t="s">
        <v>1788</v>
      </c>
      <c r="K5380" s="337" t="s">
        <v>27</v>
      </c>
      <c r="L5380" s="21" t="str">
        <f>VLOOKUP($K5380,TONG_SL!$A:$D,2,0)</f>
        <v>Chân giò heo muối 300g</v>
      </c>
      <c r="N5380" s="21" t="str">
        <f t="shared" si="544"/>
        <v>K-C6</v>
      </c>
      <c r="Q5380" s="21" t="str">
        <f>VLOOKUP(K5380,TONG_SL!$A:$D,3,0)</f>
        <v>Túi</v>
      </c>
      <c r="R5380" s="263">
        <v>4</v>
      </c>
      <c r="S5380" s="263"/>
      <c r="T5380" s="263">
        <f>VLOOKUP(VLOOKUP(G5380,Ma_KH!$A:$R,18,0)&amp;K5380,Gia_MB!$A:$F,6,0)</f>
        <v>73431</v>
      </c>
      <c r="U5380" s="264">
        <f t="shared" si="540"/>
        <v>293724</v>
      </c>
      <c r="V5380" s="263"/>
      <c r="W5380" s="265">
        <f t="shared" si="541"/>
        <v>0</v>
      </c>
      <c r="X5380" s="266" t="str">
        <f t="shared" si="542"/>
        <v>8</v>
      </c>
      <c r="Y5380" s="263"/>
      <c r="Z5380" s="264">
        <f t="shared" si="543"/>
        <v>23497.920000000002</v>
      </c>
      <c r="AA5380" s="267">
        <f>VLOOKUP(G5380,Ma_KH!$A:$R,14,0)</f>
        <v>60</v>
      </c>
    </row>
    <row r="5381" spans="1:27" hidden="1" x14ac:dyDescent="0.25">
      <c r="A5381" s="259">
        <v>45996</v>
      </c>
      <c r="B5381" s="260">
        <v>4180908052</v>
      </c>
      <c r="C5381" s="151" t="s">
        <v>7767</v>
      </c>
      <c r="D5381" s="237">
        <v>46001</v>
      </c>
      <c r="E5381" s="262"/>
      <c r="F5381" s="261"/>
      <c r="G5381" s="32" t="s">
        <v>373</v>
      </c>
      <c r="H5381" s="262"/>
      <c r="I5381" s="260">
        <v>4180908052</v>
      </c>
      <c r="J5381" s="260" t="s">
        <v>1788</v>
      </c>
      <c r="K5381" s="337" t="s">
        <v>37</v>
      </c>
      <c r="L5381" s="21" t="str">
        <f>VLOOKUP($K5381,TONG_SL!$A:$D,2,0)</f>
        <v>Chả cốm 300g</v>
      </c>
      <c r="N5381" s="21" t="str">
        <f t="shared" si="544"/>
        <v>K-C6</v>
      </c>
      <c r="Q5381" s="21" t="str">
        <f>VLOOKUP(K5381,TONG_SL!$A:$D,3,0)</f>
        <v>Túi</v>
      </c>
      <c r="R5381" s="263">
        <v>2</v>
      </c>
      <c r="S5381" s="263"/>
      <c r="T5381" s="263">
        <f>VLOOKUP(VLOOKUP(G5381,Ma_KH!$A:$R,18,0)&amp;K5381,Gia_MB!$A:$F,6,0)</f>
        <v>74250</v>
      </c>
      <c r="U5381" s="264">
        <f t="shared" si="540"/>
        <v>148500</v>
      </c>
      <c r="V5381" s="263"/>
      <c r="W5381" s="265">
        <f t="shared" si="541"/>
        <v>0</v>
      </c>
      <c r="X5381" s="266" t="str">
        <f t="shared" si="542"/>
        <v>8</v>
      </c>
      <c r="Y5381" s="263"/>
      <c r="Z5381" s="264">
        <f t="shared" si="543"/>
        <v>11880</v>
      </c>
      <c r="AA5381" s="267">
        <f>VLOOKUP(G5381,Ma_KH!$A:$R,14,0)</f>
        <v>60</v>
      </c>
    </row>
    <row r="5382" spans="1:27" hidden="1" x14ac:dyDescent="0.25">
      <c r="A5382" s="259">
        <v>45996</v>
      </c>
      <c r="B5382" s="260">
        <v>4180908052</v>
      </c>
      <c r="C5382" s="151" t="s">
        <v>7767</v>
      </c>
      <c r="D5382" s="237">
        <v>46001</v>
      </c>
      <c r="E5382" s="262"/>
      <c r="F5382" s="261"/>
      <c r="G5382" s="32" t="s">
        <v>373</v>
      </c>
      <c r="H5382" s="262"/>
      <c r="I5382" s="260">
        <v>4180908052</v>
      </c>
      <c r="J5382" s="260" t="s">
        <v>1788</v>
      </c>
      <c r="K5382" s="337" t="s">
        <v>48</v>
      </c>
      <c r="L5382" s="21" t="str">
        <f>VLOOKUP($K5382,TONG_SL!$A:$D,2,0)</f>
        <v>Mọc Nấm Hương 250g</v>
      </c>
      <c r="N5382" s="21" t="str">
        <f t="shared" si="544"/>
        <v>K-C6</v>
      </c>
      <c r="Q5382" s="21" t="str">
        <f>VLOOKUP(K5382,TONG_SL!$A:$D,3,0)</f>
        <v>Túi</v>
      </c>
      <c r="R5382" s="263">
        <v>2</v>
      </c>
      <c r="S5382" s="263"/>
      <c r="T5382" s="263">
        <f>VLOOKUP(VLOOKUP(G5382,Ma_KH!$A:$R,18,0)&amp;K5382,Gia_MB!$A:$F,6,0)</f>
        <v>46000</v>
      </c>
      <c r="U5382" s="264">
        <f t="shared" si="540"/>
        <v>92000</v>
      </c>
      <c r="V5382" s="263"/>
      <c r="W5382" s="265">
        <f t="shared" si="541"/>
        <v>0</v>
      </c>
      <c r="X5382" s="266" t="str">
        <f t="shared" si="542"/>
        <v>8</v>
      </c>
      <c r="Y5382" s="263"/>
      <c r="Z5382" s="264">
        <f t="shared" si="543"/>
        <v>7360</v>
      </c>
      <c r="AA5382" s="267">
        <f>VLOOKUP(G5382,Ma_KH!$A:$R,14,0)</f>
        <v>60</v>
      </c>
    </row>
    <row r="5383" spans="1:27" hidden="1" x14ac:dyDescent="0.25">
      <c r="A5383" s="259">
        <v>45996</v>
      </c>
      <c r="B5383" s="260">
        <v>4180908052</v>
      </c>
      <c r="C5383" s="151" t="s">
        <v>7767</v>
      </c>
      <c r="D5383" s="237">
        <v>46001</v>
      </c>
      <c r="E5383" s="262"/>
      <c r="F5383" s="261"/>
      <c r="G5383" s="32" t="s">
        <v>373</v>
      </c>
      <c r="H5383" s="262"/>
      <c r="I5383" s="260">
        <v>4180908052</v>
      </c>
      <c r="J5383" s="260" t="s">
        <v>1788</v>
      </c>
      <c r="K5383" s="337" t="s">
        <v>30</v>
      </c>
      <c r="L5383" s="21" t="str">
        <f>VLOOKUP($K5383,TONG_SL!$A:$D,2,0)</f>
        <v>Gà muối 500g</v>
      </c>
      <c r="N5383" s="21" t="str">
        <f t="shared" si="544"/>
        <v>K-C6</v>
      </c>
      <c r="Q5383" s="21" t="str">
        <f>VLOOKUP(K5383,TONG_SL!$A:$D,3,0)</f>
        <v>Túi</v>
      </c>
      <c r="R5383" s="263">
        <v>2</v>
      </c>
      <c r="S5383" s="263"/>
      <c r="T5383" s="263">
        <f>VLOOKUP(VLOOKUP(G5383,Ma_KH!$A:$R,18,0)&amp;K5383,Gia_MB!$A:$F,6,0)</f>
        <v>111058</v>
      </c>
      <c r="U5383" s="264">
        <f t="shared" si="540"/>
        <v>222116</v>
      </c>
      <c r="V5383" s="263"/>
      <c r="W5383" s="265">
        <f t="shared" si="541"/>
        <v>0</v>
      </c>
      <c r="X5383" s="266" t="str">
        <f t="shared" si="542"/>
        <v>8</v>
      </c>
      <c r="Y5383" s="263"/>
      <c r="Z5383" s="264">
        <f t="shared" si="543"/>
        <v>17769.28</v>
      </c>
      <c r="AA5383" s="267">
        <f>VLOOKUP(G5383,Ma_KH!$A:$R,14,0)</f>
        <v>60</v>
      </c>
    </row>
    <row r="5384" spans="1:27" hidden="1" x14ac:dyDescent="0.25">
      <c r="A5384" s="259">
        <v>45999</v>
      </c>
      <c r="B5384" s="260">
        <v>4181004089</v>
      </c>
      <c r="C5384" s="151" t="s">
        <v>7767</v>
      </c>
      <c r="D5384" s="237">
        <v>46001</v>
      </c>
      <c r="E5384" s="262"/>
      <c r="F5384" s="261"/>
      <c r="G5384" s="32" t="s">
        <v>891</v>
      </c>
      <c r="H5384" s="262"/>
      <c r="I5384" s="260">
        <v>4181004089</v>
      </c>
      <c r="J5384" s="260" t="s">
        <v>1784</v>
      </c>
      <c r="K5384" s="337" t="s">
        <v>30</v>
      </c>
      <c r="L5384" s="21" t="str">
        <f>VLOOKUP($K5384,TONG_SL!$A:$D,2,0)</f>
        <v>Gà muối 500g</v>
      </c>
      <c r="N5384" s="21" t="str">
        <f t="shared" si="544"/>
        <v>K-C6</v>
      </c>
      <c r="Q5384" s="21" t="str">
        <f>VLOOKUP(K5384,TONG_SL!$A:$D,3,0)</f>
        <v>Túi</v>
      </c>
      <c r="R5384" s="263">
        <v>10</v>
      </c>
      <c r="S5384" s="263"/>
      <c r="T5384" s="263">
        <f>VLOOKUP(VLOOKUP(G5384,Ma_KH!$A:$R,18,0)&amp;K5384,Gia_MB!$A:$F,6,0)</f>
        <v>111058</v>
      </c>
      <c r="U5384" s="264">
        <f t="shared" si="540"/>
        <v>1110580</v>
      </c>
      <c r="V5384" s="263"/>
      <c r="W5384" s="265">
        <f t="shared" si="541"/>
        <v>0</v>
      </c>
      <c r="X5384" s="266" t="str">
        <f t="shared" si="542"/>
        <v>8</v>
      </c>
      <c r="Y5384" s="263"/>
      <c r="Z5384" s="264">
        <f t="shared" si="543"/>
        <v>88846.400000000009</v>
      </c>
      <c r="AA5384" s="267">
        <f>VLOOKUP(G5384,Ma_KH!$A:$R,14,0)</f>
        <v>60</v>
      </c>
    </row>
    <row r="5385" spans="1:27" hidden="1" x14ac:dyDescent="0.25">
      <c r="A5385" s="259">
        <v>45999</v>
      </c>
      <c r="B5385" s="260">
        <v>4181004089</v>
      </c>
      <c r="C5385" s="151" t="s">
        <v>7767</v>
      </c>
      <c r="D5385" s="237">
        <v>46001</v>
      </c>
      <c r="E5385" s="262"/>
      <c r="F5385" s="261"/>
      <c r="G5385" s="32" t="s">
        <v>891</v>
      </c>
      <c r="H5385" s="262"/>
      <c r="I5385" s="260">
        <v>4181004089</v>
      </c>
      <c r="J5385" s="260" t="s">
        <v>1784</v>
      </c>
      <c r="K5385" s="337" t="s">
        <v>32</v>
      </c>
      <c r="L5385" s="21" t="str">
        <f>VLOOKUP($K5385,TONG_SL!$A:$D,2,0)</f>
        <v>Giò Tai Lưỡi Xào 250g</v>
      </c>
      <c r="N5385" s="21" t="str">
        <f t="shared" si="544"/>
        <v>K-C6</v>
      </c>
      <c r="Q5385" s="21" t="str">
        <f>VLOOKUP(K5385,TONG_SL!$A:$D,3,0)</f>
        <v>Túi</v>
      </c>
      <c r="R5385" s="263">
        <v>6</v>
      </c>
      <c r="S5385" s="263"/>
      <c r="T5385" s="263">
        <f>VLOOKUP(VLOOKUP(G5385,Ma_KH!$A:$R,18,0)&amp;K5385,Gia_MB!$A:$F,6,0)</f>
        <v>50182</v>
      </c>
      <c r="U5385" s="264">
        <f t="shared" si="540"/>
        <v>301092</v>
      </c>
      <c r="V5385" s="263"/>
      <c r="W5385" s="265">
        <f t="shared" si="541"/>
        <v>0</v>
      </c>
      <c r="X5385" s="266" t="str">
        <f t="shared" si="542"/>
        <v>8</v>
      </c>
      <c r="Y5385" s="263"/>
      <c r="Z5385" s="264">
        <f t="shared" si="543"/>
        <v>24087.360000000001</v>
      </c>
      <c r="AA5385" s="267">
        <f>VLOOKUP(G5385,Ma_KH!$A:$R,14,0)</f>
        <v>60</v>
      </c>
    </row>
    <row r="5386" spans="1:27" hidden="1" x14ac:dyDescent="0.25">
      <c r="A5386" s="259">
        <v>45999</v>
      </c>
      <c r="B5386" s="260">
        <v>4181004089</v>
      </c>
      <c r="C5386" s="151" t="s">
        <v>7767</v>
      </c>
      <c r="D5386" s="237">
        <v>46001</v>
      </c>
      <c r="E5386" s="262"/>
      <c r="F5386" s="261"/>
      <c r="G5386" s="32" t="s">
        <v>891</v>
      </c>
      <c r="H5386" s="262"/>
      <c r="I5386" s="260">
        <v>4181004089</v>
      </c>
      <c r="J5386" s="260" t="s">
        <v>1784</v>
      </c>
      <c r="K5386" s="337" t="s">
        <v>48</v>
      </c>
      <c r="L5386" s="21" t="str">
        <f>VLOOKUP($K5386,TONG_SL!$A:$D,2,0)</f>
        <v>Mọc Nấm Hương 250g</v>
      </c>
      <c r="N5386" s="21" t="str">
        <f t="shared" si="544"/>
        <v>K-C6</v>
      </c>
      <c r="Q5386" s="21" t="str">
        <f>VLOOKUP(K5386,TONG_SL!$A:$D,3,0)</f>
        <v>Túi</v>
      </c>
      <c r="R5386" s="263">
        <v>3</v>
      </c>
      <c r="S5386" s="263"/>
      <c r="T5386" s="263">
        <f>VLOOKUP(VLOOKUP(G5386,Ma_KH!$A:$R,18,0)&amp;K5386,Gia_MB!$A:$F,6,0)</f>
        <v>46000</v>
      </c>
      <c r="U5386" s="264">
        <f t="shared" si="540"/>
        <v>138000</v>
      </c>
      <c r="V5386" s="263"/>
      <c r="W5386" s="265">
        <f t="shared" si="541"/>
        <v>0</v>
      </c>
      <c r="X5386" s="266" t="str">
        <f t="shared" si="542"/>
        <v>8</v>
      </c>
      <c r="Y5386" s="263"/>
      <c r="Z5386" s="264">
        <f t="shared" si="543"/>
        <v>11040</v>
      </c>
      <c r="AA5386" s="267">
        <f>VLOOKUP(G5386,Ma_KH!$A:$R,14,0)</f>
        <v>60</v>
      </c>
    </row>
    <row r="5387" spans="1:27" hidden="1" x14ac:dyDescent="0.25">
      <c r="A5387" s="259">
        <v>45999</v>
      </c>
      <c r="B5387" s="260">
        <v>4181004089</v>
      </c>
      <c r="C5387" s="151" t="s">
        <v>7767</v>
      </c>
      <c r="D5387" s="237">
        <v>46001</v>
      </c>
      <c r="E5387" s="262"/>
      <c r="F5387" s="261"/>
      <c r="G5387" s="32" t="s">
        <v>891</v>
      </c>
      <c r="H5387" s="262"/>
      <c r="I5387" s="260">
        <v>4181004089</v>
      </c>
      <c r="J5387" s="260" t="s">
        <v>1784</v>
      </c>
      <c r="K5387" s="337" t="s">
        <v>34</v>
      </c>
      <c r="L5387" s="21" t="str">
        <f>VLOOKUP($K5387,TONG_SL!$A:$D,2,0)</f>
        <v>Tai heo muối 200g</v>
      </c>
      <c r="N5387" s="21" t="str">
        <f t="shared" si="544"/>
        <v>K-C6</v>
      </c>
      <c r="Q5387" s="21" t="str">
        <f>VLOOKUP(K5387,TONG_SL!$A:$D,3,0)</f>
        <v>Túi</v>
      </c>
      <c r="R5387" s="263">
        <v>3</v>
      </c>
      <c r="S5387" s="263"/>
      <c r="T5387" s="263">
        <f>VLOOKUP(VLOOKUP(G5387,Ma_KH!$A:$R,18,0)&amp;K5387,Gia_MB!$A:$F,6,0)</f>
        <v>55595</v>
      </c>
      <c r="U5387" s="264">
        <f t="shared" si="540"/>
        <v>166785</v>
      </c>
      <c r="V5387" s="263"/>
      <c r="W5387" s="265">
        <f t="shared" si="541"/>
        <v>0</v>
      </c>
      <c r="X5387" s="266" t="str">
        <f t="shared" si="542"/>
        <v>8</v>
      </c>
      <c r="Y5387" s="263"/>
      <c r="Z5387" s="264">
        <f t="shared" si="543"/>
        <v>13342.800000000001</v>
      </c>
      <c r="AA5387" s="267">
        <f>VLOOKUP(G5387,Ma_KH!$A:$R,14,0)</f>
        <v>60</v>
      </c>
    </row>
    <row r="5388" spans="1:27" hidden="1" x14ac:dyDescent="0.25">
      <c r="A5388" s="259">
        <v>45999</v>
      </c>
      <c r="B5388" s="260">
        <v>4181004089</v>
      </c>
      <c r="C5388" s="151" t="s">
        <v>7767</v>
      </c>
      <c r="D5388" s="237">
        <v>46001</v>
      </c>
      <c r="E5388" s="262"/>
      <c r="F5388" s="261"/>
      <c r="G5388" s="32" t="s">
        <v>891</v>
      </c>
      <c r="H5388" s="262"/>
      <c r="I5388" s="260">
        <v>4181004089</v>
      </c>
      <c r="J5388" s="260" t="s">
        <v>1784</v>
      </c>
      <c r="K5388" s="337" t="s">
        <v>44</v>
      </c>
      <c r="L5388" s="21" t="str">
        <f>VLOOKUP($K5388,TONG_SL!$A:$D,2,0)</f>
        <v>Giò lụa cây 250g</v>
      </c>
      <c r="N5388" s="21" t="str">
        <f t="shared" si="544"/>
        <v>K-C6</v>
      </c>
      <c r="Q5388" s="21" t="str">
        <f>VLOOKUP(K5388,TONG_SL!$A:$D,3,0)</f>
        <v>Túi</v>
      </c>
      <c r="R5388" s="263">
        <v>6</v>
      </c>
      <c r="S5388" s="263"/>
      <c r="T5388" s="263">
        <f>VLOOKUP(VLOOKUP(G5388,Ma_KH!$A:$R,18,0)&amp;K5388,Gia_MB!$A:$F,6,0)</f>
        <v>49500</v>
      </c>
      <c r="U5388" s="264">
        <f t="shared" ref="U5388:U5449" si="545">T5388*R5388</f>
        <v>297000</v>
      </c>
      <c r="V5388" s="263"/>
      <c r="W5388" s="265">
        <f t="shared" ref="W5388:W5449" si="546">U5388*V5388</f>
        <v>0</v>
      </c>
      <c r="X5388" s="266" t="str">
        <f t="shared" ref="X5388:X5449" si="547">IF(B5388&lt;&gt;"","8","0")</f>
        <v>8</v>
      </c>
      <c r="Y5388" s="263"/>
      <c r="Z5388" s="264">
        <f t="shared" ref="Z5388:Z5449" si="548">U5388*X5388%</f>
        <v>23760</v>
      </c>
      <c r="AA5388" s="267">
        <f>VLOOKUP(G5388,Ma_KH!$A:$R,14,0)</f>
        <v>60</v>
      </c>
    </row>
    <row r="5389" spans="1:27" hidden="1" x14ac:dyDescent="0.25">
      <c r="A5389" s="259">
        <v>45999</v>
      </c>
      <c r="B5389" s="260">
        <v>4181004089</v>
      </c>
      <c r="C5389" s="151" t="s">
        <v>7767</v>
      </c>
      <c r="D5389" s="237">
        <v>46001</v>
      </c>
      <c r="E5389" s="262"/>
      <c r="F5389" s="261"/>
      <c r="G5389" s="32" t="s">
        <v>891</v>
      </c>
      <c r="H5389" s="262"/>
      <c r="I5389" s="260">
        <v>4181004089</v>
      </c>
      <c r="J5389" s="260" t="s">
        <v>1784</v>
      </c>
      <c r="K5389" s="337" t="s">
        <v>37</v>
      </c>
      <c r="L5389" s="21" t="str">
        <f>VLOOKUP($K5389,TONG_SL!$A:$D,2,0)</f>
        <v>Chả cốm 300g</v>
      </c>
      <c r="N5389" s="21" t="str">
        <f t="shared" si="544"/>
        <v>K-C6</v>
      </c>
      <c r="Q5389" s="21" t="str">
        <f>VLOOKUP(K5389,TONG_SL!$A:$D,3,0)</f>
        <v>Túi</v>
      </c>
      <c r="R5389" s="263">
        <v>3</v>
      </c>
      <c r="S5389" s="263"/>
      <c r="T5389" s="263">
        <f>VLOOKUP(VLOOKUP(G5389,Ma_KH!$A:$R,18,0)&amp;K5389,Gia_MB!$A:$F,6,0)</f>
        <v>74250</v>
      </c>
      <c r="U5389" s="264">
        <f t="shared" si="545"/>
        <v>222750</v>
      </c>
      <c r="V5389" s="263"/>
      <c r="W5389" s="265">
        <f t="shared" si="546"/>
        <v>0</v>
      </c>
      <c r="X5389" s="266" t="str">
        <f t="shared" si="547"/>
        <v>8</v>
      </c>
      <c r="Y5389" s="263"/>
      <c r="Z5389" s="264">
        <f t="shared" si="548"/>
        <v>17820</v>
      </c>
      <c r="AA5389" s="267">
        <f>VLOOKUP(G5389,Ma_KH!$A:$R,14,0)</f>
        <v>60</v>
      </c>
    </row>
    <row r="5390" spans="1:27" hidden="1" x14ac:dyDescent="0.25">
      <c r="A5390" s="259">
        <v>45996</v>
      </c>
      <c r="B5390" s="260" t="s">
        <v>8634</v>
      </c>
      <c r="C5390" s="151" t="s">
        <v>7767</v>
      </c>
      <c r="D5390" s="237">
        <v>46001</v>
      </c>
      <c r="E5390" s="262"/>
      <c r="F5390" s="261"/>
      <c r="G5390" s="32" t="s">
        <v>1453</v>
      </c>
      <c r="H5390" s="262"/>
      <c r="I5390" s="260" t="s">
        <v>8634</v>
      </c>
      <c r="J5390" s="260" t="s">
        <v>70</v>
      </c>
      <c r="K5390" s="337" t="s">
        <v>30</v>
      </c>
      <c r="L5390" s="21" t="str">
        <f>VLOOKUP($K5390,TONG_SL!$A:$D,2,0)</f>
        <v>Gà muối 500g</v>
      </c>
      <c r="N5390" s="21" t="str">
        <f t="shared" si="544"/>
        <v>K-C6</v>
      </c>
      <c r="Q5390" s="21" t="str">
        <f>VLOOKUP(K5390,TONG_SL!$A:$D,3,0)</f>
        <v>Túi</v>
      </c>
      <c r="R5390" s="263">
        <v>2</v>
      </c>
      <c r="S5390" s="263"/>
      <c r="T5390" s="263">
        <f>VLOOKUP(VLOOKUP(G5390,Ma_KH!$A:$R,18,0)&amp;K5390,Gia_MB!$A:$F,6,0)</f>
        <v>111058</v>
      </c>
      <c r="U5390" s="264">
        <f t="shared" si="545"/>
        <v>222116</v>
      </c>
      <c r="V5390" s="263"/>
      <c r="W5390" s="265">
        <f t="shared" si="546"/>
        <v>0</v>
      </c>
      <c r="X5390" s="266" t="str">
        <f t="shared" si="547"/>
        <v>8</v>
      </c>
      <c r="Y5390" s="263"/>
      <c r="Z5390" s="264">
        <f t="shared" si="548"/>
        <v>17769.28</v>
      </c>
      <c r="AA5390" s="267">
        <f>VLOOKUP(G5390,Ma_KH!$A:$R,14,0)</f>
        <v>60</v>
      </c>
    </row>
    <row r="5391" spans="1:27" hidden="1" x14ac:dyDescent="0.25">
      <c r="A5391" s="259">
        <v>45996</v>
      </c>
      <c r="B5391" s="260" t="s">
        <v>8634</v>
      </c>
      <c r="C5391" s="151" t="s">
        <v>7767</v>
      </c>
      <c r="D5391" s="237">
        <v>46001</v>
      </c>
      <c r="E5391" s="262"/>
      <c r="F5391" s="261"/>
      <c r="G5391" s="32" t="s">
        <v>1453</v>
      </c>
      <c r="H5391" s="262"/>
      <c r="I5391" s="260" t="s">
        <v>8634</v>
      </c>
      <c r="J5391" s="260" t="s">
        <v>70</v>
      </c>
      <c r="K5391" s="337" t="s">
        <v>27</v>
      </c>
      <c r="L5391" s="21" t="str">
        <f>VLOOKUP($K5391,TONG_SL!$A:$D,2,0)</f>
        <v>Chân giò heo muối 300g</v>
      </c>
      <c r="N5391" s="21" t="str">
        <f t="shared" si="544"/>
        <v>K-C6</v>
      </c>
      <c r="Q5391" s="21" t="str">
        <f>VLOOKUP(K5391,TONG_SL!$A:$D,3,0)</f>
        <v>Túi</v>
      </c>
      <c r="R5391" s="263">
        <v>4</v>
      </c>
      <c r="S5391" s="263"/>
      <c r="T5391" s="263">
        <f>VLOOKUP(VLOOKUP(G5391,Ma_KH!$A:$R,18,0)&amp;K5391,Gia_MB!$A:$F,6,0)</f>
        <v>73431</v>
      </c>
      <c r="U5391" s="264">
        <f t="shared" si="545"/>
        <v>293724</v>
      </c>
      <c r="V5391" s="263"/>
      <c r="W5391" s="265">
        <f t="shared" si="546"/>
        <v>0</v>
      </c>
      <c r="X5391" s="266" t="str">
        <f t="shared" si="547"/>
        <v>8</v>
      </c>
      <c r="Y5391" s="263"/>
      <c r="Z5391" s="264">
        <f t="shared" si="548"/>
        <v>23497.920000000002</v>
      </c>
      <c r="AA5391" s="267">
        <f>VLOOKUP(G5391,Ma_KH!$A:$R,14,0)</f>
        <v>60</v>
      </c>
    </row>
    <row r="5392" spans="1:27" hidden="1" x14ac:dyDescent="0.25">
      <c r="A5392" s="259">
        <v>45996</v>
      </c>
      <c r="B5392" s="260" t="s">
        <v>8634</v>
      </c>
      <c r="C5392" s="151" t="s">
        <v>7767</v>
      </c>
      <c r="D5392" s="237">
        <v>46001</v>
      </c>
      <c r="E5392" s="262"/>
      <c r="F5392" s="261"/>
      <c r="G5392" s="32" t="s">
        <v>1453</v>
      </c>
      <c r="H5392" s="262"/>
      <c r="I5392" s="260" t="s">
        <v>8634</v>
      </c>
      <c r="J5392" s="260" t="s">
        <v>70</v>
      </c>
      <c r="K5392" s="337" t="s">
        <v>32</v>
      </c>
      <c r="L5392" s="21" t="str">
        <f>VLOOKUP($K5392,TONG_SL!$A:$D,2,0)</f>
        <v>Giò Tai Lưỡi Xào 250g</v>
      </c>
      <c r="N5392" s="21" t="str">
        <f t="shared" si="544"/>
        <v>K-C6</v>
      </c>
      <c r="Q5392" s="21" t="str">
        <f>VLOOKUP(K5392,TONG_SL!$A:$D,3,0)</f>
        <v>Túi</v>
      </c>
      <c r="R5392" s="263">
        <v>2</v>
      </c>
      <c r="S5392" s="263"/>
      <c r="T5392" s="263">
        <f>VLOOKUP(VLOOKUP(G5392,Ma_KH!$A:$R,18,0)&amp;K5392,Gia_MB!$A:$F,6,0)</f>
        <v>50182</v>
      </c>
      <c r="U5392" s="264">
        <f t="shared" si="545"/>
        <v>100364</v>
      </c>
      <c r="V5392" s="263"/>
      <c r="W5392" s="265">
        <f t="shared" si="546"/>
        <v>0</v>
      </c>
      <c r="X5392" s="266" t="str">
        <f t="shared" si="547"/>
        <v>8</v>
      </c>
      <c r="Y5392" s="263"/>
      <c r="Z5392" s="264">
        <f t="shared" si="548"/>
        <v>8029.12</v>
      </c>
      <c r="AA5392" s="267">
        <f>VLOOKUP(G5392,Ma_KH!$A:$R,14,0)</f>
        <v>60</v>
      </c>
    </row>
    <row r="5393" spans="1:27" hidden="1" x14ac:dyDescent="0.25">
      <c r="A5393" s="259">
        <v>45996</v>
      </c>
      <c r="B5393" s="260" t="s">
        <v>8634</v>
      </c>
      <c r="C5393" s="151" t="s">
        <v>7767</v>
      </c>
      <c r="D5393" s="237">
        <v>46001</v>
      </c>
      <c r="E5393" s="262"/>
      <c r="F5393" s="261"/>
      <c r="G5393" s="32" t="s">
        <v>1453</v>
      </c>
      <c r="H5393" s="262"/>
      <c r="I5393" s="260" t="s">
        <v>8634</v>
      </c>
      <c r="J5393" s="260" t="s">
        <v>70</v>
      </c>
      <c r="K5393" s="337" t="s">
        <v>34</v>
      </c>
      <c r="L5393" s="21" t="str">
        <f>VLOOKUP($K5393,TONG_SL!$A:$D,2,0)</f>
        <v>Tai heo muối 200g</v>
      </c>
      <c r="N5393" s="21" t="str">
        <f t="shared" si="544"/>
        <v>K-C6</v>
      </c>
      <c r="Q5393" s="21" t="str">
        <f>VLOOKUP(K5393,TONG_SL!$A:$D,3,0)</f>
        <v>Túi</v>
      </c>
      <c r="R5393" s="263">
        <v>3</v>
      </c>
      <c r="S5393" s="263"/>
      <c r="T5393" s="263">
        <f>VLOOKUP(VLOOKUP(G5393,Ma_KH!$A:$R,18,0)&amp;K5393,Gia_MB!$A:$F,6,0)</f>
        <v>55595</v>
      </c>
      <c r="U5393" s="264">
        <f t="shared" si="545"/>
        <v>166785</v>
      </c>
      <c r="V5393" s="263"/>
      <c r="W5393" s="265">
        <f t="shared" si="546"/>
        <v>0</v>
      </c>
      <c r="X5393" s="266" t="str">
        <f t="shared" si="547"/>
        <v>8</v>
      </c>
      <c r="Y5393" s="263"/>
      <c r="Z5393" s="264">
        <f t="shared" si="548"/>
        <v>13342.800000000001</v>
      </c>
      <c r="AA5393" s="267">
        <f>VLOOKUP(G5393,Ma_KH!$A:$R,14,0)</f>
        <v>60</v>
      </c>
    </row>
    <row r="5394" spans="1:27" hidden="1" x14ac:dyDescent="0.25">
      <c r="A5394" s="259">
        <v>45996</v>
      </c>
      <c r="B5394" s="260" t="s">
        <v>8635</v>
      </c>
      <c r="C5394" s="151" t="s">
        <v>7767</v>
      </c>
      <c r="D5394" s="237">
        <v>46001</v>
      </c>
      <c r="E5394" s="262"/>
      <c r="F5394" s="261"/>
      <c r="G5394" s="32" t="s">
        <v>1287</v>
      </c>
      <c r="H5394" s="262"/>
      <c r="I5394" s="260" t="s">
        <v>8635</v>
      </c>
      <c r="J5394" s="260" t="s">
        <v>70</v>
      </c>
      <c r="K5394" s="337" t="s">
        <v>32</v>
      </c>
      <c r="L5394" s="21" t="str">
        <f>VLOOKUP($K5394,TONG_SL!$A:$D,2,0)</f>
        <v>Giò Tai Lưỡi Xào 250g</v>
      </c>
      <c r="N5394" s="21" t="str">
        <f t="shared" si="544"/>
        <v>K-C6</v>
      </c>
      <c r="Q5394" s="21" t="str">
        <f>VLOOKUP(K5394,TONG_SL!$A:$D,3,0)</f>
        <v>Túi</v>
      </c>
      <c r="R5394" s="263">
        <v>5</v>
      </c>
      <c r="S5394" s="263"/>
      <c r="T5394" s="263">
        <f>VLOOKUP(VLOOKUP(G5394,Ma_KH!$A:$R,18,0)&amp;K5394,Gia_MB!$A:$F,6,0)</f>
        <v>50182</v>
      </c>
      <c r="U5394" s="264">
        <f t="shared" si="545"/>
        <v>250910</v>
      </c>
      <c r="V5394" s="263"/>
      <c r="W5394" s="265">
        <f t="shared" si="546"/>
        <v>0</v>
      </c>
      <c r="X5394" s="266" t="str">
        <f t="shared" si="547"/>
        <v>8</v>
      </c>
      <c r="Y5394" s="263"/>
      <c r="Z5394" s="264">
        <f t="shared" si="548"/>
        <v>20072.8</v>
      </c>
      <c r="AA5394" s="267">
        <f>VLOOKUP(G5394,Ma_KH!$A:$R,14,0)</f>
        <v>60</v>
      </c>
    </row>
    <row r="5395" spans="1:27" hidden="1" x14ac:dyDescent="0.25">
      <c r="A5395" s="259">
        <v>45996</v>
      </c>
      <c r="B5395" s="260" t="s">
        <v>8635</v>
      </c>
      <c r="C5395" s="151" t="s">
        <v>7767</v>
      </c>
      <c r="D5395" s="237">
        <v>46001</v>
      </c>
      <c r="E5395" s="262"/>
      <c r="F5395" s="261"/>
      <c r="G5395" s="32" t="s">
        <v>1287</v>
      </c>
      <c r="H5395" s="262"/>
      <c r="I5395" s="260" t="s">
        <v>8635</v>
      </c>
      <c r="J5395" s="260" t="s">
        <v>70</v>
      </c>
      <c r="K5395" s="337" t="s">
        <v>48</v>
      </c>
      <c r="L5395" s="21" t="str">
        <f>VLOOKUP($K5395,TONG_SL!$A:$D,2,0)</f>
        <v>Mọc Nấm Hương 250g</v>
      </c>
      <c r="N5395" s="21" t="str">
        <f t="shared" si="544"/>
        <v>K-C6</v>
      </c>
      <c r="Q5395" s="21" t="str">
        <f>VLOOKUP(K5395,TONG_SL!$A:$D,3,0)</f>
        <v>Túi</v>
      </c>
      <c r="R5395" s="263">
        <v>5</v>
      </c>
      <c r="S5395" s="263"/>
      <c r="T5395" s="263">
        <f>VLOOKUP(VLOOKUP(G5395,Ma_KH!$A:$R,18,0)&amp;K5395,Gia_MB!$A:$F,6,0)</f>
        <v>46000</v>
      </c>
      <c r="U5395" s="264">
        <f t="shared" si="545"/>
        <v>230000</v>
      </c>
      <c r="V5395" s="263"/>
      <c r="W5395" s="265">
        <f t="shared" si="546"/>
        <v>0</v>
      </c>
      <c r="X5395" s="266" t="str">
        <f t="shared" si="547"/>
        <v>8</v>
      </c>
      <c r="Y5395" s="263"/>
      <c r="Z5395" s="264">
        <f t="shared" si="548"/>
        <v>18400</v>
      </c>
      <c r="AA5395" s="267">
        <f>VLOOKUP(G5395,Ma_KH!$A:$R,14,0)</f>
        <v>60</v>
      </c>
    </row>
    <row r="5396" spans="1:27" hidden="1" x14ac:dyDescent="0.25">
      <c r="A5396" s="259">
        <v>45996</v>
      </c>
      <c r="B5396" s="260" t="s">
        <v>8635</v>
      </c>
      <c r="C5396" s="151" t="s">
        <v>7767</v>
      </c>
      <c r="D5396" s="237">
        <v>46001</v>
      </c>
      <c r="E5396" s="262"/>
      <c r="F5396" s="261"/>
      <c r="G5396" s="32" t="s">
        <v>1287</v>
      </c>
      <c r="H5396" s="262"/>
      <c r="I5396" s="260" t="s">
        <v>8635</v>
      </c>
      <c r="J5396" s="260" t="s">
        <v>70</v>
      </c>
      <c r="K5396" s="337" t="s">
        <v>37</v>
      </c>
      <c r="L5396" s="21" t="str">
        <f>VLOOKUP($K5396,TONG_SL!$A:$D,2,0)</f>
        <v>Chả cốm 300g</v>
      </c>
      <c r="N5396" s="21" t="str">
        <f t="shared" si="544"/>
        <v>K-C6</v>
      </c>
      <c r="Q5396" s="21" t="str">
        <f>VLOOKUP(K5396,TONG_SL!$A:$D,3,0)</f>
        <v>Túi</v>
      </c>
      <c r="R5396" s="263">
        <v>5</v>
      </c>
      <c r="S5396" s="263"/>
      <c r="T5396" s="263">
        <f>VLOOKUP(VLOOKUP(G5396,Ma_KH!$A:$R,18,0)&amp;K5396,Gia_MB!$A:$F,6,0)</f>
        <v>74250</v>
      </c>
      <c r="U5396" s="264">
        <f t="shared" si="545"/>
        <v>371250</v>
      </c>
      <c r="V5396" s="263"/>
      <c r="W5396" s="265">
        <f t="shared" si="546"/>
        <v>0</v>
      </c>
      <c r="X5396" s="266" t="str">
        <f t="shared" si="547"/>
        <v>8</v>
      </c>
      <c r="Y5396" s="263"/>
      <c r="Z5396" s="264">
        <f t="shared" si="548"/>
        <v>29700</v>
      </c>
      <c r="AA5396" s="267">
        <f>VLOOKUP(G5396,Ma_KH!$A:$R,14,0)</f>
        <v>60</v>
      </c>
    </row>
    <row r="5397" spans="1:27" hidden="1" x14ac:dyDescent="0.25">
      <c r="A5397" s="259">
        <v>45996</v>
      </c>
      <c r="B5397" s="260" t="s">
        <v>8635</v>
      </c>
      <c r="C5397" s="151" t="s">
        <v>7767</v>
      </c>
      <c r="D5397" s="237">
        <v>46001</v>
      </c>
      <c r="E5397" s="262"/>
      <c r="F5397" s="261"/>
      <c r="G5397" s="32" t="s">
        <v>1287</v>
      </c>
      <c r="H5397" s="262"/>
      <c r="I5397" s="260" t="s">
        <v>8635</v>
      </c>
      <c r="J5397" s="260" t="s">
        <v>70</v>
      </c>
      <c r="K5397" s="337" t="s">
        <v>39</v>
      </c>
      <c r="L5397" s="21" t="str">
        <f>VLOOKUP($K5397,TONG_SL!$A:$D,2,0)</f>
        <v>Chả nướng 300g</v>
      </c>
      <c r="N5397" s="21" t="str">
        <f t="shared" si="544"/>
        <v>K-C6</v>
      </c>
      <c r="Q5397" s="21" t="str">
        <f>VLOOKUP(K5397,TONG_SL!$A:$D,3,0)</f>
        <v>Túi</v>
      </c>
      <c r="R5397" s="263">
        <v>5</v>
      </c>
      <c r="S5397" s="263"/>
      <c r="T5397" s="263">
        <f>VLOOKUP(VLOOKUP(G5397,Ma_KH!$A:$R,18,0)&amp;K5397,Gia_MB!$A:$F,6,0)</f>
        <v>70950</v>
      </c>
      <c r="U5397" s="264">
        <f t="shared" si="545"/>
        <v>354750</v>
      </c>
      <c r="V5397" s="263"/>
      <c r="W5397" s="265">
        <f t="shared" si="546"/>
        <v>0</v>
      </c>
      <c r="X5397" s="266" t="str">
        <f t="shared" si="547"/>
        <v>8</v>
      </c>
      <c r="Y5397" s="263"/>
      <c r="Z5397" s="264">
        <f t="shared" si="548"/>
        <v>28380</v>
      </c>
      <c r="AA5397" s="267">
        <f>VLOOKUP(G5397,Ma_KH!$A:$R,14,0)</f>
        <v>60</v>
      </c>
    </row>
    <row r="5398" spans="1:27" hidden="1" x14ac:dyDescent="0.25">
      <c r="A5398" s="259">
        <v>45996</v>
      </c>
      <c r="B5398" s="260" t="s">
        <v>8636</v>
      </c>
      <c r="C5398" s="151" t="s">
        <v>7767</v>
      </c>
      <c r="D5398" s="237">
        <v>46001</v>
      </c>
      <c r="E5398" s="262"/>
      <c r="F5398" s="261"/>
      <c r="G5398" s="32" t="s">
        <v>993</v>
      </c>
      <c r="H5398" s="262"/>
      <c r="I5398" s="260" t="s">
        <v>8636</v>
      </c>
      <c r="J5398" s="260" t="s">
        <v>70</v>
      </c>
      <c r="K5398" s="337" t="s">
        <v>27</v>
      </c>
      <c r="L5398" s="21" t="str">
        <f>VLOOKUP($K5398,TONG_SL!$A:$D,2,0)</f>
        <v>Chân giò heo muối 300g</v>
      </c>
      <c r="N5398" s="21" t="str">
        <f t="shared" si="544"/>
        <v>K-C6</v>
      </c>
      <c r="Q5398" s="21" t="str">
        <f>VLOOKUP(K5398,TONG_SL!$A:$D,3,0)</f>
        <v>Túi</v>
      </c>
      <c r="R5398" s="263">
        <v>5</v>
      </c>
      <c r="S5398" s="263"/>
      <c r="T5398" s="263">
        <f>VLOOKUP(VLOOKUP(G5398,Ma_KH!$A:$R,18,0)&amp;K5398,Gia_MB!$A:$F,6,0)</f>
        <v>73431</v>
      </c>
      <c r="U5398" s="264">
        <f t="shared" si="545"/>
        <v>367155</v>
      </c>
      <c r="V5398" s="263"/>
      <c r="W5398" s="265">
        <f t="shared" si="546"/>
        <v>0</v>
      </c>
      <c r="X5398" s="266" t="str">
        <f t="shared" si="547"/>
        <v>8</v>
      </c>
      <c r="Y5398" s="263"/>
      <c r="Z5398" s="264">
        <f t="shared" si="548"/>
        <v>29372.400000000001</v>
      </c>
      <c r="AA5398" s="267">
        <f>VLOOKUP(G5398,Ma_KH!$A:$R,14,0)</f>
        <v>60</v>
      </c>
    </row>
    <row r="5399" spans="1:27" hidden="1" x14ac:dyDescent="0.25">
      <c r="A5399" s="259">
        <v>45996</v>
      </c>
      <c r="B5399" s="260" t="s">
        <v>8636</v>
      </c>
      <c r="C5399" s="151" t="s">
        <v>7767</v>
      </c>
      <c r="D5399" s="237">
        <v>46001</v>
      </c>
      <c r="E5399" s="262"/>
      <c r="F5399" s="261"/>
      <c r="G5399" s="32" t="s">
        <v>993</v>
      </c>
      <c r="H5399" s="262"/>
      <c r="I5399" s="260" t="s">
        <v>8636</v>
      </c>
      <c r="J5399" s="260" t="s">
        <v>70</v>
      </c>
      <c r="K5399" s="337" t="s">
        <v>39</v>
      </c>
      <c r="L5399" s="21" t="str">
        <f>VLOOKUP($K5399,TONG_SL!$A:$D,2,0)</f>
        <v>Chả nướng 300g</v>
      </c>
      <c r="N5399" s="21" t="str">
        <f t="shared" si="544"/>
        <v>K-C6</v>
      </c>
      <c r="Q5399" s="21" t="str">
        <f>VLOOKUP(K5399,TONG_SL!$A:$D,3,0)</f>
        <v>Túi</v>
      </c>
      <c r="R5399" s="263">
        <v>3</v>
      </c>
      <c r="S5399" s="263"/>
      <c r="T5399" s="263">
        <f>VLOOKUP(VLOOKUP(G5399,Ma_KH!$A:$R,18,0)&amp;K5399,Gia_MB!$A:$F,6,0)</f>
        <v>70950</v>
      </c>
      <c r="U5399" s="264">
        <f t="shared" si="545"/>
        <v>212850</v>
      </c>
      <c r="V5399" s="263"/>
      <c r="W5399" s="265">
        <f t="shared" si="546"/>
        <v>0</v>
      </c>
      <c r="X5399" s="266" t="str">
        <f t="shared" si="547"/>
        <v>8</v>
      </c>
      <c r="Y5399" s="263"/>
      <c r="Z5399" s="264">
        <f t="shared" si="548"/>
        <v>17028</v>
      </c>
      <c r="AA5399" s="267">
        <f>VLOOKUP(G5399,Ma_KH!$A:$R,14,0)</f>
        <v>60</v>
      </c>
    </row>
    <row r="5400" spans="1:27" hidden="1" x14ac:dyDescent="0.25">
      <c r="A5400" s="259">
        <v>45996</v>
      </c>
      <c r="B5400" s="260" t="s">
        <v>8637</v>
      </c>
      <c r="C5400" s="151" t="s">
        <v>7767</v>
      </c>
      <c r="D5400" s="237">
        <v>46001</v>
      </c>
      <c r="E5400" s="262"/>
      <c r="F5400" s="261"/>
      <c r="G5400" s="32" t="s">
        <v>953</v>
      </c>
      <c r="H5400" s="262"/>
      <c r="I5400" s="260" t="s">
        <v>8637</v>
      </c>
      <c r="J5400" s="260" t="s">
        <v>70</v>
      </c>
      <c r="K5400" s="337" t="s">
        <v>30</v>
      </c>
      <c r="L5400" s="21" t="str">
        <f>VLOOKUP($K5400,TONG_SL!$A:$D,2,0)</f>
        <v>Gà muối 500g</v>
      </c>
      <c r="N5400" s="21" t="str">
        <f t="shared" si="544"/>
        <v>K-C6</v>
      </c>
      <c r="Q5400" s="21" t="str">
        <f>VLOOKUP(K5400,TONG_SL!$A:$D,3,0)</f>
        <v>Túi</v>
      </c>
      <c r="R5400" s="263">
        <v>3</v>
      </c>
      <c r="S5400" s="263"/>
      <c r="T5400" s="263">
        <f>VLOOKUP(VLOOKUP(G5400,Ma_KH!$A:$R,18,0)&amp;K5400,Gia_MB!$A:$F,6,0)</f>
        <v>111058</v>
      </c>
      <c r="U5400" s="264">
        <f t="shared" si="545"/>
        <v>333174</v>
      </c>
      <c r="V5400" s="263"/>
      <c r="W5400" s="265">
        <f t="shared" si="546"/>
        <v>0</v>
      </c>
      <c r="X5400" s="266" t="str">
        <f t="shared" si="547"/>
        <v>8</v>
      </c>
      <c r="Y5400" s="263"/>
      <c r="Z5400" s="264">
        <f t="shared" si="548"/>
        <v>26653.920000000002</v>
      </c>
      <c r="AA5400" s="267">
        <f>VLOOKUP(G5400,Ma_KH!$A:$R,14,0)</f>
        <v>60</v>
      </c>
    </row>
    <row r="5401" spans="1:27" hidden="1" x14ac:dyDescent="0.25">
      <c r="A5401" s="259">
        <v>45996</v>
      </c>
      <c r="B5401" s="260" t="s">
        <v>8637</v>
      </c>
      <c r="C5401" s="151" t="s">
        <v>7767</v>
      </c>
      <c r="D5401" s="237">
        <v>46001</v>
      </c>
      <c r="E5401" s="262"/>
      <c r="F5401" s="261"/>
      <c r="G5401" s="32" t="s">
        <v>953</v>
      </c>
      <c r="H5401" s="262"/>
      <c r="I5401" s="260" t="s">
        <v>8637</v>
      </c>
      <c r="J5401" s="260" t="s">
        <v>70</v>
      </c>
      <c r="K5401" s="337" t="s">
        <v>27</v>
      </c>
      <c r="L5401" s="21" t="str">
        <f>VLOOKUP($K5401,TONG_SL!$A:$D,2,0)</f>
        <v>Chân giò heo muối 300g</v>
      </c>
      <c r="N5401" s="21" t="str">
        <f t="shared" si="544"/>
        <v>K-C6</v>
      </c>
      <c r="Q5401" s="21" t="str">
        <f>VLOOKUP(K5401,TONG_SL!$A:$D,3,0)</f>
        <v>Túi</v>
      </c>
      <c r="R5401" s="263">
        <v>3</v>
      </c>
      <c r="S5401" s="263"/>
      <c r="T5401" s="263">
        <f>VLOOKUP(VLOOKUP(G5401,Ma_KH!$A:$R,18,0)&amp;K5401,Gia_MB!$A:$F,6,0)</f>
        <v>73431</v>
      </c>
      <c r="U5401" s="264">
        <f t="shared" si="545"/>
        <v>220293</v>
      </c>
      <c r="V5401" s="263"/>
      <c r="W5401" s="265">
        <f t="shared" si="546"/>
        <v>0</v>
      </c>
      <c r="X5401" s="266" t="str">
        <f t="shared" si="547"/>
        <v>8</v>
      </c>
      <c r="Y5401" s="263"/>
      <c r="Z5401" s="264">
        <f t="shared" si="548"/>
        <v>17623.439999999999</v>
      </c>
      <c r="AA5401" s="267">
        <f>VLOOKUP(G5401,Ma_KH!$A:$R,14,0)</f>
        <v>60</v>
      </c>
    </row>
    <row r="5402" spans="1:27" hidden="1" x14ac:dyDescent="0.25">
      <c r="A5402" s="259">
        <v>45996</v>
      </c>
      <c r="B5402" s="260" t="s">
        <v>8637</v>
      </c>
      <c r="C5402" s="151" t="s">
        <v>7767</v>
      </c>
      <c r="D5402" s="237">
        <v>46001</v>
      </c>
      <c r="E5402" s="262"/>
      <c r="F5402" s="261"/>
      <c r="G5402" s="32" t="s">
        <v>953</v>
      </c>
      <c r="H5402" s="262"/>
      <c r="I5402" s="260" t="s">
        <v>8637</v>
      </c>
      <c r="J5402" s="260" t="s">
        <v>70</v>
      </c>
      <c r="K5402" s="337" t="s">
        <v>32</v>
      </c>
      <c r="L5402" s="21" t="str">
        <f>VLOOKUP($K5402,TONG_SL!$A:$D,2,0)</f>
        <v>Giò Tai Lưỡi Xào 250g</v>
      </c>
      <c r="N5402" s="21" t="str">
        <f t="shared" si="544"/>
        <v>K-C6</v>
      </c>
      <c r="Q5402" s="21" t="str">
        <f>VLOOKUP(K5402,TONG_SL!$A:$D,3,0)</f>
        <v>Túi</v>
      </c>
      <c r="R5402" s="263">
        <v>3</v>
      </c>
      <c r="S5402" s="263"/>
      <c r="T5402" s="263">
        <f>VLOOKUP(VLOOKUP(G5402,Ma_KH!$A:$R,18,0)&amp;K5402,Gia_MB!$A:$F,6,0)</f>
        <v>50182</v>
      </c>
      <c r="U5402" s="264">
        <f t="shared" si="545"/>
        <v>150546</v>
      </c>
      <c r="V5402" s="263"/>
      <c r="W5402" s="265">
        <f t="shared" si="546"/>
        <v>0</v>
      </c>
      <c r="X5402" s="266" t="str">
        <f t="shared" si="547"/>
        <v>8</v>
      </c>
      <c r="Y5402" s="263"/>
      <c r="Z5402" s="264">
        <f t="shared" si="548"/>
        <v>12043.68</v>
      </c>
      <c r="AA5402" s="267">
        <f>VLOOKUP(G5402,Ma_KH!$A:$R,14,0)</f>
        <v>60</v>
      </c>
    </row>
    <row r="5403" spans="1:27" hidden="1" x14ac:dyDescent="0.25">
      <c r="A5403" s="259">
        <v>45996</v>
      </c>
      <c r="B5403" s="260">
        <v>4181194020</v>
      </c>
      <c r="C5403" s="151" t="s">
        <v>7767</v>
      </c>
      <c r="D5403" s="237">
        <v>46001</v>
      </c>
      <c r="E5403" s="262"/>
      <c r="F5403" s="261"/>
      <c r="G5403" s="32" t="s">
        <v>1575</v>
      </c>
      <c r="H5403" s="262"/>
      <c r="I5403" s="260">
        <v>4181194020</v>
      </c>
      <c r="J5403" s="260" t="s">
        <v>70</v>
      </c>
      <c r="K5403" s="337" t="s">
        <v>30</v>
      </c>
      <c r="L5403" s="21" t="str">
        <f>VLOOKUP($K5403,TONG_SL!$A:$D,2,0)</f>
        <v>Gà muối 500g</v>
      </c>
      <c r="N5403" s="21" t="str">
        <f t="shared" si="544"/>
        <v>K-C6</v>
      </c>
      <c r="Q5403" s="21" t="str">
        <f>VLOOKUP(K5403,TONG_SL!$A:$D,3,0)</f>
        <v>Túi</v>
      </c>
      <c r="R5403" s="263">
        <v>6</v>
      </c>
      <c r="S5403" s="263"/>
      <c r="T5403" s="263">
        <f>VLOOKUP(VLOOKUP(G5403,Ma_KH!$A:$R,18,0)&amp;K5403,Gia_MB!$A:$F,6,0)</f>
        <v>111058</v>
      </c>
      <c r="U5403" s="264">
        <f t="shared" si="545"/>
        <v>666348</v>
      </c>
      <c r="V5403" s="263"/>
      <c r="W5403" s="265">
        <f t="shared" si="546"/>
        <v>0</v>
      </c>
      <c r="X5403" s="266" t="str">
        <f t="shared" si="547"/>
        <v>8</v>
      </c>
      <c r="Y5403" s="263"/>
      <c r="Z5403" s="264">
        <f t="shared" si="548"/>
        <v>53307.840000000004</v>
      </c>
      <c r="AA5403" s="267">
        <f>VLOOKUP(G5403,Ma_KH!$A:$R,14,0)</f>
        <v>60</v>
      </c>
    </row>
    <row r="5404" spans="1:27" hidden="1" x14ac:dyDescent="0.25">
      <c r="A5404" s="259">
        <v>45996</v>
      </c>
      <c r="B5404" s="260">
        <v>4181194020</v>
      </c>
      <c r="C5404" s="151" t="s">
        <v>7767</v>
      </c>
      <c r="D5404" s="237">
        <v>46001</v>
      </c>
      <c r="E5404" s="262"/>
      <c r="F5404" s="261"/>
      <c r="G5404" s="32" t="s">
        <v>1575</v>
      </c>
      <c r="H5404" s="262"/>
      <c r="I5404" s="260">
        <v>4181194020</v>
      </c>
      <c r="J5404" s="260" t="s">
        <v>70</v>
      </c>
      <c r="K5404" s="337" t="s">
        <v>27</v>
      </c>
      <c r="L5404" s="21" t="str">
        <f>VLOOKUP($K5404,TONG_SL!$A:$D,2,0)</f>
        <v>Chân giò heo muối 300g</v>
      </c>
      <c r="N5404" s="21" t="str">
        <f t="shared" si="544"/>
        <v>K-C6</v>
      </c>
      <c r="Q5404" s="21" t="str">
        <f>VLOOKUP(K5404,TONG_SL!$A:$D,3,0)</f>
        <v>Túi</v>
      </c>
      <c r="R5404" s="263">
        <v>5</v>
      </c>
      <c r="S5404" s="263"/>
      <c r="T5404" s="263">
        <f>VLOOKUP(VLOOKUP(G5404,Ma_KH!$A:$R,18,0)&amp;K5404,Gia_MB!$A:$F,6,0)</f>
        <v>73431</v>
      </c>
      <c r="U5404" s="264">
        <f t="shared" si="545"/>
        <v>367155</v>
      </c>
      <c r="V5404" s="263"/>
      <c r="W5404" s="265">
        <f t="shared" si="546"/>
        <v>0</v>
      </c>
      <c r="X5404" s="266" t="str">
        <f t="shared" si="547"/>
        <v>8</v>
      </c>
      <c r="Y5404" s="263"/>
      <c r="Z5404" s="264">
        <f t="shared" si="548"/>
        <v>29372.400000000001</v>
      </c>
      <c r="AA5404" s="267">
        <f>VLOOKUP(G5404,Ma_KH!$A:$R,14,0)</f>
        <v>60</v>
      </c>
    </row>
    <row r="5405" spans="1:27" hidden="1" x14ac:dyDescent="0.25">
      <c r="A5405" s="259">
        <v>45996</v>
      </c>
      <c r="B5405" s="260">
        <v>4181194020</v>
      </c>
      <c r="C5405" s="151" t="s">
        <v>7767</v>
      </c>
      <c r="D5405" s="237">
        <v>46001</v>
      </c>
      <c r="E5405" s="262"/>
      <c r="F5405" s="261"/>
      <c r="G5405" s="32" t="s">
        <v>1575</v>
      </c>
      <c r="H5405" s="262"/>
      <c r="I5405" s="260">
        <v>4181194020</v>
      </c>
      <c r="J5405" s="260" t="s">
        <v>70</v>
      </c>
      <c r="K5405" s="337" t="s">
        <v>48</v>
      </c>
      <c r="L5405" s="21" t="str">
        <f>VLOOKUP($K5405,TONG_SL!$A:$D,2,0)</f>
        <v>Mọc Nấm Hương 250g</v>
      </c>
      <c r="N5405" s="21" t="str">
        <f t="shared" si="544"/>
        <v>K-C6</v>
      </c>
      <c r="Q5405" s="21" t="str">
        <f>VLOOKUP(K5405,TONG_SL!$A:$D,3,0)</f>
        <v>Túi</v>
      </c>
      <c r="R5405" s="263">
        <v>5</v>
      </c>
      <c r="S5405" s="263"/>
      <c r="T5405" s="263">
        <f>VLOOKUP(VLOOKUP(G5405,Ma_KH!$A:$R,18,0)&amp;K5405,Gia_MB!$A:$F,6,0)</f>
        <v>46000</v>
      </c>
      <c r="U5405" s="264">
        <f t="shared" si="545"/>
        <v>230000</v>
      </c>
      <c r="V5405" s="263"/>
      <c r="W5405" s="265">
        <f t="shared" si="546"/>
        <v>0</v>
      </c>
      <c r="X5405" s="266" t="str">
        <f t="shared" si="547"/>
        <v>8</v>
      </c>
      <c r="Y5405" s="263"/>
      <c r="Z5405" s="264">
        <f t="shared" si="548"/>
        <v>18400</v>
      </c>
      <c r="AA5405" s="267">
        <f>VLOOKUP(G5405,Ma_KH!$A:$R,14,0)</f>
        <v>60</v>
      </c>
    </row>
    <row r="5406" spans="1:27" hidden="1" x14ac:dyDescent="0.25">
      <c r="A5406" s="259">
        <v>45996</v>
      </c>
      <c r="B5406" s="260">
        <v>4181194020</v>
      </c>
      <c r="C5406" s="151" t="s">
        <v>7767</v>
      </c>
      <c r="D5406" s="237">
        <v>46001</v>
      </c>
      <c r="E5406" s="262"/>
      <c r="F5406" s="261"/>
      <c r="G5406" s="32" t="s">
        <v>1575</v>
      </c>
      <c r="H5406" s="262"/>
      <c r="I5406" s="260">
        <v>4181194020</v>
      </c>
      <c r="J5406" s="260" t="s">
        <v>70</v>
      </c>
      <c r="K5406" s="337" t="s">
        <v>37</v>
      </c>
      <c r="L5406" s="21" t="str">
        <f>VLOOKUP($K5406,TONG_SL!$A:$D,2,0)</f>
        <v>Chả cốm 300g</v>
      </c>
      <c r="N5406" s="21" t="str">
        <f t="shared" si="544"/>
        <v>K-C6</v>
      </c>
      <c r="Q5406" s="21" t="str">
        <f>VLOOKUP(K5406,TONG_SL!$A:$D,3,0)</f>
        <v>Túi</v>
      </c>
      <c r="R5406" s="263">
        <v>5</v>
      </c>
      <c r="S5406" s="263"/>
      <c r="T5406" s="263">
        <f>VLOOKUP(VLOOKUP(G5406,Ma_KH!$A:$R,18,0)&amp;K5406,Gia_MB!$A:$F,6,0)</f>
        <v>74250</v>
      </c>
      <c r="U5406" s="264">
        <f t="shared" si="545"/>
        <v>371250</v>
      </c>
      <c r="V5406" s="263"/>
      <c r="W5406" s="265">
        <f t="shared" si="546"/>
        <v>0</v>
      </c>
      <c r="X5406" s="266" t="str">
        <f t="shared" si="547"/>
        <v>8</v>
      </c>
      <c r="Y5406" s="263"/>
      <c r="Z5406" s="264">
        <f t="shared" si="548"/>
        <v>29700</v>
      </c>
      <c r="AA5406" s="267">
        <f>VLOOKUP(G5406,Ma_KH!$A:$R,14,0)</f>
        <v>60</v>
      </c>
    </row>
    <row r="5407" spans="1:27" hidden="1" x14ac:dyDescent="0.25">
      <c r="A5407" s="259">
        <v>45996</v>
      </c>
      <c r="B5407" s="260">
        <v>4180907922</v>
      </c>
      <c r="C5407" s="151" t="s">
        <v>7767</v>
      </c>
      <c r="D5407" s="237">
        <v>46001</v>
      </c>
      <c r="E5407" s="262"/>
      <c r="F5407" s="261"/>
      <c r="G5407" s="32" t="s">
        <v>1274</v>
      </c>
      <c r="H5407" s="262"/>
      <c r="I5407" s="260">
        <v>4180907922</v>
      </c>
      <c r="J5407" s="260" t="s">
        <v>70</v>
      </c>
      <c r="K5407" s="337" t="s">
        <v>27</v>
      </c>
      <c r="L5407" s="21" t="str">
        <f>VLOOKUP($K5407,TONG_SL!$A:$D,2,0)</f>
        <v>Chân giò heo muối 300g</v>
      </c>
      <c r="N5407" s="21" t="str">
        <f t="shared" si="544"/>
        <v>K-C6</v>
      </c>
      <c r="Q5407" s="21" t="str">
        <f>VLOOKUP(K5407,TONG_SL!$A:$D,3,0)</f>
        <v>Túi</v>
      </c>
      <c r="R5407" s="263">
        <v>3</v>
      </c>
      <c r="S5407" s="263"/>
      <c r="T5407" s="263">
        <f>VLOOKUP(VLOOKUP(G5407,Ma_KH!$A:$R,18,0)&amp;K5407,Gia_MB!$A:$F,6,0)</f>
        <v>73431</v>
      </c>
      <c r="U5407" s="264">
        <f t="shared" si="545"/>
        <v>220293</v>
      </c>
      <c r="V5407" s="263"/>
      <c r="W5407" s="265">
        <f t="shared" si="546"/>
        <v>0</v>
      </c>
      <c r="X5407" s="266" t="str">
        <f t="shared" si="547"/>
        <v>8</v>
      </c>
      <c r="Y5407" s="263"/>
      <c r="Z5407" s="264">
        <f t="shared" si="548"/>
        <v>17623.439999999999</v>
      </c>
      <c r="AA5407" s="267">
        <f>VLOOKUP(G5407,Ma_KH!$A:$R,14,0)</f>
        <v>60</v>
      </c>
    </row>
    <row r="5408" spans="1:27" hidden="1" x14ac:dyDescent="0.25">
      <c r="A5408" s="259">
        <v>45996</v>
      </c>
      <c r="B5408" s="260">
        <v>4180907922</v>
      </c>
      <c r="C5408" s="151" t="s">
        <v>7767</v>
      </c>
      <c r="D5408" s="237">
        <v>46001</v>
      </c>
      <c r="E5408" s="262"/>
      <c r="F5408" s="261"/>
      <c r="G5408" s="32" t="s">
        <v>1274</v>
      </c>
      <c r="H5408" s="262"/>
      <c r="I5408" s="260">
        <v>4180907922</v>
      </c>
      <c r="J5408" s="260" t="s">
        <v>70</v>
      </c>
      <c r="K5408" s="337" t="s">
        <v>37</v>
      </c>
      <c r="L5408" s="21" t="str">
        <f>VLOOKUP($K5408,TONG_SL!$A:$D,2,0)</f>
        <v>Chả cốm 300g</v>
      </c>
      <c r="N5408" s="21" t="str">
        <f t="shared" si="544"/>
        <v>K-C6</v>
      </c>
      <c r="Q5408" s="21" t="str">
        <f>VLOOKUP(K5408,TONG_SL!$A:$D,3,0)</f>
        <v>Túi</v>
      </c>
      <c r="R5408" s="263">
        <v>3</v>
      </c>
      <c r="S5408" s="263"/>
      <c r="T5408" s="263">
        <f>VLOOKUP(VLOOKUP(G5408,Ma_KH!$A:$R,18,0)&amp;K5408,Gia_MB!$A:$F,6,0)</f>
        <v>74250</v>
      </c>
      <c r="U5408" s="264">
        <f t="shared" si="545"/>
        <v>222750</v>
      </c>
      <c r="V5408" s="263"/>
      <c r="W5408" s="265">
        <f t="shared" si="546"/>
        <v>0</v>
      </c>
      <c r="X5408" s="266" t="str">
        <f t="shared" si="547"/>
        <v>8</v>
      </c>
      <c r="Y5408" s="263"/>
      <c r="Z5408" s="264">
        <f t="shared" si="548"/>
        <v>17820</v>
      </c>
      <c r="AA5408" s="267">
        <f>VLOOKUP(G5408,Ma_KH!$A:$R,14,0)</f>
        <v>60</v>
      </c>
    </row>
    <row r="5409" spans="1:27" hidden="1" x14ac:dyDescent="0.25">
      <c r="A5409" s="259">
        <v>45996</v>
      </c>
      <c r="B5409" s="260">
        <v>4180907922</v>
      </c>
      <c r="C5409" s="151" t="s">
        <v>7767</v>
      </c>
      <c r="D5409" s="237">
        <v>46001</v>
      </c>
      <c r="E5409" s="262"/>
      <c r="F5409" s="261"/>
      <c r="G5409" s="32" t="s">
        <v>1274</v>
      </c>
      <c r="H5409" s="262"/>
      <c r="I5409" s="260">
        <v>4180907922</v>
      </c>
      <c r="J5409" s="260" t="s">
        <v>70</v>
      </c>
      <c r="K5409" s="337" t="s">
        <v>39</v>
      </c>
      <c r="L5409" s="21" t="str">
        <f>VLOOKUP($K5409,TONG_SL!$A:$D,2,0)</f>
        <v>Chả nướng 300g</v>
      </c>
      <c r="N5409" s="21" t="str">
        <f t="shared" si="544"/>
        <v>K-C6</v>
      </c>
      <c r="Q5409" s="21" t="str">
        <f>VLOOKUP(K5409,TONG_SL!$A:$D,3,0)</f>
        <v>Túi</v>
      </c>
      <c r="R5409" s="263">
        <v>2</v>
      </c>
      <c r="S5409" s="263"/>
      <c r="T5409" s="263">
        <f>VLOOKUP(VLOOKUP(G5409,Ma_KH!$A:$R,18,0)&amp;K5409,Gia_MB!$A:$F,6,0)</f>
        <v>70950</v>
      </c>
      <c r="U5409" s="264">
        <f t="shared" si="545"/>
        <v>141900</v>
      </c>
      <c r="V5409" s="263"/>
      <c r="W5409" s="265">
        <f t="shared" si="546"/>
        <v>0</v>
      </c>
      <c r="X5409" s="266" t="str">
        <f t="shared" si="547"/>
        <v>8</v>
      </c>
      <c r="Y5409" s="263"/>
      <c r="Z5409" s="264">
        <f t="shared" si="548"/>
        <v>11352</v>
      </c>
      <c r="AA5409" s="267">
        <f>VLOOKUP(G5409,Ma_KH!$A:$R,14,0)</f>
        <v>60</v>
      </c>
    </row>
    <row r="5410" spans="1:27" hidden="1" x14ac:dyDescent="0.25">
      <c r="A5410" s="259">
        <v>45996</v>
      </c>
      <c r="B5410" s="260">
        <v>4180907922</v>
      </c>
      <c r="C5410" s="151" t="s">
        <v>7767</v>
      </c>
      <c r="D5410" s="237">
        <v>46001</v>
      </c>
      <c r="E5410" s="262"/>
      <c r="F5410" s="261"/>
      <c r="G5410" s="32" t="s">
        <v>1274</v>
      </c>
      <c r="H5410" s="262"/>
      <c r="I5410" s="260">
        <v>4180907922</v>
      </c>
      <c r="J5410" s="260" t="s">
        <v>70</v>
      </c>
      <c r="K5410" s="337" t="s">
        <v>30</v>
      </c>
      <c r="L5410" s="21" t="str">
        <f>VLOOKUP($K5410,TONG_SL!$A:$D,2,0)</f>
        <v>Gà muối 500g</v>
      </c>
      <c r="N5410" s="21" t="str">
        <f t="shared" si="544"/>
        <v>K-C6</v>
      </c>
      <c r="Q5410" s="21" t="str">
        <f>VLOOKUP(K5410,TONG_SL!$A:$D,3,0)</f>
        <v>Túi</v>
      </c>
      <c r="R5410" s="263">
        <v>2</v>
      </c>
      <c r="S5410" s="263"/>
      <c r="T5410" s="263">
        <f>VLOOKUP(VLOOKUP(G5410,Ma_KH!$A:$R,18,0)&amp;K5410,Gia_MB!$A:$F,6,0)</f>
        <v>111058</v>
      </c>
      <c r="U5410" s="264">
        <f t="shared" si="545"/>
        <v>222116</v>
      </c>
      <c r="V5410" s="263"/>
      <c r="W5410" s="265">
        <f t="shared" si="546"/>
        <v>0</v>
      </c>
      <c r="X5410" s="266" t="str">
        <f t="shared" si="547"/>
        <v>8</v>
      </c>
      <c r="Y5410" s="263"/>
      <c r="Z5410" s="264">
        <f t="shared" si="548"/>
        <v>17769.28</v>
      </c>
      <c r="AA5410" s="267">
        <f>VLOOKUP(G5410,Ma_KH!$A:$R,14,0)</f>
        <v>60</v>
      </c>
    </row>
    <row r="5411" spans="1:27" hidden="1" x14ac:dyDescent="0.25">
      <c r="A5411" s="259">
        <v>45996</v>
      </c>
      <c r="B5411" s="260">
        <v>4180907922</v>
      </c>
      <c r="C5411" s="151" t="s">
        <v>7767</v>
      </c>
      <c r="D5411" s="237">
        <v>46001</v>
      </c>
      <c r="E5411" s="262"/>
      <c r="F5411" s="261"/>
      <c r="G5411" s="32" t="s">
        <v>1274</v>
      </c>
      <c r="H5411" s="262"/>
      <c r="I5411" s="260">
        <v>4180907922</v>
      </c>
      <c r="J5411" s="260" t="s">
        <v>70</v>
      </c>
      <c r="K5411" s="337" t="s">
        <v>32</v>
      </c>
      <c r="L5411" s="21" t="str">
        <f>VLOOKUP($K5411,TONG_SL!$A:$D,2,0)</f>
        <v>Giò Tai Lưỡi Xào 250g</v>
      </c>
      <c r="N5411" s="21" t="str">
        <f t="shared" si="544"/>
        <v>K-C6</v>
      </c>
      <c r="Q5411" s="21" t="str">
        <f>VLOOKUP(K5411,TONG_SL!$A:$D,3,0)</f>
        <v>Túi</v>
      </c>
      <c r="R5411" s="263">
        <v>3</v>
      </c>
      <c r="S5411" s="263"/>
      <c r="T5411" s="263">
        <f>VLOOKUP(VLOOKUP(G5411,Ma_KH!$A:$R,18,0)&amp;K5411,Gia_MB!$A:$F,6,0)</f>
        <v>50182</v>
      </c>
      <c r="U5411" s="264">
        <f t="shared" si="545"/>
        <v>150546</v>
      </c>
      <c r="V5411" s="263"/>
      <c r="W5411" s="265">
        <f t="shared" si="546"/>
        <v>0</v>
      </c>
      <c r="X5411" s="266" t="str">
        <f t="shared" si="547"/>
        <v>8</v>
      </c>
      <c r="Y5411" s="263"/>
      <c r="Z5411" s="264">
        <f t="shared" si="548"/>
        <v>12043.68</v>
      </c>
      <c r="AA5411" s="267">
        <f>VLOOKUP(G5411,Ma_KH!$A:$R,14,0)</f>
        <v>60</v>
      </c>
    </row>
    <row r="5412" spans="1:27" hidden="1" x14ac:dyDescent="0.25">
      <c r="A5412" s="259">
        <v>45996</v>
      </c>
      <c r="B5412" s="260">
        <v>4180907922</v>
      </c>
      <c r="C5412" s="151" t="s">
        <v>7767</v>
      </c>
      <c r="D5412" s="237">
        <v>46001</v>
      </c>
      <c r="E5412" s="262"/>
      <c r="F5412" s="261"/>
      <c r="G5412" s="32" t="s">
        <v>1274</v>
      </c>
      <c r="H5412" s="262"/>
      <c r="I5412" s="260">
        <v>4180907922</v>
      </c>
      <c r="J5412" s="260" t="s">
        <v>70</v>
      </c>
      <c r="K5412" s="337" t="s">
        <v>48</v>
      </c>
      <c r="L5412" s="21" t="str">
        <f>VLOOKUP($K5412,TONG_SL!$A:$D,2,0)</f>
        <v>Mọc Nấm Hương 250g</v>
      </c>
      <c r="N5412" s="21" t="str">
        <f t="shared" si="544"/>
        <v>K-C6</v>
      </c>
      <c r="Q5412" s="21" t="str">
        <f>VLOOKUP(K5412,TONG_SL!$A:$D,3,0)</f>
        <v>Túi</v>
      </c>
      <c r="R5412" s="263">
        <v>5</v>
      </c>
      <c r="S5412" s="263"/>
      <c r="T5412" s="263">
        <f>VLOOKUP(VLOOKUP(G5412,Ma_KH!$A:$R,18,0)&amp;K5412,Gia_MB!$A:$F,6,0)</f>
        <v>46000</v>
      </c>
      <c r="U5412" s="264">
        <f t="shared" si="545"/>
        <v>230000</v>
      </c>
      <c r="V5412" s="263"/>
      <c r="W5412" s="265">
        <f t="shared" si="546"/>
        <v>0</v>
      </c>
      <c r="X5412" s="266" t="str">
        <f t="shared" si="547"/>
        <v>8</v>
      </c>
      <c r="Y5412" s="263"/>
      <c r="Z5412" s="264">
        <f t="shared" si="548"/>
        <v>18400</v>
      </c>
      <c r="AA5412" s="267">
        <f>VLOOKUP(G5412,Ma_KH!$A:$R,14,0)</f>
        <v>60</v>
      </c>
    </row>
    <row r="5413" spans="1:27" hidden="1" x14ac:dyDescent="0.25">
      <c r="A5413" s="259">
        <v>45996</v>
      </c>
      <c r="B5413" s="260">
        <v>4180907998</v>
      </c>
      <c r="C5413" s="151" t="s">
        <v>7767</v>
      </c>
      <c r="D5413" s="237">
        <v>46001</v>
      </c>
      <c r="E5413" s="262"/>
      <c r="F5413" s="261"/>
      <c r="G5413" s="32" t="s">
        <v>1300</v>
      </c>
      <c r="H5413" s="262"/>
      <c r="I5413" s="260">
        <v>4180907998</v>
      </c>
      <c r="J5413" s="260" t="s">
        <v>70</v>
      </c>
      <c r="K5413" s="337" t="s">
        <v>32</v>
      </c>
      <c r="L5413" s="21" t="str">
        <f>VLOOKUP($K5413,TONG_SL!$A:$D,2,0)</f>
        <v>Giò Tai Lưỡi Xào 250g</v>
      </c>
      <c r="N5413" s="21" t="str">
        <f t="shared" si="544"/>
        <v>K-C6</v>
      </c>
      <c r="Q5413" s="21" t="str">
        <f>VLOOKUP(K5413,TONG_SL!$A:$D,3,0)</f>
        <v>Túi</v>
      </c>
      <c r="R5413" s="263">
        <v>3</v>
      </c>
      <c r="S5413" s="263"/>
      <c r="T5413" s="263">
        <f>VLOOKUP(VLOOKUP(G5413,Ma_KH!$A:$R,18,0)&amp;K5413,Gia_MB!$A:$F,6,0)</f>
        <v>50182</v>
      </c>
      <c r="U5413" s="264">
        <f t="shared" si="545"/>
        <v>150546</v>
      </c>
      <c r="V5413" s="263"/>
      <c r="W5413" s="265">
        <f t="shared" si="546"/>
        <v>0</v>
      </c>
      <c r="X5413" s="266" t="str">
        <f t="shared" si="547"/>
        <v>8</v>
      </c>
      <c r="Y5413" s="263"/>
      <c r="Z5413" s="264">
        <f t="shared" si="548"/>
        <v>12043.68</v>
      </c>
      <c r="AA5413" s="267">
        <f>VLOOKUP(G5413,Ma_KH!$A:$R,14,0)</f>
        <v>60</v>
      </c>
    </row>
    <row r="5414" spans="1:27" hidden="1" x14ac:dyDescent="0.25">
      <c r="A5414" s="259">
        <v>45996</v>
      </c>
      <c r="B5414" s="260">
        <v>4180907998</v>
      </c>
      <c r="C5414" s="151" t="s">
        <v>7767</v>
      </c>
      <c r="D5414" s="237">
        <v>46001</v>
      </c>
      <c r="E5414" s="262"/>
      <c r="F5414" s="261"/>
      <c r="G5414" s="32" t="s">
        <v>1300</v>
      </c>
      <c r="H5414" s="262"/>
      <c r="I5414" s="260">
        <v>4180907998</v>
      </c>
      <c r="J5414" s="260" t="s">
        <v>70</v>
      </c>
      <c r="K5414" s="337" t="s">
        <v>39</v>
      </c>
      <c r="L5414" s="21" t="str">
        <f>VLOOKUP($K5414,TONG_SL!$A:$D,2,0)</f>
        <v>Chả nướng 300g</v>
      </c>
      <c r="N5414" s="21" t="str">
        <f t="shared" si="544"/>
        <v>K-C6</v>
      </c>
      <c r="Q5414" s="21" t="str">
        <f>VLOOKUP(K5414,TONG_SL!$A:$D,3,0)</f>
        <v>Túi</v>
      </c>
      <c r="R5414" s="263">
        <v>2</v>
      </c>
      <c r="S5414" s="263"/>
      <c r="T5414" s="263">
        <f>VLOOKUP(VLOOKUP(G5414,Ma_KH!$A:$R,18,0)&amp;K5414,Gia_MB!$A:$F,6,0)</f>
        <v>70950</v>
      </c>
      <c r="U5414" s="264">
        <f t="shared" si="545"/>
        <v>141900</v>
      </c>
      <c r="V5414" s="263"/>
      <c r="W5414" s="265">
        <f t="shared" si="546"/>
        <v>0</v>
      </c>
      <c r="X5414" s="266" t="str">
        <f t="shared" si="547"/>
        <v>8</v>
      </c>
      <c r="Y5414" s="263"/>
      <c r="Z5414" s="264">
        <f t="shared" si="548"/>
        <v>11352</v>
      </c>
      <c r="AA5414" s="267">
        <f>VLOOKUP(G5414,Ma_KH!$A:$R,14,0)</f>
        <v>60</v>
      </c>
    </row>
    <row r="5415" spans="1:27" hidden="1" x14ac:dyDescent="0.25">
      <c r="A5415" s="259">
        <v>45996</v>
      </c>
      <c r="B5415" s="260">
        <v>4180907998</v>
      </c>
      <c r="C5415" s="151" t="s">
        <v>7767</v>
      </c>
      <c r="D5415" s="237">
        <v>46001</v>
      </c>
      <c r="E5415" s="262"/>
      <c r="F5415" s="261"/>
      <c r="G5415" s="32" t="s">
        <v>1300</v>
      </c>
      <c r="H5415" s="262"/>
      <c r="I5415" s="260">
        <v>4180907998</v>
      </c>
      <c r="J5415" s="260" t="s">
        <v>70</v>
      </c>
      <c r="K5415" s="337" t="s">
        <v>27</v>
      </c>
      <c r="L5415" s="21" t="str">
        <f>VLOOKUP($K5415,TONG_SL!$A:$D,2,0)</f>
        <v>Chân giò heo muối 300g</v>
      </c>
      <c r="N5415" s="21" t="str">
        <f t="shared" si="544"/>
        <v>K-C6</v>
      </c>
      <c r="Q5415" s="21" t="str">
        <f>VLOOKUP(K5415,TONG_SL!$A:$D,3,0)</f>
        <v>Túi</v>
      </c>
      <c r="R5415" s="263">
        <v>6</v>
      </c>
      <c r="S5415" s="263"/>
      <c r="T5415" s="263">
        <f>VLOOKUP(VLOOKUP(G5415,Ma_KH!$A:$R,18,0)&amp;K5415,Gia_MB!$A:$F,6,0)</f>
        <v>73431</v>
      </c>
      <c r="U5415" s="264">
        <f t="shared" si="545"/>
        <v>440586</v>
      </c>
      <c r="V5415" s="263"/>
      <c r="W5415" s="265">
        <f t="shared" si="546"/>
        <v>0</v>
      </c>
      <c r="X5415" s="266" t="str">
        <f t="shared" si="547"/>
        <v>8</v>
      </c>
      <c r="Y5415" s="263"/>
      <c r="Z5415" s="264">
        <f t="shared" si="548"/>
        <v>35246.879999999997</v>
      </c>
      <c r="AA5415" s="267">
        <f>VLOOKUP(G5415,Ma_KH!$A:$R,14,0)</f>
        <v>60</v>
      </c>
    </row>
    <row r="5416" spans="1:27" hidden="1" x14ac:dyDescent="0.25">
      <c r="A5416" s="259">
        <v>45996</v>
      </c>
      <c r="B5416" s="260">
        <v>4180908050</v>
      </c>
      <c r="C5416" s="151" t="s">
        <v>7767</v>
      </c>
      <c r="D5416" s="237">
        <v>46001</v>
      </c>
      <c r="E5416" s="262"/>
      <c r="F5416" s="261"/>
      <c r="G5416" s="32" t="s">
        <v>1336</v>
      </c>
      <c r="H5416" s="262"/>
      <c r="I5416" s="260">
        <v>4180908050</v>
      </c>
      <c r="J5416" s="260" t="s">
        <v>70</v>
      </c>
      <c r="K5416" s="337" t="s">
        <v>39</v>
      </c>
      <c r="L5416" s="21" t="str">
        <f>VLOOKUP($K5416,TONG_SL!$A:$D,2,0)</f>
        <v>Chả nướng 300g</v>
      </c>
      <c r="N5416" s="21" t="str">
        <f t="shared" si="544"/>
        <v>K-C6</v>
      </c>
      <c r="Q5416" s="21" t="str">
        <f>VLOOKUP(K5416,TONG_SL!$A:$D,3,0)</f>
        <v>Túi</v>
      </c>
      <c r="R5416" s="263">
        <v>4</v>
      </c>
      <c r="S5416" s="263"/>
      <c r="T5416" s="263">
        <f>VLOOKUP(VLOOKUP(G5416,Ma_KH!$A:$R,18,0)&amp;K5416,Gia_MB!$A:$F,6,0)</f>
        <v>70950</v>
      </c>
      <c r="U5416" s="264">
        <f t="shared" si="545"/>
        <v>283800</v>
      </c>
      <c r="V5416" s="263"/>
      <c r="W5416" s="265">
        <f t="shared" si="546"/>
        <v>0</v>
      </c>
      <c r="X5416" s="266" t="str">
        <f t="shared" si="547"/>
        <v>8</v>
      </c>
      <c r="Y5416" s="263"/>
      <c r="Z5416" s="264">
        <f t="shared" si="548"/>
        <v>22704</v>
      </c>
      <c r="AA5416" s="267">
        <f>VLOOKUP(G5416,Ma_KH!$A:$R,14,0)</f>
        <v>60</v>
      </c>
    </row>
    <row r="5417" spans="1:27" hidden="1" x14ac:dyDescent="0.25">
      <c r="A5417" s="259">
        <v>45996</v>
      </c>
      <c r="B5417" s="260">
        <v>4180908050</v>
      </c>
      <c r="C5417" s="151" t="s">
        <v>7767</v>
      </c>
      <c r="D5417" s="237">
        <v>46001</v>
      </c>
      <c r="E5417" s="262"/>
      <c r="F5417" s="261"/>
      <c r="G5417" s="32" t="s">
        <v>1336</v>
      </c>
      <c r="H5417" s="262"/>
      <c r="I5417" s="260">
        <v>4180908050</v>
      </c>
      <c r="J5417" s="260" t="s">
        <v>70</v>
      </c>
      <c r="K5417" s="337" t="s">
        <v>48</v>
      </c>
      <c r="L5417" s="21" t="str">
        <f>VLOOKUP($K5417,TONG_SL!$A:$D,2,0)</f>
        <v>Mọc Nấm Hương 250g</v>
      </c>
      <c r="N5417" s="21" t="str">
        <f t="shared" si="544"/>
        <v>K-C6</v>
      </c>
      <c r="Q5417" s="21" t="str">
        <f>VLOOKUP(K5417,TONG_SL!$A:$D,3,0)</f>
        <v>Túi</v>
      </c>
      <c r="R5417" s="263">
        <v>4</v>
      </c>
      <c r="S5417" s="263"/>
      <c r="T5417" s="263">
        <f>VLOOKUP(VLOOKUP(G5417,Ma_KH!$A:$R,18,0)&amp;K5417,Gia_MB!$A:$F,6,0)</f>
        <v>46000</v>
      </c>
      <c r="U5417" s="264">
        <f t="shared" si="545"/>
        <v>184000</v>
      </c>
      <c r="V5417" s="263"/>
      <c r="W5417" s="265">
        <f t="shared" si="546"/>
        <v>0</v>
      </c>
      <c r="X5417" s="266" t="str">
        <f t="shared" si="547"/>
        <v>8</v>
      </c>
      <c r="Y5417" s="263"/>
      <c r="Z5417" s="264">
        <f t="shared" si="548"/>
        <v>14720</v>
      </c>
      <c r="AA5417" s="267">
        <f>VLOOKUP(G5417,Ma_KH!$A:$R,14,0)</f>
        <v>60</v>
      </c>
    </row>
    <row r="5418" spans="1:27" hidden="1" x14ac:dyDescent="0.25">
      <c r="A5418" s="259">
        <v>45996</v>
      </c>
      <c r="B5418" s="260">
        <v>4180908050</v>
      </c>
      <c r="C5418" s="151" t="s">
        <v>7767</v>
      </c>
      <c r="D5418" s="237">
        <v>46001</v>
      </c>
      <c r="E5418" s="262"/>
      <c r="F5418" s="261"/>
      <c r="G5418" s="32" t="s">
        <v>1336</v>
      </c>
      <c r="H5418" s="262"/>
      <c r="I5418" s="260">
        <v>4180908050</v>
      </c>
      <c r="J5418" s="260" t="s">
        <v>70</v>
      </c>
      <c r="K5418" s="337" t="s">
        <v>30</v>
      </c>
      <c r="L5418" s="21" t="str">
        <f>VLOOKUP($K5418,TONG_SL!$A:$D,2,0)</f>
        <v>Gà muối 500g</v>
      </c>
      <c r="N5418" s="21" t="str">
        <f t="shared" si="544"/>
        <v>K-C6</v>
      </c>
      <c r="Q5418" s="21" t="str">
        <f>VLOOKUP(K5418,TONG_SL!$A:$D,3,0)</f>
        <v>Túi</v>
      </c>
      <c r="R5418" s="263">
        <v>2</v>
      </c>
      <c r="S5418" s="263"/>
      <c r="T5418" s="263">
        <f>VLOOKUP(VLOOKUP(G5418,Ma_KH!$A:$R,18,0)&amp;K5418,Gia_MB!$A:$F,6,0)</f>
        <v>111058</v>
      </c>
      <c r="U5418" s="264">
        <f t="shared" si="545"/>
        <v>222116</v>
      </c>
      <c r="V5418" s="263"/>
      <c r="W5418" s="265">
        <f t="shared" si="546"/>
        <v>0</v>
      </c>
      <c r="X5418" s="266" t="str">
        <f t="shared" si="547"/>
        <v>8</v>
      </c>
      <c r="Y5418" s="263"/>
      <c r="Z5418" s="264">
        <f t="shared" si="548"/>
        <v>17769.28</v>
      </c>
      <c r="AA5418" s="267">
        <f>VLOOKUP(G5418,Ma_KH!$A:$R,14,0)</f>
        <v>60</v>
      </c>
    </row>
    <row r="5419" spans="1:27" hidden="1" x14ac:dyDescent="0.25">
      <c r="A5419" s="259">
        <v>45996</v>
      </c>
      <c r="B5419" s="260">
        <v>4180908050</v>
      </c>
      <c r="C5419" s="151" t="s">
        <v>7767</v>
      </c>
      <c r="D5419" s="237">
        <v>46001</v>
      </c>
      <c r="E5419" s="262"/>
      <c r="F5419" s="261"/>
      <c r="G5419" s="32" t="s">
        <v>1336</v>
      </c>
      <c r="H5419" s="262"/>
      <c r="I5419" s="260">
        <v>4180908050</v>
      </c>
      <c r="J5419" s="260" t="s">
        <v>70</v>
      </c>
      <c r="K5419" s="337" t="s">
        <v>34</v>
      </c>
      <c r="L5419" s="21" t="str">
        <f>VLOOKUP($K5419,TONG_SL!$A:$D,2,0)</f>
        <v>Tai heo muối 200g</v>
      </c>
      <c r="N5419" s="21" t="str">
        <f t="shared" si="544"/>
        <v>K-C6</v>
      </c>
      <c r="Q5419" s="21" t="str">
        <f>VLOOKUP(K5419,TONG_SL!$A:$D,3,0)</f>
        <v>Túi</v>
      </c>
      <c r="R5419" s="263">
        <v>2</v>
      </c>
      <c r="S5419" s="263"/>
      <c r="T5419" s="263">
        <f>VLOOKUP(VLOOKUP(G5419,Ma_KH!$A:$R,18,0)&amp;K5419,Gia_MB!$A:$F,6,0)</f>
        <v>55595</v>
      </c>
      <c r="U5419" s="264">
        <f t="shared" si="545"/>
        <v>111190</v>
      </c>
      <c r="V5419" s="263"/>
      <c r="W5419" s="265">
        <f t="shared" si="546"/>
        <v>0</v>
      </c>
      <c r="X5419" s="266" t="str">
        <f t="shared" si="547"/>
        <v>8</v>
      </c>
      <c r="Y5419" s="263"/>
      <c r="Z5419" s="264">
        <f t="shared" si="548"/>
        <v>8895.2000000000007</v>
      </c>
      <c r="AA5419" s="267">
        <f>VLOOKUP(G5419,Ma_KH!$A:$R,14,0)</f>
        <v>60</v>
      </c>
    </row>
    <row r="5420" spans="1:27" hidden="1" x14ac:dyDescent="0.25">
      <c r="A5420" s="259">
        <v>45996</v>
      </c>
      <c r="B5420" s="260">
        <v>4180908050</v>
      </c>
      <c r="C5420" s="151" t="s">
        <v>7767</v>
      </c>
      <c r="D5420" s="237">
        <v>46001</v>
      </c>
      <c r="E5420" s="262"/>
      <c r="F5420" s="261"/>
      <c r="G5420" s="32" t="s">
        <v>1336</v>
      </c>
      <c r="H5420" s="262"/>
      <c r="I5420" s="260">
        <v>4180908050</v>
      </c>
      <c r="J5420" s="260" t="s">
        <v>70</v>
      </c>
      <c r="K5420" s="337" t="s">
        <v>32</v>
      </c>
      <c r="L5420" s="21" t="str">
        <f>VLOOKUP($K5420,TONG_SL!$A:$D,2,0)</f>
        <v>Giò Tai Lưỡi Xào 250g</v>
      </c>
      <c r="N5420" s="21" t="str">
        <f t="shared" si="544"/>
        <v>K-C6</v>
      </c>
      <c r="Q5420" s="21" t="str">
        <f>VLOOKUP(K5420,TONG_SL!$A:$D,3,0)</f>
        <v>Túi</v>
      </c>
      <c r="R5420" s="263">
        <v>2</v>
      </c>
      <c r="S5420" s="263"/>
      <c r="T5420" s="263">
        <f>VLOOKUP(VLOOKUP(G5420,Ma_KH!$A:$R,18,0)&amp;K5420,Gia_MB!$A:$F,6,0)</f>
        <v>50182</v>
      </c>
      <c r="U5420" s="264">
        <f t="shared" si="545"/>
        <v>100364</v>
      </c>
      <c r="V5420" s="263"/>
      <c r="W5420" s="265">
        <f t="shared" si="546"/>
        <v>0</v>
      </c>
      <c r="X5420" s="266" t="str">
        <f t="shared" si="547"/>
        <v>8</v>
      </c>
      <c r="Y5420" s="263"/>
      <c r="Z5420" s="264">
        <f t="shared" si="548"/>
        <v>8029.12</v>
      </c>
      <c r="AA5420" s="267">
        <f>VLOOKUP(G5420,Ma_KH!$A:$R,14,0)</f>
        <v>60</v>
      </c>
    </row>
    <row r="5421" spans="1:27" hidden="1" x14ac:dyDescent="0.25">
      <c r="A5421" s="259">
        <v>45996</v>
      </c>
      <c r="B5421" s="260">
        <v>4180908033</v>
      </c>
      <c r="C5421" s="151" t="s">
        <v>7767</v>
      </c>
      <c r="D5421" s="237">
        <v>46001</v>
      </c>
      <c r="E5421" s="262"/>
      <c r="F5421" s="261"/>
      <c r="G5421" s="32" t="s">
        <v>1321</v>
      </c>
      <c r="H5421" s="262"/>
      <c r="I5421" s="260">
        <v>4180908033</v>
      </c>
      <c r="J5421" s="260" t="s">
        <v>70</v>
      </c>
      <c r="K5421" s="337" t="s">
        <v>27</v>
      </c>
      <c r="L5421" s="21" t="str">
        <f>VLOOKUP($K5421,TONG_SL!$A:$D,2,0)</f>
        <v>Chân giò heo muối 300g</v>
      </c>
      <c r="N5421" s="21" t="str">
        <f t="shared" si="544"/>
        <v>K-C6</v>
      </c>
      <c r="Q5421" s="21" t="str">
        <f>VLOOKUP(K5421,TONG_SL!$A:$D,3,0)</f>
        <v>Túi</v>
      </c>
      <c r="R5421" s="263">
        <v>4</v>
      </c>
      <c r="S5421" s="263"/>
      <c r="T5421" s="263">
        <f>VLOOKUP(VLOOKUP(G5421,Ma_KH!$A:$R,18,0)&amp;K5421,Gia_MB!$A:$F,6,0)</f>
        <v>73431</v>
      </c>
      <c r="U5421" s="264">
        <f t="shared" si="545"/>
        <v>293724</v>
      </c>
      <c r="V5421" s="263"/>
      <c r="W5421" s="265">
        <f t="shared" si="546"/>
        <v>0</v>
      </c>
      <c r="X5421" s="266" t="str">
        <f t="shared" si="547"/>
        <v>8</v>
      </c>
      <c r="Y5421" s="263"/>
      <c r="Z5421" s="264">
        <f t="shared" si="548"/>
        <v>23497.920000000002</v>
      </c>
      <c r="AA5421" s="267">
        <f>VLOOKUP(G5421,Ma_KH!$A:$R,14,0)</f>
        <v>60</v>
      </c>
    </row>
    <row r="5422" spans="1:27" hidden="1" x14ac:dyDescent="0.25">
      <c r="A5422" s="259">
        <v>45996</v>
      </c>
      <c r="B5422" s="260">
        <v>4180908033</v>
      </c>
      <c r="C5422" s="151" t="s">
        <v>7767</v>
      </c>
      <c r="D5422" s="237">
        <v>46001</v>
      </c>
      <c r="E5422" s="262"/>
      <c r="F5422" s="261"/>
      <c r="G5422" s="32" t="s">
        <v>1321</v>
      </c>
      <c r="H5422" s="262"/>
      <c r="I5422" s="260">
        <v>4180908033</v>
      </c>
      <c r="J5422" s="260" t="s">
        <v>70</v>
      </c>
      <c r="K5422" s="337" t="s">
        <v>48</v>
      </c>
      <c r="L5422" s="21" t="str">
        <f>VLOOKUP($K5422,TONG_SL!$A:$D,2,0)</f>
        <v>Mọc Nấm Hương 250g</v>
      </c>
      <c r="N5422" s="21" t="str">
        <f t="shared" si="544"/>
        <v>K-C6</v>
      </c>
      <c r="Q5422" s="21" t="str">
        <f>VLOOKUP(K5422,TONG_SL!$A:$D,3,0)</f>
        <v>Túi</v>
      </c>
      <c r="R5422" s="263">
        <v>3</v>
      </c>
      <c r="S5422" s="263"/>
      <c r="T5422" s="263">
        <f>VLOOKUP(VLOOKUP(G5422,Ma_KH!$A:$R,18,0)&amp;K5422,Gia_MB!$A:$F,6,0)</f>
        <v>46000</v>
      </c>
      <c r="U5422" s="264">
        <f t="shared" si="545"/>
        <v>138000</v>
      </c>
      <c r="V5422" s="263"/>
      <c r="W5422" s="265">
        <f t="shared" si="546"/>
        <v>0</v>
      </c>
      <c r="X5422" s="266" t="str">
        <f t="shared" si="547"/>
        <v>8</v>
      </c>
      <c r="Y5422" s="263"/>
      <c r="Z5422" s="264">
        <f t="shared" si="548"/>
        <v>11040</v>
      </c>
      <c r="AA5422" s="267">
        <f>VLOOKUP(G5422,Ma_KH!$A:$R,14,0)</f>
        <v>60</v>
      </c>
    </row>
    <row r="5423" spans="1:27" hidden="1" x14ac:dyDescent="0.25">
      <c r="A5423" s="259">
        <v>45996</v>
      </c>
      <c r="B5423" s="260">
        <v>4180908595</v>
      </c>
      <c r="C5423" s="151" t="s">
        <v>7767</v>
      </c>
      <c r="D5423" s="237">
        <v>46001</v>
      </c>
      <c r="E5423" s="262"/>
      <c r="F5423" s="261"/>
      <c r="G5423" s="32" t="s">
        <v>253</v>
      </c>
      <c r="H5423" s="262"/>
      <c r="I5423" s="260">
        <v>4180908595</v>
      </c>
      <c r="J5423" s="260" t="s">
        <v>70</v>
      </c>
      <c r="K5423" s="337" t="s">
        <v>30</v>
      </c>
      <c r="L5423" s="21" t="str">
        <f>VLOOKUP($K5423,TONG_SL!$A:$D,2,0)</f>
        <v>Gà muối 500g</v>
      </c>
      <c r="N5423" s="21" t="str">
        <f t="shared" si="544"/>
        <v>K-C6</v>
      </c>
      <c r="Q5423" s="21" t="str">
        <f>VLOOKUP(K5423,TONG_SL!$A:$D,3,0)</f>
        <v>Túi</v>
      </c>
      <c r="R5423" s="263">
        <v>7</v>
      </c>
      <c r="S5423" s="263"/>
      <c r="T5423" s="263">
        <f>VLOOKUP(VLOOKUP(G5423,Ma_KH!$A:$R,18,0)&amp;K5423,Gia_MB!$A:$F,6,0)</f>
        <v>111058</v>
      </c>
      <c r="U5423" s="264">
        <f t="shared" si="545"/>
        <v>777406</v>
      </c>
      <c r="V5423" s="263"/>
      <c r="W5423" s="265">
        <f t="shared" si="546"/>
        <v>0</v>
      </c>
      <c r="X5423" s="266" t="str">
        <f t="shared" si="547"/>
        <v>8</v>
      </c>
      <c r="Y5423" s="263"/>
      <c r="Z5423" s="264">
        <f t="shared" si="548"/>
        <v>62192.480000000003</v>
      </c>
      <c r="AA5423" s="267">
        <f>VLOOKUP(G5423,Ma_KH!$A:$R,14,0)</f>
        <v>60</v>
      </c>
    </row>
    <row r="5424" spans="1:27" hidden="1" x14ac:dyDescent="0.25">
      <c r="A5424" s="259">
        <v>45996</v>
      </c>
      <c r="B5424" s="260">
        <v>4180908595</v>
      </c>
      <c r="C5424" s="151" t="s">
        <v>7767</v>
      </c>
      <c r="D5424" s="237">
        <v>46001</v>
      </c>
      <c r="E5424" s="262"/>
      <c r="F5424" s="261"/>
      <c r="G5424" s="32" t="s">
        <v>253</v>
      </c>
      <c r="H5424" s="262"/>
      <c r="I5424" s="260">
        <v>4180908595</v>
      </c>
      <c r="J5424" s="260" t="s">
        <v>70</v>
      </c>
      <c r="K5424" s="337" t="s">
        <v>34</v>
      </c>
      <c r="L5424" s="21" t="str">
        <f>VLOOKUP($K5424,TONG_SL!$A:$D,2,0)</f>
        <v>Tai heo muối 200g</v>
      </c>
      <c r="N5424" s="21" t="str">
        <f t="shared" si="544"/>
        <v>K-C6</v>
      </c>
      <c r="Q5424" s="21" t="str">
        <f>VLOOKUP(K5424,TONG_SL!$A:$D,3,0)</f>
        <v>Túi</v>
      </c>
      <c r="R5424" s="263">
        <v>2</v>
      </c>
      <c r="S5424" s="263"/>
      <c r="T5424" s="263">
        <f>VLOOKUP(VLOOKUP(G5424,Ma_KH!$A:$R,18,0)&amp;K5424,Gia_MB!$A:$F,6,0)</f>
        <v>55595</v>
      </c>
      <c r="U5424" s="264">
        <f t="shared" si="545"/>
        <v>111190</v>
      </c>
      <c r="V5424" s="263"/>
      <c r="W5424" s="265">
        <f t="shared" si="546"/>
        <v>0</v>
      </c>
      <c r="X5424" s="266" t="str">
        <f t="shared" si="547"/>
        <v>8</v>
      </c>
      <c r="Y5424" s="263"/>
      <c r="Z5424" s="264">
        <f t="shared" si="548"/>
        <v>8895.2000000000007</v>
      </c>
      <c r="AA5424" s="267">
        <f>VLOOKUP(G5424,Ma_KH!$A:$R,14,0)</f>
        <v>60</v>
      </c>
    </row>
    <row r="5425" spans="1:27" hidden="1" x14ac:dyDescent="0.25">
      <c r="A5425" s="259">
        <v>45996</v>
      </c>
      <c r="B5425" s="260">
        <v>4180908595</v>
      </c>
      <c r="C5425" s="151" t="s">
        <v>7767</v>
      </c>
      <c r="D5425" s="237">
        <v>46001</v>
      </c>
      <c r="E5425" s="262"/>
      <c r="F5425" s="261"/>
      <c r="G5425" s="32" t="s">
        <v>253</v>
      </c>
      <c r="H5425" s="262"/>
      <c r="I5425" s="260">
        <v>4180908595</v>
      </c>
      <c r="J5425" s="260" t="s">
        <v>70</v>
      </c>
      <c r="K5425" s="337" t="s">
        <v>27</v>
      </c>
      <c r="L5425" s="21" t="str">
        <f>VLOOKUP($K5425,TONG_SL!$A:$D,2,0)</f>
        <v>Chân giò heo muối 300g</v>
      </c>
      <c r="N5425" s="21" t="str">
        <f t="shared" si="544"/>
        <v>K-C6</v>
      </c>
      <c r="Q5425" s="21" t="str">
        <f>VLOOKUP(K5425,TONG_SL!$A:$D,3,0)</f>
        <v>Túi</v>
      </c>
      <c r="R5425" s="263">
        <v>3</v>
      </c>
      <c r="S5425" s="263"/>
      <c r="T5425" s="263">
        <f>VLOOKUP(VLOOKUP(G5425,Ma_KH!$A:$R,18,0)&amp;K5425,Gia_MB!$A:$F,6,0)</f>
        <v>73431</v>
      </c>
      <c r="U5425" s="264">
        <f t="shared" si="545"/>
        <v>220293</v>
      </c>
      <c r="V5425" s="263"/>
      <c r="W5425" s="265">
        <f t="shared" si="546"/>
        <v>0</v>
      </c>
      <c r="X5425" s="266" t="str">
        <f t="shared" si="547"/>
        <v>8</v>
      </c>
      <c r="Y5425" s="263"/>
      <c r="Z5425" s="264">
        <f t="shared" si="548"/>
        <v>17623.439999999999</v>
      </c>
      <c r="AA5425" s="267">
        <f>VLOOKUP(G5425,Ma_KH!$A:$R,14,0)</f>
        <v>60</v>
      </c>
    </row>
    <row r="5426" spans="1:27" hidden="1" x14ac:dyDescent="0.25">
      <c r="A5426" s="259">
        <v>45996</v>
      </c>
      <c r="B5426" s="260">
        <v>4180908595</v>
      </c>
      <c r="C5426" s="151" t="s">
        <v>7767</v>
      </c>
      <c r="D5426" s="237">
        <v>46001</v>
      </c>
      <c r="E5426" s="262"/>
      <c r="F5426" s="261"/>
      <c r="G5426" s="32" t="s">
        <v>253</v>
      </c>
      <c r="H5426" s="262"/>
      <c r="I5426" s="260">
        <v>4180908595</v>
      </c>
      <c r="J5426" s="260" t="s">
        <v>70</v>
      </c>
      <c r="K5426" s="337" t="s">
        <v>32</v>
      </c>
      <c r="L5426" s="21" t="str">
        <f>VLOOKUP($K5426,TONG_SL!$A:$D,2,0)</f>
        <v>Giò Tai Lưỡi Xào 250g</v>
      </c>
      <c r="N5426" s="21" t="str">
        <f t="shared" si="544"/>
        <v>K-C6</v>
      </c>
      <c r="Q5426" s="21" t="str">
        <f>VLOOKUP(K5426,TONG_SL!$A:$D,3,0)</f>
        <v>Túi</v>
      </c>
      <c r="R5426" s="263">
        <v>3</v>
      </c>
      <c r="S5426" s="263"/>
      <c r="T5426" s="263">
        <f>VLOOKUP(VLOOKUP(G5426,Ma_KH!$A:$R,18,0)&amp;K5426,Gia_MB!$A:$F,6,0)</f>
        <v>50182</v>
      </c>
      <c r="U5426" s="264">
        <f t="shared" si="545"/>
        <v>150546</v>
      </c>
      <c r="V5426" s="263"/>
      <c r="W5426" s="265">
        <f t="shared" si="546"/>
        <v>0</v>
      </c>
      <c r="X5426" s="266" t="str">
        <f t="shared" si="547"/>
        <v>8</v>
      </c>
      <c r="Y5426" s="263"/>
      <c r="Z5426" s="264">
        <f t="shared" si="548"/>
        <v>12043.68</v>
      </c>
      <c r="AA5426" s="267">
        <f>VLOOKUP(G5426,Ma_KH!$A:$R,14,0)</f>
        <v>60</v>
      </c>
    </row>
    <row r="5427" spans="1:27" hidden="1" x14ac:dyDescent="0.25">
      <c r="A5427" s="259">
        <v>45996</v>
      </c>
      <c r="B5427" s="260">
        <v>4180908595</v>
      </c>
      <c r="C5427" s="151" t="s">
        <v>7767</v>
      </c>
      <c r="D5427" s="237">
        <v>46001</v>
      </c>
      <c r="E5427" s="262"/>
      <c r="F5427" s="261"/>
      <c r="G5427" s="32" t="s">
        <v>253</v>
      </c>
      <c r="H5427" s="262"/>
      <c r="I5427" s="260">
        <v>4180908595</v>
      </c>
      <c r="J5427" s="260" t="s">
        <v>70</v>
      </c>
      <c r="K5427" s="337" t="s">
        <v>48</v>
      </c>
      <c r="L5427" s="21" t="str">
        <f>VLOOKUP($K5427,TONG_SL!$A:$D,2,0)</f>
        <v>Mọc Nấm Hương 250g</v>
      </c>
      <c r="N5427" s="21" t="str">
        <f t="shared" si="544"/>
        <v>K-C6</v>
      </c>
      <c r="Q5427" s="21" t="str">
        <f>VLOOKUP(K5427,TONG_SL!$A:$D,3,0)</f>
        <v>Túi</v>
      </c>
      <c r="R5427" s="263">
        <v>3</v>
      </c>
      <c r="S5427" s="263"/>
      <c r="T5427" s="263">
        <f>VLOOKUP(VLOOKUP(G5427,Ma_KH!$A:$R,18,0)&amp;K5427,Gia_MB!$A:$F,6,0)</f>
        <v>46000</v>
      </c>
      <c r="U5427" s="264">
        <f t="shared" si="545"/>
        <v>138000</v>
      </c>
      <c r="V5427" s="263"/>
      <c r="W5427" s="265">
        <f t="shared" si="546"/>
        <v>0</v>
      </c>
      <c r="X5427" s="266" t="str">
        <f t="shared" si="547"/>
        <v>8</v>
      </c>
      <c r="Y5427" s="263"/>
      <c r="Z5427" s="264">
        <f t="shared" si="548"/>
        <v>11040</v>
      </c>
      <c r="AA5427" s="267">
        <f>VLOOKUP(G5427,Ma_KH!$A:$R,14,0)</f>
        <v>60</v>
      </c>
    </row>
    <row r="5428" spans="1:27" hidden="1" x14ac:dyDescent="0.25">
      <c r="A5428" s="259">
        <v>45996</v>
      </c>
      <c r="B5428" s="260">
        <v>4181217096</v>
      </c>
      <c r="C5428" s="151" t="s">
        <v>7767</v>
      </c>
      <c r="D5428" s="237">
        <v>46001</v>
      </c>
      <c r="E5428" s="262"/>
      <c r="F5428" s="261"/>
      <c r="G5428" s="32" t="s">
        <v>1104</v>
      </c>
      <c r="H5428" s="262"/>
      <c r="I5428" s="260">
        <v>4181217096</v>
      </c>
      <c r="J5428" s="260" t="s">
        <v>70</v>
      </c>
      <c r="K5428" s="337" t="s">
        <v>27</v>
      </c>
      <c r="L5428" s="21" t="str">
        <f>VLOOKUP($K5428,TONG_SL!$A:$D,2,0)</f>
        <v>Chân giò heo muối 300g</v>
      </c>
      <c r="N5428" s="21" t="str">
        <f t="shared" si="544"/>
        <v>K-C6</v>
      </c>
      <c r="Q5428" s="21" t="str">
        <f>VLOOKUP(K5428,TONG_SL!$A:$D,3,0)</f>
        <v>Túi</v>
      </c>
      <c r="R5428" s="263">
        <v>3</v>
      </c>
      <c r="S5428" s="263"/>
      <c r="T5428" s="263">
        <f>VLOOKUP(VLOOKUP(G5428,Ma_KH!$A:$R,18,0)&amp;K5428,Gia_MB!$A:$F,6,0)</f>
        <v>73431</v>
      </c>
      <c r="U5428" s="264">
        <f t="shared" si="545"/>
        <v>220293</v>
      </c>
      <c r="V5428" s="263"/>
      <c r="W5428" s="265">
        <f t="shared" si="546"/>
        <v>0</v>
      </c>
      <c r="X5428" s="266" t="str">
        <f t="shared" si="547"/>
        <v>8</v>
      </c>
      <c r="Y5428" s="263"/>
      <c r="Z5428" s="264">
        <f t="shared" si="548"/>
        <v>17623.439999999999</v>
      </c>
      <c r="AA5428" s="267">
        <f>VLOOKUP(G5428,Ma_KH!$A:$R,14,0)</f>
        <v>60</v>
      </c>
    </row>
    <row r="5429" spans="1:27" hidden="1" x14ac:dyDescent="0.25">
      <c r="A5429" s="259">
        <v>45996</v>
      </c>
      <c r="B5429" s="260">
        <v>4180907726</v>
      </c>
      <c r="C5429" s="151" t="s">
        <v>7767</v>
      </c>
      <c r="D5429" s="237">
        <v>46001</v>
      </c>
      <c r="E5429" s="262"/>
      <c r="F5429" s="261"/>
      <c r="G5429" s="32" t="s">
        <v>993</v>
      </c>
      <c r="H5429" s="262"/>
      <c r="I5429" s="260">
        <v>4180907726</v>
      </c>
      <c r="J5429" s="260" t="s">
        <v>70</v>
      </c>
      <c r="K5429" s="337" t="s">
        <v>48</v>
      </c>
      <c r="L5429" s="21" t="str">
        <f>VLOOKUP($K5429,TONG_SL!$A:$D,2,0)</f>
        <v>Mọc Nấm Hương 250g</v>
      </c>
      <c r="N5429" s="21" t="str">
        <f t="shared" si="544"/>
        <v>K-C6</v>
      </c>
      <c r="Q5429" s="21" t="str">
        <f>VLOOKUP(K5429,TONG_SL!$A:$D,3,0)</f>
        <v>Túi</v>
      </c>
      <c r="R5429" s="263">
        <v>3</v>
      </c>
      <c r="S5429" s="263"/>
      <c r="T5429" s="263">
        <f>VLOOKUP(VLOOKUP(G5429,Ma_KH!$A:$R,18,0)&amp;K5429,Gia_MB!$A:$F,6,0)</f>
        <v>46000</v>
      </c>
      <c r="U5429" s="264">
        <f t="shared" si="545"/>
        <v>138000</v>
      </c>
      <c r="V5429" s="263"/>
      <c r="W5429" s="265">
        <f t="shared" si="546"/>
        <v>0</v>
      </c>
      <c r="X5429" s="266" t="str">
        <f t="shared" si="547"/>
        <v>8</v>
      </c>
      <c r="Y5429" s="263"/>
      <c r="Z5429" s="264">
        <f t="shared" si="548"/>
        <v>11040</v>
      </c>
      <c r="AA5429" s="267">
        <f>VLOOKUP(G5429,Ma_KH!$A:$R,14,0)</f>
        <v>60</v>
      </c>
    </row>
    <row r="5430" spans="1:27" hidden="1" x14ac:dyDescent="0.25">
      <c r="A5430" s="259">
        <v>45996</v>
      </c>
      <c r="B5430" s="260">
        <v>4180907726</v>
      </c>
      <c r="C5430" s="151" t="s">
        <v>7767</v>
      </c>
      <c r="D5430" s="237">
        <v>46001</v>
      </c>
      <c r="E5430" s="262"/>
      <c r="F5430" s="261"/>
      <c r="G5430" s="32" t="s">
        <v>993</v>
      </c>
      <c r="H5430" s="262"/>
      <c r="I5430" s="260">
        <v>4180907726</v>
      </c>
      <c r="J5430" s="260" t="s">
        <v>70</v>
      </c>
      <c r="K5430" s="337" t="s">
        <v>32</v>
      </c>
      <c r="L5430" s="21" t="str">
        <f>VLOOKUP($K5430,TONG_SL!$A:$D,2,0)</f>
        <v>Giò Tai Lưỡi Xào 250g</v>
      </c>
      <c r="N5430" s="21" t="str">
        <f t="shared" si="544"/>
        <v>K-C6</v>
      </c>
      <c r="Q5430" s="21" t="str">
        <f>VLOOKUP(K5430,TONG_SL!$A:$D,3,0)</f>
        <v>Túi</v>
      </c>
      <c r="R5430" s="263">
        <v>3</v>
      </c>
      <c r="S5430" s="263"/>
      <c r="T5430" s="263">
        <f>VLOOKUP(VLOOKUP(G5430,Ma_KH!$A:$R,18,0)&amp;K5430,Gia_MB!$A:$F,6,0)</f>
        <v>50182</v>
      </c>
      <c r="U5430" s="264">
        <f t="shared" si="545"/>
        <v>150546</v>
      </c>
      <c r="V5430" s="263"/>
      <c r="W5430" s="265">
        <f t="shared" si="546"/>
        <v>0</v>
      </c>
      <c r="X5430" s="266" t="str">
        <f t="shared" si="547"/>
        <v>8</v>
      </c>
      <c r="Y5430" s="263"/>
      <c r="Z5430" s="264">
        <f t="shared" si="548"/>
        <v>12043.68</v>
      </c>
      <c r="AA5430" s="267">
        <f>VLOOKUP(G5430,Ma_KH!$A:$R,14,0)</f>
        <v>60</v>
      </c>
    </row>
    <row r="5431" spans="1:27" hidden="1" x14ac:dyDescent="0.25">
      <c r="A5431" s="259">
        <v>45996</v>
      </c>
      <c r="B5431" s="260">
        <v>4180907726</v>
      </c>
      <c r="C5431" s="151" t="s">
        <v>7767</v>
      </c>
      <c r="D5431" s="237">
        <v>46001</v>
      </c>
      <c r="E5431" s="262"/>
      <c r="F5431" s="261"/>
      <c r="G5431" s="32" t="s">
        <v>993</v>
      </c>
      <c r="H5431" s="262"/>
      <c r="I5431" s="260">
        <v>4180907726</v>
      </c>
      <c r="J5431" s="260" t="s">
        <v>70</v>
      </c>
      <c r="K5431" s="337" t="s">
        <v>30</v>
      </c>
      <c r="L5431" s="21" t="str">
        <f>VLOOKUP($K5431,TONG_SL!$A:$D,2,0)</f>
        <v>Gà muối 500g</v>
      </c>
      <c r="N5431" s="21" t="str">
        <f t="shared" si="544"/>
        <v>K-C6</v>
      </c>
      <c r="Q5431" s="21" t="str">
        <f>VLOOKUP(K5431,TONG_SL!$A:$D,3,0)</f>
        <v>Túi</v>
      </c>
      <c r="R5431" s="263">
        <v>3</v>
      </c>
      <c r="S5431" s="263"/>
      <c r="T5431" s="263">
        <f>VLOOKUP(VLOOKUP(G5431,Ma_KH!$A:$R,18,0)&amp;K5431,Gia_MB!$A:$F,6,0)</f>
        <v>111058</v>
      </c>
      <c r="U5431" s="264">
        <f t="shared" si="545"/>
        <v>333174</v>
      </c>
      <c r="V5431" s="263"/>
      <c r="W5431" s="265">
        <f t="shared" si="546"/>
        <v>0</v>
      </c>
      <c r="X5431" s="266" t="str">
        <f t="shared" si="547"/>
        <v>8</v>
      </c>
      <c r="Y5431" s="263"/>
      <c r="Z5431" s="264">
        <f t="shared" si="548"/>
        <v>26653.920000000002</v>
      </c>
      <c r="AA5431" s="267">
        <f>VLOOKUP(G5431,Ma_KH!$A:$R,14,0)</f>
        <v>60</v>
      </c>
    </row>
    <row r="5432" spans="1:27" hidden="1" x14ac:dyDescent="0.25">
      <c r="A5432" s="259">
        <v>45996</v>
      </c>
      <c r="B5432" s="260">
        <v>4180908166</v>
      </c>
      <c r="C5432" s="151" t="s">
        <v>7767</v>
      </c>
      <c r="D5432" s="237">
        <v>46001</v>
      </c>
      <c r="E5432" s="262"/>
      <c r="F5432" s="261"/>
      <c r="G5432" s="32" t="s">
        <v>416</v>
      </c>
      <c r="H5432" s="262"/>
      <c r="I5432" s="260">
        <v>4180908166</v>
      </c>
      <c r="J5432" s="260" t="s">
        <v>70</v>
      </c>
      <c r="K5432" s="337" t="s">
        <v>32</v>
      </c>
      <c r="L5432" s="21" t="str">
        <f>VLOOKUP($K5432,TONG_SL!$A:$D,2,0)</f>
        <v>Giò Tai Lưỡi Xào 250g</v>
      </c>
      <c r="N5432" s="21" t="str">
        <f t="shared" si="544"/>
        <v>K-C6</v>
      </c>
      <c r="Q5432" s="21" t="str">
        <f>VLOOKUP(K5432,TONG_SL!$A:$D,3,0)</f>
        <v>Túi</v>
      </c>
      <c r="R5432" s="263">
        <v>3</v>
      </c>
      <c r="S5432" s="263"/>
      <c r="T5432" s="263">
        <f>VLOOKUP(VLOOKUP(G5432,Ma_KH!$A:$R,18,0)&amp;K5432,Gia_MB!$A:$F,6,0)</f>
        <v>50182</v>
      </c>
      <c r="U5432" s="264">
        <f t="shared" si="545"/>
        <v>150546</v>
      </c>
      <c r="V5432" s="263"/>
      <c r="W5432" s="265">
        <f t="shared" si="546"/>
        <v>0</v>
      </c>
      <c r="X5432" s="266" t="str">
        <f t="shared" si="547"/>
        <v>8</v>
      </c>
      <c r="Y5432" s="263"/>
      <c r="Z5432" s="264">
        <f t="shared" si="548"/>
        <v>12043.68</v>
      </c>
      <c r="AA5432" s="267">
        <f>VLOOKUP(G5432,Ma_KH!$A:$R,14,0)</f>
        <v>60</v>
      </c>
    </row>
    <row r="5433" spans="1:27" hidden="1" x14ac:dyDescent="0.25">
      <c r="A5433" s="259">
        <v>45996</v>
      </c>
      <c r="B5433" s="260">
        <v>4180908166</v>
      </c>
      <c r="C5433" s="151" t="s">
        <v>7767</v>
      </c>
      <c r="D5433" s="237">
        <v>46001</v>
      </c>
      <c r="E5433" s="262"/>
      <c r="F5433" s="261"/>
      <c r="G5433" s="32" t="s">
        <v>416</v>
      </c>
      <c r="H5433" s="262"/>
      <c r="I5433" s="260">
        <v>4180908166</v>
      </c>
      <c r="J5433" s="260" t="s">
        <v>70</v>
      </c>
      <c r="K5433" s="337" t="s">
        <v>27</v>
      </c>
      <c r="L5433" s="21" t="str">
        <f>VLOOKUP($K5433,TONG_SL!$A:$D,2,0)</f>
        <v>Chân giò heo muối 300g</v>
      </c>
      <c r="N5433" s="21" t="str">
        <f t="shared" si="544"/>
        <v>K-C6</v>
      </c>
      <c r="Q5433" s="21" t="str">
        <f>VLOOKUP(K5433,TONG_SL!$A:$D,3,0)</f>
        <v>Túi</v>
      </c>
      <c r="R5433" s="263">
        <v>6</v>
      </c>
      <c r="S5433" s="263"/>
      <c r="T5433" s="263">
        <f>VLOOKUP(VLOOKUP(G5433,Ma_KH!$A:$R,18,0)&amp;K5433,Gia_MB!$A:$F,6,0)</f>
        <v>73431</v>
      </c>
      <c r="U5433" s="264">
        <f t="shared" si="545"/>
        <v>440586</v>
      </c>
      <c r="V5433" s="263"/>
      <c r="W5433" s="265">
        <f t="shared" si="546"/>
        <v>0</v>
      </c>
      <c r="X5433" s="266" t="str">
        <f t="shared" si="547"/>
        <v>8</v>
      </c>
      <c r="Y5433" s="263"/>
      <c r="Z5433" s="264">
        <f t="shared" si="548"/>
        <v>35246.879999999997</v>
      </c>
      <c r="AA5433" s="267">
        <f>VLOOKUP(G5433,Ma_KH!$A:$R,14,0)</f>
        <v>60</v>
      </c>
    </row>
    <row r="5434" spans="1:27" hidden="1" x14ac:dyDescent="0.25">
      <c r="A5434" s="259">
        <v>45996</v>
      </c>
      <c r="B5434" s="260">
        <v>4180908166</v>
      </c>
      <c r="C5434" s="151" t="s">
        <v>7767</v>
      </c>
      <c r="D5434" s="237">
        <v>46001</v>
      </c>
      <c r="E5434" s="262"/>
      <c r="F5434" s="261"/>
      <c r="G5434" s="32" t="s">
        <v>416</v>
      </c>
      <c r="H5434" s="262"/>
      <c r="I5434" s="260">
        <v>4180908166</v>
      </c>
      <c r="J5434" s="260" t="s">
        <v>70</v>
      </c>
      <c r="K5434" s="337" t="s">
        <v>30</v>
      </c>
      <c r="L5434" s="21" t="str">
        <f>VLOOKUP($K5434,TONG_SL!$A:$D,2,0)</f>
        <v>Gà muối 500g</v>
      </c>
      <c r="N5434" s="21" t="str">
        <f t="shared" si="544"/>
        <v>K-C6</v>
      </c>
      <c r="Q5434" s="21" t="str">
        <f>VLOOKUP(K5434,TONG_SL!$A:$D,3,0)</f>
        <v>Túi</v>
      </c>
      <c r="R5434" s="263">
        <v>3</v>
      </c>
      <c r="S5434" s="263"/>
      <c r="T5434" s="263">
        <f>VLOOKUP(VLOOKUP(G5434,Ma_KH!$A:$R,18,0)&amp;K5434,Gia_MB!$A:$F,6,0)</f>
        <v>111058</v>
      </c>
      <c r="U5434" s="264">
        <f t="shared" si="545"/>
        <v>333174</v>
      </c>
      <c r="V5434" s="263"/>
      <c r="W5434" s="265">
        <f t="shared" si="546"/>
        <v>0</v>
      </c>
      <c r="X5434" s="266" t="str">
        <f t="shared" si="547"/>
        <v>8</v>
      </c>
      <c r="Y5434" s="263"/>
      <c r="Z5434" s="264">
        <f t="shared" si="548"/>
        <v>26653.920000000002</v>
      </c>
      <c r="AA5434" s="267">
        <f>VLOOKUP(G5434,Ma_KH!$A:$R,14,0)</f>
        <v>60</v>
      </c>
    </row>
    <row r="5435" spans="1:27" hidden="1" x14ac:dyDescent="0.25">
      <c r="A5435" s="259">
        <v>45996</v>
      </c>
      <c r="B5435" s="260">
        <v>4180908162</v>
      </c>
      <c r="C5435" s="151" t="s">
        <v>7767</v>
      </c>
      <c r="D5435" s="237">
        <v>46001</v>
      </c>
      <c r="E5435" s="262"/>
      <c r="F5435" s="261"/>
      <c r="G5435" s="32" t="s">
        <v>1377</v>
      </c>
      <c r="H5435" s="262"/>
      <c r="I5435" s="260">
        <v>4180908162</v>
      </c>
      <c r="J5435" s="260" t="s">
        <v>70</v>
      </c>
      <c r="K5435" s="337" t="s">
        <v>32</v>
      </c>
      <c r="L5435" s="21" t="str">
        <f>VLOOKUP($K5435,TONG_SL!$A:$D,2,0)</f>
        <v>Giò Tai Lưỡi Xào 250g</v>
      </c>
      <c r="N5435" s="21" t="str">
        <f t="shared" si="544"/>
        <v>K-C6</v>
      </c>
      <c r="Q5435" s="21" t="str">
        <f>VLOOKUP(K5435,TONG_SL!$A:$D,3,0)</f>
        <v>Túi</v>
      </c>
      <c r="R5435" s="263">
        <v>3</v>
      </c>
      <c r="S5435" s="263"/>
      <c r="T5435" s="263">
        <f>VLOOKUP(VLOOKUP(G5435,Ma_KH!$A:$R,18,0)&amp;K5435,Gia_MB!$A:$F,6,0)</f>
        <v>50182</v>
      </c>
      <c r="U5435" s="264">
        <f t="shared" si="545"/>
        <v>150546</v>
      </c>
      <c r="V5435" s="263"/>
      <c r="W5435" s="265">
        <f t="shared" si="546"/>
        <v>0</v>
      </c>
      <c r="X5435" s="266" t="str">
        <f t="shared" si="547"/>
        <v>8</v>
      </c>
      <c r="Y5435" s="263"/>
      <c r="Z5435" s="264">
        <f t="shared" si="548"/>
        <v>12043.68</v>
      </c>
      <c r="AA5435" s="267">
        <f>VLOOKUP(G5435,Ma_KH!$A:$R,14,0)</f>
        <v>60</v>
      </c>
    </row>
    <row r="5436" spans="1:27" hidden="1" x14ac:dyDescent="0.25">
      <c r="A5436" s="259">
        <v>45996</v>
      </c>
      <c r="B5436" s="260">
        <v>4180908162</v>
      </c>
      <c r="C5436" s="151" t="s">
        <v>7767</v>
      </c>
      <c r="D5436" s="237">
        <v>46001</v>
      </c>
      <c r="E5436" s="262"/>
      <c r="F5436" s="261"/>
      <c r="G5436" s="32" t="s">
        <v>1377</v>
      </c>
      <c r="H5436" s="262"/>
      <c r="I5436" s="260">
        <v>4180908162</v>
      </c>
      <c r="J5436" s="260" t="s">
        <v>70</v>
      </c>
      <c r="K5436" s="337" t="s">
        <v>30</v>
      </c>
      <c r="L5436" s="21" t="str">
        <f>VLOOKUP($K5436,TONG_SL!$A:$D,2,0)</f>
        <v>Gà muối 500g</v>
      </c>
      <c r="N5436" s="21" t="str">
        <f t="shared" si="544"/>
        <v>K-C6</v>
      </c>
      <c r="Q5436" s="21" t="str">
        <f>VLOOKUP(K5436,TONG_SL!$A:$D,3,0)</f>
        <v>Túi</v>
      </c>
      <c r="R5436" s="263">
        <v>2</v>
      </c>
      <c r="S5436" s="263"/>
      <c r="T5436" s="263">
        <f>VLOOKUP(VLOOKUP(G5436,Ma_KH!$A:$R,18,0)&amp;K5436,Gia_MB!$A:$F,6,0)</f>
        <v>111058</v>
      </c>
      <c r="U5436" s="264">
        <f t="shared" si="545"/>
        <v>222116</v>
      </c>
      <c r="V5436" s="263"/>
      <c r="W5436" s="265">
        <f t="shared" si="546"/>
        <v>0</v>
      </c>
      <c r="X5436" s="266" t="str">
        <f t="shared" si="547"/>
        <v>8</v>
      </c>
      <c r="Y5436" s="263"/>
      <c r="Z5436" s="264">
        <f t="shared" si="548"/>
        <v>17769.28</v>
      </c>
      <c r="AA5436" s="267">
        <f>VLOOKUP(G5436,Ma_KH!$A:$R,14,0)</f>
        <v>60</v>
      </c>
    </row>
    <row r="5437" spans="1:27" hidden="1" x14ac:dyDescent="0.25">
      <c r="A5437" s="259">
        <v>45996</v>
      </c>
      <c r="B5437" s="260">
        <v>4180908162</v>
      </c>
      <c r="C5437" s="151" t="s">
        <v>7767</v>
      </c>
      <c r="D5437" s="237">
        <v>46001</v>
      </c>
      <c r="E5437" s="262"/>
      <c r="F5437" s="261"/>
      <c r="G5437" s="32" t="s">
        <v>1377</v>
      </c>
      <c r="H5437" s="262"/>
      <c r="I5437" s="260">
        <v>4180908162</v>
      </c>
      <c r="J5437" s="260" t="s">
        <v>70</v>
      </c>
      <c r="K5437" s="337" t="s">
        <v>27</v>
      </c>
      <c r="L5437" s="21" t="str">
        <f>VLOOKUP($K5437,TONG_SL!$A:$D,2,0)</f>
        <v>Chân giò heo muối 300g</v>
      </c>
      <c r="N5437" s="21" t="str">
        <f t="shared" si="544"/>
        <v>K-C6</v>
      </c>
      <c r="Q5437" s="21" t="str">
        <f>VLOOKUP(K5437,TONG_SL!$A:$D,3,0)</f>
        <v>Túi</v>
      </c>
      <c r="R5437" s="263">
        <v>6</v>
      </c>
      <c r="S5437" s="263"/>
      <c r="T5437" s="263">
        <f>VLOOKUP(VLOOKUP(G5437,Ma_KH!$A:$R,18,0)&amp;K5437,Gia_MB!$A:$F,6,0)</f>
        <v>73431</v>
      </c>
      <c r="U5437" s="264">
        <f t="shared" si="545"/>
        <v>440586</v>
      </c>
      <c r="V5437" s="263"/>
      <c r="W5437" s="265">
        <f t="shared" si="546"/>
        <v>0</v>
      </c>
      <c r="X5437" s="266" t="str">
        <f t="shared" si="547"/>
        <v>8</v>
      </c>
      <c r="Y5437" s="263"/>
      <c r="Z5437" s="264">
        <f t="shared" si="548"/>
        <v>35246.879999999997</v>
      </c>
      <c r="AA5437" s="267">
        <f>VLOOKUP(G5437,Ma_KH!$A:$R,14,0)</f>
        <v>60</v>
      </c>
    </row>
    <row r="5438" spans="1:27" hidden="1" x14ac:dyDescent="0.25">
      <c r="A5438" s="259">
        <v>45996</v>
      </c>
      <c r="B5438" s="260">
        <v>4180908305</v>
      </c>
      <c r="C5438" s="151" t="s">
        <v>7767</v>
      </c>
      <c r="D5438" s="237">
        <v>46001</v>
      </c>
      <c r="E5438" s="262"/>
      <c r="F5438" s="261"/>
      <c r="G5438" s="32" t="s">
        <v>1443</v>
      </c>
      <c r="H5438" s="262"/>
      <c r="I5438" s="260">
        <v>4180908305</v>
      </c>
      <c r="J5438" s="260" t="s">
        <v>70</v>
      </c>
      <c r="K5438" s="337" t="s">
        <v>30</v>
      </c>
      <c r="L5438" s="21" t="str">
        <f>VLOOKUP($K5438,TONG_SL!$A:$D,2,0)</f>
        <v>Gà muối 500g</v>
      </c>
      <c r="N5438" s="21" t="str">
        <f t="shared" ref="N5438:N5500" si="549">IF($B5438&lt;&gt;"","K-C6","")</f>
        <v>K-C6</v>
      </c>
      <c r="Q5438" s="21" t="str">
        <f>VLOOKUP(K5438,TONG_SL!$A:$D,3,0)</f>
        <v>Túi</v>
      </c>
      <c r="R5438" s="263">
        <v>2</v>
      </c>
      <c r="S5438" s="263"/>
      <c r="T5438" s="263">
        <f>VLOOKUP(VLOOKUP(G5438,Ma_KH!$A:$R,18,0)&amp;K5438,Gia_MB!$A:$F,6,0)</f>
        <v>111058</v>
      </c>
      <c r="U5438" s="264">
        <f t="shared" si="545"/>
        <v>222116</v>
      </c>
      <c r="V5438" s="263"/>
      <c r="W5438" s="265">
        <f t="shared" si="546"/>
        <v>0</v>
      </c>
      <c r="X5438" s="266" t="str">
        <f t="shared" si="547"/>
        <v>8</v>
      </c>
      <c r="Y5438" s="263"/>
      <c r="Z5438" s="264">
        <f t="shared" si="548"/>
        <v>17769.28</v>
      </c>
      <c r="AA5438" s="267">
        <f>VLOOKUP(G5438,Ma_KH!$A:$R,14,0)</f>
        <v>60</v>
      </c>
    </row>
    <row r="5439" spans="1:27" hidden="1" x14ac:dyDescent="0.25">
      <c r="A5439" s="259">
        <v>45996</v>
      </c>
      <c r="B5439" s="260">
        <v>4180908305</v>
      </c>
      <c r="C5439" s="151" t="s">
        <v>7767</v>
      </c>
      <c r="D5439" s="237">
        <v>46001</v>
      </c>
      <c r="E5439" s="262"/>
      <c r="F5439" s="261"/>
      <c r="G5439" s="32" t="s">
        <v>1443</v>
      </c>
      <c r="H5439" s="262"/>
      <c r="I5439" s="260">
        <v>4180908305</v>
      </c>
      <c r="J5439" s="260" t="s">
        <v>70</v>
      </c>
      <c r="K5439" s="337" t="s">
        <v>32</v>
      </c>
      <c r="L5439" s="21" t="str">
        <f>VLOOKUP($K5439,TONG_SL!$A:$D,2,0)</f>
        <v>Giò Tai Lưỡi Xào 250g</v>
      </c>
      <c r="N5439" s="21" t="str">
        <f t="shared" si="549"/>
        <v>K-C6</v>
      </c>
      <c r="Q5439" s="21" t="str">
        <f>VLOOKUP(K5439,TONG_SL!$A:$D,3,0)</f>
        <v>Túi</v>
      </c>
      <c r="R5439" s="263">
        <v>3</v>
      </c>
      <c r="S5439" s="263"/>
      <c r="T5439" s="263">
        <f>VLOOKUP(VLOOKUP(G5439,Ma_KH!$A:$R,18,0)&amp;K5439,Gia_MB!$A:$F,6,0)</f>
        <v>50182</v>
      </c>
      <c r="U5439" s="264">
        <f t="shared" si="545"/>
        <v>150546</v>
      </c>
      <c r="V5439" s="263"/>
      <c r="W5439" s="265">
        <f t="shared" si="546"/>
        <v>0</v>
      </c>
      <c r="X5439" s="266" t="str">
        <f t="shared" si="547"/>
        <v>8</v>
      </c>
      <c r="Y5439" s="263"/>
      <c r="Z5439" s="264">
        <f t="shared" si="548"/>
        <v>12043.68</v>
      </c>
      <c r="AA5439" s="267">
        <f>VLOOKUP(G5439,Ma_KH!$A:$R,14,0)</f>
        <v>60</v>
      </c>
    </row>
    <row r="5440" spans="1:27" hidden="1" x14ac:dyDescent="0.25">
      <c r="A5440" s="259">
        <v>45996</v>
      </c>
      <c r="B5440" s="260">
        <v>4180908305</v>
      </c>
      <c r="C5440" s="151" t="s">
        <v>7767</v>
      </c>
      <c r="D5440" s="237">
        <v>46001</v>
      </c>
      <c r="E5440" s="262"/>
      <c r="F5440" s="261"/>
      <c r="G5440" s="32" t="s">
        <v>1443</v>
      </c>
      <c r="H5440" s="262"/>
      <c r="I5440" s="260">
        <v>4180908305</v>
      </c>
      <c r="J5440" s="260" t="s">
        <v>70</v>
      </c>
      <c r="K5440" s="337" t="s">
        <v>34</v>
      </c>
      <c r="L5440" s="21" t="str">
        <f>VLOOKUP($K5440,TONG_SL!$A:$D,2,0)</f>
        <v>Tai heo muối 200g</v>
      </c>
      <c r="N5440" s="21" t="str">
        <f t="shared" si="549"/>
        <v>K-C6</v>
      </c>
      <c r="Q5440" s="21" t="str">
        <f>VLOOKUP(K5440,TONG_SL!$A:$D,3,0)</f>
        <v>Túi</v>
      </c>
      <c r="R5440" s="263">
        <v>3</v>
      </c>
      <c r="S5440" s="263"/>
      <c r="T5440" s="263">
        <f>VLOOKUP(VLOOKUP(G5440,Ma_KH!$A:$R,18,0)&amp;K5440,Gia_MB!$A:$F,6,0)</f>
        <v>55595</v>
      </c>
      <c r="U5440" s="264">
        <f t="shared" si="545"/>
        <v>166785</v>
      </c>
      <c r="V5440" s="263"/>
      <c r="W5440" s="265">
        <f t="shared" si="546"/>
        <v>0</v>
      </c>
      <c r="X5440" s="266" t="str">
        <f t="shared" si="547"/>
        <v>8</v>
      </c>
      <c r="Y5440" s="263"/>
      <c r="Z5440" s="264">
        <f t="shared" si="548"/>
        <v>13342.800000000001</v>
      </c>
      <c r="AA5440" s="267">
        <f>VLOOKUP(G5440,Ma_KH!$A:$R,14,0)</f>
        <v>60</v>
      </c>
    </row>
    <row r="5441" spans="1:27" hidden="1" x14ac:dyDescent="0.25">
      <c r="A5441" s="259">
        <v>45996</v>
      </c>
      <c r="B5441" s="260">
        <v>4180908305</v>
      </c>
      <c r="C5441" s="151" t="s">
        <v>7767</v>
      </c>
      <c r="D5441" s="237">
        <v>46001</v>
      </c>
      <c r="E5441" s="262"/>
      <c r="F5441" s="261"/>
      <c r="G5441" s="32" t="s">
        <v>1443</v>
      </c>
      <c r="H5441" s="262"/>
      <c r="I5441" s="260">
        <v>4180908305</v>
      </c>
      <c r="J5441" s="260" t="s">
        <v>70</v>
      </c>
      <c r="K5441" s="337" t="s">
        <v>27</v>
      </c>
      <c r="L5441" s="21" t="str">
        <f>VLOOKUP($K5441,TONG_SL!$A:$D,2,0)</f>
        <v>Chân giò heo muối 300g</v>
      </c>
      <c r="N5441" s="21" t="str">
        <f t="shared" si="549"/>
        <v>K-C6</v>
      </c>
      <c r="Q5441" s="21" t="str">
        <f>VLOOKUP(K5441,TONG_SL!$A:$D,3,0)</f>
        <v>Túi</v>
      </c>
      <c r="R5441" s="263">
        <v>2</v>
      </c>
      <c r="S5441" s="263"/>
      <c r="T5441" s="263">
        <f>VLOOKUP(VLOOKUP(G5441,Ma_KH!$A:$R,18,0)&amp;K5441,Gia_MB!$A:$F,6,0)</f>
        <v>73431</v>
      </c>
      <c r="U5441" s="264">
        <f t="shared" si="545"/>
        <v>146862</v>
      </c>
      <c r="V5441" s="263"/>
      <c r="W5441" s="265">
        <f t="shared" si="546"/>
        <v>0</v>
      </c>
      <c r="X5441" s="266" t="str">
        <f t="shared" si="547"/>
        <v>8</v>
      </c>
      <c r="Y5441" s="263"/>
      <c r="Z5441" s="264">
        <f t="shared" si="548"/>
        <v>11748.960000000001</v>
      </c>
      <c r="AA5441" s="267">
        <f>VLOOKUP(G5441,Ma_KH!$A:$R,14,0)</f>
        <v>60</v>
      </c>
    </row>
    <row r="5442" spans="1:27" hidden="1" x14ac:dyDescent="0.25">
      <c r="A5442" s="259">
        <v>45996</v>
      </c>
      <c r="B5442" s="260">
        <v>4180908305</v>
      </c>
      <c r="C5442" s="151" t="s">
        <v>7767</v>
      </c>
      <c r="D5442" s="237">
        <v>46001</v>
      </c>
      <c r="E5442" s="262"/>
      <c r="F5442" s="261"/>
      <c r="G5442" s="32" t="s">
        <v>1443</v>
      </c>
      <c r="H5442" s="262"/>
      <c r="I5442" s="260">
        <v>4180908305</v>
      </c>
      <c r="J5442" s="260" t="s">
        <v>70</v>
      </c>
      <c r="K5442" s="337" t="s">
        <v>37</v>
      </c>
      <c r="L5442" s="21" t="str">
        <f>VLOOKUP($K5442,TONG_SL!$A:$D,2,0)</f>
        <v>Chả cốm 300g</v>
      </c>
      <c r="N5442" s="21" t="str">
        <f t="shared" si="549"/>
        <v>K-C6</v>
      </c>
      <c r="Q5442" s="21" t="str">
        <f>VLOOKUP(K5442,TONG_SL!$A:$D,3,0)</f>
        <v>Túi</v>
      </c>
      <c r="R5442" s="263">
        <v>3</v>
      </c>
      <c r="S5442" s="263"/>
      <c r="T5442" s="263">
        <f>VLOOKUP(VLOOKUP(G5442,Ma_KH!$A:$R,18,0)&amp;K5442,Gia_MB!$A:$F,6,0)</f>
        <v>74250</v>
      </c>
      <c r="U5442" s="264">
        <f t="shared" si="545"/>
        <v>222750</v>
      </c>
      <c r="V5442" s="263"/>
      <c r="W5442" s="265">
        <f t="shared" si="546"/>
        <v>0</v>
      </c>
      <c r="X5442" s="266" t="str">
        <f t="shared" si="547"/>
        <v>8</v>
      </c>
      <c r="Y5442" s="263"/>
      <c r="Z5442" s="264">
        <f t="shared" si="548"/>
        <v>17820</v>
      </c>
      <c r="AA5442" s="267">
        <f>VLOOKUP(G5442,Ma_KH!$A:$R,14,0)</f>
        <v>60</v>
      </c>
    </row>
    <row r="5443" spans="1:27" hidden="1" x14ac:dyDescent="0.25">
      <c r="A5443" s="259">
        <v>45996</v>
      </c>
      <c r="B5443" s="260">
        <v>4180907864</v>
      </c>
      <c r="C5443" s="151" t="s">
        <v>7767</v>
      </c>
      <c r="D5443" s="237">
        <v>46001</v>
      </c>
      <c r="E5443" s="262"/>
      <c r="F5443" s="261"/>
      <c r="G5443" s="32" t="s">
        <v>254</v>
      </c>
      <c r="H5443" s="262"/>
      <c r="I5443" s="260">
        <v>4180907864</v>
      </c>
      <c r="J5443" s="260" t="s">
        <v>70</v>
      </c>
      <c r="K5443" s="337" t="s">
        <v>27</v>
      </c>
      <c r="L5443" s="21" t="str">
        <f>VLOOKUP($K5443,TONG_SL!$A:$D,2,0)</f>
        <v>Chân giò heo muối 300g</v>
      </c>
      <c r="N5443" s="21" t="str">
        <f t="shared" si="549"/>
        <v>K-C6</v>
      </c>
      <c r="Q5443" s="21" t="str">
        <f>VLOOKUP(K5443,TONG_SL!$A:$D,3,0)</f>
        <v>Túi</v>
      </c>
      <c r="R5443" s="263">
        <v>3</v>
      </c>
      <c r="S5443" s="263"/>
      <c r="T5443" s="263">
        <f>VLOOKUP(VLOOKUP(G5443,Ma_KH!$A:$R,18,0)&amp;K5443,Gia_MB!$A:$F,6,0)</f>
        <v>73431</v>
      </c>
      <c r="U5443" s="264">
        <f t="shared" si="545"/>
        <v>220293</v>
      </c>
      <c r="V5443" s="263"/>
      <c r="W5443" s="265">
        <f t="shared" si="546"/>
        <v>0</v>
      </c>
      <c r="X5443" s="266" t="str">
        <f t="shared" si="547"/>
        <v>8</v>
      </c>
      <c r="Y5443" s="263"/>
      <c r="Z5443" s="264">
        <f t="shared" si="548"/>
        <v>17623.439999999999</v>
      </c>
      <c r="AA5443" s="267">
        <f>VLOOKUP(G5443,Ma_KH!$A:$R,14,0)</f>
        <v>60</v>
      </c>
    </row>
    <row r="5444" spans="1:27" hidden="1" x14ac:dyDescent="0.25">
      <c r="A5444" s="259">
        <v>45996</v>
      </c>
      <c r="B5444" s="260">
        <v>4180907864</v>
      </c>
      <c r="C5444" s="151" t="s">
        <v>7767</v>
      </c>
      <c r="D5444" s="237">
        <v>46001</v>
      </c>
      <c r="E5444" s="262"/>
      <c r="F5444" s="261"/>
      <c r="G5444" s="32" t="s">
        <v>254</v>
      </c>
      <c r="H5444" s="262"/>
      <c r="I5444" s="260">
        <v>4180907864</v>
      </c>
      <c r="J5444" s="260" t="s">
        <v>70</v>
      </c>
      <c r="K5444" s="337" t="s">
        <v>30</v>
      </c>
      <c r="L5444" s="21" t="str">
        <f>VLOOKUP($K5444,TONG_SL!$A:$D,2,0)</f>
        <v>Gà muối 500g</v>
      </c>
      <c r="N5444" s="21" t="str">
        <f t="shared" si="549"/>
        <v>K-C6</v>
      </c>
      <c r="Q5444" s="21" t="str">
        <f>VLOOKUP(K5444,TONG_SL!$A:$D,3,0)</f>
        <v>Túi</v>
      </c>
      <c r="R5444" s="263">
        <v>3</v>
      </c>
      <c r="S5444" s="263"/>
      <c r="T5444" s="263">
        <f>VLOOKUP(VLOOKUP(G5444,Ma_KH!$A:$R,18,0)&amp;K5444,Gia_MB!$A:$F,6,0)</f>
        <v>111058</v>
      </c>
      <c r="U5444" s="264">
        <f t="shared" si="545"/>
        <v>333174</v>
      </c>
      <c r="V5444" s="263"/>
      <c r="W5444" s="265">
        <f t="shared" si="546"/>
        <v>0</v>
      </c>
      <c r="X5444" s="266" t="str">
        <f t="shared" si="547"/>
        <v>8</v>
      </c>
      <c r="Y5444" s="263"/>
      <c r="Z5444" s="264">
        <f t="shared" si="548"/>
        <v>26653.920000000002</v>
      </c>
      <c r="AA5444" s="267">
        <f>VLOOKUP(G5444,Ma_KH!$A:$R,14,0)</f>
        <v>60</v>
      </c>
    </row>
    <row r="5445" spans="1:27" hidden="1" x14ac:dyDescent="0.25">
      <c r="A5445" s="259">
        <v>45996</v>
      </c>
      <c r="B5445" s="260">
        <v>4180907864</v>
      </c>
      <c r="C5445" s="151" t="s">
        <v>7767</v>
      </c>
      <c r="D5445" s="237">
        <v>46001</v>
      </c>
      <c r="E5445" s="262"/>
      <c r="F5445" s="261"/>
      <c r="G5445" s="32" t="s">
        <v>254</v>
      </c>
      <c r="H5445" s="262"/>
      <c r="I5445" s="260">
        <v>4180907864</v>
      </c>
      <c r="J5445" s="260" t="s">
        <v>70</v>
      </c>
      <c r="K5445" s="337" t="s">
        <v>34</v>
      </c>
      <c r="L5445" s="21" t="str">
        <f>VLOOKUP($K5445,TONG_SL!$A:$D,2,0)</f>
        <v>Tai heo muối 200g</v>
      </c>
      <c r="N5445" s="21" t="str">
        <f t="shared" si="549"/>
        <v>K-C6</v>
      </c>
      <c r="Q5445" s="21" t="str">
        <f>VLOOKUP(K5445,TONG_SL!$A:$D,3,0)</f>
        <v>Túi</v>
      </c>
      <c r="R5445" s="263">
        <v>3</v>
      </c>
      <c r="S5445" s="263"/>
      <c r="T5445" s="263">
        <f>VLOOKUP(VLOOKUP(G5445,Ma_KH!$A:$R,18,0)&amp;K5445,Gia_MB!$A:$F,6,0)</f>
        <v>55595</v>
      </c>
      <c r="U5445" s="264">
        <f t="shared" si="545"/>
        <v>166785</v>
      </c>
      <c r="V5445" s="263"/>
      <c r="W5445" s="265">
        <f t="shared" si="546"/>
        <v>0</v>
      </c>
      <c r="X5445" s="266" t="str">
        <f t="shared" si="547"/>
        <v>8</v>
      </c>
      <c r="Y5445" s="263"/>
      <c r="Z5445" s="264">
        <f t="shared" si="548"/>
        <v>13342.800000000001</v>
      </c>
      <c r="AA5445" s="267">
        <f>VLOOKUP(G5445,Ma_KH!$A:$R,14,0)</f>
        <v>60</v>
      </c>
    </row>
    <row r="5446" spans="1:27" hidden="1" x14ac:dyDescent="0.25">
      <c r="A5446" s="259">
        <v>45996</v>
      </c>
      <c r="B5446" s="260">
        <v>4180907864</v>
      </c>
      <c r="C5446" s="151" t="s">
        <v>7767</v>
      </c>
      <c r="D5446" s="237">
        <v>46001</v>
      </c>
      <c r="E5446" s="262"/>
      <c r="F5446" s="261"/>
      <c r="G5446" s="32" t="s">
        <v>254</v>
      </c>
      <c r="H5446" s="262"/>
      <c r="I5446" s="260">
        <v>4180907864</v>
      </c>
      <c r="J5446" s="260" t="s">
        <v>70</v>
      </c>
      <c r="K5446" s="337" t="s">
        <v>32</v>
      </c>
      <c r="L5446" s="21" t="str">
        <f>VLOOKUP($K5446,TONG_SL!$A:$D,2,0)</f>
        <v>Giò Tai Lưỡi Xào 250g</v>
      </c>
      <c r="N5446" s="21" t="str">
        <f t="shared" si="549"/>
        <v>K-C6</v>
      </c>
      <c r="Q5446" s="21" t="str">
        <f>VLOOKUP(K5446,TONG_SL!$A:$D,3,0)</f>
        <v>Túi</v>
      </c>
      <c r="R5446" s="263">
        <v>3</v>
      </c>
      <c r="S5446" s="263"/>
      <c r="T5446" s="263">
        <f>VLOOKUP(VLOOKUP(G5446,Ma_KH!$A:$R,18,0)&amp;K5446,Gia_MB!$A:$F,6,0)</f>
        <v>50182</v>
      </c>
      <c r="U5446" s="264">
        <f t="shared" si="545"/>
        <v>150546</v>
      </c>
      <c r="V5446" s="263"/>
      <c r="W5446" s="265">
        <f t="shared" si="546"/>
        <v>0</v>
      </c>
      <c r="X5446" s="266" t="str">
        <f t="shared" si="547"/>
        <v>8</v>
      </c>
      <c r="Y5446" s="263"/>
      <c r="Z5446" s="264">
        <f t="shared" si="548"/>
        <v>12043.68</v>
      </c>
      <c r="AA5446" s="267">
        <f>VLOOKUP(G5446,Ma_KH!$A:$R,14,0)</f>
        <v>60</v>
      </c>
    </row>
    <row r="5447" spans="1:27" hidden="1" x14ac:dyDescent="0.25">
      <c r="A5447" s="259">
        <v>45999</v>
      </c>
      <c r="B5447" s="260">
        <v>4181060904</v>
      </c>
      <c r="C5447" s="151" t="s">
        <v>7767</v>
      </c>
      <c r="D5447" s="237">
        <v>46001</v>
      </c>
      <c r="E5447" s="262"/>
      <c r="F5447" s="261"/>
      <c r="G5447" s="32" t="s">
        <v>1642</v>
      </c>
      <c r="H5447" s="262"/>
      <c r="I5447" s="260">
        <v>4181060904</v>
      </c>
      <c r="J5447" s="260" t="s">
        <v>70</v>
      </c>
      <c r="K5447" s="337" t="s">
        <v>30</v>
      </c>
      <c r="L5447" s="21" t="str">
        <f>VLOOKUP($K5447,TONG_SL!$A:$D,2,0)</f>
        <v>Gà muối 500g</v>
      </c>
      <c r="N5447" s="21" t="str">
        <f t="shared" si="549"/>
        <v>K-C6</v>
      </c>
      <c r="Q5447" s="21" t="str">
        <f>VLOOKUP(K5447,TONG_SL!$A:$D,3,0)</f>
        <v>Túi</v>
      </c>
      <c r="R5447" s="263">
        <v>5</v>
      </c>
      <c r="S5447" s="263"/>
      <c r="T5447" s="263">
        <f>VLOOKUP(VLOOKUP(G5447,Ma_KH!$A:$R,18,0)&amp;K5447,Gia_MB!$A:$F,6,0)</f>
        <v>111058</v>
      </c>
      <c r="U5447" s="264">
        <f t="shared" si="545"/>
        <v>555290</v>
      </c>
      <c r="V5447" s="263"/>
      <c r="W5447" s="265">
        <f t="shared" si="546"/>
        <v>0</v>
      </c>
      <c r="X5447" s="266" t="str">
        <f t="shared" si="547"/>
        <v>8</v>
      </c>
      <c r="Y5447" s="263"/>
      <c r="Z5447" s="264">
        <f t="shared" si="548"/>
        <v>44423.200000000004</v>
      </c>
      <c r="AA5447" s="267">
        <f>VLOOKUP(G5447,Ma_KH!$A:$R,14,0)</f>
        <v>60</v>
      </c>
    </row>
    <row r="5448" spans="1:27" hidden="1" x14ac:dyDescent="0.25">
      <c r="A5448" s="259">
        <v>45999</v>
      </c>
      <c r="B5448" s="260">
        <v>4181060904</v>
      </c>
      <c r="C5448" s="151" t="s">
        <v>7767</v>
      </c>
      <c r="D5448" s="237">
        <v>46001</v>
      </c>
      <c r="E5448" s="262"/>
      <c r="F5448" s="261"/>
      <c r="G5448" s="32" t="s">
        <v>1642</v>
      </c>
      <c r="H5448" s="262"/>
      <c r="I5448" s="260">
        <v>4181060904</v>
      </c>
      <c r="J5448" s="260" t="s">
        <v>70</v>
      </c>
      <c r="K5448" s="337" t="s">
        <v>39</v>
      </c>
      <c r="L5448" s="21" t="str">
        <f>VLOOKUP($K5448,TONG_SL!$A:$D,2,0)</f>
        <v>Chả nướng 300g</v>
      </c>
      <c r="N5448" s="21" t="str">
        <f t="shared" si="549"/>
        <v>K-C6</v>
      </c>
      <c r="Q5448" s="21" t="str">
        <f>VLOOKUP(K5448,TONG_SL!$A:$D,3,0)</f>
        <v>Túi</v>
      </c>
      <c r="R5448" s="263">
        <v>3</v>
      </c>
      <c r="S5448" s="263"/>
      <c r="T5448" s="263">
        <f>VLOOKUP(VLOOKUP(G5448,Ma_KH!$A:$R,18,0)&amp;K5448,Gia_MB!$A:$F,6,0)</f>
        <v>70950</v>
      </c>
      <c r="U5448" s="264">
        <f t="shared" si="545"/>
        <v>212850</v>
      </c>
      <c r="V5448" s="263"/>
      <c r="W5448" s="265">
        <f t="shared" si="546"/>
        <v>0</v>
      </c>
      <c r="X5448" s="266" t="str">
        <f t="shared" si="547"/>
        <v>8</v>
      </c>
      <c r="Y5448" s="263"/>
      <c r="Z5448" s="264">
        <f t="shared" si="548"/>
        <v>17028</v>
      </c>
      <c r="AA5448" s="267">
        <f>VLOOKUP(G5448,Ma_KH!$A:$R,14,0)</f>
        <v>60</v>
      </c>
    </row>
    <row r="5449" spans="1:27" hidden="1" x14ac:dyDescent="0.25">
      <c r="A5449" s="259">
        <v>45999</v>
      </c>
      <c r="B5449" s="260">
        <v>4181060904</v>
      </c>
      <c r="C5449" s="151" t="s">
        <v>7767</v>
      </c>
      <c r="D5449" s="237">
        <v>46001</v>
      </c>
      <c r="E5449" s="262"/>
      <c r="F5449" s="261"/>
      <c r="G5449" s="32" t="s">
        <v>1642</v>
      </c>
      <c r="H5449" s="262"/>
      <c r="I5449" s="260">
        <v>4181060904</v>
      </c>
      <c r="J5449" s="260" t="s">
        <v>70</v>
      </c>
      <c r="K5449" s="337" t="s">
        <v>32</v>
      </c>
      <c r="L5449" s="21" t="str">
        <f>VLOOKUP($K5449,TONG_SL!$A:$D,2,0)</f>
        <v>Giò Tai Lưỡi Xào 250g</v>
      </c>
      <c r="N5449" s="21" t="str">
        <f t="shared" si="549"/>
        <v>K-C6</v>
      </c>
      <c r="Q5449" s="21" t="str">
        <f>VLOOKUP(K5449,TONG_SL!$A:$D,3,0)</f>
        <v>Túi</v>
      </c>
      <c r="R5449" s="263">
        <v>10</v>
      </c>
      <c r="S5449" s="263"/>
      <c r="T5449" s="263">
        <f>VLOOKUP(VLOOKUP(G5449,Ma_KH!$A:$R,18,0)&amp;K5449,Gia_MB!$A:$F,6,0)</f>
        <v>50182</v>
      </c>
      <c r="U5449" s="264">
        <f t="shared" si="545"/>
        <v>501820</v>
      </c>
      <c r="V5449" s="263"/>
      <c r="W5449" s="265">
        <f t="shared" si="546"/>
        <v>0</v>
      </c>
      <c r="X5449" s="266" t="str">
        <f t="shared" si="547"/>
        <v>8</v>
      </c>
      <c r="Y5449" s="263"/>
      <c r="Z5449" s="264">
        <f t="shared" si="548"/>
        <v>40145.599999999999</v>
      </c>
      <c r="AA5449" s="267">
        <f>VLOOKUP(G5449,Ma_KH!$A:$R,14,0)</f>
        <v>60</v>
      </c>
    </row>
    <row r="5450" spans="1:27" hidden="1" x14ac:dyDescent="0.25">
      <c r="A5450" s="259">
        <v>45999</v>
      </c>
      <c r="B5450" s="260">
        <v>4181060904</v>
      </c>
      <c r="C5450" s="151" t="s">
        <v>7767</v>
      </c>
      <c r="D5450" s="237">
        <v>46001</v>
      </c>
      <c r="E5450" s="262"/>
      <c r="F5450" s="261"/>
      <c r="G5450" s="32" t="s">
        <v>1642</v>
      </c>
      <c r="H5450" s="262"/>
      <c r="I5450" s="260">
        <v>4181060904</v>
      </c>
      <c r="J5450" s="260" t="s">
        <v>70</v>
      </c>
      <c r="K5450" s="337" t="s">
        <v>27</v>
      </c>
      <c r="L5450" s="21" t="str">
        <f>VLOOKUP($K5450,TONG_SL!$A:$D,2,0)</f>
        <v>Chân giò heo muối 300g</v>
      </c>
      <c r="N5450" s="21" t="str">
        <f t="shared" si="549"/>
        <v>K-C6</v>
      </c>
      <c r="Q5450" s="21" t="str">
        <f>VLOOKUP(K5450,TONG_SL!$A:$D,3,0)</f>
        <v>Túi</v>
      </c>
      <c r="R5450" s="263">
        <v>10</v>
      </c>
      <c r="S5450" s="263"/>
      <c r="T5450" s="263">
        <f>VLOOKUP(VLOOKUP(G5450,Ma_KH!$A:$R,18,0)&amp;K5450,Gia_MB!$A:$F,6,0)</f>
        <v>73431</v>
      </c>
      <c r="U5450" s="264">
        <f t="shared" ref="U5450:U5513" si="550">T5450*R5450</f>
        <v>734310</v>
      </c>
      <c r="V5450" s="263"/>
      <c r="W5450" s="265">
        <f t="shared" ref="W5450:W5513" si="551">U5450*V5450</f>
        <v>0</v>
      </c>
      <c r="X5450" s="266" t="str">
        <f t="shared" ref="X5450:X5513" si="552">IF(B5450&lt;&gt;"","8","0")</f>
        <v>8</v>
      </c>
      <c r="Y5450" s="263"/>
      <c r="Z5450" s="264">
        <f t="shared" ref="Z5450:Z5513" si="553">U5450*X5450%</f>
        <v>58744.800000000003</v>
      </c>
      <c r="AA5450" s="267">
        <f>VLOOKUP(G5450,Ma_KH!$A:$R,14,0)</f>
        <v>60</v>
      </c>
    </row>
    <row r="5451" spans="1:27" hidden="1" x14ac:dyDescent="0.25">
      <c r="A5451" s="259">
        <v>45997</v>
      </c>
      <c r="B5451" s="260" t="s">
        <v>8638</v>
      </c>
      <c r="C5451" s="151" t="s">
        <v>7767</v>
      </c>
      <c r="D5451" s="237">
        <v>46001</v>
      </c>
      <c r="E5451" s="262"/>
      <c r="F5451" s="261"/>
      <c r="G5451" s="32" t="s">
        <v>1277</v>
      </c>
      <c r="H5451" s="262"/>
      <c r="I5451" s="260" t="s">
        <v>8638</v>
      </c>
      <c r="J5451" s="260" t="s">
        <v>70</v>
      </c>
      <c r="K5451" s="337" t="s">
        <v>30</v>
      </c>
      <c r="L5451" s="21" t="str">
        <f>VLOOKUP($K5451,TONG_SL!$A:$D,2,0)</f>
        <v>Gà muối 500g</v>
      </c>
      <c r="N5451" s="21" t="str">
        <f t="shared" si="549"/>
        <v>K-C6</v>
      </c>
      <c r="Q5451" s="21" t="str">
        <f>VLOOKUP(K5451,TONG_SL!$A:$D,3,0)</f>
        <v>Túi</v>
      </c>
      <c r="R5451" s="263">
        <v>8</v>
      </c>
      <c r="S5451" s="263"/>
      <c r="T5451" s="263">
        <f>VLOOKUP(VLOOKUP(G5451,Ma_KH!$A:$R,18,0)&amp;K5451,Gia_MB!$A:$F,6,0)</f>
        <v>111058</v>
      </c>
      <c r="U5451" s="264">
        <f t="shared" si="550"/>
        <v>888464</v>
      </c>
      <c r="V5451" s="263"/>
      <c r="W5451" s="265">
        <f t="shared" si="551"/>
        <v>0</v>
      </c>
      <c r="X5451" s="266" t="str">
        <f t="shared" si="552"/>
        <v>8</v>
      </c>
      <c r="Y5451" s="263"/>
      <c r="Z5451" s="264">
        <f t="shared" si="553"/>
        <v>71077.119999999995</v>
      </c>
      <c r="AA5451" s="267">
        <f>VLOOKUP(G5451,Ma_KH!$A:$R,14,0)</f>
        <v>60</v>
      </c>
    </row>
    <row r="5452" spans="1:27" hidden="1" x14ac:dyDescent="0.25">
      <c r="A5452" s="259">
        <v>45997</v>
      </c>
      <c r="B5452" s="260" t="s">
        <v>8638</v>
      </c>
      <c r="C5452" s="151" t="s">
        <v>7767</v>
      </c>
      <c r="D5452" s="237">
        <v>46001</v>
      </c>
      <c r="E5452" s="262"/>
      <c r="F5452" s="261"/>
      <c r="G5452" s="32" t="s">
        <v>1277</v>
      </c>
      <c r="H5452" s="262"/>
      <c r="I5452" s="260" t="s">
        <v>8638</v>
      </c>
      <c r="J5452" s="260" t="s">
        <v>70</v>
      </c>
      <c r="K5452" s="337" t="s">
        <v>27</v>
      </c>
      <c r="L5452" s="21" t="str">
        <f>VLOOKUP($K5452,TONG_SL!$A:$D,2,0)</f>
        <v>Chân giò heo muối 300g</v>
      </c>
      <c r="N5452" s="21" t="str">
        <f t="shared" si="549"/>
        <v>K-C6</v>
      </c>
      <c r="Q5452" s="21" t="str">
        <f>VLOOKUP(K5452,TONG_SL!$A:$D,3,0)</f>
        <v>Túi</v>
      </c>
      <c r="R5452" s="263">
        <v>4</v>
      </c>
      <c r="S5452" s="263"/>
      <c r="T5452" s="263">
        <f>VLOOKUP(VLOOKUP(G5452,Ma_KH!$A:$R,18,0)&amp;K5452,Gia_MB!$A:$F,6,0)</f>
        <v>73431</v>
      </c>
      <c r="U5452" s="264">
        <f t="shared" si="550"/>
        <v>293724</v>
      </c>
      <c r="V5452" s="263"/>
      <c r="W5452" s="265">
        <f t="shared" si="551"/>
        <v>0</v>
      </c>
      <c r="X5452" s="266" t="str">
        <f t="shared" si="552"/>
        <v>8</v>
      </c>
      <c r="Y5452" s="263"/>
      <c r="Z5452" s="264">
        <f t="shared" si="553"/>
        <v>23497.920000000002</v>
      </c>
      <c r="AA5452" s="267">
        <f>VLOOKUP(G5452,Ma_KH!$A:$R,14,0)</f>
        <v>60</v>
      </c>
    </row>
    <row r="5453" spans="1:27" hidden="1" x14ac:dyDescent="0.25">
      <c r="A5453" s="259">
        <v>45997</v>
      </c>
      <c r="B5453" s="260" t="s">
        <v>8638</v>
      </c>
      <c r="C5453" s="151" t="s">
        <v>7767</v>
      </c>
      <c r="D5453" s="237">
        <v>46001</v>
      </c>
      <c r="E5453" s="262"/>
      <c r="F5453" s="261"/>
      <c r="G5453" s="32" t="s">
        <v>1277</v>
      </c>
      <c r="H5453" s="262"/>
      <c r="I5453" s="260" t="s">
        <v>8638</v>
      </c>
      <c r="J5453" s="260" t="s">
        <v>70</v>
      </c>
      <c r="K5453" s="337" t="s">
        <v>32</v>
      </c>
      <c r="L5453" s="21" t="str">
        <f>VLOOKUP($K5453,TONG_SL!$A:$D,2,0)</f>
        <v>Giò Tai Lưỡi Xào 250g</v>
      </c>
      <c r="N5453" s="21" t="str">
        <f t="shared" si="549"/>
        <v>K-C6</v>
      </c>
      <c r="Q5453" s="21" t="str">
        <f>VLOOKUP(K5453,TONG_SL!$A:$D,3,0)</f>
        <v>Túi</v>
      </c>
      <c r="R5453" s="263">
        <v>5</v>
      </c>
      <c r="S5453" s="263"/>
      <c r="T5453" s="263">
        <f>VLOOKUP(VLOOKUP(G5453,Ma_KH!$A:$R,18,0)&amp;K5453,Gia_MB!$A:$F,6,0)</f>
        <v>50182</v>
      </c>
      <c r="U5453" s="264">
        <f t="shared" si="550"/>
        <v>250910</v>
      </c>
      <c r="V5453" s="263"/>
      <c r="W5453" s="265">
        <f t="shared" si="551"/>
        <v>0</v>
      </c>
      <c r="X5453" s="266" t="str">
        <f t="shared" si="552"/>
        <v>8</v>
      </c>
      <c r="Y5453" s="263"/>
      <c r="Z5453" s="264">
        <f t="shared" si="553"/>
        <v>20072.8</v>
      </c>
      <c r="AA5453" s="267">
        <f>VLOOKUP(G5453,Ma_KH!$A:$R,14,0)</f>
        <v>60</v>
      </c>
    </row>
    <row r="5454" spans="1:27" hidden="1" x14ac:dyDescent="0.25">
      <c r="A5454" s="259">
        <v>45997</v>
      </c>
      <c r="B5454" s="260" t="s">
        <v>8638</v>
      </c>
      <c r="C5454" s="151" t="s">
        <v>7767</v>
      </c>
      <c r="D5454" s="237">
        <v>46001</v>
      </c>
      <c r="E5454" s="262"/>
      <c r="F5454" s="261"/>
      <c r="G5454" s="32" t="s">
        <v>1277</v>
      </c>
      <c r="H5454" s="262"/>
      <c r="I5454" s="260" t="s">
        <v>8638</v>
      </c>
      <c r="J5454" s="260" t="s">
        <v>70</v>
      </c>
      <c r="K5454" s="337" t="s">
        <v>48</v>
      </c>
      <c r="L5454" s="21" t="str">
        <f>VLOOKUP($K5454,TONG_SL!$A:$D,2,0)</f>
        <v>Mọc Nấm Hương 250g</v>
      </c>
      <c r="N5454" s="21" t="str">
        <f t="shared" si="549"/>
        <v>K-C6</v>
      </c>
      <c r="Q5454" s="21" t="str">
        <f>VLOOKUP(K5454,TONG_SL!$A:$D,3,0)</f>
        <v>Túi</v>
      </c>
      <c r="R5454" s="263">
        <v>5</v>
      </c>
      <c r="S5454" s="263"/>
      <c r="T5454" s="263">
        <f>VLOOKUP(VLOOKUP(G5454,Ma_KH!$A:$R,18,0)&amp;K5454,Gia_MB!$A:$F,6,0)</f>
        <v>46000</v>
      </c>
      <c r="U5454" s="264">
        <f t="shared" si="550"/>
        <v>230000</v>
      </c>
      <c r="V5454" s="263"/>
      <c r="W5454" s="265">
        <f t="shared" si="551"/>
        <v>0</v>
      </c>
      <c r="X5454" s="266" t="str">
        <f t="shared" si="552"/>
        <v>8</v>
      </c>
      <c r="Y5454" s="263"/>
      <c r="Z5454" s="264">
        <f t="shared" si="553"/>
        <v>18400</v>
      </c>
      <c r="AA5454" s="267">
        <f>VLOOKUP(G5454,Ma_KH!$A:$R,14,0)</f>
        <v>60</v>
      </c>
    </row>
    <row r="5455" spans="1:27" hidden="1" x14ac:dyDescent="0.25">
      <c r="A5455" s="259">
        <v>45997</v>
      </c>
      <c r="B5455" s="260" t="s">
        <v>8638</v>
      </c>
      <c r="C5455" s="151" t="s">
        <v>7767</v>
      </c>
      <c r="D5455" s="237">
        <v>46001</v>
      </c>
      <c r="E5455" s="262"/>
      <c r="F5455" s="261"/>
      <c r="G5455" s="32" t="s">
        <v>1277</v>
      </c>
      <c r="H5455" s="262"/>
      <c r="I5455" s="260" t="s">
        <v>8638</v>
      </c>
      <c r="J5455" s="260" t="s">
        <v>70</v>
      </c>
      <c r="K5455" s="337" t="s">
        <v>37</v>
      </c>
      <c r="L5455" s="21" t="str">
        <f>VLOOKUP($K5455,TONG_SL!$A:$D,2,0)</f>
        <v>Chả cốm 300g</v>
      </c>
      <c r="N5455" s="21" t="str">
        <f t="shared" si="549"/>
        <v>K-C6</v>
      </c>
      <c r="Q5455" s="21" t="str">
        <f>VLOOKUP(K5455,TONG_SL!$A:$D,3,0)</f>
        <v>Túi</v>
      </c>
      <c r="R5455" s="263">
        <v>5</v>
      </c>
      <c r="S5455" s="263"/>
      <c r="T5455" s="263">
        <f>VLOOKUP(VLOOKUP(G5455,Ma_KH!$A:$R,18,0)&amp;K5455,Gia_MB!$A:$F,6,0)</f>
        <v>74250</v>
      </c>
      <c r="U5455" s="264">
        <f t="shared" si="550"/>
        <v>371250</v>
      </c>
      <c r="V5455" s="263"/>
      <c r="W5455" s="265">
        <f t="shared" si="551"/>
        <v>0</v>
      </c>
      <c r="X5455" s="266" t="str">
        <f t="shared" si="552"/>
        <v>8</v>
      </c>
      <c r="Y5455" s="263"/>
      <c r="Z5455" s="264">
        <f t="shared" si="553"/>
        <v>29700</v>
      </c>
      <c r="AA5455" s="267">
        <f>VLOOKUP(G5455,Ma_KH!$A:$R,14,0)</f>
        <v>60</v>
      </c>
    </row>
    <row r="5456" spans="1:27" hidden="1" x14ac:dyDescent="0.25">
      <c r="A5456" s="259">
        <v>45997</v>
      </c>
      <c r="B5456" s="260" t="s">
        <v>8638</v>
      </c>
      <c r="C5456" s="151" t="s">
        <v>7767</v>
      </c>
      <c r="D5456" s="237">
        <v>46001</v>
      </c>
      <c r="E5456" s="262"/>
      <c r="F5456" s="261"/>
      <c r="G5456" s="32" t="s">
        <v>1277</v>
      </c>
      <c r="H5456" s="262"/>
      <c r="I5456" s="260" t="s">
        <v>8638</v>
      </c>
      <c r="J5456" s="260" t="s">
        <v>70</v>
      </c>
      <c r="K5456" s="337" t="s">
        <v>39</v>
      </c>
      <c r="L5456" s="21" t="str">
        <f>VLOOKUP($K5456,TONG_SL!$A:$D,2,0)</f>
        <v>Chả nướng 300g</v>
      </c>
      <c r="N5456" s="21" t="str">
        <f t="shared" si="549"/>
        <v>K-C6</v>
      </c>
      <c r="Q5456" s="21" t="str">
        <f>VLOOKUP(K5456,TONG_SL!$A:$D,3,0)</f>
        <v>Túi</v>
      </c>
      <c r="R5456" s="263">
        <v>5</v>
      </c>
      <c r="S5456" s="263"/>
      <c r="T5456" s="263">
        <f>VLOOKUP(VLOOKUP(G5456,Ma_KH!$A:$R,18,0)&amp;K5456,Gia_MB!$A:$F,6,0)</f>
        <v>70950</v>
      </c>
      <c r="U5456" s="264">
        <f t="shared" si="550"/>
        <v>354750</v>
      </c>
      <c r="V5456" s="263"/>
      <c r="W5456" s="265">
        <f t="shared" si="551"/>
        <v>0</v>
      </c>
      <c r="X5456" s="266" t="str">
        <f t="shared" si="552"/>
        <v>8</v>
      </c>
      <c r="Y5456" s="263"/>
      <c r="Z5456" s="264">
        <f t="shared" si="553"/>
        <v>28380</v>
      </c>
      <c r="AA5456" s="267">
        <f>VLOOKUP(G5456,Ma_KH!$A:$R,14,0)</f>
        <v>60</v>
      </c>
    </row>
    <row r="5457" spans="1:27" hidden="1" x14ac:dyDescent="0.25">
      <c r="A5457" s="259">
        <v>45997</v>
      </c>
      <c r="B5457" s="260" t="s">
        <v>8639</v>
      </c>
      <c r="C5457" s="151" t="s">
        <v>7767</v>
      </c>
      <c r="D5457" s="237">
        <v>46001</v>
      </c>
      <c r="E5457" s="262"/>
      <c r="F5457" s="261"/>
      <c r="G5457" s="32" t="s">
        <v>485</v>
      </c>
      <c r="H5457" s="262"/>
      <c r="I5457" s="260" t="s">
        <v>8639</v>
      </c>
      <c r="J5457" s="260" t="s">
        <v>70</v>
      </c>
      <c r="K5457" s="337" t="s">
        <v>30</v>
      </c>
      <c r="L5457" s="21" t="str">
        <f>VLOOKUP($K5457,TONG_SL!$A:$D,2,0)</f>
        <v>Gà muối 500g</v>
      </c>
      <c r="N5457" s="21" t="str">
        <f t="shared" si="549"/>
        <v>K-C6</v>
      </c>
      <c r="Q5457" s="21" t="str">
        <f>VLOOKUP(K5457,TONG_SL!$A:$D,3,0)</f>
        <v>Túi</v>
      </c>
      <c r="R5457" s="263">
        <v>5</v>
      </c>
      <c r="S5457" s="263"/>
      <c r="T5457" s="263">
        <f>VLOOKUP(VLOOKUP(G5457,Ma_KH!$A:$R,18,0)&amp;K5457,Gia_MB!$A:$F,6,0)</f>
        <v>111058</v>
      </c>
      <c r="U5457" s="264">
        <f t="shared" si="550"/>
        <v>555290</v>
      </c>
      <c r="V5457" s="263"/>
      <c r="W5457" s="265">
        <f t="shared" si="551"/>
        <v>0</v>
      </c>
      <c r="X5457" s="266" t="str">
        <f t="shared" si="552"/>
        <v>8</v>
      </c>
      <c r="Y5457" s="263"/>
      <c r="Z5457" s="264">
        <f t="shared" si="553"/>
        <v>44423.200000000004</v>
      </c>
      <c r="AA5457" s="267">
        <f>VLOOKUP(G5457,Ma_KH!$A:$R,14,0)</f>
        <v>60</v>
      </c>
    </row>
    <row r="5458" spans="1:27" hidden="1" x14ac:dyDescent="0.25">
      <c r="A5458" s="259">
        <v>45997</v>
      </c>
      <c r="B5458" s="260" t="s">
        <v>8639</v>
      </c>
      <c r="C5458" s="151" t="s">
        <v>7767</v>
      </c>
      <c r="D5458" s="237">
        <v>46001</v>
      </c>
      <c r="E5458" s="262"/>
      <c r="F5458" s="261"/>
      <c r="G5458" s="32" t="s">
        <v>485</v>
      </c>
      <c r="H5458" s="262"/>
      <c r="I5458" s="260" t="s">
        <v>8639</v>
      </c>
      <c r="J5458" s="260" t="s">
        <v>70</v>
      </c>
      <c r="K5458" s="337" t="s">
        <v>27</v>
      </c>
      <c r="L5458" s="21" t="str">
        <f>VLOOKUP($K5458,TONG_SL!$A:$D,2,0)</f>
        <v>Chân giò heo muối 300g</v>
      </c>
      <c r="N5458" s="21" t="str">
        <f t="shared" si="549"/>
        <v>K-C6</v>
      </c>
      <c r="Q5458" s="21" t="str">
        <f>VLOOKUP(K5458,TONG_SL!$A:$D,3,0)</f>
        <v>Túi</v>
      </c>
      <c r="R5458" s="263">
        <v>5</v>
      </c>
      <c r="S5458" s="263"/>
      <c r="T5458" s="263">
        <f>VLOOKUP(VLOOKUP(G5458,Ma_KH!$A:$R,18,0)&amp;K5458,Gia_MB!$A:$F,6,0)</f>
        <v>73431</v>
      </c>
      <c r="U5458" s="264">
        <f t="shared" si="550"/>
        <v>367155</v>
      </c>
      <c r="V5458" s="263"/>
      <c r="W5458" s="265">
        <f t="shared" si="551"/>
        <v>0</v>
      </c>
      <c r="X5458" s="266" t="str">
        <f t="shared" si="552"/>
        <v>8</v>
      </c>
      <c r="Y5458" s="263"/>
      <c r="Z5458" s="264">
        <f t="shared" si="553"/>
        <v>29372.400000000001</v>
      </c>
      <c r="AA5458" s="267">
        <f>VLOOKUP(G5458,Ma_KH!$A:$R,14,0)</f>
        <v>60</v>
      </c>
    </row>
    <row r="5459" spans="1:27" hidden="1" x14ac:dyDescent="0.25">
      <c r="A5459" s="259">
        <v>45997</v>
      </c>
      <c r="B5459" s="260">
        <v>4180970649</v>
      </c>
      <c r="C5459" s="151" t="s">
        <v>7767</v>
      </c>
      <c r="D5459" s="237">
        <v>46001</v>
      </c>
      <c r="E5459" s="262"/>
      <c r="F5459" s="261"/>
      <c r="G5459" s="32" t="s">
        <v>886</v>
      </c>
      <c r="H5459" s="262"/>
      <c r="I5459" s="260">
        <v>4180970649</v>
      </c>
      <c r="J5459" s="260" t="s">
        <v>70</v>
      </c>
      <c r="K5459" s="337" t="s">
        <v>46</v>
      </c>
      <c r="L5459" s="21" t="str">
        <f>VLOOKUP($K5459,TONG_SL!$A:$D,2,0)</f>
        <v>Giò sụn gà 250g</v>
      </c>
      <c r="N5459" s="21" t="str">
        <f t="shared" si="549"/>
        <v>K-C6</v>
      </c>
      <c r="Q5459" s="21" t="str">
        <f>VLOOKUP(K5459,TONG_SL!$A:$D,3,0)</f>
        <v>Túi</v>
      </c>
      <c r="R5459" s="263">
        <v>10</v>
      </c>
      <c r="S5459" s="263"/>
      <c r="T5459" s="263">
        <f>VLOOKUP(VLOOKUP(G5459,Ma_KH!$A:$R,18,0)&amp;K5459,Gia_MB!$A:$F,6,0)</f>
        <v>50400</v>
      </c>
      <c r="U5459" s="264">
        <f t="shared" si="550"/>
        <v>504000</v>
      </c>
      <c r="V5459" s="263"/>
      <c r="W5459" s="265">
        <f t="shared" si="551"/>
        <v>0</v>
      </c>
      <c r="X5459" s="266" t="str">
        <f t="shared" si="552"/>
        <v>8</v>
      </c>
      <c r="Y5459" s="263"/>
      <c r="Z5459" s="264">
        <f t="shared" si="553"/>
        <v>40320</v>
      </c>
      <c r="AA5459" s="267">
        <f>VLOOKUP(G5459,Ma_KH!$A:$R,14,0)</f>
        <v>60</v>
      </c>
    </row>
    <row r="5460" spans="1:27" hidden="1" x14ac:dyDescent="0.25">
      <c r="A5460" s="259">
        <v>45997</v>
      </c>
      <c r="B5460" s="260">
        <v>4180970649</v>
      </c>
      <c r="C5460" s="151" t="s">
        <v>7767</v>
      </c>
      <c r="D5460" s="237">
        <v>46001</v>
      </c>
      <c r="E5460" s="262"/>
      <c r="F5460" s="261"/>
      <c r="G5460" s="32" t="s">
        <v>886</v>
      </c>
      <c r="H5460" s="262"/>
      <c r="I5460" s="260">
        <v>4180970649</v>
      </c>
      <c r="J5460" s="260" t="s">
        <v>70</v>
      </c>
      <c r="K5460" s="337" t="s">
        <v>32</v>
      </c>
      <c r="L5460" s="21" t="str">
        <f>VLOOKUP($K5460,TONG_SL!$A:$D,2,0)</f>
        <v>Giò Tai Lưỡi Xào 250g</v>
      </c>
      <c r="N5460" s="21" t="str">
        <f t="shared" si="549"/>
        <v>K-C6</v>
      </c>
      <c r="Q5460" s="21" t="str">
        <f>VLOOKUP(K5460,TONG_SL!$A:$D,3,0)</f>
        <v>Túi</v>
      </c>
      <c r="R5460" s="263">
        <v>10</v>
      </c>
      <c r="S5460" s="263"/>
      <c r="T5460" s="263">
        <f>VLOOKUP(VLOOKUP(G5460,Ma_KH!$A:$R,18,0)&amp;K5460,Gia_MB!$A:$F,6,0)</f>
        <v>50182</v>
      </c>
      <c r="U5460" s="264">
        <f t="shared" si="550"/>
        <v>501820</v>
      </c>
      <c r="V5460" s="263"/>
      <c r="W5460" s="265">
        <f t="shared" si="551"/>
        <v>0</v>
      </c>
      <c r="X5460" s="266" t="str">
        <f t="shared" si="552"/>
        <v>8</v>
      </c>
      <c r="Y5460" s="263"/>
      <c r="Z5460" s="264">
        <f t="shared" si="553"/>
        <v>40145.599999999999</v>
      </c>
      <c r="AA5460" s="267">
        <f>VLOOKUP(G5460,Ma_KH!$A:$R,14,0)</f>
        <v>60</v>
      </c>
    </row>
    <row r="5461" spans="1:27" hidden="1" x14ac:dyDescent="0.25">
      <c r="A5461" s="259">
        <v>45997</v>
      </c>
      <c r="B5461" s="260">
        <v>4180970649</v>
      </c>
      <c r="C5461" s="151" t="s">
        <v>7767</v>
      </c>
      <c r="D5461" s="237">
        <v>46001</v>
      </c>
      <c r="E5461" s="262"/>
      <c r="F5461" s="261"/>
      <c r="G5461" s="32" t="s">
        <v>886</v>
      </c>
      <c r="H5461" s="262"/>
      <c r="I5461" s="260">
        <v>4180970649</v>
      </c>
      <c r="J5461" s="260" t="s">
        <v>70</v>
      </c>
      <c r="K5461" s="337" t="s">
        <v>37</v>
      </c>
      <c r="L5461" s="21" t="str">
        <f>VLOOKUP($K5461,TONG_SL!$A:$D,2,0)</f>
        <v>Chả cốm 300g</v>
      </c>
      <c r="N5461" s="21" t="str">
        <f t="shared" si="549"/>
        <v>K-C6</v>
      </c>
      <c r="Q5461" s="21" t="str">
        <f>VLOOKUP(K5461,TONG_SL!$A:$D,3,0)</f>
        <v>Túi</v>
      </c>
      <c r="R5461" s="263">
        <v>5</v>
      </c>
      <c r="S5461" s="263"/>
      <c r="T5461" s="263">
        <f>VLOOKUP(VLOOKUP(G5461,Ma_KH!$A:$R,18,0)&amp;K5461,Gia_MB!$A:$F,6,0)</f>
        <v>74250</v>
      </c>
      <c r="U5461" s="264">
        <f t="shared" si="550"/>
        <v>371250</v>
      </c>
      <c r="V5461" s="263"/>
      <c r="W5461" s="265">
        <f t="shared" si="551"/>
        <v>0</v>
      </c>
      <c r="X5461" s="266" t="str">
        <f t="shared" si="552"/>
        <v>8</v>
      </c>
      <c r="Y5461" s="263"/>
      <c r="Z5461" s="264">
        <f t="shared" si="553"/>
        <v>29700</v>
      </c>
      <c r="AA5461" s="267">
        <f>VLOOKUP(G5461,Ma_KH!$A:$R,14,0)</f>
        <v>60</v>
      </c>
    </row>
    <row r="5462" spans="1:27" hidden="1" x14ac:dyDescent="0.25">
      <c r="A5462" s="259">
        <v>45997</v>
      </c>
      <c r="B5462" s="260">
        <v>4180970649</v>
      </c>
      <c r="C5462" s="151" t="s">
        <v>7767</v>
      </c>
      <c r="D5462" s="237">
        <v>46001</v>
      </c>
      <c r="E5462" s="262"/>
      <c r="F5462" s="261"/>
      <c r="G5462" s="32" t="s">
        <v>886</v>
      </c>
      <c r="H5462" s="262"/>
      <c r="I5462" s="260">
        <v>4180970649</v>
      </c>
      <c r="J5462" s="260" t="s">
        <v>70</v>
      </c>
      <c r="K5462" s="337" t="s">
        <v>27</v>
      </c>
      <c r="L5462" s="21" t="str">
        <f>VLOOKUP($K5462,TONG_SL!$A:$D,2,0)</f>
        <v>Chân giò heo muối 300g</v>
      </c>
      <c r="N5462" s="21" t="str">
        <f t="shared" si="549"/>
        <v>K-C6</v>
      </c>
      <c r="Q5462" s="21" t="str">
        <f>VLOOKUP(K5462,TONG_SL!$A:$D,3,0)</f>
        <v>Túi</v>
      </c>
      <c r="R5462" s="263">
        <v>15</v>
      </c>
      <c r="S5462" s="263"/>
      <c r="T5462" s="263">
        <f>VLOOKUP(VLOOKUP(G5462,Ma_KH!$A:$R,18,0)&amp;K5462,Gia_MB!$A:$F,6,0)</f>
        <v>73431</v>
      </c>
      <c r="U5462" s="264">
        <f t="shared" si="550"/>
        <v>1101465</v>
      </c>
      <c r="V5462" s="263"/>
      <c r="W5462" s="265">
        <f t="shared" si="551"/>
        <v>0</v>
      </c>
      <c r="X5462" s="266" t="str">
        <f t="shared" si="552"/>
        <v>8</v>
      </c>
      <c r="Y5462" s="263"/>
      <c r="Z5462" s="264">
        <f t="shared" si="553"/>
        <v>88117.2</v>
      </c>
      <c r="AA5462" s="267">
        <f>VLOOKUP(G5462,Ma_KH!$A:$R,14,0)</f>
        <v>60</v>
      </c>
    </row>
    <row r="5463" spans="1:27" hidden="1" x14ac:dyDescent="0.25">
      <c r="A5463" s="259">
        <v>45997</v>
      </c>
      <c r="B5463" s="260">
        <v>4180966892</v>
      </c>
      <c r="C5463" s="151" t="s">
        <v>7767</v>
      </c>
      <c r="D5463" s="237">
        <v>46001</v>
      </c>
      <c r="E5463" s="262"/>
      <c r="F5463" s="261"/>
      <c r="G5463" s="32" t="s">
        <v>1563</v>
      </c>
      <c r="H5463" s="262"/>
      <c r="I5463" s="260">
        <v>4180966892</v>
      </c>
      <c r="J5463" s="260" t="s">
        <v>70</v>
      </c>
      <c r="K5463" s="337" t="s">
        <v>27</v>
      </c>
      <c r="L5463" s="21" t="str">
        <f>VLOOKUP($K5463,TONG_SL!$A:$D,2,0)</f>
        <v>Chân giò heo muối 300g</v>
      </c>
      <c r="N5463" s="21" t="str">
        <f t="shared" si="549"/>
        <v>K-C6</v>
      </c>
      <c r="Q5463" s="21" t="str">
        <f>VLOOKUP(K5463,TONG_SL!$A:$D,3,0)</f>
        <v>Túi</v>
      </c>
      <c r="R5463" s="263">
        <v>2</v>
      </c>
      <c r="S5463" s="263"/>
      <c r="T5463" s="263">
        <f>VLOOKUP(VLOOKUP(G5463,Ma_KH!$A:$R,18,0)&amp;K5463,Gia_MB!$A:$F,6,0)</f>
        <v>73431</v>
      </c>
      <c r="U5463" s="264">
        <f t="shared" si="550"/>
        <v>146862</v>
      </c>
      <c r="V5463" s="263"/>
      <c r="W5463" s="265">
        <f t="shared" si="551"/>
        <v>0</v>
      </c>
      <c r="X5463" s="266" t="str">
        <f t="shared" si="552"/>
        <v>8</v>
      </c>
      <c r="Y5463" s="263"/>
      <c r="Z5463" s="264">
        <f t="shared" si="553"/>
        <v>11748.960000000001</v>
      </c>
      <c r="AA5463" s="267">
        <f>VLOOKUP(G5463,Ma_KH!$A:$R,14,0)</f>
        <v>60</v>
      </c>
    </row>
    <row r="5464" spans="1:27" hidden="1" x14ac:dyDescent="0.25">
      <c r="A5464" s="259">
        <v>45997</v>
      </c>
      <c r="B5464" s="260">
        <v>4180966892</v>
      </c>
      <c r="C5464" s="151" t="s">
        <v>7767</v>
      </c>
      <c r="D5464" s="237">
        <v>46001</v>
      </c>
      <c r="E5464" s="262"/>
      <c r="F5464" s="261"/>
      <c r="G5464" s="32" t="s">
        <v>1563</v>
      </c>
      <c r="H5464" s="262"/>
      <c r="I5464" s="260">
        <v>4180966892</v>
      </c>
      <c r="J5464" s="260" t="s">
        <v>70</v>
      </c>
      <c r="K5464" s="337" t="s">
        <v>32</v>
      </c>
      <c r="L5464" s="21" t="str">
        <f>VLOOKUP($K5464,TONG_SL!$A:$D,2,0)</f>
        <v>Giò Tai Lưỡi Xào 250g</v>
      </c>
      <c r="N5464" s="21" t="str">
        <f t="shared" si="549"/>
        <v>K-C6</v>
      </c>
      <c r="Q5464" s="21" t="str">
        <f>VLOOKUP(K5464,TONG_SL!$A:$D,3,0)</f>
        <v>Túi</v>
      </c>
      <c r="R5464" s="263">
        <v>2</v>
      </c>
      <c r="S5464" s="263"/>
      <c r="T5464" s="263">
        <f>VLOOKUP(VLOOKUP(G5464,Ma_KH!$A:$R,18,0)&amp;K5464,Gia_MB!$A:$F,6,0)</f>
        <v>50182</v>
      </c>
      <c r="U5464" s="264">
        <f t="shared" si="550"/>
        <v>100364</v>
      </c>
      <c r="V5464" s="263"/>
      <c r="W5464" s="265">
        <f t="shared" si="551"/>
        <v>0</v>
      </c>
      <c r="X5464" s="266" t="str">
        <f t="shared" si="552"/>
        <v>8</v>
      </c>
      <c r="Y5464" s="263"/>
      <c r="Z5464" s="264">
        <f t="shared" si="553"/>
        <v>8029.12</v>
      </c>
      <c r="AA5464" s="267">
        <f>VLOOKUP(G5464,Ma_KH!$A:$R,14,0)</f>
        <v>60</v>
      </c>
    </row>
    <row r="5465" spans="1:27" hidden="1" x14ac:dyDescent="0.25">
      <c r="A5465" s="259">
        <v>45997</v>
      </c>
      <c r="B5465" s="260">
        <v>4180966892</v>
      </c>
      <c r="C5465" s="151" t="s">
        <v>7767</v>
      </c>
      <c r="D5465" s="237">
        <v>46001</v>
      </c>
      <c r="E5465" s="262"/>
      <c r="F5465" s="261"/>
      <c r="G5465" s="32" t="s">
        <v>1563</v>
      </c>
      <c r="H5465" s="262"/>
      <c r="I5465" s="260">
        <v>4180966892</v>
      </c>
      <c r="J5465" s="260" t="s">
        <v>70</v>
      </c>
      <c r="K5465" s="337" t="s">
        <v>34</v>
      </c>
      <c r="L5465" s="21" t="str">
        <f>VLOOKUP($K5465,TONG_SL!$A:$D,2,0)</f>
        <v>Tai heo muối 200g</v>
      </c>
      <c r="N5465" s="21" t="str">
        <f t="shared" si="549"/>
        <v>K-C6</v>
      </c>
      <c r="Q5465" s="21" t="str">
        <f>VLOOKUP(K5465,TONG_SL!$A:$D,3,0)</f>
        <v>Túi</v>
      </c>
      <c r="R5465" s="263">
        <v>2</v>
      </c>
      <c r="S5465" s="263"/>
      <c r="T5465" s="263">
        <f>VLOOKUP(VLOOKUP(G5465,Ma_KH!$A:$R,18,0)&amp;K5465,Gia_MB!$A:$F,6,0)</f>
        <v>55595</v>
      </c>
      <c r="U5465" s="264">
        <f t="shared" si="550"/>
        <v>111190</v>
      </c>
      <c r="V5465" s="263"/>
      <c r="W5465" s="265">
        <f t="shared" si="551"/>
        <v>0</v>
      </c>
      <c r="X5465" s="266" t="str">
        <f t="shared" si="552"/>
        <v>8</v>
      </c>
      <c r="Y5465" s="263"/>
      <c r="Z5465" s="264">
        <f t="shared" si="553"/>
        <v>8895.2000000000007</v>
      </c>
      <c r="AA5465" s="267">
        <f>VLOOKUP(G5465,Ma_KH!$A:$R,14,0)</f>
        <v>60</v>
      </c>
    </row>
    <row r="5466" spans="1:27" hidden="1" x14ac:dyDescent="0.25">
      <c r="A5466" s="259">
        <v>45997</v>
      </c>
      <c r="B5466" s="260">
        <v>4180966892</v>
      </c>
      <c r="C5466" s="151" t="s">
        <v>7767</v>
      </c>
      <c r="D5466" s="237">
        <v>46001</v>
      </c>
      <c r="E5466" s="262"/>
      <c r="F5466" s="261"/>
      <c r="G5466" s="32" t="s">
        <v>1563</v>
      </c>
      <c r="H5466" s="262"/>
      <c r="I5466" s="260">
        <v>4180966892</v>
      </c>
      <c r="J5466" s="260" t="s">
        <v>70</v>
      </c>
      <c r="K5466" s="337" t="s">
        <v>48</v>
      </c>
      <c r="L5466" s="21" t="str">
        <f>VLOOKUP($K5466,TONG_SL!$A:$D,2,0)</f>
        <v>Mọc Nấm Hương 250g</v>
      </c>
      <c r="N5466" s="21" t="str">
        <f t="shared" si="549"/>
        <v>K-C6</v>
      </c>
      <c r="Q5466" s="21" t="str">
        <f>VLOOKUP(K5466,TONG_SL!$A:$D,3,0)</f>
        <v>Túi</v>
      </c>
      <c r="R5466" s="263">
        <v>2</v>
      </c>
      <c r="S5466" s="263"/>
      <c r="T5466" s="263">
        <f>VLOOKUP(VLOOKUP(G5466,Ma_KH!$A:$R,18,0)&amp;K5466,Gia_MB!$A:$F,6,0)</f>
        <v>46000</v>
      </c>
      <c r="U5466" s="264">
        <f t="shared" si="550"/>
        <v>92000</v>
      </c>
      <c r="V5466" s="263"/>
      <c r="W5466" s="265">
        <f t="shared" si="551"/>
        <v>0</v>
      </c>
      <c r="X5466" s="266" t="str">
        <f t="shared" si="552"/>
        <v>8</v>
      </c>
      <c r="Y5466" s="263"/>
      <c r="Z5466" s="264">
        <f t="shared" si="553"/>
        <v>7360</v>
      </c>
      <c r="AA5466" s="267">
        <f>VLOOKUP(G5466,Ma_KH!$A:$R,14,0)</f>
        <v>60</v>
      </c>
    </row>
    <row r="5467" spans="1:27" hidden="1" x14ac:dyDescent="0.25">
      <c r="A5467" s="259">
        <v>45997</v>
      </c>
      <c r="B5467" s="260">
        <v>4180966892</v>
      </c>
      <c r="C5467" s="151" t="s">
        <v>7767</v>
      </c>
      <c r="D5467" s="237">
        <v>46001</v>
      </c>
      <c r="E5467" s="262"/>
      <c r="F5467" s="261"/>
      <c r="G5467" s="32" t="s">
        <v>1563</v>
      </c>
      <c r="H5467" s="262"/>
      <c r="I5467" s="260">
        <v>4180966892</v>
      </c>
      <c r="J5467" s="260" t="s">
        <v>70</v>
      </c>
      <c r="K5467" s="337" t="s">
        <v>39</v>
      </c>
      <c r="L5467" s="21" t="str">
        <f>VLOOKUP($K5467,TONG_SL!$A:$D,2,0)</f>
        <v>Chả nướng 300g</v>
      </c>
      <c r="N5467" s="21" t="str">
        <f t="shared" si="549"/>
        <v>K-C6</v>
      </c>
      <c r="Q5467" s="21" t="str">
        <f>VLOOKUP(K5467,TONG_SL!$A:$D,3,0)</f>
        <v>Túi</v>
      </c>
      <c r="R5467" s="263">
        <v>2</v>
      </c>
      <c r="S5467" s="263"/>
      <c r="T5467" s="263">
        <f>VLOOKUP(VLOOKUP(G5467,Ma_KH!$A:$R,18,0)&amp;K5467,Gia_MB!$A:$F,6,0)</f>
        <v>70950</v>
      </c>
      <c r="U5467" s="264">
        <f t="shared" si="550"/>
        <v>141900</v>
      </c>
      <c r="V5467" s="263"/>
      <c r="W5467" s="265">
        <f t="shared" si="551"/>
        <v>0</v>
      </c>
      <c r="X5467" s="266" t="str">
        <f t="shared" si="552"/>
        <v>8</v>
      </c>
      <c r="Y5467" s="263"/>
      <c r="Z5467" s="264">
        <f t="shared" si="553"/>
        <v>11352</v>
      </c>
      <c r="AA5467" s="267">
        <f>VLOOKUP(G5467,Ma_KH!$A:$R,14,0)</f>
        <v>60</v>
      </c>
    </row>
    <row r="5468" spans="1:27" hidden="1" x14ac:dyDescent="0.25">
      <c r="A5468" s="259">
        <v>45997</v>
      </c>
      <c r="B5468" s="260">
        <v>4180966892</v>
      </c>
      <c r="C5468" s="151" t="s">
        <v>7767</v>
      </c>
      <c r="D5468" s="237">
        <v>46001</v>
      </c>
      <c r="E5468" s="262"/>
      <c r="F5468" s="261"/>
      <c r="G5468" s="32" t="s">
        <v>1563</v>
      </c>
      <c r="H5468" s="262"/>
      <c r="I5468" s="260">
        <v>4180966892</v>
      </c>
      <c r="J5468" s="260" t="s">
        <v>70</v>
      </c>
      <c r="K5468" s="337" t="s">
        <v>30</v>
      </c>
      <c r="L5468" s="21" t="str">
        <f>VLOOKUP($K5468,TONG_SL!$A:$D,2,0)</f>
        <v>Gà muối 500g</v>
      </c>
      <c r="N5468" s="21" t="str">
        <f t="shared" si="549"/>
        <v>K-C6</v>
      </c>
      <c r="Q5468" s="21" t="str">
        <f>VLOOKUP(K5468,TONG_SL!$A:$D,3,0)</f>
        <v>Túi</v>
      </c>
      <c r="R5468" s="263">
        <v>2</v>
      </c>
      <c r="S5468" s="263"/>
      <c r="T5468" s="263">
        <f>VLOOKUP(VLOOKUP(G5468,Ma_KH!$A:$R,18,0)&amp;K5468,Gia_MB!$A:$F,6,0)</f>
        <v>111058</v>
      </c>
      <c r="U5468" s="264">
        <f t="shared" si="550"/>
        <v>222116</v>
      </c>
      <c r="V5468" s="263"/>
      <c r="W5468" s="265">
        <f t="shared" si="551"/>
        <v>0</v>
      </c>
      <c r="X5468" s="266" t="str">
        <f t="shared" si="552"/>
        <v>8</v>
      </c>
      <c r="Y5468" s="263"/>
      <c r="Z5468" s="264">
        <f t="shared" si="553"/>
        <v>17769.28</v>
      </c>
      <c r="AA5468" s="267">
        <f>VLOOKUP(G5468,Ma_KH!$A:$R,14,0)</f>
        <v>60</v>
      </c>
    </row>
    <row r="5469" spans="1:27" hidden="1" x14ac:dyDescent="0.25">
      <c r="A5469" s="259">
        <v>45997</v>
      </c>
      <c r="B5469" s="260">
        <v>4180966892</v>
      </c>
      <c r="C5469" s="151" t="s">
        <v>7767</v>
      </c>
      <c r="D5469" s="237">
        <v>46001</v>
      </c>
      <c r="E5469" s="262"/>
      <c r="F5469" s="261"/>
      <c r="G5469" s="32" t="s">
        <v>1563</v>
      </c>
      <c r="H5469" s="262"/>
      <c r="I5469" s="260">
        <v>4180966892</v>
      </c>
      <c r="J5469" s="260" t="s">
        <v>70</v>
      </c>
      <c r="K5469" s="337" t="s">
        <v>37</v>
      </c>
      <c r="L5469" s="21" t="str">
        <f>VLOOKUP($K5469,TONG_SL!$A:$D,2,0)</f>
        <v>Chả cốm 300g</v>
      </c>
      <c r="N5469" s="21" t="str">
        <f t="shared" si="549"/>
        <v>K-C6</v>
      </c>
      <c r="Q5469" s="21" t="str">
        <f>VLOOKUP(K5469,TONG_SL!$A:$D,3,0)</f>
        <v>Túi</v>
      </c>
      <c r="R5469" s="263">
        <v>2</v>
      </c>
      <c r="S5469" s="263"/>
      <c r="T5469" s="263">
        <f>VLOOKUP(VLOOKUP(G5469,Ma_KH!$A:$R,18,0)&amp;K5469,Gia_MB!$A:$F,6,0)</f>
        <v>74250</v>
      </c>
      <c r="U5469" s="264">
        <f t="shared" si="550"/>
        <v>148500</v>
      </c>
      <c r="V5469" s="263"/>
      <c r="W5469" s="265">
        <f t="shared" si="551"/>
        <v>0</v>
      </c>
      <c r="X5469" s="266" t="str">
        <f t="shared" si="552"/>
        <v>8</v>
      </c>
      <c r="Y5469" s="263"/>
      <c r="Z5469" s="264">
        <f t="shared" si="553"/>
        <v>11880</v>
      </c>
      <c r="AA5469" s="267">
        <f>VLOOKUP(G5469,Ma_KH!$A:$R,14,0)</f>
        <v>60</v>
      </c>
    </row>
    <row r="5470" spans="1:27" hidden="1" x14ac:dyDescent="0.25">
      <c r="A5470" s="259">
        <v>46000</v>
      </c>
      <c r="B5470" s="260">
        <v>4181136967</v>
      </c>
      <c r="C5470" s="151" t="s">
        <v>7767</v>
      </c>
      <c r="D5470" s="237">
        <v>46001</v>
      </c>
      <c r="E5470" s="262"/>
      <c r="F5470" s="261"/>
      <c r="G5470" s="32" t="s">
        <v>221</v>
      </c>
      <c r="H5470" s="262"/>
      <c r="I5470" s="260">
        <v>4181136967</v>
      </c>
      <c r="J5470" s="260" t="s">
        <v>70</v>
      </c>
      <c r="K5470" s="337" t="s">
        <v>27</v>
      </c>
      <c r="L5470" s="21" t="str">
        <f>VLOOKUP($K5470,TONG_SL!$A:$D,2,0)</f>
        <v>Chân giò heo muối 300g</v>
      </c>
      <c r="N5470" s="21" t="str">
        <f t="shared" si="549"/>
        <v>K-C6</v>
      </c>
      <c r="Q5470" s="21" t="str">
        <f>VLOOKUP(K5470,TONG_SL!$A:$D,3,0)</f>
        <v>Túi</v>
      </c>
      <c r="R5470" s="263">
        <v>10</v>
      </c>
      <c r="S5470" s="263"/>
      <c r="T5470" s="263">
        <f>VLOOKUP(VLOOKUP(G5470,Ma_KH!$A:$R,18,0)&amp;K5470,Gia_MB!$A:$F,6,0)</f>
        <v>73431</v>
      </c>
      <c r="U5470" s="264">
        <f t="shared" si="550"/>
        <v>734310</v>
      </c>
      <c r="V5470" s="263"/>
      <c r="W5470" s="265">
        <f t="shared" si="551"/>
        <v>0</v>
      </c>
      <c r="X5470" s="266" t="str">
        <f t="shared" si="552"/>
        <v>8</v>
      </c>
      <c r="Y5470" s="263"/>
      <c r="Z5470" s="264">
        <f t="shared" si="553"/>
        <v>58744.800000000003</v>
      </c>
      <c r="AA5470" s="267">
        <f>VLOOKUP(G5470,Ma_KH!$A:$R,14,0)</f>
        <v>60</v>
      </c>
    </row>
    <row r="5471" spans="1:27" hidden="1" x14ac:dyDescent="0.25">
      <c r="A5471" s="259">
        <v>46000</v>
      </c>
      <c r="B5471" s="260">
        <v>4181136967</v>
      </c>
      <c r="C5471" s="151" t="s">
        <v>7767</v>
      </c>
      <c r="D5471" s="237">
        <v>46001</v>
      </c>
      <c r="E5471" s="262"/>
      <c r="F5471" s="261"/>
      <c r="G5471" s="32" t="s">
        <v>221</v>
      </c>
      <c r="H5471" s="262"/>
      <c r="I5471" s="260">
        <v>4181136967</v>
      </c>
      <c r="J5471" s="260" t="s">
        <v>70</v>
      </c>
      <c r="K5471" s="337" t="s">
        <v>30</v>
      </c>
      <c r="L5471" s="21" t="str">
        <f>VLOOKUP($K5471,TONG_SL!$A:$D,2,0)</f>
        <v>Gà muối 500g</v>
      </c>
      <c r="N5471" s="21" t="str">
        <f t="shared" si="549"/>
        <v>K-C6</v>
      </c>
      <c r="Q5471" s="21" t="str">
        <f>VLOOKUP(K5471,TONG_SL!$A:$D,3,0)</f>
        <v>Túi</v>
      </c>
      <c r="R5471" s="263">
        <v>10</v>
      </c>
      <c r="S5471" s="263"/>
      <c r="T5471" s="263">
        <f>VLOOKUP(VLOOKUP(G5471,Ma_KH!$A:$R,18,0)&amp;K5471,Gia_MB!$A:$F,6,0)</f>
        <v>111058</v>
      </c>
      <c r="U5471" s="264">
        <f t="shared" si="550"/>
        <v>1110580</v>
      </c>
      <c r="V5471" s="263"/>
      <c r="W5471" s="265">
        <f t="shared" si="551"/>
        <v>0</v>
      </c>
      <c r="X5471" s="266" t="str">
        <f t="shared" si="552"/>
        <v>8</v>
      </c>
      <c r="Y5471" s="263"/>
      <c r="Z5471" s="264">
        <f t="shared" si="553"/>
        <v>88846.400000000009</v>
      </c>
      <c r="AA5471" s="267">
        <f>VLOOKUP(G5471,Ma_KH!$A:$R,14,0)</f>
        <v>60</v>
      </c>
    </row>
    <row r="5472" spans="1:27" hidden="1" x14ac:dyDescent="0.25">
      <c r="A5472" s="259">
        <v>46000</v>
      </c>
      <c r="B5472" s="260">
        <v>4181136967</v>
      </c>
      <c r="C5472" s="151" t="s">
        <v>7767</v>
      </c>
      <c r="D5472" s="237">
        <v>46001</v>
      </c>
      <c r="E5472" s="262"/>
      <c r="F5472" s="261"/>
      <c r="G5472" s="32" t="s">
        <v>221</v>
      </c>
      <c r="H5472" s="262"/>
      <c r="I5472" s="260">
        <v>4181136967</v>
      </c>
      <c r="J5472" s="260" t="s">
        <v>70</v>
      </c>
      <c r="K5472" s="337" t="s">
        <v>32</v>
      </c>
      <c r="L5472" s="21" t="str">
        <f>VLOOKUP($K5472,TONG_SL!$A:$D,2,0)</f>
        <v>Giò Tai Lưỡi Xào 250g</v>
      </c>
      <c r="N5472" s="21" t="str">
        <f t="shared" si="549"/>
        <v>K-C6</v>
      </c>
      <c r="Q5472" s="21" t="str">
        <f>VLOOKUP(K5472,TONG_SL!$A:$D,3,0)</f>
        <v>Túi</v>
      </c>
      <c r="R5472" s="263">
        <v>10</v>
      </c>
      <c r="S5472" s="263"/>
      <c r="T5472" s="263">
        <f>VLOOKUP(VLOOKUP(G5472,Ma_KH!$A:$R,18,0)&amp;K5472,Gia_MB!$A:$F,6,0)</f>
        <v>50182</v>
      </c>
      <c r="U5472" s="264">
        <f t="shared" si="550"/>
        <v>501820</v>
      </c>
      <c r="V5472" s="263"/>
      <c r="W5472" s="265">
        <f t="shared" si="551"/>
        <v>0</v>
      </c>
      <c r="X5472" s="266" t="str">
        <f t="shared" si="552"/>
        <v>8</v>
      </c>
      <c r="Y5472" s="263"/>
      <c r="Z5472" s="264">
        <f t="shared" si="553"/>
        <v>40145.599999999999</v>
      </c>
      <c r="AA5472" s="267">
        <f>VLOOKUP(G5472,Ma_KH!$A:$R,14,0)</f>
        <v>60</v>
      </c>
    </row>
    <row r="5473" spans="1:27" hidden="1" x14ac:dyDescent="0.25">
      <c r="A5473" s="259">
        <v>46000</v>
      </c>
      <c r="B5473" s="260">
        <v>4181136967</v>
      </c>
      <c r="C5473" s="151" t="s">
        <v>7767</v>
      </c>
      <c r="D5473" s="237">
        <v>46001</v>
      </c>
      <c r="E5473" s="262"/>
      <c r="F5473" s="261"/>
      <c r="G5473" s="32" t="s">
        <v>221</v>
      </c>
      <c r="H5473" s="262"/>
      <c r="I5473" s="260">
        <v>4181136967</v>
      </c>
      <c r="J5473" s="260" t="s">
        <v>70</v>
      </c>
      <c r="K5473" s="337" t="s">
        <v>48</v>
      </c>
      <c r="L5473" s="21" t="str">
        <f>VLOOKUP($K5473,TONG_SL!$A:$D,2,0)</f>
        <v>Mọc Nấm Hương 250g</v>
      </c>
      <c r="N5473" s="21" t="str">
        <f t="shared" si="549"/>
        <v>K-C6</v>
      </c>
      <c r="Q5473" s="21" t="str">
        <f>VLOOKUP(K5473,TONG_SL!$A:$D,3,0)</f>
        <v>Túi</v>
      </c>
      <c r="R5473" s="263">
        <v>10</v>
      </c>
      <c r="S5473" s="263"/>
      <c r="T5473" s="263">
        <f>VLOOKUP(VLOOKUP(G5473,Ma_KH!$A:$R,18,0)&amp;K5473,Gia_MB!$A:$F,6,0)</f>
        <v>46000</v>
      </c>
      <c r="U5473" s="264">
        <f t="shared" si="550"/>
        <v>460000</v>
      </c>
      <c r="V5473" s="263"/>
      <c r="W5473" s="265">
        <f t="shared" si="551"/>
        <v>0</v>
      </c>
      <c r="X5473" s="266" t="str">
        <f t="shared" si="552"/>
        <v>8</v>
      </c>
      <c r="Y5473" s="263"/>
      <c r="Z5473" s="264">
        <f t="shared" si="553"/>
        <v>36800</v>
      </c>
      <c r="AA5473" s="267">
        <f>VLOOKUP(G5473,Ma_KH!$A:$R,14,0)</f>
        <v>60</v>
      </c>
    </row>
    <row r="5474" spans="1:27" hidden="1" x14ac:dyDescent="0.25">
      <c r="A5474" s="259">
        <v>46000</v>
      </c>
      <c r="B5474" s="260">
        <v>4181136967</v>
      </c>
      <c r="C5474" s="151" t="s">
        <v>7767</v>
      </c>
      <c r="D5474" s="237">
        <v>46001</v>
      </c>
      <c r="E5474" s="262"/>
      <c r="F5474" s="261"/>
      <c r="G5474" s="32" t="s">
        <v>221</v>
      </c>
      <c r="H5474" s="262"/>
      <c r="I5474" s="260">
        <v>4181136967</v>
      </c>
      <c r="J5474" s="260" t="s">
        <v>70</v>
      </c>
      <c r="K5474" s="337" t="s">
        <v>34</v>
      </c>
      <c r="L5474" s="21" t="str">
        <f>VLOOKUP($K5474,TONG_SL!$A:$D,2,0)</f>
        <v>Tai heo muối 200g</v>
      </c>
      <c r="N5474" s="21" t="str">
        <f t="shared" si="549"/>
        <v>K-C6</v>
      </c>
      <c r="Q5474" s="21" t="str">
        <f>VLOOKUP(K5474,TONG_SL!$A:$D,3,0)</f>
        <v>Túi</v>
      </c>
      <c r="R5474" s="263">
        <v>10</v>
      </c>
      <c r="S5474" s="263"/>
      <c r="T5474" s="263">
        <f>VLOOKUP(VLOOKUP(G5474,Ma_KH!$A:$R,18,0)&amp;K5474,Gia_MB!$A:$F,6,0)</f>
        <v>55595</v>
      </c>
      <c r="U5474" s="264">
        <f t="shared" si="550"/>
        <v>555950</v>
      </c>
      <c r="V5474" s="263"/>
      <c r="W5474" s="265">
        <f t="shared" si="551"/>
        <v>0</v>
      </c>
      <c r="X5474" s="266" t="str">
        <f t="shared" si="552"/>
        <v>8</v>
      </c>
      <c r="Y5474" s="263"/>
      <c r="Z5474" s="264">
        <f t="shared" si="553"/>
        <v>44476</v>
      </c>
      <c r="AA5474" s="267">
        <f>VLOOKUP(G5474,Ma_KH!$A:$R,14,0)</f>
        <v>60</v>
      </c>
    </row>
    <row r="5475" spans="1:27" hidden="1" x14ac:dyDescent="0.25">
      <c r="A5475" s="259">
        <v>46000</v>
      </c>
      <c r="B5475" s="260">
        <v>4181136967</v>
      </c>
      <c r="C5475" s="151" t="s">
        <v>7767</v>
      </c>
      <c r="D5475" s="237">
        <v>46001</v>
      </c>
      <c r="E5475" s="262"/>
      <c r="F5475" s="261"/>
      <c r="G5475" s="32" t="s">
        <v>221</v>
      </c>
      <c r="H5475" s="262"/>
      <c r="I5475" s="260">
        <v>4181136967</v>
      </c>
      <c r="J5475" s="260" t="s">
        <v>70</v>
      </c>
      <c r="K5475" s="337" t="s">
        <v>37</v>
      </c>
      <c r="L5475" s="21" t="str">
        <f>VLOOKUP($K5475,TONG_SL!$A:$D,2,0)</f>
        <v>Chả cốm 300g</v>
      </c>
      <c r="N5475" s="21" t="str">
        <f t="shared" si="549"/>
        <v>K-C6</v>
      </c>
      <c r="Q5475" s="21" t="str">
        <f>VLOOKUP(K5475,TONG_SL!$A:$D,3,0)</f>
        <v>Túi</v>
      </c>
      <c r="R5475" s="263">
        <v>10</v>
      </c>
      <c r="S5475" s="263"/>
      <c r="T5475" s="263">
        <f>VLOOKUP(VLOOKUP(G5475,Ma_KH!$A:$R,18,0)&amp;K5475,Gia_MB!$A:$F,6,0)</f>
        <v>74250</v>
      </c>
      <c r="U5475" s="264">
        <f t="shared" si="550"/>
        <v>742500</v>
      </c>
      <c r="V5475" s="263"/>
      <c r="W5475" s="265">
        <f t="shared" si="551"/>
        <v>0</v>
      </c>
      <c r="X5475" s="266" t="str">
        <f t="shared" si="552"/>
        <v>8</v>
      </c>
      <c r="Y5475" s="263"/>
      <c r="Z5475" s="264">
        <f t="shared" si="553"/>
        <v>59400</v>
      </c>
      <c r="AA5475" s="267">
        <f>VLOOKUP(G5475,Ma_KH!$A:$R,14,0)</f>
        <v>60</v>
      </c>
    </row>
    <row r="5476" spans="1:27" hidden="1" x14ac:dyDescent="0.25">
      <c r="A5476" s="259">
        <v>46000</v>
      </c>
      <c r="B5476" s="260">
        <v>4181136967</v>
      </c>
      <c r="C5476" s="151" t="s">
        <v>7767</v>
      </c>
      <c r="D5476" s="237">
        <v>46001</v>
      </c>
      <c r="E5476" s="262"/>
      <c r="F5476" s="261"/>
      <c r="G5476" s="32" t="s">
        <v>221</v>
      </c>
      <c r="H5476" s="262"/>
      <c r="I5476" s="260">
        <v>4181136967</v>
      </c>
      <c r="J5476" s="260" t="s">
        <v>70</v>
      </c>
      <c r="K5476" s="337" t="s">
        <v>39</v>
      </c>
      <c r="L5476" s="21" t="str">
        <f>VLOOKUP($K5476,TONG_SL!$A:$D,2,0)</f>
        <v>Chả nướng 300g</v>
      </c>
      <c r="N5476" s="21" t="str">
        <f t="shared" si="549"/>
        <v>K-C6</v>
      </c>
      <c r="Q5476" s="21" t="str">
        <f>VLOOKUP(K5476,TONG_SL!$A:$D,3,0)</f>
        <v>Túi</v>
      </c>
      <c r="R5476" s="263">
        <v>10</v>
      </c>
      <c r="S5476" s="263"/>
      <c r="T5476" s="263">
        <f>VLOOKUP(VLOOKUP(G5476,Ma_KH!$A:$R,18,0)&amp;K5476,Gia_MB!$A:$F,6,0)</f>
        <v>70950</v>
      </c>
      <c r="U5476" s="264">
        <f t="shared" si="550"/>
        <v>709500</v>
      </c>
      <c r="V5476" s="263"/>
      <c r="W5476" s="265">
        <f t="shared" si="551"/>
        <v>0</v>
      </c>
      <c r="X5476" s="266" t="str">
        <f t="shared" si="552"/>
        <v>8</v>
      </c>
      <c r="Y5476" s="263"/>
      <c r="Z5476" s="264">
        <f t="shared" si="553"/>
        <v>56760</v>
      </c>
      <c r="AA5476" s="267">
        <f>VLOOKUP(G5476,Ma_KH!$A:$R,14,0)</f>
        <v>60</v>
      </c>
    </row>
    <row r="5477" spans="1:27" hidden="1" x14ac:dyDescent="0.25">
      <c r="A5477" s="259">
        <v>46000</v>
      </c>
      <c r="B5477" s="260">
        <v>4181115726</v>
      </c>
      <c r="C5477" s="151" t="s">
        <v>7767</v>
      </c>
      <c r="D5477" s="237">
        <v>46001</v>
      </c>
      <c r="E5477" s="262"/>
      <c r="F5477" s="261"/>
      <c r="G5477" s="32" t="s">
        <v>1399</v>
      </c>
      <c r="H5477" s="262"/>
      <c r="I5477" s="260">
        <v>4181115726</v>
      </c>
      <c r="J5477" s="260" t="s">
        <v>70</v>
      </c>
      <c r="K5477" s="337" t="s">
        <v>27</v>
      </c>
      <c r="L5477" s="21" t="str">
        <f>VLOOKUP($K5477,TONG_SL!$A:$D,2,0)</f>
        <v>Chân giò heo muối 300g</v>
      </c>
      <c r="N5477" s="21" t="str">
        <f t="shared" si="549"/>
        <v>K-C6</v>
      </c>
      <c r="Q5477" s="21" t="str">
        <f>VLOOKUP(K5477,TONG_SL!$A:$D,3,0)</f>
        <v>Túi</v>
      </c>
      <c r="R5477" s="263">
        <v>4</v>
      </c>
      <c r="S5477" s="263"/>
      <c r="T5477" s="263">
        <f>VLOOKUP(VLOOKUP(G5477,Ma_KH!$A:$R,18,0)&amp;K5477,Gia_MB!$A:$F,6,0)</f>
        <v>73431</v>
      </c>
      <c r="U5477" s="264">
        <f t="shared" si="550"/>
        <v>293724</v>
      </c>
      <c r="V5477" s="263"/>
      <c r="W5477" s="265">
        <f t="shared" si="551"/>
        <v>0</v>
      </c>
      <c r="X5477" s="266" t="str">
        <f t="shared" si="552"/>
        <v>8</v>
      </c>
      <c r="Y5477" s="263"/>
      <c r="Z5477" s="264">
        <f t="shared" si="553"/>
        <v>23497.920000000002</v>
      </c>
      <c r="AA5477" s="267">
        <f>VLOOKUP(G5477,Ma_KH!$A:$R,14,0)</f>
        <v>60</v>
      </c>
    </row>
    <row r="5478" spans="1:27" hidden="1" x14ac:dyDescent="0.25">
      <c r="A5478" s="259">
        <v>46000</v>
      </c>
      <c r="B5478" s="260">
        <v>4181115726</v>
      </c>
      <c r="C5478" s="151" t="s">
        <v>7767</v>
      </c>
      <c r="D5478" s="237">
        <v>46001</v>
      </c>
      <c r="E5478" s="262"/>
      <c r="F5478" s="261"/>
      <c r="G5478" s="32" t="s">
        <v>1399</v>
      </c>
      <c r="H5478" s="262"/>
      <c r="I5478" s="260">
        <v>4181115726</v>
      </c>
      <c r="J5478" s="260" t="s">
        <v>70</v>
      </c>
      <c r="K5478" s="337" t="s">
        <v>48</v>
      </c>
      <c r="L5478" s="21" t="str">
        <f>VLOOKUP($K5478,TONG_SL!$A:$D,2,0)</f>
        <v>Mọc Nấm Hương 250g</v>
      </c>
      <c r="N5478" s="21" t="str">
        <f t="shared" si="549"/>
        <v>K-C6</v>
      </c>
      <c r="Q5478" s="21" t="str">
        <f>VLOOKUP(K5478,TONG_SL!$A:$D,3,0)</f>
        <v>Túi</v>
      </c>
      <c r="R5478" s="263">
        <v>5</v>
      </c>
      <c r="S5478" s="263"/>
      <c r="T5478" s="263">
        <f>VLOOKUP(VLOOKUP(G5478,Ma_KH!$A:$R,18,0)&amp;K5478,Gia_MB!$A:$F,6,0)</f>
        <v>46000</v>
      </c>
      <c r="U5478" s="264">
        <f t="shared" si="550"/>
        <v>230000</v>
      </c>
      <c r="V5478" s="263"/>
      <c r="W5478" s="265">
        <f t="shared" si="551"/>
        <v>0</v>
      </c>
      <c r="X5478" s="266" t="str">
        <f t="shared" si="552"/>
        <v>8</v>
      </c>
      <c r="Y5478" s="263"/>
      <c r="Z5478" s="264">
        <f t="shared" si="553"/>
        <v>18400</v>
      </c>
      <c r="AA5478" s="267">
        <f>VLOOKUP(G5478,Ma_KH!$A:$R,14,0)</f>
        <v>60</v>
      </c>
    </row>
    <row r="5479" spans="1:27" hidden="1" x14ac:dyDescent="0.25">
      <c r="A5479" s="259">
        <v>46000</v>
      </c>
      <c r="B5479" s="260">
        <v>4181115726</v>
      </c>
      <c r="C5479" s="151" t="s">
        <v>7767</v>
      </c>
      <c r="D5479" s="237">
        <v>46001</v>
      </c>
      <c r="E5479" s="262"/>
      <c r="F5479" s="261"/>
      <c r="G5479" s="32" t="s">
        <v>1399</v>
      </c>
      <c r="H5479" s="262"/>
      <c r="I5479" s="260">
        <v>4181115726</v>
      </c>
      <c r="J5479" s="260" t="s">
        <v>70</v>
      </c>
      <c r="K5479" s="337" t="s">
        <v>37</v>
      </c>
      <c r="L5479" s="21" t="str">
        <f>VLOOKUP($K5479,TONG_SL!$A:$D,2,0)</f>
        <v>Chả cốm 300g</v>
      </c>
      <c r="N5479" s="21" t="str">
        <f t="shared" si="549"/>
        <v>K-C6</v>
      </c>
      <c r="Q5479" s="21" t="str">
        <f>VLOOKUP(K5479,TONG_SL!$A:$D,3,0)</f>
        <v>Túi</v>
      </c>
      <c r="R5479" s="263">
        <v>4</v>
      </c>
      <c r="S5479" s="263"/>
      <c r="T5479" s="263">
        <f>VLOOKUP(VLOOKUP(G5479,Ma_KH!$A:$R,18,0)&amp;K5479,Gia_MB!$A:$F,6,0)</f>
        <v>74250</v>
      </c>
      <c r="U5479" s="264">
        <f t="shared" si="550"/>
        <v>297000</v>
      </c>
      <c r="V5479" s="263"/>
      <c r="W5479" s="265">
        <f t="shared" si="551"/>
        <v>0</v>
      </c>
      <c r="X5479" s="266" t="str">
        <f t="shared" si="552"/>
        <v>8</v>
      </c>
      <c r="Y5479" s="263"/>
      <c r="Z5479" s="264">
        <f t="shared" si="553"/>
        <v>23760</v>
      </c>
      <c r="AA5479" s="267">
        <f>VLOOKUP(G5479,Ma_KH!$A:$R,14,0)</f>
        <v>60</v>
      </c>
    </row>
    <row r="5480" spans="1:27" hidden="1" x14ac:dyDescent="0.25">
      <c r="A5480" s="259">
        <v>45999</v>
      </c>
      <c r="B5480" s="260">
        <v>4181038922</v>
      </c>
      <c r="C5480" s="151" t="s">
        <v>7767</v>
      </c>
      <c r="D5480" s="237">
        <v>46001</v>
      </c>
      <c r="E5480" s="262"/>
      <c r="F5480" s="261"/>
      <c r="G5480" s="32" t="s">
        <v>911</v>
      </c>
      <c r="H5480" s="262"/>
      <c r="I5480" s="260">
        <v>4181038922</v>
      </c>
      <c r="J5480" s="260" t="s">
        <v>70</v>
      </c>
      <c r="K5480" s="337" t="s">
        <v>30</v>
      </c>
      <c r="L5480" s="21" t="str">
        <f>VLOOKUP($K5480,TONG_SL!$A:$D,2,0)</f>
        <v>Gà muối 500g</v>
      </c>
      <c r="N5480" s="21" t="str">
        <f t="shared" si="549"/>
        <v>K-C6</v>
      </c>
      <c r="Q5480" s="21" t="str">
        <f>VLOOKUP(K5480,TONG_SL!$A:$D,3,0)</f>
        <v>Túi</v>
      </c>
      <c r="R5480" s="263">
        <v>10</v>
      </c>
      <c r="S5480" s="263"/>
      <c r="T5480" s="263">
        <f>VLOOKUP(VLOOKUP(G5480,Ma_KH!$A:$R,18,0)&amp;K5480,Gia_MB!$A:$F,6,0)</f>
        <v>111058</v>
      </c>
      <c r="U5480" s="264">
        <f t="shared" si="550"/>
        <v>1110580</v>
      </c>
      <c r="V5480" s="263"/>
      <c r="W5480" s="265">
        <f t="shared" si="551"/>
        <v>0</v>
      </c>
      <c r="X5480" s="266" t="str">
        <f t="shared" si="552"/>
        <v>8</v>
      </c>
      <c r="Y5480" s="263"/>
      <c r="Z5480" s="264">
        <f t="shared" si="553"/>
        <v>88846.400000000009</v>
      </c>
      <c r="AA5480" s="267">
        <f>VLOOKUP(G5480,Ma_KH!$A:$R,14,0)</f>
        <v>60</v>
      </c>
    </row>
    <row r="5481" spans="1:27" hidden="1" x14ac:dyDescent="0.25">
      <c r="A5481" s="259">
        <v>45999</v>
      </c>
      <c r="B5481" s="260">
        <v>4181038922</v>
      </c>
      <c r="C5481" s="151" t="s">
        <v>7767</v>
      </c>
      <c r="D5481" s="237">
        <v>46001</v>
      </c>
      <c r="E5481" s="262"/>
      <c r="F5481" s="261"/>
      <c r="G5481" s="32" t="s">
        <v>911</v>
      </c>
      <c r="H5481" s="262"/>
      <c r="I5481" s="260">
        <v>4181038922</v>
      </c>
      <c r="J5481" s="260" t="s">
        <v>70</v>
      </c>
      <c r="K5481" s="337" t="s">
        <v>27</v>
      </c>
      <c r="L5481" s="21" t="str">
        <f>VLOOKUP($K5481,TONG_SL!$A:$D,2,0)</f>
        <v>Chân giò heo muối 300g</v>
      </c>
      <c r="N5481" s="21" t="str">
        <f t="shared" si="549"/>
        <v>K-C6</v>
      </c>
      <c r="Q5481" s="21" t="str">
        <f>VLOOKUP(K5481,TONG_SL!$A:$D,3,0)</f>
        <v>Túi</v>
      </c>
      <c r="R5481" s="263">
        <v>6</v>
      </c>
      <c r="S5481" s="263"/>
      <c r="T5481" s="263">
        <f>VLOOKUP(VLOOKUP(G5481,Ma_KH!$A:$R,18,0)&amp;K5481,Gia_MB!$A:$F,6,0)</f>
        <v>73431</v>
      </c>
      <c r="U5481" s="264">
        <f t="shared" si="550"/>
        <v>440586</v>
      </c>
      <c r="V5481" s="263"/>
      <c r="W5481" s="265">
        <f t="shared" si="551"/>
        <v>0</v>
      </c>
      <c r="X5481" s="266" t="str">
        <f t="shared" si="552"/>
        <v>8</v>
      </c>
      <c r="Y5481" s="263"/>
      <c r="Z5481" s="264">
        <f t="shared" si="553"/>
        <v>35246.879999999997</v>
      </c>
      <c r="AA5481" s="267">
        <f>VLOOKUP(G5481,Ma_KH!$A:$R,14,0)</f>
        <v>60</v>
      </c>
    </row>
    <row r="5482" spans="1:27" hidden="1" x14ac:dyDescent="0.25">
      <c r="A5482" s="259">
        <v>45999</v>
      </c>
      <c r="B5482" s="260">
        <v>4181038922</v>
      </c>
      <c r="C5482" s="151" t="s">
        <v>7767</v>
      </c>
      <c r="D5482" s="237">
        <v>46001</v>
      </c>
      <c r="E5482" s="262"/>
      <c r="F5482" s="261"/>
      <c r="G5482" s="32" t="s">
        <v>911</v>
      </c>
      <c r="H5482" s="262"/>
      <c r="I5482" s="260">
        <v>4181038922</v>
      </c>
      <c r="J5482" s="260" t="s">
        <v>70</v>
      </c>
      <c r="K5482" s="337" t="s">
        <v>32</v>
      </c>
      <c r="L5482" s="21" t="str">
        <f>VLOOKUP($K5482,TONG_SL!$A:$D,2,0)</f>
        <v>Giò Tai Lưỡi Xào 250g</v>
      </c>
      <c r="N5482" s="21" t="str">
        <f t="shared" si="549"/>
        <v>K-C6</v>
      </c>
      <c r="Q5482" s="21" t="str">
        <f>VLOOKUP(K5482,TONG_SL!$A:$D,3,0)</f>
        <v>Túi</v>
      </c>
      <c r="R5482" s="263">
        <v>6</v>
      </c>
      <c r="S5482" s="263"/>
      <c r="T5482" s="263">
        <f>VLOOKUP(VLOOKUP(G5482,Ma_KH!$A:$R,18,0)&amp;K5482,Gia_MB!$A:$F,6,0)</f>
        <v>50182</v>
      </c>
      <c r="U5482" s="264">
        <f t="shared" si="550"/>
        <v>301092</v>
      </c>
      <c r="V5482" s="263"/>
      <c r="W5482" s="265">
        <f t="shared" si="551"/>
        <v>0</v>
      </c>
      <c r="X5482" s="266" t="str">
        <f t="shared" si="552"/>
        <v>8</v>
      </c>
      <c r="Y5482" s="263"/>
      <c r="Z5482" s="264">
        <f t="shared" si="553"/>
        <v>24087.360000000001</v>
      </c>
      <c r="AA5482" s="267">
        <f>VLOOKUP(G5482,Ma_KH!$A:$R,14,0)</f>
        <v>60</v>
      </c>
    </row>
    <row r="5483" spans="1:27" hidden="1" x14ac:dyDescent="0.25">
      <c r="A5483" s="259">
        <v>45999</v>
      </c>
      <c r="B5483" s="260">
        <v>4181038922</v>
      </c>
      <c r="C5483" s="151" t="s">
        <v>7767</v>
      </c>
      <c r="D5483" s="237">
        <v>46001</v>
      </c>
      <c r="E5483" s="262"/>
      <c r="F5483" s="261"/>
      <c r="G5483" s="32" t="s">
        <v>911</v>
      </c>
      <c r="H5483" s="262"/>
      <c r="I5483" s="260">
        <v>4181038922</v>
      </c>
      <c r="J5483" s="260" t="s">
        <v>70</v>
      </c>
      <c r="K5483" s="337" t="s">
        <v>37</v>
      </c>
      <c r="L5483" s="21" t="str">
        <f>VLOOKUP($K5483,TONG_SL!$A:$D,2,0)</f>
        <v>Chả cốm 300g</v>
      </c>
      <c r="N5483" s="21" t="str">
        <f t="shared" si="549"/>
        <v>K-C6</v>
      </c>
      <c r="Q5483" s="21" t="str">
        <f>VLOOKUP(K5483,TONG_SL!$A:$D,3,0)</f>
        <v>Túi</v>
      </c>
      <c r="R5483" s="263">
        <v>6</v>
      </c>
      <c r="S5483" s="263"/>
      <c r="T5483" s="263">
        <f>VLOOKUP(VLOOKUP(G5483,Ma_KH!$A:$R,18,0)&amp;K5483,Gia_MB!$A:$F,6,0)</f>
        <v>74250</v>
      </c>
      <c r="U5483" s="264">
        <f t="shared" si="550"/>
        <v>445500</v>
      </c>
      <c r="V5483" s="263"/>
      <c r="W5483" s="265">
        <f t="shared" si="551"/>
        <v>0</v>
      </c>
      <c r="X5483" s="266" t="str">
        <f t="shared" si="552"/>
        <v>8</v>
      </c>
      <c r="Y5483" s="263"/>
      <c r="Z5483" s="264">
        <f t="shared" si="553"/>
        <v>35640</v>
      </c>
      <c r="AA5483" s="267">
        <f>VLOOKUP(G5483,Ma_KH!$A:$R,14,0)</f>
        <v>60</v>
      </c>
    </row>
    <row r="5484" spans="1:27" hidden="1" x14ac:dyDescent="0.25">
      <c r="A5484" s="259">
        <v>45999</v>
      </c>
      <c r="B5484" s="260">
        <v>4181038922</v>
      </c>
      <c r="C5484" s="151" t="s">
        <v>7767</v>
      </c>
      <c r="D5484" s="237">
        <v>46001</v>
      </c>
      <c r="E5484" s="262"/>
      <c r="F5484" s="261"/>
      <c r="G5484" s="32" t="s">
        <v>911</v>
      </c>
      <c r="H5484" s="262"/>
      <c r="I5484" s="260">
        <v>4181038922</v>
      </c>
      <c r="J5484" s="260" t="s">
        <v>70</v>
      </c>
      <c r="K5484" s="337" t="s">
        <v>39</v>
      </c>
      <c r="L5484" s="21" t="str">
        <f>VLOOKUP($K5484,TONG_SL!$A:$D,2,0)</f>
        <v>Chả nướng 300g</v>
      </c>
      <c r="N5484" s="21" t="str">
        <f t="shared" si="549"/>
        <v>K-C6</v>
      </c>
      <c r="Q5484" s="21" t="str">
        <f>VLOOKUP(K5484,TONG_SL!$A:$D,3,0)</f>
        <v>Túi</v>
      </c>
      <c r="R5484" s="263">
        <v>6</v>
      </c>
      <c r="S5484" s="263"/>
      <c r="T5484" s="263">
        <f>VLOOKUP(VLOOKUP(G5484,Ma_KH!$A:$R,18,0)&amp;K5484,Gia_MB!$A:$F,6,0)</f>
        <v>70950</v>
      </c>
      <c r="U5484" s="264">
        <f t="shared" si="550"/>
        <v>425700</v>
      </c>
      <c r="V5484" s="263"/>
      <c r="W5484" s="265">
        <f t="shared" si="551"/>
        <v>0</v>
      </c>
      <c r="X5484" s="266" t="str">
        <f t="shared" si="552"/>
        <v>8</v>
      </c>
      <c r="Y5484" s="263"/>
      <c r="Z5484" s="264">
        <f t="shared" si="553"/>
        <v>34056</v>
      </c>
      <c r="AA5484" s="267">
        <f>VLOOKUP(G5484,Ma_KH!$A:$R,14,0)</f>
        <v>60</v>
      </c>
    </row>
    <row r="5485" spans="1:27" hidden="1" x14ac:dyDescent="0.25">
      <c r="A5485" s="259">
        <v>45999</v>
      </c>
      <c r="B5485" s="260">
        <v>4181038922</v>
      </c>
      <c r="C5485" s="151" t="s">
        <v>7767</v>
      </c>
      <c r="D5485" s="237">
        <v>46001</v>
      </c>
      <c r="E5485" s="262"/>
      <c r="F5485" s="261"/>
      <c r="G5485" s="32" t="s">
        <v>911</v>
      </c>
      <c r="H5485" s="262"/>
      <c r="I5485" s="260">
        <v>4181038922</v>
      </c>
      <c r="J5485" s="260" t="s">
        <v>70</v>
      </c>
      <c r="K5485" s="337" t="s">
        <v>44</v>
      </c>
      <c r="L5485" s="21" t="str">
        <f>VLOOKUP($K5485,TONG_SL!$A:$D,2,0)</f>
        <v>Giò lụa cây 250g</v>
      </c>
      <c r="N5485" s="21" t="str">
        <f t="shared" si="549"/>
        <v>K-C6</v>
      </c>
      <c r="Q5485" s="21" t="str">
        <f>VLOOKUP(K5485,TONG_SL!$A:$D,3,0)</f>
        <v>Túi</v>
      </c>
      <c r="R5485" s="263">
        <v>6</v>
      </c>
      <c r="S5485" s="263"/>
      <c r="T5485" s="263">
        <f>VLOOKUP(VLOOKUP(G5485,Ma_KH!$A:$R,18,0)&amp;K5485,Gia_MB!$A:$F,6,0)</f>
        <v>49500</v>
      </c>
      <c r="U5485" s="264">
        <f t="shared" si="550"/>
        <v>297000</v>
      </c>
      <c r="V5485" s="263"/>
      <c r="W5485" s="265">
        <f t="shared" si="551"/>
        <v>0</v>
      </c>
      <c r="X5485" s="266" t="str">
        <f t="shared" si="552"/>
        <v>8</v>
      </c>
      <c r="Y5485" s="263"/>
      <c r="Z5485" s="264">
        <f t="shared" si="553"/>
        <v>23760</v>
      </c>
      <c r="AA5485" s="267">
        <f>VLOOKUP(G5485,Ma_KH!$A:$R,14,0)</f>
        <v>60</v>
      </c>
    </row>
    <row r="5486" spans="1:27" hidden="1" x14ac:dyDescent="0.25">
      <c r="A5486" s="259">
        <v>45996</v>
      </c>
      <c r="B5486" s="260">
        <v>4180907868</v>
      </c>
      <c r="C5486" s="151" t="s">
        <v>7767</v>
      </c>
      <c r="D5486" s="237">
        <v>46001</v>
      </c>
      <c r="E5486" s="262"/>
      <c r="F5486" s="261"/>
      <c r="G5486" s="32" t="s">
        <v>256</v>
      </c>
      <c r="H5486" s="262"/>
      <c r="I5486" s="260">
        <v>4180907868</v>
      </c>
      <c r="J5486" s="260" t="s">
        <v>70</v>
      </c>
      <c r="K5486" s="337" t="s">
        <v>48</v>
      </c>
      <c r="L5486" s="21" t="str">
        <f>VLOOKUP($K5486,TONG_SL!$A:$D,2,0)</f>
        <v>Mọc Nấm Hương 250g</v>
      </c>
      <c r="N5486" s="21" t="str">
        <f t="shared" si="549"/>
        <v>K-C6</v>
      </c>
      <c r="Q5486" s="21" t="str">
        <f>VLOOKUP(K5486,TONG_SL!$A:$D,3,0)</f>
        <v>Túi</v>
      </c>
      <c r="R5486" s="263">
        <v>2</v>
      </c>
      <c r="S5486" s="263"/>
      <c r="T5486" s="263">
        <f>VLOOKUP(VLOOKUP(G5486,Ma_KH!$A:$R,18,0)&amp;K5486,Gia_MB!$A:$F,6,0)</f>
        <v>46000</v>
      </c>
      <c r="U5486" s="264">
        <f t="shared" si="550"/>
        <v>92000</v>
      </c>
      <c r="V5486" s="263"/>
      <c r="W5486" s="265">
        <f t="shared" si="551"/>
        <v>0</v>
      </c>
      <c r="X5486" s="266" t="str">
        <f t="shared" si="552"/>
        <v>8</v>
      </c>
      <c r="Y5486" s="263"/>
      <c r="Z5486" s="264">
        <f t="shared" si="553"/>
        <v>7360</v>
      </c>
      <c r="AA5486" s="267">
        <f>VLOOKUP(G5486,Ma_KH!$A:$R,14,0)</f>
        <v>60</v>
      </c>
    </row>
    <row r="5487" spans="1:27" hidden="1" x14ac:dyDescent="0.25">
      <c r="A5487" s="259">
        <v>45996</v>
      </c>
      <c r="B5487" s="260">
        <v>4180907868</v>
      </c>
      <c r="C5487" s="151" t="s">
        <v>7767</v>
      </c>
      <c r="D5487" s="237">
        <v>46001</v>
      </c>
      <c r="E5487" s="262"/>
      <c r="F5487" s="261"/>
      <c r="G5487" s="32" t="s">
        <v>256</v>
      </c>
      <c r="H5487" s="262"/>
      <c r="I5487" s="260">
        <v>4180907868</v>
      </c>
      <c r="J5487" s="260" t="s">
        <v>70</v>
      </c>
      <c r="K5487" s="337" t="s">
        <v>32</v>
      </c>
      <c r="L5487" s="21" t="str">
        <f>VLOOKUP($K5487,TONG_SL!$A:$D,2,0)</f>
        <v>Giò Tai Lưỡi Xào 250g</v>
      </c>
      <c r="N5487" s="21" t="str">
        <f t="shared" si="549"/>
        <v>K-C6</v>
      </c>
      <c r="Q5487" s="21" t="str">
        <f>VLOOKUP(K5487,TONG_SL!$A:$D,3,0)</f>
        <v>Túi</v>
      </c>
      <c r="R5487" s="263">
        <v>4</v>
      </c>
      <c r="S5487" s="263"/>
      <c r="T5487" s="263">
        <f>VLOOKUP(VLOOKUP(G5487,Ma_KH!$A:$R,18,0)&amp;K5487,Gia_MB!$A:$F,6,0)</f>
        <v>50182</v>
      </c>
      <c r="U5487" s="264">
        <f t="shared" si="550"/>
        <v>200728</v>
      </c>
      <c r="V5487" s="263"/>
      <c r="W5487" s="265">
        <f t="shared" si="551"/>
        <v>0</v>
      </c>
      <c r="X5487" s="266" t="str">
        <f t="shared" si="552"/>
        <v>8</v>
      </c>
      <c r="Y5487" s="263"/>
      <c r="Z5487" s="264">
        <f t="shared" si="553"/>
        <v>16058.24</v>
      </c>
      <c r="AA5487" s="267">
        <f>VLOOKUP(G5487,Ma_KH!$A:$R,14,0)</f>
        <v>60</v>
      </c>
    </row>
    <row r="5488" spans="1:27" hidden="1" x14ac:dyDescent="0.25">
      <c r="A5488" s="259">
        <v>45996</v>
      </c>
      <c r="B5488" s="260">
        <v>4180907868</v>
      </c>
      <c r="C5488" s="151" t="s">
        <v>7767</v>
      </c>
      <c r="D5488" s="237">
        <v>46001</v>
      </c>
      <c r="E5488" s="262"/>
      <c r="F5488" s="261"/>
      <c r="G5488" s="32" t="s">
        <v>256</v>
      </c>
      <c r="H5488" s="262"/>
      <c r="I5488" s="260">
        <v>4180907868</v>
      </c>
      <c r="J5488" s="260" t="s">
        <v>70</v>
      </c>
      <c r="K5488" s="337" t="s">
        <v>37</v>
      </c>
      <c r="L5488" s="21" t="str">
        <f>VLOOKUP($K5488,TONG_SL!$A:$D,2,0)</f>
        <v>Chả cốm 300g</v>
      </c>
      <c r="N5488" s="21" t="str">
        <f t="shared" si="549"/>
        <v>K-C6</v>
      </c>
      <c r="Q5488" s="21" t="str">
        <f>VLOOKUP(K5488,TONG_SL!$A:$D,3,0)</f>
        <v>Túi</v>
      </c>
      <c r="R5488" s="263">
        <v>2</v>
      </c>
      <c r="S5488" s="263"/>
      <c r="T5488" s="263">
        <f>VLOOKUP(VLOOKUP(G5488,Ma_KH!$A:$R,18,0)&amp;K5488,Gia_MB!$A:$F,6,0)</f>
        <v>74250</v>
      </c>
      <c r="U5488" s="264">
        <f t="shared" si="550"/>
        <v>148500</v>
      </c>
      <c r="V5488" s="263"/>
      <c r="W5488" s="265">
        <f t="shared" si="551"/>
        <v>0</v>
      </c>
      <c r="X5488" s="266" t="str">
        <f t="shared" si="552"/>
        <v>8</v>
      </c>
      <c r="Y5488" s="263"/>
      <c r="Z5488" s="264">
        <f t="shared" si="553"/>
        <v>11880</v>
      </c>
      <c r="AA5488" s="267">
        <f>VLOOKUP(G5488,Ma_KH!$A:$R,14,0)</f>
        <v>60</v>
      </c>
    </row>
    <row r="5489" spans="1:27" hidden="1" x14ac:dyDescent="0.25">
      <c r="A5489" s="259">
        <v>45996</v>
      </c>
      <c r="B5489" s="260">
        <v>4180907868</v>
      </c>
      <c r="C5489" s="151" t="s">
        <v>7767</v>
      </c>
      <c r="D5489" s="237">
        <v>46001</v>
      </c>
      <c r="E5489" s="262"/>
      <c r="F5489" s="261"/>
      <c r="G5489" s="32" t="s">
        <v>256</v>
      </c>
      <c r="H5489" s="262"/>
      <c r="I5489" s="260">
        <v>4180907868</v>
      </c>
      <c r="J5489" s="260" t="s">
        <v>70</v>
      </c>
      <c r="K5489" s="337" t="s">
        <v>34</v>
      </c>
      <c r="L5489" s="21" t="str">
        <f>VLOOKUP($K5489,TONG_SL!$A:$D,2,0)</f>
        <v>Tai heo muối 200g</v>
      </c>
      <c r="N5489" s="21" t="str">
        <f t="shared" si="549"/>
        <v>K-C6</v>
      </c>
      <c r="Q5489" s="21" t="str">
        <f>VLOOKUP(K5489,TONG_SL!$A:$D,3,0)</f>
        <v>Túi</v>
      </c>
      <c r="R5489" s="263">
        <v>2</v>
      </c>
      <c r="S5489" s="263"/>
      <c r="T5489" s="263">
        <f>VLOOKUP(VLOOKUP(G5489,Ma_KH!$A:$R,18,0)&amp;K5489,Gia_MB!$A:$F,6,0)</f>
        <v>55595</v>
      </c>
      <c r="U5489" s="264">
        <f t="shared" si="550"/>
        <v>111190</v>
      </c>
      <c r="V5489" s="263"/>
      <c r="W5489" s="265">
        <f t="shared" si="551"/>
        <v>0</v>
      </c>
      <c r="X5489" s="266" t="str">
        <f t="shared" si="552"/>
        <v>8</v>
      </c>
      <c r="Y5489" s="263"/>
      <c r="Z5489" s="264">
        <f t="shared" si="553"/>
        <v>8895.2000000000007</v>
      </c>
      <c r="AA5489" s="267">
        <f>VLOOKUP(G5489,Ma_KH!$A:$R,14,0)</f>
        <v>60</v>
      </c>
    </row>
    <row r="5490" spans="1:27" hidden="1" x14ac:dyDescent="0.25">
      <c r="A5490" s="259">
        <v>45996</v>
      </c>
      <c r="B5490" s="260">
        <v>4180907868</v>
      </c>
      <c r="C5490" s="151" t="s">
        <v>7767</v>
      </c>
      <c r="D5490" s="237">
        <v>46001</v>
      </c>
      <c r="E5490" s="262"/>
      <c r="F5490" s="261"/>
      <c r="G5490" s="32" t="s">
        <v>256</v>
      </c>
      <c r="H5490" s="262"/>
      <c r="I5490" s="260">
        <v>4180907868</v>
      </c>
      <c r="J5490" s="260" t="s">
        <v>70</v>
      </c>
      <c r="K5490" s="337" t="s">
        <v>30</v>
      </c>
      <c r="L5490" s="21" t="str">
        <f>VLOOKUP($K5490,TONG_SL!$A:$D,2,0)</f>
        <v>Gà muối 500g</v>
      </c>
      <c r="N5490" s="21" t="str">
        <f t="shared" si="549"/>
        <v>K-C6</v>
      </c>
      <c r="Q5490" s="21" t="str">
        <f>VLOOKUP(K5490,TONG_SL!$A:$D,3,0)</f>
        <v>Túi</v>
      </c>
      <c r="R5490" s="263">
        <v>2</v>
      </c>
      <c r="S5490" s="263"/>
      <c r="T5490" s="263">
        <f>VLOOKUP(VLOOKUP(G5490,Ma_KH!$A:$R,18,0)&amp;K5490,Gia_MB!$A:$F,6,0)</f>
        <v>111058</v>
      </c>
      <c r="U5490" s="264">
        <f t="shared" si="550"/>
        <v>222116</v>
      </c>
      <c r="V5490" s="263"/>
      <c r="W5490" s="265">
        <f t="shared" si="551"/>
        <v>0</v>
      </c>
      <c r="X5490" s="266" t="str">
        <f t="shared" si="552"/>
        <v>8</v>
      </c>
      <c r="Y5490" s="263"/>
      <c r="Z5490" s="264">
        <f t="shared" si="553"/>
        <v>17769.28</v>
      </c>
      <c r="AA5490" s="267">
        <f>VLOOKUP(G5490,Ma_KH!$A:$R,14,0)</f>
        <v>60</v>
      </c>
    </row>
    <row r="5491" spans="1:27" hidden="1" x14ac:dyDescent="0.25">
      <c r="A5491" s="259">
        <v>45996</v>
      </c>
      <c r="B5491" s="260">
        <v>4180907883</v>
      </c>
      <c r="C5491" s="151" t="s">
        <v>7767</v>
      </c>
      <c r="D5491" s="237">
        <v>46001</v>
      </c>
      <c r="E5491" s="262"/>
      <c r="F5491" s="261"/>
      <c r="G5491" s="32" t="s">
        <v>269</v>
      </c>
      <c r="H5491" s="262"/>
      <c r="I5491" s="260">
        <v>4180907883</v>
      </c>
      <c r="J5491" s="260" t="s">
        <v>70</v>
      </c>
      <c r="K5491" s="337" t="s">
        <v>27</v>
      </c>
      <c r="L5491" s="21" t="str">
        <f>VLOOKUP($K5491,TONG_SL!$A:$D,2,0)</f>
        <v>Chân giò heo muối 300g</v>
      </c>
      <c r="N5491" s="21" t="str">
        <f t="shared" si="549"/>
        <v>K-C6</v>
      </c>
      <c r="Q5491" s="21" t="str">
        <f>VLOOKUP(K5491,TONG_SL!$A:$D,3,0)</f>
        <v>Túi</v>
      </c>
      <c r="R5491" s="263">
        <v>3</v>
      </c>
      <c r="S5491" s="263"/>
      <c r="T5491" s="263">
        <f>VLOOKUP(VLOOKUP(G5491,Ma_KH!$A:$R,18,0)&amp;K5491,Gia_MB!$A:$F,6,0)</f>
        <v>73431</v>
      </c>
      <c r="U5491" s="264">
        <f t="shared" si="550"/>
        <v>220293</v>
      </c>
      <c r="V5491" s="263"/>
      <c r="W5491" s="265">
        <f t="shared" si="551"/>
        <v>0</v>
      </c>
      <c r="X5491" s="266" t="str">
        <f t="shared" si="552"/>
        <v>8</v>
      </c>
      <c r="Y5491" s="263"/>
      <c r="Z5491" s="264">
        <f t="shared" si="553"/>
        <v>17623.439999999999</v>
      </c>
      <c r="AA5491" s="267">
        <f>VLOOKUP(G5491,Ma_KH!$A:$R,14,0)</f>
        <v>60</v>
      </c>
    </row>
    <row r="5492" spans="1:27" hidden="1" x14ac:dyDescent="0.25">
      <c r="A5492" s="259">
        <v>45996</v>
      </c>
      <c r="B5492" s="260">
        <v>4180907883</v>
      </c>
      <c r="C5492" s="151" t="s">
        <v>7767</v>
      </c>
      <c r="D5492" s="237">
        <v>46001</v>
      </c>
      <c r="E5492" s="262"/>
      <c r="F5492" s="261"/>
      <c r="G5492" s="32" t="s">
        <v>269</v>
      </c>
      <c r="H5492" s="262"/>
      <c r="I5492" s="260">
        <v>4180907883</v>
      </c>
      <c r="J5492" s="260" t="s">
        <v>70</v>
      </c>
      <c r="K5492" s="337" t="s">
        <v>39</v>
      </c>
      <c r="L5492" s="21" t="str">
        <f>VLOOKUP($K5492,TONG_SL!$A:$D,2,0)</f>
        <v>Chả nướng 300g</v>
      </c>
      <c r="N5492" s="21" t="str">
        <f t="shared" si="549"/>
        <v>K-C6</v>
      </c>
      <c r="Q5492" s="21" t="str">
        <f>VLOOKUP(K5492,TONG_SL!$A:$D,3,0)</f>
        <v>Túi</v>
      </c>
      <c r="R5492" s="263">
        <v>2</v>
      </c>
      <c r="S5492" s="263"/>
      <c r="T5492" s="263">
        <f>VLOOKUP(VLOOKUP(G5492,Ma_KH!$A:$R,18,0)&amp;K5492,Gia_MB!$A:$F,6,0)</f>
        <v>70950</v>
      </c>
      <c r="U5492" s="264">
        <f t="shared" si="550"/>
        <v>141900</v>
      </c>
      <c r="V5492" s="263"/>
      <c r="W5492" s="265">
        <f t="shared" si="551"/>
        <v>0</v>
      </c>
      <c r="X5492" s="266" t="str">
        <f t="shared" si="552"/>
        <v>8</v>
      </c>
      <c r="Y5492" s="263"/>
      <c r="Z5492" s="264">
        <f t="shared" si="553"/>
        <v>11352</v>
      </c>
      <c r="AA5492" s="267">
        <f>VLOOKUP(G5492,Ma_KH!$A:$R,14,0)</f>
        <v>60</v>
      </c>
    </row>
    <row r="5493" spans="1:27" hidden="1" x14ac:dyDescent="0.25">
      <c r="A5493" s="259">
        <v>45996</v>
      </c>
      <c r="B5493" s="260">
        <v>4180907883</v>
      </c>
      <c r="C5493" s="151" t="s">
        <v>7767</v>
      </c>
      <c r="D5493" s="237">
        <v>46001</v>
      </c>
      <c r="E5493" s="262"/>
      <c r="F5493" s="261"/>
      <c r="G5493" s="32" t="s">
        <v>269</v>
      </c>
      <c r="H5493" s="262"/>
      <c r="I5493" s="260">
        <v>4180907883</v>
      </c>
      <c r="J5493" s="260" t="s">
        <v>70</v>
      </c>
      <c r="K5493" s="337" t="s">
        <v>37</v>
      </c>
      <c r="L5493" s="21" t="str">
        <f>VLOOKUP($K5493,TONG_SL!$A:$D,2,0)</f>
        <v>Chả cốm 300g</v>
      </c>
      <c r="N5493" s="21" t="str">
        <f t="shared" si="549"/>
        <v>K-C6</v>
      </c>
      <c r="Q5493" s="21" t="str">
        <f>VLOOKUP(K5493,TONG_SL!$A:$D,3,0)</f>
        <v>Túi</v>
      </c>
      <c r="R5493" s="263">
        <v>3</v>
      </c>
      <c r="S5493" s="263"/>
      <c r="T5493" s="263">
        <f>VLOOKUP(VLOOKUP(G5493,Ma_KH!$A:$R,18,0)&amp;K5493,Gia_MB!$A:$F,6,0)</f>
        <v>74250</v>
      </c>
      <c r="U5493" s="264">
        <f t="shared" si="550"/>
        <v>222750</v>
      </c>
      <c r="V5493" s="263"/>
      <c r="W5493" s="265">
        <f t="shared" si="551"/>
        <v>0</v>
      </c>
      <c r="X5493" s="266" t="str">
        <f t="shared" si="552"/>
        <v>8</v>
      </c>
      <c r="Y5493" s="263"/>
      <c r="Z5493" s="264">
        <f t="shared" si="553"/>
        <v>17820</v>
      </c>
      <c r="AA5493" s="267">
        <f>VLOOKUP(G5493,Ma_KH!$A:$R,14,0)</f>
        <v>60</v>
      </c>
    </row>
    <row r="5494" spans="1:27" hidden="1" x14ac:dyDescent="0.25">
      <c r="A5494" s="259">
        <v>45996</v>
      </c>
      <c r="B5494" s="260">
        <v>4180907883</v>
      </c>
      <c r="C5494" s="151" t="s">
        <v>7767</v>
      </c>
      <c r="D5494" s="237">
        <v>46001</v>
      </c>
      <c r="E5494" s="262"/>
      <c r="F5494" s="261"/>
      <c r="G5494" s="32" t="s">
        <v>269</v>
      </c>
      <c r="H5494" s="262"/>
      <c r="I5494" s="260">
        <v>4180907883</v>
      </c>
      <c r="J5494" s="260" t="s">
        <v>70</v>
      </c>
      <c r="K5494" s="337" t="s">
        <v>48</v>
      </c>
      <c r="L5494" s="21" t="str">
        <f>VLOOKUP($K5494,TONG_SL!$A:$D,2,0)</f>
        <v>Mọc Nấm Hương 250g</v>
      </c>
      <c r="N5494" s="21" t="str">
        <f t="shared" si="549"/>
        <v>K-C6</v>
      </c>
      <c r="Q5494" s="21" t="str">
        <f>VLOOKUP(K5494,TONG_SL!$A:$D,3,0)</f>
        <v>Túi</v>
      </c>
      <c r="R5494" s="263">
        <v>2</v>
      </c>
      <c r="S5494" s="263"/>
      <c r="T5494" s="263">
        <f>VLOOKUP(VLOOKUP(G5494,Ma_KH!$A:$R,18,0)&amp;K5494,Gia_MB!$A:$F,6,0)</f>
        <v>46000</v>
      </c>
      <c r="U5494" s="264">
        <f t="shared" si="550"/>
        <v>92000</v>
      </c>
      <c r="V5494" s="263"/>
      <c r="W5494" s="265">
        <f t="shared" si="551"/>
        <v>0</v>
      </c>
      <c r="X5494" s="266" t="str">
        <f t="shared" si="552"/>
        <v>8</v>
      </c>
      <c r="Y5494" s="263"/>
      <c r="Z5494" s="264">
        <f t="shared" si="553"/>
        <v>7360</v>
      </c>
      <c r="AA5494" s="267">
        <f>VLOOKUP(G5494,Ma_KH!$A:$R,14,0)</f>
        <v>60</v>
      </c>
    </row>
    <row r="5495" spans="1:27" hidden="1" x14ac:dyDescent="0.25">
      <c r="A5495" s="259">
        <v>45996</v>
      </c>
      <c r="B5495" s="260">
        <v>4180907854</v>
      </c>
      <c r="C5495" s="151" t="s">
        <v>7767</v>
      </c>
      <c r="D5495" s="237">
        <v>46001</v>
      </c>
      <c r="E5495" s="262"/>
      <c r="F5495" s="261"/>
      <c r="G5495" s="32" t="s">
        <v>248</v>
      </c>
      <c r="H5495" s="262"/>
      <c r="I5495" s="260">
        <v>4180907854</v>
      </c>
      <c r="J5495" s="260" t="s">
        <v>70</v>
      </c>
      <c r="K5495" s="337" t="s">
        <v>34</v>
      </c>
      <c r="L5495" s="21" t="str">
        <f>VLOOKUP($K5495,TONG_SL!$A:$D,2,0)</f>
        <v>Tai heo muối 200g</v>
      </c>
      <c r="N5495" s="21" t="str">
        <f t="shared" si="549"/>
        <v>K-C6</v>
      </c>
      <c r="Q5495" s="21" t="str">
        <f>VLOOKUP(K5495,TONG_SL!$A:$D,3,0)</f>
        <v>Túi</v>
      </c>
      <c r="R5495" s="263">
        <v>3</v>
      </c>
      <c r="S5495" s="263"/>
      <c r="T5495" s="263">
        <f>VLOOKUP(VLOOKUP(G5495,Ma_KH!$A:$R,18,0)&amp;K5495,Gia_MB!$A:$F,6,0)</f>
        <v>55595</v>
      </c>
      <c r="U5495" s="264">
        <f t="shared" si="550"/>
        <v>166785</v>
      </c>
      <c r="V5495" s="263"/>
      <c r="W5495" s="265">
        <f t="shared" si="551"/>
        <v>0</v>
      </c>
      <c r="X5495" s="266" t="str">
        <f t="shared" si="552"/>
        <v>8</v>
      </c>
      <c r="Y5495" s="263"/>
      <c r="Z5495" s="264">
        <f t="shared" si="553"/>
        <v>13342.800000000001</v>
      </c>
      <c r="AA5495" s="267">
        <f>VLOOKUP(G5495,Ma_KH!$A:$R,14,0)</f>
        <v>60</v>
      </c>
    </row>
    <row r="5496" spans="1:27" hidden="1" x14ac:dyDescent="0.25">
      <c r="A5496" s="259">
        <v>45996</v>
      </c>
      <c r="B5496" s="260">
        <v>4180907854</v>
      </c>
      <c r="C5496" s="151" t="s">
        <v>7767</v>
      </c>
      <c r="D5496" s="237">
        <v>46001</v>
      </c>
      <c r="E5496" s="262"/>
      <c r="F5496" s="261"/>
      <c r="G5496" s="32" t="s">
        <v>248</v>
      </c>
      <c r="H5496" s="262"/>
      <c r="I5496" s="260">
        <v>4180907854</v>
      </c>
      <c r="J5496" s="260" t="s">
        <v>70</v>
      </c>
      <c r="K5496" s="337" t="s">
        <v>30</v>
      </c>
      <c r="L5496" s="21" t="str">
        <f>VLOOKUP($K5496,TONG_SL!$A:$D,2,0)</f>
        <v>Gà muối 500g</v>
      </c>
      <c r="N5496" s="21" t="str">
        <f t="shared" si="549"/>
        <v>K-C6</v>
      </c>
      <c r="Q5496" s="21" t="str">
        <f>VLOOKUP(K5496,TONG_SL!$A:$D,3,0)</f>
        <v>Túi</v>
      </c>
      <c r="R5496" s="263">
        <v>6</v>
      </c>
      <c r="S5496" s="263"/>
      <c r="T5496" s="263">
        <f>VLOOKUP(VLOOKUP(G5496,Ma_KH!$A:$R,18,0)&amp;K5496,Gia_MB!$A:$F,6,0)</f>
        <v>111058</v>
      </c>
      <c r="U5496" s="264">
        <f t="shared" si="550"/>
        <v>666348</v>
      </c>
      <c r="V5496" s="263"/>
      <c r="W5496" s="265">
        <f t="shared" si="551"/>
        <v>0</v>
      </c>
      <c r="X5496" s="266" t="str">
        <f t="shared" si="552"/>
        <v>8</v>
      </c>
      <c r="Y5496" s="263"/>
      <c r="Z5496" s="264">
        <f t="shared" si="553"/>
        <v>53307.840000000004</v>
      </c>
      <c r="AA5496" s="267">
        <f>VLOOKUP(G5496,Ma_KH!$A:$R,14,0)</f>
        <v>60</v>
      </c>
    </row>
    <row r="5497" spans="1:27" hidden="1" x14ac:dyDescent="0.25">
      <c r="A5497" s="259">
        <v>45996</v>
      </c>
      <c r="B5497" s="260">
        <v>4180907854</v>
      </c>
      <c r="C5497" s="151" t="s">
        <v>7767</v>
      </c>
      <c r="D5497" s="237">
        <v>46001</v>
      </c>
      <c r="E5497" s="262"/>
      <c r="F5497" s="261"/>
      <c r="G5497" s="32" t="s">
        <v>248</v>
      </c>
      <c r="H5497" s="262"/>
      <c r="I5497" s="260">
        <v>4180907854</v>
      </c>
      <c r="J5497" s="260" t="s">
        <v>70</v>
      </c>
      <c r="K5497" s="337" t="s">
        <v>48</v>
      </c>
      <c r="L5497" s="21" t="str">
        <f>VLOOKUP($K5497,TONG_SL!$A:$D,2,0)</f>
        <v>Mọc Nấm Hương 250g</v>
      </c>
      <c r="N5497" s="21" t="str">
        <f t="shared" si="549"/>
        <v>K-C6</v>
      </c>
      <c r="Q5497" s="21" t="str">
        <f>VLOOKUP(K5497,TONG_SL!$A:$D,3,0)</f>
        <v>Túi</v>
      </c>
      <c r="R5497" s="263">
        <v>3</v>
      </c>
      <c r="S5497" s="263"/>
      <c r="T5497" s="263">
        <f>VLOOKUP(VLOOKUP(G5497,Ma_KH!$A:$R,18,0)&amp;K5497,Gia_MB!$A:$F,6,0)</f>
        <v>46000</v>
      </c>
      <c r="U5497" s="264">
        <f t="shared" si="550"/>
        <v>138000</v>
      </c>
      <c r="V5497" s="263"/>
      <c r="W5497" s="265">
        <f t="shared" si="551"/>
        <v>0</v>
      </c>
      <c r="X5497" s="266" t="str">
        <f t="shared" si="552"/>
        <v>8</v>
      </c>
      <c r="Y5497" s="263"/>
      <c r="Z5497" s="264">
        <f t="shared" si="553"/>
        <v>11040</v>
      </c>
      <c r="AA5497" s="267">
        <f>VLOOKUP(G5497,Ma_KH!$A:$R,14,0)</f>
        <v>60</v>
      </c>
    </row>
    <row r="5498" spans="1:27" hidden="1" x14ac:dyDescent="0.25">
      <c r="A5498" s="259">
        <v>45996</v>
      </c>
      <c r="B5498" s="260">
        <v>4180907543</v>
      </c>
      <c r="C5498" s="151" t="s">
        <v>7767</v>
      </c>
      <c r="D5498" s="237">
        <v>46001</v>
      </c>
      <c r="E5498" s="262"/>
      <c r="F5498" s="261"/>
      <c r="G5498" s="32" t="s">
        <v>949</v>
      </c>
      <c r="H5498" s="262"/>
      <c r="I5498" s="260">
        <v>4180907543</v>
      </c>
      <c r="J5498" s="260" t="s">
        <v>70</v>
      </c>
      <c r="K5498" s="337" t="s">
        <v>37</v>
      </c>
      <c r="L5498" s="21" t="str">
        <f>VLOOKUP($K5498,TONG_SL!$A:$D,2,0)</f>
        <v>Chả cốm 300g</v>
      </c>
      <c r="N5498" s="21" t="str">
        <f t="shared" si="549"/>
        <v>K-C6</v>
      </c>
      <c r="Q5498" s="21" t="str">
        <f>VLOOKUP(K5498,TONG_SL!$A:$D,3,0)</f>
        <v>Túi</v>
      </c>
      <c r="R5498" s="263">
        <v>3</v>
      </c>
      <c r="S5498" s="263"/>
      <c r="T5498" s="263">
        <f>VLOOKUP(VLOOKUP(G5498,Ma_KH!$A:$R,18,0)&amp;K5498,Gia_MB!$A:$F,6,0)</f>
        <v>74250</v>
      </c>
      <c r="U5498" s="264">
        <f t="shared" si="550"/>
        <v>222750</v>
      </c>
      <c r="V5498" s="263"/>
      <c r="W5498" s="265">
        <f t="shared" si="551"/>
        <v>0</v>
      </c>
      <c r="X5498" s="266" t="str">
        <f t="shared" si="552"/>
        <v>8</v>
      </c>
      <c r="Y5498" s="263"/>
      <c r="Z5498" s="264">
        <f t="shared" si="553"/>
        <v>17820</v>
      </c>
      <c r="AA5498" s="267">
        <f>VLOOKUP(G5498,Ma_KH!$A:$R,14,0)</f>
        <v>60</v>
      </c>
    </row>
    <row r="5499" spans="1:27" hidden="1" x14ac:dyDescent="0.25">
      <c r="A5499" s="259">
        <v>45996</v>
      </c>
      <c r="B5499" s="260">
        <v>4180907543</v>
      </c>
      <c r="C5499" s="151" t="s">
        <v>7767</v>
      </c>
      <c r="D5499" s="237">
        <v>46001</v>
      </c>
      <c r="E5499" s="262"/>
      <c r="F5499" s="261"/>
      <c r="G5499" s="32" t="s">
        <v>949</v>
      </c>
      <c r="H5499" s="262"/>
      <c r="I5499" s="260">
        <v>4180907543</v>
      </c>
      <c r="J5499" s="260" t="s">
        <v>70</v>
      </c>
      <c r="K5499" s="337" t="s">
        <v>34</v>
      </c>
      <c r="L5499" s="21" t="str">
        <f>VLOOKUP($K5499,TONG_SL!$A:$D,2,0)</f>
        <v>Tai heo muối 200g</v>
      </c>
      <c r="N5499" s="21" t="str">
        <f t="shared" si="549"/>
        <v>K-C6</v>
      </c>
      <c r="Q5499" s="21" t="str">
        <f>VLOOKUP(K5499,TONG_SL!$A:$D,3,0)</f>
        <v>Túi</v>
      </c>
      <c r="R5499" s="263">
        <v>3</v>
      </c>
      <c r="S5499" s="263"/>
      <c r="T5499" s="263">
        <f>VLOOKUP(VLOOKUP(G5499,Ma_KH!$A:$R,18,0)&amp;K5499,Gia_MB!$A:$F,6,0)</f>
        <v>55595</v>
      </c>
      <c r="U5499" s="264">
        <f t="shared" si="550"/>
        <v>166785</v>
      </c>
      <c r="V5499" s="263"/>
      <c r="W5499" s="265">
        <f t="shared" si="551"/>
        <v>0</v>
      </c>
      <c r="X5499" s="266" t="str">
        <f t="shared" si="552"/>
        <v>8</v>
      </c>
      <c r="Y5499" s="263"/>
      <c r="Z5499" s="264">
        <f t="shared" si="553"/>
        <v>13342.800000000001</v>
      </c>
      <c r="AA5499" s="267">
        <f>VLOOKUP(G5499,Ma_KH!$A:$R,14,0)</f>
        <v>60</v>
      </c>
    </row>
    <row r="5500" spans="1:27" hidden="1" x14ac:dyDescent="0.25">
      <c r="A5500" s="259">
        <v>45996</v>
      </c>
      <c r="B5500" s="260">
        <v>4180907543</v>
      </c>
      <c r="C5500" s="151" t="s">
        <v>7767</v>
      </c>
      <c r="D5500" s="237">
        <v>46001</v>
      </c>
      <c r="E5500" s="262"/>
      <c r="F5500" s="261"/>
      <c r="G5500" s="32" t="s">
        <v>949</v>
      </c>
      <c r="H5500" s="262"/>
      <c r="I5500" s="260">
        <v>4180907543</v>
      </c>
      <c r="J5500" s="260" t="s">
        <v>70</v>
      </c>
      <c r="K5500" s="337" t="s">
        <v>27</v>
      </c>
      <c r="L5500" s="21" t="str">
        <f>VLOOKUP($K5500,TONG_SL!$A:$D,2,0)</f>
        <v>Chân giò heo muối 300g</v>
      </c>
      <c r="N5500" s="21" t="str">
        <f t="shared" si="549"/>
        <v>K-C6</v>
      </c>
      <c r="Q5500" s="21" t="str">
        <f>VLOOKUP(K5500,TONG_SL!$A:$D,3,0)</f>
        <v>Túi</v>
      </c>
      <c r="R5500" s="263">
        <v>6</v>
      </c>
      <c r="S5500" s="263"/>
      <c r="T5500" s="263">
        <f>VLOOKUP(VLOOKUP(G5500,Ma_KH!$A:$R,18,0)&amp;K5500,Gia_MB!$A:$F,6,0)</f>
        <v>73431</v>
      </c>
      <c r="U5500" s="264">
        <f t="shared" si="550"/>
        <v>440586</v>
      </c>
      <c r="V5500" s="263"/>
      <c r="W5500" s="265">
        <f t="shared" si="551"/>
        <v>0</v>
      </c>
      <c r="X5500" s="266" t="str">
        <f t="shared" si="552"/>
        <v>8</v>
      </c>
      <c r="Y5500" s="263"/>
      <c r="Z5500" s="264">
        <f t="shared" si="553"/>
        <v>35246.879999999997</v>
      </c>
      <c r="AA5500" s="267">
        <f>VLOOKUP(G5500,Ma_KH!$A:$R,14,0)</f>
        <v>60</v>
      </c>
    </row>
    <row r="5501" spans="1:27" hidden="1" x14ac:dyDescent="0.25">
      <c r="A5501" s="259">
        <v>45996</v>
      </c>
      <c r="B5501" s="260">
        <v>4180907587</v>
      </c>
      <c r="C5501" s="151" t="s">
        <v>7767</v>
      </c>
      <c r="D5501" s="237">
        <v>46001</v>
      </c>
      <c r="E5501" s="262"/>
      <c r="F5501" s="261"/>
      <c r="G5501" s="32" t="s">
        <v>956</v>
      </c>
      <c r="H5501" s="262"/>
      <c r="I5501" s="260">
        <v>4180907587</v>
      </c>
      <c r="J5501" s="260" t="s">
        <v>70</v>
      </c>
      <c r="K5501" s="337" t="s">
        <v>30</v>
      </c>
      <c r="L5501" s="21" t="str">
        <f>VLOOKUP($K5501,TONG_SL!$A:$D,2,0)</f>
        <v>Gà muối 500g</v>
      </c>
      <c r="N5501" s="21" t="str">
        <f t="shared" ref="N5501:N5564" si="554">IF($B5501&lt;&gt;"","K-C6","")</f>
        <v>K-C6</v>
      </c>
      <c r="Q5501" s="21" t="str">
        <f>VLOOKUP(K5501,TONG_SL!$A:$D,3,0)</f>
        <v>Túi</v>
      </c>
      <c r="R5501" s="263">
        <v>6</v>
      </c>
      <c r="S5501" s="263"/>
      <c r="T5501" s="263">
        <f>VLOOKUP(VLOOKUP(G5501,Ma_KH!$A:$R,18,0)&amp;K5501,Gia_MB!$A:$F,6,0)</f>
        <v>111058</v>
      </c>
      <c r="U5501" s="264">
        <f t="shared" si="550"/>
        <v>666348</v>
      </c>
      <c r="V5501" s="263"/>
      <c r="W5501" s="265">
        <f t="shared" si="551"/>
        <v>0</v>
      </c>
      <c r="X5501" s="266" t="str">
        <f t="shared" si="552"/>
        <v>8</v>
      </c>
      <c r="Y5501" s="263"/>
      <c r="Z5501" s="264">
        <f t="shared" si="553"/>
        <v>53307.840000000004</v>
      </c>
      <c r="AA5501" s="267">
        <f>VLOOKUP(G5501,Ma_KH!$A:$R,14,0)</f>
        <v>60</v>
      </c>
    </row>
    <row r="5502" spans="1:27" hidden="1" x14ac:dyDescent="0.25">
      <c r="A5502" s="259">
        <v>45996</v>
      </c>
      <c r="B5502" s="260">
        <v>4180907587</v>
      </c>
      <c r="C5502" s="151" t="s">
        <v>7767</v>
      </c>
      <c r="D5502" s="237">
        <v>46001</v>
      </c>
      <c r="E5502" s="262"/>
      <c r="F5502" s="261"/>
      <c r="G5502" s="32" t="s">
        <v>956</v>
      </c>
      <c r="H5502" s="262"/>
      <c r="I5502" s="260">
        <v>4180907587</v>
      </c>
      <c r="J5502" s="260" t="s">
        <v>70</v>
      </c>
      <c r="K5502" s="337" t="s">
        <v>27</v>
      </c>
      <c r="L5502" s="21" t="str">
        <f>VLOOKUP($K5502,TONG_SL!$A:$D,2,0)</f>
        <v>Chân giò heo muối 300g</v>
      </c>
      <c r="N5502" s="21" t="str">
        <f t="shared" si="554"/>
        <v>K-C6</v>
      </c>
      <c r="Q5502" s="21" t="str">
        <f>VLOOKUP(K5502,TONG_SL!$A:$D,3,0)</f>
        <v>Túi</v>
      </c>
      <c r="R5502" s="263">
        <v>3</v>
      </c>
      <c r="S5502" s="263"/>
      <c r="T5502" s="263">
        <f>VLOOKUP(VLOOKUP(G5502,Ma_KH!$A:$R,18,0)&amp;K5502,Gia_MB!$A:$F,6,0)</f>
        <v>73431</v>
      </c>
      <c r="U5502" s="264">
        <f t="shared" si="550"/>
        <v>220293</v>
      </c>
      <c r="V5502" s="263"/>
      <c r="W5502" s="265">
        <f t="shared" si="551"/>
        <v>0</v>
      </c>
      <c r="X5502" s="266" t="str">
        <f t="shared" si="552"/>
        <v>8</v>
      </c>
      <c r="Y5502" s="263"/>
      <c r="Z5502" s="264">
        <f t="shared" si="553"/>
        <v>17623.439999999999</v>
      </c>
      <c r="AA5502" s="267">
        <f>VLOOKUP(G5502,Ma_KH!$A:$R,14,0)</f>
        <v>60</v>
      </c>
    </row>
    <row r="5503" spans="1:27" hidden="1" x14ac:dyDescent="0.25">
      <c r="A5503" s="259">
        <v>45996</v>
      </c>
      <c r="B5503" s="260">
        <v>4180907541</v>
      </c>
      <c r="C5503" s="151" t="s">
        <v>7767</v>
      </c>
      <c r="D5503" s="237">
        <v>46001</v>
      </c>
      <c r="E5503" s="262"/>
      <c r="F5503" s="261"/>
      <c r="G5503" s="32" t="s">
        <v>948</v>
      </c>
      <c r="H5503" s="262"/>
      <c r="I5503" s="260">
        <v>4180907541</v>
      </c>
      <c r="J5503" s="260" t="s">
        <v>70</v>
      </c>
      <c r="K5503" s="337" t="s">
        <v>30</v>
      </c>
      <c r="L5503" s="21" t="str">
        <f>VLOOKUP($K5503,TONG_SL!$A:$D,2,0)</f>
        <v>Gà muối 500g</v>
      </c>
      <c r="N5503" s="21" t="str">
        <f t="shared" si="554"/>
        <v>K-C6</v>
      </c>
      <c r="Q5503" s="21" t="str">
        <f>VLOOKUP(K5503,TONG_SL!$A:$D,3,0)</f>
        <v>Túi</v>
      </c>
      <c r="R5503" s="263">
        <v>2</v>
      </c>
      <c r="S5503" s="263"/>
      <c r="T5503" s="263">
        <f>VLOOKUP(VLOOKUP(G5503,Ma_KH!$A:$R,18,0)&amp;K5503,Gia_MB!$A:$F,6,0)</f>
        <v>111058</v>
      </c>
      <c r="U5503" s="264">
        <f t="shared" si="550"/>
        <v>222116</v>
      </c>
      <c r="V5503" s="263"/>
      <c r="W5503" s="265">
        <f t="shared" si="551"/>
        <v>0</v>
      </c>
      <c r="X5503" s="266" t="str">
        <f t="shared" si="552"/>
        <v>8</v>
      </c>
      <c r="Y5503" s="263"/>
      <c r="Z5503" s="264">
        <f t="shared" si="553"/>
        <v>17769.28</v>
      </c>
      <c r="AA5503" s="267">
        <f>VLOOKUP(G5503,Ma_KH!$A:$R,14,0)</f>
        <v>60</v>
      </c>
    </row>
    <row r="5504" spans="1:27" hidden="1" x14ac:dyDescent="0.25">
      <c r="A5504" s="259">
        <v>45996</v>
      </c>
      <c r="B5504" s="260">
        <v>4180907541</v>
      </c>
      <c r="C5504" s="151" t="s">
        <v>7767</v>
      </c>
      <c r="D5504" s="237">
        <v>46001</v>
      </c>
      <c r="E5504" s="262"/>
      <c r="F5504" s="261"/>
      <c r="G5504" s="32" t="s">
        <v>948</v>
      </c>
      <c r="H5504" s="262"/>
      <c r="I5504" s="260">
        <v>4180907541</v>
      </c>
      <c r="J5504" s="260" t="s">
        <v>70</v>
      </c>
      <c r="K5504" s="337" t="s">
        <v>39</v>
      </c>
      <c r="L5504" s="21" t="str">
        <f>VLOOKUP($K5504,TONG_SL!$A:$D,2,0)</f>
        <v>Chả nướng 300g</v>
      </c>
      <c r="N5504" s="21" t="str">
        <f t="shared" si="554"/>
        <v>K-C6</v>
      </c>
      <c r="Q5504" s="21" t="str">
        <f>VLOOKUP(K5504,TONG_SL!$A:$D,3,0)</f>
        <v>Túi</v>
      </c>
      <c r="R5504" s="263">
        <v>2</v>
      </c>
      <c r="S5504" s="263"/>
      <c r="T5504" s="263">
        <f>VLOOKUP(VLOOKUP(G5504,Ma_KH!$A:$R,18,0)&amp;K5504,Gia_MB!$A:$F,6,0)</f>
        <v>70950</v>
      </c>
      <c r="U5504" s="264">
        <f t="shared" si="550"/>
        <v>141900</v>
      </c>
      <c r="V5504" s="263"/>
      <c r="W5504" s="265">
        <f t="shared" si="551"/>
        <v>0</v>
      </c>
      <c r="X5504" s="266" t="str">
        <f t="shared" si="552"/>
        <v>8</v>
      </c>
      <c r="Y5504" s="263"/>
      <c r="Z5504" s="264">
        <f t="shared" si="553"/>
        <v>11352</v>
      </c>
      <c r="AA5504" s="267">
        <f>VLOOKUP(G5504,Ma_KH!$A:$R,14,0)</f>
        <v>60</v>
      </c>
    </row>
    <row r="5505" spans="1:27" hidden="1" x14ac:dyDescent="0.25">
      <c r="A5505" s="259">
        <v>45996</v>
      </c>
      <c r="B5505" s="260">
        <v>4180907541</v>
      </c>
      <c r="C5505" s="151" t="s">
        <v>7767</v>
      </c>
      <c r="D5505" s="237">
        <v>46001</v>
      </c>
      <c r="E5505" s="262"/>
      <c r="F5505" s="261"/>
      <c r="G5505" s="32" t="s">
        <v>948</v>
      </c>
      <c r="H5505" s="262"/>
      <c r="I5505" s="260">
        <v>4180907541</v>
      </c>
      <c r="J5505" s="260" t="s">
        <v>70</v>
      </c>
      <c r="K5505" s="337" t="s">
        <v>48</v>
      </c>
      <c r="L5505" s="21" t="str">
        <f>VLOOKUP($K5505,TONG_SL!$A:$D,2,0)</f>
        <v>Mọc Nấm Hương 250g</v>
      </c>
      <c r="N5505" s="21" t="str">
        <f t="shared" si="554"/>
        <v>K-C6</v>
      </c>
      <c r="Q5505" s="21" t="str">
        <f>VLOOKUP(K5505,TONG_SL!$A:$D,3,0)</f>
        <v>Túi</v>
      </c>
      <c r="R5505" s="263">
        <v>3</v>
      </c>
      <c r="S5505" s="263"/>
      <c r="T5505" s="263">
        <f>VLOOKUP(VLOOKUP(G5505,Ma_KH!$A:$R,18,0)&amp;K5505,Gia_MB!$A:$F,6,0)</f>
        <v>46000</v>
      </c>
      <c r="U5505" s="264">
        <f t="shared" si="550"/>
        <v>138000</v>
      </c>
      <c r="V5505" s="263"/>
      <c r="W5505" s="265">
        <f t="shared" si="551"/>
        <v>0</v>
      </c>
      <c r="X5505" s="266" t="str">
        <f t="shared" si="552"/>
        <v>8</v>
      </c>
      <c r="Y5505" s="263"/>
      <c r="Z5505" s="264">
        <f t="shared" si="553"/>
        <v>11040</v>
      </c>
      <c r="AA5505" s="267">
        <f>VLOOKUP(G5505,Ma_KH!$A:$R,14,0)</f>
        <v>60</v>
      </c>
    </row>
    <row r="5506" spans="1:27" hidden="1" x14ac:dyDescent="0.25">
      <c r="A5506" s="259">
        <v>45996</v>
      </c>
      <c r="B5506" s="260">
        <v>4180907541</v>
      </c>
      <c r="C5506" s="151" t="s">
        <v>7767</v>
      </c>
      <c r="D5506" s="237">
        <v>46001</v>
      </c>
      <c r="E5506" s="262"/>
      <c r="F5506" s="261"/>
      <c r="G5506" s="32" t="s">
        <v>948</v>
      </c>
      <c r="H5506" s="262"/>
      <c r="I5506" s="260">
        <v>4180907541</v>
      </c>
      <c r="J5506" s="260" t="s">
        <v>70</v>
      </c>
      <c r="K5506" s="337" t="s">
        <v>32</v>
      </c>
      <c r="L5506" s="21" t="str">
        <f>VLOOKUP($K5506,TONG_SL!$A:$D,2,0)</f>
        <v>Giò Tai Lưỡi Xào 250g</v>
      </c>
      <c r="N5506" s="21" t="str">
        <f t="shared" si="554"/>
        <v>K-C6</v>
      </c>
      <c r="Q5506" s="21" t="str">
        <f>VLOOKUP(K5506,TONG_SL!$A:$D,3,0)</f>
        <v>Túi</v>
      </c>
      <c r="R5506" s="263">
        <v>3</v>
      </c>
      <c r="S5506" s="263"/>
      <c r="T5506" s="263">
        <f>VLOOKUP(VLOOKUP(G5506,Ma_KH!$A:$R,18,0)&amp;K5506,Gia_MB!$A:$F,6,0)</f>
        <v>50182</v>
      </c>
      <c r="U5506" s="264">
        <f t="shared" si="550"/>
        <v>150546</v>
      </c>
      <c r="V5506" s="263"/>
      <c r="W5506" s="265">
        <f t="shared" si="551"/>
        <v>0</v>
      </c>
      <c r="X5506" s="266" t="str">
        <f t="shared" si="552"/>
        <v>8</v>
      </c>
      <c r="Y5506" s="263"/>
      <c r="Z5506" s="264">
        <f t="shared" si="553"/>
        <v>12043.68</v>
      </c>
      <c r="AA5506" s="267">
        <f>VLOOKUP(G5506,Ma_KH!$A:$R,14,0)</f>
        <v>60</v>
      </c>
    </row>
    <row r="5507" spans="1:27" hidden="1" x14ac:dyDescent="0.25">
      <c r="A5507" s="259">
        <v>45996</v>
      </c>
      <c r="B5507" s="260">
        <v>4180908007</v>
      </c>
      <c r="C5507" s="151" t="s">
        <v>7767</v>
      </c>
      <c r="D5507" s="237">
        <v>46001</v>
      </c>
      <c r="E5507" s="262"/>
      <c r="F5507" s="261"/>
      <c r="G5507" s="32" t="s">
        <v>485</v>
      </c>
      <c r="H5507" s="262"/>
      <c r="I5507" s="260">
        <v>4180908007</v>
      </c>
      <c r="J5507" s="260" t="s">
        <v>70</v>
      </c>
      <c r="K5507" s="337" t="s">
        <v>34</v>
      </c>
      <c r="L5507" s="21" t="str">
        <f>VLOOKUP($K5507,TONG_SL!$A:$D,2,0)</f>
        <v>Tai heo muối 200g</v>
      </c>
      <c r="N5507" s="21" t="str">
        <f t="shared" si="554"/>
        <v>K-C6</v>
      </c>
      <c r="Q5507" s="21" t="str">
        <f>VLOOKUP(K5507,TONG_SL!$A:$D,3,0)</f>
        <v>Túi</v>
      </c>
      <c r="R5507" s="263">
        <v>3</v>
      </c>
      <c r="S5507" s="263"/>
      <c r="T5507" s="263">
        <f>VLOOKUP(VLOOKUP(G5507,Ma_KH!$A:$R,18,0)&amp;K5507,Gia_MB!$A:$F,6,0)</f>
        <v>55595</v>
      </c>
      <c r="U5507" s="264">
        <f t="shared" si="550"/>
        <v>166785</v>
      </c>
      <c r="V5507" s="263"/>
      <c r="W5507" s="265">
        <f t="shared" si="551"/>
        <v>0</v>
      </c>
      <c r="X5507" s="266" t="str">
        <f t="shared" si="552"/>
        <v>8</v>
      </c>
      <c r="Y5507" s="263"/>
      <c r="Z5507" s="264">
        <f t="shared" si="553"/>
        <v>13342.800000000001</v>
      </c>
      <c r="AA5507" s="267">
        <f>VLOOKUP(G5507,Ma_KH!$A:$R,14,0)</f>
        <v>60</v>
      </c>
    </row>
    <row r="5508" spans="1:27" hidden="1" x14ac:dyDescent="0.25">
      <c r="A5508" s="259">
        <v>45996</v>
      </c>
      <c r="B5508" s="260">
        <v>4180908007</v>
      </c>
      <c r="C5508" s="151" t="s">
        <v>7767</v>
      </c>
      <c r="D5508" s="237">
        <v>46001</v>
      </c>
      <c r="E5508" s="262"/>
      <c r="F5508" s="261"/>
      <c r="G5508" s="32" t="s">
        <v>485</v>
      </c>
      <c r="H5508" s="262"/>
      <c r="I5508" s="260">
        <v>4180908007</v>
      </c>
      <c r="J5508" s="260" t="s">
        <v>70</v>
      </c>
      <c r="K5508" s="337" t="s">
        <v>32</v>
      </c>
      <c r="L5508" s="21" t="str">
        <f>VLOOKUP($K5508,TONG_SL!$A:$D,2,0)</f>
        <v>Giò Tai Lưỡi Xào 250g</v>
      </c>
      <c r="N5508" s="21" t="str">
        <f t="shared" si="554"/>
        <v>K-C6</v>
      </c>
      <c r="Q5508" s="21" t="str">
        <f>VLOOKUP(K5508,TONG_SL!$A:$D,3,0)</f>
        <v>Túi</v>
      </c>
      <c r="R5508" s="263">
        <v>3</v>
      </c>
      <c r="S5508" s="263"/>
      <c r="T5508" s="263">
        <f>VLOOKUP(VLOOKUP(G5508,Ma_KH!$A:$R,18,0)&amp;K5508,Gia_MB!$A:$F,6,0)</f>
        <v>50182</v>
      </c>
      <c r="U5508" s="264">
        <f t="shared" si="550"/>
        <v>150546</v>
      </c>
      <c r="V5508" s="263"/>
      <c r="W5508" s="265">
        <f t="shared" si="551"/>
        <v>0</v>
      </c>
      <c r="X5508" s="266" t="str">
        <f t="shared" si="552"/>
        <v>8</v>
      </c>
      <c r="Y5508" s="263"/>
      <c r="Z5508" s="264">
        <f t="shared" si="553"/>
        <v>12043.68</v>
      </c>
      <c r="AA5508" s="267">
        <f>VLOOKUP(G5508,Ma_KH!$A:$R,14,0)</f>
        <v>60</v>
      </c>
    </row>
    <row r="5509" spans="1:27" hidden="1" x14ac:dyDescent="0.25">
      <c r="A5509" s="259">
        <v>45996</v>
      </c>
      <c r="B5509" s="260">
        <v>4180908007</v>
      </c>
      <c r="C5509" s="151" t="s">
        <v>7767</v>
      </c>
      <c r="D5509" s="237">
        <v>46001</v>
      </c>
      <c r="E5509" s="262"/>
      <c r="F5509" s="261"/>
      <c r="G5509" s="32" t="s">
        <v>485</v>
      </c>
      <c r="H5509" s="262"/>
      <c r="I5509" s="260">
        <v>4180908007</v>
      </c>
      <c r="J5509" s="260" t="s">
        <v>70</v>
      </c>
      <c r="K5509" s="337" t="s">
        <v>27</v>
      </c>
      <c r="L5509" s="21" t="str">
        <f>VLOOKUP($K5509,TONG_SL!$A:$D,2,0)</f>
        <v>Chân giò heo muối 300g</v>
      </c>
      <c r="N5509" s="21" t="str">
        <f t="shared" si="554"/>
        <v>K-C6</v>
      </c>
      <c r="Q5509" s="21" t="str">
        <f>VLOOKUP(K5509,TONG_SL!$A:$D,3,0)</f>
        <v>Túi</v>
      </c>
      <c r="R5509" s="263">
        <v>3</v>
      </c>
      <c r="S5509" s="263"/>
      <c r="T5509" s="263">
        <f>VLOOKUP(VLOOKUP(G5509,Ma_KH!$A:$R,18,0)&amp;K5509,Gia_MB!$A:$F,6,0)</f>
        <v>73431</v>
      </c>
      <c r="U5509" s="264">
        <f t="shared" si="550"/>
        <v>220293</v>
      </c>
      <c r="V5509" s="263"/>
      <c r="W5509" s="265">
        <f t="shared" si="551"/>
        <v>0</v>
      </c>
      <c r="X5509" s="266" t="str">
        <f t="shared" si="552"/>
        <v>8</v>
      </c>
      <c r="Y5509" s="263"/>
      <c r="Z5509" s="264">
        <f t="shared" si="553"/>
        <v>17623.439999999999</v>
      </c>
      <c r="AA5509" s="267">
        <f>VLOOKUP(G5509,Ma_KH!$A:$R,14,0)</f>
        <v>60</v>
      </c>
    </row>
    <row r="5510" spans="1:27" hidden="1" x14ac:dyDescent="0.25">
      <c r="A5510" s="259">
        <v>45996</v>
      </c>
      <c r="B5510" s="260">
        <v>4180908007</v>
      </c>
      <c r="C5510" s="151" t="s">
        <v>7767</v>
      </c>
      <c r="D5510" s="237">
        <v>46001</v>
      </c>
      <c r="E5510" s="262"/>
      <c r="F5510" s="261"/>
      <c r="G5510" s="32" t="s">
        <v>485</v>
      </c>
      <c r="H5510" s="262"/>
      <c r="I5510" s="260">
        <v>4180908007</v>
      </c>
      <c r="J5510" s="260" t="s">
        <v>70</v>
      </c>
      <c r="K5510" s="337" t="s">
        <v>48</v>
      </c>
      <c r="L5510" s="21" t="str">
        <f>VLOOKUP($K5510,TONG_SL!$A:$D,2,0)</f>
        <v>Mọc Nấm Hương 250g</v>
      </c>
      <c r="N5510" s="21" t="str">
        <f t="shared" si="554"/>
        <v>K-C6</v>
      </c>
      <c r="Q5510" s="21" t="str">
        <f>VLOOKUP(K5510,TONG_SL!$A:$D,3,0)</f>
        <v>Túi</v>
      </c>
      <c r="R5510" s="263">
        <v>3</v>
      </c>
      <c r="S5510" s="263"/>
      <c r="T5510" s="263">
        <f>VLOOKUP(VLOOKUP(G5510,Ma_KH!$A:$R,18,0)&amp;K5510,Gia_MB!$A:$F,6,0)</f>
        <v>46000</v>
      </c>
      <c r="U5510" s="264">
        <f t="shared" si="550"/>
        <v>138000</v>
      </c>
      <c r="V5510" s="263"/>
      <c r="W5510" s="265">
        <f t="shared" si="551"/>
        <v>0</v>
      </c>
      <c r="X5510" s="266" t="str">
        <f t="shared" si="552"/>
        <v>8</v>
      </c>
      <c r="Y5510" s="263"/>
      <c r="Z5510" s="264">
        <f t="shared" si="553"/>
        <v>11040</v>
      </c>
      <c r="AA5510" s="267">
        <f>VLOOKUP(G5510,Ma_KH!$A:$R,14,0)</f>
        <v>60</v>
      </c>
    </row>
    <row r="5511" spans="1:27" hidden="1" x14ac:dyDescent="0.25">
      <c r="A5511" s="259">
        <v>45996</v>
      </c>
      <c r="B5511" s="260">
        <v>4180907994</v>
      </c>
      <c r="C5511" s="151" t="s">
        <v>7767</v>
      </c>
      <c r="D5511" s="237">
        <v>46001</v>
      </c>
      <c r="E5511" s="262"/>
      <c r="F5511" s="261"/>
      <c r="G5511" s="32" t="s">
        <v>479</v>
      </c>
      <c r="H5511" s="262"/>
      <c r="I5511" s="260">
        <v>4180907994</v>
      </c>
      <c r="J5511" s="260" t="s">
        <v>70</v>
      </c>
      <c r="K5511" s="337" t="s">
        <v>34</v>
      </c>
      <c r="L5511" s="21" t="str">
        <f>VLOOKUP($K5511,TONG_SL!$A:$D,2,0)</f>
        <v>Tai heo muối 200g</v>
      </c>
      <c r="N5511" s="21" t="str">
        <f t="shared" si="554"/>
        <v>K-C6</v>
      </c>
      <c r="Q5511" s="21" t="str">
        <f>VLOOKUP(K5511,TONG_SL!$A:$D,3,0)</f>
        <v>Túi</v>
      </c>
      <c r="R5511" s="263">
        <v>2</v>
      </c>
      <c r="S5511" s="263"/>
      <c r="T5511" s="263">
        <f>VLOOKUP(VLOOKUP(G5511,Ma_KH!$A:$R,18,0)&amp;K5511,Gia_MB!$A:$F,6,0)</f>
        <v>55595</v>
      </c>
      <c r="U5511" s="264">
        <f t="shared" si="550"/>
        <v>111190</v>
      </c>
      <c r="V5511" s="263"/>
      <c r="W5511" s="265">
        <f t="shared" si="551"/>
        <v>0</v>
      </c>
      <c r="X5511" s="266" t="str">
        <f t="shared" si="552"/>
        <v>8</v>
      </c>
      <c r="Y5511" s="263"/>
      <c r="Z5511" s="264">
        <f t="shared" si="553"/>
        <v>8895.2000000000007</v>
      </c>
      <c r="AA5511" s="267">
        <f>VLOOKUP(G5511,Ma_KH!$A:$R,14,0)</f>
        <v>60</v>
      </c>
    </row>
    <row r="5512" spans="1:27" hidden="1" x14ac:dyDescent="0.25">
      <c r="A5512" s="259">
        <v>45996</v>
      </c>
      <c r="B5512" s="260">
        <v>4180907994</v>
      </c>
      <c r="C5512" s="151" t="s">
        <v>7767</v>
      </c>
      <c r="D5512" s="237">
        <v>46001</v>
      </c>
      <c r="E5512" s="262"/>
      <c r="F5512" s="261"/>
      <c r="G5512" s="32" t="s">
        <v>479</v>
      </c>
      <c r="H5512" s="262"/>
      <c r="I5512" s="260">
        <v>4180907994</v>
      </c>
      <c r="J5512" s="260" t="s">
        <v>70</v>
      </c>
      <c r="K5512" s="337" t="s">
        <v>37</v>
      </c>
      <c r="L5512" s="21" t="str">
        <f>VLOOKUP($K5512,TONG_SL!$A:$D,2,0)</f>
        <v>Chả cốm 300g</v>
      </c>
      <c r="N5512" s="21" t="str">
        <f t="shared" si="554"/>
        <v>K-C6</v>
      </c>
      <c r="Q5512" s="21" t="str">
        <f>VLOOKUP(K5512,TONG_SL!$A:$D,3,0)</f>
        <v>Túi</v>
      </c>
      <c r="R5512" s="263">
        <v>2</v>
      </c>
      <c r="S5512" s="263"/>
      <c r="T5512" s="263">
        <f>VLOOKUP(VLOOKUP(G5512,Ma_KH!$A:$R,18,0)&amp;K5512,Gia_MB!$A:$F,6,0)</f>
        <v>74250</v>
      </c>
      <c r="U5512" s="264">
        <f t="shared" si="550"/>
        <v>148500</v>
      </c>
      <c r="V5512" s="263"/>
      <c r="W5512" s="265">
        <f t="shared" si="551"/>
        <v>0</v>
      </c>
      <c r="X5512" s="266" t="str">
        <f t="shared" si="552"/>
        <v>8</v>
      </c>
      <c r="Y5512" s="263"/>
      <c r="Z5512" s="264">
        <f t="shared" si="553"/>
        <v>11880</v>
      </c>
      <c r="AA5512" s="267">
        <f>VLOOKUP(G5512,Ma_KH!$A:$R,14,0)</f>
        <v>60</v>
      </c>
    </row>
    <row r="5513" spans="1:27" hidden="1" x14ac:dyDescent="0.25">
      <c r="A5513" s="259">
        <v>45996</v>
      </c>
      <c r="B5513" s="260">
        <v>4180907994</v>
      </c>
      <c r="C5513" s="151" t="s">
        <v>7767</v>
      </c>
      <c r="D5513" s="237">
        <v>46001</v>
      </c>
      <c r="E5513" s="262"/>
      <c r="F5513" s="261"/>
      <c r="G5513" s="32" t="s">
        <v>479</v>
      </c>
      <c r="H5513" s="262"/>
      <c r="I5513" s="260">
        <v>4180907994</v>
      </c>
      <c r="J5513" s="260" t="s">
        <v>70</v>
      </c>
      <c r="K5513" s="337" t="s">
        <v>30</v>
      </c>
      <c r="L5513" s="21" t="str">
        <f>VLOOKUP($K5513,TONG_SL!$A:$D,2,0)</f>
        <v>Gà muối 500g</v>
      </c>
      <c r="N5513" s="21" t="str">
        <f t="shared" si="554"/>
        <v>K-C6</v>
      </c>
      <c r="Q5513" s="21" t="str">
        <f>VLOOKUP(K5513,TONG_SL!$A:$D,3,0)</f>
        <v>Túi</v>
      </c>
      <c r="R5513" s="263">
        <v>4</v>
      </c>
      <c r="S5513" s="263"/>
      <c r="T5513" s="263">
        <f>VLOOKUP(VLOOKUP(G5513,Ma_KH!$A:$R,18,0)&amp;K5513,Gia_MB!$A:$F,6,0)</f>
        <v>111058</v>
      </c>
      <c r="U5513" s="264">
        <f t="shared" si="550"/>
        <v>444232</v>
      </c>
      <c r="V5513" s="263"/>
      <c r="W5513" s="265">
        <f t="shared" si="551"/>
        <v>0</v>
      </c>
      <c r="X5513" s="266" t="str">
        <f t="shared" si="552"/>
        <v>8</v>
      </c>
      <c r="Y5513" s="263"/>
      <c r="Z5513" s="264">
        <f t="shared" si="553"/>
        <v>35538.559999999998</v>
      </c>
      <c r="AA5513" s="267">
        <f>VLOOKUP(G5513,Ma_KH!$A:$R,14,0)</f>
        <v>60</v>
      </c>
    </row>
    <row r="5514" spans="1:27" hidden="1" x14ac:dyDescent="0.25">
      <c r="A5514" s="259">
        <v>45996</v>
      </c>
      <c r="B5514" s="260">
        <v>4180907994</v>
      </c>
      <c r="C5514" s="151" t="s">
        <v>7767</v>
      </c>
      <c r="D5514" s="237">
        <v>46001</v>
      </c>
      <c r="E5514" s="262"/>
      <c r="F5514" s="261"/>
      <c r="G5514" s="32" t="s">
        <v>479</v>
      </c>
      <c r="H5514" s="262"/>
      <c r="I5514" s="260">
        <v>4180907994</v>
      </c>
      <c r="J5514" s="260" t="s">
        <v>70</v>
      </c>
      <c r="K5514" s="337" t="s">
        <v>27</v>
      </c>
      <c r="L5514" s="21" t="str">
        <f>VLOOKUP($K5514,TONG_SL!$A:$D,2,0)</f>
        <v>Chân giò heo muối 300g</v>
      </c>
      <c r="N5514" s="21" t="str">
        <f t="shared" si="554"/>
        <v>K-C6</v>
      </c>
      <c r="Q5514" s="21" t="str">
        <f>VLOOKUP(K5514,TONG_SL!$A:$D,3,0)</f>
        <v>Túi</v>
      </c>
      <c r="R5514" s="263">
        <v>4</v>
      </c>
      <c r="S5514" s="263"/>
      <c r="T5514" s="263">
        <f>VLOOKUP(VLOOKUP(G5514,Ma_KH!$A:$R,18,0)&amp;K5514,Gia_MB!$A:$F,6,0)</f>
        <v>73431</v>
      </c>
      <c r="U5514" s="264">
        <f t="shared" ref="U5514:U5577" si="555">T5514*R5514</f>
        <v>293724</v>
      </c>
      <c r="V5514" s="263"/>
      <c r="W5514" s="265">
        <f t="shared" ref="W5514:W5577" si="556">U5514*V5514</f>
        <v>0</v>
      </c>
      <c r="X5514" s="266" t="str">
        <f t="shared" ref="X5514:X5577" si="557">IF(B5514&lt;&gt;"","8","0")</f>
        <v>8</v>
      </c>
      <c r="Y5514" s="263"/>
      <c r="Z5514" s="264">
        <f t="shared" ref="Z5514:Z5577" si="558">U5514*X5514%</f>
        <v>23497.920000000002</v>
      </c>
      <c r="AA5514" s="267">
        <f>VLOOKUP(G5514,Ma_KH!$A:$R,14,0)</f>
        <v>60</v>
      </c>
    </row>
    <row r="5515" spans="1:27" hidden="1" x14ac:dyDescent="0.25">
      <c r="A5515" s="259">
        <v>45996</v>
      </c>
      <c r="B5515" s="260">
        <v>4180907994</v>
      </c>
      <c r="C5515" s="151" t="s">
        <v>7767</v>
      </c>
      <c r="D5515" s="237">
        <v>46001</v>
      </c>
      <c r="E5515" s="262"/>
      <c r="F5515" s="261"/>
      <c r="G5515" s="32" t="s">
        <v>479</v>
      </c>
      <c r="H5515" s="262"/>
      <c r="I5515" s="260">
        <v>4180907994</v>
      </c>
      <c r="J5515" s="260" t="s">
        <v>70</v>
      </c>
      <c r="K5515" s="337" t="s">
        <v>48</v>
      </c>
      <c r="L5515" s="21" t="str">
        <f>VLOOKUP($K5515,TONG_SL!$A:$D,2,0)</f>
        <v>Mọc Nấm Hương 250g</v>
      </c>
      <c r="N5515" s="21" t="str">
        <f t="shared" si="554"/>
        <v>K-C6</v>
      </c>
      <c r="Q5515" s="21" t="str">
        <f>VLOOKUP(K5515,TONG_SL!$A:$D,3,0)</f>
        <v>Túi</v>
      </c>
      <c r="R5515" s="263">
        <v>2</v>
      </c>
      <c r="S5515" s="263"/>
      <c r="T5515" s="263">
        <f>VLOOKUP(VLOOKUP(G5515,Ma_KH!$A:$R,18,0)&amp;K5515,Gia_MB!$A:$F,6,0)</f>
        <v>46000</v>
      </c>
      <c r="U5515" s="264">
        <f t="shared" si="555"/>
        <v>92000</v>
      </c>
      <c r="V5515" s="263"/>
      <c r="W5515" s="265">
        <f t="shared" si="556"/>
        <v>0</v>
      </c>
      <c r="X5515" s="266" t="str">
        <f t="shared" si="557"/>
        <v>8</v>
      </c>
      <c r="Y5515" s="263"/>
      <c r="Z5515" s="264">
        <f t="shared" si="558"/>
        <v>7360</v>
      </c>
      <c r="AA5515" s="267">
        <f>VLOOKUP(G5515,Ma_KH!$A:$R,14,0)</f>
        <v>60</v>
      </c>
    </row>
    <row r="5516" spans="1:27" hidden="1" x14ac:dyDescent="0.25">
      <c r="A5516" s="259">
        <v>45996</v>
      </c>
      <c r="B5516" s="260">
        <v>4180907915</v>
      </c>
      <c r="C5516" s="151" t="s">
        <v>7767</v>
      </c>
      <c r="D5516" s="237">
        <v>46001</v>
      </c>
      <c r="E5516" s="262"/>
      <c r="F5516" s="261"/>
      <c r="G5516" s="32" t="s">
        <v>279</v>
      </c>
      <c r="H5516" s="262"/>
      <c r="I5516" s="260">
        <v>4180907915</v>
      </c>
      <c r="J5516" s="260" t="s">
        <v>70</v>
      </c>
      <c r="K5516" s="337" t="s">
        <v>37</v>
      </c>
      <c r="L5516" s="21" t="str">
        <f>VLOOKUP($K5516,TONG_SL!$A:$D,2,0)</f>
        <v>Chả cốm 300g</v>
      </c>
      <c r="N5516" s="21" t="str">
        <f t="shared" si="554"/>
        <v>K-C6</v>
      </c>
      <c r="Q5516" s="21" t="str">
        <f>VLOOKUP(K5516,TONG_SL!$A:$D,3,0)</f>
        <v>Túi</v>
      </c>
      <c r="R5516" s="263">
        <v>3</v>
      </c>
      <c r="S5516" s="263"/>
      <c r="T5516" s="263">
        <f>VLOOKUP(VLOOKUP(G5516,Ma_KH!$A:$R,18,0)&amp;K5516,Gia_MB!$A:$F,6,0)</f>
        <v>74250</v>
      </c>
      <c r="U5516" s="264">
        <f t="shared" si="555"/>
        <v>222750</v>
      </c>
      <c r="V5516" s="263"/>
      <c r="W5516" s="265">
        <f t="shared" si="556"/>
        <v>0</v>
      </c>
      <c r="X5516" s="266" t="str">
        <f t="shared" si="557"/>
        <v>8</v>
      </c>
      <c r="Y5516" s="263"/>
      <c r="Z5516" s="264">
        <f t="shared" si="558"/>
        <v>17820</v>
      </c>
      <c r="AA5516" s="267">
        <f>VLOOKUP(G5516,Ma_KH!$A:$R,14,0)</f>
        <v>60</v>
      </c>
    </row>
    <row r="5517" spans="1:27" hidden="1" x14ac:dyDescent="0.25">
      <c r="A5517" s="259">
        <v>45996</v>
      </c>
      <c r="B5517" s="260">
        <v>4180907915</v>
      </c>
      <c r="C5517" s="151" t="s">
        <v>7767</v>
      </c>
      <c r="D5517" s="237">
        <v>46001</v>
      </c>
      <c r="E5517" s="262"/>
      <c r="F5517" s="261"/>
      <c r="G5517" s="32" t="s">
        <v>279</v>
      </c>
      <c r="H5517" s="262"/>
      <c r="I5517" s="260">
        <v>4180907915</v>
      </c>
      <c r="J5517" s="260" t="s">
        <v>70</v>
      </c>
      <c r="K5517" s="337" t="s">
        <v>34</v>
      </c>
      <c r="L5517" s="21" t="str">
        <f>VLOOKUP($K5517,TONG_SL!$A:$D,2,0)</f>
        <v>Tai heo muối 200g</v>
      </c>
      <c r="N5517" s="21" t="str">
        <f t="shared" si="554"/>
        <v>K-C6</v>
      </c>
      <c r="Q5517" s="21" t="str">
        <f>VLOOKUP(K5517,TONG_SL!$A:$D,3,0)</f>
        <v>Túi</v>
      </c>
      <c r="R5517" s="263">
        <v>2</v>
      </c>
      <c r="S5517" s="263"/>
      <c r="T5517" s="263">
        <f>VLOOKUP(VLOOKUP(G5517,Ma_KH!$A:$R,18,0)&amp;K5517,Gia_MB!$A:$F,6,0)</f>
        <v>55595</v>
      </c>
      <c r="U5517" s="264">
        <f t="shared" si="555"/>
        <v>111190</v>
      </c>
      <c r="V5517" s="263"/>
      <c r="W5517" s="265">
        <f t="shared" si="556"/>
        <v>0</v>
      </c>
      <c r="X5517" s="266" t="str">
        <f t="shared" si="557"/>
        <v>8</v>
      </c>
      <c r="Y5517" s="263"/>
      <c r="Z5517" s="264">
        <f t="shared" si="558"/>
        <v>8895.2000000000007</v>
      </c>
      <c r="AA5517" s="267">
        <f>VLOOKUP(G5517,Ma_KH!$A:$R,14,0)</f>
        <v>60</v>
      </c>
    </row>
    <row r="5518" spans="1:27" hidden="1" x14ac:dyDescent="0.25">
      <c r="A5518" s="259">
        <v>45996</v>
      </c>
      <c r="B5518" s="260">
        <v>4180907915</v>
      </c>
      <c r="C5518" s="151" t="s">
        <v>7767</v>
      </c>
      <c r="D5518" s="237">
        <v>46001</v>
      </c>
      <c r="E5518" s="262"/>
      <c r="F5518" s="261"/>
      <c r="G5518" s="32" t="s">
        <v>279</v>
      </c>
      <c r="H5518" s="262"/>
      <c r="I5518" s="260">
        <v>4180907915</v>
      </c>
      <c r="J5518" s="260" t="s">
        <v>70</v>
      </c>
      <c r="K5518" s="337" t="s">
        <v>39</v>
      </c>
      <c r="L5518" s="21" t="str">
        <f>VLOOKUP($K5518,TONG_SL!$A:$D,2,0)</f>
        <v>Chả nướng 300g</v>
      </c>
      <c r="N5518" s="21" t="str">
        <f t="shared" si="554"/>
        <v>K-C6</v>
      </c>
      <c r="Q5518" s="21" t="str">
        <f>VLOOKUP(K5518,TONG_SL!$A:$D,3,0)</f>
        <v>Túi</v>
      </c>
      <c r="R5518" s="263">
        <v>2</v>
      </c>
      <c r="S5518" s="263"/>
      <c r="T5518" s="263">
        <f>VLOOKUP(VLOOKUP(G5518,Ma_KH!$A:$R,18,0)&amp;K5518,Gia_MB!$A:$F,6,0)</f>
        <v>70950</v>
      </c>
      <c r="U5518" s="264">
        <f t="shared" si="555"/>
        <v>141900</v>
      </c>
      <c r="V5518" s="263"/>
      <c r="W5518" s="265">
        <f t="shared" si="556"/>
        <v>0</v>
      </c>
      <c r="X5518" s="266" t="str">
        <f t="shared" si="557"/>
        <v>8</v>
      </c>
      <c r="Y5518" s="263"/>
      <c r="Z5518" s="264">
        <f t="shared" si="558"/>
        <v>11352</v>
      </c>
      <c r="AA5518" s="267">
        <f>VLOOKUP(G5518,Ma_KH!$A:$R,14,0)</f>
        <v>60</v>
      </c>
    </row>
    <row r="5519" spans="1:27" hidden="1" x14ac:dyDescent="0.25">
      <c r="A5519" s="259">
        <v>45996</v>
      </c>
      <c r="B5519" s="260">
        <v>4180907915</v>
      </c>
      <c r="C5519" s="151" t="s">
        <v>7767</v>
      </c>
      <c r="D5519" s="237">
        <v>46001</v>
      </c>
      <c r="E5519" s="262"/>
      <c r="F5519" s="261"/>
      <c r="G5519" s="32" t="s">
        <v>279</v>
      </c>
      <c r="H5519" s="262"/>
      <c r="I5519" s="260">
        <v>4180907915</v>
      </c>
      <c r="J5519" s="260" t="s">
        <v>70</v>
      </c>
      <c r="K5519" s="337" t="s">
        <v>27</v>
      </c>
      <c r="L5519" s="21" t="str">
        <f>VLOOKUP($K5519,TONG_SL!$A:$D,2,0)</f>
        <v>Chân giò heo muối 300g</v>
      </c>
      <c r="N5519" s="21" t="str">
        <f t="shared" si="554"/>
        <v>K-C6</v>
      </c>
      <c r="Q5519" s="21" t="str">
        <f>VLOOKUP(K5519,TONG_SL!$A:$D,3,0)</f>
        <v>Túi</v>
      </c>
      <c r="R5519" s="263">
        <v>6</v>
      </c>
      <c r="S5519" s="263"/>
      <c r="T5519" s="263">
        <f>VLOOKUP(VLOOKUP(G5519,Ma_KH!$A:$R,18,0)&amp;K5519,Gia_MB!$A:$F,6,0)</f>
        <v>73431</v>
      </c>
      <c r="U5519" s="264">
        <f t="shared" si="555"/>
        <v>440586</v>
      </c>
      <c r="V5519" s="263"/>
      <c r="W5519" s="265">
        <f t="shared" si="556"/>
        <v>0</v>
      </c>
      <c r="X5519" s="266" t="str">
        <f t="shared" si="557"/>
        <v>8</v>
      </c>
      <c r="Y5519" s="263"/>
      <c r="Z5519" s="264">
        <f t="shared" si="558"/>
        <v>35246.879999999997</v>
      </c>
      <c r="AA5519" s="267">
        <f>VLOOKUP(G5519,Ma_KH!$A:$R,14,0)</f>
        <v>60</v>
      </c>
    </row>
    <row r="5520" spans="1:27" hidden="1" x14ac:dyDescent="0.25">
      <c r="A5520" s="259">
        <v>45996</v>
      </c>
      <c r="B5520" s="260">
        <v>4180907915</v>
      </c>
      <c r="C5520" s="151" t="s">
        <v>7767</v>
      </c>
      <c r="D5520" s="237">
        <v>46001</v>
      </c>
      <c r="E5520" s="262"/>
      <c r="F5520" s="261"/>
      <c r="G5520" s="32" t="s">
        <v>279</v>
      </c>
      <c r="H5520" s="262"/>
      <c r="I5520" s="260">
        <v>4180907915</v>
      </c>
      <c r="J5520" s="260" t="s">
        <v>70</v>
      </c>
      <c r="K5520" s="337" t="s">
        <v>32</v>
      </c>
      <c r="L5520" s="21" t="str">
        <f>VLOOKUP($K5520,TONG_SL!$A:$D,2,0)</f>
        <v>Giò Tai Lưỡi Xào 250g</v>
      </c>
      <c r="N5520" s="21" t="str">
        <f t="shared" si="554"/>
        <v>K-C6</v>
      </c>
      <c r="Q5520" s="21" t="str">
        <f>VLOOKUP(K5520,TONG_SL!$A:$D,3,0)</f>
        <v>Túi</v>
      </c>
      <c r="R5520" s="263">
        <v>2</v>
      </c>
      <c r="S5520" s="263"/>
      <c r="T5520" s="263">
        <f>VLOOKUP(VLOOKUP(G5520,Ma_KH!$A:$R,18,0)&amp;K5520,Gia_MB!$A:$F,6,0)</f>
        <v>50182</v>
      </c>
      <c r="U5520" s="264">
        <f t="shared" si="555"/>
        <v>100364</v>
      </c>
      <c r="V5520" s="263"/>
      <c r="W5520" s="265">
        <f t="shared" si="556"/>
        <v>0</v>
      </c>
      <c r="X5520" s="266" t="str">
        <f t="shared" si="557"/>
        <v>8</v>
      </c>
      <c r="Y5520" s="263"/>
      <c r="Z5520" s="264">
        <f t="shared" si="558"/>
        <v>8029.12</v>
      </c>
      <c r="AA5520" s="267">
        <f>VLOOKUP(G5520,Ma_KH!$A:$R,14,0)</f>
        <v>60</v>
      </c>
    </row>
    <row r="5521" spans="1:27" hidden="1" x14ac:dyDescent="0.25">
      <c r="A5521" s="259">
        <v>45996</v>
      </c>
      <c r="B5521" s="260">
        <v>4180907915</v>
      </c>
      <c r="C5521" s="151" t="s">
        <v>7767</v>
      </c>
      <c r="D5521" s="237">
        <v>46001</v>
      </c>
      <c r="E5521" s="262"/>
      <c r="F5521" s="261"/>
      <c r="G5521" s="32" t="s">
        <v>279</v>
      </c>
      <c r="H5521" s="262"/>
      <c r="I5521" s="260">
        <v>4180907915</v>
      </c>
      <c r="J5521" s="260" t="s">
        <v>70</v>
      </c>
      <c r="K5521" s="337" t="s">
        <v>48</v>
      </c>
      <c r="L5521" s="21" t="str">
        <f>VLOOKUP($K5521,TONG_SL!$A:$D,2,0)</f>
        <v>Mọc Nấm Hương 250g</v>
      </c>
      <c r="N5521" s="21" t="str">
        <f t="shared" si="554"/>
        <v>K-C6</v>
      </c>
      <c r="Q5521" s="21" t="str">
        <f>VLOOKUP(K5521,TONG_SL!$A:$D,3,0)</f>
        <v>Túi</v>
      </c>
      <c r="R5521" s="263">
        <v>2</v>
      </c>
      <c r="S5521" s="263"/>
      <c r="T5521" s="263">
        <f>VLOOKUP(VLOOKUP(G5521,Ma_KH!$A:$R,18,0)&amp;K5521,Gia_MB!$A:$F,6,0)</f>
        <v>46000</v>
      </c>
      <c r="U5521" s="264">
        <f t="shared" si="555"/>
        <v>92000</v>
      </c>
      <c r="V5521" s="263"/>
      <c r="W5521" s="265">
        <f t="shared" si="556"/>
        <v>0</v>
      </c>
      <c r="X5521" s="266" t="str">
        <f t="shared" si="557"/>
        <v>8</v>
      </c>
      <c r="Y5521" s="263"/>
      <c r="Z5521" s="264">
        <f t="shared" si="558"/>
        <v>7360</v>
      </c>
      <c r="AA5521" s="267">
        <f>VLOOKUP(G5521,Ma_KH!$A:$R,14,0)</f>
        <v>60</v>
      </c>
    </row>
    <row r="5522" spans="1:27" hidden="1" x14ac:dyDescent="0.25">
      <c r="A5522" s="259">
        <v>45996</v>
      </c>
      <c r="B5522" s="260">
        <v>4180907951</v>
      </c>
      <c r="C5522" s="151" t="s">
        <v>7767</v>
      </c>
      <c r="D5522" s="237">
        <v>46001</v>
      </c>
      <c r="E5522" s="262"/>
      <c r="F5522" s="261"/>
      <c r="G5522" s="32" t="s">
        <v>463</v>
      </c>
      <c r="H5522" s="262"/>
      <c r="I5522" s="260">
        <v>4180907951</v>
      </c>
      <c r="J5522" s="260" t="s">
        <v>70</v>
      </c>
      <c r="K5522" s="337" t="s">
        <v>34</v>
      </c>
      <c r="L5522" s="21" t="str">
        <f>VLOOKUP($K5522,TONG_SL!$A:$D,2,0)</f>
        <v>Tai heo muối 200g</v>
      </c>
      <c r="N5522" s="21" t="str">
        <f t="shared" si="554"/>
        <v>K-C6</v>
      </c>
      <c r="Q5522" s="21" t="str">
        <f>VLOOKUP(K5522,TONG_SL!$A:$D,3,0)</f>
        <v>Túi</v>
      </c>
      <c r="R5522" s="263">
        <v>2</v>
      </c>
      <c r="S5522" s="263"/>
      <c r="T5522" s="263">
        <f>VLOOKUP(VLOOKUP(G5522,Ma_KH!$A:$R,18,0)&amp;K5522,Gia_MB!$A:$F,6,0)</f>
        <v>55595</v>
      </c>
      <c r="U5522" s="264">
        <f t="shared" si="555"/>
        <v>111190</v>
      </c>
      <c r="V5522" s="263"/>
      <c r="W5522" s="265">
        <f t="shared" si="556"/>
        <v>0</v>
      </c>
      <c r="X5522" s="266" t="str">
        <f t="shared" si="557"/>
        <v>8</v>
      </c>
      <c r="Y5522" s="263"/>
      <c r="Z5522" s="264">
        <f t="shared" si="558"/>
        <v>8895.2000000000007</v>
      </c>
      <c r="AA5522" s="267">
        <f>VLOOKUP(G5522,Ma_KH!$A:$R,14,0)</f>
        <v>60</v>
      </c>
    </row>
    <row r="5523" spans="1:27" hidden="1" x14ac:dyDescent="0.25">
      <c r="A5523" s="259">
        <v>45996</v>
      </c>
      <c r="B5523" s="260">
        <v>4180907951</v>
      </c>
      <c r="C5523" s="151" t="s">
        <v>7767</v>
      </c>
      <c r="D5523" s="237">
        <v>46001</v>
      </c>
      <c r="E5523" s="262"/>
      <c r="F5523" s="261"/>
      <c r="G5523" s="32" t="s">
        <v>463</v>
      </c>
      <c r="H5523" s="262"/>
      <c r="I5523" s="260">
        <v>4180907951</v>
      </c>
      <c r="J5523" s="260" t="s">
        <v>70</v>
      </c>
      <c r="K5523" s="337" t="s">
        <v>30</v>
      </c>
      <c r="L5523" s="21" t="str">
        <f>VLOOKUP($K5523,TONG_SL!$A:$D,2,0)</f>
        <v>Gà muối 500g</v>
      </c>
      <c r="N5523" s="21" t="str">
        <f t="shared" si="554"/>
        <v>K-C6</v>
      </c>
      <c r="Q5523" s="21" t="str">
        <f>VLOOKUP(K5523,TONG_SL!$A:$D,3,0)</f>
        <v>Túi</v>
      </c>
      <c r="R5523" s="263">
        <v>2</v>
      </c>
      <c r="S5523" s="263"/>
      <c r="T5523" s="263">
        <f>VLOOKUP(VLOOKUP(G5523,Ma_KH!$A:$R,18,0)&amp;K5523,Gia_MB!$A:$F,6,0)</f>
        <v>111058</v>
      </c>
      <c r="U5523" s="264">
        <f t="shared" si="555"/>
        <v>222116</v>
      </c>
      <c r="V5523" s="263"/>
      <c r="W5523" s="265">
        <f t="shared" si="556"/>
        <v>0</v>
      </c>
      <c r="X5523" s="266" t="str">
        <f t="shared" si="557"/>
        <v>8</v>
      </c>
      <c r="Y5523" s="263"/>
      <c r="Z5523" s="264">
        <f t="shared" si="558"/>
        <v>17769.28</v>
      </c>
      <c r="AA5523" s="267">
        <f>VLOOKUP(G5523,Ma_KH!$A:$R,14,0)</f>
        <v>60</v>
      </c>
    </row>
    <row r="5524" spans="1:27" hidden="1" x14ac:dyDescent="0.25">
      <c r="A5524" s="259">
        <v>45996</v>
      </c>
      <c r="B5524" s="260">
        <v>4180907951</v>
      </c>
      <c r="C5524" s="151" t="s">
        <v>7767</v>
      </c>
      <c r="D5524" s="237">
        <v>46001</v>
      </c>
      <c r="E5524" s="262"/>
      <c r="F5524" s="261"/>
      <c r="G5524" s="32" t="s">
        <v>463</v>
      </c>
      <c r="H5524" s="262"/>
      <c r="I5524" s="260">
        <v>4180907951</v>
      </c>
      <c r="J5524" s="260" t="s">
        <v>70</v>
      </c>
      <c r="K5524" s="337" t="s">
        <v>32</v>
      </c>
      <c r="L5524" s="21" t="str">
        <f>VLOOKUP($K5524,TONG_SL!$A:$D,2,0)</f>
        <v>Giò Tai Lưỡi Xào 250g</v>
      </c>
      <c r="N5524" s="21" t="str">
        <f t="shared" si="554"/>
        <v>K-C6</v>
      </c>
      <c r="Q5524" s="21" t="str">
        <f>VLOOKUP(K5524,TONG_SL!$A:$D,3,0)</f>
        <v>Túi</v>
      </c>
      <c r="R5524" s="263">
        <v>2</v>
      </c>
      <c r="S5524" s="263"/>
      <c r="T5524" s="263">
        <f>VLOOKUP(VLOOKUP(G5524,Ma_KH!$A:$R,18,0)&amp;K5524,Gia_MB!$A:$F,6,0)</f>
        <v>50182</v>
      </c>
      <c r="U5524" s="264">
        <f t="shared" si="555"/>
        <v>100364</v>
      </c>
      <c r="V5524" s="263"/>
      <c r="W5524" s="265">
        <f t="shared" si="556"/>
        <v>0</v>
      </c>
      <c r="X5524" s="266" t="str">
        <f t="shared" si="557"/>
        <v>8</v>
      </c>
      <c r="Y5524" s="263"/>
      <c r="Z5524" s="264">
        <f t="shared" si="558"/>
        <v>8029.12</v>
      </c>
      <c r="AA5524" s="267">
        <f>VLOOKUP(G5524,Ma_KH!$A:$R,14,0)</f>
        <v>60</v>
      </c>
    </row>
    <row r="5525" spans="1:27" hidden="1" x14ac:dyDescent="0.25">
      <c r="A5525" s="259">
        <v>45996</v>
      </c>
      <c r="B5525" s="260">
        <v>4180907951</v>
      </c>
      <c r="C5525" s="151" t="s">
        <v>7767</v>
      </c>
      <c r="D5525" s="237">
        <v>46001</v>
      </c>
      <c r="E5525" s="262"/>
      <c r="F5525" s="261"/>
      <c r="G5525" s="32" t="s">
        <v>463</v>
      </c>
      <c r="H5525" s="262"/>
      <c r="I5525" s="260">
        <v>4180907951</v>
      </c>
      <c r="J5525" s="260" t="s">
        <v>70</v>
      </c>
      <c r="K5525" s="337" t="s">
        <v>39</v>
      </c>
      <c r="L5525" s="21" t="str">
        <f>VLOOKUP($K5525,TONG_SL!$A:$D,2,0)</f>
        <v>Chả nướng 300g</v>
      </c>
      <c r="N5525" s="21" t="str">
        <f t="shared" si="554"/>
        <v>K-C6</v>
      </c>
      <c r="Q5525" s="21" t="str">
        <f>VLOOKUP(K5525,TONG_SL!$A:$D,3,0)</f>
        <v>Túi</v>
      </c>
      <c r="R5525" s="263">
        <v>2</v>
      </c>
      <c r="S5525" s="263"/>
      <c r="T5525" s="263">
        <f>VLOOKUP(VLOOKUP(G5525,Ma_KH!$A:$R,18,0)&amp;K5525,Gia_MB!$A:$F,6,0)</f>
        <v>70950</v>
      </c>
      <c r="U5525" s="264">
        <f t="shared" si="555"/>
        <v>141900</v>
      </c>
      <c r="V5525" s="263"/>
      <c r="W5525" s="265">
        <f t="shared" si="556"/>
        <v>0</v>
      </c>
      <c r="X5525" s="266" t="str">
        <f t="shared" si="557"/>
        <v>8</v>
      </c>
      <c r="Y5525" s="263"/>
      <c r="Z5525" s="264">
        <f t="shared" si="558"/>
        <v>11352</v>
      </c>
      <c r="AA5525" s="267">
        <f>VLOOKUP(G5525,Ma_KH!$A:$R,14,0)</f>
        <v>60</v>
      </c>
    </row>
    <row r="5526" spans="1:27" hidden="1" x14ac:dyDescent="0.25">
      <c r="A5526" s="259">
        <v>45996</v>
      </c>
      <c r="B5526" s="260">
        <v>4180907951</v>
      </c>
      <c r="C5526" s="151" t="s">
        <v>7767</v>
      </c>
      <c r="D5526" s="237">
        <v>46001</v>
      </c>
      <c r="E5526" s="262"/>
      <c r="F5526" s="261"/>
      <c r="G5526" s="32" t="s">
        <v>463</v>
      </c>
      <c r="H5526" s="262"/>
      <c r="I5526" s="260">
        <v>4180907951</v>
      </c>
      <c r="J5526" s="260" t="s">
        <v>70</v>
      </c>
      <c r="K5526" s="337" t="s">
        <v>37</v>
      </c>
      <c r="L5526" s="21" t="str">
        <f>VLOOKUP($K5526,TONG_SL!$A:$D,2,0)</f>
        <v>Chả cốm 300g</v>
      </c>
      <c r="N5526" s="21" t="str">
        <f t="shared" si="554"/>
        <v>K-C6</v>
      </c>
      <c r="Q5526" s="21" t="str">
        <f>VLOOKUP(K5526,TONG_SL!$A:$D,3,0)</f>
        <v>Túi</v>
      </c>
      <c r="R5526" s="263">
        <v>2</v>
      </c>
      <c r="S5526" s="263"/>
      <c r="T5526" s="263">
        <f>VLOOKUP(VLOOKUP(G5526,Ma_KH!$A:$R,18,0)&amp;K5526,Gia_MB!$A:$F,6,0)</f>
        <v>74250</v>
      </c>
      <c r="U5526" s="264">
        <f t="shared" si="555"/>
        <v>148500</v>
      </c>
      <c r="V5526" s="263"/>
      <c r="W5526" s="265">
        <f t="shared" si="556"/>
        <v>0</v>
      </c>
      <c r="X5526" s="266" t="str">
        <f t="shared" si="557"/>
        <v>8</v>
      </c>
      <c r="Y5526" s="263"/>
      <c r="Z5526" s="264">
        <f t="shared" si="558"/>
        <v>11880</v>
      </c>
      <c r="AA5526" s="267">
        <f>VLOOKUP(G5526,Ma_KH!$A:$R,14,0)</f>
        <v>60</v>
      </c>
    </row>
    <row r="5527" spans="1:27" hidden="1" x14ac:dyDescent="0.25">
      <c r="A5527" s="259">
        <v>45996</v>
      </c>
      <c r="B5527" s="260">
        <v>4180907951</v>
      </c>
      <c r="C5527" s="151" t="s">
        <v>7767</v>
      </c>
      <c r="D5527" s="237">
        <v>46001</v>
      </c>
      <c r="E5527" s="262"/>
      <c r="F5527" s="261"/>
      <c r="G5527" s="32" t="s">
        <v>463</v>
      </c>
      <c r="H5527" s="262"/>
      <c r="I5527" s="260">
        <v>4180907951</v>
      </c>
      <c r="J5527" s="260" t="s">
        <v>70</v>
      </c>
      <c r="K5527" s="337" t="s">
        <v>27</v>
      </c>
      <c r="L5527" s="21" t="str">
        <f>VLOOKUP($K5527,TONG_SL!$A:$D,2,0)</f>
        <v>Chân giò heo muối 300g</v>
      </c>
      <c r="N5527" s="21" t="str">
        <f t="shared" si="554"/>
        <v>K-C6</v>
      </c>
      <c r="Q5527" s="21" t="str">
        <f>VLOOKUP(K5527,TONG_SL!$A:$D,3,0)</f>
        <v>Túi</v>
      </c>
      <c r="R5527" s="263">
        <v>2</v>
      </c>
      <c r="S5527" s="263"/>
      <c r="T5527" s="263">
        <f>VLOOKUP(VLOOKUP(G5527,Ma_KH!$A:$R,18,0)&amp;K5527,Gia_MB!$A:$F,6,0)</f>
        <v>73431</v>
      </c>
      <c r="U5527" s="264">
        <f t="shared" si="555"/>
        <v>146862</v>
      </c>
      <c r="V5527" s="263"/>
      <c r="W5527" s="265">
        <f t="shared" si="556"/>
        <v>0</v>
      </c>
      <c r="X5527" s="266" t="str">
        <f t="shared" si="557"/>
        <v>8</v>
      </c>
      <c r="Y5527" s="263"/>
      <c r="Z5527" s="264">
        <f t="shared" si="558"/>
        <v>11748.960000000001</v>
      </c>
      <c r="AA5527" s="267">
        <f>VLOOKUP(G5527,Ma_KH!$A:$R,14,0)</f>
        <v>60</v>
      </c>
    </row>
    <row r="5528" spans="1:27" hidden="1" x14ac:dyDescent="0.25">
      <c r="A5528" s="245">
        <v>45997</v>
      </c>
      <c r="B5528" s="248">
        <v>4180971319</v>
      </c>
      <c r="C5528" s="151" t="s">
        <v>7767</v>
      </c>
      <c r="D5528" s="245">
        <v>46002</v>
      </c>
      <c r="E5528" s="246"/>
      <c r="F5528" s="244"/>
      <c r="G5528" s="33" t="s">
        <v>7894</v>
      </c>
      <c r="H5528" s="246"/>
      <c r="I5528" s="248" t="s">
        <v>8658</v>
      </c>
      <c r="J5528" s="248" t="s">
        <v>1771</v>
      </c>
      <c r="K5528" s="335" t="s">
        <v>7187</v>
      </c>
      <c r="L5528" s="21" t="str">
        <f>VLOOKUP($K5528,TONG_SL!$A:$D,2,0)</f>
        <v>Chân giò heo muối 300g</v>
      </c>
      <c r="N5528" s="21" t="str">
        <f t="shared" si="554"/>
        <v>K-C6</v>
      </c>
      <c r="Q5528" s="21" t="str">
        <f>VLOOKUP(K5528,TONG_SL!$A:$D,3,0)</f>
        <v>Túi</v>
      </c>
      <c r="R5528" s="224">
        <v>20</v>
      </c>
      <c r="S5528" s="263"/>
      <c r="T5528" s="263">
        <f>VLOOKUP(VLOOKUP(G5528,Ma_KH!$A:$R,18,0)&amp;K5528,Gia_MB!$A:$F,6,0)</f>
        <v>73431</v>
      </c>
      <c r="U5528" s="264">
        <f t="shared" si="555"/>
        <v>1468620</v>
      </c>
      <c r="V5528" s="263"/>
      <c r="W5528" s="265">
        <f t="shared" si="556"/>
        <v>0</v>
      </c>
      <c r="X5528" s="266" t="str">
        <f t="shared" si="557"/>
        <v>8</v>
      </c>
      <c r="Y5528" s="263"/>
      <c r="Z5528" s="264">
        <f t="shared" si="558"/>
        <v>117489.60000000001</v>
      </c>
      <c r="AA5528" s="267">
        <f>VLOOKUP(G5528,Ma_KH!$A:$R,14,0)</f>
        <v>60</v>
      </c>
    </row>
    <row r="5529" spans="1:27" hidden="1" x14ac:dyDescent="0.25">
      <c r="A5529" s="245">
        <v>45997</v>
      </c>
      <c r="B5529" s="248">
        <v>4180971319</v>
      </c>
      <c r="C5529" s="151" t="s">
        <v>7767</v>
      </c>
      <c r="D5529" s="245">
        <v>46002</v>
      </c>
      <c r="E5529" s="246"/>
      <c r="F5529" s="244"/>
      <c r="G5529" s="33" t="s">
        <v>7894</v>
      </c>
      <c r="H5529" s="246"/>
      <c r="I5529" s="248" t="s">
        <v>8658</v>
      </c>
      <c r="J5529" s="248" t="s">
        <v>1771</v>
      </c>
      <c r="K5529" s="335" t="s">
        <v>32</v>
      </c>
      <c r="L5529" s="21" t="str">
        <f>VLOOKUP($K5529,TONG_SL!$A:$D,2,0)</f>
        <v>Giò Tai Lưỡi Xào 250g</v>
      </c>
      <c r="N5529" s="21" t="str">
        <f t="shared" si="554"/>
        <v>K-C6</v>
      </c>
      <c r="Q5529" s="21" t="str">
        <f>VLOOKUP(K5529,TONG_SL!$A:$D,3,0)</f>
        <v>Túi</v>
      </c>
      <c r="R5529" s="224">
        <v>5</v>
      </c>
      <c r="S5529" s="263"/>
      <c r="T5529" s="263">
        <f>VLOOKUP(VLOOKUP(G5529,Ma_KH!$A:$R,18,0)&amp;K5529,Gia_MB!$A:$F,6,0)</f>
        <v>50182</v>
      </c>
      <c r="U5529" s="264">
        <f t="shared" si="555"/>
        <v>250910</v>
      </c>
      <c r="V5529" s="263"/>
      <c r="W5529" s="265">
        <f t="shared" si="556"/>
        <v>0</v>
      </c>
      <c r="X5529" s="266" t="str">
        <f t="shared" si="557"/>
        <v>8</v>
      </c>
      <c r="Y5529" s="263"/>
      <c r="Z5529" s="264">
        <f t="shared" si="558"/>
        <v>20072.8</v>
      </c>
      <c r="AA5529" s="267">
        <f>VLOOKUP(G5529,Ma_KH!$A:$R,14,0)</f>
        <v>60</v>
      </c>
    </row>
    <row r="5530" spans="1:27" hidden="1" x14ac:dyDescent="0.25">
      <c r="A5530" s="245">
        <v>45997</v>
      </c>
      <c r="B5530" s="248">
        <v>4180971319</v>
      </c>
      <c r="C5530" s="151" t="s">
        <v>7767</v>
      </c>
      <c r="D5530" s="245">
        <v>46002</v>
      </c>
      <c r="E5530" s="246"/>
      <c r="F5530" s="244"/>
      <c r="G5530" s="33" t="s">
        <v>7894</v>
      </c>
      <c r="H5530" s="246"/>
      <c r="I5530" s="248" t="s">
        <v>8658</v>
      </c>
      <c r="J5530" s="248" t="s">
        <v>1771</v>
      </c>
      <c r="K5530" s="335" t="s">
        <v>7153</v>
      </c>
      <c r="L5530" s="21" t="str">
        <f>VLOOKUP($K5530,TONG_SL!$A:$D,2,0)</f>
        <v>Tai heo muối 200g</v>
      </c>
      <c r="N5530" s="21" t="str">
        <f t="shared" si="554"/>
        <v>K-C6</v>
      </c>
      <c r="Q5530" s="21" t="str">
        <f>VLOOKUP(K5530,TONG_SL!$A:$D,3,0)</f>
        <v>Túi</v>
      </c>
      <c r="R5530" s="224">
        <v>5</v>
      </c>
      <c r="S5530" s="263"/>
      <c r="T5530" s="263">
        <f>VLOOKUP(VLOOKUP(G5530,Ma_KH!$A:$R,18,0)&amp;K5530,Gia_MB!$A:$F,6,0)</f>
        <v>55595</v>
      </c>
      <c r="U5530" s="264">
        <f t="shared" si="555"/>
        <v>277975</v>
      </c>
      <c r="V5530" s="263"/>
      <c r="W5530" s="265">
        <f t="shared" si="556"/>
        <v>0</v>
      </c>
      <c r="X5530" s="266" t="str">
        <f t="shared" si="557"/>
        <v>8</v>
      </c>
      <c r="Y5530" s="263"/>
      <c r="Z5530" s="264">
        <f t="shared" si="558"/>
        <v>22238</v>
      </c>
      <c r="AA5530" s="267">
        <f>VLOOKUP(G5530,Ma_KH!$A:$R,14,0)</f>
        <v>60</v>
      </c>
    </row>
    <row r="5531" spans="1:27" hidden="1" x14ac:dyDescent="0.25">
      <c r="A5531" s="245">
        <v>45997</v>
      </c>
      <c r="B5531" s="248">
        <v>4180971319</v>
      </c>
      <c r="C5531" s="151" t="s">
        <v>7767</v>
      </c>
      <c r="D5531" s="245">
        <v>46002</v>
      </c>
      <c r="E5531" s="246"/>
      <c r="F5531" s="244"/>
      <c r="G5531" s="33" t="s">
        <v>7894</v>
      </c>
      <c r="H5531" s="246"/>
      <c r="I5531" s="248" t="s">
        <v>8658</v>
      </c>
      <c r="J5531" s="248" t="s">
        <v>1771</v>
      </c>
      <c r="K5531" s="335" t="s">
        <v>7154</v>
      </c>
      <c r="L5531" s="21" t="str">
        <f>VLOOKUP($K5531,TONG_SL!$A:$D,2,0)</f>
        <v>Chả cốm 300g</v>
      </c>
      <c r="N5531" s="21" t="str">
        <f t="shared" si="554"/>
        <v>K-C6</v>
      </c>
      <c r="Q5531" s="21" t="str">
        <f>VLOOKUP(K5531,TONG_SL!$A:$D,3,0)</f>
        <v>Túi</v>
      </c>
      <c r="R5531" s="224">
        <v>5</v>
      </c>
      <c r="S5531" s="263"/>
      <c r="T5531" s="263">
        <f>VLOOKUP(VLOOKUP(G5531,Ma_KH!$A:$R,18,0)&amp;K5531,Gia_MB!$A:$F,6,0)</f>
        <v>74250</v>
      </c>
      <c r="U5531" s="264">
        <f t="shared" si="555"/>
        <v>371250</v>
      </c>
      <c r="V5531" s="263"/>
      <c r="W5531" s="265">
        <f t="shared" si="556"/>
        <v>0</v>
      </c>
      <c r="X5531" s="266" t="str">
        <f t="shared" si="557"/>
        <v>8</v>
      </c>
      <c r="Y5531" s="263"/>
      <c r="Z5531" s="264">
        <f t="shared" si="558"/>
        <v>29700</v>
      </c>
      <c r="AA5531" s="267">
        <f>VLOOKUP(G5531,Ma_KH!$A:$R,14,0)</f>
        <v>60</v>
      </c>
    </row>
    <row r="5532" spans="1:27" hidden="1" x14ac:dyDescent="0.25">
      <c r="A5532" s="245">
        <v>45997</v>
      </c>
      <c r="B5532" s="248">
        <v>4180971320</v>
      </c>
      <c r="C5532" s="151" t="s">
        <v>7767</v>
      </c>
      <c r="D5532" s="245">
        <v>46002</v>
      </c>
      <c r="E5532" s="246"/>
      <c r="F5532" s="244"/>
      <c r="G5532" s="33" t="s">
        <v>7894</v>
      </c>
      <c r="H5532" s="246"/>
      <c r="I5532" s="248" t="s">
        <v>8659</v>
      </c>
      <c r="J5532" s="248" t="s">
        <v>1771</v>
      </c>
      <c r="K5532" s="335" t="s">
        <v>7153</v>
      </c>
      <c r="L5532" s="21" t="str">
        <f>VLOOKUP($K5532,TONG_SL!$A:$D,2,0)</f>
        <v>Tai heo muối 200g</v>
      </c>
      <c r="N5532" s="21" t="str">
        <f t="shared" si="554"/>
        <v>K-C6</v>
      </c>
      <c r="Q5532" s="21" t="str">
        <f>VLOOKUP(K5532,TONG_SL!$A:$D,3,0)</f>
        <v>Túi</v>
      </c>
      <c r="R5532" s="224">
        <v>4</v>
      </c>
      <c r="S5532" s="263"/>
      <c r="T5532" s="263">
        <f>VLOOKUP(VLOOKUP(G5532,Ma_KH!$A:$R,18,0)&amp;K5532,Gia_MB!$A:$F,6,0)</f>
        <v>55595</v>
      </c>
      <c r="U5532" s="264">
        <f t="shared" si="555"/>
        <v>222380</v>
      </c>
      <c r="V5532" s="263"/>
      <c r="W5532" s="265">
        <f t="shared" si="556"/>
        <v>0</v>
      </c>
      <c r="X5532" s="266" t="str">
        <f t="shared" si="557"/>
        <v>8</v>
      </c>
      <c r="Y5532" s="263"/>
      <c r="Z5532" s="264">
        <f t="shared" si="558"/>
        <v>17790.400000000001</v>
      </c>
      <c r="AA5532" s="267">
        <f>VLOOKUP(G5532,Ma_KH!$A:$R,14,0)</f>
        <v>60</v>
      </c>
    </row>
    <row r="5533" spans="1:27" hidden="1" x14ac:dyDescent="0.25">
      <c r="A5533" s="245">
        <v>45997</v>
      </c>
      <c r="B5533" s="248">
        <v>4180971320</v>
      </c>
      <c r="C5533" s="151" t="s">
        <v>7767</v>
      </c>
      <c r="D5533" s="245">
        <v>46002</v>
      </c>
      <c r="E5533" s="246"/>
      <c r="F5533" s="244"/>
      <c r="G5533" s="33" t="s">
        <v>7894</v>
      </c>
      <c r="H5533" s="246"/>
      <c r="I5533" s="248" t="s">
        <v>8659</v>
      </c>
      <c r="J5533" s="248" t="s">
        <v>1771</v>
      </c>
      <c r="K5533" s="335" t="s">
        <v>7187</v>
      </c>
      <c r="L5533" s="21" t="str">
        <f>VLOOKUP($K5533,TONG_SL!$A:$D,2,0)</f>
        <v>Chân giò heo muối 300g</v>
      </c>
      <c r="N5533" s="21" t="str">
        <f t="shared" si="554"/>
        <v>K-C6</v>
      </c>
      <c r="Q5533" s="21" t="str">
        <f>VLOOKUP(K5533,TONG_SL!$A:$D,3,0)</f>
        <v>Túi</v>
      </c>
      <c r="R5533" s="224">
        <v>4</v>
      </c>
      <c r="S5533" s="263"/>
      <c r="T5533" s="263">
        <f>VLOOKUP(VLOOKUP(G5533,Ma_KH!$A:$R,18,0)&amp;K5533,Gia_MB!$A:$F,6,0)</f>
        <v>73431</v>
      </c>
      <c r="U5533" s="264">
        <f t="shared" si="555"/>
        <v>293724</v>
      </c>
      <c r="V5533" s="263"/>
      <c r="W5533" s="265">
        <f t="shared" si="556"/>
        <v>0</v>
      </c>
      <c r="X5533" s="266" t="str">
        <f t="shared" si="557"/>
        <v>8</v>
      </c>
      <c r="Y5533" s="263"/>
      <c r="Z5533" s="264">
        <f t="shared" si="558"/>
        <v>23497.920000000002</v>
      </c>
      <c r="AA5533" s="267">
        <f>VLOOKUP(G5533,Ma_KH!$A:$R,14,0)</f>
        <v>60</v>
      </c>
    </row>
    <row r="5534" spans="1:27" hidden="1" x14ac:dyDescent="0.25">
      <c r="A5534" s="245">
        <v>45997</v>
      </c>
      <c r="B5534" s="248">
        <v>4180971320</v>
      </c>
      <c r="C5534" s="151" t="s">
        <v>7767</v>
      </c>
      <c r="D5534" s="245">
        <v>46002</v>
      </c>
      <c r="E5534" s="246"/>
      <c r="F5534" s="244"/>
      <c r="G5534" s="33" t="s">
        <v>7894</v>
      </c>
      <c r="H5534" s="246"/>
      <c r="I5534" s="248" t="s">
        <v>8659</v>
      </c>
      <c r="J5534" s="248" t="s">
        <v>1771</v>
      </c>
      <c r="K5534" s="335" t="s">
        <v>48</v>
      </c>
      <c r="L5534" s="21" t="str">
        <f>VLOOKUP($K5534,TONG_SL!$A:$D,2,0)</f>
        <v>Mọc Nấm Hương 250g</v>
      </c>
      <c r="N5534" s="21" t="str">
        <f t="shared" si="554"/>
        <v>K-C6</v>
      </c>
      <c r="Q5534" s="21" t="str">
        <f>VLOOKUP(K5534,TONG_SL!$A:$D,3,0)</f>
        <v>Túi</v>
      </c>
      <c r="R5534" s="224">
        <v>4</v>
      </c>
      <c r="S5534" s="263"/>
      <c r="T5534" s="263">
        <f>VLOOKUP(VLOOKUP(G5534,Ma_KH!$A:$R,18,0)&amp;K5534,Gia_MB!$A:$F,6,0)</f>
        <v>46000</v>
      </c>
      <c r="U5534" s="264">
        <f t="shared" si="555"/>
        <v>184000</v>
      </c>
      <c r="V5534" s="263"/>
      <c r="W5534" s="265">
        <f t="shared" si="556"/>
        <v>0</v>
      </c>
      <c r="X5534" s="266" t="str">
        <f t="shared" si="557"/>
        <v>8</v>
      </c>
      <c r="Y5534" s="263"/>
      <c r="Z5534" s="264">
        <f t="shared" si="558"/>
        <v>14720</v>
      </c>
      <c r="AA5534" s="267">
        <f>VLOOKUP(G5534,Ma_KH!$A:$R,14,0)</f>
        <v>60</v>
      </c>
    </row>
    <row r="5535" spans="1:27" hidden="1" x14ac:dyDescent="0.25">
      <c r="A5535" s="245">
        <v>45997</v>
      </c>
      <c r="B5535" s="248">
        <v>4180971320</v>
      </c>
      <c r="C5535" s="151" t="s">
        <v>7767</v>
      </c>
      <c r="D5535" s="245">
        <v>46002</v>
      </c>
      <c r="E5535" s="246"/>
      <c r="F5535" s="244"/>
      <c r="G5535" s="33" t="s">
        <v>7894</v>
      </c>
      <c r="H5535" s="246"/>
      <c r="I5535" s="248" t="s">
        <v>8659</v>
      </c>
      <c r="J5535" s="248" t="s">
        <v>1771</v>
      </c>
      <c r="K5535" s="335" t="s">
        <v>32</v>
      </c>
      <c r="L5535" s="21" t="str">
        <f>VLOOKUP($K5535,TONG_SL!$A:$D,2,0)</f>
        <v>Giò Tai Lưỡi Xào 250g</v>
      </c>
      <c r="N5535" s="21" t="str">
        <f t="shared" si="554"/>
        <v>K-C6</v>
      </c>
      <c r="Q5535" s="21" t="str">
        <f>VLOOKUP(K5535,TONG_SL!$A:$D,3,0)</f>
        <v>Túi</v>
      </c>
      <c r="R5535" s="224">
        <v>4</v>
      </c>
      <c r="S5535" s="263"/>
      <c r="T5535" s="263">
        <f>VLOOKUP(VLOOKUP(G5535,Ma_KH!$A:$R,18,0)&amp;K5535,Gia_MB!$A:$F,6,0)</f>
        <v>50182</v>
      </c>
      <c r="U5535" s="264">
        <f t="shared" si="555"/>
        <v>200728</v>
      </c>
      <c r="V5535" s="263"/>
      <c r="W5535" s="265">
        <f t="shared" si="556"/>
        <v>0</v>
      </c>
      <c r="X5535" s="266" t="str">
        <f t="shared" si="557"/>
        <v>8</v>
      </c>
      <c r="Y5535" s="263"/>
      <c r="Z5535" s="264">
        <f t="shared" si="558"/>
        <v>16058.24</v>
      </c>
      <c r="AA5535" s="267">
        <f>VLOOKUP(G5535,Ma_KH!$A:$R,14,0)</f>
        <v>60</v>
      </c>
    </row>
    <row r="5536" spans="1:27" hidden="1" x14ac:dyDescent="0.25">
      <c r="A5536" s="245">
        <v>45997</v>
      </c>
      <c r="B5536" s="248">
        <v>4180971320</v>
      </c>
      <c r="C5536" s="151" t="s">
        <v>7767</v>
      </c>
      <c r="D5536" s="245">
        <v>46002</v>
      </c>
      <c r="E5536" s="246"/>
      <c r="F5536" s="244"/>
      <c r="G5536" s="33" t="s">
        <v>7894</v>
      </c>
      <c r="H5536" s="246"/>
      <c r="I5536" s="248" t="s">
        <v>8659</v>
      </c>
      <c r="J5536" s="248" t="s">
        <v>1771</v>
      </c>
      <c r="K5536" s="335" t="s">
        <v>7154</v>
      </c>
      <c r="L5536" s="21" t="str">
        <f>VLOOKUP($K5536,TONG_SL!$A:$D,2,0)</f>
        <v>Chả cốm 300g</v>
      </c>
      <c r="N5536" s="21" t="str">
        <f t="shared" si="554"/>
        <v>K-C6</v>
      </c>
      <c r="Q5536" s="21" t="str">
        <f>VLOOKUP(K5536,TONG_SL!$A:$D,3,0)</f>
        <v>Túi</v>
      </c>
      <c r="R5536" s="224">
        <v>6</v>
      </c>
      <c r="S5536" s="263"/>
      <c r="T5536" s="263">
        <f>VLOOKUP(VLOOKUP(G5536,Ma_KH!$A:$R,18,0)&amp;K5536,Gia_MB!$A:$F,6,0)</f>
        <v>74250</v>
      </c>
      <c r="U5536" s="264">
        <f t="shared" si="555"/>
        <v>445500</v>
      </c>
      <c r="V5536" s="263"/>
      <c r="W5536" s="265">
        <f t="shared" si="556"/>
        <v>0</v>
      </c>
      <c r="X5536" s="266" t="str">
        <f t="shared" si="557"/>
        <v>8</v>
      </c>
      <c r="Y5536" s="263"/>
      <c r="Z5536" s="264">
        <f t="shared" si="558"/>
        <v>35640</v>
      </c>
      <c r="AA5536" s="267">
        <f>VLOOKUP(G5536,Ma_KH!$A:$R,14,0)</f>
        <v>60</v>
      </c>
    </row>
    <row r="5537" spans="1:27" hidden="1" x14ac:dyDescent="0.25">
      <c r="A5537" s="245">
        <v>45997</v>
      </c>
      <c r="B5537" s="248">
        <v>4180971320</v>
      </c>
      <c r="C5537" s="151" t="s">
        <v>7767</v>
      </c>
      <c r="D5537" s="245">
        <v>46002</v>
      </c>
      <c r="E5537" s="246"/>
      <c r="F5537" s="244"/>
      <c r="G5537" s="33" t="s">
        <v>7894</v>
      </c>
      <c r="H5537" s="246"/>
      <c r="I5537" s="248" t="s">
        <v>8659</v>
      </c>
      <c r="J5537" s="248" t="s">
        <v>1771</v>
      </c>
      <c r="K5537" s="335" t="s">
        <v>30</v>
      </c>
      <c r="L5537" s="21" t="str">
        <f>VLOOKUP($K5537,TONG_SL!$A:$D,2,0)</f>
        <v>Gà muối 500g</v>
      </c>
      <c r="N5537" s="21" t="str">
        <f t="shared" si="554"/>
        <v>K-C6</v>
      </c>
      <c r="Q5537" s="21" t="str">
        <f>VLOOKUP(K5537,TONG_SL!$A:$D,3,0)</f>
        <v>Túi</v>
      </c>
      <c r="R5537" s="224">
        <v>8</v>
      </c>
      <c r="S5537" s="263"/>
      <c r="T5537" s="263">
        <f>VLOOKUP(VLOOKUP(G5537,Ma_KH!$A:$R,18,0)&amp;K5537,Gia_MB!$A:$F,6,0)</f>
        <v>111058</v>
      </c>
      <c r="U5537" s="264">
        <f t="shared" si="555"/>
        <v>888464</v>
      </c>
      <c r="V5537" s="263"/>
      <c r="W5537" s="265">
        <f t="shared" si="556"/>
        <v>0</v>
      </c>
      <c r="X5537" s="266" t="str">
        <f t="shared" si="557"/>
        <v>8</v>
      </c>
      <c r="Y5537" s="263"/>
      <c r="Z5537" s="264">
        <f t="shared" si="558"/>
        <v>71077.119999999995</v>
      </c>
      <c r="AA5537" s="267">
        <f>VLOOKUP(G5537,Ma_KH!$A:$R,14,0)</f>
        <v>60</v>
      </c>
    </row>
    <row r="5538" spans="1:27" hidden="1" x14ac:dyDescent="0.25">
      <c r="A5538" s="245">
        <v>45997</v>
      </c>
      <c r="B5538" s="248">
        <v>4180971317</v>
      </c>
      <c r="C5538" s="151" t="s">
        <v>7767</v>
      </c>
      <c r="D5538" s="245">
        <v>46002</v>
      </c>
      <c r="E5538" s="246"/>
      <c r="F5538" s="244"/>
      <c r="G5538" s="33" t="s">
        <v>7894</v>
      </c>
      <c r="H5538" s="246"/>
      <c r="I5538" s="248" t="s">
        <v>8660</v>
      </c>
      <c r="J5538" s="248" t="s">
        <v>1771</v>
      </c>
      <c r="K5538" s="335" t="s">
        <v>48</v>
      </c>
      <c r="L5538" s="21" t="str">
        <f>VLOOKUP($K5538,TONG_SL!$A:$D,2,0)</f>
        <v>Mọc Nấm Hương 250g</v>
      </c>
      <c r="N5538" s="21" t="str">
        <f t="shared" si="554"/>
        <v>K-C6</v>
      </c>
      <c r="Q5538" s="21" t="str">
        <f>VLOOKUP(K5538,TONG_SL!$A:$D,3,0)</f>
        <v>Túi</v>
      </c>
      <c r="R5538" s="224">
        <v>4</v>
      </c>
      <c r="S5538" s="263"/>
      <c r="T5538" s="263">
        <f>VLOOKUP(VLOOKUP(G5538,Ma_KH!$A:$R,18,0)&amp;K5538,Gia_MB!$A:$F,6,0)</f>
        <v>46000</v>
      </c>
      <c r="U5538" s="264">
        <f t="shared" si="555"/>
        <v>184000</v>
      </c>
      <c r="V5538" s="263"/>
      <c r="W5538" s="265">
        <f t="shared" si="556"/>
        <v>0</v>
      </c>
      <c r="X5538" s="266" t="str">
        <f t="shared" si="557"/>
        <v>8</v>
      </c>
      <c r="Y5538" s="263"/>
      <c r="Z5538" s="264">
        <f t="shared" si="558"/>
        <v>14720</v>
      </c>
      <c r="AA5538" s="267">
        <f>VLOOKUP(G5538,Ma_KH!$A:$R,14,0)</f>
        <v>60</v>
      </c>
    </row>
    <row r="5539" spans="1:27" hidden="1" x14ac:dyDescent="0.25">
      <c r="A5539" s="245">
        <v>45997</v>
      </c>
      <c r="B5539" s="248">
        <v>4180971317</v>
      </c>
      <c r="C5539" s="151" t="s">
        <v>7767</v>
      </c>
      <c r="D5539" s="245">
        <v>46002</v>
      </c>
      <c r="E5539" s="246"/>
      <c r="F5539" s="244"/>
      <c r="G5539" s="33" t="s">
        <v>7894</v>
      </c>
      <c r="H5539" s="246"/>
      <c r="I5539" s="248" t="s">
        <v>8660</v>
      </c>
      <c r="J5539" s="248" t="s">
        <v>1771</v>
      </c>
      <c r="K5539" s="335" t="s">
        <v>32</v>
      </c>
      <c r="L5539" s="21" t="str">
        <f>VLOOKUP($K5539,TONG_SL!$A:$D,2,0)</f>
        <v>Giò Tai Lưỡi Xào 250g</v>
      </c>
      <c r="N5539" s="21" t="str">
        <f t="shared" si="554"/>
        <v>K-C6</v>
      </c>
      <c r="Q5539" s="21" t="str">
        <f>VLOOKUP(K5539,TONG_SL!$A:$D,3,0)</f>
        <v>Túi</v>
      </c>
      <c r="R5539" s="224">
        <v>4</v>
      </c>
      <c r="S5539" s="263"/>
      <c r="T5539" s="263">
        <f>VLOOKUP(VLOOKUP(G5539,Ma_KH!$A:$R,18,0)&amp;K5539,Gia_MB!$A:$F,6,0)</f>
        <v>50182</v>
      </c>
      <c r="U5539" s="264">
        <f t="shared" si="555"/>
        <v>200728</v>
      </c>
      <c r="V5539" s="263"/>
      <c r="W5539" s="265">
        <f t="shared" si="556"/>
        <v>0</v>
      </c>
      <c r="X5539" s="266" t="str">
        <f t="shared" si="557"/>
        <v>8</v>
      </c>
      <c r="Y5539" s="263"/>
      <c r="Z5539" s="264">
        <f t="shared" si="558"/>
        <v>16058.24</v>
      </c>
      <c r="AA5539" s="267">
        <f>VLOOKUP(G5539,Ma_KH!$A:$R,14,0)</f>
        <v>60</v>
      </c>
    </row>
    <row r="5540" spans="1:27" hidden="1" x14ac:dyDescent="0.25">
      <c r="A5540" s="245">
        <v>45997</v>
      </c>
      <c r="B5540" s="248">
        <v>4180971317</v>
      </c>
      <c r="C5540" s="151" t="s">
        <v>7767</v>
      </c>
      <c r="D5540" s="245">
        <v>46002</v>
      </c>
      <c r="E5540" s="246"/>
      <c r="F5540" s="244"/>
      <c r="G5540" s="33" t="s">
        <v>7894</v>
      </c>
      <c r="H5540" s="246"/>
      <c r="I5540" s="248" t="s">
        <v>8660</v>
      </c>
      <c r="J5540" s="248" t="s">
        <v>1771</v>
      </c>
      <c r="K5540" s="335" t="s">
        <v>7153</v>
      </c>
      <c r="L5540" s="21" t="str">
        <f>VLOOKUP($K5540,TONG_SL!$A:$D,2,0)</f>
        <v>Tai heo muối 200g</v>
      </c>
      <c r="N5540" s="21" t="str">
        <f t="shared" si="554"/>
        <v>K-C6</v>
      </c>
      <c r="Q5540" s="21" t="str">
        <f>VLOOKUP(K5540,TONG_SL!$A:$D,3,0)</f>
        <v>Túi</v>
      </c>
      <c r="R5540" s="224">
        <v>4</v>
      </c>
      <c r="S5540" s="263"/>
      <c r="T5540" s="263">
        <f>VLOOKUP(VLOOKUP(G5540,Ma_KH!$A:$R,18,0)&amp;K5540,Gia_MB!$A:$F,6,0)</f>
        <v>55595</v>
      </c>
      <c r="U5540" s="264">
        <f t="shared" si="555"/>
        <v>222380</v>
      </c>
      <c r="V5540" s="263"/>
      <c r="W5540" s="265">
        <f t="shared" si="556"/>
        <v>0</v>
      </c>
      <c r="X5540" s="266" t="str">
        <f t="shared" si="557"/>
        <v>8</v>
      </c>
      <c r="Y5540" s="263"/>
      <c r="Z5540" s="264">
        <f t="shared" si="558"/>
        <v>17790.400000000001</v>
      </c>
      <c r="AA5540" s="267">
        <f>VLOOKUP(G5540,Ma_KH!$A:$R,14,0)</f>
        <v>60</v>
      </c>
    </row>
    <row r="5541" spans="1:27" hidden="1" x14ac:dyDescent="0.25">
      <c r="A5541" s="245">
        <v>45997</v>
      </c>
      <c r="B5541" s="248">
        <v>4180971317</v>
      </c>
      <c r="C5541" s="151" t="s">
        <v>7767</v>
      </c>
      <c r="D5541" s="245">
        <v>46002</v>
      </c>
      <c r="E5541" s="246"/>
      <c r="F5541" s="244"/>
      <c r="G5541" s="33" t="s">
        <v>7894</v>
      </c>
      <c r="H5541" s="246"/>
      <c r="I5541" s="248" t="s">
        <v>8660</v>
      </c>
      <c r="J5541" s="248" t="s">
        <v>1771</v>
      </c>
      <c r="K5541" s="335" t="s">
        <v>7154</v>
      </c>
      <c r="L5541" s="21" t="str">
        <f>VLOOKUP($K5541,TONG_SL!$A:$D,2,0)</f>
        <v>Chả cốm 300g</v>
      </c>
      <c r="N5541" s="21" t="str">
        <f t="shared" si="554"/>
        <v>K-C6</v>
      </c>
      <c r="Q5541" s="21" t="str">
        <f>VLOOKUP(K5541,TONG_SL!$A:$D,3,0)</f>
        <v>Túi</v>
      </c>
      <c r="R5541" s="224">
        <v>10</v>
      </c>
      <c r="S5541" s="263"/>
      <c r="T5541" s="263">
        <f>VLOOKUP(VLOOKUP(G5541,Ma_KH!$A:$R,18,0)&amp;K5541,Gia_MB!$A:$F,6,0)</f>
        <v>74250</v>
      </c>
      <c r="U5541" s="264">
        <f t="shared" si="555"/>
        <v>742500</v>
      </c>
      <c r="V5541" s="263"/>
      <c r="W5541" s="265">
        <f t="shared" si="556"/>
        <v>0</v>
      </c>
      <c r="X5541" s="266" t="str">
        <f t="shared" si="557"/>
        <v>8</v>
      </c>
      <c r="Y5541" s="263"/>
      <c r="Z5541" s="264">
        <f t="shared" si="558"/>
        <v>59400</v>
      </c>
      <c r="AA5541" s="267">
        <f>VLOOKUP(G5541,Ma_KH!$A:$R,14,0)</f>
        <v>60</v>
      </c>
    </row>
    <row r="5542" spans="1:27" hidden="1" x14ac:dyDescent="0.25">
      <c r="A5542" s="245">
        <v>45997</v>
      </c>
      <c r="B5542" s="248">
        <v>4180971317</v>
      </c>
      <c r="C5542" s="151" t="s">
        <v>7767</v>
      </c>
      <c r="D5542" s="245">
        <v>46002</v>
      </c>
      <c r="E5542" s="246"/>
      <c r="F5542" s="244"/>
      <c r="G5542" s="33" t="s">
        <v>7894</v>
      </c>
      <c r="H5542" s="246"/>
      <c r="I5542" s="248" t="s">
        <v>8660</v>
      </c>
      <c r="J5542" s="248" t="s">
        <v>1771</v>
      </c>
      <c r="K5542" s="335" t="s">
        <v>30</v>
      </c>
      <c r="L5542" s="21" t="str">
        <f>VLOOKUP($K5542,TONG_SL!$A:$D,2,0)</f>
        <v>Gà muối 500g</v>
      </c>
      <c r="N5542" s="21" t="str">
        <f t="shared" si="554"/>
        <v>K-C6</v>
      </c>
      <c r="Q5542" s="21" t="str">
        <f>VLOOKUP(K5542,TONG_SL!$A:$D,3,0)</f>
        <v>Túi</v>
      </c>
      <c r="R5542" s="224">
        <v>5</v>
      </c>
      <c r="S5542" s="263"/>
      <c r="T5542" s="263">
        <f>VLOOKUP(VLOOKUP(G5542,Ma_KH!$A:$R,18,0)&amp;K5542,Gia_MB!$A:$F,6,0)</f>
        <v>111058</v>
      </c>
      <c r="U5542" s="264">
        <f t="shared" si="555"/>
        <v>555290</v>
      </c>
      <c r="V5542" s="263"/>
      <c r="W5542" s="265">
        <f t="shared" si="556"/>
        <v>0</v>
      </c>
      <c r="X5542" s="266" t="str">
        <f t="shared" si="557"/>
        <v>8</v>
      </c>
      <c r="Y5542" s="263"/>
      <c r="Z5542" s="264">
        <f t="shared" si="558"/>
        <v>44423.200000000004</v>
      </c>
      <c r="AA5542" s="267">
        <f>VLOOKUP(G5542,Ma_KH!$A:$R,14,0)</f>
        <v>60</v>
      </c>
    </row>
    <row r="5543" spans="1:27" hidden="1" x14ac:dyDescent="0.25">
      <c r="A5543" s="245">
        <v>45997</v>
      </c>
      <c r="B5543" s="248">
        <v>4180971317</v>
      </c>
      <c r="C5543" s="151" t="s">
        <v>7767</v>
      </c>
      <c r="D5543" s="245">
        <v>46002</v>
      </c>
      <c r="E5543" s="246"/>
      <c r="F5543" s="244"/>
      <c r="G5543" s="33" t="s">
        <v>7894</v>
      </c>
      <c r="H5543" s="246"/>
      <c r="I5543" s="248" t="s">
        <v>8660</v>
      </c>
      <c r="J5543" s="248" t="s">
        <v>1771</v>
      </c>
      <c r="K5543" s="335" t="s">
        <v>7187</v>
      </c>
      <c r="L5543" s="21" t="str">
        <f>VLOOKUP($K5543,TONG_SL!$A:$D,2,0)</f>
        <v>Chân giò heo muối 300g</v>
      </c>
      <c r="N5543" s="21" t="str">
        <f t="shared" si="554"/>
        <v>K-C6</v>
      </c>
      <c r="Q5543" s="21" t="str">
        <f>VLOOKUP(K5543,TONG_SL!$A:$D,3,0)</f>
        <v>Túi</v>
      </c>
      <c r="R5543" s="224">
        <v>5</v>
      </c>
      <c r="S5543" s="263"/>
      <c r="T5543" s="263">
        <f>VLOOKUP(VLOOKUP(G5543,Ma_KH!$A:$R,18,0)&amp;K5543,Gia_MB!$A:$F,6,0)</f>
        <v>73431</v>
      </c>
      <c r="U5543" s="264">
        <f t="shared" si="555"/>
        <v>367155</v>
      </c>
      <c r="V5543" s="263"/>
      <c r="W5543" s="265">
        <f t="shared" si="556"/>
        <v>0</v>
      </c>
      <c r="X5543" s="266" t="str">
        <f t="shared" si="557"/>
        <v>8</v>
      </c>
      <c r="Y5543" s="263"/>
      <c r="Z5543" s="264">
        <f t="shared" si="558"/>
        <v>29372.400000000001</v>
      </c>
      <c r="AA5543" s="267">
        <f>VLOOKUP(G5543,Ma_KH!$A:$R,14,0)</f>
        <v>60</v>
      </c>
    </row>
    <row r="5544" spans="1:27" hidden="1" x14ac:dyDescent="0.25">
      <c r="A5544" s="245">
        <v>45997</v>
      </c>
      <c r="B5544" s="248">
        <v>4180971321</v>
      </c>
      <c r="C5544" s="151" t="s">
        <v>7767</v>
      </c>
      <c r="D5544" s="245">
        <v>46002</v>
      </c>
      <c r="E5544" s="246"/>
      <c r="F5544" s="244"/>
      <c r="G5544" s="33" t="s">
        <v>7894</v>
      </c>
      <c r="H5544" s="246"/>
      <c r="I5544" s="248" t="s">
        <v>8661</v>
      </c>
      <c r="J5544" s="248" t="s">
        <v>1771</v>
      </c>
      <c r="K5544" s="335" t="s">
        <v>48</v>
      </c>
      <c r="L5544" s="21" t="str">
        <f>VLOOKUP($K5544,TONG_SL!$A:$D,2,0)</f>
        <v>Mọc Nấm Hương 250g</v>
      </c>
      <c r="N5544" s="21" t="str">
        <f t="shared" si="554"/>
        <v>K-C6</v>
      </c>
      <c r="Q5544" s="21" t="str">
        <f>VLOOKUP(K5544,TONG_SL!$A:$D,3,0)</f>
        <v>Túi</v>
      </c>
      <c r="R5544" s="224">
        <v>4</v>
      </c>
      <c r="S5544" s="263"/>
      <c r="T5544" s="263">
        <f>VLOOKUP(VLOOKUP(G5544,Ma_KH!$A:$R,18,0)&amp;K5544,Gia_MB!$A:$F,6,0)</f>
        <v>46000</v>
      </c>
      <c r="U5544" s="264">
        <f t="shared" si="555"/>
        <v>184000</v>
      </c>
      <c r="V5544" s="263"/>
      <c r="W5544" s="265">
        <f t="shared" si="556"/>
        <v>0</v>
      </c>
      <c r="X5544" s="266" t="str">
        <f t="shared" si="557"/>
        <v>8</v>
      </c>
      <c r="Y5544" s="263"/>
      <c r="Z5544" s="264">
        <f t="shared" si="558"/>
        <v>14720</v>
      </c>
      <c r="AA5544" s="267">
        <f>VLOOKUP(G5544,Ma_KH!$A:$R,14,0)</f>
        <v>60</v>
      </c>
    </row>
    <row r="5545" spans="1:27" hidden="1" x14ac:dyDescent="0.25">
      <c r="A5545" s="245">
        <v>45997</v>
      </c>
      <c r="B5545" s="248">
        <v>4180971321</v>
      </c>
      <c r="C5545" s="151" t="s">
        <v>7767</v>
      </c>
      <c r="D5545" s="245">
        <v>46002</v>
      </c>
      <c r="E5545" s="246"/>
      <c r="F5545" s="244"/>
      <c r="G5545" s="33" t="s">
        <v>7894</v>
      </c>
      <c r="H5545" s="246"/>
      <c r="I5545" s="248" t="s">
        <v>8661</v>
      </c>
      <c r="J5545" s="248" t="s">
        <v>1771</v>
      </c>
      <c r="K5545" s="335" t="s">
        <v>32</v>
      </c>
      <c r="L5545" s="21" t="str">
        <f>VLOOKUP($K5545,TONG_SL!$A:$D,2,0)</f>
        <v>Giò Tai Lưỡi Xào 250g</v>
      </c>
      <c r="N5545" s="21" t="str">
        <f t="shared" si="554"/>
        <v>K-C6</v>
      </c>
      <c r="Q5545" s="21" t="str">
        <f>VLOOKUP(K5545,TONG_SL!$A:$D,3,0)</f>
        <v>Túi</v>
      </c>
      <c r="R5545" s="224">
        <v>4</v>
      </c>
      <c r="S5545" s="263"/>
      <c r="T5545" s="263">
        <f>VLOOKUP(VLOOKUP(G5545,Ma_KH!$A:$R,18,0)&amp;K5545,Gia_MB!$A:$F,6,0)</f>
        <v>50182</v>
      </c>
      <c r="U5545" s="264">
        <f t="shared" si="555"/>
        <v>200728</v>
      </c>
      <c r="V5545" s="263"/>
      <c r="W5545" s="265">
        <f t="shared" si="556"/>
        <v>0</v>
      </c>
      <c r="X5545" s="266" t="str">
        <f t="shared" si="557"/>
        <v>8</v>
      </c>
      <c r="Y5545" s="263"/>
      <c r="Z5545" s="264">
        <f t="shared" si="558"/>
        <v>16058.24</v>
      </c>
      <c r="AA5545" s="267">
        <f>VLOOKUP(G5545,Ma_KH!$A:$R,14,0)</f>
        <v>60</v>
      </c>
    </row>
    <row r="5546" spans="1:27" hidden="1" x14ac:dyDescent="0.25">
      <c r="A5546" s="245">
        <v>45997</v>
      </c>
      <c r="B5546" s="248">
        <v>4180971321</v>
      </c>
      <c r="C5546" s="151" t="s">
        <v>7767</v>
      </c>
      <c r="D5546" s="245">
        <v>46002</v>
      </c>
      <c r="E5546" s="246"/>
      <c r="F5546" s="244"/>
      <c r="G5546" s="33" t="s">
        <v>7894</v>
      </c>
      <c r="H5546" s="246"/>
      <c r="I5546" s="248" t="s">
        <v>8661</v>
      </c>
      <c r="J5546" s="248" t="s">
        <v>1771</v>
      </c>
      <c r="K5546" s="335" t="s">
        <v>7154</v>
      </c>
      <c r="L5546" s="21" t="str">
        <f>VLOOKUP($K5546,TONG_SL!$A:$D,2,0)</f>
        <v>Chả cốm 300g</v>
      </c>
      <c r="N5546" s="21" t="str">
        <f t="shared" si="554"/>
        <v>K-C6</v>
      </c>
      <c r="Q5546" s="21" t="str">
        <f>VLOOKUP(K5546,TONG_SL!$A:$D,3,0)</f>
        <v>Túi</v>
      </c>
      <c r="R5546" s="224">
        <v>8</v>
      </c>
      <c r="S5546" s="263"/>
      <c r="T5546" s="263">
        <f>VLOOKUP(VLOOKUP(G5546,Ma_KH!$A:$R,18,0)&amp;K5546,Gia_MB!$A:$F,6,0)</f>
        <v>74250</v>
      </c>
      <c r="U5546" s="264">
        <f t="shared" si="555"/>
        <v>594000</v>
      </c>
      <c r="V5546" s="263"/>
      <c r="W5546" s="265">
        <f t="shared" si="556"/>
        <v>0</v>
      </c>
      <c r="X5546" s="266" t="str">
        <f t="shared" si="557"/>
        <v>8</v>
      </c>
      <c r="Y5546" s="263"/>
      <c r="Z5546" s="264">
        <f t="shared" si="558"/>
        <v>47520</v>
      </c>
      <c r="AA5546" s="267">
        <f>VLOOKUP(G5546,Ma_KH!$A:$R,14,0)</f>
        <v>60</v>
      </c>
    </row>
    <row r="5547" spans="1:27" hidden="1" x14ac:dyDescent="0.25">
      <c r="A5547" s="245">
        <v>45997</v>
      </c>
      <c r="B5547" s="248">
        <v>4180971337</v>
      </c>
      <c r="C5547" s="151" t="s">
        <v>7767</v>
      </c>
      <c r="D5547" s="245">
        <v>46002</v>
      </c>
      <c r="E5547" s="246"/>
      <c r="F5547" s="244"/>
      <c r="G5547" s="33" t="s">
        <v>7894</v>
      </c>
      <c r="H5547" s="246"/>
      <c r="I5547" s="248" t="s">
        <v>8662</v>
      </c>
      <c r="J5547" s="248" t="s">
        <v>1771</v>
      </c>
      <c r="K5547" s="335" t="s">
        <v>48</v>
      </c>
      <c r="L5547" s="21" t="str">
        <f>VLOOKUP($K5547,TONG_SL!$A:$D,2,0)</f>
        <v>Mọc Nấm Hương 250g</v>
      </c>
      <c r="N5547" s="21" t="str">
        <f t="shared" si="554"/>
        <v>K-C6</v>
      </c>
      <c r="Q5547" s="21" t="str">
        <f>VLOOKUP(K5547,TONG_SL!$A:$D,3,0)</f>
        <v>Túi</v>
      </c>
      <c r="R5547" s="224">
        <v>5</v>
      </c>
      <c r="S5547" s="263"/>
      <c r="T5547" s="263">
        <f>VLOOKUP(VLOOKUP(G5547,Ma_KH!$A:$R,18,0)&amp;K5547,Gia_MB!$A:$F,6,0)</f>
        <v>46000</v>
      </c>
      <c r="U5547" s="264">
        <f t="shared" si="555"/>
        <v>230000</v>
      </c>
      <c r="V5547" s="263"/>
      <c r="W5547" s="265">
        <f t="shared" si="556"/>
        <v>0</v>
      </c>
      <c r="X5547" s="266" t="str">
        <f t="shared" si="557"/>
        <v>8</v>
      </c>
      <c r="Y5547" s="263"/>
      <c r="Z5547" s="264">
        <f t="shared" si="558"/>
        <v>18400</v>
      </c>
      <c r="AA5547" s="267">
        <f>VLOOKUP(G5547,Ma_KH!$A:$R,14,0)</f>
        <v>60</v>
      </c>
    </row>
    <row r="5548" spans="1:27" hidden="1" x14ac:dyDescent="0.25">
      <c r="A5548" s="245">
        <v>45997</v>
      </c>
      <c r="B5548" s="248">
        <v>4180971337</v>
      </c>
      <c r="C5548" s="151" t="s">
        <v>7767</v>
      </c>
      <c r="D5548" s="245">
        <v>46002</v>
      </c>
      <c r="E5548" s="246"/>
      <c r="F5548" s="244"/>
      <c r="G5548" s="33" t="s">
        <v>7894</v>
      </c>
      <c r="H5548" s="246"/>
      <c r="I5548" s="248" t="s">
        <v>8662</v>
      </c>
      <c r="J5548" s="248" t="s">
        <v>1771</v>
      </c>
      <c r="K5548" s="335" t="s">
        <v>7153</v>
      </c>
      <c r="L5548" s="21" t="str">
        <f>VLOOKUP($K5548,TONG_SL!$A:$D,2,0)</f>
        <v>Tai heo muối 200g</v>
      </c>
      <c r="N5548" s="21" t="str">
        <f t="shared" si="554"/>
        <v>K-C6</v>
      </c>
      <c r="Q5548" s="21" t="str">
        <f>VLOOKUP(K5548,TONG_SL!$A:$D,3,0)</f>
        <v>Túi</v>
      </c>
      <c r="R5548" s="224">
        <v>5</v>
      </c>
      <c r="S5548" s="263"/>
      <c r="T5548" s="263">
        <f>VLOOKUP(VLOOKUP(G5548,Ma_KH!$A:$R,18,0)&amp;K5548,Gia_MB!$A:$F,6,0)</f>
        <v>55595</v>
      </c>
      <c r="U5548" s="264">
        <f t="shared" si="555"/>
        <v>277975</v>
      </c>
      <c r="V5548" s="263"/>
      <c r="W5548" s="265">
        <f t="shared" si="556"/>
        <v>0</v>
      </c>
      <c r="X5548" s="266" t="str">
        <f t="shared" si="557"/>
        <v>8</v>
      </c>
      <c r="Y5548" s="263"/>
      <c r="Z5548" s="264">
        <f t="shared" si="558"/>
        <v>22238</v>
      </c>
      <c r="AA5548" s="267">
        <f>VLOOKUP(G5548,Ma_KH!$A:$R,14,0)</f>
        <v>60</v>
      </c>
    </row>
    <row r="5549" spans="1:27" hidden="1" x14ac:dyDescent="0.25">
      <c r="A5549" s="245">
        <v>45997</v>
      </c>
      <c r="B5549" s="248">
        <v>4180971337</v>
      </c>
      <c r="C5549" s="151" t="s">
        <v>7767</v>
      </c>
      <c r="D5549" s="245">
        <v>46002</v>
      </c>
      <c r="E5549" s="246"/>
      <c r="F5549" s="244"/>
      <c r="G5549" s="33" t="s">
        <v>7894</v>
      </c>
      <c r="H5549" s="246"/>
      <c r="I5549" s="248" t="s">
        <v>8662</v>
      </c>
      <c r="J5549" s="248" t="s">
        <v>1771</v>
      </c>
      <c r="K5549" s="335" t="s">
        <v>32</v>
      </c>
      <c r="L5549" s="21" t="str">
        <f>VLOOKUP($K5549,TONG_SL!$A:$D,2,0)</f>
        <v>Giò Tai Lưỡi Xào 250g</v>
      </c>
      <c r="N5549" s="21" t="str">
        <f t="shared" si="554"/>
        <v>K-C6</v>
      </c>
      <c r="Q5549" s="21" t="str">
        <f>VLOOKUP(K5549,TONG_SL!$A:$D,3,0)</f>
        <v>Túi</v>
      </c>
      <c r="R5549" s="224">
        <v>5</v>
      </c>
      <c r="S5549" s="263"/>
      <c r="T5549" s="263">
        <f>VLOOKUP(VLOOKUP(G5549,Ma_KH!$A:$R,18,0)&amp;K5549,Gia_MB!$A:$F,6,0)</f>
        <v>50182</v>
      </c>
      <c r="U5549" s="264">
        <f t="shared" si="555"/>
        <v>250910</v>
      </c>
      <c r="V5549" s="263"/>
      <c r="W5549" s="265">
        <f t="shared" si="556"/>
        <v>0</v>
      </c>
      <c r="X5549" s="266" t="str">
        <f t="shared" si="557"/>
        <v>8</v>
      </c>
      <c r="Y5549" s="263"/>
      <c r="Z5549" s="264">
        <f t="shared" si="558"/>
        <v>20072.8</v>
      </c>
      <c r="AA5549" s="267">
        <f>VLOOKUP(G5549,Ma_KH!$A:$R,14,0)</f>
        <v>60</v>
      </c>
    </row>
    <row r="5550" spans="1:27" hidden="1" x14ac:dyDescent="0.25">
      <c r="A5550" s="245">
        <v>45997</v>
      </c>
      <c r="B5550" s="248">
        <v>4180971343</v>
      </c>
      <c r="C5550" s="151" t="s">
        <v>7767</v>
      </c>
      <c r="D5550" s="245">
        <v>46002</v>
      </c>
      <c r="E5550" s="246"/>
      <c r="F5550" s="244"/>
      <c r="G5550" s="33" t="s">
        <v>7894</v>
      </c>
      <c r="H5550" s="246"/>
      <c r="I5550" s="248" t="s">
        <v>8663</v>
      </c>
      <c r="J5550" s="248" t="s">
        <v>1771</v>
      </c>
      <c r="K5550" s="335" t="s">
        <v>7154</v>
      </c>
      <c r="L5550" s="21" t="str">
        <f>VLOOKUP($K5550,TONG_SL!$A:$D,2,0)</f>
        <v>Chả cốm 300g</v>
      </c>
      <c r="N5550" s="21" t="str">
        <f t="shared" si="554"/>
        <v>K-C6</v>
      </c>
      <c r="Q5550" s="21" t="str">
        <f>VLOOKUP(K5550,TONG_SL!$A:$D,3,0)</f>
        <v>Túi</v>
      </c>
      <c r="R5550" s="224">
        <v>6</v>
      </c>
      <c r="S5550" s="263"/>
      <c r="T5550" s="263">
        <f>VLOOKUP(VLOOKUP(G5550,Ma_KH!$A:$R,18,0)&amp;K5550,Gia_MB!$A:$F,6,0)</f>
        <v>74250</v>
      </c>
      <c r="U5550" s="264">
        <f t="shared" si="555"/>
        <v>445500</v>
      </c>
      <c r="V5550" s="263"/>
      <c r="W5550" s="265">
        <f t="shared" si="556"/>
        <v>0</v>
      </c>
      <c r="X5550" s="266" t="str">
        <f t="shared" si="557"/>
        <v>8</v>
      </c>
      <c r="Y5550" s="263"/>
      <c r="Z5550" s="264">
        <f t="shared" si="558"/>
        <v>35640</v>
      </c>
      <c r="AA5550" s="267">
        <f>VLOOKUP(G5550,Ma_KH!$A:$R,14,0)</f>
        <v>60</v>
      </c>
    </row>
    <row r="5551" spans="1:27" hidden="1" x14ac:dyDescent="0.25">
      <c r="A5551" s="245">
        <v>45997</v>
      </c>
      <c r="B5551" s="248">
        <v>4180971343</v>
      </c>
      <c r="C5551" s="151" t="s">
        <v>7767</v>
      </c>
      <c r="D5551" s="245">
        <v>46002</v>
      </c>
      <c r="E5551" s="246"/>
      <c r="F5551" s="244"/>
      <c r="G5551" s="33" t="s">
        <v>7894</v>
      </c>
      <c r="H5551" s="246"/>
      <c r="I5551" s="248" t="s">
        <v>8663</v>
      </c>
      <c r="J5551" s="248" t="s">
        <v>1771</v>
      </c>
      <c r="K5551" s="335" t="s">
        <v>7153</v>
      </c>
      <c r="L5551" s="21" t="str">
        <f>VLOOKUP($K5551,TONG_SL!$A:$D,2,0)</f>
        <v>Tai heo muối 200g</v>
      </c>
      <c r="N5551" s="21" t="str">
        <f t="shared" si="554"/>
        <v>K-C6</v>
      </c>
      <c r="Q5551" s="21" t="str">
        <f>VLOOKUP(K5551,TONG_SL!$A:$D,3,0)</f>
        <v>Túi</v>
      </c>
      <c r="R5551" s="224">
        <v>4</v>
      </c>
      <c r="S5551" s="263"/>
      <c r="T5551" s="263">
        <f>VLOOKUP(VLOOKUP(G5551,Ma_KH!$A:$R,18,0)&amp;K5551,Gia_MB!$A:$F,6,0)</f>
        <v>55595</v>
      </c>
      <c r="U5551" s="264">
        <f t="shared" si="555"/>
        <v>222380</v>
      </c>
      <c r="V5551" s="263"/>
      <c r="W5551" s="265">
        <f t="shared" si="556"/>
        <v>0</v>
      </c>
      <c r="X5551" s="266" t="str">
        <f t="shared" si="557"/>
        <v>8</v>
      </c>
      <c r="Y5551" s="263"/>
      <c r="Z5551" s="264">
        <f t="shared" si="558"/>
        <v>17790.400000000001</v>
      </c>
      <c r="AA5551" s="267">
        <f>VLOOKUP(G5551,Ma_KH!$A:$R,14,0)</f>
        <v>60</v>
      </c>
    </row>
    <row r="5552" spans="1:27" hidden="1" x14ac:dyDescent="0.25">
      <c r="A5552" s="245">
        <v>45997</v>
      </c>
      <c r="B5552" s="248">
        <v>4180971343</v>
      </c>
      <c r="C5552" s="151" t="s">
        <v>7767</v>
      </c>
      <c r="D5552" s="245">
        <v>46002</v>
      </c>
      <c r="E5552" s="246"/>
      <c r="F5552" s="244"/>
      <c r="G5552" s="33" t="s">
        <v>7894</v>
      </c>
      <c r="H5552" s="246"/>
      <c r="I5552" s="248" t="s">
        <v>8663</v>
      </c>
      <c r="J5552" s="248" t="s">
        <v>1771</v>
      </c>
      <c r="K5552" s="335" t="s">
        <v>48</v>
      </c>
      <c r="L5552" s="21" t="str">
        <f>VLOOKUP($K5552,TONG_SL!$A:$D,2,0)</f>
        <v>Mọc Nấm Hương 250g</v>
      </c>
      <c r="N5552" s="21" t="str">
        <f t="shared" si="554"/>
        <v>K-C6</v>
      </c>
      <c r="Q5552" s="21" t="str">
        <f>VLOOKUP(K5552,TONG_SL!$A:$D,3,0)</f>
        <v>Túi</v>
      </c>
      <c r="R5552" s="224">
        <v>4</v>
      </c>
      <c r="S5552" s="263"/>
      <c r="T5552" s="263">
        <f>VLOOKUP(VLOOKUP(G5552,Ma_KH!$A:$R,18,0)&amp;K5552,Gia_MB!$A:$F,6,0)</f>
        <v>46000</v>
      </c>
      <c r="U5552" s="264">
        <f t="shared" si="555"/>
        <v>184000</v>
      </c>
      <c r="V5552" s="263"/>
      <c r="W5552" s="265">
        <f t="shared" si="556"/>
        <v>0</v>
      </c>
      <c r="X5552" s="266" t="str">
        <f t="shared" si="557"/>
        <v>8</v>
      </c>
      <c r="Y5552" s="263"/>
      <c r="Z5552" s="264">
        <f t="shared" si="558"/>
        <v>14720</v>
      </c>
      <c r="AA5552" s="267">
        <f>VLOOKUP(G5552,Ma_KH!$A:$R,14,0)</f>
        <v>60</v>
      </c>
    </row>
    <row r="5553" spans="1:27" hidden="1" x14ac:dyDescent="0.25">
      <c r="A5553" s="245">
        <v>45997</v>
      </c>
      <c r="B5553" s="248">
        <v>4180971343</v>
      </c>
      <c r="C5553" s="151" t="s">
        <v>7767</v>
      </c>
      <c r="D5553" s="245">
        <v>46002</v>
      </c>
      <c r="E5553" s="246"/>
      <c r="F5553" s="244"/>
      <c r="G5553" s="33" t="s">
        <v>7894</v>
      </c>
      <c r="H5553" s="246"/>
      <c r="I5553" s="248" t="s">
        <v>8663</v>
      </c>
      <c r="J5553" s="248" t="s">
        <v>1771</v>
      </c>
      <c r="K5553" s="335" t="s">
        <v>7187</v>
      </c>
      <c r="L5553" s="21" t="str">
        <f>VLOOKUP($K5553,TONG_SL!$A:$D,2,0)</f>
        <v>Chân giò heo muối 300g</v>
      </c>
      <c r="N5553" s="21" t="str">
        <f t="shared" si="554"/>
        <v>K-C6</v>
      </c>
      <c r="Q5553" s="21" t="str">
        <f>VLOOKUP(K5553,TONG_SL!$A:$D,3,0)</f>
        <v>Túi</v>
      </c>
      <c r="R5553" s="224">
        <v>4</v>
      </c>
      <c r="S5553" s="263"/>
      <c r="T5553" s="263">
        <f>VLOOKUP(VLOOKUP(G5553,Ma_KH!$A:$R,18,0)&amp;K5553,Gia_MB!$A:$F,6,0)</f>
        <v>73431</v>
      </c>
      <c r="U5553" s="264">
        <f t="shared" si="555"/>
        <v>293724</v>
      </c>
      <c r="V5553" s="263"/>
      <c r="W5553" s="265">
        <f t="shared" si="556"/>
        <v>0</v>
      </c>
      <c r="X5553" s="266" t="str">
        <f t="shared" si="557"/>
        <v>8</v>
      </c>
      <c r="Y5553" s="263"/>
      <c r="Z5553" s="264">
        <f t="shared" si="558"/>
        <v>23497.920000000002</v>
      </c>
      <c r="AA5553" s="267">
        <f>VLOOKUP(G5553,Ma_KH!$A:$R,14,0)</f>
        <v>60</v>
      </c>
    </row>
    <row r="5554" spans="1:27" hidden="1" x14ac:dyDescent="0.25">
      <c r="A5554" s="245">
        <v>45997</v>
      </c>
      <c r="B5554" s="248">
        <v>4180971342</v>
      </c>
      <c r="C5554" s="151" t="s">
        <v>7767</v>
      </c>
      <c r="D5554" s="245">
        <v>46002</v>
      </c>
      <c r="E5554" s="246"/>
      <c r="F5554" s="244"/>
      <c r="G5554" s="33" t="s">
        <v>7894</v>
      </c>
      <c r="H5554" s="246"/>
      <c r="I5554" s="248" t="s">
        <v>8664</v>
      </c>
      <c r="J5554" s="248" t="s">
        <v>1771</v>
      </c>
      <c r="K5554" s="335" t="s">
        <v>7154</v>
      </c>
      <c r="L5554" s="21" t="str">
        <f>VLOOKUP($K5554,TONG_SL!$A:$D,2,0)</f>
        <v>Chả cốm 300g</v>
      </c>
      <c r="N5554" s="21" t="str">
        <f t="shared" si="554"/>
        <v>K-C6</v>
      </c>
      <c r="Q5554" s="21" t="str">
        <f>VLOOKUP(K5554,TONG_SL!$A:$D,3,0)</f>
        <v>Túi</v>
      </c>
      <c r="R5554" s="224">
        <v>8</v>
      </c>
      <c r="S5554" s="263"/>
      <c r="T5554" s="263">
        <f>VLOOKUP(VLOOKUP(G5554,Ma_KH!$A:$R,18,0)&amp;K5554,Gia_MB!$A:$F,6,0)</f>
        <v>74250</v>
      </c>
      <c r="U5554" s="264">
        <f t="shared" si="555"/>
        <v>594000</v>
      </c>
      <c r="V5554" s="263"/>
      <c r="W5554" s="265">
        <f t="shared" si="556"/>
        <v>0</v>
      </c>
      <c r="X5554" s="266" t="str">
        <f t="shared" si="557"/>
        <v>8</v>
      </c>
      <c r="Y5554" s="263"/>
      <c r="Z5554" s="264">
        <f t="shared" si="558"/>
        <v>47520</v>
      </c>
      <c r="AA5554" s="267">
        <f>VLOOKUP(G5554,Ma_KH!$A:$R,14,0)</f>
        <v>60</v>
      </c>
    </row>
    <row r="5555" spans="1:27" hidden="1" x14ac:dyDescent="0.25">
      <c r="A5555" s="245">
        <v>45997</v>
      </c>
      <c r="B5555" s="248">
        <v>4180971342</v>
      </c>
      <c r="C5555" s="151" t="s">
        <v>7767</v>
      </c>
      <c r="D5555" s="245">
        <v>46002</v>
      </c>
      <c r="E5555" s="246"/>
      <c r="F5555" s="244"/>
      <c r="G5555" s="33" t="s">
        <v>7894</v>
      </c>
      <c r="H5555" s="246"/>
      <c r="I5555" s="248" t="s">
        <v>8664</v>
      </c>
      <c r="J5555" s="248" t="s">
        <v>1771</v>
      </c>
      <c r="K5555" s="335" t="s">
        <v>32</v>
      </c>
      <c r="L5555" s="21" t="str">
        <f>VLOOKUP($K5555,TONG_SL!$A:$D,2,0)</f>
        <v>Giò Tai Lưỡi Xào 250g</v>
      </c>
      <c r="N5555" s="21" t="str">
        <f t="shared" si="554"/>
        <v>K-C6</v>
      </c>
      <c r="Q5555" s="21" t="str">
        <f>VLOOKUP(K5555,TONG_SL!$A:$D,3,0)</f>
        <v>Túi</v>
      </c>
      <c r="R5555" s="224">
        <v>5</v>
      </c>
      <c r="S5555" s="263"/>
      <c r="T5555" s="263">
        <f>VLOOKUP(VLOOKUP(G5555,Ma_KH!$A:$R,18,0)&amp;K5555,Gia_MB!$A:$F,6,0)</f>
        <v>50182</v>
      </c>
      <c r="U5555" s="264">
        <f t="shared" si="555"/>
        <v>250910</v>
      </c>
      <c r="V5555" s="263"/>
      <c r="W5555" s="265">
        <f t="shared" si="556"/>
        <v>0</v>
      </c>
      <c r="X5555" s="266" t="str">
        <f t="shared" si="557"/>
        <v>8</v>
      </c>
      <c r="Y5555" s="263"/>
      <c r="Z5555" s="264">
        <f t="shared" si="558"/>
        <v>20072.8</v>
      </c>
      <c r="AA5555" s="267">
        <f>VLOOKUP(G5555,Ma_KH!$A:$R,14,0)</f>
        <v>60</v>
      </c>
    </row>
    <row r="5556" spans="1:27" hidden="1" x14ac:dyDescent="0.25">
      <c r="A5556" s="245">
        <v>45997</v>
      </c>
      <c r="B5556" s="248">
        <v>4180971342</v>
      </c>
      <c r="C5556" s="151" t="s">
        <v>7767</v>
      </c>
      <c r="D5556" s="245">
        <v>46002</v>
      </c>
      <c r="E5556" s="246"/>
      <c r="F5556" s="244"/>
      <c r="G5556" s="33" t="s">
        <v>7894</v>
      </c>
      <c r="H5556" s="246"/>
      <c r="I5556" s="248" t="s">
        <v>8664</v>
      </c>
      <c r="J5556" s="248" t="s">
        <v>1771</v>
      </c>
      <c r="K5556" s="335" t="s">
        <v>48</v>
      </c>
      <c r="L5556" s="21" t="str">
        <f>VLOOKUP($K5556,TONG_SL!$A:$D,2,0)</f>
        <v>Mọc Nấm Hương 250g</v>
      </c>
      <c r="N5556" s="21" t="str">
        <f t="shared" si="554"/>
        <v>K-C6</v>
      </c>
      <c r="Q5556" s="21" t="str">
        <f>VLOOKUP(K5556,TONG_SL!$A:$D,3,0)</f>
        <v>Túi</v>
      </c>
      <c r="R5556" s="224">
        <v>5</v>
      </c>
      <c r="S5556" s="263"/>
      <c r="T5556" s="263">
        <f>VLOOKUP(VLOOKUP(G5556,Ma_KH!$A:$R,18,0)&amp;K5556,Gia_MB!$A:$F,6,0)</f>
        <v>46000</v>
      </c>
      <c r="U5556" s="264">
        <f t="shared" si="555"/>
        <v>230000</v>
      </c>
      <c r="V5556" s="263"/>
      <c r="W5556" s="265">
        <f t="shared" si="556"/>
        <v>0</v>
      </c>
      <c r="X5556" s="266" t="str">
        <f t="shared" si="557"/>
        <v>8</v>
      </c>
      <c r="Y5556" s="263"/>
      <c r="Z5556" s="264">
        <f t="shared" si="558"/>
        <v>18400</v>
      </c>
      <c r="AA5556" s="267">
        <f>VLOOKUP(G5556,Ma_KH!$A:$R,14,0)</f>
        <v>60</v>
      </c>
    </row>
    <row r="5557" spans="1:27" hidden="1" x14ac:dyDescent="0.25">
      <c r="A5557" s="245">
        <v>45997</v>
      </c>
      <c r="B5557" s="248">
        <v>4180971349</v>
      </c>
      <c r="C5557" s="151" t="s">
        <v>7767</v>
      </c>
      <c r="D5557" s="245">
        <v>46002</v>
      </c>
      <c r="E5557" s="246"/>
      <c r="F5557" s="244"/>
      <c r="G5557" s="33" t="s">
        <v>7894</v>
      </c>
      <c r="H5557" s="246"/>
      <c r="I5557" s="248" t="s">
        <v>8665</v>
      </c>
      <c r="J5557" s="248" t="s">
        <v>1771</v>
      </c>
      <c r="K5557" s="335" t="s">
        <v>7187</v>
      </c>
      <c r="L5557" s="21" t="str">
        <f>VLOOKUP($K5557,TONG_SL!$A:$D,2,0)</f>
        <v>Chân giò heo muối 300g</v>
      </c>
      <c r="N5557" s="21" t="str">
        <f t="shared" si="554"/>
        <v>K-C6</v>
      </c>
      <c r="Q5557" s="21" t="str">
        <f>VLOOKUP(K5557,TONG_SL!$A:$D,3,0)</f>
        <v>Túi</v>
      </c>
      <c r="R5557" s="224">
        <v>10</v>
      </c>
      <c r="S5557" s="263"/>
      <c r="T5557" s="263">
        <f>VLOOKUP(VLOOKUP(G5557,Ma_KH!$A:$R,18,0)&amp;K5557,Gia_MB!$A:$F,6,0)</f>
        <v>73431</v>
      </c>
      <c r="U5557" s="264">
        <f t="shared" si="555"/>
        <v>734310</v>
      </c>
      <c r="V5557" s="263"/>
      <c r="W5557" s="265">
        <f t="shared" si="556"/>
        <v>0</v>
      </c>
      <c r="X5557" s="266" t="str">
        <f t="shared" si="557"/>
        <v>8</v>
      </c>
      <c r="Y5557" s="263"/>
      <c r="Z5557" s="264">
        <f t="shared" si="558"/>
        <v>58744.800000000003</v>
      </c>
      <c r="AA5557" s="267">
        <f>VLOOKUP(G5557,Ma_KH!$A:$R,14,0)</f>
        <v>60</v>
      </c>
    </row>
    <row r="5558" spans="1:27" hidden="1" x14ac:dyDescent="0.25">
      <c r="A5558" s="245">
        <v>45997</v>
      </c>
      <c r="B5558" s="248">
        <v>4180971349</v>
      </c>
      <c r="C5558" s="151" t="s">
        <v>7767</v>
      </c>
      <c r="D5558" s="245">
        <v>46002</v>
      </c>
      <c r="E5558" s="246"/>
      <c r="F5558" s="244"/>
      <c r="G5558" s="33" t="s">
        <v>7894</v>
      </c>
      <c r="H5558" s="246"/>
      <c r="I5558" s="248" t="s">
        <v>8665</v>
      </c>
      <c r="J5558" s="248" t="s">
        <v>1771</v>
      </c>
      <c r="K5558" s="335" t="s">
        <v>48</v>
      </c>
      <c r="L5558" s="21" t="str">
        <f>VLOOKUP($K5558,TONG_SL!$A:$D,2,0)</f>
        <v>Mọc Nấm Hương 250g</v>
      </c>
      <c r="N5558" s="21" t="str">
        <f t="shared" si="554"/>
        <v>K-C6</v>
      </c>
      <c r="Q5558" s="21" t="str">
        <f>VLOOKUP(K5558,TONG_SL!$A:$D,3,0)</f>
        <v>Túi</v>
      </c>
      <c r="R5558" s="224">
        <v>4</v>
      </c>
      <c r="S5558" s="263"/>
      <c r="T5558" s="263">
        <f>VLOOKUP(VLOOKUP(G5558,Ma_KH!$A:$R,18,0)&amp;K5558,Gia_MB!$A:$F,6,0)</f>
        <v>46000</v>
      </c>
      <c r="U5558" s="264">
        <f t="shared" si="555"/>
        <v>184000</v>
      </c>
      <c r="V5558" s="263"/>
      <c r="W5558" s="265">
        <f t="shared" si="556"/>
        <v>0</v>
      </c>
      <c r="X5558" s="266" t="str">
        <f t="shared" si="557"/>
        <v>8</v>
      </c>
      <c r="Y5558" s="263"/>
      <c r="Z5558" s="264">
        <f t="shared" si="558"/>
        <v>14720</v>
      </c>
      <c r="AA5558" s="267">
        <f>VLOOKUP(G5558,Ma_KH!$A:$R,14,0)</f>
        <v>60</v>
      </c>
    </row>
    <row r="5559" spans="1:27" hidden="1" x14ac:dyDescent="0.25">
      <c r="A5559" s="245">
        <v>45997</v>
      </c>
      <c r="B5559" s="248">
        <v>4180971349</v>
      </c>
      <c r="C5559" s="151" t="s">
        <v>7767</v>
      </c>
      <c r="D5559" s="245">
        <v>46002</v>
      </c>
      <c r="E5559" s="246"/>
      <c r="F5559" s="244"/>
      <c r="G5559" s="33" t="s">
        <v>7894</v>
      </c>
      <c r="H5559" s="246"/>
      <c r="I5559" s="248" t="s">
        <v>8665</v>
      </c>
      <c r="J5559" s="248" t="s">
        <v>1771</v>
      </c>
      <c r="K5559" s="335" t="s">
        <v>7154</v>
      </c>
      <c r="L5559" s="21" t="str">
        <f>VLOOKUP($K5559,TONG_SL!$A:$D,2,0)</f>
        <v>Chả cốm 300g</v>
      </c>
      <c r="N5559" s="21" t="str">
        <f t="shared" si="554"/>
        <v>K-C6</v>
      </c>
      <c r="Q5559" s="21" t="str">
        <f>VLOOKUP(K5559,TONG_SL!$A:$D,3,0)</f>
        <v>Túi</v>
      </c>
      <c r="R5559" s="224">
        <v>10</v>
      </c>
      <c r="S5559" s="263"/>
      <c r="T5559" s="263">
        <f>VLOOKUP(VLOOKUP(G5559,Ma_KH!$A:$R,18,0)&amp;K5559,Gia_MB!$A:$F,6,0)</f>
        <v>74250</v>
      </c>
      <c r="U5559" s="264">
        <f t="shared" si="555"/>
        <v>742500</v>
      </c>
      <c r="V5559" s="263"/>
      <c r="W5559" s="265">
        <f t="shared" si="556"/>
        <v>0</v>
      </c>
      <c r="X5559" s="266" t="str">
        <f t="shared" si="557"/>
        <v>8</v>
      </c>
      <c r="Y5559" s="263"/>
      <c r="Z5559" s="264">
        <f t="shared" si="558"/>
        <v>59400</v>
      </c>
      <c r="AA5559" s="267">
        <f>VLOOKUP(G5559,Ma_KH!$A:$R,14,0)</f>
        <v>60</v>
      </c>
    </row>
    <row r="5560" spans="1:27" hidden="1" x14ac:dyDescent="0.25">
      <c r="A5560" s="245">
        <v>45997</v>
      </c>
      <c r="B5560" s="248">
        <v>4180971349</v>
      </c>
      <c r="C5560" s="151" t="s">
        <v>7767</v>
      </c>
      <c r="D5560" s="245">
        <v>46002</v>
      </c>
      <c r="E5560" s="246"/>
      <c r="F5560" s="244"/>
      <c r="G5560" s="33" t="s">
        <v>7894</v>
      </c>
      <c r="H5560" s="246"/>
      <c r="I5560" s="248" t="s">
        <v>8665</v>
      </c>
      <c r="J5560" s="248" t="s">
        <v>1771</v>
      </c>
      <c r="K5560" s="335" t="s">
        <v>30</v>
      </c>
      <c r="L5560" s="21" t="str">
        <f>VLOOKUP($K5560,TONG_SL!$A:$D,2,0)</f>
        <v>Gà muối 500g</v>
      </c>
      <c r="N5560" s="21" t="str">
        <f t="shared" si="554"/>
        <v>K-C6</v>
      </c>
      <c r="Q5560" s="21" t="str">
        <f>VLOOKUP(K5560,TONG_SL!$A:$D,3,0)</f>
        <v>Túi</v>
      </c>
      <c r="R5560" s="224">
        <v>10</v>
      </c>
      <c r="S5560" s="263"/>
      <c r="T5560" s="263">
        <f>VLOOKUP(VLOOKUP(G5560,Ma_KH!$A:$R,18,0)&amp;K5560,Gia_MB!$A:$F,6,0)</f>
        <v>111058</v>
      </c>
      <c r="U5560" s="264">
        <f t="shared" si="555"/>
        <v>1110580</v>
      </c>
      <c r="V5560" s="263"/>
      <c r="W5560" s="265">
        <f t="shared" si="556"/>
        <v>0</v>
      </c>
      <c r="X5560" s="266" t="str">
        <f t="shared" si="557"/>
        <v>8</v>
      </c>
      <c r="Y5560" s="263"/>
      <c r="Z5560" s="264">
        <f t="shared" si="558"/>
        <v>88846.400000000009</v>
      </c>
      <c r="AA5560" s="267">
        <f>VLOOKUP(G5560,Ma_KH!$A:$R,14,0)</f>
        <v>60</v>
      </c>
    </row>
    <row r="5561" spans="1:27" hidden="1" x14ac:dyDescent="0.25">
      <c r="A5561" s="245">
        <v>45995</v>
      </c>
      <c r="B5561" s="248">
        <v>4180886141</v>
      </c>
      <c r="C5561" s="151" t="s">
        <v>7767</v>
      </c>
      <c r="D5561" s="245">
        <v>46002</v>
      </c>
      <c r="E5561" s="246"/>
      <c r="F5561" s="244"/>
      <c r="G5561" s="33" t="s">
        <v>7773</v>
      </c>
      <c r="H5561" s="246"/>
      <c r="I5561" s="248" t="s">
        <v>8666</v>
      </c>
      <c r="J5561" s="248" t="s">
        <v>1771</v>
      </c>
      <c r="K5561" s="335" t="s">
        <v>48</v>
      </c>
      <c r="L5561" s="21" t="str">
        <f>VLOOKUP($K5561,TONG_SL!$A:$D,2,0)</f>
        <v>Mọc Nấm Hương 250g</v>
      </c>
      <c r="N5561" s="21" t="str">
        <f t="shared" si="554"/>
        <v>K-C6</v>
      </c>
      <c r="Q5561" s="21" t="str">
        <f>VLOOKUP(K5561,TONG_SL!$A:$D,3,0)</f>
        <v>Túi</v>
      </c>
      <c r="R5561" s="224">
        <v>6</v>
      </c>
      <c r="S5561" s="263"/>
      <c r="T5561" s="263">
        <f>VLOOKUP(VLOOKUP(G5561,Ma_KH!$A:$R,18,0)&amp;K5561,Gia_MB!$A:$F,6,0)</f>
        <v>46000</v>
      </c>
      <c r="U5561" s="264">
        <f t="shared" si="555"/>
        <v>276000</v>
      </c>
      <c r="V5561" s="263"/>
      <c r="W5561" s="265">
        <f t="shared" si="556"/>
        <v>0</v>
      </c>
      <c r="X5561" s="266" t="str">
        <f t="shared" si="557"/>
        <v>8</v>
      </c>
      <c r="Y5561" s="263"/>
      <c r="Z5561" s="264">
        <f t="shared" si="558"/>
        <v>22080</v>
      </c>
      <c r="AA5561" s="267">
        <f>VLOOKUP(G5561,Ma_KH!$A:$R,14,0)</f>
        <v>60</v>
      </c>
    </row>
    <row r="5562" spans="1:27" hidden="1" x14ac:dyDescent="0.25">
      <c r="A5562" s="245">
        <v>45995</v>
      </c>
      <c r="B5562" s="248">
        <v>4180886141</v>
      </c>
      <c r="C5562" s="151" t="s">
        <v>7767</v>
      </c>
      <c r="D5562" s="245">
        <v>46002</v>
      </c>
      <c r="E5562" s="246"/>
      <c r="F5562" s="244"/>
      <c r="G5562" s="33" t="s">
        <v>7773</v>
      </c>
      <c r="H5562" s="246"/>
      <c r="I5562" s="248" t="s">
        <v>8666</v>
      </c>
      <c r="J5562" s="248" t="s">
        <v>1771</v>
      </c>
      <c r="K5562" s="335" t="s">
        <v>30</v>
      </c>
      <c r="L5562" s="21" t="str">
        <f>VLOOKUP($K5562,TONG_SL!$A:$D,2,0)</f>
        <v>Gà muối 500g</v>
      </c>
      <c r="N5562" s="21" t="str">
        <f t="shared" si="554"/>
        <v>K-C6</v>
      </c>
      <c r="Q5562" s="21" t="str">
        <f>VLOOKUP(K5562,TONG_SL!$A:$D,3,0)</f>
        <v>Túi</v>
      </c>
      <c r="R5562" s="224">
        <v>6</v>
      </c>
      <c r="S5562" s="263"/>
      <c r="T5562" s="263">
        <f>VLOOKUP(VLOOKUP(G5562,Ma_KH!$A:$R,18,0)&amp;K5562,Gia_MB!$A:$F,6,0)</f>
        <v>111058</v>
      </c>
      <c r="U5562" s="264">
        <f t="shared" si="555"/>
        <v>666348</v>
      </c>
      <c r="V5562" s="263"/>
      <c r="W5562" s="265">
        <f t="shared" si="556"/>
        <v>0</v>
      </c>
      <c r="X5562" s="266" t="str">
        <f t="shared" si="557"/>
        <v>8</v>
      </c>
      <c r="Y5562" s="263"/>
      <c r="Z5562" s="264">
        <f t="shared" si="558"/>
        <v>53307.840000000004</v>
      </c>
      <c r="AA5562" s="267">
        <f>VLOOKUP(G5562,Ma_KH!$A:$R,14,0)</f>
        <v>60</v>
      </c>
    </row>
    <row r="5563" spans="1:27" hidden="1" x14ac:dyDescent="0.25">
      <c r="A5563" s="245">
        <v>45995</v>
      </c>
      <c r="B5563" s="248">
        <v>4180886141</v>
      </c>
      <c r="C5563" s="151" t="s">
        <v>7767</v>
      </c>
      <c r="D5563" s="245">
        <v>46002</v>
      </c>
      <c r="E5563" s="246"/>
      <c r="F5563" s="244"/>
      <c r="G5563" s="33" t="s">
        <v>7773</v>
      </c>
      <c r="H5563" s="246"/>
      <c r="I5563" s="248" t="s">
        <v>8666</v>
      </c>
      <c r="J5563" s="248" t="s">
        <v>1771</v>
      </c>
      <c r="K5563" s="335" t="s">
        <v>7187</v>
      </c>
      <c r="L5563" s="21" t="str">
        <f>VLOOKUP($K5563,TONG_SL!$A:$D,2,0)</f>
        <v>Chân giò heo muối 300g</v>
      </c>
      <c r="N5563" s="21" t="str">
        <f t="shared" si="554"/>
        <v>K-C6</v>
      </c>
      <c r="Q5563" s="21" t="str">
        <f>VLOOKUP(K5563,TONG_SL!$A:$D,3,0)</f>
        <v>Túi</v>
      </c>
      <c r="R5563" s="224">
        <v>10</v>
      </c>
      <c r="S5563" s="263"/>
      <c r="T5563" s="263">
        <f>VLOOKUP(VLOOKUP(G5563,Ma_KH!$A:$R,18,0)&amp;K5563,Gia_MB!$A:$F,6,0)</f>
        <v>73431</v>
      </c>
      <c r="U5563" s="264">
        <f t="shared" si="555"/>
        <v>734310</v>
      </c>
      <c r="V5563" s="263"/>
      <c r="W5563" s="265">
        <f t="shared" si="556"/>
        <v>0</v>
      </c>
      <c r="X5563" s="266" t="str">
        <f t="shared" si="557"/>
        <v>8</v>
      </c>
      <c r="Y5563" s="263"/>
      <c r="Z5563" s="264">
        <f t="shared" si="558"/>
        <v>58744.800000000003</v>
      </c>
      <c r="AA5563" s="267">
        <f>VLOOKUP(G5563,Ma_KH!$A:$R,14,0)</f>
        <v>60</v>
      </c>
    </row>
    <row r="5564" spans="1:27" hidden="1" x14ac:dyDescent="0.25">
      <c r="A5564" s="245">
        <v>45995</v>
      </c>
      <c r="B5564" s="248">
        <v>4180886141</v>
      </c>
      <c r="C5564" s="151" t="s">
        <v>7767</v>
      </c>
      <c r="D5564" s="245">
        <v>46002</v>
      </c>
      <c r="E5564" s="246"/>
      <c r="F5564" s="244"/>
      <c r="G5564" s="33" t="s">
        <v>7773</v>
      </c>
      <c r="H5564" s="246"/>
      <c r="I5564" s="248" t="s">
        <v>8666</v>
      </c>
      <c r="J5564" s="248" t="s">
        <v>1771</v>
      </c>
      <c r="K5564" s="335" t="s">
        <v>32</v>
      </c>
      <c r="L5564" s="21" t="str">
        <f>VLOOKUP($K5564,TONG_SL!$A:$D,2,0)</f>
        <v>Giò Tai Lưỡi Xào 250g</v>
      </c>
      <c r="N5564" s="21" t="str">
        <f t="shared" si="554"/>
        <v>K-C6</v>
      </c>
      <c r="Q5564" s="21" t="str">
        <f>VLOOKUP(K5564,TONG_SL!$A:$D,3,0)</f>
        <v>Túi</v>
      </c>
      <c r="R5564" s="224">
        <v>8</v>
      </c>
      <c r="S5564" s="263"/>
      <c r="T5564" s="263">
        <f>VLOOKUP(VLOOKUP(G5564,Ma_KH!$A:$R,18,0)&amp;K5564,Gia_MB!$A:$F,6,0)</f>
        <v>50182</v>
      </c>
      <c r="U5564" s="264">
        <f t="shared" si="555"/>
        <v>401456</v>
      </c>
      <c r="V5564" s="263"/>
      <c r="W5564" s="265">
        <f t="shared" si="556"/>
        <v>0</v>
      </c>
      <c r="X5564" s="266" t="str">
        <f t="shared" si="557"/>
        <v>8</v>
      </c>
      <c r="Y5564" s="263"/>
      <c r="Z5564" s="264">
        <f t="shared" si="558"/>
        <v>32116.48</v>
      </c>
      <c r="AA5564" s="267">
        <f>VLOOKUP(G5564,Ma_KH!$A:$R,14,0)</f>
        <v>60</v>
      </c>
    </row>
    <row r="5565" spans="1:27" hidden="1" x14ac:dyDescent="0.25">
      <c r="A5565" s="245">
        <v>45995</v>
      </c>
      <c r="B5565" s="248">
        <v>4180886141</v>
      </c>
      <c r="C5565" s="151" t="s">
        <v>7767</v>
      </c>
      <c r="D5565" s="245">
        <v>46002</v>
      </c>
      <c r="E5565" s="246"/>
      <c r="F5565" s="244"/>
      <c r="G5565" s="33" t="s">
        <v>7773</v>
      </c>
      <c r="H5565" s="246"/>
      <c r="I5565" s="248" t="s">
        <v>8666</v>
      </c>
      <c r="J5565" s="248" t="s">
        <v>1771</v>
      </c>
      <c r="K5565" s="335" t="s">
        <v>7153</v>
      </c>
      <c r="L5565" s="21" t="str">
        <f>VLOOKUP($K5565,TONG_SL!$A:$D,2,0)</f>
        <v>Tai heo muối 200g</v>
      </c>
      <c r="N5565" s="21" t="str">
        <f t="shared" ref="N5565:N5628" si="559">IF($B5565&lt;&gt;"","K-C6","")</f>
        <v>K-C6</v>
      </c>
      <c r="Q5565" s="21" t="str">
        <f>VLOOKUP(K5565,TONG_SL!$A:$D,3,0)</f>
        <v>Túi</v>
      </c>
      <c r="R5565" s="224">
        <v>6</v>
      </c>
      <c r="S5565" s="263"/>
      <c r="T5565" s="263">
        <f>VLOOKUP(VLOOKUP(G5565,Ma_KH!$A:$R,18,0)&amp;K5565,Gia_MB!$A:$F,6,0)</f>
        <v>55595</v>
      </c>
      <c r="U5565" s="264">
        <f t="shared" si="555"/>
        <v>333570</v>
      </c>
      <c r="V5565" s="263"/>
      <c r="W5565" s="265">
        <f t="shared" si="556"/>
        <v>0</v>
      </c>
      <c r="X5565" s="266" t="str">
        <f t="shared" si="557"/>
        <v>8</v>
      </c>
      <c r="Y5565" s="263"/>
      <c r="Z5565" s="264">
        <f t="shared" si="558"/>
        <v>26685.600000000002</v>
      </c>
      <c r="AA5565" s="267">
        <f>VLOOKUP(G5565,Ma_KH!$A:$R,14,0)</f>
        <v>60</v>
      </c>
    </row>
    <row r="5566" spans="1:27" hidden="1" x14ac:dyDescent="0.25">
      <c r="A5566" s="245">
        <v>45995</v>
      </c>
      <c r="B5566" s="248">
        <v>4180884309</v>
      </c>
      <c r="C5566" s="151" t="s">
        <v>7767</v>
      </c>
      <c r="D5566" s="245">
        <v>46002</v>
      </c>
      <c r="E5566" s="246"/>
      <c r="F5566" s="244"/>
      <c r="G5566" s="33" t="s">
        <v>7783</v>
      </c>
      <c r="H5566" s="246"/>
      <c r="I5566" s="248" t="s">
        <v>8667</v>
      </c>
      <c r="J5566" s="248" t="s">
        <v>1771</v>
      </c>
      <c r="K5566" s="335" t="s">
        <v>48</v>
      </c>
      <c r="L5566" s="21" t="str">
        <f>VLOOKUP($K5566,TONG_SL!$A:$D,2,0)</f>
        <v>Mọc Nấm Hương 250g</v>
      </c>
      <c r="N5566" s="21" t="str">
        <f t="shared" si="559"/>
        <v>K-C6</v>
      </c>
      <c r="Q5566" s="21" t="str">
        <f>VLOOKUP(K5566,TONG_SL!$A:$D,3,0)</f>
        <v>Túi</v>
      </c>
      <c r="R5566" s="224">
        <v>6</v>
      </c>
      <c r="S5566" s="263"/>
      <c r="T5566" s="263">
        <f>VLOOKUP(VLOOKUP(G5566,Ma_KH!$A:$R,18,0)&amp;K5566,Gia_MB!$A:$F,6,0)</f>
        <v>46000</v>
      </c>
      <c r="U5566" s="264">
        <f t="shared" si="555"/>
        <v>276000</v>
      </c>
      <c r="V5566" s="263"/>
      <c r="W5566" s="265">
        <f t="shared" si="556"/>
        <v>0</v>
      </c>
      <c r="X5566" s="266" t="str">
        <f t="shared" si="557"/>
        <v>8</v>
      </c>
      <c r="Y5566" s="263"/>
      <c r="Z5566" s="264">
        <f t="shared" si="558"/>
        <v>22080</v>
      </c>
      <c r="AA5566" s="267">
        <f>VLOOKUP(G5566,Ma_KH!$A:$R,14,0)</f>
        <v>60</v>
      </c>
    </row>
    <row r="5567" spans="1:27" hidden="1" x14ac:dyDescent="0.25">
      <c r="A5567" s="245">
        <v>45995</v>
      </c>
      <c r="B5567" s="248">
        <v>4180884309</v>
      </c>
      <c r="C5567" s="151" t="s">
        <v>7767</v>
      </c>
      <c r="D5567" s="245">
        <v>46002</v>
      </c>
      <c r="E5567" s="246"/>
      <c r="F5567" s="244"/>
      <c r="G5567" s="33" t="s">
        <v>7783</v>
      </c>
      <c r="H5567" s="246"/>
      <c r="I5567" s="248" t="s">
        <v>8667</v>
      </c>
      <c r="J5567" s="248" t="s">
        <v>1771</v>
      </c>
      <c r="K5567" s="335" t="s">
        <v>7187</v>
      </c>
      <c r="L5567" s="21" t="str">
        <f>VLOOKUP($K5567,TONG_SL!$A:$D,2,0)</f>
        <v>Chân giò heo muối 300g</v>
      </c>
      <c r="N5567" s="21" t="str">
        <f t="shared" si="559"/>
        <v>K-C6</v>
      </c>
      <c r="Q5567" s="21" t="str">
        <f>VLOOKUP(K5567,TONG_SL!$A:$D,3,0)</f>
        <v>Túi</v>
      </c>
      <c r="R5567" s="224">
        <v>11</v>
      </c>
      <c r="S5567" s="263"/>
      <c r="T5567" s="263">
        <f>VLOOKUP(VLOOKUP(G5567,Ma_KH!$A:$R,18,0)&amp;K5567,Gia_MB!$A:$F,6,0)</f>
        <v>73431</v>
      </c>
      <c r="U5567" s="264">
        <f t="shared" si="555"/>
        <v>807741</v>
      </c>
      <c r="V5567" s="263"/>
      <c r="W5567" s="265">
        <f t="shared" si="556"/>
        <v>0</v>
      </c>
      <c r="X5567" s="266" t="str">
        <f t="shared" si="557"/>
        <v>8</v>
      </c>
      <c r="Y5567" s="263"/>
      <c r="Z5567" s="264">
        <f t="shared" si="558"/>
        <v>64619.28</v>
      </c>
      <c r="AA5567" s="267">
        <f>VLOOKUP(G5567,Ma_KH!$A:$R,14,0)</f>
        <v>60</v>
      </c>
    </row>
    <row r="5568" spans="1:27" hidden="1" x14ac:dyDescent="0.25">
      <c r="A5568" s="245">
        <v>45995</v>
      </c>
      <c r="B5568" s="248">
        <v>4180884309</v>
      </c>
      <c r="C5568" s="151" t="s">
        <v>7767</v>
      </c>
      <c r="D5568" s="245">
        <v>46002</v>
      </c>
      <c r="E5568" s="246"/>
      <c r="F5568" s="244"/>
      <c r="G5568" s="33" t="s">
        <v>7783</v>
      </c>
      <c r="H5568" s="246"/>
      <c r="I5568" s="248" t="s">
        <v>8667</v>
      </c>
      <c r="J5568" s="248" t="s">
        <v>1771</v>
      </c>
      <c r="K5568" s="335" t="s">
        <v>32</v>
      </c>
      <c r="L5568" s="21" t="str">
        <f>VLOOKUP($K5568,TONG_SL!$A:$D,2,0)</f>
        <v>Giò Tai Lưỡi Xào 250g</v>
      </c>
      <c r="N5568" s="21" t="str">
        <f t="shared" si="559"/>
        <v>K-C6</v>
      </c>
      <c r="Q5568" s="21" t="str">
        <f>VLOOKUP(K5568,TONG_SL!$A:$D,3,0)</f>
        <v>Túi</v>
      </c>
      <c r="R5568" s="224">
        <v>10</v>
      </c>
      <c r="S5568" s="263"/>
      <c r="T5568" s="263">
        <f>VLOOKUP(VLOOKUP(G5568,Ma_KH!$A:$R,18,0)&amp;K5568,Gia_MB!$A:$F,6,0)</f>
        <v>50182</v>
      </c>
      <c r="U5568" s="264">
        <f t="shared" si="555"/>
        <v>501820</v>
      </c>
      <c r="V5568" s="263"/>
      <c r="W5568" s="265">
        <f t="shared" si="556"/>
        <v>0</v>
      </c>
      <c r="X5568" s="266" t="str">
        <f t="shared" si="557"/>
        <v>8</v>
      </c>
      <c r="Y5568" s="263"/>
      <c r="Z5568" s="264">
        <f t="shared" si="558"/>
        <v>40145.599999999999</v>
      </c>
      <c r="AA5568" s="267">
        <f>VLOOKUP(G5568,Ma_KH!$A:$R,14,0)</f>
        <v>60</v>
      </c>
    </row>
    <row r="5569" spans="1:27" hidden="1" x14ac:dyDescent="0.25">
      <c r="A5569" s="245">
        <v>45995</v>
      </c>
      <c r="B5569" s="248">
        <v>4180884309</v>
      </c>
      <c r="C5569" s="151" t="s">
        <v>7767</v>
      </c>
      <c r="D5569" s="245">
        <v>46002</v>
      </c>
      <c r="E5569" s="246"/>
      <c r="F5569" s="244"/>
      <c r="G5569" s="33" t="s">
        <v>7783</v>
      </c>
      <c r="H5569" s="246"/>
      <c r="I5569" s="248" t="s">
        <v>8667</v>
      </c>
      <c r="J5569" s="248" t="s">
        <v>1771</v>
      </c>
      <c r="K5569" s="335" t="s">
        <v>7153</v>
      </c>
      <c r="L5569" s="21" t="str">
        <f>VLOOKUP($K5569,TONG_SL!$A:$D,2,0)</f>
        <v>Tai heo muối 200g</v>
      </c>
      <c r="N5569" s="21" t="str">
        <f t="shared" si="559"/>
        <v>K-C6</v>
      </c>
      <c r="Q5569" s="21" t="str">
        <f>VLOOKUP(K5569,TONG_SL!$A:$D,3,0)</f>
        <v>Túi</v>
      </c>
      <c r="R5569" s="224">
        <v>9</v>
      </c>
      <c r="S5569" s="263"/>
      <c r="T5569" s="263">
        <f>VLOOKUP(VLOOKUP(G5569,Ma_KH!$A:$R,18,0)&amp;K5569,Gia_MB!$A:$F,6,0)</f>
        <v>55595</v>
      </c>
      <c r="U5569" s="264">
        <f t="shared" si="555"/>
        <v>500355</v>
      </c>
      <c r="V5569" s="263"/>
      <c r="W5569" s="265">
        <f t="shared" si="556"/>
        <v>0</v>
      </c>
      <c r="X5569" s="266" t="str">
        <f t="shared" si="557"/>
        <v>8</v>
      </c>
      <c r="Y5569" s="263"/>
      <c r="Z5569" s="264">
        <f t="shared" si="558"/>
        <v>40028.400000000001</v>
      </c>
      <c r="AA5569" s="267">
        <f>VLOOKUP(G5569,Ma_KH!$A:$R,14,0)</f>
        <v>60</v>
      </c>
    </row>
    <row r="5570" spans="1:27" hidden="1" x14ac:dyDescent="0.25">
      <c r="A5570" s="245">
        <v>45995</v>
      </c>
      <c r="B5570" s="248">
        <v>4180884309</v>
      </c>
      <c r="C5570" s="151" t="s">
        <v>7767</v>
      </c>
      <c r="D5570" s="245">
        <v>46002</v>
      </c>
      <c r="E5570" s="246"/>
      <c r="F5570" s="244"/>
      <c r="G5570" s="33" t="s">
        <v>7783</v>
      </c>
      <c r="H5570" s="246"/>
      <c r="I5570" s="248" t="s">
        <v>8667</v>
      </c>
      <c r="J5570" s="248" t="s">
        <v>1771</v>
      </c>
      <c r="K5570" s="335" t="s">
        <v>7154</v>
      </c>
      <c r="L5570" s="21" t="str">
        <f>VLOOKUP($K5570,TONG_SL!$A:$D,2,0)</f>
        <v>Chả cốm 300g</v>
      </c>
      <c r="N5570" s="21" t="str">
        <f t="shared" si="559"/>
        <v>K-C6</v>
      </c>
      <c r="Q5570" s="21" t="str">
        <f>VLOOKUP(K5570,TONG_SL!$A:$D,3,0)</f>
        <v>Túi</v>
      </c>
      <c r="R5570" s="224">
        <v>4</v>
      </c>
      <c r="S5570" s="263"/>
      <c r="T5570" s="263">
        <f>VLOOKUP(VLOOKUP(G5570,Ma_KH!$A:$R,18,0)&amp;K5570,Gia_MB!$A:$F,6,0)</f>
        <v>74250</v>
      </c>
      <c r="U5570" s="264">
        <f t="shared" si="555"/>
        <v>297000</v>
      </c>
      <c r="V5570" s="263"/>
      <c r="W5570" s="265">
        <f t="shared" si="556"/>
        <v>0</v>
      </c>
      <c r="X5570" s="266" t="str">
        <f t="shared" si="557"/>
        <v>8</v>
      </c>
      <c r="Y5570" s="263"/>
      <c r="Z5570" s="264">
        <f t="shared" si="558"/>
        <v>23760</v>
      </c>
      <c r="AA5570" s="267">
        <f>VLOOKUP(G5570,Ma_KH!$A:$R,14,0)</f>
        <v>60</v>
      </c>
    </row>
    <row r="5571" spans="1:27" hidden="1" x14ac:dyDescent="0.25">
      <c r="A5571" s="245">
        <v>45995</v>
      </c>
      <c r="B5571" s="248">
        <v>4180884309</v>
      </c>
      <c r="C5571" s="151" t="s">
        <v>7767</v>
      </c>
      <c r="D5571" s="245">
        <v>46002</v>
      </c>
      <c r="E5571" s="246"/>
      <c r="F5571" s="244"/>
      <c r="G5571" s="33" t="s">
        <v>7783</v>
      </c>
      <c r="H5571" s="246"/>
      <c r="I5571" s="248" t="s">
        <v>8667</v>
      </c>
      <c r="J5571" s="248" t="s">
        <v>1771</v>
      </c>
      <c r="K5571" s="335" t="s">
        <v>30</v>
      </c>
      <c r="L5571" s="21" t="str">
        <f>VLOOKUP($K5571,TONG_SL!$A:$D,2,0)</f>
        <v>Gà muối 500g</v>
      </c>
      <c r="N5571" s="21" t="str">
        <f t="shared" si="559"/>
        <v>K-C6</v>
      </c>
      <c r="Q5571" s="21" t="str">
        <f>VLOOKUP(K5571,TONG_SL!$A:$D,3,0)</f>
        <v>Túi</v>
      </c>
      <c r="R5571" s="224">
        <v>5</v>
      </c>
      <c r="S5571" s="263"/>
      <c r="T5571" s="263">
        <f>VLOOKUP(VLOOKUP(G5571,Ma_KH!$A:$R,18,0)&amp;K5571,Gia_MB!$A:$F,6,0)</f>
        <v>111058</v>
      </c>
      <c r="U5571" s="264">
        <f t="shared" si="555"/>
        <v>555290</v>
      </c>
      <c r="V5571" s="263"/>
      <c r="W5571" s="265">
        <f t="shared" si="556"/>
        <v>0</v>
      </c>
      <c r="X5571" s="266" t="str">
        <f t="shared" si="557"/>
        <v>8</v>
      </c>
      <c r="Y5571" s="263"/>
      <c r="Z5571" s="264">
        <f t="shared" si="558"/>
        <v>44423.200000000004</v>
      </c>
      <c r="AA5571" s="267">
        <f>VLOOKUP(G5571,Ma_KH!$A:$R,14,0)</f>
        <v>60</v>
      </c>
    </row>
    <row r="5572" spans="1:27" hidden="1" x14ac:dyDescent="0.25">
      <c r="A5572" s="245">
        <v>45994</v>
      </c>
      <c r="B5572" s="248">
        <v>4180865967</v>
      </c>
      <c r="C5572" s="151" t="s">
        <v>7767</v>
      </c>
      <c r="D5572" s="245">
        <v>46002</v>
      </c>
      <c r="E5572" s="246"/>
      <c r="F5572" s="244"/>
      <c r="G5572" s="33" t="s">
        <v>7784</v>
      </c>
      <c r="H5572" s="246"/>
      <c r="I5572" s="248" t="s">
        <v>8668</v>
      </c>
      <c r="J5572" s="248" t="s">
        <v>1771</v>
      </c>
      <c r="K5572" s="335" t="s">
        <v>48</v>
      </c>
      <c r="L5572" s="21" t="str">
        <f>VLOOKUP($K5572,TONG_SL!$A:$D,2,0)</f>
        <v>Mọc Nấm Hương 250g</v>
      </c>
      <c r="N5572" s="21" t="str">
        <f t="shared" si="559"/>
        <v>K-C6</v>
      </c>
      <c r="Q5572" s="21" t="str">
        <f>VLOOKUP(K5572,TONG_SL!$A:$D,3,0)</f>
        <v>Túi</v>
      </c>
      <c r="R5572" s="224">
        <v>12</v>
      </c>
      <c r="S5572" s="263"/>
      <c r="T5572" s="263">
        <f>VLOOKUP(VLOOKUP(G5572,Ma_KH!$A:$R,18,0)&amp;K5572,Gia_MB!$A:$F,6,0)</f>
        <v>46000</v>
      </c>
      <c r="U5572" s="264">
        <f t="shared" si="555"/>
        <v>552000</v>
      </c>
      <c r="V5572" s="263"/>
      <c r="W5572" s="265">
        <f t="shared" si="556"/>
        <v>0</v>
      </c>
      <c r="X5572" s="266" t="str">
        <f t="shared" si="557"/>
        <v>8</v>
      </c>
      <c r="Y5572" s="263"/>
      <c r="Z5572" s="264">
        <f t="shared" si="558"/>
        <v>44160</v>
      </c>
      <c r="AA5572" s="267">
        <f>VLOOKUP(G5572,Ma_KH!$A:$R,14,0)</f>
        <v>60</v>
      </c>
    </row>
    <row r="5573" spans="1:27" hidden="1" x14ac:dyDescent="0.25">
      <c r="A5573" s="245">
        <v>45994</v>
      </c>
      <c r="B5573" s="248">
        <v>4180865967</v>
      </c>
      <c r="C5573" s="151" t="s">
        <v>7767</v>
      </c>
      <c r="D5573" s="245">
        <v>46002</v>
      </c>
      <c r="E5573" s="246"/>
      <c r="F5573" s="244"/>
      <c r="G5573" s="33" t="s">
        <v>7784</v>
      </c>
      <c r="H5573" s="246"/>
      <c r="I5573" s="248" t="s">
        <v>8668</v>
      </c>
      <c r="J5573" s="248" t="s">
        <v>1771</v>
      </c>
      <c r="K5573" s="335" t="s">
        <v>7187</v>
      </c>
      <c r="L5573" s="21" t="str">
        <f>VLOOKUP($K5573,TONG_SL!$A:$D,2,0)</f>
        <v>Chân giò heo muối 300g</v>
      </c>
      <c r="N5573" s="21" t="str">
        <f t="shared" si="559"/>
        <v>K-C6</v>
      </c>
      <c r="Q5573" s="21" t="str">
        <f>VLOOKUP(K5573,TONG_SL!$A:$D,3,0)</f>
        <v>Túi</v>
      </c>
      <c r="R5573" s="224">
        <v>15</v>
      </c>
      <c r="S5573" s="263"/>
      <c r="T5573" s="263">
        <f>VLOOKUP(VLOOKUP(G5573,Ma_KH!$A:$R,18,0)&amp;K5573,Gia_MB!$A:$F,6,0)</f>
        <v>73431</v>
      </c>
      <c r="U5573" s="264">
        <f t="shared" si="555"/>
        <v>1101465</v>
      </c>
      <c r="V5573" s="263"/>
      <c r="W5573" s="265">
        <f t="shared" si="556"/>
        <v>0</v>
      </c>
      <c r="X5573" s="266" t="str">
        <f t="shared" si="557"/>
        <v>8</v>
      </c>
      <c r="Y5573" s="263"/>
      <c r="Z5573" s="264">
        <f t="shared" si="558"/>
        <v>88117.2</v>
      </c>
      <c r="AA5573" s="267">
        <f>VLOOKUP(G5573,Ma_KH!$A:$R,14,0)</f>
        <v>60</v>
      </c>
    </row>
    <row r="5574" spans="1:27" hidden="1" x14ac:dyDescent="0.25">
      <c r="A5574" s="245">
        <v>45994</v>
      </c>
      <c r="B5574" s="248">
        <v>4180865967</v>
      </c>
      <c r="C5574" s="151" t="s">
        <v>7767</v>
      </c>
      <c r="D5574" s="245">
        <v>46002</v>
      </c>
      <c r="E5574" s="246"/>
      <c r="F5574" s="244"/>
      <c r="G5574" s="33" t="s">
        <v>7784</v>
      </c>
      <c r="H5574" s="246"/>
      <c r="I5574" s="248" t="s">
        <v>8668</v>
      </c>
      <c r="J5574" s="248" t="s">
        <v>1771</v>
      </c>
      <c r="K5574" s="335" t="s">
        <v>30</v>
      </c>
      <c r="L5574" s="21" t="str">
        <f>VLOOKUP($K5574,TONG_SL!$A:$D,2,0)</f>
        <v>Gà muối 500g</v>
      </c>
      <c r="N5574" s="21" t="str">
        <f t="shared" si="559"/>
        <v>K-C6</v>
      </c>
      <c r="Q5574" s="21" t="str">
        <f>VLOOKUP(K5574,TONG_SL!$A:$D,3,0)</f>
        <v>Túi</v>
      </c>
      <c r="R5574" s="224">
        <v>6</v>
      </c>
      <c r="S5574" s="263"/>
      <c r="T5574" s="263">
        <f>VLOOKUP(VLOOKUP(G5574,Ma_KH!$A:$R,18,0)&amp;K5574,Gia_MB!$A:$F,6,0)</f>
        <v>111058</v>
      </c>
      <c r="U5574" s="264">
        <f t="shared" si="555"/>
        <v>666348</v>
      </c>
      <c r="V5574" s="263"/>
      <c r="W5574" s="265">
        <f t="shared" si="556"/>
        <v>0</v>
      </c>
      <c r="X5574" s="266" t="str">
        <f t="shared" si="557"/>
        <v>8</v>
      </c>
      <c r="Y5574" s="263"/>
      <c r="Z5574" s="264">
        <f t="shared" si="558"/>
        <v>53307.840000000004</v>
      </c>
      <c r="AA5574" s="267">
        <f>VLOOKUP(G5574,Ma_KH!$A:$R,14,0)</f>
        <v>60</v>
      </c>
    </row>
    <row r="5575" spans="1:27" hidden="1" x14ac:dyDescent="0.25">
      <c r="A5575" s="245">
        <v>45994</v>
      </c>
      <c r="B5575" s="248">
        <v>4180791263</v>
      </c>
      <c r="C5575" s="151" t="s">
        <v>7767</v>
      </c>
      <c r="D5575" s="245">
        <v>46002</v>
      </c>
      <c r="E5575" s="246"/>
      <c r="F5575" s="244"/>
      <c r="G5575" s="33" t="s">
        <v>8610</v>
      </c>
      <c r="H5575" s="246"/>
      <c r="I5575" s="248" t="s">
        <v>8669</v>
      </c>
      <c r="J5575" s="248" t="s">
        <v>1771</v>
      </c>
      <c r="K5575" s="335" t="s">
        <v>7775</v>
      </c>
      <c r="L5575" s="21" t="str">
        <f>VLOOKUP($K5575,TONG_SL!$A:$D,2,0)</f>
        <v>Chả nướng 300g</v>
      </c>
      <c r="N5575" s="21" t="str">
        <f t="shared" si="559"/>
        <v>K-C6</v>
      </c>
      <c r="Q5575" s="21" t="str">
        <f>VLOOKUP(K5575,TONG_SL!$A:$D,3,0)</f>
        <v>Túi</v>
      </c>
      <c r="R5575" s="224">
        <v>3</v>
      </c>
      <c r="S5575" s="263"/>
      <c r="T5575" s="263">
        <f>VLOOKUP(VLOOKUP(G5575,Ma_KH!$A:$R,18,0)&amp;K5575,Gia_MB!$A:$F,6,0)</f>
        <v>70950</v>
      </c>
      <c r="U5575" s="264">
        <f t="shared" si="555"/>
        <v>212850</v>
      </c>
      <c r="V5575" s="263"/>
      <c r="W5575" s="265">
        <f t="shared" si="556"/>
        <v>0</v>
      </c>
      <c r="X5575" s="266" t="str">
        <f t="shared" si="557"/>
        <v>8</v>
      </c>
      <c r="Y5575" s="263"/>
      <c r="Z5575" s="264">
        <f t="shared" si="558"/>
        <v>17028</v>
      </c>
      <c r="AA5575" s="267">
        <f>VLOOKUP(G5575,Ma_KH!$A:$R,14,0)</f>
        <v>60</v>
      </c>
    </row>
    <row r="5576" spans="1:27" hidden="1" x14ac:dyDescent="0.25">
      <c r="A5576" s="245">
        <v>45994</v>
      </c>
      <c r="B5576" s="248">
        <v>4180791263</v>
      </c>
      <c r="C5576" s="151" t="s">
        <v>7767</v>
      </c>
      <c r="D5576" s="245">
        <v>46002</v>
      </c>
      <c r="E5576" s="246"/>
      <c r="F5576" s="244"/>
      <c r="G5576" s="33" t="s">
        <v>8610</v>
      </c>
      <c r="H5576" s="246"/>
      <c r="I5576" s="248" t="s">
        <v>8669</v>
      </c>
      <c r="J5576" s="248" t="s">
        <v>1771</v>
      </c>
      <c r="K5576" s="335" t="s">
        <v>7187</v>
      </c>
      <c r="L5576" s="21" t="str">
        <f>VLOOKUP($K5576,TONG_SL!$A:$D,2,0)</f>
        <v>Chân giò heo muối 300g</v>
      </c>
      <c r="N5576" s="21" t="str">
        <f t="shared" si="559"/>
        <v>K-C6</v>
      </c>
      <c r="Q5576" s="21" t="str">
        <f>VLOOKUP(K5576,TONG_SL!$A:$D,3,0)</f>
        <v>Túi</v>
      </c>
      <c r="R5576" s="224">
        <v>10</v>
      </c>
      <c r="S5576" s="263"/>
      <c r="T5576" s="263">
        <f>VLOOKUP(VLOOKUP(G5576,Ma_KH!$A:$R,18,0)&amp;K5576,Gia_MB!$A:$F,6,0)</f>
        <v>73431</v>
      </c>
      <c r="U5576" s="264">
        <f t="shared" si="555"/>
        <v>734310</v>
      </c>
      <c r="V5576" s="263"/>
      <c r="W5576" s="265">
        <f t="shared" si="556"/>
        <v>0</v>
      </c>
      <c r="X5576" s="266" t="str">
        <f t="shared" si="557"/>
        <v>8</v>
      </c>
      <c r="Y5576" s="263"/>
      <c r="Z5576" s="264">
        <f t="shared" si="558"/>
        <v>58744.800000000003</v>
      </c>
      <c r="AA5576" s="267">
        <f>VLOOKUP(G5576,Ma_KH!$A:$R,14,0)</f>
        <v>60</v>
      </c>
    </row>
    <row r="5577" spans="1:27" hidden="1" x14ac:dyDescent="0.25">
      <c r="A5577" s="245">
        <v>45994</v>
      </c>
      <c r="B5577" s="248">
        <v>4180791263</v>
      </c>
      <c r="C5577" s="151" t="s">
        <v>7767</v>
      </c>
      <c r="D5577" s="245">
        <v>46002</v>
      </c>
      <c r="E5577" s="246"/>
      <c r="F5577" s="244"/>
      <c r="G5577" s="33" t="s">
        <v>8610</v>
      </c>
      <c r="H5577" s="246"/>
      <c r="I5577" s="248" t="s">
        <v>8669</v>
      </c>
      <c r="J5577" s="248" t="s">
        <v>1771</v>
      </c>
      <c r="K5577" s="335" t="s">
        <v>30</v>
      </c>
      <c r="L5577" s="21" t="str">
        <f>VLOOKUP($K5577,TONG_SL!$A:$D,2,0)</f>
        <v>Gà muối 500g</v>
      </c>
      <c r="N5577" s="21" t="str">
        <f t="shared" si="559"/>
        <v>K-C6</v>
      </c>
      <c r="Q5577" s="21" t="str">
        <f>VLOOKUP(K5577,TONG_SL!$A:$D,3,0)</f>
        <v>Túi</v>
      </c>
      <c r="R5577" s="224">
        <v>5</v>
      </c>
      <c r="S5577" s="263"/>
      <c r="T5577" s="263">
        <f>VLOOKUP(VLOOKUP(G5577,Ma_KH!$A:$R,18,0)&amp;K5577,Gia_MB!$A:$F,6,0)</f>
        <v>111058</v>
      </c>
      <c r="U5577" s="264">
        <f t="shared" si="555"/>
        <v>555290</v>
      </c>
      <c r="V5577" s="263"/>
      <c r="W5577" s="265">
        <f t="shared" si="556"/>
        <v>0</v>
      </c>
      <c r="X5577" s="266" t="str">
        <f t="shared" si="557"/>
        <v>8</v>
      </c>
      <c r="Y5577" s="263"/>
      <c r="Z5577" s="264">
        <f t="shared" si="558"/>
        <v>44423.200000000004</v>
      </c>
      <c r="AA5577" s="267">
        <f>VLOOKUP(G5577,Ma_KH!$A:$R,14,0)</f>
        <v>60</v>
      </c>
    </row>
    <row r="5578" spans="1:27" hidden="1" x14ac:dyDescent="0.25">
      <c r="A5578" s="245">
        <v>45994</v>
      </c>
      <c r="B5578" s="248">
        <v>4180791308</v>
      </c>
      <c r="C5578" s="151" t="s">
        <v>7767</v>
      </c>
      <c r="D5578" s="245">
        <v>46002</v>
      </c>
      <c r="E5578" s="246"/>
      <c r="F5578" s="244"/>
      <c r="G5578" s="33" t="s">
        <v>8610</v>
      </c>
      <c r="H5578" s="246"/>
      <c r="I5578" s="248" t="s">
        <v>8670</v>
      </c>
      <c r="J5578" s="248" t="s">
        <v>1771</v>
      </c>
      <c r="K5578" s="335" t="s">
        <v>32</v>
      </c>
      <c r="L5578" s="21" t="str">
        <f>VLOOKUP($K5578,TONG_SL!$A:$D,2,0)</f>
        <v>Giò Tai Lưỡi Xào 250g</v>
      </c>
      <c r="N5578" s="21" t="str">
        <f t="shared" si="559"/>
        <v>K-C6</v>
      </c>
      <c r="Q5578" s="21" t="str">
        <f>VLOOKUP(K5578,TONG_SL!$A:$D,3,0)</f>
        <v>Túi</v>
      </c>
      <c r="R5578" s="224">
        <v>5</v>
      </c>
      <c r="S5578" s="263"/>
      <c r="T5578" s="263">
        <f>VLOOKUP(VLOOKUP(G5578,Ma_KH!$A:$R,18,0)&amp;K5578,Gia_MB!$A:$F,6,0)</f>
        <v>50182</v>
      </c>
      <c r="U5578" s="264">
        <f t="shared" ref="U5578:U5594" si="560">T5578*R5578</f>
        <v>250910</v>
      </c>
      <c r="V5578" s="263"/>
      <c r="W5578" s="265">
        <f t="shared" ref="W5578:W5594" si="561">U5578*V5578</f>
        <v>0</v>
      </c>
      <c r="X5578" s="266" t="str">
        <f t="shared" ref="X5578:X5594" si="562">IF(B5578&lt;&gt;"","8","0")</f>
        <v>8</v>
      </c>
      <c r="Y5578" s="263"/>
      <c r="Z5578" s="264">
        <f t="shared" ref="Z5578:Z5594" si="563">U5578*X5578%</f>
        <v>20072.8</v>
      </c>
      <c r="AA5578" s="267">
        <f>VLOOKUP(G5578,Ma_KH!$A:$R,14,0)</f>
        <v>60</v>
      </c>
    </row>
    <row r="5579" spans="1:27" hidden="1" x14ac:dyDescent="0.25">
      <c r="A5579" s="245">
        <v>45994</v>
      </c>
      <c r="B5579" s="248">
        <v>4180791308</v>
      </c>
      <c r="C5579" s="151" t="s">
        <v>7767</v>
      </c>
      <c r="D5579" s="245">
        <v>46002</v>
      </c>
      <c r="E5579" s="246"/>
      <c r="F5579" s="244"/>
      <c r="G5579" s="33" t="s">
        <v>8610</v>
      </c>
      <c r="H5579" s="246"/>
      <c r="I5579" s="248" t="s">
        <v>8670</v>
      </c>
      <c r="J5579" s="248" t="s">
        <v>1771</v>
      </c>
      <c r="K5579" s="335" t="s">
        <v>7154</v>
      </c>
      <c r="L5579" s="21" t="str">
        <f>VLOOKUP($K5579,TONG_SL!$A:$D,2,0)</f>
        <v>Chả cốm 300g</v>
      </c>
      <c r="N5579" s="21" t="str">
        <f t="shared" si="559"/>
        <v>K-C6</v>
      </c>
      <c r="Q5579" s="21" t="str">
        <f>VLOOKUP(K5579,TONG_SL!$A:$D,3,0)</f>
        <v>Túi</v>
      </c>
      <c r="R5579" s="224">
        <v>5</v>
      </c>
      <c r="S5579" s="263"/>
      <c r="T5579" s="263">
        <f>VLOOKUP(VLOOKUP(G5579,Ma_KH!$A:$R,18,0)&amp;K5579,Gia_MB!$A:$F,6,0)</f>
        <v>74250</v>
      </c>
      <c r="U5579" s="264">
        <f t="shared" si="560"/>
        <v>371250</v>
      </c>
      <c r="V5579" s="263"/>
      <c r="W5579" s="265">
        <f t="shared" si="561"/>
        <v>0</v>
      </c>
      <c r="X5579" s="266" t="str">
        <f t="shared" si="562"/>
        <v>8</v>
      </c>
      <c r="Y5579" s="263"/>
      <c r="Z5579" s="264">
        <f t="shared" si="563"/>
        <v>29700</v>
      </c>
      <c r="AA5579" s="267">
        <f>VLOOKUP(G5579,Ma_KH!$A:$R,14,0)</f>
        <v>60</v>
      </c>
    </row>
    <row r="5580" spans="1:27" hidden="1" x14ac:dyDescent="0.25">
      <c r="A5580" s="245">
        <v>45994</v>
      </c>
      <c r="B5580" s="248">
        <v>4180791308</v>
      </c>
      <c r="C5580" s="151" t="s">
        <v>7767</v>
      </c>
      <c r="D5580" s="245">
        <v>46002</v>
      </c>
      <c r="E5580" s="246"/>
      <c r="F5580" s="244"/>
      <c r="G5580" s="33" t="s">
        <v>8610</v>
      </c>
      <c r="H5580" s="246"/>
      <c r="I5580" s="248" t="s">
        <v>8670</v>
      </c>
      <c r="J5580" s="248" t="s">
        <v>1771</v>
      </c>
      <c r="K5580" s="335" t="s">
        <v>30</v>
      </c>
      <c r="L5580" s="21" t="str">
        <f>VLOOKUP($K5580,TONG_SL!$A:$D,2,0)</f>
        <v>Gà muối 500g</v>
      </c>
      <c r="N5580" s="21" t="str">
        <f t="shared" si="559"/>
        <v>K-C6</v>
      </c>
      <c r="Q5580" s="21" t="str">
        <f>VLOOKUP(K5580,TONG_SL!$A:$D,3,0)</f>
        <v>Túi</v>
      </c>
      <c r="R5580" s="224">
        <v>5</v>
      </c>
      <c r="S5580" s="263"/>
      <c r="T5580" s="263">
        <f>VLOOKUP(VLOOKUP(G5580,Ma_KH!$A:$R,18,0)&amp;K5580,Gia_MB!$A:$F,6,0)</f>
        <v>111058</v>
      </c>
      <c r="U5580" s="264">
        <f t="shared" si="560"/>
        <v>555290</v>
      </c>
      <c r="V5580" s="263"/>
      <c r="W5580" s="265">
        <f t="shared" si="561"/>
        <v>0</v>
      </c>
      <c r="X5580" s="266" t="str">
        <f t="shared" si="562"/>
        <v>8</v>
      </c>
      <c r="Y5580" s="263"/>
      <c r="Z5580" s="264">
        <f t="shared" si="563"/>
        <v>44423.200000000004</v>
      </c>
      <c r="AA5580" s="267">
        <f>VLOOKUP(G5580,Ma_KH!$A:$R,14,0)</f>
        <v>60</v>
      </c>
    </row>
    <row r="5581" spans="1:27" hidden="1" x14ac:dyDescent="0.25">
      <c r="A5581" s="245">
        <v>45994</v>
      </c>
      <c r="B5581" s="248">
        <v>4180791308</v>
      </c>
      <c r="C5581" s="151" t="s">
        <v>7767</v>
      </c>
      <c r="D5581" s="245">
        <v>46002</v>
      </c>
      <c r="E5581" s="246"/>
      <c r="F5581" s="244"/>
      <c r="G5581" s="33" t="s">
        <v>8610</v>
      </c>
      <c r="H5581" s="246"/>
      <c r="I5581" s="248" t="s">
        <v>8670</v>
      </c>
      <c r="J5581" s="248" t="s">
        <v>1771</v>
      </c>
      <c r="K5581" s="335" t="s">
        <v>7187</v>
      </c>
      <c r="L5581" s="21" t="str">
        <f>VLOOKUP($K5581,TONG_SL!$A:$D,2,0)</f>
        <v>Chân giò heo muối 300g</v>
      </c>
      <c r="N5581" s="21" t="str">
        <f t="shared" si="559"/>
        <v>K-C6</v>
      </c>
      <c r="Q5581" s="21" t="str">
        <f>VLOOKUP(K5581,TONG_SL!$A:$D,3,0)</f>
        <v>Túi</v>
      </c>
      <c r="R5581" s="224">
        <v>10</v>
      </c>
      <c r="S5581" s="263"/>
      <c r="T5581" s="263">
        <f>VLOOKUP(VLOOKUP(G5581,Ma_KH!$A:$R,18,0)&amp;K5581,Gia_MB!$A:$F,6,0)</f>
        <v>73431</v>
      </c>
      <c r="U5581" s="264">
        <f t="shared" si="560"/>
        <v>734310</v>
      </c>
      <c r="V5581" s="263"/>
      <c r="W5581" s="265">
        <f t="shared" si="561"/>
        <v>0</v>
      </c>
      <c r="X5581" s="266" t="str">
        <f t="shared" si="562"/>
        <v>8</v>
      </c>
      <c r="Y5581" s="263"/>
      <c r="Z5581" s="264">
        <f t="shared" si="563"/>
        <v>58744.800000000003</v>
      </c>
      <c r="AA5581" s="267">
        <f>VLOOKUP(G5581,Ma_KH!$A:$R,14,0)</f>
        <v>60</v>
      </c>
    </row>
    <row r="5582" spans="1:27" hidden="1" x14ac:dyDescent="0.25">
      <c r="A5582" s="245">
        <v>45993</v>
      </c>
      <c r="B5582" s="248">
        <v>4180763775</v>
      </c>
      <c r="C5582" s="151" t="s">
        <v>7767</v>
      </c>
      <c r="D5582" s="245">
        <v>46002</v>
      </c>
      <c r="E5582" s="246"/>
      <c r="F5582" s="244"/>
      <c r="G5582" s="33" t="s">
        <v>8610</v>
      </c>
      <c r="H5582" s="246"/>
      <c r="I5582" s="248" t="s">
        <v>8671</v>
      </c>
      <c r="J5582" s="248" t="s">
        <v>1771</v>
      </c>
      <c r="K5582" s="335" t="s">
        <v>30</v>
      </c>
      <c r="L5582" s="21" t="str">
        <f>VLOOKUP($K5582,TONG_SL!$A:$D,2,0)</f>
        <v>Gà muối 500g</v>
      </c>
      <c r="N5582" s="21" t="str">
        <f t="shared" si="559"/>
        <v>K-C6</v>
      </c>
      <c r="Q5582" s="21" t="str">
        <f>VLOOKUP(K5582,TONG_SL!$A:$D,3,0)</f>
        <v>Túi</v>
      </c>
      <c r="R5582" s="224">
        <v>15</v>
      </c>
      <c r="S5582" s="263"/>
      <c r="T5582" s="263">
        <f>VLOOKUP(VLOOKUP(G5582,Ma_KH!$A:$R,18,0)&amp;K5582,Gia_MB!$A:$F,6,0)</f>
        <v>111058</v>
      </c>
      <c r="U5582" s="264">
        <f t="shared" si="560"/>
        <v>1665870</v>
      </c>
      <c r="V5582" s="263"/>
      <c r="W5582" s="265">
        <f t="shared" si="561"/>
        <v>0</v>
      </c>
      <c r="X5582" s="266" t="str">
        <f t="shared" si="562"/>
        <v>8</v>
      </c>
      <c r="Y5582" s="263"/>
      <c r="Z5582" s="264">
        <f t="shared" si="563"/>
        <v>133269.6</v>
      </c>
      <c r="AA5582" s="267">
        <f>VLOOKUP(G5582,Ma_KH!$A:$R,14,0)</f>
        <v>60</v>
      </c>
    </row>
    <row r="5583" spans="1:27" hidden="1" x14ac:dyDescent="0.25">
      <c r="A5583" s="245">
        <v>45993</v>
      </c>
      <c r="B5583" s="248">
        <v>4180763775</v>
      </c>
      <c r="C5583" s="151" t="s">
        <v>7767</v>
      </c>
      <c r="D5583" s="245">
        <v>46002</v>
      </c>
      <c r="E5583" s="246"/>
      <c r="F5583" s="244"/>
      <c r="G5583" s="33" t="s">
        <v>8610</v>
      </c>
      <c r="H5583" s="246"/>
      <c r="I5583" s="248" t="s">
        <v>8671</v>
      </c>
      <c r="J5583" s="248" t="s">
        <v>1771</v>
      </c>
      <c r="K5583" s="335" t="s">
        <v>32</v>
      </c>
      <c r="L5583" s="21" t="str">
        <f>VLOOKUP($K5583,TONG_SL!$A:$D,2,0)</f>
        <v>Giò Tai Lưỡi Xào 250g</v>
      </c>
      <c r="N5583" s="21" t="str">
        <f t="shared" si="559"/>
        <v>K-C6</v>
      </c>
      <c r="Q5583" s="21" t="str">
        <f>VLOOKUP(K5583,TONG_SL!$A:$D,3,0)</f>
        <v>Túi</v>
      </c>
      <c r="R5583" s="224">
        <v>10</v>
      </c>
      <c r="S5583" s="263"/>
      <c r="T5583" s="263">
        <f>VLOOKUP(VLOOKUP(G5583,Ma_KH!$A:$R,18,0)&amp;K5583,Gia_MB!$A:$F,6,0)</f>
        <v>50182</v>
      </c>
      <c r="U5583" s="264">
        <f t="shared" si="560"/>
        <v>501820</v>
      </c>
      <c r="V5583" s="263"/>
      <c r="W5583" s="265">
        <f t="shared" si="561"/>
        <v>0</v>
      </c>
      <c r="X5583" s="266" t="str">
        <f t="shared" si="562"/>
        <v>8</v>
      </c>
      <c r="Y5583" s="263"/>
      <c r="Z5583" s="264">
        <f t="shared" si="563"/>
        <v>40145.599999999999</v>
      </c>
      <c r="AA5583" s="267">
        <f>VLOOKUP(G5583,Ma_KH!$A:$R,14,0)</f>
        <v>60</v>
      </c>
    </row>
    <row r="5584" spans="1:27" hidden="1" x14ac:dyDescent="0.25">
      <c r="A5584" s="245">
        <v>45993</v>
      </c>
      <c r="B5584" s="248">
        <v>4180763775</v>
      </c>
      <c r="C5584" s="151" t="s">
        <v>7767</v>
      </c>
      <c r="D5584" s="245">
        <v>46002</v>
      </c>
      <c r="E5584" s="246"/>
      <c r="F5584" s="244"/>
      <c r="G5584" s="33" t="s">
        <v>8610</v>
      </c>
      <c r="H5584" s="246"/>
      <c r="I5584" s="248" t="s">
        <v>8671</v>
      </c>
      <c r="J5584" s="248" t="s">
        <v>1771</v>
      </c>
      <c r="K5584" s="335" t="s">
        <v>7154</v>
      </c>
      <c r="L5584" s="21" t="str">
        <f>VLOOKUP($K5584,TONG_SL!$A:$D,2,0)</f>
        <v>Chả cốm 300g</v>
      </c>
      <c r="N5584" s="21" t="str">
        <f t="shared" si="559"/>
        <v>K-C6</v>
      </c>
      <c r="Q5584" s="21" t="str">
        <f>VLOOKUP(K5584,TONG_SL!$A:$D,3,0)</f>
        <v>Túi</v>
      </c>
      <c r="R5584" s="224">
        <v>10</v>
      </c>
      <c r="S5584" s="263"/>
      <c r="T5584" s="263">
        <f>VLOOKUP(VLOOKUP(G5584,Ma_KH!$A:$R,18,0)&amp;K5584,Gia_MB!$A:$F,6,0)</f>
        <v>74250</v>
      </c>
      <c r="U5584" s="264">
        <f t="shared" si="560"/>
        <v>742500</v>
      </c>
      <c r="V5584" s="263"/>
      <c r="W5584" s="265">
        <f t="shared" si="561"/>
        <v>0</v>
      </c>
      <c r="X5584" s="266" t="str">
        <f t="shared" si="562"/>
        <v>8</v>
      </c>
      <c r="Y5584" s="263"/>
      <c r="Z5584" s="264">
        <f t="shared" si="563"/>
        <v>59400</v>
      </c>
      <c r="AA5584" s="267">
        <f>VLOOKUP(G5584,Ma_KH!$A:$R,14,0)</f>
        <v>60</v>
      </c>
    </row>
    <row r="5585" spans="1:27" hidden="1" x14ac:dyDescent="0.25">
      <c r="A5585" s="245">
        <v>45993</v>
      </c>
      <c r="B5585" s="248">
        <v>4180763775</v>
      </c>
      <c r="C5585" s="151" t="s">
        <v>7767</v>
      </c>
      <c r="D5585" s="245">
        <v>46002</v>
      </c>
      <c r="E5585" s="246"/>
      <c r="F5585" s="244"/>
      <c r="G5585" s="33" t="s">
        <v>8610</v>
      </c>
      <c r="H5585" s="246"/>
      <c r="I5585" s="248" t="s">
        <v>8671</v>
      </c>
      <c r="J5585" s="248" t="s">
        <v>1771</v>
      </c>
      <c r="K5585" s="335" t="s">
        <v>7187</v>
      </c>
      <c r="L5585" s="21" t="str">
        <f>VLOOKUP($K5585,TONG_SL!$A:$D,2,0)</f>
        <v>Chân giò heo muối 300g</v>
      </c>
      <c r="N5585" s="21" t="str">
        <f t="shared" si="559"/>
        <v>K-C6</v>
      </c>
      <c r="Q5585" s="21" t="str">
        <f>VLOOKUP(K5585,TONG_SL!$A:$D,3,0)</f>
        <v>Túi</v>
      </c>
      <c r="R5585" s="224">
        <v>10</v>
      </c>
      <c r="S5585" s="263"/>
      <c r="T5585" s="263">
        <f>VLOOKUP(VLOOKUP(G5585,Ma_KH!$A:$R,18,0)&amp;K5585,Gia_MB!$A:$F,6,0)</f>
        <v>73431</v>
      </c>
      <c r="U5585" s="264">
        <f t="shared" si="560"/>
        <v>734310</v>
      </c>
      <c r="V5585" s="263"/>
      <c r="W5585" s="265">
        <f t="shared" si="561"/>
        <v>0</v>
      </c>
      <c r="X5585" s="266" t="str">
        <f t="shared" si="562"/>
        <v>8</v>
      </c>
      <c r="Y5585" s="263"/>
      <c r="Z5585" s="264">
        <f t="shared" si="563"/>
        <v>58744.800000000003</v>
      </c>
      <c r="AA5585" s="267">
        <f>VLOOKUP(G5585,Ma_KH!$A:$R,14,0)</f>
        <v>60</v>
      </c>
    </row>
    <row r="5586" spans="1:27" hidden="1" x14ac:dyDescent="0.25">
      <c r="A5586" s="245">
        <v>45993</v>
      </c>
      <c r="B5586" s="248">
        <v>4180763775</v>
      </c>
      <c r="C5586" s="151" t="s">
        <v>7767</v>
      </c>
      <c r="D5586" s="245">
        <v>46002</v>
      </c>
      <c r="E5586" s="246"/>
      <c r="F5586" s="244"/>
      <c r="G5586" s="33" t="s">
        <v>8610</v>
      </c>
      <c r="H5586" s="246"/>
      <c r="I5586" s="248" t="s">
        <v>8671</v>
      </c>
      <c r="J5586" s="248" t="s">
        <v>1771</v>
      </c>
      <c r="K5586" s="335" t="s">
        <v>48</v>
      </c>
      <c r="L5586" s="21" t="str">
        <f>VLOOKUP($K5586,TONG_SL!$A:$D,2,0)</f>
        <v>Mọc Nấm Hương 250g</v>
      </c>
      <c r="N5586" s="21" t="str">
        <f t="shared" si="559"/>
        <v>K-C6</v>
      </c>
      <c r="Q5586" s="21" t="str">
        <f>VLOOKUP(K5586,TONG_SL!$A:$D,3,0)</f>
        <v>Túi</v>
      </c>
      <c r="R5586" s="224">
        <v>10</v>
      </c>
      <c r="S5586" s="263"/>
      <c r="T5586" s="263">
        <f>VLOOKUP(VLOOKUP(G5586,Ma_KH!$A:$R,18,0)&amp;K5586,Gia_MB!$A:$F,6,0)</f>
        <v>46000</v>
      </c>
      <c r="U5586" s="264">
        <f t="shared" si="560"/>
        <v>460000</v>
      </c>
      <c r="V5586" s="263"/>
      <c r="W5586" s="265">
        <f t="shared" si="561"/>
        <v>0</v>
      </c>
      <c r="X5586" s="266" t="str">
        <f t="shared" si="562"/>
        <v>8</v>
      </c>
      <c r="Y5586" s="263"/>
      <c r="Z5586" s="264">
        <f t="shared" si="563"/>
        <v>36800</v>
      </c>
      <c r="AA5586" s="267">
        <f>VLOOKUP(G5586,Ma_KH!$A:$R,14,0)</f>
        <v>60</v>
      </c>
    </row>
    <row r="5587" spans="1:27" hidden="1" x14ac:dyDescent="0.25">
      <c r="A5587" s="245">
        <v>45993</v>
      </c>
      <c r="B5587" s="248">
        <v>4180763775</v>
      </c>
      <c r="C5587" s="151" t="s">
        <v>7767</v>
      </c>
      <c r="D5587" s="245">
        <v>46002</v>
      </c>
      <c r="E5587" s="246"/>
      <c r="F5587" s="244"/>
      <c r="G5587" s="33" t="s">
        <v>8610</v>
      </c>
      <c r="H5587" s="246"/>
      <c r="I5587" s="248" t="s">
        <v>8671</v>
      </c>
      <c r="J5587" s="248" t="s">
        <v>1771</v>
      </c>
      <c r="K5587" s="335" t="s">
        <v>7820</v>
      </c>
      <c r="L5587" s="21" t="str">
        <f>VLOOKUP($K5587,TONG_SL!$A:$D,2,0)</f>
        <v>Giò lụa cây 250g</v>
      </c>
      <c r="N5587" s="21" t="str">
        <f t="shared" si="559"/>
        <v>K-C6</v>
      </c>
      <c r="Q5587" s="21" t="str">
        <f>VLOOKUP(K5587,TONG_SL!$A:$D,3,0)</f>
        <v>Túi</v>
      </c>
      <c r="R5587" s="224">
        <v>10</v>
      </c>
      <c r="S5587" s="263"/>
      <c r="T5587" s="263">
        <f>VLOOKUP(VLOOKUP(G5587,Ma_KH!$A:$R,18,0)&amp;K5587,Gia_MB!$A:$F,6,0)</f>
        <v>49500</v>
      </c>
      <c r="U5587" s="264">
        <f t="shared" si="560"/>
        <v>495000</v>
      </c>
      <c r="V5587" s="263"/>
      <c r="W5587" s="265">
        <f t="shared" si="561"/>
        <v>0</v>
      </c>
      <c r="X5587" s="266" t="str">
        <f t="shared" si="562"/>
        <v>8</v>
      </c>
      <c r="Y5587" s="263"/>
      <c r="Z5587" s="264">
        <f t="shared" si="563"/>
        <v>39600</v>
      </c>
      <c r="AA5587" s="267">
        <f>VLOOKUP(G5587,Ma_KH!$A:$R,14,0)</f>
        <v>60</v>
      </c>
    </row>
    <row r="5588" spans="1:27" hidden="1" x14ac:dyDescent="0.25">
      <c r="A5588" s="245">
        <v>45993</v>
      </c>
      <c r="B5588" s="248">
        <v>4180763775</v>
      </c>
      <c r="C5588" s="151" t="s">
        <v>7767</v>
      </c>
      <c r="D5588" s="245">
        <v>46002</v>
      </c>
      <c r="E5588" s="246"/>
      <c r="F5588" s="244"/>
      <c r="G5588" s="33" t="s">
        <v>8672</v>
      </c>
      <c r="H5588" s="246"/>
      <c r="I5588" s="248" t="s">
        <v>8671</v>
      </c>
      <c r="J5588" s="248" t="s">
        <v>1771</v>
      </c>
      <c r="K5588" s="335" t="s">
        <v>7821</v>
      </c>
      <c r="L5588" s="21" t="str">
        <f>VLOOKUP($K5588,TONG_SL!$A:$D,2,0)</f>
        <v>Giò sụn gà 250g</v>
      </c>
      <c r="N5588" s="21" t="str">
        <f t="shared" si="559"/>
        <v>K-C6</v>
      </c>
      <c r="Q5588" s="21" t="str">
        <f>VLOOKUP(K5588,TONG_SL!$A:$D,3,0)</f>
        <v>Túi</v>
      </c>
      <c r="R5588" s="224">
        <v>10</v>
      </c>
      <c r="S5588" s="263"/>
      <c r="T5588" s="263">
        <f>VLOOKUP(VLOOKUP(G5588,Ma_KH!$A:$R,18,0)&amp;K5588,Gia_MB!$A:$F,6,0)</f>
        <v>50400</v>
      </c>
      <c r="U5588" s="264">
        <f t="shared" si="560"/>
        <v>504000</v>
      </c>
      <c r="V5588" s="263"/>
      <c r="W5588" s="265">
        <f t="shared" si="561"/>
        <v>0</v>
      </c>
      <c r="X5588" s="266" t="str">
        <f t="shared" si="562"/>
        <v>8</v>
      </c>
      <c r="Y5588" s="263"/>
      <c r="Z5588" s="264">
        <f t="shared" si="563"/>
        <v>40320</v>
      </c>
      <c r="AA5588" s="267" t="str">
        <f>VLOOKUP(G5588,Ma_KH!$A:$R,14,0)</f>
        <v>60</v>
      </c>
    </row>
    <row r="5589" spans="1:27" hidden="1" x14ac:dyDescent="0.25">
      <c r="A5589" s="245">
        <v>45993</v>
      </c>
      <c r="B5589" s="248">
        <v>4180763775</v>
      </c>
      <c r="C5589" s="151" t="s">
        <v>7767</v>
      </c>
      <c r="D5589" s="245">
        <v>46002</v>
      </c>
      <c r="E5589" s="246"/>
      <c r="F5589" s="244"/>
      <c r="G5589" s="33" t="s">
        <v>8672</v>
      </c>
      <c r="H5589" s="246"/>
      <c r="I5589" s="248" t="s">
        <v>8671</v>
      </c>
      <c r="J5589" s="248" t="s">
        <v>1771</v>
      </c>
      <c r="K5589" s="335" t="s">
        <v>7153</v>
      </c>
      <c r="L5589" s="21" t="str">
        <f>VLOOKUP($K5589,TONG_SL!$A:$D,2,0)</f>
        <v>Tai heo muối 200g</v>
      </c>
      <c r="N5589" s="21" t="str">
        <f t="shared" si="559"/>
        <v>K-C6</v>
      </c>
      <c r="Q5589" s="21" t="str">
        <f>VLOOKUP(K5589,TONG_SL!$A:$D,3,0)</f>
        <v>Túi</v>
      </c>
      <c r="R5589" s="224">
        <v>9</v>
      </c>
      <c r="S5589" s="263"/>
      <c r="T5589" s="263">
        <f>VLOOKUP(VLOOKUP(G5589,Ma_KH!$A:$R,18,0)&amp;K5589,Gia_MB!$A:$F,6,0)</f>
        <v>55595</v>
      </c>
      <c r="U5589" s="264">
        <f t="shared" si="560"/>
        <v>500355</v>
      </c>
      <c r="V5589" s="263"/>
      <c r="W5589" s="265">
        <f t="shared" si="561"/>
        <v>0</v>
      </c>
      <c r="X5589" s="266" t="str">
        <f t="shared" si="562"/>
        <v>8</v>
      </c>
      <c r="Y5589" s="263"/>
      <c r="Z5589" s="264">
        <f t="shared" si="563"/>
        <v>40028.400000000001</v>
      </c>
      <c r="AA5589" s="267" t="str">
        <f>VLOOKUP(G5589,Ma_KH!$A:$R,14,0)</f>
        <v>60</v>
      </c>
    </row>
    <row r="5590" spans="1:27" hidden="1" x14ac:dyDescent="0.25">
      <c r="A5590" s="245">
        <v>45993</v>
      </c>
      <c r="B5590" s="248">
        <v>4180764166</v>
      </c>
      <c r="C5590" s="151" t="s">
        <v>7767</v>
      </c>
      <c r="D5590" s="245">
        <v>46002</v>
      </c>
      <c r="E5590" s="246"/>
      <c r="F5590" s="244"/>
      <c r="G5590" s="33" t="s">
        <v>8672</v>
      </c>
      <c r="H5590" s="246"/>
      <c r="I5590" s="248" t="s">
        <v>8673</v>
      </c>
      <c r="J5590" s="248" t="s">
        <v>1771</v>
      </c>
      <c r="K5590" s="335" t="s">
        <v>32</v>
      </c>
      <c r="L5590" s="21" t="str">
        <f>VLOOKUP($K5590,TONG_SL!$A:$D,2,0)</f>
        <v>Giò Tai Lưỡi Xào 250g</v>
      </c>
      <c r="N5590" s="21" t="str">
        <f t="shared" si="559"/>
        <v>K-C6</v>
      </c>
      <c r="Q5590" s="21" t="str">
        <f>VLOOKUP(K5590,TONG_SL!$A:$D,3,0)</f>
        <v>Túi</v>
      </c>
      <c r="R5590" s="224">
        <v>7</v>
      </c>
      <c r="S5590" s="263"/>
      <c r="T5590" s="263">
        <f>VLOOKUP(VLOOKUP(G5590,Ma_KH!$A:$R,18,0)&amp;K5590,Gia_MB!$A:$F,6,0)</f>
        <v>50182</v>
      </c>
      <c r="U5590" s="264">
        <f t="shared" si="560"/>
        <v>351274</v>
      </c>
      <c r="V5590" s="263"/>
      <c r="W5590" s="265">
        <f t="shared" si="561"/>
        <v>0</v>
      </c>
      <c r="X5590" s="266" t="str">
        <f t="shared" si="562"/>
        <v>8</v>
      </c>
      <c r="Y5590" s="263"/>
      <c r="Z5590" s="264">
        <f t="shared" si="563"/>
        <v>28101.920000000002</v>
      </c>
      <c r="AA5590" s="267" t="str">
        <f>VLOOKUP(G5590,Ma_KH!$A:$R,14,0)</f>
        <v>60</v>
      </c>
    </row>
    <row r="5591" spans="1:27" hidden="1" x14ac:dyDescent="0.25">
      <c r="A5591" s="245">
        <v>45993</v>
      </c>
      <c r="B5591" s="248">
        <v>4180764166</v>
      </c>
      <c r="C5591" s="151" t="s">
        <v>7767</v>
      </c>
      <c r="D5591" s="245">
        <v>46002</v>
      </c>
      <c r="E5591" s="246"/>
      <c r="F5591" s="244"/>
      <c r="G5591" s="33" t="s">
        <v>8672</v>
      </c>
      <c r="H5591" s="246"/>
      <c r="I5591" s="248" t="s">
        <v>8673</v>
      </c>
      <c r="J5591" s="248" t="s">
        <v>1771</v>
      </c>
      <c r="K5591" s="335" t="s">
        <v>7153</v>
      </c>
      <c r="L5591" s="21" t="str">
        <f>VLOOKUP($K5591,TONG_SL!$A:$D,2,0)</f>
        <v>Tai heo muối 200g</v>
      </c>
      <c r="N5591" s="21" t="str">
        <f t="shared" si="559"/>
        <v>K-C6</v>
      </c>
      <c r="Q5591" s="21" t="str">
        <f>VLOOKUP(K5591,TONG_SL!$A:$D,3,0)</f>
        <v>Túi</v>
      </c>
      <c r="R5591" s="224">
        <v>6</v>
      </c>
      <c r="S5591" s="263"/>
      <c r="T5591" s="263">
        <f>VLOOKUP(VLOOKUP(G5591,Ma_KH!$A:$R,18,0)&amp;K5591,Gia_MB!$A:$F,6,0)</f>
        <v>55595</v>
      </c>
      <c r="U5591" s="264">
        <f t="shared" si="560"/>
        <v>333570</v>
      </c>
      <c r="V5591" s="263"/>
      <c r="W5591" s="265">
        <f t="shared" si="561"/>
        <v>0</v>
      </c>
      <c r="X5591" s="266" t="str">
        <f t="shared" si="562"/>
        <v>8</v>
      </c>
      <c r="Y5591" s="263"/>
      <c r="Z5591" s="264">
        <f t="shared" si="563"/>
        <v>26685.600000000002</v>
      </c>
      <c r="AA5591" s="267" t="str">
        <f>VLOOKUP(G5591,Ma_KH!$A:$R,14,0)</f>
        <v>60</v>
      </c>
    </row>
    <row r="5592" spans="1:27" hidden="1" x14ac:dyDescent="0.25">
      <c r="A5592" s="245">
        <v>45993</v>
      </c>
      <c r="B5592" s="248">
        <v>4180764166</v>
      </c>
      <c r="C5592" s="151" t="s">
        <v>7767</v>
      </c>
      <c r="D5592" s="245">
        <v>46002</v>
      </c>
      <c r="E5592" s="246"/>
      <c r="F5592" s="244"/>
      <c r="G5592" s="33" t="s">
        <v>8672</v>
      </c>
      <c r="H5592" s="246"/>
      <c r="I5592" s="248" t="s">
        <v>8673</v>
      </c>
      <c r="J5592" s="248" t="s">
        <v>1771</v>
      </c>
      <c r="K5592" s="335" t="s">
        <v>48</v>
      </c>
      <c r="L5592" s="21" t="str">
        <f>VLOOKUP($K5592,TONG_SL!$A:$D,2,0)</f>
        <v>Mọc Nấm Hương 250g</v>
      </c>
      <c r="N5592" s="21" t="str">
        <f t="shared" si="559"/>
        <v>K-C6</v>
      </c>
      <c r="Q5592" s="21" t="str">
        <f>VLOOKUP(K5592,TONG_SL!$A:$D,3,0)</f>
        <v>Túi</v>
      </c>
      <c r="R5592" s="224">
        <v>10</v>
      </c>
      <c r="S5592" s="263"/>
      <c r="T5592" s="263">
        <f>VLOOKUP(VLOOKUP(G5592,Ma_KH!$A:$R,18,0)&amp;K5592,Gia_MB!$A:$F,6,0)</f>
        <v>46000</v>
      </c>
      <c r="U5592" s="264">
        <f t="shared" si="560"/>
        <v>460000</v>
      </c>
      <c r="V5592" s="263"/>
      <c r="W5592" s="265">
        <f t="shared" si="561"/>
        <v>0</v>
      </c>
      <c r="X5592" s="266" t="str">
        <f t="shared" si="562"/>
        <v>8</v>
      </c>
      <c r="Y5592" s="263"/>
      <c r="Z5592" s="264">
        <f t="shared" si="563"/>
        <v>36800</v>
      </c>
      <c r="AA5592" s="267" t="str">
        <f>VLOOKUP(G5592,Ma_KH!$A:$R,14,0)</f>
        <v>60</v>
      </c>
    </row>
    <row r="5593" spans="1:27" hidden="1" x14ac:dyDescent="0.25">
      <c r="A5593" s="245">
        <v>45993</v>
      </c>
      <c r="B5593" s="248">
        <v>4180764166</v>
      </c>
      <c r="C5593" s="151" t="s">
        <v>7767</v>
      </c>
      <c r="D5593" s="245">
        <v>46002</v>
      </c>
      <c r="E5593" s="246"/>
      <c r="F5593" s="244"/>
      <c r="G5593" s="33" t="s">
        <v>8672</v>
      </c>
      <c r="H5593" s="246"/>
      <c r="I5593" s="248" t="s">
        <v>8673</v>
      </c>
      <c r="J5593" s="248" t="s">
        <v>1771</v>
      </c>
      <c r="K5593" s="335" t="s">
        <v>7187</v>
      </c>
      <c r="L5593" s="21" t="str">
        <f>VLOOKUP($K5593,TONG_SL!$A:$D,2,0)</f>
        <v>Chân giò heo muối 300g</v>
      </c>
      <c r="N5593" s="21" t="str">
        <f t="shared" si="559"/>
        <v>K-C6</v>
      </c>
      <c r="Q5593" s="21" t="str">
        <f>VLOOKUP(K5593,TONG_SL!$A:$D,3,0)</f>
        <v>Túi</v>
      </c>
      <c r="R5593" s="224">
        <v>17</v>
      </c>
      <c r="S5593" s="263"/>
      <c r="T5593" s="263">
        <f>VLOOKUP(VLOOKUP(G5593,Ma_KH!$A:$R,18,0)&amp;K5593,Gia_MB!$A:$F,6,0)</f>
        <v>73431</v>
      </c>
      <c r="U5593" s="264">
        <f t="shared" si="560"/>
        <v>1248327</v>
      </c>
      <c r="V5593" s="263"/>
      <c r="W5593" s="265">
        <f t="shared" si="561"/>
        <v>0</v>
      </c>
      <c r="X5593" s="266" t="str">
        <f t="shared" si="562"/>
        <v>8</v>
      </c>
      <c r="Y5593" s="263"/>
      <c r="Z5593" s="264">
        <f t="shared" si="563"/>
        <v>99866.16</v>
      </c>
      <c r="AA5593" s="267" t="str">
        <f>VLOOKUP(G5593,Ma_KH!$A:$R,14,0)</f>
        <v>60</v>
      </c>
    </row>
    <row r="5594" spans="1:27" hidden="1" x14ac:dyDescent="0.25">
      <c r="A5594" s="245">
        <v>45993</v>
      </c>
      <c r="B5594" s="248">
        <v>4180764166</v>
      </c>
      <c r="C5594" s="151" t="s">
        <v>7767</v>
      </c>
      <c r="D5594" s="245">
        <v>46002</v>
      </c>
      <c r="E5594" s="246"/>
      <c r="F5594" s="244"/>
      <c r="G5594" s="33" t="s">
        <v>8672</v>
      </c>
      <c r="H5594" s="246"/>
      <c r="I5594" s="248" t="s">
        <v>8673</v>
      </c>
      <c r="J5594" s="248" t="s">
        <v>1771</v>
      </c>
      <c r="K5594" s="335" t="s">
        <v>7775</v>
      </c>
      <c r="L5594" s="21" t="str">
        <f>VLOOKUP($K5594,TONG_SL!$A:$D,2,0)</f>
        <v>Chả nướng 300g</v>
      </c>
      <c r="N5594" s="21" t="str">
        <f t="shared" si="559"/>
        <v>K-C6</v>
      </c>
      <c r="Q5594" s="21" t="str">
        <f>VLOOKUP(K5594,TONG_SL!$A:$D,3,0)</f>
        <v>Túi</v>
      </c>
      <c r="R5594" s="224">
        <v>6</v>
      </c>
      <c r="S5594" s="263"/>
      <c r="T5594" s="263">
        <f>VLOOKUP(VLOOKUP(G5594,Ma_KH!$A:$R,18,0)&amp;K5594,Gia_MB!$A:$F,6,0)</f>
        <v>70950</v>
      </c>
      <c r="U5594" s="264">
        <f t="shared" si="560"/>
        <v>425700</v>
      </c>
      <c r="V5594" s="263"/>
      <c r="W5594" s="265">
        <f t="shared" si="561"/>
        <v>0</v>
      </c>
      <c r="X5594" s="266" t="str">
        <f t="shared" si="562"/>
        <v>8</v>
      </c>
      <c r="Y5594" s="263"/>
      <c r="Z5594" s="264">
        <f t="shared" si="563"/>
        <v>34056</v>
      </c>
      <c r="AA5594" s="267" t="str">
        <f>VLOOKUP(G5594,Ma_KH!$A:$R,14,0)</f>
        <v>60</v>
      </c>
    </row>
    <row r="5595" spans="1:27" hidden="1" x14ac:dyDescent="0.25">
      <c r="A5595" s="245">
        <v>45993</v>
      </c>
      <c r="B5595" s="248">
        <v>4180764166</v>
      </c>
      <c r="C5595" s="151" t="s">
        <v>7767</v>
      </c>
      <c r="D5595" s="245">
        <v>46002</v>
      </c>
      <c r="E5595" s="246"/>
      <c r="F5595" s="244"/>
      <c r="G5595" s="33" t="s">
        <v>8672</v>
      </c>
      <c r="H5595" s="246"/>
      <c r="I5595" s="248" t="s">
        <v>8673</v>
      </c>
      <c r="J5595" s="248" t="s">
        <v>1771</v>
      </c>
      <c r="K5595" s="335" t="s">
        <v>30</v>
      </c>
      <c r="L5595" s="21" t="str">
        <f>VLOOKUP($K5595,TONG_SL!$A:$D,2,0)</f>
        <v>Gà muối 500g</v>
      </c>
      <c r="N5595" s="21" t="str">
        <f t="shared" si="559"/>
        <v>K-C6</v>
      </c>
      <c r="Q5595" s="21" t="str">
        <f>VLOOKUP(K5595,TONG_SL!$A:$D,3,0)</f>
        <v>Túi</v>
      </c>
      <c r="R5595" s="224">
        <v>10</v>
      </c>
      <c r="S5595" s="220"/>
      <c r="T5595" s="220">
        <f>VLOOKUP(VLOOKUP(G5595,Ma_KH!$A:$R,18,0)&amp;K5595,Gia_MB!$A:$F,6,0)</f>
        <v>111058</v>
      </c>
      <c r="U5595" s="254">
        <f t="shared" ref="U5595:U5626" si="564">T5595*R5595</f>
        <v>1110580</v>
      </c>
      <c r="V5595" s="220"/>
      <c r="W5595" s="222">
        <f t="shared" ref="W5595:W5626" si="565">U5595*V5595</f>
        <v>0</v>
      </c>
      <c r="X5595" s="223" t="str">
        <f t="shared" ref="X5595:X5626" si="566">IF(B5595&lt;&gt;"","8","0")</f>
        <v>8</v>
      </c>
      <c r="Y5595" s="220"/>
      <c r="Z5595" s="254">
        <f t="shared" ref="Z5595:Z5626" si="567">U5595*X5595%</f>
        <v>88846.400000000009</v>
      </c>
      <c r="AA5595" s="5" t="str">
        <f>VLOOKUP(G5595,Ma_KH!$A:$R,14,0)</f>
        <v>60</v>
      </c>
    </row>
    <row r="5596" spans="1:27" hidden="1" x14ac:dyDescent="0.25">
      <c r="A5596" s="245">
        <v>45993</v>
      </c>
      <c r="B5596" s="248">
        <v>4180764166</v>
      </c>
      <c r="C5596" s="151" t="s">
        <v>7767</v>
      </c>
      <c r="D5596" s="245">
        <v>46002</v>
      </c>
      <c r="E5596" s="246"/>
      <c r="F5596" s="244"/>
      <c r="G5596" s="33" t="s">
        <v>8672</v>
      </c>
      <c r="H5596" s="246"/>
      <c r="I5596" s="248" t="s">
        <v>8673</v>
      </c>
      <c r="J5596" s="248" t="s">
        <v>1771</v>
      </c>
      <c r="K5596" s="335" t="s">
        <v>7154</v>
      </c>
      <c r="L5596" s="21" t="str">
        <f>VLOOKUP($K5596,TONG_SL!$A:$D,2,0)</f>
        <v>Chả cốm 300g</v>
      </c>
      <c r="N5596" s="21" t="str">
        <f t="shared" si="559"/>
        <v>K-C6</v>
      </c>
      <c r="Q5596" s="21" t="str">
        <f>VLOOKUP(K5596,TONG_SL!$A:$D,3,0)</f>
        <v>Túi</v>
      </c>
      <c r="R5596" s="224">
        <v>5</v>
      </c>
      <c r="S5596" s="220"/>
      <c r="T5596" s="220">
        <f>VLOOKUP(VLOOKUP(G5596,Ma_KH!$A:$R,18,0)&amp;K5596,Gia_MB!$A:$F,6,0)</f>
        <v>74250</v>
      </c>
      <c r="U5596" s="254">
        <f t="shared" si="564"/>
        <v>371250</v>
      </c>
      <c r="V5596" s="220"/>
      <c r="W5596" s="222">
        <f t="shared" si="565"/>
        <v>0</v>
      </c>
      <c r="X5596" s="223" t="str">
        <f t="shared" si="566"/>
        <v>8</v>
      </c>
      <c r="Y5596" s="220"/>
      <c r="Z5596" s="254">
        <f t="shared" si="567"/>
        <v>29700</v>
      </c>
      <c r="AA5596" s="5" t="str">
        <f>VLOOKUP(G5596,Ma_KH!$A:$R,14,0)</f>
        <v>60</v>
      </c>
    </row>
    <row r="5597" spans="1:27" hidden="1" x14ac:dyDescent="0.25">
      <c r="A5597" s="245">
        <v>45994</v>
      </c>
      <c r="B5597" s="248">
        <v>4180865942</v>
      </c>
      <c r="C5597" s="151" t="s">
        <v>7767</v>
      </c>
      <c r="D5597" s="245">
        <v>46002</v>
      </c>
      <c r="E5597" s="246"/>
      <c r="F5597" s="244"/>
      <c r="G5597" s="33" t="s">
        <v>7814</v>
      </c>
      <c r="H5597" s="246"/>
      <c r="I5597" s="248" t="s">
        <v>8674</v>
      </c>
      <c r="J5597" s="248" t="s">
        <v>1771</v>
      </c>
      <c r="K5597" s="335" t="s">
        <v>32</v>
      </c>
      <c r="L5597" s="21" t="str">
        <f>VLOOKUP($K5597,TONG_SL!$A:$D,2,0)</f>
        <v>Giò Tai Lưỡi Xào 250g</v>
      </c>
      <c r="N5597" s="21" t="str">
        <f t="shared" si="559"/>
        <v>K-C6</v>
      </c>
      <c r="Q5597" s="21" t="str">
        <f>VLOOKUP(K5597,TONG_SL!$A:$D,3,0)</f>
        <v>Túi</v>
      </c>
      <c r="R5597" s="224">
        <v>9</v>
      </c>
      <c r="S5597" s="220"/>
      <c r="T5597" s="220">
        <f>VLOOKUP(VLOOKUP(G5597,Ma_KH!$A:$R,18,0)&amp;K5597,Gia_MB!$A:$F,6,0)</f>
        <v>50182</v>
      </c>
      <c r="U5597" s="254">
        <f t="shared" si="564"/>
        <v>451638</v>
      </c>
      <c r="V5597" s="220"/>
      <c r="W5597" s="222">
        <f t="shared" si="565"/>
        <v>0</v>
      </c>
      <c r="X5597" s="223" t="str">
        <f t="shared" si="566"/>
        <v>8</v>
      </c>
      <c r="Y5597" s="220"/>
      <c r="Z5597" s="254">
        <f t="shared" si="567"/>
        <v>36131.040000000001</v>
      </c>
      <c r="AA5597" s="5">
        <f>VLOOKUP(G5597,Ma_KH!$A:$R,14,0)</f>
        <v>60</v>
      </c>
    </row>
    <row r="5598" spans="1:27" hidden="1" x14ac:dyDescent="0.25">
      <c r="A5598" s="245">
        <v>45994</v>
      </c>
      <c r="B5598" s="248">
        <v>4180865942</v>
      </c>
      <c r="C5598" s="151" t="s">
        <v>7767</v>
      </c>
      <c r="D5598" s="245">
        <v>46002</v>
      </c>
      <c r="E5598" s="246"/>
      <c r="F5598" s="244"/>
      <c r="G5598" s="33" t="s">
        <v>7814</v>
      </c>
      <c r="H5598" s="246"/>
      <c r="I5598" s="248" t="s">
        <v>8674</v>
      </c>
      <c r="J5598" s="248" t="s">
        <v>1771</v>
      </c>
      <c r="K5598" s="335" t="s">
        <v>7154</v>
      </c>
      <c r="L5598" s="21" t="str">
        <f>VLOOKUP($K5598,TONG_SL!$A:$D,2,0)</f>
        <v>Chả cốm 300g</v>
      </c>
      <c r="N5598" s="21" t="str">
        <f t="shared" si="559"/>
        <v>K-C6</v>
      </c>
      <c r="Q5598" s="21" t="str">
        <f>VLOOKUP(K5598,TONG_SL!$A:$D,3,0)</f>
        <v>Túi</v>
      </c>
      <c r="R5598" s="224">
        <v>3</v>
      </c>
      <c r="S5598" s="220"/>
      <c r="T5598" s="220">
        <f>VLOOKUP(VLOOKUP(G5598,Ma_KH!$A:$R,18,0)&amp;K5598,Gia_MB!$A:$F,6,0)</f>
        <v>74250</v>
      </c>
      <c r="U5598" s="254">
        <f t="shared" si="564"/>
        <v>222750</v>
      </c>
      <c r="V5598" s="220"/>
      <c r="W5598" s="222">
        <f t="shared" si="565"/>
        <v>0</v>
      </c>
      <c r="X5598" s="223" t="str">
        <f t="shared" si="566"/>
        <v>8</v>
      </c>
      <c r="Y5598" s="220"/>
      <c r="Z5598" s="254">
        <f t="shared" si="567"/>
        <v>17820</v>
      </c>
      <c r="AA5598" s="5">
        <f>VLOOKUP(G5598,Ma_KH!$A:$R,14,0)</f>
        <v>60</v>
      </c>
    </row>
    <row r="5599" spans="1:27" hidden="1" x14ac:dyDescent="0.25">
      <c r="A5599" s="245">
        <v>45994</v>
      </c>
      <c r="B5599" s="248">
        <v>4180865942</v>
      </c>
      <c r="C5599" s="151" t="s">
        <v>7767</v>
      </c>
      <c r="D5599" s="245">
        <v>46002</v>
      </c>
      <c r="E5599" s="246"/>
      <c r="F5599" s="244"/>
      <c r="G5599" s="33" t="s">
        <v>7814</v>
      </c>
      <c r="H5599" s="246"/>
      <c r="I5599" s="248" t="s">
        <v>8674</v>
      </c>
      <c r="J5599" s="248" t="s">
        <v>1771</v>
      </c>
      <c r="K5599" s="335" t="s">
        <v>7153</v>
      </c>
      <c r="L5599" s="21" t="str">
        <f>VLOOKUP($K5599,TONG_SL!$A:$D,2,0)</f>
        <v>Tai heo muối 200g</v>
      </c>
      <c r="N5599" s="21" t="str">
        <f t="shared" si="559"/>
        <v>K-C6</v>
      </c>
      <c r="Q5599" s="21" t="str">
        <f>VLOOKUP(K5599,TONG_SL!$A:$D,3,0)</f>
        <v>Túi</v>
      </c>
      <c r="R5599" s="224">
        <v>3</v>
      </c>
      <c r="S5599" s="220"/>
      <c r="T5599" s="220">
        <f>VLOOKUP(VLOOKUP(G5599,Ma_KH!$A:$R,18,0)&amp;K5599,Gia_MB!$A:$F,6,0)</f>
        <v>55595</v>
      </c>
      <c r="U5599" s="254">
        <f t="shared" si="564"/>
        <v>166785</v>
      </c>
      <c r="V5599" s="220"/>
      <c r="W5599" s="222">
        <f t="shared" si="565"/>
        <v>0</v>
      </c>
      <c r="X5599" s="223" t="str">
        <f t="shared" si="566"/>
        <v>8</v>
      </c>
      <c r="Y5599" s="220"/>
      <c r="Z5599" s="254">
        <f t="shared" si="567"/>
        <v>13342.800000000001</v>
      </c>
      <c r="AA5599" s="5">
        <f>VLOOKUP(G5599,Ma_KH!$A:$R,14,0)</f>
        <v>60</v>
      </c>
    </row>
    <row r="5600" spans="1:27" hidden="1" x14ac:dyDescent="0.25">
      <c r="A5600" s="245">
        <v>45994</v>
      </c>
      <c r="B5600" s="248">
        <v>4180865942</v>
      </c>
      <c r="C5600" s="151" t="s">
        <v>7767</v>
      </c>
      <c r="D5600" s="245">
        <v>46002</v>
      </c>
      <c r="E5600" s="246"/>
      <c r="F5600" s="244"/>
      <c r="G5600" s="33" t="s">
        <v>7814</v>
      </c>
      <c r="H5600" s="246"/>
      <c r="I5600" s="248" t="s">
        <v>8674</v>
      </c>
      <c r="J5600" s="248" t="s">
        <v>1771</v>
      </c>
      <c r="K5600" s="335" t="s">
        <v>30</v>
      </c>
      <c r="L5600" s="21" t="str">
        <f>VLOOKUP($K5600,TONG_SL!$A:$D,2,0)</f>
        <v>Gà muối 500g</v>
      </c>
      <c r="N5600" s="21" t="str">
        <f t="shared" si="559"/>
        <v>K-C6</v>
      </c>
      <c r="Q5600" s="21" t="str">
        <f>VLOOKUP(K5600,TONG_SL!$A:$D,3,0)</f>
        <v>Túi</v>
      </c>
      <c r="R5600" s="224">
        <v>10</v>
      </c>
      <c r="S5600" s="220"/>
      <c r="T5600" s="220">
        <f>VLOOKUP(VLOOKUP(G5600,Ma_KH!$A:$R,18,0)&amp;K5600,Gia_MB!$A:$F,6,0)</f>
        <v>111058</v>
      </c>
      <c r="U5600" s="254">
        <f t="shared" si="564"/>
        <v>1110580</v>
      </c>
      <c r="V5600" s="220"/>
      <c r="W5600" s="222">
        <f t="shared" si="565"/>
        <v>0</v>
      </c>
      <c r="X5600" s="223" t="str">
        <f t="shared" si="566"/>
        <v>8</v>
      </c>
      <c r="Y5600" s="220"/>
      <c r="Z5600" s="254">
        <f t="shared" si="567"/>
        <v>88846.400000000009</v>
      </c>
      <c r="AA5600" s="5">
        <f>VLOOKUP(G5600,Ma_KH!$A:$R,14,0)</f>
        <v>60</v>
      </c>
    </row>
    <row r="5601" spans="1:27" hidden="1" x14ac:dyDescent="0.25">
      <c r="A5601" s="245">
        <v>45994</v>
      </c>
      <c r="B5601" s="248">
        <v>4180865942</v>
      </c>
      <c r="C5601" s="151" t="s">
        <v>7767</v>
      </c>
      <c r="D5601" s="245">
        <v>46002</v>
      </c>
      <c r="E5601" s="246"/>
      <c r="F5601" s="244"/>
      <c r="G5601" s="33" t="s">
        <v>7814</v>
      </c>
      <c r="H5601" s="246"/>
      <c r="I5601" s="248" t="s">
        <v>8674</v>
      </c>
      <c r="J5601" s="248" t="s">
        <v>1771</v>
      </c>
      <c r="K5601" s="335" t="s">
        <v>7775</v>
      </c>
      <c r="L5601" s="21" t="str">
        <f>VLOOKUP($K5601,TONG_SL!$A:$D,2,0)</f>
        <v>Chả nướng 300g</v>
      </c>
      <c r="N5601" s="21" t="str">
        <f t="shared" si="559"/>
        <v>K-C6</v>
      </c>
      <c r="Q5601" s="21" t="str">
        <f>VLOOKUP(K5601,TONG_SL!$A:$D,3,0)</f>
        <v>Túi</v>
      </c>
      <c r="R5601" s="224">
        <v>6</v>
      </c>
      <c r="S5601" s="220"/>
      <c r="T5601" s="220">
        <f>VLOOKUP(VLOOKUP(G5601,Ma_KH!$A:$R,18,0)&amp;K5601,Gia_MB!$A:$F,6,0)</f>
        <v>70950</v>
      </c>
      <c r="U5601" s="254">
        <f t="shared" si="564"/>
        <v>425700</v>
      </c>
      <c r="V5601" s="220"/>
      <c r="W5601" s="222">
        <f t="shared" si="565"/>
        <v>0</v>
      </c>
      <c r="X5601" s="223" t="str">
        <f t="shared" si="566"/>
        <v>8</v>
      </c>
      <c r="Y5601" s="220"/>
      <c r="Z5601" s="254">
        <f t="shared" si="567"/>
        <v>34056</v>
      </c>
      <c r="AA5601" s="5">
        <f>VLOOKUP(G5601,Ma_KH!$A:$R,14,0)</f>
        <v>60</v>
      </c>
    </row>
    <row r="5602" spans="1:27" hidden="1" x14ac:dyDescent="0.25">
      <c r="A5602" s="245">
        <v>45994</v>
      </c>
      <c r="B5602" s="248">
        <v>4180865936</v>
      </c>
      <c r="C5602" s="151" t="s">
        <v>7767</v>
      </c>
      <c r="D5602" s="245">
        <v>46002</v>
      </c>
      <c r="E5602" s="246"/>
      <c r="F5602" s="244"/>
      <c r="G5602" s="33" t="s">
        <v>7814</v>
      </c>
      <c r="H5602" s="246"/>
      <c r="I5602" s="248" t="s">
        <v>8675</v>
      </c>
      <c r="J5602" s="248" t="s">
        <v>1771</v>
      </c>
      <c r="K5602" s="335" t="s">
        <v>48</v>
      </c>
      <c r="L5602" s="21" t="str">
        <f>VLOOKUP($K5602,TONG_SL!$A:$D,2,0)</f>
        <v>Mọc Nấm Hương 250g</v>
      </c>
      <c r="N5602" s="21" t="str">
        <f t="shared" si="559"/>
        <v>K-C6</v>
      </c>
      <c r="Q5602" s="21" t="str">
        <f>VLOOKUP(K5602,TONG_SL!$A:$D,3,0)</f>
        <v>Túi</v>
      </c>
      <c r="R5602" s="224">
        <v>6</v>
      </c>
      <c r="S5602" s="220"/>
      <c r="T5602" s="220">
        <f>VLOOKUP(VLOOKUP(G5602,Ma_KH!$A:$R,18,0)&amp;K5602,Gia_MB!$A:$F,6,0)</f>
        <v>46000</v>
      </c>
      <c r="U5602" s="254">
        <f t="shared" si="564"/>
        <v>276000</v>
      </c>
      <c r="V5602" s="220"/>
      <c r="W5602" s="222">
        <f t="shared" si="565"/>
        <v>0</v>
      </c>
      <c r="X5602" s="223" t="str">
        <f t="shared" si="566"/>
        <v>8</v>
      </c>
      <c r="Y5602" s="220"/>
      <c r="Z5602" s="254">
        <f t="shared" si="567"/>
        <v>22080</v>
      </c>
      <c r="AA5602" s="5">
        <f>VLOOKUP(G5602,Ma_KH!$A:$R,14,0)</f>
        <v>60</v>
      </c>
    </row>
    <row r="5603" spans="1:27" hidden="1" x14ac:dyDescent="0.25">
      <c r="A5603" s="245">
        <v>45994</v>
      </c>
      <c r="B5603" s="248">
        <v>4180865936</v>
      </c>
      <c r="C5603" s="151" t="s">
        <v>7767</v>
      </c>
      <c r="D5603" s="245">
        <v>46002</v>
      </c>
      <c r="E5603" s="246"/>
      <c r="F5603" s="244"/>
      <c r="G5603" s="33" t="s">
        <v>7814</v>
      </c>
      <c r="H5603" s="246"/>
      <c r="I5603" s="248" t="s">
        <v>8675</v>
      </c>
      <c r="J5603" s="248" t="s">
        <v>1771</v>
      </c>
      <c r="K5603" s="335" t="s">
        <v>7187</v>
      </c>
      <c r="L5603" s="21" t="str">
        <f>VLOOKUP($K5603,TONG_SL!$A:$D,2,0)</f>
        <v>Chân giò heo muối 300g</v>
      </c>
      <c r="N5603" s="21" t="str">
        <f t="shared" si="559"/>
        <v>K-C6</v>
      </c>
      <c r="Q5603" s="21" t="str">
        <f>VLOOKUP(K5603,TONG_SL!$A:$D,3,0)</f>
        <v>Túi</v>
      </c>
      <c r="R5603" s="224">
        <v>3</v>
      </c>
      <c r="S5603" s="220"/>
      <c r="T5603" s="220">
        <f>VLOOKUP(VLOOKUP(G5603,Ma_KH!$A:$R,18,0)&amp;K5603,Gia_MB!$A:$F,6,0)</f>
        <v>73431</v>
      </c>
      <c r="U5603" s="254">
        <f t="shared" si="564"/>
        <v>220293</v>
      </c>
      <c r="V5603" s="220"/>
      <c r="W5603" s="222">
        <f t="shared" si="565"/>
        <v>0</v>
      </c>
      <c r="X5603" s="223" t="str">
        <f t="shared" si="566"/>
        <v>8</v>
      </c>
      <c r="Y5603" s="220"/>
      <c r="Z5603" s="254">
        <f t="shared" si="567"/>
        <v>17623.439999999999</v>
      </c>
      <c r="AA5603" s="5">
        <f>VLOOKUP(G5603,Ma_KH!$A:$R,14,0)</f>
        <v>60</v>
      </c>
    </row>
    <row r="5604" spans="1:27" hidden="1" x14ac:dyDescent="0.25">
      <c r="A5604" s="245">
        <v>45994</v>
      </c>
      <c r="B5604" s="248">
        <v>4180865936</v>
      </c>
      <c r="C5604" s="151" t="s">
        <v>7767</v>
      </c>
      <c r="D5604" s="245">
        <v>46002</v>
      </c>
      <c r="E5604" s="246"/>
      <c r="F5604" s="244"/>
      <c r="G5604" s="33" t="s">
        <v>7814</v>
      </c>
      <c r="H5604" s="246"/>
      <c r="I5604" s="248" t="s">
        <v>8675</v>
      </c>
      <c r="J5604" s="248" t="s">
        <v>1771</v>
      </c>
      <c r="K5604" s="335" t="s">
        <v>7775</v>
      </c>
      <c r="L5604" s="21" t="str">
        <f>VLOOKUP($K5604,TONG_SL!$A:$D,2,0)</f>
        <v>Chả nướng 300g</v>
      </c>
      <c r="N5604" s="21" t="str">
        <f t="shared" si="559"/>
        <v>K-C6</v>
      </c>
      <c r="Q5604" s="21" t="str">
        <f>VLOOKUP(K5604,TONG_SL!$A:$D,3,0)</f>
        <v>Túi</v>
      </c>
      <c r="R5604" s="224">
        <v>9</v>
      </c>
      <c r="S5604" s="220"/>
      <c r="T5604" s="220">
        <f>VLOOKUP(VLOOKUP(G5604,Ma_KH!$A:$R,18,0)&amp;K5604,Gia_MB!$A:$F,6,0)</f>
        <v>70950</v>
      </c>
      <c r="U5604" s="254">
        <f t="shared" si="564"/>
        <v>638550</v>
      </c>
      <c r="V5604" s="220"/>
      <c r="W5604" s="222">
        <f t="shared" si="565"/>
        <v>0</v>
      </c>
      <c r="X5604" s="223" t="str">
        <f t="shared" si="566"/>
        <v>8</v>
      </c>
      <c r="Y5604" s="220"/>
      <c r="Z5604" s="254">
        <f t="shared" si="567"/>
        <v>51084</v>
      </c>
      <c r="AA5604" s="5">
        <f>VLOOKUP(G5604,Ma_KH!$A:$R,14,0)</f>
        <v>60</v>
      </c>
    </row>
    <row r="5605" spans="1:27" hidden="1" x14ac:dyDescent="0.25">
      <c r="A5605" s="245">
        <v>45994</v>
      </c>
      <c r="B5605" s="248">
        <v>4180865936</v>
      </c>
      <c r="C5605" s="151" t="s">
        <v>7767</v>
      </c>
      <c r="D5605" s="245">
        <v>46002</v>
      </c>
      <c r="E5605" s="246"/>
      <c r="F5605" s="244"/>
      <c r="G5605" s="33" t="s">
        <v>7814</v>
      </c>
      <c r="H5605" s="246"/>
      <c r="I5605" s="248" t="s">
        <v>8675</v>
      </c>
      <c r="J5605" s="248" t="s">
        <v>1771</v>
      </c>
      <c r="K5605" s="335" t="s">
        <v>7153</v>
      </c>
      <c r="L5605" s="21" t="str">
        <f>VLOOKUP($K5605,TONG_SL!$A:$D,2,0)</f>
        <v>Tai heo muối 200g</v>
      </c>
      <c r="N5605" s="21" t="str">
        <f t="shared" si="559"/>
        <v>K-C6</v>
      </c>
      <c r="Q5605" s="21" t="str">
        <f>VLOOKUP(K5605,TONG_SL!$A:$D,3,0)</f>
        <v>Túi</v>
      </c>
      <c r="R5605" s="224">
        <v>8</v>
      </c>
      <c r="S5605" s="220"/>
      <c r="T5605" s="220">
        <f>VLOOKUP(VLOOKUP(G5605,Ma_KH!$A:$R,18,0)&amp;K5605,Gia_MB!$A:$F,6,0)</f>
        <v>55595</v>
      </c>
      <c r="U5605" s="254">
        <f t="shared" si="564"/>
        <v>444760</v>
      </c>
      <c r="V5605" s="220"/>
      <c r="W5605" s="222">
        <f t="shared" si="565"/>
        <v>0</v>
      </c>
      <c r="X5605" s="223" t="str">
        <f t="shared" si="566"/>
        <v>8</v>
      </c>
      <c r="Y5605" s="220"/>
      <c r="Z5605" s="254">
        <f t="shared" si="567"/>
        <v>35580.800000000003</v>
      </c>
      <c r="AA5605" s="5">
        <f>VLOOKUP(G5605,Ma_KH!$A:$R,14,0)</f>
        <v>60</v>
      </c>
    </row>
    <row r="5606" spans="1:27" hidden="1" x14ac:dyDescent="0.25">
      <c r="A5606" s="245">
        <v>45994</v>
      </c>
      <c r="B5606" s="248">
        <v>4180865936</v>
      </c>
      <c r="C5606" s="151" t="s">
        <v>7767</v>
      </c>
      <c r="D5606" s="245">
        <v>46002</v>
      </c>
      <c r="E5606" s="246"/>
      <c r="F5606" s="244"/>
      <c r="G5606" s="33" t="s">
        <v>7814</v>
      </c>
      <c r="H5606" s="246"/>
      <c r="I5606" s="248" t="s">
        <v>8675</v>
      </c>
      <c r="J5606" s="248" t="s">
        <v>1771</v>
      </c>
      <c r="K5606" s="335" t="s">
        <v>32</v>
      </c>
      <c r="L5606" s="21" t="str">
        <f>VLOOKUP($K5606,TONG_SL!$A:$D,2,0)</f>
        <v>Giò Tai Lưỡi Xào 250g</v>
      </c>
      <c r="N5606" s="21" t="str">
        <f t="shared" si="559"/>
        <v>K-C6</v>
      </c>
      <c r="Q5606" s="21" t="str">
        <f>VLOOKUP(K5606,TONG_SL!$A:$D,3,0)</f>
        <v>Túi</v>
      </c>
      <c r="R5606" s="224">
        <v>5</v>
      </c>
      <c r="S5606" s="220"/>
      <c r="T5606" s="220">
        <f>VLOOKUP(VLOOKUP(G5606,Ma_KH!$A:$R,18,0)&amp;K5606,Gia_MB!$A:$F,6,0)</f>
        <v>50182</v>
      </c>
      <c r="U5606" s="254">
        <f t="shared" si="564"/>
        <v>250910</v>
      </c>
      <c r="V5606" s="220"/>
      <c r="W5606" s="222">
        <f t="shared" si="565"/>
        <v>0</v>
      </c>
      <c r="X5606" s="223" t="str">
        <f t="shared" si="566"/>
        <v>8</v>
      </c>
      <c r="Y5606" s="220"/>
      <c r="Z5606" s="254">
        <f t="shared" si="567"/>
        <v>20072.8</v>
      </c>
      <c r="AA5606" s="5">
        <f>VLOOKUP(G5606,Ma_KH!$A:$R,14,0)</f>
        <v>60</v>
      </c>
    </row>
    <row r="5607" spans="1:27" hidden="1" x14ac:dyDescent="0.25">
      <c r="A5607" s="245">
        <v>45994</v>
      </c>
      <c r="B5607" s="248">
        <v>4180865936</v>
      </c>
      <c r="C5607" s="151" t="s">
        <v>7767</v>
      </c>
      <c r="D5607" s="245">
        <v>46002</v>
      </c>
      <c r="E5607" s="246"/>
      <c r="F5607" s="244"/>
      <c r="G5607" s="33" t="s">
        <v>7814</v>
      </c>
      <c r="H5607" s="246"/>
      <c r="I5607" s="248" t="s">
        <v>8675</v>
      </c>
      <c r="J5607" s="248" t="s">
        <v>1771</v>
      </c>
      <c r="K5607" s="335" t="s">
        <v>7197</v>
      </c>
      <c r="L5607" s="21" t="str">
        <f>VLOOKUP($K5607,TONG_SL!$A:$D,2,0)</f>
        <v>Gà muối 500g</v>
      </c>
      <c r="N5607" s="21" t="str">
        <f t="shared" si="559"/>
        <v>K-C6</v>
      </c>
      <c r="Q5607" s="21" t="str">
        <f>VLOOKUP(K5607,TONG_SL!$A:$D,3,0)</f>
        <v>Túi</v>
      </c>
      <c r="R5607" s="224">
        <v>9</v>
      </c>
      <c r="S5607" s="220"/>
      <c r="T5607" s="220">
        <f>VLOOKUP(VLOOKUP(G5607,Ma_KH!$A:$R,18,0)&amp;K5607,Gia_MB!$A:$F,6,0)</f>
        <v>111058</v>
      </c>
      <c r="U5607" s="254">
        <f t="shared" si="564"/>
        <v>999522</v>
      </c>
      <c r="V5607" s="220"/>
      <c r="W5607" s="222">
        <f t="shared" si="565"/>
        <v>0</v>
      </c>
      <c r="X5607" s="223" t="str">
        <f t="shared" si="566"/>
        <v>8</v>
      </c>
      <c r="Y5607" s="220"/>
      <c r="Z5607" s="254">
        <f t="shared" si="567"/>
        <v>79961.759999999995</v>
      </c>
      <c r="AA5607" s="5">
        <f>VLOOKUP(G5607,Ma_KH!$A:$R,14,0)</f>
        <v>60</v>
      </c>
    </row>
    <row r="5608" spans="1:27" hidden="1" x14ac:dyDescent="0.25">
      <c r="A5608" s="245">
        <v>45994</v>
      </c>
      <c r="B5608" s="248">
        <v>4180866062</v>
      </c>
      <c r="C5608" s="151" t="s">
        <v>7767</v>
      </c>
      <c r="D5608" s="245">
        <v>46002</v>
      </c>
      <c r="E5608" s="246"/>
      <c r="F5608" s="244"/>
      <c r="G5608" s="33" t="s">
        <v>7814</v>
      </c>
      <c r="H5608" s="246"/>
      <c r="I5608" s="248" t="s">
        <v>8676</v>
      </c>
      <c r="J5608" s="248" t="s">
        <v>1771</v>
      </c>
      <c r="K5608" s="335" t="s">
        <v>7187</v>
      </c>
      <c r="L5608" s="21" t="str">
        <f>VLOOKUP($K5608,TONG_SL!$A:$D,2,0)</f>
        <v>Chân giò heo muối 300g</v>
      </c>
      <c r="N5608" s="21" t="str">
        <f t="shared" si="559"/>
        <v>K-C6</v>
      </c>
      <c r="Q5608" s="21" t="str">
        <f>VLOOKUP(K5608,TONG_SL!$A:$D,3,0)</f>
        <v>Túi</v>
      </c>
      <c r="R5608" s="224">
        <v>9</v>
      </c>
      <c r="S5608" s="220"/>
      <c r="T5608" s="220">
        <f>VLOOKUP(VLOOKUP(G5608,Ma_KH!$A:$R,18,0)&amp;K5608,Gia_MB!$A:$F,6,0)</f>
        <v>73431</v>
      </c>
      <c r="U5608" s="254">
        <f t="shared" si="564"/>
        <v>660879</v>
      </c>
      <c r="V5608" s="220"/>
      <c r="W5608" s="222">
        <f t="shared" si="565"/>
        <v>0</v>
      </c>
      <c r="X5608" s="223" t="str">
        <f t="shared" si="566"/>
        <v>8</v>
      </c>
      <c r="Y5608" s="220"/>
      <c r="Z5608" s="254">
        <f t="shared" si="567"/>
        <v>52870.32</v>
      </c>
      <c r="AA5608" s="5">
        <f>VLOOKUP(G5608,Ma_KH!$A:$R,14,0)</f>
        <v>60</v>
      </c>
    </row>
    <row r="5609" spans="1:27" hidden="1" x14ac:dyDescent="0.25">
      <c r="A5609" s="245">
        <v>45994</v>
      </c>
      <c r="B5609" s="248">
        <v>4180866062</v>
      </c>
      <c r="C5609" s="151" t="s">
        <v>7767</v>
      </c>
      <c r="D5609" s="245">
        <v>46002</v>
      </c>
      <c r="E5609" s="246"/>
      <c r="F5609" s="244"/>
      <c r="G5609" s="33" t="s">
        <v>7814</v>
      </c>
      <c r="H5609" s="246"/>
      <c r="I5609" s="248" t="s">
        <v>8676</v>
      </c>
      <c r="J5609" s="248" t="s">
        <v>1771</v>
      </c>
      <c r="K5609" s="335" t="s">
        <v>7153</v>
      </c>
      <c r="L5609" s="21" t="str">
        <f>VLOOKUP($K5609,TONG_SL!$A:$D,2,0)</f>
        <v>Tai heo muối 200g</v>
      </c>
      <c r="N5609" s="21" t="str">
        <f t="shared" si="559"/>
        <v>K-C6</v>
      </c>
      <c r="Q5609" s="21" t="str">
        <f>VLOOKUP(K5609,TONG_SL!$A:$D,3,0)</f>
        <v>Túi</v>
      </c>
      <c r="R5609" s="224">
        <v>3</v>
      </c>
      <c r="S5609" s="220"/>
      <c r="T5609" s="220">
        <f>VLOOKUP(VLOOKUP(G5609,Ma_KH!$A:$R,18,0)&amp;K5609,Gia_MB!$A:$F,6,0)</f>
        <v>55595</v>
      </c>
      <c r="U5609" s="254">
        <f t="shared" si="564"/>
        <v>166785</v>
      </c>
      <c r="V5609" s="220"/>
      <c r="W5609" s="222">
        <f t="shared" si="565"/>
        <v>0</v>
      </c>
      <c r="X5609" s="223" t="str">
        <f t="shared" si="566"/>
        <v>8</v>
      </c>
      <c r="Y5609" s="220"/>
      <c r="Z5609" s="254">
        <f t="shared" si="567"/>
        <v>13342.800000000001</v>
      </c>
      <c r="AA5609" s="5">
        <f>VLOOKUP(G5609,Ma_KH!$A:$R,14,0)</f>
        <v>60</v>
      </c>
    </row>
    <row r="5610" spans="1:27" hidden="1" x14ac:dyDescent="0.25">
      <c r="A5610" s="245">
        <v>45994</v>
      </c>
      <c r="B5610" s="248">
        <v>4180866062</v>
      </c>
      <c r="C5610" s="151" t="s">
        <v>7767</v>
      </c>
      <c r="D5610" s="245">
        <v>46002</v>
      </c>
      <c r="E5610" s="246"/>
      <c r="F5610" s="244"/>
      <c r="G5610" s="33" t="s">
        <v>7814</v>
      </c>
      <c r="H5610" s="246"/>
      <c r="I5610" s="248" t="s">
        <v>8676</v>
      </c>
      <c r="J5610" s="248" t="s">
        <v>1771</v>
      </c>
      <c r="K5610" s="335" t="s">
        <v>48</v>
      </c>
      <c r="L5610" s="21" t="str">
        <f>VLOOKUP($K5610,TONG_SL!$A:$D,2,0)</f>
        <v>Mọc Nấm Hương 250g</v>
      </c>
      <c r="N5610" s="21" t="str">
        <f t="shared" si="559"/>
        <v>K-C6</v>
      </c>
      <c r="Q5610" s="21" t="str">
        <f>VLOOKUP(K5610,TONG_SL!$A:$D,3,0)</f>
        <v>Túi</v>
      </c>
      <c r="R5610" s="224">
        <v>6</v>
      </c>
      <c r="S5610" s="220"/>
      <c r="T5610" s="220">
        <f>VLOOKUP(VLOOKUP(G5610,Ma_KH!$A:$R,18,0)&amp;K5610,Gia_MB!$A:$F,6,0)</f>
        <v>46000</v>
      </c>
      <c r="U5610" s="254">
        <f t="shared" si="564"/>
        <v>276000</v>
      </c>
      <c r="V5610" s="220"/>
      <c r="W5610" s="222">
        <f t="shared" si="565"/>
        <v>0</v>
      </c>
      <c r="X5610" s="223" t="str">
        <f t="shared" si="566"/>
        <v>8</v>
      </c>
      <c r="Y5610" s="220"/>
      <c r="Z5610" s="254">
        <f t="shared" si="567"/>
        <v>22080</v>
      </c>
      <c r="AA5610" s="5">
        <f>VLOOKUP(G5610,Ma_KH!$A:$R,14,0)</f>
        <v>60</v>
      </c>
    </row>
    <row r="5611" spans="1:27" hidden="1" x14ac:dyDescent="0.25">
      <c r="A5611" s="245">
        <v>45994</v>
      </c>
      <c r="B5611" s="248">
        <v>4180866062</v>
      </c>
      <c r="C5611" s="151" t="s">
        <v>7767</v>
      </c>
      <c r="D5611" s="245">
        <v>46002</v>
      </c>
      <c r="E5611" s="246"/>
      <c r="F5611" s="244"/>
      <c r="G5611" s="33" t="s">
        <v>7814</v>
      </c>
      <c r="H5611" s="246"/>
      <c r="I5611" s="248" t="s">
        <v>8676</v>
      </c>
      <c r="J5611" s="248" t="s">
        <v>1771</v>
      </c>
      <c r="K5611" s="335" t="s">
        <v>32</v>
      </c>
      <c r="L5611" s="21" t="str">
        <f>VLOOKUP($K5611,TONG_SL!$A:$D,2,0)</f>
        <v>Giò Tai Lưỡi Xào 250g</v>
      </c>
      <c r="N5611" s="21" t="str">
        <f t="shared" si="559"/>
        <v>K-C6</v>
      </c>
      <c r="Q5611" s="21" t="str">
        <f>VLOOKUP(K5611,TONG_SL!$A:$D,3,0)</f>
        <v>Túi</v>
      </c>
      <c r="R5611" s="224">
        <v>6</v>
      </c>
      <c r="S5611" s="220"/>
      <c r="T5611" s="220">
        <f>VLOOKUP(VLOOKUP(G5611,Ma_KH!$A:$R,18,0)&amp;K5611,Gia_MB!$A:$F,6,0)</f>
        <v>50182</v>
      </c>
      <c r="U5611" s="254">
        <f t="shared" si="564"/>
        <v>301092</v>
      </c>
      <c r="V5611" s="220"/>
      <c r="W5611" s="222">
        <f t="shared" si="565"/>
        <v>0</v>
      </c>
      <c r="X5611" s="223" t="str">
        <f t="shared" si="566"/>
        <v>8</v>
      </c>
      <c r="Y5611" s="220"/>
      <c r="Z5611" s="254">
        <f t="shared" si="567"/>
        <v>24087.360000000001</v>
      </c>
      <c r="AA5611" s="5">
        <f>VLOOKUP(G5611,Ma_KH!$A:$R,14,0)</f>
        <v>60</v>
      </c>
    </row>
    <row r="5612" spans="1:27" hidden="1" x14ac:dyDescent="0.25">
      <c r="A5612" s="245">
        <v>45994</v>
      </c>
      <c r="B5612" s="248">
        <v>4180865797</v>
      </c>
      <c r="C5612" s="151" t="s">
        <v>7767</v>
      </c>
      <c r="D5612" s="245">
        <v>46002</v>
      </c>
      <c r="E5612" s="246"/>
      <c r="F5612" s="244"/>
      <c r="G5612" s="33" t="s">
        <v>8624</v>
      </c>
      <c r="H5612" s="246"/>
      <c r="I5612" s="248" t="s">
        <v>8677</v>
      </c>
      <c r="J5612" s="248" t="s">
        <v>1771</v>
      </c>
      <c r="K5612" s="335" t="s">
        <v>30</v>
      </c>
      <c r="L5612" s="21" t="str">
        <f>VLOOKUP($K5612,TONG_SL!$A:$D,2,0)</f>
        <v>Gà muối 500g</v>
      </c>
      <c r="N5612" s="21" t="str">
        <f t="shared" si="559"/>
        <v>K-C6</v>
      </c>
      <c r="Q5612" s="21" t="str">
        <f>VLOOKUP(K5612,TONG_SL!$A:$D,3,0)</f>
        <v>Túi</v>
      </c>
      <c r="R5612" s="224">
        <v>6</v>
      </c>
      <c r="S5612" s="220"/>
      <c r="T5612" s="220">
        <f>VLOOKUP(VLOOKUP(G5612,Ma_KH!$A:$R,18,0)&amp;K5612,Gia_MB!$A:$F,6,0)</f>
        <v>111058</v>
      </c>
      <c r="U5612" s="254">
        <f t="shared" si="564"/>
        <v>666348</v>
      </c>
      <c r="V5612" s="220"/>
      <c r="W5612" s="222">
        <f t="shared" si="565"/>
        <v>0</v>
      </c>
      <c r="X5612" s="223" t="str">
        <f t="shared" si="566"/>
        <v>8</v>
      </c>
      <c r="Y5612" s="220"/>
      <c r="Z5612" s="254">
        <f t="shared" si="567"/>
        <v>53307.840000000004</v>
      </c>
      <c r="AA5612" s="5">
        <f>VLOOKUP(G5612,Ma_KH!$A:$R,14,0)</f>
        <v>60</v>
      </c>
    </row>
    <row r="5613" spans="1:27" hidden="1" x14ac:dyDescent="0.25">
      <c r="A5613" s="245">
        <v>45994</v>
      </c>
      <c r="B5613" s="248">
        <v>4180865797</v>
      </c>
      <c r="C5613" s="151" t="s">
        <v>7767</v>
      </c>
      <c r="D5613" s="245">
        <v>46002</v>
      </c>
      <c r="E5613" s="246"/>
      <c r="F5613" s="244"/>
      <c r="G5613" s="33" t="s">
        <v>8624</v>
      </c>
      <c r="H5613" s="246"/>
      <c r="I5613" s="248" t="s">
        <v>8677</v>
      </c>
      <c r="J5613" s="248" t="s">
        <v>1771</v>
      </c>
      <c r="K5613" s="335" t="s">
        <v>7187</v>
      </c>
      <c r="L5613" s="21" t="str">
        <f>VLOOKUP($K5613,TONG_SL!$A:$D,2,0)</f>
        <v>Chân giò heo muối 300g</v>
      </c>
      <c r="N5613" s="21" t="str">
        <f t="shared" si="559"/>
        <v>K-C6</v>
      </c>
      <c r="Q5613" s="21" t="str">
        <f>VLOOKUP(K5613,TONG_SL!$A:$D,3,0)</f>
        <v>Túi</v>
      </c>
      <c r="R5613" s="224">
        <v>12</v>
      </c>
      <c r="S5613" s="220"/>
      <c r="T5613" s="220">
        <f>VLOOKUP(VLOOKUP(G5613,Ma_KH!$A:$R,18,0)&amp;K5613,Gia_MB!$A:$F,6,0)</f>
        <v>73431</v>
      </c>
      <c r="U5613" s="254">
        <f t="shared" si="564"/>
        <v>881172</v>
      </c>
      <c r="V5613" s="220"/>
      <c r="W5613" s="222">
        <f t="shared" si="565"/>
        <v>0</v>
      </c>
      <c r="X5613" s="223" t="str">
        <f t="shared" si="566"/>
        <v>8</v>
      </c>
      <c r="Y5613" s="220"/>
      <c r="Z5613" s="254">
        <f t="shared" si="567"/>
        <v>70493.759999999995</v>
      </c>
      <c r="AA5613" s="5">
        <f>VLOOKUP(G5613,Ma_KH!$A:$R,14,0)</f>
        <v>60</v>
      </c>
    </row>
    <row r="5614" spans="1:27" hidden="1" x14ac:dyDescent="0.25">
      <c r="A5614" s="245">
        <v>45994</v>
      </c>
      <c r="B5614" s="248">
        <v>4180865797</v>
      </c>
      <c r="C5614" s="151" t="s">
        <v>7767</v>
      </c>
      <c r="D5614" s="245">
        <v>46002</v>
      </c>
      <c r="E5614" s="246"/>
      <c r="F5614" s="244"/>
      <c r="G5614" s="33" t="s">
        <v>8624</v>
      </c>
      <c r="H5614" s="246"/>
      <c r="I5614" s="248" t="s">
        <v>8677</v>
      </c>
      <c r="J5614" s="248" t="s">
        <v>1771</v>
      </c>
      <c r="K5614" s="335" t="s">
        <v>48</v>
      </c>
      <c r="L5614" s="21" t="str">
        <f>VLOOKUP($K5614,TONG_SL!$A:$D,2,0)</f>
        <v>Mọc Nấm Hương 250g</v>
      </c>
      <c r="N5614" s="21" t="str">
        <f t="shared" si="559"/>
        <v>K-C6</v>
      </c>
      <c r="Q5614" s="21" t="str">
        <f>VLOOKUP(K5614,TONG_SL!$A:$D,3,0)</f>
        <v>Túi</v>
      </c>
      <c r="R5614" s="224">
        <v>9</v>
      </c>
      <c r="S5614" s="220"/>
      <c r="T5614" s="220">
        <f>VLOOKUP(VLOOKUP(G5614,Ma_KH!$A:$R,18,0)&amp;K5614,Gia_MB!$A:$F,6,0)</f>
        <v>46000</v>
      </c>
      <c r="U5614" s="254">
        <f t="shared" si="564"/>
        <v>414000</v>
      </c>
      <c r="V5614" s="220"/>
      <c r="W5614" s="222">
        <f t="shared" si="565"/>
        <v>0</v>
      </c>
      <c r="X5614" s="223" t="str">
        <f t="shared" si="566"/>
        <v>8</v>
      </c>
      <c r="Y5614" s="220"/>
      <c r="Z5614" s="254">
        <f t="shared" si="567"/>
        <v>33120</v>
      </c>
      <c r="AA5614" s="5">
        <f>VLOOKUP(G5614,Ma_KH!$A:$R,14,0)</f>
        <v>60</v>
      </c>
    </row>
    <row r="5615" spans="1:27" hidden="1" x14ac:dyDescent="0.25">
      <c r="A5615" s="245">
        <v>45994</v>
      </c>
      <c r="B5615" s="248">
        <v>4180865770</v>
      </c>
      <c r="C5615" s="151" t="s">
        <v>7767</v>
      </c>
      <c r="D5615" s="245">
        <v>46002</v>
      </c>
      <c r="E5615" s="246"/>
      <c r="F5615" s="244"/>
      <c r="G5615" s="33" t="s">
        <v>8624</v>
      </c>
      <c r="H5615" s="246"/>
      <c r="I5615" s="248" t="s">
        <v>8678</v>
      </c>
      <c r="J5615" s="248" t="s">
        <v>1771</v>
      </c>
      <c r="K5615" s="335" t="s">
        <v>7187</v>
      </c>
      <c r="L5615" s="21" t="str">
        <f>VLOOKUP($K5615,TONG_SL!$A:$D,2,0)</f>
        <v>Chân giò heo muối 300g</v>
      </c>
      <c r="N5615" s="21" t="str">
        <f t="shared" si="559"/>
        <v>K-C6</v>
      </c>
      <c r="Q5615" s="21" t="str">
        <f>VLOOKUP(K5615,TONG_SL!$A:$D,3,0)</f>
        <v>Túi</v>
      </c>
      <c r="R5615" s="224">
        <v>15</v>
      </c>
      <c r="S5615" s="220"/>
      <c r="T5615" s="220">
        <f>VLOOKUP(VLOOKUP(G5615,Ma_KH!$A:$R,18,0)&amp;K5615,Gia_MB!$A:$F,6,0)</f>
        <v>73431</v>
      </c>
      <c r="U5615" s="254">
        <f t="shared" si="564"/>
        <v>1101465</v>
      </c>
      <c r="V5615" s="220"/>
      <c r="W5615" s="222">
        <f t="shared" si="565"/>
        <v>0</v>
      </c>
      <c r="X5615" s="223" t="str">
        <f t="shared" si="566"/>
        <v>8</v>
      </c>
      <c r="Y5615" s="220"/>
      <c r="Z5615" s="254">
        <f t="shared" si="567"/>
        <v>88117.2</v>
      </c>
      <c r="AA5615" s="5">
        <f>VLOOKUP(G5615,Ma_KH!$A:$R,14,0)</f>
        <v>60</v>
      </c>
    </row>
    <row r="5616" spans="1:27" hidden="1" x14ac:dyDescent="0.25">
      <c r="A5616" s="245">
        <v>45994</v>
      </c>
      <c r="B5616" s="248">
        <v>4180865770</v>
      </c>
      <c r="C5616" s="151" t="s">
        <v>7767</v>
      </c>
      <c r="D5616" s="245">
        <v>46002</v>
      </c>
      <c r="E5616" s="246"/>
      <c r="F5616" s="244"/>
      <c r="G5616" s="33" t="s">
        <v>8624</v>
      </c>
      <c r="H5616" s="246"/>
      <c r="I5616" s="248" t="s">
        <v>8678</v>
      </c>
      <c r="J5616" s="248" t="s">
        <v>1771</v>
      </c>
      <c r="K5616" s="335" t="s">
        <v>30</v>
      </c>
      <c r="L5616" s="21" t="str">
        <f>VLOOKUP($K5616,TONG_SL!$A:$D,2,0)</f>
        <v>Gà muối 500g</v>
      </c>
      <c r="N5616" s="21" t="str">
        <f t="shared" si="559"/>
        <v>K-C6</v>
      </c>
      <c r="Q5616" s="21" t="str">
        <f>VLOOKUP(K5616,TONG_SL!$A:$D,3,0)</f>
        <v>Túi</v>
      </c>
      <c r="R5616" s="224">
        <v>3</v>
      </c>
      <c r="S5616" s="220"/>
      <c r="T5616" s="220">
        <f>VLOOKUP(VLOOKUP(G5616,Ma_KH!$A:$R,18,0)&amp;K5616,Gia_MB!$A:$F,6,0)</f>
        <v>111058</v>
      </c>
      <c r="U5616" s="254">
        <f t="shared" si="564"/>
        <v>333174</v>
      </c>
      <c r="V5616" s="220"/>
      <c r="W5616" s="222">
        <f t="shared" si="565"/>
        <v>0</v>
      </c>
      <c r="X5616" s="223" t="str">
        <f t="shared" si="566"/>
        <v>8</v>
      </c>
      <c r="Y5616" s="220"/>
      <c r="Z5616" s="254">
        <f t="shared" si="567"/>
        <v>26653.920000000002</v>
      </c>
      <c r="AA5616" s="5">
        <f>VLOOKUP(G5616,Ma_KH!$A:$R,14,0)</f>
        <v>60</v>
      </c>
    </row>
    <row r="5617" spans="1:27" hidden="1" x14ac:dyDescent="0.25">
      <c r="A5617" s="245">
        <v>45994</v>
      </c>
      <c r="B5617" s="248">
        <v>4180865770</v>
      </c>
      <c r="C5617" s="151" t="s">
        <v>7767</v>
      </c>
      <c r="D5617" s="245">
        <v>46002</v>
      </c>
      <c r="E5617" s="246"/>
      <c r="F5617" s="244"/>
      <c r="G5617" s="33" t="s">
        <v>8624</v>
      </c>
      <c r="H5617" s="246"/>
      <c r="I5617" s="248" t="s">
        <v>8678</v>
      </c>
      <c r="J5617" s="248" t="s">
        <v>1771</v>
      </c>
      <c r="K5617" s="335" t="s">
        <v>48</v>
      </c>
      <c r="L5617" s="21" t="str">
        <f>VLOOKUP($K5617,TONG_SL!$A:$D,2,0)</f>
        <v>Mọc Nấm Hương 250g</v>
      </c>
      <c r="N5617" s="21" t="str">
        <f t="shared" si="559"/>
        <v>K-C6</v>
      </c>
      <c r="Q5617" s="21" t="str">
        <f>VLOOKUP(K5617,TONG_SL!$A:$D,3,0)</f>
        <v>Túi</v>
      </c>
      <c r="R5617" s="224">
        <v>3</v>
      </c>
      <c r="S5617" s="220"/>
      <c r="T5617" s="220">
        <f>VLOOKUP(VLOOKUP(G5617,Ma_KH!$A:$R,18,0)&amp;K5617,Gia_MB!$A:$F,6,0)</f>
        <v>46000</v>
      </c>
      <c r="U5617" s="254">
        <f t="shared" si="564"/>
        <v>138000</v>
      </c>
      <c r="V5617" s="220"/>
      <c r="W5617" s="222">
        <f t="shared" si="565"/>
        <v>0</v>
      </c>
      <c r="X5617" s="223" t="str">
        <f t="shared" si="566"/>
        <v>8</v>
      </c>
      <c r="Y5617" s="220"/>
      <c r="Z5617" s="254">
        <f t="shared" si="567"/>
        <v>11040</v>
      </c>
      <c r="AA5617" s="5">
        <f>VLOOKUP(G5617,Ma_KH!$A:$R,14,0)</f>
        <v>60</v>
      </c>
    </row>
    <row r="5618" spans="1:27" hidden="1" x14ac:dyDescent="0.25">
      <c r="A5618" s="245">
        <v>45994</v>
      </c>
      <c r="B5618" s="248">
        <v>4180865841</v>
      </c>
      <c r="C5618" s="151" t="s">
        <v>7767</v>
      </c>
      <c r="D5618" s="245">
        <v>46002</v>
      </c>
      <c r="E5618" s="246"/>
      <c r="F5618" s="244"/>
      <c r="G5618" s="33" t="s">
        <v>8624</v>
      </c>
      <c r="H5618" s="246"/>
      <c r="I5618" s="248" t="s">
        <v>8679</v>
      </c>
      <c r="J5618" s="248" t="s">
        <v>1771</v>
      </c>
      <c r="K5618" s="335" t="s">
        <v>7187</v>
      </c>
      <c r="L5618" s="21" t="str">
        <f>VLOOKUP($K5618,TONG_SL!$A:$D,2,0)</f>
        <v>Chân giò heo muối 300g</v>
      </c>
      <c r="N5618" s="21" t="str">
        <f t="shared" si="559"/>
        <v>K-C6</v>
      </c>
      <c r="Q5618" s="21" t="str">
        <f>VLOOKUP(K5618,TONG_SL!$A:$D,3,0)</f>
        <v>Túi</v>
      </c>
      <c r="R5618" s="224">
        <v>15</v>
      </c>
      <c r="S5618" s="220"/>
      <c r="T5618" s="220">
        <f>VLOOKUP(VLOOKUP(G5618,Ma_KH!$A:$R,18,0)&amp;K5618,Gia_MB!$A:$F,6,0)</f>
        <v>73431</v>
      </c>
      <c r="U5618" s="254">
        <f t="shared" si="564"/>
        <v>1101465</v>
      </c>
      <c r="V5618" s="220"/>
      <c r="W5618" s="222">
        <f t="shared" si="565"/>
        <v>0</v>
      </c>
      <c r="X5618" s="223" t="str">
        <f t="shared" si="566"/>
        <v>8</v>
      </c>
      <c r="Y5618" s="220"/>
      <c r="Z5618" s="254">
        <f t="shared" si="567"/>
        <v>88117.2</v>
      </c>
      <c r="AA5618" s="5">
        <f>VLOOKUP(G5618,Ma_KH!$A:$R,14,0)</f>
        <v>60</v>
      </c>
    </row>
    <row r="5619" spans="1:27" hidden="1" x14ac:dyDescent="0.25">
      <c r="A5619" s="245">
        <v>45994</v>
      </c>
      <c r="B5619" s="248">
        <v>4180865841</v>
      </c>
      <c r="C5619" s="151" t="s">
        <v>7767</v>
      </c>
      <c r="D5619" s="245">
        <v>46002</v>
      </c>
      <c r="E5619" s="246"/>
      <c r="F5619" s="244"/>
      <c r="G5619" s="33" t="s">
        <v>8624</v>
      </c>
      <c r="H5619" s="246"/>
      <c r="I5619" s="248" t="s">
        <v>8679</v>
      </c>
      <c r="J5619" s="248" t="s">
        <v>1771</v>
      </c>
      <c r="K5619" s="335" t="s">
        <v>48</v>
      </c>
      <c r="L5619" s="21" t="str">
        <f>VLOOKUP($K5619,TONG_SL!$A:$D,2,0)</f>
        <v>Mọc Nấm Hương 250g</v>
      </c>
      <c r="N5619" s="21" t="str">
        <f t="shared" si="559"/>
        <v>K-C6</v>
      </c>
      <c r="Q5619" s="21" t="str">
        <f>VLOOKUP(K5619,TONG_SL!$A:$D,3,0)</f>
        <v>Túi</v>
      </c>
      <c r="R5619" s="224">
        <v>6</v>
      </c>
      <c r="S5619" s="220"/>
      <c r="T5619" s="220">
        <f>VLOOKUP(VLOOKUP(G5619,Ma_KH!$A:$R,18,0)&amp;K5619,Gia_MB!$A:$F,6,0)</f>
        <v>46000</v>
      </c>
      <c r="U5619" s="254">
        <f t="shared" si="564"/>
        <v>276000</v>
      </c>
      <c r="V5619" s="220"/>
      <c r="W5619" s="222">
        <f t="shared" si="565"/>
        <v>0</v>
      </c>
      <c r="X5619" s="223" t="str">
        <f t="shared" si="566"/>
        <v>8</v>
      </c>
      <c r="Y5619" s="220"/>
      <c r="Z5619" s="254">
        <f t="shared" si="567"/>
        <v>22080</v>
      </c>
      <c r="AA5619" s="5">
        <f>VLOOKUP(G5619,Ma_KH!$A:$R,14,0)</f>
        <v>60</v>
      </c>
    </row>
    <row r="5620" spans="1:27" hidden="1" x14ac:dyDescent="0.25">
      <c r="A5620" s="245">
        <v>45994</v>
      </c>
      <c r="B5620" s="248">
        <v>4180865721</v>
      </c>
      <c r="C5620" s="151" t="s">
        <v>7767</v>
      </c>
      <c r="D5620" s="245">
        <v>46002</v>
      </c>
      <c r="E5620" s="246"/>
      <c r="F5620" s="244"/>
      <c r="G5620" s="33" t="s">
        <v>8624</v>
      </c>
      <c r="H5620" s="246"/>
      <c r="I5620" s="248" t="s">
        <v>8680</v>
      </c>
      <c r="J5620" s="248" t="s">
        <v>1771</v>
      </c>
      <c r="K5620" s="335" t="s">
        <v>30</v>
      </c>
      <c r="L5620" s="21" t="str">
        <f>VLOOKUP($K5620,TONG_SL!$A:$D,2,0)</f>
        <v>Gà muối 500g</v>
      </c>
      <c r="N5620" s="21" t="str">
        <f t="shared" si="559"/>
        <v>K-C6</v>
      </c>
      <c r="Q5620" s="21" t="str">
        <f>VLOOKUP(K5620,TONG_SL!$A:$D,3,0)</f>
        <v>Túi</v>
      </c>
      <c r="R5620" s="224">
        <v>6</v>
      </c>
      <c r="S5620" s="220"/>
      <c r="T5620" s="220">
        <f>VLOOKUP(VLOOKUP(G5620,Ma_KH!$A:$R,18,0)&amp;K5620,Gia_MB!$A:$F,6,0)</f>
        <v>111058</v>
      </c>
      <c r="U5620" s="254">
        <f t="shared" si="564"/>
        <v>666348</v>
      </c>
      <c r="V5620" s="220"/>
      <c r="W5620" s="222">
        <f t="shared" si="565"/>
        <v>0</v>
      </c>
      <c r="X5620" s="223" t="str">
        <f t="shared" si="566"/>
        <v>8</v>
      </c>
      <c r="Y5620" s="220"/>
      <c r="Z5620" s="254">
        <f t="shared" si="567"/>
        <v>53307.840000000004</v>
      </c>
      <c r="AA5620" s="5">
        <f>VLOOKUP(G5620,Ma_KH!$A:$R,14,0)</f>
        <v>60</v>
      </c>
    </row>
    <row r="5621" spans="1:27" hidden="1" x14ac:dyDescent="0.25">
      <c r="A5621" s="245">
        <v>45994</v>
      </c>
      <c r="B5621" s="248">
        <v>4180865721</v>
      </c>
      <c r="C5621" s="151" t="s">
        <v>7767</v>
      </c>
      <c r="D5621" s="245">
        <v>46002</v>
      </c>
      <c r="E5621" s="246"/>
      <c r="F5621" s="244"/>
      <c r="G5621" s="33" t="s">
        <v>8624</v>
      </c>
      <c r="H5621" s="246"/>
      <c r="I5621" s="248" t="s">
        <v>8680</v>
      </c>
      <c r="J5621" s="248" t="s">
        <v>1771</v>
      </c>
      <c r="K5621" s="335" t="s">
        <v>48</v>
      </c>
      <c r="L5621" s="21" t="str">
        <f>VLOOKUP($K5621,TONG_SL!$A:$D,2,0)</f>
        <v>Mọc Nấm Hương 250g</v>
      </c>
      <c r="N5621" s="21" t="str">
        <f t="shared" si="559"/>
        <v>K-C6</v>
      </c>
      <c r="Q5621" s="21" t="str">
        <f>VLOOKUP(K5621,TONG_SL!$A:$D,3,0)</f>
        <v>Túi</v>
      </c>
      <c r="R5621" s="224">
        <v>9</v>
      </c>
      <c r="S5621" s="220"/>
      <c r="T5621" s="220">
        <f>VLOOKUP(VLOOKUP(G5621,Ma_KH!$A:$R,18,0)&amp;K5621,Gia_MB!$A:$F,6,0)</f>
        <v>46000</v>
      </c>
      <c r="U5621" s="254">
        <f t="shared" si="564"/>
        <v>414000</v>
      </c>
      <c r="V5621" s="220"/>
      <c r="W5621" s="222">
        <f t="shared" si="565"/>
        <v>0</v>
      </c>
      <c r="X5621" s="223" t="str">
        <f t="shared" si="566"/>
        <v>8</v>
      </c>
      <c r="Y5621" s="220"/>
      <c r="Z5621" s="254">
        <f t="shared" si="567"/>
        <v>33120</v>
      </c>
      <c r="AA5621" s="5">
        <f>VLOOKUP(G5621,Ma_KH!$A:$R,14,0)</f>
        <v>60</v>
      </c>
    </row>
    <row r="5622" spans="1:27" hidden="1" x14ac:dyDescent="0.25">
      <c r="A5622" s="245">
        <v>45994</v>
      </c>
      <c r="B5622" s="248">
        <v>4180865721</v>
      </c>
      <c r="C5622" s="151" t="s">
        <v>7767</v>
      </c>
      <c r="D5622" s="245">
        <v>46002</v>
      </c>
      <c r="E5622" s="246"/>
      <c r="F5622" s="244"/>
      <c r="G5622" s="33" t="s">
        <v>8624</v>
      </c>
      <c r="H5622" s="246"/>
      <c r="I5622" s="248" t="s">
        <v>8680</v>
      </c>
      <c r="J5622" s="248" t="s">
        <v>1771</v>
      </c>
      <c r="K5622" s="335" t="s">
        <v>7187</v>
      </c>
      <c r="L5622" s="21" t="str">
        <f>VLOOKUP($K5622,TONG_SL!$A:$D,2,0)</f>
        <v>Chân giò heo muối 300g</v>
      </c>
      <c r="N5622" s="21" t="str">
        <f t="shared" si="559"/>
        <v>K-C6</v>
      </c>
      <c r="Q5622" s="21" t="str">
        <f>VLOOKUP(K5622,TONG_SL!$A:$D,3,0)</f>
        <v>Túi</v>
      </c>
      <c r="R5622" s="224">
        <v>6</v>
      </c>
      <c r="S5622" s="220"/>
      <c r="T5622" s="220">
        <f>VLOOKUP(VLOOKUP(G5622,Ma_KH!$A:$R,18,0)&amp;K5622,Gia_MB!$A:$F,6,0)</f>
        <v>73431</v>
      </c>
      <c r="U5622" s="254">
        <f t="shared" si="564"/>
        <v>440586</v>
      </c>
      <c r="V5622" s="220"/>
      <c r="W5622" s="222">
        <f t="shared" si="565"/>
        <v>0</v>
      </c>
      <c r="X5622" s="223" t="str">
        <f t="shared" si="566"/>
        <v>8</v>
      </c>
      <c r="Y5622" s="220"/>
      <c r="Z5622" s="254">
        <f t="shared" si="567"/>
        <v>35246.879999999997</v>
      </c>
      <c r="AA5622" s="5">
        <f>VLOOKUP(G5622,Ma_KH!$A:$R,14,0)</f>
        <v>60</v>
      </c>
    </row>
    <row r="5623" spans="1:27" hidden="1" x14ac:dyDescent="0.25">
      <c r="A5623" s="245">
        <v>45994</v>
      </c>
      <c r="B5623" s="248">
        <v>4180865799</v>
      </c>
      <c r="C5623" s="151" t="s">
        <v>7767</v>
      </c>
      <c r="D5623" s="245">
        <v>46002</v>
      </c>
      <c r="E5623" s="246"/>
      <c r="F5623" s="244"/>
      <c r="G5623" s="33" t="s">
        <v>8624</v>
      </c>
      <c r="H5623" s="246"/>
      <c r="I5623" s="248" t="s">
        <v>8681</v>
      </c>
      <c r="J5623" s="248" t="s">
        <v>1771</v>
      </c>
      <c r="K5623" s="335" t="s">
        <v>30</v>
      </c>
      <c r="L5623" s="21" t="str">
        <f>VLOOKUP($K5623,TONG_SL!$A:$D,2,0)</f>
        <v>Gà muối 500g</v>
      </c>
      <c r="N5623" s="21" t="str">
        <f t="shared" si="559"/>
        <v>K-C6</v>
      </c>
      <c r="Q5623" s="21" t="str">
        <f>VLOOKUP(K5623,TONG_SL!$A:$D,3,0)</f>
        <v>Túi</v>
      </c>
      <c r="R5623" s="224">
        <v>3</v>
      </c>
      <c r="S5623" s="220"/>
      <c r="T5623" s="220">
        <f>VLOOKUP(VLOOKUP(G5623,Ma_KH!$A:$R,18,0)&amp;K5623,Gia_MB!$A:$F,6,0)</f>
        <v>111058</v>
      </c>
      <c r="U5623" s="254">
        <f t="shared" si="564"/>
        <v>333174</v>
      </c>
      <c r="V5623" s="220"/>
      <c r="W5623" s="222">
        <f t="shared" si="565"/>
        <v>0</v>
      </c>
      <c r="X5623" s="223" t="str">
        <f t="shared" si="566"/>
        <v>8</v>
      </c>
      <c r="Y5623" s="220"/>
      <c r="Z5623" s="254">
        <f t="shared" si="567"/>
        <v>26653.920000000002</v>
      </c>
      <c r="AA5623" s="5">
        <f>VLOOKUP(G5623,Ma_KH!$A:$R,14,0)</f>
        <v>60</v>
      </c>
    </row>
    <row r="5624" spans="1:27" hidden="1" x14ac:dyDescent="0.25">
      <c r="A5624" s="245">
        <v>45994</v>
      </c>
      <c r="B5624" s="248">
        <v>4180865799</v>
      </c>
      <c r="C5624" s="151" t="s">
        <v>7767</v>
      </c>
      <c r="D5624" s="245">
        <v>46002</v>
      </c>
      <c r="E5624" s="246"/>
      <c r="F5624" s="244"/>
      <c r="G5624" s="33" t="s">
        <v>8624</v>
      </c>
      <c r="H5624" s="246"/>
      <c r="I5624" s="248" t="s">
        <v>8681</v>
      </c>
      <c r="J5624" s="248" t="s">
        <v>1771</v>
      </c>
      <c r="K5624" s="335" t="s">
        <v>7187</v>
      </c>
      <c r="L5624" s="21" t="str">
        <f>VLOOKUP($K5624,TONG_SL!$A:$D,2,0)</f>
        <v>Chân giò heo muối 300g</v>
      </c>
      <c r="N5624" s="21" t="str">
        <f t="shared" si="559"/>
        <v>K-C6</v>
      </c>
      <c r="Q5624" s="21" t="str">
        <f>VLOOKUP(K5624,TONG_SL!$A:$D,3,0)</f>
        <v>Túi</v>
      </c>
      <c r="R5624" s="224">
        <v>12</v>
      </c>
      <c r="S5624" s="220"/>
      <c r="T5624" s="220">
        <f>VLOOKUP(VLOOKUP(G5624,Ma_KH!$A:$R,18,0)&amp;K5624,Gia_MB!$A:$F,6,0)</f>
        <v>73431</v>
      </c>
      <c r="U5624" s="254">
        <f t="shared" si="564"/>
        <v>881172</v>
      </c>
      <c r="V5624" s="220"/>
      <c r="W5624" s="222">
        <f t="shared" si="565"/>
        <v>0</v>
      </c>
      <c r="X5624" s="223" t="str">
        <f t="shared" si="566"/>
        <v>8</v>
      </c>
      <c r="Y5624" s="220"/>
      <c r="Z5624" s="254">
        <f t="shared" si="567"/>
        <v>70493.759999999995</v>
      </c>
      <c r="AA5624" s="5">
        <f>VLOOKUP(G5624,Ma_KH!$A:$R,14,0)</f>
        <v>60</v>
      </c>
    </row>
    <row r="5625" spans="1:27" hidden="1" x14ac:dyDescent="0.25">
      <c r="A5625" s="245">
        <v>45994</v>
      </c>
      <c r="B5625" s="248">
        <v>4180865799</v>
      </c>
      <c r="C5625" s="151" t="s">
        <v>7767</v>
      </c>
      <c r="D5625" s="245">
        <v>46002</v>
      </c>
      <c r="E5625" s="246"/>
      <c r="F5625" s="244"/>
      <c r="G5625" s="33" t="s">
        <v>8624</v>
      </c>
      <c r="H5625" s="246"/>
      <c r="I5625" s="248" t="s">
        <v>8681</v>
      </c>
      <c r="J5625" s="248" t="s">
        <v>1771</v>
      </c>
      <c r="K5625" s="335" t="s">
        <v>48</v>
      </c>
      <c r="L5625" s="21" t="str">
        <f>VLOOKUP($K5625,TONG_SL!$A:$D,2,0)</f>
        <v>Mọc Nấm Hương 250g</v>
      </c>
      <c r="N5625" s="21" t="str">
        <f t="shared" si="559"/>
        <v>K-C6</v>
      </c>
      <c r="Q5625" s="21" t="str">
        <f>VLOOKUP(K5625,TONG_SL!$A:$D,3,0)</f>
        <v>Túi</v>
      </c>
      <c r="R5625" s="224">
        <v>18</v>
      </c>
      <c r="S5625" s="220"/>
      <c r="T5625" s="220">
        <f>VLOOKUP(VLOOKUP(G5625,Ma_KH!$A:$R,18,0)&amp;K5625,Gia_MB!$A:$F,6,0)</f>
        <v>46000</v>
      </c>
      <c r="U5625" s="254">
        <f t="shared" si="564"/>
        <v>828000</v>
      </c>
      <c r="V5625" s="220"/>
      <c r="W5625" s="222">
        <f t="shared" si="565"/>
        <v>0</v>
      </c>
      <c r="X5625" s="223" t="str">
        <f t="shared" si="566"/>
        <v>8</v>
      </c>
      <c r="Y5625" s="220"/>
      <c r="Z5625" s="254">
        <f t="shared" si="567"/>
        <v>66240</v>
      </c>
      <c r="AA5625" s="5">
        <f>VLOOKUP(G5625,Ma_KH!$A:$R,14,0)</f>
        <v>60</v>
      </c>
    </row>
    <row r="5626" spans="1:27" hidden="1" x14ac:dyDescent="0.25">
      <c r="A5626" s="245">
        <v>45994</v>
      </c>
      <c r="B5626" s="248">
        <v>4180865843</v>
      </c>
      <c r="C5626" s="151" t="s">
        <v>7767</v>
      </c>
      <c r="D5626" s="245">
        <v>46002</v>
      </c>
      <c r="E5626" s="246"/>
      <c r="F5626" s="244"/>
      <c r="G5626" s="33" t="s">
        <v>8624</v>
      </c>
      <c r="H5626" s="246"/>
      <c r="I5626" s="248" t="s">
        <v>8682</v>
      </c>
      <c r="J5626" s="248" t="s">
        <v>1771</v>
      </c>
      <c r="K5626" s="335" t="s">
        <v>7187</v>
      </c>
      <c r="L5626" s="21" t="str">
        <f>VLOOKUP($K5626,TONG_SL!$A:$D,2,0)</f>
        <v>Chân giò heo muối 300g</v>
      </c>
      <c r="N5626" s="21" t="str">
        <f t="shared" si="559"/>
        <v>K-C6</v>
      </c>
      <c r="Q5626" s="21" t="str">
        <f>VLOOKUP(K5626,TONG_SL!$A:$D,3,0)</f>
        <v>Túi</v>
      </c>
      <c r="R5626" s="224">
        <v>3</v>
      </c>
      <c r="S5626" s="220"/>
      <c r="T5626" s="220">
        <f>VLOOKUP(VLOOKUP(G5626,Ma_KH!$A:$R,18,0)&amp;K5626,Gia_MB!$A:$F,6,0)</f>
        <v>73431</v>
      </c>
      <c r="U5626" s="254">
        <f t="shared" si="564"/>
        <v>220293</v>
      </c>
      <c r="V5626" s="220"/>
      <c r="W5626" s="222">
        <f t="shared" si="565"/>
        <v>0</v>
      </c>
      <c r="X5626" s="223" t="str">
        <f t="shared" si="566"/>
        <v>8</v>
      </c>
      <c r="Y5626" s="220"/>
      <c r="Z5626" s="254">
        <f t="shared" si="567"/>
        <v>17623.439999999999</v>
      </c>
      <c r="AA5626" s="5">
        <f>VLOOKUP(G5626,Ma_KH!$A:$R,14,0)</f>
        <v>60</v>
      </c>
    </row>
    <row r="5627" spans="1:27" hidden="1" x14ac:dyDescent="0.25">
      <c r="A5627" s="245">
        <v>45994</v>
      </c>
      <c r="B5627" s="248">
        <v>4180865843</v>
      </c>
      <c r="C5627" s="151" t="s">
        <v>7767</v>
      </c>
      <c r="D5627" s="245">
        <v>46002</v>
      </c>
      <c r="E5627" s="246"/>
      <c r="F5627" s="244"/>
      <c r="G5627" s="33" t="s">
        <v>8624</v>
      </c>
      <c r="H5627" s="246"/>
      <c r="I5627" s="248" t="s">
        <v>8682</v>
      </c>
      <c r="J5627" s="248" t="s">
        <v>1771</v>
      </c>
      <c r="K5627" s="335" t="s">
        <v>48</v>
      </c>
      <c r="L5627" s="21" t="str">
        <f>VLOOKUP($K5627,TONG_SL!$A:$D,2,0)</f>
        <v>Mọc Nấm Hương 250g</v>
      </c>
      <c r="N5627" s="21" t="str">
        <f t="shared" si="559"/>
        <v>K-C6</v>
      </c>
      <c r="Q5627" s="21" t="str">
        <f>VLOOKUP(K5627,TONG_SL!$A:$D,3,0)</f>
        <v>Túi</v>
      </c>
      <c r="R5627" s="224">
        <v>9</v>
      </c>
      <c r="S5627" s="220"/>
      <c r="T5627" s="220">
        <f>VLOOKUP(VLOOKUP(G5627,Ma_KH!$A:$R,18,0)&amp;K5627,Gia_MB!$A:$F,6,0)</f>
        <v>46000</v>
      </c>
      <c r="U5627" s="254">
        <f t="shared" ref="U5627:U5658" si="568">T5627*R5627</f>
        <v>414000</v>
      </c>
      <c r="V5627" s="220"/>
      <c r="W5627" s="222">
        <f t="shared" ref="W5627:W5658" si="569">U5627*V5627</f>
        <v>0</v>
      </c>
      <c r="X5627" s="223" t="str">
        <f t="shared" ref="X5627:X5658" si="570">IF(B5627&lt;&gt;"","8","0")</f>
        <v>8</v>
      </c>
      <c r="Y5627" s="220"/>
      <c r="Z5627" s="254">
        <f t="shared" ref="Z5627:Z5658" si="571">U5627*X5627%</f>
        <v>33120</v>
      </c>
      <c r="AA5627" s="5">
        <f>VLOOKUP(G5627,Ma_KH!$A:$R,14,0)</f>
        <v>60</v>
      </c>
    </row>
    <row r="5628" spans="1:27" hidden="1" x14ac:dyDescent="0.25">
      <c r="A5628" s="245">
        <v>45994</v>
      </c>
      <c r="B5628" s="248">
        <v>4180865843</v>
      </c>
      <c r="C5628" s="151" t="s">
        <v>7767</v>
      </c>
      <c r="D5628" s="245">
        <v>46002</v>
      </c>
      <c r="E5628" s="246"/>
      <c r="F5628" s="244"/>
      <c r="G5628" s="33" t="s">
        <v>8624</v>
      </c>
      <c r="H5628" s="246"/>
      <c r="I5628" s="248" t="s">
        <v>8682</v>
      </c>
      <c r="J5628" s="248" t="s">
        <v>1771</v>
      </c>
      <c r="K5628" s="335" t="s">
        <v>30</v>
      </c>
      <c r="L5628" s="21" t="str">
        <f>VLOOKUP($K5628,TONG_SL!$A:$D,2,0)</f>
        <v>Gà muối 500g</v>
      </c>
      <c r="N5628" s="21" t="str">
        <f t="shared" si="559"/>
        <v>K-C6</v>
      </c>
      <c r="Q5628" s="21" t="str">
        <f>VLOOKUP(K5628,TONG_SL!$A:$D,3,0)</f>
        <v>Túi</v>
      </c>
      <c r="R5628" s="224">
        <v>6</v>
      </c>
      <c r="S5628" s="220"/>
      <c r="T5628" s="220">
        <f>VLOOKUP(VLOOKUP(G5628,Ma_KH!$A:$R,18,0)&amp;K5628,Gia_MB!$A:$F,6,0)</f>
        <v>111058</v>
      </c>
      <c r="U5628" s="254">
        <f t="shared" si="568"/>
        <v>666348</v>
      </c>
      <c r="V5628" s="220"/>
      <c r="W5628" s="222">
        <f t="shared" si="569"/>
        <v>0</v>
      </c>
      <c r="X5628" s="223" t="str">
        <f t="shared" si="570"/>
        <v>8</v>
      </c>
      <c r="Y5628" s="220"/>
      <c r="Z5628" s="254">
        <f t="shared" si="571"/>
        <v>53307.840000000004</v>
      </c>
      <c r="AA5628" s="5">
        <f>VLOOKUP(G5628,Ma_KH!$A:$R,14,0)</f>
        <v>60</v>
      </c>
    </row>
    <row r="5629" spans="1:27" hidden="1" x14ac:dyDescent="0.25">
      <c r="A5629" s="245">
        <v>45994</v>
      </c>
      <c r="B5629" s="248">
        <v>4180865818</v>
      </c>
      <c r="C5629" s="151" t="s">
        <v>7767</v>
      </c>
      <c r="D5629" s="245">
        <v>46002</v>
      </c>
      <c r="E5629" s="246"/>
      <c r="F5629" s="244"/>
      <c r="G5629" s="33" t="s">
        <v>8624</v>
      </c>
      <c r="H5629" s="246"/>
      <c r="I5629" s="248" t="s">
        <v>8683</v>
      </c>
      <c r="J5629" s="248" t="s">
        <v>1771</v>
      </c>
      <c r="K5629" s="335" t="s">
        <v>30</v>
      </c>
      <c r="L5629" s="21" t="str">
        <f>VLOOKUP($K5629,TONG_SL!$A:$D,2,0)</f>
        <v>Gà muối 500g</v>
      </c>
      <c r="N5629" s="21" t="str">
        <f t="shared" ref="N5629:N5692" si="572">IF($B5629&lt;&gt;"","K-C6","")</f>
        <v>K-C6</v>
      </c>
      <c r="Q5629" s="21" t="str">
        <f>VLOOKUP(K5629,TONG_SL!$A:$D,3,0)</f>
        <v>Túi</v>
      </c>
      <c r="R5629" s="224">
        <v>3</v>
      </c>
      <c r="S5629" s="220"/>
      <c r="T5629" s="220">
        <f>VLOOKUP(VLOOKUP(G5629,Ma_KH!$A:$R,18,0)&amp;K5629,Gia_MB!$A:$F,6,0)</f>
        <v>111058</v>
      </c>
      <c r="U5629" s="254">
        <f t="shared" si="568"/>
        <v>333174</v>
      </c>
      <c r="V5629" s="220"/>
      <c r="W5629" s="222">
        <f t="shared" si="569"/>
        <v>0</v>
      </c>
      <c r="X5629" s="223" t="str">
        <f t="shared" si="570"/>
        <v>8</v>
      </c>
      <c r="Y5629" s="220"/>
      <c r="Z5629" s="254">
        <f t="shared" si="571"/>
        <v>26653.920000000002</v>
      </c>
      <c r="AA5629" s="5">
        <f>VLOOKUP(G5629,Ma_KH!$A:$R,14,0)</f>
        <v>60</v>
      </c>
    </row>
    <row r="5630" spans="1:27" hidden="1" x14ac:dyDescent="0.25">
      <c r="A5630" s="245">
        <v>45994</v>
      </c>
      <c r="B5630" s="248">
        <v>4180865818</v>
      </c>
      <c r="C5630" s="151" t="s">
        <v>7767</v>
      </c>
      <c r="D5630" s="245">
        <v>46002</v>
      </c>
      <c r="E5630" s="246"/>
      <c r="F5630" s="244"/>
      <c r="G5630" s="33" t="s">
        <v>8624</v>
      </c>
      <c r="H5630" s="246"/>
      <c r="I5630" s="248" t="s">
        <v>8683</v>
      </c>
      <c r="J5630" s="248" t="s">
        <v>1771</v>
      </c>
      <c r="K5630" s="335" t="s">
        <v>48</v>
      </c>
      <c r="L5630" s="21" t="str">
        <f>VLOOKUP($K5630,TONG_SL!$A:$D,2,0)</f>
        <v>Mọc Nấm Hương 250g</v>
      </c>
      <c r="N5630" s="21" t="str">
        <f t="shared" si="572"/>
        <v>K-C6</v>
      </c>
      <c r="Q5630" s="21" t="str">
        <f>VLOOKUP(K5630,TONG_SL!$A:$D,3,0)</f>
        <v>Túi</v>
      </c>
      <c r="R5630" s="224">
        <v>6</v>
      </c>
      <c r="S5630" s="220"/>
      <c r="T5630" s="220">
        <f>VLOOKUP(VLOOKUP(G5630,Ma_KH!$A:$R,18,0)&amp;K5630,Gia_MB!$A:$F,6,0)</f>
        <v>46000</v>
      </c>
      <c r="U5630" s="254">
        <f t="shared" si="568"/>
        <v>276000</v>
      </c>
      <c r="V5630" s="220"/>
      <c r="W5630" s="222">
        <f t="shared" si="569"/>
        <v>0</v>
      </c>
      <c r="X5630" s="223" t="str">
        <f t="shared" si="570"/>
        <v>8</v>
      </c>
      <c r="Y5630" s="220"/>
      <c r="Z5630" s="254">
        <f t="shared" si="571"/>
        <v>22080</v>
      </c>
      <c r="AA5630" s="5">
        <f>VLOOKUP(G5630,Ma_KH!$A:$R,14,0)</f>
        <v>60</v>
      </c>
    </row>
    <row r="5631" spans="1:27" hidden="1" x14ac:dyDescent="0.25">
      <c r="A5631" s="245">
        <v>45994</v>
      </c>
      <c r="B5631" s="248">
        <v>4180865818</v>
      </c>
      <c r="C5631" s="151" t="s">
        <v>7767</v>
      </c>
      <c r="D5631" s="245">
        <v>46002</v>
      </c>
      <c r="E5631" s="246"/>
      <c r="F5631" s="244"/>
      <c r="G5631" s="33" t="s">
        <v>8624</v>
      </c>
      <c r="H5631" s="246"/>
      <c r="I5631" s="248" t="s">
        <v>8683</v>
      </c>
      <c r="J5631" s="248" t="s">
        <v>1771</v>
      </c>
      <c r="K5631" s="335" t="s">
        <v>7187</v>
      </c>
      <c r="L5631" s="21" t="str">
        <f>VLOOKUP($K5631,TONG_SL!$A:$D,2,0)</f>
        <v>Chân giò heo muối 300g</v>
      </c>
      <c r="N5631" s="21" t="str">
        <f t="shared" si="572"/>
        <v>K-C6</v>
      </c>
      <c r="Q5631" s="21" t="str">
        <f>VLOOKUP(K5631,TONG_SL!$A:$D,3,0)</f>
        <v>Túi</v>
      </c>
      <c r="R5631" s="224">
        <v>9</v>
      </c>
      <c r="S5631" s="220"/>
      <c r="T5631" s="220">
        <f>VLOOKUP(VLOOKUP(G5631,Ma_KH!$A:$R,18,0)&amp;K5631,Gia_MB!$A:$F,6,0)</f>
        <v>73431</v>
      </c>
      <c r="U5631" s="254">
        <f t="shared" si="568"/>
        <v>660879</v>
      </c>
      <c r="V5631" s="220"/>
      <c r="W5631" s="222">
        <f t="shared" si="569"/>
        <v>0</v>
      </c>
      <c r="X5631" s="223" t="str">
        <f t="shared" si="570"/>
        <v>8</v>
      </c>
      <c r="Y5631" s="220"/>
      <c r="Z5631" s="254">
        <f t="shared" si="571"/>
        <v>52870.32</v>
      </c>
      <c r="AA5631" s="5">
        <f>VLOOKUP(G5631,Ma_KH!$A:$R,14,0)</f>
        <v>60</v>
      </c>
    </row>
    <row r="5632" spans="1:27" hidden="1" x14ac:dyDescent="0.25">
      <c r="A5632" s="245">
        <v>45995</v>
      </c>
      <c r="B5632" s="248">
        <v>4180884351</v>
      </c>
      <c r="C5632" s="151" t="s">
        <v>7767</v>
      </c>
      <c r="D5632" s="245">
        <v>46002</v>
      </c>
      <c r="E5632" s="246"/>
      <c r="F5632" s="244"/>
      <c r="G5632" s="33" t="s">
        <v>7778</v>
      </c>
      <c r="H5632" s="246"/>
      <c r="I5632" s="248" t="s">
        <v>8684</v>
      </c>
      <c r="J5632" s="248" t="s">
        <v>1771</v>
      </c>
      <c r="K5632" s="335" t="s">
        <v>7153</v>
      </c>
      <c r="L5632" s="21" t="str">
        <f>VLOOKUP($K5632,TONG_SL!$A:$D,2,0)</f>
        <v>Tai heo muối 200g</v>
      </c>
      <c r="N5632" s="21" t="str">
        <f t="shared" si="572"/>
        <v>K-C6</v>
      </c>
      <c r="Q5632" s="21" t="str">
        <f>VLOOKUP(K5632,TONG_SL!$A:$D,3,0)</f>
        <v>Túi</v>
      </c>
      <c r="R5632" s="224">
        <v>4</v>
      </c>
      <c r="S5632" s="220"/>
      <c r="T5632" s="220">
        <f>VLOOKUP(VLOOKUP(G5632,Ma_KH!$A:$R,18,0)&amp;K5632,Gia_MB!$A:$F,6,0)</f>
        <v>55595</v>
      </c>
      <c r="U5632" s="254">
        <f t="shared" si="568"/>
        <v>222380</v>
      </c>
      <c r="V5632" s="220"/>
      <c r="W5632" s="222">
        <f t="shared" si="569"/>
        <v>0</v>
      </c>
      <c r="X5632" s="223" t="str">
        <f t="shared" si="570"/>
        <v>8</v>
      </c>
      <c r="Y5632" s="220"/>
      <c r="Z5632" s="254">
        <f t="shared" si="571"/>
        <v>17790.400000000001</v>
      </c>
      <c r="AA5632" s="5">
        <f>VLOOKUP(G5632,Ma_KH!$A:$R,14,0)</f>
        <v>60</v>
      </c>
    </row>
    <row r="5633" spans="1:27" hidden="1" x14ac:dyDescent="0.25">
      <c r="A5633" s="245">
        <v>45995</v>
      </c>
      <c r="B5633" s="248">
        <v>4180884351</v>
      </c>
      <c r="C5633" s="151" t="s">
        <v>7767</v>
      </c>
      <c r="D5633" s="245">
        <v>46002</v>
      </c>
      <c r="E5633" s="246"/>
      <c r="F5633" s="244"/>
      <c r="G5633" s="33" t="s">
        <v>7778</v>
      </c>
      <c r="H5633" s="246"/>
      <c r="I5633" s="248" t="s">
        <v>8684</v>
      </c>
      <c r="J5633" s="248" t="s">
        <v>1771</v>
      </c>
      <c r="K5633" s="335" t="s">
        <v>32</v>
      </c>
      <c r="L5633" s="21" t="str">
        <f>VLOOKUP($K5633,TONG_SL!$A:$D,2,0)</f>
        <v>Giò Tai Lưỡi Xào 250g</v>
      </c>
      <c r="N5633" s="21" t="str">
        <f t="shared" si="572"/>
        <v>K-C6</v>
      </c>
      <c r="Q5633" s="21" t="str">
        <f>VLOOKUP(K5633,TONG_SL!$A:$D,3,0)</f>
        <v>Túi</v>
      </c>
      <c r="R5633" s="224">
        <v>8</v>
      </c>
      <c r="S5633" s="220"/>
      <c r="T5633" s="220">
        <f>VLOOKUP(VLOOKUP(G5633,Ma_KH!$A:$R,18,0)&amp;K5633,Gia_MB!$A:$F,6,0)</f>
        <v>50182</v>
      </c>
      <c r="U5633" s="254">
        <f t="shared" si="568"/>
        <v>401456</v>
      </c>
      <c r="V5633" s="220"/>
      <c r="W5633" s="222">
        <f t="shared" si="569"/>
        <v>0</v>
      </c>
      <c r="X5633" s="223" t="str">
        <f t="shared" si="570"/>
        <v>8</v>
      </c>
      <c r="Y5633" s="220"/>
      <c r="Z5633" s="254">
        <f t="shared" si="571"/>
        <v>32116.48</v>
      </c>
      <c r="AA5633" s="5">
        <f>VLOOKUP(G5633,Ma_KH!$A:$R,14,0)</f>
        <v>60</v>
      </c>
    </row>
    <row r="5634" spans="1:27" hidden="1" x14ac:dyDescent="0.25">
      <c r="A5634" s="245">
        <v>45995</v>
      </c>
      <c r="B5634" s="248">
        <v>4180884351</v>
      </c>
      <c r="C5634" s="151" t="s">
        <v>7767</v>
      </c>
      <c r="D5634" s="245">
        <v>46002</v>
      </c>
      <c r="E5634" s="246"/>
      <c r="F5634" s="244"/>
      <c r="G5634" s="33" t="s">
        <v>7778</v>
      </c>
      <c r="H5634" s="246"/>
      <c r="I5634" s="248" t="s">
        <v>8684</v>
      </c>
      <c r="J5634" s="248" t="s">
        <v>1771</v>
      </c>
      <c r="K5634" s="335" t="s">
        <v>7187</v>
      </c>
      <c r="L5634" s="21" t="str">
        <f>VLOOKUP($K5634,TONG_SL!$A:$D,2,0)</f>
        <v>Chân giò heo muối 300g</v>
      </c>
      <c r="N5634" s="21" t="str">
        <f t="shared" si="572"/>
        <v>K-C6</v>
      </c>
      <c r="Q5634" s="21" t="str">
        <f>VLOOKUP(K5634,TONG_SL!$A:$D,3,0)</f>
        <v>Túi</v>
      </c>
      <c r="R5634" s="224">
        <v>11</v>
      </c>
      <c r="S5634" s="220"/>
      <c r="T5634" s="220">
        <f>VLOOKUP(VLOOKUP(G5634,Ma_KH!$A:$R,18,0)&amp;K5634,Gia_MB!$A:$F,6,0)</f>
        <v>73431</v>
      </c>
      <c r="U5634" s="254">
        <f t="shared" si="568"/>
        <v>807741</v>
      </c>
      <c r="V5634" s="220"/>
      <c r="W5634" s="222">
        <f t="shared" si="569"/>
        <v>0</v>
      </c>
      <c r="X5634" s="223" t="str">
        <f t="shared" si="570"/>
        <v>8</v>
      </c>
      <c r="Y5634" s="220"/>
      <c r="Z5634" s="254">
        <f t="shared" si="571"/>
        <v>64619.28</v>
      </c>
      <c r="AA5634" s="5">
        <f>VLOOKUP(G5634,Ma_KH!$A:$R,14,0)</f>
        <v>60</v>
      </c>
    </row>
    <row r="5635" spans="1:27" hidden="1" x14ac:dyDescent="0.25">
      <c r="A5635" s="245">
        <v>45995</v>
      </c>
      <c r="B5635" s="248">
        <v>4180884351</v>
      </c>
      <c r="C5635" s="151" t="s">
        <v>7767</v>
      </c>
      <c r="D5635" s="245">
        <v>46002</v>
      </c>
      <c r="E5635" s="246"/>
      <c r="F5635" s="244"/>
      <c r="G5635" s="33" t="s">
        <v>7778</v>
      </c>
      <c r="H5635" s="246"/>
      <c r="I5635" s="248" t="s">
        <v>8684</v>
      </c>
      <c r="J5635" s="248" t="s">
        <v>1771</v>
      </c>
      <c r="K5635" s="335" t="s">
        <v>48</v>
      </c>
      <c r="L5635" s="21" t="str">
        <f>VLOOKUP($K5635,TONG_SL!$A:$D,2,0)</f>
        <v>Mọc Nấm Hương 250g</v>
      </c>
      <c r="N5635" s="21" t="str">
        <f t="shared" si="572"/>
        <v>K-C6</v>
      </c>
      <c r="Q5635" s="21" t="str">
        <f>VLOOKUP(K5635,TONG_SL!$A:$D,3,0)</f>
        <v>Túi</v>
      </c>
      <c r="R5635" s="224">
        <v>4</v>
      </c>
      <c r="S5635" s="220"/>
      <c r="T5635" s="220">
        <f>VLOOKUP(VLOOKUP(G5635,Ma_KH!$A:$R,18,0)&amp;K5635,Gia_MB!$A:$F,6,0)</f>
        <v>46000</v>
      </c>
      <c r="U5635" s="254">
        <f t="shared" si="568"/>
        <v>184000</v>
      </c>
      <c r="V5635" s="220"/>
      <c r="W5635" s="222">
        <f t="shared" si="569"/>
        <v>0</v>
      </c>
      <c r="X5635" s="223" t="str">
        <f t="shared" si="570"/>
        <v>8</v>
      </c>
      <c r="Y5635" s="220"/>
      <c r="Z5635" s="254">
        <f t="shared" si="571"/>
        <v>14720</v>
      </c>
      <c r="AA5635" s="5">
        <f>VLOOKUP(G5635,Ma_KH!$A:$R,14,0)</f>
        <v>60</v>
      </c>
    </row>
    <row r="5636" spans="1:27" hidden="1" x14ac:dyDescent="0.25">
      <c r="A5636" s="245">
        <v>45995</v>
      </c>
      <c r="B5636" s="248">
        <v>4180884351</v>
      </c>
      <c r="C5636" s="151" t="s">
        <v>7767</v>
      </c>
      <c r="D5636" s="245">
        <v>46002</v>
      </c>
      <c r="E5636" s="246"/>
      <c r="F5636" s="244"/>
      <c r="G5636" s="33" t="s">
        <v>7778</v>
      </c>
      <c r="H5636" s="246"/>
      <c r="I5636" s="248" t="s">
        <v>8684</v>
      </c>
      <c r="J5636" s="248" t="s">
        <v>1771</v>
      </c>
      <c r="K5636" s="335" t="s">
        <v>30</v>
      </c>
      <c r="L5636" s="21" t="str">
        <f>VLOOKUP($K5636,TONG_SL!$A:$D,2,0)</f>
        <v>Gà muối 500g</v>
      </c>
      <c r="N5636" s="21" t="str">
        <f t="shared" si="572"/>
        <v>K-C6</v>
      </c>
      <c r="Q5636" s="21" t="str">
        <f>VLOOKUP(K5636,TONG_SL!$A:$D,3,0)</f>
        <v>Túi</v>
      </c>
      <c r="R5636" s="224">
        <v>6</v>
      </c>
      <c r="S5636" s="220"/>
      <c r="T5636" s="220">
        <f>VLOOKUP(VLOOKUP(G5636,Ma_KH!$A:$R,18,0)&amp;K5636,Gia_MB!$A:$F,6,0)</f>
        <v>111058</v>
      </c>
      <c r="U5636" s="254">
        <f t="shared" si="568"/>
        <v>666348</v>
      </c>
      <c r="V5636" s="220"/>
      <c r="W5636" s="222">
        <f t="shared" si="569"/>
        <v>0</v>
      </c>
      <c r="X5636" s="223" t="str">
        <f t="shared" si="570"/>
        <v>8</v>
      </c>
      <c r="Y5636" s="220"/>
      <c r="Z5636" s="254">
        <f t="shared" si="571"/>
        <v>53307.840000000004</v>
      </c>
      <c r="AA5636" s="5">
        <f>VLOOKUP(G5636,Ma_KH!$A:$R,14,0)</f>
        <v>60</v>
      </c>
    </row>
    <row r="5637" spans="1:27" hidden="1" x14ac:dyDescent="0.25">
      <c r="A5637" s="245">
        <v>45995</v>
      </c>
      <c r="B5637" s="248">
        <v>4180885718</v>
      </c>
      <c r="C5637" s="151" t="s">
        <v>7767</v>
      </c>
      <c r="D5637" s="245">
        <v>46002</v>
      </c>
      <c r="E5637" s="246"/>
      <c r="F5637" s="244"/>
      <c r="G5637" s="33" t="s">
        <v>7778</v>
      </c>
      <c r="H5637" s="246"/>
      <c r="I5637" s="248" t="s">
        <v>8685</v>
      </c>
      <c r="J5637" s="248" t="s">
        <v>1771</v>
      </c>
      <c r="K5637" s="335" t="s">
        <v>7187</v>
      </c>
      <c r="L5637" s="21" t="str">
        <f>VLOOKUP($K5637,TONG_SL!$A:$D,2,0)</f>
        <v>Chân giò heo muối 300g</v>
      </c>
      <c r="N5637" s="21" t="str">
        <f t="shared" si="572"/>
        <v>K-C6</v>
      </c>
      <c r="Q5637" s="21" t="str">
        <f>VLOOKUP(K5637,TONG_SL!$A:$D,3,0)</f>
        <v>Túi</v>
      </c>
      <c r="R5637" s="224">
        <v>14</v>
      </c>
      <c r="S5637" s="220"/>
      <c r="T5637" s="220">
        <f>VLOOKUP(VLOOKUP(G5637,Ma_KH!$A:$R,18,0)&amp;K5637,Gia_MB!$A:$F,6,0)</f>
        <v>73431</v>
      </c>
      <c r="U5637" s="254">
        <f t="shared" si="568"/>
        <v>1028034</v>
      </c>
      <c r="V5637" s="220"/>
      <c r="W5637" s="222">
        <f t="shared" si="569"/>
        <v>0</v>
      </c>
      <c r="X5637" s="223" t="str">
        <f t="shared" si="570"/>
        <v>8</v>
      </c>
      <c r="Y5637" s="220"/>
      <c r="Z5637" s="254">
        <f t="shared" si="571"/>
        <v>82242.720000000001</v>
      </c>
      <c r="AA5637" s="5">
        <f>VLOOKUP(G5637,Ma_KH!$A:$R,14,0)</f>
        <v>60</v>
      </c>
    </row>
    <row r="5638" spans="1:27" hidden="1" x14ac:dyDescent="0.25">
      <c r="A5638" s="245">
        <v>45995</v>
      </c>
      <c r="B5638" s="248">
        <v>4180885718</v>
      </c>
      <c r="C5638" s="151" t="s">
        <v>7767</v>
      </c>
      <c r="D5638" s="245">
        <v>46002</v>
      </c>
      <c r="E5638" s="246"/>
      <c r="F5638" s="244"/>
      <c r="G5638" s="33" t="s">
        <v>7778</v>
      </c>
      <c r="H5638" s="246"/>
      <c r="I5638" s="248" t="s">
        <v>8685</v>
      </c>
      <c r="J5638" s="248" t="s">
        <v>1771</v>
      </c>
      <c r="K5638" s="335" t="s">
        <v>32</v>
      </c>
      <c r="L5638" s="21" t="str">
        <f>VLOOKUP($K5638,TONG_SL!$A:$D,2,0)</f>
        <v>Giò Tai Lưỡi Xào 250g</v>
      </c>
      <c r="N5638" s="21" t="str">
        <f t="shared" si="572"/>
        <v>K-C6</v>
      </c>
      <c r="Q5638" s="21" t="str">
        <f>VLOOKUP(K5638,TONG_SL!$A:$D,3,0)</f>
        <v>Túi</v>
      </c>
      <c r="R5638" s="224">
        <v>10</v>
      </c>
      <c r="S5638" s="220"/>
      <c r="T5638" s="220">
        <f>VLOOKUP(VLOOKUP(G5638,Ma_KH!$A:$R,18,0)&amp;K5638,Gia_MB!$A:$F,6,0)</f>
        <v>50182</v>
      </c>
      <c r="U5638" s="254">
        <f t="shared" si="568"/>
        <v>501820</v>
      </c>
      <c r="V5638" s="220"/>
      <c r="W5638" s="222">
        <f t="shared" si="569"/>
        <v>0</v>
      </c>
      <c r="X5638" s="223" t="str">
        <f t="shared" si="570"/>
        <v>8</v>
      </c>
      <c r="Y5638" s="220"/>
      <c r="Z5638" s="254">
        <f t="shared" si="571"/>
        <v>40145.599999999999</v>
      </c>
      <c r="AA5638" s="5">
        <f>VLOOKUP(G5638,Ma_KH!$A:$R,14,0)</f>
        <v>60</v>
      </c>
    </row>
    <row r="5639" spans="1:27" hidden="1" x14ac:dyDescent="0.25">
      <c r="A5639" s="245">
        <v>45995</v>
      </c>
      <c r="B5639" s="248">
        <v>4180885718</v>
      </c>
      <c r="C5639" s="151" t="s">
        <v>7767</v>
      </c>
      <c r="D5639" s="245">
        <v>46002</v>
      </c>
      <c r="E5639" s="246"/>
      <c r="F5639" s="244"/>
      <c r="G5639" s="33" t="s">
        <v>7778</v>
      </c>
      <c r="H5639" s="246"/>
      <c r="I5639" s="248" t="s">
        <v>8685</v>
      </c>
      <c r="J5639" s="248" t="s">
        <v>1771</v>
      </c>
      <c r="K5639" s="335" t="s">
        <v>7153</v>
      </c>
      <c r="L5639" s="21" t="str">
        <f>VLOOKUP($K5639,TONG_SL!$A:$D,2,0)</f>
        <v>Tai heo muối 200g</v>
      </c>
      <c r="N5639" s="21" t="str">
        <f t="shared" si="572"/>
        <v>K-C6</v>
      </c>
      <c r="Q5639" s="21" t="str">
        <f>VLOOKUP(K5639,TONG_SL!$A:$D,3,0)</f>
        <v>Túi</v>
      </c>
      <c r="R5639" s="224">
        <v>6</v>
      </c>
      <c r="S5639" s="220"/>
      <c r="T5639" s="220">
        <f>VLOOKUP(VLOOKUP(G5639,Ma_KH!$A:$R,18,0)&amp;K5639,Gia_MB!$A:$F,6,0)</f>
        <v>55595</v>
      </c>
      <c r="U5639" s="254">
        <f t="shared" si="568"/>
        <v>333570</v>
      </c>
      <c r="V5639" s="220"/>
      <c r="W5639" s="222">
        <f t="shared" si="569"/>
        <v>0</v>
      </c>
      <c r="X5639" s="223" t="str">
        <f t="shared" si="570"/>
        <v>8</v>
      </c>
      <c r="Y5639" s="220"/>
      <c r="Z5639" s="254">
        <f t="shared" si="571"/>
        <v>26685.600000000002</v>
      </c>
      <c r="AA5639" s="5">
        <f>VLOOKUP(G5639,Ma_KH!$A:$R,14,0)</f>
        <v>60</v>
      </c>
    </row>
    <row r="5640" spans="1:27" hidden="1" x14ac:dyDescent="0.25">
      <c r="A5640" s="245">
        <v>45995</v>
      </c>
      <c r="B5640" s="248">
        <v>4180885718</v>
      </c>
      <c r="C5640" s="151" t="s">
        <v>7767</v>
      </c>
      <c r="D5640" s="245">
        <v>46002</v>
      </c>
      <c r="E5640" s="246"/>
      <c r="F5640" s="244"/>
      <c r="G5640" s="33" t="s">
        <v>7778</v>
      </c>
      <c r="H5640" s="246"/>
      <c r="I5640" s="248" t="s">
        <v>8685</v>
      </c>
      <c r="J5640" s="248" t="s">
        <v>1771</v>
      </c>
      <c r="K5640" s="335" t="s">
        <v>30</v>
      </c>
      <c r="L5640" s="21" t="str">
        <f>VLOOKUP($K5640,TONG_SL!$A:$D,2,0)</f>
        <v>Gà muối 500g</v>
      </c>
      <c r="N5640" s="21" t="str">
        <f t="shared" si="572"/>
        <v>K-C6</v>
      </c>
      <c r="Q5640" s="21" t="str">
        <f>VLOOKUP(K5640,TONG_SL!$A:$D,3,0)</f>
        <v>Túi</v>
      </c>
      <c r="R5640" s="224">
        <v>6</v>
      </c>
      <c r="S5640" s="220"/>
      <c r="T5640" s="220">
        <f>VLOOKUP(VLOOKUP(G5640,Ma_KH!$A:$R,18,0)&amp;K5640,Gia_MB!$A:$F,6,0)</f>
        <v>111058</v>
      </c>
      <c r="U5640" s="254">
        <f t="shared" si="568"/>
        <v>666348</v>
      </c>
      <c r="V5640" s="220"/>
      <c r="W5640" s="222">
        <f t="shared" si="569"/>
        <v>0</v>
      </c>
      <c r="X5640" s="223" t="str">
        <f t="shared" si="570"/>
        <v>8</v>
      </c>
      <c r="Y5640" s="220"/>
      <c r="Z5640" s="254">
        <f t="shared" si="571"/>
        <v>53307.840000000004</v>
      </c>
      <c r="AA5640" s="5">
        <f>VLOOKUP(G5640,Ma_KH!$A:$R,14,0)</f>
        <v>60</v>
      </c>
    </row>
    <row r="5641" spans="1:27" hidden="1" x14ac:dyDescent="0.25">
      <c r="A5641" s="245">
        <v>45995</v>
      </c>
      <c r="B5641" s="248">
        <v>4180885718</v>
      </c>
      <c r="C5641" s="151" t="s">
        <v>7767</v>
      </c>
      <c r="D5641" s="245">
        <v>46002</v>
      </c>
      <c r="E5641" s="246"/>
      <c r="F5641" s="244"/>
      <c r="G5641" s="33" t="s">
        <v>7778</v>
      </c>
      <c r="H5641" s="246"/>
      <c r="I5641" s="248" t="s">
        <v>8685</v>
      </c>
      <c r="J5641" s="248" t="s">
        <v>1771</v>
      </c>
      <c r="K5641" s="335" t="s">
        <v>48</v>
      </c>
      <c r="L5641" s="21" t="str">
        <f>VLOOKUP($K5641,TONG_SL!$A:$D,2,0)</f>
        <v>Mọc Nấm Hương 250g</v>
      </c>
      <c r="N5641" s="21" t="str">
        <f t="shared" si="572"/>
        <v>K-C6</v>
      </c>
      <c r="Q5641" s="21" t="str">
        <f>VLOOKUP(K5641,TONG_SL!$A:$D,3,0)</f>
        <v>Túi</v>
      </c>
      <c r="R5641" s="224">
        <v>6</v>
      </c>
      <c r="S5641" s="220"/>
      <c r="T5641" s="220">
        <f>VLOOKUP(VLOOKUP(G5641,Ma_KH!$A:$R,18,0)&amp;K5641,Gia_MB!$A:$F,6,0)</f>
        <v>46000</v>
      </c>
      <c r="U5641" s="254">
        <f t="shared" si="568"/>
        <v>276000</v>
      </c>
      <c r="V5641" s="220"/>
      <c r="W5641" s="222">
        <f t="shared" si="569"/>
        <v>0</v>
      </c>
      <c r="X5641" s="223" t="str">
        <f t="shared" si="570"/>
        <v>8</v>
      </c>
      <c r="Y5641" s="220"/>
      <c r="Z5641" s="254">
        <f t="shared" si="571"/>
        <v>22080</v>
      </c>
      <c r="AA5641" s="5">
        <f>VLOOKUP(G5641,Ma_KH!$A:$R,14,0)</f>
        <v>60</v>
      </c>
    </row>
    <row r="5642" spans="1:27" hidden="1" x14ac:dyDescent="0.25">
      <c r="A5642" s="245">
        <v>45995</v>
      </c>
      <c r="B5642" s="248">
        <v>4180886018</v>
      </c>
      <c r="C5642" s="151" t="s">
        <v>7767</v>
      </c>
      <c r="D5642" s="245">
        <v>46002</v>
      </c>
      <c r="E5642" s="246"/>
      <c r="F5642" s="244"/>
      <c r="G5642" s="33" t="s">
        <v>7778</v>
      </c>
      <c r="H5642" s="246"/>
      <c r="I5642" s="248" t="s">
        <v>8686</v>
      </c>
      <c r="J5642" s="248" t="s">
        <v>1771</v>
      </c>
      <c r="K5642" s="335" t="s">
        <v>7153</v>
      </c>
      <c r="L5642" s="21" t="str">
        <f>VLOOKUP($K5642,TONG_SL!$A:$D,2,0)</f>
        <v>Tai heo muối 200g</v>
      </c>
      <c r="N5642" s="21" t="str">
        <f t="shared" si="572"/>
        <v>K-C6</v>
      </c>
      <c r="Q5642" s="21" t="str">
        <f>VLOOKUP(K5642,TONG_SL!$A:$D,3,0)</f>
        <v>Túi</v>
      </c>
      <c r="R5642" s="224">
        <v>6</v>
      </c>
      <c r="S5642" s="220"/>
      <c r="T5642" s="220">
        <f>VLOOKUP(VLOOKUP(G5642,Ma_KH!$A:$R,18,0)&amp;K5642,Gia_MB!$A:$F,6,0)</f>
        <v>55595</v>
      </c>
      <c r="U5642" s="254">
        <f t="shared" si="568"/>
        <v>333570</v>
      </c>
      <c r="V5642" s="220"/>
      <c r="W5642" s="222">
        <f t="shared" si="569"/>
        <v>0</v>
      </c>
      <c r="X5642" s="223" t="str">
        <f t="shared" si="570"/>
        <v>8</v>
      </c>
      <c r="Y5642" s="220"/>
      <c r="Z5642" s="254">
        <f t="shared" si="571"/>
        <v>26685.600000000002</v>
      </c>
      <c r="AA5642" s="5">
        <f>VLOOKUP(G5642,Ma_KH!$A:$R,14,0)</f>
        <v>60</v>
      </c>
    </row>
    <row r="5643" spans="1:27" hidden="1" x14ac:dyDescent="0.25">
      <c r="A5643" s="245">
        <v>45995</v>
      </c>
      <c r="B5643" s="248">
        <v>4180886018</v>
      </c>
      <c r="C5643" s="151" t="s">
        <v>7767</v>
      </c>
      <c r="D5643" s="245">
        <v>46002</v>
      </c>
      <c r="E5643" s="246"/>
      <c r="F5643" s="244"/>
      <c r="G5643" s="33" t="s">
        <v>7778</v>
      </c>
      <c r="H5643" s="246"/>
      <c r="I5643" s="248" t="s">
        <v>8686</v>
      </c>
      <c r="J5643" s="248" t="s">
        <v>1771</v>
      </c>
      <c r="K5643" s="335" t="s">
        <v>32</v>
      </c>
      <c r="L5643" s="21" t="str">
        <f>VLOOKUP($K5643,TONG_SL!$A:$D,2,0)</f>
        <v>Giò Tai Lưỡi Xào 250g</v>
      </c>
      <c r="N5643" s="21" t="str">
        <f t="shared" si="572"/>
        <v>K-C6</v>
      </c>
      <c r="Q5643" s="21" t="str">
        <f>VLOOKUP(K5643,TONG_SL!$A:$D,3,0)</f>
        <v>Túi</v>
      </c>
      <c r="R5643" s="224">
        <v>10</v>
      </c>
      <c r="S5643" s="220"/>
      <c r="T5643" s="220">
        <f>VLOOKUP(VLOOKUP(G5643,Ma_KH!$A:$R,18,0)&amp;K5643,Gia_MB!$A:$F,6,0)</f>
        <v>50182</v>
      </c>
      <c r="U5643" s="254">
        <f t="shared" si="568"/>
        <v>501820</v>
      </c>
      <c r="V5643" s="220"/>
      <c r="W5643" s="222">
        <f t="shared" si="569"/>
        <v>0</v>
      </c>
      <c r="X5643" s="223" t="str">
        <f t="shared" si="570"/>
        <v>8</v>
      </c>
      <c r="Y5643" s="220"/>
      <c r="Z5643" s="254">
        <f t="shared" si="571"/>
        <v>40145.599999999999</v>
      </c>
      <c r="AA5643" s="5">
        <f>VLOOKUP(G5643,Ma_KH!$A:$R,14,0)</f>
        <v>60</v>
      </c>
    </row>
    <row r="5644" spans="1:27" hidden="1" x14ac:dyDescent="0.25">
      <c r="A5644" s="245">
        <v>45995</v>
      </c>
      <c r="B5644" s="248">
        <v>4180886018</v>
      </c>
      <c r="C5644" s="151" t="s">
        <v>7767</v>
      </c>
      <c r="D5644" s="245">
        <v>46002</v>
      </c>
      <c r="E5644" s="246"/>
      <c r="F5644" s="244"/>
      <c r="G5644" s="33" t="s">
        <v>7778</v>
      </c>
      <c r="H5644" s="246"/>
      <c r="I5644" s="248" t="s">
        <v>8686</v>
      </c>
      <c r="J5644" s="248" t="s">
        <v>1771</v>
      </c>
      <c r="K5644" s="335" t="s">
        <v>30</v>
      </c>
      <c r="L5644" s="21" t="str">
        <f>VLOOKUP($K5644,TONG_SL!$A:$D,2,0)</f>
        <v>Gà muối 500g</v>
      </c>
      <c r="N5644" s="21" t="str">
        <f t="shared" si="572"/>
        <v>K-C6</v>
      </c>
      <c r="Q5644" s="21" t="str">
        <f>VLOOKUP(K5644,TONG_SL!$A:$D,3,0)</f>
        <v>Túi</v>
      </c>
      <c r="R5644" s="224">
        <v>6</v>
      </c>
      <c r="S5644" s="220"/>
      <c r="T5644" s="220">
        <f>VLOOKUP(VLOOKUP(G5644,Ma_KH!$A:$R,18,0)&amp;K5644,Gia_MB!$A:$F,6,0)</f>
        <v>111058</v>
      </c>
      <c r="U5644" s="254">
        <f t="shared" si="568"/>
        <v>666348</v>
      </c>
      <c r="V5644" s="220"/>
      <c r="W5644" s="222">
        <f t="shared" si="569"/>
        <v>0</v>
      </c>
      <c r="X5644" s="223" t="str">
        <f t="shared" si="570"/>
        <v>8</v>
      </c>
      <c r="Y5644" s="220"/>
      <c r="Z5644" s="254">
        <f t="shared" si="571"/>
        <v>53307.840000000004</v>
      </c>
      <c r="AA5644" s="5">
        <f>VLOOKUP(G5644,Ma_KH!$A:$R,14,0)</f>
        <v>60</v>
      </c>
    </row>
    <row r="5645" spans="1:27" hidden="1" x14ac:dyDescent="0.25">
      <c r="A5645" s="245">
        <v>45995</v>
      </c>
      <c r="B5645" s="248">
        <v>4180886018</v>
      </c>
      <c r="C5645" s="151" t="s">
        <v>7767</v>
      </c>
      <c r="D5645" s="245">
        <v>46002</v>
      </c>
      <c r="E5645" s="246"/>
      <c r="F5645" s="244"/>
      <c r="G5645" s="33" t="s">
        <v>7778</v>
      </c>
      <c r="H5645" s="246"/>
      <c r="I5645" s="248" t="s">
        <v>8686</v>
      </c>
      <c r="J5645" s="248" t="s">
        <v>1771</v>
      </c>
      <c r="K5645" s="335" t="s">
        <v>7187</v>
      </c>
      <c r="L5645" s="21" t="str">
        <f>VLOOKUP($K5645,TONG_SL!$A:$D,2,0)</f>
        <v>Chân giò heo muối 300g</v>
      </c>
      <c r="N5645" s="21" t="str">
        <f t="shared" si="572"/>
        <v>K-C6</v>
      </c>
      <c r="Q5645" s="21" t="str">
        <f>VLOOKUP(K5645,TONG_SL!$A:$D,3,0)</f>
        <v>Túi</v>
      </c>
      <c r="R5645" s="224">
        <v>14</v>
      </c>
      <c r="S5645" s="220"/>
      <c r="T5645" s="220">
        <f>VLOOKUP(VLOOKUP(G5645,Ma_KH!$A:$R,18,0)&amp;K5645,Gia_MB!$A:$F,6,0)</f>
        <v>73431</v>
      </c>
      <c r="U5645" s="254">
        <f t="shared" si="568"/>
        <v>1028034</v>
      </c>
      <c r="V5645" s="220"/>
      <c r="W5645" s="222">
        <f t="shared" si="569"/>
        <v>0</v>
      </c>
      <c r="X5645" s="223" t="str">
        <f t="shared" si="570"/>
        <v>8</v>
      </c>
      <c r="Y5645" s="220"/>
      <c r="Z5645" s="254">
        <f t="shared" si="571"/>
        <v>82242.720000000001</v>
      </c>
      <c r="AA5645" s="5">
        <f>VLOOKUP(G5645,Ma_KH!$A:$R,14,0)</f>
        <v>60</v>
      </c>
    </row>
    <row r="5646" spans="1:27" hidden="1" x14ac:dyDescent="0.25">
      <c r="A5646" s="245">
        <v>45995</v>
      </c>
      <c r="B5646" s="248">
        <v>4180886018</v>
      </c>
      <c r="C5646" s="151" t="s">
        <v>7767</v>
      </c>
      <c r="D5646" s="245">
        <v>46002</v>
      </c>
      <c r="E5646" s="246"/>
      <c r="F5646" s="244"/>
      <c r="G5646" s="33" t="s">
        <v>7778</v>
      </c>
      <c r="H5646" s="246"/>
      <c r="I5646" s="248" t="s">
        <v>8686</v>
      </c>
      <c r="J5646" s="248" t="s">
        <v>1771</v>
      </c>
      <c r="K5646" s="335" t="s">
        <v>48</v>
      </c>
      <c r="L5646" s="21" t="str">
        <f>VLOOKUP($K5646,TONG_SL!$A:$D,2,0)</f>
        <v>Mọc Nấm Hương 250g</v>
      </c>
      <c r="N5646" s="21" t="str">
        <f t="shared" si="572"/>
        <v>K-C6</v>
      </c>
      <c r="Q5646" s="21" t="str">
        <f>VLOOKUP(K5646,TONG_SL!$A:$D,3,0)</f>
        <v>Túi</v>
      </c>
      <c r="R5646" s="224">
        <v>6</v>
      </c>
      <c r="S5646" s="220"/>
      <c r="T5646" s="220">
        <f>VLOOKUP(VLOOKUP(G5646,Ma_KH!$A:$R,18,0)&amp;K5646,Gia_MB!$A:$F,6,0)</f>
        <v>46000</v>
      </c>
      <c r="U5646" s="254">
        <f t="shared" si="568"/>
        <v>276000</v>
      </c>
      <c r="V5646" s="220"/>
      <c r="W5646" s="222">
        <f t="shared" si="569"/>
        <v>0</v>
      </c>
      <c r="X5646" s="223" t="str">
        <f t="shared" si="570"/>
        <v>8</v>
      </c>
      <c r="Y5646" s="220"/>
      <c r="Z5646" s="254">
        <f t="shared" si="571"/>
        <v>22080</v>
      </c>
      <c r="AA5646" s="5">
        <f>VLOOKUP(G5646,Ma_KH!$A:$R,14,0)</f>
        <v>60</v>
      </c>
    </row>
    <row r="5647" spans="1:27" hidden="1" x14ac:dyDescent="0.25">
      <c r="A5647" s="245">
        <v>45995</v>
      </c>
      <c r="B5647" s="248">
        <v>4180885054</v>
      </c>
      <c r="C5647" s="151" t="s">
        <v>7767</v>
      </c>
      <c r="D5647" s="245">
        <v>46002</v>
      </c>
      <c r="E5647" s="246"/>
      <c r="F5647" s="244"/>
      <c r="G5647" s="33" t="s">
        <v>7778</v>
      </c>
      <c r="H5647" s="246"/>
      <c r="I5647" s="248" t="s">
        <v>8687</v>
      </c>
      <c r="J5647" s="248" t="s">
        <v>1771</v>
      </c>
      <c r="K5647" s="335" t="s">
        <v>7153</v>
      </c>
      <c r="L5647" s="21" t="str">
        <f>VLOOKUP($K5647,TONG_SL!$A:$D,2,0)</f>
        <v>Tai heo muối 200g</v>
      </c>
      <c r="N5647" s="21" t="str">
        <f t="shared" si="572"/>
        <v>K-C6</v>
      </c>
      <c r="Q5647" s="21" t="str">
        <f>VLOOKUP(K5647,TONG_SL!$A:$D,3,0)</f>
        <v>Túi</v>
      </c>
      <c r="R5647" s="224">
        <v>7</v>
      </c>
      <c r="S5647" s="220"/>
      <c r="T5647" s="220">
        <f>VLOOKUP(VLOOKUP(G5647,Ma_KH!$A:$R,18,0)&amp;K5647,Gia_MB!$A:$F,6,0)</f>
        <v>55595</v>
      </c>
      <c r="U5647" s="254">
        <f t="shared" si="568"/>
        <v>389165</v>
      </c>
      <c r="V5647" s="220"/>
      <c r="W5647" s="222">
        <f t="shared" si="569"/>
        <v>0</v>
      </c>
      <c r="X5647" s="223" t="str">
        <f t="shared" si="570"/>
        <v>8</v>
      </c>
      <c r="Y5647" s="220"/>
      <c r="Z5647" s="254">
        <f t="shared" si="571"/>
        <v>31133.200000000001</v>
      </c>
      <c r="AA5647" s="5">
        <f>VLOOKUP(G5647,Ma_KH!$A:$R,14,0)</f>
        <v>60</v>
      </c>
    </row>
    <row r="5648" spans="1:27" hidden="1" x14ac:dyDescent="0.25">
      <c r="A5648" s="245">
        <v>45995</v>
      </c>
      <c r="B5648" s="248">
        <v>4180885054</v>
      </c>
      <c r="C5648" s="151" t="s">
        <v>7767</v>
      </c>
      <c r="D5648" s="245">
        <v>46002</v>
      </c>
      <c r="E5648" s="246"/>
      <c r="F5648" s="244"/>
      <c r="G5648" s="33" t="s">
        <v>7778</v>
      </c>
      <c r="H5648" s="246"/>
      <c r="I5648" s="248" t="s">
        <v>8687</v>
      </c>
      <c r="J5648" s="248" t="s">
        <v>1771</v>
      </c>
      <c r="K5648" s="335" t="s">
        <v>32</v>
      </c>
      <c r="L5648" s="21" t="str">
        <f>VLOOKUP($K5648,TONG_SL!$A:$D,2,0)</f>
        <v>Giò Tai Lưỡi Xào 250g</v>
      </c>
      <c r="N5648" s="21" t="str">
        <f t="shared" si="572"/>
        <v>K-C6</v>
      </c>
      <c r="Q5648" s="21" t="str">
        <f>VLOOKUP(K5648,TONG_SL!$A:$D,3,0)</f>
        <v>Túi</v>
      </c>
      <c r="R5648" s="224">
        <v>9</v>
      </c>
      <c r="S5648" s="220"/>
      <c r="T5648" s="220">
        <f>VLOOKUP(VLOOKUP(G5648,Ma_KH!$A:$R,18,0)&amp;K5648,Gia_MB!$A:$F,6,0)</f>
        <v>50182</v>
      </c>
      <c r="U5648" s="254">
        <f t="shared" si="568"/>
        <v>451638</v>
      </c>
      <c r="V5648" s="220"/>
      <c r="W5648" s="222">
        <f t="shared" si="569"/>
        <v>0</v>
      </c>
      <c r="X5648" s="223" t="str">
        <f t="shared" si="570"/>
        <v>8</v>
      </c>
      <c r="Y5648" s="220"/>
      <c r="Z5648" s="254">
        <f t="shared" si="571"/>
        <v>36131.040000000001</v>
      </c>
      <c r="AA5648" s="5">
        <f>VLOOKUP(G5648,Ma_KH!$A:$R,14,0)</f>
        <v>60</v>
      </c>
    </row>
    <row r="5649" spans="1:27" hidden="1" x14ac:dyDescent="0.25">
      <c r="A5649" s="245">
        <v>45995</v>
      </c>
      <c r="B5649" s="248">
        <v>4180885054</v>
      </c>
      <c r="C5649" s="151" t="s">
        <v>7767</v>
      </c>
      <c r="D5649" s="245">
        <v>46002</v>
      </c>
      <c r="E5649" s="246"/>
      <c r="F5649" s="244"/>
      <c r="G5649" s="33" t="s">
        <v>7778</v>
      </c>
      <c r="H5649" s="246"/>
      <c r="I5649" s="248" t="s">
        <v>8687</v>
      </c>
      <c r="J5649" s="248" t="s">
        <v>1771</v>
      </c>
      <c r="K5649" s="335" t="s">
        <v>7187</v>
      </c>
      <c r="L5649" s="21" t="str">
        <f>VLOOKUP($K5649,TONG_SL!$A:$D,2,0)</f>
        <v>Chân giò heo muối 300g</v>
      </c>
      <c r="N5649" s="21" t="str">
        <f t="shared" si="572"/>
        <v>K-C6</v>
      </c>
      <c r="Q5649" s="21" t="str">
        <f>VLOOKUP(K5649,TONG_SL!$A:$D,3,0)</f>
        <v>Túi</v>
      </c>
      <c r="R5649" s="224">
        <v>26</v>
      </c>
      <c r="S5649" s="220"/>
      <c r="T5649" s="220">
        <f>VLOOKUP(VLOOKUP(G5649,Ma_KH!$A:$R,18,0)&amp;K5649,Gia_MB!$A:$F,6,0)</f>
        <v>73431</v>
      </c>
      <c r="U5649" s="254">
        <f t="shared" si="568"/>
        <v>1909206</v>
      </c>
      <c r="V5649" s="220"/>
      <c r="W5649" s="222">
        <f t="shared" si="569"/>
        <v>0</v>
      </c>
      <c r="X5649" s="223" t="str">
        <f t="shared" si="570"/>
        <v>8</v>
      </c>
      <c r="Y5649" s="220"/>
      <c r="Z5649" s="254">
        <f t="shared" si="571"/>
        <v>152736.48000000001</v>
      </c>
      <c r="AA5649" s="5">
        <f>VLOOKUP(G5649,Ma_KH!$A:$R,14,0)</f>
        <v>60</v>
      </c>
    </row>
    <row r="5650" spans="1:27" hidden="1" x14ac:dyDescent="0.25">
      <c r="A5650" s="245">
        <v>45995</v>
      </c>
      <c r="B5650" s="248">
        <v>4180885054</v>
      </c>
      <c r="C5650" s="151" t="s">
        <v>7767</v>
      </c>
      <c r="D5650" s="245">
        <v>46002</v>
      </c>
      <c r="E5650" s="246"/>
      <c r="F5650" s="244"/>
      <c r="G5650" s="33" t="s">
        <v>7778</v>
      </c>
      <c r="H5650" s="246"/>
      <c r="I5650" s="248" t="s">
        <v>8687</v>
      </c>
      <c r="J5650" s="248" t="s">
        <v>1771</v>
      </c>
      <c r="K5650" s="335" t="s">
        <v>48</v>
      </c>
      <c r="L5650" s="21" t="str">
        <f>VLOOKUP($K5650,TONG_SL!$A:$D,2,0)</f>
        <v>Mọc Nấm Hương 250g</v>
      </c>
      <c r="N5650" s="21" t="str">
        <f t="shared" si="572"/>
        <v>K-C6</v>
      </c>
      <c r="Q5650" s="21" t="str">
        <f>VLOOKUP(K5650,TONG_SL!$A:$D,3,0)</f>
        <v>Túi</v>
      </c>
      <c r="R5650" s="224">
        <v>7</v>
      </c>
      <c r="S5650" s="220"/>
      <c r="T5650" s="220">
        <f>VLOOKUP(VLOOKUP(G5650,Ma_KH!$A:$R,18,0)&amp;K5650,Gia_MB!$A:$F,6,0)</f>
        <v>46000</v>
      </c>
      <c r="U5650" s="254">
        <f t="shared" si="568"/>
        <v>322000</v>
      </c>
      <c r="V5650" s="220"/>
      <c r="W5650" s="222">
        <f t="shared" si="569"/>
        <v>0</v>
      </c>
      <c r="X5650" s="223" t="str">
        <f t="shared" si="570"/>
        <v>8</v>
      </c>
      <c r="Y5650" s="220"/>
      <c r="Z5650" s="254">
        <f t="shared" si="571"/>
        <v>25760</v>
      </c>
      <c r="AA5650" s="5">
        <f>VLOOKUP(G5650,Ma_KH!$A:$R,14,0)</f>
        <v>60</v>
      </c>
    </row>
    <row r="5651" spans="1:27" hidden="1" x14ac:dyDescent="0.25">
      <c r="A5651" s="245">
        <v>45995</v>
      </c>
      <c r="B5651" s="248">
        <v>4180885054</v>
      </c>
      <c r="C5651" s="151" t="s">
        <v>7767</v>
      </c>
      <c r="D5651" s="245">
        <v>46002</v>
      </c>
      <c r="E5651" s="246"/>
      <c r="F5651" s="244"/>
      <c r="G5651" s="33" t="s">
        <v>7778</v>
      </c>
      <c r="H5651" s="246"/>
      <c r="I5651" s="248" t="s">
        <v>8687</v>
      </c>
      <c r="J5651" s="248" t="s">
        <v>1771</v>
      </c>
      <c r="K5651" s="335" t="s">
        <v>30</v>
      </c>
      <c r="L5651" s="21" t="str">
        <f>VLOOKUP($K5651,TONG_SL!$A:$D,2,0)</f>
        <v>Gà muối 500g</v>
      </c>
      <c r="N5651" s="21" t="str">
        <f t="shared" si="572"/>
        <v>K-C6</v>
      </c>
      <c r="Q5651" s="21" t="str">
        <f>VLOOKUP(K5651,TONG_SL!$A:$D,3,0)</f>
        <v>Túi</v>
      </c>
      <c r="R5651" s="224">
        <v>7</v>
      </c>
      <c r="S5651" s="220"/>
      <c r="T5651" s="220">
        <f>VLOOKUP(VLOOKUP(G5651,Ma_KH!$A:$R,18,0)&amp;K5651,Gia_MB!$A:$F,6,0)</f>
        <v>111058</v>
      </c>
      <c r="U5651" s="254">
        <f t="shared" si="568"/>
        <v>777406</v>
      </c>
      <c r="V5651" s="220"/>
      <c r="W5651" s="222">
        <f t="shared" si="569"/>
        <v>0</v>
      </c>
      <c r="X5651" s="223" t="str">
        <f t="shared" si="570"/>
        <v>8</v>
      </c>
      <c r="Y5651" s="220"/>
      <c r="Z5651" s="254">
        <f t="shared" si="571"/>
        <v>62192.480000000003</v>
      </c>
      <c r="AA5651" s="5">
        <f>VLOOKUP(G5651,Ma_KH!$A:$R,14,0)</f>
        <v>60</v>
      </c>
    </row>
    <row r="5652" spans="1:27" hidden="1" x14ac:dyDescent="0.25">
      <c r="A5652" s="245">
        <v>45994</v>
      </c>
      <c r="B5652" s="248">
        <v>4180866003</v>
      </c>
      <c r="C5652" s="151" t="s">
        <v>7767</v>
      </c>
      <c r="D5652" s="245">
        <v>46002</v>
      </c>
      <c r="E5652" s="246"/>
      <c r="F5652" s="244"/>
      <c r="G5652" s="33" t="s">
        <v>7784</v>
      </c>
      <c r="H5652" s="246"/>
      <c r="I5652" s="248" t="s">
        <v>8688</v>
      </c>
      <c r="J5652" s="248" t="s">
        <v>1771</v>
      </c>
      <c r="K5652" s="335" t="s">
        <v>30</v>
      </c>
      <c r="L5652" s="21" t="str">
        <f>VLOOKUP($K5652,TONG_SL!$A:$D,2,0)</f>
        <v>Gà muối 500g</v>
      </c>
      <c r="N5652" s="21" t="str">
        <f t="shared" si="572"/>
        <v>K-C6</v>
      </c>
      <c r="Q5652" s="21" t="str">
        <f>VLOOKUP(K5652,TONG_SL!$A:$D,3,0)</f>
        <v>Túi</v>
      </c>
      <c r="R5652" s="224">
        <v>12</v>
      </c>
      <c r="S5652" s="220"/>
      <c r="T5652" s="220">
        <f>VLOOKUP(VLOOKUP(G5652,Ma_KH!$A:$R,18,0)&amp;K5652,Gia_MB!$A:$F,6,0)</f>
        <v>111058</v>
      </c>
      <c r="U5652" s="254">
        <f t="shared" si="568"/>
        <v>1332696</v>
      </c>
      <c r="V5652" s="220"/>
      <c r="W5652" s="222">
        <f t="shared" si="569"/>
        <v>0</v>
      </c>
      <c r="X5652" s="223" t="str">
        <f t="shared" si="570"/>
        <v>8</v>
      </c>
      <c r="Y5652" s="220"/>
      <c r="Z5652" s="254">
        <f t="shared" si="571"/>
        <v>106615.68000000001</v>
      </c>
      <c r="AA5652" s="5">
        <f>VLOOKUP(G5652,Ma_KH!$A:$R,14,0)</f>
        <v>60</v>
      </c>
    </row>
    <row r="5653" spans="1:27" hidden="1" x14ac:dyDescent="0.25">
      <c r="A5653" s="245">
        <v>45994</v>
      </c>
      <c r="B5653" s="248">
        <v>4180866003</v>
      </c>
      <c r="C5653" s="151" t="s">
        <v>7767</v>
      </c>
      <c r="D5653" s="245">
        <v>46002</v>
      </c>
      <c r="E5653" s="246"/>
      <c r="F5653" s="244"/>
      <c r="G5653" s="33" t="s">
        <v>7784</v>
      </c>
      <c r="H5653" s="246"/>
      <c r="I5653" s="248" t="s">
        <v>8688</v>
      </c>
      <c r="J5653" s="248" t="s">
        <v>1771</v>
      </c>
      <c r="K5653" s="335" t="s">
        <v>7187</v>
      </c>
      <c r="L5653" s="21" t="str">
        <f>VLOOKUP($K5653,TONG_SL!$A:$D,2,0)</f>
        <v>Chân giò heo muối 300g</v>
      </c>
      <c r="N5653" s="21" t="str">
        <f t="shared" si="572"/>
        <v>K-C6</v>
      </c>
      <c r="Q5653" s="21" t="str">
        <f>VLOOKUP(K5653,TONG_SL!$A:$D,3,0)</f>
        <v>Túi</v>
      </c>
      <c r="R5653" s="224">
        <v>6</v>
      </c>
      <c r="S5653" s="220"/>
      <c r="T5653" s="220">
        <f>VLOOKUP(VLOOKUP(G5653,Ma_KH!$A:$R,18,0)&amp;K5653,Gia_MB!$A:$F,6,0)</f>
        <v>73431</v>
      </c>
      <c r="U5653" s="254">
        <f t="shared" si="568"/>
        <v>440586</v>
      </c>
      <c r="V5653" s="220"/>
      <c r="W5653" s="222">
        <f t="shared" si="569"/>
        <v>0</v>
      </c>
      <c r="X5653" s="223" t="str">
        <f t="shared" si="570"/>
        <v>8</v>
      </c>
      <c r="Y5653" s="220"/>
      <c r="Z5653" s="254">
        <f t="shared" si="571"/>
        <v>35246.879999999997</v>
      </c>
      <c r="AA5653" s="5">
        <f>VLOOKUP(G5653,Ma_KH!$A:$R,14,0)</f>
        <v>60</v>
      </c>
    </row>
    <row r="5654" spans="1:27" hidden="1" x14ac:dyDescent="0.25">
      <c r="A5654" s="245">
        <v>45994</v>
      </c>
      <c r="B5654" s="248">
        <v>4180866003</v>
      </c>
      <c r="C5654" s="151" t="s">
        <v>7767</v>
      </c>
      <c r="D5654" s="245">
        <v>46002</v>
      </c>
      <c r="E5654" s="246"/>
      <c r="F5654" s="244"/>
      <c r="G5654" s="33" t="s">
        <v>7784</v>
      </c>
      <c r="H5654" s="246"/>
      <c r="I5654" s="248" t="s">
        <v>8688</v>
      </c>
      <c r="J5654" s="248" t="s">
        <v>1771</v>
      </c>
      <c r="K5654" s="335" t="s">
        <v>48</v>
      </c>
      <c r="L5654" s="21" t="str">
        <f>VLOOKUP($K5654,TONG_SL!$A:$D,2,0)</f>
        <v>Mọc Nấm Hương 250g</v>
      </c>
      <c r="N5654" s="21" t="str">
        <f t="shared" si="572"/>
        <v>K-C6</v>
      </c>
      <c r="Q5654" s="21" t="str">
        <f>VLOOKUP(K5654,TONG_SL!$A:$D,3,0)</f>
        <v>Túi</v>
      </c>
      <c r="R5654" s="224">
        <v>6</v>
      </c>
      <c r="S5654" s="220"/>
      <c r="T5654" s="220">
        <f>VLOOKUP(VLOOKUP(G5654,Ma_KH!$A:$R,18,0)&amp;K5654,Gia_MB!$A:$F,6,0)</f>
        <v>46000</v>
      </c>
      <c r="U5654" s="254">
        <f t="shared" si="568"/>
        <v>276000</v>
      </c>
      <c r="V5654" s="220"/>
      <c r="W5654" s="222">
        <f t="shared" si="569"/>
        <v>0</v>
      </c>
      <c r="X5654" s="223" t="str">
        <f t="shared" si="570"/>
        <v>8</v>
      </c>
      <c r="Y5654" s="220"/>
      <c r="Z5654" s="254">
        <f t="shared" si="571"/>
        <v>22080</v>
      </c>
      <c r="AA5654" s="5">
        <f>VLOOKUP(G5654,Ma_KH!$A:$R,14,0)</f>
        <v>60</v>
      </c>
    </row>
    <row r="5655" spans="1:27" hidden="1" x14ac:dyDescent="0.25">
      <c r="A5655" s="245">
        <v>45995</v>
      </c>
      <c r="B5655" s="248">
        <v>4180884995</v>
      </c>
      <c r="C5655" s="151" t="s">
        <v>7767</v>
      </c>
      <c r="D5655" s="245">
        <v>46002</v>
      </c>
      <c r="E5655" s="246"/>
      <c r="F5655" s="244"/>
      <c r="G5655" s="33" t="s">
        <v>7784</v>
      </c>
      <c r="H5655" s="246"/>
      <c r="I5655" s="248" t="s">
        <v>8689</v>
      </c>
      <c r="J5655" s="248" t="s">
        <v>1771</v>
      </c>
      <c r="K5655" s="335" t="s">
        <v>7153</v>
      </c>
      <c r="L5655" s="21" t="str">
        <f>VLOOKUP($K5655,TONG_SL!$A:$D,2,0)</f>
        <v>Tai heo muối 200g</v>
      </c>
      <c r="N5655" s="21" t="str">
        <f t="shared" si="572"/>
        <v>K-C6</v>
      </c>
      <c r="Q5655" s="21" t="str">
        <f>VLOOKUP(K5655,TONG_SL!$A:$D,3,0)</f>
        <v>Túi</v>
      </c>
      <c r="R5655" s="224">
        <v>6</v>
      </c>
      <c r="S5655" s="220"/>
      <c r="T5655" s="220">
        <f>VLOOKUP(VLOOKUP(G5655,Ma_KH!$A:$R,18,0)&amp;K5655,Gia_MB!$A:$F,6,0)</f>
        <v>55595</v>
      </c>
      <c r="U5655" s="254">
        <f t="shared" si="568"/>
        <v>333570</v>
      </c>
      <c r="V5655" s="220"/>
      <c r="W5655" s="222">
        <f t="shared" si="569"/>
        <v>0</v>
      </c>
      <c r="X5655" s="223" t="str">
        <f t="shared" si="570"/>
        <v>8</v>
      </c>
      <c r="Y5655" s="220"/>
      <c r="Z5655" s="254">
        <f t="shared" si="571"/>
        <v>26685.600000000002</v>
      </c>
      <c r="AA5655" s="5">
        <f>VLOOKUP(G5655,Ma_KH!$A:$R,14,0)</f>
        <v>60</v>
      </c>
    </row>
    <row r="5656" spans="1:27" hidden="1" x14ac:dyDescent="0.25">
      <c r="A5656" s="245">
        <v>45995</v>
      </c>
      <c r="B5656" s="248">
        <v>4180884995</v>
      </c>
      <c r="C5656" s="151" t="s">
        <v>7767</v>
      </c>
      <c r="D5656" s="245">
        <v>46002</v>
      </c>
      <c r="E5656" s="246"/>
      <c r="F5656" s="244"/>
      <c r="G5656" s="33" t="s">
        <v>7784</v>
      </c>
      <c r="H5656" s="246"/>
      <c r="I5656" s="248" t="s">
        <v>8689</v>
      </c>
      <c r="J5656" s="248" t="s">
        <v>1771</v>
      </c>
      <c r="K5656" s="335" t="s">
        <v>32</v>
      </c>
      <c r="L5656" s="21" t="str">
        <f>VLOOKUP($K5656,TONG_SL!$A:$D,2,0)</f>
        <v>Giò Tai Lưỡi Xào 250g</v>
      </c>
      <c r="N5656" s="21" t="str">
        <f t="shared" si="572"/>
        <v>K-C6</v>
      </c>
      <c r="Q5656" s="21" t="str">
        <f>VLOOKUP(K5656,TONG_SL!$A:$D,3,0)</f>
        <v>Túi</v>
      </c>
      <c r="R5656" s="224">
        <v>4</v>
      </c>
      <c r="S5656" s="220"/>
      <c r="T5656" s="220">
        <f>VLOOKUP(VLOOKUP(G5656,Ma_KH!$A:$R,18,0)&amp;K5656,Gia_MB!$A:$F,6,0)</f>
        <v>50182</v>
      </c>
      <c r="U5656" s="254">
        <f t="shared" si="568"/>
        <v>200728</v>
      </c>
      <c r="V5656" s="220"/>
      <c r="W5656" s="222">
        <f t="shared" si="569"/>
        <v>0</v>
      </c>
      <c r="X5656" s="223" t="str">
        <f t="shared" si="570"/>
        <v>8</v>
      </c>
      <c r="Y5656" s="220"/>
      <c r="Z5656" s="254">
        <f t="shared" si="571"/>
        <v>16058.24</v>
      </c>
      <c r="AA5656" s="5">
        <f>VLOOKUP(G5656,Ma_KH!$A:$R,14,0)</f>
        <v>60</v>
      </c>
    </row>
    <row r="5657" spans="1:27" hidden="1" x14ac:dyDescent="0.25">
      <c r="A5657" s="245">
        <v>45995</v>
      </c>
      <c r="B5657" s="248">
        <v>4180884995</v>
      </c>
      <c r="C5657" s="151" t="s">
        <v>7767</v>
      </c>
      <c r="D5657" s="245">
        <v>46002</v>
      </c>
      <c r="E5657" s="246"/>
      <c r="F5657" s="244"/>
      <c r="G5657" s="33" t="s">
        <v>7784</v>
      </c>
      <c r="H5657" s="246"/>
      <c r="I5657" s="248" t="s">
        <v>8689</v>
      </c>
      <c r="J5657" s="248" t="s">
        <v>1771</v>
      </c>
      <c r="K5657" s="335" t="s">
        <v>7187</v>
      </c>
      <c r="L5657" s="21" t="str">
        <f>VLOOKUP($K5657,TONG_SL!$A:$D,2,0)</f>
        <v>Chân giò heo muối 300g</v>
      </c>
      <c r="N5657" s="21" t="str">
        <f t="shared" si="572"/>
        <v>K-C6</v>
      </c>
      <c r="Q5657" s="21" t="str">
        <f>VLOOKUP(K5657,TONG_SL!$A:$D,3,0)</f>
        <v>Túi</v>
      </c>
      <c r="R5657" s="224">
        <v>9</v>
      </c>
      <c r="S5657" s="220"/>
      <c r="T5657" s="220">
        <f>VLOOKUP(VLOOKUP(G5657,Ma_KH!$A:$R,18,0)&amp;K5657,Gia_MB!$A:$F,6,0)</f>
        <v>73431</v>
      </c>
      <c r="U5657" s="254">
        <f t="shared" si="568"/>
        <v>660879</v>
      </c>
      <c r="V5657" s="220"/>
      <c r="W5657" s="222">
        <f t="shared" si="569"/>
        <v>0</v>
      </c>
      <c r="X5657" s="223" t="str">
        <f t="shared" si="570"/>
        <v>8</v>
      </c>
      <c r="Y5657" s="220"/>
      <c r="Z5657" s="254">
        <f t="shared" si="571"/>
        <v>52870.32</v>
      </c>
      <c r="AA5657" s="5">
        <f>VLOOKUP(G5657,Ma_KH!$A:$R,14,0)</f>
        <v>60</v>
      </c>
    </row>
    <row r="5658" spans="1:27" hidden="1" x14ac:dyDescent="0.25">
      <c r="A5658" s="245">
        <v>45995</v>
      </c>
      <c r="B5658" s="248">
        <v>4180884995</v>
      </c>
      <c r="C5658" s="151" t="s">
        <v>7767</v>
      </c>
      <c r="D5658" s="245">
        <v>46002</v>
      </c>
      <c r="E5658" s="246"/>
      <c r="F5658" s="244"/>
      <c r="G5658" s="33" t="s">
        <v>7784</v>
      </c>
      <c r="H5658" s="246"/>
      <c r="I5658" s="248" t="s">
        <v>8689</v>
      </c>
      <c r="J5658" s="248" t="s">
        <v>1771</v>
      </c>
      <c r="K5658" s="335" t="s">
        <v>48</v>
      </c>
      <c r="L5658" s="21" t="str">
        <f>VLOOKUP($K5658,TONG_SL!$A:$D,2,0)</f>
        <v>Mọc Nấm Hương 250g</v>
      </c>
      <c r="N5658" s="21" t="str">
        <f t="shared" si="572"/>
        <v>K-C6</v>
      </c>
      <c r="Q5658" s="21" t="str">
        <f>VLOOKUP(K5658,TONG_SL!$A:$D,3,0)</f>
        <v>Túi</v>
      </c>
      <c r="R5658" s="224">
        <v>5</v>
      </c>
      <c r="S5658" s="220"/>
      <c r="T5658" s="220">
        <f>VLOOKUP(VLOOKUP(G5658,Ma_KH!$A:$R,18,0)&amp;K5658,Gia_MB!$A:$F,6,0)</f>
        <v>46000</v>
      </c>
      <c r="U5658" s="254">
        <f t="shared" si="568"/>
        <v>230000</v>
      </c>
      <c r="V5658" s="220"/>
      <c r="W5658" s="222">
        <f t="shared" si="569"/>
        <v>0</v>
      </c>
      <c r="X5658" s="223" t="str">
        <f t="shared" si="570"/>
        <v>8</v>
      </c>
      <c r="Y5658" s="220"/>
      <c r="Z5658" s="254">
        <f t="shared" si="571"/>
        <v>18400</v>
      </c>
      <c r="AA5658" s="5">
        <f>VLOOKUP(G5658,Ma_KH!$A:$R,14,0)</f>
        <v>60</v>
      </c>
    </row>
    <row r="5659" spans="1:27" hidden="1" x14ac:dyDescent="0.25">
      <c r="A5659" s="245">
        <v>45995</v>
      </c>
      <c r="B5659" s="248">
        <v>4180884995</v>
      </c>
      <c r="C5659" s="151" t="s">
        <v>7767</v>
      </c>
      <c r="D5659" s="245">
        <v>46002</v>
      </c>
      <c r="E5659" s="246"/>
      <c r="F5659" s="244"/>
      <c r="G5659" s="33" t="s">
        <v>7784</v>
      </c>
      <c r="H5659" s="246"/>
      <c r="I5659" s="248" t="s">
        <v>8689</v>
      </c>
      <c r="J5659" s="248" t="s">
        <v>1771</v>
      </c>
      <c r="K5659" s="335" t="s">
        <v>30</v>
      </c>
      <c r="L5659" s="21" t="str">
        <f>VLOOKUP($K5659,TONG_SL!$A:$D,2,0)</f>
        <v>Gà muối 500g</v>
      </c>
      <c r="N5659" s="21" t="str">
        <f t="shared" si="572"/>
        <v>K-C6</v>
      </c>
      <c r="Q5659" s="21" t="str">
        <f>VLOOKUP(K5659,TONG_SL!$A:$D,3,0)</f>
        <v>Túi</v>
      </c>
      <c r="R5659" s="224">
        <v>6</v>
      </c>
      <c r="S5659" s="220"/>
      <c r="T5659" s="220">
        <f>VLOOKUP(VLOOKUP(G5659,Ma_KH!$A:$R,18,0)&amp;K5659,Gia_MB!$A:$F,6,0)</f>
        <v>111058</v>
      </c>
      <c r="U5659" s="254">
        <f t="shared" ref="U5659:U5690" si="573">T5659*R5659</f>
        <v>666348</v>
      </c>
      <c r="V5659" s="220"/>
      <c r="W5659" s="222">
        <f t="shared" ref="W5659:W5690" si="574">U5659*V5659</f>
        <v>0</v>
      </c>
      <c r="X5659" s="223" t="str">
        <f t="shared" ref="X5659:X5690" si="575">IF(B5659&lt;&gt;"","8","0")</f>
        <v>8</v>
      </c>
      <c r="Y5659" s="220"/>
      <c r="Z5659" s="254">
        <f t="shared" ref="Z5659:Z5690" si="576">U5659*X5659%</f>
        <v>53307.840000000004</v>
      </c>
      <c r="AA5659" s="5">
        <f>VLOOKUP(G5659,Ma_KH!$A:$R,14,0)</f>
        <v>60</v>
      </c>
    </row>
    <row r="5660" spans="1:27" hidden="1" x14ac:dyDescent="0.25">
      <c r="A5660" s="245">
        <v>45995</v>
      </c>
      <c r="B5660" s="248">
        <v>4180884163</v>
      </c>
      <c r="C5660" s="151" t="s">
        <v>7767</v>
      </c>
      <c r="D5660" s="245">
        <v>46002</v>
      </c>
      <c r="E5660" s="246"/>
      <c r="F5660" s="244"/>
      <c r="G5660" s="33" t="s">
        <v>7784</v>
      </c>
      <c r="H5660" s="246"/>
      <c r="I5660" s="248" t="s">
        <v>8690</v>
      </c>
      <c r="J5660" s="248" t="s">
        <v>1771</v>
      </c>
      <c r="K5660" s="335" t="s">
        <v>30</v>
      </c>
      <c r="L5660" s="21" t="str">
        <f>VLOOKUP($K5660,TONG_SL!$A:$D,2,0)</f>
        <v>Gà muối 500g</v>
      </c>
      <c r="N5660" s="21" t="str">
        <f t="shared" si="572"/>
        <v>K-C6</v>
      </c>
      <c r="Q5660" s="21" t="str">
        <f>VLOOKUP(K5660,TONG_SL!$A:$D,3,0)</f>
        <v>Túi</v>
      </c>
      <c r="R5660" s="224">
        <v>9</v>
      </c>
      <c r="S5660" s="220"/>
      <c r="T5660" s="220">
        <f>VLOOKUP(VLOOKUP(G5660,Ma_KH!$A:$R,18,0)&amp;K5660,Gia_MB!$A:$F,6,0)</f>
        <v>111058</v>
      </c>
      <c r="U5660" s="254">
        <f t="shared" si="573"/>
        <v>999522</v>
      </c>
      <c r="V5660" s="220"/>
      <c r="W5660" s="222">
        <f t="shared" si="574"/>
        <v>0</v>
      </c>
      <c r="X5660" s="223" t="str">
        <f t="shared" si="575"/>
        <v>8</v>
      </c>
      <c r="Y5660" s="220"/>
      <c r="Z5660" s="254">
        <f t="shared" si="576"/>
        <v>79961.759999999995</v>
      </c>
      <c r="AA5660" s="5">
        <f>VLOOKUP(G5660,Ma_KH!$A:$R,14,0)</f>
        <v>60</v>
      </c>
    </row>
    <row r="5661" spans="1:27" hidden="1" x14ac:dyDescent="0.25">
      <c r="A5661" s="245">
        <v>45995</v>
      </c>
      <c r="B5661" s="248">
        <v>4180884163</v>
      </c>
      <c r="C5661" s="151" t="s">
        <v>7767</v>
      </c>
      <c r="D5661" s="245">
        <v>46002</v>
      </c>
      <c r="E5661" s="246"/>
      <c r="F5661" s="244"/>
      <c r="G5661" s="33" t="s">
        <v>7784</v>
      </c>
      <c r="H5661" s="246"/>
      <c r="I5661" s="248" t="s">
        <v>8690</v>
      </c>
      <c r="J5661" s="248" t="s">
        <v>1771</v>
      </c>
      <c r="K5661" s="335" t="s">
        <v>48</v>
      </c>
      <c r="L5661" s="21" t="str">
        <f>VLOOKUP($K5661,TONG_SL!$A:$D,2,0)</f>
        <v>Mọc Nấm Hương 250g</v>
      </c>
      <c r="N5661" s="21" t="str">
        <f t="shared" si="572"/>
        <v>K-C6</v>
      </c>
      <c r="Q5661" s="21" t="str">
        <f>VLOOKUP(K5661,TONG_SL!$A:$D,3,0)</f>
        <v>Túi</v>
      </c>
      <c r="R5661" s="224">
        <v>11</v>
      </c>
      <c r="S5661" s="220"/>
      <c r="T5661" s="220">
        <f>VLOOKUP(VLOOKUP(G5661,Ma_KH!$A:$R,18,0)&amp;K5661,Gia_MB!$A:$F,6,0)</f>
        <v>46000</v>
      </c>
      <c r="U5661" s="254">
        <f t="shared" si="573"/>
        <v>506000</v>
      </c>
      <c r="V5661" s="220"/>
      <c r="W5661" s="222">
        <f t="shared" si="574"/>
        <v>0</v>
      </c>
      <c r="X5661" s="223" t="str">
        <f t="shared" si="575"/>
        <v>8</v>
      </c>
      <c r="Y5661" s="220"/>
      <c r="Z5661" s="254">
        <f t="shared" si="576"/>
        <v>40480</v>
      </c>
      <c r="AA5661" s="5">
        <f>VLOOKUP(G5661,Ma_KH!$A:$R,14,0)</f>
        <v>60</v>
      </c>
    </row>
    <row r="5662" spans="1:27" hidden="1" x14ac:dyDescent="0.25">
      <c r="A5662" s="245">
        <v>45995</v>
      </c>
      <c r="B5662" s="248">
        <v>4180884163</v>
      </c>
      <c r="C5662" s="151" t="s">
        <v>7767</v>
      </c>
      <c r="D5662" s="245">
        <v>46002</v>
      </c>
      <c r="E5662" s="246"/>
      <c r="F5662" s="244"/>
      <c r="G5662" s="33" t="s">
        <v>7784</v>
      </c>
      <c r="H5662" s="246"/>
      <c r="I5662" s="248" t="s">
        <v>8690</v>
      </c>
      <c r="J5662" s="248" t="s">
        <v>1771</v>
      </c>
      <c r="K5662" s="335" t="s">
        <v>7187</v>
      </c>
      <c r="L5662" s="21" t="str">
        <f>VLOOKUP($K5662,TONG_SL!$A:$D,2,0)</f>
        <v>Chân giò heo muối 300g</v>
      </c>
      <c r="N5662" s="21" t="str">
        <f t="shared" si="572"/>
        <v>K-C6</v>
      </c>
      <c r="Q5662" s="21" t="str">
        <f>VLOOKUP(K5662,TONG_SL!$A:$D,3,0)</f>
        <v>Túi</v>
      </c>
      <c r="R5662" s="224">
        <v>50</v>
      </c>
      <c r="S5662" s="220"/>
      <c r="T5662" s="220">
        <f>VLOOKUP(VLOOKUP(G5662,Ma_KH!$A:$R,18,0)&amp;K5662,Gia_MB!$A:$F,6,0)</f>
        <v>73431</v>
      </c>
      <c r="U5662" s="254">
        <f t="shared" si="573"/>
        <v>3671550</v>
      </c>
      <c r="V5662" s="220"/>
      <c r="W5662" s="222">
        <f t="shared" si="574"/>
        <v>0</v>
      </c>
      <c r="X5662" s="223" t="str">
        <f t="shared" si="575"/>
        <v>8</v>
      </c>
      <c r="Y5662" s="220"/>
      <c r="Z5662" s="254">
        <f t="shared" si="576"/>
        <v>293724</v>
      </c>
      <c r="AA5662" s="5">
        <f>VLOOKUP(G5662,Ma_KH!$A:$R,14,0)</f>
        <v>60</v>
      </c>
    </row>
    <row r="5663" spans="1:27" hidden="1" x14ac:dyDescent="0.25">
      <c r="A5663" s="245">
        <v>45995</v>
      </c>
      <c r="B5663" s="248">
        <v>4180884163</v>
      </c>
      <c r="C5663" s="151" t="s">
        <v>7767</v>
      </c>
      <c r="D5663" s="245">
        <v>46002</v>
      </c>
      <c r="E5663" s="246"/>
      <c r="F5663" s="244"/>
      <c r="G5663" s="33" t="s">
        <v>7784</v>
      </c>
      <c r="H5663" s="246"/>
      <c r="I5663" s="248" t="s">
        <v>8690</v>
      </c>
      <c r="J5663" s="248" t="s">
        <v>1771</v>
      </c>
      <c r="K5663" s="335" t="s">
        <v>32</v>
      </c>
      <c r="L5663" s="21" t="str">
        <f>VLOOKUP($K5663,TONG_SL!$A:$D,2,0)</f>
        <v>Giò Tai Lưỡi Xào 250g</v>
      </c>
      <c r="N5663" s="21" t="str">
        <f t="shared" si="572"/>
        <v>K-C6</v>
      </c>
      <c r="Q5663" s="21" t="str">
        <f>VLOOKUP(K5663,TONG_SL!$A:$D,3,0)</f>
        <v>Túi</v>
      </c>
      <c r="R5663" s="224">
        <v>18</v>
      </c>
      <c r="S5663" s="220"/>
      <c r="T5663" s="220">
        <f>VLOOKUP(VLOOKUP(G5663,Ma_KH!$A:$R,18,0)&amp;K5663,Gia_MB!$A:$F,6,0)</f>
        <v>50182</v>
      </c>
      <c r="U5663" s="254">
        <f t="shared" si="573"/>
        <v>903276</v>
      </c>
      <c r="V5663" s="220"/>
      <c r="W5663" s="222">
        <f t="shared" si="574"/>
        <v>0</v>
      </c>
      <c r="X5663" s="223" t="str">
        <f t="shared" si="575"/>
        <v>8</v>
      </c>
      <c r="Y5663" s="220"/>
      <c r="Z5663" s="254">
        <f t="shared" si="576"/>
        <v>72262.080000000002</v>
      </c>
      <c r="AA5663" s="5">
        <f>VLOOKUP(G5663,Ma_KH!$A:$R,14,0)</f>
        <v>60</v>
      </c>
    </row>
    <row r="5664" spans="1:27" hidden="1" x14ac:dyDescent="0.25">
      <c r="A5664" s="245">
        <v>45995</v>
      </c>
      <c r="B5664" s="248">
        <v>4180884163</v>
      </c>
      <c r="C5664" s="151" t="s">
        <v>7767</v>
      </c>
      <c r="D5664" s="245">
        <v>46002</v>
      </c>
      <c r="E5664" s="246"/>
      <c r="F5664" s="244"/>
      <c r="G5664" s="33" t="s">
        <v>7784</v>
      </c>
      <c r="H5664" s="246"/>
      <c r="I5664" s="248" t="s">
        <v>8690</v>
      </c>
      <c r="J5664" s="248" t="s">
        <v>1771</v>
      </c>
      <c r="K5664" s="335" t="s">
        <v>7153</v>
      </c>
      <c r="L5664" s="21" t="str">
        <f>VLOOKUP($K5664,TONG_SL!$A:$D,2,0)</f>
        <v>Tai heo muối 200g</v>
      </c>
      <c r="N5664" s="21" t="str">
        <f t="shared" si="572"/>
        <v>K-C6</v>
      </c>
      <c r="Q5664" s="21" t="str">
        <f>VLOOKUP(K5664,TONG_SL!$A:$D,3,0)</f>
        <v>Túi</v>
      </c>
      <c r="R5664" s="224">
        <v>4</v>
      </c>
      <c r="S5664" s="220"/>
      <c r="T5664" s="220">
        <f>VLOOKUP(VLOOKUP(G5664,Ma_KH!$A:$R,18,0)&amp;K5664,Gia_MB!$A:$F,6,0)</f>
        <v>55595</v>
      </c>
      <c r="U5664" s="254">
        <f t="shared" si="573"/>
        <v>222380</v>
      </c>
      <c r="V5664" s="220"/>
      <c r="W5664" s="222">
        <f t="shared" si="574"/>
        <v>0</v>
      </c>
      <c r="X5664" s="223" t="str">
        <f t="shared" si="575"/>
        <v>8</v>
      </c>
      <c r="Y5664" s="220"/>
      <c r="Z5664" s="254">
        <f t="shared" si="576"/>
        <v>17790.400000000001</v>
      </c>
      <c r="AA5664" s="5">
        <f>VLOOKUP(G5664,Ma_KH!$A:$R,14,0)</f>
        <v>60</v>
      </c>
    </row>
    <row r="5665" spans="1:27" hidden="1" x14ac:dyDescent="0.25">
      <c r="A5665" s="245">
        <v>45995</v>
      </c>
      <c r="B5665" s="248">
        <v>4180884561</v>
      </c>
      <c r="C5665" s="151" t="s">
        <v>7767</v>
      </c>
      <c r="D5665" s="245">
        <v>46002</v>
      </c>
      <c r="E5665" s="246"/>
      <c r="F5665" s="244"/>
      <c r="G5665" s="33" t="s">
        <v>7784</v>
      </c>
      <c r="H5665" s="246"/>
      <c r="I5665" s="248" t="s">
        <v>8691</v>
      </c>
      <c r="J5665" s="248" t="s">
        <v>1771</v>
      </c>
      <c r="K5665" s="335" t="s">
        <v>32</v>
      </c>
      <c r="L5665" s="21" t="str">
        <f>VLOOKUP($K5665,TONG_SL!$A:$D,2,0)</f>
        <v>Giò Tai Lưỡi Xào 250g</v>
      </c>
      <c r="N5665" s="21" t="str">
        <f t="shared" si="572"/>
        <v>K-C6</v>
      </c>
      <c r="Q5665" s="21" t="str">
        <f>VLOOKUP(K5665,TONG_SL!$A:$D,3,0)</f>
        <v>Túi</v>
      </c>
      <c r="R5665" s="224">
        <v>12</v>
      </c>
      <c r="S5665" s="220"/>
      <c r="T5665" s="220">
        <f>VLOOKUP(VLOOKUP(G5665,Ma_KH!$A:$R,18,0)&amp;K5665,Gia_MB!$A:$F,6,0)</f>
        <v>50182</v>
      </c>
      <c r="U5665" s="254">
        <f t="shared" si="573"/>
        <v>602184</v>
      </c>
      <c r="V5665" s="220"/>
      <c r="W5665" s="222">
        <f t="shared" si="574"/>
        <v>0</v>
      </c>
      <c r="X5665" s="223" t="str">
        <f t="shared" si="575"/>
        <v>8</v>
      </c>
      <c r="Y5665" s="220"/>
      <c r="Z5665" s="254">
        <f t="shared" si="576"/>
        <v>48174.720000000001</v>
      </c>
      <c r="AA5665" s="5">
        <f>VLOOKUP(G5665,Ma_KH!$A:$R,14,0)</f>
        <v>60</v>
      </c>
    </row>
    <row r="5666" spans="1:27" hidden="1" x14ac:dyDescent="0.25">
      <c r="A5666" s="245">
        <v>45995</v>
      </c>
      <c r="B5666" s="248">
        <v>4180884561</v>
      </c>
      <c r="C5666" s="151" t="s">
        <v>7767</v>
      </c>
      <c r="D5666" s="245">
        <v>46002</v>
      </c>
      <c r="E5666" s="246"/>
      <c r="F5666" s="244"/>
      <c r="G5666" s="33" t="s">
        <v>7784</v>
      </c>
      <c r="H5666" s="246"/>
      <c r="I5666" s="248" t="s">
        <v>8691</v>
      </c>
      <c r="J5666" s="248" t="s">
        <v>1771</v>
      </c>
      <c r="K5666" s="335" t="s">
        <v>7187</v>
      </c>
      <c r="L5666" s="21" t="str">
        <f>VLOOKUP($K5666,TONG_SL!$A:$D,2,0)</f>
        <v>Chân giò heo muối 300g</v>
      </c>
      <c r="N5666" s="21" t="str">
        <f t="shared" si="572"/>
        <v>K-C6</v>
      </c>
      <c r="Q5666" s="21" t="str">
        <f>VLOOKUP(K5666,TONG_SL!$A:$D,3,0)</f>
        <v>Túi</v>
      </c>
      <c r="R5666" s="224">
        <v>4</v>
      </c>
      <c r="S5666" s="220"/>
      <c r="T5666" s="220">
        <f>VLOOKUP(VLOOKUP(G5666,Ma_KH!$A:$R,18,0)&amp;K5666,Gia_MB!$A:$F,6,0)</f>
        <v>73431</v>
      </c>
      <c r="U5666" s="254">
        <f t="shared" si="573"/>
        <v>293724</v>
      </c>
      <c r="V5666" s="220"/>
      <c r="W5666" s="222">
        <f t="shared" si="574"/>
        <v>0</v>
      </c>
      <c r="X5666" s="223" t="str">
        <f t="shared" si="575"/>
        <v>8</v>
      </c>
      <c r="Y5666" s="220"/>
      <c r="Z5666" s="254">
        <f t="shared" si="576"/>
        <v>23497.920000000002</v>
      </c>
      <c r="AA5666" s="5">
        <f>VLOOKUP(G5666,Ma_KH!$A:$R,14,0)</f>
        <v>60</v>
      </c>
    </row>
    <row r="5667" spans="1:27" hidden="1" x14ac:dyDescent="0.25">
      <c r="A5667" s="245">
        <v>45995</v>
      </c>
      <c r="B5667" s="248">
        <v>4180884561</v>
      </c>
      <c r="C5667" s="151" t="s">
        <v>7767</v>
      </c>
      <c r="D5667" s="245">
        <v>46002</v>
      </c>
      <c r="E5667" s="246"/>
      <c r="F5667" s="244"/>
      <c r="G5667" s="33" t="s">
        <v>7784</v>
      </c>
      <c r="H5667" s="246"/>
      <c r="I5667" s="248" t="s">
        <v>8691</v>
      </c>
      <c r="J5667" s="248" t="s">
        <v>1771</v>
      </c>
      <c r="K5667" s="335" t="s">
        <v>48</v>
      </c>
      <c r="L5667" s="21" t="str">
        <f>VLOOKUP($K5667,TONG_SL!$A:$D,2,0)</f>
        <v>Mọc Nấm Hương 250g</v>
      </c>
      <c r="N5667" s="21" t="str">
        <f t="shared" si="572"/>
        <v>K-C6</v>
      </c>
      <c r="Q5667" s="21" t="str">
        <f>VLOOKUP(K5667,TONG_SL!$A:$D,3,0)</f>
        <v>Túi</v>
      </c>
      <c r="R5667" s="224">
        <v>10</v>
      </c>
      <c r="S5667" s="220"/>
      <c r="T5667" s="220">
        <f>VLOOKUP(VLOOKUP(G5667,Ma_KH!$A:$R,18,0)&amp;K5667,Gia_MB!$A:$F,6,0)</f>
        <v>46000</v>
      </c>
      <c r="U5667" s="254">
        <f t="shared" si="573"/>
        <v>460000</v>
      </c>
      <c r="V5667" s="220"/>
      <c r="W5667" s="222">
        <f t="shared" si="574"/>
        <v>0</v>
      </c>
      <c r="X5667" s="223" t="str">
        <f t="shared" si="575"/>
        <v>8</v>
      </c>
      <c r="Y5667" s="220"/>
      <c r="Z5667" s="254">
        <f t="shared" si="576"/>
        <v>36800</v>
      </c>
      <c r="AA5667" s="5">
        <f>VLOOKUP(G5667,Ma_KH!$A:$R,14,0)</f>
        <v>60</v>
      </c>
    </row>
    <row r="5668" spans="1:27" hidden="1" x14ac:dyDescent="0.25">
      <c r="A5668" s="245">
        <v>45995</v>
      </c>
      <c r="B5668" s="248">
        <v>4180884561</v>
      </c>
      <c r="C5668" s="151" t="s">
        <v>7767</v>
      </c>
      <c r="D5668" s="245">
        <v>46002</v>
      </c>
      <c r="E5668" s="246"/>
      <c r="F5668" s="244"/>
      <c r="G5668" s="33" t="s">
        <v>7784</v>
      </c>
      <c r="H5668" s="246"/>
      <c r="I5668" s="248" t="s">
        <v>8691</v>
      </c>
      <c r="J5668" s="248" t="s">
        <v>1771</v>
      </c>
      <c r="K5668" s="335" t="s">
        <v>30</v>
      </c>
      <c r="L5668" s="21" t="str">
        <f>VLOOKUP($K5668,TONG_SL!$A:$D,2,0)</f>
        <v>Gà muối 500g</v>
      </c>
      <c r="N5668" s="21" t="str">
        <f t="shared" si="572"/>
        <v>K-C6</v>
      </c>
      <c r="Q5668" s="21" t="str">
        <f>VLOOKUP(K5668,TONG_SL!$A:$D,3,0)</f>
        <v>Túi</v>
      </c>
      <c r="R5668" s="224">
        <v>4</v>
      </c>
      <c r="S5668" s="220"/>
      <c r="T5668" s="220">
        <f>VLOOKUP(VLOOKUP(G5668,Ma_KH!$A:$R,18,0)&amp;K5668,Gia_MB!$A:$F,6,0)</f>
        <v>111058</v>
      </c>
      <c r="U5668" s="254">
        <f t="shared" si="573"/>
        <v>444232</v>
      </c>
      <c r="V5668" s="220"/>
      <c r="W5668" s="222">
        <f t="shared" si="574"/>
        <v>0</v>
      </c>
      <c r="X5668" s="223" t="str">
        <f t="shared" si="575"/>
        <v>8</v>
      </c>
      <c r="Y5668" s="220"/>
      <c r="Z5668" s="254">
        <f t="shared" si="576"/>
        <v>35538.559999999998</v>
      </c>
      <c r="AA5668" s="5">
        <f>VLOOKUP(G5668,Ma_KH!$A:$R,14,0)</f>
        <v>60</v>
      </c>
    </row>
    <row r="5669" spans="1:27" hidden="1" x14ac:dyDescent="0.25">
      <c r="A5669" s="245">
        <v>45995</v>
      </c>
      <c r="B5669" s="248">
        <v>4180884561</v>
      </c>
      <c r="C5669" s="151" t="s">
        <v>7767</v>
      </c>
      <c r="D5669" s="245">
        <v>46002</v>
      </c>
      <c r="E5669" s="246"/>
      <c r="F5669" s="244"/>
      <c r="G5669" s="33" t="s">
        <v>7784</v>
      </c>
      <c r="H5669" s="246"/>
      <c r="I5669" s="248" t="s">
        <v>8691</v>
      </c>
      <c r="J5669" s="248" t="s">
        <v>1771</v>
      </c>
      <c r="K5669" s="335" t="s">
        <v>7153</v>
      </c>
      <c r="L5669" s="21" t="str">
        <f>VLOOKUP($K5669,TONG_SL!$A:$D,2,0)</f>
        <v>Tai heo muối 200g</v>
      </c>
      <c r="N5669" s="21" t="str">
        <f t="shared" si="572"/>
        <v>K-C6</v>
      </c>
      <c r="Q5669" s="21" t="str">
        <f>VLOOKUP(K5669,TONG_SL!$A:$D,3,0)</f>
        <v>Túi</v>
      </c>
      <c r="R5669" s="224">
        <v>5</v>
      </c>
      <c r="S5669" s="220"/>
      <c r="T5669" s="220">
        <f>VLOOKUP(VLOOKUP(G5669,Ma_KH!$A:$R,18,0)&amp;K5669,Gia_MB!$A:$F,6,0)</f>
        <v>55595</v>
      </c>
      <c r="U5669" s="254">
        <f t="shared" si="573"/>
        <v>277975</v>
      </c>
      <c r="V5669" s="220"/>
      <c r="W5669" s="222">
        <f t="shared" si="574"/>
        <v>0</v>
      </c>
      <c r="X5669" s="223" t="str">
        <f t="shared" si="575"/>
        <v>8</v>
      </c>
      <c r="Y5669" s="220"/>
      <c r="Z5669" s="254">
        <f t="shared" si="576"/>
        <v>22238</v>
      </c>
      <c r="AA5669" s="5">
        <f>VLOOKUP(G5669,Ma_KH!$A:$R,14,0)</f>
        <v>60</v>
      </c>
    </row>
    <row r="5670" spans="1:27" hidden="1" x14ac:dyDescent="0.25">
      <c r="A5670" s="245">
        <v>45995</v>
      </c>
      <c r="B5670" s="248">
        <v>4180886173</v>
      </c>
      <c r="C5670" s="151" t="s">
        <v>7767</v>
      </c>
      <c r="D5670" s="245">
        <v>46002</v>
      </c>
      <c r="E5670" s="246"/>
      <c r="F5670" s="244"/>
      <c r="G5670" s="33" t="s">
        <v>7784</v>
      </c>
      <c r="H5670" s="246"/>
      <c r="I5670" s="248" t="s">
        <v>8692</v>
      </c>
      <c r="J5670" s="248" t="s">
        <v>1771</v>
      </c>
      <c r="K5670" s="335" t="s">
        <v>30</v>
      </c>
      <c r="L5670" s="21" t="str">
        <f>VLOOKUP($K5670,TONG_SL!$A:$D,2,0)</f>
        <v>Gà muối 500g</v>
      </c>
      <c r="N5670" s="21" t="str">
        <f t="shared" si="572"/>
        <v>K-C6</v>
      </c>
      <c r="Q5670" s="21" t="str">
        <f>VLOOKUP(K5670,TONG_SL!$A:$D,3,0)</f>
        <v>Túi</v>
      </c>
      <c r="R5670" s="224">
        <v>6</v>
      </c>
      <c r="S5670" s="220"/>
      <c r="T5670" s="220">
        <f>VLOOKUP(VLOOKUP(G5670,Ma_KH!$A:$R,18,0)&amp;K5670,Gia_MB!$A:$F,6,0)</f>
        <v>111058</v>
      </c>
      <c r="U5670" s="254">
        <f t="shared" si="573"/>
        <v>666348</v>
      </c>
      <c r="V5670" s="220"/>
      <c r="W5670" s="222">
        <f t="shared" si="574"/>
        <v>0</v>
      </c>
      <c r="X5670" s="223" t="str">
        <f t="shared" si="575"/>
        <v>8</v>
      </c>
      <c r="Y5670" s="220"/>
      <c r="Z5670" s="254">
        <f t="shared" si="576"/>
        <v>53307.840000000004</v>
      </c>
      <c r="AA5670" s="5">
        <f>VLOOKUP(G5670,Ma_KH!$A:$R,14,0)</f>
        <v>60</v>
      </c>
    </row>
    <row r="5671" spans="1:27" hidden="1" x14ac:dyDescent="0.25">
      <c r="A5671" s="245">
        <v>45995</v>
      </c>
      <c r="B5671" s="248">
        <v>4180886173</v>
      </c>
      <c r="C5671" s="151" t="s">
        <v>7767</v>
      </c>
      <c r="D5671" s="245">
        <v>46002</v>
      </c>
      <c r="E5671" s="246"/>
      <c r="F5671" s="244"/>
      <c r="G5671" s="33" t="s">
        <v>7784</v>
      </c>
      <c r="H5671" s="246"/>
      <c r="I5671" s="248" t="s">
        <v>8692</v>
      </c>
      <c r="J5671" s="248" t="s">
        <v>1771</v>
      </c>
      <c r="K5671" s="335" t="s">
        <v>48</v>
      </c>
      <c r="L5671" s="21" t="str">
        <f>VLOOKUP($K5671,TONG_SL!$A:$D,2,0)</f>
        <v>Mọc Nấm Hương 250g</v>
      </c>
      <c r="N5671" s="21" t="str">
        <f t="shared" si="572"/>
        <v>K-C6</v>
      </c>
      <c r="Q5671" s="21" t="str">
        <f>VLOOKUP(K5671,TONG_SL!$A:$D,3,0)</f>
        <v>Túi</v>
      </c>
      <c r="R5671" s="224">
        <v>6</v>
      </c>
      <c r="S5671" s="220"/>
      <c r="T5671" s="220">
        <f>VLOOKUP(VLOOKUP(G5671,Ma_KH!$A:$R,18,0)&amp;K5671,Gia_MB!$A:$F,6,0)</f>
        <v>46000</v>
      </c>
      <c r="U5671" s="254">
        <f t="shared" si="573"/>
        <v>276000</v>
      </c>
      <c r="V5671" s="220"/>
      <c r="W5671" s="222">
        <f t="shared" si="574"/>
        <v>0</v>
      </c>
      <c r="X5671" s="223" t="str">
        <f t="shared" si="575"/>
        <v>8</v>
      </c>
      <c r="Y5671" s="220"/>
      <c r="Z5671" s="254">
        <f t="shared" si="576"/>
        <v>22080</v>
      </c>
      <c r="AA5671" s="5">
        <f>VLOOKUP(G5671,Ma_KH!$A:$R,14,0)</f>
        <v>60</v>
      </c>
    </row>
    <row r="5672" spans="1:27" hidden="1" x14ac:dyDescent="0.25">
      <c r="A5672" s="245">
        <v>45995</v>
      </c>
      <c r="B5672" s="248">
        <v>4180886173</v>
      </c>
      <c r="C5672" s="151" t="s">
        <v>7767</v>
      </c>
      <c r="D5672" s="245">
        <v>46002</v>
      </c>
      <c r="E5672" s="246"/>
      <c r="F5672" s="244"/>
      <c r="G5672" s="33" t="s">
        <v>7784</v>
      </c>
      <c r="H5672" s="246"/>
      <c r="I5672" s="248" t="s">
        <v>8692</v>
      </c>
      <c r="J5672" s="248" t="s">
        <v>1771</v>
      </c>
      <c r="K5672" s="335" t="s">
        <v>7187</v>
      </c>
      <c r="L5672" s="21" t="str">
        <f>VLOOKUP($K5672,TONG_SL!$A:$D,2,0)</f>
        <v>Chân giò heo muối 300g</v>
      </c>
      <c r="N5672" s="21" t="str">
        <f t="shared" si="572"/>
        <v>K-C6</v>
      </c>
      <c r="Q5672" s="21" t="str">
        <f>VLOOKUP(K5672,TONG_SL!$A:$D,3,0)</f>
        <v>Túi</v>
      </c>
      <c r="R5672" s="224">
        <v>14</v>
      </c>
      <c r="S5672" s="220"/>
      <c r="T5672" s="220">
        <f>VLOOKUP(VLOOKUP(G5672,Ma_KH!$A:$R,18,0)&amp;K5672,Gia_MB!$A:$F,6,0)</f>
        <v>73431</v>
      </c>
      <c r="U5672" s="254">
        <f t="shared" si="573"/>
        <v>1028034</v>
      </c>
      <c r="V5672" s="220"/>
      <c r="W5672" s="222">
        <f t="shared" si="574"/>
        <v>0</v>
      </c>
      <c r="X5672" s="223" t="str">
        <f t="shared" si="575"/>
        <v>8</v>
      </c>
      <c r="Y5672" s="220"/>
      <c r="Z5672" s="254">
        <f t="shared" si="576"/>
        <v>82242.720000000001</v>
      </c>
      <c r="AA5672" s="5">
        <f>VLOOKUP(G5672,Ma_KH!$A:$R,14,0)</f>
        <v>60</v>
      </c>
    </row>
    <row r="5673" spans="1:27" hidden="1" x14ac:dyDescent="0.25">
      <c r="A5673" s="245">
        <v>45995</v>
      </c>
      <c r="B5673" s="248">
        <v>4180886173</v>
      </c>
      <c r="C5673" s="151" t="s">
        <v>7767</v>
      </c>
      <c r="D5673" s="245">
        <v>46002</v>
      </c>
      <c r="E5673" s="246"/>
      <c r="F5673" s="244"/>
      <c r="G5673" s="33" t="s">
        <v>7784</v>
      </c>
      <c r="H5673" s="246"/>
      <c r="I5673" s="248" t="s">
        <v>8692</v>
      </c>
      <c r="J5673" s="248" t="s">
        <v>1771</v>
      </c>
      <c r="K5673" s="335" t="s">
        <v>32</v>
      </c>
      <c r="L5673" s="21" t="str">
        <f>VLOOKUP($K5673,TONG_SL!$A:$D,2,0)</f>
        <v>Giò Tai Lưỡi Xào 250g</v>
      </c>
      <c r="N5673" s="21" t="str">
        <f t="shared" si="572"/>
        <v>K-C6</v>
      </c>
      <c r="Q5673" s="21" t="str">
        <f>VLOOKUP(K5673,TONG_SL!$A:$D,3,0)</f>
        <v>Túi</v>
      </c>
      <c r="R5673" s="224">
        <v>10</v>
      </c>
      <c r="S5673" s="220"/>
      <c r="T5673" s="220">
        <f>VLOOKUP(VLOOKUP(G5673,Ma_KH!$A:$R,18,0)&amp;K5673,Gia_MB!$A:$F,6,0)</f>
        <v>50182</v>
      </c>
      <c r="U5673" s="254">
        <f t="shared" si="573"/>
        <v>501820</v>
      </c>
      <c r="V5673" s="220"/>
      <c r="W5673" s="222">
        <f t="shared" si="574"/>
        <v>0</v>
      </c>
      <c r="X5673" s="223" t="str">
        <f t="shared" si="575"/>
        <v>8</v>
      </c>
      <c r="Y5673" s="220"/>
      <c r="Z5673" s="254">
        <f t="shared" si="576"/>
        <v>40145.599999999999</v>
      </c>
      <c r="AA5673" s="5">
        <f>VLOOKUP(G5673,Ma_KH!$A:$R,14,0)</f>
        <v>60</v>
      </c>
    </row>
    <row r="5674" spans="1:27" hidden="1" x14ac:dyDescent="0.25">
      <c r="A5674" s="245">
        <v>45995</v>
      </c>
      <c r="B5674" s="248">
        <v>4180886173</v>
      </c>
      <c r="C5674" s="151" t="s">
        <v>7767</v>
      </c>
      <c r="D5674" s="245">
        <v>46002</v>
      </c>
      <c r="E5674" s="246"/>
      <c r="F5674" s="244"/>
      <c r="G5674" s="33" t="s">
        <v>7784</v>
      </c>
      <c r="H5674" s="246"/>
      <c r="I5674" s="248" t="s">
        <v>8692</v>
      </c>
      <c r="J5674" s="248" t="s">
        <v>1771</v>
      </c>
      <c r="K5674" s="335" t="s">
        <v>7153</v>
      </c>
      <c r="L5674" s="21" t="str">
        <f>VLOOKUP($K5674,TONG_SL!$A:$D,2,0)</f>
        <v>Tai heo muối 200g</v>
      </c>
      <c r="N5674" s="21" t="str">
        <f t="shared" si="572"/>
        <v>K-C6</v>
      </c>
      <c r="Q5674" s="21" t="str">
        <f>VLOOKUP(K5674,TONG_SL!$A:$D,3,0)</f>
        <v>Túi</v>
      </c>
      <c r="R5674" s="224">
        <v>6</v>
      </c>
      <c r="S5674" s="220"/>
      <c r="T5674" s="220">
        <f>VLOOKUP(VLOOKUP(G5674,Ma_KH!$A:$R,18,0)&amp;K5674,Gia_MB!$A:$F,6,0)</f>
        <v>55595</v>
      </c>
      <c r="U5674" s="254">
        <f t="shared" si="573"/>
        <v>333570</v>
      </c>
      <c r="V5674" s="220"/>
      <c r="W5674" s="222">
        <f t="shared" si="574"/>
        <v>0</v>
      </c>
      <c r="X5674" s="223" t="str">
        <f t="shared" si="575"/>
        <v>8</v>
      </c>
      <c r="Y5674" s="220"/>
      <c r="Z5674" s="254">
        <f t="shared" si="576"/>
        <v>26685.600000000002</v>
      </c>
      <c r="AA5674" s="5">
        <f>VLOOKUP(G5674,Ma_KH!$A:$R,14,0)</f>
        <v>60</v>
      </c>
    </row>
    <row r="5675" spans="1:27" hidden="1" x14ac:dyDescent="0.25">
      <c r="A5675" s="245">
        <v>46000</v>
      </c>
      <c r="B5675" s="248">
        <v>4181117526</v>
      </c>
      <c r="C5675" s="151" t="s">
        <v>7767</v>
      </c>
      <c r="D5675" s="245">
        <v>46002</v>
      </c>
      <c r="E5675" s="246"/>
      <c r="F5675" s="244"/>
      <c r="G5675" s="33" t="s">
        <v>7855</v>
      </c>
      <c r="H5675" s="246"/>
      <c r="I5675" s="248" t="s">
        <v>8693</v>
      </c>
      <c r="J5675" s="248" t="s">
        <v>1771</v>
      </c>
      <c r="K5675" s="335" t="s">
        <v>32</v>
      </c>
      <c r="L5675" s="21" t="str">
        <f>VLOOKUP($K5675,TONG_SL!$A:$D,2,0)</f>
        <v>Giò Tai Lưỡi Xào 250g</v>
      </c>
      <c r="N5675" s="21" t="str">
        <f t="shared" si="572"/>
        <v>K-C6</v>
      </c>
      <c r="Q5675" s="21" t="str">
        <f>VLOOKUP(K5675,TONG_SL!$A:$D,3,0)</f>
        <v>Túi</v>
      </c>
      <c r="R5675" s="224">
        <v>6</v>
      </c>
      <c r="S5675" s="220"/>
      <c r="T5675" s="220">
        <f>VLOOKUP(VLOOKUP(G5675,Ma_KH!$A:$R,18,0)&amp;K5675,Gia_MB!$A:$F,6,0)</f>
        <v>50182</v>
      </c>
      <c r="U5675" s="254">
        <f t="shared" si="573"/>
        <v>301092</v>
      </c>
      <c r="V5675" s="220"/>
      <c r="W5675" s="222">
        <f t="shared" si="574"/>
        <v>0</v>
      </c>
      <c r="X5675" s="223" t="str">
        <f t="shared" si="575"/>
        <v>8</v>
      </c>
      <c r="Y5675" s="220"/>
      <c r="Z5675" s="254">
        <f t="shared" si="576"/>
        <v>24087.360000000001</v>
      </c>
      <c r="AA5675" s="5">
        <f>VLOOKUP(G5675,Ma_KH!$A:$R,14,0)</f>
        <v>60</v>
      </c>
    </row>
    <row r="5676" spans="1:27" hidden="1" x14ac:dyDescent="0.25">
      <c r="A5676" s="245">
        <v>46000</v>
      </c>
      <c r="B5676" s="248">
        <v>4181117526</v>
      </c>
      <c r="C5676" s="151" t="s">
        <v>7767</v>
      </c>
      <c r="D5676" s="245">
        <v>46002</v>
      </c>
      <c r="E5676" s="246"/>
      <c r="F5676" s="244"/>
      <c r="G5676" s="33" t="s">
        <v>7855</v>
      </c>
      <c r="H5676" s="246"/>
      <c r="I5676" s="248" t="s">
        <v>8693</v>
      </c>
      <c r="J5676" s="248" t="s">
        <v>1771</v>
      </c>
      <c r="K5676" s="335" t="s">
        <v>7187</v>
      </c>
      <c r="L5676" s="21" t="str">
        <f>VLOOKUP($K5676,TONG_SL!$A:$D,2,0)</f>
        <v>Chân giò heo muối 300g</v>
      </c>
      <c r="N5676" s="21" t="str">
        <f t="shared" si="572"/>
        <v>K-C6</v>
      </c>
      <c r="Q5676" s="21" t="str">
        <f>VLOOKUP(K5676,TONG_SL!$A:$D,3,0)</f>
        <v>Túi</v>
      </c>
      <c r="R5676" s="224">
        <v>12</v>
      </c>
      <c r="S5676" s="220"/>
      <c r="T5676" s="220">
        <f>VLOOKUP(VLOOKUP(G5676,Ma_KH!$A:$R,18,0)&amp;K5676,Gia_MB!$A:$F,6,0)</f>
        <v>73431</v>
      </c>
      <c r="U5676" s="254">
        <f t="shared" si="573"/>
        <v>881172</v>
      </c>
      <c r="V5676" s="220"/>
      <c r="W5676" s="222">
        <f t="shared" si="574"/>
        <v>0</v>
      </c>
      <c r="X5676" s="223" t="str">
        <f t="shared" si="575"/>
        <v>8</v>
      </c>
      <c r="Y5676" s="220"/>
      <c r="Z5676" s="254">
        <f t="shared" si="576"/>
        <v>70493.759999999995</v>
      </c>
      <c r="AA5676" s="5">
        <f>VLOOKUP(G5676,Ma_KH!$A:$R,14,0)</f>
        <v>60</v>
      </c>
    </row>
    <row r="5677" spans="1:27" hidden="1" x14ac:dyDescent="0.25">
      <c r="A5677" s="245">
        <v>46000</v>
      </c>
      <c r="B5677" s="248">
        <v>4181117526</v>
      </c>
      <c r="C5677" s="151" t="s">
        <v>7767</v>
      </c>
      <c r="D5677" s="245">
        <v>46002</v>
      </c>
      <c r="E5677" s="246"/>
      <c r="F5677" s="244"/>
      <c r="G5677" s="33" t="s">
        <v>7855</v>
      </c>
      <c r="H5677" s="246"/>
      <c r="I5677" s="248" t="s">
        <v>8693</v>
      </c>
      <c r="J5677" s="248" t="s">
        <v>1771</v>
      </c>
      <c r="K5677" s="335" t="s">
        <v>30</v>
      </c>
      <c r="L5677" s="21" t="str">
        <f>VLOOKUP($K5677,TONG_SL!$A:$D,2,0)</f>
        <v>Gà muối 500g</v>
      </c>
      <c r="N5677" s="21" t="str">
        <f t="shared" si="572"/>
        <v>K-C6</v>
      </c>
      <c r="Q5677" s="21" t="str">
        <f>VLOOKUP(K5677,TONG_SL!$A:$D,3,0)</f>
        <v>Túi</v>
      </c>
      <c r="R5677" s="224">
        <v>3</v>
      </c>
      <c r="S5677" s="220"/>
      <c r="T5677" s="220">
        <f>VLOOKUP(VLOOKUP(G5677,Ma_KH!$A:$R,18,0)&amp;K5677,Gia_MB!$A:$F,6,0)</f>
        <v>111058</v>
      </c>
      <c r="U5677" s="254">
        <f t="shared" si="573"/>
        <v>333174</v>
      </c>
      <c r="V5677" s="220"/>
      <c r="W5677" s="222">
        <f t="shared" si="574"/>
        <v>0</v>
      </c>
      <c r="X5677" s="223" t="str">
        <f t="shared" si="575"/>
        <v>8</v>
      </c>
      <c r="Y5677" s="220"/>
      <c r="Z5677" s="254">
        <f t="shared" si="576"/>
        <v>26653.920000000002</v>
      </c>
      <c r="AA5677" s="5">
        <f>VLOOKUP(G5677,Ma_KH!$A:$R,14,0)</f>
        <v>60</v>
      </c>
    </row>
    <row r="5678" spans="1:27" hidden="1" x14ac:dyDescent="0.25">
      <c r="A5678" s="245">
        <v>46000</v>
      </c>
      <c r="B5678" s="248">
        <v>4181117512</v>
      </c>
      <c r="C5678" s="151" t="s">
        <v>7767</v>
      </c>
      <c r="D5678" s="245">
        <v>46002</v>
      </c>
      <c r="E5678" s="246"/>
      <c r="F5678" s="244"/>
      <c r="G5678" s="33" t="s">
        <v>7855</v>
      </c>
      <c r="H5678" s="246"/>
      <c r="I5678" s="248" t="s">
        <v>8694</v>
      </c>
      <c r="J5678" s="248" t="s">
        <v>1771</v>
      </c>
      <c r="K5678" s="335" t="s">
        <v>7187</v>
      </c>
      <c r="L5678" s="21" t="str">
        <f>VLOOKUP($K5678,TONG_SL!$A:$D,2,0)</f>
        <v>Chân giò heo muối 300g</v>
      </c>
      <c r="N5678" s="21" t="str">
        <f t="shared" si="572"/>
        <v>K-C6</v>
      </c>
      <c r="Q5678" s="21" t="str">
        <f>VLOOKUP(K5678,TONG_SL!$A:$D,3,0)</f>
        <v>Túi</v>
      </c>
      <c r="R5678" s="224">
        <v>9</v>
      </c>
      <c r="S5678" s="220"/>
      <c r="T5678" s="220">
        <f>VLOOKUP(VLOOKUP(G5678,Ma_KH!$A:$R,18,0)&amp;K5678,Gia_MB!$A:$F,6,0)</f>
        <v>73431</v>
      </c>
      <c r="U5678" s="254">
        <f t="shared" si="573"/>
        <v>660879</v>
      </c>
      <c r="V5678" s="220"/>
      <c r="W5678" s="222">
        <f t="shared" si="574"/>
        <v>0</v>
      </c>
      <c r="X5678" s="223" t="str">
        <f t="shared" si="575"/>
        <v>8</v>
      </c>
      <c r="Y5678" s="220"/>
      <c r="Z5678" s="254">
        <f t="shared" si="576"/>
        <v>52870.32</v>
      </c>
      <c r="AA5678" s="5">
        <f>VLOOKUP(G5678,Ma_KH!$A:$R,14,0)</f>
        <v>60</v>
      </c>
    </row>
    <row r="5679" spans="1:27" hidden="1" x14ac:dyDescent="0.25">
      <c r="A5679" s="245">
        <v>46000</v>
      </c>
      <c r="B5679" s="248">
        <v>4181117512</v>
      </c>
      <c r="C5679" s="151" t="s">
        <v>7767</v>
      </c>
      <c r="D5679" s="245">
        <v>46002</v>
      </c>
      <c r="E5679" s="246"/>
      <c r="F5679" s="244"/>
      <c r="G5679" s="33" t="s">
        <v>7855</v>
      </c>
      <c r="H5679" s="246"/>
      <c r="I5679" s="248" t="s">
        <v>8694</v>
      </c>
      <c r="J5679" s="248" t="s">
        <v>1771</v>
      </c>
      <c r="K5679" s="335" t="s">
        <v>48</v>
      </c>
      <c r="L5679" s="21" t="str">
        <f>VLOOKUP($K5679,TONG_SL!$A:$D,2,0)</f>
        <v>Mọc Nấm Hương 250g</v>
      </c>
      <c r="N5679" s="21" t="str">
        <f t="shared" si="572"/>
        <v>K-C6</v>
      </c>
      <c r="Q5679" s="21" t="str">
        <f>VLOOKUP(K5679,TONG_SL!$A:$D,3,0)</f>
        <v>Túi</v>
      </c>
      <c r="R5679" s="224">
        <v>6</v>
      </c>
      <c r="S5679" s="220"/>
      <c r="T5679" s="220">
        <f>VLOOKUP(VLOOKUP(G5679,Ma_KH!$A:$R,18,0)&amp;K5679,Gia_MB!$A:$F,6,0)</f>
        <v>46000</v>
      </c>
      <c r="U5679" s="254">
        <f t="shared" si="573"/>
        <v>276000</v>
      </c>
      <c r="V5679" s="220"/>
      <c r="W5679" s="222">
        <f t="shared" si="574"/>
        <v>0</v>
      </c>
      <c r="X5679" s="223" t="str">
        <f t="shared" si="575"/>
        <v>8</v>
      </c>
      <c r="Y5679" s="220"/>
      <c r="Z5679" s="254">
        <f t="shared" si="576"/>
        <v>22080</v>
      </c>
      <c r="AA5679" s="5">
        <f>VLOOKUP(G5679,Ma_KH!$A:$R,14,0)</f>
        <v>60</v>
      </c>
    </row>
    <row r="5680" spans="1:27" hidden="1" x14ac:dyDescent="0.25">
      <c r="A5680" s="245">
        <v>46000</v>
      </c>
      <c r="B5680" s="248">
        <v>4181117512</v>
      </c>
      <c r="C5680" s="151" t="s">
        <v>7767</v>
      </c>
      <c r="D5680" s="245">
        <v>46002</v>
      </c>
      <c r="E5680" s="246"/>
      <c r="F5680" s="244"/>
      <c r="G5680" s="33" t="s">
        <v>7855</v>
      </c>
      <c r="H5680" s="246"/>
      <c r="I5680" s="248" t="s">
        <v>8694</v>
      </c>
      <c r="J5680" s="248" t="s">
        <v>1771</v>
      </c>
      <c r="K5680" s="335" t="s">
        <v>32</v>
      </c>
      <c r="L5680" s="21" t="str">
        <f>VLOOKUP($K5680,TONG_SL!$A:$D,2,0)</f>
        <v>Giò Tai Lưỡi Xào 250g</v>
      </c>
      <c r="N5680" s="21" t="str">
        <f t="shared" si="572"/>
        <v>K-C6</v>
      </c>
      <c r="Q5680" s="21" t="str">
        <f>VLOOKUP(K5680,TONG_SL!$A:$D,3,0)</f>
        <v>Túi</v>
      </c>
      <c r="R5680" s="224">
        <v>3</v>
      </c>
      <c r="S5680" s="220"/>
      <c r="T5680" s="220">
        <f>VLOOKUP(VLOOKUP(G5680,Ma_KH!$A:$R,18,0)&amp;K5680,Gia_MB!$A:$F,6,0)</f>
        <v>50182</v>
      </c>
      <c r="U5680" s="254">
        <f t="shared" si="573"/>
        <v>150546</v>
      </c>
      <c r="V5680" s="220"/>
      <c r="W5680" s="222">
        <f t="shared" si="574"/>
        <v>0</v>
      </c>
      <c r="X5680" s="223" t="str">
        <f t="shared" si="575"/>
        <v>8</v>
      </c>
      <c r="Y5680" s="220"/>
      <c r="Z5680" s="254">
        <f t="shared" si="576"/>
        <v>12043.68</v>
      </c>
      <c r="AA5680" s="5">
        <f>VLOOKUP(G5680,Ma_KH!$A:$R,14,0)</f>
        <v>60</v>
      </c>
    </row>
    <row r="5681" spans="1:27" hidden="1" x14ac:dyDescent="0.25">
      <c r="A5681" s="245">
        <v>46000</v>
      </c>
      <c r="B5681" s="248">
        <v>4181117512</v>
      </c>
      <c r="C5681" s="151" t="s">
        <v>7767</v>
      </c>
      <c r="D5681" s="245">
        <v>46002</v>
      </c>
      <c r="E5681" s="246"/>
      <c r="F5681" s="244"/>
      <c r="G5681" s="33" t="s">
        <v>7855</v>
      </c>
      <c r="H5681" s="246"/>
      <c r="I5681" s="248" t="s">
        <v>8694</v>
      </c>
      <c r="J5681" s="248" t="s">
        <v>1771</v>
      </c>
      <c r="K5681" s="335" t="s">
        <v>30</v>
      </c>
      <c r="L5681" s="21" t="str">
        <f>VLOOKUP($K5681,TONG_SL!$A:$D,2,0)</f>
        <v>Gà muối 500g</v>
      </c>
      <c r="N5681" s="21" t="str">
        <f t="shared" si="572"/>
        <v>K-C6</v>
      </c>
      <c r="Q5681" s="21" t="str">
        <f>VLOOKUP(K5681,TONG_SL!$A:$D,3,0)</f>
        <v>Túi</v>
      </c>
      <c r="R5681" s="224">
        <v>9</v>
      </c>
      <c r="S5681" s="220"/>
      <c r="T5681" s="220">
        <f>VLOOKUP(VLOOKUP(G5681,Ma_KH!$A:$R,18,0)&amp;K5681,Gia_MB!$A:$F,6,0)</f>
        <v>111058</v>
      </c>
      <c r="U5681" s="254">
        <f t="shared" si="573"/>
        <v>999522</v>
      </c>
      <c r="V5681" s="220"/>
      <c r="W5681" s="222">
        <f t="shared" si="574"/>
        <v>0</v>
      </c>
      <c r="X5681" s="223" t="str">
        <f t="shared" si="575"/>
        <v>8</v>
      </c>
      <c r="Y5681" s="220"/>
      <c r="Z5681" s="254">
        <f t="shared" si="576"/>
        <v>79961.759999999995</v>
      </c>
      <c r="AA5681" s="5">
        <f>VLOOKUP(G5681,Ma_KH!$A:$R,14,0)</f>
        <v>60</v>
      </c>
    </row>
    <row r="5682" spans="1:27" hidden="1" x14ac:dyDescent="0.25">
      <c r="A5682" s="245">
        <v>46002</v>
      </c>
      <c r="B5682" s="248">
        <v>4181246672</v>
      </c>
      <c r="C5682" s="151" t="s">
        <v>7767</v>
      </c>
      <c r="D5682" s="245">
        <v>46002</v>
      </c>
      <c r="E5682" s="246"/>
      <c r="F5682" s="244"/>
      <c r="G5682" s="33" t="s">
        <v>7855</v>
      </c>
      <c r="H5682" s="246"/>
      <c r="I5682" s="248" t="s">
        <v>8695</v>
      </c>
      <c r="J5682" s="248" t="s">
        <v>1771</v>
      </c>
      <c r="K5682" s="335" t="s">
        <v>30</v>
      </c>
      <c r="L5682" s="21" t="str">
        <f>VLOOKUP($K5682,TONG_SL!$A:$D,2,0)</f>
        <v>Gà muối 500g</v>
      </c>
      <c r="N5682" s="21" t="str">
        <f t="shared" si="572"/>
        <v>K-C6</v>
      </c>
      <c r="Q5682" s="21" t="str">
        <f>VLOOKUP(K5682,TONG_SL!$A:$D,3,0)</f>
        <v>Túi</v>
      </c>
      <c r="R5682" s="224">
        <v>5</v>
      </c>
      <c r="S5682" s="220"/>
      <c r="T5682" s="220">
        <f>VLOOKUP(VLOOKUP(G5682,Ma_KH!$A:$R,18,0)&amp;K5682,Gia_MB!$A:$F,6,0)</f>
        <v>111058</v>
      </c>
      <c r="U5682" s="254">
        <f t="shared" si="573"/>
        <v>555290</v>
      </c>
      <c r="V5682" s="220"/>
      <c r="W5682" s="222">
        <f t="shared" si="574"/>
        <v>0</v>
      </c>
      <c r="X5682" s="223" t="str">
        <f t="shared" si="575"/>
        <v>8</v>
      </c>
      <c r="Y5682" s="220"/>
      <c r="Z5682" s="254">
        <f t="shared" si="576"/>
        <v>44423.200000000004</v>
      </c>
      <c r="AA5682" s="5">
        <f>VLOOKUP(G5682,Ma_KH!$A:$R,14,0)</f>
        <v>60</v>
      </c>
    </row>
    <row r="5683" spans="1:27" hidden="1" x14ac:dyDescent="0.25">
      <c r="A5683" s="245">
        <v>46002</v>
      </c>
      <c r="B5683" s="248">
        <v>4181246672</v>
      </c>
      <c r="C5683" s="151" t="s">
        <v>7767</v>
      </c>
      <c r="D5683" s="245">
        <v>46002</v>
      </c>
      <c r="E5683" s="246"/>
      <c r="F5683" s="244"/>
      <c r="G5683" s="33" t="s">
        <v>7855</v>
      </c>
      <c r="H5683" s="246"/>
      <c r="I5683" s="248" t="s">
        <v>8695</v>
      </c>
      <c r="J5683" s="248" t="s">
        <v>1771</v>
      </c>
      <c r="K5683" s="335" t="s">
        <v>7153</v>
      </c>
      <c r="L5683" s="21" t="str">
        <f>VLOOKUP($K5683,TONG_SL!$A:$D,2,0)</f>
        <v>Tai heo muối 200g</v>
      </c>
      <c r="N5683" s="21" t="str">
        <f t="shared" si="572"/>
        <v>K-C6</v>
      </c>
      <c r="Q5683" s="21" t="str">
        <f>VLOOKUP(K5683,TONG_SL!$A:$D,3,0)</f>
        <v>Túi</v>
      </c>
      <c r="R5683" s="224">
        <v>10</v>
      </c>
      <c r="S5683" s="220"/>
      <c r="T5683" s="220">
        <f>VLOOKUP(VLOOKUP(G5683,Ma_KH!$A:$R,18,0)&amp;K5683,Gia_MB!$A:$F,6,0)</f>
        <v>55595</v>
      </c>
      <c r="U5683" s="254">
        <f t="shared" si="573"/>
        <v>555950</v>
      </c>
      <c r="V5683" s="220"/>
      <c r="W5683" s="222">
        <f t="shared" si="574"/>
        <v>0</v>
      </c>
      <c r="X5683" s="223" t="str">
        <f t="shared" si="575"/>
        <v>8</v>
      </c>
      <c r="Y5683" s="220"/>
      <c r="Z5683" s="254">
        <f t="shared" si="576"/>
        <v>44476</v>
      </c>
      <c r="AA5683" s="5">
        <f>VLOOKUP(G5683,Ma_KH!$A:$R,14,0)</f>
        <v>60</v>
      </c>
    </row>
    <row r="5684" spans="1:27" hidden="1" x14ac:dyDescent="0.25">
      <c r="A5684" s="245">
        <v>46002</v>
      </c>
      <c r="B5684" s="248">
        <v>4181246672</v>
      </c>
      <c r="C5684" s="151" t="s">
        <v>7767</v>
      </c>
      <c r="D5684" s="245">
        <v>46002</v>
      </c>
      <c r="E5684" s="246"/>
      <c r="F5684" s="244"/>
      <c r="G5684" s="33" t="s">
        <v>7855</v>
      </c>
      <c r="H5684" s="246"/>
      <c r="I5684" s="248" t="s">
        <v>8695</v>
      </c>
      <c r="J5684" s="248" t="s">
        <v>1771</v>
      </c>
      <c r="K5684" s="335" t="s">
        <v>32</v>
      </c>
      <c r="L5684" s="21" t="str">
        <f>VLOOKUP($K5684,TONG_SL!$A:$D,2,0)</f>
        <v>Giò Tai Lưỡi Xào 250g</v>
      </c>
      <c r="N5684" s="21" t="str">
        <f t="shared" si="572"/>
        <v>K-C6</v>
      </c>
      <c r="Q5684" s="21" t="str">
        <f>VLOOKUP(K5684,TONG_SL!$A:$D,3,0)</f>
        <v>Túi</v>
      </c>
      <c r="R5684" s="224">
        <v>10</v>
      </c>
      <c r="S5684" s="220"/>
      <c r="T5684" s="220">
        <f>VLOOKUP(VLOOKUP(G5684,Ma_KH!$A:$R,18,0)&amp;K5684,Gia_MB!$A:$F,6,0)</f>
        <v>50182</v>
      </c>
      <c r="U5684" s="254">
        <f t="shared" si="573"/>
        <v>501820</v>
      </c>
      <c r="V5684" s="220"/>
      <c r="W5684" s="222">
        <f t="shared" si="574"/>
        <v>0</v>
      </c>
      <c r="X5684" s="223" t="str">
        <f t="shared" si="575"/>
        <v>8</v>
      </c>
      <c r="Y5684" s="220"/>
      <c r="Z5684" s="254">
        <f t="shared" si="576"/>
        <v>40145.599999999999</v>
      </c>
      <c r="AA5684" s="5">
        <f>VLOOKUP(G5684,Ma_KH!$A:$R,14,0)</f>
        <v>60</v>
      </c>
    </row>
    <row r="5685" spans="1:27" hidden="1" x14ac:dyDescent="0.25">
      <c r="A5685" s="245">
        <v>45994</v>
      </c>
      <c r="B5685" s="248">
        <v>4180865915</v>
      </c>
      <c r="C5685" s="151" t="s">
        <v>7767</v>
      </c>
      <c r="D5685" s="245">
        <v>46002</v>
      </c>
      <c r="E5685" s="246"/>
      <c r="F5685" s="244"/>
      <c r="G5685" s="33" t="s">
        <v>7855</v>
      </c>
      <c r="H5685" s="246"/>
      <c r="I5685" s="248" t="s">
        <v>8696</v>
      </c>
      <c r="J5685" s="248" t="s">
        <v>1771</v>
      </c>
      <c r="K5685" s="335" t="s">
        <v>7187</v>
      </c>
      <c r="L5685" s="21" t="str">
        <f>VLOOKUP($K5685,TONG_SL!$A:$D,2,0)</f>
        <v>Chân giò heo muối 300g</v>
      </c>
      <c r="N5685" s="21" t="str">
        <f t="shared" si="572"/>
        <v>K-C6</v>
      </c>
      <c r="Q5685" s="21" t="str">
        <f>VLOOKUP(K5685,TONG_SL!$A:$D,3,0)</f>
        <v>Túi</v>
      </c>
      <c r="R5685" s="224">
        <v>18</v>
      </c>
      <c r="S5685" s="220"/>
      <c r="T5685" s="220">
        <f>VLOOKUP(VLOOKUP(G5685,Ma_KH!$A:$R,18,0)&amp;K5685,Gia_MB!$A:$F,6,0)</f>
        <v>73431</v>
      </c>
      <c r="U5685" s="254">
        <f t="shared" si="573"/>
        <v>1321758</v>
      </c>
      <c r="V5685" s="220"/>
      <c r="W5685" s="222">
        <f t="shared" si="574"/>
        <v>0</v>
      </c>
      <c r="X5685" s="223" t="str">
        <f t="shared" si="575"/>
        <v>8</v>
      </c>
      <c r="Y5685" s="220"/>
      <c r="Z5685" s="254">
        <f t="shared" si="576"/>
        <v>105740.64</v>
      </c>
      <c r="AA5685" s="5">
        <f>VLOOKUP(G5685,Ma_KH!$A:$R,14,0)</f>
        <v>60</v>
      </c>
    </row>
    <row r="5686" spans="1:27" hidden="1" x14ac:dyDescent="0.25">
      <c r="A5686" s="245">
        <v>45994</v>
      </c>
      <c r="B5686" s="248">
        <v>4180865915</v>
      </c>
      <c r="C5686" s="151" t="s">
        <v>7767</v>
      </c>
      <c r="D5686" s="245">
        <v>46002</v>
      </c>
      <c r="E5686" s="246"/>
      <c r="F5686" s="244"/>
      <c r="G5686" s="33" t="s">
        <v>7855</v>
      </c>
      <c r="H5686" s="246"/>
      <c r="I5686" s="248" t="s">
        <v>8696</v>
      </c>
      <c r="J5686" s="248" t="s">
        <v>1771</v>
      </c>
      <c r="K5686" s="335" t="s">
        <v>30</v>
      </c>
      <c r="L5686" s="21" t="str">
        <f>VLOOKUP($K5686,TONG_SL!$A:$D,2,0)</f>
        <v>Gà muối 500g</v>
      </c>
      <c r="N5686" s="21" t="str">
        <f t="shared" si="572"/>
        <v>K-C6</v>
      </c>
      <c r="Q5686" s="21" t="str">
        <f>VLOOKUP(K5686,TONG_SL!$A:$D,3,0)</f>
        <v>Túi</v>
      </c>
      <c r="R5686" s="224">
        <v>3</v>
      </c>
      <c r="S5686" s="220"/>
      <c r="T5686" s="220">
        <f>VLOOKUP(VLOOKUP(G5686,Ma_KH!$A:$R,18,0)&amp;K5686,Gia_MB!$A:$F,6,0)</f>
        <v>111058</v>
      </c>
      <c r="U5686" s="254">
        <f t="shared" si="573"/>
        <v>333174</v>
      </c>
      <c r="V5686" s="220"/>
      <c r="W5686" s="222">
        <f t="shared" si="574"/>
        <v>0</v>
      </c>
      <c r="X5686" s="223" t="str">
        <f t="shared" si="575"/>
        <v>8</v>
      </c>
      <c r="Y5686" s="220"/>
      <c r="Z5686" s="254">
        <f t="shared" si="576"/>
        <v>26653.920000000002</v>
      </c>
      <c r="AA5686" s="5">
        <f>VLOOKUP(G5686,Ma_KH!$A:$R,14,0)</f>
        <v>60</v>
      </c>
    </row>
    <row r="5687" spans="1:27" hidden="1" x14ac:dyDescent="0.25">
      <c r="A5687" s="245">
        <v>45994</v>
      </c>
      <c r="B5687" s="248">
        <v>4180865915</v>
      </c>
      <c r="C5687" s="151" t="s">
        <v>7767</v>
      </c>
      <c r="D5687" s="245">
        <v>46002</v>
      </c>
      <c r="E5687" s="246"/>
      <c r="F5687" s="244"/>
      <c r="G5687" s="33" t="s">
        <v>7855</v>
      </c>
      <c r="H5687" s="246"/>
      <c r="I5687" s="248" t="s">
        <v>8696</v>
      </c>
      <c r="J5687" s="248" t="s">
        <v>1771</v>
      </c>
      <c r="K5687" s="335" t="s">
        <v>7775</v>
      </c>
      <c r="L5687" s="21" t="str">
        <f>VLOOKUP($K5687,TONG_SL!$A:$D,2,0)</f>
        <v>Chả nướng 300g</v>
      </c>
      <c r="N5687" s="21" t="str">
        <f t="shared" si="572"/>
        <v>K-C6</v>
      </c>
      <c r="Q5687" s="21" t="str">
        <f>VLOOKUP(K5687,TONG_SL!$A:$D,3,0)</f>
        <v>Túi</v>
      </c>
      <c r="R5687" s="224">
        <v>3</v>
      </c>
      <c r="S5687" s="220"/>
      <c r="T5687" s="220">
        <f>VLOOKUP(VLOOKUP(G5687,Ma_KH!$A:$R,18,0)&amp;K5687,Gia_MB!$A:$F,6,0)</f>
        <v>70950</v>
      </c>
      <c r="U5687" s="254">
        <f t="shared" si="573"/>
        <v>212850</v>
      </c>
      <c r="V5687" s="220"/>
      <c r="W5687" s="222">
        <f t="shared" si="574"/>
        <v>0</v>
      </c>
      <c r="X5687" s="223" t="str">
        <f t="shared" si="575"/>
        <v>8</v>
      </c>
      <c r="Y5687" s="220"/>
      <c r="Z5687" s="254">
        <f t="shared" si="576"/>
        <v>17028</v>
      </c>
      <c r="AA5687" s="5">
        <f>VLOOKUP(G5687,Ma_KH!$A:$R,14,0)</f>
        <v>60</v>
      </c>
    </row>
    <row r="5688" spans="1:27" hidden="1" x14ac:dyDescent="0.25">
      <c r="A5688" s="245">
        <v>45994</v>
      </c>
      <c r="B5688" s="248">
        <v>4180865915</v>
      </c>
      <c r="C5688" s="151" t="s">
        <v>7767</v>
      </c>
      <c r="D5688" s="245">
        <v>46002</v>
      </c>
      <c r="E5688" s="246"/>
      <c r="F5688" s="244"/>
      <c r="G5688" s="33" t="s">
        <v>7855</v>
      </c>
      <c r="H5688" s="246"/>
      <c r="I5688" s="248" t="s">
        <v>8696</v>
      </c>
      <c r="J5688" s="248" t="s">
        <v>1771</v>
      </c>
      <c r="K5688" s="335" t="s">
        <v>48</v>
      </c>
      <c r="L5688" s="21" t="str">
        <f>VLOOKUP($K5688,TONG_SL!$A:$D,2,0)</f>
        <v>Mọc Nấm Hương 250g</v>
      </c>
      <c r="N5688" s="21" t="str">
        <f t="shared" si="572"/>
        <v>K-C6</v>
      </c>
      <c r="Q5688" s="21" t="str">
        <f>VLOOKUP(K5688,TONG_SL!$A:$D,3,0)</f>
        <v>Túi</v>
      </c>
      <c r="R5688" s="224">
        <v>12</v>
      </c>
      <c r="S5688" s="220"/>
      <c r="T5688" s="220">
        <f>VLOOKUP(VLOOKUP(G5688,Ma_KH!$A:$R,18,0)&amp;K5688,Gia_MB!$A:$F,6,0)</f>
        <v>46000</v>
      </c>
      <c r="U5688" s="254">
        <f t="shared" si="573"/>
        <v>552000</v>
      </c>
      <c r="V5688" s="220"/>
      <c r="W5688" s="222">
        <f t="shared" si="574"/>
        <v>0</v>
      </c>
      <c r="X5688" s="223" t="str">
        <f t="shared" si="575"/>
        <v>8</v>
      </c>
      <c r="Y5688" s="220"/>
      <c r="Z5688" s="254">
        <f t="shared" si="576"/>
        <v>44160</v>
      </c>
      <c r="AA5688" s="5">
        <f>VLOOKUP(G5688,Ma_KH!$A:$R,14,0)</f>
        <v>60</v>
      </c>
    </row>
    <row r="5689" spans="1:27" hidden="1" x14ac:dyDescent="0.25">
      <c r="A5689" s="245">
        <v>45994</v>
      </c>
      <c r="B5689" s="248">
        <v>4180865723</v>
      </c>
      <c r="C5689" s="151" t="s">
        <v>7767</v>
      </c>
      <c r="D5689" s="245">
        <v>46002</v>
      </c>
      <c r="E5689" s="246"/>
      <c r="F5689" s="244"/>
      <c r="G5689" s="33" t="s">
        <v>7855</v>
      </c>
      <c r="H5689" s="246"/>
      <c r="I5689" s="248" t="s">
        <v>8697</v>
      </c>
      <c r="J5689" s="248" t="s">
        <v>1771</v>
      </c>
      <c r="K5689" s="335" t="s">
        <v>7153</v>
      </c>
      <c r="L5689" s="21" t="str">
        <f>VLOOKUP($K5689,TONG_SL!$A:$D,2,0)</f>
        <v>Tai heo muối 200g</v>
      </c>
      <c r="N5689" s="21" t="str">
        <f t="shared" si="572"/>
        <v>K-C6</v>
      </c>
      <c r="Q5689" s="21" t="str">
        <f>VLOOKUP(K5689,TONG_SL!$A:$D,3,0)</f>
        <v>Túi</v>
      </c>
      <c r="R5689" s="224">
        <v>5</v>
      </c>
      <c r="S5689" s="220"/>
      <c r="T5689" s="220">
        <f>VLOOKUP(VLOOKUP(G5689,Ma_KH!$A:$R,18,0)&amp;K5689,Gia_MB!$A:$F,6,0)</f>
        <v>55595</v>
      </c>
      <c r="U5689" s="254">
        <f t="shared" si="573"/>
        <v>277975</v>
      </c>
      <c r="V5689" s="220"/>
      <c r="W5689" s="222">
        <f t="shared" si="574"/>
        <v>0</v>
      </c>
      <c r="X5689" s="223" t="str">
        <f t="shared" si="575"/>
        <v>8</v>
      </c>
      <c r="Y5689" s="220"/>
      <c r="Z5689" s="254">
        <f t="shared" si="576"/>
        <v>22238</v>
      </c>
      <c r="AA5689" s="5">
        <f>VLOOKUP(G5689,Ma_KH!$A:$R,14,0)</f>
        <v>60</v>
      </c>
    </row>
    <row r="5690" spans="1:27" hidden="1" x14ac:dyDescent="0.25">
      <c r="A5690" s="245">
        <v>45994</v>
      </c>
      <c r="B5690" s="248">
        <v>4180865723</v>
      </c>
      <c r="C5690" s="151" t="s">
        <v>7767</v>
      </c>
      <c r="D5690" s="245">
        <v>46002</v>
      </c>
      <c r="E5690" s="246"/>
      <c r="F5690" s="244"/>
      <c r="G5690" s="33" t="s">
        <v>7855</v>
      </c>
      <c r="H5690" s="246"/>
      <c r="I5690" s="248" t="s">
        <v>8697</v>
      </c>
      <c r="J5690" s="248" t="s">
        <v>1771</v>
      </c>
      <c r="K5690" s="335" t="s">
        <v>7187</v>
      </c>
      <c r="L5690" s="21" t="str">
        <f>VLOOKUP($K5690,TONG_SL!$A:$D,2,0)</f>
        <v>Chân giò heo muối 300g</v>
      </c>
      <c r="N5690" s="21" t="str">
        <f t="shared" si="572"/>
        <v>K-C6</v>
      </c>
      <c r="Q5690" s="21" t="str">
        <f>VLOOKUP(K5690,TONG_SL!$A:$D,3,0)</f>
        <v>Túi</v>
      </c>
      <c r="R5690" s="224">
        <v>10</v>
      </c>
      <c r="S5690" s="220"/>
      <c r="T5690" s="220">
        <f>VLOOKUP(VLOOKUP(G5690,Ma_KH!$A:$R,18,0)&amp;K5690,Gia_MB!$A:$F,6,0)</f>
        <v>73431</v>
      </c>
      <c r="U5690" s="254">
        <f t="shared" si="573"/>
        <v>734310</v>
      </c>
      <c r="V5690" s="220"/>
      <c r="W5690" s="222">
        <f t="shared" si="574"/>
        <v>0</v>
      </c>
      <c r="X5690" s="223" t="str">
        <f t="shared" si="575"/>
        <v>8</v>
      </c>
      <c r="Y5690" s="220"/>
      <c r="Z5690" s="254">
        <f t="shared" si="576"/>
        <v>58744.800000000003</v>
      </c>
      <c r="AA5690" s="5">
        <f>VLOOKUP(G5690,Ma_KH!$A:$R,14,0)</f>
        <v>60</v>
      </c>
    </row>
    <row r="5691" spans="1:27" hidden="1" x14ac:dyDescent="0.25">
      <c r="A5691" s="245">
        <v>45994</v>
      </c>
      <c r="B5691" s="248">
        <v>4180865723</v>
      </c>
      <c r="C5691" s="151" t="s">
        <v>7767</v>
      </c>
      <c r="D5691" s="245">
        <v>46002</v>
      </c>
      <c r="E5691" s="246"/>
      <c r="F5691" s="244"/>
      <c r="G5691" s="33" t="s">
        <v>7855</v>
      </c>
      <c r="H5691" s="246"/>
      <c r="I5691" s="248" t="s">
        <v>8697</v>
      </c>
      <c r="J5691" s="248" t="s">
        <v>1771</v>
      </c>
      <c r="K5691" s="335" t="s">
        <v>30</v>
      </c>
      <c r="L5691" s="21" t="str">
        <f>VLOOKUP($K5691,TONG_SL!$A:$D,2,0)</f>
        <v>Gà muối 500g</v>
      </c>
      <c r="N5691" s="21" t="str">
        <f t="shared" si="572"/>
        <v>K-C6</v>
      </c>
      <c r="Q5691" s="21" t="str">
        <f>VLOOKUP(K5691,TONG_SL!$A:$D,3,0)</f>
        <v>Túi</v>
      </c>
      <c r="R5691" s="224">
        <v>5</v>
      </c>
      <c r="S5691" s="220"/>
      <c r="T5691" s="220">
        <f>VLOOKUP(VLOOKUP(G5691,Ma_KH!$A:$R,18,0)&amp;K5691,Gia_MB!$A:$F,6,0)</f>
        <v>111058</v>
      </c>
      <c r="U5691" s="254">
        <f t="shared" ref="U5691:U5722" si="577">T5691*R5691</f>
        <v>555290</v>
      </c>
      <c r="V5691" s="220"/>
      <c r="W5691" s="222">
        <f t="shared" ref="W5691:W5722" si="578">U5691*V5691</f>
        <v>0</v>
      </c>
      <c r="X5691" s="223" t="str">
        <f t="shared" ref="X5691:X5722" si="579">IF(B5691&lt;&gt;"","8","0")</f>
        <v>8</v>
      </c>
      <c r="Y5691" s="220"/>
      <c r="Z5691" s="254">
        <f t="shared" ref="Z5691:Z5722" si="580">U5691*X5691%</f>
        <v>44423.200000000004</v>
      </c>
      <c r="AA5691" s="5">
        <f>VLOOKUP(G5691,Ma_KH!$A:$R,14,0)</f>
        <v>60</v>
      </c>
    </row>
    <row r="5692" spans="1:27" hidden="1" x14ac:dyDescent="0.25">
      <c r="A5692" s="245">
        <v>45994</v>
      </c>
      <c r="B5692" s="248">
        <v>4180865723</v>
      </c>
      <c r="C5692" s="151" t="s">
        <v>7767</v>
      </c>
      <c r="D5692" s="245">
        <v>46002</v>
      </c>
      <c r="E5692" s="246"/>
      <c r="F5692" s="244"/>
      <c r="G5692" s="33" t="s">
        <v>7855</v>
      </c>
      <c r="H5692" s="246"/>
      <c r="I5692" s="248" t="s">
        <v>8697</v>
      </c>
      <c r="J5692" s="248" t="s">
        <v>1771</v>
      </c>
      <c r="K5692" s="335" t="s">
        <v>32</v>
      </c>
      <c r="L5692" s="21" t="str">
        <f>VLOOKUP($K5692,TONG_SL!$A:$D,2,0)</f>
        <v>Giò Tai Lưỡi Xào 250g</v>
      </c>
      <c r="N5692" s="21" t="str">
        <f t="shared" si="572"/>
        <v>K-C6</v>
      </c>
      <c r="Q5692" s="21" t="str">
        <f>VLOOKUP(K5692,TONG_SL!$A:$D,3,0)</f>
        <v>Túi</v>
      </c>
      <c r="R5692" s="224">
        <v>5</v>
      </c>
      <c r="S5692" s="220"/>
      <c r="T5692" s="220">
        <f>VLOOKUP(VLOOKUP(G5692,Ma_KH!$A:$R,18,0)&amp;K5692,Gia_MB!$A:$F,6,0)</f>
        <v>50182</v>
      </c>
      <c r="U5692" s="254">
        <f t="shared" si="577"/>
        <v>250910</v>
      </c>
      <c r="V5692" s="220"/>
      <c r="W5692" s="222">
        <f t="shared" si="578"/>
        <v>0</v>
      </c>
      <c r="X5692" s="223" t="str">
        <f t="shared" si="579"/>
        <v>8</v>
      </c>
      <c r="Y5692" s="220"/>
      <c r="Z5692" s="254">
        <f t="shared" si="580"/>
        <v>20072.8</v>
      </c>
      <c r="AA5692" s="5">
        <f>VLOOKUP(G5692,Ma_KH!$A:$R,14,0)</f>
        <v>60</v>
      </c>
    </row>
    <row r="5693" spans="1:27" hidden="1" x14ac:dyDescent="0.25">
      <c r="A5693" s="245">
        <v>45994</v>
      </c>
      <c r="B5693" s="248">
        <v>4180865723</v>
      </c>
      <c r="C5693" s="151" t="s">
        <v>7767</v>
      </c>
      <c r="D5693" s="245">
        <v>46002</v>
      </c>
      <c r="E5693" s="246"/>
      <c r="F5693" s="244"/>
      <c r="G5693" s="33" t="s">
        <v>7855</v>
      </c>
      <c r="H5693" s="246"/>
      <c r="I5693" s="248" t="s">
        <v>8697</v>
      </c>
      <c r="J5693" s="248" t="s">
        <v>1771</v>
      </c>
      <c r="K5693" s="335" t="s">
        <v>7775</v>
      </c>
      <c r="L5693" s="21" t="str">
        <f>VLOOKUP($K5693,TONG_SL!$A:$D,2,0)</f>
        <v>Chả nướng 300g</v>
      </c>
      <c r="N5693" s="21" t="str">
        <f t="shared" ref="N5693:N5756" si="581">IF($B5693&lt;&gt;"","K-C6","")</f>
        <v>K-C6</v>
      </c>
      <c r="Q5693" s="21" t="str">
        <f>VLOOKUP(K5693,TONG_SL!$A:$D,3,0)</f>
        <v>Túi</v>
      </c>
      <c r="R5693" s="224">
        <v>5</v>
      </c>
      <c r="S5693" s="220"/>
      <c r="T5693" s="220">
        <f>VLOOKUP(VLOOKUP(G5693,Ma_KH!$A:$R,18,0)&amp;K5693,Gia_MB!$A:$F,6,0)</f>
        <v>70950</v>
      </c>
      <c r="U5693" s="254">
        <f t="shared" si="577"/>
        <v>354750</v>
      </c>
      <c r="V5693" s="220"/>
      <c r="W5693" s="222">
        <f t="shared" si="578"/>
        <v>0</v>
      </c>
      <c r="X5693" s="223" t="str">
        <f t="shared" si="579"/>
        <v>8</v>
      </c>
      <c r="Y5693" s="220"/>
      <c r="Z5693" s="254">
        <f t="shared" si="580"/>
        <v>28380</v>
      </c>
      <c r="AA5693" s="5">
        <f>VLOOKUP(G5693,Ma_KH!$A:$R,14,0)</f>
        <v>60</v>
      </c>
    </row>
    <row r="5694" spans="1:27" hidden="1" x14ac:dyDescent="0.25">
      <c r="A5694" s="245">
        <v>46000</v>
      </c>
      <c r="B5694" s="248">
        <v>4181117511</v>
      </c>
      <c r="C5694" s="151" t="s">
        <v>7767</v>
      </c>
      <c r="D5694" s="245">
        <v>46002</v>
      </c>
      <c r="E5694" s="246"/>
      <c r="F5694" s="244"/>
      <c r="G5694" s="33" t="s">
        <v>7855</v>
      </c>
      <c r="H5694" s="246"/>
      <c r="I5694" s="248" t="s">
        <v>8698</v>
      </c>
      <c r="J5694" s="248" t="s">
        <v>1771</v>
      </c>
      <c r="K5694" s="335" t="s">
        <v>32</v>
      </c>
      <c r="L5694" s="21" t="str">
        <f>VLOOKUP($K5694,TONG_SL!$A:$D,2,0)</f>
        <v>Giò Tai Lưỡi Xào 250g</v>
      </c>
      <c r="N5694" s="21" t="str">
        <f t="shared" si="581"/>
        <v>K-C6</v>
      </c>
      <c r="Q5694" s="21" t="str">
        <f>VLOOKUP(K5694,TONG_SL!$A:$D,3,0)</f>
        <v>Túi</v>
      </c>
      <c r="R5694" s="224">
        <v>3</v>
      </c>
      <c r="S5694" s="220"/>
      <c r="T5694" s="220">
        <f>VLOOKUP(VLOOKUP(G5694,Ma_KH!$A:$R,18,0)&amp;K5694,Gia_MB!$A:$F,6,0)</f>
        <v>50182</v>
      </c>
      <c r="U5694" s="254">
        <f t="shared" si="577"/>
        <v>150546</v>
      </c>
      <c r="V5694" s="220"/>
      <c r="W5694" s="222">
        <f t="shared" si="578"/>
        <v>0</v>
      </c>
      <c r="X5694" s="223" t="str">
        <f t="shared" si="579"/>
        <v>8</v>
      </c>
      <c r="Y5694" s="220"/>
      <c r="Z5694" s="254">
        <f t="shared" si="580"/>
        <v>12043.68</v>
      </c>
      <c r="AA5694" s="5">
        <f>VLOOKUP(G5694,Ma_KH!$A:$R,14,0)</f>
        <v>60</v>
      </c>
    </row>
    <row r="5695" spans="1:27" hidden="1" x14ac:dyDescent="0.25">
      <c r="A5695" s="245">
        <v>46000</v>
      </c>
      <c r="B5695" s="248">
        <v>4181117511</v>
      </c>
      <c r="C5695" s="151" t="s">
        <v>7767</v>
      </c>
      <c r="D5695" s="245">
        <v>46002</v>
      </c>
      <c r="E5695" s="246"/>
      <c r="F5695" s="244"/>
      <c r="G5695" s="33" t="s">
        <v>7855</v>
      </c>
      <c r="H5695" s="246"/>
      <c r="I5695" s="248" t="s">
        <v>8698</v>
      </c>
      <c r="J5695" s="248" t="s">
        <v>1771</v>
      </c>
      <c r="K5695" s="335" t="s">
        <v>7187</v>
      </c>
      <c r="L5695" s="21" t="str">
        <f>VLOOKUP($K5695,TONG_SL!$A:$D,2,0)</f>
        <v>Chân giò heo muối 300g</v>
      </c>
      <c r="N5695" s="21" t="str">
        <f t="shared" si="581"/>
        <v>K-C6</v>
      </c>
      <c r="Q5695" s="21" t="str">
        <f>VLOOKUP(K5695,TONG_SL!$A:$D,3,0)</f>
        <v>Túi</v>
      </c>
      <c r="R5695" s="224">
        <v>9</v>
      </c>
      <c r="S5695" s="220"/>
      <c r="T5695" s="220">
        <f>VLOOKUP(VLOOKUP(G5695,Ma_KH!$A:$R,18,0)&amp;K5695,Gia_MB!$A:$F,6,0)</f>
        <v>73431</v>
      </c>
      <c r="U5695" s="254">
        <f t="shared" si="577"/>
        <v>660879</v>
      </c>
      <c r="V5695" s="220"/>
      <c r="W5695" s="222">
        <f t="shared" si="578"/>
        <v>0</v>
      </c>
      <c r="X5695" s="223" t="str">
        <f t="shared" si="579"/>
        <v>8</v>
      </c>
      <c r="Y5695" s="220"/>
      <c r="Z5695" s="254">
        <f t="shared" si="580"/>
        <v>52870.32</v>
      </c>
      <c r="AA5695" s="5">
        <f>VLOOKUP(G5695,Ma_KH!$A:$R,14,0)</f>
        <v>60</v>
      </c>
    </row>
    <row r="5696" spans="1:27" hidden="1" x14ac:dyDescent="0.25">
      <c r="A5696" s="245">
        <v>46000</v>
      </c>
      <c r="B5696" s="248">
        <v>4181117511</v>
      </c>
      <c r="C5696" s="151" t="s">
        <v>7767</v>
      </c>
      <c r="D5696" s="245">
        <v>46002</v>
      </c>
      <c r="E5696" s="246"/>
      <c r="F5696" s="244"/>
      <c r="G5696" s="33" t="s">
        <v>7855</v>
      </c>
      <c r="H5696" s="246"/>
      <c r="I5696" s="248" t="s">
        <v>8698</v>
      </c>
      <c r="J5696" s="248" t="s">
        <v>1771</v>
      </c>
      <c r="K5696" s="335" t="s">
        <v>48</v>
      </c>
      <c r="L5696" s="21" t="str">
        <f>VLOOKUP($K5696,TONG_SL!$A:$D,2,0)</f>
        <v>Mọc Nấm Hương 250g</v>
      </c>
      <c r="N5696" s="21" t="str">
        <f t="shared" si="581"/>
        <v>K-C6</v>
      </c>
      <c r="Q5696" s="21" t="str">
        <f>VLOOKUP(K5696,TONG_SL!$A:$D,3,0)</f>
        <v>Túi</v>
      </c>
      <c r="R5696" s="224">
        <v>6</v>
      </c>
      <c r="S5696" s="220"/>
      <c r="T5696" s="220">
        <f>VLOOKUP(VLOOKUP(G5696,Ma_KH!$A:$R,18,0)&amp;K5696,Gia_MB!$A:$F,6,0)</f>
        <v>46000</v>
      </c>
      <c r="U5696" s="254">
        <f t="shared" si="577"/>
        <v>276000</v>
      </c>
      <c r="V5696" s="220"/>
      <c r="W5696" s="222">
        <f t="shared" si="578"/>
        <v>0</v>
      </c>
      <c r="X5696" s="223" t="str">
        <f t="shared" si="579"/>
        <v>8</v>
      </c>
      <c r="Y5696" s="220"/>
      <c r="Z5696" s="254">
        <f t="shared" si="580"/>
        <v>22080</v>
      </c>
      <c r="AA5696" s="5">
        <f>VLOOKUP(G5696,Ma_KH!$A:$R,14,0)</f>
        <v>60</v>
      </c>
    </row>
    <row r="5697" spans="1:27" hidden="1" x14ac:dyDescent="0.25">
      <c r="A5697" s="245">
        <v>46000</v>
      </c>
      <c r="B5697" s="248">
        <v>4181117511</v>
      </c>
      <c r="C5697" s="151" t="s">
        <v>7767</v>
      </c>
      <c r="D5697" s="245">
        <v>46002</v>
      </c>
      <c r="E5697" s="246"/>
      <c r="F5697" s="244"/>
      <c r="G5697" s="33" t="s">
        <v>7855</v>
      </c>
      <c r="H5697" s="246"/>
      <c r="I5697" s="248" t="s">
        <v>8698</v>
      </c>
      <c r="J5697" s="248" t="s">
        <v>1771</v>
      </c>
      <c r="K5697" s="335" t="s">
        <v>7154</v>
      </c>
      <c r="L5697" s="21" t="str">
        <f>VLOOKUP($K5697,TONG_SL!$A:$D,2,0)</f>
        <v>Chả cốm 300g</v>
      </c>
      <c r="N5697" s="21" t="str">
        <f t="shared" si="581"/>
        <v>K-C6</v>
      </c>
      <c r="Q5697" s="21" t="str">
        <f>VLOOKUP(K5697,TONG_SL!$A:$D,3,0)</f>
        <v>Túi</v>
      </c>
      <c r="R5697" s="224">
        <v>3</v>
      </c>
      <c r="S5697" s="220"/>
      <c r="T5697" s="220">
        <f>VLOOKUP(VLOOKUP(G5697,Ma_KH!$A:$R,18,0)&amp;K5697,Gia_MB!$A:$F,6,0)</f>
        <v>74250</v>
      </c>
      <c r="U5697" s="254">
        <f t="shared" si="577"/>
        <v>222750</v>
      </c>
      <c r="V5697" s="220"/>
      <c r="W5697" s="222">
        <f t="shared" si="578"/>
        <v>0</v>
      </c>
      <c r="X5697" s="223" t="str">
        <f t="shared" si="579"/>
        <v>8</v>
      </c>
      <c r="Y5697" s="220"/>
      <c r="Z5697" s="254">
        <f t="shared" si="580"/>
        <v>17820</v>
      </c>
      <c r="AA5697" s="5">
        <f>VLOOKUP(G5697,Ma_KH!$A:$R,14,0)</f>
        <v>60</v>
      </c>
    </row>
    <row r="5698" spans="1:27" hidden="1" x14ac:dyDescent="0.25">
      <c r="A5698" s="245">
        <v>46000</v>
      </c>
      <c r="B5698" s="248">
        <v>4181117511</v>
      </c>
      <c r="C5698" s="151" t="s">
        <v>7767</v>
      </c>
      <c r="D5698" s="245">
        <v>46002</v>
      </c>
      <c r="E5698" s="246"/>
      <c r="F5698" s="244"/>
      <c r="G5698" s="33" t="s">
        <v>7855</v>
      </c>
      <c r="H5698" s="246"/>
      <c r="I5698" s="248" t="s">
        <v>8698</v>
      </c>
      <c r="J5698" s="248" t="s">
        <v>1771</v>
      </c>
      <c r="K5698" s="335" t="s">
        <v>7153</v>
      </c>
      <c r="L5698" s="21" t="str">
        <f>VLOOKUP($K5698,TONG_SL!$A:$D,2,0)</f>
        <v>Tai heo muối 200g</v>
      </c>
      <c r="N5698" s="21" t="str">
        <f t="shared" si="581"/>
        <v>K-C6</v>
      </c>
      <c r="Q5698" s="21" t="str">
        <f>VLOOKUP(K5698,TONG_SL!$A:$D,3,0)</f>
        <v>Túi</v>
      </c>
      <c r="R5698" s="224">
        <v>3</v>
      </c>
      <c r="S5698" s="220"/>
      <c r="T5698" s="220">
        <f>VLOOKUP(VLOOKUP(G5698,Ma_KH!$A:$R,18,0)&amp;K5698,Gia_MB!$A:$F,6,0)</f>
        <v>55595</v>
      </c>
      <c r="U5698" s="254">
        <f t="shared" si="577"/>
        <v>166785</v>
      </c>
      <c r="V5698" s="220"/>
      <c r="W5698" s="222">
        <f t="shared" si="578"/>
        <v>0</v>
      </c>
      <c r="X5698" s="223" t="str">
        <f t="shared" si="579"/>
        <v>8</v>
      </c>
      <c r="Y5698" s="220"/>
      <c r="Z5698" s="254">
        <f t="shared" si="580"/>
        <v>13342.800000000001</v>
      </c>
      <c r="AA5698" s="5">
        <f>VLOOKUP(G5698,Ma_KH!$A:$R,14,0)</f>
        <v>60</v>
      </c>
    </row>
    <row r="5699" spans="1:27" hidden="1" x14ac:dyDescent="0.25">
      <c r="A5699" s="245">
        <v>46000</v>
      </c>
      <c r="B5699" s="248">
        <v>4181117511</v>
      </c>
      <c r="C5699" s="151" t="s">
        <v>7767</v>
      </c>
      <c r="D5699" s="245">
        <v>46002</v>
      </c>
      <c r="E5699" s="246"/>
      <c r="F5699" s="244"/>
      <c r="G5699" s="33" t="s">
        <v>7855</v>
      </c>
      <c r="H5699" s="246"/>
      <c r="I5699" s="248" t="s">
        <v>8698</v>
      </c>
      <c r="J5699" s="248" t="s">
        <v>1771</v>
      </c>
      <c r="K5699" s="335" t="s">
        <v>30</v>
      </c>
      <c r="L5699" s="21" t="str">
        <f>VLOOKUP($K5699,TONG_SL!$A:$D,2,0)</f>
        <v>Gà muối 500g</v>
      </c>
      <c r="N5699" s="21" t="str">
        <f t="shared" si="581"/>
        <v>K-C6</v>
      </c>
      <c r="Q5699" s="21" t="str">
        <f>VLOOKUP(K5699,TONG_SL!$A:$D,3,0)</f>
        <v>Túi</v>
      </c>
      <c r="R5699" s="224">
        <v>9</v>
      </c>
      <c r="S5699" s="220"/>
      <c r="T5699" s="220">
        <f>VLOOKUP(VLOOKUP(G5699,Ma_KH!$A:$R,18,0)&amp;K5699,Gia_MB!$A:$F,6,0)</f>
        <v>111058</v>
      </c>
      <c r="U5699" s="254">
        <f t="shared" si="577"/>
        <v>999522</v>
      </c>
      <c r="V5699" s="220"/>
      <c r="W5699" s="222">
        <f t="shared" si="578"/>
        <v>0</v>
      </c>
      <c r="X5699" s="223" t="str">
        <f t="shared" si="579"/>
        <v>8</v>
      </c>
      <c r="Y5699" s="220"/>
      <c r="Z5699" s="254">
        <f t="shared" si="580"/>
        <v>79961.759999999995</v>
      </c>
      <c r="AA5699" s="5">
        <f>VLOOKUP(G5699,Ma_KH!$A:$R,14,0)</f>
        <v>60</v>
      </c>
    </row>
    <row r="5700" spans="1:27" hidden="1" x14ac:dyDescent="0.25">
      <c r="A5700" s="245">
        <v>46000</v>
      </c>
      <c r="B5700" s="248">
        <v>4181117481</v>
      </c>
      <c r="C5700" s="151" t="s">
        <v>7767</v>
      </c>
      <c r="D5700" s="245">
        <v>46002</v>
      </c>
      <c r="E5700" s="246"/>
      <c r="F5700" s="244"/>
      <c r="G5700" s="33" t="s">
        <v>7855</v>
      </c>
      <c r="H5700" s="246"/>
      <c r="I5700" s="248" t="s">
        <v>8699</v>
      </c>
      <c r="J5700" s="248" t="s">
        <v>1771</v>
      </c>
      <c r="K5700" s="335" t="s">
        <v>32</v>
      </c>
      <c r="L5700" s="21" t="str">
        <f>VLOOKUP($K5700,TONG_SL!$A:$D,2,0)</f>
        <v>Giò Tai Lưỡi Xào 250g</v>
      </c>
      <c r="N5700" s="21" t="str">
        <f t="shared" si="581"/>
        <v>K-C6</v>
      </c>
      <c r="Q5700" s="21" t="str">
        <f>VLOOKUP(K5700,TONG_SL!$A:$D,3,0)</f>
        <v>Túi</v>
      </c>
      <c r="R5700" s="224">
        <v>3</v>
      </c>
      <c r="S5700" s="220"/>
      <c r="T5700" s="220">
        <f>VLOOKUP(VLOOKUP(G5700,Ma_KH!$A:$R,18,0)&amp;K5700,Gia_MB!$A:$F,6,0)</f>
        <v>50182</v>
      </c>
      <c r="U5700" s="254">
        <f t="shared" si="577"/>
        <v>150546</v>
      </c>
      <c r="V5700" s="220"/>
      <c r="W5700" s="222">
        <f t="shared" si="578"/>
        <v>0</v>
      </c>
      <c r="X5700" s="223" t="str">
        <f t="shared" si="579"/>
        <v>8</v>
      </c>
      <c r="Y5700" s="220"/>
      <c r="Z5700" s="254">
        <f t="shared" si="580"/>
        <v>12043.68</v>
      </c>
      <c r="AA5700" s="5">
        <f>VLOOKUP(G5700,Ma_KH!$A:$R,14,0)</f>
        <v>60</v>
      </c>
    </row>
    <row r="5701" spans="1:27" hidden="1" x14ac:dyDescent="0.25">
      <c r="A5701" s="245">
        <v>46000</v>
      </c>
      <c r="B5701" s="248">
        <v>4181117481</v>
      </c>
      <c r="C5701" s="151" t="s">
        <v>7767</v>
      </c>
      <c r="D5701" s="245">
        <v>46002</v>
      </c>
      <c r="E5701" s="246"/>
      <c r="F5701" s="244"/>
      <c r="G5701" s="33" t="s">
        <v>7855</v>
      </c>
      <c r="H5701" s="246"/>
      <c r="I5701" s="248" t="s">
        <v>8699</v>
      </c>
      <c r="J5701" s="248" t="s">
        <v>1771</v>
      </c>
      <c r="K5701" s="335" t="s">
        <v>48</v>
      </c>
      <c r="L5701" s="21" t="str">
        <f>VLOOKUP($K5701,TONG_SL!$A:$D,2,0)</f>
        <v>Mọc Nấm Hương 250g</v>
      </c>
      <c r="N5701" s="21" t="str">
        <f t="shared" si="581"/>
        <v>K-C6</v>
      </c>
      <c r="Q5701" s="21" t="str">
        <f>VLOOKUP(K5701,TONG_SL!$A:$D,3,0)</f>
        <v>Túi</v>
      </c>
      <c r="R5701" s="224">
        <v>3</v>
      </c>
      <c r="S5701" s="220"/>
      <c r="T5701" s="220">
        <f>VLOOKUP(VLOOKUP(G5701,Ma_KH!$A:$R,18,0)&amp;K5701,Gia_MB!$A:$F,6,0)</f>
        <v>46000</v>
      </c>
      <c r="U5701" s="254">
        <f t="shared" si="577"/>
        <v>138000</v>
      </c>
      <c r="V5701" s="220"/>
      <c r="W5701" s="222">
        <f t="shared" si="578"/>
        <v>0</v>
      </c>
      <c r="X5701" s="223" t="str">
        <f t="shared" si="579"/>
        <v>8</v>
      </c>
      <c r="Y5701" s="220"/>
      <c r="Z5701" s="254">
        <f t="shared" si="580"/>
        <v>11040</v>
      </c>
      <c r="AA5701" s="5">
        <f>VLOOKUP(G5701,Ma_KH!$A:$R,14,0)</f>
        <v>60</v>
      </c>
    </row>
    <row r="5702" spans="1:27" hidden="1" x14ac:dyDescent="0.25">
      <c r="A5702" s="245">
        <v>46000</v>
      </c>
      <c r="B5702" s="248">
        <v>4181117481</v>
      </c>
      <c r="C5702" s="151" t="s">
        <v>7767</v>
      </c>
      <c r="D5702" s="245">
        <v>46002</v>
      </c>
      <c r="E5702" s="246"/>
      <c r="F5702" s="244"/>
      <c r="G5702" s="33" t="s">
        <v>7855</v>
      </c>
      <c r="H5702" s="246"/>
      <c r="I5702" s="248" t="s">
        <v>8699</v>
      </c>
      <c r="J5702" s="248" t="s">
        <v>1771</v>
      </c>
      <c r="K5702" s="335" t="s">
        <v>7187</v>
      </c>
      <c r="L5702" s="21" t="str">
        <f>VLOOKUP($K5702,TONG_SL!$A:$D,2,0)</f>
        <v>Chân giò heo muối 300g</v>
      </c>
      <c r="N5702" s="21" t="str">
        <f t="shared" si="581"/>
        <v>K-C6</v>
      </c>
      <c r="Q5702" s="21" t="str">
        <f>VLOOKUP(K5702,TONG_SL!$A:$D,3,0)</f>
        <v>Túi</v>
      </c>
      <c r="R5702" s="224">
        <v>9</v>
      </c>
      <c r="S5702" s="220"/>
      <c r="T5702" s="220">
        <f>VLOOKUP(VLOOKUP(G5702,Ma_KH!$A:$R,18,0)&amp;K5702,Gia_MB!$A:$F,6,0)</f>
        <v>73431</v>
      </c>
      <c r="U5702" s="254">
        <f t="shared" si="577"/>
        <v>660879</v>
      </c>
      <c r="V5702" s="220"/>
      <c r="W5702" s="222">
        <f t="shared" si="578"/>
        <v>0</v>
      </c>
      <c r="X5702" s="223" t="str">
        <f t="shared" si="579"/>
        <v>8</v>
      </c>
      <c r="Y5702" s="220"/>
      <c r="Z5702" s="254">
        <f t="shared" si="580"/>
        <v>52870.32</v>
      </c>
      <c r="AA5702" s="5">
        <f>VLOOKUP(G5702,Ma_KH!$A:$R,14,0)</f>
        <v>60</v>
      </c>
    </row>
    <row r="5703" spans="1:27" hidden="1" x14ac:dyDescent="0.25">
      <c r="A5703" s="245">
        <v>46000</v>
      </c>
      <c r="B5703" s="248">
        <v>4181117481</v>
      </c>
      <c r="C5703" s="151" t="s">
        <v>7767</v>
      </c>
      <c r="D5703" s="245">
        <v>46002</v>
      </c>
      <c r="E5703" s="246"/>
      <c r="F5703" s="244"/>
      <c r="G5703" s="33" t="s">
        <v>7855</v>
      </c>
      <c r="H5703" s="246"/>
      <c r="I5703" s="248" t="s">
        <v>8699</v>
      </c>
      <c r="J5703" s="248" t="s">
        <v>1771</v>
      </c>
      <c r="K5703" s="335" t="s">
        <v>7197</v>
      </c>
      <c r="L5703" s="21" t="str">
        <f>VLOOKUP($K5703,TONG_SL!$A:$D,2,0)</f>
        <v>Gà muối 500g</v>
      </c>
      <c r="N5703" s="21" t="str">
        <f t="shared" si="581"/>
        <v>K-C6</v>
      </c>
      <c r="Q5703" s="21" t="str">
        <f>VLOOKUP(K5703,TONG_SL!$A:$D,3,0)</f>
        <v>Túi</v>
      </c>
      <c r="R5703" s="224">
        <v>9</v>
      </c>
      <c r="S5703" s="220"/>
      <c r="T5703" s="220">
        <f>VLOOKUP(VLOOKUP(G5703,Ma_KH!$A:$R,18,0)&amp;K5703,Gia_MB!$A:$F,6,0)</f>
        <v>111058</v>
      </c>
      <c r="U5703" s="254">
        <f t="shared" si="577"/>
        <v>999522</v>
      </c>
      <c r="V5703" s="220"/>
      <c r="W5703" s="222">
        <f t="shared" si="578"/>
        <v>0</v>
      </c>
      <c r="X5703" s="223" t="str">
        <f t="shared" si="579"/>
        <v>8</v>
      </c>
      <c r="Y5703" s="220"/>
      <c r="Z5703" s="254">
        <f t="shared" si="580"/>
        <v>79961.759999999995</v>
      </c>
      <c r="AA5703" s="5">
        <f>VLOOKUP(G5703,Ma_KH!$A:$R,14,0)</f>
        <v>60</v>
      </c>
    </row>
    <row r="5704" spans="1:27" hidden="1" x14ac:dyDescent="0.25">
      <c r="A5704" s="245">
        <v>46000</v>
      </c>
      <c r="B5704" s="248">
        <v>4181117481</v>
      </c>
      <c r="C5704" s="151" t="s">
        <v>7767</v>
      </c>
      <c r="D5704" s="245">
        <v>46002</v>
      </c>
      <c r="E5704" s="246"/>
      <c r="F5704" s="244"/>
      <c r="G5704" s="33" t="s">
        <v>7855</v>
      </c>
      <c r="H5704" s="246"/>
      <c r="I5704" s="248" t="s">
        <v>8699</v>
      </c>
      <c r="J5704" s="248" t="s">
        <v>1771</v>
      </c>
      <c r="K5704" s="335" t="s">
        <v>7153</v>
      </c>
      <c r="L5704" s="21" t="str">
        <f>VLOOKUP($K5704,TONG_SL!$A:$D,2,0)</f>
        <v>Tai heo muối 200g</v>
      </c>
      <c r="N5704" s="21" t="str">
        <f t="shared" si="581"/>
        <v>K-C6</v>
      </c>
      <c r="Q5704" s="21" t="str">
        <f>VLOOKUP(K5704,TONG_SL!$A:$D,3,0)</f>
        <v>Túi</v>
      </c>
      <c r="R5704" s="224">
        <v>3</v>
      </c>
      <c r="S5704" s="220"/>
      <c r="T5704" s="220">
        <f>VLOOKUP(VLOOKUP(G5704,Ma_KH!$A:$R,18,0)&amp;K5704,Gia_MB!$A:$F,6,0)</f>
        <v>55595</v>
      </c>
      <c r="U5704" s="254">
        <f t="shared" si="577"/>
        <v>166785</v>
      </c>
      <c r="V5704" s="220"/>
      <c r="W5704" s="222">
        <f t="shared" si="578"/>
        <v>0</v>
      </c>
      <c r="X5704" s="223" t="str">
        <f t="shared" si="579"/>
        <v>8</v>
      </c>
      <c r="Y5704" s="220"/>
      <c r="Z5704" s="254">
        <f t="shared" si="580"/>
        <v>13342.800000000001</v>
      </c>
      <c r="AA5704" s="5">
        <f>VLOOKUP(G5704,Ma_KH!$A:$R,14,0)</f>
        <v>60</v>
      </c>
    </row>
    <row r="5705" spans="1:27" hidden="1" x14ac:dyDescent="0.25">
      <c r="A5705" s="245">
        <v>46000</v>
      </c>
      <c r="B5705" s="248">
        <v>4181117481</v>
      </c>
      <c r="C5705" s="151" t="s">
        <v>7767</v>
      </c>
      <c r="D5705" s="245">
        <v>46002</v>
      </c>
      <c r="E5705" s="246"/>
      <c r="F5705" s="244"/>
      <c r="G5705" s="33" t="s">
        <v>7855</v>
      </c>
      <c r="H5705" s="246"/>
      <c r="I5705" s="248" t="s">
        <v>8699</v>
      </c>
      <c r="J5705" s="248" t="s">
        <v>1771</v>
      </c>
      <c r="K5705" s="335" t="s">
        <v>7154</v>
      </c>
      <c r="L5705" s="21" t="str">
        <f>VLOOKUP($K5705,TONG_SL!$A:$D,2,0)</f>
        <v>Chả cốm 300g</v>
      </c>
      <c r="N5705" s="21" t="str">
        <f t="shared" si="581"/>
        <v>K-C6</v>
      </c>
      <c r="Q5705" s="21" t="str">
        <f>VLOOKUP(K5705,TONG_SL!$A:$D,3,0)</f>
        <v>Túi</v>
      </c>
      <c r="R5705" s="224">
        <v>3</v>
      </c>
      <c r="S5705" s="220"/>
      <c r="T5705" s="220">
        <f>VLOOKUP(VLOOKUP(G5705,Ma_KH!$A:$R,18,0)&amp;K5705,Gia_MB!$A:$F,6,0)</f>
        <v>74250</v>
      </c>
      <c r="U5705" s="254">
        <f t="shared" si="577"/>
        <v>222750</v>
      </c>
      <c r="V5705" s="220"/>
      <c r="W5705" s="222">
        <f t="shared" si="578"/>
        <v>0</v>
      </c>
      <c r="X5705" s="223" t="str">
        <f t="shared" si="579"/>
        <v>8</v>
      </c>
      <c r="Y5705" s="220"/>
      <c r="Z5705" s="254">
        <f t="shared" si="580"/>
        <v>17820</v>
      </c>
      <c r="AA5705" s="5">
        <f>VLOOKUP(G5705,Ma_KH!$A:$R,14,0)</f>
        <v>60</v>
      </c>
    </row>
    <row r="5706" spans="1:27" hidden="1" x14ac:dyDescent="0.25">
      <c r="A5706" s="245">
        <v>46000</v>
      </c>
      <c r="B5706" s="248">
        <v>4181117489</v>
      </c>
      <c r="C5706" s="151" t="s">
        <v>7767</v>
      </c>
      <c r="D5706" s="245">
        <v>46002</v>
      </c>
      <c r="E5706" s="246"/>
      <c r="F5706" s="244"/>
      <c r="G5706" s="33" t="s">
        <v>7855</v>
      </c>
      <c r="H5706" s="246"/>
      <c r="I5706" s="248" t="s">
        <v>8700</v>
      </c>
      <c r="J5706" s="248" t="s">
        <v>1771</v>
      </c>
      <c r="K5706" s="335" t="s">
        <v>7153</v>
      </c>
      <c r="L5706" s="21" t="str">
        <f>VLOOKUP($K5706,TONG_SL!$A:$D,2,0)</f>
        <v>Tai heo muối 200g</v>
      </c>
      <c r="N5706" s="21" t="str">
        <f t="shared" si="581"/>
        <v>K-C6</v>
      </c>
      <c r="Q5706" s="21" t="str">
        <f>VLOOKUP(K5706,TONG_SL!$A:$D,3,0)</f>
        <v>Túi</v>
      </c>
      <c r="R5706" s="224">
        <v>3</v>
      </c>
      <c r="S5706" s="220"/>
      <c r="T5706" s="220">
        <f>VLOOKUP(VLOOKUP(G5706,Ma_KH!$A:$R,18,0)&amp;K5706,Gia_MB!$A:$F,6,0)</f>
        <v>55595</v>
      </c>
      <c r="U5706" s="254">
        <f t="shared" si="577"/>
        <v>166785</v>
      </c>
      <c r="V5706" s="220"/>
      <c r="W5706" s="222">
        <f t="shared" si="578"/>
        <v>0</v>
      </c>
      <c r="X5706" s="223" t="str">
        <f t="shared" si="579"/>
        <v>8</v>
      </c>
      <c r="Y5706" s="220"/>
      <c r="Z5706" s="254">
        <f t="shared" si="580"/>
        <v>13342.800000000001</v>
      </c>
      <c r="AA5706" s="5">
        <f>VLOOKUP(G5706,Ma_KH!$A:$R,14,0)</f>
        <v>60</v>
      </c>
    </row>
    <row r="5707" spans="1:27" hidden="1" x14ac:dyDescent="0.25">
      <c r="A5707" s="245">
        <v>46000</v>
      </c>
      <c r="B5707" s="248">
        <v>4181117489</v>
      </c>
      <c r="C5707" s="151" t="s">
        <v>7767</v>
      </c>
      <c r="D5707" s="245">
        <v>46002</v>
      </c>
      <c r="E5707" s="246"/>
      <c r="F5707" s="244"/>
      <c r="G5707" s="33" t="s">
        <v>7855</v>
      </c>
      <c r="H5707" s="246"/>
      <c r="I5707" s="248" t="s">
        <v>8700</v>
      </c>
      <c r="J5707" s="248" t="s">
        <v>1771</v>
      </c>
      <c r="K5707" s="335" t="s">
        <v>48</v>
      </c>
      <c r="L5707" s="21" t="str">
        <f>VLOOKUP($K5707,TONG_SL!$A:$D,2,0)</f>
        <v>Mọc Nấm Hương 250g</v>
      </c>
      <c r="N5707" s="21" t="str">
        <f t="shared" si="581"/>
        <v>K-C6</v>
      </c>
      <c r="Q5707" s="21" t="str">
        <f>VLOOKUP(K5707,TONG_SL!$A:$D,3,0)</f>
        <v>Túi</v>
      </c>
      <c r="R5707" s="224">
        <v>6</v>
      </c>
      <c r="S5707" s="220"/>
      <c r="T5707" s="220">
        <f>VLOOKUP(VLOOKUP(G5707,Ma_KH!$A:$R,18,0)&amp;K5707,Gia_MB!$A:$F,6,0)</f>
        <v>46000</v>
      </c>
      <c r="U5707" s="254">
        <f t="shared" si="577"/>
        <v>276000</v>
      </c>
      <c r="V5707" s="220"/>
      <c r="W5707" s="222">
        <f t="shared" si="578"/>
        <v>0</v>
      </c>
      <c r="X5707" s="223" t="str">
        <f t="shared" si="579"/>
        <v>8</v>
      </c>
      <c r="Y5707" s="220"/>
      <c r="Z5707" s="254">
        <f t="shared" si="580"/>
        <v>22080</v>
      </c>
      <c r="AA5707" s="5">
        <f>VLOOKUP(G5707,Ma_KH!$A:$R,14,0)</f>
        <v>60</v>
      </c>
    </row>
    <row r="5708" spans="1:27" hidden="1" x14ac:dyDescent="0.25">
      <c r="A5708" s="245">
        <v>46000</v>
      </c>
      <c r="B5708" s="248">
        <v>4181117489</v>
      </c>
      <c r="C5708" s="151" t="s">
        <v>7767</v>
      </c>
      <c r="D5708" s="245">
        <v>46002</v>
      </c>
      <c r="E5708" s="246"/>
      <c r="F5708" s="244"/>
      <c r="G5708" s="33" t="s">
        <v>7855</v>
      </c>
      <c r="H5708" s="246"/>
      <c r="I5708" s="248" t="s">
        <v>8700</v>
      </c>
      <c r="J5708" s="248" t="s">
        <v>1771</v>
      </c>
      <c r="K5708" s="335" t="s">
        <v>7154</v>
      </c>
      <c r="L5708" s="21" t="str">
        <f>VLOOKUP($K5708,TONG_SL!$A:$D,2,0)</f>
        <v>Chả cốm 300g</v>
      </c>
      <c r="N5708" s="21" t="str">
        <f t="shared" si="581"/>
        <v>K-C6</v>
      </c>
      <c r="Q5708" s="21" t="str">
        <f>VLOOKUP(K5708,TONG_SL!$A:$D,3,0)</f>
        <v>Túi</v>
      </c>
      <c r="R5708" s="224">
        <v>3</v>
      </c>
      <c r="S5708" s="220"/>
      <c r="T5708" s="220">
        <f>VLOOKUP(VLOOKUP(G5708,Ma_KH!$A:$R,18,0)&amp;K5708,Gia_MB!$A:$F,6,0)</f>
        <v>74250</v>
      </c>
      <c r="U5708" s="254">
        <f t="shared" si="577"/>
        <v>222750</v>
      </c>
      <c r="V5708" s="220"/>
      <c r="W5708" s="222">
        <f t="shared" si="578"/>
        <v>0</v>
      </c>
      <c r="X5708" s="223" t="str">
        <f t="shared" si="579"/>
        <v>8</v>
      </c>
      <c r="Y5708" s="220"/>
      <c r="Z5708" s="254">
        <f t="shared" si="580"/>
        <v>17820</v>
      </c>
      <c r="AA5708" s="5">
        <f>VLOOKUP(G5708,Ma_KH!$A:$R,14,0)</f>
        <v>60</v>
      </c>
    </row>
    <row r="5709" spans="1:27" hidden="1" x14ac:dyDescent="0.25">
      <c r="A5709" s="245">
        <v>46000</v>
      </c>
      <c r="B5709" s="248">
        <v>4181117489</v>
      </c>
      <c r="C5709" s="151" t="s">
        <v>7767</v>
      </c>
      <c r="D5709" s="245">
        <v>46002</v>
      </c>
      <c r="E5709" s="246"/>
      <c r="F5709" s="244"/>
      <c r="G5709" s="33" t="s">
        <v>7855</v>
      </c>
      <c r="H5709" s="246"/>
      <c r="I5709" s="248" t="s">
        <v>8700</v>
      </c>
      <c r="J5709" s="248" t="s">
        <v>1771</v>
      </c>
      <c r="K5709" s="335" t="s">
        <v>7187</v>
      </c>
      <c r="L5709" s="21" t="str">
        <f>VLOOKUP($K5709,TONG_SL!$A:$D,2,0)</f>
        <v>Chân giò heo muối 300g</v>
      </c>
      <c r="N5709" s="21" t="str">
        <f t="shared" si="581"/>
        <v>K-C6</v>
      </c>
      <c r="Q5709" s="21" t="str">
        <f>VLOOKUP(K5709,TONG_SL!$A:$D,3,0)</f>
        <v>Túi</v>
      </c>
      <c r="R5709" s="224">
        <v>9</v>
      </c>
      <c r="S5709" s="220"/>
      <c r="T5709" s="220">
        <f>VLOOKUP(VLOOKUP(G5709,Ma_KH!$A:$R,18,0)&amp;K5709,Gia_MB!$A:$F,6,0)</f>
        <v>73431</v>
      </c>
      <c r="U5709" s="254">
        <f t="shared" si="577"/>
        <v>660879</v>
      </c>
      <c r="V5709" s="220"/>
      <c r="W5709" s="222">
        <f t="shared" si="578"/>
        <v>0</v>
      </c>
      <c r="X5709" s="223" t="str">
        <f t="shared" si="579"/>
        <v>8</v>
      </c>
      <c r="Y5709" s="220"/>
      <c r="Z5709" s="254">
        <f t="shared" si="580"/>
        <v>52870.32</v>
      </c>
      <c r="AA5709" s="5">
        <f>VLOOKUP(G5709,Ma_KH!$A:$R,14,0)</f>
        <v>60</v>
      </c>
    </row>
    <row r="5710" spans="1:27" hidden="1" x14ac:dyDescent="0.25">
      <c r="A5710" s="245">
        <v>46000</v>
      </c>
      <c r="B5710" s="248">
        <v>4181117489</v>
      </c>
      <c r="C5710" s="151" t="s">
        <v>7767</v>
      </c>
      <c r="D5710" s="245">
        <v>46002</v>
      </c>
      <c r="E5710" s="246"/>
      <c r="F5710" s="244"/>
      <c r="G5710" s="33" t="s">
        <v>7855</v>
      </c>
      <c r="H5710" s="246"/>
      <c r="I5710" s="248" t="s">
        <v>8700</v>
      </c>
      <c r="J5710" s="248" t="s">
        <v>1771</v>
      </c>
      <c r="K5710" s="335" t="s">
        <v>30</v>
      </c>
      <c r="L5710" s="21" t="str">
        <f>VLOOKUP($K5710,TONG_SL!$A:$D,2,0)</f>
        <v>Gà muối 500g</v>
      </c>
      <c r="N5710" s="21" t="str">
        <f t="shared" si="581"/>
        <v>K-C6</v>
      </c>
      <c r="Q5710" s="21" t="str">
        <f>VLOOKUP(K5710,TONG_SL!$A:$D,3,0)</f>
        <v>Túi</v>
      </c>
      <c r="R5710" s="224">
        <v>9</v>
      </c>
      <c r="S5710" s="220"/>
      <c r="T5710" s="220">
        <f>VLOOKUP(VLOOKUP(G5710,Ma_KH!$A:$R,18,0)&amp;K5710,Gia_MB!$A:$F,6,0)</f>
        <v>111058</v>
      </c>
      <c r="U5710" s="254">
        <f t="shared" si="577"/>
        <v>999522</v>
      </c>
      <c r="V5710" s="220"/>
      <c r="W5710" s="222">
        <f t="shared" si="578"/>
        <v>0</v>
      </c>
      <c r="X5710" s="223" t="str">
        <f t="shared" si="579"/>
        <v>8</v>
      </c>
      <c r="Y5710" s="220"/>
      <c r="Z5710" s="254">
        <f t="shared" si="580"/>
        <v>79961.759999999995</v>
      </c>
      <c r="AA5710" s="5">
        <f>VLOOKUP(G5710,Ma_KH!$A:$R,14,0)</f>
        <v>60</v>
      </c>
    </row>
    <row r="5711" spans="1:27" hidden="1" x14ac:dyDescent="0.25">
      <c r="A5711" s="245">
        <v>45995</v>
      </c>
      <c r="B5711" s="248">
        <v>4180884659</v>
      </c>
      <c r="C5711" s="151" t="s">
        <v>7767</v>
      </c>
      <c r="D5711" s="245">
        <v>46002</v>
      </c>
      <c r="E5711" s="246"/>
      <c r="F5711" s="244"/>
      <c r="G5711" s="33" t="s">
        <v>8607</v>
      </c>
      <c r="H5711" s="246"/>
      <c r="I5711" s="248" t="s">
        <v>8701</v>
      </c>
      <c r="J5711" s="248" t="s">
        <v>1771</v>
      </c>
      <c r="K5711" s="335" t="s">
        <v>48</v>
      </c>
      <c r="L5711" s="21" t="str">
        <f>VLOOKUP($K5711,TONG_SL!$A:$D,2,0)</f>
        <v>Mọc Nấm Hương 250g</v>
      </c>
      <c r="N5711" s="21" t="str">
        <f t="shared" si="581"/>
        <v>K-C6</v>
      </c>
      <c r="Q5711" s="21" t="str">
        <f>VLOOKUP(K5711,TONG_SL!$A:$D,3,0)</f>
        <v>Túi</v>
      </c>
      <c r="R5711" s="224">
        <v>20</v>
      </c>
      <c r="S5711" s="220"/>
      <c r="T5711" s="220">
        <f>VLOOKUP(VLOOKUP(G5711,Ma_KH!$A:$R,18,0)&amp;K5711,Gia_MB!$A:$F,6,0)</f>
        <v>46000</v>
      </c>
      <c r="U5711" s="254">
        <f t="shared" si="577"/>
        <v>920000</v>
      </c>
      <c r="V5711" s="220"/>
      <c r="W5711" s="222">
        <f t="shared" si="578"/>
        <v>0</v>
      </c>
      <c r="X5711" s="223" t="str">
        <f t="shared" si="579"/>
        <v>8</v>
      </c>
      <c r="Y5711" s="220"/>
      <c r="Z5711" s="254">
        <f t="shared" si="580"/>
        <v>73600</v>
      </c>
      <c r="AA5711" s="5">
        <f>VLOOKUP(G5711,Ma_KH!$A:$R,14,0)</f>
        <v>60</v>
      </c>
    </row>
    <row r="5712" spans="1:27" hidden="1" x14ac:dyDescent="0.25">
      <c r="A5712" s="245">
        <v>45995</v>
      </c>
      <c r="B5712" s="248">
        <v>4180884659</v>
      </c>
      <c r="C5712" s="151" t="s">
        <v>7767</v>
      </c>
      <c r="D5712" s="245">
        <v>46002</v>
      </c>
      <c r="E5712" s="246"/>
      <c r="F5712" s="244"/>
      <c r="G5712" s="33" t="s">
        <v>8607</v>
      </c>
      <c r="H5712" s="246"/>
      <c r="I5712" s="248" t="s">
        <v>8701</v>
      </c>
      <c r="J5712" s="248" t="s">
        <v>1771</v>
      </c>
      <c r="K5712" s="335" t="s">
        <v>7187</v>
      </c>
      <c r="L5712" s="21" t="str">
        <f>VLOOKUP($K5712,TONG_SL!$A:$D,2,0)</f>
        <v>Chân giò heo muối 300g</v>
      </c>
      <c r="N5712" s="21" t="str">
        <f t="shared" si="581"/>
        <v>K-C6</v>
      </c>
      <c r="Q5712" s="21" t="str">
        <f>VLOOKUP(K5712,TONG_SL!$A:$D,3,0)</f>
        <v>Túi</v>
      </c>
      <c r="R5712" s="224">
        <v>14</v>
      </c>
      <c r="S5712" s="220"/>
      <c r="T5712" s="220">
        <f>VLOOKUP(VLOOKUP(G5712,Ma_KH!$A:$R,18,0)&amp;K5712,Gia_MB!$A:$F,6,0)</f>
        <v>73431</v>
      </c>
      <c r="U5712" s="254">
        <f t="shared" si="577"/>
        <v>1028034</v>
      </c>
      <c r="V5712" s="220"/>
      <c r="W5712" s="222">
        <f t="shared" si="578"/>
        <v>0</v>
      </c>
      <c r="X5712" s="223" t="str">
        <f t="shared" si="579"/>
        <v>8</v>
      </c>
      <c r="Y5712" s="220"/>
      <c r="Z5712" s="254">
        <f t="shared" si="580"/>
        <v>82242.720000000001</v>
      </c>
      <c r="AA5712" s="5">
        <f>VLOOKUP(G5712,Ma_KH!$A:$R,14,0)</f>
        <v>60</v>
      </c>
    </row>
    <row r="5713" spans="1:27" hidden="1" x14ac:dyDescent="0.25">
      <c r="A5713" s="245">
        <v>45995</v>
      </c>
      <c r="B5713" s="248">
        <v>4180884659</v>
      </c>
      <c r="C5713" s="151" t="s">
        <v>7767</v>
      </c>
      <c r="D5713" s="245">
        <v>46002</v>
      </c>
      <c r="E5713" s="246"/>
      <c r="F5713" s="244"/>
      <c r="G5713" s="33" t="s">
        <v>8607</v>
      </c>
      <c r="H5713" s="246"/>
      <c r="I5713" s="248" t="s">
        <v>8701</v>
      </c>
      <c r="J5713" s="248" t="s">
        <v>1771</v>
      </c>
      <c r="K5713" s="335" t="s">
        <v>32</v>
      </c>
      <c r="L5713" s="21" t="str">
        <f>VLOOKUP($K5713,TONG_SL!$A:$D,2,0)</f>
        <v>Giò Tai Lưỡi Xào 250g</v>
      </c>
      <c r="N5713" s="21" t="str">
        <f t="shared" si="581"/>
        <v>K-C6</v>
      </c>
      <c r="Q5713" s="21" t="str">
        <f>VLOOKUP(K5713,TONG_SL!$A:$D,3,0)</f>
        <v>Túi</v>
      </c>
      <c r="R5713" s="224">
        <v>9</v>
      </c>
      <c r="S5713" s="220"/>
      <c r="T5713" s="220">
        <f>VLOOKUP(VLOOKUP(G5713,Ma_KH!$A:$R,18,0)&amp;K5713,Gia_MB!$A:$F,6,0)</f>
        <v>50182</v>
      </c>
      <c r="U5713" s="254">
        <f t="shared" si="577"/>
        <v>451638</v>
      </c>
      <c r="V5713" s="220"/>
      <c r="W5713" s="222">
        <f t="shared" si="578"/>
        <v>0</v>
      </c>
      <c r="X5713" s="223" t="str">
        <f t="shared" si="579"/>
        <v>8</v>
      </c>
      <c r="Y5713" s="220"/>
      <c r="Z5713" s="254">
        <f t="shared" si="580"/>
        <v>36131.040000000001</v>
      </c>
      <c r="AA5713" s="5">
        <f>VLOOKUP(G5713,Ma_KH!$A:$R,14,0)</f>
        <v>60</v>
      </c>
    </row>
    <row r="5714" spans="1:27" hidden="1" x14ac:dyDescent="0.25">
      <c r="A5714" s="245">
        <v>45995</v>
      </c>
      <c r="B5714" s="248">
        <v>4180884659</v>
      </c>
      <c r="C5714" s="151" t="s">
        <v>7767</v>
      </c>
      <c r="D5714" s="245">
        <v>46002</v>
      </c>
      <c r="E5714" s="246"/>
      <c r="F5714" s="244"/>
      <c r="G5714" s="33" t="s">
        <v>8607</v>
      </c>
      <c r="H5714" s="246"/>
      <c r="I5714" s="248" t="s">
        <v>8701</v>
      </c>
      <c r="J5714" s="248" t="s">
        <v>1771</v>
      </c>
      <c r="K5714" s="335" t="s">
        <v>7153</v>
      </c>
      <c r="L5714" s="21" t="str">
        <f>VLOOKUP($K5714,TONG_SL!$A:$D,2,0)</f>
        <v>Tai heo muối 200g</v>
      </c>
      <c r="N5714" s="21" t="str">
        <f t="shared" si="581"/>
        <v>K-C6</v>
      </c>
      <c r="Q5714" s="21" t="str">
        <f>VLOOKUP(K5714,TONG_SL!$A:$D,3,0)</f>
        <v>Túi</v>
      </c>
      <c r="R5714" s="224">
        <v>8</v>
      </c>
      <c r="S5714" s="220"/>
      <c r="T5714" s="220">
        <f>VLOOKUP(VLOOKUP(G5714,Ma_KH!$A:$R,18,0)&amp;K5714,Gia_MB!$A:$F,6,0)</f>
        <v>55595</v>
      </c>
      <c r="U5714" s="254">
        <f t="shared" si="577"/>
        <v>444760</v>
      </c>
      <c r="V5714" s="220"/>
      <c r="W5714" s="222">
        <f t="shared" si="578"/>
        <v>0</v>
      </c>
      <c r="X5714" s="223" t="str">
        <f t="shared" si="579"/>
        <v>8</v>
      </c>
      <c r="Y5714" s="220"/>
      <c r="Z5714" s="254">
        <f t="shared" si="580"/>
        <v>35580.800000000003</v>
      </c>
      <c r="AA5714" s="5">
        <f>VLOOKUP(G5714,Ma_KH!$A:$R,14,0)</f>
        <v>60</v>
      </c>
    </row>
    <row r="5715" spans="1:27" hidden="1" x14ac:dyDescent="0.25">
      <c r="A5715" s="245">
        <v>45994</v>
      </c>
      <c r="B5715" s="248">
        <v>4180866156</v>
      </c>
      <c r="C5715" s="151" t="s">
        <v>7767</v>
      </c>
      <c r="D5715" s="245">
        <v>46002</v>
      </c>
      <c r="E5715" s="246"/>
      <c r="F5715" s="244"/>
      <c r="G5715" s="33" t="s">
        <v>8607</v>
      </c>
      <c r="H5715" s="246"/>
      <c r="I5715" s="248" t="s">
        <v>8702</v>
      </c>
      <c r="J5715" s="248" t="s">
        <v>1771</v>
      </c>
      <c r="K5715" s="335" t="s">
        <v>32</v>
      </c>
      <c r="L5715" s="21" t="str">
        <f>VLOOKUP($K5715,TONG_SL!$A:$D,2,0)</f>
        <v>Giò Tai Lưỡi Xào 250g</v>
      </c>
      <c r="N5715" s="21" t="str">
        <f t="shared" si="581"/>
        <v>K-C6</v>
      </c>
      <c r="Q5715" s="21" t="str">
        <f>VLOOKUP(K5715,TONG_SL!$A:$D,3,0)</f>
        <v>Túi</v>
      </c>
      <c r="R5715" s="224">
        <v>3</v>
      </c>
      <c r="S5715" s="220"/>
      <c r="T5715" s="220">
        <f>VLOOKUP(VLOOKUP(G5715,Ma_KH!$A:$R,18,0)&amp;K5715,Gia_MB!$A:$F,6,0)</f>
        <v>50182</v>
      </c>
      <c r="U5715" s="254">
        <f t="shared" si="577"/>
        <v>150546</v>
      </c>
      <c r="V5715" s="220"/>
      <c r="W5715" s="222">
        <f t="shared" si="578"/>
        <v>0</v>
      </c>
      <c r="X5715" s="223" t="str">
        <f t="shared" si="579"/>
        <v>8</v>
      </c>
      <c r="Y5715" s="220"/>
      <c r="Z5715" s="254">
        <f t="shared" si="580"/>
        <v>12043.68</v>
      </c>
      <c r="AA5715" s="5">
        <f>VLOOKUP(G5715,Ma_KH!$A:$R,14,0)</f>
        <v>60</v>
      </c>
    </row>
    <row r="5716" spans="1:27" hidden="1" x14ac:dyDescent="0.25">
      <c r="A5716" s="245">
        <v>45994</v>
      </c>
      <c r="B5716" s="248">
        <v>4180866156</v>
      </c>
      <c r="C5716" s="151" t="s">
        <v>7767</v>
      </c>
      <c r="D5716" s="245">
        <v>46002</v>
      </c>
      <c r="E5716" s="246"/>
      <c r="F5716" s="244"/>
      <c r="G5716" s="33" t="s">
        <v>8607</v>
      </c>
      <c r="H5716" s="246"/>
      <c r="I5716" s="248" t="s">
        <v>8702</v>
      </c>
      <c r="J5716" s="248" t="s">
        <v>1771</v>
      </c>
      <c r="K5716" s="335" t="s">
        <v>30</v>
      </c>
      <c r="L5716" s="21" t="str">
        <f>VLOOKUP($K5716,TONG_SL!$A:$D,2,0)</f>
        <v>Gà muối 500g</v>
      </c>
      <c r="N5716" s="21" t="str">
        <f t="shared" si="581"/>
        <v>K-C6</v>
      </c>
      <c r="Q5716" s="21" t="str">
        <f>VLOOKUP(K5716,TONG_SL!$A:$D,3,0)</f>
        <v>Túi</v>
      </c>
      <c r="R5716" s="224">
        <v>3</v>
      </c>
      <c r="S5716" s="220"/>
      <c r="T5716" s="220">
        <f>VLOOKUP(VLOOKUP(G5716,Ma_KH!$A:$R,18,0)&amp;K5716,Gia_MB!$A:$F,6,0)</f>
        <v>111058</v>
      </c>
      <c r="U5716" s="254">
        <f t="shared" si="577"/>
        <v>333174</v>
      </c>
      <c r="V5716" s="220"/>
      <c r="W5716" s="222">
        <f t="shared" si="578"/>
        <v>0</v>
      </c>
      <c r="X5716" s="223" t="str">
        <f t="shared" si="579"/>
        <v>8</v>
      </c>
      <c r="Y5716" s="220"/>
      <c r="Z5716" s="254">
        <f t="shared" si="580"/>
        <v>26653.920000000002</v>
      </c>
      <c r="AA5716" s="5">
        <f>VLOOKUP(G5716,Ma_KH!$A:$R,14,0)</f>
        <v>60</v>
      </c>
    </row>
    <row r="5717" spans="1:27" hidden="1" x14ac:dyDescent="0.25">
      <c r="A5717" s="245">
        <v>45994</v>
      </c>
      <c r="B5717" s="248">
        <v>4180866156</v>
      </c>
      <c r="C5717" s="151" t="s">
        <v>7767</v>
      </c>
      <c r="D5717" s="245">
        <v>46002</v>
      </c>
      <c r="E5717" s="246"/>
      <c r="F5717" s="244"/>
      <c r="G5717" s="33" t="s">
        <v>8607</v>
      </c>
      <c r="H5717" s="246"/>
      <c r="I5717" s="248" t="s">
        <v>8702</v>
      </c>
      <c r="J5717" s="248" t="s">
        <v>1771</v>
      </c>
      <c r="K5717" s="335" t="s">
        <v>7153</v>
      </c>
      <c r="L5717" s="21" t="str">
        <f>VLOOKUP($K5717,TONG_SL!$A:$D,2,0)</f>
        <v>Tai heo muối 200g</v>
      </c>
      <c r="N5717" s="21" t="str">
        <f t="shared" si="581"/>
        <v>K-C6</v>
      </c>
      <c r="Q5717" s="21" t="str">
        <f>VLOOKUP(K5717,TONG_SL!$A:$D,3,0)</f>
        <v>Túi</v>
      </c>
      <c r="R5717" s="224">
        <v>3</v>
      </c>
      <c r="S5717" s="220"/>
      <c r="T5717" s="220">
        <f>VLOOKUP(VLOOKUP(G5717,Ma_KH!$A:$R,18,0)&amp;K5717,Gia_MB!$A:$F,6,0)</f>
        <v>55595</v>
      </c>
      <c r="U5717" s="254">
        <f t="shared" si="577"/>
        <v>166785</v>
      </c>
      <c r="V5717" s="220"/>
      <c r="W5717" s="222">
        <f t="shared" si="578"/>
        <v>0</v>
      </c>
      <c r="X5717" s="223" t="str">
        <f t="shared" si="579"/>
        <v>8</v>
      </c>
      <c r="Y5717" s="220"/>
      <c r="Z5717" s="254">
        <f t="shared" si="580"/>
        <v>13342.800000000001</v>
      </c>
      <c r="AA5717" s="5">
        <f>VLOOKUP(G5717,Ma_KH!$A:$R,14,0)</f>
        <v>60</v>
      </c>
    </row>
    <row r="5718" spans="1:27" hidden="1" x14ac:dyDescent="0.25">
      <c r="A5718" s="245">
        <v>45994</v>
      </c>
      <c r="B5718" s="248">
        <v>4180866156</v>
      </c>
      <c r="C5718" s="151" t="s">
        <v>7767</v>
      </c>
      <c r="D5718" s="245">
        <v>46002</v>
      </c>
      <c r="E5718" s="246"/>
      <c r="F5718" s="244"/>
      <c r="G5718" s="33" t="s">
        <v>8607</v>
      </c>
      <c r="H5718" s="246"/>
      <c r="I5718" s="248" t="s">
        <v>8702</v>
      </c>
      <c r="J5718" s="248" t="s">
        <v>1771</v>
      </c>
      <c r="K5718" s="335" t="s">
        <v>7775</v>
      </c>
      <c r="L5718" s="21" t="str">
        <f>VLOOKUP($K5718,TONG_SL!$A:$D,2,0)</f>
        <v>Chả nướng 300g</v>
      </c>
      <c r="N5718" s="21" t="str">
        <f t="shared" si="581"/>
        <v>K-C6</v>
      </c>
      <c r="Q5718" s="21" t="str">
        <f>VLOOKUP(K5718,TONG_SL!$A:$D,3,0)</f>
        <v>Túi</v>
      </c>
      <c r="R5718" s="224">
        <v>5</v>
      </c>
      <c r="S5718" s="220"/>
      <c r="T5718" s="220">
        <f>VLOOKUP(VLOOKUP(G5718,Ma_KH!$A:$R,18,0)&amp;K5718,Gia_MB!$A:$F,6,0)</f>
        <v>70950</v>
      </c>
      <c r="U5718" s="254">
        <f t="shared" si="577"/>
        <v>354750</v>
      </c>
      <c r="V5718" s="220"/>
      <c r="W5718" s="222">
        <f t="shared" si="578"/>
        <v>0</v>
      </c>
      <c r="X5718" s="223" t="str">
        <f t="shared" si="579"/>
        <v>8</v>
      </c>
      <c r="Y5718" s="220"/>
      <c r="Z5718" s="254">
        <f t="shared" si="580"/>
        <v>28380</v>
      </c>
      <c r="AA5718" s="5">
        <f>VLOOKUP(G5718,Ma_KH!$A:$R,14,0)</f>
        <v>60</v>
      </c>
    </row>
    <row r="5719" spans="1:27" hidden="1" x14ac:dyDescent="0.25">
      <c r="A5719" s="245">
        <v>45994</v>
      </c>
      <c r="B5719" s="248">
        <v>4180866156</v>
      </c>
      <c r="C5719" s="151" t="s">
        <v>7767</v>
      </c>
      <c r="D5719" s="245">
        <v>46002</v>
      </c>
      <c r="E5719" s="246"/>
      <c r="F5719" s="244"/>
      <c r="G5719" s="33" t="s">
        <v>8607</v>
      </c>
      <c r="H5719" s="246"/>
      <c r="I5719" s="248" t="s">
        <v>8702</v>
      </c>
      <c r="J5719" s="248" t="s">
        <v>1771</v>
      </c>
      <c r="K5719" s="335" t="s">
        <v>48</v>
      </c>
      <c r="L5719" s="21" t="str">
        <f>VLOOKUP($K5719,TONG_SL!$A:$D,2,0)</f>
        <v>Mọc Nấm Hương 250g</v>
      </c>
      <c r="N5719" s="21" t="str">
        <f t="shared" si="581"/>
        <v>K-C6</v>
      </c>
      <c r="Q5719" s="21" t="str">
        <f>VLOOKUP(K5719,TONG_SL!$A:$D,3,0)</f>
        <v>Túi</v>
      </c>
      <c r="R5719" s="224">
        <v>6</v>
      </c>
      <c r="S5719" s="220"/>
      <c r="T5719" s="220">
        <f>VLOOKUP(VLOOKUP(G5719,Ma_KH!$A:$R,18,0)&amp;K5719,Gia_MB!$A:$F,6,0)</f>
        <v>46000</v>
      </c>
      <c r="U5719" s="254">
        <f t="shared" si="577"/>
        <v>276000</v>
      </c>
      <c r="V5719" s="220"/>
      <c r="W5719" s="222">
        <f t="shared" si="578"/>
        <v>0</v>
      </c>
      <c r="X5719" s="223" t="str">
        <f t="shared" si="579"/>
        <v>8</v>
      </c>
      <c r="Y5719" s="220"/>
      <c r="Z5719" s="254">
        <f t="shared" si="580"/>
        <v>22080</v>
      </c>
      <c r="AA5719" s="5">
        <f>VLOOKUP(G5719,Ma_KH!$A:$R,14,0)</f>
        <v>60</v>
      </c>
    </row>
    <row r="5720" spans="1:27" hidden="1" x14ac:dyDescent="0.25">
      <c r="A5720" s="245">
        <v>45994</v>
      </c>
      <c r="B5720" s="248">
        <v>4180866156</v>
      </c>
      <c r="C5720" s="151" t="s">
        <v>7767</v>
      </c>
      <c r="D5720" s="245">
        <v>46002</v>
      </c>
      <c r="E5720" s="246"/>
      <c r="F5720" s="244"/>
      <c r="G5720" s="33" t="s">
        <v>8607</v>
      </c>
      <c r="H5720" s="246"/>
      <c r="I5720" s="248" t="s">
        <v>8702</v>
      </c>
      <c r="J5720" s="248" t="s">
        <v>1771</v>
      </c>
      <c r="K5720" s="335" t="s">
        <v>7187</v>
      </c>
      <c r="L5720" s="21" t="str">
        <f>VLOOKUP($K5720,TONG_SL!$A:$D,2,0)</f>
        <v>Chân giò heo muối 300g</v>
      </c>
      <c r="N5720" s="21" t="str">
        <f t="shared" si="581"/>
        <v>K-C6</v>
      </c>
      <c r="Q5720" s="21" t="str">
        <f>VLOOKUP(K5720,TONG_SL!$A:$D,3,0)</f>
        <v>Túi</v>
      </c>
      <c r="R5720" s="224">
        <v>10</v>
      </c>
      <c r="S5720" s="220"/>
      <c r="T5720" s="220">
        <f>VLOOKUP(VLOOKUP(G5720,Ma_KH!$A:$R,18,0)&amp;K5720,Gia_MB!$A:$F,6,0)</f>
        <v>73431</v>
      </c>
      <c r="U5720" s="254">
        <f t="shared" si="577"/>
        <v>734310</v>
      </c>
      <c r="V5720" s="220"/>
      <c r="W5720" s="222">
        <f t="shared" si="578"/>
        <v>0</v>
      </c>
      <c r="X5720" s="223" t="str">
        <f t="shared" si="579"/>
        <v>8</v>
      </c>
      <c r="Y5720" s="220"/>
      <c r="Z5720" s="254">
        <f t="shared" si="580"/>
        <v>58744.800000000003</v>
      </c>
      <c r="AA5720" s="5">
        <f>VLOOKUP(G5720,Ma_KH!$A:$R,14,0)</f>
        <v>60</v>
      </c>
    </row>
    <row r="5721" spans="1:27" hidden="1" x14ac:dyDescent="0.25">
      <c r="A5721" s="245">
        <v>45994</v>
      </c>
      <c r="B5721" s="248">
        <v>4180865922</v>
      </c>
      <c r="C5721" s="151" t="s">
        <v>7767</v>
      </c>
      <c r="D5721" s="245">
        <v>46002</v>
      </c>
      <c r="E5721" s="246"/>
      <c r="F5721" s="244"/>
      <c r="G5721" s="33" t="s">
        <v>8607</v>
      </c>
      <c r="H5721" s="246"/>
      <c r="I5721" s="248" t="s">
        <v>8703</v>
      </c>
      <c r="J5721" s="248" t="s">
        <v>1771</v>
      </c>
      <c r="K5721" s="335" t="s">
        <v>32</v>
      </c>
      <c r="L5721" s="21" t="str">
        <f>VLOOKUP($K5721,TONG_SL!$A:$D,2,0)</f>
        <v>Giò Tai Lưỡi Xào 250g</v>
      </c>
      <c r="N5721" s="21" t="str">
        <f t="shared" si="581"/>
        <v>K-C6</v>
      </c>
      <c r="Q5721" s="21" t="str">
        <f>VLOOKUP(K5721,TONG_SL!$A:$D,3,0)</f>
        <v>Túi</v>
      </c>
      <c r="R5721" s="224">
        <v>6</v>
      </c>
      <c r="S5721" s="220"/>
      <c r="T5721" s="220">
        <f>VLOOKUP(VLOOKUP(G5721,Ma_KH!$A:$R,18,0)&amp;K5721,Gia_MB!$A:$F,6,0)</f>
        <v>50182</v>
      </c>
      <c r="U5721" s="254">
        <f t="shared" si="577"/>
        <v>301092</v>
      </c>
      <c r="V5721" s="220"/>
      <c r="W5721" s="222">
        <f t="shared" si="578"/>
        <v>0</v>
      </c>
      <c r="X5721" s="223" t="str">
        <f t="shared" si="579"/>
        <v>8</v>
      </c>
      <c r="Y5721" s="220"/>
      <c r="Z5721" s="254">
        <f t="shared" si="580"/>
        <v>24087.360000000001</v>
      </c>
      <c r="AA5721" s="5">
        <f>VLOOKUP(G5721,Ma_KH!$A:$R,14,0)</f>
        <v>60</v>
      </c>
    </row>
    <row r="5722" spans="1:27" hidden="1" x14ac:dyDescent="0.25">
      <c r="A5722" s="245">
        <v>45994</v>
      </c>
      <c r="B5722" s="248">
        <v>4180865922</v>
      </c>
      <c r="C5722" s="151" t="s">
        <v>7767</v>
      </c>
      <c r="D5722" s="245">
        <v>46002</v>
      </c>
      <c r="E5722" s="246"/>
      <c r="F5722" s="244"/>
      <c r="G5722" s="33" t="s">
        <v>8607</v>
      </c>
      <c r="H5722" s="246"/>
      <c r="I5722" s="248" t="s">
        <v>8703</v>
      </c>
      <c r="J5722" s="248" t="s">
        <v>1771</v>
      </c>
      <c r="K5722" s="335" t="s">
        <v>30</v>
      </c>
      <c r="L5722" s="21" t="str">
        <f>VLOOKUP($K5722,TONG_SL!$A:$D,2,0)</f>
        <v>Gà muối 500g</v>
      </c>
      <c r="N5722" s="21" t="str">
        <f t="shared" si="581"/>
        <v>K-C6</v>
      </c>
      <c r="Q5722" s="21" t="str">
        <f>VLOOKUP(K5722,TONG_SL!$A:$D,3,0)</f>
        <v>Túi</v>
      </c>
      <c r="R5722" s="224">
        <v>6</v>
      </c>
      <c r="S5722" s="220"/>
      <c r="T5722" s="220">
        <f>VLOOKUP(VLOOKUP(G5722,Ma_KH!$A:$R,18,0)&amp;K5722,Gia_MB!$A:$F,6,0)</f>
        <v>111058</v>
      </c>
      <c r="U5722" s="254">
        <f t="shared" si="577"/>
        <v>666348</v>
      </c>
      <c r="V5722" s="220"/>
      <c r="W5722" s="222">
        <f t="shared" si="578"/>
        <v>0</v>
      </c>
      <c r="X5722" s="223" t="str">
        <f t="shared" si="579"/>
        <v>8</v>
      </c>
      <c r="Y5722" s="220"/>
      <c r="Z5722" s="254">
        <f t="shared" si="580"/>
        <v>53307.840000000004</v>
      </c>
      <c r="AA5722" s="5">
        <f>VLOOKUP(G5722,Ma_KH!$A:$R,14,0)</f>
        <v>60</v>
      </c>
    </row>
    <row r="5723" spans="1:27" hidden="1" x14ac:dyDescent="0.25">
      <c r="A5723" s="245">
        <v>45994</v>
      </c>
      <c r="B5723" s="248">
        <v>4180865922</v>
      </c>
      <c r="C5723" s="151" t="s">
        <v>7767</v>
      </c>
      <c r="D5723" s="245">
        <v>46002</v>
      </c>
      <c r="E5723" s="246"/>
      <c r="F5723" s="244"/>
      <c r="G5723" s="33" t="s">
        <v>8607</v>
      </c>
      <c r="H5723" s="246"/>
      <c r="I5723" s="248" t="s">
        <v>8703</v>
      </c>
      <c r="J5723" s="248" t="s">
        <v>1771</v>
      </c>
      <c r="K5723" s="335" t="s">
        <v>7187</v>
      </c>
      <c r="L5723" s="21" t="str">
        <f>VLOOKUP($K5723,TONG_SL!$A:$D,2,0)</f>
        <v>Chân giò heo muối 300g</v>
      </c>
      <c r="N5723" s="21" t="str">
        <f t="shared" si="581"/>
        <v>K-C6</v>
      </c>
      <c r="Q5723" s="21" t="str">
        <f>VLOOKUP(K5723,TONG_SL!$A:$D,3,0)</f>
        <v>Túi</v>
      </c>
      <c r="R5723" s="224">
        <v>15</v>
      </c>
      <c r="S5723" s="220"/>
      <c r="T5723" s="220">
        <f>VLOOKUP(VLOOKUP(G5723,Ma_KH!$A:$R,18,0)&amp;K5723,Gia_MB!$A:$F,6,0)</f>
        <v>73431</v>
      </c>
      <c r="U5723" s="254">
        <f t="shared" ref="U5723:U5754" si="582">T5723*R5723</f>
        <v>1101465</v>
      </c>
      <c r="V5723" s="220"/>
      <c r="W5723" s="222">
        <f t="shared" ref="W5723:W5754" si="583">U5723*V5723</f>
        <v>0</v>
      </c>
      <c r="X5723" s="223" t="str">
        <f t="shared" ref="X5723:X5754" si="584">IF(B5723&lt;&gt;"","8","0")</f>
        <v>8</v>
      </c>
      <c r="Y5723" s="220"/>
      <c r="Z5723" s="254">
        <f t="shared" ref="Z5723:Z5754" si="585">U5723*X5723%</f>
        <v>88117.2</v>
      </c>
      <c r="AA5723" s="5">
        <f>VLOOKUP(G5723,Ma_KH!$A:$R,14,0)</f>
        <v>60</v>
      </c>
    </row>
    <row r="5724" spans="1:27" hidden="1" x14ac:dyDescent="0.25">
      <c r="A5724" s="245">
        <v>45994</v>
      </c>
      <c r="B5724" s="248">
        <v>4180865922</v>
      </c>
      <c r="C5724" s="151" t="s">
        <v>7767</v>
      </c>
      <c r="D5724" s="245">
        <v>46002</v>
      </c>
      <c r="E5724" s="246"/>
      <c r="F5724" s="244"/>
      <c r="G5724" s="33" t="s">
        <v>8607</v>
      </c>
      <c r="H5724" s="246"/>
      <c r="I5724" s="248" t="s">
        <v>8703</v>
      </c>
      <c r="J5724" s="248" t="s">
        <v>1771</v>
      </c>
      <c r="K5724" s="335" t="s">
        <v>7153</v>
      </c>
      <c r="L5724" s="21" t="str">
        <f>VLOOKUP($K5724,TONG_SL!$A:$D,2,0)</f>
        <v>Tai heo muối 200g</v>
      </c>
      <c r="N5724" s="21" t="str">
        <f t="shared" si="581"/>
        <v>K-C6</v>
      </c>
      <c r="Q5724" s="21" t="str">
        <f>VLOOKUP(K5724,TONG_SL!$A:$D,3,0)</f>
        <v>Túi</v>
      </c>
      <c r="R5724" s="224">
        <v>9</v>
      </c>
      <c r="S5724" s="220"/>
      <c r="T5724" s="220">
        <f>VLOOKUP(VLOOKUP(G5724,Ma_KH!$A:$R,18,0)&amp;K5724,Gia_MB!$A:$F,6,0)</f>
        <v>55595</v>
      </c>
      <c r="U5724" s="254">
        <f t="shared" si="582"/>
        <v>500355</v>
      </c>
      <c r="V5724" s="220"/>
      <c r="W5724" s="222">
        <f t="shared" si="583"/>
        <v>0</v>
      </c>
      <c r="X5724" s="223" t="str">
        <f t="shared" si="584"/>
        <v>8</v>
      </c>
      <c r="Y5724" s="220"/>
      <c r="Z5724" s="254">
        <f t="shared" si="585"/>
        <v>40028.400000000001</v>
      </c>
      <c r="AA5724" s="5">
        <f>VLOOKUP(G5724,Ma_KH!$A:$R,14,0)</f>
        <v>60</v>
      </c>
    </row>
    <row r="5725" spans="1:27" hidden="1" x14ac:dyDescent="0.25">
      <c r="A5725" s="245">
        <v>45994</v>
      </c>
      <c r="B5725" s="248">
        <v>4180865922</v>
      </c>
      <c r="C5725" s="151" t="s">
        <v>7767</v>
      </c>
      <c r="D5725" s="245">
        <v>46002</v>
      </c>
      <c r="E5725" s="246"/>
      <c r="F5725" s="244"/>
      <c r="G5725" s="33" t="s">
        <v>8607</v>
      </c>
      <c r="H5725" s="246"/>
      <c r="I5725" s="248" t="s">
        <v>8703</v>
      </c>
      <c r="J5725" s="248" t="s">
        <v>1771</v>
      </c>
      <c r="K5725" s="335" t="s">
        <v>7154</v>
      </c>
      <c r="L5725" s="21" t="str">
        <f>VLOOKUP($K5725,TONG_SL!$A:$D,2,0)</f>
        <v>Chả cốm 300g</v>
      </c>
      <c r="N5725" s="21" t="str">
        <f t="shared" si="581"/>
        <v>K-C6</v>
      </c>
      <c r="Q5725" s="21" t="str">
        <f>VLOOKUP(K5725,TONG_SL!$A:$D,3,0)</f>
        <v>Túi</v>
      </c>
      <c r="R5725" s="224">
        <v>3</v>
      </c>
      <c r="S5725" s="220"/>
      <c r="T5725" s="220">
        <f>VLOOKUP(VLOOKUP(G5725,Ma_KH!$A:$R,18,0)&amp;K5725,Gia_MB!$A:$F,6,0)</f>
        <v>74250</v>
      </c>
      <c r="U5725" s="254">
        <f t="shared" si="582"/>
        <v>222750</v>
      </c>
      <c r="V5725" s="220"/>
      <c r="W5725" s="222">
        <f t="shared" si="583"/>
        <v>0</v>
      </c>
      <c r="X5725" s="223" t="str">
        <f t="shared" si="584"/>
        <v>8</v>
      </c>
      <c r="Y5725" s="220"/>
      <c r="Z5725" s="254">
        <f t="shared" si="585"/>
        <v>17820</v>
      </c>
      <c r="AA5725" s="5">
        <f>VLOOKUP(G5725,Ma_KH!$A:$R,14,0)</f>
        <v>60</v>
      </c>
    </row>
    <row r="5726" spans="1:27" hidden="1" x14ac:dyDescent="0.25">
      <c r="A5726" s="245">
        <v>45994</v>
      </c>
      <c r="B5726" s="248">
        <v>4180865922</v>
      </c>
      <c r="C5726" s="151" t="s">
        <v>7767</v>
      </c>
      <c r="D5726" s="245">
        <v>46002</v>
      </c>
      <c r="E5726" s="246"/>
      <c r="F5726" s="244"/>
      <c r="G5726" s="33" t="s">
        <v>8607</v>
      </c>
      <c r="H5726" s="246"/>
      <c r="I5726" s="248" t="s">
        <v>8703</v>
      </c>
      <c r="J5726" s="248" t="s">
        <v>1771</v>
      </c>
      <c r="K5726" s="335" t="s">
        <v>48</v>
      </c>
      <c r="L5726" s="21" t="str">
        <f>VLOOKUP($K5726,TONG_SL!$A:$D,2,0)</f>
        <v>Mọc Nấm Hương 250g</v>
      </c>
      <c r="N5726" s="21" t="str">
        <f t="shared" si="581"/>
        <v>K-C6</v>
      </c>
      <c r="Q5726" s="21" t="str">
        <f>VLOOKUP(K5726,TONG_SL!$A:$D,3,0)</f>
        <v>Túi</v>
      </c>
      <c r="R5726" s="224">
        <v>15</v>
      </c>
      <c r="S5726" s="220"/>
      <c r="T5726" s="220">
        <f>VLOOKUP(VLOOKUP(G5726,Ma_KH!$A:$R,18,0)&amp;K5726,Gia_MB!$A:$F,6,0)</f>
        <v>46000</v>
      </c>
      <c r="U5726" s="254">
        <f t="shared" si="582"/>
        <v>690000</v>
      </c>
      <c r="V5726" s="220"/>
      <c r="W5726" s="222">
        <f t="shared" si="583"/>
        <v>0</v>
      </c>
      <c r="X5726" s="223" t="str">
        <f t="shared" si="584"/>
        <v>8</v>
      </c>
      <c r="Y5726" s="220"/>
      <c r="Z5726" s="254">
        <f t="shared" si="585"/>
        <v>55200</v>
      </c>
      <c r="AA5726" s="5">
        <f>VLOOKUP(G5726,Ma_KH!$A:$R,14,0)</f>
        <v>60</v>
      </c>
    </row>
    <row r="5727" spans="1:27" hidden="1" x14ac:dyDescent="0.25">
      <c r="A5727" s="245">
        <v>45994</v>
      </c>
      <c r="B5727" s="248">
        <v>4180865922</v>
      </c>
      <c r="C5727" s="151" t="s">
        <v>7767</v>
      </c>
      <c r="D5727" s="245">
        <v>46002</v>
      </c>
      <c r="E5727" s="246"/>
      <c r="F5727" s="244"/>
      <c r="G5727" s="33" t="s">
        <v>8607</v>
      </c>
      <c r="H5727" s="246"/>
      <c r="I5727" s="248" t="s">
        <v>8703</v>
      </c>
      <c r="J5727" s="248" t="s">
        <v>1771</v>
      </c>
      <c r="K5727" s="335" t="s">
        <v>7775</v>
      </c>
      <c r="L5727" s="21" t="str">
        <f>VLOOKUP($K5727,TONG_SL!$A:$D,2,0)</f>
        <v>Chả nướng 300g</v>
      </c>
      <c r="N5727" s="21" t="str">
        <f t="shared" si="581"/>
        <v>K-C6</v>
      </c>
      <c r="Q5727" s="21" t="str">
        <f>VLOOKUP(K5727,TONG_SL!$A:$D,3,0)</f>
        <v>Túi</v>
      </c>
      <c r="R5727" s="224">
        <v>6</v>
      </c>
      <c r="S5727" s="220"/>
      <c r="T5727" s="220">
        <f>VLOOKUP(VLOOKUP(G5727,Ma_KH!$A:$R,18,0)&amp;K5727,Gia_MB!$A:$F,6,0)</f>
        <v>70950</v>
      </c>
      <c r="U5727" s="254">
        <f t="shared" si="582"/>
        <v>425700</v>
      </c>
      <c r="V5727" s="220"/>
      <c r="W5727" s="222">
        <f t="shared" si="583"/>
        <v>0</v>
      </c>
      <c r="X5727" s="223" t="str">
        <f t="shared" si="584"/>
        <v>8</v>
      </c>
      <c r="Y5727" s="220"/>
      <c r="Z5727" s="254">
        <f t="shared" si="585"/>
        <v>34056</v>
      </c>
      <c r="AA5727" s="5">
        <f>VLOOKUP(G5727,Ma_KH!$A:$R,14,0)</f>
        <v>60</v>
      </c>
    </row>
    <row r="5728" spans="1:27" hidden="1" x14ac:dyDescent="0.25">
      <c r="A5728" s="245">
        <v>45994</v>
      </c>
      <c r="B5728" s="248">
        <v>4180865768</v>
      </c>
      <c r="C5728" s="151" t="s">
        <v>7767</v>
      </c>
      <c r="D5728" s="245">
        <v>46002</v>
      </c>
      <c r="E5728" s="246"/>
      <c r="F5728" s="244"/>
      <c r="G5728" s="33" t="s">
        <v>7773</v>
      </c>
      <c r="H5728" s="246"/>
      <c r="I5728" s="248" t="s">
        <v>8704</v>
      </c>
      <c r="J5728" s="248" t="s">
        <v>1771</v>
      </c>
      <c r="K5728" s="335" t="s">
        <v>32</v>
      </c>
      <c r="L5728" s="21" t="str">
        <f>VLOOKUP($K5728,TONG_SL!$A:$D,2,0)</f>
        <v>Giò Tai Lưỡi Xào 250g</v>
      </c>
      <c r="N5728" s="21" t="str">
        <f t="shared" si="581"/>
        <v>K-C6</v>
      </c>
      <c r="Q5728" s="21" t="str">
        <f>VLOOKUP(K5728,TONG_SL!$A:$D,3,0)</f>
        <v>Túi</v>
      </c>
      <c r="R5728" s="224">
        <v>6</v>
      </c>
      <c r="S5728" s="220"/>
      <c r="T5728" s="220">
        <f>VLOOKUP(VLOOKUP(G5728,Ma_KH!$A:$R,18,0)&amp;K5728,Gia_MB!$A:$F,6,0)</f>
        <v>50182</v>
      </c>
      <c r="U5728" s="254">
        <f t="shared" si="582"/>
        <v>301092</v>
      </c>
      <c r="V5728" s="220"/>
      <c r="W5728" s="222">
        <f t="shared" si="583"/>
        <v>0</v>
      </c>
      <c r="X5728" s="223" t="str">
        <f t="shared" si="584"/>
        <v>8</v>
      </c>
      <c r="Y5728" s="220"/>
      <c r="Z5728" s="254">
        <f t="shared" si="585"/>
        <v>24087.360000000001</v>
      </c>
      <c r="AA5728" s="5">
        <f>VLOOKUP(G5728,Ma_KH!$A:$R,14,0)</f>
        <v>60</v>
      </c>
    </row>
    <row r="5729" spans="1:27" hidden="1" x14ac:dyDescent="0.25">
      <c r="A5729" s="245">
        <v>45994</v>
      </c>
      <c r="B5729" s="248">
        <v>4180865768</v>
      </c>
      <c r="C5729" s="151" t="s">
        <v>7767</v>
      </c>
      <c r="D5729" s="245">
        <v>46002</v>
      </c>
      <c r="E5729" s="246"/>
      <c r="F5729" s="244"/>
      <c r="G5729" s="33" t="s">
        <v>7773</v>
      </c>
      <c r="H5729" s="246"/>
      <c r="I5729" s="248" t="s">
        <v>8704</v>
      </c>
      <c r="J5729" s="248" t="s">
        <v>1771</v>
      </c>
      <c r="K5729" s="335" t="s">
        <v>30</v>
      </c>
      <c r="L5729" s="21" t="str">
        <f>VLOOKUP($K5729,TONG_SL!$A:$D,2,0)</f>
        <v>Gà muối 500g</v>
      </c>
      <c r="N5729" s="21" t="str">
        <f t="shared" si="581"/>
        <v>K-C6</v>
      </c>
      <c r="Q5729" s="21" t="str">
        <f>VLOOKUP(K5729,TONG_SL!$A:$D,3,0)</f>
        <v>Túi</v>
      </c>
      <c r="R5729" s="224">
        <v>8</v>
      </c>
      <c r="S5729" s="220"/>
      <c r="T5729" s="220">
        <f>VLOOKUP(VLOOKUP(G5729,Ma_KH!$A:$R,18,0)&amp;K5729,Gia_MB!$A:$F,6,0)</f>
        <v>111058</v>
      </c>
      <c r="U5729" s="254">
        <f t="shared" si="582"/>
        <v>888464</v>
      </c>
      <c r="V5729" s="220"/>
      <c r="W5729" s="222">
        <f t="shared" si="583"/>
        <v>0</v>
      </c>
      <c r="X5729" s="223" t="str">
        <f t="shared" si="584"/>
        <v>8</v>
      </c>
      <c r="Y5729" s="220"/>
      <c r="Z5729" s="254">
        <f t="shared" si="585"/>
        <v>71077.119999999995</v>
      </c>
      <c r="AA5729" s="5">
        <f>VLOOKUP(G5729,Ma_KH!$A:$R,14,0)</f>
        <v>60</v>
      </c>
    </row>
    <row r="5730" spans="1:27" hidden="1" x14ac:dyDescent="0.25">
      <c r="A5730" s="245">
        <v>45994</v>
      </c>
      <c r="B5730" s="248">
        <v>4180865768</v>
      </c>
      <c r="C5730" s="151" t="s">
        <v>7767</v>
      </c>
      <c r="D5730" s="245">
        <v>46002</v>
      </c>
      <c r="E5730" s="246"/>
      <c r="F5730" s="244"/>
      <c r="G5730" s="33" t="s">
        <v>7773</v>
      </c>
      <c r="H5730" s="246"/>
      <c r="I5730" s="248" t="s">
        <v>8704</v>
      </c>
      <c r="J5730" s="248" t="s">
        <v>1771</v>
      </c>
      <c r="K5730" s="335" t="s">
        <v>7153</v>
      </c>
      <c r="L5730" s="21" t="str">
        <f>VLOOKUP($K5730,TONG_SL!$A:$D,2,0)</f>
        <v>Tai heo muối 200g</v>
      </c>
      <c r="N5730" s="21" t="str">
        <f t="shared" si="581"/>
        <v>K-C6</v>
      </c>
      <c r="Q5730" s="21" t="str">
        <f>VLOOKUP(K5730,TONG_SL!$A:$D,3,0)</f>
        <v>Túi</v>
      </c>
      <c r="R5730" s="224">
        <v>3</v>
      </c>
      <c r="S5730" s="220"/>
      <c r="T5730" s="220">
        <f>VLOOKUP(VLOOKUP(G5730,Ma_KH!$A:$R,18,0)&amp;K5730,Gia_MB!$A:$F,6,0)</f>
        <v>55595</v>
      </c>
      <c r="U5730" s="254">
        <f t="shared" si="582"/>
        <v>166785</v>
      </c>
      <c r="V5730" s="220"/>
      <c r="W5730" s="222">
        <f t="shared" si="583"/>
        <v>0</v>
      </c>
      <c r="X5730" s="223" t="str">
        <f t="shared" si="584"/>
        <v>8</v>
      </c>
      <c r="Y5730" s="220"/>
      <c r="Z5730" s="254">
        <f t="shared" si="585"/>
        <v>13342.800000000001</v>
      </c>
      <c r="AA5730" s="5">
        <f>VLOOKUP(G5730,Ma_KH!$A:$R,14,0)</f>
        <v>60</v>
      </c>
    </row>
    <row r="5731" spans="1:27" hidden="1" x14ac:dyDescent="0.25">
      <c r="A5731" s="245">
        <v>45994</v>
      </c>
      <c r="B5731" s="248">
        <v>4180865768</v>
      </c>
      <c r="C5731" s="151" t="s">
        <v>7767</v>
      </c>
      <c r="D5731" s="245">
        <v>46002</v>
      </c>
      <c r="E5731" s="246"/>
      <c r="F5731" s="244"/>
      <c r="G5731" s="33" t="s">
        <v>7773</v>
      </c>
      <c r="H5731" s="246"/>
      <c r="I5731" s="248" t="s">
        <v>8704</v>
      </c>
      <c r="J5731" s="248" t="s">
        <v>1771</v>
      </c>
      <c r="K5731" s="335" t="s">
        <v>7187</v>
      </c>
      <c r="L5731" s="21" t="str">
        <f>VLOOKUP($K5731,TONG_SL!$A:$D,2,0)</f>
        <v>Chân giò heo muối 300g</v>
      </c>
      <c r="N5731" s="21" t="str">
        <f t="shared" si="581"/>
        <v>K-C6</v>
      </c>
      <c r="Q5731" s="21" t="str">
        <f>VLOOKUP(K5731,TONG_SL!$A:$D,3,0)</f>
        <v>Túi</v>
      </c>
      <c r="R5731" s="224">
        <v>10</v>
      </c>
      <c r="S5731" s="220"/>
      <c r="T5731" s="220">
        <f>VLOOKUP(VLOOKUP(G5731,Ma_KH!$A:$R,18,0)&amp;K5731,Gia_MB!$A:$F,6,0)</f>
        <v>73431</v>
      </c>
      <c r="U5731" s="254">
        <f t="shared" si="582"/>
        <v>734310</v>
      </c>
      <c r="V5731" s="220"/>
      <c r="W5731" s="222">
        <f t="shared" si="583"/>
        <v>0</v>
      </c>
      <c r="X5731" s="223" t="str">
        <f t="shared" si="584"/>
        <v>8</v>
      </c>
      <c r="Y5731" s="220"/>
      <c r="Z5731" s="254">
        <f t="shared" si="585"/>
        <v>58744.800000000003</v>
      </c>
      <c r="AA5731" s="5">
        <f>VLOOKUP(G5731,Ma_KH!$A:$R,14,0)</f>
        <v>60</v>
      </c>
    </row>
    <row r="5732" spans="1:27" hidden="1" x14ac:dyDescent="0.25">
      <c r="A5732" s="245">
        <v>45994</v>
      </c>
      <c r="B5732" s="248">
        <v>4180865768</v>
      </c>
      <c r="C5732" s="151" t="s">
        <v>7767</v>
      </c>
      <c r="D5732" s="245">
        <v>46002</v>
      </c>
      <c r="E5732" s="246"/>
      <c r="F5732" s="244"/>
      <c r="G5732" s="33" t="s">
        <v>7773</v>
      </c>
      <c r="H5732" s="246"/>
      <c r="I5732" s="248" t="s">
        <v>8704</v>
      </c>
      <c r="J5732" s="248" t="s">
        <v>1771</v>
      </c>
      <c r="K5732" s="335" t="s">
        <v>7775</v>
      </c>
      <c r="L5732" s="21" t="str">
        <f>VLOOKUP($K5732,TONG_SL!$A:$D,2,0)</f>
        <v>Chả nướng 300g</v>
      </c>
      <c r="N5732" s="21" t="str">
        <f t="shared" si="581"/>
        <v>K-C6</v>
      </c>
      <c r="Q5732" s="21" t="str">
        <f>VLOOKUP(K5732,TONG_SL!$A:$D,3,0)</f>
        <v>Túi</v>
      </c>
      <c r="R5732" s="224">
        <v>3</v>
      </c>
      <c r="S5732" s="220"/>
      <c r="T5732" s="220">
        <f>VLOOKUP(VLOOKUP(G5732,Ma_KH!$A:$R,18,0)&amp;K5732,Gia_MB!$A:$F,6,0)</f>
        <v>70950</v>
      </c>
      <c r="U5732" s="254">
        <f t="shared" si="582"/>
        <v>212850</v>
      </c>
      <c r="V5732" s="220"/>
      <c r="W5732" s="222">
        <f t="shared" si="583"/>
        <v>0</v>
      </c>
      <c r="X5732" s="223" t="str">
        <f t="shared" si="584"/>
        <v>8</v>
      </c>
      <c r="Y5732" s="220"/>
      <c r="Z5732" s="254">
        <f t="shared" si="585"/>
        <v>17028</v>
      </c>
      <c r="AA5732" s="5">
        <f>VLOOKUP(G5732,Ma_KH!$A:$R,14,0)</f>
        <v>60</v>
      </c>
    </row>
    <row r="5733" spans="1:27" hidden="1" x14ac:dyDescent="0.25">
      <c r="A5733" s="245">
        <v>45994</v>
      </c>
      <c r="B5733" s="248">
        <v>4180865768</v>
      </c>
      <c r="C5733" s="151" t="s">
        <v>7767</v>
      </c>
      <c r="D5733" s="245">
        <v>46002</v>
      </c>
      <c r="E5733" s="246"/>
      <c r="F5733" s="244"/>
      <c r="G5733" s="33" t="s">
        <v>7773</v>
      </c>
      <c r="H5733" s="246"/>
      <c r="I5733" s="248" t="s">
        <v>8704</v>
      </c>
      <c r="J5733" s="248" t="s">
        <v>1771</v>
      </c>
      <c r="K5733" s="335" t="s">
        <v>48</v>
      </c>
      <c r="L5733" s="21" t="str">
        <f>VLOOKUP($K5733,TONG_SL!$A:$D,2,0)</f>
        <v>Mọc Nấm Hương 250g</v>
      </c>
      <c r="N5733" s="21" t="str">
        <f t="shared" si="581"/>
        <v>K-C6</v>
      </c>
      <c r="Q5733" s="21" t="str">
        <f>VLOOKUP(K5733,TONG_SL!$A:$D,3,0)</f>
        <v>Túi</v>
      </c>
      <c r="R5733" s="224">
        <v>15</v>
      </c>
      <c r="S5733" s="220"/>
      <c r="T5733" s="220">
        <f>VLOOKUP(VLOOKUP(G5733,Ma_KH!$A:$R,18,0)&amp;K5733,Gia_MB!$A:$F,6,0)</f>
        <v>46000</v>
      </c>
      <c r="U5733" s="254">
        <f t="shared" si="582"/>
        <v>690000</v>
      </c>
      <c r="V5733" s="220"/>
      <c r="W5733" s="222">
        <f t="shared" si="583"/>
        <v>0</v>
      </c>
      <c r="X5733" s="223" t="str">
        <f t="shared" si="584"/>
        <v>8</v>
      </c>
      <c r="Y5733" s="220"/>
      <c r="Z5733" s="254">
        <f t="shared" si="585"/>
        <v>55200</v>
      </c>
      <c r="AA5733" s="5">
        <f>VLOOKUP(G5733,Ma_KH!$A:$R,14,0)</f>
        <v>60</v>
      </c>
    </row>
    <row r="5734" spans="1:27" hidden="1" x14ac:dyDescent="0.25">
      <c r="A5734" s="245">
        <v>45995</v>
      </c>
      <c r="B5734" s="248">
        <v>4180886262</v>
      </c>
      <c r="C5734" s="151" t="s">
        <v>7767</v>
      </c>
      <c r="D5734" s="245">
        <v>46002</v>
      </c>
      <c r="E5734" s="246"/>
      <c r="F5734" s="244"/>
      <c r="G5734" s="33" t="s">
        <v>7773</v>
      </c>
      <c r="H5734" s="246"/>
      <c r="I5734" s="248" t="s">
        <v>8705</v>
      </c>
      <c r="J5734" s="248" t="s">
        <v>1771</v>
      </c>
      <c r="K5734" s="335" t="s">
        <v>7153</v>
      </c>
      <c r="L5734" s="21" t="str">
        <f>VLOOKUP($K5734,TONG_SL!$A:$D,2,0)</f>
        <v>Tai heo muối 200g</v>
      </c>
      <c r="N5734" s="21" t="str">
        <f t="shared" si="581"/>
        <v>K-C6</v>
      </c>
      <c r="Q5734" s="21" t="str">
        <f>VLOOKUP(K5734,TONG_SL!$A:$D,3,0)</f>
        <v>Túi</v>
      </c>
      <c r="R5734" s="224">
        <v>10</v>
      </c>
      <c r="S5734" s="220"/>
      <c r="T5734" s="220">
        <f>VLOOKUP(VLOOKUP(G5734,Ma_KH!$A:$R,18,0)&amp;K5734,Gia_MB!$A:$F,6,0)</f>
        <v>55595</v>
      </c>
      <c r="U5734" s="254">
        <f t="shared" si="582"/>
        <v>555950</v>
      </c>
      <c r="V5734" s="220"/>
      <c r="W5734" s="222">
        <f t="shared" si="583"/>
        <v>0</v>
      </c>
      <c r="X5734" s="223" t="str">
        <f t="shared" si="584"/>
        <v>8</v>
      </c>
      <c r="Y5734" s="220"/>
      <c r="Z5734" s="254">
        <f t="shared" si="585"/>
        <v>44476</v>
      </c>
      <c r="AA5734" s="5">
        <f>VLOOKUP(G5734,Ma_KH!$A:$R,14,0)</f>
        <v>60</v>
      </c>
    </row>
    <row r="5735" spans="1:27" hidden="1" x14ac:dyDescent="0.25">
      <c r="A5735" s="245">
        <v>45995</v>
      </c>
      <c r="B5735" s="248">
        <v>4180886262</v>
      </c>
      <c r="C5735" s="151" t="s">
        <v>7767</v>
      </c>
      <c r="D5735" s="245">
        <v>46002</v>
      </c>
      <c r="E5735" s="246"/>
      <c r="F5735" s="244"/>
      <c r="G5735" s="33" t="s">
        <v>7773</v>
      </c>
      <c r="H5735" s="246"/>
      <c r="I5735" s="248" t="s">
        <v>8705</v>
      </c>
      <c r="J5735" s="248" t="s">
        <v>1771</v>
      </c>
      <c r="K5735" s="335" t="s">
        <v>32</v>
      </c>
      <c r="L5735" s="21" t="str">
        <f>VLOOKUP($K5735,TONG_SL!$A:$D,2,0)</f>
        <v>Giò Tai Lưỡi Xào 250g</v>
      </c>
      <c r="N5735" s="21" t="str">
        <f t="shared" si="581"/>
        <v>K-C6</v>
      </c>
      <c r="Q5735" s="21" t="str">
        <f>VLOOKUP(K5735,TONG_SL!$A:$D,3,0)</f>
        <v>Túi</v>
      </c>
      <c r="R5735" s="224">
        <v>10</v>
      </c>
      <c r="S5735" s="220"/>
      <c r="T5735" s="220">
        <f>VLOOKUP(VLOOKUP(G5735,Ma_KH!$A:$R,18,0)&amp;K5735,Gia_MB!$A:$F,6,0)</f>
        <v>50182</v>
      </c>
      <c r="U5735" s="254">
        <f t="shared" si="582"/>
        <v>501820</v>
      </c>
      <c r="V5735" s="220"/>
      <c r="W5735" s="222">
        <f t="shared" si="583"/>
        <v>0</v>
      </c>
      <c r="X5735" s="223" t="str">
        <f t="shared" si="584"/>
        <v>8</v>
      </c>
      <c r="Y5735" s="220"/>
      <c r="Z5735" s="254">
        <f t="shared" si="585"/>
        <v>40145.599999999999</v>
      </c>
      <c r="AA5735" s="5">
        <f>VLOOKUP(G5735,Ma_KH!$A:$R,14,0)</f>
        <v>60</v>
      </c>
    </row>
    <row r="5736" spans="1:27" hidden="1" x14ac:dyDescent="0.25">
      <c r="A5736" s="245">
        <v>45995</v>
      </c>
      <c r="B5736" s="248">
        <v>4180886262</v>
      </c>
      <c r="C5736" s="151" t="s">
        <v>7767</v>
      </c>
      <c r="D5736" s="245">
        <v>46002</v>
      </c>
      <c r="E5736" s="246"/>
      <c r="F5736" s="244"/>
      <c r="G5736" s="33" t="s">
        <v>7773</v>
      </c>
      <c r="H5736" s="246"/>
      <c r="I5736" s="248" t="s">
        <v>8705</v>
      </c>
      <c r="J5736" s="248" t="s">
        <v>1771</v>
      </c>
      <c r="K5736" s="335" t="s">
        <v>7187</v>
      </c>
      <c r="L5736" s="21" t="str">
        <f>VLOOKUP($K5736,TONG_SL!$A:$D,2,0)</f>
        <v>Chân giò heo muối 300g</v>
      </c>
      <c r="N5736" s="21" t="str">
        <f t="shared" si="581"/>
        <v>K-C6</v>
      </c>
      <c r="Q5736" s="21" t="str">
        <f>VLOOKUP(K5736,TONG_SL!$A:$D,3,0)</f>
        <v>Túi</v>
      </c>
      <c r="R5736" s="224">
        <v>20</v>
      </c>
      <c r="S5736" s="220"/>
      <c r="T5736" s="220">
        <f>VLOOKUP(VLOOKUP(G5736,Ma_KH!$A:$R,18,0)&amp;K5736,Gia_MB!$A:$F,6,0)</f>
        <v>73431</v>
      </c>
      <c r="U5736" s="254">
        <f t="shared" si="582"/>
        <v>1468620</v>
      </c>
      <c r="V5736" s="220"/>
      <c r="W5736" s="222">
        <f t="shared" si="583"/>
        <v>0</v>
      </c>
      <c r="X5736" s="223" t="str">
        <f t="shared" si="584"/>
        <v>8</v>
      </c>
      <c r="Y5736" s="220"/>
      <c r="Z5736" s="254">
        <f t="shared" si="585"/>
        <v>117489.60000000001</v>
      </c>
      <c r="AA5736" s="5">
        <f>VLOOKUP(G5736,Ma_KH!$A:$R,14,0)</f>
        <v>60</v>
      </c>
    </row>
    <row r="5737" spans="1:27" hidden="1" x14ac:dyDescent="0.25">
      <c r="A5737" s="245">
        <v>45995</v>
      </c>
      <c r="B5737" s="248">
        <v>4180886262</v>
      </c>
      <c r="C5737" s="151" t="s">
        <v>7767</v>
      </c>
      <c r="D5737" s="245">
        <v>46002</v>
      </c>
      <c r="E5737" s="246"/>
      <c r="F5737" s="244"/>
      <c r="G5737" s="33" t="s">
        <v>7773</v>
      </c>
      <c r="H5737" s="246"/>
      <c r="I5737" s="248" t="s">
        <v>8705</v>
      </c>
      <c r="J5737" s="248" t="s">
        <v>1771</v>
      </c>
      <c r="K5737" s="335" t="s">
        <v>48</v>
      </c>
      <c r="L5737" s="21" t="str">
        <f>VLOOKUP($K5737,TONG_SL!$A:$D,2,0)</f>
        <v>Mọc Nấm Hương 250g</v>
      </c>
      <c r="N5737" s="21" t="str">
        <f t="shared" si="581"/>
        <v>K-C6</v>
      </c>
      <c r="Q5737" s="21" t="str">
        <f>VLOOKUP(K5737,TONG_SL!$A:$D,3,0)</f>
        <v>Túi</v>
      </c>
      <c r="R5737" s="224">
        <v>10</v>
      </c>
      <c r="S5737" s="220"/>
      <c r="T5737" s="220">
        <f>VLOOKUP(VLOOKUP(G5737,Ma_KH!$A:$R,18,0)&amp;K5737,Gia_MB!$A:$F,6,0)</f>
        <v>46000</v>
      </c>
      <c r="U5737" s="254">
        <f t="shared" si="582"/>
        <v>460000</v>
      </c>
      <c r="V5737" s="220"/>
      <c r="W5737" s="222">
        <f t="shared" si="583"/>
        <v>0</v>
      </c>
      <c r="X5737" s="223" t="str">
        <f t="shared" si="584"/>
        <v>8</v>
      </c>
      <c r="Y5737" s="220"/>
      <c r="Z5737" s="254">
        <f t="shared" si="585"/>
        <v>36800</v>
      </c>
      <c r="AA5737" s="5">
        <f>VLOOKUP(G5737,Ma_KH!$A:$R,14,0)</f>
        <v>60</v>
      </c>
    </row>
    <row r="5738" spans="1:27" hidden="1" x14ac:dyDescent="0.25">
      <c r="A5738" s="245">
        <v>45995</v>
      </c>
      <c r="B5738" s="248">
        <v>4180886262</v>
      </c>
      <c r="C5738" s="151" t="s">
        <v>7767</v>
      </c>
      <c r="D5738" s="245">
        <v>46002</v>
      </c>
      <c r="E5738" s="246"/>
      <c r="F5738" s="244"/>
      <c r="G5738" s="33" t="s">
        <v>7773</v>
      </c>
      <c r="H5738" s="246"/>
      <c r="I5738" s="248" t="s">
        <v>8705</v>
      </c>
      <c r="J5738" s="248" t="s">
        <v>1771</v>
      </c>
      <c r="K5738" s="335" t="s">
        <v>30</v>
      </c>
      <c r="L5738" s="21" t="str">
        <f>VLOOKUP($K5738,TONG_SL!$A:$D,2,0)</f>
        <v>Gà muối 500g</v>
      </c>
      <c r="N5738" s="21" t="str">
        <f t="shared" si="581"/>
        <v>K-C6</v>
      </c>
      <c r="Q5738" s="21" t="str">
        <f>VLOOKUP(K5738,TONG_SL!$A:$D,3,0)</f>
        <v>Túi</v>
      </c>
      <c r="R5738" s="224">
        <v>10</v>
      </c>
      <c r="S5738" s="220"/>
      <c r="T5738" s="220">
        <f>VLOOKUP(VLOOKUP(G5738,Ma_KH!$A:$R,18,0)&amp;K5738,Gia_MB!$A:$F,6,0)</f>
        <v>111058</v>
      </c>
      <c r="U5738" s="254">
        <f t="shared" si="582"/>
        <v>1110580</v>
      </c>
      <c r="V5738" s="220"/>
      <c r="W5738" s="222">
        <f t="shared" si="583"/>
        <v>0</v>
      </c>
      <c r="X5738" s="223" t="str">
        <f t="shared" si="584"/>
        <v>8</v>
      </c>
      <c r="Y5738" s="220"/>
      <c r="Z5738" s="254">
        <f t="shared" si="585"/>
        <v>88846.400000000009</v>
      </c>
      <c r="AA5738" s="5">
        <f>VLOOKUP(G5738,Ma_KH!$A:$R,14,0)</f>
        <v>60</v>
      </c>
    </row>
    <row r="5739" spans="1:27" hidden="1" x14ac:dyDescent="0.25">
      <c r="A5739" s="245">
        <v>45995</v>
      </c>
      <c r="B5739" s="248">
        <v>4180886304</v>
      </c>
      <c r="C5739" s="151" t="s">
        <v>7767</v>
      </c>
      <c r="D5739" s="245">
        <v>46002</v>
      </c>
      <c r="E5739" s="246"/>
      <c r="F5739" s="244"/>
      <c r="G5739" s="33" t="s">
        <v>7773</v>
      </c>
      <c r="H5739" s="246"/>
      <c r="I5739" s="248" t="s">
        <v>8706</v>
      </c>
      <c r="J5739" s="248" t="s">
        <v>1771</v>
      </c>
      <c r="K5739" s="335" t="s">
        <v>30</v>
      </c>
      <c r="L5739" s="21" t="str">
        <f>VLOOKUP($K5739,TONG_SL!$A:$D,2,0)</f>
        <v>Gà muối 500g</v>
      </c>
      <c r="N5739" s="21" t="str">
        <f t="shared" si="581"/>
        <v>K-C6</v>
      </c>
      <c r="Q5739" s="21" t="str">
        <f>VLOOKUP(K5739,TONG_SL!$A:$D,3,0)</f>
        <v>Túi</v>
      </c>
      <c r="R5739" s="224">
        <v>10</v>
      </c>
      <c r="S5739" s="220"/>
      <c r="T5739" s="220">
        <f>VLOOKUP(VLOOKUP(G5739,Ma_KH!$A:$R,18,0)&amp;K5739,Gia_MB!$A:$F,6,0)</f>
        <v>111058</v>
      </c>
      <c r="U5739" s="254">
        <f t="shared" si="582"/>
        <v>1110580</v>
      </c>
      <c r="V5739" s="220"/>
      <c r="W5739" s="222">
        <f t="shared" si="583"/>
        <v>0</v>
      </c>
      <c r="X5739" s="223" t="str">
        <f t="shared" si="584"/>
        <v>8</v>
      </c>
      <c r="Y5739" s="220"/>
      <c r="Z5739" s="254">
        <f t="shared" si="585"/>
        <v>88846.400000000009</v>
      </c>
      <c r="AA5739" s="5">
        <f>VLOOKUP(G5739,Ma_KH!$A:$R,14,0)</f>
        <v>60</v>
      </c>
    </row>
    <row r="5740" spans="1:27" hidden="1" x14ac:dyDescent="0.25">
      <c r="A5740" s="245">
        <v>45995</v>
      </c>
      <c r="B5740" s="248">
        <v>4180886304</v>
      </c>
      <c r="C5740" s="151" t="s">
        <v>7767</v>
      </c>
      <c r="D5740" s="245">
        <v>46002</v>
      </c>
      <c r="E5740" s="246"/>
      <c r="F5740" s="244"/>
      <c r="G5740" s="33" t="s">
        <v>7773</v>
      </c>
      <c r="H5740" s="246"/>
      <c r="I5740" s="248" t="s">
        <v>8706</v>
      </c>
      <c r="J5740" s="248" t="s">
        <v>1771</v>
      </c>
      <c r="K5740" s="335" t="s">
        <v>48</v>
      </c>
      <c r="L5740" s="21" t="str">
        <f>VLOOKUP($K5740,TONG_SL!$A:$D,2,0)</f>
        <v>Mọc Nấm Hương 250g</v>
      </c>
      <c r="N5740" s="21" t="str">
        <f t="shared" si="581"/>
        <v>K-C6</v>
      </c>
      <c r="Q5740" s="21" t="str">
        <f>VLOOKUP(K5740,TONG_SL!$A:$D,3,0)</f>
        <v>Túi</v>
      </c>
      <c r="R5740" s="224">
        <v>10</v>
      </c>
      <c r="S5740" s="220"/>
      <c r="T5740" s="220">
        <f>VLOOKUP(VLOOKUP(G5740,Ma_KH!$A:$R,18,0)&amp;K5740,Gia_MB!$A:$F,6,0)</f>
        <v>46000</v>
      </c>
      <c r="U5740" s="254">
        <f t="shared" si="582"/>
        <v>460000</v>
      </c>
      <c r="V5740" s="220"/>
      <c r="W5740" s="222">
        <f t="shared" si="583"/>
        <v>0</v>
      </c>
      <c r="X5740" s="223" t="str">
        <f t="shared" si="584"/>
        <v>8</v>
      </c>
      <c r="Y5740" s="220"/>
      <c r="Z5740" s="254">
        <f t="shared" si="585"/>
        <v>36800</v>
      </c>
      <c r="AA5740" s="5">
        <f>VLOOKUP(G5740,Ma_KH!$A:$R,14,0)</f>
        <v>60</v>
      </c>
    </row>
    <row r="5741" spans="1:27" hidden="1" x14ac:dyDescent="0.25">
      <c r="A5741" s="245">
        <v>45995</v>
      </c>
      <c r="B5741" s="248">
        <v>4180886304</v>
      </c>
      <c r="C5741" s="151" t="s">
        <v>7767</v>
      </c>
      <c r="D5741" s="245">
        <v>46002</v>
      </c>
      <c r="E5741" s="246"/>
      <c r="F5741" s="244"/>
      <c r="G5741" s="33" t="s">
        <v>7773</v>
      </c>
      <c r="H5741" s="246"/>
      <c r="I5741" s="248" t="s">
        <v>8706</v>
      </c>
      <c r="J5741" s="248" t="s">
        <v>1771</v>
      </c>
      <c r="K5741" s="335" t="s">
        <v>7187</v>
      </c>
      <c r="L5741" s="21" t="str">
        <f>VLOOKUP($K5741,TONG_SL!$A:$D,2,0)</f>
        <v>Chân giò heo muối 300g</v>
      </c>
      <c r="N5741" s="21" t="str">
        <f t="shared" si="581"/>
        <v>K-C6</v>
      </c>
      <c r="Q5741" s="21" t="str">
        <f>VLOOKUP(K5741,TONG_SL!$A:$D,3,0)</f>
        <v>Túi</v>
      </c>
      <c r="R5741" s="224">
        <v>20</v>
      </c>
      <c r="S5741" s="220"/>
      <c r="T5741" s="220">
        <f>VLOOKUP(VLOOKUP(G5741,Ma_KH!$A:$R,18,0)&amp;K5741,Gia_MB!$A:$F,6,0)</f>
        <v>73431</v>
      </c>
      <c r="U5741" s="254">
        <f t="shared" si="582"/>
        <v>1468620</v>
      </c>
      <c r="V5741" s="220"/>
      <c r="W5741" s="222">
        <f t="shared" si="583"/>
        <v>0</v>
      </c>
      <c r="X5741" s="223" t="str">
        <f t="shared" si="584"/>
        <v>8</v>
      </c>
      <c r="Y5741" s="220"/>
      <c r="Z5741" s="254">
        <f t="shared" si="585"/>
        <v>117489.60000000001</v>
      </c>
      <c r="AA5741" s="5">
        <f>VLOOKUP(G5741,Ma_KH!$A:$R,14,0)</f>
        <v>60</v>
      </c>
    </row>
    <row r="5742" spans="1:27" hidden="1" x14ac:dyDescent="0.25">
      <c r="A5742" s="245">
        <v>45995</v>
      </c>
      <c r="B5742" s="248">
        <v>4180886304</v>
      </c>
      <c r="C5742" s="151" t="s">
        <v>7767</v>
      </c>
      <c r="D5742" s="245">
        <v>46002</v>
      </c>
      <c r="E5742" s="246"/>
      <c r="F5742" s="244"/>
      <c r="G5742" s="33" t="s">
        <v>7773</v>
      </c>
      <c r="H5742" s="246"/>
      <c r="I5742" s="248" t="s">
        <v>8706</v>
      </c>
      <c r="J5742" s="248" t="s">
        <v>1771</v>
      </c>
      <c r="K5742" s="335" t="s">
        <v>32</v>
      </c>
      <c r="L5742" s="21" t="str">
        <f>VLOOKUP($K5742,TONG_SL!$A:$D,2,0)</f>
        <v>Giò Tai Lưỡi Xào 250g</v>
      </c>
      <c r="N5742" s="21" t="str">
        <f t="shared" si="581"/>
        <v>K-C6</v>
      </c>
      <c r="Q5742" s="21" t="str">
        <f>VLOOKUP(K5742,TONG_SL!$A:$D,3,0)</f>
        <v>Túi</v>
      </c>
      <c r="R5742" s="224">
        <v>7</v>
      </c>
      <c r="S5742" s="220"/>
      <c r="T5742" s="220">
        <f>VLOOKUP(VLOOKUP(G5742,Ma_KH!$A:$R,18,0)&amp;K5742,Gia_MB!$A:$F,6,0)</f>
        <v>50182</v>
      </c>
      <c r="U5742" s="254">
        <f t="shared" si="582"/>
        <v>351274</v>
      </c>
      <c r="V5742" s="220"/>
      <c r="W5742" s="222">
        <f t="shared" si="583"/>
        <v>0</v>
      </c>
      <c r="X5742" s="223" t="str">
        <f t="shared" si="584"/>
        <v>8</v>
      </c>
      <c r="Y5742" s="220"/>
      <c r="Z5742" s="254">
        <f t="shared" si="585"/>
        <v>28101.920000000002</v>
      </c>
      <c r="AA5742" s="5">
        <f>VLOOKUP(G5742,Ma_KH!$A:$R,14,0)</f>
        <v>60</v>
      </c>
    </row>
    <row r="5743" spans="1:27" hidden="1" x14ac:dyDescent="0.25">
      <c r="A5743" s="245">
        <v>45995</v>
      </c>
      <c r="B5743" s="248">
        <v>4180886304</v>
      </c>
      <c r="C5743" s="151" t="s">
        <v>7767</v>
      </c>
      <c r="D5743" s="245">
        <v>46002</v>
      </c>
      <c r="E5743" s="246"/>
      <c r="F5743" s="244"/>
      <c r="G5743" s="33" t="s">
        <v>7773</v>
      </c>
      <c r="H5743" s="246"/>
      <c r="I5743" s="248" t="s">
        <v>8706</v>
      </c>
      <c r="J5743" s="248" t="s">
        <v>1771</v>
      </c>
      <c r="K5743" s="335" t="s">
        <v>7153</v>
      </c>
      <c r="L5743" s="21" t="str">
        <f>VLOOKUP($K5743,TONG_SL!$A:$D,2,0)</f>
        <v>Tai heo muối 200g</v>
      </c>
      <c r="N5743" s="21" t="str">
        <f t="shared" si="581"/>
        <v>K-C6</v>
      </c>
      <c r="Q5743" s="21" t="str">
        <f>VLOOKUP(K5743,TONG_SL!$A:$D,3,0)</f>
        <v>Túi</v>
      </c>
      <c r="R5743" s="224">
        <v>5</v>
      </c>
      <c r="S5743" s="220"/>
      <c r="T5743" s="220">
        <f>VLOOKUP(VLOOKUP(G5743,Ma_KH!$A:$R,18,0)&amp;K5743,Gia_MB!$A:$F,6,0)</f>
        <v>55595</v>
      </c>
      <c r="U5743" s="254">
        <f t="shared" si="582"/>
        <v>277975</v>
      </c>
      <c r="V5743" s="220"/>
      <c r="W5743" s="222">
        <f t="shared" si="583"/>
        <v>0</v>
      </c>
      <c r="X5743" s="223" t="str">
        <f t="shared" si="584"/>
        <v>8</v>
      </c>
      <c r="Y5743" s="220"/>
      <c r="Z5743" s="254">
        <f t="shared" si="585"/>
        <v>22238</v>
      </c>
      <c r="AA5743" s="5">
        <f>VLOOKUP(G5743,Ma_KH!$A:$R,14,0)</f>
        <v>60</v>
      </c>
    </row>
    <row r="5744" spans="1:27" hidden="1" x14ac:dyDescent="0.25">
      <c r="A5744" s="245">
        <v>45994</v>
      </c>
      <c r="B5744" s="248">
        <v>4180866098</v>
      </c>
      <c r="C5744" s="151" t="s">
        <v>7767</v>
      </c>
      <c r="D5744" s="245">
        <v>46002</v>
      </c>
      <c r="E5744" s="246"/>
      <c r="F5744" s="244"/>
      <c r="G5744" s="33" t="s">
        <v>7773</v>
      </c>
      <c r="H5744" s="246"/>
      <c r="I5744" s="248" t="s">
        <v>8707</v>
      </c>
      <c r="J5744" s="248" t="s">
        <v>1771</v>
      </c>
      <c r="K5744" s="335" t="s">
        <v>48</v>
      </c>
      <c r="L5744" s="21" t="str">
        <f>VLOOKUP($K5744,TONG_SL!$A:$D,2,0)</f>
        <v>Mọc Nấm Hương 250g</v>
      </c>
      <c r="N5744" s="21" t="str">
        <f t="shared" si="581"/>
        <v>K-C6</v>
      </c>
      <c r="Q5744" s="21" t="str">
        <f>VLOOKUP(K5744,TONG_SL!$A:$D,3,0)</f>
        <v>Túi</v>
      </c>
      <c r="R5744" s="224">
        <v>6</v>
      </c>
      <c r="S5744" s="220"/>
      <c r="T5744" s="220">
        <f>VLOOKUP(VLOOKUP(G5744,Ma_KH!$A:$R,18,0)&amp;K5744,Gia_MB!$A:$F,6,0)</f>
        <v>46000</v>
      </c>
      <c r="U5744" s="254">
        <f t="shared" si="582"/>
        <v>276000</v>
      </c>
      <c r="V5744" s="220"/>
      <c r="W5744" s="222">
        <f t="shared" si="583"/>
        <v>0</v>
      </c>
      <c r="X5744" s="223" t="str">
        <f t="shared" si="584"/>
        <v>8</v>
      </c>
      <c r="Y5744" s="220"/>
      <c r="Z5744" s="254">
        <f t="shared" si="585"/>
        <v>22080</v>
      </c>
      <c r="AA5744" s="5">
        <f>VLOOKUP(G5744,Ma_KH!$A:$R,14,0)</f>
        <v>60</v>
      </c>
    </row>
    <row r="5745" spans="1:27" hidden="1" x14ac:dyDescent="0.25">
      <c r="A5745" s="245">
        <v>45994</v>
      </c>
      <c r="B5745" s="248">
        <v>4180866098</v>
      </c>
      <c r="C5745" s="151" t="s">
        <v>7767</v>
      </c>
      <c r="D5745" s="245">
        <v>46002</v>
      </c>
      <c r="E5745" s="246"/>
      <c r="F5745" s="244"/>
      <c r="G5745" s="33" t="s">
        <v>7773</v>
      </c>
      <c r="H5745" s="246"/>
      <c r="I5745" s="248" t="s">
        <v>8707</v>
      </c>
      <c r="J5745" s="248" t="s">
        <v>1771</v>
      </c>
      <c r="K5745" s="335" t="s">
        <v>7153</v>
      </c>
      <c r="L5745" s="21" t="str">
        <f>VLOOKUP($K5745,TONG_SL!$A:$D,2,0)</f>
        <v>Tai heo muối 200g</v>
      </c>
      <c r="N5745" s="21" t="str">
        <f t="shared" si="581"/>
        <v>K-C6</v>
      </c>
      <c r="Q5745" s="21" t="str">
        <f>VLOOKUP(K5745,TONG_SL!$A:$D,3,0)</f>
        <v>Túi</v>
      </c>
      <c r="R5745" s="224">
        <v>6</v>
      </c>
      <c r="S5745" s="220"/>
      <c r="T5745" s="220">
        <f>VLOOKUP(VLOOKUP(G5745,Ma_KH!$A:$R,18,0)&amp;K5745,Gia_MB!$A:$F,6,0)</f>
        <v>55595</v>
      </c>
      <c r="U5745" s="254">
        <f t="shared" si="582"/>
        <v>333570</v>
      </c>
      <c r="V5745" s="220"/>
      <c r="W5745" s="222">
        <f t="shared" si="583"/>
        <v>0</v>
      </c>
      <c r="X5745" s="223" t="str">
        <f t="shared" si="584"/>
        <v>8</v>
      </c>
      <c r="Y5745" s="220"/>
      <c r="Z5745" s="254">
        <f t="shared" si="585"/>
        <v>26685.600000000002</v>
      </c>
      <c r="AA5745" s="5">
        <f>VLOOKUP(G5745,Ma_KH!$A:$R,14,0)</f>
        <v>60</v>
      </c>
    </row>
    <row r="5746" spans="1:27" hidden="1" x14ac:dyDescent="0.25">
      <c r="A5746" s="245">
        <v>45994</v>
      </c>
      <c r="B5746" s="248">
        <v>4180866098</v>
      </c>
      <c r="C5746" s="151" t="s">
        <v>7767</v>
      </c>
      <c r="D5746" s="245">
        <v>46002</v>
      </c>
      <c r="E5746" s="246"/>
      <c r="F5746" s="244"/>
      <c r="G5746" s="33" t="s">
        <v>7773</v>
      </c>
      <c r="H5746" s="246"/>
      <c r="I5746" s="248" t="s">
        <v>8707</v>
      </c>
      <c r="J5746" s="248" t="s">
        <v>1771</v>
      </c>
      <c r="K5746" s="335" t="s">
        <v>32</v>
      </c>
      <c r="L5746" s="21" t="str">
        <f>VLOOKUP($K5746,TONG_SL!$A:$D,2,0)</f>
        <v>Giò Tai Lưỡi Xào 250g</v>
      </c>
      <c r="N5746" s="21" t="str">
        <f t="shared" si="581"/>
        <v>K-C6</v>
      </c>
      <c r="Q5746" s="21" t="str">
        <f>VLOOKUP(K5746,TONG_SL!$A:$D,3,0)</f>
        <v>Túi</v>
      </c>
      <c r="R5746" s="224">
        <v>6</v>
      </c>
      <c r="S5746" s="220"/>
      <c r="T5746" s="220">
        <f>VLOOKUP(VLOOKUP(G5746,Ma_KH!$A:$R,18,0)&amp;K5746,Gia_MB!$A:$F,6,0)</f>
        <v>50182</v>
      </c>
      <c r="U5746" s="254">
        <f t="shared" si="582"/>
        <v>301092</v>
      </c>
      <c r="V5746" s="220"/>
      <c r="W5746" s="222">
        <f t="shared" si="583"/>
        <v>0</v>
      </c>
      <c r="X5746" s="223" t="str">
        <f t="shared" si="584"/>
        <v>8</v>
      </c>
      <c r="Y5746" s="220"/>
      <c r="Z5746" s="254">
        <f t="shared" si="585"/>
        <v>24087.360000000001</v>
      </c>
      <c r="AA5746" s="5">
        <f>VLOOKUP(G5746,Ma_KH!$A:$R,14,0)</f>
        <v>60</v>
      </c>
    </row>
    <row r="5747" spans="1:27" hidden="1" x14ac:dyDescent="0.25">
      <c r="A5747" s="245">
        <v>45994</v>
      </c>
      <c r="B5747" s="248">
        <v>4180866098</v>
      </c>
      <c r="C5747" s="151" t="s">
        <v>7767</v>
      </c>
      <c r="D5747" s="245">
        <v>46002</v>
      </c>
      <c r="E5747" s="246"/>
      <c r="F5747" s="244"/>
      <c r="G5747" s="33" t="s">
        <v>7773</v>
      </c>
      <c r="H5747" s="246"/>
      <c r="I5747" s="248" t="s">
        <v>8707</v>
      </c>
      <c r="J5747" s="248" t="s">
        <v>1771</v>
      </c>
      <c r="K5747" s="335" t="s">
        <v>7775</v>
      </c>
      <c r="L5747" s="21" t="str">
        <f>VLOOKUP($K5747,TONG_SL!$A:$D,2,0)</f>
        <v>Chả nướng 300g</v>
      </c>
      <c r="N5747" s="21" t="str">
        <f t="shared" si="581"/>
        <v>K-C6</v>
      </c>
      <c r="Q5747" s="21" t="str">
        <f>VLOOKUP(K5747,TONG_SL!$A:$D,3,0)</f>
        <v>Túi</v>
      </c>
      <c r="R5747" s="224">
        <v>3</v>
      </c>
      <c r="S5747" s="220"/>
      <c r="T5747" s="220">
        <f>VLOOKUP(VLOOKUP(G5747,Ma_KH!$A:$R,18,0)&amp;K5747,Gia_MB!$A:$F,6,0)</f>
        <v>70950</v>
      </c>
      <c r="U5747" s="254">
        <f t="shared" si="582"/>
        <v>212850</v>
      </c>
      <c r="V5747" s="220"/>
      <c r="W5747" s="222">
        <f t="shared" si="583"/>
        <v>0</v>
      </c>
      <c r="X5747" s="223" t="str">
        <f t="shared" si="584"/>
        <v>8</v>
      </c>
      <c r="Y5747" s="220"/>
      <c r="Z5747" s="254">
        <f t="shared" si="585"/>
        <v>17028</v>
      </c>
      <c r="AA5747" s="5">
        <f>VLOOKUP(G5747,Ma_KH!$A:$R,14,0)</f>
        <v>60</v>
      </c>
    </row>
    <row r="5748" spans="1:27" hidden="1" x14ac:dyDescent="0.25">
      <c r="A5748" s="245">
        <v>45994</v>
      </c>
      <c r="B5748" s="248">
        <v>4180866098</v>
      </c>
      <c r="C5748" s="151" t="s">
        <v>7767</v>
      </c>
      <c r="D5748" s="245">
        <v>46002</v>
      </c>
      <c r="E5748" s="246"/>
      <c r="F5748" s="244"/>
      <c r="G5748" s="33" t="s">
        <v>7773</v>
      </c>
      <c r="H5748" s="246"/>
      <c r="I5748" s="248" t="s">
        <v>8707</v>
      </c>
      <c r="J5748" s="248" t="s">
        <v>1771</v>
      </c>
      <c r="K5748" s="335" t="s">
        <v>7154</v>
      </c>
      <c r="L5748" s="21" t="str">
        <f>VLOOKUP($K5748,TONG_SL!$A:$D,2,0)</f>
        <v>Chả cốm 300g</v>
      </c>
      <c r="N5748" s="21" t="str">
        <f t="shared" si="581"/>
        <v>K-C6</v>
      </c>
      <c r="Q5748" s="21" t="str">
        <f>VLOOKUP(K5748,TONG_SL!$A:$D,3,0)</f>
        <v>Túi</v>
      </c>
      <c r="R5748" s="224">
        <v>6</v>
      </c>
      <c r="S5748" s="220"/>
      <c r="T5748" s="220">
        <f>VLOOKUP(VLOOKUP(G5748,Ma_KH!$A:$R,18,0)&amp;K5748,Gia_MB!$A:$F,6,0)</f>
        <v>74250</v>
      </c>
      <c r="U5748" s="254">
        <f t="shared" si="582"/>
        <v>445500</v>
      </c>
      <c r="V5748" s="220"/>
      <c r="W5748" s="222">
        <f t="shared" si="583"/>
        <v>0</v>
      </c>
      <c r="X5748" s="223" t="str">
        <f t="shared" si="584"/>
        <v>8</v>
      </c>
      <c r="Y5748" s="220"/>
      <c r="Z5748" s="254">
        <f t="shared" si="585"/>
        <v>35640</v>
      </c>
      <c r="AA5748" s="5">
        <f>VLOOKUP(G5748,Ma_KH!$A:$R,14,0)</f>
        <v>60</v>
      </c>
    </row>
    <row r="5749" spans="1:27" hidden="1" x14ac:dyDescent="0.25">
      <c r="A5749" s="245">
        <v>45994</v>
      </c>
      <c r="B5749" s="248">
        <v>4180866098</v>
      </c>
      <c r="C5749" s="151" t="s">
        <v>7767</v>
      </c>
      <c r="D5749" s="245">
        <v>46002</v>
      </c>
      <c r="E5749" s="246"/>
      <c r="F5749" s="244"/>
      <c r="G5749" s="33" t="s">
        <v>7773</v>
      </c>
      <c r="H5749" s="246"/>
      <c r="I5749" s="248" t="s">
        <v>8707</v>
      </c>
      <c r="J5749" s="248" t="s">
        <v>1771</v>
      </c>
      <c r="K5749" s="335" t="s">
        <v>30</v>
      </c>
      <c r="L5749" s="21" t="str">
        <f>VLOOKUP($K5749,TONG_SL!$A:$D,2,0)</f>
        <v>Gà muối 500g</v>
      </c>
      <c r="N5749" s="21" t="str">
        <f t="shared" si="581"/>
        <v>K-C6</v>
      </c>
      <c r="Q5749" s="21" t="str">
        <f>VLOOKUP(K5749,TONG_SL!$A:$D,3,0)</f>
        <v>Túi</v>
      </c>
      <c r="R5749" s="224">
        <v>6</v>
      </c>
      <c r="S5749" s="220"/>
      <c r="T5749" s="220">
        <f>VLOOKUP(VLOOKUP(G5749,Ma_KH!$A:$R,18,0)&amp;K5749,Gia_MB!$A:$F,6,0)</f>
        <v>111058</v>
      </c>
      <c r="U5749" s="254">
        <f t="shared" si="582"/>
        <v>666348</v>
      </c>
      <c r="V5749" s="220"/>
      <c r="W5749" s="222">
        <f t="shared" si="583"/>
        <v>0</v>
      </c>
      <c r="X5749" s="223" t="str">
        <f t="shared" si="584"/>
        <v>8</v>
      </c>
      <c r="Y5749" s="220"/>
      <c r="Z5749" s="254">
        <f t="shared" si="585"/>
        <v>53307.840000000004</v>
      </c>
      <c r="AA5749" s="5">
        <f>VLOOKUP(G5749,Ma_KH!$A:$R,14,0)</f>
        <v>60</v>
      </c>
    </row>
    <row r="5750" spans="1:27" hidden="1" x14ac:dyDescent="0.25">
      <c r="A5750" s="245">
        <v>45994</v>
      </c>
      <c r="B5750" s="248">
        <v>4180865972</v>
      </c>
      <c r="C5750" s="151" t="s">
        <v>7767</v>
      </c>
      <c r="D5750" s="245">
        <v>46002</v>
      </c>
      <c r="E5750" s="246"/>
      <c r="F5750" s="244"/>
      <c r="G5750" s="33" t="s">
        <v>7773</v>
      </c>
      <c r="H5750" s="246"/>
      <c r="I5750" s="248" t="s">
        <v>8708</v>
      </c>
      <c r="J5750" s="248" t="s">
        <v>1771</v>
      </c>
      <c r="K5750" s="335" t="s">
        <v>32</v>
      </c>
      <c r="L5750" s="21" t="str">
        <f>VLOOKUP($K5750,TONG_SL!$A:$D,2,0)</f>
        <v>Giò Tai Lưỡi Xào 250g</v>
      </c>
      <c r="N5750" s="21" t="str">
        <f t="shared" si="581"/>
        <v>K-C6</v>
      </c>
      <c r="Q5750" s="21" t="str">
        <f>VLOOKUP(K5750,TONG_SL!$A:$D,3,0)</f>
        <v>Túi</v>
      </c>
      <c r="R5750" s="224">
        <v>3</v>
      </c>
      <c r="S5750" s="220"/>
      <c r="T5750" s="220">
        <f>VLOOKUP(VLOOKUP(G5750,Ma_KH!$A:$R,18,0)&amp;K5750,Gia_MB!$A:$F,6,0)</f>
        <v>50182</v>
      </c>
      <c r="U5750" s="254">
        <f t="shared" si="582"/>
        <v>150546</v>
      </c>
      <c r="V5750" s="220"/>
      <c r="W5750" s="222">
        <f t="shared" si="583"/>
        <v>0</v>
      </c>
      <c r="X5750" s="223" t="str">
        <f t="shared" si="584"/>
        <v>8</v>
      </c>
      <c r="Y5750" s="220"/>
      <c r="Z5750" s="254">
        <f t="shared" si="585"/>
        <v>12043.68</v>
      </c>
      <c r="AA5750" s="5">
        <f>VLOOKUP(G5750,Ma_KH!$A:$R,14,0)</f>
        <v>60</v>
      </c>
    </row>
    <row r="5751" spans="1:27" hidden="1" x14ac:dyDescent="0.25">
      <c r="A5751" s="245">
        <v>45994</v>
      </c>
      <c r="B5751" s="248">
        <v>4180865972</v>
      </c>
      <c r="C5751" s="151" t="s">
        <v>7767</v>
      </c>
      <c r="D5751" s="245">
        <v>46002</v>
      </c>
      <c r="E5751" s="246"/>
      <c r="F5751" s="244"/>
      <c r="G5751" s="33" t="s">
        <v>7773</v>
      </c>
      <c r="H5751" s="246"/>
      <c r="I5751" s="248" t="s">
        <v>8708</v>
      </c>
      <c r="J5751" s="248" t="s">
        <v>1771</v>
      </c>
      <c r="K5751" s="335" t="s">
        <v>48</v>
      </c>
      <c r="L5751" s="21" t="str">
        <f>VLOOKUP($K5751,TONG_SL!$A:$D,2,0)</f>
        <v>Mọc Nấm Hương 250g</v>
      </c>
      <c r="N5751" s="21" t="str">
        <f t="shared" si="581"/>
        <v>K-C6</v>
      </c>
      <c r="Q5751" s="21" t="str">
        <f>VLOOKUP(K5751,TONG_SL!$A:$D,3,0)</f>
        <v>Túi</v>
      </c>
      <c r="R5751" s="224">
        <v>12</v>
      </c>
      <c r="S5751" s="220"/>
      <c r="T5751" s="220">
        <f>VLOOKUP(VLOOKUP(G5751,Ma_KH!$A:$R,18,0)&amp;K5751,Gia_MB!$A:$F,6,0)</f>
        <v>46000</v>
      </c>
      <c r="U5751" s="254">
        <f t="shared" si="582"/>
        <v>552000</v>
      </c>
      <c r="V5751" s="220"/>
      <c r="W5751" s="222">
        <f t="shared" si="583"/>
        <v>0</v>
      </c>
      <c r="X5751" s="223" t="str">
        <f t="shared" si="584"/>
        <v>8</v>
      </c>
      <c r="Y5751" s="220"/>
      <c r="Z5751" s="254">
        <f t="shared" si="585"/>
        <v>44160</v>
      </c>
      <c r="AA5751" s="5">
        <f>VLOOKUP(G5751,Ma_KH!$A:$R,14,0)</f>
        <v>60</v>
      </c>
    </row>
    <row r="5752" spans="1:27" hidden="1" x14ac:dyDescent="0.25">
      <c r="A5752" s="245">
        <v>45994</v>
      </c>
      <c r="B5752" s="248">
        <v>4180865972</v>
      </c>
      <c r="C5752" s="151" t="s">
        <v>7767</v>
      </c>
      <c r="D5752" s="245">
        <v>46002</v>
      </c>
      <c r="E5752" s="246"/>
      <c r="F5752" s="244"/>
      <c r="G5752" s="33" t="s">
        <v>7773</v>
      </c>
      <c r="H5752" s="246"/>
      <c r="I5752" s="248" t="s">
        <v>8708</v>
      </c>
      <c r="J5752" s="248" t="s">
        <v>1771</v>
      </c>
      <c r="K5752" s="335" t="s">
        <v>30</v>
      </c>
      <c r="L5752" s="21" t="str">
        <f>VLOOKUP($K5752,TONG_SL!$A:$D,2,0)</f>
        <v>Gà muối 500g</v>
      </c>
      <c r="N5752" s="21" t="str">
        <f t="shared" si="581"/>
        <v>K-C6</v>
      </c>
      <c r="Q5752" s="21" t="str">
        <f>VLOOKUP(K5752,TONG_SL!$A:$D,3,0)</f>
        <v>Túi</v>
      </c>
      <c r="R5752" s="224">
        <v>10</v>
      </c>
      <c r="S5752" s="220"/>
      <c r="T5752" s="220">
        <f>VLOOKUP(VLOOKUP(G5752,Ma_KH!$A:$R,18,0)&amp;K5752,Gia_MB!$A:$F,6,0)</f>
        <v>111058</v>
      </c>
      <c r="U5752" s="254">
        <f t="shared" si="582"/>
        <v>1110580</v>
      </c>
      <c r="V5752" s="220"/>
      <c r="W5752" s="222">
        <f t="shared" si="583"/>
        <v>0</v>
      </c>
      <c r="X5752" s="223" t="str">
        <f t="shared" si="584"/>
        <v>8</v>
      </c>
      <c r="Y5752" s="220"/>
      <c r="Z5752" s="254">
        <f t="shared" si="585"/>
        <v>88846.400000000009</v>
      </c>
      <c r="AA5752" s="5">
        <f>VLOOKUP(G5752,Ma_KH!$A:$R,14,0)</f>
        <v>60</v>
      </c>
    </row>
    <row r="5753" spans="1:27" hidden="1" x14ac:dyDescent="0.25">
      <c r="A5753" s="245">
        <v>45994</v>
      </c>
      <c r="B5753" s="248">
        <v>4180865972</v>
      </c>
      <c r="C5753" s="151" t="s">
        <v>7767</v>
      </c>
      <c r="D5753" s="245">
        <v>46002</v>
      </c>
      <c r="E5753" s="246"/>
      <c r="F5753" s="244"/>
      <c r="G5753" s="33" t="s">
        <v>7773</v>
      </c>
      <c r="H5753" s="246"/>
      <c r="I5753" s="248" t="s">
        <v>8708</v>
      </c>
      <c r="J5753" s="248" t="s">
        <v>1771</v>
      </c>
      <c r="K5753" s="335" t="s">
        <v>7187</v>
      </c>
      <c r="L5753" s="21" t="str">
        <f>VLOOKUP($K5753,TONG_SL!$A:$D,2,0)</f>
        <v>Chân giò heo muối 300g</v>
      </c>
      <c r="N5753" s="21" t="str">
        <f t="shared" si="581"/>
        <v>K-C6</v>
      </c>
      <c r="Q5753" s="21" t="str">
        <f>VLOOKUP(K5753,TONG_SL!$A:$D,3,0)</f>
        <v>Túi</v>
      </c>
      <c r="R5753" s="224">
        <v>10</v>
      </c>
      <c r="S5753" s="220"/>
      <c r="T5753" s="220">
        <f>VLOOKUP(VLOOKUP(G5753,Ma_KH!$A:$R,18,0)&amp;K5753,Gia_MB!$A:$F,6,0)</f>
        <v>73431</v>
      </c>
      <c r="U5753" s="254">
        <f t="shared" si="582"/>
        <v>734310</v>
      </c>
      <c r="V5753" s="220"/>
      <c r="W5753" s="222">
        <f t="shared" si="583"/>
        <v>0</v>
      </c>
      <c r="X5753" s="223" t="str">
        <f t="shared" si="584"/>
        <v>8</v>
      </c>
      <c r="Y5753" s="220"/>
      <c r="Z5753" s="254">
        <f t="shared" si="585"/>
        <v>58744.800000000003</v>
      </c>
      <c r="AA5753" s="5">
        <f>VLOOKUP(G5753,Ma_KH!$A:$R,14,0)</f>
        <v>60</v>
      </c>
    </row>
    <row r="5754" spans="1:27" hidden="1" x14ac:dyDescent="0.25">
      <c r="A5754" s="245">
        <v>46000</v>
      </c>
      <c r="B5754" s="248">
        <v>4181117445</v>
      </c>
      <c r="C5754" s="151" t="s">
        <v>7767</v>
      </c>
      <c r="D5754" s="245">
        <v>46002</v>
      </c>
      <c r="E5754" s="246"/>
      <c r="F5754" s="244"/>
      <c r="G5754" s="33" t="s">
        <v>7866</v>
      </c>
      <c r="H5754" s="246"/>
      <c r="I5754" s="248" t="s">
        <v>8709</v>
      </c>
      <c r="J5754" s="248" t="s">
        <v>1771</v>
      </c>
      <c r="K5754" s="335" t="s">
        <v>7187</v>
      </c>
      <c r="L5754" s="21" t="str">
        <f>VLOOKUP($K5754,TONG_SL!$A:$D,2,0)</f>
        <v>Chân giò heo muối 300g</v>
      </c>
      <c r="N5754" s="21" t="str">
        <f t="shared" si="581"/>
        <v>K-C6</v>
      </c>
      <c r="Q5754" s="21" t="str">
        <f>VLOOKUP(K5754,TONG_SL!$A:$D,3,0)</f>
        <v>Túi</v>
      </c>
      <c r="R5754" s="224">
        <v>12</v>
      </c>
      <c r="S5754" s="220"/>
      <c r="T5754" s="220">
        <f>VLOOKUP(VLOOKUP(G5754,Ma_KH!$A:$R,18,0)&amp;K5754,Gia_MB!$A:$F,6,0)</f>
        <v>73431</v>
      </c>
      <c r="U5754" s="254">
        <f t="shared" si="582"/>
        <v>881172</v>
      </c>
      <c r="V5754" s="220"/>
      <c r="W5754" s="222">
        <f t="shared" si="583"/>
        <v>0</v>
      </c>
      <c r="X5754" s="223" t="str">
        <f t="shared" si="584"/>
        <v>8</v>
      </c>
      <c r="Y5754" s="220"/>
      <c r="Z5754" s="254">
        <f t="shared" si="585"/>
        <v>70493.759999999995</v>
      </c>
      <c r="AA5754" s="5">
        <f>VLOOKUP(G5754,Ma_KH!$A:$R,14,0)</f>
        <v>60</v>
      </c>
    </row>
    <row r="5755" spans="1:27" hidden="1" x14ac:dyDescent="0.25">
      <c r="A5755" s="245">
        <v>46000</v>
      </c>
      <c r="B5755" s="248">
        <v>4181117445</v>
      </c>
      <c r="C5755" s="151" t="s">
        <v>7767</v>
      </c>
      <c r="D5755" s="245">
        <v>46002</v>
      </c>
      <c r="E5755" s="246"/>
      <c r="F5755" s="244"/>
      <c r="G5755" s="33" t="s">
        <v>7866</v>
      </c>
      <c r="H5755" s="246"/>
      <c r="I5755" s="248" t="s">
        <v>8709</v>
      </c>
      <c r="J5755" s="248" t="s">
        <v>1771</v>
      </c>
      <c r="K5755" s="335" t="s">
        <v>30</v>
      </c>
      <c r="L5755" s="21" t="str">
        <f>VLOOKUP($K5755,TONG_SL!$A:$D,2,0)</f>
        <v>Gà muối 500g</v>
      </c>
      <c r="N5755" s="21" t="str">
        <f t="shared" si="581"/>
        <v>K-C6</v>
      </c>
      <c r="Q5755" s="21" t="str">
        <f>VLOOKUP(K5755,TONG_SL!$A:$D,3,0)</f>
        <v>Túi</v>
      </c>
      <c r="R5755" s="224">
        <v>9</v>
      </c>
      <c r="S5755" s="220"/>
      <c r="T5755" s="220">
        <f>VLOOKUP(VLOOKUP(G5755,Ma_KH!$A:$R,18,0)&amp;K5755,Gia_MB!$A:$F,6,0)</f>
        <v>111058</v>
      </c>
      <c r="U5755" s="254">
        <f t="shared" ref="U5755:U5762" si="586">T5755*R5755</f>
        <v>999522</v>
      </c>
      <c r="V5755" s="220"/>
      <c r="W5755" s="222">
        <f t="shared" ref="W5755:W5762" si="587">U5755*V5755</f>
        <v>0</v>
      </c>
      <c r="X5755" s="223" t="str">
        <f t="shared" ref="X5755:X5762" si="588">IF(B5755&lt;&gt;"","8","0")</f>
        <v>8</v>
      </c>
      <c r="Y5755" s="220"/>
      <c r="Z5755" s="254">
        <f t="shared" ref="Z5755:Z5762" si="589">U5755*X5755%</f>
        <v>79961.759999999995</v>
      </c>
      <c r="AA5755" s="5">
        <f>VLOOKUP(G5755,Ma_KH!$A:$R,14,0)</f>
        <v>60</v>
      </c>
    </row>
    <row r="5756" spans="1:27" hidden="1" x14ac:dyDescent="0.25">
      <c r="A5756" s="245">
        <v>46000</v>
      </c>
      <c r="B5756" s="248">
        <v>4181117445</v>
      </c>
      <c r="C5756" s="151" t="s">
        <v>7767</v>
      </c>
      <c r="D5756" s="245">
        <v>46002</v>
      </c>
      <c r="E5756" s="246"/>
      <c r="F5756" s="244"/>
      <c r="G5756" s="33" t="s">
        <v>7866</v>
      </c>
      <c r="H5756" s="246"/>
      <c r="I5756" s="248" t="s">
        <v>8709</v>
      </c>
      <c r="J5756" s="248" t="s">
        <v>1771</v>
      </c>
      <c r="K5756" s="335" t="s">
        <v>32</v>
      </c>
      <c r="L5756" s="21" t="str">
        <f>VLOOKUP($K5756,TONG_SL!$A:$D,2,0)</f>
        <v>Giò Tai Lưỡi Xào 250g</v>
      </c>
      <c r="N5756" s="21" t="str">
        <f t="shared" si="581"/>
        <v>K-C6</v>
      </c>
      <c r="Q5756" s="21" t="str">
        <f>VLOOKUP(K5756,TONG_SL!$A:$D,3,0)</f>
        <v>Túi</v>
      </c>
      <c r="R5756" s="224">
        <v>6</v>
      </c>
      <c r="S5756" s="220"/>
      <c r="T5756" s="220">
        <f>VLOOKUP(VLOOKUP(G5756,Ma_KH!$A:$R,18,0)&amp;K5756,Gia_MB!$A:$F,6,0)</f>
        <v>50182</v>
      </c>
      <c r="U5756" s="254">
        <f t="shared" si="586"/>
        <v>301092</v>
      </c>
      <c r="V5756" s="220"/>
      <c r="W5756" s="222">
        <f t="shared" si="587"/>
        <v>0</v>
      </c>
      <c r="X5756" s="223" t="str">
        <f t="shared" si="588"/>
        <v>8</v>
      </c>
      <c r="Y5756" s="220"/>
      <c r="Z5756" s="254">
        <f t="shared" si="589"/>
        <v>24087.360000000001</v>
      </c>
      <c r="AA5756" s="5">
        <f>VLOOKUP(G5756,Ma_KH!$A:$R,14,0)</f>
        <v>60</v>
      </c>
    </row>
    <row r="5757" spans="1:27" hidden="1" x14ac:dyDescent="0.25">
      <c r="A5757" s="245">
        <v>46000</v>
      </c>
      <c r="B5757" s="248">
        <v>4181117445</v>
      </c>
      <c r="C5757" s="151" t="s">
        <v>7767</v>
      </c>
      <c r="D5757" s="245">
        <v>46002</v>
      </c>
      <c r="E5757" s="246"/>
      <c r="F5757" s="244"/>
      <c r="G5757" s="33" t="s">
        <v>7866</v>
      </c>
      <c r="H5757" s="246"/>
      <c r="I5757" s="248" t="s">
        <v>8709</v>
      </c>
      <c r="J5757" s="248" t="s">
        <v>1771</v>
      </c>
      <c r="K5757" s="335" t="s">
        <v>7154</v>
      </c>
      <c r="L5757" s="21" t="str">
        <f>VLOOKUP($K5757,TONG_SL!$A:$D,2,0)</f>
        <v>Chả cốm 300g</v>
      </c>
      <c r="N5757" s="21" t="str">
        <f t="shared" ref="N5757:N5820" si="590">IF($B5757&lt;&gt;"","K-C6","")</f>
        <v>K-C6</v>
      </c>
      <c r="Q5757" s="21" t="str">
        <f>VLOOKUP(K5757,TONG_SL!$A:$D,3,0)</f>
        <v>Túi</v>
      </c>
      <c r="R5757" s="224">
        <v>3</v>
      </c>
      <c r="S5757" s="220"/>
      <c r="T5757" s="220">
        <f>VLOOKUP(VLOOKUP(G5757,Ma_KH!$A:$R,18,0)&amp;K5757,Gia_MB!$A:$F,6,0)</f>
        <v>74250</v>
      </c>
      <c r="U5757" s="254">
        <f t="shared" si="586"/>
        <v>222750</v>
      </c>
      <c r="V5757" s="220"/>
      <c r="W5757" s="222">
        <f t="shared" si="587"/>
        <v>0</v>
      </c>
      <c r="X5757" s="223" t="str">
        <f t="shared" si="588"/>
        <v>8</v>
      </c>
      <c r="Y5757" s="220"/>
      <c r="Z5757" s="254">
        <f t="shared" si="589"/>
        <v>17820</v>
      </c>
      <c r="AA5757" s="5">
        <f>VLOOKUP(G5757,Ma_KH!$A:$R,14,0)</f>
        <v>60</v>
      </c>
    </row>
    <row r="5758" spans="1:27" hidden="1" x14ac:dyDescent="0.25">
      <c r="A5758" s="245">
        <v>46000</v>
      </c>
      <c r="B5758" s="248">
        <v>4181117445</v>
      </c>
      <c r="C5758" s="151" t="s">
        <v>7767</v>
      </c>
      <c r="D5758" s="245">
        <v>46002</v>
      </c>
      <c r="E5758" s="246"/>
      <c r="F5758" s="244"/>
      <c r="G5758" s="33" t="s">
        <v>7866</v>
      </c>
      <c r="H5758" s="246"/>
      <c r="I5758" s="248" t="s">
        <v>8709</v>
      </c>
      <c r="J5758" s="248" t="s">
        <v>1771</v>
      </c>
      <c r="K5758" s="335" t="s">
        <v>48</v>
      </c>
      <c r="L5758" s="21" t="str">
        <f>VLOOKUP($K5758,TONG_SL!$A:$D,2,0)</f>
        <v>Mọc Nấm Hương 250g</v>
      </c>
      <c r="N5758" s="21" t="str">
        <f t="shared" si="590"/>
        <v>K-C6</v>
      </c>
      <c r="Q5758" s="21" t="str">
        <f>VLOOKUP(K5758,TONG_SL!$A:$D,3,0)</f>
        <v>Túi</v>
      </c>
      <c r="R5758" s="224">
        <v>3</v>
      </c>
      <c r="S5758" s="220"/>
      <c r="T5758" s="220">
        <f>VLOOKUP(VLOOKUP(G5758,Ma_KH!$A:$R,18,0)&amp;K5758,Gia_MB!$A:$F,6,0)</f>
        <v>46000</v>
      </c>
      <c r="U5758" s="254">
        <f t="shared" si="586"/>
        <v>138000</v>
      </c>
      <c r="V5758" s="220"/>
      <c r="W5758" s="222">
        <f t="shared" si="587"/>
        <v>0</v>
      </c>
      <c r="X5758" s="223" t="str">
        <f t="shared" si="588"/>
        <v>8</v>
      </c>
      <c r="Y5758" s="220"/>
      <c r="Z5758" s="254">
        <f t="shared" si="589"/>
        <v>11040</v>
      </c>
      <c r="AA5758" s="5">
        <f>VLOOKUP(G5758,Ma_KH!$A:$R,14,0)</f>
        <v>60</v>
      </c>
    </row>
    <row r="5759" spans="1:27" hidden="1" x14ac:dyDescent="0.25">
      <c r="A5759" s="245">
        <v>46000</v>
      </c>
      <c r="B5759" s="248">
        <v>4181117510</v>
      </c>
      <c r="C5759" s="151" t="s">
        <v>7767</v>
      </c>
      <c r="D5759" s="245">
        <v>46002</v>
      </c>
      <c r="E5759" s="246"/>
      <c r="F5759" s="244"/>
      <c r="G5759" s="33" t="s">
        <v>7866</v>
      </c>
      <c r="H5759" s="246"/>
      <c r="I5759" s="248" t="s">
        <v>8710</v>
      </c>
      <c r="J5759" s="248" t="s">
        <v>1771</v>
      </c>
      <c r="K5759" s="335" t="s">
        <v>48</v>
      </c>
      <c r="L5759" s="21" t="str">
        <f>VLOOKUP($K5759,TONG_SL!$A:$D,2,0)</f>
        <v>Mọc Nấm Hương 250g</v>
      </c>
      <c r="N5759" s="21" t="str">
        <f t="shared" si="590"/>
        <v>K-C6</v>
      </c>
      <c r="Q5759" s="21" t="str">
        <f>VLOOKUP(K5759,TONG_SL!$A:$D,3,0)</f>
        <v>Túi</v>
      </c>
      <c r="R5759" s="224">
        <v>6</v>
      </c>
      <c r="S5759" s="220"/>
      <c r="T5759" s="220">
        <f>VLOOKUP(VLOOKUP(G5759,Ma_KH!$A:$R,18,0)&amp;K5759,Gia_MB!$A:$F,6,0)</f>
        <v>46000</v>
      </c>
      <c r="U5759" s="254">
        <f t="shared" si="586"/>
        <v>276000</v>
      </c>
      <c r="V5759" s="220"/>
      <c r="W5759" s="222">
        <f t="shared" si="587"/>
        <v>0</v>
      </c>
      <c r="X5759" s="223" t="str">
        <f t="shared" si="588"/>
        <v>8</v>
      </c>
      <c r="Y5759" s="220"/>
      <c r="Z5759" s="254">
        <f t="shared" si="589"/>
        <v>22080</v>
      </c>
      <c r="AA5759" s="5">
        <f>VLOOKUP(G5759,Ma_KH!$A:$R,14,0)</f>
        <v>60</v>
      </c>
    </row>
    <row r="5760" spans="1:27" hidden="1" x14ac:dyDescent="0.25">
      <c r="A5760" s="245">
        <v>46000</v>
      </c>
      <c r="B5760" s="248">
        <v>4181117510</v>
      </c>
      <c r="C5760" s="151" t="s">
        <v>7767</v>
      </c>
      <c r="D5760" s="245">
        <v>46002</v>
      </c>
      <c r="E5760" s="246"/>
      <c r="F5760" s="244"/>
      <c r="G5760" s="33" t="s">
        <v>7866</v>
      </c>
      <c r="H5760" s="246"/>
      <c r="I5760" s="248" t="s">
        <v>8710</v>
      </c>
      <c r="J5760" s="248" t="s">
        <v>1771</v>
      </c>
      <c r="K5760" s="335" t="s">
        <v>7153</v>
      </c>
      <c r="L5760" s="21" t="str">
        <f>VLOOKUP($K5760,TONG_SL!$A:$D,2,0)</f>
        <v>Tai heo muối 200g</v>
      </c>
      <c r="N5760" s="21" t="str">
        <f t="shared" si="590"/>
        <v>K-C6</v>
      </c>
      <c r="Q5760" s="21" t="str">
        <f>VLOOKUP(K5760,TONG_SL!$A:$D,3,0)</f>
        <v>Túi</v>
      </c>
      <c r="R5760" s="224">
        <v>3</v>
      </c>
      <c r="S5760" s="220"/>
      <c r="T5760" s="220">
        <f>VLOOKUP(VLOOKUP(G5760,Ma_KH!$A:$R,18,0)&amp;K5760,Gia_MB!$A:$F,6,0)</f>
        <v>55595</v>
      </c>
      <c r="U5760" s="254">
        <f t="shared" si="586"/>
        <v>166785</v>
      </c>
      <c r="V5760" s="220"/>
      <c r="W5760" s="222">
        <f t="shared" si="587"/>
        <v>0</v>
      </c>
      <c r="X5760" s="223" t="str">
        <f t="shared" si="588"/>
        <v>8</v>
      </c>
      <c r="Y5760" s="220"/>
      <c r="Z5760" s="254">
        <f t="shared" si="589"/>
        <v>13342.800000000001</v>
      </c>
      <c r="AA5760" s="5">
        <f>VLOOKUP(G5760,Ma_KH!$A:$R,14,0)</f>
        <v>60</v>
      </c>
    </row>
    <row r="5761" spans="1:27" hidden="1" x14ac:dyDescent="0.25">
      <c r="A5761" s="245">
        <v>46000</v>
      </c>
      <c r="B5761" s="248">
        <v>4181117510</v>
      </c>
      <c r="C5761" s="151" t="s">
        <v>7767</v>
      </c>
      <c r="D5761" s="245">
        <v>46002</v>
      </c>
      <c r="E5761" s="246"/>
      <c r="F5761" s="244"/>
      <c r="G5761" s="33" t="s">
        <v>7866</v>
      </c>
      <c r="H5761" s="246"/>
      <c r="I5761" s="248" t="s">
        <v>8710</v>
      </c>
      <c r="J5761" s="248" t="s">
        <v>1771</v>
      </c>
      <c r="K5761" s="335" t="s">
        <v>30</v>
      </c>
      <c r="L5761" s="21" t="str">
        <f>VLOOKUP($K5761,TONG_SL!$A:$D,2,0)</f>
        <v>Gà muối 500g</v>
      </c>
      <c r="N5761" s="21" t="str">
        <f t="shared" si="590"/>
        <v>K-C6</v>
      </c>
      <c r="Q5761" s="21" t="str">
        <f>VLOOKUP(K5761,TONG_SL!$A:$D,3,0)</f>
        <v>Túi</v>
      </c>
      <c r="R5761" s="224">
        <v>10</v>
      </c>
      <c r="S5761" s="220"/>
      <c r="T5761" s="220">
        <f>VLOOKUP(VLOOKUP(G5761,Ma_KH!$A:$R,18,0)&amp;K5761,Gia_MB!$A:$F,6,0)</f>
        <v>111058</v>
      </c>
      <c r="U5761" s="254">
        <f t="shared" si="586"/>
        <v>1110580</v>
      </c>
      <c r="V5761" s="220"/>
      <c r="W5761" s="222">
        <f t="shared" si="587"/>
        <v>0</v>
      </c>
      <c r="X5761" s="223" t="str">
        <f t="shared" si="588"/>
        <v>8</v>
      </c>
      <c r="Y5761" s="220"/>
      <c r="Z5761" s="254">
        <f t="shared" si="589"/>
        <v>88846.400000000009</v>
      </c>
      <c r="AA5761" s="5">
        <f>VLOOKUP(G5761,Ma_KH!$A:$R,14,0)</f>
        <v>60</v>
      </c>
    </row>
    <row r="5762" spans="1:27" hidden="1" x14ac:dyDescent="0.25">
      <c r="A5762" s="245">
        <v>46000</v>
      </c>
      <c r="B5762" s="248">
        <v>4181117510</v>
      </c>
      <c r="C5762" s="151" t="s">
        <v>7767</v>
      </c>
      <c r="D5762" s="245">
        <v>46002</v>
      </c>
      <c r="E5762" s="246"/>
      <c r="F5762" s="244"/>
      <c r="G5762" s="33" t="s">
        <v>7866</v>
      </c>
      <c r="H5762" s="246"/>
      <c r="I5762" s="248" t="s">
        <v>8710</v>
      </c>
      <c r="J5762" s="248" t="s">
        <v>1771</v>
      </c>
      <c r="K5762" s="335" t="s">
        <v>7187</v>
      </c>
      <c r="L5762" s="21" t="str">
        <f>VLOOKUP($K5762,TONG_SL!$A:$D,2,0)</f>
        <v>Chân giò heo muối 300g</v>
      </c>
      <c r="N5762" s="21" t="str">
        <f t="shared" si="590"/>
        <v>K-C6</v>
      </c>
      <c r="Q5762" s="21" t="str">
        <f>VLOOKUP(K5762,TONG_SL!$A:$D,3,0)</f>
        <v>Túi</v>
      </c>
      <c r="R5762" s="224">
        <v>10</v>
      </c>
      <c r="S5762" s="220"/>
      <c r="T5762" s="220">
        <f>VLOOKUP(VLOOKUP(G5762,Ma_KH!$A:$R,18,0)&amp;K5762,Gia_MB!$A:$F,6,0)</f>
        <v>73431</v>
      </c>
      <c r="U5762" s="254">
        <f t="shared" si="586"/>
        <v>734310</v>
      </c>
      <c r="V5762" s="220"/>
      <c r="W5762" s="222">
        <f t="shared" si="587"/>
        <v>0</v>
      </c>
      <c r="X5762" s="223" t="str">
        <f t="shared" si="588"/>
        <v>8</v>
      </c>
      <c r="Y5762" s="220"/>
      <c r="Z5762" s="254">
        <f t="shared" si="589"/>
        <v>58744.800000000003</v>
      </c>
      <c r="AA5762" s="5">
        <f>VLOOKUP(G5762,Ma_KH!$A:$R,14,0)</f>
        <v>60</v>
      </c>
    </row>
    <row r="5763" spans="1:27" hidden="1" x14ac:dyDescent="0.25">
      <c r="A5763" s="237">
        <v>45999</v>
      </c>
      <c r="B5763" s="240">
        <v>4181292358</v>
      </c>
      <c r="C5763" s="151" t="s">
        <v>7767</v>
      </c>
      <c r="D5763" s="245">
        <v>46002</v>
      </c>
      <c r="E5763" s="238"/>
      <c r="F5763" s="236"/>
      <c r="G5763" s="32" t="s">
        <v>343</v>
      </c>
      <c r="H5763" s="238"/>
      <c r="I5763" s="240">
        <v>4181292358</v>
      </c>
      <c r="J5763" s="240" t="s">
        <v>1788</v>
      </c>
      <c r="K5763" s="333" t="s">
        <v>30</v>
      </c>
      <c r="L5763" s="21" t="str">
        <f>VLOOKUP($K5763,TONG_SL!$A:$D,2,0)</f>
        <v>Gà muối 500g</v>
      </c>
      <c r="N5763" s="21" t="str">
        <f t="shared" si="590"/>
        <v>K-C6</v>
      </c>
      <c r="Q5763" s="21" t="str">
        <f>VLOOKUP(K5763,TONG_SL!$A:$D,3,0)</f>
        <v>Túi</v>
      </c>
      <c r="R5763" s="220">
        <v>2</v>
      </c>
      <c r="S5763" s="220"/>
      <c r="T5763" s="220">
        <f>VLOOKUP(VLOOKUP(G5763,Ma_KH!$A:$R,18,0)&amp;K5763,Gia_MB!$A:$F,6,0)</f>
        <v>111058</v>
      </c>
      <c r="U5763" s="254">
        <f t="shared" ref="U5763:U5826" si="591">T5763*R5763</f>
        <v>222116</v>
      </c>
      <c r="V5763" s="220"/>
      <c r="W5763" s="222">
        <f t="shared" ref="W5763:W5826" si="592">U5763*V5763</f>
        <v>0</v>
      </c>
      <c r="X5763" s="223" t="str">
        <f t="shared" ref="X5763:X5826" si="593">IF(B5763&lt;&gt;"","8","0")</f>
        <v>8</v>
      </c>
      <c r="Y5763" s="220"/>
      <c r="Z5763" s="254">
        <f t="shared" ref="Z5763:Z5826" si="594">U5763*X5763%</f>
        <v>17769.28</v>
      </c>
      <c r="AA5763" s="5">
        <f>VLOOKUP(G5763,Ma_KH!$A:$R,14,0)</f>
        <v>60</v>
      </c>
    </row>
    <row r="5764" spans="1:27" hidden="1" x14ac:dyDescent="0.25">
      <c r="A5764" s="237">
        <v>45999</v>
      </c>
      <c r="B5764" s="240">
        <v>4181292358</v>
      </c>
      <c r="C5764" s="151" t="s">
        <v>7767</v>
      </c>
      <c r="D5764" s="245">
        <v>46002</v>
      </c>
      <c r="E5764" s="238"/>
      <c r="F5764" s="236"/>
      <c r="G5764" s="32" t="s">
        <v>343</v>
      </c>
      <c r="H5764" s="238"/>
      <c r="I5764" s="240">
        <v>4181292358</v>
      </c>
      <c r="J5764" s="240" t="s">
        <v>1788</v>
      </c>
      <c r="K5764" s="333" t="s">
        <v>27</v>
      </c>
      <c r="L5764" s="21" t="str">
        <f>VLOOKUP($K5764,TONG_SL!$A:$D,2,0)</f>
        <v>Chân giò heo muối 300g</v>
      </c>
      <c r="N5764" s="21" t="str">
        <f t="shared" si="590"/>
        <v>K-C6</v>
      </c>
      <c r="Q5764" s="21" t="str">
        <f>VLOOKUP(K5764,TONG_SL!$A:$D,3,0)</f>
        <v>Túi</v>
      </c>
      <c r="R5764" s="220">
        <v>7</v>
      </c>
      <c r="S5764" s="220"/>
      <c r="T5764" s="220">
        <f>VLOOKUP(VLOOKUP(G5764,Ma_KH!$A:$R,18,0)&amp;K5764,Gia_MB!$A:$F,6,0)</f>
        <v>73431</v>
      </c>
      <c r="U5764" s="254">
        <f t="shared" si="591"/>
        <v>514017</v>
      </c>
      <c r="V5764" s="220"/>
      <c r="W5764" s="222">
        <f t="shared" si="592"/>
        <v>0</v>
      </c>
      <c r="X5764" s="223" t="str">
        <f t="shared" si="593"/>
        <v>8</v>
      </c>
      <c r="Y5764" s="220"/>
      <c r="Z5764" s="254">
        <f t="shared" si="594"/>
        <v>41121.360000000001</v>
      </c>
      <c r="AA5764" s="5">
        <f>VLOOKUP(G5764,Ma_KH!$A:$R,14,0)</f>
        <v>60</v>
      </c>
    </row>
    <row r="5765" spans="1:27" hidden="1" x14ac:dyDescent="0.25">
      <c r="A5765" s="237">
        <v>45999</v>
      </c>
      <c r="B5765" s="240">
        <v>4181292358</v>
      </c>
      <c r="C5765" s="151" t="s">
        <v>7767</v>
      </c>
      <c r="D5765" s="245">
        <v>46002</v>
      </c>
      <c r="E5765" s="238"/>
      <c r="F5765" s="236"/>
      <c r="G5765" s="32" t="s">
        <v>343</v>
      </c>
      <c r="H5765" s="238"/>
      <c r="I5765" s="240">
        <v>4181292358</v>
      </c>
      <c r="J5765" s="240" t="s">
        <v>1788</v>
      </c>
      <c r="K5765" s="333" t="s">
        <v>32</v>
      </c>
      <c r="L5765" s="21" t="str">
        <f>VLOOKUP($K5765,TONG_SL!$A:$D,2,0)</f>
        <v>Giò Tai Lưỡi Xào 250g</v>
      </c>
      <c r="N5765" s="21" t="str">
        <f t="shared" si="590"/>
        <v>K-C6</v>
      </c>
      <c r="Q5765" s="21" t="str">
        <f>VLOOKUP(K5765,TONG_SL!$A:$D,3,0)</f>
        <v>Túi</v>
      </c>
      <c r="R5765" s="220">
        <v>5</v>
      </c>
      <c r="S5765" s="220"/>
      <c r="T5765" s="220">
        <f>VLOOKUP(VLOOKUP(G5765,Ma_KH!$A:$R,18,0)&amp;K5765,Gia_MB!$A:$F,6,0)</f>
        <v>50182</v>
      </c>
      <c r="U5765" s="254">
        <f t="shared" si="591"/>
        <v>250910</v>
      </c>
      <c r="V5765" s="220"/>
      <c r="W5765" s="222">
        <f t="shared" si="592"/>
        <v>0</v>
      </c>
      <c r="X5765" s="223" t="str">
        <f t="shared" si="593"/>
        <v>8</v>
      </c>
      <c r="Y5765" s="220"/>
      <c r="Z5765" s="254">
        <f t="shared" si="594"/>
        <v>20072.8</v>
      </c>
      <c r="AA5765" s="5">
        <f>VLOOKUP(G5765,Ma_KH!$A:$R,14,0)</f>
        <v>60</v>
      </c>
    </row>
    <row r="5766" spans="1:27" hidden="1" x14ac:dyDescent="0.25">
      <c r="A5766" s="237">
        <v>45999</v>
      </c>
      <c r="B5766" s="240">
        <v>4181292358</v>
      </c>
      <c r="C5766" s="151" t="s">
        <v>7767</v>
      </c>
      <c r="D5766" s="245">
        <v>46002</v>
      </c>
      <c r="E5766" s="238"/>
      <c r="F5766" s="236"/>
      <c r="G5766" s="32" t="s">
        <v>343</v>
      </c>
      <c r="H5766" s="238"/>
      <c r="I5766" s="240">
        <v>4181292358</v>
      </c>
      <c r="J5766" s="240" t="s">
        <v>1788</v>
      </c>
      <c r="K5766" s="333" t="s">
        <v>48</v>
      </c>
      <c r="L5766" s="21" t="str">
        <f>VLOOKUP($K5766,TONG_SL!$A:$D,2,0)</f>
        <v>Mọc Nấm Hương 250g</v>
      </c>
      <c r="N5766" s="21" t="str">
        <f t="shared" si="590"/>
        <v>K-C6</v>
      </c>
      <c r="Q5766" s="21" t="str">
        <f>VLOOKUP(K5766,TONG_SL!$A:$D,3,0)</f>
        <v>Túi</v>
      </c>
      <c r="R5766" s="220">
        <v>2</v>
      </c>
      <c r="S5766" s="220"/>
      <c r="T5766" s="220">
        <f>VLOOKUP(VLOOKUP(G5766,Ma_KH!$A:$R,18,0)&amp;K5766,Gia_MB!$A:$F,6,0)</f>
        <v>46000</v>
      </c>
      <c r="U5766" s="254">
        <f t="shared" si="591"/>
        <v>92000</v>
      </c>
      <c r="V5766" s="220"/>
      <c r="W5766" s="222">
        <f t="shared" si="592"/>
        <v>0</v>
      </c>
      <c r="X5766" s="223" t="str">
        <f t="shared" si="593"/>
        <v>8</v>
      </c>
      <c r="Y5766" s="220"/>
      <c r="Z5766" s="254">
        <f t="shared" si="594"/>
        <v>7360</v>
      </c>
      <c r="AA5766" s="5">
        <f>VLOOKUP(G5766,Ma_KH!$A:$R,14,0)</f>
        <v>60</v>
      </c>
    </row>
    <row r="5767" spans="1:27" hidden="1" x14ac:dyDescent="0.25">
      <c r="A5767" s="237">
        <v>45999</v>
      </c>
      <c r="B5767" s="240">
        <v>4181292358</v>
      </c>
      <c r="C5767" s="151" t="s">
        <v>7767</v>
      </c>
      <c r="D5767" s="245">
        <v>46002</v>
      </c>
      <c r="E5767" s="238"/>
      <c r="F5767" s="236"/>
      <c r="G5767" s="32" t="s">
        <v>343</v>
      </c>
      <c r="H5767" s="238"/>
      <c r="I5767" s="240">
        <v>4181292358</v>
      </c>
      <c r="J5767" s="240" t="s">
        <v>1788</v>
      </c>
      <c r="K5767" s="333" t="s">
        <v>34</v>
      </c>
      <c r="L5767" s="21" t="str">
        <f>VLOOKUP($K5767,TONG_SL!$A:$D,2,0)</f>
        <v>Tai heo muối 200g</v>
      </c>
      <c r="N5767" s="21" t="str">
        <f t="shared" si="590"/>
        <v>K-C6</v>
      </c>
      <c r="Q5767" s="21" t="str">
        <f>VLOOKUP(K5767,TONG_SL!$A:$D,3,0)</f>
        <v>Túi</v>
      </c>
      <c r="R5767" s="220">
        <v>5</v>
      </c>
      <c r="S5767" s="220"/>
      <c r="T5767" s="220">
        <f>VLOOKUP(VLOOKUP(G5767,Ma_KH!$A:$R,18,0)&amp;K5767,Gia_MB!$A:$F,6,0)</f>
        <v>55595</v>
      </c>
      <c r="U5767" s="254">
        <f t="shared" si="591"/>
        <v>277975</v>
      </c>
      <c r="V5767" s="220"/>
      <c r="W5767" s="222">
        <f t="shared" si="592"/>
        <v>0</v>
      </c>
      <c r="X5767" s="223" t="str">
        <f t="shared" si="593"/>
        <v>8</v>
      </c>
      <c r="Y5767" s="220"/>
      <c r="Z5767" s="254">
        <f t="shared" si="594"/>
        <v>22238</v>
      </c>
      <c r="AA5767" s="5">
        <f>VLOOKUP(G5767,Ma_KH!$A:$R,14,0)</f>
        <v>60</v>
      </c>
    </row>
    <row r="5768" spans="1:27" hidden="1" x14ac:dyDescent="0.25">
      <c r="A5768" s="237">
        <v>45999</v>
      </c>
      <c r="B5768" s="240">
        <v>4181292358</v>
      </c>
      <c r="C5768" s="151" t="s">
        <v>7767</v>
      </c>
      <c r="D5768" s="245">
        <v>46002</v>
      </c>
      <c r="E5768" s="238"/>
      <c r="F5768" s="236"/>
      <c r="G5768" s="32" t="s">
        <v>343</v>
      </c>
      <c r="H5768" s="238"/>
      <c r="I5768" s="240">
        <v>4181292358</v>
      </c>
      <c r="J5768" s="240" t="s">
        <v>1788</v>
      </c>
      <c r="K5768" s="333" t="s">
        <v>39</v>
      </c>
      <c r="L5768" s="21" t="str">
        <f>VLOOKUP($K5768,TONG_SL!$A:$D,2,0)</f>
        <v>Chả nướng 300g</v>
      </c>
      <c r="N5768" s="21" t="str">
        <f t="shared" si="590"/>
        <v>K-C6</v>
      </c>
      <c r="Q5768" s="21" t="str">
        <f>VLOOKUP(K5768,TONG_SL!$A:$D,3,0)</f>
        <v>Túi</v>
      </c>
      <c r="R5768" s="220">
        <v>3</v>
      </c>
      <c r="S5768" s="220"/>
      <c r="T5768" s="220">
        <f>VLOOKUP(VLOOKUP(G5768,Ma_KH!$A:$R,18,0)&amp;K5768,Gia_MB!$A:$F,6,0)</f>
        <v>70950</v>
      </c>
      <c r="U5768" s="254">
        <f t="shared" si="591"/>
        <v>212850</v>
      </c>
      <c r="V5768" s="220"/>
      <c r="W5768" s="222">
        <f t="shared" si="592"/>
        <v>0</v>
      </c>
      <c r="X5768" s="223" t="str">
        <f t="shared" si="593"/>
        <v>8</v>
      </c>
      <c r="Y5768" s="220"/>
      <c r="Z5768" s="254">
        <f t="shared" si="594"/>
        <v>17028</v>
      </c>
      <c r="AA5768" s="5">
        <f>VLOOKUP(G5768,Ma_KH!$A:$R,14,0)</f>
        <v>60</v>
      </c>
    </row>
    <row r="5769" spans="1:27" hidden="1" x14ac:dyDescent="0.25">
      <c r="A5769" s="237">
        <v>45999</v>
      </c>
      <c r="B5769" s="240">
        <v>4181312370</v>
      </c>
      <c r="C5769" s="151" t="s">
        <v>7767</v>
      </c>
      <c r="D5769" s="245">
        <v>46002</v>
      </c>
      <c r="E5769" s="238"/>
      <c r="F5769" s="236"/>
      <c r="G5769" s="32" t="s">
        <v>457</v>
      </c>
      <c r="H5769" s="238"/>
      <c r="I5769" s="240">
        <v>4181312370</v>
      </c>
      <c r="J5769" s="240" t="s">
        <v>1788</v>
      </c>
      <c r="K5769" s="333" t="s">
        <v>30</v>
      </c>
      <c r="L5769" s="21" t="str">
        <f>VLOOKUP($K5769,TONG_SL!$A:$D,2,0)</f>
        <v>Gà muối 500g</v>
      </c>
      <c r="N5769" s="21" t="str">
        <f t="shared" si="590"/>
        <v>K-C6</v>
      </c>
      <c r="Q5769" s="21" t="str">
        <f>VLOOKUP(K5769,TONG_SL!$A:$D,3,0)</f>
        <v>Túi</v>
      </c>
      <c r="R5769" s="220">
        <v>5</v>
      </c>
      <c r="S5769" s="220"/>
      <c r="T5769" s="220">
        <f>VLOOKUP(VLOOKUP(G5769,Ma_KH!$A:$R,18,0)&amp;K5769,Gia_MB!$A:$F,6,0)</f>
        <v>111058</v>
      </c>
      <c r="U5769" s="254">
        <f t="shared" si="591"/>
        <v>555290</v>
      </c>
      <c r="V5769" s="220"/>
      <c r="W5769" s="222">
        <f t="shared" si="592"/>
        <v>0</v>
      </c>
      <c r="X5769" s="223" t="str">
        <f t="shared" si="593"/>
        <v>8</v>
      </c>
      <c r="Y5769" s="220"/>
      <c r="Z5769" s="254">
        <f t="shared" si="594"/>
        <v>44423.200000000004</v>
      </c>
      <c r="AA5769" s="5">
        <f>VLOOKUP(G5769,Ma_KH!$A:$R,14,0)</f>
        <v>60</v>
      </c>
    </row>
    <row r="5770" spans="1:27" hidden="1" x14ac:dyDescent="0.25">
      <c r="A5770" s="237">
        <v>45999</v>
      </c>
      <c r="B5770" s="240">
        <v>4181060441</v>
      </c>
      <c r="C5770" s="151" t="s">
        <v>7767</v>
      </c>
      <c r="D5770" s="245">
        <v>46002</v>
      </c>
      <c r="E5770" s="238"/>
      <c r="F5770" s="236"/>
      <c r="G5770" s="32" t="s">
        <v>888</v>
      </c>
      <c r="H5770" s="238"/>
      <c r="I5770" s="240">
        <v>4181060441</v>
      </c>
      <c r="J5770" s="240" t="s">
        <v>1788</v>
      </c>
      <c r="K5770" s="333" t="s">
        <v>44</v>
      </c>
      <c r="L5770" s="21" t="str">
        <f>VLOOKUP($K5770,TONG_SL!$A:$D,2,0)</f>
        <v>Giò lụa cây 250g</v>
      </c>
      <c r="N5770" s="21" t="str">
        <f t="shared" si="590"/>
        <v>K-C6</v>
      </c>
      <c r="Q5770" s="21" t="str">
        <f>VLOOKUP(K5770,TONG_SL!$A:$D,3,0)</f>
        <v>Túi</v>
      </c>
      <c r="R5770" s="220">
        <v>3</v>
      </c>
      <c r="S5770" s="220"/>
      <c r="T5770" s="220">
        <f>VLOOKUP(VLOOKUP(G5770,Ma_KH!$A:$R,18,0)&amp;K5770,Gia_MB!$A:$F,6,0)</f>
        <v>49500</v>
      </c>
      <c r="U5770" s="254">
        <f t="shared" si="591"/>
        <v>148500</v>
      </c>
      <c r="V5770" s="220"/>
      <c r="W5770" s="222">
        <f t="shared" si="592"/>
        <v>0</v>
      </c>
      <c r="X5770" s="223" t="str">
        <f t="shared" si="593"/>
        <v>8</v>
      </c>
      <c r="Y5770" s="220"/>
      <c r="Z5770" s="254">
        <f t="shared" si="594"/>
        <v>11880</v>
      </c>
      <c r="AA5770" s="5">
        <f>VLOOKUP(G5770,Ma_KH!$A:$R,14,0)</f>
        <v>60</v>
      </c>
    </row>
    <row r="5771" spans="1:27" hidden="1" x14ac:dyDescent="0.25">
      <c r="A5771" s="237">
        <v>45999</v>
      </c>
      <c r="B5771" s="240">
        <v>4181060441</v>
      </c>
      <c r="C5771" s="151" t="s">
        <v>7767</v>
      </c>
      <c r="D5771" s="245">
        <v>46002</v>
      </c>
      <c r="E5771" s="238"/>
      <c r="F5771" s="236"/>
      <c r="G5771" s="32" t="s">
        <v>888</v>
      </c>
      <c r="H5771" s="238"/>
      <c r="I5771" s="240">
        <v>4181060441</v>
      </c>
      <c r="J5771" s="240" t="s">
        <v>1788</v>
      </c>
      <c r="K5771" s="333" t="s">
        <v>39</v>
      </c>
      <c r="L5771" s="21" t="str">
        <f>VLOOKUP($K5771,TONG_SL!$A:$D,2,0)</f>
        <v>Chả nướng 300g</v>
      </c>
      <c r="N5771" s="21" t="str">
        <f t="shared" si="590"/>
        <v>K-C6</v>
      </c>
      <c r="Q5771" s="21" t="str">
        <f>VLOOKUP(K5771,TONG_SL!$A:$D,3,0)</f>
        <v>Túi</v>
      </c>
      <c r="R5771" s="220">
        <v>5</v>
      </c>
      <c r="S5771" s="220"/>
      <c r="T5771" s="220">
        <f>VLOOKUP(VLOOKUP(G5771,Ma_KH!$A:$R,18,0)&amp;K5771,Gia_MB!$A:$F,6,0)</f>
        <v>70950</v>
      </c>
      <c r="U5771" s="254">
        <f t="shared" si="591"/>
        <v>354750</v>
      </c>
      <c r="V5771" s="220"/>
      <c r="W5771" s="222">
        <f t="shared" si="592"/>
        <v>0</v>
      </c>
      <c r="X5771" s="223" t="str">
        <f t="shared" si="593"/>
        <v>8</v>
      </c>
      <c r="Y5771" s="220"/>
      <c r="Z5771" s="254">
        <f t="shared" si="594"/>
        <v>28380</v>
      </c>
      <c r="AA5771" s="5">
        <f>VLOOKUP(G5771,Ma_KH!$A:$R,14,0)</f>
        <v>60</v>
      </c>
    </row>
    <row r="5772" spans="1:27" hidden="1" x14ac:dyDescent="0.25">
      <c r="A5772" s="237">
        <v>45999</v>
      </c>
      <c r="B5772" s="240">
        <v>4181060441</v>
      </c>
      <c r="C5772" s="151" t="s">
        <v>7767</v>
      </c>
      <c r="D5772" s="245">
        <v>46002</v>
      </c>
      <c r="E5772" s="238"/>
      <c r="F5772" s="236"/>
      <c r="G5772" s="32" t="s">
        <v>888</v>
      </c>
      <c r="H5772" s="238"/>
      <c r="I5772" s="240">
        <v>4181060441</v>
      </c>
      <c r="J5772" s="240" t="s">
        <v>1788</v>
      </c>
      <c r="K5772" s="333" t="s">
        <v>48</v>
      </c>
      <c r="L5772" s="21" t="str">
        <f>VLOOKUP($K5772,TONG_SL!$A:$D,2,0)</f>
        <v>Mọc Nấm Hương 250g</v>
      </c>
      <c r="N5772" s="21" t="str">
        <f t="shared" si="590"/>
        <v>K-C6</v>
      </c>
      <c r="Q5772" s="21" t="str">
        <f>VLOOKUP(K5772,TONG_SL!$A:$D,3,0)</f>
        <v>Túi</v>
      </c>
      <c r="R5772" s="220">
        <v>3</v>
      </c>
      <c r="S5772" s="220"/>
      <c r="T5772" s="220">
        <f>VLOOKUP(VLOOKUP(G5772,Ma_KH!$A:$R,18,0)&amp;K5772,Gia_MB!$A:$F,6,0)</f>
        <v>46000</v>
      </c>
      <c r="U5772" s="254">
        <f t="shared" si="591"/>
        <v>138000</v>
      </c>
      <c r="V5772" s="220"/>
      <c r="W5772" s="222">
        <f t="shared" si="592"/>
        <v>0</v>
      </c>
      <c r="X5772" s="223" t="str">
        <f t="shared" si="593"/>
        <v>8</v>
      </c>
      <c r="Y5772" s="220"/>
      <c r="Z5772" s="254">
        <f t="shared" si="594"/>
        <v>11040</v>
      </c>
      <c r="AA5772" s="5">
        <f>VLOOKUP(G5772,Ma_KH!$A:$R,14,0)</f>
        <v>60</v>
      </c>
    </row>
    <row r="5773" spans="1:27" hidden="1" x14ac:dyDescent="0.25">
      <c r="A5773" s="237">
        <v>45999</v>
      </c>
      <c r="B5773" s="240">
        <v>4181060441</v>
      </c>
      <c r="C5773" s="151" t="s">
        <v>7767</v>
      </c>
      <c r="D5773" s="245">
        <v>46002</v>
      </c>
      <c r="E5773" s="238"/>
      <c r="F5773" s="236"/>
      <c r="G5773" s="32" t="s">
        <v>888</v>
      </c>
      <c r="H5773" s="238"/>
      <c r="I5773" s="240">
        <v>4181060441</v>
      </c>
      <c r="J5773" s="240" t="s">
        <v>1788</v>
      </c>
      <c r="K5773" s="333" t="s">
        <v>30</v>
      </c>
      <c r="L5773" s="21" t="str">
        <f>VLOOKUP($K5773,TONG_SL!$A:$D,2,0)</f>
        <v>Gà muối 500g</v>
      </c>
      <c r="N5773" s="21" t="str">
        <f t="shared" si="590"/>
        <v>K-C6</v>
      </c>
      <c r="Q5773" s="21" t="str">
        <f>VLOOKUP(K5773,TONG_SL!$A:$D,3,0)</f>
        <v>Túi</v>
      </c>
      <c r="R5773" s="220">
        <v>3</v>
      </c>
      <c r="S5773" s="220"/>
      <c r="T5773" s="220">
        <f>VLOOKUP(VLOOKUP(G5773,Ma_KH!$A:$R,18,0)&amp;K5773,Gia_MB!$A:$F,6,0)</f>
        <v>111058</v>
      </c>
      <c r="U5773" s="254">
        <f t="shared" si="591"/>
        <v>333174</v>
      </c>
      <c r="V5773" s="220"/>
      <c r="W5773" s="222">
        <f t="shared" si="592"/>
        <v>0</v>
      </c>
      <c r="X5773" s="223" t="str">
        <f t="shared" si="593"/>
        <v>8</v>
      </c>
      <c r="Y5773" s="220"/>
      <c r="Z5773" s="254">
        <f t="shared" si="594"/>
        <v>26653.920000000002</v>
      </c>
      <c r="AA5773" s="5">
        <f>VLOOKUP(G5773,Ma_KH!$A:$R,14,0)</f>
        <v>60</v>
      </c>
    </row>
    <row r="5774" spans="1:27" hidden="1" x14ac:dyDescent="0.25">
      <c r="A5774" s="237">
        <v>45999</v>
      </c>
      <c r="B5774" s="240">
        <v>4181087851</v>
      </c>
      <c r="C5774" s="151" t="s">
        <v>7767</v>
      </c>
      <c r="D5774" s="245">
        <v>46002</v>
      </c>
      <c r="E5774" s="238"/>
      <c r="F5774" s="236"/>
      <c r="G5774" s="32" t="s">
        <v>909</v>
      </c>
      <c r="H5774" s="238"/>
      <c r="I5774" s="240">
        <v>4181087851</v>
      </c>
      <c r="J5774" s="240" t="s">
        <v>1788</v>
      </c>
      <c r="K5774" s="333" t="s">
        <v>52</v>
      </c>
      <c r="L5774" s="21" t="str">
        <f>VLOOKUP($K5774,TONG_SL!$A:$D,2,0)</f>
        <v>Gà xì dầu 500g</v>
      </c>
      <c r="N5774" s="21" t="str">
        <f t="shared" si="590"/>
        <v>K-C6</v>
      </c>
      <c r="Q5774" s="21" t="str">
        <f>VLOOKUP(K5774,TONG_SL!$A:$D,3,0)</f>
        <v>Túi</v>
      </c>
      <c r="R5774" s="220">
        <v>3</v>
      </c>
      <c r="S5774" s="220"/>
      <c r="T5774" s="220">
        <f>VLOOKUP(VLOOKUP(G5774,Ma_KH!$A:$R,18,0)&amp;K5774,Gia_MB!$A:$F,6,0)</f>
        <v>111606</v>
      </c>
      <c r="U5774" s="254">
        <f t="shared" si="591"/>
        <v>334818</v>
      </c>
      <c r="V5774" s="220"/>
      <c r="W5774" s="222">
        <f t="shared" si="592"/>
        <v>0</v>
      </c>
      <c r="X5774" s="223" t="str">
        <f t="shared" si="593"/>
        <v>8</v>
      </c>
      <c r="Y5774" s="220"/>
      <c r="Z5774" s="254">
        <f t="shared" si="594"/>
        <v>26785.440000000002</v>
      </c>
      <c r="AA5774" s="5">
        <f>VLOOKUP(G5774,Ma_KH!$A:$R,14,0)</f>
        <v>60</v>
      </c>
    </row>
    <row r="5775" spans="1:27" hidden="1" x14ac:dyDescent="0.25">
      <c r="A5775" s="237">
        <v>45999</v>
      </c>
      <c r="B5775" s="240">
        <v>4181087851</v>
      </c>
      <c r="C5775" s="151" t="s">
        <v>7767</v>
      </c>
      <c r="D5775" s="245">
        <v>46002</v>
      </c>
      <c r="E5775" s="238"/>
      <c r="F5775" s="236"/>
      <c r="G5775" s="32" t="s">
        <v>909</v>
      </c>
      <c r="H5775" s="238"/>
      <c r="I5775" s="240">
        <v>4181087851</v>
      </c>
      <c r="J5775" s="240" t="s">
        <v>1788</v>
      </c>
      <c r="K5775" s="333" t="s">
        <v>32</v>
      </c>
      <c r="L5775" s="21" t="str">
        <f>VLOOKUP($K5775,TONG_SL!$A:$D,2,0)</f>
        <v>Giò Tai Lưỡi Xào 250g</v>
      </c>
      <c r="N5775" s="21" t="str">
        <f t="shared" si="590"/>
        <v>K-C6</v>
      </c>
      <c r="Q5775" s="21" t="str">
        <f>VLOOKUP(K5775,TONG_SL!$A:$D,3,0)</f>
        <v>Túi</v>
      </c>
      <c r="R5775" s="220">
        <v>5</v>
      </c>
      <c r="S5775" s="220"/>
      <c r="T5775" s="220">
        <f>VLOOKUP(VLOOKUP(G5775,Ma_KH!$A:$R,18,0)&amp;K5775,Gia_MB!$A:$F,6,0)</f>
        <v>50182</v>
      </c>
      <c r="U5775" s="254">
        <f t="shared" si="591"/>
        <v>250910</v>
      </c>
      <c r="V5775" s="220"/>
      <c r="W5775" s="222">
        <f t="shared" si="592"/>
        <v>0</v>
      </c>
      <c r="X5775" s="223" t="str">
        <f t="shared" si="593"/>
        <v>8</v>
      </c>
      <c r="Y5775" s="220"/>
      <c r="Z5775" s="254">
        <f t="shared" si="594"/>
        <v>20072.8</v>
      </c>
      <c r="AA5775" s="5">
        <f>VLOOKUP(G5775,Ma_KH!$A:$R,14,0)</f>
        <v>60</v>
      </c>
    </row>
    <row r="5776" spans="1:27" hidden="1" x14ac:dyDescent="0.25">
      <c r="A5776" s="237">
        <v>45999</v>
      </c>
      <c r="B5776" s="240">
        <v>4181087851</v>
      </c>
      <c r="C5776" s="151" t="s">
        <v>7767</v>
      </c>
      <c r="D5776" s="245">
        <v>46002</v>
      </c>
      <c r="E5776" s="238"/>
      <c r="F5776" s="236"/>
      <c r="G5776" s="32" t="s">
        <v>909</v>
      </c>
      <c r="H5776" s="238"/>
      <c r="I5776" s="240">
        <v>4181087851</v>
      </c>
      <c r="J5776" s="240" t="s">
        <v>1788</v>
      </c>
      <c r="K5776" s="333" t="s">
        <v>27</v>
      </c>
      <c r="L5776" s="21" t="str">
        <f>VLOOKUP($K5776,TONG_SL!$A:$D,2,0)</f>
        <v>Chân giò heo muối 300g</v>
      </c>
      <c r="N5776" s="21" t="str">
        <f t="shared" si="590"/>
        <v>K-C6</v>
      </c>
      <c r="Q5776" s="21" t="str">
        <f>VLOOKUP(K5776,TONG_SL!$A:$D,3,0)</f>
        <v>Túi</v>
      </c>
      <c r="R5776" s="220">
        <v>5</v>
      </c>
      <c r="S5776" s="220"/>
      <c r="T5776" s="220">
        <f>VLOOKUP(VLOOKUP(G5776,Ma_KH!$A:$R,18,0)&amp;K5776,Gia_MB!$A:$F,6,0)</f>
        <v>73431</v>
      </c>
      <c r="U5776" s="254">
        <f t="shared" si="591"/>
        <v>367155</v>
      </c>
      <c r="V5776" s="220"/>
      <c r="W5776" s="222">
        <f t="shared" si="592"/>
        <v>0</v>
      </c>
      <c r="X5776" s="223" t="str">
        <f t="shared" si="593"/>
        <v>8</v>
      </c>
      <c r="Y5776" s="220"/>
      <c r="Z5776" s="254">
        <f t="shared" si="594"/>
        <v>29372.400000000001</v>
      </c>
      <c r="AA5776" s="5">
        <f>VLOOKUP(G5776,Ma_KH!$A:$R,14,0)</f>
        <v>60</v>
      </c>
    </row>
    <row r="5777" spans="1:27" hidden="1" x14ac:dyDescent="0.25">
      <c r="A5777" s="237">
        <v>45992</v>
      </c>
      <c r="B5777" s="240">
        <v>4180708443</v>
      </c>
      <c r="C5777" s="151" t="s">
        <v>7767</v>
      </c>
      <c r="D5777" s="245">
        <v>46002</v>
      </c>
      <c r="E5777" s="238"/>
      <c r="F5777" s="236"/>
      <c r="G5777" s="32" t="s">
        <v>909</v>
      </c>
      <c r="H5777" s="238"/>
      <c r="I5777" s="240">
        <v>4180708443</v>
      </c>
      <c r="J5777" s="240" t="s">
        <v>1788</v>
      </c>
      <c r="K5777" s="333" t="s">
        <v>52</v>
      </c>
      <c r="L5777" s="21" t="str">
        <f>VLOOKUP($K5777,TONG_SL!$A:$D,2,0)</f>
        <v>Gà xì dầu 500g</v>
      </c>
      <c r="N5777" s="21" t="str">
        <f t="shared" si="590"/>
        <v>K-C6</v>
      </c>
      <c r="Q5777" s="21" t="str">
        <f>VLOOKUP(K5777,TONG_SL!$A:$D,3,0)</f>
        <v>Túi</v>
      </c>
      <c r="R5777" s="220">
        <v>3</v>
      </c>
      <c r="S5777" s="220"/>
      <c r="T5777" s="220">
        <f>VLOOKUP(VLOOKUP(G5777,Ma_KH!$A:$R,18,0)&amp;K5777,Gia_MB!$A:$F,6,0)</f>
        <v>111606</v>
      </c>
      <c r="U5777" s="254">
        <f t="shared" si="591"/>
        <v>334818</v>
      </c>
      <c r="V5777" s="220"/>
      <c r="W5777" s="222">
        <f t="shared" si="592"/>
        <v>0</v>
      </c>
      <c r="X5777" s="223" t="str">
        <f t="shared" si="593"/>
        <v>8</v>
      </c>
      <c r="Y5777" s="220"/>
      <c r="Z5777" s="254">
        <f t="shared" si="594"/>
        <v>26785.440000000002</v>
      </c>
      <c r="AA5777" s="5">
        <f>VLOOKUP(G5777,Ma_KH!$A:$R,14,0)</f>
        <v>60</v>
      </c>
    </row>
    <row r="5778" spans="1:27" hidden="1" x14ac:dyDescent="0.25">
      <c r="A5778" s="237">
        <v>45992</v>
      </c>
      <c r="B5778" s="240">
        <v>4180708443</v>
      </c>
      <c r="C5778" s="151" t="s">
        <v>7767</v>
      </c>
      <c r="D5778" s="245">
        <v>46002</v>
      </c>
      <c r="E5778" s="238"/>
      <c r="F5778" s="236"/>
      <c r="G5778" s="32" t="s">
        <v>909</v>
      </c>
      <c r="H5778" s="238"/>
      <c r="I5778" s="240">
        <v>4180708443</v>
      </c>
      <c r="J5778" s="240" t="s">
        <v>1788</v>
      </c>
      <c r="K5778" s="333" t="s">
        <v>32</v>
      </c>
      <c r="L5778" s="21" t="str">
        <f>VLOOKUP($K5778,TONG_SL!$A:$D,2,0)</f>
        <v>Giò Tai Lưỡi Xào 250g</v>
      </c>
      <c r="N5778" s="21" t="str">
        <f t="shared" si="590"/>
        <v>K-C6</v>
      </c>
      <c r="Q5778" s="21" t="str">
        <f>VLOOKUP(K5778,TONG_SL!$A:$D,3,0)</f>
        <v>Túi</v>
      </c>
      <c r="R5778" s="220">
        <v>3</v>
      </c>
      <c r="S5778" s="220"/>
      <c r="T5778" s="220">
        <f>VLOOKUP(VLOOKUP(G5778,Ma_KH!$A:$R,18,0)&amp;K5778,Gia_MB!$A:$F,6,0)</f>
        <v>50182</v>
      </c>
      <c r="U5778" s="254">
        <f t="shared" si="591"/>
        <v>150546</v>
      </c>
      <c r="V5778" s="220"/>
      <c r="W5778" s="222">
        <f t="shared" si="592"/>
        <v>0</v>
      </c>
      <c r="X5778" s="223" t="str">
        <f t="shared" si="593"/>
        <v>8</v>
      </c>
      <c r="Y5778" s="220"/>
      <c r="Z5778" s="254">
        <f t="shared" si="594"/>
        <v>12043.68</v>
      </c>
      <c r="AA5778" s="5">
        <f>VLOOKUP(G5778,Ma_KH!$A:$R,14,0)</f>
        <v>60</v>
      </c>
    </row>
    <row r="5779" spans="1:27" hidden="1" x14ac:dyDescent="0.25">
      <c r="A5779" s="237">
        <v>45992</v>
      </c>
      <c r="B5779" s="240">
        <v>4180708443</v>
      </c>
      <c r="C5779" s="151" t="s">
        <v>7767</v>
      </c>
      <c r="D5779" s="245">
        <v>46002</v>
      </c>
      <c r="E5779" s="238"/>
      <c r="F5779" s="236"/>
      <c r="G5779" s="32" t="s">
        <v>909</v>
      </c>
      <c r="H5779" s="238"/>
      <c r="I5779" s="240">
        <v>4180708443</v>
      </c>
      <c r="J5779" s="240" t="s">
        <v>1788</v>
      </c>
      <c r="K5779" s="333" t="s">
        <v>27</v>
      </c>
      <c r="L5779" s="21" t="str">
        <f>VLOOKUP($K5779,TONG_SL!$A:$D,2,0)</f>
        <v>Chân giò heo muối 300g</v>
      </c>
      <c r="N5779" s="21" t="str">
        <f t="shared" si="590"/>
        <v>K-C6</v>
      </c>
      <c r="Q5779" s="21" t="str">
        <f>VLOOKUP(K5779,TONG_SL!$A:$D,3,0)</f>
        <v>Túi</v>
      </c>
      <c r="R5779" s="220">
        <v>5</v>
      </c>
      <c r="S5779" s="220"/>
      <c r="T5779" s="220">
        <f>VLOOKUP(VLOOKUP(G5779,Ma_KH!$A:$R,18,0)&amp;K5779,Gia_MB!$A:$F,6,0)</f>
        <v>73431</v>
      </c>
      <c r="U5779" s="254">
        <f t="shared" si="591"/>
        <v>367155</v>
      </c>
      <c r="V5779" s="220"/>
      <c r="W5779" s="222">
        <f t="shared" si="592"/>
        <v>0</v>
      </c>
      <c r="X5779" s="223" t="str">
        <f t="shared" si="593"/>
        <v>8</v>
      </c>
      <c r="Y5779" s="220"/>
      <c r="Z5779" s="254">
        <f t="shared" si="594"/>
        <v>29372.400000000001</v>
      </c>
      <c r="AA5779" s="5">
        <f>VLOOKUP(G5779,Ma_KH!$A:$R,14,0)</f>
        <v>60</v>
      </c>
    </row>
    <row r="5780" spans="1:27" hidden="1" x14ac:dyDescent="0.25">
      <c r="A5780" s="237">
        <v>45996</v>
      </c>
      <c r="B5780" s="240">
        <v>4180907576</v>
      </c>
      <c r="C5780" s="151" t="s">
        <v>7767</v>
      </c>
      <c r="D5780" s="245">
        <v>46002</v>
      </c>
      <c r="E5780" s="238"/>
      <c r="F5780" s="236"/>
      <c r="G5780" s="32" t="s">
        <v>374</v>
      </c>
      <c r="H5780" s="238"/>
      <c r="I5780" s="240">
        <v>4180907576</v>
      </c>
      <c r="J5780" s="240" t="s">
        <v>1788</v>
      </c>
      <c r="K5780" s="333" t="s">
        <v>37</v>
      </c>
      <c r="L5780" s="21" t="str">
        <f>VLOOKUP($K5780,TONG_SL!$A:$D,2,0)</f>
        <v>Chả cốm 300g</v>
      </c>
      <c r="N5780" s="21" t="str">
        <f t="shared" si="590"/>
        <v>K-C6</v>
      </c>
      <c r="Q5780" s="21" t="str">
        <f>VLOOKUP(K5780,TONG_SL!$A:$D,3,0)</f>
        <v>Túi</v>
      </c>
      <c r="R5780" s="220">
        <v>3</v>
      </c>
      <c r="S5780" s="220"/>
      <c r="T5780" s="220">
        <f>VLOOKUP(VLOOKUP(G5780,Ma_KH!$A:$R,18,0)&amp;K5780,Gia_MB!$A:$F,6,0)</f>
        <v>74250</v>
      </c>
      <c r="U5780" s="254">
        <f t="shared" si="591"/>
        <v>222750</v>
      </c>
      <c r="V5780" s="220"/>
      <c r="W5780" s="222">
        <f t="shared" si="592"/>
        <v>0</v>
      </c>
      <c r="X5780" s="223" t="str">
        <f t="shared" si="593"/>
        <v>8</v>
      </c>
      <c r="Y5780" s="220"/>
      <c r="Z5780" s="254">
        <f t="shared" si="594"/>
        <v>17820</v>
      </c>
      <c r="AA5780" s="5">
        <f>VLOOKUP(G5780,Ma_KH!$A:$R,14,0)</f>
        <v>60</v>
      </c>
    </row>
    <row r="5781" spans="1:27" hidden="1" x14ac:dyDescent="0.25">
      <c r="A5781" s="237">
        <v>45996</v>
      </c>
      <c r="B5781" s="240">
        <v>4180907576</v>
      </c>
      <c r="C5781" s="151" t="s">
        <v>7767</v>
      </c>
      <c r="D5781" s="245">
        <v>46002</v>
      </c>
      <c r="E5781" s="238"/>
      <c r="F5781" s="236"/>
      <c r="G5781" s="32" t="s">
        <v>374</v>
      </c>
      <c r="H5781" s="238"/>
      <c r="I5781" s="240">
        <v>4180907576</v>
      </c>
      <c r="J5781" s="240" t="s">
        <v>1788</v>
      </c>
      <c r="K5781" s="333" t="s">
        <v>48</v>
      </c>
      <c r="L5781" s="21" t="str">
        <f>VLOOKUP($K5781,TONG_SL!$A:$D,2,0)</f>
        <v>Mọc Nấm Hương 250g</v>
      </c>
      <c r="N5781" s="21" t="str">
        <f t="shared" si="590"/>
        <v>K-C6</v>
      </c>
      <c r="Q5781" s="21" t="str">
        <f>VLOOKUP(K5781,TONG_SL!$A:$D,3,0)</f>
        <v>Túi</v>
      </c>
      <c r="R5781" s="220">
        <v>3</v>
      </c>
      <c r="S5781" s="220"/>
      <c r="T5781" s="220">
        <f>VLOOKUP(VLOOKUP(G5781,Ma_KH!$A:$R,18,0)&amp;K5781,Gia_MB!$A:$F,6,0)</f>
        <v>46000</v>
      </c>
      <c r="U5781" s="254">
        <f t="shared" si="591"/>
        <v>138000</v>
      </c>
      <c r="V5781" s="220"/>
      <c r="W5781" s="222">
        <f t="shared" si="592"/>
        <v>0</v>
      </c>
      <c r="X5781" s="223" t="str">
        <f t="shared" si="593"/>
        <v>8</v>
      </c>
      <c r="Y5781" s="220"/>
      <c r="Z5781" s="254">
        <f t="shared" si="594"/>
        <v>11040</v>
      </c>
      <c r="AA5781" s="5">
        <f>VLOOKUP(G5781,Ma_KH!$A:$R,14,0)</f>
        <v>60</v>
      </c>
    </row>
    <row r="5782" spans="1:27" hidden="1" x14ac:dyDescent="0.25">
      <c r="A5782" s="237">
        <v>45996</v>
      </c>
      <c r="B5782" s="240">
        <v>4180907576</v>
      </c>
      <c r="C5782" s="151" t="s">
        <v>7767</v>
      </c>
      <c r="D5782" s="245">
        <v>46002</v>
      </c>
      <c r="E5782" s="238"/>
      <c r="F5782" s="236"/>
      <c r="G5782" s="32" t="s">
        <v>374</v>
      </c>
      <c r="H5782" s="238"/>
      <c r="I5782" s="240">
        <v>4180907576</v>
      </c>
      <c r="J5782" s="240" t="s">
        <v>1788</v>
      </c>
      <c r="K5782" s="333" t="s">
        <v>34</v>
      </c>
      <c r="L5782" s="21" t="str">
        <f>VLOOKUP($K5782,TONG_SL!$A:$D,2,0)</f>
        <v>Tai heo muối 200g</v>
      </c>
      <c r="N5782" s="21" t="str">
        <f t="shared" si="590"/>
        <v>K-C6</v>
      </c>
      <c r="Q5782" s="21" t="str">
        <f>VLOOKUP(K5782,TONG_SL!$A:$D,3,0)</f>
        <v>Túi</v>
      </c>
      <c r="R5782" s="220">
        <v>4</v>
      </c>
      <c r="S5782" s="220"/>
      <c r="T5782" s="220">
        <f>VLOOKUP(VLOOKUP(G5782,Ma_KH!$A:$R,18,0)&amp;K5782,Gia_MB!$A:$F,6,0)</f>
        <v>55595</v>
      </c>
      <c r="U5782" s="254">
        <f t="shared" si="591"/>
        <v>222380</v>
      </c>
      <c r="V5782" s="220"/>
      <c r="W5782" s="222">
        <f t="shared" si="592"/>
        <v>0</v>
      </c>
      <c r="X5782" s="223" t="str">
        <f t="shared" si="593"/>
        <v>8</v>
      </c>
      <c r="Y5782" s="220"/>
      <c r="Z5782" s="254">
        <f t="shared" si="594"/>
        <v>17790.400000000001</v>
      </c>
      <c r="AA5782" s="5">
        <f>VLOOKUP(G5782,Ma_KH!$A:$R,14,0)</f>
        <v>60</v>
      </c>
    </row>
    <row r="5783" spans="1:27" hidden="1" x14ac:dyDescent="0.25">
      <c r="A5783" s="237">
        <v>45996</v>
      </c>
      <c r="B5783" s="240">
        <v>4180907704</v>
      </c>
      <c r="C5783" s="151" t="s">
        <v>7767</v>
      </c>
      <c r="D5783" s="245">
        <v>46002</v>
      </c>
      <c r="E5783" s="238"/>
      <c r="F5783" s="236"/>
      <c r="G5783" s="32" t="s">
        <v>531</v>
      </c>
      <c r="H5783" s="238"/>
      <c r="I5783" s="240">
        <v>4180907704</v>
      </c>
      <c r="J5783" s="240" t="s">
        <v>1788</v>
      </c>
      <c r="K5783" s="333" t="s">
        <v>32</v>
      </c>
      <c r="L5783" s="21" t="str">
        <f>VLOOKUP($K5783,TONG_SL!$A:$D,2,0)</f>
        <v>Giò Tai Lưỡi Xào 250g</v>
      </c>
      <c r="N5783" s="21" t="str">
        <f t="shared" si="590"/>
        <v>K-C6</v>
      </c>
      <c r="Q5783" s="21" t="str">
        <f>VLOOKUP(K5783,TONG_SL!$A:$D,3,0)</f>
        <v>Túi</v>
      </c>
      <c r="R5783" s="220">
        <v>6</v>
      </c>
      <c r="S5783" s="220"/>
      <c r="T5783" s="220">
        <f>VLOOKUP(VLOOKUP(G5783,Ma_KH!$A:$R,18,0)&amp;K5783,Gia_MB!$A:$F,6,0)</f>
        <v>50182</v>
      </c>
      <c r="U5783" s="254">
        <f t="shared" si="591"/>
        <v>301092</v>
      </c>
      <c r="V5783" s="220"/>
      <c r="W5783" s="222">
        <f t="shared" si="592"/>
        <v>0</v>
      </c>
      <c r="X5783" s="223" t="str">
        <f t="shared" si="593"/>
        <v>8</v>
      </c>
      <c r="Y5783" s="220"/>
      <c r="Z5783" s="254">
        <f t="shared" si="594"/>
        <v>24087.360000000001</v>
      </c>
      <c r="AA5783" s="5">
        <f>VLOOKUP(G5783,Ma_KH!$A:$R,14,0)</f>
        <v>60</v>
      </c>
    </row>
    <row r="5784" spans="1:27" hidden="1" x14ac:dyDescent="0.25">
      <c r="A5784" s="237">
        <v>45996</v>
      </c>
      <c r="B5784" s="240">
        <v>4180907704</v>
      </c>
      <c r="C5784" s="151" t="s">
        <v>7767</v>
      </c>
      <c r="D5784" s="245">
        <v>46002</v>
      </c>
      <c r="E5784" s="238"/>
      <c r="F5784" s="236"/>
      <c r="G5784" s="32" t="s">
        <v>531</v>
      </c>
      <c r="H5784" s="238"/>
      <c r="I5784" s="240">
        <v>4180907704</v>
      </c>
      <c r="J5784" s="240" t="s">
        <v>1788</v>
      </c>
      <c r="K5784" s="333" t="s">
        <v>27</v>
      </c>
      <c r="L5784" s="21" t="str">
        <f>VLOOKUP($K5784,TONG_SL!$A:$D,2,0)</f>
        <v>Chân giò heo muối 300g</v>
      </c>
      <c r="N5784" s="21" t="str">
        <f t="shared" si="590"/>
        <v>K-C6</v>
      </c>
      <c r="Q5784" s="21" t="str">
        <f>VLOOKUP(K5784,TONG_SL!$A:$D,3,0)</f>
        <v>Túi</v>
      </c>
      <c r="R5784" s="220">
        <v>6</v>
      </c>
      <c r="S5784" s="220"/>
      <c r="T5784" s="220">
        <f>VLOOKUP(VLOOKUP(G5784,Ma_KH!$A:$R,18,0)&amp;K5784,Gia_MB!$A:$F,6,0)</f>
        <v>73431</v>
      </c>
      <c r="U5784" s="254">
        <f t="shared" si="591"/>
        <v>440586</v>
      </c>
      <c r="V5784" s="220"/>
      <c r="W5784" s="222">
        <f t="shared" si="592"/>
        <v>0</v>
      </c>
      <c r="X5784" s="223" t="str">
        <f t="shared" si="593"/>
        <v>8</v>
      </c>
      <c r="Y5784" s="220"/>
      <c r="Z5784" s="254">
        <f t="shared" si="594"/>
        <v>35246.879999999997</v>
      </c>
      <c r="AA5784" s="5">
        <f>VLOOKUP(G5784,Ma_KH!$A:$R,14,0)</f>
        <v>60</v>
      </c>
    </row>
    <row r="5785" spans="1:27" hidden="1" x14ac:dyDescent="0.25">
      <c r="A5785" s="237">
        <v>45996</v>
      </c>
      <c r="B5785" s="240">
        <v>4180907704</v>
      </c>
      <c r="C5785" s="151" t="s">
        <v>7767</v>
      </c>
      <c r="D5785" s="245">
        <v>46002</v>
      </c>
      <c r="E5785" s="238"/>
      <c r="F5785" s="236"/>
      <c r="G5785" s="32" t="s">
        <v>531</v>
      </c>
      <c r="H5785" s="238"/>
      <c r="I5785" s="240">
        <v>4180907704</v>
      </c>
      <c r="J5785" s="240" t="s">
        <v>1788</v>
      </c>
      <c r="K5785" s="333" t="s">
        <v>48</v>
      </c>
      <c r="L5785" s="21" t="str">
        <f>VLOOKUP($K5785,TONG_SL!$A:$D,2,0)</f>
        <v>Mọc Nấm Hương 250g</v>
      </c>
      <c r="N5785" s="21" t="str">
        <f t="shared" si="590"/>
        <v>K-C6</v>
      </c>
      <c r="Q5785" s="21" t="str">
        <f>VLOOKUP(K5785,TONG_SL!$A:$D,3,0)</f>
        <v>Túi</v>
      </c>
      <c r="R5785" s="220">
        <v>6</v>
      </c>
      <c r="S5785" s="220"/>
      <c r="T5785" s="220">
        <f>VLOOKUP(VLOOKUP(G5785,Ma_KH!$A:$R,18,0)&amp;K5785,Gia_MB!$A:$F,6,0)</f>
        <v>46000</v>
      </c>
      <c r="U5785" s="254">
        <f t="shared" si="591"/>
        <v>276000</v>
      </c>
      <c r="V5785" s="220"/>
      <c r="W5785" s="222">
        <f t="shared" si="592"/>
        <v>0</v>
      </c>
      <c r="X5785" s="223" t="str">
        <f t="shared" si="593"/>
        <v>8</v>
      </c>
      <c r="Y5785" s="220"/>
      <c r="Z5785" s="254">
        <f t="shared" si="594"/>
        <v>22080</v>
      </c>
      <c r="AA5785" s="5">
        <f>VLOOKUP(G5785,Ma_KH!$A:$R,14,0)</f>
        <v>60</v>
      </c>
    </row>
    <row r="5786" spans="1:27" hidden="1" x14ac:dyDescent="0.25">
      <c r="A5786" s="237">
        <v>45996</v>
      </c>
      <c r="B5786" s="240">
        <v>4180907704</v>
      </c>
      <c r="C5786" s="151" t="s">
        <v>7767</v>
      </c>
      <c r="D5786" s="245">
        <v>46002</v>
      </c>
      <c r="E5786" s="238"/>
      <c r="F5786" s="236"/>
      <c r="G5786" s="32" t="s">
        <v>531</v>
      </c>
      <c r="H5786" s="238"/>
      <c r="I5786" s="240">
        <v>4180907704</v>
      </c>
      <c r="J5786" s="240" t="s">
        <v>1788</v>
      </c>
      <c r="K5786" s="333" t="s">
        <v>37</v>
      </c>
      <c r="L5786" s="21" t="str">
        <f>VLOOKUP($K5786,TONG_SL!$A:$D,2,0)</f>
        <v>Chả cốm 300g</v>
      </c>
      <c r="N5786" s="21" t="str">
        <f t="shared" si="590"/>
        <v>K-C6</v>
      </c>
      <c r="Q5786" s="21" t="str">
        <f>VLOOKUP(K5786,TONG_SL!$A:$D,3,0)</f>
        <v>Túi</v>
      </c>
      <c r="R5786" s="220">
        <v>6</v>
      </c>
      <c r="S5786" s="220"/>
      <c r="T5786" s="220">
        <f>VLOOKUP(VLOOKUP(G5786,Ma_KH!$A:$R,18,0)&amp;K5786,Gia_MB!$A:$F,6,0)</f>
        <v>74250</v>
      </c>
      <c r="U5786" s="254">
        <f t="shared" si="591"/>
        <v>445500</v>
      </c>
      <c r="V5786" s="220"/>
      <c r="W5786" s="222">
        <f t="shared" si="592"/>
        <v>0</v>
      </c>
      <c r="X5786" s="223" t="str">
        <f t="shared" si="593"/>
        <v>8</v>
      </c>
      <c r="Y5786" s="220"/>
      <c r="Z5786" s="254">
        <f t="shared" si="594"/>
        <v>35640</v>
      </c>
      <c r="AA5786" s="5">
        <f>VLOOKUP(G5786,Ma_KH!$A:$R,14,0)</f>
        <v>60</v>
      </c>
    </row>
    <row r="5787" spans="1:27" hidden="1" x14ac:dyDescent="0.25">
      <c r="A5787" s="237">
        <v>45996</v>
      </c>
      <c r="B5787" s="240">
        <v>4180907704</v>
      </c>
      <c r="C5787" s="151" t="s">
        <v>7767</v>
      </c>
      <c r="D5787" s="245">
        <v>46002</v>
      </c>
      <c r="E5787" s="238"/>
      <c r="F5787" s="236"/>
      <c r="G5787" s="32" t="s">
        <v>531</v>
      </c>
      <c r="H5787" s="238"/>
      <c r="I5787" s="240">
        <v>4180907704</v>
      </c>
      <c r="J5787" s="240" t="s">
        <v>1788</v>
      </c>
      <c r="K5787" s="333" t="s">
        <v>30</v>
      </c>
      <c r="L5787" s="21" t="str">
        <f>VLOOKUP($K5787,TONG_SL!$A:$D,2,0)</f>
        <v>Gà muối 500g</v>
      </c>
      <c r="N5787" s="21" t="str">
        <f t="shared" si="590"/>
        <v>K-C6</v>
      </c>
      <c r="Q5787" s="21" t="str">
        <f>VLOOKUP(K5787,TONG_SL!$A:$D,3,0)</f>
        <v>Túi</v>
      </c>
      <c r="R5787" s="220">
        <v>3</v>
      </c>
      <c r="S5787" s="220"/>
      <c r="T5787" s="220">
        <f>VLOOKUP(VLOOKUP(G5787,Ma_KH!$A:$R,18,0)&amp;K5787,Gia_MB!$A:$F,6,0)</f>
        <v>111058</v>
      </c>
      <c r="U5787" s="254">
        <f t="shared" si="591"/>
        <v>333174</v>
      </c>
      <c r="V5787" s="220"/>
      <c r="W5787" s="222">
        <f t="shared" si="592"/>
        <v>0</v>
      </c>
      <c r="X5787" s="223" t="str">
        <f t="shared" si="593"/>
        <v>8</v>
      </c>
      <c r="Y5787" s="220"/>
      <c r="Z5787" s="254">
        <f t="shared" si="594"/>
        <v>26653.920000000002</v>
      </c>
      <c r="AA5787" s="5">
        <f>VLOOKUP(G5787,Ma_KH!$A:$R,14,0)</f>
        <v>60</v>
      </c>
    </row>
    <row r="5788" spans="1:27" hidden="1" x14ac:dyDescent="0.25">
      <c r="A5788" s="237">
        <v>45996</v>
      </c>
      <c r="B5788" s="240">
        <v>4180907788</v>
      </c>
      <c r="C5788" s="151" t="s">
        <v>7767</v>
      </c>
      <c r="D5788" s="245">
        <v>46002</v>
      </c>
      <c r="E5788" s="238"/>
      <c r="F5788" s="236"/>
      <c r="G5788" s="32" t="s">
        <v>343</v>
      </c>
      <c r="H5788" s="238"/>
      <c r="I5788" s="240">
        <v>4180907788</v>
      </c>
      <c r="J5788" s="240" t="s">
        <v>1788</v>
      </c>
      <c r="K5788" s="333" t="s">
        <v>30</v>
      </c>
      <c r="L5788" s="21" t="str">
        <f>VLOOKUP($K5788,TONG_SL!$A:$D,2,0)</f>
        <v>Gà muối 500g</v>
      </c>
      <c r="N5788" s="21" t="str">
        <f t="shared" si="590"/>
        <v>K-C6</v>
      </c>
      <c r="Q5788" s="21" t="str">
        <f>VLOOKUP(K5788,TONG_SL!$A:$D,3,0)</f>
        <v>Túi</v>
      </c>
      <c r="R5788" s="220">
        <v>3</v>
      </c>
      <c r="S5788" s="220"/>
      <c r="T5788" s="220">
        <f>VLOOKUP(VLOOKUP(G5788,Ma_KH!$A:$R,18,0)&amp;K5788,Gia_MB!$A:$F,6,0)</f>
        <v>111058</v>
      </c>
      <c r="U5788" s="254">
        <f t="shared" si="591"/>
        <v>333174</v>
      </c>
      <c r="V5788" s="220"/>
      <c r="W5788" s="222">
        <f t="shared" si="592"/>
        <v>0</v>
      </c>
      <c r="X5788" s="223" t="str">
        <f t="shared" si="593"/>
        <v>8</v>
      </c>
      <c r="Y5788" s="220"/>
      <c r="Z5788" s="254">
        <f t="shared" si="594"/>
        <v>26653.920000000002</v>
      </c>
      <c r="AA5788" s="5">
        <f>VLOOKUP(G5788,Ma_KH!$A:$R,14,0)</f>
        <v>60</v>
      </c>
    </row>
    <row r="5789" spans="1:27" hidden="1" x14ac:dyDescent="0.25">
      <c r="A5789" s="237">
        <v>45996</v>
      </c>
      <c r="B5789" s="240">
        <v>4180907788</v>
      </c>
      <c r="C5789" s="151" t="s">
        <v>7767</v>
      </c>
      <c r="D5789" s="245">
        <v>46002</v>
      </c>
      <c r="E5789" s="238"/>
      <c r="F5789" s="236"/>
      <c r="G5789" s="32" t="s">
        <v>343</v>
      </c>
      <c r="H5789" s="238"/>
      <c r="I5789" s="240">
        <v>4180907788</v>
      </c>
      <c r="J5789" s="240" t="s">
        <v>1788</v>
      </c>
      <c r="K5789" s="333" t="s">
        <v>48</v>
      </c>
      <c r="L5789" s="21" t="str">
        <f>VLOOKUP($K5789,TONG_SL!$A:$D,2,0)</f>
        <v>Mọc Nấm Hương 250g</v>
      </c>
      <c r="N5789" s="21" t="str">
        <f t="shared" si="590"/>
        <v>K-C6</v>
      </c>
      <c r="Q5789" s="21" t="str">
        <f>VLOOKUP(K5789,TONG_SL!$A:$D,3,0)</f>
        <v>Túi</v>
      </c>
      <c r="R5789" s="220">
        <v>3</v>
      </c>
      <c r="S5789" s="220"/>
      <c r="T5789" s="220">
        <f>VLOOKUP(VLOOKUP(G5789,Ma_KH!$A:$R,18,0)&amp;K5789,Gia_MB!$A:$F,6,0)</f>
        <v>46000</v>
      </c>
      <c r="U5789" s="254">
        <f t="shared" si="591"/>
        <v>138000</v>
      </c>
      <c r="V5789" s="220"/>
      <c r="W5789" s="222">
        <f t="shared" si="592"/>
        <v>0</v>
      </c>
      <c r="X5789" s="223" t="str">
        <f t="shared" si="593"/>
        <v>8</v>
      </c>
      <c r="Y5789" s="220"/>
      <c r="Z5789" s="254">
        <f t="shared" si="594"/>
        <v>11040</v>
      </c>
      <c r="AA5789" s="5">
        <f>VLOOKUP(G5789,Ma_KH!$A:$R,14,0)</f>
        <v>60</v>
      </c>
    </row>
    <row r="5790" spans="1:27" hidden="1" x14ac:dyDescent="0.25">
      <c r="A5790" s="237">
        <v>45996</v>
      </c>
      <c r="B5790" s="240">
        <v>4180907788</v>
      </c>
      <c r="C5790" s="151" t="s">
        <v>7767</v>
      </c>
      <c r="D5790" s="245">
        <v>46002</v>
      </c>
      <c r="E5790" s="238"/>
      <c r="F5790" s="236"/>
      <c r="G5790" s="32" t="s">
        <v>343</v>
      </c>
      <c r="H5790" s="238"/>
      <c r="I5790" s="240">
        <v>4180907788</v>
      </c>
      <c r="J5790" s="240" t="s">
        <v>1788</v>
      </c>
      <c r="K5790" s="333" t="s">
        <v>37</v>
      </c>
      <c r="L5790" s="21" t="str">
        <f>VLOOKUP($K5790,TONG_SL!$A:$D,2,0)</f>
        <v>Chả cốm 300g</v>
      </c>
      <c r="N5790" s="21" t="str">
        <f t="shared" si="590"/>
        <v>K-C6</v>
      </c>
      <c r="Q5790" s="21" t="str">
        <f>VLOOKUP(K5790,TONG_SL!$A:$D,3,0)</f>
        <v>Túi</v>
      </c>
      <c r="R5790" s="220">
        <v>3</v>
      </c>
      <c r="S5790" s="220"/>
      <c r="T5790" s="220">
        <f>VLOOKUP(VLOOKUP(G5790,Ma_KH!$A:$R,18,0)&amp;K5790,Gia_MB!$A:$F,6,0)</f>
        <v>74250</v>
      </c>
      <c r="U5790" s="254">
        <f t="shared" si="591"/>
        <v>222750</v>
      </c>
      <c r="V5790" s="220"/>
      <c r="W5790" s="222">
        <f t="shared" si="592"/>
        <v>0</v>
      </c>
      <c r="X5790" s="223" t="str">
        <f t="shared" si="593"/>
        <v>8</v>
      </c>
      <c r="Y5790" s="220"/>
      <c r="Z5790" s="254">
        <f t="shared" si="594"/>
        <v>17820</v>
      </c>
      <c r="AA5790" s="5">
        <f>VLOOKUP(G5790,Ma_KH!$A:$R,14,0)</f>
        <v>60</v>
      </c>
    </row>
    <row r="5791" spans="1:27" hidden="1" x14ac:dyDescent="0.25">
      <c r="A5791" s="237">
        <v>45996</v>
      </c>
      <c r="B5791" s="240">
        <v>4180907788</v>
      </c>
      <c r="C5791" s="151" t="s">
        <v>7767</v>
      </c>
      <c r="D5791" s="245">
        <v>46002</v>
      </c>
      <c r="E5791" s="238"/>
      <c r="F5791" s="236"/>
      <c r="G5791" s="32" t="s">
        <v>343</v>
      </c>
      <c r="H5791" s="238"/>
      <c r="I5791" s="240">
        <v>4180907788</v>
      </c>
      <c r="J5791" s="240" t="s">
        <v>1788</v>
      </c>
      <c r="K5791" s="333" t="s">
        <v>27</v>
      </c>
      <c r="L5791" s="21" t="str">
        <f>VLOOKUP($K5791,TONG_SL!$A:$D,2,0)</f>
        <v>Chân giò heo muối 300g</v>
      </c>
      <c r="N5791" s="21" t="str">
        <f t="shared" si="590"/>
        <v>K-C6</v>
      </c>
      <c r="Q5791" s="21" t="str">
        <f>VLOOKUP(K5791,TONG_SL!$A:$D,3,0)</f>
        <v>Túi</v>
      </c>
      <c r="R5791" s="220">
        <v>3</v>
      </c>
      <c r="S5791" s="220"/>
      <c r="T5791" s="220">
        <f>VLOOKUP(VLOOKUP(G5791,Ma_KH!$A:$R,18,0)&amp;K5791,Gia_MB!$A:$F,6,0)</f>
        <v>73431</v>
      </c>
      <c r="U5791" s="254">
        <f t="shared" si="591"/>
        <v>220293</v>
      </c>
      <c r="V5791" s="220"/>
      <c r="W5791" s="222">
        <f t="shared" si="592"/>
        <v>0</v>
      </c>
      <c r="X5791" s="223" t="str">
        <f t="shared" si="593"/>
        <v>8</v>
      </c>
      <c r="Y5791" s="220"/>
      <c r="Z5791" s="254">
        <f t="shared" si="594"/>
        <v>17623.439999999999</v>
      </c>
      <c r="AA5791" s="5">
        <f>VLOOKUP(G5791,Ma_KH!$A:$R,14,0)</f>
        <v>60</v>
      </c>
    </row>
    <row r="5792" spans="1:27" hidden="1" x14ac:dyDescent="0.25">
      <c r="A5792" s="237">
        <v>45996</v>
      </c>
      <c r="B5792" s="240">
        <v>4180907749</v>
      </c>
      <c r="C5792" s="151" t="s">
        <v>7767</v>
      </c>
      <c r="D5792" s="245">
        <v>46002</v>
      </c>
      <c r="E5792" s="238"/>
      <c r="F5792" s="236"/>
      <c r="G5792" s="32" t="s">
        <v>305</v>
      </c>
      <c r="H5792" s="238"/>
      <c r="I5792" s="240">
        <v>4180907749</v>
      </c>
      <c r="J5792" s="240" t="s">
        <v>1788</v>
      </c>
      <c r="K5792" s="333" t="s">
        <v>48</v>
      </c>
      <c r="L5792" s="21" t="str">
        <f>VLOOKUP($K5792,TONG_SL!$A:$D,2,0)</f>
        <v>Mọc Nấm Hương 250g</v>
      </c>
      <c r="N5792" s="21" t="str">
        <f t="shared" si="590"/>
        <v>K-C6</v>
      </c>
      <c r="Q5792" s="21" t="str">
        <f>VLOOKUP(K5792,TONG_SL!$A:$D,3,0)</f>
        <v>Túi</v>
      </c>
      <c r="R5792" s="220">
        <v>4</v>
      </c>
      <c r="S5792" s="220"/>
      <c r="T5792" s="220">
        <f>VLOOKUP(VLOOKUP(G5792,Ma_KH!$A:$R,18,0)&amp;K5792,Gia_MB!$A:$F,6,0)</f>
        <v>46000</v>
      </c>
      <c r="U5792" s="254">
        <f t="shared" si="591"/>
        <v>184000</v>
      </c>
      <c r="V5792" s="220"/>
      <c r="W5792" s="222">
        <f t="shared" si="592"/>
        <v>0</v>
      </c>
      <c r="X5792" s="223" t="str">
        <f t="shared" si="593"/>
        <v>8</v>
      </c>
      <c r="Y5792" s="220"/>
      <c r="Z5792" s="254">
        <f t="shared" si="594"/>
        <v>14720</v>
      </c>
      <c r="AA5792" s="5">
        <f>VLOOKUP(G5792,Ma_KH!$A:$R,14,0)</f>
        <v>60</v>
      </c>
    </row>
    <row r="5793" spans="1:27" hidden="1" x14ac:dyDescent="0.25">
      <c r="A5793" s="237">
        <v>45996</v>
      </c>
      <c r="B5793" s="240">
        <v>4180907749</v>
      </c>
      <c r="C5793" s="151" t="s">
        <v>7767</v>
      </c>
      <c r="D5793" s="245">
        <v>46002</v>
      </c>
      <c r="E5793" s="238"/>
      <c r="F5793" s="236"/>
      <c r="G5793" s="32" t="s">
        <v>305</v>
      </c>
      <c r="H5793" s="238"/>
      <c r="I5793" s="240">
        <v>4180907749</v>
      </c>
      <c r="J5793" s="240" t="s">
        <v>1788</v>
      </c>
      <c r="K5793" s="333" t="s">
        <v>27</v>
      </c>
      <c r="L5793" s="21" t="str">
        <f>VLOOKUP($K5793,TONG_SL!$A:$D,2,0)</f>
        <v>Chân giò heo muối 300g</v>
      </c>
      <c r="N5793" s="21" t="str">
        <f t="shared" si="590"/>
        <v>K-C6</v>
      </c>
      <c r="Q5793" s="21" t="str">
        <f>VLOOKUP(K5793,TONG_SL!$A:$D,3,0)</f>
        <v>Túi</v>
      </c>
      <c r="R5793" s="220">
        <v>4</v>
      </c>
      <c r="S5793" s="220"/>
      <c r="T5793" s="220">
        <f>VLOOKUP(VLOOKUP(G5793,Ma_KH!$A:$R,18,0)&amp;K5793,Gia_MB!$A:$F,6,0)</f>
        <v>73431</v>
      </c>
      <c r="U5793" s="254">
        <f t="shared" si="591"/>
        <v>293724</v>
      </c>
      <c r="V5793" s="220"/>
      <c r="W5793" s="222">
        <f t="shared" si="592"/>
        <v>0</v>
      </c>
      <c r="X5793" s="223" t="str">
        <f t="shared" si="593"/>
        <v>8</v>
      </c>
      <c r="Y5793" s="220"/>
      <c r="Z5793" s="254">
        <f t="shared" si="594"/>
        <v>23497.920000000002</v>
      </c>
      <c r="AA5793" s="5">
        <f>VLOOKUP(G5793,Ma_KH!$A:$R,14,0)</f>
        <v>60</v>
      </c>
    </row>
    <row r="5794" spans="1:27" hidden="1" x14ac:dyDescent="0.25">
      <c r="A5794" s="237">
        <v>45996</v>
      </c>
      <c r="B5794" s="240">
        <v>4180907749</v>
      </c>
      <c r="C5794" s="151" t="s">
        <v>7767</v>
      </c>
      <c r="D5794" s="245">
        <v>46002</v>
      </c>
      <c r="E5794" s="238"/>
      <c r="F5794" s="236"/>
      <c r="G5794" s="32" t="s">
        <v>305</v>
      </c>
      <c r="H5794" s="238"/>
      <c r="I5794" s="240">
        <v>4180907749</v>
      </c>
      <c r="J5794" s="240" t="s">
        <v>1788</v>
      </c>
      <c r="K5794" s="333" t="s">
        <v>32</v>
      </c>
      <c r="L5794" s="21" t="str">
        <f>VLOOKUP($K5794,TONG_SL!$A:$D,2,0)</f>
        <v>Giò Tai Lưỡi Xào 250g</v>
      </c>
      <c r="N5794" s="21" t="str">
        <f t="shared" si="590"/>
        <v>K-C6</v>
      </c>
      <c r="Q5794" s="21" t="str">
        <f>VLOOKUP(K5794,TONG_SL!$A:$D,3,0)</f>
        <v>Túi</v>
      </c>
      <c r="R5794" s="220">
        <v>2</v>
      </c>
      <c r="S5794" s="220"/>
      <c r="T5794" s="220">
        <f>VLOOKUP(VLOOKUP(G5794,Ma_KH!$A:$R,18,0)&amp;K5794,Gia_MB!$A:$F,6,0)</f>
        <v>50182</v>
      </c>
      <c r="U5794" s="254">
        <f t="shared" si="591"/>
        <v>100364</v>
      </c>
      <c r="V5794" s="220"/>
      <c r="W5794" s="222">
        <f t="shared" si="592"/>
        <v>0</v>
      </c>
      <c r="X5794" s="223" t="str">
        <f t="shared" si="593"/>
        <v>8</v>
      </c>
      <c r="Y5794" s="220"/>
      <c r="Z5794" s="254">
        <f t="shared" si="594"/>
        <v>8029.12</v>
      </c>
      <c r="AA5794" s="5">
        <f>VLOOKUP(G5794,Ma_KH!$A:$R,14,0)</f>
        <v>60</v>
      </c>
    </row>
    <row r="5795" spans="1:27" hidden="1" x14ac:dyDescent="0.25">
      <c r="A5795" s="237">
        <v>45996</v>
      </c>
      <c r="B5795" s="240">
        <v>4180907749</v>
      </c>
      <c r="C5795" s="151" t="s">
        <v>7767</v>
      </c>
      <c r="D5795" s="245">
        <v>46002</v>
      </c>
      <c r="E5795" s="238"/>
      <c r="F5795" s="236"/>
      <c r="G5795" s="32" t="s">
        <v>305</v>
      </c>
      <c r="H5795" s="238"/>
      <c r="I5795" s="240">
        <v>4180907749</v>
      </c>
      <c r="J5795" s="240" t="s">
        <v>1788</v>
      </c>
      <c r="K5795" s="333" t="s">
        <v>30</v>
      </c>
      <c r="L5795" s="21" t="str">
        <f>VLOOKUP($K5795,TONG_SL!$A:$D,2,0)</f>
        <v>Gà muối 500g</v>
      </c>
      <c r="N5795" s="21" t="str">
        <f t="shared" si="590"/>
        <v>K-C6</v>
      </c>
      <c r="Q5795" s="21" t="str">
        <f>VLOOKUP(K5795,TONG_SL!$A:$D,3,0)</f>
        <v>Túi</v>
      </c>
      <c r="R5795" s="220">
        <v>2</v>
      </c>
      <c r="S5795" s="220"/>
      <c r="T5795" s="220">
        <f>VLOOKUP(VLOOKUP(G5795,Ma_KH!$A:$R,18,0)&amp;K5795,Gia_MB!$A:$F,6,0)</f>
        <v>111058</v>
      </c>
      <c r="U5795" s="254">
        <f t="shared" si="591"/>
        <v>222116</v>
      </c>
      <c r="V5795" s="220"/>
      <c r="W5795" s="222">
        <f t="shared" si="592"/>
        <v>0</v>
      </c>
      <c r="X5795" s="223" t="str">
        <f t="shared" si="593"/>
        <v>8</v>
      </c>
      <c r="Y5795" s="220"/>
      <c r="Z5795" s="254">
        <f t="shared" si="594"/>
        <v>17769.28</v>
      </c>
      <c r="AA5795" s="5">
        <f>VLOOKUP(G5795,Ma_KH!$A:$R,14,0)</f>
        <v>60</v>
      </c>
    </row>
    <row r="5796" spans="1:27" hidden="1" x14ac:dyDescent="0.25">
      <c r="A5796" s="237">
        <v>45996</v>
      </c>
      <c r="B5796" s="240">
        <v>4180907482</v>
      </c>
      <c r="C5796" s="151" t="s">
        <v>7767</v>
      </c>
      <c r="D5796" s="245">
        <v>46002</v>
      </c>
      <c r="E5796" s="238"/>
      <c r="F5796" s="236"/>
      <c r="G5796" s="32" t="s">
        <v>457</v>
      </c>
      <c r="H5796" s="238"/>
      <c r="I5796" s="240">
        <v>4180907482</v>
      </c>
      <c r="J5796" s="240" t="s">
        <v>1788</v>
      </c>
      <c r="K5796" s="333" t="s">
        <v>34</v>
      </c>
      <c r="L5796" s="21" t="str">
        <f>VLOOKUP($K5796,TONG_SL!$A:$D,2,0)</f>
        <v>Tai heo muối 200g</v>
      </c>
      <c r="N5796" s="21" t="str">
        <f t="shared" si="590"/>
        <v>K-C6</v>
      </c>
      <c r="Q5796" s="21" t="str">
        <f>VLOOKUP(K5796,TONG_SL!$A:$D,3,0)</f>
        <v>Túi</v>
      </c>
      <c r="R5796" s="220">
        <v>2</v>
      </c>
      <c r="S5796" s="220"/>
      <c r="T5796" s="220">
        <f>VLOOKUP(VLOOKUP(G5796,Ma_KH!$A:$R,18,0)&amp;K5796,Gia_MB!$A:$F,6,0)</f>
        <v>55595</v>
      </c>
      <c r="U5796" s="254">
        <f t="shared" si="591"/>
        <v>111190</v>
      </c>
      <c r="V5796" s="220"/>
      <c r="W5796" s="222">
        <f t="shared" si="592"/>
        <v>0</v>
      </c>
      <c r="X5796" s="223" t="str">
        <f t="shared" si="593"/>
        <v>8</v>
      </c>
      <c r="Y5796" s="220"/>
      <c r="Z5796" s="254">
        <f t="shared" si="594"/>
        <v>8895.2000000000007</v>
      </c>
      <c r="AA5796" s="5">
        <f>VLOOKUP(G5796,Ma_KH!$A:$R,14,0)</f>
        <v>60</v>
      </c>
    </row>
    <row r="5797" spans="1:27" hidden="1" x14ac:dyDescent="0.25">
      <c r="A5797" s="237">
        <v>45996</v>
      </c>
      <c r="B5797" s="240">
        <v>4180907482</v>
      </c>
      <c r="C5797" s="151" t="s">
        <v>7767</v>
      </c>
      <c r="D5797" s="245">
        <v>46002</v>
      </c>
      <c r="E5797" s="238"/>
      <c r="F5797" s="236"/>
      <c r="G5797" s="32" t="s">
        <v>457</v>
      </c>
      <c r="H5797" s="238"/>
      <c r="I5797" s="240">
        <v>4180907482</v>
      </c>
      <c r="J5797" s="240" t="s">
        <v>1788</v>
      </c>
      <c r="K5797" s="333" t="s">
        <v>48</v>
      </c>
      <c r="L5797" s="21" t="str">
        <f>VLOOKUP($K5797,TONG_SL!$A:$D,2,0)</f>
        <v>Mọc Nấm Hương 250g</v>
      </c>
      <c r="N5797" s="21" t="str">
        <f t="shared" si="590"/>
        <v>K-C6</v>
      </c>
      <c r="Q5797" s="21" t="str">
        <f>VLOOKUP(K5797,TONG_SL!$A:$D,3,0)</f>
        <v>Túi</v>
      </c>
      <c r="R5797" s="220">
        <v>3</v>
      </c>
      <c r="S5797" s="220"/>
      <c r="T5797" s="220">
        <f>VLOOKUP(VLOOKUP(G5797,Ma_KH!$A:$R,18,0)&amp;K5797,Gia_MB!$A:$F,6,0)</f>
        <v>46000</v>
      </c>
      <c r="U5797" s="254">
        <f t="shared" si="591"/>
        <v>138000</v>
      </c>
      <c r="V5797" s="220"/>
      <c r="W5797" s="222">
        <f t="shared" si="592"/>
        <v>0</v>
      </c>
      <c r="X5797" s="223" t="str">
        <f t="shared" si="593"/>
        <v>8</v>
      </c>
      <c r="Y5797" s="220"/>
      <c r="Z5797" s="254">
        <f t="shared" si="594"/>
        <v>11040</v>
      </c>
      <c r="AA5797" s="5">
        <f>VLOOKUP(G5797,Ma_KH!$A:$R,14,0)</f>
        <v>60</v>
      </c>
    </row>
    <row r="5798" spans="1:27" hidden="1" x14ac:dyDescent="0.25">
      <c r="A5798" s="237">
        <v>45996</v>
      </c>
      <c r="B5798" s="240">
        <v>4180907482</v>
      </c>
      <c r="C5798" s="151" t="s">
        <v>7767</v>
      </c>
      <c r="D5798" s="245">
        <v>46002</v>
      </c>
      <c r="E5798" s="238"/>
      <c r="F5798" s="236"/>
      <c r="G5798" s="32" t="s">
        <v>457</v>
      </c>
      <c r="H5798" s="238"/>
      <c r="I5798" s="240">
        <v>4180907482</v>
      </c>
      <c r="J5798" s="240" t="s">
        <v>1788</v>
      </c>
      <c r="K5798" s="333" t="s">
        <v>27</v>
      </c>
      <c r="L5798" s="21" t="str">
        <f>VLOOKUP($K5798,TONG_SL!$A:$D,2,0)</f>
        <v>Chân giò heo muối 300g</v>
      </c>
      <c r="N5798" s="21" t="str">
        <f t="shared" si="590"/>
        <v>K-C6</v>
      </c>
      <c r="Q5798" s="21" t="str">
        <f>VLOOKUP(K5798,TONG_SL!$A:$D,3,0)</f>
        <v>Túi</v>
      </c>
      <c r="R5798" s="220">
        <v>6</v>
      </c>
      <c r="S5798" s="220"/>
      <c r="T5798" s="220">
        <f>VLOOKUP(VLOOKUP(G5798,Ma_KH!$A:$R,18,0)&amp;K5798,Gia_MB!$A:$F,6,0)</f>
        <v>73431</v>
      </c>
      <c r="U5798" s="254">
        <f t="shared" si="591"/>
        <v>440586</v>
      </c>
      <c r="V5798" s="220"/>
      <c r="W5798" s="222">
        <f t="shared" si="592"/>
        <v>0</v>
      </c>
      <c r="X5798" s="223" t="str">
        <f t="shared" si="593"/>
        <v>8</v>
      </c>
      <c r="Y5798" s="220"/>
      <c r="Z5798" s="254">
        <f t="shared" si="594"/>
        <v>35246.879999999997</v>
      </c>
      <c r="AA5798" s="5">
        <f>VLOOKUP(G5798,Ma_KH!$A:$R,14,0)</f>
        <v>60</v>
      </c>
    </row>
    <row r="5799" spans="1:27" hidden="1" x14ac:dyDescent="0.25">
      <c r="A5799" s="237">
        <v>45996</v>
      </c>
      <c r="B5799" s="240">
        <v>4180907482</v>
      </c>
      <c r="C5799" s="151" t="s">
        <v>7767</v>
      </c>
      <c r="D5799" s="245">
        <v>46002</v>
      </c>
      <c r="E5799" s="238"/>
      <c r="F5799" s="236"/>
      <c r="G5799" s="32" t="s">
        <v>457</v>
      </c>
      <c r="H5799" s="238"/>
      <c r="I5799" s="240">
        <v>4180907482</v>
      </c>
      <c r="J5799" s="240" t="s">
        <v>1788</v>
      </c>
      <c r="K5799" s="333" t="s">
        <v>32</v>
      </c>
      <c r="L5799" s="21" t="str">
        <f>VLOOKUP($K5799,TONG_SL!$A:$D,2,0)</f>
        <v>Giò Tai Lưỡi Xào 250g</v>
      </c>
      <c r="N5799" s="21" t="str">
        <f t="shared" si="590"/>
        <v>K-C6</v>
      </c>
      <c r="Q5799" s="21" t="str">
        <f>VLOOKUP(K5799,TONG_SL!$A:$D,3,0)</f>
        <v>Túi</v>
      </c>
      <c r="R5799" s="220">
        <v>3</v>
      </c>
      <c r="S5799" s="220"/>
      <c r="T5799" s="220">
        <f>VLOOKUP(VLOOKUP(G5799,Ma_KH!$A:$R,18,0)&amp;K5799,Gia_MB!$A:$F,6,0)</f>
        <v>50182</v>
      </c>
      <c r="U5799" s="254">
        <f t="shared" si="591"/>
        <v>150546</v>
      </c>
      <c r="V5799" s="220"/>
      <c r="W5799" s="222">
        <f t="shared" si="592"/>
        <v>0</v>
      </c>
      <c r="X5799" s="223" t="str">
        <f t="shared" si="593"/>
        <v>8</v>
      </c>
      <c r="Y5799" s="220"/>
      <c r="Z5799" s="254">
        <f t="shared" si="594"/>
        <v>12043.68</v>
      </c>
      <c r="AA5799" s="5">
        <f>VLOOKUP(G5799,Ma_KH!$A:$R,14,0)</f>
        <v>60</v>
      </c>
    </row>
    <row r="5800" spans="1:27" hidden="1" x14ac:dyDescent="0.25">
      <c r="A5800" s="237">
        <v>45996</v>
      </c>
      <c r="B5800" s="240">
        <v>4180907522</v>
      </c>
      <c r="C5800" s="151" t="s">
        <v>7767</v>
      </c>
      <c r="D5800" s="245">
        <v>46002</v>
      </c>
      <c r="E5800" s="238"/>
      <c r="F5800" s="236"/>
      <c r="G5800" s="32" t="s">
        <v>481</v>
      </c>
      <c r="H5800" s="238"/>
      <c r="I5800" s="240">
        <v>4180907522</v>
      </c>
      <c r="J5800" s="240" t="s">
        <v>1788</v>
      </c>
      <c r="K5800" s="333" t="s">
        <v>27</v>
      </c>
      <c r="L5800" s="21" t="str">
        <f>VLOOKUP($K5800,TONG_SL!$A:$D,2,0)</f>
        <v>Chân giò heo muối 300g</v>
      </c>
      <c r="N5800" s="21" t="str">
        <f t="shared" si="590"/>
        <v>K-C6</v>
      </c>
      <c r="Q5800" s="21" t="str">
        <f>VLOOKUP(K5800,TONG_SL!$A:$D,3,0)</f>
        <v>Túi</v>
      </c>
      <c r="R5800" s="220">
        <v>6</v>
      </c>
      <c r="S5800" s="220"/>
      <c r="T5800" s="220">
        <f>VLOOKUP(VLOOKUP(G5800,Ma_KH!$A:$R,18,0)&amp;K5800,Gia_MB!$A:$F,6,0)</f>
        <v>73431</v>
      </c>
      <c r="U5800" s="254">
        <f t="shared" si="591"/>
        <v>440586</v>
      </c>
      <c r="V5800" s="220"/>
      <c r="W5800" s="222">
        <f t="shared" si="592"/>
        <v>0</v>
      </c>
      <c r="X5800" s="223" t="str">
        <f t="shared" si="593"/>
        <v>8</v>
      </c>
      <c r="Y5800" s="220"/>
      <c r="Z5800" s="254">
        <f t="shared" si="594"/>
        <v>35246.879999999997</v>
      </c>
      <c r="AA5800" s="5">
        <f>VLOOKUP(G5800,Ma_KH!$A:$R,14,0)</f>
        <v>60</v>
      </c>
    </row>
    <row r="5801" spans="1:27" hidden="1" x14ac:dyDescent="0.25">
      <c r="A5801" s="237">
        <v>45996</v>
      </c>
      <c r="B5801" s="240">
        <v>4180907522</v>
      </c>
      <c r="C5801" s="151" t="s">
        <v>7767</v>
      </c>
      <c r="D5801" s="245">
        <v>46002</v>
      </c>
      <c r="E5801" s="238"/>
      <c r="F5801" s="236"/>
      <c r="G5801" s="32" t="s">
        <v>481</v>
      </c>
      <c r="H5801" s="238"/>
      <c r="I5801" s="240">
        <v>4180907522</v>
      </c>
      <c r="J5801" s="240" t="s">
        <v>1788</v>
      </c>
      <c r="K5801" s="333" t="s">
        <v>34</v>
      </c>
      <c r="L5801" s="21" t="str">
        <f>VLOOKUP($K5801,TONG_SL!$A:$D,2,0)</f>
        <v>Tai heo muối 200g</v>
      </c>
      <c r="N5801" s="21" t="str">
        <f t="shared" si="590"/>
        <v>K-C6</v>
      </c>
      <c r="Q5801" s="21" t="str">
        <f>VLOOKUP(K5801,TONG_SL!$A:$D,3,0)</f>
        <v>Túi</v>
      </c>
      <c r="R5801" s="220">
        <v>5</v>
      </c>
      <c r="S5801" s="220"/>
      <c r="T5801" s="220">
        <f>VLOOKUP(VLOOKUP(G5801,Ma_KH!$A:$R,18,0)&amp;K5801,Gia_MB!$A:$F,6,0)</f>
        <v>55595</v>
      </c>
      <c r="U5801" s="254">
        <f t="shared" si="591"/>
        <v>277975</v>
      </c>
      <c r="V5801" s="220"/>
      <c r="W5801" s="222">
        <f t="shared" si="592"/>
        <v>0</v>
      </c>
      <c r="X5801" s="223" t="str">
        <f t="shared" si="593"/>
        <v>8</v>
      </c>
      <c r="Y5801" s="220"/>
      <c r="Z5801" s="254">
        <f t="shared" si="594"/>
        <v>22238</v>
      </c>
      <c r="AA5801" s="5">
        <f>VLOOKUP(G5801,Ma_KH!$A:$R,14,0)</f>
        <v>60</v>
      </c>
    </row>
    <row r="5802" spans="1:27" hidden="1" x14ac:dyDescent="0.25">
      <c r="A5802" s="237">
        <v>45996</v>
      </c>
      <c r="B5802" s="240">
        <v>4180907522</v>
      </c>
      <c r="C5802" s="151" t="s">
        <v>7767</v>
      </c>
      <c r="D5802" s="245">
        <v>46002</v>
      </c>
      <c r="E5802" s="238"/>
      <c r="F5802" s="236"/>
      <c r="G5802" s="32" t="s">
        <v>481</v>
      </c>
      <c r="H5802" s="238"/>
      <c r="I5802" s="240">
        <v>4180907522</v>
      </c>
      <c r="J5802" s="240" t="s">
        <v>1788</v>
      </c>
      <c r="K5802" s="333" t="s">
        <v>32</v>
      </c>
      <c r="L5802" s="21" t="str">
        <f>VLOOKUP($K5802,TONG_SL!$A:$D,2,0)</f>
        <v>Giò Tai Lưỡi Xào 250g</v>
      </c>
      <c r="N5802" s="21" t="str">
        <f t="shared" si="590"/>
        <v>K-C6</v>
      </c>
      <c r="Q5802" s="21" t="str">
        <f>VLOOKUP(K5802,TONG_SL!$A:$D,3,0)</f>
        <v>Túi</v>
      </c>
      <c r="R5802" s="220">
        <v>6</v>
      </c>
      <c r="S5802" s="220"/>
      <c r="T5802" s="220">
        <f>VLOOKUP(VLOOKUP(G5802,Ma_KH!$A:$R,18,0)&amp;K5802,Gia_MB!$A:$F,6,0)</f>
        <v>50182</v>
      </c>
      <c r="U5802" s="254">
        <f t="shared" si="591"/>
        <v>301092</v>
      </c>
      <c r="V5802" s="220"/>
      <c r="W5802" s="222">
        <f t="shared" si="592"/>
        <v>0</v>
      </c>
      <c r="X5802" s="223" t="str">
        <f t="shared" si="593"/>
        <v>8</v>
      </c>
      <c r="Y5802" s="220"/>
      <c r="Z5802" s="254">
        <f t="shared" si="594"/>
        <v>24087.360000000001</v>
      </c>
      <c r="AA5802" s="5">
        <f>VLOOKUP(G5802,Ma_KH!$A:$R,14,0)</f>
        <v>60</v>
      </c>
    </row>
    <row r="5803" spans="1:27" hidden="1" x14ac:dyDescent="0.25">
      <c r="A5803" s="237">
        <v>45996</v>
      </c>
      <c r="B5803" s="240">
        <v>4180907628</v>
      </c>
      <c r="C5803" s="151" t="s">
        <v>7767</v>
      </c>
      <c r="D5803" s="245">
        <v>46002</v>
      </c>
      <c r="E5803" s="238"/>
      <c r="F5803" s="236"/>
      <c r="G5803" s="32" t="s">
        <v>407</v>
      </c>
      <c r="H5803" s="238"/>
      <c r="I5803" s="240">
        <v>4180907628</v>
      </c>
      <c r="J5803" s="240" t="s">
        <v>1788</v>
      </c>
      <c r="K5803" s="333" t="s">
        <v>30</v>
      </c>
      <c r="L5803" s="21" t="str">
        <f>VLOOKUP($K5803,TONG_SL!$A:$D,2,0)</f>
        <v>Gà muối 500g</v>
      </c>
      <c r="N5803" s="21" t="str">
        <f t="shared" si="590"/>
        <v>K-C6</v>
      </c>
      <c r="Q5803" s="21" t="str">
        <f>VLOOKUP(K5803,TONG_SL!$A:$D,3,0)</f>
        <v>Túi</v>
      </c>
      <c r="R5803" s="220">
        <v>4</v>
      </c>
      <c r="S5803" s="220"/>
      <c r="T5803" s="220">
        <f>VLOOKUP(VLOOKUP(G5803,Ma_KH!$A:$R,18,0)&amp;K5803,Gia_MB!$A:$F,6,0)</f>
        <v>111058</v>
      </c>
      <c r="U5803" s="254">
        <f t="shared" si="591"/>
        <v>444232</v>
      </c>
      <c r="V5803" s="220"/>
      <c r="W5803" s="222">
        <f t="shared" si="592"/>
        <v>0</v>
      </c>
      <c r="X5803" s="223" t="str">
        <f t="shared" si="593"/>
        <v>8</v>
      </c>
      <c r="Y5803" s="220"/>
      <c r="Z5803" s="254">
        <f t="shared" si="594"/>
        <v>35538.559999999998</v>
      </c>
      <c r="AA5803" s="5">
        <f>VLOOKUP(G5803,Ma_KH!$A:$R,14,0)</f>
        <v>60</v>
      </c>
    </row>
    <row r="5804" spans="1:27" hidden="1" x14ac:dyDescent="0.25">
      <c r="A5804" s="237">
        <v>45996</v>
      </c>
      <c r="B5804" s="240">
        <v>4180907628</v>
      </c>
      <c r="C5804" s="151" t="s">
        <v>7767</v>
      </c>
      <c r="D5804" s="245">
        <v>46002</v>
      </c>
      <c r="E5804" s="238"/>
      <c r="F5804" s="236"/>
      <c r="G5804" s="32" t="s">
        <v>407</v>
      </c>
      <c r="H5804" s="238"/>
      <c r="I5804" s="240">
        <v>4180907628</v>
      </c>
      <c r="J5804" s="240" t="s">
        <v>1788</v>
      </c>
      <c r="K5804" s="333" t="s">
        <v>48</v>
      </c>
      <c r="L5804" s="21" t="str">
        <f>VLOOKUP($K5804,TONG_SL!$A:$D,2,0)</f>
        <v>Mọc Nấm Hương 250g</v>
      </c>
      <c r="N5804" s="21" t="str">
        <f t="shared" si="590"/>
        <v>K-C6</v>
      </c>
      <c r="Q5804" s="21" t="str">
        <f>VLOOKUP(K5804,TONG_SL!$A:$D,3,0)</f>
        <v>Túi</v>
      </c>
      <c r="R5804" s="220">
        <v>2</v>
      </c>
      <c r="S5804" s="220"/>
      <c r="T5804" s="220">
        <f>VLOOKUP(VLOOKUP(G5804,Ma_KH!$A:$R,18,0)&amp;K5804,Gia_MB!$A:$F,6,0)</f>
        <v>46000</v>
      </c>
      <c r="U5804" s="254">
        <f t="shared" si="591"/>
        <v>92000</v>
      </c>
      <c r="V5804" s="220"/>
      <c r="W5804" s="222">
        <f t="shared" si="592"/>
        <v>0</v>
      </c>
      <c r="X5804" s="223" t="str">
        <f t="shared" si="593"/>
        <v>8</v>
      </c>
      <c r="Y5804" s="220"/>
      <c r="Z5804" s="254">
        <f t="shared" si="594"/>
        <v>7360</v>
      </c>
      <c r="AA5804" s="5">
        <f>VLOOKUP(G5804,Ma_KH!$A:$R,14,0)</f>
        <v>60</v>
      </c>
    </row>
    <row r="5805" spans="1:27" hidden="1" x14ac:dyDescent="0.25">
      <c r="A5805" s="237">
        <v>45996</v>
      </c>
      <c r="B5805" s="240">
        <v>4180907628</v>
      </c>
      <c r="C5805" s="151" t="s">
        <v>7767</v>
      </c>
      <c r="D5805" s="245">
        <v>46002</v>
      </c>
      <c r="E5805" s="238"/>
      <c r="F5805" s="236"/>
      <c r="G5805" s="32" t="s">
        <v>407</v>
      </c>
      <c r="H5805" s="238"/>
      <c r="I5805" s="240">
        <v>4180907628</v>
      </c>
      <c r="J5805" s="240" t="s">
        <v>1788</v>
      </c>
      <c r="K5805" s="333" t="s">
        <v>34</v>
      </c>
      <c r="L5805" s="21" t="str">
        <f>VLOOKUP($K5805,TONG_SL!$A:$D,2,0)</f>
        <v>Tai heo muối 200g</v>
      </c>
      <c r="N5805" s="21" t="str">
        <f t="shared" si="590"/>
        <v>K-C6</v>
      </c>
      <c r="Q5805" s="21" t="str">
        <f>VLOOKUP(K5805,TONG_SL!$A:$D,3,0)</f>
        <v>Túi</v>
      </c>
      <c r="R5805" s="220">
        <v>2</v>
      </c>
      <c r="S5805" s="220"/>
      <c r="T5805" s="220">
        <f>VLOOKUP(VLOOKUP(G5805,Ma_KH!$A:$R,18,0)&amp;K5805,Gia_MB!$A:$F,6,0)</f>
        <v>55595</v>
      </c>
      <c r="U5805" s="254">
        <f t="shared" si="591"/>
        <v>111190</v>
      </c>
      <c r="V5805" s="220"/>
      <c r="W5805" s="222">
        <f t="shared" si="592"/>
        <v>0</v>
      </c>
      <c r="X5805" s="223" t="str">
        <f t="shared" si="593"/>
        <v>8</v>
      </c>
      <c r="Y5805" s="220"/>
      <c r="Z5805" s="254">
        <f t="shared" si="594"/>
        <v>8895.2000000000007</v>
      </c>
      <c r="AA5805" s="5">
        <f>VLOOKUP(G5805,Ma_KH!$A:$R,14,0)</f>
        <v>60</v>
      </c>
    </row>
    <row r="5806" spans="1:27" hidden="1" x14ac:dyDescent="0.25">
      <c r="A5806" s="237">
        <v>45996</v>
      </c>
      <c r="B5806" s="240">
        <v>4180907628</v>
      </c>
      <c r="C5806" s="151" t="s">
        <v>7767</v>
      </c>
      <c r="D5806" s="245">
        <v>46002</v>
      </c>
      <c r="E5806" s="238"/>
      <c r="F5806" s="236"/>
      <c r="G5806" s="32" t="s">
        <v>407</v>
      </c>
      <c r="H5806" s="238"/>
      <c r="I5806" s="240">
        <v>4180907628</v>
      </c>
      <c r="J5806" s="240" t="s">
        <v>1788</v>
      </c>
      <c r="K5806" s="333" t="s">
        <v>37</v>
      </c>
      <c r="L5806" s="21" t="str">
        <f>VLOOKUP($K5806,TONG_SL!$A:$D,2,0)</f>
        <v>Chả cốm 300g</v>
      </c>
      <c r="N5806" s="21" t="str">
        <f t="shared" si="590"/>
        <v>K-C6</v>
      </c>
      <c r="Q5806" s="21" t="str">
        <f>VLOOKUP(K5806,TONG_SL!$A:$D,3,0)</f>
        <v>Túi</v>
      </c>
      <c r="R5806" s="220">
        <v>4</v>
      </c>
      <c r="S5806" s="220"/>
      <c r="T5806" s="220">
        <f>VLOOKUP(VLOOKUP(G5806,Ma_KH!$A:$R,18,0)&amp;K5806,Gia_MB!$A:$F,6,0)</f>
        <v>74250</v>
      </c>
      <c r="U5806" s="254">
        <f t="shared" si="591"/>
        <v>297000</v>
      </c>
      <c r="V5806" s="220"/>
      <c r="W5806" s="222">
        <f t="shared" si="592"/>
        <v>0</v>
      </c>
      <c r="X5806" s="223" t="str">
        <f t="shared" si="593"/>
        <v>8</v>
      </c>
      <c r="Y5806" s="220"/>
      <c r="Z5806" s="254">
        <f t="shared" si="594"/>
        <v>23760</v>
      </c>
      <c r="AA5806" s="5">
        <f>VLOOKUP(G5806,Ma_KH!$A:$R,14,0)</f>
        <v>60</v>
      </c>
    </row>
    <row r="5807" spans="1:27" hidden="1" x14ac:dyDescent="0.25">
      <c r="A5807" s="237">
        <v>45996</v>
      </c>
      <c r="B5807" s="240">
        <v>4180907628</v>
      </c>
      <c r="C5807" s="151" t="s">
        <v>7767</v>
      </c>
      <c r="D5807" s="245">
        <v>46002</v>
      </c>
      <c r="E5807" s="238"/>
      <c r="F5807" s="236"/>
      <c r="G5807" s="32" t="s">
        <v>407</v>
      </c>
      <c r="H5807" s="238"/>
      <c r="I5807" s="240">
        <v>4180907628</v>
      </c>
      <c r="J5807" s="240" t="s">
        <v>1788</v>
      </c>
      <c r="K5807" s="333" t="s">
        <v>27</v>
      </c>
      <c r="L5807" s="21" t="str">
        <f>VLOOKUP($K5807,TONG_SL!$A:$D,2,0)</f>
        <v>Chân giò heo muối 300g</v>
      </c>
      <c r="N5807" s="21" t="str">
        <f t="shared" si="590"/>
        <v>K-C6</v>
      </c>
      <c r="Q5807" s="21" t="str">
        <f>VLOOKUP(K5807,TONG_SL!$A:$D,3,0)</f>
        <v>Túi</v>
      </c>
      <c r="R5807" s="220">
        <v>2</v>
      </c>
      <c r="S5807" s="220"/>
      <c r="T5807" s="220">
        <f>VLOOKUP(VLOOKUP(G5807,Ma_KH!$A:$R,18,0)&amp;K5807,Gia_MB!$A:$F,6,0)</f>
        <v>73431</v>
      </c>
      <c r="U5807" s="254">
        <f t="shared" si="591"/>
        <v>146862</v>
      </c>
      <c r="V5807" s="220"/>
      <c r="W5807" s="222">
        <f t="shared" si="592"/>
        <v>0</v>
      </c>
      <c r="X5807" s="223" t="str">
        <f t="shared" si="593"/>
        <v>8</v>
      </c>
      <c r="Y5807" s="220"/>
      <c r="Z5807" s="254">
        <f t="shared" si="594"/>
        <v>11748.960000000001</v>
      </c>
      <c r="AA5807" s="5">
        <f>VLOOKUP(G5807,Ma_KH!$A:$R,14,0)</f>
        <v>60</v>
      </c>
    </row>
    <row r="5808" spans="1:27" hidden="1" x14ac:dyDescent="0.25">
      <c r="A5808" s="237">
        <v>45996</v>
      </c>
      <c r="B5808" s="240">
        <v>4180907459</v>
      </c>
      <c r="C5808" s="151" t="s">
        <v>7767</v>
      </c>
      <c r="D5808" s="245">
        <v>46002</v>
      </c>
      <c r="E5808" s="238"/>
      <c r="F5808" s="236"/>
      <c r="G5808" s="32" t="s">
        <v>918</v>
      </c>
      <c r="H5808" s="238"/>
      <c r="I5808" s="240">
        <v>4180907459</v>
      </c>
      <c r="J5808" s="240" t="s">
        <v>1788</v>
      </c>
      <c r="K5808" s="333" t="s">
        <v>37</v>
      </c>
      <c r="L5808" s="21" t="str">
        <f>VLOOKUP($K5808,TONG_SL!$A:$D,2,0)</f>
        <v>Chả cốm 300g</v>
      </c>
      <c r="N5808" s="21" t="str">
        <f t="shared" si="590"/>
        <v>K-C6</v>
      </c>
      <c r="Q5808" s="21" t="str">
        <f>VLOOKUP(K5808,TONG_SL!$A:$D,3,0)</f>
        <v>Túi</v>
      </c>
      <c r="R5808" s="220">
        <v>3</v>
      </c>
      <c r="S5808" s="220"/>
      <c r="T5808" s="220">
        <f>VLOOKUP(VLOOKUP(G5808,Ma_KH!$A:$R,18,0)&amp;K5808,Gia_MB!$A:$F,6,0)</f>
        <v>74250</v>
      </c>
      <c r="U5808" s="254">
        <f t="shared" si="591"/>
        <v>222750</v>
      </c>
      <c r="V5808" s="220"/>
      <c r="W5808" s="222">
        <f t="shared" si="592"/>
        <v>0</v>
      </c>
      <c r="X5808" s="223" t="str">
        <f t="shared" si="593"/>
        <v>8</v>
      </c>
      <c r="Y5808" s="220"/>
      <c r="Z5808" s="254">
        <f t="shared" si="594"/>
        <v>17820</v>
      </c>
      <c r="AA5808" s="5">
        <f>VLOOKUP(G5808,Ma_KH!$A:$R,14,0)</f>
        <v>60</v>
      </c>
    </row>
    <row r="5809" spans="1:27" hidden="1" x14ac:dyDescent="0.25">
      <c r="A5809" s="237">
        <v>45996</v>
      </c>
      <c r="B5809" s="240">
        <v>4180907459</v>
      </c>
      <c r="C5809" s="151" t="s">
        <v>7767</v>
      </c>
      <c r="D5809" s="245">
        <v>46002</v>
      </c>
      <c r="E5809" s="238"/>
      <c r="F5809" s="236"/>
      <c r="G5809" s="32" t="s">
        <v>918</v>
      </c>
      <c r="H5809" s="238"/>
      <c r="I5809" s="240">
        <v>4180907459</v>
      </c>
      <c r="J5809" s="240" t="s">
        <v>1788</v>
      </c>
      <c r="K5809" s="333" t="s">
        <v>32</v>
      </c>
      <c r="L5809" s="21" t="str">
        <f>VLOOKUP($K5809,TONG_SL!$A:$D,2,0)</f>
        <v>Giò Tai Lưỡi Xào 250g</v>
      </c>
      <c r="N5809" s="21" t="str">
        <f t="shared" si="590"/>
        <v>K-C6</v>
      </c>
      <c r="Q5809" s="21" t="str">
        <f>VLOOKUP(K5809,TONG_SL!$A:$D,3,0)</f>
        <v>Túi</v>
      </c>
      <c r="R5809" s="220">
        <v>3</v>
      </c>
      <c r="S5809" s="220"/>
      <c r="T5809" s="220">
        <f>VLOOKUP(VLOOKUP(G5809,Ma_KH!$A:$R,18,0)&amp;K5809,Gia_MB!$A:$F,6,0)</f>
        <v>50182</v>
      </c>
      <c r="U5809" s="254">
        <f t="shared" si="591"/>
        <v>150546</v>
      </c>
      <c r="V5809" s="220"/>
      <c r="W5809" s="222">
        <f t="shared" si="592"/>
        <v>0</v>
      </c>
      <c r="X5809" s="223" t="str">
        <f t="shared" si="593"/>
        <v>8</v>
      </c>
      <c r="Y5809" s="220"/>
      <c r="Z5809" s="254">
        <f t="shared" si="594"/>
        <v>12043.68</v>
      </c>
      <c r="AA5809" s="5">
        <f>VLOOKUP(G5809,Ma_KH!$A:$R,14,0)</f>
        <v>60</v>
      </c>
    </row>
    <row r="5810" spans="1:27" hidden="1" x14ac:dyDescent="0.25">
      <c r="A5810" s="237">
        <v>45996</v>
      </c>
      <c r="B5810" s="240">
        <v>4180907459</v>
      </c>
      <c r="C5810" s="151" t="s">
        <v>7767</v>
      </c>
      <c r="D5810" s="245">
        <v>46002</v>
      </c>
      <c r="E5810" s="238"/>
      <c r="F5810" s="236"/>
      <c r="G5810" s="32" t="s">
        <v>918</v>
      </c>
      <c r="H5810" s="238"/>
      <c r="I5810" s="240">
        <v>4180907459</v>
      </c>
      <c r="J5810" s="240" t="s">
        <v>1788</v>
      </c>
      <c r="K5810" s="333" t="s">
        <v>39</v>
      </c>
      <c r="L5810" s="21" t="str">
        <f>VLOOKUP($K5810,TONG_SL!$A:$D,2,0)</f>
        <v>Chả nướng 300g</v>
      </c>
      <c r="N5810" s="21" t="str">
        <f t="shared" si="590"/>
        <v>K-C6</v>
      </c>
      <c r="Q5810" s="21" t="str">
        <f>VLOOKUP(K5810,TONG_SL!$A:$D,3,0)</f>
        <v>Túi</v>
      </c>
      <c r="R5810" s="220">
        <v>6</v>
      </c>
      <c r="S5810" s="220"/>
      <c r="T5810" s="220">
        <f>VLOOKUP(VLOOKUP(G5810,Ma_KH!$A:$R,18,0)&amp;K5810,Gia_MB!$A:$F,6,0)</f>
        <v>70950</v>
      </c>
      <c r="U5810" s="254">
        <f t="shared" si="591"/>
        <v>425700</v>
      </c>
      <c r="V5810" s="220"/>
      <c r="W5810" s="222">
        <f t="shared" si="592"/>
        <v>0</v>
      </c>
      <c r="X5810" s="223" t="str">
        <f t="shared" si="593"/>
        <v>8</v>
      </c>
      <c r="Y5810" s="220"/>
      <c r="Z5810" s="254">
        <f t="shared" si="594"/>
        <v>34056</v>
      </c>
      <c r="AA5810" s="5">
        <f>VLOOKUP(G5810,Ma_KH!$A:$R,14,0)</f>
        <v>60</v>
      </c>
    </row>
    <row r="5811" spans="1:27" hidden="1" x14ac:dyDescent="0.25">
      <c r="A5811" s="237">
        <v>45996</v>
      </c>
      <c r="B5811" s="240">
        <v>4180908060</v>
      </c>
      <c r="C5811" s="151" t="s">
        <v>7767</v>
      </c>
      <c r="D5811" s="245">
        <v>46002</v>
      </c>
      <c r="E5811" s="238"/>
      <c r="F5811" s="236"/>
      <c r="G5811" s="32" t="s">
        <v>1342</v>
      </c>
      <c r="H5811" s="238"/>
      <c r="I5811" s="240">
        <v>4180908060</v>
      </c>
      <c r="J5811" s="240" t="s">
        <v>1788</v>
      </c>
      <c r="K5811" s="333" t="s">
        <v>39</v>
      </c>
      <c r="L5811" s="21" t="str">
        <f>VLOOKUP($K5811,TONG_SL!$A:$D,2,0)</f>
        <v>Chả nướng 300g</v>
      </c>
      <c r="N5811" s="21" t="str">
        <f t="shared" si="590"/>
        <v>K-C6</v>
      </c>
      <c r="Q5811" s="21" t="str">
        <f>VLOOKUP(K5811,TONG_SL!$A:$D,3,0)</f>
        <v>Túi</v>
      </c>
      <c r="R5811" s="220">
        <v>2</v>
      </c>
      <c r="S5811" s="220"/>
      <c r="T5811" s="220">
        <f>VLOOKUP(VLOOKUP(G5811,Ma_KH!$A:$R,18,0)&amp;K5811,Gia_MB!$A:$F,6,0)</f>
        <v>70950</v>
      </c>
      <c r="U5811" s="254">
        <f t="shared" si="591"/>
        <v>141900</v>
      </c>
      <c r="V5811" s="220"/>
      <c r="W5811" s="222">
        <f t="shared" si="592"/>
        <v>0</v>
      </c>
      <c r="X5811" s="223" t="str">
        <f t="shared" si="593"/>
        <v>8</v>
      </c>
      <c r="Y5811" s="220"/>
      <c r="Z5811" s="254">
        <f t="shared" si="594"/>
        <v>11352</v>
      </c>
      <c r="AA5811" s="5">
        <f>VLOOKUP(G5811,Ma_KH!$A:$R,14,0)</f>
        <v>60</v>
      </c>
    </row>
    <row r="5812" spans="1:27" hidden="1" x14ac:dyDescent="0.25">
      <c r="A5812" s="237">
        <v>45996</v>
      </c>
      <c r="B5812" s="240">
        <v>4180908060</v>
      </c>
      <c r="C5812" s="151" t="s">
        <v>7767</v>
      </c>
      <c r="D5812" s="245">
        <v>46002</v>
      </c>
      <c r="E5812" s="238"/>
      <c r="F5812" s="236"/>
      <c r="G5812" s="32" t="s">
        <v>1342</v>
      </c>
      <c r="H5812" s="238"/>
      <c r="I5812" s="240">
        <v>4180908060</v>
      </c>
      <c r="J5812" s="240" t="s">
        <v>1788</v>
      </c>
      <c r="K5812" s="333" t="s">
        <v>48</v>
      </c>
      <c r="L5812" s="21" t="str">
        <f>VLOOKUP($K5812,TONG_SL!$A:$D,2,0)</f>
        <v>Mọc Nấm Hương 250g</v>
      </c>
      <c r="N5812" s="21" t="str">
        <f t="shared" si="590"/>
        <v>K-C6</v>
      </c>
      <c r="Q5812" s="21" t="str">
        <f>VLOOKUP(K5812,TONG_SL!$A:$D,3,0)</f>
        <v>Túi</v>
      </c>
      <c r="R5812" s="220">
        <v>5</v>
      </c>
      <c r="S5812" s="220"/>
      <c r="T5812" s="220">
        <f>VLOOKUP(VLOOKUP(G5812,Ma_KH!$A:$R,18,0)&amp;K5812,Gia_MB!$A:$F,6,0)</f>
        <v>46000</v>
      </c>
      <c r="U5812" s="254">
        <f t="shared" si="591"/>
        <v>230000</v>
      </c>
      <c r="V5812" s="220"/>
      <c r="W5812" s="222">
        <f t="shared" si="592"/>
        <v>0</v>
      </c>
      <c r="X5812" s="223" t="str">
        <f t="shared" si="593"/>
        <v>8</v>
      </c>
      <c r="Y5812" s="220"/>
      <c r="Z5812" s="254">
        <f t="shared" si="594"/>
        <v>18400</v>
      </c>
      <c r="AA5812" s="5">
        <f>VLOOKUP(G5812,Ma_KH!$A:$R,14,0)</f>
        <v>60</v>
      </c>
    </row>
    <row r="5813" spans="1:27" hidden="1" x14ac:dyDescent="0.25">
      <c r="A5813" s="237">
        <v>45996</v>
      </c>
      <c r="B5813" s="240">
        <v>4180908060</v>
      </c>
      <c r="C5813" s="151" t="s">
        <v>7767</v>
      </c>
      <c r="D5813" s="245">
        <v>46002</v>
      </c>
      <c r="E5813" s="238"/>
      <c r="F5813" s="236"/>
      <c r="G5813" s="32" t="s">
        <v>1342</v>
      </c>
      <c r="H5813" s="238"/>
      <c r="I5813" s="240">
        <v>4180908060</v>
      </c>
      <c r="J5813" s="240" t="s">
        <v>1788</v>
      </c>
      <c r="K5813" s="333" t="s">
        <v>37</v>
      </c>
      <c r="L5813" s="21" t="str">
        <f>VLOOKUP($K5813,TONG_SL!$A:$D,2,0)</f>
        <v>Chả cốm 300g</v>
      </c>
      <c r="N5813" s="21" t="str">
        <f t="shared" si="590"/>
        <v>K-C6</v>
      </c>
      <c r="Q5813" s="21" t="str">
        <f>VLOOKUP(K5813,TONG_SL!$A:$D,3,0)</f>
        <v>Túi</v>
      </c>
      <c r="R5813" s="220">
        <v>3</v>
      </c>
      <c r="S5813" s="220"/>
      <c r="T5813" s="220">
        <f>VLOOKUP(VLOOKUP(G5813,Ma_KH!$A:$R,18,0)&amp;K5813,Gia_MB!$A:$F,6,0)</f>
        <v>74250</v>
      </c>
      <c r="U5813" s="254">
        <f t="shared" si="591"/>
        <v>222750</v>
      </c>
      <c r="V5813" s="220"/>
      <c r="W5813" s="222">
        <f t="shared" si="592"/>
        <v>0</v>
      </c>
      <c r="X5813" s="223" t="str">
        <f t="shared" si="593"/>
        <v>8</v>
      </c>
      <c r="Y5813" s="220"/>
      <c r="Z5813" s="254">
        <f t="shared" si="594"/>
        <v>17820</v>
      </c>
      <c r="AA5813" s="5">
        <f>VLOOKUP(G5813,Ma_KH!$A:$R,14,0)</f>
        <v>60</v>
      </c>
    </row>
    <row r="5814" spans="1:27" hidden="1" x14ac:dyDescent="0.25">
      <c r="A5814" s="237">
        <v>45996</v>
      </c>
      <c r="B5814" s="240">
        <v>4180908060</v>
      </c>
      <c r="C5814" s="151" t="s">
        <v>7767</v>
      </c>
      <c r="D5814" s="245">
        <v>46002</v>
      </c>
      <c r="E5814" s="238"/>
      <c r="F5814" s="236"/>
      <c r="G5814" s="32" t="s">
        <v>1342</v>
      </c>
      <c r="H5814" s="238"/>
      <c r="I5814" s="240">
        <v>4180908060</v>
      </c>
      <c r="J5814" s="240" t="s">
        <v>1788</v>
      </c>
      <c r="K5814" s="333" t="s">
        <v>27</v>
      </c>
      <c r="L5814" s="21" t="str">
        <f>VLOOKUP($K5814,TONG_SL!$A:$D,2,0)</f>
        <v>Chân giò heo muối 300g</v>
      </c>
      <c r="N5814" s="21" t="str">
        <f t="shared" si="590"/>
        <v>K-C6</v>
      </c>
      <c r="Q5814" s="21" t="str">
        <f>VLOOKUP(K5814,TONG_SL!$A:$D,3,0)</f>
        <v>Túi</v>
      </c>
      <c r="R5814" s="220">
        <v>3</v>
      </c>
      <c r="S5814" s="220"/>
      <c r="T5814" s="220">
        <f>VLOOKUP(VLOOKUP(G5814,Ma_KH!$A:$R,18,0)&amp;K5814,Gia_MB!$A:$F,6,0)</f>
        <v>73431</v>
      </c>
      <c r="U5814" s="254">
        <f t="shared" si="591"/>
        <v>220293</v>
      </c>
      <c r="V5814" s="220"/>
      <c r="W5814" s="222">
        <f t="shared" si="592"/>
        <v>0</v>
      </c>
      <c r="X5814" s="223" t="str">
        <f t="shared" si="593"/>
        <v>8</v>
      </c>
      <c r="Y5814" s="220"/>
      <c r="Z5814" s="254">
        <f t="shared" si="594"/>
        <v>17623.439999999999</v>
      </c>
      <c r="AA5814" s="5">
        <f>VLOOKUP(G5814,Ma_KH!$A:$R,14,0)</f>
        <v>60</v>
      </c>
    </row>
    <row r="5815" spans="1:27" hidden="1" x14ac:dyDescent="0.25">
      <c r="A5815" s="237">
        <v>45996</v>
      </c>
      <c r="B5815" s="240">
        <v>4180908060</v>
      </c>
      <c r="C5815" s="151" t="s">
        <v>7767</v>
      </c>
      <c r="D5815" s="245">
        <v>46002</v>
      </c>
      <c r="E5815" s="238"/>
      <c r="F5815" s="236"/>
      <c r="G5815" s="32" t="s">
        <v>1342</v>
      </c>
      <c r="H5815" s="238"/>
      <c r="I5815" s="240">
        <v>4180908060</v>
      </c>
      <c r="J5815" s="240" t="s">
        <v>1788</v>
      </c>
      <c r="K5815" s="333" t="s">
        <v>30</v>
      </c>
      <c r="L5815" s="21" t="str">
        <f>VLOOKUP($K5815,TONG_SL!$A:$D,2,0)</f>
        <v>Gà muối 500g</v>
      </c>
      <c r="N5815" s="21" t="str">
        <f t="shared" si="590"/>
        <v>K-C6</v>
      </c>
      <c r="Q5815" s="21" t="str">
        <f>VLOOKUP(K5815,TONG_SL!$A:$D,3,0)</f>
        <v>Túi</v>
      </c>
      <c r="R5815" s="220">
        <v>3</v>
      </c>
      <c r="S5815" s="220"/>
      <c r="T5815" s="220">
        <f>VLOOKUP(VLOOKUP(G5815,Ma_KH!$A:$R,18,0)&amp;K5815,Gia_MB!$A:$F,6,0)</f>
        <v>111058</v>
      </c>
      <c r="U5815" s="254">
        <f t="shared" si="591"/>
        <v>333174</v>
      </c>
      <c r="V5815" s="220"/>
      <c r="W5815" s="222">
        <f t="shared" si="592"/>
        <v>0</v>
      </c>
      <c r="X5815" s="223" t="str">
        <f t="shared" si="593"/>
        <v>8</v>
      </c>
      <c r="Y5815" s="220"/>
      <c r="Z5815" s="254">
        <f t="shared" si="594"/>
        <v>26653.920000000002</v>
      </c>
      <c r="AA5815" s="5">
        <f>VLOOKUP(G5815,Ma_KH!$A:$R,14,0)</f>
        <v>60</v>
      </c>
    </row>
    <row r="5816" spans="1:27" hidden="1" x14ac:dyDescent="0.25">
      <c r="A5816" s="237">
        <v>45996</v>
      </c>
      <c r="B5816" s="240">
        <v>4180908060</v>
      </c>
      <c r="C5816" s="151" t="s">
        <v>7767</v>
      </c>
      <c r="D5816" s="245">
        <v>46002</v>
      </c>
      <c r="E5816" s="238"/>
      <c r="F5816" s="236"/>
      <c r="G5816" s="32" t="s">
        <v>1342</v>
      </c>
      <c r="H5816" s="238"/>
      <c r="I5816" s="240">
        <v>4180908060</v>
      </c>
      <c r="J5816" s="240" t="s">
        <v>1788</v>
      </c>
      <c r="K5816" s="333" t="s">
        <v>34</v>
      </c>
      <c r="L5816" s="21" t="str">
        <f>VLOOKUP($K5816,TONG_SL!$A:$D,2,0)</f>
        <v>Tai heo muối 200g</v>
      </c>
      <c r="N5816" s="21" t="str">
        <f t="shared" si="590"/>
        <v>K-C6</v>
      </c>
      <c r="Q5816" s="21" t="str">
        <f>VLOOKUP(K5816,TONG_SL!$A:$D,3,0)</f>
        <v>Túi</v>
      </c>
      <c r="R5816" s="220">
        <v>5</v>
      </c>
      <c r="S5816" s="220"/>
      <c r="T5816" s="220">
        <f>VLOOKUP(VLOOKUP(G5816,Ma_KH!$A:$R,18,0)&amp;K5816,Gia_MB!$A:$F,6,0)</f>
        <v>55595</v>
      </c>
      <c r="U5816" s="254">
        <f t="shared" si="591"/>
        <v>277975</v>
      </c>
      <c r="V5816" s="220"/>
      <c r="W5816" s="222">
        <f t="shared" si="592"/>
        <v>0</v>
      </c>
      <c r="X5816" s="223" t="str">
        <f t="shared" si="593"/>
        <v>8</v>
      </c>
      <c r="Y5816" s="220"/>
      <c r="Z5816" s="254">
        <f t="shared" si="594"/>
        <v>22238</v>
      </c>
      <c r="AA5816" s="5">
        <f>VLOOKUP(G5816,Ma_KH!$A:$R,14,0)</f>
        <v>60</v>
      </c>
    </row>
    <row r="5817" spans="1:27" hidden="1" x14ac:dyDescent="0.25">
      <c r="A5817" s="237">
        <v>45998</v>
      </c>
      <c r="B5817" s="240">
        <v>4180978355</v>
      </c>
      <c r="C5817" s="151" t="s">
        <v>7767</v>
      </c>
      <c r="D5817" s="245">
        <v>46002</v>
      </c>
      <c r="E5817" s="238"/>
      <c r="F5817" s="236"/>
      <c r="G5817" s="32" t="s">
        <v>503</v>
      </c>
      <c r="H5817" s="238"/>
      <c r="I5817" s="240">
        <v>4180978355</v>
      </c>
      <c r="J5817" s="240" t="s">
        <v>1788</v>
      </c>
      <c r="K5817" s="333" t="s">
        <v>32</v>
      </c>
      <c r="L5817" s="21" t="str">
        <f>VLOOKUP($K5817,TONG_SL!$A:$D,2,0)</f>
        <v>Giò Tai Lưỡi Xào 250g</v>
      </c>
      <c r="N5817" s="21" t="str">
        <f t="shared" si="590"/>
        <v>K-C6</v>
      </c>
      <c r="Q5817" s="21" t="str">
        <f>VLOOKUP(K5817,TONG_SL!$A:$D,3,0)</f>
        <v>Túi</v>
      </c>
      <c r="R5817" s="220">
        <v>5</v>
      </c>
      <c r="S5817" s="220"/>
      <c r="T5817" s="220">
        <f>VLOOKUP(VLOOKUP(G5817,Ma_KH!$A:$R,18,0)&amp;K5817,Gia_MB!$A:$F,6,0)</f>
        <v>50182</v>
      </c>
      <c r="U5817" s="254">
        <f t="shared" si="591"/>
        <v>250910</v>
      </c>
      <c r="V5817" s="220"/>
      <c r="W5817" s="222">
        <f t="shared" si="592"/>
        <v>0</v>
      </c>
      <c r="X5817" s="223" t="str">
        <f t="shared" si="593"/>
        <v>8</v>
      </c>
      <c r="Y5817" s="220"/>
      <c r="Z5817" s="254">
        <f t="shared" si="594"/>
        <v>20072.8</v>
      </c>
      <c r="AA5817" s="5">
        <f>VLOOKUP(G5817,Ma_KH!$A:$R,14,0)</f>
        <v>60</v>
      </c>
    </row>
    <row r="5818" spans="1:27" hidden="1" x14ac:dyDescent="0.25">
      <c r="A5818" s="237">
        <v>45998</v>
      </c>
      <c r="B5818" s="240">
        <v>4180978355</v>
      </c>
      <c r="C5818" s="151" t="s">
        <v>7767</v>
      </c>
      <c r="D5818" s="245">
        <v>46002</v>
      </c>
      <c r="E5818" s="238"/>
      <c r="F5818" s="236"/>
      <c r="G5818" s="32" t="s">
        <v>503</v>
      </c>
      <c r="H5818" s="238"/>
      <c r="I5818" s="240">
        <v>4180978355</v>
      </c>
      <c r="J5818" s="240" t="s">
        <v>1788</v>
      </c>
      <c r="K5818" s="333" t="s">
        <v>48</v>
      </c>
      <c r="L5818" s="21" t="str">
        <f>VLOOKUP($K5818,TONG_SL!$A:$D,2,0)</f>
        <v>Mọc Nấm Hương 250g</v>
      </c>
      <c r="N5818" s="21" t="str">
        <f t="shared" si="590"/>
        <v>K-C6</v>
      </c>
      <c r="Q5818" s="21" t="str">
        <f>VLOOKUP(K5818,TONG_SL!$A:$D,3,0)</f>
        <v>Túi</v>
      </c>
      <c r="R5818" s="220">
        <v>5</v>
      </c>
      <c r="S5818" s="220"/>
      <c r="T5818" s="220">
        <f>VLOOKUP(VLOOKUP(G5818,Ma_KH!$A:$R,18,0)&amp;K5818,Gia_MB!$A:$F,6,0)</f>
        <v>46000</v>
      </c>
      <c r="U5818" s="254">
        <f t="shared" si="591"/>
        <v>230000</v>
      </c>
      <c r="V5818" s="220"/>
      <c r="W5818" s="222">
        <f t="shared" si="592"/>
        <v>0</v>
      </c>
      <c r="X5818" s="223" t="str">
        <f t="shared" si="593"/>
        <v>8</v>
      </c>
      <c r="Y5818" s="220"/>
      <c r="Z5818" s="254">
        <f t="shared" si="594"/>
        <v>18400</v>
      </c>
      <c r="AA5818" s="5">
        <f>VLOOKUP(G5818,Ma_KH!$A:$R,14,0)</f>
        <v>60</v>
      </c>
    </row>
    <row r="5819" spans="1:27" hidden="1" x14ac:dyDescent="0.25">
      <c r="A5819" s="237">
        <v>45998</v>
      </c>
      <c r="B5819" s="240">
        <v>4180978355</v>
      </c>
      <c r="C5819" s="151" t="s">
        <v>7767</v>
      </c>
      <c r="D5819" s="245">
        <v>46002</v>
      </c>
      <c r="E5819" s="238"/>
      <c r="F5819" s="236"/>
      <c r="G5819" s="32" t="s">
        <v>503</v>
      </c>
      <c r="H5819" s="238"/>
      <c r="I5819" s="240">
        <v>4180978355</v>
      </c>
      <c r="J5819" s="240" t="s">
        <v>1788</v>
      </c>
      <c r="K5819" s="333" t="s">
        <v>39</v>
      </c>
      <c r="L5819" s="21" t="str">
        <f>VLOOKUP($K5819,TONG_SL!$A:$D,2,0)</f>
        <v>Chả nướng 300g</v>
      </c>
      <c r="N5819" s="21" t="str">
        <f t="shared" si="590"/>
        <v>K-C6</v>
      </c>
      <c r="Q5819" s="21" t="str">
        <f>VLOOKUP(K5819,TONG_SL!$A:$D,3,0)</f>
        <v>Túi</v>
      </c>
      <c r="R5819" s="220">
        <v>5</v>
      </c>
      <c r="S5819" s="220"/>
      <c r="T5819" s="220">
        <f>VLOOKUP(VLOOKUP(G5819,Ma_KH!$A:$R,18,0)&amp;K5819,Gia_MB!$A:$F,6,0)</f>
        <v>70950</v>
      </c>
      <c r="U5819" s="254">
        <f t="shared" si="591"/>
        <v>354750</v>
      </c>
      <c r="V5819" s="220"/>
      <c r="W5819" s="222">
        <f t="shared" si="592"/>
        <v>0</v>
      </c>
      <c r="X5819" s="223" t="str">
        <f t="shared" si="593"/>
        <v>8</v>
      </c>
      <c r="Y5819" s="220"/>
      <c r="Z5819" s="254">
        <f t="shared" si="594"/>
        <v>28380</v>
      </c>
      <c r="AA5819" s="5">
        <f>VLOOKUP(G5819,Ma_KH!$A:$R,14,0)</f>
        <v>60</v>
      </c>
    </row>
    <row r="5820" spans="1:27" hidden="1" x14ac:dyDescent="0.25">
      <c r="A5820" s="237">
        <v>45998</v>
      </c>
      <c r="B5820" s="240">
        <v>4180981648</v>
      </c>
      <c r="C5820" s="151" t="s">
        <v>7767</v>
      </c>
      <c r="D5820" s="245">
        <v>46002</v>
      </c>
      <c r="E5820" s="238"/>
      <c r="F5820" s="236"/>
      <c r="G5820" s="32" t="s">
        <v>903</v>
      </c>
      <c r="H5820" s="238"/>
      <c r="I5820" s="240">
        <v>4180981648</v>
      </c>
      <c r="J5820" s="240" t="s">
        <v>1788</v>
      </c>
      <c r="K5820" s="333" t="s">
        <v>30</v>
      </c>
      <c r="L5820" s="21" t="str">
        <f>VLOOKUP($K5820,TONG_SL!$A:$D,2,0)</f>
        <v>Gà muối 500g</v>
      </c>
      <c r="N5820" s="21" t="str">
        <f t="shared" si="590"/>
        <v>K-C6</v>
      </c>
      <c r="Q5820" s="21" t="str">
        <f>VLOOKUP(K5820,TONG_SL!$A:$D,3,0)</f>
        <v>Túi</v>
      </c>
      <c r="R5820" s="220">
        <v>3</v>
      </c>
      <c r="S5820" s="220"/>
      <c r="T5820" s="220">
        <f>VLOOKUP(VLOOKUP(G5820,Ma_KH!$A:$R,18,0)&amp;K5820,Gia_MB!$A:$F,6,0)</f>
        <v>111058</v>
      </c>
      <c r="U5820" s="254">
        <f t="shared" si="591"/>
        <v>333174</v>
      </c>
      <c r="V5820" s="220"/>
      <c r="W5820" s="222">
        <f t="shared" si="592"/>
        <v>0</v>
      </c>
      <c r="X5820" s="223" t="str">
        <f t="shared" si="593"/>
        <v>8</v>
      </c>
      <c r="Y5820" s="220"/>
      <c r="Z5820" s="254">
        <f t="shared" si="594"/>
        <v>26653.920000000002</v>
      </c>
      <c r="AA5820" s="5">
        <f>VLOOKUP(G5820,Ma_KH!$A:$R,14,0)</f>
        <v>60</v>
      </c>
    </row>
    <row r="5821" spans="1:27" hidden="1" x14ac:dyDescent="0.25">
      <c r="A5821" s="237">
        <v>45998</v>
      </c>
      <c r="B5821" s="240">
        <v>4180981648</v>
      </c>
      <c r="C5821" s="151" t="s">
        <v>7767</v>
      </c>
      <c r="D5821" s="245">
        <v>46002</v>
      </c>
      <c r="E5821" s="238"/>
      <c r="F5821" s="236"/>
      <c r="G5821" s="32" t="s">
        <v>903</v>
      </c>
      <c r="H5821" s="238"/>
      <c r="I5821" s="240">
        <v>4180981648</v>
      </c>
      <c r="J5821" s="240" t="s">
        <v>1788</v>
      </c>
      <c r="K5821" s="333" t="s">
        <v>37</v>
      </c>
      <c r="L5821" s="21" t="str">
        <f>VLOOKUP($K5821,TONG_SL!$A:$D,2,0)</f>
        <v>Chả cốm 300g</v>
      </c>
      <c r="N5821" s="21" t="str">
        <f t="shared" ref="N5821:N5884" si="595">IF($B5821&lt;&gt;"","K-C6","")</f>
        <v>K-C6</v>
      </c>
      <c r="Q5821" s="21" t="str">
        <f>VLOOKUP(K5821,TONG_SL!$A:$D,3,0)</f>
        <v>Túi</v>
      </c>
      <c r="R5821" s="220">
        <v>3</v>
      </c>
      <c r="S5821" s="220"/>
      <c r="T5821" s="220">
        <f>VLOOKUP(VLOOKUP(G5821,Ma_KH!$A:$R,18,0)&amp;K5821,Gia_MB!$A:$F,6,0)</f>
        <v>74250</v>
      </c>
      <c r="U5821" s="254">
        <f t="shared" si="591"/>
        <v>222750</v>
      </c>
      <c r="V5821" s="220"/>
      <c r="W5821" s="222">
        <f t="shared" si="592"/>
        <v>0</v>
      </c>
      <c r="X5821" s="223" t="str">
        <f t="shared" si="593"/>
        <v>8</v>
      </c>
      <c r="Y5821" s="220"/>
      <c r="Z5821" s="254">
        <f t="shared" si="594"/>
        <v>17820</v>
      </c>
      <c r="AA5821" s="5">
        <f>VLOOKUP(G5821,Ma_KH!$A:$R,14,0)</f>
        <v>60</v>
      </c>
    </row>
    <row r="5822" spans="1:27" hidden="1" x14ac:dyDescent="0.25">
      <c r="A5822" s="237">
        <v>45998</v>
      </c>
      <c r="B5822" s="240">
        <v>4180981648</v>
      </c>
      <c r="C5822" s="151" t="s">
        <v>7767</v>
      </c>
      <c r="D5822" s="245">
        <v>46002</v>
      </c>
      <c r="E5822" s="238"/>
      <c r="F5822" s="236"/>
      <c r="G5822" s="32" t="s">
        <v>903</v>
      </c>
      <c r="H5822" s="238"/>
      <c r="I5822" s="240">
        <v>4180981648</v>
      </c>
      <c r="J5822" s="240" t="s">
        <v>1788</v>
      </c>
      <c r="K5822" s="333" t="s">
        <v>52</v>
      </c>
      <c r="L5822" s="21" t="str">
        <f>VLOOKUP($K5822,TONG_SL!$A:$D,2,0)</f>
        <v>Gà xì dầu 500g</v>
      </c>
      <c r="N5822" s="21" t="str">
        <f t="shared" si="595"/>
        <v>K-C6</v>
      </c>
      <c r="Q5822" s="21" t="str">
        <f>VLOOKUP(K5822,TONG_SL!$A:$D,3,0)</f>
        <v>Túi</v>
      </c>
      <c r="R5822" s="220">
        <v>3</v>
      </c>
      <c r="S5822" s="220"/>
      <c r="T5822" s="220">
        <f>VLOOKUP(VLOOKUP(G5822,Ma_KH!$A:$R,18,0)&amp;K5822,Gia_MB!$A:$F,6,0)</f>
        <v>111606</v>
      </c>
      <c r="U5822" s="254">
        <f t="shared" si="591"/>
        <v>334818</v>
      </c>
      <c r="V5822" s="220"/>
      <c r="W5822" s="222">
        <f t="shared" si="592"/>
        <v>0</v>
      </c>
      <c r="X5822" s="223" t="str">
        <f t="shared" si="593"/>
        <v>8</v>
      </c>
      <c r="Y5822" s="220"/>
      <c r="Z5822" s="254">
        <f t="shared" si="594"/>
        <v>26785.440000000002</v>
      </c>
      <c r="AA5822" s="5">
        <f>VLOOKUP(G5822,Ma_KH!$A:$R,14,0)</f>
        <v>60</v>
      </c>
    </row>
    <row r="5823" spans="1:27" hidden="1" x14ac:dyDescent="0.25">
      <c r="A5823" s="237">
        <v>45998</v>
      </c>
      <c r="B5823" s="240">
        <v>4180981648</v>
      </c>
      <c r="C5823" s="151" t="s">
        <v>7767</v>
      </c>
      <c r="D5823" s="245">
        <v>46002</v>
      </c>
      <c r="E5823" s="238"/>
      <c r="F5823" s="236"/>
      <c r="G5823" s="32" t="s">
        <v>903</v>
      </c>
      <c r="H5823" s="238"/>
      <c r="I5823" s="240">
        <v>4180981648</v>
      </c>
      <c r="J5823" s="240" t="s">
        <v>1788</v>
      </c>
      <c r="K5823" s="333" t="s">
        <v>39</v>
      </c>
      <c r="L5823" s="21" t="str">
        <f>VLOOKUP($K5823,TONG_SL!$A:$D,2,0)</f>
        <v>Chả nướng 300g</v>
      </c>
      <c r="N5823" s="21" t="str">
        <f t="shared" si="595"/>
        <v>K-C6</v>
      </c>
      <c r="Q5823" s="21" t="str">
        <f>VLOOKUP(K5823,TONG_SL!$A:$D,3,0)</f>
        <v>Túi</v>
      </c>
      <c r="R5823" s="220">
        <v>3</v>
      </c>
      <c r="S5823" s="220"/>
      <c r="T5823" s="220">
        <f>VLOOKUP(VLOOKUP(G5823,Ma_KH!$A:$R,18,0)&amp;K5823,Gia_MB!$A:$F,6,0)</f>
        <v>70950</v>
      </c>
      <c r="U5823" s="254">
        <f t="shared" si="591"/>
        <v>212850</v>
      </c>
      <c r="V5823" s="220"/>
      <c r="W5823" s="222">
        <f t="shared" si="592"/>
        <v>0</v>
      </c>
      <c r="X5823" s="223" t="str">
        <f t="shared" si="593"/>
        <v>8</v>
      </c>
      <c r="Y5823" s="220"/>
      <c r="Z5823" s="254">
        <f t="shared" si="594"/>
        <v>17028</v>
      </c>
      <c r="AA5823" s="5">
        <f>VLOOKUP(G5823,Ma_KH!$A:$R,14,0)</f>
        <v>60</v>
      </c>
    </row>
    <row r="5824" spans="1:27" hidden="1" x14ac:dyDescent="0.25">
      <c r="A5824" s="237">
        <v>45998</v>
      </c>
      <c r="B5824" s="240">
        <v>4180981648</v>
      </c>
      <c r="C5824" s="151" t="s">
        <v>7767</v>
      </c>
      <c r="D5824" s="245">
        <v>46002</v>
      </c>
      <c r="E5824" s="238"/>
      <c r="F5824" s="236"/>
      <c r="G5824" s="32" t="s">
        <v>903</v>
      </c>
      <c r="H5824" s="238"/>
      <c r="I5824" s="240">
        <v>4180981648</v>
      </c>
      <c r="J5824" s="240" t="s">
        <v>1788</v>
      </c>
      <c r="K5824" s="333" t="s">
        <v>27</v>
      </c>
      <c r="L5824" s="21" t="str">
        <f>VLOOKUP($K5824,TONG_SL!$A:$D,2,0)</f>
        <v>Chân giò heo muối 300g</v>
      </c>
      <c r="N5824" s="21" t="str">
        <f t="shared" si="595"/>
        <v>K-C6</v>
      </c>
      <c r="Q5824" s="21" t="str">
        <f>VLOOKUP(K5824,TONG_SL!$A:$D,3,0)</f>
        <v>Túi</v>
      </c>
      <c r="R5824" s="220">
        <v>5</v>
      </c>
      <c r="S5824" s="220"/>
      <c r="T5824" s="220">
        <f>VLOOKUP(VLOOKUP(G5824,Ma_KH!$A:$R,18,0)&amp;K5824,Gia_MB!$A:$F,6,0)</f>
        <v>73431</v>
      </c>
      <c r="U5824" s="254">
        <f t="shared" si="591"/>
        <v>367155</v>
      </c>
      <c r="V5824" s="220"/>
      <c r="W5824" s="222">
        <f t="shared" si="592"/>
        <v>0</v>
      </c>
      <c r="X5824" s="223" t="str">
        <f t="shared" si="593"/>
        <v>8</v>
      </c>
      <c r="Y5824" s="220"/>
      <c r="Z5824" s="254">
        <f t="shared" si="594"/>
        <v>29372.400000000001</v>
      </c>
      <c r="AA5824" s="5">
        <f>VLOOKUP(G5824,Ma_KH!$A:$R,14,0)</f>
        <v>60</v>
      </c>
    </row>
    <row r="5825" spans="1:27" hidden="1" x14ac:dyDescent="0.25">
      <c r="A5825" s="237">
        <v>45998</v>
      </c>
      <c r="B5825" s="240">
        <v>4180981648</v>
      </c>
      <c r="C5825" s="151" t="s">
        <v>7767</v>
      </c>
      <c r="D5825" s="245">
        <v>46002</v>
      </c>
      <c r="E5825" s="238"/>
      <c r="F5825" s="236"/>
      <c r="G5825" s="32" t="s">
        <v>903</v>
      </c>
      <c r="H5825" s="238"/>
      <c r="I5825" s="240">
        <v>4180981648</v>
      </c>
      <c r="J5825" s="240" t="s">
        <v>1788</v>
      </c>
      <c r="K5825" s="333" t="s">
        <v>32</v>
      </c>
      <c r="L5825" s="21" t="str">
        <f>VLOOKUP($K5825,TONG_SL!$A:$D,2,0)</f>
        <v>Giò Tai Lưỡi Xào 250g</v>
      </c>
      <c r="N5825" s="21" t="str">
        <f t="shared" si="595"/>
        <v>K-C6</v>
      </c>
      <c r="Q5825" s="21" t="str">
        <f>VLOOKUP(K5825,TONG_SL!$A:$D,3,0)</f>
        <v>Túi</v>
      </c>
      <c r="R5825" s="220">
        <v>3</v>
      </c>
      <c r="S5825" s="220"/>
      <c r="T5825" s="220">
        <f>VLOOKUP(VLOOKUP(G5825,Ma_KH!$A:$R,18,0)&amp;K5825,Gia_MB!$A:$F,6,0)</f>
        <v>50182</v>
      </c>
      <c r="U5825" s="254">
        <f t="shared" si="591"/>
        <v>150546</v>
      </c>
      <c r="V5825" s="220"/>
      <c r="W5825" s="222">
        <f t="shared" si="592"/>
        <v>0</v>
      </c>
      <c r="X5825" s="223" t="str">
        <f t="shared" si="593"/>
        <v>8</v>
      </c>
      <c r="Y5825" s="220"/>
      <c r="Z5825" s="254">
        <f t="shared" si="594"/>
        <v>12043.68</v>
      </c>
      <c r="AA5825" s="5">
        <f>VLOOKUP(G5825,Ma_KH!$A:$R,14,0)</f>
        <v>60</v>
      </c>
    </row>
    <row r="5826" spans="1:27" hidden="1" x14ac:dyDescent="0.25">
      <c r="A5826" s="237">
        <v>45999</v>
      </c>
      <c r="B5826" s="240">
        <v>4180988839</v>
      </c>
      <c r="C5826" s="151" t="s">
        <v>7767</v>
      </c>
      <c r="D5826" s="245">
        <v>46002</v>
      </c>
      <c r="E5826" s="238"/>
      <c r="F5826" s="236"/>
      <c r="G5826" s="32" t="s">
        <v>896</v>
      </c>
      <c r="H5826" s="238"/>
      <c r="I5826" s="240">
        <v>4180988839</v>
      </c>
      <c r="J5826" s="240" t="s">
        <v>1788</v>
      </c>
      <c r="K5826" s="333" t="s">
        <v>27</v>
      </c>
      <c r="L5826" s="21" t="str">
        <f>VLOOKUP($K5826,TONG_SL!$A:$D,2,0)</f>
        <v>Chân giò heo muối 300g</v>
      </c>
      <c r="N5826" s="21" t="str">
        <f t="shared" si="595"/>
        <v>K-C6</v>
      </c>
      <c r="Q5826" s="21" t="str">
        <f>VLOOKUP(K5826,TONG_SL!$A:$D,3,0)</f>
        <v>Túi</v>
      </c>
      <c r="R5826" s="220">
        <v>5</v>
      </c>
      <c r="S5826" s="220"/>
      <c r="T5826" s="220">
        <f>VLOOKUP(VLOOKUP(G5826,Ma_KH!$A:$R,18,0)&amp;K5826,Gia_MB!$A:$F,6,0)</f>
        <v>73431</v>
      </c>
      <c r="U5826" s="254">
        <f t="shared" si="591"/>
        <v>367155</v>
      </c>
      <c r="V5826" s="220"/>
      <c r="W5826" s="222">
        <f t="shared" si="592"/>
        <v>0</v>
      </c>
      <c r="X5826" s="223" t="str">
        <f t="shared" si="593"/>
        <v>8</v>
      </c>
      <c r="Y5826" s="220"/>
      <c r="Z5826" s="254">
        <f t="shared" si="594"/>
        <v>29372.400000000001</v>
      </c>
      <c r="AA5826" s="5">
        <f>VLOOKUP(G5826,Ma_KH!$A:$R,14,0)</f>
        <v>60</v>
      </c>
    </row>
    <row r="5827" spans="1:27" hidden="1" x14ac:dyDescent="0.25">
      <c r="A5827" s="237">
        <v>45999</v>
      </c>
      <c r="B5827" s="240">
        <v>4180988839</v>
      </c>
      <c r="C5827" s="151" t="s">
        <v>7767</v>
      </c>
      <c r="D5827" s="245">
        <v>46002</v>
      </c>
      <c r="E5827" s="238"/>
      <c r="F5827" s="236"/>
      <c r="G5827" s="32" t="s">
        <v>896</v>
      </c>
      <c r="H5827" s="238"/>
      <c r="I5827" s="240">
        <v>4180988839</v>
      </c>
      <c r="J5827" s="240" t="s">
        <v>1788</v>
      </c>
      <c r="K5827" s="333" t="s">
        <v>30</v>
      </c>
      <c r="L5827" s="21" t="str">
        <f>VLOOKUP($K5827,TONG_SL!$A:$D,2,0)</f>
        <v>Gà muối 500g</v>
      </c>
      <c r="N5827" s="21" t="str">
        <f t="shared" si="595"/>
        <v>K-C6</v>
      </c>
      <c r="Q5827" s="21" t="str">
        <f>VLOOKUP(K5827,TONG_SL!$A:$D,3,0)</f>
        <v>Túi</v>
      </c>
      <c r="R5827" s="220">
        <v>10</v>
      </c>
      <c r="S5827" s="220"/>
      <c r="T5827" s="220">
        <f>VLOOKUP(VLOOKUP(G5827,Ma_KH!$A:$R,18,0)&amp;K5827,Gia_MB!$A:$F,6,0)</f>
        <v>111058</v>
      </c>
      <c r="U5827" s="254">
        <f t="shared" ref="U5827:U5890" si="596">T5827*R5827</f>
        <v>1110580</v>
      </c>
      <c r="V5827" s="220"/>
      <c r="W5827" s="222">
        <f t="shared" ref="W5827:W5890" si="597">U5827*V5827</f>
        <v>0</v>
      </c>
      <c r="X5827" s="223" t="str">
        <f t="shared" ref="X5827:X5890" si="598">IF(B5827&lt;&gt;"","8","0")</f>
        <v>8</v>
      </c>
      <c r="Y5827" s="220"/>
      <c r="Z5827" s="254">
        <f t="shared" ref="Z5827:Z5890" si="599">U5827*X5827%</f>
        <v>88846.400000000009</v>
      </c>
      <c r="AA5827" s="5">
        <f>VLOOKUP(G5827,Ma_KH!$A:$R,14,0)</f>
        <v>60</v>
      </c>
    </row>
    <row r="5828" spans="1:27" hidden="1" x14ac:dyDescent="0.25">
      <c r="A5828" s="237">
        <v>45999</v>
      </c>
      <c r="B5828" s="240">
        <v>4180988839</v>
      </c>
      <c r="C5828" s="151" t="s">
        <v>7767</v>
      </c>
      <c r="D5828" s="245">
        <v>46002</v>
      </c>
      <c r="E5828" s="238"/>
      <c r="F5828" s="236"/>
      <c r="G5828" s="32" t="s">
        <v>896</v>
      </c>
      <c r="H5828" s="238"/>
      <c r="I5828" s="240">
        <v>4180988839</v>
      </c>
      <c r="J5828" s="240" t="s">
        <v>1788</v>
      </c>
      <c r="K5828" s="333" t="s">
        <v>32</v>
      </c>
      <c r="L5828" s="21" t="str">
        <f>VLOOKUP($K5828,TONG_SL!$A:$D,2,0)</f>
        <v>Giò Tai Lưỡi Xào 250g</v>
      </c>
      <c r="N5828" s="21" t="str">
        <f t="shared" si="595"/>
        <v>K-C6</v>
      </c>
      <c r="Q5828" s="21" t="str">
        <f>VLOOKUP(K5828,TONG_SL!$A:$D,3,0)</f>
        <v>Túi</v>
      </c>
      <c r="R5828" s="220">
        <v>5</v>
      </c>
      <c r="S5828" s="220"/>
      <c r="T5828" s="220">
        <f>VLOOKUP(VLOOKUP(G5828,Ma_KH!$A:$R,18,0)&amp;K5828,Gia_MB!$A:$F,6,0)</f>
        <v>50182</v>
      </c>
      <c r="U5828" s="254">
        <f t="shared" si="596"/>
        <v>250910</v>
      </c>
      <c r="V5828" s="220"/>
      <c r="W5828" s="222">
        <f t="shared" si="597"/>
        <v>0</v>
      </c>
      <c r="X5828" s="223" t="str">
        <f t="shared" si="598"/>
        <v>8</v>
      </c>
      <c r="Y5828" s="220"/>
      <c r="Z5828" s="254">
        <f t="shared" si="599"/>
        <v>20072.8</v>
      </c>
      <c r="AA5828" s="5">
        <f>VLOOKUP(G5828,Ma_KH!$A:$R,14,0)</f>
        <v>60</v>
      </c>
    </row>
    <row r="5829" spans="1:27" hidden="1" x14ac:dyDescent="0.25">
      <c r="A5829" s="237">
        <v>45999</v>
      </c>
      <c r="B5829" s="240">
        <v>4180988839</v>
      </c>
      <c r="C5829" s="151" t="s">
        <v>7767</v>
      </c>
      <c r="D5829" s="245">
        <v>46002</v>
      </c>
      <c r="E5829" s="238"/>
      <c r="F5829" s="236"/>
      <c r="G5829" s="32" t="s">
        <v>896</v>
      </c>
      <c r="H5829" s="238"/>
      <c r="I5829" s="240">
        <v>4180988839</v>
      </c>
      <c r="J5829" s="240" t="s">
        <v>1788</v>
      </c>
      <c r="K5829" s="333" t="s">
        <v>37</v>
      </c>
      <c r="L5829" s="21" t="str">
        <f>VLOOKUP($K5829,TONG_SL!$A:$D,2,0)</f>
        <v>Chả cốm 300g</v>
      </c>
      <c r="N5829" s="21" t="str">
        <f t="shared" si="595"/>
        <v>K-C6</v>
      </c>
      <c r="Q5829" s="21" t="str">
        <f>VLOOKUP(K5829,TONG_SL!$A:$D,3,0)</f>
        <v>Túi</v>
      </c>
      <c r="R5829" s="220">
        <v>5</v>
      </c>
      <c r="S5829" s="220"/>
      <c r="T5829" s="220">
        <f>VLOOKUP(VLOOKUP(G5829,Ma_KH!$A:$R,18,0)&amp;K5829,Gia_MB!$A:$F,6,0)</f>
        <v>74250</v>
      </c>
      <c r="U5829" s="254">
        <f t="shared" si="596"/>
        <v>371250</v>
      </c>
      <c r="V5829" s="220"/>
      <c r="W5829" s="222">
        <f t="shared" si="597"/>
        <v>0</v>
      </c>
      <c r="X5829" s="223" t="str">
        <f t="shared" si="598"/>
        <v>8</v>
      </c>
      <c r="Y5829" s="220"/>
      <c r="Z5829" s="254">
        <f t="shared" si="599"/>
        <v>29700</v>
      </c>
      <c r="AA5829" s="5">
        <f>VLOOKUP(G5829,Ma_KH!$A:$R,14,0)</f>
        <v>60</v>
      </c>
    </row>
    <row r="5830" spans="1:27" hidden="1" x14ac:dyDescent="0.25">
      <c r="A5830" s="237">
        <v>45999</v>
      </c>
      <c r="B5830" s="240">
        <v>4181069492</v>
      </c>
      <c r="C5830" s="151" t="s">
        <v>7767</v>
      </c>
      <c r="D5830" s="245">
        <v>46002</v>
      </c>
      <c r="E5830" s="238"/>
      <c r="F5830" s="236"/>
      <c r="G5830" s="32" t="s">
        <v>1666</v>
      </c>
      <c r="H5830" s="238"/>
      <c r="I5830" s="240">
        <v>4181069492</v>
      </c>
      <c r="J5830" s="240" t="s">
        <v>1788</v>
      </c>
      <c r="K5830" s="333" t="s">
        <v>39</v>
      </c>
      <c r="L5830" s="21" t="str">
        <f>VLOOKUP($K5830,TONG_SL!$A:$D,2,0)</f>
        <v>Chả nướng 300g</v>
      </c>
      <c r="N5830" s="21" t="str">
        <f t="shared" si="595"/>
        <v>K-C6</v>
      </c>
      <c r="Q5830" s="21" t="str">
        <f>VLOOKUP(K5830,TONG_SL!$A:$D,3,0)</f>
        <v>Túi</v>
      </c>
      <c r="R5830" s="220">
        <v>6</v>
      </c>
      <c r="S5830" s="220"/>
      <c r="T5830" s="220">
        <f>VLOOKUP(VLOOKUP(G5830,Ma_KH!$A:$R,18,0)&amp;K5830,Gia_MB!$A:$F,6,0)</f>
        <v>70950</v>
      </c>
      <c r="U5830" s="254">
        <f t="shared" si="596"/>
        <v>425700</v>
      </c>
      <c r="V5830" s="220"/>
      <c r="W5830" s="222">
        <f t="shared" si="597"/>
        <v>0</v>
      </c>
      <c r="X5830" s="223" t="str">
        <f t="shared" si="598"/>
        <v>8</v>
      </c>
      <c r="Y5830" s="220"/>
      <c r="Z5830" s="254">
        <f t="shared" si="599"/>
        <v>34056</v>
      </c>
      <c r="AA5830" s="5">
        <f>VLOOKUP(G5830,Ma_KH!$A:$R,14,0)</f>
        <v>60</v>
      </c>
    </row>
    <row r="5831" spans="1:27" hidden="1" x14ac:dyDescent="0.25">
      <c r="A5831" s="237">
        <v>45999</v>
      </c>
      <c r="B5831" s="240">
        <v>4181069492</v>
      </c>
      <c r="C5831" s="151" t="s">
        <v>7767</v>
      </c>
      <c r="D5831" s="245">
        <v>46002</v>
      </c>
      <c r="E5831" s="238"/>
      <c r="F5831" s="236"/>
      <c r="G5831" s="32" t="s">
        <v>1666</v>
      </c>
      <c r="H5831" s="238"/>
      <c r="I5831" s="240">
        <v>4181069492</v>
      </c>
      <c r="J5831" s="240" t="s">
        <v>1788</v>
      </c>
      <c r="K5831" s="333" t="s">
        <v>32</v>
      </c>
      <c r="L5831" s="21" t="str">
        <f>VLOOKUP($K5831,TONG_SL!$A:$D,2,0)</f>
        <v>Giò Tai Lưỡi Xào 250g</v>
      </c>
      <c r="N5831" s="21" t="str">
        <f t="shared" si="595"/>
        <v>K-C6</v>
      </c>
      <c r="Q5831" s="21" t="str">
        <f>VLOOKUP(K5831,TONG_SL!$A:$D,3,0)</f>
        <v>Túi</v>
      </c>
      <c r="R5831" s="220">
        <v>6</v>
      </c>
      <c r="S5831" s="220"/>
      <c r="T5831" s="220">
        <f>VLOOKUP(VLOOKUP(G5831,Ma_KH!$A:$R,18,0)&amp;K5831,Gia_MB!$A:$F,6,0)</f>
        <v>50182</v>
      </c>
      <c r="U5831" s="254">
        <f t="shared" si="596"/>
        <v>301092</v>
      </c>
      <c r="V5831" s="220"/>
      <c r="W5831" s="222">
        <f t="shared" si="597"/>
        <v>0</v>
      </c>
      <c r="X5831" s="223" t="str">
        <f t="shared" si="598"/>
        <v>8</v>
      </c>
      <c r="Y5831" s="220"/>
      <c r="Z5831" s="254">
        <f t="shared" si="599"/>
        <v>24087.360000000001</v>
      </c>
      <c r="AA5831" s="5">
        <f>VLOOKUP(G5831,Ma_KH!$A:$R,14,0)</f>
        <v>60</v>
      </c>
    </row>
    <row r="5832" spans="1:27" hidden="1" x14ac:dyDescent="0.25">
      <c r="A5832" s="237">
        <v>45996</v>
      </c>
      <c r="B5832" s="240">
        <v>4180907551</v>
      </c>
      <c r="C5832" s="151" t="s">
        <v>7767</v>
      </c>
      <c r="D5832" s="245">
        <v>46002</v>
      </c>
      <c r="E5832" s="238"/>
      <c r="F5832" s="236"/>
      <c r="G5832" s="32" t="s">
        <v>496</v>
      </c>
      <c r="H5832" s="238"/>
      <c r="I5832" s="240">
        <v>4180907551</v>
      </c>
      <c r="J5832" s="240" t="s">
        <v>1788</v>
      </c>
      <c r="K5832" s="333" t="s">
        <v>27</v>
      </c>
      <c r="L5832" s="21" t="str">
        <f>VLOOKUP($K5832,TONG_SL!$A:$D,2,0)</f>
        <v>Chân giò heo muối 300g</v>
      </c>
      <c r="N5832" s="21" t="str">
        <f t="shared" si="595"/>
        <v>K-C6</v>
      </c>
      <c r="Q5832" s="21" t="str">
        <f>VLOOKUP(K5832,TONG_SL!$A:$D,3,0)</f>
        <v>Túi</v>
      </c>
      <c r="R5832" s="220">
        <v>3</v>
      </c>
      <c r="S5832" s="220"/>
      <c r="T5832" s="220">
        <f>VLOOKUP(VLOOKUP(G5832,Ma_KH!$A:$R,18,0)&amp;K5832,Gia_MB!$A:$F,6,0)</f>
        <v>73431</v>
      </c>
      <c r="U5832" s="254">
        <f t="shared" si="596"/>
        <v>220293</v>
      </c>
      <c r="V5832" s="220"/>
      <c r="W5832" s="222">
        <f t="shared" si="597"/>
        <v>0</v>
      </c>
      <c r="X5832" s="223" t="str">
        <f t="shared" si="598"/>
        <v>8</v>
      </c>
      <c r="Y5832" s="220"/>
      <c r="Z5832" s="254">
        <f t="shared" si="599"/>
        <v>17623.439999999999</v>
      </c>
      <c r="AA5832" s="5">
        <f>VLOOKUP(G5832,Ma_KH!$A:$R,14,0)</f>
        <v>60</v>
      </c>
    </row>
    <row r="5833" spans="1:27" hidden="1" x14ac:dyDescent="0.25">
      <c r="A5833" s="237">
        <v>45996</v>
      </c>
      <c r="B5833" s="240">
        <v>4180907551</v>
      </c>
      <c r="C5833" s="151" t="s">
        <v>7767</v>
      </c>
      <c r="D5833" s="245">
        <v>46002</v>
      </c>
      <c r="E5833" s="238"/>
      <c r="F5833" s="236"/>
      <c r="G5833" s="32" t="s">
        <v>496</v>
      </c>
      <c r="H5833" s="238"/>
      <c r="I5833" s="240">
        <v>4180907551</v>
      </c>
      <c r="J5833" s="240" t="s">
        <v>1788</v>
      </c>
      <c r="K5833" s="333" t="s">
        <v>32</v>
      </c>
      <c r="L5833" s="21" t="str">
        <f>VLOOKUP($K5833,TONG_SL!$A:$D,2,0)</f>
        <v>Giò Tai Lưỡi Xào 250g</v>
      </c>
      <c r="N5833" s="21" t="str">
        <f t="shared" si="595"/>
        <v>K-C6</v>
      </c>
      <c r="Q5833" s="21" t="str">
        <f>VLOOKUP(K5833,TONG_SL!$A:$D,3,0)</f>
        <v>Túi</v>
      </c>
      <c r="R5833" s="220">
        <v>2</v>
      </c>
      <c r="S5833" s="220"/>
      <c r="T5833" s="220">
        <f>VLOOKUP(VLOOKUP(G5833,Ma_KH!$A:$R,18,0)&amp;K5833,Gia_MB!$A:$F,6,0)</f>
        <v>50182</v>
      </c>
      <c r="U5833" s="254">
        <f t="shared" si="596"/>
        <v>100364</v>
      </c>
      <c r="V5833" s="220"/>
      <c r="W5833" s="222">
        <f t="shared" si="597"/>
        <v>0</v>
      </c>
      <c r="X5833" s="223" t="str">
        <f t="shared" si="598"/>
        <v>8</v>
      </c>
      <c r="Y5833" s="220"/>
      <c r="Z5833" s="254">
        <f t="shared" si="599"/>
        <v>8029.12</v>
      </c>
      <c r="AA5833" s="5">
        <f>VLOOKUP(G5833,Ma_KH!$A:$R,14,0)</f>
        <v>60</v>
      </c>
    </row>
    <row r="5834" spans="1:27" hidden="1" x14ac:dyDescent="0.25">
      <c r="A5834" s="237">
        <v>45996</v>
      </c>
      <c r="B5834" s="240">
        <v>4180907551</v>
      </c>
      <c r="C5834" s="151" t="s">
        <v>7767</v>
      </c>
      <c r="D5834" s="245">
        <v>46002</v>
      </c>
      <c r="E5834" s="238"/>
      <c r="F5834" s="236"/>
      <c r="G5834" s="32" t="s">
        <v>496</v>
      </c>
      <c r="H5834" s="238"/>
      <c r="I5834" s="240">
        <v>4180907551</v>
      </c>
      <c r="J5834" s="240" t="s">
        <v>1788</v>
      </c>
      <c r="K5834" s="333" t="s">
        <v>30</v>
      </c>
      <c r="L5834" s="21" t="str">
        <f>VLOOKUP($K5834,TONG_SL!$A:$D,2,0)</f>
        <v>Gà muối 500g</v>
      </c>
      <c r="N5834" s="21" t="str">
        <f t="shared" si="595"/>
        <v>K-C6</v>
      </c>
      <c r="Q5834" s="21" t="str">
        <f>VLOOKUP(K5834,TONG_SL!$A:$D,3,0)</f>
        <v>Túi</v>
      </c>
      <c r="R5834" s="220">
        <v>6</v>
      </c>
      <c r="S5834" s="220"/>
      <c r="T5834" s="220">
        <f>VLOOKUP(VLOOKUP(G5834,Ma_KH!$A:$R,18,0)&amp;K5834,Gia_MB!$A:$F,6,0)</f>
        <v>111058</v>
      </c>
      <c r="U5834" s="254">
        <f t="shared" si="596"/>
        <v>666348</v>
      </c>
      <c r="V5834" s="220"/>
      <c r="W5834" s="222">
        <f t="shared" si="597"/>
        <v>0</v>
      </c>
      <c r="X5834" s="223" t="str">
        <f t="shared" si="598"/>
        <v>8</v>
      </c>
      <c r="Y5834" s="220"/>
      <c r="Z5834" s="254">
        <f t="shared" si="599"/>
        <v>53307.840000000004</v>
      </c>
      <c r="AA5834" s="5">
        <f>VLOOKUP(G5834,Ma_KH!$A:$R,14,0)</f>
        <v>60</v>
      </c>
    </row>
    <row r="5835" spans="1:27" hidden="1" x14ac:dyDescent="0.25">
      <c r="A5835" s="237">
        <v>45996</v>
      </c>
      <c r="B5835" s="240">
        <v>4180907551</v>
      </c>
      <c r="C5835" s="151" t="s">
        <v>7767</v>
      </c>
      <c r="D5835" s="245">
        <v>46002</v>
      </c>
      <c r="E5835" s="238"/>
      <c r="F5835" s="236"/>
      <c r="G5835" s="32" t="s">
        <v>496</v>
      </c>
      <c r="H5835" s="238"/>
      <c r="I5835" s="240">
        <v>4180907551</v>
      </c>
      <c r="J5835" s="240" t="s">
        <v>1788</v>
      </c>
      <c r="K5835" s="333" t="s">
        <v>48</v>
      </c>
      <c r="L5835" s="21" t="str">
        <f>VLOOKUP($K5835,TONG_SL!$A:$D,2,0)</f>
        <v>Mọc Nấm Hương 250g</v>
      </c>
      <c r="N5835" s="21" t="str">
        <f t="shared" si="595"/>
        <v>K-C6</v>
      </c>
      <c r="Q5835" s="21" t="str">
        <f>VLOOKUP(K5835,TONG_SL!$A:$D,3,0)</f>
        <v>Túi</v>
      </c>
      <c r="R5835" s="220">
        <v>2</v>
      </c>
      <c r="S5835" s="220"/>
      <c r="T5835" s="220">
        <f>VLOOKUP(VLOOKUP(G5835,Ma_KH!$A:$R,18,0)&amp;K5835,Gia_MB!$A:$F,6,0)</f>
        <v>46000</v>
      </c>
      <c r="U5835" s="254">
        <f t="shared" si="596"/>
        <v>92000</v>
      </c>
      <c r="V5835" s="220"/>
      <c r="W5835" s="222">
        <f t="shared" si="597"/>
        <v>0</v>
      </c>
      <c r="X5835" s="223" t="str">
        <f t="shared" si="598"/>
        <v>8</v>
      </c>
      <c r="Y5835" s="220"/>
      <c r="Z5835" s="254">
        <f t="shared" si="599"/>
        <v>7360</v>
      </c>
      <c r="AA5835" s="5">
        <f>VLOOKUP(G5835,Ma_KH!$A:$R,14,0)</f>
        <v>60</v>
      </c>
    </row>
    <row r="5836" spans="1:27" hidden="1" x14ac:dyDescent="0.25">
      <c r="A5836" s="237">
        <v>45996</v>
      </c>
      <c r="B5836" s="240">
        <v>4180907849</v>
      </c>
      <c r="C5836" s="151" t="s">
        <v>7767</v>
      </c>
      <c r="D5836" s="245">
        <v>46002</v>
      </c>
      <c r="E5836" s="238"/>
      <c r="F5836" s="236"/>
      <c r="G5836" s="32" t="s">
        <v>94</v>
      </c>
      <c r="H5836" s="238"/>
      <c r="I5836" s="240">
        <v>4180907849</v>
      </c>
      <c r="J5836" s="240" t="s">
        <v>1788</v>
      </c>
      <c r="K5836" s="333" t="s">
        <v>27</v>
      </c>
      <c r="L5836" s="21" t="str">
        <f>VLOOKUP($K5836,TONG_SL!$A:$D,2,0)</f>
        <v>Chân giò heo muối 300g</v>
      </c>
      <c r="N5836" s="21" t="str">
        <f t="shared" si="595"/>
        <v>K-C6</v>
      </c>
      <c r="Q5836" s="21" t="str">
        <f>VLOOKUP(K5836,TONG_SL!$A:$D,3,0)</f>
        <v>Túi</v>
      </c>
      <c r="R5836" s="220">
        <v>3</v>
      </c>
      <c r="S5836" s="220"/>
      <c r="T5836" s="220">
        <f>VLOOKUP(VLOOKUP(G5836,Ma_KH!$A:$R,18,0)&amp;K5836,Gia_MB!$A:$F,6,0)</f>
        <v>73431</v>
      </c>
      <c r="U5836" s="254">
        <f t="shared" si="596"/>
        <v>220293</v>
      </c>
      <c r="V5836" s="220"/>
      <c r="W5836" s="222">
        <f t="shared" si="597"/>
        <v>0</v>
      </c>
      <c r="X5836" s="223" t="str">
        <f t="shared" si="598"/>
        <v>8</v>
      </c>
      <c r="Y5836" s="220"/>
      <c r="Z5836" s="254">
        <f t="shared" si="599"/>
        <v>17623.439999999999</v>
      </c>
      <c r="AA5836" s="5">
        <f>VLOOKUP(G5836,Ma_KH!$A:$R,14,0)</f>
        <v>60</v>
      </c>
    </row>
    <row r="5837" spans="1:27" hidden="1" x14ac:dyDescent="0.25">
      <c r="A5837" s="237">
        <v>45996</v>
      </c>
      <c r="B5837" s="240">
        <v>4180907849</v>
      </c>
      <c r="C5837" s="151" t="s">
        <v>7767</v>
      </c>
      <c r="D5837" s="245">
        <v>46002</v>
      </c>
      <c r="E5837" s="238"/>
      <c r="F5837" s="236"/>
      <c r="G5837" s="32" t="s">
        <v>94</v>
      </c>
      <c r="H5837" s="238"/>
      <c r="I5837" s="240">
        <v>4180907849</v>
      </c>
      <c r="J5837" s="240" t="s">
        <v>1788</v>
      </c>
      <c r="K5837" s="333" t="s">
        <v>48</v>
      </c>
      <c r="L5837" s="21" t="str">
        <f>VLOOKUP($K5837,TONG_SL!$A:$D,2,0)</f>
        <v>Mọc Nấm Hương 250g</v>
      </c>
      <c r="N5837" s="21" t="str">
        <f t="shared" si="595"/>
        <v>K-C6</v>
      </c>
      <c r="Q5837" s="21" t="str">
        <f>VLOOKUP(K5837,TONG_SL!$A:$D,3,0)</f>
        <v>Túi</v>
      </c>
      <c r="R5837" s="220">
        <v>3</v>
      </c>
      <c r="S5837" s="220"/>
      <c r="T5837" s="220">
        <f>VLOOKUP(VLOOKUP(G5837,Ma_KH!$A:$R,18,0)&amp;K5837,Gia_MB!$A:$F,6,0)</f>
        <v>46000</v>
      </c>
      <c r="U5837" s="254">
        <f t="shared" si="596"/>
        <v>138000</v>
      </c>
      <c r="V5837" s="220"/>
      <c r="W5837" s="222">
        <f t="shared" si="597"/>
        <v>0</v>
      </c>
      <c r="X5837" s="223" t="str">
        <f t="shared" si="598"/>
        <v>8</v>
      </c>
      <c r="Y5837" s="220"/>
      <c r="Z5837" s="254">
        <f t="shared" si="599"/>
        <v>11040</v>
      </c>
      <c r="AA5837" s="5">
        <f>VLOOKUP(G5837,Ma_KH!$A:$R,14,0)</f>
        <v>60</v>
      </c>
    </row>
    <row r="5838" spans="1:27" hidden="1" x14ac:dyDescent="0.25">
      <c r="A5838" s="237">
        <v>45996</v>
      </c>
      <c r="B5838" s="240">
        <v>4180907849</v>
      </c>
      <c r="C5838" s="151" t="s">
        <v>7767</v>
      </c>
      <c r="D5838" s="245">
        <v>46002</v>
      </c>
      <c r="E5838" s="238"/>
      <c r="F5838" s="236"/>
      <c r="G5838" s="32" t="s">
        <v>94</v>
      </c>
      <c r="H5838" s="238"/>
      <c r="I5838" s="240">
        <v>4180907849</v>
      </c>
      <c r="J5838" s="240" t="s">
        <v>1788</v>
      </c>
      <c r="K5838" s="333" t="s">
        <v>32</v>
      </c>
      <c r="L5838" s="21" t="str">
        <f>VLOOKUP($K5838,TONG_SL!$A:$D,2,0)</f>
        <v>Giò Tai Lưỡi Xào 250g</v>
      </c>
      <c r="N5838" s="21" t="str">
        <f t="shared" si="595"/>
        <v>K-C6</v>
      </c>
      <c r="Q5838" s="21" t="str">
        <f>VLOOKUP(K5838,TONG_SL!$A:$D,3,0)</f>
        <v>Túi</v>
      </c>
      <c r="R5838" s="220">
        <v>3</v>
      </c>
      <c r="S5838" s="220"/>
      <c r="T5838" s="220">
        <f>VLOOKUP(VLOOKUP(G5838,Ma_KH!$A:$R,18,0)&amp;K5838,Gia_MB!$A:$F,6,0)</f>
        <v>50182</v>
      </c>
      <c r="U5838" s="254">
        <f t="shared" si="596"/>
        <v>150546</v>
      </c>
      <c r="V5838" s="220"/>
      <c r="W5838" s="222">
        <f t="shared" si="597"/>
        <v>0</v>
      </c>
      <c r="X5838" s="223" t="str">
        <f t="shared" si="598"/>
        <v>8</v>
      </c>
      <c r="Y5838" s="220"/>
      <c r="Z5838" s="254">
        <f t="shared" si="599"/>
        <v>12043.68</v>
      </c>
      <c r="AA5838" s="5">
        <f>VLOOKUP(G5838,Ma_KH!$A:$R,14,0)</f>
        <v>60</v>
      </c>
    </row>
    <row r="5839" spans="1:27" hidden="1" x14ac:dyDescent="0.25">
      <c r="A5839" s="237">
        <v>45996</v>
      </c>
      <c r="B5839" s="240">
        <v>4180907849</v>
      </c>
      <c r="C5839" s="151" t="s">
        <v>7767</v>
      </c>
      <c r="D5839" s="245">
        <v>46002</v>
      </c>
      <c r="E5839" s="238"/>
      <c r="F5839" s="236"/>
      <c r="G5839" s="32" t="s">
        <v>94</v>
      </c>
      <c r="H5839" s="238"/>
      <c r="I5839" s="240">
        <v>4180907849</v>
      </c>
      <c r="J5839" s="240" t="s">
        <v>1788</v>
      </c>
      <c r="K5839" s="333" t="s">
        <v>30</v>
      </c>
      <c r="L5839" s="21" t="str">
        <f>VLOOKUP($K5839,TONG_SL!$A:$D,2,0)</f>
        <v>Gà muối 500g</v>
      </c>
      <c r="N5839" s="21" t="str">
        <f t="shared" si="595"/>
        <v>K-C6</v>
      </c>
      <c r="Q5839" s="21" t="str">
        <f>VLOOKUP(K5839,TONG_SL!$A:$D,3,0)</f>
        <v>Túi</v>
      </c>
      <c r="R5839" s="220">
        <v>3</v>
      </c>
      <c r="S5839" s="220"/>
      <c r="T5839" s="220">
        <f>VLOOKUP(VLOOKUP(G5839,Ma_KH!$A:$R,18,0)&amp;K5839,Gia_MB!$A:$F,6,0)</f>
        <v>111058</v>
      </c>
      <c r="U5839" s="254">
        <f t="shared" si="596"/>
        <v>333174</v>
      </c>
      <c r="V5839" s="220"/>
      <c r="W5839" s="222">
        <f t="shared" si="597"/>
        <v>0</v>
      </c>
      <c r="X5839" s="223" t="str">
        <f t="shared" si="598"/>
        <v>8</v>
      </c>
      <c r="Y5839" s="220"/>
      <c r="Z5839" s="254">
        <f t="shared" si="599"/>
        <v>26653.920000000002</v>
      </c>
      <c r="AA5839" s="5">
        <f>VLOOKUP(G5839,Ma_KH!$A:$R,14,0)</f>
        <v>60</v>
      </c>
    </row>
    <row r="5840" spans="1:27" hidden="1" x14ac:dyDescent="0.25">
      <c r="A5840" s="237">
        <v>45996</v>
      </c>
      <c r="B5840" s="240">
        <v>4180907559</v>
      </c>
      <c r="C5840" s="151" t="s">
        <v>7767</v>
      </c>
      <c r="D5840" s="245">
        <v>46002</v>
      </c>
      <c r="E5840" s="238"/>
      <c r="F5840" s="236"/>
      <c r="G5840" s="32" t="s">
        <v>499</v>
      </c>
      <c r="H5840" s="238"/>
      <c r="I5840" s="240">
        <v>4180907559</v>
      </c>
      <c r="J5840" s="240" t="s">
        <v>1788</v>
      </c>
      <c r="K5840" s="333" t="s">
        <v>27</v>
      </c>
      <c r="L5840" s="21" t="str">
        <f>VLOOKUP($K5840,TONG_SL!$A:$D,2,0)</f>
        <v>Chân giò heo muối 300g</v>
      </c>
      <c r="N5840" s="21" t="str">
        <f t="shared" si="595"/>
        <v>K-C6</v>
      </c>
      <c r="Q5840" s="21" t="str">
        <f>VLOOKUP(K5840,TONG_SL!$A:$D,3,0)</f>
        <v>Túi</v>
      </c>
      <c r="R5840" s="220">
        <v>3</v>
      </c>
      <c r="S5840" s="220"/>
      <c r="T5840" s="220">
        <f>VLOOKUP(VLOOKUP(G5840,Ma_KH!$A:$R,18,0)&amp;K5840,Gia_MB!$A:$F,6,0)</f>
        <v>73431</v>
      </c>
      <c r="U5840" s="254">
        <f t="shared" si="596"/>
        <v>220293</v>
      </c>
      <c r="V5840" s="220"/>
      <c r="W5840" s="222">
        <f t="shared" si="597"/>
        <v>0</v>
      </c>
      <c r="X5840" s="223" t="str">
        <f t="shared" si="598"/>
        <v>8</v>
      </c>
      <c r="Y5840" s="220"/>
      <c r="Z5840" s="254">
        <f t="shared" si="599"/>
        <v>17623.439999999999</v>
      </c>
      <c r="AA5840" s="5">
        <f>VLOOKUP(G5840,Ma_KH!$A:$R,14,0)</f>
        <v>60</v>
      </c>
    </row>
    <row r="5841" spans="1:27" hidden="1" x14ac:dyDescent="0.25">
      <c r="A5841" s="237">
        <v>45996</v>
      </c>
      <c r="B5841" s="240">
        <v>4180907559</v>
      </c>
      <c r="C5841" s="151" t="s">
        <v>7767</v>
      </c>
      <c r="D5841" s="245">
        <v>46002</v>
      </c>
      <c r="E5841" s="238"/>
      <c r="F5841" s="236"/>
      <c r="G5841" s="32" t="s">
        <v>499</v>
      </c>
      <c r="H5841" s="238"/>
      <c r="I5841" s="240">
        <v>4180907559</v>
      </c>
      <c r="J5841" s="240" t="s">
        <v>1788</v>
      </c>
      <c r="K5841" s="333" t="s">
        <v>48</v>
      </c>
      <c r="L5841" s="21" t="str">
        <f>VLOOKUP($K5841,TONG_SL!$A:$D,2,0)</f>
        <v>Mọc Nấm Hương 250g</v>
      </c>
      <c r="N5841" s="21" t="str">
        <f t="shared" si="595"/>
        <v>K-C6</v>
      </c>
      <c r="Q5841" s="21" t="str">
        <f>VLOOKUP(K5841,TONG_SL!$A:$D,3,0)</f>
        <v>Túi</v>
      </c>
      <c r="R5841" s="220">
        <v>3</v>
      </c>
      <c r="S5841" s="220"/>
      <c r="T5841" s="220">
        <f>VLOOKUP(VLOOKUP(G5841,Ma_KH!$A:$R,18,0)&amp;K5841,Gia_MB!$A:$F,6,0)</f>
        <v>46000</v>
      </c>
      <c r="U5841" s="254">
        <f t="shared" si="596"/>
        <v>138000</v>
      </c>
      <c r="V5841" s="220"/>
      <c r="W5841" s="222">
        <f t="shared" si="597"/>
        <v>0</v>
      </c>
      <c r="X5841" s="223" t="str">
        <f t="shared" si="598"/>
        <v>8</v>
      </c>
      <c r="Y5841" s="220"/>
      <c r="Z5841" s="254">
        <f t="shared" si="599"/>
        <v>11040</v>
      </c>
      <c r="AA5841" s="5">
        <f>VLOOKUP(G5841,Ma_KH!$A:$R,14,0)</f>
        <v>60</v>
      </c>
    </row>
    <row r="5842" spans="1:27" hidden="1" x14ac:dyDescent="0.25">
      <c r="A5842" s="237">
        <v>45996</v>
      </c>
      <c r="B5842" s="240">
        <v>4180907559</v>
      </c>
      <c r="C5842" s="151" t="s">
        <v>7767</v>
      </c>
      <c r="D5842" s="245">
        <v>46002</v>
      </c>
      <c r="E5842" s="238"/>
      <c r="F5842" s="236"/>
      <c r="G5842" s="32" t="s">
        <v>499</v>
      </c>
      <c r="H5842" s="238"/>
      <c r="I5842" s="240">
        <v>4180907559</v>
      </c>
      <c r="J5842" s="240" t="s">
        <v>1788</v>
      </c>
      <c r="K5842" s="333" t="s">
        <v>37</v>
      </c>
      <c r="L5842" s="21" t="str">
        <f>VLOOKUP($K5842,TONG_SL!$A:$D,2,0)</f>
        <v>Chả cốm 300g</v>
      </c>
      <c r="N5842" s="21" t="str">
        <f t="shared" si="595"/>
        <v>K-C6</v>
      </c>
      <c r="Q5842" s="21" t="str">
        <f>VLOOKUP(K5842,TONG_SL!$A:$D,3,0)</f>
        <v>Túi</v>
      </c>
      <c r="R5842" s="220">
        <v>3</v>
      </c>
      <c r="S5842" s="220"/>
      <c r="T5842" s="220">
        <f>VLOOKUP(VLOOKUP(G5842,Ma_KH!$A:$R,18,0)&amp;K5842,Gia_MB!$A:$F,6,0)</f>
        <v>74250</v>
      </c>
      <c r="U5842" s="254">
        <f t="shared" si="596"/>
        <v>222750</v>
      </c>
      <c r="V5842" s="220"/>
      <c r="W5842" s="222">
        <f t="shared" si="597"/>
        <v>0</v>
      </c>
      <c r="X5842" s="223" t="str">
        <f t="shared" si="598"/>
        <v>8</v>
      </c>
      <c r="Y5842" s="220"/>
      <c r="Z5842" s="254">
        <f t="shared" si="599"/>
        <v>17820</v>
      </c>
      <c r="AA5842" s="5">
        <f>VLOOKUP(G5842,Ma_KH!$A:$R,14,0)</f>
        <v>60</v>
      </c>
    </row>
    <row r="5843" spans="1:27" hidden="1" x14ac:dyDescent="0.25">
      <c r="A5843" s="237">
        <v>45996</v>
      </c>
      <c r="B5843" s="240">
        <v>4180907606</v>
      </c>
      <c r="C5843" s="151" t="s">
        <v>7767</v>
      </c>
      <c r="D5843" s="245">
        <v>46002</v>
      </c>
      <c r="E5843" s="238"/>
      <c r="F5843" s="236"/>
      <c r="G5843" s="32" t="s">
        <v>962</v>
      </c>
      <c r="H5843" s="238"/>
      <c r="I5843" s="240">
        <v>4180907606</v>
      </c>
      <c r="J5843" s="240" t="s">
        <v>1788</v>
      </c>
      <c r="K5843" s="333" t="s">
        <v>48</v>
      </c>
      <c r="L5843" s="21" t="str">
        <f>VLOOKUP($K5843,TONG_SL!$A:$D,2,0)</f>
        <v>Mọc Nấm Hương 250g</v>
      </c>
      <c r="N5843" s="21" t="str">
        <f t="shared" si="595"/>
        <v>K-C6</v>
      </c>
      <c r="Q5843" s="21" t="str">
        <f>VLOOKUP(K5843,TONG_SL!$A:$D,3,0)</f>
        <v>Túi</v>
      </c>
      <c r="R5843" s="220">
        <v>3</v>
      </c>
      <c r="S5843" s="220"/>
      <c r="T5843" s="220">
        <f>VLOOKUP(VLOOKUP(G5843,Ma_KH!$A:$R,18,0)&amp;K5843,Gia_MB!$A:$F,6,0)</f>
        <v>46000</v>
      </c>
      <c r="U5843" s="254">
        <f t="shared" si="596"/>
        <v>138000</v>
      </c>
      <c r="V5843" s="220"/>
      <c r="W5843" s="222">
        <f t="shared" si="597"/>
        <v>0</v>
      </c>
      <c r="X5843" s="223" t="str">
        <f t="shared" si="598"/>
        <v>8</v>
      </c>
      <c r="Y5843" s="220"/>
      <c r="Z5843" s="254">
        <f t="shared" si="599"/>
        <v>11040</v>
      </c>
      <c r="AA5843" s="5">
        <f>VLOOKUP(G5843,Ma_KH!$A:$R,14,0)</f>
        <v>60</v>
      </c>
    </row>
    <row r="5844" spans="1:27" hidden="1" x14ac:dyDescent="0.25">
      <c r="A5844" s="237">
        <v>45996</v>
      </c>
      <c r="B5844" s="240">
        <v>4180907606</v>
      </c>
      <c r="C5844" s="151" t="s">
        <v>7767</v>
      </c>
      <c r="D5844" s="245">
        <v>46002</v>
      </c>
      <c r="E5844" s="238"/>
      <c r="F5844" s="236"/>
      <c r="G5844" s="32" t="s">
        <v>962</v>
      </c>
      <c r="H5844" s="238"/>
      <c r="I5844" s="240">
        <v>4180907606</v>
      </c>
      <c r="J5844" s="240" t="s">
        <v>1788</v>
      </c>
      <c r="K5844" s="333" t="s">
        <v>30</v>
      </c>
      <c r="L5844" s="21" t="str">
        <f>VLOOKUP($K5844,TONG_SL!$A:$D,2,0)</f>
        <v>Gà muối 500g</v>
      </c>
      <c r="N5844" s="21" t="str">
        <f t="shared" si="595"/>
        <v>K-C6</v>
      </c>
      <c r="Q5844" s="21" t="str">
        <f>VLOOKUP(K5844,TONG_SL!$A:$D,3,0)</f>
        <v>Túi</v>
      </c>
      <c r="R5844" s="220">
        <v>3</v>
      </c>
      <c r="S5844" s="220"/>
      <c r="T5844" s="220">
        <f>VLOOKUP(VLOOKUP(G5844,Ma_KH!$A:$R,18,0)&amp;K5844,Gia_MB!$A:$F,6,0)</f>
        <v>111058</v>
      </c>
      <c r="U5844" s="254">
        <f t="shared" si="596"/>
        <v>333174</v>
      </c>
      <c r="V5844" s="220"/>
      <c r="W5844" s="222">
        <f t="shared" si="597"/>
        <v>0</v>
      </c>
      <c r="X5844" s="223" t="str">
        <f t="shared" si="598"/>
        <v>8</v>
      </c>
      <c r="Y5844" s="220"/>
      <c r="Z5844" s="254">
        <f t="shared" si="599"/>
        <v>26653.920000000002</v>
      </c>
      <c r="AA5844" s="5">
        <f>VLOOKUP(G5844,Ma_KH!$A:$R,14,0)</f>
        <v>60</v>
      </c>
    </row>
    <row r="5845" spans="1:27" hidden="1" x14ac:dyDescent="0.25">
      <c r="A5845" s="237">
        <v>45996</v>
      </c>
      <c r="B5845" s="240">
        <v>4180907606</v>
      </c>
      <c r="C5845" s="151" t="s">
        <v>7767</v>
      </c>
      <c r="D5845" s="245">
        <v>46002</v>
      </c>
      <c r="E5845" s="238"/>
      <c r="F5845" s="236"/>
      <c r="G5845" s="32" t="s">
        <v>962</v>
      </c>
      <c r="H5845" s="238"/>
      <c r="I5845" s="240">
        <v>4180907606</v>
      </c>
      <c r="J5845" s="240" t="s">
        <v>1788</v>
      </c>
      <c r="K5845" s="333" t="s">
        <v>32</v>
      </c>
      <c r="L5845" s="21" t="str">
        <f>VLOOKUP($K5845,TONG_SL!$A:$D,2,0)</f>
        <v>Giò Tai Lưỡi Xào 250g</v>
      </c>
      <c r="N5845" s="21" t="str">
        <f t="shared" si="595"/>
        <v>K-C6</v>
      </c>
      <c r="Q5845" s="21" t="str">
        <f>VLOOKUP(K5845,TONG_SL!$A:$D,3,0)</f>
        <v>Túi</v>
      </c>
      <c r="R5845" s="220">
        <v>3</v>
      </c>
      <c r="S5845" s="220"/>
      <c r="T5845" s="220">
        <f>VLOOKUP(VLOOKUP(G5845,Ma_KH!$A:$R,18,0)&amp;K5845,Gia_MB!$A:$F,6,0)</f>
        <v>50182</v>
      </c>
      <c r="U5845" s="254">
        <f t="shared" si="596"/>
        <v>150546</v>
      </c>
      <c r="V5845" s="220"/>
      <c r="W5845" s="222">
        <f t="shared" si="597"/>
        <v>0</v>
      </c>
      <c r="X5845" s="223" t="str">
        <f t="shared" si="598"/>
        <v>8</v>
      </c>
      <c r="Y5845" s="220"/>
      <c r="Z5845" s="254">
        <f t="shared" si="599"/>
        <v>12043.68</v>
      </c>
      <c r="AA5845" s="5">
        <f>VLOOKUP(G5845,Ma_KH!$A:$R,14,0)</f>
        <v>60</v>
      </c>
    </row>
    <row r="5846" spans="1:27" hidden="1" x14ac:dyDescent="0.25">
      <c r="A5846" s="237">
        <v>45996</v>
      </c>
      <c r="B5846" s="240">
        <v>4180907606</v>
      </c>
      <c r="C5846" s="151" t="s">
        <v>7767</v>
      </c>
      <c r="D5846" s="245">
        <v>46002</v>
      </c>
      <c r="E5846" s="238"/>
      <c r="F5846" s="236"/>
      <c r="G5846" s="32" t="s">
        <v>962</v>
      </c>
      <c r="H5846" s="238"/>
      <c r="I5846" s="240">
        <v>4180907606</v>
      </c>
      <c r="J5846" s="240" t="s">
        <v>1788</v>
      </c>
      <c r="K5846" s="333" t="s">
        <v>27</v>
      </c>
      <c r="L5846" s="21" t="str">
        <f>VLOOKUP($K5846,TONG_SL!$A:$D,2,0)</f>
        <v>Chân giò heo muối 300g</v>
      </c>
      <c r="N5846" s="21" t="str">
        <f t="shared" si="595"/>
        <v>K-C6</v>
      </c>
      <c r="Q5846" s="21" t="str">
        <f>VLOOKUP(K5846,TONG_SL!$A:$D,3,0)</f>
        <v>Túi</v>
      </c>
      <c r="R5846" s="220">
        <v>5</v>
      </c>
      <c r="S5846" s="220"/>
      <c r="T5846" s="220">
        <f>VLOOKUP(VLOOKUP(G5846,Ma_KH!$A:$R,18,0)&amp;K5846,Gia_MB!$A:$F,6,0)</f>
        <v>73431</v>
      </c>
      <c r="U5846" s="254">
        <f t="shared" si="596"/>
        <v>367155</v>
      </c>
      <c r="V5846" s="220"/>
      <c r="W5846" s="222">
        <f t="shared" si="597"/>
        <v>0</v>
      </c>
      <c r="X5846" s="223" t="str">
        <f t="shared" si="598"/>
        <v>8</v>
      </c>
      <c r="Y5846" s="220"/>
      <c r="Z5846" s="254">
        <f t="shared" si="599"/>
        <v>29372.400000000001</v>
      </c>
      <c r="AA5846" s="5">
        <f>VLOOKUP(G5846,Ma_KH!$A:$R,14,0)</f>
        <v>60</v>
      </c>
    </row>
    <row r="5847" spans="1:27" hidden="1" x14ac:dyDescent="0.25">
      <c r="A5847" s="237">
        <v>45996</v>
      </c>
      <c r="B5847" s="240">
        <v>4180907507</v>
      </c>
      <c r="C5847" s="151" t="s">
        <v>7767</v>
      </c>
      <c r="D5847" s="245">
        <v>46002</v>
      </c>
      <c r="E5847" s="238"/>
      <c r="F5847" s="236"/>
      <c r="G5847" s="32" t="s">
        <v>936</v>
      </c>
      <c r="H5847" s="238"/>
      <c r="I5847" s="240">
        <v>4180907507</v>
      </c>
      <c r="J5847" s="240" t="s">
        <v>1788</v>
      </c>
      <c r="K5847" s="333" t="s">
        <v>37</v>
      </c>
      <c r="L5847" s="21" t="str">
        <f>VLOOKUP($K5847,TONG_SL!$A:$D,2,0)</f>
        <v>Chả cốm 300g</v>
      </c>
      <c r="N5847" s="21" t="str">
        <f t="shared" si="595"/>
        <v>K-C6</v>
      </c>
      <c r="Q5847" s="21" t="str">
        <f>VLOOKUP(K5847,TONG_SL!$A:$D,3,0)</f>
        <v>Túi</v>
      </c>
      <c r="R5847" s="220">
        <v>3</v>
      </c>
      <c r="S5847" s="220"/>
      <c r="T5847" s="220">
        <f>VLOOKUP(VLOOKUP(G5847,Ma_KH!$A:$R,18,0)&amp;K5847,Gia_MB!$A:$F,6,0)</f>
        <v>74250</v>
      </c>
      <c r="U5847" s="254">
        <f t="shared" si="596"/>
        <v>222750</v>
      </c>
      <c r="V5847" s="220"/>
      <c r="W5847" s="222">
        <f t="shared" si="597"/>
        <v>0</v>
      </c>
      <c r="X5847" s="223" t="str">
        <f t="shared" si="598"/>
        <v>8</v>
      </c>
      <c r="Y5847" s="220"/>
      <c r="Z5847" s="254">
        <f t="shared" si="599"/>
        <v>17820</v>
      </c>
      <c r="AA5847" s="5">
        <f>VLOOKUP(G5847,Ma_KH!$A:$R,14,0)</f>
        <v>60</v>
      </c>
    </row>
    <row r="5848" spans="1:27" hidden="1" x14ac:dyDescent="0.25">
      <c r="A5848" s="237">
        <v>45996</v>
      </c>
      <c r="B5848" s="240">
        <v>4180907507</v>
      </c>
      <c r="C5848" s="151" t="s">
        <v>7767</v>
      </c>
      <c r="D5848" s="245">
        <v>46002</v>
      </c>
      <c r="E5848" s="238"/>
      <c r="F5848" s="236"/>
      <c r="G5848" s="32" t="s">
        <v>936</v>
      </c>
      <c r="H5848" s="238"/>
      <c r="I5848" s="240">
        <v>4180907507</v>
      </c>
      <c r="J5848" s="240" t="s">
        <v>1788</v>
      </c>
      <c r="K5848" s="333" t="s">
        <v>34</v>
      </c>
      <c r="L5848" s="21" t="str">
        <f>VLOOKUP($K5848,TONG_SL!$A:$D,2,0)</f>
        <v>Tai heo muối 200g</v>
      </c>
      <c r="N5848" s="21" t="str">
        <f t="shared" si="595"/>
        <v>K-C6</v>
      </c>
      <c r="Q5848" s="21" t="str">
        <f>VLOOKUP(K5848,TONG_SL!$A:$D,3,0)</f>
        <v>Túi</v>
      </c>
      <c r="R5848" s="220">
        <v>3</v>
      </c>
      <c r="S5848" s="220"/>
      <c r="T5848" s="220">
        <f>VLOOKUP(VLOOKUP(G5848,Ma_KH!$A:$R,18,0)&amp;K5848,Gia_MB!$A:$F,6,0)</f>
        <v>55595</v>
      </c>
      <c r="U5848" s="254">
        <f t="shared" si="596"/>
        <v>166785</v>
      </c>
      <c r="V5848" s="220"/>
      <c r="W5848" s="222">
        <f t="shared" si="597"/>
        <v>0</v>
      </c>
      <c r="X5848" s="223" t="str">
        <f t="shared" si="598"/>
        <v>8</v>
      </c>
      <c r="Y5848" s="220"/>
      <c r="Z5848" s="254">
        <f t="shared" si="599"/>
        <v>13342.800000000001</v>
      </c>
      <c r="AA5848" s="5">
        <f>VLOOKUP(G5848,Ma_KH!$A:$R,14,0)</f>
        <v>60</v>
      </c>
    </row>
    <row r="5849" spans="1:27" hidden="1" x14ac:dyDescent="0.25">
      <c r="A5849" s="237">
        <v>45996</v>
      </c>
      <c r="B5849" s="240">
        <v>4180907507</v>
      </c>
      <c r="C5849" s="151" t="s">
        <v>7767</v>
      </c>
      <c r="D5849" s="245">
        <v>46002</v>
      </c>
      <c r="E5849" s="238"/>
      <c r="F5849" s="236"/>
      <c r="G5849" s="32" t="s">
        <v>936</v>
      </c>
      <c r="H5849" s="238"/>
      <c r="I5849" s="240">
        <v>4180907507</v>
      </c>
      <c r="J5849" s="240" t="s">
        <v>1788</v>
      </c>
      <c r="K5849" s="333" t="s">
        <v>27</v>
      </c>
      <c r="L5849" s="21" t="str">
        <f>VLOOKUP($K5849,TONG_SL!$A:$D,2,0)</f>
        <v>Chân giò heo muối 300g</v>
      </c>
      <c r="N5849" s="21" t="str">
        <f t="shared" si="595"/>
        <v>K-C6</v>
      </c>
      <c r="Q5849" s="21" t="str">
        <f>VLOOKUP(K5849,TONG_SL!$A:$D,3,0)</f>
        <v>Túi</v>
      </c>
      <c r="R5849" s="220">
        <v>6</v>
      </c>
      <c r="S5849" s="220"/>
      <c r="T5849" s="220">
        <f>VLOOKUP(VLOOKUP(G5849,Ma_KH!$A:$R,18,0)&amp;K5849,Gia_MB!$A:$F,6,0)</f>
        <v>73431</v>
      </c>
      <c r="U5849" s="254">
        <f t="shared" si="596"/>
        <v>440586</v>
      </c>
      <c r="V5849" s="220"/>
      <c r="W5849" s="222">
        <f t="shared" si="597"/>
        <v>0</v>
      </c>
      <c r="X5849" s="223" t="str">
        <f t="shared" si="598"/>
        <v>8</v>
      </c>
      <c r="Y5849" s="220"/>
      <c r="Z5849" s="254">
        <f t="shared" si="599"/>
        <v>35246.879999999997</v>
      </c>
      <c r="AA5849" s="5">
        <f>VLOOKUP(G5849,Ma_KH!$A:$R,14,0)</f>
        <v>60</v>
      </c>
    </row>
    <row r="5850" spans="1:27" hidden="1" x14ac:dyDescent="0.25">
      <c r="A5850" s="237">
        <v>45996</v>
      </c>
      <c r="B5850" s="240">
        <v>4180907507</v>
      </c>
      <c r="C5850" s="151" t="s">
        <v>7767</v>
      </c>
      <c r="D5850" s="245">
        <v>46002</v>
      </c>
      <c r="E5850" s="238"/>
      <c r="F5850" s="236"/>
      <c r="G5850" s="32" t="s">
        <v>936</v>
      </c>
      <c r="H5850" s="238"/>
      <c r="I5850" s="240">
        <v>4180907507</v>
      </c>
      <c r="J5850" s="240" t="s">
        <v>1788</v>
      </c>
      <c r="K5850" s="333" t="s">
        <v>48</v>
      </c>
      <c r="L5850" s="21" t="str">
        <f>VLOOKUP($K5850,TONG_SL!$A:$D,2,0)</f>
        <v>Mọc Nấm Hương 250g</v>
      </c>
      <c r="N5850" s="21" t="str">
        <f t="shared" si="595"/>
        <v>K-C6</v>
      </c>
      <c r="Q5850" s="21" t="str">
        <f>VLOOKUP(K5850,TONG_SL!$A:$D,3,0)</f>
        <v>Túi</v>
      </c>
      <c r="R5850" s="220">
        <v>5</v>
      </c>
      <c r="S5850" s="220"/>
      <c r="T5850" s="220">
        <f>VLOOKUP(VLOOKUP(G5850,Ma_KH!$A:$R,18,0)&amp;K5850,Gia_MB!$A:$F,6,0)</f>
        <v>46000</v>
      </c>
      <c r="U5850" s="254">
        <f t="shared" si="596"/>
        <v>230000</v>
      </c>
      <c r="V5850" s="220"/>
      <c r="W5850" s="222">
        <f t="shared" si="597"/>
        <v>0</v>
      </c>
      <c r="X5850" s="223" t="str">
        <f t="shared" si="598"/>
        <v>8</v>
      </c>
      <c r="Y5850" s="220"/>
      <c r="Z5850" s="254">
        <f t="shared" si="599"/>
        <v>18400</v>
      </c>
      <c r="AA5850" s="5">
        <f>VLOOKUP(G5850,Ma_KH!$A:$R,14,0)</f>
        <v>60</v>
      </c>
    </row>
    <row r="5851" spans="1:27" hidden="1" x14ac:dyDescent="0.25">
      <c r="A5851" s="237">
        <v>45996</v>
      </c>
      <c r="B5851" s="240">
        <v>4180907507</v>
      </c>
      <c r="C5851" s="151" t="s">
        <v>7767</v>
      </c>
      <c r="D5851" s="245">
        <v>46002</v>
      </c>
      <c r="E5851" s="238"/>
      <c r="F5851" s="236"/>
      <c r="G5851" s="32" t="s">
        <v>936</v>
      </c>
      <c r="H5851" s="238"/>
      <c r="I5851" s="240">
        <v>4180907507</v>
      </c>
      <c r="J5851" s="240" t="s">
        <v>1788</v>
      </c>
      <c r="K5851" s="333" t="s">
        <v>32</v>
      </c>
      <c r="L5851" s="21" t="str">
        <f>VLOOKUP($K5851,TONG_SL!$A:$D,2,0)</f>
        <v>Giò Tai Lưỡi Xào 250g</v>
      </c>
      <c r="N5851" s="21" t="str">
        <f t="shared" si="595"/>
        <v>K-C6</v>
      </c>
      <c r="Q5851" s="21" t="str">
        <f>VLOOKUP(K5851,TONG_SL!$A:$D,3,0)</f>
        <v>Túi</v>
      </c>
      <c r="R5851" s="220">
        <v>9</v>
      </c>
      <c r="S5851" s="220"/>
      <c r="T5851" s="220">
        <f>VLOOKUP(VLOOKUP(G5851,Ma_KH!$A:$R,18,0)&amp;K5851,Gia_MB!$A:$F,6,0)</f>
        <v>50182</v>
      </c>
      <c r="U5851" s="254">
        <f t="shared" si="596"/>
        <v>451638</v>
      </c>
      <c r="V5851" s="220"/>
      <c r="W5851" s="222">
        <f t="shared" si="597"/>
        <v>0</v>
      </c>
      <c r="X5851" s="223" t="str">
        <f t="shared" si="598"/>
        <v>8</v>
      </c>
      <c r="Y5851" s="220"/>
      <c r="Z5851" s="254">
        <f t="shared" si="599"/>
        <v>36131.040000000001</v>
      </c>
      <c r="AA5851" s="5">
        <f>VLOOKUP(G5851,Ma_KH!$A:$R,14,0)</f>
        <v>60</v>
      </c>
    </row>
    <row r="5852" spans="1:27" hidden="1" x14ac:dyDescent="0.25">
      <c r="A5852" s="237">
        <v>45996</v>
      </c>
      <c r="B5852" s="240">
        <v>4180907840</v>
      </c>
      <c r="C5852" s="151" t="s">
        <v>7767</v>
      </c>
      <c r="D5852" s="245">
        <v>46002</v>
      </c>
      <c r="E5852" s="238"/>
      <c r="F5852" s="236"/>
      <c r="G5852" s="32" t="s">
        <v>1100</v>
      </c>
      <c r="H5852" s="238"/>
      <c r="I5852" s="240">
        <v>4180907840</v>
      </c>
      <c r="J5852" s="240" t="s">
        <v>1788</v>
      </c>
      <c r="K5852" s="333" t="s">
        <v>37</v>
      </c>
      <c r="L5852" s="21" t="str">
        <f>VLOOKUP($K5852,TONG_SL!$A:$D,2,0)</f>
        <v>Chả cốm 300g</v>
      </c>
      <c r="N5852" s="21" t="str">
        <f t="shared" si="595"/>
        <v>K-C6</v>
      </c>
      <c r="Q5852" s="21" t="str">
        <f>VLOOKUP(K5852,TONG_SL!$A:$D,3,0)</f>
        <v>Túi</v>
      </c>
      <c r="R5852" s="220">
        <v>3</v>
      </c>
      <c r="S5852" s="220"/>
      <c r="T5852" s="220">
        <f>VLOOKUP(VLOOKUP(G5852,Ma_KH!$A:$R,18,0)&amp;K5852,Gia_MB!$A:$F,6,0)</f>
        <v>74250</v>
      </c>
      <c r="U5852" s="254">
        <f t="shared" si="596"/>
        <v>222750</v>
      </c>
      <c r="V5852" s="220"/>
      <c r="W5852" s="222">
        <f t="shared" si="597"/>
        <v>0</v>
      </c>
      <c r="X5852" s="223" t="str">
        <f t="shared" si="598"/>
        <v>8</v>
      </c>
      <c r="Y5852" s="220"/>
      <c r="Z5852" s="254">
        <f t="shared" si="599"/>
        <v>17820</v>
      </c>
      <c r="AA5852" s="5">
        <f>VLOOKUP(G5852,Ma_KH!$A:$R,14,0)</f>
        <v>60</v>
      </c>
    </row>
    <row r="5853" spans="1:27" hidden="1" x14ac:dyDescent="0.25">
      <c r="A5853" s="237">
        <v>45996</v>
      </c>
      <c r="B5853" s="240">
        <v>4180907840</v>
      </c>
      <c r="C5853" s="151" t="s">
        <v>7767</v>
      </c>
      <c r="D5853" s="245">
        <v>46002</v>
      </c>
      <c r="E5853" s="238"/>
      <c r="F5853" s="236"/>
      <c r="G5853" s="32" t="s">
        <v>1100</v>
      </c>
      <c r="H5853" s="238"/>
      <c r="I5853" s="240">
        <v>4180907840</v>
      </c>
      <c r="J5853" s="240" t="s">
        <v>1788</v>
      </c>
      <c r="K5853" s="333" t="s">
        <v>27</v>
      </c>
      <c r="L5853" s="21" t="str">
        <f>VLOOKUP($K5853,TONG_SL!$A:$D,2,0)</f>
        <v>Chân giò heo muối 300g</v>
      </c>
      <c r="N5853" s="21" t="str">
        <f t="shared" si="595"/>
        <v>K-C6</v>
      </c>
      <c r="Q5853" s="21" t="str">
        <f>VLOOKUP(K5853,TONG_SL!$A:$D,3,0)</f>
        <v>Túi</v>
      </c>
      <c r="R5853" s="220">
        <v>3</v>
      </c>
      <c r="S5853" s="220"/>
      <c r="T5853" s="220">
        <f>VLOOKUP(VLOOKUP(G5853,Ma_KH!$A:$R,18,0)&amp;K5853,Gia_MB!$A:$F,6,0)</f>
        <v>73431</v>
      </c>
      <c r="U5853" s="254">
        <f t="shared" si="596"/>
        <v>220293</v>
      </c>
      <c r="V5853" s="220"/>
      <c r="W5853" s="222">
        <f t="shared" si="597"/>
        <v>0</v>
      </c>
      <c r="X5853" s="223" t="str">
        <f t="shared" si="598"/>
        <v>8</v>
      </c>
      <c r="Y5853" s="220"/>
      <c r="Z5853" s="254">
        <f t="shared" si="599"/>
        <v>17623.439999999999</v>
      </c>
      <c r="AA5853" s="5">
        <f>VLOOKUP(G5853,Ma_KH!$A:$R,14,0)</f>
        <v>60</v>
      </c>
    </row>
    <row r="5854" spans="1:27" hidden="1" x14ac:dyDescent="0.25">
      <c r="A5854" s="237">
        <v>45996</v>
      </c>
      <c r="B5854" s="240">
        <v>4180907840</v>
      </c>
      <c r="C5854" s="151" t="s">
        <v>7767</v>
      </c>
      <c r="D5854" s="245">
        <v>46002</v>
      </c>
      <c r="E5854" s="238"/>
      <c r="F5854" s="236"/>
      <c r="G5854" s="32" t="s">
        <v>1100</v>
      </c>
      <c r="H5854" s="238"/>
      <c r="I5854" s="240">
        <v>4180907840</v>
      </c>
      <c r="J5854" s="240" t="s">
        <v>1788</v>
      </c>
      <c r="K5854" s="333" t="s">
        <v>30</v>
      </c>
      <c r="L5854" s="21" t="str">
        <f>VLOOKUP($K5854,TONG_SL!$A:$D,2,0)</f>
        <v>Gà muối 500g</v>
      </c>
      <c r="N5854" s="21" t="str">
        <f t="shared" si="595"/>
        <v>K-C6</v>
      </c>
      <c r="Q5854" s="21" t="str">
        <f>VLOOKUP(K5854,TONG_SL!$A:$D,3,0)</f>
        <v>Túi</v>
      </c>
      <c r="R5854" s="220">
        <v>3</v>
      </c>
      <c r="S5854" s="220"/>
      <c r="T5854" s="220">
        <f>VLOOKUP(VLOOKUP(G5854,Ma_KH!$A:$R,18,0)&amp;K5854,Gia_MB!$A:$F,6,0)</f>
        <v>111058</v>
      </c>
      <c r="U5854" s="254">
        <f t="shared" si="596"/>
        <v>333174</v>
      </c>
      <c r="V5854" s="220"/>
      <c r="W5854" s="222">
        <f t="shared" si="597"/>
        <v>0</v>
      </c>
      <c r="X5854" s="223" t="str">
        <f t="shared" si="598"/>
        <v>8</v>
      </c>
      <c r="Y5854" s="220"/>
      <c r="Z5854" s="254">
        <f t="shared" si="599"/>
        <v>26653.920000000002</v>
      </c>
      <c r="AA5854" s="5">
        <f>VLOOKUP(G5854,Ma_KH!$A:$R,14,0)</f>
        <v>60</v>
      </c>
    </row>
    <row r="5855" spans="1:27" hidden="1" x14ac:dyDescent="0.25">
      <c r="A5855" s="237">
        <v>45996</v>
      </c>
      <c r="B5855" s="240">
        <v>4180907565</v>
      </c>
      <c r="C5855" s="151" t="s">
        <v>7767</v>
      </c>
      <c r="D5855" s="245">
        <v>46002</v>
      </c>
      <c r="E5855" s="238"/>
      <c r="F5855" s="236"/>
      <c r="G5855" s="32" t="s">
        <v>368</v>
      </c>
      <c r="H5855" s="238"/>
      <c r="I5855" s="240">
        <v>4180907565</v>
      </c>
      <c r="J5855" s="240" t="s">
        <v>1784</v>
      </c>
      <c r="K5855" s="333" t="s">
        <v>27</v>
      </c>
      <c r="L5855" s="21" t="str">
        <f>VLOOKUP($K5855,TONG_SL!$A:$D,2,0)</f>
        <v>Chân giò heo muối 300g</v>
      </c>
      <c r="N5855" s="21" t="str">
        <f t="shared" si="595"/>
        <v>K-C6</v>
      </c>
      <c r="Q5855" s="21" t="str">
        <f>VLOOKUP(K5855,TONG_SL!$A:$D,3,0)</f>
        <v>Túi</v>
      </c>
      <c r="R5855" s="220">
        <v>2</v>
      </c>
      <c r="S5855" s="220"/>
      <c r="T5855" s="220">
        <f>VLOOKUP(VLOOKUP(G5855,Ma_KH!$A:$R,18,0)&amp;K5855,Gia_MB!$A:$F,6,0)</f>
        <v>73431</v>
      </c>
      <c r="U5855" s="254">
        <f t="shared" si="596"/>
        <v>146862</v>
      </c>
      <c r="V5855" s="220"/>
      <c r="W5855" s="222">
        <f t="shared" si="597"/>
        <v>0</v>
      </c>
      <c r="X5855" s="223" t="str">
        <f t="shared" si="598"/>
        <v>8</v>
      </c>
      <c r="Y5855" s="220"/>
      <c r="Z5855" s="254">
        <f t="shared" si="599"/>
        <v>11748.960000000001</v>
      </c>
      <c r="AA5855" s="5">
        <f>VLOOKUP(G5855,Ma_KH!$A:$R,14,0)</f>
        <v>60</v>
      </c>
    </row>
    <row r="5856" spans="1:27" hidden="1" x14ac:dyDescent="0.25">
      <c r="A5856" s="237">
        <v>45996</v>
      </c>
      <c r="B5856" s="240">
        <v>4180907565</v>
      </c>
      <c r="C5856" s="151" t="s">
        <v>7767</v>
      </c>
      <c r="D5856" s="245">
        <v>46002</v>
      </c>
      <c r="E5856" s="238"/>
      <c r="F5856" s="236"/>
      <c r="G5856" s="32" t="s">
        <v>368</v>
      </c>
      <c r="H5856" s="238"/>
      <c r="I5856" s="240">
        <v>4180907565</v>
      </c>
      <c r="J5856" s="240" t="s">
        <v>1784</v>
      </c>
      <c r="K5856" s="333" t="s">
        <v>39</v>
      </c>
      <c r="L5856" s="21" t="str">
        <f>VLOOKUP($K5856,TONG_SL!$A:$D,2,0)</f>
        <v>Chả nướng 300g</v>
      </c>
      <c r="N5856" s="21" t="str">
        <f t="shared" si="595"/>
        <v>K-C6</v>
      </c>
      <c r="Q5856" s="21" t="str">
        <f>VLOOKUP(K5856,TONG_SL!$A:$D,3,0)</f>
        <v>Túi</v>
      </c>
      <c r="R5856" s="220">
        <v>2</v>
      </c>
      <c r="S5856" s="220"/>
      <c r="T5856" s="220">
        <f>VLOOKUP(VLOOKUP(G5856,Ma_KH!$A:$R,18,0)&amp;K5856,Gia_MB!$A:$F,6,0)</f>
        <v>70950</v>
      </c>
      <c r="U5856" s="254">
        <f t="shared" si="596"/>
        <v>141900</v>
      </c>
      <c r="V5856" s="220"/>
      <c r="W5856" s="222">
        <f t="shared" si="597"/>
        <v>0</v>
      </c>
      <c r="X5856" s="223" t="str">
        <f t="shared" si="598"/>
        <v>8</v>
      </c>
      <c r="Y5856" s="220"/>
      <c r="Z5856" s="254">
        <f t="shared" si="599"/>
        <v>11352</v>
      </c>
      <c r="AA5856" s="5">
        <f>VLOOKUP(G5856,Ma_KH!$A:$R,14,0)</f>
        <v>60</v>
      </c>
    </row>
    <row r="5857" spans="1:27" hidden="1" x14ac:dyDescent="0.25">
      <c r="A5857" s="237">
        <v>45996</v>
      </c>
      <c r="B5857" s="240">
        <v>4180907565</v>
      </c>
      <c r="C5857" s="151" t="s">
        <v>7767</v>
      </c>
      <c r="D5857" s="245">
        <v>46002</v>
      </c>
      <c r="E5857" s="238"/>
      <c r="F5857" s="236"/>
      <c r="G5857" s="32" t="s">
        <v>368</v>
      </c>
      <c r="H5857" s="238"/>
      <c r="I5857" s="240">
        <v>4180907565</v>
      </c>
      <c r="J5857" s="240" t="s">
        <v>1784</v>
      </c>
      <c r="K5857" s="333" t="s">
        <v>34</v>
      </c>
      <c r="L5857" s="21" t="str">
        <f>VLOOKUP($K5857,TONG_SL!$A:$D,2,0)</f>
        <v>Tai heo muối 200g</v>
      </c>
      <c r="N5857" s="21" t="str">
        <f t="shared" si="595"/>
        <v>K-C6</v>
      </c>
      <c r="Q5857" s="21" t="str">
        <f>VLOOKUP(K5857,TONG_SL!$A:$D,3,0)</f>
        <v>Túi</v>
      </c>
      <c r="R5857" s="220">
        <v>2</v>
      </c>
      <c r="S5857" s="220"/>
      <c r="T5857" s="220">
        <f>VLOOKUP(VLOOKUP(G5857,Ma_KH!$A:$R,18,0)&amp;K5857,Gia_MB!$A:$F,6,0)</f>
        <v>55595</v>
      </c>
      <c r="U5857" s="254">
        <f t="shared" si="596"/>
        <v>111190</v>
      </c>
      <c r="V5857" s="220"/>
      <c r="W5857" s="222">
        <f t="shared" si="597"/>
        <v>0</v>
      </c>
      <c r="X5857" s="223" t="str">
        <f t="shared" si="598"/>
        <v>8</v>
      </c>
      <c r="Y5857" s="220"/>
      <c r="Z5857" s="254">
        <f t="shared" si="599"/>
        <v>8895.2000000000007</v>
      </c>
      <c r="AA5857" s="5">
        <f>VLOOKUP(G5857,Ma_KH!$A:$R,14,0)</f>
        <v>60</v>
      </c>
    </row>
    <row r="5858" spans="1:27" hidden="1" x14ac:dyDescent="0.25">
      <c r="A5858" s="237">
        <v>45996</v>
      </c>
      <c r="B5858" s="240">
        <v>4180907565</v>
      </c>
      <c r="C5858" s="151" t="s">
        <v>7767</v>
      </c>
      <c r="D5858" s="245">
        <v>46002</v>
      </c>
      <c r="E5858" s="238"/>
      <c r="F5858" s="236"/>
      <c r="G5858" s="32" t="s">
        <v>368</v>
      </c>
      <c r="H5858" s="238"/>
      <c r="I5858" s="240">
        <v>4180907565</v>
      </c>
      <c r="J5858" s="240" t="s">
        <v>1784</v>
      </c>
      <c r="K5858" s="333" t="s">
        <v>32</v>
      </c>
      <c r="L5858" s="21" t="str">
        <f>VLOOKUP($K5858,TONG_SL!$A:$D,2,0)</f>
        <v>Giò Tai Lưỡi Xào 250g</v>
      </c>
      <c r="N5858" s="21" t="str">
        <f t="shared" si="595"/>
        <v>K-C6</v>
      </c>
      <c r="Q5858" s="21" t="str">
        <f>VLOOKUP(K5858,TONG_SL!$A:$D,3,0)</f>
        <v>Túi</v>
      </c>
      <c r="R5858" s="220">
        <v>2</v>
      </c>
      <c r="S5858" s="220"/>
      <c r="T5858" s="220">
        <f>VLOOKUP(VLOOKUP(G5858,Ma_KH!$A:$R,18,0)&amp;K5858,Gia_MB!$A:$F,6,0)</f>
        <v>50182</v>
      </c>
      <c r="U5858" s="254">
        <f t="shared" si="596"/>
        <v>100364</v>
      </c>
      <c r="V5858" s="220"/>
      <c r="W5858" s="222">
        <f t="shared" si="597"/>
        <v>0</v>
      </c>
      <c r="X5858" s="223" t="str">
        <f t="shared" si="598"/>
        <v>8</v>
      </c>
      <c r="Y5858" s="220"/>
      <c r="Z5858" s="254">
        <f t="shared" si="599"/>
        <v>8029.12</v>
      </c>
      <c r="AA5858" s="5">
        <f>VLOOKUP(G5858,Ma_KH!$A:$R,14,0)</f>
        <v>60</v>
      </c>
    </row>
    <row r="5859" spans="1:27" hidden="1" x14ac:dyDescent="0.25">
      <c r="A5859" s="237">
        <v>45996</v>
      </c>
      <c r="B5859" s="240">
        <v>4180907565</v>
      </c>
      <c r="C5859" s="151" t="s">
        <v>7767</v>
      </c>
      <c r="D5859" s="245">
        <v>46002</v>
      </c>
      <c r="E5859" s="238"/>
      <c r="F5859" s="236"/>
      <c r="G5859" s="32" t="s">
        <v>368</v>
      </c>
      <c r="H5859" s="238"/>
      <c r="I5859" s="240">
        <v>4180907565</v>
      </c>
      <c r="J5859" s="240" t="s">
        <v>1784</v>
      </c>
      <c r="K5859" s="333" t="s">
        <v>48</v>
      </c>
      <c r="L5859" s="21" t="str">
        <f>VLOOKUP($K5859,TONG_SL!$A:$D,2,0)</f>
        <v>Mọc Nấm Hương 250g</v>
      </c>
      <c r="N5859" s="21" t="str">
        <f t="shared" si="595"/>
        <v>K-C6</v>
      </c>
      <c r="Q5859" s="21" t="str">
        <f>VLOOKUP(K5859,TONG_SL!$A:$D,3,0)</f>
        <v>Túi</v>
      </c>
      <c r="R5859" s="220">
        <v>4</v>
      </c>
      <c r="S5859" s="220"/>
      <c r="T5859" s="220">
        <f>VLOOKUP(VLOOKUP(G5859,Ma_KH!$A:$R,18,0)&amp;K5859,Gia_MB!$A:$F,6,0)</f>
        <v>46000</v>
      </c>
      <c r="U5859" s="254">
        <f t="shared" si="596"/>
        <v>184000</v>
      </c>
      <c r="V5859" s="220"/>
      <c r="W5859" s="222">
        <f t="shared" si="597"/>
        <v>0</v>
      </c>
      <c r="X5859" s="223" t="str">
        <f t="shared" si="598"/>
        <v>8</v>
      </c>
      <c r="Y5859" s="220"/>
      <c r="Z5859" s="254">
        <f t="shared" si="599"/>
        <v>14720</v>
      </c>
      <c r="AA5859" s="5">
        <f>VLOOKUP(G5859,Ma_KH!$A:$R,14,0)</f>
        <v>60</v>
      </c>
    </row>
    <row r="5860" spans="1:27" hidden="1" x14ac:dyDescent="0.25">
      <c r="A5860" s="237">
        <v>45996</v>
      </c>
      <c r="B5860" s="240">
        <v>4180907565</v>
      </c>
      <c r="C5860" s="151" t="s">
        <v>7767</v>
      </c>
      <c r="D5860" s="245">
        <v>46002</v>
      </c>
      <c r="E5860" s="238"/>
      <c r="F5860" s="236"/>
      <c r="G5860" s="32" t="s">
        <v>368</v>
      </c>
      <c r="H5860" s="238"/>
      <c r="I5860" s="240">
        <v>4180907565</v>
      </c>
      <c r="J5860" s="240" t="s">
        <v>1784</v>
      </c>
      <c r="K5860" s="333" t="s">
        <v>30</v>
      </c>
      <c r="L5860" s="21" t="str">
        <f>VLOOKUP($K5860,TONG_SL!$A:$D,2,0)</f>
        <v>Gà muối 500g</v>
      </c>
      <c r="N5860" s="21" t="str">
        <f t="shared" si="595"/>
        <v>K-C6</v>
      </c>
      <c r="Q5860" s="21" t="str">
        <f>VLOOKUP(K5860,TONG_SL!$A:$D,3,0)</f>
        <v>Túi</v>
      </c>
      <c r="R5860" s="220">
        <v>4</v>
      </c>
      <c r="S5860" s="220"/>
      <c r="T5860" s="220">
        <f>VLOOKUP(VLOOKUP(G5860,Ma_KH!$A:$R,18,0)&amp;K5860,Gia_MB!$A:$F,6,0)</f>
        <v>111058</v>
      </c>
      <c r="U5860" s="254">
        <f t="shared" si="596"/>
        <v>444232</v>
      </c>
      <c r="V5860" s="220"/>
      <c r="W5860" s="222">
        <f t="shared" si="597"/>
        <v>0</v>
      </c>
      <c r="X5860" s="223" t="str">
        <f t="shared" si="598"/>
        <v>8</v>
      </c>
      <c r="Y5860" s="220"/>
      <c r="Z5860" s="254">
        <f t="shared" si="599"/>
        <v>35538.559999999998</v>
      </c>
      <c r="AA5860" s="5">
        <f>VLOOKUP(G5860,Ma_KH!$A:$R,14,0)</f>
        <v>60</v>
      </c>
    </row>
    <row r="5861" spans="1:27" hidden="1" x14ac:dyDescent="0.25">
      <c r="A5861" s="237">
        <v>45996</v>
      </c>
      <c r="B5861" s="240">
        <v>4180907644</v>
      </c>
      <c r="C5861" s="151" t="s">
        <v>7767</v>
      </c>
      <c r="D5861" s="245">
        <v>46002</v>
      </c>
      <c r="E5861" s="238"/>
      <c r="F5861" s="236"/>
      <c r="G5861" s="32" t="s">
        <v>419</v>
      </c>
      <c r="H5861" s="238"/>
      <c r="I5861" s="240">
        <v>4180907644</v>
      </c>
      <c r="J5861" s="240" t="s">
        <v>1784</v>
      </c>
      <c r="K5861" s="333" t="s">
        <v>32</v>
      </c>
      <c r="L5861" s="21" t="str">
        <f>VLOOKUP($K5861,TONG_SL!$A:$D,2,0)</f>
        <v>Giò Tai Lưỡi Xào 250g</v>
      </c>
      <c r="N5861" s="21" t="str">
        <f t="shared" si="595"/>
        <v>K-C6</v>
      </c>
      <c r="Q5861" s="21" t="str">
        <f>VLOOKUP(K5861,TONG_SL!$A:$D,3,0)</f>
        <v>Túi</v>
      </c>
      <c r="R5861" s="220">
        <v>4</v>
      </c>
      <c r="S5861" s="220"/>
      <c r="T5861" s="220">
        <f>VLOOKUP(VLOOKUP(G5861,Ma_KH!$A:$R,18,0)&amp;K5861,Gia_MB!$A:$F,6,0)</f>
        <v>50182</v>
      </c>
      <c r="U5861" s="254">
        <f t="shared" si="596"/>
        <v>200728</v>
      </c>
      <c r="V5861" s="220"/>
      <c r="W5861" s="222">
        <f t="shared" si="597"/>
        <v>0</v>
      </c>
      <c r="X5861" s="223" t="str">
        <f t="shared" si="598"/>
        <v>8</v>
      </c>
      <c r="Y5861" s="220"/>
      <c r="Z5861" s="254">
        <f t="shared" si="599"/>
        <v>16058.24</v>
      </c>
      <c r="AA5861" s="5">
        <f>VLOOKUP(G5861,Ma_KH!$A:$R,14,0)</f>
        <v>60</v>
      </c>
    </row>
    <row r="5862" spans="1:27" hidden="1" x14ac:dyDescent="0.25">
      <c r="A5862" s="237">
        <v>45996</v>
      </c>
      <c r="B5862" s="240">
        <v>4180907644</v>
      </c>
      <c r="C5862" s="151" t="s">
        <v>7767</v>
      </c>
      <c r="D5862" s="245">
        <v>46002</v>
      </c>
      <c r="E5862" s="238"/>
      <c r="F5862" s="236"/>
      <c r="G5862" s="32" t="s">
        <v>419</v>
      </c>
      <c r="H5862" s="238"/>
      <c r="I5862" s="240">
        <v>4180907644</v>
      </c>
      <c r="J5862" s="240" t="s">
        <v>1784</v>
      </c>
      <c r="K5862" s="333" t="s">
        <v>34</v>
      </c>
      <c r="L5862" s="21" t="str">
        <f>VLOOKUP($K5862,TONG_SL!$A:$D,2,0)</f>
        <v>Tai heo muối 200g</v>
      </c>
      <c r="N5862" s="21" t="str">
        <f t="shared" si="595"/>
        <v>K-C6</v>
      </c>
      <c r="Q5862" s="21" t="str">
        <f>VLOOKUP(K5862,TONG_SL!$A:$D,3,0)</f>
        <v>Túi</v>
      </c>
      <c r="R5862" s="220">
        <v>2</v>
      </c>
      <c r="S5862" s="220"/>
      <c r="T5862" s="220">
        <f>VLOOKUP(VLOOKUP(G5862,Ma_KH!$A:$R,18,0)&amp;K5862,Gia_MB!$A:$F,6,0)</f>
        <v>55595</v>
      </c>
      <c r="U5862" s="254">
        <f t="shared" si="596"/>
        <v>111190</v>
      </c>
      <c r="V5862" s="220"/>
      <c r="W5862" s="222">
        <f t="shared" si="597"/>
        <v>0</v>
      </c>
      <c r="X5862" s="223" t="str">
        <f t="shared" si="598"/>
        <v>8</v>
      </c>
      <c r="Y5862" s="220"/>
      <c r="Z5862" s="254">
        <f t="shared" si="599"/>
        <v>8895.2000000000007</v>
      </c>
      <c r="AA5862" s="5">
        <f>VLOOKUP(G5862,Ma_KH!$A:$R,14,0)</f>
        <v>60</v>
      </c>
    </row>
    <row r="5863" spans="1:27" hidden="1" x14ac:dyDescent="0.25">
      <c r="A5863" s="237">
        <v>45996</v>
      </c>
      <c r="B5863" s="240">
        <v>4180907644</v>
      </c>
      <c r="C5863" s="151" t="s">
        <v>7767</v>
      </c>
      <c r="D5863" s="245">
        <v>46002</v>
      </c>
      <c r="E5863" s="238"/>
      <c r="F5863" s="236"/>
      <c r="G5863" s="32" t="s">
        <v>419</v>
      </c>
      <c r="H5863" s="238"/>
      <c r="I5863" s="240">
        <v>4180907644</v>
      </c>
      <c r="J5863" s="240" t="s">
        <v>1784</v>
      </c>
      <c r="K5863" s="333" t="s">
        <v>48</v>
      </c>
      <c r="L5863" s="21" t="str">
        <f>VLOOKUP($K5863,TONG_SL!$A:$D,2,0)</f>
        <v>Mọc Nấm Hương 250g</v>
      </c>
      <c r="N5863" s="21" t="str">
        <f t="shared" si="595"/>
        <v>K-C6</v>
      </c>
      <c r="Q5863" s="21" t="str">
        <f>VLOOKUP(K5863,TONG_SL!$A:$D,3,0)</f>
        <v>Túi</v>
      </c>
      <c r="R5863" s="220">
        <v>2</v>
      </c>
      <c r="S5863" s="220"/>
      <c r="T5863" s="220">
        <f>VLOOKUP(VLOOKUP(G5863,Ma_KH!$A:$R,18,0)&amp;K5863,Gia_MB!$A:$F,6,0)</f>
        <v>46000</v>
      </c>
      <c r="U5863" s="254">
        <f t="shared" si="596"/>
        <v>92000</v>
      </c>
      <c r="V5863" s="220"/>
      <c r="W5863" s="222">
        <f t="shared" si="597"/>
        <v>0</v>
      </c>
      <c r="X5863" s="223" t="str">
        <f t="shared" si="598"/>
        <v>8</v>
      </c>
      <c r="Y5863" s="220"/>
      <c r="Z5863" s="254">
        <f t="shared" si="599"/>
        <v>7360</v>
      </c>
      <c r="AA5863" s="5">
        <f>VLOOKUP(G5863,Ma_KH!$A:$R,14,0)</f>
        <v>60</v>
      </c>
    </row>
    <row r="5864" spans="1:27" hidden="1" x14ac:dyDescent="0.25">
      <c r="A5864" s="237">
        <v>45996</v>
      </c>
      <c r="B5864" s="240">
        <v>4180907644</v>
      </c>
      <c r="C5864" s="151" t="s">
        <v>7767</v>
      </c>
      <c r="D5864" s="245">
        <v>46002</v>
      </c>
      <c r="E5864" s="238"/>
      <c r="F5864" s="236"/>
      <c r="G5864" s="32" t="s">
        <v>419</v>
      </c>
      <c r="H5864" s="238"/>
      <c r="I5864" s="240">
        <v>4180907644</v>
      </c>
      <c r="J5864" s="240" t="s">
        <v>1784</v>
      </c>
      <c r="K5864" s="333" t="s">
        <v>37</v>
      </c>
      <c r="L5864" s="21" t="str">
        <f>VLOOKUP($K5864,TONG_SL!$A:$D,2,0)</f>
        <v>Chả cốm 300g</v>
      </c>
      <c r="N5864" s="21" t="str">
        <f t="shared" si="595"/>
        <v>K-C6</v>
      </c>
      <c r="Q5864" s="21" t="str">
        <f>VLOOKUP(K5864,TONG_SL!$A:$D,3,0)</f>
        <v>Túi</v>
      </c>
      <c r="R5864" s="220">
        <v>4</v>
      </c>
      <c r="S5864" s="220"/>
      <c r="T5864" s="220">
        <f>VLOOKUP(VLOOKUP(G5864,Ma_KH!$A:$R,18,0)&amp;K5864,Gia_MB!$A:$F,6,0)</f>
        <v>74250</v>
      </c>
      <c r="U5864" s="254">
        <f t="shared" si="596"/>
        <v>297000</v>
      </c>
      <c r="V5864" s="220"/>
      <c r="W5864" s="222">
        <f t="shared" si="597"/>
        <v>0</v>
      </c>
      <c r="X5864" s="223" t="str">
        <f t="shared" si="598"/>
        <v>8</v>
      </c>
      <c r="Y5864" s="220"/>
      <c r="Z5864" s="254">
        <f t="shared" si="599"/>
        <v>23760</v>
      </c>
      <c r="AA5864" s="5">
        <f>VLOOKUP(G5864,Ma_KH!$A:$R,14,0)</f>
        <v>60</v>
      </c>
    </row>
    <row r="5865" spans="1:27" hidden="1" x14ac:dyDescent="0.25">
      <c r="A5865" s="237">
        <v>45996</v>
      </c>
      <c r="B5865" s="240">
        <v>4180907644</v>
      </c>
      <c r="C5865" s="151" t="s">
        <v>7767</v>
      </c>
      <c r="D5865" s="245">
        <v>46002</v>
      </c>
      <c r="E5865" s="238"/>
      <c r="F5865" s="236"/>
      <c r="G5865" s="32" t="s">
        <v>419</v>
      </c>
      <c r="H5865" s="238"/>
      <c r="I5865" s="240">
        <v>4180907644</v>
      </c>
      <c r="J5865" s="240" t="s">
        <v>1784</v>
      </c>
      <c r="K5865" s="333" t="s">
        <v>27</v>
      </c>
      <c r="L5865" s="21" t="str">
        <f>VLOOKUP($K5865,TONG_SL!$A:$D,2,0)</f>
        <v>Chân giò heo muối 300g</v>
      </c>
      <c r="N5865" s="21" t="str">
        <f t="shared" si="595"/>
        <v>K-C6</v>
      </c>
      <c r="Q5865" s="21" t="str">
        <f>VLOOKUP(K5865,TONG_SL!$A:$D,3,0)</f>
        <v>Túi</v>
      </c>
      <c r="R5865" s="220">
        <v>2</v>
      </c>
      <c r="S5865" s="220"/>
      <c r="T5865" s="220">
        <f>VLOOKUP(VLOOKUP(G5865,Ma_KH!$A:$R,18,0)&amp;K5865,Gia_MB!$A:$F,6,0)</f>
        <v>73431</v>
      </c>
      <c r="U5865" s="254">
        <f t="shared" si="596"/>
        <v>146862</v>
      </c>
      <c r="V5865" s="220"/>
      <c r="W5865" s="222">
        <f t="shared" si="597"/>
        <v>0</v>
      </c>
      <c r="X5865" s="223" t="str">
        <f t="shared" si="598"/>
        <v>8</v>
      </c>
      <c r="Y5865" s="220"/>
      <c r="Z5865" s="254">
        <f t="shared" si="599"/>
        <v>11748.960000000001</v>
      </c>
      <c r="AA5865" s="5">
        <f>VLOOKUP(G5865,Ma_KH!$A:$R,14,0)</f>
        <v>60</v>
      </c>
    </row>
    <row r="5866" spans="1:27" hidden="1" x14ac:dyDescent="0.25">
      <c r="A5866" s="237">
        <v>45996</v>
      </c>
      <c r="B5866" s="240">
        <v>4180907567</v>
      </c>
      <c r="C5866" s="151" t="s">
        <v>7767</v>
      </c>
      <c r="D5866" s="245">
        <v>46002</v>
      </c>
      <c r="E5866" s="238"/>
      <c r="F5866" s="236"/>
      <c r="G5866" s="32" t="s">
        <v>369</v>
      </c>
      <c r="H5866" s="238"/>
      <c r="I5866" s="240">
        <v>4180907567</v>
      </c>
      <c r="J5866" s="240" t="s">
        <v>1784</v>
      </c>
      <c r="K5866" s="333" t="s">
        <v>34</v>
      </c>
      <c r="L5866" s="21" t="str">
        <f>VLOOKUP($K5866,TONG_SL!$A:$D,2,0)</f>
        <v>Tai heo muối 200g</v>
      </c>
      <c r="N5866" s="21" t="str">
        <f t="shared" si="595"/>
        <v>K-C6</v>
      </c>
      <c r="Q5866" s="21" t="str">
        <f>VLOOKUP(K5866,TONG_SL!$A:$D,3,0)</f>
        <v>Túi</v>
      </c>
      <c r="R5866" s="220">
        <v>3</v>
      </c>
      <c r="S5866" s="220"/>
      <c r="T5866" s="220">
        <f>VLOOKUP(VLOOKUP(G5866,Ma_KH!$A:$R,18,0)&amp;K5866,Gia_MB!$A:$F,6,0)</f>
        <v>55595</v>
      </c>
      <c r="U5866" s="254">
        <f t="shared" si="596"/>
        <v>166785</v>
      </c>
      <c r="V5866" s="220"/>
      <c r="W5866" s="222">
        <f t="shared" si="597"/>
        <v>0</v>
      </c>
      <c r="X5866" s="223" t="str">
        <f t="shared" si="598"/>
        <v>8</v>
      </c>
      <c r="Y5866" s="220"/>
      <c r="Z5866" s="254">
        <f t="shared" si="599"/>
        <v>13342.800000000001</v>
      </c>
      <c r="AA5866" s="5">
        <f>VLOOKUP(G5866,Ma_KH!$A:$R,14,0)</f>
        <v>60</v>
      </c>
    </row>
    <row r="5867" spans="1:27" hidden="1" x14ac:dyDescent="0.25">
      <c r="A5867" s="237">
        <v>45996</v>
      </c>
      <c r="B5867" s="240">
        <v>4180907567</v>
      </c>
      <c r="C5867" s="151" t="s">
        <v>7767</v>
      </c>
      <c r="D5867" s="245">
        <v>46002</v>
      </c>
      <c r="E5867" s="238"/>
      <c r="F5867" s="236"/>
      <c r="G5867" s="32" t="s">
        <v>369</v>
      </c>
      <c r="H5867" s="238"/>
      <c r="I5867" s="240">
        <v>4180907567</v>
      </c>
      <c r="J5867" s="240" t="s">
        <v>1784</v>
      </c>
      <c r="K5867" s="333" t="s">
        <v>48</v>
      </c>
      <c r="L5867" s="21" t="str">
        <f>VLOOKUP($K5867,TONG_SL!$A:$D,2,0)</f>
        <v>Mọc Nấm Hương 250g</v>
      </c>
      <c r="N5867" s="21" t="str">
        <f t="shared" si="595"/>
        <v>K-C6</v>
      </c>
      <c r="Q5867" s="21" t="str">
        <f>VLOOKUP(K5867,TONG_SL!$A:$D,3,0)</f>
        <v>Túi</v>
      </c>
      <c r="R5867" s="220">
        <v>6</v>
      </c>
      <c r="S5867" s="220"/>
      <c r="T5867" s="220">
        <f>VLOOKUP(VLOOKUP(G5867,Ma_KH!$A:$R,18,0)&amp;K5867,Gia_MB!$A:$F,6,0)</f>
        <v>46000</v>
      </c>
      <c r="U5867" s="254">
        <f t="shared" si="596"/>
        <v>276000</v>
      </c>
      <c r="V5867" s="220"/>
      <c r="W5867" s="222">
        <f t="shared" si="597"/>
        <v>0</v>
      </c>
      <c r="X5867" s="223" t="str">
        <f t="shared" si="598"/>
        <v>8</v>
      </c>
      <c r="Y5867" s="220"/>
      <c r="Z5867" s="254">
        <f t="shared" si="599"/>
        <v>22080</v>
      </c>
      <c r="AA5867" s="5">
        <f>VLOOKUP(G5867,Ma_KH!$A:$R,14,0)</f>
        <v>60</v>
      </c>
    </row>
    <row r="5868" spans="1:27" hidden="1" x14ac:dyDescent="0.25">
      <c r="A5868" s="237">
        <v>45996</v>
      </c>
      <c r="B5868" s="240">
        <v>4180907567</v>
      </c>
      <c r="C5868" s="151" t="s">
        <v>7767</v>
      </c>
      <c r="D5868" s="245">
        <v>46002</v>
      </c>
      <c r="E5868" s="238"/>
      <c r="F5868" s="236"/>
      <c r="G5868" s="32" t="s">
        <v>369</v>
      </c>
      <c r="H5868" s="238"/>
      <c r="I5868" s="240">
        <v>4180907567</v>
      </c>
      <c r="J5868" s="240" t="s">
        <v>1784</v>
      </c>
      <c r="K5868" s="333" t="s">
        <v>32</v>
      </c>
      <c r="L5868" s="21" t="str">
        <f>VLOOKUP($K5868,TONG_SL!$A:$D,2,0)</f>
        <v>Giò Tai Lưỡi Xào 250g</v>
      </c>
      <c r="N5868" s="21" t="str">
        <f t="shared" si="595"/>
        <v>K-C6</v>
      </c>
      <c r="Q5868" s="21" t="str">
        <f>VLOOKUP(K5868,TONG_SL!$A:$D,3,0)</f>
        <v>Túi</v>
      </c>
      <c r="R5868" s="220">
        <v>3</v>
      </c>
      <c r="S5868" s="220"/>
      <c r="T5868" s="220">
        <f>VLOOKUP(VLOOKUP(G5868,Ma_KH!$A:$R,18,0)&amp;K5868,Gia_MB!$A:$F,6,0)</f>
        <v>50182</v>
      </c>
      <c r="U5868" s="254">
        <f t="shared" si="596"/>
        <v>150546</v>
      </c>
      <c r="V5868" s="220"/>
      <c r="W5868" s="222">
        <f t="shared" si="597"/>
        <v>0</v>
      </c>
      <c r="X5868" s="223" t="str">
        <f t="shared" si="598"/>
        <v>8</v>
      </c>
      <c r="Y5868" s="220"/>
      <c r="Z5868" s="254">
        <f t="shared" si="599"/>
        <v>12043.68</v>
      </c>
      <c r="AA5868" s="5">
        <f>VLOOKUP(G5868,Ma_KH!$A:$R,14,0)</f>
        <v>60</v>
      </c>
    </row>
    <row r="5869" spans="1:27" hidden="1" x14ac:dyDescent="0.25">
      <c r="A5869" s="237">
        <v>45996</v>
      </c>
      <c r="B5869" s="240">
        <v>4180907567</v>
      </c>
      <c r="C5869" s="151" t="s">
        <v>7767</v>
      </c>
      <c r="D5869" s="245">
        <v>46002</v>
      </c>
      <c r="E5869" s="238"/>
      <c r="F5869" s="236"/>
      <c r="G5869" s="32" t="s">
        <v>369</v>
      </c>
      <c r="H5869" s="238"/>
      <c r="I5869" s="240">
        <v>4180907567</v>
      </c>
      <c r="J5869" s="240" t="s">
        <v>1784</v>
      </c>
      <c r="K5869" s="333" t="s">
        <v>27</v>
      </c>
      <c r="L5869" s="21" t="str">
        <f>VLOOKUP($K5869,TONG_SL!$A:$D,2,0)</f>
        <v>Chân giò heo muối 300g</v>
      </c>
      <c r="N5869" s="21" t="str">
        <f t="shared" si="595"/>
        <v>K-C6</v>
      </c>
      <c r="Q5869" s="21" t="str">
        <f>VLOOKUP(K5869,TONG_SL!$A:$D,3,0)</f>
        <v>Túi</v>
      </c>
      <c r="R5869" s="220">
        <v>6</v>
      </c>
      <c r="S5869" s="220"/>
      <c r="T5869" s="220">
        <f>VLOOKUP(VLOOKUP(G5869,Ma_KH!$A:$R,18,0)&amp;K5869,Gia_MB!$A:$F,6,0)</f>
        <v>73431</v>
      </c>
      <c r="U5869" s="254">
        <f t="shared" si="596"/>
        <v>440586</v>
      </c>
      <c r="V5869" s="220"/>
      <c r="W5869" s="222">
        <f t="shared" si="597"/>
        <v>0</v>
      </c>
      <c r="X5869" s="223" t="str">
        <f t="shared" si="598"/>
        <v>8</v>
      </c>
      <c r="Y5869" s="220"/>
      <c r="Z5869" s="254">
        <f t="shared" si="599"/>
        <v>35246.879999999997</v>
      </c>
      <c r="AA5869" s="5">
        <f>VLOOKUP(G5869,Ma_KH!$A:$R,14,0)</f>
        <v>60</v>
      </c>
    </row>
    <row r="5870" spans="1:27" hidden="1" x14ac:dyDescent="0.25">
      <c r="A5870" s="237">
        <v>45996</v>
      </c>
      <c r="B5870" s="240">
        <v>4180907594</v>
      </c>
      <c r="C5870" s="151" t="s">
        <v>7767</v>
      </c>
      <c r="D5870" s="245">
        <v>46002</v>
      </c>
      <c r="E5870" s="238"/>
      <c r="F5870" s="236"/>
      <c r="G5870" s="32" t="s">
        <v>961</v>
      </c>
      <c r="H5870" s="238"/>
      <c r="I5870" s="240">
        <v>4180907594</v>
      </c>
      <c r="J5870" s="240" t="s">
        <v>1784</v>
      </c>
      <c r="K5870" s="333" t="s">
        <v>34</v>
      </c>
      <c r="L5870" s="21" t="str">
        <f>VLOOKUP($K5870,TONG_SL!$A:$D,2,0)</f>
        <v>Tai heo muối 200g</v>
      </c>
      <c r="N5870" s="21" t="str">
        <f t="shared" si="595"/>
        <v>K-C6</v>
      </c>
      <c r="Q5870" s="21" t="str">
        <f>VLOOKUP(K5870,TONG_SL!$A:$D,3,0)</f>
        <v>Túi</v>
      </c>
      <c r="R5870" s="220">
        <v>3</v>
      </c>
      <c r="S5870" s="220"/>
      <c r="T5870" s="220">
        <f>VLOOKUP(VLOOKUP(G5870,Ma_KH!$A:$R,18,0)&amp;K5870,Gia_MB!$A:$F,6,0)</f>
        <v>55595</v>
      </c>
      <c r="U5870" s="254">
        <f t="shared" si="596"/>
        <v>166785</v>
      </c>
      <c r="V5870" s="220"/>
      <c r="W5870" s="222">
        <f t="shared" si="597"/>
        <v>0</v>
      </c>
      <c r="X5870" s="223" t="str">
        <f t="shared" si="598"/>
        <v>8</v>
      </c>
      <c r="Y5870" s="220"/>
      <c r="Z5870" s="254">
        <f t="shared" si="599"/>
        <v>13342.800000000001</v>
      </c>
      <c r="AA5870" s="5">
        <f>VLOOKUP(G5870,Ma_KH!$A:$R,14,0)</f>
        <v>60</v>
      </c>
    </row>
    <row r="5871" spans="1:27" hidden="1" x14ac:dyDescent="0.25">
      <c r="A5871" s="237">
        <v>45996</v>
      </c>
      <c r="B5871" s="240">
        <v>4180907594</v>
      </c>
      <c r="C5871" s="151" t="s">
        <v>7767</v>
      </c>
      <c r="D5871" s="245">
        <v>46002</v>
      </c>
      <c r="E5871" s="238"/>
      <c r="F5871" s="236"/>
      <c r="G5871" s="32" t="s">
        <v>961</v>
      </c>
      <c r="H5871" s="238"/>
      <c r="I5871" s="240">
        <v>4180907594</v>
      </c>
      <c r="J5871" s="240" t="s">
        <v>1784</v>
      </c>
      <c r="K5871" s="333" t="s">
        <v>27</v>
      </c>
      <c r="L5871" s="21" t="str">
        <f>VLOOKUP($K5871,TONG_SL!$A:$D,2,0)</f>
        <v>Chân giò heo muối 300g</v>
      </c>
      <c r="N5871" s="21" t="str">
        <f t="shared" si="595"/>
        <v>K-C6</v>
      </c>
      <c r="Q5871" s="21" t="str">
        <f>VLOOKUP(K5871,TONG_SL!$A:$D,3,0)</f>
        <v>Túi</v>
      </c>
      <c r="R5871" s="220">
        <v>3</v>
      </c>
      <c r="S5871" s="220"/>
      <c r="T5871" s="220">
        <f>VLOOKUP(VLOOKUP(G5871,Ma_KH!$A:$R,18,0)&amp;K5871,Gia_MB!$A:$F,6,0)</f>
        <v>73431</v>
      </c>
      <c r="U5871" s="254">
        <f t="shared" si="596"/>
        <v>220293</v>
      </c>
      <c r="V5871" s="220"/>
      <c r="W5871" s="222">
        <f t="shared" si="597"/>
        <v>0</v>
      </c>
      <c r="X5871" s="223" t="str">
        <f t="shared" si="598"/>
        <v>8</v>
      </c>
      <c r="Y5871" s="220"/>
      <c r="Z5871" s="254">
        <f t="shared" si="599"/>
        <v>17623.439999999999</v>
      </c>
      <c r="AA5871" s="5">
        <f>VLOOKUP(G5871,Ma_KH!$A:$R,14,0)</f>
        <v>60</v>
      </c>
    </row>
    <row r="5872" spans="1:27" hidden="1" x14ac:dyDescent="0.25">
      <c r="A5872" s="237">
        <v>45996</v>
      </c>
      <c r="B5872" s="240">
        <v>4180907594</v>
      </c>
      <c r="C5872" s="151" t="s">
        <v>7767</v>
      </c>
      <c r="D5872" s="245">
        <v>46002</v>
      </c>
      <c r="E5872" s="238"/>
      <c r="F5872" s="236"/>
      <c r="G5872" s="32" t="s">
        <v>961</v>
      </c>
      <c r="H5872" s="238"/>
      <c r="I5872" s="240">
        <v>4180907594</v>
      </c>
      <c r="J5872" s="240" t="s">
        <v>1784</v>
      </c>
      <c r="K5872" s="333" t="s">
        <v>37</v>
      </c>
      <c r="L5872" s="21" t="str">
        <f>VLOOKUP($K5872,TONG_SL!$A:$D,2,0)</f>
        <v>Chả cốm 300g</v>
      </c>
      <c r="N5872" s="21" t="str">
        <f t="shared" si="595"/>
        <v>K-C6</v>
      </c>
      <c r="Q5872" s="21" t="str">
        <f>VLOOKUP(K5872,TONG_SL!$A:$D,3,0)</f>
        <v>Túi</v>
      </c>
      <c r="R5872" s="220">
        <v>3</v>
      </c>
      <c r="S5872" s="220"/>
      <c r="T5872" s="220">
        <f>VLOOKUP(VLOOKUP(G5872,Ma_KH!$A:$R,18,0)&amp;K5872,Gia_MB!$A:$F,6,0)</f>
        <v>74250</v>
      </c>
      <c r="U5872" s="254">
        <f t="shared" si="596"/>
        <v>222750</v>
      </c>
      <c r="V5872" s="220"/>
      <c r="W5872" s="222">
        <f t="shared" si="597"/>
        <v>0</v>
      </c>
      <c r="X5872" s="223" t="str">
        <f t="shared" si="598"/>
        <v>8</v>
      </c>
      <c r="Y5872" s="220"/>
      <c r="Z5872" s="254">
        <f t="shared" si="599"/>
        <v>17820</v>
      </c>
      <c r="AA5872" s="5">
        <f>VLOOKUP(G5872,Ma_KH!$A:$R,14,0)</f>
        <v>60</v>
      </c>
    </row>
    <row r="5873" spans="1:27" hidden="1" x14ac:dyDescent="0.25">
      <c r="A5873" s="237">
        <v>45996</v>
      </c>
      <c r="B5873" s="240">
        <v>4180907594</v>
      </c>
      <c r="C5873" s="151" t="s">
        <v>7767</v>
      </c>
      <c r="D5873" s="245">
        <v>46002</v>
      </c>
      <c r="E5873" s="238"/>
      <c r="F5873" s="236"/>
      <c r="G5873" s="32" t="s">
        <v>961</v>
      </c>
      <c r="H5873" s="238"/>
      <c r="I5873" s="240">
        <v>4180907594</v>
      </c>
      <c r="J5873" s="240" t="s">
        <v>1784</v>
      </c>
      <c r="K5873" s="333" t="s">
        <v>30</v>
      </c>
      <c r="L5873" s="21" t="str">
        <f>VLOOKUP($K5873,TONG_SL!$A:$D,2,0)</f>
        <v>Gà muối 500g</v>
      </c>
      <c r="N5873" s="21" t="str">
        <f t="shared" si="595"/>
        <v>K-C6</v>
      </c>
      <c r="Q5873" s="21" t="str">
        <f>VLOOKUP(K5873,TONG_SL!$A:$D,3,0)</f>
        <v>Túi</v>
      </c>
      <c r="R5873" s="220">
        <v>2</v>
      </c>
      <c r="S5873" s="220"/>
      <c r="T5873" s="220">
        <f>VLOOKUP(VLOOKUP(G5873,Ma_KH!$A:$R,18,0)&amp;K5873,Gia_MB!$A:$F,6,0)</f>
        <v>111058</v>
      </c>
      <c r="U5873" s="254">
        <f t="shared" si="596"/>
        <v>222116</v>
      </c>
      <c r="V5873" s="220"/>
      <c r="W5873" s="222">
        <f t="shared" si="597"/>
        <v>0</v>
      </c>
      <c r="X5873" s="223" t="str">
        <f t="shared" si="598"/>
        <v>8</v>
      </c>
      <c r="Y5873" s="220"/>
      <c r="Z5873" s="254">
        <f t="shared" si="599"/>
        <v>17769.28</v>
      </c>
      <c r="AA5873" s="5">
        <f>VLOOKUP(G5873,Ma_KH!$A:$R,14,0)</f>
        <v>60</v>
      </c>
    </row>
    <row r="5874" spans="1:27" hidden="1" x14ac:dyDescent="0.25">
      <c r="A5874" s="237">
        <v>45996</v>
      </c>
      <c r="B5874" s="240">
        <v>4180907491</v>
      </c>
      <c r="C5874" s="151" t="s">
        <v>7767</v>
      </c>
      <c r="D5874" s="245">
        <v>46002</v>
      </c>
      <c r="E5874" s="238"/>
      <c r="F5874" s="236"/>
      <c r="G5874" s="32" t="s">
        <v>931</v>
      </c>
      <c r="H5874" s="238"/>
      <c r="I5874" s="240">
        <v>4180907491</v>
      </c>
      <c r="J5874" s="240" t="s">
        <v>1784</v>
      </c>
      <c r="K5874" s="333" t="s">
        <v>37</v>
      </c>
      <c r="L5874" s="21" t="str">
        <f>VLOOKUP($K5874,TONG_SL!$A:$D,2,0)</f>
        <v>Chả cốm 300g</v>
      </c>
      <c r="N5874" s="21" t="str">
        <f t="shared" si="595"/>
        <v>K-C6</v>
      </c>
      <c r="Q5874" s="21" t="str">
        <f>VLOOKUP(K5874,TONG_SL!$A:$D,3,0)</f>
        <v>Túi</v>
      </c>
      <c r="R5874" s="220">
        <v>2</v>
      </c>
      <c r="S5874" s="220"/>
      <c r="T5874" s="220">
        <f>VLOOKUP(VLOOKUP(G5874,Ma_KH!$A:$R,18,0)&amp;K5874,Gia_MB!$A:$F,6,0)</f>
        <v>74250</v>
      </c>
      <c r="U5874" s="254">
        <f t="shared" si="596"/>
        <v>148500</v>
      </c>
      <c r="V5874" s="220"/>
      <c r="W5874" s="222">
        <f t="shared" si="597"/>
        <v>0</v>
      </c>
      <c r="X5874" s="223" t="str">
        <f t="shared" si="598"/>
        <v>8</v>
      </c>
      <c r="Y5874" s="220"/>
      <c r="Z5874" s="254">
        <f t="shared" si="599"/>
        <v>11880</v>
      </c>
      <c r="AA5874" s="5">
        <f>VLOOKUP(G5874,Ma_KH!$A:$R,14,0)</f>
        <v>60</v>
      </c>
    </row>
    <row r="5875" spans="1:27" hidden="1" x14ac:dyDescent="0.25">
      <c r="A5875" s="237">
        <v>45996</v>
      </c>
      <c r="B5875" s="240">
        <v>4180907491</v>
      </c>
      <c r="C5875" s="151" t="s">
        <v>7767</v>
      </c>
      <c r="D5875" s="245">
        <v>46002</v>
      </c>
      <c r="E5875" s="238"/>
      <c r="F5875" s="236"/>
      <c r="G5875" s="32" t="s">
        <v>931</v>
      </c>
      <c r="H5875" s="238"/>
      <c r="I5875" s="240">
        <v>4180907491</v>
      </c>
      <c r="J5875" s="240" t="s">
        <v>1784</v>
      </c>
      <c r="K5875" s="333" t="s">
        <v>39</v>
      </c>
      <c r="L5875" s="21" t="str">
        <f>VLOOKUP($K5875,TONG_SL!$A:$D,2,0)</f>
        <v>Chả nướng 300g</v>
      </c>
      <c r="N5875" s="21" t="str">
        <f t="shared" si="595"/>
        <v>K-C6</v>
      </c>
      <c r="Q5875" s="21" t="str">
        <f>VLOOKUP(K5875,TONG_SL!$A:$D,3,0)</f>
        <v>Túi</v>
      </c>
      <c r="R5875" s="220">
        <v>2</v>
      </c>
      <c r="S5875" s="220"/>
      <c r="T5875" s="220">
        <f>VLOOKUP(VLOOKUP(G5875,Ma_KH!$A:$R,18,0)&amp;K5875,Gia_MB!$A:$F,6,0)</f>
        <v>70950</v>
      </c>
      <c r="U5875" s="254">
        <f t="shared" si="596"/>
        <v>141900</v>
      </c>
      <c r="V5875" s="220"/>
      <c r="W5875" s="222">
        <f t="shared" si="597"/>
        <v>0</v>
      </c>
      <c r="X5875" s="223" t="str">
        <f t="shared" si="598"/>
        <v>8</v>
      </c>
      <c r="Y5875" s="220"/>
      <c r="Z5875" s="254">
        <f t="shared" si="599"/>
        <v>11352</v>
      </c>
      <c r="AA5875" s="5">
        <f>VLOOKUP(G5875,Ma_KH!$A:$R,14,0)</f>
        <v>60</v>
      </c>
    </row>
    <row r="5876" spans="1:27" hidden="1" x14ac:dyDescent="0.25">
      <c r="A5876" s="237">
        <v>45996</v>
      </c>
      <c r="B5876" s="240">
        <v>4180907491</v>
      </c>
      <c r="C5876" s="151" t="s">
        <v>7767</v>
      </c>
      <c r="D5876" s="245">
        <v>46002</v>
      </c>
      <c r="E5876" s="238"/>
      <c r="F5876" s="236"/>
      <c r="G5876" s="32" t="s">
        <v>931</v>
      </c>
      <c r="H5876" s="238"/>
      <c r="I5876" s="240">
        <v>4180907491</v>
      </c>
      <c r="J5876" s="240" t="s">
        <v>1784</v>
      </c>
      <c r="K5876" s="333" t="s">
        <v>32</v>
      </c>
      <c r="L5876" s="21" t="str">
        <f>VLOOKUP($K5876,TONG_SL!$A:$D,2,0)</f>
        <v>Giò Tai Lưỡi Xào 250g</v>
      </c>
      <c r="N5876" s="21" t="str">
        <f t="shared" si="595"/>
        <v>K-C6</v>
      </c>
      <c r="Q5876" s="21" t="str">
        <f>VLOOKUP(K5876,TONG_SL!$A:$D,3,0)</f>
        <v>Túi</v>
      </c>
      <c r="R5876" s="220">
        <v>4</v>
      </c>
      <c r="S5876" s="220"/>
      <c r="T5876" s="220">
        <f>VLOOKUP(VLOOKUP(G5876,Ma_KH!$A:$R,18,0)&amp;K5876,Gia_MB!$A:$F,6,0)</f>
        <v>50182</v>
      </c>
      <c r="U5876" s="254">
        <f t="shared" si="596"/>
        <v>200728</v>
      </c>
      <c r="V5876" s="220"/>
      <c r="W5876" s="222">
        <f t="shared" si="597"/>
        <v>0</v>
      </c>
      <c r="X5876" s="223" t="str">
        <f t="shared" si="598"/>
        <v>8</v>
      </c>
      <c r="Y5876" s="220"/>
      <c r="Z5876" s="254">
        <f t="shared" si="599"/>
        <v>16058.24</v>
      </c>
      <c r="AA5876" s="5">
        <f>VLOOKUP(G5876,Ma_KH!$A:$R,14,0)</f>
        <v>60</v>
      </c>
    </row>
    <row r="5877" spans="1:27" hidden="1" x14ac:dyDescent="0.25">
      <c r="A5877" s="237">
        <v>45996</v>
      </c>
      <c r="B5877" s="240">
        <v>4180907491</v>
      </c>
      <c r="C5877" s="151" t="s">
        <v>7767</v>
      </c>
      <c r="D5877" s="245">
        <v>46002</v>
      </c>
      <c r="E5877" s="238"/>
      <c r="F5877" s="236"/>
      <c r="G5877" s="32" t="s">
        <v>931</v>
      </c>
      <c r="H5877" s="238"/>
      <c r="I5877" s="240">
        <v>4180907491</v>
      </c>
      <c r="J5877" s="240" t="s">
        <v>1784</v>
      </c>
      <c r="K5877" s="333" t="s">
        <v>27</v>
      </c>
      <c r="L5877" s="21" t="str">
        <f>VLOOKUP($K5877,TONG_SL!$A:$D,2,0)</f>
        <v>Chân giò heo muối 300g</v>
      </c>
      <c r="N5877" s="21" t="str">
        <f t="shared" si="595"/>
        <v>K-C6</v>
      </c>
      <c r="Q5877" s="21" t="str">
        <f>VLOOKUP(K5877,TONG_SL!$A:$D,3,0)</f>
        <v>Túi</v>
      </c>
      <c r="R5877" s="220">
        <v>4</v>
      </c>
      <c r="S5877" s="220"/>
      <c r="T5877" s="220">
        <f>VLOOKUP(VLOOKUP(G5877,Ma_KH!$A:$R,18,0)&amp;K5877,Gia_MB!$A:$F,6,0)</f>
        <v>73431</v>
      </c>
      <c r="U5877" s="254">
        <f t="shared" si="596"/>
        <v>293724</v>
      </c>
      <c r="V5877" s="220"/>
      <c r="W5877" s="222">
        <f t="shared" si="597"/>
        <v>0</v>
      </c>
      <c r="X5877" s="223" t="str">
        <f t="shared" si="598"/>
        <v>8</v>
      </c>
      <c r="Y5877" s="220"/>
      <c r="Z5877" s="254">
        <f t="shared" si="599"/>
        <v>23497.920000000002</v>
      </c>
      <c r="AA5877" s="5">
        <f>VLOOKUP(G5877,Ma_KH!$A:$R,14,0)</f>
        <v>60</v>
      </c>
    </row>
    <row r="5878" spans="1:27" hidden="1" x14ac:dyDescent="0.25">
      <c r="A5878" s="237">
        <v>45996</v>
      </c>
      <c r="B5878" s="240">
        <v>4180907491</v>
      </c>
      <c r="C5878" s="151" t="s">
        <v>7767</v>
      </c>
      <c r="D5878" s="245">
        <v>46002</v>
      </c>
      <c r="E5878" s="238"/>
      <c r="F5878" s="236"/>
      <c r="G5878" s="32" t="s">
        <v>931</v>
      </c>
      <c r="H5878" s="238"/>
      <c r="I5878" s="240">
        <v>4180907491</v>
      </c>
      <c r="J5878" s="240" t="s">
        <v>1784</v>
      </c>
      <c r="K5878" s="333" t="s">
        <v>48</v>
      </c>
      <c r="L5878" s="21" t="str">
        <f>VLOOKUP($K5878,TONG_SL!$A:$D,2,0)</f>
        <v>Mọc Nấm Hương 250g</v>
      </c>
      <c r="N5878" s="21" t="str">
        <f t="shared" si="595"/>
        <v>K-C6</v>
      </c>
      <c r="Q5878" s="21" t="str">
        <f>VLOOKUP(K5878,TONG_SL!$A:$D,3,0)</f>
        <v>Túi</v>
      </c>
      <c r="R5878" s="220">
        <v>4</v>
      </c>
      <c r="S5878" s="220"/>
      <c r="T5878" s="220">
        <f>VLOOKUP(VLOOKUP(G5878,Ma_KH!$A:$R,18,0)&amp;K5878,Gia_MB!$A:$F,6,0)</f>
        <v>46000</v>
      </c>
      <c r="U5878" s="254">
        <f t="shared" si="596"/>
        <v>184000</v>
      </c>
      <c r="V5878" s="220"/>
      <c r="W5878" s="222">
        <f t="shared" si="597"/>
        <v>0</v>
      </c>
      <c r="X5878" s="223" t="str">
        <f t="shared" si="598"/>
        <v>8</v>
      </c>
      <c r="Y5878" s="220"/>
      <c r="Z5878" s="254">
        <f t="shared" si="599"/>
        <v>14720</v>
      </c>
      <c r="AA5878" s="5">
        <f>VLOOKUP(G5878,Ma_KH!$A:$R,14,0)</f>
        <v>60</v>
      </c>
    </row>
    <row r="5879" spans="1:27" hidden="1" x14ac:dyDescent="0.25">
      <c r="A5879" s="237">
        <v>45996</v>
      </c>
      <c r="B5879" s="240">
        <v>4180907491</v>
      </c>
      <c r="C5879" s="151" t="s">
        <v>7767</v>
      </c>
      <c r="D5879" s="245">
        <v>46002</v>
      </c>
      <c r="E5879" s="238"/>
      <c r="F5879" s="236"/>
      <c r="G5879" s="32" t="s">
        <v>931</v>
      </c>
      <c r="H5879" s="238"/>
      <c r="I5879" s="240">
        <v>4180907491</v>
      </c>
      <c r="J5879" s="240" t="s">
        <v>1784</v>
      </c>
      <c r="K5879" s="333" t="s">
        <v>34</v>
      </c>
      <c r="L5879" s="21" t="str">
        <f>VLOOKUP($K5879,TONG_SL!$A:$D,2,0)</f>
        <v>Tai heo muối 200g</v>
      </c>
      <c r="N5879" s="21" t="str">
        <f t="shared" si="595"/>
        <v>K-C6</v>
      </c>
      <c r="Q5879" s="21" t="str">
        <f>VLOOKUP(K5879,TONG_SL!$A:$D,3,0)</f>
        <v>Túi</v>
      </c>
      <c r="R5879" s="220">
        <v>2</v>
      </c>
      <c r="S5879" s="220"/>
      <c r="T5879" s="220">
        <f>VLOOKUP(VLOOKUP(G5879,Ma_KH!$A:$R,18,0)&amp;K5879,Gia_MB!$A:$F,6,0)</f>
        <v>55595</v>
      </c>
      <c r="U5879" s="254">
        <f t="shared" si="596"/>
        <v>111190</v>
      </c>
      <c r="V5879" s="220"/>
      <c r="W5879" s="222">
        <f t="shared" si="597"/>
        <v>0</v>
      </c>
      <c r="X5879" s="223" t="str">
        <f t="shared" si="598"/>
        <v>8</v>
      </c>
      <c r="Y5879" s="220"/>
      <c r="Z5879" s="254">
        <f t="shared" si="599"/>
        <v>8895.2000000000007</v>
      </c>
      <c r="AA5879" s="5">
        <f>VLOOKUP(G5879,Ma_KH!$A:$R,14,0)</f>
        <v>60</v>
      </c>
    </row>
    <row r="5880" spans="1:27" hidden="1" x14ac:dyDescent="0.25">
      <c r="A5880" s="237">
        <v>45996</v>
      </c>
      <c r="B5880" s="240">
        <v>4180907508</v>
      </c>
      <c r="C5880" s="151" t="s">
        <v>7767</v>
      </c>
      <c r="D5880" s="245">
        <v>46002</v>
      </c>
      <c r="E5880" s="238"/>
      <c r="F5880" s="236"/>
      <c r="G5880" s="32" t="s">
        <v>939</v>
      </c>
      <c r="H5880" s="238"/>
      <c r="I5880" s="240">
        <v>4180907508</v>
      </c>
      <c r="J5880" s="240" t="s">
        <v>1784</v>
      </c>
      <c r="K5880" s="333" t="s">
        <v>27</v>
      </c>
      <c r="L5880" s="21" t="str">
        <f>VLOOKUP($K5880,TONG_SL!$A:$D,2,0)</f>
        <v>Chân giò heo muối 300g</v>
      </c>
      <c r="N5880" s="21" t="str">
        <f t="shared" si="595"/>
        <v>K-C6</v>
      </c>
      <c r="Q5880" s="21" t="str">
        <f>VLOOKUP(K5880,TONG_SL!$A:$D,3,0)</f>
        <v>Túi</v>
      </c>
      <c r="R5880" s="220">
        <v>6</v>
      </c>
      <c r="S5880" s="220"/>
      <c r="T5880" s="220">
        <f>VLOOKUP(VLOOKUP(G5880,Ma_KH!$A:$R,18,0)&amp;K5880,Gia_MB!$A:$F,6,0)</f>
        <v>73431</v>
      </c>
      <c r="U5880" s="254">
        <f t="shared" si="596"/>
        <v>440586</v>
      </c>
      <c r="V5880" s="220"/>
      <c r="W5880" s="222">
        <f t="shared" si="597"/>
        <v>0</v>
      </c>
      <c r="X5880" s="223" t="str">
        <f t="shared" si="598"/>
        <v>8</v>
      </c>
      <c r="Y5880" s="220"/>
      <c r="Z5880" s="254">
        <f t="shared" si="599"/>
        <v>35246.879999999997</v>
      </c>
      <c r="AA5880" s="5">
        <f>VLOOKUP(G5880,Ma_KH!$A:$R,14,0)</f>
        <v>60</v>
      </c>
    </row>
    <row r="5881" spans="1:27" hidden="1" x14ac:dyDescent="0.25">
      <c r="A5881" s="237">
        <v>45996</v>
      </c>
      <c r="B5881" s="240">
        <v>4180907508</v>
      </c>
      <c r="C5881" s="151" t="s">
        <v>7767</v>
      </c>
      <c r="D5881" s="245">
        <v>46002</v>
      </c>
      <c r="E5881" s="238"/>
      <c r="F5881" s="236"/>
      <c r="G5881" s="32" t="s">
        <v>939</v>
      </c>
      <c r="H5881" s="238"/>
      <c r="I5881" s="240">
        <v>4180907508</v>
      </c>
      <c r="J5881" s="240" t="s">
        <v>1784</v>
      </c>
      <c r="K5881" s="333" t="s">
        <v>32</v>
      </c>
      <c r="L5881" s="21" t="str">
        <f>VLOOKUP($K5881,TONG_SL!$A:$D,2,0)</f>
        <v>Giò Tai Lưỡi Xào 250g</v>
      </c>
      <c r="N5881" s="21" t="str">
        <f t="shared" si="595"/>
        <v>K-C6</v>
      </c>
      <c r="Q5881" s="21" t="str">
        <f>VLOOKUP(K5881,TONG_SL!$A:$D,3,0)</f>
        <v>Túi</v>
      </c>
      <c r="R5881" s="220">
        <v>3</v>
      </c>
      <c r="S5881" s="220"/>
      <c r="T5881" s="220">
        <f>VLOOKUP(VLOOKUP(G5881,Ma_KH!$A:$R,18,0)&amp;K5881,Gia_MB!$A:$F,6,0)</f>
        <v>50182</v>
      </c>
      <c r="U5881" s="254">
        <f t="shared" si="596"/>
        <v>150546</v>
      </c>
      <c r="V5881" s="220"/>
      <c r="W5881" s="222">
        <f t="shared" si="597"/>
        <v>0</v>
      </c>
      <c r="X5881" s="223" t="str">
        <f t="shared" si="598"/>
        <v>8</v>
      </c>
      <c r="Y5881" s="220"/>
      <c r="Z5881" s="254">
        <f t="shared" si="599"/>
        <v>12043.68</v>
      </c>
      <c r="AA5881" s="5">
        <f>VLOOKUP(G5881,Ma_KH!$A:$R,14,0)</f>
        <v>60</v>
      </c>
    </row>
    <row r="5882" spans="1:27" hidden="1" x14ac:dyDescent="0.25">
      <c r="A5882" s="237">
        <v>45996</v>
      </c>
      <c r="B5882" s="240">
        <v>4180907508</v>
      </c>
      <c r="C5882" s="151" t="s">
        <v>7767</v>
      </c>
      <c r="D5882" s="245">
        <v>46002</v>
      </c>
      <c r="E5882" s="238"/>
      <c r="F5882" s="236"/>
      <c r="G5882" s="32" t="s">
        <v>939</v>
      </c>
      <c r="H5882" s="238"/>
      <c r="I5882" s="240">
        <v>4180907508</v>
      </c>
      <c r="J5882" s="240" t="s">
        <v>1784</v>
      </c>
      <c r="K5882" s="333" t="s">
        <v>48</v>
      </c>
      <c r="L5882" s="21" t="str">
        <f>VLOOKUP($K5882,TONG_SL!$A:$D,2,0)</f>
        <v>Mọc Nấm Hương 250g</v>
      </c>
      <c r="N5882" s="21" t="str">
        <f t="shared" si="595"/>
        <v>K-C6</v>
      </c>
      <c r="Q5882" s="21" t="str">
        <f>VLOOKUP(K5882,TONG_SL!$A:$D,3,0)</f>
        <v>Túi</v>
      </c>
      <c r="R5882" s="220">
        <v>12</v>
      </c>
      <c r="S5882" s="220"/>
      <c r="T5882" s="220">
        <f>VLOOKUP(VLOOKUP(G5882,Ma_KH!$A:$R,18,0)&amp;K5882,Gia_MB!$A:$F,6,0)</f>
        <v>46000</v>
      </c>
      <c r="U5882" s="254">
        <f t="shared" si="596"/>
        <v>552000</v>
      </c>
      <c r="V5882" s="220"/>
      <c r="W5882" s="222">
        <f t="shared" si="597"/>
        <v>0</v>
      </c>
      <c r="X5882" s="223" t="str">
        <f t="shared" si="598"/>
        <v>8</v>
      </c>
      <c r="Y5882" s="220"/>
      <c r="Z5882" s="254">
        <f t="shared" si="599"/>
        <v>44160</v>
      </c>
      <c r="AA5882" s="5">
        <f>VLOOKUP(G5882,Ma_KH!$A:$R,14,0)</f>
        <v>60</v>
      </c>
    </row>
    <row r="5883" spans="1:27" hidden="1" x14ac:dyDescent="0.25">
      <c r="A5883" s="237">
        <v>45999</v>
      </c>
      <c r="B5883" s="240">
        <v>4180988049</v>
      </c>
      <c r="C5883" s="151" t="s">
        <v>7767</v>
      </c>
      <c r="D5883" s="245">
        <v>46002</v>
      </c>
      <c r="E5883" s="238"/>
      <c r="F5883" s="236"/>
      <c r="G5883" s="32" t="s">
        <v>906</v>
      </c>
      <c r="H5883" s="238"/>
      <c r="I5883" s="240">
        <v>4180988049</v>
      </c>
      <c r="J5883" s="240" t="s">
        <v>1784</v>
      </c>
      <c r="K5883" s="333" t="s">
        <v>52</v>
      </c>
      <c r="L5883" s="21" t="str">
        <f>VLOOKUP($K5883,TONG_SL!$A:$D,2,0)</f>
        <v>Gà xì dầu 500g</v>
      </c>
      <c r="N5883" s="21" t="str">
        <f t="shared" si="595"/>
        <v>K-C6</v>
      </c>
      <c r="Q5883" s="21" t="str">
        <f>VLOOKUP(K5883,TONG_SL!$A:$D,3,0)</f>
        <v>Túi</v>
      </c>
      <c r="R5883" s="220">
        <v>3</v>
      </c>
      <c r="S5883" s="220"/>
      <c r="T5883" s="220">
        <f>VLOOKUP(VLOOKUP(G5883,Ma_KH!$A:$R,18,0)&amp;K5883,Gia_MB!$A:$F,6,0)</f>
        <v>111606</v>
      </c>
      <c r="U5883" s="254">
        <f t="shared" si="596"/>
        <v>334818</v>
      </c>
      <c r="V5883" s="220"/>
      <c r="W5883" s="222">
        <f t="shared" si="597"/>
        <v>0</v>
      </c>
      <c r="X5883" s="223" t="str">
        <f t="shared" si="598"/>
        <v>8</v>
      </c>
      <c r="Y5883" s="220"/>
      <c r="Z5883" s="254">
        <f t="shared" si="599"/>
        <v>26785.440000000002</v>
      </c>
      <c r="AA5883" s="5">
        <f>VLOOKUP(G5883,Ma_KH!$A:$R,14,0)</f>
        <v>60</v>
      </c>
    </row>
    <row r="5884" spans="1:27" hidden="1" x14ac:dyDescent="0.25">
      <c r="A5884" s="237">
        <v>45999</v>
      </c>
      <c r="B5884" s="240">
        <v>4180988049</v>
      </c>
      <c r="C5884" s="151" t="s">
        <v>7767</v>
      </c>
      <c r="D5884" s="245">
        <v>46002</v>
      </c>
      <c r="E5884" s="238"/>
      <c r="F5884" s="236"/>
      <c r="G5884" s="32" t="s">
        <v>906</v>
      </c>
      <c r="H5884" s="238"/>
      <c r="I5884" s="240">
        <v>4180988049</v>
      </c>
      <c r="J5884" s="240" t="s">
        <v>1784</v>
      </c>
      <c r="K5884" s="333" t="s">
        <v>30</v>
      </c>
      <c r="L5884" s="21" t="str">
        <f>VLOOKUP($K5884,TONG_SL!$A:$D,2,0)</f>
        <v>Gà muối 500g</v>
      </c>
      <c r="N5884" s="21" t="str">
        <f t="shared" si="595"/>
        <v>K-C6</v>
      </c>
      <c r="Q5884" s="21" t="str">
        <f>VLOOKUP(K5884,TONG_SL!$A:$D,3,0)</f>
        <v>Túi</v>
      </c>
      <c r="R5884" s="220">
        <v>4</v>
      </c>
      <c r="S5884" s="220"/>
      <c r="T5884" s="220">
        <f>VLOOKUP(VLOOKUP(G5884,Ma_KH!$A:$R,18,0)&amp;K5884,Gia_MB!$A:$F,6,0)</f>
        <v>111058</v>
      </c>
      <c r="U5884" s="254">
        <f t="shared" si="596"/>
        <v>444232</v>
      </c>
      <c r="V5884" s="220"/>
      <c r="W5884" s="222">
        <f t="shared" si="597"/>
        <v>0</v>
      </c>
      <c r="X5884" s="223" t="str">
        <f t="shared" si="598"/>
        <v>8</v>
      </c>
      <c r="Y5884" s="220"/>
      <c r="Z5884" s="254">
        <f t="shared" si="599"/>
        <v>35538.559999999998</v>
      </c>
      <c r="AA5884" s="5">
        <f>VLOOKUP(G5884,Ma_KH!$A:$R,14,0)</f>
        <v>60</v>
      </c>
    </row>
    <row r="5885" spans="1:27" hidden="1" x14ac:dyDescent="0.25">
      <c r="A5885" s="237">
        <v>45999</v>
      </c>
      <c r="B5885" s="240">
        <v>4181040586</v>
      </c>
      <c r="C5885" s="151" t="s">
        <v>7767</v>
      </c>
      <c r="D5885" s="245">
        <v>46002</v>
      </c>
      <c r="E5885" s="238"/>
      <c r="F5885" s="236"/>
      <c r="G5885" s="32" t="s">
        <v>208</v>
      </c>
      <c r="H5885" s="238"/>
      <c r="I5885" s="240">
        <v>4181040586</v>
      </c>
      <c r="J5885" s="240" t="s">
        <v>1784</v>
      </c>
      <c r="K5885" s="333" t="s">
        <v>34</v>
      </c>
      <c r="L5885" s="21" t="str">
        <f>VLOOKUP($K5885,TONG_SL!$A:$D,2,0)</f>
        <v>Tai heo muối 200g</v>
      </c>
      <c r="N5885" s="21" t="str">
        <f t="shared" ref="N5885:N5948" si="600">IF($B5885&lt;&gt;"","K-C6","")</f>
        <v>K-C6</v>
      </c>
      <c r="Q5885" s="21" t="str">
        <f>VLOOKUP(K5885,TONG_SL!$A:$D,3,0)</f>
        <v>Túi</v>
      </c>
      <c r="R5885" s="220">
        <v>5</v>
      </c>
      <c r="S5885" s="220"/>
      <c r="T5885" s="220">
        <f>VLOOKUP(VLOOKUP(G5885,Ma_KH!$A:$R,18,0)&amp;K5885,Gia_MB!$A:$F,6,0)</f>
        <v>55595</v>
      </c>
      <c r="U5885" s="254">
        <f t="shared" si="596"/>
        <v>277975</v>
      </c>
      <c r="V5885" s="220"/>
      <c r="W5885" s="222">
        <f t="shared" si="597"/>
        <v>0</v>
      </c>
      <c r="X5885" s="223" t="str">
        <f t="shared" si="598"/>
        <v>8</v>
      </c>
      <c r="Y5885" s="220"/>
      <c r="Z5885" s="254">
        <f t="shared" si="599"/>
        <v>22238</v>
      </c>
      <c r="AA5885" s="5">
        <f>VLOOKUP(G5885,Ma_KH!$A:$R,14,0)</f>
        <v>60</v>
      </c>
    </row>
    <row r="5886" spans="1:27" hidden="1" x14ac:dyDescent="0.25">
      <c r="A5886" s="237">
        <v>45999</v>
      </c>
      <c r="B5886" s="240">
        <v>4181040586</v>
      </c>
      <c r="C5886" s="151" t="s">
        <v>7767</v>
      </c>
      <c r="D5886" s="245">
        <v>46002</v>
      </c>
      <c r="E5886" s="238"/>
      <c r="F5886" s="236"/>
      <c r="G5886" s="32" t="s">
        <v>208</v>
      </c>
      <c r="H5886" s="238"/>
      <c r="I5886" s="240">
        <v>4181040586</v>
      </c>
      <c r="J5886" s="240" t="s">
        <v>1784</v>
      </c>
      <c r="K5886" s="333" t="s">
        <v>46</v>
      </c>
      <c r="L5886" s="21" t="str">
        <f>VLOOKUP($K5886,TONG_SL!$A:$D,2,0)</f>
        <v>Giò sụn gà 250g</v>
      </c>
      <c r="N5886" s="21" t="str">
        <f t="shared" si="600"/>
        <v>K-C6</v>
      </c>
      <c r="Q5886" s="21" t="str">
        <f>VLOOKUP(K5886,TONG_SL!$A:$D,3,0)</f>
        <v>Túi</v>
      </c>
      <c r="R5886" s="220">
        <v>5</v>
      </c>
      <c r="S5886" s="220"/>
      <c r="T5886" s="220">
        <f>VLOOKUP(VLOOKUP(G5886,Ma_KH!$A:$R,18,0)&amp;K5886,Gia_MB!$A:$F,6,0)</f>
        <v>50400</v>
      </c>
      <c r="U5886" s="254">
        <f t="shared" si="596"/>
        <v>252000</v>
      </c>
      <c r="V5886" s="220"/>
      <c r="W5886" s="222">
        <f t="shared" si="597"/>
        <v>0</v>
      </c>
      <c r="X5886" s="223" t="str">
        <f t="shared" si="598"/>
        <v>8</v>
      </c>
      <c r="Y5886" s="220"/>
      <c r="Z5886" s="254">
        <f t="shared" si="599"/>
        <v>20160</v>
      </c>
      <c r="AA5886" s="5">
        <f>VLOOKUP(G5886,Ma_KH!$A:$R,14,0)</f>
        <v>60</v>
      </c>
    </row>
    <row r="5887" spans="1:27" hidden="1" x14ac:dyDescent="0.25">
      <c r="A5887" s="237">
        <v>45999</v>
      </c>
      <c r="B5887" s="240">
        <v>4181040586</v>
      </c>
      <c r="C5887" s="151" t="s">
        <v>7767</v>
      </c>
      <c r="D5887" s="245">
        <v>46002</v>
      </c>
      <c r="E5887" s="238"/>
      <c r="F5887" s="236"/>
      <c r="G5887" s="32" t="s">
        <v>208</v>
      </c>
      <c r="H5887" s="238"/>
      <c r="I5887" s="240">
        <v>4181040586</v>
      </c>
      <c r="J5887" s="240" t="s">
        <v>1784</v>
      </c>
      <c r="K5887" s="333" t="s">
        <v>52</v>
      </c>
      <c r="L5887" s="21" t="str">
        <f>VLOOKUP($K5887,TONG_SL!$A:$D,2,0)</f>
        <v>Gà xì dầu 500g</v>
      </c>
      <c r="N5887" s="21" t="str">
        <f t="shared" si="600"/>
        <v>K-C6</v>
      </c>
      <c r="Q5887" s="21" t="str">
        <f>VLOOKUP(K5887,TONG_SL!$A:$D,3,0)</f>
        <v>Túi</v>
      </c>
      <c r="R5887" s="220">
        <v>5</v>
      </c>
      <c r="S5887" s="220"/>
      <c r="T5887" s="220">
        <f>VLOOKUP(VLOOKUP(G5887,Ma_KH!$A:$R,18,0)&amp;K5887,Gia_MB!$A:$F,6,0)</f>
        <v>111606</v>
      </c>
      <c r="U5887" s="254">
        <f t="shared" si="596"/>
        <v>558030</v>
      </c>
      <c r="V5887" s="220"/>
      <c r="W5887" s="222">
        <f t="shared" si="597"/>
        <v>0</v>
      </c>
      <c r="X5887" s="223" t="str">
        <f t="shared" si="598"/>
        <v>8</v>
      </c>
      <c r="Y5887" s="220"/>
      <c r="Z5887" s="254">
        <f t="shared" si="599"/>
        <v>44642.400000000001</v>
      </c>
      <c r="AA5887" s="5">
        <f>VLOOKUP(G5887,Ma_KH!$A:$R,14,0)</f>
        <v>60</v>
      </c>
    </row>
    <row r="5888" spans="1:27" hidden="1" x14ac:dyDescent="0.25">
      <c r="A5888" s="237">
        <v>45999</v>
      </c>
      <c r="B5888" s="240" t="s">
        <v>8719</v>
      </c>
      <c r="C5888" s="151" t="s">
        <v>7767</v>
      </c>
      <c r="D5888" s="245">
        <v>46002</v>
      </c>
      <c r="E5888" s="238"/>
      <c r="F5888" s="236"/>
      <c r="G5888" s="32" t="s">
        <v>1140</v>
      </c>
      <c r="H5888" s="238"/>
      <c r="I5888" s="240" t="s">
        <v>8719</v>
      </c>
      <c r="J5888" s="240" t="s">
        <v>1788</v>
      </c>
      <c r="K5888" s="333" t="s">
        <v>27</v>
      </c>
      <c r="L5888" s="21" t="str">
        <f>VLOOKUP($K5888,TONG_SL!$A:$D,2,0)</f>
        <v>Chân giò heo muối 300g</v>
      </c>
      <c r="N5888" s="21" t="str">
        <f t="shared" si="600"/>
        <v>K-C6</v>
      </c>
      <c r="Q5888" s="21" t="str">
        <f>VLOOKUP(K5888,TONG_SL!$A:$D,3,0)</f>
        <v>Túi</v>
      </c>
      <c r="R5888" s="220">
        <v>5</v>
      </c>
      <c r="S5888" s="220"/>
      <c r="T5888" s="220">
        <f>VLOOKUP(VLOOKUP(G5888,Ma_KH!$A:$R,18,0)&amp;K5888,Gia_MB!$A:$F,6,0)</f>
        <v>73431</v>
      </c>
      <c r="U5888" s="254">
        <f t="shared" si="596"/>
        <v>367155</v>
      </c>
      <c r="V5888" s="220"/>
      <c r="W5888" s="222">
        <f t="shared" si="597"/>
        <v>0</v>
      </c>
      <c r="X5888" s="223" t="str">
        <f t="shared" si="598"/>
        <v>8</v>
      </c>
      <c r="Y5888" s="220"/>
      <c r="Z5888" s="254">
        <f t="shared" si="599"/>
        <v>29372.400000000001</v>
      </c>
      <c r="AA5888" s="5">
        <f>VLOOKUP(G5888,Ma_KH!$A:$R,14,0)</f>
        <v>60</v>
      </c>
    </row>
    <row r="5889" spans="1:27" hidden="1" x14ac:dyDescent="0.25">
      <c r="A5889" s="237">
        <v>45999</v>
      </c>
      <c r="B5889" s="240" t="s">
        <v>8719</v>
      </c>
      <c r="C5889" s="151" t="s">
        <v>7767</v>
      </c>
      <c r="D5889" s="245">
        <v>46002</v>
      </c>
      <c r="E5889" s="238"/>
      <c r="F5889" s="236"/>
      <c r="G5889" s="32" t="s">
        <v>1140</v>
      </c>
      <c r="H5889" s="238"/>
      <c r="I5889" s="240" t="s">
        <v>8719</v>
      </c>
      <c r="J5889" s="240" t="s">
        <v>1788</v>
      </c>
      <c r="K5889" s="333" t="s">
        <v>37</v>
      </c>
      <c r="L5889" s="21" t="str">
        <f>VLOOKUP($K5889,TONG_SL!$A:$D,2,0)</f>
        <v>Chả cốm 300g</v>
      </c>
      <c r="N5889" s="21" t="str">
        <f t="shared" si="600"/>
        <v>K-C6</v>
      </c>
      <c r="Q5889" s="21" t="str">
        <f>VLOOKUP(K5889,TONG_SL!$A:$D,3,0)</f>
        <v>Túi</v>
      </c>
      <c r="R5889" s="220">
        <v>3</v>
      </c>
      <c r="S5889" s="220"/>
      <c r="T5889" s="220">
        <f>VLOOKUP(VLOOKUP(G5889,Ma_KH!$A:$R,18,0)&amp;K5889,Gia_MB!$A:$F,6,0)</f>
        <v>74250</v>
      </c>
      <c r="U5889" s="254">
        <f t="shared" si="596"/>
        <v>222750</v>
      </c>
      <c r="V5889" s="220"/>
      <c r="W5889" s="222">
        <f t="shared" si="597"/>
        <v>0</v>
      </c>
      <c r="X5889" s="223" t="str">
        <f t="shared" si="598"/>
        <v>8</v>
      </c>
      <c r="Y5889" s="220"/>
      <c r="Z5889" s="254">
        <f t="shared" si="599"/>
        <v>17820</v>
      </c>
      <c r="AA5889" s="5">
        <f>VLOOKUP(G5889,Ma_KH!$A:$R,14,0)</f>
        <v>60</v>
      </c>
    </row>
    <row r="5890" spans="1:27" hidden="1" x14ac:dyDescent="0.25">
      <c r="A5890" s="237">
        <v>45999</v>
      </c>
      <c r="B5890" s="240" t="s">
        <v>8719</v>
      </c>
      <c r="C5890" s="151" t="s">
        <v>7767</v>
      </c>
      <c r="D5890" s="245">
        <v>46002</v>
      </c>
      <c r="E5890" s="238"/>
      <c r="F5890" s="236"/>
      <c r="G5890" s="32" t="s">
        <v>1140</v>
      </c>
      <c r="H5890" s="238"/>
      <c r="I5890" s="240" t="s">
        <v>8719</v>
      </c>
      <c r="J5890" s="240" t="s">
        <v>1788</v>
      </c>
      <c r="K5890" s="333" t="s">
        <v>46</v>
      </c>
      <c r="L5890" s="21" t="str">
        <f>VLOOKUP($K5890,TONG_SL!$A:$D,2,0)</f>
        <v>Giò sụn gà 250g</v>
      </c>
      <c r="N5890" s="21" t="str">
        <f t="shared" si="600"/>
        <v>K-C6</v>
      </c>
      <c r="Q5890" s="21" t="str">
        <f>VLOOKUP(K5890,TONG_SL!$A:$D,3,0)</f>
        <v>Túi</v>
      </c>
      <c r="R5890" s="220">
        <v>3</v>
      </c>
      <c r="S5890" s="220"/>
      <c r="T5890" s="220">
        <f>VLOOKUP(VLOOKUP(G5890,Ma_KH!$A:$R,18,0)&amp;K5890,Gia_MB!$A:$F,6,0)</f>
        <v>50400</v>
      </c>
      <c r="U5890" s="254">
        <f t="shared" si="596"/>
        <v>151200</v>
      </c>
      <c r="V5890" s="220"/>
      <c r="W5890" s="222">
        <f t="shared" si="597"/>
        <v>0</v>
      </c>
      <c r="X5890" s="223" t="str">
        <f t="shared" si="598"/>
        <v>8</v>
      </c>
      <c r="Y5890" s="220"/>
      <c r="Z5890" s="254">
        <f t="shared" si="599"/>
        <v>12096</v>
      </c>
      <c r="AA5890" s="5">
        <f>VLOOKUP(G5890,Ma_KH!$A:$R,14,0)</f>
        <v>60</v>
      </c>
    </row>
    <row r="5891" spans="1:27" hidden="1" x14ac:dyDescent="0.25">
      <c r="A5891" s="237">
        <v>45999</v>
      </c>
      <c r="B5891" s="240" t="s">
        <v>8719</v>
      </c>
      <c r="C5891" s="151" t="s">
        <v>7767</v>
      </c>
      <c r="D5891" s="245">
        <v>46002</v>
      </c>
      <c r="E5891" s="238"/>
      <c r="F5891" s="236"/>
      <c r="G5891" s="32" t="s">
        <v>1140</v>
      </c>
      <c r="H5891" s="238"/>
      <c r="I5891" s="240" t="s">
        <v>8719</v>
      </c>
      <c r="J5891" s="240" t="s">
        <v>1788</v>
      </c>
      <c r="K5891" s="333" t="s">
        <v>44</v>
      </c>
      <c r="L5891" s="21" t="str">
        <f>VLOOKUP($K5891,TONG_SL!$A:$D,2,0)</f>
        <v>Giò lụa cây 250g</v>
      </c>
      <c r="N5891" s="21" t="str">
        <f t="shared" si="600"/>
        <v>K-C6</v>
      </c>
      <c r="Q5891" s="21" t="str">
        <f>VLOOKUP(K5891,TONG_SL!$A:$D,3,0)</f>
        <v>Túi</v>
      </c>
      <c r="R5891" s="220">
        <v>3</v>
      </c>
      <c r="S5891" s="220"/>
      <c r="T5891" s="220">
        <f>VLOOKUP(VLOOKUP(G5891,Ma_KH!$A:$R,18,0)&amp;K5891,Gia_MB!$A:$F,6,0)</f>
        <v>49500</v>
      </c>
      <c r="U5891" s="254">
        <f t="shared" ref="U5891:U5954" si="601">T5891*R5891</f>
        <v>148500</v>
      </c>
      <c r="V5891" s="220"/>
      <c r="W5891" s="222">
        <f t="shared" ref="W5891:W5954" si="602">U5891*V5891</f>
        <v>0</v>
      </c>
      <c r="X5891" s="223" t="str">
        <f t="shared" ref="X5891:X5954" si="603">IF(B5891&lt;&gt;"","8","0")</f>
        <v>8</v>
      </c>
      <c r="Y5891" s="220"/>
      <c r="Z5891" s="254">
        <f t="shared" ref="Z5891:Z5954" si="604">U5891*X5891%</f>
        <v>11880</v>
      </c>
      <c r="AA5891" s="5">
        <f>VLOOKUP(G5891,Ma_KH!$A:$R,14,0)</f>
        <v>60</v>
      </c>
    </row>
    <row r="5892" spans="1:27" hidden="1" x14ac:dyDescent="0.25">
      <c r="A5892" s="237">
        <v>45999</v>
      </c>
      <c r="B5892" s="240" t="s">
        <v>8720</v>
      </c>
      <c r="C5892" s="151" t="s">
        <v>7767</v>
      </c>
      <c r="D5892" s="245">
        <v>46002</v>
      </c>
      <c r="E5892" s="238"/>
      <c r="F5892" s="236"/>
      <c r="G5892" s="32" t="s">
        <v>1483</v>
      </c>
      <c r="H5892" s="238"/>
      <c r="I5892" s="240" t="s">
        <v>8720</v>
      </c>
      <c r="J5892" s="240" t="s">
        <v>1788</v>
      </c>
      <c r="K5892" s="333" t="s">
        <v>30</v>
      </c>
      <c r="L5892" s="21" t="str">
        <f>VLOOKUP($K5892,TONG_SL!$A:$D,2,0)</f>
        <v>Gà muối 500g</v>
      </c>
      <c r="N5892" s="21" t="str">
        <f t="shared" si="600"/>
        <v>K-C6</v>
      </c>
      <c r="Q5892" s="21" t="str">
        <f>VLOOKUP(K5892,TONG_SL!$A:$D,3,0)</f>
        <v>Túi</v>
      </c>
      <c r="R5892" s="220">
        <v>5</v>
      </c>
      <c r="S5892" s="220"/>
      <c r="T5892" s="220">
        <f>VLOOKUP(VLOOKUP(G5892,Ma_KH!$A:$R,18,0)&amp;K5892,Gia_MB!$A:$F,6,0)</f>
        <v>111058</v>
      </c>
      <c r="U5892" s="254">
        <f t="shared" si="601"/>
        <v>555290</v>
      </c>
      <c r="V5892" s="220"/>
      <c r="W5892" s="222">
        <f t="shared" si="602"/>
        <v>0</v>
      </c>
      <c r="X5892" s="223" t="str">
        <f t="shared" si="603"/>
        <v>8</v>
      </c>
      <c r="Y5892" s="220"/>
      <c r="Z5892" s="254">
        <f t="shared" si="604"/>
        <v>44423.200000000004</v>
      </c>
      <c r="AA5892" s="5">
        <f>VLOOKUP(G5892,Ma_KH!$A:$R,14,0)</f>
        <v>60</v>
      </c>
    </row>
    <row r="5893" spans="1:27" hidden="1" x14ac:dyDescent="0.25">
      <c r="A5893" s="237">
        <v>45999</v>
      </c>
      <c r="B5893" s="240" t="s">
        <v>8720</v>
      </c>
      <c r="C5893" s="151" t="s">
        <v>7767</v>
      </c>
      <c r="D5893" s="245">
        <v>46002</v>
      </c>
      <c r="E5893" s="238"/>
      <c r="F5893" s="236"/>
      <c r="G5893" s="32" t="s">
        <v>1483</v>
      </c>
      <c r="H5893" s="238"/>
      <c r="I5893" s="240" t="s">
        <v>8720</v>
      </c>
      <c r="J5893" s="240" t="s">
        <v>1788</v>
      </c>
      <c r="K5893" s="333" t="s">
        <v>27</v>
      </c>
      <c r="L5893" s="21" t="str">
        <f>VLOOKUP($K5893,TONG_SL!$A:$D,2,0)</f>
        <v>Chân giò heo muối 300g</v>
      </c>
      <c r="N5893" s="21" t="str">
        <f t="shared" si="600"/>
        <v>K-C6</v>
      </c>
      <c r="Q5893" s="21" t="str">
        <f>VLOOKUP(K5893,TONG_SL!$A:$D,3,0)</f>
        <v>Túi</v>
      </c>
      <c r="R5893" s="220">
        <v>5</v>
      </c>
      <c r="S5893" s="220"/>
      <c r="T5893" s="220">
        <f>VLOOKUP(VLOOKUP(G5893,Ma_KH!$A:$R,18,0)&amp;K5893,Gia_MB!$A:$F,6,0)</f>
        <v>73431</v>
      </c>
      <c r="U5893" s="254">
        <f t="shared" si="601"/>
        <v>367155</v>
      </c>
      <c r="V5893" s="220"/>
      <c r="W5893" s="222">
        <f t="shared" si="602"/>
        <v>0</v>
      </c>
      <c r="X5893" s="223" t="str">
        <f t="shared" si="603"/>
        <v>8</v>
      </c>
      <c r="Y5893" s="220"/>
      <c r="Z5893" s="254">
        <f t="shared" si="604"/>
        <v>29372.400000000001</v>
      </c>
      <c r="AA5893" s="5">
        <f>VLOOKUP(G5893,Ma_KH!$A:$R,14,0)</f>
        <v>60</v>
      </c>
    </row>
    <row r="5894" spans="1:27" hidden="1" x14ac:dyDescent="0.25">
      <c r="A5894" s="237">
        <v>45999</v>
      </c>
      <c r="B5894" s="240" t="s">
        <v>8721</v>
      </c>
      <c r="C5894" s="151" t="s">
        <v>7767</v>
      </c>
      <c r="D5894" s="245">
        <v>46002</v>
      </c>
      <c r="E5894" s="238"/>
      <c r="F5894" s="236"/>
      <c r="G5894" s="32" t="s">
        <v>178</v>
      </c>
      <c r="H5894" s="238"/>
      <c r="I5894" s="240" t="s">
        <v>8721</v>
      </c>
      <c r="J5894" s="240" t="s">
        <v>1788</v>
      </c>
      <c r="K5894" s="333" t="s">
        <v>27</v>
      </c>
      <c r="L5894" s="21" t="str">
        <f>VLOOKUP($K5894,TONG_SL!$A:$D,2,0)</f>
        <v>Chân giò heo muối 300g</v>
      </c>
      <c r="N5894" s="21" t="str">
        <f t="shared" si="600"/>
        <v>K-C6</v>
      </c>
      <c r="Q5894" s="21" t="str">
        <f>VLOOKUP(K5894,TONG_SL!$A:$D,3,0)</f>
        <v>Túi</v>
      </c>
      <c r="R5894" s="220">
        <v>5</v>
      </c>
      <c r="S5894" s="220"/>
      <c r="T5894" s="220">
        <f>VLOOKUP(VLOOKUP(G5894,Ma_KH!$A:$R,18,0)&amp;K5894,Gia_MB!$A:$F,6,0)</f>
        <v>73431</v>
      </c>
      <c r="U5894" s="254">
        <f t="shared" si="601"/>
        <v>367155</v>
      </c>
      <c r="V5894" s="220"/>
      <c r="W5894" s="222">
        <f t="shared" si="602"/>
        <v>0</v>
      </c>
      <c r="X5894" s="223" t="str">
        <f t="shared" si="603"/>
        <v>8</v>
      </c>
      <c r="Y5894" s="220"/>
      <c r="Z5894" s="254">
        <f t="shared" si="604"/>
        <v>29372.400000000001</v>
      </c>
      <c r="AA5894" s="5">
        <f>VLOOKUP(G5894,Ma_KH!$A:$R,14,0)</f>
        <v>60</v>
      </c>
    </row>
    <row r="5895" spans="1:27" hidden="1" x14ac:dyDescent="0.25">
      <c r="A5895" s="237">
        <v>45999</v>
      </c>
      <c r="B5895" s="240" t="s">
        <v>8721</v>
      </c>
      <c r="C5895" s="151" t="s">
        <v>7767</v>
      </c>
      <c r="D5895" s="245">
        <v>46002</v>
      </c>
      <c r="E5895" s="238"/>
      <c r="F5895" s="236"/>
      <c r="G5895" s="32" t="s">
        <v>178</v>
      </c>
      <c r="H5895" s="238"/>
      <c r="I5895" s="240" t="s">
        <v>8721</v>
      </c>
      <c r="J5895" s="240" t="s">
        <v>1788</v>
      </c>
      <c r="K5895" s="333" t="s">
        <v>37</v>
      </c>
      <c r="L5895" s="21" t="str">
        <f>VLOOKUP($K5895,TONG_SL!$A:$D,2,0)</f>
        <v>Chả cốm 300g</v>
      </c>
      <c r="N5895" s="21" t="str">
        <f t="shared" si="600"/>
        <v>K-C6</v>
      </c>
      <c r="Q5895" s="21" t="str">
        <f>VLOOKUP(K5895,TONG_SL!$A:$D,3,0)</f>
        <v>Túi</v>
      </c>
      <c r="R5895" s="220">
        <v>3</v>
      </c>
      <c r="S5895" s="220"/>
      <c r="T5895" s="220">
        <f>VLOOKUP(VLOOKUP(G5895,Ma_KH!$A:$R,18,0)&amp;K5895,Gia_MB!$A:$F,6,0)</f>
        <v>74250</v>
      </c>
      <c r="U5895" s="254">
        <f t="shared" si="601"/>
        <v>222750</v>
      </c>
      <c r="V5895" s="220"/>
      <c r="W5895" s="222">
        <f t="shared" si="602"/>
        <v>0</v>
      </c>
      <c r="X5895" s="223" t="str">
        <f t="shared" si="603"/>
        <v>8</v>
      </c>
      <c r="Y5895" s="220"/>
      <c r="Z5895" s="254">
        <f t="shared" si="604"/>
        <v>17820</v>
      </c>
      <c r="AA5895" s="5">
        <f>VLOOKUP(G5895,Ma_KH!$A:$R,14,0)</f>
        <v>60</v>
      </c>
    </row>
    <row r="5896" spans="1:27" hidden="1" x14ac:dyDescent="0.25">
      <c r="A5896" s="237">
        <v>45999</v>
      </c>
      <c r="B5896" s="240" t="s">
        <v>8721</v>
      </c>
      <c r="C5896" s="151" t="s">
        <v>7767</v>
      </c>
      <c r="D5896" s="245">
        <v>46002</v>
      </c>
      <c r="E5896" s="238"/>
      <c r="F5896" s="236"/>
      <c r="G5896" s="32" t="s">
        <v>178</v>
      </c>
      <c r="H5896" s="238"/>
      <c r="I5896" s="240" t="s">
        <v>8721</v>
      </c>
      <c r="J5896" s="240" t="s">
        <v>1788</v>
      </c>
      <c r="K5896" s="333" t="s">
        <v>46</v>
      </c>
      <c r="L5896" s="21" t="str">
        <f>VLOOKUP($K5896,TONG_SL!$A:$D,2,0)</f>
        <v>Giò sụn gà 250g</v>
      </c>
      <c r="N5896" s="21" t="str">
        <f t="shared" si="600"/>
        <v>K-C6</v>
      </c>
      <c r="Q5896" s="21" t="str">
        <f>VLOOKUP(K5896,TONG_SL!$A:$D,3,0)</f>
        <v>Túi</v>
      </c>
      <c r="R5896" s="220">
        <v>3</v>
      </c>
      <c r="S5896" s="220"/>
      <c r="T5896" s="220">
        <f>VLOOKUP(VLOOKUP(G5896,Ma_KH!$A:$R,18,0)&amp;K5896,Gia_MB!$A:$F,6,0)</f>
        <v>50400</v>
      </c>
      <c r="U5896" s="254">
        <f t="shared" si="601"/>
        <v>151200</v>
      </c>
      <c r="V5896" s="220"/>
      <c r="W5896" s="222">
        <f t="shared" si="602"/>
        <v>0</v>
      </c>
      <c r="X5896" s="223" t="str">
        <f t="shared" si="603"/>
        <v>8</v>
      </c>
      <c r="Y5896" s="220"/>
      <c r="Z5896" s="254">
        <f t="shared" si="604"/>
        <v>12096</v>
      </c>
      <c r="AA5896" s="5">
        <f>VLOOKUP(G5896,Ma_KH!$A:$R,14,0)</f>
        <v>60</v>
      </c>
    </row>
    <row r="5897" spans="1:27" hidden="1" x14ac:dyDescent="0.25">
      <c r="A5897" s="237">
        <v>45999</v>
      </c>
      <c r="B5897" s="240" t="s">
        <v>8721</v>
      </c>
      <c r="C5897" s="151" t="s">
        <v>7767</v>
      </c>
      <c r="D5897" s="245">
        <v>46002</v>
      </c>
      <c r="E5897" s="238"/>
      <c r="F5897" s="236"/>
      <c r="G5897" s="32" t="s">
        <v>178</v>
      </c>
      <c r="H5897" s="238"/>
      <c r="I5897" s="240" t="s">
        <v>8721</v>
      </c>
      <c r="J5897" s="240" t="s">
        <v>1788</v>
      </c>
      <c r="K5897" s="333" t="s">
        <v>44</v>
      </c>
      <c r="L5897" s="21" t="str">
        <f>VLOOKUP($K5897,TONG_SL!$A:$D,2,0)</f>
        <v>Giò lụa cây 250g</v>
      </c>
      <c r="N5897" s="21" t="str">
        <f t="shared" si="600"/>
        <v>K-C6</v>
      </c>
      <c r="Q5897" s="21" t="str">
        <f>VLOOKUP(K5897,TONG_SL!$A:$D,3,0)</f>
        <v>Túi</v>
      </c>
      <c r="R5897" s="220">
        <v>3</v>
      </c>
      <c r="S5897" s="220"/>
      <c r="T5897" s="220">
        <f>VLOOKUP(VLOOKUP(G5897,Ma_KH!$A:$R,18,0)&amp;K5897,Gia_MB!$A:$F,6,0)</f>
        <v>49500</v>
      </c>
      <c r="U5897" s="254">
        <f t="shared" si="601"/>
        <v>148500</v>
      </c>
      <c r="V5897" s="220"/>
      <c r="W5897" s="222">
        <f t="shared" si="602"/>
        <v>0</v>
      </c>
      <c r="X5897" s="223" t="str">
        <f t="shared" si="603"/>
        <v>8</v>
      </c>
      <c r="Y5897" s="220"/>
      <c r="Z5897" s="254">
        <f t="shared" si="604"/>
        <v>11880</v>
      </c>
      <c r="AA5897" s="5">
        <f>VLOOKUP(G5897,Ma_KH!$A:$R,14,0)</f>
        <v>60</v>
      </c>
    </row>
    <row r="5898" spans="1:27" hidden="1" x14ac:dyDescent="0.25">
      <c r="A5898" s="237">
        <v>45999</v>
      </c>
      <c r="B5898" s="240" t="s">
        <v>8722</v>
      </c>
      <c r="C5898" s="151" t="s">
        <v>7767</v>
      </c>
      <c r="D5898" s="245">
        <v>46002</v>
      </c>
      <c r="E5898" s="238"/>
      <c r="F5898" s="236"/>
      <c r="G5898" s="32" t="s">
        <v>1075</v>
      </c>
      <c r="H5898" s="238"/>
      <c r="I5898" s="240" t="s">
        <v>8722</v>
      </c>
      <c r="J5898" s="240" t="s">
        <v>1788</v>
      </c>
      <c r="K5898" s="333" t="s">
        <v>27</v>
      </c>
      <c r="L5898" s="21" t="str">
        <f>VLOOKUP($K5898,TONG_SL!$A:$D,2,0)</f>
        <v>Chân giò heo muối 300g</v>
      </c>
      <c r="N5898" s="21" t="str">
        <f t="shared" si="600"/>
        <v>K-C6</v>
      </c>
      <c r="Q5898" s="21" t="str">
        <f>VLOOKUP(K5898,TONG_SL!$A:$D,3,0)</f>
        <v>Túi</v>
      </c>
      <c r="R5898" s="220">
        <v>5</v>
      </c>
      <c r="S5898" s="220"/>
      <c r="T5898" s="220">
        <f>VLOOKUP(VLOOKUP(G5898,Ma_KH!$A:$R,18,0)&amp;K5898,Gia_MB!$A:$F,6,0)</f>
        <v>73431</v>
      </c>
      <c r="U5898" s="254">
        <f t="shared" si="601"/>
        <v>367155</v>
      </c>
      <c r="V5898" s="220"/>
      <c r="W5898" s="222">
        <f t="shared" si="602"/>
        <v>0</v>
      </c>
      <c r="X5898" s="223" t="str">
        <f t="shared" si="603"/>
        <v>8</v>
      </c>
      <c r="Y5898" s="220"/>
      <c r="Z5898" s="254">
        <f t="shared" si="604"/>
        <v>29372.400000000001</v>
      </c>
      <c r="AA5898" s="5">
        <f>VLOOKUP(G5898,Ma_KH!$A:$R,14,0)</f>
        <v>60</v>
      </c>
    </row>
    <row r="5899" spans="1:27" hidden="1" x14ac:dyDescent="0.25">
      <c r="A5899" s="237">
        <v>45999</v>
      </c>
      <c r="B5899" s="240" t="s">
        <v>8722</v>
      </c>
      <c r="C5899" s="151" t="s">
        <v>7767</v>
      </c>
      <c r="D5899" s="245">
        <v>46002</v>
      </c>
      <c r="E5899" s="238"/>
      <c r="F5899" s="236"/>
      <c r="G5899" s="32" t="s">
        <v>1075</v>
      </c>
      <c r="H5899" s="238"/>
      <c r="I5899" s="240" t="s">
        <v>8722</v>
      </c>
      <c r="J5899" s="240" t="s">
        <v>1788</v>
      </c>
      <c r="K5899" s="333" t="s">
        <v>37</v>
      </c>
      <c r="L5899" s="21" t="str">
        <f>VLOOKUP($K5899,TONG_SL!$A:$D,2,0)</f>
        <v>Chả cốm 300g</v>
      </c>
      <c r="N5899" s="21" t="str">
        <f t="shared" si="600"/>
        <v>K-C6</v>
      </c>
      <c r="Q5899" s="21" t="str">
        <f>VLOOKUP(K5899,TONG_SL!$A:$D,3,0)</f>
        <v>Túi</v>
      </c>
      <c r="R5899" s="220">
        <v>3</v>
      </c>
      <c r="S5899" s="220"/>
      <c r="T5899" s="220">
        <f>VLOOKUP(VLOOKUP(G5899,Ma_KH!$A:$R,18,0)&amp;K5899,Gia_MB!$A:$F,6,0)</f>
        <v>74250</v>
      </c>
      <c r="U5899" s="254">
        <f t="shared" si="601"/>
        <v>222750</v>
      </c>
      <c r="V5899" s="220"/>
      <c r="W5899" s="222">
        <f t="shared" si="602"/>
        <v>0</v>
      </c>
      <c r="X5899" s="223" t="str">
        <f t="shared" si="603"/>
        <v>8</v>
      </c>
      <c r="Y5899" s="220"/>
      <c r="Z5899" s="254">
        <f t="shared" si="604"/>
        <v>17820</v>
      </c>
      <c r="AA5899" s="5">
        <f>VLOOKUP(G5899,Ma_KH!$A:$R,14,0)</f>
        <v>60</v>
      </c>
    </row>
    <row r="5900" spans="1:27" hidden="1" x14ac:dyDescent="0.25">
      <c r="A5900" s="237">
        <v>45999</v>
      </c>
      <c r="B5900" s="240" t="s">
        <v>8722</v>
      </c>
      <c r="C5900" s="151" t="s">
        <v>7767</v>
      </c>
      <c r="D5900" s="245">
        <v>46002</v>
      </c>
      <c r="E5900" s="238"/>
      <c r="F5900" s="236"/>
      <c r="G5900" s="32" t="s">
        <v>1075</v>
      </c>
      <c r="H5900" s="238"/>
      <c r="I5900" s="240" t="s">
        <v>8722</v>
      </c>
      <c r="J5900" s="240" t="s">
        <v>1788</v>
      </c>
      <c r="K5900" s="333" t="s">
        <v>46</v>
      </c>
      <c r="L5900" s="21" t="str">
        <f>VLOOKUP($K5900,TONG_SL!$A:$D,2,0)</f>
        <v>Giò sụn gà 250g</v>
      </c>
      <c r="N5900" s="21" t="str">
        <f t="shared" si="600"/>
        <v>K-C6</v>
      </c>
      <c r="Q5900" s="21" t="str">
        <f>VLOOKUP(K5900,TONG_SL!$A:$D,3,0)</f>
        <v>Túi</v>
      </c>
      <c r="R5900" s="220">
        <v>3</v>
      </c>
      <c r="S5900" s="220"/>
      <c r="T5900" s="220">
        <f>VLOOKUP(VLOOKUP(G5900,Ma_KH!$A:$R,18,0)&amp;K5900,Gia_MB!$A:$F,6,0)</f>
        <v>50400</v>
      </c>
      <c r="U5900" s="254">
        <f t="shared" si="601"/>
        <v>151200</v>
      </c>
      <c r="V5900" s="220"/>
      <c r="W5900" s="222">
        <f t="shared" si="602"/>
        <v>0</v>
      </c>
      <c r="X5900" s="223" t="str">
        <f t="shared" si="603"/>
        <v>8</v>
      </c>
      <c r="Y5900" s="220"/>
      <c r="Z5900" s="254">
        <f t="shared" si="604"/>
        <v>12096</v>
      </c>
      <c r="AA5900" s="5">
        <f>VLOOKUP(G5900,Ma_KH!$A:$R,14,0)</f>
        <v>60</v>
      </c>
    </row>
    <row r="5901" spans="1:27" hidden="1" x14ac:dyDescent="0.25">
      <c r="A5901" s="237">
        <v>45999</v>
      </c>
      <c r="B5901" s="240" t="s">
        <v>8722</v>
      </c>
      <c r="C5901" s="151" t="s">
        <v>7767</v>
      </c>
      <c r="D5901" s="245">
        <v>46002</v>
      </c>
      <c r="E5901" s="238"/>
      <c r="F5901" s="236"/>
      <c r="G5901" s="32" t="s">
        <v>1075</v>
      </c>
      <c r="H5901" s="238"/>
      <c r="I5901" s="240" t="s">
        <v>8722</v>
      </c>
      <c r="J5901" s="240" t="s">
        <v>1788</v>
      </c>
      <c r="K5901" s="333" t="s">
        <v>44</v>
      </c>
      <c r="L5901" s="21" t="str">
        <f>VLOOKUP($K5901,TONG_SL!$A:$D,2,0)</f>
        <v>Giò lụa cây 250g</v>
      </c>
      <c r="N5901" s="21" t="str">
        <f t="shared" si="600"/>
        <v>K-C6</v>
      </c>
      <c r="Q5901" s="21" t="str">
        <f>VLOOKUP(K5901,TONG_SL!$A:$D,3,0)</f>
        <v>Túi</v>
      </c>
      <c r="R5901" s="220">
        <v>3</v>
      </c>
      <c r="S5901" s="220"/>
      <c r="T5901" s="220">
        <f>VLOOKUP(VLOOKUP(G5901,Ma_KH!$A:$R,18,0)&amp;K5901,Gia_MB!$A:$F,6,0)</f>
        <v>49500</v>
      </c>
      <c r="U5901" s="254">
        <f t="shared" si="601"/>
        <v>148500</v>
      </c>
      <c r="V5901" s="220"/>
      <c r="W5901" s="222">
        <f t="shared" si="602"/>
        <v>0</v>
      </c>
      <c r="X5901" s="223" t="str">
        <f t="shared" si="603"/>
        <v>8</v>
      </c>
      <c r="Y5901" s="220"/>
      <c r="Z5901" s="254">
        <f t="shared" si="604"/>
        <v>11880</v>
      </c>
      <c r="AA5901" s="5">
        <f>VLOOKUP(G5901,Ma_KH!$A:$R,14,0)</f>
        <v>60</v>
      </c>
    </row>
    <row r="5902" spans="1:27" hidden="1" x14ac:dyDescent="0.25">
      <c r="A5902" s="237">
        <v>45999</v>
      </c>
      <c r="B5902" s="240" t="s">
        <v>8723</v>
      </c>
      <c r="C5902" s="151" t="s">
        <v>7767</v>
      </c>
      <c r="D5902" s="245">
        <v>46002</v>
      </c>
      <c r="E5902" s="238"/>
      <c r="F5902" s="236"/>
      <c r="G5902" s="32" t="s">
        <v>1454</v>
      </c>
      <c r="H5902" s="238"/>
      <c r="I5902" s="240" t="s">
        <v>8723</v>
      </c>
      <c r="J5902" s="240" t="s">
        <v>1788</v>
      </c>
      <c r="K5902" s="333" t="s">
        <v>30</v>
      </c>
      <c r="L5902" s="21" t="str">
        <f>VLOOKUP($K5902,TONG_SL!$A:$D,2,0)</f>
        <v>Gà muối 500g</v>
      </c>
      <c r="N5902" s="21" t="str">
        <f t="shared" si="600"/>
        <v>K-C6</v>
      </c>
      <c r="Q5902" s="21" t="str">
        <f>VLOOKUP(K5902,TONG_SL!$A:$D,3,0)</f>
        <v>Túi</v>
      </c>
      <c r="R5902" s="220">
        <v>5</v>
      </c>
      <c r="S5902" s="220"/>
      <c r="T5902" s="220">
        <f>VLOOKUP(VLOOKUP(G5902,Ma_KH!$A:$R,18,0)&amp;K5902,Gia_MB!$A:$F,6,0)</f>
        <v>111058</v>
      </c>
      <c r="U5902" s="254">
        <f t="shared" si="601"/>
        <v>555290</v>
      </c>
      <c r="V5902" s="220"/>
      <c r="W5902" s="222">
        <f t="shared" si="602"/>
        <v>0</v>
      </c>
      <c r="X5902" s="223" t="str">
        <f t="shared" si="603"/>
        <v>8</v>
      </c>
      <c r="Y5902" s="220"/>
      <c r="Z5902" s="254">
        <f t="shared" si="604"/>
        <v>44423.200000000004</v>
      </c>
      <c r="AA5902" s="5">
        <f>VLOOKUP(G5902,Ma_KH!$A:$R,14,0)</f>
        <v>60</v>
      </c>
    </row>
    <row r="5903" spans="1:27" hidden="1" x14ac:dyDescent="0.25">
      <c r="A5903" s="237">
        <v>45999</v>
      </c>
      <c r="B5903" s="240" t="s">
        <v>8723</v>
      </c>
      <c r="C5903" s="151" t="s">
        <v>7767</v>
      </c>
      <c r="D5903" s="245">
        <v>46002</v>
      </c>
      <c r="E5903" s="238"/>
      <c r="F5903" s="236"/>
      <c r="G5903" s="32" t="s">
        <v>1454</v>
      </c>
      <c r="H5903" s="238"/>
      <c r="I5903" s="240" t="s">
        <v>8723</v>
      </c>
      <c r="J5903" s="240" t="s">
        <v>1788</v>
      </c>
      <c r="K5903" s="333" t="s">
        <v>27</v>
      </c>
      <c r="L5903" s="21" t="str">
        <f>VLOOKUP($K5903,TONG_SL!$A:$D,2,0)</f>
        <v>Chân giò heo muối 300g</v>
      </c>
      <c r="N5903" s="21" t="str">
        <f t="shared" si="600"/>
        <v>K-C6</v>
      </c>
      <c r="Q5903" s="21" t="str">
        <f>VLOOKUP(K5903,TONG_SL!$A:$D,3,0)</f>
        <v>Túi</v>
      </c>
      <c r="R5903" s="220">
        <v>15</v>
      </c>
      <c r="S5903" s="220"/>
      <c r="T5903" s="220">
        <f>VLOOKUP(VLOOKUP(G5903,Ma_KH!$A:$R,18,0)&amp;K5903,Gia_MB!$A:$F,6,0)</f>
        <v>73431</v>
      </c>
      <c r="U5903" s="254">
        <f t="shared" si="601"/>
        <v>1101465</v>
      </c>
      <c r="V5903" s="220"/>
      <c r="W5903" s="222">
        <f t="shared" si="602"/>
        <v>0</v>
      </c>
      <c r="X5903" s="223" t="str">
        <f t="shared" si="603"/>
        <v>8</v>
      </c>
      <c r="Y5903" s="220"/>
      <c r="Z5903" s="254">
        <f t="shared" si="604"/>
        <v>88117.2</v>
      </c>
      <c r="AA5903" s="5">
        <f>VLOOKUP(G5903,Ma_KH!$A:$R,14,0)</f>
        <v>60</v>
      </c>
    </row>
    <row r="5904" spans="1:27" hidden="1" x14ac:dyDescent="0.25">
      <c r="A5904" s="237">
        <v>45999</v>
      </c>
      <c r="B5904" s="240" t="s">
        <v>8723</v>
      </c>
      <c r="C5904" s="151" t="s">
        <v>7767</v>
      </c>
      <c r="D5904" s="245">
        <v>46002</v>
      </c>
      <c r="E5904" s="238"/>
      <c r="F5904" s="236"/>
      <c r="G5904" s="32" t="s">
        <v>1454</v>
      </c>
      <c r="H5904" s="238"/>
      <c r="I5904" s="240" t="s">
        <v>8723</v>
      </c>
      <c r="J5904" s="240" t="s">
        <v>1788</v>
      </c>
      <c r="K5904" s="333" t="s">
        <v>37</v>
      </c>
      <c r="L5904" s="21" t="str">
        <f>VLOOKUP($K5904,TONG_SL!$A:$D,2,0)</f>
        <v>Chả cốm 300g</v>
      </c>
      <c r="N5904" s="21" t="str">
        <f t="shared" si="600"/>
        <v>K-C6</v>
      </c>
      <c r="Q5904" s="21" t="str">
        <f>VLOOKUP(K5904,TONG_SL!$A:$D,3,0)</f>
        <v>Túi</v>
      </c>
      <c r="R5904" s="220">
        <v>3</v>
      </c>
      <c r="S5904" s="220"/>
      <c r="T5904" s="220">
        <f>VLOOKUP(VLOOKUP(G5904,Ma_KH!$A:$R,18,0)&amp;K5904,Gia_MB!$A:$F,6,0)</f>
        <v>74250</v>
      </c>
      <c r="U5904" s="254">
        <f t="shared" si="601"/>
        <v>222750</v>
      </c>
      <c r="V5904" s="220"/>
      <c r="W5904" s="222">
        <f t="shared" si="602"/>
        <v>0</v>
      </c>
      <c r="X5904" s="223" t="str">
        <f t="shared" si="603"/>
        <v>8</v>
      </c>
      <c r="Y5904" s="220"/>
      <c r="Z5904" s="254">
        <f t="shared" si="604"/>
        <v>17820</v>
      </c>
      <c r="AA5904" s="5">
        <f>VLOOKUP(G5904,Ma_KH!$A:$R,14,0)</f>
        <v>60</v>
      </c>
    </row>
    <row r="5905" spans="1:27" hidden="1" x14ac:dyDescent="0.25">
      <c r="A5905" s="237">
        <v>45999</v>
      </c>
      <c r="B5905" s="240">
        <v>4181317704</v>
      </c>
      <c r="C5905" s="151" t="s">
        <v>7767</v>
      </c>
      <c r="D5905" s="245">
        <v>46002</v>
      </c>
      <c r="E5905" s="238"/>
      <c r="F5905" s="236"/>
      <c r="G5905" s="140" t="s">
        <v>7261</v>
      </c>
      <c r="H5905" s="238"/>
      <c r="I5905" s="240">
        <v>4181317704</v>
      </c>
      <c r="J5905" s="240" t="s">
        <v>1788</v>
      </c>
      <c r="K5905" s="333" t="s">
        <v>37</v>
      </c>
      <c r="L5905" s="21" t="str">
        <f>VLOOKUP($K5905,TONG_SL!$A:$D,2,0)</f>
        <v>Chả cốm 300g</v>
      </c>
      <c r="N5905" s="21" t="str">
        <f t="shared" si="600"/>
        <v>K-C6</v>
      </c>
      <c r="Q5905" s="21" t="str">
        <f>VLOOKUP(K5905,TONG_SL!$A:$D,3,0)</f>
        <v>Túi</v>
      </c>
      <c r="R5905" s="220">
        <v>3</v>
      </c>
      <c r="S5905" s="220"/>
      <c r="T5905" s="220">
        <f>VLOOKUP(VLOOKUP(G5905,Ma_KH!$A:$R,18,0)&amp;K5905,Gia_MB!$A:$F,6,0)</f>
        <v>74250</v>
      </c>
      <c r="U5905" s="254">
        <f t="shared" si="601"/>
        <v>222750</v>
      </c>
      <c r="V5905" s="220"/>
      <c r="W5905" s="222">
        <f t="shared" si="602"/>
        <v>0</v>
      </c>
      <c r="X5905" s="223" t="str">
        <f t="shared" si="603"/>
        <v>8</v>
      </c>
      <c r="Y5905" s="220"/>
      <c r="Z5905" s="254">
        <f t="shared" si="604"/>
        <v>17820</v>
      </c>
      <c r="AA5905" s="5" t="str">
        <f>VLOOKUP(G5905,Ma_KH!$A:$R,14,0)</f>
        <v>60</v>
      </c>
    </row>
    <row r="5906" spans="1:27" hidden="1" x14ac:dyDescent="0.25">
      <c r="A5906" s="237">
        <v>45999</v>
      </c>
      <c r="B5906" s="240">
        <v>4181317704</v>
      </c>
      <c r="C5906" s="151" t="s">
        <v>7767</v>
      </c>
      <c r="D5906" s="245">
        <v>46002</v>
      </c>
      <c r="E5906" s="238"/>
      <c r="F5906" s="236"/>
      <c r="G5906" s="140" t="s">
        <v>7261</v>
      </c>
      <c r="H5906" s="238"/>
      <c r="I5906" s="240">
        <v>4181317704</v>
      </c>
      <c r="J5906" s="240" t="s">
        <v>1788</v>
      </c>
      <c r="K5906" s="333" t="s">
        <v>46</v>
      </c>
      <c r="L5906" s="21" t="str">
        <f>VLOOKUP($K5906,TONG_SL!$A:$D,2,0)</f>
        <v>Giò sụn gà 250g</v>
      </c>
      <c r="N5906" s="21" t="str">
        <f t="shared" si="600"/>
        <v>K-C6</v>
      </c>
      <c r="Q5906" s="21" t="str">
        <f>VLOOKUP(K5906,TONG_SL!$A:$D,3,0)</f>
        <v>Túi</v>
      </c>
      <c r="R5906" s="220">
        <v>4</v>
      </c>
      <c r="S5906" s="220"/>
      <c r="T5906" s="220">
        <f>VLOOKUP(VLOOKUP(G5906,Ma_KH!$A:$R,18,0)&amp;K5906,Gia_MB!$A:$F,6,0)</f>
        <v>50400</v>
      </c>
      <c r="U5906" s="254">
        <f t="shared" si="601"/>
        <v>201600</v>
      </c>
      <c r="V5906" s="220"/>
      <c r="W5906" s="222">
        <f t="shared" si="602"/>
        <v>0</v>
      </c>
      <c r="X5906" s="223" t="str">
        <f t="shared" si="603"/>
        <v>8</v>
      </c>
      <c r="Y5906" s="220"/>
      <c r="Z5906" s="254">
        <f t="shared" si="604"/>
        <v>16128</v>
      </c>
      <c r="AA5906" s="5" t="str">
        <f>VLOOKUP(G5906,Ma_KH!$A:$R,14,0)</f>
        <v>60</v>
      </c>
    </row>
    <row r="5907" spans="1:27" hidden="1" x14ac:dyDescent="0.25">
      <c r="A5907" s="237">
        <v>45999</v>
      </c>
      <c r="B5907" s="240">
        <v>4181317704</v>
      </c>
      <c r="C5907" s="151" t="s">
        <v>7767</v>
      </c>
      <c r="D5907" s="245">
        <v>46002</v>
      </c>
      <c r="E5907" s="238"/>
      <c r="F5907" s="236"/>
      <c r="G5907" s="140" t="s">
        <v>7261</v>
      </c>
      <c r="H5907" s="238"/>
      <c r="I5907" s="240">
        <v>4181317704</v>
      </c>
      <c r="J5907" s="240" t="s">
        <v>1788</v>
      </c>
      <c r="K5907" s="333" t="s">
        <v>44</v>
      </c>
      <c r="L5907" s="21" t="str">
        <f>VLOOKUP($K5907,TONG_SL!$A:$D,2,0)</f>
        <v>Giò lụa cây 250g</v>
      </c>
      <c r="N5907" s="21" t="str">
        <f t="shared" si="600"/>
        <v>K-C6</v>
      </c>
      <c r="Q5907" s="21" t="str">
        <f>VLOOKUP(K5907,TONG_SL!$A:$D,3,0)</f>
        <v>Túi</v>
      </c>
      <c r="R5907" s="220">
        <v>3</v>
      </c>
      <c r="S5907" s="220"/>
      <c r="T5907" s="220">
        <f>VLOOKUP(VLOOKUP(G5907,Ma_KH!$A:$R,18,0)&amp;K5907,Gia_MB!$A:$F,6,0)</f>
        <v>49500</v>
      </c>
      <c r="U5907" s="254">
        <f t="shared" si="601"/>
        <v>148500</v>
      </c>
      <c r="V5907" s="220"/>
      <c r="W5907" s="222">
        <f t="shared" si="602"/>
        <v>0</v>
      </c>
      <c r="X5907" s="223" t="str">
        <f t="shared" si="603"/>
        <v>8</v>
      </c>
      <c r="Y5907" s="220"/>
      <c r="Z5907" s="254">
        <f t="shared" si="604"/>
        <v>11880</v>
      </c>
      <c r="AA5907" s="5" t="str">
        <f>VLOOKUP(G5907,Ma_KH!$A:$R,14,0)</f>
        <v>60</v>
      </c>
    </row>
    <row r="5908" spans="1:27" hidden="1" x14ac:dyDescent="0.25">
      <c r="A5908" s="237">
        <v>45999</v>
      </c>
      <c r="B5908" s="240">
        <v>4181307556</v>
      </c>
      <c r="C5908" s="151" t="s">
        <v>7767</v>
      </c>
      <c r="D5908" s="245">
        <v>46002</v>
      </c>
      <c r="E5908" s="238"/>
      <c r="F5908" s="236"/>
      <c r="G5908" s="32" t="s">
        <v>1147</v>
      </c>
      <c r="H5908" s="238"/>
      <c r="I5908" s="240">
        <v>4181307556</v>
      </c>
      <c r="J5908" s="240" t="s">
        <v>1788</v>
      </c>
      <c r="K5908" s="333" t="s">
        <v>37</v>
      </c>
      <c r="L5908" s="21" t="str">
        <f>VLOOKUP($K5908,TONG_SL!$A:$D,2,0)</f>
        <v>Chả cốm 300g</v>
      </c>
      <c r="N5908" s="21" t="str">
        <f t="shared" si="600"/>
        <v>K-C6</v>
      </c>
      <c r="Q5908" s="21" t="str">
        <f>VLOOKUP(K5908,TONG_SL!$A:$D,3,0)</f>
        <v>Túi</v>
      </c>
      <c r="R5908" s="220">
        <v>3</v>
      </c>
      <c r="S5908" s="220"/>
      <c r="T5908" s="220">
        <f>VLOOKUP(VLOOKUP(G5908,Ma_KH!$A:$R,18,0)&amp;K5908,Gia_MB!$A:$F,6,0)</f>
        <v>74250</v>
      </c>
      <c r="U5908" s="254">
        <f t="shared" si="601"/>
        <v>222750</v>
      </c>
      <c r="V5908" s="220"/>
      <c r="W5908" s="222">
        <f t="shared" si="602"/>
        <v>0</v>
      </c>
      <c r="X5908" s="223" t="str">
        <f t="shared" si="603"/>
        <v>8</v>
      </c>
      <c r="Y5908" s="220"/>
      <c r="Z5908" s="254">
        <f t="shared" si="604"/>
        <v>17820</v>
      </c>
      <c r="AA5908" s="5">
        <f>VLOOKUP(G5908,Ma_KH!$A:$R,14,0)</f>
        <v>60</v>
      </c>
    </row>
    <row r="5909" spans="1:27" hidden="1" x14ac:dyDescent="0.25">
      <c r="A5909" s="237">
        <v>45999</v>
      </c>
      <c r="B5909" s="240">
        <v>4181307556</v>
      </c>
      <c r="C5909" s="151" t="s">
        <v>7767</v>
      </c>
      <c r="D5909" s="245">
        <v>46002</v>
      </c>
      <c r="E5909" s="238"/>
      <c r="F5909" s="236"/>
      <c r="G5909" s="32" t="s">
        <v>1147</v>
      </c>
      <c r="H5909" s="238"/>
      <c r="I5909" s="240">
        <v>4181307556</v>
      </c>
      <c r="J5909" s="240" t="s">
        <v>1788</v>
      </c>
      <c r="K5909" s="333" t="s">
        <v>46</v>
      </c>
      <c r="L5909" s="21" t="str">
        <f>VLOOKUP($K5909,TONG_SL!$A:$D,2,0)</f>
        <v>Giò sụn gà 250g</v>
      </c>
      <c r="N5909" s="21" t="str">
        <f t="shared" si="600"/>
        <v>K-C6</v>
      </c>
      <c r="Q5909" s="21" t="str">
        <f>VLOOKUP(K5909,TONG_SL!$A:$D,3,0)</f>
        <v>Túi</v>
      </c>
      <c r="R5909" s="220">
        <v>4</v>
      </c>
      <c r="S5909" s="220"/>
      <c r="T5909" s="220">
        <f>VLOOKUP(VLOOKUP(G5909,Ma_KH!$A:$R,18,0)&amp;K5909,Gia_MB!$A:$F,6,0)</f>
        <v>50400</v>
      </c>
      <c r="U5909" s="254">
        <f t="shared" si="601"/>
        <v>201600</v>
      </c>
      <c r="V5909" s="220"/>
      <c r="W5909" s="222">
        <f t="shared" si="602"/>
        <v>0</v>
      </c>
      <c r="X5909" s="223" t="str">
        <f t="shared" si="603"/>
        <v>8</v>
      </c>
      <c r="Y5909" s="220"/>
      <c r="Z5909" s="254">
        <f t="shared" si="604"/>
        <v>16128</v>
      </c>
      <c r="AA5909" s="5">
        <f>VLOOKUP(G5909,Ma_KH!$A:$R,14,0)</f>
        <v>60</v>
      </c>
    </row>
    <row r="5910" spans="1:27" hidden="1" x14ac:dyDescent="0.25">
      <c r="A5910" s="237">
        <v>45999</v>
      </c>
      <c r="B5910" s="240">
        <v>4181307556</v>
      </c>
      <c r="C5910" s="151" t="s">
        <v>7767</v>
      </c>
      <c r="D5910" s="245">
        <v>46002</v>
      </c>
      <c r="E5910" s="238"/>
      <c r="F5910" s="236"/>
      <c r="G5910" s="32" t="s">
        <v>1147</v>
      </c>
      <c r="H5910" s="238"/>
      <c r="I5910" s="240">
        <v>4181307556</v>
      </c>
      <c r="J5910" s="240" t="s">
        <v>1788</v>
      </c>
      <c r="K5910" s="333" t="s">
        <v>44</v>
      </c>
      <c r="L5910" s="21" t="str">
        <f>VLOOKUP($K5910,TONG_SL!$A:$D,2,0)</f>
        <v>Giò lụa cây 250g</v>
      </c>
      <c r="N5910" s="21" t="str">
        <f t="shared" si="600"/>
        <v>K-C6</v>
      </c>
      <c r="Q5910" s="21" t="str">
        <f>VLOOKUP(K5910,TONG_SL!$A:$D,3,0)</f>
        <v>Túi</v>
      </c>
      <c r="R5910" s="220">
        <v>3</v>
      </c>
      <c r="S5910" s="220"/>
      <c r="T5910" s="220">
        <f>VLOOKUP(VLOOKUP(G5910,Ma_KH!$A:$R,18,0)&amp;K5910,Gia_MB!$A:$F,6,0)</f>
        <v>49500</v>
      </c>
      <c r="U5910" s="254">
        <f t="shared" si="601"/>
        <v>148500</v>
      </c>
      <c r="V5910" s="220"/>
      <c r="W5910" s="222">
        <f t="shared" si="602"/>
        <v>0</v>
      </c>
      <c r="X5910" s="223" t="str">
        <f t="shared" si="603"/>
        <v>8</v>
      </c>
      <c r="Y5910" s="220"/>
      <c r="Z5910" s="254">
        <f t="shared" si="604"/>
        <v>11880</v>
      </c>
      <c r="AA5910" s="5">
        <f>VLOOKUP(G5910,Ma_KH!$A:$R,14,0)</f>
        <v>60</v>
      </c>
    </row>
    <row r="5911" spans="1:27" hidden="1" x14ac:dyDescent="0.25">
      <c r="A5911" s="237">
        <v>45995</v>
      </c>
      <c r="B5911" s="240">
        <v>4180885056</v>
      </c>
      <c r="C5911" s="151" t="s">
        <v>7767</v>
      </c>
      <c r="D5911" s="245">
        <v>46002</v>
      </c>
      <c r="E5911" s="238"/>
      <c r="F5911" s="236"/>
      <c r="G5911" s="32" t="s">
        <v>92</v>
      </c>
      <c r="H5911" s="238"/>
      <c r="I5911" s="240">
        <v>4180885056</v>
      </c>
      <c r="J5911" s="240" t="s">
        <v>1788</v>
      </c>
      <c r="K5911" s="333" t="s">
        <v>48</v>
      </c>
      <c r="L5911" s="21" t="str">
        <f>VLOOKUP($K5911,TONG_SL!$A:$D,2,0)</f>
        <v>Mọc Nấm Hương 250g</v>
      </c>
      <c r="N5911" s="21" t="str">
        <f t="shared" si="600"/>
        <v>K-C6</v>
      </c>
      <c r="Q5911" s="21" t="str">
        <f>VLOOKUP(K5911,TONG_SL!$A:$D,3,0)</f>
        <v>Túi</v>
      </c>
      <c r="R5911" s="220">
        <v>4</v>
      </c>
      <c r="S5911" s="220"/>
      <c r="T5911" s="220">
        <f>VLOOKUP(VLOOKUP(G5911,Ma_KH!$A:$R,18,0)&amp;K5911,Gia_MB!$A:$F,6,0)</f>
        <v>46000</v>
      </c>
      <c r="U5911" s="254">
        <f t="shared" si="601"/>
        <v>184000</v>
      </c>
      <c r="V5911" s="220"/>
      <c r="W5911" s="222">
        <f t="shared" si="602"/>
        <v>0</v>
      </c>
      <c r="X5911" s="223" t="str">
        <f t="shared" si="603"/>
        <v>8</v>
      </c>
      <c r="Y5911" s="220"/>
      <c r="Z5911" s="254">
        <f t="shared" si="604"/>
        <v>14720</v>
      </c>
      <c r="AA5911" s="5">
        <f>VLOOKUP(G5911,Ma_KH!$A:$R,14,0)</f>
        <v>60</v>
      </c>
    </row>
    <row r="5912" spans="1:27" hidden="1" x14ac:dyDescent="0.25">
      <c r="A5912" s="237">
        <v>45995</v>
      </c>
      <c r="B5912" s="240">
        <v>4180885056</v>
      </c>
      <c r="C5912" s="151" t="s">
        <v>7767</v>
      </c>
      <c r="D5912" s="245">
        <v>46002</v>
      </c>
      <c r="E5912" s="238"/>
      <c r="F5912" s="236"/>
      <c r="G5912" s="32" t="s">
        <v>92</v>
      </c>
      <c r="H5912" s="238"/>
      <c r="I5912" s="240">
        <v>4180885056</v>
      </c>
      <c r="J5912" s="240" t="s">
        <v>1788</v>
      </c>
      <c r="K5912" s="333" t="s">
        <v>32</v>
      </c>
      <c r="L5912" s="21" t="str">
        <f>VLOOKUP($K5912,TONG_SL!$A:$D,2,0)</f>
        <v>Giò Tai Lưỡi Xào 250g</v>
      </c>
      <c r="N5912" s="21" t="str">
        <f t="shared" si="600"/>
        <v>K-C6</v>
      </c>
      <c r="Q5912" s="21" t="str">
        <f>VLOOKUP(K5912,TONG_SL!$A:$D,3,0)</f>
        <v>Túi</v>
      </c>
      <c r="R5912" s="220">
        <v>3</v>
      </c>
      <c r="S5912" s="220"/>
      <c r="T5912" s="220">
        <f>VLOOKUP(VLOOKUP(G5912,Ma_KH!$A:$R,18,0)&amp;K5912,Gia_MB!$A:$F,6,0)</f>
        <v>50182</v>
      </c>
      <c r="U5912" s="254">
        <f t="shared" si="601"/>
        <v>150546</v>
      </c>
      <c r="V5912" s="220"/>
      <c r="W5912" s="222">
        <f t="shared" si="602"/>
        <v>0</v>
      </c>
      <c r="X5912" s="223" t="str">
        <f t="shared" si="603"/>
        <v>8</v>
      </c>
      <c r="Y5912" s="220"/>
      <c r="Z5912" s="254">
        <f t="shared" si="604"/>
        <v>12043.68</v>
      </c>
      <c r="AA5912" s="5">
        <f>VLOOKUP(G5912,Ma_KH!$A:$R,14,0)</f>
        <v>60</v>
      </c>
    </row>
    <row r="5913" spans="1:27" hidden="1" x14ac:dyDescent="0.25">
      <c r="A5913" s="237">
        <v>45995</v>
      </c>
      <c r="B5913" s="240">
        <v>4180885056</v>
      </c>
      <c r="C5913" s="151" t="s">
        <v>7767</v>
      </c>
      <c r="D5913" s="245">
        <v>46002</v>
      </c>
      <c r="E5913" s="238"/>
      <c r="F5913" s="236"/>
      <c r="G5913" s="32" t="s">
        <v>92</v>
      </c>
      <c r="H5913" s="238"/>
      <c r="I5913" s="240">
        <v>4180885056</v>
      </c>
      <c r="J5913" s="240" t="s">
        <v>1788</v>
      </c>
      <c r="K5913" s="333" t="s">
        <v>34</v>
      </c>
      <c r="L5913" s="21" t="str">
        <f>VLOOKUP($K5913,TONG_SL!$A:$D,2,0)</f>
        <v>Tai heo muối 200g</v>
      </c>
      <c r="N5913" s="21" t="str">
        <f t="shared" si="600"/>
        <v>K-C6</v>
      </c>
      <c r="Q5913" s="21" t="str">
        <f>VLOOKUP(K5913,TONG_SL!$A:$D,3,0)</f>
        <v>Túi</v>
      </c>
      <c r="R5913" s="220">
        <v>2</v>
      </c>
      <c r="S5913" s="220"/>
      <c r="T5913" s="220">
        <f>VLOOKUP(VLOOKUP(G5913,Ma_KH!$A:$R,18,0)&amp;K5913,Gia_MB!$A:$F,6,0)</f>
        <v>55595</v>
      </c>
      <c r="U5913" s="254">
        <f t="shared" si="601"/>
        <v>111190</v>
      </c>
      <c r="V5913" s="220"/>
      <c r="W5913" s="222">
        <f t="shared" si="602"/>
        <v>0</v>
      </c>
      <c r="X5913" s="223" t="str">
        <f t="shared" si="603"/>
        <v>8</v>
      </c>
      <c r="Y5913" s="220"/>
      <c r="Z5913" s="254">
        <f t="shared" si="604"/>
        <v>8895.2000000000007</v>
      </c>
      <c r="AA5913" s="5">
        <f>VLOOKUP(G5913,Ma_KH!$A:$R,14,0)</f>
        <v>60</v>
      </c>
    </row>
    <row r="5914" spans="1:27" hidden="1" x14ac:dyDescent="0.25">
      <c r="A5914" s="237">
        <v>45995</v>
      </c>
      <c r="B5914" s="240">
        <v>4180885056</v>
      </c>
      <c r="C5914" s="151" t="s">
        <v>7767</v>
      </c>
      <c r="D5914" s="245">
        <v>46002</v>
      </c>
      <c r="E5914" s="238"/>
      <c r="F5914" s="236"/>
      <c r="G5914" s="32" t="s">
        <v>92</v>
      </c>
      <c r="H5914" s="238"/>
      <c r="I5914" s="240">
        <v>4180885056</v>
      </c>
      <c r="J5914" s="240" t="s">
        <v>1788</v>
      </c>
      <c r="K5914" s="333" t="s">
        <v>30</v>
      </c>
      <c r="L5914" s="21" t="str">
        <f>VLOOKUP($K5914,TONG_SL!$A:$D,2,0)</f>
        <v>Gà muối 500g</v>
      </c>
      <c r="N5914" s="21" t="str">
        <f t="shared" si="600"/>
        <v>K-C6</v>
      </c>
      <c r="Q5914" s="21" t="str">
        <f>VLOOKUP(K5914,TONG_SL!$A:$D,3,0)</f>
        <v>Túi</v>
      </c>
      <c r="R5914" s="220">
        <v>4</v>
      </c>
      <c r="S5914" s="220"/>
      <c r="T5914" s="220">
        <f>VLOOKUP(VLOOKUP(G5914,Ma_KH!$A:$R,18,0)&amp;K5914,Gia_MB!$A:$F,6,0)</f>
        <v>111058</v>
      </c>
      <c r="U5914" s="254">
        <f t="shared" si="601"/>
        <v>444232</v>
      </c>
      <c r="V5914" s="220"/>
      <c r="W5914" s="222">
        <f t="shared" si="602"/>
        <v>0</v>
      </c>
      <c r="X5914" s="223" t="str">
        <f t="shared" si="603"/>
        <v>8</v>
      </c>
      <c r="Y5914" s="220"/>
      <c r="Z5914" s="254">
        <f t="shared" si="604"/>
        <v>35538.559999999998</v>
      </c>
      <c r="AA5914" s="5">
        <f>VLOOKUP(G5914,Ma_KH!$A:$R,14,0)</f>
        <v>60</v>
      </c>
    </row>
    <row r="5915" spans="1:27" hidden="1" x14ac:dyDescent="0.25">
      <c r="A5915" s="237">
        <v>45995</v>
      </c>
      <c r="B5915" s="240">
        <v>4180884918</v>
      </c>
      <c r="C5915" s="151" t="s">
        <v>7767</v>
      </c>
      <c r="D5915" s="245">
        <v>46002</v>
      </c>
      <c r="E5915" s="238"/>
      <c r="F5915" s="236"/>
      <c r="G5915" s="32" t="s">
        <v>1425</v>
      </c>
      <c r="H5915" s="238"/>
      <c r="I5915" s="240">
        <v>4180884918</v>
      </c>
      <c r="J5915" s="240" t="s">
        <v>1788</v>
      </c>
      <c r="K5915" s="333" t="s">
        <v>27</v>
      </c>
      <c r="L5915" s="21" t="str">
        <f>VLOOKUP($K5915,TONG_SL!$A:$D,2,0)</f>
        <v>Chân giò heo muối 300g</v>
      </c>
      <c r="N5915" s="21" t="str">
        <f t="shared" si="600"/>
        <v>K-C6</v>
      </c>
      <c r="Q5915" s="21" t="str">
        <f>VLOOKUP(K5915,TONG_SL!$A:$D,3,0)</f>
        <v>Túi</v>
      </c>
      <c r="R5915" s="220">
        <v>10</v>
      </c>
      <c r="S5915" s="220"/>
      <c r="T5915" s="220">
        <f>VLOOKUP(VLOOKUP(G5915,Ma_KH!$A:$R,18,0)&amp;K5915,Gia_MB!$A:$F,6,0)</f>
        <v>73431</v>
      </c>
      <c r="U5915" s="254">
        <f t="shared" si="601"/>
        <v>734310</v>
      </c>
      <c r="V5915" s="220"/>
      <c r="W5915" s="222">
        <f t="shared" si="602"/>
        <v>0</v>
      </c>
      <c r="X5915" s="223" t="str">
        <f t="shared" si="603"/>
        <v>8</v>
      </c>
      <c r="Y5915" s="220"/>
      <c r="Z5915" s="254">
        <f t="shared" si="604"/>
        <v>58744.800000000003</v>
      </c>
      <c r="AA5915" s="5">
        <f>VLOOKUP(G5915,Ma_KH!$A:$R,14,0)</f>
        <v>60</v>
      </c>
    </row>
    <row r="5916" spans="1:27" hidden="1" x14ac:dyDescent="0.25">
      <c r="A5916" s="237">
        <v>45995</v>
      </c>
      <c r="B5916" s="240">
        <v>4180884918</v>
      </c>
      <c r="C5916" s="151" t="s">
        <v>7767</v>
      </c>
      <c r="D5916" s="245">
        <v>46002</v>
      </c>
      <c r="E5916" s="238"/>
      <c r="F5916" s="236"/>
      <c r="G5916" s="32" t="s">
        <v>1425</v>
      </c>
      <c r="H5916" s="238"/>
      <c r="I5916" s="240">
        <v>4180884918</v>
      </c>
      <c r="J5916" s="240" t="s">
        <v>1788</v>
      </c>
      <c r="K5916" s="333" t="s">
        <v>30</v>
      </c>
      <c r="L5916" s="21" t="str">
        <f>VLOOKUP($K5916,TONG_SL!$A:$D,2,0)</f>
        <v>Gà muối 500g</v>
      </c>
      <c r="N5916" s="21" t="str">
        <f t="shared" si="600"/>
        <v>K-C6</v>
      </c>
      <c r="Q5916" s="21" t="str">
        <f>VLOOKUP(K5916,TONG_SL!$A:$D,3,0)</f>
        <v>Túi</v>
      </c>
      <c r="R5916" s="220">
        <v>3</v>
      </c>
      <c r="S5916" s="220"/>
      <c r="T5916" s="220">
        <f>VLOOKUP(VLOOKUP(G5916,Ma_KH!$A:$R,18,0)&amp;K5916,Gia_MB!$A:$F,6,0)</f>
        <v>111058</v>
      </c>
      <c r="U5916" s="254">
        <f t="shared" si="601"/>
        <v>333174</v>
      </c>
      <c r="V5916" s="220"/>
      <c r="W5916" s="222">
        <f t="shared" si="602"/>
        <v>0</v>
      </c>
      <c r="X5916" s="223" t="str">
        <f t="shared" si="603"/>
        <v>8</v>
      </c>
      <c r="Y5916" s="220"/>
      <c r="Z5916" s="254">
        <f t="shared" si="604"/>
        <v>26653.920000000002</v>
      </c>
      <c r="AA5916" s="5">
        <f>VLOOKUP(G5916,Ma_KH!$A:$R,14,0)</f>
        <v>60</v>
      </c>
    </row>
    <row r="5917" spans="1:27" hidden="1" x14ac:dyDescent="0.25">
      <c r="A5917" s="237">
        <v>45995</v>
      </c>
      <c r="B5917" s="240">
        <v>4180886135</v>
      </c>
      <c r="C5917" s="151" t="s">
        <v>7767</v>
      </c>
      <c r="D5917" s="245">
        <v>46002</v>
      </c>
      <c r="E5917" s="238"/>
      <c r="F5917" s="236"/>
      <c r="G5917" s="32" t="s">
        <v>1636</v>
      </c>
      <c r="H5917" s="238"/>
      <c r="I5917" s="240">
        <v>4180886135</v>
      </c>
      <c r="J5917" s="240" t="s">
        <v>1788</v>
      </c>
      <c r="K5917" s="333" t="s">
        <v>48</v>
      </c>
      <c r="L5917" s="21" t="str">
        <f>VLOOKUP($K5917,TONG_SL!$A:$D,2,0)</f>
        <v>Mọc Nấm Hương 250g</v>
      </c>
      <c r="N5917" s="21" t="str">
        <f t="shared" si="600"/>
        <v>K-C6</v>
      </c>
      <c r="Q5917" s="21" t="str">
        <f>VLOOKUP(K5917,TONG_SL!$A:$D,3,0)</f>
        <v>Túi</v>
      </c>
      <c r="R5917" s="220">
        <v>6</v>
      </c>
      <c r="S5917" s="220"/>
      <c r="T5917" s="220">
        <f>VLOOKUP(VLOOKUP(G5917,Ma_KH!$A:$R,18,0)&amp;K5917,Gia_MB!$A:$F,6,0)</f>
        <v>46000</v>
      </c>
      <c r="U5917" s="254">
        <f t="shared" si="601"/>
        <v>276000</v>
      </c>
      <c r="V5917" s="220"/>
      <c r="W5917" s="222">
        <f t="shared" si="602"/>
        <v>0</v>
      </c>
      <c r="X5917" s="223" t="str">
        <f t="shared" si="603"/>
        <v>8</v>
      </c>
      <c r="Y5917" s="220"/>
      <c r="Z5917" s="254">
        <f t="shared" si="604"/>
        <v>22080</v>
      </c>
      <c r="AA5917" s="5">
        <f>VLOOKUP(G5917,Ma_KH!$A:$R,14,0)</f>
        <v>60</v>
      </c>
    </row>
    <row r="5918" spans="1:27" hidden="1" x14ac:dyDescent="0.25">
      <c r="A5918" s="237">
        <v>45995</v>
      </c>
      <c r="B5918" s="240">
        <v>4180886135</v>
      </c>
      <c r="C5918" s="151" t="s">
        <v>7767</v>
      </c>
      <c r="D5918" s="245">
        <v>46002</v>
      </c>
      <c r="E5918" s="238"/>
      <c r="F5918" s="236"/>
      <c r="G5918" s="32" t="s">
        <v>1636</v>
      </c>
      <c r="H5918" s="238"/>
      <c r="I5918" s="240">
        <v>4180886135</v>
      </c>
      <c r="J5918" s="240" t="s">
        <v>1788</v>
      </c>
      <c r="K5918" s="333" t="s">
        <v>30</v>
      </c>
      <c r="L5918" s="21" t="str">
        <f>VLOOKUP($K5918,TONG_SL!$A:$D,2,0)</f>
        <v>Gà muối 500g</v>
      </c>
      <c r="N5918" s="21" t="str">
        <f t="shared" si="600"/>
        <v>K-C6</v>
      </c>
      <c r="Q5918" s="21" t="str">
        <f>VLOOKUP(K5918,TONG_SL!$A:$D,3,0)</f>
        <v>Túi</v>
      </c>
      <c r="R5918" s="220">
        <v>8</v>
      </c>
      <c r="S5918" s="220"/>
      <c r="T5918" s="220">
        <f>VLOOKUP(VLOOKUP(G5918,Ma_KH!$A:$R,18,0)&amp;K5918,Gia_MB!$A:$F,6,0)</f>
        <v>111058</v>
      </c>
      <c r="U5918" s="254">
        <f t="shared" si="601"/>
        <v>888464</v>
      </c>
      <c r="V5918" s="220"/>
      <c r="W5918" s="222">
        <f t="shared" si="602"/>
        <v>0</v>
      </c>
      <c r="X5918" s="223" t="str">
        <f t="shared" si="603"/>
        <v>8</v>
      </c>
      <c r="Y5918" s="220"/>
      <c r="Z5918" s="254">
        <f t="shared" si="604"/>
        <v>71077.119999999995</v>
      </c>
      <c r="AA5918" s="5">
        <f>VLOOKUP(G5918,Ma_KH!$A:$R,14,0)</f>
        <v>60</v>
      </c>
    </row>
    <row r="5919" spans="1:27" hidden="1" x14ac:dyDescent="0.25">
      <c r="A5919" s="237">
        <v>45995</v>
      </c>
      <c r="B5919" s="240">
        <v>4180886135</v>
      </c>
      <c r="C5919" s="151" t="s">
        <v>7767</v>
      </c>
      <c r="D5919" s="245">
        <v>46002</v>
      </c>
      <c r="E5919" s="238"/>
      <c r="F5919" s="236"/>
      <c r="G5919" s="32" t="s">
        <v>1636</v>
      </c>
      <c r="H5919" s="238"/>
      <c r="I5919" s="240">
        <v>4180886135</v>
      </c>
      <c r="J5919" s="240" t="s">
        <v>1788</v>
      </c>
      <c r="K5919" s="333" t="s">
        <v>34</v>
      </c>
      <c r="L5919" s="21" t="str">
        <f>VLOOKUP($K5919,TONG_SL!$A:$D,2,0)</f>
        <v>Tai heo muối 200g</v>
      </c>
      <c r="N5919" s="21" t="str">
        <f t="shared" si="600"/>
        <v>K-C6</v>
      </c>
      <c r="Q5919" s="21" t="str">
        <f>VLOOKUP(K5919,TONG_SL!$A:$D,3,0)</f>
        <v>Túi</v>
      </c>
      <c r="R5919" s="220">
        <v>6</v>
      </c>
      <c r="S5919" s="220"/>
      <c r="T5919" s="220">
        <f>VLOOKUP(VLOOKUP(G5919,Ma_KH!$A:$R,18,0)&amp;K5919,Gia_MB!$A:$F,6,0)</f>
        <v>55595</v>
      </c>
      <c r="U5919" s="254">
        <f t="shared" si="601"/>
        <v>333570</v>
      </c>
      <c r="V5919" s="220"/>
      <c r="W5919" s="222">
        <f t="shared" si="602"/>
        <v>0</v>
      </c>
      <c r="X5919" s="223" t="str">
        <f t="shared" si="603"/>
        <v>8</v>
      </c>
      <c r="Y5919" s="220"/>
      <c r="Z5919" s="254">
        <f t="shared" si="604"/>
        <v>26685.600000000002</v>
      </c>
      <c r="AA5919" s="5">
        <f>VLOOKUP(G5919,Ma_KH!$A:$R,14,0)</f>
        <v>60</v>
      </c>
    </row>
    <row r="5920" spans="1:27" hidden="1" x14ac:dyDescent="0.25">
      <c r="A5920" s="237">
        <v>45995</v>
      </c>
      <c r="B5920" s="240">
        <v>4180886135</v>
      </c>
      <c r="C5920" s="151" t="s">
        <v>7767</v>
      </c>
      <c r="D5920" s="245">
        <v>46002</v>
      </c>
      <c r="E5920" s="238"/>
      <c r="F5920" s="236"/>
      <c r="G5920" s="32" t="s">
        <v>1636</v>
      </c>
      <c r="H5920" s="238"/>
      <c r="I5920" s="240">
        <v>4180886135</v>
      </c>
      <c r="J5920" s="240" t="s">
        <v>1788</v>
      </c>
      <c r="K5920" s="333" t="s">
        <v>32</v>
      </c>
      <c r="L5920" s="21" t="str">
        <f>VLOOKUP($K5920,TONG_SL!$A:$D,2,0)</f>
        <v>Giò Tai Lưỡi Xào 250g</v>
      </c>
      <c r="N5920" s="21" t="str">
        <f t="shared" si="600"/>
        <v>K-C6</v>
      </c>
      <c r="Q5920" s="21" t="str">
        <f>VLOOKUP(K5920,TONG_SL!$A:$D,3,0)</f>
        <v>Túi</v>
      </c>
      <c r="R5920" s="220">
        <v>6</v>
      </c>
      <c r="S5920" s="220"/>
      <c r="T5920" s="220">
        <f>VLOOKUP(VLOOKUP(G5920,Ma_KH!$A:$R,18,0)&amp;K5920,Gia_MB!$A:$F,6,0)</f>
        <v>50182</v>
      </c>
      <c r="U5920" s="254">
        <f t="shared" si="601"/>
        <v>301092</v>
      </c>
      <c r="V5920" s="220"/>
      <c r="W5920" s="222">
        <f t="shared" si="602"/>
        <v>0</v>
      </c>
      <c r="X5920" s="223" t="str">
        <f t="shared" si="603"/>
        <v>8</v>
      </c>
      <c r="Y5920" s="220"/>
      <c r="Z5920" s="254">
        <f t="shared" si="604"/>
        <v>24087.360000000001</v>
      </c>
      <c r="AA5920" s="5">
        <f>VLOOKUP(G5920,Ma_KH!$A:$R,14,0)</f>
        <v>60</v>
      </c>
    </row>
    <row r="5921" spans="1:27" hidden="1" x14ac:dyDescent="0.25">
      <c r="A5921" s="237">
        <v>45995</v>
      </c>
      <c r="B5921" s="240">
        <v>4180886135</v>
      </c>
      <c r="C5921" s="151" t="s">
        <v>7767</v>
      </c>
      <c r="D5921" s="245">
        <v>46002</v>
      </c>
      <c r="E5921" s="238"/>
      <c r="F5921" s="236"/>
      <c r="G5921" s="32" t="s">
        <v>1636</v>
      </c>
      <c r="H5921" s="238"/>
      <c r="I5921" s="240">
        <v>4180886135</v>
      </c>
      <c r="J5921" s="240" t="s">
        <v>1788</v>
      </c>
      <c r="K5921" s="333" t="s">
        <v>27</v>
      </c>
      <c r="L5921" s="21" t="str">
        <f>VLOOKUP($K5921,TONG_SL!$A:$D,2,0)</f>
        <v>Chân giò heo muối 300g</v>
      </c>
      <c r="N5921" s="21" t="str">
        <f t="shared" si="600"/>
        <v>K-C6</v>
      </c>
      <c r="Q5921" s="21" t="str">
        <f>VLOOKUP(K5921,TONG_SL!$A:$D,3,0)</f>
        <v>Túi</v>
      </c>
      <c r="R5921" s="220">
        <v>18</v>
      </c>
      <c r="S5921" s="220"/>
      <c r="T5921" s="220">
        <f>VLOOKUP(VLOOKUP(G5921,Ma_KH!$A:$R,18,0)&amp;K5921,Gia_MB!$A:$F,6,0)</f>
        <v>73431</v>
      </c>
      <c r="U5921" s="254">
        <f t="shared" si="601"/>
        <v>1321758</v>
      </c>
      <c r="V5921" s="220"/>
      <c r="W5921" s="222">
        <f t="shared" si="602"/>
        <v>0</v>
      </c>
      <c r="X5921" s="223" t="str">
        <f t="shared" si="603"/>
        <v>8</v>
      </c>
      <c r="Y5921" s="220"/>
      <c r="Z5921" s="254">
        <f t="shared" si="604"/>
        <v>105740.64</v>
      </c>
      <c r="AA5921" s="5">
        <f>VLOOKUP(G5921,Ma_KH!$A:$R,14,0)</f>
        <v>60</v>
      </c>
    </row>
    <row r="5922" spans="1:27" hidden="1" x14ac:dyDescent="0.25">
      <c r="A5922" s="237">
        <v>45995</v>
      </c>
      <c r="B5922" s="240">
        <v>4180884614</v>
      </c>
      <c r="C5922" s="151" t="s">
        <v>7767</v>
      </c>
      <c r="D5922" s="245">
        <v>46002</v>
      </c>
      <c r="E5922" s="238"/>
      <c r="F5922" s="236"/>
      <c r="G5922" s="32" t="s">
        <v>6193</v>
      </c>
      <c r="H5922" s="238"/>
      <c r="I5922" s="240">
        <v>4180884614</v>
      </c>
      <c r="J5922" s="240" t="s">
        <v>1788</v>
      </c>
      <c r="K5922" s="333" t="s">
        <v>27</v>
      </c>
      <c r="L5922" s="21" t="str">
        <f>VLOOKUP($K5922,TONG_SL!$A:$D,2,0)</f>
        <v>Chân giò heo muối 300g</v>
      </c>
      <c r="N5922" s="21" t="str">
        <f t="shared" si="600"/>
        <v>K-C6</v>
      </c>
      <c r="Q5922" s="21" t="str">
        <f>VLOOKUP(K5922,TONG_SL!$A:$D,3,0)</f>
        <v>Túi</v>
      </c>
      <c r="R5922" s="220">
        <v>20</v>
      </c>
      <c r="S5922" s="220"/>
      <c r="T5922" s="220">
        <f>VLOOKUP(VLOOKUP(G5922,Ma_KH!$A:$R,18,0)&amp;K5922,Gia_MB!$A:$F,6,0)</f>
        <v>73431</v>
      </c>
      <c r="U5922" s="254">
        <f t="shared" si="601"/>
        <v>1468620</v>
      </c>
      <c r="V5922" s="220"/>
      <c r="W5922" s="222">
        <f t="shared" si="602"/>
        <v>0</v>
      </c>
      <c r="X5922" s="223" t="str">
        <f t="shared" si="603"/>
        <v>8</v>
      </c>
      <c r="Y5922" s="220"/>
      <c r="Z5922" s="254">
        <f t="shared" si="604"/>
        <v>117489.60000000001</v>
      </c>
      <c r="AA5922" s="5">
        <f>VLOOKUP(G5922,Ma_KH!$A:$R,14,0)</f>
        <v>60</v>
      </c>
    </row>
    <row r="5923" spans="1:27" hidden="1" x14ac:dyDescent="0.25">
      <c r="A5923" s="237">
        <v>45995</v>
      </c>
      <c r="B5923" s="240">
        <v>4180884614</v>
      </c>
      <c r="C5923" s="151" t="s">
        <v>7767</v>
      </c>
      <c r="D5923" s="245">
        <v>46002</v>
      </c>
      <c r="E5923" s="238"/>
      <c r="F5923" s="236"/>
      <c r="G5923" s="32" t="s">
        <v>6193</v>
      </c>
      <c r="H5923" s="238"/>
      <c r="I5923" s="240">
        <v>4180884614</v>
      </c>
      <c r="J5923" s="240" t="s">
        <v>1788</v>
      </c>
      <c r="K5923" s="333" t="s">
        <v>34</v>
      </c>
      <c r="L5923" s="21" t="str">
        <f>VLOOKUP($K5923,TONG_SL!$A:$D,2,0)</f>
        <v>Tai heo muối 200g</v>
      </c>
      <c r="N5923" s="21" t="str">
        <f t="shared" si="600"/>
        <v>K-C6</v>
      </c>
      <c r="Q5923" s="21" t="str">
        <f>VLOOKUP(K5923,TONG_SL!$A:$D,3,0)</f>
        <v>Túi</v>
      </c>
      <c r="R5923" s="220">
        <v>3</v>
      </c>
      <c r="S5923" s="220"/>
      <c r="T5923" s="220">
        <f>VLOOKUP(VLOOKUP(G5923,Ma_KH!$A:$R,18,0)&amp;K5923,Gia_MB!$A:$F,6,0)</f>
        <v>55595</v>
      </c>
      <c r="U5923" s="254">
        <f t="shared" si="601"/>
        <v>166785</v>
      </c>
      <c r="V5923" s="220"/>
      <c r="W5923" s="222">
        <f t="shared" si="602"/>
        <v>0</v>
      </c>
      <c r="X5923" s="223" t="str">
        <f t="shared" si="603"/>
        <v>8</v>
      </c>
      <c r="Y5923" s="220"/>
      <c r="Z5923" s="254">
        <f t="shared" si="604"/>
        <v>13342.800000000001</v>
      </c>
      <c r="AA5923" s="5">
        <f>VLOOKUP(G5923,Ma_KH!$A:$R,14,0)</f>
        <v>60</v>
      </c>
    </row>
    <row r="5924" spans="1:27" hidden="1" x14ac:dyDescent="0.25">
      <c r="A5924" s="237">
        <v>45995</v>
      </c>
      <c r="B5924" s="240">
        <v>4180885938</v>
      </c>
      <c r="C5924" s="151" t="s">
        <v>7767</v>
      </c>
      <c r="D5924" s="245">
        <v>46002</v>
      </c>
      <c r="E5924" s="238"/>
      <c r="F5924" s="236"/>
      <c r="G5924" s="32" t="s">
        <v>143</v>
      </c>
      <c r="H5924" s="238"/>
      <c r="I5924" s="240">
        <v>4180885938</v>
      </c>
      <c r="J5924" s="240" t="s">
        <v>1788</v>
      </c>
      <c r="K5924" s="333" t="s">
        <v>30</v>
      </c>
      <c r="L5924" s="21" t="str">
        <f>VLOOKUP($K5924,TONG_SL!$A:$D,2,0)</f>
        <v>Gà muối 500g</v>
      </c>
      <c r="N5924" s="21" t="str">
        <f t="shared" si="600"/>
        <v>K-C6</v>
      </c>
      <c r="Q5924" s="21" t="str">
        <f>VLOOKUP(K5924,TONG_SL!$A:$D,3,0)</f>
        <v>Túi</v>
      </c>
      <c r="R5924" s="220">
        <v>8</v>
      </c>
      <c r="S5924" s="220"/>
      <c r="T5924" s="220">
        <f>VLOOKUP(VLOOKUP(G5924,Ma_KH!$A:$R,18,0)&amp;K5924,Gia_MB!$A:$F,6,0)</f>
        <v>111058</v>
      </c>
      <c r="U5924" s="254">
        <f t="shared" si="601"/>
        <v>888464</v>
      </c>
      <c r="V5924" s="220"/>
      <c r="W5924" s="222">
        <f t="shared" si="602"/>
        <v>0</v>
      </c>
      <c r="X5924" s="223" t="str">
        <f t="shared" si="603"/>
        <v>8</v>
      </c>
      <c r="Y5924" s="220"/>
      <c r="Z5924" s="254">
        <f t="shared" si="604"/>
        <v>71077.119999999995</v>
      </c>
      <c r="AA5924" s="5">
        <f>VLOOKUP(G5924,Ma_KH!$A:$R,14,0)</f>
        <v>60</v>
      </c>
    </row>
    <row r="5925" spans="1:27" hidden="1" x14ac:dyDescent="0.25">
      <c r="A5925" s="237">
        <v>45995</v>
      </c>
      <c r="B5925" s="240">
        <v>4180885938</v>
      </c>
      <c r="C5925" s="151" t="s">
        <v>7767</v>
      </c>
      <c r="D5925" s="245">
        <v>46002</v>
      </c>
      <c r="E5925" s="238"/>
      <c r="F5925" s="236"/>
      <c r="G5925" s="32" t="s">
        <v>143</v>
      </c>
      <c r="H5925" s="238"/>
      <c r="I5925" s="240">
        <v>4180885938</v>
      </c>
      <c r="J5925" s="240" t="s">
        <v>1788</v>
      </c>
      <c r="K5925" s="333" t="s">
        <v>48</v>
      </c>
      <c r="L5925" s="21" t="str">
        <f>VLOOKUP($K5925,TONG_SL!$A:$D,2,0)</f>
        <v>Mọc Nấm Hương 250g</v>
      </c>
      <c r="N5925" s="21" t="str">
        <f t="shared" si="600"/>
        <v>K-C6</v>
      </c>
      <c r="Q5925" s="21" t="str">
        <f>VLOOKUP(K5925,TONG_SL!$A:$D,3,0)</f>
        <v>Túi</v>
      </c>
      <c r="R5925" s="220">
        <v>5</v>
      </c>
      <c r="S5925" s="220"/>
      <c r="T5925" s="220">
        <f>VLOOKUP(VLOOKUP(G5925,Ma_KH!$A:$R,18,0)&amp;K5925,Gia_MB!$A:$F,6,0)</f>
        <v>46000</v>
      </c>
      <c r="U5925" s="254">
        <f t="shared" si="601"/>
        <v>230000</v>
      </c>
      <c r="V5925" s="220"/>
      <c r="W5925" s="222">
        <f t="shared" si="602"/>
        <v>0</v>
      </c>
      <c r="X5925" s="223" t="str">
        <f t="shared" si="603"/>
        <v>8</v>
      </c>
      <c r="Y5925" s="220"/>
      <c r="Z5925" s="254">
        <f t="shared" si="604"/>
        <v>18400</v>
      </c>
      <c r="AA5925" s="5">
        <f>VLOOKUP(G5925,Ma_KH!$A:$R,14,0)</f>
        <v>60</v>
      </c>
    </row>
    <row r="5926" spans="1:27" hidden="1" x14ac:dyDescent="0.25">
      <c r="A5926" s="237">
        <v>45995</v>
      </c>
      <c r="B5926" s="240">
        <v>4180885938</v>
      </c>
      <c r="C5926" s="151" t="s">
        <v>7767</v>
      </c>
      <c r="D5926" s="245">
        <v>46002</v>
      </c>
      <c r="E5926" s="238"/>
      <c r="F5926" s="236"/>
      <c r="G5926" s="32" t="s">
        <v>143</v>
      </c>
      <c r="H5926" s="238"/>
      <c r="I5926" s="240">
        <v>4180885938</v>
      </c>
      <c r="J5926" s="240" t="s">
        <v>1788</v>
      </c>
      <c r="K5926" s="333" t="s">
        <v>34</v>
      </c>
      <c r="L5926" s="21" t="str">
        <f>VLOOKUP($K5926,TONG_SL!$A:$D,2,0)</f>
        <v>Tai heo muối 200g</v>
      </c>
      <c r="N5926" s="21" t="str">
        <f t="shared" si="600"/>
        <v>K-C6</v>
      </c>
      <c r="Q5926" s="21" t="str">
        <f>VLOOKUP(K5926,TONG_SL!$A:$D,3,0)</f>
        <v>Túi</v>
      </c>
      <c r="R5926" s="220">
        <v>5</v>
      </c>
      <c r="S5926" s="220"/>
      <c r="T5926" s="220">
        <f>VLOOKUP(VLOOKUP(G5926,Ma_KH!$A:$R,18,0)&amp;K5926,Gia_MB!$A:$F,6,0)</f>
        <v>55595</v>
      </c>
      <c r="U5926" s="254">
        <f t="shared" si="601"/>
        <v>277975</v>
      </c>
      <c r="V5926" s="220"/>
      <c r="W5926" s="222">
        <f t="shared" si="602"/>
        <v>0</v>
      </c>
      <c r="X5926" s="223" t="str">
        <f t="shared" si="603"/>
        <v>8</v>
      </c>
      <c r="Y5926" s="220"/>
      <c r="Z5926" s="254">
        <f t="shared" si="604"/>
        <v>22238</v>
      </c>
      <c r="AA5926" s="5">
        <f>VLOOKUP(G5926,Ma_KH!$A:$R,14,0)</f>
        <v>60</v>
      </c>
    </row>
    <row r="5927" spans="1:27" hidden="1" x14ac:dyDescent="0.25">
      <c r="A5927" s="237">
        <v>45995</v>
      </c>
      <c r="B5927" s="240">
        <v>4180885938</v>
      </c>
      <c r="C5927" s="151" t="s">
        <v>7767</v>
      </c>
      <c r="D5927" s="245">
        <v>46002</v>
      </c>
      <c r="E5927" s="238"/>
      <c r="F5927" s="236"/>
      <c r="G5927" s="32" t="s">
        <v>143</v>
      </c>
      <c r="H5927" s="238"/>
      <c r="I5927" s="240">
        <v>4180885938</v>
      </c>
      <c r="J5927" s="240" t="s">
        <v>1788</v>
      </c>
      <c r="K5927" s="333" t="s">
        <v>32</v>
      </c>
      <c r="L5927" s="21" t="str">
        <f>VLOOKUP($K5927,TONG_SL!$A:$D,2,0)</f>
        <v>Giò Tai Lưỡi Xào 250g</v>
      </c>
      <c r="N5927" s="21" t="str">
        <f t="shared" si="600"/>
        <v>K-C6</v>
      </c>
      <c r="Q5927" s="21" t="str">
        <f>VLOOKUP(K5927,TONG_SL!$A:$D,3,0)</f>
        <v>Túi</v>
      </c>
      <c r="R5927" s="220">
        <v>5</v>
      </c>
      <c r="S5927" s="220"/>
      <c r="T5927" s="220">
        <f>VLOOKUP(VLOOKUP(G5927,Ma_KH!$A:$R,18,0)&amp;K5927,Gia_MB!$A:$F,6,0)</f>
        <v>50182</v>
      </c>
      <c r="U5927" s="254">
        <f t="shared" si="601"/>
        <v>250910</v>
      </c>
      <c r="V5927" s="220"/>
      <c r="W5927" s="222">
        <f t="shared" si="602"/>
        <v>0</v>
      </c>
      <c r="X5927" s="223" t="str">
        <f t="shared" si="603"/>
        <v>8</v>
      </c>
      <c r="Y5927" s="220"/>
      <c r="Z5927" s="254">
        <f t="shared" si="604"/>
        <v>20072.8</v>
      </c>
      <c r="AA5927" s="5">
        <f>VLOOKUP(G5927,Ma_KH!$A:$R,14,0)</f>
        <v>60</v>
      </c>
    </row>
    <row r="5928" spans="1:27" hidden="1" x14ac:dyDescent="0.25">
      <c r="A5928" s="237">
        <v>45995</v>
      </c>
      <c r="B5928" s="240">
        <v>4180885938</v>
      </c>
      <c r="C5928" s="151" t="s">
        <v>7767</v>
      </c>
      <c r="D5928" s="245">
        <v>46002</v>
      </c>
      <c r="E5928" s="238"/>
      <c r="F5928" s="236"/>
      <c r="G5928" s="32" t="s">
        <v>143</v>
      </c>
      <c r="H5928" s="238"/>
      <c r="I5928" s="240">
        <v>4180885938</v>
      </c>
      <c r="J5928" s="240" t="s">
        <v>1788</v>
      </c>
      <c r="K5928" s="333" t="s">
        <v>27</v>
      </c>
      <c r="L5928" s="21" t="str">
        <f>VLOOKUP($K5928,TONG_SL!$A:$D,2,0)</f>
        <v>Chân giò heo muối 300g</v>
      </c>
      <c r="N5928" s="21" t="str">
        <f t="shared" si="600"/>
        <v>K-C6</v>
      </c>
      <c r="Q5928" s="21" t="str">
        <f>VLOOKUP(K5928,TONG_SL!$A:$D,3,0)</f>
        <v>Túi</v>
      </c>
      <c r="R5928" s="220">
        <v>8</v>
      </c>
      <c r="S5928" s="220"/>
      <c r="T5928" s="220">
        <f>VLOOKUP(VLOOKUP(G5928,Ma_KH!$A:$R,18,0)&amp;K5928,Gia_MB!$A:$F,6,0)</f>
        <v>73431</v>
      </c>
      <c r="U5928" s="254">
        <f t="shared" si="601"/>
        <v>587448</v>
      </c>
      <c r="V5928" s="220"/>
      <c r="W5928" s="222">
        <f t="shared" si="602"/>
        <v>0</v>
      </c>
      <c r="X5928" s="223" t="str">
        <f t="shared" si="603"/>
        <v>8</v>
      </c>
      <c r="Y5928" s="220"/>
      <c r="Z5928" s="254">
        <f t="shared" si="604"/>
        <v>46995.840000000004</v>
      </c>
      <c r="AA5928" s="5">
        <f>VLOOKUP(G5928,Ma_KH!$A:$R,14,0)</f>
        <v>60</v>
      </c>
    </row>
    <row r="5929" spans="1:27" hidden="1" x14ac:dyDescent="0.25">
      <c r="A5929" s="237">
        <v>45995</v>
      </c>
      <c r="B5929" s="240">
        <v>4180884593</v>
      </c>
      <c r="C5929" s="151" t="s">
        <v>7767</v>
      </c>
      <c r="D5929" s="245">
        <v>46002</v>
      </c>
      <c r="E5929" s="238"/>
      <c r="F5929" s="236"/>
      <c r="G5929" s="140" t="s">
        <v>7326</v>
      </c>
      <c r="H5929" s="238"/>
      <c r="I5929" s="240">
        <v>4180884593</v>
      </c>
      <c r="J5929" s="240" t="s">
        <v>1788</v>
      </c>
      <c r="K5929" s="333" t="s">
        <v>30</v>
      </c>
      <c r="L5929" s="21" t="str">
        <f>VLOOKUP($K5929,TONG_SL!$A:$D,2,0)</f>
        <v>Gà muối 500g</v>
      </c>
      <c r="N5929" s="21" t="str">
        <f t="shared" si="600"/>
        <v>K-C6</v>
      </c>
      <c r="Q5929" s="21" t="str">
        <f>VLOOKUP(K5929,TONG_SL!$A:$D,3,0)</f>
        <v>Túi</v>
      </c>
      <c r="R5929" s="220">
        <v>1</v>
      </c>
      <c r="S5929" s="220"/>
      <c r="T5929" s="220">
        <f>VLOOKUP(VLOOKUP(G5929,Ma_KH!$A:$R,18,0)&amp;K5929,Gia_MB!$A:$F,6,0)</f>
        <v>111058</v>
      </c>
      <c r="U5929" s="254">
        <f t="shared" si="601"/>
        <v>111058</v>
      </c>
      <c r="V5929" s="220"/>
      <c r="W5929" s="222">
        <f t="shared" si="602"/>
        <v>0</v>
      </c>
      <c r="X5929" s="223" t="str">
        <f t="shared" si="603"/>
        <v>8</v>
      </c>
      <c r="Y5929" s="220"/>
      <c r="Z5929" s="254">
        <f t="shared" si="604"/>
        <v>8884.64</v>
      </c>
      <c r="AA5929" s="5">
        <f>VLOOKUP(G5929,Ma_KH!$A:$R,14,0)</f>
        <v>60</v>
      </c>
    </row>
    <row r="5930" spans="1:27" hidden="1" x14ac:dyDescent="0.25">
      <c r="A5930" s="237">
        <v>45995</v>
      </c>
      <c r="B5930" s="240">
        <v>4180884593</v>
      </c>
      <c r="C5930" s="151" t="s">
        <v>7767</v>
      </c>
      <c r="D5930" s="245">
        <v>46002</v>
      </c>
      <c r="E5930" s="238"/>
      <c r="F5930" s="236"/>
      <c r="G5930" s="140" t="s">
        <v>7326</v>
      </c>
      <c r="H5930" s="238"/>
      <c r="I5930" s="240">
        <v>4180884593</v>
      </c>
      <c r="J5930" s="240" t="s">
        <v>1788</v>
      </c>
      <c r="K5930" s="333" t="s">
        <v>48</v>
      </c>
      <c r="L5930" s="21" t="str">
        <f>VLOOKUP($K5930,TONG_SL!$A:$D,2,0)</f>
        <v>Mọc Nấm Hương 250g</v>
      </c>
      <c r="N5930" s="21" t="str">
        <f t="shared" si="600"/>
        <v>K-C6</v>
      </c>
      <c r="Q5930" s="21" t="str">
        <f>VLOOKUP(K5930,TONG_SL!$A:$D,3,0)</f>
        <v>Túi</v>
      </c>
      <c r="R5930" s="220">
        <v>2</v>
      </c>
      <c r="S5930" s="220"/>
      <c r="T5930" s="220">
        <f>VLOOKUP(VLOOKUP(G5930,Ma_KH!$A:$R,18,0)&amp;K5930,Gia_MB!$A:$F,6,0)</f>
        <v>46000</v>
      </c>
      <c r="U5930" s="254">
        <f t="shared" si="601"/>
        <v>92000</v>
      </c>
      <c r="V5930" s="220"/>
      <c r="W5930" s="222">
        <f t="shared" si="602"/>
        <v>0</v>
      </c>
      <c r="X5930" s="223" t="str">
        <f t="shared" si="603"/>
        <v>8</v>
      </c>
      <c r="Y5930" s="220"/>
      <c r="Z5930" s="254">
        <f t="shared" si="604"/>
        <v>7360</v>
      </c>
      <c r="AA5930" s="5">
        <f>VLOOKUP(G5930,Ma_KH!$A:$R,14,0)</f>
        <v>60</v>
      </c>
    </row>
    <row r="5931" spans="1:27" hidden="1" x14ac:dyDescent="0.25">
      <c r="A5931" s="237">
        <v>45995</v>
      </c>
      <c r="B5931" s="240">
        <v>4180884593</v>
      </c>
      <c r="C5931" s="151" t="s">
        <v>7767</v>
      </c>
      <c r="D5931" s="245">
        <v>46002</v>
      </c>
      <c r="E5931" s="238"/>
      <c r="F5931" s="236"/>
      <c r="G5931" s="140" t="s">
        <v>7326</v>
      </c>
      <c r="H5931" s="238"/>
      <c r="I5931" s="240">
        <v>4180884593</v>
      </c>
      <c r="J5931" s="240" t="s">
        <v>1788</v>
      </c>
      <c r="K5931" s="333" t="s">
        <v>27</v>
      </c>
      <c r="L5931" s="21" t="str">
        <f>VLOOKUP($K5931,TONG_SL!$A:$D,2,0)</f>
        <v>Chân giò heo muối 300g</v>
      </c>
      <c r="N5931" s="21" t="str">
        <f t="shared" si="600"/>
        <v>K-C6</v>
      </c>
      <c r="Q5931" s="21" t="str">
        <f>VLOOKUP(K5931,TONG_SL!$A:$D,3,0)</f>
        <v>Túi</v>
      </c>
      <c r="R5931" s="220">
        <v>14</v>
      </c>
      <c r="S5931" s="220"/>
      <c r="T5931" s="220">
        <f>VLOOKUP(VLOOKUP(G5931,Ma_KH!$A:$R,18,0)&amp;K5931,Gia_MB!$A:$F,6,0)</f>
        <v>73431</v>
      </c>
      <c r="U5931" s="254">
        <f t="shared" si="601"/>
        <v>1028034</v>
      </c>
      <c r="V5931" s="220"/>
      <c r="W5931" s="222">
        <f t="shared" si="602"/>
        <v>0</v>
      </c>
      <c r="X5931" s="223" t="str">
        <f t="shared" si="603"/>
        <v>8</v>
      </c>
      <c r="Y5931" s="220"/>
      <c r="Z5931" s="254">
        <f t="shared" si="604"/>
        <v>82242.720000000001</v>
      </c>
      <c r="AA5931" s="5">
        <f>VLOOKUP(G5931,Ma_KH!$A:$R,14,0)</f>
        <v>60</v>
      </c>
    </row>
    <row r="5932" spans="1:27" hidden="1" x14ac:dyDescent="0.25">
      <c r="A5932" s="237">
        <v>45995</v>
      </c>
      <c r="B5932" s="240">
        <v>4180884593</v>
      </c>
      <c r="C5932" s="151" t="s">
        <v>7767</v>
      </c>
      <c r="D5932" s="245">
        <v>46002</v>
      </c>
      <c r="E5932" s="238"/>
      <c r="F5932" s="236"/>
      <c r="G5932" s="140" t="s">
        <v>7326</v>
      </c>
      <c r="H5932" s="238"/>
      <c r="I5932" s="240">
        <v>4180884593</v>
      </c>
      <c r="J5932" s="240" t="s">
        <v>1788</v>
      </c>
      <c r="K5932" s="333" t="s">
        <v>32</v>
      </c>
      <c r="L5932" s="21" t="str">
        <f>VLOOKUP($K5932,TONG_SL!$A:$D,2,0)</f>
        <v>Giò Tai Lưỡi Xào 250g</v>
      </c>
      <c r="N5932" s="21" t="str">
        <f t="shared" si="600"/>
        <v>K-C6</v>
      </c>
      <c r="Q5932" s="21" t="str">
        <f>VLOOKUP(K5932,TONG_SL!$A:$D,3,0)</f>
        <v>Túi</v>
      </c>
      <c r="R5932" s="220">
        <v>3</v>
      </c>
      <c r="S5932" s="220"/>
      <c r="T5932" s="220">
        <f>VLOOKUP(VLOOKUP(G5932,Ma_KH!$A:$R,18,0)&amp;K5932,Gia_MB!$A:$F,6,0)</f>
        <v>50182</v>
      </c>
      <c r="U5932" s="254">
        <f t="shared" si="601"/>
        <v>150546</v>
      </c>
      <c r="V5932" s="220"/>
      <c r="W5932" s="222">
        <f t="shared" si="602"/>
        <v>0</v>
      </c>
      <c r="X5932" s="223" t="str">
        <f t="shared" si="603"/>
        <v>8</v>
      </c>
      <c r="Y5932" s="220"/>
      <c r="Z5932" s="254">
        <f t="shared" si="604"/>
        <v>12043.68</v>
      </c>
      <c r="AA5932" s="5">
        <f>VLOOKUP(G5932,Ma_KH!$A:$R,14,0)</f>
        <v>60</v>
      </c>
    </row>
    <row r="5933" spans="1:27" hidden="1" x14ac:dyDescent="0.25">
      <c r="A5933" s="237">
        <v>45995</v>
      </c>
      <c r="B5933" s="240">
        <v>4180884593</v>
      </c>
      <c r="C5933" s="151" t="s">
        <v>7767</v>
      </c>
      <c r="D5933" s="245">
        <v>46002</v>
      </c>
      <c r="E5933" s="238"/>
      <c r="F5933" s="236"/>
      <c r="G5933" s="140" t="s">
        <v>7326</v>
      </c>
      <c r="H5933" s="238"/>
      <c r="I5933" s="240">
        <v>4180884593</v>
      </c>
      <c r="J5933" s="240" t="s">
        <v>1788</v>
      </c>
      <c r="K5933" s="333" t="s">
        <v>34</v>
      </c>
      <c r="L5933" s="21" t="str">
        <f>VLOOKUP($K5933,TONG_SL!$A:$D,2,0)</f>
        <v>Tai heo muối 200g</v>
      </c>
      <c r="N5933" s="21" t="str">
        <f t="shared" si="600"/>
        <v>K-C6</v>
      </c>
      <c r="Q5933" s="21" t="str">
        <f>VLOOKUP(K5933,TONG_SL!$A:$D,3,0)</f>
        <v>Túi</v>
      </c>
      <c r="R5933" s="220">
        <v>5</v>
      </c>
      <c r="S5933" s="220"/>
      <c r="T5933" s="220">
        <f>VLOOKUP(VLOOKUP(G5933,Ma_KH!$A:$R,18,0)&amp;K5933,Gia_MB!$A:$F,6,0)</f>
        <v>55595</v>
      </c>
      <c r="U5933" s="254">
        <f t="shared" si="601"/>
        <v>277975</v>
      </c>
      <c r="V5933" s="220"/>
      <c r="W5933" s="222">
        <f t="shared" si="602"/>
        <v>0</v>
      </c>
      <c r="X5933" s="223" t="str">
        <f t="shared" si="603"/>
        <v>8</v>
      </c>
      <c r="Y5933" s="220"/>
      <c r="Z5933" s="254">
        <f t="shared" si="604"/>
        <v>22238</v>
      </c>
      <c r="AA5933" s="5">
        <f>VLOOKUP(G5933,Ma_KH!$A:$R,14,0)</f>
        <v>60</v>
      </c>
    </row>
    <row r="5934" spans="1:27" hidden="1" x14ac:dyDescent="0.25">
      <c r="A5934" s="237">
        <v>45995</v>
      </c>
      <c r="B5934" s="240">
        <v>4180885686</v>
      </c>
      <c r="C5934" s="151" t="s">
        <v>7767</v>
      </c>
      <c r="D5934" s="245">
        <v>46002</v>
      </c>
      <c r="E5934" s="238"/>
      <c r="F5934" s="236"/>
      <c r="G5934" s="32" t="s">
        <v>137</v>
      </c>
      <c r="H5934" s="238"/>
      <c r="I5934" s="240">
        <v>4180885686</v>
      </c>
      <c r="J5934" s="240" t="s">
        <v>1788</v>
      </c>
      <c r="K5934" s="333" t="s">
        <v>30</v>
      </c>
      <c r="L5934" s="21" t="str">
        <f>VLOOKUP($K5934,TONG_SL!$A:$D,2,0)</f>
        <v>Gà muối 500g</v>
      </c>
      <c r="N5934" s="21" t="str">
        <f t="shared" si="600"/>
        <v>K-C6</v>
      </c>
      <c r="Q5934" s="21" t="str">
        <f>VLOOKUP(K5934,TONG_SL!$A:$D,3,0)</f>
        <v>Túi</v>
      </c>
      <c r="R5934" s="220">
        <v>6</v>
      </c>
      <c r="S5934" s="220"/>
      <c r="T5934" s="220">
        <f>VLOOKUP(VLOOKUP(G5934,Ma_KH!$A:$R,18,0)&amp;K5934,Gia_MB!$A:$F,6,0)</f>
        <v>111058</v>
      </c>
      <c r="U5934" s="254">
        <f t="shared" si="601"/>
        <v>666348</v>
      </c>
      <c r="V5934" s="220"/>
      <c r="W5934" s="222">
        <f t="shared" si="602"/>
        <v>0</v>
      </c>
      <c r="X5934" s="223" t="str">
        <f t="shared" si="603"/>
        <v>8</v>
      </c>
      <c r="Y5934" s="220"/>
      <c r="Z5934" s="254">
        <f t="shared" si="604"/>
        <v>53307.840000000004</v>
      </c>
      <c r="AA5934" s="5">
        <f>VLOOKUP(G5934,Ma_KH!$A:$R,14,0)</f>
        <v>60</v>
      </c>
    </row>
    <row r="5935" spans="1:27" hidden="1" x14ac:dyDescent="0.25">
      <c r="A5935" s="237">
        <v>45995</v>
      </c>
      <c r="B5935" s="240">
        <v>4180885686</v>
      </c>
      <c r="C5935" s="151" t="s">
        <v>7767</v>
      </c>
      <c r="D5935" s="245">
        <v>46002</v>
      </c>
      <c r="E5935" s="238"/>
      <c r="F5935" s="236"/>
      <c r="G5935" s="32" t="s">
        <v>137</v>
      </c>
      <c r="H5935" s="238"/>
      <c r="I5935" s="240">
        <v>4180885686</v>
      </c>
      <c r="J5935" s="240" t="s">
        <v>1788</v>
      </c>
      <c r="K5935" s="333" t="s">
        <v>48</v>
      </c>
      <c r="L5935" s="21" t="str">
        <f>VLOOKUP($K5935,TONG_SL!$A:$D,2,0)</f>
        <v>Mọc Nấm Hương 250g</v>
      </c>
      <c r="N5935" s="21" t="str">
        <f t="shared" si="600"/>
        <v>K-C6</v>
      </c>
      <c r="Q5935" s="21" t="str">
        <f>VLOOKUP(K5935,TONG_SL!$A:$D,3,0)</f>
        <v>Túi</v>
      </c>
      <c r="R5935" s="220">
        <v>2</v>
      </c>
      <c r="S5935" s="220"/>
      <c r="T5935" s="220">
        <f>VLOOKUP(VLOOKUP(G5935,Ma_KH!$A:$R,18,0)&amp;K5935,Gia_MB!$A:$F,6,0)</f>
        <v>46000</v>
      </c>
      <c r="U5935" s="254">
        <f t="shared" si="601"/>
        <v>92000</v>
      </c>
      <c r="V5935" s="220"/>
      <c r="W5935" s="222">
        <f t="shared" si="602"/>
        <v>0</v>
      </c>
      <c r="X5935" s="223" t="str">
        <f t="shared" si="603"/>
        <v>8</v>
      </c>
      <c r="Y5935" s="220"/>
      <c r="Z5935" s="254">
        <f t="shared" si="604"/>
        <v>7360</v>
      </c>
      <c r="AA5935" s="5">
        <f>VLOOKUP(G5935,Ma_KH!$A:$R,14,0)</f>
        <v>60</v>
      </c>
    </row>
    <row r="5936" spans="1:27" hidden="1" x14ac:dyDescent="0.25">
      <c r="A5936" s="237">
        <v>45995</v>
      </c>
      <c r="B5936" s="240">
        <v>4180885686</v>
      </c>
      <c r="C5936" s="151" t="s">
        <v>7767</v>
      </c>
      <c r="D5936" s="245">
        <v>46002</v>
      </c>
      <c r="E5936" s="238"/>
      <c r="F5936" s="236"/>
      <c r="G5936" s="32" t="s">
        <v>137</v>
      </c>
      <c r="H5936" s="238"/>
      <c r="I5936" s="240">
        <v>4180885686</v>
      </c>
      <c r="J5936" s="240" t="s">
        <v>1788</v>
      </c>
      <c r="K5936" s="333" t="s">
        <v>27</v>
      </c>
      <c r="L5936" s="21" t="str">
        <f>VLOOKUP($K5936,TONG_SL!$A:$D,2,0)</f>
        <v>Chân giò heo muối 300g</v>
      </c>
      <c r="N5936" s="21" t="str">
        <f t="shared" si="600"/>
        <v>K-C6</v>
      </c>
      <c r="Q5936" s="21" t="str">
        <f>VLOOKUP(K5936,TONG_SL!$A:$D,3,0)</f>
        <v>Túi</v>
      </c>
      <c r="R5936" s="220">
        <v>14</v>
      </c>
      <c r="S5936" s="220"/>
      <c r="T5936" s="220">
        <f>VLOOKUP(VLOOKUP(G5936,Ma_KH!$A:$R,18,0)&amp;K5936,Gia_MB!$A:$F,6,0)</f>
        <v>73431</v>
      </c>
      <c r="U5936" s="254">
        <f t="shared" si="601"/>
        <v>1028034</v>
      </c>
      <c r="V5936" s="220"/>
      <c r="W5936" s="222">
        <f t="shared" si="602"/>
        <v>0</v>
      </c>
      <c r="X5936" s="223" t="str">
        <f t="shared" si="603"/>
        <v>8</v>
      </c>
      <c r="Y5936" s="220"/>
      <c r="Z5936" s="254">
        <f t="shared" si="604"/>
        <v>82242.720000000001</v>
      </c>
      <c r="AA5936" s="5">
        <f>VLOOKUP(G5936,Ma_KH!$A:$R,14,0)</f>
        <v>60</v>
      </c>
    </row>
    <row r="5937" spans="1:27" hidden="1" x14ac:dyDescent="0.25">
      <c r="A5937" s="237">
        <v>45995</v>
      </c>
      <c r="B5937" s="240">
        <v>4180885686</v>
      </c>
      <c r="C5937" s="151" t="s">
        <v>7767</v>
      </c>
      <c r="D5937" s="245">
        <v>46002</v>
      </c>
      <c r="E5937" s="238"/>
      <c r="F5937" s="236"/>
      <c r="G5937" s="32" t="s">
        <v>137</v>
      </c>
      <c r="H5937" s="238"/>
      <c r="I5937" s="240">
        <v>4180885686</v>
      </c>
      <c r="J5937" s="240" t="s">
        <v>1788</v>
      </c>
      <c r="K5937" s="333" t="s">
        <v>32</v>
      </c>
      <c r="L5937" s="21" t="str">
        <f>VLOOKUP($K5937,TONG_SL!$A:$D,2,0)</f>
        <v>Giò Tai Lưỡi Xào 250g</v>
      </c>
      <c r="N5937" s="21" t="str">
        <f t="shared" si="600"/>
        <v>K-C6</v>
      </c>
      <c r="Q5937" s="21" t="str">
        <f>VLOOKUP(K5937,TONG_SL!$A:$D,3,0)</f>
        <v>Túi</v>
      </c>
      <c r="R5937" s="220">
        <v>2</v>
      </c>
      <c r="S5937" s="220"/>
      <c r="T5937" s="220">
        <f>VLOOKUP(VLOOKUP(G5937,Ma_KH!$A:$R,18,0)&amp;K5937,Gia_MB!$A:$F,6,0)</f>
        <v>50182</v>
      </c>
      <c r="U5937" s="254">
        <f t="shared" si="601"/>
        <v>100364</v>
      </c>
      <c r="V5937" s="220"/>
      <c r="W5937" s="222">
        <f t="shared" si="602"/>
        <v>0</v>
      </c>
      <c r="X5937" s="223" t="str">
        <f t="shared" si="603"/>
        <v>8</v>
      </c>
      <c r="Y5937" s="220"/>
      <c r="Z5937" s="254">
        <f t="shared" si="604"/>
        <v>8029.12</v>
      </c>
      <c r="AA5937" s="5">
        <f>VLOOKUP(G5937,Ma_KH!$A:$R,14,0)</f>
        <v>60</v>
      </c>
    </row>
    <row r="5938" spans="1:27" hidden="1" x14ac:dyDescent="0.25">
      <c r="A5938" s="237">
        <v>45995</v>
      </c>
      <c r="B5938" s="240">
        <v>4180885686</v>
      </c>
      <c r="C5938" s="151" t="s">
        <v>7767</v>
      </c>
      <c r="D5938" s="245">
        <v>46002</v>
      </c>
      <c r="E5938" s="238"/>
      <c r="F5938" s="236"/>
      <c r="G5938" s="32" t="s">
        <v>137</v>
      </c>
      <c r="H5938" s="238"/>
      <c r="I5938" s="240">
        <v>4180885686</v>
      </c>
      <c r="J5938" s="240" t="s">
        <v>1788</v>
      </c>
      <c r="K5938" s="333" t="s">
        <v>34</v>
      </c>
      <c r="L5938" s="21" t="str">
        <f>VLOOKUP($K5938,TONG_SL!$A:$D,2,0)</f>
        <v>Tai heo muối 200g</v>
      </c>
      <c r="N5938" s="21" t="str">
        <f t="shared" si="600"/>
        <v>K-C6</v>
      </c>
      <c r="Q5938" s="21" t="str">
        <f>VLOOKUP(K5938,TONG_SL!$A:$D,3,0)</f>
        <v>Túi</v>
      </c>
      <c r="R5938" s="220">
        <v>2</v>
      </c>
      <c r="S5938" s="220"/>
      <c r="T5938" s="220">
        <f>VLOOKUP(VLOOKUP(G5938,Ma_KH!$A:$R,18,0)&amp;K5938,Gia_MB!$A:$F,6,0)</f>
        <v>55595</v>
      </c>
      <c r="U5938" s="254">
        <f t="shared" si="601"/>
        <v>111190</v>
      </c>
      <c r="V5938" s="220"/>
      <c r="W5938" s="222">
        <f t="shared" si="602"/>
        <v>0</v>
      </c>
      <c r="X5938" s="223" t="str">
        <f t="shared" si="603"/>
        <v>8</v>
      </c>
      <c r="Y5938" s="220"/>
      <c r="Z5938" s="254">
        <f t="shared" si="604"/>
        <v>8895.2000000000007</v>
      </c>
      <c r="AA5938" s="5">
        <f>VLOOKUP(G5938,Ma_KH!$A:$R,14,0)</f>
        <v>60</v>
      </c>
    </row>
    <row r="5939" spans="1:27" hidden="1" x14ac:dyDescent="0.25">
      <c r="A5939" s="237">
        <v>45995</v>
      </c>
      <c r="B5939" s="240">
        <v>4180884562</v>
      </c>
      <c r="C5939" s="151" t="s">
        <v>7767</v>
      </c>
      <c r="D5939" s="245">
        <v>46002</v>
      </c>
      <c r="E5939" s="238"/>
      <c r="F5939" s="236"/>
      <c r="G5939" s="32" t="s">
        <v>6157</v>
      </c>
      <c r="H5939" s="238"/>
      <c r="I5939" s="240">
        <v>4180884562</v>
      </c>
      <c r="J5939" s="240" t="s">
        <v>1788</v>
      </c>
      <c r="K5939" s="333" t="s">
        <v>32</v>
      </c>
      <c r="L5939" s="21" t="str">
        <f>VLOOKUP($K5939,TONG_SL!$A:$D,2,0)</f>
        <v>Giò Tai Lưỡi Xào 250g</v>
      </c>
      <c r="N5939" s="21" t="str">
        <f t="shared" si="600"/>
        <v>K-C6</v>
      </c>
      <c r="Q5939" s="21" t="str">
        <f>VLOOKUP(K5939,TONG_SL!$A:$D,3,0)</f>
        <v>Túi</v>
      </c>
      <c r="R5939" s="220">
        <v>3</v>
      </c>
      <c r="S5939" s="220"/>
      <c r="T5939" s="220">
        <f>VLOOKUP(VLOOKUP(G5939,Ma_KH!$A:$R,18,0)&amp;K5939,Gia_MB!$A:$F,6,0)</f>
        <v>50182</v>
      </c>
      <c r="U5939" s="254">
        <f t="shared" si="601"/>
        <v>150546</v>
      </c>
      <c r="V5939" s="220"/>
      <c r="W5939" s="222">
        <f t="shared" si="602"/>
        <v>0</v>
      </c>
      <c r="X5939" s="223" t="str">
        <f t="shared" si="603"/>
        <v>8</v>
      </c>
      <c r="Y5939" s="220"/>
      <c r="Z5939" s="254">
        <f t="shared" si="604"/>
        <v>12043.68</v>
      </c>
      <c r="AA5939" s="5">
        <f>VLOOKUP(G5939,Ma_KH!$A:$R,14,0)</f>
        <v>60</v>
      </c>
    </row>
    <row r="5940" spans="1:27" hidden="1" x14ac:dyDescent="0.25">
      <c r="A5940" s="237">
        <v>45995</v>
      </c>
      <c r="B5940" s="240">
        <v>4180884562</v>
      </c>
      <c r="C5940" s="151" t="s">
        <v>7767</v>
      </c>
      <c r="D5940" s="245">
        <v>46002</v>
      </c>
      <c r="E5940" s="238"/>
      <c r="F5940" s="236"/>
      <c r="G5940" s="32" t="s">
        <v>6157</v>
      </c>
      <c r="H5940" s="238"/>
      <c r="I5940" s="240">
        <v>4180884562</v>
      </c>
      <c r="J5940" s="240" t="s">
        <v>1788</v>
      </c>
      <c r="K5940" s="333" t="s">
        <v>34</v>
      </c>
      <c r="L5940" s="21" t="str">
        <f>VLOOKUP($K5940,TONG_SL!$A:$D,2,0)</f>
        <v>Tai heo muối 200g</v>
      </c>
      <c r="N5940" s="21" t="str">
        <f t="shared" si="600"/>
        <v>K-C6</v>
      </c>
      <c r="Q5940" s="21" t="str">
        <f>VLOOKUP(K5940,TONG_SL!$A:$D,3,0)</f>
        <v>Túi</v>
      </c>
      <c r="R5940" s="220">
        <v>3</v>
      </c>
      <c r="S5940" s="220"/>
      <c r="T5940" s="220">
        <f>VLOOKUP(VLOOKUP(G5940,Ma_KH!$A:$R,18,0)&amp;K5940,Gia_MB!$A:$F,6,0)</f>
        <v>55595</v>
      </c>
      <c r="U5940" s="254">
        <f t="shared" si="601"/>
        <v>166785</v>
      </c>
      <c r="V5940" s="220"/>
      <c r="W5940" s="222">
        <f t="shared" si="602"/>
        <v>0</v>
      </c>
      <c r="X5940" s="223" t="str">
        <f t="shared" si="603"/>
        <v>8</v>
      </c>
      <c r="Y5940" s="220"/>
      <c r="Z5940" s="254">
        <f t="shared" si="604"/>
        <v>13342.800000000001</v>
      </c>
      <c r="AA5940" s="5">
        <f>VLOOKUP(G5940,Ma_KH!$A:$R,14,0)</f>
        <v>60</v>
      </c>
    </row>
    <row r="5941" spans="1:27" hidden="1" x14ac:dyDescent="0.25">
      <c r="A5941" s="237">
        <v>45995</v>
      </c>
      <c r="B5941" s="240">
        <v>4180884562</v>
      </c>
      <c r="C5941" s="151" t="s">
        <v>7767</v>
      </c>
      <c r="D5941" s="245">
        <v>46002</v>
      </c>
      <c r="E5941" s="238"/>
      <c r="F5941" s="236"/>
      <c r="G5941" s="32" t="s">
        <v>6157</v>
      </c>
      <c r="H5941" s="238"/>
      <c r="I5941" s="240">
        <v>4180884562</v>
      </c>
      <c r="J5941" s="240" t="s">
        <v>1788</v>
      </c>
      <c r="K5941" s="333" t="s">
        <v>27</v>
      </c>
      <c r="L5941" s="21" t="str">
        <f>VLOOKUP($K5941,TONG_SL!$A:$D,2,0)</f>
        <v>Chân giò heo muối 300g</v>
      </c>
      <c r="N5941" s="21" t="str">
        <f t="shared" si="600"/>
        <v>K-C6</v>
      </c>
      <c r="Q5941" s="21" t="str">
        <f>VLOOKUP(K5941,TONG_SL!$A:$D,3,0)</f>
        <v>Túi</v>
      </c>
      <c r="R5941" s="220">
        <v>15</v>
      </c>
      <c r="S5941" s="220"/>
      <c r="T5941" s="220">
        <f>VLOOKUP(VLOOKUP(G5941,Ma_KH!$A:$R,18,0)&amp;K5941,Gia_MB!$A:$F,6,0)</f>
        <v>73431</v>
      </c>
      <c r="U5941" s="254">
        <f t="shared" si="601"/>
        <v>1101465</v>
      </c>
      <c r="V5941" s="220"/>
      <c r="W5941" s="222">
        <f t="shared" si="602"/>
        <v>0</v>
      </c>
      <c r="X5941" s="223" t="str">
        <f t="shared" si="603"/>
        <v>8</v>
      </c>
      <c r="Y5941" s="220"/>
      <c r="Z5941" s="254">
        <f t="shared" si="604"/>
        <v>88117.2</v>
      </c>
      <c r="AA5941" s="5">
        <f>VLOOKUP(G5941,Ma_KH!$A:$R,14,0)</f>
        <v>60</v>
      </c>
    </row>
    <row r="5942" spans="1:27" hidden="1" x14ac:dyDescent="0.25">
      <c r="A5942" s="237">
        <v>45995</v>
      </c>
      <c r="B5942" s="240">
        <v>4180885139</v>
      </c>
      <c r="C5942" s="151" t="s">
        <v>7767</v>
      </c>
      <c r="D5942" s="245">
        <v>46002</v>
      </c>
      <c r="E5942" s="238"/>
      <c r="F5942" s="236"/>
      <c r="G5942" s="32" t="s">
        <v>114</v>
      </c>
      <c r="H5942" s="238"/>
      <c r="I5942" s="240">
        <v>4180885139</v>
      </c>
      <c r="J5942" s="240" t="s">
        <v>1788</v>
      </c>
      <c r="K5942" s="333" t="s">
        <v>48</v>
      </c>
      <c r="L5942" s="21" t="str">
        <f>VLOOKUP($K5942,TONG_SL!$A:$D,2,0)</f>
        <v>Mọc Nấm Hương 250g</v>
      </c>
      <c r="N5942" s="21" t="str">
        <f t="shared" si="600"/>
        <v>K-C6</v>
      </c>
      <c r="Q5942" s="21" t="str">
        <f>VLOOKUP(K5942,TONG_SL!$A:$D,3,0)</f>
        <v>Túi</v>
      </c>
      <c r="R5942" s="220">
        <v>5</v>
      </c>
      <c r="S5942" s="220"/>
      <c r="T5942" s="220">
        <f>VLOOKUP(VLOOKUP(G5942,Ma_KH!$A:$R,18,0)&amp;K5942,Gia_MB!$A:$F,6,0)</f>
        <v>46000</v>
      </c>
      <c r="U5942" s="254">
        <f t="shared" si="601"/>
        <v>230000</v>
      </c>
      <c r="V5942" s="220"/>
      <c r="W5942" s="222">
        <f t="shared" si="602"/>
        <v>0</v>
      </c>
      <c r="X5942" s="223" t="str">
        <f t="shared" si="603"/>
        <v>8</v>
      </c>
      <c r="Y5942" s="220"/>
      <c r="Z5942" s="254">
        <f t="shared" si="604"/>
        <v>18400</v>
      </c>
      <c r="AA5942" s="5">
        <f>VLOOKUP(G5942,Ma_KH!$A:$R,14,0)</f>
        <v>60</v>
      </c>
    </row>
    <row r="5943" spans="1:27" hidden="1" x14ac:dyDescent="0.25">
      <c r="A5943" s="237">
        <v>45995</v>
      </c>
      <c r="B5943" s="240">
        <v>4180885242</v>
      </c>
      <c r="C5943" s="151" t="s">
        <v>7767</v>
      </c>
      <c r="D5943" s="245">
        <v>46002</v>
      </c>
      <c r="E5943" s="238"/>
      <c r="F5943" s="236"/>
      <c r="G5943" s="32" t="s">
        <v>125</v>
      </c>
      <c r="H5943" s="238"/>
      <c r="I5943" s="240">
        <v>4180885242</v>
      </c>
      <c r="J5943" s="240" t="s">
        <v>1788</v>
      </c>
      <c r="K5943" s="333" t="s">
        <v>34</v>
      </c>
      <c r="L5943" s="21" t="str">
        <f>VLOOKUP($K5943,TONG_SL!$A:$D,2,0)</f>
        <v>Tai heo muối 200g</v>
      </c>
      <c r="N5943" s="21" t="str">
        <f t="shared" si="600"/>
        <v>K-C6</v>
      </c>
      <c r="Q5943" s="21" t="str">
        <f>VLOOKUP(K5943,TONG_SL!$A:$D,3,0)</f>
        <v>Túi</v>
      </c>
      <c r="R5943" s="220">
        <v>3</v>
      </c>
      <c r="S5943" s="220"/>
      <c r="T5943" s="220">
        <f>VLOOKUP(VLOOKUP(G5943,Ma_KH!$A:$R,18,0)&amp;K5943,Gia_MB!$A:$F,6,0)</f>
        <v>55595</v>
      </c>
      <c r="U5943" s="254">
        <f t="shared" si="601"/>
        <v>166785</v>
      </c>
      <c r="V5943" s="220"/>
      <c r="W5943" s="222">
        <f t="shared" si="602"/>
        <v>0</v>
      </c>
      <c r="X5943" s="223" t="str">
        <f t="shared" si="603"/>
        <v>8</v>
      </c>
      <c r="Y5943" s="220"/>
      <c r="Z5943" s="254">
        <f t="shared" si="604"/>
        <v>13342.800000000001</v>
      </c>
      <c r="AA5943" s="5">
        <f>VLOOKUP(G5943,Ma_KH!$A:$R,14,0)</f>
        <v>60</v>
      </c>
    </row>
    <row r="5944" spans="1:27" hidden="1" x14ac:dyDescent="0.25">
      <c r="A5944" s="237">
        <v>45995</v>
      </c>
      <c r="B5944" s="240">
        <v>4180885242</v>
      </c>
      <c r="C5944" s="151" t="s">
        <v>7767</v>
      </c>
      <c r="D5944" s="245">
        <v>46002</v>
      </c>
      <c r="E5944" s="238"/>
      <c r="F5944" s="236"/>
      <c r="G5944" s="32" t="s">
        <v>125</v>
      </c>
      <c r="H5944" s="238"/>
      <c r="I5944" s="240">
        <v>4180885242</v>
      </c>
      <c r="J5944" s="240" t="s">
        <v>1788</v>
      </c>
      <c r="K5944" s="333" t="s">
        <v>32</v>
      </c>
      <c r="L5944" s="21" t="str">
        <f>VLOOKUP($K5944,TONG_SL!$A:$D,2,0)</f>
        <v>Giò Tai Lưỡi Xào 250g</v>
      </c>
      <c r="N5944" s="21" t="str">
        <f t="shared" si="600"/>
        <v>K-C6</v>
      </c>
      <c r="Q5944" s="21" t="str">
        <f>VLOOKUP(K5944,TONG_SL!$A:$D,3,0)</f>
        <v>Túi</v>
      </c>
      <c r="R5944" s="220">
        <v>4</v>
      </c>
      <c r="S5944" s="220"/>
      <c r="T5944" s="220">
        <f>VLOOKUP(VLOOKUP(G5944,Ma_KH!$A:$R,18,0)&amp;K5944,Gia_MB!$A:$F,6,0)</f>
        <v>50182</v>
      </c>
      <c r="U5944" s="254">
        <f t="shared" si="601"/>
        <v>200728</v>
      </c>
      <c r="V5944" s="220"/>
      <c r="W5944" s="222">
        <f t="shared" si="602"/>
        <v>0</v>
      </c>
      <c r="X5944" s="223" t="str">
        <f t="shared" si="603"/>
        <v>8</v>
      </c>
      <c r="Y5944" s="220"/>
      <c r="Z5944" s="254">
        <f t="shared" si="604"/>
        <v>16058.24</v>
      </c>
      <c r="AA5944" s="5">
        <f>VLOOKUP(G5944,Ma_KH!$A:$R,14,0)</f>
        <v>60</v>
      </c>
    </row>
    <row r="5945" spans="1:27" hidden="1" x14ac:dyDescent="0.25">
      <c r="A5945" s="237">
        <v>45995</v>
      </c>
      <c r="B5945" s="240">
        <v>4180885242</v>
      </c>
      <c r="C5945" s="151" t="s">
        <v>7767</v>
      </c>
      <c r="D5945" s="245">
        <v>46002</v>
      </c>
      <c r="E5945" s="238"/>
      <c r="F5945" s="236"/>
      <c r="G5945" s="32" t="s">
        <v>125</v>
      </c>
      <c r="H5945" s="238"/>
      <c r="I5945" s="240">
        <v>4180885242</v>
      </c>
      <c r="J5945" s="240" t="s">
        <v>1788</v>
      </c>
      <c r="K5945" s="333" t="s">
        <v>27</v>
      </c>
      <c r="L5945" s="21" t="str">
        <f>VLOOKUP($K5945,TONG_SL!$A:$D,2,0)</f>
        <v>Chân giò heo muối 300g</v>
      </c>
      <c r="N5945" s="21" t="str">
        <f t="shared" si="600"/>
        <v>K-C6</v>
      </c>
      <c r="Q5945" s="21" t="str">
        <f>VLOOKUP(K5945,TONG_SL!$A:$D,3,0)</f>
        <v>Túi</v>
      </c>
      <c r="R5945" s="220">
        <v>8</v>
      </c>
      <c r="S5945" s="220"/>
      <c r="T5945" s="220">
        <f>VLOOKUP(VLOOKUP(G5945,Ma_KH!$A:$R,18,0)&amp;K5945,Gia_MB!$A:$F,6,0)</f>
        <v>73431</v>
      </c>
      <c r="U5945" s="254">
        <f t="shared" si="601"/>
        <v>587448</v>
      </c>
      <c r="V5945" s="220"/>
      <c r="W5945" s="222">
        <f t="shared" si="602"/>
        <v>0</v>
      </c>
      <c r="X5945" s="223" t="str">
        <f t="shared" si="603"/>
        <v>8</v>
      </c>
      <c r="Y5945" s="220"/>
      <c r="Z5945" s="254">
        <f t="shared" si="604"/>
        <v>46995.840000000004</v>
      </c>
      <c r="AA5945" s="5">
        <f>VLOOKUP(G5945,Ma_KH!$A:$R,14,0)</f>
        <v>60</v>
      </c>
    </row>
    <row r="5946" spans="1:27" hidden="1" x14ac:dyDescent="0.25">
      <c r="A5946" s="237">
        <v>45995</v>
      </c>
      <c r="B5946" s="240">
        <v>4180885242</v>
      </c>
      <c r="C5946" s="151" t="s">
        <v>7767</v>
      </c>
      <c r="D5946" s="245">
        <v>46002</v>
      </c>
      <c r="E5946" s="238"/>
      <c r="F5946" s="236"/>
      <c r="G5946" s="32" t="s">
        <v>125</v>
      </c>
      <c r="H5946" s="238"/>
      <c r="I5946" s="240">
        <v>4180885242</v>
      </c>
      <c r="J5946" s="240" t="s">
        <v>1788</v>
      </c>
      <c r="K5946" s="333" t="s">
        <v>30</v>
      </c>
      <c r="L5946" s="21" t="str">
        <f>VLOOKUP($K5946,TONG_SL!$A:$D,2,0)</f>
        <v>Gà muối 500g</v>
      </c>
      <c r="N5946" s="21" t="str">
        <f t="shared" si="600"/>
        <v>K-C6</v>
      </c>
      <c r="Q5946" s="21" t="str">
        <f>VLOOKUP(K5946,TONG_SL!$A:$D,3,0)</f>
        <v>Túi</v>
      </c>
      <c r="R5946" s="220">
        <v>1</v>
      </c>
      <c r="S5946" s="220"/>
      <c r="T5946" s="220">
        <f>VLOOKUP(VLOOKUP(G5946,Ma_KH!$A:$R,18,0)&amp;K5946,Gia_MB!$A:$F,6,0)</f>
        <v>111058</v>
      </c>
      <c r="U5946" s="254">
        <f t="shared" si="601"/>
        <v>111058</v>
      </c>
      <c r="V5946" s="220"/>
      <c r="W5946" s="222">
        <f t="shared" si="602"/>
        <v>0</v>
      </c>
      <c r="X5946" s="223" t="str">
        <f t="shared" si="603"/>
        <v>8</v>
      </c>
      <c r="Y5946" s="220"/>
      <c r="Z5946" s="254">
        <f t="shared" si="604"/>
        <v>8884.64</v>
      </c>
      <c r="AA5946" s="5">
        <f>VLOOKUP(G5946,Ma_KH!$A:$R,14,0)</f>
        <v>60</v>
      </c>
    </row>
    <row r="5947" spans="1:27" hidden="1" x14ac:dyDescent="0.25">
      <c r="A5947" s="237">
        <v>45995</v>
      </c>
      <c r="B5947" s="240">
        <v>4180884590</v>
      </c>
      <c r="C5947" s="151" t="s">
        <v>7767</v>
      </c>
      <c r="D5947" s="245">
        <v>46002</v>
      </c>
      <c r="E5947" s="238"/>
      <c r="F5947" s="236"/>
      <c r="G5947" s="32" t="s">
        <v>6189</v>
      </c>
      <c r="H5947" s="238"/>
      <c r="I5947" s="240">
        <v>4180884590</v>
      </c>
      <c r="J5947" s="240" t="s">
        <v>1788</v>
      </c>
      <c r="K5947" s="333" t="s">
        <v>48</v>
      </c>
      <c r="L5947" s="21" t="str">
        <f>VLOOKUP($K5947,TONG_SL!$A:$D,2,0)</f>
        <v>Mọc Nấm Hương 250g</v>
      </c>
      <c r="N5947" s="21" t="str">
        <f t="shared" si="600"/>
        <v>K-C6</v>
      </c>
      <c r="Q5947" s="21" t="str">
        <f>VLOOKUP(K5947,TONG_SL!$A:$D,3,0)</f>
        <v>Túi</v>
      </c>
      <c r="R5947" s="220">
        <v>3</v>
      </c>
      <c r="S5947" s="220"/>
      <c r="T5947" s="220">
        <f>VLOOKUP(VLOOKUP(G5947,Ma_KH!$A:$R,18,0)&amp;K5947,Gia_MB!$A:$F,6,0)</f>
        <v>46000</v>
      </c>
      <c r="U5947" s="254">
        <f t="shared" si="601"/>
        <v>138000</v>
      </c>
      <c r="V5947" s="220"/>
      <c r="W5947" s="222">
        <f t="shared" si="602"/>
        <v>0</v>
      </c>
      <c r="X5947" s="223" t="str">
        <f t="shared" si="603"/>
        <v>8</v>
      </c>
      <c r="Y5947" s="220"/>
      <c r="Z5947" s="254">
        <f t="shared" si="604"/>
        <v>11040</v>
      </c>
      <c r="AA5947" s="5">
        <f>VLOOKUP(G5947,Ma_KH!$A:$R,14,0)</f>
        <v>60</v>
      </c>
    </row>
    <row r="5948" spans="1:27" hidden="1" x14ac:dyDescent="0.25">
      <c r="A5948" s="237">
        <v>45995</v>
      </c>
      <c r="B5948" s="240">
        <v>4180884590</v>
      </c>
      <c r="C5948" s="151" t="s">
        <v>7767</v>
      </c>
      <c r="D5948" s="245">
        <v>46002</v>
      </c>
      <c r="E5948" s="238"/>
      <c r="F5948" s="236"/>
      <c r="G5948" s="32" t="s">
        <v>6189</v>
      </c>
      <c r="H5948" s="238"/>
      <c r="I5948" s="240">
        <v>4180884590</v>
      </c>
      <c r="J5948" s="240" t="s">
        <v>1788</v>
      </c>
      <c r="K5948" s="333" t="s">
        <v>27</v>
      </c>
      <c r="L5948" s="21" t="str">
        <f>VLOOKUP($K5948,TONG_SL!$A:$D,2,0)</f>
        <v>Chân giò heo muối 300g</v>
      </c>
      <c r="N5948" s="21" t="str">
        <f t="shared" si="600"/>
        <v>K-C6</v>
      </c>
      <c r="Q5948" s="21" t="str">
        <f>VLOOKUP(K5948,TONG_SL!$A:$D,3,0)</f>
        <v>Túi</v>
      </c>
      <c r="R5948" s="220">
        <v>5</v>
      </c>
      <c r="S5948" s="220"/>
      <c r="T5948" s="220">
        <f>VLOOKUP(VLOOKUP(G5948,Ma_KH!$A:$R,18,0)&amp;K5948,Gia_MB!$A:$F,6,0)</f>
        <v>73431</v>
      </c>
      <c r="U5948" s="254">
        <f t="shared" si="601"/>
        <v>367155</v>
      </c>
      <c r="V5948" s="220"/>
      <c r="W5948" s="222">
        <f t="shared" si="602"/>
        <v>0</v>
      </c>
      <c r="X5948" s="223" t="str">
        <f t="shared" si="603"/>
        <v>8</v>
      </c>
      <c r="Y5948" s="220"/>
      <c r="Z5948" s="254">
        <f t="shared" si="604"/>
        <v>29372.400000000001</v>
      </c>
      <c r="AA5948" s="5">
        <f>VLOOKUP(G5948,Ma_KH!$A:$R,14,0)</f>
        <v>60</v>
      </c>
    </row>
    <row r="5949" spans="1:27" hidden="1" x14ac:dyDescent="0.25">
      <c r="A5949" s="237">
        <v>45995</v>
      </c>
      <c r="B5949" s="240">
        <v>4180884590</v>
      </c>
      <c r="C5949" s="151" t="s">
        <v>7767</v>
      </c>
      <c r="D5949" s="245">
        <v>46002</v>
      </c>
      <c r="E5949" s="238"/>
      <c r="F5949" s="236"/>
      <c r="G5949" s="32" t="s">
        <v>6189</v>
      </c>
      <c r="H5949" s="238"/>
      <c r="I5949" s="240">
        <v>4180884590</v>
      </c>
      <c r="J5949" s="240" t="s">
        <v>1788</v>
      </c>
      <c r="K5949" s="333" t="s">
        <v>32</v>
      </c>
      <c r="L5949" s="21" t="str">
        <f>VLOOKUP($K5949,TONG_SL!$A:$D,2,0)</f>
        <v>Giò Tai Lưỡi Xào 250g</v>
      </c>
      <c r="N5949" s="21" t="str">
        <f t="shared" ref="N5949:N6012" si="605">IF($B5949&lt;&gt;"","K-C6","")</f>
        <v>K-C6</v>
      </c>
      <c r="Q5949" s="21" t="str">
        <f>VLOOKUP(K5949,TONG_SL!$A:$D,3,0)</f>
        <v>Túi</v>
      </c>
      <c r="R5949" s="220">
        <v>9</v>
      </c>
      <c r="S5949" s="220"/>
      <c r="T5949" s="220">
        <f>VLOOKUP(VLOOKUP(G5949,Ma_KH!$A:$R,18,0)&amp;K5949,Gia_MB!$A:$F,6,0)</f>
        <v>50182</v>
      </c>
      <c r="U5949" s="254">
        <f t="shared" si="601"/>
        <v>451638</v>
      </c>
      <c r="V5949" s="220"/>
      <c r="W5949" s="222">
        <f t="shared" si="602"/>
        <v>0</v>
      </c>
      <c r="X5949" s="223" t="str">
        <f t="shared" si="603"/>
        <v>8</v>
      </c>
      <c r="Y5949" s="220"/>
      <c r="Z5949" s="254">
        <f t="shared" si="604"/>
        <v>36131.040000000001</v>
      </c>
      <c r="AA5949" s="5">
        <f>VLOOKUP(G5949,Ma_KH!$A:$R,14,0)</f>
        <v>60</v>
      </c>
    </row>
    <row r="5950" spans="1:27" hidden="1" x14ac:dyDescent="0.25">
      <c r="A5950" s="237">
        <v>45995</v>
      </c>
      <c r="B5950" s="240">
        <v>4180884590</v>
      </c>
      <c r="C5950" s="151" t="s">
        <v>7767</v>
      </c>
      <c r="D5950" s="245">
        <v>46002</v>
      </c>
      <c r="E5950" s="238"/>
      <c r="F5950" s="236"/>
      <c r="G5950" s="32" t="s">
        <v>6189</v>
      </c>
      <c r="H5950" s="238"/>
      <c r="I5950" s="240">
        <v>4180884590</v>
      </c>
      <c r="J5950" s="240" t="s">
        <v>1788</v>
      </c>
      <c r="K5950" s="333" t="s">
        <v>30</v>
      </c>
      <c r="L5950" s="21" t="str">
        <f>VLOOKUP($K5950,TONG_SL!$A:$D,2,0)</f>
        <v>Gà muối 500g</v>
      </c>
      <c r="N5950" s="21" t="str">
        <f t="shared" si="605"/>
        <v>K-C6</v>
      </c>
      <c r="Q5950" s="21" t="str">
        <f>VLOOKUP(K5950,TONG_SL!$A:$D,3,0)</f>
        <v>Túi</v>
      </c>
      <c r="R5950" s="220">
        <v>4</v>
      </c>
      <c r="S5950" s="220"/>
      <c r="T5950" s="220">
        <f>VLOOKUP(VLOOKUP(G5950,Ma_KH!$A:$R,18,0)&amp;K5950,Gia_MB!$A:$F,6,0)</f>
        <v>111058</v>
      </c>
      <c r="U5950" s="254">
        <f t="shared" si="601"/>
        <v>444232</v>
      </c>
      <c r="V5950" s="220"/>
      <c r="W5950" s="222">
        <f t="shared" si="602"/>
        <v>0</v>
      </c>
      <c r="X5950" s="223" t="str">
        <f t="shared" si="603"/>
        <v>8</v>
      </c>
      <c r="Y5950" s="220"/>
      <c r="Z5950" s="254">
        <f t="shared" si="604"/>
        <v>35538.559999999998</v>
      </c>
      <c r="AA5950" s="5">
        <f>VLOOKUP(G5950,Ma_KH!$A:$R,14,0)</f>
        <v>60</v>
      </c>
    </row>
    <row r="5951" spans="1:27" hidden="1" x14ac:dyDescent="0.25">
      <c r="A5951" s="237">
        <v>45995</v>
      </c>
      <c r="B5951" s="240">
        <v>4180885285</v>
      </c>
      <c r="C5951" s="151" t="s">
        <v>7767</v>
      </c>
      <c r="D5951" s="245">
        <v>46002</v>
      </c>
      <c r="E5951" s="238"/>
      <c r="F5951" s="236"/>
      <c r="G5951" s="32" t="s">
        <v>127</v>
      </c>
      <c r="H5951" s="238"/>
      <c r="I5951" s="240">
        <v>4180885285</v>
      </c>
      <c r="J5951" s="240" t="s">
        <v>1788</v>
      </c>
      <c r="K5951" s="333" t="s">
        <v>27</v>
      </c>
      <c r="L5951" s="21" t="str">
        <f>VLOOKUP($K5951,TONG_SL!$A:$D,2,0)</f>
        <v>Chân giò heo muối 300g</v>
      </c>
      <c r="N5951" s="21" t="str">
        <f t="shared" si="605"/>
        <v>K-C6</v>
      </c>
      <c r="Q5951" s="21" t="str">
        <f>VLOOKUP(K5951,TONG_SL!$A:$D,3,0)</f>
        <v>Túi</v>
      </c>
      <c r="R5951" s="220">
        <v>8</v>
      </c>
      <c r="S5951" s="220"/>
      <c r="T5951" s="220">
        <f>VLOOKUP(VLOOKUP(G5951,Ma_KH!$A:$R,18,0)&amp;K5951,Gia_MB!$A:$F,6,0)</f>
        <v>73431</v>
      </c>
      <c r="U5951" s="254">
        <f t="shared" si="601"/>
        <v>587448</v>
      </c>
      <c r="V5951" s="220"/>
      <c r="W5951" s="222">
        <f t="shared" si="602"/>
        <v>0</v>
      </c>
      <c r="X5951" s="223" t="str">
        <f t="shared" si="603"/>
        <v>8</v>
      </c>
      <c r="Y5951" s="220"/>
      <c r="Z5951" s="254">
        <f t="shared" si="604"/>
        <v>46995.840000000004</v>
      </c>
      <c r="AA5951" s="5">
        <f>VLOOKUP(G5951,Ma_KH!$A:$R,14,0)</f>
        <v>60</v>
      </c>
    </row>
    <row r="5952" spans="1:27" hidden="1" x14ac:dyDescent="0.25">
      <c r="A5952" s="237">
        <v>45995</v>
      </c>
      <c r="B5952" s="240">
        <v>4180885285</v>
      </c>
      <c r="C5952" s="151" t="s">
        <v>7767</v>
      </c>
      <c r="D5952" s="245">
        <v>46002</v>
      </c>
      <c r="E5952" s="238"/>
      <c r="F5952" s="236"/>
      <c r="G5952" s="32" t="s">
        <v>127</v>
      </c>
      <c r="H5952" s="238"/>
      <c r="I5952" s="240">
        <v>4180885285</v>
      </c>
      <c r="J5952" s="240" t="s">
        <v>1788</v>
      </c>
      <c r="K5952" s="333" t="s">
        <v>30</v>
      </c>
      <c r="L5952" s="21" t="str">
        <f>VLOOKUP($K5952,TONG_SL!$A:$D,2,0)</f>
        <v>Gà muối 500g</v>
      </c>
      <c r="N5952" s="21" t="str">
        <f t="shared" si="605"/>
        <v>K-C6</v>
      </c>
      <c r="Q5952" s="21" t="str">
        <f>VLOOKUP(K5952,TONG_SL!$A:$D,3,0)</f>
        <v>Túi</v>
      </c>
      <c r="R5952" s="220">
        <v>3</v>
      </c>
      <c r="S5952" s="220"/>
      <c r="T5952" s="220">
        <f>VLOOKUP(VLOOKUP(G5952,Ma_KH!$A:$R,18,0)&amp;K5952,Gia_MB!$A:$F,6,0)</f>
        <v>111058</v>
      </c>
      <c r="U5952" s="254">
        <f t="shared" si="601"/>
        <v>333174</v>
      </c>
      <c r="V5952" s="220"/>
      <c r="W5952" s="222">
        <f t="shared" si="602"/>
        <v>0</v>
      </c>
      <c r="X5952" s="223" t="str">
        <f t="shared" si="603"/>
        <v>8</v>
      </c>
      <c r="Y5952" s="220"/>
      <c r="Z5952" s="254">
        <f t="shared" si="604"/>
        <v>26653.920000000002</v>
      </c>
      <c r="AA5952" s="5">
        <f>VLOOKUP(G5952,Ma_KH!$A:$R,14,0)</f>
        <v>60</v>
      </c>
    </row>
    <row r="5953" spans="1:27" hidden="1" x14ac:dyDescent="0.25">
      <c r="A5953" s="237">
        <v>45995</v>
      </c>
      <c r="B5953" s="240">
        <v>4180885285</v>
      </c>
      <c r="C5953" s="151" t="s">
        <v>7767</v>
      </c>
      <c r="D5953" s="245">
        <v>46002</v>
      </c>
      <c r="E5953" s="238"/>
      <c r="F5953" s="236"/>
      <c r="G5953" s="32" t="s">
        <v>127</v>
      </c>
      <c r="H5953" s="238"/>
      <c r="I5953" s="240">
        <v>4180885285</v>
      </c>
      <c r="J5953" s="240" t="s">
        <v>1788</v>
      </c>
      <c r="K5953" s="333" t="s">
        <v>32</v>
      </c>
      <c r="L5953" s="21" t="str">
        <f>VLOOKUP($K5953,TONG_SL!$A:$D,2,0)</f>
        <v>Giò Tai Lưỡi Xào 250g</v>
      </c>
      <c r="N5953" s="21" t="str">
        <f t="shared" si="605"/>
        <v>K-C6</v>
      </c>
      <c r="Q5953" s="21" t="str">
        <f>VLOOKUP(K5953,TONG_SL!$A:$D,3,0)</f>
        <v>Túi</v>
      </c>
      <c r="R5953" s="220">
        <v>3</v>
      </c>
      <c r="S5953" s="220"/>
      <c r="T5953" s="220">
        <f>VLOOKUP(VLOOKUP(G5953,Ma_KH!$A:$R,18,0)&amp;K5953,Gia_MB!$A:$F,6,0)</f>
        <v>50182</v>
      </c>
      <c r="U5953" s="254">
        <f t="shared" si="601"/>
        <v>150546</v>
      </c>
      <c r="V5953" s="220"/>
      <c r="W5953" s="222">
        <f t="shared" si="602"/>
        <v>0</v>
      </c>
      <c r="X5953" s="223" t="str">
        <f t="shared" si="603"/>
        <v>8</v>
      </c>
      <c r="Y5953" s="220"/>
      <c r="Z5953" s="254">
        <f t="shared" si="604"/>
        <v>12043.68</v>
      </c>
      <c r="AA5953" s="5">
        <f>VLOOKUP(G5953,Ma_KH!$A:$R,14,0)</f>
        <v>60</v>
      </c>
    </row>
    <row r="5954" spans="1:27" hidden="1" x14ac:dyDescent="0.25">
      <c r="A5954" s="237">
        <v>45995</v>
      </c>
      <c r="B5954" s="240">
        <v>4180885285</v>
      </c>
      <c r="C5954" s="151" t="s">
        <v>7767</v>
      </c>
      <c r="D5954" s="245">
        <v>46002</v>
      </c>
      <c r="E5954" s="238"/>
      <c r="F5954" s="236"/>
      <c r="G5954" s="32" t="s">
        <v>127</v>
      </c>
      <c r="H5954" s="238"/>
      <c r="I5954" s="240">
        <v>4180885285</v>
      </c>
      <c r="J5954" s="240" t="s">
        <v>1788</v>
      </c>
      <c r="K5954" s="333" t="s">
        <v>34</v>
      </c>
      <c r="L5954" s="21" t="str">
        <f>VLOOKUP($K5954,TONG_SL!$A:$D,2,0)</f>
        <v>Tai heo muối 200g</v>
      </c>
      <c r="N5954" s="21" t="str">
        <f t="shared" si="605"/>
        <v>K-C6</v>
      </c>
      <c r="Q5954" s="21" t="str">
        <f>VLOOKUP(K5954,TONG_SL!$A:$D,3,0)</f>
        <v>Túi</v>
      </c>
      <c r="R5954" s="220">
        <v>3</v>
      </c>
      <c r="S5954" s="220"/>
      <c r="T5954" s="220">
        <f>VLOOKUP(VLOOKUP(G5954,Ma_KH!$A:$R,18,0)&amp;K5954,Gia_MB!$A:$F,6,0)</f>
        <v>55595</v>
      </c>
      <c r="U5954" s="254">
        <f t="shared" si="601"/>
        <v>166785</v>
      </c>
      <c r="V5954" s="220"/>
      <c r="W5954" s="222">
        <f t="shared" si="602"/>
        <v>0</v>
      </c>
      <c r="X5954" s="223" t="str">
        <f t="shared" si="603"/>
        <v>8</v>
      </c>
      <c r="Y5954" s="220"/>
      <c r="Z5954" s="254">
        <f t="shared" si="604"/>
        <v>13342.800000000001</v>
      </c>
      <c r="AA5954" s="5">
        <f>VLOOKUP(G5954,Ma_KH!$A:$R,14,0)</f>
        <v>60</v>
      </c>
    </row>
    <row r="5955" spans="1:27" hidden="1" x14ac:dyDescent="0.25">
      <c r="A5955" s="237">
        <v>45995</v>
      </c>
      <c r="B5955" s="240">
        <v>4180885975</v>
      </c>
      <c r="C5955" s="151" t="s">
        <v>7767</v>
      </c>
      <c r="D5955" s="245">
        <v>46002</v>
      </c>
      <c r="E5955" s="238"/>
      <c r="F5955" s="236"/>
      <c r="G5955" s="32" t="s">
        <v>1611</v>
      </c>
      <c r="H5955" s="238"/>
      <c r="I5955" s="240">
        <v>4180885975</v>
      </c>
      <c r="J5955" s="240" t="s">
        <v>1788</v>
      </c>
      <c r="K5955" s="333" t="s">
        <v>30</v>
      </c>
      <c r="L5955" s="21" t="str">
        <f>VLOOKUP($K5955,TONG_SL!$A:$D,2,0)</f>
        <v>Gà muối 500g</v>
      </c>
      <c r="N5955" s="21" t="str">
        <f t="shared" si="605"/>
        <v>K-C6</v>
      </c>
      <c r="Q5955" s="21" t="str">
        <f>VLOOKUP(K5955,TONG_SL!$A:$D,3,0)</f>
        <v>Túi</v>
      </c>
      <c r="R5955" s="220">
        <v>6</v>
      </c>
      <c r="S5955" s="220"/>
      <c r="T5955" s="220">
        <f>VLOOKUP(VLOOKUP(G5955,Ma_KH!$A:$R,18,0)&amp;K5955,Gia_MB!$A:$F,6,0)</f>
        <v>111058</v>
      </c>
      <c r="U5955" s="254">
        <f t="shared" ref="U5955:U5999" si="606">T5955*R5955</f>
        <v>666348</v>
      </c>
      <c r="V5955" s="220"/>
      <c r="W5955" s="222">
        <f t="shared" ref="W5955:W5999" si="607">U5955*V5955</f>
        <v>0</v>
      </c>
      <c r="X5955" s="223" t="str">
        <f t="shared" ref="X5955:X5999" si="608">IF(B5955&lt;&gt;"","8","0")</f>
        <v>8</v>
      </c>
      <c r="Y5955" s="220"/>
      <c r="Z5955" s="254">
        <f t="shared" ref="Z5955:Z5999" si="609">U5955*X5955%</f>
        <v>53307.840000000004</v>
      </c>
      <c r="AA5955" s="5">
        <f>VLOOKUP(G5955,Ma_KH!$A:$R,14,0)</f>
        <v>60</v>
      </c>
    </row>
    <row r="5956" spans="1:27" hidden="1" x14ac:dyDescent="0.25">
      <c r="A5956" s="237">
        <v>45995</v>
      </c>
      <c r="B5956" s="240">
        <v>4180885975</v>
      </c>
      <c r="C5956" s="151" t="s">
        <v>7767</v>
      </c>
      <c r="D5956" s="245">
        <v>46002</v>
      </c>
      <c r="E5956" s="238"/>
      <c r="F5956" s="236"/>
      <c r="G5956" s="32" t="s">
        <v>1611</v>
      </c>
      <c r="H5956" s="238"/>
      <c r="I5956" s="240">
        <v>4180885975</v>
      </c>
      <c r="J5956" s="240" t="s">
        <v>1788</v>
      </c>
      <c r="K5956" s="333" t="s">
        <v>48</v>
      </c>
      <c r="L5956" s="21" t="str">
        <f>VLOOKUP($K5956,TONG_SL!$A:$D,2,0)</f>
        <v>Mọc Nấm Hương 250g</v>
      </c>
      <c r="N5956" s="21" t="str">
        <f t="shared" si="605"/>
        <v>K-C6</v>
      </c>
      <c r="Q5956" s="21" t="str">
        <f>VLOOKUP(K5956,TONG_SL!$A:$D,3,0)</f>
        <v>Túi</v>
      </c>
      <c r="R5956" s="220">
        <v>3</v>
      </c>
      <c r="S5956" s="220"/>
      <c r="T5956" s="220">
        <f>VLOOKUP(VLOOKUP(G5956,Ma_KH!$A:$R,18,0)&amp;K5956,Gia_MB!$A:$F,6,0)</f>
        <v>46000</v>
      </c>
      <c r="U5956" s="254">
        <f t="shared" si="606"/>
        <v>138000</v>
      </c>
      <c r="V5956" s="220"/>
      <c r="W5956" s="222">
        <f t="shared" si="607"/>
        <v>0</v>
      </c>
      <c r="X5956" s="223" t="str">
        <f t="shared" si="608"/>
        <v>8</v>
      </c>
      <c r="Y5956" s="220"/>
      <c r="Z5956" s="254">
        <f t="shared" si="609"/>
        <v>11040</v>
      </c>
      <c r="AA5956" s="5">
        <f>VLOOKUP(G5956,Ma_KH!$A:$R,14,0)</f>
        <v>60</v>
      </c>
    </row>
    <row r="5957" spans="1:27" hidden="1" x14ac:dyDescent="0.25">
      <c r="A5957" s="237">
        <v>45995</v>
      </c>
      <c r="B5957" s="240">
        <v>4180885975</v>
      </c>
      <c r="C5957" s="151" t="s">
        <v>7767</v>
      </c>
      <c r="D5957" s="245">
        <v>46002</v>
      </c>
      <c r="E5957" s="238"/>
      <c r="F5957" s="236"/>
      <c r="G5957" s="32" t="s">
        <v>1611</v>
      </c>
      <c r="H5957" s="238"/>
      <c r="I5957" s="240">
        <v>4180885975</v>
      </c>
      <c r="J5957" s="240" t="s">
        <v>1788</v>
      </c>
      <c r="K5957" s="333" t="s">
        <v>27</v>
      </c>
      <c r="L5957" s="21" t="str">
        <f>VLOOKUP($K5957,TONG_SL!$A:$D,2,0)</f>
        <v>Chân giò heo muối 300g</v>
      </c>
      <c r="N5957" s="21" t="str">
        <f t="shared" si="605"/>
        <v>K-C6</v>
      </c>
      <c r="Q5957" s="21" t="str">
        <f>VLOOKUP(K5957,TONG_SL!$A:$D,3,0)</f>
        <v>Túi</v>
      </c>
      <c r="R5957" s="220">
        <v>14</v>
      </c>
      <c r="S5957" s="220"/>
      <c r="T5957" s="220">
        <f>VLOOKUP(VLOOKUP(G5957,Ma_KH!$A:$R,18,0)&amp;K5957,Gia_MB!$A:$F,6,0)</f>
        <v>73431</v>
      </c>
      <c r="U5957" s="254">
        <f t="shared" si="606"/>
        <v>1028034</v>
      </c>
      <c r="V5957" s="220"/>
      <c r="W5957" s="222">
        <f t="shared" si="607"/>
        <v>0</v>
      </c>
      <c r="X5957" s="223" t="str">
        <f t="shared" si="608"/>
        <v>8</v>
      </c>
      <c r="Y5957" s="220"/>
      <c r="Z5957" s="254">
        <f t="shared" si="609"/>
        <v>82242.720000000001</v>
      </c>
      <c r="AA5957" s="5">
        <f>VLOOKUP(G5957,Ma_KH!$A:$R,14,0)</f>
        <v>60</v>
      </c>
    </row>
    <row r="5958" spans="1:27" hidden="1" x14ac:dyDescent="0.25">
      <c r="A5958" s="237">
        <v>45995</v>
      </c>
      <c r="B5958" s="240">
        <v>4180885975</v>
      </c>
      <c r="C5958" s="151" t="s">
        <v>7767</v>
      </c>
      <c r="D5958" s="245">
        <v>46002</v>
      </c>
      <c r="E5958" s="238"/>
      <c r="F5958" s="236"/>
      <c r="G5958" s="32" t="s">
        <v>1611</v>
      </c>
      <c r="H5958" s="238"/>
      <c r="I5958" s="240">
        <v>4180885975</v>
      </c>
      <c r="J5958" s="240" t="s">
        <v>1788</v>
      </c>
      <c r="K5958" s="333" t="s">
        <v>32</v>
      </c>
      <c r="L5958" s="21" t="str">
        <f>VLOOKUP($K5958,TONG_SL!$A:$D,2,0)</f>
        <v>Giò Tai Lưỡi Xào 250g</v>
      </c>
      <c r="N5958" s="21" t="str">
        <f t="shared" si="605"/>
        <v>K-C6</v>
      </c>
      <c r="Q5958" s="21" t="str">
        <f>VLOOKUP(K5958,TONG_SL!$A:$D,3,0)</f>
        <v>Túi</v>
      </c>
      <c r="R5958" s="220">
        <v>5</v>
      </c>
      <c r="S5958" s="220"/>
      <c r="T5958" s="220">
        <f>VLOOKUP(VLOOKUP(G5958,Ma_KH!$A:$R,18,0)&amp;K5958,Gia_MB!$A:$F,6,0)</f>
        <v>50182</v>
      </c>
      <c r="U5958" s="254">
        <f t="shared" si="606"/>
        <v>250910</v>
      </c>
      <c r="V5958" s="220"/>
      <c r="W5958" s="222">
        <f t="shared" si="607"/>
        <v>0</v>
      </c>
      <c r="X5958" s="223" t="str">
        <f t="shared" si="608"/>
        <v>8</v>
      </c>
      <c r="Y5958" s="220"/>
      <c r="Z5958" s="254">
        <f t="shared" si="609"/>
        <v>20072.8</v>
      </c>
      <c r="AA5958" s="5">
        <f>VLOOKUP(G5958,Ma_KH!$A:$R,14,0)</f>
        <v>60</v>
      </c>
    </row>
    <row r="5959" spans="1:27" hidden="1" x14ac:dyDescent="0.25">
      <c r="A5959" s="237">
        <v>45995</v>
      </c>
      <c r="B5959" s="240">
        <v>4180885975</v>
      </c>
      <c r="C5959" s="151" t="s">
        <v>7767</v>
      </c>
      <c r="D5959" s="245">
        <v>46002</v>
      </c>
      <c r="E5959" s="238"/>
      <c r="F5959" s="236"/>
      <c r="G5959" s="32" t="s">
        <v>1611</v>
      </c>
      <c r="H5959" s="238"/>
      <c r="I5959" s="240">
        <v>4180885975</v>
      </c>
      <c r="J5959" s="240" t="s">
        <v>1788</v>
      </c>
      <c r="K5959" s="333" t="s">
        <v>34</v>
      </c>
      <c r="L5959" s="21" t="str">
        <f>VLOOKUP($K5959,TONG_SL!$A:$D,2,0)</f>
        <v>Tai heo muối 200g</v>
      </c>
      <c r="N5959" s="21" t="str">
        <f t="shared" si="605"/>
        <v>K-C6</v>
      </c>
      <c r="Q5959" s="21" t="str">
        <f>VLOOKUP(K5959,TONG_SL!$A:$D,3,0)</f>
        <v>Túi</v>
      </c>
      <c r="R5959" s="220">
        <v>3</v>
      </c>
      <c r="S5959" s="220"/>
      <c r="T5959" s="220">
        <f>VLOOKUP(VLOOKUP(G5959,Ma_KH!$A:$R,18,0)&amp;K5959,Gia_MB!$A:$F,6,0)</f>
        <v>55595</v>
      </c>
      <c r="U5959" s="254">
        <f t="shared" si="606"/>
        <v>166785</v>
      </c>
      <c r="V5959" s="220"/>
      <c r="W5959" s="222">
        <f t="shared" si="607"/>
        <v>0</v>
      </c>
      <c r="X5959" s="223" t="str">
        <f t="shared" si="608"/>
        <v>8</v>
      </c>
      <c r="Y5959" s="220"/>
      <c r="Z5959" s="254">
        <f t="shared" si="609"/>
        <v>13342.800000000001</v>
      </c>
      <c r="AA5959" s="5">
        <f>VLOOKUP(G5959,Ma_KH!$A:$R,14,0)</f>
        <v>60</v>
      </c>
    </row>
    <row r="5960" spans="1:27" hidden="1" x14ac:dyDescent="0.25">
      <c r="A5960" s="237">
        <v>45995</v>
      </c>
      <c r="B5960" s="240">
        <v>4180886022</v>
      </c>
      <c r="C5960" s="151" t="s">
        <v>7767</v>
      </c>
      <c r="D5960" s="245">
        <v>46002</v>
      </c>
      <c r="E5960" s="238"/>
      <c r="F5960" s="236"/>
      <c r="G5960" s="32" t="s">
        <v>1622</v>
      </c>
      <c r="H5960" s="238"/>
      <c r="I5960" s="240">
        <v>4180886022</v>
      </c>
      <c r="J5960" s="240" t="s">
        <v>1788</v>
      </c>
      <c r="K5960" s="333" t="s">
        <v>30</v>
      </c>
      <c r="L5960" s="21" t="str">
        <f>VLOOKUP($K5960,TONG_SL!$A:$D,2,0)</f>
        <v>Gà muối 500g</v>
      </c>
      <c r="N5960" s="21" t="str">
        <f t="shared" si="605"/>
        <v>K-C6</v>
      </c>
      <c r="Q5960" s="21" t="str">
        <f>VLOOKUP(K5960,TONG_SL!$A:$D,3,0)</f>
        <v>Túi</v>
      </c>
      <c r="R5960" s="220">
        <v>4</v>
      </c>
      <c r="S5960" s="220"/>
      <c r="T5960" s="220">
        <f>VLOOKUP(VLOOKUP(G5960,Ma_KH!$A:$R,18,0)&amp;K5960,Gia_MB!$A:$F,6,0)</f>
        <v>111058</v>
      </c>
      <c r="U5960" s="254">
        <f t="shared" si="606"/>
        <v>444232</v>
      </c>
      <c r="V5960" s="220"/>
      <c r="W5960" s="222">
        <f t="shared" si="607"/>
        <v>0</v>
      </c>
      <c r="X5960" s="223" t="str">
        <f t="shared" si="608"/>
        <v>8</v>
      </c>
      <c r="Y5960" s="220"/>
      <c r="Z5960" s="254">
        <f t="shared" si="609"/>
        <v>35538.559999999998</v>
      </c>
      <c r="AA5960" s="5">
        <f>VLOOKUP(G5960,Ma_KH!$A:$R,14,0)</f>
        <v>60</v>
      </c>
    </row>
    <row r="5961" spans="1:27" hidden="1" x14ac:dyDescent="0.25">
      <c r="A5961" s="237">
        <v>45995</v>
      </c>
      <c r="B5961" s="240">
        <v>4180886022</v>
      </c>
      <c r="C5961" s="151" t="s">
        <v>7767</v>
      </c>
      <c r="D5961" s="245">
        <v>46002</v>
      </c>
      <c r="E5961" s="238"/>
      <c r="F5961" s="236"/>
      <c r="G5961" s="32" t="s">
        <v>1622</v>
      </c>
      <c r="H5961" s="238"/>
      <c r="I5961" s="240">
        <v>4180886022</v>
      </c>
      <c r="J5961" s="240" t="s">
        <v>1788</v>
      </c>
      <c r="K5961" s="333" t="s">
        <v>48</v>
      </c>
      <c r="L5961" s="21" t="str">
        <f>VLOOKUP($K5961,TONG_SL!$A:$D,2,0)</f>
        <v>Mọc Nấm Hương 250g</v>
      </c>
      <c r="N5961" s="21" t="str">
        <f t="shared" si="605"/>
        <v>K-C6</v>
      </c>
      <c r="Q5961" s="21" t="str">
        <f>VLOOKUP(K5961,TONG_SL!$A:$D,3,0)</f>
        <v>Túi</v>
      </c>
      <c r="R5961" s="220">
        <v>2</v>
      </c>
      <c r="S5961" s="220"/>
      <c r="T5961" s="220">
        <f>VLOOKUP(VLOOKUP(G5961,Ma_KH!$A:$R,18,0)&amp;K5961,Gia_MB!$A:$F,6,0)</f>
        <v>46000</v>
      </c>
      <c r="U5961" s="254">
        <f t="shared" si="606"/>
        <v>92000</v>
      </c>
      <c r="V5961" s="220"/>
      <c r="W5961" s="222">
        <f t="shared" si="607"/>
        <v>0</v>
      </c>
      <c r="X5961" s="223" t="str">
        <f t="shared" si="608"/>
        <v>8</v>
      </c>
      <c r="Y5961" s="220"/>
      <c r="Z5961" s="254">
        <f t="shared" si="609"/>
        <v>7360</v>
      </c>
      <c r="AA5961" s="5">
        <f>VLOOKUP(G5961,Ma_KH!$A:$R,14,0)</f>
        <v>60</v>
      </c>
    </row>
    <row r="5962" spans="1:27" hidden="1" x14ac:dyDescent="0.25">
      <c r="A5962" s="237">
        <v>45995</v>
      </c>
      <c r="B5962" s="240">
        <v>4180886022</v>
      </c>
      <c r="C5962" s="151" t="s">
        <v>7767</v>
      </c>
      <c r="D5962" s="245">
        <v>46002</v>
      </c>
      <c r="E5962" s="238"/>
      <c r="F5962" s="236"/>
      <c r="G5962" s="32" t="s">
        <v>1622</v>
      </c>
      <c r="H5962" s="238"/>
      <c r="I5962" s="240">
        <v>4180886022</v>
      </c>
      <c r="J5962" s="240" t="s">
        <v>1788</v>
      </c>
      <c r="K5962" s="333" t="s">
        <v>27</v>
      </c>
      <c r="L5962" s="21" t="str">
        <f>VLOOKUP($K5962,TONG_SL!$A:$D,2,0)</f>
        <v>Chân giò heo muối 300g</v>
      </c>
      <c r="N5962" s="21" t="str">
        <f t="shared" si="605"/>
        <v>K-C6</v>
      </c>
      <c r="Q5962" s="21" t="str">
        <f>VLOOKUP(K5962,TONG_SL!$A:$D,3,0)</f>
        <v>Túi</v>
      </c>
      <c r="R5962" s="220">
        <v>10</v>
      </c>
      <c r="S5962" s="220"/>
      <c r="T5962" s="220">
        <f>VLOOKUP(VLOOKUP(G5962,Ma_KH!$A:$R,18,0)&amp;K5962,Gia_MB!$A:$F,6,0)</f>
        <v>73431</v>
      </c>
      <c r="U5962" s="254">
        <f t="shared" si="606"/>
        <v>734310</v>
      </c>
      <c r="V5962" s="220"/>
      <c r="W5962" s="222">
        <f t="shared" si="607"/>
        <v>0</v>
      </c>
      <c r="X5962" s="223" t="str">
        <f t="shared" si="608"/>
        <v>8</v>
      </c>
      <c r="Y5962" s="220"/>
      <c r="Z5962" s="254">
        <f t="shared" si="609"/>
        <v>58744.800000000003</v>
      </c>
      <c r="AA5962" s="5">
        <f>VLOOKUP(G5962,Ma_KH!$A:$R,14,0)</f>
        <v>60</v>
      </c>
    </row>
    <row r="5963" spans="1:27" hidden="1" x14ac:dyDescent="0.25">
      <c r="A5963" s="237">
        <v>45995</v>
      </c>
      <c r="B5963" s="240">
        <v>4180886022</v>
      </c>
      <c r="C5963" s="151" t="s">
        <v>7767</v>
      </c>
      <c r="D5963" s="245">
        <v>46002</v>
      </c>
      <c r="E5963" s="238"/>
      <c r="F5963" s="236"/>
      <c r="G5963" s="32" t="s">
        <v>1622</v>
      </c>
      <c r="H5963" s="238"/>
      <c r="I5963" s="240">
        <v>4180886022</v>
      </c>
      <c r="J5963" s="240" t="s">
        <v>1788</v>
      </c>
      <c r="K5963" s="333" t="s">
        <v>34</v>
      </c>
      <c r="L5963" s="21" t="str">
        <f>VLOOKUP($K5963,TONG_SL!$A:$D,2,0)</f>
        <v>Tai heo muối 200g</v>
      </c>
      <c r="N5963" s="21" t="str">
        <f t="shared" si="605"/>
        <v>K-C6</v>
      </c>
      <c r="Q5963" s="21" t="str">
        <f>VLOOKUP(K5963,TONG_SL!$A:$D,3,0)</f>
        <v>Túi</v>
      </c>
      <c r="R5963" s="220">
        <v>2</v>
      </c>
      <c r="S5963" s="220"/>
      <c r="T5963" s="220">
        <f>VLOOKUP(VLOOKUP(G5963,Ma_KH!$A:$R,18,0)&amp;K5963,Gia_MB!$A:$F,6,0)</f>
        <v>55595</v>
      </c>
      <c r="U5963" s="254">
        <f t="shared" si="606"/>
        <v>111190</v>
      </c>
      <c r="V5963" s="220"/>
      <c r="W5963" s="222">
        <f t="shared" si="607"/>
        <v>0</v>
      </c>
      <c r="X5963" s="223" t="str">
        <f t="shared" si="608"/>
        <v>8</v>
      </c>
      <c r="Y5963" s="220"/>
      <c r="Z5963" s="254">
        <f t="shared" si="609"/>
        <v>8895.2000000000007</v>
      </c>
      <c r="AA5963" s="5">
        <f>VLOOKUP(G5963,Ma_KH!$A:$R,14,0)</f>
        <v>60</v>
      </c>
    </row>
    <row r="5964" spans="1:27" hidden="1" x14ac:dyDescent="0.25">
      <c r="A5964" s="237">
        <v>45995</v>
      </c>
      <c r="B5964" s="240">
        <v>4180886022</v>
      </c>
      <c r="C5964" s="151" t="s">
        <v>7767</v>
      </c>
      <c r="D5964" s="245">
        <v>46002</v>
      </c>
      <c r="E5964" s="238"/>
      <c r="F5964" s="236"/>
      <c r="G5964" s="32" t="s">
        <v>1622</v>
      </c>
      <c r="H5964" s="238"/>
      <c r="I5964" s="240">
        <v>4180886022</v>
      </c>
      <c r="J5964" s="240" t="s">
        <v>1788</v>
      </c>
      <c r="K5964" s="333" t="s">
        <v>32</v>
      </c>
      <c r="L5964" s="21" t="str">
        <f>VLOOKUP($K5964,TONG_SL!$A:$D,2,0)</f>
        <v>Giò Tai Lưỡi Xào 250g</v>
      </c>
      <c r="N5964" s="21" t="str">
        <f t="shared" si="605"/>
        <v>K-C6</v>
      </c>
      <c r="Q5964" s="21" t="str">
        <f>VLOOKUP(K5964,TONG_SL!$A:$D,3,0)</f>
        <v>Túi</v>
      </c>
      <c r="R5964" s="220">
        <v>2</v>
      </c>
      <c r="S5964" s="220"/>
      <c r="T5964" s="220">
        <f>VLOOKUP(VLOOKUP(G5964,Ma_KH!$A:$R,18,0)&amp;K5964,Gia_MB!$A:$F,6,0)</f>
        <v>50182</v>
      </c>
      <c r="U5964" s="254">
        <f t="shared" si="606"/>
        <v>100364</v>
      </c>
      <c r="V5964" s="220"/>
      <c r="W5964" s="222">
        <f t="shared" si="607"/>
        <v>0</v>
      </c>
      <c r="X5964" s="223" t="str">
        <f t="shared" si="608"/>
        <v>8</v>
      </c>
      <c r="Y5964" s="220"/>
      <c r="Z5964" s="254">
        <f t="shared" si="609"/>
        <v>8029.12</v>
      </c>
      <c r="AA5964" s="5">
        <f>VLOOKUP(G5964,Ma_KH!$A:$R,14,0)</f>
        <v>60</v>
      </c>
    </row>
    <row r="5965" spans="1:27" hidden="1" x14ac:dyDescent="0.25">
      <c r="A5965" s="237">
        <v>45995</v>
      </c>
      <c r="B5965" s="240">
        <v>4180885977</v>
      </c>
      <c r="C5965" s="151" t="s">
        <v>7767</v>
      </c>
      <c r="D5965" s="245">
        <v>46002</v>
      </c>
      <c r="E5965" s="238"/>
      <c r="F5965" s="236"/>
      <c r="G5965" s="32" t="s">
        <v>1613</v>
      </c>
      <c r="H5965" s="238"/>
      <c r="I5965" s="240">
        <v>4180885977</v>
      </c>
      <c r="J5965" s="240" t="s">
        <v>1788</v>
      </c>
      <c r="K5965" s="333" t="s">
        <v>34</v>
      </c>
      <c r="L5965" s="21" t="str">
        <f>VLOOKUP($K5965,TONG_SL!$A:$D,2,0)</f>
        <v>Tai heo muối 200g</v>
      </c>
      <c r="N5965" s="21" t="str">
        <f t="shared" si="605"/>
        <v>K-C6</v>
      </c>
      <c r="Q5965" s="21" t="str">
        <f>VLOOKUP(K5965,TONG_SL!$A:$D,3,0)</f>
        <v>Túi</v>
      </c>
      <c r="R5965" s="220">
        <v>8</v>
      </c>
      <c r="S5965" s="220"/>
      <c r="T5965" s="220">
        <f>VLOOKUP(VLOOKUP(G5965,Ma_KH!$A:$R,18,0)&amp;K5965,Gia_MB!$A:$F,6,0)</f>
        <v>55595</v>
      </c>
      <c r="U5965" s="254">
        <f t="shared" si="606"/>
        <v>444760</v>
      </c>
      <c r="V5965" s="220"/>
      <c r="W5965" s="222">
        <f t="shared" si="607"/>
        <v>0</v>
      </c>
      <c r="X5965" s="223" t="str">
        <f t="shared" si="608"/>
        <v>8</v>
      </c>
      <c r="Y5965" s="220"/>
      <c r="Z5965" s="254">
        <f t="shared" si="609"/>
        <v>35580.800000000003</v>
      </c>
      <c r="AA5965" s="5">
        <f>VLOOKUP(G5965,Ma_KH!$A:$R,14,0)</f>
        <v>60</v>
      </c>
    </row>
    <row r="5966" spans="1:27" hidden="1" x14ac:dyDescent="0.25">
      <c r="A5966" s="237">
        <v>45995</v>
      </c>
      <c r="B5966" s="240">
        <v>4180885977</v>
      </c>
      <c r="C5966" s="151" t="s">
        <v>7767</v>
      </c>
      <c r="D5966" s="245">
        <v>46002</v>
      </c>
      <c r="E5966" s="238"/>
      <c r="F5966" s="236"/>
      <c r="G5966" s="32" t="s">
        <v>1613</v>
      </c>
      <c r="H5966" s="238"/>
      <c r="I5966" s="240">
        <v>4180885977</v>
      </c>
      <c r="J5966" s="240" t="s">
        <v>1788</v>
      </c>
      <c r="K5966" s="333" t="s">
        <v>27</v>
      </c>
      <c r="L5966" s="21" t="str">
        <f>VLOOKUP($K5966,TONG_SL!$A:$D,2,0)</f>
        <v>Chân giò heo muối 300g</v>
      </c>
      <c r="N5966" s="21" t="str">
        <f t="shared" si="605"/>
        <v>K-C6</v>
      </c>
      <c r="Q5966" s="21" t="str">
        <f>VLOOKUP(K5966,TONG_SL!$A:$D,3,0)</f>
        <v>Túi</v>
      </c>
      <c r="R5966" s="220">
        <v>21</v>
      </c>
      <c r="S5966" s="220"/>
      <c r="T5966" s="220">
        <f>VLOOKUP(VLOOKUP(G5966,Ma_KH!$A:$R,18,0)&amp;K5966,Gia_MB!$A:$F,6,0)</f>
        <v>73431</v>
      </c>
      <c r="U5966" s="254">
        <f t="shared" si="606"/>
        <v>1542051</v>
      </c>
      <c r="V5966" s="220"/>
      <c r="W5966" s="222">
        <f t="shared" si="607"/>
        <v>0</v>
      </c>
      <c r="X5966" s="223" t="str">
        <f t="shared" si="608"/>
        <v>8</v>
      </c>
      <c r="Y5966" s="220"/>
      <c r="Z5966" s="254">
        <f t="shared" si="609"/>
        <v>123364.08</v>
      </c>
      <c r="AA5966" s="5">
        <f>VLOOKUP(G5966,Ma_KH!$A:$R,14,0)</f>
        <v>60</v>
      </c>
    </row>
    <row r="5967" spans="1:27" hidden="1" x14ac:dyDescent="0.25">
      <c r="A5967" s="237">
        <v>45995</v>
      </c>
      <c r="B5967" s="240">
        <v>4180885977</v>
      </c>
      <c r="C5967" s="151" t="s">
        <v>7767</v>
      </c>
      <c r="D5967" s="245">
        <v>46002</v>
      </c>
      <c r="E5967" s="238"/>
      <c r="F5967" s="236"/>
      <c r="G5967" s="32" t="s">
        <v>1613</v>
      </c>
      <c r="H5967" s="238"/>
      <c r="I5967" s="240">
        <v>4180885977</v>
      </c>
      <c r="J5967" s="240" t="s">
        <v>1788</v>
      </c>
      <c r="K5967" s="333" t="s">
        <v>48</v>
      </c>
      <c r="L5967" s="21" t="str">
        <f>VLOOKUP($K5967,TONG_SL!$A:$D,2,0)</f>
        <v>Mọc Nấm Hương 250g</v>
      </c>
      <c r="N5967" s="21" t="str">
        <f t="shared" si="605"/>
        <v>K-C6</v>
      </c>
      <c r="Q5967" s="21" t="str">
        <f>VLOOKUP(K5967,TONG_SL!$A:$D,3,0)</f>
        <v>Túi</v>
      </c>
      <c r="R5967" s="220">
        <v>3</v>
      </c>
      <c r="S5967" s="220"/>
      <c r="T5967" s="220">
        <f>VLOOKUP(VLOOKUP(G5967,Ma_KH!$A:$R,18,0)&amp;K5967,Gia_MB!$A:$F,6,0)</f>
        <v>46000</v>
      </c>
      <c r="U5967" s="254">
        <f t="shared" si="606"/>
        <v>138000</v>
      </c>
      <c r="V5967" s="220"/>
      <c r="W5967" s="222">
        <f t="shared" si="607"/>
        <v>0</v>
      </c>
      <c r="X5967" s="223" t="str">
        <f t="shared" si="608"/>
        <v>8</v>
      </c>
      <c r="Y5967" s="220"/>
      <c r="Z5967" s="254">
        <f t="shared" si="609"/>
        <v>11040</v>
      </c>
      <c r="AA5967" s="5">
        <f>VLOOKUP(G5967,Ma_KH!$A:$R,14,0)</f>
        <v>60</v>
      </c>
    </row>
    <row r="5968" spans="1:27" hidden="1" x14ac:dyDescent="0.25">
      <c r="A5968" s="237">
        <v>45995</v>
      </c>
      <c r="B5968" s="240">
        <v>4180885977</v>
      </c>
      <c r="C5968" s="151" t="s">
        <v>7767</v>
      </c>
      <c r="D5968" s="245">
        <v>46002</v>
      </c>
      <c r="E5968" s="238"/>
      <c r="F5968" s="236"/>
      <c r="G5968" s="32" t="s">
        <v>1613</v>
      </c>
      <c r="H5968" s="238"/>
      <c r="I5968" s="240">
        <v>4180885977</v>
      </c>
      <c r="J5968" s="240" t="s">
        <v>1788</v>
      </c>
      <c r="K5968" s="333" t="s">
        <v>30</v>
      </c>
      <c r="L5968" s="21" t="str">
        <f>VLOOKUP($K5968,TONG_SL!$A:$D,2,0)</f>
        <v>Gà muối 500g</v>
      </c>
      <c r="N5968" s="21" t="str">
        <f t="shared" si="605"/>
        <v>K-C6</v>
      </c>
      <c r="Q5968" s="21" t="str">
        <f>VLOOKUP(K5968,TONG_SL!$A:$D,3,0)</f>
        <v>Túi</v>
      </c>
      <c r="R5968" s="220">
        <v>10</v>
      </c>
      <c r="S5968" s="220"/>
      <c r="T5968" s="220">
        <f>VLOOKUP(VLOOKUP(G5968,Ma_KH!$A:$R,18,0)&amp;K5968,Gia_MB!$A:$F,6,0)</f>
        <v>111058</v>
      </c>
      <c r="U5968" s="254">
        <f t="shared" si="606"/>
        <v>1110580</v>
      </c>
      <c r="V5968" s="220"/>
      <c r="W5968" s="222">
        <f t="shared" si="607"/>
        <v>0</v>
      </c>
      <c r="X5968" s="223" t="str">
        <f t="shared" si="608"/>
        <v>8</v>
      </c>
      <c r="Y5968" s="220"/>
      <c r="Z5968" s="254">
        <f t="shared" si="609"/>
        <v>88846.400000000009</v>
      </c>
      <c r="AA5968" s="5">
        <f>VLOOKUP(G5968,Ma_KH!$A:$R,14,0)</f>
        <v>60</v>
      </c>
    </row>
    <row r="5969" spans="1:27" hidden="1" x14ac:dyDescent="0.25">
      <c r="A5969" s="237">
        <v>45995</v>
      </c>
      <c r="B5969" s="240">
        <v>4180884994</v>
      </c>
      <c r="C5969" s="151" t="s">
        <v>7767</v>
      </c>
      <c r="D5969" s="245">
        <v>46002</v>
      </c>
      <c r="E5969" s="238"/>
      <c r="F5969" s="236"/>
      <c r="G5969" s="32" t="s">
        <v>206</v>
      </c>
      <c r="H5969" s="238"/>
      <c r="I5969" s="240">
        <v>4180884994</v>
      </c>
      <c r="J5969" s="240" t="s">
        <v>1788</v>
      </c>
      <c r="K5969" s="333" t="s">
        <v>34</v>
      </c>
      <c r="L5969" s="21" t="str">
        <f>VLOOKUP($K5969,TONG_SL!$A:$D,2,0)</f>
        <v>Tai heo muối 200g</v>
      </c>
      <c r="N5969" s="21" t="str">
        <f t="shared" si="605"/>
        <v>K-C6</v>
      </c>
      <c r="Q5969" s="21" t="str">
        <f>VLOOKUP(K5969,TONG_SL!$A:$D,3,0)</f>
        <v>Túi</v>
      </c>
      <c r="R5969" s="220">
        <v>4</v>
      </c>
      <c r="S5969" s="220"/>
      <c r="T5969" s="220">
        <f>VLOOKUP(VLOOKUP(G5969,Ma_KH!$A:$R,18,0)&amp;K5969,Gia_MB!$A:$F,6,0)</f>
        <v>55595</v>
      </c>
      <c r="U5969" s="254">
        <f t="shared" si="606"/>
        <v>222380</v>
      </c>
      <c r="V5969" s="220"/>
      <c r="W5969" s="222">
        <f t="shared" si="607"/>
        <v>0</v>
      </c>
      <c r="X5969" s="223" t="str">
        <f t="shared" si="608"/>
        <v>8</v>
      </c>
      <c r="Y5969" s="220"/>
      <c r="Z5969" s="254">
        <f t="shared" si="609"/>
        <v>17790.400000000001</v>
      </c>
      <c r="AA5969" s="5">
        <f>VLOOKUP(G5969,Ma_KH!$A:$R,14,0)</f>
        <v>60</v>
      </c>
    </row>
    <row r="5970" spans="1:27" hidden="1" x14ac:dyDescent="0.25">
      <c r="A5970" s="237">
        <v>45995</v>
      </c>
      <c r="B5970" s="240">
        <v>4180884994</v>
      </c>
      <c r="C5970" s="151" t="s">
        <v>7767</v>
      </c>
      <c r="D5970" s="245">
        <v>46002</v>
      </c>
      <c r="E5970" s="238"/>
      <c r="F5970" s="236"/>
      <c r="G5970" s="32" t="s">
        <v>206</v>
      </c>
      <c r="H5970" s="238"/>
      <c r="I5970" s="240">
        <v>4180884994</v>
      </c>
      <c r="J5970" s="240" t="s">
        <v>1788</v>
      </c>
      <c r="K5970" s="333" t="s">
        <v>32</v>
      </c>
      <c r="L5970" s="21" t="str">
        <f>VLOOKUP($K5970,TONG_SL!$A:$D,2,0)</f>
        <v>Giò Tai Lưỡi Xào 250g</v>
      </c>
      <c r="N5970" s="21" t="str">
        <f t="shared" si="605"/>
        <v>K-C6</v>
      </c>
      <c r="Q5970" s="21" t="str">
        <f>VLOOKUP(K5970,TONG_SL!$A:$D,3,0)</f>
        <v>Túi</v>
      </c>
      <c r="R5970" s="220">
        <v>6</v>
      </c>
      <c r="S5970" s="220"/>
      <c r="T5970" s="220">
        <f>VLOOKUP(VLOOKUP(G5970,Ma_KH!$A:$R,18,0)&amp;K5970,Gia_MB!$A:$F,6,0)</f>
        <v>50182</v>
      </c>
      <c r="U5970" s="254">
        <f t="shared" si="606"/>
        <v>301092</v>
      </c>
      <c r="V5970" s="220"/>
      <c r="W5970" s="222">
        <f t="shared" si="607"/>
        <v>0</v>
      </c>
      <c r="X5970" s="223" t="str">
        <f t="shared" si="608"/>
        <v>8</v>
      </c>
      <c r="Y5970" s="220"/>
      <c r="Z5970" s="254">
        <f t="shared" si="609"/>
        <v>24087.360000000001</v>
      </c>
      <c r="AA5970" s="5">
        <f>VLOOKUP(G5970,Ma_KH!$A:$R,14,0)</f>
        <v>60</v>
      </c>
    </row>
    <row r="5971" spans="1:27" hidden="1" x14ac:dyDescent="0.25">
      <c r="A5971" s="237">
        <v>45995</v>
      </c>
      <c r="B5971" s="240">
        <v>4180884994</v>
      </c>
      <c r="C5971" s="151" t="s">
        <v>7767</v>
      </c>
      <c r="D5971" s="245">
        <v>46002</v>
      </c>
      <c r="E5971" s="238"/>
      <c r="F5971" s="236"/>
      <c r="G5971" s="32" t="s">
        <v>206</v>
      </c>
      <c r="H5971" s="238"/>
      <c r="I5971" s="240">
        <v>4180884994</v>
      </c>
      <c r="J5971" s="240" t="s">
        <v>1788</v>
      </c>
      <c r="K5971" s="333" t="s">
        <v>27</v>
      </c>
      <c r="L5971" s="21" t="str">
        <f>VLOOKUP($K5971,TONG_SL!$A:$D,2,0)</f>
        <v>Chân giò heo muối 300g</v>
      </c>
      <c r="N5971" s="21" t="str">
        <f t="shared" si="605"/>
        <v>K-C6</v>
      </c>
      <c r="Q5971" s="21" t="str">
        <f>VLOOKUP(K5971,TONG_SL!$A:$D,3,0)</f>
        <v>Túi</v>
      </c>
      <c r="R5971" s="220">
        <v>2</v>
      </c>
      <c r="S5971" s="220"/>
      <c r="T5971" s="220">
        <f>VLOOKUP(VLOOKUP(G5971,Ma_KH!$A:$R,18,0)&amp;K5971,Gia_MB!$A:$F,6,0)</f>
        <v>73431</v>
      </c>
      <c r="U5971" s="254">
        <f t="shared" si="606"/>
        <v>146862</v>
      </c>
      <c r="V5971" s="220"/>
      <c r="W5971" s="222">
        <f t="shared" si="607"/>
        <v>0</v>
      </c>
      <c r="X5971" s="223" t="str">
        <f t="shared" si="608"/>
        <v>8</v>
      </c>
      <c r="Y5971" s="220"/>
      <c r="Z5971" s="254">
        <f t="shared" si="609"/>
        <v>11748.960000000001</v>
      </c>
      <c r="AA5971" s="5">
        <f>VLOOKUP(G5971,Ma_KH!$A:$R,14,0)</f>
        <v>60</v>
      </c>
    </row>
    <row r="5972" spans="1:27" hidden="1" x14ac:dyDescent="0.25">
      <c r="A5972" s="237">
        <v>45995</v>
      </c>
      <c r="B5972" s="240">
        <v>4180884994</v>
      </c>
      <c r="C5972" s="151" t="s">
        <v>7767</v>
      </c>
      <c r="D5972" s="245">
        <v>46002</v>
      </c>
      <c r="E5972" s="238"/>
      <c r="F5972" s="236"/>
      <c r="G5972" s="32" t="s">
        <v>206</v>
      </c>
      <c r="H5972" s="238"/>
      <c r="I5972" s="240">
        <v>4180884994</v>
      </c>
      <c r="J5972" s="240" t="s">
        <v>1788</v>
      </c>
      <c r="K5972" s="333" t="s">
        <v>48</v>
      </c>
      <c r="L5972" s="21" t="str">
        <f>VLOOKUP($K5972,TONG_SL!$A:$D,2,0)</f>
        <v>Mọc Nấm Hương 250g</v>
      </c>
      <c r="N5972" s="21" t="str">
        <f t="shared" si="605"/>
        <v>K-C6</v>
      </c>
      <c r="Q5972" s="21" t="str">
        <f>VLOOKUP(K5972,TONG_SL!$A:$D,3,0)</f>
        <v>Túi</v>
      </c>
      <c r="R5972" s="220">
        <v>10</v>
      </c>
      <c r="S5972" s="220"/>
      <c r="T5972" s="220">
        <f>VLOOKUP(VLOOKUP(G5972,Ma_KH!$A:$R,18,0)&amp;K5972,Gia_MB!$A:$F,6,0)</f>
        <v>46000</v>
      </c>
      <c r="U5972" s="254">
        <f t="shared" si="606"/>
        <v>460000</v>
      </c>
      <c r="V5972" s="220"/>
      <c r="W5972" s="222">
        <f t="shared" si="607"/>
        <v>0</v>
      </c>
      <c r="X5972" s="223" t="str">
        <f t="shared" si="608"/>
        <v>8</v>
      </c>
      <c r="Y5972" s="220"/>
      <c r="Z5972" s="254">
        <f t="shared" si="609"/>
        <v>36800</v>
      </c>
      <c r="AA5972" s="5">
        <f>VLOOKUP(G5972,Ma_KH!$A:$R,14,0)</f>
        <v>60</v>
      </c>
    </row>
    <row r="5973" spans="1:27" hidden="1" x14ac:dyDescent="0.25">
      <c r="A5973" s="237">
        <v>45995</v>
      </c>
      <c r="B5973" s="240">
        <v>4180884994</v>
      </c>
      <c r="C5973" s="151" t="s">
        <v>7767</v>
      </c>
      <c r="D5973" s="245">
        <v>46002</v>
      </c>
      <c r="E5973" s="238"/>
      <c r="F5973" s="236"/>
      <c r="G5973" s="32" t="s">
        <v>206</v>
      </c>
      <c r="H5973" s="238"/>
      <c r="I5973" s="240">
        <v>4180884994</v>
      </c>
      <c r="J5973" s="240" t="s">
        <v>1788</v>
      </c>
      <c r="K5973" s="333" t="s">
        <v>30</v>
      </c>
      <c r="L5973" s="21" t="str">
        <f>VLOOKUP($K5973,TONG_SL!$A:$D,2,0)</f>
        <v>Gà muối 500g</v>
      </c>
      <c r="N5973" s="21" t="str">
        <f t="shared" si="605"/>
        <v>K-C6</v>
      </c>
      <c r="Q5973" s="21" t="str">
        <f>VLOOKUP(K5973,TONG_SL!$A:$D,3,0)</f>
        <v>Túi</v>
      </c>
      <c r="R5973" s="220">
        <v>5</v>
      </c>
      <c r="S5973" s="220"/>
      <c r="T5973" s="220">
        <f>VLOOKUP(VLOOKUP(G5973,Ma_KH!$A:$R,18,0)&amp;K5973,Gia_MB!$A:$F,6,0)</f>
        <v>111058</v>
      </c>
      <c r="U5973" s="254">
        <f t="shared" si="606"/>
        <v>555290</v>
      </c>
      <c r="V5973" s="220"/>
      <c r="W5973" s="222">
        <f t="shared" si="607"/>
        <v>0</v>
      </c>
      <c r="X5973" s="223" t="str">
        <f t="shared" si="608"/>
        <v>8</v>
      </c>
      <c r="Y5973" s="220"/>
      <c r="Z5973" s="254">
        <f t="shared" si="609"/>
        <v>44423.200000000004</v>
      </c>
      <c r="AA5973" s="5">
        <f>VLOOKUP(G5973,Ma_KH!$A:$R,14,0)</f>
        <v>60</v>
      </c>
    </row>
    <row r="5974" spans="1:27" hidden="1" x14ac:dyDescent="0.25">
      <c r="A5974" s="237">
        <v>45995</v>
      </c>
      <c r="B5974" s="240">
        <v>4180885780</v>
      </c>
      <c r="C5974" s="151" t="s">
        <v>7767</v>
      </c>
      <c r="D5974" s="245">
        <v>46002</v>
      </c>
      <c r="E5974" s="238"/>
      <c r="F5974" s="236"/>
      <c r="G5974" s="32" t="s">
        <v>138</v>
      </c>
      <c r="H5974" s="238"/>
      <c r="I5974" s="240">
        <v>4180885780</v>
      </c>
      <c r="J5974" s="240" t="s">
        <v>1788</v>
      </c>
      <c r="K5974" s="333" t="s">
        <v>34</v>
      </c>
      <c r="L5974" s="21" t="str">
        <f>VLOOKUP($K5974,TONG_SL!$A:$D,2,0)</f>
        <v>Tai heo muối 200g</v>
      </c>
      <c r="N5974" s="21" t="str">
        <f t="shared" si="605"/>
        <v>K-C6</v>
      </c>
      <c r="Q5974" s="21" t="str">
        <f>VLOOKUP(K5974,TONG_SL!$A:$D,3,0)</f>
        <v>Túi</v>
      </c>
      <c r="R5974" s="220">
        <v>4</v>
      </c>
      <c r="S5974" s="220"/>
      <c r="T5974" s="220">
        <f>VLOOKUP(VLOOKUP(G5974,Ma_KH!$A:$R,18,0)&amp;K5974,Gia_MB!$A:$F,6,0)</f>
        <v>55595</v>
      </c>
      <c r="U5974" s="254">
        <f t="shared" si="606"/>
        <v>222380</v>
      </c>
      <c r="V5974" s="220"/>
      <c r="W5974" s="222">
        <f t="shared" si="607"/>
        <v>0</v>
      </c>
      <c r="X5974" s="223" t="str">
        <f t="shared" si="608"/>
        <v>8</v>
      </c>
      <c r="Y5974" s="220"/>
      <c r="Z5974" s="254">
        <f t="shared" si="609"/>
        <v>17790.400000000001</v>
      </c>
      <c r="AA5974" s="5">
        <f>VLOOKUP(G5974,Ma_KH!$A:$R,14,0)</f>
        <v>60</v>
      </c>
    </row>
    <row r="5975" spans="1:27" hidden="1" x14ac:dyDescent="0.25">
      <c r="A5975" s="237">
        <v>45995</v>
      </c>
      <c r="B5975" s="240">
        <v>4180885780</v>
      </c>
      <c r="C5975" s="151" t="s">
        <v>7767</v>
      </c>
      <c r="D5975" s="245">
        <v>46002</v>
      </c>
      <c r="E5975" s="238"/>
      <c r="F5975" s="236"/>
      <c r="G5975" s="32" t="s">
        <v>138</v>
      </c>
      <c r="H5975" s="238"/>
      <c r="I5975" s="240">
        <v>4180885780</v>
      </c>
      <c r="J5975" s="240" t="s">
        <v>1788</v>
      </c>
      <c r="K5975" s="333" t="s">
        <v>32</v>
      </c>
      <c r="L5975" s="21" t="str">
        <f>VLOOKUP($K5975,TONG_SL!$A:$D,2,0)</f>
        <v>Giò Tai Lưỡi Xào 250g</v>
      </c>
      <c r="N5975" s="21" t="str">
        <f t="shared" si="605"/>
        <v>K-C6</v>
      </c>
      <c r="Q5975" s="21" t="str">
        <f>VLOOKUP(K5975,TONG_SL!$A:$D,3,0)</f>
        <v>Túi</v>
      </c>
      <c r="R5975" s="220">
        <v>4</v>
      </c>
      <c r="S5975" s="220"/>
      <c r="T5975" s="220">
        <f>VLOOKUP(VLOOKUP(G5975,Ma_KH!$A:$R,18,0)&amp;K5975,Gia_MB!$A:$F,6,0)</f>
        <v>50182</v>
      </c>
      <c r="U5975" s="254">
        <f t="shared" si="606"/>
        <v>200728</v>
      </c>
      <c r="V5975" s="220"/>
      <c r="W5975" s="222">
        <f t="shared" si="607"/>
        <v>0</v>
      </c>
      <c r="X5975" s="223" t="str">
        <f t="shared" si="608"/>
        <v>8</v>
      </c>
      <c r="Y5975" s="220"/>
      <c r="Z5975" s="254">
        <f t="shared" si="609"/>
        <v>16058.24</v>
      </c>
      <c r="AA5975" s="5">
        <f>VLOOKUP(G5975,Ma_KH!$A:$R,14,0)</f>
        <v>60</v>
      </c>
    </row>
    <row r="5976" spans="1:27" hidden="1" x14ac:dyDescent="0.25">
      <c r="A5976" s="237">
        <v>45995</v>
      </c>
      <c r="B5976" s="240">
        <v>4180885780</v>
      </c>
      <c r="C5976" s="151" t="s">
        <v>7767</v>
      </c>
      <c r="D5976" s="245">
        <v>46002</v>
      </c>
      <c r="E5976" s="238"/>
      <c r="F5976" s="236"/>
      <c r="G5976" s="32" t="s">
        <v>138</v>
      </c>
      <c r="H5976" s="238"/>
      <c r="I5976" s="240">
        <v>4180885780</v>
      </c>
      <c r="J5976" s="240" t="s">
        <v>1788</v>
      </c>
      <c r="K5976" s="333" t="s">
        <v>27</v>
      </c>
      <c r="L5976" s="21" t="str">
        <f>VLOOKUP($K5976,TONG_SL!$A:$D,2,0)</f>
        <v>Chân giò heo muối 300g</v>
      </c>
      <c r="N5976" s="21" t="str">
        <f t="shared" si="605"/>
        <v>K-C6</v>
      </c>
      <c r="Q5976" s="21" t="str">
        <f>VLOOKUP(K5976,TONG_SL!$A:$D,3,0)</f>
        <v>Túi</v>
      </c>
      <c r="R5976" s="220">
        <v>18</v>
      </c>
      <c r="S5976" s="220"/>
      <c r="T5976" s="220">
        <f>VLOOKUP(VLOOKUP(G5976,Ma_KH!$A:$R,18,0)&amp;K5976,Gia_MB!$A:$F,6,0)</f>
        <v>73431</v>
      </c>
      <c r="U5976" s="254">
        <f t="shared" si="606"/>
        <v>1321758</v>
      </c>
      <c r="V5976" s="220"/>
      <c r="W5976" s="222">
        <f t="shared" si="607"/>
        <v>0</v>
      </c>
      <c r="X5976" s="223" t="str">
        <f t="shared" si="608"/>
        <v>8</v>
      </c>
      <c r="Y5976" s="220"/>
      <c r="Z5976" s="254">
        <f t="shared" si="609"/>
        <v>105740.64</v>
      </c>
      <c r="AA5976" s="5">
        <f>VLOOKUP(G5976,Ma_KH!$A:$R,14,0)</f>
        <v>60</v>
      </c>
    </row>
    <row r="5977" spans="1:27" hidden="1" x14ac:dyDescent="0.25">
      <c r="A5977" s="237">
        <v>45995</v>
      </c>
      <c r="B5977" s="240">
        <v>4180885780</v>
      </c>
      <c r="C5977" s="151" t="s">
        <v>7767</v>
      </c>
      <c r="D5977" s="245">
        <v>46002</v>
      </c>
      <c r="E5977" s="238"/>
      <c r="F5977" s="236"/>
      <c r="G5977" s="32" t="s">
        <v>138</v>
      </c>
      <c r="H5977" s="238"/>
      <c r="I5977" s="240">
        <v>4180885780</v>
      </c>
      <c r="J5977" s="240" t="s">
        <v>1788</v>
      </c>
      <c r="K5977" s="333" t="s">
        <v>48</v>
      </c>
      <c r="L5977" s="21" t="str">
        <f>VLOOKUP($K5977,TONG_SL!$A:$D,2,0)</f>
        <v>Mọc Nấm Hương 250g</v>
      </c>
      <c r="N5977" s="21" t="str">
        <f t="shared" si="605"/>
        <v>K-C6</v>
      </c>
      <c r="Q5977" s="21" t="str">
        <f>VLOOKUP(K5977,TONG_SL!$A:$D,3,0)</f>
        <v>Túi</v>
      </c>
      <c r="R5977" s="220">
        <v>4</v>
      </c>
      <c r="S5977" s="220"/>
      <c r="T5977" s="220">
        <f>VLOOKUP(VLOOKUP(G5977,Ma_KH!$A:$R,18,0)&amp;K5977,Gia_MB!$A:$F,6,0)</f>
        <v>46000</v>
      </c>
      <c r="U5977" s="254">
        <f t="shared" si="606"/>
        <v>184000</v>
      </c>
      <c r="V5977" s="220"/>
      <c r="W5977" s="222">
        <f t="shared" si="607"/>
        <v>0</v>
      </c>
      <c r="X5977" s="223" t="str">
        <f t="shared" si="608"/>
        <v>8</v>
      </c>
      <c r="Y5977" s="220"/>
      <c r="Z5977" s="254">
        <f t="shared" si="609"/>
        <v>14720</v>
      </c>
      <c r="AA5977" s="5">
        <f>VLOOKUP(G5977,Ma_KH!$A:$R,14,0)</f>
        <v>60</v>
      </c>
    </row>
    <row r="5978" spans="1:27" hidden="1" x14ac:dyDescent="0.25">
      <c r="A5978" s="237">
        <v>45995</v>
      </c>
      <c r="B5978" s="240">
        <v>4180885780</v>
      </c>
      <c r="C5978" s="151" t="s">
        <v>7767</v>
      </c>
      <c r="D5978" s="245">
        <v>46002</v>
      </c>
      <c r="E5978" s="238"/>
      <c r="F5978" s="236"/>
      <c r="G5978" s="32" t="s">
        <v>138</v>
      </c>
      <c r="H5978" s="238"/>
      <c r="I5978" s="240">
        <v>4180885780</v>
      </c>
      <c r="J5978" s="240" t="s">
        <v>1788</v>
      </c>
      <c r="K5978" s="333" t="s">
        <v>30</v>
      </c>
      <c r="L5978" s="21" t="str">
        <f>VLOOKUP($K5978,TONG_SL!$A:$D,2,0)</f>
        <v>Gà muối 500g</v>
      </c>
      <c r="N5978" s="21" t="str">
        <f t="shared" si="605"/>
        <v>K-C6</v>
      </c>
      <c r="Q5978" s="21" t="str">
        <f>VLOOKUP(K5978,TONG_SL!$A:$D,3,0)</f>
        <v>Túi</v>
      </c>
      <c r="R5978" s="220">
        <v>8</v>
      </c>
      <c r="S5978" s="220"/>
      <c r="T5978" s="220">
        <f>VLOOKUP(VLOOKUP(G5978,Ma_KH!$A:$R,18,0)&amp;K5978,Gia_MB!$A:$F,6,0)</f>
        <v>111058</v>
      </c>
      <c r="U5978" s="254">
        <f t="shared" si="606"/>
        <v>888464</v>
      </c>
      <c r="V5978" s="220"/>
      <c r="W5978" s="222">
        <f t="shared" si="607"/>
        <v>0</v>
      </c>
      <c r="X5978" s="223" t="str">
        <f t="shared" si="608"/>
        <v>8</v>
      </c>
      <c r="Y5978" s="220"/>
      <c r="Z5978" s="254">
        <f t="shared" si="609"/>
        <v>71077.119999999995</v>
      </c>
      <c r="AA5978" s="5">
        <f>VLOOKUP(G5978,Ma_KH!$A:$R,14,0)</f>
        <v>60</v>
      </c>
    </row>
    <row r="5979" spans="1:27" hidden="1" x14ac:dyDescent="0.25">
      <c r="A5979" s="237">
        <v>45995</v>
      </c>
      <c r="B5979" s="240">
        <v>4180886257</v>
      </c>
      <c r="C5979" s="151" t="s">
        <v>7767</v>
      </c>
      <c r="D5979" s="245">
        <v>46002</v>
      </c>
      <c r="E5979" s="238"/>
      <c r="F5979" s="236"/>
      <c r="G5979" s="32" t="s">
        <v>1671</v>
      </c>
      <c r="H5979" s="238"/>
      <c r="I5979" s="240">
        <v>4180886257</v>
      </c>
      <c r="J5979" s="240" t="s">
        <v>70</v>
      </c>
      <c r="K5979" s="333" t="s">
        <v>30</v>
      </c>
      <c r="L5979" s="21" t="str">
        <f>VLOOKUP($K5979,TONG_SL!$A:$D,2,0)</f>
        <v>Gà muối 500g</v>
      </c>
      <c r="N5979" s="21" t="str">
        <f t="shared" si="605"/>
        <v>K-C6</v>
      </c>
      <c r="Q5979" s="21" t="str">
        <f>VLOOKUP(K5979,TONG_SL!$A:$D,3,0)</f>
        <v>Túi</v>
      </c>
      <c r="R5979" s="220">
        <v>3</v>
      </c>
      <c r="S5979" s="220"/>
      <c r="T5979" s="220">
        <f>VLOOKUP(VLOOKUP(G5979,Ma_KH!$A:$R,18,0)&amp;K5979,Gia_MB!$A:$F,6,0)</f>
        <v>111058</v>
      </c>
      <c r="U5979" s="254">
        <f t="shared" si="606"/>
        <v>333174</v>
      </c>
      <c r="V5979" s="220"/>
      <c r="W5979" s="222">
        <f t="shared" si="607"/>
        <v>0</v>
      </c>
      <c r="X5979" s="223" t="str">
        <f t="shared" si="608"/>
        <v>8</v>
      </c>
      <c r="Y5979" s="220"/>
      <c r="Z5979" s="254">
        <f t="shared" si="609"/>
        <v>26653.920000000002</v>
      </c>
      <c r="AA5979" s="5">
        <f>VLOOKUP(G5979,Ma_KH!$A:$R,14,0)</f>
        <v>60</v>
      </c>
    </row>
    <row r="5980" spans="1:27" hidden="1" x14ac:dyDescent="0.25">
      <c r="A5980" s="237">
        <v>45995</v>
      </c>
      <c r="B5980" s="240">
        <v>4180886257</v>
      </c>
      <c r="C5980" s="151" t="s">
        <v>7767</v>
      </c>
      <c r="D5980" s="245">
        <v>46002</v>
      </c>
      <c r="E5980" s="238"/>
      <c r="F5980" s="236"/>
      <c r="G5980" s="32" t="s">
        <v>1671</v>
      </c>
      <c r="H5980" s="238"/>
      <c r="I5980" s="240">
        <v>4180886257</v>
      </c>
      <c r="J5980" s="240" t="s">
        <v>70</v>
      </c>
      <c r="K5980" s="333" t="s">
        <v>27</v>
      </c>
      <c r="L5980" s="21" t="str">
        <f>VLOOKUP($K5980,TONG_SL!$A:$D,2,0)</f>
        <v>Chân giò heo muối 300g</v>
      </c>
      <c r="N5980" s="21" t="str">
        <f t="shared" si="605"/>
        <v>K-C6</v>
      </c>
      <c r="Q5980" s="21" t="str">
        <f>VLOOKUP(K5980,TONG_SL!$A:$D,3,0)</f>
        <v>Túi</v>
      </c>
      <c r="R5980" s="220">
        <v>6</v>
      </c>
      <c r="S5980" s="220"/>
      <c r="T5980" s="220">
        <f>VLOOKUP(VLOOKUP(G5980,Ma_KH!$A:$R,18,0)&amp;K5980,Gia_MB!$A:$F,6,0)</f>
        <v>73431</v>
      </c>
      <c r="U5980" s="254">
        <f t="shared" si="606"/>
        <v>440586</v>
      </c>
      <c r="V5980" s="220"/>
      <c r="W5980" s="222">
        <f t="shared" si="607"/>
        <v>0</v>
      </c>
      <c r="X5980" s="223" t="str">
        <f t="shared" si="608"/>
        <v>8</v>
      </c>
      <c r="Y5980" s="220"/>
      <c r="Z5980" s="254">
        <f t="shared" si="609"/>
        <v>35246.879999999997</v>
      </c>
      <c r="AA5980" s="5">
        <f>VLOOKUP(G5980,Ma_KH!$A:$R,14,0)</f>
        <v>60</v>
      </c>
    </row>
    <row r="5981" spans="1:27" hidden="1" x14ac:dyDescent="0.25">
      <c r="A5981" s="237">
        <v>45995</v>
      </c>
      <c r="B5981" s="240">
        <v>4180886257</v>
      </c>
      <c r="C5981" s="151" t="s">
        <v>7767</v>
      </c>
      <c r="D5981" s="245">
        <v>46002</v>
      </c>
      <c r="E5981" s="238"/>
      <c r="F5981" s="236"/>
      <c r="G5981" s="32" t="s">
        <v>1671</v>
      </c>
      <c r="H5981" s="238"/>
      <c r="I5981" s="240">
        <v>4180886257</v>
      </c>
      <c r="J5981" s="240" t="s">
        <v>70</v>
      </c>
      <c r="K5981" s="333" t="s">
        <v>32</v>
      </c>
      <c r="L5981" s="21" t="str">
        <f>VLOOKUP($K5981,TONG_SL!$A:$D,2,0)</f>
        <v>Giò Tai Lưỡi Xào 250g</v>
      </c>
      <c r="N5981" s="21" t="str">
        <f t="shared" si="605"/>
        <v>K-C6</v>
      </c>
      <c r="Q5981" s="21" t="str">
        <f>VLOOKUP(K5981,TONG_SL!$A:$D,3,0)</f>
        <v>Túi</v>
      </c>
      <c r="R5981" s="220">
        <v>4</v>
      </c>
      <c r="S5981" s="220"/>
      <c r="T5981" s="220">
        <f>VLOOKUP(VLOOKUP(G5981,Ma_KH!$A:$R,18,0)&amp;K5981,Gia_MB!$A:$F,6,0)</f>
        <v>50182</v>
      </c>
      <c r="U5981" s="254">
        <f t="shared" si="606"/>
        <v>200728</v>
      </c>
      <c r="V5981" s="220"/>
      <c r="W5981" s="222">
        <f t="shared" si="607"/>
        <v>0</v>
      </c>
      <c r="X5981" s="223" t="str">
        <f t="shared" si="608"/>
        <v>8</v>
      </c>
      <c r="Y5981" s="220"/>
      <c r="Z5981" s="254">
        <f t="shared" si="609"/>
        <v>16058.24</v>
      </c>
      <c r="AA5981" s="5">
        <f>VLOOKUP(G5981,Ma_KH!$A:$R,14,0)</f>
        <v>60</v>
      </c>
    </row>
    <row r="5982" spans="1:27" hidden="1" x14ac:dyDescent="0.25">
      <c r="A5982" s="237">
        <v>45995</v>
      </c>
      <c r="B5982" s="240">
        <v>4180886257</v>
      </c>
      <c r="C5982" s="151" t="s">
        <v>7767</v>
      </c>
      <c r="D5982" s="245">
        <v>46002</v>
      </c>
      <c r="E5982" s="238"/>
      <c r="F5982" s="236"/>
      <c r="G5982" s="32" t="s">
        <v>1671</v>
      </c>
      <c r="H5982" s="238"/>
      <c r="I5982" s="240">
        <v>4180886257</v>
      </c>
      <c r="J5982" s="240" t="s">
        <v>70</v>
      </c>
      <c r="K5982" s="333" t="s">
        <v>34</v>
      </c>
      <c r="L5982" s="21" t="str">
        <f>VLOOKUP($K5982,TONG_SL!$A:$D,2,0)</f>
        <v>Tai heo muối 200g</v>
      </c>
      <c r="N5982" s="21" t="str">
        <f t="shared" si="605"/>
        <v>K-C6</v>
      </c>
      <c r="Q5982" s="21" t="str">
        <f>VLOOKUP(K5982,TONG_SL!$A:$D,3,0)</f>
        <v>Túi</v>
      </c>
      <c r="R5982" s="220">
        <v>3</v>
      </c>
      <c r="S5982" s="220"/>
      <c r="T5982" s="220">
        <f>VLOOKUP(VLOOKUP(G5982,Ma_KH!$A:$R,18,0)&amp;K5982,Gia_MB!$A:$F,6,0)</f>
        <v>55595</v>
      </c>
      <c r="U5982" s="254">
        <f t="shared" si="606"/>
        <v>166785</v>
      </c>
      <c r="V5982" s="220"/>
      <c r="W5982" s="222">
        <f t="shared" si="607"/>
        <v>0</v>
      </c>
      <c r="X5982" s="223" t="str">
        <f t="shared" si="608"/>
        <v>8</v>
      </c>
      <c r="Y5982" s="220"/>
      <c r="Z5982" s="254">
        <f t="shared" si="609"/>
        <v>13342.800000000001</v>
      </c>
      <c r="AA5982" s="5">
        <f>VLOOKUP(G5982,Ma_KH!$A:$R,14,0)</f>
        <v>60</v>
      </c>
    </row>
    <row r="5983" spans="1:27" hidden="1" x14ac:dyDescent="0.25">
      <c r="A5983" s="237">
        <v>45995</v>
      </c>
      <c r="B5983" s="240">
        <v>4180885982</v>
      </c>
      <c r="C5983" s="151" t="s">
        <v>7767</v>
      </c>
      <c r="D5983" s="245">
        <v>46002</v>
      </c>
      <c r="E5983" s="238"/>
      <c r="F5983" s="236"/>
      <c r="G5983" s="32" t="s">
        <v>1616</v>
      </c>
      <c r="H5983" s="238"/>
      <c r="I5983" s="240">
        <v>4180885982</v>
      </c>
      <c r="J5983" s="240" t="s">
        <v>70</v>
      </c>
      <c r="K5983" s="333" t="s">
        <v>34</v>
      </c>
      <c r="L5983" s="21" t="str">
        <f>VLOOKUP($K5983,TONG_SL!$A:$D,2,0)</f>
        <v>Tai heo muối 200g</v>
      </c>
      <c r="N5983" s="21" t="str">
        <f t="shared" si="605"/>
        <v>K-C6</v>
      </c>
      <c r="Q5983" s="21" t="str">
        <f>VLOOKUP(K5983,TONG_SL!$A:$D,3,0)</f>
        <v>Túi</v>
      </c>
      <c r="R5983" s="220">
        <v>3</v>
      </c>
      <c r="S5983" s="220"/>
      <c r="T5983" s="220">
        <f>VLOOKUP(VLOOKUP(G5983,Ma_KH!$A:$R,18,0)&amp;K5983,Gia_MB!$A:$F,6,0)</f>
        <v>55595</v>
      </c>
      <c r="U5983" s="254">
        <f t="shared" si="606"/>
        <v>166785</v>
      </c>
      <c r="V5983" s="220"/>
      <c r="W5983" s="222">
        <f t="shared" si="607"/>
        <v>0</v>
      </c>
      <c r="X5983" s="223" t="str">
        <f t="shared" si="608"/>
        <v>8</v>
      </c>
      <c r="Y5983" s="220"/>
      <c r="Z5983" s="254">
        <f t="shared" si="609"/>
        <v>13342.800000000001</v>
      </c>
      <c r="AA5983" s="5">
        <f>VLOOKUP(G5983,Ma_KH!$A:$R,14,0)</f>
        <v>60</v>
      </c>
    </row>
    <row r="5984" spans="1:27" hidden="1" x14ac:dyDescent="0.25">
      <c r="A5984" s="237">
        <v>45995</v>
      </c>
      <c r="B5984" s="240">
        <v>4180885982</v>
      </c>
      <c r="C5984" s="151" t="s">
        <v>7767</v>
      </c>
      <c r="D5984" s="245">
        <v>46002</v>
      </c>
      <c r="E5984" s="238"/>
      <c r="F5984" s="236"/>
      <c r="G5984" s="32" t="s">
        <v>1616</v>
      </c>
      <c r="H5984" s="238"/>
      <c r="I5984" s="240">
        <v>4180885982</v>
      </c>
      <c r="J5984" s="240" t="s">
        <v>70</v>
      </c>
      <c r="K5984" s="333" t="s">
        <v>32</v>
      </c>
      <c r="L5984" s="21" t="str">
        <f>VLOOKUP($K5984,TONG_SL!$A:$D,2,0)</f>
        <v>Giò Tai Lưỡi Xào 250g</v>
      </c>
      <c r="N5984" s="21" t="str">
        <f t="shared" si="605"/>
        <v>K-C6</v>
      </c>
      <c r="Q5984" s="21" t="str">
        <f>VLOOKUP(K5984,TONG_SL!$A:$D,3,0)</f>
        <v>Túi</v>
      </c>
      <c r="R5984" s="220">
        <v>5</v>
      </c>
      <c r="S5984" s="220"/>
      <c r="T5984" s="220">
        <f>VLOOKUP(VLOOKUP(G5984,Ma_KH!$A:$R,18,0)&amp;K5984,Gia_MB!$A:$F,6,0)</f>
        <v>50182</v>
      </c>
      <c r="U5984" s="254">
        <f t="shared" si="606"/>
        <v>250910</v>
      </c>
      <c r="V5984" s="220"/>
      <c r="W5984" s="222">
        <f t="shared" si="607"/>
        <v>0</v>
      </c>
      <c r="X5984" s="223" t="str">
        <f t="shared" si="608"/>
        <v>8</v>
      </c>
      <c r="Y5984" s="220"/>
      <c r="Z5984" s="254">
        <f t="shared" si="609"/>
        <v>20072.8</v>
      </c>
      <c r="AA5984" s="5">
        <f>VLOOKUP(G5984,Ma_KH!$A:$R,14,0)</f>
        <v>60</v>
      </c>
    </row>
    <row r="5985" spans="1:27" hidden="1" x14ac:dyDescent="0.25">
      <c r="A5985" s="237">
        <v>45995</v>
      </c>
      <c r="B5985" s="240">
        <v>4180885982</v>
      </c>
      <c r="C5985" s="151" t="s">
        <v>7767</v>
      </c>
      <c r="D5985" s="245">
        <v>46002</v>
      </c>
      <c r="E5985" s="238"/>
      <c r="F5985" s="236"/>
      <c r="G5985" s="32" t="s">
        <v>1616</v>
      </c>
      <c r="H5985" s="238"/>
      <c r="I5985" s="240">
        <v>4180885982</v>
      </c>
      <c r="J5985" s="240" t="s">
        <v>70</v>
      </c>
      <c r="K5985" s="333" t="s">
        <v>27</v>
      </c>
      <c r="L5985" s="21" t="str">
        <f>VLOOKUP($K5985,TONG_SL!$A:$D,2,0)</f>
        <v>Chân giò heo muối 300g</v>
      </c>
      <c r="N5985" s="21" t="str">
        <f t="shared" si="605"/>
        <v>K-C6</v>
      </c>
      <c r="Q5985" s="21" t="str">
        <f>VLOOKUP(K5985,TONG_SL!$A:$D,3,0)</f>
        <v>Túi</v>
      </c>
      <c r="R5985" s="220">
        <v>8</v>
      </c>
      <c r="S5985" s="220"/>
      <c r="T5985" s="220">
        <f>VLOOKUP(VLOOKUP(G5985,Ma_KH!$A:$R,18,0)&amp;K5985,Gia_MB!$A:$F,6,0)</f>
        <v>73431</v>
      </c>
      <c r="U5985" s="254">
        <f t="shared" si="606"/>
        <v>587448</v>
      </c>
      <c r="V5985" s="220"/>
      <c r="W5985" s="222">
        <f t="shared" si="607"/>
        <v>0</v>
      </c>
      <c r="X5985" s="223" t="str">
        <f t="shared" si="608"/>
        <v>8</v>
      </c>
      <c r="Y5985" s="220"/>
      <c r="Z5985" s="254">
        <f t="shared" si="609"/>
        <v>46995.840000000004</v>
      </c>
      <c r="AA5985" s="5">
        <f>VLOOKUP(G5985,Ma_KH!$A:$R,14,0)</f>
        <v>60</v>
      </c>
    </row>
    <row r="5986" spans="1:27" hidden="1" x14ac:dyDescent="0.25">
      <c r="A5986" s="237">
        <v>45995</v>
      </c>
      <c r="B5986" s="240">
        <v>4180885982</v>
      </c>
      <c r="C5986" s="151" t="s">
        <v>7767</v>
      </c>
      <c r="D5986" s="245">
        <v>46002</v>
      </c>
      <c r="E5986" s="238"/>
      <c r="F5986" s="236"/>
      <c r="G5986" s="32" t="s">
        <v>1616</v>
      </c>
      <c r="H5986" s="238"/>
      <c r="I5986" s="240">
        <v>4180885982</v>
      </c>
      <c r="J5986" s="240" t="s">
        <v>70</v>
      </c>
      <c r="K5986" s="333" t="s">
        <v>48</v>
      </c>
      <c r="L5986" s="21" t="str">
        <f>VLOOKUP($K5986,TONG_SL!$A:$D,2,0)</f>
        <v>Mọc Nấm Hương 250g</v>
      </c>
      <c r="N5986" s="21" t="str">
        <f t="shared" si="605"/>
        <v>K-C6</v>
      </c>
      <c r="Q5986" s="21" t="str">
        <f>VLOOKUP(K5986,TONG_SL!$A:$D,3,0)</f>
        <v>Túi</v>
      </c>
      <c r="R5986" s="220">
        <v>3</v>
      </c>
      <c r="S5986" s="220"/>
      <c r="T5986" s="220">
        <f>VLOOKUP(VLOOKUP(G5986,Ma_KH!$A:$R,18,0)&amp;K5986,Gia_MB!$A:$F,6,0)</f>
        <v>46000</v>
      </c>
      <c r="U5986" s="254">
        <f t="shared" si="606"/>
        <v>138000</v>
      </c>
      <c r="V5986" s="220"/>
      <c r="W5986" s="222">
        <f t="shared" si="607"/>
        <v>0</v>
      </c>
      <c r="X5986" s="223" t="str">
        <f t="shared" si="608"/>
        <v>8</v>
      </c>
      <c r="Y5986" s="220"/>
      <c r="Z5986" s="254">
        <f t="shared" si="609"/>
        <v>11040</v>
      </c>
      <c r="AA5986" s="5">
        <f>VLOOKUP(G5986,Ma_KH!$A:$R,14,0)</f>
        <v>60</v>
      </c>
    </row>
    <row r="5987" spans="1:27" hidden="1" x14ac:dyDescent="0.25">
      <c r="A5987" s="237">
        <v>45995</v>
      </c>
      <c r="B5987" s="240">
        <v>4180885982</v>
      </c>
      <c r="C5987" s="151" t="s">
        <v>7767</v>
      </c>
      <c r="D5987" s="245">
        <v>46002</v>
      </c>
      <c r="E5987" s="238"/>
      <c r="F5987" s="236"/>
      <c r="G5987" s="32" t="s">
        <v>1616</v>
      </c>
      <c r="H5987" s="238"/>
      <c r="I5987" s="240">
        <v>4180885982</v>
      </c>
      <c r="J5987" s="240" t="s">
        <v>70</v>
      </c>
      <c r="K5987" s="333" t="s">
        <v>30</v>
      </c>
      <c r="L5987" s="21" t="str">
        <f>VLOOKUP($K5987,TONG_SL!$A:$D,2,0)</f>
        <v>Gà muối 500g</v>
      </c>
      <c r="N5987" s="21" t="str">
        <f t="shared" si="605"/>
        <v>K-C6</v>
      </c>
      <c r="Q5987" s="21" t="str">
        <f>VLOOKUP(K5987,TONG_SL!$A:$D,3,0)</f>
        <v>Túi</v>
      </c>
      <c r="R5987" s="220">
        <v>3</v>
      </c>
      <c r="S5987" s="220"/>
      <c r="T5987" s="220">
        <f>VLOOKUP(VLOOKUP(G5987,Ma_KH!$A:$R,18,0)&amp;K5987,Gia_MB!$A:$F,6,0)</f>
        <v>111058</v>
      </c>
      <c r="U5987" s="254">
        <f t="shared" si="606"/>
        <v>333174</v>
      </c>
      <c r="V5987" s="220"/>
      <c r="W5987" s="222">
        <f t="shared" si="607"/>
        <v>0</v>
      </c>
      <c r="X5987" s="223" t="str">
        <f t="shared" si="608"/>
        <v>8</v>
      </c>
      <c r="Y5987" s="220"/>
      <c r="Z5987" s="254">
        <f t="shared" si="609"/>
        <v>26653.920000000002</v>
      </c>
      <c r="AA5987" s="5">
        <f>VLOOKUP(G5987,Ma_KH!$A:$R,14,0)</f>
        <v>60</v>
      </c>
    </row>
    <row r="5988" spans="1:27" hidden="1" x14ac:dyDescent="0.25">
      <c r="A5988" s="237">
        <v>45995</v>
      </c>
      <c r="B5988" s="240">
        <v>4180884423</v>
      </c>
      <c r="C5988" s="151" t="s">
        <v>7767</v>
      </c>
      <c r="D5988" s="245">
        <v>46002</v>
      </c>
      <c r="E5988" s="238"/>
      <c r="F5988" s="236"/>
      <c r="G5988" s="32" t="s">
        <v>1079</v>
      </c>
      <c r="H5988" s="238"/>
      <c r="I5988" s="240">
        <v>4180884423</v>
      </c>
      <c r="J5988" s="240" t="s">
        <v>70</v>
      </c>
      <c r="K5988" s="333" t="s">
        <v>48</v>
      </c>
      <c r="L5988" s="21" t="str">
        <f>VLOOKUP($K5988,TONG_SL!$A:$D,2,0)</f>
        <v>Mọc Nấm Hương 250g</v>
      </c>
      <c r="N5988" s="21" t="str">
        <f t="shared" si="605"/>
        <v>K-C6</v>
      </c>
      <c r="Q5988" s="21" t="str">
        <f>VLOOKUP(K5988,TONG_SL!$A:$D,3,0)</f>
        <v>Túi</v>
      </c>
      <c r="R5988" s="220">
        <v>2</v>
      </c>
      <c r="S5988" s="220"/>
      <c r="T5988" s="220">
        <f>VLOOKUP(VLOOKUP(G5988,Ma_KH!$A:$R,18,0)&amp;K5988,Gia_MB!$A:$F,6,0)</f>
        <v>46000</v>
      </c>
      <c r="U5988" s="254">
        <f t="shared" si="606"/>
        <v>92000</v>
      </c>
      <c r="V5988" s="220"/>
      <c r="W5988" s="222">
        <f t="shared" si="607"/>
        <v>0</v>
      </c>
      <c r="X5988" s="223" t="str">
        <f t="shared" si="608"/>
        <v>8</v>
      </c>
      <c r="Y5988" s="220"/>
      <c r="Z5988" s="254">
        <f t="shared" si="609"/>
        <v>7360</v>
      </c>
      <c r="AA5988" s="5">
        <f>VLOOKUP(G5988,Ma_KH!$A:$R,14,0)</f>
        <v>60</v>
      </c>
    </row>
    <row r="5989" spans="1:27" hidden="1" x14ac:dyDescent="0.25">
      <c r="A5989" s="237">
        <v>45995</v>
      </c>
      <c r="B5989" s="240">
        <v>4180884423</v>
      </c>
      <c r="C5989" s="151" t="s">
        <v>7767</v>
      </c>
      <c r="D5989" s="245">
        <v>46002</v>
      </c>
      <c r="E5989" s="238"/>
      <c r="F5989" s="236"/>
      <c r="G5989" s="32" t="s">
        <v>1079</v>
      </c>
      <c r="H5989" s="238"/>
      <c r="I5989" s="240">
        <v>4180884423</v>
      </c>
      <c r="J5989" s="240" t="s">
        <v>70</v>
      </c>
      <c r="K5989" s="333" t="s">
        <v>27</v>
      </c>
      <c r="L5989" s="21" t="str">
        <f>VLOOKUP($K5989,TONG_SL!$A:$D,2,0)</f>
        <v>Chân giò heo muối 300g</v>
      </c>
      <c r="N5989" s="21" t="str">
        <f t="shared" si="605"/>
        <v>K-C6</v>
      </c>
      <c r="Q5989" s="21" t="str">
        <f>VLOOKUP(K5989,TONG_SL!$A:$D,3,0)</f>
        <v>Túi</v>
      </c>
      <c r="R5989" s="220">
        <v>8</v>
      </c>
      <c r="S5989" s="220"/>
      <c r="T5989" s="220">
        <f>VLOOKUP(VLOOKUP(G5989,Ma_KH!$A:$R,18,0)&amp;K5989,Gia_MB!$A:$F,6,0)</f>
        <v>73431</v>
      </c>
      <c r="U5989" s="254">
        <f t="shared" si="606"/>
        <v>587448</v>
      </c>
      <c r="V5989" s="220"/>
      <c r="W5989" s="222">
        <f t="shared" si="607"/>
        <v>0</v>
      </c>
      <c r="X5989" s="223" t="str">
        <f t="shared" si="608"/>
        <v>8</v>
      </c>
      <c r="Y5989" s="220"/>
      <c r="Z5989" s="254">
        <f t="shared" si="609"/>
        <v>46995.840000000004</v>
      </c>
      <c r="AA5989" s="5">
        <f>VLOOKUP(G5989,Ma_KH!$A:$R,14,0)</f>
        <v>60</v>
      </c>
    </row>
    <row r="5990" spans="1:27" hidden="1" x14ac:dyDescent="0.25">
      <c r="A5990" s="237">
        <v>45995</v>
      </c>
      <c r="B5990" s="240">
        <v>4180884423</v>
      </c>
      <c r="C5990" s="151" t="s">
        <v>7767</v>
      </c>
      <c r="D5990" s="245">
        <v>46002</v>
      </c>
      <c r="E5990" s="238"/>
      <c r="F5990" s="236"/>
      <c r="G5990" s="32" t="s">
        <v>1079</v>
      </c>
      <c r="H5990" s="238"/>
      <c r="I5990" s="240">
        <v>4180884423</v>
      </c>
      <c r="J5990" s="240" t="s">
        <v>70</v>
      </c>
      <c r="K5990" s="333" t="s">
        <v>32</v>
      </c>
      <c r="L5990" s="21" t="str">
        <f>VLOOKUP($K5990,TONG_SL!$A:$D,2,0)</f>
        <v>Giò Tai Lưỡi Xào 250g</v>
      </c>
      <c r="N5990" s="21" t="str">
        <f t="shared" si="605"/>
        <v>K-C6</v>
      </c>
      <c r="Q5990" s="21" t="str">
        <f>VLOOKUP(K5990,TONG_SL!$A:$D,3,0)</f>
        <v>Túi</v>
      </c>
      <c r="R5990" s="220">
        <v>4</v>
      </c>
      <c r="S5990" s="220"/>
      <c r="T5990" s="220">
        <f>VLOOKUP(VLOOKUP(G5990,Ma_KH!$A:$R,18,0)&amp;K5990,Gia_MB!$A:$F,6,0)</f>
        <v>50182</v>
      </c>
      <c r="U5990" s="254">
        <f t="shared" si="606"/>
        <v>200728</v>
      </c>
      <c r="V5990" s="220"/>
      <c r="W5990" s="222">
        <f t="shared" si="607"/>
        <v>0</v>
      </c>
      <c r="X5990" s="223" t="str">
        <f t="shared" si="608"/>
        <v>8</v>
      </c>
      <c r="Y5990" s="220"/>
      <c r="Z5990" s="254">
        <f t="shared" si="609"/>
        <v>16058.24</v>
      </c>
      <c r="AA5990" s="5">
        <f>VLOOKUP(G5990,Ma_KH!$A:$R,14,0)</f>
        <v>60</v>
      </c>
    </row>
    <row r="5991" spans="1:27" hidden="1" x14ac:dyDescent="0.25">
      <c r="A5991" s="237">
        <v>45995</v>
      </c>
      <c r="B5991" s="240">
        <v>4180884423</v>
      </c>
      <c r="C5991" s="151" t="s">
        <v>7767</v>
      </c>
      <c r="D5991" s="245">
        <v>46002</v>
      </c>
      <c r="E5991" s="238"/>
      <c r="F5991" s="236"/>
      <c r="G5991" s="32" t="s">
        <v>1079</v>
      </c>
      <c r="H5991" s="238"/>
      <c r="I5991" s="240">
        <v>4180884423</v>
      </c>
      <c r="J5991" s="240" t="s">
        <v>70</v>
      </c>
      <c r="K5991" s="333" t="s">
        <v>34</v>
      </c>
      <c r="L5991" s="21" t="str">
        <f>VLOOKUP($K5991,TONG_SL!$A:$D,2,0)</f>
        <v>Tai heo muối 200g</v>
      </c>
      <c r="N5991" s="21" t="str">
        <f t="shared" si="605"/>
        <v>K-C6</v>
      </c>
      <c r="Q5991" s="21" t="str">
        <f>VLOOKUP(K5991,TONG_SL!$A:$D,3,0)</f>
        <v>Túi</v>
      </c>
      <c r="R5991" s="220">
        <v>2</v>
      </c>
      <c r="S5991" s="220"/>
      <c r="T5991" s="220">
        <f>VLOOKUP(VLOOKUP(G5991,Ma_KH!$A:$R,18,0)&amp;K5991,Gia_MB!$A:$F,6,0)</f>
        <v>55595</v>
      </c>
      <c r="U5991" s="254">
        <f t="shared" si="606"/>
        <v>111190</v>
      </c>
      <c r="V5991" s="220"/>
      <c r="W5991" s="222">
        <f t="shared" si="607"/>
        <v>0</v>
      </c>
      <c r="X5991" s="223" t="str">
        <f t="shared" si="608"/>
        <v>8</v>
      </c>
      <c r="Y5991" s="220"/>
      <c r="Z5991" s="254">
        <f t="shared" si="609"/>
        <v>8895.2000000000007</v>
      </c>
      <c r="AA5991" s="5">
        <f>VLOOKUP(G5991,Ma_KH!$A:$R,14,0)</f>
        <v>60</v>
      </c>
    </row>
    <row r="5992" spans="1:27" hidden="1" x14ac:dyDescent="0.25">
      <c r="A5992" s="237">
        <v>45995</v>
      </c>
      <c r="B5992" s="240">
        <v>4180886073</v>
      </c>
      <c r="C5992" s="151" t="s">
        <v>7767</v>
      </c>
      <c r="D5992" s="245">
        <v>46002</v>
      </c>
      <c r="E5992" s="238"/>
      <c r="F5992" s="236"/>
      <c r="G5992" s="32" t="s">
        <v>1627</v>
      </c>
      <c r="H5992" s="238"/>
      <c r="I5992" s="240">
        <v>4180886073</v>
      </c>
      <c r="J5992" s="240" t="s">
        <v>70</v>
      </c>
      <c r="K5992" s="333" t="s">
        <v>34</v>
      </c>
      <c r="L5992" s="21" t="str">
        <f>VLOOKUP($K5992,TONG_SL!$A:$D,2,0)</f>
        <v>Tai heo muối 200g</v>
      </c>
      <c r="N5992" s="21" t="str">
        <f t="shared" si="605"/>
        <v>K-C6</v>
      </c>
      <c r="Q5992" s="21" t="str">
        <f>VLOOKUP(K5992,TONG_SL!$A:$D,3,0)</f>
        <v>Túi</v>
      </c>
      <c r="R5992" s="220">
        <v>3</v>
      </c>
      <c r="S5992" s="220"/>
      <c r="T5992" s="220">
        <f>VLOOKUP(VLOOKUP(G5992,Ma_KH!$A:$R,18,0)&amp;K5992,Gia_MB!$A:$F,6,0)</f>
        <v>55595</v>
      </c>
      <c r="U5992" s="254">
        <f t="shared" si="606"/>
        <v>166785</v>
      </c>
      <c r="V5992" s="220"/>
      <c r="W5992" s="222">
        <f t="shared" si="607"/>
        <v>0</v>
      </c>
      <c r="X5992" s="223" t="str">
        <f t="shared" si="608"/>
        <v>8</v>
      </c>
      <c r="Y5992" s="220"/>
      <c r="Z5992" s="254">
        <f t="shared" si="609"/>
        <v>13342.800000000001</v>
      </c>
      <c r="AA5992" s="5">
        <f>VLOOKUP(G5992,Ma_KH!$A:$R,14,0)</f>
        <v>60</v>
      </c>
    </row>
    <row r="5993" spans="1:27" hidden="1" x14ac:dyDescent="0.25">
      <c r="A5993" s="237">
        <v>45995</v>
      </c>
      <c r="B5993" s="240">
        <v>4180886073</v>
      </c>
      <c r="C5993" s="151" t="s">
        <v>7767</v>
      </c>
      <c r="D5993" s="245">
        <v>46002</v>
      </c>
      <c r="E5993" s="238"/>
      <c r="F5993" s="236"/>
      <c r="G5993" s="32" t="s">
        <v>1627</v>
      </c>
      <c r="H5993" s="238"/>
      <c r="I5993" s="240">
        <v>4180886073</v>
      </c>
      <c r="J5993" s="240" t="s">
        <v>70</v>
      </c>
      <c r="K5993" s="333" t="s">
        <v>32</v>
      </c>
      <c r="L5993" s="21" t="str">
        <f>VLOOKUP($K5993,TONG_SL!$A:$D,2,0)</f>
        <v>Giò Tai Lưỡi Xào 250g</v>
      </c>
      <c r="N5993" s="21" t="str">
        <f t="shared" si="605"/>
        <v>K-C6</v>
      </c>
      <c r="Q5993" s="21" t="str">
        <f>VLOOKUP(K5993,TONG_SL!$A:$D,3,0)</f>
        <v>Túi</v>
      </c>
      <c r="R5993" s="220">
        <v>3</v>
      </c>
      <c r="S5993" s="220"/>
      <c r="T5993" s="220">
        <f>VLOOKUP(VLOOKUP(G5993,Ma_KH!$A:$R,18,0)&amp;K5993,Gia_MB!$A:$F,6,0)</f>
        <v>50182</v>
      </c>
      <c r="U5993" s="254">
        <f t="shared" si="606"/>
        <v>150546</v>
      </c>
      <c r="V5993" s="220"/>
      <c r="W5993" s="222">
        <f t="shared" si="607"/>
        <v>0</v>
      </c>
      <c r="X5993" s="223" t="str">
        <f t="shared" si="608"/>
        <v>8</v>
      </c>
      <c r="Y5993" s="220"/>
      <c r="Z5993" s="254">
        <f t="shared" si="609"/>
        <v>12043.68</v>
      </c>
      <c r="AA5993" s="5">
        <f>VLOOKUP(G5993,Ma_KH!$A:$R,14,0)</f>
        <v>60</v>
      </c>
    </row>
    <row r="5994" spans="1:27" hidden="1" x14ac:dyDescent="0.25">
      <c r="A5994" s="237">
        <v>45995</v>
      </c>
      <c r="B5994" s="240">
        <v>4180886073</v>
      </c>
      <c r="C5994" s="151" t="s">
        <v>7767</v>
      </c>
      <c r="D5994" s="245">
        <v>46002</v>
      </c>
      <c r="E5994" s="238"/>
      <c r="F5994" s="236"/>
      <c r="G5994" s="32" t="s">
        <v>1627</v>
      </c>
      <c r="H5994" s="238"/>
      <c r="I5994" s="240">
        <v>4180886073</v>
      </c>
      <c r="J5994" s="240" t="s">
        <v>70</v>
      </c>
      <c r="K5994" s="333" t="s">
        <v>27</v>
      </c>
      <c r="L5994" s="21" t="str">
        <f>VLOOKUP($K5994,TONG_SL!$A:$D,2,0)</f>
        <v>Chân giò heo muối 300g</v>
      </c>
      <c r="N5994" s="21" t="str">
        <f t="shared" si="605"/>
        <v>K-C6</v>
      </c>
      <c r="Q5994" s="21" t="str">
        <f>VLOOKUP(K5994,TONG_SL!$A:$D,3,0)</f>
        <v>Túi</v>
      </c>
      <c r="R5994" s="220">
        <v>5</v>
      </c>
      <c r="S5994" s="220"/>
      <c r="T5994" s="220">
        <f>VLOOKUP(VLOOKUP(G5994,Ma_KH!$A:$R,18,0)&amp;K5994,Gia_MB!$A:$F,6,0)</f>
        <v>73431</v>
      </c>
      <c r="U5994" s="254">
        <f t="shared" si="606"/>
        <v>367155</v>
      </c>
      <c r="V5994" s="220"/>
      <c r="W5994" s="222">
        <f t="shared" si="607"/>
        <v>0</v>
      </c>
      <c r="X5994" s="223" t="str">
        <f t="shared" si="608"/>
        <v>8</v>
      </c>
      <c r="Y5994" s="220"/>
      <c r="Z5994" s="254">
        <f t="shared" si="609"/>
        <v>29372.400000000001</v>
      </c>
      <c r="AA5994" s="5">
        <f>VLOOKUP(G5994,Ma_KH!$A:$R,14,0)</f>
        <v>60</v>
      </c>
    </row>
    <row r="5995" spans="1:27" hidden="1" x14ac:dyDescent="0.25">
      <c r="A5995" s="237">
        <v>45995</v>
      </c>
      <c r="B5995" s="240">
        <v>4180886073</v>
      </c>
      <c r="C5995" s="151" t="s">
        <v>7767</v>
      </c>
      <c r="D5995" s="245">
        <v>46002</v>
      </c>
      <c r="E5995" s="238"/>
      <c r="F5995" s="236"/>
      <c r="G5995" s="32" t="s">
        <v>1627</v>
      </c>
      <c r="H5995" s="238"/>
      <c r="I5995" s="240">
        <v>4180886073</v>
      </c>
      <c r="J5995" s="240" t="s">
        <v>70</v>
      </c>
      <c r="K5995" s="333" t="s">
        <v>30</v>
      </c>
      <c r="L5995" s="21" t="str">
        <f>VLOOKUP($K5995,TONG_SL!$A:$D,2,0)</f>
        <v>Gà muối 500g</v>
      </c>
      <c r="N5995" s="21" t="str">
        <f t="shared" si="605"/>
        <v>K-C6</v>
      </c>
      <c r="Q5995" s="21" t="str">
        <f>VLOOKUP(K5995,TONG_SL!$A:$D,3,0)</f>
        <v>Túi</v>
      </c>
      <c r="R5995" s="220">
        <v>6</v>
      </c>
      <c r="S5995" s="220"/>
      <c r="T5995" s="220">
        <f>VLOOKUP(VLOOKUP(G5995,Ma_KH!$A:$R,18,0)&amp;K5995,Gia_MB!$A:$F,6,0)</f>
        <v>111058</v>
      </c>
      <c r="U5995" s="254">
        <f t="shared" si="606"/>
        <v>666348</v>
      </c>
      <c r="V5995" s="220"/>
      <c r="W5995" s="222">
        <f t="shared" si="607"/>
        <v>0</v>
      </c>
      <c r="X5995" s="223" t="str">
        <f t="shared" si="608"/>
        <v>8</v>
      </c>
      <c r="Y5995" s="220"/>
      <c r="Z5995" s="254">
        <f t="shared" si="609"/>
        <v>53307.840000000004</v>
      </c>
      <c r="AA5995" s="5">
        <f>VLOOKUP(G5995,Ma_KH!$A:$R,14,0)</f>
        <v>60</v>
      </c>
    </row>
    <row r="5996" spans="1:27" hidden="1" x14ac:dyDescent="0.25">
      <c r="A5996" s="237">
        <v>45995</v>
      </c>
      <c r="B5996" s="240">
        <v>4180886073</v>
      </c>
      <c r="C5996" s="151" t="s">
        <v>7767</v>
      </c>
      <c r="D5996" s="245">
        <v>46002</v>
      </c>
      <c r="E5996" s="238"/>
      <c r="F5996" s="236"/>
      <c r="G5996" s="32" t="s">
        <v>1627</v>
      </c>
      <c r="H5996" s="238"/>
      <c r="I5996" s="240">
        <v>4180886073</v>
      </c>
      <c r="J5996" s="240" t="s">
        <v>70</v>
      </c>
      <c r="K5996" s="333" t="s">
        <v>48</v>
      </c>
      <c r="L5996" s="21" t="str">
        <f>VLOOKUP($K5996,TONG_SL!$A:$D,2,0)</f>
        <v>Mọc Nấm Hương 250g</v>
      </c>
      <c r="N5996" s="21" t="str">
        <f t="shared" si="605"/>
        <v>K-C6</v>
      </c>
      <c r="Q5996" s="21" t="str">
        <f>VLOOKUP(K5996,TONG_SL!$A:$D,3,0)</f>
        <v>Túi</v>
      </c>
      <c r="R5996" s="220">
        <v>3</v>
      </c>
      <c r="S5996" s="220"/>
      <c r="T5996" s="220">
        <f>VLOOKUP(VLOOKUP(G5996,Ma_KH!$A:$R,18,0)&amp;K5996,Gia_MB!$A:$F,6,0)</f>
        <v>46000</v>
      </c>
      <c r="U5996" s="254">
        <f t="shared" si="606"/>
        <v>138000</v>
      </c>
      <c r="V5996" s="220"/>
      <c r="W5996" s="222">
        <f t="shared" si="607"/>
        <v>0</v>
      </c>
      <c r="X5996" s="223" t="str">
        <f t="shared" si="608"/>
        <v>8</v>
      </c>
      <c r="Y5996" s="220"/>
      <c r="Z5996" s="254">
        <f t="shared" si="609"/>
        <v>11040</v>
      </c>
      <c r="AA5996" s="5">
        <f>VLOOKUP(G5996,Ma_KH!$A:$R,14,0)</f>
        <v>60</v>
      </c>
    </row>
    <row r="5997" spans="1:27" hidden="1" x14ac:dyDescent="0.25">
      <c r="A5997" s="237">
        <v>45995</v>
      </c>
      <c r="B5997" s="240">
        <v>4180886015</v>
      </c>
      <c r="C5997" s="151" t="s">
        <v>7767</v>
      </c>
      <c r="D5997" s="245">
        <v>46002</v>
      </c>
      <c r="E5997" s="238"/>
      <c r="F5997" s="236"/>
      <c r="G5997" s="32" t="s">
        <v>1619</v>
      </c>
      <c r="H5997" s="238"/>
      <c r="I5997" s="240">
        <v>4180886015</v>
      </c>
      <c r="J5997" s="240" t="s">
        <v>70</v>
      </c>
      <c r="K5997" s="333" t="s">
        <v>27</v>
      </c>
      <c r="L5997" s="21" t="str">
        <f>VLOOKUP($K5997,TONG_SL!$A:$D,2,0)</f>
        <v>Chân giò heo muối 300g</v>
      </c>
      <c r="N5997" s="21" t="str">
        <f t="shared" si="605"/>
        <v>K-C6</v>
      </c>
      <c r="Q5997" s="21" t="str">
        <f>VLOOKUP(K5997,TONG_SL!$A:$D,3,0)</f>
        <v>Túi</v>
      </c>
      <c r="R5997" s="220">
        <v>5</v>
      </c>
      <c r="S5997" s="220"/>
      <c r="T5997" s="220">
        <f>VLOOKUP(VLOOKUP(G5997,Ma_KH!$A:$R,18,0)&amp;K5997,Gia_MB!$A:$F,6,0)</f>
        <v>73431</v>
      </c>
      <c r="U5997" s="254">
        <f t="shared" si="606"/>
        <v>367155</v>
      </c>
      <c r="V5997" s="220"/>
      <c r="W5997" s="222">
        <f t="shared" si="607"/>
        <v>0</v>
      </c>
      <c r="X5997" s="223" t="str">
        <f t="shared" si="608"/>
        <v>8</v>
      </c>
      <c r="Y5997" s="220"/>
      <c r="Z5997" s="254">
        <f t="shared" si="609"/>
        <v>29372.400000000001</v>
      </c>
      <c r="AA5997" s="5">
        <f>VLOOKUP(G5997,Ma_KH!$A:$R,14,0)</f>
        <v>60</v>
      </c>
    </row>
    <row r="5998" spans="1:27" hidden="1" x14ac:dyDescent="0.25">
      <c r="A5998" s="237">
        <v>45995</v>
      </c>
      <c r="B5998" s="240">
        <v>4180886015</v>
      </c>
      <c r="C5998" s="151" t="s">
        <v>7767</v>
      </c>
      <c r="D5998" s="245">
        <v>46002</v>
      </c>
      <c r="E5998" s="238"/>
      <c r="F5998" s="236"/>
      <c r="G5998" s="32" t="s">
        <v>1619</v>
      </c>
      <c r="H5998" s="238"/>
      <c r="I5998" s="240">
        <v>4180886015</v>
      </c>
      <c r="J5998" s="240" t="s">
        <v>70</v>
      </c>
      <c r="K5998" s="333" t="s">
        <v>32</v>
      </c>
      <c r="L5998" s="21" t="str">
        <f>VLOOKUP($K5998,TONG_SL!$A:$D,2,0)</f>
        <v>Giò Tai Lưỡi Xào 250g</v>
      </c>
      <c r="N5998" s="21" t="str">
        <f t="shared" si="605"/>
        <v>K-C6</v>
      </c>
      <c r="Q5998" s="21" t="str">
        <f>VLOOKUP(K5998,TONG_SL!$A:$D,3,0)</f>
        <v>Túi</v>
      </c>
      <c r="R5998" s="220">
        <v>5</v>
      </c>
      <c r="S5998" s="220"/>
      <c r="T5998" s="220">
        <f>VLOOKUP(VLOOKUP(G5998,Ma_KH!$A:$R,18,0)&amp;K5998,Gia_MB!$A:$F,6,0)</f>
        <v>50182</v>
      </c>
      <c r="U5998" s="254">
        <f t="shared" si="606"/>
        <v>250910</v>
      </c>
      <c r="V5998" s="220"/>
      <c r="W5998" s="222">
        <f t="shared" si="607"/>
        <v>0</v>
      </c>
      <c r="X5998" s="223" t="str">
        <f t="shared" si="608"/>
        <v>8</v>
      </c>
      <c r="Y5998" s="220"/>
      <c r="Z5998" s="254">
        <f t="shared" si="609"/>
        <v>20072.8</v>
      </c>
      <c r="AA5998" s="5">
        <f>VLOOKUP(G5998,Ma_KH!$A:$R,14,0)</f>
        <v>60</v>
      </c>
    </row>
    <row r="5999" spans="1:27" hidden="1" x14ac:dyDescent="0.25">
      <c r="A5999" s="237">
        <v>45995</v>
      </c>
      <c r="B5999" s="240">
        <v>4180886015</v>
      </c>
      <c r="C5999" s="151" t="s">
        <v>7767</v>
      </c>
      <c r="D5999" s="245">
        <v>46002</v>
      </c>
      <c r="E5999" s="238"/>
      <c r="F5999" s="236"/>
      <c r="G5999" s="32" t="s">
        <v>1619</v>
      </c>
      <c r="H5999" s="238"/>
      <c r="I5999" s="240">
        <v>4180886015</v>
      </c>
      <c r="J5999" s="240" t="s">
        <v>70</v>
      </c>
      <c r="K5999" s="333" t="s">
        <v>34</v>
      </c>
      <c r="L5999" s="21" t="str">
        <f>VLOOKUP($K5999,TONG_SL!$A:$D,2,0)</f>
        <v>Tai heo muối 200g</v>
      </c>
      <c r="N5999" s="21" t="str">
        <f t="shared" si="605"/>
        <v>K-C6</v>
      </c>
      <c r="Q5999" s="21" t="str">
        <f>VLOOKUP(K5999,TONG_SL!$A:$D,3,0)</f>
        <v>Túi</v>
      </c>
      <c r="R5999" s="220">
        <v>3</v>
      </c>
      <c r="S5999" s="220"/>
      <c r="T5999" s="220">
        <f>VLOOKUP(VLOOKUP(G5999,Ma_KH!$A:$R,18,0)&amp;K5999,Gia_MB!$A:$F,6,0)</f>
        <v>55595</v>
      </c>
      <c r="U5999" s="254">
        <f t="shared" si="606"/>
        <v>166785</v>
      </c>
      <c r="V5999" s="220"/>
      <c r="W5999" s="222">
        <f t="shared" si="607"/>
        <v>0</v>
      </c>
      <c r="X5999" s="223" t="str">
        <f t="shared" si="608"/>
        <v>8</v>
      </c>
      <c r="Y5999" s="220"/>
      <c r="Z5999" s="254">
        <f t="shared" si="609"/>
        <v>13342.800000000001</v>
      </c>
      <c r="AA5999" s="5">
        <f>VLOOKUP(G5999,Ma_KH!$A:$R,14,0)</f>
        <v>60</v>
      </c>
    </row>
    <row r="6000" spans="1:27" hidden="1" x14ac:dyDescent="0.25">
      <c r="A6000" s="237">
        <v>45995</v>
      </c>
      <c r="B6000" s="240">
        <v>4180886015</v>
      </c>
      <c r="C6000" s="151" t="s">
        <v>7767</v>
      </c>
      <c r="D6000" s="245">
        <v>46002</v>
      </c>
      <c r="E6000" s="238"/>
      <c r="F6000" s="236"/>
      <c r="G6000" s="32" t="s">
        <v>1619</v>
      </c>
      <c r="H6000" s="238"/>
      <c r="I6000" s="240">
        <v>4180886015</v>
      </c>
      <c r="J6000" s="240" t="s">
        <v>70</v>
      </c>
      <c r="K6000" s="338" t="s">
        <v>48</v>
      </c>
      <c r="L6000" s="21" t="str">
        <f>VLOOKUP($K6000,TONG_SL!$A:$D,2,0)</f>
        <v>Mọc Nấm Hương 250g</v>
      </c>
      <c r="N6000" s="21" t="str">
        <f t="shared" si="605"/>
        <v>K-C6</v>
      </c>
      <c r="Q6000" s="21" t="str">
        <f>VLOOKUP(K6000,TONG_SL!$A:$D,3,0)</f>
        <v>Túi</v>
      </c>
      <c r="R6000" s="307">
        <v>3</v>
      </c>
      <c r="S6000" s="307"/>
      <c r="T6000" s="307">
        <f>VLOOKUP(VLOOKUP(G6000,Ma_KH!$A:$R,18,0)&amp;K6000,Gia_MB!$A:$F,6,0)</f>
        <v>46000</v>
      </c>
      <c r="U6000" s="308">
        <f>T6000*R6000</f>
        <v>138000</v>
      </c>
      <c r="V6000" s="307"/>
      <c r="W6000" s="309">
        <f>U6000*V6000</f>
        <v>0</v>
      </c>
      <c r="X6000" s="310" t="str">
        <f>IF(B6000&lt;&gt;"","8","0")</f>
        <v>8</v>
      </c>
      <c r="Y6000" s="307"/>
      <c r="Z6000" s="308">
        <f>U6000*X6000%</f>
        <v>11040</v>
      </c>
      <c r="AA6000" s="311">
        <f>VLOOKUP(G6000,Ma_KH!$A:$R,14,0)</f>
        <v>60</v>
      </c>
    </row>
    <row r="6001" spans="1:27" hidden="1" x14ac:dyDescent="0.25">
      <c r="A6001" s="237">
        <v>45995</v>
      </c>
      <c r="B6001" s="240">
        <v>4180886015</v>
      </c>
      <c r="C6001" s="151" t="s">
        <v>7767</v>
      </c>
      <c r="D6001" s="245">
        <v>46002</v>
      </c>
      <c r="E6001" s="238"/>
      <c r="F6001" s="236"/>
      <c r="G6001" s="32" t="s">
        <v>1619</v>
      </c>
      <c r="H6001" s="238"/>
      <c r="I6001" s="240">
        <v>4180886015</v>
      </c>
      <c r="J6001" s="240" t="s">
        <v>70</v>
      </c>
      <c r="K6001" s="338" t="s">
        <v>30</v>
      </c>
      <c r="L6001" s="21" t="str">
        <f>VLOOKUP($K6001,TONG_SL!$A:$D,2,0)</f>
        <v>Gà muối 500g</v>
      </c>
      <c r="N6001" s="21" t="str">
        <f t="shared" si="605"/>
        <v>K-C6</v>
      </c>
      <c r="Q6001" s="21" t="str">
        <f>VLOOKUP(K6001,TONG_SL!$A:$D,3,0)</f>
        <v>Túi</v>
      </c>
      <c r="R6001" s="307">
        <v>3</v>
      </c>
      <c r="S6001" s="307"/>
      <c r="T6001" s="307">
        <f>VLOOKUP(VLOOKUP(G6001,Ma_KH!$A:$R,18,0)&amp;K6001,Gia_MB!$A:$F,6,0)</f>
        <v>111058</v>
      </c>
      <c r="U6001" s="308">
        <f>T6001*R6001</f>
        <v>333174</v>
      </c>
      <c r="V6001" s="307"/>
      <c r="W6001" s="309">
        <f>U6001*V6001</f>
        <v>0</v>
      </c>
      <c r="X6001" s="310" t="str">
        <f>IF(B6001&lt;&gt;"","8","0")</f>
        <v>8</v>
      </c>
      <c r="Y6001" s="307"/>
      <c r="Z6001" s="308">
        <f>U6001*X6001%</f>
        <v>26653.920000000002</v>
      </c>
      <c r="AA6001" s="311">
        <f>VLOOKUP(G6001,Ma_KH!$A:$R,14,0)</f>
        <v>60</v>
      </c>
    </row>
    <row r="6002" spans="1:27" hidden="1" x14ac:dyDescent="0.25">
      <c r="A6002" s="237">
        <v>45995</v>
      </c>
      <c r="B6002" s="293">
        <v>4180885193</v>
      </c>
      <c r="C6002" s="151" t="s">
        <v>7767</v>
      </c>
      <c r="D6002" s="245">
        <v>46002</v>
      </c>
      <c r="E6002" s="295"/>
      <c r="F6002" s="294"/>
      <c r="G6002" s="296" t="s">
        <v>1507</v>
      </c>
      <c r="H6002" s="295"/>
      <c r="I6002" s="293">
        <v>4180885193</v>
      </c>
      <c r="J6002" s="240" t="s">
        <v>70</v>
      </c>
      <c r="K6002" s="333" t="s">
        <v>27</v>
      </c>
      <c r="L6002" s="21" t="str">
        <f>VLOOKUP($K6002,TONG_SL!$A:$D,2,0)</f>
        <v>Chân giò heo muối 300g</v>
      </c>
      <c r="N6002" s="21" t="str">
        <f t="shared" si="605"/>
        <v>K-C6</v>
      </c>
      <c r="Q6002" s="21" t="str">
        <f>VLOOKUP(K6002,TONG_SL!$A:$D,3,0)</f>
        <v>Túi</v>
      </c>
      <c r="R6002" s="297">
        <v>8</v>
      </c>
      <c r="S6002" s="297"/>
      <c r="T6002" s="297">
        <f>VLOOKUP(VLOOKUP(G6002,Ma_KH!$A:$R,18,0)&amp;K6002,Gia_MB!$A:$F,6,0)</f>
        <v>73431</v>
      </c>
      <c r="U6002" s="298">
        <f t="shared" ref="U6002:U6033" si="610">T6002*R6002</f>
        <v>587448</v>
      </c>
      <c r="V6002" s="297"/>
      <c r="W6002" s="299">
        <f t="shared" ref="W6002:W6033" si="611">U6002*V6002</f>
        <v>0</v>
      </c>
      <c r="X6002" s="300" t="str">
        <f t="shared" ref="X6002:X6033" si="612">IF(B6002&lt;&gt;"","8","0")</f>
        <v>8</v>
      </c>
      <c r="Y6002" s="297"/>
      <c r="Z6002" s="298">
        <f t="shared" ref="Z6002:Z6033" si="613">U6002*X6002%</f>
        <v>46995.840000000004</v>
      </c>
      <c r="AA6002" s="301">
        <f>VLOOKUP(G6002,Ma_KH!$A:$R,14,0)</f>
        <v>60</v>
      </c>
    </row>
    <row r="6003" spans="1:27" hidden="1" x14ac:dyDescent="0.25">
      <c r="A6003" s="237">
        <v>45995</v>
      </c>
      <c r="B6003" s="293">
        <v>4180885193</v>
      </c>
      <c r="C6003" s="151" t="s">
        <v>7767</v>
      </c>
      <c r="D6003" s="245">
        <v>46002</v>
      </c>
      <c r="E6003" s="295"/>
      <c r="F6003" s="294"/>
      <c r="G6003" s="296" t="s">
        <v>1507</v>
      </c>
      <c r="H6003" s="295"/>
      <c r="I6003" s="293">
        <v>4180885193</v>
      </c>
      <c r="J6003" s="240" t="s">
        <v>70</v>
      </c>
      <c r="K6003" s="333" t="s">
        <v>32</v>
      </c>
      <c r="L6003" s="21" t="str">
        <f>VLOOKUP($K6003,TONG_SL!$A:$D,2,0)</f>
        <v>Giò Tai Lưỡi Xào 250g</v>
      </c>
      <c r="N6003" s="21" t="str">
        <f t="shared" si="605"/>
        <v>K-C6</v>
      </c>
      <c r="Q6003" s="21" t="str">
        <f>VLOOKUP(K6003,TONG_SL!$A:$D,3,0)</f>
        <v>Túi</v>
      </c>
      <c r="R6003" s="297">
        <v>4</v>
      </c>
      <c r="S6003" s="297"/>
      <c r="T6003" s="297">
        <f>VLOOKUP(VLOOKUP(G6003,Ma_KH!$A:$R,18,0)&amp;K6003,Gia_MB!$A:$F,6,0)</f>
        <v>50182</v>
      </c>
      <c r="U6003" s="298">
        <f t="shared" si="610"/>
        <v>200728</v>
      </c>
      <c r="V6003" s="297"/>
      <c r="W6003" s="299">
        <f t="shared" si="611"/>
        <v>0</v>
      </c>
      <c r="X6003" s="300" t="str">
        <f t="shared" si="612"/>
        <v>8</v>
      </c>
      <c r="Y6003" s="297"/>
      <c r="Z6003" s="298">
        <f t="shared" si="613"/>
        <v>16058.24</v>
      </c>
      <c r="AA6003" s="301">
        <f>VLOOKUP(G6003,Ma_KH!$A:$R,14,0)</f>
        <v>60</v>
      </c>
    </row>
    <row r="6004" spans="1:27" hidden="1" x14ac:dyDescent="0.25">
      <c r="A6004" s="237">
        <v>45995</v>
      </c>
      <c r="B6004" s="293">
        <v>4180886143</v>
      </c>
      <c r="C6004" s="151" t="s">
        <v>7767</v>
      </c>
      <c r="D6004" s="245">
        <v>46002</v>
      </c>
      <c r="E6004" s="295"/>
      <c r="F6004" s="294"/>
      <c r="G6004" s="296" t="s">
        <v>1643</v>
      </c>
      <c r="H6004" s="295"/>
      <c r="I6004" s="293">
        <v>4180886143</v>
      </c>
      <c r="J6004" s="240" t="s">
        <v>70</v>
      </c>
      <c r="K6004" s="339" t="s">
        <v>34</v>
      </c>
      <c r="L6004" s="21" t="str">
        <f>VLOOKUP($K6004,TONG_SL!$A:$D,2,0)</f>
        <v>Tai heo muối 200g</v>
      </c>
      <c r="N6004" s="21" t="str">
        <f t="shared" si="605"/>
        <v>K-C6</v>
      </c>
      <c r="Q6004" s="21" t="str">
        <f>VLOOKUP(K6004,TONG_SL!$A:$D,3,0)</f>
        <v>Túi</v>
      </c>
      <c r="R6004" s="297">
        <v>4</v>
      </c>
      <c r="S6004" s="297"/>
      <c r="T6004" s="297">
        <f>VLOOKUP(VLOOKUP(G6004,Ma_KH!$A:$R,18,0)&amp;K6004,Gia_MB!$A:$F,6,0)</f>
        <v>55595</v>
      </c>
      <c r="U6004" s="298">
        <f t="shared" si="610"/>
        <v>222380</v>
      </c>
      <c r="V6004" s="297"/>
      <c r="W6004" s="299">
        <f t="shared" si="611"/>
        <v>0</v>
      </c>
      <c r="X6004" s="300" t="str">
        <f t="shared" si="612"/>
        <v>8</v>
      </c>
      <c r="Y6004" s="297"/>
      <c r="Z6004" s="298">
        <f t="shared" si="613"/>
        <v>17790.400000000001</v>
      </c>
      <c r="AA6004" s="301">
        <f>VLOOKUP(G6004,Ma_KH!$A:$R,14,0)</f>
        <v>60</v>
      </c>
    </row>
    <row r="6005" spans="1:27" hidden="1" x14ac:dyDescent="0.25">
      <c r="A6005" s="237">
        <v>45995</v>
      </c>
      <c r="B6005" s="293">
        <v>4180886143</v>
      </c>
      <c r="C6005" s="151" t="s">
        <v>7767</v>
      </c>
      <c r="D6005" s="245">
        <v>46002</v>
      </c>
      <c r="E6005" s="295"/>
      <c r="F6005" s="294"/>
      <c r="G6005" s="296" t="s">
        <v>1643</v>
      </c>
      <c r="H6005" s="295"/>
      <c r="I6005" s="293">
        <v>4180886143</v>
      </c>
      <c r="J6005" s="240" t="s">
        <v>70</v>
      </c>
      <c r="K6005" s="333" t="s">
        <v>32</v>
      </c>
      <c r="L6005" s="21" t="str">
        <f>VLOOKUP($K6005,TONG_SL!$A:$D,2,0)</f>
        <v>Giò Tai Lưỡi Xào 250g</v>
      </c>
      <c r="N6005" s="21" t="str">
        <f t="shared" si="605"/>
        <v>K-C6</v>
      </c>
      <c r="Q6005" s="21" t="str">
        <f>VLOOKUP(K6005,TONG_SL!$A:$D,3,0)</f>
        <v>Túi</v>
      </c>
      <c r="R6005" s="297">
        <v>4</v>
      </c>
      <c r="S6005" s="297"/>
      <c r="T6005" s="297">
        <f>VLOOKUP(VLOOKUP(G6005,Ma_KH!$A:$R,18,0)&amp;K6005,Gia_MB!$A:$F,6,0)</f>
        <v>50182</v>
      </c>
      <c r="U6005" s="298">
        <f t="shared" si="610"/>
        <v>200728</v>
      </c>
      <c r="V6005" s="297"/>
      <c r="W6005" s="299">
        <f t="shared" si="611"/>
        <v>0</v>
      </c>
      <c r="X6005" s="300" t="str">
        <f t="shared" si="612"/>
        <v>8</v>
      </c>
      <c r="Y6005" s="297"/>
      <c r="Z6005" s="298">
        <f t="shared" si="613"/>
        <v>16058.24</v>
      </c>
      <c r="AA6005" s="301">
        <f>VLOOKUP(G6005,Ma_KH!$A:$R,14,0)</f>
        <v>60</v>
      </c>
    </row>
    <row r="6006" spans="1:27" hidden="1" x14ac:dyDescent="0.25">
      <c r="A6006" s="237">
        <v>45995</v>
      </c>
      <c r="B6006" s="293">
        <v>4180886143</v>
      </c>
      <c r="C6006" s="151" t="s">
        <v>7767</v>
      </c>
      <c r="D6006" s="245">
        <v>46002</v>
      </c>
      <c r="E6006" s="295"/>
      <c r="F6006" s="294"/>
      <c r="G6006" s="296" t="s">
        <v>1643</v>
      </c>
      <c r="H6006" s="295"/>
      <c r="I6006" s="293">
        <v>4180886143</v>
      </c>
      <c r="J6006" s="240" t="s">
        <v>70</v>
      </c>
      <c r="K6006" s="339" t="s">
        <v>27</v>
      </c>
      <c r="L6006" s="21" t="str">
        <f>VLOOKUP($K6006,TONG_SL!$A:$D,2,0)</f>
        <v>Chân giò heo muối 300g</v>
      </c>
      <c r="N6006" s="21" t="str">
        <f t="shared" si="605"/>
        <v>K-C6</v>
      </c>
      <c r="Q6006" s="21" t="str">
        <f>VLOOKUP(K6006,TONG_SL!$A:$D,3,0)</f>
        <v>Túi</v>
      </c>
      <c r="R6006" s="297">
        <v>10</v>
      </c>
      <c r="S6006" s="297"/>
      <c r="T6006" s="297">
        <f>VLOOKUP(VLOOKUP(G6006,Ma_KH!$A:$R,18,0)&amp;K6006,Gia_MB!$A:$F,6,0)</f>
        <v>73431</v>
      </c>
      <c r="U6006" s="298">
        <f t="shared" si="610"/>
        <v>734310</v>
      </c>
      <c r="V6006" s="297"/>
      <c r="W6006" s="299">
        <f t="shared" si="611"/>
        <v>0</v>
      </c>
      <c r="X6006" s="300" t="str">
        <f t="shared" si="612"/>
        <v>8</v>
      </c>
      <c r="Y6006" s="297"/>
      <c r="Z6006" s="298">
        <f t="shared" si="613"/>
        <v>58744.800000000003</v>
      </c>
      <c r="AA6006" s="301">
        <f>VLOOKUP(G6006,Ma_KH!$A:$R,14,0)</f>
        <v>60</v>
      </c>
    </row>
    <row r="6007" spans="1:27" hidden="1" x14ac:dyDescent="0.25">
      <c r="A6007" s="237">
        <v>45995</v>
      </c>
      <c r="B6007" s="293">
        <v>4180886143</v>
      </c>
      <c r="C6007" s="151" t="s">
        <v>7767</v>
      </c>
      <c r="D6007" s="245">
        <v>46002</v>
      </c>
      <c r="E6007" s="295"/>
      <c r="F6007" s="294"/>
      <c r="G6007" s="296" t="s">
        <v>1643</v>
      </c>
      <c r="H6007" s="295"/>
      <c r="I6007" s="293">
        <v>4180886143</v>
      </c>
      <c r="J6007" s="240" t="s">
        <v>70</v>
      </c>
      <c r="K6007" s="339" t="s">
        <v>48</v>
      </c>
      <c r="L6007" s="21" t="str">
        <f>VLOOKUP($K6007,TONG_SL!$A:$D,2,0)</f>
        <v>Mọc Nấm Hương 250g</v>
      </c>
      <c r="N6007" s="21" t="str">
        <f t="shared" si="605"/>
        <v>K-C6</v>
      </c>
      <c r="Q6007" s="21" t="str">
        <f>VLOOKUP(K6007,TONG_SL!$A:$D,3,0)</f>
        <v>Túi</v>
      </c>
      <c r="R6007" s="297">
        <v>4</v>
      </c>
      <c r="S6007" s="297"/>
      <c r="T6007" s="297">
        <f>VLOOKUP(VLOOKUP(G6007,Ma_KH!$A:$R,18,0)&amp;K6007,Gia_MB!$A:$F,6,0)</f>
        <v>46000</v>
      </c>
      <c r="U6007" s="298">
        <f t="shared" si="610"/>
        <v>184000</v>
      </c>
      <c r="V6007" s="297"/>
      <c r="W6007" s="299">
        <f t="shared" si="611"/>
        <v>0</v>
      </c>
      <c r="X6007" s="300" t="str">
        <f t="shared" si="612"/>
        <v>8</v>
      </c>
      <c r="Y6007" s="297"/>
      <c r="Z6007" s="298">
        <f t="shared" si="613"/>
        <v>14720</v>
      </c>
      <c r="AA6007" s="301">
        <f>VLOOKUP(G6007,Ma_KH!$A:$R,14,0)</f>
        <v>60</v>
      </c>
    </row>
    <row r="6008" spans="1:27" hidden="1" x14ac:dyDescent="0.25">
      <c r="A6008" s="237">
        <v>45995</v>
      </c>
      <c r="B6008" s="293">
        <v>4180886143</v>
      </c>
      <c r="C6008" s="151" t="s">
        <v>7767</v>
      </c>
      <c r="D6008" s="245">
        <v>46002</v>
      </c>
      <c r="E6008" s="295"/>
      <c r="F6008" s="294"/>
      <c r="G6008" s="296" t="s">
        <v>1643</v>
      </c>
      <c r="H6008" s="295"/>
      <c r="I6008" s="293">
        <v>4180886143</v>
      </c>
      <c r="J6008" s="240" t="s">
        <v>70</v>
      </c>
      <c r="K6008" s="339" t="s">
        <v>30</v>
      </c>
      <c r="L6008" s="21" t="str">
        <f>VLOOKUP($K6008,TONG_SL!$A:$D,2,0)</f>
        <v>Gà muối 500g</v>
      </c>
      <c r="N6008" s="21" t="str">
        <f t="shared" si="605"/>
        <v>K-C6</v>
      </c>
      <c r="Q6008" s="21" t="str">
        <f>VLOOKUP(K6008,TONG_SL!$A:$D,3,0)</f>
        <v>Túi</v>
      </c>
      <c r="R6008" s="297">
        <v>6</v>
      </c>
      <c r="S6008" s="297"/>
      <c r="T6008" s="297">
        <f>VLOOKUP(VLOOKUP(G6008,Ma_KH!$A:$R,18,0)&amp;K6008,Gia_MB!$A:$F,6,0)</f>
        <v>111058</v>
      </c>
      <c r="U6008" s="298">
        <f t="shared" si="610"/>
        <v>666348</v>
      </c>
      <c r="V6008" s="297"/>
      <c r="W6008" s="299">
        <f t="shared" si="611"/>
        <v>0</v>
      </c>
      <c r="X6008" s="300" t="str">
        <f t="shared" si="612"/>
        <v>8</v>
      </c>
      <c r="Y6008" s="297"/>
      <c r="Z6008" s="298">
        <f t="shared" si="613"/>
        <v>53307.840000000004</v>
      </c>
      <c r="AA6008" s="301">
        <f>VLOOKUP(G6008,Ma_KH!$A:$R,14,0)</f>
        <v>60</v>
      </c>
    </row>
    <row r="6009" spans="1:27" hidden="1" x14ac:dyDescent="0.25">
      <c r="A6009" s="237">
        <v>45995</v>
      </c>
      <c r="B6009" s="293">
        <v>4180599607</v>
      </c>
      <c r="C6009" s="151" t="s">
        <v>7767</v>
      </c>
      <c r="D6009" s="245">
        <v>46002</v>
      </c>
      <c r="E6009" s="295"/>
      <c r="F6009" s="294"/>
      <c r="G6009" s="296" t="s">
        <v>1332</v>
      </c>
      <c r="H6009" s="295"/>
      <c r="I6009" s="293">
        <v>4180599607</v>
      </c>
      <c r="J6009" s="240" t="s">
        <v>70</v>
      </c>
      <c r="K6009" s="339" t="s">
        <v>32</v>
      </c>
      <c r="L6009" s="21" t="str">
        <f>VLOOKUP($K6009,TONG_SL!$A:$D,2,0)</f>
        <v>Giò Tai Lưỡi Xào 250g</v>
      </c>
      <c r="N6009" s="21" t="str">
        <f t="shared" si="605"/>
        <v>K-C6</v>
      </c>
      <c r="Q6009" s="21" t="str">
        <f>VLOOKUP(K6009,TONG_SL!$A:$D,3,0)</f>
        <v>Túi</v>
      </c>
      <c r="R6009" s="297">
        <v>10</v>
      </c>
      <c r="S6009" s="297"/>
      <c r="T6009" s="297">
        <f>VLOOKUP(VLOOKUP(G6009,Ma_KH!$A:$R,18,0)&amp;K6009,Gia_MB!$A:$F,6,0)</f>
        <v>50182</v>
      </c>
      <c r="U6009" s="298">
        <f t="shared" si="610"/>
        <v>501820</v>
      </c>
      <c r="V6009" s="297"/>
      <c r="W6009" s="299">
        <f t="shared" si="611"/>
        <v>0</v>
      </c>
      <c r="X6009" s="300" t="str">
        <f t="shared" si="612"/>
        <v>8</v>
      </c>
      <c r="Y6009" s="297"/>
      <c r="Z6009" s="298">
        <f t="shared" si="613"/>
        <v>40145.599999999999</v>
      </c>
      <c r="AA6009" s="301">
        <f>VLOOKUP(G6009,Ma_KH!$A:$R,14,0)</f>
        <v>60</v>
      </c>
    </row>
    <row r="6010" spans="1:27" hidden="1" x14ac:dyDescent="0.25">
      <c r="A6010" s="237">
        <v>45995</v>
      </c>
      <c r="B6010" s="293">
        <v>4180599607</v>
      </c>
      <c r="C6010" s="151" t="s">
        <v>7767</v>
      </c>
      <c r="D6010" s="245">
        <v>46002</v>
      </c>
      <c r="E6010" s="295"/>
      <c r="F6010" s="294"/>
      <c r="G6010" s="296" t="s">
        <v>1332</v>
      </c>
      <c r="H6010" s="295"/>
      <c r="I6010" s="293">
        <v>4180599607</v>
      </c>
      <c r="J6010" s="240" t="s">
        <v>70</v>
      </c>
      <c r="K6010" s="339" t="s">
        <v>27</v>
      </c>
      <c r="L6010" s="21" t="str">
        <f>VLOOKUP($K6010,TONG_SL!$A:$D,2,0)</f>
        <v>Chân giò heo muối 300g</v>
      </c>
      <c r="N6010" s="21" t="str">
        <f t="shared" si="605"/>
        <v>K-C6</v>
      </c>
      <c r="Q6010" s="21" t="str">
        <f>VLOOKUP(K6010,TONG_SL!$A:$D,3,0)</f>
        <v>Túi</v>
      </c>
      <c r="R6010" s="297">
        <v>3</v>
      </c>
      <c r="S6010" s="297"/>
      <c r="T6010" s="297">
        <f>VLOOKUP(VLOOKUP(G6010,Ma_KH!$A:$R,18,0)&amp;K6010,Gia_MB!$A:$F,6,0)</f>
        <v>73431</v>
      </c>
      <c r="U6010" s="298">
        <f t="shared" si="610"/>
        <v>220293</v>
      </c>
      <c r="V6010" s="297"/>
      <c r="W6010" s="299">
        <f t="shared" si="611"/>
        <v>0</v>
      </c>
      <c r="X6010" s="300" t="str">
        <f t="shared" si="612"/>
        <v>8</v>
      </c>
      <c r="Y6010" s="297"/>
      <c r="Z6010" s="298">
        <f t="shared" si="613"/>
        <v>17623.439999999999</v>
      </c>
      <c r="AA6010" s="301">
        <f>VLOOKUP(G6010,Ma_KH!$A:$R,14,0)</f>
        <v>60</v>
      </c>
    </row>
    <row r="6011" spans="1:27" hidden="1" x14ac:dyDescent="0.25">
      <c r="A6011" s="237">
        <v>45995</v>
      </c>
      <c r="B6011" s="293">
        <v>4180599607</v>
      </c>
      <c r="C6011" s="151" t="s">
        <v>7767</v>
      </c>
      <c r="D6011" s="245">
        <v>46002</v>
      </c>
      <c r="E6011" s="295"/>
      <c r="F6011" s="294"/>
      <c r="G6011" s="296" t="s">
        <v>1332</v>
      </c>
      <c r="H6011" s="295"/>
      <c r="I6011" s="293">
        <v>4180599607</v>
      </c>
      <c r="J6011" s="240" t="s">
        <v>70</v>
      </c>
      <c r="K6011" s="339" t="s">
        <v>48</v>
      </c>
      <c r="L6011" s="21" t="str">
        <f>VLOOKUP($K6011,TONG_SL!$A:$D,2,0)</f>
        <v>Mọc Nấm Hương 250g</v>
      </c>
      <c r="N6011" s="21" t="str">
        <f t="shared" si="605"/>
        <v>K-C6</v>
      </c>
      <c r="Q6011" s="21" t="str">
        <f>VLOOKUP(K6011,TONG_SL!$A:$D,3,0)</f>
        <v>Túi</v>
      </c>
      <c r="R6011" s="297">
        <v>4</v>
      </c>
      <c r="S6011" s="297"/>
      <c r="T6011" s="297">
        <f>VLOOKUP(VLOOKUP(G6011,Ma_KH!$A:$R,18,0)&amp;K6011,Gia_MB!$A:$F,6,0)</f>
        <v>46000</v>
      </c>
      <c r="U6011" s="298">
        <f t="shared" si="610"/>
        <v>184000</v>
      </c>
      <c r="V6011" s="297"/>
      <c r="W6011" s="299">
        <f t="shared" si="611"/>
        <v>0</v>
      </c>
      <c r="X6011" s="300" t="str">
        <f t="shared" si="612"/>
        <v>8</v>
      </c>
      <c r="Y6011" s="297"/>
      <c r="Z6011" s="298">
        <f t="shared" si="613"/>
        <v>14720</v>
      </c>
      <c r="AA6011" s="301">
        <f>VLOOKUP(G6011,Ma_KH!$A:$R,14,0)</f>
        <v>60</v>
      </c>
    </row>
    <row r="6012" spans="1:27" hidden="1" x14ac:dyDescent="0.25">
      <c r="A6012" s="237">
        <v>45995</v>
      </c>
      <c r="B6012" s="293">
        <v>4180599607</v>
      </c>
      <c r="C6012" s="151" t="s">
        <v>7767</v>
      </c>
      <c r="D6012" s="245">
        <v>46002</v>
      </c>
      <c r="E6012" s="295"/>
      <c r="F6012" s="294"/>
      <c r="G6012" s="296" t="s">
        <v>1332</v>
      </c>
      <c r="H6012" s="295"/>
      <c r="I6012" s="293">
        <v>4180599607</v>
      </c>
      <c r="J6012" s="240" t="s">
        <v>70</v>
      </c>
      <c r="K6012" s="339" t="s">
        <v>30</v>
      </c>
      <c r="L6012" s="21" t="str">
        <f>VLOOKUP($K6012,TONG_SL!$A:$D,2,0)</f>
        <v>Gà muối 500g</v>
      </c>
      <c r="N6012" s="21" t="str">
        <f t="shared" si="605"/>
        <v>K-C6</v>
      </c>
      <c r="Q6012" s="21" t="str">
        <f>VLOOKUP(K6012,TONG_SL!$A:$D,3,0)</f>
        <v>Túi</v>
      </c>
      <c r="R6012" s="297">
        <v>5</v>
      </c>
      <c r="S6012" s="297"/>
      <c r="T6012" s="297">
        <f>VLOOKUP(VLOOKUP(G6012,Ma_KH!$A:$R,18,0)&amp;K6012,Gia_MB!$A:$F,6,0)</f>
        <v>111058</v>
      </c>
      <c r="U6012" s="298">
        <f t="shared" si="610"/>
        <v>555290</v>
      </c>
      <c r="V6012" s="297"/>
      <c r="W6012" s="299">
        <f t="shared" si="611"/>
        <v>0</v>
      </c>
      <c r="X6012" s="300" t="str">
        <f t="shared" si="612"/>
        <v>8</v>
      </c>
      <c r="Y6012" s="297"/>
      <c r="Z6012" s="298">
        <f t="shared" si="613"/>
        <v>44423.200000000004</v>
      </c>
      <c r="AA6012" s="301">
        <f>VLOOKUP(G6012,Ma_KH!$A:$R,14,0)</f>
        <v>60</v>
      </c>
    </row>
    <row r="6013" spans="1:27" hidden="1" x14ac:dyDescent="0.25">
      <c r="A6013" s="237">
        <v>45995</v>
      </c>
      <c r="B6013" s="293">
        <v>4180884997</v>
      </c>
      <c r="C6013" s="151" t="s">
        <v>7767</v>
      </c>
      <c r="D6013" s="245">
        <v>46002</v>
      </c>
      <c r="E6013" s="295"/>
      <c r="F6013" s="294"/>
      <c r="G6013" s="296" t="s">
        <v>1446</v>
      </c>
      <c r="H6013" s="295"/>
      <c r="I6013" s="293">
        <v>4180884997</v>
      </c>
      <c r="J6013" s="240" t="s">
        <v>70</v>
      </c>
      <c r="K6013" s="339" t="s">
        <v>48</v>
      </c>
      <c r="L6013" s="21" t="str">
        <f>VLOOKUP($K6013,TONG_SL!$A:$D,2,0)</f>
        <v>Mọc Nấm Hương 250g</v>
      </c>
      <c r="N6013" s="21" t="str">
        <f t="shared" ref="N6013:N6076" si="614">IF($B6013&lt;&gt;"","K-C6","")</f>
        <v>K-C6</v>
      </c>
      <c r="Q6013" s="21" t="str">
        <f>VLOOKUP(K6013,TONG_SL!$A:$D,3,0)</f>
        <v>Túi</v>
      </c>
      <c r="R6013" s="297">
        <v>3</v>
      </c>
      <c r="S6013" s="297"/>
      <c r="T6013" s="297">
        <f>VLOOKUP(VLOOKUP(G6013,Ma_KH!$A:$R,18,0)&amp;K6013,Gia_MB!$A:$F,6,0)</f>
        <v>46000</v>
      </c>
      <c r="U6013" s="298">
        <f t="shared" si="610"/>
        <v>138000</v>
      </c>
      <c r="V6013" s="297"/>
      <c r="W6013" s="299">
        <f t="shared" si="611"/>
        <v>0</v>
      </c>
      <c r="X6013" s="300" t="str">
        <f t="shared" si="612"/>
        <v>8</v>
      </c>
      <c r="Y6013" s="297"/>
      <c r="Z6013" s="298">
        <f t="shared" si="613"/>
        <v>11040</v>
      </c>
      <c r="AA6013" s="301">
        <f>VLOOKUP(G6013,Ma_KH!$A:$R,14,0)</f>
        <v>60</v>
      </c>
    </row>
    <row r="6014" spans="1:27" hidden="1" x14ac:dyDescent="0.25">
      <c r="A6014" s="237">
        <v>45995</v>
      </c>
      <c r="B6014" s="293">
        <v>4180884997</v>
      </c>
      <c r="C6014" s="151" t="s">
        <v>7767</v>
      </c>
      <c r="D6014" s="245">
        <v>46002</v>
      </c>
      <c r="E6014" s="295"/>
      <c r="F6014" s="294"/>
      <c r="G6014" s="296" t="s">
        <v>1446</v>
      </c>
      <c r="H6014" s="295"/>
      <c r="I6014" s="293">
        <v>4180884997</v>
      </c>
      <c r="J6014" s="240" t="s">
        <v>70</v>
      </c>
      <c r="K6014" s="339" t="s">
        <v>27</v>
      </c>
      <c r="L6014" s="21" t="str">
        <f>VLOOKUP($K6014,TONG_SL!$A:$D,2,0)</f>
        <v>Chân giò heo muối 300g</v>
      </c>
      <c r="N6014" s="21" t="str">
        <f t="shared" si="614"/>
        <v>K-C6</v>
      </c>
      <c r="Q6014" s="21" t="str">
        <f>VLOOKUP(K6014,TONG_SL!$A:$D,3,0)</f>
        <v>Túi</v>
      </c>
      <c r="R6014" s="297">
        <v>10</v>
      </c>
      <c r="S6014" s="297"/>
      <c r="T6014" s="297">
        <f>VLOOKUP(VLOOKUP(G6014,Ma_KH!$A:$R,18,0)&amp;K6014,Gia_MB!$A:$F,6,0)</f>
        <v>73431</v>
      </c>
      <c r="U6014" s="298">
        <f t="shared" si="610"/>
        <v>734310</v>
      </c>
      <c r="V6014" s="297"/>
      <c r="W6014" s="299">
        <f t="shared" si="611"/>
        <v>0</v>
      </c>
      <c r="X6014" s="300" t="str">
        <f t="shared" si="612"/>
        <v>8</v>
      </c>
      <c r="Y6014" s="297"/>
      <c r="Z6014" s="298">
        <f t="shared" si="613"/>
        <v>58744.800000000003</v>
      </c>
      <c r="AA6014" s="301">
        <f>VLOOKUP(G6014,Ma_KH!$A:$R,14,0)</f>
        <v>60</v>
      </c>
    </row>
    <row r="6015" spans="1:27" hidden="1" x14ac:dyDescent="0.25">
      <c r="A6015" s="237">
        <v>45995</v>
      </c>
      <c r="B6015" s="293">
        <v>4180884997</v>
      </c>
      <c r="C6015" s="151" t="s">
        <v>7767</v>
      </c>
      <c r="D6015" s="245">
        <v>46002</v>
      </c>
      <c r="E6015" s="295"/>
      <c r="F6015" s="294"/>
      <c r="G6015" s="296" t="s">
        <v>1446</v>
      </c>
      <c r="H6015" s="295"/>
      <c r="I6015" s="293">
        <v>4180884997</v>
      </c>
      <c r="J6015" s="240" t="s">
        <v>70</v>
      </c>
      <c r="K6015" s="339" t="s">
        <v>32</v>
      </c>
      <c r="L6015" s="21" t="str">
        <f>VLOOKUP($K6015,TONG_SL!$A:$D,2,0)</f>
        <v>Giò Tai Lưỡi Xào 250g</v>
      </c>
      <c r="N6015" s="21" t="str">
        <f t="shared" si="614"/>
        <v>K-C6</v>
      </c>
      <c r="Q6015" s="21" t="str">
        <f>VLOOKUP(K6015,TONG_SL!$A:$D,3,0)</f>
        <v>Túi</v>
      </c>
      <c r="R6015" s="297">
        <v>2</v>
      </c>
      <c r="S6015" s="297"/>
      <c r="T6015" s="297">
        <f>VLOOKUP(VLOOKUP(G6015,Ma_KH!$A:$R,18,0)&amp;K6015,Gia_MB!$A:$F,6,0)</f>
        <v>50182</v>
      </c>
      <c r="U6015" s="298">
        <f t="shared" si="610"/>
        <v>100364</v>
      </c>
      <c r="V6015" s="297"/>
      <c r="W6015" s="299">
        <f t="shared" si="611"/>
        <v>0</v>
      </c>
      <c r="X6015" s="300" t="str">
        <f t="shared" si="612"/>
        <v>8</v>
      </c>
      <c r="Y6015" s="297"/>
      <c r="Z6015" s="298">
        <f t="shared" si="613"/>
        <v>8029.12</v>
      </c>
      <c r="AA6015" s="301">
        <f>VLOOKUP(G6015,Ma_KH!$A:$R,14,0)</f>
        <v>60</v>
      </c>
    </row>
    <row r="6016" spans="1:27" hidden="1" x14ac:dyDescent="0.25">
      <c r="A6016" s="237">
        <v>45995</v>
      </c>
      <c r="B6016" s="293" t="s">
        <v>8726</v>
      </c>
      <c r="C6016" s="151" t="s">
        <v>7767</v>
      </c>
      <c r="D6016" s="245">
        <v>46002</v>
      </c>
      <c r="E6016" s="295"/>
      <c r="F6016" s="294"/>
      <c r="G6016" s="296" t="s">
        <v>207</v>
      </c>
      <c r="H6016" s="295"/>
      <c r="I6016" s="293" t="s">
        <v>8726</v>
      </c>
      <c r="J6016" s="293" t="s">
        <v>1784</v>
      </c>
      <c r="K6016" s="339" t="s">
        <v>30</v>
      </c>
      <c r="L6016" s="21" t="str">
        <f>VLOOKUP($K6016,TONG_SL!$A:$D,2,0)</f>
        <v>Gà muối 500g</v>
      </c>
      <c r="N6016" s="21" t="str">
        <f t="shared" si="614"/>
        <v>K-C6</v>
      </c>
      <c r="Q6016" s="21" t="str">
        <f>VLOOKUP(K6016,TONG_SL!$A:$D,3,0)</f>
        <v>Túi</v>
      </c>
      <c r="R6016" s="297">
        <v>5</v>
      </c>
      <c r="S6016" s="297"/>
      <c r="T6016" s="297">
        <f>VLOOKUP(VLOOKUP(G6016,Ma_KH!$A:$R,18,0)&amp;K6016,Gia_MB!$A:$F,6,0)</f>
        <v>111058</v>
      </c>
      <c r="U6016" s="298">
        <f t="shared" si="610"/>
        <v>555290</v>
      </c>
      <c r="V6016" s="297"/>
      <c r="W6016" s="299">
        <f t="shared" si="611"/>
        <v>0</v>
      </c>
      <c r="X6016" s="300" t="str">
        <f t="shared" si="612"/>
        <v>8</v>
      </c>
      <c r="Y6016" s="297"/>
      <c r="Z6016" s="298">
        <f t="shared" si="613"/>
        <v>44423.200000000004</v>
      </c>
      <c r="AA6016" s="301">
        <f>VLOOKUP(G6016,Ma_KH!$A:$R,14,0)</f>
        <v>60</v>
      </c>
    </row>
    <row r="6017" spans="1:27" hidden="1" x14ac:dyDescent="0.25">
      <c r="A6017" s="237">
        <v>45995</v>
      </c>
      <c r="B6017" s="293" t="s">
        <v>8726</v>
      </c>
      <c r="C6017" s="151" t="s">
        <v>7767</v>
      </c>
      <c r="D6017" s="245">
        <v>46002</v>
      </c>
      <c r="E6017" s="295"/>
      <c r="F6017" s="294"/>
      <c r="G6017" s="296" t="s">
        <v>207</v>
      </c>
      <c r="H6017" s="295"/>
      <c r="I6017" s="293" t="s">
        <v>8726</v>
      </c>
      <c r="J6017" s="293" t="s">
        <v>1784</v>
      </c>
      <c r="K6017" s="339" t="s">
        <v>37</v>
      </c>
      <c r="L6017" s="21" t="str">
        <f>VLOOKUP($K6017,TONG_SL!$A:$D,2,0)</f>
        <v>Chả cốm 300g</v>
      </c>
      <c r="N6017" s="21" t="str">
        <f t="shared" si="614"/>
        <v>K-C6</v>
      </c>
      <c r="Q6017" s="21" t="str">
        <f>VLOOKUP(K6017,TONG_SL!$A:$D,3,0)</f>
        <v>Túi</v>
      </c>
      <c r="R6017" s="297">
        <v>3</v>
      </c>
      <c r="S6017" s="297"/>
      <c r="T6017" s="297">
        <f>VLOOKUP(VLOOKUP(G6017,Ma_KH!$A:$R,18,0)&amp;K6017,Gia_MB!$A:$F,6,0)</f>
        <v>74250</v>
      </c>
      <c r="U6017" s="298">
        <f t="shared" si="610"/>
        <v>222750</v>
      </c>
      <c r="V6017" s="297"/>
      <c r="W6017" s="299">
        <f t="shared" si="611"/>
        <v>0</v>
      </c>
      <c r="X6017" s="300" t="str">
        <f t="shared" si="612"/>
        <v>8</v>
      </c>
      <c r="Y6017" s="297"/>
      <c r="Z6017" s="298">
        <f t="shared" si="613"/>
        <v>17820</v>
      </c>
      <c r="AA6017" s="301">
        <f>VLOOKUP(G6017,Ma_KH!$A:$R,14,0)</f>
        <v>60</v>
      </c>
    </row>
    <row r="6018" spans="1:27" hidden="1" x14ac:dyDescent="0.25">
      <c r="A6018" s="237">
        <v>45995</v>
      </c>
      <c r="B6018" s="293" t="s">
        <v>8726</v>
      </c>
      <c r="C6018" s="151" t="s">
        <v>7767</v>
      </c>
      <c r="D6018" s="245">
        <v>46002</v>
      </c>
      <c r="E6018" s="295"/>
      <c r="F6018" s="294"/>
      <c r="G6018" s="296" t="s">
        <v>207</v>
      </c>
      <c r="H6018" s="295"/>
      <c r="I6018" s="293" t="s">
        <v>8726</v>
      </c>
      <c r="J6018" s="293" t="s">
        <v>1784</v>
      </c>
      <c r="K6018" s="339" t="s">
        <v>46</v>
      </c>
      <c r="L6018" s="21" t="str">
        <f>VLOOKUP($K6018,TONG_SL!$A:$D,2,0)</f>
        <v>Giò sụn gà 250g</v>
      </c>
      <c r="N6018" s="21" t="str">
        <f t="shared" si="614"/>
        <v>K-C6</v>
      </c>
      <c r="Q6018" s="21" t="str">
        <f>VLOOKUP(K6018,TONG_SL!$A:$D,3,0)</f>
        <v>Túi</v>
      </c>
      <c r="R6018" s="297">
        <v>5</v>
      </c>
      <c r="S6018" s="297"/>
      <c r="T6018" s="297">
        <f>VLOOKUP(VLOOKUP(G6018,Ma_KH!$A:$R,18,0)&amp;K6018,Gia_MB!$A:$F,6,0)</f>
        <v>50400</v>
      </c>
      <c r="U6018" s="298">
        <f t="shared" si="610"/>
        <v>252000</v>
      </c>
      <c r="V6018" s="297"/>
      <c r="W6018" s="299">
        <f t="shared" si="611"/>
        <v>0</v>
      </c>
      <c r="X6018" s="300" t="str">
        <f t="shared" si="612"/>
        <v>8</v>
      </c>
      <c r="Y6018" s="297"/>
      <c r="Z6018" s="298">
        <f t="shared" si="613"/>
        <v>20160</v>
      </c>
      <c r="AA6018" s="301">
        <f>VLOOKUP(G6018,Ma_KH!$A:$R,14,0)</f>
        <v>60</v>
      </c>
    </row>
    <row r="6019" spans="1:27" hidden="1" x14ac:dyDescent="0.25">
      <c r="A6019" s="237">
        <v>45995</v>
      </c>
      <c r="B6019" s="293" t="s">
        <v>8726</v>
      </c>
      <c r="C6019" s="151" t="s">
        <v>7767</v>
      </c>
      <c r="D6019" s="245">
        <v>46002</v>
      </c>
      <c r="E6019" s="295"/>
      <c r="F6019" s="294"/>
      <c r="G6019" s="296" t="s">
        <v>207</v>
      </c>
      <c r="H6019" s="295"/>
      <c r="I6019" s="293" t="s">
        <v>8726</v>
      </c>
      <c r="J6019" s="293" t="s">
        <v>1784</v>
      </c>
      <c r="K6019" s="339" t="s">
        <v>44</v>
      </c>
      <c r="L6019" s="21" t="str">
        <f>VLOOKUP($K6019,TONG_SL!$A:$D,2,0)</f>
        <v>Giò lụa cây 250g</v>
      </c>
      <c r="N6019" s="21" t="str">
        <f t="shared" si="614"/>
        <v>K-C6</v>
      </c>
      <c r="Q6019" s="21" t="str">
        <f>VLOOKUP(K6019,TONG_SL!$A:$D,3,0)</f>
        <v>Túi</v>
      </c>
      <c r="R6019" s="297">
        <v>3</v>
      </c>
      <c r="S6019" s="297"/>
      <c r="T6019" s="297">
        <f>VLOOKUP(VLOOKUP(G6019,Ma_KH!$A:$R,18,0)&amp;K6019,Gia_MB!$A:$F,6,0)</f>
        <v>49500</v>
      </c>
      <c r="U6019" s="298">
        <f t="shared" si="610"/>
        <v>148500</v>
      </c>
      <c r="V6019" s="297"/>
      <c r="W6019" s="299">
        <f t="shared" si="611"/>
        <v>0</v>
      </c>
      <c r="X6019" s="300" t="str">
        <f t="shared" si="612"/>
        <v>8</v>
      </c>
      <c r="Y6019" s="297"/>
      <c r="Z6019" s="298">
        <f t="shared" si="613"/>
        <v>11880</v>
      </c>
      <c r="AA6019" s="301">
        <f>VLOOKUP(G6019,Ma_KH!$A:$R,14,0)</f>
        <v>60</v>
      </c>
    </row>
    <row r="6020" spans="1:27" hidden="1" x14ac:dyDescent="0.25">
      <c r="A6020" s="237">
        <v>45995</v>
      </c>
      <c r="B6020" s="293" t="s">
        <v>8727</v>
      </c>
      <c r="C6020" s="151" t="s">
        <v>7767</v>
      </c>
      <c r="D6020" s="245">
        <v>46002</v>
      </c>
      <c r="E6020" s="295"/>
      <c r="F6020" s="294"/>
      <c r="G6020" s="296" t="s">
        <v>1476</v>
      </c>
      <c r="H6020" s="295"/>
      <c r="I6020" s="293" t="s">
        <v>8727</v>
      </c>
      <c r="J6020" s="293" t="s">
        <v>1784</v>
      </c>
      <c r="K6020" s="339" t="s">
        <v>37</v>
      </c>
      <c r="L6020" s="21" t="str">
        <f>VLOOKUP($K6020,TONG_SL!$A:$D,2,0)</f>
        <v>Chả cốm 300g</v>
      </c>
      <c r="N6020" s="21" t="str">
        <f t="shared" si="614"/>
        <v>K-C6</v>
      </c>
      <c r="Q6020" s="21" t="str">
        <f>VLOOKUP(K6020,TONG_SL!$A:$D,3,0)</f>
        <v>Túi</v>
      </c>
      <c r="R6020" s="297">
        <v>3</v>
      </c>
      <c r="S6020" s="297"/>
      <c r="T6020" s="297">
        <f>VLOOKUP(VLOOKUP(G6020,Ma_KH!$A:$R,18,0)&amp;K6020,Gia_MB!$A:$F,6,0)</f>
        <v>74250</v>
      </c>
      <c r="U6020" s="298">
        <f t="shared" si="610"/>
        <v>222750</v>
      </c>
      <c r="V6020" s="297"/>
      <c r="W6020" s="299">
        <f t="shared" si="611"/>
        <v>0</v>
      </c>
      <c r="X6020" s="300" t="str">
        <f t="shared" si="612"/>
        <v>8</v>
      </c>
      <c r="Y6020" s="297"/>
      <c r="Z6020" s="298">
        <f t="shared" si="613"/>
        <v>17820</v>
      </c>
      <c r="AA6020" s="301">
        <f>VLOOKUP(G6020,Ma_KH!$A:$R,14,0)</f>
        <v>60</v>
      </c>
    </row>
    <row r="6021" spans="1:27" hidden="1" x14ac:dyDescent="0.25">
      <c r="A6021" s="237">
        <v>45995</v>
      </c>
      <c r="B6021" s="293" t="s">
        <v>8727</v>
      </c>
      <c r="C6021" s="151" t="s">
        <v>7767</v>
      </c>
      <c r="D6021" s="245">
        <v>46002</v>
      </c>
      <c r="E6021" s="295"/>
      <c r="F6021" s="294"/>
      <c r="G6021" s="296" t="s">
        <v>1476</v>
      </c>
      <c r="H6021" s="295"/>
      <c r="I6021" s="293" t="s">
        <v>8727</v>
      </c>
      <c r="J6021" s="293" t="s">
        <v>1784</v>
      </c>
      <c r="K6021" s="339" t="s">
        <v>46</v>
      </c>
      <c r="L6021" s="21" t="str">
        <f>VLOOKUP($K6021,TONG_SL!$A:$D,2,0)</f>
        <v>Giò sụn gà 250g</v>
      </c>
      <c r="N6021" s="21" t="str">
        <f t="shared" si="614"/>
        <v>K-C6</v>
      </c>
      <c r="Q6021" s="21" t="str">
        <f>VLOOKUP(K6021,TONG_SL!$A:$D,3,0)</f>
        <v>Túi</v>
      </c>
      <c r="R6021" s="297">
        <v>5</v>
      </c>
      <c r="S6021" s="297"/>
      <c r="T6021" s="297">
        <f>VLOOKUP(VLOOKUP(G6021,Ma_KH!$A:$R,18,0)&amp;K6021,Gia_MB!$A:$F,6,0)</f>
        <v>50400</v>
      </c>
      <c r="U6021" s="298">
        <f t="shared" si="610"/>
        <v>252000</v>
      </c>
      <c r="V6021" s="297"/>
      <c r="W6021" s="299">
        <f t="shared" si="611"/>
        <v>0</v>
      </c>
      <c r="X6021" s="300" t="str">
        <f t="shared" si="612"/>
        <v>8</v>
      </c>
      <c r="Y6021" s="297"/>
      <c r="Z6021" s="298">
        <f t="shared" si="613"/>
        <v>20160</v>
      </c>
      <c r="AA6021" s="301">
        <f>VLOOKUP(G6021,Ma_KH!$A:$R,14,0)</f>
        <v>60</v>
      </c>
    </row>
    <row r="6022" spans="1:27" hidden="1" x14ac:dyDescent="0.25">
      <c r="A6022" s="237">
        <v>45995</v>
      </c>
      <c r="B6022" s="293" t="s">
        <v>8727</v>
      </c>
      <c r="C6022" s="151" t="s">
        <v>7767</v>
      </c>
      <c r="D6022" s="245">
        <v>46002</v>
      </c>
      <c r="E6022" s="295"/>
      <c r="F6022" s="294"/>
      <c r="G6022" s="296" t="s">
        <v>1476</v>
      </c>
      <c r="H6022" s="295"/>
      <c r="I6022" s="293" t="s">
        <v>8727</v>
      </c>
      <c r="J6022" s="293" t="s">
        <v>1784</v>
      </c>
      <c r="K6022" s="339" t="s">
        <v>44</v>
      </c>
      <c r="L6022" s="21" t="str">
        <f>VLOOKUP($K6022,TONG_SL!$A:$D,2,0)</f>
        <v>Giò lụa cây 250g</v>
      </c>
      <c r="N6022" s="21" t="str">
        <f t="shared" si="614"/>
        <v>K-C6</v>
      </c>
      <c r="Q6022" s="21" t="str">
        <f>VLOOKUP(K6022,TONG_SL!$A:$D,3,0)</f>
        <v>Túi</v>
      </c>
      <c r="R6022" s="297">
        <v>5</v>
      </c>
      <c r="S6022" s="297"/>
      <c r="T6022" s="297">
        <f>VLOOKUP(VLOOKUP(G6022,Ma_KH!$A:$R,18,0)&amp;K6022,Gia_MB!$A:$F,6,0)</f>
        <v>49500</v>
      </c>
      <c r="U6022" s="298">
        <f t="shared" si="610"/>
        <v>247500</v>
      </c>
      <c r="V6022" s="297"/>
      <c r="W6022" s="299">
        <f t="shared" si="611"/>
        <v>0</v>
      </c>
      <c r="X6022" s="300" t="str">
        <f t="shared" si="612"/>
        <v>8</v>
      </c>
      <c r="Y6022" s="297"/>
      <c r="Z6022" s="298">
        <f t="shared" si="613"/>
        <v>19800</v>
      </c>
      <c r="AA6022" s="301">
        <f>VLOOKUP(G6022,Ma_KH!$A:$R,14,0)</f>
        <v>60</v>
      </c>
    </row>
    <row r="6023" spans="1:27" hidden="1" x14ac:dyDescent="0.25">
      <c r="A6023" s="237">
        <v>45995</v>
      </c>
      <c r="B6023" s="293" t="s">
        <v>8728</v>
      </c>
      <c r="C6023" s="151" t="s">
        <v>7767</v>
      </c>
      <c r="D6023" s="245">
        <v>46002</v>
      </c>
      <c r="E6023" s="295"/>
      <c r="F6023" s="294"/>
      <c r="G6023" s="296" t="s">
        <v>1559</v>
      </c>
      <c r="H6023" s="295"/>
      <c r="I6023" s="293" t="s">
        <v>8728</v>
      </c>
      <c r="J6023" s="293" t="s">
        <v>1784</v>
      </c>
      <c r="K6023" s="339" t="s">
        <v>37</v>
      </c>
      <c r="L6023" s="21" t="str">
        <f>VLOOKUP($K6023,TONG_SL!$A:$D,2,0)</f>
        <v>Chả cốm 300g</v>
      </c>
      <c r="N6023" s="21" t="str">
        <f t="shared" si="614"/>
        <v>K-C6</v>
      </c>
      <c r="Q6023" s="21" t="str">
        <f>VLOOKUP(K6023,TONG_SL!$A:$D,3,0)</f>
        <v>Túi</v>
      </c>
      <c r="R6023" s="297">
        <v>3</v>
      </c>
      <c r="S6023" s="297"/>
      <c r="T6023" s="297">
        <f>VLOOKUP(VLOOKUP(G6023,Ma_KH!$A:$R,18,0)&amp;K6023,Gia_MB!$A:$F,6,0)</f>
        <v>74250</v>
      </c>
      <c r="U6023" s="298">
        <f t="shared" si="610"/>
        <v>222750</v>
      </c>
      <c r="V6023" s="297"/>
      <c r="W6023" s="299">
        <f t="shared" si="611"/>
        <v>0</v>
      </c>
      <c r="X6023" s="300" t="str">
        <f t="shared" si="612"/>
        <v>8</v>
      </c>
      <c r="Y6023" s="297"/>
      <c r="Z6023" s="298">
        <f t="shared" si="613"/>
        <v>17820</v>
      </c>
      <c r="AA6023" s="301">
        <f>VLOOKUP(G6023,Ma_KH!$A:$R,14,0)</f>
        <v>60</v>
      </c>
    </row>
    <row r="6024" spans="1:27" hidden="1" x14ac:dyDescent="0.25">
      <c r="A6024" s="237">
        <v>45995</v>
      </c>
      <c r="B6024" s="293" t="s">
        <v>8728</v>
      </c>
      <c r="C6024" s="151" t="s">
        <v>7767</v>
      </c>
      <c r="D6024" s="245">
        <v>46002</v>
      </c>
      <c r="E6024" s="295"/>
      <c r="F6024" s="294"/>
      <c r="G6024" s="296" t="s">
        <v>1559</v>
      </c>
      <c r="H6024" s="295"/>
      <c r="I6024" s="293" t="s">
        <v>8728</v>
      </c>
      <c r="J6024" s="293" t="s">
        <v>1784</v>
      </c>
      <c r="K6024" s="339" t="s">
        <v>46</v>
      </c>
      <c r="L6024" s="21" t="str">
        <f>VLOOKUP($K6024,TONG_SL!$A:$D,2,0)</f>
        <v>Giò sụn gà 250g</v>
      </c>
      <c r="N6024" s="21" t="str">
        <f t="shared" si="614"/>
        <v>K-C6</v>
      </c>
      <c r="Q6024" s="21" t="str">
        <f>VLOOKUP(K6024,TONG_SL!$A:$D,3,0)</f>
        <v>Túi</v>
      </c>
      <c r="R6024" s="297">
        <v>3</v>
      </c>
      <c r="S6024" s="297"/>
      <c r="T6024" s="297">
        <f>VLOOKUP(VLOOKUP(G6024,Ma_KH!$A:$R,18,0)&amp;K6024,Gia_MB!$A:$F,6,0)</f>
        <v>50400</v>
      </c>
      <c r="U6024" s="298">
        <f t="shared" si="610"/>
        <v>151200</v>
      </c>
      <c r="V6024" s="297"/>
      <c r="W6024" s="299">
        <f t="shared" si="611"/>
        <v>0</v>
      </c>
      <c r="X6024" s="300" t="str">
        <f t="shared" si="612"/>
        <v>8</v>
      </c>
      <c r="Y6024" s="297"/>
      <c r="Z6024" s="298">
        <f t="shared" si="613"/>
        <v>12096</v>
      </c>
      <c r="AA6024" s="301">
        <f>VLOOKUP(G6024,Ma_KH!$A:$R,14,0)</f>
        <v>60</v>
      </c>
    </row>
    <row r="6025" spans="1:27" hidden="1" x14ac:dyDescent="0.25">
      <c r="A6025" s="237">
        <v>45995</v>
      </c>
      <c r="B6025" s="293" t="s">
        <v>8728</v>
      </c>
      <c r="C6025" s="151" t="s">
        <v>7767</v>
      </c>
      <c r="D6025" s="245">
        <v>46002</v>
      </c>
      <c r="E6025" s="295"/>
      <c r="F6025" s="294"/>
      <c r="G6025" s="296" t="s">
        <v>1559</v>
      </c>
      <c r="H6025" s="295"/>
      <c r="I6025" s="293" t="s">
        <v>8728</v>
      </c>
      <c r="J6025" s="293" t="s">
        <v>1784</v>
      </c>
      <c r="K6025" s="339" t="s">
        <v>44</v>
      </c>
      <c r="L6025" s="21" t="str">
        <f>VLOOKUP($K6025,TONG_SL!$A:$D,2,0)</f>
        <v>Giò lụa cây 250g</v>
      </c>
      <c r="N6025" s="21" t="str">
        <f t="shared" si="614"/>
        <v>K-C6</v>
      </c>
      <c r="Q6025" s="21" t="str">
        <f>VLOOKUP(K6025,TONG_SL!$A:$D,3,0)</f>
        <v>Túi</v>
      </c>
      <c r="R6025" s="297">
        <v>5</v>
      </c>
      <c r="S6025" s="297"/>
      <c r="T6025" s="297">
        <f>VLOOKUP(VLOOKUP(G6025,Ma_KH!$A:$R,18,0)&amp;K6025,Gia_MB!$A:$F,6,0)</f>
        <v>49500</v>
      </c>
      <c r="U6025" s="298">
        <f t="shared" si="610"/>
        <v>247500</v>
      </c>
      <c r="V6025" s="297"/>
      <c r="W6025" s="299">
        <f t="shared" si="611"/>
        <v>0</v>
      </c>
      <c r="X6025" s="300" t="str">
        <f t="shared" si="612"/>
        <v>8</v>
      </c>
      <c r="Y6025" s="297"/>
      <c r="Z6025" s="298">
        <f t="shared" si="613"/>
        <v>19800</v>
      </c>
      <c r="AA6025" s="301">
        <f>VLOOKUP(G6025,Ma_KH!$A:$R,14,0)</f>
        <v>60</v>
      </c>
    </row>
    <row r="6026" spans="1:27" hidden="1" x14ac:dyDescent="0.25">
      <c r="A6026" s="237">
        <v>45995</v>
      </c>
      <c r="B6026" s="293" t="s">
        <v>8729</v>
      </c>
      <c r="C6026" s="151" t="s">
        <v>7767</v>
      </c>
      <c r="D6026" s="245">
        <v>46002</v>
      </c>
      <c r="E6026" s="295"/>
      <c r="F6026" s="294"/>
      <c r="G6026" s="296" t="s">
        <v>1403</v>
      </c>
      <c r="H6026" s="295"/>
      <c r="I6026" s="293" t="s">
        <v>8729</v>
      </c>
      <c r="J6026" s="293" t="s">
        <v>1784</v>
      </c>
      <c r="K6026" s="339" t="s">
        <v>30</v>
      </c>
      <c r="L6026" s="21" t="str">
        <f>VLOOKUP($K6026,TONG_SL!$A:$D,2,0)</f>
        <v>Gà muối 500g</v>
      </c>
      <c r="N6026" s="21" t="str">
        <f t="shared" si="614"/>
        <v>K-C6</v>
      </c>
      <c r="Q6026" s="21" t="str">
        <f>VLOOKUP(K6026,TONG_SL!$A:$D,3,0)</f>
        <v>Túi</v>
      </c>
      <c r="R6026" s="297">
        <v>15</v>
      </c>
      <c r="S6026" s="297"/>
      <c r="T6026" s="297">
        <f>VLOOKUP(VLOOKUP(G6026,Ma_KH!$A:$R,18,0)&amp;K6026,Gia_MB!$A:$F,6,0)</f>
        <v>111058</v>
      </c>
      <c r="U6026" s="298">
        <f t="shared" si="610"/>
        <v>1665870</v>
      </c>
      <c r="V6026" s="297"/>
      <c r="W6026" s="299">
        <f t="shared" si="611"/>
        <v>0</v>
      </c>
      <c r="X6026" s="300" t="str">
        <f t="shared" si="612"/>
        <v>8</v>
      </c>
      <c r="Y6026" s="297"/>
      <c r="Z6026" s="298">
        <f t="shared" si="613"/>
        <v>133269.6</v>
      </c>
      <c r="AA6026" s="301">
        <f>VLOOKUP(G6026,Ma_KH!$A:$R,14,0)</f>
        <v>60</v>
      </c>
    </row>
    <row r="6027" spans="1:27" hidden="1" x14ac:dyDescent="0.25">
      <c r="A6027" s="237">
        <v>45995</v>
      </c>
      <c r="B6027" s="293" t="s">
        <v>8729</v>
      </c>
      <c r="C6027" s="151" t="s">
        <v>7767</v>
      </c>
      <c r="D6027" s="245">
        <v>46002</v>
      </c>
      <c r="E6027" s="295"/>
      <c r="F6027" s="294"/>
      <c r="G6027" s="296" t="s">
        <v>1403</v>
      </c>
      <c r="H6027" s="295"/>
      <c r="I6027" s="293" t="s">
        <v>8729</v>
      </c>
      <c r="J6027" s="293" t="s">
        <v>1784</v>
      </c>
      <c r="K6027" s="339" t="s">
        <v>27</v>
      </c>
      <c r="L6027" s="21" t="str">
        <f>VLOOKUP($K6027,TONG_SL!$A:$D,2,0)</f>
        <v>Chân giò heo muối 300g</v>
      </c>
      <c r="N6027" s="21" t="str">
        <f t="shared" si="614"/>
        <v>K-C6</v>
      </c>
      <c r="Q6027" s="21" t="str">
        <f>VLOOKUP(K6027,TONG_SL!$A:$D,3,0)</f>
        <v>Túi</v>
      </c>
      <c r="R6027" s="297">
        <v>15</v>
      </c>
      <c r="S6027" s="297"/>
      <c r="T6027" s="297">
        <f>VLOOKUP(VLOOKUP(G6027,Ma_KH!$A:$R,18,0)&amp;K6027,Gia_MB!$A:$F,6,0)</f>
        <v>73431</v>
      </c>
      <c r="U6027" s="298">
        <f t="shared" si="610"/>
        <v>1101465</v>
      </c>
      <c r="V6027" s="297"/>
      <c r="W6027" s="299">
        <f t="shared" si="611"/>
        <v>0</v>
      </c>
      <c r="X6027" s="300" t="str">
        <f t="shared" si="612"/>
        <v>8</v>
      </c>
      <c r="Y6027" s="297"/>
      <c r="Z6027" s="298">
        <f t="shared" si="613"/>
        <v>88117.2</v>
      </c>
      <c r="AA6027" s="301">
        <f>VLOOKUP(G6027,Ma_KH!$A:$R,14,0)</f>
        <v>60</v>
      </c>
    </row>
    <row r="6028" spans="1:27" hidden="1" x14ac:dyDescent="0.25">
      <c r="A6028" s="237">
        <v>45995</v>
      </c>
      <c r="B6028" s="293" t="s">
        <v>8729</v>
      </c>
      <c r="C6028" s="151" t="s">
        <v>7767</v>
      </c>
      <c r="D6028" s="245">
        <v>46002</v>
      </c>
      <c r="E6028" s="295"/>
      <c r="F6028" s="294"/>
      <c r="G6028" s="296" t="s">
        <v>1403</v>
      </c>
      <c r="H6028" s="295"/>
      <c r="I6028" s="293" t="s">
        <v>8729</v>
      </c>
      <c r="J6028" s="293" t="s">
        <v>1784</v>
      </c>
      <c r="K6028" s="339" t="s">
        <v>32</v>
      </c>
      <c r="L6028" s="21" t="str">
        <f>VLOOKUP($K6028,TONG_SL!$A:$D,2,0)</f>
        <v>Giò Tai Lưỡi Xào 250g</v>
      </c>
      <c r="N6028" s="21" t="str">
        <f t="shared" si="614"/>
        <v>K-C6</v>
      </c>
      <c r="Q6028" s="21" t="str">
        <f>VLOOKUP(K6028,TONG_SL!$A:$D,3,0)</f>
        <v>Túi</v>
      </c>
      <c r="R6028" s="297">
        <v>5</v>
      </c>
      <c r="S6028" s="297"/>
      <c r="T6028" s="297">
        <f>VLOOKUP(VLOOKUP(G6028,Ma_KH!$A:$R,18,0)&amp;K6028,Gia_MB!$A:$F,6,0)</f>
        <v>50182</v>
      </c>
      <c r="U6028" s="298">
        <f t="shared" si="610"/>
        <v>250910</v>
      </c>
      <c r="V6028" s="297"/>
      <c r="W6028" s="299">
        <f t="shared" si="611"/>
        <v>0</v>
      </c>
      <c r="X6028" s="300" t="str">
        <f t="shared" si="612"/>
        <v>8</v>
      </c>
      <c r="Y6028" s="297"/>
      <c r="Z6028" s="298">
        <f t="shared" si="613"/>
        <v>20072.8</v>
      </c>
      <c r="AA6028" s="301">
        <f>VLOOKUP(G6028,Ma_KH!$A:$R,14,0)</f>
        <v>60</v>
      </c>
    </row>
    <row r="6029" spans="1:27" hidden="1" x14ac:dyDescent="0.25">
      <c r="A6029" s="237">
        <v>45995</v>
      </c>
      <c r="B6029" s="293" t="s">
        <v>8729</v>
      </c>
      <c r="C6029" s="151" t="s">
        <v>7767</v>
      </c>
      <c r="D6029" s="245">
        <v>46002</v>
      </c>
      <c r="E6029" s="295"/>
      <c r="F6029" s="294"/>
      <c r="G6029" s="296" t="s">
        <v>1403</v>
      </c>
      <c r="H6029" s="295"/>
      <c r="I6029" s="293" t="s">
        <v>8729</v>
      </c>
      <c r="J6029" s="293" t="s">
        <v>1784</v>
      </c>
      <c r="K6029" s="339" t="s">
        <v>48</v>
      </c>
      <c r="L6029" s="21" t="str">
        <f>VLOOKUP($K6029,TONG_SL!$A:$D,2,0)</f>
        <v>Mọc Nấm Hương 250g</v>
      </c>
      <c r="N6029" s="21" t="str">
        <f t="shared" si="614"/>
        <v>K-C6</v>
      </c>
      <c r="Q6029" s="21" t="str">
        <f>VLOOKUP(K6029,TONG_SL!$A:$D,3,0)</f>
        <v>Túi</v>
      </c>
      <c r="R6029" s="297">
        <v>5</v>
      </c>
      <c r="S6029" s="297"/>
      <c r="T6029" s="297">
        <f>VLOOKUP(VLOOKUP(G6029,Ma_KH!$A:$R,18,0)&amp;K6029,Gia_MB!$A:$F,6,0)</f>
        <v>46000</v>
      </c>
      <c r="U6029" s="298">
        <f t="shared" si="610"/>
        <v>230000</v>
      </c>
      <c r="V6029" s="297"/>
      <c r="W6029" s="299">
        <f t="shared" si="611"/>
        <v>0</v>
      </c>
      <c r="X6029" s="300" t="str">
        <f t="shared" si="612"/>
        <v>8</v>
      </c>
      <c r="Y6029" s="297"/>
      <c r="Z6029" s="298">
        <f t="shared" si="613"/>
        <v>18400</v>
      </c>
      <c r="AA6029" s="301">
        <f>VLOOKUP(G6029,Ma_KH!$A:$R,14,0)</f>
        <v>60</v>
      </c>
    </row>
    <row r="6030" spans="1:27" hidden="1" x14ac:dyDescent="0.25">
      <c r="A6030" s="237">
        <v>45995</v>
      </c>
      <c r="B6030" s="293" t="s">
        <v>8729</v>
      </c>
      <c r="C6030" s="151" t="s">
        <v>7767</v>
      </c>
      <c r="D6030" s="245">
        <v>46002</v>
      </c>
      <c r="E6030" s="295"/>
      <c r="F6030" s="294"/>
      <c r="G6030" s="296" t="s">
        <v>1403</v>
      </c>
      <c r="H6030" s="295"/>
      <c r="I6030" s="293" t="s">
        <v>8729</v>
      </c>
      <c r="J6030" s="293" t="s">
        <v>1784</v>
      </c>
      <c r="K6030" s="339" t="s">
        <v>37</v>
      </c>
      <c r="L6030" s="21" t="str">
        <f>VLOOKUP($K6030,TONG_SL!$A:$D,2,0)</f>
        <v>Chả cốm 300g</v>
      </c>
      <c r="N6030" s="21" t="str">
        <f t="shared" si="614"/>
        <v>K-C6</v>
      </c>
      <c r="Q6030" s="21" t="str">
        <f>VLOOKUP(K6030,TONG_SL!$A:$D,3,0)</f>
        <v>Túi</v>
      </c>
      <c r="R6030" s="297">
        <v>3</v>
      </c>
      <c r="S6030" s="297"/>
      <c r="T6030" s="297">
        <f>VLOOKUP(VLOOKUP(G6030,Ma_KH!$A:$R,18,0)&amp;K6030,Gia_MB!$A:$F,6,0)</f>
        <v>74250</v>
      </c>
      <c r="U6030" s="298">
        <f t="shared" si="610"/>
        <v>222750</v>
      </c>
      <c r="V6030" s="297"/>
      <c r="W6030" s="299">
        <f t="shared" si="611"/>
        <v>0</v>
      </c>
      <c r="X6030" s="300" t="str">
        <f t="shared" si="612"/>
        <v>8</v>
      </c>
      <c r="Y6030" s="297"/>
      <c r="Z6030" s="298">
        <f t="shared" si="613"/>
        <v>17820</v>
      </c>
      <c r="AA6030" s="301">
        <f>VLOOKUP(G6030,Ma_KH!$A:$R,14,0)</f>
        <v>60</v>
      </c>
    </row>
    <row r="6031" spans="1:27" hidden="1" x14ac:dyDescent="0.25">
      <c r="A6031" s="237">
        <v>45995</v>
      </c>
      <c r="B6031" s="293" t="s">
        <v>8730</v>
      </c>
      <c r="C6031" s="151" t="s">
        <v>7767</v>
      </c>
      <c r="D6031" s="245">
        <v>46002</v>
      </c>
      <c r="E6031" s="295"/>
      <c r="F6031" s="294"/>
      <c r="G6031" s="296" t="s">
        <v>1547</v>
      </c>
      <c r="H6031" s="295"/>
      <c r="I6031" s="293" t="s">
        <v>8730</v>
      </c>
      <c r="J6031" s="293" t="s">
        <v>1784</v>
      </c>
      <c r="K6031" s="339" t="s">
        <v>37</v>
      </c>
      <c r="L6031" s="21" t="str">
        <f>VLOOKUP($K6031,TONG_SL!$A:$D,2,0)</f>
        <v>Chả cốm 300g</v>
      </c>
      <c r="N6031" s="21" t="str">
        <f t="shared" si="614"/>
        <v>K-C6</v>
      </c>
      <c r="Q6031" s="21" t="str">
        <f>VLOOKUP(K6031,TONG_SL!$A:$D,3,0)</f>
        <v>Túi</v>
      </c>
      <c r="R6031" s="297">
        <v>3</v>
      </c>
      <c r="S6031" s="297"/>
      <c r="T6031" s="297">
        <f>VLOOKUP(VLOOKUP(G6031,Ma_KH!$A:$R,18,0)&amp;K6031,Gia_MB!$A:$F,6,0)</f>
        <v>74250</v>
      </c>
      <c r="U6031" s="298">
        <f t="shared" si="610"/>
        <v>222750</v>
      </c>
      <c r="V6031" s="297"/>
      <c r="W6031" s="299">
        <f t="shared" si="611"/>
        <v>0</v>
      </c>
      <c r="X6031" s="300" t="str">
        <f t="shared" si="612"/>
        <v>8</v>
      </c>
      <c r="Y6031" s="297"/>
      <c r="Z6031" s="298">
        <f t="shared" si="613"/>
        <v>17820</v>
      </c>
      <c r="AA6031" s="301">
        <f>VLOOKUP(G6031,Ma_KH!$A:$R,14,0)</f>
        <v>60</v>
      </c>
    </row>
    <row r="6032" spans="1:27" hidden="1" x14ac:dyDescent="0.25">
      <c r="A6032" s="237">
        <v>45995</v>
      </c>
      <c r="B6032" s="293" t="s">
        <v>8730</v>
      </c>
      <c r="C6032" s="151" t="s">
        <v>7767</v>
      </c>
      <c r="D6032" s="245">
        <v>46002</v>
      </c>
      <c r="E6032" s="295"/>
      <c r="F6032" s="294"/>
      <c r="G6032" s="296" t="s">
        <v>1547</v>
      </c>
      <c r="H6032" s="295"/>
      <c r="I6032" s="293" t="s">
        <v>8730</v>
      </c>
      <c r="J6032" s="293" t="s">
        <v>1784</v>
      </c>
      <c r="K6032" s="339" t="s">
        <v>46</v>
      </c>
      <c r="L6032" s="21" t="str">
        <f>VLOOKUP($K6032,TONG_SL!$A:$D,2,0)</f>
        <v>Giò sụn gà 250g</v>
      </c>
      <c r="N6032" s="21" t="str">
        <f t="shared" si="614"/>
        <v>K-C6</v>
      </c>
      <c r="Q6032" s="21" t="str">
        <f>VLOOKUP(K6032,TONG_SL!$A:$D,3,0)</f>
        <v>Túi</v>
      </c>
      <c r="R6032" s="297">
        <v>5</v>
      </c>
      <c r="S6032" s="297"/>
      <c r="T6032" s="297">
        <f>VLOOKUP(VLOOKUP(G6032,Ma_KH!$A:$R,18,0)&amp;K6032,Gia_MB!$A:$F,6,0)</f>
        <v>50400</v>
      </c>
      <c r="U6032" s="298">
        <f t="shared" si="610"/>
        <v>252000</v>
      </c>
      <c r="V6032" s="297"/>
      <c r="W6032" s="299">
        <f t="shared" si="611"/>
        <v>0</v>
      </c>
      <c r="X6032" s="300" t="str">
        <f t="shared" si="612"/>
        <v>8</v>
      </c>
      <c r="Y6032" s="297"/>
      <c r="Z6032" s="298">
        <f t="shared" si="613"/>
        <v>20160</v>
      </c>
      <c r="AA6032" s="301">
        <f>VLOOKUP(G6032,Ma_KH!$A:$R,14,0)</f>
        <v>60</v>
      </c>
    </row>
    <row r="6033" spans="1:27" hidden="1" x14ac:dyDescent="0.25">
      <c r="A6033" s="237">
        <v>45995</v>
      </c>
      <c r="B6033" s="293" t="s">
        <v>8730</v>
      </c>
      <c r="C6033" s="151" t="s">
        <v>7767</v>
      </c>
      <c r="D6033" s="245">
        <v>46002</v>
      </c>
      <c r="E6033" s="295"/>
      <c r="F6033" s="294"/>
      <c r="G6033" s="296" t="s">
        <v>1547</v>
      </c>
      <c r="H6033" s="295"/>
      <c r="I6033" s="293" t="s">
        <v>8730</v>
      </c>
      <c r="J6033" s="293" t="s">
        <v>1784</v>
      </c>
      <c r="K6033" s="339" t="s">
        <v>44</v>
      </c>
      <c r="L6033" s="21" t="str">
        <f>VLOOKUP($K6033,TONG_SL!$A:$D,2,0)</f>
        <v>Giò lụa cây 250g</v>
      </c>
      <c r="N6033" s="21" t="str">
        <f t="shared" si="614"/>
        <v>K-C6</v>
      </c>
      <c r="Q6033" s="21" t="str">
        <f>VLOOKUP(K6033,TONG_SL!$A:$D,3,0)</f>
        <v>Túi</v>
      </c>
      <c r="R6033" s="297">
        <v>5</v>
      </c>
      <c r="S6033" s="297"/>
      <c r="T6033" s="297">
        <f>VLOOKUP(VLOOKUP(G6033,Ma_KH!$A:$R,18,0)&amp;K6033,Gia_MB!$A:$F,6,0)</f>
        <v>49500</v>
      </c>
      <c r="U6033" s="298">
        <f t="shared" si="610"/>
        <v>247500</v>
      </c>
      <c r="V6033" s="297"/>
      <c r="W6033" s="299">
        <f t="shared" si="611"/>
        <v>0</v>
      </c>
      <c r="X6033" s="300" t="str">
        <f t="shared" si="612"/>
        <v>8</v>
      </c>
      <c r="Y6033" s="297"/>
      <c r="Z6033" s="298">
        <f t="shared" si="613"/>
        <v>19800</v>
      </c>
      <c r="AA6033" s="301">
        <f>VLOOKUP(G6033,Ma_KH!$A:$R,14,0)</f>
        <v>60</v>
      </c>
    </row>
    <row r="6034" spans="1:27" hidden="1" x14ac:dyDescent="0.25">
      <c r="A6034" s="237">
        <v>45995</v>
      </c>
      <c r="B6034" s="293">
        <v>4181310340</v>
      </c>
      <c r="C6034" s="151" t="s">
        <v>7767</v>
      </c>
      <c r="D6034" s="245">
        <v>46002</v>
      </c>
      <c r="E6034" s="295"/>
      <c r="F6034" s="294"/>
      <c r="G6034" s="296" t="s">
        <v>188</v>
      </c>
      <c r="H6034" s="295"/>
      <c r="I6034" s="293">
        <v>4181310340</v>
      </c>
      <c r="J6034" s="293" t="s">
        <v>1784</v>
      </c>
      <c r="K6034" s="339" t="s">
        <v>27</v>
      </c>
      <c r="L6034" s="21" t="str">
        <f>VLOOKUP($K6034,TONG_SL!$A:$D,2,0)</f>
        <v>Chân giò heo muối 300g</v>
      </c>
      <c r="N6034" s="21" t="str">
        <f t="shared" si="614"/>
        <v>K-C6</v>
      </c>
      <c r="Q6034" s="21" t="str">
        <f>VLOOKUP(K6034,TONG_SL!$A:$D,3,0)</f>
        <v>Túi</v>
      </c>
      <c r="R6034" s="297">
        <v>10</v>
      </c>
      <c r="S6034" s="297"/>
      <c r="T6034" s="297">
        <f>VLOOKUP(VLOOKUP(G6034,Ma_KH!$A:$R,18,0)&amp;K6034,Gia_MB!$A:$F,6,0)</f>
        <v>73431</v>
      </c>
      <c r="U6034" s="298">
        <f t="shared" ref="U6034:U6065" si="615">T6034*R6034</f>
        <v>734310</v>
      </c>
      <c r="V6034" s="297"/>
      <c r="W6034" s="299">
        <f t="shared" ref="W6034:W6065" si="616">U6034*V6034</f>
        <v>0</v>
      </c>
      <c r="X6034" s="300" t="str">
        <f t="shared" ref="X6034:X6065" si="617">IF(B6034&lt;&gt;"","8","0")</f>
        <v>8</v>
      </c>
      <c r="Y6034" s="297"/>
      <c r="Z6034" s="298">
        <f t="shared" ref="Z6034:Z6065" si="618">U6034*X6034%</f>
        <v>58744.800000000003</v>
      </c>
      <c r="AA6034" s="301">
        <f>VLOOKUP(G6034,Ma_KH!$A:$R,14,0)</f>
        <v>60</v>
      </c>
    </row>
    <row r="6035" spans="1:27" hidden="1" x14ac:dyDescent="0.25">
      <c r="A6035" s="237">
        <v>45995</v>
      </c>
      <c r="B6035" s="293">
        <v>4180884875</v>
      </c>
      <c r="C6035" s="151" t="s">
        <v>7767</v>
      </c>
      <c r="D6035" s="245">
        <v>46002</v>
      </c>
      <c r="E6035" s="295"/>
      <c r="F6035" s="294"/>
      <c r="G6035" s="296" t="s">
        <v>1382</v>
      </c>
      <c r="H6035" s="295"/>
      <c r="I6035" s="293">
        <v>4180884875</v>
      </c>
      <c r="J6035" s="293" t="s">
        <v>1784</v>
      </c>
      <c r="K6035" s="339" t="s">
        <v>27</v>
      </c>
      <c r="L6035" s="21" t="str">
        <f>VLOOKUP($K6035,TONG_SL!$A:$D,2,0)</f>
        <v>Chân giò heo muối 300g</v>
      </c>
      <c r="N6035" s="21" t="str">
        <f t="shared" si="614"/>
        <v>K-C6</v>
      </c>
      <c r="Q6035" s="21" t="str">
        <f>VLOOKUP(K6035,TONG_SL!$A:$D,3,0)</f>
        <v>Túi</v>
      </c>
      <c r="R6035" s="297">
        <v>10</v>
      </c>
      <c r="S6035" s="297"/>
      <c r="T6035" s="297">
        <f>VLOOKUP(VLOOKUP(G6035,Ma_KH!$A:$R,18,0)&amp;K6035,Gia_MB!$A:$F,6,0)</f>
        <v>73431</v>
      </c>
      <c r="U6035" s="298">
        <f t="shared" si="615"/>
        <v>734310</v>
      </c>
      <c r="V6035" s="297"/>
      <c r="W6035" s="299">
        <f t="shared" si="616"/>
        <v>0</v>
      </c>
      <c r="X6035" s="300" t="str">
        <f t="shared" si="617"/>
        <v>8</v>
      </c>
      <c r="Y6035" s="297"/>
      <c r="Z6035" s="298">
        <f t="shared" si="618"/>
        <v>58744.800000000003</v>
      </c>
      <c r="AA6035" s="301">
        <f>VLOOKUP(G6035,Ma_KH!$A:$R,14,0)</f>
        <v>60</v>
      </c>
    </row>
    <row r="6036" spans="1:27" hidden="1" x14ac:dyDescent="0.25">
      <c r="A6036" s="237">
        <v>45995</v>
      </c>
      <c r="B6036" s="293">
        <v>4180884875</v>
      </c>
      <c r="C6036" s="151" t="s">
        <v>7767</v>
      </c>
      <c r="D6036" s="245">
        <v>46002</v>
      </c>
      <c r="E6036" s="295"/>
      <c r="F6036" s="294"/>
      <c r="G6036" s="296" t="s">
        <v>1382</v>
      </c>
      <c r="H6036" s="295"/>
      <c r="I6036" s="293">
        <v>4180884875</v>
      </c>
      <c r="J6036" s="293" t="s">
        <v>1784</v>
      </c>
      <c r="K6036" s="339" t="s">
        <v>30</v>
      </c>
      <c r="L6036" s="21" t="str">
        <f>VLOOKUP($K6036,TONG_SL!$A:$D,2,0)</f>
        <v>Gà muối 500g</v>
      </c>
      <c r="N6036" s="21" t="str">
        <f t="shared" si="614"/>
        <v>K-C6</v>
      </c>
      <c r="Q6036" s="21" t="str">
        <f>VLOOKUP(K6036,TONG_SL!$A:$D,3,0)</f>
        <v>Túi</v>
      </c>
      <c r="R6036" s="297">
        <v>3</v>
      </c>
      <c r="S6036" s="297"/>
      <c r="T6036" s="297">
        <f>VLOOKUP(VLOOKUP(G6036,Ma_KH!$A:$R,18,0)&amp;K6036,Gia_MB!$A:$F,6,0)</f>
        <v>111058</v>
      </c>
      <c r="U6036" s="298">
        <f t="shared" si="615"/>
        <v>333174</v>
      </c>
      <c r="V6036" s="297"/>
      <c r="W6036" s="299">
        <f t="shared" si="616"/>
        <v>0</v>
      </c>
      <c r="X6036" s="300" t="str">
        <f t="shared" si="617"/>
        <v>8</v>
      </c>
      <c r="Y6036" s="297"/>
      <c r="Z6036" s="298">
        <f t="shared" si="618"/>
        <v>26653.920000000002</v>
      </c>
      <c r="AA6036" s="301">
        <f>VLOOKUP(G6036,Ma_KH!$A:$R,14,0)</f>
        <v>60</v>
      </c>
    </row>
    <row r="6037" spans="1:27" hidden="1" x14ac:dyDescent="0.25">
      <c r="A6037" s="237">
        <v>45995</v>
      </c>
      <c r="B6037" s="293">
        <v>4180884882</v>
      </c>
      <c r="C6037" s="151" t="s">
        <v>7767</v>
      </c>
      <c r="D6037" s="245">
        <v>46002</v>
      </c>
      <c r="E6037" s="295"/>
      <c r="F6037" s="294"/>
      <c r="G6037" s="296" t="s">
        <v>1401</v>
      </c>
      <c r="H6037" s="295"/>
      <c r="I6037" s="293">
        <v>4180884882</v>
      </c>
      <c r="J6037" s="293" t="s">
        <v>1784</v>
      </c>
      <c r="K6037" s="339" t="s">
        <v>30</v>
      </c>
      <c r="L6037" s="21" t="str">
        <f>VLOOKUP($K6037,TONG_SL!$A:$D,2,0)</f>
        <v>Gà muối 500g</v>
      </c>
      <c r="N6037" s="21" t="str">
        <f t="shared" si="614"/>
        <v>K-C6</v>
      </c>
      <c r="Q6037" s="21" t="str">
        <f>VLOOKUP(K6037,TONG_SL!$A:$D,3,0)</f>
        <v>Túi</v>
      </c>
      <c r="R6037" s="297">
        <v>2</v>
      </c>
      <c r="S6037" s="297"/>
      <c r="T6037" s="297">
        <f>VLOOKUP(VLOOKUP(G6037,Ma_KH!$A:$R,18,0)&amp;K6037,Gia_MB!$A:$F,6,0)</f>
        <v>111058</v>
      </c>
      <c r="U6037" s="298">
        <f t="shared" si="615"/>
        <v>222116</v>
      </c>
      <c r="V6037" s="297"/>
      <c r="W6037" s="299">
        <f t="shared" si="616"/>
        <v>0</v>
      </c>
      <c r="X6037" s="300" t="str">
        <f t="shared" si="617"/>
        <v>8</v>
      </c>
      <c r="Y6037" s="297"/>
      <c r="Z6037" s="298">
        <f t="shared" si="618"/>
        <v>17769.28</v>
      </c>
      <c r="AA6037" s="301">
        <f>VLOOKUP(G6037,Ma_KH!$A:$R,14,0)</f>
        <v>60</v>
      </c>
    </row>
    <row r="6038" spans="1:27" hidden="1" x14ac:dyDescent="0.25">
      <c r="A6038" s="237">
        <v>45995</v>
      </c>
      <c r="B6038" s="293">
        <v>4180884882</v>
      </c>
      <c r="C6038" s="151" t="s">
        <v>7767</v>
      </c>
      <c r="D6038" s="245">
        <v>46002</v>
      </c>
      <c r="E6038" s="295"/>
      <c r="F6038" s="294"/>
      <c r="G6038" s="296" t="s">
        <v>1401</v>
      </c>
      <c r="H6038" s="295"/>
      <c r="I6038" s="293">
        <v>4180884882</v>
      </c>
      <c r="J6038" s="293" t="s">
        <v>1784</v>
      </c>
      <c r="K6038" s="339" t="s">
        <v>48</v>
      </c>
      <c r="L6038" s="21" t="str">
        <f>VLOOKUP($K6038,TONG_SL!$A:$D,2,0)</f>
        <v>Mọc Nấm Hương 250g</v>
      </c>
      <c r="N6038" s="21" t="str">
        <f t="shared" si="614"/>
        <v>K-C6</v>
      </c>
      <c r="Q6038" s="21" t="str">
        <f>VLOOKUP(K6038,TONG_SL!$A:$D,3,0)</f>
        <v>Túi</v>
      </c>
      <c r="R6038" s="297">
        <v>2</v>
      </c>
      <c r="S6038" s="297"/>
      <c r="T6038" s="297">
        <f>VLOOKUP(VLOOKUP(G6038,Ma_KH!$A:$R,18,0)&amp;K6038,Gia_MB!$A:$F,6,0)</f>
        <v>46000</v>
      </c>
      <c r="U6038" s="298">
        <f t="shared" si="615"/>
        <v>92000</v>
      </c>
      <c r="V6038" s="297"/>
      <c r="W6038" s="299">
        <f t="shared" si="616"/>
        <v>0</v>
      </c>
      <c r="X6038" s="300" t="str">
        <f t="shared" si="617"/>
        <v>8</v>
      </c>
      <c r="Y6038" s="297"/>
      <c r="Z6038" s="298">
        <f t="shared" si="618"/>
        <v>7360</v>
      </c>
      <c r="AA6038" s="301">
        <f>VLOOKUP(G6038,Ma_KH!$A:$R,14,0)</f>
        <v>60</v>
      </c>
    </row>
    <row r="6039" spans="1:27" hidden="1" x14ac:dyDescent="0.25">
      <c r="A6039" s="237">
        <v>45995</v>
      </c>
      <c r="B6039" s="293">
        <v>4180884882</v>
      </c>
      <c r="C6039" s="151" t="s">
        <v>7767</v>
      </c>
      <c r="D6039" s="245">
        <v>46002</v>
      </c>
      <c r="E6039" s="295"/>
      <c r="F6039" s="294"/>
      <c r="G6039" s="296" t="s">
        <v>1401</v>
      </c>
      <c r="H6039" s="295"/>
      <c r="I6039" s="293">
        <v>4180884882</v>
      </c>
      <c r="J6039" s="293" t="s">
        <v>1784</v>
      </c>
      <c r="K6039" s="339" t="s">
        <v>27</v>
      </c>
      <c r="L6039" s="21" t="str">
        <f>VLOOKUP($K6039,TONG_SL!$A:$D,2,0)</f>
        <v>Chân giò heo muối 300g</v>
      </c>
      <c r="N6039" s="21" t="str">
        <f t="shared" si="614"/>
        <v>K-C6</v>
      </c>
      <c r="Q6039" s="21" t="str">
        <f>VLOOKUP(K6039,TONG_SL!$A:$D,3,0)</f>
        <v>Túi</v>
      </c>
      <c r="R6039" s="297">
        <v>12</v>
      </c>
      <c r="S6039" s="297"/>
      <c r="T6039" s="297">
        <f>VLOOKUP(VLOOKUP(G6039,Ma_KH!$A:$R,18,0)&amp;K6039,Gia_MB!$A:$F,6,0)</f>
        <v>73431</v>
      </c>
      <c r="U6039" s="298">
        <f t="shared" si="615"/>
        <v>881172</v>
      </c>
      <c r="V6039" s="297"/>
      <c r="W6039" s="299">
        <f t="shared" si="616"/>
        <v>0</v>
      </c>
      <c r="X6039" s="300" t="str">
        <f t="shared" si="617"/>
        <v>8</v>
      </c>
      <c r="Y6039" s="297"/>
      <c r="Z6039" s="298">
        <f t="shared" si="618"/>
        <v>70493.759999999995</v>
      </c>
      <c r="AA6039" s="301">
        <f>VLOOKUP(G6039,Ma_KH!$A:$R,14,0)</f>
        <v>60</v>
      </c>
    </row>
    <row r="6040" spans="1:27" hidden="1" x14ac:dyDescent="0.25">
      <c r="A6040" s="237">
        <v>45995</v>
      </c>
      <c r="B6040" s="293">
        <v>4180885331</v>
      </c>
      <c r="C6040" s="151" t="s">
        <v>7767</v>
      </c>
      <c r="D6040" s="245">
        <v>46002</v>
      </c>
      <c r="E6040" s="295"/>
      <c r="F6040" s="294"/>
      <c r="G6040" s="296" t="s">
        <v>131</v>
      </c>
      <c r="H6040" s="295"/>
      <c r="I6040" s="293">
        <v>4180885331</v>
      </c>
      <c r="J6040" s="293" t="s">
        <v>1784</v>
      </c>
      <c r="K6040" s="339" t="s">
        <v>27</v>
      </c>
      <c r="L6040" s="21" t="str">
        <f>VLOOKUP($K6040,TONG_SL!$A:$D,2,0)</f>
        <v>Chân giò heo muối 300g</v>
      </c>
      <c r="N6040" s="21" t="str">
        <f t="shared" si="614"/>
        <v>K-C6</v>
      </c>
      <c r="Q6040" s="21" t="str">
        <f>VLOOKUP(K6040,TONG_SL!$A:$D,3,0)</f>
        <v>Túi</v>
      </c>
      <c r="R6040" s="297">
        <v>20</v>
      </c>
      <c r="S6040" s="297"/>
      <c r="T6040" s="297">
        <f>VLOOKUP(VLOOKUP(G6040,Ma_KH!$A:$R,18,0)&amp;K6040,Gia_MB!$A:$F,6,0)</f>
        <v>73431</v>
      </c>
      <c r="U6040" s="298">
        <f t="shared" si="615"/>
        <v>1468620</v>
      </c>
      <c r="V6040" s="297"/>
      <c r="W6040" s="299">
        <f t="shared" si="616"/>
        <v>0</v>
      </c>
      <c r="X6040" s="300" t="str">
        <f t="shared" si="617"/>
        <v>8</v>
      </c>
      <c r="Y6040" s="297"/>
      <c r="Z6040" s="298">
        <f t="shared" si="618"/>
        <v>117489.60000000001</v>
      </c>
      <c r="AA6040" s="301">
        <f>VLOOKUP(G6040,Ma_KH!$A:$R,14,0)</f>
        <v>60</v>
      </c>
    </row>
    <row r="6041" spans="1:27" hidden="1" x14ac:dyDescent="0.25">
      <c r="A6041" s="237">
        <v>45995</v>
      </c>
      <c r="B6041" s="293">
        <v>4180885331</v>
      </c>
      <c r="C6041" s="151" t="s">
        <v>7767</v>
      </c>
      <c r="D6041" s="245">
        <v>46002</v>
      </c>
      <c r="E6041" s="295"/>
      <c r="F6041" s="294"/>
      <c r="G6041" s="296" t="s">
        <v>131</v>
      </c>
      <c r="H6041" s="295"/>
      <c r="I6041" s="293">
        <v>4180885331</v>
      </c>
      <c r="J6041" s="293" t="s">
        <v>1784</v>
      </c>
      <c r="K6041" s="339" t="s">
        <v>34</v>
      </c>
      <c r="L6041" s="21" t="str">
        <f>VLOOKUP($K6041,TONG_SL!$A:$D,2,0)</f>
        <v>Tai heo muối 200g</v>
      </c>
      <c r="N6041" s="21" t="str">
        <f t="shared" si="614"/>
        <v>K-C6</v>
      </c>
      <c r="Q6041" s="21" t="str">
        <f>VLOOKUP(K6041,TONG_SL!$A:$D,3,0)</f>
        <v>Túi</v>
      </c>
      <c r="R6041" s="297">
        <v>5</v>
      </c>
      <c r="S6041" s="297"/>
      <c r="T6041" s="297">
        <f>VLOOKUP(VLOOKUP(G6041,Ma_KH!$A:$R,18,0)&amp;K6041,Gia_MB!$A:$F,6,0)</f>
        <v>55595</v>
      </c>
      <c r="U6041" s="298">
        <f t="shared" si="615"/>
        <v>277975</v>
      </c>
      <c r="V6041" s="297"/>
      <c r="W6041" s="299">
        <f t="shared" si="616"/>
        <v>0</v>
      </c>
      <c r="X6041" s="300" t="str">
        <f t="shared" si="617"/>
        <v>8</v>
      </c>
      <c r="Y6041" s="297"/>
      <c r="Z6041" s="298">
        <f t="shared" si="618"/>
        <v>22238</v>
      </c>
      <c r="AA6041" s="301">
        <f>VLOOKUP(G6041,Ma_KH!$A:$R,14,0)</f>
        <v>60</v>
      </c>
    </row>
    <row r="6042" spans="1:27" hidden="1" x14ac:dyDescent="0.25">
      <c r="A6042" s="237">
        <v>45995</v>
      </c>
      <c r="B6042" s="293">
        <v>4180884962</v>
      </c>
      <c r="C6042" s="151" t="s">
        <v>7767</v>
      </c>
      <c r="D6042" s="245">
        <v>46002</v>
      </c>
      <c r="E6042" s="295"/>
      <c r="F6042" s="294"/>
      <c r="G6042" s="296" t="s">
        <v>207</v>
      </c>
      <c r="H6042" s="295"/>
      <c r="I6042" s="293">
        <v>4180884962</v>
      </c>
      <c r="J6042" s="293" t="s">
        <v>1784</v>
      </c>
      <c r="K6042" s="339" t="s">
        <v>27</v>
      </c>
      <c r="L6042" s="21" t="str">
        <f>VLOOKUP($K6042,TONG_SL!$A:$D,2,0)</f>
        <v>Chân giò heo muối 300g</v>
      </c>
      <c r="N6042" s="21" t="str">
        <f t="shared" si="614"/>
        <v>K-C6</v>
      </c>
      <c r="Q6042" s="21" t="str">
        <f>VLOOKUP(K6042,TONG_SL!$A:$D,3,0)</f>
        <v>Túi</v>
      </c>
      <c r="R6042" s="297">
        <v>13</v>
      </c>
      <c r="S6042" s="297"/>
      <c r="T6042" s="297">
        <f>VLOOKUP(VLOOKUP(G6042,Ma_KH!$A:$R,18,0)&amp;K6042,Gia_MB!$A:$F,6,0)</f>
        <v>73431</v>
      </c>
      <c r="U6042" s="298">
        <f t="shared" si="615"/>
        <v>954603</v>
      </c>
      <c r="V6042" s="297"/>
      <c r="W6042" s="299">
        <f t="shared" si="616"/>
        <v>0</v>
      </c>
      <c r="X6042" s="300" t="str">
        <f t="shared" si="617"/>
        <v>8</v>
      </c>
      <c r="Y6042" s="297"/>
      <c r="Z6042" s="298">
        <f t="shared" si="618"/>
        <v>76368.240000000005</v>
      </c>
      <c r="AA6042" s="301">
        <f>VLOOKUP(G6042,Ma_KH!$A:$R,14,0)</f>
        <v>60</v>
      </c>
    </row>
    <row r="6043" spans="1:27" hidden="1" x14ac:dyDescent="0.25">
      <c r="A6043" s="237">
        <v>45995</v>
      </c>
      <c r="B6043" s="293">
        <v>4180884962</v>
      </c>
      <c r="C6043" s="151" t="s">
        <v>7767</v>
      </c>
      <c r="D6043" s="245">
        <v>46002</v>
      </c>
      <c r="E6043" s="295"/>
      <c r="F6043" s="294"/>
      <c r="G6043" s="296" t="s">
        <v>207</v>
      </c>
      <c r="H6043" s="295"/>
      <c r="I6043" s="293">
        <v>4180884962</v>
      </c>
      <c r="J6043" s="293" t="s">
        <v>1784</v>
      </c>
      <c r="K6043" s="339" t="s">
        <v>48</v>
      </c>
      <c r="L6043" s="21" t="str">
        <f>VLOOKUP($K6043,TONG_SL!$A:$D,2,0)</f>
        <v>Mọc Nấm Hương 250g</v>
      </c>
      <c r="N6043" s="21" t="str">
        <f t="shared" si="614"/>
        <v>K-C6</v>
      </c>
      <c r="Q6043" s="21" t="str">
        <f>VLOOKUP(K6043,TONG_SL!$A:$D,3,0)</f>
        <v>Túi</v>
      </c>
      <c r="R6043" s="297">
        <v>2</v>
      </c>
      <c r="S6043" s="297"/>
      <c r="T6043" s="297">
        <f>VLOOKUP(VLOOKUP(G6043,Ma_KH!$A:$R,18,0)&amp;K6043,Gia_MB!$A:$F,6,0)</f>
        <v>46000</v>
      </c>
      <c r="U6043" s="298">
        <f t="shared" si="615"/>
        <v>92000</v>
      </c>
      <c r="V6043" s="297"/>
      <c r="W6043" s="299">
        <f t="shared" si="616"/>
        <v>0</v>
      </c>
      <c r="X6043" s="300" t="str">
        <f t="shared" si="617"/>
        <v>8</v>
      </c>
      <c r="Y6043" s="297"/>
      <c r="Z6043" s="298">
        <f t="shared" si="618"/>
        <v>7360</v>
      </c>
      <c r="AA6043" s="301">
        <f>VLOOKUP(G6043,Ma_KH!$A:$R,14,0)</f>
        <v>60</v>
      </c>
    </row>
    <row r="6044" spans="1:27" hidden="1" x14ac:dyDescent="0.25">
      <c r="A6044" s="237">
        <v>45995</v>
      </c>
      <c r="B6044" s="293">
        <v>4180885138</v>
      </c>
      <c r="C6044" s="151" t="s">
        <v>7767</v>
      </c>
      <c r="D6044" s="245">
        <v>46002</v>
      </c>
      <c r="E6044" s="295"/>
      <c r="F6044" s="294"/>
      <c r="G6044" s="296" t="s">
        <v>1476</v>
      </c>
      <c r="H6044" s="295"/>
      <c r="I6044" s="293">
        <v>4180885138</v>
      </c>
      <c r="J6044" s="293" t="s">
        <v>1784</v>
      </c>
      <c r="K6044" s="339" t="s">
        <v>32</v>
      </c>
      <c r="L6044" s="21" t="str">
        <f>VLOOKUP($K6044,TONG_SL!$A:$D,2,0)</f>
        <v>Giò Tai Lưỡi Xào 250g</v>
      </c>
      <c r="N6044" s="21" t="str">
        <f t="shared" si="614"/>
        <v>K-C6</v>
      </c>
      <c r="Q6044" s="21" t="str">
        <f>VLOOKUP(K6044,TONG_SL!$A:$D,3,0)</f>
        <v>Túi</v>
      </c>
      <c r="R6044" s="297">
        <v>3</v>
      </c>
      <c r="S6044" s="297"/>
      <c r="T6044" s="297">
        <f>VLOOKUP(VLOOKUP(G6044,Ma_KH!$A:$R,18,0)&amp;K6044,Gia_MB!$A:$F,6,0)</f>
        <v>50182</v>
      </c>
      <c r="U6044" s="298">
        <f t="shared" si="615"/>
        <v>150546</v>
      </c>
      <c r="V6044" s="297"/>
      <c r="W6044" s="299">
        <f t="shared" si="616"/>
        <v>0</v>
      </c>
      <c r="X6044" s="300" t="str">
        <f t="shared" si="617"/>
        <v>8</v>
      </c>
      <c r="Y6044" s="297"/>
      <c r="Z6044" s="298">
        <f t="shared" si="618"/>
        <v>12043.68</v>
      </c>
      <c r="AA6044" s="301">
        <f>VLOOKUP(G6044,Ma_KH!$A:$R,14,0)</f>
        <v>60</v>
      </c>
    </row>
    <row r="6045" spans="1:27" hidden="1" x14ac:dyDescent="0.25">
      <c r="A6045" s="237">
        <v>45995</v>
      </c>
      <c r="B6045" s="293">
        <v>4180885138</v>
      </c>
      <c r="C6045" s="151" t="s">
        <v>7767</v>
      </c>
      <c r="D6045" s="245">
        <v>46002</v>
      </c>
      <c r="E6045" s="295"/>
      <c r="F6045" s="294"/>
      <c r="G6045" s="296" t="s">
        <v>1476</v>
      </c>
      <c r="H6045" s="295"/>
      <c r="I6045" s="293">
        <v>4180885138</v>
      </c>
      <c r="J6045" s="293" t="s">
        <v>1784</v>
      </c>
      <c r="K6045" s="339" t="s">
        <v>27</v>
      </c>
      <c r="L6045" s="21" t="str">
        <f>VLOOKUP($K6045,TONG_SL!$A:$D,2,0)</f>
        <v>Chân giò heo muối 300g</v>
      </c>
      <c r="N6045" s="21" t="str">
        <f t="shared" si="614"/>
        <v>K-C6</v>
      </c>
      <c r="Q6045" s="21" t="str">
        <f>VLOOKUP(K6045,TONG_SL!$A:$D,3,0)</f>
        <v>Túi</v>
      </c>
      <c r="R6045" s="297">
        <v>5</v>
      </c>
      <c r="S6045" s="297"/>
      <c r="T6045" s="297">
        <f>VLOOKUP(VLOOKUP(G6045,Ma_KH!$A:$R,18,0)&amp;K6045,Gia_MB!$A:$F,6,0)</f>
        <v>73431</v>
      </c>
      <c r="U6045" s="298">
        <f t="shared" si="615"/>
        <v>367155</v>
      </c>
      <c r="V6045" s="297"/>
      <c r="W6045" s="299">
        <f t="shared" si="616"/>
        <v>0</v>
      </c>
      <c r="X6045" s="300" t="str">
        <f t="shared" si="617"/>
        <v>8</v>
      </c>
      <c r="Y6045" s="297"/>
      <c r="Z6045" s="298">
        <f t="shared" si="618"/>
        <v>29372.400000000001</v>
      </c>
      <c r="AA6045" s="301">
        <f>VLOOKUP(G6045,Ma_KH!$A:$R,14,0)</f>
        <v>60</v>
      </c>
    </row>
    <row r="6046" spans="1:27" hidden="1" x14ac:dyDescent="0.25">
      <c r="A6046" s="237">
        <v>45995</v>
      </c>
      <c r="B6046" s="293">
        <v>4180885138</v>
      </c>
      <c r="C6046" s="151" t="s">
        <v>7767</v>
      </c>
      <c r="D6046" s="245">
        <v>46002</v>
      </c>
      <c r="E6046" s="295"/>
      <c r="F6046" s="294"/>
      <c r="G6046" s="296" t="s">
        <v>1476</v>
      </c>
      <c r="H6046" s="295"/>
      <c r="I6046" s="293">
        <v>4180885138</v>
      </c>
      <c r="J6046" s="293" t="s">
        <v>1784</v>
      </c>
      <c r="K6046" s="339" t="s">
        <v>30</v>
      </c>
      <c r="L6046" s="21" t="str">
        <f>VLOOKUP($K6046,TONG_SL!$A:$D,2,0)</f>
        <v>Gà muối 500g</v>
      </c>
      <c r="N6046" s="21" t="str">
        <f t="shared" si="614"/>
        <v>K-C6</v>
      </c>
      <c r="Q6046" s="21" t="str">
        <f>VLOOKUP(K6046,TONG_SL!$A:$D,3,0)</f>
        <v>Túi</v>
      </c>
      <c r="R6046" s="297">
        <v>2</v>
      </c>
      <c r="S6046" s="297"/>
      <c r="T6046" s="297">
        <f>VLOOKUP(VLOOKUP(G6046,Ma_KH!$A:$R,18,0)&amp;K6046,Gia_MB!$A:$F,6,0)</f>
        <v>111058</v>
      </c>
      <c r="U6046" s="298">
        <f t="shared" si="615"/>
        <v>222116</v>
      </c>
      <c r="V6046" s="297"/>
      <c r="W6046" s="299">
        <f t="shared" si="616"/>
        <v>0</v>
      </c>
      <c r="X6046" s="300" t="str">
        <f t="shared" si="617"/>
        <v>8</v>
      </c>
      <c r="Y6046" s="297"/>
      <c r="Z6046" s="298">
        <f t="shared" si="618"/>
        <v>17769.28</v>
      </c>
      <c r="AA6046" s="301">
        <f>VLOOKUP(G6046,Ma_KH!$A:$R,14,0)</f>
        <v>60</v>
      </c>
    </row>
    <row r="6047" spans="1:27" hidden="1" x14ac:dyDescent="0.25">
      <c r="A6047" s="237">
        <v>45995</v>
      </c>
      <c r="B6047" s="293">
        <v>4180885522</v>
      </c>
      <c r="C6047" s="151" t="s">
        <v>7767</v>
      </c>
      <c r="D6047" s="245">
        <v>46002</v>
      </c>
      <c r="E6047" s="295"/>
      <c r="F6047" s="294"/>
      <c r="G6047" s="296" t="s">
        <v>1559</v>
      </c>
      <c r="H6047" s="295"/>
      <c r="I6047" s="293">
        <v>4180885522</v>
      </c>
      <c r="J6047" s="293" t="s">
        <v>1784</v>
      </c>
      <c r="K6047" s="339" t="s">
        <v>34</v>
      </c>
      <c r="L6047" s="21" t="str">
        <f>VLOOKUP($K6047,TONG_SL!$A:$D,2,0)</f>
        <v>Tai heo muối 200g</v>
      </c>
      <c r="N6047" s="21" t="str">
        <f t="shared" si="614"/>
        <v>K-C6</v>
      </c>
      <c r="Q6047" s="21" t="str">
        <f>VLOOKUP(K6047,TONG_SL!$A:$D,3,0)</f>
        <v>Túi</v>
      </c>
      <c r="R6047" s="297">
        <v>6</v>
      </c>
      <c r="S6047" s="297"/>
      <c r="T6047" s="297">
        <f>VLOOKUP(VLOOKUP(G6047,Ma_KH!$A:$R,18,0)&amp;K6047,Gia_MB!$A:$F,6,0)</f>
        <v>55595</v>
      </c>
      <c r="U6047" s="298">
        <f t="shared" si="615"/>
        <v>333570</v>
      </c>
      <c r="V6047" s="297"/>
      <c r="W6047" s="299">
        <f t="shared" si="616"/>
        <v>0</v>
      </c>
      <c r="X6047" s="300" t="str">
        <f t="shared" si="617"/>
        <v>8</v>
      </c>
      <c r="Y6047" s="297"/>
      <c r="Z6047" s="298">
        <f t="shared" si="618"/>
        <v>26685.600000000002</v>
      </c>
      <c r="AA6047" s="301">
        <f>VLOOKUP(G6047,Ma_KH!$A:$R,14,0)</f>
        <v>60</v>
      </c>
    </row>
    <row r="6048" spans="1:27" hidden="1" x14ac:dyDescent="0.25">
      <c r="A6048" s="237">
        <v>45995</v>
      </c>
      <c r="B6048" s="293">
        <v>4180885522</v>
      </c>
      <c r="C6048" s="151" t="s">
        <v>7767</v>
      </c>
      <c r="D6048" s="245">
        <v>46002</v>
      </c>
      <c r="E6048" s="295"/>
      <c r="F6048" s="294"/>
      <c r="G6048" s="296" t="s">
        <v>1559</v>
      </c>
      <c r="H6048" s="295"/>
      <c r="I6048" s="293">
        <v>4180885522</v>
      </c>
      <c r="J6048" s="293" t="s">
        <v>1784</v>
      </c>
      <c r="K6048" s="339" t="s">
        <v>32</v>
      </c>
      <c r="L6048" s="21" t="str">
        <f>VLOOKUP($K6048,TONG_SL!$A:$D,2,0)</f>
        <v>Giò Tai Lưỡi Xào 250g</v>
      </c>
      <c r="N6048" s="21" t="str">
        <f t="shared" si="614"/>
        <v>K-C6</v>
      </c>
      <c r="Q6048" s="21" t="str">
        <f>VLOOKUP(K6048,TONG_SL!$A:$D,3,0)</f>
        <v>Túi</v>
      </c>
      <c r="R6048" s="297">
        <v>5</v>
      </c>
      <c r="S6048" s="297"/>
      <c r="T6048" s="297">
        <f>VLOOKUP(VLOOKUP(G6048,Ma_KH!$A:$R,18,0)&amp;K6048,Gia_MB!$A:$F,6,0)</f>
        <v>50182</v>
      </c>
      <c r="U6048" s="298">
        <f t="shared" si="615"/>
        <v>250910</v>
      </c>
      <c r="V6048" s="297"/>
      <c r="W6048" s="299">
        <f t="shared" si="616"/>
        <v>0</v>
      </c>
      <c r="X6048" s="300" t="str">
        <f t="shared" si="617"/>
        <v>8</v>
      </c>
      <c r="Y6048" s="297"/>
      <c r="Z6048" s="298">
        <f t="shared" si="618"/>
        <v>20072.8</v>
      </c>
      <c r="AA6048" s="301">
        <f>VLOOKUP(G6048,Ma_KH!$A:$R,14,0)</f>
        <v>60</v>
      </c>
    </row>
    <row r="6049" spans="1:27" hidden="1" x14ac:dyDescent="0.25">
      <c r="A6049" s="237">
        <v>45995</v>
      </c>
      <c r="B6049" s="293">
        <v>4180885522</v>
      </c>
      <c r="C6049" s="151" t="s">
        <v>7767</v>
      </c>
      <c r="D6049" s="245">
        <v>46002</v>
      </c>
      <c r="E6049" s="295"/>
      <c r="F6049" s="294"/>
      <c r="G6049" s="296" t="s">
        <v>1559</v>
      </c>
      <c r="H6049" s="295"/>
      <c r="I6049" s="293">
        <v>4180885522</v>
      </c>
      <c r="J6049" s="293" t="s">
        <v>1784</v>
      </c>
      <c r="K6049" s="339" t="s">
        <v>27</v>
      </c>
      <c r="L6049" s="21" t="str">
        <f>VLOOKUP($K6049,TONG_SL!$A:$D,2,0)</f>
        <v>Chân giò heo muối 300g</v>
      </c>
      <c r="N6049" s="21" t="str">
        <f t="shared" si="614"/>
        <v>K-C6</v>
      </c>
      <c r="Q6049" s="21" t="str">
        <f>VLOOKUP(K6049,TONG_SL!$A:$D,3,0)</f>
        <v>Túi</v>
      </c>
      <c r="R6049" s="297">
        <v>14</v>
      </c>
      <c r="S6049" s="297"/>
      <c r="T6049" s="297">
        <f>VLOOKUP(VLOOKUP(G6049,Ma_KH!$A:$R,18,0)&amp;K6049,Gia_MB!$A:$F,6,0)</f>
        <v>73431</v>
      </c>
      <c r="U6049" s="298">
        <f t="shared" si="615"/>
        <v>1028034</v>
      </c>
      <c r="V6049" s="297"/>
      <c r="W6049" s="299">
        <f t="shared" si="616"/>
        <v>0</v>
      </c>
      <c r="X6049" s="300" t="str">
        <f t="shared" si="617"/>
        <v>8</v>
      </c>
      <c r="Y6049" s="297"/>
      <c r="Z6049" s="298">
        <f t="shared" si="618"/>
        <v>82242.720000000001</v>
      </c>
      <c r="AA6049" s="301">
        <f>VLOOKUP(G6049,Ma_KH!$A:$R,14,0)</f>
        <v>60</v>
      </c>
    </row>
    <row r="6050" spans="1:27" hidden="1" x14ac:dyDescent="0.25">
      <c r="A6050" s="237">
        <v>45995</v>
      </c>
      <c r="B6050" s="293">
        <v>4180885522</v>
      </c>
      <c r="C6050" s="151" t="s">
        <v>7767</v>
      </c>
      <c r="D6050" s="245">
        <v>46002</v>
      </c>
      <c r="E6050" s="295"/>
      <c r="F6050" s="294"/>
      <c r="G6050" s="296" t="s">
        <v>1559</v>
      </c>
      <c r="H6050" s="295"/>
      <c r="I6050" s="293">
        <v>4180885522</v>
      </c>
      <c r="J6050" s="293" t="s">
        <v>1784</v>
      </c>
      <c r="K6050" s="339" t="s">
        <v>48</v>
      </c>
      <c r="L6050" s="21" t="str">
        <f>VLOOKUP($K6050,TONG_SL!$A:$D,2,0)</f>
        <v>Mọc Nấm Hương 250g</v>
      </c>
      <c r="N6050" s="21" t="str">
        <f t="shared" si="614"/>
        <v>K-C6</v>
      </c>
      <c r="Q6050" s="21" t="str">
        <f>VLOOKUP(K6050,TONG_SL!$A:$D,3,0)</f>
        <v>Túi</v>
      </c>
      <c r="R6050" s="297">
        <v>6</v>
      </c>
      <c r="S6050" s="297"/>
      <c r="T6050" s="297">
        <f>VLOOKUP(VLOOKUP(G6050,Ma_KH!$A:$R,18,0)&amp;K6050,Gia_MB!$A:$F,6,0)</f>
        <v>46000</v>
      </c>
      <c r="U6050" s="298">
        <f t="shared" si="615"/>
        <v>276000</v>
      </c>
      <c r="V6050" s="297"/>
      <c r="W6050" s="299">
        <f t="shared" si="616"/>
        <v>0</v>
      </c>
      <c r="X6050" s="300" t="str">
        <f t="shared" si="617"/>
        <v>8</v>
      </c>
      <c r="Y6050" s="297"/>
      <c r="Z6050" s="298">
        <f t="shared" si="618"/>
        <v>22080</v>
      </c>
      <c r="AA6050" s="301">
        <f>VLOOKUP(G6050,Ma_KH!$A:$R,14,0)</f>
        <v>60</v>
      </c>
    </row>
    <row r="6051" spans="1:27" hidden="1" x14ac:dyDescent="0.25">
      <c r="A6051" s="237">
        <v>45995</v>
      </c>
      <c r="B6051" s="293">
        <v>4180885522</v>
      </c>
      <c r="C6051" s="151" t="s">
        <v>7767</v>
      </c>
      <c r="D6051" s="245">
        <v>46002</v>
      </c>
      <c r="E6051" s="295"/>
      <c r="F6051" s="294"/>
      <c r="G6051" s="296" t="s">
        <v>1559</v>
      </c>
      <c r="H6051" s="295"/>
      <c r="I6051" s="293">
        <v>4180885522</v>
      </c>
      <c r="J6051" s="293" t="s">
        <v>1784</v>
      </c>
      <c r="K6051" s="339" t="s">
        <v>30</v>
      </c>
      <c r="L6051" s="21" t="str">
        <f>VLOOKUP($K6051,TONG_SL!$A:$D,2,0)</f>
        <v>Gà muối 500g</v>
      </c>
      <c r="N6051" s="21" t="str">
        <f t="shared" si="614"/>
        <v>K-C6</v>
      </c>
      <c r="Q6051" s="21" t="str">
        <f>VLOOKUP(K6051,TONG_SL!$A:$D,3,0)</f>
        <v>Túi</v>
      </c>
      <c r="R6051" s="297">
        <v>6</v>
      </c>
      <c r="S6051" s="297"/>
      <c r="T6051" s="297">
        <f>VLOOKUP(VLOOKUP(G6051,Ma_KH!$A:$R,18,0)&amp;K6051,Gia_MB!$A:$F,6,0)</f>
        <v>111058</v>
      </c>
      <c r="U6051" s="298">
        <f t="shared" si="615"/>
        <v>666348</v>
      </c>
      <c r="V6051" s="297"/>
      <c r="W6051" s="299">
        <f t="shared" si="616"/>
        <v>0</v>
      </c>
      <c r="X6051" s="300" t="str">
        <f t="shared" si="617"/>
        <v>8</v>
      </c>
      <c r="Y6051" s="297"/>
      <c r="Z6051" s="298">
        <f t="shared" si="618"/>
        <v>53307.840000000004</v>
      </c>
      <c r="AA6051" s="301">
        <f>VLOOKUP(G6051,Ma_KH!$A:$R,14,0)</f>
        <v>60</v>
      </c>
    </row>
    <row r="6052" spans="1:27" hidden="1" x14ac:dyDescent="0.25">
      <c r="A6052" s="237">
        <v>45995</v>
      </c>
      <c r="B6052" s="293">
        <v>4180885333</v>
      </c>
      <c r="C6052" s="151" t="s">
        <v>7767</v>
      </c>
      <c r="D6052" s="245">
        <v>46002</v>
      </c>
      <c r="E6052" s="295"/>
      <c r="F6052" s="294"/>
      <c r="G6052" s="296" t="s">
        <v>1547</v>
      </c>
      <c r="H6052" s="295"/>
      <c r="I6052" s="293">
        <v>4180885333</v>
      </c>
      <c r="J6052" s="293" t="s">
        <v>1784</v>
      </c>
      <c r="K6052" s="339" t="s">
        <v>34</v>
      </c>
      <c r="L6052" s="21" t="str">
        <f>VLOOKUP($K6052,TONG_SL!$A:$D,2,0)</f>
        <v>Tai heo muối 200g</v>
      </c>
      <c r="N6052" s="21" t="str">
        <f t="shared" si="614"/>
        <v>K-C6</v>
      </c>
      <c r="Q6052" s="21" t="str">
        <f>VLOOKUP(K6052,TONG_SL!$A:$D,3,0)</f>
        <v>Túi</v>
      </c>
      <c r="R6052" s="297">
        <v>6</v>
      </c>
      <c r="S6052" s="297"/>
      <c r="T6052" s="297">
        <f>VLOOKUP(VLOOKUP(G6052,Ma_KH!$A:$R,18,0)&amp;K6052,Gia_MB!$A:$F,6,0)</f>
        <v>55595</v>
      </c>
      <c r="U6052" s="298">
        <f t="shared" si="615"/>
        <v>333570</v>
      </c>
      <c r="V6052" s="297"/>
      <c r="W6052" s="299">
        <f t="shared" si="616"/>
        <v>0</v>
      </c>
      <c r="X6052" s="300" t="str">
        <f t="shared" si="617"/>
        <v>8</v>
      </c>
      <c r="Y6052" s="297"/>
      <c r="Z6052" s="298">
        <f t="shared" si="618"/>
        <v>26685.600000000002</v>
      </c>
      <c r="AA6052" s="301">
        <f>VLOOKUP(G6052,Ma_KH!$A:$R,14,0)</f>
        <v>60</v>
      </c>
    </row>
    <row r="6053" spans="1:27" hidden="1" x14ac:dyDescent="0.25">
      <c r="A6053" s="237">
        <v>45995</v>
      </c>
      <c r="B6053" s="293">
        <v>4180885333</v>
      </c>
      <c r="C6053" s="151" t="s">
        <v>7767</v>
      </c>
      <c r="D6053" s="245">
        <v>46002</v>
      </c>
      <c r="E6053" s="295"/>
      <c r="F6053" s="294"/>
      <c r="G6053" s="296" t="s">
        <v>1547</v>
      </c>
      <c r="H6053" s="295"/>
      <c r="I6053" s="293">
        <v>4180885333</v>
      </c>
      <c r="J6053" s="293" t="s">
        <v>1784</v>
      </c>
      <c r="K6053" s="339" t="s">
        <v>32</v>
      </c>
      <c r="L6053" s="21" t="str">
        <f>VLOOKUP($K6053,TONG_SL!$A:$D,2,0)</f>
        <v>Giò Tai Lưỡi Xào 250g</v>
      </c>
      <c r="N6053" s="21" t="str">
        <f t="shared" si="614"/>
        <v>K-C6</v>
      </c>
      <c r="Q6053" s="21" t="str">
        <f>VLOOKUP(K6053,TONG_SL!$A:$D,3,0)</f>
        <v>Túi</v>
      </c>
      <c r="R6053" s="297">
        <v>5</v>
      </c>
      <c r="S6053" s="297"/>
      <c r="T6053" s="297">
        <f>VLOOKUP(VLOOKUP(G6053,Ma_KH!$A:$R,18,0)&amp;K6053,Gia_MB!$A:$F,6,0)</f>
        <v>50182</v>
      </c>
      <c r="U6053" s="298">
        <f t="shared" si="615"/>
        <v>250910</v>
      </c>
      <c r="V6053" s="297"/>
      <c r="W6053" s="299">
        <f t="shared" si="616"/>
        <v>0</v>
      </c>
      <c r="X6053" s="300" t="str">
        <f t="shared" si="617"/>
        <v>8</v>
      </c>
      <c r="Y6053" s="297"/>
      <c r="Z6053" s="298">
        <f t="shared" si="618"/>
        <v>20072.8</v>
      </c>
      <c r="AA6053" s="301">
        <f>VLOOKUP(G6053,Ma_KH!$A:$R,14,0)</f>
        <v>60</v>
      </c>
    </row>
    <row r="6054" spans="1:27" hidden="1" x14ac:dyDescent="0.25">
      <c r="A6054" s="237">
        <v>45995</v>
      </c>
      <c r="B6054" s="293">
        <v>4180885333</v>
      </c>
      <c r="C6054" s="151" t="s">
        <v>7767</v>
      </c>
      <c r="D6054" s="245">
        <v>46002</v>
      </c>
      <c r="E6054" s="295"/>
      <c r="F6054" s="294"/>
      <c r="G6054" s="296" t="s">
        <v>1547</v>
      </c>
      <c r="H6054" s="295"/>
      <c r="I6054" s="293">
        <v>4180885333</v>
      </c>
      <c r="J6054" s="293" t="s">
        <v>1784</v>
      </c>
      <c r="K6054" s="339" t="s">
        <v>27</v>
      </c>
      <c r="L6054" s="21" t="str">
        <f>VLOOKUP($K6054,TONG_SL!$A:$D,2,0)</f>
        <v>Chân giò heo muối 300g</v>
      </c>
      <c r="N6054" s="21" t="str">
        <f t="shared" si="614"/>
        <v>K-C6</v>
      </c>
      <c r="Q6054" s="21" t="str">
        <f>VLOOKUP(K6054,TONG_SL!$A:$D,3,0)</f>
        <v>Túi</v>
      </c>
      <c r="R6054" s="297">
        <v>8</v>
      </c>
      <c r="S6054" s="297"/>
      <c r="T6054" s="297">
        <f>VLOOKUP(VLOOKUP(G6054,Ma_KH!$A:$R,18,0)&amp;K6054,Gia_MB!$A:$F,6,0)</f>
        <v>73431</v>
      </c>
      <c r="U6054" s="298">
        <f t="shared" si="615"/>
        <v>587448</v>
      </c>
      <c r="V6054" s="297"/>
      <c r="W6054" s="299">
        <f t="shared" si="616"/>
        <v>0</v>
      </c>
      <c r="X6054" s="300" t="str">
        <f t="shared" si="617"/>
        <v>8</v>
      </c>
      <c r="Y6054" s="297"/>
      <c r="Z6054" s="298">
        <f t="shared" si="618"/>
        <v>46995.840000000004</v>
      </c>
      <c r="AA6054" s="301">
        <f>VLOOKUP(G6054,Ma_KH!$A:$R,14,0)</f>
        <v>60</v>
      </c>
    </row>
    <row r="6055" spans="1:27" hidden="1" x14ac:dyDescent="0.25">
      <c r="A6055" s="237">
        <v>45995</v>
      </c>
      <c r="B6055" s="293">
        <v>4180885333</v>
      </c>
      <c r="C6055" s="151" t="s">
        <v>7767</v>
      </c>
      <c r="D6055" s="245">
        <v>46002</v>
      </c>
      <c r="E6055" s="295"/>
      <c r="F6055" s="294"/>
      <c r="G6055" s="296" t="s">
        <v>1547</v>
      </c>
      <c r="H6055" s="295"/>
      <c r="I6055" s="293">
        <v>4180885333</v>
      </c>
      <c r="J6055" s="293" t="s">
        <v>1784</v>
      </c>
      <c r="K6055" s="339" t="s">
        <v>48</v>
      </c>
      <c r="L6055" s="21" t="str">
        <f>VLOOKUP($K6055,TONG_SL!$A:$D,2,0)</f>
        <v>Mọc Nấm Hương 250g</v>
      </c>
      <c r="N6055" s="21" t="str">
        <f t="shared" si="614"/>
        <v>K-C6</v>
      </c>
      <c r="Q6055" s="21" t="str">
        <f>VLOOKUP(K6055,TONG_SL!$A:$D,3,0)</f>
        <v>Túi</v>
      </c>
      <c r="R6055" s="297">
        <v>3</v>
      </c>
      <c r="S6055" s="297"/>
      <c r="T6055" s="297">
        <f>VLOOKUP(VLOOKUP(G6055,Ma_KH!$A:$R,18,0)&amp;K6055,Gia_MB!$A:$F,6,0)</f>
        <v>46000</v>
      </c>
      <c r="U6055" s="298">
        <f t="shared" si="615"/>
        <v>138000</v>
      </c>
      <c r="V6055" s="297"/>
      <c r="W6055" s="299">
        <f t="shared" si="616"/>
        <v>0</v>
      </c>
      <c r="X6055" s="300" t="str">
        <f t="shared" si="617"/>
        <v>8</v>
      </c>
      <c r="Y6055" s="297"/>
      <c r="Z6055" s="298">
        <f t="shared" si="618"/>
        <v>11040</v>
      </c>
      <c r="AA6055" s="301">
        <f>VLOOKUP(G6055,Ma_KH!$A:$R,14,0)</f>
        <v>60</v>
      </c>
    </row>
    <row r="6056" spans="1:27" hidden="1" x14ac:dyDescent="0.25">
      <c r="A6056" s="237">
        <v>45995</v>
      </c>
      <c r="B6056" s="293">
        <v>4180885333</v>
      </c>
      <c r="C6056" s="151" t="s">
        <v>7767</v>
      </c>
      <c r="D6056" s="245">
        <v>46002</v>
      </c>
      <c r="E6056" s="295"/>
      <c r="F6056" s="294"/>
      <c r="G6056" s="296" t="s">
        <v>1547</v>
      </c>
      <c r="H6056" s="295"/>
      <c r="I6056" s="293">
        <v>4180885333</v>
      </c>
      <c r="J6056" s="293" t="s">
        <v>1784</v>
      </c>
      <c r="K6056" s="339" t="s">
        <v>30</v>
      </c>
      <c r="L6056" s="21" t="str">
        <f>VLOOKUP($K6056,TONG_SL!$A:$D,2,0)</f>
        <v>Gà muối 500g</v>
      </c>
      <c r="N6056" s="21" t="str">
        <f t="shared" si="614"/>
        <v>K-C6</v>
      </c>
      <c r="Q6056" s="21" t="str">
        <f>VLOOKUP(K6056,TONG_SL!$A:$D,3,0)</f>
        <v>Túi</v>
      </c>
      <c r="R6056" s="297">
        <v>8</v>
      </c>
      <c r="S6056" s="297"/>
      <c r="T6056" s="297">
        <f>VLOOKUP(VLOOKUP(G6056,Ma_KH!$A:$R,18,0)&amp;K6056,Gia_MB!$A:$F,6,0)</f>
        <v>111058</v>
      </c>
      <c r="U6056" s="298">
        <f t="shared" si="615"/>
        <v>888464</v>
      </c>
      <c r="V6056" s="297"/>
      <c r="W6056" s="299">
        <f t="shared" si="616"/>
        <v>0</v>
      </c>
      <c r="X6056" s="300" t="str">
        <f t="shared" si="617"/>
        <v>8</v>
      </c>
      <c r="Y6056" s="297"/>
      <c r="Z6056" s="298">
        <f t="shared" si="618"/>
        <v>71077.119999999995</v>
      </c>
      <c r="AA6056" s="301">
        <f>VLOOKUP(G6056,Ma_KH!$A:$R,14,0)</f>
        <v>60</v>
      </c>
    </row>
    <row r="6057" spans="1:27" hidden="1" x14ac:dyDescent="0.25">
      <c r="A6057" s="237">
        <v>45995</v>
      </c>
      <c r="B6057" s="293">
        <v>4180884554</v>
      </c>
      <c r="C6057" s="151" t="s">
        <v>7767</v>
      </c>
      <c r="D6057" s="245">
        <v>46002</v>
      </c>
      <c r="E6057" s="295"/>
      <c r="F6057" s="294"/>
      <c r="G6057" s="296" t="s">
        <v>1224</v>
      </c>
      <c r="H6057" s="295"/>
      <c r="I6057" s="293">
        <v>4180884554</v>
      </c>
      <c r="J6057" s="293" t="s">
        <v>1784</v>
      </c>
      <c r="K6057" s="339" t="s">
        <v>32</v>
      </c>
      <c r="L6057" s="21" t="str">
        <f>VLOOKUP($K6057,TONG_SL!$A:$D,2,0)</f>
        <v>Giò Tai Lưỡi Xào 250g</v>
      </c>
      <c r="N6057" s="21" t="str">
        <f t="shared" si="614"/>
        <v>K-C6</v>
      </c>
      <c r="Q6057" s="21" t="str">
        <f>VLOOKUP(K6057,TONG_SL!$A:$D,3,0)</f>
        <v>Túi</v>
      </c>
      <c r="R6057" s="297">
        <v>4</v>
      </c>
      <c r="S6057" s="297"/>
      <c r="T6057" s="297">
        <f>VLOOKUP(VLOOKUP(G6057,Ma_KH!$A:$R,18,0)&amp;K6057,Gia_MB!$A:$F,6,0)</f>
        <v>50182</v>
      </c>
      <c r="U6057" s="298">
        <f t="shared" si="615"/>
        <v>200728</v>
      </c>
      <c r="V6057" s="297"/>
      <c r="W6057" s="299">
        <f t="shared" si="616"/>
        <v>0</v>
      </c>
      <c r="X6057" s="300" t="str">
        <f t="shared" si="617"/>
        <v>8</v>
      </c>
      <c r="Y6057" s="297"/>
      <c r="Z6057" s="298">
        <f t="shared" si="618"/>
        <v>16058.24</v>
      </c>
      <c r="AA6057" s="301">
        <f>VLOOKUP(G6057,Ma_KH!$A:$R,14,0)</f>
        <v>60</v>
      </c>
    </row>
    <row r="6058" spans="1:27" hidden="1" x14ac:dyDescent="0.25">
      <c r="A6058" s="237">
        <v>45995</v>
      </c>
      <c r="B6058" s="293">
        <v>4180884554</v>
      </c>
      <c r="C6058" s="151" t="s">
        <v>7767</v>
      </c>
      <c r="D6058" s="245">
        <v>46002</v>
      </c>
      <c r="E6058" s="295"/>
      <c r="F6058" s="294"/>
      <c r="G6058" s="296" t="s">
        <v>1224</v>
      </c>
      <c r="H6058" s="295"/>
      <c r="I6058" s="293">
        <v>4180884554</v>
      </c>
      <c r="J6058" s="293" t="s">
        <v>1784</v>
      </c>
      <c r="K6058" s="339" t="s">
        <v>27</v>
      </c>
      <c r="L6058" s="21" t="str">
        <f>VLOOKUP($K6058,TONG_SL!$A:$D,2,0)</f>
        <v>Chân giò heo muối 300g</v>
      </c>
      <c r="N6058" s="21" t="str">
        <f t="shared" si="614"/>
        <v>K-C6</v>
      </c>
      <c r="Q6058" s="21" t="str">
        <f>VLOOKUP(K6058,TONG_SL!$A:$D,3,0)</f>
        <v>Túi</v>
      </c>
      <c r="R6058" s="297">
        <v>12</v>
      </c>
      <c r="S6058" s="297"/>
      <c r="T6058" s="297">
        <f>VLOOKUP(VLOOKUP(G6058,Ma_KH!$A:$R,18,0)&amp;K6058,Gia_MB!$A:$F,6,0)</f>
        <v>73431</v>
      </c>
      <c r="U6058" s="298">
        <f t="shared" si="615"/>
        <v>881172</v>
      </c>
      <c r="V6058" s="297"/>
      <c r="W6058" s="299">
        <f t="shared" si="616"/>
        <v>0</v>
      </c>
      <c r="X6058" s="300" t="str">
        <f t="shared" si="617"/>
        <v>8</v>
      </c>
      <c r="Y6058" s="297"/>
      <c r="Z6058" s="298">
        <f t="shared" si="618"/>
        <v>70493.759999999995</v>
      </c>
      <c r="AA6058" s="301">
        <f>VLOOKUP(G6058,Ma_KH!$A:$R,14,0)</f>
        <v>60</v>
      </c>
    </row>
    <row r="6059" spans="1:27" hidden="1" x14ac:dyDescent="0.25">
      <c r="A6059" s="237">
        <v>45995</v>
      </c>
      <c r="B6059" s="293">
        <v>4180884554</v>
      </c>
      <c r="C6059" s="151" t="s">
        <v>7767</v>
      </c>
      <c r="D6059" s="245">
        <v>46002</v>
      </c>
      <c r="E6059" s="295"/>
      <c r="F6059" s="294"/>
      <c r="G6059" s="296" t="s">
        <v>1224</v>
      </c>
      <c r="H6059" s="295"/>
      <c r="I6059" s="293">
        <v>4180884554</v>
      </c>
      <c r="J6059" s="293" t="s">
        <v>1784</v>
      </c>
      <c r="K6059" s="339" t="s">
        <v>48</v>
      </c>
      <c r="L6059" s="21" t="str">
        <f>VLOOKUP($K6059,TONG_SL!$A:$D,2,0)</f>
        <v>Mọc Nấm Hương 250g</v>
      </c>
      <c r="N6059" s="21" t="str">
        <f t="shared" si="614"/>
        <v>K-C6</v>
      </c>
      <c r="Q6059" s="21" t="str">
        <f>VLOOKUP(K6059,TONG_SL!$A:$D,3,0)</f>
        <v>Túi</v>
      </c>
      <c r="R6059" s="297">
        <v>7</v>
      </c>
      <c r="S6059" s="297"/>
      <c r="T6059" s="297">
        <f>VLOOKUP(VLOOKUP(G6059,Ma_KH!$A:$R,18,0)&amp;K6059,Gia_MB!$A:$F,6,0)</f>
        <v>46000</v>
      </c>
      <c r="U6059" s="298">
        <f t="shared" si="615"/>
        <v>322000</v>
      </c>
      <c r="V6059" s="297"/>
      <c r="W6059" s="299">
        <f t="shared" si="616"/>
        <v>0</v>
      </c>
      <c r="X6059" s="300" t="str">
        <f t="shared" si="617"/>
        <v>8</v>
      </c>
      <c r="Y6059" s="297"/>
      <c r="Z6059" s="298">
        <f t="shared" si="618"/>
        <v>25760</v>
      </c>
      <c r="AA6059" s="301">
        <f>VLOOKUP(G6059,Ma_KH!$A:$R,14,0)</f>
        <v>60</v>
      </c>
    </row>
    <row r="6060" spans="1:27" hidden="1" x14ac:dyDescent="0.25">
      <c r="A6060" s="237">
        <v>45995</v>
      </c>
      <c r="B6060" s="293">
        <v>4180885240</v>
      </c>
      <c r="C6060" s="151" t="s">
        <v>7767</v>
      </c>
      <c r="D6060" s="245">
        <v>46002</v>
      </c>
      <c r="E6060" s="295"/>
      <c r="F6060" s="294"/>
      <c r="G6060" s="296" t="s">
        <v>1528</v>
      </c>
      <c r="H6060" s="295"/>
      <c r="I6060" s="293">
        <v>4180885240</v>
      </c>
      <c r="J6060" s="293" t="s">
        <v>1784</v>
      </c>
      <c r="K6060" s="339" t="s">
        <v>27</v>
      </c>
      <c r="L6060" s="21" t="str">
        <f>VLOOKUP($K6060,TONG_SL!$A:$D,2,0)</f>
        <v>Chân giò heo muối 300g</v>
      </c>
      <c r="N6060" s="21" t="str">
        <f t="shared" si="614"/>
        <v>K-C6</v>
      </c>
      <c r="Q6060" s="21" t="str">
        <f>VLOOKUP(K6060,TONG_SL!$A:$D,3,0)</f>
        <v>Túi</v>
      </c>
      <c r="R6060" s="297">
        <v>8</v>
      </c>
      <c r="S6060" s="297"/>
      <c r="T6060" s="297">
        <f>VLOOKUP(VLOOKUP(G6060,Ma_KH!$A:$R,18,0)&amp;K6060,Gia_MB!$A:$F,6,0)</f>
        <v>73431</v>
      </c>
      <c r="U6060" s="298">
        <f t="shared" si="615"/>
        <v>587448</v>
      </c>
      <c r="V6060" s="297"/>
      <c r="W6060" s="299">
        <f t="shared" si="616"/>
        <v>0</v>
      </c>
      <c r="X6060" s="300" t="str">
        <f t="shared" si="617"/>
        <v>8</v>
      </c>
      <c r="Y6060" s="297"/>
      <c r="Z6060" s="298">
        <f t="shared" si="618"/>
        <v>46995.840000000004</v>
      </c>
      <c r="AA6060" s="301">
        <f>VLOOKUP(G6060,Ma_KH!$A:$R,14,0)</f>
        <v>60</v>
      </c>
    </row>
    <row r="6061" spans="1:27" hidden="1" x14ac:dyDescent="0.25">
      <c r="A6061" s="237">
        <v>45995</v>
      </c>
      <c r="B6061" s="293">
        <v>4180885240</v>
      </c>
      <c r="C6061" s="151" t="s">
        <v>7767</v>
      </c>
      <c r="D6061" s="245">
        <v>46002</v>
      </c>
      <c r="E6061" s="295"/>
      <c r="F6061" s="294"/>
      <c r="G6061" s="296" t="s">
        <v>1528</v>
      </c>
      <c r="H6061" s="295"/>
      <c r="I6061" s="293">
        <v>4180885240</v>
      </c>
      <c r="J6061" s="293" t="s">
        <v>1784</v>
      </c>
      <c r="K6061" s="339" t="s">
        <v>32</v>
      </c>
      <c r="L6061" s="21" t="str">
        <f>VLOOKUP($K6061,TONG_SL!$A:$D,2,0)</f>
        <v>Giò Tai Lưỡi Xào 250g</v>
      </c>
      <c r="N6061" s="21" t="str">
        <f t="shared" si="614"/>
        <v>K-C6</v>
      </c>
      <c r="Q6061" s="21" t="str">
        <f>VLOOKUP(K6061,TONG_SL!$A:$D,3,0)</f>
        <v>Túi</v>
      </c>
      <c r="R6061" s="297">
        <v>7</v>
      </c>
      <c r="S6061" s="297"/>
      <c r="T6061" s="297">
        <f>VLOOKUP(VLOOKUP(G6061,Ma_KH!$A:$R,18,0)&amp;K6061,Gia_MB!$A:$F,6,0)</f>
        <v>50182</v>
      </c>
      <c r="U6061" s="298">
        <f t="shared" si="615"/>
        <v>351274</v>
      </c>
      <c r="V6061" s="297"/>
      <c r="W6061" s="299">
        <f t="shared" si="616"/>
        <v>0</v>
      </c>
      <c r="X6061" s="300" t="str">
        <f t="shared" si="617"/>
        <v>8</v>
      </c>
      <c r="Y6061" s="297"/>
      <c r="Z6061" s="298">
        <f t="shared" si="618"/>
        <v>28101.920000000002</v>
      </c>
      <c r="AA6061" s="301">
        <f>VLOOKUP(G6061,Ma_KH!$A:$R,14,0)</f>
        <v>60</v>
      </c>
    </row>
    <row r="6062" spans="1:27" hidden="1" x14ac:dyDescent="0.25">
      <c r="A6062" s="237">
        <v>45995</v>
      </c>
      <c r="B6062" s="293">
        <v>4180885976</v>
      </c>
      <c r="C6062" s="151" t="s">
        <v>7767</v>
      </c>
      <c r="D6062" s="245">
        <v>46002</v>
      </c>
      <c r="E6062" s="295"/>
      <c r="F6062" s="294"/>
      <c r="G6062" s="296" t="s">
        <v>1612</v>
      </c>
      <c r="H6062" s="295"/>
      <c r="I6062" s="293">
        <v>4180885976</v>
      </c>
      <c r="J6062" s="293" t="s">
        <v>1784</v>
      </c>
      <c r="K6062" s="339" t="s">
        <v>30</v>
      </c>
      <c r="L6062" s="21" t="str">
        <f>VLOOKUP($K6062,TONG_SL!$A:$D,2,0)</f>
        <v>Gà muối 500g</v>
      </c>
      <c r="N6062" s="21" t="str">
        <f t="shared" si="614"/>
        <v>K-C6</v>
      </c>
      <c r="Q6062" s="21" t="str">
        <f>VLOOKUP(K6062,TONG_SL!$A:$D,3,0)</f>
        <v>Túi</v>
      </c>
      <c r="R6062" s="297">
        <v>6</v>
      </c>
      <c r="S6062" s="297"/>
      <c r="T6062" s="297">
        <f>VLOOKUP(VLOOKUP(G6062,Ma_KH!$A:$R,18,0)&amp;K6062,Gia_MB!$A:$F,6,0)</f>
        <v>111058</v>
      </c>
      <c r="U6062" s="298">
        <f t="shared" si="615"/>
        <v>666348</v>
      </c>
      <c r="V6062" s="297"/>
      <c r="W6062" s="299">
        <f t="shared" si="616"/>
        <v>0</v>
      </c>
      <c r="X6062" s="300" t="str">
        <f t="shared" si="617"/>
        <v>8</v>
      </c>
      <c r="Y6062" s="297"/>
      <c r="Z6062" s="298">
        <f t="shared" si="618"/>
        <v>53307.840000000004</v>
      </c>
      <c r="AA6062" s="301">
        <f>VLOOKUP(G6062,Ma_KH!$A:$R,14,0)</f>
        <v>60</v>
      </c>
    </row>
    <row r="6063" spans="1:27" hidden="1" x14ac:dyDescent="0.25">
      <c r="A6063" s="237">
        <v>45995</v>
      </c>
      <c r="B6063" s="293">
        <v>4180885976</v>
      </c>
      <c r="C6063" s="151" t="s">
        <v>7767</v>
      </c>
      <c r="D6063" s="245">
        <v>46002</v>
      </c>
      <c r="E6063" s="295"/>
      <c r="F6063" s="294"/>
      <c r="G6063" s="296" t="s">
        <v>1612</v>
      </c>
      <c r="H6063" s="295"/>
      <c r="I6063" s="293">
        <v>4180885976</v>
      </c>
      <c r="J6063" s="293" t="s">
        <v>1784</v>
      </c>
      <c r="K6063" s="339" t="s">
        <v>48</v>
      </c>
      <c r="L6063" s="21" t="str">
        <f>VLOOKUP($K6063,TONG_SL!$A:$D,2,0)</f>
        <v>Mọc Nấm Hương 250g</v>
      </c>
      <c r="N6063" s="21" t="str">
        <f t="shared" si="614"/>
        <v>K-C6</v>
      </c>
      <c r="Q6063" s="21" t="str">
        <f>VLOOKUP(K6063,TONG_SL!$A:$D,3,0)</f>
        <v>Túi</v>
      </c>
      <c r="R6063" s="297">
        <v>6</v>
      </c>
      <c r="S6063" s="297"/>
      <c r="T6063" s="297">
        <f>VLOOKUP(VLOOKUP(G6063,Ma_KH!$A:$R,18,0)&amp;K6063,Gia_MB!$A:$F,6,0)</f>
        <v>46000</v>
      </c>
      <c r="U6063" s="298">
        <f t="shared" si="615"/>
        <v>276000</v>
      </c>
      <c r="V6063" s="297"/>
      <c r="W6063" s="299">
        <f t="shared" si="616"/>
        <v>0</v>
      </c>
      <c r="X6063" s="300" t="str">
        <f t="shared" si="617"/>
        <v>8</v>
      </c>
      <c r="Y6063" s="297"/>
      <c r="Z6063" s="298">
        <f t="shared" si="618"/>
        <v>22080</v>
      </c>
      <c r="AA6063" s="301">
        <f>VLOOKUP(G6063,Ma_KH!$A:$R,14,0)</f>
        <v>60</v>
      </c>
    </row>
    <row r="6064" spans="1:27" hidden="1" x14ac:dyDescent="0.25">
      <c r="A6064" s="237">
        <v>45995</v>
      </c>
      <c r="B6064" s="293">
        <v>4180885976</v>
      </c>
      <c r="C6064" s="151" t="s">
        <v>7767</v>
      </c>
      <c r="D6064" s="245">
        <v>46002</v>
      </c>
      <c r="E6064" s="295"/>
      <c r="F6064" s="294"/>
      <c r="G6064" s="296" t="s">
        <v>1612</v>
      </c>
      <c r="H6064" s="295"/>
      <c r="I6064" s="293">
        <v>4180885976</v>
      </c>
      <c r="J6064" s="293" t="s">
        <v>1784</v>
      </c>
      <c r="K6064" s="339" t="s">
        <v>27</v>
      </c>
      <c r="L6064" s="21" t="str">
        <f>VLOOKUP($K6064,TONG_SL!$A:$D,2,0)</f>
        <v>Chân giò heo muối 300g</v>
      </c>
      <c r="N6064" s="21" t="str">
        <f t="shared" si="614"/>
        <v>K-C6</v>
      </c>
      <c r="Q6064" s="21" t="str">
        <f>VLOOKUP(K6064,TONG_SL!$A:$D,3,0)</f>
        <v>Túi</v>
      </c>
      <c r="R6064" s="297">
        <v>14</v>
      </c>
      <c r="S6064" s="297"/>
      <c r="T6064" s="297">
        <f>VLOOKUP(VLOOKUP(G6064,Ma_KH!$A:$R,18,0)&amp;K6064,Gia_MB!$A:$F,6,0)</f>
        <v>73431</v>
      </c>
      <c r="U6064" s="298">
        <f t="shared" si="615"/>
        <v>1028034</v>
      </c>
      <c r="V6064" s="297"/>
      <c r="W6064" s="299">
        <f t="shared" si="616"/>
        <v>0</v>
      </c>
      <c r="X6064" s="300" t="str">
        <f t="shared" si="617"/>
        <v>8</v>
      </c>
      <c r="Y6064" s="297"/>
      <c r="Z6064" s="298">
        <f t="shared" si="618"/>
        <v>82242.720000000001</v>
      </c>
      <c r="AA6064" s="301">
        <f>VLOOKUP(G6064,Ma_KH!$A:$R,14,0)</f>
        <v>60</v>
      </c>
    </row>
    <row r="6065" spans="1:27" hidden="1" x14ac:dyDescent="0.25">
      <c r="A6065" s="237">
        <v>45995</v>
      </c>
      <c r="B6065" s="293">
        <v>4180885976</v>
      </c>
      <c r="C6065" s="151" t="s">
        <v>7767</v>
      </c>
      <c r="D6065" s="245">
        <v>46002</v>
      </c>
      <c r="E6065" s="295"/>
      <c r="F6065" s="294"/>
      <c r="G6065" s="296" t="s">
        <v>1612</v>
      </c>
      <c r="H6065" s="295"/>
      <c r="I6065" s="293">
        <v>4180885976</v>
      </c>
      <c r="J6065" s="293" t="s">
        <v>1784</v>
      </c>
      <c r="K6065" s="339" t="s">
        <v>32</v>
      </c>
      <c r="L6065" s="21" t="str">
        <f>VLOOKUP($K6065,TONG_SL!$A:$D,2,0)</f>
        <v>Giò Tai Lưỡi Xào 250g</v>
      </c>
      <c r="N6065" s="21" t="str">
        <f t="shared" si="614"/>
        <v>K-C6</v>
      </c>
      <c r="Q6065" s="21" t="str">
        <f>VLOOKUP(K6065,TONG_SL!$A:$D,3,0)</f>
        <v>Túi</v>
      </c>
      <c r="R6065" s="297">
        <v>10</v>
      </c>
      <c r="S6065" s="297"/>
      <c r="T6065" s="297">
        <f>VLOOKUP(VLOOKUP(G6065,Ma_KH!$A:$R,18,0)&amp;K6065,Gia_MB!$A:$F,6,0)</f>
        <v>50182</v>
      </c>
      <c r="U6065" s="298">
        <f t="shared" si="615"/>
        <v>501820</v>
      </c>
      <c r="V6065" s="297"/>
      <c r="W6065" s="299">
        <f t="shared" si="616"/>
        <v>0</v>
      </c>
      <c r="X6065" s="300" t="str">
        <f t="shared" si="617"/>
        <v>8</v>
      </c>
      <c r="Y6065" s="297"/>
      <c r="Z6065" s="298">
        <f t="shared" si="618"/>
        <v>40145.599999999999</v>
      </c>
      <c r="AA6065" s="301">
        <f>VLOOKUP(G6065,Ma_KH!$A:$R,14,0)</f>
        <v>60</v>
      </c>
    </row>
    <row r="6066" spans="1:27" hidden="1" x14ac:dyDescent="0.25">
      <c r="A6066" s="237">
        <v>45995</v>
      </c>
      <c r="B6066" s="293">
        <v>4180885976</v>
      </c>
      <c r="C6066" s="151" t="s">
        <v>7767</v>
      </c>
      <c r="D6066" s="245">
        <v>46002</v>
      </c>
      <c r="E6066" s="295"/>
      <c r="F6066" s="294"/>
      <c r="G6066" s="296" t="s">
        <v>1612</v>
      </c>
      <c r="H6066" s="295"/>
      <c r="I6066" s="293">
        <v>4180885976</v>
      </c>
      <c r="J6066" s="293" t="s">
        <v>1784</v>
      </c>
      <c r="K6066" s="339" t="s">
        <v>34</v>
      </c>
      <c r="L6066" s="21" t="str">
        <f>VLOOKUP($K6066,TONG_SL!$A:$D,2,0)</f>
        <v>Tai heo muối 200g</v>
      </c>
      <c r="N6066" s="21" t="str">
        <f t="shared" si="614"/>
        <v>K-C6</v>
      </c>
      <c r="Q6066" s="21" t="str">
        <f>VLOOKUP(K6066,TONG_SL!$A:$D,3,0)</f>
        <v>Túi</v>
      </c>
      <c r="R6066" s="297">
        <v>6</v>
      </c>
      <c r="S6066" s="297"/>
      <c r="T6066" s="297">
        <f>VLOOKUP(VLOOKUP(G6066,Ma_KH!$A:$R,18,0)&amp;K6066,Gia_MB!$A:$F,6,0)</f>
        <v>55595</v>
      </c>
      <c r="U6066" s="298">
        <f t="shared" ref="U6066:U6097" si="619">T6066*R6066</f>
        <v>333570</v>
      </c>
      <c r="V6066" s="297"/>
      <c r="W6066" s="299">
        <f t="shared" ref="W6066:W6097" si="620">U6066*V6066</f>
        <v>0</v>
      </c>
      <c r="X6066" s="300" t="str">
        <f t="shared" ref="X6066:X6097" si="621">IF(B6066&lt;&gt;"","8","0")</f>
        <v>8</v>
      </c>
      <c r="Y6066" s="297"/>
      <c r="Z6066" s="298">
        <f t="shared" ref="Z6066:Z6097" si="622">U6066*X6066%</f>
        <v>26685.600000000002</v>
      </c>
      <c r="AA6066" s="301">
        <f>VLOOKUP(G6066,Ma_KH!$A:$R,14,0)</f>
        <v>60</v>
      </c>
    </row>
    <row r="6067" spans="1:27" hidden="1" x14ac:dyDescent="0.25">
      <c r="A6067" s="237">
        <v>45995</v>
      </c>
      <c r="B6067" s="293">
        <v>4180884559</v>
      </c>
      <c r="C6067" s="151" t="s">
        <v>7767</v>
      </c>
      <c r="D6067" s="245">
        <v>46002</v>
      </c>
      <c r="E6067" s="295"/>
      <c r="F6067" s="294"/>
      <c r="G6067" s="296" t="s">
        <v>177</v>
      </c>
      <c r="H6067" s="295"/>
      <c r="I6067" s="293">
        <v>4180884559</v>
      </c>
      <c r="J6067" s="293" t="s">
        <v>1784</v>
      </c>
      <c r="K6067" s="339" t="s">
        <v>34</v>
      </c>
      <c r="L6067" s="21" t="str">
        <f>VLOOKUP($K6067,TONG_SL!$A:$D,2,0)</f>
        <v>Tai heo muối 200g</v>
      </c>
      <c r="N6067" s="21" t="str">
        <f t="shared" si="614"/>
        <v>K-C6</v>
      </c>
      <c r="Q6067" s="21" t="str">
        <f>VLOOKUP(K6067,TONG_SL!$A:$D,3,0)</f>
        <v>Túi</v>
      </c>
      <c r="R6067" s="297">
        <v>2</v>
      </c>
      <c r="S6067" s="297"/>
      <c r="T6067" s="297">
        <f>VLOOKUP(VLOOKUP(G6067,Ma_KH!$A:$R,18,0)&amp;K6067,Gia_MB!$A:$F,6,0)</f>
        <v>55595</v>
      </c>
      <c r="U6067" s="298">
        <f t="shared" si="619"/>
        <v>111190</v>
      </c>
      <c r="V6067" s="297"/>
      <c r="W6067" s="299">
        <f t="shared" si="620"/>
        <v>0</v>
      </c>
      <c r="X6067" s="300" t="str">
        <f t="shared" si="621"/>
        <v>8</v>
      </c>
      <c r="Y6067" s="297"/>
      <c r="Z6067" s="298">
        <f t="shared" si="622"/>
        <v>8895.2000000000007</v>
      </c>
      <c r="AA6067" s="301">
        <f>VLOOKUP(G6067,Ma_KH!$A:$R,14,0)</f>
        <v>60</v>
      </c>
    </row>
    <row r="6068" spans="1:27" hidden="1" x14ac:dyDescent="0.25">
      <c r="A6068" s="237">
        <v>45995</v>
      </c>
      <c r="B6068" s="293">
        <v>4180884559</v>
      </c>
      <c r="C6068" s="151" t="s">
        <v>7767</v>
      </c>
      <c r="D6068" s="245">
        <v>46002</v>
      </c>
      <c r="E6068" s="295"/>
      <c r="F6068" s="294"/>
      <c r="G6068" s="296" t="s">
        <v>177</v>
      </c>
      <c r="H6068" s="295"/>
      <c r="I6068" s="293">
        <v>4180884559</v>
      </c>
      <c r="J6068" s="293" t="s">
        <v>1784</v>
      </c>
      <c r="K6068" s="339" t="s">
        <v>32</v>
      </c>
      <c r="L6068" s="21" t="str">
        <f>VLOOKUP($K6068,TONG_SL!$A:$D,2,0)</f>
        <v>Giò Tai Lưỡi Xào 250g</v>
      </c>
      <c r="N6068" s="21" t="str">
        <f t="shared" si="614"/>
        <v>K-C6</v>
      </c>
      <c r="Q6068" s="21" t="str">
        <f>VLOOKUP(K6068,TONG_SL!$A:$D,3,0)</f>
        <v>Túi</v>
      </c>
      <c r="R6068" s="297">
        <v>10</v>
      </c>
      <c r="S6068" s="297"/>
      <c r="T6068" s="297">
        <f>VLOOKUP(VLOOKUP(G6068,Ma_KH!$A:$R,18,0)&amp;K6068,Gia_MB!$A:$F,6,0)</f>
        <v>50182</v>
      </c>
      <c r="U6068" s="298">
        <f t="shared" si="619"/>
        <v>501820</v>
      </c>
      <c r="V6068" s="297"/>
      <c r="W6068" s="299">
        <f t="shared" si="620"/>
        <v>0</v>
      </c>
      <c r="X6068" s="300" t="str">
        <f t="shared" si="621"/>
        <v>8</v>
      </c>
      <c r="Y6068" s="297"/>
      <c r="Z6068" s="298">
        <f t="shared" si="622"/>
        <v>40145.599999999999</v>
      </c>
      <c r="AA6068" s="301">
        <f>VLOOKUP(G6068,Ma_KH!$A:$R,14,0)</f>
        <v>60</v>
      </c>
    </row>
    <row r="6069" spans="1:27" hidden="1" x14ac:dyDescent="0.25">
      <c r="A6069" s="237">
        <v>45995</v>
      </c>
      <c r="B6069" s="293">
        <v>4180884559</v>
      </c>
      <c r="C6069" s="151" t="s">
        <v>7767</v>
      </c>
      <c r="D6069" s="245">
        <v>46002</v>
      </c>
      <c r="E6069" s="295"/>
      <c r="F6069" s="294"/>
      <c r="G6069" s="296" t="s">
        <v>177</v>
      </c>
      <c r="H6069" s="295"/>
      <c r="I6069" s="293">
        <v>4180884559</v>
      </c>
      <c r="J6069" s="293" t="s">
        <v>1784</v>
      </c>
      <c r="K6069" s="339" t="s">
        <v>48</v>
      </c>
      <c r="L6069" s="21" t="str">
        <f>VLOOKUP($K6069,TONG_SL!$A:$D,2,0)</f>
        <v>Mọc Nấm Hương 250g</v>
      </c>
      <c r="N6069" s="21" t="str">
        <f t="shared" si="614"/>
        <v>K-C6</v>
      </c>
      <c r="Q6069" s="21" t="str">
        <f>VLOOKUP(K6069,TONG_SL!$A:$D,3,0)</f>
        <v>Túi</v>
      </c>
      <c r="R6069" s="297">
        <v>13</v>
      </c>
      <c r="S6069" s="297"/>
      <c r="T6069" s="297">
        <f>VLOOKUP(VLOOKUP(G6069,Ma_KH!$A:$R,18,0)&amp;K6069,Gia_MB!$A:$F,6,0)</f>
        <v>46000</v>
      </c>
      <c r="U6069" s="298">
        <f t="shared" si="619"/>
        <v>598000</v>
      </c>
      <c r="V6069" s="297"/>
      <c r="W6069" s="299">
        <f t="shared" si="620"/>
        <v>0</v>
      </c>
      <c r="X6069" s="300" t="str">
        <f t="shared" si="621"/>
        <v>8</v>
      </c>
      <c r="Y6069" s="297"/>
      <c r="Z6069" s="298">
        <f t="shared" si="622"/>
        <v>47840</v>
      </c>
      <c r="AA6069" s="301">
        <f>VLOOKUP(G6069,Ma_KH!$A:$R,14,0)</f>
        <v>60</v>
      </c>
    </row>
    <row r="6070" spans="1:27" hidden="1" x14ac:dyDescent="0.25">
      <c r="A6070" s="237">
        <v>45995</v>
      </c>
      <c r="B6070" s="293">
        <v>4180884559</v>
      </c>
      <c r="C6070" s="151" t="s">
        <v>7767</v>
      </c>
      <c r="D6070" s="245">
        <v>46002</v>
      </c>
      <c r="E6070" s="295"/>
      <c r="F6070" s="294"/>
      <c r="G6070" s="296" t="s">
        <v>177</v>
      </c>
      <c r="H6070" s="295"/>
      <c r="I6070" s="293">
        <v>4180884559</v>
      </c>
      <c r="J6070" s="293" t="s">
        <v>1784</v>
      </c>
      <c r="K6070" s="339" t="s">
        <v>30</v>
      </c>
      <c r="L6070" s="21" t="str">
        <f>VLOOKUP($K6070,TONG_SL!$A:$D,2,0)</f>
        <v>Gà muối 500g</v>
      </c>
      <c r="N6070" s="21" t="str">
        <f t="shared" si="614"/>
        <v>K-C6</v>
      </c>
      <c r="Q6070" s="21" t="str">
        <f>VLOOKUP(K6070,TONG_SL!$A:$D,3,0)</f>
        <v>Túi</v>
      </c>
      <c r="R6070" s="297">
        <v>11</v>
      </c>
      <c r="S6070" s="297"/>
      <c r="T6070" s="297">
        <f>VLOOKUP(VLOOKUP(G6070,Ma_KH!$A:$R,18,0)&amp;K6070,Gia_MB!$A:$F,6,0)</f>
        <v>111058</v>
      </c>
      <c r="U6070" s="298">
        <f t="shared" si="619"/>
        <v>1221638</v>
      </c>
      <c r="V6070" s="297"/>
      <c r="W6070" s="299">
        <f t="shared" si="620"/>
        <v>0</v>
      </c>
      <c r="X6070" s="300" t="str">
        <f t="shared" si="621"/>
        <v>8</v>
      </c>
      <c r="Y6070" s="297"/>
      <c r="Z6070" s="298">
        <f t="shared" si="622"/>
        <v>97731.040000000008</v>
      </c>
      <c r="AA6070" s="301">
        <f>VLOOKUP(G6070,Ma_KH!$A:$R,14,0)</f>
        <v>60</v>
      </c>
    </row>
    <row r="6071" spans="1:27" hidden="1" x14ac:dyDescent="0.25">
      <c r="A6071" s="237">
        <v>45995</v>
      </c>
      <c r="B6071" s="293">
        <v>4180885717</v>
      </c>
      <c r="C6071" s="151" t="s">
        <v>7767</v>
      </c>
      <c r="D6071" s="245">
        <v>46002</v>
      </c>
      <c r="E6071" s="295"/>
      <c r="F6071" s="294"/>
      <c r="G6071" s="296" t="s">
        <v>1573</v>
      </c>
      <c r="H6071" s="295"/>
      <c r="I6071" s="293">
        <v>4180885717</v>
      </c>
      <c r="J6071" s="293" t="s">
        <v>1784</v>
      </c>
      <c r="K6071" s="339" t="s">
        <v>34</v>
      </c>
      <c r="L6071" s="21" t="str">
        <f>VLOOKUP($K6071,TONG_SL!$A:$D,2,0)</f>
        <v>Tai heo muối 200g</v>
      </c>
      <c r="N6071" s="21" t="str">
        <f t="shared" si="614"/>
        <v>K-C6</v>
      </c>
      <c r="Q6071" s="21" t="str">
        <f>VLOOKUP(K6071,TONG_SL!$A:$D,3,0)</f>
        <v>Túi</v>
      </c>
      <c r="R6071" s="297">
        <v>4</v>
      </c>
      <c r="S6071" s="297"/>
      <c r="T6071" s="297">
        <f>VLOOKUP(VLOOKUP(G6071,Ma_KH!$A:$R,18,0)&amp;K6071,Gia_MB!$A:$F,6,0)</f>
        <v>55595</v>
      </c>
      <c r="U6071" s="298">
        <f t="shared" si="619"/>
        <v>222380</v>
      </c>
      <c r="V6071" s="297"/>
      <c r="W6071" s="299">
        <f t="shared" si="620"/>
        <v>0</v>
      </c>
      <c r="X6071" s="300" t="str">
        <f t="shared" si="621"/>
        <v>8</v>
      </c>
      <c r="Y6071" s="297"/>
      <c r="Z6071" s="298">
        <f t="shared" si="622"/>
        <v>17790.400000000001</v>
      </c>
      <c r="AA6071" s="301">
        <f>VLOOKUP(G6071,Ma_KH!$A:$R,14,0)</f>
        <v>60</v>
      </c>
    </row>
    <row r="6072" spans="1:27" hidden="1" x14ac:dyDescent="0.25">
      <c r="A6072" s="237">
        <v>45995</v>
      </c>
      <c r="B6072" s="293">
        <v>4180885717</v>
      </c>
      <c r="C6072" s="151" t="s">
        <v>7767</v>
      </c>
      <c r="D6072" s="245">
        <v>46002</v>
      </c>
      <c r="E6072" s="295"/>
      <c r="F6072" s="294"/>
      <c r="G6072" s="296" t="s">
        <v>1573</v>
      </c>
      <c r="H6072" s="295"/>
      <c r="I6072" s="293">
        <v>4180885717</v>
      </c>
      <c r="J6072" s="293" t="s">
        <v>1784</v>
      </c>
      <c r="K6072" s="339" t="s">
        <v>32</v>
      </c>
      <c r="L6072" s="21" t="str">
        <f>VLOOKUP($K6072,TONG_SL!$A:$D,2,0)</f>
        <v>Giò Tai Lưỡi Xào 250g</v>
      </c>
      <c r="N6072" s="21" t="str">
        <f t="shared" si="614"/>
        <v>K-C6</v>
      </c>
      <c r="Q6072" s="21" t="str">
        <f>VLOOKUP(K6072,TONG_SL!$A:$D,3,0)</f>
        <v>Túi</v>
      </c>
      <c r="R6072" s="297">
        <v>8</v>
      </c>
      <c r="S6072" s="297"/>
      <c r="T6072" s="297">
        <f>VLOOKUP(VLOOKUP(G6072,Ma_KH!$A:$R,18,0)&amp;K6072,Gia_MB!$A:$F,6,0)</f>
        <v>50182</v>
      </c>
      <c r="U6072" s="298">
        <f t="shared" si="619"/>
        <v>401456</v>
      </c>
      <c r="V6072" s="297"/>
      <c r="W6072" s="299">
        <f t="shared" si="620"/>
        <v>0</v>
      </c>
      <c r="X6072" s="300" t="str">
        <f t="shared" si="621"/>
        <v>8</v>
      </c>
      <c r="Y6072" s="297"/>
      <c r="Z6072" s="298">
        <f t="shared" si="622"/>
        <v>32116.48</v>
      </c>
      <c r="AA6072" s="301">
        <f>VLOOKUP(G6072,Ma_KH!$A:$R,14,0)</f>
        <v>60</v>
      </c>
    </row>
    <row r="6073" spans="1:27" hidden="1" x14ac:dyDescent="0.25">
      <c r="A6073" s="237">
        <v>45995</v>
      </c>
      <c r="B6073" s="293">
        <v>4180885717</v>
      </c>
      <c r="C6073" s="151" t="s">
        <v>7767</v>
      </c>
      <c r="D6073" s="245">
        <v>46002</v>
      </c>
      <c r="E6073" s="295"/>
      <c r="F6073" s="294"/>
      <c r="G6073" s="296" t="s">
        <v>1573</v>
      </c>
      <c r="H6073" s="295"/>
      <c r="I6073" s="293">
        <v>4180885717</v>
      </c>
      <c r="J6073" s="293" t="s">
        <v>1784</v>
      </c>
      <c r="K6073" s="339" t="s">
        <v>27</v>
      </c>
      <c r="L6073" s="21" t="str">
        <f>VLOOKUP($K6073,TONG_SL!$A:$D,2,0)</f>
        <v>Chân giò heo muối 300g</v>
      </c>
      <c r="N6073" s="21" t="str">
        <f t="shared" si="614"/>
        <v>K-C6</v>
      </c>
      <c r="Q6073" s="21" t="str">
        <f>VLOOKUP(K6073,TONG_SL!$A:$D,3,0)</f>
        <v>Túi</v>
      </c>
      <c r="R6073" s="297">
        <v>10</v>
      </c>
      <c r="S6073" s="297"/>
      <c r="T6073" s="297">
        <f>VLOOKUP(VLOOKUP(G6073,Ma_KH!$A:$R,18,0)&amp;K6073,Gia_MB!$A:$F,6,0)</f>
        <v>73431</v>
      </c>
      <c r="U6073" s="298">
        <f t="shared" si="619"/>
        <v>734310</v>
      </c>
      <c r="V6073" s="297"/>
      <c r="W6073" s="299">
        <f t="shared" si="620"/>
        <v>0</v>
      </c>
      <c r="X6073" s="300" t="str">
        <f t="shared" si="621"/>
        <v>8</v>
      </c>
      <c r="Y6073" s="297"/>
      <c r="Z6073" s="298">
        <f t="shared" si="622"/>
        <v>58744.800000000003</v>
      </c>
      <c r="AA6073" s="301">
        <f>VLOOKUP(G6073,Ma_KH!$A:$R,14,0)</f>
        <v>60</v>
      </c>
    </row>
    <row r="6074" spans="1:27" hidden="1" x14ac:dyDescent="0.25">
      <c r="A6074" s="237">
        <v>45995</v>
      </c>
      <c r="B6074" s="293">
        <v>4180885717</v>
      </c>
      <c r="C6074" s="151" t="s">
        <v>7767</v>
      </c>
      <c r="D6074" s="245">
        <v>46002</v>
      </c>
      <c r="E6074" s="295"/>
      <c r="F6074" s="294"/>
      <c r="G6074" s="296" t="s">
        <v>1573</v>
      </c>
      <c r="H6074" s="295"/>
      <c r="I6074" s="293">
        <v>4180885717</v>
      </c>
      <c r="J6074" s="293" t="s">
        <v>1784</v>
      </c>
      <c r="K6074" s="339" t="s">
        <v>48</v>
      </c>
      <c r="L6074" s="21" t="str">
        <f>VLOOKUP($K6074,TONG_SL!$A:$D,2,0)</f>
        <v>Mọc Nấm Hương 250g</v>
      </c>
      <c r="N6074" s="21" t="str">
        <f t="shared" si="614"/>
        <v>K-C6</v>
      </c>
      <c r="Q6074" s="21" t="str">
        <f>VLOOKUP(K6074,TONG_SL!$A:$D,3,0)</f>
        <v>Túi</v>
      </c>
      <c r="R6074" s="297">
        <v>4</v>
      </c>
      <c r="S6074" s="297"/>
      <c r="T6074" s="297">
        <f>VLOOKUP(VLOOKUP(G6074,Ma_KH!$A:$R,18,0)&amp;K6074,Gia_MB!$A:$F,6,0)</f>
        <v>46000</v>
      </c>
      <c r="U6074" s="298">
        <f t="shared" si="619"/>
        <v>184000</v>
      </c>
      <c r="V6074" s="297"/>
      <c r="W6074" s="299">
        <f t="shared" si="620"/>
        <v>0</v>
      </c>
      <c r="X6074" s="300" t="str">
        <f t="shared" si="621"/>
        <v>8</v>
      </c>
      <c r="Y6074" s="297"/>
      <c r="Z6074" s="298">
        <f t="shared" si="622"/>
        <v>14720</v>
      </c>
      <c r="AA6074" s="301">
        <f>VLOOKUP(G6074,Ma_KH!$A:$R,14,0)</f>
        <v>60</v>
      </c>
    </row>
    <row r="6075" spans="1:27" hidden="1" x14ac:dyDescent="0.25">
      <c r="A6075" s="237">
        <v>45995</v>
      </c>
      <c r="B6075" s="293">
        <v>4180885717</v>
      </c>
      <c r="C6075" s="151" t="s">
        <v>7767</v>
      </c>
      <c r="D6075" s="245">
        <v>46002</v>
      </c>
      <c r="E6075" s="295"/>
      <c r="F6075" s="294"/>
      <c r="G6075" s="296" t="s">
        <v>1573</v>
      </c>
      <c r="H6075" s="295"/>
      <c r="I6075" s="293">
        <v>4180885717</v>
      </c>
      <c r="J6075" s="293" t="s">
        <v>1784</v>
      </c>
      <c r="K6075" s="339" t="s">
        <v>30</v>
      </c>
      <c r="L6075" s="21" t="str">
        <f>VLOOKUP($K6075,TONG_SL!$A:$D,2,0)</f>
        <v>Gà muối 500g</v>
      </c>
      <c r="N6075" s="21" t="str">
        <f t="shared" si="614"/>
        <v>K-C6</v>
      </c>
      <c r="Q6075" s="21" t="str">
        <f>VLOOKUP(K6075,TONG_SL!$A:$D,3,0)</f>
        <v>Túi</v>
      </c>
      <c r="R6075" s="297">
        <v>6</v>
      </c>
      <c r="S6075" s="297"/>
      <c r="T6075" s="297">
        <f>VLOOKUP(VLOOKUP(G6075,Ma_KH!$A:$R,18,0)&amp;K6075,Gia_MB!$A:$F,6,0)</f>
        <v>111058</v>
      </c>
      <c r="U6075" s="298">
        <f t="shared" si="619"/>
        <v>666348</v>
      </c>
      <c r="V6075" s="297"/>
      <c r="W6075" s="299">
        <f t="shared" si="620"/>
        <v>0</v>
      </c>
      <c r="X6075" s="300" t="str">
        <f t="shared" si="621"/>
        <v>8</v>
      </c>
      <c r="Y6075" s="297"/>
      <c r="Z6075" s="298">
        <f t="shared" si="622"/>
        <v>53307.840000000004</v>
      </c>
      <c r="AA6075" s="301">
        <f>VLOOKUP(G6075,Ma_KH!$A:$R,14,0)</f>
        <v>60</v>
      </c>
    </row>
    <row r="6076" spans="1:27" hidden="1" x14ac:dyDescent="0.25">
      <c r="A6076" s="237">
        <v>45995</v>
      </c>
      <c r="B6076" s="293">
        <v>4180884807</v>
      </c>
      <c r="C6076" s="151" t="s">
        <v>7767</v>
      </c>
      <c r="D6076" s="245">
        <v>46002</v>
      </c>
      <c r="E6076" s="295"/>
      <c r="F6076" s="294"/>
      <c r="G6076" s="296" t="s">
        <v>1337</v>
      </c>
      <c r="H6076" s="295"/>
      <c r="I6076" s="293">
        <v>4180884807</v>
      </c>
      <c r="J6076" s="293" t="s">
        <v>1784</v>
      </c>
      <c r="K6076" s="339" t="s">
        <v>48</v>
      </c>
      <c r="L6076" s="21" t="str">
        <f>VLOOKUP($K6076,TONG_SL!$A:$D,2,0)</f>
        <v>Mọc Nấm Hương 250g</v>
      </c>
      <c r="N6076" s="21" t="str">
        <f t="shared" si="614"/>
        <v>K-C6</v>
      </c>
      <c r="Q6076" s="21" t="str">
        <f>VLOOKUP(K6076,TONG_SL!$A:$D,3,0)</f>
        <v>Túi</v>
      </c>
      <c r="R6076" s="297">
        <v>1</v>
      </c>
      <c r="S6076" s="297"/>
      <c r="T6076" s="297">
        <f>VLOOKUP(VLOOKUP(G6076,Ma_KH!$A:$R,18,0)&amp;K6076,Gia_MB!$A:$F,6,0)</f>
        <v>46000</v>
      </c>
      <c r="U6076" s="298">
        <f t="shared" si="619"/>
        <v>46000</v>
      </c>
      <c r="V6076" s="297"/>
      <c r="W6076" s="299">
        <f t="shared" si="620"/>
        <v>0</v>
      </c>
      <c r="X6076" s="300" t="str">
        <f t="shared" si="621"/>
        <v>8</v>
      </c>
      <c r="Y6076" s="297"/>
      <c r="Z6076" s="298">
        <f t="shared" si="622"/>
        <v>3680</v>
      </c>
      <c r="AA6076" s="301">
        <f>VLOOKUP(G6076,Ma_KH!$A:$R,14,0)</f>
        <v>60</v>
      </c>
    </row>
    <row r="6077" spans="1:27" hidden="1" x14ac:dyDescent="0.25">
      <c r="A6077" s="237">
        <v>45995</v>
      </c>
      <c r="B6077" s="293">
        <v>4180884807</v>
      </c>
      <c r="C6077" s="151" t="s">
        <v>7767</v>
      </c>
      <c r="D6077" s="245">
        <v>46002</v>
      </c>
      <c r="E6077" s="295"/>
      <c r="F6077" s="294"/>
      <c r="G6077" s="296" t="s">
        <v>1337</v>
      </c>
      <c r="H6077" s="295"/>
      <c r="I6077" s="293">
        <v>4180884807</v>
      </c>
      <c r="J6077" s="293" t="s">
        <v>1784</v>
      </c>
      <c r="K6077" s="339" t="s">
        <v>27</v>
      </c>
      <c r="L6077" s="21" t="str">
        <f>VLOOKUP($K6077,TONG_SL!$A:$D,2,0)</f>
        <v>Chân giò heo muối 300g</v>
      </c>
      <c r="N6077" s="21" t="str">
        <f t="shared" ref="N6077:N6140" si="623">IF($B6077&lt;&gt;"","K-C6","")</f>
        <v>K-C6</v>
      </c>
      <c r="Q6077" s="21" t="str">
        <f>VLOOKUP(K6077,TONG_SL!$A:$D,3,0)</f>
        <v>Túi</v>
      </c>
      <c r="R6077" s="297">
        <v>14</v>
      </c>
      <c r="S6077" s="297"/>
      <c r="T6077" s="297">
        <f>VLOOKUP(VLOOKUP(G6077,Ma_KH!$A:$R,18,0)&amp;K6077,Gia_MB!$A:$F,6,0)</f>
        <v>73431</v>
      </c>
      <c r="U6077" s="298">
        <f t="shared" si="619"/>
        <v>1028034</v>
      </c>
      <c r="V6077" s="297"/>
      <c r="W6077" s="299">
        <f t="shared" si="620"/>
        <v>0</v>
      </c>
      <c r="X6077" s="300" t="str">
        <f t="shared" si="621"/>
        <v>8</v>
      </c>
      <c r="Y6077" s="297"/>
      <c r="Z6077" s="298">
        <f t="shared" si="622"/>
        <v>82242.720000000001</v>
      </c>
      <c r="AA6077" s="301">
        <f>VLOOKUP(G6077,Ma_KH!$A:$R,14,0)</f>
        <v>60</v>
      </c>
    </row>
    <row r="6078" spans="1:27" hidden="1" x14ac:dyDescent="0.25">
      <c r="A6078" s="237">
        <v>45995</v>
      </c>
      <c r="B6078" s="293">
        <v>4180884807</v>
      </c>
      <c r="C6078" s="151" t="s">
        <v>7767</v>
      </c>
      <c r="D6078" s="245">
        <v>46002</v>
      </c>
      <c r="E6078" s="295"/>
      <c r="F6078" s="294"/>
      <c r="G6078" s="296" t="s">
        <v>1337</v>
      </c>
      <c r="H6078" s="295"/>
      <c r="I6078" s="293">
        <v>4180884807</v>
      </c>
      <c r="J6078" s="293" t="s">
        <v>1784</v>
      </c>
      <c r="K6078" s="339" t="s">
        <v>32</v>
      </c>
      <c r="L6078" s="21" t="str">
        <f>VLOOKUP($K6078,TONG_SL!$A:$D,2,0)</f>
        <v>Giò Tai Lưỡi Xào 250g</v>
      </c>
      <c r="N6078" s="21" t="str">
        <f t="shared" si="623"/>
        <v>K-C6</v>
      </c>
      <c r="Q6078" s="21" t="str">
        <f>VLOOKUP(K6078,TONG_SL!$A:$D,3,0)</f>
        <v>Túi</v>
      </c>
      <c r="R6078" s="297">
        <v>2</v>
      </c>
      <c r="S6078" s="297"/>
      <c r="T6078" s="297">
        <f>VLOOKUP(VLOOKUP(G6078,Ma_KH!$A:$R,18,0)&amp;K6078,Gia_MB!$A:$F,6,0)</f>
        <v>50182</v>
      </c>
      <c r="U6078" s="298">
        <f t="shared" si="619"/>
        <v>100364</v>
      </c>
      <c r="V6078" s="297"/>
      <c r="W6078" s="299">
        <f t="shared" si="620"/>
        <v>0</v>
      </c>
      <c r="X6078" s="300" t="str">
        <f t="shared" si="621"/>
        <v>8</v>
      </c>
      <c r="Y6078" s="297"/>
      <c r="Z6078" s="298">
        <f t="shared" si="622"/>
        <v>8029.12</v>
      </c>
      <c r="AA6078" s="301">
        <f>VLOOKUP(G6078,Ma_KH!$A:$R,14,0)</f>
        <v>60</v>
      </c>
    </row>
    <row r="6079" spans="1:27" hidden="1" x14ac:dyDescent="0.25">
      <c r="A6079" s="237">
        <v>45995</v>
      </c>
      <c r="B6079" s="293">
        <v>4180884807</v>
      </c>
      <c r="C6079" s="151" t="s">
        <v>7767</v>
      </c>
      <c r="D6079" s="245">
        <v>46002</v>
      </c>
      <c r="E6079" s="295"/>
      <c r="F6079" s="294"/>
      <c r="G6079" s="296" t="s">
        <v>1337</v>
      </c>
      <c r="H6079" s="295"/>
      <c r="I6079" s="293">
        <v>4180884807</v>
      </c>
      <c r="J6079" s="293" t="s">
        <v>1784</v>
      </c>
      <c r="K6079" s="339" t="s">
        <v>34</v>
      </c>
      <c r="L6079" s="21" t="str">
        <f>VLOOKUP($K6079,TONG_SL!$A:$D,2,0)</f>
        <v>Tai heo muối 200g</v>
      </c>
      <c r="N6079" s="21" t="str">
        <f t="shared" si="623"/>
        <v>K-C6</v>
      </c>
      <c r="Q6079" s="21" t="str">
        <f>VLOOKUP(K6079,TONG_SL!$A:$D,3,0)</f>
        <v>Túi</v>
      </c>
      <c r="R6079" s="297">
        <v>1</v>
      </c>
      <c r="S6079" s="297"/>
      <c r="T6079" s="297">
        <f>VLOOKUP(VLOOKUP(G6079,Ma_KH!$A:$R,18,0)&amp;K6079,Gia_MB!$A:$F,6,0)</f>
        <v>55595</v>
      </c>
      <c r="U6079" s="298">
        <f t="shared" si="619"/>
        <v>55595</v>
      </c>
      <c r="V6079" s="297"/>
      <c r="W6079" s="299">
        <f t="shared" si="620"/>
        <v>0</v>
      </c>
      <c r="X6079" s="300" t="str">
        <f t="shared" si="621"/>
        <v>8</v>
      </c>
      <c r="Y6079" s="297"/>
      <c r="Z6079" s="298">
        <f t="shared" si="622"/>
        <v>4447.6000000000004</v>
      </c>
      <c r="AA6079" s="301">
        <f>VLOOKUP(G6079,Ma_KH!$A:$R,14,0)</f>
        <v>60</v>
      </c>
    </row>
    <row r="6080" spans="1:27" hidden="1" x14ac:dyDescent="0.25">
      <c r="A6080" s="237">
        <v>45995</v>
      </c>
      <c r="B6080" s="293">
        <v>4180884491</v>
      </c>
      <c r="C6080" s="151" t="s">
        <v>7767</v>
      </c>
      <c r="D6080" s="245">
        <v>46002</v>
      </c>
      <c r="E6080" s="295"/>
      <c r="F6080" s="294"/>
      <c r="G6080" s="296" t="s">
        <v>166</v>
      </c>
      <c r="H6080" s="295"/>
      <c r="I6080" s="293">
        <v>4180884491</v>
      </c>
      <c r="J6080" s="293" t="s">
        <v>1784</v>
      </c>
      <c r="K6080" s="339" t="s">
        <v>32</v>
      </c>
      <c r="L6080" s="21" t="str">
        <f>VLOOKUP($K6080,TONG_SL!$A:$D,2,0)</f>
        <v>Giò Tai Lưỡi Xào 250g</v>
      </c>
      <c r="N6080" s="21" t="str">
        <f t="shared" si="623"/>
        <v>K-C6</v>
      </c>
      <c r="Q6080" s="21" t="str">
        <f>VLOOKUP(K6080,TONG_SL!$A:$D,3,0)</f>
        <v>Túi</v>
      </c>
      <c r="R6080" s="297">
        <v>10</v>
      </c>
      <c r="S6080" s="297"/>
      <c r="T6080" s="297">
        <f>VLOOKUP(VLOOKUP(G6080,Ma_KH!$A:$R,18,0)&amp;K6080,Gia_MB!$A:$F,6,0)</f>
        <v>50182</v>
      </c>
      <c r="U6080" s="298">
        <f t="shared" si="619"/>
        <v>501820</v>
      </c>
      <c r="V6080" s="297"/>
      <c r="W6080" s="299">
        <f t="shared" si="620"/>
        <v>0</v>
      </c>
      <c r="X6080" s="300" t="str">
        <f t="shared" si="621"/>
        <v>8</v>
      </c>
      <c r="Y6080" s="297"/>
      <c r="Z6080" s="298">
        <f t="shared" si="622"/>
        <v>40145.599999999999</v>
      </c>
      <c r="AA6080" s="301">
        <f>VLOOKUP(G6080,Ma_KH!$A:$R,14,0)</f>
        <v>60</v>
      </c>
    </row>
    <row r="6081" spans="1:27" hidden="1" x14ac:dyDescent="0.25">
      <c r="A6081" s="237">
        <v>45995</v>
      </c>
      <c r="B6081" s="293">
        <v>4180884491</v>
      </c>
      <c r="C6081" s="151" t="s">
        <v>7767</v>
      </c>
      <c r="D6081" s="245">
        <v>46002</v>
      </c>
      <c r="E6081" s="295"/>
      <c r="F6081" s="294"/>
      <c r="G6081" s="296" t="s">
        <v>166</v>
      </c>
      <c r="H6081" s="295"/>
      <c r="I6081" s="293">
        <v>4180884491</v>
      </c>
      <c r="J6081" s="293" t="s">
        <v>1784</v>
      </c>
      <c r="K6081" s="339" t="s">
        <v>27</v>
      </c>
      <c r="L6081" s="21" t="str">
        <f>VLOOKUP($K6081,TONG_SL!$A:$D,2,0)</f>
        <v>Chân giò heo muối 300g</v>
      </c>
      <c r="N6081" s="21" t="str">
        <f t="shared" si="623"/>
        <v>K-C6</v>
      </c>
      <c r="Q6081" s="21" t="str">
        <f>VLOOKUP(K6081,TONG_SL!$A:$D,3,0)</f>
        <v>Túi</v>
      </c>
      <c r="R6081" s="297">
        <v>7</v>
      </c>
      <c r="S6081" s="297"/>
      <c r="T6081" s="297">
        <f>VLOOKUP(VLOOKUP(G6081,Ma_KH!$A:$R,18,0)&amp;K6081,Gia_MB!$A:$F,6,0)</f>
        <v>73431</v>
      </c>
      <c r="U6081" s="298">
        <f t="shared" si="619"/>
        <v>514017</v>
      </c>
      <c r="V6081" s="297"/>
      <c r="W6081" s="299">
        <f t="shared" si="620"/>
        <v>0</v>
      </c>
      <c r="X6081" s="300" t="str">
        <f t="shared" si="621"/>
        <v>8</v>
      </c>
      <c r="Y6081" s="297"/>
      <c r="Z6081" s="298">
        <f t="shared" si="622"/>
        <v>41121.360000000001</v>
      </c>
      <c r="AA6081" s="301">
        <f>VLOOKUP(G6081,Ma_KH!$A:$R,14,0)</f>
        <v>60</v>
      </c>
    </row>
    <row r="6082" spans="1:27" hidden="1" x14ac:dyDescent="0.25">
      <c r="A6082" s="237">
        <v>45995</v>
      </c>
      <c r="B6082" s="293">
        <v>4180884491</v>
      </c>
      <c r="C6082" s="151" t="s">
        <v>7767</v>
      </c>
      <c r="D6082" s="245">
        <v>46002</v>
      </c>
      <c r="E6082" s="295"/>
      <c r="F6082" s="294"/>
      <c r="G6082" s="296" t="s">
        <v>166</v>
      </c>
      <c r="H6082" s="295"/>
      <c r="I6082" s="293">
        <v>4180884491</v>
      </c>
      <c r="J6082" s="293" t="s">
        <v>1784</v>
      </c>
      <c r="K6082" s="339" t="s">
        <v>30</v>
      </c>
      <c r="L6082" s="21" t="str">
        <f>VLOOKUP($K6082,TONG_SL!$A:$D,2,0)</f>
        <v>Gà muối 500g</v>
      </c>
      <c r="N6082" s="21" t="str">
        <f t="shared" si="623"/>
        <v>K-C6</v>
      </c>
      <c r="Q6082" s="21" t="str">
        <f>VLOOKUP(K6082,TONG_SL!$A:$D,3,0)</f>
        <v>Túi</v>
      </c>
      <c r="R6082" s="297">
        <v>2</v>
      </c>
      <c r="S6082" s="297"/>
      <c r="T6082" s="297">
        <f>VLOOKUP(VLOOKUP(G6082,Ma_KH!$A:$R,18,0)&amp;K6082,Gia_MB!$A:$F,6,0)</f>
        <v>111058</v>
      </c>
      <c r="U6082" s="298">
        <f t="shared" si="619"/>
        <v>222116</v>
      </c>
      <c r="V6082" s="297"/>
      <c r="W6082" s="299">
        <f t="shared" si="620"/>
        <v>0</v>
      </c>
      <c r="X6082" s="300" t="str">
        <f t="shared" si="621"/>
        <v>8</v>
      </c>
      <c r="Y6082" s="297"/>
      <c r="Z6082" s="298">
        <f t="shared" si="622"/>
        <v>17769.28</v>
      </c>
      <c r="AA6082" s="301">
        <f>VLOOKUP(G6082,Ma_KH!$A:$R,14,0)</f>
        <v>60</v>
      </c>
    </row>
    <row r="6083" spans="1:27" hidden="1" x14ac:dyDescent="0.25">
      <c r="A6083" s="237">
        <v>45995</v>
      </c>
      <c r="B6083" s="293">
        <v>4180884655</v>
      </c>
      <c r="C6083" s="151" t="s">
        <v>7767</v>
      </c>
      <c r="D6083" s="245">
        <v>46002</v>
      </c>
      <c r="E6083" s="295"/>
      <c r="F6083" s="294"/>
      <c r="G6083" s="140" t="s">
        <v>7257</v>
      </c>
      <c r="H6083" s="295"/>
      <c r="I6083" s="293">
        <v>4180884655</v>
      </c>
      <c r="J6083" s="293" t="s">
        <v>1784</v>
      </c>
      <c r="K6083" s="339" t="s">
        <v>30</v>
      </c>
      <c r="L6083" s="21" t="str">
        <f>VLOOKUP($K6083,TONG_SL!$A:$D,2,0)</f>
        <v>Gà muối 500g</v>
      </c>
      <c r="N6083" s="21" t="str">
        <f t="shared" si="623"/>
        <v>K-C6</v>
      </c>
      <c r="Q6083" s="21" t="str">
        <f>VLOOKUP(K6083,TONG_SL!$A:$D,3,0)</f>
        <v>Túi</v>
      </c>
      <c r="R6083" s="297">
        <v>4</v>
      </c>
      <c r="S6083" s="297"/>
      <c r="T6083" s="297">
        <f>VLOOKUP(VLOOKUP(G6083,Ma_KH!$A:$R,18,0)&amp;K6083,Gia_MB!$A:$F,6,0)</f>
        <v>111058</v>
      </c>
      <c r="U6083" s="298">
        <f t="shared" si="619"/>
        <v>444232</v>
      </c>
      <c r="V6083" s="297"/>
      <c r="W6083" s="299">
        <f t="shared" si="620"/>
        <v>0</v>
      </c>
      <c r="X6083" s="300" t="str">
        <f t="shared" si="621"/>
        <v>8</v>
      </c>
      <c r="Y6083" s="297"/>
      <c r="Z6083" s="298">
        <f t="shared" si="622"/>
        <v>35538.559999999998</v>
      </c>
      <c r="AA6083" s="301">
        <f>VLOOKUP(G6083,Ma_KH!$A:$R,14,0)</f>
        <v>60</v>
      </c>
    </row>
    <row r="6084" spans="1:27" hidden="1" x14ac:dyDescent="0.25">
      <c r="A6084" s="237">
        <v>45995</v>
      </c>
      <c r="B6084" s="293">
        <v>4180884655</v>
      </c>
      <c r="C6084" s="151" t="s">
        <v>7767</v>
      </c>
      <c r="D6084" s="245">
        <v>46002</v>
      </c>
      <c r="E6084" s="295"/>
      <c r="F6084" s="294"/>
      <c r="G6084" s="140" t="s">
        <v>7257</v>
      </c>
      <c r="H6084" s="295"/>
      <c r="I6084" s="293">
        <v>4180884655</v>
      </c>
      <c r="J6084" s="293" t="s">
        <v>1784</v>
      </c>
      <c r="K6084" s="339" t="s">
        <v>48</v>
      </c>
      <c r="L6084" s="21" t="str">
        <f>VLOOKUP($K6084,TONG_SL!$A:$D,2,0)</f>
        <v>Mọc Nấm Hương 250g</v>
      </c>
      <c r="N6084" s="21" t="str">
        <f t="shared" si="623"/>
        <v>K-C6</v>
      </c>
      <c r="Q6084" s="21" t="str">
        <f>VLOOKUP(K6084,TONG_SL!$A:$D,3,0)</f>
        <v>Túi</v>
      </c>
      <c r="R6084" s="297">
        <v>6</v>
      </c>
      <c r="S6084" s="297"/>
      <c r="T6084" s="297">
        <f>VLOOKUP(VLOOKUP(G6084,Ma_KH!$A:$R,18,0)&amp;K6084,Gia_MB!$A:$F,6,0)</f>
        <v>46000</v>
      </c>
      <c r="U6084" s="298">
        <f t="shared" si="619"/>
        <v>276000</v>
      </c>
      <c r="V6084" s="297"/>
      <c r="W6084" s="299">
        <f t="shared" si="620"/>
        <v>0</v>
      </c>
      <c r="X6084" s="300" t="str">
        <f t="shared" si="621"/>
        <v>8</v>
      </c>
      <c r="Y6084" s="297"/>
      <c r="Z6084" s="298">
        <f t="shared" si="622"/>
        <v>22080</v>
      </c>
      <c r="AA6084" s="301">
        <f>VLOOKUP(G6084,Ma_KH!$A:$R,14,0)</f>
        <v>60</v>
      </c>
    </row>
    <row r="6085" spans="1:27" hidden="1" x14ac:dyDescent="0.25">
      <c r="A6085" s="237">
        <v>45995</v>
      </c>
      <c r="B6085" s="293">
        <v>4180884655</v>
      </c>
      <c r="C6085" s="151" t="s">
        <v>7767</v>
      </c>
      <c r="D6085" s="245">
        <v>46002</v>
      </c>
      <c r="E6085" s="295"/>
      <c r="F6085" s="294"/>
      <c r="G6085" s="140" t="s">
        <v>7257</v>
      </c>
      <c r="H6085" s="295"/>
      <c r="I6085" s="293">
        <v>4180884655</v>
      </c>
      <c r="J6085" s="293" t="s">
        <v>1784</v>
      </c>
      <c r="K6085" s="339" t="s">
        <v>27</v>
      </c>
      <c r="L6085" s="21" t="str">
        <f>VLOOKUP($K6085,TONG_SL!$A:$D,2,0)</f>
        <v>Chân giò heo muối 300g</v>
      </c>
      <c r="N6085" s="21" t="str">
        <f t="shared" si="623"/>
        <v>K-C6</v>
      </c>
      <c r="Q6085" s="21" t="str">
        <f>VLOOKUP(K6085,TONG_SL!$A:$D,3,0)</f>
        <v>Túi</v>
      </c>
      <c r="R6085" s="297">
        <v>27</v>
      </c>
      <c r="S6085" s="297"/>
      <c r="T6085" s="297">
        <f>VLOOKUP(VLOOKUP(G6085,Ma_KH!$A:$R,18,0)&amp;K6085,Gia_MB!$A:$F,6,0)</f>
        <v>73431</v>
      </c>
      <c r="U6085" s="298">
        <f t="shared" si="619"/>
        <v>1982637</v>
      </c>
      <c r="V6085" s="297"/>
      <c r="W6085" s="299">
        <f t="shared" si="620"/>
        <v>0</v>
      </c>
      <c r="X6085" s="300" t="str">
        <f t="shared" si="621"/>
        <v>8</v>
      </c>
      <c r="Y6085" s="297"/>
      <c r="Z6085" s="298">
        <f t="shared" si="622"/>
        <v>158610.96</v>
      </c>
      <c r="AA6085" s="301">
        <f>VLOOKUP(G6085,Ma_KH!$A:$R,14,0)</f>
        <v>60</v>
      </c>
    </row>
    <row r="6086" spans="1:27" hidden="1" x14ac:dyDescent="0.25">
      <c r="A6086" s="237">
        <v>45995</v>
      </c>
      <c r="B6086" s="293">
        <v>4180884655</v>
      </c>
      <c r="C6086" s="151" t="s">
        <v>7767</v>
      </c>
      <c r="D6086" s="245">
        <v>46002</v>
      </c>
      <c r="E6086" s="295"/>
      <c r="F6086" s="294"/>
      <c r="G6086" s="140" t="s">
        <v>7257</v>
      </c>
      <c r="H6086" s="295"/>
      <c r="I6086" s="293">
        <v>4180884655</v>
      </c>
      <c r="J6086" s="293" t="s">
        <v>1784</v>
      </c>
      <c r="K6086" s="339" t="s">
        <v>32</v>
      </c>
      <c r="L6086" s="21" t="str">
        <f>VLOOKUP($K6086,TONG_SL!$A:$D,2,0)</f>
        <v>Giò Tai Lưỡi Xào 250g</v>
      </c>
      <c r="N6086" s="21" t="str">
        <f t="shared" si="623"/>
        <v>K-C6</v>
      </c>
      <c r="Q6086" s="21" t="str">
        <f>VLOOKUP(K6086,TONG_SL!$A:$D,3,0)</f>
        <v>Túi</v>
      </c>
      <c r="R6086" s="297">
        <v>6</v>
      </c>
      <c r="S6086" s="297"/>
      <c r="T6086" s="297">
        <f>VLOOKUP(VLOOKUP(G6086,Ma_KH!$A:$R,18,0)&amp;K6086,Gia_MB!$A:$F,6,0)</f>
        <v>50182</v>
      </c>
      <c r="U6086" s="298">
        <f t="shared" si="619"/>
        <v>301092</v>
      </c>
      <c r="V6086" s="297"/>
      <c r="W6086" s="299">
        <f t="shared" si="620"/>
        <v>0</v>
      </c>
      <c r="X6086" s="300" t="str">
        <f t="shared" si="621"/>
        <v>8</v>
      </c>
      <c r="Y6086" s="297"/>
      <c r="Z6086" s="298">
        <f t="shared" si="622"/>
        <v>24087.360000000001</v>
      </c>
      <c r="AA6086" s="301">
        <f>VLOOKUP(G6086,Ma_KH!$A:$R,14,0)</f>
        <v>60</v>
      </c>
    </row>
    <row r="6087" spans="1:27" hidden="1" x14ac:dyDescent="0.25">
      <c r="A6087" s="237">
        <v>45995</v>
      </c>
      <c r="B6087" s="293">
        <v>4180884655</v>
      </c>
      <c r="C6087" s="151" t="s">
        <v>7767</v>
      </c>
      <c r="D6087" s="245">
        <v>46002</v>
      </c>
      <c r="E6087" s="295"/>
      <c r="F6087" s="294"/>
      <c r="G6087" s="140" t="s">
        <v>7257</v>
      </c>
      <c r="H6087" s="295"/>
      <c r="I6087" s="293">
        <v>4180884655</v>
      </c>
      <c r="J6087" s="293" t="s">
        <v>1784</v>
      </c>
      <c r="K6087" s="339" t="s">
        <v>34</v>
      </c>
      <c r="L6087" s="21" t="str">
        <f>VLOOKUP($K6087,TONG_SL!$A:$D,2,0)</f>
        <v>Tai heo muối 200g</v>
      </c>
      <c r="N6087" s="21" t="str">
        <f t="shared" si="623"/>
        <v>K-C6</v>
      </c>
      <c r="Q6087" s="21" t="str">
        <f>VLOOKUP(K6087,TONG_SL!$A:$D,3,0)</f>
        <v>Túi</v>
      </c>
      <c r="R6087" s="297">
        <v>3</v>
      </c>
      <c r="S6087" s="297"/>
      <c r="T6087" s="297">
        <f>VLOOKUP(VLOOKUP(G6087,Ma_KH!$A:$R,18,0)&amp;K6087,Gia_MB!$A:$F,6,0)</f>
        <v>55595</v>
      </c>
      <c r="U6087" s="298">
        <f t="shared" si="619"/>
        <v>166785</v>
      </c>
      <c r="V6087" s="297"/>
      <c r="W6087" s="299">
        <f t="shared" si="620"/>
        <v>0</v>
      </c>
      <c r="X6087" s="300" t="str">
        <f t="shared" si="621"/>
        <v>8</v>
      </c>
      <c r="Y6087" s="297"/>
      <c r="Z6087" s="298">
        <f t="shared" si="622"/>
        <v>13342.800000000001</v>
      </c>
      <c r="AA6087" s="301">
        <f>VLOOKUP(G6087,Ma_KH!$A:$R,14,0)</f>
        <v>60</v>
      </c>
    </row>
    <row r="6088" spans="1:27" hidden="1" x14ac:dyDescent="0.25">
      <c r="A6088" s="237">
        <v>45995</v>
      </c>
      <c r="B6088" s="293">
        <v>4180884824</v>
      </c>
      <c r="C6088" s="151" t="s">
        <v>7767</v>
      </c>
      <c r="D6088" s="245">
        <v>46002</v>
      </c>
      <c r="E6088" s="295"/>
      <c r="F6088" s="294"/>
      <c r="G6088" s="296" t="s">
        <v>1365</v>
      </c>
      <c r="H6088" s="295"/>
      <c r="I6088" s="293">
        <v>4180884824</v>
      </c>
      <c r="J6088" s="293" t="s">
        <v>1784</v>
      </c>
      <c r="K6088" s="339" t="s">
        <v>48</v>
      </c>
      <c r="L6088" s="21" t="str">
        <f>VLOOKUP($K6088,TONG_SL!$A:$D,2,0)</f>
        <v>Mọc Nấm Hương 250g</v>
      </c>
      <c r="N6088" s="21" t="str">
        <f t="shared" si="623"/>
        <v>K-C6</v>
      </c>
      <c r="Q6088" s="21" t="str">
        <f>VLOOKUP(K6088,TONG_SL!$A:$D,3,0)</f>
        <v>Túi</v>
      </c>
      <c r="R6088" s="297">
        <v>1</v>
      </c>
      <c r="S6088" s="297"/>
      <c r="T6088" s="297">
        <f>VLOOKUP(VLOOKUP(G6088,Ma_KH!$A:$R,18,0)&amp;K6088,Gia_MB!$A:$F,6,0)</f>
        <v>46000</v>
      </c>
      <c r="U6088" s="298">
        <f t="shared" si="619"/>
        <v>46000</v>
      </c>
      <c r="V6088" s="297"/>
      <c r="W6088" s="299">
        <f t="shared" si="620"/>
        <v>0</v>
      </c>
      <c r="X6088" s="300" t="str">
        <f t="shared" si="621"/>
        <v>8</v>
      </c>
      <c r="Y6088" s="297"/>
      <c r="Z6088" s="298">
        <f t="shared" si="622"/>
        <v>3680</v>
      </c>
      <c r="AA6088" s="301">
        <f>VLOOKUP(G6088,Ma_KH!$A:$R,14,0)</f>
        <v>60</v>
      </c>
    </row>
    <row r="6089" spans="1:27" hidden="1" x14ac:dyDescent="0.25">
      <c r="A6089" s="237">
        <v>45995</v>
      </c>
      <c r="B6089" s="293">
        <v>4180884824</v>
      </c>
      <c r="C6089" s="151" t="s">
        <v>7767</v>
      </c>
      <c r="D6089" s="245">
        <v>46002</v>
      </c>
      <c r="E6089" s="295"/>
      <c r="F6089" s="294"/>
      <c r="G6089" s="296" t="s">
        <v>1365</v>
      </c>
      <c r="H6089" s="295"/>
      <c r="I6089" s="293">
        <v>4180884824</v>
      </c>
      <c r="J6089" s="293" t="s">
        <v>1784</v>
      </c>
      <c r="K6089" s="339" t="s">
        <v>27</v>
      </c>
      <c r="L6089" s="21" t="str">
        <f>VLOOKUP($K6089,TONG_SL!$A:$D,2,0)</f>
        <v>Chân giò heo muối 300g</v>
      </c>
      <c r="N6089" s="21" t="str">
        <f t="shared" si="623"/>
        <v>K-C6</v>
      </c>
      <c r="Q6089" s="21" t="str">
        <f>VLOOKUP(K6089,TONG_SL!$A:$D,3,0)</f>
        <v>Túi</v>
      </c>
      <c r="R6089" s="297">
        <v>9</v>
      </c>
      <c r="S6089" s="297"/>
      <c r="T6089" s="297">
        <f>VLOOKUP(VLOOKUP(G6089,Ma_KH!$A:$R,18,0)&amp;K6089,Gia_MB!$A:$F,6,0)</f>
        <v>73431</v>
      </c>
      <c r="U6089" s="298">
        <f t="shared" si="619"/>
        <v>660879</v>
      </c>
      <c r="V6089" s="297"/>
      <c r="W6089" s="299">
        <f t="shared" si="620"/>
        <v>0</v>
      </c>
      <c r="X6089" s="300" t="str">
        <f t="shared" si="621"/>
        <v>8</v>
      </c>
      <c r="Y6089" s="297"/>
      <c r="Z6089" s="298">
        <f t="shared" si="622"/>
        <v>52870.32</v>
      </c>
      <c r="AA6089" s="301">
        <f>VLOOKUP(G6089,Ma_KH!$A:$R,14,0)</f>
        <v>60</v>
      </c>
    </row>
    <row r="6090" spans="1:27" hidden="1" x14ac:dyDescent="0.25">
      <c r="A6090" s="237">
        <v>45995</v>
      </c>
      <c r="B6090" s="293">
        <v>4180884824</v>
      </c>
      <c r="C6090" s="151" t="s">
        <v>7767</v>
      </c>
      <c r="D6090" s="245">
        <v>46002</v>
      </c>
      <c r="E6090" s="295"/>
      <c r="F6090" s="294"/>
      <c r="G6090" s="296" t="s">
        <v>1365</v>
      </c>
      <c r="H6090" s="295"/>
      <c r="I6090" s="293">
        <v>4180884824</v>
      </c>
      <c r="J6090" s="293" t="s">
        <v>1784</v>
      </c>
      <c r="K6090" s="339" t="s">
        <v>32</v>
      </c>
      <c r="L6090" s="21" t="str">
        <f>VLOOKUP($K6090,TONG_SL!$A:$D,2,0)</f>
        <v>Giò Tai Lưỡi Xào 250g</v>
      </c>
      <c r="N6090" s="21" t="str">
        <f t="shared" si="623"/>
        <v>K-C6</v>
      </c>
      <c r="Q6090" s="21" t="str">
        <f>VLOOKUP(K6090,TONG_SL!$A:$D,3,0)</f>
        <v>Túi</v>
      </c>
      <c r="R6090" s="297">
        <v>4</v>
      </c>
      <c r="S6090" s="297"/>
      <c r="T6090" s="297">
        <f>VLOOKUP(VLOOKUP(G6090,Ma_KH!$A:$R,18,0)&amp;K6090,Gia_MB!$A:$F,6,0)</f>
        <v>50182</v>
      </c>
      <c r="U6090" s="298">
        <f t="shared" si="619"/>
        <v>200728</v>
      </c>
      <c r="V6090" s="297"/>
      <c r="W6090" s="299">
        <f t="shared" si="620"/>
        <v>0</v>
      </c>
      <c r="X6090" s="300" t="str">
        <f t="shared" si="621"/>
        <v>8</v>
      </c>
      <c r="Y6090" s="297"/>
      <c r="Z6090" s="298">
        <f t="shared" si="622"/>
        <v>16058.24</v>
      </c>
      <c r="AA6090" s="301">
        <f>VLOOKUP(G6090,Ma_KH!$A:$R,14,0)</f>
        <v>60</v>
      </c>
    </row>
    <row r="6091" spans="1:27" hidden="1" x14ac:dyDescent="0.25">
      <c r="A6091" s="237">
        <v>45995</v>
      </c>
      <c r="B6091" s="293">
        <v>4180884824</v>
      </c>
      <c r="C6091" s="151" t="s">
        <v>7767</v>
      </c>
      <c r="D6091" s="245">
        <v>46002</v>
      </c>
      <c r="E6091" s="295"/>
      <c r="F6091" s="294"/>
      <c r="G6091" s="296" t="s">
        <v>1365</v>
      </c>
      <c r="H6091" s="295"/>
      <c r="I6091" s="293">
        <v>4180884824</v>
      </c>
      <c r="J6091" s="293" t="s">
        <v>1784</v>
      </c>
      <c r="K6091" s="339" t="s">
        <v>34</v>
      </c>
      <c r="L6091" s="21" t="str">
        <f>VLOOKUP($K6091,TONG_SL!$A:$D,2,0)</f>
        <v>Tai heo muối 200g</v>
      </c>
      <c r="N6091" s="21" t="str">
        <f t="shared" si="623"/>
        <v>K-C6</v>
      </c>
      <c r="Q6091" s="21" t="str">
        <f>VLOOKUP(K6091,TONG_SL!$A:$D,3,0)</f>
        <v>Túi</v>
      </c>
      <c r="R6091" s="297">
        <v>2</v>
      </c>
      <c r="S6091" s="297"/>
      <c r="T6091" s="297">
        <f>VLOOKUP(VLOOKUP(G6091,Ma_KH!$A:$R,18,0)&amp;K6091,Gia_MB!$A:$F,6,0)</f>
        <v>55595</v>
      </c>
      <c r="U6091" s="298">
        <f t="shared" si="619"/>
        <v>111190</v>
      </c>
      <c r="V6091" s="297"/>
      <c r="W6091" s="299">
        <f t="shared" si="620"/>
        <v>0</v>
      </c>
      <c r="X6091" s="300" t="str">
        <f t="shared" si="621"/>
        <v>8</v>
      </c>
      <c r="Y6091" s="297"/>
      <c r="Z6091" s="298">
        <f t="shared" si="622"/>
        <v>8895.2000000000007</v>
      </c>
      <c r="AA6091" s="301">
        <f>VLOOKUP(G6091,Ma_KH!$A:$R,14,0)</f>
        <v>60</v>
      </c>
    </row>
    <row r="6092" spans="1:27" hidden="1" x14ac:dyDescent="0.25">
      <c r="A6092" s="237">
        <v>45995</v>
      </c>
      <c r="B6092" s="293">
        <v>4180886112</v>
      </c>
      <c r="C6092" s="151" t="s">
        <v>7767</v>
      </c>
      <c r="D6092" s="245">
        <v>46002</v>
      </c>
      <c r="E6092" s="295"/>
      <c r="F6092" s="294"/>
      <c r="G6092" s="296" t="s">
        <v>149</v>
      </c>
      <c r="H6092" s="295"/>
      <c r="I6092" s="293">
        <v>4180886112</v>
      </c>
      <c r="J6092" s="293" t="s">
        <v>1784</v>
      </c>
      <c r="K6092" s="339" t="s">
        <v>27</v>
      </c>
      <c r="L6092" s="21" t="str">
        <f>VLOOKUP($K6092,TONG_SL!$A:$D,2,0)</f>
        <v>Chân giò heo muối 300g</v>
      </c>
      <c r="N6092" s="21" t="str">
        <f t="shared" si="623"/>
        <v>K-C6</v>
      </c>
      <c r="Q6092" s="21" t="str">
        <f>VLOOKUP(K6092,TONG_SL!$A:$D,3,0)</f>
        <v>Túi</v>
      </c>
      <c r="R6092" s="297">
        <v>10</v>
      </c>
      <c r="S6092" s="297"/>
      <c r="T6092" s="297">
        <f>VLOOKUP(VLOOKUP(G6092,Ma_KH!$A:$R,18,0)&amp;K6092,Gia_MB!$A:$F,6,0)</f>
        <v>73431</v>
      </c>
      <c r="U6092" s="298">
        <f t="shared" si="619"/>
        <v>734310</v>
      </c>
      <c r="V6092" s="297"/>
      <c r="W6092" s="299">
        <f t="shared" si="620"/>
        <v>0</v>
      </c>
      <c r="X6092" s="300" t="str">
        <f t="shared" si="621"/>
        <v>8</v>
      </c>
      <c r="Y6092" s="297"/>
      <c r="Z6092" s="298">
        <f t="shared" si="622"/>
        <v>58744.800000000003</v>
      </c>
      <c r="AA6092" s="301">
        <f>VLOOKUP(G6092,Ma_KH!$A:$R,14,0)</f>
        <v>60</v>
      </c>
    </row>
    <row r="6093" spans="1:27" hidden="1" x14ac:dyDescent="0.25">
      <c r="A6093" s="237">
        <v>45995</v>
      </c>
      <c r="B6093" s="293">
        <v>4180886112</v>
      </c>
      <c r="C6093" s="151" t="s">
        <v>7767</v>
      </c>
      <c r="D6093" s="245">
        <v>46002</v>
      </c>
      <c r="E6093" s="295"/>
      <c r="F6093" s="294"/>
      <c r="G6093" s="296" t="s">
        <v>149</v>
      </c>
      <c r="H6093" s="295"/>
      <c r="I6093" s="293">
        <v>4180886112</v>
      </c>
      <c r="J6093" s="293" t="s">
        <v>1784</v>
      </c>
      <c r="K6093" s="339" t="s">
        <v>32</v>
      </c>
      <c r="L6093" s="21" t="str">
        <f>VLOOKUP($K6093,TONG_SL!$A:$D,2,0)</f>
        <v>Giò Tai Lưỡi Xào 250g</v>
      </c>
      <c r="N6093" s="21" t="str">
        <f t="shared" si="623"/>
        <v>K-C6</v>
      </c>
      <c r="Q6093" s="21" t="str">
        <f>VLOOKUP(K6093,TONG_SL!$A:$D,3,0)</f>
        <v>Túi</v>
      </c>
      <c r="R6093" s="297">
        <v>5</v>
      </c>
      <c r="S6093" s="297"/>
      <c r="T6093" s="297">
        <f>VLOOKUP(VLOOKUP(G6093,Ma_KH!$A:$R,18,0)&amp;K6093,Gia_MB!$A:$F,6,0)</f>
        <v>50182</v>
      </c>
      <c r="U6093" s="298">
        <f t="shared" si="619"/>
        <v>250910</v>
      </c>
      <c r="V6093" s="297"/>
      <c r="W6093" s="299">
        <f t="shared" si="620"/>
        <v>0</v>
      </c>
      <c r="X6093" s="300" t="str">
        <f t="shared" si="621"/>
        <v>8</v>
      </c>
      <c r="Y6093" s="297"/>
      <c r="Z6093" s="298">
        <f t="shared" si="622"/>
        <v>20072.8</v>
      </c>
      <c r="AA6093" s="301">
        <f>VLOOKUP(G6093,Ma_KH!$A:$R,14,0)</f>
        <v>60</v>
      </c>
    </row>
    <row r="6094" spans="1:27" hidden="1" x14ac:dyDescent="0.25">
      <c r="A6094" s="237">
        <v>45995</v>
      </c>
      <c r="B6094" s="293">
        <v>4180886112</v>
      </c>
      <c r="C6094" s="151" t="s">
        <v>7767</v>
      </c>
      <c r="D6094" s="245">
        <v>46002</v>
      </c>
      <c r="E6094" s="295"/>
      <c r="F6094" s="294"/>
      <c r="G6094" s="296" t="s">
        <v>149</v>
      </c>
      <c r="H6094" s="295"/>
      <c r="I6094" s="293">
        <v>4180886112</v>
      </c>
      <c r="J6094" s="293" t="s">
        <v>1784</v>
      </c>
      <c r="K6094" s="339" t="s">
        <v>34</v>
      </c>
      <c r="L6094" s="21" t="str">
        <f>VLOOKUP($K6094,TONG_SL!$A:$D,2,0)</f>
        <v>Tai heo muối 200g</v>
      </c>
      <c r="N6094" s="21" t="str">
        <f t="shared" si="623"/>
        <v>K-C6</v>
      </c>
      <c r="Q6094" s="21" t="str">
        <f>VLOOKUP(K6094,TONG_SL!$A:$D,3,0)</f>
        <v>Túi</v>
      </c>
      <c r="R6094" s="297">
        <v>6</v>
      </c>
      <c r="S6094" s="297"/>
      <c r="T6094" s="297">
        <f>VLOOKUP(VLOOKUP(G6094,Ma_KH!$A:$R,18,0)&amp;K6094,Gia_MB!$A:$F,6,0)</f>
        <v>55595</v>
      </c>
      <c r="U6094" s="298">
        <f t="shared" si="619"/>
        <v>333570</v>
      </c>
      <c r="V6094" s="297"/>
      <c r="W6094" s="299">
        <f t="shared" si="620"/>
        <v>0</v>
      </c>
      <c r="X6094" s="300" t="str">
        <f t="shared" si="621"/>
        <v>8</v>
      </c>
      <c r="Y6094" s="297"/>
      <c r="Z6094" s="298">
        <f t="shared" si="622"/>
        <v>26685.600000000002</v>
      </c>
      <c r="AA6094" s="301">
        <f>VLOOKUP(G6094,Ma_KH!$A:$R,14,0)</f>
        <v>60</v>
      </c>
    </row>
    <row r="6095" spans="1:27" hidden="1" x14ac:dyDescent="0.25">
      <c r="A6095" s="237">
        <v>45995</v>
      </c>
      <c r="B6095" s="293">
        <v>4180886112</v>
      </c>
      <c r="C6095" s="151" t="s">
        <v>7767</v>
      </c>
      <c r="D6095" s="245">
        <v>46002</v>
      </c>
      <c r="E6095" s="295"/>
      <c r="F6095" s="294"/>
      <c r="G6095" s="296" t="s">
        <v>149</v>
      </c>
      <c r="H6095" s="295"/>
      <c r="I6095" s="293">
        <v>4180886112</v>
      </c>
      <c r="J6095" s="293" t="s">
        <v>1784</v>
      </c>
      <c r="K6095" s="339" t="s">
        <v>48</v>
      </c>
      <c r="L6095" s="21" t="str">
        <f>VLOOKUP($K6095,TONG_SL!$A:$D,2,0)</f>
        <v>Mọc Nấm Hương 250g</v>
      </c>
      <c r="N6095" s="21" t="str">
        <f t="shared" si="623"/>
        <v>K-C6</v>
      </c>
      <c r="Q6095" s="21" t="str">
        <f>VLOOKUP(K6095,TONG_SL!$A:$D,3,0)</f>
        <v>Túi</v>
      </c>
      <c r="R6095" s="297">
        <v>6</v>
      </c>
      <c r="S6095" s="297"/>
      <c r="T6095" s="297">
        <f>VLOOKUP(VLOOKUP(G6095,Ma_KH!$A:$R,18,0)&amp;K6095,Gia_MB!$A:$F,6,0)</f>
        <v>46000</v>
      </c>
      <c r="U6095" s="298">
        <f t="shared" si="619"/>
        <v>276000</v>
      </c>
      <c r="V6095" s="297"/>
      <c r="W6095" s="299">
        <f t="shared" si="620"/>
        <v>0</v>
      </c>
      <c r="X6095" s="300" t="str">
        <f t="shared" si="621"/>
        <v>8</v>
      </c>
      <c r="Y6095" s="297"/>
      <c r="Z6095" s="298">
        <f t="shared" si="622"/>
        <v>22080</v>
      </c>
      <c r="AA6095" s="301">
        <f>VLOOKUP(G6095,Ma_KH!$A:$R,14,0)</f>
        <v>60</v>
      </c>
    </row>
    <row r="6096" spans="1:27" hidden="1" x14ac:dyDescent="0.25">
      <c r="A6096" s="237">
        <v>45995</v>
      </c>
      <c r="B6096" s="293">
        <v>4180886112</v>
      </c>
      <c r="C6096" s="151" t="s">
        <v>7767</v>
      </c>
      <c r="D6096" s="245">
        <v>46002</v>
      </c>
      <c r="E6096" s="295"/>
      <c r="F6096" s="294"/>
      <c r="G6096" s="296" t="s">
        <v>149</v>
      </c>
      <c r="H6096" s="295"/>
      <c r="I6096" s="293">
        <v>4180886112</v>
      </c>
      <c r="J6096" s="293" t="s">
        <v>1784</v>
      </c>
      <c r="K6096" s="339" t="s">
        <v>30</v>
      </c>
      <c r="L6096" s="21" t="str">
        <f>VLOOKUP($K6096,TONG_SL!$A:$D,2,0)</f>
        <v>Gà muối 500g</v>
      </c>
      <c r="N6096" s="21" t="str">
        <f t="shared" si="623"/>
        <v>K-C6</v>
      </c>
      <c r="Q6096" s="21" t="str">
        <f>VLOOKUP(K6096,TONG_SL!$A:$D,3,0)</f>
        <v>Túi</v>
      </c>
      <c r="R6096" s="297">
        <v>5</v>
      </c>
      <c r="S6096" s="297"/>
      <c r="T6096" s="297">
        <f>VLOOKUP(VLOOKUP(G6096,Ma_KH!$A:$R,18,0)&amp;K6096,Gia_MB!$A:$F,6,0)</f>
        <v>111058</v>
      </c>
      <c r="U6096" s="298">
        <f t="shared" si="619"/>
        <v>555290</v>
      </c>
      <c r="V6096" s="297"/>
      <c r="W6096" s="299">
        <f t="shared" si="620"/>
        <v>0</v>
      </c>
      <c r="X6096" s="300" t="str">
        <f t="shared" si="621"/>
        <v>8</v>
      </c>
      <c r="Y6096" s="297"/>
      <c r="Z6096" s="298">
        <f t="shared" si="622"/>
        <v>44423.200000000004</v>
      </c>
      <c r="AA6096" s="301">
        <f>VLOOKUP(G6096,Ma_KH!$A:$R,14,0)</f>
        <v>60</v>
      </c>
    </row>
    <row r="6097" spans="1:27" hidden="1" x14ac:dyDescent="0.25">
      <c r="A6097" s="237">
        <v>45995</v>
      </c>
      <c r="B6097" s="293">
        <v>4180885980</v>
      </c>
      <c r="C6097" s="151" t="s">
        <v>7767</v>
      </c>
      <c r="D6097" s="245">
        <v>46002</v>
      </c>
      <c r="E6097" s="295"/>
      <c r="F6097" s="294"/>
      <c r="G6097" s="296" t="s">
        <v>1615</v>
      </c>
      <c r="H6097" s="295"/>
      <c r="I6097" s="293">
        <v>4180885980</v>
      </c>
      <c r="J6097" s="293" t="s">
        <v>1784</v>
      </c>
      <c r="K6097" s="339" t="s">
        <v>30</v>
      </c>
      <c r="L6097" s="21" t="str">
        <f>VLOOKUP($K6097,TONG_SL!$A:$D,2,0)</f>
        <v>Gà muối 500g</v>
      </c>
      <c r="N6097" s="21" t="str">
        <f t="shared" si="623"/>
        <v>K-C6</v>
      </c>
      <c r="Q6097" s="21" t="str">
        <f>VLOOKUP(K6097,TONG_SL!$A:$D,3,0)</f>
        <v>Túi</v>
      </c>
      <c r="R6097" s="297">
        <v>6</v>
      </c>
      <c r="S6097" s="297"/>
      <c r="T6097" s="297">
        <f>VLOOKUP(VLOOKUP(G6097,Ma_KH!$A:$R,18,0)&amp;K6097,Gia_MB!$A:$F,6,0)</f>
        <v>111058</v>
      </c>
      <c r="U6097" s="298">
        <f t="shared" si="619"/>
        <v>666348</v>
      </c>
      <c r="V6097" s="297"/>
      <c r="W6097" s="299">
        <f t="shared" si="620"/>
        <v>0</v>
      </c>
      <c r="X6097" s="300" t="str">
        <f t="shared" si="621"/>
        <v>8</v>
      </c>
      <c r="Y6097" s="297"/>
      <c r="Z6097" s="298">
        <f t="shared" si="622"/>
        <v>53307.840000000004</v>
      </c>
      <c r="AA6097" s="301">
        <f>VLOOKUP(G6097,Ma_KH!$A:$R,14,0)</f>
        <v>60</v>
      </c>
    </row>
    <row r="6098" spans="1:27" hidden="1" x14ac:dyDescent="0.25">
      <c r="A6098" s="237">
        <v>45995</v>
      </c>
      <c r="B6098" s="293">
        <v>4180885980</v>
      </c>
      <c r="C6098" s="151" t="s">
        <v>7767</v>
      </c>
      <c r="D6098" s="245">
        <v>46002</v>
      </c>
      <c r="E6098" s="295"/>
      <c r="F6098" s="294"/>
      <c r="G6098" s="296" t="s">
        <v>1615</v>
      </c>
      <c r="H6098" s="295"/>
      <c r="I6098" s="293">
        <v>4180885980</v>
      </c>
      <c r="J6098" s="293" t="s">
        <v>1784</v>
      </c>
      <c r="K6098" s="339" t="s">
        <v>48</v>
      </c>
      <c r="L6098" s="21" t="str">
        <f>VLOOKUP($K6098,TONG_SL!$A:$D,2,0)</f>
        <v>Mọc Nấm Hương 250g</v>
      </c>
      <c r="N6098" s="21" t="str">
        <f t="shared" si="623"/>
        <v>K-C6</v>
      </c>
      <c r="Q6098" s="21" t="str">
        <f>VLOOKUP(K6098,TONG_SL!$A:$D,3,0)</f>
        <v>Túi</v>
      </c>
      <c r="R6098" s="297">
        <v>6</v>
      </c>
      <c r="S6098" s="297"/>
      <c r="T6098" s="297">
        <f>VLOOKUP(VLOOKUP(G6098,Ma_KH!$A:$R,18,0)&amp;K6098,Gia_MB!$A:$F,6,0)</f>
        <v>46000</v>
      </c>
      <c r="U6098" s="298">
        <f t="shared" ref="U6098:U6103" si="624">T6098*R6098</f>
        <v>276000</v>
      </c>
      <c r="V6098" s="297"/>
      <c r="W6098" s="299">
        <f t="shared" ref="W6098:W6103" si="625">U6098*V6098</f>
        <v>0</v>
      </c>
      <c r="X6098" s="300" t="str">
        <f t="shared" ref="X6098:X6103" si="626">IF(B6098&lt;&gt;"","8","0")</f>
        <v>8</v>
      </c>
      <c r="Y6098" s="297"/>
      <c r="Z6098" s="298">
        <f t="shared" ref="Z6098:Z6103" si="627">U6098*X6098%</f>
        <v>22080</v>
      </c>
      <c r="AA6098" s="301">
        <f>VLOOKUP(G6098,Ma_KH!$A:$R,14,0)</f>
        <v>60</v>
      </c>
    </row>
    <row r="6099" spans="1:27" hidden="1" x14ac:dyDescent="0.25">
      <c r="A6099" s="237">
        <v>45995</v>
      </c>
      <c r="B6099" s="293">
        <v>4180885980</v>
      </c>
      <c r="C6099" s="151" t="s">
        <v>7767</v>
      </c>
      <c r="D6099" s="245">
        <v>46002</v>
      </c>
      <c r="E6099" s="295"/>
      <c r="F6099" s="294"/>
      <c r="G6099" s="296" t="s">
        <v>1615</v>
      </c>
      <c r="H6099" s="295"/>
      <c r="I6099" s="293">
        <v>4180885980</v>
      </c>
      <c r="J6099" s="293" t="s">
        <v>1784</v>
      </c>
      <c r="K6099" s="339" t="s">
        <v>27</v>
      </c>
      <c r="L6099" s="21" t="str">
        <f>VLOOKUP($K6099,TONG_SL!$A:$D,2,0)</f>
        <v>Chân giò heo muối 300g</v>
      </c>
      <c r="N6099" s="21" t="str">
        <f t="shared" si="623"/>
        <v>K-C6</v>
      </c>
      <c r="Q6099" s="21" t="str">
        <f>VLOOKUP(K6099,TONG_SL!$A:$D,3,0)</f>
        <v>Túi</v>
      </c>
      <c r="R6099" s="297">
        <v>14</v>
      </c>
      <c r="S6099" s="297"/>
      <c r="T6099" s="297">
        <f>VLOOKUP(VLOOKUP(G6099,Ma_KH!$A:$R,18,0)&amp;K6099,Gia_MB!$A:$F,6,0)</f>
        <v>73431</v>
      </c>
      <c r="U6099" s="298">
        <f t="shared" si="624"/>
        <v>1028034</v>
      </c>
      <c r="V6099" s="297"/>
      <c r="W6099" s="299">
        <f t="shared" si="625"/>
        <v>0</v>
      </c>
      <c r="X6099" s="300" t="str">
        <f t="shared" si="626"/>
        <v>8</v>
      </c>
      <c r="Y6099" s="297"/>
      <c r="Z6099" s="298">
        <f t="shared" si="627"/>
        <v>82242.720000000001</v>
      </c>
      <c r="AA6099" s="301">
        <f>VLOOKUP(G6099,Ma_KH!$A:$R,14,0)</f>
        <v>60</v>
      </c>
    </row>
    <row r="6100" spans="1:27" hidden="1" x14ac:dyDescent="0.25">
      <c r="A6100" s="237">
        <v>45995</v>
      </c>
      <c r="B6100" s="293">
        <v>4180885980</v>
      </c>
      <c r="C6100" s="151" t="s">
        <v>7767</v>
      </c>
      <c r="D6100" s="245">
        <v>46002</v>
      </c>
      <c r="E6100" s="295"/>
      <c r="F6100" s="294"/>
      <c r="G6100" s="296" t="s">
        <v>1615</v>
      </c>
      <c r="H6100" s="295"/>
      <c r="I6100" s="293">
        <v>4180885980</v>
      </c>
      <c r="J6100" s="293" t="s">
        <v>1784</v>
      </c>
      <c r="K6100" s="339" t="s">
        <v>32</v>
      </c>
      <c r="L6100" s="21" t="str">
        <f>VLOOKUP($K6100,TONG_SL!$A:$D,2,0)</f>
        <v>Giò Tai Lưỡi Xào 250g</v>
      </c>
      <c r="N6100" s="21" t="str">
        <f t="shared" si="623"/>
        <v>K-C6</v>
      </c>
      <c r="Q6100" s="21" t="str">
        <f>VLOOKUP(K6100,TONG_SL!$A:$D,3,0)</f>
        <v>Túi</v>
      </c>
      <c r="R6100" s="297">
        <v>10</v>
      </c>
      <c r="S6100" s="297"/>
      <c r="T6100" s="297">
        <f>VLOOKUP(VLOOKUP(G6100,Ma_KH!$A:$R,18,0)&amp;K6100,Gia_MB!$A:$F,6,0)</f>
        <v>50182</v>
      </c>
      <c r="U6100" s="298">
        <f t="shared" si="624"/>
        <v>501820</v>
      </c>
      <c r="V6100" s="297"/>
      <c r="W6100" s="299">
        <f t="shared" si="625"/>
        <v>0</v>
      </c>
      <c r="X6100" s="300" t="str">
        <f t="shared" si="626"/>
        <v>8</v>
      </c>
      <c r="Y6100" s="297"/>
      <c r="Z6100" s="298">
        <f t="shared" si="627"/>
        <v>40145.599999999999</v>
      </c>
      <c r="AA6100" s="301">
        <f>VLOOKUP(G6100,Ma_KH!$A:$R,14,0)</f>
        <v>60</v>
      </c>
    </row>
    <row r="6101" spans="1:27" hidden="1" x14ac:dyDescent="0.25">
      <c r="A6101" s="237">
        <v>45995</v>
      </c>
      <c r="B6101" s="293">
        <v>4180885980</v>
      </c>
      <c r="C6101" s="151" t="s">
        <v>7767</v>
      </c>
      <c r="D6101" s="245">
        <v>46002</v>
      </c>
      <c r="E6101" s="295"/>
      <c r="F6101" s="294"/>
      <c r="G6101" s="296" t="s">
        <v>1615</v>
      </c>
      <c r="H6101" s="295"/>
      <c r="I6101" s="293">
        <v>4180885980</v>
      </c>
      <c r="J6101" s="293" t="s">
        <v>1784</v>
      </c>
      <c r="K6101" s="339" t="s">
        <v>34</v>
      </c>
      <c r="L6101" s="21" t="str">
        <f>VLOOKUP($K6101,TONG_SL!$A:$D,2,0)</f>
        <v>Tai heo muối 200g</v>
      </c>
      <c r="N6101" s="21" t="str">
        <f t="shared" si="623"/>
        <v>K-C6</v>
      </c>
      <c r="Q6101" s="21" t="str">
        <f>VLOOKUP(K6101,TONG_SL!$A:$D,3,0)</f>
        <v>Túi</v>
      </c>
      <c r="R6101" s="297">
        <v>6</v>
      </c>
      <c r="S6101" s="297"/>
      <c r="T6101" s="297">
        <f>VLOOKUP(VLOOKUP(G6101,Ma_KH!$A:$R,18,0)&amp;K6101,Gia_MB!$A:$F,6,0)</f>
        <v>55595</v>
      </c>
      <c r="U6101" s="298">
        <f t="shared" si="624"/>
        <v>333570</v>
      </c>
      <c r="V6101" s="297"/>
      <c r="W6101" s="299">
        <f t="shared" si="625"/>
        <v>0</v>
      </c>
      <c r="X6101" s="300" t="str">
        <f t="shared" si="626"/>
        <v>8</v>
      </c>
      <c r="Y6101" s="297"/>
      <c r="Z6101" s="298">
        <f t="shared" si="627"/>
        <v>26685.600000000002</v>
      </c>
      <c r="AA6101" s="301">
        <f>VLOOKUP(G6101,Ma_KH!$A:$R,14,0)</f>
        <v>60</v>
      </c>
    </row>
    <row r="6102" spans="1:27" hidden="1" x14ac:dyDescent="0.25">
      <c r="A6102" s="237">
        <v>45995</v>
      </c>
      <c r="B6102" s="293">
        <v>4180884305</v>
      </c>
      <c r="C6102" s="151" t="s">
        <v>7767</v>
      </c>
      <c r="D6102" s="245">
        <v>46002</v>
      </c>
      <c r="E6102" s="295"/>
      <c r="F6102" s="294"/>
      <c r="G6102" s="296" t="s">
        <v>1029</v>
      </c>
      <c r="H6102" s="295"/>
      <c r="I6102" s="293">
        <v>4180884305</v>
      </c>
      <c r="J6102" s="293" t="s">
        <v>1784</v>
      </c>
      <c r="K6102" s="339" t="s">
        <v>34</v>
      </c>
      <c r="L6102" s="21" t="str">
        <f>VLOOKUP($K6102,TONG_SL!$A:$D,2,0)</f>
        <v>Tai heo muối 200g</v>
      </c>
      <c r="N6102" s="21" t="str">
        <f t="shared" si="623"/>
        <v>K-C6</v>
      </c>
      <c r="Q6102" s="21" t="str">
        <f>VLOOKUP(K6102,TONG_SL!$A:$D,3,0)</f>
        <v>Túi</v>
      </c>
      <c r="R6102" s="297">
        <v>3</v>
      </c>
      <c r="S6102" s="297"/>
      <c r="T6102" s="297">
        <f>VLOOKUP(VLOOKUP(G6102,Ma_KH!$A:$R,18,0)&amp;K6102,Gia_MB!$A:$F,6,0)</f>
        <v>55595</v>
      </c>
      <c r="U6102" s="298">
        <f t="shared" si="624"/>
        <v>166785</v>
      </c>
      <c r="V6102" s="297"/>
      <c r="W6102" s="299">
        <f t="shared" si="625"/>
        <v>0</v>
      </c>
      <c r="X6102" s="300" t="str">
        <f t="shared" si="626"/>
        <v>8</v>
      </c>
      <c r="Y6102" s="297"/>
      <c r="Z6102" s="298">
        <f t="shared" si="627"/>
        <v>13342.800000000001</v>
      </c>
      <c r="AA6102" s="301">
        <f>VLOOKUP(G6102,Ma_KH!$A:$R,14,0)</f>
        <v>60</v>
      </c>
    </row>
    <row r="6103" spans="1:27" hidden="1" x14ac:dyDescent="0.25">
      <c r="A6103" s="237">
        <v>45995</v>
      </c>
      <c r="B6103" s="293">
        <v>4180884305</v>
      </c>
      <c r="C6103" s="151" t="s">
        <v>7767</v>
      </c>
      <c r="D6103" s="245">
        <v>46002</v>
      </c>
      <c r="E6103" s="295"/>
      <c r="F6103" s="294"/>
      <c r="G6103" s="296" t="s">
        <v>1029</v>
      </c>
      <c r="H6103" s="295"/>
      <c r="I6103" s="293">
        <v>4180884305</v>
      </c>
      <c r="J6103" s="293" t="s">
        <v>1784</v>
      </c>
      <c r="K6103" s="339" t="s">
        <v>32</v>
      </c>
      <c r="L6103" s="21" t="str">
        <f>VLOOKUP($K6103,TONG_SL!$A:$D,2,0)</f>
        <v>Giò Tai Lưỡi Xào 250g</v>
      </c>
      <c r="N6103" s="21" t="str">
        <f t="shared" si="623"/>
        <v>K-C6</v>
      </c>
      <c r="Q6103" s="21" t="str">
        <f>VLOOKUP(K6103,TONG_SL!$A:$D,3,0)</f>
        <v>Túi</v>
      </c>
      <c r="R6103" s="297">
        <v>5</v>
      </c>
      <c r="S6103" s="297"/>
      <c r="T6103" s="297">
        <f>VLOOKUP(VLOOKUP(G6103,Ma_KH!$A:$R,18,0)&amp;K6103,Gia_MB!$A:$F,6,0)</f>
        <v>50182</v>
      </c>
      <c r="U6103" s="298">
        <f t="shared" si="624"/>
        <v>250910</v>
      </c>
      <c r="V6103" s="297"/>
      <c r="W6103" s="299">
        <f t="shared" si="625"/>
        <v>0</v>
      </c>
      <c r="X6103" s="300" t="str">
        <f t="shared" si="626"/>
        <v>8</v>
      </c>
      <c r="Y6103" s="297"/>
      <c r="Z6103" s="298">
        <f t="shared" si="627"/>
        <v>20072.8</v>
      </c>
      <c r="AA6103" s="301">
        <f>VLOOKUP(G6103,Ma_KH!$A:$R,14,0)</f>
        <v>60</v>
      </c>
    </row>
    <row r="6104" spans="1:27" hidden="1" x14ac:dyDescent="0.25">
      <c r="A6104" s="237">
        <v>45995</v>
      </c>
      <c r="B6104" s="293">
        <v>4180884305</v>
      </c>
      <c r="C6104" s="151" t="s">
        <v>7767</v>
      </c>
      <c r="D6104" s="245">
        <v>46002</v>
      </c>
      <c r="E6104" s="295"/>
      <c r="F6104" s="294"/>
      <c r="G6104" s="296" t="s">
        <v>1029</v>
      </c>
      <c r="H6104" s="295"/>
      <c r="I6104" s="293">
        <v>4180884305</v>
      </c>
      <c r="J6104" s="293" t="s">
        <v>1784</v>
      </c>
      <c r="K6104" s="338" t="s">
        <v>48</v>
      </c>
      <c r="L6104" s="21" t="str">
        <f>VLOOKUP($K6104,TONG_SL!$A:$D,2,0)</f>
        <v>Mọc Nấm Hương 250g</v>
      </c>
      <c r="N6104" s="21" t="str">
        <f t="shared" si="623"/>
        <v>K-C6</v>
      </c>
      <c r="Q6104" s="21" t="str">
        <f>VLOOKUP(K6104,TONG_SL!$A:$D,3,0)</f>
        <v>Túi</v>
      </c>
      <c r="R6104" s="307">
        <v>2</v>
      </c>
      <c r="S6104" s="307"/>
      <c r="T6104" s="307">
        <f>VLOOKUP(VLOOKUP(G6104,Ma_KH!$A:$R,18,0)&amp;K6104,Gia_MB!$A:$F,6,0)</f>
        <v>46000</v>
      </c>
      <c r="U6104" s="308">
        <f>T6104*R6104</f>
        <v>92000</v>
      </c>
      <c r="V6104" s="307"/>
      <c r="W6104" s="309">
        <f>U6104*V6104</f>
        <v>0</v>
      </c>
      <c r="X6104" s="310" t="str">
        <f>IF(B6104&lt;&gt;"","8","0")</f>
        <v>8</v>
      </c>
      <c r="Y6104" s="307"/>
      <c r="Z6104" s="308">
        <f>U6104*X6104%</f>
        <v>7360</v>
      </c>
      <c r="AA6104" s="311">
        <f>VLOOKUP(G6104,Ma_KH!$A:$R,14,0)</f>
        <v>60</v>
      </c>
    </row>
    <row r="6105" spans="1:27" hidden="1" x14ac:dyDescent="0.25">
      <c r="A6105" s="237">
        <v>45995</v>
      </c>
      <c r="B6105" s="293">
        <v>4180884305</v>
      </c>
      <c r="C6105" s="151" t="s">
        <v>7767</v>
      </c>
      <c r="D6105" s="245">
        <v>46002</v>
      </c>
      <c r="E6105" s="295"/>
      <c r="F6105" s="294"/>
      <c r="G6105" s="296" t="s">
        <v>1029</v>
      </c>
      <c r="H6105" s="295"/>
      <c r="I6105" s="293">
        <v>4180884305</v>
      </c>
      <c r="J6105" s="293" t="s">
        <v>1784</v>
      </c>
      <c r="K6105" s="338" t="s">
        <v>30</v>
      </c>
      <c r="L6105" s="21" t="str">
        <f>VLOOKUP($K6105,TONG_SL!$A:$D,2,0)</f>
        <v>Gà muối 500g</v>
      </c>
      <c r="N6105" s="21" t="str">
        <f t="shared" si="623"/>
        <v>K-C6</v>
      </c>
      <c r="Q6105" s="21" t="str">
        <f>VLOOKUP(K6105,TONG_SL!$A:$D,3,0)</f>
        <v>Túi</v>
      </c>
      <c r="R6105" s="307">
        <v>5</v>
      </c>
      <c r="S6105" s="307"/>
      <c r="T6105" s="307">
        <f>VLOOKUP(VLOOKUP(G6105,Ma_KH!$A:$R,18,0)&amp;K6105,Gia_MB!$A:$F,6,0)</f>
        <v>111058</v>
      </c>
      <c r="U6105" s="308">
        <f>T6105*R6105</f>
        <v>555290</v>
      </c>
      <c r="V6105" s="307"/>
      <c r="W6105" s="309">
        <f>U6105*V6105</f>
        <v>0</v>
      </c>
      <c r="X6105" s="310" t="str">
        <f>IF(B6105&lt;&gt;"","8","0")</f>
        <v>8</v>
      </c>
      <c r="Y6105" s="307"/>
      <c r="Z6105" s="308">
        <f>U6105*X6105%</f>
        <v>44423.200000000004</v>
      </c>
      <c r="AA6105" s="311">
        <f>VLOOKUP(G6105,Ma_KH!$A:$R,14,0)</f>
        <v>60</v>
      </c>
    </row>
    <row r="6106" spans="1:27" hidden="1" x14ac:dyDescent="0.25">
      <c r="A6106" s="237">
        <v>45995</v>
      </c>
      <c r="B6106" s="293">
        <v>4180885846</v>
      </c>
      <c r="C6106" s="151" t="s">
        <v>7767</v>
      </c>
      <c r="D6106" s="245">
        <v>46002</v>
      </c>
      <c r="E6106" s="295"/>
      <c r="F6106" s="294"/>
      <c r="G6106" s="296" t="s">
        <v>1591</v>
      </c>
      <c r="H6106" s="295"/>
      <c r="I6106" s="293">
        <v>4180885846</v>
      </c>
      <c r="J6106" s="293" t="s">
        <v>1784</v>
      </c>
      <c r="K6106" s="339" t="s">
        <v>34</v>
      </c>
      <c r="L6106" s="21" t="str">
        <f>VLOOKUP($K6106,TONG_SL!$A:$D,2,0)</f>
        <v>Tai heo muối 200g</v>
      </c>
      <c r="N6106" s="21" t="str">
        <f t="shared" si="623"/>
        <v>K-C6</v>
      </c>
      <c r="Q6106" s="21" t="str">
        <f>VLOOKUP(K6106,TONG_SL!$A:$D,3,0)</f>
        <v>Túi</v>
      </c>
      <c r="R6106" s="297">
        <v>10</v>
      </c>
      <c r="S6106" s="297"/>
      <c r="T6106" s="297">
        <f>VLOOKUP(VLOOKUP(G6106,Ma_KH!$A:$R,18,0)&amp;K6106,Gia_MB!$A:$F,6,0)</f>
        <v>55595</v>
      </c>
      <c r="U6106" s="298">
        <f t="shared" ref="U6106:U6137" si="628">T6106*R6106</f>
        <v>555950</v>
      </c>
      <c r="V6106" s="297"/>
      <c r="W6106" s="299">
        <f t="shared" ref="W6106:W6137" si="629">U6106*V6106</f>
        <v>0</v>
      </c>
      <c r="X6106" s="300" t="str">
        <f t="shared" ref="X6106:X6137" si="630">IF(B6106&lt;&gt;"","8","0")</f>
        <v>8</v>
      </c>
      <c r="Y6106" s="297"/>
      <c r="Z6106" s="298">
        <f t="shared" ref="Z6106:Z6137" si="631">U6106*X6106%</f>
        <v>44476</v>
      </c>
      <c r="AA6106" s="301">
        <f>VLOOKUP(G6106,Ma_KH!$A:$R,14,0)</f>
        <v>60</v>
      </c>
    </row>
    <row r="6107" spans="1:27" hidden="1" x14ac:dyDescent="0.25">
      <c r="A6107" s="237">
        <v>45995</v>
      </c>
      <c r="B6107" s="293">
        <v>4180885846</v>
      </c>
      <c r="C6107" s="151" t="s">
        <v>7767</v>
      </c>
      <c r="D6107" s="245">
        <v>46002</v>
      </c>
      <c r="E6107" s="295"/>
      <c r="F6107" s="294"/>
      <c r="G6107" s="296" t="s">
        <v>1591</v>
      </c>
      <c r="H6107" s="295"/>
      <c r="I6107" s="293">
        <v>4180885846</v>
      </c>
      <c r="J6107" s="293" t="s">
        <v>1784</v>
      </c>
      <c r="K6107" s="339" t="s">
        <v>32</v>
      </c>
      <c r="L6107" s="21" t="str">
        <f>VLOOKUP($K6107,TONG_SL!$A:$D,2,0)</f>
        <v>Giò Tai Lưỡi Xào 250g</v>
      </c>
      <c r="N6107" s="21" t="str">
        <f t="shared" si="623"/>
        <v>K-C6</v>
      </c>
      <c r="Q6107" s="21" t="str">
        <f>VLOOKUP(K6107,TONG_SL!$A:$D,3,0)</f>
        <v>Túi</v>
      </c>
      <c r="R6107" s="297">
        <v>10</v>
      </c>
      <c r="S6107" s="297"/>
      <c r="T6107" s="297">
        <f>VLOOKUP(VLOOKUP(G6107,Ma_KH!$A:$R,18,0)&amp;K6107,Gia_MB!$A:$F,6,0)</f>
        <v>50182</v>
      </c>
      <c r="U6107" s="298">
        <f t="shared" si="628"/>
        <v>501820</v>
      </c>
      <c r="V6107" s="297"/>
      <c r="W6107" s="299">
        <f t="shared" si="629"/>
        <v>0</v>
      </c>
      <c r="X6107" s="300" t="str">
        <f t="shared" si="630"/>
        <v>8</v>
      </c>
      <c r="Y6107" s="297"/>
      <c r="Z6107" s="298">
        <f t="shared" si="631"/>
        <v>40145.599999999999</v>
      </c>
      <c r="AA6107" s="301">
        <f>VLOOKUP(G6107,Ma_KH!$A:$R,14,0)</f>
        <v>60</v>
      </c>
    </row>
    <row r="6108" spans="1:27" hidden="1" x14ac:dyDescent="0.25">
      <c r="A6108" s="237">
        <v>45995</v>
      </c>
      <c r="B6108" s="293">
        <v>4180885846</v>
      </c>
      <c r="C6108" s="151" t="s">
        <v>7767</v>
      </c>
      <c r="D6108" s="245">
        <v>46002</v>
      </c>
      <c r="E6108" s="295"/>
      <c r="F6108" s="294"/>
      <c r="G6108" s="296" t="s">
        <v>1591</v>
      </c>
      <c r="H6108" s="295"/>
      <c r="I6108" s="293">
        <v>4180885846</v>
      </c>
      <c r="J6108" s="293" t="s">
        <v>1784</v>
      </c>
      <c r="K6108" s="339" t="s">
        <v>27</v>
      </c>
      <c r="L6108" s="21" t="str">
        <f>VLOOKUP($K6108,TONG_SL!$A:$D,2,0)</f>
        <v>Chân giò heo muối 300g</v>
      </c>
      <c r="N6108" s="21" t="str">
        <f t="shared" si="623"/>
        <v>K-C6</v>
      </c>
      <c r="Q6108" s="21" t="str">
        <f>VLOOKUP(K6108,TONG_SL!$A:$D,3,0)</f>
        <v>Túi</v>
      </c>
      <c r="R6108" s="297">
        <v>16</v>
      </c>
      <c r="S6108" s="297"/>
      <c r="T6108" s="297">
        <f>VLOOKUP(VLOOKUP(G6108,Ma_KH!$A:$R,18,0)&amp;K6108,Gia_MB!$A:$F,6,0)</f>
        <v>73431</v>
      </c>
      <c r="U6108" s="298">
        <f t="shared" si="628"/>
        <v>1174896</v>
      </c>
      <c r="V6108" s="297"/>
      <c r="W6108" s="299">
        <f t="shared" si="629"/>
        <v>0</v>
      </c>
      <c r="X6108" s="300" t="str">
        <f t="shared" si="630"/>
        <v>8</v>
      </c>
      <c r="Y6108" s="297"/>
      <c r="Z6108" s="298">
        <f t="shared" si="631"/>
        <v>93991.680000000008</v>
      </c>
      <c r="AA6108" s="301">
        <f>VLOOKUP(G6108,Ma_KH!$A:$R,14,0)</f>
        <v>60</v>
      </c>
    </row>
    <row r="6109" spans="1:27" hidden="1" x14ac:dyDescent="0.25">
      <c r="A6109" s="237">
        <v>45995</v>
      </c>
      <c r="B6109" s="293">
        <v>4180885846</v>
      </c>
      <c r="C6109" s="151" t="s">
        <v>7767</v>
      </c>
      <c r="D6109" s="245">
        <v>46002</v>
      </c>
      <c r="E6109" s="295"/>
      <c r="F6109" s="294"/>
      <c r="G6109" s="296" t="s">
        <v>1591</v>
      </c>
      <c r="H6109" s="295"/>
      <c r="I6109" s="293">
        <v>4180885846</v>
      </c>
      <c r="J6109" s="293" t="s">
        <v>1784</v>
      </c>
      <c r="K6109" s="339" t="s">
        <v>48</v>
      </c>
      <c r="L6109" s="21" t="str">
        <f>VLOOKUP($K6109,TONG_SL!$A:$D,2,0)</f>
        <v>Mọc Nấm Hương 250g</v>
      </c>
      <c r="N6109" s="21" t="str">
        <f t="shared" si="623"/>
        <v>K-C6</v>
      </c>
      <c r="Q6109" s="21" t="str">
        <f>VLOOKUP(K6109,TONG_SL!$A:$D,3,0)</f>
        <v>Túi</v>
      </c>
      <c r="R6109" s="297">
        <v>10</v>
      </c>
      <c r="S6109" s="297"/>
      <c r="T6109" s="297">
        <f>VLOOKUP(VLOOKUP(G6109,Ma_KH!$A:$R,18,0)&amp;K6109,Gia_MB!$A:$F,6,0)</f>
        <v>46000</v>
      </c>
      <c r="U6109" s="298">
        <f t="shared" si="628"/>
        <v>460000</v>
      </c>
      <c r="V6109" s="297"/>
      <c r="W6109" s="299">
        <f t="shared" si="629"/>
        <v>0</v>
      </c>
      <c r="X6109" s="300" t="str">
        <f t="shared" si="630"/>
        <v>8</v>
      </c>
      <c r="Y6109" s="297"/>
      <c r="Z6109" s="298">
        <f t="shared" si="631"/>
        <v>36800</v>
      </c>
      <c r="AA6109" s="301">
        <f>VLOOKUP(G6109,Ma_KH!$A:$R,14,0)</f>
        <v>60</v>
      </c>
    </row>
    <row r="6110" spans="1:27" hidden="1" x14ac:dyDescent="0.25">
      <c r="A6110" s="237">
        <v>45995</v>
      </c>
      <c r="B6110" s="293">
        <v>4180885846</v>
      </c>
      <c r="C6110" s="151" t="s">
        <v>7767</v>
      </c>
      <c r="D6110" s="245">
        <v>46002</v>
      </c>
      <c r="E6110" s="295"/>
      <c r="F6110" s="294"/>
      <c r="G6110" s="296" t="s">
        <v>1591</v>
      </c>
      <c r="H6110" s="295"/>
      <c r="I6110" s="293">
        <v>4180885846</v>
      </c>
      <c r="J6110" s="293" t="s">
        <v>1784</v>
      </c>
      <c r="K6110" s="339" t="s">
        <v>30</v>
      </c>
      <c r="L6110" s="21" t="str">
        <f>VLOOKUP($K6110,TONG_SL!$A:$D,2,0)</f>
        <v>Gà muối 500g</v>
      </c>
      <c r="N6110" s="21" t="str">
        <f t="shared" si="623"/>
        <v>K-C6</v>
      </c>
      <c r="Q6110" s="21" t="str">
        <f>VLOOKUP(K6110,TONG_SL!$A:$D,3,0)</f>
        <v>Túi</v>
      </c>
      <c r="R6110" s="297">
        <v>8</v>
      </c>
      <c r="S6110" s="297"/>
      <c r="T6110" s="297">
        <f>VLOOKUP(VLOOKUP(G6110,Ma_KH!$A:$R,18,0)&amp;K6110,Gia_MB!$A:$F,6,0)</f>
        <v>111058</v>
      </c>
      <c r="U6110" s="298">
        <f t="shared" si="628"/>
        <v>888464</v>
      </c>
      <c r="V6110" s="297"/>
      <c r="W6110" s="299">
        <f t="shared" si="629"/>
        <v>0</v>
      </c>
      <c r="X6110" s="300" t="str">
        <f t="shared" si="630"/>
        <v>8</v>
      </c>
      <c r="Y6110" s="297"/>
      <c r="Z6110" s="298">
        <f t="shared" si="631"/>
        <v>71077.119999999995</v>
      </c>
      <c r="AA6110" s="301">
        <f>VLOOKUP(G6110,Ma_KH!$A:$R,14,0)</f>
        <v>60</v>
      </c>
    </row>
    <row r="6111" spans="1:27" hidden="1" x14ac:dyDescent="0.25">
      <c r="A6111" s="237">
        <v>45995</v>
      </c>
      <c r="B6111" s="293">
        <v>4180884563</v>
      </c>
      <c r="C6111" s="151" t="s">
        <v>7767</v>
      </c>
      <c r="D6111" s="245">
        <v>46002</v>
      </c>
      <c r="E6111" s="295"/>
      <c r="F6111" s="294"/>
      <c r="G6111" s="296" t="s">
        <v>1236</v>
      </c>
      <c r="H6111" s="295"/>
      <c r="I6111" s="293">
        <v>4180884563</v>
      </c>
      <c r="J6111" s="293" t="s">
        <v>1784</v>
      </c>
      <c r="K6111" s="339" t="s">
        <v>27</v>
      </c>
      <c r="L6111" s="21" t="str">
        <f>VLOOKUP($K6111,TONG_SL!$A:$D,2,0)</f>
        <v>Chân giò heo muối 300g</v>
      </c>
      <c r="N6111" s="21" t="str">
        <f t="shared" si="623"/>
        <v>K-C6</v>
      </c>
      <c r="Q6111" s="21" t="str">
        <f>VLOOKUP(K6111,TONG_SL!$A:$D,3,0)</f>
        <v>Túi</v>
      </c>
      <c r="R6111" s="297">
        <v>8</v>
      </c>
      <c r="S6111" s="297"/>
      <c r="T6111" s="297">
        <f>VLOOKUP(VLOOKUP(G6111,Ma_KH!$A:$R,18,0)&amp;K6111,Gia_MB!$A:$F,6,0)</f>
        <v>73431</v>
      </c>
      <c r="U6111" s="298">
        <f t="shared" si="628"/>
        <v>587448</v>
      </c>
      <c r="V6111" s="297"/>
      <c r="W6111" s="299">
        <f t="shared" si="629"/>
        <v>0</v>
      </c>
      <c r="X6111" s="300" t="str">
        <f t="shared" si="630"/>
        <v>8</v>
      </c>
      <c r="Y6111" s="297"/>
      <c r="Z6111" s="298">
        <f t="shared" si="631"/>
        <v>46995.840000000004</v>
      </c>
      <c r="AA6111" s="301">
        <f>VLOOKUP(G6111,Ma_KH!$A:$R,14,0)</f>
        <v>60</v>
      </c>
    </row>
    <row r="6112" spans="1:27" hidden="1" x14ac:dyDescent="0.25">
      <c r="A6112" s="237">
        <v>45995</v>
      </c>
      <c r="B6112" s="293">
        <v>4180884563</v>
      </c>
      <c r="C6112" s="151" t="s">
        <v>7767</v>
      </c>
      <c r="D6112" s="245">
        <v>46002</v>
      </c>
      <c r="E6112" s="295"/>
      <c r="F6112" s="294"/>
      <c r="G6112" s="296" t="s">
        <v>1236</v>
      </c>
      <c r="H6112" s="295"/>
      <c r="I6112" s="293">
        <v>4180884563</v>
      </c>
      <c r="J6112" s="293" t="s">
        <v>1784</v>
      </c>
      <c r="K6112" s="339" t="s">
        <v>30</v>
      </c>
      <c r="L6112" s="21" t="str">
        <f>VLOOKUP($K6112,TONG_SL!$A:$D,2,0)</f>
        <v>Gà muối 500g</v>
      </c>
      <c r="N6112" s="21" t="str">
        <f t="shared" si="623"/>
        <v>K-C6</v>
      </c>
      <c r="Q6112" s="21" t="str">
        <f>VLOOKUP(K6112,TONG_SL!$A:$D,3,0)</f>
        <v>Túi</v>
      </c>
      <c r="R6112" s="297">
        <v>7</v>
      </c>
      <c r="S6112" s="297"/>
      <c r="T6112" s="297">
        <f>VLOOKUP(VLOOKUP(G6112,Ma_KH!$A:$R,18,0)&amp;K6112,Gia_MB!$A:$F,6,0)</f>
        <v>111058</v>
      </c>
      <c r="U6112" s="298">
        <f t="shared" si="628"/>
        <v>777406</v>
      </c>
      <c r="V6112" s="297"/>
      <c r="W6112" s="299">
        <f t="shared" si="629"/>
        <v>0</v>
      </c>
      <c r="X6112" s="300" t="str">
        <f t="shared" si="630"/>
        <v>8</v>
      </c>
      <c r="Y6112" s="297"/>
      <c r="Z6112" s="298">
        <f t="shared" si="631"/>
        <v>62192.480000000003</v>
      </c>
      <c r="AA6112" s="301">
        <f>VLOOKUP(G6112,Ma_KH!$A:$R,14,0)</f>
        <v>60</v>
      </c>
    </row>
    <row r="6113" spans="1:27" hidden="1" x14ac:dyDescent="0.25">
      <c r="A6113" s="237">
        <v>45995</v>
      </c>
      <c r="B6113" s="293">
        <v>4180886164</v>
      </c>
      <c r="C6113" s="151" t="s">
        <v>7767</v>
      </c>
      <c r="D6113" s="245">
        <v>46002</v>
      </c>
      <c r="E6113" s="295"/>
      <c r="F6113" s="294"/>
      <c r="G6113" s="296" t="s">
        <v>1645</v>
      </c>
      <c r="H6113" s="295"/>
      <c r="I6113" s="293">
        <v>4180886164</v>
      </c>
      <c r="J6113" s="293" t="s">
        <v>1784</v>
      </c>
      <c r="K6113" s="339" t="s">
        <v>30</v>
      </c>
      <c r="L6113" s="21" t="str">
        <f>VLOOKUP($K6113,TONG_SL!$A:$D,2,0)</f>
        <v>Gà muối 500g</v>
      </c>
      <c r="N6113" s="21" t="str">
        <f t="shared" si="623"/>
        <v>K-C6</v>
      </c>
      <c r="Q6113" s="21" t="str">
        <f>VLOOKUP(K6113,TONG_SL!$A:$D,3,0)</f>
        <v>Túi</v>
      </c>
      <c r="R6113" s="297">
        <v>6</v>
      </c>
      <c r="S6113" s="297"/>
      <c r="T6113" s="297">
        <f>VLOOKUP(VLOOKUP(G6113,Ma_KH!$A:$R,18,0)&amp;K6113,Gia_MB!$A:$F,6,0)</f>
        <v>111058</v>
      </c>
      <c r="U6113" s="298">
        <f t="shared" si="628"/>
        <v>666348</v>
      </c>
      <c r="V6113" s="297"/>
      <c r="W6113" s="299">
        <f t="shared" si="629"/>
        <v>0</v>
      </c>
      <c r="X6113" s="300" t="str">
        <f t="shared" si="630"/>
        <v>8</v>
      </c>
      <c r="Y6113" s="297"/>
      <c r="Z6113" s="298">
        <f t="shared" si="631"/>
        <v>53307.840000000004</v>
      </c>
      <c r="AA6113" s="301">
        <f>VLOOKUP(G6113,Ma_KH!$A:$R,14,0)</f>
        <v>60</v>
      </c>
    </row>
    <row r="6114" spans="1:27" hidden="1" x14ac:dyDescent="0.25">
      <c r="A6114" s="237">
        <v>45995</v>
      </c>
      <c r="B6114" s="293">
        <v>4180886164</v>
      </c>
      <c r="C6114" s="151" t="s">
        <v>7767</v>
      </c>
      <c r="D6114" s="245">
        <v>46002</v>
      </c>
      <c r="E6114" s="295"/>
      <c r="F6114" s="294"/>
      <c r="G6114" s="296" t="s">
        <v>1645</v>
      </c>
      <c r="H6114" s="295"/>
      <c r="I6114" s="293">
        <v>4180886164</v>
      </c>
      <c r="J6114" s="293" t="s">
        <v>1784</v>
      </c>
      <c r="K6114" s="339" t="s">
        <v>48</v>
      </c>
      <c r="L6114" s="21" t="str">
        <f>VLOOKUP($K6114,TONG_SL!$A:$D,2,0)</f>
        <v>Mọc Nấm Hương 250g</v>
      </c>
      <c r="N6114" s="21" t="str">
        <f t="shared" si="623"/>
        <v>K-C6</v>
      </c>
      <c r="Q6114" s="21" t="str">
        <f>VLOOKUP(K6114,TONG_SL!$A:$D,3,0)</f>
        <v>Túi</v>
      </c>
      <c r="R6114" s="297">
        <v>4</v>
      </c>
      <c r="S6114" s="297"/>
      <c r="T6114" s="297">
        <f>VLOOKUP(VLOOKUP(G6114,Ma_KH!$A:$R,18,0)&amp;K6114,Gia_MB!$A:$F,6,0)</f>
        <v>46000</v>
      </c>
      <c r="U6114" s="298">
        <f t="shared" si="628"/>
        <v>184000</v>
      </c>
      <c r="V6114" s="297"/>
      <c r="W6114" s="299">
        <f t="shared" si="629"/>
        <v>0</v>
      </c>
      <c r="X6114" s="300" t="str">
        <f t="shared" si="630"/>
        <v>8</v>
      </c>
      <c r="Y6114" s="297"/>
      <c r="Z6114" s="298">
        <f t="shared" si="631"/>
        <v>14720</v>
      </c>
      <c r="AA6114" s="301">
        <f>VLOOKUP(G6114,Ma_KH!$A:$R,14,0)</f>
        <v>60</v>
      </c>
    </row>
    <row r="6115" spans="1:27" hidden="1" x14ac:dyDescent="0.25">
      <c r="A6115" s="237">
        <v>45995</v>
      </c>
      <c r="B6115" s="293">
        <v>4180886164</v>
      </c>
      <c r="C6115" s="151" t="s">
        <v>7767</v>
      </c>
      <c r="D6115" s="245">
        <v>46002</v>
      </c>
      <c r="E6115" s="295"/>
      <c r="F6115" s="294"/>
      <c r="G6115" s="296" t="s">
        <v>1645</v>
      </c>
      <c r="H6115" s="295"/>
      <c r="I6115" s="293">
        <v>4180886164</v>
      </c>
      <c r="J6115" s="293" t="s">
        <v>1784</v>
      </c>
      <c r="K6115" s="339" t="s">
        <v>27</v>
      </c>
      <c r="L6115" s="21" t="str">
        <f>VLOOKUP($K6115,TONG_SL!$A:$D,2,0)</f>
        <v>Chân giò heo muối 300g</v>
      </c>
      <c r="N6115" s="21" t="str">
        <f t="shared" si="623"/>
        <v>K-C6</v>
      </c>
      <c r="Q6115" s="21" t="str">
        <f>VLOOKUP(K6115,TONG_SL!$A:$D,3,0)</f>
        <v>Túi</v>
      </c>
      <c r="R6115" s="297">
        <v>10</v>
      </c>
      <c r="S6115" s="297"/>
      <c r="T6115" s="297">
        <f>VLOOKUP(VLOOKUP(G6115,Ma_KH!$A:$R,18,0)&amp;K6115,Gia_MB!$A:$F,6,0)</f>
        <v>73431</v>
      </c>
      <c r="U6115" s="298">
        <f t="shared" si="628"/>
        <v>734310</v>
      </c>
      <c r="V6115" s="297"/>
      <c r="W6115" s="299">
        <f t="shared" si="629"/>
        <v>0</v>
      </c>
      <c r="X6115" s="300" t="str">
        <f t="shared" si="630"/>
        <v>8</v>
      </c>
      <c r="Y6115" s="297"/>
      <c r="Z6115" s="298">
        <f t="shared" si="631"/>
        <v>58744.800000000003</v>
      </c>
      <c r="AA6115" s="301">
        <f>VLOOKUP(G6115,Ma_KH!$A:$R,14,0)</f>
        <v>60</v>
      </c>
    </row>
    <row r="6116" spans="1:27" hidden="1" x14ac:dyDescent="0.25">
      <c r="A6116" s="237">
        <v>45995</v>
      </c>
      <c r="B6116" s="293">
        <v>4180886164</v>
      </c>
      <c r="C6116" s="151" t="s">
        <v>7767</v>
      </c>
      <c r="D6116" s="245">
        <v>46002</v>
      </c>
      <c r="E6116" s="295"/>
      <c r="F6116" s="294"/>
      <c r="G6116" s="296" t="s">
        <v>1645</v>
      </c>
      <c r="H6116" s="295"/>
      <c r="I6116" s="293">
        <v>4180886164</v>
      </c>
      <c r="J6116" s="293" t="s">
        <v>1784</v>
      </c>
      <c r="K6116" s="339" t="s">
        <v>32</v>
      </c>
      <c r="L6116" s="21" t="str">
        <f>VLOOKUP($K6116,TONG_SL!$A:$D,2,0)</f>
        <v>Giò Tai Lưỡi Xào 250g</v>
      </c>
      <c r="N6116" s="21" t="str">
        <f t="shared" si="623"/>
        <v>K-C6</v>
      </c>
      <c r="Q6116" s="21" t="str">
        <f>VLOOKUP(K6116,TONG_SL!$A:$D,3,0)</f>
        <v>Túi</v>
      </c>
      <c r="R6116" s="297">
        <v>5</v>
      </c>
      <c r="S6116" s="297"/>
      <c r="T6116" s="297">
        <f>VLOOKUP(VLOOKUP(G6116,Ma_KH!$A:$R,18,0)&amp;K6116,Gia_MB!$A:$F,6,0)</f>
        <v>50182</v>
      </c>
      <c r="U6116" s="298">
        <f t="shared" si="628"/>
        <v>250910</v>
      </c>
      <c r="V6116" s="297"/>
      <c r="W6116" s="299">
        <f t="shared" si="629"/>
        <v>0</v>
      </c>
      <c r="X6116" s="300" t="str">
        <f t="shared" si="630"/>
        <v>8</v>
      </c>
      <c r="Y6116" s="297"/>
      <c r="Z6116" s="298">
        <f t="shared" si="631"/>
        <v>20072.8</v>
      </c>
      <c r="AA6116" s="301">
        <f>VLOOKUP(G6116,Ma_KH!$A:$R,14,0)</f>
        <v>60</v>
      </c>
    </row>
    <row r="6117" spans="1:27" hidden="1" x14ac:dyDescent="0.25">
      <c r="A6117" s="237">
        <v>45995</v>
      </c>
      <c r="B6117" s="293">
        <v>4180886164</v>
      </c>
      <c r="C6117" s="151" t="s">
        <v>7767</v>
      </c>
      <c r="D6117" s="245">
        <v>46002</v>
      </c>
      <c r="E6117" s="295"/>
      <c r="F6117" s="294"/>
      <c r="G6117" s="296" t="s">
        <v>1645</v>
      </c>
      <c r="H6117" s="295"/>
      <c r="I6117" s="293">
        <v>4180886164</v>
      </c>
      <c r="J6117" s="293" t="s">
        <v>1784</v>
      </c>
      <c r="K6117" s="339" t="s">
        <v>34</v>
      </c>
      <c r="L6117" s="21" t="str">
        <f>VLOOKUP($K6117,TONG_SL!$A:$D,2,0)</f>
        <v>Tai heo muối 200g</v>
      </c>
      <c r="N6117" s="21" t="str">
        <f t="shared" si="623"/>
        <v>K-C6</v>
      </c>
      <c r="Q6117" s="21" t="str">
        <f>VLOOKUP(K6117,TONG_SL!$A:$D,3,0)</f>
        <v>Túi</v>
      </c>
      <c r="R6117" s="297">
        <v>4</v>
      </c>
      <c r="S6117" s="297"/>
      <c r="T6117" s="297">
        <f>VLOOKUP(VLOOKUP(G6117,Ma_KH!$A:$R,18,0)&amp;K6117,Gia_MB!$A:$F,6,0)</f>
        <v>55595</v>
      </c>
      <c r="U6117" s="298">
        <f t="shared" si="628"/>
        <v>222380</v>
      </c>
      <c r="V6117" s="297"/>
      <c r="W6117" s="299">
        <f t="shared" si="629"/>
        <v>0</v>
      </c>
      <c r="X6117" s="300" t="str">
        <f t="shared" si="630"/>
        <v>8</v>
      </c>
      <c r="Y6117" s="297"/>
      <c r="Z6117" s="298">
        <f t="shared" si="631"/>
        <v>17790.400000000001</v>
      </c>
      <c r="AA6117" s="301">
        <f>VLOOKUP(G6117,Ma_KH!$A:$R,14,0)</f>
        <v>60</v>
      </c>
    </row>
    <row r="6118" spans="1:27" hidden="1" x14ac:dyDescent="0.25">
      <c r="A6118" s="237">
        <v>45995</v>
      </c>
      <c r="B6118" s="293">
        <v>4180884556</v>
      </c>
      <c r="C6118" s="151" t="s">
        <v>7767</v>
      </c>
      <c r="D6118" s="245">
        <v>46002</v>
      </c>
      <c r="E6118" s="295"/>
      <c r="F6118" s="294"/>
      <c r="G6118" s="296" t="s">
        <v>1226</v>
      </c>
      <c r="H6118" s="295"/>
      <c r="I6118" s="293">
        <v>4180884556</v>
      </c>
      <c r="J6118" s="293" t="s">
        <v>1784</v>
      </c>
      <c r="K6118" s="339" t="s">
        <v>30</v>
      </c>
      <c r="L6118" s="21" t="str">
        <f>VLOOKUP($K6118,TONG_SL!$A:$D,2,0)</f>
        <v>Gà muối 500g</v>
      </c>
      <c r="N6118" s="21" t="str">
        <f t="shared" si="623"/>
        <v>K-C6</v>
      </c>
      <c r="Q6118" s="21" t="str">
        <f>VLOOKUP(K6118,TONG_SL!$A:$D,3,0)</f>
        <v>Túi</v>
      </c>
      <c r="R6118" s="297">
        <v>8</v>
      </c>
      <c r="S6118" s="297"/>
      <c r="T6118" s="297">
        <f>VLOOKUP(VLOOKUP(G6118,Ma_KH!$A:$R,18,0)&amp;K6118,Gia_MB!$A:$F,6,0)</f>
        <v>111058</v>
      </c>
      <c r="U6118" s="298">
        <f t="shared" si="628"/>
        <v>888464</v>
      </c>
      <c r="V6118" s="297"/>
      <c r="W6118" s="299">
        <f t="shared" si="629"/>
        <v>0</v>
      </c>
      <c r="X6118" s="300" t="str">
        <f t="shared" si="630"/>
        <v>8</v>
      </c>
      <c r="Y6118" s="297"/>
      <c r="Z6118" s="298">
        <f t="shared" si="631"/>
        <v>71077.119999999995</v>
      </c>
      <c r="AA6118" s="301">
        <f>VLOOKUP(G6118,Ma_KH!$A:$R,14,0)</f>
        <v>60</v>
      </c>
    </row>
    <row r="6119" spans="1:27" hidden="1" x14ac:dyDescent="0.25">
      <c r="A6119" s="237">
        <v>45995</v>
      </c>
      <c r="B6119" s="293">
        <v>4180884556</v>
      </c>
      <c r="C6119" s="151" t="s">
        <v>7767</v>
      </c>
      <c r="D6119" s="245">
        <v>46002</v>
      </c>
      <c r="E6119" s="295"/>
      <c r="F6119" s="294"/>
      <c r="G6119" s="296" t="s">
        <v>1226</v>
      </c>
      <c r="H6119" s="295"/>
      <c r="I6119" s="293">
        <v>4180884556</v>
      </c>
      <c r="J6119" s="293" t="s">
        <v>1784</v>
      </c>
      <c r="K6119" s="339" t="s">
        <v>48</v>
      </c>
      <c r="L6119" s="21" t="str">
        <f>VLOOKUP($K6119,TONG_SL!$A:$D,2,0)</f>
        <v>Mọc Nấm Hương 250g</v>
      </c>
      <c r="N6119" s="21" t="str">
        <f t="shared" si="623"/>
        <v>K-C6</v>
      </c>
      <c r="Q6119" s="21" t="str">
        <f>VLOOKUP(K6119,TONG_SL!$A:$D,3,0)</f>
        <v>Túi</v>
      </c>
      <c r="R6119" s="297">
        <v>4</v>
      </c>
      <c r="S6119" s="297"/>
      <c r="T6119" s="297">
        <f>VLOOKUP(VLOOKUP(G6119,Ma_KH!$A:$R,18,0)&amp;K6119,Gia_MB!$A:$F,6,0)</f>
        <v>46000</v>
      </c>
      <c r="U6119" s="298">
        <f t="shared" si="628"/>
        <v>184000</v>
      </c>
      <c r="V6119" s="297"/>
      <c r="W6119" s="299">
        <f t="shared" si="629"/>
        <v>0</v>
      </c>
      <c r="X6119" s="300" t="str">
        <f t="shared" si="630"/>
        <v>8</v>
      </c>
      <c r="Y6119" s="297"/>
      <c r="Z6119" s="298">
        <f t="shared" si="631"/>
        <v>14720</v>
      </c>
      <c r="AA6119" s="301">
        <f>VLOOKUP(G6119,Ma_KH!$A:$R,14,0)</f>
        <v>60</v>
      </c>
    </row>
    <row r="6120" spans="1:27" hidden="1" x14ac:dyDescent="0.25">
      <c r="A6120" s="237">
        <v>45995</v>
      </c>
      <c r="B6120" s="293">
        <v>4180884556</v>
      </c>
      <c r="C6120" s="151" t="s">
        <v>7767</v>
      </c>
      <c r="D6120" s="245">
        <v>46002</v>
      </c>
      <c r="E6120" s="295"/>
      <c r="F6120" s="294"/>
      <c r="G6120" s="296" t="s">
        <v>1226</v>
      </c>
      <c r="H6120" s="295"/>
      <c r="I6120" s="293">
        <v>4180884556</v>
      </c>
      <c r="J6120" s="293" t="s">
        <v>1784</v>
      </c>
      <c r="K6120" s="339" t="s">
        <v>27</v>
      </c>
      <c r="L6120" s="21" t="str">
        <f>VLOOKUP($K6120,TONG_SL!$A:$D,2,0)</f>
        <v>Chân giò heo muối 300g</v>
      </c>
      <c r="N6120" s="21" t="str">
        <f t="shared" si="623"/>
        <v>K-C6</v>
      </c>
      <c r="Q6120" s="21" t="str">
        <f>VLOOKUP(K6120,TONG_SL!$A:$D,3,0)</f>
        <v>Túi</v>
      </c>
      <c r="R6120" s="297">
        <v>3</v>
      </c>
      <c r="S6120" s="297"/>
      <c r="T6120" s="297">
        <f>VLOOKUP(VLOOKUP(G6120,Ma_KH!$A:$R,18,0)&amp;K6120,Gia_MB!$A:$F,6,0)</f>
        <v>73431</v>
      </c>
      <c r="U6120" s="298">
        <f t="shared" si="628"/>
        <v>220293</v>
      </c>
      <c r="V6120" s="297"/>
      <c r="W6120" s="299">
        <f t="shared" si="629"/>
        <v>0</v>
      </c>
      <c r="X6120" s="300" t="str">
        <f t="shared" si="630"/>
        <v>8</v>
      </c>
      <c r="Y6120" s="297"/>
      <c r="Z6120" s="298">
        <f t="shared" si="631"/>
        <v>17623.439999999999</v>
      </c>
      <c r="AA6120" s="301">
        <f>VLOOKUP(G6120,Ma_KH!$A:$R,14,0)</f>
        <v>60</v>
      </c>
    </row>
    <row r="6121" spans="1:27" hidden="1" x14ac:dyDescent="0.25">
      <c r="A6121" s="237">
        <v>45995</v>
      </c>
      <c r="B6121" s="293">
        <v>4180884556</v>
      </c>
      <c r="C6121" s="151" t="s">
        <v>7767</v>
      </c>
      <c r="D6121" s="245">
        <v>46002</v>
      </c>
      <c r="E6121" s="295"/>
      <c r="F6121" s="294"/>
      <c r="G6121" s="296" t="s">
        <v>1226</v>
      </c>
      <c r="H6121" s="295"/>
      <c r="I6121" s="293">
        <v>4180884556</v>
      </c>
      <c r="J6121" s="293" t="s">
        <v>1784</v>
      </c>
      <c r="K6121" s="339" t="s">
        <v>32</v>
      </c>
      <c r="L6121" s="21" t="str">
        <f>VLOOKUP($K6121,TONG_SL!$A:$D,2,0)</f>
        <v>Giò Tai Lưỡi Xào 250g</v>
      </c>
      <c r="N6121" s="21" t="str">
        <f t="shared" si="623"/>
        <v>K-C6</v>
      </c>
      <c r="Q6121" s="21" t="str">
        <f>VLOOKUP(K6121,TONG_SL!$A:$D,3,0)</f>
        <v>Túi</v>
      </c>
      <c r="R6121" s="297">
        <v>2</v>
      </c>
      <c r="S6121" s="297"/>
      <c r="T6121" s="297">
        <f>VLOOKUP(VLOOKUP(G6121,Ma_KH!$A:$R,18,0)&amp;K6121,Gia_MB!$A:$F,6,0)</f>
        <v>50182</v>
      </c>
      <c r="U6121" s="298">
        <f t="shared" si="628"/>
        <v>100364</v>
      </c>
      <c r="V6121" s="297"/>
      <c r="W6121" s="299">
        <f t="shared" si="629"/>
        <v>0</v>
      </c>
      <c r="X6121" s="300" t="str">
        <f t="shared" si="630"/>
        <v>8</v>
      </c>
      <c r="Y6121" s="297"/>
      <c r="Z6121" s="298">
        <f t="shared" si="631"/>
        <v>8029.12</v>
      </c>
      <c r="AA6121" s="301">
        <f>VLOOKUP(G6121,Ma_KH!$A:$R,14,0)</f>
        <v>60</v>
      </c>
    </row>
    <row r="6122" spans="1:27" hidden="1" x14ac:dyDescent="0.25">
      <c r="A6122" s="237">
        <v>45995</v>
      </c>
      <c r="B6122" s="293">
        <v>4180884998</v>
      </c>
      <c r="C6122" s="151" t="s">
        <v>7767</v>
      </c>
      <c r="D6122" s="245">
        <v>46002</v>
      </c>
      <c r="E6122" s="295"/>
      <c r="F6122" s="294"/>
      <c r="G6122" s="296" t="s">
        <v>1447</v>
      </c>
      <c r="H6122" s="295"/>
      <c r="I6122" s="293">
        <v>4180884998</v>
      </c>
      <c r="J6122" s="293" t="s">
        <v>1784</v>
      </c>
      <c r="K6122" s="339" t="s">
        <v>30</v>
      </c>
      <c r="L6122" s="21" t="str">
        <f>VLOOKUP($K6122,TONG_SL!$A:$D,2,0)</f>
        <v>Gà muối 500g</v>
      </c>
      <c r="N6122" s="21" t="str">
        <f t="shared" si="623"/>
        <v>K-C6</v>
      </c>
      <c r="Q6122" s="21" t="str">
        <f>VLOOKUP(K6122,TONG_SL!$A:$D,3,0)</f>
        <v>Túi</v>
      </c>
      <c r="R6122" s="297">
        <v>3</v>
      </c>
      <c r="S6122" s="297"/>
      <c r="T6122" s="297">
        <f>VLOOKUP(VLOOKUP(G6122,Ma_KH!$A:$R,18,0)&amp;K6122,Gia_MB!$A:$F,6,0)</f>
        <v>111058</v>
      </c>
      <c r="U6122" s="298">
        <f t="shared" si="628"/>
        <v>333174</v>
      </c>
      <c r="V6122" s="297"/>
      <c r="W6122" s="299">
        <f t="shared" si="629"/>
        <v>0</v>
      </c>
      <c r="X6122" s="300" t="str">
        <f t="shared" si="630"/>
        <v>8</v>
      </c>
      <c r="Y6122" s="297"/>
      <c r="Z6122" s="298">
        <f t="shared" si="631"/>
        <v>26653.920000000002</v>
      </c>
      <c r="AA6122" s="301">
        <f>VLOOKUP(G6122,Ma_KH!$A:$R,14,0)</f>
        <v>60</v>
      </c>
    </row>
    <row r="6123" spans="1:27" hidden="1" x14ac:dyDescent="0.25">
      <c r="A6123" s="237">
        <v>45995</v>
      </c>
      <c r="B6123" s="293">
        <v>4180884998</v>
      </c>
      <c r="C6123" s="151" t="s">
        <v>7767</v>
      </c>
      <c r="D6123" s="245">
        <v>46002</v>
      </c>
      <c r="E6123" s="295"/>
      <c r="F6123" s="294"/>
      <c r="G6123" s="296" t="s">
        <v>1447</v>
      </c>
      <c r="H6123" s="295"/>
      <c r="I6123" s="293">
        <v>4180884998</v>
      </c>
      <c r="J6123" s="293" t="s">
        <v>1784</v>
      </c>
      <c r="K6123" s="339" t="s">
        <v>48</v>
      </c>
      <c r="L6123" s="21" t="str">
        <f>VLOOKUP($K6123,TONG_SL!$A:$D,2,0)</f>
        <v>Mọc Nấm Hương 250g</v>
      </c>
      <c r="N6123" s="21" t="str">
        <f t="shared" si="623"/>
        <v>K-C6</v>
      </c>
      <c r="Q6123" s="21" t="str">
        <f>VLOOKUP(K6123,TONG_SL!$A:$D,3,0)</f>
        <v>Túi</v>
      </c>
      <c r="R6123" s="297">
        <v>4</v>
      </c>
      <c r="S6123" s="297"/>
      <c r="T6123" s="297">
        <f>VLOOKUP(VLOOKUP(G6123,Ma_KH!$A:$R,18,0)&amp;K6123,Gia_MB!$A:$F,6,0)</f>
        <v>46000</v>
      </c>
      <c r="U6123" s="298">
        <f t="shared" si="628"/>
        <v>184000</v>
      </c>
      <c r="V6123" s="297"/>
      <c r="W6123" s="299">
        <f t="shared" si="629"/>
        <v>0</v>
      </c>
      <c r="X6123" s="300" t="str">
        <f t="shared" si="630"/>
        <v>8</v>
      </c>
      <c r="Y6123" s="297"/>
      <c r="Z6123" s="298">
        <f t="shared" si="631"/>
        <v>14720</v>
      </c>
      <c r="AA6123" s="301">
        <f>VLOOKUP(G6123,Ma_KH!$A:$R,14,0)</f>
        <v>60</v>
      </c>
    </row>
    <row r="6124" spans="1:27" hidden="1" x14ac:dyDescent="0.25">
      <c r="A6124" s="237">
        <v>45995</v>
      </c>
      <c r="B6124" s="293">
        <v>4180884998</v>
      </c>
      <c r="C6124" s="151" t="s">
        <v>7767</v>
      </c>
      <c r="D6124" s="245">
        <v>46002</v>
      </c>
      <c r="E6124" s="295"/>
      <c r="F6124" s="294"/>
      <c r="G6124" s="296" t="s">
        <v>1447</v>
      </c>
      <c r="H6124" s="295"/>
      <c r="I6124" s="293">
        <v>4180884998</v>
      </c>
      <c r="J6124" s="293" t="s">
        <v>1784</v>
      </c>
      <c r="K6124" s="339" t="s">
        <v>32</v>
      </c>
      <c r="L6124" s="21" t="str">
        <f>VLOOKUP($K6124,TONG_SL!$A:$D,2,0)</f>
        <v>Giò Tai Lưỡi Xào 250g</v>
      </c>
      <c r="N6124" s="21" t="str">
        <f t="shared" si="623"/>
        <v>K-C6</v>
      </c>
      <c r="Q6124" s="21" t="str">
        <f>VLOOKUP(K6124,TONG_SL!$A:$D,3,0)</f>
        <v>Túi</v>
      </c>
      <c r="R6124" s="297">
        <v>5</v>
      </c>
      <c r="S6124" s="297"/>
      <c r="T6124" s="297">
        <f>VLOOKUP(VLOOKUP(G6124,Ma_KH!$A:$R,18,0)&amp;K6124,Gia_MB!$A:$F,6,0)</f>
        <v>50182</v>
      </c>
      <c r="U6124" s="298">
        <f t="shared" si="628"/>
        <v>250910</v>
      </c>
      <c r="V6124" s="297"/>
      <c r="W6124" s="299">
        <f t="shared" si="629"/>
        <v>0</v>
      </c>
      <c r="X6124" s="300" t="str">
        <f t="shared" si="630"/>
        <v>8</v>
      </c>
      <c r="Y6124" s="297"/>
      <c r="Z6124" s="298">
        <f t="shared" si="631"/>
        <v>20072.8</v>
      </c>
      <c r="AA6124" s="301">
        <f>VLOOKUP(G6124,Ma_KH!$A:$R,14,0)</f>
        <v>60</v>
      </c>
    </row>
    <row r="6125" spans="1:27" hidden="1" x14ac:dyDescent="0.25">
      <c r="A6125" s="237">
        <v>45995</v>
      </c>
      <c r="B6125" s="293">
        <v>4180884998</v>
      </c>
      <c r="C6125" s="151" t="s">
        <v>7767</v>
      </c>
      <c r="D6125" s="245">
        <v>46002</v>
      </c>
      <c r="E6125" s="295"/>
      <c r="F6125" s="294"/>
      <c r="G6125" s="296" t="s">
        <v>1447</v>
      </c>
      <c r="H6125" s="295"/>
      <c r="I6125" s="293">
        <v>4180884998</v>
      </c>
      <c r="J6125" s="293" t="s">
        <v>1784</v>
      </c>
      <c r="K6125" s="339" t="s">
        <v>34</v>
      </c>
      <c r="L6125" s="21" t="str">
        <f>VLOOKUP($K6125,TONG_SL!$A:$D,2,0)</f>
        <v>Tai heo muối 200g</v>
      </c>
      <c r="N6125" s="21" t="str">
        <f t="shared" si="623"/>
        <v>K-C6</v>
      </c>
      <c r="Q6125" s="21" t="str">
        <f>VLOOKUP(K6125,TONG_SL!$A:$D,3,0)</f>
        <v>Túi</v>
      </c>
      <c r="R6125" s="297">
        <v>3</v>
      </c>
      <c r="S6125" s="297"/>
      <c r="T6125" s="297">
        <f>VLOOKUP(VLOOKUP(G6125,Ma_KH!$A:$R,18,0)&amp;K6125,Gia_MB!$A:$F,6,0)</f>
        <v>55595</v>
      </c>
      <c r="U6125" s="298">
        <f t="shared" si="628"/>
        <v>166785</v>
      </c>
      <c r="V6125" s="297"/>
      <c r="W6125" s="299">
        <f t="shared" si="629"/>
        <v>0</v>
      </c>
      <c r="X6125" s="300" t="str">
        <f t="shared" si="630"/>
        <v>8</v>
      </c>
      <c r="Y6125" s="297"/>
      <c r="Z6125" s="298">
        <f t="shared" si="631"/>
        <v>13342.800000000001</v>
      </c>
      <c r="AA6125" s="301">
        <f>VLOOKUP(G6125,Ma_KH!$A:$R,14,0)</f>
        <v>60</v>
      </c>
    </row>
    <row r="6126" spans="1:27" hidden="1" x14ac:dyDescent="0.25">
      <c r="A6126" s="237">
        <v>45995</v>
      </c>
      <c r="B6126" s="293">
        <v>4180886064</v>
      </c>
      <c r="C6126" s="151" t="s">
        <v>7767</v>
      </c>
      <c r="D6126" s="245">
        <v>46002</v>
      </c>
      <c r="E6126" s="295"/>
      <c r="F6126" s="294"/>
      <c r="G6126" s="296" t="s">
        <v>1625</v>
      </c>
      <c r="H6126" s="295"/>
      <c r="I6126" s="293">
        <v>4180886064</v>
      </c>
      <c r="J6126" s="293" t="s">
        <v>1784</v>
      </c>
      <c r="K6126" s="339" t="s">
        <v>27</v>
      </c>
      <c r="L6126" s="21" t="str">
        <f>VLOOKUP($K6126,TONG_SL!$A:$D,2,0)</f>
        <v>Chân giò heo muối 300g</v>
      </c>
      <c r="N6126" s="21" t="str">
        <f t="shared" si="623"/>
        <v>K-C6</v>
      </c>
      <c r="Q6126" s="21" t="str">
        <f>VLOOKUP(K6126,TONG_SL!$A:$D,3,0)</f>
        <v>Túi</v>
      </c>
      <c r="R6126" s="297">
        <v>18</v>
      </c>
      <c r="S6126" s="297"/>
      <c r="T6126" s="297">
        <f>VLOOKUP(VLOOKUP(G6126,Ma_KH!$A:$R,18,0)&amp;K6126,Gia_MB!$A:$F,6,0)</f>
        <v>73431</v>
      </c>
      <c r="U6126" s="298">
        <f t="shared" si="628"/>
        <v>1321758</v>
      </c>
      <c r="V6126" s="297"/>
      <c r="W6126" s="299">
        <f t="shared" si="629"/>
        <v>0</v>
      </c>
      <c r="X6126" s="300" t="str">
        <f t="shared" si="630"/>
        <v>8</v>
      </c>
      <c r="Y6126" s="297"/>
      <c r="Z6126" s="298">
        <f t="shared" si="631"/>
        <v>105740.64</v>
      </c>
      <c r="AA6126" s="301">
        <f>VLOOKUP(G6126,Ma_KH!$A:$R,14,0)</f>
        <v>60</v>
      </c>
    </row>
    <row r="6127" spans="1:27" hidden="1" x14ac:dyDescent="0.25">
      <c r="A6127" s="237">
        <v>45995</v>
      </c>
      <c r="B6127" s="293">
        <v>4180886064</v>
      </c>
      <c r="C6127" s="151" t="s">
        <v>7767</v>
      </c>
      <c r="D6127" s="245">
        <v>46002</v>
      </c>
      <c r="E6127" s="295"/>
      <c r="F6127" s="294"/>
      <c r="G6127" s="296" t="s">
        <v>1625</v>
      </c>
      <c r="H6127" s="295"/>
      <c r="I6127" s="293">
        <v>4180886064</v>
      </c>
      <c r="J6127" s="293" t="s">
        <v>1784</v>
      </c>
      <c r="K6127" s="339" t="s">
        <v>32</v>
      </c>
      <c r="L6127" s="21" t="str">
        <f>VLOOKUP($K6127,TONG_SL!$A:$D,2,0)</f>
        <v>Giò Tai Lưỡi Xào 250g</v>
      </c>
      <c r="N6127" s="21" t="str">
        <f t="shared" si="623"/>
        <v>K-C6</v>
      </c>
      <c r="Q6127" s="21" t="str">
        <f>VLOOKUP(K6127,TONG_SL!$A:$D,3,0)</f>
        <v>Túi</v>
      </c>
      <c r="R6127" s="297">
        <v>5</v>
      </c>
      <c r="S6127" s="297"/>
      <c r="T6127" s="297">
        <f>VLOOKUP(VLOOKUP(G6127,Ma_KH!$A:$R,18,0)&amp;K6127,Gia_MB!$A:$F,6,0)</f>
        <v>50182</v>
      </c>
      <c r="U6127" s="298">
        <f t="shared" si="628"/>
        <v>250910</v>
      </c>
      <c r="V6127" s="297"/>
      <c r="W6127" s="299">
        <f t="shared" si="629"/>
        <v>0</v>
      </c>
      <c r="X6127" s="300" t="str">
        <f t="shared" si="630"/>
        <v>8</v>
      </c>
      <c r="Y6127" s="297"/>
      <c r="Z6127" s="298">
        <f t="shared" si="631"/>
        <v>20072.8</v>
      </c>
      <c r="AA6127" s="301">
        <f>VLOOKUP(G6127,Ma_KH!$A:$R,14,0)</f>
        <v>60</v>
      </c>
    </row>
    <row r="6128" spans="1:27" hidden="1" x14ac:dyDescent="0.25">
      <c r="A6128" s="237">
        <v>45995</v>
      </c>
      <c r="B6128" s="293">
        <v>4180886064</v>
      </c>
      <c r="C6128" s="151" t="s">
        <v>7767</v>
      </c>
      <c r="D6128" s="245">
        <v>46002</v>
      </c>
      <c r="E6128" s="295"/>
      <c r="F6128" s="294"/>
      <c r="G6128" s="296" t="s">
        <v>1625</v>
      </c>
      <c r="H6128" s="295"/>
      <c r="I6128" s="293">
        <v>4180886064</v>
      </c>
      <c r="J6128" s="293" t="s">
        <v>1784</v>
      </c>
      <c r="K6128" s="339" t="s">
        <v>34</v>
      </c>
      <c r="L6128" s="21" t="str">
        <f>VLOOKUP($K6128,TONG_SL!$A:$D,2,0)</f>
        <v>Tai heo muối 200g</v>
      </c>
      <c r="N6128" s="21" t="str">
        <f t="shared" si="623"/>
        <v>K-C6</v>
      </c>
      <c r="Q6128" s="21" t="str">
        <f>VLOOKUP(K6128,TONG_SL!$A:$D,3,0)</f>
        <v>Túi</v>
      </c>
      <c r="R6128" s="297">
        <v>5</v>
      </c>
      <c r="S6128" s="297"/>
      <c r="T6128" s="297">
        <f>VLOOKUP(VLOOKUP(G6128,Ma_KH!$A:$R,18,0)&amp;K6128,Gia_MB!$A:$F,6,0)</f>
        <v>55595</v>
      </c>
      <c r="U6128" s="298">
        <f t="shared" si="628"/>
        <v>277975</v>
      </c>
      <c r="V6128" s="297"/>
      <c r="W6128" s="299">
        <f t="shared" si="629"/>
        <v>0</v>
      </c>
      <c r="X6128" s="300" t="str">
        <f t="shared" si="630"/>
        <v>8</v>
      </c>
      <c r="Y6128" s="297"/>
      <c r="Z6128" s="298">
        <f t="shared" si="631"/>
        <v>22238</v>
      </c>
      <c r="AA6128" s="301">
        <f>VLOOKUP(G6128,Ma_KH!$A:$R,14,0)</f>
        <v>60</v>
      </c>
    </row>
    <row r="6129" spans="1:27" hidden="1" x14ac:dyDescent="0.25">
      <c r="A6129" s="237">
        <v>45995</v>
      </c>
      <c r="B6129" s="293">
        <v>4180886064</v>
      </c>
      <c r="C6129" s="151" t="s">
        <v>7767</v>
      </c>
      <c r="D6129" s="245">
        <v>46002</v>
      </c>
      <c r="E6129" s="295"/>
      <c r="F6129" s="294"/>
      <c r="G6129" s="296" t="s">
        <v>1625</v>
      </c>
      <c r="H6129" s="295"/>
      <c r="I6129" s="293">
        <v>4180886064</v>
      </c>
      <c r="J6129" s="293" t="s">
        <v>1784</v>
      </c>
      <c r="K6129" s="339" t="s">
        <v>48</v>
      </c>
      <c r="L6129" s="21" t="str">
        <f>VLOOKUP($K6129,TONG_SL!$A:$D,2,0)</f>
        <v>Mọc Nấm Hương 250g</v>
      </c>
      <c r="N6129" s="21" t="str">
        <f t="shared" si="623"/>
        <v>K-C6</v>
      </c>
      <c r="Q6129" s="21" t="str">
        <f>VLOOKUP(K6129,TONG_SL!$A:$D,3,0)</f>
        <v>Túi</v>
      </c>
      <c r="R6129" s="297">
        <v>5</v>
      </c>
      <c r="S6129" s="297"/>
      <c r="T6129" s="297">
        <f>VLOOKUP(VLOOKUP(G6129,Ma_KH!$A:$R,18,0)&amp;K6129,Gia_MB!$A:$F,6,0)</f>
        <v>46000</v>
      </c>
      <c r="U6129" s="298">
        <f t="shared" si="628"/>
        <v>230000</v>
      </c>
      <c r="V6129" s="297"/>
      <c r="W6129" s="299">
        <f t="shared" si="629"/>
        <v>0</v>
      </c>
      <c r="X6129" s="300" t="str">
        <f t="shared" si="630"/>
        <v>8</v>
      </c>
      <c r="Y6129" s="297"/>
      <c r="Z6129" s="298">
        <f t="shared" si="631"/>
        <v>18400</v>
      </c>
      <c r="AA6129" s="301">
        <f>VLOOKUP(G6129,Ma_KH!$A:$R,14,0)</f>
        <v>60</v>
      </c>
    </row>
    <row r="6130" spans="1:27" hidden="1" x14ac:dyDescent="0.25">
      <c r="A6130" s="237">
        <v>45995</v>
      </c>
      <c r="B6130" s="293">
        <v>4180886064</v>
      </c>
      <c r="C6130" s="151" t="s">
        <v>7767</v>
      </c>
      <c r="D6130" s="245">
        <v>46002</v>
      </c>
      <c r="E6130" s="295"/>
      <c r="F6130" s="294"/>
      <c r="G6130" s="296" t="s">
        <v>1625</v>
      </c>
      <c r="H6130" s="295"/>
      <c r="I6130" s="293">
        <v>4180886064</v>
      </c>
      <c r="J6130" s="293" t="s">
        <v>1784</v>
      </c>
      <c r="K6130" s="339" t="s">
        <v>30</v>
      </c>
      <c r="L6130" s="21" t="str">
        <f>VLOOKUP($K6130,TONG_SL!$A:$D,2,0)</f>
        <v>Gà muối 500g</v>
      </c>
      <c r="N6130" s="21" t="str">
        <f t="shared" si="623"/>
        <v>K-C6</v>
      </c>
      <c r="Q6130" s="21" t="str">
        <f>VLOOKUP(K6130,TONG_SL!$A:$D,3,0)</f>
        <v>Túi</v>
      </c>
      <c r="R6130" s="297">
        <v>8</v>
      </c>
      <c r="S6130" s="297"/>
      <c r="T6130" s="297">
        <f>VLOOKUP(VLOOKUP(G6130,Ma_KH!$A:$R,18,0)&amp;K6130,Gia_MB!$A:$F,6,0)</f>
        <v>111058</v>
      </c>
      <c r="U6130" s="298">
        <f t="shared" si="628"/>
        <v>888464</v>
      </c>
      <c r="V6130" s="297"/>
      <c r="W6130" s="299">
        <f t="shared" si="629"/>
        <v>0</v>
      </c>
      <c r="X6130" s="300" t="str">
        <f t="shared" si="630"/>
        <v>8</v>
      </c>
      <c r="Y6130" s="297"/>
      <c r="Z6130" s="298">
        <f t="shared" si="631"/>
        <v>71077.119999999995</v>
      </c>
      <c r="AA6130" s="301">
        <f>VLOOKUP(G6130,Ma_KH!$A:$R,14,0)</f>
        <v>60</v>
      </c>
    </row>
    <row r="6131" spans="1:27" hidden="1" x14ac:dyDescent="0.25">
      <c r="A6131" s="237">
        <v>45995</v>
      </c>
      <c r="B6131" s="293">
        <v>4180885112</v>
      </c>
      <c r="C6131" s="151" t="s">
        <v>7767</v>
      </c>
      <c r="D6131" s="245">
        <v>46002</v>
      </c>
      <c r="E6131" s="295"/>
      <c r="F6131" s="294"/>
      <c r="G6131" s="296" t="s">
        <v>1463</v>
      </c>
      <c r="H6131" s="295"/>
      <c r="I6131" s="293">
        <v>4180885112</v>
      </c>
      <c r="J6131" s="293" t="s">
        <v>1784</v>
      </c>
      <c r="K6131" s="339" t="s">
        <v>34</v>
      </c>
      <c r="L6131" s="21" t="str">
        <f>VLOOKUP($K6131,TONG_SL!$A:$D,2,0)</f>
        <v>Tai heo muối 200g</v>
      </c>
      <c r="N6131" s="21" t="str">
        <f t="shared" si="623"/>
        <v>K-C6</v>
      </c>
      <c r="Q6131" s="21" t="str">
        <f>VLOOKUP(K6131,TONG_SL!$A:$D,3,0)</f>
        <v>Túi</v>
      </c>
      <c r="R6131" s="297">
        <v>5</v>
      </c>
      <c r="S6131" s="297"/>
      <c r="T6131" s="297">
        <f>VLOOKUP(VLOOKUP(G6131,Ma_KH!$A:$R,18,0)&amp;K6131,Gia_MB!$A:$F,6,0)</f>
        <v>55595</v>
      </c>
      <c r="U6131" s="298">
        <f t="shared" si="628"/>
        <v>277975</v>
      </c>
      <c r="V6131" s="297"/>
      <c r="W6131" s="299">
        <f t="shared" si="629"/>
        <v>0</v>
      </c>
      <c r="X6131" s="300" t="str">
        <f t="shared" si="630"/>
        <v>8</v>
      </c>
      <c r="Y6131" s="297"/>
      <c r="Z6131" s="298">
        <f t="shared" si="631"/>
        <v>22238</v>
      </c>
      <c r="AA6131" s="301">
        <f>VLOOKUP(G6131,Ma_KH!$A:$R,14,0)</f>
        <v>60</v>
      </c>
    </row>
    <row r="6132" spans="1:27" hidden="1" x14ac:dyDescent="0.25">
      <c r="A6132" s="237">
        <v>45995</v>
      </c>
      <c r="B6132" s="293">
        <v>4180885112</v>
      </c>
      <c r="C6132" s="151" t="s">
        <v>7767</v>
      </c>
      <c r="D6132" s="245">
        <v>46002</v>
      </c>
      <c r="E6132" s="295"/>
      <c r="F6132" s="294"/>
      <c r="G6132" s="296" t="s">
        <v>1463</v>
      </c>
      <c r="H6132" s="295"/>
      <c r="I6132" s="293">
        <v>4180885112</v>
      </c>
      <c r="J6132" s="293" t="s">
        <v>1784</v>
      </c>
      <c r="K6132" s="339" t="s">
        <v>32</v>
      </c>
      <c r="L6132" s="21" t="str">
        <f>VLOOKUP($K6132,TONG_SL!$A:$D,2,0)</f>
        <v>Giò Tai Lưỡi Xào 250g</v>
      </c>
      <c r="N6132" s="21" t="str">
        <f t="shared" si="623"/>
        <v>K-C6</v>
      </c>
      <c r="Q6132" s="21" t="str">
        <f>VLOOKUP(K6132,TONG_SL!$A:$D,3,0)</f>
        <v>Túi</v>
      </c>
      <c r="R6132" s="297">
        <v>6</v>
      </c>
      <c r="S6132" s="297"/>
      <c r="T6132" s="297">
        <f>VLOOKUP(VLOOKUP(G6132,Ma_KH!$A:$R,18,0)&amp;K6132,Gia_MB!$A:$F,6,0)</f>
        <v>50182</v>
      </c>
      <c r="U6132" s="298">
        <f t="shared" si="628"/>
        <v>301092</v>
      </c>
      <c r="V6132" s="297"/>
      <c r="W6132" s="299">
        <f t="shared" si="629"/>
        <v>0</v>
      </c>
      <c r="X6132" s="300" t="str">
        <f t="shared" si="630"/>
        <v>8</v>
      </c>
      <c r="Y6132" s="297"/>
      <c r="Z6132" s="298">
        <f t="shared" si="631"/>
        <v>24087.360000000001</v>
      </c>
      <c r="AA6132" s="301">
        <f>VLOOKUP(G6132,Ma_KH!$A:$R,14,0)</f>
        <v>60</v>
      </c>
    </row>
    <row r="6133" spans="1:27" hidden="1" x14ac:dyDescent="0.25">
      <c r="A6133" s="237">
        <v>45995</v>
      </c>
      <c r="B6133" s="293">
        <v>4180885112</v>
      </c>
      <c r="C6133" s="151" t="s">
        <v>7767</v>
      </c>
      <c r="D6133" s="245">
        <v>46002</v>
      </c>
      <c r="E6133" s="295"/>
      <c r="F6133" s="294"/>
      <c r="G6133" s="296" t="s">
        <v>1463</v>
      </c>
      <c r="H6133" s="295"/>
      <c r="I6133" s="293">
        <v>4180885112</v>
      </c>
      <c r="J6133" s="293" t="s">
        <v>1784</v>
      </c>
      <c r="K6133" s="339" t="s">
        <v>30</v>
      </c>
      <c r="L6133" s="21" t="str">
        <f>VLOOKUP($K6133,TONG_SL!$A:$D,2,0)</f>
        <v>Gà muối 500g</v>
      </c>
      <c r="N6133" s="21" t="str">
        <f t="shared" si="623"/>
        <v>K-C6</v>
      </c>
      <c r="Q6133" s="21" t="str">
        <f>VLOOKUP(K6133,TONG_SL!$A:$D,3,0)</f>
        <v>Túi</v>
      </c>
      <c r="R6133" s="297">
        <v>7</v>
      </c>
      <c r="S6133" s="297"/>
      <c r="T6133" s="297">
        <f>VLOOKUP(VLOOKUP(G6133,Ma_KH!$A:$R,18,0)&amp;K6133,Gia_MB!$A:$F,6,0)</f>
        <v>111058</v>
      </c>
      <c r="U6133" s="298">
        <f t="shared" si="628"/>
        <v>777406</v>
      </c>
      <c r="V6133" s="297"/>
      <c r="W6133" s="299">
        <f t="shared" si="629"/>
        <v>0</v>
      </c>
      <c r="X6133" s="300" t="str">
        <f t="shared" si="630"/>
        <v>8</v>
      </c>
      <c r="Y6133" s="297"/>
      <c r="Z6133" s="298">
        <f t="shared" si="631"/>
        <v>62192.480000000003</v>
      </c>
      <c r="AA6133" s="301">
        <f>VLOOKUP(G6133,Ma_KH!$A:$R,14,0)</f>
        <v>60</v>
      </c>
    </row>
    <row r="6134" spans="1:27" hidden="1" x14ac:dyDescent="0.25">
      <c r="A6134" s="237">
        <v>45995</v>
      </c>
      <c r="B6134" s="293">
        <v>4180885112</v>
      </c>
      <c r="C6134" s="151" t="s">
        <v>7767</v>
      </c>
      <c r="D6134" s="245">
        <v>46002</v>
      </c>
      <c r="E6134" s="295"/>
      <c r="F6134" s="294"/>
      <c r="G6134" s="296" t="s">
        <v>1463</v>
      </c>
      <c r="H6134" s="295"/>
      <c r="I6134" s="293">
        <v>4180885112</v>
      </c>
      <c r="J6134" s="293" t="s">
        <v>1784</v>
      </c>
      <c r="K6134" s="339" t="s">
        <v>48</v>
      </c>
      <c r="L6134" s="21" t="str">
        <f>VLOOKUP($K6134,TONG_SL!$A:$D,2,0)</f>
        <v>Mọc Nấm Hương 250g</v>
      </c>
      <c r="N6134" s="21" t="str">
        <f t="shared" si="623"/>
        <v>K-C6</v>
      </c>
      <c r="Q6134" s="21" t="str">
        <f>VLOOKUP(K6134,TONG_SL!$A:$D,3,0)</f>
        <v>Túi</v>
      </c>
      <c r="R6134" s="297">
        <v>5</v>
      </c>
      <c r="S6134" s="297"/>
      <c r="T6134" s="297">
        <f>VLOOKUP(VLOOKUP(G6134,Ma_KH!$A:$R,18,0)&amp;K6134,Gia_MB!$A:$F,6,0)</f>
        <v>46000</v>
      </c>
      <c r="U6134" s="298">
        <f t="shared" si="628"/>
        <v>230000</v>
      </c>
      <c r="V6134" s="297"/>
      <c r="W6134" s="299">
        <f t="shared" si="629"/>
        <v>0</v>
      </c>
      <c r="X6134" s="300" t="str">
        <f t="shared" si="630"/>
        <v>8</v>
      </c>
      <c r="Y6134" s="297"/>
      <c r="Z6134" s="298">
        <f t="shared" si="631"/>
        <v>18400</v>
      </c>
      <c r="AA6134" s="301">
        <f>VLOOKUP(G6134,Ma_KH!$A:$R,14,0)</f>
        <v>60</v>
      </c>
    </row>
    <row r="6135" spans="1:27" hidden="1" x14ac:dyDescent="0.25">
      <c r="A6135" s="237">
        <v>45995</v>
      </c>
      <c r="B6135" s="293">
        <v>4180885112</v>
      </c>
      <c r="C6135" s="151" t="s">
        <v>7767</v>
      </c>
      <c r="D6135" s="245">
        <v>46002</v>
      </c>
      <c r="E6135" s="295"/>
      <c r="F6135" s="294"/>
      <c r="G6135" s="296" t="s">
        <v>1463</v>
      </c>
      <c r="H6135" s="295"/>
      <c r="I6135" s="293">
        <v>4180885112</v>
      </c>
      <c r="J6135" s="293" t="s">
        <v>1784</v>
      </c>
      <c r="K6135" s="339" t="s">
        <v>27</v>
      </c>
      <c r="L6135" s="21" t="str">
        <f>VLOOKUP($K6135,TONG_SL!$A:$D,2,0)</f>
        <v>Chân giò heo muối 300g</v>
      </c>
      <c r="N6135" s="21" t="str">
        <f t="shared" si="623"/>
        <v>K-C6</v>
      </c>
      <c r="Q6135" s="21" t="str">
        <f>VLOOKUP(K6135,TONG_SL!$A:$D,3,0)</f>
        <v>Túi</v>
      </c>
      <c r="R6135" s="297">
        <v>23</v>
      </c>
      <c r="S6135" s="297"/>
      <c r="T6135" s="297">
        <f>VLOOKUP(VLOOKUP(G6135,Ma_KH!$A:$R,18,0)&amp;K6135,Gia_MB!$A:$F,6,0)</f>
        <v>73431</v>
      </c>
      <c r="U6135" s="298">
        <f t="shared" si="628"/>
        <v>1688913</v>
      </c>
      <c r="V6135" s="297"/>
      <c r="W6135" s="299">
        <f t="shared" si="629"/>
        <v>0</v>
      </c>
      <c r="X6135" s="300" t="str">
        <f t="shared" si="630"/>
        <v>8</v>
      </c>
      <c r="Y6135" s="297"/>
      <c r="Z6135" s="298">
        <f t="shared" si="631"/>
        <v>135113.04</v>
      </c>
      <c r="AA6135" s="301">
        <f>VLOOKUP(G6135,Ma_KH!$A:$R,14,0)</f>
        <v>60</v>
      </c>
    </row>
    <row r="6136" spans="1:27" hidden="1" x14ac:dyDescent="0.25">
      <c r="A6136" s="237">
        <v>45995</v>
      </c>
      <c r="B6136" s="293">
        <v>4180885109</v>
      </c>
      <c r="C6136" s="151" t="s">
        <v>7767</v>
      </c>
      <c r="D6136" s="245">
        <v>46002</v>
      </c>
      <c r="E6136" s="295"/>
      <c r="F6136" s="294"/>
      <c r="G6136" s="296" t="s">
        <v>112</v>
      </c>
      <c r="H6136" s="295"/>
      <c r="I6136" s="293">
        <v>4180885109</v>
      </c>
      <c r="J6136" s="293" t="s">
        <v>1784</v>
      </c>
      <c r="K6136" s="339" t="s">
        <v>32</v>
      </c>
      <c r="L6136" s="21" t="str">
        <f>VLOOKUP($K6136,TONG_SL!$A:$D,2,0)</f>
        <v>Giò Tai Lưỡi Xào 250g</v>
      </c>
      <c r="N6136" s="21" t="str">
        <f t="shared" si="623"/>
        <v>K-C6</v>
      </c>
      <c r="Q6136" s="21" t="str">
        <f>VLOOKUP(K6136,TONG_SL!$A:$D,3,0)</f>
        <v>Túi</v>
      </c>
      <c r="R6136" s="297">
        <v>3</v>
      </c>
      <c r="S6136" s="297"/>
      <c r="T6136" s="297">
        <f>VLOOKUP(VLOOKUP(G6136,Ma_KH!$A:$R,18,0)&amp;K6136,Gia_MB!$A:$F,6,0)</f>
        <v>50182</v>
      </c>
      <c r="U6136" s="298">
        <f t="shared" si="628"/>
        <v>150546</v>
      </c>
      <c r="V6136" s="297"/>
      <c r="W6136" s="299">
        <f t="shared" si="629"/>
        <v>0</v>
      </c>
      <c r="X6136" s="300" t="str">
        <f t="shared" si="630"/>
        <v>8</v>
      </c>
      <c r="Y6136" s="297"/>
      <c r="Z6136" s="298">
        <f t="shared" si="631"/>
        <v>12043.68</v>
      </c>
      <c r="AA6136" s="301">
        <f>VLOOKUP(G6136,Ma_KH!$A:$R,14,0)</f>
        <v>60</v>
      </c>
    </row>
    <row r="6137" spans="1:27" hidden="1" x14ac:dyDescent="0.25">
      <c r="A6137" s="237">
        <v>45995</v>
      </c>
      <c r="B6137" s="293">
        <v>4180885109</v>
      </c>
      <c r="C6137" s="151" t="s">
        <v>7767</v>
      </c>
      <c r="D6137" s="245">
        <v>46002</v>
      </c>
      <c r="E6137" s="295"/>
      <c r="F6137" s="294"/>
      <c r="G6137" s="296" t="s">
        <v>112</v>
      </c>
      <c r="H6137" s="295"/>
      <c r="I6137" s="293">
        <v>4180885109</v>
      </c>
      <c r="J6137" s="293" t="s">
        <v>1784</v>
      </c>
      <c r="K6137" s="339" t="s">
        <v>27</v>
      </c>
      <c r="L6137" s="21" t="str">
        <f>VLOOKUP($K6137,TONG_SL!$A:$D,2,0)</f>
        <v>Chân giò heo muối 300g</v>
      </c>
      <c r="N6137" s="21" t="str">
        <f t="shared" si="623"/>
        <v>K-C6</v>
      </c>
      <c r="Q6137" s="21" t="str">
        <f>VLOOKUP(K6137,TONG_SL!$A:$D,3,0)</f>
        <v>Túi</v>
      </c>
      <c r="R6137" s="297">
        <v>20</v>
      </c>
      <c r="S6137" s="297"/>
      <c r="T6137" s="297">
        <f>VLOOKUP(VLOOKUP(G6137,Ma_KH!$A:$R,18,0)&amp;K6137,Gia_MB!$A:$F,6,0)</f>
        <v>73431</v>
      </c>
      <c r="U6137" s="298">
        <f t="shared" si="628"/>
        <v>1468620</v>
      </c>
      <c r="V6137" s="297"/>
      <c r="W6137" s="299">
        <f t="shared" si="629"/>
        <v>0</v>
      </c>
      <c r="X6137" s="300" t="str">
        <f t="shared" si="630"/>
        <v>8</v>
      </c>
      <c r="Y6137" s="297"/>
      <c r="Z6137" s="298">
        <f t="shared" si="631"/>
        <v>117489.60000000001</v>
      </c>
      <c r="AA6137" s="301">
        <f>VLOOKUP(G6137,Ma_KH!$A:$R,14,0)</f>
        <v>60</v>
      </c>
    </row>
    <row r="6138" spans="1:27" hidden="1" x14ac:dyDescent="0.25">
      <c r="A6138" s="237">
        <v>45995</v>
      </c>
      <c r="B6138" s="293">
        <v>4180885109</v>
      </c>
      <c r="C6138" s="151" t="s">
        <v>7767</v>
      </c>
      <c r="D6138" s="245">
        <v>46002</v>
      </c>
      <c r="E6138" s="295"/>
      <c r="F6138" s="294"/>
      <c r="G6138" s="296" t="s">
        <v>112</v>
      </c>
      <c r="H6138" s="295"/>
      <c r="I6138" s="293">
        <v>4180885109</v>
      </c>
      <c r="J6138" s="293" t="s">
        <v>1784</v>
      </c>
      <c r="K6138" s="339" t="s">
        <v>30</v>
      </c>
      <c r="L6138" s="21" t="str">
        <f>VLOOKUP($K6138,TONG_SL!$A:$D,2,0)</f>
        <v>Gà muối 500g</v>
      </c>
      <c r="N6138" s="21" t="str">
        <f t="shared" si="623"/>
        <v>K-C6</v>
      </c>
      <c r="Q6138" s="21" t="str">
        <f>VLOOKUP(K6138,TONG_SL!$A:$D,3,0)</f>
        <v>Túi</v>
      </c>
      <c r="R6138" s="297">
        <v>1</v>
      </c>
      <c r="S6138" s="297"/>
      <c r="T6138" s="297">
        <f>VLOOKUP(VLOOKUP(G6138,Ma_KH!$A:$R,18,0)&amp;K6138,Gia_MB!$A:$F,6,0)</f>
        <v>111058</v>
      </c>
      <c r="U6138" s="298">
        <f t="shared" ref="U6138:U6169" si="632">T6138*R6138</f>
        <v>111058</v>
      </c>
      <c r="V6138" s="297"/>
      <c r="W6138" s="299">
        <f t="shared" ref="W6138:W6169" si="633">U6138*V6138</f>
        <v>0</v>
      </c>
      <c r="X6138" s="300" t="str">
        <f t="shared" ref="X6138:X6169" si="634">IF(B6138&lt;&gt;"","8","0")</f>
        <v>8</v>
      </c>
      <c r="Y6138" s="297"/>
      <c r="Z6138" s="298">
        <f t="shared" ref="Z6138:Z6169" si="635">U6138*X6138%</f>
        <v>8884.64</v>
      </c>
      <c r="AA6138" s="301">
        <f>VLOOKUP(G6138,Ma_KH!$A:$R,14,0)</f>
        <v>60</v>
      </c>
    </row>
    <row r="6139" spans="1:27" hidden="1" x14ac:dyDescent="0.25">
      <c r="A6139" s="237">
        <v>45995</v>
      </c>
      <c r="B6139" s="293">
        <v>4180884809</v>
      </c>
      <c r="C6139" s="151" t="s">
        <v>7767</v>
      </c>
      <c r="D6139" s="245">
        <v>46002</v>
      </c>
      <c r="E6139" s="295"/>
      <c r="F6139" s="294"/>
      <c r="G6139" s="296" t="s">
        <v>188</v>
      </c>
      <c r="H6139" s="295"/>
      <c r="I6139" s="293">
        <v>4180884809</v>
      </c>
      <c r="J6139" s="293" t="s">
        <v>1784</v>
      </c>
      <c r="K6139" s="339" t="s">
        <v>48</v>
      </c>
      <c r="L6139" s="21" t="str">
        <f>VLOOKUP($K6139,TONG_SL!$A:$D,2,0)</f>
        <v>Mọc Nấm Hương 250g</v>
      </c>
      <c r="N6139" s="21" t="str">
        <f t="shared" si="623"/>
        <v>K-C6</v>
      </c>
      <c r="Q6139" s="21" t="str">
        <f>VLOOKUP(K6139,TONG_SL!$A:$D,3,0)</f>
        <v>Túi</v>
      </c>
      <c r="R6139" s="297">
        <v>3</v>
      </c>
      <c r="S6139" s="297"/>
      <c r="T6139" s="297">
        <f>VLOOKUP(VLOOKUP(G6139,Ma_KH!$A:$R,18,0)&amp;K6139,Gia_MB!$A:$F,6,0)</f>
        <v>46000</v>
      </c>
      <c r="U6139" s="298">
        <f t="shared" si="632"/>
        <v>138000</v>
      </c>
      <c r="V6139" s="297"/>
      <c r="W6139" s="299">
        <f t="shared" si="633"/>
        <v>0</v>
      </c>
      <c r="X6139" s="300" t="str">
        <f t="shared" si="634"/>
        <v>8</v>
      </c>
      <c r="Y6139" s="297"/>
      <c r="Z6139" s="298">
        <f t="shared" si="635"/>
        <v>11040</v>
      </c>
      <c r="AA6139" s="301">
        <f>VLOOKUP(G6139,Ma_KH!$A:$R,14,0)</f>
        <v>60</v>
      </c>
    </row>
    <row r="6140" spans="1:27" hidden="1" x14ac:dyDescent="0.25">
      <c r="A6140" s="237">
        <v>45995</v>
      </c>
      <c r="B6140" s="293">
        <v>4180884809</v>
      </c>
      <c r="C6140" s="151" t="s">
        <v>7767</v>
      </c>
      <c r="D6140" s="245">
        <v>46002</v>
      </c>
      <c r="E6140" s="295"/>
      <c r="F6140" s="294"/>
      <c r="G6140" s="296" t="s">
        <v>188</v>
      </c>
      <c r="H6140" s="295"/>
      <c r="I6140" s="293">
        <v>4180884809</v>
      </c>
      <c r="J6140" s="293" t="s">
        <v>1784</v>
      </c>
      <c r="K6140" s="339" t="s">
        <v>27</v>
      </c>
      <c r="L6140" s="21" t="str">
        <f>VLOOKUP($K6140,TONG_SL!$A:$D,2,0)</f>
        <v>Chân giò heo muối 300g</v>
      </c>
      <c r="N6140" s="21" t="str">
        <f t="shared" si="623"/>
        <v>K-C6</v>
      </c>
      <c r="Q6140" s="21" t="str">
        <f>VLOOKUP(K6140,TONG_SL!$A:$D,3,0)</f>
        <v>Túi</v>
      </c>
      <c r="R6140" s="297">
        <v>6</v>
      </c>
      <c r="S6140" s="297"/>
      <c r="T6140" s="297">
        <f>VLOOKUP(VLOOKUP(G6140,Ma_KH!$A:$R,18,0)&amp;K6140,Gia_MB!$A:$F,6,0)</f>
        <v>73431</v>
      </c>
      <c r="U6140" s="298">
        <f t="shared" si="632"/>
        <v>440586</v>
      </c>
      <c r="V6140" s="297"/>
      <c r="W6140" s="299">
        <f t="shared" si="633"/>
        <v>0</v>
      </c>
      <c r="X6140" s="300" t="str">
        <f t="shared" si="634"/>
        <v>8</v>
      </c>
      <c r="Y6140" s="297"/>
      <c r="Z6140" s="298">
        <f t="shared" si="635"/>
        <v>35246.879999999997</v>
      </c>
      <c r="AA6140" s="301">
        <f>VLOOKUP(G6140,Ma_KH!$A:$R,14,0)</f>
        <v>60</v>
      </c>
    </row>
    <row r="6141" spans="1:27" hidden="1" x14ac:dyDescent="0.25">
      <c r="A6141" s="237">
        <v>45995</v>
      </c>
      <c r="B6141" s="293">
        <v>4180884809</v>
      </c>
      <c r="C6141" s="151" t="s">
        <v>7767</v>
      </c>
      <c r="D6141" s="245">
        <v>46002</v>
      </c>
      <c r="E6141" s="295"/>
      <c r="F6141" s="294"/>
      <c r="G6141" s="296" t="s">
        <v>188</v>
      </c>
      <c r="H6141" s="295"/>
      <c r="I6141" s="293">
        <v>4180884809</v>
      </c>
      <c r="J6141" s="293" t="s">
        <v>1784</v>
      </c>
      <c r="K6141" s="339" t="s">
        <v>32</v>
      </c>
      <c r="L6141" s="21" t="str">
        <f>VLOOKUP($K6141,TONG_SL!$A:$D,2,0)</f>
        <v>Giò Tai Lưỡi Xào 250g</v>
      </c>
      <c r="N6141" s="21" t="str">
        <f t="shared" ref="N6141:N6204" si="636">IF($B6141&lt;&gt;"","K-C6","")</f>
        <v>K-C6</v>
      </c>
      <c r="Q6141" s="21" t="str">
        <f>VLOOKUP(K6141,TONG_SL!$A:$D,3,0)</f>
        <v>Túi</v>
      </c>
      <c r="R6141" s="297">
        <v>10</v>
      </c>
      <c r="S6141" s="297"/>
      <c r="T6141" s="297">
        <f>VLOOKUP(VLOOKUP(G6141,Ma_KH!$A:$R,18,0)&amp;K6141,Gia_MB!$A:$F,6,0)</f>
        <v>50182</v>
      </c>
      <c r="U6141" s="298">
        <f t="shared" si="632"/>
        <v>501820</v>
      </c>
      <c r="V6141" s="297"/>
      <c r="W6141" s="299">
        <f t="shared" si="633"/>
        <v>0</v>
      </c>
      <c r="X6141" s="300" t="str">
        <f t="shared" si="634"/>
        <v>8</v>
      </c>
      <c r="Y6141" s="297"/>
      <c r="Z6141" s="298">
        <f t="shared" si="635"/>
        <v>40145.599999999999</v>
      </c>
      <c r="AA6141" s="301">
        <f>VLOOKUP(G6141,Ma_KH!$A:$R,14,0)</f>
        <v>60</v>
      </c>
    </row>
    <row r="6142" spans="1:27" hidden="1" x14ac:dyDescent="0.25">
      <c r="A6142" s="237">
        <v>45995</v>
      </c>
      <c r="B6142" s="293">
        <v>4180884810</v>
      </c>
      <c r="C6142" s="151" t="s">
        <v>7767</v>
      </c>
      <c r="D6142" s="245">
        <v>46002</v>
      </c>
      <c r="E6142" s="295"/>
      <c r="F6142" s="294"/>
      <c r="G6142" s="296" t="s">
        <v>192</v>
      </c>
      <c r="H6142" s="295"/>
      <c r="I6142" s="293">
        <v>4180884810</v>
      </c>
      <c r="J6142" s="293" t="s">
        <v>1784</v>
      </c>
      <c r="K6142" s="339" t="s">
        <v>48</v>
      </c>
      <c r="L6142" s="21" t="str">
        <f>VLOOKUP($K6142,TONG_SL!$A:$D,2,0)</f>
        <v>Mọc Nấm Hương 250g</v>
      </c>
      <c r="N6142" s="21" t="str">
        <f t="shared" si="636"/>
        <v>K-C6</v>
      </c>
      <c r="Q6142" s="21" t="str">
        <f>VLOOKUP(K6142,TONG_SL!$A:$D,3,0)</f>
        <v>Túi</v>
      </c>
      <c r="R6142" s="297">
        <v>7</v>
      </c>
      <c r="S6142" s="297"/>
      <c r="T6142" s="297">
        <f>VLOOKUP(VLOOKUP(G6142,Ma_KH!$A:$R,18,0)&amp;K6142,Gia_MB!$A:$F,6,0)</f>
        <v>46000</v>
      </c>
      <c r="U6142" s="298">
        <f t="shared" si="632"/>
        <v>322000</v>
      </c>
      <c r="V6142" s="297"/>
      <c r="W6142" s="299">
        <f t="shared" si="633"/>
        <v>0</v>
      </c>
      <c r="X6142" s="300" t="str">
        <f t="shared" si="634"/>
        <v>8</v>
      </c>
      <c r="Y6142" s="297"/>
      <c r="Z6142" s="298">
        <f t="shared" si="635"/>
        <v>25760</v>
      </c>
      <c r="AA6142" s="301">
        <f>VLOOKUP(G6142,Ma_KH!$A:$R,14,0)</f>
        <v>60</v>
      </c>
    </row>
    <row r="6143" spans="1:27" hidden="1" x14ac:dyDescent="0.25">
      <c r="A6143" s="237">
        <v>45995</v>
      </c>
      <c r="B6143" s="293">
        <v>4180884810</v>
      </c>
      <c r="C6143" s="151" t="s">
        <v>7767</v>
      </c>
      <c r="D6143" s="245">
        <v>46002</v>
      </c>
      <c r="E6143" s="295"/>
      <c r="F6143" s="294"/>
      <c r="G6143" s="296" t="s">
        <v>192</v>
      </c>
      <c r="H6143" s="295"/>
      <c r="I6143" s="293">
        <v>4180884810</v>
      </c>
      <c r="J6143" s="293" t="s">
        <v>1784</v>
      </c>
      <c r="K6143" s="339" t="s">
        <v>27</v>
      </c>
      <c r="L6143" s="21" t="str">
        <f>VLOOKUP($K6143,TONG_SL!$A:$D,2,0)</f>
        <v>Chân giò heo muối 300g</v>
      </c>
      <c r="N6143" s="21" t="str">
        <f t="shared" si="636"/>
        <v>K-C6</v>
      </c>
      <c r="Q6143" s="21" t="str">
        <f>VLOOKUP(K6143,TONG_SL!$A:$D,3,0)</f>
        <v>Túi</v>
      </c>
      <c r="R6143" s="297">
        <v>16</v>
      </c>
      <c r="S6143" s="297"/>
      <c r="T6143" s="297">
        <f>VLOOKUP(VLOOKUP(G6143,Ma_KH!$A:$R,18,0)&amp;K6143,Gia_MB!$A:$F,6,0)</f>
        <v>73431</v>
      </c>
      <c r="U6143" s="298">
        <f t="shared" si="632"/>
        <v>1174896</v>
      </c>
      <c r="V6143" s="297"/>
      <c r="W6143" s="299">
        <f t="shared" si="633"/>
        <v>0</v>
      </c>
      <c r="X6143" s="300" t="str">
        <f t="shared" si="634"/>
        <v>8</v>
      </c>
      <c r="Y6143" s="297"/>
      <c r="Z6143" s="298">
        <f t="shared" si="635"/>
        <v>93991.680000000008</v>
      </c>
      <c r="AA6143" s="301">
        <f>VLOOKUP(G6143,Ma_KH!$A:$R,14,0)</f>
        <v>60</v>
      </c>
    </row>
    <row r="6144" spans="1:27" hidden="1" x14ac:dyDescent="0.25">
      <c r="A6144" s="237">
        <v>45995</v>
      </c>
      <c r="B6144" s="293">
        <v>4180884810</v>
      </c>
      <c r="C6144" s="151" t="s">
        <v>7767</v>
      </c>
      <c r="D6144" s="245">
        <v>46002</v>
      </c>
      <c r="E6144" s="295"/>
      <c r="F6144" s="294"/>
      <c r="G6144" s="296" t="s">
        <v>192</v>
      </c>
      <c r="H6144" s="295"/>
      <c r="I6144" s="293">
        <v>4180884810</v>
      </c>
      <c r="J6144" s="293" t="s">
        <v>1784</v>
      </c>
      <c r="K6144" s="339" t="s">
        <v>32</v>
      </c>
      <c r="L6144" s="21" t="str">
        <f>VLOOKUP($K6144,TONG_SL!$A:$D,2,0)</f>
        <v>Giò Tai Lưỡi Xào 250g</v>
      </c>
      <c r="N6144" s="21" t="str">
        <f t="shared" si="636"/>
        <v>K-C6</v>
      </c>
      <c r="Q6144" s="21" t="str">
        <f>VLOOKUP(K6144,TONG_SL!$A:$D,3,0)</f>
        <v>Túi</v>
      </c>
      <c r="R6144" s="297">
        <v>9</v>
      </c>
      <c r="S6144" s="297"/>
      <c r="T6144" s="297">
        <f>VLOOKUP(VLOOKUP(G6144,Ma_KH!$A:$R,18,0)&amp;K6144,Gia_MB!$A:$F,6,0)</f>
        <v>50182</v>
      </c>
      <c r="U6144" s="298">
        <f t="shared" si="632"/>
        <v>451638</v>
      </c>
      <c r="V6144" s="297"/>
      <c r="W6144" s="299">
        <f t="shared" si="633"/>
        <v>0</v>
      </c>
      <c r="X6144" s="300" t="str">
        <f t="shared" si="634"/>
        <v>8</v>
      </c>
      <c r="Y6144" s="297"/>
      <c r="Z6144" s="298">
        <f t="shared" si="635"/>
        <v>36131.040000000001</v>
      </c>
      <c r="AA6144" s="301">
        <f>VLOOKUP(G6144,Ma_KH!$A:$R,14,0)</f>
        <v>60</v>
      </c>
    </row>
    <row r="6145" spans="1:27" hidden="1" x14ac:dyDescent="0.25">
      <c r="A6145" s="237">
        <v>45995</v>
      </c>
      <c r="B6145" s="293">
        <v>4180885135</v>
      </c>
      <c r="C6145" s="151" t="s">
        <v>7767</v>
      </c>
      <c r="D6145" s="245">
        <v>46002</v>
      </c>
      <c r="E6145" s="295"/>
      <c r="F6145" s="294"/>
      <c r="G6145" s="296" t="s">
        <v>1469</v>
      </c>
      <c r="H6145" s="295"/>
      <c r="I6145" s="293">
        <v>4180885135</v>
      </c>
      <c r="J6145" s="293" t="s">
        <v>1784</v>
      </c>
      <c r="K6145" s="339" t="s">
        <v>30</v>
      </c>
      <c r="L6145" s="21" t="str">
        <f>VLOOKUP($K6145,TONG_SL!$A:$D,2,0)</f>
        <v>Gà muối 500g</v>
      </c>
      <c r="N6145" s="21" t="str">
        <f t="shared" si="636"/>
        <v>K-C6</v>
      </c>
      <c r="Q6145" s="21" t="str">
        <f>VLOOKUP(K6145,TONG_SL!$A:$D,3,0)</f>
        <v>Túi</v>
      </c>
      <c r="R6145" s="297">
        <v>11</v>
      </c>
      <c r="S6145" s="297"/>
      <c r="T6145" s="297">
        <f>VLOOKUP(VLOOKUP(G6145,Ma_KH!$A:$R,18,0)&amp;K6145,Gia_MB!$A:$F,6,0)</f>
        <v>111058</v>
      </c>
      <c r="U6145" s="298">
        <f t="shared" si="632"/>
        <v>1221638</v>
      </c>
      <c r="V6145" s="297"/>
      <c r="W6145" s="299">
        <f t="shared" si="633"/>
        <v>0</v>
      </c>
      <c r="X6145" s="300" t="str">
        <f t="shared" si="634"/>
        <v>8</v>
      </c>
      <c r="Y6145" s="297"/>
      <c r="Z6145" s="298">
        <f t="shared" si="635"/>
        <v>97731.040000000008</v>
      </c>
      <c r="AA6145" s="301">
        <f>VLOOKUP(G6145,Ma_KH!$A:$R,14,0)</f>
        <v>60</v>
      </c>
    </row>
    <row r="6146" spans="1:27" hidden="1" x14ac:dyDescent="0.25">
      <c r="A6146" s="237">
        <v>45995</v>
      </c>
      <c r="B6146" s="293">
        <v>4180885135</v>
      </c>
      <c r="C6146" s="151" t="s">
        <v>7767</v>
      </c>
      <c r="D6146" s="245">
        <v>46002</v>
      </c>
      <c r="E6146" s="295"/>
      <c r="F6146" s="294"/>
      <c r="G6146" s="296" t="s">
        <v>1469</v>
      </c>
      <c r="H6146" s="295"/>
      <c r="I6146" s="293">
        <v>4180885135</v>
      </c>
      <c r="J6146" s="293" t="s">
        <v>1784</v>
      </c>
      <c r="K6146" s="339" t="s">
        <v>48</v>
      </c>
      <c r="L6146" s="21" t="str">
        <f>VLOOKUP($K6146,TONG_SL!$A:$D,2,0)</f>
        <v>Mọc Nấm Hương 250g</v>
      </c>
      <c r="N6146" s="21" t="str">
        <f t="shared" si="636"/>
        <v>K-C6</v>
      </c>
      <c r="Q6146" s="21" t="str">
        <f>VLOOKUP(K6146,TONG_SL!$A:$D,3,0)</f>
        <v>Túi</v>
      </c>
      <c r="R6146" s="297">
        <v>5</v>
      </c>
      <c r="S6146" s="297"/>
      <c r="T6146" s="297">
        <f>VLOOKUP(VLOOKUP(G6146,Ma_KH!$A:$R,18,0)&amp;K6146,Gia_MB!$A:$F,6,0)</f>
        <v>46000</v>
      </c>
      <c r="U6146" s="298">
        <f t="shared" si="632"/>
        <v>230000</v>
      </c>
      <c r="V6146" s="297"/>
      <c r="W6146" s="299">
        <f t="shared" si="633"/>
        <v>0</v>
      </c>
      <c r="X6146" s="300" t="str">
        <f t="shared" si="634"/>
        <v>8</v>
      </c>
      <c r="Y6146" s="297"/>
      <c r="Z6146" s="298">
        <f t="shared" si="635"/>
        <v>18400</v>
      </c>
      <c r="AA6146" s="301">
        <f>VLOOKUP(G6146,Ma_KH!$A:$R,14,0)</f>
        <v>60</v>
      </c>
    </row>
    <row r="6147" spans="1:27" hidden="1" x14ac:dyDescent="0.25">
      <c r="A6147" s="237">
        <v>45995</v>
      </c>
      <c r="B6147" s="293">
        <v>4180885135</v>
      </c>
      <c r="C6147" s="151" t="s">
        <v>7767</v>
      </c>
      <c r="D6147" s="245">
        <v>46002</v>
      </c>
      <c r="E6147" s="295"/>
      <c r="F6147" s="294"/>
      <c r="G6147" s="296" t="s">
        <v>1469</v>
      </c>
      <c r="H6147" s="295"/>
      <c r="I6147" s="293">
        <v>4180885135</v>
      </c>
      <c r="J6147" s="293" t="s">
        <v>1784</v>
      </c>
      <c r="K6147" s="339" t="s">
        <v>27</v>
      </c>
      <c r="L6147" s="21" t="str">
        <f>VLOOKUP($K6147,TONG_SL!$A:$D,2,0)</f>
        <v>Chân giò heo muối 300g</v>
      </c>
      <c r="N6147" s="21" t="str">
        <f t="shared" si="636"/>
        <v>K-C6</v>
      </c>
      <c r="Q6147" s="21" t="str">
        <f>VLOOKUP(K6147,TONG_SL!$A:$D,3,0)</f>
        <v>Túi</v>
      </c>
      <c r="R6147" s="297">
        <v>13</v>
      </c>
      <c r="S6147" s="297"/>
      <c r="T6147" s="297">
        <f>VLOOKUP(VLOOKUP(G6147,Ma_KH!$A:$R,18,0)&amp;K6147,Gia_MB!$A:$F,6,0)</f>
        <v>73431</v>
      </c>
      <c r="U6147" s="298">
        <f t="shared" si="632"/>
        <v>954603</v>
      </c>
      <c r="V6147" s="297"/>
      <c r="W6147" s="299">
        <f t="shared" si="633"/>
        <v>0</v>
      </c>
      <c r="X6147" s="300" t="str">
        <f t="shared" si="634"/>
        <v>8</v>
      </c>
      <c r="Y6147" s="297"/>
      <c r="Z6147" s="298">
        <f t="shared" si="635"/>
        <v>76368.240000000005</v>
      </c>
      <c r="AA6147" s="301">
        <f>VLOOKUP(G6147,Ma_KH!$A:$R,14,0)</f>
        <v>60</v>
      </c>
    </row>
    <row r="6148" spans="1:27" hidden="1" x14ac:dyDescent="0.25">
      <c r="A6148" s="237">
        <v>45995</v>
      </c>
      <c r="B6148" s="293">
        <v>4180885135</v>
      </c>
      <c r="C6148" s="151" t="s">
        <v>7767</v>
      </c>
      <c r="D6148" s="245">
        <v>46002</v>
      </c>
      <c r="E6148" s="295"/>
      <c r="F6148" s="294"/>
      <c r="G6148" s="296" t="s">
        <v>1469</v>
      </c>
      <c r="H6148" s="295"/>
      <c r="I6148" s="293">
        <v>4180885135</v>
      </c>
      <c r="J6148" s="293" t="s">
        <v>1784</v>
      </c>
      <c r="K6148" s="339" t="s">
        <v>32</v>
      </c>
      <c r="L6148" s="21" t="str">
        <f>VLOOKUP($K6148,TONG_SL!$A:$D,2,0)</f>
        <v>Giò Tai Lưỡi Xào 250g</v>
      </c>
      <c r="N6148" s="21" t="str">
        <f t="shared" si="636"/>
        <v>K-C6</v>
      </c>
      <c r="Q6148" s="21" t="str">
        <f>VLOOKUP(K6148,TONG_SL!$A:$D,3,0)</f>
        <v>Túi</v>
      </c>
      <c r="R6148" s="297">
        <v>6</v>
      </c>
      <c r="S6148" s="297"/>
      <c r="T6148" s="297">
        <f>VLOOKUP(VLOOKUP(G6148,Ma_KH!$A:$R,18,0)&amp;K6148,Gia_MB!$A:$F,6,0)</f>
        <v>50182</v>
      </c>
      <c r="U6148" s="298">
        <f t="shared" si="632"/>
        <v>301092</v>
      </c>
      <c r="V6148" s="297"/>
      <c r="W6148" s="299">
        <f t="shared" si="633"/>
        <v>0</v>
      </c>
      <c r="X6148" s="300" t="str">
        <f t="shared" si="634"/>
        <v>8</v>
      </c>
      <c r="Y6148" s="297"/>
      <c r="Z6148" s="298">
        <f t="shared" si="635"/>
        <v>24087.360000000001</v>
      </c>
      <c r="AA6148" s="301">
        <f>VLOOKUP(G6148,Ma_KH!$A:$R,14,0)</f>
        <v>60</v>
      </c>
    </row>
    <row r="6149" spans="1:27" hidden="1" x14ac:dyDescent="0.25">
      <c r="A6149" s="237">
        <v>45995</v>
      </c>
      <c r="B6149" s="293">
        <v>4180885135</v>
      </c>
      <c r="C6149" s="151" t="s">
        <v>7767</v>
      </c>
      <c r="D6149" s="245">
        <v>46002</v>
      </c>
      <c r="E6149" s="295"/>
      <c r="F6149" s="294"/>
      <c r="G6149" s="296" t="s">
        <v>1469</v>
      </c>
      <c r="H6149" s="295"/>
      <c r="I6149" s="293">
        <v>4180885135</v>
      </c>
      <c r="J6149" s="293" t="s">
        <v>1784</v>
      </c>
      <c r="K6149" s="339" t="s">
        <v>34</v>
      </c>
      <c r="L6149" s="21" t="str">
        <f>VLOOKUP($K6149,TONG_SL!$A:$D,2,0)</f>
        <v>Tai heo muối 200g</v>
      </c>
      <c r="N6149" s="21" t="str">
        <f t="shared" si="636"/>
        <v>K-C6</v>
      </c>
      <c r="Q6149" s="21" t="str">
        <f>VLOOKUP(K6149,TONG_SL!$A:$D,3,0)</f>
        <v>Túi</v>
      </c>
      <c r="R6149" s="297">
        <v>6</v>
      </c>
      <c r="S6149" s="297"/>
      <c r="T6149" s="297">
        <f>VLOOKUP(VLOOKUP(G6149,Ma_KH!$A:$R,18,0)&amp;K6149,Gia_MB!$A:$F,6,0)</f>
        <v>55595</v>
      </c>
      <c r="U6149" s="298">
        <f t="shared" si="632"/>
        <v>333570</v>
      </c>
      <c r="V6149" s="297"/>
      <c r="W6149" s="299">
        <f t="shared" si="633"/>
        <v>0</v>
      </c>
      <c r="X6149" s="300" t="str">
        <f t="shared" si="634"/>
        <v>8</v>
      </c>
      <c r="Y6149" s="297"/>
      <c r="Z6149" s="298">
        <f t="shared" si="635"/>
        <v>26685.600000000002</v>
      </c>
      <c r="AA6149" s="301">
        <f>VLOOKUP(G6149,Ma_KH!$A:$R,14,0)</f>
        <v>60</v>
      </c>
    </row>
    <row r="6150" spans="1:27" hidden="1" x14ac:dyDescent="0.25">
      <c r="A6150" s="237">
        <v>45995</v>
      </c>
      <c r="B6150" s="293">
        <v>4180884874</v>
      </c>
      <c r="C6150" s="151" t="s">
        <v>7767</v>
      </c>
      <c r="D6150" s="245">
        <v>46002</v>
      </c>
      <c r="E6150" s="295"/>
      <c r="F6150" s="294"/>
      <c r="G6150" s="296" t="s">
        <v>198</v>
      </c>
      <c r="H6150" s="295"/>
      <c r="I6150" s="293">
        <v>4180884874</v>
      </c>
      <c r="J6150" s="293" t="s">
        <v>1784</v>
      </c>
      <c r="K6150" s="339" t="s">
        <v>34</v>
      </c>
      <c r="L6150" s="21" t="str">
        <f>VLOOKUP($K6150,TONG_SL!$A:$D,2,0)</f>
        <v>Tai heo muối 200g</v>
      </c>
      <c r="N6150" s="21" t="str">
        <f t="shared" si="636"/>
        <v>K-C6</v>
      </c>
      <c r="Q6150" s="21" t="str">
        <f>VLOOKUP(K6150,TONG_SL!$A:$D,3,0)</f>
        <v>Túi</v>
      </c>
      <c r="R6150" s="297">
        <v>3</v>
      </c>
      <c r="S6150" s="297"/>
      <c r="T6150" s="297">
        <f>VLOOKUP(VLOOKUP(G6150,Ma_KH!$A:$R,18,0)&amp;K6150,Gia_MB!$A:$F,6,0)</f>
        <v>55595</v>
      </c>
      <c r="U6150" s="298">
        <f t="shared" si="632"/>
        <v>166785</v>
      </c>
      <c r="V6150" s="297"/>
      <c r="W6150" s="299">
        <f t="shared" si="633"/>
        <v>0</v>
      </c>
      <c r="X6150" s="300" t="str">
        <f t="shared" si="634"/>
        <v>8</v>
      </c>
      <c r="Y6150" s="297"/>
      <c r="Z6150" s="298">
        <f t="shared" si="635"/>
        <v>13342.800000000001</v>
      </c>
      <c r="AA6150" s="301">
        <f>VLOOKUP(G6150,Ma_KH!$A:$R,14,0)</f>
        <v>60</v>
      </c>
    </row>
    <row r="6151" spans="1:27" hidden="1" x14ac:dyDescent="0.25">
      <c r="A6151" s="237">
        <v>45995</v>
      </c>
      <c r="B6151" s="293">
        <v>4180884874</v>
      </c>
      <c r="C6151" s="151" t="s">
        <v>7767</v>
      </c>
      <c r="D6151" s="245">
        <v>46002</v>
      </c>
      <c r="E6151" s="295"/>
      <c r="F6151" s="294"/>
      <c r="G6151" s="296" t="s">
        <v>198</v>
      </c>
      <c r="H6151" s="295"/>
      <c r="I6151" s="293">
        <v>4180884874</v>
      </c>
      <c r="J6151" s="293" t="s">
        <v>1784</v>
      </c>
      <c r="K6151" s="339" t="s">
        <v>32</v>
      </c>
      <c r="L6151" s="21" t="str">
        <f>VLOOKUP($K6151,TONG_SL!$A:$D,2,0)</f>
        <v>Giò Tai Lưỡi Xào 250g</v>
      </c>
      <c r="N6151" s="21" t="str">
        <f t="shared" si="636"/>
        <v>K-C6</v>
      </c>
      <c r="Q6151" s="21" t="str">
        <f>VLOOKUP(K6151,TONG_SL!$A:$D,3,0)</f>
        <v>Túi</v>
      </c>
      <c r="R6151" s="297">
        <v>10</v>
      </c>
      <c r="S6151" s="297"/>
      <c r="T6151" s="297">
        <f>VLOOKUP(VLOOKUP(G6151,Ma_KH!$A:$R,18,0)&amp;K6151,Gia_MB!$A:$F,6,0)</f>
        <v>50182</v>
      </c>
      <c r="U6151" s="298">
        <f t="shared" si="632"/>
        <v>501820</v>
      </c>
      <c r="V6151" s="297"/>
      <c r="W6151" s="299">
        <f t="shared" si="633"/>
        <v>0</v>
      </c>
      <c r="X6151" s="300" t="str">
        <f t="shared" si="634"/>
        <v>8</v>
      </c>
      <c r="Y6151" s="297"/>
      <c r="Z6151" s="298">
        <f t="shared" si="635"/>
        <v>40145.599999999999</v>
      </c>
      <c r="AA6151" s="301">
        <f>VLOOKUP(G6151,Ma_KH!$A:$R,14,0)</f>
        <v>60</v>
      </c>
    </row>
    <row r="6152" spans="1:27" hidden="1" x14ac:dyDescent="0.25">
      <c r="A6152" s="237">
        <v>45995</v>
      </c>
      <c r="B6152" s="293">
        <v>4180884874</v>
      </c>
      <c r="C6152" s="151" t="s">
        <v>7767</v>
      </c>
      <c r="D6152" s="245">
        <v>46002</v>
      </c>
      <c r="E6152" s="295"/>
      <c r="F6152" s="294"/>
      <c r="G6152" s="296" t="s">
        <v>198</v>
      </c>
      <c r="H6152" s="295"/>
      <c r="I6152" s="293">
        <v>4180884874</v>
      </c>
      <c r="J6152" s="293" t="s">
        <v>1784</v>
      </c>
      <c r="K6152" s="339" t="s">
        <v>27</v>
      </c>
      <c r="L6152" s="21" t="str">
        <f>VLOOKUP($K6152,TONG_SL!$A:$D,2,0)</f>
        <v>Chân giò heo muối 300g</v>
      </c>
      <c r="N6152" s="21" t="str">
        <f t="shared" si="636"/>
        <v>K-C6</v>
      </c>
      <c r="Q6152" s="21" t="str">
        <f>VLOOKUP(K6152,TONG_SL!$A:$D,3,0)</f>
        <v>Túi</v>
      </c>
      <c r="R6152" s="297">
        <v>19</v>
      </c>
      <c r="S6152" s="297"/>
      <c r="T6152" s="297">
        <f>VLOOKUP(VLOOKUP(G6152,Ma_KH!$A:$R,18,0)&amp;K6152,Gia_MB!$A:$F,6,0)</f>
        <v>73431</v>
      </c>
      <c r="U6152" s="298">
        <f t="shared" si="632"/>
        <v>1395189</v>
      </c>
      <c r="V6152" s="297"/>
      <c r="W6152" s="299">
        <f t="shared" si="633"/>
        <v>0</v>
      </c>
      <c r="X6152" s="300" t="str">
        <f t="shared" si="634"/>
        <v>8</v>
      </c>
      <c r="Y6152" s="297"/>
      <c r="Z6152" s="298">
        <f t="shared" si="635"/>
        <v>111615.12</v>
      </c>
      <c r="AA6152" s="301">
        <f>VLOOKUP(G6152,Ma_KH!$A:$R,14,0)</f>
        <v>60</v>
      </c>
    </row>
    <row r="6153" spans="1:27" hidden="1" x14ac:dyDescent="0.25">
      <c r="A6153" s="237">
        <v>45995</v>
      </c>
      <c r="B6153" s="293">
        <v>4180884874</v>
      </c>
      <c r="C6153" s="151" t="s">
        <v>7767</v>
      </c>
      <c r="D6153" s="245">
        <v>46002</v>
      </c>
      <c r="E6153" s="295"/>
      <c r="F6153" s="294"/>
      <c r="G6153" s="296" t="s">
        <v>198</v>
      </c>
      <c r="H6153" s="295"/>
      <c r="I6153" s="293">
        <v>4180884874</v>
      </c>
      <c r="J6153" s="293" t="s">
        <v>1784</v>
      </c>
      <c r="K6153" s="339" t="s">
        <v>48</v>
      </c>
      <c r="L6153" s="21" t="str">
        <f>VLOOKUP($K6153,TONG_SL!$A:$D,2,0)</f>
        <v>Mọc Nấm Hương 250g</v>
      </c>
      <c r="N6153" s="21" t="str">
        <f t="shared" si="636"/>
        <v>K-C6</v>
      </c>
      <c r="Q6153" s="21" t="str">
        <f>VLOOKUP(K6153,TONG_SL!$A:$D,3,0)</f>
        <v>Túi</v>
      </c>
      <c r="R6153" s="297">
        <v>3</v>
      </c>
      <c r="S6153" s="297"/>
      <c r="T6153" s="297">
        <f>VLOOKUP(VLOOKUP(G6153,Ma_KH!$A:$R,18,0)&amp;K6153,Gia_MB!$A:$F,6,0)</f>
        <v>46000</v>
      </c>
      <c r="U6153" s="298">
        <f t="shared" si="632"/>
        <v>138000</v>
      </c>
      <c r="V6153" s="297"/>
      <c r="W6153" s="299">
        <f t="shared" si="633"/>
        <v>0</v>
      </c>
      <c r="X6153" s="300" t="str">
        <f t="shared" si="634"/>
        <v>8</v>
      </c>
      <c r="Y6153" s="297"/>
      <c r="Z6153" s="298">
        <f t="shared" si="635"/>
        <v>11040</v>
      </c>
      <c r="AA6153" s="301">
        <f>VLOOKUP(G6153,Ma_KH!$A:$R,14,0)</f>
        <v>60</v>
      </c>
    </row>
    <row r="6154" spans="1:27" hidden="1" x14ac:dyDescent="0.25">
      <c r="A6154" s="237">
        <v>45995</v>
      </c>
      <c r="B6154" s="293">
        <v>4180884874</v>
      </c>
      <c r="C6154" s="151" t="s">
        <v>7767</v>
      </c>
      <c r="D6154" s="245">
        <v>46002</v>
      </c>
      <c r="E6154" s="295"/>
      <c r="F6154" s="294"/>
      <c r="G6154" s="296" t="s">
        <v>198</v>
      </c>
      <c r="H6154" s="295"/>
      <c r="I6154" s="293">
        <v>4180884874</v>
      </c>
      <c r="J6154" s="293" t="s">
        <v>1784</v>
      </c>
      <c r="K6154" s="339" t="s">
        <v>30</v>
      </c>
      <c r="L6154" s="21" t="str">
        <f>VLOOKUP($K6154,TONG_SL!$A:$D,2,0)</f>
        <v>Gà muối 500g</v>
      </c>
      <c r="N6154" s="21" t="str">
        <f t="shared" si="636"/>
        <v>K-C6</v>
      </c>
      <c r="Q6154" s="21" t="str">
        <f>VLOOKUP(K6154,TONG_SL!$A:$D,3,0)</f>
        <v>Túi</v>
      </c>
      <c r="R6154" s="297">
        <v>9</v>
      </c>
      <c r="S6154" s="297"/>
      <c r="T6154" s="297">
        <f>VLOOKUP(VLOOKUP(G6154,Ma_KH!$A:$R,18,0)&amp;K6154,Gia_MB!$A:$F,6,0)</f>
        <v>111058</v>
      </c>
      <c r="U6154" s="298">
        <f t="shared" si="632"/>
        <v>999522</v>
      </c>
      <c r="V6154" s="297"/>
      <c r="W6154" s="299">
        <f t="shared" si="633"/>
        <v>0</v>
      </c>
      <c r="X6154" s="300" t="str">
        <f t="shared" si="634"/>
        <v>8</v>
      </c>
      <c r="Y6154" s="297"/>
      <c r="Z6154" s="298">
        <f t="shared" si="635"/>
        <v>79961.759999999995</v>
      </c>
      <c r="AA6154" s="301">
        <f>VLOOKUP(G6154,Ma_KH!$A:$R,14,0)</f>
        <v>60</v>
      </c>
    </row>
    <row r="6155" spans="1:27" hidden="1" x14ac:dyDescent="0.25">
      <c r="A6155" s="237">
        <v>45995</v>
      </c>
      <c r="B6155" s="293">
        <v>4180885111</v>
      </c>
      <c r="C6155" s="151" t="s">
        <v>7767</v>
      </c>
      <c r="D6155" s="245">
        <v>46002</v>
      </c>
      <c r="E6155" s="295"/>
      <c r="F6155" s="294"/>
      <c r="G6155" s="296" t="s">
        <v>1462</v>
      </c>
      <c r="H6155" s="295"/>
      <c r="I6155" s="293">
        <v>4180885111</v>
      </c>
      <c r="J6155" s="293" t="s">
        <v>1784</v>
      </c>
      <c r="K6155" s="339" t="s">
        <v>30</v>
      </c>
      <c r="L6155" s="21" t="str">
        <f>VLOOKUP($K6155,TONG_SL!$A:$D,2,0)</f>
        <v>Gà muối 500g</v>
      </c>
      <c r="N6155" s="21" t="str">
        <f t="shared" si="636"/>
        <v>K-C6</v>
      </c>
      <c r="Q6155" s="21" t="str">
        <f>VLOOKUP(K6155,TONG_SL!$A:$D,3,0)</f>
        <v>Túi</v>
      </c>
      <c r="R6155" s="297">
        <v>3</v>
      </c>
      <c r="S6155" s="297"/>
      <c r="T6155" s="297">
        <f>VLOOKUP(VLOOKUP(G6155,Ma_KH!$A:$R,18,0)&amp;K6155,Gia_MB!$A:$F,6,0)</f>
        <v>111058</v>
      </c>
      <c r="U6155" s="298">
        <f t="shared" si="632"/>
        <v>333174</v>
      </c>
      <c r="V6155" s="297"/>
      <c r="W6155" s="299">
        <f t="shared" si="633"/>
        <v>0</v>
      </c>
      <c r="X6155" s="300" t="str">
        <f t="shared" si="634"/>
        <v>8</v>
      </c>
      <c r="Y6155" s="297"/>
      <c r="Z6155" s="298">
        <f t="shared" si="635"/>
        <v>26653.920000000002</v>
      </c>
      <c r="AA6155" s="301">
        <f>VLOOKUP(G6155,Ma_KH!$A:$R,14,0)</f>
        <v>60</v>
      </c>
    </row>
    <row r="6156" spans="1:27" hidden="1" x14ac:dyDescent="0.25">
      <c r="A6156" s="237">
        <v>45995</v>
      </c>
      <c r="B6156" s="293">
        <v>4180885111</v>
      </c>
      <c r="C6156" s="151" t="s">
        <v>7767</v>
      </c>
      <c r="D6156" s="245">
        <v>46002</v>
      </c>
      <c r="E6156" s="295"/>
      <c r="F6156" s="294"/>
      <c r="G6156" s="296" t="s">
        <v>1462</v>
      </c>
      <c r="H6156" s="295"/>
      <c r="I6156" s="293">
        <v>4180885111</v>
      </c>
      <c r="J6156" s="293" t="s">
        <v>1784</v>
      </c>
      <c r="K6156" s="339" t="s">
        <v>48</v>
      </c>
      <c r="L6156" s="21" t="str">
        <f>VLOOKUP($K6156,TONG_SL!$A:$D,2,0)</f>
        <v>Mọc Nấm Hương 250g</v>
      </c>
      <c r="N6156" s="21" t="str">
        <f t="shared" si="636"/>
        <v>K-C6</v>
      </c>
      <c r="Q6156" s="21" t="str">
        <f>VLOOKUP(K6156,TONG_SL!$A:$D,3,0)</f>
        <v>Túi</v>
      </c>
      <c r="R6156" s="297">
        <v>5</v>
      </c>
      <c r="S6156" s="297"/>
      <c r="T6156" s="297">
        <f>VLOOKUP(VLOOKUP(G6156,Ma_KH!$A:$R,18,0)&amp;K6156,Gia_MB!$A:$F,6,0)</f>
        <v>46000</v>
      </c>
      <c r="U6156" s="298">
        <f t="shared" si="632"/>
        <v>230000</v>
      </c>
      <c r="V6156" s="297"/>
      <c r="W6156" s="299">
        <f t="shared" si="633"/>
        <v>0</v>
      </c>
      <c r="X6156" s="300" t="str">
        <f t="shared" si="634"/>
        <v>8</v>
      </c>
      <c r="Y6156" s="297"/>
      <c r="Z6156" s="298">
        <f t="shared" si="635"/>
        <v>18400</v>
      </c>
      <c r="AA6156" s="301">
        <f>VLOOKUP(G6156,Ma_KH!$A:$R,14,0)</f>
        <v>60</v>
      </c>
    </row>
    <row r="6157" spans="1:27" hidden="1" x14ac:dyDescent="0.25">
      <c r="A6157" s="237">
        <v>45995</v>
      </c>
      <c r="B6157" s="293">
        <v>4180885111</v>
      </c>
      <c r="C6157" s="151" t="s">
        <v>7767</v>
      </c>
      <c r="D6157" s="245">
        <v>46002</v>
      </c>
      <c r="E6157" s="295"/>
      <c r="F6157" s="294"/>
      <c r="G6157" s="296" t="s">
        <v>1462</v>
      </c>
      <c r="H6157" s="295"/>
      <c r="I6157" s="293">
        <v>4180885111</v>
      </c>
      <c r="J6157" s="293" t="s">
        <v>1784</v>
      </c>
      <c r="K6157" s="339" t="s">
        <v>27</v>
      </c>
      <c r="L6157" s="21" t="str">
        <f>VLOOKUP($K6157,TONG_SL!$A:$D,2,0)</f>
        <v>Chân giò heo muối 300g</v>
      </c>
      <c r="N6157" s="21" t="str">
        <f t="shared" si="636"/>
        <v>K-C6</v>
      </c>
      <c r="Q6157" s="21" t="str">
        <f>VLOOKUP(K6157,TONG_SL!$A:$D,3,0)</f>
        <v>Túi</v>
      </c>
      <c r="R6157" s="297">
        <v>5</v>
      </c>
      <c r="S6157" s="297"/>
      <c r="T6157" s="297">
        <f>VLOOKUP(VLOOKUP(G6157,Ma_KH!$A:$R,18,0)&amp;K6157,Gia_MB!$A:$F,6,0)</f>
        <v>73431</v>
      </c>
      <c r="U6157" s="298">
        <f t="shared" si="632"/>
        <v>367155</v>
      </c>
      <c r="V6157" s="297"/>
      <c r="W6157" s="299">
        <f t="shared" si="633"/>
        <v>0</v>
      </c>
      <c r="X6157" s="300" t="str">
        <f t="shared" si="634"/>
        <v>8</v>
      </c>
      <c r="Y6157" s="297"/>
      <c r="Z6157" s="298">
        <f t="shared" si="635"/>
        <v>29372.400000000001</v>
      </c>
      <c r="AA6157" s="301">
        <f>VLOOKUP(G6157,Ma_KH!$A:$R,14,0)</f>
        <v>60</v>
      </c>
    </row>
    <row r="6158" spans="1:27" hidden="1" x14ac:dyDescent="0.25">
      <c r="A6158" s="237">
        <v>45995</v>
      </c>
      <c r="B6158" s="293">
        <v>4180885111</v>
      </c>
      <c r="C6158" s="151" t="s">
        <v>7767</v>
      </c>
      <c r="D6158" s="245">
        <v>46002</v>
      </c>
      <c r="E6158" s="295"/>
      <c r="F6158" s="294"/>
      <c r="G6158" s="296" t="s">
        <v>1462</v>
      </c>
      <c r="H6158" s="295"/>
      <c r="I6158" s="293">
        <v>4180885111</v>
      </c>
      <c r="J6158" s="293" t="s">
        <v>1784</v>
      </c>
      <c r="K6158" s="339" t="s">
        <v>34</v>
      </c>
      <c r="L6158" s="21" t="str">
        <f>VLOOKUP($K6158,TONG_SL!$A:$D,2,0)</f>
        <v>Tai heo muối 200g</v>
      </c>
      <c r="N6158" s="21" t="str">
        <f t="shared" si="636"/>
        <v>K-C6</v>
      </c>
      <c r="Q6158" s="21" t="str">
        <f>VLOOKUP(K6158,TONG_SL!$A:$D,3,0)</f>
        <v>Túi</v>
      </c>
      <c r="R6158" s="297">
        <v>4</v>
      </c>
      <c r="S6158" s="297"/>
      <c r="T6158" s="297">
        <f>VLOOKUP(VLOOKUP(G6158,Ma_KH!$A:$R,18,0)&amp;K6158,Gia_MB!$A:$F,6,0)</f>
        <v>55595</v>
      </c>
      <c r="U6158" s="298">
        <f t="shared" si="632"/>
        <v>222380</v>
      </c>
      <c r="V6158" s="297"/>
      <c r="W6158" s="299">
        <f t="shared" si="633"/>
        <v>0</v>
      </c>
      <c r="X6158" s="300" t="str">
        <f t="shared" si="634"/>
        <v>8</v>
      </c>
      <c r="Y6158" s="297"/>
      <c r="Z6158" s="298">
        <f t="shared" si="635"/>
        <v>17790.400000000001</v>
      </c>
      <c r="AA6158" s="301">
        <f>VLOOKUP(G6158,Ma_KH!$A:$R,14,0)</f>
        <v>60</v>
      </c>
    </row>
    <row r="6159" spans="1:27" hidden="1" x14ac:dyDescent="0.25">
      <c r="A6159" s="237">
        <v>45995</v>
      </c>
      <c r="B6159" s="293">
        <v>4180885111</v>
      </c>
      <c r="C6159" s="151" t="s">
        <v>7767</v>
      </c>
      <c r="D6159" s="245">
        <v>46002</v>
      </c>
      <c r="E6159" s="295"/>
      <c r="F6159" s="294"/>
      <c r="G6159" s="296" t="s">
        <v>1462</v>
      </c>
      <c r="H6159" s="295"/>
      <c r="I6159" s="293">
        <v>4180885111</v>
      </c>
      <c r="J6159" s="293" t="s">
        <v>1784</v>
      </c>
      <c r="K6159" s="339" t="s">
        <v>32</v>
      </c>
      <c r="L6159" s="21" t="str">
        <f>VLOOKUP($K6159,TONG_SL!$A:$D,2,0)</f>
        <v>Giò Tai Lưỡi Xào 250g</v>
      </c>
      <c r="N6159" s="21" t="str">
        <f t="shared" si="636"/>
        <v>K-C6</v>
      </c>
      <c r="Q6159" s="21" t="str">
        <f>VLOOKUP(K6159,TONG_SL!$A:$D,3,0)</f>
        <v>Túi</v>
      </c>
      <c r="R6159" s="297">
        <v>5</v>
      </c>
      <c r="S6159" s="297"/>
      <c r="T6159" s="297">
        <f>VLOOKUP(VLOOKUP(G6159,Ma_KH!$A:$R,18,0)&amp;K6159,Gia_MB!$A:$F,6,0)</f>
        <v>50182</v>
      </c>
      <c r="U6159" s="298">
        <f t="shared" si="632"/>
        <v>250910</v>
      </c>
      <c r="V6159" s="297"/>
      <c r="W6159" s="299">
        <f t="shared" si="633"/>
        <v>0</v>
      </c>
      <c r="X6159" s="300" t="str">
        <f t="shared" si="634"/>
        <v>8</v>
      </c>
      <c r="Y6159" s="297"/>
      <c r="Z6159" s="298">
        <f t="shared" si="635"/>
        <v>20072.8</v>
      </c>
      <c r="AA6159" s="301">
        <f>VLOOKUP(G6159,Ma_KH!$A:$R,14,0)</f>
        <v>60</v>
      </c>
    </row>
    <row r="6160" spans="1:27" hidden="1" x14ac:dyDescent="0.25">
      <c r="A6160" s="292">
        <v>46001</v>
      </c>
      <c r="B6160" s="293">
        <v>4181239070</v>
      </c>
      <c r="C6160" s="294" t="s">
        <v>7767</v>
      </c>
      <c r="D6160" s="292">
        <v>46003</v>
      </c>
      <c r="E6160" s="295"/>
      <c r="F6160" s="294"/>
      <c r="G6160" s="296" t="s">
        <v>64</v>
      </c>
      <c r="H6160" s="295"/>
      <c r="I6160" s="293" t="s">
        <v>8739</v>
      </c>
      <c r="J6160" s="293" t="s">
        <v>1771</v>
      </c>
      <c r="K6160" s="339" t="s">
        <v>27</v>
      </c>
      <c r="L6160" s="21" t="str">
        <f>VLOOKUP($K6160,TONG_SL!$A:$D,2,0)</f>
        <v>Chân giò heo muối 300g</v>
      </c>
      <c r="N6160" s="21" t="str">
        <f t="shared" si="636"/>
        <v>K-C6</v>
      </c>
      <c r="Q6160" s="21" t="str">
        <f>VLOOKUP(K6160,TONG_SL!$A:$D,3,0)</f>
        <v>Túi</v>
      </c>
      <c r="R6160" s="297">
        <v>30</v>
      </c>
      <c r="S6160" s="297"/>
      <c r="T6160" s="297">
        <f>VLOOKUP(VLOOKUP(G6160,Ma_KH!$A:$R,18,0)&amp;K6160,Gia_MB!$A:$F,6,0)</f>
        <v>73431</v>
      </c>
      <c r="U6160" s="298">
        <f t="shared" si="632"/>
        <v>2202930</v>
      </c>
      <c r="V6160" s="297"/>
      <c r="W6160" s="299">
        <f t="shared" si="633"/>
        <v>0</v>
      </c>
      <c r="X6160" s="300" t="str">
        <f t="shared" si="634"/>
        <v>8</v>
      </c>
      <c r="Y6160" s="297"/>
      <c r="Z6160" s="298">
        <f t="shared" si="635"/>
        <v>176234.4</v>
      </c>
      <c r="AA6160" s="301">
        <f>VLOOKUP(G6160,Ma_KH!$A:$R,14,0)</f>
        <v>60</v>
      </c>
    </row>
    <row r="6161" spans="1:27" hidden="1" x14ac:dyDescent="0.25">
      <c r="A6161" s="292">
        <v>46001</v>
      </c>
      <c r="B6161" s="293">
        <v>4181239070</v>
      </c>
      <c r="C6161" s="294" t="s">
        <v>7767</v>
      </c>
      <c r="D6161" s="292">
        <v>46003</v>
      </c>
      <c r="E6161" s="295"/>
      <c r="F6161" s="294"/>
      <c r="G6161" s="296" t="s">
        <v>64</v>
      </c>
      <c r="H6161" s="295"/>
      <c r="I6161" s="293" t="s">
        <v>8739</v>
      </c>
      <c r="J6161" s="293" t="s">
        <v>1771</v>
      </c>
      <c r="K6161" s="339" t="s">
        <v>30</v>
      </c>
      <c r="L6161" s="21" t="str">
        <f>VLOOKUP($K6161,TONG_SL!$A:$D,2,0)</f>
        <v>Gà muối 500g</v>
      </c>
      <c r="N6161" s="21" t="str">
        <f t="shared" si="636"/>
        <v>K-C6</v>
      </c>
      <c r="Q6161" s="21" t="str">
        <f>VLOOKUP(K6161,TONG_SL!$A:$D,3,0)</f>
        <v>Túi</v>
      </c>
      <c r="R6161" s="297">
        <v>15</v>
      </c>
      <c r="S6161" s="297"/>
      <c r="T6161" s="297">
        <f>VLOOKUP(VLOOKUP(G6161,Ma_KH!$A:$R,18,0)&amp;K6161,Gia_MB!$A:$F,6,0)</f>
        <v>111058</v>
      </c>
      <c r="U6161" s="298">
        <f t="shared" si="632"/>
        <v>1665870</v>
      </c>
      <c r="V6161" s="297"/>
      <c r="W6161" s="299">
        <f t="shared" si="633"/>
        <v>0</v>
      </c>
      <c r="X6161" s="300" t="str">
        <f t="shared" si="634"/>
        <v>8</v>
      </c>
      <c r="Y6161" s="297"/>
      <c r="Z6161" s="298">
        <f t="shared" si="635"/>
        <v>133269.6</v>
      </c>
      <c r="AA6161" s="301">
        <f>VLOOKUP(G6161,Ma_KH!$A:$R,14,0)</f>
        <v>60</v>
      </c>
    </row>
    <row r="6162" spans="1:27" hidden="1" x14ac:dyDescent="0.25">
      <c r="A6162" s="292">
        <v>46001</v>
      </c>
      <c r="B6162" s="293">
        <v>4181239070</v>
      </c>
      <c r="C6162" s="294" t="s">
        <v>7767</v>
      </c>
      <c r="D6162" s="292">
        <v>46003</v>
      </c>
      <c r="E6162" s="295"/>
      <c r="F6162" s="294"/>
      <c r="G6162" s="296" t="s">
        <v>64</v>
      </c>
      <c r="H6162" s="295"/>
      <c r="I6162" s="293" t="s">
        <v>8739</v>
      </c>
      <c r="J6162" s="293" t="s">
        <v>1771</v>
      </c>
      <c r="K6162" s="339" t="s">
        <v>48</v>
      </c>
      <c r="L6162" s="21" t="str">
        <f>VLOOKUP($K6162,TONG_SL!$A:$D,2,0)</f>
        <v>Mọc Nấm Hương 250g</v>
      </c>
      <c r="N6162" s="21" t="str">
        <f t="shared" si="636"/>
        <v>K-C6</v>
      </c>
      <c r="Q6162" s="21" t="str">
        <f>VLOOKUP(K6162,TONG_SL!$A:$D,3,0)</f>
        <v>Túi</v>
      </c>
      <c r="R6162" s="297">
        <v>10</v>
      </c>
      <c r="S6162" s="297"/>
      <c r="T6162" s="297">
        <f>VLOOKUP(VLOOKUP(G6162,Ma_KH!$A:$R,18,0)&amp;K6162,Gia_MB!$A:$F,6,0)</f>
        <v>46000</v>
      </c>
      <c r="U6162" s="298">
        <f t="shared" si="632"/>
        <v>460000</v>
      </c>
      <c r="V6162" s="297"/>
      <c r="W6162" s="299">
        <f t="shared" si="633"/>
        <v>0</v>
      </c>
      <c r="X6162" s="300" t="str">
        <f t="shared" si="634"/>
        <v>8</v>
      </c>
      <c r="Y6162" s="297"/>
      <c r="Z6162" s="298">
        <f t="shared" si="635"/>
        <v>36800</v>
      </c>
      <c r="AA6162" s="301">
        <f>VLOOKUP(G6162,Ma_KH!$A:$R,14,0)</f>
        <v>60</v>
      </c>
    </row>
    <row r="6163" spans="1:27" hidden="1" x14ac:dyDescent="0.25">
      <c r="A6163" s="292">
        <v>46001</v>
      </c>
      <c r="B6163" s="293">
        <v>4181239070</v>
      </c>
      <c r="C6163" s="294" t="s">
        <v>7767</v>
      </c>
      <c r="D6163" s="292">
        <v>46003</v>
      </c>
      <c r="E6163" s="295"/>
      <c r="F6163" s="294"/>
      <c r="G6163" s="296" t="s">
        <v>64</v>
      </c>
      <c r="H6163" s="295"/>
      <c r="I6163" s="293" t="s">
        <v>8739</v>
      </c>
      <c r="J6163" s="293" t="s">
        <v>1771</v>
      </c>
      <c r="K6163" s="339" t="s">
        <v>37</v>
      </c>
      <c r="L6163" s="21" t="str">
        <f>VLOOKUP($K6163,TONG_SL!$A:$D,2,0)</f>
        <v>Chả cốm 300g</v>
      </c>
      <c r="N6163" s="21" t="str">
        <f t="shared" si="636"/>
        <v>K-C6</v>
      </c>
      <c r="Q6163" s="21" t="str">
        <f>VLOOKUP(K6163,TONG_SL!$A:$D,3,0)</f>
        <v>Túi</v>
      </c>
      <c r="R6163" s="297">
        <v>10</v>
      </c>
      <c r="S6163" s="297"/>
      <c r="T6163" s="297">
        <f>VLOOKUP(VLOOKUP(G6163,Ma_KH!$A:$R,18,0)&amp;K6163,Gia_MB!$A:$F,6,0)</f>
        <v>74250</v>
      </c>
      <c r="U6163" s="298">
        <f t="shared" si="632"/>
        <v>742500</v>
      </c>
      <c r="V6163" s="297"/>
      <c r="W6163" s="299">
        <f t="shared" si="633"/>
        <v>0</v>
      </c>
      <c r="X6163" s="300" t="str">
        <f t="shared" si="634"/>
        <v>8</v>
      </c>
      <c r="Y6163" s="297"/>
      <c r="Z6163" s="298">
        <f t="shared" si="635"/>
        <v>59400</v>
      </c>
      <c r="AA6163" s="301">
        <f>VLOOKUP(G6163,Ma_KH!$A:$R,14,0)</f>
        <v>60</v>
      </c>
    </row>
    <row r="6164" spans="1:27" hidden="1" x14ac:dyDescent="0.25">
      <c r="A6164" s="292">
        <v>46003</v>
      </c>
      <c r="B6164" s="293">
        <v>4181318205</v>
      </c>
      <c r="C6164" s="294" t="s">
        <v>7767</v>
      </c>
      <c r="D6164" s="292">
        <v>46003</v>
      </c>
      <c r="E6164" s="295"/>
      <c r="F6164" s="294"/>
      <c r="G6164" s="296" t="s">
        <v>66</v>
      </c>
      <c r="H6164" s="295"/>
      <c r="I6164" s="293" t="s">
        <v>8740</v>
      </c>
      <c r="J6164" s="293" t="s">
        <v>1771</v>
      </c>
      <c r="K6164" s="339" t="s">
        <v>27</v>
      </c>
      <c r="L6164" s="21" t="str">
        <f>VLOOKUP($K6164,TONG_SL!$A:$D,2,0)</f>
        <v>Chân giò heo muối 300g</v>
      </c>
      <c r="N6164" s="21" t="str">
        <f t="shared" si="636"/>
        <v>K-C6</v>
      </c>
      <c r="Q6164" s="21" t="str">
        <f>VLOOKUP(K6164,TONG_SL!$A:$D,3,0)</f>
        <v>Túi</v>
      </c>
      <c r="R6164" s="297">
        <v>20</v>
      </c>
      <c r="S6164" s="297"/>
      <c r="T6164" s="297">
        <f>VLOOKUP(VLOOKUP(G6164,Ma_KH!$A:$R,18,0)&amp;K6164,Gia_MB!$A:$F,6,0)</f>
        <v>73431</v>
      </c>
      <c r="U6164" s="298">
        <f t="shared" si="632"/>
        <v>1468620</v>
      </c>
      <c r="V6164" s="297"/>
      <c r="W6164" s="299">
        <f t="shared" si="633"/>
        <v>0</v>
      </c>
      <c r="X6164" s="300" t="str">
        <f t="shared" si="634"/>
        <v>8</v>
      </c>
      <c r="Y6164" s="297"/>
      <c r="Z6164" s="298">
        <f t="shared" si="635"/>
        <v>117489.60000000001</v>
      </c>
      <c r="AA6164" s="301">
        <f>VLOOKUP(G6164,Ma_KH!$A:$R,14,0)</f>
        <v>60</v>
      </c>
    </row>
    <row r="6165" spans="1:27" hidden="1" x14ac:dyDescent="0.25">
      <c r="A6165" s="292">
        <v>46003</v>
      </c>
      <c r="B6165" s="293">
        <v>4181318205</v>
      </c>
      <c r="C6165" s="294" t="s">
        <v>7767</v>
      </c>
      <c r="D6165" s="292">
        <v>46003</v>
      </c>
      <c r="E6165" s="295"/>
      <c r="F6165" s="294"/>
      <c r="G6165" s="296" t="s">
        <v>66</v>
      </c>
      <c r="H6165" s="295"/>
      <c r="I6165" s="293" t="s">
        <v>8740</v>
      </c>
      <c r="J6165" s="293" t="s">
        <v>1771</v>
      </c>
      <c r="K6165" s="339" t="s">
        <v>32</v>
      </c>
      <c r="L6165" s="21" t="str">
        <f>VLOOKUP($K6165,TONG_SL!$A:$D,2,0)</f>
        <v>Giò Tai Lưỡi Xào 250g</v>
      </c>
      <c r="N6165" s="21" t="str">
        <f t="shared" si="636"/>
        <v>K-C6</v>
      </c>
      <c r="Q6165" s="21" t="str">
        <f>VLOOKUP(K6165,TONG_SL!$A:$D,3,0)</f>
        <v>Túi</v>
      </c>
      <c r="R6165" s="297">
        <v>10</v>
      </c>
      <c r="S6165" s="297"/>
      <c r="T6165" s="297">
        <f>VLOOKUP(VLOOKUP(G6165,Ma_KH!$A:$R,18,0)&amp;K6165,Gia_MB!$A:$F,6,0)</f>
        <v>50182</v>
      </c>
      <c r="U6165" s="298">
        <f t="shared" si="632"/>
        <v>501820</v>
      </c>
      <c r="V6165" s="297"/>
      <c r="W6165" s="299">
        <f t="shared" si="633"/>
        <v>0</v>
      </c>
      <c r="X6165" s="300" t="str">
        <f t="shared" si="634"/>
        <v>8</v>
      </c>
      <c r="Y6165" s="297"/>
      <c r="Z6165" s="298">
        <f t="shared" si="635"/>
        <v>40145.599999999999</v>
      </c>
      <c r="AA6165" s="301">
        <f>VLOOKUP(G6165,Ma_KH!$A:$R,14,0)</f>
        <v>60</v>
      </c>
    </row>
    <row r="6166" spans="1:27" hidden="1" x14ac:dyDescent="0.25">
      <c r="A6166" s="292">
        <v>46003</v>
      </c>
      <c r="B6166" s="293">
        <v>4181318205</v>
      </c>
      <c r="C6166" s="294" t="s">
        <v>7767</v>
      </c>
      <c r="D6166" s="292">
        <v>46003</v>
      </c>
      <c r="E6166" s="295"/>
      <c r="F6166" s="294"/>
      <c r="G6166" s="296" t="s">
        <v>66</v>
      </c>
      <c r="H6166" s="295"/>
      <c r="I6166" s="293" t="s">
        <v>8740</v>
      </c>
      <c r="J6166" s="293" t="s">
        <v>1771</v>
      </c>
      <c r="K6166" s="339" t="s">
        <v>48</v>
      </c>
      <c r="L6166" s="21" t="str">
        <f>VLOOKUP($K6166,TONG_SL!$A:$D,2,0)</f>
        <v>Mọc Nấm Hương 250g</v>
      </c>
      <c r="N6166" s="21" t="str">
        <f t="shared" si="636"/>
        <v>K-C6</v>
      </c>
      <c r="Q6166" s="21" t="str">
        <f>VLOOKUP(K6166,TONG_SL!$A:$D,3,0)</f>
        <v>Túi</v>
      </c>
      <c r="R6166" s="297">
        <v>15</v>
      </c>
      <c r="S6166" s="297"/>
      <c r="T6166" s="297">
        <f>VLOOKUP(VLOOKUP(G6166,Ma_KH!$A:$R,18,0)&amp;K6166,Gia_MB!$A:$F,6,0)</f>
        <v>46000</v>
      </c>
      <c r="U6166" s="298">
        <f t="shared" si="632"/>
        <v>690000</v>
      </c>
      <c r="V6166" s="297"/>
      <c r="W6166" s="299">
        <f t="shared" si="633"/>
        <v>0</v>
      </c>
      <c r="X6166" s="300" t="str">
        <f t="shared" si="634"/>
        <v>8</v>
      </c>
      <c r="Y6166" s="297"/>
      <c r="Z6166" s="298">
        <f t="shared" si="635"/>
        <v>55200</v>
      </c>
      <c r="AA6166" s="301">
        <f>VLOOKUP(G6166,Ma_KH!$A:$R,14,0)</f>
        <v>60</v>
      </c>
    </row>
    <row r="6167" spans="1:27" hidden="1" x14ac:dyDescent="0.25">
      <c r="A6167" s="292">
        <v>46003</v>
      </c>
      <c r="B6167" s="293">
        <v>4181318205</v>
      </c>
      <c r="C6167" s="294" t="s">
        <v>7767</v>
      </c>
      <c r="D6167" s="292">
        <v>46003</v>
      </c>
      <c r="E6167" s="295"/>
      <c r="F6167" s="294"/>
      <c r="G6167" s="296" t="s">
        <v>66</v>
      </c>
      <c r="H6167" s="295"/>
      <c r="I6167" s="293" t="s">
        <v>8740</v>
      </c>
      <c r="J6167" s="293" t="s">
        <v>1771</v>
      </c>
      <c r="K6167" s="339" t="s">
        <v>30</v>
      </c>
      <c r="L6167" s="21" t="str">
        <f>VLOOKUP($K6167,TONG_SL!$A:$D,2,0)</f>
        <v>Gà muối 500g</v>
      </c>
      <c r="N6167" s="21" t="str">
        <f t="shared" si="636"/>
        <v>K-C6</v>
      </c>
      <c r="Q6167" s="21" t="str">
        <f>VLOOKUP(K6167,TONG_SL!$A:$D,3,0)</f>
        <v>Túi</v>
      </c>
      <c r="R6167" s="297">
        <v>6</v>
      </c>
      <c r="S6167" s="297"/>
      <c r="T6167" s="297">
        <f>VLOOKUP(VLOOKUP(G6167,Ma_KH!$A:$R,18,0)&amp;K6167,Gia_MB!$A:$F,6,0)</f>
        <v>111058</v>
      </c>
      <c r="U6167" s="298">
        <f t="shared" si="632"/>
        <v>666348</v>
      </c>
      <c r="V6167" s="297"/>
      <c r="W6167" s="299">
        <f t="shared" si="633"/>
        <v>0</v>
      </c>
      <c r="X6167" s="300" t="str">
        <f t="shared" si="634"/>
        <v>8</v>
      </c>
      <c r="Y6167" s="297"/>
      <c r="Z6167" s="298">
        <f t="shared" si="635"/>
        <v>53307.840000000004</v>
      </c>
      <c r="AA6167" s="301">
        <f>VLOOKUP(G6167,Ma_KH!$A:$R,14,0)</f>
        <v>60</v>
      </c>
    </row>
    <row r="6168" spans="1:27" hidden="1" x14ac:dyDescent="0.25">
      <c r="A6168" s="292">
        <v>46000</v>
      </c>
      <c r="B6168" s="293">
        <v>4181117451</v>
      </c>
      <c r="C6168" s="294" t="s">
        <v>7767</v>
      </c>
      <c r="D6168" s="292">
        <v>46003</v>
      </c>
      <c r="E6168" s="295"/>
      <c r="F6168" s="294"/>
      <c r="G6168" s="296" t="s">
        <v>51</v>
      </c>
      <c r="H6168" s="295"/>
      <c r="I6168" s="293" t="s">
        <v>8741</v>
      </c>
      <c r="J6168" s="293" t="s">
        <v>1771</v>
      </c>
      <c r="K6168" s="339" t="s">
        <v>27</v>
      </c>
      <c r="L6168" s="21" t="str">
        <f>VLOOKUP($K6168,TONG_SL!$A:$D,2,0)</f>
        <v>Chân giò heo muối 300g</v>
      </c>
      <c r="N6168" s="21" t="str">
        <f t="shared" si="636"/>
        <v>K-C6</v>
      </c>
      <c r="Q6168" s="21" t="str">
        <f>VLOOKUP(K6168,TONG_SL!$A:$D,3,0)</f>
        <v>Túi</v>
      </c>
      <c r="R6168" s="297">
        <v>9</v>
      </c>
      <c r="S6168" s="297"/>
      <c r="T6168" s="297">
        <f>VLOOKUP(VLOOKUP(G6168,Ma_KH!$A:$R,18,0)&amp;K6168,Gia_MB!$A:$F,6,0)</f>
        <v>73431</v>
      </c>
      <c r="U6168" s="298">
        <f t="shared" si="632"/>
        <v>660879</v>
      </c>
      <c r="V6168" s="297"/>
      <c r="W6168" s="299">
        <f t="shared" si="633"/>
        <v>0</v>
      </c>
      <c r="X6168" s="300" t="str">
        <f t="shared" si="634"/>
        <v>8</v>
      </c>
      <c r="Y6168" s="297"/>
      <c r="Z6168" s="298">
        <f t="shared" si="635"/>
        <v>52870.32</v>
      </c>
      <c r="AA6168" s="301">
        <f>VLOOKUP(G6168,Ma_KH!$A:$R,14,0)</f>
        <v>60</v>
      </c>
    </row>
    <row r="6169" spans="1:27" hidden="1" x14ac:dyDescent="0.25">
      <c r="A6169" s="292">
        <v>46000</v>
      </c>
      <c r="B6169" s="293">
        <v>4181117451</v>
      </c>
      <c r="C6169" s="294" t="s">
        <v>7767</v>
      </c>
      <c r="D6169" s="292">
        <v>46003</v>
      </c>
      <c r="E6169" s="295"/>
      <c r="F6169" s="294"/>
      <c r="G6169" s="296" t="s">
        <v>51</v>
      </c>
      <c r="H6169" s="295"/>
      <c r="I6169" s="293" t="s">
        <v>8741</v>
      </c>
      <c r="J6169" s="293" t="s">
        <v>1771</v>
      </c>
      <c r="K6169" s="339" t="s">
        <v>30</v>
      </c>
      <c r="L6169" s="21" t="str">
        <f>VLOOKUP($K6169,TONG_SL!$A:$D,2,0)</f>
        <v>Gà muối 500g</v>
      </c>
      <c r="N6169" s="21" t="str">
        <f t="shared" si="636"/>
        <v>K-C6</v>
      </c>
      <c r="Q6169" s="21" t="str">
        <f>VLOOKUP(K6169,TONG_SL!$A:$D,3,0)</f>
        <v>Túi</v>
      </c>
      <c r="R6169" s="297">
        <v>9</v>
      </c>
      <c r="S6169" s="297"/>
      <c r="T6169" s="297">
        <f>VLOOKUP(VLOOKUP(G6169,Ma_KH!$A:$R,18,0)&amp;K6169,Gia_MB!$A:$F,6,0)</f>
        <v>111058</v>
      </c>
      <c r="U6169" s="298">
        <f t="shared" si="632"/>
        <v>999522</v>
      </c>
      <c r="V6169" s="297"/>
      <c r="W6169" s="299">
        <f t="shared" si="633"/>
        <v>0</v>
      </c>
      <c r="X6169" s="300" t="str">
        <f t="shared" si="634"/>
        <v>8</v>
      </c>
      <c r="Y6169" s="297"/>
      <c r="Z6169" s="298">
        <f t="shared" si="635"/>
        <v>79961.759999999995</v>
      </c>
      <c r="AA6169" s="301">
        <f>VLOOKUP(G6169,Ma_KH!$A:$R,14,0)</f>
        <v>60</v>
      </c>
    </row>
    <row r="6170" spans="1:27" hidden="1" x14ac:dyDescent="0.25">
      <c r="A6170" s="292">
        <v>46000</v>
      </c>
      <c r="B6170" s="293">
        <v>4181117451</v>
      </c>
      <c r="C6170" s="294" t="s">
        <v>7767</v>
      </c>
      <c r="D6170" s="292">
        <v>46003</v>
      </c>
      <c r="E6170" s="295"/>
      <c r="F6170" s="294"/>
      <c r="G6170" s="296" t="s">
        <v>51</v>
      </c>
      <c r="H6170" s="295"/>
      <c r="I6170" s="293" t="s">
        <v>8741</v>
      </c>
      <c r="J6170" s="293" t="s">
        <v>1771</v>
      </c>
      <c r="K6170" s="339" t="s">
        <v>32</v>
      </c>
      <c r="L6170" s="21" t="str">
        <f>VLOOKUP($K6170,TONG_SL!$A:$D,2,0)</f>
        <v>Giò Tai Lưỡi Xào 250g</v>
      </c>
      <c r="N6170" s="21" t="str">
        <f t="shared" si="636"/>
        <v>K-C6</v>
      </c>
      <c r="Q6170" s="21" t="str">
        <f>VLOOKUP(K6170,TONG_SL!$A:$D,3,0)</f>
        <v>Túi</v>
      </c>
      <c r="R6170" s="297">
        <v>3</v>
      </c>
      <c r="S6170" s="297"/>
      <c r="T6170" s="297">
        <f>VLOOKUP(VLOOKUP(G6170,Ma_KH!$A:$R,18,0)&amp;K6170,Gia_MB!$A:$F,6,0)</f>
        <v>50182</v>
      </c>
      <c r="U6170" s="298">
        <f t="shared" ref="U6170:U6201" si="637">T6170*R6170</f>
        <v>150546</v>
      </c>
      <c r="V6170" s="297"/>
      <c r="W6170" s="299">
        <f t="shared" ref="W6170:W6201" si="638">U6170*V6170</f>
        <v>0</v>
      </c>
      <c r="X6170" s="300" t="str">
        <f t="shared" ref="X6170:X6201" si="639">IF(B6170&lt;&gt;"","8","0")</f>
        <v>8</v>
      </c>
      <c r="Y6170" s="297"/>
      <c r="Z6170" s="298">
        <f t="shared" ref="Z6170:Z6201" si="640">U6170*X6170%</f>
        <v>12043.68</v>
      </c>
      <c r="AA6170" s="301">
        <f>VLOOKUP(G6170,Ma_KH!$A:$R,14,0)</f>
        <v>60</v>
      </c>
    </row>
    <row r="6171" spans="1:27" hidden="1" x14ac:dyDescent="0.25">
      <c r="A6171" s="292">
        <v>46000</v>
      </c>
      <c r="B6171" s="293">
        <v>4181117451</v>
      </c>
      <c r="C6171" s="294" t="s">
        <v>7767</v>
      </c>
      <c r="D6171" s="292">
        <v>46003</v>
      </c>
      <c r="E6171" s="295"/>
      <c r="F6171" s="294"/>
      <c r="G6171" s="296" t="s">
        <v>51</v>
      </c>
      <c r="H6171" s="295"/>
      <c r="I6171" s="293" t="s">
        <v>8741</v>
      </c>
      <c r="J6171" s="293" t="s">
        <v>1771</v>
      </c>
      <c r="K6171" s="339" t="s">
        <v>48</v>
      </c>
      <c r="L6171" s="21" t="str">
        <f>VLOOKUP($K6171,TONG_SL!$A:$D,2,0)</f>
        <v>Mọc Nấm Hương 250g</v>
      </c>
      <c r="N6171" s="21" t="str">
        <f t="shared" si="636"/>
        <v>K-C6</v>
      </c>
      <c r="Q6171" s="21" t="str">
        <f>VLOOKUP(K6171,TONG_SL!$A:$D,3,0)</f>
        <v>Túi</v>
      </c>
      <c r="R6171" s="297">
        <v>6</v>
      </c>
      <c r="S6171" s="297"/>
      <c r="T6171" s="297">
        <f>VLOOKUP(VLOOKUP(G6171,Ma_KH!$A:$R,18,0)&amp;K6171,Gia_MB!$A:$F,6,0)</f>
        <v>46000</v>
      </c>
      <c r="U6171" s="298">
        <f t="shared" si="637"/>
        <v>276000</v>
      </c>
      <c r="V6171" s="297"/>
      <c r="W6171" s="299">
        <f t="shared" si="638"/>
        <v>0</v>
      </c>
      <c r="X6171" s="300" t="str">
        <f t="shared" si="639"/>
        <v>8</v>
      </c>
      <c r="Y6171" s="297"/>
      <c r="Z6171" s="298">
        <f t="shared" si="640"/>
        <v>22080</v>
      </c>
      <c r="AA6171" s="301">
        <f>VLOOKUP(G6171,Ma_KH!$A:$R,14,0)</f>
        <v>60</v>
      </c>
    </row>
    <row r="6172" spans="1:27" hidden="1" x14ac:dyDescent="0.25">
      <c r="A6172" s="292">
        <v>46000</v>
      </c>
      <c r="B6172" s="293">
        <v>4181117451</v>
      </c>
      <c r="C6172" s="294" t="s">
        <v>7767</v>
      </c>
      <c r="D6172" s="292">
        <v>46003</v>
      </c>
      <c r="E6172" s="295"/>
      <c r="F6172" s="294"/>
      <c r="G6172" s="296" t="s">
        <v>51</v>
      </c>
      <c r="H6172" s="295"/>
      <c r="I6172" s="293" t="s">
        <v>8741</v>
      </c>
      <c r="J6172" s="293" t="s">
        <v>1771</v>
      </c>
      <c r="K6172" s="339" t="s">
        <v>34</v>
      </c>
      <c r="L6172" s="21" t="str">
        <f>VLOOKUP($K6172,TONG_SL!$A:$D,2,0)</f>
        <v>Tai heo muối 200g</v>
      </c>
      <c r="N6172" s="21" t="str">
        <f t="shared" si="636"/>
        <v>K-C6</v>
      </c>
      <c r="Q6172" s="21" t="str">
        <f>VLOOKUP(K6172,TONG_SL!$A:$D,3,0)</f>
        <v>Túi</v>
      </c>
      <c r="R6172" s="297">
        <v>3</v>
      </c>
      <c r="S6172" s="297"/>
      <c r="T6172" s="297">
        <f>VLOOKUP(VLOOKUP(G6172,Ma_KH!$A:$R,18,0)&amp;K6172,Gia_MB!$A:$F,6,0)</f>
        <v>55595</v>
      </c>
      <c r="U6172" s="298">
        <f t="shared" si="637"/>
        <v>166785</v>
      </c>
      <c r="V6172" s="297"/>
      <c r="W6172" s="299">
        <f t="shared" si="638"/>
        <v>0</v>
      </c>
      <c r="X6172" s="300" t="str">
        <f t="shared" si="639"/>
        <v>8</v>
      </c>
      <c r="Y6172" s="297"/>
      <c r="Z6172" s="298">
        <f t="shared" si="640"/>
        <v>13342.800000000001</v>
      </c>
      <c r="AA6172" s="301">
        <f>VLOOKUP(G6172,Ma_KH!$A:$R,14,0)</f>
        <v>60</v>
      </c>
    </row>
    <row r="6173" spans="1:27" hidden="1" x14ac:dyDescent="0.25">
      <c r="A6173" s="292">
        <v>46000</v>
      </c>
      <c r="B6173" s="293">
        <v>4181117451</v>
      </c>
      <c r="C6173" s="294" t="s">
        <v>7767</v>
      </c>
      <c r="D6173" s="292">
        <v>46003</v>
      </c>
      <c r="E6173" s="295"/>
      <c r="F6173" s="294"/>
      <c r="G6173" s="296" t="s">
        <v>51</v>
      </c>
      <c r="H6173" s="295"/>
      <c r="I6173" s="293" t="s">
        <v>8741</v>
      </c>
      <c r="J6173" s="293" t="s">
        <v>1771</v>
      </c>
      <c r="K6173" s="339" t="s">
        <v>37</v>
      </c>
      <c r="L6173" s="21" t="str">
        <f>VLOOKUP($K6173,TONG_SL!$A:$D,2,0)</f>
        <v>Chả cốm 300g</v>
      </c>
      <c r="N6173" s="21" t="str">
        <f t="shared" si="636"/>
        <v>K-C6</v>
      </c>
      <c r="Q6173" s="21" t="str">
        <f>VLOOKUP(K6173,TONG_SL!$A:$D,3,0)</f>
        <v>Túi</v>
      </c>
      <c r="R6173" s="297">
        <v>3</v>
      </c>
      <c r="S6173" s="297"/>
      <c r="T6173" s="297">
        <f>VLOOKUP(VLOOKUP(G6173,Ma_KH!$A:$R,18,0)&amp;K6173,Gia_MB!$A:$F,6,0)</f>
        <v>74250</v>
      </c>
      <c r="U6173" s="298">
        <f t="shared" si="637"/>
        <v>222750</v>
      </c>
      <c r="V6173" s="297"/>
      <c r="W6173" s="299">
        <f t="shared" si="638"/>
        <v>0</v>
      </c>
      <c r="X6173" s="300" t="str">
        <f t="shared" si="639"/>
        <v>8</v>
      </c>
      <c r="Y6173" s="297"/>
      <c r="Z6173" s="298">
        <f t="shared" si="640"/>
        <v>17820</v>
      </c>
      <c r="AA6173" s="301">
        <f>VLOOKUP(G6173,Ma_KH!$A:$R,14,0)</f>
        <v>60</v>
      </c>
    </row>
    <row r="6174" spans="1:27" hidden="1" x14ac:dyDescent="0.25">
      <c r="A6174" s="292">
        <v>46000</v>
      </c>
      <c r="B6174" s="293">
        <v>4181117378</v>
      </c>
      <c r="C6174" s="294" t="s">
        <v>7767</v>
      </c>
      <c r="D6174" s="292">
        <v>46003</v>
      </c>
      <c r="E6174" s="295"/>
      <c r="F6174" s="294"/>
      <c r="G6174" s="296" t="s">
        <v>51</v>
      </c>
      <c r="H6174" s="295"/>
      <c r="I6174" s="293" t="s">
        <v>8742</v>
      </c>
      <c r="J6174" s="293" t="s">
        <v>1771</v>
      </c>
      <c r="K6174" s="339" t="s">
        <v>34</v>
      </c>
      <c r="L6174" s="21" t="str">
        <f>VLOOKUP($K6174,TONG_SL!$A:$D,2,0)</f>
        <v>Tai heo muối 200g</v>
      </c>
      <c r="N6174" s="21" t="str">
        <f t="shared" si="636"/>
        <v>K-C6</v>
      </c>
      <c r="Q6174" s="21" t="str">
        <f>VLOOKUP(K6174,TONG_SL!$A:$D,3,0)</f>
        <v>Túi</v>
      </c>
      <c r="R6174" s="297">
        <v>3</v>
      </c>
      <c r="S6174" s="297"/>
      <c r="T6174" s="297">
        <f>VLOOKUP(VLOOKUP(G6174,Ma_KH!$A:$R,18,0)&amp;K6174,Gia_MB!$A:$F,6,0)</f>
        <v>55595</v>
      </c>
      <c r="U6174" s="298">
        <f t="shared" si="637"/>
        <v>166785</v>
      </c>
      <c r="V6174" s="297"/>
      <c r="W6174" s="299">
        <f t="shared" si="638"/>
        <v>0</v>
      </c>
      <c r="X6174" s="300" t="str">
        <f t="shared" si="639"/>
        <v>8</v>
      </c>
      <c r="Y6174" s="297"/>
      <c r="Z6174" s="298">
        <f t="shared" si="640"/>
        <v>13342.800000000001</v>
      </c>
      <c r="AA6174" s="301">
        <f>VLOOKUP(G6174,Ma_KH!$A:$R,14,0)</f>
        <v>60</v>
      </c>
    </row>
    <row r="6175" spans="1:27" hidden="1" x14ac:dyDescent="0.25">
      <c r="A6175" s="292">
        <v>46000</v>
      </c>
      <c r="B6175" s="293">
        <v>4181117378</v>
      </c>
      <c r="C6175" s="294" t="s">
        <v>7767</v>
      </c>
      <c r="D6175" s="292">
        <v>46003</v>
      </c>
      <c r="E6175" s="295"/>
      <c r="F6175" s="294"/>
      <c r="G6175" s="296" t="s">
        <v>51</v>
      </c>
      <c r="H6175" s="295"/>
      <c r="I6175" s="293" t="s">
        <v>8742</v>
      </c>
      <c r="J6175" s="293" t="s">
        <v>1771</v>
      </c>
      <c r="K6175" s="339" t="s">
        <v>27</v>
      </c>
      <c r="L6175" s="21" t="str">
        <f>VLOOKUP($K6175,TONG_SL!$A:$D,2,0)</f>
        <v>Chân giò heo muối 300g</v>
      </c>
      <c r="N6175" s="21" t="str">
        <f t="shared" si="636"/>
        <v>K-C6</v>
      </c>
      <c r="Q6175" s="21" t="str">
        <f>VLOOKUP(K6175,TONG_SL!$A:$D,3,0)</f>
        <v>Túi</v>
      </c>
      <c r="R6175" s="297">
        <v>6</v>
      </c>
      <c r="S6175" s="297"/>
      <c r="T6175" s="297">
        <f>VLOOKUP(VLOOKUP(G6175,Ma_KH!$A:$R,18,0)&amp;K6175,Gia_MB!$A:$F,6,0)</f>
        <v>73431</v>
      </c>
      <c r="U6175" s="298">
        <f t="shared" si="637"/>
        <v>440586</v>
      </c>
      <c r="V6175" s="297"/>
      <c r="W6175" s="299">
        <f t="shared" si="638"/>
        <v>0</v>
      </c>
      <c r="X6175" s="300" t="str">
        <f t="shared" si="639"/>
        <v>8</v>
      </c>
      <c r="Y6175" s="297"/>
      <c r="Z6175" s="298">
        <f t="shared" si="640"/>
        <v>35246.879999999997</v>
      </c>
      <c r="AA6175" s="301">
        <f>VLOOKUP(G6175,Ma_KH!$A:$R,14,0)</f>
        <v>60</v>
      </c>
    </row>
    <row r="6176" spans="1:27" hidden="1" x14ac:dyDescent="0.25">
      <c r="A6176" s="292">
        <v>46000</v>
      </c>
      <c r="B6176" s="293">
        <v>4181117378</v>
      </c>
      <c r="C6176" s="294" t="s">
        <v>7767</v>
      </c>
      <c r="D6176" s="292">
        <v>46003</v>
      </c>
      <c r="E6176" s="295"/>
      <c r="F6176" s="294"/>
      <c r="G6176" s="296" t="s">
        <v>51</v>
      </c>
      <c r="H6176" s="295"/>
      <c r="I6176" s="293" t="s">
        <v>8742</v>
      </c>
      <c r="J6176" s="293" t="s">
        <v>1771</v>
      </c>
      <c r="K6176" s="339" t="s">
        <v>32</v>
      </c>
      <c r="L6176" s="21" t="str">
        <f>VLOOKUP($K6176,TONG_SL!$A:$D,2,0)</f>
        <v>Giò Tai Lưỡi Xào 250g</v>
      </c>
      <c r="N6176" s="21" t="str">
        <f t="shared" si="636"/>
        <v>K-C6</v>
      </c>
      <c r="Q6176" s="21" t="str">
        <f>VLOOKUP(K6176,TONG_SL!$A:$D,3,0)</f>
        <v>Túi</v>
      </c>
      <c r="R6176" s="297">
        <v>3</v>
      </c>
      <c r="S6176" s="297"/>
      <c r="T6176" s="297">
        <f>VLOOKUP(VLOOKUP(G6176,Ma_KH!$A:$R,18,0)&amp;K6176,Gia_MB!$A:$F,6,0)</f>
        <v>50182</v>
      </c>
      <c r="U6176" s="298">
        <f t="shared" si="637"/>
        <v>150546</v>
      </c>
      <c r="V6176" s="297"/>
      <c r="W6176" s="299">
        <f t="shared" si="638"/>
        <v>0</v>
      </c>
      <c r="X6176" s="300" t="str">
        <f t="shared" si="639"/>
        <v>8</v>
      </c>
      <c r="Y6176" s="297"/>
      <c r="Z6176" s="298">
        <f t="shared" si="640"/>
        <v>12043.68</v>
      </c>
      <c r="AA6176" s="301">
        <f>VLOOKUP(G6176,Ma_KH!$A:$R,14,0)</f>
        <v>60</v>
      </c>
    </row>
    <row r="6177" spans="1:27" hidden="1" x14ac:dyDescent="0.25">
      <c r="A6177" s="292">
        <v>46000</v>
      </c>
      <c r="B6177" s="293">
        <v>4181117378</v>
      </c>
      <c r="C6177" s="294" t="s">
        <v>7767</v>
      </c>
      <c r="D6177" s="292">
        <v>46003</v>
      </c>
      <c r="E6177" s="295"/>
      <c r="F6177" s="294"/>
      <c r="G6177" s="296" t="s">
        <v>51</v>
      </c>
      <c r="H6177" s="295"/>
      <c r="I6177" s="293" t="s">
        <v>8742</v>
      </c>
      <c r="J6177" s="293" t="s">
        <v>1771</v>
      </c>
      <c r="K6177" s="339" t="s">
        <v>30</v>
      </c>
      <c r="L6177" s="21" t="str">
        <f>VLOOKUP($K6177,TONG_SL!$A:$D,2,0)</f>
        <v>Gà muối 500g</v>
      </c>
      <c r="N6177" s="21" t="str">
        <f t="shared" si="636"/>
        <v>K-C6</v>
      </c>
      <c r="Q6177" s="21" t="str">
        <f>VLOOKUP(K6177,TONG_SL!$A:$D,3,0)</f>
        <v>Túi</v>
      </c>
      <c r="R6177" s="297">
        <v>6</v>
      </c>
      <c r="S6177" s="297"/>
      <c r="T6177" s="297">
        <f>VLOOKUP(VLOOKUP(G6177,Ma_KH!$A:$R,18,0)&amp;K6177,Gia_MB!$A:$F,6,0)</f>
        <v>111058</v>
      </c>
      <c r="U6177" s="298">
        <f t="shared" si="637"/>
        <v>666348</v>
      </c>
      <c r="V6177" s="297"/>
      <c r="W6177" s="299">
        <f t="shared" si="638"/>
        <v>0</v>
      </c>
      <c r="X6177" s="300" t="str">
        <f t="shared" si="639"/>
        <v>8</v>
      </c>
      <c r="Y6177" s="297"/>
      <c r="Z6177" s="298">
        <f t="shared" si="640"/>
        <v>53307.840000000004</v>
      </c>
      <c r="AA6177" s="301">
        <f>VLOOKUP(G6177,Ma_KH!$A:$R,14,0)</f>
        <v>60</v>
      </c>
    </row>
    <row r="6178" spans="1:27" hidden="1" x14ac:dyDescent="0.25">
      <c r="A6178" s="292">
        <v>46000</v>
      </c>
      <c r="B6178" s="293">
        <v>4181117452</v>
      </c>
      <c r="C6178" s="294" t="s">
        <v>7767</v>
      </c>
      <c r="D6178" s="292">
        <v>46003</v>
      </c>
      <c r="E6178" s="295"/>
      <c r="F6178" s="294"/>
      <c r="G6178" s="296" t="s">
        <v>51</v>
      </c>
      <c r="H6178" s="295"/>
      <c r="I6178" s="293" t="s">
        <v>8743</v>
      </c>
      <c r="J6178" s="293" t="s">
        <v>1771</v>
      </c>
      <c r="K6178" s="339" t="s">
        <v>34</v>
      </c>
      <c r="L6178" s="21" t="str">
        <f>VLOOKUP($K6178,TONG_SL!$A:$D,2,0)</f>
        <v>Tai heo muối 200g</v>
      </c>
      <c r="N6178" s="21" t="str">
        <f t="shared" si="636"/>
        <v>K-C6</v>
      </c>
      <c r="Q6178" s="21" t="str">
        <f>VLOOKUP(K6178,TONG_SL!$A:$D,3,0)</f>
        <v>Túi</v>
      </c>
      <c r="R6178" s="297">
        <v>3</v>
      </c>
      <c r="S6178" s="297"/>
      <c r="T6178" s="297">
        <f>VLOOKUP(VLOOKUP(G6178,Ma_KH!$A:$R,18,0)&amp;K6178,Gia_MB!$A:$F,6,0)</f>
        <v>55595</v>
      </c>
      <c r="U6178" s="298">
        <f t="shared" si="637"/>
        <v>166785</v>
      </c>
      <c r="V6178" s="297"/>
      <c r="W6178" s="299">
        <f t="shared" si="638"/>
        <v>0</v>
      </c>
      <c r="X6178" s="300" t="str">
        <f t="shared" si="639"/>
        <v>8</v>
      </c>
      <c r="Y6178" s="297"/>
      <c r="Z6178" s="298">
        <f t="shared" si="640"/>
        <v>13342.800000000001</v>
      </c>
      <c r="AA6178" s="301">
        <f>VLOOKUP(G6178,Ma_KH!$A:$R,14,0)</f>
        <v>60</v>
      </c>
    </row>
    <row r="6179" spans="1:27" hidden="1" x14ac:dyDescent="0.25">
      <c r="A6179" s="292">
        <v>46000</v>
      </c>
      <c r="B6179" s="293">
        <v>4181117452</v>
      </c>
      <c r="C6179" s="294" t="s">
        <v>7767</v>
      </c>
      <c r="D6179" s="292">
        <v>46003</v>
      </c>
      <c r="E6179" s="295"/>
      <c r="F6179" s="294"/>
      <c r="G6179" s="296" t="s">
        <v>51</v>
      </c>
      <c r="H6179" s="295"/>
      <c r="I6179" s="293" t="s">
        <v>8743</v>
      </c>
      <c r="J6179" s="293" t="s">
        <v>1771</v>
      </c>
      <c r="K6179" s="339" t="s">
        <v>48</v>
      </c>
      <c r="L6179" s="21" t="str">
        <f>VLOOKUP($K6179,TONG_SL!$A:$D,2,0)</f>
        <v>Mọc Nấm Hương 250g</v>
      </c>
      <c r="N6179" s="21" t="str">
        <f t="shared" si="636"/>
        <v>K-C6</v>
      </c>
      <c r="Q6179" s="21" t="str">
        <f>VLOOKUP(K6179,TONG_SL!$A:$D,3,0)</f>
        <v>Túi</v>
      </c>
      <c r="R6179" s="297">
        <v>6</v>
      </c>
      <c r="S6179" s="297"/>
      <c r="T6179" s="297">
        <f>VLOOKUP(VLOOKUP(G6179,Ma_KH!$A:$R,18,0)&amp;K6179,Gia_MB!$A:$F,6,0)</f>
        <v>46000</v>
      </c>
      <c r="U6179" s="298">
        <f t="shared" si="637"/>
        <v>276000</v>
      </c>
      <c r="V6179" s="297"/>
      <c r="W6179" s="299">
        <f t="shared" si="638"/>
        <v>0</v>
      </c>
      <c r="X6179" s="300" t="str">
        <f t="shared" si="639"/>
        <v>8</v>
      </c>
      <c r="Y6179" s="297"/>
      <c r="Z6179" s="298">
        <f t="shared" si="640"/>
        <v>22080</v>
      </c>
      <c r="AA6179" s="301">
        <f>VLOOKUP(G6179,Ma_KH!$A:$R,14,0)</f>
        <v>60</v>
      </c>
    </row>
    <row r="6180" spans="1:27" hidden="1" x14ac:dyDescent="0.25">
      <c r="A6180" s="292">
        <v>46000</v>
      </c>
      <c r="B6180" s="293">
        <v>4181117452</v>
      </c>
      <c r="C6180" s="294" t="s">
        <v>7767</v>
      </c>
      <c r="D6180" s="292">
        <v>46003</v>
      </c>
      <c r="E6180" s="295"/>
      <c r="F6180" s="294"/>
      <c r="G6180" s="296" t="s">
        <v>51</v>
      </c>
      <c r="H6180" s="295"/>
      <c r="I6180" s="293" t="s">
        <v>8743</v>
      </c>
      <c r="J6180" s="293" t="s">
        <v>1771</v>
      </c>
      <c r="K6180" s="339" t="s">
        <v>27</v>
      </c>
      <c r="L6180" s="21" t="str">
        <f>VLOOKUP($K6180,TONG_SL!$A:$D,2,0)</f>
        <v>Chân giò heo muối 300g</v>
      </c>
      <c r="N6180" s="21" t="str">
        <f t="shared" si="636"/>
        <v>K-C6</v>
      </c>
      <c r="Q6180" s="21" t="str">
        <f>VLOOKUP(K6180,TONG_SL!$A:$D,3,0)</f>
        <v>Túi</v>
      </c>
      <c r="R6180" s="297">
        <v>6</v>
      </c>
      <c r="S6180" s="297"/>
      <c r="T6180" s="297">
        <f>VLOOKUP(VLOOKUP(G6180,Ma_KH!$A:$R,18,0)&amp;K6180,Gia_MB!$A:$F,6,0)</f>
        <v>73431</v>
      </c>
      <c r="U6180" s="298">
        <f t="shared" si="637"/>
        <v>440586</v>
      </c>
      <c r="V6180" s="297"/>
      <c r="W6180" s="299">
        <f t="shared" si="638"/>
        <v>0</v>
      </c>
      <c r="X6180" s="300" t="str">
        <f t="shared" si="639"/>
        <v>8</v>
      </c>
      <c r="Y6180" s="297"/>
      <c r="Z6180" s="298">
        <f t="shared" si="640"/>
        <v>35246.879999999997</v>
      </c>
      <c r="AA6180" s="301">
        <f>VLOOKUP(G6180,Ma_KH!$A:$R,14,0)</f>
        <v>60</v>
      </c>
    </row>
    <row r="6181" spans="1:27" hidden="1" x14ac:dyDescent="0.25">
      <c r="A6181" s="292">
        <v>46000</v>
      </c>
      <c r="B6181" s="293">
        <v>4181117452</v>
      </c>
      <c r="C6181" s="294" t="s">
        <v>7767</v>
      </c>
      <c r="D6181" s="292">
        <v>46003</v>
      </c>
      <c r="E6181" s="295"/>
      <c r="F6181" s="294"/>
      <c r="G6181" s="296" t="s">
        <v>51</v>
      </c>
      <c r="H6181" s="295"/>
      <c r="I6181" s="293" t="s">
        <v>8743</v>
      </c>
      <c r="J6181" s="293" t="s">
        <v>1771</v>
      </c>
      <c r="K6181" s="339" t="s">
        <v>32</v>
      </c>
      <c r="L6181" s="21" t="str">
        <f>VLOOKUP($K6181,TONG_SL!$A:$D,2,0)</f>
        <v>Giò Tai Lưỡi Xào 250g</v>
      </c>
      <c r="N6181" s="21" t="str">
        <f t="shared" si="636"/>
        <v>K-C6</v>
      </c>
      <c r="Q6181" s="21" t="str">
        <f>VLOOKUP(K6181,TONG_SL!$A:$D,3,0)</f>
        <v>Túi</v>
      </c>
      <c r="R6181" s="297">
        <v>3</v>
      </c>
      <c r="S6181" s="297"/>
      <c r="T6181" s="297">
        <f>VLOOKUP(VLOOKUP(G6181,Ma_KH!$A:$R,18,0)&amp;K6181,Gia_MB!$A:$F,6,0)</f>
        <v>50182</v>
      </c>
      <c r="U6181" s="298">
        <f t="shared" si="637"/>
        <v>150546</v>
      </c>
      <c r="V6181" s="297"/>
      <c r="W6181" s="299">
        <f t="shared" si="638"/>
        <v>0</v>
      </c>
      <c r="X6181" s="300" t="str">
        <f t="shared" si="639"/>
        <v>8</v>
      </c>
      <c r="Y6181" s="297"/>
      <c r="Z6181" s="298">
        <f t="shared" si="640"/>
        <v>12043.68</v>
      </c>
      <c r="AA6181" s="301">
        <f>VLOOKUP(G6181,Ma_KH!$A:$R,14,0)</f>
        <v>60</v>
      </c>
    </row>
    <row r="6182" spans="1:27" hidden="1" x14ac:dyDescent="0.25">
      <c r="A6182" s="292">
        <v>46000</v>
      </c>
      <c r="B6182" s="293">
        <v>4181117452</v>
      </c>
      <c r="C6182" s="294" t="s">
        <v>7767</v>
      </c>
      <c r="D6182" s="292">
        <v>46003</v>
      </c>
      <c r="E6182" s="295"/>
      <c r="F6182" s="294"/>
      <c r="G6182" s="296" t="s">
        <v>51</v>
      </c>
      <c r="H6182" s="295"/>
      <c r="I6182" s="293" t="s">
        <v>8743</v>
      </c>
      <c r="J6182" s="293" t="s">
        <v>1771</v>
      </c>
      <c r="K6182" s="339" t="s">
        <v>30</v>
      </c>
      <c r="L6182" s="21" t="str">
        <f>VLOOKUP($K6182,TONG_SL!$A:$D,2,0)</f>
        <v>Gà muối 500g</v>
      </c>
      <c r="N6182" s="21" t="str">
        <f t="shared" si="636"/>
        <v>K-C6</v>
      </c>
      <c r="Q6182" s="21" t="str">
        <f>VLOOKUP(K6182,TONG_SL!$A:$D,3,0)</f>
        <v>Túi</v>
      </c>
      <c r="R6182" s="297">
        <v>6</v>
      </c>
      <c r="S6182" s="297"/>
      <c r="T6182" s="297">
        <f>VLOOKUP(VLOOKUP(G6182,Ma_KH!$A:$R,18,0)&amp;K6182,Gia_MB!$A:$F,6,0)</f>
        <v>111058</v>
      </c>
      <c r="U6182" s="298">
        <f t="shared" si="637"/>
        <v>666348</v>
      </c>
      <c r="V6182" s="297"/>
      <c r="W6182" s="299">
        <f t="shared" si="638"/>
        <v>0</v>
      </c>
      <c r="X6182" s="300" t="str">
        <f t="shared" si="639"/>
        <v>8</v>
      </c>
      <c r="Y6182" s="297"/>
      <c r="Z6182" s="298">
        <f t="shared" si="640"/>
        <v>53307.840000000004</v>
      </c>
      <c r="AA6182" s="301">
        <f>VLOOKUP(G6182,Ma_KH!$A:$R,14,0)</f>
        <v>60</v>
      </c>
    </row>
    <row r="6183" spans="1:27" hidden="1" x14ac:dyDescent="0.25">
      <c r="A6183" s="292">
        <v>46000</v>
      </c>
      <c r="B6183" s="293">
        <v>4181117474</v>
      </c>
      <c r="C6183" s="294" t="s">
        <v>7767</v>
      </c>
      <c r="D6183" s="292">
        <v>46003</v>
      </c>
      <c r="E6183" s="295"/>
      <c r="F6183" s="294"/>
      <c r="G6183" s="296" t="s">
        <v>51</v>
      </c>
      <c r="H6183" s="295"/>
      <c r="I6183" s="293" t="s">
        <v>8744</v>
      </c>
      <c r="J6183" s="293" t="s">
        <v>1771</v>
      </c>
      <c r="K6183" s="339" t="s">
        <v>32</v>
      </c>
      <c r="L6183" s="21" t="str">
        <f>VLOOKUP($K6183,TONG_SL!$A:$D,2,0)</f>
        <v>Giò Tai Lưỡi Xào 250g</v>
      </c>
      <c r="N6183" s="21" t="str">
        <f t="shared" si="636"/>
        <v>K-C6</v>
      </c>
      <c r="Q6183" s="21" t="str">
        <f>VLOOKUP(K6183,TONG_SL!$A:$D,3,0)</f>
        <v>Túi</v>
      </c>
      <c r="R6183" s="297">
        <v>3</v>
      </c>
      <c r="S6183" s="297"/>
      <c r="T6183" s="297">
        <f>VLOOKUP(VLOOKUP(G6183,Ma_KH!$A:$R,18,0)&amp;K6183,Gia_MB!$A:$F,6,0)</f>
        <v>50182</v>
      </c>
      <c r="U6183" s="298">
        <f t="shared" si="637"/>
        <v>150546</v>
      </c>
      <c r="V6183" s="297"/>
      <c r="W6183" s="299">
        <f t="shared" si="638"/>
        <v>0</v>
      </c>
      <c r="X6183" s="300" t="str">
        <f t="shared" si="639"/>
        <v>8</v>
      </c>
      <c r="Y6183" s="297"/>
      <c r="Z6183" s="298">
        <f t="shared" si="640"/>
        <v>12043.68</v>
      </c>
      <c r="AA6183" s="301">
        <f>VLOOKUP(G6183,Ma_KH!$A:$R,14,0)</f>
        <v>60</v>
      </c>
    </row>
    <row r="6184" spans="1:27" hidden="1" x14ac:dyDescent="0.25">
      <c r="A6184" s="292">
        <v>46000</v>
      </c>
      <c r="B6184" s="293">
        <v>4181117474</v>
      </c>
      <c r="C6184" s="294" t="s">
        <v>7767</v>
      </c>
      <c r="D6184" s="292">
        <v>46003</v>
      </c>
      <c r="E6184" s="295"/>
      <c r="F6184" s="294"/>
      <c r="G6184" s="296" t="s">
        <v>51</v>
      </c>
      <c r="H6184" s="295"/>
      <c r="I6184" s="293" t="s">
        <v>8744</v>
      </c>
      <c r="J6184" s="293" t="s">
        <v>1771</v>
      </c>
      <c r="K6184" s="339" t="s">
        <v>27</v>
      </c>
      <c r="L6184" s="21" t="str">
        <f>VLOOKUP($K6184,TONG_SL!$A:$D,2,0)</f>
        <v>Chân giò heo muối 300g</v>
      </c>
      <c r="N6184" s="21" t="str">
        <f t="shared" si="636"/>
        <v>K-C6</v>
      </c>
      <c r="Q6184" s="21" t="str">
        <f>VLOOKUP(K6184,TONG_SL!$A:$D,3,0)</f>
        <v>Túi</v>
      </c>
      <c r="R6184" s="297">
        <v>20</v>
      </c>
      <c r="S6184" s="297"/>
      <c r="T6184" s="297">
        <f>VLOOKUP(VLOOKUP(G6184,Ma_KH!$A:$R,18,0)&amp;K6184,Gia_MB!$A:$F,6,0)</f>
        <v>73431</v>
      </c>
      <c r="U6184" s="298">
        <f t="shared" si="637"/>
        <v>1468620</v>
      </c>
      <c r="V6184" s="297"/>
      <c r="W6184" s="299">
        <f t="shared" si="638"/>
        <v>0</v>
      </c>
      <c r="X6184" s="300" t="str">
        <f t="shared" si="639"/>
        <v>8</v>
      </c>
      <c r="Y6184" s="297"/>
      <c r="Z6184" s="298">
        <f t="shared" si="640"/>
        <v>117489.60000000001</v>
      </c>
      <c r="AA6184" s="301">
        <f>VLOOKUP(G6184,Ma_KH!$A:$R,14,0)</f>
        <v>60</v>
      </c>
    </row>
    <row r="6185" spans="1:27" hidden="1" x14ac:dyDescent="0.25">
      <c r="A6185" s="292">
        <v>46000</v>
      </c>
      <c r="B6185" s="293">
        <v>4181117474</v>
      </c>
      <c r="C6185" s="294" t="s">
        <v>7767</v>
      </c>
      <c r="D6185" s="292">
        <v>46003</v>
      </c>
      <c r="E6185" s="295"/>
      <c r="F6185" s="294"/>
      <c r="G6185" s="296" t="s">
        <v>51</v>
      </c>
      <c r="H6185" s="295"/>
      <c r="I6185" s="293" t="s">
        <v>8744</v>
      </c>
      <c r="J6185" s="293" t="s">
        <v>1771</v>
      </c>
      <c r="K6185" s="339" t="s">
        <v>48</v>
      </c>
      <c r="L6185" s="21" t="str">
        <f>VLOOKUP($K6185,TONG_SL!$A:$D,2,0)</f>
        <v>Mọc Nấm Hương 250g</v>
      </c>
      <c r="N6185" s="21" t="str">
        <f t="shared" si="636"/>
        <v>K-C6</v>
      </c>
      <c r="Q6185" s="21" t="str">
        <f>VLOOKUP(K6185,TONG_SL!$A:$D,3,0)</f>
        <v>Túi</v>
      </c>
      <c r="R6185" s="297">
        <v>6</v>
      </c>
      <c r="S6185" s="297"/>
      <c r="T6185" s="297">
        <f>VLOOKUP(VLOOKUP(G6185,Ma_KH!$A:$R,18,0)&amp;K6185,Gia_MB!$A:$F,6,0)</f>
        <v>46000</v>
      </c>
      <c r="U6185" s="298">
        <f t="shared" si="637"/>
        <v>276000</v>
      </c>
      <c r="V6185" s="297"/>
      <c r="W6185" s="299">
        <f t="shared" si="638"/>
        <v>0</v>
      </c>
      <c r="X6185" s="300" t="str">
        <f t="shared" si="639"/>
        <v>8</v>
      </c>
      <c r="Y6185" s="297"/>
      <c r="Z6185" s="298">
        <f t="shared" si="640"/>
        <v>22080</v>
      </c>
      <c r="AA6185" s="301">
        <f>VLOOKUP(G6185,Ma_KH!$A:$R,14,0)</f>
        <v>60</v>
      </c>
    </row>
    <row r="6186" spans="1:27" hidden="1" x14ac:dyDescent="0.25">
      <c r="A6186" s="292">
        <v>46000</v>
      </c>
      <c r="B6186" s="293">
        <v>4181117474</v>
      </c>
      <c r="C6186" s="294" t="s">
        <v>7767</v>
      </c>
      <c r="D6186" s="292">
        <v>46003</v>
      </c>
      <c r="E6186" s="295"/>
      <c r="F6186" s="294"/>
      <c r="G6186" s="296" t="s">
        <v>51</v>
      </c>
      <c r="H6186" s="295"/>
      <c r="I6186" s="293" t="s">
        <v>8744</v>
      </c>
      <c r="J6186" s="293" t="s">
        <v>1771</v>
      </c>
      <c r="K6186" s="339" t="s">
        <v>37</v>
      </c>
      <c r="L6186" s="21" t="str">
        <f>VLOOKUP($K6186,TONG_SL!$A:$D,2,0)</f>
        <v>Chả cốm 300g</v>
      </c>
      <c r="N6186" s="21" t="str">
        <f t="shared" si="636"/>
        <v>K-C6</v>
      </c>
      <c r="Q6186" s="21" t="str">
        <f>VLOOKUP(K6186,TONG_SL!$A:$D,3,0)</f>
        <v>Túi</v>
      </c>
      <c r="R6186" s="297">
        <v>3</v>
      </c>
      <c r="S6186" s="297"/>
      <c r="T6186" s="297">
        <f>VLOOKUP(VLOOKUP(G6186,Ma_KH!$A:$R,18,0)&amp;K6186,Gia_MB!$A:$F,6,0)</f>
        <v>74250</v>
      </c>
      <c r="U6186" s="298">
        <f t="shared" si="637"/>
        <v>222750</v>
      </c>
      <c r="V6186" s="297"/>
      <c r="W6186" s="299">
        <f t="shared" si="638"/>
        <v>0</v>
      </c>
      <c r="X6186" s="300" t="str">
        <f t="shared" si="639"/>
        <v>8</v>
      </c>
      <c r="Y6186" s="297"/>
      <c r="Z6186" s="298">
        <f t="shared" si="640"/>
        <v>17820</v>
      </c>
      <c r="AA6186" s="301">
        <f>VLOOKUP(G6186,Ma_KH!$A:$R,14,0)</f>
        <v>60</v>
      </c>
    </row>
    <row r="6187" spans="1:27" hidden="1" x14ac:dyDescent="0.25">
      <c r="A6187" s="292">
        <v>46000</v>
      </c>
      <c r="B6187" s="293">
        <v>4181117453</v>
      </c>
      <c r="C6187" s="294" t="s">
        <v>7767</v>
      </c>
      <c r="D6187" s="292">
        <v>46003</v>
      </c>
      <c r="E6187" s="295"/>
      <c r="F6187" s="294"/>
      <c r="G6187" s="296" t="s">
        <v>51</v>
      </c>
      <c r="H6187" s="295"/>
      <c r="I6187" s="293" t="s">
        <v>8745</v>
      </c>
      <c r="J6187" s="293" t="s">
        <v>1771</v>
      </c>
      <c r="K6187" s="339" t="s">
        <v>34</v>
      </c>
      <c r="L6187" s="21" t="str">
        <f>VLOOKUP($K6187,TONG_SL!$A:$D,2,0)</f>
        <v>Tai heo muối 200g</v>
      </c>
      <c r="N6187" s="21" t="str">
        <f t="shared" si="636"/>
        <v>K-C6</v>
      </c>
      <c r="Q6187" s="21" t="str">
        <f>VLOOKUP(K6187,TONG_SL!$A:$D,3,0)</f>
        <v>Túi</v>
      </c>
      <c r="R6187" s="297">
        <v>3</v>
      </c>
      <c r="S6187" s="297"/>
      <c r="T6187" s="297">
        <f>VLOOKUP(VLOOKUP(G6187,Ma_KH!$A:$R,18,0)&amp;K6187,Gia_MB!$A:$F,6,0)</f>
        <v>55595</v>
      </c>
      <c r="U6187" s="298">
        <f t="shared" si="637"/>
        <v>166785</v>
      </c>
      <c r="V6187" s="297"/>
      <c r="W6187" s="299">
        <f t="shared" si="638"/>
        <v>0</v>
      </c>
      <c r="X6187" s="300" t="str">
        <f t="shared" si="639"/>
        <v>8</v>
      </c>
      <c r="Y6187" s="297"/>
      <c r="Z6187" s="298">
        <f t="shared" si="640"/>
        <v>13342.800000000001</v>
      </c>
      <c r="AA6187" s="301">
        <f>VLOOKUP(G6187,Ma_KH!$A:$R,14,0)</f>
        <v>60</v>
      </c>
    </row>
    <row r="6188" spans="1:27" hidden="1" x14ac:dyDescent="0.25">
      <c r="A6188" s="292">
        <v>46000</v>
      </c>
      <c r="B6188" s="293">
        <v>4181117453</v>
      </c>
      <c r="C6188" s="294" t="s">
        <v>7767</v>
      </c>
      <c r="D6188" s="292">
        <v>46003</v>
      </c>
      <c r="E6188" s="295"/>
      <c r="F6188" s="294"/>
      <c r="G6188" s="296" t="s">
        <v>51</v>
      </c>
      <c r="H6188" s="295"/>
      <c r="I6188" s="293" t="s">
        <v>8745</v>
      </c>
      <c r="J6188" s="293" t="s">
        <v>1771</v>
      </c>
      <c r="K6188" s="339" t="s">
        <v>48</v>
      </c>
      <c r="L6188" s="21" t="str">
        <f>VLOOKUP($K6188,TONG_SL!$A:$D,2,0)</f>
        <v>Mọc Nấm Hương 250g</v>
      </c>
      <c r="N6188" s="21" t="str">
        <f t="shared" si="636"/>
        <v>K-C6</v>
      </c>
      <c r="Q6188" s="21" t="str">
        <f>VLOOKUP(K6188,TONG_SL!$A:$D,3,0)</f>
        <v>Túi</v>
      </c>
      <c r="R6188" s="297">
        <v>6</v>
      </c>
      <c r="S6188" s="297"/>
      <c r="T6188" s="297">
        <f>VLOOKUP(VLOOKUP(G6188,Ma_KH!$A:$R,18,0)&amp;K6188,Gia_MB!$A:$F,6,0)</f>
        <v>46000</v>
      </c>
      <c r="U6188" s="298">
        <f t="shared" si="637"/>
        <v>276000</v>
      </c>
      <c r="V6188" s="297"/>
      <c r="W6188" s="299">
        <f t="shared" si="638"/>
        <v>0</v>
      </c>
      <c r="X6188" s="300" t="str">
        <f t="shared" si="639"/>
        <v>8</v>
      </c>
      <c r="Y6188" s="297"/>
      <c r="Z6188" s="298">
        <f t="shared" si="640"/>
        <v>22080</v>
      </c>
      <c r="AA6188" s="301">
        <f>VLOOKUP(G6188,Ma_KH!$A:$R,14,0)</f>
        <v>60</v>
      </c>
    </row>
    <row r="6189" spans="1:27" hidden="1" x14ac:dyDescent="0.25">
      <c r="A6189" s="292">
        <v>46000</v>
      </c>
      <c r="B6189" s="293">
        <v>4181117453</v>
      </c>
      <c r="C6189" s="294" t="s">
        <v>7767</v>
      </c>
      <c r="D6189" s="292">
        <v>46003</v>
      </c>
      <c r="E6189" s="295"/>
      <c r="F6189" s="294"/>
      <c r="G6189" s="296" t="s">
        <v>51</v>
      </c>
      <c r="H6189" s="295"/>
      <c r="I6189" s="293" t="s">
        <v>8745</v>
      </c>
      <c r="J6189" s="293" t="s">
        <v>1771</v>
      </c>
      <c r="K6189" s="339" t="s">
        <v>27</v>
      </c>
      <c r="L6189" s="21" t="str">
        <f>VLOOKUP($K6189,TONG_SL!$A:$D,2,0)</f>
        <v>Chân giò heo muối 300g</v>
      </c>
      <c r="N6189" s="21" t="str">
        <f t="shared" si="636"/>
        <v>K-C6</v>
      </c>
      <c r="Q6189" s="21" t="str">
        <f>VLOOKUP(K6189,TONG_SL!$A:$D,3,0)</f>
        <v>Túi</v>
      </c>
      <c r="R6189" s="297">
        <v>3</v>
      </c>
      <c r="S6189" s="297"/>
      <c r="T6189" s="297">
        <f>VLOOKUP(VLOOKUP(G6189,Ma_KH!$A:$R,18,0)&amp;K6189,Gia_MB!$A:$F,6,0)</f>
        <v>73431</v>
      </c>
      <c r="U6189" s="298">
        <f t="shared" si="637"/>
        <v>220293</v>
      </c>
      <c r="V6189" s="297"/>
      <c r="W6189" s="299">
        <f t="shared" si="638"/>
        <v>0</v>
      </c>
      <c r="X6189" s="300" t="str">
        <f t="shared" si="639"/>
        <v>8</v>
      </c>
      <c r="Y6189" s="297"/>
      <c r="Z6189" s="298">
        <f t="shared" si="640"/>
        <v>17623.439999999999</v>
      </c>
      <c r="AA6189" s="301">
        <f>VLOOKUP(G6189,Ma_KH!$A:$R,14,0)</f>
        <v>60</v>
      </c>
    </row>
    <row r="6190" spans="1:27" hidden="1" x14ac:dyDescent="0.25">
      <c r="A6190" s="292">
        <v>46000</v>
      </c>
      <c r="B6190" s="293">
        <v>4181117453</v>
      </c>
      <c r="C6190" s="294" t="s">
        <v>7767</v>
      </c>
      <c r="D6190" s="292">
        <v>46003</v>
      </c>
      <c r="E6190" s="295"/>
      <c r="F6190" s="294"/>
      <c r="G6190" s="296" t="s">
        <v>51</v>
      </c>
      <c r="H6190" s="295"/>
      <c r="I6190" s="293" t="s">
        <v>8745</v>
      </c>
      <c r="J6190" s="293" t="s">
        <v>1771</v>
      </c>
      <c r="K6190" s="339" t="s">
        <v>32</v>
      </c>
      <c r="L6190" s="21" t="str">
        <f>VLOOKUP($K6190,TONG_SL!$A:$D,2,0)</f>
        <v>Giò Tai Lưỡi Xào 250g</v>
      </c>
      <c r="N6190" s="21" t="str">
        <f t="shared" si="636"/>
        <v>K-C6</v>
      </c>
      <c r="Q6190" s="21" t="str">
        <f>VLOOKUP(K6190,TONG_SL!$A:$D,3,0)</f>
        <v>Túi</v>
      </c>
      <c r="R6190" s="297">
        <v>3</v>
      </c>
      <c r="S6190" s="297"/>
      <c r="T6190" s="297">
        <f>VLOOKUP(VLOOKUP(G6190,Ma_KH!$A:$R,18,0)&amp;K6190,Gia_MB!$A:$F,6,0)</f>
        <v>50182</v>
      </c>
      <c r="U6190" s="298">
        <f t="shared" si="637"/>
        <v>150546</v>
      </c>
      <c r="V6190" s="297"/>
      <c r="W6190" s="299">
        <f t="shared" si="638"/>
        <v>0</v>
      </c>
      <c r="X6190" s="300" t="str">
        <f t="shared" si="639"/>
        <v>8</v>
      </c>
      <c r="Y6190" s="297"/>
      <c r="Z6190" s="298">
        <f t="shared" si="640"/>
        <v>12043.68</v>
      </c>
      <c r="AA6190" s="301">
        <f>VLOOKUP(G6190,Ma_KH!$A:$R,14,0)</f>
        <v>60</v>
      </c>
    </row>
    <row r="6191" spans="1:27" hidden="1" x14ac:dyDescent="0.25">
      <c r="A6191" s="292">
        <v>46000</v>
      </c>
      <c r="B6191" s="293">
        <v>4181117447</v>
      </c>
      <c r="C6191" s="294" t="s">
        <v>7767</v>
      </c>
      <c r="D6191" s="292">
        <v>46003</v>
      </c>
      <c r="E6191" s="295"/>
      <c r="F6191" s="294"/>
      <c r="G6191" s="296" t="s">
        <v>51</v>
      </c>
      <c r="H6191" s="295"/>
      <c r="I6191" s="293" t="s">
        <v>8746</v>
      </c>
      <c r="J6191" s="293" t="s">
        <v>1771</v>
      </c>
      <c r="K6191" s="339" t="s">
        <v>30</v>
      </c>
      <c r="L6191" s="21" t="str">
        <f>VLOOKUP($K6191,TONG_SL!$A:$D,2,0)</f>
        <v>Gà muối 500g</v>
      </c>
      <c r="N6191" s="21" t="str">
        <f t="shared" si="636"/>
        <v>K-C6</v>
      </c>
      <c r="Q6191" s="21" t="str">
        <f>VLOOKUP(K6191,TONG_SL!$A:$D,3,0)</f>
        <v>Túi</v>
      </c>
      <c r="R6191" s="297">
        <v>6</v>
      </c>
      <c r="S6191" s="297"/>
      <c r="T6191" s="297">
        <f>VLOOKUP(VLOOKUP(G6191,Ma_KH!$A:$R,18,0)&amp;K6191,Gia_MB!$A:$F,6,0)</f>
        <v>111058</v>
      </c>
      <c r="U6191" s="298">
        <f t="shared" si="637"/>
        <v>666348</v>
      </c>
      <c r="V6191" s="297"/>
      <c r="W6191" s="299">
        <f t="shared" si="638"/>
        <v>0</v>
      </c>
      <c r="X6191" s="300" t="str">
        <f t="shared" si="639"/>
        <v>8</v>
      </c>
      <c r="Y6191" s="297"/>
      <c r="Z6191" s="298">
        <f t="shared" si="640"/>
        <v>53307.840000000004</v>
      </c>
      <c r="AA6191" s="301">
        <f>VLOOKUP(G6191,Ma_KH!$A:$R,14,0)</f>
        <v>60</v>
      </c>
    </row>
    <row r="6192" spans="1:27" hidden="1" x14ac:dyDescent="0.25">
      <c r="A6192" s="292">
        <v>46000</v>
      </c>
      <c r="B6192" s="293">
        <v>4181117447</v>
      </c>
      <c r="C6192" s="294" t="s">
        <v>7767</v>
      </c>
      <c r="D6192" s="292">
        <v>46003</v>
      </c>
      <c r="E6192" s="295"/>
      <c r="F6192" s="294"/>
      <c r="G6192" s="296" t="s">
        <v>51</v>
      </c>
      <c r="H6192" s="295"/>
      <c r="I6192" s="293" t="s">
        <v>8746</v>
      </c>
      <c r="J6192" s="293" t="s">
        <v>1771</v>
      </c>
      <c r="K6192" s="339" t="s">
        <v>48</v>
      </c>
      <c r="L6192" s="21" t="str">
        <f>VLOOKUP($K6192,TONG_SL!$A:$D,2,0)</f>
        <v>Mọc Nấm Hương 250g</v>
      </c>
      <c r="N6192" s="21" t="str">
        <f t="shared" si="636"/>
        <v>K-C6</v>
      </c>
      <c r="Q6192" s="21" t="str">
        <f>VLOOKUP(K6192,TONG_SL!$A:$D,3,0)</f>
        <v>Túi</v>
      </c>
      <c r="R6192" s="297">
        <v>6</v>
      </c>
      <c r="S6192" s="297"/>
      <c r="T6192" s="297">
        <f>VLOOKUP(VLOOKUP(G6192,Ma_KH!$A:$R,18,0)&amp;K6192,Gia_MB!$A:$F,6,0)</f>
        <v>46000</v>
      </c>
      <c r="U6192" s="298">
        <f t="shared" si="637"/>
        <v>276000</v>
      </c>
      <c r="V6192" s="297"/>
      <c r="W6192" s="299">
        <f t="shared" si="638"/>
        <v>0</v>
      </c>
      <c r="X6192" s="300" t="str">
        <f t="shared" si="639"/>
        <v>8</v>
      </c>
      <c r="Y6192" s="297"/>
      <c r="Z6192" s="298">
        <f t="shared" si="640"/>
        <v>22080</v>
      </c>
      <c r="AA6192" s="301">
        <f>VLOOKUP(G6192,Ma_KH!$A:$R,14,0)</f>
        <v>60</v>
      </c>
    </row>
    <row r="6193" spans="1:27" hidden="1" x14ac:dyDescent="0.25">
      <c r="A6193" s="292">
        <v>46000</v>
      </c>
      <c r="B6193" s="293">
        <v>4181117447</v>
      </c>
      <c r="C6193" s="294" t="s">
        <v>7767</v>
      </c>
      <c r="D6193" s="292">
        <v>46003</v>
      </c>
      <c r="E6193" s="295"/>
      <c r="F6193" s="294"/>
      <c r="G6193" s="296" t="s">
        <v>51</v>
      </c>
      <c r="H6193" s="295"/>
      <c r="I6193" s="293" t="s">
        <v>8746</v>
      </c>
      <c r="J6193" s="293" t="s">
        <v>1771</v>
      </c>
      <c r="K6193" s="339" t="s">
        <v>27</v>
      </c>
      <c r="L6193" s="21" t="str">
        <f>VLOOKUP($K6193,TONG_SL!$A:$D,2,0)</f>
        <v>Chân giò heo muối 300g</v>
      </c>
      <c r="N6193" s="21" t="str">
        <f t="shared" si="636"/>
        <v>K-C6</v>
      </c>
      <c r="Q6193" s="21" t="str">
        <f>VLOOKUP(K6193,TONG_SL!$A:$D,3,0)</f>
        <v>Túi</v>
      </c>
      <c r="R6193" s="297">
        <v>6</v>
      </c>
      <c r="S6193" s="297"/>
      <c r="T6193" s="297">
        <f>VLOOKUP(VLOOKUP(G6193,Ma_KH!$A:$R,18,0)&amp;K6193,Gia_MB!$A:$F,6,0)</f>
        <v>73431</v>
      </c>
      <c r="U6193" s="298">
        <f t="shared" si="637"/>
        <v>440586</v>
      </c>
      <c r="V6193" s="297"/>
      <c r="W6193" s="299">
        <f t="shared" si="638"/>
        <v>0</v>
      </c>
      <c r="X6193" s="300" t="str">
        <f t="shared" si="639"/>
        <v>8</v>
      </c>
      <c r="Y6193" s="297"/>
      <c r="Z6193" s="298">
        <f t="shared" si="640"/>
        <v>35246.879999999997</v>
      </c>
      <c r="AA6193" s="301">
        <f>VLOOKUP(G6193,Ma_KH!$A:$R,14,0)</f>
        <v>60</v>
      </c>
    </row>
    <row r="6194" spans="1:27" hidden="1" x14ac:dyDescent="0.25">
      <c r="A6194" s="292">
        <v>46000</v>
      </c>
      <c r="B6194" s="293">
        <v>4181117475</v>
      </c>
      <c r="C6194" s="294" t="s">
        <v>7767</v>
      </c>
      <c r="D6194" s="292">
        <v>46003</v>
      </c>
      <c r="E6194" s="295"/>
      <c r="F6194" s="294"/>
      <c r="G6194" s="296" t="s">
        <v>51</v>
      </c>
      <c r="H6194" s="295"/>
      <c r="I6194" s="293" t="s">
        <v>8747</v>
      </c>
      <c r="J6194" s="293" t="s">
        <v>1771</v>
      </c>
      <c r="K6194" s="339" t="s">
        <v>34</v>
      </c>
      <c r="L6194" s="21" t="str">
        <f>VLOOKUP($K6194,TONG_SL!$A:$D,2,0)</f>
        <v>Tai heo muối 200g</v>
      </c>
      <c r="N6194" s="21" t="str">
        <f t="shared" si="636"/>
        <v>K-C6</v>
      </c>
      <c r="Q6194" s="21" t="str">
        <f>VLOOKUP(K6194,TONG_SL!$A:$D,3,0)</f>
        <v>Túi</v>
      </c>
      <c r="R6194" s="297">
        <v>3</v>
      </c>
      <c r="S6194" s="297"/>
      <c r="T6194" s="297">
        <f>VLOOKUP(VLOOKUP(G6194,Ma_KH!$A:$R,18,0)&amp;K6194,Gia_MB!$A:$F,6,0)</f>
        <v>55595</v>
      </c>
      <c r="U6194" s="298">
        <f t="shared" si="637"/>
        <v>166785</v>
      </c>
      <c r="V6194" s="297"/>
      <c r="W6194" s="299">
        <f t="shared" si="638"/>
        <v>0</v>
      </c>
      <c r="X6194" s="300" t="str">
        <f t="shared" si="639"/>
        <v>8</v>
      </c>
      <c r="Y6194" s="297"/>
      <c r="Z6194" s="298">
        <f t="shared" si="640"/>
        <v>13342.800000000001</v>
      </c>
      <c r="AA6194" s="301">
        <f>VLOOKUP(G6194,Ma_KH!$A:$R,14,0)</f>
        <v>60</v>
      </c>
    </row>
    <row r="6195" spans="1:27" hidden="1" x14ac:dyDescent="0.25">
      <c r="A6195" s="292">
        <v>46000</v>
      </c>
      <c r="B6195" s="293">
        <v>4181117475</v>
      </c>
      <c r="C6195" s="294" t="s">
        <v>7767</v>
      </c>
      <c r="D6195" s="292">
        <v>46003</v>
      </c>
      <c r="E6195" s="295"/>
      <c r="F6195" s="294"/>
      <c r="G6195" s="296" t="s">
        <v>51</v>
      </c>
      <c r="H6195" s="295"/>
      <c r="I6195" s="293" t="s">
        <v>8747</v>
      </c>
      <c r="J6195" s="293" t="s">
        <v>1771</v>
      </c>
      <c r="K6195" s="339" t="s">
        <v>37</v>
      </c>
      <c r="L6195" s="21" t="str">
        <f>VLOOKUP($K6195,TONG_SL!$A:$D,2,0)</f>
        <v>Chả cốm 300g</v>
      </c>
      <c r="N6195" s="21" t="str">
        <f t="shared" si="636"/>
        <v>K-C6</v>
      </c>
      <c r="Q6195" s="21" t="str">
        <f>VLOOKUP(K6195,TONG_SL!$A:$D,3,0)</f>
        <v>Túi</v>
      </c>
      <c r="R6195" s="297">
        <v>3</v>
      </c>
      <c r="S6195" s="297"/>
      <c r="T6195" s="297">
        <f>VLOOKUP(VLOOKUP(G6195,Ma_KH!$A:$R,18,0)&amp;K6195,Gia_MB!$A:$F,6,0)</f>
        <v>74250</v>
      </c>
      <c r="U6195" s="298">
        <f t="shared" si="637"/>
        <v>222750</v>
      </c>
      <c r="V6195" s="297"/>
      <c r="W6195" s="299">
        <f t="shared" si="638"/>
        <v>0</v>
      </c>
      <c r="X6195" s="300" t="str">
        <f t="shared" si="639"/>
        <v>8</v>
      </c>
      <c r="Y6195" s="297"/>
      <c r="Z6195" s="298">
        <f t="shared" si="640"/>
        <v>17820</v>
      </c>
      <c r="AA6195" s="301">
        <f>VLOOKUP(G6195,Ma_KH!$A:$R,14,0)</f>
        <v>60</v>
      </c>
    </row>
    <row r="6196" spans="1:27" hidden="1" x14ac:dyDescent="0.25">
      <c r="A6196" s="292">
        <v>46000</v>
      </c>
      <c r="B6196" s="293">
        <v>4181117475</v>
      </c>
      <c r="C6196" s="294" t="s">
        <v>7767</v>
      </c>
      <c r="D6196" s="292">
        <v>46003</v>
      </c>
      <c r="E6196" s="295"/>
      <c r="F6196" s="294"/>
      <c r="G6196" s="296" t="s">
        <v>51</v>
      </c>
      <c r="H6196" s="295"/>
      <c r="I6196" s="293" t="s">
        <v>8747</v>
      </c>
      <c r="J6196" s="293" t="s">
        <v>1771</v>
      </c>
      <c r="K6196" s="339" t="s">
        <v>32</v>
      </c>
      <c r="L6196" s="21" t="str">
        <f>VLOOKUP($K6196,TONG_SL!$A:$D,2,0)</f>
        <v>Giò Tai Lưỡi Xào 250g</v>
      </c>
      <c r="N6196" s="21" t="str">
        <f t="shared" si="636"/>
        <v>K-C6</v>
      </c>
      <c r="Q6196" s="21" t="str">
        <f>VLOOKUP(K6196,TONG_SL!$A:$D,3,0)</f>
        <v>Túi</v>
      </c>
      <c r="R6196" s="297">
        <v>3</v>
      </c>
      <c r="S6196" s="297"/>
      <c r="T6196" s="297">
        <f>VLOOKUP(VLOOKUP(G6196,Ma_KH!$A:$R,18,0)&amp;K6196,Gia_MB!$A:$F,6,0)</f>
        <v>50182</v>
      </c>
      <c r="U6196" s="298">
        <f t="shared" si="637"/>
        <v>150546</v>
      </c>
      <c r="V6196" s="297"/>
      <c r="W6196" s="299">
        <f t="shared" si="638"/>
        <v>0</v>
      </c>
      <c r="X6196" s="300" t="str">
        <f t="shared" si="639"/>
        <v>8</v>
      </c>
      <c r="Y6196" s="297"/>
      <c r="Z6196" s="298">
        <f t="shared" si="640"/>
        <v>12043.68</v>
      </c>
      <c r="AA6196" s="301">
        <f>VLOOKUP(G6196,Ma_KH!$A:$R,14,0)</f>
        <v>60</v>
      </c>
    </row>
    <row r="6197" spans="1:27" hidden="1" x14ac:dyDescent="0.25">
      <c r="A6197" s="292">
        <v>46000</v>
      </c>
      <c r="B6197" s="293">
        <v>4181117475</v>
      </c>
      <c r="C6197" s="294" t="s">
        <v>7767</v>
      </c>
      <c r="D6197" s="292">
        <v>46003</v>
      </c>
      <c r="E6197" s="295"/>
      <c r="F6197" s="294"/>
      <c r="G6197" s="296" t="s">
        <v>51</v>
      </c>
      <c r="H6197" s="295"/>
      <c r="I6197" s="293" t="s">
        <v>8747</v>
      </c>
      <c r="J6197" s="293" t="s">
        <v>1771</v>
      </c>
      <c r="K6197" s="339" t="s">
        <v>48</v>
      </c>
      <c r="L6197" s="21" t="str">
        <f>VLOOKUP($K6197,TONG_SL!$A:$D,2,0)</f>
        <v>Mọc Nấm Hương 250g</v>
      </c>
      <c r="N6197" s="21" t="str">
        <f t="shared" si="636"/>
        <v>K-C6</v>
      </c>
      <c r="Q6197" s="21" t="str">
        <f>VLOOKUP(K6197,TONG_SL!$A:$D,3,0)</f>
        <v>Túi</v>
      </c>
      <c r="R6197" s="297">
        <v>6</v>
      </c>
      <c r="S6197" s="297"/>
      <c r="T6197" s="297">
        <f>VLOOKUP(VLOOKUP(G6197,Ma_KH!$A:$R,18,0)&amp;K6197,Gia_MB!$A:$F,6,0)</f>
        <v>46000</v>
      </c>
      <c r="U6197" s="298">
        <f t="shared" si="637"/>
        <v>276000</v>
      </c>
      <c r="V6197" s="297"/>
      <c r="W6197" s="299">
        <f t="shared" si="638"/>
        <v>0</v>
      </c>
      <c r="X6197" s="300" t="str">
        <f t="shared" si="639"/>
        <v>8</v>
      </c>
      <c r="Y6197" s="297"/>
      <c r="Z6197" s="298">
        <f t="shared" si="640"/>
        <v>22080</v>
      </c>
      <c r="AA6197" s="301">
        <f>VLOOKUP(G6197,Ma_KH!$A:$R,14,0)</f>
        <v>60</v>
      </c>
    </row>
    <row r="6198" spans="1:27" hidden="1" x14ac:dyDescent="0.25">
      <c r="A6198" s="292">
        <v>46000</v>
      </c>
      <c r="B6198" s="293">
        <v>4181117475</v>
      </c>
      <c r="C6198" s="294" t="s">
        <v>7767</v>
      </c>
      <c r="D6198" s="292">
        <v>46003</v>
      </c>
      <c r="E6198" s="295"/>
      <c r="F6198" s="294"/>
      <c r="G6198" s="296" t="s">
        <v>51</v>
      </c>
      <c r="H6198" s="295"/>
      <c r="I6198" s="293" t="s">
        <v>8747</v>
      </c>
      <c r="J6198" s="293" t="s">
        <v>1771</v>
      </c>
      <c r="K6198" s="339" t="s">
        <v>27</v>
      </c>
      <c r="L6198" s="21" t="str">
        <f>VLOOKUP($K6198,TONG_SL!$A:$D,2,0)</f>
        <v>Chân giò heo muối 300g</v>
      </c>
      <c r="N6198" s="21" t="str">
        <f t="shared" si="636"/>
        <v>K-C6</v>
      </c>
      <c r="Q6198" s="21" t="str">
        <f>VLOOKUP(K6198,TONG_SL!$A:$D,3,0)</f>
        <v>Túi</v>
      </c>
      <c r="R6198" s="297">
        <v>3</v>
      </c>
      <c r="S6198" s="297"/>
      <c r="T6198" s="297">
        <f>VLOOKUP(VLOOKUP(G6198,Ma_KH!$A:$R,18,0)&amp;K6198,Gia_MB!$A:$F,6,0)</f>
        <v>73431</v>
      </c>
      <c r="U6198" s="298">
        <f t="shared" si="637"/>
        <v>220293</v>
      </c>
      <c r="V6198" s="297"/>
      <c r="W6198" s="299">
        <f t="shared" si="638"/>
        <v>0</v>
      </c>
      <c r="X6198" s="300" t="str">
        <f t="shared" si="639"/>
        <v>8</v>
      </c>
      <c r="Y6198" s="297"/>
      <c r="Z6198" s="298">
        <f t="shared" si="640"/>
        <v>17623.439999999999</v>
      </c>
      <c r="AA6198" s="301">
        <f>VLOOKUP(G6198,Ma_KH!$A:$R,14,0)</f>
        <v>60</v>
      </c>
    </row>
    <row r="6199" spans="1:27" hidden="1" x14ac:dyDescent="0.25">
      <c r="A6199" s="292">
        <v>46002</v>
      </c>
      <c r="B6199" s="293">
        <v>4181295878</v>
      </c>
      <c r="C6199" s="294" t="s">
        <v>7767</v>
      </c>
      <c r="D6199" s="292">
        <v>46003</v>
      </c>
      <c r="E6199" s="295"/>
      <c r="F6199" s="294"/>
      <c r="G6199" s="296" t="s">
        <v>57</v>
      </c>
      <c r="H6199" s="295"/>
      <c r="I6199" s="293" t="s">
        <v>8748</v>
      </c>
      <c r="J6199" s="293" t="s">
        <v>1771</v>
      </c>
      <c r="K6199" s="339" t="s">
        <v>48</v>
      </c>
      <c r="L6199" s="21" t="str">
        <f>VLOOKUP($K6199,TONG_SL!$A:$D,2,0)</f>
        <v>Mọc Nấm Hương 250g</v>
      </c>
      <c r="N6199" s="21" t="str">
        <f t="shared" si="636"/>
        <v>K-C6</v>
      </c>
      <c r="Q6199" s="21" t="str">
        <f>VLOOKUP(K6199,TONG_SL!$A:$D,3,0)</f>
        <v>Túi</v>
      </c>
      <c r="R6199" s="297">
        <v>10</v>
      </c>
      <c r="S6199" s="297"/>
      <c r="T6199" s="297">
        <f>VLOOKUP(VLOOKUP(G6199,Ma_KH!$A:$R,18,0)&amp;K6199,Gia_MB!$A:$F,6,0)</f>
        <v>46000</v>
      </c>
      <c r="U6199" s="298">
        <f t="shared" si="637"/>
        <v>460000</v>
      </c>
      <c r="V6199" s="297"/>
      <c r="W6199" s="299">
        <f t="shared" si="638"/>
        <v>0</v>
      </c>
      <c r="X6199" s="300" t="str">
        <f t="shared" si="639"/>
        <v>8</v>
      </c>
      <c r="Y6199" s="297"/>
      <c r="Z6199" s="298">
        <f t="shared" si="640"/>
        <v>36800</v>
      </c>
      <c r="AA6199" s="301">
        <f>VLOOKUP(G6199,Ma_KH!$A:$R,14,0)</f>
        <v>60</v>
      </c>
    </row>
    <row r="6200" spans="1:27" hidden="1" x14ac:dyDescent="0.25">
      <c r="A6200" s="292">
        <v>46002</v>
      </c>
      <c r="B6200" s="293">
        <v>4181295878</v>
      </c>
      <c r="C6200" s="294" t="s">
        <v>7767</v>
      </c>
      <c r="D6200" s="292">
        <v>46003</v>
      </c>
      <c r="E6200" s="295"/>
      <c r="F6200" s="294"/>
      <c r="G6200" s="296" t="s">
        <v>57</v>
      </c>
      <c r="H6200" s="295"/>
      <c r="I6200" s="293" t="s">
        <v>8748</v>
      </c>
      <c r="J6200" s="293" t="s">
        <v>1771</v>
      </c>
      <c r="K6200" s="339" t="s">
        <v>30</v>
      </c>
      <c r="L6200" s="21" t="str">
        <f>VLOOKUP($K6200,TONG_SL!$A:$D,2,0)</f>
        <v>Gà muối 500g</v>
      </c>
      <c r="N6200" s="21" t="str">
        <f t="shared" si="636"/>
        <v>K-C6</v>
      </c>
      <c r="Q6200" s="21" t="str">
        <f>VLOOKUP(K6200,TONG_SL!$A:$D,3,0)</f>
        <v>Túi</v>
      </c>
      <c r="R6200" s="297">
        <v>20</v>
      </c>
      <c r="S6200" s="297"/>
      <c r="T6200" s="297">
        <f>VLOOKUP(VLOOKUP(G6200,Ma_KH!$A:$R,18,0)&amp;K6200,Gia_MB!$A:$F,6,0)</f>
        <v>111058</v>
      </c>
      <c r="U6200" s="298">
        <f t="shared" si="637"/>
        <v>2221160</v>
      </c>
      <c r="V6200" s="297"/>
      <c r="W6200" s="299">
        <f t="shared" si="638"/>
        <v>0</v>
      </c>
      <c r="X6200" s="300" t="str">
        <f t="shared" si="639"/>
        <v>8</v>
      </c>
      <c r="Y6200" s="297"/>
      <c r="Z6200" s="298">
        <f t="shared" si="640"/>
        <v>177692.80000000002</v>
      </c>
      <c r="AA6200" s="301">
        <f>VLOOKUP(G6200,Ma_KH!$A:$R,14,0)</f>
        <v>60</v>
      </c>
    </row>
    <row r="6201" spans="1:27" hidden="1" x14ac:dyDescent="0.25">
      <c r="A6201" s="292">
        <v>46002</v>
      </c>
      <c r="B6201" s="293">
        <v>4181295878</v>
      </c>
      <c r="C6201" s="294" t="s">
        <v>7767</v>
      </c>
      <c r="D6201" s="292">
        <v>46003</v>
      </c>
      <c r="E6201" s="295"/>
      <c r="F6201" s="294"/>
      <c r="G6201" s="296" t="s">
        <v>57</v>
      </c>
      <c r="H6201" s="295"/>
      <c r="I6201" s="293" t="s">
        <v>8748</v>
      </c>
      <c r="J6201" s="293" t="s">
        <v>1771</v>
      </c>
      <c r="K6201" s="339" t="s">
        <v>34</v>
      </c>
      <c r="L6201" s="21" t="str">
        <f>VLOOKUP($K6201,TONG_SL!$A:$D,2,0)</f>
        <v>Tai heo muối 200g</v>
      </c>
      <c r="N6201" s="21" t="str">
        <f t="shared" si="636"/>
        <v>K-C6</v>
      </c>
      <c r="Q6201" s="21" t="str">
        <f>VLOOKUP(K6201,TONG_SL!$A:$D,3,0)</f>
        <v>Túi</v>
      </c>
      <c r="R6201" s="297">
        <v>10</v>
      </c>
      <c r="S6201" s="297"/>
      <c r="T6201" s="297">
        <f>VLOOKUP(VLOOKUP(G6201,Ma_KH!$A:$R,18,0)&amp;K6201,Gia_MB!$A:$F,6,0)</f>
        <v>55595</v>
      </c>
      <c r="U6201" s="298">
        <f t="shared" si="637"/>
        <v>555950</v>
      </c>
      <c r="V6201" s="297"/>
      <c r="W6201" s="299">
        <f t="shared" si="638"/>
        <v>0</v>
      </c>
      <c r="X6201" s="300" t="str">
        <f t="shared" si="639"/>
        <v>8</v>
      </c>
      <c r="Y6201" s="297"/>
      <c r="Z6201" s="298">
        <f t="shared" si="640"/>
        <v>44476</v>
      </c>
      <c r="AA6201" s="301">
        <f>VLOOKUP(G6201,Ma_KH!$A:$R,14,0)</f>
        <v>60</v>
      </c>
    </row>
    <row r="6202" spans="1:27" hidden="1" x14ac:dyDescent="0.25">
      <c r="A6202" s="292">
        <v>46002</v>
      </c>
      <c r="B6202" s="293">
        <v>4181295878</v>
      </c>
      <c r="C6202" s="294" t="s">
        <v>7767</v>
      </c>
      <c r="D6202" s="292">
        <v>46003</v>
      </c>
      <c r="E6202" s="295"/>
      <c r="F6202" s="294"/>
      <c r="G6202" s="296" t="s">
        <v>57</v>
      </c>
      <c r="H6202" s="295"/>
      <c r="I6202" s="293" t="s">
        <v>8748</v>
      </c>
      <c r="J6202" s="293" t="s">
        <v>1771</v>
      </c>
      <c r="K6202" s="339" t="s">
        <v>27</v>
      </c>
      <c r="L6202" s="21" t="str">
        <f>VLOOKUP($K6202,TONG_SL!$A:$D,2,0)</f>
        <v>Chân giò heo muối 300g</v>
      </c>
      <c r="N6202" s="21" t="str">
        <f t="shared" si="636"/>
        <v>K-C6</v>
      </c>
      <c r="Q6202" s="21" t="str">
        <f>VLOOKUP(K6202,TONG_SL!$A:$D,3,0)</f>
        <v>Túi</v>
      </c>
      <c r="R6202" s="297">
        <v>20</v>
      </c>
      <c r="S6202" s="297"/>
      <c r="T6202" s="297">
        <f>VLOOKUP(VLOOKUP(G6202,Ma_KH!$A:$R,18,0)&amp;K6202,Gia_MB!$A:$F,6,0)</f>
        <v>73431</v>
      </c>
      <c r="U6202" s="298">
        <f t="shared" ref="U6202:U6233" si="641">T6202*R6202</f>
        <v>1468620</v>
      </c>
      <c r="V6202" s="297"/>
      <c r="W6202" s="299">
        <f t="shared" ref="W6202:W6233" si="642">U6202*V6202</f>
        <v>0</v>
      </c>
      <c r="X6202" s="300" t="str">
        <f t="shared" ref="X6202:X6233" si="643">IF(B6202&lt;&gt;"","8","0")</f>
        <v>8</v>
      </c>
      <c r="Y6202" s="297"/>
      <c r="Z6202" s="298">
        <f t="shared" ref="Z6202:Z6233" si="644">U6202*X6202%</f>
        <v>117489.60000000001</v>
      </c>
      <c r="AA6202" s="301">
        <f>VLOOKUP(G6202,Ma_KH!$A:$R,14,0)</f>
        <v>60</v>
      </c>
    </row>
    <row r="6203" spans="1:27" hidden="1" x14ac:dyDescent="0.25">
      <c r="A6203" s="292">
        <v>45997</v>
      </c>
      <c r="B6203" s="293">
        <v>4180971388</v>
      </c>
      <c r="C6203" s="294" t="s">
        <v>7767</v>
      </c>
      <c r="D6203" s="292">
        <v>46003</v>
      </c>
      <c r="E6203" s="295"/>
      <c r="F6203" s="294"/>
      <c r="G6203" s="296" t="s">
        <v>57</v>
      </c>
      <c r="H6203" s="295"/>
      <c r="I6203" s="293" t="s">
        <v>8749</v>
      </c>
      <c r="J6203" s="293" t="s">
        <v>1771</v>
      </c>
      <c r="K6203" s="339" t="s">
        <v>37</v>
      </c>
      <c r="L6203" s="21" t="str">
        <f>VLOOKUP($K6203,TONG_SL!$A:$D,2,0)</f>
        <v>Chả cốm 300g</v>
      </c>
      <c r="N6203" s="21" t="str">
        <f t="shared" si="636"/>
        <v>K-C6</v>
      </c>
      <c r="Q6203" s="21" t="str">
        <f>VLOOKUP(K6203,TONG_SL!$A:$D,3,0)</f>
        <v>Túi</v>
      </c>
      <c r="R6203" s="297">
        <v>6</v>
      </c>
      <c r="S6203" s="297"/>
      <c r="T6203" s="297">
        <f>VLOOKUP(VLOOKUP(G6203,Ma_KH!$A:$R,18,0)&amp;K6203,Gia_MB!$A:$F,6,0)</f>
        <v>74250</v>
      </c>
      <c r="U6203" s="298">
        <f t="shared" si="641"/>
        <v>445500</v>
      </c>
      <c r="V6203" s="297"/>
      <c r="W6203" s="299">
        <f t="shared" si="642"/>
        <v>0</v>
      </c>
      <c r="X6203" s="300" t="str">
        <f t="shared" si="643"/>
        <v>8</v>
      </c>
      <c r="Y6203" s="297"/>
      <c r="Z6203" s="298">
        <f t="shared" si="644"/>
        <v>35640</v>
      </c>
      <c r="AA6203" s="301">
        <f>VLOOKUP(G6203,Ma_KH!$A:$R,14,0)</f>
        <v>60</v>
      </c>
    </row>
    <row r="6204" spans="1:27" hidden="1" x14ac:dyDescent="0.25">
      <c r="A6204" s="292">
        <v>45997</v>
      </c>
      <c r="B6204" s="293">
        <v>4180971388</v>
      </c>
      <c r="C6204" s="294" t="s">
        <v>7767</v>
      </c>
      <c r="D6204" s="292">
        <v>46003</v>
      </c>
      <c r="E6204" s="295"/>
      <c r="F6204" s="294"/>
      <c r="G6204" s="296" t="s">
        <v>57</v>
      </c>
      <c r="H6204" s="295"/>
      <c r="I6204" s="293" t="s">
        <v>8749</v>
      </c>
      <c r="J6204" s="293" t="s">
        <v>1771</v>
      </c>
      <c r="K6204" s="339" t="s">
        <v>34</v>
      </c>
      <c r="L6204" s="21" t="str">
        <f>VLOOKUP($K6204,TONG_SL!$A:$D,2,0)</f>
        <v>Tai heo muối 200g</v>
      </c>
      <c r="N6204" s="21" t="str">
        <f t="shared" si="636"/>
        <v>K-C6</v>
      </c>
      <c r="Q6204" s="21" t="str">
        <f>VLOOKUP(K6204,TONG_SL!$A:$D,3,0)</f>
        <v>Túi</v>
      </c>
      <c r="R6204" s="297">
        <v>4</v>
      </c>
      <c r="S6204" s="297"/>
      <c r="T6204" s="297">
        <f>VLOOKUP(VLOOKUP(G6204,Ma_KH!$A:$R,18,0)&amp;K6204,Gia_MB!$A:$F,6,0)</f>
        <v>55595</v>
      </c>
      <c r="U6204" s="298">
        <f t="shared" si="641"/>
        <v>222380</v>
      </c>
      <c r="V6204" s="297"/>
      <c r="W6204" s="299">
        <f t="shared" si="642"/>
        <v>0</v>
      </c>
      <c r="X6204" s="300" t="str">
        <f t="shared" si="643"/>
        <v>8</v>
      </c>
      <c r="Y6204" s="297"/>
      <c r="Z6204" s="298">
        <f t="shared" si="644"/>
        <v>17790.400000000001</v>
      </c>
      <c r="AA6204" s="301">
        <f>VLOOKUP(G6204,Ma_KH!$A:$R,14,0)</f>
        <v>60</v>
      </c>
    </row>
    <row r="6205" spans="1:27" hidden="1" x14ac:dyDescent="0.25">
      <c r="A6205" s="292">
        <v>45997</v>
      </c>
      <c r="B6205" s="293">
        <v>4180971388</v>
      </c>
      <c r="C6205" s="294" t="s">
        <v>7767</v>
      </c>
      <c r="D6205" s="292">
        <v>46003</v>
      </c>
      <c r="E6205" s="295"/>
      <c r="F6205" s="294"/>
      <c r="G6205" s="296" t="s">
        <v>57</v>
      </c>
      <c r="H6205" s="295"/>
      <c r="I6205" s="293" t="s">
        <v>8749</v>
      </c>
      <c r="J6205" s="293" t="s">
        <v>1771</v>
      </c>
      <c r="K6205" s="339" t="s">
        <v>27</v>
      </c>
      <c r="L6205" s="21" t="str">
        <f>VLOOKUP($K6205,TONG_SL!$A:$D,2,0)</f>
        <v>Chân giò heo muối 300g</v>
      </c>
      <c r="N6205" s="21" t="str">
        <f t="shared" ref="N6205:N6268" si="645">IF($B6205&lt;&gt;"","K-C6","")</f>
        <v>K-C6</v>
      </c>
      <c r="Q6205" s="21" t="str">
        <f>VLOOKUP(K6205,TONG_SL!$A:$D,3,0)</f>
        <v>Túi</v>
      </c>
      <c r="R6205" s="297">
        <v>4</v>
      </c>
      <c r="S6205" s="297"/>
      <c r="T6205" s="297">
        <f>VLOOKUP(VLOOKUP(G6205,Ma_KH!$A:$R,18,0)&amp;K6205,Gia_MB!$A:$F,6,0)</f>
        <v>73431</v>
      </c>
      <c r="U6205" s="298">
        <f t="shared" si="641"/>
        <v>293724</v>
      </c>
      <c r="V6205" s="297"/>
      <c r="W6205" s="299">
        <f t="shared" si="642"/>
        <v>0</v>
      </c>
      <c r="X6205" s="300" t="str">
        <f t="shared" si="643"/>
        <v>8</v>
      </c>
      <c r="Y6205" s="297"/>
      <c r="Z6205" s="298">
        <f t="shared" si="644"/>
        <v>23497.920000000002</v>
      </c>
      <c r="AA6205" s="301">
        <f>VLOOKUP(G6205,Ma_KH!$A:$R,14,0)</f>
        <v>60</v>
      </c>
    </row>
    <row r="6206" spans="1:27" hidden="1" x14ac:dyDescent="0.25">
      <c r="A6206" s="292">
        <v>45997</v>
      </c>
      <c r="B6206" s="293">
        <v>4180971388</v>
      </c>
      <c r="C6206" s="294" t="s">
        <v>7767</v>
      </c>
      <c r="D6206" s="292">
        <v>46003</v>
      </c>
      <c r="E6206" s="295"/>
      <c r="F6206" s="294"/>
      <c r="G6206" s="296" t="s">
        <v>57</v>
      </c>
      <c r="H6206" s="295"/>
      <c r="I6206" s="293" t="s">
        <v>8749</v>
      </c>
      <c r="J6206" s="293" t="s">
        <v>1771</v>
      </c>
      <c r="K6206" s="339" t="s">
        <v>48</v>
      </c>
      <c r="L6206" s="21" t="str">
        <f>VLOOKUP($K6206,TONG_SL!$A:$D,2,0)</f>
        <v>Mọc Nấm Hương 250g</v>
      </c>
      <c r="N6206" s="21" t="str">
        <f t="shared" si="645"/>
        <v>K-C6</v>
      </c>
      <c r="Q6206" s="21" t="str">
        <f>VLOOKUP(K6206,TONG_SL!$A:$D,3,0)</f>
        <v>Túi</v>
      </c>
      <c r="R6206" s="297">
        <v>4</v>
      </c>
      <c r="S6206" s="297"/>
      <c r="T6206" s="297">
        <f>VLOOKUP(VLOOKUP(G6206,Ma_KH!$A:$R,18,0)&amp;K6206,Gia_MB!$A:$F,6,0)</f>
        <v>46000</v>
      </c>
      <c r="U6206" s="298">
        <f t="shared" si="641"/>
        <v>184000</v>
      </c>
      <c r="V6206" s="297"/>
      <c r="W6206" s="299">
        <f t="shared" si="642"/>
        <v>0</v>
      </c>
      <c r="X6206" s="300" t="str">
        <f t="shared" si="643"/>
        <v>8</v>
      </c>
      <c r="Y6206" s="297"/>
      <c r="Z6206" s="298">
        <f t="shared" si="644"/>
        <v>14720</v>
      </c>
      <c r="AA6206" s="301">
        <f>VLOOKUP(G6206,Ma_KH!$A:$R,14,0)</f>
        <v>60</v>
      </c>
    </row>
    <row r="6207" spans="1:27" hidden="1" x14ac:dyDescent="0.25">
      <c r="A6207" s="292">
        <v>46002</v>
      </c>
      <c r="B6207" s="293">
        <v>4181271951</v>
      </c>
      <c r="C6207" s="294" t="s">
        <v>7767</v>
      </c>
      <c r="D6207" s="292">
        <v>46003</v>
      </c>
      <c r="E6207" s="295"/>
      <c r="F6207" s="294"/>
      <c r="G6207" s="296" t="s">
        <v>879</v>
      </c>
      <c r="H6207" s="295"/>
      <c r="I6207" s="293" t="s">
        <v>8750</v>
      </c>
      <c r="J6207" s="293" t="s">
        <v>1771</v>
      </c>
      <c r="K6207" s="339" t="s">
        <v>27</v>
      </c>
      <c r="L6207" s="21" t="str">
        <f>VLOOKUP($K6207,TONG_SL!$A:$D,2,0)</f>
        <v>Chân giò heo muối 300g</v>
      </c>
      <c r="N6207" s="21" t="str">
        <f t="shared" si="645"/>
        <v>K-C6</v>
      </c>
      <c r="Q6207" s="21" t="str">
        <f>VLOOKUP(K6207,TONG_SL!$A:$D,3,0)</f>
        <v>Túi</v>
      </c>
      <c r="R6207" s="297">
        <v>5</v>
      </c>
      <c r="S6207" s="297"/>
      <c r="T6207" s="297">
        <f>VLOOKUP(VLOOKUP(G6207,Ma_KH!$A:$R,18,0)&amp;K6207,Gia_MB!$A:$F,6,0)</f>
        <v>73431</v>
      </c>
      <c r="U6207" s="298">
        <f t="shared" si="641"/>
        <v>367155</v>
      </c>
      <c r="V6207" s="297"/>
      <c r="W6207" s="299">
        <f t="shared" si="642"/>
        <v>0</v>
      </c>
      <c r="X6207" s="300" t="str">
        <f t="shared" si="643"/>
        <v>8</v>
      </c>
      <c r="Y6207" s="297"/>
      <c r="Z6207" s="298">
        <f t="shared" si="644"/>
        <v>29372.400000000001</v>
      </c>
      <c r="AA6207" s="301">
        <f>VLOOKUP(G6207,Ma_KH!$A:$R,14,0)</f>
        <v>60</v>
      </c>
    </row>
    <row r="6208" spans="1:27" hidden="1" x14ac:dyDescent="0.25">
      <c r="A6208" s="292">
        <v>46002</v>
      </c>
      <c r="B6208" s="293">
        <v>4181271951</v>
      </c>
      <c r="C6208" s="294" t="s">
        <v>7767</v>
      </c>
      <c r="D6208" s="292">
        <v>46003</v>
      </c>
      <c r="E6208" s="295"/>
      <c r="F6208" s="294"/>
      <c r="G6208" s="296" t="s">
        <v>879</v>
      </c>
      <c r="H6208" s="295"/>
      <c r="I6208" s="293" t="s">
        <v>8750</v>
      </c>
      <c r="J6208" s="293" t="s">
        <v>1771</v>
      </c>
      <c r="K6208" s="339" t="s">
        <v>30</v>
      </c>
      <c r="L6208" s="21" t="str">
        <f>VLOOKUP($K6208,TONG_SL!$A:$D,2,0)</f>
        <v>Gà muối 500g</v>
      </c>
      <c r="N6208" s="21" t="str">
        <f t="shared" si="645"/>
        <v>K-C6</v>
      </c>
      <c r="Q6208" s="21" t="str">
        <f>VLOOKUP(K6208,TONG_SL!$A:$D,3,0)</f>
        <v>Túi</v>
      </c>
      <c r="R6208" s="297">
        <v>12</v>
      </c>
      <c r="S6208" s="297"/>
      <c r="T6208" s="297">
        <f>VLOOKUP(VLOOKUP(G6208,Ma_KH!$A:$R,18,0)&amp;K6208,Gia_MB!$A:$F,6,0)</f>
        <v>111058</v>
      </c>
      <c r="U6208" s="298">
        <f t="shared" si="641"/>
        <v>1332696</v>
      </c>
      <c r="V6208" s="297"/>
      <c r="W6208" s="299">
        <f t="shared" si="642"/>
        <v>0</v>
      </c>
      <c r="X6208" s="300" t="str">
        <f t="shared" si="643"/>
        <v>8</v>
      </c>
      <c r="Y6208" s="297"/>
      <c r="Z6208" s="298">
        <f t="shared" si="644"/>
        <v>106615.68000000001</v>
      </c>
      <c r="AA6208" s="301">
        <f>VLOOKUP(G6208,Ma_KH!$A:$R,14,0)</f>
        <v>60</v>
      </c>
    </row>
    <row r="6209" spans="1:27" hidden="1" x14ac:dyDescent="0.25">
      <c r="A6209" s="292">
        <v>46002</v>
      </c>
      <c r="B6209" s="293">
        <v>4181271951</v>
      </c>
      <c r="C6209" s="294" t="s">
        <v>7767</v>
      </c>
      <c r="D6209" s="292">
        <v>46003</v>
      </c>
      <c r="E6209" s="295"/>
      <c r="F6209" s="294"/>
      <c r="G6209" s="296" t="s">
        <v>879</v>
      </c>
      <c r="H6209" s="295"/>
      <c r="I6209" s="293" t="s">
        <v>8750</v>
      </c>
      <c r="J6209" s="293" t="s">
        <v>1771</v>
      </c>
      <c r="K6209" s="339" t="s">
        <v>37</v>
      </c>
      <c r="L6209" s="21" t="str">
        <f>VLOOKUP($K6209,TONG_SL!$A:$D,2,0)</f>
        <v>Chả cốm 300g</v>
      </c>
      <c r="N6209" s="21" t="str">
        <f t="shared" si="645"/>
        <v>K-C6</v>
      </c>
      <c r="Q6209" s="21" t="str">
        <f>VLOOKUP(K6209,TONG_SL!$A:$D,3,0)</f>
        <v>Túi</v>
      </c>
      <c r="R6209" s="297">
        <v>3</v>
      </c>
      <c r="S6209" s="297"/>
      <c r="T6209" s="297">
        <f>VLOOKUP(VLOOKUP(G6209,Ma_KH!$A:$R,18,0)&amp;K6209,Gia_MB!$A:$F,6,0)</f>
        <v>74250</v>
      </c>
      <c r="U6209" s="298">
        <f t="shared" si="641"/>
        <v>222750</v>
      </c>
      <c r="V6209" s="297"/>
      <c r="W6209" s="299">
        <f t="shared" si="642"/>
        <v>0</v>
      </c>
      <c r="X6209" s="300" t="str">
        <f t="shared" si="643"/>
        <v>8</v>
      </c>
      <c r="Y6209" s="297"/>
      <c r="Z6209" s="298">
        <f t="shared" si="644"/>
        <v>17820</v>
      </c>
      <c r="AA6209" s="301">
        <f>VLOOKUP(G6209,Ma_KH!$A:$R,14,0)</f>
        <v>60</v>
      </c>
    </row>
    <row r="6210" spans="1:27" hidden="1" x14ac:dyDescent="0.25">
      <c r="A6210" s="292">
        <v>46002</v>
      </c>
      <c r="B6210" s="293">
        <v>4181271951</v>
      </c>
      <c r="C6210" s="294" t="s">
        <v>7767</v>
      </c>
      <c r="D6210" s="292">
        <v>46003</v>
      </c>
      <c r="E6210" s="295"/>
      <c r="F6210" s="294"/>
      <c r="G6210" s="296" t="s">
        <v>879</v>
      </c>
      <c r="H6210" s="295"/>
      <c r="I6210" s="293" t="s">
        <v>8750</v>
      </c>
      <c r="J6210" s="293" t="s">
        <v>1771</v>
      </c>
      <c r="K6210" s="339" t="s">
        <v>44</v>
      </c>
      <c r="L6210" s="21" t="str">
        <f>VLOOKUP($K6210,TONG_SL!$A:$D,2,0)</f>
        <v>Giò lụa cây 250g</v>
      </c>
      <c r="N6210" s="21" t="str">
        <f t="shared" si="645"/>
        <v>K-C6</v>
      </c>
      <c r="Q6210" s="21" t="str">
        <f>VLOOKUP(K6210,TONG_SL!$A:$D,3,0)</f>
        <v>Túi</v>
      </c>
      <c r="R6210" s="297">
        <v>2</v>
      </c>
      <c r="S6210" s="297"/>
      <c r="T6210" s="297">
        <f>VLOOKUP(VLOOKUP(G6210,Ma_KH!$A:$R,18,0)&amp;K6210,Gia_MB!$A:$F,6,0)</f>
        <v>49500</v>
      </c>
      <c r="U6210" s="298">
        <f t="shared" si="641"/>
        <v>99000</v>
      </c>
      <c r="V6210" s="297"/>
      <c r="W6210" s="299">
        <f t="shared" si="642"/>
        <v>0</v>
      </c>
      <c r="X6210" s="300" t="str">
        <f t="shared" si="643"/>
        <v>8</v>
      </c>
      <c r="Y6210" s="297"/>
      <c r="Z6210" s="298">
        <f t="shared" si="644"/>
        <v>7920</v>
      </c>
      <c r="AA6210" s="301">
        <f>VLOOKUP(G6210,Ma_KH!$A:$R,14,0)</f>
        <v>60</v>
      </c>
    </row>
    <row r="6211" spans="1:27" hidden="1" x14ac:dyDescent="0.25">
      <c r="A6211" s="292">
        <v>46002</v>
      </c>
      <c r="B6211" s="293">
        <v>4181271951</v>
      </c>
      <c r="C6211" s="294" t="s">
        <v>7767</v>
      </c>
      <c r="D6211" s="292">
        <v>46003</v>
      </c>
      <c r="E6211" s="295"/>
      <c r="F6211" s="294"/>
      <c r="G6211" s="296" t="s">
        <v>879</v>
      </c>
      <c r="H6211" s="295"/>
      <c r="I6211" s="293" t="s">
        <v>8750</v>
      </c>
      <c r="J6211" s="293" t="s">
        <v>1771</v>
      </c>
      <c r="K6211" s="339" t="s">
        <v>52</v>
      </c>
      <c r="L6211" s="21" t="str">
        <f>VLOOKUP($K6211,TONG_SL!$A:$D,2,0)</f>
        <v>Gà xì dầu 500g</v>
      </c>
      <c r="N6211" s="21" t="str">
        <f t="shared" si="645"/>
        <v>K-C6</v>
      </c>
      <c r="Q6211" s="21" t="str">
        <f>VLOOKUP(K6211,TONG_SL!$A:$D,3,0)</f>
        <v>Túi</v>
      </c>
      <c r="R6211" s="297">
        <v>5</v>
      </c>
      <c r="S6211" s="297"/>
      <c r="T6211" s="297">
        <f>VLOOKUP(VLOOKUP(G6211,Ma_KH!$A:$R,18,0)&amp;K6211,Gia_MB!$A:$F,6,0)</f>
        <v>111606</v>
      </c>
      <c r="U6211" s="298">
        <f t="shared" si="641"/>
        <v>558030</v>
      </c>
      <c r="V6211" s="297"/>
      <c r="W6211" s="299">
        <f t="shared" si="642"/>
        <v>0</v>
      </c>
      <c r="X6211" s="300" t="str">
        <f t="shared" si="643"/>
        <v>8</v>
      </c>
      <c r="Y6211" s="297"/>
      <c r="Z6211" s="298">
        <f t="shared" si="644"/>
        <v>44642.400000000001</v>
      </c>
      <c r="AA6211" s="301">
        <f>VLOOKUP(G6211,Ma_KH!$A:$R,14,0)</f>
        <v>60</v>
      </c>
    </row>
    <row r="6212" spans="1:27" hidden="1" x14ac:dyDescent="0.25">
      <c r="A6212" s="292">
        <v>45995</v>
      </c>
      <c r="B6212" s="293">
        <v>4180886310</v>
      </c>
      <c r="C6212" s="294" t="s">
        <v>7767</v>
      </c>
      <c r="D6212" s="292">
        <v>46003</v>
      </c>
      <c r="E6212" s="295"/>
      <c r="F6212" s="294"/>
      <c r="G6212" s="296" t="s">
        <v>36</v>
      </c>
      <c r="H6212" s="295"/>
      <c r="I6212" s="293" t="s">
        <v>8751</v>
      </c>
      <c r="J6212" s="293" t="s">
        <v>1771</v>
      </c>
      <c r="K6212" s="339" t="s">
        <v>34</v>
      </c>
      <c r="L6212" s="21" t="str">
        <f>VLOOKUP($K6212,TONG_SL!$A:$D,2,0)</f>
        <v>Tai heo muối 200g</v>
      </c>
      <c r="N6212" s="21" t="str">
        <f t="shared" si="645"/>
        <v>K-C6</v>
      </c>
      <c r="Q6212" s="21" t="str">
        <f>VLOOKUP(K6212,TONG_SL!$A:$D,3,0)</f>
        <v>Túi</v>
      </c>
      <c r="R6212" s="297">
        <v>6</v>
      </c>
      <c r="S6212" s="297"/>
      <c r="T6212" s="297">
        <f>VLOOKUP(VLOOKUP(G6212,Ma_KH!$A:$R,18,0)&amp;K6212,Gia_MB!$A:$F,6,0)</f>
        <v>55595</v>
      </c>
      <c r="U6212" s="298">
        <f t="shared" si="641"/>
        <v>333570</v>
      </c>
      <c r="V6212" s="297"/>
      <c r="W6212" s="299">
        <f t="shared" si="642"/>
        <v>0</v>
      </c>
      <c r="X6212" s="300" t="str">
        <f t="shared" si="643"/>
        <v>8</v>
      </c>
      <c r="Y6212" s="297"/>
      <c r="Z6212" s="298">
        <f t="shared" si="644"/>
        <v>26685.600000000002</v>
      </c>
      <c r="AA6212" s="301">
        <f>VLOOKUP(G6212,Ma_KH!$A:$R,14,0)</f>
        <v>60</v>
      </c>
    </row>
    <row r="6213" spans="1:27" hidden="1" x14ac:dyDescent="0.25">
      <c r="A6213" s="292">
        <v>45995</v>
      </c>
      <c r="B6213" s="293">
        <v>4180886310</v>
      </c>
      <c r="C6213" s="294" t="s">
        <v>7767</v>
      </c>
      <c r="D6213" s="292">
        <v>46003</v>
      </c>
      <c r="E6213" s="295"/>
      <c r="F6213" s="294"/>
      <c r="G6213" s="296" t="s">
        <v>36</v>
      </c>
      <c r="H6213" s="295"/>
      <c r="I6213" s="293" t="s">
        <v>8751</v>
      </c>
      <c r="J6213" s="293" t="s">
        <v>1771</v>
      </c>
      <c r="K6213" s="339" t="s">
        <v>32</v>
      </c>
      <c r="L6213" s="21" t="str">
        <f>VLOOKUP($K6213,TONG_SL!$A:$D,2,0)</f>
        <v>Giò Tai Lưỡi Xào 250g</v>
      </c>
      <c r="N6213" s="21" t="str">
        <f t="shared" si="645"/>
        <v>K-C6</v>
      </c>
      <c r="Q6213" s="21" t="str">
        <f>VLOOKUP(K6213,TONG_SL!$A:$D,3,0)</f>
        <v>Túi</v>
      </c>
      <c r="R6213" s="297">
        <v>10</v>
      </c>
      <c r="S6213" s="297"/>
      <c r="T6213" s="297">
        <f>VLOOKUP(VLOOKUP(G6213,Ma_KH!$A:$R,18,0)&amp;K6213,Gia_MB!$A:$F,6,0)</f>
        <v>50182</v>
      </c>
      <c r="U6213" s="298">
        <f t="shared" si="641"/>
        <v>501820</v>
      </c>
      <c r="V6213" s="297"/>
      <c r="W6213" s="299">
        <f t="shared" si="642"/>
        <v>0</v>
      </c>
      <c r="X6213" s="300" t="str">
        <f t="shared" si="643"/>
        <v>8</v>
      </c>
      <c r="Y6213" s="297"/>
      <c r="Z6213" s="298">
        <f t="shared" si="644"/>
        <v>40145.599999999999</v>
      </c>
      <c r="AA6213" s="301">
        <f>VLOOKUP(G6213,Ma_KH!$A:$R,14,0)</f>
        <v>60</v>
      </c>
    </row>
    <row r="6214" spans="1:27" hidden="1" x14ac:dyDescent="0.25">
      <c r="A6214" s="292">
        <v>45995</v>
      </c>
      <c r="B6214" s="293">
        <v>4180886310</v>
      </c>
      <c r="C6214" s="294" t="s">
        <v>7767</v>
      </c>
      <c r="D6214" s="292">
        <v>46003</v>
      </c>
      <c r="E6214" s="295"/>
      <c r="F6214" s="294"/>
      <c r="G6214" s="296" t="s">
        <v>36</v>
      </c>
      <c r="H6214" s="295"/>
      <c r="I6214" s="293" t="s">
        <v>8751</v>
      </c>
      <c r="J6214" s="293" t="s">
        <v>1771</v>
      </c>
      <c r="K6214" s="339" t="s">
        <v>27</v>
      </c>
      <c r="L6214" s="21" t="str">
        <f>VLOOKUP($K6214,TONG_SL!$A:$D,2,0)</f>
        <v>Chân giò heo muối 300g</v>
      </c>
      <c r="N6214" s="21" t="str">
        <f t="shared" si="645"/>
        <v>K-C6</v>
      </c>
      <c r="Q6214" s="21" t="str">
        <f>VLOOKUP(K6214,TONG_SL!$A:$D,3,0)</f>
        <v>Túi</v>
      </c>
      <c r="R6214" s="297">
        <v>14</v>
      </c>
      <c r="S6214" s="297"/>
      <c r="T6214" s="297">
        <f>VLOOKUP(VLOOKUP(G6214,Ma_KH!$A:$R,18,0)&amp;K6214,Gia_MB!$A:$F,6,0)</f>
        <v>73431</v>
      </c>
      <c r="U6214" s="298">
        <f t="shared" si="641"/>
        <v>1028034</v>
      </c>
      <c r="V6214" s="297"/>
      <c r="W6214" s="299">
        <f t="shared" si="642"/>
        <v>0</v>
      </c>
      <c r="X6214" s="300" t="str">
        <f t="shared" si="643"/>
        <v>8</v>
      </c>
      <c r="Y6214" s="297"/>
      <c r="Z6214" s="298">
        <f t="shared" si="644"/>
        <v>82242.720000000001</v>
      </c>
      <c r="AA6214" s="301">
        <f>VLOOKUP(G6214,Ma_KH!$A:$R,14,0)</f>
        <v>60</v>
      </c>
    </row>
    <row r="6215" spans="1:27" hidden="1" x14ac:dyDescent="0.25">
      <c r="A6215" s="292">
        <v>45995</v>
      </c>
      <c r="B6215" s="293">
        <v>4180886310</v>
      </c>
      <c r="C6215" s="294" t="s">
        <v>7767</v>
      </c>
      <c r="D6215" s="292">
        <v>46003</v>
      </c>
      <c r="E6215" s="295"/>
      <c r="F6215" s="294"/>
      <c r="G6215" s="296" t="s">
        <v>36</v>
      </c>
      <c r="H6215" s="295"/>
      <c r="I6215" s="293" t="s">
        <v>8751</v>
      </c>
      <c r="J6215" s="293" t="s">
        <v>1771</v>
      </c>
      <c r="K6215" s="339" t="s">
        <v>48</v>
      </c>
      <c r="L6215" s="21" t="str">
        <f>VLOOKUP($K6215,TONG_SL!$A:$D,2,0)</f>
        <v>Mọc Nấm Hương 250g</v>
      </c>
      <c r="N6215" s="21" t="str">
        <f t="shared" si="645"/>
        <v>K-C6</v>
      </c>
      <c r="Q6215" s="21" t="str">
        <f>VLOOKUP(K6215,TONG_SL!$A:$D,3,0)</f>
        <v>Túi</v>
      </c>
      <c r="R6215" s="297">
        <v>6</v>
      </c>
      <c r="S6215" s="297"/>
      <c r="T6215" s="297">
        <f>VLOOKUP(VLOOKUP(G6215,Ma_KH!$A:$R,18,0)&amp;K6215,Gia_MB!$A:$F,6,0)</f>
        <v>46000</v>
      </c>
      <c r="U6215" s="298">
        <f t="shared" si="641"/>
        <v>276000</v>
      </c>
      <c r="V6215" s="297"/>
      <c r="W6215" s="299">
        <f t="shared" si="642"/>
        <v>0</v>
      </c>
      <c r="X6215" s="300" t="str">
        <f t="shared" si="643"/>
        <v>8</v>
      </c>
      <c r="Y6215" s="297"/>
      <c r="Z6215" s="298">
        <f t="shared" si="644"/>
        <v>22080</v>
      </c>
      <c r="AA6215" s="301">
        <f>VLOOKUP(G6215,Ma_KH!$A:$R,14,0)</f>
        <v>60</v>
      </c>
    </row>
    <row r="6216" spans="1:27" hidden="1" x14ac:dyDescent="0.25">
      <c r="A6216" s="292">
        <v>45995</v>
      </c>
      <c r="B6216" s="293">
        <v>4180886310</v>
      </c>
      <c r="C6216" s="294" t="s">
        <v>7767</v>
      </c>
      <c r="D6216" s="292">
        <v>46003</v>
      </c>
      <c r="E6216" s="295"/>
      <c r="F6216" s="294"/>
      <c r="G6216" s="296" t="s">
        <v>36</v>
      </c>
      <c r="H6216" s="295"/>
      <c r="I6216" s="293" t="s">
        <v>8751</v>
      </c>
      <c r="J6216" s="293" t="s">
        <v>1771</v>
      </c>
      <c r="K6216" s="339" t="s">
        <v>30</v>
      </c>
      <c r="L6216" s="21" t="str">
        <f>VLOOKUP($K6216,TONG_SL!$A:$D,2,0)</f>
        <v>Gà muối 500g</v>
      </c>
      <c r="N6216" s="21" t="str">
        <f t="shared" si="645"/>
        <v>K-C6</v>
      </c>
      <c r="Q6216" s="21" t="str">
        <f>VLOOKUP(K6216,TONG_SL!$A:$D,3,0)</f>
        <v>Túi</v>
      </c>
      <c r="R6216" s="297">
        <v>6</v>
      </c>
      <c r="S6216" s="297"/>
      <c r="T6216" s="297">
        <f>VLOOKUP(VLOOKUP(G6216,Ma_KH!$A:$R,18,0)&amp;K6216,Gia_MB!$A:$F,6,0)</f>
        <v>111058</v>
      </c>
      <c r="U6216" s="298">
        <f t="shared" si="641"/>
        <v>666348</v>
      </c>
      <c r="V6216" s="297"/>
      <c r="W6216" s="299">
        <f t="shared" si="642"/>
        <v>0</v>
      </c>
      <c r="X6216" s="300" t="str">
        <f t="shared" si="643"/>
        <v>8</v>
      </c>
      <c r="Y6216" s="297"/>
      <c r="Z6216" s="298">
        <f t="shared" si="644"/>
        <v>53307.840000000004</v>
      </c>
      <c r="AA6216" s="301">
        <f>VLOOKUP(G6216,Ma_KH!$A:$R,14,0)</f>
        <v>60</v>
      </c>
    </row>
    <row r="6217" spans="1:27" hidden="1" x14ac:dyDescent="0.25">
      <c r="A6217" s="292">
        <v>45995</v>
      </c>
      <c r="B6217" s="293">
        <v>4180884387</v>
      </c>
      <c r="C6217" s="294" t="s">
        <v>7767</v>
      </c>
      <c r="D6217" s="292">
        <v>46003</v>
      </c>
      <c r="E6217" s="295"/>
      <c r="F6217" s="294"/>
      <c r="G6217" s="296" t="s">
        <v>36</v>
      </c>
      <c r="H6217" s="295"/>
      <c r="I6217" s="293" t="s">
        <v>8752</v>
      </c>
      <c r="J6217" s="293" t="s">
        <v>1771</v>
      </c>
      <c r="K6217" s="339" t="s">
        <v>30</v>
      </c>
      <c r="L6217" s="21" t="str">
        <f>VLOOKUP($K6217,TONG_SL!$A:$D,2,0)</f>
        <v>Gà muối 500g</v>
      </c>
      <c r="N6217" s="21" t="str">
        <f t="shared" si="645"/>
        <v>K-C6</v>
      </c>
      <c r="Q6217" s="21" t="str">
        <f>VLOOKUP(K6217,TONG_SL!$A:$D,3,0)</f>
        <v>Túi</v>
      </c>
      <c r="R6217" s="297">
        <v>9</v>
      </c>
      <c r="S6217" s="297"/>
      <c r="T6217" s="297">
        <f>VLOOKUP(VLOOKUP(G6217,Ma_KH!$A:$R,18,0)&amp;K6217,Gia_MB!$A:$F,6,0)</f>
        <v>111058</v>
      </c>
      <c r="U6217" s="298">
        <f t="shared" si="641"/>
        <v>999522</v>
      </c>
      <c r="V6217" s="297"/>
      <c r="W6217" s="299">
        <f t="shared" si="642"/>
        <v>0</v>
      </c>
      <c r="X6217" s="300" t="str">
        <f t="shared" si="643"/>
        <v>8</v>
      </c>
      <c r="Y6217" s="297"/>
      <c r="Z6217" s="298">
        <f t="shared" si="644"/>
        <v>79961.759999999995</v>
      </c>
      <c r="AA6217" s="301">
        <f>VLOOKUP(G6217,Ma_KH!$A:$R,14,0)</f>
        <v>60</v>
      </c>
    </row>
    <row r="6218" spans="1:27" hidden="1" x14ac:dyDescent="0.25">
      <c r="A6218" s="292">
        <v>45995</v>
      </c>
      <c r="B6218" s="293">
        <v>4180884387</v>
      </c>
      <c r="C6218" s="294" t="s">
        <v>7767</v>
      </c>
      <c r="D6218" s="292">
        <v>46003</v>
      </c>
      <c r="E6218" s="295"/>
      <c r="F6218" s="294"/>
      <c r="G6218" s="296" t="s">
        <v>36</v>
      </c>
      <c r="H6218" s="295"/>
      <c r="I6218" s="293" t="s">
        <v>8752</v>
      </c>
      <c r="J6218" s="293" t="s">
        <v>1771</v>
      </c>
      <c r="K6218" s="339" t="s">
        <v>48</v>
      </c>
      <c r="L6218" s="21" t="str">
        <f>VLOOKUP($K6218,TONG_SL!$A:$D,2,0)</f>
        <v>Mọc Nấm Hương 250g</v>
      </c>
      <c r="N6218" s="21" t="str">
        <f t="shared" si="645"/>
        <v>K-C6</v>
      </c>
      <c r="Q6218" s="21" t="str">
        <f>VLOOKUP(K6218,TONG_SL!$A:$D,3,0)</f>
        <v>Túi</v>
      </c>
      <c r="R6218" s="297">
        <v>8</v>
      </c>
      <c r="S6218" s="297"/>
      <c r="T6218" s="297">
        <f>VLOOKUP(VLOOKUP(G6218,Ma_KH!$A:$R,18,0)&amp;K6218,Gia_MB!$A:$F,6,0)</f>
        <v>46000</v>
      </c>
      <c r="U6218" s="298">
        <f t="shared" si="641"/>
        <v>368000</v>
      </c>
      <c r="V6218" s="297"/>
      <c r="W6218" s="299">
        <f t="shared" si="642"/>
        <v>0</v>
      </c>
      <c r="X6218" s="300" t="str">
        <f t="shared" si="643"/>
        <v>8</v>
      </c>
      <c r="Y6218" s="297"/>
      <c r="Z6218" s="298">
        <f t="shared" si="644"/>
        <v>29440</v>
      </c>
      <c r="AA6218" s="301">
        <f>VLOOKUP(G6218,Ma_KH!$A:$R,14,0)</f>
        <v>60</v>
      </c>
    </row>
    <row r="6219" spans="1:27" hidden="1" x14ac:dyDescent="0.25">
      <c r="A6219" s="292">
        <v>45995</v>
      </c>
      <c r="B6219" s="293">
        <v>4180884387</v>
      </c>
      <c r="C6219" s="294" t="s">
        <v>7767</v>
      </c>
      <c r="D6219" s="292">
        <v>46003</v>
      </c>
      <c r="E6219" s="295"/>
      <c r="F6219" s="294"/>
      <c r="G6219" s="296" t="s">
        <v>36</v>
      </c>
      <c r="H6219" s="295"/>
      <c r="I6219" s="293" t="s">
        <v>8752</v>
      </c>
      <c r="J6219" s="293" t="s">
        <v>1771</v>
      </c>
      <c r="K6219" s="339" t="s">
        <v>27</v>
      </c>
      <c r="L6219" s="21" t="str">
        <f>VLOOKUP($K6219,TONG_SL!$A:$D,2,0)</f>
        <v>Chân giò heo muối 300g</v>
      </c>
      <c r="N6219" s="21" t="str">
        <f t="shared" si="645"/>
        <v>K-C6</v>
      </c>
      <c r="Q6219" s="21" t="str">
        <f>VLOOKUP(K6219,TONG_SL!$A:$D,3,0)</f>
        <v>Túi</v>
      </c>
      <c r="R6219" s="297">
        <v>9</v>
      </c>
      <c r="S6219" s="297"/>
      <c r="T6219" s="297">
        <f>VLOOKUP(VLOOKUP(G6219,Ma_KH!$A:$R,18,0)&amp;K6219,Gia_MB!$A:$F,6,0)</f>
        <v>73431</v>
      </c>
      <c r="U6219" s="298">
        <f t="shared" si="641"/>
        <v>660879</v>
      </c>
      <c r="V6219" s="297"/>
      <c r="W6219" s="299">
        <f t="shared" si="642"/>
        <v>0</v>
      </c>
      <c r="X6219" s="300" t="str">
        <f t="shared" si="643"/>
        <v>8</v>
      </c>
      <c r="Y6219" s="297"/>
      <c r="Z6219" s="298">
        <f t="shared" si="644"/>
        <v>52870.32</v>
      </c>
      <c r="AA6219" s="301">
        <f>VLOOKUP(G6219,Ma_KH!$A:$R,14,0)</f>
        <v>60</v>
      </c>
    </row>
    <row r="6220" spans="1:27" hidden="1" x14ac:dyDescent="0.25">
      <c r="A6220" s="292">
        <v>45995</v>
      </c>
      <c r="B6220" s="293">
        <v>4180884387</v>
      </c>
      <c r="C6220" s="294" t="s">
        <v>7767</v>
      </c>
      <c r="D6220" s="292">
        <v>46003</v>
      </c>
      <c r="E6220" s="295"/>
      <c r="F6220" s="294"/>
      <c r="G6220" s="296" t="s">
        <v>36</v>
      </c>
      <c r="H6220" s="295"/>
      <c r="I6220" s="293" t="s">
        <v>8752</v>
      </c>
      <c r="J6220" s="293" t="s">
        <v>1771</v>
      </c>
      <c r="K6220" s="339" t="s">
        <v>32</v>
      </c>
      <c r="L6220" s="21" t="str">
        <f>VLOOKUP($K6220,TONG_SL!$A:$D,2,0)</f>
        <v>Giò Tai Lưỡi Xào 250g</v>
      </c>
      <c r="N6220" s="21" t="str">
        <f t="shared" si="645"/>
        <v>K-C6</v>
      </c>
      <c r="Q6220" s="21" t="str">
        <f>VLOOKUP(K6220,TONG_SL!$A:$D,3,0)</f>
        <v>Túi</v>
      </c>
      <c r="R6220" s="297">
        <v>3</v>
      </c>
      <c r="S6220" s="297"/>
      <c r="T6220" s="297">
        <f>VLOOKUP(VLOOKUP(G6220,Ma_KH!$A:$R,18,0)&amp;K6220,Gia_MB!$A:$F,6,0)</f>
        <v>50182</v>
      </c>
      <c r="U6220" s="298">
        <f t="shared" si="641"/>
        <v>150546</v>
      </c>
      <c r="V6220" s="297"/>
      <c r="W6220" s="299">
        <f t="shared" si="642"/>
        <v>0</v>
      </c>
      <c r="X6220" s="300" t="str">
        <f t="shared" si="643"/>
        <v>8</v>
      </c>
      <c r="Y6220" s="297"/>
      <c r="Z6220" s="298">
        <f t="shared" si="644"/>
        <v>12043.68</v>
      </c>
      <c r="AA6220" s="301">
        <f>VLOOKUP(G6220,Ma_KH!$A:$R,14,0)</f>
        <v>60</v>
      </c>
    </row>
    <row r="6221" spans="1:27" hidden="1" x14ac:dyDescent="0.25">
      <c r="A6221" s="292">
        <v>45995</v>
      </c>
      <c r="B6221" s="293">
        <v>4180884956</v>
      </c>
      <c r="C6221" s="294" t="s">
        <v>7767</v>
      </c>
      <c r="D6221" s="292">
        <v>46003</v>
      </c>
      <c r="E6221" s="295"/>
      <c r="F6221" s="294"/>
      <c r="G6221" s="296" t="s">
        <v>42</v>
      </c>
      <c r="H6221" s="295"/>
      <c r="I6221" s="293" t="s">
        <v>8753</v>
      </c>
      <c r="J6221" s="293" t="s">
        <v>1771</v>
      </c>
      <c r="K6221" s="339" t="s">
        <v>27</v>
      </c>
      <c r="L6221" s="21" t="str">
        <f>VLOOKUP($K6221,TONG_SL!$A:$D,2,0)</f>
        <v>Chân giò heo muối 300g</v>
      </c>
      <c r="N6221" s="21" t="str">
        <f t="shared" si="645"/>
        <v>K-C6</v>
      </c>
      <c r="Q6221" s="21" t="str">
        <f>VLOOKUP(K6221,TONG_SL!$A:$D,3,0)</f>
        <v>Túi</v>
      </c>
      <c r="R6221" s="297">
        <v>10</v>
      </c>
      <c r="S6221" s="297"/>
      <c r="T6221" s="297">
        <f>VLOOKUP(VLOOKUP(G6221,Ma_KH!$A:$R,18,0)&amp;K6221,Gia_MB!$A:$F,6,0)</f>
        <v>73431</v>
      </c>
      <c r="U6221" s="298">
        <f t="shared" si="641"/>
        <v>734310</v>
      </c>
      <c r="V6221" s="297"/>
      <c r="W6221" s="299">
        <f t="shared" si="642"/>
        <v>0</v>
      </c>
      <c r="X6221" s="300" t="str">
        <f t="shared" si="643"/>
        <v>8</v>
      </c>
      <c r="Y6221" s="297"/>
      <c r="Z6221" s="298">
        <f t="shared" si="644"/>
        <v>58744.800000000003</v>
      </c>
      <c r="AA6221" s="301">
        <f>VLOOKUP(G6221,Ma_KH!$A:$R,14,0)</f>
        <v>60</v>
      </c>
    </row>
    <row r="6222" spans="1:27" hidden="1" x14ac:dyDescent="0.25">
      <c r="A6222" s="292">
        <v>45995</v>
      </c>
      <c r="B6222" s="293">
        <v>4180884956</v>
      </c>
      <c r="C6222" s="294" t="s">
        <v>7767</v>
      </c>
      <c r="D6222" s="292">
        <v>46003</v>
      </c>
      <c r="E6222" s="295"/>
      <c r="F6222" s="294"/>
      <c r="G6222" s="296" t="s">
        <v>42</v>
      </c>
      <c r="H6222" s="295"/>
      <c r="I6222" s="293" t="s">
        <v>8753</v>
      </c>
      <c r="J6222" s="293" t="s">
        <v>1771</v>
      </c>
      <c r="K6222" s="339" t="s">
        <v>32</v>
      </c>
      <c r="L6222" s="21" t="str">
        <f>VLOOKUP($K6222,TONG_SL!$A:$D,2,0)</f>
        <v>Giò Tai Lưỡi Xào 250g</v>
      </c>
      <c r="N6222" s="21" t="str">
        <f t="shared" si="645"/>
        <v>K-C6</v>
      </c>
      <c r="Q6222" s="21" t="str">
        <f>VLOOKUP(K6222,TONG_SL!$A:$D,3,0)</f>
        <v>Túi</v>
      </c>
      <c r="R6222" s="297">
        <v>8</v>
      </c>
      <c r="S6222" s="297"/>
      <c r="T6222" s="297">
        <f>VLOOKUP(VLOOKUP(G6222,Ma_KH!$A:$R,18,0)&amp;K6222,Gia_MB!$A:$F,6,0)</f>
        <v>50182</v>
      </c>
      <c r="U6222" s="298">
        <f t="shared" si="641"/>
        <v>401456</v>
      </c>
      <c r="V6222" s="297"/>
      <c r="W6222" s="299">
        <f t="shared" si="642"/>
        <v>0</v>
      </c>
      <c r="X6222" s="300" t="str">
        <f t="shared" si="643"/>
        <v>8</v>
      </c>
      <c r="Y6222" s="297"/>
      <c r="Z6222" s="298">
        <f t="shared" si="644"/>
        <v>32116.48</v>
      </c>
      <c r="AA6222" s="301">
        <f>VLOOKUP(G6222,Ma_KH!$A:$R,14,0)</f>
        <v>60</v>
      </c>
    </row>
    <row r="6223" spans="1:27" hidden="1" x14ac:dyDescent="0.25">
      <c r="A6223" s="292">
        <v>45995</v>
      </c>
      <c r="B6223" s="293">
        <v>4180884956</v>
      </c>
      <c r="C6223" s="294" t="s">
        <v>7767</v>
      </c>
      <c r="D6223" s="292">
        <v>46003</v>
      </c>
      <c r="E6223" s="295"/>
      <c r="F6223" s="294"/>
      <c r="G6223" s="296" t="s">
        <v>42</v>
      </c>
      <c r="H6223" s="295"/>
      <c r="I6223" s="293" t="s">
        <v>8753</v>
      </c>
      <c r="J6223" s="293" t="s">
        <v>1771</v>
      </c>
      <c r="K6223" s="339" t="s">
        <v>30</v>
      </c>
      <c r="L6223" s="21" t="str">
        <f>VLOOKUP($K6223,TONG_SL!$A:$D,2,0)</f>
        <v>Gà muối 500g</v>
      </c>
      <c r="N6223" s="21" t="str">
        <f t="shared" si="645"/>
        <v>K-C6</v>
      </c>
      <c r="Q6223" s="21" t="str">
        <f>VLOOKUP(K6223,TONG_SL!$A:$D,3,0)</f>
        <v>Túi</v>
      </c>
      <c r="R6223" s="297">
        <v>6</v>
      </c>
      <c r="S6223" s="297"/>
      <c r="T6223" s="297">
        <f>VLOOKUP(VLOOKUP(G6223,Ma_KH!$A:$R,18,0)&amp;K6223,Gia_MB!$A:$F,6,0)</f>
        <v>111058</v>
      </c>
      <c r="U6223" s="298">
        <f t="shared" si="641"/>
        <v>666348</v>
      </c>
      <c r="V6223" s="297"/>
      <c r="W6223" s="299">
        <f t="shared" si="642"/>
        <v>0</v>
      </c>
      <c r="X6223" s="300" t="str">
        <f t="shared" si="643"/>
        <v>8</v>
      </c>
      <c r="Y6223" s="297"/>
      <c r="Z6223" s="298">
        <f t="shared" si="644"/>
        <v>53307.840000000004</v>
      </c>
      <c r="AA6223" s="301">
        <f>VLOOKUP(G6223,Ma_KH!$A:$R,14,0)</f>
        <v>60</v>
      </c>
    </row>
    <row r="6224" spans="1:27" hidden="1" x14ac:dyDescent="0.25">
      <c r="A6224" s="292">
        <v>45995</v>
      </c>
      <c r="B6224" s="293">
        <v>4180884956</v>
      </c>
      <c r="C6224" s="294" t="s">
        <v>7767</v>
      </c>
      <c r="D6224" s="292">
        <v>46003</v>
      </c>
      <c r="E6224" s="295"/>
      <c r="F6224" s="294"/>
      <c r="G6224" s="296" t="s">
        <v>42</v>
      </c>
      <c r="H6224" s="295"/>
      <c r="I6224" s="293" t="s">
        <v>8753</v>
      </c>
      <c r="J6224" s="293" t="s">
        <v>1771</v>
      </c>
      <c r="K6224" s="339" t="s">
        <v>48</v>
      </c>
      <c r="L6224" s="21" t="str">
        <f>VLOOKUP($K6224,TONG_SL!$A:$D,2,0)</f>
        <v>Mọc Nấm Hương 250g</v>
      </c>
      <c r="N6224" s="21" t="str">
        <f t="shared" si="645"/>
        <v>K-C6</v>
      </c>
      <c r="Q6224" s="21" t="str">
        <f>VLOOKUP(K6224,TONG_SL!$A:$D,3,0)</f>
        <v>Túi</v>
      </c>
      <c r="R6224" s="297">
        <v>6</v>
      </c>
      <c r="S6224" s="297"/>
      <c r="T6224" s="297">
        <f>VLOOKUP(VLOOKUP(G6224,Ma_KH!$A:$R,18,0)&amp;K6224,Gia_MB!$A:$F,6,0)</f>
        <v>46000</v>
      </c>
      <c r="U6224" s="298">
        <f t="shared" si="641"/>
        <v>276000</v>
      </c>
      <c r="V6224" s="297"/>
      <c r="W6224" s="299">
        <f t="shared" si="642"/>
        <v>0</v>
      </c>
      <c r="X6224" s="300" t="str">
        <f t="shared" si="643"/>
        <v>8</v>
      </c>
      <c r="Y6224" s="297"/>
      <c r="Z6224" s="298">
        <f t="shared" si="644"/>
        <v>22080</v>
      </c>
      <c r="AA6224" s="301">
        <f>VLOOKUP(G6224,Ma_KH!$A:$R,14,0)</f>
        <v>60</v>
      </c>
    </row>
    <row r="6225" spans="1:27" hidden="1" x14ac:dyDescent="0.25">
      <c r="A6225" s="292">
        <v>45995</v>
      </c>
      <c r="B6225" s="293">
        <v>4180884956</v>
      </c>
      <c r="C6225" s="294" t="s">
        <v>7767</v>
      </c>
      <c r="D6225" s="292">
        <v>46003</v>
      </c>
      <c r="E6225" s="295"/>
      <c r="F6225" s="294"/>
      <c r="G6225" s="296" t="s">
        <v>42</v>
      </c>
      <c r="H6225" s="295"/>
      <c r="I6225" s="293" t="s">
        <v>8753</v>
      </c>
      <c r="J6225" s="293" t="s">
        <v>1771</v>
      </c>
      <c r="K6225" s="339" t="s">
        <v>34</v>
      </c>
      <c r="L6225" s="21" t="str">
        <f>VLOOKUP($K6225,TONG_SL!$A:$D,2,0)</f>
        <v>Tai heo muối 200g</v>
      </c>
      <c r="N6225" s="21" t="str">
        <f t="shared" si="645"/>
        <v>K-C6</v>
      </c>
      <c r="Q6225" s="21" t="str">
        <f>VLOOKUP(K6225,TONG_SL!$A:$D,3,0)</f>
        <v>Túi</v>
      </c>
      <c r="R6225" s="297">
        <v>6</v>
      </c>
      <c r="S6225" s="297"/>
      <c r="T6225" s="297">
        <f>VLOOKUP(VLOOKUP(G6225,Ma_KH!$A:$R,18,0)&amp;K6225,Gia_MB!$A:$F,6,0)</f>
        <v>55595</v>
      </c>
      <c r="U6225" s="298">
        <f t="shared" si="641"/>
        <v>333570</v>
      </c>
      <c r="V6225" s="297"/>
      <c r="W6225" s="299">
        <f t="shared" si="642"/>
        <v>0</v>
      </c>
      <c r="X6225" s="300" t="str">
        <f t="shared" si="643"/>
        <v>8</v>
      </c>
      <c r="Y6225" s="297"/>
      <c r="Z6225" s="298">
        <f t="shared" si="644"/>
        <v>26685.600000000002</v>
      </c>
      <c r="AA6225" s="301">
        <f>VLOOKUP(G6225,Ma_KH!$A:$R,14,0)</f>
        <v>60</v>
      </c>
    </row>
    <row r="6226" spans="1:27" hidden="1" x14ac:dyDescent="0.25">
      <c r="A6226" s="292">
        <v>46003</v>
      </c>
      <c r="B6226" s="293" t="s">
        <v>8754</v>
      </c>
      <c r="C6226" s="294" t="s">
        <v>7767</v>
      </c>
      <c r="D6226" s="292">
        <v>46003</v>
      </c>
      <c r="E6226" s="295"/>
      <c r="F6226" s="294"/>
      <c r="G6226" s="296" t="s">
        <v>42</v>
      </c>
      <c r="H6226" s="295"/>
      <c r="I6226" s="293" t="s">
        <v>8754</v>
      </c>
      <c r="J6226" s="293" t="s">
        <v>1771</v>
      </c>
      <c r="K6226" s="339" t="s">
        <v>27</v>
      </c>
      <c r="L6226" s="21" t="str">
        <f>VLOOKUP($K6226,TONG_SL!$A:$D,2,0)</f>
        <v>Chân giò heo muối 300g</v>
      </c>
      <c r="N6226" s="21" t="str">
        <f t="shared" si="645"/>
        <v>K-C6</v>
      </c>
      <c r="Q6226" s="21" t="str">
        <f>VLOOKUP(K6226,TONG_SL!$A:$D,3,0)</f>
        <v>Túi</v>
      </c>
      <c r="R6226" s="297">
        <v>10</v>
      </c>
      <c r="S6226" s="297"/>
      <c r="T6226" s="297">
        <f>VLOOKUP(VLOOKUP(G6226,Ma_KH!$A:$R,18,0)&amp;K6226,Gia_MB!$A:$F,6,0)</f>
        <v>73431</v>
      </c>
      <c r="U6226" s="298">
        <f t="shared" si="641"/>
        <v>734310</v>
      </c>
      <c r="V6226" s="297"/>
      <c r="W6226" s="299">
        <f t="shared" si="642"/>
        <v>0</v>
      </c>
      <c r="X6226" s="300" t="str">
        <f t="shared" si="643"/>
        <v>8</v>
      </c>
      <c r="Y6226" s="297"/>
      <c r="Z6226" s="298">
        <f t="shared" si="644"/>
        <v>58744.800000000003</v>
      </c>
      <c r="AA6226" s="301">
        <f>VLOOKUP(G6226,Ma_KH!$A:$R,14,0)</f>
        <v>60</v>
      </c>
    </row>
    <row r="6227" spans="1:27" hidden="1" x14ac:dyDescent="0.25">
      <c r="A6227" s="292">
        <v>46003</v>
      </c>
      <c r="B6227" s="293" t="s">
        <v>8754</v>
      </c>
      <c r="C6227" s="294" t="s">
        <v>7767</v>
      </c>
      <c r="D6227" s="292">
        <v>46003</v>
      </c>
      <c r="E6227" s="295"/>
      <c r="F6227" s="294"/>
      <c r="G6227" s="296" t="s">
        <v>42</v>
      </c>
      <c r="H6227" s="295"/>
      <c r="I6227" s="293" t="s">
        <v>8754</v>
      </c>
      <c r="J6227" s="293" t="s">
        <v>1771</v>
      </c>
      <c r="K6227" s="339" t="s">
        <v>37</v>
      </c>
      <c r="L6227" s="21" t="str">
        <f>VLOOKUP($K6227,TONG_SL!$A:$D,2,0)</f>
        <v>Chả cốm 300g</v>
      </c>
      <c r="N6227" s="21" t="str">
        <f t="shared" si="645"/>
        <v>K-C6</v>
      </c>
      <c r="Q6227" s="21" t="str">
        <f>VLOOKUP(K6227,TONG_SL!$A:$D,3,0)</f>
        <v>Túi</v>
      </c>
      <c r="R6227" s="297">
        <v>10</v>
      </c>
      <c r="S6227" s="297"/>
      <c r="T6227" s="297">
        <f>VLOOKUP(VLOOKUP(G6227,Ma_KH!$A:$R,18,0)&amp;K6227,Gia_MB!$A:$F,6,0)</f>
        <v>74250</v>
      </c>
      <c r="U6227" s="298">
        <f t="shared" si="641"/>
        <v>742500</v>
      </c>
      <c r="V6227" s="297"/>
      <c r="W6227" s="299">
        <f t="shared" si="642"/>
        <v>0</v>
      </c>
      <c r="X6227" s="300" t="str">
        <f t="shared" si="643"/>
        <v>8</v>
      </c>
      <c r="Y6227" s="297"/>
      <c r="Z6227" s="298">
        <f t="shared" si="644"/>
        <v>59400</v>
      </c>
      <c r="AA6227" s="301">
        <f>VLOOKUP(G6227,Ma_KH!$A:$R,14,0)</f>
        <v>60</v>
      </c>
    </row>
    <row r="6228" spans="1:27" hidden="1" x14ac:dyDescent="0.25">
      <c r="A6228" s="292">
        <v>46003</v>
      </c>
      <c r="B6228" s="293" t="s">
        <v>8754</v>
      </c>
      <c r="C6228" s="294" t="s">
        <v>7767</v>
      </c>
      <c r="D6228" s="292">
        <v>46003</v>
      </c>
      <c r="E6228" s="295"/>
      <c r="F6228" s="294"/>
      <c r="G6228" s="296" t="s">
        <v>42</v>
      </c>
      <c r="H6228" s="295"/>
      <c r="I6228" s="293" t="s">
        <v>8754</v>
      </c>
      <c r="J6228" s="293" t="s">
        <v>1771</v>
      </c>
      <c r="K6228" s="339" t="s">
        <v>32</v>
      </c>
      <c r="L6228" s="21" t="str">
        <f>VLOOKUP($K6228,TONG_SL!$A:$D,2,0)</f>
        <v>Giò Tai Lưỡi Xào 250g</v>
      </c>
      <c r="N6228" s="21" t="str">
        <f t="shared" si="645"/>
        <v>K-C6</v>
      </c>
      <c r="Q6228" s="21" t="str">
        <f>VLOOKUP(K6228,TONG_SL!$A:$D,3,0)</f>
        <v>Túi</v>
      </c>
      <c r="R6228" s="297">
        <v>5</v>
      </c>
      <c r="S6228" s="297"/>
      <c r="T6228" s="297">
        <f>VLOOKUP(VLOOKUP(G6228,Ma_KH!$A:$R,18,0)&amp;K6228,Gia_MB!$A:$F,6,0)</f>
        <v>50182</v>
      </c>
      <c r="U6228" s="298">
        <f t="shared" si="641"/>
        <v>250910</v>
      </c>
      <c r="V6228" s="297"/>
      <c r="W6228" s="299">
        <f t="shared" si="642"/>
        <v>0</v>
      </c>
      <c r="X6228" s="300" t="str">
        <f t="shared" si="643"/>
        <v>8</v>
      </c>
      <c r="Y6228" s="297"/>
      <c r="Z6228" s="298">
        <f t="shared" si="644"/>
        <v>20072.8</v>
      </c>
      <c r="AA6228" s="301">
        <f>VLOOKUP(G6228,Ma_KH!$A:$R,14,0)</f>
        <v>60</v>
      </c>
    </row>
    <row r="6229" spans="1:27" hidden="1" x14ac:dyDescent="0.25">
      <c r="A6229" s="292">
        <v>46003</v>
      </c>
      <c r="B6229" s="293" t="s">
        <v>8754</v>
      </c>
      <c r="C6229" s="294" t="s">
        <v>7767</v>
      </c>
      <c r="D6229" s="292">
        <v>46003</v>
      </c>
      <c r="E6229" s="295"/>
      <c r="F6229" s="294"/>
      <c r="G6229" s="296" t="s">
        <v>42</v>
      </c>
      <c r="H6229" s="295"/>
      <c r="I6229" s="293" t="s">
        <v>8754</v>
      </c>
      <c r="J6229" s="293" t="s">
        <v>1771</v>
      </c>
      <c r="K6229" s="339" t="s">
        <v>34</v>
      </c>
      <c r="L6229" s="21" t="str">
        <f>VLOOKUP($K6229,TONG_SL!$A:$D,2,0)</f>
        <v>Tai heo muối 200g</v>
      </c>
      <c r="N6229" s="21" t="str">
        <f t="shared" si="645"/>
        <v>K-C6</v>
      </c>
      <c r="Q6229" s="21" t="str">
        <f>VLOOKUP(K6229,TONG_SL!$A:$D,3,0)</f>
        <v>Túi</v>
      </c>
      <c r="R6229" s="297">
        <v>5</v>
      </c>
      <c r="S6229" s="297"/>
      <c r="T6229" s="297">
        <f>VLOOKUP(VLOOKUP(G6229,Ma_KH!$A:$R,18,0)&amp;K6229,Gia_MB!$A:$F,6,0)</f>
        <v>55595</v>
      </c>
      <c r="U6229" s="298">
        <f t="shared" si="641"/>
        <v>277975</v>
      </c>
      <c r="V6229" s="297"/>
      <c r="W6229" s="299">
        <f t="shared" si="642"/>
        <v>0</v>
      </c>
      <c r="X6229" s="300" t="str">
        <f t="shared" si="643"/>
        <v>8</v>
      </c>
      <c r="Y6229" s="297"/>
      <c r="Z6229" s="298">
        <f t="shared" si="644"/>
        <v>22238</v>
      </c>
      <c r="AA6229" s="301">
        <f>VLOOKUP(G6229,Ma_KH!$A:$R,14,0)</f>
        <v>60</v>
      </c>
    </row>
    <row r="6230" spans="1:27" hidden="1" x14ac:dyDescent="0.25">
      <c r="A6230" s="292">
        <v>46003</v>
      </c>
      <c r="B6230" s="293" t="s">
        <v>8754</v>
      </c>
      <c r="C6230" s="294" t="s">
        <v>7767</v>
      </c>
      <c r="D6230" s="292">
        <v>46003</v>
      </c>
      <c r="E6230" s="295"/>
      <c r="F6230" s="294"/>
      <c r="G6230" s="296" t="s">
        <v>42</v>
      </c>
      <c r="H6230" s="295"/>
      <c r="I6230" s="293" t="s">
        <v>8754</v>
      </c>
      <c r="J6230" s="293" t="s">
        <v>1771</v>
      </c>
      <c r="K6230" s="339" t="s">
        <v>39</v>
      </c>
      <c r="L6230" s="21" t="str">
        <f>VLOOKUP($K6230,TONG_SL!$A:$D,2,0)</f>
        <v>Chả nướng 300g</v>
      </c>
      <c r="N6230" s="21" t="str">
        <f t="shared" si="645"/>
        <v>K-C6</v>
      </c>
      <c r="Q6230" s="21" t="str">
        <f>VLOOKUP(K6230,TONG_SL!$A:$D,3,0)</f>
        <v>Túi</v>
      </c>
      <c r="R6230" s="297">
        <v>10</v>
      </c>
      <c r="S6230" s="297"/>
      <c r="T6230" s="297">
        <f>VLOOKUP(VLOOKUP(G6230,Ma_KH!$A:$R,18,0)&amp;K6230,Gia_MB!$A:$F,6,0)</f>
        <v>70950</v>
      </c>
      <c r="U6230" s="298">
        <f t="shared" si="641"/>
        <v>709500</v>
      </c>
      <c r="V6230" s="297"/>
      <c r="W6230" s="299">
        <f t="shared" si="642"/>
        <v>0</v>
      </c>
      <c r="X6230" s="300" t="str">
        <f t="shared" si="643"/>
        <v>8</v>
      </c>
      <c r="Y6230" s="297"/>
      <c r="Z6230" s="298">
        <f t="shared" si="644"/>
        <v>56760</v>
      </c>
      <c r="AA6230" s="301">
        <f>VLOOKUP(G6230,Ma_KH!$A:$R,14,0)</f>
        <v>60</v>
      </c>
    </row>
    <row r="6231" spans="1:27" hidden="1" x14ac:dyDescent="0.25">
      <c r="A6231" s="292">
        <v>46000</v>
      </c>
      <c r="B6231" s="293">
        <v>4181117387</v>
      </c>
      <c r="C6231" s="294" t="s">
        <v>7767</v>
      </c>
      <c r="D6231" s="292">
        <v>46003</v>
      </c>
      <c r="E6231" s="295"/>
      <c r="F6231" s="294"/>
      <c r="G6231" s="296" t="s">
        <v>50</v>
      </c>
      <c r="H6231" s="295"/>
      <c r="I6231" s="293" t="s">
        <v>8755</v>
      </c>
      <c r="J6231" s="293" t="s">
        <v>1771</v>
      </c>
      <c r="K6231" s="339" t="s">
        <v>30</v>
      </c>
      <c r="L6231" s="21" t="str">
        <f>VLOOKUP($K6231,TONG_SL!$A:$D,2,0)</f>
        <v>Gà muối 500g</v>
      </c>
      <c r="N6231" s="21" t="str">
        <f t="shared" si="645"/>
        <v>K-C6</v>
      </c>
      <c r="Q6231" s="21" t="str">
        <f>VLOOKUP(K6231,TONG_SL!$A:$D,3,0)</f>
        <v>Túi</v>
      </c>
      <c r="R6231" s="297">
        <v>9</v>
      </c>
      <c r="S6231" s="297"/>
      <c r="T6231" s="297">
        <f>VLOOKUP(VLOOKUP(G6231,Ma_KH!$A:$R,18,0)&amp;K6231,Gia_MB!$A:$F,6,0)</f>
        <v>111058</v>
      </c>
      <c r="U6231" s="298">
        <f t="shared" si="641"/>
        <v>999522</v>
      </c>
      <c r="V6231" s="297"/>
      <c r="W6231" s="299">
        <f t="shared" si="642"/>
        <v>0</v>
      </c>
      <c r="X6231" s="300" t="str">
        <f t="shared" si="643"/>
        <v>8</v>
      </c>
      <c r="Y6231" s="297"/>
      <c r="Z6231" s="298">
        <f t="shared" si="644"/>
        <v>79961.759999999995</v>
      </c>
      <c r="AA6231" s="301">
        <f>VLOOKUP(G6231,Ma_KH!$A:$R,14,0)</f>
        <v>60</v>
      </c>
    </row>
    <row r="6232" spans="1:27" hidden="1" x14ac:dyDescent="0.25">
      <c r="A6232" s="292">
        <v>46000</v>
      </c>
      <c r="B6232" s="293">
        <v>4181117387</v>
      </c>
      <c r="C6232" s="294" t="s">
        <v>7767</v>
      </c>
      <c r="D6232" s="292">
        <v>46003</v>
      </c>
      <c r="E6232" s="295"/>
      <c r="F6232" s="294"/>
      <c r="G6232" s="296" t="s">
        <v>50</v>
      </c>
      <c r="H6232" s="295"/>
      <c r="I6232" s="293" t="s">
        <v>8755</v>
      </c>
      <c r="J6232" s="293" t="s">
        <v>1771</v>
      </c>
      <c r="K6232" s="339" t="s">
        <v>32</v>
      </c>
      <c r="L6232" s="21" t="str">
        <f>VLOOKUP($K6232,TONG_SL!$A:$D,2,0)</f>
        <v>Giò Tai Lưỡi Xào 250g</v>
      </c>
      <c r="N6232" s="21" t="str">
        <f t="shared" si="645"/>
        <v>K-C6</v>
      </c>
      <c r="Q6232" s="21" t="str">
        <f>VLOOKUP(K6232,TONG_SL!$A:$D,3,0)</f>
        <v>Túi</v>
      </c>
      <c r="R6232" s="297">
        <v>3</v>
      </c>
      <c r="S6232" s="297"/>
      <c r="T6232" s="297">
        <f>VLOOKUP(VLOOKUP(G6232,Ma_KH!$A:$R,18,0)&amp;K6232,Gia_MB!$A:$F,6,0)</f>
        <v>50182</v>
      </c>
      <c r="U6232" s="298">
        <f t="shared" si="641"/>
        <v>150546</v>
      </c>
      <c r="V6232" s="297"/>
      <c r="W6232" s="299">
        <f t="shared" si="642"/>
        <v>0</v>
      </c>
      <c r="X6232" s="300" t="str">
        <f t="shared" si="643"/>
        <v>8</v>
      </c>
      <c r="Y6232" s="297"/>
      <c r="Z6232" s="298">
        <f t="shared" si="644"/>
        <v>12043.68</v>
      </c>
      <c r="AA6232" s="301">
        <f>VLOOKUP(G6232,Ma_KH!$A:$R,14,0)</f>
        <v>60</v>
      </c>
    </row>
    <row r="6233" spans="1:27" hidden="1" x14ac:dyDescent="0.25">
      <c r="A6233" s="292">
        <v>46000</v>
      </c>
      <c r="B6233" s="293">
        <v>4181117387</v>
      </c>
      <c r="C6233" s="294" t="s">
        <v>7767</v>
      </c>
      <c r="D6233" s="292">
        <v>46003</v>
      </c>
      <c r="E6233" s="295"/>
      <c r="F6233" s="294"/>
      <c r="G6233" s="296" t="s">
        <v>50</v>
      </c>
      <c r="H6233" s="295"/>
      <c r="I6233" s="293" t="s">
        <v>8755</v>
      </c>
      <c r="J6233" s="293" t="s">
        <v>1771</v>
      </c>
      <c r="K6233" s="339" t="s">
        <v>34</v>
      </c>
      <c r="L6233" s="21" t="str">
        <f>VLOOKUP($K6233,TONG_SL!$A:$D,2,0)</f>
        <v>Tai heo muối 200g</v>
      </c>
      <c r="N6233" s="21" t="str">
        <f t="shared" si="645"/>
        <v>K-C6</v>
      </c>
      <c r="Q6233" s="21" t="str">
        <f>VLOOKUP(K6233,TONG_SL!$A:$D,3,0)</f>
        <v>Túi</v>
      </c>
      <c r="R6233" s="297">
        <v>3</v>
      </c>
      <c r="S6233" s="297"/>
      <c r="T6233" s="297">
        <f>VLOOKUP(VLOOKUP(G6233,Ma_KH!$A:$R,18,0)&amp;K6233,Gia_MB!$A:$F,6,0)</f>
        <v>55595</v>
      </c>
      <c r="U6233" s="298">
        <f t="shared" si="641"/>
        <v>166785</v>
      </c>
      <c r="V6233" s="297"/>
      <c r="W6233" s="299">
        <f t="shared" si="642"/>
        <v>0</v>
      </c>
      <c r="X6233" s="300" t="str">
        <f t="shared" si="643"/>
        <v>8</v>
      </c>
      <c r="Y6233" s="297"/>
      <c r="Z6233" s="298">
        <f t="shared" si="644"/>
        <v>13342.800000000001</v>
      </c>
      <c r="AA6233" s="301">
        <f>VLOOKUP(G6233,Ma_KH!$A:$R,14,0)</f>
        <v>60</v>
      </c>
    </row>
    <row r="6234" spans="1:27" hidden="1" x14ac:dyDescent="0.25">
      <c r="A6234" s="292">
        <v>46000</v>
      </c>
      <c r="B6234" s="293">
        <v>4181117387</v>
      </c>
      <c r="C6234" s="294" t="s">
        <v>7767</v>
      </c>
      <c r="D6234" s="292">
        <v>46003</v>
      </c>
      <c r="E6234" s="295"/>
      <c r="F6234" s="294"/>
      <c r="G6234" s="296" t="s">
        <v>50</v>
      </c>
      <c r="H6234" s="295"/>
      <c r="I6234" s="293" t="s">
        <v>8755</v>
      </c>
      <c r="J6234" s="293" t="s">
        <v>1771</v>
      </c>
      <c r="K6234" s="339" t="s">
        <v>27</v>
      </c>
      <c r="L6234" s="21" t="str">
        <f>VLOOKUP($K6234,TONG_SL!$A:$D,2,0)</f>
        <v>Chân giò heo muối 300g</v>
      </c>
      <c r="N6234" s="21" t="str">
        <f t="shared" si="645"/>
        <v>K-C6</v>
      </c>
      <c r="Q6234" s="21" t="str">
        <f>VLOOKUP(K6234,TONG_SL!$A:$D,3,0)</f>
        <v>Túi</v>
      </c>
      <c r="R6234" s="297">
        <v>9</v>
      </c>
      <c r="S6234" s="297"/>
      <c r="T6234" s="297">
        <f>VLOOKUP(VLOOKUP(G6234,Ma_KH!$A:$R,18,0)&amp;K6234,Gia_MB!$A:$F,6,0)</f>
        <v>73431</v>
      </c>
      <c r="U6234" s="298">
        <f t="shared" ref="U6234:U6265" si="646">T6234*R6234</f>
        <v>660879</v>
      </c>
      <c r="V6234" s="297"/>
      <c r="W6234" s="299">
        <f t="shared" ref="W6234:W6265" si="647">U6234*V6234</f>
        <v>0</v>
      </c>
      <c r="X6234" s="300" t="str">
        <f t="shared" ref="X6234:X6265" si="648">IF(B6234&lt;&gt;"","8","0")</f>
        <v>8</v>
      </c>
      <c r="Y6234" s="297"/>
      <c r="Z6234" s="298">
        <f t="shared" ref="Z6234:Z6265" si="649">U6234*X6234%</f>
        <v>52870.32</v>
      </c>
      <c r="AA6234" s="301">
        <f>VLOOKUP(G6234,Ma_KH!$A:$R,14,0)</f>
        <v>60</v>
      </c>
    </row>
    <row r="6235" spans="1:27" hidden="1" x14ac:dyDescent="0.25">
      <c r="A6235" s="292">
        <v>46000</v>
      </c>
      <c r="B6235" s="293">
        <v>4181117387</v>
      </c>
      <c r="C6235" s="294" t="s">
        <v>7767</v>
      </c>
      <c r="D6235" s="292">
        <v>46003</v>
      </c>
      <c r="E6235" s="295"/>
      <c r="F6235" s="294"/>
      <c r="G6235" s="296" t="s">
        <v>50</v>
      </c>
      <c r="H6235" s="295"/>
      <c r="I6235" s="293" t="s">
        <v>8755</v>
      </c>
      <c r="J6235" s="293" t="s">
        <v>1771</v>
      </c>
      <c r="K6235" s="339" t="s">
        <v>37</v>
      </c>
      <c r="L6235" s="21" t="str">
        <f>VLOOKUP($K6235,TONG_SL!$A:$D,2,0)</f>
        <v>Chả cốm 300g</v>
      </c>
      <c r="N6235" s="21" t="str">
        <f t="shared" si="645"/>
        <v>K-C6</v>
      </c>
      <c r="Q6235" s="21" t="str">
        <f>VLOOKUP(K6235,TONG_SL!$A:$D,3,0)</f>
        <v>Túi</v>
      </c>
      <c r="R6235" s="297">
        <v>3</v>
      </c>
      <c r="S6235" s="297"/>
      <c r="T6235" s="297">
        <f>VLOOKUP(VLOOKUP(G6235,Ma_KH!$A:$R,18,0)&amp;K6235,Gia_MB!$A:$F,6,0)</f>
        <v>74250</v>
      </c>
      <c r="U6235" s="298">
        <f t="shared" si="646"/>
        <v>222750</v>
      </c>
      <c r="V6235" s="297"/>
      <c r="W6235" s="299">
        <f t="shared" si="647"/>
        <v>0</v>
      </c>
      <c r="X6235" s="300" t="str">
        <f t="shared" si="648"/>
        <v>8</v>
      </c>
      <c r="Y6235" s="297"/>
      <c r="Z6235" s="298">
        <f t="shared" si="649"/>
        <v>17820</v>
      </c>
      <c r="AA6235" s="301">
        <f>VLOOKUP(G6235,Ma_KH!$A:$R,14,0)</f>
        <v>60</v>
      </c>
    </row>
    <row r="6236" spans="1:27" hidden="1" x14ac:dyDescent="0.25">
      <c r="A6236" s="292">
        <v>46000</v>
      </c>
      <c r="B6236" s="293">
        <v>4181117387</v>
      </c>
      <c r="C6236" s="294" t="s">
        <v>7767</v>
      </c>
      <c r="D6236" s="292">
        <v>46003</v>
      </c>
      <c r="E6236" s="295"/>
      <c r="F6236" s="294"/>
      <c r="G6236" s="296" t="s">
        <v>50</v>
      </c>
      <c r="H6236" s="295"/>
      <c r="I6236" s="293" t="s">
        <v>8755</v>
      </c>
      <c r="J6236" s="293" t="s">
        <v>1771</v>
      </c>
      <c r="K6236" s="339" t="s">
        <v>48</v>
      </c>
      <c r="L6236" s="21" t="str">
        <f>VLOOKUP($K6236,TONG_SL!$A:$D,2,0)</f>
        <v>Mọc Nấm Hương 250g</v>
      </c>
      <c r="N6236" s="21" t="str">
        <f t="shared" si="645"/>
        <v>K-C6</v>
      </c>
      <c r="Q6236" s="21" t="str">
        <f>VLOOKUP(K6236,TONG_SL!$A:$D,3,0)</f>
        <v>Túi</v>
      </c>
      <c r="R6236" s="297">
        <v>6</v>
      </c>
      <c r="S6236" s="297"/>
      <c r="T6236" s="297">
        <f>VLOOKUP(VLOOKUP(G6236,Ma_KH!$A:$R,18,0)&amp;K6236,Gia_MB!$A:$F,6,0)</f>
        <v>46000</v>
      </c>
      <c r="U6236" s="298">
        <f t="shared" si="646"/>
        <v>276000</v>
      </c>
      <c r="V6236" s="297"/>
      <c r="W6236" s="299">
        <f t="shared" si="647"/>
        <v>0</v>
      </c>
      <c r="X6236" s="300" t="str">
        <f t="shared" si="648"/>
        <v>8</v>
      </c>
      <c r="Y6236" s="297"/>
      <c r="Z6236" s="298">
        <f t="shared" si="649"/>
        <v>22080</v>
      </c>
      <c r="AA6236" s="301">
        <f>VLOOKUP(G6236,Ma_KH!$A:$R,14,0)</f>
        <v>60</v>
      </c>
    </row>
    <row r="6237" spans="1:27" hidden="1" x14ac:dyDescent="0.25">
      <c r="A6237" s="292">
        <v>46000</v>
      </c>
      <c r="B6237" s="293">
        <v>4181117371</v>
      </c>
      <c r="C6237" s="294" t="s">
        <v>7767</v>
      </c>
      <c r="D6237" s="292">
        <v>46003</v>
      </c>
      <c r="E6237" s="295"/>
      <c r="F6237" s="294"/>
      <c r="G6237" s="296" t="s">
        <v>50</v>
      </c>
      <c r="H6237" s="295"/>
      <c r="I6237" s="293" t="s">
        <v>8756</v>
      </c>
      <c r="J6237" s="293" t="s">
        <v>1771</v>
      </c>
      <c r="K6237" s="339" t="s">
        <v>34</v>
      </c>
      <c r="L6237" s="21" t="str">
        <f>VLOOKUP($K6237,TONG_SL!$A:$D,2,0)</f>
        <v>Tai heo muối 200g</v>
      </c>
      <c r="N6237" s="21" t="str">
        <f t="shared" si="645"/>
        <v>K-C6</v>
      </c>
      <c r="Q6237" s="21" t="str">
        <f>VLOOKUP(K6237,TONG_SL!$A:$D,3,0)</f>
        <v>Túi</v>
      </c>
      <c r="R6237" s="297">
        <v>3</v>
      </c>
      <c r="S6237" s="297"/>
      <c r="T6237" s="297">
        <f>VLOOKUP(VLOOKUP(G6237,Ma_KH!$A:$R,18,0)&amp;K6237,Gia_MB!$A:$F,6,0)</f>
        <v>55595</v>
      </c>
      <c r="U6237" s="298">
        <f t="shared" si="646"/>
        <v>166785</v>
      </c>
      <c r="V6237" s="297"/>
      <c r="W6237" s="299">
        <f t="shared" si="647"/>
        <v>0</v>
      </c>
      <c r="X6237" s="300" t="str">
        <f t="shared" si="648"/>
        <v>8</v>
      </c>
      <c r="Y6237" s="297"/>
      <c r="Z6237" s="298">
        <f t="shared" si="649"/>
        <v>13342.800000000001</v>
      </c>
      <c r="AA6237" s="301">
        <f>VLOOKUP(G6237,Ma_KH!$A:$R,14,0)</f>
        <v>60</v>
      </c>
    </row>
    <row r="6238" spans="1:27" hidden="1" x14ac:dyDescent="0.25">
      <c r="A6238" s="292">
        <v>46000</v>
      </c>
      <c r="B6238" s="293">
        <v>4181117371</v>
      </c>
      <c r="C6238" s="294" t="s">
        <v>7767</v>
      </c>
      <c r="D6238" s="292">
        <v>46003</v>
      </c>
      <c r="E6238" s="295"/>
      <c r="F6238" s="294"/>
      <c r="G6238" s="296" t="s">
        <v>50</v>
      </c>
      <c r="H6238" s="295"/>
      <c r="I6238" s="293" t="s">
        <v>8756</v>
      </c>
      <c r="J6238" s="293" t="s">
        <v>1771</v>
      </c>
      <c r="K6238" s="339" t="s">
        <v>32</v>
      </c>
      <c r="L6238" s="21" t="str">
        <f>VLOOKUP($K6238,TONG_SL!$A:$D,2,0)</f>
        <v>Giò Tai Lưỡi Xào 250g</v>
      </c>
      <c r="N6238" s="21" t="str">
        <f t="shared" si="645"/>
        <v>K-C6</v>
      </c>
      <c r="Q6238" s="21" t="str">
        <f>VLOOKUP(K6238,TONG_SL!$A:$D,3,0)</f>
        <v>Túi</v>
      </c>
      <c r="R6238" s="297">
        <v>3</v>
      </c>
      <c r="S6238" s="297"/>
      <c r="T6238" s="297">
        <f>VLOOKUP(VLOOKUP(G6238,Ma_KH!$A:$R,18,0)&amp;K6238,Gia_MB!$A:$F,6,0)</f>
        <v>50182</v>
      </c>
      <c r="U6238" s="298">
        <f t="shared" si="646"/>
        <v>150546</v>
      </c>
      <c r="V6238" s="297"/>
      <c r="W6238" s="299">
        <f t="shared" si="647"/>
        <v>0</v>
      </c>
      <c r="X6238" s="300" t="str">
        <f t="shared" si="648"/>
        <v>8</v>
      </c>
      <c r="Y6238" s="297"/>
      <c r="Z6238" s="298">
        <f t="shared" si="649"/>
        <v>12043.68</v>
      </c>
      <c r="AA6238" s="301">
        <f>VLOOKUP(G6238,Ma_KH!$A:$R,14,0)</f>
        <v>60</v>
      </c>
    </row>
    <row r="6239" spans="1:27" hidden="1" x14ac:dyDescent="0.25">
      <c r="A6239" s="292">
        <v>46000</v>
      </c>
      <c r="B6239" s="293">
        <v>4181117371</v>
      </c>
      <c r="C6239" s="294" t="s">
        <v>7767</v>
      </c>
      <c r="D6239" s="292">
        <v>46003</v>
      </c>
      <c r="E6239" s="295"/>
      <c r="F6239" s="294"/>
      <c r="G6239" s="296" t="s">
        <v>50</v>
      </c>
      <c r="H6239" s="295"/>
      <c r="I6239" s="293" t="s">
        <v>8756</v>
      </c>
      <c r="J6239" s="293" t="s">
        <v>1771</v>
      </c>
      <c r="K6239" s="339" t="s">
        <v>48</v>
      </c>
      <c r="L6239" s="21" t="str">
        <f>VLOOKUP($K6239,TONG_SL!$A:$D,2,0)</f>
        <v>Mọc Nấm Hương 250g</v>
      </c>
      <c r="N6239" s="21" t="str">
        <f t="shared" si="645"/>
        <v>K-C6</v>
      </c>
      <c r="Q6239" s="21" t="str">
        <f>VLOOKUP(K6239,TONG_SL!$A:$D,3,0)</f>
        <v>Túi</v>
      </c>
      <c r="R6239" s="297">
        <v>3</v>
      </c>
      <c r="S6239" s="297"/>
      <c r="T6239" s="297">
        <f>VLOOKUP(VLOOKUP(G6239,Ma_KH!$A:$R,18,0)&amp;K6239,Gia_MB!$A:$F,6,0)</f>
        <v>46000</v>
      </c>
      <c r="U6239" s="298">
        <f t="shared" si="646"/>
        <v>138000</v>
      </c>
      <c r="V6239" s="297"/>
      <c r="W6239" s="299">
        <f t="shared" si="647"/>
        <v>0</v>
      </c>
      <c r="X6239" s="300" t="str">
        <f t="shared" si="648"/>
        <v>8</v>
      </c>
      <c r="Y6239" s="297"/>
      <c r="Z6239" s="298">
        <f t="shared" si="649"/>
        <v>11040</v>
      </c>
      <c r="AA6239" s="301">
        <f>VLOOKUP(G6239,Ma_KH!$A:$R,14,0)</f>
        <v>60</v>
      </c>
    </row>
    <row r="6240" spans="1:27" hidden="1" x14ac:dyDescent="0.25">
      <c r="A6240" s="292">
        <v>46000</v>
      </c>
      <c r="B6240" s="293">
        <v>4181117371</v>
      </c>
      <c r="C6240" s="294" t="s">
        <v>7767</v>
      </c>
      <c r="D6240" s="292">
        <v>46003</v>
      </c>
      <c r="E6240" s="295"/>
      <c r="F6240" s="294"/>
      <c r="G6240" s="296" t="s">
        <v>50</v>
      </c>
      <c r="H6240" s="295"/>
      <c r="I6240" s="293" t="s">
        <v>8756</v>
      </c>
      <c r="J6240" s="293" t="s">
        <v>1771</v>
      </c>
      <c r="K6240" s="339" t="s">
        <v>30</v>
      </c>
      <c r="L6240" s="21" t="str">
        <f>VLOOKUP($K6240,TONG_SL!$A:$D,2,0)</f>
        <v>Gà muối 500g</v>
      </c>
      <c r="N6240" s="21" t="str">
        <f t="shared" si="645"/>
        <v>K-C6</v>
      </c>
      <c r="Q6240" s="21" t="str">
        <f>VLOOKUP(K6240,TONG_SL!$A:$D,3,0)</f>
        <v>Túi</v>
      </c>
      <c r="R6240" s="297">
        <v>6</v>
      </c>
      <c r="S6240" s="297"/>
      <c r="T6240" s="297">
        <f>VLOOKUP(VLOOKUP(G6240,Ma_KH!$A:$R,18,0)&amp;K6240,Gia_MB!$A:$F,6,0)</f>
        <v>111058</v>
      </c>
      <c r="U6240" s="298">
        <f t="shared" si="646"/>
        <v>666348</v>
      </c>
      <c r="V6240" s="297"/>
      <c r="W6240" s="299">
        <f t="shared" si="647"/>
        <v>0</v>
      </c>
      <c r="X6240" s="300" t="str">
        <f t="shared" si="648"/>
        <v>8</v>
      </c>
      <c r="Y6240" s="297"/>
      <c r="Z6240" s="298">
        <f t="shared" si="649"/>
        <v>53307.840000000004</v>
      </c>
      <c r="AA6240" s="301">
        <f>VLOOKUP(G6240,Ma_KH!$A:$R,14,0)</f>
        <v>60</v>
      </c>
    </row>
    <row r="6241" spans="1:27" hidden="1" x14ac:dyDescent="0.25">
      <c r="A6241" s="292">
        <v>46000</v>
      </c>
      <c r="B6241" s="293">
        <v>4181117371</v>
      </c>
      <c r="C6241" s="294" t="s">
        <v>7767</v>
      </c>
      <c r="D6241" s="292">
        <v>46003</v>
      </c>
      <c r="E6241" s="295"/>
      <c r="F6241" s="294"/>
      <c r="G6241" s="296" t="s">
        <v>50</v>
      </c>
      <c r="H6241" s="295"/>
      <c r="I6241" s="293" t="s">
        <v>8756</v>
      </c>
      <c r="J6241" s="293" t="s">
        <v>1771</v>
      </c>
      <c r="K6241" s="339" t="s">
        <v>37</v>
      </c>
      <c r="L6241" s="21" t="str">
        <f>VLOOKUP($K6241,TONG_SL!$A:$D,2,0)</f>
        <v>Chả cốm 300g</v>
      </c>
      <c r="N6241" s="21" t="str">
        <f t="shared" si="645"/>
        <v>K-C6</v>
      </c>
      <c r="Q6241" s="21" t="str">
        <f>VLOOKUP(K6241,TONG_SL!$A:$D,3,0)</f>
        <v>Túi</v>
      </c>
      <c r="R6241" s="297">
        <v>3</v>
      </c>
      <c r="S6241" s="297"/>
      <c r="T6241" s="297">
        <f>VLOOKUP(VLOOKUP(G6241,Ma_KH!$A:$R,18,0)&amp;K6241,Gia_MB!$A:$F,6,0)</f>
        <v>74250</v>
      </c>
      <c r="U6241" s="298">
        <f t="shared" si="646"/>
        <v>222750</v>
      </c>
      <c r="V6241" s="297"/>
      <c r="W6241" s="299">
        <f t="shared" si="647"/>
        <v>0</v>
      </c>
      <c r="X6241" s="300" t="str">
        <f t="shared" si="648"/>
        <v>8</v>
      </c>
      <c r="Y6241" s="297"/>
      <c r="Z6241" s="298">
        <f t="shared" si="649"/>
        <v>17820</v>
      </c>
      <c r="AA6241" s="301">
        <f>VLOOKUP(G6241,Ma_KH!$A:$R,14,0)</f>
        <v>60</v>
      </c>
    </row>
    <row r="6242" spans="1:27" hidden="1" x14ac:dyDescent="0.25">
      <c r="A6242" s="292">
        <v>46000</v>
      </c>
      <c r="B6242" s="293">
        <v>4181117371</v>
      </c>
      <c r="C6242" s="294" t="s">
        <v>7767</v>
      </c>
      <c r="D6242" s="292">
        <v>46003</v>
      </c>
      <c r="E6242" s="295"/>
      <c r="F6242" s="294"/>
      <c r="G6242" s="296" t="s">
        <v>50</v>
      </c>
      <c r="H6242" s="295"/>
      <c r="I6242" s="293" t="s">
        <v>8756</v>
      </c>
      <c r="J6242" s="293" t="s">
        <v>1771</v>
      </c>
      <c r="K6242" s="339" t="s">
        <v>27</v>
      </c>
      <c r="L6242" s="21" t="str">
        <f>VLOOKUP($K6242,TONG_SL!$A:$D,2,0)</f>
        <v>Chân giò heo muối 300g</v>
      </c>
      <c r="N6242" s="21" t="str">
        <f t="shared" si="645"/>
        <v>K-C6</v>
      </c>
      <c r="Q6242" s="21" t="str">
        <f>VLOOKUP(K6242,TONG_SL!$A:$D,3,0)</f>
        <v>Túi</v>
      </c>
      <c r="R6242" s="297">
        <v>6</v>
      </c>
      <c r="S6242" s="297"/>
      <c r="T6242" s="297">
        <f>VLOOKUP(VLOOKUP(G6242,Ma_KH!$A:$R,18,0)&amp;K6242,Gia_MB!$A:$F,6,0)</f>
        <v>73431</v>
      </c>
      <c r="U6242" s="298">
        <f t="shared" si="646"/>
        <v>440586</v>
      </c>
      <c r="V6242" s="297"/>
      <c r="W6242" s="299">
        <f t="shared" si="647"/>
        <v>0</v>
      </c>
      <c r="X6242" s="300" t="str">
        <f t="shared" si="648"/>
        <v>8</v>
      </c>
      <c r="Y6242" s="297"/>
      <c r="Z6242" s="298">
        <f t="shared" si="649"/>
        <v>35246.879999999997</v>
      </c>
      <c r="AA6242" s="301">
        <f>VLOOKUP(G6242,Ma_KH!$A:$R,14,0)</f>
        <v>60</v>
      </c>
    </row>
    <row r="6243" spans="1:27" hidden="1" x14ac:dyDescent="0.25">
      <c r="A6243" s="292">
        <v>45995</v>
      </c>
      <c r="B6243" s="293">
        <v>4180885293</v>
      </c>
      <c r="C6243" s="294" t="s">
        <v>7767</v>
      </c>
      <c r="D6243" s="292">
        <v>46003</v>
      </c>
      <c r="E6243" s="295"/>
      <c r="F6243" s="294"/>
      <c r="G6243" s="296" t="s">
        <v>60</v>
      </c>
      <c r="H6243" s="295"/>
      <c r="I6243" s="293" t="s">
        <v>8757</v>
      </c>
      <c r="J6243" s="293" t="s">
        <v>1771</v>
      </c>
      <c r="K6243" s="339" t="s">
        <v>34</v>
      </c>
      <c r="L6243" s="21" t="str">
        <f>VLOOKUP($K6243,TONG_SL!$A:$D,2,0)</f>
        <v>Tai heo muối 200g</v>
      </c>
      <c r="N6243" s="21" t="str">
        <f t="shared" si="645"/>
        <v>K-C6</v>
      </c>
      <c r="Q6243" s="21" t="str">
        <f>VLOOKUP(K6243,TONG_SL!$A:$D,3,0)</f>
        <v>Túi</v>
      </c>
      <c r="R6243" s="297">
        <v>6</v>
      </c>
      <c r="S6243" s="297"/>
      <c r="T6243" s="297">
        <f>VLOOKUP(VLOOKUP(G6243,Ma_KH!$A:$R,18,0)&amp;K6243,Gia_MB!$A:$F,6,0)</f>
        <v>55595</v>
      </c>
      <c r="U6243" s="298">
        <f t="shared" si="646"/>
        <v>333570</v>
      </c>
      <c r="V6243" s="297"/>
      <c r="W6243" s="299">
        <f t="shared" si="647"/>
        <v>0</v>
      </c>
      <c r="X6243" s="300" t="str">
        <f t="shared" si="648"/>
        <v>8</v>
      </c>
      <c r="Y6243" s="297"/>
      <c r="Z6243" s="298">
        <f t="shared" si="649"/>
        <v>26685.600000000002</v>
      </c>
      <c r="AA6243" s="301">
        <f>VLOOKUP(G6243,Ma_KH!$A:$R,14,0)</f>
        <v>60</v>
      </c>
    </row>
    <row r="6244" spans="1:27" hidden="1" x14ac:dyDescent="0.25">
      <c r="A6244" s="292">
        <v>45995</v>
      </c>
      <c r="B6244" s="293">
        <v>4180885293</v>
      </c>
      <c r="C6244" s="294" t="s">
        <v>7767</v>
      </c>
      <c r="D6244" s="292">
        <v>46003</v>
      </c>
      <c r="E6244" s="295"/>
      <c r="F6244" s="294"/>
      <c r="G6244" s="296" t="s">
        <v>60</v>
      </c>
      <c r="H6244" s="295"/>
      <c r="I6244" s="293" t="s">
        <v>8757</v>
      </c>
      <c r="J6244" s="293" t="s">
        <v>1771</v>
      </c>
      <c r="K6244" s="339" t="s">
        <v>32</v>
      </c>
      <c r="L6244" s="21" t="str">
        <f>VLOOKUP($K6244,TONG_SL!$A:$D,2,0)</f>
        <v>Giò Tai Lưỡi Xào 250g</v>
      </c>
      <c r="N6244" s="21" t="str">
        <f t="shared" si="645"/>
        <v>K-C6</v>
      </c>
      <c r="Q6244" s="21" t="str">
        <f>VLOOKUP(K6244,TONG_SL!$A:$D,3,0)</f>
        <v>Túi</v>
      </c>
      <c r="R6244" s="297">
        <v>18</v>
      </c>
      <c r="S6244" s="297"/>
      <c r="T6244" s="297">
        <f>VLOOKUP(VLOOKUP(G6244,Ma_KH!$A:$R,18,0)&amp;K6244,Gia_MB!$A:$F,6,0)</f>
        <v>50182</v>
      </c>
      <c r="U6244" s="298">
        <f t="shared" si="646"/>
        <v>903276</v>
      </c>
      <c r="V6244" s="297"/>
      <c r="W6244" s="299">
        <f t="shared" si="647"/>
        <v>0</v>
      </c>
      <c r="X6244" s="300" t="str">
        <f t="shared" si="648"/>
        <v>8</v>
      </c>
      <c r="Y6244" s="297"/>
      <c r="Z6244" s="298">
        <f t="shared" si="649"/>
        <v>72262.080000000002</v>
      </c>
      <c r="AA6244" s="301">
        <f>VLOOKUP(G6244,Ma_KH!$A:$R,14,0)</f>
        <v>60</v>
      </c>
    </row>
    <row r="6245" spans="1:27" hidden="1" x14ac:dyDescent="0.25">
      <c r="A6245" s="292">
        <v>45995</v>
      </c>
      <c r="B6245" s="293">
        <v>4180885293</v>
      </c>
      <c r="C6245" s="294" t="s">
        <v>7767</v>
      </c>
      <c r="D6245" s="292">
        <v>46003</v>
      </c>
      <c r="E6245" s="295"/>
      <c r="F6245" s="294"/>
      <c r="G6245" s="296" t="s">
        <v>60</v>
      </c>
      <c r="H6245" s="295"/>
      <c r="I6245" s="293" t="s">
        <v>8757</v>
      </c>
      <c r="J6245" s="293" t="s">
        <v>1771</v>
      </c>
      <c r="K6245" s="339" t="s">
        <v>27</v>
      </c>
      <c r="L6245" s="21" t="str">
        <f>VLOOKUP($K6245,TONG_SL!$A:$D,2,0)</f>
        <v>Chân giò heo muối 300g</v>
      </c>
      <c r="N6245" s="21" t="str">
        <f t="shared" si="645"/>
        <v>K-C6</v>
      </c>
      <c r="Q6245" s="21" t="str">
        <f>VLOOKUP(K6245,TONG_SL!$A:$D,3,0)</f>
        <v>Túi</v>
      </c>
      <c r="R6245" s="297">
        <v>32</v>
      </c>
      <c r="S6245" s="297"/>
      <c r="T6245" s="297">
        <f>VLOOKUP(VLOOKUP(G6245,Ma_KH!$A:$R,18,0)&amp;K6245,Gia_MB!$A:$F,6,0)</f>
        <v>73431</v>
      </c>
      <c r="U6245" s="298">
        <f t="shared" si="646"/>
        <v>2349792</v>
      </c>
      <c r="V6245" s="297"/>
      <c r="W6245" s="299">
        <f t="shared" si="647"/>
        <v>0</v>
      </c>
      <c r="X6245" s="300" t="str">
        <f t="shared" si="648"/>
        <v>8</v>
      </c>
      <c r="Y6245" s="297"/>
      <c r="Z6245" s="298">
        <f t="shared" si="649"/>
        <v>187983.36000000002</v>
      </c>
      <c r="AA6245" s="301">
        <f>VLOOKUP(G6245,Ma_KH!$A:$R,14,0)</f>
        <v>60</v>
      </c>
    </row>
    <row r="6246" spans="1:27" hidden="1" x14ac:dyDescent="0.25">
      <c r="A6246" s="292">
        <v>45995</v>
      </c>
      <c r="B6246" s="293">
        <v>4180885293</v>
      </c>
      <c r="C6246" s="294" t="s">
        <v>7767</v>
      </c>
      <c r="D6246" s="292">
        <v>46003</v>
      </c>
      <c r="E6246" s="295"/>
      <c r="F6246" s="294"/>
      <c r="G6246" s="296" t="s">
        <v>60</v>
      </c>
      <c r="H6246" s="295"/>
      <c r="I6246" s="293" t="s">
        <v>8757</v>
      </c>
      <c r="J6246" s="293" t="s">
        <v>1771</v>
      </c>
      <c r="K6246" s="339" t="s">
        <v>48</v>
      </c>
      <c r="L6246" s="21" t="str">
        <f>VLOOKUP($K6246,TONG_SL!$A:$D,2,0)</f>
        <v>Mọc Nấm Hương 250g</v>
      </c>
      <c r="N6246" s="21" t="str">
        <f t="shared" si="645"/>
        <v>K-C6</v>
      </c>
      <c r="Q6246" s="21" t="str">
        <f>VLOOKUP(K6246,TONG_SL!$A:$D,3,0)</f>
        <v>Túi</v>
      </c>
      <c r="R6246" s="297">
        <v>6</v>
      </c>
      <c r="S6246" s="297"/>
      <c r="T6246" s="297">
        <f>VLOOKUP(VLOOKUP(G6246,Ma_KH!$A:$R,18,0)&amp;K6246,Gia_MB!$A:$F,6,0)</f>
        <v>46000</v>
      </c>
      <c r="U6246" s="298">
        <f t="shared" si="646"/>
        <v>276000</v>
      </c>
      <c r="V6246" s="297"/>
      <c r="W6246" s="299">
        <f t="shared" si="647"/>
        <v>0</v>
      </c>
      <c r="X6246" s="300" t="str">
        <f t="shared" si="648"/>
        <v>8</v>
      </c>
      <c r="Y6246" s="297"/>
      <c r="Z6246" s="298">
        <f t="shared" si="649"/>
        <v>22080</v>
      </c>
      <c r="AA6246" s="301">
        <f>VLOOKUP(G6246,Ma_KH!$A:$R,14,0)</f>
        <v>60</v>
      </c>
    </row>
    <row r="6247" spans="1:27" hidden="1" x14ac:dyDescent="0.25">
      <c r="A6247" s="292">
        <v>45995</v>
      </c>
      <c r="B6247" s="293">
        <v>4180885293</v>
      </c>
      <c r="C6247" s="294" t="s">
        <v>7767</v>
      </c>
      <c r="D6247" s="292">
        <v>46003</v>
      </c>
      <c r="E6247" s="295"/>
      <c r="F6247" s="294"/>
      <c r="G6247" s="296" t="s">
        <v>60</v>
      </c>
      <c r="H6247" s="295"/>
      <c r="I6247" s="293" t="s">
        <v>8757</v>
      </c>
      <c r="J6247" s="293" t="s">
        <v>1771</v>
      </c>
      <c r="K6247" s="339" t="s">
        <v>30</v>
      </c>
      <c r="L6247" s="21" t="str">
        <f>VLOOKUP($K6247,TONG_SL!$A:$D,2,0)</f>
        <v>Gà muối 500g</v>
      </c>
      <c r="N6247" s="21" t="str">
        <f t="shared" si="645"/>
        <v>K-C6</v>
      </c>
      <c r="Q6247" s="21" t="str">
        <f>VLOOKUP(K6247,TONG_SL!$A:$D,3,0)</f>
        <v>Túi</v>
      </c>
      <c r="R6247" s="297">
        <v>5</v>
      </c>
      <c r="S6247" s="297"/>
      <c r="T6247" s="297">
        <f>VLOOKUP(VLOOKUP(G6247,Ma_KH!$A:$R,18,0)&amp;K6247,Gia_MB!$A:$F,6,0)</f>
        <v>111058</v>
      </c>
      <c r="U6247" s="298">
        <f t="shared" si="646"/>
        <v>555290</v>
      </c>
      <c r="V6247" s="297"/>
      <c r="W6247" s="299">
        <f t="shared" si="647"/>
        <v>0</v>
      </c>
      <c r="X6247" s="300" t="str">
        <f t="shared" si="648"/>
        <v>8</v>
      </c>
      <c r="Y6247" s="297"/>
      <c r="Z6247" s="298">
        <f t="shared" si="649"/>
        <v>44423.200000000004</v>
      </c>
      <c r="AA6247" s="301">
        <f>VLOOKUP(G6247,Ma_KH!$A:$R,14,0)</f>
        <v>60</v>
      </c>
    </row>
    <row r="6248" spans="1:27" hidden="1" x14ac:dyDescent="0.25">
      <c r="A6248" s="292">
        <v>45995</v>
      </c>
      <c r="B6248" s="293">
        <v>4180885688</v>
      </c>
      <c r="C6248" s="294" t="s">
        <v>7767</v>
      </c>
      <c r="D6248" s="292">
        <v>46003</v>
      </c>
      <c r="E6248" s="295"/>
      <c r="F6248" s="294"/>
      <c r="G6248" s="296" t="s">
        <v>60</v>
      </c>
      <c r="H6248" s="295"/>
      <c r="I6248" s="293" t="s">
        <v>8758</v>
      </c>
      <c r="J6248" s="293" t="s">
        <v>1771</v>
      </c>
      <c r="K6248" s="339" t="s">
        <v>34</v>
      </c>
      <c r="L6248" s="21" t="str">
        <f>VLOOKUP($K6248,TONG_SL!$A:$D,2,0)</f>
        <v>Tai heo muối 200g</v>
      </c>
      <c r="N6248" s="21" t="str">
        <f t="shared" si="645"/>
        <v>K-C6</v>
      </c>
      <c r="Q6248" s="21" t="str">
        <f>VLOOKUP(K6248,TONG_SL!$A:$D,3,0)</f>
        <v>Túi</v>
      </c>
      <c r="R6248" s="297">
        <v>6</v>
      </c>
      <c r="S6248" s="297"/>
      <c r="T6248" s="297">
        <f>VLOOKUP(VLOOKUP(G6248,Ma_KH!$A:$R,18,0)&amp;K6248,Gia_MB!$A:$F,6,0)</f>
        <v>55595</v>
      </c>
      <c r="U6248" s="298">
        <f t="shared" si="646"/>
        <v>333570</v>
      </c>
      <c r="V6248" s="297"/>
      <c r="W6248" s="299">
        <f t="shared" si="647"/>
        <v>0</v>
      </c>
      <c r="X6248" s="300" t="str">
        <f t="shared" si="648"/>
        <v>8</v>
      </c>
      <c r="Y6248" s="297"/>
      <c r="Z6248" s="298">
        <f t="shared" si="649"/>
        <v>26685.600000000002</v>
      </c>
      <c r="AA6248" s="301">
        <f>VLOOKUP(G6248,Ma_KH!$A:$R,14,0)</f>
        <v>60</v>
      </c>
    </row>
    <row r="6249" spans="1:27" hidden="1" x14ac:dyDescent="0.25">
      <c r="A6249" s="292">
        <v>45995</v>
      </c>
      <c r="B6249" s="293">
        <v>4180885688</v>
      </c>
      <c r="C6249" s="294" t="s">
        <v>7767</v>
      </c>
      <c r="D6249" s="292">
        <v>46003</v>
      </c>
      <c r="E6249" s="295"/>
      <c r="F6249" s="294"/>
      <c r="G6249" s="296" t="s">
        <v>60</v>
      </c>
      <c r="H6249" s="295"/>
      <c r="I6249" s="293" t="s">
        <v>8758</v>
      </c>
      <c r="J6249" s="293" t="s">
        <v>1771</v>
      </c>
      <c r="K6249" s="339" t="s">
        <v>32</v>
      </c>
      <c r="L6249" s="21" t="str">
        <f>VLOOKUP($K6249,TONG_SL!$A:$D,2,0)</f>
        <v>Giò Tai Lưỡi Xào 250g</v>
      </c>
      <c r="N6249" s="21" t="str">
        <f t="shared" si="645"/>
        <v>K-C6</v>
      </c>
      <c r="Q6249" s="21" t="str">
        <f>VLOOKUP(K6249,TONG_SL!$A:$D,3,0)</f>
        <v>Túi</v>
      </c>
      <c r="R6249" s="297">
        <v>8</v>
      </c>
      <c r="S6249" s="297"/>
      <c r="T6249" s="297">
        <f>VLOOKUP(VLOOKUP(G6249,Ma_KH!$A:$R,18,0)&amp;K6249,Gia_MB!$A:$F,6,0)</f>
        <v>50182</v>
      </c>
      <c r="U6249" s="298">
        <f t="shared" si="646"/>
        <v>401456</v>
      </c>
      <c r="V6249" s="297"/>
      <c r="W6249" s="299">
        <f t="shared" si="647"/>
        <v>0</v>
      </c>
      <c r="X6249" s="300" t="str">
        <f t="shared" si="648"/>
        <v>8</v>
      </c>
      <c r="Y6249" s="297"/>
      <c r="Z6249" s="298">
        <f t="shared" si="649"/>
        <v>32116.48</v>
      </c>
      <c r="AA6249" s="301">
        <f>VLOOKUP(G6249,Ma_KH!$A:$R,14,0)</f>
        <v>60</v>
      </c>
    </row>
    <row r="6250" spans="1:27" hidden="1" x14ac:dyDescent="0.25">
      <c r="A6250" s="292">
        <v>45995</v>
      </c>
      <c r="B6250" s="293">
        <v>4180885688</v>
      </c>
      <c r="C6250" s="294" t="s">
        <v>7767</v>
      </c>
      <c r="D6250" s="292">
        <v>46003</v>
      </c>
      <c r="E6250" s="295"/>
      <c r="F6250" s="294"/>
      <c r="G6250" s="296" t="s">
        <v>60</v>
      </c>
      <c r="H6250" s="295"/>
      <c r="I6250" s="293" t="s">
        <v>8758</v>
      </c>
      <c r="J6250" s="293" t="s">
        <v>1771</v>
      </c>
      <c r="K6250" s="339" t="s">
        <v>27</v>
      </c>
      <c r="L6250" s="21" t="str">
        <f>VLOOKUP($K6250,TONG_SL!$A:$D,2,0)</f>
        <v>Chân giò heo muối 300g</v>
      </c>
      <c r="N6250" s="21" t="str">
        <f t="shared" si="645"/>
        <v>K-C6</v>
      </c>
      <c r="Q6250" s="21" t="str">
        <f>VLOOKUP(K6250,TONG_SL!$A:$D,3,0)</f>
        <v>Túi</v>
      </c>
      <c r="R6250" s="297">
        <v>10</v>
      </c>
      <c r="S6250" s="297"/>
      <c r="T6250" s="297">
        <f>VLOOKUP(VLOOKUP(G6250,Ma_KH!$A:$R,18,0)&amp;K6250,Gia_MB!$A:$F,6,0)</f>
        <v>73431</v>
      </c>
      <c r="U6250" s="298">
        <f t="shared" si="646"/>
        <v>734310</v>
      </c>
      <c r="V6250" s="297"/>
      <c r="W6250" s="299">
        <f t="shared" si="647"/>
        <v>0</v>
      </c>
      <c r="X6250" s="300" t="str">
        <f t="shared" si="648"/>
        <v>8</v>
      </c>
      <c r="Y6250" s="297"/>
      <c r="Z6250" s="298">
        <f t="shared" si="649"/>
        <v>58744.800000000003</v>
      </c>
      <c r="AA6250" s="301">
        <f>VLOOKUP(G6250,Ma_KH!$A:$R,14,0)</f>
        <v>60</v>
      </c>
    </row>
    <row r="6251" spans="1:27" hidden="1" x14ac:dyDescent="0.25">
      <c r="A6251" s="292">
        <v>45995</v>
      </c>
      <c r="B6251" s="293">
        <v>4180885688</v>
      </c>
      <c r="C6251" s="294" t="s">
        <v>7767</v>
      </c>
      <c r="D6251" s="292">
        <v>46003</v>
      </c>
      <c r="E6251" s="295"/>
      <c r="F6251" s="294"/>
      <c r="G6251" s="296" t="s">
        <v>60</v>
      </c>
      <c r="H6251" s="295"/>
      <c r="I6251" s="293" t="s">
        <v>8758</v>
      </c>
      <c r="J6251" s="293" t="s">
        <v>1771</v>
      </c>
      <c r="K6251" s="339" t="s">
        <v>48</v>
      </c>
      <c r="L6251" s="21" t="str">
        <f>VLOOKUP($K6251,TONG_SL!$A:$D,2,0)</f>
        <v>Mọc Nấm Hương 250g</v>
      </c>
      <c r="N6251" s="21" t="str">
        <f t="shared" si="645"/>
        <v>K-C6</v>
      </c>
      <c r="Q6251" s="21" t="str">
        <f>VLOOKUP(K6251,TONG_SL!$A:$D,3,0)</f>
        <v>Túi</v>
      </c>
      <c r="R6251" s="297">
        <v>6</v>
      </c>
      <c r="S6251" s="297"/>
      <c r="T6251" s="297">
        <f>VLOOKUP(VLOOKUP(G6251,Ma_KH!$A:$R,18,0)&amp;K6251,Gia_MB!$A:$F,6,0)</f>
        <v>46000</v>
      </c>
      <c r="U6251" s="298">
        <f t="shared" si="646"/>
        <v>276000</v>
      </c>
      <c r="V6251" s="297"/>
      <c r="W6251" s="299">
        <f t="shared" si="647"/>
        <v>0</v>
      </c>
      <c r="X6251" s="300" t="str">
        <f t="shared" si="648"/>
        <v>8</v>
      </c>
      <c r="Y6251" s="297"/>
      <c r="Z6251" s="298">
        <f t="shared" si="649"/>
        <v>22080</v>
      </c>
      <c r="AA6251" s="301">
        <f>VLOOKUP(G6251,Ma_KH!$A:$R,14,0)</f>
        <v>60</v>
      </c>
    </row>
    <row r="6252" spans="1:27" hidden="1" x14ac:dyDescent="0.25">
      <c r="A6252" s="292">
        <v>45995</v>
      </c>
      <c r="B6252" s="293">
        <v>4180885688</v>
      </c>
      <c r="C6252" s="294" t="s">
        <v>7767</v>
      </c>
      <c r="D6252" s="292">
        <v>46003</v>
      </c>
      <c r="E6252" s="295"/>
      <c r="F6252" s="294"/>
      <c r="G6252" s="296" t="s">
        <v>60</v>
      </c>
      <c r="H6252" s="295"/>
      <c r="I6252" s="293" t="s">
        <v>8758</v>
      </c>
      <c r="J6252" s="293" t="s">
        <v>1771</v>
      </c>
      <c r="K6252" s="339" t="s">
        <v>30</v>
      </c>
      <c r="L6252" s="21" t="str">
        <f>VLOOKUP($K6252,TONG_SL!$A:$D,2,0)</f>
        <v>Gà muối 500g</v>
      </c>
      <c r="N6252" s="21" t="str">
        <f t="shared" si="645"/>
        <v>K-C6</v>
      </c>
      <c r="Q6252" s="21" t="str">
        <f>VLOOKUP(K6252,TONG_SL!$A:$D,3,0)</f>
        <v>Túi</v>
      </c>
      <c r="R6252" s="297">
        <v>6</v>
      </c>
      <c r="S6252" s="297"/>
      <c r="T6252" s="297">
        <f>VLOOKUP(VLOOKUP(G6252,Ma_KH!$A:$R,18,0)&amp;K6252,Gia_MB!$A:$F,6,0)</f>
        <v>111058</v>
      </c>
      <c r="U6252" s="298">
        <f t="shared" si="646"/>
        <v>666348</v>
      </c>
      <c r="V6252" s="297"/>
      <c r="W6252" s="299">
        <f t="shared" si="647"/>
        <v>0</v>
      </c>
      <c r="X6252" s="300" t="str">
        <f t="shared" si="648"/>
        <v>8</v>
      </c>
      <c r="Y6252" s="297"/>
      <c r="Z6252" s="298">
        <f t="shared" si="649"/>
        <v>53307.840000000004</v>
      </c>
      <c r="AA6252" s="301">
        <f>VLOOKUP(G6252,Ma_KH!$A:$R,14,0)</f>
        <v>60</v>
      </c>
    </row>
    <row r="6253" spans="1:27" hidden="1" x14ac:dyDescent="0.25">
      <c r="A6253" s="292">
        <v>45995</v>
      </c>
      <c r="B6253" s="293">
        <v>4180885687</v>
      </c>
      <c r="C6253" s="294" t="s">
        <v>7767</v>
      </c>
      <c r="D6253" s="292">
        <v>46003</v>
      </c>
      <c r="E6253" s="295"/>
      <c r="F6253" s="294"/>
      <c r="G6253" s="296" t="s">
        <v>60</v>
      </c>
      <c r="H6253" s="295"/>
      <c r="I6253" s="293" t="s">
        <v>8759</v>
      </c>
      <c r="J6253" s="293" t="s">
        <v>1771</v>
      </c>
      <c r="K6253" s="339" t="s">
        <v>34</v>
      </c>
      <c r="L6253" s="21" t="str">
        <f>VLOOKUP($K6253,TONG_SL!$A:$D,2,0)</f>
        <v>Tai heo muối 200g</v>
      </c>
      <c r="N6253" s="21" t="str">
        <f t="shared" si="645"/>
        <v>K-C6</v>
      </c>
      <c r="Q6253" s="21" t="str">
        <f>VLOOKUP(K6253,TONG_SL!$A:$D,3,0)</f>
        <v>Túi</v>
      </c>
      <c r="R6253" s="297">
        <v>4</v>
      </c>
      <c r="S6253" s="297"/>
      <c r="T6253" s="297">
        <f>VLOOKUP(VLOOKUP(G6253,Ma_KH!$A:$R,18,0)&amp;K6253,Gia_MB!$A:$F,6,0)</f>
        <v>55595</v>
      </c>
      <c r="U6253" s="298">
        <f t="shared" si="646"/>
        <v>222380</v>
      </c>
      <c r="V6253" s="297"/>
      <c r="W6253" s="299">
        <f t="shared" si="647"/>
        <v>0</v>
      </c>
      <c r="X6253" s="300" t="str">
        <f t="shared" si="648"/>
        <v>8</v>
      </c>
      <c r="Y6253" s="297"/>
      <c r="Z6253" s="298">
        <f t="shared" si="649"/>
        <v>17790.400000000001</v>
      </c>
      <c r="AA6253" s="301">
        <f>VLOOKUP(G6253,Ma_KH!$A:$R,14,0)</f>
        <v>60</v>
      </c>
    </row>
    <row r="6254" spans="1:27" hidden="1" x14ac:dyDescent="0.25">
      <c r="A6254" s="292">
        <v>45995</v>
      </c>
      <c r="B6254" s="293">
        <v>4180885687</v>
      </c>
      <c r="C6254" s="294" t="s">
        <v>7767</v>
      </c>
      <c r="D6254" s="292">
        <v>46003</v>
      </c>
      <c r="E6254" s="295"/>
      <c r="F6254" s="294"/>
      <c r="G6254" s="296" t="s">
        <v>60</v>
      </c>
      <c r="H6254" s="295"/>
      <c r="I6254" s="293" t="s">
        <v>8759</v>
      </c>
      <c r="J6254" s="293" t="s">
        <v>1771</v>
      </c>
      <c r="K6254" s="339" t="s">
        <v>32</v>
      </c>
      <c r="L6254" s="21" t="str">
        <f>VLOOKUP($K6254,TONG_SL!$A:$D,2,0)</f>
        <v>Giò Tai Lưỡi Xào 250g</v>
      </c>
      <c r="N6254" s="21" t="str">
        <f t="shared" si="645"/>
        <v>K-C6</v>
      </c>
      <c r="Q6254" s="21" t="str">
        <f>VLOOKUP(K6254,TONG_SL!$A:$D,3,0)</f>
        <v>Túi</v>
      </c>
      <c r="R6254" s="297">
        <v>8</v>
      </c>
      <c r="S6254" s="297"/>
      <c r="T6254" s="297">
        <f>VLOOKUP(VLOOKUP(G6254,Ma_KH!$A:$R,18,0)&amp;K6254,Gia_MB!$A:$F,6,0)</f>
        <v>50182</v>
      </c>
      <c r="U6254" s="298">
        <f t="shared" si="646"/>
        <v>401456</v>
      </c>
      <c r="V6254" s="297"/>
      <c r="W6254" s="299">
        <f t="shared" si="647"/>
        <v>0</v>
      </c>
      <c r="X6254" s="300" t="str">
        <f t="shared" si="648"/>
        <v>8</v>
      </c>
      <c r="Y6254" s="297"/>
      <c r="Z6254" s="298">
        <f t="shared" si="649"/>
        <v>32116.48</v>
      </c>
      <c r="AA6254" s="301">
        <f>VLOOKUP(G6254,Ma_KH!$A:$R,14,0)</f>
        <v>60</v>
      </c>
    </row>
    <row r="6255" spans="1:27" hidden="1" x14ac:dyDescent="0.25">
      <c r="A6255" s="292">
        <v>45995</v>
      </c>
      <c r="B6255" s="293">
        <v>4180885687</v>
      </c>
      <c r="C6255" s="294" t="s">
        <v>7767</v>
      </c>
      <c r="D6255" s="292">
        <v>46003</v>
      </c>
      <c r="E6255" s="295"/>
      <c r="F6255" s="294"/>
      <c r="G6255" s="296" t="s">
        <v>60</v>
      </c>
      <c r="H6255" s="295"/>
      <c r="I6255" s="293" t="s">
        <v>8759</v>
      </c>
      <c r="J6255" s="293" t="s">
        <v>1771</v>
      </c>
      <c r="K6255" s="339" t="s">
        <v>27</v>
      </c>
      <c r="L6255" s="21" t="str">
        <f>VLOOKUP($K6255,TONG_SL!$A:$D,2,0)</f>
        <v>Chân giò heo muối 300g</v>
      </c>
      <c r="N6255" s="21" t="str">
        <f t="shared" si="645"/>
        <v>K-C6</v>
      </c>
      <c r="Q6255" s="21" t="str">
        <f>VLOOKUP(K6255,TONG_SL!$A:$D,3,0)</f>
        <v>Túi</v>
      </c>
      <c r="R6255" s="297">
        <v>10</v>
      </c>
      <c r="S6255" s="297"/>
      <c r="T6255" s="297">
        <f>VLOOKUP(VLOOKUP(G6255,Ma_KH!$A:$R,18,0)&amp;K6255,Gia_MB!$A:$F,6,0)</f>
        <v>73431</v>
      </c>
      <c r="U6255" s="298">
        <f t="shared" si="646"/>
        <v>734310</v>
      </c>
      <c r="V6255" s="297"/>
      <c r="W6255" s="299">
        <f t="shared" si="647"/>
        <v>0</v>
      </c>
      <c r="X6255" s="300" t="str">
        <f t="shared" si="648"/>
        <v>8</v>
      </c>
      <c r="Y6255" s="297"/>
      <c r="Z6255" s="298">
        <f t="shared" si="649"/>
        <v>58744.800000000003</v>
      </c>
      <c r="AA6255" s="301">
        <f>VLOOKUP(G6255,Ma_KH!$A:$R,14,0)</f>
        <v>60</v>
      </c>
    </row>
    <row r="6256" spans="1:27" hidden="1" x14ac:dyDescent="0.25">
      <c r="A6256" s="292">
        <v>45995</v>
      </c>
      <c r="B6256" s="293">
        <v>4180885687</v>
      </c>
      <c r="C6256" s="294" t="s">
        <v>7767</v>
      </c>
      <c r="D6256" s="292">
        <v>46003</v>
      </c>
      <c r="E6256" s="295"/>
      <c r="F6256" s="294"/>
      <c r="G6256" s="296" t="s">
        <v>60</v>
      </c>
      <c r="H6256" s="295"/>
      <c r="I6256" s="293" t="s">
        <v>8759</v>
      </c>
      <c r="J6256" s="293" t="s">
        <v>1771</v>
      </c>
      <c r="K6256" s="339" t="s">
        <v>48</v>
      </c>
      <c r="L6256" s="21" t="str">
        <f>VLOOKUP($K6256,TONG_SL!$A:$D,2,0)</f>
        <v>Mọc Nấm Hương 250g</v>
      </c>
      <c r="N6256" s="21" t="str">
        <f t="shared" si="645"/>
        <v>K-C6</v>
      </c>
      <c r="Q6256" s="21" t="str">
        <f>VLOOKUP(K6256,TONG_SL!$A:$D,3,0)</f>
        <v>Túi</v>
      </c>
      <c r="R6256" s="297">
        <v>4</v>
      </c>
      <c r="S6256" s="297"/>
      <c r="T6256" s="297">
        <f>VLOOKUP(VLOOKUP(G6256,Ma_KH!$A:$R,18,0)&amp;K6256,Gia_MB!$A:$F,6,0)</f>
        <v>46000</v>
      </c>
      <c r="U6256" s="298">
        <f t="shared" si="646"/>
        <v>184000</v>
      </c>
      <c r="V6256" s="297"/>
      <c r="W6256" s="299">
        <f t="shared" si="647"/>
        <v>0</v>
      </c>
      <c r="X6256" s="300" t="str">
        <f t="shared" si="648"/>
        <v>8</v>
      </c>
      <c r="Y6256" s="297"/>
      <c r="Z6256" s="298">
        <f t="shared" si="649"/>
        <v>14720</v>
      </c>
      <c r="AA6256" s="301">
        <f>VLOOKUP(G6256,Ma_KH!$A:$R,14,0)</f>
        <v>60</v>
      </c>
    </row>
    <row r="6257" spans="1:27" hidden="1" x14ac:dyDescent="0.25">
      <c r="A6257" s="292">
        <v>45995</v>
      </c>
      <c r="B6257" s="293">
        <v>4180885687</v>
      </c>
      <c r="C6257" s="294" t="s">
        <v>7767</v>
      </c>
      <c r="D6257" s="292">
        <v>46003</v>
      </c>
      <c r="E6257" s="295"/>
      <c r="F6257" s="294"/>
      <c r="G6257" s="296" t="s">
        <v>60</v>
      </c>
      <c r="H6257" s="295"/>
      <c r="I6257" s="293" t="s">
        <v>8759</v>
      </c>
      <c r="J6257" s="293" t="s">
        <v>1771</v>
      </c>
      <c r="K6257" s="339" t="s">
        <v>30</v>
      </c>
      <c r="L6257" s="21" t="str">
        <f>VLOOKUP($K6257,TONG_SL!$A:$D,2,0)</f>
        <v>Gà muối 500g</v>
      </c>
      <c r="N6257" s="21" t="str">
        <f t="shared" si="645"/>
        <v>K-C6</v>
      </c>
      <c r="Q6257" s="21" t="str">
        <f>VLOOKUP(K6257,TONG_SL!$A:$D,3,0)</f>
        <v>Túi</v>
      </c>
      <c r="R6257" s="297">
        <v>6</v>
      </c>
      <c r="S6257" s="297"/>
      <c r="T6257" s="297">
        <f>VLOOKUP(VLOOKUP(G6257,Ma_KH!$A:$R,18,0)&amp;K6257,Gia_MB!$A:$F,6,0)</f>
        <v>111058</v>
      </c>
      <c r="U6257" s="298">
        <f t="shared" si="646"/>
        <v>666348</v>
      </c>
      <c r="V6257" s="297"/>
      <c r="W6257" s="299">
        <f t="shared" si="647"/>
        <v>0</v>
      </c>
      <c r="X6257" s="300" t="str">
        <f t="shared" si="648"/>
        <v>8</v>
      </c>
      <c r="Y6257" s="297"/>
      <c r="Z6257" s="298">
        <f t="shared" si="649"/>
        <v>53307.840000000004</v>
      </c>
      <c r="AA6257" s="301">
        <f>VLOOKUP(G6257,Ma_KH!$A:$R,14,0)</f>
        <v>60</v>
      </c>
    </row>
    <row r="6258" spans="1:27" hidden="1" x14ac:dyDescent="0.25">
      <c r="A6258" s="292">
        <v>45995</v>
      </c>
      <c r="B6258" s="293">
        <v>4180885445</v>
      </c>
      <c r="C6258" s="294" t="s">
        <v>7767</v>
      </c>
      <c r="D6258" s="292">
        <v>46003</v>
      </c>
      <c r="E6258" s="295"/>
      <c r="F6258" s="294"/>
      <c r="G6258" s="296" t="s">
        <v>60</v>
      </c>
      <c r="H6258" s="295"/>
      <c r="I6258" s="293" t="s">
        <v>8760</v>
      </c>
      <c r="J6258" s="293" t="s">
        <v>1771</v>
      </c>
      <c r="K6258" s="339" t="s">
        <v>30</v>
      </c>
      <c r="L6258" s="21" t="str">
        <f>VLOOKUP($K6258,TONG_SL!$A:$D,2,0)</f>
        <v>Gà muối 500g</v>
      </c>
      <c r="N6258" s="21" t="str">
        <f t="shared" si="645"/>
        <v>K-C6</v>
      </c>
      <c r="Q6258" s="21" t="str">
        <f>VLOOKUP(K6258,TONG_SL!$A:$D,3,0)</f>
        <v>Túi</v>
      </c>
      <c r="R6258" s="297">
        <v>6</v>
      </c>
      <c r="S6258" s="297"/>
      <c r="T6258" s="297">
        <f>VLOOKUP(VLOOKUP(G6258,Ma_KH!$A:$R,18,0)&amp;K6258,Gia_MB!$A:$F,6,0)</f>
        <v>111058</v>
      </c>
      <c r="U6258" s="298">
        <f t="shared" si="646"/>
        <v>666348</v>
      </c>
      <c r="V6258" s="297"/>
      <c r="W6258" s="299">
        <f t="shared" si="647"/>
        <v>0</v>
      </c>
      <c r="X6258" s="300" t="str">
        <f t="shared" si="648"/>
        <v>8</v>
      </c>
      <c r="Y6258" s="297"/>
      <c r="Z6258" s="298">
        <f t="shared" si="649"/>
        <v>53307.840000000004</v>
      </c>
      <c r="AA6258" s="301">
        <f>VLOOKUP(G6258,Ma_KH!$A:$R,14,0)</f>
        <v>60</v>
      </c>
    </row>
    <row r="6259" spans="1:27" hidden="1" x14ac:dyDescent="0.25">
      <c r="A6259" s="292">
        <v>45995</v>
      </c>
      <c r="B6259" s="293">
        <v>4180885445</v>
      </c>
      <c r="C6259" s="294" t="s">
        <v>7767</v>
      </c>
      <c r="D6259" s="292">
        <v>46003</v>
      </c>
      <c r="E6259" s="295"/>
      <c r="F6259" s="294"/>
      <c r="G6259" s="296" t="s">
        <v>60</v>
      </c>
      <c r="H6259" s="295"/>
      <c r="I6259" s="293" t="s">
        <v>8760</v>
      </c>
      <c r="J6259" s="293" t="s">
        <v>1771</v>
      </c>
      <c r="K6259" s="339" t="s">
        <v>48</v>
      </c>
      <c r="L6259" s="21" t="str">
        <f>VLOOKUP($K6259,TONG_SL!$A:$D,2,0)</f>
        <v>Mọc Nấm Hương 250g</v>
      </c>
      <c r="N6259" s="21" t="str">
        <f t="shared" si="645"/>
        <v>K-C6</v>
      </c>
      <c r="Q6259" s="21" t="str">
        <f>VLOOKUP(K6259,TONG_SL!$A:$D,3,0)</f>
        <v>Túi</v>
      </c>
      <c r="R6259" s="297">
        <v>6</v>
      </c>
      <c r="S6259" s="297"/>
      <c r="T6259" s="297">
        <f>VLOOKUP(VLOOKUP(G6259,Ma_KH!$A:$R,18,0)&amp;K6259,Gia_MB!$A:$F,6,0)</f>
        <v>46000</v>
      </c>
      <c r="U6259" s="298">
        <f t="shared" si="646"/>
        <v>276000</v>
      </c>
      <c r="V6259" s="297"/>
      <c r="W6259" s="299">
        <f t="shared" si="647"/>
        <v>0</v>
      </c>
      <c r="X6259" s="300" t="str">
        <f t="shared" si="648"/>
        <v>8</v>
      </c>
      <c r="Y6259" s="297"/>
      <c r="Z6259" s="298">
        <f t="shared" si="649"/>
        <v>22080</v>
      </c>
      <c r="AA6259" s="301">
        <f>VLOOKUP(G6259,Ma_KH!$A:$R,14,0)</f>
        <v>60</v>
      </c>
    </row>
    <row r="6260" spans="1:27" hidden="1" x14ac:dyDescent="0.25">
      <c r="A6260" s="292">
        <v>45995</v>
      </c>
      <c r="B6260" s="293">
        <v>4180885445</v>
      </c>
      <c r="C6260" s="294" t="s">
        <v>7767</v>
      </c>
      <c r="D6260" s="292">
        <v>46003</v>
      </c>
      <c r="E6260" s="295"/>
      <c r="F6260" s="294"/>
      <c r="G6260" s="296" t="s">
        <v>60</v>
      </c>
      <c r="H6260" s="295"/>
      <c r="I6260" s="293" t="s">
        <v>8760</v>
      </c>
      <c r="J6260" s="293" t="s">
        <v>1771</v>
      </c>
      <c r="K6260" s="339" t="s">
        <v>27</v>
      </c>
      <c r="L6260" s="21" t="str">
        <f>VLOOKUP($K6260,TONG_SL!$A:$D,2,0)</f>
        <v>Chân giò heo muối 300g</v>
      </c>
      <c r="N6260" s="21" t="str">
        <f t="shared" si="645"/>
        <v>K-C6</v>
      </c>
      <c r="Q6260" s="21" t="str">
        <f>VLOOKUP(K6260,TONG_SL!$A:$D,3,0)</f>
        <v>Túi</v>
      </c>
      <c r="R6260" s="297">
        <v>14</v>
      </c>
      <c r="S6260" s="297"/>
      <c r="T6260" s="297">
        <f>VLOOKUP(VLOOKUP(G6260,Ma_KH!$A:$R,18,0)&amp;K6260,Gia_MB!$A:$F,6,0)</f>
        <v>73431</v>
      </c>
      <c r="U6260" s="298">
        <f t="shared" si="646"/>
        <v>1028034</v>
      </c>
      <c r="V6260" s="297"/>
      <c r="W6260" s="299">
        <f t="shared" si="647"/>
        <v>0</v>
      </c>
      <c r="X6260" s="300" t="str">
        <f t="shared" si="648"/>
        <v>8</v>
      </c>
      <c r="Y6260" s="297"/>
      <c r="Z6260" s="298">
        <f t="shared" si="649"/>
        <v>82242.720000000001</v>
      </c>
      <c r="AA6260" s="301">
        <f>VLOOKUP(G6260,Ma_KH!$A:$R,14,0)</f>
        <v>60</v>
      </c>
    </row>
    <row r="6261" spans="1:27" hidden="1" x14ac:dyDescent="0.25">
      <c r="A6261" s="292">
        <v>45995</v>
      </c>
      <c r="B6261" s="293">
        <v>4180885445</v>
      </c>
      <c r="C6261" s="294" t="s">
        <v>7767</v>
      </c>
      <c r="D6261" s="292">
        <v>46003</v>
      </c>
      <c r="E6261" s="295"/>
      <c r="F6261" s="294"/>
      <c r="G6261" s="296" t="s">
        <v>60</v>
      </c>
      <c r="H6261" s="295"/>
      <c r="I6261" s="293" t="s">
        <v>8760</v>
      </c>
      <c r="J6261" s="293" t="s">
        <v>1771</v>
      </c>
      <c r="K6261" s="339" t="s">
        <v>32</v>
      </c>
      <c r="L6261" s="21" t="str">
        <f>VLOOKUP($K6261,TONG_SL!$A:$D,2,0)</f>
        <v>Giò Tai Lưỡi Xào 250g</v>
      </c>
      <c r="N6261" s="21" t="str">
        <f t="shared" si="645"/>
        <v>K-C6</v>
      </c>
      <c r="Q6261" s="21" t="str">
        <f>VLOOKUP(K6261,TONG_SL!$A:$D,3,0)</f>
        <v>Túi</v>
      </c>
      <c r="R6261" s="297">
        <v>10</v>
      </c>
      <c r="S6261" s="297"/>
      <c r="T6261" s="297">
        <f>VLOOKUP(VLOOKUP(G6261,Ma_KH!$A:$R,18,0)&amp;K6261,Gia_MB!$A:$F,6,0)</f>
        <v>50182</v>
      </c>
      <c r="U6261" s="298">
        <f t="shared" si="646"/>
        <v>501820</v>
      </c>
      <c r="V6261" s="297"/>
      <c r="W6261" s="299">
        <f t="shared" si="647"/>
        <v>0</v>
      </c>
      <c r="X6261" s="300" t="str">
        <f t="shared" si="648"/>
        <v>8</v>
      </c>
      <c r="Y6261" s="297"/>
      <c r="Z6261" s="298">
        <f t="shared" si="649"/>
        <v>40145.599999999999</v>
      </c>
      <c r="AA6261" s="301">
        <f>VLOOKUP(G6261,Ma_KH!$A:$R,14,0)</f>
        <v>60</v>
      </c>
    </row>
    <row r="6262" spans="1:27" hidden="1" x14ac:dyDescent="0.25">
      <c r="A6262" s="292">
        <v>45995</v>
      </c>
      <c r="B6262" s="293">
        <v>4180885445</v>
      </c>
      <c r="C6262" s="294" t="s">
        <v>7767</v>
      </c>
      <c r="D6262" s="292">
        <v>46003</v>
      </c>
      <c r="E6262" s="295"/>
      <c r="F6262" s="294"/>
      <c r="G6262" s="296" t="s">
        <v>60</v>
      </c>
      <c r="H6262" s="295"/>
      <c r="I6262" s="293" t="s">
        <v>8760</v>
      </c>
      <c r="J6262" s="293" t="s">
        <v>1771</v>
      </c>
      <c r="K6262" s="339" t="s">
        <v>34</v>
      </c>
      <c r="L6262" s="21" t="str">
        <f>VLOOKUP($K6262,TONG_SL!$A:$D,2,0)</f>
        <v>Tai heo muối 200g</v>
      </c>
      <c r="N6262" s="21" t="str">
        <f t="shared" si="645"/>
        <v>K-C6</v>
      </c>
      <c r="Q6262" s="21" t="str">
        <f>VLOOKUP(K6262,TONG_SL!$A:$D,3,0)</f>
        <v>Túi</v>
      </c>
      <c r="R6262" s="297">
        <v>6</v>
      </c>
      <c r="S6262" s="297"/>
      <c r="T6262" s="297">
        <f>VLOOKUP(VLOOKUP(G6262,Ma_KH!$A:$R,18,0)&amp;K6262,Gia_MB!$A:$F,6,0)</f>
        <v>55595</v>
      </c>
      <c r="U6262" s="298">
        <f t="shared" si="646"/>
        <v>333570</v>
      </c>
      <c r="V6262" s="297"/>
      <c r="W6262" s="299">
        <f t="shared" si="647"/>
        <v>0</v>
      </c>
      <c r="X6262" s="300" t="str">
        <f t="shared" si="648"/>
        <v>8</v>
      </c>
      <c r="Y6262" s="297"/>
      <c r="Z6262" s="298">
        <f t="shared" si="649"/>
        <v>26685.600000000002</v>
      </c>
      <c r="AA6262" s="301">
        <f>VLOOKUP(G6262,Ma_KH!$A:$R,14,0)</f>
        <v>60</v>
      </c>
    </row>
    <row r="6263" spans="1:27" hidden="1" x14ac:dyDescent="0.25">
      <c r="A6263" s="292">
        <v>45995</v>
      </c>
      <c r="B6263" s="293">
        <v>4180884661</v>
      </c>
      <c r="C6263" s="294" t="s">
        <v>7767</v>
      </c>
      <c r="D6263" s="292">
        <v>46003</v>
      </c>
      <c r="E6263" s="295"/>
      <c r="F6263" s="294"/>
      <c r="G6263" s="296" t="s">
        <v>60</v>
      </c>
      <c r="H6263" s="295"/>
      <c r="I6263" s="293" t="s">
        <v>8761</v>
      </c>
      <c r="J6263" s="293" t="s">
        <v>1771</v>
      </c>
      <c r="K6263" s="339" t="s">
        <v>32</v>
      </c>
      <c r="L6263" s="21" t="str">
        <f>VLOOKUP($K6263,TONG_SL!$A:$D,2,0)</f>
        <v>Giò Tai Lưỡi Xào 250g</v>
      </c>
      <c r="N6263" s="21" t="str">
        <f t="shared" si="645"/>
        <v>K-C6</v>
      </c>
      <c r="Q6263" s="21" t="str">
        <f>VLOOKUP(K6263,TONG_SL!$A:$D,3,0)</f>
        <v>Túi</v>
      </c>
      <c r="R6263" s="297">
        <v>4</v>
      </c>
      <c r="S6263" s="297"/>
      <c r="T6263" s="297">
        <f>VLOOKUP(VLOOKUP(G6263,Ma_KH!$A:$R,18,0)&amp;K6263,Gia_MB!$A:$F,6,0)</f>
        <v>50182</v>
      </c>
      <c r="U6263" s="298">
        <f t="shared" si="646"/>
        <v>200728</v>
      </c>
      <c r="V6263" s="297"/>
      <c r="W6263" s="299">
        <f t="shared" si="647"/>
        <v>0</v>
      </c>
      <c r="X6263" s="300" t="str">
        <f t="shared" si="648"/>
        <v>8</v>
      </c>
      <c r="Y6263" s="297"/>
      <c r="Z6263" s="298">
        <f t="shared" si="649"/>
        <v>16058.24</v>
      </c>
      <c r="AA6263" s="301">
        <f>VLOOKUP(G6263,Ma_KH!$A:$R,14,0)</f>
        <v>60</v>
      </c>
    </row>
    <row r="6264" spans="1:27" hidden="1" x14ac:dyDescent="0.25">
      <c r="A6264" s="292">
        <v>45995</v>
      </c>
      <c r="B6264" s="293">
        <v>4180884661</v>
      </c>
      <c r="C6264" s="294" t="s">
        <v>7767</v>
      </c>
      <c r="D6264" s="292">
        <v>46003</v>
      </c>
      <c r="E6264" s="295"/>
      <c r="F6264" s="294"/>
      <c r="G6264" s="296" t="s">
        <v>60</v>
      </c>
      <c r="H6264" s="295"/>
      <c r="I6264" s="293" t="s">
        <v>8761</v>
      </c>
      <c r="J6264" s="293" t="s">
        <v>1771</v>
      </c>
      <c r="K6264" s="339" t="s">
        <v>27</v>
      </c>
      <c r="L6264" s="21" t="str">
        <f>VLOOKUP($K6264,TONG_SL!$A:$D,2,0)</f>
        <v>Chân giò heo muối 300g</v>
      </c>
      <c r="N6264" s="21" t="str">
        <f t="shared" si="645"/>
        <v>K-C6</v>
      </c>
      <c r="Q6264" s="21" t="str">
        <f>VLOOKUP(K6264,TONG_SL!$A:$D,3,0)</f>
        <v>Túi</v>
      </c>
      <c r="R6264" s="297">
        <v>13</v>
      </c>
      <c r="S6264" s="297"/>
      <c r="T6264" s="297">
        <f>VLOOKUP(VLOOKUP(G6264,Ma_KH!$A:$R,18,0)&amp;K6264,Gia_MB!$A:$F,6,0)</f>
        <v>73431</v>
      </c>
      <c r="U6264" s="298">
        <f t="shared" si="646"/>
        <v>954603</v>
      </c>
      <c r="V6264" s="297"/>
      <c r="W6264" s="299">
        <f t="shared" si="647"/>
        <v>0</v>
      </c>
      <c r="X6264" s="300" t="str">
        <f t="shared" si="648"/>
        <v>8</v>
      </c>
      <c r="Y6264" s="297"/>
      <c r="Z6264" s="298">
        <f t="shared" si="649"/>
        <v>76368.240000000005</v>
      </c>
      <c r="AA6264" s="301">
        <f>VLOOKUP(G6264,Ma_KH!$A:$R,14,0)</f>
        <v>60</v>
      </c>
    </row>
    <row r="6265" spans="1:27" hidden="1" x14ac:dyDescent="0.25">
      <c r="A6265" s="292">
        <v>45995</v>
      </c>
      <c r="B6265" s="293">
        <v>4180884661</v>
      </c>
      <c r="C6265" s="294" t="s">
        <v>7767</v>
      </c>
      <c r="D6265" s="292">
        <v>46003</v>
      </c>
      <c r="E6265" s="295"/>
      <c r="F6265" s="294"/>
      <c r="G6265" s="296" t="s">
        <v>60</v>
      </c>
      <c r="H6265" s="295"/>
      <c r="I6265" s="293" t="s">
        <v>8761</v>
      </c>
      <c r="J6265" s="293" t="s">
        <v>1771</v>
      </c>
      <c r="K6265" s="339" t="s">
        <v>48</v>
      </c>
      <c r="L6265" s="21" t="str">
        <f>VLOOKUP($K6265,TONG_SL!$A:$D,2,0)</f>
        <v>Mọc Nấm Hương 250g</v>
      </c>
      <c r="N6265" s="21" t="str">
        <f t="shared" si="645"/>
        <v>K-C6</v>
      </c>
      <c r="Q6265" s="21" t="str">
        <f>VLOOKUP(K6265,TONG_SL!$A:$D,3,0)</f>
        <v>Túi</v>
      </c>
      <c r="R6265" s="297">
        <v>6</v>
      </c>
      <c r="S6265" s="297"/>
      <c r="T6265" s="297">
        <f>VLOOKUP(VLOOKUP(G6265,Ma_KH!$A:$R,18,0)&amp;K6265,Gia_MB!$A:$F,6,0)</f>
        <v>46000</v>
      </c>
      <c r="U6265" s="298">
        <f t="shared" si="646"/>
        <v>276000</v>
      </c>
      <c r="V6265" s="297"/>
      <c r="W6265" s="299">
        <f t="shared" si="647"/>
        <v>0</v>
      </c>
      <c r="X6265" s="300" t="str">
        <f t="shared" si="648"/>
        <v>8</v>
      </c>
      <c r="Y6265" s="297"/>
      <c r="Z6265" s="298">
        <f t="shared" si="649"/>
        <v>22080</v>
      </c>
      <c r="AA6265" s="301">
        <f>VLOOKUP(G6265,Ma_KH!$A:$R,14,0)</f>
        <v>60</v>
      </c>
    </row>
    <row r="6266" spans="1:27" hidden="1" x14ac:dyDescent="0.25">
      <c r="A6266" s="292">
        <v>45995</v>
      </c>
      <c r="B6266" s="293">
        <v>4180884661</v>
      </c>
      <c r="C6266" s="294" t="s">
        <v>7767</v>
      </c>
      <c r="D6266" s="292">
        <v>46003</v>
      </c>
      <c r="E6266" s="295"/>
      <c r="F6266" s="294"/>
      <c r="G6266" s="296" t="s">
        <v>60</v>
      </c>
      <c r="H6266" s="295"/>
      <c r="I6266" s="293" t="s">
        <v>8761</v>
      </c>
      <c r="J6266" s="293" t="s">
        <v>1771</v>
      </c>
      <c r="K6266" s="339" t="s">
        <v>30</v>
      </c>
      <c r="L6266" s="21" t="str">
        <f>VLOOKUP($K6266,TONG_SL!$A:$D,2,0)</f>
        <v>Gà muối 500g</v>
      </c>
      <c r="N6266" s="21" t="str">
        <f t="shared" si="645"/>
        <v>K-C6</v>
      </c>
      <c r="Q6266" s="21" t="str">
        <f>VLOOKUP(K6266,TONG_SL!$A:$D,3,0)</f>
        <v>Túi</v>
      </c>
      <c r="R6266" s="297">
        <v>11</v>
      </c>
      <c r="S6266" s="297"/>
      <c r="T6266" s="297">
        <f>VLOOKUP(VLOOKUP(G6266,Ma_KH!$A:$R,18,0)&amp;K6266,Gia_MB!$A:$F,6,0)</f>
        <v>111058</v>
      </c>
      <c r="U6266" s="298">
        <f t="shared" ref="U6266:U6290" si="650">T6266*R6266</f>
        <v>1221638</v>
      </c>
      <c r="V6266" s="297"/>
      <c r="W6266" s="299">
        <f t="shared" ref="W6266:W6290" si="651">U6266*V6266</f>
        <v>0</v>
      </c>
      <c r="X6266" s="300" t="str">
        <f t="shared" ref="X6266:X6290" si="652">IF(B6266&lt;&gt;"","8","0")</f>
        <v>8</v>
      </c>
      <c r="Y6266" s="297"/>
      <c r="Z6266" s="298">
        <f t="shared" ref="Z6266:Z6290" si="653">U6266*X6266%</f>
        <v>97731.040000000008</v>
      </c>
      <c r="AA6266" s="301">
        <f>VLOOKUP(G6266,Ma_KH!$A:$R,14,0)</f>
        <v>60</v>
      </c>
    </row>
    <row r="6267" spans="1:27" hidden="1" x14ac:dyDescent="0.25">
      <c r="A6267" s="292">
        <v>45995</v>
      </c>
      <c r="B6267" s="293">
        <v>4180884661</v>
      </c>
      <c r="C6267" s="294" t="s">
        <v>7767</v>
      </c>
      <c r="D6267" s="292">
        <v>46003</v>
      </c>
      <c r="E6267" s="295"/>
      <c r="F6267" s="294"/>
      <c r="G6267" s="296" t="s">
        <v>60</v>
      </c>
      <c r="H6267" s="295"/>
      <c r="I6267" s="293" t="s">
        <v>8761</v>
      </c>
      <c r="J6267" s="293" t="s">
        <v>1771</v>
      </c>
      <c r="K6267" s="339" t="s">
        <v>34</v>
      </c>
      <c r="L6267" s="21" t="str">
        <f>VLOOKUP($K6267,TONG_SL!$A:$D,2,0)</f>
        <v>Tai heo muối 200g</v>
      </c>
      <c r="N6267" s="21" t="str">
        <f t="shared" si="645"/>
        <v>K-C6</v>
      </c>
      <c r="Q6267" s="21" t="str">
        <f>VLOOKUP(K6267,TONG_SL!$A:$D,3,0)</f>
        <v>Túi</v>
      </c>
      <c r="R6267" s="297">
        <v>8</v>
      </c>
      <c r="S6267" s="297"/>
      <c r="T6267" s="297">
        <f>VLOOKUP(VLOOKUP(G6267,Ma_KH!$A:$R,18,0)&amp;K6267,Gia_MB!$A:$F,6,0)</f>
        <v>55595</v>
      </c>
      <c r="U6267" s="298">
        <f t="shared" si="650"/>
        <v>444760</v>
      </c>
      <c r="V6267" s="297"/>
      <c r="W6267" s="299">
        <f t="shared" si="651"/>
        <v>0</v>
      </c>
      <c r="X6267" s="300" t="str">
        <f t="shared" si="652"/>
        <v>8</v>
      </c>
      <c r="Y6267" s="297"/>
      <c r="Z6267" s="298">
        <f t="shared" si="653"/>
        <v>35580.800000000003</v>
      </c>
      <c r="AA6267" s="301">
        <f>VLOOKUP(G6267,Ma_KH!$A:$R,14,0)</f>
        <v>60</v>
      </c>
    </row>
    <row r="6268" spans="1:27" hidden="1" x14ac:dyDescent="0.25">
      <c r="A6268" s="292">
        <v>45995</v>
      </c>
      <c r="B6268" s="293">
        <v>4180884704</v>
      </c>
      <c r="C6268" s="294" t="s">
        <v>7767</v>
      </c>
      <c r="D6268" s="292">
        <v>46003</v>
      </c>
      <c r="E6268" s="295"/>
      <c r="F6268" s="294"/>
      <c r="G6268" s="296" t="s">
        <v>60</v>
      </c>
      <c r="H6268" s="295"/>
      <c r="I6268" s="293" t="s">
        <v>8762</v>
      </c>
      <c r="J6268" s="293" t="s">
        <v>1771</v>
      </c>
      <c r="K6268" s="339" t="s">
        <v>30</v>
      </c>
      <c r="L6268" s="21" t="str">
        <f>VLOOKUP($K6268,TONG_SL!$A:$D,2,0)</f>
        <v>Gà muối 500g</v>
      </c>
      <c r="N6268" s="21" t="str">
        <f t="shared" si="645"/>
        <v>K-C6</v>
      </c>
      <c r="Q6268" s="21" t="str">
        <f>VLOOKUP(K6268,TONG_SL!$A:$D,3,0)</f>
        <v>Túi</v>
      </c>
      <c r="R6268" s="297">
        <v>15</v>
      </c>
      <c r="S6268" s="297"/>
      <c r="T6268" s="297">
        <f>VLOOKUP(VLOOKUP(G6268,Ma_KH!$A:$R,18,0)&amp;K6268,Gia_MB!$A:$F,6,0)</f>
        <v>111058</v>
      </c>
      <c r="U6268" s="298">
        <f t="shared" si="650"/>
        <v>1665870</v>
      </c>
      <c r="V6268" s="297"/>
      <c r="W6268" s="299">
        <f t="shared" si="651"/>
        <v>0</v>
      </c>
      <c r="X6268" s="300" t="str">
        <f t="shared" si="652"/>
        <v>8</v>
      </c>
      <c r="Y6268" s="297"/>
      <c r="Z6268" s="298">
        <f t="shared" si="653"/>
        <v>133269.6</v>
      </c>
      <c r="AA6268" s="301">
        <f>VLOOKUP(G6268,Ma_KH!$A:$R,14,0)</f>
        <v>60</v>
      </c>
    </row>
    <row r="6269" spans="1:27" hidden="1" x14ac:dyDescent="0.25">
      <c r="A6269" s="292">
        <v>45995</v>
      </c>
      <c r="B6269" s="293">
        <v>4180884704</v>
      </c>
      <c r="C6269" s="294" t="s">
        <v>7767</v>
      </c>
      <c r="D6269" s="292">
        <v>46003</v>
      </c>
      <c r="E6269" s="295"/>
      <c r="F6269" s="294"/>
      <c r="G6269" s="296" t="s">
        <v>60</v>
      </c>
      <c r="H6269" s="295"/>
      <c r="I6269" s="293" t="s">
        <v>8762</v>
      </c>
      <c r="J6269" s="293" t="s">
        <v>1771</v>
      </c>
      <c r="K6269" s="339" t="s">
        <v>27</v>
      </c>
      <c r="L6269" s="21" t="str">
        <f>VLOOKUP($K6269,TONG_SL!$A:$D,2,0)</f>
        <v>Chân giò heo muối 300g</v>
      </c>
      <c r="N6269" s="21" t="str">
        <f t="shared" ref="N6269:N6332" si="654">IF($B6269&lt;&gt;"","K-C6","")</f>
        <v>K-C6</v>
      </c>
      <c r="Q6269" s="21" t="str">
        <f>VLOOKUP(K6269,TONG_SL!$A:$D,3,0)</f>
        <v>Túi</v>
      </c>
      <c r="R6269" s="297">
        <v>21</v>
      </c>
      <c r="S6269" s="297"/>
      <c r="T6269" s="297">
        <f>VLOOKUP(VLOOKUP(G6269,Ma_KH!$A:$R,18,0)&amp;K6269,Gia_MB!$A:$F,6,0)</f>
        <v>73431</v>
      </c>
      <c r="U6269" s="298">
        <f t="shared" si="650"/>
        <v>1542051</v>
      </c>
      <c r="V6269" s="297"/>
      <c r="W6269" s="299">
        <f t="shared" si="651"/>
        <v>0</v>
      </c>
      <c r="X6269" s="300" t="str">
        <f t="shared" si="652"/>
        <v>8</v>
      </c>
      <c r="Y6269" s="297"/>
      <c r="Z6269" s="298">
        <f t="shared" si="653"/>
        <v>123364.08</v>
      </c>
      <c r="AA6269" s="301">
        <f>VLOOKUP(G6269,Ma_KH!$A:$R,14,0)</f>
        <v>60</v>
      </c>
    </row>
    <row r="6270" spans="1:27" hidden="1" x14ac:dyDescent="0.25">
      <c r="A6270" s="292">
        <v>45995</v>
      </c>
      <c r="B6270" s="293">
        <v>4180884704</v>
      </c>
      <c r="C6270" s="294" t="s">
        <v>7767</v>
      </c>
      <c r="D6270" s="292">
        <v>46003</v>
      </c>
      <c r="E6270" s="295"/>
      <c r="F6270" s="294"/>
      <c r="G6270" s="296" t="s">
        <v>60</v>
      </c>
      <c r="H6270" s="295"/>
      <c r="I6270" s="293" t="s">
        <v>8762</v>
      </c>
      <c r="J6270" s="293" t="s">
        <v>1771</v>
      </c>
      <c r="K6270" s="339" t="s">
        <v>32</v>
      </c>
      <c r="L6270" s="21" t="str">
        <f>VLOOKUP($K6270,TONG_SL!$A:$D,2,0)</f>
        <v>Giò Tai Lưỡi Xào 250g</v>
      </c>
      <c r="N6270" s="21" t="str">
        <f t="shared" si="654"/>
        <v>K-C6</v>
      </c>
      <c r="Q6270" s="21" t="str">
        <f>VLOOKUP(K6270,TONG_SL!$A:$D,3,0)</f>
        <v>Túi</v>
      </c>
      <c r="R6270" s="297">
        <v>11</v>
      </c>
      <c r="S6270" s="297"/>
      <c r="T6270" s="297">
        <f>VLOOKUP(VLOOKUP(G6270,Ma_KH!$A:$R,18,0)&amp;K6270,Gia_MB!$A:$F,6,0)</f>
        <v>50182</v>
      </c>
      <c r="U6270" s="298">
        <f t="shared" si="650"/>
        <v>552002</v>
      </c>
      <c r="V6270" s="297"/>
      <c r="W6270" s="299">
        <f t="shared" si="651"/>
        <v>0</v>
      </c>
      <c r="X6270" s="300" t="str">
        <f t="shared" si="652"/>
        <v>8</v>
      </c>
      <c r="Y6270" s="297"/>
      <c r="Z6270" s="298">
        <f t="shared" si="653"/>
        <v>44160.160000000003</v>
      </c>
      <c r="AA6270" s="301">
        <f>VLOOKUP(G6270,Ma_KH!$A:$R,14,0)</f>
        <v>60</v>
      </c>
    </row>
    <row r="6271" spans="1:27" hidden="1" x14ac:dyDescent="0.25">
      <c r="A6271" s="292">
        <v>45995</v>
      </c>
      <c r="B6271" s="293">
        <v>4180884393</v>
      </c>
      <c r="C6271" s="294" t="s">
        <v>7767</v>
      </c>
      <c r="D6271" s="292">
        <v>46003</v>
      </c>
      <c r="E6271" s="295"/>
      <c r="F6271" s="294"/>
      <c r="G6271" s="296" t="s">
        <v>60</v>
      </c>
      <c r="H6271" s="295"/>
      <c r="I6271" s="293" t="s">
        <v>8763</v>
      </c>
      <c r="J6271" s="293" t="s">
        <v>1771</v>
      </c>
      <c r="K6271" s="339" t="s">
        <v>48</v>
      </c>
      <c r="L6271" s="21" t="str">
        <f>VLOOKUP($K6271,TONG_SL!$A:$D,2,0)</f>
        <v>Mọc Nấm Hương 250g</v>
      </c>
      <c r="N6271" s="21" t="str">
        <f t="shared" si="654"/>
        <v>K-C6</v>
      </c>
      <c r="Q6271" s="21" t="str">
        <f>VLOOKUP(K6271,TONG_SL!$A:$D,3,0)</f>
        <v>Túi</v>
      </c>
      <c r="R6271" s="297">
        <v>20</v>
      </c>
      <c r="S6271" s="297"/>
      <c r="T6271" s="297">
        <f>VLOOKUP(VLOOKUP(G6271,Ma_KH!$A:$R,18,0)&amp;K6271,Gia_MB!$A:$F,6,0)</f>
        <v>46000</v>
      </c>
      <c r="U6271" s="298">
        <f t="shared" si="650"/>
        <v>920000</v>
      </c>
      <c r="V6271" s="297"/>
      <c r="W6271" s="299">
        <f t="shared" si="651"/>
        <v>0</v>
      </c>
      <c r="X6271" s="300" t="str">
        <f t="shared" si="652"/>
        <v>8</v>
      </c>
      <c r="Y6271" s="297"/>
      <c r="Z6271" s="298">
        <f t="shared" si="653"/>
        <v>73600</v>
      </c>
      <c r="AA6271" s="301">
        <f>VLOOKUP(G6271,Ma_KH!$A:$R,14,0)</f>
        <v>60</v>
      </c>
    </row>
    <row r="6272" spans="1:27" hidden="1" x14ac:dyDescent="0.25">
      <c r="A6272" s="292">
        <v>45995</v>
      </c>
      <c r="B6272" s="293">
        <v>4180884393</v>
      </c>
      <c r="C6272" s="294" t="s">
        <v>7767</v>
      </c>
      <c r="D6272" s="292">
        <v>46003</v>
      </c>
      <c r="E6272" s="295"/>
      <c r="F6272" s="294"/>
      <c r="G6272" s="296" t="s">
        <v>60</v>
      </c>
      <c r="H6272" s="295"/>
      <c r="I6272" s="293" t="s">
        <v>8763</v>
      </c>
      <c r="J6272" s="293" t="s">
        <v>1771</v>
      </c>
      <c r="K6272" s="339" t="s">
        <v>27</v>
      </c>
      <c r="L6272" s="21" t="str">
        <f>VLOOKUP($K6272,TONG_SL!$A:$D,2,0)</f>
        <v>Chân giò heo muối 300g</v>
      </c>
      <c r="N6272" s="21" t="str">
        <f t="shared" si="654"/>
        <v>K-C6</v>
      </c>
      <c r="Q6272" s="21" t="str">
        <f>VLOOKUP(K6272,TONG_SL!$A:$D,3,0)</f>
        <v>Túi</v>
      </c>
      <c r="R6272" s="297">
        <v>40</v>
      </c>
      <c r="S6272" s="297"/>
      <c r="T6272" s="297">
        <f>VLOOKUP(VLOOKUP(G6272,Ma_KH!$A:$R,18,0)&amp;K6272,Gia_MB!$A:$F,6,0)</f>
        <v>73431</v>
      </c>
      <c r="U6272" s="298">
        <f t="shared" si="650"/>
        <v>2937240</v>
      </c>
      <c r="V6272" s="297"/>
      <c r="W6272" s="299">
        <f t="shared" si="651"/>
        <v>0</v>
      </c>
      <c r="X6272" s="300" t="str">
        <f t="shared" si="652"/>
        <v>8</v>
      </c>
      <c r="Y6272" s="297"/>
      <c r="Z6272" s="298">
        <f t="shared" si="653"/>
        <v>234979.20000000001</v>
      </c>
      <c r="AA6272" s="301">
        <f>VLOOKUP(G6272,Ma_KH!$A:$R,14,0)</f>
        <v>60</v>
      </c>
    </row>
    <row r="6273" spans="1:27" hidden="1" x14ac:dyDescent="0.25">
      <c r="A6273" s="292">
        <v>45995</v>
      </c>
      <c r="B6273" s="293">
        <v>4180884393</v>
      </c>
      <c r="C6273" s="294" t="s">
        <v>7767</v>
      </c>
      <c r="D6273" s="292">
        <v>46003</v>
      </c>
      <c r="E6273" s="295"/>
      <c r="F6273" s="294"/>
      <c r="G6273" s="296" t="s">
        <v>60</v>
      </c>
      <c r="H6273" s="295"/>
      <c r="I6273" s="293" t="s">
        <v>8763</v>
      </c>
      <c r="J6273" s="293" t="s">
        <v>1771</v>
      </c>
      <c r="K6273" s="339" t="s">
        <v>32</v>
      </c>
      <c r="L6273" s="21" t="str">
        <f>VLOOKUP($K6273,TONG_SL!$A:$D,2,0)</f>
        <v>Giò Tai Lưỡi Xào 250g</v>
      </c>
      <c r="N6273" s="21" t="str">
        <f t="shared" si="654"/>
        <v>K-C6</v>
      </c>
      <c r="Q6273" s="21" t="str">
        <f>VLOOKUP(K6273,TONG_SL!$A:$D,3,0)</f>
        <v>Túi</v>
      </c>
      <c r="R6273" s="297">
        <v>20</v>
      </c>
      <c r="S6273" s="297"/>
      <c r="T6273" s="297">
        <f>VLOOKUP(VLOOKUP(G6273,Ma_KH!$A:$R,18,0)&amp;K6273,Gia_MB!$A:$F,6,0)</f>
        <v>50182</v>
      </c>
      <c r="U6273" s="298">
        <f t="shared" si="650"/>
        <v>1003640</v>
      </c>
      <c r="V6273" s="297"/>
      <c r="W6273" s="299">
        <f t="shared" si="651"/>
        <v>0</v>
      </c>
      <c r="X6273" s="300" t="str">
        <f t="shared" si="652"/>
        <v>8</v>
      </c>
      <c r="Y6273" s="297"/>
      <c r="Z6273" s="298">
        <f t="shared" si="653"/>
        <v>80291.199999999997</v>
      </c>
      <c r="AA6273" s="301">
        <f>VLOOKUP(G6273,Ma_KH!$A:$R,14,0)</f>
        <v>60</v>
      </c>
    </row>
    <row r="6274" spans="1:27" hidden="1" x14ac:dyDescent="0.25">
      <c r="A6274" s="292">
        <v>45995</v>
      </c>
      <c r="B6274" s="293">
        <v>4180884393</v>
      </c>
      <c r="C6274" s="294" t="s">
        <v>7767</v>
      </c>
      <c r="D6274" s="292">
        <v>46003</v>
      </c>
      <c r="E6274" s="295"/>
      <c r="F6274" s="294"/>
      <c r="G6274" s="296" t="s">
        <v>60</v>
      </c>
      <c r="H6274" s="295"/>
      <c r="I6274" s="293" t="s">
        <v>8763</v>
      </c>
      <c r="J6274" s="293" t="s">
        <v>1771</v>
      </c>
      <c r="K6274" s="339" t="s">
        <v>34</v>
      </c>
      <c r="L6274" s="21" t="str">
        <f>VLOOKUP($K6274,TONG_SL!$A:$D,2,0)</f>
        <v>Tai heo muối 200g</v>
      </c>
      <c r="N6274" s="21" t="str">
        <f t="shared" si="654"/>
        <v>K-C6</v>
      </c>
      <c r="Q6274" s="21" t="str">
        <f>VLOOKUP(K6274,TONG_SL!$A:$D,3,0)</f>
        <v>Túi</v>
      </c>
      <c r="R6274" s="297">
        <v>20</v>
      </c>
      <c r="S6274" s="297"/>
      <c r="T6274" s="297">
        <f>VLOOKUP(VLOOKUP(G6274,Ma_KH!$A:$R,18,0)&amp;K6274,Gia_MB!$A:$F,6,0)</f>
        <v>55595</v>
      </c>
      <c r="U6274" s="298">
        <f t="shared" si="650"/>
        <v>1111900</v>
      </c>
      <c r="V6274" s="297"/>
      <c r="W6274" s="299">
        <f t="shared" si="651"/>
        <v>0</v>
      </c>
      <c r="X6274" s="300" t="str">
        <f t="shared" si="652"/>
        <v>8</v>
      </c>
      <c r="Y6274" s="297"/>
      <c r="Z6274" s="298">
        <f t="shared" si="653"/>
        <v>88952</v>
      </c>
      <c r="AA6274" s="301">
        <f>VLOOKUP(G6274,Ma_KH!$A:$R,14,0)</f>
        <v>60</v>
      </c>
    </row>
    <row r="6275" spans="1:27" hidden="1" x14ac:dyDescent="0.25">
      <c r="A6275" s="292">
        <v>46002</v>
      </c>
      <c r="B6275" s="293">
        <v>4181246688</v>
      </c>
      <c r="C6275" s="294" t="s">
        <v>7767</v>
      </c>
      <c r="D6275" s="292">
        <v>46003</v>
      </c>
      <c r="E6275" s="295"/>
      <c r="F6275" s="294"/>
      <c r="G6275" s="296" t="s">
        <v>60</v>
      </c>
      <c r="H6275" s="295"/>
      <c r="I6275" s="293" t="s">
        <v>8764</v>
      </c>
      <c r="J6275" s="293" t="s">
        <v>1771</v>
      </c>
      <c r="K6275" s="339" t="s">
        <v>27</v>
      </c>
      <c r="L6275" s="21" t="str">
        <f>VLOOKUP($K6275,TONG_SL!$A:$D,2,0)</f>
        <v>Chân giò heo muối 300g</v>
      </c>
      <c r="N6275" s="21" t="str">
        <f t="shared" si="654"/>
        <v>K-C6</v>
      </c>
      <c r="Q6275" s="21" t="str">
        <f>VLOOKUP(K6275,TONG_SL!$A:$D,3,0)</f>
        <v>Túi</v>
      </c>
      <c r="R6275" s="297">
        <v>20</v>
      </c>
      <c r="S6275" s="297"/>
      <c r="T6275" s="297">
        <f>VLOOKUP(VLOOKUP(G6275,Ma_KH!$A:$R,18,0)&amp;K6275,Gia_MB!$A:$F,6,0)</f>
        <v>73431</v>
      </c>
      <c r="U6275" s="298">
        <f t="shared" si="650"/>
        <v>1468620</v>
      </c>
      <c r="V6275" s="297"/>
      <c r="W6275" s="299">
        <f t="shared" si="651"/>
        <v>0</v>
      </c>
      <c r="X6275" s="300" t="str">
        <f t="shared" si="652"/>
        <v>8</v>
      </c>
      <c r="Y6275" s="297"/>
      <c r="Z6275" s="298">
        <f t="shared" si="653"/>
        <v>117489.60000000001</v>
      </c>
      <c r="AA6275" s="301">
        <f>VLOOKUP(G6275,Ma_KH!$A:$R,14,0)</f>
        <v>60</v>
      </c>
    </row>
    <row r="6276" spans="1:27" hidden="1" x14ac:dyDescent="0.25">
      <c r="A6276" s="292">
        <v>46002</v>
      </c>
      <c r="B6276" s="293">
        <v>4181246688</v>
      </c>
      <c r="C6276" s="294" t="s">
        <v>7767</v>
      </c>
      <c r="D6276" s="292">
        <v>46003</v>
      </c>
      <c r="E6276" s="295"/>
      <c r="F6276" s="294"/>
      <c r="G6276" s="296" t="s">
        <v>60</v>
      </c>
      <c r="H6276" s="295"/>
      <c r="I6276" s="293" t="s">
        <v>8764</v>
      </c>
      <c r="J6276" s="293" t="s">
        <v>1771</v>
      </c>
      <c r="K6276" s="339" t="s">
        <v>30</v>
      </c>
      <c r="L6276" s="21" t="str">
        <f>VLOOKUP($K6276,TONG_SL!$A:$D,2,0)</f>
        <v>Gà muối 500g</v>
      </c>
      <c r="N6276" s="21" t="str">
        <f t="shared" si="654"/>
        <v>K-C6</v>
      </c>
      <c r="Q6276" s="21" t="str">
        <f>VLOOKUP(K6276,TONG_SL!$A:$D,3,0)</f>
        <v>Túi</v>
      </c>
      <c r="R6276" s="297">
        <v>10</v>
      </c>
      <c r="S6276" s="297"/>
      <c r="T6276" s="297">
        <f>VLOOKUP(VLOOKUP(G6276,Ma_KH!$A:$R,18,0)&amp;K6276,Gia_MB!$A:$F,6,0)</f>
        <v>111058</v>
      </c>
      <c r="U6276" s="298">
        <f t="shared" si="650"/>
        <v>1110580</v>
      </c>
      <c r="V6276" s="297"/>
      <c r="W6276" s="299">
        <f t="shared" si="651"/>
        <v>0</v>
      </c>
      <c r="X6276" s="300" t="str">
        <f t="shared" si="652"/>
        <v>8</v>
      </c>
      <c r="Y6276" s="297"/>
      <c r="Z6276" s="298">
        <f t="shared" si="653"/>
        <v>88846.400000000009</v>
      </c>
      <c r="AA6276" s="301">
        <f>VLOOKUP(G6276,Ma_KH!$A:$R,14,0)</f>
        <v>60</v>
      </c>
    </row>
    <row r="6277" spans="1:27" hidden="1" x14ac:dyDescent="0.25">
      <c r="A6277" s="292">
        <v>46002</v>
      </c>
      <c r="B6277" s="293">
        <v>4181246688</v>
      </c>
      <c r="C6277" s="294" t="s">
        <v>7767</v>
      </c>
      <c r="D6277" s="292">
        <v>46003</v>
      </c>
      <c r="E6277" s="295"/>
      <c r="F6277" s="294"/>
      <c r="G6277" s="296" t="s">
        <v>60</v>
      </c>
      <c r="H6277" s="295"/>
      <c r="I6277" s="293" t="s">
        <v>8764</v>
      </c>
      <c r="J6277" s="293" t="s">
        <v>1771</v>
      </c>
      <c r="K6277" s="339" t="s">
        <v>32</v>
      </c>
      <c r="L6277" s="21" t="str">
        <f>VLOOKUP($K6277,TONG_SL!$A:$D,2,0)</f>
        <v>Giò Tai Lưỡi Xào 250g</v>
      </c>
      <c r="N6277" s="21" t="str">
        <f t="shared" si="654"/>
        <v>K-C6</v>
      </c>
      <c r="Q6277" s="21" t="str">
        <f>VLOOKUP(K6277,TONG_SL!$A:$D,3,0)</f>
        <v>Túi</v>
      </c>
      <c r="R6277" s="297">
        <v>5</v>
      </c>
      <c r="S6277" s="297"/>
      <c r="T6277" s="297">
        <f>VLOOKUP(VLOOKUP(G6277,Ma_KH!$A:$R,18,0)&amp;K6277,Gia_MB!$A:$F,6,0)</f>
        <v>50182</v>
      </c>
      <c r="U6277" s="298">
        <f t="shared" si="650"/>
        <v>250910</v>
      </c>
      <c r="V6277" s="297"/>
      <c r="W6277" s="299">
        <f t="shared" si="651"/>
        <v>0</v>
      </c>
      <c r="X6277" s="300" t="str">
        <f t="shared" si="652"/>
        <v>8</v>
      </c>
      <c r="Y6277" s="297"/>
      <c r="Z6277" s="298">
        <f t="shared" si="653"/>
        <v>20072.8</v>
      </c>
      <c r="AA6277" s="301">
        <f>VLOOKUP(G6277,Ma_KH!$A:$R,14,0)</f>
        <v>60</v>
      </c>
    </row>
    <row r="6278" spans="1:27" hidden="1" x14ac:dyDescent="0.25">
      <c r="A6278" s="292">
        <v>46002</v>
      </c>
      <c r="B6278" s="293">
        <v>4181246688</v>
      </c>
      <c r="C6278" s="294" t="s">
        <v>7767</v>
      </c>
      <c r="D6278" s="292">
        <v>46003</v>
      </c>
      <c r="E6278" s="295"/>
      <c r="F6278" s="294"/>
      <c r="G6278" s="296" t="s">
        <v>60</v>
      </c>
      <c r="H6278" s="295"/>
      <c r="I6278" s="293" t="s">
        <v>8764</v>
      </c>
      <c r="J6278" s="293" t="s">
        <v>1771</v>
      </c>
      <c r="K6278" s="339" t="s">
        <v>34</v>
      </c>
      <c r="L6278" s="21" t="str">
        <f>VLOOKUP($K6278,TONG_SL!$A:$D,2,0)</f>
        <v>Tai heo muối 200g</v>
      </c>
      <c r="N6278" s="21" t="str">
        <f t="shared" si="654"/>
        <v>K-C6</v>
      </c>
      <c r="Q6278" s="21" t="str">
        <f>VLOOKUP(K6278,TONG_SL!$A:$D,3,0)</f>
        <v>Túi</v>
      </c>
      <c r="R6278" s="297">
        <v>5</v>
      </c>
      <c r="S6278" s="297"/>
      <c r="T6278" s="297">
        <f>VLOOKUP(VLOOKUP(G6278,Ma_KH!$A:$R,18,0)&amp;K6278,Gia_MB!$A:$F,6,0)</f>
        <v>55595</v>
      </c>
      <c r="U6278" s="298">
        <f t="shared" si="650"/>
        <v>277975</v>
      </c>
      <c r="V6278" s="297"/>
      <c r="W6278" s="299">
        <f t="shared" si="651"/>
        <v>0</v>
      </c>
      <c r="X6278" s="300" t="str">
        <f t="shared" si="652"/>
        <v>8</v>
      </c>
      <c r="Y6278" s="297"/>
      <c r="Z6278" s="298">
        <f t="shared" si="653"/>
        <v>22238</v>
      </c>
      <c r="AA6278" s="301">
        <f>VLOOKUP(G6278,Ma_KH!$A:$R,14,0)</f>
        <v>60</v>
      </c>
    </row>
    <row r="6279" spans="1:27" hidden="1" x14ac:dyDescent="0.25">
      <c r="A6279" s="292">
        <v>46002</v>
      </c>
      <c r="B6279" s="293">
        <v>4181246688</v>
      </c>
      <c r="C6279" s="294" t="s">
        <v>7767</v>
      </c>
      <c r="D6279" s="292">
        <v>46003</v>
      </c>
      <c r="E6279" s="295"/>
      <c r="F6279" s="294"/>
      <c r="G6279" s="296" t="s">
        <v>60</v>
      </c>
      <c r="H6279" s="295"/>
      <c r="I6279" s="293" t="s">
        <v>8764</v>
      </c>
      <c r="J6279" s="293" t="s">
        <v>1771</v>
      </c>
      <c r="K6279" s="339" t="s">
        <v>39</v>
      </c>
      <c r="L6279" s="21" t="str">
        <f>VLOOKUP($K6279,TONG_SL!$A:$D,2,0)</f>
        <v>Chả nướng 300g</v>
      </c>
      <c r="N6279" s="21" t="str">
        <f t="shared" si="654"/>
        <v>K-C6</v>
      </c>
      <c r="Q6279" s="21" t="str">
        <f>VLOOKUP(K6279,TONG_SL!$A:$D,3,0)</f>
        <v>Túi</v>
      </c>
      <c r="R6279" s="297">
        <v>5</v>
      </c>
      <c r="S6279" s="297"/>
      <c r="T6279" s="297">
        <f>VLOOKUP(VLOOKUP(G6279,Ma_KH!$A:$R,18,0)&amp;K6279,Gia_MB!$A:$F,6,0)</f>
        <v>70950</v>
      </c>
      <c r="U6279" s="298">
        <f t="shared" si="650"/>
        <v>354750</v>
      </c>
      <c r="V6279" s="297"/>
      <c r="W6279" s="299">
        <f t="shared" si="651"/>
        <v>0</v>
      </c>
      <c r="X6279" s="300" t="str">
        <f t="shared" si="652"/>
        <v>8</v>
      </c>
      <c r="Y6279" s="297"/>
      <c r="Z6279" s="298">
        <f t="shared" si="653"/>
        <v>28380</v>
      </c>
      <c r="AA6279" s="301">
        <f>VLOOKUP(G6279,Ma_KH!$A:$R,14,0)</f>
        <v>60</v>
      </c>
    </row>
    <row r="6280" spans="1:27" hidden="1" x14ac:dyDescent="0.25">
      <c r="A6280" s="292">
        <v>46002</v>
      </c>
      <c r="B6280" s="293">
        <v>4181246688</v>
      </c>
      <c r="C6280" s="294" t="s">
        <v>7767</v>
      </c>
      <c r="D6280" s="292">
        <v>46003</v>
      </c>
      <c r="E6280" s="295"/>
      <c r="F6280" s="294"/>
      <c r="G6280" s="296" t="s">
        <v>60</v>
      </c>
      <c r="H6280" s="295"/>
      <c r="I6280" s="293" t="s">
        <v>8764</v>
      </c>
      <c r="J6280" s="293" t="s">
        <v>1771</v>
      </c>
      <c r="K6280" s="339" t="s">
        <v>37</v>
      </c>
      <c r="L6280" s="21" t="str">
        <f>VLOOKUP($K6280,TONG_SL!$A:$D,2,0)</f>
        <v>Chả cốm 300g</v>
      </c>
      <c r="N6280" s="21" t="str">
        <f t="shared" si="654"/>
        <v>K-C6</v>
      </c>
      <c r="Q6280" s="21" t="str">
        <f>VLOOKUP(K6280,TONG_SL!$A:$D,3,0)</f>
        <v>Túi</v>
      </c>
      <c r="R6280" s="297">
        <v>10</v>
      </c>
      <c r="S6280" s="297"/>
      <c r="T6280" s="297">
        <f>VLOOKUP(VLOOKUP(G6280,Ma_KH!$A:$R,18,0)&amp;K6280,Gia_MB!$A:$F,6,0)</f>
        <v>74250</v>
      </c>
      <c r="U6280" s="298">
        <f t="shared" si="650"/>
        <v>742500</v>
      </c>
      <c r="V6280" s="297"/>
      <c r="W6280" s="299">
        <f t="shared" si="651"/>
        <v>0</v>
      </c>
      <c r="X6280" s="300" t="str">
        <f t="shared" si="652"/>
        <v>8</v>
      </c>
      <c r="Y6280" s="297"/>
      <c r="Z6280" s="298">
        <f t="shared" si="653"/>
        <v>59400</v>
      </c>
      <c r="AA6280" s="301">
        <f>VLOOKUP(G6280,Ma_KH!$A:$R,14,0)</f>
        <v>60</v>
      </c>
    </row>
    <row r="6281" spans="1:27" hidden="1" x14ac:dyDescent="0.25">
      <c r="A6281" s="292">
        <v>46002</v>
      </c>
      <c r="B6281" s="293">
        <v>4181246688</v>
      </c>
      <c r="C6281" s="294" t="s">
        <v>7767</v>
      </c>
      <c r="D6281" s="292">
        <v>46003</v>
      </c>
      <c r="E6281" s="295"/>
      <c r="F6281" s="294"/>
      <c r="G6281" s="296" t="s">
        <v>60</v>
      </c>
      <c r="H6281" s="295"/>
      <c r="I6281" s="293" t="s">
        <v>8764</v>
      </c>
      <c r="J6281" s="293" t="s">
        <v>1771</v>
      </c>
      <c r="K6281" s="339" t="s">
        <v>48</v>
      </c>
      <c r="L6281" s="21" t="str">
        <f>VLOOKUP($K6281,TONG_SL!$A:$D,2,0)</f>
        <v>Mọc Nấm Hương 250g</v>
      </c>
      <c r="N6281" s="21" t="str">
        <f t="shared" si="654"/>
        <v>K-C6</v>
      </c>
      <c r="Q6281" s="21" t="str">
        <f>VLOOKUP(K6281,TONG_SL!$A:$D,3,0)</f>
        <v>Túi</v>
      </c>
      <c r="R6281" s="297">
        <v>10</v>
      </c>
      <c r="S6281" s="297"/>
      <c r="T6281" s="297">
        <f>VLOOKUP(VLOOKUP(G6281,Ma_KH!$A:$R,18,0)&amp;K6281,Gia_MB!$A:$F,6,0)</f>
        <v>46000</v>
      </c>
      <c r="U6281" s="298">
        <f t="shared" si="650"/>
        <v>460000</v>
      </c>
      <c r="V6281" s="297"/>
      <c r="W6281" s="299">
        <f t="shared" si="651"/>
        <v>0</v>
      </c>
      <c r="X6281" s="300" t="str">
        <f t="shared" si="652"/>
        <v>8</v>
      </c>
      <c r="Y6281" s="297"/>
      <c r="Z6281" s="298">
        <f t="shared" si="653"/>
        <v>36800</v>
      </c>
      <c r="AA6281" s="301">
        <f>VLOOKUP(G6281,Ma_KH!$A:$R,14,0)</f>
        <v>60</v>
      </c>
    </row>
    <row r="6282" spans="1:27" hidden="1" x14ac:dyDescent="0.25">
      <c r="A6282" s="292">
        <v>46001</v>
      </c>
      <c r="B6282" s="293">
        <v>4181236921</v>
      </c>
      <c r="C6282" s="294" t="s">
        <v>7767</v>
      </c>
      <c r="D6282" s="292">
        <v>46003</v>
      </c>
      <c r="E6282" s="295"/>
      <c r="F6282" s="294"/>
      <c r="G6282" s="296" t="s">
        <v>60</v>
      </c>
      <c r="H6282" s="295"/>
      <c r="I6282" s="293" t="s">
        <v>8765</v>
      </c>
      <c r="J6282" s="293" t="s">
        <v>1771</v>
      </c>
      <c r="K6282" s="339" t="s">
        <v>39</v>
      </c>
      <c r="L6282" s="21" t="str">
        <f>VLOOKUP($K6282,TONG_SL!$A:$D,2,0)</f>
        <v>Chả nướng 300g</v>
      </c>
      <c r="N6282" s="21" t="str">
        <f t="shared" si="654"/>
        <v>K-C6</v>
      </c>
      <c r="Q6282" s="21" t="str">
        <f>VLOOKUP(K6282,TONG_SL!$A:$D,3,0)</f>
        <v>Túi</v>
      </c>
      <c r="R6282" s="297">
        <v>4</v>
      </c>
      <c r="S6282" s="297"/>
      <c r="T6282" s="297">
        <f>VLOOKUP(VLOOKUP(G6282,Ma_KH!$A:$R,18,0)&amp;K6282,Gia_MB!$A:$F,6,0)</f>
        <v>70950</v>
      </c>
      <c r="U6282" s="298">
        <f t="shared" si="650"/>
        <v>283800</v>
      </c>
      <c r="V6282" s="297"/>
      <c r="W6282" s="299">
        <f t="shared" si="651"/>
        <v>0</v>
      </c>
      <c r="X6282" s="300" t="str">
        <f t="shared" si="652"/>
        <v>8</v>
      </c>
      <c r="Y6282" s="297"/>
      <c r="Z6282" s="298">
        <f t="shared" si="653"/>
        <v>22704</v>
      </c>
      <c r="AA6282" s="301">
        <f>VLOOKUP(G6282,Ma_KH!$A:$R,14,0)</f>
        <v>60</v>
      </c>
    </row>
    <row r="6283" spans="1:27" hidden="1" x14ac:dyDescent="0.25">
      <c r="A6283" s="292">
        <v>46001</v>
      </c>
      <c r="B6283" s="293">
        <v>4181236921</v>
      </c>
      <c r="C6283" s="294" t="s">
        <v>7767</v>
      </c>
      <c r="D6283" s="292">
        <v>46003</v>
      </c>
      <c r="E6283" s="295"/>
      <c r="F6283" s="294"/>
      <c r="G6283" s="296" t="s">
        <v>60</v>
      </c>
      <c r="H6283" s="295"/>
      <c r="I6283" s="293" t="s">
        <v>8765</v>
      </c>
      <c r="J6283" s="293" t="s">
        <v>1771</v>
      </c>
      <c r="K6283" s="339" t="s">
        <v>48</v>
      </c>
      <c r="L6283" s="21" t="str">
        <f>VLOOKUP($K6283,TONG_SL!$A:$D,2,0)</f>
        <v>Mọc Nấm Hương 250g</v>
      </c>
      <c r="N6283" s="21" t="str">
        <f t="shared" si="654"/>
        <v>K-C6</v>
      </c>
      <c r="Q6283" s="21" t="str">
        <f>VLOOKUP(K6283,TONG_SL!$A:$D,3,0)</f>
        <v>Túi</v>
      </c>
      <c r="R6283" s="297">
        <v>5</v>
      </c>
      <c r="S6283" s="297"/>
      <c r="T6283" s="297">
        <f>VLOOKUP(VLOOKUP(G6283,Ma_KH!$A:$R,18,0)&amp;K6283,Gia_MB!$A:$F,6,0)</f>
        <v>46000</v>
      </c>
      <c r="U6283" s="298">
        <f t="shared" si="650"/>
        <v>230000</v>
      </c>
      <c r="V6283" s="297"/>
      <c r="W6283" s="299">
        <f t="shared" si="651"/>
        <v>0</v>
      </c>
      <c r="X6283" s="300" t="str">
        <f t="shared" si="652"/>
        <v>8</v>
      </c>
      <c r="Y6283" s="297"/>
      <c r="Z6283" s="298">
        <f t="shared" si="653"/>
        <v>18400</v>
      </c>
      <c r="AA6283" s="301">
        <f>VLOOKUP(G6283,Ma_KH!$A:$R,14,0)</f>
        <v>60</v>
      </c>
    </row>
    <row r="6284" spans="1:27" hidden="1" x14ac:dyDescent="0.25">
      <c r="A6284" s="292">
        <v>46001</v>
      </c>
      <c r="B6284" s="293">
        <v>4181236921</v>
      </c>
      <c r="C6284" s="294" t="s">
        <v>7767</v>
      </c>
      <c r="D6284" s="292">
        <v>46003</v>
      </c>
      <c r="E6284" s="295"/>
      <c r="F6284" s="294"/>
      <c r="G6284" s="296" t="s">
        <v>60</v>
      </c>
      <c r="H6284" s="295"/>
      <c r="I6284" s="293" t="s">
        <v>8765</v>
      </c>
      <c r="J6284" s="293" t="s">
        <v>1771</v>
      </c>
      <c r="K6284" s="339" t="s">
        <v>27</v>
      </c>
      <c r="L6284" s="21" t="str">
        <f>VLOOKUP($K6284,TONG_SL!$A:$D,2,0)</f>
        <v>Chân giò heo muối 300g</v>
      </c>
      <c r="N6284" s="21" t="str">
        <f t="shared" si="654"/>
        <v>K-C6</v>
      </c>
      <c r="Q6284" s="21" t="str">
        <f>VLOOKUP(K6284,TONG_SL!$A:$D,3,0)</f>
        <v>Túi</v>
      </c>
      <c r="R6284" s="297">
        <v>10</v>
      </c>
      <c r="S6284" s="297"/>
      <c r="T6284" s="297">
        <f>VLOOKUP(VLOOKUP(G6284,Ma_KH!$A:$R,18,0)&amp;K6284,Gia_MB!$A:$F,6,0)</f>
        <v>73431</v>
      </c>
      <c r="U6284" s="298">
        <f t="shared" si="650"/>
        <v>734310</v>
      </c>
      <c r="V6284" s="297"/>
      <c r="W6284" s="299">
        <f t="shared" si="651"/>
        <v>0</v>
      </c>
      <c r="X6284" s="300" t="str">
        <f t="shared" si="652"/>
        <v>8</v>
      </c>
      <c r="Y6284" s="297"/>
      <c r="Z6284" s="298">
        <f t="shared" si="653"/>
        <v>58744.800000000003</v>
      </c>
      <c r="AA6284" s="301">
        <f>VLOOKUP(G6284,Ma_KH!$A:$R,14,0)</f>
        <v>60</v>
      </c>
    </row>
    <row r="6285" spans="1:27" hidden="1" x14ac:dyDescent="0.25">
      <c r="A6285" s="292">
        <v>46001</v>
      </c>
      <c r="B6285" s="293">
        <v>4181236921</v>
      </c>
      <c r="C6285" s="294" t="s">
        <v>7767</v>
      </c>
      <c r="D6285" s="292">
        <v>46003</v>
      </c>
      <c r="E6285" s="295"/>
      <c r="F6285" s="294"/>
      <c r="G6285" s="296" t="s">
        <v>60</v>
      </c>
      <c r="H6285" s="295"/>
      <c r="I6285" s="293" t="s">
        <v>8765</v>
      </c>
      <c r="J6285" s="293" t="s">
        <v>1771</v>
      </c>
      <c r="K6285" s="339" t="s">
        <v>32</v>
      </c>
      <c r="L6285" s="21" t="str">
        <f>VLOOKUP($K6285,TONG_SL!$A:$D,2,0)</f>
        <v>Giò Tai Lưỡi Xào 250g</v>
      </c>
      <c r="N6285" s="21" t="str">
        <f t="shared" si="654"/>
        <v>K-C6</v>
      </c>
      <c r="Q6285" s="21" t="str">
        <f>VLOOKUP(K6285,TONG_SL!$A:$D,3,0)</f>
        <v>Túi</v>
      </c>
      <c r="R6285" s="297">
        <v>6</v>
      </c>
      <c r="S6285" s="297"/>
      <c r="T6285" s="297">
        <f>VLOOKUP(VLOOKUP(G6285,Ma_KH!$A:$R,18,0)&amp;K6285,Gia_MB!$A:$F,6,0)</f>
        <v>50182</v>
      </c>
      <c r="U6285" s="298">
        <f t="shared" si="650"/>
        <v>301092</v>
      </c>
      <c r="V6285" s="297"/>
      <c r="W6285" s="299">
        <f t="shared" si="651"/>
        <v>0</v>
      </c>
      <c r="X6285" s="300" t="str">
        <f t="shared" si="652"/>
        <v>8</v>
      </c>
      <c r="Y6285" s="297"/>
      <c r="Z6285" s="298">
        <f t="shared" si="653"/>
        <v>24087.360000000001</v>
      </c>
      <c r="AA6285" s="301">
        <f>VLOOKUP(G6285,Ma_KH!$A:$R,14,0)</f>
        <v>60</v>
      </c>
    </row>
    <row r="6286" spans="1:27" hidden="1" x14ac:dyDescent="0.25">
      <c r="A6286" s="292">
        <v>46001</v>
      </c>
      <c r="B6286" s="293">
        <v>4181236921</v>
      </c>
      <c r="C6286" s="294" t="s">
        <v>7767</v>
      </c>
      <c r="D6286" s="292">
        <v>46003</v>
      </c>
      <c r="E6286" s="295"/>
      <c r="F6286" s="294"/>
      <c r="G6286" s="296" t="s">
        <v>60</v>
      </c>
      <c r="H6286" s="295"/>
      <c r="I6286" s="293" t="s">
        <v>8765</v>
      </c>
      <c r="J6286" s="293" t="s">
        <v>1771</v>
      </c>
      <c r="K6286" s="339" t="s">
        <v>37</v>
      </c>
      <c r="L6286" s="21" t="str">
        <f>VLOOKUP($K6286,TONG_SL!$A:$D,2,0)</f>
        <v>Chả cốm 300g</v>
      </c>
      <c r="N6286" s="21" t="str">
        <f t="shared" si="654"/>
        <v>K-C6</v>
      </c>
      <c r="Q6286" s="21" t="str">
        <f>VLOOKUP(K6286,TONG_SL!$A:$D,3,0)</f>
        <v>Túi</v>
      </c>
      <c r="R6286" s="297">
        <v>6</v>
      </c>
      <c r="S6286" s="297"/>
      <c r="T6286" s="297">
        <f>VLOOKUP(VLOOKUP(G6286,Ma_KH!$A:$R,18,0)&amp;K6286,Gia_MB!$A:$F,6,0)</f>
        <v>74250</v>
      </c>
      <c r="U6286" s="298">
        <f t="shared" si="650"/>
        <v>445500</v>
      </c>
      <c r="V6286" s="297"/>
      <c r="W6286" s="299">
        <f t="shared" si="651"/>
        <v>0</v>
      </c>
      <c r="X6286" s="300" t="str">
        <f t="shared" si="652"/>
        <v>8</v>
      </c>
      <c r="Y6286" s="297"/>
      <c r="Z6286" s="298">
        <f t="shared" si="653"/>
        <v>35640</v>
      </c>
      <c r="AA6286" s="301">
        <f>VLOOKUP(G6286,Ma_KH!$A:$R,14,0)</f>
        <v>60</v>
      </c>
    </row>
    <row r="6287" spans="1:27" hidden="1" x14ac:dyDescent="0.25">
      <c r="A6287" s="292">
        <v>46002</v>
      </c>
      <c r="B6287" s="293">
        <v>4181251225</v>
      </c>
      <c r="C6287" s="294" t="s">
        <v>7767</v>
      </c>
      <c r="D6287" s="292">
        <v>46003</v>
      </c>
      <c r="E6287" s="295"/>
      <c r="F6287" s="294"/>
      <c r="G6287" s="296" t="s">
        <v>60</v>
      </c>
      <c r="H6287" s="295"/>
      <c r="I6287" s="293" t="s">
        <v>8766</v>
      </c>
      <c r="J6287" s="293" t="s">
        <v>1771</v>
      </c>
      <c r="K6287" s="339" t="s">
        <v>27</v>
      </c>
      <c r="L6287" s="21" t="str">
        <f>VLOOKUP($K6287,TONG_SL!$A:$D,2,0)</f>
        <v>Chân giò heo muối 300g</v>
      </c>
      <c r="N6287" s="21" t="str">
        <f t="shared" si="654"/>
        <v>K-C6</v>
      </c>
      <c r="Q6287" s="21" t="str">
        <f>VLOOKUP(K6287,TONG_SL!$A:$D,3,0)</f>
        <v>Túi</v>
      </c>
      <c r="R6287" s="297">
        <v>30</v>
      </c>
      <c r="S6287" s="297"/>
      <c r="T6287" s="297">
        <f>VLOOKUP(VLOOKUP(G6287,Ma_KH!$A:$R,18,0)&amp;K6287,Gia_MB!$A:$F,6,0)</f>
        <v>73431</v>
      </c>
      <c r="U6287" s="298">
        <f t="shared" si="650"/>
        <v>2202930</v>
      </c>
      <c r="V6287" s="297"/>
      <c r="W6287" s="299">
        <f t="shared" si="651"/>
        <v>0</v>
      </c>
      <c r="X6287" s="300" t="str">
        <f t="shared" si="652"/>
        <v>8</v>
      </c>
      <c r="Y6287" s="297"/>
      <c r="Z6287" s="298">
        <f t="shared" si="653"/>
        <v>176234.4</v>
      </c>
      <c r="AA6287" s="301">
        <f>VLOOKUP(G6287,Ma_KH!$A:$R,14,0)</f>
        <v>60</v>
      </c>
    </row>
    <row r="6288" spans="1:27" hidden="1" x14ac:dyDescent="0.25">
      <c r="A6288" s="292">
        <v>46001</v>
      </c>
      <c r="B6288" s="293">
        <v>4181244672</v>
      </c>
      <c r="C6288" s="294" t="s">
        <v>7767</v>
      </c>
      <c r="D6288" s="292">
        <v>46003</v>
      </c>
      <c r="E6288" s="295"/>
      <c r="F6288" s="294"/>
      <c r="G6288" s="296" t="s">
        <v>60</v>
      </c>
      <c r="H6288" s="295"/>
      <c r="I6288" s="293" t="s">
        <v>8767</v>
      </c>
      <c r="J6288" s="293" t="s">
        <v>1771</v>
      </c>
      <c r="K6288" s="339" t="s">
        <v>48</v>
      </c>
      <c r="L6288" s="21" t="str">
        <f>VLOOKUP($K6288,TONG_SL!$A:$D,2,0)</f>
        <v>Mọc Nấm Hương 250g</v>
      </c>
      <c r="N6288" s="21" t="str">
        <f t="shared" si="654"/>
        <v>K-C6</v>
      </c>
      <c r="Q6288" s="21" t="str">
        <f>VLOOKUP(K6288,TONG_SL!$A:$D,3,0)</f>
        <v>Túi</v>
      </c>
      <c r="R6288" s="297">
        <v>6</v>
      </c>
      <c r="S6288" s="297"/>
      <c r="T6288" s="297">
        <f>VLOOKUP(VLOOKUP(G6288,Ma_KH!$A:$R,18,0)&amp;K6288,Gia_MB!$A:$F,6,0)</f>
        <v>46000</v>
      </c>
      <c r="U6288" s="298">
        <f t="shared" si="650"/>
        <v>276000</v>
      </c>
      <c r="V6288" s="297"/>
      <c r="W6288" s="299">
        <f t="shared" si="651"/>
        <v>0</v>
      </c>
      <c r="X6288" s="300" t="str">
        <f t="shared" si="652"/>
        <v>8</v>
      </c>
      <c r="Y6288" s="297"/>
      <c r="Z6288" s="298">
        <f t="shared" si="653"/>
        <v>22080</v>
      </c>
      <c r="AA6288" s="301">
        <f>VLOOKUP(G6288,Ma_KH!$A:$R,14,0)</f>
        <v>60</v>
      </c>
    </row>
    <row r="6289" spans="1:27" hidden="1" x14ac:dyDescent="0.25">
      <c r="A6289" s="292">
        <v>46001</v>
      </c>
      <c r="B6289" s="293">
        <v>4181244672</v>
      </c>
      <c r="C6289" s="294" t="s">
        <v>7767</v>
      </c>
      <c r="D6289" s="292">
        <v>46003</v>
      </c>
      <c r="E6289" s="295"/>
      <c r="F6289" s="294"/>
      <c r="G6289" s="296" t="s">
        <v>60</v>
      </c>
      <c r="H6289" s="295"/>
      <c r="I6289" s="293" t="s">
        <v>8767</v>
      </c>
      <c r="J6289" s="293" t="s">
        <v>1771</v>
      </c>
      <c r="K6289" s="339" t="s">
        <v>27</v>
      </c>
      <c r="L6289" s="21" t="str">
        <f>VLOOKUP($K6289,TONG_SL!$A:$D,2,0)</f>
        <v>Chân giò heo muối 300g</v>
      </c>
      <c r="N6289" s="21" t="str">
        <f t="shared" si="654"/>
        <v>K-C6</v>
      </c>
      <c r="Q6289" s="21" t="str">
        <f>VLOOKUP(K6289,TONG_SL!$A:$D,3,0)</f>
        <v>Túi</v>
      </c>
      <c r="R6289" s="297">
        <v>18</v>
      </c>
      <c r="S6289" s="297"/>
      <c r="T6289" s="297">
        <f>VLOOKUP(VLOOKUP(G6289,Ma_KH!$A:$R,18,0)&amp;K6289,Gia_MB!$A:$F,6,0)</f>
        <v>73431</v>
      </c>
      <c r="U6289" s="298">
        <f t="shared" si="650"/>
        <v>1321758</v>
      </c>
      <c r="V6289" s="297"/>
      <c r="W6289" s="299">
        <f t="shared" si="651"/>
        <v>0</v>
      </c>
      <c r="X6289" s="300" t="str">
        <f t="shared" si="652"/>
        <v>8</v>
      </c>
      <c r="Y6289" s="297"/>
      <c r="Z6289" s="298">
        <f t="shared" si="653"/>
        <v>105740.64</v>
      </c>
      <c r="AA6289" s="301">
        <f>VLOOKUP(G6289,Ma_KH!$A:$R,14,0)</f>
        <v>60</v>
      </c>
    </row>
    <row r="6290" spans="1:27" hidden="1" x14ac:dyDescent="0.25">
      <c r="A6290" s="292">
        <v>46001</v>
      </c>
      <c r="B6290" s="293">
        <v>4181244672</v>
      </c>
      <c r="C6290" s="294" t="s">
        <v>7767</v>
      </c>
      <c r="D6290" s="292">
        <v>46003</v>
      </c>
      <c r="E6290" s="295"/>
      <c r="F6290" s="294"/>
      <c r="G6290" s="296" t="s">
        <v>60</v>
      </c>
      <c r="H6290" s="295"/>
      <c r="I6290" s="293" t="s">
        <v>8767</v>
      </c>
      <c r="J6290" s="293" t="s">
        <v>1771</v>
      </c>
      <c r="K6290" s="339" t="s">
        <v>32</v>
      </c>
      <c r="L6290" s="21" t="str">
        <f>VLOOKUP($K6290,TONG_SL!$A:$D,2,0)</f>
        <v>Giò Tai Lưỡi Xào 250g</v>
      </c>
      <c r="N6290" s="21" t="str">
        <f t="shared" si="654"/>
        <v>K-C6</v>
      </c>
      <c r="Q6290" s="21" t="str">
        <f>VLOOKUP(K6290,TONG_SL!$A:$D,3,0)</f>
        <v>Túi</v>
      </c>
      <c r="R6290" s="297">
        <v>10</v>
      </c>
      <c r="S6290" s="297"/>
      <c r="T6290" s="297">
        <f>VLOOKUP(VLOOKUP(G6290,Ma_KH!$A:$R,18,0)&amp;K6290,Gia_MB!$A:$F,6,0)</f>
        <v>50182</v>
      </c>
      <c r="U6290" s="298">
        <f t="shared" si="650"/>
        <v>501820</v>
      </c>
      <c r="V6290" s="297"/>
      <c r="W6290" s="299">
        <f t="shared" si="651"/>
        <v>0</v>
      </c>
      <c r="X6290" s="300" t="str">
        <f t="shared" si="652"/>
        <v>8</v>
      </c>
      <c r="Y6290" s="297"/>
      <c r="Z6290" s="298">
        <f t="shared" si="653"/>
        <v>40145.599999999999</v>
      </c>
      <c r="AA6290" s="301">
        <f>VLOOKUP(G6290,Ma_KH!$A:$R,14,0)</f>
        <v>60</v>
      </c>
    </row>
    <row r="6291" spans="1:27" hidden="1" x14ac:dyDescent="0.25">
      <c r="A6291" s="302">
        <v>46002</v>
      </c>
      <c r="B6291" s="303">
        <v>4181266932</v>
      </c>
      <c r="C6291" s="294" t="s">
        <v>7767</v>
      </c>
      <c r="D6291" s="292">
        <v>46003</v>
      </c>
      <c r="E6291" s="305"/>
      <c r="F6291" s="304"/>
      <c r="G6291" s="296" t="s">
        <v>60</v>
      </c>
      <c r="H6291" s="305"/>
      <c r="I6291" s="303" t="s">
        <v>8768</v>
      </c>
      <c r="J6291" s="293" t="s">
        <v>1771</v>
      </c>
      <c r="K6291" s="338" t="s">
        <v>30</v>
      </c>
      <c r="L6291" s="21" t="str">
        <f>VLOOKUP($K6291,TONG_SL!$A:$D,2,0)</f>
        <v>Gà muối 500g</v>
      </c>
      <c r="N6291" s="21" t="str">
        <f t="shared" si="654"/>
        <v>K-C6</v>
      </c>
      <c r="Q6291" s="21" t="str">
        <f>VLOOKUP(K6291,TONG_SL!$A:$D,3,0)</f>
        <v>Túi</v>
      </c>
      <c r="R6291" s="307">
        <v>10</v>
      </c>
      <c r="S6291" s="307"/>
      <c r="T6291" s="307">
        <f>VLOOKUP(VLOOKUP(G6291,Ma_KH!$A:$R,18,0)&amp;K6291,Gia_MB!$A:$F,6,0)</f>
        <v>111058</v>
      </c>
      <c r="U6291" s="308">
        <f>T6291*R6291</f>
        <v>1110580</v>
      </c>
      <c r="V6291" s="307"/>
      <c r="W6291" s="309">
        <f>U6291*V6291</f>
        <v>0</v>
      </c>
      <c r="X6291" s="310" t="str">
        <f>IF(B6291&lt;&gt;"","8","0")</f>
        <v>8</v>
      </c>
      <c r="Y6291" s="307"/>
      <c r="Z6291" s="308">
        <f>U6291*X6291%</f>
        <v>88846.400000000009</v>
      </c>
      <c r="AA6291" s="311">
        <f>VLOOKUP(G6291,Ma_KH!$A:$R,14,0)</f>
        <v>60</v>
      </c>
    </row>
    <row r="6292" spans="1:27" hidden="1" x14ac:dyDescent="0.25">
      <c r="A6292" s="302">
        <v>46002</v>
      </c>
      <c r="B6292" s="303">
        <v>4181266932</v>
      </c>
      <c r="C6292" s="294" t="s">
        <v>7767</v>
      </c>
      <c r="D6292" s="292">
        <v>46003</v>
      </c>
      <c r="E6292" s="305"/>
      <c r="F6292" s="304"/>
      <c r="G6292" s="296" t="s">
        <v>60</v>
      </c>
      <c r="H6292" s="305"/>
      <c r="I6292" s="303" t="s">
        <v>8768</v>
      </c>
      <c r="J6292" s="293" t="s">
        <v>1771</v>
      </c>
      <c r="K6292" s="338" t="s">
        <v>34</v>
      </c>
      <c r="L6292" s="21" t="str">
        <f>VLOOKUP($K6292,TONG_SL!$A:$D,2,0)</f>
        <v>Tai heo muối 200g</v>
      </c>
      <c r="N6292" s="21" t="str">
        <f t="shared" si="654"/>
        <v>K-C6</v>
      </c>
      <c r="Q6292" s="21" t="str">
        <f>VLOOKUP(K6292,TONG_SL!$A:$D,3,0)</f>
        <v>Túi</v>
      </c>
      <c r="R6292" s="307">
        <v>10</v>
      </c>
      <c r="S6292" s="307"/>
      <c r="T6292" s="307">
        <f>VLOOKUP(VLOOKUP(G6292,Ma_KH!$A:$R,18,0)&amp;K6292,Gia_MB!$A:$F,6,0)</f>
        <v>55595</v>
      </c>
      <c r="U6292" s="308">
        <f>T6292*R6292</f>
        <v>555950</v>
      </c>
      <c r="V6292" s="307"/>
      <c r="W6292" s="309">
        <f>U6292*V6292</f>
        <v>0</v>
      </c>
      <c r="X6292" s="310" t="str">
        <f>IF(B6292&lt;&gt;"","8","0")</f>
        <v>8</v>
      </c>
      <c r="Y6292" s="307"/>
      <c r="Z6292" s="308">
        <f>U6292*X6292%</f>
        <v>44476</v>
      </c>
      <c r="AA6292" s="311">
        <f>VLOOKUP(G6292,Ma_KH!$A:$R,14,0)</f>
        <v>60</v>
      </c>
    </row>
    <row r="6293" spans="1:27" hidden="1" x14ac:dyDescent="0.25">
      <c r="A6293" s="302">
        <v>46002</v>
      </c>
      <c r="B6293" s="303">
        <v>4181266932</v>
      </c>
      <c r="C6293" s="294" t="s">
        <v>7767</v>
      </c>
      <c r="D6293" s="292">
        <v>46003</v>
      </c>
      <c r="E6293" s="305"/>
      <c r="F6293" s="304"/>
      <c r="G6293" s="296" t="s">
        <v>60</v>
      </c>
      <c r="H6293" s="305"/>
      <c r="I6293" s="303" t="s">
        <v>8768</v>
      </c>
      <c r="J6293" s="293" t="s">
        <v>1771</v>
      </c>
      <c r="K6293" s="338" t="s">
        <v>27</v>
      </c>
      <c r="L6293" s="21" t="str">
        <f>VLOOKUP($K6293,TONG_SL!$A:$D,2,0)</f>
        <v>Chân giò heo muối 300g</v>
      </c>
      <c r="N6293" s="21" t="str">
        <f t="shared" si="654"/>
        <v>K-C6</v>
      </c>
      <c r="Q6293" s="21" t="str">
        <f>VLOOKUP(K6293,TONG_SL!$A:$D,3,0)</f>
        <v>Túi</v>
      </c>
      <c r="R6293" s="307">
        <v>10</v>
      </c>
      <c r="S6293" s="307"/>
      <c r="T6293" s="307">
        <f>VLOOKUP(VLOOKUP(G6293,Ma_KH!$A:$R,18,0)&amp;K6293,Gia_MB!$A:$F,6,0)</f>
        <v>73431</v>
      </c>
      <c r="U6293" s="308">
        <f>T6293*R6293</f>
        <v>734310</v>
      </c>
      <c r="V6293" s="307"/>
      <c r="W6293" s="309">
        <f>U6293*V6293</f>
        <v>0</v>
      </c>
      <c r="X6293" s="310" t="str">
        <f>IF(B6293&lt;&gt;"","8","0")</f>
        <v>8</v>
      </c>
      <c r="Y6293" s="307"/>
      <c r="Z6293" s="308">
        <f>U6293*X6293%</f>
        <v>58744.800000000003</v>
      </c>
      <c r="AA6293" s="311">
        <f>VLOOKUP(G6293,Ma_KH!$A:$R,14,0)</f>
        <v>60</v>
      </c>
    </row>
    <row r="6294" spans="1:27" hidden="1" x14ac:dyDescent="0.25">
      <c r="A6294" s="302">
        <v>46002</v>
      </c>
      <c r="B6294" s="303">
        <v>4181266932</v>
      </c>
      <c r="C6294" s="294" t="s">
        <v>7767</v>
      </c>
      <c r="D6294" s="292">
        <v>46003</v>
      </c>
      <c r="E6294" s="305"/>
      <c r="F6294" s="304"/>
      <c r="G6294" s="296" t="s">
        <v>60</v>
      </c>
      <c r="H6294" s="305"/>
      <c r="I6294" s="303" t="s">
        <v>8768</v>
      </c>
      <c r="J6294" s="293" t="s">
        <v>1771</v>
      </c>
      <c r="K6294" s="338" t="s">
        <v>32</v>
      </c>
      <c r="L6294" s="21" t="str">
        <f>VLOOKUP($K6294,TONG_SL!$A:$D,2,0)</f>
        <v>Giò Tai Lưỡi Xào 250g</v>
      </c>
      <c r="N6294" s="21" t="str">
        <f t="shared" si="654"/>
        <v>K-C6</v>
      </c>
      <c r="Q6294" s="21" t="str">
        <f>VLOOKUP(K6294,TONG_SL!$A:$D,3,0)</f>
        <v>Túi</v>
      </c>
      <c r="R6294" s="307">
        <v>10</v>
      </c>
      <c r="S6294" s="307"/>
      <c r="T6294" s="307">
        <f>VLOOKUP(VLOOKUP(G6294,Ma_KH!$A:$R,18,0)&amp;K6294,Gia_MB!$A:$F,6,0)</f>
        <v>50182</v>
      </c>
      <c r="U6294" s="308">
        <f>T6294*R6294</f>
        <v>501820</v>
      </c>
      <c r="V6294" s="307"/>
      <c r="W6294" s="309">
        <f>U6294*V6294</f>
        <v>0</v>
      </c>
      <c r="X6294" s="310" t="str">
        <f>IF(B6294&lt;&gt;"","8","0")</f>
        <v>8</v>
      </c>
      <c r="Y6294" s="307"/>
      <c r="Z6294" s="308">
        <f>U6294*X6294%</f>
        <v>40145.599999999999</v>
      </c>
      <c r="AA6294" s="311">
        <f>VLOOKUP(G6294,Ma_KH!$A:$R,14,0)</f>
        <v>60</v>
      </c>
    </row>
    <row r="6295" spans="1:27" hidden="1" x14ac:dyDescent="0.25">
      <c r="A6295" s="302">
        <v>46002</v>
      </c>
      <c r="B6295" s="303">
        <v>4181266932</v>
      </c>
      <c r="C6295" s="294" t="s">
        <v>7767</v>
      </c>
      <c r="D6295" s="292">
        <v>46003</v>
      </c>
      <c r="E6295" s="305"/>
      <c r="F6295" s="304"/>
      <c r="G6295" s="296" t="s">
        <v>60</v>
      </c>
      <c r="H6295" s="305"/>
      <c r="I6295" s="303" t="s">
        <v>8768</v>
      </c>
      <c r="J6295" s="293" t="s">
        <v>1771</v>
      </c>
      <c r="K6295" s="338" t="s">
        <v>37</v>
      </c>
      <c r="L6295" s="21" t="str">
        <f>VLOOKUP($K6295,TONG_SL!$A:$D,2,0)</f>
        <v>Chả cốm 300g</v>
      </c>
      <c r="N6295" s="21" t="str">
        <f t="shared" si="654"/>
        <v>K-C6</v>
      </c>
      <c r="Q6295" s="21" t="str">
        <f>VLOOKUP(K6295,TONG_SL!$A:$D,3,0)</f>
        <v>Túi</v>
      </c>
      <c r="R6295" s="307">
        <v>10</v>
      </c>
      <c r="S6295" s="307"/>
      <c r="T6295" s="307">
        <f>VLOOKUP(VLOOKUP(G6295,Ma_KH!$A:$R,18,0)&amp;K6295,Gia_MB!$A:$F,6,0)</f>
        <v>74250</v>
      </c>
      <c r="U6295" s="308">
        <f>T6295*R6295</f>
        <v>742500</v>
      </c>
      <c r="V6295" s="307"/>
      <c r="W6295" s="309">
        <f>U6295*V6295</f>
        <v>0</v>
      </c>
      <c r="X6295" s="310" t="str">
        <f>IF(B6295&lt;&gt;"","8","0")</f>
        <v>8</v>
      </c>
      <c r="Y6295" s="307"/>
      <c r="Z6295" s="308">
        <f>U6295*X6295%</f>
        <v>59400</v>
      </c>
      <c r="AA6295" s="311">
        <f>VLOOKUP(G6295,Ma_KH!$A:$R,14,0)</f>
        <v>60</v>
      </c>
    </row>
    <row r="6296" spans="1:27" hidden="1" x14ac:dyDescent="0.25">
      <c r="A6296" s="302">
        <v>45995</v>
      </c>
      <c r="B6296" s="303">
        <v>4180884923</v>
      </c>
      <c r="C6296" s="294" t="s">
        <v>7767</v>
      </c>
      <c r="D6296" s="292">
        <v>46003</v>
      </c>
      <c r="E6296" s="305"/>
      <c r="F6296" s="304"/>
      <c r="G6296" s="296" t="s">
        <v>60</v>
      </c>
      <c r="H6296" s="305"/>
      <c r="I6296" s="303" t="s">
        <v>8769</v>
      </c>
      <c r="J6296" s="293" t="s">
        <v>1771</v>
      </c>
      <c r="K6296" s="339" t="s">
        <v>34</v>
      </c>
      <c r="L6296" s="21" t="str">
        <f>VLOOKUP($K6296,TONG_SL!$A:$D,2,0)</f>
        <v>Tai heo muối 200g</v>
      </c>
      <c r="N6296" s="21" t="str">
        <f t="shared" si="654"/>
        <v>K-C6</v>
      </c>
      <c r="Q6296" s="21" t="str">
        <f>VLOOKUP(K6296,TONG_SL!$A:$D,3,0)</f>
        <v>Túi</v>
      </c>
      <c r="R6296" s="297">
        <v>14</v>
      </c>
      <c r="S6296" s="297"/>
      <c r="T6296" s="297">
        <f>VLOOKUP(VLOOKUP(G6296,Ma_KH!$A:$R,18,0)&amp;K6296,Gia_MB!$A:$F,6,0)</f>
        <v>55595</v>
      </c>
      <c r="U6296" s="298">
        <f t="shared" ref="U6296:U6327" si="655">T6296*R6296</f>
        <v>778330</v>
      </c>
      <c r="V6296" s="297"/>
      <c r="W6296" s="299">
        <f t="shared" ref="W6296:W6327" si="656">U6296*V6296</f>
        <v>0</v>
      </c>
      <c r="X6296" s="300" t="str">
        <f t="shared" ref="X6296:X6327" si="657">IF(B6296&lt;&gt;"","8","0")</f>
        <v>8</v>
      </c>
      <c r="Y6296" s="297"/>
      <c r="Z6296" s="298">
        <f t="shared" ref="Z6296:Z6327" si="658">U6296*X6296%</f>
        <v>62266.400000000001</v>
      </c>
      <c r="AA6296" s="301">
        <f>VLOOKUP(G6296,Ma_KH!$A:$R,14,0)</f>
        <v>60</v>
      </c>
    </row>
    <row r="6297" spans="1:27" hidden="1" x14ac:dyDescent="0.25">
      <c r="A6297" s="302">
        <v>45995</v>
      </c>
      <c r="B6297" s="303">
        <v>4180884923</v>
      </c>
      <c r="C6297" s="294" t="s">
        <v>7767</v>
      </c>
      <c r="D6297" s="292">
        <v>46003</v>
      </c>
      <c r="E6297" s="305"/>
      <c r="F6297" s="304"/>
      <c r="G6297" s="296" t="s">
        <v>60</v>
      </c>
      <c r="H6297" s="305"/>
      <c r="I6297" s="303" t="s">
        <v>8769</v>
      </c>
      <c r="J6297" s="293" t="s">
        <v>1771</v>
      </c>
      <c r="K6297" s="339" t="s">
        <v>32</v>
      </c>
      <c r="L6297" s="21" t="str">
        <f>VLOOKUP($K6297,TONG_SL!$A:$D,2,0)</f>
        <v>Giò Tai Lưỡi Xào 250g</v>
      </c>
      <c r="N6297" s="21" t="str">
        <f t="shared" si="654"/>
        <v>K-C6</v>
      </c>
      <c r="Q6297" s="21" t="str">
        <f>VLOOKUP(K6297,TONG_SL!$A:$D,3,0)</f>
        <v>Túi</v>
      </c>
      <c r="R6297" s="297">
        <v>15</v>
      </c>
      <c r="S6297" s="297"/>
      <c r="T6297" s="297">
        <f>VLOOKUP(VLOOKUP(G6297,Ma_KH!$A:$R,18,0)&amp;K6297,Gia_MB!$A:$F,6,0)</f>
        <v>50182</v>
      </c>
      <c r="U6297" s="298">
        <f t="shared" si="655"/>
        <v>752730</v>
      </c>
      <c r="V6297" s="297"/>
      <c r="W6297" s="299">
        <f t="shared" si="656"/>
        <v>0</v>
      </c>
      <c r="X6297" s="300" t="str">
        <f t="shared" si="657"/>
        <v>8</v>
      </c>
      <c r="Y6297" s="297"/>
      <c r="Z6297" s="298">
        <f t="shared" si="658"/>
        <v>60218.400000000001</v>
      </c>
      <c r="AA6297" s="301">
        <f>VLOOKUP(G6297,Ma_KH!$A:$R,14,0)</f>
        <v>60</v>
      </c>
    </row>
    <row r="6298" spans="1:27" hidden="1" x14ac:dyDescent="0.25">
      <c r="A6298" s="302">
        <v>45995</v>
      </c>
      <c r="B6298" s="303">
        <v>4180884923</v>
      </c>
      <c r="C6298" s="294" t="s">
        <v>7767</v>
      </c>
      <c r="D6298" s="292">
        <v>46003</v>
      </c>
      <c r="E6298" s="305"/>
      <c r="F6298" s="304"/>
      <c r="G6298" s="296" t="s">
        <v>60</v>
      </c>
      <c r="H6298" s="305"/>
      <c r="I6298" s="303" t="s">
        <v>8769</v>
      </c>
      <c r="J6298" s="293" t="s">
        <v>1771</v>
      </c>
      <c r="K6298" s="339" t="s">
        <v>27</v>
      </c>
      <c r="L6298" s="21" t="str">
        <f>VLOOKUP($K6298,TONG_SL!$A:$D,2,0)</f>
        <v>Chân giò heo muối 300g</v>
      </c>
      <c r="N6298" s="21" t="str">
        <f t="shared" si="654"/>
        <v>K-C6</v>
      </c>
      <c r="Q6298" s="21" t="str">
        <f>VLOOKUP(K6298,TONG_SL!$A:$D,3,0)</f>
        <v>Túi</v>
      </c>
      <c r="R6298" s="297">
        <v>7</v>
      </c>
      <c r="S6298" s="297"/>
      <c r="T6298" s="297">
        <f>VLOOKUP(VLOOKUP(G6298,Ma_KH!$A:$R,18,0)&amp;K6298,Gia_MB!$A:$F,6,0)</f>
        <v>73431</v>
      </c>
      <c r="U6298" s="298">
        <f t="shared" si="655"/>
        <v>514017</v>
      </c>
      <c r="V6298" s="297"/>
      <c r="W6298" s="299">
        <f t="shared" si="656"/>
        <v>0</v>
      </c>
      <c r="X6298" s="300" t="str">
        <f t="shared" si="657"/>
        <v>8</v>
      </c>
      <c r="Y6298" s="297"/>
      <c r="Z6298" s="298">
        <f t="shared" si="658"/>
        <v>41121.360000000001</v>
      </c>
      <c r="AA6298" s="301">
        <f>VLOOKUP(G6298,Ma_KH!$A:$R,14,0)</f>
        <v>60</v>
      </c>
    </row>
    <row r="6299" spans="1:27" hidden="1" x14ac:dyDescent="0.25">
      <c r="A6299" s="302">
        <v>45995</v>
      </c>
      <c r="B6299" s="303">
        <v>4180884923</v>
      </c>
      <c r="C6299" s="294" t="s">
        <v>7767</v>
      </c>
      <c r="D6299" s="292">
        <v>46003</v>
      </c>
      <c r="E6299" s="305"/>
      <c r="F6299" s="304"/>
      <c r="G6299" s="296" t="s">
        <v>60</v>
      </c>
      <c r="H6299" s="305"/>
      <c r="I6299" s="303" t="s">
        <v>8769</v>
      </c>
      <c r="J6299" s="293" t="s">
        <v>1771</v>
      </c>
      <c r="K6299" s="339" t="s">
        <v>30</v>
      </c>
      <c r="L6299" s="21" t="str">
        <f>VLOOKUP($K6299,TONG_SL!$A:$D,2,0)</f>
        <v>Gà muối 500g</v>
      </c>
      <c r="N6299" s="21" t="str">
        <f t="shared" si="654"/>
        <v>K-C6</v>
      </c>
      <c r="Q6299" s="21" t="str">
        <f>VLOOKUP(K6299,TONG_SL!$A:$D,3,0)</f>
        <v>Túi</v>
      </c>
      <c r="R6299" s="297">
        <v>7</v>
      </c>
      <c r="S6299" s="297"/>
      <c r="T6299" s="297">
        <f>VLOOKUP(VLOOKUP(G6299,Ma_KH!$A:$R,18,0)&amp;K6299,Gia_MB!$A:$F,6,0)</f>
        <v>111058</v>
      </c>
      <c r="U6299" s="298">
        <f t="shared" si="655"/>
        <v>777406</v>
      </c>
      <c r="V6299" s="297"/>
      <c r="W6299" s="299">
        <f t="shared" si="656"/>
        <v>0</v>
      </c>
      <c r="X6299" s="300" t="str">
        <f t="shared" si="657"/>
        <v>8</v>
      </c>
      <c r="Y6299" s="297"/>
      <c r="Z6299" s="298">
        <f t="shared" si="658"/>
        <v>62192.480000000003</v>
      </c>
      <c r="AA6299" s="301">
        <f>VLOOKUP(G6299,Ma_KH!$A:$R,14,0)</f>
        <v>60</v>
      </c>
    </row>
    <row r="6300" spans="1:27" hidden="1" x14ac:dyDescent="0.25">
      <c r="A6300" s="302">
        <v>45995</v>
      </c>
      <c r="B6300" s="303">
        <v>4180884923</v>
      </c>
      <c r="C6300" s="294" t="s">
        <v>7767</v>
      </c>
      <c r="D6300" s="292">
        <v>46003</v>
      </c>
      <c r="E6300" s="305"/>
      <c r="F6300" s="304"/>
      <c r="G6300" s="296" t="s">
        <v>60</v>
      </c>
      <c r="H6300" s="305"/>
      <c r="I6300" s="303" t="s">
        <v>8769</v>
      </c>
      <c r="J6300" s="293" t="s">
        <v>1771</v>
      </c>
      <c r="K6300" s="339" t="s">
        <v>48</v>
      </c>
      <c r="L6300" s="21" t="str">
        <f>VLOOKUP($K6300,TONG_SL!$A:$D,2,0)</f>
        <v>Mọc Nấm Hương 250g</v>
      </c>
      <c r="N6300" s="21" t="str">
        <f t="shared" si="654"/>
        <v>K-C6</v>
      </c>
      <c r="Q6300" s="21" t="str">
        <f>VLOOKUP(K6300,TONG_SL!$A:$D,3,0)</f>
        <v>Túi</v>
      </c>
      <c r="R6300" s="297">
        <v>19</v>
      </c>
      <c r="S6300" s="297"/>
      <c r="T6300" s="297">
        <f>VLOOKUP(VLOOKUP(G6300,Ma_KH!$A:$R,18,0)&amp;K6300,Gia_MB!$A:$F,6,0)</f>
        <v>46000</v>
      </c>
      <c r="U6300" s="298">
        <f t="shared" si="655"/>
        <v>874000</v>
      </c>
      <c r="V6300" s="297"/>
      <c r="W6300" s="299">
        <f t="shared" si="656"/>
        <v>0</v>
      </c>
      <c r="X6300" s="300" t="str">
        <f t="shared" si="657"/>
        <v>8</v>
      </c>
      <c r="Y6300" s="297"/>
      <c r="Z6300" s="298">
        <f t="shared" si="658"/>
        <v>69920</v>
      </c>
      <c r="AA6300" s="301">
        <f>VLOOKUP(G6300,Ma_KH!$A:$R,14,0)</f>
        <v>60</v>
      </c>
    </row>
    <row r="6301" spans="1:27" hidden="1" x14ac:dyDescent="0.25">
      <c r="A6301" s="292">
        <v>45995</v>
      </c>
      <c r="B6301" s="293">
        <v>4180885110</v>
      </c>
      <c r="C6301" s="294" t="s">
        <v>7767</v>
      </c>
      <c r="D6301" s="292">
        <v>46003</v>
      </c>
      <c r="E6301" s="295"/>
      <c r="F6301" s="294"/>
      <c r="G6301" s="296" t="s">
        <v>60</v>
      </c>
      <c r="H6301" s="295"/>
      <c r="I6301" s="293" t="s">
        <v>8770</v>
      </c>
      <c r="J6301" s="293" t="s">
        <v>1771</v>
      </c>
      <c r="K6301" s="339" t="s">
        <v>30</v>
      </c>
      <c r="L6301" s="21" t="str">
        <f>VLOOKUP($K6301,TONG_SL!$A:$D,2,0)</f>
        <v>Gà muối 500g</v>
      </c>
      <c r="N6301" s="21" t="str">
        <f t="shared" si="654"/>
        <v>K-C6</v>
      </c>
      <c r="Q6301" s="21" t="str">
        <f>VLOOKUP(K6301,TONG_SL!$A:$D,3,0)</f>
        <v>Túi</v>
      </c>
      <c r="R6301" s="297">
        <v>6</v>
      </c>
      <c r="S6301" s="297"/>
      <c r="T6301" s="297">
        <f>VLOOKUP(VLOOKUP(G6301,Ma_KH!$A:$R,18,0)&amp;K6301,Gia_MB!$A:$F,6,0)</f>
        <v>111058</v>
      </c>
      <c r="U6301" s="298">
        <f t="shared" si="655"/>
        <v>666348</v>
      </c>
      <c r="V6301" s="297"/>
      <c r="W6301" s="299">
        <f t="shared" si="656"/>
        <v>0</v>
      </c>
      <c r="X6301" s="300" t="str">
        <f t="shared" si="657"/>
        <v>8</v>
      </c>
      <c r="Y6301" s="297"/>
      <c r="Z6301" s="298">
        <f t="shared" si="658"/>
        <v>53307.840000000004</v>
      </c>
      <c r="AA6301" s="301">
        <f>VLOOKUP(G6301,Ma_KH!$A:$R,14,0)</f>
        <v>60</v>
      </c>
    </row>
    <row r="6302" spans="1:27" hidden="1" x14ac:dyDescent="0.25">
      <c r="A6302" s="292">
        <v>45995</v>
      </c>
      <c r="B6302" s="293">
        <v>4180885110</v>
      </c>
      <c r="C6302" s="294" t="s">
        <v>7767</v>
      </c>
      <c r="D6302" s="292">
        <v>46003</v>
      </c>
      <c r="E6302" s="295"/>
      <c r="F6302" s="294"/>
      <c r="G6302" s="296" t="s">
        <v>60</v>
      </c>
      <c r="H6302" s="295"/>
      <c r="I6302" s="293" t="s">
        <v>8770</v>
      </c>
      <c r="J6302" s="293" t="s">
        <v>1771</v>
      </c>
      <c r="K6302" s="339" t="s">
        <v>48</v>
      </c>
      <c r="L6302" s="21" t="str">
        <f>VLOOKUP($K6302,TONG_SL!$A:$D,2,0)</f>
        <v>Mọc Nấm Hương 250g</v>
      </c>
      <c r="N6302" s="21" t="str">
        <f t="shared" si="654"/>
        <v>K-C6</v>
      </c>
      <c r="Q6302" s="21" t="str">
        <f>VLOOKUP(K6302,TONG_SL!$A:$D,3,0)</f>
        <v>Túi</v>
      </c>
      <c r="R6302" s="297">
        <v>6</v>
      </c>
      <c r="S6302" s="297"/>
      <c r="T6302" s="297">
        <f>VLOOKUP(VLOOKUP(G6302,Ma_KH!$A:$R,18,0)&amp;K6302,Gia_MB!$A:$F,6,0)</f>
        <v>46000</v>
      </c>
      <c r="U6302" s="298">
        <f t="shared" si="655"/>
        <v>276000</v>
      </c>
      <c r="V6302" s="297"/>
      <c r="W6302" s="299">
        <f t="shared" si="656"/>
        <v>0</v>
      </c>
      <c r="X6302" s="300" t="str">
        <f t="shared" si="657"/>
        <v>8</v>
      </c>
      <c r="Y6302" s="297"/>
      <c r="Z6302" s="298">
        <f t="shared" si="658"/>
        <v>22080</v>
      </c>
      <c r="AA6302" s="301">
        <f>VLOOKUP(G6302,Ma_KH!$A:$R,14,0)</f>
        <v>60</v>
      </c>
    </row>
    <row r="6303" spans="1:27" hidden="1" x14ac:dyDescent="0.25">
      <c r="A6303" s="292">
        <v>45995</v>
      </c>
      <c r="B6303" s="293">
        <v>4180885110</v>
      </c>
      <c r="C6303" s="294" t="s">
        <v>7767</v>
      </c>
      <c r="D6303" s="292">
        <v>46003</v>
      </c>
      <c r="E6303" s="295"/>
      <c r="F6303" s="294"/>
      <c r="G6303" s="296" t="s">
        <v>60</v>
      </c>
      <c r="H6303" s="295"/>
      <c r="I6303" s="293" t="s">
        <v>8770</v>
      </c>
      <c r="J6303" s="293" t="s">
        <v>1771</v>
      </c>
      <c r="K6303" s="338" t="s">
        <v>27</v>
      </c>
      <c r="L6303" s="21" t="str">
        <f>VLOOKUP($K6303,TONG_SL!$A:$D,2,0)</f>
        <v>Chân giò heo muối 300g</v>
      </c>
      <c r="N6303" s="21" t="str">
        <f t="shared" si="654"/>
        <v>K-C6</v>
      </c>
      <c r="Q6303" s="21" t="str">
        <f>VLOOKUP(K6303,TONG_SL!$A:$D,3,0)</f>
        <v>Túi</v>
      </c>
      <c r="R6303" s="297">
        <v>15</v>
      </c>
      <c r="S6303" s="297"/>
      <c r="T6303" s="297">
        <f>VLOOKUP(VLOOKUP(G6303,Ma_KH!$A:$R,18,0)&amp;K6303,Gia_MB!$A:$F,6,0)</f>
        <v>73431</v>
      </c>
      <c r="U6303" s="298">
        <f t="shared" si="655"/>
        <v>1101465</v>
      </c>
      <c r="V6303" s="297"/>
      <c r="W6303" s="299">
        <f t="shared" si="656"/>
        <v>0</v>
      </c>
      <c r="X6303" s="300" t="str">
        <f t="shared" si="657"/>
        <v>8</v>
      </c>
      <c r="Y6303" s="297"/>
      <c r="Z6303" s="298">
        <f t="shared" si="658"/>
        <v>88117.2</v>
      </c>
      <c r="AA6303" s="301">
        <f>VLOOKUP(G6303,Ma_KH!$A:$R,14,0)</f>
        <v>60</v>
      </c>
    </row>
    <row r="6304" spans="1:27" hidden="1" x14ac:dyDescent="0.25">
      <c r="A6304" s="292">
        <v>45995</v>
      </c>
      <c r="B6304" s="293">
        <v>4180885110</v>
      </c>
      <c r="C6304" s="294" t="s">
        <v>7767</v>
      </c>
      <c r="D6304" s="292">
        <v>46003</v>
      </c>
      <c r="E6304" s="295"/>
      <c r="F6304" s="294"/>
      <c r="G6304" s="296" t="s">
        <v>60</v>
      </c>
      <c r="H6304" s="295"/>
      <c r="I6304" s="293" t="s">
        <v>8770</v>
      </c>
      <c r="J6304" s="293" t="s">
        <v>1771</v>
      </c>
      <c r="K6304" s="338" t="s">
        <v>32</v>
      </c>
      <c r="L6304" s="21" t="str">
        <f>VLOOKUP($K6304,TONG_SL!$A:$D,2,0)</f>
        <v>Giò Tai Lưỡi Xào 250g</v>
      </c>
      <c r="N6304" s="21" t="str">
        <f t="shared" si="654"/>
        <v>K-C6</v>
      </c>
      <c r="Q6304" s="21" t="str">
        <f>VLOOKUP(K6304,TONG_SL!$A:$D,3,0)</f>
        <v>Túi</v>
      </c>
      <c r="R6304" s="297">
        <v>5</v>
      </c>
      <c r="S6304" s="297"/>
      <c r="T6304" s="297">
        <f>VLOOKUP(VLOOKUP(G6304,Ma_KH!$A:$R,18,0)&amp;K6304,Gia_MB!$A:$F,6,0)</f>
        <v>50182</v>
      </c>
      <c r="U6304" s="298">
        <f t="shared" si="655"/>
        <v>250910</v>
      </c>
      <c r="V6304" s="297"/>
      <c r="W6304" s="299">
        <f t="shared" si="656"/>
        <v>0</v>
      </c>
      <c r="X6304" s="300" t="str">
        <f t="shared" si="657"/>
        <v>8</v>
      </c>
      <c r="Y6304" s="297"/>
      <c r="Z6304" s="298">
        <f t="shared" si="658"/>
        <v>20072.8</v>
      </c>
      <c r="AA6304" s="301">
        <f>VLOOKUP(G6304,Ma_KH!$A:$R,14,0)</f>
        <v>60</v>
      </c>
    </row>
    <row r="6305" spans="1:27" hidden="1" x14ac:dyDescent="0.25">
      <c r="A6305" s="292">
        <v>45995</v>
      </c>
      <c r="B6305" s="293">
        <v>4180885110</v>
      </c>
      <c r="C6305" s="294" t="s">
        <v>7767</v>
      </c>
      <c r="D6305" s="292">
        <v>46003</v>
      </c>
      <c r="E6305" s="295"/>
      <c r="F6305" s="294"/>
      <c r="G6305" s="296" t="s">
        <v>60</v>
      </c>
      <c r="H6305" s="295"/>
      <c r="I6305" s="293" t="s">
        <v>8770</v>
      </c>
      <c r="J6305" s="293" t="s">
        <v>1771</v>
      </c>
      <c r="K6305" s="338" t="s">
        <v>34</v>
      </c>
      <c r="L6305" s="21" t="str">
        <f>VLOOKUP($K6305,TONG_SL!$A:$D,2,0)</f>
        <v>Tai heo muối 200g</v>
      </c>
      <c r="N6305" s="21" t="str">
        <f t="shared" si="654"/>
        <v>K-C6</v>
      </c>
      <c r="Q6305" s="21" t="str">
        <f>VLOOKUP(K6305,TONG_SL!$A:$D,3,0)</f>
        <v>Túi</v>
      </c>
      <c r="R6305" s="297">
        <v>6</v>
      </c>
      <c r="S6305" s="297"/>
      <c r="T6305" s="297">
        <f>VLOOKUP(VLOOKUP(G6305,Ma_KH!$A:$R,18,0)&amp;K6305,Gia_MB!$A:$F,6,0)</f>
        <v>55595</v>
      </c>
      <c r="U6305" s="298">
        <f t="shared" si="655"/>
        <v>333570</v>
      </c>
      <c r="V6305" s="297"/>
      <c r="W6305" s="299">
        <f t="shared" si="656"/>
        <v>0</v>
      </c>
      <c r="X6305" s="300" t="str">
        <f t="shared" si="657"/>
        <v>8</v>
      </c>
      <c r="Y6305" s="297"/>
      <c r="Z6305" s="298">
        <f t="shared" si="658"/>
        <v>26685.600000000002</v>
      </c>
      <c r="AA6305" s="301">
        <f>VLOOKUP(G6305,Ma_KH!$A:$R,14,0)</f>
        <v>60</v>
      </c>
    </row>
    <row r="6306" spans="1:27" hidden="1" x14ac:dyDescent="0.25">
      <c r="A6306" s="292">
        <v>45995</v>
      </c>
      <c r="B6306" s="293">
        <v>4180885110</v>
      </c>
      <c r="C6306" s="294" t="s">
        <v>7767</v>
      </c>
      <c r="D6306" s="292">
        <v>46003</v>
      </c>
      <c r="E6306" s="295"/>
      <c r="F6306" s="294"/>
      <c r="G6306" s="296" t="s">
        <v>60</v>
      </c>
      <c r="H6306" s="295"/>
      <c r="I6306" s="293" t="s">
        <v>8770</v>
      </c>
      <c r="J6306" s="293" t="s">
        <v>1771</v>
      </c>
      <c r="K6306" s="339" t="s">
        <v>37</v>
      </c>
      <c r="L6306" s="21" t="str">
        <f>VLOOKUP($K6306,TONG_SL!$A:$D,2,0)</f>
        <v>Chả cốm 300g</v>
      </c>
      <c r="N6306" s="21" t="str">
        <f t="shared" si="654"/>
        <v>K-C6</v>
      </c>
      <c r="Q6306" s="21" t="str">
        <f>VLOOKUP(K6306,TONG_SL!$A:$D,3,0)</f>
        <v>Túi</v>
      </c>
      <c r="R6306" s="297">
        <v>5</v>
      </c>
      <c r="S6306" s="297"/>
      <c r="T6306" s="297">
        <f>VLOOKUP(VLOOKUP(G6306,Ma_KH!$A:$R,18,0)&amp;K6306,Gia_MB!$A:$F,6,0)</f>
        <v>74250</v>
      </c>
      <c r="U6306" s="298">
        <f t="shared" si="655"/>
        <v>371250</v>
      </c>
      <c r="V6306" s="297"/>
      <c r="W6306" s="299">
        <f t="shared" si="656"/>
        <v>0</v>
      </c>
      <c r="X6306" s="300" t="str">
        <f t="shared" si="657"/>
        <v>8</v>
      </c>
      <c r="Y6306" s="297"/>
      <c r="Z6306" s="298">
        <f t="shared" si="658"/>
        <v>29700</v>
      </c>
      <c r="AA6306" s="301">
        <f>VLOOKUP(G6306,Ma_KH!$A:$R,14,0)</f>
        <v>60</v>
      </c>
    </row>
    <row r="6307" spans="1:27" hidden="1" x14ac:dyDescent="0.25">
      <c r="A6307" s="292">
        <v>45993</v>
      </c>
      <c r="B6307" s="293">
        <v>4180767932</v>
      </c>
      <c r="C6307" s="294" t="s">
        <v>7767</v>
      </c>
      <c r="D6307" s="292">
        <v>46003</v>
      </c>
      <c r="E6307" s="295"/>
      <c r="F6307" s="294"/>
      <c r="G6307" s="296" t="s">
        <v>7229</v>
      </c>
      <c r="H6307" s="295"/>
      <c r="I6307" s="293" t="s">
        <v>8771</v>
      </c>
      <c r="J6307" s="293" t="s">
        <v>1771</v>
      </c>
      <c r="K6307" s="338" t="s">
        <v>34</v>
      </c>
      <c r="L6307" s="21" t="str">
        <f>VLOOKUP($K6307,TONG_SL!$A:$D,2,0)</f>
        <v>Tai heo muối 200g</v>
      </c>
      <c r="N6307" s="21" t="str">
        <f t="shared" si="654"/>
        <v>K-C6</v>
      </c>
      <c r="Q6307" s="21" t="str">
        <f>VLOOKUP(K6307,TONG_SL!$A:$D,3,0)</f>
        <v>Túi</v>
      </c>
      <c r="R6307" s="297">
        <v>9</v>
      </c>
      <c r="S6307" s="297"/>
      <c r="T6307" s="297">
        <f>VLOOKUP(VLOOKUP(G6307,Ma_KH!$A:$R,18,0)&amp;K6307,Gia_MB!$A:$F,6,0)</f>
        <v>55595</v>
      </c>
      <c r="U6307" s="298">
        <f t="shared" si="655"/>
        <v>500355</v>
      </c>
      <c r="V6307" s="297"/>
      <c r="W6307" s="299">
        <f t="shared" si="656"/>
        <v>0</v>
      </c>
      <c r="X6307" s="300" t="str">
        <f t="shared" si="657"/>
        <v>8</v>
      </c>
      <c r="Y6307" s="297"/>
      <c r="Z6307" s="298">
        <f t="shared" si="658"/>
        <v>40028.400000000001</v>
      </c>
      <c r="AA6307" s="301">
        <f>VLOOKUP(G6307,Ma_KH!$A:$R,14,0)</f>
        <v>60</v>
      </c>
    </row>
    <row r="6308" spans="1:27" hidden="1" x14ac:dyDescent="0.25">
      <c r="A6308" s="292">
        <v>45993</v>
      </c>
      <c r="B6308" s="293">
        <v>4180767932</v>
      </c>
      <c r="C6308" s="294" t="s">
        <v>7767</v>
      </c>
      <c r="D6308" s="292">
        <v>46003</v>
      </c>
      <c r="E6308" s="295"/>
      <c r="F6308" s="294"/>
      <c r="G6308" s="296" t="s">
        <v>7229</v>
      </c>
      <c r="H6308" s="295"/>
      <c r="I6308" s="293" t="s">
        <v>8771</v>
      </c>
      <c r="J6308" s="293" t="s">
        <v>1771</v>
      </c>
      <c r="K6308" s="339" t="s">
        <v>48</v>
      </c>
      <c r="L6308" s="21" t="str">
        <f>VLOOKUP($K6308,TONG_SL!$A:$D,2,0)</f>
        <v>Mọc Nấm Hương 250g</v>
      </c>
      <c r="N6308" s="21" t="str">
        <f t="shared" si="654"/>
        <v>K-C6</v>
      </c>
      <c r="Q6308" s="21" t="str">
        <f>VLOOKUP(K6308,TONG_SL!$A:$D,3,0)</f>
        <v>Túi</v>
      </c>
      <c r="R6308" s="297">
        <v>6</v>
      </c>
      <c r="S6308" s="297"/>
      <c r="T6308" s="297">
        <f>VLOOKUP(VLOOKUP(G6308,Ma_KH!$A:$R,18,0)&amp;K6308,Gia_MB!$A:$F,6,0)</f>
        <v>46000</v>
      </c>
      <c r="U6308" s="298">
        <f t="shared" si="655"/>
        <v>276000</v>
      </c>
      <c r="V6308" s="297"/>
      <c r="W6308" s="299">
        <f t="shared" si="656"/>
        <v>0</v>
      </c>
      <c r="X6308" s="300" t="str">
        <f t="shared" si="657"/>
        <v>8</v>
      </c>
      <c r="Y6308" s="297"/>
      <c r="Z6308" s="298">
        <f t="shared" si="658"/>
        <v>22080</v>
      </c>
      <c r="AA6308" s="301">
        <f>VLOOKUP(G6308,Ma_KH!$A:$R,14,0)</f>
        <v>60</v>
      </c>
    </row>
    <row r="6309" spans="1:27" hidden="1" x14ac:dyDescent="0.25">
      <c r="A6309" s="292">
        <v>45993</v>
      </c>
      <c r="B6309" s="293">
        <v>4180767932</v>
      </c>
      <c r="C6309" s="294" t="s">
        <v>7767</v>
      </c>
      <c r="D6309" s="292">
        <v>46003</v>
      </c>
      <c r="E6309" s="295"/>
      <c r="F6309" s="294"/>
      <c r="G6309" s="296" t="s">
        <v>7229</v>
      </c>
      <c r="H6309" s="295"/>
      <c r="I6309" s="293" t="s">
        <v>8771</v>
      </c>
      <c r="J6309" s="293" t="s">
        <v>1771</v>
      </c>
      <c r="K6309" s="339" t="s">
        <v>46</v>
      </c>
      <c r="L6309" s="21" t="str">
        <f>VLOOKUP($K6309,TONG_SL!$A:$D,2,0)</f>
        <v>Giò sụn gà 250g</v>
      </c>
      <c r="N6309" s="21" t="str">
        <f t="shared" si="654"/>
        <v>K-C6</v>
      </c>
      <c r="Q6309" s="21" t="str">
        <f>VLOOKUP(K6309,TONG_SL!$A:$D,3,0)</f>
        <v>Túi</v>
      </c>
      <c r="R6309" s="297">
        <v>6</v>
      </c>
      <c r="S6309" s="297"/>
      <c r="T6309" s="297">
        <f>VLOOKUP(VLOOKUP(G6309,Ma_KH!$A:$R,18,0)&amp;K6309,Gia_MB!$A:$F,6,0)</f>
        <v>50400</v>
      </c>
      <c r="U6309" s="298">
        <f t="shared" si="655"/>
        <v>302400</v>
      </c>
      <c r="V6309" s="297"/>
      <c r="W6309" s="299">
        <f t="shared" si="656"/>
        <v>0</v>
      </c>
      <c r="X6309" s="300" t="str">
        <f t="shared" si="657"/>
        <v>8</v>
      </c>
      <c r="Y6309" s="297"/>
      <c r="Z6309" s="298">
        <f t="shared" si="658"/>
        <v>24192</v>
      </c>
      <c r="AA6309" s="301">
        <f>VLOOKUP(G6309,Ma_KH!$A:$R,14,0)</f>
        <v>60</v>
      </c>
    </row>
    <row r="6310" spans="1:27" hidden="1" x14ac:dyDescent="0.25">
      <c r="A6310" s="292">
        <v>45993</v>
      </c>
      <c r="B6310" s="293">
        <v>4180767932</v>
      </c>
      <c r="C6310" s="294" t="s">
        <v>7767</v>
      </c>
      <c r="D6310" s="292">
        <v>46003</v>
      </c>
      <c r="E6310" s="295"/>
      <c r="F6310" s="294"/>
      <c r="G6310" s="296" t="s">
        <v>7229</v>
      </c>
      <c r="H6310" s="295"/>
      <c r="I6310" s="293" t="s">
        <v>8771</v>
      </c>
      <c r="J6310" s="293" t="s">
        <v>1771</v>
      </c>
      <c r="K6310" s="339" t="s">
        <v>44</v>
      </c>
      <c r="L6310" s="21" t="str">
        <f>VLOOKUP($K6310,TONG_SL!$A:$D,2,0)</f>
        <v>Giò lụa cây 250g</v>
      </c>
      <c r="N6310" s="21" t="str">
        <f t="shared" si="654"/>
        <v>K-C6</v>
      </c>
      <c r="Q6310" s="21" t="str">
        <f>VLOOKUP(K6310,TONG_SL!$A:$D,3,0)</f>
        <v>Túi</v>
      </c>
      <c r="R6310" s="297">
        <v>6</v>
      </c>
      <c r="S6310" s="297"/>
      <c r="T6310" s="297">
        <f>VLOOKUP(VLOOKUP(G6310,Ma_KH!$A:$R,18,0)&amp;K6310,Gia_MB!$A:$F,6,0)</f>
        <v>49500</v>
      </c>
      <c r="U6310" s="298">
        <f t="shared" si="655"/>
        <v>297000</v>
      </c>
      <c r="V6310" s="297"/>
      <c r="W6310" s="299">
        <f t="shared" si="656"/>
        <v>0</v>
      </c>
      <c r="X6310" s="300" t="str">
        <f t="shared" si="657"/>
        <v>8</v>
      </c>
      <c r="Y6310" s="297"/>
      <c r="Z6310" s="298">
        <f t="shared" si="658"/>
        <v>23760</v>
      </c>
      <c r="AA6310" s="301">
        <f>VLOOKUP(G6310,Ma_KH!$A:$R,14,0)</f>
        <v>60</v>
      </c>
    </row>
    <row r="6311" spans="1:27" hidden="1" x14ac:dyDescent="0.25">
      <c r="A6311" s="292">
        <v>45993</v>
      </c>
      <c r="B6311" s="293">
        <v>4180767932</v>
      </c>
      <c r="C6311" s="294" t="s">
        <v>7767</v>
      </c>
      <c r="D6311" s="292">
        <v>46003</v>
      </c>
      <c r="E6311" s="295"/>
      <c r="F6311" s="294"/>
      <c r="G6311" s="296" t="s">
        <v>7229</v>
      </c>
      <c r="H6311" s="295"/>
      <c r="I6311" s="293" t="s">
        <v>8771</v>
      </c>
      <c r="J6311" s="293" t="s">
        <v>1771</v>
      </c>
      <c r="K6311" s="339" t="s">
        <v>32</v>
      </c>
      <c r="L6311" s="21" t="str">
        <f>VLOOKUP($K6311,TONG_SL!$A:$D,2,0)</f>
        <v>Giò Tai Lưỡi Xào 250g</v>
      </c>
      <c r="N6311" s="21" t="str">
        <f t="shared" si="654"/>
        <v>K-C6</v>
      </c>
      <c r="Q6311" s="21" t="str">
        <f>VLOOKUP(K6311,TONG_SL!$A:$D,3,0)</f>
        <v>Túi</v>
      </c>
      <c r="R6311" s="297">
        <v>6</v>
      </c>
      <c r="S6311" s="297"/>
      <c r="T6311" s="297">
        <f>VLOOKUP(VLOOKUP(G6311,Ma_KH!$A:$R,18,0)&amp;K6311,Gia_MB!$A:$F,6,0)</f>
        <v>50182</v>
      </c>
      <c r="U6311" s="298">
        <f t="shared" si="655"/>
        <v>301092</v>
      </c>
      <c r="V6311" s="297"/>
      <c r="W6311" s="299">
        <f t="shared" si="656"/>
        <v>0</v>
      </c>
      <c r="X6311" s="300" t="str">
        <f t="shared" si="657"/>
        <v>8</v>
      </c>
      <c r="Y6311" s="297"/>
      <c r="Z6311" s="298">
        <f t="shared" si="658"/>
        <v>24087.360000000001</v>
      </c>
      <c r="AA6311" s="301">
        <f>VLOOKUP(G6311,Ma_KH!$A:$R,14,0)</f>
        <v>60</v>
      </c>
    </row>
    <row r="6312" spans="1:27" hidden="1" x14ac:dyDescent="0.25">
      <c r="A6312" s="292">
        <v>45993</v>
      </c>
      <c r="B6312" s="293">
        <v>4180767932</v>
      </c>
      <c r="C6312" s="294" t="s">
        <v>7767</v>
      </c>
      <c r="D6312" s="292">
        <v>46003</v>
      </c>
      <c r="E6312" s="295"/>
      <c r="F6312" s="294"/>
      <c r="G6312" s="296" t="s">
        <v>7229</v>
      </c>
      <c r="H6312" s="295"/>
      <c r="I6312" s="293" t="s">
        <v>8771</v>
      </c>
      <c r="J6312" s="293" t="s">
        <v>1771</v>
      </c>
      <c r="K6312" s="339" t="s">
        <v>30</v>
      </c>
      <c r="L6312" s="21" t="str">
        <f>VLOOKUP($K6312,TONG_SL!$A:$D,2,0)</f>
        <v>Gà muối 500g</v>
      </c>
      <c r="N6312" s="21" t="str">
        <f t="shared" si="654"/>
        <v>K-C6</v>
      </c>
      <c r="Q6312" s="21" t="str">
        <f>VLOOKUP(K6312,TONG_SL!$A:$D,3,0)</f>
        <v>Túi</v>
      </c>
      <c r="R6312" s="297">
        <v>6</v>
      </c>
      <c r="S6312" s="297"/>
      <c r="T6312" s="297">
        <f>VLOOKUP(VLOOKUP(G6312,Ma_KH!$A:$R,18,0)&amp;K6312,Gia_MB!$A:$F,6,0)</f>
        <v>111058</v>
      </c>
      <c r="U6312" s="298">
        <f t="shared" si="655"/>
        <v>666348</v>
      </c>
      <c r="V6312" s="297"/>
      <c r="W6312" s="299">
        <f t="shared" si="656"/>
        <v>0</v>
      </c>
      <c r="X6312" s="300" t="str">
        <f t="shared" si="657"/>
        <v>8</v>
      </c>
      <c r="Y6312" s="297"/>
      <c r="Z6312" s="298">
        <f t="shared" si="658"/>
        <v>53307.840000000004</v>
      </c>
      <c r="AA6312" s="301">
        <f>VLOOKUP(G6312,Ma_KH!$A:$R,14,0)</f>
        <v>60</v>
      </c>
    </row>
    <row r="6313" spans="1:27" hidden="1" x14ac:dyDescent="0.25">
      <c r="A6313" s="292">
        <v>45993</v>
      </c>
      <c r="B6313" s="293">
        <v>4180767932</v>
      </c>
      <c r="C6313" s="294" t="s">
        <v>7767</v>
      </c>
      <c r="D6313" s="292">
        <v>46003</v>
      </c>
      <c r="E6313" s="295"/>
      <c r="F6313" s="294"/>
      <c r="G6313" s="296" t="s">
        <v>7229</v>
      </c>
      <c r="H6313" s="295"/>
      <c r="I6313" s="293" t="s">
        <v>8771</v>
      </c>
      <c r="J6313" s="293" t="s">
        <v>1771</v>
      </c>
      <c r="K6313" s="339" t="s">
        <v>27</v>
      </c>
      <c r="L6313" s="21" t="str">
        <f>VLOOKUP($K6313,TONG_SL!$A:$D,2,0)</f>
        <v>Chân giò heo muối 300g</v>
      </c>
      <c r="N6313" s="21" t="str">
        <f t="shared" si="654"/>
        <v>K-C6</v>
      </c>
      <c r="Q6313" s="21" t="str">
        <f>VLOOKUP(K6313,TONG_SL!$A:$D,3,0)</f>
        <v>Túi</v>
      </c>
      <c r="R6313" s="297">
        <v>6</v>
      </c>
      <c r="S6313" s="297"/>
      <c r="T6313" s="297">
        <f>VLOOKUP(VLOOKUP(G6313,Ma_KH!$A:$R,18,0)&amp;K6313,Gia_MB!$A:$F,6,0)</f>
        <v>73431</v>
      </c>
      <c r="U6313" s="298">
        <f t="shared" si="655"/>
        <v>440586</v>
      </c>
      <c r="V6313" s="297"/>
      <c r="W6313" s="299">
        <f t="shared" si="656"/>
        <v>0</v>
      </c>
      <c r="X6313" s="300" t="str">
        <f t="shared" si="657"/>
        <v>8</v>
      </c>
      <c r="Y6313" s="297"/>
      <c r="Z6313" s="298">
        <f t="shared" si="658"/>
        <v>35246.879999999997</v>
      </c>
      <c r="AA6313" s="301">
        <f>VLOOKUP(G6313,Ma_KH!$A:$R,14,0)</f>
        <v>60</v>
      </c>
    </row>
    <row r="6314" spans="1:27" hidden="1" x14ac:dyDescent="0.25">
      <c r="A6314" s="292">
        <v>45993</v>
      </c>
      <c r="B6314" s="293">
        <v>4180767932</v>
      </c>
      <c r="C6314" s="294" t="s">
        <v>7767</v>
      </c>
      <c r="D6314" s="292">
        <v>46003</v>
      </c>
      <c r="E6314" s="295"/>
      <c r="F6314" s="294"/>
      <c r="G6314" s="296" t="s">
        <v>7229</v>
      </c>
      <c r="H6314" s="295"/>
      <c r="I6314" s="293" t="s">
        <v>8771</v>
      </c>
      <c r="J6314" s="293" t="s">
        <v>1771</v>
      </c>
      <c r="K6314" s="339" t="s">
        <v>37</v>
      </c>
      <c r="L6314" s="21" t="str">
        <f>VLOOKUP($K6314,TONG_SL!$A:$D,2,0)</f>
        <v>Chả cốm 300g</v>
      </c>
      <c r="N6314" s="21" t="str">
        <f t="shared" si="654"/>
        <v>K-C6</v>
      </c>
      <c r="Q6314" s="21" t="str">
        <f>VLOOKUP(K6314,TONG_SL!$A:$D,3,0)</f>
        <v>Túi</v>
      </c>
      <c r="R6314" s="297">
        <v>6</v>
      </c>
      <c r="S6314" s="297"/>
      <c r="T6314" s="297">
        <f>VLOOKUP(VLOOKUP(G6314,Ma_KH!$A:$R,18,0)&amp;K6314,Gia_MB!$A:$F,6,0)</f>
        <v>74250</v>
      </c>
      <c r="U6314" s="298">
        <f t="shared" si="655"/>
        <v>445500</v>
      </c>
      <c r="V6314" s="297"/>
      <c r="W6314" s="299">
        <f t="shared" si="656"/>
        <v>0</v>
      </c>
      <c r="X6314" s="300" t="str">
        <f t="shared" si="657"/>
        <v>8</v>
      </c>
      <c r="Y6314" s="297"/>
      <c r="Z6314" s="298">
        <f t="shared" si="658"/>
        <v>35640</v>
      </c>
      <c r="AA6314" s="301">
        <f>VLOOKUP(G6314,Ma_KH!$A:$R,14,0)</f>
        <v>60</v>
      </c>
    </row>
    <row r="6315" spans="1:27" hidden="1" x14ac:dyDescent="0.25">
      <c r="A6315" s="292">
        <v>45994</v>
      </c>
      <c r="B6315" s="293">
        <v>4180865994</v>
      </c>
      <c r="C6315" s="294" t="s">
        <v>7767</v>
      </c>
      <c r="D6315" s="292">
        <v>46003</v>
      </c>
      <c r="E6315" s="295"/>
      <c r="F6315" s="294"/>
      <c r="G6315" s="296" t="s">
        <v>43</v>
      </c>
      <c r="H6315" s="295"/>
      <c r="I6315" s="293" t="s">
        <v>8772</v>
      </c>
      <c r="J6315" s="293" t="s">
        <v>1771</v>
      </c>
      <c r="K6315" s="339" t="s">
        <v>32</v>
      </c>
      <c r="L6315" s="21" t="str">
        <f>VLOOKUP($K6315,TONG_SL!$A:$D,2,0)</f>
        <v>Giò Tai Lưỡi Xào 250g</v>
      </c>
      <c r="N6315" s="21" t="str">
        <f t="shared" si="654"/>
        <v>K-C6</v>
      </c>
      <c r="Q6315" s="21" t="str">
        <f>VLOOKUP(K6315,TONG_SL!$A:$D,3,0)</f>
        <v>Túi</v>
      </c>
      <c r="R6315" s="297">
        <v>3</v>
      </c>
      <c r="S6315" s="297"/>
      <c r="T6315" s="297">
        <f>VLOOKUP(VLOOKUP(G6315,Ma_KH!$A:$R,18,0)&amp;K6315,Gia_MB!$A:$F,6,0)</f>
        <v>50182</v>
      </c>
      <c r="U6315" s="298">
        <f t="shared" si="655"/>
        <v>150546</v>
      </c>
      <c r="V6315" s="297"/>
      <c r="W6315" s="299">
        <f t="shared" si="656"/>
        <v>0</v>
      </c>
      <c r="X6315" s="300" t="str">
        <f t="shared" si="657"/>
        <v>8</v>
      </c>
      <c r="Y6315" s="297"/>
      <c r="Z6315" s="298">
        <f t="shared" si="658"/>
        <v>12043.68</v>
      </c>
      <c r="AA6315" s="301">
        <f>VLOOKUP(G6315,Ma_KH!$A:$R,14,0)</f>
        <v>60</v>
      </c>
    </row>
    <row r="6316" spans="1:27" hidden="1" x14ac:dyDescent="0.25">
      <c r="A6316" s="292">
        <v>45994</v>
      </c>
      <c r="B6316" s="293">
        <v>4180865994</v>
      </c>
      <c r="C6316" s="294" t="s">
        <v>7767</v>
      </c>
      <c r="D6316" s="292">
        <v>46003</v>
      </c>
      <c r="E6316" s="295"/>
      <c r="F6316" s="294"/>
      <c r="G6316" s="296" t="s">
        <v>43</v>
      </c>
      <c r="H6316" s="295"/>
      <c r="I6316" s="293" t="s">
        <v>8772</v>
      </c>
      <c r="J6316" s="293" t="s">
        <v>1771</v>
      </c>
      <c r="K6316" s="339" t="s">
        <v>34</v>
      </c>
      <c r="L6316" s="21" t="str">
        <f>VLOOKUP($K6316,TONG_SL!$A:$D,2,0)</f>
        <v>Tai heo muối 200g</v>
      </c>
      <c r="N6316" s="21" t="str">
        <f t="shared" si="654"/>
        <v>K-C6</v>
      </c>
      <c r="Q6316" s="21" t="str">
        <f>VLOOKUP(K6316,TONG_SL!$A:$D,3,0)</f>
        <v>Túi</v>
      </c>
      <c r="R6316" s="297">
        <v>3</v>
      </c>
      <c r="S6316" s="297"/>
      <c r="T6316" s="297">
        <f>VLOOKUP(VLOOKUP(G6316,Ma_KH!$A:$R,18,0)&amp;K6316,Gia_MB!$A:$F,6,0)</f>
        <v>55595</v>
      </c>
      <c r="U6316" s="298">
        <f t="shared" si="655"/>
        <v>166785</v>
      </c>
      <c r="V6316" s="297"/>
      <c r="W6316" s="299">
        <f t="shared" si="656"/>
        <v>0</v>
      </c>
      <c r="X6316" s="300" t="str">
        <f t="shared" si="657"/>
        <v>8</v>
      </c>
      <c r="Y6316" s="297"/>
      <c r="Z6316" s="298">
        <f t="shared" si="658"/>
        <v>13342.800000000001</v>
      </c>
      <c r="AA6316" s="301">
        <f>VLOOKUP(G6316,Ma_KH!$A:$R,14,0)</f>
        <v>60</v>
      </c>
    </row>
    <row r="6317" spans="1:27" hidden="1" x14ac:dyDescent="0.25">
      <c r="A6317" s="292">
        <v>45994</v>
      </c>
      <c r="B6317" s="293">
        <v>4180865994</v>
      </c>
      <c r="C6317" s="294" t="s">
        <v>7767</v>
      </c>
      <c r="D6317" s="292">
        <v>46003</v>
      </c>
      <c r="E6317" s="295"/>
      <c r="F6317" s="294"/>
      <c r="G6317" s="296" t="s">
        <v>43</v>
      </c>
      <c r="H6317" s="295"/>
      <c r="I6317" s="293" t="s">
        <v>8772</v>
      </c>
      <c r="J6317" s="293" t="s">
        <v>1771</v>
      </c>
      <c r="K6317" s="339" t="s">
        <v>37</v>
      </c>
      <c r="L6317" s="21" t="str">
        <f>VLOOKUP($K6317,TONG_SL!$A:$D,2,0)</f>
        <v>Chả cốm 300g</v>
      </c>
      <c r="N6317" s="21" t="str">
        <f t="shared" si="654"/>
        <v>K-C6</v>
      </c>
      <c r="Q6317" s="21" t="str">
        <f>VLOOKUP(K6317,TONG_SL!$A:$D,3,0)</f>
        <v>Túi</v>
      </c>
      <c r="R6317" s="297">
        <v>9</v>
      </c>
      <c r="S6317" s="297"/>
      <c r="T6317" s="297">
        <f>VLOOKUP(VLOOKUP(G6317,Ma_KH!$A:$R,18,0)&amp;K6317,Gia_MB!$A:$F,6,0)</f>
        <v>74250</v>
      </c>
      <c r="U6317" s="298">
        <f t="shared" si="655"/>
        <v>668250</v>
      </c>
      <c r="V6317" s="297"/>
      <c r="W6317" s="299">
        <f t="shared" si="656"/>
        <v>0</v>
      </c>
      <c r="X6317" s="300" t="str">
        <f t="shared" si="657"/>
        <v>8</v>
      </c>
      <c r="Y6317" s="297"/>
      <c r="Z6317" s="298">
        <f t="shared" si="658"/>
        <v>53460</v>
      </c>
      <c r="AA6317" s="301">
        <f>VLOOKUP(G6317,Ma_KH!$A:$R,14,0)</f>
        <v>60</v>
      </c>
    </row>
    <row r="6318" spans="1:27" hidden="1" x14ac:dyDescent="0.25">
      <c r="A6318" s="292">
        <v>45994</v>
      </c>
      <c r="B6318" s="293">
        <v>4180865994</v>
      </c>
      <c r="C6318" s="294" t="s">
        <v>7767</v>
      </c>
      <c r="D6318" s="292">
        <v>46003</v>
      </c>
      <c r="E6318" s="295"/>
      <c r="F6318" s="294"/>
      <c r="G6318" s="296" t="s">
        <v>43</v>
      </c>
      <c r="H6318" s="295"/>
      <c r="I6318" s="293" t="s">
        <v>8772</v>
      </c>
      <c r="J6318" s="293" t="s">
        <v>1771</v>
      </c>
      <c r="K6318" s="339" t="s">
        <v>48</v>
      </c>
      <c r="L6318" s="21" t="str">
        <f>VLOOKUP($K6318,TONG_SL!$A:$D,2,0)</f>
        <v>Mọc Nấm Hương 250g</v>
      </c>
      <c r="N6318" s="21" t="str">
        <f t="shared" si="654"/>
        <v>K-C6</v>
      </c>
      <c r="Q6318" s="21" t="str">
        <f>VLOOKUP(K6318,TONG_SL!$A:$D,3,0)</f>
        <v>Túi</v>
      </c>
      <c r="R6318" s="297">
        <v>6</v>
      </c>
      <c r="S6318" s="297"/>
      <c r="T6318" s="297">
        <f>VLOOKUP(VLOOKUP(G6318,Ma_KH!$A:$R,18,0)&amp;K6318,Gia_MB!$A:$F,6,0)</f>
        <v>46000</v>
      </c>
      <c r="U6318" s="298">
        <f t="shared" si="655"/>
        <v>276000</v>
      </c>
      <c r="V6318" s="297"/>
      <c r="W6318" s="299">
        <f t="shared" si="656"/>
        <v>0</v>
      </c>
      <c r="X6318" s="300" t="str">
        <f t="shared" si="657"/>
        <v>8</v>
      </c>
      <c r="Y6318" s="297"/>
      <c r="Z6318" s="298">
        <f t="shared" si="658"/>
        <v>22080</v>
      </c>
      <c r="AA6318" s="301">
        <f>VLOOKUP(G6318,Ma_KH!$A:$R,14,0)</f>
        <v>60</v>
      </c>
    </row>
    <row r="6319" spans="1:27" hidden="1" x14ac:dyDescent="0.25">
      <c r="A6319" s="292">
        <v>45994</v>
      </c>
      <c r="B6319" s="293">
        <v>4180865994</v>
      </c>
      <c r="C6319" s="294" t="s">
        <v>7767</v>
      </c>
      <c r="D6319" s="292">
        <v>46003</v>
      </c>
      <c r="E6319" s="295"/>
      <c r="F6319" s="294"/>
      <c r="G6319" s="296" t="s">
        <v>43</v>
      </c>
      <c r="H6319" s="295"/>
      <c r="I6319" s="293" t="s">
        <v>8772</v>
      </c>
      <c r="J6319" s="293" t="s">
        <v>1771</v>
      </c>
      <c r="K6319" s="339" t="s">
        <v>27</v>
      </c>
      <c r="L6319" s="21" t="str">
        <f>VLOOKUP($K6319,TONG_SL!$A:$D,2,0)</f>
        <v>Chân giò heo muối 300g</v>
      </c>
      <c r="N6319" s="21" t="str">
        <f t="shared" si="654"/>
        <v>K-C6</v>
      </c>
      <c r="Q6319" s="21" t="str">
        <f>VLOOKUP(K6319,TONG_SL!$A:$D,3,0)</f>
        <v>Túi</v>
      </c>
      <c r="R6319" s="297">
        <v>10</v>
      </c>
      <c r="S6319" s="297"/>
      <c r="T6319" s="297">
        <f>VLOOKUP(VLOOKUP(G6319,Ma_KH!$A:$R,18,0)&amp;K6319,Gia_MB!$A:$F,6,0)</f>
        <v>73431</v>
      </c>
      <c r="U6319" s="298">
        <f t="shared" si="655"/>
        <v>734310</v>
      </c>
      <c r="V6319" s="297"/>
      <c r="W6319" s="299">
        <f t="shared" si="656"/>
        <v>0</v>
      </c>
      <c r="X6319" s="300" t="str">
        <f t="shared" si="657"/>
        <v>8</v>
      </c>
      <c r="Y6319" s="297"/>
      <c r="Z6319" s="298">
        <f t="shared" si="658"/>
        <v>58744.800000000003</v>
      </c>
      <c r="AA6319" s="301">
        <f>VLOOKUP(G6319,Ma_KH!$A:$R,14,0)</f>
        <v>60</v>
      </c>
    </row>
    <row r="6320" spans="1:27" hidden="1" x14ac:dyDescent="0.25">
      <c r="A6320" s="292">
        <v>45994</v>
      </c>
      <c r="B6320" s="293">
        <v>4180865994</v>
      </c>
      <c r="C6320" s="294" t="s">
        <v>7767</v>
      </c>
      <c r="D6320" s="292">
        <v>46003</v>
      </c>
      <c r="E6320" s="295"/>
      <c r="F6320" s="294"/>
      <c r="G6320" s="296" t="s">
        <v>43</v>
      </c>
      <c r="H6320" s="295"/>
      <c r="I6320" s="293" t="s">
        <v>8772</v>
      </c>
      <c r="J6320" s="293" t="s">
        <v>1771</v>
      </c>
      <c r="K6320" s="339" t="s">
        <v>30</v>
      </c>
      <c r="L6320" s="21" t="str">
        <f>VLOOKUP($K6320,TONG_SL!$A:$D,2,0)</f>
        <v>Gà muối 500g</v>
      </c>
      <c r="N6320" s="21" t="str">
        <f t="shared" si="654"/>
        <v>K-C6</v>
      </c>
      <c r="Q6320" s="21" t="str">
        <f>VLOOKUP(K6320,TONG_SL!$A:$D,3,0)</f>
        <v>Túi</v>
      </c>
      <c r="R6320" s="297">
        <v>5</v>
      </c>
      <c r="S6320" s="297"/>
      <c r="T6320" s="297">
        <f>VLOOKUP(VLOOKUP(G6320,Ma_KH!$A:$R,18,0)&amp;K6320,Gia_MB!$A:$F,6,0)</f>
        <v>111058</v>
      </c>
      <c r="U6320" s="298">
        <f t="shared" si="655"/>
        <v>555290</v>
      </c>
      <c r="V6320" s="297"/>
      <c r="W6320" s="299">
        <f t="shared" si="656"/>
        <v>0</v>
      </c>
      <c r="X6320" s="300" t="str">
        <f t="shared" si="657"/>
        <v>8</v>
      </c>
      <c r="Y6320" s="297"/>
      <c r="Z6320" s="298">
        <f t="shared" si="658"/>
        <v>44423.200000000004</v>
      </c>
      <c r="AA6320" s="301">
        <f>VLOOKUP(G6320,Ma_KH!$A:$R,14,0)</f>
        <v>60</v>
      </c>
    </row>
    <row r="6321" spans="1:27" hidden="1" x14ac:dyDescent="0.25">
      <c r="A6321" s="292">
        <v>46000</v>
      </c>
      <c r="B6321" s="293">
        <v>4181117492</v>
      </c>
      <c r="C6321" s="294" t="s">
        <v>7767</v>
      </c>
      <c r="D6321" s="292">
        <v>46003</v>
      </c>
      <c r="E6321" s="295"/>
      <c r="F6321" s="294"/>
      <c r="G6321" s="296" t="s">
        <v>50</v>
      </c>
      <c r="H6321" s="295"/>
      <c r="I6321" s="293" t="s">
        <v>8773</v>
      </c>
      <c r="J6321" s="293" t="s">
        <v>1771</v>
      </c>
      <c r="K6321" s="339" t="s">
        <v>32</v>
      </c>
      <c r="L6321" s="21" t="str">
        <f>VLOOKUP($K6321,TONG_SL!$A:$D,2,0)</f>
        <v>Giò Tai Lưỡi Xào 250g</v>
      </c>
      <c r="N6321" s="21" t="str">
        <f t="shared" si="654"/>
        <v>K-C6</v>
      </c>
      <c r="Q6321" s="21" t="str">
        <f>VLOOKUP(K6321,TONG_SL!$A:$D,3,0)</f>
        <v>Túi</v>
      </c>
      <c r="R6321" s="297">
        <v>5</v>
      </c>
      <c r="S6321" s="297"/>
      <c r="T6321" s="297">
        <f>VLOOKUP(VLOOKUP(G6321,Ma_KH!$A:$R,18,0)&amp;K6321,Gia_MB!$A:$F,6,0)</f>
        <v>50182</v>
      </c>
      <c r="U6321" s="298">
        <f t="shared" si="655"/>
        <v>250910</v>
      </c>
      <c r="V6321" s="297"/>
      <c r="W6321" s="299">
        <f t="shared" si="656"/>
        <v>0</v>
      </c>
      <c r="X6321" s="300" t="str">
        <f t="shared" si="657"/>
        <v>8</v>
      </c>
      <c r="Y6321" s="297"/>
      <c r="Z6321" s="298">
        <f t="shared" si="658"/>
        <v>20072.8</v>
      </c>
      <c r="AA6321" s="301">
        <f>VLOOKUP(G6321,Ma_KH!$A:$R,14,0)</f>
        <v>60</v>
      </c>
    </row>
    <row r="6322" spans="1:27" hidden="1" x14ac:dyDescent="0.25">
      <c r="A6322" s="292">
        <v>46000</v>
      </c>
      <c r="B6322" s="293">
        <v>4181117492</v>
      </c>
      <c r="C6322" s="294" t="s">
        <v>7767</v>
      </c>
      <c r="D6322" s="292">
        <v>46003</v>
      </c>
      <c r="E6322" s="295"/>
      <c r="F6322" s="294"/>
      <c r="G6322" s="296" t="s">
        <v>50</v>
      </c>
      <c r="H6322" s="295"/>
      <c r="I6322" s="293" t="s">
        <v>8773</v>
      </c>
      <c r="J6322" s="293" t="s">
        <v>1771</v>
      </c>
      <c r="K6322" s="339" t="s">
        <v>37</v>
      </c>
      <c r="L6322" s="21" t="str">
        <f>VLOOKUP($K6322,TONG_SL!$A:$D,2,0)</f>
        <v>Chả cốm 300g</v>
      </c>
      <c r="N6322" s="21" t="str">
        <f t="shared" si="654"/>
        <v>K-C6</v>
      </c>
      <c r="Q6322" s="21" t="str">
        <f>VLOOKUP(K6322,TONG_SL!$A:$D,3,0)</f>
        <v>Túi</v>
      </c>
      <c r="R6322" s="297">
        <v>5</v>
      </c>
      <c r="S6322" s="297"/>
      <c r="T6322" s="297">
        <f>VLOOKUP(VLOOKUP(G6322,Ma_KH!$A:$R,18,0)&amp;K6322,Gia_MB!$A:$F,6,0)</f>
        <v>74250</v>
      </c>
      <c r="U6322" s="298">
        <f t="shared" si="655"/>
        <v>371250</v>
      </c>
      <c r="V6322" s="297"/>
      <c r="W6322" s="299">
        <f t="shared" si="656"/>
        <v>0</v>
      </c>
      <c r="X6322" s="300" t="str">
        <f t="shared" si="657"/>
        <v>8</v>
      </c>
      <c r="Y6322" s="297"/>
      <c r="Z6322" s="298">
        <f t="shared" si="658"/>
        <v>29700</v>
      </c>
      <c r="AA6322" s="301">
        <f>VLOOKUP(G6322,Ma_KH!$A:$R,14,0)</f>
        <v>60</v>
      </c>
    </row>
    <row r="6323" spans="1:27" hidden="1" x14ac:dyDescent="0.25">
      <c r="A6323" s="292">
        <v>46000</v>
      </c>
      <c r="B6323" s="293">
        <v>4181117492</v>
      </c>
      <c r="C6323" s="294" t="s">
        <v>7767</v>
      </c>
      <c r="D6323" s="292">
        <v>46003</v>
      </c>
      <c r="E6323" s="295"/>
      <c r="F6323" s="294"/>
      <c r="G6323" s="296" t="s">
        <v>50</v>
      </c>
      <c r="H6323" s="295"/>
      <c r="I6323" s="293" t="s">
        <v>8773</v>
      </c>
      <c r="J6323" s="293" t="s">
        <v>1771</v>
      </c>
      <c r="K6323" s="339" t="s">
        <v>34</v>
      </c>
      <c r="L6323" s="21" t="str">
        <f>VLOOKUP($K6323,TONG_SL!$A:$D,2,0)</f>
        <v>Tai heo muối 200g</v>
      </c>
      <c r="N6323" s="21" t="str">
        <f t="shared" si="654"/>
        <v>K-C6</v>
      </c>
      <c r="Q6323" s="21" t="str">
        <f>VLOOKUP(K6323,TONG_SL!$A:$D,3,0)</f>
        <v>Túi</v>
      </c>
      <c r="R6323" s="297">
        <v>5</v>
      </c>
      <c r="S6323" s="297"/>
      <c r="T6323" s="297">
        <f>VLOOKUP(VLOOKUP(G6323,Ma_KH!$A:$R,18,0)&amp;K6323,Gia_MB!$A:$F,6,0)</f>
        <v>55595</v>
      </c>
      <c r="U6323" s="298">
        <f t="shared" si="655"/>
        <v>277975</v>
      </c>
      <c r="V6323" s="297"/>
      <c r="W6323" s="299">
        <f t="shared" si="656"/>
        <v>0</v>
      </c>
      <c r="X6323" s="300" t="str">
        <f t="shared" si="657"/>
        <v>8</v>
      </c>
      <c r="Y6323" s="297"/>
      <c r="Z6323" s="298">
        <f t="shared" si="658"/>
        <v>22238</v>
      </c>
      <c r="AA6323" s="301">
        <f>VLOOKUP(G6323,Ma_KH!$A:$R,14,0)</f>
        <v>60</v>
      </c>
    </row>
    <row r="6324" spans="1:27" hidden="1" x14ac:dyDescent="0.25">
      <c r="A6324" s="292">
        <v>46000</v>
      </c>
      <c r="B6324" s="293">
        <v>4181117492</v>
      </c>
      <c r="C6324" s="294" t="s">
        <v>7767</v>
      </c>
      <c r="D6324" s="292">
        <v>46003</v>
      </c>
      <c r="E6324" s="295"/>
      <c r="F6324" s="294"/>
      <c r="G6324" s="296" t="s">
        <v>50</v>
      </c>
      <c r="H6324" s="295"/>
      <c r="I6324" s="293" t="s">
        <v>8773</v>
      </c>
      <c r="J6324" s="293" t="s">
        <v>1771</v>
      </c>
      <c r="K6324" s="339" t="s">
        <v>48</v>
      </c>
      <c r="L6324" s="21" t="str">
        <f>VLOOKUP($K6324,TONG_SL!$A:$D,2,0)</f>
        <v>Mọc Nấm Hương 250g</v>
      </c>
      <c r="N6324" s="21" t="str">
        <f t="shared" si="654"/>
        <v>K-C6</v>
      </c>
      <c r="Q6324" s="21" t="str">
        <f>VLOOKUP(K6324,TONG_SL!$A:$D,3,0)</f>
        <v>Túi</v>
      </c>
      <c r="R6324" s="297">
        <v>5</v>
      </c>
      <c r="S6324" s="297"/>
      <c r="T6324" s="297">
        <f>VLOOKUP(VLOOKUP(G6324,Ma_KH!$A:$R,18,0)&amp;K6324,Gia_MB!$A:$F,6,0)</f>
        <v>46000</v>
      </c>
      <c r="U6324" s="298">
        <f t="shared" si="655"/>
        <v>230000</v>
      </c>
      <c r="V6324" s="297"/>
      <c r="W6324" s="299">
        <f t="shared" si="656"/>
        <v>0</v>
      </c>
      <c r="X6324" s="300" t="str">
        <f t="shared" si="657"/>
        <v>8</v>
      </c>
      <c r="Y6324" s="297"/>
      <c r="Z6324" s="298">
        <f t="shared" si="658"/>
        <v>18400</v>
      </c>
      <c r="AA6324" s="301">
        <f>VLOOKUP(G6324,Ma_KH!$A:$R,14,0)</f>
        <v>60</v>
      </c>
    </row>
    <row r="6325" spans="1:27" hidden="1" x14ac:dyDescent="0.25">
      <c r="A6325" s="292">
        <v>46000</v>
      </c>
      <c r="B6325" s="293">
        <v>4181117492</v>
      </c>
      <c r="C6325" s="294" t="s">
        <v>7767</v>
      </c>
      <c r="D6325" s="292">
        <v>46003</v>
      </c>
      <c r="E6325" s="295"/>
      <c r="F6325" s="294"/>
      <c r="G6325" s="296" t="s">
        <v>50</v>
      </c>
      <c r="H6325" s="295"/>
      <c r="I6325" s="293" t="s">
        <v>8773</v>
      </c>
      <c r="J6325" s="293" t="s">
        <v>1771</v>
      </c>
      <c r="K6325" s="339" t="s">
        <v>30</v>
      </c>
      <c r="L6325" s="21" t="str">
        <f>VLOOKUP($K6325,TONG_SL!$A:$D,2,0)</f>
        <v>Gà muối 500g</v>
      </c>
      <c r="N6325" s="21" t="str">
        <f t="shared" si="654"/>
        <v>K-C6</v>
      </c>
      <c r="Q6325" s="21" t="str">
        <f>VLOOKUP(K6325,TONG_SL!$A:$D,3,0)</f>
        <v>Túi</v>
      </c>
      <c r="R6325" s="297">
        <v>15</v>
      </c>
      <c r="S6325" s="297"/>
      <c r="T6325" s="297">
        <f>VLOOKUP(VLOOKUP(G6325,Ma_KH!$A:$R,18,0)&amp;K6325,Gia_MB!$A:$F,6,0)</f>
        <v>111058</v>
      </c>
      <c r="U6325" s="298">
        <f t="shared" si="655"/>
        <v>1665870</v>
      </c>
      <c r="V6325" s="297"/>
      <c r="W6325" s="299">
        <f t="shared" si="656"/>
        <v>0</v>
      </c>
      <c r="X6325" s="300" t="str">
        <f t="shared" si="657"/>
        <v>8</v>
      </c>
      <c r="Y6325" s="297"/>
      <c r="Z6325" s="298">
        <f t="shared" si="658"/>
        <v>133269.6</v>
      </c>
      <c r="AA6325" s="301">
        <f>VLOOKUP(G6325,Ma_KH!$A:$R,14,0)</f>
        <v>60</v>
      </c>
    </row>
    <row r="6326" spans="1:27" hidden="1" x14ac:dyDescent="0.25">
      <c r="A6326" s="292">
        <v>46000</v>
      </c>
      <c r="B6326" s="293">
        <v>4181117492</v>
      </c>
      <c r="C6326" s="294" t="s">
        <v>7767</v>
      </c>
      <c r="D6326" s="292">
        <v>46003</v>
      </c>
      <c r="E6326" s="295"/>
      <c r="F6326" s="294"/>
      <c r="G6326" s="296" t="s">
        <v>50</v>
      </c>
      <c r="H6326" s="295"/>
      <c r="I6326" s="293" t="s">
        <v>8773</v>
      </c>
      <c r="J6326" s="293" t="s">
        <v>1771</v>
      </c>
      <c r="K6326" s="339" t="s">
        <v>27</v>
      </c>
      <c r="L6326" s="21" t="str">
        <f>VLOOKUP($K6326,TONG_SL!$A:$D,2,0)</f>
        <v>Chân giò heo muối 300g</v>
      </c>
      <c r="N6326" s="21" t="str">
        <f t="shared" si="654"/>
        <v>K-C6</v>
      </c>
      <c r="Q6326" s="21" t="str">
        <f>VLOOKUP(K6326,TONG_SL!$A:$D,3,0)</f>
        <v>Túi</v>
      </c>
      <c r="R6326" s="297">
        <v>12</v>
      </c>
      <c r="S6326" s="297"/>
      <c r="T6326" s="297">
        <f>VLOOKUP(VLOOKUP(G6326,Ma_KH!$A:$R,18,0)&amp;K6326,Gia_MB!$A:$F,6,0)</f>
        <v>73431</v>
      </c>
      <c r="U6326" s="298">
        <f t="shared" si="655"/>
        <v>881172</v>
      </c>
      <c r="V6326" s="297"/>
      <c r="W6326" s="299">
        <f t="shared" si="656"/>
        <v>0</v>
      </c>
      <c r="X6326" s="300" t="str">
        <f t="shared" si="657"/>
        <v>8</v>
      </c>
      <c r="Y6326" s="297"/>
      <c r="Z6326" s="298">
        <f t="shared" si="658"/>
        <v>70493.759999999995</v>
      </c>
      <c r="AA6326" s="301">
        <f>VLOOKUP(G6326,Ma_KH!$A:$R,14,0)</f>
        <v>60</v>
      </c>
    </row>
    <row r="6327" spans="1:27" hidden="1" x14ac:dyDescent="0.25">
      <c r="A6327" s="292">
        <v>46000</v>
      </c>
      <c r="B6327" s="293">
        <v>4181117367</v>
      </c>
      <c r="C6327" s="294" t="s">
        <v>7767</v>
      </c>
      <c r="D6327" s="292">
        <v>46003</v>
      </c>
      <c r="E6327" s="295"/>
      <c r="F6327" s="294"/>
      <c r="G6327" s="296" t="s">
        <v>50</v>
      </c>
      <c r="H6327" s="295"/>
      <c r="I6327" s="293" t="s">
        <v>8774</v>
      </c>
      <c r="J6327" s="293" t="s">
        <v>1771</v>
      </c>
      <c r="K6327" s="339" t="s">
        <v>30</v>
      </c>
      <c r="L6327" s="21" t="str">
        <f>VLOOKUP($K6327,TONG_SL!$A:$D,2,0)</f>
        <v>Gà muối 500g</v>
      </c>
      <c r="N6327" s="21" t="str">
        <f t="shared" si="654"/>
        <v>K-C6</v>
      </c>
      <c r="Q6327" s="21" t="str">
        <f>VLOOKUP(K6327,TONG_SL!$A:$D,3,0)</f>
        <v>Túi</v>
      </c>
      <c r="R6327" s="297">
        <v>6</v>
      </c>
      <c r="S6327" s="297"/>
      <c r="T6327" s="297">
        <f>VLOOKUP(VLOOKUP(G6327,Ma_KH!$A:$R,18,0)&amp;K6327,Gia_MB!$A:$F,6,0)</f>
        <v>111058</v>
      </c>
      <c r="U6327" s="298">
        <f t="shared" si="655"/>
        <v>666348</v>
      </c>
      <c r="V6327" s="297"/>
      <c r="W6327" s="299">
        <f t="shared" si="656"/>
        <v>0</v>
      </c>
      <c r="X6327" s="300" t="str">
        <f t="shared" si="657"/>
        <v>8</v>
      </c>
      <c r="Y6327" s="297"/>
      <c r="Z6327" s="298">
        <f t="shared" si="658"/>
        <v>53307.840000000004</v>
      </c>
      <c r="AA6327" s="301">
        <f>VLOOKUP(G6327,Ma_KH!$A:$R,14,0)</f>
        <v>60</v>
      </c>
    </row>
    <row r="6328" spans="1:27" hidden="1" x14ac:dyDescent="0.25">
      <c r="A6328" s="292">
        <v>46000</v>
      </c>
      <c r="B6328" s="293">
        <v>4181117367</v>
      </c>
      <c r="C6328" s="294" t="s">
        <v>7767</v>
      </c>
      <c r="D6328" s="292">
        <v>46003</v>
      </c>
      <c r="E6328" s="295"/>
      <c r="F6328" s="294"/>
      <c r="G6328" s="296" t="s">
        <v>50</v>
      </c>
      <c r="H6328" s="295"/>
      <c r="I6328" s="293" t="s">
        <v>8774</v>
      </c>
      <c r="J6328" s="293" t="s">
        <v>1771</v>
      </c>
      <c r="K6328" s="339" t="s">
        <v>27</v>
      </c>
      <c r="L6328" s="21" t="str">
        <f>VLOOKUP($K6328,TONG_SL!$A:$D,2,0)</f>
        <v>Chân giò heo muối 300g</v>
      </c>
      <c r="N6328" s="21" t="str">
        <f t="shared" si="654"/>
        <v>K-C6</v>
      </c>
      <c r="Q6328" s="21" t="str">
        <f>VLOOKUP(K6328,TONG_SL!$A:$D,3,0)</f>
        <v>Túi</v>
      </c>
      <c r="R6328" s="297">
        <v>3</v>
      </c>
      <c r="S6328" s="297"/>
      <c r="T6328" s="297">
        <f>VLOOKUP(VLOOKUP(G6328,Ma_KH!$A:$R,18,0)&amp;K6328,Gia_MB!$A:$F,6,0)</f>
        <v>73431</v>
      </c>
      <c r="U6328" s="298">
        <f t="shared" ref="U6328:U6359" si="659">T6328*R6328</f>
        <v>220293</v>
      </c>
      <c r="V6328" s="297"/>
      <c r="W6328" s="299">
        <f t="shared" ref="W6328:W6359" si="660">U6328*V6328</f>
        <v>0</v>
      </c>
      <c r="X6328" s="300" t="str">
        <f t="shared" ref="X6328:X6359" si="661">IF(B6328&lt;&gt;"","8","0")</f>
        <v>8</v>
      </c>
      <c r="Y6328" s="297"/>
      <c r="Z6328" s="298">
        <f t="shared" ref="Z6328:Z6359" si="662">U6328*X6328%</f>
        <v>17623.439999999999</v>
      </c>
      <c r="AA6328" s="301">
        <f>VLOOKUP(G6328,Ma_KH!$A:$R,14,0)</f>
        <v>60</v>
      </c>
    </row>
    <row r="6329" spans="1:27" hidden="1" x14ac:dyDescent="0.25">
      <c r="A6329" s="292">
        <v>46000</v>
      </c>
      <c r="B6329" s="293">
        <v>4181117367</v>
      </c>
      <c r="C6329" s="294" t="s">
        <v>7767</v>
      </c>
      <c r="D6329" s="292">
        <v>46003</v>
      </c>
      <c r="E6329" s="295"/>
      <c r="F6329" s="294"/>
      <c r="G6329" s="296" t="s">
        <v>50</v>
      </c>
      <c r="H6329" s="295"/>
      <c r="I6329" s="293" t="s">
        <v>8774</v>
      </c>
      <c r="J6329" s="293" t="s">
        <v>1771</v>
      </c>
      <c r="K6329" s="339" t="s">
        <v>34</v>
      </c>
      <c r="L6329" s="21" t="str">
        <f>VLOOKUP($K6329,TONG_SL!$A:$D,2,0)</f>
        <v>Tai heo muối 200g</v>
      </c>
      <c r="N6329" s="21" t="str">
        <f t="shared" si="654"/>
        <v>K-C6</v>
      </c>
      <c r="Q6329" s="21" t="str">
        <f>VLOOKUP(K6329,TONG_SL!$A:$D,3,0)</f>
        <v>Túi</v>
      </c>
      <c r="R6329" s="297">
        <v>3</v>
      </c>
      <c r="S6329" s="297"/>
      <c r="T6329" s="297">
        <f>VLOOKUP(VLOOKUP(G6329,Ma_KH!$A:$R,18,0)&amp;K6329,Gia_MB!$A:$F,6,0)</f>
        <v>55595</v>
      </c>
      <c r="U6329" s="298">
        <f t="shared" si="659"/>
        <v>166785</v>
      </c>
      <c r="V6329" s="297"/>
      <c r="W6329" s="299">
        <f t="shared" si="660"/>
        <v>0</v>
      </c>
      <c r="X6329" s="300" t="str">
        <f t="shared" si="661"/>
        <v>8</v>
      </c>
      <c r="Y6329" s="297"/>
      <c r="Z6329" s="298">
        <f t="shared" si="662"/>
        <v>13342.800000000001</v>
      </c>
      <c r="AA6329" s="301">
        <f>VLOOKUP(G6329,Ma_KH!$A:$R,14,0)</f>
        <v>60</v>
      </c>
    </row>
    <row r="6330" spans="1:27" hidden="1" x14ac:dyDescent="0.25">
      <c r="A6330" s="292">
        <v>46000</v>
      </c>
      <c r="B6330" s="293">
        <v>4181117367</v>
      </c>
      <c r="C6330" s="294" t="s">
        <v>7767</v>
      </c>
      <c r="D6330" s="292">
        <v>46003</v>
      </c>
      <c r="E6330" s="295"/>
      <c r="F6330" s="294"/>
      <c r="G6330" s="296" t="s">
        <v>50</v>
      </c>
      <c r="H6330" s="295"/>
      <c r="I6330" s="293" t="s">
        <v>8774</v>
      </c>
      <c r="J6330" s="293" t="s">
        <v>1771</v>
      </c>
      <c r="K6330" s="339" t="s">
        <v>48</v>
      </c>
      <c r="L6330" s="21" t="str">
        <f>VLOOKUP($K6330,TONG_SL!$A:$D,2,0)</f>
        <v>Mọc Nấm Hương 250g</v>
      </c>
      <c r="N6330" s="21" t="str">
        <f t="shared" si="654"/>
        <v>K-C6</v>
      </c>
      <c r="Q6330" s="21" t="str">
        <f>VLOOKUP(K6330,TONG_SL!$A:$D,3,0)</f>
        <v>Túi</v>
      </c>
      <c r="R6330" s="297">
        <v>6</v>
      </c>
      <c r="S6330" s="297"/>
      <c r="T6330" s="297">
        <f>VLOOKUP(VLOOKUP(G6330,Ma_KH!$A:$R,18,0)&amp;K6330,Gia_MB!$A:$F,6,0)</f>
        <v>46000</v>
      </c>
      <c r="U6330" s="298">
        <f t="shared" si="659"/>
        <v>276000</v>
      </c>
      <c r="V6330" s="297"/>
      <c r="W6330" s="299">
        <f t="shared" si="660"/>
        <v>0</v>
      </c>
      <c r="X6330" s="300" t="str">
        <f t="shared" si="661"/>
        <v>8</v>
      </c>
      <c r="Y6330" s="297"/>
      <c r="Z6330" s="298">
        <f t="shared" si="662"/>
        <v>22080</v>
      </c>
      <c r="AA6330" s="301">
        <f>VLOOKUP(G6330,Ma_KH!$A:$R,14,0)</f>
        <v>60</v>
      </c>
    </row>
    <row r="6331" spans="1:27" hidden="1" x14ac:dyDescent="0.25">
      <c r="A6331" s="292">
        <v>46000</v>
      </c>
      <c r="B6331" s="293">
        <v>4181117193</v>
      </c>
      <c r="C6331" s="294" t="s">
        <v>7767</v>
      </c>
      <c r="D6331" s="292">
        <v>46003</v>
      </c>
      <c r="E6331" s="295"/>
      <c r="F6331" s="294"/>
      <c r="G6331" s="296" t="s">
        <v>26</v>
      </c>
      <c r="H6331" s="295"/>
      <c r="I6331" s="293" t="s">
        <v>8775</v>
      </c>
      <c r="J6331" s="293" t="s">
        <v>1771</v>
      </c>
      <c r="K6331" s="339" t="s">
        <v>30</v>
      </c>
      <c r="L6331" s="21" t="str">
        <f>VLOOKUP($K6331,TONG_SL!$A:$D,2,0)</f>
        <v>Gà muối 500g</v>
      </c>
      <c r="N6331" s="21" t="str">
        <f t="shared" si="654"/>
        <v>K-C6</v>
      </c>
      <c r="Q6331" s="21" t="str">
        <f>VLOOKUP(K6331,TONG_SL!$A:$D,3,0)</f>
        <v>Túi</v>
      </c>
      <c r="R6331" s="297">
        <v>9</v>
      </c>
      <c r="S6331" s="297"/>
      <c r="T6331" s="297">
        <f>VLOOKUP(VLOOKUP(G6331,Ma_KH!$A:$R,18,0)&amp;K6331,Gia_MB!$A:$F,6,0)</f>
        <v>111058</v>
      </c>
      <c r="U6331" s="298">
        <f t="shared" si="659"/>
        <v>999522</v>
      </c>
      <c r="V6331" s="297"/>
      <c r="W6331" s="299">
        <f t="shared" si="660"/>
        <v>0</v>
      </c>
      <c r="X6331" s="300" t="str">
        <f t="shared" si="661"/>
        <v>8</v>
      </c>
      <c r="Y6331" s="297"/>
      <c r="Z6331" s="298">
        <f t="shared" si="662"/>
        <v>79961.759999999995</v>
      </c>
      <c r="AA6331" s="301">
        <f>VLOOKUP(G6331,Ma_KH!$A:$R,14,0)</f>
        <v>60</v>
      </c>
    </row>
    <row r="6332" spans="1:27" hidden="1" x14ac:dyDescent="0.25">
      <c r="A6332" s="292">
        <v>46000</v>
      </c>
      <c r="B6332" s="293">
        <v>4181117193</v>
      </c>
      <c r="C6332" s="294" t="s">
        <v>7767</v>
      </c>
      <c r="D6332" s="292">
        <v>46003</v>
      </c>
      <c r="E6332" s="295"/>
      <c r="F6332" s="294"/>
      <c r="G6332" s="296" t="s">
        <v>26</v>
      </c>
      <c r="H6332" s="295"/>
      <c r="I6332" s="293" t="s">
        <v>8775</v>
      </c>
      <c r="J6332" s="293" t="s">
        <v>1771</v>
      </c>
      <c r="K6332" s="339" t="s">
        <v>32</v>
      </c>
      <c r="L6332" s="21" t="str">
        <f>VLOOKUP($K6332,TONG_SL!$A:$D,2,0)</f>
        <v>Giò Tai Lưỡi Xào 250g</v>
      </c>
      <c r="N6332" s="21" t="str">
        <f t="shared" si="654"/>
        <v>K-C6</v>
      </c>
      <c r="Q6332" s="21" t="str">
        <f>VLOOKUP(K6332,TONG_SL!$A:$D,3,0)</f>
        <v>Túi</v>
      </c>
      <c r="R6332" s="297">
        <v>3</v>
      </c>
      <c r="S6332" s="297"/>
      <c r="T6332" s="297">
        <f>VLOOKUP(VLOOKUP(G6332,Ma_KH!$A:$R,18,0)&amp;K6332,Gia_MB!$A:$F,6,0)</f>
        <v>50182</v>
      </c>
      <c r="U6332" s="298">
        <f t="shared" si="659"/>
        <v>150546</v>
      </c>
      <c r="V6332" s="297"/>
      <c r="W6332" s="299">
        <f t="shared" si="660"/>
        <v>0</v>
      </c>
      <c r="X6332" s="300" t="str">
        <f t="shared" si="661"/>
        <v>8</v>
      </c>
      <c r="Y6332" s="297"/>
      <c r="Z6332" s="298">
        <f t="shared" si="662"/>
        <v>12043.68</v>
      </c>
      <c r="AA6332" s="301">
        <f>VLOOKUP(G6332,Ma_KH!$A:$R,14,0)</f>
        <v>60</v>
      </c>
    </row>
    <row r="6333" spans="1:27" hidden="1" x14ac:dyDescent="0.25">
      <c r="A6333" s="292">
        <v>46000</v>
      </c>
      <c r="B6333" s="293">
        <v>4181117193</v>
      </c>
      <c r="C6333" s="294" t="s">
        <v>7767</v>
      </c>
      <c r="D6333" s="292">
        <v>46003</v>
      </c>
      <c r="E6333" s="295"/>
      <c r="F6333" s="294"/>
      <c r="G6333" s="296" t="s">
        <v>26</v>
      </c>
      <c r="H6333" s="295"/>
      <c r="I6333" s="293" t="s">
        <v>8775</v>
      </c>
      <c r="J6333" s="293" t="s">
        <v>1771</v>
      </c>
      <c r="K6333" s="339" t="s">
        <v>27</v>
      </c>
      <c r="L6333" s="21" t="str">
        <f>VLOOKUP($K6333,TONG_SL!$A:$D,2,0)</f>
        <v>Chân giò heo muối 300g</v>
      </c>
      <c r="N6333" s="21" t="str">
        <f t="shared" ref="N6333:N6396" si="663">IF($B6333&lt;&gt;"","K-C6","")</f>
        <v>K-C6</v>
      </c>
      <c r="Q6333" s="21" t="str">
        <f>VLOOKUP(K6333,TONG_SL!$A:$D,3,0)</f>
        <v>Túi</v>
      </c>
      <c r="R6333" s="297">
        <v>9</v>
      </c>
      <c r="S6333" s="297"/>
      <c r="T6333" s="297">
        <f>VLOOKUP(VLOOKUP(G6333,Ma_KH!$A:$R,18,0)&amp;K6333,Gia_MB!$A:$F,6,0)</f>
        <v>73431</v>
      </c>
      <c r="U6333" s="298">
        <f t="shared" si="659"/>
        <v>660879</v>
      </c>
      <c r="V6333" s="297"/>
      <c r="W6333" s="299">
        <f t="shared" si="660"/>
        <v>0</v>
      </c>
      <c r="X6333" s="300" t="str">
        <f t="shared" si="661"/>
        <v>8</v>
      </c>
      <c r="Y6333" s="297"/>
      <c r="Z6333" s="298">
        <f t="shared" si="662"/>
        <v>52870.32</v>
      </c>
      <c r="AA6333" s="301">
        <f>VLOOKUP(G6333,Ma_KH!$A:$R,14,0)</f>
        <v>60</v>
      </c>
    </row>
    <row r="6334" spans="1:27" hidden="1" x14ac:dyDescent="0.25">
      <c r="A6334" s="292">
        <v>46000</v>
      </c>
      <c r="B6334" s="293">
        <v>4181117193</v>
      </c>
      <c r="C6334" s="294" t="s">
        <v>7767</v>
      </c>
      <c r="D6334" s="292">
        <v>46003</v>
      </c>
      <c r="E6334" s="295"/>
      <c r="F6334" s="294"/>
      <c r="G6334" s="296" t="s">
        <v>26</v>
      </c>
      <c r="H6334" s="295"/>
      <c r="I6334" s="293" t="s">
        <v>8775</v>
      </c>
      <c r="J6334" s="293" t="s">
        <v>1771</v>
      </c>
      <c r="K6334" s="339" t="s">
        <v>34</v>
      </c>
      <c r="L6334" s="21" t="str">
        <f>VLOOKUP($K6334,TONG_SL!$A:$D,2,0)</f>
        <v>Tai heo muối 200g</v>
      </c>
      <c r="N6334" s="21" t="str">
        <f t="shared" si="663"/>
        <v>K-C6</v>
      </c>
      <c r="Q6334" s="21" t="str">
        <f>VLOOKUP(K6334,TONG_SL!$A:$D,3,0)</f>
        <v>Túi</v>
      </c>
      <c r="R6334" s="297">
        <v>3</v>
      </c>
      <c r="S6334" s="297"/>
      <c r="T6334" s="297">
        <f>VLOOKUP(VLOOKUP(G6334,Ma_KH!$A:$R,18,0)&amp;K6334,Gia_MB!$A:$F,6,0)</f>
        <v>55595</v>
      </c>
      <c r="U6334" s="298">
        <f t="shared" si="659"/>
        <v>166785</v>
      </c>
      <c r="V6334" s="297"/>
      <c r="W6334" s="299">
        <f t="shared" si="660"/>
        <v>0</v>
      </c>
      <c r="X6334" s="300" t="str">
        <f t="shared" si="661"/>
        <v>8</v>
      </c>
      <c r="Y6334" s="297"/>
      <c r="Z6334" s="298">
        <f t="shared" si="662"/>
        <v>13342.800000000001</v>
      </c>
      <c r="AA6334" s="301">
        <f>VLOOKUP(G6334,Ma_KH!$A:$R,14,0)</f>
        <v>60</v>
      </c>
    </row>
    <row r="6335" spans="1:27" hidden="1" x14ac:dyDescent="0.25">
      <c r="A6335" s="292">
        <v>46000</v>
      </c>
      <c r="B6335" s="293">
        <v>4181117193</v>
      </c>
      <c r="C6335" s="294" t="s">
        <v>7767</v>
      </c>
      <c r="D6335" s="292">
        <v>46003</v>
      </c>
      <c r="E6335" s="295"/>
      <c r="F6335" s="294"/>
      <c r="G6335" s="296" t="s">
        <v>26</v>
      </c>
      <c r="H6335" s="295"/>
      <c r="I6335" s="293" t="s">
        <v>8775</v>
      </c>
      <c r="J6335" s="293" t="s">
        <v>1771</v>
      </c>
      <c r="K6335" s="339" t="s">
        <v>48</v>
      </c>
      <c r="L6335" s="21" t="str">
        <f>VLOOKUP($K6335,TONG_SL!$A:$D,2,0)</f>
        <v>Mọc Nấm Hương 250g</v>
      </c>
      <c r="N6335" s="21" t="str">
        <f t="shared" si="663"/>
        <v>K-C6</v>
      </c>
      <c r="Q6335" s="21" t="str">
        <f>VLOOKUP(K6335,TONG_SL!$A:$D,3,0)</f>
        <v>Túi</v>
      </c>
      <c r="R6335" s="297">
        <v>6</v>
      </c>
      <c r="S6335" s="297"/>
      <c r="T6335" s="297">
        <f>VLOOKUP(VLOOKUP(G6335,Ma_KH!$A:$R,18,0)&amp;K6335,Gia_MB!$A:$F,6,0)</f>
        <v>46000</v>
      </c>
      <c r="U6335" s="298">
        <f t="shared" si="659"/>
        <v>276000</v>
      </c>
      <c r="V6335" s="297"/>
      <c r="W6335" s="299">
        <f t="shared" si="660"/>
        <v>0</v>
      </c>
      <c r="X6335" s="300" t="str">
        <f t="shared" si="661"/>
        <v>8</v>
      </c>
      <c r="Y6335" s="297"/>
      <c r="Z6335" s="298">
        <f t="shared" si="662"/>
        <v>22080</v>
      </c>
      <c r="AA6335" s="301">
        <f>VLOOKUP(G6335,Ma_KH!$A:$R,14,0)</f>
        <v>60</v>
      </c>
    </row>
    <row r="6336" spans="1:27" hidden="1" x14ac:dyDescent="0.25">
      <c r="A6336" s="292">
        <v>46000</v>
      </c>
      <c r="B6336" s="293">
        <v>4181117193</v>
      </c>
      <c r="C6336" s="294" t="s">
        <v>7767</v>
      </c>
      <c r="D6336" s="292">
        <v>46003</v>
      </c>
      <c r="E6336" s="295"/>
      <c r="F6336" s="294"/>
      <c r="G6336" s="296" t="s">
        <v>26</v>
      </c>
      <c r="H6336" s="295"/>
      <c r="I6336" s="293" t="s">
        <v>8775</v>
      </c>
      <c r="J6336" s="293" t="s">
        <v>1771</v>
      </c>
      <c r="K6336" s="339" t="s">
        <v>37</v>
      </c>
      <c r="L6336" s="21" t="str">
        <f>VLOOKUP($K6336,TONG_SL!$A:$D,2,0)</f>
        <v>Chả cốm 300g</v>
      </c>
      <c r="N6336" s="21" t="str">
        <f t="shared" si="663"/>
        <v>K-C6</v>
      </c>
      <c r="Q6336" s="21" t="str">
        <f>VLOOKUP(K6336,TONG_SL!$A:$D,3,0)</f>
        <v>Túi</v>
      </c>
      <c r="R6336" s="297">
        <v>3</v>
      </c>
      <c r="S6336" s="297"/>
      <c r="T6336" s="297">
        <f>VLOOKUP(VLOOKUP(G6336,Ma_KH!$A:$R,18,0)&amp;K6336,Gia_MB!$A:$F,6,0)</f>
        <v>74250</v>
      </c>
      <c r="U6336" s="298">
        <f t="shared" si="659"/>
        <v>222750</v>
      </c>
      <c r="V6336" s="297"/>
      <c r="W6336" s="299">
        <f t="shared" si="660"/>
        <v>0</v>
      </c>
      <c r="X6336" s="300" t="str">
        <f t="shared" si="661"/>
        <v>8</v>
      </c>
      <c r="Y6336" s="297"/>
      <c r="Z6336" s="298">
        <f t="shared" si="662"/>
        <v>17820</v>
      </c>
      <c r="AA6336" s="301">
        <f>VLOOKUP(G6336,Ma_KH!$A:$R,14,0)</f>
        <v>60</v>
      </c>
    </row>
    <row r="6337" spans="1:27" hidden="1" x14ac:dyDescent="0.25">
      <c r="A6337" s="292">
        <v>46000</v>
      </c>
      <c r="B6337" s="293">
        <v>4181117485</v>
      </c>
      <c r="C6337" s="294" t="s">
        <v>7767</v>
      </c>
      <c r="D6337" s="292">
        <v>46003</v>
      </c>
      <c r="E6337" s="295"/>
      <c r="F6337" s="294"/>
      <c r="G6337" s="296" t="s">
        <v>26</v>
      </c>
      <c r="H6337" s="295"/>
      <c r="I6337" s="293" t="s">
        <v>8776</v>
      </c>
      <c r="J6337" s="293" t="s">
        <v>1771</v>
      </c>
      <c r="K6337" s="339" t="s">
        <v>27</v>
      </c>
      <c r="L6337" s="21" t="str">
        <f>VLOOKUP($K6337,TONG_SL!$A:$D,2,0)</f>
        <v>Chân giò heo muối 300g</v>
      </c>
      <c r="N6337" s="21" t="str">
        <f t="shared" si="663"/>
        <v>K-C6</v>
      </c>
      <c r="Q6337" s="21" t="str">
        <f>VLOOKUP(K6337,TONG_SL!$A:$D,3,0)</f>
        <v>Túi</v>
      </c>
      <c r="R6337" s="297">
        <v>9</v>
      </c>
      <c r="S6337" s="297"/>
      <c r="T6337" s="297">
        <f>VLOOKUP(VLOOKUP(G6337,Ma_KH!$A:$R,18,0)&amp;K6337,Gia_MB!$A:$F,6,0)</f>
        <v>73431</v>
      </c>
      <c r="U6337" s="298">
        <f t="shared" si="659"/>
        <v>660879</v>
      </c>
      <c r="V6337" s="297"/>
      <c r="W6337" s="299">
        <f t="shared" si="660"/>
        <v>0</v>
      </c>
      <c r="X6337" s="300" t="str">
        <f t="shared" si="661"/>
        <v>8</v>
      </c>
      <c r="Y6337" s="297"/>
      <c r="Z6337" s="298">
        <f t="shared" si="662"/>
        <v>52870.32</v>
      </c>
      <c r="AA6337" s="301">
        <f>VLOOKUP(G6337,Ma_KH!$A:$R,14,0)</f>
        <v>60</v>
      </c>
    </row>
    <row r="6338" spans="1:27" hidden="1" x14ac:dyDescent="0.25">
      <c r="A6338" s="292">
        <v>46000</v>
      </c>
      <c r="B6338" s="293">
        <v>4181117485</v>
      </c>
      <c r="C6338" s="294" t="s">
        <v>7767</v>
      </c>
      <c r="D6338" s="292">
        <v>46003</v>
      </c>
      <c r="E6338" s="295"/>
      <c r="F6338" s="294"/>
      <c r="G6338" s="296" t="s">
        <v>26</v>
      </c>
      <c r="H6338" s="295"/>
      <c r="I6338" s="293" t="s">
        <v>8776</v>
      </c>
      <c r="J6338" s="293" t="s">
        <v>1771</v>
      </c>
      <c r="K6338" s="339" t="s">
        <v>30</v>
      </c>
      <c r="L6338" s="21" t="str">
        <f>VLOOKUP($K6338,TONG_SL!$A:$D,2,0)</f>
        <v>Gà muối 500g</v>
      </c>
      <c r="N6338" s="21" t="str">
        <f t="shared" si="663"/>
        <v>K-C6</v>
      </c>
      <c r="Q6338" s="21" t="str">
        <f>VLOOKUP(K6338,TONG_SL!$A:$D,3,0)</f>
        <v>Túi</v>
      </c>
      <c r="R6338" s="297">
        <v>9</v>
      </c>
      <c r="S6338" s="297"/>
      <c r="T6338" s="297">
        <f>VLOOKUP(VLOOKUP(G6338,Ma_KH!$A:$R,18,0)&amp;K6338,Gia_MB!$A:$F,6,0)</f>
        <v>111058</v>
      </c>
      <c r="U6338" s="298">
        <f t="shared" si="659"/>
        <v>999522</v>
      </c>
      <c r="V6338" s="297"/>
      <c r="W6338" s="299">
        <f t="shared" si="660"/>
        <v>0</v>
      </c>
      <c r="X6338" s="300" t="str">
        <f t="shared" si="661"/>
        <v>8</v>
      </c>
      <c r="Y6338" s="297"/>
      <c r="Z6338" s="298">
        <f t="shared" si="662"/>
        <v>79961.759999999995</v>
      </c>
      <c r="AA6338" s="301">
        <f>VLOOKUP(G6338,Ma_KH!$A:$R,14,0)</f>
        <v>60</v>
      </c>
    </row>
    <row r="6339" spans="1:27" hidden="1" x14ac:dyDescent="0.25">
      <c r="A6339" s="292">
        <v>46000</v>
      </c>
      <c r="B6339" s="293">
        <v>4181117485</v>
      </c>
      <c r="C6339" s="294" t="s">
        <v>7767</v>
      </c>
      <c r="D6339" s="292">
        <v>46003</v>
      </c>
      <c r="E6339" s="295"/>
      <c r="F6339" s="294"/>
      <c r="G6339" s="296" t="s">
        <v>26</v>
      </c>
      <c r="H6339" s="295"/>
      <c r="I6339" s="293" t="s">
        <v>8776</v>
      </c>
      <c r="J6339" s="293" t="s">
        <v>1771</v>
      </c>
      <c r="K6339" s="339" t="s">
        <v>37</v>
      </c>
      <c r="L6339" s="21" t="str">
        <f>VLOOKUP($K6339,TONG_SL!$A:$D,2,0)</f>
        <v>Chả cốm 300g</v>
      </c>
      <c r="N6339" s="21" t="str">
        <f t="shared" si="663"/>
        <v>K-C6</v>
      </c>
      <c r="Q6339" s="21" t="str">
        <f>VLOOKUP(K6339,TONG_SL!$A:$D,3,0)</f>
        <v>Túi</v>
      </c>
      <c r="R6339" s="297">
        <v>3</v>
      </c>
      <c r="S6339" s="297"/>
      <c r="T6339" s="297">
        <f>VLOOKUP(VLOOKUP(G6339,Ma_KH!$A:$R,18,0)&amp;K6339,Gia_MB!$A:$F,6,0)</f>
        <v>74250</v>
      </c>
      <c r="U6339" s="298">
        <f t="shared" si="659"/>
        <v>222750</v>
      </c>
      <c r="V6339" s="297"/>
      <c r="W6339" s="299">
        <f t="shared" si="660"/>
        <v>0</v>
      </c>
      <c r="X6339" s="300" t="str">
        <f t="shared" si="661"/>
        <v>8</v>
      </c>
      <c r="Y6339" s="297"/>
      <c r="Z6339" s="298">
        <f t="shared" si="662"/>
        <v>17820</v>
      </c>
      <c r="AA6339" s="301">
        <f>VLOOKUP(G6339,Ma_KH!$A:$R,14,0)</f>
        <v>60</v>
      </c>
    </row>
    <row r="6340" spans="1:27" hidden="1" x14ac:dyDescent="0.25">
      <c r="A6340" s="292">
        <v>46000</v>
      </c>
      <c r="B6340" s="293">
        <v>4181117381</v>
      </c>
      <c r="C6340" s="294" t="s">
        <v>7767</v>
      </c>
      <c r="D6340" s="292">
        <v>46003</v>
      </c>
      <c r="E6340" s="295"/>
      <c r="F6340" s="294"/>
      <c r="G6340" s="296" t="s">
        <v>26</v>
      </c>
      <c r="H6340" s="295"/>
      <c r="I6340" s="293" t="s">
        <v>8777</v>
      </c>
      <c r="J6340" s="293" t="s">
        <v>1771</v>
      </c>
      <c r="K6340" s="339" t="s">
        <v>27</v>
      </c>
      <c r="L6340" s="21" t="str">
        <f>VLOOKUP($K6340,TONG_SL!$A:$D,2,0)</f>
        <v>Chân giò heo muối 300g</v>
      </c>
      <c r="N6340" s="21" t="str">
        <f t="shared" si="663"/>
        <v>K-C6</v>
      </c>
      <c r="Q6340" s="21" t="str">
        <f>VLOOKUP(K6340,TONG_SL!$A:$D,3,0)</f>
        <v>Túi</v>
      </c>
      <c r="R6340" s="297">
        <v>9</v>
      </c>
      <c r="S6340" s="297"/>
      <c r="T6340" s="297">
        <f>VLOOKUP(VLOOKUP(G6340,Ma_KH!$A:$R,18,0)&amp;K6340,Gia_MB!$A:$F,6,0)</f>
        <v>73431</v>
      </c>
      <c r="U6340" s="298">
        <f t="shared" si="659"/>
        <v>660879</v>
      </c>
      <c r="V6340" s="297"/>
      <c r="W6340" s="299">
        <f t="shared" si="660"/>
        <v>0</v>
      </c>
      <c r="X6340" s="300" t="str">
        <f t="shared" si="661"/>
        <v>8</v>
      </c>
      <c r="Y6340" s="297"/>
      <c r="Z6340" s="298">
        <f t="shared" si="662"/>
        <v>52870.32</v>
      </c>
      <c r="AA6340" s="301">
        <f>VLOOKUP(G6340,Ma_KH!$A:$R,14,0)</f>
        <v>60</v>
      </c>
    </row>
    <row r="6341" spans="1:27" hidden="1" x14ac:dyDescent="0.25">
      <c r="A6341" s="292">
        <v>46000</v>
      </c>
      <c r="B6341" s="293">
        <v>4181117381</v>
      </c>
      <c r="C6341" s="294" t="s">
        <v>7767</v>
      </c>
      <c r="D6341" s="292">
        <v>46003</v>
      </c>
      <c r="E6341" s="295"/>
      <c r="F6341" s="294"/>
      <c r="G6341" s="296" t="s">
        <v>26</v>
      </c>
      <c r="H6341" s="295"/>
      <c r="I6341" s="293" t="s">
        <v>8777</v>
      </c>
      <c r="J6341" s="293" t="s">
        <v>1771</v>
      </c>
      <c r="K6341" s="339" t="s">
        <v>48</v>
      </c>
      <c r="L6341" s="21" t="str">
        <f>VLOOKUP($K6341,TONG_SL!$A:$D,2,0)</f>
        <v>Mọc Nấm Hương 250g</v>
      </c>
      <c r="N6341" s="21" t="str">
        <f t="shared" si="663"/>
        <v>K-C6</v>
      </c>
      <c r="Q6341" s="21" t="str">
        <f>VLOOKUP(K6341,TONG_SL!$A:$D,3,0)</f>
        <v>Túi</v>
      </c>
      <c r="R6341" s="297">
        <v>6</v>
      </c>
      <c r="S6341" s="297"/>
      <c r="T6341" s="297">
        <f>VLOOKUP(VLOOKUP(G6341,Ma_KH!$A:$R,18,0)&amp;K6341,Gia_MB!$A:$F,6,0)</f>
        <v>46000</v>
      </c>
      <c r="U6341" s="298">
        <f t="shared" si="659"/>
        <v>276000</v>
      </c>
      <c r="V6341" s="297"/>
      <c r="W6341" s="299">
        <f t="shared" si="660"/>
        <v>0</v>
      </c>
      <c r="X6341" s="300" t="str">
        <f t="shared" si="661"/>
        <v>8</v>
      </c>
      <c r="Y6341" s="297"/>
      <c r="Z6341" s="298">
        <f t="shared" si="662"/>
        <v>22080</v>
      </c>
      <c r="AA6341" s="301">
        <f>VLOOKUP(G6341,Ma_KH!$A:$R,14,0)</f>
        <v>60</v>
      </c>
    </row>
    <row r="6342" spans="1:27" hidden="1" x14ac:dyDescent="0.25">
      <c r="A6342" s="292">
        <v>46000</v>
      </c>
      <c r="B6342" s="293">
        <v>4181117381</v>
      </c>
      <c r="C6342" s="294" t="s">
        <v>7767</v>
      </c>
      <c r="D6342" s="292">
        <v>46003</v>
      </c>
      <c r="E6342" s="295"/>
      <c r="F6342" s="294"/>
      <c r="G6342" s="296" t="s">
        <v>26</v>
      </c>
      <c r="H6342" s="295"/>
      <c r="I6342" s="293" t="s">
        <v>8777</v>
      </c>
      <c r="J6342" s="293" t="s">
        <v>1771</v>
      </c>
      <c r="K6342" s="339" t="s">
        <v>37</v>
      </c>
      <c r="L6342" s="21" t="str">
        <f>VLOOKUP($K6342,TONG_SL!$A:$D,2,0)</f>
        <v>Chả cốm 300g</v>
      </c>
      <c r="N6342" s="21" t="str">
        <f t="shared" si="663"/>
        <v>K-C6</v>
      </c>
      <c r="Q6342" s="21" t="str">
        <f>VLOOKUP(K6342,TONG_SL!$A:$D,3,0)</f>
        <v>Túi</v>
      </c>
      <c r="R6342" s="297">
        <v>3</v>
      </c>
      <c r="S6342" s="297"/>
      <c r="T6342" s="297">
        <f>VLOOKUP(VLOOKUP(G6342,Ma_KH!$A:$R,18,0)&amp;K6342,Gia_MB!$A:$F,6,0)</f>
        <v>74250</v>
      </c>
      <c r="U6342" s="298">
        <f t="shared" si="659"/>
        <v>222750</v>
      </c>
      <c r="V6342" s="297"/>
      <c r="W6342" s="299">
        <f t="shared" si="660"/>
        <v>0</v>
      </c>
      <c r="X6342" s="300" t="str">
        <f t="shared" si="661"/>
        <v>8</v>
      </c>
      <c r="Y6342" s="297"/>
      <c r="Z6342" s="298">
        <f t="shared" si="662"/>
        <v>17820</v>
      </c>
      <c r="AA6342" s="301">
        <f>VLOOKUP(G6342,Ma_KH!$A:$R,14,0)</f>
        <v>60</v>
      </c>
    </row>
    <row r="6343" spans="1:27" hidden="1" x14ac:dyDescent="0.25">
      <c r="A6343" s="292">
        <v>46000</v>
      </c>
      <c r="B6343" s="293">
        <v>4181117381</v>
      </c>
      <c r="C6343" s="294" t="s">
        <v>7767</v>
      </c>
      <c r="D6343" s="292">
        <v>46003</v>
      </c>
      <c r="E6343" s="295"/>
      <c r="F6343" s="294"/>
      <c r="G6343" s="296" t="s">
        <v>26</v>
      </c>
      <c r="H6343" s="295"/>
      <c r="I6343" s="293" t="s">
        <v>8777</v>
      </c>
      <c r="J6343" s="293" t="s">
        <v>1771</v>
      </c>
      <c r="K6343" s="339" t="s">
        <v>30</v>
      </c>
      <c r="L6343" s="21" t="str">
        <f>VLOOKUP($K6343,TONG_SL!$A:$D,2,0)</f>
        <v>Gà muối 500g</v>
      </c>
      <c r="N6343" s="21" t="str">
        <f t="shared" si="663"/>
        <v>K-C6</v>
      </c>
      <c r="Q6343" s="21" t="str">
        <f>VLOOKUP(K6343,TONG_SL!$A:$D,3,0)</f>
        <v>Túi</v>
      </c>
      <c r="R6343" s="297">
        <v>9</v>
      </c>
      <c r="S6343" s="297"/>
      <c r="T6343" s="297">
        <f>VLOOKUP(VLOOKUP(G6343,Ma_KH!$A:$R,18,0)&amp;K6343,Gia_MB!$A:$F,6,0)</f>
        <v>111058</v>
      </c>
      <c r="U6343" s="298">
        <f t="shared" si="659"/>
        <v>999522</v>
      </c>
      <c r="V6343" s="297"/>
      <c r="W6343" s="299">
        <f t="shared" si="660"/>
        <v>0</v>
      </c>
      <c r="X6343" s="300" t="str">
        <f t="shared" si="661"/>
        <v>8</v>
      </c>
      <c r="Y6343" s="297"/>
      <c r="Z6343" s="298">
        <f t="shared" si="662"/>
        <v>79961.759999999995</v>
      </c>
      <c r="AA6343" s="301">
        <f>VLOOKUP(G6343,Ma_KH!$A:$R,14,0)</f>
        <v>60</v>
      </c>
    </row>
    <row r="6344" spans="1:27" hidden="1" x14ac:dyDescent="0.25">
      <c r="A6344" s="292">
        <v>46000</v>
      </c>
      <c r="B6344" s="293">
        <v>4181117381</v>
      </c>
      <c r="C6344" s="294" t="s">
        <v>7767</v>
      </c>
      <c r="D6344" s="292">
        <v>46003</v>
      </c>
      <c r="E6344" s="295"/>
      <c r="F6344" s="294"/>
      <c r="G6344" s="296" t="s">
        <v>26</v>
      </c>
      <c r="H6344" s="295"/>
      <c r="I6344" s="293" t="s">
        <v>8777</v>
      </c>
      <c r="J6344" s="293" t="s">
        <v>1771</v>
      </c>
      <c r="K6344" s="339" t="s">
        <v>32</v>
      </c>
      <c r="L6344" s="21" t="str">
        <f>VLOOKUP($K6344,TONG_SL!$A:$D,2,0)</f>
        <v>Giò Tai Lưỡi Xào 250g</v>
      </c>
      <c r="N6344" s="21" t="str">
        <f t="shared" si="663"/>
        <v>K-C6</v>
      </c>
      <c r="Q6344" s="21" t="str">
        <f>VLOOKUP(K6344,TONG_SL!$A:$D,3,0)</f>
        <v>Túi</v>
      </c>
      <c r="R6344" s="297">
        <v>3</v>
      </c>
      <c r="S6344" s="297"/>
      <c r="T6344" s="297">
        <f>VLOOKUP(VLOOKUP(G6344,Ma_KH!$A:$R,18,0)&amp;K6344,Gia_MB!$A:$F,6,0)</f>
        <v>50182</v>
      </c>
      <c r="U6344" s="298">
        <f t="shared" si="659"/>
        <v>150546</v>
      </c>
      <c r="V6344" s="297"/>
      <c r="W6344" s="299">
        <f t="shared" si="660"/>
        <v>0</v>
      </c>
      <c r="X6344" s="300" t="str">
        <f t="shared" si="661"/>
        <v>8</v>
      </c>
      <c r="Y6344" s="297"/>
      <c r="Z6344" s="298">
        <f t="shared" si="662"/>
        <v>12043.68</v>
      </c>
      <c r="AA6344" s="301">
        <f>VLOOKUP(G6344,Ma_KH!$A:$R,14,0)</f>
        <v>60</v>
      </c>
    </row>
    <row r="6345" spans="1:27" hidden="1" x14ac:dyDescent="0.25">
      <c r="A6345" s="292">
        <v>46000</v>
      </c>
      <c r="B6345" s="293">
        <v>4181117368</v>
      </c>
      <c r="C6345" s="294" t="s">
        <v>7767</v>
      </c>
      <c r="D6345" s="292">
        <v>46003</v>
      </c>
      <c r="E6345" s="295"/>
      <c r="F6345" s="294"/>
      <c r="G6345" s="296" t="s">
        <v>26</v>
      </c>
      <c r="H6345" s="295"/>
      <c r="I6345" s="293" t="s">
        <v>8778</v>
      </c>
      <c r="J6345" s="293" t="s">
        <v>1771</v>
      </c>
      <c r="K6345" s="339" t="s">
        <v>30</v>
      </c>
      <c r="L6345" s="21" t="str">
        <f>VLOOKUP($K6345,TONG_SL!$A:$D,2,0)</f>
        <v>Gà muối 500g</v>
      </c>
      <c r="N6345" s="21" t="str">
        <f t="shared" si="663"/>
        <v>K-C6</v>
      </c>
      <c r="Q6345" s="21" t="str">
        <f>VLOOKUP(K6345,TONG_SL!$A:$D,3,0)</f>
        <v>Túi</v>
      </c>
      <c r="R6345" s="297">
        <v>6</v>
      </c>
      <c r="S6345" s="297"/>
      <c r="T6345" s="297">
        <f>VLOOKUP(VLOOKUP(G6345,Ma_KH!$A:$R,18,0)&amp;K6345,Gia_MB!$A:$F,6,0)</f>
        <v>111058</v>
      </c>
      <c r="U6345" s="298">
        <f t="shared" si="659"/>
        <v>666348</v>
      </c>
      <c r="V6345" s="297"/>
      <c r="W6345" s="299">
        <f t="shared" si="660"/>
        <v>0</v>
      </c>
      <c r="X6345" s="300" t="str">
        <f t="shared" si="661"/>
        <v>8</v>
      </c>
      <c r="Y6345" s="297"/>
      <c r="Z6345" s="298">
        <f t="shared" si="662"/>
        <v>53307.840000000004</v>
      </c>
      <c r="AA6345" s="301">
        <f>VLOOKUP(G6345,Ma_KH!$A:$R,14,0)</f>
        <v>60</v>
      </c>
    </row>
    <row r="6346" spans="1:27" hidden="1" x14ac:dyDescent="0.25">
      <c r="A6346" s="292">
        <v>46000</v>
      </c>
      <c r="B6346" s="293">
        <v>4181117368</v>
      </c>
      <c r="C6346" s="294" t="s">
        <v>7767</v>
      </c>
      <c r="D6346" s="292">
        <v>46003</v>
      </c>
      <c r="E6346" s="295"/>
      <c r="F6346" s="294"/>
      <c r="G6346" s="296" t="s">
        <v>26</v>
      </c>
      <c r="H6346" s="295"/>
      <c r="I6346" s="293" t="s">
        <v>8778</v>
      </c>
      <c r="J6346" s="293" t="s">
        <v>1771</v>
      </c>
      <c r="K6346" s="339" t="s">
        <v>37</v>
      </c>
      <c r="L6346" s="21" t="str">
        <f>VLOOKUP($K6346,TONG_SL!$A:$D,2,0)</f>
        <v>Chả cốm 300g</v>
      </c>
      <c r="N6346" s="21" t="str">
        <f t="shared" si="663"/>
        <v>K-C6</v>
      </c>
      <c r="Q6346" s="21" t="str">
        <f>VLOOKUP(K6346,TONG_SL!$A:$D,3,0)</f>
        <v>Túi</v>
      </c>
      <c r="R6346" s="297">
        <v>3</v>
      </c>
      <c r="S6346" s="297"/>
      <c r="T6346" s="297">
        <f>VLOOKUP(VLOOKUP(G6346,Ma_KH!$A:$R,18,0)&amp;K6346,Gia_MB!$A:$F,6,0)</f>
        <v>74250</v>
      </c>
      <c r="U6346" s="298">
        <f t="shared" si="659"/>
        <v>222750</v>
      </c>
      <c r="V6346" s="297"/>
      <c r="W6346" s="299">
        <f t="shared" si="660"/>
        <v>0</v>
      </c>
      <c r="X6346" s="300" t="str">
        <f t="shared" si="661"/>
        <v>8</v>
      </c>
      <c r="Y6346" s="297"/>
      <c r="Z6346" s="298">
        <f t="shared" si="662"/>
        <v>17820</v>
      </c>
      <c r="AA6346" s="301">
        <f>VLOOKUP(G6346,Ma_KH!$A:$R,14,0)</f>
        <v>60</v>
      </c>
    </row>
    <row r="6347" spans="1:27" hidden="1" x14ac:dyDescent="0.25">
      <c r="A6347" s="292">
        <v>46000</v>
      </c>
      <c r="B6347" s="293">
        <v>4181117368</v>
      </c>
      <c r="C6347" s="294" t="s">
        <v>7767</v>
      </c>
      <c r="D6347" s="292">
        <v>46003</v>
      </c>
      <c r="E6347" s="295"/>
      <c r="F6347" s="294"/>
      <c r="G6347" s="296" t="s">
        <v>26</v>
      </c>
      <c r="H6347" s="295"/>
      <c r="I6347" s="293" t="s">
        <v>8778</v>
      </c>
      <c r="J6347" s="293" t="s">
        <v>1771</v>
      </c>
      <c r="K6347" s="339" t="s">
        <v>27</v>
      </c>
      <c r="L6347" s="21" t="str">
        <f>VLOOKUP($K6347,TONG_SL!$A:$D,2,0)</f>
        <v>Chân giò heo muối 300g</v>
      </c>
      <c r="N6347" s="21" t="str">
        <f t="shared" si="663"/>
        <v>K-C6</v>
      </c>
      <c r="Q6347" s="21" t="str">
        <f>VLOOKUP(K6347,TONG_SL!$A:$D,3,0)</f>
        <v>Túi</v>
      </c>
      <c r="R6347" s="297">
        <v>6</v>
      </c>
      <c r="S6347" s="297"/>
      <c r="T6347" s="297">
        <f>VLOOKUP(VLOOKUP(G6347,Ma_KH!$A:$R,18,0)&amp;K6347,Gia_MB!$A:$F,6,0)</f>
        <v>73431</v>
      </c>
      <c r="U6347" s="298">
        <f t="shared" si="659"/>
        <v>440586</v>
      </c>
      <c r="V6347" s="297"/>
      <c r="W6347" s="299">
        <f t="shared" si="660"/>
        <v>0</v>
      </c>
      <c r="X6347" s="300" t="str">
        <f t="shared" si="661"/>
        <v>8</v>
      </c>
      <c r="Y6347" s="297"/>
      <c r="Z6347" s="298">
        <f t="shared" si="662"/>
        <v>35246.879999999997</v>
      </c>
      <c r="AA6347" s="301">
        <f>VLOOKUP(G6347,Ma_KH!$A:$R,14,0)</f>
        <v>60</v>
      </c>
    </row>
    <row r="6348" spans="1:27" hidden="1" x14ac:dyDescent="0.25">
      <c r="A6348" s="292">
        <v>46000</v>
      </c>
      <c r="B6348" s="293">
        <v>4181117368</v>
      </c>
      <c r="C6348" s="294" t="s">
        <v>7767</v>
      </c>
      <c r="D6348" s="292">
        <v>46003</v>
      </c>
      <c r="E6348" s="295"/>
      <c r="F6348" s="294"/>
      <c r="G6348" s="296" t="s">
        <v>26</v>
      </c>
      <c r="H6348" s="295"/>
      <c r="I6348" s="293" t="s">
        <v>8778</v>
      </c>
      <c r="J6348" s="293" t="s">
        <v>1771</v>
      </c>
      <c r="K6348" s="339" t="s">
        <v>34</v>
      </c>
      <c r="L6348" s="21" t="str">
        <f>VLOOKUP($K6348,TONG_SL!$A:$D,2,0)</f>
        <v>Tai heo muối 200g</v>
      </c>
      <c r="N6348" s="21" t="str">
        <f t="shared" si="663"/>
        <v>K-C6</v>
      </c>
      <c r="Q6348" s="21" t="str">
        <f>VLOOKUP(K6348,TONG_SL!$A:$D,3,0)</f>
        <v>Túi</v>
      </c>
      <c r="R6348" s="297">
        <v>3</v>
      </c>
      <c r="S6348" s="297"/>
      <c r="T6348" s="297">
        <f>VLOOKUP(VLOOKUP(G6348,Ma_KH!$A:$R,18,0)&amp;K6348,Gia_MB!$A:$F,6,0)</f>
        <v>55595</v>
      </c>
      <c r="U6348" s="298">
        <f t="shared" si="659"/>
        <v>166785</v>
      </c>
      <c r="V6348" s="297"/>
      <c r="W6348" s="299">
        <f t="shared" si="660"/>
        <v>0</v>
      </c>
      <c r="X6348" s="300" t="str">
        <f t="shared" si="661"/>
        <v>8</v>
      </c>
      <c r="Y6348" s="297"/>
      <c r="Z6348" s="298">
        <f t="shared" si="662"/>
        <v>13342.800000000001</v>
      </c>
      <c r="AA6348" s="301">
        <f>VLOOKUP(G6348,Ma_KH!$A:$R,14,0)</f>
        <v>60</v>
      </c>
    </row>
    <row r="6349" spans="1:27" hidden="1" x14ac:dyDescent="0.25">
      <c r="A6349" s="292">
        <v>46000</v>
      </c>
      <c r="B6349" s="293">
        <v>4181117368</v>
      </c>
      <c r="C6349" s="294" t="s">
        <v>7767</v>
      </c>
      <c r="D6349" s="292">
        <v>46003</v>
      </c>
      <c r="E6349" s="295"/>
      <c r="F6349" s="294"/>
      <c r="G6349" s="296" t="s">
        <v>26</v>
      </c>
      <c r="H6349" s="295"/>
      <c r="I6349" s="293" t="s">
        <v>8778</v>
      </c>
      <c r="J6349" s="293" t="s">
        <v>1771</v>
      </c>
      <c r="K6349" s="339" t="s">
        <v>48</v>
      </c>
      <c r="L6349" s="21" t="str">
        <f>VLOOKUP($K6349,TONG_SL!$A:$D,2,0)</f>
        <v>Mọc Nấm Hương 250g</v>
      </c>
      <c r="N6349" s="21" t="str">
        <f t="shared" si="663"/>
        <v>K-C6</v>
      </c>
      <c r="Q6349" s="21" t="str">
        <f>VLOOKUP(K6349,TONG_SL!$A:$D,3,0)</f>
        <v>Túi</v>
      </c>
      <c r="R6349" s="297">
        <v>6</v>
      </c>
      <c r="S6349" s="297"/>
      <c r="T6349" s="297">
        <f>VLOOKUP(VLOOKUP(G6349,Ma_KH!$A:$R,18,0)&amp;K6349,Gia_MB!$A:$F,6,0)</f>
        <v>46000</v>
      </c>
      <c r="U6349" s="298">
        <f t="shared" si="659"/>
        <v>276000</v>
      </c>
      <c r="V6349" s="297"/>
      <c r="W6349" s="299">
        <f t="shared" si="660"/>
        <v>0</v>
      </c>
      <c r="X6349" s="300" t="str">
        <f t="shared" si="661"/>
        <v>8</v>
      </c>
      <c r="Y6349" s="297"/>
      <c r="Z6349" s="298">
        <f t="shared" si="662"/>
        <v>22080</v>
      </c>
      <c r="AA6349" s="301">
        <f>VLOOKUP(G6349,Ma_KH!$A:$R,14,0)</f>
        <v>60</v>
      </c>
    </row>
    <row r="6350" spans="1:27" hidden="1" x14ac:dyDescent="0.25">
      <c r="A6350" s="292">
        <v>46000</v>
      </c>
      <c r="B6350" s="293">
        <v>4181117372</v>
      </c>
      <c r="C6350" s="294" t="s">
        <v>7767</v>
      </c>
      <c r="D6350" s="292">
        <v>46003</v>
      </c>
      <c r="E6350" s="295"/>
      <c r="F6350" s="294"/>
      <c r="G6350" s="296" t="s">
        <v>26</v>
      </c>
      <c r="H6350" s="295"/>
      <c r="I6350" s="293" t="s">
        <v>8779</v>
      </c>
      <c r="J6350" s="293" t="s">
        <v>1771</v>
      </c>
      <c r="K6350" s="339" t="s">
        <v>34</v>
      </c>
      <c r="L6350" s="21" t="str">
        <f>VLOOKUP($K6350,TONG_SL!$A:$D,2,0)</f>
        <v>Tai heo muối 200g</v>
      </c>
      <c r="N6350" s="21" t="str">
        <f t="shared" si="663"/>
        <v>K-C6</v>
      </c>
      <c r="Q6350" s="21" t="str">
        <f>VLOOKUP(K6350,TONG_SL!$A:$D,3,0)</f>
        <v>Túi</v>
      </c>
      <c r="R6350" s="297">
        <v>3</v>
      </c>
      <c r="S6350" s="297"/>
      <c r="T6350" s="297">
        <f>VLOOKUP(VLOOKUP(G6350,Ma_KH!$A:$R,18,0)&amp;K6350,Gia_MB!$A:$F,6,0)</f>
        <v>55595</v>
      </c>
      <c r="U6350" s="298">
        <f t="shared" si="659"/>
        <v>166785</v>
      </c>
      <c r="V6350" s="297"/>
      <c r="W6350" s="299">
        <f t="shared" si="660"/>
        <v>0</v>
      </c>
      <c r="X6350" s="300" t="str">
        <f t="shared" si="661"/>
        <v>8</v>
      </c>
      <c r="Y6350" s="297"/>
      <c r="Z6350" s="298">
        <f t="shared" si="662"/>
        <v>13342.800000000001</v>
      </c>
      <c r="AA6350" s="301">
        <f>VLOOKUP(G6350,Ma_KH!$A:$R,14,0)</f>
        <v>60</v>
      </c>
    </row>
    <row r="6351" spans="1:27" hidden="1" x14ac:dyDescent="0.25">
      <c r="A6351" s="292">
        <v>46000</v>
      </c>
      <c r="B6351" s="293">
        <v>4181117372</v>
      </c>
      <c r="C6351" s="294" t="s">
        <v>7767</v>
      </c>
      <c r="D6351" s="292">
        <v>46003</v>
      </c>
      <c r="E6351" s="295"/>
      <c r="F6351" s="294"/>
      <c r="G6351" s="296" t="s">
        <v>26</v>
      </c>
      <c r="H6351" s="295"/>
      <c r="I6351" s="293" t="s">
        <v>8779</v>
      </c>
      <c r="J6351" s="293" t="s">
        <v>1771</v>
      </c>
      <c r="K6351" s="339" t="s">
        <v>48</v>
      </c>
      <c r="L6351" s="21" t="str">
        <f>VLOOKUP($K6351,TONG_SL!$A:$D,2,0)</f>
        <v>Mọc Nấm Hương 250g</v>
      </c>
      <c r="N6351" s="21" t="str">
        <f t="shared" si="663"/>
        <v>K-C6</v>
      </c>
      <c r="Q6351" s="21" t="str">
        <f>VLOOKUP(K6351,TONG_SL!$A:$D,3,0)</f>
        <v>Túi</v>
      </c>
      <c r="R6351" s="297">
        <v>6</v>
      </c>
      <c r="S6351" s="297"/>
      <c r="T6351" s="297">
        <f>VLOOKUP(VLOOKUP(G6351,Ma_KH!$A:$R,18,0)&amp;K6351,Gia_MB!$A:$F,6,0)</f>
        <v>46000</v>
      </c>
      <c r="U6351" s="298">
        <f t="shared" si="659"/>
        <v>276000</v>
      </c>
      <c r="V6351" s="297"/>
      <c r="W6351" s="299">
        <f t="shared" si="660"/>
        <v>0</v>
      </c>
      <c r="X6351" s="300" t="str">
        <f t="shared" si="661"/>
        <v>8</v>
      </c>
      <c r="Y6351" s="297"/>
      <c r="Z6351" s="298">
        <f t="shared" si="662"/>
        <v>22080</v>
      </c>
      <c r="AA6351" s="301">
        <f>VLOOKUP(G6351,Ma_KH!$A:$R,14,0)</f>
        <v>60</v>
      </c>
    </row>
    <row r="6352" spans="1:27" hidden="1" x14ac:dyDescent="0.25">
      <c r="A6352" s="292">
        <v>46000</v>
      </c>
      <c r="B6352" s="293">
        <v>4181117372</v>
      </c>
      <c r="C6352" s="294" t="s">
        <v>7767</v>
      </c>
      <c r="D6352" s="292">
        <v>46003</v>
      </c>
      <c r="E6352" s="295"/>
      <c r="F6352" s="294"/>
      <c r="G6352" s="296" t="s">
        <v>26</v>
      </c>
      <c r="H6352" s="295"/>
      <c r="I6352" s="293" t="s">
        <v>8779</v>
      </c>
      <c r="J6352" s="293" t="s">
        <v>1771</v>
      </c>
      <c r="K6352" s="339" t="s">
        <v>32</v>
      </c>
      <c r="L6352" s="21" t="str">
        <f>VLOOKUP($K6352,TONG_SL!$A:$D,2,0)</f>
        <v>Giò Tai Lưỡi Xào 250g</v>
      </c>
      <c r="N6352" s="21" t="str">
        <f t="shared" si="663"/>
        <v>K-C6</v>
      </c>
      <c r="Q6352" s="21" t="str">
        <f>VLOOKUP(K6352,TONG_SL!$A:$D,3,0)</f>
        <v>Túi</v>
      </c>
      <c r="R6352" s="297">
        <v>3</v>
      </c>
      <c r="S6352" s="297"/>
      <c r="T6352" s="297">
        <f>VLOOKUP(VLOOKUP(G6352,Ma_KH!$A:$R,18,0)&amp;K6352,Gia_MB!$A:$F,6,0)</f>
        <v>50182</v>
      </c>
      <c r="U6352" s="298">
        <f t="shared" si="659"/>
        <v>150546</v>
      </c>
      <c r="V6352" s="297"/>
      <c r="W6352" s="299">
        <f t="shared" si="660"/>
        <v>0</v>
      </c>
      <c r="X6352" s="300" t="str">
        <f t="shared" si="661"/>
        <v>8</v>
      </c>
      <c r="Y6352" s="297"/>
      <c r="Z6352" s="298">
        <f t="shared" si="662"/>
        <v>12043.68</v>
      </c>
      <c r="AA6352" s="301">
        <f>VLOOKUP(G6352,Ma_KH!$A:$R,14,0)</f>
        <v>60</v>
      </c>
    </row>
    <row r="6353" spans="1:27" hidden="1" x14ac:dyDescent="0.25">
      <c r="A6353" s="292">
        <v>46000</v>
      </c>
      <c r="B6353" s="293">
        <v>4181117372</v>
      </c>
      <c r="C6353" s="294" t="s">
        <v>7767</v>
      </c>
      <c r="D6353" s="292">
        <v>46003</v>
      </c>
      <c r="E6353" s="295"/>
      <c r="F6353" s="294"/>
      <c r="G6353" s="296" t="s">
        <v>26</v>
      </c>
      <c r="H6353" s="295"/>
      <c r="I6353" s="293" t="s">
        <v>8779</v>
      </c>
      <c r="J6353" s="293" t="s">
        <v>1771</v>
      </c>
      <c r="K6353" s="339" t="s">
        <v>30</v>
      </c>
      <c r="L6353" s="21" t="str">
        <f>VLOOKUP($K6353,TONG_SL!$A:$D,2,0)</f>
        <v>Gà muối 500g</v>
      </c>
      <c r="N6353" s="21" t="str">
        <f t="shared" si="663"/>
        <v>K-C6</v>
      </c>
      <c r="Q6353" s="21" t="str">
        <f>VLOOKUP(K6353,TONG_SL!$A:$D,3,0)</f>
        <v>Túi</v>
      </c>
      <c r="R6353" s="297">
        <v>6</v>
      </c>
      <c r="S6353" s="297"/>
      <c r="T6353" s="297">
        <f>VLOOKUP(VLOOKUP(G6353,Ma_KH!$A:$R,18,0)&amp;K6353,Gia_MB!$A:$F,6,0)</f>
        <v>111058</v>
      </c>
      <c r="U6353" s="298">
        <f t="shared" si="659"/>
        <v>666348</v>
      </c>
      <c r="V6353" s="297"/>
      <c r="W6353" s="299">
        <f t="shared" si="660"/>
        <v>0</v>
      </c>
      <c r="X6353" s="300" t="str">
        <f t="shared" si="661"/>
        <v>8</v>
      </c>
      <c r="Y6353" s="297"/>
      <c r="Z6353" s="298">
        <f t="shared" si="662"/>
        <v>53307.840000000004</v>
      </c>
      <c r="AA6353" s="301">
        <f>VLOOKUP(G6353,Ma_KH!$A:$R,14,0)</f>
        <v>60</v>
      </c>
    </row>
    <row r="6354" spans="1:27" hidden="1" x14ac:dyDescent="0.25">
      <c r="A6354" s="292">
        <v>46000</v>
      </c>
      <c r="B6354" s="293">
        <v>4181117372</v>
      </c>
      <c r="C6354" s="294" t="s">
        <v>7767</v>
      </c>
      <c r="D6354" s="292">
        <v>46003</v>
      </c>
      <c r="E6354" s="295"/>
      <c r="F6354" s="294"/>
      <c r="G6354" s="296" t="s">
        <v>26</v>
      </c>
      <c r="H6354" s="295"/>
      <c r="I6354" s="293" t="s">
        <v>8779</v>
      </c>
      <c r="J6354" s="293" t="s">
        <v>1771</v>
      </c>
      <c r="K6354" s="339" t="s">
        <v>27</v>
      </c>
      <c r="L6354" s="21" t="str">
        <f>VLOOKUP($K6354,TONG_SL!$A:$D,2,0)</f>
        <v>Chân giò heo muối 300g</v>
      </c>
      <c r="N6354" s="21" t="str">
        <f t="shared" si="663"/>
        <v>K-C6</v>
      </c>
      <c r="Q6354" s="21" t="str">
        <f>VLOOKUP(K6354,TONG_SL!$A:$D,3,0)</f>
        <v>Túi</v>
      </c>
      <c r="R6354" s="297">
        <v>3</v>
      </c>
      <c r="S6354" s="297"/>
      <c r="T6354" s="297">
        <f>VLOOKUP(VLOOKUP(G6354,Ma_KH!$A:$R,18,0)&amp;K6354,Gia_MB!$A:$F,6,0)</f>
        <v>73431</v>
      </c>
      <c r="U6354" s="298">
        <f t="shared" si="659"/>
        <v>220293</v>
      </c>
      <c r="V6354" s="297"/>
      <c r="W6354" s="299">
        <f t="shared" si="660"/>
        <v>0</v>
      </c>
      <c r="X6354" s="300" t="str">
        <f t="shared" si="661"/>
        <v>8</v>
      </c>
      <c r="Y6354" s="297"/>
      <c r="Z6354" s="298">
        <f t="shared" si="662"/>
        <v>17623.439999999999</v>
      </c>
      <c r="AA6354" s="301">
        <f>VLOOKUP(G6354,Ma_KH!$A:$R,14,0)</f>
        <v>60</v>
      </c>
    </row>
    <row r="6355" spans="1:27" hidden="1" x14ac:dyDescent="0.25">
      <c r="A6355" s="292">
        <v>46000</v>
      </c>
      <c r="B6355" s="293">
        <v>4181117372</v>
      </c>
      <c r="C6355" s="294" t="s">
        <v>7767</v>
      </c>
      <c r="D6355" s="292">
        <v>46003</v>
      </c>
      <c r="E6355" s="295"/>
      <c r="F6355" s="294"/>
      <c r="G6355" s="296" t="s">
        <v>26</v>
      </c>
      <c r="H6355" s="295"/>
      <c r="I6355" s="293" t="s">
        <v>8779</v>
      </c>
      <c r="J6355" s="293" t="s">
        <v>1771</v>
      </c>
      <c r="K6355" s="339" t="s">
        <v>37</v>
      </c>
      <c r="L6355" s="21" t="str">
        <f>VLOOKUP($K6355,TONG_SL!$A:$D,2,0)</f>
        <v>Chả cốm 300g</v>
      </c>
      <c r="N6355" s="21" t="str">
        <f t="shared" si="663"/>
        <v>K-C6</v>
      </c>
      <c r="Q6355" s="21" t="str">
        <f>VLOOKUP(K6355,TONG_SL!$A:$D,3,0)</f>
        <v>Túi</v>
      </c>
      <c r="R6355" s="297">
        <v>3</v>
      </c>
      <c r="S6355" s="297"/>
      <c r="T6355" s="297">
        <f>VLOOKUP(VLOOKUP(G6355,Ma_KH!$A:$R,18,0)&amp;K6355,Gia_MB!$A:$F,6,0)</f>
        <v>74250</v>
      </c>
      <c r="U6355" s="298">
        <f t="shared" si="659"/>
        <v>222750</v>
      </c>
      <c r="V6355" s="297"/>
      <c r="W6355" s="299">
        <f t="shared" si="660"/>
        <v>0</v>
      </c>
      <c r="X6355" s="300" t="str">
        <f t="shared" si="661"/>
        <v>8</v>
      </c>
      <c r="Y6355" s="297"/>
      <c r="Z6355" s="298">
        <f t="shared" si="662"/>
        <v>17820</v>
      </c>
      <c r="AA6355" s="301">
        <f>VLOOKUP(G6355,Ma_KH!$A:$R,14,0)</f>
        <v>60</v>
      </c>
    </row>
    <row r="6356" spans="1:27" hidden="1" x14ac:dyDescent="0.25">
      <c r="A6356" s="292">
        <v>46000</v>
      </c>
      <c r="B6356" s="293">
        <v>4181117376</v>
      </c>
      <c r="C6356" s="294" t="s">
        <v>7767</v>
      </c>
      <c r="D6356" s="292">
        <v>46003</v>
      </c>
      <c r="E6356" s="295"/>
      <c r="F6356" s="294"/>
      <c r="G6356" s="296" t="s">
        <v>26</v>
      </c>
      <c r="H6356" s="295"/>
      <c r="I6356" s="293" t="s">
        <v>8780</v>
      </c>
      <c r="J6356" s="293" t="s">
        <v>1771</v>
      </c>
      <c r="K6356" s="339" t="s">
        <v>37</v>
      </c>
      <c r="L6356" s="21" t="str">
        <f>VLOOKUP($K6356,TONG_SL!$A:$D,2,0)</f>
        <v>Chả cốm 300g</v>
      </c>
      <c r="N6356" s="21" t="str">
        <f t="shared" si="663"/>
        <v>K-C6</v>
      </c>
      <c r="Q6356" s="21" t="str">
        <f>VLOOKUP(K6356,TONG_SL!$A:$D,3,0)</f>
        <v>Túi</v>
      </c>
      <c r="R6356" s="297">
        <v>3</v>
      </c>
      <c r="S6356" s="297"/>
      <c r="T6356" s="297">
        <f>VLOOKUP(VLOOKUP(G6356,Ma_KH!$A:$R,18,0)&amp;K6356,Gia_MB!$A:$F,6,0)</f>
        <v>74250</v>
      </c>
      <c r="U6356" s="298">
        <f t="shared" si="659"/>
        <v>222750</v>
      </c>
      <c r="V6356" s="297"/>
      <c r="W6356" s="299">
        <f t="shared" si="660"/>
        <v>0</v>
      </c>
      <c r="X6356" s="300" t="str">
        <f t="shared" si="661"/>
        <v>8</v>
      </c>
      <c r="Y6356" s="297"/>
      <c r="Z6356" s="298">
        <f t="shared" si="662"/>
        <v>17820</v>
      </c>
      <c r="AA6356" s="301">
        <f>VLOOKUP(G6356,Ma_KH!$A:$R,14,0)</f>
        <v>60</v>
      </c>
    </row>
    <row r="6357" spans="1:27" hidden="1" x14ac:dyDescent="0.25">
      <c r="A6357" s="292">
        <v>46000</v>
      </c>
      <c r="B6357" s="293">
        <v>4181117376</v>
      </c>
      <c r="C6357" s="294" t="s">
        <v>7767</v>
      </c>
      <c r="D6357" s="292">
        <v>46003</v>
      </c>
      <c r="E6357" s="295"/>
      <c r="F6357" s="294"/>
      <c r="G6357" s="296" t="s">
        <v>26</v>
      </c>
      <c r="H6357" s="295"/>
      <c r="I6357" s="293" t="s">
        <v>8780</v>
      </c>
      <c r="J6357" s="293" t="s">
        <v>1771</v>
      </c>
      <c r="K6357" s="339" t="s">
        <v>48</v>
      </c>
      <c r="L6357" s="21" t="str">
        <f>VLOOKUP($K6357,TONG_SL!$A:$D,2,0)</f>
        <v>Mọc Nấm Hương 250g</v>
      </c>
      <c r="N6357" s="21" t="str">
        <f t="shared" si="663"/>
        <v>K-C6</v>
      </c>
      <c r="Q6357" s="21" t="str">
        <f>VLOOKUP(K6357,TONG_SL!$A:$D,3,0)</f>
        <v>Túi</v>
      </c>
      <c r="R6357" s="297">
        <v>3</v>
      </c>
      <c r="S6357" s="297"/>
      <c r="T6357" s="297">
        <f>VLOOKUP(VLOOKUP(G6357,Ma_KH!$A:$R,18,0)&amp;K6357,Gia_MB!$A:$F,6,0)</f>
        <v>46000</v>
      </c>
      <c r="U6357" s="298">
        <f t="shared" si="659"/>
        <v>138000</v>
      </c>
      <c r="V6357" s="297"/>
      <c r="W6357" s="299">
        <f t="shared" si="660"/>
        <v>0</v>
      </c>
      <c r="X6357" s="300" t="str">
        <f t="shared" si="661"/>
        <v>8</v>
      </c>
      <c r="Y6357" s="297"/>
      <c r="Z6357" s="298">
        <f t="shared" si="662"/>
        <v>11040</v>
      </c>
      <c r="AA6357" s="301">
        <f>VLOOKUP(G6357,Ma_KH!$A:$R,14,0)</f>
        <v>60</v>
      </c>
    </row>
    <row r="6358" spans="1:27" hidden="1" x14ac:dyDescent="0.25">
      <c r="A6358" s="292">
        <v>46000</v>
      </c>
      <c r="B6358" s="293">
        <v>4181117376</v>
      </c>
      <c r="C6358" s="294" t="s">
        <v>7767</v>
      </c>
      <c r="D6358" s="292">
        <v>46003</v>
      </c>
      <c r="E6358" s="295"/>
      <c r="F6358" s="294"/>
      <c r="G6358" s="296" t="s">
        <v>26</v>
      </c>
      <c r="H6358" s="295"/>
      <c r="I6358" s="293" t="s">
        <v>8780</v>
      </c>
      <c r="J6358" s="293" t="s">
        <v>1771</v>
      </c>
      <c r="K6358" s="339" t="s">
        <v>27</v>
      </c>
      <c r="L6358" s="21" t="str">
        <f>VLOOKUP($K6358,TONG_SL!$A:$D,2,0)</f>
        <v>Chân giò heo muối 300g</v>
      </c>
      <c r="N6358" s="21" t="str">
        <f t="shared" si="663"/>
        <v>K-C6</v>
      </c>
      <c r="Q6358" s="21" t="str">
        <f>VLOOKUP(K6358,TONG_SL!$A:$D,3,0)</f>
        <v>Túi</v>
      </c>
      <c r="R6358" s="297">
        <v>9</v>
      </c>
      <c r="S6358" s="297"/>
      <c r="T6358" s="297">
        <f>VLOOKUP(VLOOKUP(G6358,Ma_KH!$A:$R,18,0)&amp;K6358,Gia_MB!$A:$F,6,0)</f>
        <v>73431</v>
      </c>
      <c r="U6358" s="298">
        <f t="shared" si="659"/>
        <v>660879</v>
      </c>
      <c r="V6358" s="297"/>
      <c r="W6358" s="299">
        <f t="shared" si="660"/>
        <v>0</v>
      </c>
      <c r="X6358" s="300" t="str">
        <f t="shared" si="661"/>
        <v>8</v>
      </c>
      <c r="Y6358" s="297"/>
      <c r="Z6358" s="298">
        <f t="shared" si="662"/>
        <v>52870.32</v>
      </c>
      <c r="AA6358" s="301">
        <f>VLOOKUP(G6358,Ma_KH!$A:$R,14,0)</f>
        <v>60</v>
      </c>
    </row>
    <row r="6359" spans="1:27" hidden="1" x14ac:dyDescent="0.25">
      <c r="A6359" s="292">
        <v>46000</v>
      </c>
      <c r="B6359" s="293">
        <v>4181117376</v>
      </c>
      <c r="C6359" s="294" t="s">
        <v>7767</v>
      </c>
      <c r="D6359" s="292">
        <v>46003</v>
      </c>
      <c r="E6359" s="295"/>
      <c r="F6359" s="294"/>
      <c r="G6359" s="296" t="s">
        <v>26</v>
      </c>
      <c r="H6359" s="295"/>
      <c r="I6359" s="293" t="s">
        <v>8780</v>
      </c>
      <c r="J6359" s="293" t="s">
        <v>1771</v>
      </c>
      <c r="K6359" s="339" t="s">
        <v>30</v>
      </c>
      <c r="L6359" s="21" t="str">
        <f>VLOOKUP($K6359,TONG_SL!$A:$D,2,0)</f>
        <v>Gà muối 500g</v>
      </c>
      <c r="N6359" s="21" t="str">
        <f t="shared" si="663"/>
        <v>K-C6</v>
      </c>
      <c r="Q6359" s="21" t="str">
        <f>VLOOKUP(K6359,TONG_SL!$A:$D,3,0)</f>
        <v>Túi</v>
      </c>
      <c r="R6359" s="297">
        <v>15</v>
      </c>
      <c r="S6359" s="297"/>
      <c r="T6359" s="297">
        <f>VLOOKUP(VLOOKUP(G6359,Ma_KH!$A:$R,18,0)&amp;K6359,Gia_MB!$A:$F,6,0)</f>
        <v>111058</v>
      </c>
      <c r="U6359" s="298">
        <f t="shared" si="659"/>
        <v>1665870</v>
      </c>
      <c r="V6359" s="297"/>
      <c r="W6359" s="299">
        <f t="shared" si="660"/>
        <v>0</v>
      </c>
      <c r="X6359" s="300" t="str">
        <f t="shared" si="661"/>
        <v>8</v>
      </c>
      <c r="Y6359" s="297"/>
      <c r="Z6359" s="298">
        <f t="shared" si="662"/>
        <v>133269.6</v>
      </c>
      <c r="AA6359" s="301">
        <f>VLOOKUP(G6359,Ma_KH!$A:$R,14,0)</f>
        <v>60</v>
      </c>
    </row>
    <row r="6360" spans="1:27" hidden="1" x14ac:dyDescent="0.25">
      <c r="A6360" s="292">
        <v>46000</v>
      </c>
      <c r="B6360" s="293">
        <v>4181117376</v>
      </c>
      <c r="C6360" s="294" t="s">
        <v>7767</v>
      </c>
      <c r="D6360" s="292">
        <v>46003</v>
      </c>
      <c r="E6360" s="295"/>
      <c r="F6360" s="294"/>
      <c r="G6360" s="296" t="s">
        <v>26</v>
      </c>
      <c r="H6360" s="295"/>
      <c r="I6360" s="293" t="s">
        <v>8780</v>
      </c>
      <c r="J6360" s="293" t="s">
        <v>1771</v>
      </c>
      <c r="K6360" s="339" t="s">
        <v>34</v>
      </c>
      <c r="L6360" s="21" t="str">
        <f>VLOOKUP($K6360,TONG_SL!$A:$D,2,0)</f>
        <v>Tai heo muối 200g</v>
      </c>
      <c r="N6360" s="21" t="str">
        <f t="shared" si="663"/>
        <v>K-C6</v>
      </c>
      <c r="Q6360" s="21" t="str">
        <f>VLOOKUP(K6360,TONG_SL!$A:$D,3,0)</f>
        <v>Túi</v>
      </c>
      <c r="R6360" s="297">
        <v>3</v>
      </c>
      <c r="S6360" s="297"/>
      <c r="T6360" s="297">
        <f>VLOOKUP(VLOOKUP(G6360,Ma_KH!$A:$R,18,0)&amp;K6360,Gia_MB!$A:$F,6,0)</f>
        <v>55595</v>
      </c>
      <c r="U6360" s="298">
        <f t="shared" ref="U6360:U6391" si="664">T6360*R6360</f>
        <v>166785</v>
      </c>
      <c r="V6360" s="297"/>
      <c r="W6360" s="299">
        <f t="shared" ref="W6360:W6391" si="665">U6360*V6360</f>
        <v>0</v>
      </c>
      <c r="X6360" s="300" t="str">
        <f t="shared" ref="X6360:X6391" si="666">IF(B6360&lt;&gt;"","8","0")</f>
        <v>8</v>
      </c>
      <c r="Y6360" s="297"/>
      <c r="Z6360" s="298">
        <f t="shared" ref="Z6360:Z6391" si="667">U6360*X6360%</f>
        <v>13342.800000000001</v>
      </c>
      <c r="AA6360" s="301">
        <f>VLOOKUP(G6360,Ma_KH!$A:$R,14,0)</f>
        <v>60</v>
      </c>
    </row>
    <row r="6361" spans="1:27" hidden="1" x14ac:dyDescent="0.25">
      <c r="A6361" s="292">
        <v>45995</v>
      </c>
      <c r="B6361" s="293">
        <v>4180886020</v>
      </c>
      <c r="C6361" s="294" t="s">
        <v>7767</v>
      </c>
      <c r="D6361" s="292">
        <v>46003</v>
      </c>
      <c r="E6361" s="295"/>
      <c r="F6361" s="294"/>
      <c r="G6361" s="296" t="s">
        <v>7232</v>
      </c>
      <c r="H6361" s="295"/>
      <c r="I6361" s="293" t="s">
        <v>8781</v>
      </c>
      <c r="J6361" s="293" t="s">
        <v>1771</v>
      </c>
      <c r="K6361" s="339" t="s">
        <v>34</v>
      </c>
      <c r="L6361" s="21" t="str">
        <f>VLOOKUP($K6361,TONG_SL!$A:$D,2,0)</f>
        <v>Tai heo muối 200g</v>
      </c>
      <c r="N6361" s="21" t="str">
        <f t="shared" si="663"/>
        <v>K-C6</v>
      </c>
      <c r="Q6361" s="21" t="str">
        <f>VLOOKUP(K6361,TONG_SL!$A:$D,3,0)</f>
        <v>Túi</v>
      </c>
      <c r="R6361" s="297">
        <v>8</v>
      </c>
      <c r="S6361" s="297"/>
      <c r="T6361" s="297">
        <f>VLOOKUP(VLOOKUP(G6361,Ma_KH!$A:$R,18,0)&amp;K6361,Gia_MB!$A:$F,6,0)</f>
        <v>55595</v>
      </c>
      <c r="U6361" s="298">
        <f t="shared" si="664"/>
        <v>444760</v>
      </c>
      <c r="V6361" s="297"/>
      <c r="W6361" s="299">
        <f t="shared" si="665"/>
        <v>0</v>
      </c>
      <c r="X6361" s="300" t="str">
        <f t="shared" si="666"/>
        <v>8</v>
      </c>
      <c r="Y6361" s="297"/>
      <c r="Z6361" s="298">
        <f t="shared" si="667"/>
        <v>35580.800000000003</v>
      </c>
      <c r="AA6361" s="301">
        <f>VLOOKUP(G6361,Ma_KH!$A:$R,14,0)</f>
        <v>60</v>
      </c>
    </row>
    <row r="6362" spans="1:27" hidden="1" x14ac:dyDescent="0.25">
      <c r="A6362" s="292">
        <v>45995</v>
      </c>
      <c r="B6362" s="293">
        <v>4180886020</v>
      </c>
      <c r="C6362" s="294" t="s">
        <v>7767</v>
      </c>
      <c r="D6362" s="292">
        <v>46003</v>
      </c>
      <c r="E6362" s="295"/>
      <c r="F6362" s="294"/>
      <c r="G6362" s="296" t="s">
        <v>7232</v>
      </c>
      <c r="H6362" s="295"/>
      <c r="I6362" s="293" t="s">
        <v>8781</v>
      </c>
      <c r="J6362" s="293" t="s">
        <v>1771</v>
      </c>
      <c r="K6362" s="339" t="s">
        <v>32</v>
      </c>
      <c r="L6362" s="21" t="str">
        <f>VLOOKUP($K6362,TONG_SL!$A:$D,2,0)</f>
        <v>Giò Tai Lưỡi Xào 250g</v>
      </c>
      <c r="N6362" s="21" t="str">
        <f t="shared" si="663"/>
        <v>K-C6</v>
      </c>
      <c r="Q6362" s="21" t="str">
        <f>VLOOKUP(K6362,TONG_SL!$A:$D,3,0)</f>
        <v>Túi</v>
      </c>
      <c r="R6362" s="297">
        <v>6</v>
      </c>
      <c r="S6362" s="297"/>
      <c r="T6362" s="297">
        <f>VLOOKUP(VLOOKUP(G6362,Ma_KH!$A:$R,18,0)&amp;K6362,Gia_MB!$A:$F,6,0)</f>
        <v>50182</v>
      </c>
      <c r="U6362" s="298">
        <f t="shared" si="664"/>
        <v>301092</v>
      </c>
      <c r="V6362" s="297"/>
      <c r="W6362" s="299">
        <f t="shared" si="665"/>
        <v>0</v>
      </c>
      <c r="X6362" s="300" t="str">
        <f t="shared" si="666"/>
        <v>8</v>
      </c>
      <c r="Y6362" s="297"/>
      <c r="Z6362" s="298">
        <f t="shared" si="667"/>
        <v>24087.360000000001</v>
      </c>
      <c r="AA6362" s="301">
        <f>VLOOKUP(G6362,Ma_KH!$A:$R,14,0)</f>
        <v>60</v>
      </c>
    </row>
    <row r="6363" spans="1:27" hidden="1" x14ac:dyDescent="0.25">
      <c r="A6363" s="292">
        <v>45995</v>
      </c>
      <c r="B6363" s="293">
        <v>4180886020</v>
      </c>
      <c r="C6363" s="294" t="s">
        <v>7767</v>
      </c>
      <c r="D6363" s="292">
        <v>46003</v>
      </c>
      <c r="E6363" s="295"/>
      <c r="F6363" s="294"/>
      <c r="G6363" s="296" t="s">
        <v>7232</v>
      </c>
      <c r="H6363" s="295"/>
      <c r="I6363" s="293" t="s">
        <v>8781</v>
      </c>
      <c r="J6363" s="293" t="s">
        <v>1771</v>
      </c>
      <c r="K6363" s="339" t="s">
        <v>27</v>
      </c>
      <c r="L6363" s="21" t="str">
        <f>VLOOKUP($K6363,TONG_SL!$A:$D,2,0)</f>
        <v>Chân giò heo muối 300g</v>
      </c>
      <c r="N6363" s="21" t="str">
        <f t="shared" si="663"/>
        <v>K-C6</v>
      </c>
      <c r="Q6363" s="21" t="str">
        <f>VLOOKUP(K6363,TONG_SL!$A:$D,3,0)</f>
        <v>Túi</v>
      </c>
      <c r="R6363" s="297">
        <v>10</v>
      </c>
      <c r="S6363" s="297"/>
      <c r="T6363" s="297">
        <f>VLOOKUP(VLOOKUP(G6363,Ma_KH!$A:$R,18,0)&amp;K6363,Gia_MB!$A:$F,6,0)</f>
        <v>73431</v>
      </c>
      <c r="U6363" s="298">
        <f t="shared" si="664"/>
        <v>734310</v>
      </c>
      <c r="V6363" s="297"/>
      <c r="W6363" s="299">
        <f t="shared" si="665"/>
        <v>0</v>
      </c>
      <c r="X6363" s="300" t="str">
        <f t="shared" si="666"/>
        <v>8</v>
      </c>
      <c r="Y6363" s="297"/>
      <c r="Z6363" s="298">
        <f t="shared" si="667"/>
        <v>58744.800000000003</v>
      </c>
      <c r="AA6363" s="301">
        <f>VLOOKUP(G6363,Ma_KH!$A:$R,14,0)</f>
        <v>60</v>
      </c>
    </row>
    <row r="6364" spans="1:27" hidden="1" x14ac:dyDescent="0.25">
      <c r="A6364" s="292">
        <v>45995</v>
      </c>
      <c r="B6364" s="293">
        <v>4180886020</v>
      </c>
      <c r="C6364" s="294" t="s">
        <v>7767</v>
      </c>
      <c r="D6364" s="292">
        <v>46003</v>
      </c>
      <c r="E6364" s="295"/>
      <c r="F6364" s="294"/>
      <c r="G6364" s="296" t="s">
        <v>7232</v>
      </c>
      <c r="H6364" s="295"/>
      <c r="I6364" s="293" t="s">
        <v>8781</v>
      </c>
      <c r="J6364" s="293" t="s">
        <v>1771</v>
      </c>
      <c r="K6364" s="339" t="s">
        <v>48</v>
      </c>
      <c r="L6364" s="21" t="str">
        <f>VLOOKUP($K6364,TONG_SL!$A:$D,2,0)</f>
        <v>Mọc Nấm Hương 250g</v>
      </c>
      <c r="N6364" s="21" t="str">
        <f t="shared" si="663"/>
        <v>K-C6</v>
      </c>
      <c r="Q6364" s="21" t="str">
        <f>VLOOKUP(K6364,TONG_SL!$A:$D,3,0)</f>
        <v>Túi</v>
      </c>
      <c r="R6364" s="297">
        <v>8</v>
      </c>
      <c r="S6364" s="297"/>
      <c r="T6364" s="297">
        <f>VLOOKUP(VLOOKUP(G6364,Ma_KH!$A:$R,18,0)&amp;K6364,Gia_MB!$A:$F,6,0)</f>
        <v>46000</v>
      </c>
      <c r="U6364" s="298">
        <f t="shared" si="664"/>
        <v>368000</v>
      </c>
      <c r="V6364" s="297"/>
      <c r="W6364" s="299">
        <f t="shared" si="665"/>
        <v>0</v>
      </c>
      <c r="X6364" s="300" t="str">
        <f t="shared" si="666"/>
        <v>8</v>
      </c>
      <c r="Y6364" s="297"/>
      <c r="Z6364" s="298">
        <f t="shared" si="667"/>
        <v>29440</v>
      </c>
      <c r="AA6364" s="301">
        <f>VLOOKUP(G6364,Ma_KH!$A:$R,14,0)</f>
        <v>60</v>
      </c>
    </row>
    <row r="6365" spans="1:27" hidden="1" x14ac:dyDescent="0.25">
      <c r="A6365" s="292">
        <v>45995</v>
      </c>
      <c r="B6365" s="293">
        <v>4180886020</v>
      </c>
      <c r="C6365" s="294" t="s">
        <v>7767</v>
      </c>
      <c r="D6365" s="292">
        <v>46003</v>
      </c>
      <c r="E6365" s="295"/>
      <c r="F6365" s="294"/>
      <c r="G6365" s="296" t="s">
        <v>7232</v>
      </c>
      <c r="H6365" s="295"/>
      <c r="I6365" s="293" t="s">
        <v>8781</v>
      </c>
      <c r="J6365" s="293" t="s">
        <v>1771</v>
      </c>
      <c r="K6365" s="339" t="s">
        <v>30</v>
      </c>
      <c r="L6365" s="21" t="str">
        <f>VLOOKUP($K6365,TONG_SL!$A:$D,2,0)</f>
        <v>Gà muối 500g</v>
      </c>
      <c r="N6365" s="21" t="str">
        <f t="shared" si="663"/>
        <v>K-C6</v>
      </c>
      <c r="Q6365" s="21" t="str">
        <f>VLOOKUP(K6365,TONG_SL!$A:$D,3,0)</f>
        <v>Túi</v>
      </c>
      <c r="R6365" s="297">
        <v>10</v>
      </c>
      <c r="S6365" s="297"/>
      <c r="T6365" s="297">
        <f>VLOOKUP(VLOOKUP(G6365,Ma_KH!$A:$R,18,0)&amp;K6365,Gia_MB!$A:$F,6,0)</f>
        <v>111058</v>
      </c>
      <c r="U6365" s="298">
        <f t="shared" si="664"/>
        <v>1110580</v>
      </c>
      <c r="V6365" s="297"/>
      <c r="W6365" s="299">
        <f t="shared" si="665"/>
        <v>0</v>
      </c>
      <c r="X6365" s="300" t="str">
        <f t="shared" si="666"/>
        <v>8</v>
      </c>
      <c r="Y6365" s="297"/>
      <c r="Z6365" s="298">
        <f t="shared" si="667"/>
        <v>88846.400000000009</v>
      </c>
      <c r="AA6365" s="301">
        <f>VLOOKUP(G6365,Ma_KH!$A:$R,14,0)</f>
        <v>60</v>
      </c>
    </row>
    <row r="6366" spans="1:27" hidden="1" x14ac:dyDescent="0.25">
      <c r="A6366" s="292">
        <v>45995</v>
      </c>
      <c r="B6366" s="293">
        <v>4180884310</v>
      </c>
      <c r="C6366" s="294" t="s">
        <v>7767</v>
      </c>
      <c r="D6366" s="292">
        <v>46003</v>
      </c>
      <c r="E6366" s="295"/>
      <c r="F6366" s="294"/>
      <c r="G6366" s="296" t="s">
        <v>7323</v>
      </c>
      <c r="H6366" s="295"/>
      <c r="I6366" s="293" t="s">
        <v>8782</v>
      </c>
      <c r="J6366" s="293" t="s">
        <v>1771</v>
      </c>
      <c r="K6366" s="339" t="s">
        <v>30</v>
      </c>
      <c r="L6366" s="21" t="str">
        <f>VLOOKUP($K6366,TONG_SL!$A:$D,2,0)</f>
        <v>Gà muối 500g</v>
      </c>
      <c r="N6366" s="21" t="str">
        <f t="shared" si="663"/>
        <v>K-C6</v>
      </c>
      <c r="Q6366" s="21" t="str">
        <f>VLOOKUP(K6366,TONG_SL!$A:$D,3,0)</f>
        <v>Túi</v>
      </c>
      <c r="R6366" s="297">
        <v>5</v>
      </c>
      <c r="S6366" s="297"/>
      <c r="T6366" s="297">
        <f>VLOOKUP(VLOOKUP(G6366,Ma_KH!$A:$R,18,0)&amp;K6366,Gia_MB!$A:$F,6,0)</f>
        <v>111058</v>
      </c>
      <c r="U6366" s="298">
        <f t="shared" si="664"/>
        <v>555290</v>
      </c>
      <c r="V6366" s="297"/>
      <c r="W6366" s="299">
        <f t="shared" si="665"/>
        <v>0</v>
      </c>
      <c r="X6366" s="300" t="str">
        <f t="shared" si="666"/>
        <v>8</v>
      </c>
      <c r="Y6366" s="297"/>
      <c r="Z6366" s="298">
        <f t="shared" si="667"/>
        <v>44423.200000000004</v>
      </c>
      <c r="AA6366" s="301">
        <f>VLOOKUP(G6366,Ma_KH!$A:$R,14,0)</f>
        <v>60</v>
      </c>
    </row>
    <row r="6367" spans="1:27" hidden="1" x14ac:dyDescent="0.25">
      <c r="A6367" s="292">
        <v>45995</v>
      </c>
      <c r="B6367" s="293">
        <v>4180884310</v>
      </c>
      <c r="C6367" s="294" t="s">
        <v>7767</v>
      </c>
      <c r="D6367" s="292">
        <v>46003</v>
      </c>
      <c r="E6367" s="295"/>
      <c r="F6367" s="294"/>
      <c r="G6367" s="296" t="s">
        <v>7323</v>
      </c>
      <c r="H6367" s="295"/>
      <c r="I6367" s="293" t="s">
        <v>8782</v>
      </c>
      <c r="J6367" s="293" t="s">
        <v>1771</v>
      </c>
      <c r="K6367" s="339" t="s">
        <v>48</v>
      </c>
      <c r="L6367" s="21" t="str">
        <f>VLOOKUP($K6367,TONG_SL!$A:$D,2,0)</f>
        <v>Mọc Nấm Hương 250g</v>
      </c>
      <c r="N6367" s="21" t="str">
        <f t="shared" si="663"/>
        <v>K-C6</v>
      </c>
      <c r="Q6367" s="21" t="str">
        <f>VLOOKUP(K6367,TONG_SL!$A:$D,3,0)</f>
        <v>Túi</v>
      </c>
      <c r="R6367" s="297">
        <v>6</v>
      </c>
      <c r="S6367" s="297"/>
      <c r="T6367" s="297">
        <f>VLOOKUP(VLOOKUP(G6367,Ma_KH!$A:$R,18,0)&amp;K6367,Gia_MB!$A:$F,6,0)</f>
        <v>46000</v>
      </c>
      <c r="U6367" s="298">
        <f t="shared" si="664"/>
        <v>276000</v>
      </c>
      <c r="V6367" s="297"/>
      <c r="W6367" s="299">
        <f t="shared" si="665"/>
        <v>0</v>
      </c>
      <c r="X6367" s="300" t="str">
        <f t="shared" si="666"/>
        <v>8</v>
      </c>
      <c r="Y6367" s="297"/>
      <c r="Z6367" s="298">
        <f t="shared" si="667"/>
        <v>22080</v>
      </c>
      <c r="AA6367" s="301">
        <f>VLOOKUP(G6367,Ma_KH!$A:$R,14,0)</f>
        <v>60</v>
      </c>
    </row>
    <row r="6368" spans="1:27" hidden="1" x14ac:dyDescent="0.25">
      <c r="A6368" s="292">
        <v>45995</v>
      </c>
      <c r="B6368" s="293">
        <v>4180884310</v>
      </c>
      <c r="C6368" s="294" t="s">
        <v>7767</v>
      </c>
      <c r="D6368" s="292">
        <v>46003</v>
      </c>
      <c r="E6368" s="295"/>
      <c r="F6368" s="294"/>
      <c r="G6368" s="296" t="s">
        <v>7323</v>
      </c>
      <c r="H6368" s="295"/>
      <c r="I6368" s="293" t="s">
        <v>8782</v>
      </c>
      <c r="J6368" s="293" t="s">
        <v>1771</v>
      </c>
      <c r="K6368" s="339" t="s">
        <v>27</v>
      </c>
      <c r="L6368" s="21" t="str">
        <f>VLOOKUP($K6368,TONG_SL!$A:$D,2,0)</f>
        <v>Chân giò heo muối 300g</v>
      </c>
      <c r="N6368" s="21" t="str">
        <f t="shared" si="663"/>
        <v>K-C6</v>
      </c>
      <c r="Q6368" s="21" t="str">
        <f>VLOOKUP(K6368,TONG_SL!$A:$D,3,0)</f>
        <v>Túi</v>
      </c>
      <c r="R6368" s="297">
        <v>17</v>
      </c>
      <c r="S6368" s="297"/>
      <c r="T6368" s="297">
        <f>VLOOKUP(VLOOKUP(G6368,Ma_KH!$A:$R,18,0)&amp;K6368,Gia_MB!$A:$F,6,0)</f>
        <v>73431</v>
      </c>
      <c r="U6368" s="298">
        <f t="shared" si="664"/>
        <v>1248327</v>
      </c>
      <c r="V6368" s="297"/>
      <c r="W6368" s="299">
        <f t="shared" si="665"/>
        <v>0</v>
      </c>
      <c r="X6368" s="300" t="str">
        <f t="shared" si="666"/>
        <v>8</v>
      </c>
      <c r="Y6368" s="297"/>
      <c r="Z6368" s="298">
        <f t="shared" si="667"/>
        <v>99866.16</v>
      </c>
      <c r="AA6368" s="301">
        <f>VLOOKUP(G6368,Ma_KH!$A:$R,14,0)</f>
        <v>60</v>
      </c>
    </row>
    <row r="6369" spans="1:27" hidden="1" x14ac:dyDescent="0.25">
      <c r="A6369" s="292">
        <v>45995</v>
      </c>
      <c r="B6369" s="293">
        <v>4180884310</v>
      </c>
      <c r="C6369" s="294" t="s">
        <v>7767</v>
      </c>
      <c r="D6369" s="292">
        <v>46003</v>
      </c>
      <c r="E6369" s="295"/>
      <c r="F6369" s="294"/>
      <c r="G6369" s="296" t="s">
        <v>7323</v>
      </c>
      <c r="H6369" s="295"/>
      <c r="I6369" s="293" t="s">
        <v>8782</v>
      </c>
      <c r="J6369" s="293" t="s">
        <v>1771</v>
      </c>
      <c r="K6369" s="339" t="s">
        <v>34</v>
      </c>
      <c r="L6369" s="21" t="str">
        <f>VLOOKUP($K6369,TONG_SL!$A:$D,2,0)</f>
        <v>Tai heo muối 200g</v>
      </c>
      <c r="N6369" s="21" t="str">
        <f t="shared" si="663"/>
        <v>K-C6</v>
      </c>
      <c r="Q6369" s="21" t="str">
        <f>VLOOKUP(K6369,TONG_SL!$A:$D,3,0)</f>
        <v>Túi</v>
      </c>
      <c r="R6369" s="297">
        <v>6</v>
      </c>
      <c r="S6369" s="297"/>
      <c r="T6369" s="297">
        <f>VLOOKUP(VLOOKUP(G6369,Ma_KH!$A:$R,18,0)&amp;K6369,Gia_MB!$A:$F,6,0)</f>
        <v>55595</v>
      </c>
      <c r="U6369" s="298">
        <f t="shared" si="664"/>
        <v>333570</v>
      </c>
      <c r="V6369" s="297"/>
      <c r="W6369" s="299">
        <f t="shared" si="665"/>
        <v>0</v>
      </c>
      <c r="X6369" s="300" t="str">
        <f t="shared" si="666"/>
        <v>8</v>
      </c>
      <c r="Y6369" s="297"/>
      <c r="Z6369" s="298">
        <f t="shared" si="667"/>
        <v>26685.600000000002</v>
      </c>
      <c r="AA6369" s="301">
        <f>VLOOKUP(G6369,Ma_KH!$A:$R,14,0)</f>
        <v>60</v>
      </c>
    </row>
    <row r="6370" spans="1:27" hidden="1" x14ac:dyDescent="0.25">
      <c r="A6370" s="292">
        <v>45995</v>
      </c>
      <c r="B6370" s="293">
        <v>4180886105</v>
      </c>
      <c r="C6370" s="294" t="s">
        <v>7767</v>
      </c>
      <c r="D6370" s="292">
        <v>46003</v>
      </c>
      <c r="E6370" s="295"/>
      <c r="F6370" s="294"/>
      <c r="G6370" s="296" t="s">
        <v>7323</v>
      </c>
      <c r="H6370" s="295"/>
      <c r="I6370" s="293" t="s">
        <v>8783</v>
      </c>
      <c r="J6370" s="293" t="s">
        <v>1771</v>
      </c>
      <c r="K6370" s="339" t="s">
        <v>30</v>
      </c>
      <c r="L6370" s="21" t="str">
        <f>VLOOKUP($K6370,TONG_SL!$A:$D,2,0)</f>
        <v>Gà muối 500g</v>
      </c>
      <c r="N6370" s="21" t="str">
        <f t="shared" si="663"/>
        <v>K-C6</v>
      </c>
      <c r="Q6370" s="21" t="str">
        <f>VLOOKUP(K6370,TONG_SL!$A:$D,3,0)</f>
        <v>Túi</v>
      </c>
      <c r="R6370" s="297">
        <v>6</v>
      </c>
      <c r="S6370" s="297"/>
      <c r="T6370" s="297">
        <f>VLOOKUP(VLOOKUP(G6370,Ma_KH!$A:$R,18,0)&amp;K6370,Gia_MB!$A:$F,6,0)</f>
        <v>111058</v>
      </c>
      <c r="U6370" s="298">
        <f t="shared" si="664"/>
        <v>666348</v>
      </c>
      <c r="V6370" s="297"/>
      <c r="W6370" s="299">
        <f t="shared" si="665"/>
        <v>0</v>
      </c>
      <c r="X6370" s="300" t="str">
        <f t="shared" si="666"/>
        <v>8</v>
      </c>
      <c r="Y6370" s="297"/>
      <c r="Z6370" s="298">
        <f t="shared" si="667"/>
        <v>53307.840000000004</v>
      </c>
      <c r="AA6370" s="301">
        <f>VLOOKUP(G6370,Ma_KH!$A:$R,14,0)</f>
        <v>60</v>
      </c>
    </row>
    <row r="6371" spans="1:27" hidden="1" x14ac:dyDescent="0.25">
      <c r="A6371" s="292">
        <v>45995</v>
      </c>
      <c r="B6371" s="293">
        <v>4180886105</v>
      </c>
      <c r="C6371" s="294" t="s">
        <v>7767</v>
      </c>
      <c r="D6371" s="292">
        <v>46003</v>
      </c>
      <c r="E6371" s="295"/>
      <c r="F6371" s="294"/>
      <c r="G6371" s="296" t="s">
        <v>7323</v>
      </c>
      <c r="H6371" s="295"/>
      <c r="I6371" s="293" t="s">
        <v>8783</v>
      </c>
      <c r="J6371" s="293" t="s">
        <v>1771</v>
      </c>
      <c r="K6371" s="339" t="s">
        <v>48</v>
      </c>
      <c r="L6371" s="21" t="str">
        <f>VLOOKUP($K6371,TONG_SL!$A:$D,2,0)</f>
        <v>Mọc Nấm Hương 250g</v>
      </c>
      <c r="N6371" s="21" t="str">
        <f t="shared" si="663"/>
        <v>K-C6</v>
      </c>
      <c r="Q6371" s="21" t="str">
        <f>VLOOKUP(K6371,TONG_SL!$A:$D,3,0)</f>
        <v>Túi</v>
      </c>
      <c r="R6371" s="297">
        <v>6</v>
      </c>
      <c r="S6371" s="297"/>
      <c r="T6371" s="297">
        <f>VLOOKUP(VLOOKUP(G6371,Ma_KH!$A:$R,18,0)&amp;K6371,Gia_MB!$A:$F,6,0)</f>
        <v>46000</v>
      </c>
      <c r="U6371" s="298">
        <f t="shared" si="664"/>
        <v>276000</v>
      </c>
      <c r="V6371" s="297"/>
      <c r="W6371" s="299">
        <f t="shared" si="665"/>
        <v>0</v>
      </c>
      <c r="X6371" s="300" t="str">
        <f t="shared" si="666"/>
        <v>8</v>
      </c>
      <c r="Y6371" s="297"/>
      <c r="Z6371" s="298">
        <f t="shared" si="667"/>
        <v>22080</v>
      </c>
      <c r="AA6371" s="301">
        <f>VLOOKUP(G6371,Ma_KH!$A:$R,14,0)</f>
        <v>60</v>
      </c>
    </row>
    <row r="6372" spans="1:27" hidden="1" x14ac:dyDescent="0.25">
      <c r="A6372" s="292">
        <v>45995</v>
      </c>
      <c r="B6372" s="293">
        <v>4180886105</v>
      </c>
      <c r="C6372" s="294" t="s">
        <v>7767</v>
      </c>
      <c r="D6372" s="292">
        <v>46003</v>
      </c>
      <c r="E6372" s="295"/>
      <c r="F6372" s="294"/>
      <c r="G6372" s="296" t="s">
        <v>7323</v>
      </c>
      <c r="H6372" s="295"/>
      <c r="I6372" s="293" t="s">
        <v>8783</v>
      </c>
      <c r="J6372" s="293" t="s">
        <v>1771</v>
      </c>
      <c r="K6372" s="339" t="s">
        <v>27</v>
      </c>
      <c r="L6372" s="21" t="str">
        <f>VLOOKUP($K6372,TONG_SL!$A:$D,2,0)</f>
        <v>Chân giò heo muối 300g</v>
      </c>
      <c r="N6372" s="21" t="str">
        <f t="shared" si="663"/>
        <v>K-C6</v>
      </c>
      <c r="Q6372" s="21" t="str">
        <f>VLOOKUP(K6372,TONG_SL!$A:$D,3,0)</f>
        <v>Túi</v>
      </c>
      <c r="R6372" s="297">
        <v>10</v>
      </c>
      <c r="S6372" s="297"/>
      <c r="T6372" s="297">
        <f>VLOOKUP(VLOOKUP(G6372,Ma_KH!$A:$R,18,0)&amp;K6372,Gia_MB!$A:$F,6,0)</f>
        <v>73431</v>
      </c>
      <c r="U6372" s="298">
        <f t="shared" si="664"/>
        <v>734310</v>
      </c>
      <c r="V6372" s="297"/>
      <c r="W6372" s="299">
        <f t="shared" si="665"/>
        <v>0</v>
      </c>
      <c r="X6372" s="300" t="str">
        <f t="shared" si="666"/>
        <v>8</v>
      </c>
      <c r="Y6372" s="297"/>
      <c r="Z6372" s="298">
        <f t="shared" si="667"/>
        <v>58744.800000000003</v>
      </c>
      <c r="AA6372" s="301">
        <f>VLOOKUP(G6372,Ma_KH!$A:$R,14,0)</f>
        <v>60</v>
      </c>
    </row>
    <row r="6373" spans="1:27" hidden="1" x14ac:dyDescent="0.25">
      <c r="A6373" s="292">
        <v>45995</v>
      </c>
      <c r="B6373" s="293">
        <v>4180886105</v>
      </c>
      <c r="C6373" s="294" t="s">
        <v>7767</v>
      </c>
      <c r="D6373" s="292">
        <v>46003</v>
      </c>
      <c r="E6373" s="295"/>
      <c r="F6373" s="294"/>
      <c r="G6373" s="296" t="s">
        <v>7323</v>
      </c>
      <c r="H6373" s="295"/>
      <c r="I6373" s="293" t="s">
        <v>8783</v>
      </c>
      <c r="J6373" s="293" t="s">
        <v>1771</v>
      </c>
      <c r="K6373" s="339" t="s">
        <v>32</v>
      </c>
      <c r="L6373" s="21" t="str">
        <f>VLOOKUP($K6373,TONG_SL!$A:$D,2,0)</f>
        <v>Giò Tai Lưỡi Xào 250g</v>
      </c>
      <c r="N6373" s="21" t="str">
        <f t="shared" si="663"/>
        <v>K-C6</v>
      </c>
      <c r="Q6373" s="21" t="str">
        <f>VLOOKUP(K6373,TONG_SL!$A:$D,3,0)</f>
        <v>Túi</v>
      </c>
      <c r="R6373" s="297">
        <v>8</v>
      </c>
      <c r="S6373" s="297"/>
      <c r="T6373" s="297">
        <f>VLOOKUP(VLOOKUP(G6373,Ma_KH!$A:$R,18,0)&amp;K6373,Gia_MB!$A:$F,6,0)</f>
        <v>50182</v>
      </c>
      <c r="U6373" s="298">
        <f t="shared" si="664"/>
        <v>401456</v>
      </c>
      <c r="V6373" s="297"/>
      <c r="W6373" s="299">
        <f t="shared" si="665"/>
        <v>0</v>
      </c>
      <c r="X6373" s="300" t="str">
        <f t="shared" si="666"/>
        <v>8</v>
      </c>
      <c r="Y6373" s="297"/>
      <c r="Z6373" s="298">
        <f t="shared" si="667"/>
        <v>32116.48</v>
      </c>
      <c r="AA6373" s="301">
        <f>VLOOKUP(G6373,Ma_KH!$A:$R,14,0)</f>
        <v>60</v>
      </c>
    </row>
    <row r="6374" spans="1:27" hidden="1" x14ac:dyDescent="0.25">
      <c r="A6374" s="292">
        <v>45995</v>
      </c>
      <c r="B6374" s="293">
        <v>4180886105</v>
      </c>
      <c r="C6374" s="294" t="s">
        <v>7767</v>
      </c>
      <c r="D6374" s="292">
        <v>46003</v>
      </c>
      <c r="E6374" s="295"/>
      <c r="F6374" s="294"/>
      <c r="G6374" s="296" t="s">
        <v>7323</v>
      </c>
      <c r="H6374" s="295"/>
      <c r="I6374" s="293" t="s">
        <v>8783</v>
      </c>
      <c r="J6374" s="293" t="s">
        <v>1771</v>
      </c>
      <c r="K6374" s="339" t="s">
        <v>34</v>
      </c>
      <c r="L6374" s="21" t="str">
        <f>VLOOKUP($K6374,TONG_SL!$A:$D,2,0)</f>
        <v>Tai heo muối 200g</v>
      </c>
      <c r="N6374" s="21" t="str">
        <f t="shared" si="663"/>
        <v>K-C6</v>
      </c>
      <c r="Q6374" s="21" t="str">
        <f>VLOOKUP(K6374,TONG_SL!$A:$D,3,0)</f>
        <v>Túi</v>
      </c>
      <c r="R6374" s="297">
        <v>6</v>
      </c>
      <c r="S6374" s="297"/>
      <c r="T6374" s="297">
        <f>VLOOKUP(VLOOKUP(G6374,Ma_KH!$A:$R,18,0)&amp;K6374,Gia_MB!$A:$F,6,0)</f>
        <v>55595</v>
      </c>
      <c r="U6374" s="298">
        <f t="shared" si="664"/>
        <v>333570</v>
      </c>
      <c r="V6374" s="297"/>
      <c r="W6374" s="299">
        <f t="shared" si="665"/>
        <v>0</v>
      </c>
      <c r="X6374" s="300" t="str">
        <f t="shared" si="666"/>
        <v>8</v>
      </c>
      <c r="Y6374" s="297"/>
      <c r="Z6374" s="298">
        <f t="shared" si="667"/>
        <v>26685.600000000002</v>
      </c>
      <c r="AA6374" s="301">
        <f>VLOOKUP(G6374,Ma_KH!$A:$R,14,0)</f>
        <v>60</v>
      </c>
    </row>
    <row r="6375" spans="1:27" hidden="1" x14ac:dyDescent="0.25">
      <c r="A6375" s="292">
        <v>45995</v>
      </c>
      <c r="B6375" s="293">
        <v>4180885517</v>
      </c>
      <c r="C6375" s="294" t="s">
        <v>7767</v>
      </c>
      <c r="D6375" s="292">
        <v>46003</v>
      </c>
      <c r="E6375" s="295"/>
      <c r="F6375" s="294"/>
      <c r="G6375" s="296" t="s">
        <v>7231</v>
      </c>
      <c r="H6375" s="295"/>
      <c r="I6375" s="293" t="s">
        <v>8784</v>
      </c>
      <c r="J6375" s="293" t="s">
        <v>1771</v>
      </c>
      <c r="K6375" s="339" t="s">
        <v>34</v>
      </c>
      <c r="L6375" s="21" t="str">
        <f>VLOOKUP($K6375,TONG_SL!$A:$D,2,0)</f>
        <v>Tai heo muối 200g</v>
      </c>
      <c r="N6375" s="21" t="str">
        <f t="shared" si="663"/>
        <v>K-C6</v>
      </c>
      <c r="Q6375" s="21" t="str">
        <f>VLOOKUP(K6375,TONG_SL!$A:$D,3,0)</f>
        <v>Túi</v>
      </c>
      <c r="R6375" s="297">
        <v>6</v>
      </c>
      <c r="S6375" s="297"/>
      <c r="T6375" s="297">
        <f>VLOOKUP(VLOOKUP(G6375,Ma_KH!$A:$R,18,0)&amp;K6375,Gia_MB!$A:$F,6,0)</f>
        <v>55595</v>
      </c>
      <c r="U6375" s="298">
        <f t="shared" si="664"/>
        <v>333570</v>
      </c>
      <c r="V6375" s="297"/>
      <c r="W6375" s="299">
        <f t="shared" si="665"/>
        <v>0</v>
      </c>
      <c r="X6375" s="300" t="str">
        <f t="shared" si="666"/>
        <v>8</v>
      </c>
      <c r="Y6375" s="297"/>
      <c r="Z6375" s="298">
        <f t="shared" si="667"/>
        <v>26685.600000000002</v>
      </c>
      <c r="AA6375" s="301">
        <f>VLOOKUP(G6375,Ma_KH!$A:$R,14,0)</f>
        <v>60</v>
      </c>
    </row>
    <row r="6376" spans="1:27" hidden="1" x14ac:dyDescent="0.25">
      <c r="A6376" s="292">
        <v>45995</v>
      </c>
      <c r="B6376" s="293">
        <v>4180885517</v>
      </c>
      <c r="C6376" s="294" t="s">
        <v>7767</v>
      </c>
      <c r="D6376" s="292">
        <v>46003</v>
      </c>
      <c r="E6376" s="295"/>
      <c r="F6376" s="294"/>
      <c r="G6376" s="296" t="s">
        <v>7231</v>
      </c>
      <c r="H6376" s="295"/>
      <c r="I6376" s="293" t="s">
        <v>8784</v>
      </c>
      <c r="J6376" s="293" t="s">
        <v>1771</v>
      </c>
      <c r="K6376" s="339" t="s">
        <v>32</v>
      </c>
      <c r="L6376" s="21" t="str">
        <f>VLOOKUP($K6376,TONG_SL!$A:$D,2,0)</f>
        <v>Giò Tai Lưỡi Xào 250g</v>
      </c>
      <c r="N6376" s="21" t="str">
        <f t="shared" si="663"/>
        <v>K-C6</v>
      </c>
      <c r="Q6376" s="21" t="str">
        <f>VLOOKUP(K6376,TONG_SL!$A:$D,3,0)</f>
        <v>Túi</v>
      </c>
      <c r="R6376" s="297">
        <v>8</v>
      </c>
      <c r="S6376" s="297"/>
      <c r="T6376" s="297">
        <f>VLOOKUP(VLOOKUP(G6376,Ma_KH!$A:$R,18,0)&amp;K6376,Gia_MB!$A:$F,6,0)</f>
        <v>50182</v>
      </c>
      <c r="U6376" s="298">
        <f t="shared" si="664"/>
        <v>401456</v>
      </c>
      <c r="V6376" s="297"/>
      <c r="W6376" s="299">
        <f t="shared" si="665"/>
        <v>0</v>
      </c>
      <c r="X6376" s="300" t="str">
        <f t="shared" si="666"/>
        <v>8</v>
      </c>
      <c r="Y6376" s="297"/>
      <c r="Z6376" s="298">
        <f t="shared" si="667"/>
        <v>32116.48</v>
      </c>
      <c r="AA6376" s="301">
        <f>VLOOKUP(G6376,Ma_KH!$A:$R,14,0)</f>
        <v>60</v>
      </c>
    </row>
    <row r="6377" spans="1:27" hidden="1" x14ac:dyDescent="0.25">
      <c r="A6377" s="292">
        <v>45995</v>
      </c>
      <c r="B6377" s="293">
        <v>4180885517</v>
      </c>
      <c r="C6377" s="294" t="s">
        <v>7767</v>
      </c>
      <c r="D6377" s="292">
        <v>46003</v>
      </c>
      <c r="E6377" s="295"/>
      <c r="F6377" s="294"/>
      <c r="G6377" s="296" t="s">
        <v>7231</v>
      </c>
      <c r="H6377" s="295"/>
      <c r="I6377" s="293" t="s">
        <v>8784</v>
      </c>
      <c r="J6377" s="293" t="s">
        <v>1771</v>
      </c>
      <c r="K6377" s="339" t="s">
        <v>27</v>
      </c>
      <c r="L6377" s="21" t="str">
        <f>VLOOKUP($K6377,TONG_SL!$A:$D,2,0)</f>
        <v>Chân giò heo muối 300g</v>
      </c>
      <c r="N6377" s="21" t="str">
        <f t="shared" si="663"/>
        <v>K-C6</v>
      </c>
      <c r="Q6377" s="21" t="str">
        <f>VLOOKUP(K6377,TONG_SL!$A:$D,3,0)</f>
        <v>Túi</v>
      </c>
      <c r="R6377" s="297">
        <v>10</v>
      </c>
      <c r="S6377" s="297"/>
      <c r="T6377" s="297">
        <f>VLOOKUP(VLOOKUP(G6377,Ma_KH!$A:$R,18,0)&amp;K6377,Gia_MB!$A:$F,6,0)</f>
        <v>73431</v>
      </c>
      <c r="U6377" s="298">
        <f t="shared" si="664"/>
        <v>734310</v>
      </c>
      <c r="V6377" s="297"/>
      <c r="W6377" s="299">
        <f t="shared" si="665"/>
        <v>0</v>
      </c>
      <c r="X6377" s="300" t="str">
        <f t="shared" si="666"/>
        <v>8</v>
      </c>
      <c r="Y6377" s="297"/>
      <c r="Z6377" s="298">
        <f t="shared" si="667"/>
        <v>58744.800000000003</v>
      </c>
      <c r="AA6377" s="301">
        <f>VLOOKUP(G6377,Ma_KH!$A:$R,14,0)</f>
        <v>60</v>
      </c>
    </row>
    <row r="6378" spans="1:27" hidden="1" x14ac:dyDescent="0.25">
      <c r="A6378" s="292">
        <v>45995</v>
      </c>
      <c r="B6378" s="293">
        <v>4180885517</v>
      </c>
      <c r="C6378" s="294" t="s">
        <v>7767</v>
      </c>
      <c r="D6378" s="292">
        <v>46003</v>
      </c>
      <c r="E6378" s="295"/>
      <c r="F6378" s="294"/>
      <c r="G6378" s="296" t="s">
        <v>7231</v>
      </c>
      <c r="H6378" s="295"/>
      <c r="I6378" s="293" t="s">
        <v>8784</v>
      </c>
      <c r="J6378" s="293" t="s">
        <v>1771</v>
      </c>
      <c r="K6378" s="339" t="s">
        <v>48</v>
      </c>
      <c r="L6378" s="21" t="str">
        <f>VLOOKUP($K6378,TONG_SL!$A:$D,2,0)</f>
        <v>Mọc Nấm Hương 250g</v>
      </c>
      <c r="N6378" s="21" t="str">
        <f t="shared" si="663"/>
        <v>K-C6</v>
      </c>
      <c r="Q6378" s="21" t="str">
        <f>VLOOKUP(K6378,TONG_SL!$A:$D,3,0)</f>
        <v>Túi</v>
      </c>
      <c r="R6378" s="297">
        <v>6</v>
      </c>
      <c r="S6378" s="297"/>
      <c r="T6378" s="297">
        <f>VLOOKUP(VLOOKUP(G6378,Ma_KH!$A:$R,18,0)&amp;K6378,Gia_MB!$A:$F,6,0)</f>
        <v>46000</v>
      </c>
      <c r="U6378" s="298">
        <f t="shared" si="664"/>
        <v>276000</v>
      </c>
      <c r="V6378" s="297"/>
      <c r="W6378" s="299">
        <f t="shared" si="665"/>
        <v>0</v>
      </c>
      <c r="X6378" s="300" t="str">
        <f t="shared" si="666"/>
        <v>8</v>
      </c>
      <c r="Y6378" s="297"/>
      <c r="Z6378" s="298">
        <f t="shared" si="667"/>
        <v>22080</v>
      </c>
      <c r="AA6378" s="301">
        <f>VLOOKUP(G6378,Ma_KH!$A:$R,14,0)</f>
        <v>60</v>
      </c>
    </row>
    <row r="6379" spans="1:27" hidden="1" x14ac:dyDescent="0.25">
      <c r="A6379" s="292">
        <v>45995</v>
      </c>
      <c r="B6379" s="293">
        <v>4180885517</v>
      </c>
      <c r="C6379" s="294" t="s">
        <v>7767</v>
      </c>
      <c r="D6379" s="292">
        <v>46003</v>
      </c>
      <c r="E6379" s="295"/>
      <c r="F6379" s="294"/>
      <c r="G6379" s="296" t="s">
        <v>7231</v>
      </c>
      <c r="H6379" s="295"/>
      <c r="I6379" s="293" t="s">
        <v>8784</v>
      </c>
      <c r="J6379" s="293" t="s">
        <v>1771</v>
      </c>
      <c r="K6379" s="339" t="s">
        <v>30</v>
      </c>
      <c r="L6379" s="21" t="str">
        <f>VLOOKUP($K6379,TONG_SL!$A:$D,2,0)</f>
        <v>Gà muối 500g</v>
      </c>
      <c r="N6379" s="21" t="str">
        <f t="shared" si="663"/>
        <v>K-C6</v>
      </c>
      <c r="Q6379" s="21" t="str">
        <f>VLOOKUP(K6379,TONG_SL!$A:$D,3,0)</f>
        <v>Túi</v>
      </c>
      <c r="R6379" s="297">
        <v>6</v>
      </c>
      <c r="S6379" s="297"/>
      <c r="T6379" s="297">
        <f>VLOOKUP(VLOOKUP(G6379,Ma_KH!$A:$R,18,0)&amp;K6379,Gia_MB!$A:$F,6,0)</f>
        <v>111058</v>
      </c>
      <c r="U6379" s="298">
        <f t="shared" si="664"/>
        <v>666348</v>
      </c>
      <c r="V6379" s="297"/>
      <c r="W6379" s="299">
        <f t="shared" si="665"/>
        <v>0</v>
      </c>
      <c r="X6379" s="300" t="str">
        <f t="shared" si="666"/>
        <v>8</v>
      </c>
      <c r="Y6379" s="297"/>
      <c r="Z6379" s="298">
        <f t="shared" si="667"/>
        <v>53307.840000000004</v>
      </c>
      <c r="AA6379" s="301">
        <f>VLOOKUP(G6379,Ma_KH!$A:$R,14,0)</f>
        <v>60</v>
      </c>
    </row>
    <row r="6380" spans="1:27" hidden="1" x14ac:dyDescent="0.25">
      <c r="A6380" s="292">
        <v>45995</v>
      </c>
      <c r="B6380" s="293">
        <v>4180885450</v>
      </c>
      <c r="C6380" s="294" t="s">
        <v>7767</v>
      </c>
      <c r="D6380" s="292">
        <v>46003</v>
      </c>
      <c r="E6380" s="295"/>
      <c r="F6380" s="294"/>
      <c r="G6380" s="296" t="s">
        <v>7231</v>
      </c>
      <c r="H6380" s="295"/>
      <c r="I6380" s="293" t="s">
        <v>8785</v>
      </c>
      <c r="J6380" s="293" t="s">
        <v>1771</v>
      </c>
      <c r="K6380" s="339" t="s">
        <v>30</v>
      </c>
      <c r="L6380" s="21" t="str">
        <f>VLOOKUP($K6380,TONG_SL!$A:$D,2,0)</f>
        <v>Gà muối 500g</v>
      </c>
      <c r="N6380" s="21" t="str">
        <f t="shared" si="663"/>
        <v>K-C6</v>
      </c>
      <c r="Q6380" s="21" t="str">
        <f>VLOOKUP(K6380,TONG_SL!$A:$D,3,0)</f>
        <v>Túi</v>
      </c>
      <c r="R6380" s="297">
        <v>10</v>
      </c>
      <c r="S6380" s="297"/>
      <c r="T6380" s="297">
        <f>VLOOKUP(VLOOKUP(G6380,Ma_KH!$A:$R,18,0)&amp;K6380,Gia_MB!$A:$F,6,0)</f>
        <v>111058</v>
      </c>
      <c r="U6380" s="298">
        <f t="shared" si="664"/>
        <v>1110580</v>
      </c>
      <c r="V6380" s="297"/>
      <c r="W6380" s="299">
        <f t="shared" si="665"/>
        <v>0</v>
      </c>
      <c r="X6380" s="300" t="str">
        <f t="shared" si="666"/>
        <v>8</v>
      </c>
      <c r="Y6380" s="297"/>
      <c r="Z6380" s="298">
        <f t="shared" si="667"/>
        <v>88846.400000000009</v>
      </c>
      <c r="AA6380" s="301">
        <f>VLOOKUP(G6380,Ma_KH!$A:$R,14,0)</f>
        <v>60</v>
      </c>
    </row>
    <row r="6381" spans="1:27" hidden="1" x14ac:dyDescent="0.25">
      <c r="A6381" s="292">
        <v>45995</v>
      </c>
      <c r="B6381" s="293">
        <v>4180885450</v>
      </c>
      <c r="C6381" s="294" t="s">
        <v>7767</v>
      </c>
      <c r="D6381" s="292">
        <v>46003</v>
      </c>
      <c r="E6381" s="295"/>
      <c r="F6381" s="294"/>
      <c r="G6381" s="296" t="s">
        <v>7231</v>
      </c>
      <c r="H6381" s="295"/>
      <c r="I6381" s="293" t="s">
        <v>8785</v>
      </c>
      <c r="J6381" s="293" t="s">
        <v>1771</v>
      </c>
      <c r="K6381" s="339" t="s">
        <v>48</v>
      </c>
      <c r="L6381" s="21" t="str">
        <f>VLOOKUP($K6381,TONG_SL!$A:$D,2,0)</f>
        <v>Mọc Nấm Hương 250g</v>
      </c>
      <c r="N6381" s="21" t="str">
        <f t="shared" si="663"/>
        <v>K-C6</v>
      </c>
      <c r="Q6381" s="21" t="str">
        <f>VLOOKUP(K6381,TONG_SL!$A:$D,3,0)</f>
        <v>Túi</v>
      </c>
      <c r="R6381" s="297">
        <v>10</v>
      </c>
      <c r="S6381" s="297"/>
      <c r="T6381" s="297">
        <f>VLOOKUP(VLOOKUP(G6381,Ma_KH!$A:$R,18,0)&amp;K6381,Gia_MB!$A:$F,6,0)</f>
        <v>46000</v>
      </c>
      <c r="U6381" s="298">
        <f t="shared" si="664"/>
        <v>460000</v>
      </c>
      <c r="V6381" s="297"/>
      <c r="W6381" s="299">
        <f t="shared" si="665"/>
        <v>0</v>
      </c>
      <c r="X6381" s="300" t="str">
        <f t="shared" si="666"/>
        <v>8</v>
      </c>
      <c r="Y6381" s="297"/>
      <c r="Z6381" s="298">
        <f t="shared" si="667"/>
        <v>36800</v>
      </c>
      <c r="AA6381" s="301">
        <f>VLOOKUP(G6381,Ma_KH!$A:$R,14,0)</f>
        <v>60</v>
      </c>
    </row>
    <row r="6382" spans="1:27" hidden="1" x14ac:dyDescent="0.25">
      <c r="A6382" s="292">
        <v>45995</v>
      </c>
      <c r="B6382" s="293">
        <v>4180885450</v>
      </c>
      <c r="C6382" s="294" t="s">
        <v>7767</v>
      </c>
      <c r="D6382" s="292">
        <v>46003</v>
      </c>
      <c r="E6382" s="295"/>
      <c r="F6382" s="294"/>
      <c r="G6382" s="296" t="s">
        <v>7231</v>
      </c>
      <c r="H6382" s="295"/>
      <c r="I6382" s="293" t="s">
        <v>8785</v>
      </c>
      <c r="J6382" s="293" t="s">
        <v>1771</v>
      </c>
      <c r="K6382" s="339" t="s">
        <v>27</v>
      </c>
      <c r="L6382" s="21" t="str">
        <f>VLOOKUP($K6382,TONG_SL!$A:$D,2,0)</f>
        <v>Chân giò heo muối 300g</v>
      </c>
      <c r="N6382" s="21" t="str">
        <f t="shared" si="663"/>
        <v>K-C6</v>
      </c>
      <c r="Q6382" s="21" t="str">
        <f>VLOOKUP(K6382,TONG_SL!$A:$D,3,0)</f>
        <v>Túi</v>
      </c>
      <c r="R6382" s="297">
        <v>10</v>
      </c>
      <c r="S6382" s="297"/>
      <c r="T6382" s="297">
        <f>VLOOKUP(VLOOKUP(G6382,Ma_KH!$A:$R,18,0)&amp;K6382,Gia_MB!$A:$F,6,0)</f>
        <v>73431</v>
      </c>
      <c r="U6382" s="298">
        <f t="shared" si="664"/>
        <v>734310</v>
      </c>
      <c r="V6382" s="297"/>
      <c r="W6382" s="299">
        <f t="shared" si="665"/>
        <v>0</v>
      </c>
      <c r="X6382" s="300" t="str">
        <f t="shared" si="666"/>
        <v>8</v>
      </c>
      <c r="Y6382" s="297"/>
      <c r="Z6382" s="298">
        <f t="shared" si="667"/>
        <v>58744.800000000003</v>
      </c>
      <c r="AA6382" s="301">
        <f>VLOOKUP(G6382,Ma_KH!$A:$R,14,0)</f>
        <v>60</v>
      </c>
    </row>
    <row r="6383" spans="1:27" hidden="1" x14ac:dyDescent="0.25">
      <c r="A6383" s="292">
        <v>45995</v>
      </c>
      <c r="B6383" s="293">
        <v>4180885450</v>
      </c>
      <c r="C6383" s="294" t="s">
        <v>7767</v>
      </c>
      <c r="D6383" s="292">
        <v>46003</v>
      </c>
      <c r="E6383" s="295"/>
      <c r="F6383" s="294"/>
      <c r="G6383" s="296" t="s">
        <v>7231</v>
      </c>
      <c r="H6383" s="295"/>
      <c r="I6383" s="293" t="s">
        <v>8785</v>
      </c>
      <c r="J6383" s="293" t="s">
        <v>1771</v>
      </c>
      <c r="K6383" s="339" t="s">
        <v>32</v>
      </c>
      <c r="L6383" s="21" t="str">
        <f>VLOOKUP($K6383,TONG_SL!$A:$D,2,0)</f>
        <v>Giò Tai Lưỡi Xào 250g</v>
      </c>
      <c r="N6383" s="21" t="str">
        <f t="shared" si="663"/>
        <v>K-C6</v>
      </c>
      <c r="Q6383" s="21" t="str">
        <f>VLOOKUP(K6383,TONG_SL!$A:$D,3,0)</f>
        <v>Túi</v>
      </c>
      <c r="R6383" s="297">
        <v>10</v>
      </c>
      <c r="S6383" s="297"/>
      <c r="T6383" s="297">
        <f>VLOOKUP(VLOOKUP(G6383,Ma_KH!$A:$R,18,0)&amp;K6383,Gia_MB!$A:$F,6,0)</f>
        <v>50182</v>
      </c>
      <c r="U6383" s="298">
        <f t="shared" si="664"/>
        <v>501820</v>
      </c>
      <c r="V6383" s="297"/>
      <c r="W6383" s="299">
        <f t="shared" si="665"/>
        <v>0</v>
      </c>
      <c r="X6383" s="300" t="str">
        <f t="shared" si="666"/>
        <v>8</v>
      </c>
      <c r="Y6383" s="297"/>
      <c r="Z6383" s="298">
        <f t="shared" si="667"/>
        <v>40145.599999999999</v>
      </c>
      <c r="AA6383" s="301">
        <f>VLOOKUP(G6383,Ma_KH!$A:$R,14,0)</f>
        <v>60</v>
      </c>
    </row>
    <row r="6384" spans="1:27" hidden="1" x14ac:dyDescent="0.25">
      <c r="A6384" s="292">
        <v>45995</v>
      </c>
      <c r="B6384" s="293">
        <v>4180885450</v>
      </c>
      <c r="C6384" s="294" t="s">
        <v>7767</v>
      </c>
      <c r="D6384" s="292">
        <v>46003</v>
      </c>
      <c r="E6384" s="295"/>
      <c r="F6384" s="294"/>
      <c r="G6384" s="296" t="s">
        <v>7231</v>
      </c>
      <c r="H6384" s="295"/>
      <c r="I6384" s="293" t="s">
        <v>8785</v>
      </c>
      <c r="J6384" s="293" t="s">
        <v>1771</v>
      </c>
      <c r="K6384" s="339" t="s">
        <v>34</v>
      </c>
      <c r="L6384" s="21" t="str">
        <f>VLOOKUP($K6384,TONG_SL!$A:$D,2,0)</f>
        <v>Tai heo muối 200g</v>
      </c>
      <c r="N6384" s="21" t="str">
        <f t="shared" si="663"/>
        <v>K-C6</v>
      </c>
      <c r="Q6384" s="21" t="str">
        <f>VLOOKUP(K6384,TONG_SL!$A:$D,3,0)</f>
        <v>Túi</v>
      </c>
      <c r="R6384" s="297">
        <v>10</v>
      </c>
      <c r="S6384" s="297"/>
      <c r="T6384" s="297">
        <f>VLOOKUP(VLOOKUP(G6384,Ma_KH!$A:$R,18,0)&amp;K6384,Gia_MB!$A:$F,6,0)</f>
        <v>55595</v>
      </c>
      <c r="U6384" s="298">
        <f t="shared" si="664"/>
        <v>555950</v>
      </c>
      <c r="V6384" s="297"/>
      <c r="W6384" s="299">
        <f t="shared" si="665"/>
        <v>0</v>
      </c>
      <c r="X6384" s="300" t="str">
        <f t="shared" si="666"/>
        <v>8</v>
      </c>
      <c r="Y6384" s="297"/>
      <c r="Z6384" s="298">
        <f t="shared" si="667"/>
        <v>44476</v>
      </c>
      <c r="AA6384" s="301">
        <f>VLOOKUP(G6384,Ma_KH!$A:$R,14,0)</f>
        <v>60</v>
      </c>
    </row>
    <row r="6385" spans="1:27" hidden="1" x14ac:dyDescent="0.25">
      <c r="A6385" s="292">
        <v>46000</v>
      </c>
      <c r="B6385" s="293">
        <v>4181117449</v>
      </c>
      <c r="C6385" s="294" t="s">
        <v>7767</v>
      </c>
      <c r="D6385" s="292">
        <v>46003</v>
      </c>
      <c r="E6385" s="295"/>
      <c r="F6385" s="294"/>
      <c r="G6385" s="296" t="s">
        <v>51</v>
      </c>
      <c r="H6385" s="295"/>
      <c r="I6385" s="293" t="s">
        <v>8786</v>
      </c>
      <c r="J6385" s="293" t="s">
        <v>1771</v>
      </c>
      <c r="K6385" s="339" t="s">
        <v>34</v>
      </c>
      <c r="L6385" s="21" t="str">
        <f>VLOOKUP($K6385,TONG_SL!$A:$D,2,0)</f>
        <v>Tai heo muối 200g</v>
      </c>
      <c r="N6385" s="21" t="str">
        <f t="shared" si="663"/>
        <v>K-C6</v>
      </c>
      <c r="Q6385" s="21" t="str">
        <f>VLOOKUP(K6385,TONG_SL!$A:$D,3,0)</f>
        <v>Túi</v>
      </c>
      <c r="R6385" s="297">
        <v>3</v>
      </c>
      <c r="S6385" s="297"/>
      <c r="T6385" s="297">
        <f>VLOOKUP(VLOOKUP(G6385,Ma_KH!$A:$R,18,0)&amp;K6385,Gia_MB!$A:$F,6,0)</f>
        <v>55595</v>
      </c>
      <c r="U6385" s="298">
        <f t="shared" si="664"/>
        <v>166785</v>
      </c>
      <c r="V6385" s="297"/>
      <c r="W6385" s="299">
        <f t="shared" si="665"/>
        <v>0</v>
      </c>
      <c r="X6385" s="300" t="str">
        <f t="shared" si="666"/>
        <v>8</v>
      </c>
      <c r="Y6385" s="297"/>
      <c r="Z6385" s="298">
        <f t="shared" si="667"/>
        <v>13342.800000000001</v>
      </c>
      <c r="AA6385" s="301">
        <f>VLOOKUP(G6385,Ma_KH!$A:$R,14,0)</f>
        <v>60</v>
      </c>
    </row>
    <row r="6386" spans="1:27" hidden="1" x14ac:dyDescent="0.25">
      <c r="A6386" s="292">
        <v>46000</v>
      </c>
      <c r="B6386" s="293">
        <v>4181117449</v>
      </c>
      <c r="C6386" s="294" t="s">
        <v>7767</v>
      </c>
      <c r="D6386" s="292">
        <v>46003</v>
      </c>
      <c r="E6386" s="295"/>
      <c r="F6386" s="294"/>
      <c r="G6386" s="296" t="s">
        <v>51</v>
      </c>
      <c r="H6386" s="295"/>
      <c r="I6386" s="293" t="s">
        <v>8786</v>
      </c>
      <c r="J6386" s="293" t="s">
        <v>1771</v>
      </c>
      <c r="K6386" s="339" t="s">
        <v>27</v>
      </c>
      <c r="L6386" s="21" t="str">
        <f>VLOOKUP($K6386,TONG_SL!$A:$D,2,0)</f>
        <v>Chân giò heo muối 300g</v>
      </c>
      <c r="N6386" s="21" t="str">
        <f t="shared" si="663"/>
        <v>K-C6</v>
      </c>
      <c r="Q6386" s="21" t="str">
        <f>VLOOKUP(K6386,TONG_SL!$A:$D,3,0)</f>
        <v>Túi</v>
      </c>
      <c r="R6386" s="297">
        <v>6</v>
      </c>
      <c r="S6386" s="297"/>
      <c r="T6386" s="297">
        <f>VLOOKUP(VLOOKUP(G6386,Ma_KH!$A:$R,18,0)&amp;K6386,Gia_MB!$A:$F,6,0)</f>
        <v>73431</v>
      </c>
      <c r="U6386" s="298">
        <f t="shared" si="664"/>
        <v>440586</v>
      </c>
      <c r="V6386" s="297"/>
      <c r="W6386" s="299">
        <f t="shared" si="665"/>
        <v>0</v>
      </c>
      <c r="X6386" s="300" t="str">
        <f t="shared" si="666"/>
        <v>8</v>
      </c>
      <c r="Y6386" s="297"/>
      <c r="Z6386" s="298">
        <f t="shared" si="667"/>
        <v>35246.879999999997</v>
      </c>
      <c r="AA6386" s="301">
        <f>VLOOKUP(G6386,Ma_KH!$A:$R,14,0)</f>
        <v>60</v>
      </c>
    </row>
    <row r="6387" spans="1:27" hidden="1" x14ac:dyDescent="0.25">
      <c r="A6387" s="292">
        <v>46000</v>
      </c>
      <c r="B6387" s="293">
        <v>4181117449</v>
      </c>
      <c r="C6387" s="294" t="s">
        <v>7767</v>
      </c>
      <c r="D6387" s="292">
        <v>46003</v>
      </c>
      <c r="E6387" s="295"/>
      <c r="F6387" s="294"/>
      <c r="G6387" s="296" t="s">
        <v>51</v>
      </c>
      <c r="H6387" s="295"/>
      <c r="I6387" s="293" t="s">
        <v>8786</v>
      </c>
      <c r="J6387" s="293" t="s">
        <v>1771</v>
      </c>
      <c r="K6387" s="339" t="s">
        <v>30</v>
      </c>
      <c r="L6387" s="21" t="str">
        <f>VLOOKUP($K6387,TONG_SL!$A:$D,2,0)</f>
        <v>Gà muối 500g</v>
      </c>
      <c r="N6387" s="21" t="str">
        <f t="shared" si="663"/>
        <v>K-C6</v>
      </c>
      <c r="Q6387" s="21" t="str">
        <f>VLOOKUP(K6387,TONG_SL!$A:$D,3,0)</f>
        <v>Túi</v>
      </c>
      <c r="R6387" s="297">
        <v>3</v>
      </c>
      <c r="S6387" s="297"/>
      <c r="T6387" s="297">
        <f>VLOOKUP(VLOOKUP(G6387,Ma_KH!$A:$R,18,0)&amp;K6387,Gia_MB!$A:$F,6,0)</f>
        <v>111058</v>
      </c>
      <c r="U6387" s="298">
        <f t="shared" si="664"/>
        <v>333174</v>
      </c>
      <c r="V6387" s="297"/>
      <c r="W6387" s="299">
        <f t="shared" si="665"/>
        <v>0</v>
      </c>
      <c r="X6387" s="300" t="str">
        <f t="shared" si="666"/>
        <v>8</v>
      </c>
      <c r="Y6387" s="297"/>
      <c r="Z6387" s="298">
        <f t="shared" si="667"/>
        <v>26653.920000000002</v>
      </c>
      <c r="AA6387" s="301">
        <f>VLOOKUP(G6387,Ma_KH!$A:$R,14,0)</f>
        <v>60</v>
      </c>
    </row>
    <row r="6388" spans="1:27" hidden="1" x14ac:dyDescent="0.25">
      <c r="A6388" s="292">
        <v>46000</v>
      </c>
      <c r="B6388" s="293">
        <v>4181117449</v>
      </c>
      <c r="C6388" s="294" t="s">
        <v>7767</v>
      </c>
      <c r="D6388" s="292">
        <v>46003</v>
      </c>
      <c r="E6388" s="295"/>
      <c r="F6388" s="294"/>
      <c r="G6388" s="296" t="s">
        <v>51</v>
      </c>
      <c r="H6388" s="295"/>
      <c r="I6388" s="293" t="s">
        <v>8786</v>
      </c>
      <c r="J6388" s="293" t="s">
        <v>1771</v>
      </c>
      <c r="K6388" s="339" t="s">
        <v>32</v>
      </c>
      <c r="L6388" s="21" t="str">
        <f>VLOOKUP($K6388,TONG_SL!$A:$D,2,0)</f>
        <v>Giò Tai Lưỡi Xào 250g</v>
      </c>
      <c r="N6388" s="21" t="str">
        <f t="shared" si="663"/>
        <v>K-C6</v>
      </c>
      <c r="Q6388" s="21" t="str">
        <f>VLOOKUP(K6388,TONG_SL!$A:$D,3,0)</f>
        <v>Túi</v>
      </c>
      <c r="R6388" s="297">
        <v>3</v>
      </c>
      <c r="S6388" s="297"/>
      <c r="T6388" s="297">
        <f>VLOOKUP(VLOOKUP(G6388,Ma_KH!$A:$R,18,0)&amp;K6388,Gia_MB!$A:$F,6,0)</f>
        <v>50182</v>
      </c>
      <c r="U6388" s="298">
        <f t="shared" si="664"/>
        <v>150546</v>
      </c>
      <c r="V6388" s="297"/>
      <c r="W6388" s="299">
        <f t="shared" si="665"/>
        <v>0</v>
      </c>
      <c r="X6388" s="300" t="str">
        <f t="shared" si="666"/>
        <v>8</v>
      </c>
      <c r="Y6388" s="297"/>
      <c r="Z6388" s="298">
        <f t="shared" si="667"/>
        <v>12043.68</v>
      </c>
      <c r="AA6388" s="301">
        <f>VLOOKUP(G6388,Ma_KH!$A:$R,14,0)</f>
        <v>60</v>
      </c>
    </row>
    <row r="6389" spans="1:27" hidden="1" x14ac:dyDescent="0.25">
      <c r="A6389" s="292">
        <v>46000</v>
      </c>
      <c r="B6389" s="293">
        <v>4181117449</v>
      </c>
      <c r="C6389" s="294" t="s">
        <v>7767</v>
      </c>
      <c r="D6389" s="292">
        <v>46003</v>
      </c>
      <c r="E6389" s="295"/>
      <c r="F6389" s="294"/>
      <c r="G6389" s="296" t="s">
        <v>51</v>
      </c>
      <c r="H6389" s="295"/>
      <c r="I6389" s="293" t="s">
        <v>8786</v>
      </c>
      <c r="J6389" s="293" t="s">
        <v>1771</v>
      </c>
      <c r="K6389" s="339" t="s">
        <v>37</v>
      </c>
      <c r="L6389" s="21" t="str">
        <f>VLOOKUP($K6389,TONG_SL!$A:$D,2,0)</f>
        <v>Chả cốm 300g</v>
      </c>
      <c r="N6389" s="21" t="str">
        <f t="shared" si="663"/>
        <v>K-C6</v>
      </c>
      <c r="Q6389" s="21" t="str">
        <f>VLOOKUP(K6389,TONG_SL!$A:$D,3,0)</f>
        <v>Túi</v>
      </c>
      <c r="R6389" s="297">
        <v>3</v>
      </c>
      <c r="S6389" s="297"/>
      <c r="T6389" s="297">
        <f>VLOOKUP(VLOOKUP(G6389,Ma_KH!$A:$R,18,0)&amp;K6389,Gia_MB!$A:$F,6,0)</f>
        <v>74250</v>
      </c>
      <c r="U6389" s="298">
        <f t="shared" si="664"/>
        <v>222750</v>
      </c>
      <c r="V6389" s="297"/>
      <c r="W6389" s="299">
        <f t="shared" si="665"/>
        <v>0</v>
      </c>
      <c r="X6389" s="300" t="str">
        <f t="shared" si="666"/>
        <v>8</v>
      </c>
      <c r="Y6389" s="297"/>
      <c r="Z6389" s="298">
        <f t="shared" si="667"/>
        <v>17820</v>
      </c>
      <c r="AA6389" s="301">
        <f>VLOOKUP(G6389,Ma_KH!$A:$R,14,0)</f>
        <v>60</v>
      </c>
    </row>
    <row r="6390" spans="1:27" hidden="1" x14ac:dyDescent="0.25">
      <c r="A6390" s="292">
        <v>46000</v>
      </c>
      <c r="B6390" s="293">
        <v>4181117449</v>
      </c>
      <c r="C6390" s="294" t="s">
        <v>7767</v>
      </c>
      <c r="D6390" s="292">
        <v>46003</v>
      </c>
      <c r="E6390" s="295"/>
      <c r="F6390" s="294"/>
      <c r="G6390" s="296" t="s">
        <v>51</v>
      </c>
      <c r="H6390" s="295"/>
      <c r="I6390" s="293" t="s">
        <v>8786</v>
      </c>
      <c r="J6390" s="293" t="s">
        <v>1771</v>
      </c>
      <c r="K6390" s="339" t="s">
        <v>48</v>
      </c>
      <c r="L6390" s="21" t="str">
        <f>VLOOKUP($K6390,TONG_SL!$A:$D,2,0)</f>
        <v>Mọc Nấm Hương 250g</v>
      </c>
      <c r="N6390" s="21" t="str">
        <f t="shared" si="663"/>
        <v>K-C6</v>
      </c>
      <c r="Q6390" s="21" t="str">
        <f>VLOOKUP(K6390,TONG_SL!$A:$D,3,0)</f>
        <v>Túi</v>
      </c>
      <c r="R6390" s="297">
        <v>6</v>
      </c>
      <c r="S6390" s="297"/>
      <c r="T6390" s="297">
        <f>VLOOKUP(VLOOKUP(G6390,Ma_KH!$A:$R,18,0)&amp;K6390,Gia_MB!$A:$F,6,0)</f>
        <v>46000</v>
      </c>
      <c r="U6390" s="298">
        <f t="shared" si="664"/>
        <v>276000</v>
      </c>
      <c r="V6390" s="297"/>
      <c r="W6390" s="299">
        <f t="shared" si="665"/>
        <v>0</v>
      </c>
      <c r="X6390" s="300" t="str">
        <f t="shared" si="666"/>
        <v>8</v>
      </c>
      <c r="Y6390" s="297"/>
      <c r="Z6390" s="298">
        <f t="shared" si="667"/>
        <v>22080</v>
      </c>
      <c r="AA6390" s="301">
        <f>VLOOKUP(G6390,Ma_KH!$A:$R,14,0)</f>
        <v>60</v>
      </c>
    </row>
    <row r="6391" spans="1:27" hidden="1" x14ac:dyDescent="0.25">
      <c r="A6391" s="292">
        <v>46000</v>
      </c>
      <c r="B6391" s="293">
        <v>4181117476</v>
      </c>
      <c r="C6391" s="294" t="s">
        <v>7767</v>
      </c>
      <c r="D6391" s="292">
        <v>46003</v>
      </c>
      <c r="E6391" s="295"/>
      <c r="F6391" s="294"/>
      <c r="G6391" s="296" t="s">
        <v>51</v>
      </c>
      <c r="H6391" s="295"/>
      <c r="I6391" s="293" t="s">
        <v>8787</v>
      </c>
      <c r="J6391" s="293" t="s">
        <v>1771</v>
      </c>
      <c r="K6391" s="339" t="s">
        <v>37</v>
      </c>
      <c r="L6391" s="21" t="str">
        <f>VLOOKUP($K6391,TONG_SL!$A:$D,2,0)</f>
        <v>Chả cốm 300g</v>
      </c>
      <c r="N6391" s="21" t="str">
        <f t="shared" si="663"/>
        <v>K-C6</v>
      </c>
      <c r="Q6391" s="21" t="str">
        <f>VLOOKUP(K6391,TONG_SL!$A:$D,3,0)</f>
        <v>Túi</v>
      </c>
      <c r="R6391" s="297">
        <v>3</v>
      </c>
      <c r="S6391" s="297"/>
      <c r="T6391" s="297">
        <f>VLOOKUP(VLOOKUP(G6391,Ma_KH!$A:$R,18,0)&amp;K6391,Gia_MB!$A:$F,6,0)</f>
        <v>74250</v>
      </c>
      <c r="U6391" s="298">
        <f t="shared" si="664"/>
        <v>222750</v>
      </c>
      <c r="V6391" s="297"/>
      <c r="W6391" s="299">
        <f t="shared" si="665"/>
        <v>0</v>
      </c>
      <c r="X6391" s="300" t="str">
        <f t="shared" si="666"/>
        <v>8</v>
      </c>
      <c r="Y6391" s="297"/>
      <c r="Z6391" s="298">
        <f t="shared" si="667"/>
        <v>17820</v>
      </c>
      <c r="AA6391" s="301">
        <f>VLOOKUP(G6391,Ma_KH!$A:$R,14,0)</f>
        <v>60</v>
      </c>
    </row>
    <row r="6392" spans="1:27" hidden="1" x14ac:dyDescent="0.25">
      <c r="A6392" s="292">
        <v>46000</v>
      </c>
      <c r="B6392" s="293">
        <v>4181117476</v>
      </c>
      <c r="C6392" s="294" t="s">
        <v>7767</v>
      </c>
      <c r="D6392" s="292">
        <v>46003</v>
      </c>
      <c r="E6392" s="295"/>
      <c r="F6392" s="294"/>
      <c r="G6392" s="296" t="s">
        <v>51</v>
      </c>
      <c r="H6392" s="295"/>
      <c r="I6392" s="293" t="s">
        <v>8787</v>
      </c>
      <c r="J6392" s="293" t="s">
        <v>1771</v>
      </c>
      <c r="K6392" s="339" t="s">
        <v>27</v>
      </c>
      <c r="L6392" s="21" t="str">
        <f>VLOOKUP($K6392,TONG_SL!$A:$D,2,0)</f>
        <v>Chân giò heo muối 300g</v>
      </c>
      <c r="N6392" s="21" t="str">
        <f t="shared" si="663"/>
        <v>K-C6</v>
      </c>
      <c r="Q6392" s="21" t="str">
        <f>VLOOKUP(K6392,TONG_SL!$A:$D,3,0)</f>
        <v>Túi</v>
      </c>
      <c r="R6392" s="297">
        <v>6</v>
      </c>
      <c r="S6392" s="297"/>
      <c r="T6392" s="297">
        <f>VLOOKUP(VLOOKUP(G6392,Ma_KH!$A:$R,18,0)&amp;K6392,Gia_MB!$A:$F,6,0)</f>
        <v>73431</v>
      </c>
      <c r="U6392" s="298">
        <f t="shared" ref="U6392:U6423" si="668">T6392*R6392</f>
        <v>440586</v>
      </c>
      <c r="V6392" s="297"/>
      <c r="W6392" s="299">
        <f t="shared" ref="W6392:W6423" si="669">U6392*V6392</f>
        <v>0</v>
      </c>
      <c r="X6392" s="300" t="str">
        <f t="shared" ref="X6392:X6423" si="670">IF(B6392&lt;&gt;"","8","0")</f>
        <v>8</v>
      </c>
      <c r="Y6392" s="297"/>
      <c r="Z6392" s="298">
        <f t="shared" ref="Z6392:Z6423" si="671">U6392*X6392%</f>
        <v>35246.879999999997</v>
      </c>
      <c r="AA6392" s="301">
        <f>VLOOKUP(G6392,Ma_KH!$A:$R,14,0)</f>
        <v>60</v>
      </c>
    </row>
    <row r="6393" spans="1:27" hidden="1" x14ac:dyDescent="0.25">
      <c r="A6393" s="292">
        <v>46000</v>
      </c>
      <c r="B6393" s="293">
        <v>4181117476</v>
      </c>
      <c r="C6393" s="294" t="s">
        <v>7767</v>
      </c>
      <c r="D6393" s="292">
        <v>46003</v>
      </c>
      <c r="E6393" s="295"/>
      <c r="F6393" s="294"/>
      <c r="G6393" s="296" t="s">
        <v>51</v>
      </c>
      <c r="H6393" s="295"/>
      <c r="I6393" s="293" t="s">
        <v>8787</v>
      </c>
      <c r="J6393" s="293" t="s">
        <v>1771</v>
      </c>
      <c r="K6393" s="339" t="s">
        <v>48</v>
      </c>
      <c r="L6393" s="21" t="str">
        <f>VLOOKUP($K6393,TONG_SL!$A:$D,2,0)</f>
        <v>Mọc Nấm Hương 250g</v>
      </c>
      <c r="N6393" s="21" t="str">
        <f t="shared" si="663"/>
        <v>K-C6</v>
      </c>
      <c r="Q6393" s="21" t="str">
        <f>VLOOKUP(K6393,TONG_SL!$A:$D,3,0)</f>
        <v>Túi</v>
      </c>
      <c r="R6393" s="297">
        <v>6</v>
      </c>
      <c r="S6393" s="297"/>
      <c r="T6393" s="297">
        <f>VLOOKUP(VLOOKUP(G6393,Ma_KH!$A:$R,18,0)&amp;K6393,Gia_MB!$A:$F,6,0)</f>
        <v>46000</v>
      </c>
      <c r="U6393" s="298">
        <f t="shared" si="668"/>
        <v>276000</v>
      </c>
      <c r="V6393" s="297"/>
      <c r="W6393" s="299">
        <f t="shared" si="669"/>
        <v>0</v>
      </c>
      <c r="X6393" s="300" t="str">
        <f t="shared" si="670"/>
        <v>8</v>
      </c>
      <c r="Y6393" s="297"/>
      <c r="Z6393" s="298">
        <f t="shared" si="671"/>
        <v>22080</v>
      </c>
      <c r="AA6393" s="301">
        <f>VLOOKUP(G6393,Ma_KH!$A:$R,14,0)</f>
        <v>60</v>
      </c>
    </row>
    <row r="6394" spans="1:27" hidden="1" x14ac:dyDescent="0.25">
      <c r="A6394" s="292">
        <v>46000</v>
      </c>
      <c r="B6394" s="293">
        <v>4181117476</v>
      </c>
      <c r="C6394" s="294" t="s">
        <v>7767</v>
      </c>
      <c r="D6394" s="292">
        <v>46003</v>
      </c>
      <c r="E6394" s="295"/>
      <c r="F6394" s="294"/>
      <c r="G6394" s="296" t="s">
        <v>51</v>
      </c>
      <c r="H6394" s="295"/>
      <c r="I6394" s="293" t="s">
        <v>8787</v>
      </c>
      <c r="J6394" s="293" t="s">
        <v>1771</v>
      </c>
      <c r="K6394" s="339" t="s">
        <v>30</v>
      </c>
      <c r="L6394" s="21" t="str">
        <f>VLOOKUP($K6394,TONG_SL!$A:$D,2,0)</f>
        <v>Gà muối 500g</v>
      </c>
      <c r="N6394" s="21" t="str">
        <f t="shared" si="663"/>
        <v>K-C6</v>
      </c>
      <c r="Q6394" s="21" t="str">
        <f>VLOOKUP(K6394,TONG_SL!$A:$D,3,0)</f>
        <v>Túi</v>
      </c>
      <c r="R6394" s="297">
        <v>6</v>
      </c>
      <c r="S6394" s="297"/>
      <c r="T6394" s="297">
        <f>VLOOKUP(VLOOKUP(G6394,Ma_KH!$A:$R,18,0)&amp;K6394,Gia_MB!$A:$F,6,0)</f>
        <v>111058</v>
      </c>
      <c r="U6394" s="298">
        <f t="shared" si="668"/>
        <v>666348</v>
      </c>
      <c r="V6394" s="297"/>
      <c r="W6394" s="299">
        <f t="shared" si="669"/>
        <v>0</v>
      </c>
      <c r="X6394" s="300" t="str">
        <f t="shared" si="670"/>
        <v>8</v>
      </c>
      <c r="Y6394" s="297"/>
      <c r="Z6394" s="298">
        <f t="shared" si="671"/>
        <v>53307.840000000004</v>
      </c>
      <c r="AA6394" s="301">
        <f>VLOOKUP(G6394,Ma_KH!$A:$R,14,0)</f>
        <v>60</v>
      </c>
    </row>
    <row r="6395" spans="1:27" hidden="1" x14ac:dyDescent="0.25">
      <c r="A6395" s="292">
        <v>46000</v>
      </c>
      <c r="B6395" s="293">
        <v>4181117476</v>
      </c>
      <c r="C6395" s="294" t="s">
        <v>7767</v>
      </c>
      <c r="D6395" s="292">
        <v>46003</v>
      </c>
      <c r="E6395" s="295"/>
      <c r="F6395" s="294"/>
      <c r="G6395" s="296" t="s">
        <v>51</v>
      </c>
      <c r="H6395" s="295"/>
      <c r="I6395" s="293" t="s">
        <v>8787</v>
      </c>
      <c r="J6395" s="293" t="s">
        <v>1771</v>
      </c>
      <c r="K6395" s="339" t="s">
        <v>34</v>
      </c>
      <c r="L6395" s="21" t="str">
        <f>VLOOKUP($K6395,TONG_SL!$A:$D,2,0)</f>
        <v>Tai heo muối 200g</v>
      </c>
      <c r="N6395" s="21" t="str">
        <f t="shared" si="663"/>
        <v>K-C6</v>
      </c>
      <c r="Q6395" s="21" t="str">
        <f>VLOOKUP(K6395,TONG_SL!$A:$D,3,0)</f>
        <v>Túi</v>
      </c>
      <c r="R6395" s="297">
        <v>3</v>
      </c>
      <c r="S6395" s="297"/>
      <c r="T6395" s="297">
        <f>VLOOKUP(VLOOKUP(G6395,Ma_KH!$A:$R,18,0)&amp;K6395,Gia_MB!$A:$F,6,0)</f>
        <v>55595</v>
      </c>
      <c r="U6395" s="298">
        <f t="shared" si="668"/>
        <v>166785</v>
      </c>
      <c r="V6395" s="297"/>
      <c r="W6395" s="299">
        <f t="shared" si="669"/>
        <v>0</v>
      </c>
      <c r="X6395" s="300" t="str">
        <f t="shared" si="670"/>
        <v>8</v>
      </c>
      <c r="Y6395" s="297"/>
      <c r="Z6395" s="298">
        <f t="shared" si="671"/>
        <v>13342.800000000001</v>
      </c>
      <c r="AA6395" s="301">
        <f>VLOOKUP(G6395,Ma_KH!$A:$R,14,0)</f>
        <v>60</v>
      </c>
    </row>
    <row r="6396" spans="1:27" hidden="1" x14ac:dyDescent="0.25">
      <c r="A6396" s="292">
        <v>46000</v>
      </c>
      <c r="B6396" s="293">
        <v>4181117486</v>
      </c>
      <c r="C6396" s="294" t="s">
        <v>7767</v>
      </c>
      <c r="D6396" s="292">
        <v>46003</v>
      </c>
      <c r="E6396" s="295"/>
      <c r="F6396" s="294"/>
      <c r="G6396" s="296" t="s">
        <v>51</v>
      </c>
      <c r="H6396" s="295"/>
      <c r="I6396" s="293" t="s">
        <v>8788</v>
      </c>
      <c r="J6396" s="293" t="s">
        <v>1771</v>
      </c>
      <c r="K6396" s="339" t="s">
        <v>34</v>
      </c>
      <c r="L6396" s="21" t="str">
        <f>VLOOKUP($K6396,TONG_SL!$A:$D,2,0)</f>
        <v>Tai heo muối 200g</v>
      </c>
      <c r="N6396" s="21" t="str">
        <f t="shared" si="663"/>
        <v>K-C6</v>
      </c>
      <c r="Q6396" s="21" t="str">
        <f>VLOOKUP(K6396,TONG_SL!$A:$D,3,0)</f>
        <v>Túi</v>
      </c>
      <c r="R6396" s="297">
        <v>3</v>
      </c>
      <c r="S6396" s="297"/>
      <c r="T6396" s="297">
        <f>VLOOKUP(VLOOKUP(G6396,Ma_KH!$A:$R,18,0)&amp;K6396,Gia_MB!$A:$F,6,0)</f>
        <v>55595</v>
      </c>
      <c r="U6396" s="298">
        <f t="shared" si="668"/>
        <v>166785</v>
      </c>
      <c r="V6396" s="297"/>
      <c r="W6396" s="299">
        <f t="shared" si="669"/>
        <v>0</v>
      </c>
      <c r="X6396" s="300" t="str">
        <f t="shared" si="670"/>
        <v>8</v>
      </c>
      <c r="Y6396" s="297"/>
      <c r="Z6396" s="298">
        <f t="shared" si="671"/>
        <v>13342.800000000001</v>
      </c>
      <c r="AA6396" s="301">
        <f>VLOOKUP(G6396,Ma_KH!$A:$R,14,0)</f>
        <v>60</v>
      </c>
    </row>
    <row r="6397" spans="1:27" hidden="1" x14ac:dyDescent="0.25">
      <c r="A6397" s="292">
        <v>46000</v>
      </c>
      <c r="B6397" s="293">
        <v>4181117486</v>
      </c>
      <c r="C6397" s="294" t="s">
        <v>7767</v>
      </c>
      <c r="D6397" s="292">
        <v>46003</v>
      </c>
      <c r="E6397" s="295"/>
      <c r="F6397" s="294"/>
      <c r="G6397" s="296" t="s">
        <v>51</v>
      </c>
      <c r="H6397" s="295"/>
      <c r="I6397" s="293" t="s">
        <v>8788</v>
      </c>
      <c r="J6397" s="293" t="s">
        <v>1771</v>
      </c>
      <c r="K6397" s="339" t="s">
        <v>48</v>
      </c>
      <c r="L6397" s="21" t="str">
        <f>VLOOKUP($K6397,TONG_SL!$A:$D,2,0)</f>
        <v>Mọc Nấm Hương 250g</v>
      </c>
      <c r="N6397" s="21" t="str">
        <f t="shared" ref="N6397:N6460" si="672">IF($B6397&lt;&gt;"","K-C6","")</f>
        <v>K-C6</v>
      </c>
      <c r="Q6397" s="21" t="str">
        <f>VLOOKUP(K6397,TONG_SL!$A:$D,3,0)</f>
        <v>Túi</v>
      </c>
      <c r="R6397" s="297">
        <v>6</v>
      </c>
      <c r="S6397" s="297"/>
      <c r="T6397" s="297">
        <f>VLOOKUP(VLOOKUP(G6397,Ma_KH!$A:$R,18,0)&amp;K6397,Gia_MB!$A:$F,6,0)</f>
        <v>46000</v>
      </c>
      <c r="U6397" s="298">
        <f t="shared" si="668"/>
        <v>276000</v>
      </c>
      <c r="V6397" s="297"/>
      <c r="W6397" s="299">
        <f t="shared" si="669"/>
        <v>0</v>
      </c>
      <c r="X6397" s="300" t="str">
        <f t="shared" si="670"/>
        <v>8</v>
      </c>
      <c r="Y6397" s="297"/>
      <c r="Z6397" s="298">
        <f t="shared" si="671"/>
        <v>22080</v>
      </c>
      <c r="AA6397" s="301">
        <f>VLOOKUP(G6397,Ma_KH!$A:$R,14,0)</f>
        <v>60</v>
      </c>
    </row>
    <row r="6398" spans="1:27" hidden="1" x14ac:dyDescent="0.25">
      <c r="A6398" s="292">
        <v>46000</v>
      </c>
      <c r="B6398" s="293">
        <v>4181117486</v>
      </c>
      <c r="C6398" s="294" t="s">
        <v>7767</v>
      </c>
      <c r="D6398" s="292">
        <v>46003</v>
      </c>
      <c r="E6398" s="295"/>
      <c r="F6398" s="294"/>
      <c r="G6398" s="296" t="s">
        <v>51</v>
      </c>
      <c r="H6398" s="295"/>
      <c r="I6398" s="293" t="s">
        <v>8788</v>
      </c>
      <c r="J6398" s="293" t="s">
        <v>1771</v>
      </c>
      <c r="K6398" s="339" t="s">
        <v>32</v>
      </c>
      <c r="L6398" s="21" t="str">
        <f>VLOOKUP($K6398,TONG_SL!$A:$D,2,0)</f>
        <v>Giò Tai Lưỡi Xào 250g</v>
      </c>
      <c r="N6398" s="21" t="str">
        <f t="shared" si="672"/>
        <v>K-C6</v>
      </c>
      <c r="Q6398" s="21" t="str">
        <f>VLOOKUP(K6398,TONG_SL!$A:$D,3,0)</f>
        <v>Túi</v>
      </c>
      <c r="R6398" s="297">
        <v>3</v>
      </c>
      <c r="S6398" s="297"/>
      <c r="T6398" s="297">
        <f>VLOOKUP(VLOOKUP(G6398,Ma_KH!$A:$R,18,0)&amp;K6398,Gia_MB!$A:$F,6,0)</f>
        <v>50182</v>
      </c>
      <c r="U6398" s="298">
        <f t="shared" si="668"/>
        <v>150546</v>
      </c>
      <c r="V6398" s="297"/>
      <c r="W6398" s="299">
        <f t="shared" si="669"/>
        <v>0</v>
      </c>
      <c r="X6398" s="300" t="str">
        <f t="shared" si="670"/>
        <v>8</v>
      </c>
      <c r="Y6398" s="297"/>
      <c r="Z6398" s="298">
        <f t="shared" si="671"/>
        <v>12043.68</v>
      </c>
      <c r="AA6398" s="301">
        <f>VLOOKUP(G6398,Ma_KH!$A:$R,14,0)</f>
        <v>60</v>
      </c>
    </row>
    <row r="6399" spans="1:27" hidden="1" x14ac:dyDescent="0.25">
      <c r="A6399" s="292">
        <v>46000</v>
      </c>
      <c r="B6399" s="293">
        <v>4181117486</v>
      </c>
      <c r="C6399" s="294" t="s">
        <v>7767</v>
      </c>
      <c r="D6399" s="292">
        <v>46003</v>
      </c>
      <c r="E6399" s="295"/>
      <c r="F6399" s="294"/>
      <c r="G6399" s="296" t="s">
        <v>51</v>
      </c>
      <c r="H6399" s="295"/>
      <c r="I6399" s="293" t="s">
        <v>8788</v>
      </c>
      <c r="J6399" s="293" t="s">
        <v>1771</v>
      </c>
      <c r="K6399" s="339" t="s">
        <v>27</v>
      </c>
      <c r="L6399" s="21" t="str">
        <f>VLOOKUP($K6399,TONG_SL!$A:$D,2,0)</f>
        <v>Chân giò heo muối 300g</v>
      </c>
      <c r="N6399" s="21" t="str">
        <f t="shared" si="672"/>
        <v>K-C6</v>
      </c>
      <c r="Q6399" s="21" t="str">
        <f>VLOOKUP(K6399,TONG_SL!$A:$D,3,0)</f>
        <v>Túi</v>
      </c>
      <c r="R6399" s="297">
        <v>9</v>
      </c>
      <c r="S6399" s="297"/>
      <c r="T6399" s="297">
        <f>VLOOKUP(VLOOKUP(G6399,Ma_KH!$A:$R,18,0)&amp;K6399,Gia_MB!$A:$F,6,0)</f>
        <v>73431</v>
      </c>
      <c r="U6399" s="298">
        <f t="shared" si="668"/>
        <v>660879</v>
      </c>
      <c r="V6399" s="297"/>
      <c r="W6399" s="299">
        <f t="shared" si="669"/>
        <v>0</v>
      </c>
      <c r="X6399" s="300" t="str">
        <f t="shared" si="670"/>
        <v>8</v>
      </c>
      <c r="Y6399" s="297"/>
      <c r="Z6399" s="298">
        <f t="shared" si="671"/>
        <v>52870.32</v>
      </c>
      <c r="AA6399" s="301">
        <f>VLOOKUP(G6399,Ma_KH!$A:$R,14,0)</f>
        <v>60</v>
      </c>
    </row>
    <row r="6400" spans="1:27" hidden="1" x14ac:dyDescent="0.25">
      <c r="A6400" s="292">
        <v>46000</v>
      </c>
      <c r="B6400" s="293">
        <v>4181117486</v>
      </c>
      <c r="C6400" s="294" t="s">
        <v>7767</v>
      </c>
      <c r="D6400" s="292">
        <v>46003</v>
      </c>
      <c r="E6400" s="295"/>
      <c r="F6400" s="294"/>
      <c r="G6400" s="296" t="s">
        <v>51</v>
      </c>
      <c r="H6400" s="295"/>
      <c r="I6400" s="293" t="s">
        <v>8788</v>
      </c>
      <c r="J6400" s="293" t="s">
        <v>1771</v>
      </c>
      <c r="K6400" s="339" t="s">
        <v>30</v>
      </c>
      <c r="L6400" s="21" t="str">
        <f>VLOOKUP($K6400,TONG_SL!$A:$D,2,0)</f>
        <v>Gà muối 500g</v>
      </c>
      <c r="N6400" s="21" t="str">
        <f t="shared" si="672"/>
        <v>K-C6</v>
      </c>
      <c r="Q6400" s="21" t="str">
        <f>VLOOKUP(K6400,TONG_SL!$A:$D,3,0)</f>
        <v>Túi</v>
      </c>
      <c r="R6400" s="297">
        <v>9</v>
      </c>
      <c r="S6400" s="297"/>
      <c r="T6400" s="297">
        <f>VLOOKUP(VLOOKUP(G6400,Ma_KH!$A:$R,18,0)&amp;K6400,Gia_MB!$A:$F,6,0)</f>
        <v>111058</v>
      </c>
      <c r="U6400" s="298">
        <f t="shared" si="668"/>
        <v>999522</v>
      </c>
      <c r="V6400" s="297"/>
      <c r="W6400" s="299">
        <f t="shared" si="669"/>
        <v>0</v>
      </c>
      <c r="X6400" s="300" t="str">
        <f t="shared" si="670"/>
        <v>8</v>
      </c>
      <c r="Y6400" s="297"/>
      <c r="Z6400" s="298">
        <f t="shared" si="671"/>
        <v>79961.759999999995</v>
      </c>
      <c r="AA6400" s="301">
        <f>VLOOKUP(G6400,Ma_KH!$A:$R,14,0)</f>
        <v>60</v>
      </c>
    </row>
    <row r="6401" spans="1:27" hidden="1" x14ac:dyDescent="0.25">
      <c r="A6401" s="292">
        <v>46000</v>
      </c>
      <c r="B6401" s="293">
        <v>4181117486</v>
      </c>
      <c r="C6401" s="294" t="s">
        <v>7767</v>
      </c>
      <c r="D6401" s="292">
        <v>46003</v>
      </c>
      <c r="E6401" s="295"/>
      <c r="F6401" s="294"/>
      <c r="G6401" s="296" t="s">
        <v>51</v>
      </c>
      <c r="H6401" s="295"/>
      <c r="I6401" s="293" t="s">
        <v>8788</v>
      </c>
      <c r="J6401" s="293" t="s">
        <v>1771</v>
      </c>
      <c r="K6401" s="339" t="s">
        <v>37</v>
      </c>
      <c r="L6401" s="21" t="str">
        <f>VLOOKUP($K6401,TONG_SL!$A:$D,2,0)</f>
        <v>Chả cốm 300g</v>
      </c>
      <c r="N6401" s="21" t="str">
        <f t="shared" si="672"/>
        <v>K-C6</v>
      </c>
      <c r="Q6401" s="21" t="str">
        <f>VLOOKUP(K6401,TONG_SL!$A:$D,3,0)</f>
        <v>Túi</v>
      </c>
      <c r="R6401" s="297">
        <v>3</v>
      </c>
      <c r="S6401" s="297"/>
      <c r="T6401" s="297">
        <f>VLOOKUP(VLOOKUP(G6401,Ma_KH!$A:$R,18,0)&amp;K6401,Gia_MB!$A:$F,6,0)</f>
        <v>74250</v>
      </c>
      <c r="U6401" s="298">
        <f t="shared" si="668"/>
        <v>222750</v>
      </c>
      <c r="V6401" s="297"/>
      <c r="W6401" s="299">
        <f t="shared" si="669"/>
        <v>0</v>
      </c>
      <c r="X6401" s="300" t="str">
        <f t="shared" si="670"/>
        <v>8</v>
      </c>
      <c r="Y6401" s="297"/>
      <c r="Z6401" s="298">
        <f t="shared" si="671"/>
        <v>17820</v>
      </c>
      <c r="AA6401" s="301">
        <f>VLOOKUP(G6401,Ma_KH!$A:$R,14,0)</f>
        <v>60</v>
      </c>
    </row>
    <row r="6402" spans="1:27" hidden="1" x14ac:dyDescent="0.25">
      <c r="A6402" s="292">
        <v>46001</v>
      </c>
      <c r="B6402" s="293">
        <v>4181171698</v>
      </c>
      <c r="C6402" s="294" t="s">
        <v>7767</v>
      </c>
      <c r="D6402" s="292">
        <v>46003</v>
      </c>
      <c r="E6402" s="295"/>
      <c r="F6402" s="294"/>
      <c r="G6402" s="296" t="s">
        <v>55</v>
      </c>
      <c r="H6402" s="295"/>
      <c r="I6402" s="293" t="s">
        <v>8789</v>
      </c>
      <c r="J6402" s="293" t="s">
        <v>1771</v>
      </c>
      <c r="K6402" s="339" t="s">
        <v>48</v>
      </c>
      <c r="L6402" s="21" t="str">
        <f>VLOOKUP($K6402,TONG_SL!$A:$D,2,0)</f>
        <v>Mọc Nấm Hương 250g</v>
      </c>
      <c r="N6402" s="21" t="str">
        <f t="shared" si="672"/>
        <v>K-C6</v>
      </c>
      <c r="Q6402" s="21" t="str">
        <f>VLOOKUP(K6402,TONG_SL!$A:$D,3,0)</f>
        <v>Túi</v>
      </c>
      <c r="R6402" s="297">
        <v>10</v>
      </c>
      <c r="S6402" s="297"/>
      <c r="T6402" s="297">
        <f>VLOOKUP(VLOOKUP(G6402,Ma_KH!$A:$R,18,0)&amp;K6402,Gia_MB!$A:$F,6,0)</f>
        <v>46000</v>
      </c>
      <c r="U6402" s="298">
        <f t="shared" si="668"/>
        <v>460000</v>
      </c>
      <c r="V6402" s="297"/>
      <c r="W6402" s="299">
        <f t="shared" si="669"/>
        <v>0</v>
      </c>
      <c r="X6402" s="300" t="str">
        <f t="shared" si="670"/>
        <v>8</v>
      </c>
      <c r="Y6402" s="297"/>
      <c r="Z6402" s="298">
        <f t="shared" si="671"/>
        <v>36800</v>
      </c>
      <c r="AA6402" s="301">
        <f>VLOOKUP(G6402,Ma_KH!$A:$R,14,0)</f>
        <v>60</v>
      </c>
    </row>
    <row r="6403" spans="1:27" hidden="1" x14ac:dyDescent="0.25">
      <c r="A6403" s="292">
        <v>46001</v>
      </c>
      <c r="B6403" s="293">
        <v>4181171698</v>
      </c>
      <c r="C6403" s="294" t="s">
        <v>7767</v>
      </c>
      <c r="D6403" s="292">
        <v>46003</v>
      </c>
      <c r="E6403" s="295"/>
      <c r="F6403" s="294"/>
      <c r="G6403" s="296" t="s">
        <v>55</v>
      </c>
      <c r="H6403" s="295"/>
      <c r="I6403" s="293" t="s">
        <v>8789</v>
      </c>
      <c r="J6403" s="293" t="s">
        <v>1771</v>
      </c>
      <c r="K6403" s="339" t="s">
        <v>27</v>
      </c>
      <c r="L6403" s="21" t="str">
        <f>VLOOKUP($K6403,TONG_SL!$A:$D,2,0)</f>
        <v>Chân giò heo muối 300g</v>
      </c>
      <c r="N6403" s="21" t="str">
        <f t="shared" si="672"/>
        <v>K-C6</v>
      </c>
      <c r="Q6403" s="21" t="str">
        <f>VLOOKUP(K6403,TONG_SL!$A:$D,3,0)</f>
        <v>Túi</v>
      </c>
      <c r="R6403" s="297">
        <v>20</v>
      </c>
      <c r="S6403" s="297"/>
      <c r="T6403" s="297">
        <f>VLOOKUP(VLOOKUP(G6403,Ma_KH!$A:$R,18,0)&amp;K6403,Gia_MB!$A:$F,6,0)</f>
        <v>73431</v>
      </c>
      <c r="U6403" s="298">
        <f t="shared" si="668"/>
        <v>1468620</v>
      </c>
      <c r="V6403" s="297"/>
      <c r="W6403" s="299">
        <f t="shared" si="669"/>
        <v>0</v>
      </c>
      <c r="X6403" s="300" t="str">
        <f t="shared" si="670"/>
        <v>8</v>
      </c>
      <c r="Y6403" s="297"/>
      <c r="Z6403" s="298">
        <f t="shared" si="671"/>
        <v>117489.60000000001</v>
      </c>
      <c r="AA6403" s="301">
        <f>VLOOKUP(G6403,Ma_KH!$A:$R,14,0)</f>
        <v>60</v>
      </c>
    </row>
    <row r="6404" spans="1:27" hidden="1" x14ac:dyDescent="0.25">
      <c r="A6404" s="292">
        <v>46001</v>
      </c>
      <c r="B6404" s="293">
        <v>4181171698</v>
      </c>
      <c r="C6404" s="294" t="s">
        <v>7767</v>
      </c>
      <c r="D6404" s="292">
        <v>46003</v>
      </c>
      <c r="E6404" s="295"/>
      <c r="F6404" s="294"/>
      <c r="G6404" s="296" t="s">
        <v>55</v>
      </c>
      <c r="H6404" s="295"/>
      <c r="I6404" s="293" t="s">
        <v>8789</v>
      </c>
      <c r="J6404" s="293" t="s">
        <v>1771</v>
      </c>
      <c r="K6404" s="339" t="s">
        <v>30</v>
      </c>
      <c r="L6404" s="21" t="str">
        <f>VLOOKUP($K6404,TONG_SL!$A:$D,2,0)</f>
        <v>Gà muối 500g</v>
      </c>
      <c r="N6404" s="21" t="str">
        <f t="shared" si="672"/>
        <v>K-C6</v>
      </c>
      <c r="Q6404" s="21" t="str">
        <f>VLOOKUP(K6404,TONG_SL!$A:$D,3,0)</f>
        <v>Túi</v>
      </c>
      <c r="R6404" s="297">
        <v>5</v>
      </c>
      <c r="S6404" s="297"/>
      <c r="T6404" s="297">
        <f>VLOOKUP(VLOOKUP(G6404,Ma_KH!$A:$R,18,0)&amp;K6404,Gia_MB!$A:$F,6,0)</f>
        <v>111058</v>
      </c>
      <c r="U6404" s="298">
        <f t="shared" si="668"/>
        <v>555290</v>
      </c>
      <c r="V6404" s="297"/>
      <c r="W6404" s="299">
        <f t="shared" si="669"/>
        <v>0</v>
      </c>
      <c r="X6404" s="300" t="str">
        <f t="shared" si="670"/>
        <v>8</v>
      </c>
      <c r="Y6404" s="297"/>
      <c r="Z6404" s="298">
        <f t="shared" si="671"/>
        <v>44423.200000000004</v>
      </c>
      <c r="AA6404" s="301">
        <f>VLOOKUP(G6404,Ma_KH!$A:$R,14,0)</f>
        <v>60</v>
      </c>
    </row>
    <row r="6405" spans="1:27" hidden="1" x14ac:dyDescent="0.25">
      <c r="A6405" s="292">
        <v>46001</v>
      </c>
      <c r="B6405" s="293">
        <v>4181171698</v>
      </c>
      <c r="C6405" s="294" t="s">
        <v>7767</v>
      </c>
      <c r="D6405" s="292">
        <v>46003</v>
      </c>
      <c r="E6405" s="295"/>
      <c r="F6405" s="294"/>
      <c r="G6405" s="296" t="s">
        <v>55</v>
      </c>
      <c r="H6405" s="295"/>
      <c r="I6405" s="293" t="s">
        <v>8789</v>
      </c>
      <c r="J6405" s="293" t="s">
        <v>1771</v>
      </c>
      <c r="K6405" s="339" t="s">
        <v>37</v>
      </c>
      <c r="L6405" s="21" t="str">
        <f>VLOOKUP($K6405,TONG_SL!$A:$D,2,0)</f>
        <v>Chả cốm 300g</v>
      </c>
      <c r="N6405" s="21" t="str">
        <f t="shared" si="672"/>
        <v>K-C6</v>
      </c>
      <c r="Q6405" s="21" t="str">
        <f>VLOOKUP(K6405,TONG_SL!$A:$D,3,0)</f>
        <v>Túi</v>
      </c>
      <c r="R6405" s="297">
        <v>5</v>
      </c>
      <c r="S6405" s="297"/>
      <c r="T6405" s="297">
        <f>VLOOKUP(VLOOKUP(G6405,Ma_KH!$A:$R,18,0)&amp;K6405,Gia_MB!$A:$F,6,0)</f>
        <v>74250</v>
      </c>
      <c r="U6405" s="298">
        <f t="shared" si="668"/>
        <v>371250</v>
      </c>
      <c r="V6405" s="297"/>
      <c r="W6405" s="299">
        <f t="shared" si="669"/>
        <v>0</v>
      </c>
      <c r="X6405" s="300" t="str">
        <f t="shared" si="670"/>
        <v>8</v>
      </c>
      <c r="Y6405" s="297"/>
      <c r="Z6405" s="298">
        <f t="shared" si="671"/>
        <v>29700</v>
      </c>
      <c r="AA6405" s="301">
        <f>VLOOKUP(G6405,Ma_KH!$A:$R,14,0)</f>
        <v>60</v>
      </c>
    </row>
    <row r="6406" spans="1:27" hidden="1" x14ac:dyDescent="0.25">
      <c r="A6406" s="292">
        <v>46000</v>
      </c>
      <c r="B6406" s="293">
        <v>4181117508</v>
      </c>
      <c r="C6406" s="294" t="s">
        <v>7767</v>
      </c>
      <c r="D6406" s="292">
        <v>46003</v>
      </c>
      <c r="E6406" s="295"/>
      <c r="F6406" s="294"/>
      <c r="G6406" s="296" t="s">
        <v>26</v>
      </c>
      <c r="H6406" s="295"/>
      <c r="I6406" s="293" t="s">
        <v>8790</v>
      </c>
      <c r="J6406" s="293" t="s">
        <v>1771</v>
      </c>
      <c r="K6406" s="339" t="s">
        <v>27</v>
      </c>
      <c r="L6406" s="21" t="str">
        <f>VLOOKUP($K6406,TONG_SL!$A:$D,2,0)</f>
        <v>Chân giò heo muối 300g</v>
      </c>
      <c r="N6406" s="21" t="str">
        <f t="shared" si="672"/>
        <v>K-C6</v>
      </c>
      <c r="Q6406" s="21" t="str">
        <f>VLOOKUP(K6406,TONG_SL!$A:$D,3,0)</f>
        <v>Túi</v>
      </c>
      <c r="R6406" s="297">
        <v>9</v>
      </c>
      <c r="S6406" s="297"/>
      <c r="T6406" s="297">
        <f>VLOOKUP(VLOOKUP(G6406,Ma_KH!$A:$R,18,0)&amp;K6406,Gia_MB!$A:$F,6,0)</f>
        <v>73431</v>
      </c>
      <c r="U6406" s="298">
        <f t="shared" si="668"/>
        <v>660879</v>
      </c>
      <c r="V6406" s="297"/>
      <c r="W6406" s="299">
        <f t="shared" si="669"/>
        <v>0</v>
      </c>
      <c r="X6406" s="300" t="str">
        <f t="shared" si="670"/>
        <v>8</v>
      </c>
      <c r="Y6406" s="297"/>
      <c r="Z6406" s="298">
        <f t="shared" si="671"/>
        <v>52870.32</v>
      </c>
      <c r="AA6406" s="301">
        <f>VLOOKUP(G6406,Ma_KH!$A:$R,14,0)</f>
        <v>60</v>
      </c>
    </row>
    <row r="6407" spans="1:27" hidden="1" x14ac:dyDescent="0.25">
      <c r="A6407" s="292">
        <v>46000</v>
      </c>
      <c r="B6407" s="293">
        <v>4181117508</v>
      </c>
      <c r="C6407" s="294" t="s">
        <v>7767</v>
      </c>
      <c r="D6407" s="292">
        <v>46003</v>
      </c>
      <c r="E6407" s="295"/>
      <c r="F6407" s="294"/>
      <c r="G6407" s="296" t="s">
        <v>26</v>
      </c>
      <c r="H6407" s="295"/>
      <c r="I6407" s="293" t="s">
        <v>8790</v>
      </c>
      <c r="J6407" s="293" t="s">
        <v>1771</v>
      </c>
      <c r="K6407" s="339" t="s">
        <v>32</v>
      </c>
      <c r="L6407" s="21" t="str">
        <f>VLOOKUP($K6407,TONG_SL!$A:$D,2,0)</f>
        <v>Giò Tai Lưỡi Xào 250g</v>
      </c>
      <c r="N6407" s="21" t="str">
        <f t="shared" si="672"/>
        <v>K-C6</v>
      </c>
      <c r="Q6407" s="21" t="str">
        <f>VLOOKUP(K6407,TONG_SL!$A:$D,3,0)</f>
        <v>Túi</v>
      </c>
      <c r="R6407" s="297">
        <v>3</v>
      </c>
      <c r="S6407" s="297"/>
      <c r="T6407" s="297">
        <f>VLOOKUP(VLOOKUP(G6407,Ma_KH!$A:$R,18,0)&amp;K6407,Gia_MB!$A:$F,6,0)</f>
        <v>50182</v>
      </c>
      <c r="U6407" s="298">
        <f t="shared" si="668"/>
        <v>150546</v>
      </c>
      <c r="V6407" s="297"/>
      <c r="W6407" s="299">
        <f t="shared" si="669"/>
        <v>0</v>
      </c>
      <c r="X6407" s="300" t="str">
        <f t="shared" si="670"/>
        <v>8</v>
      </c>
      <c r="Y6407" s="297"/>
      <c r="Z6407" s="298">
        <f t="shared" si="671"/>
        <v>12043.68</v>
      </c>
      <c r="AA6407" s="301">
        <f>VLOOKUP(G6407,Ma_KH!$A:$R,14,0)</f>
        <v>60</v>
      </c>
    </row>
    <row r="6408" spans="1:27" hidden="1" x14ac:dyDescent="0.25">
      <c r="A6408" s="292">
        <v>46000</v>
      </c>
      <c r="B6408" s="293">
        <v>4181117508</v>
      </c>
      <c r="C6408" s="294" t="s">
        <v>7767</v>
      </c>
      <c r="D6408" s="292">
        <v>46003</v>
      </c>
      <c r="E6408" s="295"/>
      <c r="F6408" s="294"/>
      <c r="G6408" s="296" t="s">
        <v>26</v>
      </c>
      <c r="H6408" s="295"/>
      <c r="I6408" s="293" t="s">
        <v>8790</v>
      </c>
      <c r="J6408" s="293" t="s">
        <v>1771</v>
      </c>
      <c r="K6408" s="339" t="s">
        <v>48</v>
      </c>
      <c r="L6408" s="21" t="str">
        <f>VLOOKUP($K6408,TONG_SL!$A:$D,2,0)</f>
        <v>Mọc Nấm Hương 250g</v>
      </c>
      <c r="N6408" s="21" t="str">
        <f t="shared" si="672"/>
        <v>K-C6</v>
      </c>
      <c r="Q6408" s="21" t="str">
        <f>VLOOKUP(K6408,TONG_SL!$A:$D,3,0)</f>
        <v>Túi</v>
      </c>
      <c r="R6408" s="297">
        <v>6</v>
      </c>
      <c r="S6408" s="297"/>
      <c r="T6408" s="297">
        <f>VLOOKUP(VLOOKUP(G6408,Ma_KH!$A:$R,18,0)&amp;K6408,Gia_MB!$A:$F,6,0)</f>
        <v>46000</v>
      </c>
      <c r="U6408" s="298">
        <f t="shared" si="668"/>
        <v>276000</v>
      </c>
      <c r="V6408" s="297"/>
      <c r="W6408" s="299">
        <f t="shared" si="669"/>
        <v>0</v>
      </c>
      <c r="X6408" s="300" t="str">
        <f t="shared" si="670"/>
        <v>8</v>
      </c>
      <c r="Y6408" s="297"/>
      <c r="Z6408" s="298">
        <f t="shared" si="671"/>
        <v>22080</v>
      </c>
      <c r="AA6408" s="301">
        <f>VLOOKUP(G6408,Ma_KH!$A:$R,14,0)</f>
        <v>60</v>
      </c>
    </row>
    <row r="6409" spans="1:27" hidden="1" x14ac:dyDescent="0.25">
      <c r="A6409" s="292">
        <v>46000</v>
      </c>
      <c r="B6409" s="293">
        <v>4181117508</v>
      </c>
      <c r="C6409" s="294" t="s">
        <v>7767</v>
      </c>
      <c r="D6409" s="292">
        <v>46003</v>
      </c>
      <c r="E6409" s="295"/>
      <c r="F6409" s="294"/>
      <c r="G6409" s="296" t="s">
        <v>26</v>
      </c>
      <c r="H6409" s="295"/>
      <c r="I6409" s="293" t="s">
        <v>8790</v>
      </c>
      <c r="J6409" s="293" t="s">
        <v>1771</v>
      </c>
      <c r="K6409" s="339" t="s">
        <v>30</v>
      </c>
      <c r="L6409" s="21" t="str">
        <f>VLOOKUP($K6409,TONG_SL!$A:$D,2,0)</f>
        <v>Gà muối 500g</v>
      </c>
      <c r="N6409" s="21" t="str">
        <f t="shared" si="672"/>
        <v>K-C6</v>
      </c>
      <c r="Q6409" s="21" t="str">
        <f>VLOOKUP(K6409,TONG_SL!$A:$D,3,0)</f>
        <v>Túi</v>
      </c>
      <c r="R6409" s="297">
        <v>6</v>
      </c>
      <c r="S6409" s="297"/>
      <c r="T6409" s="297">
        <f>VLOOKUP(VLOOKUP(G6409,Ma_KH!$A:$R,18,0)&amp;K6409,Gia_MB!$A:$F,6,0)</f>
        <v>111058</v>
      </c>
      <c r="U6409" s="298">
        <f t="shared" si="668"/>
        <v>666348</v>
      </c>
      <c r="V6409" s="297"/>
      <c r="W6409" s="299">
        <f t="shared" si="669"/>
        <v>0</v>
      </c>
      <c r="X6409" s="300" t="str">
        <f t="shared" si="670"/>
        <v>8</v>
      </c>
      <c r="Y6409" s="297"/>
      <c r="Z6409" s="298">
        <f t="shared" si="671"/>
        <v>53307.840000000004</v>
      </c>
      <c r="AA6409" s="301">
        <f>VLOOKUP(G6409,Ma_KH!$A:$R,14,0)</f>
        <v>60</v>
      </c>
    </row>
    <row r="6410" spans="1:27" hidden="1" x14ac:dyDescent="0.25">
      <c r="A6410" s="292">
        <v>46000</v>
      </c>
      <c r="B6410" s="293">
        <v>4181117480</v>
      </c>
      <c r="C6410" s="294" t="s">
        <v>7767</v>
      </c>
      <c r="D6410" s="292">
        <v>46003</v>
      </c>
      <c r="E6410" s="295"/>
      <c r="F6410" s="294"/>
      <c r="G6410" s="296" t="s">
        <v>26</v>
      </c>
      <c r="H6410" s="295"/>
      <c r="I6410" s="293" t="s">
        <v>8791</v>
      </c>
      <c r="J6410" s="293" t="s">
        <v>1771</v>
      </c>
      <c r="K6410" s="339" t="s">
        <v>48</v>
      </c>
      <c r="L6410" s="21" t="str">
        <f>VLOOKUP($K6410,TONG_SL!$A:$D,2,0)</f>
        <v>Mọc Nấm Hương 250g</v>
      </c>
      <c r="N6410" s="21" t="str">
        <f t="shared" si="672"/>
        <v>K-C6</v>
      </c>
      <c r="Q6410" s="21" t="str">
        <f>VLOOKUP(K6410,TONG_SL!$A:$D,3,0)</f>
        <v>Túi</v>
      </c>
      <c r="R6410" s="297">
        <v>6</v>
      </c>
      <c r="S6410" s="297"/>
      <c r="T6410" s="297">
        <f>VLOOKUP(VLOOKUP(G6410,Ma_KH!$A:$R,18,0)&amp;K6410,Gia_MB!$A:$F,6,0)</f>
        <v>46000</v>
      </c>
      <c r="U6410" s="298">
        <f t="shared" si="668"/>
        <v>276000</v>
      </c>
      <c r="V6410" s="297"/>
      <c r="W6410" s="299">
        <f t="shared" si="669"/>
        <v>0</v>
      </c>
      <c r="X6410" s="300" t="str">
        <f t="shared" si="670"/>
        <v>8</v>
      </c>
      <c r="Y6410" s="297"/>
      <c r="Z6410" s="298">
        <f t="shared" si="671"/>
        <v>22080</v>
      </c>
      <c r="AA6410" s="301">
        <f>VLOOKUP(G6410,Ma_KH!$A:$R,14,0)</f>
        <v>60</v>
      </c>
    </row>
    <row r="6411" spans="1:27" hidden="1" x14ac:dyDescent="0.25">
      <c r="A6411" s="292">
        <v>46000</v>
      </c>
      <c r="B6411" s="293">
        <v>4181117480</v>
      </c>
      <c r="C6411" s="294" t="s">
        <v>7767</v>
      </c>
      <c r="D6411" s="292">
        <v>46003</v>
      </c>
      <c r="E6411" s="295"/>
      <c r="F6411" s="294"/>
      <c r="G6411" s="296" t="s">
        <v>26</v>
      </c>
      <c r="H6411" s="295"/>
      <c r="I6411" s="293" t="s">
        <v>8791</v>
      </c>
      <c r="J6411" s="293" t="s">
        <v>1771</v>
      </c>
      <c r="K6411" s="339" t="s">
        <v>34</v>
      </c>
      <c r="L6411" s="21" t="str">
        <f>VLOOKUP($K6411,TONG_SL!$A:$D,2,0)</f>
        <v>Tai heo muối 200g</v>
      </c>
      <c r="N6411" s="21" t="str">
        <f t="shared" si="672"/>
        <v>K-C6</v>
      </c>
      <c r="Q6411" s="21" t="str">
        <f>VLOOKUP(K6411,TONG_SL!$A:$D,3,0)</f>
        <v>Túi</v>
      </c>
      <c r="R6411" s="297">
        <v>3</v>
      </c>
      <c r="S6411" s="297"/>
      <c r="T6411" s="297">
        <f>VLOOKUP(VLOOKUP(G6411,Ma_KH!$A:$R,18,0)&amp;K6411,Gia_MB!$A:$F,6,0)</f>
        <v>55595</v>
      </c>
      <c r="U6411" s="298">
        <f t="shared" si="668"/>
        <v>166785</v>
      </c>
      <c r="V6411" s="297"/>
      <c r="W6411" s="299">
        <f t="shared" si="669"/>
        <v>0</v>
      </c>
      <c r="X6411" s="300" t="str">
        <f t="shared" si="670"/>
        <v>8</v>
      </c>
      <c r="Y6411" s="297"/>
      <c r="Z6411" s="298">
        <f t="shared" si="671"/>
        <v>13342.800000000001</v>
      </c>
      <c r="AA6411" s="301">
        <f>VLOOKUP(G6411,Ma_KH!$A:$R,14,0)</f>
        <v>60</v>
      </c>
    </row>
    <row r="6412" spans="1:27" hidden="1" x14ac:dyDescent="0.25">
      <c r="A6412" s="292">
        <v>46000</v>
      </c>
      <c r="B6412" s="293">
        <v>4181117480</v>
      </c>
      <c r="C6412" s="294" t="s">
        <v>7767</v>
      </c>
      <c r="D6412" s="292">
        <v>46003</v>
      </c>
      <c r="E6412" s="295"/>
      <c r="F6412" s="294"/>
      <c r="G6412" s="296" t="s">
        <v>26</v>
      </c>
      <c r="H6412" s="295"/>
      <c r="I6412" s="293" t="s">
        <v>8791</v>
      </c>
      <c r="J6412" s="293" t="s">
        <v>1771</v>
      </c>
      <c r="K6412" s="339" t="s">
        <v>27</v>
      </c>
      <c r="L6412" s="21" t="str">
        <f>VLOOKUP($K6412,TONG_SL!$A:$D,2,0)</f>
        <v>Chân giò heo muối 300g</v>
      </c>
      <c r="N6412" s="21" t="str">
        <f t="shared" si="672"/>
        <v>K-C6</v>
      </c>
      <c r="Q6412" s="21" t="str">
        <f>VLOOKUP(K6412,TONG_SL!$A:$D,3,0)</f>
        <v>Túi</v>
      </c>
      <c r="R6412" s="297">
        <v>9</v>
      </c>
      <c r="S6412" s="297"/>
      <c r="T6412" s="297">
        <f>VLOOKUP(VLOOKUP(G6412,Ma_KH!$A:$R,18,0)&amp;K6412,Gia_MB!$A:$F,6,0)</f>
        <v>73431</v>
      </c>
      <c r="U6412" s="298">
        <f t="shared" si="668"/>
        <v>660879</v>
      </c>
      <c r="V6412" s="297"/>
      <c r="W6412" s="299">
        <f t="shared" si="669"/>
        <v>0</v>
      </c>
      <c r="X6412" s="300" t="str">
        <f t="shared" si="670"/>
        <v>8</v>
      </c>
      <c r="Y6412" s="297"/>
      <c r="Z6412" s="298">
        <f t="shared" si="671"/>
        <v>52870.32</v>
      </c>
      <c r="AA6412" s="301">
        <f>VLOOKUP(G6412,Ma_KH!$A:$R,14,0)</f>
        <v>60</v>
      </c>
    </row>
    <row r="6413" spans="1:27" hidden="1" x14ac:dyDescent="0.25">
      <c r="A6413" s="292">
        <v>46000</v>
      </c>
      <c r="B6413" s="293">
        <v>4181117480</v>
      </c>
      <c r="C6413" s="294" t="s">
        <v>7767</v>
      </c>
      <c r="D6413" s="292">
        <v>46003</v>
      </c>
      <c r="E6413" s="295"/>
      <c r="F6413" s="294"/>
      <c r="G6413" s="296" t="s">
        <v>26</v>
      </c>
      <c r="H6413" s="295"/>
      <c r="I6413" s="293" t="s">
        <v>8791</v>
      </c>
      <c r="J6413" s="293" t="s">
        <v>1771</v>
      </c>
      <c r="K6413" s="339" t="s">
        <v>32</v>
      </c>
      <c r="L6413" s="21" t="str">
        <f>VLOOKUP($K6413,TONG_SL!$A:$D,2,0)</f>
        <v>Giò Tai Lưỡi Xào 250g</v>
      </c>
      <c r="N6413" s="21" t="str">
        <f t="shared" si="672"/>
        <v>K-C6</v>
      </c>
      <c r="Q6413" s="21" t="str">
        <f>VLOOKUP(K6413,TONG_SL!$A:$D,3,0)</f>
        <v>Túi</v>
      </c>
      <c r="R6413" s="297">
        <v>3</v>
      </c>
      <c r="S6413" s="297"/>
      <c r="T6413" s="297">
        <f>VLOOKUP(VLOOKUP(G6413,Ma_KH!$A:$R,18,0)&amp;K6413,Gia_MB!$A:$F,6,0)</f>
        <v>50182</v>
      </c>
      <c r="U6413" s="298">
        <f t="shared" si="668"/>
        <v>150546</v>
      </c>
      <c r="V6413" s="297"/>
      <c r="W6413" s="299">
        <f t="shared" si="669"/>
        <v>0</v>
      </c>
      <c r="X6413" s="300" t="str">
        <f t="shared" si="670"/>
        <v>8</v>
      </c>
      <c r="Y6413" s="297"/>
      <c r="Z6413" s="298">
        <f t="shared" si="671"/>
        <v>12043.68</v>
      </c>
      <c r="AA6413" s="301">
        <f>VLOOKUP(G6413,Ma_KH!$A:$R,14,0)</f>
        <v>60</v>
      </c>
    </row>
    <row r="6414" spans="1:27" hidden="1" x14ac:dyDescent="0.25">
      <c r="A6414" s="292">
        <v>46000</v>
      </c>
      <c r="B6414" s="293">
        <v>4181117480</v>
      </c>
      <c r="C6414" s="294" t="s">
        <v>7767</v>
      </c>
      <c r="D6414" s="292">
        <v>46003</v>
      </c>
      <c r="E6414" s="295"/>
      <c r="F6414" s="294"/>
      <c r="G6414" s="296" t="s">
        <v>26</v>
      </c>
      <c r="H6414" s="295"/>
      <c r="I6414" s="293" t="s">
        <v>8791</v>
      </c>
      <c r="J6414" s="293" t="s">
        <v>1771</v>
      </c>
      <c r="K6414" s="339" t="s">
        <v>37</v>
      </c>
      <c r="L6414" s="21" t="str">
        <f>VLOOKUP($K6414,TONG_SL!$A:$D,2,0)</f>
        <v>Chả cốm 300g</v>
      </c>
      <c r="N6414" s="21" t="str">
        <f t="shared" si="672"/>
        <v>K-C6</v>
      </c>
      <c r="Q6414" s="21" t="str">
        <f>VLOOKUP(K6414,TONG_SL!$A:$D,3,0)</f>
        <v>Túi</v>
      </c>
      <c r="R6414" s="297">
        <v>3</v>
      </c>
      <c r="S6414" s="297"/>
      <c r="T6414" s="297">
        <f>VLOOKUP(VLOOKUP(G6414,Ma_KH!$A:$R,18,0)&amp;K6414,Gia_MB!$A:$F,6,0)</f>
        <v>74250</v>
      </c>
      <c r="U6414" s="298">
        <f t="shared" si="668"/>
        <v>222750</v>
      </c>
      <c r="V6414" s="297"/>
      <c r="W6414" s="299">
        <f t="shared" si="669"/>
        <v>0</v>
      </c>
      <c r="X6414" s="300" t="str">
        <f t="shared" si="670"/>
        <v>8</v>
      </c>
      <c r="Y6414" s="297"/>
      <c r="Z6414" s="298">
        <f t="shared" si="671"/>
        <v>17820</v>
      </c>
      <c r="AA6414" s="301">
        <f>VLOOKUP(G6414,Ma_KH!$A:$R,14,0)</f>
        <v>60</v>
      </c>
    </row>
    <row r="6415" spans="1:27" hidden="1" x14ac:dyDescent="0.25">
      <c r="A6415" s="292">
        <v>46000</v>
      </c>
      <c r="B6415" s="293">
        <v>4181117506</v>
      </c>
      <c r="C6415" s="294" t="s">
        <v>7767</v>
      </c>
      <c r="D6415" s="292">
        <v>46003</v>
      </c>
      <c r="E6415" s="295"/>
      <c r="F6415" s="294"/>
      <c r="G6415" s="296" t="s">
        <v>26</v>
      </c>
      <c r="H6415" s="295"/>
      <c r="I6415" s="293" t="s">
        <v>8792</v>
      </c>
      <c r="J6415" s="293" t="s">
        <v>1771</v>
      </c>
      <c r="K6415" s="339" t="s">
        <v>48</v>
      </c>
      <c r="L6415" s="21" t="str">
        <f>VLOOKUP($K6415,TONG_SL!$A:$D,2,0)</f>
        <v>Mọc Nấm Hương 250g</v>
      </c>
      <c r="N6415" s="21" t="str">
        <f t="shared" si="672"/>
        <v>K-C6</v>
      </c>
      <c r="Q6415" s="21" t="str">
        <f>VLOOKUP(K6415,TONG_SL!$A:$D,3,0)</f>
        <v>Túi</v>
      </c>
      <c r="R6415" s="297">
        <v>6</v>
      </c>
      <c r="S6415" s="297"/>
      <c r="T6415" s="297">
        <f>VLOOKUP(VLOOKUP(G6415,Ma_KH!$A:$R,18,0)&amp;K6415,Gia_MB!$A:$F,6,0)</f>
        <v>46000</v>
      </c>
      <c r="U6415" s="298">
        <f t="shared" si="668"/>
        <v>276000</v>
      </c>
      <c r="V6415" s="297"/>
      <c r="W6415" s="299">
        <f t="shared" si="669"/>
        <v>0</v>
      </c>
      <c r="X6415" s="300" t="str">
        <f t="shared" si="670"/>
        <v>8</v>
      </c>
      <c r="Y6415" s="297"/>
      <c r="Z6415" s="298">
        <f t="shared" si="671"/>
        <v>22080</v>
      </c>
      <c r="AA6415" s="301">
        <f>VLOOKUP(G6415,Ma_KH!$A:$R,14,0)</f>
        <v>60</v>
      </c>
    </row>
    <row r="6416" spans="1:27" hidden="1" x14ac:dyDescent="0.25">
      <c r="A6416" s="292">
        <v>46000</v>
      </c>
      <c r="B6416" s="293">
        <v>4181117506</v>
      </c>
      <c r="C6416" s="294" t="s">
        <v>7767</v>
      </c>
      <c r="D6416" s="292">
        <v>46003</v>
      </c>
      <c r="E6416" s="295"/>
      <c r="F6416" s="294"/>
      <c r="G6416" s="296" t="s">
        <v>26</v>
      </c>
      <c r="H6416" s="295"/>
      <c r="I6416" s="293" t="s">
        <v>8792</v>
      </c>
      <c r="J6416" s="293" t="s">
        <v>1771</v>
      </c>
      <c r="K6416" s="339" t="s">
        <v>27</v>
      </c>
      <c r="L6416" s="21" t="str">
        <f>VLOOKUP($K6416,TONG_SL!$A:$D,2,0)</f>
        <v>Chân giò heo muối 300g</v>
      </c>
      <c r="N6416" s="21" t="str">
        <f t="shared" si="672"/>
        <v>K-C6</v>
      </c>
      <c r="Q6416" s="21" t="str">
        <f>VLOOKUP(K6416,TONG_SL!$A:$D,3,0)</f>
        <v>Túi</v>
      </c>
      <c r="R6416" s="297">
        <v>9</v>
      </c>
      <c r="S6416" s="297"/>
      <c r="T6416" s="297">
        <f>VLOOKUP(VLOOKUP(G6416,Ma_KH!$A:$R,18,0)&amp;K6416,Gia_MB!$A:$F,6,0)</f>
        <v>73431</v>
      </c>
      <c r="U6416" s="298">
        <f t="shared" si="668"/>
        <v>660879</v>
      </c>
      <c r="V6416" s="297"/>
      <c r="W6416" s="299">
        <f t="shared" si="669"/>
        <v>0</v>
      </c>
      <c r="X6416" s="300" t="str">
        <f t="shared" si="670"/>
        <v>8</v>
      </c>
      <c r="Y6416" s="297"/>
      <c r="Z6416" s="298">
        <f t="shared" si="671"/>
        <v>52870.32</v>
      </c>
      <c r="AA6416" s="301">
        <f>VLOOKUP(G6416,Ma_KH!$A:$R,14,0)</f>
        <v>60</v>
      </c>
    </row>
    <row r="6417" spans="1:27" hidden="1" x14ac:dyDescent="0.25">
      <c r="A6417" s="292">
        <v>46000</v>
      </c>
      <c r="B6417" s="293">
        <v>4181117506</v>
      </c>
      <c r="C6417" s="294" t="s">
        <v>7767</v>
      </c>
      <c r="D6417" s="292">
        <v>46003</v>
      </c>
      <c r="E6417" s="295"/>
      <c r="F6417" s="294"/>
      <c r="G6417" s="296" t="s">
        <v>26</v>
      </c>
      <c r="H6417" s="295"/>
      <c r="I6417" s="293" t="s">
        <v>8792</v>
      </c>
      <c r="J6417" s="293" t="s">
        <v>1771</v>
      </c>
      <c r="K6417" s="339" t="s">
        <v>37</v>
      </c>
      <c r="L6417" s="21" t="str">
        <f>VLOOKUP($K6417,TONG_SL!$A:$D,2,0)</f>
        <v>Chả cốm 300g</v>
      </c>
      <c r="N6417" s="21" t="str">
        <f t="shared" si="672"/>
        <v>K-C6</v>
      </c>
      <c r="Q6417" s="21" t="str">
        <f>VLOOKUP(K6417,TONG_SL!$A:$D,3,0)</f>
        <v>Túi</v>
      </c>
      <c r="R6417" s="297">
        <v>3</v>
      </c>
      <c r="S6417" s="297"/>
      <c r="T6417" s="297">
        <f>VLOOKUP(VLOOKUP(G6417,Ma_KH!$A:$R,18,0)&amp;K6417,Gia_MB!$A:$F,6,0)</f>
        <v>74250</v>
      </c>
      <c r="U6417" s="298">
        <f t="shared" si="668"/>
        <v>222750</v>
      </c>
      <c r="V6417" s="297"/>
      <c r="W6417" s="299">
        <f t="shared" si="669"/>
        <v>0</v>
      </c>
      <c r="X6417" s="300" t="str">
        <f t="shared" si="670"/>
        <v>8</v>
      </c>
      <c r="Y6417" s="297"/>
      <c r="Z6417" s="298">
        <f t="shared" si="671"/>
        <v>17820</v>
      </c>
      <c r="AA6417" s="301">
        <f>VLOOKUP(G6417,Ma_KH!$A:$R,14,0)</f>
        <v>60</v>
      </c>
    </row>
    <row r="6418" spans="1:27" hidden="1" x14ac:dyDescent="0.25">
      <c r="A6418" s="292">
        <v>46000</v>
      </c>
      <c r="B6418" s="293">
        <v>4181117506</v>
      </c>
      <c r="C6418" s="294" t="s">
        <v>7767</v>
      </c>
      <c r="D6418" s="292">
        <v>46003</v>
      </c>
      <c r="E6418" s="295"/>
      <c r="F6418" s="294"/>
      <c r="G6418" s="296" t="s">
        <v>26</v>
      </c>
      <c r="H6418" s="295"/>
      <c r="I6418" s="293" t="s">
        <v>8792</v>
      </c>
      <c r="J6418" s="293" t="s">
        <v>1771</v>
      </c>
      <c r="K6418" s="339" t="s">
        <v>32</v>
      </c>
      <c r="L6418" s="21" t="str">
        <f>VLOOKUP($K6418,TONG_SL!$A:$D,2,0)</f>
        <v>Giò Tai Lưỡi Xào 250g</v>
      </c>
      <c r="N6418" s="21" t="str">
        <f t="shared" si="672"/>
        <v>K-C6</v>
      </c>
      <c r="Q6418" s="21" t="str">
        <f>VLOOKUP(K6418,TONG_SL!$A:$D,3,0)</f>
        <v>Túi</v>
      </c>
      <c r="R6418" s="297">
        <v>3</v>
      </c>
      <c r="S6418" s="297"/>
      <c r="T6418" s="297">
        <f>VLOOKUP(VLOOKUP(G6418,Ma_KH!$A:$R,18,0)&amp;K6418,Gia_MB!$A:$F,6,0)</f>
        <v>50182</v>
      </c>
      <c r="U6418" s="298">
        <f t="shared" si="668"/>
        <v>150546</v>
      </c>
      <c r="V6418" s="297"/>
      <c r="W6418" s="299">
        <f t="shared" si="669"/>
        <v>0</v>
      </c>
      <c r="X6418" s="300" t="str">
        <f t="shared" si="670"/>
        <v>8</v>
      </c>
      <c r="Y6418" s="297"/>
      <c r="Z6418" s="298">
        <f t="shared" si="671"/>
        <v>12043.68</v>
      </c>
      <c r="AA6418" s="301">
        <f>VLOOKUP(G6418,Ma_KH!$A:$R,14,0)</f>
        <v>60</v>
      </c>
    </row>
    <row r="6419" spans="1:27" hidden="1" x14ac:dyDescent="0.25">
      <c r="A6419" s="292">
        <v>46000</v>
      </c>
      <c r="B6419" s="293">
        <v>4181117506</v>
      </c>
      <c r="C6419" s="294" t="s">
        <v>7767</v>
      </c>
      <c r="D6419" s="292">
        <v>46003</v>
      </c>
      <c r="E6419" s="295"/>
      <c r="F6419" s="294"/>
      <c r="G6419" s="296" t="s">
        <v>26</v>
      </c>
      <c r="H6419" s="295"/>
      <c r="I6419" s="293" t="s">
        <v>8792</v>
      </c>
      <c r="J6419" s="293" t="s">
        <v>1771</v>
      </c>
      <c r="K6419" s="339" t="s">
        <v>30</v>
      </c>
      <c r="L6419" s="21" t="str">
        <f>VLOOKUP($K6419,TONG_SL!$A:$D,2,0)</f>
        <v>Gà muối 500g</v>
      </c>
      <c r="N6419" s="21" t="str">
        <f t="shared" si="672"/>
        <v>K-C6</v>
      </c>
      <c r="Q6419" s="21" t="str">
        <f>VLOOKUP(K6419,TONG_SL!$A:$D,3,0)</f>
        <v>Túi</v>
      </c>
      <c r="R6419" s="297">
        <v>9</v>
      </c>
      <c r="S6419" s="297"/>
      <c r="T6419" s="297">
        <f>VLOOKUP(VLOOKUP(G6419,Ma_KH!$A:$R,18,0)&amp;K6419,Gia_MB!$A:$F,6,0)</f>
        <v>111058</v>
      </c>
      <c r="U6419" s="298">
        <f t="shared" si="668"/>
        <v>999522</v>
      </c>
      <c r="V6419" s="297"/>
      <c r="W6419" s="299">
        <f t="shared" si="669"/>
        <v>0</v>
      </c>
      <c r="X6419" s="300" t="str">
        <f t="shared" si="670"/>
        <v>8</v>
      </c>
      <c r="Y6419" s="297"/>
      <c r="Z6419" s="298">
        <f t="shared" si="671"/>
        <v>79961.759999999995</v>
      </c>
      <c r="AA6419" s="301">
        <f>VLOOKUP(G6419,Ma_KH!$A:$R,14,0)</f>
        <v>60</v>
      </c>
    </row>
    <row r="6420" spans="1:27" hidden="1" x14ac:dyDescent="0.25">
      <c r="A6420" s="292">
        <v>46000</v>
      </c>
      <c r="B6420" s="293">
        <v>4181117505</v>
      </c>
      <c r="C6420" s="294" t="s">
        <v>7767</v>
      </c>
      <c r="D6420" s="292">
        <v>46003</v>
      </c>
      <c r="E6420" s="295"/>
      <c r="F6420" s="294"/>
      <c r="G6420" s="296" t="s">
        <v>26</v>
      </c>
      <c r="H6420" s="295"/>
      <c r="I6420" s="293" t="s">
        <v>8793</v>
      </c>
      <c r="J6420" s="293" t="s">
        <v>1771</v>
      </c>
      <c r="K6420" s="339" t="s">
        <v>48</v>
      </c>
      <c r="L6420" s="21" t="str">
        <f>VLOOKUP($K6420,TONG_SL!$A:$D,2,0)</f>
        <v>Mọc Nấm Hương 250g</v>
      </c>
      <c r="N6420" s="21" t="str">
        <f t="shared" si="672"/>
        <v>K-C6</v>
      </c>
      <c r="Q6420" s="21" t="str">
        <f>VLOOKUP(K6420,TONG_SL!$A:$D,3,0)</f>
        <v>Túi</v>
      </c>
      <c r="R6420" s="297">
        <v>6</v>
      </c>
      <c r="S6420" s="297"/>
      <c r="T6420" s="297">
        <f>VLOOKUP(VLOOKUP(G6420,Ma_KH!$A:$R,18,0)&amp;K6420,Gia_MB!$A:$F,6,0)</f>
        <v>46000</v>
      </c>
      <c r="U6420" s="298">
        <f t="shared" si="668"/>
        <v>276000</v>
      </c>
      <c r="V6420" s="297"/>
      <c r="W6420" s="299">
        <f t="shared" si="669"/>
        <v>0</v>
      </c>
      <c r="X6420" s="300" t="str">
        <f t="shared" si="670"/>
        <v>8</v>
      </c>
      <c r="Y6420" s="297"/>
      <c r="Z6420" s="298">
        <f t="shared" si="671"/>
        <v>22080</v>
      </c>
      <c r="AA6420" s="301">
        <f>VLOOKUP(G6420,Ma_KH!$A:$R,14,0)</f>
        <v>60</v>
      </c>
    </row>
    <row r="6421" spans="1:27" hidden="1" x14ac:dyDescent="0.25">
      <c r="A6421" s="292">
        <v>46000</v>
      </c>
      <c r="B6421" s="293">
        <v>4181117505</v>
      </c>
      <c r="C6421" s="294" t="s">
        <v>7767</v>
      </c>
      <c r="D6421" s="292">
        <v>46003</v>
      </c>
      <c r="E6421" s="295"/>
      <c r="F6421" s="294"/>
      <c r="G6421" s="296" t="s">
        <v>26</v>
      </c>
      <c r="H6421" s="295"/>
      <c r="I6421" s="293" t="s">
        <v>8793</v>
      </c>
      <c r="J6421" s="293" t="s">
        <v>1771</v>
      </c>
      <c r="K6421" s="339" t="s">
        <v>27</v>
      </c>
      <c r="L6421" s="21" t="str">
        <f>VLOOKUP($K6421,TONG_SL!$A:$D,2,0)</f>
        <v>Chân giò heo muối 300g</v>
      </c>
      <c r="N6421" s="21" t="str">
        <f t="shared" si="672"/>
        <v>K-C6</v>
      </c>
      <c r="Q6421" s="21" t="str">
        <f>VLOOKUP(K6421,TONG_SL!$A:$D,3,0)</f>
        <v>Túi</v>
      </c>
      <c r="R6421" s="297">
        <v>6</v>
      </c>
      <c r="S6421" s="297"/>
      <c r="T6421" s="297">
        <f>VLOOKUP(VLOOKUP(G6421,Ma_KH!$A:$R,18,0)&amp;K6421,Gia_MB!$A:$F,6,0)</f>
        <v>73431</v>
      </c>
      <c r="U6421" s="298">
        <f t="shared" si="668"/>
        <v>440586</v>
      </c>
      <c r="V6421" s="297"/>
      <c r="W6421" s="299">
        <f t="shared" si="669"/>
        <v>0</v>
      </c>
      <c r="X6421" s="300" t="str">
        <f t="shared" si="670"/>
        <v>8</v>
      </c>
      <c r="Y6421" s="297"/>
      <c r="Z6421" s="298">
        <f t="shared" si="671"/>
        <v>35246.879999999997</v>
      </c>
      <c r="AA6421" s="301">
        <f>VLOOKUP(G6421,Ma_KH!$A:$R,14,0)</f>
        <v>60</v>
      </c>
    </row>
    <row r="6422" spans="1:27" hidden="1" x14ac:dyDescent="0.25">
      <c r="A6422" s="292">
        <v>46000</v>
      </c>
      <c r="B6422" s="293">
        <v>4181117505</v>
      </c>
      <c r="C6422" s="294" t="s">
        <v>7767</v>
      </c>
      <c r="D6422" s="292">
        <v>46003</v>
      </c>
      <c r="E6422" s="295"/>
      <c r="F6422" s="294"/>
      <c r="G6422" s="296" t="s">
        <v>26</v>
      </c>
      <c r="H6422" s="295"/>
      <c r="I6422" s="293" t="s">
        <v>8793</v>
      </c>
      <c r="J6422" s="293" t="s">
        <v>1771</v>
      </c>
      <c r="K6422" s="339" t="s">
        <v>32</v>
      </c>
      <c r="L6422" s="21" t="str">
        <f>VLOOKUP($K6422,TONG_SL!$A:$D,2,0)</f>
        <v>Giò Tai Lưỡi Xào 250g</v>
      </c>
      <c r="N6422" s="21" t="str">
        <f t="shared" si="672"/>
        <v>K-C6</v>
      </c>
      <c r="Q6422" s="21" t="str">
        <f>VLOOKUP(K6422,TONG_SL!$A:$D,3,0)</f>
        <v>Túi</v>
      </c>
      <c r="R6422" s="297">
        <v>3</v>
      </c>
      <c r="S6422" s="297"/>
      <c r="T6422" s="297">
        <f>VLOOKUP(VLOOKUP(G6422,Ma_KH!$A:$R,18,0)&amp;K6422,Gia_MB!$A:$F,6,0)</f>
        <v>50182</v>
      </c>
      <c r="U6422" s="298">
        <f t="shared" si="668"/>
        <v>150546</v>
      </c>
      <c r="V6422" s="297"/>
      <c r="W6422" s="299">
        <f t="shared" si="669"/>
        <v>0</v>
      </c>
      <c r="X6422" s="300" t="str">
        <f t="shared" si="670"/>
        <v>8</v>
      </c>
      <c r="Y6422" s="297"/>
      <c r="Z6422" s="298">
        <f t="shared" si="671"/>
        <v>12043.68</v>
      </c>
      <c r="AA6422" s="301">
        <f>VLOOKUP(G6422,Ma_KH!$A:$R,14,0)</f>
        <v>60</v>
      </c>
    </row>
    <row r="6423" spans="1:27" hidden="1" x14ac:dyDescent="0.25">
      <c r="A6423" s="292">
        <v>46000</v>
      </c>
      <c r="B6423" s="293">
        <v>4181117505</v>
      </c>
      <c r="C6423" s="294" t="s">
        <v>7767</v>
      </c>
      <c r="D6423" s="292">
        <v>46003</v>
      </c>
      <c r="E6423" s="295"/>
      <c r="F6423" s="294"/>
      <c r="G6423" s="296" t="s">
        <v>26</v>
      </c>
      <c r="H6423" s="295"/>
      <c r="I6423" s="293" t="s">
        <v>8793</v>
      </c>
      <c r="J6423" s="293" t="s">
        <v>1771</v>
      </c>
      <c r="K6423" s="339" t="s">
        <v>30</v>
      </c>
      <c r="L6423" s="21" t="str">
        <f>VLOOKUP($K6423,TONG_SL!$A:$D,2,0)</f>
        <v>Gà muối 500g</v>
      </c>
      <c r="N6423" s="21" t="str">
        <f t="shared" si="672"/>
        <v>K-C6</v>
      </c>
      <c r="Q6423" s="21" t="str">
        <f>VLOOKUP(K6423,TONG_SL!$A:$D,3,0)</f>
        <v>Túi</v>
      </c>
      <c r="R6423" s="297">
        <v>9</v>
      </c>
      <c r="S6423" s="297"/>
      <c r="T6423" s="297">
        <f>VLOOKUP(VLOOKUP(G6423,Ma_KH!$A:$R,18,0)&amp;K6423,Gia_MB!$A:$F,6,0)</f>
        <v>111058</v>
      </c>
      <c r="U6423" s="298">
        <f t="shared" si="668"/>
        <v>999522</v>
      </c>
      <c r="V6423" s="297"/>
      <c r="W6423" s="299">
        <f t="shared" si="669"/>
        <v>0</v>
      </c>
      <c r="X6423" s="300" t="str">
        <f t="shared" si="670"/>
        <v>8</v>
      </c>
      <c r="Y6423" s="297"/>
      <c r="Z6423" s="298">
        <f t="shared" si="671"/>
        <v>79961.759999999995</v>
      </c>
      <c r="AA6423" s="301">
        <f>VLOOKUP(G6423,Ma_KH!$A:$R,14,0)</f>
        <v>60</v>
      </c>
    </row>
    <row r="6424" spans="1:27" hidden="1" x14ac:dyDescent="0.25">
      <c r="A6424" s="292">
        <v>45993</v>
      </c>
      <c r="B6424" s="293">
        <v>4180763880</v>
      </c>
      <c r="C6424" s="294" t="s">
        <v>7767</v>
      </c>
      <c r="D6424" s="292">
        <v>46003</v>
      </c>
      <c r="E6424" s="295"/>
      <c r="F6424" s="294"/>
      <c r="G6424" s="296" t="s">
        <v>7229</v>
      </c>
      <c r="H6424" s="295"/>
      <c r="I6424" s="293" t="s">
        <v>8794</v>
      </c>
      <c r="J6424" s="293" t="s">
        <v>1771</v>
      </c>
      <c r="K6424" s="339" t="s">
        <v>27</v>
      </c>
      <c r="L6424" s="21" t="str">
        <f>VLOOKUP($K6424,TONG_SL!$A:$D,2,0)</f>
        <v>Chân giò heo muối 300g</v>
      </c>
      <c r="N6424" s="21" t="str">
        <f t="shared" si="672"/>
        <v>K-C6</v>
      </c>
      <c r="Q6424" s="21" t="str">
        <f>VLOOKUP(K6424,TONG_SL!$A:$D,3,0)</f>
        <v>Túi</v>
      </c>
      <c r="R6424" s="297">
        <v>10</v>
      </c>
      <c r="S6424" s="297"/>
      <c r="T6424" s="297">
        <f>VLOOKUP(VLOOKUP(G6424,Ma_KH!$A:$R,18,0)&amp;K6424,Gia_MB!$A:$F,6,0)</f>
        <v>73431</v>
      </c>
      <c r="U6424" s="298">
        <f t="shared" ref="U6424:U6455" si="673">T6424*R6424</f>
        <v>734310</v>
      </c>
      <c r="V6424" s="297"/>
      <c r="W6424" s="299">
        <f t="shared" ref="W6424:W6455" si="674">U6424*V6424</f>
        <v>0</v>
      </c>
      <c r="X6424" s="300" t="str">
        <f t="shared" ref="X6424:X6455" si="675">IF(B6424&lt;&gt;"","8","0")</f>
        <v>8</v>
      </c>
      <c r="Y6424" s="297"/>
      <c r="Z6424" s="298">
        <f t="shared" ref="Z6424:Z6455" si="676">U6424*X6424%</f>
        <v>58744.800000000003</v>
      </c>
      <c r="AA6424" s="301">
        <f>VLOOKUP(G6424,Ma_KH!$A:$R,14,0)</f>
        <v>60</v>
      </c>
    </row>
    <row r="6425" spans="1:27" hidden="1" x14ac:dyDescent="0.25">
      <c r="A6425" s="292">
        <v>45994</v>
      </c>
      <c r="B6425" s="293">
        <v>4180768696</v>
      </c>
      <c r="C6425" s="294" t="s">
        <v>7767</v>
      </c>
      <c r="D6425" s="292">
        <v>46003</v>
      </c>
      <c r="E6425" s="295"/>
      <c r="F6425" s="294"/>
      <c r="G6425" s="296" t="s">
        <v>7229</v>
      </c>
      <c r="H6425" s="295"/>
      <c r="I6425" s="293" t="s">
        <v>8795</v>
      </c>
      <c r="J6425" s="293" t="s">
        <v>1771</v>
      </c>
      <c r="K6425" s="339" t="s">
        <v>48</v>
      </c>
      <c r="L6425" s="21" t="str">
        <f>VLOOKUP($K6425,TONG_SL!$A:$D,2,0)</f>
        <v>Mọc Nấm Hương 250g</v>
      </c>
      <c r="N6425" s="21" t="str">
        <f t="shared" si="672"/>
        <v>K-C6</v>
      </c>
      <c r="Q6425" s="21" t="str">
        <f>VLOOKUP(K6425,TONG_SL!$A:$D,3,0)</f>
        <v>Túi</v>
      </c>
      <c r="R6425" s="297">
        <v>11</v>
      </c>
      <c r="S6425" s="297"/>
      <c r="T6425" s="297">
        <f>VLOOKUP(VLOOKUP(G6425,Ma_KH!$A:$R,18,0)&amp;K6425,Gia_MB!$A:$F,6,0)</f>
        <v>46000</v>
      </c>
      <c r="U6425" s="298">
        <f t="shared" si="673"/>
        <v>506000</v>
      </c>
      <c r="V6425" s="297"/>
      <c r="W6425" s="299">
        <f t="shared" si="674"/>
        <v>0</v>
      </c>
      <c r="X6425" s="300" t="str">
        <f t="shared" si="675"/>
        <v>8</v>
      </c>
      <c r="Y6425" s="297"/>
      <c r="Z6425" s="298">
        <f t="shared" si="676"/>
        <v>40480</v>
      </c>
      <c r="AA6425" s="301">
        <f>VLOOKUP(G6425,Ma_KH!$A:$R,14,0)</f>
        <v>60</v>
      </c>
    </row>
    <row r="6426" spans="1:27" hidden="1" x14ac:dyDescent="0.25">
      <c r="A6426" s="292">
        <v>45994</v>
      </c>
      <c r="B6426" s="293">
        <v>4180768696</v>
      </c>
      <c r="C6426" s="294" t="s">
        <v>7767</v>
      </c>
      <c r="D6426" s="292">
        <v>46003</v>
      </c>
      <c r="E6426" s="295"/>
      <c r="F6426" s="294"/>
      <c r="G6426" s="296" t="s">
        <v>7229</v>
      </c>
      <c r="H6426" s="295"/>
      <c r="I6426" s="293" t="s">
        <v>8795</v>
      </c>
      <c r="J6426" s="293" t="s">
        <v>1771</v>
      </c>
      <c r="K6426" s="339" t="s">
        <v>32</v>
      </c>
      <c r="L6426" s="21" t="str">
        <f>VLOOKUP($K6426,TONG_SL!$A:$D,2,0)</f>
        <v>Giò Tai Lưỡi Xào 250g</v>
      </c>
      <c r="N6426" s="21" t="str">
        <f t="shared" si="672"/>
        <v>K-C6</v>
      </c>
      <c r="Q6426" s="21" t="str">
        <f>VLOOKUP(K6426,TONG_SL!$A:$D,3,0)</f>
        <v>Túi</v>
      </c>
      <c r="R6426" s="297">
        <v>15</v>
      </c>
      <c r="S6426" s="297"/>
      <c r="T6426" s="297">
        <f>VLOOKUP(VLOOKUP(G6426,Ma_KH!$A:$R,18,0)&amp;K6426,Gia_MB!$A:$F,6,0)</f>
        <v>50182</v>
      </c>
      <c r="U6426" s="298">
        <f t="shared" si="673"/>
        <v>752730</v>
      </c>
      <c r="V6426" s="297"/>
      <c r="W6426" s="299">
        <f t="shared" si="674"/>
        <v>0</v>
      </c>
      <c r="X6426" s="300" t="str">
        <f t="shared" si="675"/>
        <v>8</v>
      </c>
      <c r="Y6426" s="297"/>
      <c r="Z6426" s="298">
        <f t="shared" si="676"/>
        <v>60218.400000000001</v>
      </c>
      <c r="AA6426" s="301">
        <f>VLOOKUP(G6426,Ma_KH!$A:$R,14,0)</f>
        <v>60</v>
      </c>
    </row>
    <row r="6427" spans="1:27" hidden="1" x14ac:dyDescent="0.25">
      <c r="A6427" s="292">
        <v>45994</v>
      </c>
      <c r="B6427" s="293">
        <v>4180768696</v>
      </c>
      <c r="C6427" s="294" t="s">
        <v>7767</v>
      </c>
      <c r="D6427" s="292">
        <v>46003</v>
      </c>
      <c r="E6427" s="295"/>
      <c r="F6427" s="294"/>
      <c r="G6427" s="296" t="s">
        <v>7229</v>
      </c>
      <c r="H6427" s="295"/>
      <c r="I6427" s="293" t="s">
        <v>8795</v>
      </c>
      <c r="J6427" s="293" t="s">
        <v>1771</v>
      </c>
      <c r="K6427" s="339" t="s">
        <v>37</v>
      </c>
      <c r="L6427" s="21" t="str">
        <f>VLOOKUP($K6427,TONG_SL!$A:$D,2,0)</f>
        <v>Chả cốm 300g</v>
      </c>
      <c r="N6427" s="21" t="str">
        <f t="shared" si="672"/>
        <v>K-C6</v>
      </c>
      <c r="Q6427" s="21" t="str">
        <f>VLOOKUP(K6427,TONG_SL!$A:$D,3,0)</f>
        <v>Túi</v>
      </c>
      <c r="R6427" s="297">
        <v>10</v>
      </c>
      <c r="S6427" s="297"/>
      <c r="T6427" s="297">
        <f>VLOOKUP(VLOOKUP(G6427,Ma_KH!$A:$R,18,0)&amp;K6427,Gia_MB!$A:$F,6,0)</f>
        <v>74250</v>
      </c>
      <c r="U6427" s="298">
        <f t="shared" si="673"/>
        <v>742500</v>
      </c>
      <c r="V6427" s="297"/>
      <c r="W6427" s="299">
        <f t="shared" si="674"/>
        <v>0</v>
      </c>
      <c r="X6427" s="300" t="str">
        <f t="shared" si="675"/>
        <v>8</v>
      </c>
      <c r="Y6427" s="297"/>
      <c r="Z6427" s="298">
        <f t="shared" si="676"/>
        <v>59400</v>
      </c>
      <c r="AA6427" s="301">
        <f>VLOOKUP(G6427,Ma_KH!$A:$R,14,0)</f>
        <v>60</v>
      </c>
    </row>
    <row r="6428" spans="1:27" hidden="1" x14ac:dyDescent="0.25">
      <c r="A6428" s="292">
        <v>45994</v>
      </c>
      <c r="B6428" s="293">
        <v>4180768696</v>
      </c>
      <c r="C6428" s="294" t="s">
        <v>7767</v>
      </c>
      <c r="D6428" s="292">
        <v>46003</v>
      </c>
      <c r="E6428" s="295"/>
      <c r="F6428" s="294"/>
      <c r="G6428" s="296" t="s">
        <v>7229</v>
      </c>
      <c r="H6428" s="295"/>
      <c r="I6428" s="293" t="s">
        <v>8795</v>
      </c>
      <c r="J6428" s="293" t="s">
        <v>1771</v>
      </c>
      <c r="K6428" s="339" t="s">
        <v>34</v>
      </c>
      <c r="L6428" s="21" t="str">
        <f>VLOOKUP($K6428,TONG_SL!$A:$D,2,0)</f>
        <v>Tai heo muối 200g</v>
      </c>
      <c r="N6428" s="21" t="str">
        <f t="shared" si="672"/>
        <v>K-C6</v>
      </c>
      <c r="Q6428" s="21" t="str">
        <f>VLOOKUP(K6428,TONG_SL!$A:$D,3,0)</f>
        <v>Túi</v>
      </c>
      <c r="R6428" s="297">
        <v>15</v>
      </c>
      <c r="S6428" s="297"/>
      <c r="T6428" s="297">
        <f>VLOOKUP(VLOOKUP(G6428,Ma_KH!$A:$R,18,0)&amp;K6428,Gia_MB!$A:$F,6,0)</f>
        <v>55595</v>
      </c>
      <c r="U6428" s="298">
        <f t="shared" si="673"/>
        <v>833925</v>
      </c>
      <c r="V6428" s="297"/>
      <c r="W6428" s="299">
        <f t="shared" si="674"/>
        <v>0</v>
      </c>
      <c r="X6428" s="300" t="str">
        <f t="shared" si="675"/>
        <v>8</v>
      </c>
      <c r="Y6428" s="297"/>
      <c r="Z6428" s="298">
        <f t="shared" si="676"/>
        <v>66714</v>
      </c>
      <c r="AA6428" s="301">
        <f>VLOOKUP(G6428,Ma_KH!$A:$R,14,0)</f>
        <v>60</v>
      </c>
    </row>
    <row r="6429" spans="1:27" hidden="1" x14ac:dyDescent="0.25">
      <c r="A6429" s="292">
        <v>45994</v>
      </c>
      <c r="B6429" s="293">
        <v>4180768696</v>
      </c>
      <c r="C6429" s="294" t="s">
        <v>7767</v>
      </c>
      <c r="D6429" s="292">
        <v>46003</v>
      </c>
      <c r="E6429" s="295"/>
      <c r="F6429" s="294"/>
      <c r="G6429" s="296" t="s">
        <v>7229</v>
      </c>
      <c r="H6429" s="295"/>
      <c r="I6429" s="293" t="s">
        <v>8795</v>
      </c>
      <c r="J6429" s="293" t="s">
        <v>1771</v>
      </c>
      <c r="K6429" s="339" t="s">
        <v>30</v>
      </c>
      <c r="L6429" s="21" t="str">
        <f>VLOOKUP($K6429,TONG_SL!$A:$D,2,0)</f>
        <v>Gà muối 500g</v>
      </c>
      <c r="N6429" s="21" t="str">
        <f t="shared" si="672"/>
        <v>K-C6</v>
      </c>
      <c r="Q6429" s="21" t="str">
        <f>VLOOKUP(K6429,TONG_SL!$A:$D,3,0)</f>
        <v>Túi</v>
      </c>
      <c r="R6429" s="297">
        <v>15</v>
      </c>
      <c r="S6429" s="297"/>
      <c r="T6429" s="297">
        <f>VLOOKUP(VLOOKUP(G6429,Ma_KH!$A:$R,18,0)&amp;K6429,Gia_MB!$A:$F,6,0)</f>
        <v>111058</v>
      </c>
      <c r="U6429" s="298">
        <f t="shared" si="673"/>
        <v>1665870</v>
      </c>
      <c r="V6429" s="297"/>
      <c r="W6429" s="299">
        <f t="shared" si="674"/>
        <v>0</v>
      </c>
      <c r="X6429" s="300" t="str">
        <f t="shared" si="675"/>
        <v>8</v>
      </c>
      <c r="Y6429" s="297"/>
      <c r="Z6429" s="298">
        <f t="shared" si="676"/>
        <v>133269.6</v>
      </c>
      <c r="AA6429" s="301">
        <f>VLOOKUP(G6429,Ma_KH!$A:$R,14,0)</f>
        <v>60</v>
      </c>
    </row>
    <row r="6430" spans="1:27" hidden="1" x14ac:dyDescent="0.25">
      <c r="A6430" s="292">
        <v>45996</v>
      </c>
      <c r="B6430" s="293">
        <v>4180907715</v>
      </c>
      <c r="C6430" s="294" t="s">
        <v>7767</v>
      </c>
      <c r="D6430" s="292">
        <v>46003</v>
      </c>
      <c r="E6430" s="295"/>
      <c r="F6430" s="294"/>
      <c r="G6430" s="296" t="s">
        <v>447</v>
      </c>
      <c r="H6430" s="295"/>
      <c r="I6430" s="293">
        <v>4180907715</v>
      </c>
      <c r="J6430" s="293" t="s">
        <v>70</v>
      </c>
      <c r="K6430" s="339" t="s">
        <v>37</v>
      </c>
      <c r="L6430" s="21" t="str">
        <f>VLOOKUP($K6430,TONG_SL!$A:$D,2,0)</f>
        <v>Chả cốm 300g</v>
      </c>
      <c r="N6430" s="21" t="str">
        <f t="shared" si="672"/>
        <v>K-C6</v>
      </c>
      <c r="Q6430" s="21" t="str">
        <f>VLOOKUP(K6430,TONG_SL!$A:$D,3,0)</f>
        <v>Túi</v>
      </c>
      <c r="R6430" s="297">
        <v>3</v>
      </c>
      <c r="S6430" s="297"/>
      <c r="T6430" s="297">
        <f>VLOOKUP(VLOOKUP(G6430,Ma_KH!$A:$R,18,0)&amp;K6430,Gia_MB!$A:$F,6,0)</f>
        <v>74250</v>
      </c>
      <c r="U6430" s="298">
        <f t="shared" si="673"/>
        <v>222750</v>
      </c>
      <c r="V6430" s="297"/>
      <c r="W6430" s="299">
        <f t="shared" si="674"/>
        <v>0</v>
      </c>
      <c r="X6430" s="300" t="str">
        <f t="shared" si="675"/>
        <v>8</v>
      </c>
      <c r="Y6430" s="297"/>
      <c r="Z6430" s="298">
        <f t="shared" si="676"/>
        <v>17820</v>
      </c>
      <c r="AA6430" s="301">
        <f>VLOOKUP(G6430,Ma_KH!$A:$R,14,0)</f>
        <v>60</v>
      </c>
    </row>
    <row r="6431" spans="1:27" hidden="1" x14ac:dyDescent="0.25">
      <c r="A6431" s="292">
        <v>45996</v>
      </c>
      <c r="B6431" s="293">
        <v>4180907715</v>
      </c>
      <c r="C6431" s="294" t="s">
        <v>7767</v>
      </c>
      <c r="D6431" s="292">
        <v>46003</v>
      </c>
      <c r="E6431" s="295"/>
      <c r="F6431" s="294"/>
      <c r="G6431" s="296" t="s">
        <v>447</v>
      </c>
      <c r="H6431" s="295"/>
      <c r="I6431" s="293">
        <v>4180907715</v>
      </c>
      <c r="J6431" s="293" t="s">
        <v>70</v>
      </c>
      <c r="K6431" s="339" t="s">
        <v>32</v>
      </c>
      <c r="L6431" s="21" t="str">
        <f>VLOOKUP($K6431,TONG_SL!$A:$D,2,0)</f>
        <v>Giò Tai Lưỡi Xào 250g</v>
      </c>
      <c r="N6431" s="21" t="str">
        <f t="shared" si="672"/>
        <v>K-C6</v>
      </c>
      <c r="Q6431" s="21" t="str">
        <f>VLOOKUP(K6431,TONG_SL!$A:$D,3,0)</f>
        <v>Túi</v>
      </c>
      <c r="R6431" s="297">
        <v>3</v>
      </c>
      <c r="S6431" s="297"/>
      <c r="T6431" s="297">
        <f>VLOOKUP(VLOOKUP(G6431,Ma_KH!$A:$R,18,0)&amp;K6431,Gia_MB!$A:$F,6,0)</f>
        <v>50182</v>
      </c>
      <c r="U6431" s="298">
        <f t="shared" si="673"/>
        <v>150546</v>
      </c>
      <c r="V6431" s="297"/>
      <c r="W6431" s="299">
        <f t="shared" si="674"/>
        <v>0</v>
      </c>
      <c r="X6431" s="300" t="str">
        <f t="shared" si="675"/>
        <v>8</v>
      </c>
      <c r="Y6431" s="297"/>
      <c r="Z6431" s="298">
        <f t="shared" si="676"/>
        <v>12043.68</v>
      </c>
      <c r="AA6431" s="301">
        <f>VLOOKUP(G6431,Ma_KH!$A:$R,14,0)</f>
        <v>60</v>
      </c>
    </row>
    <row r="6432" spans="1:27" hidden="1" x14ac:dyDescent="0.25">
      <c r="A6432" s="292">
        <v>45996</v>
      </c>
      <c r="B6432" s="293">
        <v>4180907715</v>
      </c>
      <c r="C6432" s="294" t="s">
        <v>7767</v>
      </c>
      <c r="D6432" s="292">
        <v>46003</v>
      </c>
      <c r="E6432" s="295"/>
      <c r="F6432" s="294"/>
      <c r="G6432" s="296" t="s">
        <v>447</v>
      </c>
      <c r="H6432" s="295"/>
      <c r="I6432" s="293">
        <v>4180907715</v>
      </c>
      <c r="J6432" s="293" t="s">
        <v>70</v>
      </c>
      <c r="K6432" s="339" t="s">
        <v>48</v>
      </c>
      <c r="L6432" s="21" t="str">
        <f>VLOOKUP($K6432,TONG_SL!$A:$D,2,0)</f>
        <v>Mọc Nấm Hương 250g</v>
      </c>
      <c r="N6432" s="21" t="str">
        <f t="shared" si="672"/>
        <v>K-C6</v>
      </c>
      <c r="Q6432" s="21" t="str">
        <f>VLOOKUP(K6432,TONG_SL!$A:$D,3,0)</f>
        <v>Túi</v>
      </c>
      <c r="R6432" s="297">
        <v>3</v>
      </c>
      <c r="S6432" s="297"/>
      <c r="T6432" s="297">
        <f>VLOOKUP(VLOOKUP(G6432,Ma_KH!$A:$R,18,0)&amp;K6432,Gia_MB!$A:$F,6,0)</f>
        <v>46000</v>
      </c>
      <c r="U6432" s="298">
        <f t="shared" si="673"/>
        <v>138000</v>
      </c>
      <c r="V6432" s="297"/>
      <c r="W6432" s="299">
        <f t="shared" si="674"/>
        <v>0</v>
      </c>
      <c r="X6432" s="300" t="str">
        <f t="shared" si="675"/>
        <v>8</v>
      </c>
      <c r="Y6432" s="297"/>
      <c r="Z6432" s="298">
        <f t="shared" si="676"/>
        <v>11040</v>
      </c>
      <c r="AA6432" s="301">
        <f>VLOOKUP(G6432,Ma_KH!$A:$R,14,0)</f>
        <v>60</v>
      </c>
    </row>
    <row r="6433" spans="1:27" hidden="1" x14ac:dyDescent="0.25">
      <c r="A6433" s="292">
        <v>45996</v>
      </c>
      <c r="B6433" s="293">
        <v>4180908355</v>
      </c>
      <c r="C6433" s="294" t="s">
        <v>7767</v>
      </c>
      <c r="D6433" s="292">
        <v>46003</v>
      </c>
      <c r="E6433" s="295"/>
      <c r="F6433" s="294"/>
      <c r="G6433" s="296" t="s">
        <v>319</v>
      </c>
      <c r="H6433" s="295"/>
      <c r="I6433" s="293">
        <v>4180908355</v>
      </c>
      <c r="J6433" s="293" t="s">
        <v>70</v>
      </c>
      <c r="K6433" s="339" t="s">
        <v>34</v>
      </c>
      <c r="L6433" s="21" t="str">
        <f>VLOOKUP($K6433,TONG_SL!$A:$D,2,0)</f>
        <v>Tai heo muối 200g</v>
      </c>
      <c r="N6433" s="21" t="str">
        <f t="shared" si="672"/>
        <v>K-C6</v>
      </c>
      <c r="Q6433" s="21" t="str">
        <f>VLOOKUP(K6433,TONG_SL!$A:$D,3,0)</f>
        <v>Túi</v>
      </c>
      <c r="R6433" s="297">
        <v>3</v>
      </c>
      <c r="S6433" s="297"/>
      <c r="T6433" s="297">
        <f>VLOOKUP(VLOOKUP(G6433,Ma_KH!$A:$R,18,0)&amp;K6433,Gia_MB!$A:$F,6,0)</f>
        <v>55595</v>
      </c>
      <c r="U6433" s="298">
        <f t="shared" si="673"/>
        <v>166785</v>
      </c>
      <c r="V6433" s="297"/>
      <c r="W6433" s="299">
        <f t="shared" si="674"/>
        <v>0</v>
      </c>
      <c r="X6433" s="300" t="str">
        <f t="shared" si="675"/>
        <v>8</v>
      </c>
      <c r="Y6433" s="297"/>
      <c r="Z6433" s="298">
        <f t="shared" si="676"/>
        <v>13342.800000000001</v>
      </c>
      <c r="AA6433" s="301">
        <f>VLOOKUP(G6433,Ma_KH!$A:$R,14,0)</f>
        <v>60</v>
      </c>
    </row>
    <row r="6434" spans="1:27" hidden="1" x14ac:dyDescent="0.25">
      <c r="A6434" s="292">
        <v>45996</v>
      </c>
      <c r="B6434" s="293">
        <v>4180908355</v>
      </c>
      <c r="C6434" s="294" t="s">
        <v>7767</v>
      </c>
      <c r="D6434" s="292">
        <v>46003</v>
      </c>
      <c r="E6434" s="295"/>
      <c r="F6434" s="294"/>
      <c r="G6434" s="296" t="s">
        <v>319</v>
      </c>
      <c r="H6434" s="295"/>
      <c r="I6434" s="293">
        <v>4180908355</v>
      </c>
      <c r="J6434" s="293" t="s">
        <v>70</v>
      </c>
      <c r="K6434" s="339" t="s">
        <v>37</v>
      </c>
      <c r="L6434" s="21" t="str">
        <f>VLOOKUP($K6434,TONG_SL!$A:$D,2,0)</f>
        <v>Chả cốm 300g</v>
      </c>
      <c r="N6434" s="21" t="str">
        <f t="shared" si="672"/>
        <v>K-C6</v>
      </c>
      <c r="Q6434" s="21" t="str">
        <f>VLOOKUP(K6434,TONG_SL!$A:$D,3,0)</f>
        <v>Túi</v>
      </c>
      <c r="R6434" s="297">
        <v>3</v>
      </c>
      <c r="S6434" s="297"/>
      <c r="T6434" s="297">
        <f>VLOOKUP(VLOOKUP(G6434,Ma_KH!$A:$R,18,0)&amp;K6434,Gia_MB!$A:$F,6,0)</f>
        <v>74250</v>
      </c>
      <c r="U6434" s="298">
        <f t="shared" si="673"/>
        <v>222750</v>
      </c>
      <c r="V6434" s="297"/>
      <c r="W6434" s="299">
        <f t="shared" si="674"/>
        <v>0</v>
      </c>
      <c r="X6434" s="300" t="str">
        <f t="shared" si="675"/>
        <v>8</v>
      </c>
      <c r="Y6434" s="297"/>
      <c r="Z6434" s="298">
        <f t="shared" si="676"/>
        <v>17820</v>
      </c>
      <c r="AA6434" s="301">
        <f>VLOOKUP(G6434,Ma_KH!$A:$R,14,0)</f>
        <v>60</v>
      </c>
    </row>
    <row r="6435" spans="1:27" hidden="1" x14ac:dyDescent="0.25">
      <c r="A6435" s="292">
        <v>45996</v>
      </c>
      <c r="B6435" s="293">
        <v>4180908355</v>
      </c>
      <c r="C6435" s="294" t="s">
        <v>7767</v>
      </c>
      <c r="D6435" s="292">
        <v>46003</v>
      </c>
      <c r="E6435" s="295"/>
      <c r="F6435" s="294"/>
      <c r="G6435" s="296" t="s">
        <v>319</v>
      </c>
      <c r="H6435" s="295"/>
      <c r="I6435" s="293">
        <v>4180908355</v>
      </c>
      <c r="J6435" s="293" t="s">
        <v>70</v>
      </c>
      <c r="K6435" s="339" t="s">
        <v>30</v>
      </c>
      <c r="L6435" s="21" t="str">
        <f>VLOOKUP($K6435,TONG_SL!$A:$D,2,0)</f>
        <v>Gà muối 500g</v>
      </c>
      <c r="N6435" s="21" t="str">
        <f t="shared" si="672"/>
        <v>K-C6</v>
      </c>
      <c r="Q6435" s="21" t="str">
        <f>VLOOKUP(K6435,TONG_SL!$A:$D,3,0)</f>
        <v>Túi</v>
      </c>
      <c r="R6435" s="297">
        <v>2</v>
      </c>
      <c r="S6435" s="297"/>
      <c r="T6435" s="297">
        <f>VLOOKUP(VLOOKUP(G6435,Ma_KH!$A:$R,18,0)&amp;K6435,Gia_MB!$A:$F,6,0)</f>
        <v>111058</v>
      </c>
      <c r="U6435" s="298">
        <f t="shared" si="673"/>
        <v>222116</v>
      </c>
      <c r="V6435" s="297"/>
      <c r="W6435" s="299">
        <f t="shared" si="674"/>
        <v>0</v>
      </c>
      <c r="X6435" s="300" t="str">
        <f t="shared" si="675"/>
        <v>8</v>
      </c>
      <c r="Y6435" s="297"/>
      <c r="Z6435" s="298">
        <f t="shared" si="676"/>
        <v>17769.28</v>
      </c>
      <c r="AA6435" s="301">
        <f>VLOOKUP(G6435,Ma_KH!$A:$R,14,0)</f>
        <v>60</v>
      </c>
    </row>
    <row r="6436" spans="1:27" hidden="1" x14ac:dyDescent="0.25">
      <c r="A6436" s="292">
        <v>45996</v>
      </c>
      <c r="B6436" s="293">
        <v>4180908355</v>
      </c>
      <c r="C6436" s="294" t="s">
        <v>7767</v>
      </c>
      <c r="D6436" s="292">
        <v>46003</v>
      </c>
      <c r="E6436" s="295"/>
      <c r="F6436" s="294"/>
      <c r="G6436" s="296" t="s">
        <v>319</v>
      </c>
      <c r="H6436" s="295"/>
      <c r="I6436" s="293">
        <v>4180908355</v>
      </c>
      <c r="J6436" s="293" t="s">
        <v>70</v>
      </c>
      <c r="K6436" s="339" t="s">
        <v>27</v>
      </c>
      <c r="L6436" s="21" t="str">
        <f>VLOOKUP($K6436,TONG_SL!$A:$D,2,0)</f>
        <v>Chân giò heo muối 300g</v>
      </c>
      <c r="N6436" s="21" t="str">
        <f t="shared" si="672"/>
        <v>K-C6</v>
      </c>
      <c r="Q6436" s="21" t="str">
        <f>VLOOKUP(K6436,TONG_SL!$A:$D,3,0)</f>
        <v>Túi</v>
      </c>
      <c r="R6436" s="297">
        <v>4</v>
      </c>
      <c r="S6436" s="297"/>
      <c r="T6436" s="297">
        <f>VLOOKUP(VLOOKUP(G6436,Ma_KH!$A:$R,18,0)&amp;K6436,Gia_MB!$A:$F,6,0)</f>
        <v>73431</v>
      </c>
      <c r="U6436" s="298">
        <f t="shared" si="673"/>
        <v>293724</v>
      </c>
      <c r="V6436" s="297"/>
      <c r="W6436" s="299">
        <f t="shared" si="674"/>
        <v>0</v>
      </c>
      <c r="X6436" s="300" t="str">
        <f t="shared" si="675"/>
        <v>8</v>
      </c>
      <c r="Y6436" s="297"/>
      <c r="Z6436" s="298">
        <f t="shared" si="676"/>
        <v>23497.920000000002</v>
      </c>
      <c r="AA6436" s="301">
        <f>VLOOKUP(G6436,Ma_KH!$A:$R,14,0)</f>
        <v>60</v>
      </c>
    </row>
    <row r="6437" spans="1:27" hidden="1" x14ac:dyDescent="0.25">
      <c r="A6437" s="292">
        <v>45996</v>
      </c>
      <c r="B6437" s="293">
        <v>4180908355</v>
      </c>
      <c r="C6437" s="294" t="s">
        <v>7767</v>
      </c>
      <c r="D6437" s="292">
        <v>46003</v>
      </c>
      <c r="E6437" s="295"/>
      <c r="F6437" s="294"/>
      <c r="G6437" s="296" t="s">
        <v>319</v>
      </c>
      <c r="H6437" s="295"/>
      <c r="I6437" s="293">
        <v>4180908355</v>
      </c>
      <c r="J6437" s="293" t="s">
        <v>70</v>
      </c>
      <c r="K6437" s="339" t="s">
        <v>39</v>
      </c>
      <c r="L6437" s="21" t="str">
        <f>VLOOKUP($K6437,TONG_SL!$A:$D,2,0)</f>
        <v>Chả nướng 300g</v>
      </c>
      <c r="N6437" s="21" t="str">
        <f t="shared" si="672"/>
        <v>K-C6</v>
      </c>
      <c r="Q6437" s="21" t="str">
        <f>VLOOKUP(K6437,TONG_SL!$A:$D,3,0)</f>
        <v>Túi</v>
      </c>
      <c r="R6437" s="297">
        <v>2</v>
      </c>
      <c r="S6437" s="297"/>
      <c r="T6437" s="297">
        <f>VLOOKUP(VLOOKUP(G6437,Ma_KH!$A:$R,18,0)&amp;K6437,Gia_MB!$A:$F,6,0)</f>
        <v>70950</v>
      </c>
      <c r="U6437" s="298">
        <f t="shared" si="673"/>
        <v>141900</v>
      </c>
      <c r="V6437" s="297"/>
      <c r="W6437" s="299">
        <f t="shared" si="674"/>
        <v>0</v>
      </c>
      <c r="X6437" s="300" t="str">
        <f t="shared" si="675"/>
        <v>8</v>
      </c>
      <c r="Y6437" s="297"/>
      <c r="Z6437" s="298">
        <f t="shared" si="676"/>
        <v>11352</v>
      </c>
      <c r="AA6437" s="301">
        <f>VLOOKUP(G6437,Ma_KH!$A:$R,14,0)</f>
        <v>60</v>
      </c>
    </row>
    <row r="6438" spans="1:27" hidden="1" x14ac:dyDescent="0.25">
      <c r="A6438" s="292">
        <v>45996</v>
      </c>
      <c r="B6438" s="293">
        <v>4180908355</v>
      </c>
      <c r="C6438" s="294" t="s">
        <v>7767</v>
      </c>
      <c r="D6438" s="292">
        <v>46003</v>
      </c>
      <c r="E6438" s="295"/>
      <c r="F6438" s="294"/>
      <c r="G6438" s="296" t="s">
        <v>319</v>
      </c>
      <c r="H6438" s="295"/>
      <c r="I6438" s="293">
        <v>4180908355</v>
      </c>
      <c r="J6438" s="293" t="s">
        <v>70</v>
      </c>
      <c r="K6438" s="339" t="s">
        <v>32</v>
      </c>
      <c r="L6438" s="21" t="str">
        <f>VLOOKUP($K6438,TONG_SL!$A:$D,2,0)</f>
        <v>Giò Tai Lưỡi Xào 250g</v>
      </c>
      <c r="N6438" s="21" t="str">
        <f t="shared" si="672"/>
        <v>K-C6</v>
      </c>
      <c r="Q6438" s="21" t="str">
        <f>VLOOKUP(K6438,TONG_SL!$A:$D,3,0)</f>
        <v>Túi</v>
      </c>
      <c r="R6438" s="297">
        <v>4</v>
      </c>
      <c r="S6438" s="297"/>
      <c r="T6438" s="297">
        <f>VLOOKUP(VLOOKUP(G6438,Ma_KH!$A:$R,18,0)&amp;K6438,Gia_MB!$A:$F,6,0)</f>
        <v>50182</v>
      </c>
      <c r="U6438" s="298">
        <f t="shared" si="673"/>
        <v>200728</v>
      </c>
      <c r="V6438" s="297"/>
      <c r="W6438" s="299">
        <f t="shared" si="674"/>
        <v>0</v>
      </c>
      <c r="X6438" s="300" t="str">
        <f t="shared" si="675"/>
        <v>8</v>
      </c>
      <c r="Y6438" s="297"/>
      <c r="Z6438" s="298">
        <f t="shared" si="676"/>
        <v>16058.24</v>
      </c>
      <c r="AA6438" s="301">
        <f>VLOOKUP(G6438,Ma_KH!$A:$R,14,0)</f>
        <v>60</v>
      </c>
    </row>
    <row r="6439" spans="1:27" hidden="1" x14ac:dyDescent="0.25">
      <c r="A6439" s="292">
        <v>45996</v>
      </c>
      <c r="B6439" s="293">
        <v>4180908355</v>
      </c>
      <c r="C6439" s="294" t="s">
        <v>7767</v>
      </c>
      <c r="D6439" s="292">
        <v>46003</v>
      </c>
      <c r="E6439" s="295"/>
      <c r="F6439" s="294"/>
      <c r="G6439" s="296" t="s">
        <v>319</v>
      </c>
      <c r="H6439" s="295"/>
      <c r="I6439" s="293">
        <v>4180908355</v>
      </c>
      <c r="J6439" s="293" t="s">
        <v>70</v>
      </c>
      <c r="K6439" s="339" t="s">
        <v>48</v>
      </c>
      <c r="L6439" s="21" t="str">
        <f>VLOOKUP($K6439,TONG_SL!$A:$D,2,0)</f>
        <v>Mọc Nấm Hương 250g</v>
      </c>
      <c r="N6439" s="21" t="str">
        <f t="shared" si="672"/>
        <v>K-C6</v>
      </c>
      <c r="Q6439" s="21" t="str">
        <f>VLOOKUP(K6439,TONG_SL!$A:$D,3,0)</f>
        <v>Túi</v>
      </c>
      <c r="R6439" s="297">
        <v>3</v>
      </c>
      <c r="S6439" s="297"/>
      <c r="T6439" s="297">
        <f>VLOOKUP(VLOOKUP(G6439,Ma_KH!$A:$R,18,0)&amp;K6439,Gia_MB!$A:$F,6,0)</f>
        <v>46000</v>
      </c>
      <c r="U6439" s="298">
        <f t="shared" si="673"/>
        <v>138000</v>
      </c>
      <c r="V6439" s="297"/>
      <c r="W6439" s="299">
        <f t="shared" si="674"/>
        <v>0</v>
      </c>
      <c r="X6439" s="300" t="str">
        <f t="shared" si="675"/>
        <v>8</v>
      </c>
      <c r="Y6439" s="297"/>
      <c r="Z6439" s="298">
        <f t="shared" si="676"/>
        <v>11040</v>
      </c>
      <c r="AA6439" s="301">
        <f>VLOOKUP(G6439,Ma_KH!$A:$R,14,0)</f>
        <v>60</v>
      </c>
    </row>
    <row r="6440" spans="1:27" hidden="1" x14ac:dyDescent="0.25">
      <c r="A6440" s="292">
        <v>45996</v>
      </c>
      <c r="B6440" s="293">
        <v>4180907856</v>
      </c>
      <c r="C6440" s="294" t="s">
        <v>7767</v>
      </c>
      <c r="D6440" s="292">
        <v>46003</v>
      </c>
      <c r="E6440" s="295"/>
      <c r="F6440" s="294"/>
      <c r="G6440" s="296" t="s">
        <v>251</v>
      </c>
      <c r="H6440" s="295"/>
      <c r="I6440" s="293">
        <v>4180907856</v>
      </c>
      <c r="J6440" s="293" t="s">
        <v>70</v>
      </c>
      <c r="K6440" s="339" t="s">
        <v>39</v>
      </c>
      <c r="L6440" s="21" t="str">
        <f>VLOOKUP($K6440,TONG_SL!$A:$D,2,0)</f>
        <v>Chả nướng 300g</v>
      </c>
      <c r="N6440" s="21" t="str">
        <f t="shared" si="672"/>
        <v>K-C6</v>
      </c>
      <c r="Q6440" s="21" t="str">
        <f>VLOOKUP(K6440,TONG_SL!$A:$D,3,0)</f>
        <v>Túi</v>
      </c>
      <c r="R6440" s="297">
        <v>2</v>
      </c>
      <c r="S6440" s="297"/>
      <c r="T6440" s="297">
        <f>VLOOKUP(VLOOKUP(G6440,Ma_KH!$A:$R,18,0)&amp;K6440,Gia_MB!$A:$F,6,0)</f>
        <v>70950</v>
      </c>
      <c r="U6440" s="298">
        <f t="shared" si="673"/>
        <v>141900</v>
      </c>
      <c r="V6440" s="297"/>
      <c r="W6440" s="299">
        <f t="shared" si="674"/>
        <v>0</v>
      </c>
      <c r="X6440" s="300" t="str">
        <f t="shared" si="675"/>
        <v>8</v>
      </c>
      <c r="Y6440" s="297"/>
      <c r="Z6440" s="298">
        <f t="shared" si="676"/>
        <v>11352</v>
      </c>
      <c r="AA6440" s="301">
        <f>VLOOKUP(G6440,Ma_KH!$A:$R,14,0)</f>
        <v>60</v>
      </c>
    </row>
    <row r="6441" spans="1:27" hidden="1" x14ac:dyDescent="0.25">
      <c r="A6441" s="292">
        <v>45996</v>
      </c>
      <c r="B6441" s="293">
        <v>4180907856</v>
      </c>
      <c r="C6441" s="294" t="s">
        <v>7767</v>
      </c>
      <c r="D6441" s="292">
        <v>46003</v>
      </c>
      <c r="E6441" s="295"/>
      <c r="F6441" s="294"/>
      <c r="G6441" s="296" t="s">
        <v>251</v>
      </c>
      <c r="H6441" s="295"/>
      <c r="I6441" s="293">
        <v>4180907856</v>
      </c>
      <c r="J6441" s="293" t="s">
        <v>70</v>
      </c>
      <c r="K6441" s="339" t="s">
        <v>34</v>
      </c>
      <c r="L6441" s="21" t="str">
        <f>VLOOKUP($K6441,TONG_SL!$A:$D,2,0)</f>
        <v>Tai heo muối 200g</v>
      </c>
      <c r="N6441" s="21" t="str">
        <f t="shared" si="672"/>
        <v>K-C6</v>
      </c>
      <c r="Q6441" s="21" t="str">
        <f>VLOOKUP(K6441,TONG_SL!$A:$D,3,0)</f>
        <v>Túi</v>
      </c>
      <c r="R6441" s="297">
        <v>2</v>
      </c>
      <c r="S6441" s="297"/>
      <c r="T6441" s="297">
        <f>VLOOKUP(VLOOKUP(G6441,Ma_KH!$A:$R,18,0)&amp;K6441,Gia_MB!$A:$F,6,0)</f>
        <v>55595</v>
      </c>
      <c r="U6441" s="298">
        <f t="shared" si="673"/>
        <v>111190</v>
      </c>
      <c r="V6441" s="297"/>
      <c r="W6441" s="299">
        <f t="shared" si="674"/>
        <v>0</v>
      </c>
      <c r="X6441" s="300" t="str">
        <f t="shared" si="675"/>
        <v>8</v>
      </c>
      <c r="Y6441" s="297"/>
      <c r="Z6441" s="298">
        <f t="shared" si="676"/>
        <v>8895.2000000000007</v>
      </c>
      <c r="AA6441" s="301">
        <f>VLOOKUP(G6441,Ma_KH!$A:$R,14,0)</f>
        <v>60</v>
      </c>
    </row>
    <row r="6442" spans="1:27" hidden="1" x14ac:dyDescent="0.25">
      <c r="A6442" s="292">
        <v>45996</v>
      </c>
      <c r="B6442" s="293">
        <v>4180907856</v>
      </c>
      <c r="C6442" s="294" t="s">
        <v>7767</v>
      </c>
      <c r="D6442" s="292">
        <v>46003</v>
      </c>
      <c r="E6442" s="295"/>
      <c r="F6442" s="294"/>
      <c r="G6442" s="296" t="s">
        <v>251</v>
      </c>
      <c r="H6442" s="295"/>
      <c r="I6442" s="293">
        <v>4180907856</v>
      </c>
      <c r="J6442" s="293" t="s">
        <v>70</v>
      </c>
      <c r="K6442" s="339" t="s">
        <v>32</v>
      </c>
      <c r="L6442" s="21" t="str">
        <f>VLOOKUP($K6442,TONG_SL!$A:$D,2,0)</f>
        <v>Giò Tai Lưỡi Xào 250g</v>
      </c>
      <c r="N6442" s="21" t="str">
        <f t="shared" si="672"/>
        <v>K-C6</v>
      </c>
      <c r="Q6442" s="21" t="str">
        <f>VLOOKUP(K6442,TONG_SL!$A:$D,3,0)</f>
        <v>Túi</v>
      </c>
      <c r="R6442" s="297">
        <v>3</v>
      </c>
      <c r="S6442" s="297"/>
      <c r="T6442" s="297">
        <f>VLOOKUP(VLOOKUP(G6442,Ma_KH!$A:$R,18,0)&amp;K6442,Gia_MB!$A:$F,6,0)</f>
        <v>50182</v>
      </c>
      <c r="U6442" s="298">
        <f t="shared" si="673"/>
        <v>150546</v>
      </c>
      <c r="V6442" s="297"/>
      <c r="W6442" s="299">
        <f t="shared" si="674"/>
        <v>0</v>
      </c>
      <c r="X6442" s="300" t="str">
        <f t="shared" si="675"/>
        <v>8</v>
      </c>
      <c r="Y6442" s="297"/>
      <c r="Z6442" s="298">
        <f t="shared" si="676"/>
        <v>12043.68</v>
      </c>
      <c r="AA6442" s="301">
        <f>VLOOKUP(G6442,Ma_KH!$A:$R,14,0)</f>
        <v>60</v>
      </c>
    </row>
    <row r="6443" spans="1:27" hidden="1" x14ac:dyDescent="0.25">
      <c r="A6443" s="292">
        <v>45996</v>
      </c>
      <c r="B6443" s="293">
        <v>4180907856</v>
      </c>
      <c r="C6443" s="294" t="s">
        <v>7767</v>
      </c>
      <c r="D6443" s="292">
        <v>46003</v>
      </c>
      <c r="E6443" s="295"/>
      <c r="F6443" s="294"/>
      <c r="G6443" s="296" t="s">
        <v>251</v>
      </c>
      <c r="H6443" s="295"/>
      <c r="I6443" s="293">
        <v>4180907856</v>
      </c>
      <c r="J6443" s="293" t="s">
        <v>70</v>
      </c>
      <c r="K6443" s="339" t="s">
        <v>30</v>
      </c>
      <c r="L6443" s="21" t="str">
        <f>VLOOKUP($K6443,TONG_SL!$A:$D,2,0)</f>
        <v>Gà muối 500g</v>
      </c>
      <c r="N6443" s="21" t="str">
        <f t="shared" si="672"/>
        <v>K-C6</v>
      </c>
      <c r="Q6443" s="21" t="str">
        <f>VLOOKUP(K6443,TONG_SL!$A:$D,3,0)</f>
        <v>Túi</v>
      </c>
      <c r="R6443" s="297">
        <v>2</v>
      </c>
      <c r="S6443" s="297"/>
      <c r="T6443" s="297">
        <f>VLOOKUP(VLOOKUP(G6443,Ma_KH!$A:$R,18,0)&amp;K6443,Gia_MB!$A:$F,6,0)</f>
        <v>111058</v>
      </c>
      <c r="U6443" s="298">
        <f t="shared" si="673"/>
        <v>222116</v>
      </c>
      <c r="V6443" s="297"/>
      <c r="W6443" s="299">
        <f t="shared" si="674"/>
        <v>0</v>
      </c>
      <c r="X6443" s="300" t="str">
        <f t="shared" si="675"/>
        <v>8</v>
      </c>
      <c r="Y6443" s="297"/>
      <c r="Z6443" s="298">
        <f t="shared" si="676"/>
        <v>17769.28</v>
      </c>
      <c r="AA6443" s="301">
        <f>VLOOKUP(G6443,Ma_KH!$A:$R,14,0)</f>
        <v>60</v>
      </c>
    </row>
    <row r="6444" spans="1:27" hidden="1" x14ac:dyDescent="0.25">
      <c r="A6444" s="292">
        <v>45996</v>
      </c>
      <c r="B6444" s="293">
        <v>4180907856</v>
      </c>
      <c r="C6444" s="294" t="s">
        <v>7767</v>
      </c>
      <c r="D6444" s="292">
        <v>46003</v>
      </c>
      <c r="E6444" s="295"/>
      <c r="F6444" s="294"/>
      <c r="G6444" s="296" t="s">
        <v>251</v>
      </c>
      <c r="H6444" s="295"/>
      <c r="I6444" s="293">
        <v>4180907856</v>
      </c>
      <c r="J6444" s="293" t="s">
        <v>70</v>
      </c>
      <c r="K6444" s="339" t="s">
        <v>48</v>
      </c>
      <c r="L6444" s="21" t="str">
        <f>VLOOKUP($K6444,TONG_SL!$A:$D,2,0)</f>
        <v>Mọc Nấm Hương 250g</v>
      </c>
      <c r="N6444" s="21" t="str">
        <f t="shared" si="672"/>
        <v>K-C6</v>
      </c>
      <c r="Q6444" s="21" t="str">
        <f>VLOOKUP(K6444,TONG_SL!$A:$D,3,0)</f>
        <v>Túi</v>
      </c>
      <c r="R6444" s="297">
        <v>3</v>
      </c>
      <c r="S6444" s="297"/>
      <c r="T6444" s="297">
        <f>VLOOKUP(VLOOKUP(G6444,Ma_KH!$A:$R,18,0)&amp;K6444,Gia_MB!$A:$F,6,0)</f>
        <v>46000</v>
      </c>
      <c r="U6444" s="298">
        <f t="shared" si="673"/>
        <v>138000</v>
      </c>
      <c r="V6444" s="297"/>
      <c r="W6444" s="299">
        <f t="shared" si="674"/>
        <v>0</v>
      </c>
      <c r="X6444" s="300" t="str">
        <f t="shared" si="675"/>
        <v>8</v>
      </c>
      <c r="Y6444" s="297"/>
      <c r="Z6444" s="298">
        <f t="shared" si="676"/>
        <v>11040</v>
      </c>
      <c r="AA6444" s="301">
        <f>VLOOKUP(G6444,Ma_KH!$A:$R,14,0)</f>
        <v>60</v>
      </c>
    </row>
    <row r="6445" spans="1:27" hidden="1" x14ac:dyDescent="0.25">
      <c r="A6445" s="292">
        <v>45996</v>
      </c>
      <c r="B6445" s="293">
        <v>4180907856</v>
      </c>
      <c r="C6445" s="294" t="s">
        <v>7767</v>
      </c>
      <c r="D6445" s="292">
        <v>46003</v>
      </c>
      <c r="E6445" s="295"/>
      <c r="F6445" s="294"/>
      <c r="G6445" s="296" t="s">
        <v>251</v>
      </c>
      <c r="H6445" s="295"/>
      <c r="I6445" s="293">
        <v>4180907856</v>
      </c>
      <c r="J6445" s="293" t="s">
        <v>70</v>
      </c>
      <c r="K6445" s="339" t="s">
        <v>37</v>
      </c>
      <c r="L6445" s="21" t="str">
        <f>VLOOKUP($K6445,TONG_SL!$A:$D,2,0)</f>
        <v>Chả cốm 300g</v>
      </c>
      <c r="N6445" s="21" t="str">
        <f t="shared" si="672"/>
        <v>K-C6</v>
      </c>
      <c r="Q6445" s="21" t="str">
        <f>VLOOKUP(K6445,TONG_SL!$A:$D,3,0)</f>
        <v>Túi</v>
      </c>
      <c r="R6445" s="297">
        <v>3</v>
      </c>
      <c r="S6445" s="297"/>
      <c r="T6445" s="297">
        <f>VLOOKUP(VLOOKUP(G6445,Ma_KH!$A:$R,18,0)&amp;K6445,Gia_MB!$A:$F,6,0)</f>
        <v>74250</v>
      </c>
      <c r="U6445" s="298">
        <f t="shared" si="673"/>
        <v>222750</v>
      </c>
      <c r="V6445" s="297"/>
      <c r="W6445" s="299">
        <f t="shared" si="674"/>
        <v>0</v>
      </c>
      <c r="X6445" s="300" t="str">
        <f t="shared" si="675"/>
        <v>8</v>
      </c>
      <c r="Y6445" s="297"/>
      <c r="Z6445" s="298">
        <f t="shared" si="676"/>
        <v>17820</v>
      </c>
      <c r="AA6445" s="301">
        <f>VLOOKUP(G6445,Ma_KH!$A:$R,14,0)</f>
        <v>60</v>
      </c>
    </row>
    <row r="6446" spans="1:27" hidden="1" x14ac:dyDescent="0.25">
      <c r="A6446" s="292">
        <v>45996</v>
      </c>
      <c r="B6446" s="293">
        <v>4180908445</v>
      </c>
      <c r="C6446" s="294" t="s">
        <v>7767</v>
      </c>
      <c r="D6446" s="292">
        <v>46003</v>
      </c>
      <c r="E6446" s="295"/>
      <c r="F6446" s="294"/>
      <c r="G6446" s="296" t="s">
        <v>342</v>
      </c>
      <c r="H6446" s="295"/>
      <c r="I6446" s="293">
        <v>4180908445</v>
      </c>
      <c r="J6446" s="293" t="s">
        <v>70</v>
      </c>
      <c r="K6446" s="339" t="s">
        <v>48</v>
      </c>
      <c r="L6446" s="21" t="str">
        <f>VLOOKUP($K6446,TONG_SL!$A:$D,2,0)</f>
        <v>Mọc Nấm Hương 250g</v>
      </c>
      <c r="N6446" s="21" t="str">
        <f t="shared" si="672"/>
        <v>K-C6</v>
      </c>
      <c r="Q6446" s="21" t="str">
        <f>VLOOKUP(K6446,TONG_SL!$A:$D,3,0)</f>
        <v>Túi</v>
      </c>
      <c r="R6446" s="297">
        <v>3</v>
      </c>
      <c r="S6446" s="297"/>
      <c r="T6446" s="297">
        <f>VLOOKUP(VLOOKUP(G6446,Ma_KH!$A:$R,18,0)&amp;K6446,Gia_MB!$A:$F,6,0)</f>
        <v>46000</v>
      </c>
      <c r="U6446" s="298">
        <f t="shared" si="673"/>
        <v>138000</v>
      </c>
      <c r="V6446" s="297"/>
      <c r="W6446" s="299">
        <f t="shared" si="674"/>
        <v>0</v>
      </c>
      <c r="X6446" s="300" t="str">
        <f t="shared" si="675"/>
        <v>8</v>
      </c>
      <c r="Y6446" s="297"/>
      <c r="Z6446" s="298">
        <f t="shared" si="676"/>
        <v>11040</v>
      </c>
      <c r="AA6446" s="301">
        <f>VLOOKUP(G6446,Ma_KH!$A:$R,14,0)</f>
        <v>60</v>
      </c>
    </row>
    <row r="6447" spans="1:27" hidden="1" x14ac:dyDescent="0.25">
      <c r="A6447" s="292">
        <v>45996</v>
      </c>
      <c r="B6447" s="293">
        <v>4180908445</v>
      </c>
      <c r="C6447" s="294" t="s">
        <v>7767</v>
      </c>
      <c r="D6447" s="292">
        <v>46003</v>
      </c>
      <c r="E6447" s="295"/>
      <c r="F6447" s="294"/>
      <c r="G6447" s="296" t="s">
        <v>342</v>
      </c>
      <c r="H6447" s="295"/>
      <c r="I6447" s="293">
        <v>4180908445</v>
      </c>
      <c r="J6447" s="293" t="s">
        <v>70</v>
      </c>
      <c r="K6447" s="339" t="s">
        <v>27</v>
      </c>
      <c r="L6447" s="21" t="str">
        <f>VLOOKUP($K6447,TONG_SL!$A:$D,2,0)</f>
        <v>Chân giò heo muối 300g</v>
      </c>
      <c r="N6447" s="21" t="str">
        <f t="shared" si="672"/>
        <v>K-C6</v>
      </c>
      <c r="Q6447" s="21" t="str">
        <f>VLOOKUP(K6447,TONG_SL!$A:$D,3,0)</f>
        <v>Túi</v>
      </c>
      <c r="R6447" s="297">
        <v>6</v>
      </c>
      <c r="S6447" s="297"/>
      <c r="T6447" s="297">
        <f>VLOOKUP(VLOOKUP(G6447,Ma_KH!$A:$R,18,0)&amp;K6447,Gia_MB!$A:$F,6,0)</f>
        <v>73431</v>
      </c>
      <c r="U6447" s="298">
        <f t="shared" si="673"/>
        <v>440586</v>
      </c>
      <c r="V6447" s="297"/>
      <c r="W6447" s="299">
        <f t="shared" si="674"/>
        <v>0</v>
      </c>
      <c r="X6447" s="300" t="str">
        <f t="shared" si="675"/>
        <v>8</v>
      </c>
      <c r="Y6447" s="297"/>
      <c r="Z6447" s="298">
        <f t="shared" si="676"/>
        <v>35246.879999999997</v>
      </c>
      <c r="AA6447" s="301">
        <f>VLOOKUP(G6447,Ma_KH!$A:$R,14,0)</f>
        <v>60</v>
      </c>
    </row>
    <row r="6448" spans="1:27" hidden="1" x14ac:dyDescent="0.25">
      <c r="A6448" s="292">
        <v>45996</v>
      </c>
      <c r="B6448" s="293">
        <v>4180908561</v>
      </c>
      <c r="C6448" s="294" t="s">
        <v>7767</v>
      </c>
      <c r="D6448" s="292">
        <v>46003</v>
      </c>
      <c r="E6448" s="295"/>
      <c r="F6448" s="294"/>
      <c r="G6448" s="296" t="s">
        <v>241</v>
      </c>
      <c r="H6448" s="295"/>
      <c r="I6448" s="293">
        <v>4180908561</v>
      </c>
      <c r="J6448" s="293" t="s">
        <v>70</v>
      </c>
      <c r="K6448" s="339" t="s">
        <v>39</v>
      </c>
      <c r="L6448" s="21" t="str">
        <f>VLOOKUP($K6448,TONG_SL!$A:$D,2,0)</f>
        <v>Chả nướng 300g</v>
      </c>
      <c r="N6448" s="21" t="str">
        <f t="shared" si="672"/>
        <v>K-C6</v>
      </c>
      <c r="Q6448" s="21" t="str">
        <f>VLOOKUP(K6448,TONG_SL!$A:$D,3,0)</f>
        <v>Túi</v>
      </c>
      <c r="R6448" s="297">
        <v>2</v>
      </c>
      <c r="S6448" s="297"/>
      <c r="T6448" s="297">
        <f>VLOOKUP(VLOOKUP(G6448,Ma_KH!$A:$R,18,0)&amp;K6448,Gia_MB!$A:$F,6,0)</f>
        <v>70950</v>
      </c>
      <c r="U6448" s="298">
        <f t="shared" si="673"/>
        <v>141900</v>
      </c>
      <c r="V6448" s="297"/>
      <c r="W6448" s="299">
        <f t="shared" si="674"/>
        <v>0</v>
      </c>
      <c r="X6448" s="300" t="str">
        <f t="shared" si="675"/>
        <v>8</v>
      </c>
      <c r="Y6448" s="297"/>
      <c r="Z6448" s="298">
        <f t="shared" si="676"/>
        <v>11352</v>
      </c>
      <c r="AA6448" s="301">
        <f>VLOOKUP(G6448,Ma_KH!$A:$R,14,0)</f>
        <v>60</v>
      </c>
    </row>
    <row r="6449" spans="1:27" hidden="1" x14ac:dyDescent="0.25">
      <c r="A6449" s="292">
        <v>45996</v>
      </c>
      <c r="B6449" s="293">
        <v>4180908561</v>
      </c>
      <c r="C6449" s="294" t="s">
        <v>7767</v>
      </c>
      <c r="D6449" s="292">
        <v>46003</v>
      </c>
      <c r="E6449" s="295"/>
      <c r="F6449" s="294"/>
      <c r="G6449" s="296" t="s">
        <v>241</v>
      </c>
      <c r="H6449" s="295"/>
      <c r="I6449" s="293">
        <v>4180908561</v>
      </c>
      <c r="J6449" s="293" t="s">
        <v>70</v>
      </c>
      <c r="K6449" s="339" t="s">
        <v>27</v>
      </c>
      <c r="L6449" s="21" t="str">
        <f>VLOOKUP($K6449,TONG_SL!$A:$D,2,0)</f>
        <v>Chân giò heo muối 300g</v>
      </c>
      <c r="N6449" s="21" t="str">
        <f t="shared" si="672"/>
        <v>K-C6</v>
      </c>
      <c r="Q6449" s="21" t="str">
        <f>VLOOKUP(K6449,TONG_SL!$A:$D,3,0)</f>
        <v>Túi</v>
      </c>
      <c r="R6449" s="297">
        <v>3</v>
      </c>
      <c r="S6449" s="297"/>
      <c r="T6449" s="297">
        <f>VLOOKUP(VLOOKUP(G6449,Ma_KH!$A:$R,18,0)&amp;K6449,Gia_MB!$A:$F,6,0)</f>
        <v>73431</v>
      </c>
      <c r="U6449" s="298">
        <f t="shared" si="673"/>
        <v>220293</v>
      </c>
      <c r="V6449" s="297"/>
      <c r="W6449" s="299">
        <f t="shared" si="674"/>
        <v>0</v>
      </c>
      <c r="X6449" s="300" t="str">
        <f t="shared" si="675"/>
        <v>8</v>
      </c>
      <c r="Y6449" s="297"/>
      <c r="Z6449" s="298">
        <f t="shared" si="676"/>
        <v>17623.439999999999</v>
      </c>
      <c r="AA6449" s="301">
        <f>VLOOKUP(G6449,Ma_KH!$A:$R,14,0)</f>
        <v>60</v>
      </c>
    </row>
    <row r="6450" spans="1:27" hidden="1" x14ac:dyDescent="0.25">
      <c r="A6450" s="292">
        <v>45996</v>
      </c>
      <c r="B6450" s="293">
        <v>4180908561</v>
      </c>
      <c r="C6450" s="294" t="s">
        <v>7767</v>
      </c>
      <c r="D6450" s="292">
        <v>46003</v>
      </c>
      <c r="E6450" s="295"/>
      <c r="F6450" s="294"/>
      <c r="G6450" s="296" t="s">
        <v>241</v>
      </c>
      <c r="H6450" s="295"/>
      <c r="I6450" s="293">
        <v>4180908561</v>
      </c>
      <c r="J6450" s="293" t="s">
        <v>70</v>
      </c>
      <c r="K6450" s="339" t="s">
        <v>34</v>
      </c>
      <c r="L6450" s="21" t="str">
        <f>VLOOKUP($K6450,TONG_SL!$A:$D,2,0)</f>
        <v>Tai heo muối 200g</v>
      </c>
      <c r="N6450" s="21" t="str">
        <f t="shared" si="672"/>
        <v>K-C6</v>
      </c>
      <c r="Q6450" s="21" t="str">
        <f>VLOOKUP(K6450,TONG_SL!$A:$D,3,0)</f>
        <v>Túi</v>
      </c>
      <c r="R6450" s="297">
        <v>2</v>
      </c>
      <c r="S6450" s="297"/>
      <c r="T6450" s="297">
        <f>VLOOKUP(VLOOKUP(G6450,Ma_KH!$A:$R,18,0)&amp;K6450,Gia_MB!$A:$F,6,0)</f>
        <v>55595</v>
      </c>
      <c r="U6450" s="298">
        <f t="shared" si="673"/>
        <v>111190</v>
      </c>
      <c r="V6450" s="297"/>
      <c r="W6450" s="299">
        <f t="shared" si="674"/>
        <v>0</v>
      </c>
      <c r="X6450" s="300" t="str">
        <f t="shared" si="675"/>
        <v>8</v>
      </c>
      <c r="Y6450" s="297"/>
      <c r="Z6450" s="298">
        <f t="shared" si="676"/>
        <v>8895.2000000000007</v>
      </c>
      <c r="AA6450" s="301">
        <f>VLOOKUP(G6450,Ma_KH!$A:$R,14,0)</f>
        <v>60</v>
      </c>
    </row>
    <row r="6451" spans="1:27" hidden="1" x14ac:dyDescent="0.25">
      <c r="A6451" s="292">
        <v>45996</v>
      </c>
      <c r="B6451" s="293">
        <v>4180908561</v>
      </c>
      <c r="C6451" s="294" t="s">
        <v>7767</v>
      </c>
      <c r="D6451" s="292">
        <v>46003</v>
      </c>
      <c r="E6451" s="295"/>
      <c r="F6451" s="294"/>
      <c r="G6451" s="296" t="s">
        <v>241</v>
      </c>
      <c r="H6451" s="295"/>
      <c r="I6451" s="293">
        <v>4180908561</v>
      </c>
      <c r="J6451" s="293" t="s">
        <v>70</v>
      </c>
      <c r="K6451" s="339" t="s">
        <v>32</v>
      </c>
      <c r="L6451" s="21" t="str">
        <f>VLOOKUP($K6451,TONG_SL!$A:$D,2,0)</f>
        <v>Giò Tai Lưỡi Xào 250g</v>
      </c>
      <c r="N6451" s="21" t="str">
        <f t="shared" si="672"/>
        <v>K-C6</v>
      </c>
      <c r="Q6451" s="21" t="str">
        <f>VLOOKUP(K6451,TONG_SL!$A:$D,3,0)</f>
        <v>Túi</v>
      </c>
      <c r="R6451" s="297">
        <v>3</v>
      </c>
      <c r="S6451" s="297"/>
      <c r="T6451" s="297">
        <f>VLOOKUP(VLOOKUP(G6451,Ma_KH!$A:$R,18,0)&amp;K6451,Gia_MB!$A:$F,6,0)</f>
        <v>50182</v>
      </c>
      <c r="U6451" s="298">
        <f t="shared" si="673"/>
        <v>150546</v>
      </c>
      <c r="V6451" s="297"/>
      <c r="W6451" s="299">
        <f t="shared" si="674"/>
        <v>0</v>
      </c>
      <c r="X6451" s="300" t="str">
        <f t="shared" si="675"/>
        <v>8</v>
      </c>
      <c r="Y6451" s="297"/>
      <c r="Z6451" s="298">
        <f t="shared" si="676"/>
        <v>12043.68</v>
      </c>
      <c r="AA6451" s="301">
        <f>VLOOKUP(G6451,Ma_KH!$A:$R,14,0)</f>
        <v>60</v>
      </c>
    </row>
    <row r="6452" spans="1:27" hidden="1" x14ac:dyDescent="0.25">
      <c r="A6452" s="292">
        <v>45996</v>
      </c>
      <c r="B6452" s="293">
        <v>4180908561</v>
      </c>
      <c r="C6452" s="294" t="s">
        <v>7767</v>
      </c>
      <c r="D6452" s="292">
        <v>46003</v>
      </c>
      <c r="E6452" s="295"/>
      <c r="F6452" s="294"/>
      <c r="G6452" s="296" t="s">
        <v>241</v>
      </c>
      <c r="H6452" s="295"/>
      <c r="I6452" s="293">
        <v>4180908561</v>
      </c>
      <c r="J6452" s="293" t="s">
        <v>70</v>
      </c>
      <c r="K6452" s="339" t="s">
        <v>48</v>
      </c>
      <c r="L6452" s="21" t="str">
        <f>VLOOKUP($K6452,TONG_SL!$A:$D,2,0)</f>
        <v>Mọc Nấm Hương 250g</v>
      </c>
      <c r="N6452" s="21" t="str">
        <f t="shared" si="672"/>
        <v>K-C6</v>
      </c>
      <c r="Q6452" s="21" t="str">
        <f>VLOOKUP(K6452,TONG_SL!$A:$D,3,0)</f>
        <v>Túi</v>
      </c>
      <c r="R6452" s="297">
        <v>3</v>
      </c>
      <c r="S6452" s="297"/>
      <c r="T6452" s="297">
        <f>VLOOKUP(VLOOKUP(G6452,Ma_KH!$A:$R,18,0)&amp;K6452,Gia_MB!$A:$F,6,0)</f>
        <v>46000</v>
      </c>
      <c r="U6452" s="298">
        <f t="shared" si="673"/>
        <v>138000</v>
      </c>
      <c r="V6452" s="297"/>
      <c r="W6452" s="299">
        <f t="shared" si="674"/>
        <v>0</v>
      </c>
      <c r="X6452" s="300" t="str">
        <f t="shared" si="675"/>
        <v>8</v>
      </c>
      <c r="Y6452" s="297"/>
      <c r="Z6452" s="298">
        <f t="shared" si="676"/>
        <v>11040</v>
      </c>
      <c r="AA6452" s="301">
        <f>VLOOKUP(G6452,Ma_KH!$A:$R,14,0)</f>
        <v>60</v>
      </c>
    </row>
    <row r="6453" spans="1:27" hidden="1" x14ac:dyDescent="0.25">
      <c r="A6453" s="292">
        <v>45996</v>
      </c>
      <c r="B6453" s="293">
        <v>4180907674</v>
      </c>
      <c r="C6453" s="294" t="s">
        <v>7767</v>
      </c>
      <c r="D6453" s="292">
        <v>46003</v>
      </c>
      <c r="E6453" s="295"/>
      <c r="F6453" s="294"/>
      <c r="G6453" s="296" t="s">
        <v>430</v>
      </c>
      <c r="H6453" s="295"/>
      <c r="I6453" s="293">
        <v>4180907674</v>
      </c>
      <c r="J6453" s="293" t="s">
        <v>70</v>
      </c>
      <c r="K6453" s="339" t="s">
        <v>34</v>
      </c>
      <c r="L6453" s="21" t="str">
        <f>VLOOKUP($K6453,TONG_SL!$A:$D,2,0)</f>
        <v>Tai heo muối 200g</v>
      </c>
      <c r="N6453" s="21" t="str">
        <f t="shared" si="672"/>
        <v>K-C6</v>
      </c>
      <c r="Q6453" s="21" t="str">
        <f>VLOOKUP(K6453,TONG_SL!$A:$D,3,0)</f>
        <v>Túi</v>
      </c>
      <c r="R6453" s="297">
        <v>2</v>
      </c>
      <c r="S6453" s="297"/>
      <c r="T6453" s="297">
        <f>VLOOKUP(VLOOKUP(G6453,Ma_KH!$A:$R,18,0)&amp;K6453,Gia_MB!$A:$F,6,0)</f>
        <v>55595</v>
      </c>
      <c r="U6453" s="298">
        <f t="shared" si="673"/>
        <v>111190</v>
      </c>
      <c r="V6453" s="297"/>
      <c r="W6453" s="299">
        <f t="shared" si="674"/>
        <v>0</v>
      </c>
      <c r="X6453" s="300" t="str">
        <f t="shared" si="675"/>
        <v>8</v>
      </c>
      <c r="Y6453" s="297"/>
      <c r="Z6453" s="298">
        <f t="shared" si="676"/>
        <v>8895.2000000000007</v>
      </c>
      <c r="AA6453" s="301">
        <f>VLOOKUP(G6453,Ma_KH!$A:$R,14,0)</f>
        <v>60</v>
      </c>
    </row>
    <row r="6454" spans="1:27" hidden="1" x14ac:dyDescent="0.25">
      <c r="A6454" s="292">
        <v>45996</v>
      </c>
      <c r="B6454" s="293">
        <v>4180907674</v>
      </c>
      <c r="C6454" s="294" t="s">
        <v>7767</v>
      </c>
      <c r="D6454" s="292">
        <v>46003</v>
      </c>
      <c r="E6454" s="295"/>
      <c r="F6454" s="294"/>
      <c r="G6454" s="296" t="s">
        <v>430</v>
      </c>
      <c r="H6454" s="295"/>
      <c r="I6454" s="293">
        <v>4180907674</v>
      </c>
      <c r="J6454" s="293" t="s">
        <v>70</v>
      </c>
      <c r="K6454" s="339" t="s">
        <v>32</v>
      </c>
      <c r="L6454" s="21" t="str">
        <f>VLOOKUP($K6454,TONG_SL!$A:$D,2,0)</f>
        <v>Giò Tai Lưỡi Xào 250g</v>
      </c>
      <c r="N6454" s="21" t="str">
        <f t="shared" si="672"/>
        <v>K-C6</v>
      </c>
      <c r="Q6454" s="21" t="str">
        <f>VLOOKUP(K6454,TONG_SL!$A:$D,3,0)</f>
        <v>Túi</v>
      </c>
      <c r="R6454" s="297">
        <v>4</v>
      </c>
      <c r="S6454" s="297"/>
      <c r="T6454" s="297">
        <f>VLOOKUP(VLOOKUP(G6454,Ma_KH!$A:$R,18,0)&amp;K6454,Gia_MB!$A:$F,6,0)</f>
        <v>50182</v>
      </c>
      <c r="U6454" s="298">
        <f t="shared" si="673"/>
        <v>200728</v>
      </c>
      <c r="V6454" s="297"/>
      <c r="W6454" s="299">
        <f t="shared" si="674"/>
        <v>0</v>
      </c>
      <c r="X6454" s="300" t="str">
        <f t="shared" si="675"/>
        <v>8</v>
      </c>
      <c r="Y6454" s="297"/>
      <c r="Z6454" s="298">
        <f t="shared" si="676"/>
        <v>16058.24</v>
      </c>
      <c r="AA6454" s="301">
        <f>VLOOKUP(G6454,Ma_KH!$A:$R,14,0)</f>
        <v>60</v>
      </c>
    </row>
    <row r="6455" spans="1:27" hidden="1" x14ac:dyDescent="0.25">
      <c r="A6455" s="292">
        <v>45996</v>
      </c>
      <c r="B6455" s="293">
        <v>4180907674</v>
      </c>
      <c r="C6455" s="294" t="s">
        <v>7767</v>
      </c>
      <c r="D6455" s="292">
        <v>46003</v>
      </c>
      <c r="E6455" s="295"/>
      <c r="F6455" s="294"/>
      <c r="G6455" s="296" t="s">
        <v>430</v>
      </c>
      <c r="H6455" s="295"/>
      <c r="I6455" s="293">
        <v>4180907674</v>
      </c>
      <c r="J6455" s="293" t="s">
        <v>70</v>
      </c>
      <c r="K6455" s="339" t="s">
        <v>48</v>
      </c>
      <c r="L6455" s="21" t="str">
        <f>VLOOKUP($K6455,TONG_SL!$A:$D,2,0)</f>
        <v>Mọc Nấm Hương 250g</v>
      </c>
      <c r="N6455" s="21" t="str">
        <f t="shared" si="672"/>
        <v>K-C6</v>
      </c>
      <c r="Q6455" s="21" t="str">
        <f>VLOOKUP(K6455,TONG_SL!$A:$D,3,0)</f>
        <v>Túi</v>
      </c>
      <c r="R6455" s="297">
        <v>4</v>
      </c>
      <c r="S6455" s="297"/>
      <c r="T6455" s="297">
        <f>VLOOKUP(VLOOKUP(G6455,Ma_KH!$A:$R,18,0)&amp;K6455,Gia_MB!$A:$F,6,0)</f>
        <v>46000</v>
      </c>
      <c r="U6455" s="298">
        <f t="shared" si="673"/>
        <v>184000</v>
      </c>
      <c r="V6455" s="297"/>
      <c r="W6455" s="299">
        <f t="shared" si="674"/>
        <v>0</v>
      </c>
      <c r="X6455" s="300" t="str">
        <f t="shared" si="675"/>
        <v>8</v>
      </c>
      <c r="Y6455" s="297"/>
      <c r="Z6455" s="298">
        <f t="shared" si="676"/>
        <v>14720</v>
      </c>
      <c r="AA6455" s="301">
        <f>VLOOKUP(G6455,Ma_KH!$A:$R,14,0)</f>
        <v>60</v>
      </c>
    </row>
    <row r="6456" spans="1:27" hidden="1" x14ac:dyDescent="0.25">
      <c r="A6456" s="292">
        <v>45996</v>
      </c>
      <c r="B6456" s="293">
        <v>4180907674</v>
      </c>
      <c r="C6456" s="294" t="s">
        <v>7767</v>
      </c>
      <c r="D6456" s="292">
        <v>46003</v>
      </c>
      <c r="E6456" s="295"/>
      <c r="F6456" s="294"/>
      <c r="G6456" s="296" t="s">
        <v>430</v>
      </c>
      <c r="H6456" s="295"/>
      <c r="I6456" s="293">
        <v>4180907674</v>
      </c>
      <c r="J6456" s="293" t="s">
        <v>70</v>
      </c>
      <c r="K6456" s="339" t="s">
        <v>37</v>
      </c>
      <c r="L6456" s="21" t="str">
        <f>VLOOKUP($K6456,TONG_SL!$A:$D,2,0)</f>
        <v>Chả cốm 300g</v>
      </c>
      <c r="N6456" s="21" t="str">
        <f t="shared" si="672"/>
        <v>K-C6</v>
      </c>
      <c r="Q6456" s="21" t="str">
        <f>VLOOKUP(K6456,TONG_SL!$A:$D,3,0)</f>
        <v>Túi</v>
      </c>
      <c r="R6456" s="297">
        <v>2</v>
      </c>
      <c r="S6456" s="297"/>
      <c r="T6456" s="297">
        <f>VLOOKUP(VLOOKUP(G6456,Ma_KH!$A:$R,18,0)&amp;K6456,Gia_MB!$A:$F,6,0)</f>
        <v>74250</v>
      </c>
      <c r="U6456" s="298">
        <f t="shared" ref="U6456:U6466" si="677">T6456*R6456</f>
        <v>148500</v>
      </c>
      <c r="V6456" s="297"/>
      <c r="W6456" s="299">
        <f t="shared" ref="W6456:W6466" si="678">U6456*V6456</f>
        <v>0</v>
      </c>
      <c r="X6456" s="300" t="str">
        <f t="shared" ref="X6456:X6466" si="679">IF(B6456&lt;&gt;"","8","0")</f>
        <v>8</v>
      </c>
      <c r="Y6456" s="297"/>
      <c r="Z6456" s="298">
        <f t="shared" ref="Z6456:Z6466" si="680">U6456*X6456%</f>
        <v>11880</v>
      </c>
      <c r="AA6456" s="301">
        <f>VLOOKUP(G6456,Ma_KH!$A:$R,14,0)</f>
        <v>60</v>
      </c>
    </row>
    <row r="6457" spans="1:27" hidden="1" x14ac:dyDescent="0.25">
      <c r="A6457" s="292">
        <v>45996</v>
      </c>
      <c r="B6457" s="293">
        <v>4180908193</v>
      </c>
      <c r="C6457" s="294" t="s">
        <v>7767</v>
      </c>
      <c r="D6457" s="292">
        <v>46003</v>
      </c>
      <c r="E6457" s="295"/>
      <c r="F6457" s="294"/>
      <c r="G6457" s="296" t="s">
        <v>429</v>
      </c>
      <c r="H6457" s="295"/>
      <c r="I6457" s="293">
        <v>4180908193</v>
      </c>
      <c r="J6457" s="293" t="s">
        <v>70</v>
      </c>
      <c r="K6457" s="339" t="s">
        <v>32</v>
      </c>
      <c r="L6457" s="21" t="str">
        <f>VLOOKUP($K6457,TONG_SL!$A:$D,2,0)</f>
        <v>Giò Tai Lưỡi Xào 250g</v>
      </c>
      <c r="N6457" s="21" t="str">
        <f t="shared" si="672"/>
        <v>K-C6</v>
      </c>
      <c r="Q6457" s="21" t="str">
        <f>VLOOKUP(K6457,TONG_SL!$A:$D,3,0)</f>
        <v>Túi</v>
      </c>
      <c r="R6457" s="297">
        <v>3</v>
      </c>
      <c r="S6457" s="297"/>
      <c r="T6457" s="297">
        <f>VLOOKUP(VLOOKUP(G6457,Ma_KH!$A:$R,18,0)&amp;K6457,Gia_MB!$A:$F,6,0)</f>
        <v>50182</v>
      </c>
      <c r="U6457" s="298">
        <f t="shared" si="677"/>
        <v>150546</v>
      </c>
      <c r="V6457" s="297"/>
      <c r="W6457" s="299">
        <f t="shared" si="678"/>
        <v>0</v>
      </c>
      <c r="X6457" s="300" t="str">
        <f t="shared" si="679"/>
        <v>8</v>
      </c>
      <c r="Y6457" s="297"/>
      <c r="Z6457" s="298">
        <f t="shared" si="680"/>
        <v>12043.68</v>
      </c>
      <c r="AA6457" s="301">
        <f>VLOOKUP(G6457,Ma_KH!$A:$R,14,0)</f>
        <v>60</v>
      </c>
    </row>
    <row r="6458" spans="1:27" hidden="1" x14ac:dyDescent="0.25">
      <c r="A6458" s="292">
        <v>45996</v>
      </c>
      <c r="B6458" s="293">
        <v>4180908193</v>
      </c>
      <c r="C6458" s="294" t="s">
        <v>7767</v>
      </c>
      <c r="D6458" s="292">
        <v>46003</v>
      </c>
      <c r="E6458" s="295"/>
      <c r="F6458" s="294"/>
      <c r="G6458" s="296" t="s">
        <v>429</v>
      </c>
      <c r="H6458" s="295"/>
      <c r="I6458" s="293">
        <v>4180908193</v>
      </c>
      <c r="J6458" s="293" t="s">
        <v>70</v>
      </c>
      <c r="K6458" s="339" t="s">
        <v>27</v>
      </c>
      <c r="L6458" s="21" t="str">
        <f>VLOOKUP($K6458,TONG_SL!$A:$D,2,0)</f>
        <v>Chân giò heo muối 300g</v>
      </c>
      <c r="N6458" s="21" t="str">
        <f t="shared" si="672"/>
        <v>K-C6</v>
      </c>
      <c r="Q6458" s="21" t="str">
        <f>VLOOKUP(K6458,TONG_SL!$A:$D,3,0)</f>
        <v>Túi</v>
      </c>
      <c r="R6458" s="297">
        <v>3</v>
      </c>
      <c r="S6458" s="297"/>
      <c r="T6458" s="297">
        <f>VLOOKUP(VLOOKUP(G6458,Ma_KH!$A:$R,18,0)&amp;K6458,Gia_MB!$A:$F,6,0)</f>
        <v>73431</v>
      </c>
      <c r="U6458" s="298">
        <f t="shared" si="677"/>
        <v>220293</v>
      </c>
      <c r="V6458" s="297"/>
      <c r="W6458" s="299">
        <f t="shared" si="678"/>
        <v>0</v>
      </c>
      <c r="X6458" s="300" t="str">
        <f t="shared" si="679"/>
        <v>8</v>
      </c>
      <c r="Y6458" s="297"/>
      <c r="Z6458" s="298">
        <f t="shared" si="680"/>
        <v>17623.439999999999</v>
      </c>
      <c r="AA6458" s="301">
        <f>VLOOKUP(G6458,Ma_KH!$A:$R,14,0)</f>
        <v>60</v>
      </c>
    </row>
    <row r="6459" spans="1:27" hidden="1" x14ac:dyDescent="0.25">
      <c r="A6459" s="292">
        <v>45996</v>
      </c>
      <c r="B6459" s="293">
        <v>4180908193</v>
      </c>
      <c r="C6459" s="294" t="s">
        <v>7767</v>
      </c>
      <c r="D6459" s="292">
        <v>46003</v>
      </c>
      <c r="E6459" s="295"/>
      <c r="F6459" s="294"/>
      <c r="G6459" s="296" t="s">
        <v>429</v>
      </c>
      <c r="H6459" s="295"/>
      <c r="I6459" s="293">
        <v>4180908193</v>
      </c>
      <c r="J6459" s="293" t="s">
        <v>70</v>
      </c>
      <c r="K6459" s="339" t="s">
        <v>48</v>
      </c>
      <c r="L6459" s="21" t="str">
        <f>VLOOKUP($K6459,TONG_SL!$A:$D,2,0)</f>
        <v>Mọc Nấm Hương 250g</v>
      </c>
      <c r="N6459" s="21" t="str">
        <f t="shared" si="672"/>
        <v>K-C6</v>
      </c>
      <c r="Q6459" s="21" t="str">
        <f>VLOOKUP(K6459,TONG_SL!$A:$D,3,0)</f>
        <v>Túi</v>
      </c>
      <c r="R6459" s="297">
        <v>3</v>
      </c>
      <c r="S6459" s="297"/>
      <c r="T6459" s="297">
        <f>VLOOKUP(VLOOKUP(G6459,Ma_KH!$A:$R,18,0)&amp;K6459,Gia_MB!$A:$F,6,0)</f>
        <v>46000</v>
      </c>
      <c r="U6459" s="298">
        <f t="shared" si="677"/>
        <v>138000</v>
      </c>
      <c r="V6459" s="297"/>
      <c r="W6459" s="299">
        <f t="shared" si="678"/>
        <v>0</v>
      </c>
      <c r="X6459" s="300" t="str">
        <f t="shared" si="679"/>
        <v>8</v>
      </c>
      <c r="Y6459" s="297"/>
      <c r="Z6459" s="298">
        <f t="shared" si="680"/>
        <v>11040</v>
      </c>
      <c r="AA6459" s="301">
        <f>VLOOKUP(G6459,Ma_KH!$A:$R,14,0)</f>
        <v>60</v>
      </c>
    </row>
    <row r="6460" spans="1:27" hidden="1" x14ac:dyDescent="0.25">
      <c r="A6460" s="292">
        <v>45996</v>
      </c>
      <c r="B6460" s="293">
        <v>4180907620</v>
      </c>
      <c r="C6460" s="294" t="s">
        <v>7767</v>
      </c>
      <c r="D6460" s="292">
        <v>46003</v>
      </c>
      <c r="E6460" s="295"/>
      <c r="F6460" s="294"/>
      <c r="G6460" s="296" t="s">
        <v>402</v>
      </c>
      <c r="H6460" s="295"/>
      <c r="I6460" s="293">
        <v>4180907620</v>
      </c>
      <c r="J6460" s="293" t="s">
        <v>70</v>
      </c>
      <c r="K6460" s="339" t="s">
        <v>27</v>
      </c>
      <c r="L6460" s="21" t="str">
        <f>VLOOKUP($K6460,TONG_SL!$A:$D,2,0)</f>
        <v>Chân giò heo muối 300g</v>
      </c>
      <c r="N6460" s="21" t="str">
        <f t="shared" si="672"/>
        <v>K-C6</v>
      </c>
      <c r="Q6460" s="21" t="str">
        <f>VLOOKUP(K6460,TONG_SL!$A:$D,3,0)</f>
        <v>Túi</v>
      </c>
      <c r="R6460" s="297">
        <v>6</v>
      </c>
      <c r="S6460" s="297"/>
      <c r="T6460" s="297">
        <f>VLOOKUP(VLOOKUP(G6460,Ma_KH!$A:$R,18,0)&amp;K6460,Gia_MB!$A:$F,6,0)</f>
        <v>73431</v>
      </c>
      <c r="U6460" s="298">
        <f t="shared" si="677"/>
        <v>440586</v>
      </c>
      <c r="V6460" s="297"/>
      <c r="W6460" s="299">
        <f t="shared" si="678"/>
        <v>0</v>
      </c>
      <c r="X6460" s="300" t="str">
        <f t="shared" si="679"/>
        <v>8</v>
      </c>
      <c r="Y6460" s="297"/>
      <c r="Z6460" s="298">
        <f t="shared" si="680"/>
        <v>35246.879999999997</v>
      </c>
      <c r="AA6460" s="301">
        <f>VLOOKUP(G6460,Ma_KH!$A:$R,14,0)</f>
        <v>60</v>
      </c>
    </row>
    <row r="6461" spans="1:27" hidden="1" x14ac:dyDescent="0.25">
      <c r="A6461" s="292">
        <v>45996</v>
      </c>
      <c r="B6461" s="293">
        <v>4180907620</v>
      </c>
      <c r="C6461" s="294" t="s">
        <v>7767</v>
      </c>
      <c r="D6461" s="292">
        <v>46003</v>
      </c>
      <c r="E6461" s="295"/>
      <c r="F6461" s="294"/>
      <c r="G6461" s="296" t="s">
        <v>402</v>
      </c>
      <c r="H6461" s="295"/>
      <c r="I6461" s="293">
        <v>4180907620</v>
      </c>
      <c r="J6461" s="293" t="s">
        <v>70</v>
      </c>
      <c r="K6461" s="339" t="s">
        <v>34</v>
      </c>
      <c r="L6461" s="21" t="str">
        <f>VLOOKUP($K6461,TONG_SL!$A:$D,2,0)</f>
        <v>Tai heo muối 200g</v>
      </c>
      <c r="N6461" s="21" t="str">
        <f t="shared" ref="N6461:N6528" si="681">IF($B6461&lt;&gt;"","K-C6","")</f>
        <v>K-C6</v>
      </c>
      <c r="Q6461" s="21" t="str">
        <f>VLOOKUP(K6461,TONG_SL!$A:$D,3,0)</f>
        <v>Túi</v>
      </c>
      <c r="R6461" s="297">
        <v>3</v>
      </c>
      <c r="S6461" s="297"/>
      <c r="T6461" s="297">
        <f>VLOOKUP(VLOOKUP(G6461,Ma_KH!$A:$R,18,0)&amp;K6461,Gia_MB!$A:$F,6,0)</f>
        <v>55595</v>
      </c>
      <c r="U6461" s="298">
        <f t="shared" si="677"/>
        <v>166785</v>
      </c>
      <c r="V6461" s="297"/>
      <c r="W6461" s="299">
        <f t="shared" si="678"/>
        <v>0</v>
      </c>
      <c r="X6461" s="300" t="str">
        <f t="shared" si="679"/>
        <v>8</v>
      </c>
      <c r="Y6461" s="297"/>
      <c r="Z6461" s="298">
        <f t="shared" si="680"/>
        <v>13342.800000000001</v>
      </c>
      <c r="AA6461" s="301">
        <f>VLOOKUP(G6461,Ma_KH!$A:$R,14,0)</f>
        <v>60</v>
      </c>
    </row>
    <row r="6462" spans="1:27" hidden="1" x14ac:dyDescent="0.25">
      <c r="A6462" s="292">
        <v>45996</v>
      </c>
      <c r="B6462" s="293">
        <v>4180907620</v>
      </c>
      <c r="C6462" s="294" t="s">
        <v>7767</v>
      </c>
      <c r="D6462" s="292">
        <v>46003</v>
      </c>
      <c r="E6462" s="295"/>
      <c r="F6462" s="294"/>
      <c r="G6462" s="296" t="s">
        <v>402</v>
      </c>
      <c r="H6462" s="295"/>
      <c r="I6462" s="293">
        <v>4180907620</v>
      </c>
      <c r="J6462" s="293" t="s">
        <v>70</v>
      </c>
      <c r="K6462" s="339" t="s">
        <v>30</v>
      </c>
      <c r="L6462" s="21" t="str">
        <f>VLOOKUP($K6462,TONG_SL!$A:$D,2,0)</f>
        <v>Gà muối 500g</v>
      </c>
      <c r="N6462" s="21" t="str">
        <f t="shared" si="681"/>
        <v>K-C6</v>
      </c>
      <c r="Q6462" s="21" t="str">
        <f>VLOOKUP(K6462,TONG_SL!$A:$D,3,0)</f>
        <v>Túi</v>
      </c>
      <c r="R6462" s="297">
        <v>2</v>
      </c>
      <c r="S6462" s="297"/>
      <c r="T6462" s="297">
        <f>VLOOKUP(VLOOKUP(G6462,Ma_KH!$A:$R,18,0)&amp;K6462,Gia_MB!$A:$F,6,0)</f>
        <v>111058</v>
      </c>
      <c r="U6462" s="298">
        <f t="shared" si="677"/>
        <v>222116</v>
      </c>
      <c r="V6462" s="297"/>
      <c r="W6462" s="299">
        <f t="shared" si="678"/>
        <v>0</v>
      </c>
      <c r="X6462" s="300" t="str">
        <f t="shared" si="679"/>
        <v>8</v>
      </c>
      <c r="Y6462" s="297"/>
      <c r="Z6462" s="298">
        <f t="shared" si="680"/>
        <v>17769.28</v>
      </c>
      <c r="AA6462" s="301">
        <f>VLOOKUP(G6462,Ma_KH!$A:$R,14,0)</f>
        <v>60</v>
      </c>
    </row>
    <row r="6463" spans="1:27" hidden="1" x14ac:dyDescent="0.25">
      <c r="A6463" s="292">
        <v>45996</v>
      </c>
      <c r="B6463" s="293">
        <v>4180907620</v>
      </c>
      <c r="C6463" s="294" t="s">
        <v>7767</v>
      </c>
      <c r="D6463" s="292">
        <v>46003</v>
      </c>
      <c r="E6463" s="295"/>
      <c r="F6463" s="294"/>
      <c r="G6463" s="296" t="s">
        <v>402</v>
      </c>
      <c r="H6463" s="295"/>
      <c r="I6463" s="293">
        <v>4180907620</v>
      </c>
      <c r="J6463" s="293" t="s">
        <v>70</v>
      </c>
      <c r="K6463" s="339" t="s">
        <v>32</v>
      </c>
      <c r="L6463" s="21" t="str">
        <f>VLOOKUP($K6463,TONG_SL!$A:$D,2,0)</f>
        <v>Giò Tai Lưỡi Xào 250g</v>
      </c>
      <c r="N6463" s="21" t="str">
        <f t="shared" si="681"/>
        <v>K-C6</v>
      </c>
      <c r="Q6463" s="21" t="str">
        <f>VLOOKUP(K6463,TONG_SL!$A:$D,3,0)</f>
        <v>Túi</v>
      </c>
      <c r="R6463" s="297">
        <v>3</v>
      </c>
      <c r="S6463" s="297"/>
      <c r="T6463" s="297">
        <f>VLOOKUP(VLOOKUP(G6463,Ma_KH!$A:$R,18,0)&amp;K6463,Gia_MB!$A:$F,6,0)</f>
        <v>50182</v>
      </c>
      <c r="U6463" s="298">
        <f t="shared" si="677"/>
        <v>150546</v>
      </c>
      <c r="V6463" s="297"/>
      <c r="W6463" s="299">
        <f t="shared" si="678"/>
        <v>0</v>
      </c>
      <c r="X6463" s="300" t="str">
        <f t="shared" si="679"/>
        <v>8</v>
      </c>
      <c r="Y6463" s="297"/>
      <c r="Z6463" s="298">
        <f t="shared" si="680"/>
        <v>12043.68</v>
      </c>
      <c r="AA6463" s="301">
        <f>VLOOKUP(G6463,Ma_KH!$A:$R,14,0)</f>
        <v>60</v>
      </c>
    </row>
    <row r="6464" spans="1:27" hidden="1" x14ac:dyDescent="0.25">
      <c r="A6464" s="292">
        <v>45996</v>
      </c>
      <c r="B6464" s="293">
        <v>4180907620</v>
      </c>
      <c r="C6464" s="294" t="s">
        <v>7767</v>
      </c>
      <c r="D6464" s="292">
        <v>46003</v>
      </c>
      <c r="E6464" s="295"/>
      <c r="F6464" s="294"/>
      <c r="G6464" s="296" t="s">
        <v>402</v>
      </c>
      <c r="H6464" s="295"/>
      <c r="I6464" s="293">
        <v>4180907620</v>
      </c>
      <c r="J6464" s="293" t="s">
        <v>70</v>
      </c>
      <c r="K6464" s="339" t="s">
        <v>48</v>
      </c>
      <c r="L6464" s="21" t="str">
        <f>VLOOKUP($K6464,TONG_SL!$A:$D,2,0)</f>
        <v>Mọc Nấm Hương 250g</v>
      </c>
      <c r="N6464" s="21" t="str">
        <f t="shared" si="681"/>
        <v>K-C6</v>
      </c>
      <c r="Q6464" s="21" t="str">
        <f>VLOOKUP(K6464,TONG_SL!$A:$D,3,0)</f>
        <v>Túi</v>
      </c>
      <c r="R6464" s="297">
        <v>3</v>
      </c>
      <c r="S6464" s="297"/>
      <c r="T6464" s="297">
        <f>VLOOKUP(VLOOKUP(G6464,Ma_KH!$A:$R,18,0)&amp;K6464,Gia_MB!$A:$F,6,0)</f>
        <v>46000</v>
      </c>
      <c r="U6464" s="298">
        <f t="shared" si="677"/>
        <v>138000</v>
      </c>
      <c r="V6464" s="297"/>
      <c r="W6464" s="299">
        <f t="shared" si="678"/>
        <v>0</v>
      </c>
      <c r="X6464" s="300" t="str">
        <f t="shared" si="679"/>
        <v>8</v>
      </c>
      <c r="Y6464" s="297"/>
      <c r="Z6464" s="298">
        <f t="shared" si="680"/>
        <v>11040</v>
      </c>
      <c r="AA6464" s="301">
        <f>VLOOKUP(G6464,Ma_KH!$A:$R,14,0)</f>
        <v>60</v>
      </c>
    </row>
    <row r="6465" spans="1:27" hidden="1" x14ac:dyDescent="0.25">
      <c r="A6465" s="292">
        <v>45996</v>
      </c>
      <c r="B6465" s="293">
        <v>4180907736</v>
      </c>
      <c r="C6465" s="294" t="s">
        <v>7767</v>
      </c>
      <c r="D6465" s="292">
        <v>46003</v>
      </c>
      <c r="E6465" s="295"/>
      <c r="F6465" s="294"/>
      <c r="G6465" s="296" t="s">
        <v>299</v>
      </c>
      <c r="H6465" s="295"/>
      <c r="I6465" s="293">
        <v>4180907736</v>
      </c>
      <c r="J6465" s="293" t="s">
        <v>70</v>
      </c>
      <c r="K6465" s="339" t="s">
        <v>48</v>
      </c>
      <c r="L6465" s="21" t="str">
        <f>VLOOKUP($K6465,TONG_SL!$A:$D,2,0)</f>
        <v>Mọc Nấm Hương 250g</v>
      </c>
      <c r="N6465" s="21" t="str">
        <f t="shared" si="681"/>
        <v>K-C6</v>
      </c>
      <c r="Q6465" s="21" t="str">
        <f>VLOOKUP(K6465,TONG_SL!$A:$D,3,0)</f>
        <v>Túi</v>
      </c>
      <c r="R6465" s="297">
        <v>4</v>
      </c>
      <c r="S6465" s="297"/>
      <c r="T6465" s="297">
        <f>VLOOKUP(VLOOKUP(G6465,Ma_KH!$A:$R,18,0)&amp;K6465,Gia_MB!$A:$F,6,0)</f>
        <v>46000</v>
      </c>
      <c r="U6465" s="298">
        <f t="shared" si="677"/>
        <v>184000</v>
      </c>
      <c r="V6465" s="297"/>
      <c r="W6465" s="299">
        <f t="shared" si="678"/>
        <v>0</v>
      </c>
      <c r="X6465" s="300" t="str">
        <f t="shared" si="679"/>
        <v>8</v>
      </c>
      <c r="Y6465" s="297"/>
      <c r="Z6465" s="298">
        <f t="shared" si="680"/>
        <v>14720</v>
      </c>
      <c r="AA6465" s="301">
        <f>VLOOKUP(G6465,Ma_KH!$A:$R,14,0)</f>
        <v>60</v>
      </c>
    </row>
    <row r="6466" spans="1:27" hidden="1" x14ac:dyDescent="0.25">
      <c r="A6466" s="292">
        <v>45996</v>
      </c>
      <c r="B6466" s="293">
        <v>4180907736</v>
      </c>
      <c r="C6466" s="294" t="s">
        <v>7767</v>
      </c>
      <c r="D6466" s="292">
        <v>46003</v>
      </c>
      <c r="E6466" s="295"/>
      <c r="F6466" s="294"/>
      <c r="G6466" s="296" t="s">
        <v>299</v>
      </c>
      <c r="H6466" s="295"/>
      <c r="I6466" s="293">
        <v>4180907736</v>
      </c>
      <c r="J6466" s="293" t="s">
        <v>70</v>
      </c>
      <c r="K6466" s="339" t="s">
        <v>32</v>
      </c>
      <c r="L6466" s="21" t="str">
        <f>VLOOKUP($K6466,TONG_SL!$A:$D,2,0)</f>
        <v>Giò Tai Lưỡi Xào 250g</v>
      </c>
      <c r="N6466" s="21" t="str">
        <f t="shared" si="681"/>
        <v>K-C6</v>
      </c>
      <c r="Q6466" s="21" t="str">
        <f>VLOOKUP(K6466,TONG_SL!$A:$D,3,0)</f>
        <v>Túi</v>
      </c>
      <c r="R6466" s="297">
        <v>4</v>
      </c>
      <c r="S6466" s="297"/>
      <c r="T6466" s="297">
        <f>VLOOKUP(VLOOKUP(G6466,Ma_KH!$A:$R,18,0)&amp;K6466,Gia_MB!$A:$F,6,0)</f>
        <v>50182</v>
      </c>
      <c r="U6466" s="298">
        <f t="shared" si="677"/>
        <v>200728</v>
      </c>
      <c r="V6466" s="297"/>
      <c r="W6466" s="299">
        <f t="shared" si="678"/>
        <v>0</v>
      </c>
      <c r="X6466" s="300" t="str">
        <f t="shared" si="679"/>
        <v>8</v>
      </c>
      <c r="Y6466" s="297"/>
      <c r="Z6466" s="298">
        <f t="shared" si="680"/>
        <v>16058.24</v>
      </c>
      <c r="AA6466" s="301">
        <f>VLOOKUP(G6466,Ma_KH!$A:$R,14,0)</f>
        <v>60</v>
      </c>
    </row>
    <row r="6467" spans="1:27" hidden="1" x14ac:dyDescent="0.25">
      <c r="A6467" s="292">
        <v>45996</v>
      </c>
      <c r="B6467" s="293">
        <v>4180907736</v>
      </c>
      <c r="C6467" s="294" t="s">
        <v>7767</v>
      </c>
      <c r="D6467" s="292">
        <v>46003</v>
      </c>
      <c r="E6467" s="295"/>
      <c r="F6467" s="294"/>
      <c r="G6467" s="296" t="s">
        <v>299</v>
      </c>
      <c r="H6467" s="295"/>
      <c r="I6467" s="293">
        <v>4180907736</v>
      </c>
      <c r="J6467" s="293" t="s">
        <v>70</v>
      </c>
      <c r="K6467" s="338" t="s">
        <v>30</v>
      </c>
      <c r="L6467" s="21" t="str">
        <f>VLOOKUP($K6467,TONG_SL!$A:$D,2,0)</f>
        <v>Gà muối 500g</v>
      </c>
      <c r="N6467" s="21" t="str">
        <f t="shared" si="681"/>
        <v>K-C6</v>
      </c>
      <c r="Q6467" s="21" t="str">
        <f>VLOOKUP(K6467,TONG_SL!$A:$D,3,0)</f>
        <v>Túi</v>
      </c>
      <c r="R6467" s="307">
        <v>2</v>
      </c>
      <c r="S6467" s="307"/>
      <c r="T6467" s="307">
        <f>VLOOKUP(VLOOKUP(G6467,Ma_KH!$A:$R,18,0)&amp;K6467,Gia_MB!$A:$F,6,0)</f>
        <v>111058</v>
      </c>
      <c r="U6467" s="308">
        <f>T6467*R6467</f>
        <v>222116</v>
      </c>
      <c r="V6467" s="307"/>
      <c r="W6467" s="309">
        <f>U6467*V6467</f>
        <v>0</v>
      </c>
      <c r="X6467" s="310" t="str">
        <f>IF(B6467&lt;&gt;"","8","0")</f>
        <v>8</v>
      </c>
      <c r="Y6467" s="307"/>
      <c r="Z6467" s="308">
        <f>U6467*X6467%</f>
        <v>17769.28</v>
      </c>
      <c r="AA6467" s="311">
        <f>VLOOKUP(G6467,Ma_KH!$A:$R,14,0)</f>
        <v>60</v>
      </c>
    </row>
    <row r="6468" spans="1:27" hidden="1" x14ac:dyDescent="0.25">
      <c r="A6468" s="292">
        <v>45996</v>
      </c>
      <c r="B6468" s="293">
        <v>4180907736</v>
      </c>
      <c r="C6468" s="294" t="s">
        <v>7767</v>
      </c>
      <c r="D6468" s="292">
        <v>46003</v>
      </c>
      <c r="E6468" s="295"/>
      <c r="F6468" s="294"/>
      <c r="G6468" s="296" t="s">
        <v>299</v>
      </c>
      <c r="H6468" s="295"/>
      <c r="I6468" s="293">
        <v>4180907736</v>
      </c>
      <c r="J6468" s="293" t="s">
        <v>70</v>
      </c>
      <c r="K6468" s="338" t="s">
        <v>27</v>
      </c>
      <c r="L6468" s="21" t="str">
        <f>VLOOKUP($K6468,TONG_SL!$A:$D,2,0)</f>
        <v>Chân giò heo muối 300g</v>
      </c>
      <c r="N6468" s="21" t="str">
        <f t="shared" si="681"/>
        <v>K-C6</v>
      </c>
      <c r="Q6468" s="21" t="str">
        <f>VLOOKUP(K6468,TONG_SL!$A:$D,3,0)</f>
        <v>Túi</v>
      </c>
      <c r="R6468" s="307">
        <v>2</v>
      </c>
      <c r="S6468" s="307"/>
      <c r="T6468" s="307">
        <f>VLOOKUP(VLOOKUP(G6468,Ma_KH!$A:$R,18,0)&amp;K6468,Gia_MB!$A:$F,6,0)</f>
        <v>73431</v>
      </c>
      <c r="U6468" s="308">
        <f>T6468*R6468</f>
        <v>146862</v>
      </c>
      <c r="V6468" s="307"/>
      <c r="W6468" s="309">
        <f>U6468*V6468</f>
        <v>0</v>
      </c>
      <c r="X6468" s="310" t="str">
        <f>IF(B6468&lt;&gt;"","8","0")</f>
        <v>8</v>
      </c>
      <c r="Y6468" s="307"/>
      <c r="Z6468" s="308">
        <f>U6468*X6468%</f>
        <v>11748.960000000001</v>
      </c>
      <c r="AA6468" s="311">
        <f>VLOOKUP(G6468,Ma_KH!$A:$R,14,0)</f>
        <v>60</v>
      </c>
    </row>
    <row r="6469" spans="1:27" hidden="1" x14ac:dyDescent="0.25">
      <c r="A6469" s="292">
        <v>45996</v>
      </c>
      <c r="B6469" s="293">
        <v>4180907553</v>
      </c>
      <c r="C6469" s="294" t="s">
        <v>7767</v>
      </c>
      <c r="D6469" s="292">
        <v>46003</v>
      </c>
      <c r="E6469" s="295"/>
      <c r="F6469" s="294"/>
      <c r="G6469" s="296" t="s">
        <v>950</v>
      </c>
      <c r="H6469" s="295"/>
      <c r="I6469" s="293">
        <v>4180907553</v>
      </c>
      <c r="J6469" s="293" t="s">
        <v>70</v>
      </c>
      <c r="K6469" s="338" t="s">
        <v>27</v>
      </c>
      <c r="L6469" s="21" t="str">
        <f>VLOOKUP($K6469,TONG_SL!$A:$D,2,0)</f>
        <v>Chân giò heo muối 300g</v>
      </c>
      <c r="N6469" s="21" t="str">
        <f t="shared" si="681"/>
        <v>K-C6</v>
      </c>
      <c r="Q6469" s="21" t="str">
        <f>VLOOKUP(K6469,TONG_SL!$A:$D,3,0)</f>
        <v>Túi</v>
      </c>
      <c r="R6469" s="297">
        <v>6</v>
      </c>
      <c r="S6469" s="297"/>
      <c r="T6469" s="297">
        <f>VLOOKUP(VLOOKUP(G6469,Ma_KH!$A:$R,18,0)&amp;K6469,Gia_MB!$A:$F,6,0)</f>
        <v>73431</v>
      </c>
      <c r="U6469" s="298">
        <f t="shared" ref="U6469:U6500" si="682">T6469*R6469</f>
        <v>440586</v>
      </c>
      <c r="V6469" s="297"/>
      <c r="W6469" s="299">
        <f t="shared" ref="W6469:W6500" si="683">U6469*V6469</f>
        <v>0</v>
      </c>
      <c r="X6469" s="300" t="str">
        <f t="shared" ref="X6469:X6500" si="684">IF(B6469&lt;&gt;"","8","0")</f>
        <v>8</v>
      </c>
      <c r="Y6469" s="297"/>
      <c r="Z6469" s="298">
        <f t="shared" ref="Z6469:Z6500" si="685">U6469*X6469%</f>
        <v>35246.879999999997</v>
      </c>
      <c r="AA6469" s="301">
        <f>VLOOKUP(G6469,Ma_KH!$A:$R,14,0)</f>
        <v>60</v>
      </c>
    </row>
    <row r="6470" spans="1:27" hidden="1" x14ac:dyDescent="0.25">
      <c r="A6470" s="292">
        <v>45996</v>
      </c>
      <c r="B6470" s="293">
        <v>4180907553</v>
      </c>
      <c r="C6470" s="294" t="s">
        <v>7767</v>
      </c>
      <c r="D6470" s="292">
        <v>46003</v>
      </c>
      <c r="E6470" s="295"/>
      <c r="F6470" s="294"/>
      <c r="G6470" s="296" t="s">
        <v>950</v>
      </c>
      <c r="H6470" s="295"/>
      <c r="I6470" s="293">
        <v>4180907553</v>
      </c>
      <c r="J6470" s="293" t="s">
        <v>70</v>
      </c>
      <c r="K6470" s="339" t="s">
        <v>32</v>
      </c>
      <c r="L6470" s="21" t="str">
        <f>VLOOKUP($K6470,TONG_SL!$A:$D,2,0)</f>
        <v>Giò Tai Lưỡi Xào 250g</v>
      </c>
      <c r="N6470" s="21" t="str">
        <f t="shared" si="681"/>
        <v>K-C6</v>
      </c>
      <c r="Q6470" s="21" t="str">
        <f>VLOOKUP(K6470,TONG_SL!$A:$D,3,0)</f>
        <v>Túi</v>
      </c>
      <c r="R6470" s="297">
        <v>3</v>
      </c>
      <c r="S6470" s="297"/>
      <c r="T6470" s="297">
        <f>VLOOKUP(VLOOKUP(G6470,Ma_KH!$A:$R,18,0)&amp;K6470,Gia_MB!$A:$F,6,0)</f>
        <v>50182</v>
      </c>
      <c r="U6470" s="298">
        <f t="shared" si="682"/>
        <v>150546</v>
      </c>
      <c r="V6470" s="297"/>
      <c r="W6470" s="299">
        <f t="shared" si="683"/>
        <v>0</v>
      </c>
      <c r="X6470" s="300" t="str">
        <f t="shared" si="684"/>
        <v>8</v>
      </c>
      <c r="Y6470" s="297"/>
      <c r="Z6470" s="298">
        <f t="shared" si="685"/>
        <v>12043.68</v>
      </c>
      <c r="AA6470" s="301">
        <f>VLOOKUP(G6470,Ma_KH!$A:$R,14,0)</f>
        <v>60</v>
      </c>
    </row>
    <row r="6471" spans="1:27" hidden="1" x14ac:dyDescent="0.25">
      <c r="A6471" s="292">
        <v>45996</v>
      </c>
      <c r="B6471" s="293">
        <v>4180907553</v>
      </c>
      <c r="C6471" s="294" t="s">
        <v>7767</v>
      </c>
      <c r="D6471" s="292">
        <v>46003</v>
      </c>
      <c r="E6471" s="295"/>
      <c r="F6471" s="294"/>
      <c r="G6471" s="296" t="s">
        <v>950</v>
      </c>
      <c r="H6471" s="295"/>
      <c r="I6471" s="293">
        <v>4180907553</v>
      </c>
      <c r="J6471" s="293" t="s">
        <v>70</v>
      </c>
      <c r="K6471" s="339" t="s">
        <v>48</v>
      </c>
      <c r="L6471" s="21" t="str">
        <f>VLOOKUP($K6471,TONG_SL!$A:$D,2,0)</f>
        <v>Mọc Nấm Hương 250g</v>
      </c>
      <c r="N6471" s="21" t="str">
        <f t="shared" si="681"/>
        <v>K-C6</v>
      </c>
      <c r="Q6471" s="21" t="str">
        <f>VLOOKUP(K6471,TONG_SL!$A:$D,3,0)</f>
        <v>Túi</v>
      </c>
      <c r="R6471" s="297">
        <v>3</v>
      </c>
      <c r="S6471" s="297"/>
      <c r="T6471" s="297">
        <f>VLOOKUP(VLOOKUP(G6471,Ma_KH!$A:$R,18,0)&amp;K6471,Gia_MB!$A:$F,6,0)</f>
        <v>46000</v>
      </c>
      <c r="U6471" s="298">
        <f t="shared" si="682"/>
        <v>138000</v>
      </c>
      <c r="V6471" s="297"/>
      <c r="W6471" s="299">
        <f t="shared" si="683"/>
        <v>0</v>
      </c>
      <c r="X6471" s="300" t="str">
        <f t="shared" si="684"/>
        <v>8</v>
      </c>
      <c r="Y6471" s="297"/>
      <c r="Z6471" s="298">
        <f t="shared" si="685"/>
        <v>11040</v>
      </c>
      <c r="AA6471" s="301">
        <f>VLOOKUP(G6471,Ma_KH!$A:$R,14,0)</f>
        <v>60</v>
      </c>
    </row>
    <row r="6472" spans="1:27" hidden="1" x14ac:dyDescent="0.25">
      <c r="A6472" s="292">
        <v>45996</v>
      </c>
      <c r="B6472" s="293">
        <v>4180907958</v>
      </c>
      <c r="C6472" s="294" t="s">
        <v>7767</v>
      </c>
      <c r="D6472" s="292">
        <v>46003</v>
      </c>
      <c r="E6472" s="295"/>
      <c r="F6472" s="294"/>
      <c r="G6472" s="296" t="s">
        <v>466</v>
      </c>
      <c r="H6472" s="295"/>
      <c r="I6472" s="293">
        <v>4180907958</v>
      </c>
      <c r="J6472" s="293" t="s">
        <v>70</v>
      </c>
      <c r="K6472" s="339" t="s">
        <v>48</v>
      </c>
      <c r="L6472" s="21" t="str">
        <f>VLOOKUP($K6472,TONG_SL!$A:$D,2,0)</f>
        <v>Mọc Nấm Hương 250g</v>
      </c>
      <c r="N6472" s="21" t="str">
        <f t="shared" si="681"/>
        <v>K-C6</v>
      </c>
      <c r="Q6472" s="21" t="str">
        <f>VLOOKUP(K6472,TONG_SL!$A:$D,3,0)</f>
        <v>Túi</v>
      </c>
      <c r="R6472" s="297">
        <v>3</v>
      </c>
      <c r="S6472" s="297"/>
      <c r="T6472" s="297">
        <f>VLOOKUP(VLOOKUP(G6472,Ma_KH!$A:$R,18,0)&amp;K6472,Gia_MB!$A:$F,6,0)</f>
        <v>46000</v>
      </c>
      <c r="U6472" s="298">
        <f t="shared" si="682"/>
        <v>138000</v>
      </c>
      <c r="V6472" s="297"/>
      <c r="W6472" s="299">
        <f t="shared" si="683"/>
        <v>0</v>
      </c>
      <c r="X6472" s="300" t="str">
        <f t="shared" si="684"/>
        <v>8</v>
      </c>
      <c r="Y6472" s="297"/>
      <c r="Z6472" s="298">
        <f t="shared" si="685"/>
        <v>11040</v>
      </c>
      <c r="AA6472" s="301">
        <f>VLOOKUP(G6472,Ma_KH!$A:$R,14,0)</f>
        <v>60</v>
      </c>
    </row>
    <row r="6473" spans="1:27" hidden="1" x14ac:dyDescent="0.25">
      <c r="A6473" s="292">
        <v>45996</v>
      </c>
      <c r="B6473" s="293">
        <v>4180907958</v>
      </c>
      <c r="C6473" s="294" t="s">
        <v>7767</v>
      </c>
      <c r="D6473" s="292">
        <v>46003</v>
      </c>
      <c r="E6473" s="295"/>
      <c r="F6473" s="294"/>
      <c r="G6473" s="296" t="s">
        <v>466</v>
      </c>
      <c r="H6473" s="295"/>
      <c r="I6473" s="293">
        <v>4180907958</v>
      </c>
      <c r="J6473" s="293" t="s">
        <v>70</v>
      </c>
      <c r="K6473" s="339" t="s">
        <v>39</v>
      </c>
      <c r="L6473" s="21" t="str">
        <f>VLOOKUP($K6473,TONG_SL!$A:$D,2,0)</f>
        <v>Chả nướng 300g</v>
      </c>
      <c r="N6473" s="21" t="str">
        <f t="shared" si="681"/>
        <v>K-C6</v>
      </c>
      <c r="Q6473" s="21" t="str">
        <f>VLOOKUP(K6473,TONG_SL!$A:$D,3,0)</f>
        <v>Túi</v>
      </c>
      <c r="R6473" s="297">
        <v>2</v>
      </c>
      <c r="S6473" s="297"/>
      <c r="T6473" s="297">
        <f>VLOOKUP(VLOOKUP(G6473,Ma_KH!$A:$R,18,0)&amp;K6473,Gia_MB!$A:$F,6,0)</f>
        <v>70950</v>
      </c>
      <c r="U6473" s="298">
        <f t="shared" si="682"/>
        <v>141900</v>
      </c>
      <c r="V6473" s="297"/>
      <c r="W6473" s="299">
        <f t="shared" si="683"/>
        <v>0</v>
      </c>
      <c r="X6473" s="300" t="str">
        <f t="shared" si="684"/>
        <v>8</v>
      </c>
      <c r="Y6473" s="297"/>
      <c r="Z6473" s="298">
        <f t="shared" si="685"/>
        <v>11352</v>
      </c>
      <c r="AA6473" s="301">
        <f>VLOOKUP(G6473,Ma_KH!$A:$R,14,0)</f>
        <v>60</v>
      </c>
    </row>
    <row r="6474" spans="1:27" hidden="1" x14ac:dyDescent="0.25">
      <c r="A6474" s="292">
        <v>45996</v>
      </c>
      <c r="B6474" s="293">
        <v>4180907958</v>
      </c>
      <c r="C6474" s="294" t="s">
        <v>7767</v>
      </c>
      <c r="D6474" s="292">
        <v>46003</v>
      </c>
      <c r="E6474" s="295"/>
      <c r="F6474" s="294"/>
      <c r="G6474" s="296" t="s">
        <v>466</v>
      </c>
      <c r="H6474" s="295"/>
      <c r="I6474" s="293">
        <v>4180907958</v>
      </c>
      <c r="J6474" s="293" t="s">
        <v>70</v>
      </c>
      <c r="K6474" s="339" t="s">
        <v>37</v>
      </c>
      <c r="L6474" s="21" t="str">
        <f>VLOOKUP($K6474,TONG_SL!$A:$D,2,0)</f>
        <v>Chả cốm 300g</v>
      </c>
      <c r="N6474" s="21" t="str">
        <f t="shared" si="681"/>
        <v>K-C6</v>
      </c>
      <c r="Q6474" s="21" t="str">
        <f>VLOOKUP(K6474,TONG_SL!$A:$D,3,0)</f>
        <v>Túi</v>
      </c>
      <c r="R6474" s="297">
        <v>3</v>
      </c>
      <c r="S6474" s="297"/>
      <c r="T6474" s="297">
        <f>VLOOKUP(VLOOKUP(G6474,Ma_KH!$A:$R,18,0)&amp;K6474,Gia_MB!$A:$F,6,0)</f>
        <v>74250</v>
      </c>
      <c r="U6474" s="298">
        <f t="shared" si="682"/>
        <v>222750</v>
      </c>
      <c r="V6474" s="297"/>
      <c r="W6474" s="299">
        <f t="shared" si="683"/>
        <v>0</v>
      </c>
      <c r="X6474" s="300" t="str">
        <f t="shared" si="684"/>
        <v>8</v>
      </c>
      <c r="Y6474" s="297"/>
      <c r="Z6474" s="298">
        <f t="shared" si="685"/>
        <v>17820</v>
      </c>
      <c r="AA6474" s="301">
        <f>VLOOKUP(G6474,Ma_KH!$A:$R,14,0)</f>
        <v>60</v>
      </c>
    </row>
    <row r="6475" spans="1:27" hidden="1" x14ac:dyDescent="0.25">
      <c r="A6475" s="292">
        <v>45996</v>
      </c>
      <c r="B6475" s="293">
        <v>4180907958</v>
      </c>
      <c r="C6475" s="294" t="s">
        <v>7767</v>
      </c>
      <c r="D6475" s="292">
        <v>46003</v>
      </c>
      <c r="E6475" s="295"/>
      <c r="F6475" s="294"/>
      <c r="G6475" s="296" t="s">
        <v>466</v>
      </c>
      <c r="H6475" s="295"/>
      <c r="I6475" s="293">
        <v>4180907958</v>
      </c>
      <c r="J6475" s="293" t="s">
        <v>70</v>
      </c>
      <c r="K6475" s="339" t="s">
        <v>27</v>
      </c>
      <c r="L6475" s="21" t="str">
        <f>VLOOKUP($K6475,TONG_SL!$A:$D,2,0)</f>
        <v>Chân giò heo muối 300g</v>
      </c>
      <c r="N6475" s="21" t="str">
        <f t="shared" si="681"/>
        <v>K-C6</v>
      </c>
      <c r="Q6475" s="21" t="str">
        <f>VLOOKUP(K6475,TONG_SL!$A:$D,3,0)</f>
        <v>Túi</v>
      </c>
      <c r="R6475" s="297">
        <v>6</v>
      </c>
      <c r="S6475" s="297"/>
      <c r="T6475" s="297">
        <f>VLOOKUP(VLOOKUP(G6475,Ma_KH!$A:$R,18,0)&amp;K6475,Gia_MB!$A:$F,6,0)</f>
        <v>73431</v>
      </c>
      <c r="U6475" s="298">
        <f t="shared" si="682"/>
        <v>440586</v>
      </c>
      <c r="V6475" s="297"/>
      <c r="W6475" s="299">
        <f t="shared" si="683"/>
        <v>0</v>
      </c>
      <c r="X6475" s="300" t="str">
        <f t="shared" si="684"/>
        <v>8</v>
      </c>
      <c r="Y6475" s="297"/>
      <c r="Z6475" s="298">
        <f t="shared" si="685"/>
        <v>35246.879999999997</v>
      </c>
      <c r="AA6475" s="301">
        <f>VLOOKUP(G6475,Ma_KH!$A:$R,14,0)</f>
        <v>60</v>
      </c>
    </row>
    <row r="6476" spans="1:27" hidden="1" x14ac:dyDescent="0.25">
      <c r="A6476" s="292">
        <v>45996</v>
      </c>
      <c r="B6476" s="293">
        <v>4180907470</v>
      </c>
      <c r="C6476" s="294" t="s">
        <v>7767</v>
      </c>
      <c r="D6476" s="292">
        <v>46003</v>
      </c>
      <c r="E6476" s="295"/>
      <c r="F6476" s="294"/>
      <c r="G6476" s="296" t="s">
        <v>454</v>
      </c>
      <c r="H6476" s="295"/>
      <c r="I6476" s="293">
        <v>4180907470</v>
      </c>
      <c r="J6476" s="293" t="s">
        <v>70</v>
      </c>
      <c r="K6476" s="339" t="s">
        <v>27</v>
      </c>
      <c r="L6476" s="21" t="str">
        <f>VLOOKUP($K6476,TONG_SL!$A:$D,2,0)</f>
        <v>Chân giò heo muối 300g</v>
      </c>
      <c r="N6476" s="21" t="str">
        <f t="shared" si="681"/>
        <v>K-C6</v>
      </c>
      <c r="Q6476" s="21" t="str">
        <f>VLOOKUP(K6476,TONG_SL!$A:$D,3,0)</f>
        <v>Túi</v>
      </c>
      <c r="R6476" s="297">
        <v>6</v>
      </c>
      <c r="S6476" s="297"/>
      <c r="T6476" s="297">
        <f>VLOOKUP(VLOOKUP(G6476,Ma_KH!$A:$R,18,0)&amp;K6476,Gia_MB!$A:$F,6,0)</f>
        <v>73431</v>
      </c>
      <c r="U6476" s="298">
        <f t="shared" si="682"/>
        <v>440586</v>
      </c>
      <c r="V6476" s="297"/>
      <c r="W6476" s="299">
        <f t="shared" si="683"/>
        <v>0</v>
      </c>
      <c r="X6476" s="300" t="str">
        <f t="shared" si="684"/>
        <v>8</v>
      </c>
      <c r="Y6476" s="297"/>
      <c r="Z6476" s="298">
        <f t="shared" si="685"/>
        <v>35246.879999999997</v>
      </c>
      <c r="AA6476" s="301">
        <f>VLOOKUP(G6476,Ma_KH!$A:$R,14,0)</f>
        <v>60</v>
      </c>
    </row>
    <row r="6477" spans="1:27" hidden="1" x14ac:dyDescent="0.25">
      <c r="A6477" s="292">
        <v>45996</v>
      </c>
      <c r="B6477" s="293">
        <v>4180907470</v>
      </c>
      <c r="C6477" s="294" t="s">
        <v>7767</v>
      </c>
      <c r="D6477" s="292">
        <v>46003</v>
      </c>
      <c r="E6477" s="295"/>
      <c r="F6477" s="294"/>
      <c r="G6477" s="296" t="s">
        <v>454</v>
      </c>
      <c r="H6477" s="295"/>
      <c r="I6477" s="293">
        <v>4180907470</v>
      </c>
      <c r="J6477" s="293" t="s">
        <v>70</v>
      </c>
      <c r="K6477" s="339" t="s">
        <v>32</v>
      </c>
      <c r="L6477" s="21" t="str">
        <f>VLOOKUP($K6477,TONG_SL!$A:$D,2,0)</f>
        <v>Giò Tai Lưỡi Xào 250g</v>
      </c>
      <c r="N6477" s="21" t="str">
        <f t="shared" si="681"/>
        <v>K-C6</v>
      </c>
      <c r="Q6477" s="21" t="str">
        <f>VLOOKUP(K6477,TONG_SL!$A:$D,3,0)</f>
        <v>Túi</v>
      </c>
      <c r="R6477" s="297">
        <v>3</v>
      </c>
      <c r="S6477" s="297"/>
      <c r="T6477" s="297">
        <f>VLOOKUP(VLOOKUP(G6477,Ma_KH!$A:$R,18,0)&amp;K6477,Gia_MB!$A:$F,6,0)</f>
        <v>50182</v>
      </c>
      <c r="U6477" s="298">
        <f t="shared" si="682"/>
        <v>150546</v>
      </c>
      <c r="V6477" s="297"/>
      <c r="W6477" s="299">
        <f t="shared" si="683"/>
        <v>0</v>
      </c>
      <c r="X6477" s="300" t="str">
        <f t="shared" si="684"/>
        <v>8</v>
      </c>
      <c r="Y6477" s="297"/>
      <c r="Z6477" s="298">
        <f t="shared" si="685"/>
        <v>12043.68</v>
      </c>
      <c r="AA6477" s="301">
        <f>VLOOKUP(G6477,Ma_KH!$A:$R,14,0)</f>
        <v>60</v>
      </c>
    </row>
    <row r="6478" spans="1:27" hidden="1" x14ac:dyDescent="0.25">
      <c r="A6478" s="292">
        <v>45996</v>
      </c>
      <c r="B6478" s="293">
        <v>4180907470</v>
      </c>
      <c r="C6478" s="294" t="s">
        <v>7767</v>
      </c>
      <c r="D6478" s="292">
        <v>46003</v>
      </c>
      <c r="E6478" s="295"/>
      <c r="F6478" s="294"/>
      <c r="G6478" s="296" t="s">
        <v>454</v>
      </c>
      <c r="H6478" s="295"/>
      <c r="I6478" s="293">
        <v>4180907470</v>
      </c>
      <c r="J6478" s="293" t="s">
        <v>70</v>
      </c>
      <c r="K6478" s="339" t="s">
        <v>39</v>
      </c>
      <c r="L6478" s="21" t="str">
        <f>VLOOKUP($K6478,TONG_SL!$A:$D,2,0)</f>
        <v>Chả nướng 300g</v>
      </c>
      <c r="N6478" s="21" t="str">
        <f t="shared" si="681"/>
        <v>K-C6</v>
      </c>
      <c r="Q6478" s="21" t="str">
        <f>VLOOKUP(K6478,TONG_SL!$A:$D,3,0)</f>
        <v>Túi</v>
      </c>
      <c r="R6478" s="297">
        <v>2</v>
      </c>
      <c r="S6478" s="297"/>
      <c r="T6478" s="297">
        <f>VLOOKUP(VLOOKUP(G6478,Ma_KH!$A:$R,18,0)&amp;K6478,Gia_MB!$A:$F,6,0)</f>
        <v>70950</v>
      </c>
      <c r="U6478" s="298">
        <f t="shared" si="682"/>
        <v>141900</v>
      </c>
      <c r="V6478" s="297"/>
      <c r="W6478" s="299">
        <f t="shared" si="683"/>
        <v>0</v>
      </c>
      <c r="X6478" s="300" t="str">
        <f t="shared" si="684"/>
        <v>8</v>
      </c>
      <c r="Y6478" s="297"/>
      <c r="Z6478" s="298">
        <f t="shared" si="685"/>
        <v>11352</v>
      </c>
      <c r="AA6478" s="301">
        <f>VLOOKUP(G6478,Ma_KH!$A:$R,14,0)</f>
        <v>60</v>
      </c>
    </row>
    <row r="6479" spans="1:27" hidden="1" x14ac:dyDescent="0.25">
      <c r="A6479" s="292">
        <v>45996</v>
      </c>
      <c r="B6479" s="293">
        <v>4180907573</v>
      </c>
      <c r="C6479" s="294" t="s">
        <v>7767</v>
      </c>
      <c r="D6479" s="292">
        <v>46003</v>
      </c>
      <c r="E6479" s="295"/>
      <c r="F6479" s="294"/>
      <c r="G6479" s="296" t="s">
        <v>372</v>
      </c>
      <c r="H6479" s="295"/>
      <c r="I6479" s="293">
        <v>4180907573</v>
      </c>
      <c r="J6479" s="293" t="s">
        <v>70</v>
      </c>
      <c r="K6479" s="339" t="s">
        <v>27</v>
      </c>
      <c r="L6479" s="21" t="str">
        <f>VLOOKUP($K6479,TONG_SL!$A:$D,2,0)</f>
        <v>Chân giò heo muối 300g</v>
      </c>
      <c r="N6479" s="21" t="str">
        <f t="shared" si="681"/>
        <v>K-C6</v>
      </c>
      <c r="Q6479" s="21" t="str">
        <f>VLOOKUP(K6479,TONG_SL!$A:$D,3,0)</f>
        <v>Túi</v>
      </c>
      <c r="R6479" s="297">
        <v>6</v>
      </c>
      <c r="S6479" s="297"/>
      <c r="T6479" s="297">
        <f>VLOOKUP(VLOOKUP(G6479,Ma_KH!$A:$R,18,0)&amp;K6479,Gia_MB!$A:$F,6,0)</f>
        <v>73431</v>
      </c>
      <c r="U6479" s="298">
        <f t="shared" si="682"/>
        <v>440586</v>
      </c>
      <c r="V6479" s="297"/>
      <c r="W6479" s="299">
        <f t="shared" si="683"/>
        <v>0</v>
      </c>
      <c r="X6479" s="300" t="str">
        <f t="shared" si="684"/>
        <v>8</v>
      </c>
      <c r="Y6479" s="297"/>
      <c r="Z6479" s="298">
        <f t="shared" si="685"/>
        <v>35246.879999999997</v>
      </c>
      <c r="AA6479" s="301">
        <f>VLOOKUP(G6479,Ma_KH!$A:$R,14,0)</f>
        <v>60</v>
      </c>
    </row>
    <row r="6480" spans="1:27" hidden="1" x14ac:dyDescent="0.25">
      <c r="A6480" s="292">
        <v>45996</v>
      </c>
      <c r="B6480" s="293">
        <v>4180907573</v>
      </c>
      <c r="C6480" s="294" t="s">
        <v>7767</v>
      </c>
      <c r="D6480" s="292">
        <v>46003</v>
      </c>
      <c r="E6480" s="295"/>
      <c r="F6480" s="294"/>
      <c r="G6480" s="296" t="s">
        <v>372</v>
      </c>
      <c r="H6480" s="295"/>
      <c r="I6480" s="293">
        <v>4180907573</v>
      </c>
      <c r="J6480" s="293" t="s">
        <v>70</v>
      </c>
      <c r="K6480" s="339" t="s">
        <v>39</v>
      </c>
      <c r="L6480" s="21" t="str">
        <f>VLOOKUP($K6480,TONG_SL!$A:$D,2,0)</f>
        <v>Chả nướng 300g</v>
      </c>
      <c r="N6480" s="21" t="str">
        <f t="shared" si="681"/>
        <v>K-C6</v>
      </c>
      <c r="Q6480" s="21" t="str">
        <f>VLOOKUP(K6480,TONG_SL!$A:$D,3,0)</f>
        <v>Túi</v>
      </c>
      <c r="R6480" s="297">
        <v>2</v>
      </c>
      <c r="S6480" s="297"/>
      <c r="T6480" s="297">
        <f>VLOOKUP(VLOOKUP(G6480,Ma_KH!$A:$R,18,0)&amp;K6480,Gia_MB!$A:$F,6,0)</f>
        <v>70950</v>
      </c>
      <c r="U6480" s="298">
        <f t="shared" si="682"/>
        <v>141900</v>
      </c>
      <c r="V6480" s="297"/>
      <c r="W6480" s="299">
        <f t="shared" si="683"/>
        <v>0</v>
      </c>
      <c r="X6480" s="300" t="str">
        <f t="shared" si="684"/>
        <v>8</v>
      </c>
      <c r="Y6480" s="297"/>
      <c r="Z6480" s="298">
        <f t="shared" si="685"/>
        <v>11352</v>
      </c>
      <c r="AA6480" s="301">
        <f>VLOOKUP(G6480,Ma_KH!$A:$R,14,0)</f>
        <v>60</v>
      </c>
    </row>
    <row r="6481" spans="1:27" hidden="1" x14ac:dyDescent="0.25">
      <c r="A6481" s="292">
        <v>45996</v>
      </c>
      <c r="B6481" s="293">
        <v>4180907573</v>
      </c>
      <c r="C6481" s="294" t="s">
        <v>7767</v>
      </c>
      <c r="D6481" s="292">
        <v>46003</v>
      </c>
      <c r="E6481" s="295"/>
      <c r="F6481" s="294"/>
      <c r="G6481" s="296" t="s">
        <v>372</v>
      </c>
      <c r="H6481" s="295"/>
      <c r="I6481" s="293">
        <v>4180907573</v>
      </c>
      <c r="J6481" s="293" t="s">
        <v>70</v>
      </c>
      <c r="K6481" s="339" t="s">
        <v>32</v>
      </c>
      <c r="L6481" s="21" t="str">
        <f>VLOOKUP($K6481,TONG_SL!$A:$D,2,0)</f>
        <v>Giò Tai Lưỡi Xào 250g</v>
      </c>
      <c r="N6481" s="21" t="str">
        <f t="shared" si="681"/>
        <v>K-C6</v>
      </c>
      <c r="Q6481" s="21" t="str">
        <f>VLOOKUP(K6481,TONG_SL!$A:$D,3,0)</f>
        <v>Túi</v>
      </c>
      <c r="R6481" s="297">
        <v>3</v>
      </c>
      <c r="S6481" s="297"/>
      <c r="T6481" s="297">
        <f>VLOOKUP(VLOOKUP(G6481,Ma_KH!$A:$R,18,0)&amp;K6481,Gia_MB!$A:$F,6,0)</f>
        <v>50182</v>
      </c>
      <c r="U6481" s="298">
        <f t="shared" si="682"/>
        <v>150546</v>
      </c>
      <c r="V6481" s="297"/>
      <c r="W6481" s="299">
        <f t="shared" si="683"/>
        <v>0</v>
      </c>
      <c r="X6481" s="300" t="str">
        <f t="shared" si="684"/>
        <v>8</v>
      </c>
      <c r="Y6481" s="297"/>
      <c r="Z6481" s="298">
        <f t="shared" si="685"/>
        <v>12043.68</v>
      </c>
      <c r="AA6481" s="301">
        <f>VLOOKUP(G6481,Ma_KH!$A:$R,14,0)</f>
        <v>60</v>
      </c>
    </row>
    <row r="6482" spans="1:27" hidden="1" x14ac:dyDescent="0.25">
      <c r="A6482" s="292">
        <v>45996</v>
      </c>
      <c r="B6482" s="293">
        <v>4180907573</v>
      </c>
      <c r="C6482" s="294" t="s">
        <v>7767</v>
      </c>
      <c r="D6482" s="292">
        <v>46003</v>
      </c>
      <c r="E6482" s="295"/>
      <c r="F6482" s="294"/>
      <c r="G6482" s="296" t="s">
        <v>372</v>
      </c>
      <c r="H6482" s="295"/>
      <c r="I6482" s="293">
        <v>4180907573</v>
      </c>
      <c r="J6482" s="293" t="s">
        <v>70</v>
      </c>
      <c r="K6482" s="339" t="s">
        <v>34</v>
      </c>
      <c r="L6482" s="21" t="str">
        <f>VLOOKUP($K6482,TONG_SL!$A:$D,2,0)</f>
        <v>Tai heo muối 200g</v>
      </c>
      <c r="N6482" s="21" t="str">
        <f t="shared" si="681"/>
        <v>K-C6</v>
      </c>
      <c r="Q6482" s="21" t="str">
        <f>VLOOKUP(K6482,TONG_SL!$A:$D,3,0)</f>
        <v>Túi</v>
      </c>
      <c r="R6482" s="297">
        <v>3</v>
      </c>
      <c r="S6482" s="297"/>
      <c r="T6482" s="297">
        <f>VLOOKUP(VLOOKUP(G6482,Ma_KH!$A:$R,18,0)&amp;K6482,Gia_MB!$A:$F,6,0)</f>
        <v>55595</v>
      </c>
      <c r="U6482" s="298">
        <f t="shared" si="682"/>
        <v>166785</v>
      </c>
      <c r="V6482" s="297"/>
      <c r="W6482" s="299">
        <f t="shared" si="683"/>
        <v>0</v>
      </c>
      <c r="X6482" s="300" t="str">
        <f t="shared" si="684"/>
        <v>8</v>
      </c>
      <c r="Y6482" s="297"/>
      <c r="Z6482" s="298">
        <f t="shared" si="685"/>
        <v>13342.800000000001</v>
      </c>
      <c r="AA6482" s="301">
        <f>VLOOKUP(G6482,Ma_KH!$A:$R,14,0)</f>
        <v>60</v>
      </c>
    </row>
    <row r="6483" spans="1:27" hidden="1" x14ac:dyDescent="0.25">
      <c r="A6483" s="292">
        <v>45996</v>
      </c>
      <c r="B6483" s="293">
        <v>4180907573</v>
      </c>
      <c r="C6483" s="294" t="s">
        <v>7767</v>
      </c>
      <c r="D6483" s="292">
        <v>46003</v>
      </c>
      <c r="E6483" s="295"/>
      <c r="F6483" s="294"/>
      <c r="G6483" s="296" t="s">
        <v>372</v>
      </c>
      <c r="H6483" s="295"/>
      <c r="I6483" s="293">
        <v>4180907573</v>
      </c>
      <c r="J6483" s="293" t="s">
        <v>70</v>
      </c>
      <c r="K6483" s="339" t="s">
        <v>48</v>
      </c>
      <c r="L6483" s="21" t="str">
        <f>VLOOKUP($K6483,TONG_SL!$A:$D,2,0)</f>
        <v>Mọc Nấm Hương 250g</v>
      </c>
      <c r="N6483" s="21" t="str">
        <f t="shared" si="681"/>
        <v>K-C6</v>
      </c>
      <c r="Q6483" s="21" t="str">
        <f>VLOOKUP(K6483,TONG_SL!$A:$D,3,0)</f>
        <v>Túi</v>
      </c>
      <c r="R6483" s="297">
        <v>3</v>
      </c>
      <c r="S6483" s="297"/>
      <c r="T6483" s="297">
        <f>VLOOKUP(VLOOKUP(G6483,Ma_KH!$A:$R,18,0)&amp;K6483,Gia_MB!$A:$F,6,0)</f>
        <v>46000</v>
      </c>
      <c r="U6483" s="298">
        <f t="shared" si="682"/>
        <v>138000</v>
      </c>
      <c r="V6483" s="297"/>
      <c r="W6483" s="299">
        <f t="shared" si="683"/>
        <v>0</v>
      </c>
      <c r="X6483" s="300" t="str">
        <f t="shared" si="684"/>
        <v>8</v>
      </c>
      <c r="Y6483" s="297"/>
      <c r="Z6483" s="298">
        <f t="shared" si="685"/>
        <v>11040</v>
      </c>
      <c r="AA6483" s="301">
        <f>VLOOKUP(G6483,Ma_KH!$A:$R,14,0)</f>
        <v>60</v>
      </c>
    </row>
    <row r="6484" spans="1:27" hidden="1" x14ac:dyDescent="0.25">
      <c r="A6484" s="292">
        <v>45996</v>
      </c>
      <c r="B6484" s="293">
        <v>4180908130</v>
      </c>
      <c r="C6484" s="294" t="s">
        <v>7767</v>
      </c>
      <c r="D6484" s="292">
        <v>46003</v>
      </c>
      <c r="E6484" s="295"/>
      <c r="F6484" s="294"/>
      <c r="G6484" s="296" t="s">
        <v>401</v>
      </c>
      <c r="H6484" s="295"/>
      <c r="I6484" s="293">
        <v>4180908130</v>
      </c>
      <c r="J6484" s="293" t="s">
        <v>70</v>
      </c>
      <c r="K6484" s="339" t="s">
        <v>30</v>
      </c>
      <c r="L6484" s="21" t="str">
        <f>VLOOKUP($K6484,TONG_SL!$A:$D,2,0)</f>
        <v>Gà muối 500g</v>
      </c>
      <c r="N6484" s="21" t="str">
        <f t="shared" si="681"/>
        <v>K-C6</v>
      </c>
      <c r="Q6484" s="21" t="str">
        <f>VLOOKUP(K6484,TONG_SL!$A:$D,3,0)</f>
        <v>Túi</v>
      </c>
      <c r="R6484" s="297">
        <v>2</v>
      </c>
      <c r="S6484" s="297"/>
      <c r="T6484" s="297">
        <f>VLOOKUP(VLOOKUP(G6484,Ma_KH!$A:$R,18,0)&amp;K6484,Gia_MB!$A:$F,6,0)</f>
        <v>111058</v>
      </c>
      <c r="U6484" s="298">
        <f t="shared" si="682"/>
        <v>222116</v>
      </c>
      <c r="V6484" s="297"/>
      <c r="W6484" s="299">
        <f t="shared" si="683"/>
        <v>0</v>
      </c>
      <c r="X6484" s="300" t="str">
        <f t="shared" si="684"/>
        <v>8</v>
      </c>
      <c r="Y6484" s="297"/>
      <c r="Z6484" s="298">
        <f t="shared" si="685"/>
        <v>17769.28</v>
      </c>
      <c r="AA6484" s="301">
        <f>VLOOKUP(G6484,Ma_KH!$A:$R,14,0)</f>
        <v>60</v>
      </c>
    </row>
    <row r="6485" spans="1:27" hidden="1" x14ac:dyDescent="0.25">
      <c r="A6485" s="292">
        <v>45996</v>
      </c>
      <c r="B6485" s="293">
        <v>4180908130</v>
      </c>
      <c r="C6485" s="294" t="s">
        <v>7767</v>
      </c>
      <c r="D6485" s="292">
        <v>46003</v>
      </c>
      <c r="E6485" s="295"/>
      <c r="F6485" s="294"/>
      <c r="G6485" s="296" t="s">
        <v>401</v>
      </c>
      <c r="H6485" s="295"/>
      <c r="I6485" s="293">
        <v>4180908130</v>
      </c>
      <c r="J6485" s="293" t="s">
        <v>70</v>
      </c>
      <c r="K6485" s="339" t="s">
        <v>27</v>
      </c>
      <c r="L6485" s="21" t="str">
        <f>VLOOKUP($K6485,TONG_SL!$A:$D,2,0)</f>
        <v>Chân giò heo muối 300g</v>
      </c>
      <c r="N6485" s="21" t="str">
        <f t="shared" si="681"/>
        <v>K-C6</v>
      </c>
      <c r="Q6485" s="21" t="str">
        <f>VLOOKUP(K6485,TONG_SL!$A:$D,3,0)</f>
        <v>Túi</v>
      </c>
      <c r="R6485" s="297">
        <v>9</v>
      </c>
      <c r="S6485" s="297"/>
      <c r="T6485" s="297">
        <f>VLOOKUP(VLOOKUP(G6485,Ma_KH!$A:$R,18,0)&amp;K6485,Gia_MB!$A:$F,6,0)</f>
        <v>73431</v>
      </c>
      <c r="U6485" s="298">
        <f t="shared" si="682"/>
        <v>660879</v>
      </c>
      <c r="V6485" s="297"/>
      <c r="W6485" s="299">
        <f t="shared" si="683"/>
        <v>0</v>
      </c>
      <c r="X6485" s="300" t="str">
        <f t="shared" si="684"/>
        <v>8</v>
      </c>
      <c r="Y6485" s="297"/>
      <c r="Z6485" s="298">
        <f t="shared" si="685"/>
        <v>52870.32</v>
      </c>
      <c r="AA6485" s="301">
        <f>VLOOKUP(G6485,Ma_KH!$A:$R,14,0)</f>
        <v>60</v>
      </c>
    </row>
    <row r="6486" spans="1:27" hidden="1" x14ac:dyDescent="0.25">
      <c r="A6486" s="292">
        <v>45996</v>
      </c>
      <c r="B6486" s="293">
        <v>4180908130</v>
      </c>
      <c r="C6486" s="294" t="s">
        <v>7767</v>
      </c>
      <c r="D6486" s="292">
        <v>46003</v>
      </c>
      <c r="E6486" s="295"/>
      <c r="F6486" s="294"/>
      <c r="G6486" s="296" t="s">
        <v>401</v>
      </c>
      <c r="H6486" s="295"/>
      <c r="I6486" s="293">
        <v>4180908130</v>
      </c>
      <c r="J6486" s="293" t="s">
        <v>70</v>
      </c>
      <c r="K6486" s="339" t="s">
        <v>32</v>
      </c>
      <c r="L6486" s="21" t="str">
        <f>VLOOKUP($K6486,TONG_SL!$A:$D,2,0)</f>
        <v>Giò Tai Lưỡi Xào 250g</v>
      </c>
      <c r="N6486" s="21" t="str">
        <f t="shared" si="681"/>
        <v>K-C6</v>
      </c>
      <c r="Q6486" s="21" t="str">
        <f>VLOOKUP(K6486,TONG_SL!$A:$D,3,0)</f>
        <v>Túi</v>
      </c>
      <c r="R6486" s="297">
        <v>3</v>
      </c>
      <c r="S6486" s="297"/>
      <c r="T6486" s="297">
        <f>VLOOKUP(VLOOKUP(G6486,Ma_KH!$A:$R,18,0)&amp;K6486,Gia_MB!$A:$F,6,0)</f>
        <v>50182</v>
      </c>
      <c r="U6486" s="298">
        <f t="shared" si="682"/>
        <v>150546</v>
      </c>
      <c r="V6486" s="297"/>
      <c r="W6486" s="299">
        <f t="shared" si="683"/>
        <v>0</v>
      </c>
      <c r="X6486" s="300" t="str">
        <f t="shared" si="684"/>
        <v>8</v>
      </c>
      <c r="Y6486" s="297"/>
      <c r="Z6486" s="298">
        <f t="shared" si="685"/>
        <v>12043.68</v>
      </c>
      <c r="AA6486" s="301">
        <f>VLOOKUP(G6486,Ma_KH!$A:$R,14,0)</f>
        <v>60</v>
      </c>
    </row>
    <row r="6487" spans="1:27" hidden="1" x14ac:dyDescent="0.25">
      <c r="A6487" s="292">
        <v>45996</v>
      </c>
      <c r="B6487" s="293">
        <v>4180908130</v>
      </c>
      <c r="C6487" s="294" t="s">
        <v>7767</v>
      </c>
      <c r="D6487" s="292">
        <v>46003</v>
      </c>
      <c r="E6487" s="295"/>
      <c r="F6487" s="294"/>
      <c r="G6487" s="296" t="s">
        <v>401</v>
      </c>
      <c r="H6487" s="295"/>
      <c r="I6487" s="293">
        <v>4180908130</v>
      </c>
      <c r="J6487" s="293" t="s">
        <v>70</v>
      </c>
      <c r="K6487" s="339" t="s">
        <v>37</v>
      </c>
      <c r="L6487" s="21" t="str">
        <f>VLOOKUP($K6487,TONG_SL!$A:$D,2,0)</f>
        <v>Chả cốm 300g</v>
      </c>
      <c r="N6487" s="21" t="str">
        <f t="shared" si="681"/>
        <v>K-C6</v>
      </c>
      <c r="Q6487" s="21" t="str">
        <f>VLOOKUP(K6487,TONG_SL!$A:$D,3,0)</f>
        <v>Túi</v>
      </c>
      <c r="R6487" s="297">
        <v>3</v>
      </c>
      <c r="S6487" s="297"/>
      <c r="T6487" s="297">
        <f>VLOOKUP(VLOOKUP(G6487,Ma_KH!$A:$R,18,0)&amp;K6487,Gia_MB!$A:$F,6,0)</f>
        <v>74250</v>
      </c>
      <c r="U6487" s="298">
        <f t="shared" si="682"/>
        <v>222750</v>
      </c>
      <c r="V6487" s="297"/>
      <c r="W6487" s="299">
        <f t="shared" si="683"/>
        <v>0</v>
      </c>
      <c r="X6487" s="300" t="str">
        <f t="shared" si="684"/>
        <v>8</v>
      </c>
      <c r="Y6487" s="297"/>
      <c r="Z6487" s="298">
        <f t="shared" si="685"/>
        <v>17820</v>
      </c>
      <c r="AA6487" s="301">
        <f>VLOOKUP(G6487,Ma_KH!$A:$R,14,0)</f>
        <v>60</v>
      </c>
    </row>
    <row r="6488" spans="1:27" hidden="1" x14ac:dyDescent="0.25">
      <c r="A6488" s="292">
        <v>45996</v>
      </c>
      <c r="B6488" s="293">
        <v>4180907487</v>
      </c>
      <c r="C6488" s="294" t="s">
        <v>7767</v>
      </c>
      <c r="D6488" s="292">
        <v>46003</v>
      </c>
      <c r="E6488" s="295"/>
      <c r="F6488" s="294"/>
      <c r="G6488" s="296" t="s">
        <v>458</v>
      </c>
      <c r="H6488" s="295"/>
      <c r="I6488" s="293">
        <v>4180907487</v>
      </c>
      <c r="J6488" s="293" t="s">
        <v>70</v>
      </c>
      <c r="K6488" s="339" t="s">
        <v>39</v>
      </c>
      <c r="L6488" s="21" t="str">
        <f>VLOOKUP($K6488,TONG_SL!$A:$D,2,0)</f>
        <v>Chả nướng 300g</v>
      </c>
      <c r="N6488" s="21" t="str">
        <f t="shared" si="681"/>
        <v>K-C6</v>
      </c>
      <c r="Q6488" s="21" t="str">
        <f>VLOOKUP(K6488,TONG_SL!$A:$D,3,0)</f>
        <v>Túi</v>
      </c>
      <c r="R6488" s="297">
        <v>2</v>
      </c>
      <c r="S6488" s="297"/>
      <c r="T6488" s="297">
        <f>VLOOKUP(VLOOKUP(G6488,Ma_KH!$A:$R,18,0)&amp;K6488,Gia_MB!$A:$F,6,0)</f>
        <v>70950</v>
      </c>
      <c r="U6488" s="298">
        <f t="shared" si="682"/>
        <v>141900</v>
      </c>
      <c r="V6488" s="297"/>
      <c r="W6488" s="299">
        <f t="shared" si="683"/>
        <v>0</v>
      </c>
      <c r="X6488" s="300" t="str">
        <f t="shared" si="684"/>
        <v>8</v>
      </c>
      <c r="Y6488" s="297"/>
      <c r="Z6488" s="298">
        <f t="shared" si="685"/>
        <v>11352</v>
      </c>
      <c r="AA6488" s="301">
        <f>VLOOKUP(G6488,Ma_KH!$A:$R,14,0)</f>
        <v>60</v>
      </c>
    </row>
    <row r="6489" spans="1:27" hidden="1" x14ac:dyDescent="0.25">
      <c r="A6489" s="292">
        <v>45996</v>
      </c>
      <c r="B6489" s="293">
        <v>4180907487</v>
      </c>
      <c r="C6489" s="294" t="s">
        <v>7767</v>
      </c>
      <c r="D6489" s="292">
        <v>46003</v>
      </c>
      <c r="E6489" s="295"/>
      <c r="F6489" s="294"/>
      <c r="G6489" s="296" t="s">
        <v>458</v>
      </c>
      <c r="H6489" s="295"/>
      <c r="I6489" s="293">
        <v>4180907487</v>
      </c>
      <c r="J6489" s="293" t="s">
        <v>70</v>
      </c>
      <c r="K6489" s="339" t="s">
        <v>32</v>
      </c>
      <c r="L6489" s="21" t="str">
        <f>VLOOKUP($K6489,TONG_SL!$A:$D,2,0)</f>
        <v>Giò Tai Lưỡi Xào 250g</v>
      </c>
      <c r="N6489" s="21" t="str">
        <f t="shared" si="681"/>
        <v>K-C6</v>
      </c>
      <c r="Q6489" s="21" t="str">
        <f>VLOOKUP(K6489,TONG_SL!$A:$D,3,0)</f>
        <v>Túi</v>
      </c>
      <c r="R6489" s="297">
        <v>4</v>
      </c>
      <c r="S6489" s="297"/>
      <c r="T6489" s="297">
        <f>VLOOKUP(VLOOKUP(G6489,Ma_KH!$A:$R,18,0)&amp;K6489,Gia_MB!$A:$F,6,0)</f>
        <v>50182</v>
      </c>
      <c r="U6489" s="298">
        <f t="shared" si="682"/>
        <v>200728</v>
      </c>
      <c r="V6489" s="297"/>
      <c r="W6489" s="299">
        <f t="shared" si="683"/>
        <v>0</v>
      </c>
      <c r="X6489" s="300" t="str">
        <f t="shared" si="684"/>
        <v>8</v>
      </c>
      <c r="Y6489" s="297"/>
      <c r="Z6489" s="298">
        <f t="shared" si="685"/>
        <v>16058.24</v>
      </c>
      <c r="AA6489" s="301">
        <f>VLOOKUP(G6489,Ma_KH!$A:$R,14,0)</f>
        <v>60</v>
      </c>
    </row>
    <row r="6490" spans="1:27" hidden="1" x14ac:dyDescent="0.25">
      <c r="A6490" s="292">
        <v>45996</v>
      </c>
      <c r="B6490" s="293">
        <v>4180907487</v>
      </c>
      <c r="C6490" s="294" t="s">
        <v>7767</v>
      </c>
      <c r="D6490" s="292">
        <v>46003</v>
      </c>
      <c r="E6490" s="295"/>
      <c r="F6490" s="294"/>
      <c r="G6490" s="296" t="s">
        <v>458</v>
      </c>
      <c r="H6490" s="295"/>
      <c r="I6490" s="293">
        <v>4180907487</v>
      </c>
      <c r="J6490" s="293" t="s">
        <v>70</v>
      </c>
      <c r="K6490" s="339" t="s">
        <v>27</v>
      </c>
      <c r="L6490" s="21" t="str">
        <f>VLOOKUP($K6490,TONG_SL!$A:$D,2,0)</f>
        <v>Chân giò heo muối 300g</v>
      </c>
      <c r="N6490" s="21" t="str">
        <f t="shared" si="681"/>
        <v>K-C6</v>
      </c>
      <c r="Q6490" s="21" t="str">
        <f>VLOOKUP(K6490,TONG_SL!$A:$D,3,0)</f>
        <v>Túi</v>
      </c>
      <c r="R6490" s="297">
        <v>4</v>
      </c>
      <c r="S6490" s="297"/>
      <c r="T6490" s="297">
        <f>VLOOKUP(VLOOKUP(G6490,Ma_KH!$A:$R,18,0)&amp;K6490,Gia_MB!$A:$F,6,0)</f>
        <v>73431</v>
      </c>
      <c r="U6490" s="298">
        <f t="shared" si="682"/>
        <v>293724</v>
      </c>
      <c r="V6490" s="297"/>
      <c r="W6490" s="299">
        <f t="shared" si="683"/>
        <v>0</v>
      </c>
      <c r="X6490" s="300" t="str">
        <f t="shared" si="684"/>
        <v>8</v>
      </c>
      <c r="Y6490" s="297"/>
      <c r="Z6490" s="298">
        <f t="shared" si="685"/>
        <v>23497.920000000002</v>
      </c>
      <c r="AA6490" s="301">
        <f>VLOOKUP(G6490,Ma_KH!$A:$R,14,0)</f>
        <v>60</v>
      </c>
    </row>
    <row r="6491" spans="1:27" hidden="1" x14ac:dyDescent="0.25">
      <c r="A6491" s="292">
        <v>45996</v>
      </c>
      <c r="B6491" s="293">
        <v>4180907487</v>
      </c>
      <c r="C6491" s="294" t="s">
        <v>7767</v>
      </c>
      <c r="D6491" s="292">
        <v>46003</v>
      </c>
      <c r="E6491" s="295"/>
      <c r="F6491" s="294"/>
      <c r="G6491" s="296" t="s">
        <v>458</v>
      </c>
      <c r="H6491" s="295"/>
      <c r="I6491" s="293">
        <v>4180907487</v>
      </c>
      <c r="J6491" s="293" t="s">
        <v>70</v>
      </c>
      <c r="K6491" s="339" t="s">
        <v>48</v>
      </c>
      <c r="L6491" s="21" t="str">
        <f>VLOOKUP($K6491,TONG_SL!$A:$D,2,0)</f>
        <v>Mọc Nấm Hương 250g</v>
      </c>
      <c r="N6491" s="21" t="str">
        <f t="shared" si="681"/>
        <v>K-C6</v>
      </c>
      <c r="Q6491" s="21" t="str">
        <f>VLOOKUP(K6491,TONG_SL!$A:$D,3,0)</f>
        <v>Túi</v>
      </c>
      <c r="R6491" s="297">
        <v>2</v>
      </c>
      <c r="S6491" s="297"/>
      <c r="T6491" s="297">
        <f>VLOOKUP(VLOOKUP(G6491,Ma_KH!$A:$R,18,0)&amp;K6491,Gia_MB!$A:$F,6,0)</f>
        <v>46000</v>
      </c>
      <c r="U6491" s="298">
        <f t="shared" si="682"/>
        <v>92000</v>
      </c>
      <c r="V6491" s="297"/>
      <c r="W6491" s="299">
        <f t="shared" si="683"/>
        <v>0</v>
      </c>
      <c r="X6491" s="300" t="str">
        <f t="shared" si="684"/>
        <v>8</v>
      </c>
      <c r="Y6491" s="297"/>
      <c r="Z6491" s="298">
        <f t="shared" si="685"/>
        <v>7360</v>
      </c>
      <c r="AA6491" s="301">
        <f>VLOOKUP(G6491,Ma_KH!$A:$R,14,0)</f>
        <v>60</v>
      </c>
    </row>
    <row r="6492" spans="1:27" hidden="1" x14ac:dyDescent="0.25">
      <c r="A6492" s="292">
        <v>45996</v>
      </c>
      <c r="B6492" s="293">
        <v>4180907487</v>
      </c>
      <c r="C6492" s="294" t="s">
        <v>7767</v>
      </c>
      <c r="D6492" s="292">
        <v>46003</v>
      </c>
      <c r="E6492" s="295"/>
      <c r="F6492" s="294"/>
      <c r="G6492" s="296" t="s">
        <v>458</v>
      </c>
      <c r="H6492" s="295"/>
      <c r="I6492" s="293">
        <v>4180907487</v>
      </c>
      <c r="J6492" s="293" t="s">
        <v>70</v>
      </c>
      <c r="K6492" s="339" t="s">
        <v>30</v>
      </c>
      <c r="L6492" s="21" t="str">
        <f>VLOOKUP($K6492,TONG_SL!$A:$D,2,0)</f>
        <v>Gà muối 500g</v>
      </c>
      <c r="N6492" s="21" t="str">
        <f t="shared" si="681"/>
        <v>K-C6</v>
      </c>
      <c r="Q6492" s="21" t="str">
        <f>VLOOKUP(K6492,TONG_SL!$A:$D,3,0)</f>
        <v>Túi</v>
      </c>
      <c r="R6492" s="297">
        <v>2</v>
      </c>
      <c r="S6492" s="297"/>
      <c r="T6492" s="297">
        <f>VLOOKUP(VLOOKUP(G6492,Ma_KH!$A:$R,18,0)&amp;K6492,Gia_MB!$A:$F,6,0)</f>
        <v>111058</v>
      </c>
      <c r="U6492" s="298">
        <f t="shared" si="682"/>
        <v>222116</v>
      </c>
      <c r="V6492" s="297"/>
      <c r="W6492" s="299">
        <f t="shared" si="683"/>
        <v>0</v>
      </c>
      <c r="X6492" s="300" t="str">
        <f t="shared" si="684"/>
        <v>8</v>
      </c>
      <c r="Y6492" s="297"/>
      <c r="Z6492" s="298">
        <f t="shared" si="685"/>
        <v>17769.28</v>
      </c>
      <c r="AA6492" s="301">
        <f>VLOOKUP(G6492,Ma_KH!$A:$R,14,0)</f>
        <v>60</v>
      </c>
    </row>
    <row r="6493" spans="1:27" hidden="1" x14ac:dyDescent="0.25">
      <c r="A6493" s="292">
        <v>45996</v>
      </c>
      <c r="B6493" s="293">
        <v>4180907774</v>
      </c>
      <c r="C6493" s="294" t="s">
        <v>7767</v>
      </c>
      <c r="D6493" s="292">
        <v>46003</v>
      </c>
      <c r="E6493" s="295"/>
      <c r="F6493" s="294"/>
      <c r="G6493" s="296" t="s">
        <v>332</v>
      </c>
      <c r="H6493" s="295"/>
      <c r="I6493" s="293">
        <v>4180907774</v>
      </c>
      <c r="J6493" s="293" t="s">
        <v>70</v>
      </c>
      <c r="K6493" s="339" t="s">
        <v>27</v>
      </c>
      <c r="L6493" s="21" t="str">
        <f>VLOOKUP($K6493,TONG_SL!$A:$D,2,0)</f>
        <v>Chân giò heo muối 300g</v>
      </c>
      <c r="N6493" s="21" t="str">
        <f t="shared" si="681"/>
        <v>K-C6</v>
      </c>
      <c r="Q6493" s="21" t="str">
        <f>VLOOKUP(K6493,TONG_SL!$A:$D,3,0)</f>
        <v>Túi</v>
      </c>
      <c r="R6493" s="297">
        <v>6</v>
      </c>
      <c r="S6493" s="297"/>
      <c r="T6493" s="297">
        <f>VLOOKUP(VLOOKUP(G6493,Ma_KH!$A:$R,18,0)&amp;K6493,Gia_MB!$A:$F,6,0)</f>
        <v>73431</v>
      </c>
      <c r="U6493" s="298">
        <f t="shared" si="682"/>
        <v>440586</v>
      </c>
      <c r="V6493" s="297"/>
      <c r="W6493" s="299">
        <f t="shared" si="683"/>
        <v>0</v>
      </c>
      <c r="X6493" s="300" t="str">
        <f t="shared" si="684"/>
        <v>8</v>
      </c>
      <c r="Y6493" s="297"/>
      <c r="Z6493" s="298">
        <f t="shared" si="685"/>
        <v>35246.879999999997</v>
      </c>
      <c r="AA6493" s="301">
        <f>VLOOKUP(G6493,Ma_KH!$A:$R,14,0)</f>
        <v>60</v>
      </c>
    </row>
    <row r="6494" spans="1:27" hidden="1" x14ac:dyDescent="0.25">
      <c r="A6494" s="292">
        <v>45996</v>
      </c>
      <c r="B6494" s="293">
        <v>4180907774</v>
      </c>
      <c r="C6494" s="294" t="s">
        <v>7767</v>
      </c>
      <c r="D6494" s="292">
        <v>46003</v>
      </c>
      <c r="E6494" s="295"/>
      <c r="F6494" s="294"/>
      <c r="G6494" s="296" t="s">
        <v>332</v>
      </c>
      <c r="H6494" s="295"/>
      <c r="I6494" s="293">
        <v>4180907774</v>
      </c>
      <c r="J6494" s="293" t="s">
        <v>70</v>
      </c>
      <c r="K6494" s="339" t="s">
        <v>32</v>
      </c>
      <c r="L6494" s="21" t="str">
        <f>VLOOKUP($K6494,TONG_SL!$A:$D,2,0)</f>
        <v>Giò Tai Lưỡi Xào 250g</v>
      </c>
      <c r="N6494" s="21" t="str">
        <f t="shared" si="681"/>
        <v>K-C6</v>
      </c>
      <c r="Q6494" s="21" t="str">
        <f>VLOOKUP(K6494,TONG_SL!$A:$D,3,0)</f>
        <v>Túi</v>
      </c>
      <c r="R6494" s="297">
        <v>3</v>
      </c>
      <c r="S6494" s="297"/>
      <c r="T6494" s="297">
        <f>VLOOKUP(VLOOKUP(G6494,Ma_KH!$A:$R,18,0)&amp;K6494,Gia_MB!$A:$F,6,0)</f>
        <v>50182</v>
      </c>
      <c r="U6494" s="298">
        <f t="shared" si="682"/>
        <v>150546</v>
      </c>
      <c r="V6494" s="297"/>
      <c r="W6494" s="299">
        <f t="shared" si="683"/>
        <v>0</v>
      </c>
      <c r="X6494" s="300" t="str">
        <f t="shared" si="684"/>
        <v>8</v>
      </c>
      <c r="Y6494" s="297"/>
      <c r="Z6494" s="298">
        <f t="shared" si="685"/>
        <v>12043.68</v>
      </c>
      <c r="AA6494" s="301">
        <f>VLOOKUP(G6494,Ma_KH!$A:$R,14,0)</f>
        <v>60</v>
      </c>
    </row>
    <row r="6495" spans="1:27" hidden="1" x14ac:dyDescent="0.25">
      <c r="A6495" s="292">
        <v>45996</v>
      </c>
      <c r="B6495" s="293">
        <v>4180907774</v>
      </c>
      <c r="C6495" s="294" t="s">
        <v>7767</v>
      </c>
      <c r="D6495" s="292">
        <v>46003</v>
      </c>
      <c r="E6495" s="295"/>
      <c r="F6495" s="294"/>
      <c r="G6495" s="296" t="s">
        <v>332</v>
      </c>
      <c r="H6495" s="295"/>
      <c r="I6495" s="293">
        <v>4180907774</v>
      </c>
      <c r="J6495" s="293" t="s">
        <v>70</v>
      </c>
      <c r="K6495" s="339" t="s">
        <v>48</v>
      </c>
      <c r="L6495" s="21" t="str">
        <f>VLOOKUP($K6495,TONG_SL!$A:$D,2,0)</f>
        <v>Mọc Nấm Hương 250g</v>
      </c>
      <c r="N6495" s="21" t="str">
        <f t="shared" si="681"/>
        <v>K-C6</v>
      </c>
      <c r="Q6495" s="21" t="str">
        <f>VLOOKUP(K6495,TONG_SL!$A:$D,3,0)</f>
        <v>Túi</v>
      </c>
      <c r="R6495" s="297">
        <v>3</v>
      </c>
      <c r="S6495" s="297"/>
      <c r="T6495" s="297">
        <f>VLOOKUP(VLOOKUP(G6495,Ma_KH!$A:$R,18,0)&amp;K6495,Gia_MB!$A:$F,6,0)</f>
        <v>46000</v>
      </c>
      <c r="U6495" s="298">
        <f t="shared" si="682"/>
        <v>138000</v>
      </c>
      <c r="V6495" s="297"/>
      <c r="W6495" s="299">
        <f t="shared" si="683"/>
        <v>0</v>
      </c>
      <c r="X6495" s="300" t="str">
        <f t="shared" si="684"/>
        <v>8</v>
      </c>
      <c r="Y6495" s="297"/>
      <c r="Z6495" s="298">
        <f t="shared" si="685"/>
        <v>11040</v>
      </c>
      <c r="AA6495" s="301">
        <f>VLOOKUP(G6495,Ma_KH!$A:$R,14,0)</f>
        <v>60</v>
      </c>
    </row>
    <row r="6496" spans="1:27" hidden="1" x14ac:dyDescent="0.25">
      <c r="A6496" s="292">
        <v>45996</v>
      </c>
      <c r="B6496" s="293">
        <v>4180907774</v>
      </c>
      <c r="C6496" s="294" t="s">
        <v>7767</v>
      </c>
      <c r="D6496" s="292">
        <v>46003</v>
      </c>
      <c r="E6496" s="295"/>
      <c r="F6496" s="294"/>
      <c r="G6496" s="296" t="s">
        <v>332</v>
      </c>
      <c r="H6496" s="295"/>
      <c r="I6496" s="293">
        <v>4180907774</v>
      </c>
      <c r="J6496" s="293" t="s">
        <v>70</v>
      </c>
      <c r="K6496" s="339" t="s">
        <v>39</v>
      </c>
      <c r="L6496" s="21" t="str">
        <f>VLOOKUP($K6496,TONG_SL!$A:$D,2,0)</f>
        <v>Chả nướng 300g</v>
      </c>
      <c r="N6496" s="21" t="str">
        <f t="shared" si="681"/>
        <v>K-C6</v>
      </c>
      <c r="Q6496" s="21" t="str">
        <f>VLOOKUP(K6496,TONG_SL!$A:$D,3,0)</f>
        <v>Túi</v>
      </c>
      <c r="R6496" s="297">
        <v>2</v>
      </c>
      <c r="S6496" s="297"/>
      <c r="T6496" s="297">
        <f>VLOOKUP(VLOOKUP(G6496,Ma_KH!$A:$R,18,0)&amp;K6496,Gia_MB!$A:$F,6,0)</f>
        <v>70950</v>
      </c>
      <c r="U6496" s="298">
        <f t="shared" si="682"/>
        <v>141900</v>
      </c>
      <c r="V6496" s="297"/>
      <c r="W6496" s="299">
        <f t="shared" si="683"/>
        <v>0</v>
      </c>
      <c r="X6496" s="300" t="str">
        <f t="shared" si="684"/>
        <v>8</v>
      </c>
      <c r="Y6496" s="297"/>
      <c r="Z6496" s="298">
        <f t="shared" si="685"/>
        <v>11352</v>
      </c>
      <c r="AA6496" s="301">
        <f>VLOOKUP(G6496,Ma_KH!$A:$R,14,0)</f>
        <v>60</v>
      </c>
    </row>
    <row r="6497" spans="1:27" hidden="1" x14ac:dyDescent="0.25">
      <c r="A6497" s="292">
        <v>45996</v>
      </c>
      <c r="B6497" s="293">
        <v>4180908173</v>
      </c>
      <c r="C6497" s="294" t="s">
        <v>7767</v>
      </c>
      <c r="D6497" s="292">
        <v>46003</v>
      </c>
      <c r="E6497" s="295"/>
      <c r="F6497" s="294"/>
      <c r="G6497" s="296" t="s">
        <v>1383</v>
      </c>
      <c r="H6497" s="295"/>
      <c r="I6497" s="293">
        <v>4180908173</v>
      </c>
      <c r="J6497" s="293" t="s">
        <v>70</v>
      </c>
      <c r="K6497" s="339" t="s">
        <v>37</v>
      </c>
      <c r="L6497" s="21" t="str">
        <f>VLOOKUP($K6497,TONG_SL!$A:$D,2,0)</f>
        <v>Chả cốm 300g</v>
      </c>
      <c r="N6497" s="21" t="str">
        <f t="shared" si="681"/>
        <v>K-C6</v>
      </c>
      <c r="Q6497" s="21" t="str">
        <f>VLOOKUP(K6497,TONG_SL!$A:$D,3,0)</f>
        <v>Túi</v>
      </c>
      <c r="R6497" s="297">
        <v>3</v>
      </c>
      <c r="S6497" s="297"/>
      <c r="T6497" s="297">
        <f>VLOOKUP(VLOOKUP(G6497,Ma_KH!$A:$R,18,0)&amp;K6497,Gia_MB!$A:$F,6,0)</f>
        <v>74250</v>
      </c>
      <c r="U6497" s="298">
        <f t="shared" si="682"/>
        <v>222750</v>
      </c>
      <c r="V6497" s="297"/>
      <c r="W6497" s="299">
        <f t="shared" si="683"/>
        <v>0</v>
      </c>
      <c r="X6497" s="300" t="str">
        <f t="shared" si="684"/>
        <v>8</v>
      </c>
      <c r="Y6497" s="297"/>
      <c r="Z6497" s="298">
        <f t="shared" si="685"/>
        <v>17820</v>
      </c>
      <c r="AA6497" s="301">
        <f>VLOOKUP(G6497,Ma_KH!$A:$R,14,0)</f>
        <v>60</v>
      </c>
    </row>
    <row r="6498" spans="1:27" hidden="1" x14ac:dyDescent="0.25">
      <c r="A6498" s="292">
        <v>45996</v>
      </c>
      <c r="B6498" s="293">
        <v>4180908173</v>
      </c>
      <c r="C6498" s="294" t="s">
        <v>7767</v>
      </c>
      <c r="D6498" s="292">
        <v>46003</v>
      </c>
      <c r="E6498" s="295"/>
      <c r="F6498" s="294"/>
      <c r="G6498" s="296" t="s">
        <v>1383</v>
      </c>
      <c r="H6498" s="295"/>
      <c r="I6498" s="293">
        <v>4180908173</v>
      </c>
      <c r="J6498" s="293" t="s">
        <v>70</v>
      </c>
      <c r="K6498" s="339" t="s">
        <v>48</v>
      </c>
      <c r="L6498" s="21" t="str">
        <f>VLOOKUP($K6498,TONG_SL!$A:$D,2,0)</f>
        <v>Mọc Nấm Hương 250g</v>
      </c>
      <c r="N6498" s="21" t="str">
        <f t="shared" si="681"/>
        <v>K-C6</v>
      </c>
      <c r="Q6498" s="21" t="str">
        <f>VLOOKUP(K6498,TONG_SL!$A:$D,3,0)</f>
        <v>Túi</v>
      </c>
      <c r="R6498" s="297">
        <v>3</v>
      </c>
      <c r="S6498" s="297"/>
      <c r="T6498" s="297">
        <f>VLOOKUP(VLOOKUP(G6498,Ma_KH!$A:$R,18,0)&amp;K6498,Gia_MB!$A:$F,6,0)</f>
        <v>46000</v>
      </c>
      <c r="U6498" s="298">
        <f t="shared" si="682"/>
        <v>138000</v>
      </c>
      <c r="V6498" s="297"/>
      <c r="W6498" s="299">
        <f t="shared" si="683"/>
        <v>0</v>
      </c>
      <c r="X6498" s="300" t="str">
        <f t="shared" si="684"/>
        <v>8</v>
      </c>
      <c r="Y6498" s="297"/>
      <c r="Z6498" s="298">
        <f t="shared" si="685"/>
        <v>11040</v>
      </c>
      <c r="AA6498" s="301">
        <f>VLOOKUP(G6498,Ma_KH!$A:$R,14,0)</f>
        <v>60</v>
      </c>
    </row>
    <row r="6499" spans="1:27" hidden="1" x14ac:dyDescent="0.25">
      <c r="A6499" s="292">
        <v>45996</v>
      </c>
      <c r="B6499" s="293">
        <v>4180908173</v>
      </c>
      <c r="C6499" s="294" t="s">
        <v>7767</v>
      </c>
      <c r="D6499" s="292">
        <v>46003</v>
      </c>
      <c r="E6499" s="295"/>
      <c r="F6499" s="294"/>
      <c r="G6499" s="296" t="s">
        <v>1383</v>
      </c>
      <c r="H6499" s="295"/>
      <c r="I6499" s="293">
        <v>4180908173</v>
      </c>
      <c r="J6499" s="293" t="s">
        <v>70</v>
      </c>
      <c r="K6499" s="339" t="s">
        <v>39</v>
      </c>
      <c r="L6499" s="21" t="str">
        <f>VLOOKUP($K6499,TONG_SL!$A:$D,2,0)</f>
        <v>Chả nướng 300g</v>
      </c>
      <c r="N6499" s="21" t="str">
        <f t="shared" si="681"/>
        <v>K-C6</v>
      </c>
      <c r="Q6499" s="21" t="str">
        <f>VLOOKUP(K6499,TONG_SL!$A:$D,3,0)</f>
        <v>Túi</v>
      </c>
      <c r="R6499" s="297">
        <v>2</v>
      </c>
      <c r="S6499" s="297"/>
      <c r="T6499" s="297">
        <f>VLOOKUP(VLOOKUP(G6499,Ma_KH!$A:$R,18,0)&amp;K6499,Gia_MB!$A:$F,6,0)</f>
        <v>70950</v>
      </c>
      <c r="U6499" s="298">
        <f t="shared" si="682"/>
        <v>141900</v>
      </c>
      <c r="V6499" s="297"/>
      <c r="W6499" s="299">
        <f t="shared" si="683"/>
        <v>0</v>
      </c>
      <c r="X6499" s="300" t="str">
        <f t="shared" si="684"/>
        <v>8</v>
      </c>
      <c r="Y6499" s="297"/>
      <c r="Z6499" s="298">
        <f t="shared" si="685"/>
        <v>11352</v>
      </c>
      <c r="AA6499" s="301">
        <f>VLOOKUP(G6499,Ma_KH!$A:$R,14,0)</f>
        <v>60</v>
      </c>
    </row>
    <row r="6500" spans="1:27" hidden="1" x14ac:dyDescent="0.25">
      <c r="A6500" s="292">
        <v>45996</v>
      </c>
      <c r="B6500" s="293">
        <v>4180908173</v>
      </c>
      <c r="C6500" s="294" t="s">
        <v>7767</v>
      </c>
      <c r="D6500" s="292">
        <v>46003</v>
      </c>
      <c r="E6500" s="295"/>
      <c r="F6500" s="294"/>
      <c r="G6500" s="296" t="s">
        <v>1383</v>
      </c>
      <c r="H6500" s="295"/>
      <c r="I6500" s="293">
        <v>4180908173</v>
      </c>
      <c r="J6500" s="293" t="s">
        <v>70</v>
      </c>
      <c r="K6500" s="339" t="s">
        <v>32</v>
      </c>
      <c r="L6500" s="21" t="str">
        <f>VLOOKUP($K6500,TONG_SL!$A:$D,2,0)</f>
        <v>Giò Tai Lưỡi Xào 250g</v>
      </c>
      <c r="N6500" s="21" t="str">
        <f t="shared" si="681"/>
        <v>K-C6</v>
      </c>
      <c r="Q6500" s="21" t="str">
        <f>VLOOKUP(K6500,TONG_SL!$A:$D,3,0)</f>
        <v>Túi</v>
      </c>
      <c r="R6500" s="297">
        <v>3</v>
      </c>
      <c r="S6500" s="297"/>
      <c r="T6500" s="297">
        <f>VLOOKUP(VLOOKUP(G6500,Ma_KH!$A:$R,18,0)&amp;K6500,Gia_MB!$A:$F,6,0)</f>
        <v>50182</v>
      </c>
      <c r="U6500" s="298">
        <f t="shared" si="682"/>
        <v>150546</v>
      </c>
      <c r="V6500" s="297"/>
      <c r="W6500" s="299">
        <f t="shared" si="683"/>
        <v>0</v>
      </c>
      <c r="X6500" s="300" t="str">
        <f t="shared" si="684"/>
        <v>8</v>
      </c>
      <c r="Y6500" s="297"/>
      <c r="Z6500" s="298">
        <f t="shared" si="685"/>
        <v>12043.68</v>
      </c>
      <c r="AA6500" s="301">
        <f>VLOOKUP(G6500,Ma_KH!$A:$R,14,0)</f>
        <v>60</v>
      </c>
    </row>
    <row r="6501" spans="1:27" hidden="1" x14ac:dyDescent="0.25">
      <c r="A6501" s="292">
        <v>45996</v>
      </c>
      <c r="B6501" s="293">
        <v>4180908173</v>
      </c>
      <c r="C6501" s="294" t="s">
        <v>7767</v>
      </c>
      <c r="D6501" s="292">
        <v>46003</v>
      </c>
      <c r="E6501" s="295"/>
      <c r="F6501" s="294"/>
      <c r="G6501" s="296" t="s">
        <v>1383</v>
      </c>
      <c r="H6501" s="295"/>
      <c r="I6501" s="293">
        <v>4180908173</v>
      </c>
      <c r="J6501" s="293" t="s">
        <v>70</v>
      </c>
      <c r="K6501" s="339" t="s">
        <v>30</v>
      </c>
      <c r="L6501" s="21" t="str">
        <f>VLOOKUP($K6501,TONG_SL!$A:$D,2,0)</f>
        <v>Gà muối 500g</v>
      </c>
      <c r="N6501" s="21" t="str">
        <f t="shared" si="681"/>
        <v>K-C6</v>
      </c>
      <c r="Q6501" s="21" t="str">
        <f>VLOOKUP(K6501,TONG_SL!$A:$D,3,0)</f>
        <v>Túi</v>
      </c>
      <c r="R6501" s="297">
        <v>2</v>
      </c>
      <c r="S6501" s="297"/>
      <c r="T6501" s="297">
        <f>VLOOKUP(VLOOKUP(G6501,Ma_KH!$A:$R,18,0)&amp;K6501,Gia_MB!$A:$F,6,0)</f>
        <v>111058</v>
      </c>
      <c r="U6501" s="298">
        <f t="shared" ref="U6501:U6536" si="686">T6501*R6501</f>
        <v>222116</v>
      </c>
      <c r="V6501" s="297"/>
      <c r="W6501" s="299">
        <f t="shared" ref="W6501:W6536" si="687">U6501*V6501</f>
        <v>0</v>
      </c>
      <c r="X6501" s="300" t="str">
        <f t="shared" ref="X6501:X6536" si="688">IF(B6501&lt;&gt;"","8","0")</f>
        <v>8</v>
      </c>
      <c r="Y6501" s="297"/>
      <c r="Z6501" s="298">
        <f t="shared" ref="Z6501:Z6536" si="689">U6501*X6501%</f>
        <v>17769.28</v>
      </c>
      <c r="AA6501" s="301">
        <f>VLOOKUP(G6501,Ma_KH!$A:$R,14,0)</f>
        <v>60</v>
      </c>
    </row>
    <row r="6502" spans="1:27" hidden="1" x14ac:dyDescent="0.25">
      <c r="A6502" s="292">
        <v>45996</v>
      </c>
      <c r="B6502" s="293">
        <v>4180907793</v>
      </c>
      <c r="C6502" s="294" t="s">
        <v>7767</v>
      </c>
      <c r="D6502" s="292">
        <v>46003</v>
      </c>
      <c r="E6502" s="295"/>
      <c r="F6502" s="294"/>
      <c r="G6502" s="296" t="s">
        <v>346</v>
      </c>
      <c r="H6502" s="295"/>
      <c r="I6502" s="293">
        <v>4180907793</v>
      </c>
      <c r="J6502" s="293" t="s">
        <v>70</v>
      </c>
      <c r="K6502" s="339" t="s">
        <v>39</v>
      </c>
      <c r="L6502" s="21" t="str">
        <f>VLOOKUP($K6502,TONG_SL!$A:$D,2,0)</f>
        <v>Chả nướng 300g</v>
      </c>
      <c r="N6502" s="21" t="str">
        <f t="shared" si="681"/>
        <v>K-C6</v>
      </c>
      <c r="Q6502" s="21" t="str">
        <f>VLOOKUP(K6502,TONG_SL!$A:$D,3,0)</f>
        <v>Túi</v>
      </c>
      <c r="R6502" s="297">
        <v>3</v>
      </c>
      <c r="S6502" s="297"/>
      <c r="T6502" s="297">
        <f>VLOOKUP(VLOOKUP(G6502,Ma_KH!$A:$R,18,0)&amp;K6502,Gia_MB!$A:$F,6,0)</f>
        <v>70950</v>
      </c>
      <c r="U6502" s="298">
        <f t="shared" si="686"/>
        <v>212850</v>
      </c>
      <c r="V6502" s="297"/>
      <c r="W6502" s="299">
        <f t="shared" si="687"/>
        <v>0</v>
      </c>
      <c r="X6502" s="300" t="str">
        <f t="shared" si="688"/>
        <v>8</v>
      </c>
      <c r="Y6502" s="297"/>
      <c r="Z6502" s="298">
        <f t="shared" si="689"/>
        <v>17028</v>
      </c>
      <c r="AA6502" s="301">
        <f>VLOOKUP(G6502,Ma_KH!$A:$R,14,0)</f>
        <v>60</v>
      </c>
    </row>
    <row r="6503" spans="1:27" hidden="1" x14ac:dyDescent="0.25">
      <c r="A6503" s="292">
        <v>45996</v>
      </c>
      <c r="B6503" s="293">
        <v>4180907793</v>
      </c>
      <c r="C6503" s="294" t="s">
        <v>7767</v>
      </c>
      <c r="D6503" s="292">
        <v>46003</v>
      </c>
      <c r="E6503" s="295"/>
      <c r="F6503" s="294"/>
      <c r="G6503" s="296" t="s">
        <v>346</v>
      </c>
      <c r="H6503" s="295"/>
      <c r="I6503" s="293">
        <v>4180907793</v>
      </c>
      <c r="J6503" s="293" t="s">
        <v>70</v>
      </c>
      <c r="K6503" s="339" t="s">
        <v>34</v>
      </c>
      <c r="L6503" s="21" t="str">
        <f>VLOOKUP($K6503,TONG_SL!$A:$D,2,0)</f>
        <v>Tai heo muối 200g</v>
      </c>
      <c r="N6503" s="21" t="str">
        <f t="shared" si="681"/>
        <v>K-C6</v>
      </c>
      <c r="Q6503" s="21" t="str">
        <f>VLOOKUP(K6503,TONG_SL!$A:$D,3,0)</f>
        <v>Túi</v>
      </c>
      <c r="R6503" s="297">
        <v>3</v>
      </c>
      <c r="S6503" s="297"/>
      <c r="T6503" s="297">
        <f>VLOOKUP(VLOOKUP(G6503,Ma_KH!$A:$R,18,0)&amp;K6503,Gia_MB!$A:$F,6,0)</f>
        <v>55595</v>
      </c>
      <c r="U6503" s="298">
        <f t="shared" si="686"/>
        <v>166785</v>
      </c>
      <c r="V6503" s="297"/>
      <c r="W6503" s="299">
        <f t="shared" si="687"/>
        <v>0</v>
      </c>
      <c r="X6503" s="300" t="str">
        <f t="shared" si="688"/>
        <v>8</v>
      </c>
      <c r="Y6503" s="297"/>
      <c r="Z6503" s="298">
        <f t="shared" si="689"/>
        <v>13342.800000000001</v>
      </c>
      <c r="AA6503" s="301">
        <f>VLOOKUP(G6503,Ma_KH!$A:$R,14,0)</f>
        <v>60</v>
      </c>
    </row>
    <row r="6504" spans="1:27" hidden="1" x14ac:dyDescent="0.25">
      <c r="A6504" s="292">
        <v>45996</v>
      </c>
      <c r="B6504" s="293">
        <v>4180907793</v>
      </c>
      <c r="C6504" s="294" t="s">
        <v>7767</v>
      </c>
      <c r="D6504" s="292">
        <v>46003</v>
      </c>
      <c r="E6504" s="295"/>
      <c r="F6504" s="294"/>
      <c r="G6504" s="296" t="s">
        <v>346</v>
      </c>
      <c r="H6504" s="295"/>
      <c r="I6504" s="293">
        <v>4180907793</v>
      </c>
      <c r="J6504" s="293" t="s">
        <v>70</v>
      </c>
      <c r="K6504" s="339" t="s">
        <v>48</v>
      </c>
      <c r="L6504" s="21" t="str">
        <f>VLOOKUP($K6504,TONG_SL!$A:$D,2,0)</f>
        <v>Mọc Nấm Hương 250g</v>
      </c>
      <c r="N6504" s="21" t="str">
        <f t="shared" si="681"/>
        <v>K-C6</v>
      </c>
      <c r="Q6504" s="21" t="str">
        <f>VLOOKUP(K6504,TONG_SL!$A:$D,3,0)</f>
        <v>Túi</v>
      </c>
      <c r="R6504" s="297">
        <v>3</v>
      </c>
      <c r="S6504" s="297"/>
      <c r="T6504" s="297">
        <f>VLOOKUP(VLOOKUP(G6504,Ma_KH!$A:$R,18,0)&amp;K6504,Gia_MB!$A:$F,6,0)</f>
        <v>46000</v>
      </c>
      <c r="U6504" s="298">
        <f t="shared" si="686"/>
        <v>138000</v>
      </c>
      <c r="V6504" s="297"/>
      <c r="W6504" s="299">
        <f t="shared" si="687"/>
        <v>0</v>
      </c>
      <c r="X6504" s="300" t="str">
        <f t="shared" si="688"/>
        <v>8</v>
      </c>
      <c r="Y6504" s="297"/>
      <c r="Z6504" s="298">
        <f t="shared" si="689"/>
        <v>11040</v>
      </c>
      <c r="AA6504" s="301">
        <f>VLOOKUP(G6504,Ma_KH!$A:$R,14,0)</f>
        <v>60</v>
      </c>
    </row>
    <row r="6505" spans="1:27" hidden="1" x14ac:dyDescent="0.25">
      <c r="A6505" s="292">
        <v>45996</v>
      </c>
      <c r="B6505" s="293">
        <v>4180908582</v>
      </c>
      <c r="C6505" s="294" t="s">
        <v>7767</v>
      </c>
      <c r="D6505" s="292">
        <v>46003</v>
      </c>
      <c r="E6505" s="295"/>
      <c r="F6505" s="294"/>
      <c r="G6505" s="296" t="s">
        <v>1562</v>
      </c>
      <c r="H6505" s="295"/>
      <c r="I6505" s="293">
        <v>4180908582</v>
      </c>
      <c r="J6505" s="293" t="s">
        <v>70</v>
      </c>
      <c r="K6505" s="339" t="s">
        <v>27</v>
      </c>
      <c r="L6505" s="21" t="str">
        <f>VLOOKUP($K6505,TONG_SL!$A:$D,2,0)</f>
        <v>Chân giò heo muối 300g</v>
      </c>
      <c r="N6505" s="21" t="str">
        <f t="shared" si="681"/>
        <v>K-C6</v>
      </c>
      <c r="Q6505" s="21" t="str">
        <f>VLOOKUP(K6505,TONG_SL!$A:$D,3,0)</f>
        <v>Túi</v>
      </c>
      <c r="R6505" s="297">
        <v>3</v>
      </c>
      <c r="S6505" s="297"/>
      <c r="T6505" s="297">
        <f>VLOOKUP(VLOOKUP(G6505,Ma_KH!$A:$R,18,0)&amp;K6505,Gia_MB!$A:$F,6,0)</f>
        <v>73431</v>
      </c>
      <c r="U6505" s="298">
        <f t="shared" si="686"/>
        <v>220293</v>
      </c>
      <c r="V6505" s="297"/>
      <c r="W6505" s="299">
        <f t="shared" si="687"/>
        <v>0</v>
      </c>
      <c r="X6505" s="300" t="str">
        <f t="shared" si="688"/>
        <v>8</v>
      </c>
      <c r="Y6505" s="297"/>
      <c r="Z6505" s="298">
        <f t="shared" si="689"/>
        <v>17623.439999999999</v>
      </c>
      <c r="AA6505" s="301">
        <f>VLOOKUP(G6505,Ma_KH!$A:$R,14,0)</f>
        <v>60</v>
      </c>
    </row>
    <row r="6506" spans="1:27" hidden="1" x14ac:dyDescent="0.25">
      <c r="A6506" s="292">
        <v>45996</v>
      </c>
      <c r="B6506" s="293">
        <v>4180908582</v>
      </c>
      <c r="C6506" s="294" t="s">
        <v>7767</v>
      </c>
      <c r="D6506" s="292">
        <v>46003</v>
      </c>
      <c r="E6506" s="295"/>
      <c r="F6506" s="294"/>
      <c r="G6506" s="296" t="s">
        <v>1562</v>
      </c>
      <c r="H6506" s="295"/>
      <c r="I6506" s="293">
        <v>4180908582</v>
      </c>
      <c r="J6506" s="293" t="s">
        <v>70</v>
      </c>
      <c r="K6506" s="339" t="s">
        <v>48</v>
      </c>
      <c r="L6506" s="21" t="str">
        <f>VLOOKUP($K6506,TONG_SL!$A:$D,2,0)</f>
        <v>Mọc Nấm Hương 250g</v>
      </c>
      <c r="N6506" s="21" t="str">
        <f t="shared" si="681"/>
        <v>K-C6</v>
      </c>
      <c r="Q6506" s="21" t="str">
        <f>VLOOKUP(K6506,TONG_SL!$A:$D,3,0)</f>
        <v>Túi</v>
      </c>
      <c r="R6506" s="297">
        <v>3</v>
      </c>
      <c r="S6506" s="297"/>
      <c r="T6506" s="297">
        <f>VLOOKUP(VLOOKUP(G6506,Ma_KH!$A:$R,18,0)&amp;K6506,Gia_MB!$A:$F,6,0)</f>
        <v>46000</v>
      </c>
      <c r="U6506" s="298">
        <f t="shared" si="686"/>
        <v>138000</v>
      </c>
      <c r="V6506" s="297"/>
      <c r="W6506" s="299">
        <f t="shared" si="687"/>
        <v>0</v>
      </c>
      <c r="X6506" s="300" t="str">
        <f t="shared" si="688"/>
        <v>8</v>
      </c>
      <c r="Y6506" s="297"/>
      <c r="Z6506" s="298">
        <f t="shared" si="689"/>
        <v>11040</v>
      </c>
      <c r="AA6506" s="301">
        <f>VLOOKUP(G6506,Ma_KH!$A:$R,14,0)</f>
        <v>60</v>
      </c>
    </row>
    <row r="6507" spans="1:27" hidden="1" x14ac:dyDescent="0.25">
      <c r="A6507" s="292">
        <v>45996</v>
      </c>
      <c r="B6507" s="293">
        <v>4180908582</v>
      </c>
      <c r="C6507" s="294" t="s">
        <v>7767</v>
      </c>
      <c r="D6507" s="292">
        <v>46003</v>
      </c>
      <c r="E6507" s="295"/>
      <c r="F6507" s="294"/>
      <c r="G6507" s="296" t="s">
        <v>1562</v>
      </c>
      <c r="H6507" s="295"/>
      <c r="I6507" s="293">
        <v>4180908582</v>
      </c>
      <c r="J6507" s="293" t="s">
        <v>70</v>
      </c>
      <c r="K6507" s="339" t="s">
        <v>37</v>
      </c>
      <c r="L6507" s="21" t="str">
        <f>VLOOKUP($K6507,TONG_SL!$A:$D,2,0)</f>
        <v>Chả cốm 300g</v>
      </c>
      <c r="N6507" s="21" t="str">
        <f t="shared" si="681"/>
        <v>K-C6</v>
      </c>
      <c r="Q6507" s="21" t="str">
        <f>VLOOKUP(K6507,TONG_SL!$A:$D,3,0)</f>
        <v>Túi</v>
      </c>
      <c r="R6507" s="297">
        <v>3</v>
      </c>
      <c r="S6507" s="297"/>
      <c r="T6507" s="297">
        <f>VLOOKUP(VLOOKUP(G6507,Ma_KH!$A:$R,18,0)&amp;K6507,Gia_MB!$A:$F,6,0)</f>
        <v>74250</v>
      </c>
      <c r="U6507" s="298">
        <f t="shared" si="686"/>
        <v>222750</v>
      </c>
      <c r="V6507" s="297"/>
      <c r="W6507" s="299">
        <f t="shared" si="687"/>
        <v>0</v>
      </c>
      <c r="X6507" s="300" t="str">
        <f t="shared" si="688"/>
        <v>8</v>
      </c>
      <c r="Y6507" s="297"/>
      <c r="Z6507" s="298">
        <f t="shared" si="689"/>
        <v>17820</v>
      </c>
      <c r="AA6507" s="301">
        <f>VLOOKUP(G6507,Ma_KH!$A:$R,14,0)</f>
        <v>60</v>
      </c>
    </row>
    <row r="6508" spans="1:27" hidden="1" x14ac:dyDescent="0.25">
      <c r="A6508" s="292">
        <v>45996</v>
      </c>
      <c r="B6508" s="293">
        <v>4180908582</v>
      </c>
      <c r="C6508" s="294" t="s">
        <v>7767</v>
      </c>
      <c r="D6508" s="292">
        <v>46003</v>
      </c>
      <c r="E6508" s="295"/>
      <c r="F6508" s="294"/>
      <c r="G6508" s="296" t="s">
        <v>1562</v>
      </c>
      <c r="H6508" s="295"/>
      <c r="I6508" s="293">
        <v>4180908582</v>
      </c>
      <c r="J6508" s="293" t="s">
        <v>70</v>
      </c>
      <c r="K6508" s="339" t="s">
        <v>32</v>
      </c>
      <c r="L6508" s="21" t="str">
        <f>VLOOKUP($K6508,TONG_SL!$A:$D,2,0)</f>
        <v>Giò Tai Lưỡi Xào 250g</v>
      </c>
      <c r="N6508" s="21" t="str">
        <f t="shared" si="681"/>
        <v>K-C6</v>
      </c>
      <c r="Q6508" s="21" t="str">
        <f>VLOOKUP(K6508,TONG_SL!$A:$D,3,0)</f>
        <v>Túi</v>
      </c>
      <c r="R6508" s="297">
        <v>3</v>
      </c>
      <c r="S6508" s="297"/>
      <c r="T6508" s="297">
        <f>VLOOKUP(VLOOKUP(G6508,Ma_KH!$A:$R,18,0)&amp;K6508,Gia_MB!$A:$F,6,0)</f>
        <v>50182</v>
      </c>
      <c r="U6508" s="298">
        <f t="shared" si="686"/>
        <v>150546</v>
      </c>
      <c r="V6508" s="297"/>
      <c r="W6508" s="299">
        <f t="shared" si="687"/>
        <v>0</v>
      </c>
      <c r="X6508" s="300" t="str">
        <f t="shared" si="688"/>
        <v>8</v>
      </c>
      <c r="Y6508" s="297"/>
      <c r="Z6508" s="298">
        <f t="shared" si="689"/>
        <v>12043.68</v>
      </c>
      <c r="AA6508" s="301">
        <f>VLOOKUP(G6508,Ma_KH!$A:$R,14,0)</f>
        <v>60</v>
      </c>
    </row>
    <row r="6509" spans="1:27" hidden="1" x14ac:dyDescent="0.25">
      <c r="A6509" s="292">
        <v>45996</v>
      </c>
      <c r="B6509" s="293">
        <v>4180908582</v>
      </c>
      <c r="C6509" s="294" t="s">
        <v>7767</v>
      </c>
      <c r="D6509" s="292">
        <v>46003</v>
      </c>
      <c r="E6509" s="295"/>
      <c r="F6509" s="294"/>
      <c r="G6509" s="296" t="s">
        <v>1562</v>
      </c>
      <c r="H6509" s="295"/>
      <c r="I6509" s="293">
        <v>4180908582</v>
      </c>
      <c r="J6509" s="293" t="s">
        <v>70</v>
      </c>
      <c r="K6509" s="339" t="s">
        <v>30</v>
      </c>
      <c r="L6509" s="21" t="str">
        <f>VLOOKUP($K6509,TONG_SL!$A:$D,2,0)</f>
        <v>Gà muối 500g</v>
      </c>
      <c r="N6509" s="21" t="str">
        <f t="shared" si="681"/>
        <v>K-C6</v>
      </c>
      <c r="Q6509" s="21" t="str">
        <f>VLOOKUP(K6509,TONG_SL!$A:$D,3,0)</f>
        <v>Túi</v>
      </c>
      <c r="R6509" s="297">
        <v>3</v>
      </c>
      <c r="S6509" s="297"/>
      <c r="T6509" s="297">
        <f>VLOOKUP(VLOOKUP(G6509,Ma_KH!$A:$R,18,0)&amp;K6509,Gia_MB!$A:$F,6,0)</f>
        <v>111058</v>
      </c>
      <c r="U6509" s="298">
        <f t="shared" si="686"/>
        <v>333174</v>
      </c>
      <c r="V6509" s="297"/>
      <c r="W6509" s="299">
        <f t="shared" si="687"/>
        <v>0</v>
      </c>
      <c r="X6509" s="300" t="str">
        <f t="shared" si="688"/>
        <v>8</v>
      </c>
      <c r="Y6509" s="297"/>
      <c r="Z6509" s="298">
        <f t="shared" si="689"/>
        <v>26653.920000000002</v>
      </c>
      <c r="AA6509" s="301">
        <f>VLOOKUP(G6509,Ma_KH!$A:$R,14,0)</f>
        <v>60</v>
      </c>
    </row>
    <row r="6510" spans="1:27" hidden="1" x14ac:dyDescent="0.25">
      <c r="A6510" s="292">
        <v>45996</v>
      </c>
      <c r="B6510" s="293">
        <v>4180908582</v>
      </c>
      <c r="C6510" s="294" t="s">
        <v>7767</v>
      </c>
      <c r="D6510" s="292">
        <v>46003</v>
      </c>
      <c r="E6510" s="295"/>
      <c r="F6510" s="294"/>
      <c r="G6510" s="296" t="s">
        <v>1562</v>
      </c>
      <c r="H6510" s="295"/>
      <c r="I6510" s="293">
        <v>4180908582</v>
      </c>
      <c r="J6510" s="293" t="s">
        <v>70</v>
      </c>
      <c r="K6510" s="339" t="s">
        <v>39</v>
      </c>
      <c r="L6510" s="21" t="str">
        <f>VLOOKUP($K6510,TONG_SL!$A:$D,2,0)</f>
        <v>Chả nướng 300g</v>
      </c>
      <c r="N6510" s="21" t="str">
        <f t="shared" si="681"/>
        <v>K-C6</v>
      </c>
      <c r="Q6510" s="21" t="str">
        <f>VLOOKUP(K6510,TONG_SL!$A:$D,3,0)</f>
        <v>Túi</v>
      </c>
      <c r="R6510" s="297">
        <v>3</v>
      </c>
      <c r="S6510" s="297"/>
      <c r="T6510" s="297">
        <f>VLOOKUP(VLOOKUP(G6510,Ma_KH!$A:$R,18,0)&amp;K6510,Gia_MB!$A:$F,6,0)</f>
        <v>70950</v>
      </c>
      <c r="U6510" s="298">
        <f t="shared" si="686"/>
        <v>212850</v>
      </c>
      <c r="V6510" s="297"/>
      <c r="W6510" s="299">
        <f t="shared" si="687"/>
        <v>0</v>
      </c>
      <c r="X6510" s="300" t="str">
        <f t="shared" si="688"/>
        <v>8</v>
      </c>
      <c r="Y6510" s="297"/>
      <c r="Z6510" s="298">
        <f t="shared" si="689"/>
        <v>17028</v>
      </c>
      <c r="AA6510" s="301">
        <f>VLOOKUP(G6510,Ma_KH!$A:$R,14,0)</f>
        <v>60</v>
      </c>
    </row>
    <row r="6511" spans="1:27" hidden="1" x14ac:dyDescent="0.25">
      <c r="A6511" s="292">
        <v>45996</v>
      </c>
      <c r="B6511" s="293">
        <v>4180908582</v>
      </c>
      <c r="C6511" s="294" t="s">
        <v>7767</v>
      </c>
      <c r="D6511" s="292">
        <v>46003</v>
      </c>
      <c r="E6511" s="295"/>
      <c r="F6511" s="294"/>
      <c r="G6511" s="296" t="s">
        <v>1562</v>
      </c>
      <c r="H6511" s="295"/>
      <c r="I6511" s="293">
        <v>4180908582</v>
      </c>
      <c r="J6511" s="293" t="s">
        <v>70</v>
      </c>
      <c r="K6511" s="339" t="s">
        <v>34</v>
      </c>
      <c r="L6511" s="21" t="str">
        <f>VLOOKUP($K6511,TONG_SL!$A:$D,2,0)</f>
        <v>Tai heo muối 200g</v>
      </c>
      <c r="N6511" s="21" t="str">
        <f t="shared" si="681"/>
        <v>K-C6</v>
      </c>
      <c r="Q6511" s="21" t="str">
        <f>VLOOKUP(K6511,TONG_SL!$A:$D,3,0)</f>
        <v>Túi</v>
      </c>
      <c r="R6511" s="297">
        <v>3</v>
      </c>
      <c r="S6511" s="297"/>
      <c r="T6511" s="297">
        <f>VLOOKUP(VLOOKUP(G6511,Ma_KH!$A:$R,18,0)&amp;K6511,Gia_MB!$A:$F,6,0)</f>
        <v>55595</v>
      </c>
      <c r="U6511" s="298">
        <f t="shared" si="686"/>
        <v>166785</v>
      </c>
      <c r="V6511" s="297"/>
      <c r="W6511" s="299">
        <f t="shared" si="687"/>
        <v>0</v>
      </c>
      <c r="X6511" s="300" t="str">
        <f t="shared" si="688"/>
        <v>8</v>
      </c>
      <c r="Y6511" s="297"/>
      <c r="Z6511" s="298">
        <f t="shared" si="689"/>
        <v>13342.800000000001</v>
      </c>
      <c r="AA6511" s="301">
        <f>VLOOKUP(G6511,Ma_KH!$A:$R,14,0)</f>
        <v>60</v>
      </c>
    </row>
    <row r="6512" spans="1:27" hidden="1" x14ac:dyDescent="0.25">
      <c r="A6512" s="292">
        <v>45996</v>
      </c>
      <c r="B6512" s="293">
        <v>4180908539</v>
      </c>
      <c r="C6512" s="294" t="s">
        <v>7767</v>
      </c>
      <c r="D6512" s="292">
        <v>46003</v>
      </c>
      <c r="E6512" s="295"/>
      <c r="F6512" s="294"/>
      <c r="G6512" s="296" t="s">
        <v>1536</v>
      </c>
      <c r="H6512" s="295"/>
      <c r="I6512" s="293">
        <v>4180908539</v>
      </c>
      <c r="J6512" s="293" t="s">
        <v>70</v>
      </c>
      <c r="K6512" s="339" t="s">
        <v>48</v>
      </c>
      <c r="L6512" s="21" t="str">
        <f>VLOOKUP($K6512,TONG_SL!$A:$D,2,0)</f>
        <v>Mọc Nấm Hương 250g</v>
      </c>
      <c r="N6512" s="21" t="str">
        <f t="shared" si="681"/>
        <v>K-C6</v>
      </c>
      <c r="Q6512" s="21" t="str">
        <f>VLOOKUP(K6512,TONG_SL!$A:$D,3,0)</f>
        <v>Túi</v>
      </c>
      <c r="R6512" s="297">
        <v>5</v>
      </c>
      <c r="S6512" s="297"/>
      <c r="T6512" s="297">
        <f>VLOOKUP(VLOOKUP(G6512,Ma_KH!$A:$R,18,0)&amp;K6512,Gia_MB!$A:$F,6,0)</f>
        <v>46000</v>
      </c>
      <c r="U6512" s="298">
        <f t="shared" si="686"/>
        <v>230000</v>
      </c>
      <c r="V6512" s="297"/>
      <c r="W6512" s="299">
        <f t="shared" si="687"/>
        <v>0</v>
      </c>
      <c r="X6512" s="300" t="str">
        <f t="shared" si="688"/>
        <v>8</v>
      </c>
      <c r="Y6512" s="297"/>
      <c r="Z6512" s="298">
        <f t="shared" si="689"/>
        <v>18400</v>
      </c>
      <c r="AA6512" s="301">
        <f>VLOOKUP(G6512,Ma_KH!$A:$R,14,0)</f>
        <v>60</v>
      </c>
    </row>
    <row r="6513" spans="1:27" hidden="1" x14ac:dyDescent="0.25">
      <c r="A6513" s="292">
        <v>45996</v>
      </c>
      <c r="B6513" s="293">
        <v>4180908539</v>
      </c>
      <c r="C6513" s="294" t="s">
        <v>7767</v>
      </c>
      <c r="D6513" s="292">
        <v>46003</v>
      </c>
      <c r="E6513" s="295"/>
      <c r="F6513" s="294"/>
      <c r="G6513" s="296" t="s">
        <v>1536</v>
      </c>
      <c r="H6513" s="295"/>
      <c r="I6513" s="293">
        <v>4180908539</v>
      </c>
      <c r="J6513" s="293" t="s">
        <v>70</v>
      </c>
      <c r="K6513" s="339" t="s">
        <v>32</v>
      </c>
      <c r="L6513" s="21" t="str">
        <f>VLOOKUP($K6513,TONG_SL!$A:$D,2,0)</f>
        <v>Giò Tai Lưỡi Xào 250g</v>
      </c>
      <c r="N6513" s="21" t="str">
        <f t="shared" si="681"/>
        <v>K-C6</v>
      </c>
      <c r="Q6513" s="21" t="str">
        <f>VLOOKUP(K6513,TONG_SL!$A:$D,3,0)</f>
        <v>Túi</v>
      </c>
      <c r="R6513" s="297">
        <v>6</v>
      </c>
      <c r="S6513" s="297"/>
      <c r="T6513" s="297">
        <f>VLOOKUP(VLOOKUP(G6513,Ma_KH!$A:$R,18,0)&amp;K6513,Gia_MB!$A:$F,6,0)</f>
        <v>50182</v>
      </c>
      <c r="U6513" s="298">
        <f t="shared" si="686"/>
        <v>301092</v>
      </c>
      <c r="V6513" s="297"/>
      <c r="W6513" s="299">
        <f t="shared" si="687"/>
        <v>0</v>
      </c>
      <c r="X6513" s="300" t="str">
        <f t="shared" si="688"/>
        <v>8</v>
      </c>
      <c r="Y6513" s="297"/>
      <c r="Z6513" s="298">
        <f t="shared" si="689"/>
        <v>24087.360000000001</v>
      </c>
      <c r="AA6513" s="301">
        <f>VLOOKUP(G6513,Ma_KH!$A:$R,14,0)</f>
        <v>60</v>
      </c>
    </row>
    <row r="6514" spans="1:27" hidden="1" x14ac:dyDescent="0.25">
      <c r="A6514" s="292">
        <v>45996</v>
      </c>
      <c r="B6514" s="293">
        <v>4180908539</v>
      </c>
      <c r="C6514" s="294" t="s">
        <v>7767</v>
      </c>
      <c r="D6514" s="292">
        <v>46003</v>
      </c>
      <c r="E6514" s="295"/>
      <c r="F6514" s="294"/>
      <c r="G6514" s="296" t="s">
        <v>1536</v>
      </c>
      <c r="H6514" s="295"/>
      <c r="I6514" s="293">
        <v>4180908539</v>
      </c>
      <c r="J6514" s="293" t="s">
        <v>70</v>
      </c>
      <c r="K6514" s="339" t="s">
        <v>27</v>
      </c>
      <c r="L6514" s="21" t="str">
        <f>VLOOKUP($K6514,TONG_SL!$A:$D,2,0)</f>
        <v>Chân giò heo muối 300g</v>
      </c>
      <c r="N6514" s="21" t="str">
        <f t="shared" si="681"/>
        <v>K-C6</v>
      </c>
      <c r="Q6514" s="21" t="str">
        <f>VLOOKUP(K6514,TONG_SL!$A:$D,3,0)</f>
        <v>Túi</v>
      </c>
      <c r="R6514" s="297">
        <v>11</v>
      </c>
      <c r="S6514" s="297"/>
      <c r="T6514" s="297">
        <f>VLOOKUP(VLOOKUP(G6514,Ma_KH!$A:$R,18,0)&amp;K6514,Gia_MB!$A:$F,6,0)</f>
        <v>73431</v>
      </c>
      <c r="U6514" s="298">
        <f t="shared" si="686"/>
        <v>807741</v>
      </c>
      <c r="V6514" s="297"/>
      <c r="W6514" s="299">
        <f t="shared" si="687"/>
        <v>0</v>
      </c>
      <c r="X6514" s="300" t="str">
        <f t="shared" si="688"/>
        <v>8</v>
      </c>
      <c r="Y6514" s="297"/>
      <c r="Z6514" s="298">
        <f t="shared" si="689"/>
        <v>64619.28</v>
      </c>
      <c r="AA6514" s="301">
        <f>VLOOKUP(G6514,Ma_KH!$A:$R,14,0)</f>
        <v>60</v>
      </c>
    </row>
    <row r="6515" spans="1:27" hidden="1" x14ac:dyDescent="0.25">
      <c r="A6515" s="292">
        <v>45999</v>
      </c>
      <c r="B6515" s="293">
        <v>4181057499</v>
      </c>
      <c r="C6515" s="294" t="s">
        <v>7767</v>
      </c>
      <c r="D6515" s="292">
        <v>46003</v>
      </c>
      <c r="E6515" s="295"/>
      <c r="F6515" s="294"/>
      <c r="G6515" s="296" t="s">
        <v>894</v>
      </c>
      <c r="H6515" s="295"/>
      <c r="I6515" s="293">
        <v>4181057499</v>
      </c>
      <c r="J6515" s="293" t="s">
        <v>70</v>
      </c>
      <c r="K6515" s="339" t="s">
        <v>32</v>
      </c>
      <c r="L6515" s="21" t="str">
        <f>VLOOKUP($K6515,TONG_SL!$A:$D,2,0)</f>
        <v>Giò Tai Lưỡi Xào 250g</v>
      </c>
      <c r="N6515" s="21" t="str">
        <f t="shared" si="681"/>
        <v>K-C6</v>
      </c>
      <c r="Q6515" s="21" t="str">
        <f>VLOOKUP(K6515,TONG_SL!$A:$D,3,0)</f>
        <v>Túi</v>
      </c>
      <c r="R6515" s="297">
        <v>5</v>
      </c>
      <c r="S6515" s="297"/>
      <c r="T6515" s="297">
        <f>VLOOKUP(VLOOKUP(G6515,Ma_KH!$A:$R,18,0)&amp;K6515,Gia_MB!$A:$F,6,0)</f>
        <v>50182</v>
      </c>
      <c r="U6515" s="298">
        <f t="shared" si="686"/>
        <v>250910</v>
      </c>
      <c r="V6515" s="297"/>
      <c r="W6515" s="299">
        <f t="shared" si="687"/>
        <v>0</v>
      </c>
      <c r="X6515" s="300" t="str">
        <f t="shared" si="688"/>
        <v>8</v>
      </c>
      <c r="Y6515" s="297"/>
      <c r="Z6515" s="298">
        <f t="shared" si="689"/>
        <v>20072.8</v>
      </c>
      <c r="AA6515" s="301">
        <f>VLOOKUP(G6515,Ma_KH!$A:$R,14,0)</f>
        <v>60</v>
      </c>
    </row>
    <row r="6516" spans="1:27" hidden="1" x14ac:dyDescent="0.25">
      <c r="A6516" s="292">
        <v>45999</v>
      </c>
      <c r="B6516" s="293">
        <v>4181057499</v>
      </c>
      <c r="C6516" s="294" t="s">
        <v>7767</v>
      </c>
      <c r="D6516" s="292">
        <v>46003</v>
      </c>
      <c r="E6516" s="295"/>
      <c r="F6516" s="294"/>
      <c r="G6516" s="296" t="s">
        <v>894</v>
      </c>
      <c r="H6516" s="295"/>
      <c r="I6516" s="293">
        <v>4181057499</v>
      </c>
      <c r="J6516" s="293" t="s">
        <v>70</v>
      </c>
      <c r="K6516" s="339" t="s">
        <v>30</v>
      </c>
      <c r="L6516" s="21" t="str">
        <f>VLOOKUP($K6516,TONG_SL!$A:$D,2,0)</f>
        <v>Gà muối 500g</v>
      </c>
      <c r="N6516" s="21" t="str">
        <f t="shared" si="681"/>
        <v>K-C6</v>
      </c>
      <c r="Q6516" s="21" t="str">
        <f>VLOOKUP(K6516,TONG_SL!$A:$D,3,0)</f>
        <v>Túi</v>
      </c>
      <c r="R6516" s="297">
        <v>5</v>
      </c>
      <c r="S6516" s="297"/>
      <c r="T6516" s="297">
        <f>VLOOKUP(VLOOKUP(G6516,Ma_KH!$A:$R,18,0)&amp;K6516,Gia_MB!$A:$F,6,0)</f>
        <v>111058</v>
      </c>
      <c r="U6516" s="298">
        <f t="shared" si="686"/>
        <v>555290</v>
      </c>
      <c r="V6516" s="297"/>
      <c r="W6516" s="299">
        <f t="shared" si="687"/>
        <v>0</v>
      </c>
      <c r="X6516" s="300" t="str">
        <f t="shared" si="688"/>
        <v>8</v>
      </c>
      <c r="Y6516" s="297"/>
      <c r="Z6516" s="298">
        <f t="shared" si="689"/>
        <v>44423.200000000004</v>
      </c>
      <c r="AA6516" s="301">
        <f>VLOOKUP(G6516,Ma_KH!$A:$R,14,0)</f>
        <v>60</v>
      </c>
    </row>
    <row r="6517" spans="1:27" hidden="1" x14ac:dyDescent="0.25">
      <c r="A6517" s="292">
        <v>45999</v>
      </c>
      <c r="B6517" s="293">
        <v>4181038757</v>
      </c>
      <c r="C6517" s="294" t="s">
        <v>7767</v>
      </c>
      <c r="D6517" s="292">
        <v>46003</v>
      </c>
      <c r="E6517" s="295"/>
      <c r="F6517" s="294"/>
      <c r="G6517" s="296" t="s">
        <v>907</v>
      </c>
      <c r="H6517" s="295"/>
      <c r="I6517" s="293">
        <v>4181038757</v>
      </c>
      <c r="J6517" s="293" t="s">
        <v>70</v>
      </c>
      <c r="K6517" s="339" t="s">
        <v>30</v>
      </c>
      <c r="L6517" s="21" t="str">
        <f>VLOOKUP($K6517,TONG_SL!$A:$D,2,0)</f>
        <v>Gà muối 500g</v>
      </c>
      <c r="N6517" s="21" t="str">
        <f t="shared" si="681"/>
        <v>K-C6</v>
      </c>
      <c r="Q6517" s="21" t="str">
        <f>VLOOKUP(K6517,TONG_SL!$A:$D,3,0)</f>
        <v>Túi</v>
      </c>
      <c r="R6517" s="297">
        <v>3</v>
      </c>
      <c r="S6517" s="297"/>
      <c r="T6517" s="297">
        <f>VLOOKUP(VLOOKUP(G6517,Ma_KH!$A:$R,18,0)&amp;K6517,Gia_MB!$A:$F,6,0)</f>
        <v>111058</v>
      </c>
      <c r="U6517" s="298">
        <f>T6517*R6517</f>
        <v>333174</v>
      </c>
      <c r="V6517" s="297"/>
      <c r="W6517" s="299">
        <f>U6517*V6517</f>
        <v>0</v>
      </c>
      <c r="X6517" s="300" t="str">
        <f>IF(B6517&lt;&gt;"","8","0")</f>
        <v>8</v>
      </c>
      <c r="Y6517" s="297"/>
      <c r="Z6517" s="298">
        <f>U6517*X6517%</f>
        <v>26653.920000000002</v>
      </c>
      <c r="AA6517" s="301">
        <f>VLOOKUP(G6517,Ma_KH!$A:$R,14,0)</f>
        <v>60</v>
      </c>
    </row>
    <row r="6518" spans="1:27" hidden="1" x14ac:dyDescent="0.25">
      <c r="A6518" s="292">
        <v>45999</v>
      </c>
      <c r="B6518" s="293">
        <v>4181038757</v>
      </c>
      <c r="C6518" s="294" t="s">
        <v>7767</v>
      </c>
      <c r="D6518" s="292">
        <v>46003</v>
      </c>
      <c r="E6518" s="295"/>
      <c r="F6518" s="294"/>
      <c r="G6518" s="296" t="s">
        <v>907</v>
      </c>
      <c r="H6518" s="295"/>
      <c r="I6518" s="293">
        <v>4181038757</v>
      </c>
      <c r="J6518" s="293" t="s">
        <v>70</v>
      </c>
      <c r="K6518" s="339" t="s">
        <v>27</v>
      </c>
      <c r="L6518" s="21" t="str">
        <f>VLOOKUP($K6518,TONG_SL!$A:$D,2,0)</f>
        <v>Chân giò heo muối 300g</v>
      </c>
      <c r="N6518" s="21" t="str">
        <f t="shared" si="681"/>
        <v>K-C6</v>
      </c>
      <c r="Q6518" s="21" t="str">
        <f>VLOOKUP(K6518,TONG_SL!$A:$D,3,0)</f>
        <v>Túi</v>
      </c>
      <c r="R6518" s="297">
        <v>3</v>
      </c>
      <c r="S6518" s="297"/>
      <c r="T6518" s="297">
        <f>VLOOKUP(VLOOKUP(G6518,Ma_KH!$A:$R,18,0)&amp;K6518,Gia_MB!$A:$F,6,0)</f>
        <v>73431</v>
      </c>
      <c r="U6518" s="298">
        <f>T6518*R6518</f>
        <v>220293</v>
      </c>
      <c r="V6518" s="297"/>
      <c r="W6518" s="299">
        <f>U6518*V6518</f>
        <v>0</v>
      </c>
      <c r="X6518" s="300" t="str">
        <f>IF(B6518&lt;&gt;"","8","0")</f>
        <v>8</v>
      </c>
      <c r="Y6518" s="297"/>
      <c r="Z6518" s="298">
        <f>U6518*X6518%</f>
        <v>17623.439999999999</v>
      </c>
      <c r="AA6518" s="301">
        <f>VLOOKUP(G6518,Ma_KH!$A:$R,14,0)</f>
        <v>60</v>
      </c>
    </row>
    <row r="6519" spans="1:27" hidden="1" x14ac:dyDescent="0.25">
      <c r="A6519" s="292">
        <v>45999</v>
      </c>
      <c r="B6519" s="293">
        <v>4181038757</v>
      </c>
      <c r="C6519" s="294" t="s">
        <v>7767</v>
      </c>
      <c r="D6519" s="292">
        <v>46003</v>
      </c>
      <c r="E6519" s="295"/>
      <c r="F6519" s="294"/>
      <c r="G6519" s="296" t="s">
        <v>907</v>
      </c>
      <c r="H6519" s="295"/>
      <c r="I6519" s="293">
        <v>4181038757</v>
      </c>
      <c r="J6519" s="293" t="s">
        <v>70</v>
      </c>
      <c r="K6519" s="339" t="s">
        <v>48</v>
      </c>
      <c r="L6519" s="21" t="str">
        <f>VLOOKUP($K6519,TONG_SL!$A:$D,2,0)</f>
        <v>Mọc Nấm Hương 250g</v>
      </c>
      <c r="N6519" s="21" t="str">
        <f t="shared" si="681"/>
        <v>K-C6</v>
      </c>
      <c r="Q6519" s="21" t="str">
        <f>VLOOKUP(K6519,TONG_SL!$A:$D,3,0)</f>
        <v>Túi</v>
      </c>
      <c r="R6519" s="297">
        <v>5</v>
      </c>
      <c r="S6519" s="297"/>
      <c r="T6519" s="297">
        <f>VLOOKUP(VLOOKUP(G6519,Ma_KH!$A:$R,18,0)&amp;K6519,Gia_MB!$A:$F,6,0)</f>
        <v>46000</v>
      </c>
      <c r="U6519" s="298">
        <f>T6519*R6519</f>
        <v>230000</v>
      </c>
      <c r="V6519" s="297"/>
      <c r="W6519" s="299">
        <f>U6519*V6519</f>
        <v>0</v>
      </c>
      <c r="X6519" s="300" t="str">
        <f>IF(B6519&lt;&gt;"","8","0")</f>
        <v>8</v>
      </c>
      <c r="Y6519" s="297"/>
      <c r="Z6519" s="298">
        <f>U6519*X6519%</f>
        <v>18400</v>
      </c>
      <c r="AA6519" s="301">
        <f>VLOOKUP(G6519,Ma_KH!$A:$R,14,0)</f>
        <v>60</v>
      </c>
    </row>
    <row r="6520" spans="1:27" hidden="1" x14ac:dyDescent="0.25">
      <c r="A6520" s="292">
        <v>45999</v>
      </c>
      <c r="B6520" s="293">
        <v>4181038757</v>
      </c>
      <c r="C6520" s="294" t="s">
        <v>7767</v>
      </c>
      <c r="D6520" s="292">
        <v>46003</v>
      </c>
      <c r="E6520" s="295"/>
      <c r="F6520" s="294"/>
      <c r="G6520" s="296" t="s">
        <v>907</v>
      </c>
      <c r="H6520" s="295"/>
      <c r="I6520" s="293">
        <v>4181038757</v>
      </c>
      <c r="J6520" s="293" t="s">
        <v>70</v>
      </c>
      <c r="K6520" s="339" t="s">
        <v>52</v>
      </c>
      <c r="L6520" s="21" t="str">
        <f>VLOOKUP($K6520,TONG_SL!$A:$D,2,0)</f>
        <v>Gà xì dầu 500g</v>
      </c>
      <c r="N6520" s="21" t="str">
        <f t="shared" si="681"/>
        <v>K-C6</v>
      </c>
      <c r="Q6520" s="21" t="str">
        <f>VLOOKUP(K6520,TONG_SL!$A:$D,3,0)</f>
        <v>Túi</v>
      </c>
      <c r="R6520" s="297">
        <v>3</v>
      </c>
      <c r="S6520" s="297"/>
      <c r="T6520" s="297">
        <f>VLOOKUP(VLOOKUP(G6520,Ma_KH!$A:$R,18,0)&amp;K6520,Gia_MB!$A:$F,6,0)</f>
        <v>111606</v>
      </c>
      <c r="U6520" s="298">
        <f>T6520*R6520</f>
        <v>334818</v>
      </c>
      <c r="V6520" s="297"/>
      <c r="W6520" s="299">
        <f>U6520*V6520</f>
        <v>0</v>
      </c>
      <c r="X6520" s="300" t="str">
        <f>IF(B6520&lt;&gt;"","8","0")</f>
        <v>8</v>
      </c>
      <c r="Y6520" s="297"/>
      <c r="Z6520" s="298">
        <f>U6520*X6520%</f>
        <v>26785.440000000002</v>
      </c>
      <c r="AA6520" s="301">
        <f>VLOOKUP(G6520,Ma_KH!$A:$R,14,0)</f>
        <v>60</v>
      </c>
    </row>
    <row r="6521" spans="1:27" hidden="1" x14ac:dyDescent="0.25">
      <c r="A6521" s="292">
        <v>46001</v>
      </c>
      <c r="B6521" s="293">
        <v>4181171463</v>
      </c>
      <c r="C6521" s="294" t="s">
        <v>7767</v>
      </c>
      <c r="D6521" s="292">
        <v>46003</v>
      </c>
      <c r="E6521" s="295"/>
      <c r="F6521" s="294"/>
      <c r="G6521" s="296" t="s">
        <v>920</v>
      </c>
      <c r="H6521" s="295"/>
      <c r="I6521" s="293">
        <v>4181171463</v>
      </c>
      <c r="J6521" s="293" t="s">
        <v>70</v>
      </c>
      <c r="K6521" s="339" t="s">
        <v>32</v>
      </c>
      <c r="L6521" s="21" t="str">
        <f>VLOOKUP($K6521,TONG_SL!$A:$D,2,0)</f>
        <v>Giò Tai Lưỡi Xào 250g</v>
      </c>
      <c r="N6521" s="21" t="str">
        <f t="shared" si="681"/>
        <v>K-C6</v>
      </c>
      <c r="Q6521" s="21" t="str">
        <f>VLOOKUP(K6521,TONG_SL!$A:$D,3,0)</f>
        <v>Túi</v>
      </c>
      <c r="R6521" s="297">
        <v>10</v>
      </c>
      <c r="S6521" s="297"/>
      <c r="T6521" s="297">
        <f>VLOOKUP(VLOOKUP(G6521,Ma_KH!$A:$R,18,0)&amp;K6521,Gia_MB!$A:$F,6,0)</f>
        <v>50182</v>
      </c>
      <c r="U6521" s="298">
        <f t="shared" si="686"/>
        <v>501820</v>
      </c>
      <c r="V6521" s="297"/>
      <c r="W6521" s="299">
        <f t="shared" si="687"/>
        <v>0</v>
      </c>
      <c r="X6521" s="300" t="str">
        <f t="shared" si="688"/>
        <v>8</v>
      </c>
      <c r="Y6521" s="297"/>
      <c r="Z6521" s="298">
        <f t="shared" si="689"/>
        <v>40145.599999999999</v>
      </c>
      <c r="AA6521" s="301">
        <f>VLOOKUP(G6521,Ma_KH!$A:$R,14,0)</f>
        <v>60</v>
      </c>
    </row>
    <row r="6522" spans="1:27" hidden="1" x14ac:dyDescent="0.25">
      <c r="A6522" s="292">
        <v>46001</v>
      </c>
      <c r="B6522" s="293">
        <v>4181171463</v>
      </c>
      <c r="C6522" s="294" t="s">
        <v>7767</v>
      </c>
      <c r="D6522" s="292">
        <v>46003</v>
      </c>
      <c r="E6522" s="295"/>
      <c r="F6522" s="294"/>
      <c r="G6522" s="296" t="s">
        <v>920</v>
      </c>
      <c r="H6522" s="295"/>
      <c r="I6522" s="293">
        <v>4181171463</v>
      </c>
      <c r="J6522" s="293" t="s">
        <v>70</v>
      </c>
      <c r="K6522" s="339" t="s">
        <v>48</v>
      </c>
      <c r="L6522" s="21" t="str">
        <f>VLOOKUP($K6522,TONG_SL!$A:$D,2,0)</f>
        <v>Mọc Nấm Hương 250g</v>
      </c>
      <c r="N6522" s="21" t="str">
        <f t="shared" si="681"/>
        <v>K-C6</v>
      </c>
      <c r="Q6522" s="21" t="str">
        <f>VLOOKUP(K6522,TONG_SL!$A:$D,3,0)</f>
        <v>Túi</v>
      </c>
      <c r="R6522" s="297">
        <v>10</v>
      </c>
      <c r="S6522" s="297"/>
      <c r="T6522" s="297">
        <f>VLOOKUP(VLOOKUP(G6522,Ma_KH!$A:$R,18,0)&amp;K6522,Gia_MB!$A:$F,6,0)</f>
        <v>46000</v>
      </c>
      <c r="U6522" s="298">
        <f t="shared" si="686"/>
        <v>460000</v>
      </c>
      <c r="V6522" s="297"/>
      <c r="W6522" s="299">
        <f t="shared" si="687"/>
        <v>0</v>
      </c>
      <c r="X6522" s="300" t="str">
        <f t="shared" si="688"/>
        <v>8</v>
      </c>
      <c r="Y6522" s="297"/>
      <c r="Z6522" s="298">
        <f t="shared" si="689"/>
        <v>36800</v>
      </c>
      <c r="AA6522" s="301">
        <f>VLOOKUP(G6522,Ma_KH!$A:$R,14,0)</f>
        <v>60</v>
      </c>
    </row>
    <row r="6523" spans="1:27" hidden="1" x14ac:dyDescent="0.25">
      <c r="A6523" s="292">
        <v>46001</v>
      </c>
      <c r="B6523" s="293">
        <v>4181171463</v>
      </c>
      <c r="C6523" s="294" t="s">
        <v>7767</v>
      </c>
      <c r="D6523" s="292">
        <v>46003</v>
      </c>
      <c r="E6523" s="295"/>
      <c r="F6523" s="294"/>
      <c r="G6523" s="296" t="s">
        <v>920</v>
      </c>
      <c r="H6523" s="295"/>
      <c r="I6523" s="293">
        <v>4181171463</v>
      </c>
      <c r="J6523" s="293" t="s">
        <v>70</v>
      </c>
      <c r="K6523" s="339" t="s">
        <v>37</v>
      </c>
      <c r="L6523" s="21" t="str">
        <f>VLOOKUP($K6523,TONG_SL!$A:$D,2,0)</f>
        <v>Chả cốm 300g</v>
      </c>
      <c r="N6523" s="21" t="str">
        <f t="shared" si="681"/>
        <v>K-C6</v>
      </c>
      <c r="Q6523" s="21" t="str">
        <f>VLOOKUP(K6523,TONG_SL!$A:$D,3,0)</f>
        <v>Túi</v>
      </c>
      <c r="R6523" s="297">
        <v>10</v>
      </c>
      <c r="S6523" s="297"/>
      <c r="T6523" s="297">
        <f>VLOOKUP(VLOOKUP(G6523,Ma_KH!$A:$R,18,0)&amp;K6523,Gia_MB!$A:$F,6,0)</f>
        <v>74250</v>
      </c>
      <c r="U6523" s="298">
        <f t="shared" si="686"/>
        <v>742500</v>
      </c>
      <c r="V6523" s="297"/>
      <c r="W6523" s="299">
        <f t="shared" si="687"/>
        <v>0</v>
      </c>
      <c r="X6523" s="300" t="str">
        <f t="shared" si="688"/>
        <v>8</v>
      </c>
      <c r="Y6523" s="297"/>
      <c r="Z6523" s="298">
        <f t="shared" si="689"/>
        <v>59400</v>
      </c>
      <c r="AA6523" s="301">
        <f>VLOOKUP(G6523,Ma_KH!$A:$R,14,0)</f>
        <v>60</v>
      </c>
    </row>
    <row r="6524" spans="1:27" hidden="1" x14ac:dyDescent="0.25">
      <c r="A6524" s="292">
        <v>46001</v>
      </c>
      <c r="B6524" s="293">
        <v>4181171463</v>
      </c>
      <c r="C6524" s="294" t="s">
        <v>7767</v>
      </c>
      <c r="D6524" s="292">
        <v>46003</v>
      </c>
      <c r="E6524" s="295"/>
      <c r="F6524" s="294"/>
      <c r="G6524" s="296" t="s">
        <v>920</v>
      </c>
      <c r="H6524" s="295"/>
      <c r="I6524" s="293">
        <v>4181171463</v>
      </c>
      <c r="J6524" s="293" t="s">
        <v>70</v>
      </c>
      <c r="K6524" s="339" t="s">
        <v>39</v>
      </c>
      <c r="L6524" s="21" t="str">
        <f>VLOOKUP($K6524,TONG_SL!$A:$D,2,0)</f>
        <v>Chả nướng 300g</v>
      </c>
      <c r="N6524" s="21" t="str">
        <f t="shared" si="681"/>
        <v>K-C6</v>
      </c>
      <c r="Q6524" s="21" t="str">
        <f>VLOOKUP(K6524,TONG_SL!$A:$D,3,0)</f>
        <v>Túi</v>
      </c>
      <c r="R6524" s="297">
        <v>10</v>
      </c>
      <c r="S6524" s="297"/>
      <c r="T6524" s="297">
        <f>VLOOKUP(VLOOKUP(G6524,Ma_KH!$A:$R,18,0)&amp;K6524,Gia_MB!$A:$F,6,0)</f>
        <v>70950</v>
      </c>
      <c r="U6524" s="298">
        <f t="shared" si="686"/>
        <v>709500</v>
      </c>
      <c r="V6524" s="297"/>
      <c r="W6524" s="299">
        <f t="shared" si="687"/>
        <v>0</v>
      </c>
      <c r="X6524" s="300" t="str">
        <f t="shared" si="688"/>
        <v>8</v>
      </c>
      <c r="Y6524" s="297"/>
      <c r="Z6524" s="298">
        <f t="shared" si="689"/>
        <v>56760</v>
      </c>
      <c r="AA6524" s="301">
        <f>VLOOKUP(G6524,Ma_KH!$A:$R,14,0)</f>
        <v>60</v>
      </c>
    </row>
    <row r="6525" spans="1:27" hidden="1" x14ac:dyDescent="0.25">
      <c r="A6525" s="292">
        <v>46001</v>
      </c>
      <c r="B6525" s="293">
        <v>4181237887</v>
      </c>
      <c r="C6525" s="294" t="s">
        <v>7767</v>
      </c>
      <c r="D6525" s="292">
        <v>46003</v>
      </c>
      <c r="E6525" s="295"/>
      <c r="F6525" s="294"/>
      <c r="G6525" s="296" t="s">
        <v>346</v>
      </c>
      <c r="H6525" s="295"/>
      <c r="I6525" s="293">
        <v>4181237887</v>
      </c>
      <c r="J6525" s="293" t="s">
        <v>70</v>
      </c>
      <c r="K6525" s="339" t="s">
        <v>30</v>
      </c>
      <c r="L6525" s="21" t="str">
        <f>VLOOKUP($K6525,TONG_SL!$A:$D,2,0)</f>
        <v>Gà muối 500g</v>
      </c>
      <c r="N6525" s="21" t="str">
        <f t="shared" si="681"/>
        <v>K-C6</v>
      </c>
      <c r="Q6525" s="21" t="str">
        <f>VLOOKUP(K6525,TONG_SL!$A:$D,3,0)</f>
        <v>Túi</v>
      </c>
      <c r="R6525" s="297">
        <v>5</v>
      </c>
      <c r="S6525" s="297"/>
      <c r="T6525" s="297">
        <f>VLOOKUP(VLOOKUP(G6525,Ma_KH!$A:$R,18,0)&amp;K6525,Gia_MB!$A:$F,6,0)</f>
        <v>111058</v>
      </c>
      <c r="U6525" s="298">
        <f t="shared" si="686"/>
        <v>555290</v>
      </c>
      <c r="V6525" s="297"/>
      <c r="W6525" s="299">
        <f t="shared" si="687"/>
        <v>0</v>
      </c>
      <c r="X6525" s="300" t="str">
        <f t="shared" si="688"/>
        <v>8</v>
      </c>
      <c r="Y6525" s="297"/>
      <c r="Z6525" s="298">
        <f t="shared" si="689"/>
        <v>44423.200000000004</v>
      </c>
      <c r="AA6525" s="301">
        <f>VLOOKUP(G6525,Ma_KH!$A:$R,14,0)</f>
        <v>60</v>
      </c>
    </row>
    <row r="6526" spans="1:27" hidden="1" x14ac:dyDescent="0.25">
      <c r="A6526" s="292">
        <v>46001</v>
      </c>
      <c r="B6526" s="293">
        <v>4181237887</v>
      </c>
      <c r="C6526" s="294" t="s">
        <v>7767</v>
      </c>
      <c r="D6526" s="292">
        <v>46003</v>
      </c>
      <c r="E6526" s="295"/>
      <c r="F6526" s="294"/>
      <c r="G6526" s="296" t="s">
        <v>346</v>
      </c>
      <c r="H6526" s="295"/>
      <c r="I6526" s="293">
        <v>4181237887</v>
      </c>
      <c r="J6526" s="293" t="s">
        <v>70</v>
      </c>
      <c r="K6526" s="339" t="s">
        <v>34</v>
      </c>
      <c r="L6526" s="21" t="str">
        <f>VLOOKUP($K6526,TONG_SL!$A:$D,2,0)</f>
        <v>Tai heo muối 200g</v>
      </c>
      <c r="N6526" s="21" t="str">
        <f t="shared" si="681"/>
        <v>K-C6</v>
      </c>
      <c r="Q6526" s="21" t="str">
        <f>VLOOKUP(K6526,TONG_SL!$A:$D,3,0)</f>
        <v>Túi</v>
      </c>
      <c r="R6526" s="297">
        <v>3</v>
      </c>
      <c r="S6526" s="297"/>
      <c r="T6526" s="297">
        <f>VLOOKUP(VLOOKUP(G6526,Ma_KH!$A:$R,18,0)&amp;K6526,Gia_MB!$A:$F,6,0)</f>
        <v>55595</v>
      </c>
      <c r="U6526" s="298">
        <f t="shared" si="686"/>
        <v>166785</v>
      </c>
      <c r="V6526" s="297"/>
      <c r="W6526" s="299">
        <f t="shared" si="687"/>
        <v>0</v>
      </c>
      <c r="X6526" s="300" t="str">
        <f t="shared" si="688"/>
        <v>8</v>
      </c>
      <c r="Y6526" s="297"/>
      <c r="Z6526" s="298">
        <f t="shared" si="689"/>
        <v>13342.800000000001</v>
      </c>
      <c r="AA6526" s="301">
        <f>VLOOKUP(G6526,Ma_KH!$A:$R,14,0)</f>
        <v>60</v>
      </c>
    </row>
    <row r="6527" spans="1:27" hidden="1" x14ac:dyDescent="0.25">
      <c r="A6527" s="292">
        <v>46001</v>
      </c>
      <c r="B6527" s="293">
        <v>4181237887</v>
      </c>
      <c r="C6527" s="294" t="s">
        <v>7767</v>
      </c>
      <c r="D6527" s="292">
        <v>46003</v>
      </c>
      <c r="E6527" s="295"/>
      <c r="F6527" s="294"/>
      <c r="G6527" s="296" t="s">
        <v>346</v>
      </c>
      <c r="H6527" s="295"/>
      <c r="I6527" s="293">
        <v>4181237887</v>
      </c>
      <c r="J6527" s="293" t="s">
        <v>70</v>
      </c>
      <c r="K6527" s="339" t="s">
        <v>37</v>
      </c>
      <c r="L6527" s="21" t="str">
        <f>VLOOKUP($K6527,TONG_SL!$A:$D,2,0)</f>
        <v>Chả cốm 300g</v>
      </c>
      <c r="N6527" s="21" t="str">
        <f t="shared" si="681"/>
        <v>K-C6</v>
      </c>
      <c r="Q6527" s="21" t="str">
        <f>VLOOKUP(K6527,TONG_SL!$A:$D,3,0)</f>
        <v>Túi</v>
      </c>
      <c r="R6527" s="297">
        <v>3</v>
      </c>
      <c r="S6527" s="297"/>
      <c r="T6527" s="297">
        <f>VLOOKUP(VLOOKUP(G6527,Ma_KH!$A:$R,18,0)&amp;K6527,Gia_MB!$A:$F,6,0)</f>
        <v>74250</v>
      </c>
      <c r="U6527" s="298">
        <f t="shared" si="686"/>
        <v>222750</v>
      </c>
      <c r="V6527" s="297"/>
      <c r="W6527" s="299">
        <f t="shared" si="687"/>
        <v>0</v>
      </c>
      <c r="X6527" s="300" t="str">
        <f t="shared" si="688"/>
        <v>8</v>
      </c>
      <c r="Y6527" s="297"/>
      <c r="Z6527" s="298">
        <f t="shared" si="689"/>
        <v>17820</v>
      </c>
      <c r="AA6527" s="301">
        <f>VLOOKUP(G6527,Ma_KH!$A:$R,14,0)</f>
        <v>60</v>
      </c>
    </row>
    <row r="6528" spans="1:27" x14ac:dyDescent="0.25">
      <c r="A6528" s="292">
        <v>45997</v>
      </c>
      <c r="B6528" s="293">
        <v>13020049</v>
      </c>
      <c r="C6528" s="294" t="s">
        <v>7767</v>
      </c>
      <c r="D6528" s="292">
        <v>46003</v>
      </c>
      <c r="E6528" s="295"/>
      <c r="F6528" s="294"/>
      <c r="G6528" s="296" t="s">
        <v>4546</v>
      </c>
      <c r="H6528" s="295"/>
      <c r="I6528" s="296" t="s">
        <v>4546</v>
      </c>
      <c r="J6528" s="293" t="s">
        <v>70</v>
      </c>
      <c r="K6528" s="293" t="s">
        <v>32</v>
      </c>
      <c r="L6528" s="21" t="str">
        <f>VLOOKUP($K6528,TONG_SL!$A:$D,2,0)</f>
        <v>Giò Tai Lưỡi Xào 250g</v>
      </c>
      <c r="N6528" s="21" t="str">
        <f t="shared" si="681"/>
        <v>K-C6</v>
      </c>
      <c r="Q6528" s="21" t="str">
        <f>VLOOKUP(K6528,TONG_SL!$A:$D,3,0)</f>
        <v>Túi</v>
      </c>
      <c r="R6528" s="297">
        <v>10</v>
      </c>
      <c r="S6528" s="297"/>
      <c r="T6528" s="297">
        <f>VLOOKUP(VLOOKUP(G6528,Ma_KH!$A:$R,18,0)&amp;K6528,Gia_MB!$A:$F,6,0)</f>
        <v>50182</v>
      </c>
      <c r="U6528" s="298">
        <f t="shared" si="686"/>
        <v>501820</v>
      </c>
      <c r="V6528" s="297"/>
      <c r="W6528" s="299">
        <f t="shared" si="687"/>
        <v>0</v>
      </c>
      <c r="X6528" s="300" t="str">
        <f t="shared" si="688"/>
        <v>8</v>
      </c>
      <c r="Y6528" s="297"/>
      <c r="Z6528" s="298">
        <f t="shared" si="689"/>
        <v>40145.599999999999</v>
      </c>
      <c r="AA6528" s="301">
        <f>VLOOKUP(G6528,Ma_KH!$A:$R,14,0)</f>
        <v>49</v>
      </c>
    </row>
    <row r="6529" spans="1:27" x14ac:dyDescent="0.25">
      <c r="A6529" s="292">
        <v>45997</v>
      </c>
      <c r="B6529" s="293">
        <v>13020049</v>
      </c>
      <c r="C6529" s="294" t="s">
        <v>7767</v>
      </c>
      <c r="D6529" s="292">
        <v>46003</v>
      </c>
      <c r="E6529" s="295"/>
      <c r="F6529" s="294"/>
      <c r="G6529" s="296" t="s">
        <v>4546</v>
      </c>
      <c r="H6529" s="295"/>
      <c r="I6529" s="296" t="s">
        <v>4546</v>
      </c>
      <c r="J6529" s="293" t="s">
        <v>70</v>
      </c>
      <c r="K6529" s="293" t="s">
        <v>1703</v>
      </c>
      <c r="L6529" s="21" t="str">
        <f>VLOOKUP($K6529,TONG_SL!$A:$D,2,0)</f>
        <v>Chân gà sả tắc 500g</v>
      </c>
      <c r="N6529" s="21" t="str">
        <f t="shared" ref="N6529:N6592" si="690">IF($B6529&lt;&gt;"","K-C6","")</f>
        <v>K-C6</v>
      </c>
      <c r="Q6529" s="21" t="str">
        <f>VLOOKUP(K6529,TONG_SL!$A:$D,3,0)</f>
        <v>Hộp</v>
      </c>
      <c r="R6529" s="297">
        <v>5</v>
      </c>
      <c r="S6529" s="297"/>
      <c r="T6529" s="297">
        <f>VLOOKUP(VLOOKUP(G6529,Ma_KH!$A:$R,18,0)&amp;K6529,Gia_MB!$A:$F,6,0)</f>
        <v>70000</v>
      </c>
      <c r="U6529" s="298">
        <f t="shared" si="686"/>
        <v>350000</v>
      </c>
      <c r="V6529" s="297"/>
      <c r="W6529" s="299">
        <f t="shared" si="687"/>
        <v>0</v>
      </c>
      <c r="X6529" s="300" t="str">
        <f t="shared" si="688"/>
        <v>8</v>
      </c>
      <c r="Y6529" s="297"/>
      <c r="Z6529" s="298">
        <f t="shared" si="689"/>
        <v>28000</v>
      </c>
      <c r="AA6529" s="301">
        <f>VLOOKUP(G6529,Ma_KH!$A:$R,14,0)</f>
        <v>49</v>
      </c>
    </row>
    <row r="6530" spans="1:27" x14ac:dyDescent="0.25">
      <c r="A6530" s="292">
        <v>45996</v>
      </c>
      <c r="B6530" s="293">
        <v>13019369</v>
      </c>
      <c r="C6530" s="294" t="s">
        <v>7767</v>
      </c>
      <c r="D6530" s="292">
        <v>46003</v>
      </c>
      <c r="E6530" s="295"/>
      <c r="F6530" s="294"/>
      <c r="G6530" s="296" t="s">
        <v>4546</v>
      </c>
      <c r="H6530" s="295"/>
      <c r="I6530" s="296" t="s">
        <v>4546</v>
      </c>
      <c r="J6530" s="293" t="s">
        <v>70</v>
      </c>
      <c r="K6530" s="293" t="s">
        <v>1761</v>
      </c>
      <c r="L6530" s="21" t="str">
        <f>VLOOKUP($K6530,TONG_SL!$A:$D,2,0)</f>
        <v>Tai heo sốt thái 500g</v>
      </c>
      <c r="N6530" s="21" t="str">
        <f t="shared" si="690"/>
        <v>K-C6</v>
      </c>
      <c r="Q6530" s="21" t="str">
        <f>VLOOKUP(K6530,TONG_SL!$A:$D,3,0)</f>
        <v>Hộp</v>
      </c>
      <c r="R6530" s="297">
        <v>5</v>
      </c>
      <c r="S6530" s="297"/>
      <c r="T6530" s="297">
        <f>VLOOKUP(VLOOKUP(G6530,Ma_KH!$A:$R,18,0)&amp;K6530,Gia_MB!$A:$F,6,0)</f>
        <v>72500</v>
      </c>
      <c r="U6530" s="298">
        <f t="shared" si="686"/>
        <v>362500</v>
      </c>
      <c r="V6530" s="297"/>
      <c r="W6530" s="299">
        <f t="shared" si="687"/>
        <v>0</v>
      </c>
      <c r="X6530" s="300" t="str">
        <f t="shared" si="688"/>
        <v>8</v>
      </c>
      <c r="Y6530" s="297"/>
      <c r="Z6530" s="298">
        <f t="shared" si="689"/>
        <v>29000</v>
      </c>
      <c r="AA6530" s="301">
        <f>VLOOKUP(G6530,Ma_KH!$A:$R,14,0)</f>
        <v>49</v>
      </c>
    </row>
    <row r="6531" spans="1:27" hidden="1" x14ac:dyDescent="0.25">
      <c r="A6531" s="245">
        <v>45995</v>
      </c>
      <c r="B6531" s="248" t="s">
        <v>8800</v>
      </c>
      <c r="C6531" s="294" t="s">
        <v>7767</v>
      </c>
      <c r="D6531" s="292">
        <v>46003</v>
      </c>
      <c r="E6531" s="246"/>
      <c r="F6531" s="244"/>
      <c r="G6531" s="33" t="s">
        <v>1487</v>
      </c>
      <c r="H6531" s="246"/>
      <c r="I6531" s="248" t="s">
        <v>8800</v>
      </c>
      <c r="J6531" s="248" t="s">
        <v>70</v>
      </c>
      <c r="K6531" s="338" t="s">
        <v>30</v>
      </c>
      <c r="L6531" s="21" t="str">
        <f>VLOOKUP($K6531,TONG_SL!$A:$D,2,0)</f>
        <v>Gà muối 500g</v>
      </c>
      <c r="N6531" s="21" t="str">
        <f t="shared" si="690"/>
        <v>K-C6</v>
      </c>
      <c r="Q6531" s="21" t="str">
        <f>VLOOKUP(K6531,TONG_SL!$A:$D,3,0)</f>
        <v>Túi</v>
      </c>
      <c r="R6531" s="224">
        <v>5</v>
      </c>
      <c r="S6531" s="297"/>
      <c r="T6531" s="297">
        <f>VLOOKUP(VLOOKUP(G6531,Ma_KH!$A:$R,18,0)&amp;K6531,Gia_MB!$A:$F,6,0)</f>
        <v>111058</v>
      </c>
      <c r="U6531" s="298">
        <f t="shared" si="686"/>
        <v>555290</v>
      </c>
      <c r="V6531" s="297"/>
      <c r="W6531" s="299">
        <f t="shared" si="687"/>
        <v>0</v>
      </c>
      <c r="X6531" s="300" t="str">
        <f t="shared" si="688"/>
        <v>8</v>
      </c>
      <c r="Y6531" s="297"/>
      <c r="Z6531" s="298">
        <f t="shared" si="689"/>
        <v>44423.200000000004</v>
      </c>
      <c r="AA6531" s="301">
        <f>VLOOKUP(G6531,Ma_KH!$A:$R,14,0)</f>
        <v>60</v>
      </c>
    </row>
    <row r="6532" spans="1:27" hidden="1" x14ac:dyDescent="0.25">
      <c r="A6532" s="245">
        <v>45995</v>
      </c>
      <c r="B6532" s="248" t="s">
        <v>8800</v>
      </c>
      <c r="C6532" s="294" t="s">
        <v>7767</v>
      </c>
      <c r="D6532" s="292">
        <v>46003</v>
      </c>
      <c r="E6532" s="246"/>
      <c r="F6532" s="244"/>
      <c r="G6532" s="33" t="s">
        <v>1487</v>
      </c>
      <c r="H6532" s="246"/>
      <c r="I6532" s="248" t="s">
        <v>8800</v>
      </c>
      <c r="J6532" s="248" t="s">
        <v>70</v>
      </c>
      <c r="K6532" s="335" t="s">
        <v>48</v>
      </c>
      <c r="L6532" s="21" t="str">
        <f>VLOOKUP($K6532,TONG_SL!$A:$D,2,0)</f>
        <v>Mọc Nấm Hương 250g</v>
      </c>
      <c r="N6532" s="21" t="str">
        <f t="shared" si="690"/>
        <v>K-C6</v>
      </c>
      <c r="Q6532" s="21" t="str">
        <f>VLOOKUP(K6532,TONG_SL!$A:$D,3,0)</f>
        <v>Túi</v>
      </c>
      <c r="R6532" s="224">
        <v>10</v>
      </c>
      <c r="S6532" s="297"/>
      <c r="T6532" s="297">
        <f>VLOOKUP(VLOOKUP(G6532,Ma_KH!$A:$R,18,0)&amp;K6532,Gia_MB!$A:$F,6,0)</f>
        <v>46000</v>
      </c>
      <c r="U6532" s="298">
        <f t="shared" si="686"/>
        <v>460000</v>
      </c>
      <c r="V6532" s="297"/>
      <c r="W6532" s="299">
        <f t="shared" si="687"/>
        <v>0</v>
      </c>
      <c r="X6532" s="300" t="str">
        <f t="shared" si="688"/>
        <v>8</v>
      </c>
      <c r="Y6532" s="297"/>
      <c r="Z6532" s="298">
        <f t="shared" si="689"/>
        <v>36800</v>
      </c>
      <c r="AA6532" s="301">
        <f>VLOOKUP(G6532,Ma_KH!$A:$R,14,0)</f>
        <v>60</v>
      </c>
    </row>
    <row r="6533" spans="1:27" hidden="1" x14ac:dyDescent="0.25">
      <c r="A6533" s="245">
        <v>45995</v>
      </c>
      <c r="B6533" s="248" t="s">
        <v>8801</v>
      </c>
      <c r="C6533" s="294" t="s">
        <v>7767</v>
      </c>
      <c r="D6533" s="292">
        <v>46003</v>
      </c>
      <c r="E6533" s="246"/>
      <c r="F6533" s="244"/>
      <c r="G6533" s="33" t="s">
        <v>1385</v>
      </c>
      <c r="H6533" s="246"/>
      <c r="I6533" s="248" t="s">
        <v>8801</v>
      </c>
      <c r="J6533" s="248" t="s">
        <v>70</v>
      </c>
      <c r="K6533" s="335" t="s">
        <v>27</v>
      </c>
      <c r="L6533" s="21" t="str">
        <f>VLOOKUP($K6533,TONG_SL!$A:$D,2,0)</f>
        <v>Chân giò heo muối 300g</v>
      </c>
      <c r="N6533" s="21" t="str">
        <f t="shared" si="690"/>
        <v>K-C6</v>
      </c>
      <c r="Q6533" s="21" t="str">
        <f>VLOOKUP(K6533,TONG_SL!$A:$D,3,0)</f>
        <v>Túi</v>
      </c>
      <c r="R6533" s="224">
        <v>5</v>
      </c>
      <c r="S6533" s="297"/>
      <c r="T6533" s="297">
        <f>VLOOKUP(VLOOKUP(G6533,Ma_KH!$A:$R,18,0)&amp;K6533,Gia_MB!$A:$F,6,0)</f>
        <v>73431</v>
      </c>
      <c r="U6533" s="298">
        <f t="shared" si="686"/>
        <v>367155</v>
      </c>
      <c r="V6533" s="297"/>
      <c r="W6533" s="299">
        <f t="shared" si="687"/>
        <v>0</v>
      </c>
      <c r="X6533" s="300" t="str">
        <f t="shared" si="688"/>
        <v>8</v>
      </c>
      <c r="Y6533" s="297"/>
      <c r="Z6533" s="298">
        <f t="shared" si="689"/>
        <v>29372.400000000001</v>
      </c>
      <c r="AA6533" s="301">
        <f>VLOOKUP(G6533,Ma_KH!$A:$R,14,0)</f>
        <v>60</v>
      </c>
    </row>
    <row r="6534" spans="1:27" hidden="1" x14ac:dyDescent="0.25">
      <c r="A6534" s="245">
        <v>45995</v>
      </c>
      <c r="B6534" s="248" t="s">
        <v>8801</v>
      </c>
      <c r="C6534" s="294" t="s">
        <v>7767</v>
      </c>
      <c r="D6534" s="292">
        <v>46003</v>
      </c>
      <c r="E6534" s="246"/>
      <c r="F6534" s="244"/>
      <c r="G6534" s="33" t="s">
        <v>1385</v>
      </c>
      <c r="H6534" s="246"/>
      <c r="I6534" s="248" t="s">
        <v>8801</v>
      </c>
      <c r="J6534" s="248" t="s">
        <v>70</v>
      </c>
      <c r="K6534" s="335" t="s">
        <v>32</v>
      </c>
      <c r="L6534" s="21" t="str">
        <f>VLOOKUP($K6534,TONG_SL!$A:$D,2,0)</f>
        <v>Giò Tai Lưỡi Xào 250g</v>
      </c>
      <c r="N6534" s="21" t="str">
        <f t="shared" si="690"/>
        <v>K-C6</v>
      </c>
      <c r="Q6534" s="21" t="str">
        <f>VLOOKUP(K6534,TONG_SL!$A:$D,3,0)</f>
        <v>Túi</v>
      </c>
      <c r="R6534" s="224">
        <v>3</v>
      </c>
      <c r="S6534" s="297"/>
      <c r="T6534" s="297">
        <f>VLOOKUP(VLOOKUP(G6534,Ma_KH!$A:$R,18,0)&amp;K6534,Gia_MB!$A:$F,6,0)</f>
        <v>50182</v>
      </c>
      <c r="U6534" s="298">
        <f t="shared" si="686"/>
        <v>150546</v>
      </c>
      <c r="V6534" s="297"/>
      <c r="W6534" s="299">
        <f t="shared" si="687"/>
        <v>0</v>
      </c>
      <c r="X6534" s="300" t="str">
        <f t="shared" si="688"/>
        <v>8</v>
      </c>
      <c r="Y6534" s="297"/>
      <c r="Z6534" s="298">
        <f t="shared" si="689"/>
        <v>12043.68</v>
      </c>
      <c r="AA6534" s="301">
        <f>VLOOKUP(G6534,Ma_KH!$A:$R,14,0)</f>
        <v>60</v>
      </c>
    </row>
    <row r="6535" spans="1:27" hidden="1" x14ac:dyDescent="0.25">
      <c r="A6535" s="245">
        <v>45995</v>
      </c>
      <c r="B6535" s="248" t="s">
        <v>8801</v>
      </c>
      <c r="C6535" s="294" t="s">
        <v>7767</v>
      </c>
      <c r="D6535" s="292">
        <v>46003</v>
      </c>
      <c r="E6535" s="246"/>
      <c r="F6535" s="244"/>
      <c r="G6535" s="33" t="s">
        <v>1385</v>
      </c>
      <c r="H6535" s="246"/>
      <c r="I6535" s="248" t="s">
        <v>8801</v>
      </c>
      <c r="J6535" s="248" t="s">
        <v>70</v>
      </c>
      <c r="K6535" s="335" t="s">
        <v>48</v>
      </c>
      <c r="L6535" s="21" t="str">
        <f>VLOOKUP($K6535,TONG_SL!$A:$D,2,0)</f>
        <v>Mọc Nấm Hương 250g</v>
      </c>
      <c r="N6535" s="21" t="str">
        <f t="shared" si="690"/>
        <v>K-C6</v>
      </c>
      <c r="Q6535" s="21" t="str">
        <f>VLOOKUP(K6535,TONG_SL!$A:$D,3,0)</f>
        <v>Túi</v>
      </c>
      <c r="R6535" s="224">
        <v>5</v>
      </c>
      <c r="S6535" s="297"/>
      <c r="T6535" s="297">
        <f>VLOOKUP(VLOOKUP(G6535,Ma_KH!$A:$R,18,0)&amp;K6535,Gia_MB!$A:$F,6,0)</f>
        <v>46000</v>
      </c>
      <c r="U6535" s="298">
        <f t="shared" si="686"/>
        <v>230000</v>
      </c>
      <c r="V6535" s="297"/>
      <c r="W6535" s="299">
        <f t="shared" si="687"/>
        <v>0</v>
      </c>
      <c r="X6535" s="300" t="str">
        <f t="shared" si="688"/>
        <v>8</v>
      </c>
      <c r="Y6535" s="297"/>
      <c r="Z6535" s="298">
        <f t="shared" si="689"/>
        <v>18400</v>
      </c>
      <c r="AA6535" s="301">
        <f>VLOOKUP(G6535,Ma_KH!$A:$R,14,0)</f>
        <v>60</v>
      </c>
    </row>
    <row r="6536" spans="1:27" hidden="1" x14ac:dyDescent="0.25">
      <c r="A6536" s="245">
        <v>45995</v>
      </c>
      <c r="B6536" s="248" t="s">
        <v>8801</v>
      </c>
      <c r="C6536" s="294" t="s">
        <v>7767</v>
      </c>
      <c r="D6536" s="292">
        <v>46003</v>
      </c>
      <c r="E6536" s="246"/>
      <c r="F6536" s="244"/>
      <c r="G6536" s="33" t="s">
        <v>1385</v>
      </c>
      <c r="H6536" s="246"/>
      <c r="I6536" s="248" t="s">
        <v>8801</v>
      </c>
      <c r="J6536" s="248" t="s">
        <v>70</v>
      </c>
      <c r="K6536" s="335" t="s">
        <v>37</v>
      </c>
      <c r="L6536" s="21" t="str">
        <f>VLOOKUP($K6536,TONG_SL!$A:$D,2,0)</f>
        <v>Chả cốm 300g</v>
      </c>
      <c r="N6536" s="21" t="str">
        <f t="shared" si="690"/>
        <v>K-C6</v>
      </c>
      <c r="Q6536" s="21" t="str">
        <f>VLOOKUP(K6536,TONG_SL!$A:$D,3,0)</f>
        <v>Túi</v>
      </c>
      <c r="R6536" s="224">
        <v>3</v>
      </c>
      <c r="S6536" s="297"/>
      <c r="T6536" s="297">
        <f>VLOOKUP(VLOOKUP(G6536,Ma_KH!$A:$R,18,0)&amp;K6536,Gia_MB!$A:$F,6,0)</f>
        <v>74250</v>
      </c>
      <c r="U6536" s="298">
        <f t="shared" si="686"/>
        <v>222750</v>
      </c>
      <c r="V6536" s="297"/>
      <c r="W6536" s="299">
        <f t="shared" si="687"/>
        <v>0</v>
      </c>
      <c r="X6536" s="300" t="str">
        <f t="shared" si="688"/>
        <v>8</v>
      </c>
      <c r="Y6536" s="297"/>
      <c r="Z6536" s="298">
        <f t="shared" si="689"/>
        <v>17820</v>
      </c>
      <c r="AA6536" s="301">
        <f>VLOOKUP(G6536,Ma_KH!$A:$R,14,0)</f>
        <v>60</v>
      </c>
    </row>
    <row r="6537" spans="1:27" hidden="1" x14ac:dyDescent="0.25">
      <c r="A6537" s="245">
        <v>45995</v>
      </c>
      <c r="B6537" s="248" t="s">
        <v>8801</v>
      </c>
      <c r="C6537" s="294" t="s">
        <v>7767</v>
      </c>
      <c r="D6537" s="292">
        <v>46003</v>
      </c>
      <c r="E6537" s="246"/>
      <c r="F6537" s="244"/>
      <c r="G6537" s="33" t="s">
        <v>1385</v>
      </c>
      <c r="H6537" s="246"/>
      <c r="I6537" s="248" t="s">
        <v>8801</v>
      </c>
      <c r="J6537" s="248" t="s">
        <v>70</v>
      </c>
      <c r="K6537" s="335" t="s">
        <v>39</v>
      </c>
      <c r="L6537" s="21" t="str">
        <f>VLOOKUP($K6537,TONG_SL!$A:$D,2,0)</f>
        <v>Chả nướng 300g</v>
      </c>
      <c r="N6537" s="21" t="str">
        <f t="shared" si="690"/>
        <v>K-C6</v>
      </c>
      <c r="Q6537" s="21" t="str">
        <f>VLOOKUP(K6537,TONG_SL!$A:$D,3,0)</f>
        <v>Túi</v>
      </c>
      <c r="R6537" s="224">
        <v>5</v>
      </c>
      <c r="S6537" s="297"/>
      <c r="T6537" s="297">
        <f>VLOOKUP(VLOOKUP(G6537,Ma_KH!$A:$R,18,0)&amp;K6537,Gia_MB!$A:$F,6,0)</f>
        <v>70950</v>
      </c>
      <c r="U6537" s="298">
        <f t="shared" ref="U6537:U6568" si="691">T6537*R6537</f>
        <v>354750</v>
      </c>
      <c r="V6537" s="297"/>
      <c r="W6537" s="299">
        <f t="shared" ref="W6537:W6568" si="692">U6537*V6537</f>
        <v>0</v>
      </c>
      <c r="X6537" s="300" t="str">
        <f t="shared" ref="X6537:X6568" si="693">IF(B6537&lt;&gt;"","8","0")</f>
        <v>8</v>
      </c>
      <c r="Y6537" s="297"/>
      <c r="Z6537" s="298">
        <f t="shared" ref="Z6537:Z6568" si="694">U6537*X6537%</f>
        <v>28380</v>
      </c>
      <c r="AA6537" s="301">
        <f>VLOOKUP(G6537,Ma_KH!$A:$R,14,0)</f>
        <v>60</v>
      </c>
    </row>
    <row r="6538" spans="1:27" hidden="1" x14ac:dyDescent="0.25">
      <c r="A6538" s="245">
        <v>45995</v>
      </c>
      <c r="B6538" s="248">
        <v>4180884813</v>
      </c>
      <c r="C6538" s="294" t="s">
        <v>7767</v>
      </c>
      <c r="D6538" s="292">
        <v>46003</v>
      </c>
      <c r="E6538" s="246"/>
      <c r="F6538" s="244"/>
      <c r="G6538" s="33" t="s">
        <v>1352</v>
      </c>
      <c r="H6538" s="246"/>
      <c r="I6538" s="248">
        <v>4180884813</v>
      </c>
      <c r="J6538" s="248" t="s">
        <v>70</v>
      </c>
      <c r="K6538" s="335" t="s">
        <v>32</v>
      </c>
      <c r="L6538" s="21" t="str">
        <f>VLOOKUP($K6538,TONG_SL!$A:$D,2,0)</f>
        <v>Giò Tai Lưỡi Xào 250g</v>
      </c>
      <c r="N6538" s="21" t="str">
        <f t="shared" si="690"/>
        <v>K-C6</v>
      </c>
      <c r="Q6538" s="21" t="str">
        <f>VLOOKUP(K6538,TONG_SL!$A:$D,3,0)</f>
        <v>Túi</v>
      </c>
      <c r="R6538" s="224">
        <v>4</v>
      </c>
      <c r="S6538" s="297"/>
      <c r="T6538" s="297">
        <f>VLOOKUP(VLOOKUP(G6538,Ma_KH!$A:$R,18,0)&amp;K6538,Gia_MB!$A:$F,6,0)</f>
        <v>50182</v>
      </c>
      <c r="U6538" s="298">
        <f t="shared" si="691"/>
        <v>200728</v>
      </c>
      <c r="V6538" s="297"/>
      <c r="W6538" s="299">
        <f t="shared" si="692"/>
        <v>0</v>
      </c>
      <c r="X6538" s="300" t="str">
        <f t="shared" si="693"/>
        <v>8</v>
      </c>
      <c r="Y6538" s="297"/>
      <c r="Z6538" s="298">
        <f t="shared" si="694"/>
        <v>16058.24</v>
      </c>
      <c r="AA6538" s="301">
        <f>VLOOKUP(G6538,Ma_KH!$A:$R,14,0)</f>
        <v>60</v>
      </c>
    </row>
    <row r="6539" spans="1:27" hidden="1" x14ac:dyDescent="0.25">
      <c r="A6539" s="245">
        <v>45995</v>
      </c>
      <c r="B6539" s="248">
        <v>4180884813</v>
      </c>
      <c r="C6539" s="294" t="s">
        <v>7767</v>
      </c>
      <c r="D6539" s="292">
        <v>46003</v>
      </c>
      <c r="E6539" s="246"/>
      <c r="F6539" s="244"/>
      <c r="G6539" s="33" t="s">
        <v>1352</v>
      </c>
      <c r="H6539" s="246"/>
      <c r="I6539" s="248">
        <v>4180884813</v>
      </c>
      <c r="J6539" s="248" t="s">
        <v>70</v>
      </c>
      <c r="K6539" s="335" t="s">
        <v>27</v>
      </c>
      <c r="L6539" s="21" t="str">
        <f>VLOOKUP($K6539,TONG_SL!$A:$D,2,0)</f>
        <v>Chân giò heo muối 300g</v>
      </c>
      <c r="N6539" s="21" t="str">
        <f t="shared" si="690"/>
        <v>K-C6</v>
      </c>
      <c r="Q6539" s="21" t="str">
        <f>VLOOKUP(K6539,TONG_SL!$A:$D,3,0)</f>
        <v>Túi</v>
      </c>
      <c r="R6539" s="224">
        <v>10</v>
      </c>
      <c r="S6539" s="297"/>
      <c r="T6539" s="297">
        <f>VLOOKUP(VLOOKUP(G6539,Ma_KH!$A:$R,18,0)&amp;K6539,Gia_MB!$A:$F,6,0)</f>
        <v>73431</v>
      </c>
      <c r="U6539" s="298">
        <f t="shared" si="691"/>
        <v>734310</v>
      </c>
      <c r="V6539" s="297"/>
      <c r="W6539" s="299">
        <f t="shared" si="692"/>
        <v>0</v>
      </c>
      <c r="X6539" s="300" t="str">
        <f t="shared" si="693"/>
        <v>8</v>
      </c>
      <c r="Y6539" s="297"/>
      <c r="Z6539" s="298">
        <f t="shared" si="694"/>
        <v>58744.800000000003</v>
      </c>
      <c r="AA6539" s="301">
        <f>VLOOKUP(G6539,Ma_KH!$A:$R,14,0)</f>
        <v>60</v>
      </c>
    </row>
    <row r="6540" spans="1:27" hidden="1" x14ac:dyDescent="0.25">
      <c r="A6540" s="245">
        <v>45995</v>
      </c>
      <c r="B6540" s="248">
        <v>4180884813</v>
      </c>
      <c r="C6540" s="294" t="s">
        <v>7767</v>
      </c>
      <c r="D6540" s="292">
        <v>46003</v>
      </c>
      <c r="E6540" s="246"/>
      <c r="F6540" s="244"/>
      <c r="G6540" s="33" t="s">
        <v>1352</v>
      </c>
      <c r="H6540" s="246"/>
      <c r="I6540" s="248">
        <v>4180884813</v>
      </c>
      <c r="J6540" s="248" t="s">
        <v>70</v>
      </c>
      <c r="K6540" s="335" t="s">
        <v>34</v>
      </c>
      <c r="L6540" s="21" t="str">
        <f>VLOOKUP($K6540,TONG_SL!$A:$D,2,0)</f>
        <v>Tai heo muối 200g</v>
      </c>
      <c r="N6540" s="21" t="str">
        <f t="shared" si="690"/>
        <v>K-C6</v>
      </c>
      <c r="Q6540" s="21" t="str">
        <f>VLOOKUP(K6540,TONG_SL!$A:$D,3,0)</f>
        <v>Túi</v>
      </c>
      <c r="R6540" s="224">
        <v>3</v>
      </c>
      <c r="S6540" s="297"/>
      <c r="T6540" s="297">
        <f>VLOOKUP(VLOOKUP(G6540,Ma_KH!$A:$R,18,0)&amp;K6540,Gia_MB!$A:$F,6,0)</f>
        <v>55595</v>
      </c>
      <c r="U6540" s="298">
        <f t="shared" si="691"/>
        <v>166785</v>
      </c>
      <c r="V6540" s="297"/>
      <c r="W6540" s="299">
        <f t="shared" si="692"/>
        <v>0</v>
      </c>
      <c r="X6540" s="300" t="str">
        <f t="shared" si="693"/>
        <v>8</v>
      </c>
      <c r="Y6540" s="297"/>
      <c r="Z6540" s="298">
        <f t="shared" si="694"/>
        <v>13342.800000000001</v>
      </c>
      <c r="AA6540" s="301">
        <f>VLOOKUP(G6540,Ma_KH!$A:$R,14,0)</f>
        <v>60</v>
      </c>
    </row>
    <row r="6541" spans="1:27" hidden="1" x14ac:dyDescent="0.25">
      <c r="A6541" s="245">
        <v>45995</v>
      </c>
      <c r="B6541" s="248">
        <v>4180884813</v>
      </c>
      <c r="C6541" s="294" t="s">
        <v>7767</v>
      </c>
      <c r="D6541" s="292">
        <v>46003</v>
      </c>
      <c r="E6541" s="246"/>
      <c r="F6541" s="244"/>
      <c r="G6541" s="33" t="s">
        <v>1352</v>
      </c>
      <c r="H6541" s="246"/>
      <c r="I6541" s="248">
        <v>4180884813</v>
      </c>
      <c r="J6541" s="248" t="s">
        <v>70</v>
      </c>
      <c r="K6541" s="335" t="s">
        <v>48</v>
      </c>
      <c r="L6541" s="21" t="str">
        <f>VLOOKUP($K6541,TONG_SL!$A:$D,2,0)</f>
        <v>Mọc Nấm Hương 250g</v>
      </c>
      <c r="N6541" s="21" t="str">
        <f t="shared" si="690"/>
        <v>K-C6</v>
      </c>
      <c r="Q6541" s="21" t="str">
        <f>VLOOKUP(K6541,TONG_SL!$A:$D,3,0)</f>
        <v>Túi</v>
      </c>
      <c r="R6541" s="224">
        <v>3</v>
      </c>
      <c r="S6541" s="297"/>
      <c r="T6541" s="297">
        <f>VLOOKUP(VLOOKUP(G6541,Ma_KH!$A:$R,18,0)&amp;K6541,Gia_MB!$A:$F,6,0)</f>
        <v>46000</v>
      </c>
      <c r="U6541" s="298">
        <f t="shared" si="691"/>
        <v>138000</v>
      </c>
      <c r="V6541" s="297"/>
      <c r="W6541" s="299">
        <f t="shared" si="692"/>
        <v>0</v>
      </c>
      <c r="X6541" s="300" t="str">
        <f t="shared" si="693"/>
        <v>8</v>
      </c>
      <c r="Y6541" s="297"/>
      <c r="Z6541" s="298">
        <f t="shared" si="694"/>
        <v>11040</v>
      </c>
      <c r="AA6541" s="301">
        <f>VLOOKUP(G6541,Ma_KH!$A:$R,14,0)</f>
        <v>60</v>
      </c>
    </row>
    <row r="6542" spans="1:27" hidden="1" x14ac:dyDescent="0.25">
      <c r="A6542" s="245">
        <v>45995</v>
      </c>
      <c r="B6542" s="248">
        <v>4180884915</v>
      </c>
      <c r="C6542" s="294" t="s">
        <v>7767</v>
      </c>
      <c r="D6542" s="292">
        <v>46003</v>
      </c>
      <c r="E6542" s="246"/>
      <c r="F6542" s="244"/>
      <c r="G6542" s="33" t="s">
        <v>1414</v>
      </c>
      <c r="H6542" s="246"/>
      <c r="I6542" s="248">
        <v>4180884915</v>
      </c>
      <c r="J6542" s="248" t="s">
        <v>70</v>
      </c>
      <c r="K6542" s="335" t="s">
        <v>30</v>
      </c>
      <c r="L6542" s="21" t="str">
        <f>VLOOKUP($K6542,TONG_SL!$A:$D,2,0)</f>
        <v>Gà muối 500g</v>
      </c>
      <c r="N6542" s="21" t="str">
        <f t="shared" si="690"/>
        <v>K-C6</v>
      </c>
      <c r="Q6542" s="21" t="str">
        <f>VLOOKUP(K6542,TONG_SL!$A:$D,3,0)</f>
        <v>Túi</v>
      </c>
      <c r="R6542" s="224">
        <v>3</v>
      </c>
      <c r="S6542" s="297"/>
      <c r="T6542" s="297">
        <f>VLOOKUP(VLOOKUP(G6542,Ma_KH!$A:$R,18,0)&amp;K6542,Gia_MB!$A:$F,6,0)</f>
        <v>111058</v>
      </c>
      <c r="U6542" s="298">
        <f t="shared" si="691"/>
        <v>333174</v>
      </c>
      <c r="V6542" s="297"/>
      <c r="W6542" s="299">
        <f t="shared" si="692"/>
        <v>0</v>
      </c>
      <c r="X6542" s="300" t="str">
        <f t="shared" si="693"/>
        <v>8</v>
      </c>
      <c r="Y6542" s="297"/>
      <c r="Z6542" s="298">
        <f t="shared" si="694"/>
        <v>26653.920000000002</v>
      </c>
      <c r="AA6542" s="301">
        <f>VLOOKUP(G6542,Ma_KH!$A:$R,14,0)</f>
        <v>60</v>
      </c>
    </row>
    <row r="6543" spans="1:27" hidden="1" x14ac:dyDescent="0.25">
      <c r="A6543" s="245">
        <v>45995</v>
      </c>
      <c r="B6543" s="248">
        <v>4180884915</v>
      </c>
      <c r="C6543" s="294" t="s">
        <v>7767</v>
      </c>
      <c r="D6543" s="292">
        <v>46003</v>
      </c>
      <c r="E6543" s="246"/>
      <c r="F6543" s="244"/>
      <c r="G6543" s="33" t="s">
        <v>1414</v>
      </c>
      <c r="H6543" s="246"/>
      <c r="I6543" s="248">
        <v>4180884915</v>
      </c>
      <c r="J6543" s="248" t="s">
        <v>70</v>
      </c>
      <c r="K6543" s="335" t="s">
        <v>48</v>
      </c>
      <c r="L6543" s="21" t="str">
        <f>VLOOKUP($K6543,TONG_SL!$A:$D,2,0)</f>
        <v>Mọc Nấm Hương 250g</v>
      </c>
      <c r="N6543" s="21" t="str">
        <f t="shared" si="690"/>
        <v>K-C6</v>
      </c>
      <c r="Q6543" s="21" t="str">
        <f>VLOOKUP(K6543,TONG_SL!$A:$D,3,0)</f>
        <v>Túi</v>
      </c>
      <c r="R6543" s="224">
        <v>3</v>
      </c>
      <c r="S6543" s="297"/>
      <c r="T6543" s="297">
        <f>VLOOKUP(VLOOKUP(G6543,Ma_KH!$A:$R,18,0)&amp;K6543,Gia_MB!$A:$F,6,0)</f>
        <v>46000</v>
      </c>
      <c r="U6543" s="298">
        <f t="shared" si="691"/>
        <v>138000</v>
      </c>
      <c r="V6543" s="297"/>
      <c r="W6543" s="299">
        <f t="shared" si="692"/>
        <v>0</v>
      </c>
      <c r="X6543" s="300" t="str">
        <f t="shared" si="693"/>
        <v>8</v>
      </c>
      <c r="Y6543" s="297"/>
      <c r="Z6543" s="298">
        <f t="shared" si="694"/>
        <v>11040</v>
      </c>
      <c r="AA6543" s="301">
        <f>VLOOKUP(G6543,Ma_KH!$A:$R,14,0)</f>
        <v>60</v>
      </c>
    </row>
    <row r="6544" spans="1:27" hidden="1" x14ac:dyDescent="0.25">
      <c r="A6544" s="245">
        <v>45995</v>
      </c>
      <c r="B6544" s="248">
        <v>4180884915</v>
      </c>
      <c r="C6544" s="294" t="s">
        <v>7767</v>
      </c>
      <c r="D6544" s="292">
        <v>46003</v>
      </c>
      <c r="E6544" s="246"/>
      <c r="F6544" s="244"/>
      <c r="G6544" s="33" t="s">
        <v>1414</v>
      </c>
      <c r="H6544" s="246"/>
      <c r="I6544" s="248">
        <v>4180884915</v>
      </c>
      <c r="J6544" s="248" t="s">
        <v>70</v>
      </c>
      <c r="K6544" s="335" t="s">
        <v>27</v>
      </c>
      <c r="L6544" s="21" t="str">
        <f>VLOOKUP($K6544,TONG_SL!$A:$D,2,0)</f>
        <v>Chân giò heo muối 300g</v>
      </c>
      <c r="N6544" s="21" t="str">
        <f t="shared" si="690"/>
        <v>K-C6</v>
      </c>
      <c r="Q6544" s="21" t="str">
        <f>VLOOKUP(K6544,TONG_SL!$A:$D,3,0)</f>
        <v>Túi</v>
      </c>
      <c r="R6544" s="224">
        <v>8</v>
      </c>
      <c r="S6544" s="297"/>
      <c r="T6544" s="297">
        <f>VLOOKUP(VLOOKUP(G6544,Ma_KH!$A:$R,18,0)&amp;K6544,Gia_MB!$A:$F,6,0)</f>
        <v>73431</v>
      </c>
      <c r="U6544" s="298">
        <f t="shared" si="691"/>
        <v>587448</v>
      </c>
      <c r="V6544" s="297"/>
      <c r="W6544" s="299">
        <f t="shared" si="692"/>
        <v>0</v>
      </c>
      <c r="X6544" s="300" t="str">
        <f t="shared" si="693"/>
        <v>8</v>
      </c>
      <c r="Y6544" s="297"/>
      <c r="Z6544" s="298">
        <f t="shared" si="694"/>
        <v>46995.840000000004</v>
      </c>
      <c r="AA6544" s="301">
        <f>VLOOKUP(G6544,Ma_KH!$A:$R,14,0)</f>
        <v>60</v>
      </c>
    </row>
    <row r="6545" spans="1:27" hidden="1" x14ac:dyDescent="0.25">
      <c r="A6545" s="245">
        <v>45995</v>
      </c>
      <c r="B6545" s="248">
        <v>4180884915</v>
      </c>
      <c r="C6545" s="294" t="s">
        <v>7767</v>
      </c>
      <c r="D6545" s="292">
        <v>46003</v>
      </c>
      <c r="E6545" s="246"/>
      <c r="F6545" s="244"/>
      <c r="G6545" s="33" t="s">
        <v>1414</v>
      </c>
      <c r="H6545" s="246"/>
      <c r="I6545" s="248">
        <v>4180884915</v>
      </c>
      <c r="J6545" s="248" t="s">
        <v>70</v>
      </c>
      <c r="K6545" s="335" t="s">
        <v>32</v>
      </c>
      <c r="L6545" s="21" t="str">
        <f>VLOOKUP($K6545,TONG_SL!$A:$D,2,0)</f>
        <v>Giò Tai Lưỡi Xào 250g</v>
      </c>
      <c r="N6545" s="21" t="str">
        <f t="shared" si="690"/>
        <v>K-C6</v>
      </c>
      <c r="Q6545" s="21" t="str">
        <f>VLOOKUP(K6545,TONG_SL!$A:$D,3,0)</f>
        <v>Túi</v>
      </c>
      <c r="R6545" s="224">
        <v>5</v>
      </c>
      <c r="S6545" s="297"/>
      <c r="T6545" s="297">
        <f>VLOOKUP(VLOOKUP(G6545,Ma_KH!$A:$R,18,0)&amp;K6545,Gia_MB!$A:$F,6,0)</f>
        <v>50182</v>
      </c>
      <c r="U6545" s="298">
        <f t="shared" si="691"/>
        <v>250910</v>
      </c>
      <c r="V6545" s="297"/>
      <c r="W6545" s="299">
        <f t="shared" si="692"/>
        <v>0</v>
      </c>
      <c r="X6545" s="300" t="str">
        <f t="shared" si="693"/>
        <v>8</v>
      </c>
      <c r="Y6545" s="297"/>
      <c r="Z6545" s="298">
        <f t="shared" si="694"/>
        <v>20072.8</v>
      </c>
      <c r="AA6545" s="301">
        <f>VLOOKUP(G6545,Ma_KH!$A:$R,14,0)</f>
        <v>60</v>
      </c>
    </row>
    <row r="6546" spans="1:27" hidden="1" x14ac:dyDescent="0.25">
      <c r="A6546" s="245">
        <v>45995</v>
      </c>
      <c r="B6546" s="248">
        <v>4180884915</v>
      </c>
      <c r="C6546" s="294" t="s">
        <v>7767</v>
      </c>
      <c r="D6546" s="292">
        <v>46003</v>
      </c>
      <c r="E6546" s="246"/>
      <c r="F6546" s="244"/>
      <c r="G6546" s="33" t="s">
        <v>1414</v>
      </c>
      <c r="H6546" s="246"/>
      <c r="I6546" s="248">
        <v>4180884915</v>
      </c>
      <c r="J6546" s="248" t="s">
        <v>70</v>
      </c>
      <c r="K6546" s="335" t="s">
        <v>34</v>
      </c>
      <c r="L6546" s="21" t="str">
        <f>VLOOKUP($K6546,TONG_SL!$A:$D,2,0)</f>
        <v>Tai heo muối 200g</v>
      </c>
      <c r="N6546" s="21" t="str">
        <f t="shared" si="690"/>
        <v>K-C6</v>
      </c>
      <c r="Q6546" s="21" t="str">
        <f>VLOOKUP(K6546,TONG_SL!$A:$D,3,0)</f>
        <v>Túi</v>
      </c>
      <c r="R6546" s="224">
        <v>2</v>
      </c>
      <c r="S6546" s="297"/>
      <c r="T6546" s="297">
        <f>VLOOKUP(VLOOKUP(G6546,Ma_KH!$A:$R,18,0)&amp;K6546,Gia_MB!$A:$F,6,0)</f>
        <v>55595</v>
      </c>
      <c r="U6546" s="298">
        <f t="shared" si="691"/>
        <v>111190</v>
      </c>
      <c r="V6546" s="297"/>
      <c r="W6546" s="299">
        <f t="shared" si="692"/>
        <v>0</v>
      </c>
      <c r="X6546" s="300" t="str">
        <f t="shared" si="693"/>
        <v>8</v>
      </c>
      <c r="Y6546" s="297"/>
      <c r="Z6546" s="298">
        <f t="shared" si="694"/>
        <v>8895.2000000000007</v>
      </c>
      <c r="AA6546" s="301">
        <f>VLOOKUP(G6546,Ma_KH!$A:$R,14,0)</f>
        <v>60</v>
      </c>
    </row>
    <row r="6547" spans="1:27" hidden="1" x14ac:dyDescent="0.25">
      <c r="A6547" s="245">
        <v>45995</v>
      </c>
      <c r="B6547" s="248">
        <v>4180885691</v>
      </c>
      <c r="C6547" s="294" t="s">
        <v>7767</v>
      </c>
      <c r="D6547" s="292">
        <v>46003</v>
      </c>
      <c r="E6547" s="246"/>
      <c r="F6547" s="244"/>
      <c r="G6547" s="33" t="s">
        <v>1567</v>
      </c>
      <c r="H6547" s="246"/>
      <c r="I6547" s="248">
        <v>4180885691</v>
      </c>
      <c r="J6547" s="248" t="s">
        <v>70</v>
      </c>
      <c r="K6547" s="335" t="s">
        <v>34</v>
      </c>
      <c r="L6547" s="21" t="str">
        <f>VLOOKUP($K6547,TONG_SL!$A:$D,2,0)</f>
        <v>Tai heo muối 200g</v>
      </c>
      <c r="N6547" s="21" t="str">
        <f t="shared" si="690"/>
        <v>K-C6</v>
      </c>
      <c r="Q6547" s="21" t="str">
        <f>VLOOKUP(K6547,TONG_SL!$A:$D,3,0)</f>
        <v>Túi</v>
      </c>
      <c r="R6547" s="224">
        <v>2</v>
      </c>
      <c r="S6547" s="297"/>
      <c r="T6547" s="297">
        <f>VLOOKUP(VLOOKUP(G6547,Ma_KH!$A:$R,18,0)&amp;K6547,Gia_MB!$A:$F,6,0)</f>
        <v>55595</v>
      </c>
      <c r="U6547" s="298">
        <f t="shared" si="691"/>
        <v>111190</v>
      </c>
      <c r="V6547" s="297"/>
      <c r="W6547" s="299">
        <f t="shared" si="692"/>
        <v>0</v>
      </c>
      <c r="X6547" s="300" t="str">
        <f t="shared" si="693"/>
        <v>8</v>
      </c>
      <c r="Y6547" s="297"/>
      <c r="Z6547" s="298">
        <f t="shared" si="694"/>
        <v>8895.2000000000007</v>
      </c>
      <c r="AA6547" s="301">
        <f>VLOOKUP(G6547,Ma_KH!$A:$R,14,0)</f>
        <v>60</v>
      </c>
    </row>
    <row r="6548" spans="1:27" hidden="1" x14ac:dyDescent="0.25">
      <c r="A6548" s="245">
        <v>45995</v>
      </c>
      <c r="B6548" s="248">
        <v>4180885691</v>
      </c>
      <c r="C6548" s="294" t="s">
        <v>7767</v>
      </c>
      <c r="D6548" s="292">
        <v>46003</v>
      </c>
      <c r="E6548" s="246"/>
      <c r="F6548" s="244"/>
      <c r="G6548" s="33" t="s">
        <v>1567</v>
      </c>
      <c r="H6548" s="246"/>
      <c r="I6548" s="248">
        <v>4180885691</v>
      </c>
      <c r="J6548" s="248" t="s">
        <v>70</v>
      </c>
      <c r="K6548" s="335" t="s">
        <v>32</v>
      </c>
      <c r="L6548" s="21" t="str">
        <f>VLOOKUP($K6548,TONG_SL!$A:$D,2,0)</f>
        <v>Giò Tai Lưỡi Xào 250g</v>
      </c>
      <c r="N6548" s="21" t="str">
        <f t="shared" si="690"/>
        <v>K-C6</v>
      </c>
      <c r="Q6548" s="21" t="str">
        <f>VLOOKUP(K6548,TONG_SL!$A:$D,3,0)</f>
        <v>Túi</v>
      </c>
      <c r="R6548" s="224">
        <v>5</v>
      </c>
      <c r="S6548" s="297"/>
      <c r="T6548" s="297">
        <f>VLOOKUP(VLOOKUP(G6548,Ma_KH!$A:$R,18,0)&amp;K6548,Gia_MB!$A:$F,6,0)</f>
        <v>50182</v>
      </c>
      <c r="U6548" s="298">
        <f t="shared" si="691"/>
        <v>250910</v>
      </c>
      <c r="V6548" s="297"/>
      <c r="W6548" s="299">
        <f t="shared" si="692"/>
        <v>0</v>
      </c>
      <c r="X6548" s="300" t="str">
        <f t="shared" si="693"/>
        <v>8</v>
      </c>
      <c r="Y6548" s="297"/>
      <c r="Z6548" s="298">
        <f t="shared" si="694"/>
        <v>20072.8</v>
      </c>
      <c r="AA6548" s="301">
        <f>VLOOKUP(G6548,Ma_KH!$A:$R,14,0)</f>
        <v>60</v>
      </c>
    </row>
    <row r="6549" spans="1:27" hidden="1" x14ac:dyDescent="0.25">
      <c r="A6549" s="245">
        <v>45995</v>
      </c>
      <c r="B6549" s="248">
        <v>4180885691</v>
      </c>
      <c r="C6549" s="294" t="s">
        <v>7767</v>
      </c>
      <c r="D6549" s="292">
        <v>46003</v>
      </c>
      <c r="E6549" s="246"/>
      <c r="F6549" s="244"/>
      <c r="G6549" s="33" t="s">
        <v>1567</v>
      </c>
      <c r="H6549" s="246"/>
      <c r="I6549" s="248">
        <v>4180885691</v>
      </c>
      <c r="J6549" s="248" t="s">
        <v>70</v>
      </c>
      <c r="K6549" s="335" t="s">
        <v>27</v>
      </c>
      <c r="L6549" s="21" t="str">
        <f>VLOOKUP($K6549,TONG_SL!$A:$D,2,0)</f>
        <v>Chân giò heo muối 300g</v>
      </c>
      <c r="N6549" s="21" t="str">
        <f t="shared" si="690"/>
        <v>K-C6</v>
      </c>
      <c r="Q6549" s="21" t="str">
        <f>VLOOKUP(K6549,TONG_SL!$A:$D,3,0)</f>
        <v>Túi</v>
      </c>
      <c r="R6549" s="224">
        <v>8</v>
      </c>
      <c r="S6549" s="297"/>
      <c r="T6549" s="297">
        <f>VLOOKUP(VLOOKUP(G6549,Ma_KH!$A:$R,18,0)&amp;K6549,Gia_MB!$A:$F,6,0)</f>
        <v>73431</v>
      </c>
      <c r="U6549" s="298">
        <f t="shared" si="691"/>
        <v>587448</v>
      </c>
      <c r="V6549" s="297"/>
      <c r="W6549" s="299">
        <f t="shared" si="692"/>
        <v>0</v>
      </c>
      <c r="X6549" s="300" t="str">
        <f t="shared" si="693"/>
        <v>8</v>
      </c>
      <c r="Y6549" s="297"/>
      <c r="Z6549" s="298">
        <f t="shared" si="694"/>
        <v>46995.840000000004</v>
      </c>
      <c r="AA6549" s="301">
        <f>VLOOKUP(G6549,Ma_KH!$A:$R,14,0)</f>
        <v>60</v>
      </c>
    </row>
    <row r="6550" spans="1:27" hidden="1" x14ac:dyDescent="0.25">
      <c r="A6550" s="245">
        <v>45995</v>
      </c>
      <c r="B6550" s="248">
        <v>4180885691</v>
      </c>
      <c r="C6550" s="294" t="s">
        <v>7767</v>
      </c>
      <c r="D6550" s="292">
        <v>46003</v>
      </c>
      <c r="E6550" s="246"/>
      <c r="F6550" s="244"/>
      <c r="G6550" s="33" t="s">
        <v>1567</v>
      </c>
      <c r="H6550" s="246"/>
      <c r="I6550" s="248">
        <v>4180885691</v>
      </c>
      <c r="J6550" s="248" t="s">
        <v>70</v>
      </c>
      <c r="K6550" s="335" t="s">
        <v>48</v>
      </c>
      <c r="L6550" s="21" t="str">
        <f>VLOOKUP($K6550,TONG_SL!$A:$D,2,0)</f>
        <v>Mọc Nấm Hương 250g</v>
      </c>
      <c r="N6550" s="21" t="str">
        <f t="shared" si="690"/>
        <v>K-C6</v>
      </c>
      <c r="Q6550" s="21" t="str">
        <f>VLOOKUP(K6550,TONG_SL!$A:$D,3,0)</f>
        <v>Túi</v>
      </c>
      <c r="R6550" s="224">
        <v>5</v>
      </c>
      <c r="S6550" s="297"/>
      <c r="T6550" s="297">
        <f>VLOOKUP(VLOOKUP(G6550,Ma_KH!$A:$R,18,0)&amp;K6550,Gia_MB!$A:$F,6,0)</f>
        <v>46000</v>
      </c>
      <c r="U6550" s="298">
        <f t="shared" si="691"/>
        <v>230000</v>
      </c>
      <c r="V6550" s="297"/>
      <c r="W6550" s="299">
        <f t="shared" si="692"/>
        <v>0</v>
      </c>
      <c r="X6550" s="300" t="str">
        <f t="shared" si="693"/>
        <v>8</v>
      </c>
      <c r="Y6550" s="297"/>
      <c r="Z6550" s="298">
        <f t="shared" si="694"/>
        <v>18400</v>
      </c>
      <c r="AA6550" s="301">
        <f>VLOOKUP(G6550,Ma_KH!$A:$R,14,0)</f>
        <v>60</v>
      </c>
    </row>
    <row r="6551" spans="1:27" hidden="1" x14ac:dyDescent="0.25">
      <c r="A6551" s="245">
        <v>45995</v>
      </c>
      <c r="B6551" s="248">
        <v>4180885691</v>
      </c>
      <c r="C6551" s="294" t="s">
        <v>7767</v>
      </c>
      <c r="D6551" s="292">
        <v>46003</v>
      </c>
      <c r="E6551" s="246"/>
      <c r="F6551" s="244"/>
      <c r="G6551" s="33" t="s">
        <v>1567</v>
      </c>
      <c r="H6551" s="246"/>
      <c r="I6551" s="248">
        <v>4180885691</v>
      </c>
      <c r="J6551" s="248" t="s">
        <v>70</v>
      </c>
      <c r="K6551" s="335" t="s">
        <v>30</v>
      </c>
      <c r="L6551" s="21" t="str">
        <f>VLOOKUP($K6551,TONG_SL!$A:$D,2,0)</f>
        <v>Gà muối 500g</v>
      </c>
      <c r="N6551" s="21" t="str">
        <f t="shared" si="690"/>
        <v>K-C6</v>
      </c>
      <c r="Q6551" s="21" t="str">
        <f>VLOOKUP(K6551,TONG_SL!$A:$D,3,0)</f>
        <v>Túi</v>
      </c>
      <c r="R6551" s="224">
        <v>8</v>
      </c>
      <c r="S6551" s="297"/>
      <c r="T6551" s="297">
        <f>VLOOKUP(VLOOKUP(G6551,Ma_KH!$A:$R,18,0)&amp;K6551,Gia_MB!$A:$F,6,0)</f>
        <v>111058</v>
      </c>
      <c r="U6551" s="298">
        <f t="shared" si="691"/>
        <v>888464</v>
      </c>
      <c r="V6551" s="297"/>
      <c r="W6551" s="299">
        <f t="shared" si="692"/>
        <v>0</v>
      </c>
      <c r="X6551" s="300" t="str">
        <f t="shared" si="693"/>
        <v>8</v>
      </c>
      <c r="Y6551" s="297"/>
      <c r="Z6551" s="298">
        <f t="shared" si="694"/>
        <v>71077.119999999995</v>
      </c>
      <c r="AA6551" s="301">
        <f>VLOOKUP(G6551,Ma_KH!$A:$R,14,0)</f>
        <v>60</v>
      </c>
    </row>
    <row r="6552" spans="1:27" hidden="1" x14ac:dyDescent="0.25">
      <c r="A6552" s="245">
        <v>45995</v>
      </c>
      <c r="B6552" s="248">
        <v>4180886169</v>
      </c>
      <c r="C6552" s="294" t="s">
        <v>7767</v>
      </c>
      <c r="D6552" s="292">
        <v>46003</v>
      </c>
      <c r="E6552" s="246"/>
      <c r="F6552" s="244"/>
      <c r="G6552" s="33" t="s">
        <v>1649</v>
      </c>
      <c r="H6552" s="246"/>
      <c r="I6552" s="248">
        <v>4180886169</v>
      </c>
      <c r="J6552" s="248" t="s">
        <v>70</v>
      </c>
      <c r="K6552" s="335" t="s">
        <v>30</v>
      </c>
      <c r="L6552" s="21" t="str">
        <f>VLOOKUP($K6552,TONG_SL!$A:$D,2,0)</f>
        <v>Gà muối 500g</v>
      </c>
      <c r="N6552" s="21" t="str">
        <f t="shared" si="690"/>
        <v>K-C6</v>
      </c>
      <c r="Q6552" s="21" t="str">
        <f>VLOOKUP(K6552,TONG_SL!$A:$D,3,0)</f>
        <v>Túi</v>
      </c>
      <c r="R6552" s="224">
        <v>6</v>
      </c>
      <c r="S6552" s="297"/>
      <c r="T6552" s="297">
        <f>VLOOKUP(VLOOKUP(G6552,Ma_KH!$A:$R,18,0)&amp;K6552,Gia_MB!$A:$F,6,0)</f>
        <v>111058</v>
      </c>
      <c r="U6552" s="298">
        <f t="shared" si="691"/>
        <v>666348</v>
      </c>
      <c r="V6552" s="297"/>
      <c r="W6552" s="299">
        <f t="shared" si="692"/>
        <v>0</v>
      </c>
      <c r="X6552" s="300" t="str">
        <f t="shared" si="693"/>
        <v>8</v>
      </c>
      <c r="Y6552" s="297"/>
      <c r="Z6552" s="298">
        <f t="shared" si="694"/>
        <v>53307.840000000004</v>
      </c>
      <c r="AA6552" s="301">
        <f>VLOOKUP(G6552,Ma_KH!$A:$R,14,0)</f>
        <v>60</v>
      </c>
    </row>
    <row r="6553" spans="1:27" hidden="1" x14ac:dyDescent="0.25">
      <c r="A6553" s="245">
        <v>45995</v>
      </c>
      <c r="B6553" s="248">
        <v>4180886169</v>
      </c>
      <c r="C6553" s="294" t="s">
        <v>7767</v>
      </c>
      <c r="D6553" s="292">
        <v>46003</v>
      </c>
      <c r="E6553" s="246"/>
      <c r="F6553" s="244"/>
      <c r="G6553" s="33" t="s">
        <v>1649</v>
      </c>
      <c r="H6553" s="246"/>
      <c r="I6553" s="248">
        <v>4180886169</v>
      </c>
      <c r="J6553" s="248" t="s">
        <v>70</v>
      </c>
      <c r="K6553" s="335" t="s">
        <v>48</v>
      </c>
      <c r="L6553" s="21" t="str">
        <f>VLOOKUP($K6553,TONG_SL!$A:$D,2,0)</f>
        <v>Mọc Nấm Hương 250g</v>
      </c>
      <c r="N6553" s="21" t="str">
        <f t="shared" si="690"/>
        <v>K-C6</v>
      </c>
      <c r="Q6553" s="21" t="str">
        <f>VLOOKUP(K6553,TONG_SL!$A:$D,3,0)</f>
        <v>Túi</v>
      </c>
      <c r="R6553" s="224">
        <v>4</v>
      </c>
      <c r="S6553" s="297"/>
      <c r="T6553" s="297">
        <f>VLOOKUP(VLOOKUP(G6553,Ma_KH!$A:$R,18,0)&amp;K6553,Gia_MB!$A:$F,6,0)</f>
        <v>46000</v>
      </c>
      <c r="U6553" s="298">
        <f t="shared" si="691"/>
        <v>184000</v>
      </c>
      <c r="V6553" s="297"/>
      <c r="W6553" s="299">
        <f t="shared" si="692"/>
        <v>0</v>
      </c>
      <c r="X6553" s="300" t="str">
        <f t="shared" si="693"/>
        <v>8</v>
      </c>
      <c r="Y6553" s="297"/>
      <c r="Z6553" s="298">
        <f t="shared" si="694"/>
        <v>14720</v>
      </c>
      <c r="AA6553" s="301">
        <f>VLOOKUP(G6553,Ma_KH!$A:$R,14,0)</f>
        <v>60</v>
      </c>
    </row>
    <row r="6554" spans="1:27" hidden="1" x14ac:dyDescent="0.25">
      <c r="A6554" s="245">
        <v>45995</v>
      </c>
      <c r="B6554" s="248">
        <v>4180886169</v>
      </c>
      <c r="C6554" s="294" t="s">
        <v>7767</v>
      </c>
      <c r="D6554" s="292">
        <v>46003</v>
      </c>
      <c r="E6554" s="246"/>
      <c r="F6554" s="244"/>
      <c r="G6554" s="33" t="s">
        <v>1649</v>
      </c>
      <c r="H6554" s="246"/>
      <c r="I6554" s="248">
        <v>4180886169</v>
      </c>
      <c r="J6554" s="248" t="s">
        <v>70</v>
      </c>
      <c r="K6554" s="335" t="s">
        <v>27</v>
      </c>
      <c r="L6554" s="21" t="str">
        <f>VLOOKUP($K6554,TONG_SL!$A:$D,2,0)</f>
        <v>Chân giò heo muối 300g</v>
      </c>
      <c r="N6554" s="21" t="str">
        <f t="shared" si="690"/>
        <v>K-C6</v>
      </c>
      <c r="Q6554" s="21" t="str">
        <f>VLOOKUP(K6554,TONG_SL!$A:$D,3,0)</f>
        <v>Túi</v>
      </c>
      <c r="R6554" s="224">
        <v>10</v>
      </c>
      <c r="S6554" s="297"/>
      <c r="T6554" s="297">
        <f>VLOOKUP(VLOOKUP(G6554,Ma_KH!$A:$R,18,0)&amp;K6554,Gia_MB!$A:$F,6,0)</f>
        <v>73431</v>
      </c>
      <c r="U6554" s="298">
        <f t="shared" si="691"/>
        <v>734310</v>
      </c>
      <c r="V6554" s="297"/>
      <c r="W6554" s="299">
        <f t="shared" si="692"/>
        <v>0</v>
      </c>
      <c r="X6554" s="300" t="str">
        <f t="shared" si="693"/>
        <v>8</v>
      </c>
      <c r="Y6554" s="297"/>
      <c r="Z6554" s="298">
        <f t="shared" si="694"/>
        <v>58744.800000000003</v>
      </c>
      <c r="AA6554" s="301">
        <f>VLOOKUP(G6554,Ma_KH!$A:$R,14,0)</f>
        <v>60</v>
      </c>
    </row>
    <row r="6555" spans="1:27" hidden="1" x14ac:dyDescent="0.25">
      <c r="A6555" s="245">
        <v>45995</v>
      </c>
      <c r="B6555" s="248">
        <v>4180886169</v>
      </c>
      <c r="C6555" s="294" t="s">
        <v>7767</v>
      </c>
      <c r="D6555" s="292">
        <v>46003</v>
      </c>
      <c r="E6555" s="246"/>
      <c r="F6555" s="244"/>
      <c r="G6555" s="33" t="s">
        <v>1649</v>
      </c>
      <c r="H6555" s="246"/>
      <c r="I6555" s="248">
        <v>4180886169</v>
      </c>
      <c r="J6555" s="248" t="s">
        <v>70</v>
      </c>
      <c r="K6555" s="335" t="s">
        <v>32</v>
      </c>
      <c r="L6555" s="21" t="str">
        <f>VLOOKUP($K6555,TONG_SL!$A:$D,2,0)</f>
        <v>Giò Tai Lưỡi Xào 250g</v>
      </c>
      <c r="N6555" s="21" t="str">
        <f t="shared" si="690"/>
        <v>K-C6</v>
      </c>
      <c r="Q6555" s="21" t="str">
        <f>VLOOKUP(K6555,TONG_SL!$A:$D,3,0)</f>
        <v>Túi</v>
      </c>
      <c r="R6555" s="224">
        <v>4</v>
      </c>
      <c r="S6555" s="297"/>
      <c r="T6555" s="297">
        <f>VLOOKUP(VLOOKUP(G6555,Ma_KH!$A:$R,18,0)&amp;K6555,Gia_MB!$A:$F,6,0)</f>
        <v>50182</v>
      </c>
      <c r="U6555" s="298">
        <f t="shared" si="691"/>
        <v>200728</v>
      </c>
      <c r="V6555" s="297"/>
      <c r="W6555" s="299">
        <f t="shared" si="692"/>
        <v>0</v>
      </c>
      <c r="X6555" s="300" t="str">
        <f t="shared" si="693"/>
        <v>8</v>
      </c>
      <c r="Y6555" s="297"/>
      <c r="Z6555" s="298">
        <f t="shared" si="694"/>
        <v>16058.24</v>
      </c>
      <c r="AA6555" s="301">
        <f>VLOOKUP(G6555,Ma_KH!$A:$R,14,0)</f>
        <v>60</v>
      </c>
    </row>
    <row r="6556" spans="1:27" hidden="1" x14ac:dyDescent="0.25">
      <c r="A6556" s="245">
        <v>45995</v>
      </c>
      <c r="B6556" s="248">
        <v>4180886169</v>
      </c>
      <c r="C6556" s="294" t="s">
        <v>7767</v>
      </c>
      <c r="D6556" s="292">
        <v>46003</v>
      </c>
      <c r="E6556" s="246"/>
      <c r="F6556" s="244"/>
      <c r="G6556" s="33" t="s">
        <v>1649</v>
      </c>
      <c r="H6556" s="246"/>
      <c r="I6556" s="248">
        <v>4180886169</v>
      </c>
      <c r="J6556" s="248" t="s">
        <v>70</v>
      </c>
      <c r="K6556" s="335" t="s">
        <v>34</v>
      </c>
      <c r="L6556" s="21" t="str">
        <f>VLOOKUP($K6556,TONG_SL!$A:$D,2,0)</f>
        <v>Tai heo muối 200g</v>
      </c>
      <c r="N6556" s="21" t="str">
        <f t="shared" si="690"/>
        <v>K-C6</v>
      </c>
      <c r="Q6556" s="21" t="str">
        <f>VLOOKUP(K6556,TONG_SL!$A:$D,3,0)</f>
        <v>Túi</v>
      </c>
      <c r="R6556" s="224">
        <v>4</v>
      </c>
      <c r="S6556" s="297"/>
      <c r="T6556" s="297">
        <f>VLOOKUP(VLOOKUP(G6556,Ma_KH!$A:$R,18,0)&amp;K6556,Gia_MB!$A:$F,6,0)</f>
        <v>55595</v>
      </c>
      <c r="U6556" s="298">
        <f t="shared" si="691"/>
        <v>222380</v>
      </c>
      <c r="V6556" s="297"/>
      <c r="W6556" s="299">
        <f t="shared" si="692"/>
        <v>0</v>
      </c>
      <c r="X6556" s="300" t="str">
        <f t="shared" si="693"/>
        <v>8</v>
      </c>
      <c r="Y6556" s="297"/>
      <c r="Z6556" s="298">
        <f t="shared" si="694"/>
        <v>17790.400000000001</v>
      </c>
      <c r="AA6556" s="301">
        <f>VLOOKUP(G6556,Ma_KH!$A:$R,14,0)</f>
        <v>60</v>
      </c>
    </row>
    <row r="6557" spans="1:27" hidden="1" x14ac:dyDescent="0.25">
      <c r="A6557" s="245">
        <v>45995</v>
      </c>
      <c r="B6557" s="248">
        <v>4180885934</v>
      </c>
      <c r="C6557" s="294" t="s">
        <v>7767</v>
      </c>
      <c r="D6557" s="292">
        <v>46003</v>
      </c>
      <c r="E6557" s="246"/>
      <c r="F6557" s="244"/>
      <c r="G6557" s="33" t="s">
        <v>1603</v>
      </c>
      <c r="H6557" s="246"/>
      <c r="I6557" s="248">
        <v>4180885934</v>
      </c>
      <c r="J6557" s="248" t="s">
        <v>70</v>
      </c>
      <c r="K6557" s="335" t="s">
        <v>30</v>
      </c>
      <c r="L6557" s="21" t="str">
        <f>VLOOKUP($K6557,TONG_SL!$A:$D,2,0)</f>
        <v>Gà muối 500g</v>
      </c>
      <c r="N6557" s="21" t="str">
        <f t="shared" si="690"/>
        <v>K-C6</v>
      </c>
      <c r="Q6557" s="21" t="str">
        <f>VLOOKUP(K6557,TONG_SL!$A:$D,3,0)</f>
        <v>Túi</v>
      </c>
      <c r="R6557" s="224">
        <v>6</v>
      </c>
      <c r="S6557" s="297"/>
      <c r="T6557" s="297">
        <f>VLOOKUP(VLOOKUP(G6557,Ma_KH!$A:$R,18,0)&amp;K6557,Gia_MB!$A:$F,6,0)</f>
        <v>111058</v>
      </c>
      <c r="U6557" s="298">
        <f t="shared" si="691"/>
        <v>666348</v>
      </c>
      <c r="V6557" s="297"/>
      <c r="W6557" s="299">
        <f t="shared" si="692"/>
        <v>0</v>
      </c>
      <c r="X6557" s="300" t="str">
        <f t="shared" si="693"/>
        <v>8</v>
      </c>
      <c r="Y6557" s="297"/>
      <c r="Z6557" s="298">
        <f t="shared" si="694"/>
        <v>53307.840000000004</v>
      </c>
      <c r="AA6557" s="301">
        <f>VLOOKUP(G6557,Ma_KH!$A:$R,14,0)</f>
        <v>60</v>
      </c>
    </row>
    <row r="6558" spans="1:27" hidden="1" x14ac:dyDescent="0.25">
      <c r="A6558" s="245">
        <v>45995</v>
      </c>
      <c r="B6558" s="248">
        <v>4180885934</v>
      </c>
      <c r="C6558" s="294" t="s">
        <v>7767</v>
      </c>
      <c r="D6558" s="292">
        <v>46003</v>
      </c>
      <c r="E6558" s="246"/>
      <c r="F6558" s="244"/>
      <c r="G6558" s="33" t="s">
        <v>1603</v>
      </c>
      <c r="H6558" s="246"/>
      <c r="I6558" s="248">
        <v>4180885934</v>
      </c>
      <c r="J6558" s="248" t="s">
        <v>70</v>
      </c>
      <c r="K6558" s="335" t="s">
        <v>48</v>
      </c>
      <c r="L6558" s="21" t="str">
        <f>VLOOKUP($K6558,TONG_SL!$A:$D,2,0)</f>
        <v>Mọc Nấm Hương 250g</v>
      </c>
      <c r="N6558" s="21" t="str">
        <f t="shared" si="690"/>
        <v>K-C6</v>
      </c>
      <c r="Q6558" s="21" t="str">
        <f>VLOOKUP(K6558,TONG_SL!$A:$D,3,0)</f>
        <v>Túi</v>
      </c>
      <c r="R6558" s="224">
        <v>3</v>
      </c>
      <c r="S6558" s="297"/>
      <c r="T6558" s="297">
        <f>VLOOKUP(VLOOKUP(G6558,Ma_KH!$A:$R,18,0)&amp;K6558,Gia_MB!$A:$F,6,0)</f>
        <v>46000</v>
      </c>
      <c r="U6558" s="298">
        <f t="shared" si="691"/>
        <v>138000</v>
      </c>
      <c r="V6558" s="297"/>
      <c r="W6558" s="299">
        <f t="shared" si="692"/>
        <v>0</v>
      </c>
      <c r="X6558" s="300" t="str">
        <f t="shared" si="693"/>
        <v>8</v>
      </c>
      <c r="Y6558" s="297"/>
      <c r="Z6558" s="298">
        <f t="shared" si="694"/>
        <v>11040</v>
      </c>
      <c r="AA6558" s="301">
        <f>VLOOKUP(G6558,Ma_KH!$A:$R,14,0)</f>
        <v>60</v>
      </c>
    </row>
    <row r="6559" spans="1:27" hidden="1" x14ac:dyDescent="0.25">
      <c r="A6559" s="245">
        <v>45995</v>
      </c>
      <c r="B6559" s="248">
        <v>4180885934</v>
      </c>
      <c r="C6559" s="294" t="s">
        <v>7767</v>
      </c>
      <c r="D6559" s="292">
        <v>46003</v>
      </c>
      <c r="E6559" s="246"/>
      <c r="F6559" s="244"/>
      <c r="G6559" s="33" t="s">
        <v>1603</v>
      </c>
      <c r="H6559" s="246"/>
      <c r="I6559" s="248">
        <v>4180885934</v>
      </c>
      <c r="J6559" s="248" t="s">
        <v>70</v>
      </c>
      <c r="K6559" s="335" t="s">
        <v>27</v>
      </c>
      <c r="L6559" s="21" t="str">
        <f>VLOOKUP($K6559,TONG_SL!$A:$D,2,0)</f>
        <v>Chân giò heo muối 300g</v>
      </c>
      <c r="N6559" s="21" t="str">
        <f t="shared" si="690"/>
        <v>K-C6</v>
      </c>
      <c r="Q6559" s="21" t="str">
        <f>VLOOKUP(K6559,TONG_SL!$A:$D,3,0)</f>
        <v>Túi</v>
      </c>
      <c r="R6559" s="224">
        <v>8</v>
      </c>
      <c r="S6559" s="297"/>
      <c r="T6559" s="297">
        <f>VLOOKUP(VLOOKUP(G6559,Ma_KH!$A:$R,18,0)&amp;K6559,Gia_MB!$A:$F,6,0)</f>
        <v>73431</v>
      </c>
      <c r="U6559" s="298">
        <f t="shared" si="691"/>
        <v>587448</v>
      </c>
      <c r="V6559" s="297"/>
      <c r="W6559" s="299">
        <f t="shared" si="692"/>
        <v>0</v>
      </c>
      <c r="X6559" s="300" t="str">
        <f t="shared" si="693"/>
        <v>8</v>
      </c>
      <c r="Y6559" s="297"/>
      <c r="Z6559" s="298">
        <f t="shared" si="694"/>
        <v>46995.840000000004</v>
      </c>
      <c r="AA6559" s="301">
        <f>VLOOKUP(G6559,Ma_KH!$A:$R,14,0)</f>
        <v>60</v>
      </c>
    </row>
    <row r="6560" spans="1:27" hidden="1" x14ac:dyDescent="0.25">
      <c r="A6560" s="245">
        <v>45995</v>
      </c>
      <c r="B6560" s="248">
        <v>4180885934</v>
      </c>
      <c r="C6560" s="294" t="s">
        <v>7767</v>
      </c>
      <c r="D6560" s="292">
        <v>46003</v>
      </c>
      <c r="E6560" s="246"/>
      <c r="F6560" s="244"/>
      <c r="G6560" s="33" t="s">
        <v>1603</v>
      </c>
      <c r="H6560" s="246"/>
      <c r="I6560" s="248">
        <v>4180885934</v>
      </c>
      <c r="J6560" s="248" t="s">
        <v>70</v>
      </c>
      <c r="K6560" s="335" t="s">
        <v>32</v>
      </c>
      <c r="L6560" s="21" t="str">
        <f>VLOOKUP($K6560,TONG_SL!$A:$D,2,0)</f>
        <v>Giò Tai Lưỡi Xào 250g</v>
      </c>
      <c r="N6560" s="21" t="str">
        <f t="shared" si="690"/>
        <v>K-C6</v>
      </c>
      <c r="Q6560" s="21" t="str">
        <f>VLOOKUP(K6560,TONG_SL!$A:$D,3,0)</f>
        <v>Túi</v>
      </c>
      <c r="R6560" s="224">
        <v>5</v>
      </c>
      <c r="S6560" s="297"/>
      <c r="T6560" s="297">
        <f>VLOOKUP(VLOOKUP(G6560,Ma_KH!$A:$R,18,0)&amp;K6560,Gia_MB!$A:$F,6,0)</f>
        <v>50182</v>
      </c>
      <c r="U6560" s="298">
        <f t="shared" si="691"/>
        <v>250910</v>
      </c>
      <c r="V6560" s="297"/>
      <c r="W6560" s="299">
        <f t="shared" si="692"/>
        <v>0</v>
      </c>
      <c r="X6560" s="300" t="str">
        <f t="shared" si="693"/>
        <v>8</v>
      </c>
      <c r="Y6560" s="297"/>
      <c r="Z6560" s="298">
        <f t="shared" si="694"/>
        <v>20072.8</v>
      </c>
      <c r="AA6560" s="301">
        <f>VLOOKUP(G6560,Ma_KH!$A:$R,14,0)</f>
        <v>60</v>
      </c>
    </row>
    <row r="6561" spans="1:27" hidden="1" x14ac:dyDescent="0.25">
      <c r="A6561" s="245">
        <v>45995</v>
      </c>
      <c r="B6561" s="248">
        <v>4180885934</v>
      </c>
      <c r="C6561" s="294" t="s">
        <v>7767</v>
      </c>
      <c r="D6561" s="292">
        <v>46003</v>
      </c>
      <c r="E6561" s="246"/>
      <c r="F6561" s="244"/>
      <c r="G6561" s="33" t="s">
        <v>1603</v>
      </c>
      <c r="H6561" s="246"/>
      <c r="I6561" s="248">
        <v>4180885934</v>
      </c>
      <c r="J6561" s="248" t="s">
        <v>70</v>
      </c>
      <c r="K6561" s="335" t="s">
        <v>34</v>
      </c>
      <c r="L6561" s="21" t="str">
        <f>VLOOKUP($K6561,TONG_SL!$A:$D,2,0)</f>
        <v>Tai heo muối 200g</v>
      </c>
      <c r="N6561" s="21" t="str">
        <f t="shared" si="690"/>
        <v>K-C6</v>
      </c>
      <c r="Q6561" s="21" t="str">
        <f>VLOOKUP(K6561,TONG_SL!$A:$D,3,0)</f>
        <v>Túi</v>
      </c>
      <c r="R6561" s="224">
        <v>3</v>
      </c>
      <c r="S6561" s="297"/>
      <c r="T6561" s="297">
        <f>VLOOKUP(VLOOKUP(G6561,Ma_KH!$A:$R,18,0)&amp;K6561,Gia_MB!$A:$F,6,0)</f>
        <v>55595</v>
      </c>
      <c r="U6561" s="298">
        <f t="shared" si="691"/>
        <v>166785</v>
      </c>
      <c r="V6561" s="297"/>
      <c r="W6561" s="299">
        <f t="shared" si="692"/>
        <v>0</v>
      </c>
      <c r="X6561" s="300" t="str">
        <f t="shared" si="693"/>
        <v>8</v>
      </c>
      <c r="Y6561" s="297"/>
      <c r="Z6561" s="298">
        <f t="shared" si="694"/>
        <v>13342.800000000001</v>
      </c>
      <c r="AA6561" s="301">
        <f>VLOOKUP(G6561,Ma_KH!$A:$R,14,0)</f>
        <v>60</v>
      </c>
    </row>
    <row r="6562" spans="1:27" hidden="1" x14ac:dyDescent="0.25">
      <c r="A6562" s="245">
        <v>45995</v>
      </c>
      <c r="B6562" s="248">
        <v>4180884422</v>
      </c>
      <c r="C6562" s="294" t="s">
        <v>7767</v>
      </c>
      <c r="D6562" s="292">
        <v>46003</v>
      </c>
      <c r="E6562" s="246"/>
      <c r="F6562" s="244"/>
      <c r="G6562" s="33" t="s">
        <v>1077</v>
      </c>
      <c r="H6562" s="246"/>
      <c r="I6562" s="248">
        <v>4180884422</v>
      </c>
      <c r="J6562" s="248" t="s">
        <v>70</v>
      </c>
      <c r="K6562" s="335" t="s">
        <v>27</v>
      </c>
      <c r="L6562" s="21" t="str">
        <f>VLOOKUP($K6562,TONG_SL!$A:$D,2,0)</f>
        <v>Chân giò heo muối 300g</v>
      </c>
      <c r="N6562" s="21" t="str">
        <f t="shared" si="690"/>
        <v>K-C6</v>
      </c>
      <c r="Q6562" s="21" t="str">
        <f>VLOOKUP(K6562,TONG_SL!$A:$D,3,0)</f>
        <v>Túi</v>
      </c>
      <c r="R6562" s="224">
        <v>11</v>
      </c>
      <c r="S6562" s="297"/>
      <c r="T6562" s="297">
        <f>VLOOKUP(VLOOKUP(G6562,Ma_KH!$A:$R,18,0)&amp;K6562,Gia_MB!$A:$F,6,0)</f>
        <v>73431</v>
      </c>
      <c r="U6562" s="298">
        <f t="shared" si="691"/>
        <v>807741</v>
      </c>
      <c r="V6562" s="297"/>
      <c r="W6562" s="299">
        <f t="shared" si="692"/>
        <v>0</v>
      </c>
      <c r="X6562" s="300" t="str">
        <f t="shared" si="693"/>
        <v>8</v>
      </c>
      <c r="Y6562" s="297"/>
      <c r="Z6562" s="298">
        <f t="shared" si="694"/>
        <v>64619.28</v>
      </c>
      <c r="AA6562" s="301">
        <f>VLOOKUP(G6562,Ma_KH!$A:$R,14,0)</f>
        <v>60</v>
      </c>
    </row>
    <row r="6563" spans="1:27" hidden="1" x14ac:dyDescent="0.25">
      <c r="A6563" s="245">
        <v>45995</v>
      </c>
      <c r="B6563" s="248">
        <v>4180884422</v>
      </c>
      <c r="C6563" s="294" t="s">
        <v>7767</v>
      </c>
      <c r="D6563" s="292">
        <v>46003</v>
      </c>
      <c r="E6563" s="246"/>
      <c r="F6563" s="244"/>
      <c r="G6563" s="33" t="s">
        <v>1077</v>
      </c>
      <c r="H6563" s="246"/>
      <c r="I6563" s="248">
        <v>4180884422</v>
      </c>
      <c r="J6563" s="248" t="s">
        <v>70</v>
      </c>
      <c r="K6563" s="335" t="s">
        <v>32</v>
      </c>
      <c r="L6563" s="21" t="str">
        <f>VLOOKUP($K6563,TONG_SL!$A:$D,2,0)</f>
        <v>Giò Tai Lưỡi Xào 250g</v>
      </c>
      <c r="N6563" s="21" t="str">
        <f t="shared" si="690"/>
        <v>K-C6</v>
      </c>
      <c r="Q6563" s="21" t="str">
        <f>VLOOKUP(K6563,TONG_SL!$A:$D,3,0)</f>
        <v>Túi</v>
      </c>
      <c r="R6563" s="224">
        <v>5</v>
      </c>
      <c r="S6563" s="297"/>
      <c r="T6563" s="297">
        <f>VLOOKUP(VLOOKUP(G6563,Ma_KH!$A:$R,18,0)&amp;K6563,Gia_MB!$A:$F,6,0)</f>
        <v>50182</v>
      </c>
      <c r="U6563" s="298">
        <f t="shared" si="691"/>
        <v>250910</v>
      </c>
      <c r="V6563" s="297"/>
      <c r="W6563" s="299">
        <f t="shared" si="692"/>
        <v>0</v>
      </c>
      <c r="X6563" s="300" t="str">
        <f t="shared" si="693"/>
        <v>8</v>
      </c>
      <c r="Y6563" s="297"/>
      <c r="Z6563" s="298">
        <f t="shared" si="694"/>
        <v>20072.8</v>
      </c>
      <c r="AA6563" s="301">
        <f>VLOOKUP(G6563,Ma_KH!$A:$R,14,0)</f>
        <v>60</v>
      </c>
    </row>
    <row r="6564" spans="1:27" hidden="1" x14ac:dyDescent="0.25">
      <c r="A6564" s="245">
        <v>45995</v>
      </c>
      <c r="B6564" s="248">
        <v>4180884422</v>
      </c>
      <c r="C6564" s="294" t="s">
        <v>7767</v>
      </c>
      <c r="D6564" s="292">
        <v>46003</v>
      </c>
      <c r="E6564" s="246"/>
      <c r="F6564" s="244"/>
      <c r="G6564" s="33" t="s">
        <v>1077</v>
      </c>
      <c r="H6564" s="246"/>
      <c r="I6564" s="248">
        <v>4180884422</v>
      </c>
      <c r="J6564" s="248" t="s">
        <v>70</v>
      </c>
      <c r="K6564" s="335" t="s">
        <v>34</v>
      </c>
      <c r="L6564" s="21" t="str">
        <f>VLOOKUP($K6564,TONG_SL!$A:$D,2,0)</f>
        <v>Tai heo muối 200g</v>
      </c>
      <c r="N6564" s="21" t="str">
        <f t="shared" si="690"/>
        <v>K-C6</v>
      </c>
      <c r="Q6564" s="21" t="str">
        <f>VLOOKUP(K6564,TONG_SL!$A:$D,3,0)</f>
        <v>Túi</v>
      </c>
      <c r="R6564" s="224">
        <v>2</v>
      </c>
      <c r="S6564" s="297"/>
      <c r="T6564" s="297">
        <f>VLOOKUP(VLOOKUP(G6564,Ma_KH!$A:$R,18,0)&amp;K6564,Gia_MB!$A:$F,6,0)</f>
        <v>55595</v>
      </c>
      <c r="U6564" s="298">
        <f t="shared" si="691"/>
        <v>111190</v>
      </c>
      <c r="V6564" s="297"/>
      <c r="W6564" s="299">
        <f t="shared" si="692"/>
        <v>0</v>
      </c>
      <c r="X6564" s="300" t="str">
        <f t="shared" si="693"/>
        <v>8</v>
      </c>
      <c r="Y6564" s="297"/>
      <c r="Z6564" s="298">
        <f t="shared" si="694"/>
        <v>8895.2000000000007</v>
      </c>
      <c r="AA6564" s="301">
        <f>VLOOKUP(G6564,Ma_KH!$A:$R,14,0)</f>
        <v>60</v>
      </c>
    </row>
    <row r="6565" spans="1:27" hidden="1" x14ac:dyDescent="0.25">
      <c r="A6565" s="245">
        <v>45995</v>
      </c>
      <c r="B6565" s="248">
        <v>4180885633</v>
      </c>
      <c r="C6565" s="294" t="s">
        <v>7767</v>
      </c>
      <c r="D6565" s="292">
        <v>46003</v>
      </c>
      <c r="E6565" s="246"/>
      <c r="F6565" s="244"/>
      <c r="G6565" s="33" t="s">
        <v>1565</v>
      </c>
      <c r="H6565" s="246"/>
      <c r="I6565" s="248">
        <v>4180885633</v>
      </c>
      <c r="J6565" s="248" t="s">
        <v>70</v>
      </c>
      <c r="K6565" s="335" t="s">
        <v>34</v>
      </c>
      <c r="L6565" s="21" t="str">
        <f>VLOOKUP($K6565,TONG_SL!$A:$D,2,0)</f>
        <v>Tai heo muối 200g</v>
      </c>
      <c r="N6565" s="21" t="str">
        <f t="shared" si="690"/>
        <v>K-C6</v>
      </c>
      <c r="Q6565" s="21" t="str">
        <f>VLOOKUP(K6565,TONG_SL!$A:$D,3,0)</f>
        <v>Túi</v>
      </c>
      <c r="R6565" s="224">
        <v>2</v>
      </c>
      <c r="S6565" s="297"/>
      <c r="T6565" s="297">
        <f>VLOOKUP(VLOOKUP(G6565,Ma_KH!$A:$R,18,0)&amp;K6565,Gia_MB!$A:$F,6,0)</f>
        <v>55595</v>
      </c>
      <c r="U6565" s="298">
        <f t="shared" si="691"/>
        <v>111190</v>
      </c>
      <c r="V6565" s="297"/>
      <c r="W6565" s="299">
        <f t="shared" si="692"/>
        <v>0</v>
      </c>
      <c r="X6565" s="300" t="str">
        <f t="shared" si="693"/>
        <v>8</v>
      </c>
      <c r="Y6565" s="297"/>
      <c r="Z6565" s="298">
        <f t="shared" si="694"/>
        <v>8895.2000000000007</v>
      </c>
      <c r="AA6565" s="301">
        <f>VLOOKUP(G6565,Ma_KH!$A:$R,14,0)</f>
        <v>60</v>
      </c>
    </row>
    <row r="6566" spans="1:27" hidden="1" x14ac:dyDescent="0.25">
      <c r="A6566" s="245">
        <v>45995</v>
      </c>
      <c r="B6566" s="248">
        <v>4180885633</v>
      </c>
      <c r="C6566" s="294" t="s">
        <v>7767</v>
      </c>
      <c r="D6566" s="292">
        <v>46003</v>
      </c>
      <c r="E6566" s="246"/>
      <c r="F6566" s="244"/>
      <c r="G6566" s="33" t="s">
        <v>1565</v>
      </c>
      <c r="H6566" s="246"/>
      <c r="I6566" s="248">
        <v>4180885633</v>
      </c>
      <c r="J6566" s="248" t="s">
        <v>70</v>
      </c>
      <c r="K6566" s="335" t="s">
        <v>32</v>
      </c>
      <c r="L6566" s="21" t="str">
        <f>VLOOKUP($K6566,TONG_SL!$A:$D,2,0)</f>
        <v>Giò Tai Lưỡi Xào 250g</v>
      </c>
      <c r="N6566" s="21" t="str">
        <f t="shared" si="690"/>
        <v>K-C6</v>
      </c>
      <c r="Q6566" s="21" t="str">
        <f>VLOOKUP(K6566,TONG_SL!$A:$D,3,0)</f>
        <v>Túi</v>
      </c>
      <c r="R6566" s="224">
        <v>3</v>
      </c>
      <c r="S6566" s="297"/>
      <c r="T6566" s="297">
        <f>VLOOKUP(VLOOKUP(G6566,Ma_KH!$A:$R,18,0)&amp;K6566,Gia_MB!$A:$F,6,0)</f>
        <v>50182</v>
      </c>
      <c r="U6566" s="298">
        <f t="shared" si="691"/>
        <v>150546</v>
      </c>
      <c r="V6566" s="297"/>
      <c r="W6566" s="299">
        <f t="shared" si="692"/>
        <v>0</v>
      </c>
      <c r="X6566" s="300" t="str">
        <f t="shared" si="693"/>
        <v>8</v>
      </c>
      <c r="Y6566" s="297"/>
      <c r="Z6566" s="298">
        <f t="shared" si="694"/>
        <v>12043.68</v>
      </c>
      <c r="AA6566" s="301">
        <f>VLOOKUP(G6566,Ma_KH!$A:$R,14,0)</f>
        <v>60</v>
      </c>
    </row>
    <row r="6567" spans="1:27" hidden="1" x14ac:dyDescent="0.25">
      <c r="A6567" s="245">
        <v>45995</v>
      </c>
      <c r="B6567" s="248">
        <v>4180885633</v>
      </c>
      <c r="C6567" s="294" t="s">
        <v>7767</v>
      </c>
      <c r="D6567" s="292">
        <v>46003</v>
      </c>
      <c r="E6567" s="246"/>
      <c r="F6567" s="244"/>
      <c r="G6567" s="33" t="s">
        <v>1565</v>
      </c>
      <c r="H6567" s="246"/>
      <c r="I6567" s="248">
        <v>4180885633</v>
      </c>
      <c r="J6567" s="248" t="s">
        <v>70</v>
      </c>
      <c r="K6567" s="335" t="s">
        <v>27</v>
      </c>
      <c r="L6567" s="21" t="str">
        <f>VLOOKUP($K6567,TONG_SL!$A:$D,2,0)</f>
        <v>Chân giò heo muối 300g</v>
      </c>
      <c r="N6567" s="21" t="str">
        <f t="shared" si="690"/>
        <v>K-C6</v>
      </c>
      <c r="Q6567" s="21" t="str">
        <f>VLOOKUP(K6567,TONG_SL!$A:$D,3,0)</f>
        <v>Túi</v>
      </c>
      <c r="R6567" s="224">
        <v>5</v>
      </c>
      <c r="S6567" s="297"/>
      <c r="T6567" s="297">
        <f>VLOOKUP(VLOOKUP(G6567,Ma_KH!$A:$R,18,0)&amp;K6567,Gia_MB!$A:$F,6,0)</f>
        <v>73431</v>
      </c>
      <c r="U6567" s="298">
        <f t="shared" si="691"/>
        <v>367155</v>
      </c>
      <c r="V6567" s="297"/>
      <c r="W6567" s="299">
        <f t="shared" si="692"/>
        <v>0</v>
      </c>
      <c r="X6567" s="300" t="str">
        <f t="shared" si="693"/>
        <v>8</v>
      </c>
      <c r="Y6567" s="297"/>
      <c r="Z6567" s="298">
        <f t="shared" si="694"/>
        <v>29372.400000000001</v>
      </c>
      <c r="AA6567" s="301">
        <f>VLOOKUP(G6567,Ma_KH!$A:$R,14,0)</f>
        <v>60</v>
      </c>
    </row>
    <row r="6568" spans="1:27" hidden="1" x14ac:dyDescent="0.25">
      <c r="A6568" s="245">
        <v>45995</v>
      </c>
      <c r="B6568" s="248">
        <v>4180885633</v>
      </c>
      <c r="C6568" s="294" t="s">
        <v>7767</v>
      </c>
      <c r="D6568" s="292">
        <v>46003</v>
      </c>
      <c r="E6568" s="246"/>
      <c r="F6568" s="244"/>
      <c r="G6568" s="33" t="s">
        <v>1565</v>
      </c>
      <c r="H6568" s="246"/>
      <c r="I6568" s="248">
        <v>4180885633</v>
      </c>
      <c r="J6568" s="248" t="s">
        <v>70</v>
      </c>
      <c r="K6568" s="335" t="s">
        <v>30</v>
      </c>
      <c r="L6568" s="21" t="str">
        <f>VLOOKUP($K6568,TONG_SL!$A:$D,2,0)</f>
        <v>Gà muối 500g</v>
      </c>
      <c r="N6568" s="21" t="str">
        <f t="shared" si="690"/>
        <v>K-C6</v>
      </c>
      <c r="Q6568" s="21" t="str">
        <f>VLOOKUP(K6568,TONG_SL!$A:$D,3,0)</f>
        <v>Túi</v>
      </c>
      <c r="R6568" s="224">
        <v>3</v>
      </c>
      <c r="S6568" s="297"/>
      <c r="T6568" s="297">
        <f>VLOOKUP(VLOOKUP(G6568,Ma_KH!$A:$R,18,0)&amp;K6568,Gia_MB!$A:$F,6,0)</f>
        <v>111058</v>
      </c>
      <c r="U6568" s="298">
        <f t="shared" si="691"/>
        <v>333174</v>
      </c>
      <c r="V6568" s="297"/>
      <c r="W6568" s="299">
        <f t="shared" si="692"/>
        <v>0</v>
      </c>
      <c r="X6568" s="300" t="str">
        <f t="shared" si="693"/>
        <v>8</v>
      </c>
      <c r="Y6568" s="297"/>
      <c r="Z6568" s="298">
        <f t="shared" si="694"/>
        <v>26653.920000000002</v>
      </c>
      <c r="AA6568" s="301">
        <f>VLOOKUP(G6568,Ma_KH!$A:$R,14,0)</f>
        <v>60</v>
      </c>
    </row>
    <row r="6569" spans="1:27" hidden="1" x14ac:dyDescent="0.25">
      <c r="A6569" s="245">
        <v>45995</v>
      </c>
      <c r="B6569" s="248">
        <v>4180886217</v>
      </c>
      <c r="C6569" s="294" t="s">
        <v>7767</v>
      </c>
      <c r="D6569" s="292">
        <v>46003</v>
      </c>
      <c r="E6569" s="246"/>
      <c r="F6569" s="244"/>
      <c r="G6569" s="33" t="s">
        <v>1657</v>
      </c>
      <c r="H6569" s="246"/>
      <c r="I6569" s="248">
        <v>4180886217</v>
      </c>
      <c r="J6569" s="248" t="s">
        <v>70</v>
      </c>
      <c r="K6569" s="335" t="s">
        <v>30</v>
      </c>
      <c r="L6569" s="21" t="str">
        <f>VLOOKUP($K6569,TONG_SL!$A:$D,2,0)</f>
        <v>Gà muối 500g</v>
      </c>
      <c r="N6569" s="21" t="str">
        <f t="shared" si="690"/>
        <v>K-C6</v>
      </c>
      <c r="Q6569" s="21" t="str">
        <f>VLOOKUP(K6569,TONG_SL!$A:$D,3,0)</f>
        <v>Túi</v>
      </c>
      <c r="R6569" s="224">
        <v>3</v>
      </c>
      <c r="S6569" s="297"/>
      <c r="T6569" s="297">
        <f>VLOOKUP(VLOOKUP(G6569,Ma_KH!$A:$R,18,0)&amp;K6569,Gia_MB!$A:$F,6,0)</f>
        <v>111058</v>
      </c>
      <c r="U6569" s="298">
        <f t="shared" ref="U6569:U6600" si="695">T6569*R6569</f>
        <v>333174</v>
      </c>
      <c r="V6569" s="297"/>
      <c r="W6569" s="299">
        <f t="shared" ref="W6569:W6600" si="696">U6569*V6569</f>
        <v>0</v>
      </c>
      <c r="X6569" s="300" t="str">
        <f t="shared" ref="X6569:X6600" si="697">IF(B6569&lt;&gt;"","8","0")</f>
        <v>8</v>
      </c>
      <c r="Y6569" s="297"/>
      <c r="Z6569" s="298">
        <f t="shared" ref="Z6569:Z6600" si="698">U6569*X6569%</f>
        <v>26653.920000000002</v>
      </c>
      <c r="AA6569" s="301">
        <f>VLOOKUP(G6569,Ma_KH!$A:$R,14,0)</f>
        <v>60</v>
      </c>
    </row>
    <row r="6570" spans="1:27" hidden="1" x14ac:dyDescent="0.25">
      <c r="A6570" s="245">
        <v>45995</v>
      </c>
      <c r="B6570" s="248">
        <v>4180886217</v>
      </c>
      <c r="C6570" s="294" t="s">
        <v>7767</v>
      </c>
      <c r="D6570" s="292">
        <v>46003</v>
      </c>
      <c r="E6570" s="246"/>
      <c r="F6570" s="244"/>
      <c r="G6570" s="33" t="s">
        <v>1657</v>
      </c>
      <c r="H6570" s="246"/>
      <c r="I6570" s="248">
        <v>4180886217</v>
      </c>
      <c r="J6570" s="248" t="s">
        <v>70</v>
      </c>
      <c r="K6570" s="335" t="s">
        <v>48</v>
      </c>
      <c r="L6570" s="21" t="str">
        <f>VLOOKUP($K6570,TONG_SL!$A:$D,2,0)</f>
        <v>Mọc Nấm Hương 250g</v>
      </c>
      <c r="N6570" s="21" t="str">
        <f t="shared" si="690"/>
        <v>K-C6</v>
      </c>
      <c r="Q6570" s="21" t="str">
        <f>VLOOKUP(K6570,TONG_SL!$A:$D,3,0)</f>
        <v>Túi</v>
      </c>
      <c r="R6570" s="224">
        <v>4</v>
      </c>
      <c r="S6570" s="297"/>
      <c r="T6570" s="297">
        <f>VLOOKUP(VLOOKUP(G6570,Ma_KH!$A:$R,18,0)&amp;K6570,Gia_MB!$A:$F,6,0)</f>
        <v>46000</v>
      </c>
      <c r="U6570" s="298">
        <f t="shared" si="695"/>
        <v>184000</v>
      </c>
      <c r="V6570" s="297"/>
      <c r="W6570" s="299">
        <f t="shared" si="696"/>
        <v>0</v>
      </c>
      <c r="X6570" s="300" t="str">
        <f t="shared" si="697"/>
        <v>8</v>
      </c>
      <c r="Y6570" s="297"/>
      <c r="Z6570" s="298">
        <f t="shared" si="698"/>
        <v>14720</v>
      </c>
      <c r="AA6570" s="301">
        <f>VLOOKUP(G6570,Ma_KH!$A:$R,14,0)</f>
        <v>60</v>
      </c>
    </row>
    <row r="6571" spans="1:27" hidden="1" x14ac:dyDescent="0.25">
      <c r="A6571" s="245">
        <v>45995</v>
      </c>
      <c r="B6571" s="248">
        <v>4180886217</v>
      </c>
      <c r="C6571" s="294" t="s">
        <v>7767</v>
      </c>
      <c r="D6571" s="292">
        <v>46003</v>
      </c>
      <c r="E6571" s="246"/>
      <c r="F6571" s="244"/>
      <c r="G6571" s="33" t="s">
        <v>1657</v>
      </c>
      <c r="H6571" s="246"/>
      <c r="I6571" s="248">
        <v>4180886217</v>
      </c>
      <c r="J6571" s="248" t="s">
        <v>70</v>
      </c>
      <c r="K6571" s="335" t="s">
        <v>27</v>
      </c>
      <c r="L6571" s="21" t="str">
        <f>VLOOKUP($K6571,TONG_SL!$A:$D,2,0)</f>
        <v>Chân giò heo muối 300g</v>
      </c>
      <c r="N6571" s="21" t="str">
        <f t="shared" si="690"/>
        <v>K-C6</v>
      </c>
      <c r="Q6571" s="21" t="str">
        <f>VLOOKUP(K6571,TONG_SL!$A:$D,3,0)</f>
        <v>Túi</v>
      </c>
      <c r="R6571" s="224">
        <v>5</v>
      </c>
      <c r="S6571" s="297"/>
      <c r="T6571" s="297">
        <f>VLOOKUP(VLOOKUP(G6571,Ma_KH!$A:$R,18,0)&amp;K6571,Gia_MB!$A:$F,6,0)</f>
        <v>73431</v>
      </c>
      <c r="U6571" s="298">
        <f t="shared" si="695"/>
        <v>367155</v>
      </c>
      <c r="V6571" s="297"/>
      <c r="W6571" s="299">
        <f t="shared" si="696"/>
        <v>0</v>
      </c>
      <c r="X6571" s="300" t="str">
        <f t="shared" si="697"/>
        <v>8</v>
      </c>
      <c r="Y6571" s="297"/>
      <c r="Z6571" s="298">
        <f t="shared" si="698"/>
        <v>29372.400000000001</v>
      </c>
      <c r="AA6571" s="301">
        <f>VLOOKUP(G6571,Ma_KH!$A:$R,14,0)</f>
        <v>60</v>
      </c>
    </row>
    <row r="6572" spans="1:27" hidden="1" x14ac:dyDescent="0.25">
      <c r="A6572" s="245">
        <v>45995</v>
      </c>
      <c r="B6572" s="248">
        <v>4180886217</v>
      </c>
      <c r="C6572" s="294" t="s">
        <v>7767</v>
      </c>
      <c r="D6572" s="292">
        <v>46003</v>
      </c>
      <c r="E6572" s="246"/>
      <c r="F6572" s="244"/>
      <c r="G6572" s="33" t="s">
        <v>1657</v>
      </c>
      <c r="H6572" s="246"/>
      <c r="I6572" s="248">
        <v>4180886217</v>
      </c>
      <c r="J6572" s="248" t="s">
        <v>70</v>
      </c>
      <c r="K6572" s="335" t="s">
        <v>32</v>
      </c>
      <c r="L6572" s="21" t="str">
        <f>VLOOKUP($K6572,TONG_SL!$A:$D,2,0)</f>
        <v>Giò Tai Lưỡi Xào 250g</v>
      </c>
      <c r="N6572" s="21" t="str">
        <f t="shared" si="690"/>
        <v>K-C6</v>
      </c>
      <c r="Q6572" s="21" t="str">
        <f>VLOOKUP(K6572,TONG_SL!$A:$D,3,0)</f>
        <v>Túi</v>
      </c>
      <c r="R6572" s="224">
        <v>3</v>
      </c>
      <c r="S6572" s="297"/>
      <c r="T6572" s="297">
        <f>VLOOKUP(VLOOKUP(G6572,Ma_KH!$A:$R,18,0)&amp;K6572,Gia_MB!$A:$F,6,0)</f>
        <v>50182</v>
      </c>
      <c r="U6572" s="298">
        <f t="shared" si="695"/>
        <v>150546</v>
      </c>
      <c r="V6572" s="297"/>
      <c r="W6572" s="299">
        <f t="shared" si="696"/>
        <v>0</v>
      </c>
      <c r="X6572" s="300" t="str">
        <f t="shared" si="697"/>
        <v>8</v>
      </c>
      <c r="Y6572" s="297"/>
      <c r="Z6572" s="298">
        <f t="shared" si="698"/>
        <v>12043.68</v>
      </c>
      <c r="AA6572" s="301">
        <f>VLOOKUP(G6572,Ma_KH!$A:$R,14,0)</f>
        <v>60</v>
      </c>
    </row>
    <row r="6573" spans="1:27" hidden="1" x14ac:dyDescent="0.25">
      <c r="A6573" s="245">
        <v>45995</v>
      </c>
      <c r="B6573" s="248">
        <v>4180886217</v>
      </c>
      <c r="C6573" s="294" t="s">
        <v>7767</v>
      </c>
      <c r="D6573" s="292">
        <v>46003</v>
      </c>
      <c r="E6573" s="246"/>
      <c r="F6573" s="244"/>
      <c r="G6573" s="33" t="s">
        <v>1657</v>
      </c>
      <c r="H6573" s="246"/>
      <c r="I6573" s="248">
        <v>4180886217</v>
      </c>
      <c r="J6573" s="248" t="s">
        <v>70</v>
      </c>
      <c r="K6573" s="335" t="s">
        <v>34</v>
      </c>
      <c r="L6573" s="21" t="str">
        <f>VLOOKUP($K6573,TONG_SL!$A:$D,2,0)</f>
        <v>Tai heo muối 200g</v>
      </c>
      <c r="N6573" s="21" t="str">
        <f t="shared" si="690"/>
        <v>K-C6</v>
      </c>
      <c r="Q6573" s="21" t="str">
        <f>VLOOKUP(K6573,TONG_SL!$A:$D,3,0)</f>
        <v>Túi</v>
      </c>
      <c r="R6573" s="224">
        <v>2</v>
      </c>
      <c r="S6573" s="297"/>
      <c r="T6573" s="297">
        <f>VLOOKUP(VLOOKUP(G6573,Ma_KH!$A:$R,18,0)&amp;K6573,Gia_MB!$A:$F,6,0)</f>
        <v>55595</v>
      </c>
      <c r="U6573" s="298">
        <f t="shared" si="695"/>
        <v>111190</v>
      </c>
      <c r="V6573" s="297"/>
      <c r="W6573" s="299">
        <f t="shared" si="696"/>
        <v>0</v>
      </c>
      <c r="X6573" s="300" t="str">
        <f t="shared" si="697"/>
        <v>8</v>
      </c>
      <c r="Y6573" s="297"/>
      <c r="Z6573" s="298">
        <f t="shared" si="698"/>
        <v>8895.2000000000007</v>
      </c>
      <c r="AA6573" s="301">
        <f>VLOOKUP(G6573,Ma_KH!$A:$R,14,0)</f>
        <v>60</v>
      </c>
    </row>
    <row r="6574" spans="1:27" hidden="1" x14ac:dyDescent="0.25">
      <c r="A6574" s="245">
        <v>45996</v>
      </c>
      <c r="B6574" s="248">
        <v>4180908386</v>
      </c>
      <c r="C6574" s="294" t="s">
        <v>7767</v>
      </c>
      <c r="D6574" s="292">
        <v>46003</v>
      </c>
      <c r="E6574" s="246"/>
      <c r="F6574" s="244"/>
      <c r="G6574" s="33" t="s">
        <v>1487</v>
      </c>
      <c r="H6574" s="246"/>
      <c r="I6574" s="248">
        <v>4180908386</v>
      </c>
      <c r="J6574" s="248" t="s">
        <v>70</v>
      </c>
      <c r="K6574" s="335" t="s">
        <v>48</v>
      </c>
      <c r="L6574" s="21" t="str">
        <f>VLOOKUP($K6574,TONG_SL!$A:$D,2,0)</f>
        <v>Mọc Nấm Hương 250g</v>
      </c>
      <c r="N6574" s="21" t="str">
        <f t="shared" si="690"/>
        <v>K-C6</v>
      </c>
      <c r="Q6574" s="21" t="str">
        <f>VLOOKUP(K6574,TONG_SL!$A:$D,3,0)</f>
        <v>Túi</v>
      </c>
      <c r="R6574" s="224">
        <v>2</v>
      </c>
      <c r="S6574" s="297"/>
      <c r="T6574" s="297">
        <f>VLOOKUP(VLOOKUP(G6574,Ma_KH!$A:$R,18,0)&amp;K6574,Gia_MB!$A:$F,6,0)</f>
        <v>46000</v>
      </c>
      <c r="U6574" s="298">
        <f t="shared" si="695"/>
        <v>92000</v>
      </c>
      <c r="V6574" s="297"/>
      <c r="W6574" s="299">
        <f t="shared" si="696"/>
        <v>0</v>
      </c>
      <c r="X6574" s="300" t="str">
        <f t="shared" si="697"/>
        <v>8</v>
      </c>
      <c r="Y6574" s="297"/>
      <c r="Z6574" s="298">
        <f t="shared" si="698"/>
        <v>7360</v>
      </c>
      <c r="AA6574" s="301">
        <f>VLOOKUP(G6574,Ma_KH!$A:$R,14,0)</f>
        <v>60</v>
      </c>
    </row>
    <row r="6575" spans="1:27" hidden="1" x14ac:dyDescent="0.25">
      <c r="A6575" s="245">
        <v>45996</v>
      </c>
      <c r="B6575" s="248">
        <v>4180908386</v>
      </c>
      <c r="C6575" s="294" t="s">
        <v>7767</v>
      </c>
      <c r="D6575" s="292">
        <v>46003</v>
      </c>
      <c r="E6575" s="246"/>
      <c r="F6575" s="244"/>
      <c r="G6575" s="33" t="s">
        <v>1487</v>
      </c>
      <c r="H6575" s="246"/>
      <c r="I6575" s="248">
        <v>4180908386</v>
      </c>
      <c r="J6575" s="248" t="s">
        <v>70</v>
      </c>
      <c r="K6575" s="335" t="s">
        <v>27</v>
      </c>
      <c r="L6575" s="21" t="str">
        <f>VLOOKUP($K6575,TONG_SL!$A:$D,2,0)</f>
        <v>Chân giò heo muối 300g</v>
      </c>
      <c r="N6575" s="21" t="str">
        <f t="shared" si="690"/>
        <v>K-C6</v>
      </c>
      <c r="Q6575" s="21" t="str">
        <f>VLOOKUP(K6575,TONG_SL!$A:$D,3,0)</f>
        <v>Túi</v>
      </c>
      <c r="R6575" s="224">
        <v>2</v>
      </c>
      <c r="S6575" s="297"/>
      <c r="T6575" s="297">
        <f>VLOOKUP(VLOOKUP(G6575,Ma_KH!$A:$R,18,0)&amp;K6575,Gia_MB!$A:$F,6,0)</f>
        <v>73431</v>
      </c>
      <c r="U6575" s="298">
        <f t="shared" si="695"/>
        <v>146862</v>
      </c>
      <c r="V6575" s="297"/>
      <c r="W6575" s="299">
        <f t="shared" si="696"/>
        <v>0</v>
      </c>
      <c r="X6575" s="300" t="str">
        <f t="shared" si="697"/>
        <v>8</v>
      </c>
      <c r="Y6575" s="297"/>
      <c r="Z6575" s="298">
        <f t="shared" si="698"/>
        <v>11748.960000000001</v>
      </c>
      <c r="AA6575" s="301">
        <f>VLOOKUP(G6575,Ma_KH!$A:$R,14,0)</f>
        <v>60</v>
      </c>
    </row>
    <row r="6576" spans="1:27" hidden="1" x14ac:dyDescent="0.25">
      <c r="A6576" s="245">
        <v>45996</v>
      </c>
      <c r="B6576" s="248">
        <v>4180908386</v>
      </c>
      <c r="C6576" s="294" t="s">
        <v>7767</v>
      </c>
      <c r="D6576" s="292">
        <v>46003</v>
      </c>
      <c r="E6576" s="246"/>
      <c r="F6576" s="244"/>
      <c r="G6576" s="33" t="s">
        <v>1487</v>
      </c>
      <c r="H6576" s="246"/>
      <c r="I6576" s="248">
        <v>4180908386</v>
      </c>
      <c r="J6576" s="248" t="s">
        <v>70</v>
      </c>
      <c r="K6576" s="335" t="s">
        <v>37</v>
      </c>
      <c r="L6576" s="21" t="str">
        <f>VLOOKUP($K6576,TONG_SL!$A:$D,2,0)</f>
        <v>Chả cốm 300g</v>
      </c>
      <c r="N6576" s="21" t="str">
        <f t="shared" si="690"/>
        <v>K-C6</v>
      </c>
      <c r="Q6576" s="21" t="str">
        <f>VLOOKUP(K6576,TONG_SL!$A:$D,3,0)</f>
        <v>Túi</v>
      </c>
      <c r="R6576" s="224">
        <v>4</v>
      </c>
      <c r="S6576" s="297"/>
      <c r="T6576" s="297">
        <f>VLOOKUP(VLOOKUP(G6576,Ma_KH!$A:$R,18,0)&amp;K6576,Gia_MB!$A:$F,6,0)</f>
        <v>74250</v>
      </c>
      <c r="U6576" s="298">
        <f t="shared" si="695"/>
        <v>297000</v>
      </c>
      <c r="V6576" s="297"/>
      <c r="W6576" s="299">
        <f t="shared" si="696"/>
        <v>0</v>
      </c>
      <c r="X6576" s="300" t="str">
        <f t="shared" si="697"/>
        <v>8</v>
      </c>
      <c r="Y6576" s="297"/>
      <c r="Z6576" s="298">
        <f t="shared" si="698"/>
        <v>23760</v>
      </c>
      <c r="AA6576" s="301">
        <f>VLOOKUP(G6576,Ma_KH!$A:$R,14,0)</f>
        <v>60</v>
      </c>
    </row>
    <row r="6577" spans="1:27" hidden="1" x14ac:dyDescent="0.25">
      <c r="A6577" s="245">
        <v>45996</v>
      </c>
      <c r="B6577" s="248">
        <v>4180908386</v>
      </c>
      <c r="C6577" s="294" t="s">
        <v>7767</v>
      </c>
      <c r="D6577" s="292">
        <v>46003</v>
      </c>
      <c r="E6577" s="246"/>
      <c r="F6577" s="244"/>
      <c r="G6577" s="33" t="s">
        <v>1487</v>
      </c>
      <c r="H6577" s="246"/>
      <c r="I6577" s="248">
        <v>4180908386</v>
      </c>
      <c r="J6577" s="248" t="s">
        <v>70</v>
      </c>
      <c r="K6577" s="335" t="s">
        <v>34</v>
      </c>
      <c r="L6577" s="21" t="str">
        <f>VLOOKUP($K6577,TONG_SL!$A:$D,2,0)</f>
        <v>Tai heo muối 200g</v>
      </c>
      <c r="N6577" s="21" t="str">
        <f t="shared" si="690"/>
        <v>K-C6</v>
      </c>
      <c r="Q6577" s="21" t="str">
        <f>VLOOKUP(K6577,TONG_SL!$A:$D,3,0)</f>
        <v>Túi</v>
      </c>
      <c r="R6577" s="224">
        <v>2</v>
      </c>
      <c r="S6577" s="297"/>
      <c r="T6577" s="297">
        <f>VLOOKUP(VLOOKUP(G6577,Ma_KH!$A:$R,18,0)&amp;K6577,Gia_MB!$A:$F,6,0)</f>
        <v>55595</v>
      </c>
      <c r="U6577" s="298">
        <f t="shared" si="695"/>
        <v>111190</v>
      </c>
      <c r="V6577" s="297"/>
      <c r="W6577" s="299">
        <f t="shared" si="696"/>
        <v>0</v>
      </c>
      <c r="X6577" s="300" t="str">
        <f t="shared" si="697"/>
        <v>8</v>
      </c>
      <c r="Y6577" s="297"/>
      <c r="Z6577" s="298">
        <f t="shared" si="698"/>
        <v>8895.2000000000007</v>
      </c>
      <c r="AA6577" s="301">
        <f>VLOOKUP(G6577,Ma_KH!$A:$R,14,0)</f>
        <v>60</v>
      </c>
    </row>
    <row r="6578" spans="1:27" hidden="1" x14ac:dyDescent="0.25">
      <c r="A6578" s="245">
        <v>45996</v>
      </c>
      <c r="B6578" s="248">
        <v>4180908386</v>
      </c>
      <c r="C6578" s="294" t="s">
        <v>7767</v>
      </c>
      <c r="D6578" s="292">
        <v>46003</v>
      </c>
      <c r="E6578" s="246"/>
      <c r="F6578" s="244"/>
      <c r="G6578" s="33" t="s">
        <v>1487</v>
      </c>
      <c r="H6578" s="246"/>
      <c r="I6578" s="248">
        <v>4180908386</v>
      </c>
      <c r="J6578" s="248" t="s">
        <v>70</v>
      </c>
      <c r="K6578" s="335" t="s">
        <v>32</v>
      </c>
      <c r="L6578" s="21" t="str">
        <f>VLOOKUP($K6578,TONG_SL!$A:$D,2,0)</f>
        <v>Giò Tai Lưỡi Xào 250g</v>
      </c>
      <c r="N6578" s="21" t="str">
        <f t="shared" si="690"/>
        <v>K-C6</v>
      </c>
      <c r="Q6578" s="21" t="str">
        <f>VLOOKUP(K6578,TONG_SL!$A:$D,3,0)</f>
        <v>Túi</v>
      </c>
      <c r="R6578" s="224">
        <v>4</v>
      </c>
      <c r="S6578" s="297"/>
      <c r="T6578" s="297">
        <f>VLOOKUP(VLOOKUP(G6578,Ma_KH!$A:$R,18,0)&amp;K6578,Gia_MB!$A:$F,6,0)</f>
        <v>50182</v>
      </c>
      <c r="U6578" s="298">
        <f t="shared" si="695"/>
        <v>200728</v>
      </c>
      <c r="V6578" s="297"/>
      <c r="W6578" s="299">
        <f t="shared" si="696"/>
        <v>0</v>
      </c>
      <c r="X6578" s="300" t="str">
        <f t="shared" si="697"/>
        <v>8</v>
      </c>
      <c r="Y6578" s="297"/>
      <c r="Z6578" s="298">
        <f t="shared" si="698"/>
        <v>16058.24</v>
      </c>
      <c r="AA6578" s="301">
        <f>VLOOKUP(G6578,Ma_KH!$A:$R,14,0)</f>
        <v>60</v>
      </c>
    </row>
    <row r="6579" spans="1:27" hidden="1" x14ac:dyDescent="0.25">
      <c r="A6579" s="245">
        <v>45996</v>
      </c>
      <c r="B6579" s="293">
        <v>4180908556</v>
      </c>
      <c r="C6579" s="294" t="s">
        <v>7767</v>
      </c>
      <c r="D6579" s="292">
        <v>46003</v>
      </c>
      <c r="E6579" s="295"/>
      <c r="F6579" s="294"/>
      <c r="G6579" s="296" t="s">
        <v>1553</v>
      </c>
      <c r="H6579" s="295"/>
      <c r="I6579" s="293">
        <v>4180908556</v>
      </c>
      <c r="J6579" s="248" t="s">
        <v>70</v>
      </c>
      <c r="K6579" s="339" t="s">
        <v>48</v>
      </c>
      <c r="L6579" s="21" t="str">
        <f>VLOOKUP($K6579,TONG_SL!$A:$D,2,0)</f>
        <v>Mọc Nấm Hương 250g</v>
      </c>
      <c r="N6579" s="21" t="str">
        <f t="shared" si="690"/>
        <v>K-C6</v>
      </c>
      <c r="Q6579" s="21" t="str">
        <f>VLOOKUP(K6579,TONG_SL!$A:$D,3,0)</f>
        <v>Túi</v>
      </c>
      <c r="R6579" s="1">
        <v>3</v>
      </c>
      <c r="S6579" s="297"/>
      <c r="T6579" s="297">
        <f>VLOOKUP(VLOOKUP(G6579,Ma_KH!$A:$R,18,0)&amp;K6579,Gia_MB!$A:$F,6,0)</f>
        <v>46000</v>
      </c>
      <c r="U6579" s="298">
        <f t="shared" si="695"/>
        <v>138000</v>
      </c>
      <c r="V6579" s="297"/>
      <c r="W6579" s="299">
        <f t="shared" si="696"/>
        <v>0</v>
      </c>
      <c r="X6579" s="300" t="str">
        <f t="shared" si="697"/>
        <v>8</v>
      </c>
      <c r="Y6579" s="297"/>
      <c r="Z6579" s="298">
        <f t="shared" si="698"/>
        <v>11040</v>
      </c>
      <c r="AA6579" s="301">
        <f>VLOOKUP(G6579,Ma_KH!$A:$R,14,0)</f>
        <v>60</v>
      </c>
    </row>
    <row r="6580" spans="1:27" hidden="1" x14ac:dyDescent="0.25">
      <c r="A6580" s="245">
        <v>45996</v>
      </c>
      <c r="B6580" s="293">
        <v>4180908556</v>
      </c>
      <c r="C6580" s="294" t="s">
        <v>7767</v>
      </c>
      <c r="D6580" s="292">
        <v>46003</v>
      </c>
      <c r="E6580" s="295"/>
      <c r="F6580" s="294"/>
      <c r="G6580" s="296" t="s">
        <v>1553</v>
      </c>
      <c r="H6580" s="295"/>
      <c r="I6580" s="293">
        <v>4180908556</v>
      </c>
      <c r="J6580" s="248" t="s">
        <v>70</v>
      </c>
      <c r="K6580" s="339" t="s">
        <v>39</v>
      </c>
      <c r="L6580" s="21" t="str">
        <f>VLOOKUP($K6580,TONG_SL!$A:$D,2,0)</f>
        <v>Chả nướng 300g</v>
      </c>
      <c r="N6580" s="21" t="str">
        <f t="shared" si="690"/>
        <v>K-C6</v>
      </c>
      <c r="Q6580" s="21" t="str">
        <f>VLOOKUP(K6580,TONG_SL!$A:$D,3,0)</f>
        <v>Túi</v>
      </c>
      <c r="R6580" s="297">
        <v>2</v>
      </c>
      <c r="S6580" s="297"/>
      <c r="T6580" s="297">
        <f>VLOOKUP(VLOOKUP(G6580,Ma_KH!$A:$R,18,0)&amp;K6580,Gia_MB!$A:$F,6,0)</f>
        <v>70950</v>
      </c>
      <c r="U6580" s="298">
        <f t="shared" si="695"/>
        <v>141900</v>
      </c>
      <c r="V6580" s="297"/>
      <c r="W6580" s="299">
        <f t="shared" si="696"/>
        <v>0</v>
      </c>
      <c r="X6580" s="300" t="str">
        <f t="shared" si="697"/>
        <v>8</v>
      </c>
      <c r="Y6580" s="297"/>
      <c r="Z6580" s="298">
        <f t="shared" si="698"/>
        <v>11352</v>
      </c>
      <c r="AA6580" s="301">
        <f>VLOOKUP(G6580,Ma_KH!$A:$R,14,0)</f>
        <v>60</v>
      </c>
    </row>
    <row r="6581" spans="1:27" hidden="1" x14ac:dyDescent="0.25">
      <c r="A6581" s="245">
        <v>45996</v>
      </c>
      <c r="B6581" s="293">
        <v>4180908556</v>
      </c>
      <c r="C6581" s="294" t="s">
        <v>7767</v>
      </c>
      <c r="D6581" s="292">
        <v>46003</v>
      </c>
      <c r="E6581" s="295"/>
      <c r="F6581" s="294"/>
      <c r="G6581" s="296" t="s">
        <v>1553</v>
      </c>
      <c r="H6581" s="295"/>
      <c r="I6581" s="293">
        <v>4180908556</v>
      </c>
      <c r="J6581" s="248" t="s">
        <v>70</v>
      </c>
      <c r="K6581" s="339" t="s">
        <v>32</v>
      </c>
      <c r="L6581" s="21" t="str">
        <f>VLOOKUP($K6581,TONG_SL!$A:$D,2,0)</f>
        <v>Giò Tai Lưỡi Xào 250g</v>
      </c>
      <c r="N6581" s="21" t="str">
        <f t="shared" si="690"/>
        <v>K-C6</v>
      </c>
      <c r="Q6581" s="21" t="str">
        <f>VLOOKUP(K6581,TONG_SL!$A:$D,3,0)</f>
        <v>Túi</v>
      </c>
      <c r="R6581" s="297">
        <v>3</v>
      </c>
      <c r="S6581" s="297"/>
      <c r="T6581" s="297">
        <f>VLOOKUP(VLOOKUP(G6581,Ma_KH!$A:$R,18,0)&amp;K6581,Gia_MB!$A:$F,6,0)</f>
        <v>50182</v>
      </c>
      <c r="U6581" s="298">
        <f t="shared" si="695"/>
        <v>150546</v>
      </c>
      <c r="V6581" s="297"/>
      <c r="W6581" s="299">
        <f t="shared" si="696"/>
        <v>0</v>
      </c>
      <c r="X6581" s="300" t="str">
        <f t="shared" si="697"/>
        <v>8</v>
      </c>
      <c r="Y6581" s="297"/>
      <c r="Z6581" s="298">
        <f t="shared" si="698"/>
        <v>12043.68</v>
      </c>
      <c r="AA6581" s="301">
        <f>VLOOKUP(G6581,Ma_KH!$A:$R,14,0)</f>
        <v>60</v>
      </c>
    </row>
    <row r="6582" spans="1:27" hidden="1" x14ac:dyDescent="0.25">
      <c r="A6582" s="245">
        <v>45996</v>
      </c>
      <c r="B6582" s="293">
        <v>4180908556</v>
      </c>
      <c r="C6582" s="294" t="s">
        <v>7767</v>
      </c>
      <c r="D6582" s="292">
        <v>46003</v>
      </c>
      <c r="E6582" s="295"/>
      <c r="F6582" s="294"/>
      <c r="G6582" s="296" t="s">
        <v>1553</v>
      </c>
      <c r="H6582" s="295"/>
      <c r="I6582" s="293">
        <v>4180908556</v>
      </c>
      <c r="J6582" s="248" t="s">
        <v>70</v>
      </c>
      <c r="K6582" s="339" t="s">
        <v>30</v>
      </c>
      <c r="L6582" s="21" t="str">
        <f>VLOOKUP($K6582,TONG_SL!$A:$D,2,0)</f>
        <v>Gà muối 500g</v>
      </c>
      <c r="N6582" s="21" t="str">
        <f t="shared" si="690"/>
        <v>K-C6</v>
      </c>
      <c r="Q6582" s="21" t="str">
        <f>VLOOKUP(K6582,TONG_SL!$A:$D,3,0)</f>
        <v>Túi</v>
      </c>
      <c r="R6582" s="297">
        <v>2</v>
      </c>
      <c r="S6582" s="297"/>
      <c r="T6582" s="297">
        <f>VLOOKUP(VLOOKUP(G6582,Ma_KH!$A:$R,18,0)&amp;K6582,Gia_MB!$A:$F,6,0)</f>
        <v>111058</v>
      </c>
      <c r="U6582" s="298">
        <f t="shared" si="695"/>
        <v>222116</v>
      </c>
      <c r="V6582" s="297"/>
      <c r="W6582" s="299">
        <f t="shared" si="696"/>
        <v>0</v>
      </c>
      <c r="X6582" s="300" t="str">
        <f t="shared" si="697"/>
        <v>8</v>
      </c>
      <c r="Y6582" s="297"/>
      <c r="Z6582" s="298">
        <f t="shared" si="698"/>
        <v>17769.28</v>
      </c>
      <c r="AA6582" s="301">
        <f>VLOOKUP(G6582,Ma_KH!$A:$R,14,0)</f>
        <v>60</v>
      </c>
    </row>
    <row r="6583" spans="1:27" hidden="1" x14ac:dyDescent="0.25">
      <c r="A6583" s="245">
        <v>45996</v>
      </c>
      <c r="B6583" s="293">
        <v>4180908556</v>
      </c>
      <c r="C6583" s="294" t="s">
        <v>7767</v>
      </c>
      <c r="D6583" s="292">
        <v>46003</v>
      </c>
      <c r="E6583" s="295"/>
      <c r="F6583" s="294"/>
      <c r="G6583" s="296" t="s">
        <v>1553</v>
      </c>
      <c r="H6583" s="295"/>
      <c r="I6583" s="293">
        <v>4180908556</v>
      </c>
      <c r="J6583" s="248" t="s">
        <v>70</v>
      </c>
      <c r="K6583" s="339" t="s">
        <v>34</v>
      </c>
      <c r="L6583" s="21" t="str">
        <f>VLOOKUP($K6583,TONG_SL!$A:$D,2,0)</f>
        <v>Tai heo muối 200g</v>
      </c>
      <c r="N6583" s="21" t="str">
        <f t="shared" si="690"/>
        <v>K-C6</v>
      </c>
      <c r="Q6583" s="21" t="str">
        <f>VLOOKUP(K6583,TONG_SL!$A:$D,3,0)</f>
        <v>Túi</v>
      </c>
      <c r="R6583" s="297">
        <v>2</v>
      </c>
      <c r="S6583" s="297"/>
      <c r="T6583" s="297">
        <f>VLOOKUP(VLOOKUP(G6583,Ma_KH!$A:$R,18,0)&amp;K6583,Gia_MB!$A:$F,6,0)</f>
        <v>55595</v>
      </c>
      <c r="U6583" s="298">
        <f t="shared" si="695"/>
        <v>111190</v>
      </c>
      <c r="V6583" s="297"/>
      <c r="W6583" s="299">
        <f t="shared" si="696"/>
        <v>0</v>
      </c>
      <c r="X6583" s="300" t="str">
        <f t="shared" si="697"/>
        <v>8</v>
      </c>
      <c r="Y6583" s="297"/>
      <c r="Z6583" s="298">
        <f t="shared" si="698"/>
        <v>8895.2000000000007</v>
      </c>
      <c r="AA6583" s="301">
        <f>VLOOKUP(G6583,Ma_KH!$A:$R,14,0)</f>
        <v>60</v>
      </c>
    </row>
    <row r="6584" spans="1:27" hidden="1" x14ac:dyDescent="0.25">
      <c r="A6584" s="245">
        <v>45996</v>
      </c>
      <c r="B6584" s="293">
        <v>4180908707</v>
      </c>
      <c r="C6584" s="294" t="s">
        <v>7767</v>
      </c>
      <c r="D6584" s="292">
        <v>46003</v>
      </c>
      <c r="E6584" s="295"/>
      <c r="F6584" s="294"/>
      <c r="G6584" s="296" t="s">
        <v>1670</v>
      </c>
      <c r="H6584" s="295"/>
      <c r="I6584" s="293">
        <v>4180908707</v>
      </c>
      <c r="J6584" s="248" t="s">
        <v>70</v>
      </c>
      <c r="K6584" s="339" t="s">
        <v>48</v>
      </c>
      <c r="L6584" s="21" t="str">
        <f>VLOOKUP($K6584,TONG_SL!$A:$D,2,0)</f>
        <v>Mọc Nấm Hương 250g</v>
      </c>
      <c r="N6584" s="21" t="str">
        <f t="shared" si="690"/>
        <v>K-C6</v>
      </c>
      <c r="Q6584" s="21" t="str">
        <f>VLOOKUP(K6584,TONG_SL!$A:$D,3,0)</f>
        <v>Túi</v>
      </c>
      <c r="R6584" s="297">
        <v>3</v>
      </c>
      <c r="S6584" s="297"/>
      <c r="T6584" s="297">
        <f>VLOOKUP(VLOOKUP(G6584,Ma_KH!$A:$R,18,0)&amp;K6584,Gia_MB!$A:$F,6,0)</f>
        <v>46000</v>
      </c>
      <c r="U6584" s="298">
        <f t="shared" si="695"/>
        <v>138000</v>
      </c>
      <c r="V6584" s="297"/>
      <c r="W6584" s="299">
        <f t="shared" si="696"/>
        <v>0</v>
      </c>
      <c r="X6584" s="300" t="str">
        <f t="shared" si="697"/>
        <v>8</v>
      </c>
      <c r="Y6584" s="297"/>
      <c r="Z6584" s="298">
        <f t="shared" si="698"/>
        <v>11040</v>
      </c>
      <c r="AA6584" s="301">
        <f>VLOOKUP(G6584,Ma_KH!$A:$R,14,0)</f>
        <v>60</v>
      </c>
    </row>
    <row r="6585" spans="1:27" hidden="1" x14ac:dyDescent="0.25">
      <c r="A6585" s="245">
        <v>45996</v>
      </c>
      <c r="B6585" s="293">
        <v>4180908707</v>
      </c>
      <c r="C6585" s="294" t="s">
        <v>7767</v>
      </c>
      <c r="D6585" s="292">
        <v>46003</v>
      </c>
      <c r="E6585" s="295"/>
      <c r="F6585" s="294"/>
      <c r="G6585" s="296" t="s">
        <v>1670</v>
      </c>
      <c r="H6585" s="295"/>
      <c r="I6585" s="293">
        <v>4180908707</v>
      </c>
      <c r="J6585" s="248" t="s">
        <v>70</v>
      </c>
      <c r="K6585" s="339" t="s">
        <v>30</v>
      </c>
      <c r="L6585" s="21" t="str">
        <f>VLOOKUP($K6585,TONG_SL!$A:$D,2,0)</f>
        <v>Gà muối 500g</v>
      </c>
      <c r="N6585" s="21" t="str">
        <f t="shared" si="690"/>
        <v>K-C6</v>
      </c>
      <c r="Q6585" s="21" t="str">
        <f>VLOOKUP(K6585,TONG_SL!$A:$D,3,0)</f>
        <v>Túi</v>
      </c>
      <c r="R6585" s="297">
        <v>3</v>
      </c>
      <c r="S6585" s="297"/>
      <c r="T6585" s="297">
        <f>VLOOKUP(VLOOKUP(G6585,Ma_KH!$A:$R,18,0)&amp;K6585,Gia_MB!$A:$F,6,0)</f>
        <v>111058</v>
      </c>
      <c r="U6585" s="298">
        <f t="shared" si="695"/>
        <v>333174</v>
      </c>
      <c r="V6585" s="297"/>
      <c r="W6585" s="299">
        <f t="shared" si="696"/>
        <v>0</v>
      </c>
      <c r="X6585" s="300" t="str">
        <f t="shared" si="697"/>
        <v>8</v>
      </c>
      <c r="Y6585" s="297"/>
      <c r="Z6585" s="298">
        <f t="shared" si="698"/>
        <v>26653.920000000002</v>
      </c>
      <c r="AA6585" s="301">
        <f>VLOOKUP(G6585,Ma_KH!$A:$R,14,0)</f>
        <v>60</v>
      </c>
    </row>
    <row r="6586" spans="1:27" hidden="1" x14ac:dyDescent="0.25">
      <c r="A6586" s="245">
        <v>45996</v>
      </c>
      <c r="B6586" s="293">
        <v>4180908707</v>
      </c>
      <c r="C6586" s="294" t="s">
        <v>7767</v>
      </c>
      <c r="D6586" s="292">
        <v>46003</v>
      </c>
      <c r="E6586" s="295"/>
      <c r="F6586" s="294"/>
      <c r="G6586" s="296" t="s">
        <v>1670</v>
      </c>
      <c r="H6586" s="295"/>
      <c r="I6586" s="293">
        <v>4180908707</v>
      </c>
      <c r="J6586" s="248" t="s">
        <v>70</v>
      </c>
      <c r="K6586" s="339" t="s">
        <v>27</v>
      </c>
      <c r="L6586" s="21" t="str">
        <f>VLOOKUP($K6586,TONG_SL!$A:$D,2,0)</f>
        <v>Chân giò heo muối 300g</v>
      </c>
      <c r="N6586" s="21" t="str">
        <f t="shared" si="690"/>
        <v>K-C6</v>
      </c>
      <c r="Q6586" s="21" t="str">
        <f>VLOOKUP(K6586,TONG_SL!$A:$D,3,0)</f>
        <v>Túi</v>
      </c>
      <c r="R6586" s="297">
        <v>3</v>
      </c>
      <c r="S6586" s="297"/>
      <c r="T6586" s="297">
        <f>VLOOKUP(VLOOKUP(G6586,Ma_KH!$A:$R,18,0)&amp;K6586,Gia_MB!$A:$F,6,0)</f>
        <v>73431</v>
      </c>
      <c r="U6586" s="298">
        <f t="shared" si="695"/>
        <v>220293</v>
      </c>
      <c r="V6586" s="297"/>
      <c r="W6586" s="299">
        <f t="shared" si="696"/>
        <v>0</v>
      </c>
      <c r="X6586" s="300" t="str">
        <f t="shared" si="697"/>
        <v>8</v>
      </c>
      <c r="Y6586" s="297"/>
      <c r="Z6586" s="298">
        <f t="shared" si="698"/>
        <v>17623.439999999999</v>
      </c>
      <c r="AA6586" s="301">
        <f>VLOOKUP(G6586,Ma_KH!$A:$R,14,0)</f>
        <v>60</v>
      </c>
    </row>
    <row r="6587" spans="1:27" hidden="1" x14ac:dyDescent="0.25">
      <c r="A6587" s="245">
        <v>45996</v>
      </c>
      <c r="B6587" s="293">
        <v>4180908707</v>
      </c>
      <c r="C6587" s="294" t="s">
        <v>7767</v>
      </c>
      <c r="D6587" s="292">
        <v>46003</v>
      </c>
      <c r="E6587" s="295"/>
      <c r="F6587" s="294"/>
      <c r="G6587" s="296" t="s">
        <v>1670</v>
      </c>
      <c r="H6587" s="295"/>
      <c r="I6587" s="293">
        <v>4180908707</v>
      </c>
      <c r="J6587" s="248" t="s">
        <v>70</v>
      </c>
      <c r="K6587" s="339" t="s">
        <v>32</v>
      </c>
      <c r="L6587" s="21" t="str">
        <f>VLOOKUP($K6587,TONG_SL!$A:$D,2,0)</f>
        <v>Giò Tai Lưỡi Xào 250g</v>
      </c>
      <c r="N6587" s="21" t="str">
        <f t="shared" si="690"/>
        <v>K-C6</v>
      </c>
      <c r="Q6587" s="21" t="str">
        <f>VLOOKUP(K6587,TONG_SL!$A:$D,3,0)</f>
        <v>Túi</v>
      </c>
      <c r="R6587" s="297">
        <v>3</v>
      </c>
      <c r="S6587" s="297"/>
      <c r="T6587" s="297">
        <f>VLOOKUP(VLOOKUP(G6587,Ma_KH!$A:$R,18,0)&amp;K6587,Gia_MB!$A:$F,6,0)</f>
        <v>50182</v>
      </c>
      <c r="U6587" s="298">
        <f t="shared" si="695"/>
        <v>150546</v>
      </c>
      <c r="V6587" s="297"/>
      <c r="W6587" s="299">
        <f t="shared" si="696"/>
        <v>0</v>
      </c>
      <c r="X6587" s="300" t="str">
        <f t="shared" si="697"/>
        <v>8</v>
      </c>
      <c r="Y6587" s="297"/>
      <c r="Z6587" s="298">
        <f t="shared" si="698"/>
        <v>12043.68</v>
      </c>
      <c r="AA6587" s="301">
        <f>VLOOKUP(G6587,Ma_KH!$A:$R,14,0)</f>
        <v>60</v>
      </c>
    </row>
    <row r="6588" spans="1:27" hidden="1" x14ac:dyDescent="0.25">
      <c r="A6588" s="245">
        <v>45996</v>
      </c>
      <c r="B6588" s="293">
        <v>4180908280</v>
      </c>
      <c r="C6588" s="294" t="s">
        <v>7767</v>
      </c>
      <c r="D6588" s="292">
        <v>46003</v>
      </c>
      <c r="E6588" s="295"/>
      <c r="F6588" s="294"/>
      <c r="G6588" s="296" t="s">
        <v>1436</v>
      </c>
      <c r="H6588" s="295"/>
      <c r="I6588" s="293">
        <v>4180908280</v>
      </c>
      <c r="J6588" s="248" t="s">
        <v>70</v>
      </c>
      <c r="K6588" s="339" t="s">
        <v>48</v>
      </c>
      <c r="L6588" s="21" t="str">
        <f>VLOOKUP($K6588,TONG_SL!$A:$D,2,0)</f>
        <v>Mọc Nấm Hương 250g</v>
      </c>
      <c r="N6588" s="21" t="str">
        <f t="shared" si="690"/>
        <v>K-C6</v>
      </c>
      <c r="Q6588" s="21" t="str">
        <f>VLOOKUP(K6588,TONG_SL!$A:$D,3,0)</f>
        <v>Túi</v>
      </c>
      <c r="R6588" s="297">
        <v>1</v>
      </c>
      <c r="S6588" s="297"/>
      <c r="T6588" s="297">
        <f>VLOOKUP(VLOOKUP(G6588,Ma_KH!$A:$R,18,0)&amp;K6588,Gia_MB!$A:$F,6,0)</f>
        <v>46000</v>
      </c>
      <c r="U6588" s="298">
        <f t="shared" si="695"/>
        <v>46000</v>
      </c>
      <c r="V6588" s="297"/>
      <c r="W6588" s="299">
        <f t="shared" si="696"/>
        <v>0</v>
      </c>
      <c r="X6588" s="300" t="str">
        <f t="shared" si="697"/>
        <v>8</v>
      </c>
      <c r="Y6588" s="297"/>
      <c r="Z6588" s="298">
        <f t="shared" si="698"/>
        <v>3680</v>
      </c>
      <c r="AA6588" s="301">
        <f>VLOOKUP(G6588,Ma_KH!$A:$R,14,0)</f>
        <v>60</v>
      </c>
    </row>
    <row r="6589" spans="1:27" hidden="1" x14ac:dyDescent="0.25">
      <c r="A6589" s="245">
        <v>45996</v>
      </c>
      <c r="B6589" s="293">
        <v>4180908280</v>
      </c>
      <c r="C6589" s="294" t="s">
        <v>7767</v>
      </c>
      <c r="D6589" s="292">
        <v>46003</v>
      </c>
      <c r="E6589" s="295"/>
      <c r="F6589" s="294"/>
      <c r="G6589" s="296" t="s">
        <v>1436</v>
      </c>
      <c r="H6589" s="295"/>
      <c r="I6589" s="293">
        <v>4180908280</v>
      </c>
      <c r="J6589" s="248" t="s">
        <v>70</v>
      </c>
      <c r="K6589" s="339" t="s">
        <v>27</v>
      </c>
      <c r="L6589" s="21" t="str">
        <f>VLOOKUP($K6589,TONG_SL!$A:$D,2,0)</f>
        <v>Chân giò heo muối 300g</v>
      </c>
      <c r="N6589" s="21" t="str">
        <f t="shared" si="690"/>
        <v>K-C6</v>
      </c>
      <c r="Q6589" s="21" t="str">
        <f>VLOOKUP(K6589,TONG_SL!$A:$D,3,0)</f>
        <v>Túi</v>
      </c>
      <c r="R6589" s="297">
        <v>2</v>
      </c>
      <c r="S6589" s="297"/>
      <c r="T6589" s="297">
        <f>VLOOKUP(VLOOKUP(G6589,Ma_KH!$A:$R,18,0)&amp;K6589,Gia_MB!$A:$F,6,0)</f>
        <v>73431</v>
      </c>
      <c r="U6589" s="298">
        <f t="shared" si="695"/>
        <v>146862</v>
      </c>
      <c r="V6589" s="297"/>
      <c r="W6589" s="299">
        <f t="shared" si="696"/>
        <v>0</v>
      </c>
      <c r="X6589" s="300" t="str">
        <f t="shared" si="697"/>
        <v>8</v>
      </c>
      <c r="Y6589" s="297"/>
      <c r="Z6589" s="298">
        <f t="shared" si="698"/>
        <v>11748.960000000001</v>
      </c>
      <c r="AA6589" s="301">
        <f>VLOOKUP(G6589,Ma_KH!$A:$R,14,0)</f>
        <v>60</v>
      </c>
    </row>
    <row r="6590" spans="1:27" hidden="1" x14ac:dyDescent="0.25">
      <c r="A6590" s="245">
        <v>45996</v>
      </c>
      <c r="B6590" s="293">
        <v>4180908280</v>
      </c>
      <c r="C6590" s="294" t="s">
        <v>7767</v>
      </c>
      <c r="D6590" s="292">
        <v>46003</v>
      </c>
      <c r="E6590" s="295"/>
      <c r="F6590" s="294"/>
      <c r="G6590" s="296" t="s">
        <v>1436</v>
      </c>
      <c r="H6590" s="295"/>
      <c r="I6590" s="293">
        <v>4180908280</v>
      </c>
      <c r="J6590" s="248" t="s">
        <v>70</v>
      </c>
      <c r="K6590" s="339" t="s">
        <v>37</v>
      </c>
      <c r="L6590" s="21" t="str">
        <f>VLOOKUP($K6590,TONG_SL!$A:$D,2,0)</f>
        <v>Chả cốm 300g</v>
      </c>
      <c r="N6590" s="21" t="str">
        <f t="shared" si="690"/>
        <v>K-C6</v>
      </c>
      <c r="Q6590" s="21" t="str">
        <f>VLOOKUP(K6590,TONG_SL!$A:$D,3,0)</f>
        <v>Túi</v>
      </c>
      <c r="R6590" s="297">
        <v>2</v>
      </c>
      <c r="S6590" s="297"/>
      <c r="T6590" s="297">
        <f>VLOOKUP(VLOOKUP(G6590,Ma_KH!$A:$R,18,0)&amp;K6590,Gia_MB!$A:$F,6,0)</f>
        <v>74250</v>
      </c>
      <c r="U6590" s="298">
        <f t="shared" si="695"/>
        <v>148500</v>
      </c>
      <c r="V6590" s="297"/>
      <c r="W6590" s="299">
        <f t="shared" si="696"/>
        <v>0</v>
      </c>
      <c r="X6590" s="300" t="str">
        <f t="shared" si="697"/>
        <v>8</v>
      </c>
      <c r="Y6590" s="297"/>
      <c r="Z6590" s="298">
        <f t="shared" si="698"/>
        <v>11880</v>
      </c>
      <c r="AA6590" s="301">
        <f>VLOOKUP(G6590,Ma_KH!$A:$R,14,0)</f>
        <v>60</v>
      </c>
    </row>
    <row r="6591" spans="1:27" hidden="1" x14ac:dyDescent="0.25">
      <c r="A6591" s="245">
        <v>45996</v>
      </c>
      <c r="B6591" s="293">
        <v>4180908280</v>
      </c>
      <c r="C6591" s="294" t="s">
        <v>7767</v>
      </c>
      <c r="D6591" s="292">
        <v>46003</v>
      </c>
      <c r="E6591" s="295"/>
      <c r="F6591" s="294"/>
      <c r="G6591" s="296" t="s">
        <v>1436</v>
      </c>
      <c r="H6591" s="295"/>
      <c r="I6591" s="293">
        <v>4180908280</v>
      </c>
      <c r="J6591" s="248" t="s">
        <v>70</v>
      </c>
      <c r="K6591" s="339" t="s">
        <v>39</v>
      </c>
      <c r="L6591" s="21" t="str">
        <f>VLOOKUP($K6591,TONG_SL!$A:$D,2,0)</f>
        <v>Chả nướng 300g</v>
      </c>
      <c r="N6591" s="21" t="str">
        <f t="shared" si="690"/>
        <v>K-C6</v>
      </c>
      <c r="Q6591" s="21" t="str">
        <f>VLOOKUP(K6591,TONG_SL!$A:$D,3,0)</f>
        <v>Túi</v>
      </c>
      <c r="R6591" s="297">
        <v>1</v>
      </c>
      <c r="S6591" s="297"/>
      <c r="T6591" s="297">
        <f>VLOOKUP(VLOOKUP(G6591,Ma_KH!$A:$R,18,0)&amp;K6591,Gia_MB!$A:$F,6,0)</f>
        <v>70950</v>
      </c>
      <c r="U6591" s="298">
        <f t="shared" si="695"/>
        <v>70950</v>
      </c>
      <c r="V6591" s="297"/>
      <c r="W6591" s="299">
        <f t="shared" si="696"/>
        <v>0</v>
      </c>
      <c r="X6591" s="300" t="str">
        <f t="shared" si="697"/>
        <v>8</v>
      </c>
      <c r="Y6591" s="297"/>
      <c r="Z6591" s="298">
        <f t="shared" si="698"/>
        <v>5676</v>
      </c>
      <c r="AA6591" s="301">
        <f>VLOOKUP(G6591,Ma_KH!$A:$R,14,0)</f>
        <v>60</v>
      </c>
    </row>
    <row r="6592" spans="1:27" hidden="1" x14ac:dyDescent="0.25">
      <c r="A6592" s="245">
        <v>45996</v>
      </c>
      <c r="B6592" s="293">
        <v>4180908280</v>
      </c>
      <c r="C6592" s="294" t="s">
        <v>7767</v>
      </c>
      <c r="D6592" s="292">
        <v>46003</v>
      </c>
      <c r="E6592" s="295"/>
      <c r="F6592" s="294"/>
      <c r="G6592" s="296" t="s">
        <v>1436</v>
      </c>
      <c r="H6592" s="295"/>
      <c r="I6592" s="293">
        <v>4180908280</v>
      </c>
      <c r="J6592" s="248" t="s">
        <v>70</v>
      </c>
      <c r="K6592" s="339" t="s">
        <v>34</v>
      </c>
      <c r="L6592" s="21" t="str">
        <f>VLOOKUP($K6592,TONG_SL!$A:$D,2,0)</f>
        <v>Tai heo muối 200g</v>
      </c>
      <c r="N6592" s="21" t="str">
        <f t="shared" si="690"/>
        <v>K-C6</v>
      </c>
      <c r="Q6592" s="21" t="str">
        <f>VLOOKUP(K6592,TONG_SL!$A:$D,3,0)</f>
        <v>Túi</v>
      </c>
      <c r="R6592" s="297">
        <v>3</v>
      </c>
      <c r="S6592" s="297"/>
      <c r="T6592" s="297">
        <f>VLOOKUP(VLOOKUP(G6592,Ma_KH!$A:$R,18,0)&amp;K6592,Gia_MB!$A:$F,6,0)</f>
        <v>55595</v>
      </c>
      <c r="U6592" s="298">
        <f t="shared" si="695"/>
        <v>166785</v>
      </c>
      <c r="V6592" s="297"/>
      <c r="W6592" s="299">
        <f t="shared" si="696"/>
        <v>0</v>
      </c>
      <c r="X6592" s="300" t="str">
        <f t="shared" si="697"/>
        <v>8</v>
      </c>
      <c r="Y6592" s="297"/>
      <c r="Z6592" s="298">
        <f t="shared" si="698"/>
        <v>13342.800000000001</v>
      </c>
      <c r="AA6592" s="301">
        <f>VLOOKUP(G6592,Ma_KH!$A:$R,14,0)</f>
        <v>60</v>
      </c>
    </row>
    <row r="6593" spans="1:27" hidden="1" x14ac:dyDescent="0.25">
      <c r="A6593" s="245">
        <v>45996</v>
      </c>
      <c r="B6593" s="293">
        <v>4180907814</v>
      </c>
      <c r="C6593" s="294" t="s">
        <v>7767</v>
      </c>
      <c r="D6593" s="292">
        <v>46003</v>
      </c>
      <c r="E6593" s="295"/>
      <c r="F6593" s="294"/>
      <c r="G6593" s="296" t="s">
        <v>353</v>
      </c>
      <c r="H6593" s="295"/>
      <c r="I6593" s="293">
        <v>4180907814</v>
      </c>
      <c r="J6593" s="248" t="s">
        <v>70</v>
      </c>
      <c r="K6593" s="339" t="s">
        <v>32</v>
      </c>
      <c r="L6593" s="21" t="str">
        <f>VLOOKUP($K6593,TONG_SL!$A:$D,2,0)</f>
        <v>Giò Tai Lưỡi Xào 250g</v>
      </c>
      <c r="N6593" s="21" t="str">
        <f t="shared" ref="N6593:N6656" si="699">IF($B6593&lt;&gt;"","K-C6","")</f>
        <v>K-C6</v>
      </c>
      <c r="Q6593" s="21" t="str">
        <f>VLOOKUP(K6593,TONG_SL!$A:$D,3,0)</f>
        <v>Túi</v>
      </c>
      <c r="R6593" s="297">
        <v>3</v>
      </c>
      <c r="S6593" s="297"/>
      <c r="T6593" s="297">
        <f>VLOOKUP(VLOOKUP(G6593,Ma_KH!$A:$R,18,0)&amp;K6593,Gia_MB!$A:$F,6,0)</f>
        <v>50182</v>
      </c>
      <c r="U6593" s="298">
        <f t="shared" si="695"/>
        <v>150546</v>
      </c>
      <c r="V6593" s="297"/>
      <c r="W6593" s="299">
        <f t="shared" si="696"/>
        <v>0</v>
      </c>
      <c r="X6593" s="300" t="str">
        <f t="shared" si="697"/>
        <v>8</v>
      </c>
      <c r="Y6593" s="297"/>
      <c r="Z6593" s="298">
        <f t="shared" si="698"/>
        <v>12043.68</v>
      </c>
      <c r="AA6593" s="301">
        <f>VLOOKUP(G6593,Ma_KH!$A:$R,14,0)</f>
        <v>60</v>
      </c>
    </row>
    <row r="6594" spans="1:27" hidden="1" x14ac:dyDescent="0.25">
      <c r="A6594" s="245">
        <v>45996</v>
      </c>
      <c r="B6594" s="293">
        <v>4180907814</v>
      </c>
      <c r="C6594" s="294" t="s">
        <v>7767</v>
      </c>
      <c r="D6594" s="292">
        <v>46003</v>
      </c>
      <c r="E6594" s="295"/>
      <c r="F6594" s="294"/>
      <c r="G6594" s="296" t="s">
        <v>353</v>
      </c>
      <c r="H6594" s="295"/>
      <c r="I6594" s="293">
        <v>4180907814</v>
      </c>
      <c r="J6594" s="248" t="s">
        <v>70</v>
      </c>
      <c r="K6594" s="339" t="s">
        <v>30</v>
      </c>
      <c r="L6594" s="21" t="str">
        <f>VLOOKUP($K6594,TONG_SL!$A:$D,2,0)</f>
        <v>Gà muối 500g</v>
      </c>
      <c r="N6594" s="21" t="str">
        <f t="shared" si="699"/>
        <v>K-C6</v>
      </c>
      <c r="Q6594" s="21" t="str">
        <f>VLOOKUP(K6594,TONG_SL!$A:$D,3,0)</f>
        <v>Túi</v>
      </c>
      <c r="R6594" s="297">
        <v>2</v>
      </c>
      <c r="S6594" s="297"/>
      <c r="T6594" s="297">
        <f>VLOOKUP(VLOOKUP(G6594,Ma_KH!$A:$R,18,0)&amp;K6594,Gia_MB!$A:$F,6,0)</f>
        <v>111058</v>
      </c>
      <c r="U6594" s="298">
        <f t="shared" si="695"/>
        <v>222116</v>
      </c>
      <c r="V6594" s="297"/>
      <c r="W6594" s="299">
        <f t="shared" si="696"/>
        <v>0</v>
      </c>
      <c r="X6594" s="300" t="str">
        <f t="shared" si="697"/>
        <v>8</v>
      </c>
      <c r="Y6594" s="297"/>
      <c r="Z6594" s="298">
        <f t="shared" si="698"/>
        <v>17769.28</v>
      </c>
      <c r="AA6594" s="301">
        <f>VLOOKUP(G6594,Ma_KH!$A:$R,14,0)</f>
        <v>60</v>
      </c>
    </row>
    <row r="6595" spans="1:27" hidden="1" x14ac:dyDescent="0.25">
      <c r="A6595" s="245">
        <v>45996</v>
      </c>
      <c r="B6595" s="293">
        <v>4180907814</v>
      </c>
      <c r="C6595" s="294" t="s">
        <v>7767</v>
      </c>
      <c r="D6595" s="292">
        <v>46003</v>
      </c>
      <c r="E6595" s="295"/>
      <c r="F6595" s="294"/>
      <c r="G6595" s="296" t="s">
        <v>353</v>
      </c>
      <c r="H6595" s="295"/>
      <c r="I6595" s="293">
        <v>4180907814</v>
      </c>
      <c r="J6595" s="248" t="s">
        <v>70</v>
      </c>
      <c r="K6595" s="339" t="s">
        <v>27</v>
      </c>
      <c r="L6595" s="21" t="str">
        <f>VLOOKUP($K6595,TONG_SL!$A:$D,2,0)</f>
        <v>Chân giò heo muối 300g</v>
      </c>
      <c r="N6595" s="21" t="str">
        <f t="shared" si="699"/>
        <v>K-C6</v>
      </c>
      <c r="Q6595" s="21" t="str">
        <f>VLOOKUP(K6595,TONG_SL!$A:$D,3,0)</f>
        <v>Túi</v>
      </c>
      <c r="R6595" s="297">
        <v>3</v>
      </c>
      <c r="S6595" s="297"/>
      <c r="T6595" s="297">
        <f>VLOOKUP(VLOOKUP(G6595,Ma_KH!$A:$R,18,0)&amp;K6595,Gia_MB!$A:$F,6,0)</f>
        <v>73431</v>
      </c>
      <c r="U6595" s="298">
        <f t="shared" si="695"/>
        <v>220293</v>
      </c>
      <c r="V6595" s="297"/>
      <c r="W6595" s="299">
        <f t="shared" si="696"/>
        <v>0</v>
      </c>
      <c r="X6595" s="300" t="str">
        <f t="shared" si="697"/>
        <v>8</v>
      </c>
      <c r="Y6595" s="297"/>
      <c r="Z6595" s="298">
        <f t="shared" si="698"/>
        <v>17623.439999999999</v>
      </c>
      <c r="AA6595" s="301">
        <f>VLOOKUP(G6595,Ma_KH!$A:$R,14,0)</f>
        <v>60</v>
      </c>
    </row>
    <row r="6596" spans="1:27" hidden="1" x14ac:dyDescent="0.25">
      <c r="A6596" s="245">
        <v>45996</v>
      </c>
      <c r="B6596" s="293">
        <v>4180907814</v>
      </c>
      <c r="C6596" s="294" t="s">
        <v>7767</v>
      </c>
      <c r="D6596" s="292">
        <v>46003</v>
      </c>
      <c r="E6596" s="295"/>
      <c r="F6596" s="294"/>
      <c r="G6596" s="296" t="s">
        <v>353</v>
      </c>
      <c r="H6596" s="295"/>
      <c r="I6596" s="293">
        <v>4180907814</v>
      </c>
      <c r="J6596" s="248" t="s">
        <v>70</v>
      </c>
      <c r="K6596" s="339" t="s">
        <v>48</v>
      </c>
      <c r="L6596" s="21" t="str">
        <f>VLOOKUP($K6596,TONG_SL!$A:$D,2,0)</f>
        <v>Mọc Nấm Hương 250g</v>
      </c>
      <c r="N6596" s="21" t="str">
        <f t="shared" si="699"/>
        <v>K-C6</v>
      </c>
      <c r="Q6596" s="21" t="str">
        <f>VLOOKUP(K6596,TONG_SL!$A:$D,3,0)</f>
        <v>Túi</v>
      </c>
      <c r="R6596" s="297">
        <v>2</v>
      </c>
      <c r="S6596" s="297"/>
      <c r="T6596" s="297">
        <f>VLOOKUP(VLOOKUP(G6596,Ma_KH!$A:$R,18,0)&amp;K6596,Gia_MB!$A:$F,6,0)</f>
        <v>46000</v>
      </c>
      <c r="U6596" s="298">
        <f t="shared" si="695"/>
        <v>92000</v>
      </c>
      <c r="V6596" s="297"/>
      <c r="W6596" s="299">
        <f t="shared" si="696"/>
        <v>0</v>
      </c>
      <c r="X6596" s="300" t="str">
        <f t="shared" si="697"/>
        <v>8</v>
      </c>
      <c r="Y6596" s="297"/>
      <c r="Z6596" s="298">
        <f t="shared" si="698"/>
        <v>7360</v>
      </c>
      <c r="AA6596" s="301">
        <f>VLOOKUP(G6596,Ma_KH!$A:$R,14,0)</f>
        <v>60</v>
      </c>
    </row>
    <row r="6597" spans="1:27" hidden="1" x14ac:dyDescent="0.25">
      <c r="A6597" s="245">
        <v>45996</v>
      </c>
      <c r="B6597" s="293">
        <v>4180908629</v>
      </c>
      <c r="C6597" s="294" t="s">
        <v>7767</v>
      </c>
      <c r="D6597" s="292">
        <v>46003</v>
      </c>
      <c r="E6597" s="295"/>
      <c r="F6597" s="294"/>
      <c r="G6597" s="296" t="s">
        <v>1597</v>
      </c>
      <c r="H6597" s="295"/>
      <c r="I6597" s="293">
        <v>4180908629</v>
      </c>
      <c r="J6597" s="248" t="s">
        <v>70</v>
      </c>
      <c r="K6597" s="339" t="s">
        <v>30</v>
      </c>
      <c r="L6597" s="21" t="str">
        <f>VLOOKUP($K6597,TONG_SL!$A:$D,2,0)</f>
        <v>Gà muối 500g</v>
      </c>
      <c r="N6597" s="21" t="str">
        <f t="shared" si="699"/>
        <v>K-C6</v>
      </c>
      <c r="Q6597" s="21" t="str">
        <f>VLOOKUP(K6597,TONG_SL!$A:$D,3,0)</f>
        <v>Túi</v>
      </c>
      <c r="R6597" s="297">
        <v>3</v>
      </c>
      <c r="S6597" s="297"/>
      <c r="T6597" s="297">
        <f>VLOOKUP(VLOOKUP(G6597,Ma_KH!$A:$R,18,0)&amp;K6597,Gia_MB!$A:$F,6,0)</f>
        <v>111058</v>
      </c>
      <c r="U6597" s="298">
        <f t="shared" si="695"/>
        <v>333174</v>
      </c>
      <c r="V6597" s="297"/>
      <c r="W6597" s="299">
        <f t="shared" si="696"/>
        <v>0</v>
      </c>
      <c r="X6597" s="300" t="str">
        <f t="shared" si="697"/>
        <v>8</v>
      </c>
      <c r="Y6597" s="297"/>
      <c r="Z6597" s="298">
        <f t="shared" si="698"/>
        <v>26653.920000000002</v>
      </c>
      <c r="AA6597" s="301">
        <f>VLOOKUP(G6597,Ma_KH!$A:$R,14,0)</f>
        <v>60</v>
      </c>
    </row>
    <row r="6598" spans="1:27" hidden="1" x14ac:dyDescent="0.25">
      <c r="A6598" s="245">
        <v>45996</v>
      </c>
      <c r="B6598" s="293">
        <v>4180908629</v>
      </c>
      <c r="C6598" s="294" t="s">
        <v>7767</v>
      </c>
      <c r="D6598" s="292">
        <v>46003</v>
      </c>
      <c r="E6598" s="295"/>
      <c r="F6598" s="294"/>
      <c r="G6598" s="296" t="s">
        <v>1597</v>
      </c>
      <c r="H6598" s="295"/>
      <c r="I6598" s="293">
        <v>4180908629</v>
      </c>
      <c r="J6598" s="248" t="s">
        <v>70</v>
      </c>
      <c r="K6598" s="339" t="s">
        <v>48</v>
      </c>
      <c r="L6598" s="21" t="str">
        <f>VLOOKUP($K6598,TONG_SL!$A:$D,2,0)</f>
        <v>Mọc Nấm Hương 250g</v>
      </c>
      <c r="N6598" s="21" t="str">
        <f t="shared" si="699"/>
        <v>K-C6</v>
      </c>
      <c r="Q6598" s="21" t="str">
        <f>VLOOKUP(K6598,TONG_SL!$A:$D,3,0)</f>
        <v>Túi</v>
      </c>
      <c r="R6598" s="297">
        <v>3</v>
      </c>
      <c r="S6598" s="297"/>
      <c r="T6598" s="297">
        <f>VLOOKUP(VLOOKUP(G6598,Ma_KH!$A:$R,18,0)&amp;K6598,Gia_MB!$A:$F,6,0)</f>
        <v>46000</v>
      </c>
      <c r="U6598" s="298">
        <f t="shared" si="695"/>
        <v>138000</v>
      </c>
      <c r="V6598" s="297"/>
      <c r="W6598" s="299">
        <f t="shared" si="696"/>
        <v>0</v>
      </c>
      <c r="X6598" s="300" t="str">
        <f t="shared" si="697"/>
        <v>8</v>
      </c>
      <c r="Y6598" s="297"/>
      <c r="Z6598" s="298">
        <f t="shared" si="698"/>
        <v>11040</v>
      </c>
      <c r="AA6598" s="301">
        <f>VLOOKUP(G6598,Ma_KH!$A:$R,14,0)</f>
        <v>60</v>
      </c>
    </row>
    <row r="6599" spans="1:27" hidden="1" x14ac:dyDescent="0.25">
      <c r="A6599" s="245">
        <v>45996</v>
      </c>
      <c r="B6599" s="293">
        <v>4180908629</v>
      </c>
      <c r="C6599" s="294" t="s">
        <v>7767</v>
      </c>
      <c r="D6599" s="292">
        <v>46003</v>
      </c>
      <c r="E6599" s="295"/>
      <c r="F6599" s="294"/>
      <c r="G6599" s="296" t="s">
        <v>1597</v>
      </c>
      <c r="H6599" s="295"/>
      <c r="I6599" s="293">
        <v>4180908629</v>
      </c>
      <c r="J6599" s="248" t="s">
        <v>70</v>
      </c>
      <c r="K6599" s="339" t="s">
        <v>27</v>
      </c>
      <c r="L6599" s="21" t="str">
        <f>VLOOKUP($K6599,TONG_SL!$A:$D,2,0)</f>
        <v>Chân giò heo muối 300g</v>
      </c>
      <c r="N6599" s="21" t="str">
        <f t="shared" si="699"/>
        <v>K-C6</v>
      </c>
      <c r="Q6599" s="21" t="str">
        <f>VLOOKUP(K6599,TONG_SL!$A:$D,3,0)</f>
        <v>Túi</v>
      </c>
      <c r="R6599" s="297">
        <v>6</v>
      </c>
      <c r="S6599" s="297"/>
      <c r="T6599" s="297">
        <f>VLOOKUP(VLOOKUP(G6599,Ma_KH!$A:$R,18,0)&amp;K6599,Gia_MB!$A:$F,6,0)</f>
        <v>73431</v>
      </c>
      <c r="U6599" s="298">
        <f t="shared" si="695"/>
        <v>440586</v>
      </c>
      <c r="V6599" s="297"/>
      <c r="W6599" s="299">
        <f t="shared" si="696"/>
        <v>0</v>
      </c>
      <c r="X6599" s="300" t="str">
        <f t="shared" si="697"/>
        <v>8</v>
      </c>
      <c r="Y6599" s="297"/>
      <c r="Z6599" s="298">
        <f t="shared" si="698"/>
        <v>35246.879999999997</v>
      </c>
      <c r="AA6599" s="301">
        <f>VLOOKUP(G6599,Ma_KH!$A:$R,14,0)</f>
        <v>60</v>
      </c>
    </row>
    <row r="6600" spans="1:27" hidden="1" x14ac:dyDescent="0.25">
      <c r="A6600" s="292">
        <v>45995</v>
      </c>
      <c r="B6600" s="293">
        <v>4180885692</v>
      </c>
      <c r="C6600" s="294" t="s">
        <v>7767</v>
      </c>
      <c r="D6600" s="292">
        <v>46003</v>
      </c>
      <c r="E6600" s="295"/>
      <c r="F6600" s="294"/>
      <c r="G6600" s="296" t="s">
        <v>1568</v>
      </c>
      <c r="H6600" s="295"/>
      <c r="I6600" s="293">
        <v>4180885692</v>
      </c>
      <c r="J6600" s="248" t="s">
        <v>70</v>
      </c>
      <c r="K6600" s="339" t="s">
        <v>30</v>
      </c>
      <c r="L6600" s="21" t="str">
        <f>VLOOKUP($K6600,TONG_SL!$A:$D,2,0)</f>
        <v>Gà muối 500g</v>
      </c>
      <c r="N6600" s="21" t="str">
        <f t="shared" si="699"/>
        <v>K-C6</v>
      </c>
      <c r="Q6600" s="21" t="str">
        <f>VLOOKUP(K6600,TONG_SL!$A:$D,3,0)</f>
        <v>Túi</v>
      </c>
      <c r="R6600" s="297">
        <v>8</v>
      </c>
      <c r="S6600" s="297"/>
      <c r="T6600" s="297">
        <f>VLOOKUP(VLOOKUP(G6600,Ma_KH!$A:$R,18,0)&amp;K6600,Gia_MB!$A:$F,6,0)</f>
        <v>111058</v>
      </c>
      <c r="U6600" s="298">
        <f t="shared" si="695"/>
        <v>888464</v>
      </c>
      <c r="V6600" s="297"/>
      <c r="W6600" s="299">
        <f t="shared" si="696"/>
        <v>0</v>
      </c>
      <c r="X6600" s="300" t="str">
        <f t="shared" si="697"/>
        <v>8</v>
      </c>
      <c r="Y6600" s="297"/>
      <c r="Z6600" s="298">
        <f t="shared" si="698"/>
        <v>71077.119999999995</v>
      </c>
      <c r="AA6600" s="301">
        <f>VLOOKUP(G6600,Ma_KH!$A:$R,14,0)</f>
        <v>60</v>
      </c>
    </row>
    <row r="6601" spans="1:27" hidden="1" x14ac:dyDescent="0.25">
      <c r="A6601" s="292">
        <v>45995</v>
      </c>
      <c r="B6601" s="293">
        <v>4180885692</v>
      </c>
      <c r="C6601" s="294" t="s">
        <v>7767</v>
      </c>
      <c r="D6601" s="292">
        <v>46003</v>
      </c>
      <c r="E6601" s="295"/>
      <c r="F6601" s="294"/>
      <c r="G6601" s="296" t="s">
        <v>1568</v>
      </c>
      <c r="H6601" s="295"/>
      <c r="I6601" s="293">
        <v>4180885692</v>
      </c>
      <c r="J6601" s="248" t="s">
        <v>70</v>
      </c>
      <c r="K6601" s="339" t="s">
        <v>48</v>
      </c>
      <c r="L6601" s="21" t="str">
        <f>VLOOKUP($K6601,TONG_SL!$A:$D,2,0)</f>
        <v>Mọc Nấm Hương 250g</v>
      </c>
      <c r="N6601" s="21" t="str">
        <f t="shared" si="699"/>
        <v>K-C6</v>
      </c>
      <c r="Q6601" s="21" t="str">
        <f>VLOOKUP(K6601,TONG_SL!$A:$D,3,0)</f>
        <v>Túi</v>
      </c>
      <c r="R6601" s="297">
        <v>6</v>
      </c>
      <c r="S6601" s="297"/>
      <c r="T6601" s="297">
        <f>VLOOKUP(VLOOKUP(G6601,Ma_KH!$A:$R,18,0)&amp;K6601,Gia_MB!$A:$F,6,0)</f>
        <v>46000</v>
      </c>
      <c r="U6601" s="298">
        <f t="shared" ref="U6601:U6614" si="700">T6601*R6601</f>
        <v>276000</v>
      </c>
      <c r="V6601" s="297"/>
      <c r="W6601" s="299">
        <f t="shared" ref="W6601:W6614" si="701">U6601*V6601</f>
        <v>0</v>
      </c>
      <c r="X6601" s="300" t="str">
        <f t="shared" ref="X6601:X6614" si="702">IF(B6601&lt;&gt;"","8","0")</f>
        <v>8</v>
      </c>
      <c r="Y6601" s="297"/>
      <c r="Z6601" s="298">
        <f t="shared" ref="Z6601:Z6614" si="703">U6601*X6601%</f>
        <v>22080</v>
      </c>
      <c r="AA6601" s="301">
        <f>VLOOKUP(G6601,Ma_KH!$A:$R,14,0)</f>
        <v>60</v>
      </c>
    </row>
    <row r="6602" spans="1:27" hidden="1" x14ac:dyDescent="0.25">
      <c r="A6602" s="292">
        <v>45995</v>
      </c>
      <c r="B6602" s="293">
        <v>4180885692</v>
      </c>
      <c r="C6602" s="294" t="s">
        <v>7767</v>
      </c>
      <c r="D6602" s="292">
        <v>46003</v>
      </c>
      <c r="E6602" s="295"/>
      <c r="F6602" s="294"/>
      <c r="G6602" s="296" t="s">
        <v>1568</v>
      </c>
      <c r="H6602" s="295"/>
      <c r="I6602" s="293">
        <v>4180885692</v>
      </c>
      <c r="J6602" s="248" t="s">
        <v>70</v>
      </c>
      <c r="K6602" s="339" t="s">
        <v>27</v>
      </c>
      <c r="L6602" s="21" t="str">
        <f>VLOOKUP($K6602,TONG_SL!$A:$D,2,0)</f>
        <v>Chân giò heo muối 300g</v>
      </c>
      <c r="N6602" s="21" t="str">
        <f t="shared" si="699"/>
        <v>K-C6</v>
      </c>
      <c r="Q6602" s="21" t="str">
        <f>VLOOKUP(K6602,TONG_SL!$A:$D,3,0)</f>
        <v>Túi</v>
      </c>
      <c r="R6602" s="297">
        <v>14</v>
      </c>
      <c r="S6602" s="297"/>
      <c r="T6602" s="297">
        <f>VLOOKUP(VLOOKUP(G6602,Ma_KH!$A:$R,18,0)&amp;K6602,Gia_MB!$A:$F,6,0)</f>
        <v>73431</v>
      </c>
      <c r="U6602" s="298">
        <f t="shared" si="700"/>
        <v>1028034</v>
      </c>
      <c r="V6602" s="297"/>
      <c r="W6602" s="299">
        <f t="shared" si="701"/>
        <v>0</v>
      </c>
      <c r="X6602" s="300" t="str">
        <f t="shared" si="702"/>
        <v>8</v>
      </c>
      <c r="Y6602" s="297"/>
      <c r="Z6602" s="298">
        <f t="shared" si="703"/>
        <v>82242.720000000001</v>
      </c>
      <c r="AA6602" s="301">
        <f>VLOOKUP(G6602,Ma_KH!$A:$R,14,0)</f>
        <v>60</v>
      </c>
    </row>
    <row r="6603" spans="1:27" hidden="1" x14ac:dyDescent="0.25">
      <c r="A6603" s="292">
        <v>45995</v>
      </c>
      <c r="B6603" s="293">
        <v>4180885692</v>
      </c>
      <c r="C6603" s="294" t="s">
        <v>7767</v>
      </c>
      <c r="D6603" s="292">
        <v>46003</v>
      </c>
      <c r="E6603" s="295"/>
      <c r="F6603" s="294"/>
      <c r="G6603" s="296" t="s">
        <v>1568</v>
      </c>
      <c r="H6603" s="295"/>
      <c r="I6603" s="293">
        <v>4180885692</v>
      </c>
      <c r="J6603" s="248" t="s">
        <v>70</v>
      </c>
      <c r="K6603" s="339" t="s">
        <v>32</v>
      </c>
      <c r="L6603" s="21" t="str">
        <f>VLOOKUP($K6603,TONG_SL!$A:$D,2,0)</f>
        <v>Giò Tai Lưỡi Xào 250g</v>
      </c>
      <c r="N6603" s="21" t="str">
        <f t="shared" si="699"/>
        <v>K-C6</v>
      </c>
      <c r="Q6603" s="21" t="str">
        <f>VLOOKUP(K6603,TONG_SL!$A:$D,3,0)</f>
        <v>Túi</v>
      </c>
      <c r="R6603" s="297">
        <v>2</v>
      </c>
      <c r="S6603" s="297"/>
      <c r="T6603" s="297">
        <f>VLOOKUP(VLOOKUP(G6603,Ma_KH!$A:$R,18,0)&amp;K6603,Gia_MB!$A:$F,6,0)</f>
        <v>50182</v>
      </c>
      <c r="U6603" s="298">
        <f t="shared" si="700"/>
        <v>100364</v>
      </c>
      <c r="V6603" s="297"/>
      <c r="W6603" s="299">
        <f t="shared" si="701"/>
        <v>0</v>
      </c>
      <c r="X6603" s="300" t="str">
        <f t="shared" si="702"/>
        <v>8</v>
      </c>
      <c r="Y6603" s="297"/>
      <c r="Z6603" s="298">
        <f t="shared" si="703"/>
        <v>8029.12</v>
      </c>
      <c r="AA6603" s="301">
        <f>VLOOKUP(G6603,Ma_KH!$A:$R,14,0)</f>
        <v>60</v>
      </c>
    </row>
    <row r="6604" spans="1:27" hidden="1" x14ac:dyDescent="0.25">
      <c r="A6604" s="292">
        <v>45995</v>
      </c>
      <c r="B6604" s="293">
        <v>4180885692</v>
      </c>
      <c r="C6604" s="294" t="s">
        <v>7767</v>
      </c>
      <c r="D6604" s="292">
        <v>46003</v>
      </c>
      <c r="E6604" s="295"/>
      <c r="F6604" s="294"/>
      <c r="G6604" s="296" t="s">
        <v>1568</v>
      </c>
      <c r="H6604" s="295"/>
      <c r="I6604" s="293">
        <v>4180885692</v>
      </c>
      <c r="J6604" s="248" t="s">
        <v>70</v>
      </c>
      <c r="K6604" s="339" t="s">
        <v>34</v>
      </c>
      <c r="L6604" s="21" t="str">
        <f>VLOOKUP($K6604,TONG_SL!$A:$D,2,0)</f>
        <v>Tai heo muối 200g</v>
      </c>
      <c r="N6604" s="21" t="str">
        <f t="shared" si="699"/>
        <v>K-C6</v>
      </c>
      <c r="Q6604" s="21" t="str">
        <f>VLOOKUP(K6604,TONG_SL!$A:$D,3,0)</f>
        <v>Túi</v>
      </c>
      <c r="R6604" s="297">
        <v>2</v>
      </c>
      <c r="S6604" s="297"/>
      <c r="T6604" s="297">
        <f>VLOOKUP(VLOOKUP(G6604,Ma_KH!$A:$R,18,0)&amp;K6604,Gia_MB!$A:$F,6,0)</f>
        <v>55595</v>
      </c>
      <c r="U6604" s="298">
        <f t="shared" si="700"/>
        <v>111190</v>
      </c>
      <c r="V6604" s="297"/>
      <c r="W6604" s="299">
        <f t="shared" si="701"/>
        <v>0</v>
      </c>
      <c r="X6604" s="300" t="str">
        <f t="shared" si="702"/>
        <v>8</v>
      </c>
      <c r="Y6604" s="297"/>
      <c r="Z6604" s="298">
        <f t="shared" si="703"/>
        <v>8895.2000000000007</v>
      </c>
      <c r="AA6604" s="301">
        <f>VLOOKUP(G6604,Ma_KH!$A:$R,14,0)</f>
        <v>60</v>
      </c>
    </row>
    <row r="6605" spans="1:27" hidden="1" x14ac:dyDescent="0.25">
      <c r="A6605" s="292">
        <v>45995</v>
      </c>
      <c r="B6605" s="293">
        <v>4180885286</v>
      </c>
      <c r="C6605" s="294" t="s">
        <v>7767</v>
      </c>
      <c r="D6605" s="292">
        <v>46003</v>
      </c>
      <c r="E6605" s="295"/>
      <c r="F6605" s="294"/>
      <c r="G6605" s="296" t="s">
        <v>1533</v>
      </c>
      <c r="H6605" s="295"/>
      <c r="I6605" s="293">
        <v>4180885286</v>
      </c>
      <c r="J6605" s="248" t="s">
        <v>70</v>
      </c>
      <c r="K6605" s="339" t="s">
        <v>27</v>
      </c>
      <c r="L6605" s="21" t="str">
        <f>VLOOKUP($K6605,TONG_SL!$A:$D,2,0)</f>
        <v>Chân giò heo muối 300g</v>
      </c>
      <c r="N6605" s="21" t="str">
        <f t="shared" si="699"/>
        <v>K-C6</v>
      </c>
      <c r="Q6605" s="21" t="str">
        <f>VLOOKUP(K6605,TONG_SL!$A:$D,3,0)</f>
        <v>Túi</v>
      </c>
      <c r="R6605" s="297">
        <v>4</v>
      </c>
      <c r="S6605" s="297"/>
      <c r="T6605" s="297">
        <f>VLOOKUP(VLOOKUP(G6605,Ma_KH!$A:$R,18,0)&amp;K6605,Gia_MB!$A:$F,6,0)</f>
        <v>73431</v>
      </c>
      <c r="U6605" s="298">
        <f t="shared" si="700"/>
        <v>293724</v>
      </c>
      <c r="V6605" s="297"/>
      <c r="W6605" s="299">
        <f t="shared" si="701"/>
        <v>0</v>
      </c>
      <c r="X6605" s="300" t="str">
        <f t="shared" si="702"/>
        <v>8</v>
      </c>
      <c r="Y6605" s="297"/>
      <c r="Z6605" s="298">
        <f t="shared" si="703"/>
        <v>23497.920000000002</v>
      </c>
      <c r="AA6605" s="301">
        <f>VLOOKUP(G6605,Ma_KH!$A:$R,14,0)</f>
        <v>60</v>
      </c>
    </row>
    <row r="6606" spans="1:27" hidden="1" x14ac:dyDescent="0.25">
      <c r="A6606" s="292">
        <v>45995</v>
      </c>
      <c r="B6606" s="293">
        <v>4180885286</v>
      </c>
      <c r="C6606" s="294" t="s">
        <v>7767</v>
      </c>
      <c r="D6606" s="292">
        <v>46003</v>
      </c>
      <c r="E6606" s="295"/>
      <c r="F6606" s="294"/>
      <c r="G6606" s="296" t="s">
        <v>1533</v>
      </c>
      <c r="H6606" s="295"/>
      <c r="I6606" s="293">
        <v>4180885286</v>
      </c>
      <c r="J6606" s="248" t="s">
        <v>70</v>
      </c>
      <c r="K6606" s="339" t="s">
        <v>48</v>
      </c>
      <c r="L6606" s="21" t="str">
        <f>VLOOKUP($K6606,TONG_SL!$A:$D,2,0)</f>
        <v>Mọc Nấm Hương 250g</v>
      </c>
      <c r="N6606" s="21" t="str">
        <f t="shared" si="699"/>
        <v>K-C6</v>
      </c>
      <c r="Q6606" s="21" t="str">
        <f>VLOOKUP(K6606,TONG_SL!$A:$D,3,0)</f>
        <v>Túi</v>
      </c>
      <c r="R6606" s="297">
        <v>8</v>
      </c>
      <c r="S6606" s="297"/>
      <c r="T6606" s="297">
        <f>VLOOKUP(VLOOKUP(G6606,Ma_KH!$A:$R,18,0)&amp;K6606,Gia_MB!$A:$F,6,0)</f>
        <v>46000</v>
      </c>
      <c r="U6606" s="298">
        <f t="shared" si="700"/>
        <v>368000</v>
      </c>
      <c r="V6606" s="297"/>
      <c r="W6606" s="299">
        <f t="shared" si="701"/>
        <v>0</v>
      </c>
      <c r="X6606" s="300" t="str">
        <f t="shared" si="702"/>
        <v>8</v>
      </c>
      <c r="Y6606" s="297"/>
      <c r="Z6606" s="298">
        <f t="shared" si="703"/>
        <v>29440</v>
      </c>
      <c r="AA6606" s="301">
        <f>VLOOKUP(G6606,Ma_KH!$A:$R,14,0)</f>
        <v>60</v>
      </c>
    </row>
    <row r="6607" spans="1:27" hidden="1" x14ac:dyDescent="0.25">
      <c r="A6607" s="292">
        <v>45995</v>
      </c>
      <c r="B6607" s="293">
        <v>4180885286</v>
      </c>
      <c r="C6607" s="294" t="s">
        <v>7767</v>
      </c>
      <c r="D6607" s="292">
        <v>46003</v>
      </c>
      <c r="E6607" s="295"/>
      <c r="F6607" s="294"/>
      <c r="G6607" s="296" t="s">
        <v>1533</v>
      </c>
      <c r="H6607" s="295"/>
      <c r="I6607" s="293">
        <v>4180885286</v>
      </c>
      <c r="J6607" s="248" t="s">
        <v>70</v>
      </c>
      <c r="K6607" s="339" t="s">
        <v>30</v>
      </c>
      <c r="L6607" s="21" t="str">
        <f>VLOOKUP($K6607,TONG_SL!$A:$D,2,0)</f>
        <v>Gà muối 500g</v>
      </c>
      <c r="N6607" s="21" t="str">
        <f t="shared" si="699"/>
        <v>K-C6</v>
      </c>
      <c r="Q6607" s="21" t="str">
        <f>VLOOKUP(K6607,TONG_SL!$A:$D,3,0)</f>
        <v>Túi</v>
      </c>
      <c r="R6607" s="297">
        <v>4</v>
      </c>
      <c r="S6607" s="297"/>
      <c r="T6607" s="297">
        <f>VLOOKUP(VLOOKUP(G6607,Ma_KH!$A:$R,18,0)&amp;K6607,Gia_MB!$A:$F,6,0)</f>
        <v>111058</v>
      </c>
      <c r="U6607" s="298">
        <f t="shared" si="700"/>
        <v>444232</v>
      </c>
      <c r="V6607" s="297"/>
      <c r="W6607" s="299">
        <f t="shared" si="701"/>
        <v>0</v>
      </c>
      <c r="X6607" s="300" t="str">
        <f t="shared" si="702"/>
        <v>8</v>
      </c>
      <c r="Y6607" s="297"/>
      <c r="Z6607" s="298">
        <f t="shared" si="703"/>
        <v>35538.559999999998</v>
      </c>
      <c r="AA6607" s="301">
        <f>VLOOKUP(G6607,Ma_KH!$A:$R,14,0)</f>
        <v>60</v>
      </c>
    </row>
    <row r="6608" spans="1:27" hidden="1" x14ac:dyDescent="0.25">
      <c r="A6608" s="292">
        <v>45995</v>
      </c>
      <c r="B6608" s="293">
        <v>4180885632</v>
      </c>
      <c r="C6608" s="294" t="s">
        <v>7767</v>
      </c>
      <c r="D6608" s="292">
        <v>46003</v>
      </c>
      <c r="E6608" s="295"/>
      <c r="F6608" s="294"/>
      <c r="G6608" s="296" t="s">
        <v>1564</v>
      </c>
      <c r="H6608" s="295"/>
      <c r="I6608" s="293">
        <v>4180885632</v>
      </c>
      <c r="J6608" s="248" t="s">
        <v>70</v>
      </c>
      <c r="K6608" s="339" t="s">
        <v>34</v>
      </c>
      <c r="L6608" s="21" t="str">
        <f>VLOOKUP($K6608,TONG_SL!$A:$D,2,0)</f>
        <v>Tai heo muối 200g</v>
      </c>
      <c r="N6608" s="21" t="str">
        <f t="shared" si="699"/>
        <v>K-C6</v>
      </c>
      <c r="Q6608" s="21" t="str">
        <f>VLOOKUP(K6608,TONG_SL!$A:$D,3,0)</f>
        <v>Túi</v>
      </c>
      <c r="R6608" s="297">
        <v>3</v>
      </c>
      <c r="S6608" s="297"/>
      <c r="T6608" s="297">
        <f>VLOOKUP(VLOOKUP(G6608,Ma_KH!$A:$R,18,0)&amp;K6608,Gia_MB!$A:$F,6,0)</f>
        <v>55595</v>
      </c>
      <c r="U6608" s="298">
        <f t="shared" si="700"/>
        <v>166785</v>
      </c>
      <c r="V6608" s="297"/>
      <c r="W6608" s="299">
        <f t="shared" si="701"/>
        <v>0</v>
      </c>
      <c r="X6608" s="300" t="str">
        <f t="shared" si="702"/>
        <v>8</v>
      </c>
      <c r="Y6608" s="297"/>
      <c r="Z6608" s="298">
        <f t="shared" si="703"/>
        <v>13342.800000000001</v>
      </c>
      <c r="AA6608" s="301">
        <f>VLOOKUP(G6608,Ma_KH!$A:$R,14,0)</f>
        <v>60</v>
      </c>
    </row>
    <row r="6609" spans="1:27" hidden="1" x14ac:dyDescent="0.25">
      <c r="A6609" s="292">
        <v>45995</v>
      </c>
      <c r="B6609" s="293">
        <v>4180885632</v>
      </c>
      <c r="C6609" s="294" t="s">
        <v>7767</v>
      </c>
      <c r="D6609" s="292">
        <v>46003</v>
      </c>
      <c r="E6609" s="295"/>
      <c r="F6609" s="294"/>
      <c r="G6609" s="296" t="s">
        <v>1564</v>
      </c>
      <c r="H6609" s="295"/>
      <c r="I6609" s="293">
        <v>4180885632</v>
      </c>
      <c r="J6609" s="248" t="s">
        <v>70</v>
      </c>
      <c r="K6609" s="339" t="s">
        <v>32</v>
      </c>
      <c r="L6609" s="21" t="str">
        <f>VLOOKUP($K6609,TONG_SL!$A:$D,2,0)</f>
        <v>Giò Tai Lưỡi Xào 250g</v>
      </c>
      <c r="N6609" s="21" t="str">
        <f t="shared" si="699"/>
        <v>K-C6</v>
      </c>
      <c r="Q6609" s="21" t="str">
        <f>VLOOKUP(K6609,TONG_SL!$A:$D,3,0)</f>
        <v>Túi</v>
      </c>
      <c r="R6609" s="297">
        <v>5</v>
      </c>
      <c r="S6609" s="297"/>
      <c r="T6609" s="297">
        <f>VLOOKUP(VLOOKUP(G6609,Ma_KH!$A:$R,18,0)&amp;K6609,Gia_MB!$A:$F,6,0)</f>
        <v>50182</v>
      </c>
      <c r="U6609" s="298">
        <f t="shared" si="700"/>
        <v>250910</v>
      </c>
      <c r="V6609" s="297"/>
      <c r="W6609" s="299">
        <f t="shared" si="701"/>
        <v>0</v>
      </c>
      <c r="X6609" s="300" t="str">
        <f t="shared" si="702"/>
        <v>8</v>
      </c>
      <c r="Y6609" s="297"/>
      <c r="Z6609" s="298">
        <f t="shared" si="703"/>
        <v>20072.8</v>
      </c>
      <c r="AA6609" s="301">
        <f>VLOOKUP(G6609,Ma_KH!$A:$R,14,0)</f>
        <v>60</v>
      </c>
    </row>
    <row r="6610" spans="1:27" hidden="1" x14ac:dyDescent="0.25">
      <c r="A6610" s="292">
        <v>45995</v>
      </c>
      <c r="B6610" s="293">
        <v>4180885632</v>
      </c>
      <c r="C6610" s="294" t="s">
        <v>7767</v>
      </c>
      <c r="D6610" s="292">
        <v>46003</v>
      </c>
      <c r="E6610" s="295"/>
      <c r="F6610" s="294"/>
      <c r="G6610" s="296" t="s">
        <v>1564</v>
      </c>
      <c r="H6610" s="295"/>
      <c r="I6610" s="293">
        <v>4180885632</v>
      </c>
      <c r="J6610" s="248" t="s">
        <v>70</v>
      </c>
      <c r="K6610" s="339" t="s">
        <v>27</v>
      </c>
      <c r="L6610" s="21" t="str">
        <f>VLOOKUP($K6610,TONG_SL!$A:$D,2,0)</f>
        <v>Chân giò heo muối 300g</v>
      </c>
      <c r="N6610" s="21" t="str">
        <f t="shared" si="699"/>
        <v>K-C6</v>
      </c>
      <c r="Q6610" s="21" t="str">
        <f>VLOOKUP(K6610,TONG_SL!$A:$D,3,0)</f>
        <v>Túi</v>
      </c>
      <c r="R6610" s="297">
        <v>10</v>
      </c>
      <c r="S6610" s="297"/>
      <c r="T6610" s="297">
        <f>VLOOKUP(VLOOKUP(G6610,Ma_KH!$A:$R,18,0)&amp;K6610,Gia_MB!$A:$F,6,0)</f>
        <v>73431</v>
      </c>
      <c r="U6610" s="298">
        <f t="shared" si="700"/>
        <v>734310</v>
      </c>
      <c r="V6610" s="297"/>
      <c r="W6610" s="299">
        <f t="shared" si="701"/>
        <v>0</v>
      </c>
      <c r="X6610" s="300" t="str">
        <f t="shared" si="702"/>
        <v>8</v>
      </c>
      <c r="Y6610" s="297"/>
      <c r="Z6610" s="298">
        <f t="shared" si="703"/>
        <v>58744.800000000003</v>
      </c>
      <c r="AA6610" s="301">
        <f>VLOOKUP(G6610,Ma_KH!$A:$R,14,0)</f>
        <v>60</v>
      </c>
    </row>
    <row r="6611" spans="1:27" hidden="1" x14ac:dyDescent="0.25">
      <c r="A6611" s="292">
        <v>45995</v>
      </c>
      <c r="B6611" s="293">
        <v>4180885632</v>
      </c>
      <c r="C6611" s="294" t="s">
        <v>7767</v>
      </c>
      <c r="D6611" s="292">
        <v>46003</v>
      </c>
      <c r="E6611" s="295"/>
      <c r="F6611" s="294"/>
      <c r="G6611" s="296" t="s">
        <v>1564</v>
      </c>
      <c r="H6611" s="295"/>
      <c r="I6611" s="293">
        <v>4180885632</v>
      </c>
      <c r="J6611" s="248" t="s">
        <v>70</v>
      </c>
      <c r="K6611" s="339" t="s">
        <v>48</v>
      </c>
      <c r="L6611" s="21" t="str">
        <f>VLOOKUP($K6611,TONG_SL!$A:$D,2,0)</f>
        <v>Mọc Nấm Hương 250g</v>
      </c>
      <c r="N6611" s="21" t="str">
        <f t="shared" si="699"/>
        <v>K-C6</v>
      </c>
      <c r="Q6611" s="21" t="str">
        <f>VLOOKUP(K6611,TONG_SL!$A:$D,3,0)</f>
        <v>Túi</v>
      </c>
      <c r="R6611" s="297">
        <v>5</v>
      </c>
      <c r="S6611" s="297"/>
      <c r="T6611" s="297">
        <f>VLOOKUP(VLOOKUP(G6611,Ma_KH!$A:$R,18,0)&amp;K6611,Gia_MB!$A:$F,6,0)</f>
        <v>46000</v>
      </c>
      <c r="U6611" s="298">
        <f t="shared" si="700"/>
        <v>230000</v>
      </c>
      <c r="V6611" s="297"/>
      <c r="W6611" s="299">
        <f t="shared" si="701"/>
        <v>0</v>
      </c>
      <c r="X6611" s="300" t="str">
        <f t="shared" si="702"/>
        <v>8</v>
      </c>
      <c r="Y6611" s="297"/>
      <c r="Z6611" s="298">
        <f t="shared" si="703"/>
        <v>18400</v>
      </c>
      <c r="AA6611" s="301">
        <f>VLOOKUP(G6611,Ma_KH!$A:$R,14,0)</f>
        <v>60</v>
      </c>
    </row>
    <row r="6612" spans="1:27" hidden="1" x14ac:dyDescent="0.25">
      <c r="A6612" s="292">
        <v>45995</v>
      </c>
      <c r="B6612" s="293">
        <v>4180885632</v>
      </c>
      <c r="C6612" s="294" t="s">
        <v>7767</v>
      </c>
      <c r="D6612" s="292">
        <v>46003</v>
      </c>
      <c r="E6612" s="295"/>
      <c r="F6612" s="294"/>
      <c r="G6612" s="296" t="s">
        <v>1564</v>
      </c>
      <c r="H6612" s="295"/>
      <c r="I6612" s="293">
        <v>4180885632</v>
      </c>
      <c r="J6612" s="248" t="s">
        <v>70</v>
      </c>
      <c r="K6612" s="339" t="s">
        <v>30</v>
      </c>
      <c r="L6612" s="21" t="str">
        <f>VLOOKUP($K6612,TONG_SL!$A:$D,2,0)</f>
        <v>Gà muối 500g</v>
      </c>
      <c r="N6612" s="21" t="str">
        <f t="shared" si="699"/>
        <v>K-C6</v>
      </c>
      <c r="Q6612" s="21" t="str">
        <f>VLOOKUP(K6612,TONG_SL!$A:$D,3,0)</f>
        <v>Túi</v>
      </c>
      <c r="R6612" s="297">
        <v>3</v>
      </c>
      <c r="S6612" s="297"/>
      <c r="T6612" s="297">
        <f>VLOOKUP(VLOOKUP(G6612,Ma_KH!$A:$R,18,0)&amp;K6612,Gia_MB!$A:$F,6,0)</f>
        <v>111058</v>
      </c>
      <c r="U6612" s="298">
        <f t="shared" si="700"/>
        <v>333174</v>
      </c>
      <c r="V6612" s="297"/>
      <c r="W6612" s="299">
        <f t="shared" si="701"/>
        <v>0</v>
      </c>
      <c r="X6612" s="300" t="str">
        <f t="shared" si="702"/>
        <v>8</v>
      </c>
      <c r="Y6612" s="297"/>
      <c r="Z6612" s="298">
        <f t="shared" si="703"/>
        <v>26653.920000000002</v>
      </c>
      <c r="AA6612" s="301">
        <f>VLOOKUP(G6612,Ma_KH!$A:$R,14,0)</f>
        <v>60</v>
      </c>
    </row>
    <row r="6613" spans="1:27" hidden="1" x14ac:dyDescent="0.25">
      <c r="A6613" s="292">
        <v>45995</v>
      </c>
      <c r="B6613" s="293">
        <v>4180884520</v>
      </c>
      <c r="C6613" s="294" t="s">
        <v>7767</v>
      </c>
      <c r="D6613" s="292">
        <v>46003</v>
      </c>
      <c r="E6613" s="295"/>
      <c r="F6613" s="294"/>
      <c r="G6613" s="296" t="s">
        <v>1197</v>
      </c>
      <c r="H6613" s="295"/>
      <c r="I6613" s="293">
        <v>4180884520</v>
      </c>
      <c r="J6613" s="248" t="s">
        <v>70</v>
      </c>
      <c r="K6613" s="339" t="s">
        <v>48</v>
      </c>
      <c r="L6613" s="21" t="str">
        <f>VLOOKUP($K6613,TONG_SL!$A:$D,2,0)</f>
        <v>Mọc Nấm Hương 250g</v>
      </c>
      <c r="N6613" s="21" t="str">
        <f t="shared" si="699"/>
        <v>K-C6</v>
      </c>
      <c r="Q6613" s="21" t="str">
        <f>VLOOKUP(K6613,TONG_SL!$A:$D,3,0)</f>
        <v>Túi</v>
      </c>
      <c r="R6613" s="297">
        <v>3</v>
      </c>
      <c r="S6613" s="297"/>
      <c r="T6613" s="297">
        <f>VLOOKUP(VLOOKUP(G6613,Ma_KH!$A:$R,18,0)&amp;K6613,Gia_MB!$A:$F,6,0)</f>
        <v>46000</v>
      </c>
      <c r="U6613" s="298">
        <f t="shared" si="700"/>
        <v>138000</v>
      </c>
      <c r="V6613" s="297"/>
      <c r="W6613" s="299">
        <f t="shared" si="701"/>
        <v>0</v>
      </c>
      <c r="X6613" s="300" t="str">
        <f t="shared" si="702"/>
        <v>8</v>
      </c>
      <c r="Y6613" s="297"/>
      <c r="Z6613" s="298">
        <f t="shared" si="703"/>
        <v>11040</v>
      </c>
      <c r="AA6613" s="301">
        <f>VLOOKUP(G6613,Ma_KH!$A:$R,14,0)</f>
        <v>60</v>
      </c>
    </row>
    <row r="6614" spans="1:27" hidden="1" x14ac:dyDescent="0.25">
      <c r="A6614" s="292">
        <v>45995</v>
      </c>
      <c r="B6614" s="293">
        <v>4180884520</v>
      </c>
      <c r="C6614" s="294" t="s">
        <v>7767</v>
      </c>
      <c r="D6614" s="292">
        <v>46003</v>
      </c>
      <c r="E6614" s="295"/>
      <c r="F6614" s="294"/>
      <c r="G6614" s="296" t="s">
        <v>1197</v>
      </c>
      <c r="H6614" s="295"/>
      <c r="I6614" s="293">
        <v>4180884520</v>
      </c>
      <c r="J6614" s="248" t="s">
        <v>70</v>
      </c>
      <c r="K6614" s="339" t="s">
        <v>27</v>
      </c>
      <c r="L6614" s="21" t="str">
        <f>VLOOKUP($K6614,TONG_SL!$A:$D,2,0)</f>
        <v>Chân giò heo muối 300g</v>
      </c>
      <c r="N6614" s="21" t="str">
        <f t="shared" si="699"/>
        <v>K-C6</v>
      </c>
      <c r="Q6614" s="21" t="str">
        <f>VLOOKUP(K6614,TONG_SL!$A:$D,3,0)</f>
        <v>Túi</v>
      </c>
      <c r="R6614" s="297">
        <v>7</v>
      </c>
      <c r="S6614" s="297"/>
      <c r="T6614" s="297">
        <f>VLOOKUP(VLOOKUP(G6614,Ma_KH!$A:$R,18,0)&amp;K6614,Gia_MB!$A:$F,6,0)</f>
        <v>73431</v>
      </c>
      <c r="U6614" s="298">
        <f t="shared" si="700"/>
        <v>514017</v>
      </c>
      <c r="V6614" s="297"/>
      <c r="W6614" s="299">
        <f t="shared" si="701"/>
        <v>0</v>
      </c>
      <c r="X6614" s="300" t="str">
        <f t="shared" si="702"/>
        <v>8</v>
      </c>
      <c r="Y6614" s="297"/>
      <c r="Z6614" s="298">
        <f t="shared" si="703"/>
        <v>41121.360000000001</v>
      </c>
      <c r="AA6614" s="301">
        <f>VLOOKUP(G6614,Ma_KH!$A:$R,14,0)</f>
        <v>60</v>
      </c>
    </row>
    <row r="6615" spans="1:27" hidden="1" x14ac:dyDescent="0.25">
      <c r="A6615" s="292">
        <v>45995</v>
      </c>
      <c r="B6615" s="293">
        <v>4180884520</v>
      </c>
      <c r="C6615" s="294" t="s">
        <v>7767</v>
      </c>
      <c r="D6615" s="292">
        <v>46003</v>
      </c>
      <c r="E6615" s="295"/>
      <c r="F6615" s="294"/>
      <c r="G6615" s="296" t="s">
        <v>1197</v>
      </c>
      <c r="H6615" s="295"/>
      <c r="I6615" s="293">
        <v>4180884520</v>
      </c>
      <c r="J6615" s="248" t="s">
        <v>70</v>
      </c>
      <c r="K6615" s="335" t="s">
        <v>32</v>
      </c>
      <c r="L6615" s="21" t="str">
        <f>VLOOKUP($K6615,TONG_SL!$A:$D,2,0)</f>
        <v>Giò Tai Lưỡi Xào 250g</v>
      </c>
      <c r="N6615" s="21" t="str">
        <f t="shared" si="699"/>
        <v>K-C6</v>
      </c>
      <c r="Q6615" s="21" t="str">
        <f>VLOOKUP(K6615,TONG_SL!$A:$D,3,0)</f>
        <v>Túi</v>
      </c>
      <c r="R6615" s="224">
        <v>7</v>
      </c>
      <c r="S6615" s="224"/>
      <c r="T6615" s="224">
        <f>VLOOKUP(VLOOKUP(G6615,Ma_KH!$A:$R,18,0)&amp;K6615,Gia_MB!$A:$F,6,0)</f>
        <v>50182</v>
      </c>
      <c r="U6615" s="255">
        <f>T6615*R6615</f>
        <v>351274</v>
      </c>
      <c r="V6615" s="224"/>
      <c r="W6615" s="226">
        <f>U6615*V6615</f>
        <v>0</v>
      </c>
      <c r="X6615" s="227" t="str">
        <f>IF(B6615&lt;&gt;"","8","0")</f>
        <v>8</v>
      </c>
      <c r="Y6615" s="224"/>
      <c r="Z6615" s="255">
        <f>U6615*X6615%</f>
        <v>28101.920000000002</v>
      </c>
      <c r="AA6615" s="156">
        <f>VLOOKUP(G6615,Ma_KH!$A:$R,14,0)</f>
        <v>60</v>
      </c>
    </row>
    <row r="6616" spans="1:27" hidden="1" x14ac:dyDescent="0.25">
      <c r="A6616" s="292">
        <v>45995</v>
      </c>
      <c r="B6616" s="293">
        <v>4180884520</v>
      </c>
      <c r="C6616" s="294" t="s">
        <v>7767</v>
      </c>
      <c r="D6616" s="292">
        <v>46003</v>
      </c>
      <c r="E6616" s="295"/>
      <c r="F6616" s="294"/>
      <c r="G6616" s="296" t="s">
        <v>1197</v>
      </c>
      <c r="H6616" s="295"/>
      <c r="I6616" s="293">
        <v>4180884520</v>
      </c>
      <c r="J6616" s="248" t="s">
        <v>70</v>
      </c>
      <c r="K6616" s="335" t="s">
        <v>34</v>
      </c>
      <c r="L6616" s="21" t="str">
        <f>VLOOKUP($K6616,TONG_SL!$A:$D,2,0)</f>
        <v>Tai heo muối 200g</v>
      </c>
      <c r="N6616" s="21" t="str">
        <f t="shared" si="699"/>
        <v>K-C6</v>
      </c>
      <c r="Q6616" s="21" t="str">
        <f>VLOOKUP(K6616,TONG_SL!$A:$D,3,0)</f>
        <v>Túi</v>
      </c>
      <c r="R6616" s="224">
        <v>1</v>
      </c>
      <c r="S6616" s="224"/>
      <c r="T6616" s="224">
        <f>VLOOKUP(VLOOKUP(G6616,Ma_KH!$A:$R,18,0)&amp;K6616,Gia_MB!$A:$F,6,0)</f>
        <v>55595</v>
      </c>
      <c r="U6616" s="255">
        <f>T6616*R6616</f>
        <v>55595</v>
      </c>
      <c r="V6616" s="224"/>
      <c r="W6616" s="226">
        <f>U6616*V6616</f>
        <v>0</v>
      </c>
      <c r="X6616" s="227" t="str">
        <f>IF(B6616&lt;&gt;"","8","0")</f>
        <v>8</v>
      </c>
      <c r="Y6616" s="224"/>
      <c r="Z6616" s="255">
        <f>U6616*X6616%</f>
        <v>4447.6000000000004</v>
      </c>
      <c r="AA6616" s="156">
        <f>VLOOKUP(G6616,Ma_KH!$A:$R,14,0)</f>
        <v>60</v>
      </c>
    </row>
    <row r="6617" spans="1:27" hidden="1" x14ac:dyDescent="0.25">
      <c r="A6617" s="292">
        <v>45995</v>
      </c>
      <c r="B6617" s="240">
        <v>4180885847</v>
      </c>
      <c r="C6617" s="294" t="s">
        <v>7767</v>
      </c>
      <c r="D6617" s="292">
        <v>46003</v>
      </c>
      <c r="E6617" s="238"/>
      <c r="F6617" s="236"/>
      <c r="G6617" s="32" t="s">
        <v>1593</v>
      </c>
      <c r="H6617" s="238"/>
      <c r="I6617" s="240">
        <v>4180885847</v>
      </c>
      <c r="J6617" s="248" t="s">
        <v>70</v>
      </c>
      <c r="K6617" s="335" t="s">
        <v>34</v>
      </c>
      <c r="L6617" s="21" t="str">
        <f>VLOOKUP($K6617,TONG_SL!$A:$D,2,0)</f>
        <v>Tai heo muối 200g</v>
      </c>
      <c r="N6617" s="21" t="str">
        <f t="shared" si="699"/>
        <v>K-C6</v>
      </c>
      <c r="Q6617" s="21" t="str">
        <f>VLOOKUP(K6617,TONG_SL!$A:$D,3,0)</f>
        <v>Túi</v>
      </c>
      <c r="R6617" s="220">
        <v>2</v>
      </c>
      <c r="S6617" s="220"/>
      <c r="T6617" s="220">
        <f>VLOOKUP(VLOOKUP(G6617,Ma_KH!$A:$R,18,0)&amp;K6617,Gia_MB!$A:$F,6,0)</f>
        <v>55595</v>
      </c>
      <c r="U6617" s="254">
        <f t="shared" ref="U6617:U6680" si="704">T6617*R6617</f>
        <v>111190</v>
      </c>
      <c r="V6617" s="220"/>
      <c r="W6617" s="222">
        <f t="shared" ref="W6617:W6680" si="705">U6617*V6617</f>
        <v>0</v>
      </c>
      <c r="X6617" s="223" t="str">
        <f t="shared" ref="X6617:X6680" si="706">IF(B6617&lt;&gt;"","8","0")</f>
        <v>8</v>
      </c>
      <c r="Y6617" s="220"/>
      <c r="Z6617" s="254">
        <f t="shared" ref="Z6617:Z6680" si="707">U6617*X6617%</f>
        <v>8895.2000000000007</v>
      </c>
      <c r="AA6617" s="5">
        <f>VLOOKUP(G6617,Ma_KH!$A:$R,14,0)</f>
        <v>60</v>
      </c>
    </row>
    <row r="6618" spans="1:27" hidden="1" x14ac:dyDescent="0.25">
      <c r="A6618" s="292">
        <v>45995</v>
      </c>
      <c r="B6618" s="240">
        <v>4180885847</v>
      </c>
      <c r="C6618" s="294" t="s">
        <v>7767</v>
      </c>
      <c r="D6618" s="292">
        <v>46003</v>
      </c>
      <c r="E6618" s="238"/>
      <c r="F6618" s="236"/>
      <c r="G6618" s="32" t="s">
        <v>1593</v>
      </c>
      <c r="H6618" s="238"/>
      <c r="I6618" s="240">
        <v>4180885847</v>
      </c>
      <c r="J6618" s="248" t="s">
        <v>70</v>
      </c>
      <c r="K6618" s="333" t="s">
        <v>32</v>
      </c>
      <c r="L6618" s="21" t="str">
        <f>VLOOKUP($K6618,TONG_SL!$A:$D,2,0)</f>
        <v>Giò Tai Lưỡi Xào 250g</v>
      </c>
      <c r="N6618" s="21" t="str">
        <f t="shared" si="699"/>
        <v>K-C6</v>
      </c>
      <c r="Q6618" s="21" t="str">
        <f>VLOOKUP(K6618,TONG_SL!$A:$D,3,0)</f>
        <v>Túi</v>
      </c>
      <c r="R6618" s="220">
        <v>2</v>
      </c>
      <c r="S6618" s="220"/>
      <c r="T6618" s="220">
        <f>VLOOKUP(VLOOKUP(G6618,Ma_KH!$A:$R,18,0)&amp;K6618,Gia_MB!$A:$F,6,0)</f>
        <v>50182</v>
      </c>
      <c r="U6618" s="254">
        <f t="shared" si="704"/>
        <v>100364</v>
      </c>
      <c r="V6618" s="220"/>
      <c r="W6618" s="222">
        <f t="shared" si="705"/>
        <v>0</v>
      </c>
      <c r="X6618" s="223" t="str">
        <f t="shared" si="706"/>
        <v>8</v>
      </c>
      <c r="Y6618" s="220"/>
      <c r="Z6618" s="254">
        <f t="shared" si="707"/>
        <v>8029.12</v>
      </c>
      <c r="AA6618" s="5">
        <f>VLOOKUP(G6618,Ma_KH!$A:$R,14,0)</f>
        <v>60</v>
      </c>
    </row>
    <row r="6619" spans="1:27" hidden="1" x14ac:dyDescent="0.25">
      <c r="A6619" s="292">
        <v>45995</v>
      </c>
      <c r="B6619" s="240">
        <v>4180885847</v>
      </c>
      <c r="C6619" s="294" t="s">
        <v>7767</v>
      </c>
      <c r="D6619" s="292">
        <v>46003</v>
      </c>
      <c r="E6619" s="238"/>
      <c r="F6619" s="236"/>
      <c r="G6619" s="32" t="s">
        <v>1593</v>
      </c>
      <c r="H6619" s="238"/>
      <c r="I6619" s="240">
        <v>4180885847</v>
      </c>
      <c r="J6619" s="248" t="s">
        <v>70</v>
      </c>
      <c r="K6619" s="333" t="s">
        <v>27</v>
      </c>
      <c r="L6619" s="21" t="str">
        <f>VLOOKUP($K6619,TONG_SL!$A:$D,2,0)</f>
        <v>Chân giò heo muối 300g</v>
      </c>
      <c r="N6619" s="21" t="str">
        <f t="shared" si="699"/>
        <v>K-C6</v>
      </c>
      <c r="Q6619" s="21" t="str">
        <f>VLOOKUP(K6619,TONG_SL!$A:$D,3,0)</f>
        <v>Túi</v>
      </c>
      <c r="R6619" s="220">
        <v>5</v>
      </c>
      <c r="S6619" s="220"/>
      <c r="T6619" s="220">
        <f>VLOOKUP(VLOOKUP(G6619,Ma_KH!$A:$R,18,0)&amp;K6619,Gia_MB!$A:$F,6,0)</f>
        <v>73431</v>
      </c>
      <c r="U6619" s="254">
        <f t="shared" si="704"/>
        <v>367155</v>
      </c>
      <c r="V6619" s="220"/>
      <c r="W6619" s="222">
        <f t="shared" si="705"/>
        <v>0</v>
      </c>
      <c r="X6619" s="223" t="str">
        <f t="shared" si="706"/>
        <v>8</v>
      </c>
      <c r="Y6619" s="220"/>
      <c r="Z6619" s="254">
        <f t="shared" si="707"/>
        <v>29372.400000000001</v>
      </c>
      <c r="AA6619" s="5">
        <f>VLOOKUP(G6619,Ma_KH!$A:$R,14,0)</f>
        <v>60</v>
      </c>
    </row>
    <row r="6620" spans="1:27" hidden="1" x14ac:dyDescent="0.25">
      <c r="A6620" s="292">
        <v>45995</v>
      </c>
      <c r="B6620" s="240">
        <v>4180885847</v>
      </c>
      <c r="C6620" s="294" t="s">
        <v>7767</v>
      </c>
      <c r="D6620" s="292">
        <v>46003</v>
      </c>
      <c r="E6620" s="238"/>
      <c r="F6620" s="236"/>
      <c r="G6620" s="32" t="s">
        <v>1593</v>
      </c>
      <c r="H6620" s="238"/>
      <c r="I6620" s="240">
        <v>4180885847</v>
      </c>
      <c r="J6620" s="248" t="s">
        <v>70</v>
      </c>
      <c r="K6620" s="333" t="s">
        <v>48</v>
      </c>
      <c r="L6620" s="21" t="str">
        <f>VLOOKUP($K6620,TONG_SL!$A:$D,2,0)</f>
        <v>Mọc Nấm Hương 250g</v>
      </c>
      <c r="N6620" s="21" t="str">
        <f t="shared" si="699"/>
        <v>K-C6</v>
      </c>
      <c r="Q6620" s="21" t="str">
        <f>VLOOKUP(K6620,TONG_SL!$A:$D,3,0)</f>
        <v>Túi</v>
      </c>
      <c r="R6620" s="220">
        <v>2</v>
      </c>
      <c r="S6620" s="220"/>
      <c r="T6620" s="220">
        <f>VLOOKUP(VLOOKUP(G6620,Ma_KH!$A:$R,18,0)&amp;K6620,Gia_MB!$A:$F,6,0)</f>
        <v>46000</v>
      </c>
      <c r="U6620" s="254">
        <f t="shared" si="704"/>
        <v>92000</v>
      </c>
      <c r="V6620" s="220"/>
      <c r="W6620" s="222">
        <f t="shared" si="705"/>
        <v>0</v>
      </c>
      <c r="X6620" s="223" t="str">
        <f t="shared" si="706"/>
        <v>8</v>
      </c>
      <c r="Y6620" s="220"/>
      <c r="Z6620" s="254">
        <f t="shared" si="707"/>
        <v>7360</v>
      </c>
      <c r="AA6620" s="5">
        <f>VLOOKUP(G6620,Ma_KH!$A:$R,14,0)</f>
        <v>60</v>
      </c>
    </row>
    <row r="6621" spans="1:27" hidden="1" x14ac:dyDescent="0.25">
      <c r="A6621" s="292">
        <v>45995</v>
      </c>
      <c r="B6621" s="240">
        <v>4180885847</v>
      </c>
      <c r="C6621" s="294" t="s">
        <v>7767</v>
      </c>
      <c r="D6621" s="292">
        <v>46003</v>
      </c>
      <c r="E6621" s="238"/>
      <c r="F6621" s="236"/>
      <c r="G6621" s="32" t="s">
        <v>1593</v>
      </c>
      <c r="H6621" s="238"/>
      <c r="I6621" s="240">
        <v>4180885847</v>
      </c>
      <c r="J6621" s="248" t="s">
        <v>70</v>
      </c>
      <c r="K6621" s="333" t="s">
        <v>30</v>
      </c>
      <c r="L6621" s="21" t="str">
        <f>VLOOKUP($K6621,TONG_SL!$A:$D,2,0)</f>
        <v>Gà muối 500g</v>
      </c>
      <c r="N6621" s="21" t="str">
        <f t="shared" si="699"/>
        <v>K-C6</v>
      </c>
      <c r="Q6621" s="21" t="str">
        <f>VLOOKUP(K6621,TONG_SL!$A:$D,3,0)</f>
        <v>Túi</v>
      </c>
      <c r="R6621" s="220">
        <v>3</v>
      </c>
      <c r="S6621" s="220"/>
      <c r="T6621" s="220">
        <f>VLOOKUP(VLOOKUP(G6621,Ma_KH!$A:$R,18,0)&amp;K6621,Gia_MB!$A:$F,6,0)</f>
        <v>111058</v>
      </c>
      <c r="U6621" s="254">
        <f t="shared" si="704"/>
        <v>333174</v>
      </c>
      <c r="V6621" s="220"/>
      <c r="W6621" s="222">
        <f t="shared" si="705"/>
        <v>0</v>
      </c>
      <c r="X6621" s="223" t="str">
        <f t="shared" si="706"/>
        <v>8</v>
      </c>
      <c r="Y6621" s="220"/>
      <c r="Z6621" s="254">
        <f t="shared" si="707"/>
        <v>26653.920000000002</v>
      </c>
      <c r="AA6621" s="5">
        <f>VLOOKUP(G6621,Ma_KH!$A:$R,14,0)</f>
        <v>60</v>
      </c>
    </row>
    <row r="6622" spans="1:27" hidden="1" x14ac:dyDescent="0.25">
      <c r="A6622" s="292">
        <v>45995</v>
      </c>
      <c r="B6622" s="240">
        <v>4180885689</v>
      </c>
      <c r="C6622" s="294" t="s">
        <v>7767</v>
      </c>
      <c r="D6622" s="292">
        <v>46003</v>
      </c>
      <c r="E6622" s="238"/>
      <c r="F6622" s="236"/>
      <c r="G6622" s="32" t="s">
        <v>1566</v>
      </c>
      <c r="H6622" s="238"/>
      <c r="I6622" s="240">
        <v>4180885689</v>
      </c>
      <c r="J6622" s="248" t="s">
        <v>70</v>
      </c>
      <c r="K6622" s="333" t="s">
        <v>34</v>
      </c>
      <c r="L6622" s="21" t="str">
        <f>VLOOKUP($K6622,TONG_SL!$A:$D,2,0)</f>
        <v>Tai heo muối 200g</v>
      </c>
      <c r="N6622" s="21" t="str">
        <f t="shared" si="699"/>
        <v>K-C6</v>
      </c>
      <c r="Q6622" s="21" t="str">
        <f>VLOOKUP(K6622,TONG_SL!$A:$D,3,0)</f>
        <v>Túi</v>
      </c>
      <c r="R6622" s="220">
        <v>10</v>
      </c>
      <c r="S6622" s="220"/>
      <c r="T6622" s="220">
        <f>VLOOKUP(VLOOKUP(G6622,Ma_KH!$A:$R,18,0)&amp;K6622,Gia_MB!$A:$F,6,0)</f>
        <v>55595</v>
      </c>
      <c r="U6622" s="254">
        <f t="shared" si="704"/>
        <v>555950</v>
      </c>
      <c r="V6622" s="220"/>
      <c r="W6622" s="222">
        <f t="shared" si="705"/>
        <v>0</v>
      </c>
      <c r="X6622" s="223" t="str">
        <f t="shared" si="706"/>
        <v>8</v>
      </c>
      <c r="Y6622" s="220"/>
      <c r="Z6622" s="254">
        <f t="shared" si="707"/>
        <v>44476</v>
      </c>
      <c r="AA6622" s="5">
        <f>VLOOKUP(G6622,Ma_KH!$A:$R,14,0)</f>
        <v>60</v>
      </c>
    </row>
    <row r="6623" spans="1:27" hidden="1" x14ac:dyDescent="0.25">
      <c r="A6623" s="292">
        <v>45995</v>
      </c>
      <c r="B6623" s="240">
        <v>4180885689</v>
      </c>
      <c r="C6623" s="294" t="s">
        <v>7767</v>
      </c>
      <c r="D6623" s="292">
        <v>46003</v>
      </c>
      <c r="E6623" s="238"/>
      <c r="F6623" s="236"/>
      <c r="G6623" s="32" t="s">
        <v>1566</v>
      </c>
      <c r="H6623" s="238"/>
      <c r="I6623" s="240">
        <v>4180885689</v>
      </c>
      <c r="J6623" s="248" t="s">
        <v>70</v>
      </c>
      <c r="K6623" s="333" t="s">
        <v>32</v>
      </c>
      <c r="L6623" s="21" t="str">
        <f>VLOOKUP($K6623,TONG_SL!$A:$D,2,0)</f>
        <v>Giò Tai Lưỡi Xào 250g</v>
      </c>
      <c r="N6623" s="21" t="str">
        <f t="shared" si="699"/>
        <v>K-C6</v>
      </c>
      <c r="Q6623" s="21" t="str">
        <f>VLOOKUP(K6623,TONG_SL!$A:$D,3,0)</f>
        <v>Túi</v>
      </c>
      <c r="R6623" s="220">
        <v>10</v>
      </c>
      <c r="S6623" s="220"/>
      <c r="T6623" s="220">
        <f>VLOOKUP(VLOOKUP(G6623,Ma_KH!$A:$R,18,0)&amp;K6623,Gia_MB!$A:$F,6,0)</f>
        <v>50182</v>
      </c>
      <c r="U6623" s="254">
        <f t="shared" si="704"/>
        <v>501820</v>
      </c>
      <c r="V6623" s="220"/>
      <c r="W6623" s="222">
        <f t="shared" si="705"/>
        <v>0</v>
      </c>
      <c r="X6623" s="223" t="str">
        <f t="shared" si="706"/>
        <v>8</v>
      </c>
      <c r="Y6623" s="220"/>
      <c r="Z6623" s="254">
        <f t="shared" si="707"/>
        <v>40145.599999999999</v>
      </c>
      <c r="AA6623" s="5">
        <f>VLOOKUP(G6623,Ma_KH!$A:$R,14,0)</f>
        <v>60</v>
      </c>
    </row>
    <row r="6624" spans="1:27" hidden="1" x14ac:dyDescent="0.25">
      <c r="A6624" s="292">
        <v>45995</v>
      </c>
      <c r="B6624" s="240">
        <v>4180885689</v>
      </c>
      <c r="C6624" s="294" t="s">
        <v>7767</v>
      </c>
      <c r="D6624" s="292">
        <v>46003</v>
      </c>
      <c r="E6624" s="238"/>
      <c r="F6624" s="236"/>
      <c r="G6624" s="32" t="s">
        <v>1566</v>
      </c>
      <c r="H6624" s="238"/>
      <c r="I6624" s="240">
        <v>4180885689</v>
      </c>
      <c r="J6624" s="248" t="s">
        <v>70</v>
      </c>
      <c r="K6624" s="333" t="s">
        <v>27</v>
      </c>
      <c r="L6624" s="21" t="str">
        <f>VLOOKUP($K6624,TONG_SL!$A:$D,2,0)</f>
        <v>Chân giò heo muối 300g</v>
      </c>
      <c r="N6624" s="21" t="str">
        <f t="shared" si="699"/>
        <v>K-C6</v>
      </c>
      <c r="Q6624" s="21" t="str">
        <f>VLOOKUP(K6624,TONG_SL!$A:$D,3,0)</f>
        <v>Túi</v>
      </c>
      <c r="R6624" s="220">
        <v>20</v>
      </c>
      <c r="S6624" s="220"/>
      <c r="T6624" s="220">
        <f>VLOOKUP(VLOOKUP(G6624,Ma_KH!$A:$R,18,0)&amp;K6624,Gia_MB!$A:$F,6,0)</f>
        <v>73431</v>
      </c>
      <c r="U6624" s="254">
        <f t="shared" si="704"/>
        <v>1468620</v>
      </c>
      <c r="V6624" s="220"/>
      <c r="W6624" s="222">
        <f t="shared" si="705"/>
        <v>0</v>
      </c>
      <c r="X6624" s="223" t="str">
        <f t="shared" si="706"/>
        <v>8</v>
      </c>
      <c r="Y6624" s="220"/>
      <c r="Z6624" s="254">
        <f t="shared" si="707"/>
        <v>117489.60000000001</v>
      </c>
      <c r="AA6624" s="5">
        <f>VLOOKUP(G6624,Ma_KH!$A:$R,14,0)</f>
        <v>60</v>
      </c>
    </row>
    <row r="6625" spans="1:27" hidden="1" x14ac:dyDescent="0.25">
      <c r="A6625" s="292">
        <v>45995</v>
      </c>
      <c r="B6625" s="240">
        <v>4180885689</v>
      </c>
      <c r="C6625" s="294" t="s">
        <v>7767</v>
      </c>
      <c r="D6625" s="292">
        <v>46003</v>
      </c>
      <c r="E6625" s="238"/>
      <c r="F6625" s="236"/>
      <c r="G6625" s="32" t="s">
        <v>1566</v>
      </c>
      <c r="H6625" s="238"/>
      <c r="I6625" s="240">
        <v>4180885689</v>
      </c>
      <c r="J6625" s="248" t="s">
        <v>70</v>
      </c>
      <c r="K6625" s="333" t="s">
        <v>48</v>
      </c>
      <c r="L6625" s="21" t="str">
        <f>VLOOKUP($K6625,TONG_SL!$A:$D,2,0)</f>
        <v>Mọc Nấm Hương 250g</v>
      </c>
      <c r="N6625" s="21" t="str">
        <f t="shared" si="699"/>
        <v>K-C6</v>
      </c>
      <c r="Q6625" s="21" t="str">
        <f>VLOOKUP(K6625,TONG_SL!$A:$D,3,0)</f>
        <v>Túi</v>
      </c>
      <c r="R6625" s="220">
        <v>9</v>
      </c>
      <c r="S6625" s="220"/>
      <c r="T6625" s="220">
        <f>VLOOKUP(VLOOKUP(G6625,Ma_KH!$A:$R,18,0)&amp;K6625,Gia_MB!$A:$F,6,0)</f>
        <v>46000</v>
      </c>
      <c r="U6625" s="254">
        <f t="shared" si="704"/>
        <v>414000</v>
      </c>
      <c r="V6625" s="220"/>
      <c r="W6625" s="222">
        <f t="shared" si="705"/>
        <v>0</v>
      </c>
      <c r="X6625" s="223" t="str">
        <f t="shared" si="706"/>
        <v>8</v>
      </c>
      <c r="Y6625" s="220"/>
      <c r="Z6625" s="254">
        <f t="shared" si="707"/>
        <v>33120</v>
      </c>
      <c r="AA6625" s="5">
        <f>VLOOKUP(G6625,Ma_KH!$A:$R,14,0)</f>
        <v>60</v>
      </c>
    </row>
    <row r="6626" spans="1:27" hidden="1" x14ac:dyDescent="0.25">
      <c r="A6626" s="292">
        <v>45995</v>
      </c>
      <c r="B6626" s="240">
        <v>4180885689</v>
      </c>
      <c r="C6626" s="294" t="s">
        <v>7767</v>
      </c>
      <c r="D6626" s="292">
        <v>46003</v>
      </c>
      <c r="E6626" s="238"/>
      <c r="F6626" s="236"/>
      <c r="G6626" s="32" t="s">
        <v>1566</v>
      </c>
      <c r="H6626" s="238"/>
      <c r="I6626" s="240">
        <v>4180885689</v>
      </c>
      <c r="J6626" s="248" t="s">
        <v>70</v>
      </c>
      <c r="K6626" s="333" t="s">
        <v>30</v>
      </c>
      <c r="L6626" s="21" t="str">
        <f>VLOOKUP($K6626,TONG_SL!$A:$D,2,0)</f>
        <v>Gà muối 500g</v>
      </c>
      <c r="N6626" s="21" t="str">
        <f t="shared" si="699"/>
        <v>K-C6</v>
      </c>
      <c r="Q6626" s="21" t="str">
        <f>VLOOKUP(K6626,TONG_SL!$A:$D,3,0)</f>
        <v>Túi</v>
      </c>
      <c r="R6626" s="220">
        <v>11</v>
      </c>
      <c r="S6626" s="220"/>
      <c r="T6626" s="220">
        <f>VLOOKUP(VLOOKUP(G6626,Ma_KH!$A:$R,18,0)&amp;K6626,Gia_MB!$A:$F,6,0)</f>
        <v>111058</v>
      </c>
      <c r="U6626" s="254">
        <f t="shared" si="704"/>
        <v>1221638</v>
      </c>
      <c r="V6626" s="220"/>
      <c r="W6626" s="222">
        <f t="shared" si="705"/>
        <v>0</v>
      </c>
      <c r="X6626" s="223" t="str">
        <f t="shared" si="706"/>
        <v>8</v>
      </c>
      <c r="Y6626" s="220"/>
      <c r="Z6626" s="254">
        <f t="shared" si="707"/>
        <v>97731.040000000008</v>
      </c>
      <c r="AA6626" s="5">
        <f>VLOOKUP(G6626,Ma_KH!$A:$R,14,0)</f>
        <v>60</v>
      </c>
    </row>
    <row r="6627" spans="1:27" hidden="1" x14ac:dyDescent="0.25">
      <c r="A6627" s="292">
        <v>45995</v>
      </c>
      <c r="B6627" s="240">
        <v>4180884656</v>
      </c>
      <c r="C6627" s="294" t="s">
        <v>7767</v>
      </c>
      <c r="D6627" s="292">
        <v>46003</v>
      </c>
      <c r="E6627" s="238"/>
      <c r="F6627" s="236"/>
      <c r="G6627" s="140" t="s">
        <v>7458</v>
      </c>
      <c r="H6627" s="238"/>
      <c r="I6627" s="240">
        <v>4180884656</v>
      </c>
      <c r="J6627" s="248" t="s">
        <v>70</v>
      </c>
      <c r="K6627" s="333" t="s">
        <v>30</v>
      </c>
      <c r="L6627" s="21" t="str">
        <f>VLOOKUP($K6627,TONG_SL!$A:$D,2,0)</f>
        <v>Gà muối 500g</v>
      </c>
      <c r="N6627" s="21" t="str">
        <f t="shared" si="699"/>
        <v>K-C6</v>
      </c>
      <c r="Q6627" s="21" t="str">
        <f>VLOOKUP(K6627,TONG_SL!$A:$D,3,0)</f>
        <v>Túi</v>
      </c>
      <c r="R6627" s="220">
        <v>2</v>
      </c>
      <c r="S6627" s="220"/>
      <c r="T6627" s="220">
        <f>VLOOKUP(VLOOKUP(G6627,Ma_KH!$A:$R,18,0)&amp;K6627,Gia_MB!$A:$F,6,0)</f>
        <v>111058</v>
      </c>
      <c r="U6627" s="254">
        <f t="shared" si="704"/>
        <v>222116</v>
      </c>
      <c r="V6627" s="220"/>
      <c r="W6627" s="222">
        <f t="shared" si="705"/>
        <v>0</v>
      </c>
      <c r="X6627" s="223" t="str">
        <f t="shared" si="706"/>
        <v>8</v>
      </c>
      <c r="Y6627" s="220"/>
      <c r="Z6627" s="254">
        <f t="shared" si="707"/>
        <v>17769.28</v>
      </c>
      <c r="AA6627" s="5">
        <f>VLOOKUP(G6627,Ma_KH!$A:$R,14,0)</f>
        <v>0</v>
      </c>
    </row>
    <row r="6628" spans="1:27" hidden="1" x14ac:dyDescent="0.25">
      <c r="A6628" s="292">
        <v>45995</v>
      </c>
      <c r="B6628" s="240">
        <v>4180884656</v>
      </c>
      <c r="C6628" s="294" t="s">
        <v>7767</v>
      </c>
      <c r="D6628" s="292">
        <v>46003</v>
      </c>
      <c r="E6628" s="238"/>
      <c r="F6628" s="236"/>
      <c r="G6628" s="140" t="s">
        <v>7458</v>
      </c>
      <c r="H6628" s="238"/>
      <c r="I6628" s="240">
        <v>4180884656</v>
      </c>
      <c r="J6628" s="248" t="s">
        <v>70</v>
      </c>
      <c r="K6628" s="333" t="s">
        <v>27</v>
      </c>
      <c r="L6628" s="21" t="str">
        <f>VLOOKUP($K6628,TONG_SL!$A:$D,2,0)</f>
        <v>Chân giò heo muối 300g</v>
      </c>
      <c r="N6628" s="21" t="str">
        <f t="shared" si="699"/>
        <v>K-C6</v>
      </c>
      <c r="Q6628" s="21" t="str">
        <f>VLOOKUP(K6628,TONG_SL!$A:$D,3,0)</f>
        <v>Túi</v>
      </c>
      <c r="R6628" s="220">
        <v>5</v>
      </c>
      <c r="S6628" s="220"/>
      <c r="T6628" s="220">
        <f>VLOOKUP(VLOOKUP(G6628,Ma_KH!$A:$R,18,0)&amp;K6628,Gia_MB!$A:$F,6,0)</f>
        <v>73431</v>
      </c>
      <c r="U6628" s="254">
        <f t="shared" si="704"/>
        <v>367155</v>
      </c>
      <c r="V6628" s="220"/>
      <c r="W6628" s="222">
        <f t="shared" si="705"/>
        <v>0</v>
      </c>
      <c r="X6628" s="223" t="str">
        <f t="shared" si="706"/>
        <v>8</v>
      </c>
      <c r="Y6628" s="220"/>
      <c r="Z6628" s="254">
        <f t="shared" si="707"/>
        <v>29372.400000000001</v>
      </c>
      <c r="AA6628" s="5">
        <f>VLOOKUP(G6628,Ma_KH!$A:$R,14,0)</f>
        <v>0</v>
      </c>
    </row>
    <row r="6629" spans="1:27" hidden="1" x14ac:dyDescent="0.25">
      <c r="A6629" s="292">
        <v>45995</v>
      </c>
      <c r="B6629" s="240">
        <v>4180884656</v>
      </c>
      <c r="C6629" s="294" t="s">
        <v>7767</v>
      </c>
      <c r="D6629" s="292">
        <v>46003</v>
      </c>
      <c r="E6629" s="238"/>
      <c r="F6629" s="236"/>
      <c r="G6629" s="140" t="s">
        <v>7458</v>
      </c>
      <c r="H6629" s="238"/>
      <c r="I6629" s="240">
        <v>4180884656</v>
      </c>
      <c r="J6629" s="248" t="s">
        <v>70</v>
      </c>
      <c r="K6629" s="333" t="s">
        <v>32</v>
      </c>
      <c r="L6629" s="21" t="str">
        <f>VLOOKUP($K6629,TONG_SL!$A:$D,2,0)</f>
        <v>Giò Tai Lưỡi Xào 250g</v>
      </c>
      <c r="N6629" s="21" t="str">
        <f t="shared" si="699"/>
        <v>K-C6</v>
      </c>
      <c r="Q6629" s="21" t="str">
        <f>VLOOKUP(K6629,TONG_SL!$A:$D,3,0)</f>
        <v>Túi</v>
      </c>
      <c r="R6629" s="220">
        <v>2</v>
      </c>
      <c r="S6629" s="220"/>
      <c r="T6629" s="220">
        <f>VLOOKUP(VLOOKUP(G6629,Ma_KH!$A:$R,18,0)&amp;K6629,Gia_MB!$A:$F,6,0)</f>
        <v>50182</v>
      </c>
      <c r="U6629" s="254">
        <f t="shared" si="704"/>
        <v>100364</v>
      </c>
      <c r="V6629" s="220"/>
      <c r="W6629" s="222">
        <f t="shared" si="705"/>
        <v>0</v>
      </c>
      <c r="X6629" s="223" t="str">
        <f t="shared" si="706"/>
        <v>8</v>
      </c>
      <c r="Y6629" s="220"/>
      <c r="Z6629" s="254">
        <f t="shared" si="707"/>
        <v>8029.12</v>
      </c>
      <c r="AA6629" s="5">
        <f>VLOOKUP(G6629,Ma_KH!$A:$R,14,0)</f>
        <v>0</v>
      </c>
    </row>
    <row r="6630" spans="1:27" hidden="1" x14ac:dyDescent="0.25">
      <c r="A6630" s="292">
        <v>45995</v>
      </c>
      <c r="B6630" s="240">
        <v>4180884656</v>
      </c>
      <c r="C6630" s="294" t="s">
        <v>7767</v>
      </c>
      <c r="D6630" s="292">
        <v>46003</v>
      </c>
      <c r="E6630" s="238"/>
      <c r="F6630" s="236"/>
      <c r="G6630" s="140" t="s">
        <v>7458</v>
      </c>
      <c r="H6630" s="238"/>
      <c r="I6630" s="240">
        <v>4180884656</v>
      </c>
      <c r="J6630" s="248" t="s">
        <v>70</v>
      </c>
      <c r="K6630" s="333" t="s">
        <v>34</v>
      </c>
      <c r="L6630" s="21" t="str">
        <f>VLOOKUP($K6630,TONG_SL!$A:$D,2,0)</f>
        <v>Tai heo muối 200g</v>
      </c>
      <c r="N6630" s="21" t="str">
        <f t="shared" si="699"/>
        <v>K-C6</v>
      </c>
      <c r="Q6630" s="21" t="str">
        <f>VLOOKUP(K6630,TONG_SL!$A:$D,3,0)</f>
        <v>Túi</v>
      </c>
      <c r="R6630" s="220">
        <v>2</v>
      </c>
      <c r="S6630" s="220"/>
      <c r="T6630" s="220">
        <f>VLOOKUP(VLOOKUP(G6630,Ma_KH!$A:$R,18,0)&amp;K6630,Gia_MB!$A:$F,6,0)</f>
        <v>55595</v>
      </c>
      <c r="U6630" s="254">
        <f t="shared" si="704"/>
        <v>111190</v>
      </c>
      <c r="V6630" s="220"/>
      <c r="W6630" s="222">
        <f t="shared" si="705"/>
        <v>0</v>
      </c>
      <c r="X6630" s="223" t="str">
        <f t="shared" si="706"/>
        <v>8</v>
      </c>
      <c r="Y6630" s="220"/>
      <c r="Z6630" s="254">
        <f t="shared" si="707"/>
        <v>8895.2000000000007</v>
      </c>
      <c r="AA6630" s="5">
        <f>VLOOKUP(G6630,Ma_KH!$A:$R,14,0)</f>
        <v>0</v>
      </c>
    </row>
    <row r="6631" spans="1:27" hidden="1" x14ac:dyDescent="0.25">
      <c r="A6631" s="292">
        <v>45995</v>
      </c>
      <c r="B6631" s="240">
        <v>4180885482</v>
      </c>
      <c r="C6631" s="294" t="s">
        <v>7767</v>
      </c>
      <c r="D6631" s="292">
        <v>46003</v>
      </c>
      <c r="E6631" s="238"/>
      <c r="F6631" s="236"/>
      <c r="G6631" s="32" t="s">
        <v>1558</v>
      </c>
      <c r="H6631" s="238"/>
      <c r="I6631" s="240">
        <v>4180885482</v>
      </c>
      <c r="J6631" s="248" t="s">
        <v>70</v>
      </c>
      <c r="K6631" s="333" t="s">
        <v>32</v>
      </c>
      <c r="L6631" s="21" t="str">
        <f>VLOOKUP($K6631,TONG_SL!$A:$D,2,0)</f>
        <v>Giò Tai Lưỡi Xào 250g</v>
      </c>
      <c r="N6631" s="21" t="str">
        <f t="shared" si="699"/>
        <v>K-C6</v>
      </c>
      <c r="Q6631" s="21" t="str">
        <f>VLOOKUP(K6631,TONG_SL!$A:$D,3,0)</f>
        <v>Túi</v>
      </c>
      <c r="R6631" s="220">
        <v>10</v>
      </c>
      <c r="S6631" s="220"/>
      <c r="T6631" s="220">
        <f>VLOOKUP(VLOOKUP(G6631,Ma_KH!$A:$R,18,0)&amp;K6631,Gia_MB!$A:$F,6,0)</f>
        <v>50182</v>
      </c>
      <c r="U6631" s="254">
        <f t="shared" si="704"/>
        <v>501820</v>
      </c>
      <c r="V6631" s="220"/>
      <c r="W6631" s="222">
        <f t="shared" si="705"/>
        <v>0</v>
      </c>
      <c r="X6631" s="223" t="str">
        <f t="shared" si="706"/>
        <v>8</v>
      </c>
      <c r="Y6631" s="220"/>
      <c r="Z6631" s="254">
        <f t="shared" si="707"/>
        <v>40145.599999999999</v>
      </c>
      <c r="AA6631" s="5">
        <f>VLOOKUP(G6631,Ma_KH!$A:$R,14,0)</f>
        <v>60</v>
      </c>
    </row>
    <row r="6632" spans="1:27" hidden="1" x14ac:dyDescent="0.25">
      <c r="A6632" s="292">
        <v>45995</v>
      </c>
      <c r="B6632" s="240">
        <v>4180885482</v>
      </c>
      <c r="C6632" s="294" t="s">
        <v>7767</v>
      </c>
      <c r="D6632" s="292">
        <v>46003</v>
      </c>
      <c r="E6632" s="238"/>
      <c r="F6632" s="236"/>
      <c r="G6632" s="32" t="s">
        <v>1558</v>
      </c>
      <c r="H6632" s="238"/>
      <c r="I6632" s="240">
        <v>4180885482</v>
      </c>
      <c r="J6632" s="248" t="s">
        <v>70</v>
      </c>
      <c r="K6632" s="333" t="s">
        <v>34</v>
      </c>
      <c r="L6632" s="21" t="str">
        <f>VLOOKUP($K6632,TONG_SL!$A:$D,2,0)</f>
        <v>Tai heo muối 200g</v>
      </c>
      <c r="N6632" s="21" t="str">
        <f t="shared" si="699"/>
        <v>K-C6</v>
      </c>
      <c r="Q6632" s="21" t="str">
        <f>VLOOKUP(K6632,TONG_SL!$A:$D,3,0)</f>
        <v>Túi</v>
      </c>
      <c r="R6632" s="220">
        <v>6</v>
      </c>
      <c r="S6632" s="220"/>
      <c r="T6632" s="220">
        <f>VLOOKUP(VLOOKUP(G6632,Ma_KH!$A:$R,18,0)&amp;K6632,Gia_MB!$A:$F,6,0)</f>
        <v>55595</v>
      </c>
      <c r="U6632" s="254">
        <f t="shared" si="704"/>
        <v>333570</v>
      </c>
      <c r="V6632" s="220"/>
      <c r="W6632" s="222">
        <f t="shared" si="705"/>
        <v>0</v>
      </c>
      <c r="X6632" s="223" t="str">
        <f t="shared" si="706"/>
        <v>8</v>
      </c>
      <c r="Y6632" s="220"/>
      <c r="Z6632" s="254">
        <f t="shared" si="707"/>
        <v>26685.600000000002</v>
      </c>
      <c r="AA6632" s="5">
        <f>VLOOKUP(G6632,Ma_KH!$A:$R,14,0)</f>
        <v>60</v>
      </c>
    </row>
    <row r="6633" spans="1:27" hidden="1" x14ac:dyDescent="0.25">
      <c r="A6633" s="292">
        <v>45995</v>
      </c>
      <c r="B6633" s="240">
        <v>4180885482</v>
      </c>
      <c r="C6633" s="294" t="s">
        <v>7767</v>
      </c>
      <c r="D6633" s="292">
        <v>46003</v>
      </c>
      <c r="E6633" s="238"/>
      <c r="F6633" s="236"/>
      <c r="G6633" s="32" t="s">
        <v>1558</v>
      </c>
      <c r="H6633" s="238"/>
      <c r="I6633" s="240">
        <v>4180885482</v>
      </c>
      <c r="J6633" s="248" t="s">
        <v>70</v>
      </c>
      <c r="K6633" s="333" t="s">
        <v>27</v>
      </c>
      <c r="L6633" s="21" t="str">
        <f>VLOOKUP($K6633,TONG_SL!$A:$D,2,0)</f>
        <v>Chân giò heo muối 300g</v>
      </c>
      <c r="N6633" s="21" t="str">
        <f t="shared" si="699"/>
        <v>K-C6</v>
      </c>
      <c r="Q6633" s="21" t="str">
        <f>VLOOKUP(K6633,TONG_SL!$A:$D,3,0)</f>
        <v>Túi</v>
      </c>
      <c r="R6633" s="220">
        <v>14</v>
      </c>
      <c r="S6633" s="220"/>
      <c r="T6633" s="220">
        <f>VLOOKUP(VLOOKUP(G6633,Ma_KH!$A:$R,18,0)&amp;K6633,Gia_MB!$A:$F,6,0)</f>
        <v>73431</v>
      </c>
      <c r="U6633" s="254">
        <f t="shared" si="704"/>
        <v>1028034</v>
      </c>
      <c r="V6633" s="220"/>
      <c r="W6633" s="222">
        <f t="shared" si="705"/>
        <v>0</v>
      </c>
      <c r="X6633" s="223" t="str">
        <f t="shared" si="706"/>
        <v>8</v>
      </c>
      <c r="Y6633" s="220"/>
      <c r="Z6633" s="254">
        <f t="shared" si="707"/>
        <v>82242.720000000001</v>
      </c>
      <c r="AA6633" s="5">
        <f>VLOOKUP(G6633,Ma_KH!$A:$R,14,0)</f>
        <v>60</v>
      </c>
    </row>
    <row r="6634" spans="1:27" hidden="1" x14ac:dyDescent="0.25">
      <c r="A6634" s="292">
        <v>45995</v>
      </c>
      <c r="B6634" s="240">
        <v>4180885482</v>
      </c>
      <c r="C6634" s="294" t="s">
        <v>7767</v>
      </c>
      <c r="D6634" s="292">
        <v>46003</v>
      </c>
      <c r="E6634" s="238"/>
      <c r="F6634" s="236"/>
      <c r="G6634" s="32" t="s">
        <v>1558</v>
      </c>
      <c r="H6634" s="238"/>
      <c r="I6634" s="240">
        <v>4180885482</v>
      </c>
      <c r="J6634" s="248" t="s">
        <v>70</v>
      </c>
      <c r="K6634" s="333" t="s">
        <v>48</v>
      </c>
      <c r="L6634" s="21" t="str">
        <f>VLOOKUP($K6634,TONG_SL!$A:$D,2,0)</f>
        <v>Mọc Nấm Hương 250g</v>
      </c>
      <c r="N6634" s="21" t="str">
        <f t="shared" si="699"/>
        <v>K-C6</v>
      </c>
      <c r="Q6634" s="21" t="str">
        <f>VLOOKUP(K6634,TONG_SL!$A:$D,3,0)</f>
        <v>Túi</v>
      </c>
      <c r="R6634" s="220">
        <v>6</v>
      </c>
      <c r="S6634" s="220"/>
      <c r="T6634" s="220">
        <f>VLOOKUP(VLOOKUP(G6634,Ma_KH!$A:$R,18,0)&amp;K6634,Gia_MB!$A:$F,6,0)</f>
        <v>46000</v>
      </c>
      <c r="U6634" s="254">
        <f t="shared" si="704"/>
        <v>276000</v>
      </c>
      <c r="V6634" s="220"/>
      <c r="W6634" s="222">
        <f t="shared" si="705"/>
        <v>0</v>
      </c>
      <c r="X6634" s="223" t="str">
        <f t="shared" si="706"/>
        <v>8</v>
      </c>
      <c r="Y6634" s="220"/>
      <c r="Z6634" s="254">
        <f t="shared" si="707"/>
        <v>22080</v>
      </c>
      <c r="AA6634" s="5">
        <f>VLOOKUP(G6634,Ma_KH!$A:$R,14,0)</f>
        <v>60</v>
      </c>
    </row>
    <row r="6635" spans="1:27" hidden="1" x14ac:dyDescent="0.25">
      <c r="A6635" s="292">
        <v>45995</v>
      </c>
      <c r="B6635" s="240">
        <v>4180885482</v>
      </c>
      <c r="C6635" s="294" t="s">
        <v>7767</v>
      </c>
      <c r="D6635" s="292">
        <v>46003</v>
      </c>
      <c r="E6635" s="238"/>
      <c r="F6635" s="236"/>
      <c r="G6635" s="32" t="s">
        <v>1558</v>
      </c>
      <c r="H6635" s="238"/>
      <c r="I6635" s="240">
        <v>4180885482</v>
      </c>
      <c r="J6635" s="248" t="s">
        <v>70</v>
      </c>
      <c r="K6635" s="333" t="s">
        <v>30</v>
      </c>
      <c r="L6635" s="21" t="str">
        <f>VLOOKUP($K6635,TONG_SL!$A:$D,2,0)</f>
        <v>Gà muối 500g</v>
      </c>
      <c r="N6635" s="21" t="str">
        <f t="shared" si="699"/>
        <v>K-C6</v>
      </c>
      <c r="Q6635" s="21" t="str">
        <f>VLOOKUP(K6635,TONG_SL!$A:$D,3,0)</f>
        <v>Túi</v>
      </c>
      <c r="R6635" s="220">
        <v>6</v>
      </c>
      <c r="S6635" s="220"/>
      <c r="T6635" s="220">
        <f>VLOOKUP(VLOOKUP(G6635,Ma_KH!$A:$R,18,0)&amp;K6635,Gia_MB!$A:$F,6,0)</f>
        <v>111058</v>
      </c>
      <c r="U6635" s="254">
        <f t="shared" si="704"/>
        <v>666348</v>
      </c>
      <c r="V6635" s="220"/>
      <c r="W6635" s="222">
        <f t="shared" si="705"/>
        <v>0</v>
      </c>
      <c r="X6635" s="223" t="str">
        <f t="shared" si="706"/>
        <v>8</v>
      </c>
      <c r="Y6635" s="220"/>
      <c r="Z6635" s="254">
        <f t="shared" si="707"/>
        <v>53307.840000000004</v>
      </c>
      <c r="AA6635" s="5">
        <f>VLOOKUP(G6635,Ma_KH!$A:$R,14,0)</f>
        <v>60</v>
      </c>
    </row>
    <row r="6636" spans="1:27" hidden="1" x14ac:dyDescent="0.25">
      <c r="A6636" s="292">
        <v>45995</v>
      </c>
      <c r="B6636" s="240">
        <v>4180886254</v>
      </c>
      <c r="C6636" s="294" t="s">
        <v>7767</v>
      </c>
      <c r="D6636" s="292">
        <v>46003</v>
      </c>
      <c r="E6636" s="238"/>
      <c r="F6636" s="236"/>
      <c r="G6636" s="32" t="s">
        <v>1664</v>
      </c>
      <c r="H6636" s="238"/>
      <c r="I6636" s="240">
        <v>4180886254</v>
      </c>
      <c r="J6636" s="248" t="s">
        <v>70</v>
      </c>
      <c r="K6636" s="333" t="s">
        <v>30</v>
      </c>
      <c r="L6636" s="21" t="str">
        <f>VLOOKUP($K6636,TONG_SL!$A:$D,2,0)</f>
        <v>Gà muối 500g</v>
      </c>
      <c r="N6636" s="21" t="str">
        <f t="shared" si="699"/>
        <v>K-C6</v>
      </c>
      <c r="Q6636" s="21" t="str">
        <f>VLOOKUP(K6636,TONG_SL!$A:$D,3,0)</f>
        <v>Túi</v>
      </c>
      <c r="R6636" s="220">
        <v>8</v>
      </c>
      <c r="S6636" s="220"/>
      <c r="T6636" s="220">
        <f>VLOOKUP(VLOOKUP(G6636,Ma_KH!$A:$R,18,0)&amp;K6636,Gia_MB!$A:$F,6,0)</f>
        <v>111058</v>
      </c>
      <c r="U6636" s="254">
        <f t="shared" si="704"/>
        <v>888464</v>
      </c>
      <c r="V6636" s="220"/>
      <c r="W6636" s="222">
        <f t="shared" si="705"/>
        <v>0</v>
      </c>
      <c r="X6636" s="223" t="str">
        <f t="shared" si="706"/>
        <v>8</v>
      </c>
      <c r="Y6636" s="220"/>
      <c r="Z6636" s="254">
        <f t="shared" si="707"/>
        <v>71077.119999999995</v>
      </c>
      <c r="AA6636" s="5">
        <f>VLOOKUP(G6636,Ma_KH!$A:$R,14,0)</f>
        <v>60</v>
      </c>
    </row>
    <row r="6637" spans="1:27" hidden="1" x14ac:dyDescent="0.25">
      <c r="A6637" s="292">
        <v>45995</v>
      </c>
      <c r="B6637" s="240">
        <v>4180886254</v>
      </c>
      <c r="C6637" s="294" t="s">
        <v>7767</v>
      </c>
      <c r="D6637" s="292">
        <v>46003</v>
      </c>
      <c r="E6637" s="238"/>
      <c r="F6637" s="236"/>
      <c r="G6637" s="32" t="s">
        <v>1664</v>
      </c>
      <c r="H6637" s="238"/>
      <c r="I6637" s="240">
        <v>4180886254</v>
      </c>
      <c r="J6637" s="248" t="s">
        <v>70</v>
      </c>
      <c r="K6637" s="333" t="s">
        <v>48</v>
      </c>
      <c r="L6637" s="21" t="str">
        <f>VLOOKUP($K6637,TONG_SL!$A:$D,2,0)</f>
        <v>Mọc Nấm Hương 250g</v>
      </c>
      <c r="N6637" s="21" t="str">
        <f t="shared" si="699"/>
        <v>K-C6</v>
      </c>
      <c r="Q6637" s="21" t="str">
        <f>VLOOKUP(K6637,TONG_SL!$A:$D,3,0)</f>
        <v>Túi</v>
      </c>
      <c r="R6637" s="220">
        <v>5</v>
      </c>
      <c r="S6637" s="220"/>
      <c r="T6637" s="220">
        <f>VLOOKUP(VLOOKUP(G6637,Ma_KH!$A:$R,18,0)&amp;K6637,Gia_MB!$A:$F,6,0)</f>
        <v>46000</v>
      </c>
      <c r="U6637" s="254">
        <f t="shared" si="704"/>
        <v>230000</v>
      </c>
      <c r="V6637" s="220"/>
      <c r="W6637" s="222">
        <f t="shared" si="705"/>
        <v>0</v>
      </c>
      <c r="X6637" s="223" t="str">
        <f t="shared" si="706"/>
        <v>8</v>
      </c>
      <c r="Y6637" s="220"/>
      <c r="Z6637" s="254">
        <f t="shared" si="707"/>
        <v>18400</v>
      </c>
      <c r="AA6637" s="5">
        <f>VLOOKUP(G6637,Ma_KH!$A:$R,14,0)</f>
        <v>60</v>
      </c>
    </row>
    <row r="6638" spans="1:27" hidden="1" x14ac:dyDescent="0.25">
      <c r="A6638" s="292">
        <v>45995</v>
      </c>
      <c r="B6638" s="240">
        <v>4180886254</v>
      </c>
      <c r="C6638" s="294" t="s">
        <v>7767</v>
      </c>
      <c r="D6638" s="292">
        <v>46003</v>
      </c>
      <c r="E6638" s="238"/>
      <c r="F6638" s="236"/>
      <c r="G6638" s="32" t="s">
        <v>1664</v>
      </c>
      <c r="H6638" s="238"/>
      <c r="I6638" s="240">
        <v>4180886254</v>
      </c>
      <c r="J6638" s="248" t="s">
        <v>70</v>
      </c>
      <c r="K6638" s="333" t="s">
        <v>27</v>
      </c>
      <c r="L6638" s="21" t="str">
        <f>VLOOKUP($K6638,TONG_SL!$A:$D,2,0)</f>
        <v>Chân giò heo muối 300g</v>
      </c>
      <c r="N6638" s="21" t="str">
        <f t="shared" si="699"/>
        <v>K-C6</v>
      </c>
      <c r="Q6638" s="21" t="str">
        <f>VLOOKUP(K6638,TONG_SL!$A:$D,3,0)</f>
        <v>Túi</v>
      </c>
      <c r="R6638" s="220">
        <v>10</v>
      </c>
      <c r="S6638" s="220"/>
      <c r="T6638" s="220">
        <f>VLOOKUP(VLOOKUP(G6638,Ma_KH!$A:$R,18,0)&amp;K6638,Gia_MB!$A:$F,6,0)</f>
        <v>73431</v>
      </c>
      <c r="U6638" s="254">
        <f t="shared" si="704"/>
        <v>734310</v>
      </c>
      <c r="V6638" s="220"/>
      <c r="W6638" s="222">
        <f t="shared" si="705"/>
        <v>0</v>
      </c>
      <c r="X6638" s="223" t="str">
        <f t="shared" si="706"/>
        <v>8</v>
      </c>
      <c r="Y6638" s="220"/>
      <c r="Z6638" s="254">
        <f t="shared" si="707"/>
        <v>58744.800000000003</v>
      </c>
      <c r="AA6638" s="5">
        <f>VLOOKUP(G6638,Ma_KH!$A:$R,14,0)</f>
        <v>60</v>
      </c>
    </row>
    <row r="6639" spans="1:27" hidden="1" x14ac:dyDescent="0.25">
      <c r="A6639" s="292">
        <v>45995</v>
      </c>
      <c r="B6639" s="240">
        <v>4180886254</v>
      </c>
      <c r="C6639" s="294" t="s">
        <v>7767</v>
      </c>
      <c r="D6639" s="292">
        <v>46003</v>
      </c>
      <c r="E6639" s="238"/>
      <c r="F6639" s="236"/>
      <c r="G6639" s="32" t="s">
        <v>1664</v>
      </c>
      <c r="H6639" s="238"/>
      <c r="I6639" s="240">
        <v>4180886254</v>
      </c>
      <c r="J6639" s="248" t="s">
        <v>70</v>
      </c>
      <c r="K6639" s="333" t="s">
        <v>32</v>
      </c>
      <c r="L6639" s="21" t="str">
        <f>VLOOKUP($K6639,TONG_SL!$A:$D,2,0)</f>
        <v>Giò Tai Lưỡi Xào 250g</v>
      </c>
      <c r="N6639" s="21" t="str">
        <f t="shared" si="699"/>
        <v>K-C6</v>
      </c>
      <c r="Q6639" s="21" t="str">
        <f>VLOOKUP(K6639,TONG_SL!$A:$D,3,0)</f>
        <v>Túi</v>
      </c>
      <c r="R6639" s="220">
        <v>5</v>
      </c>
      <c r="S6639" s="220"/>
      <c r="T6639" s="220">
        <f>VLOOKUP(VLOOKUP(G6639,Ma_KH!$A:$R,18,0)&amp;K6639,Gia_MB!$A:$F,6,0)</f>
        <v>50182</v>
      </c>
      <c r="U6639" s="254">
        <f t="shared" si="704"/>
        <v>250910</v>
      </c>
      <c r="V6639" s="220"/>
      <c r="W6639" s="222">
        <f t="shared" si="705"/>
        <v>0</v>
      </c>
      <c r="X6639" s="223" t="str">
        <f t="shared" si="706"/>
        <v>8</v>
      </c>
      <c r="Y6639" s="220"/>
      <c r="Z6639" s="254">
        <f t="shared" si="707"/>
        <v>20072.8</v>
      </c>
      <c r="AA6639" s="5">
        <f>VLOOKUP(G6639,Ma_KH!$A:$R,14,0)</f>
        <v>60</v>
      </c>
    </row>
    <row r="6640" spans="1:27" hidden="1" x14ac:dyDescent="0.25">
      <c r="A6640" s="292">
        <v>45995</v>
      </c>
      <c r="B6640" s="240">
        <v>4180886254</v>
      </c>
      <c r="C6640" s="294" t="s">
        <v>7767</v>
      </c>
      <c r="D6640" s="292">
        <v>46003</v>
      </c>
      <c r="E6640" s="238"/>
      <c r="F6640" s="236"/>
      <c r="G6640" s="32" t="s">
        <v>1664</v>
      </c>
      <c r="H6640" s="238"/>
      <c r="I6640" s="240">
        <v>4180886254</v>
      </c>
      <c r="J6640" s="248" t="s">
        <v>70</v>
      </c>
      <c r="K6640" s="333" t="s">
        <v>34</v>
      </c>
      <c r="L6640" s="21" t="str">
        <f>VLOOKUP($K6640,TONG_SL!$A:$D,2,0)</f>
        <v>Tai heo muối 200g</v>
      </c>
      <c r="N6640" s="21" t="str">
        <f t="shared" si="699"/>
        <v>K-C6</v>
      </c>
      <c r="Q6640" s="21" t="str">
        <f>VLOOKUP(K6640,TONG_SL!$A:$D,3,0)</f>
        <v>Túi</v>
      </c>
      <c r="R6640" s="220">
        <v>2</v>
      </c>
      <c r="S6640" s="220"/>
      <c r="T6640" s="220">
        <f>VLOOKUP(VLOOKUP(G6640,Ma_KH!$A:$R,18,0)&amp;K6640,Gia_MB!$A:$F,6,0)</f>
        <v>55595</v>
      </c>
      <c r="U6640" s="254">
        <f t="shared" si="704"/>
        <v>111190</v>
      </c>
      <c r="V6640" s="220"/>
      <c r="W6640" s="222">
        <f t="shared" si="705"/>
        <v>0</v>
      </c>
      <c r="X6640" s="223" t="str">
        <f t="shared" si="706"/>
        <v>8</v>
      </c>
      <c r="Y6640" s="220"/>
      <c r="Z6640" s="254">
        <f t="shared" si="707"/>
        <v>8895.2000000000007</v>
      </c>
      <c r="AA6640" s="5">
        <f>VLOOKUP(G6640,Ma_KH!$A:$R,14,0)</f>
        <v>60</v>
      </c>
    </row>
    <row r="6641" spans="1:27" hidden="1" x14ac:dyDescent="0.25">
      <c r="A6641" s="292">
        <v>45995</v>
      </c>
      <c r="B6641" s="240">
        <v>4180886218</v>
      </c>
      <c r="C6641" s="294" t="s">
        <v>7767</v>
      </c>
      <c r="D6641" s="292">
        <v>46003</v>
      </c>
      <c r="E6641" s="238"/>
      <c r="F6641" s="236"/>
      <c r="G6641" s="32" t="s">
        <v>1659</v>
      </c>
      <c r="H6641" s="238"/>
      <c r="I6641" s="240">
        <v>4180886218</v>
      </c>
      <c r="J6641" s="248" t="s">
        <v>70</v>
      </c>
      <c r="K6641" s="333" t="s">
        <v>34</v>
      </c>
      <c r="L6641" s="21" t="str">
        <f>VLOOKUP($K6641,TONG_SL!$A:$D,2,0)</f>
        <v>Tai heo muối 200g</v>
      </c>
      <c r="N6641" s="21" t="str">
        <f t="shared" si="699"/>
        <v>K-C6</v>
      </c>
      <c r="Q6641" s="21" t="str">
        <f>VLOOKUP(K6641,TONG_SL!$A:$D,3,0)</f>
        <v>Túi</v>
      </c>
      <c r="R6641" s="220">
        <v>6</v>
      </c>
      <c r="S6641" s="220"/>
      <c r="T6641" s="220">
        <f>VLOOKUP(VLOOKUP(G6641,Ma_KH!$A:$R,18,0)&amp;K6641,Gia_MB!$A:$F,6,0)</f>
        <v>55595</v>
      </c>
      <c r="U6641" s="254">
        <f t="shared" si="704"/>
        <v>333570</v>
      </c>
      <c r="V6641" s="220"/>
      <c r="W6641" s="222">
        <f t="shared" si="705"/>
        <v>0</v>
      </c>
      <c r="X6641" s="223" t="str">
        <f t="shared" si="706"/>
        <v>8</v>
      </c>
      <c r="Y6641" s="220"/>
      <c r="Z6641" s="254">
        <f t="shared" si="707"/>
        <v>26685.600000000002</v>
      </c>
      <c r="AA6641" s="5">
        <f>VLOOKUP(G6641,Ma_KH!$A:$R,14,0)</f>
        <v>60</v>
      </c>
    </row>
    <row r="6642" spans="1:27" hidden="1" x14ac:dyDescent="0.25">
      <c r="A6642" s="292">
        <v>45995</v>
      </c>
      <c r="B6642" s="240">
        <v>4180886218</v>
      </c>
      <c r="C6642" s="294" t="s">
        <v>7767</v>
      </c>
      <c r="D6642" s="292">
        <v>46003</v>
      </c>
      <c r="E6642" s="238"/>
      <c r="F6642" s="236"/>
      <c r="G6642" s="32" t="s">
        <v>1659</v>
      </c>
      <c r="H6642" s="238"/>
      <c r="I6642" s="240">
        <v>4180886218</v>
      </c>
      <c r="J6642" s="248" t="s">
        <v>70</v>
      </c>
      <c r="K6642" s="333" t="s">
        <v>32</v>
      </c>
      <c r="L6642" s="21" t="str">
        <f>VLOOKUP($K6642,TONG_SL!$A:$D,2,0)</f>
        <v>Giò Tai Lưỡi Xào 250g</v>
      </c>
      <c r="N6642" s="21" t="str">
        <f t="shared" si="699"/>
        <v>K-C6</v>
      </c>
      <c r="Q6642" s="21" t="str">
        <f>VLOOKUP(K6642,TONG_SL!$A:$D,3,0)</f>
        <v>Túi</v>
      </c>
      <c r="R6642" s="220">
        <v>5</v>
      </c>
      <c r="S6642" s="220"/>
      <c r="T6642" s="220">
        <f>VLOOKUP(VLOOKUP(G6642,Ma_KH!$A:$R,18,0)&amp;K6642,Gia_MB!$A:$F,6,0)</f>
        <v>50182</v>
      </c>
      <c r="U6642" s="254">
        <f t="shared" si="704"/>
        <v>250910</v>
      </c>
      <c r="V6642" s="220"/>
      <c r="W6642" s="222">
        <f t="shared" si="705"/>
        <v>0</v>
      </c>
      <c r="X6642" s="223" t="str">
        <f t="shared" si="706"/>
        <v>8</v>
      </c>
      <c r="Y6642" s="220"/>
      <c r="Z6642" s="254">
        <f t="shared" si="707"/>
        <v>20072.8</v>
      </c>
      <c r="AA6642" s="5">
        <f>VLOOKUP(G6642,Ma_KH!$A:$R,14,0)</f>
        <v>60</v>
      </c>
    </row>
    <row r="6643" spans="1:27" hidden="1" x14ac:dyDescent="0.25">
      <c r="A6643" s="292">
        <v>45995</v>
      </c>
      <c r="B6643" s="240">
        <v>4180886218</v>
      </c>
      <c r="C6643" s="294" t="s">
        <v>7767</v>
      </c>
      <c r="D6643" s="292">
        <v>46003</v>
      </c>
      <c r="E6643" s="238"/>
      <c r="F6643" s="236"/>
      <c r="G6643" s="32" t="s">
        <v>1659</v>
      </c>
      <c r="H6643" s="238"/>
      <c r="I6643" s="240">
        <v>4180886218</v>
      </c>
      <c r="J6643" s="248" t="s">
        <v>70</v>
      </c>
      <c r="K6643" s="333" t="s">
        <v>27</v>
      </c>
      <c r="L6643" s="21" t="str">
        <f>VLOOKUP($K6643,TONG_SL!$A:$D,2,0)</f>
        <v>Chân giò heo muối 300g</v>
      </c>
      <c r="N6643" s="21" t="str">
        <f t="shared" si="699"/>
        <v>K-C6</v>
      </c>
      <c r="Q6643" s="21" t="str">
        <f>VLOOKUP(K6643,TONG_SL!$A:$D,3,0)</f>
        <v>Túi</v>
      </c>
      <c r="R6643" s="220">
        <v>6</v>
      </c>
      <c r="S6643" s="220"/>
      <c r="T6643" s="220">
        <f>VLOOKUP(VLOOKUP(G6643,Ma_KH!$A:$R,18,0)&amp;K6643,Gia_MB!$A:$F,6,0)</f>
        <v>73431</v>
      </c>
      <c r="U6643" s="254">
        <f t="shared" si="704"/>
        <v>440586</v>
      </c>
      <c r="V6643" s="220"/>
      <c r="W6643" s="222">
        <f t="shared" si="705"/>
        <v>0</v>
      </c>
      <c r="X6643" s="223" t="str">
        <f t="shared" si="706"/>
        <v>8</v>
      </c>
      <c r="Y6643" s="220"/>
      <c r="Z6643" s="254">
        <f t="shared" si="707"/>
        <v>35246.879999999997</v>
      </c>
      <c r="AA6643" s="5">
        <f>VLOOKUP(G6643,Ma_KH!$A:$R,14,0)</f>
        <v>60</v>
      </c>
    </row>
    <row r="6644" spans="1:27" hidden="1" x14ac:dyDescent="0.25">
      <c r="A6644" s="292">
        <v>45995</v>
      </c>
      <c r="B6644" s="240">
        <v>4180886218</v>
      </c>
      <c r="C6644" s="294" t="s">
        <v>7767</v>
      </c>
      <c r="D6644" s="292">
        <v>46003</v>
      </c>
      <c r="E6644" s="238"/>
      <c r="F6644" s="236"/>
      <c r="G6644" s="32" t="s">
        <v>1659</v>
      </c>
      <c r="H6644" s="238"/>
      <c r="I6644" s="240">
        <v>4180886218</v>
      </c>
      <c r="J6644" s="248" t="s">
        <v>70</v>
      </c>
      <c r="K6644" s="333" t="s">
        <v>48</v>
      </c>
      <c r="L6644" s="21" t="str">
        <f>VLOOKUP($K6644,TONG_SL!$A:$D,2,0)</f>
        <v>Mọc Nấm Hương 250g</v>
      </c>
      <c r="N6644" s="21" t="str">
        <f t="shared" si="699"/>
        <v>K-C6</v>
      </c>
      <c r="Q6644" s="21" t="str">
        <f>VLOOKUP(K6644,TONG_SL!$A:$D,3,0)</f>
        <v>Túi</v>
      </c>
      <c r="R6644" s="220">
        <v>6</v>
      </c>
      <c r="S6644" s="220"/>
      <c r="T6644" s="220">
        <f>VLOOKUP(VLOOKUP(G6644,Ma_KH!$A:$R,18,0)&amp;K6644,Gia_MB!$A:$F,6,0)</f>
        <v>46000</v>
      </c>
      <c r="U6644" s="254">
        <f t="shared" si="704"/>
        <v>276000</v>
      </c>
      <c r="V6644" s="220"/>
      <c r="W6644" s="222">
        <f t="shared" si="705"/>
        <v>0</v>
      </c>
      <c r="X6644" s="223" t="str">
        <f t="shared" si="706"/>
        <v>8</v>
      </c>
      <c r="Y6644" s="220"/>
      <c r="Z6644" s="254">
        <f t="shared" si="707"/>
        <v>22080</v>
      </c>
      <c r="AA6644" s="5">
        <f>VLOOKUP(G6644,Ma_KH!$A:$R,14,0)</f>
        <v>60</v>
      </c>
    </row>
    <row r="6645" spans="1:27" hidden="1" x14ac:dyDescent="0.25">
      <c r="A6645" s="292">
        <v>45995</v>
      </c>
      <c r="B6645" s="240">
        <v>4180886218</v>
      </c>
      <c r="C6645" s="294" t="s">
        <v>7767</v>
      </c>
      <c r="D6645" s="292">
        <v>46003</v>
      </c>
      <c r="E6645" s="238"/>
      <c r="F6645" s="236"/>
      <c r="G6645" s="32" t="s">
        <v>1659</v>
      </c>
      <c r="H6645" s="238"/>
      <c r="I6645" s="240">
        <v>4180886218</v>
      </c>
      <c r="J6645" s="248" t="s">
        <v>70</v>
      </c>
      <c r="K6645" s="333" t="s">
        <v>30</v>
      </c>
      <c r="L6645" s="21" t="str">
        <f>VLOOKUP($K6645,TONG_SL!$A:$D,2,0)</f>
        <v>Gà muối 500g</v>
      </c>
      <c r="N6645" s="21" t="str">
        <f t="shared" si="699"/>
        <v>K-C6</v>
      </c>
      <c r="Q6645" s="21" t="str">
        <f>VLOOKUP(K6645,TONG_SL!$A:$D,3,0)</f>
        <v>Túi</v>
      </c>
      <c r="R6645" s="220">
        <v>6</v>
      </c>
      <c r="S6645" s="220"/>
      <c r="T6645" s="220">
        <f>VLOOKUP(VLOOKUP(G6645,Ma_KH!$A:$R,18,0)&amp;K6645,Gia_MB!$A:$F,6,0)</f>
        <v>111058</v>
      </c>
      <c r="U6645" s="254">
        <f t="shared" si="704"/>
        <v>666348</v>
      </c>
      <c r="V6645" s="220"/>
      <c r="W6645" s="222">
        <f t="shared" si="705"/>
        <v>0</v>
      </c>
      <c r="X6645" s="223" t="str">
        <f t="shared" si="706"/>
        <v>8</v>
      </c>
      <c r="Y6645" s="220"/>
      <c r="Z6645" s="254">
        <f t="shared" si="707"/>
        <v>53307.840000000004</v>
      </c>
      <c r="AA6645" s="5">
        <f>VLOOKUP(G6645,Ma_KH!$A:$R,14,0)</f>
        <v>60</v>
      </c>
    </row>
    <row r="6646" spans="1:27" hidden="1" x14ac:dyDescent="0.25">
      <c r="A6646" s="292">
        <v>45995</v>
      </c>
      <c r="B6646" s="240">
        <v>4180886113</v>
      </c>
      <c r="C6646" s="294" t="s">
        <v>7767</v>
      </c>
      <c r="D6646" s="292">
        <v>46003</v>
      </c>
      <c r="E6646" s="238"/>
      <c r="F6646" s="236"/>
      <c r="G6646" s="32" t="s">
        <v>1635</v>
      </c>
      <c r="H6646" s="238"/>
      <c r="I6646" s="240">
        <v>4180886113</v>
      </c>
      <c r="J6646" s="248" t="s">
        <v>70</v>
      </c>
      <c r="K6646" s="333" t="s">
        <v>34</v>
      </c>
      <c r="L6646" s="21" t="str">
        <f>VLOOKUP($K6646,TONG_SL!$A:$D,2,0)</f>
        <v>Tai heo muối 200g</v>
      </c>
      <c r="N6646" s="21" t="str">
        <f t="shared" si="699"/>
        <v>K-C6</v>
      </c>
      <c r="Q6646" s="21" t="str">
        <f>VLOOKUP(K6646,TONG_SL!$A:$D,3,0)</f>
        <v>Túi</v>
      </c>
      <c r="R6646" s="220">
        <v>2</v>
      </c>
      <c r="S6646" s="220"/>
      <c r="T6646" s="220">
        <f>VLOOKUP(VLOOKUP(G6646,Ma_KH!$A:$R,18,0)&amp;K6646,Gia_MB!$A:$F,6,0)</f>
        <v>55595</v>
      </c>
      <c r="U6646" s="254">
        <f t="shared" si="704"/>
        <v>111190</v>
      </c>
      <c r="V6646" s="220"/>
      <c r="W6646" s="222">
        <f t="shared" si="705"/>
        <v>0</v>
      </c>
      <c r="X6646" s="223" t="str">
        <f t="shared" si="706"/>
        <v>8</v>
      </c>
      <c r="Y6646" s="220"/>
      <c r="Z6646" s="254">
        <f t="shared" si="707"/>
        <v>8895.2000000000007</v>
      </c>
      <c r="AA6646" s="5">
        <f>VLOOKUP(G6646,Ma_KH!$A:$R,14,0)</f>
        <v>60</v>
      </c>
    </row>
    <row r="6647" spans="1:27" hidden="1" x14ac:dyDescent="0.25">
      <c r="A6647" s="292">
        <v>45995</v>
      </c>
      <c r="B6647" s="240">
        <v>4180886113</v>
      </c>
      <c r="C6647" s="294" t="s">
        <v>7767</v>
      </c>
      <c r="D6647" s="292">
        <v>46003</v>
      </c>
      <c r="E6647" s="238"/>
      <c r="F6647" s="236"/>
      <c r="G6647" s="32" t="s">
        <v>1635</v>
      </c>
      <c r="H6647" s="238"/>
      <c r="I6647" s="240">
        <v>4180886113</v>
      </c>
      <c r="J6647" s="248" t="s">
        <v>70</v>
      </c>
      <c r="K6647" s="333" t="s">
        <v>32</v>
      </c>
      <c r="L6647" s="21" t="str">
        <f>VLOOKUP($K6647,TONG_SL!$A:$D,2,0)</f>
        <v>Giò Tai Lưỡi Xào 250g</v>
      </c>
      <c r="N6647" s="21" t="str">
        <f t="shared" si="699"/>
        <v>K-C6</v>
      </c>
      <c r="Q6647" s="21" t="str">
        <f>VLOOKUP(K6647,TONG_SL!$A:$D,3,0)</f>
        <v>Túi</v>
      </c>
      <c r="R6647" s="220">
        <v>2</v>
      </c>
      <c r="S6647" s="220"/>
      <c r="T6647" s="220">
        <f>VLOOKUP(VLOOKUP(G6647,Ma_KH!$A:$R,18,0)&amp;K6647,Gia_MB!$A:$F,6,0)</f>
        <v>50182</v>
      </c>
      <c r="U6647" s="254">
        <f t="shared" si="704"/>
        <v>100364</v>
      </c>
      <c r="V6647" s="220"/>
      <c r="W6647" s="222">
        <f t="shared" si="705"/>
        <v>0</v>
      </c>
      <c r="X6647" s="223" t="str">
        <f t="shared" si="706"/>
        <v>8</v>
      </c>
      <c r="Y6647" s="220"/>
      <c r="Z6647" s="254">
        <f t="shared" si="707"/>
        <v>8029.12</v>
      </c>
      <c r="AA6647" s="5">
        <f>VLOOKUP(G6647,Ma_KH!$A:$R,14,0)</f>
        <v>60</v>
      </c>
    </row>
    <row r="6648" spans="1:27" hidden="1" x14ac:dyDescent="0.25">
      <c r="A6648" s="292">
        <v>45995</v>
      </c>
      <c r="B6648" s="240">
        <v>4180886113</v>
      </c>
      <c r="C6648" s="294" t="s">
        <v>7767</v>
      </c>
      <c r="D6648" s="292">
        <v>46003</v>
      </c>
      <c r="E6648" s="238"/>
      <c r="F6648" s="236"/>
      <c r="G6648" s="32" t="s">
        <v>1635</v>
      </c>
      <c r="H6648" s="238"/>
      <c r="I6648" s="240">
        <v>4180886113</v>
      </c>
      <c r="J6648" s="248" t="s">
        <v>70</v>
      </c>
      <c r="K6648" s="333" t="s">
        <v>27</v>
      </c>
      <c r="L6648" s="21" t="str">
        <f>VLOOKUP($K6648,TONG_SL!$A:$D,2,0)</f>
        <v>Chân giò heo muối 300g</v>
      </c>
      <c r="N6648" s="21" t="str">
        <f t="shared" si="699"/>
        <v>K-C6</v>
      </c>
      <c r="Q6648" s="21" t="str">
        <f>VLOOKUP(K6648,TONG_SL!$A:$D,3,0)</f>
        <v>Túi</v>
      </c>
      <c r="R6648" s="220">
        <v>5</v>
      </c>
      <c r="S6648" s="220"/>
      <c r="T6648" s="220">
        <f>VLOOKUP(VLOOKUP(G6648,Ma_KH!$A:$R,18,0)&amp;K6648,Gia_MB!$A:$F,6,0)</f>
        <v>73431</v>
      </c>
      <c r="U6648" s="254">
        <f t="shared" si="704"/>
        <v>367155</v>
      </c>
      <c r="V6648" s="220"/>
      <c r="W6648" s="222">
        <f t="shared" si="705"/>
        <v>0</v>
      </c>
      <c r="X6648" s="223" t="str">
        <f t="shared" si="706"/>
        <v>8</v>
      </c>
      <c r="Y6648" s="220"/>
      <c r="Z6648" s="254">
        <f t="shared" si="707"/>
        <v>29372.400000000001</v>
      </c>
      <c r="AA6648" s="5">
        <f>VLOOKUP(G6648,Ma_KH!$A:$R,14,0)</f>
        <v>60</v>
      </c>
    </row>
    <row r="6649" spans="1:27" hidden="1" x14ac:dyDescent="0.25">
      <c r="A6649" s="292">
        <v>45995</v>
      </c>
      <c r="B6649" s="240">
        <v>4180886113</v>
      </c>
      <c r="C6649" s="294" t="s">
        <v>7767</v>
      </c>
      <c r="D6649" s="292">
        <v>46003</v>
      </c>
      <c r="E6649" s="238"/>
      <c r="F6649" s="236"/>
      <c r="G6649" s="32" t="s">
        <v>1635</v>
      </c>
      <c r="H6649" s="238"/>
      <c r="I6649" s="240">
        <v>4180886113</v>
      </c>
      <c r="J6649" s="248" t="s">
        <v>70</v>
      </c>
      <c r="K6649" s="333" t="s">
        <v>48</v>
      </c>
      <c r="L6649" s="21" t="str">
        <f>VLOOKUP($K6649,TONG_SL!$A:$D,2,0)</f>
        <v>Mọc Nấm Hương 250g</v>
      </c>
      <c r="N6649" s="21" t="str">
        <f t="shared" si="699"/>
        <v>K-C6</v>
      </c>
      <c r="Q6649" s="21" t="str">
        <f>VLOOKUP(K6649,TONG_SL!$A:$D,3,0)</f>
        <v>Túi</v>
      </c>
      <c r="R6649" s="220">
        <v>2</v>
      </c>
      <c r="S6649" s="220"/>
      <c r="T6649" s="220">
        <f>VLOOKUP(VLOOKUP(G6649,Ma_KH!$A:$R,18,0)&amp;K6649,Gia_MB!$A:$F,6,0)</f>
        <v>46000</v>
      </c>
      <c r="U6649" s="254">
        <f t="shared" si="704"/>
        <v>92000</v>
      </c>
      <c r="V6649" s="220"/>
      <c r="W6649" s="222">
        <f t="shared" si="705"/>
        <v>0</v>
      </c>
      <c r="X6649" s="223" t="str">
        <f t="shared" si="706"/>
        <v>8</v>
      </c>
      <c r="Y6649" s="220"/>
      <c r="Z6649" s="254">
        <f t="shared" si="707"/>
        <v>7360</v>
      </c>
      <c r="AA6649" s="5">
        <f>VLOOKUP(G6649,Ma_KH!$A:$R,14,0)</f>
        <v>60</v>
      </c>
    </row>
    <row r="6650" spans="1:27" hidden="1" x14ac:dyDescent="0.25">
      <c r="A6650" s="292">
        <v>45995</v>
      </c>
      <c r="B6650" s="240">
        <v>4180886113</v>
      </c>
      <c r="C6650" s="294" t="s">
        <v>7767</v>
      </c>
      <c r="D6650" s="292">
        <v>46003</v>
      </c>
      <c r="E6650" s="238"/>
      <c r="F6650" s="236"/>
      <c r="G6650" s="32" t="s">
        <v>1635</v>
      </c>
      <c r="H6650" s="238"/>
      <c r="I6650" s="240">
        <v>4180886113</v>
      </c>
      <c r="J6650" s="248" t="s">
        <v>70</v>
      </c>
      <c r="K6650" s="333" t="s">
        <v>30</v>
      </c>
      <c r="L6650" s="21" t="str">
        <f>VLOOKUP($K6650,TONG_SL!$A:$D,2,0)</f>
        <v>Gà muối 500g</v>
      </c>
      <c r="N6650" s="21" t="str">
        <f t="shared" si="699"/>
        <v>K-C6</v>
      </c>
      <c r="Q6650" s="21" t="str">
        <f>VLOOKUP(K6650,TONG_SL!$A:$D,3,0)</f>
        <v>Túi</v>
      </c>
      <c r="R6650" s="220">
        <v>2</v>
      </c>
      <c r="S6650" s="220"/>
      <c r="T6650" s="220">
        <f>VLOOKUP(VLOOKUP(G6650,Ma_KH!$A:$R,18,0)&amp;K6650,Gia_MB!$A:$F,6,0)</f>
        <v>111058</v>
      </c>
      <c r="U6650" s="254">
        <f t="shared" si="704"/>
        <v>222116</v>
      </c>
      <c r="V6650" s="220"/>
      <c r="W6650" s="222">
        <f t="shared" si="705"/>
        <v>0</v>
      </c>
      <c r="X6650" s="223" t="str">
        <f t="shared" si="706"/>
        <v>8</v>
      </c>
      <c r="Y6650" s="220"/>
      <c r="Z6650" s="254">
        <f t="shared" si="707"/>
        <v>17769.28</v>
      </c>
      <c r="AA6650" s="5">
        <f>VLOOKUP(G6650,Ma_KH!$A:$R,14,0)</f>
        <v>60</v>
      </c>
    </row>
    <row r="6651" spans="1:27" hidden="1" x14ac:dyDescent="0.25">
      <c r="A6651" s="292">
        <v>45995</v>
      </c>
      <c r="B6651" s="240">
        <v>4180884616</v>
      </c>
      <c r="C6651" s="294" t="s">
        <v>7767</v>
      </c>
      <c r="D6651" s="292">
        <v>46003</v>
      </c>
      <c r="E6651" s="238"/>
      <c r="F6651" s="236"/>
      <c r="G6651" s="32" t="s">
        <v>1252</v>
      </c>
      <c r="H6651" s="238"/>
      <c r="I6651" s="240">
        <v>4180884616</v>
      </c>
      <c r="J6651" s="248" t="s">
        <v>70</v>
      </c>
      <c r="K6651" s="333" t="s">
        <v>32</v>
      </c>
      <c r="L6651" s="21" t="str">
        <f>VLOOKUP($K6651,TONG_SL!$A:$D,2,0)</f>
        <v>Giò Tai Lưỡi Xào 250g</v>
      </c>
      <c r="N6651" s="21" t="str">
        <f t="shared" si="699"/>
        <v>K-C6</v>
      </c>
      <c r="Q6651" s="21" t="str">
        <f>VLOOKUP(K6651,TONG_SL!$A:$D,3,0)</f>
        <v>Túi</v>
      </c>
      <c r="R6651" s="220">
        <v>7</v>
      </c>
      <c r="S6651" s="220"/>
      <c r="T6651" s="220">
        <f>VLOOKUP(VLOOKUP(G6651,Ma_KH!$A:$R,18,0)&amp;K6651,Gia_MB!$A:$F,6,0)</f>
        <v>50182</v>
      </c>
      <c r="U6651" s="254">
        <f t="shared" si="704"/>
        <v>351274</v>
      </c>
      <c r="V6651" s="220"/>
      <c r="W6651" s="222">
        <f t="shared" si="705"/>
        <v>0</v>
      </c>
      <c r="X6651" s="223" t="str">
        <f t="shared" si="706"/>
        <v>8</v>
      </c>
      <c r="Y6651" s="220"/>
      <c r="Z6651" s="254">
        <f t="shared" si="707"/>
        <v>28101.920000000002</v>
      </c>
      <c r="AA6651" s="5">
        <f>VLOOKUP(G6651,Ma_KH!$A:$R,14,0)</f>
        <v>60</v>
      </c>
    </row>
    <row r="6652" spans="1:27" hidden="1" x14ac:dyDescent="0.25">
      <c r="A6652" s="292">
        <v>45995</v>
      </c>
      <c r="B6652" s="240">
        <v>4180884616</v>
      </c>
      <c r="C6652" s="294" t="s">
        <v>7767</v>
      </c>
      <c r="D6652" s="292">
        <v>46003</v>
      </c>
      <c r="E6652" s="238"/>
      <c r="F6652" s="236"/>
      <c r="G6652" s="32" t="s">
        <v>1252</v>
      </c>
      <c r="H6652" s="238"/>
      <c r="I6652" s="240">
        <v>4180884616</v>
      </c>
      <c r="J6652" s="248" t="s">
        <v>70</v>
      </c>
      <c r="K6652" s="333" t="s">
        <v>34</v>
      </c>
      <c r="L6652" s="21" t="str">
        <f>VLOOKUP($K6652,TONG_SL!$A:$D,2,0)</f>
        <v>Tai heo muối 200g</v>
      </c>
      <c r="N6652" s="21" t="str">
        <f t="shared" si="699"/>
        <v>K-C6</v>
      </c>
      <c r="Q6652" s="21" t="str">
        <f>VLOOKUP(K6652,TONG_SL!$A:$D,3,0)</f>
        <v>Túi</v>
      </c>
      <c r="R6652" s="220">
        <v>1</v>
      </c>
      <c r="S6652" s="220"/>
      <c r="T6652" s="220">
        <f>VLOOKUP(VLOOKUP(G6652,Ma_KH!$A:$R,18,0)&amp;K6652,Gia_MB!$A:$F,6,0)</f>
        <v>55595</v>
      </c>
      <c r="U6652" s="254">
        <f t="shared" si="704"/>
        <v>55595</v>
      </c>
      <c r="V6652" s="220"/>
      <c r="W6652" s="222">
        <f t="shared" si="705"/>
        <v>0</v>
      </c>
      <c r="X6652" s="223" t="str">
        <f t="shared" si="706"/>
        <v>8</v>
      </c>
      <c r="Y6652" s="220"/>
      <c r="Z6652" s="254">
        <f t="shared" si="707"/>
        <v>4447.6000000000004</v>
      </c>
      <c r="AA6652" s="5">
        <f>VLOOKUP(G6652,Ma_KH!$A:$R,14,0)</f>
        <v>60</v>
      </c>
    </row>
    <row r="6653" spans="1:27" hidden="1" x14ac:dyDescent="0.25">
      <c r="A6653" s="292">
        <v>45995</v>
      </c>
      <c r="B6653" s="240">
        <v>4180884616</v>
      </c>
      <c r="C6653" s="294" t="s">
        <v>7767</v>
      </c>
      <c r="D6653" s="292">
        <v>46003</v>
      </c>
      <c r="E6653" s="238"/>
      <c r="F6653" s="236"/>
      <c r="G6653" s="32" t="s">
        <v>1252</v>
      </c>
      <c r="H6653" s="238"/>
      <c r="I6653" s="240">
        <v>4180884616</v>
      </c>
      <c r="J6653" s="248" t="s">
        <v>70</v>
      </c>
      <c r="K6653" s="333" t="s">
        <v>48</v>
      </c>
      <c r="L6653" s="21" t="str">
        <f>VLOOKUP($K6653,TONG_SL!$A:$D,2,0)</f>
        <v>Mọc Nấm Hương 250g</v>
      </c>
      <c r="N6653" s="21" t="str">
        <f t="shared" si="699"/>
        <v>K-C6</v>
      </c>
      <c r="Q6653" s="21" t="str">
        <f>VLOOKUP(K6653,TONG_SL!$A:$D,3,0)</f>
        <v>Túi</v>
      </c>
      <c r="R6653" s="220">
        <v>5</v>
      </c>
      <c r="S6653" s="220"/>
      <c r="T6653" s="220">
        <f>VLOOKUP(VLOOKUP(G6653,Ma_KH!$A:$R,18,0)&amp;K6653,Gia_MB!$A:$F,6,0)</f>
        <v>46000</v>
      </c>
      <c r="U6653" s="254">
        <f t="shared" si="704"/>
        <v>230000</v>
      </c>
      <c r="V6653" s="220"/>
      <c r="W6653" s="222">
        <f t="shared" si="705"/>
        <v>0</v>
      </c>
      <c r="X6653" s="223" t="str">
        <f t="shared" si="706"/>
        <v>8</v>
      </c>
      <c r="Y6653" s="220"/>
      <c r="Z6653" s="254">
        <f t="shared" si="707"/>
        <v>18400</v>
      </c>
      <c r="AA6653" s="5">
        <f>VLOOKUP(G6653,Ma_KH!$A:$R,14,0)</f>
        <v>60</v>
      </c>
    </row>
    <row r="6654" spans="1:27" hidden="1" x14ac:dyDescent="0.25">
      <c r="A6654" s="292">
        <v>45995</v>
      </c>
      <c r="B6654" s="240">
        <v>4180885238</v>
      </c>
      <c r="C6654" s="294" t="s">
        <v>7767</v>
      </c>
      <c r="D6654" s="292">
        <v>46003</v>
      </c>
      <c r="E6654" s="238"/>
      <c r="F6654" s="236"/>
      <c r="G6654" s="32" t="s">
        <v>1526</v>
      </c>
      <c r="H6654" s="238"/>
      <c r="I6654" s="240">
        <v>4180885238</v>
      </c>
      <c r="J6654" s="248" t="s">
        <v>70</v>
      </c>
      <c r="K6654" s="333" t="s">
        <v>30</v>
      </c>
      <c r="L6654" s="21" t="str">
        <f>VLOOKUP($K6654,TONG_SL!$A:$D,2,0)</f>
        <v>Gà muối 500g</v>
      </c>
      <c r="N6654" s="21" t="str">
        <f t="shared" si="699"/>
        <v>K-C6</v>
      </c>
      <c r="Q6654" s="21" t="str">
        <f>VLOOKUP(K6654,TONG_SL!$A:$D,3,0)</f>
        <v>Túi</v>
      </c>
      <c r="R6654" s="220">
        <v>6</v>
      </c>
      <c r="S6654" s="220"/>
      <c r="T6654" s="220">
        <f>VLOOKUP(VLOOKUP(G6654,Ma_KH!$A:$R,18,0)&amp;K6654,Gia_MB!$A:$F,6,0)</f>
        <v>111058</v>
      </c>
      <c r="U6654" s="254">
        <f t="shared" si="704"/>
        <v>666348</v>
      </c>
      <c r="V6654" s="220"/>
      <c r="W6654" s="222">
        <f t="shared" si="705"/>
        <v>0</v>
      </c>
      <c r="X6654" s="223" t="str">
        <f t="shared" si="706"/>
        <v>8</v>
      </c>
      <c r="Y6654" s="220"/>
      <c r="Z6654" s="254">
        <f t="shared" si="707"/>
        <v>53307.840000000004</v>
      </c>
      <c r="AA6654" s="5">
        <f>VLOOKUP(G6654,Ma_KH!$A:$R,14,0)</f>
        <v>60</v>
      </c>
    </row>
    <row r="6655" spans="1:27" hidden="1" x14ac:dyDescent="0.25">
      <c r="A6655" s="292">
        <v>45995</v>
      </c>
      <c r="B6655" s="240">
        <v>4180885238</v>
      </c>
      <c r="C6655" s="294" t="s">
        <v>7767</v>
      </c>
      <c r="D6655" s="292">
        <v>46003</v>
      </c>
      <c r="E6655" s="238"/>
      <c r="F6655" s="236"/>
      <c r="G6655" s="32" t="s">
        <v>1526</v>
      </c>
      <c r="H6655" s="238"/>
      <c r="I6655" s="240">
        <v>4180885238</v>
      </c>
      <c r="J6655" s="248" t="s">
        <v>70</v>
      </c>
      <c r="K6655" s="333" t="s">
        <v>27</v>
      </c>
      <c r="L6655" s="21" t="str">
        <f>VLOOKUP($K6655,TONG_SL!$A:$D,2,0)</f>
        <v>Chân giò heo muối 300g</v>
      </c>
      <c r="N6655" s="21" t="str">
        <f t="shared" si="699"/>
        <v>K-C6</v>
      </c>
      <c r="Q6655" s="21" t="str">
        <f>VLOOKUP(K6655,TONG_SL!$A:$D,3,0)</f>
        <v>Túi</v>
      </c>
      <c r="R6655" s="220">
        <v>5</v>
      </c>
      <c r="S6655" s="220"/>
      <c r="T6655" s="220">
        <f>VLOOKUP(VLOOKUP(G6655,Ma_KH!$A:$R,18,0)&amp;K6655,Gia_MB!$A:$F,6,0)</f>
        <v>73431</v>
      </c>
      <c r="U6655" s="254">
        <f t="shared" si="704"/>
        <v>367155</v>
      </c>
      <c r="V6655" s="220"/>
      <c r="W6655" s="222">
        <f t="shared" si="705"/>
        <v>0</v>
      </c>
      <c r="X6655" s="223" t="str">
        <f t="shared" si="706"/>
        <v>8</v>
      </c>
      <c r="Y6655" s="220"/>
      <c r="Z6655" s="254">
        <f t="shared" si="707"/>
        <v>29372.400000000001</v>
      </c>
      <c r="AA6655" s="5">
        <f>VLOOKUP(G6655,Ma_KH!$A:$R,14,0)</f>
        <v>60</v>
      </c>
    </row>
    <row r="6656" spans="1:27" hidden="1" x14ac:dyDescent="0.25">
      <c r="A6656" s="292">
        <v>45995</v>
      </c>
      <c r="B6656" s="240">
        <v>4180884710</v>
      </c>
      <c r="C6656" s="294" t="s">
        <v>7767</v>
      </c>
      <c r="D6656" s="292">
        <v>46003</v>
      </c>
      <c r="E6656" s="238"/>
      <c r="F6656" s="236"/>
      <c r="G6656" s="146" t="s">
        <v>7760</v>
      </c>
      <c r="H6656" s="238"/>
      <c r="I6656" s="240">
        <v>4180884710</v>
      </c>
      <c r="J6656" s="248" t="s">
        <v>70</v>
      </c>
      <c r="K6656" s="333" t="s">
        <v>48</v>
      </c>
      <c r="L6656" s="21" t="str">
        <f>VLOOKUP($K6656,TONG_SL!$A:$D,2,0)</f>
        <v>Mọc Nấm Hương 250g</v>
      </c>
      <c r="N6656" s="21" t="str">
        <f t="shared" si="699"/>
        <v>K-C6</v>
      </c>
      <c r="Q6656" s="21" t="str">
        <f>VLOOKUP(K6656,TONG_SL!$A:$D,3,0)</f>
        <v>Túi</v>
      </c>
      <c r="R6656" s="220">
        <v>3</v>
      </c>
      <c r="S6656" s="220"/>
      <c r="T6656" s="220">
        <f>VLOOKUP(VLOOKUP(G6656,Ma_KH!$A:$R,18,0)&amp;K6656,Gia_MB!$A:$F,6,0)</f>
        <v>46000</v>
      </c>
      <c r="U6656" s="254">
        <f t="shared" si="704"/>
        <v>138000</v>
      </c>
      <c r="V6656" s="220"/>
      <c r="W6656" s="222">
        <f t="shared" si="705"/>
        <v>0</v>
      </c>
      <c r="X6656" s="223" t="str">
        <f t="shared" si="706"/>
        <v>8</v>
      </c>
      <c r="Y6656" s="220"/>
      <c r="Z6656" s="254">
        <f t="shared" si="707"/>
        <v>11040</v>
      </c>
      <c r="AA6656" s="5">
        <f>VLOOKUP(G6656,Ma_KH!$A:$R,14,0)</f>
        <v>60</v>
      </c>
    </row>
    <row r="6657" spans="1:27" hidden="1" x14ac:dyDescent="0.25">
      <c r="A6657" s="292">
        <v>45995</v>
      </c>
      <c r="B6657" s="240">
        <v>4180884710</v>
      </c>
      <c r="C6657" s="294" t="s">
        <v>7767</v>
      </c>
      <c r="D6657" s="292">
        <v>46003</v>
      </c>
      <c r="E6657" s="238"/>
      <c r="F6657" s="236"/>
      <c r="G6657" s="146" t="s">
        <v>7760</v>
      </c>
      <c r="H6657" s="238"/>
      <c r="I6657" s="240">
        <v>4180884710</v>
      </c>
      <c r="J6657" s="248" t="s">
        <v>70</v>
      </c>
      <c r="K6657" s="333" t="s">
        <v>27</v>
      </c>
      <c r="L6657" s="21" t="str">
        <f>VLOOKUP($K6657,TONG_SL!$A:$D,2,0)</f>
        <v>Chân giò heo muối 300g</v>
      </c>
      <c r="N6657" s="21" t="str">
        <f t="shared" ref="N6657:N6720" si="708">IF($B6657&lt;&gt;"","K-C6","")</f>
        <v>K-C6</v>
      </c>
      <c r="Q6657" s="21" t="str">
        <f>VLOOKUP(K6657,TONG_SL!$A:$D,3,0)</f>
        <v>Túi</v>
      </c>
      <c r="R6657" s="220">
        <v>7</v>
      </c>
      <c r="S6657" s="220"/>
      <c r="T6657" s="220">
        <f>VLOOKUP(VLOOKUP(G6657,Ma_KH!$A:$R,18,0)&amp;K6657,Gia_MB!$A:$F,6,0)</f>
        <v>73431</v>
      </c>
      <c r="U6657" s="254">
        <f t="shared" si="704"/>
        <v>514017</v>
      </c>
      <c r="V6657" s="220"/>
      <c r="W6657" s="222">
        <f t="shared" si="705"/>
        <v>0</v>
      </c>
      <c r="X6657" s="223" t="str">
        <f t="shared" si="706"/>
        <v>8</v>
      </c>
      <c r="Y6657" s="220"/>
      <c r="Z6657" s="254">
        <f t="shared" si="707"/>
        <v>41121.360000000001</v>
      </c>
      <c r="AA6657" s="5">
        <f>VLOOKUP(G6657,Ma_KH!$A:$R,14,0)</f>
        <v>60</v>
      </c>
    </row>
    <row r="6658" spans="1:27" hidden="1" x14ac:dyDescent="0.25">
      <c r="A6658" s="292">
        <v>45995</v>
      </c>
      <c r="B6658" s="240">
        <v>4180884710</v>
      </c>
      <c r="C6658" s="294" t="s">
        <v>7767</v>
      </c>
      <c r="D6658" s="292">
        <v>46003</v>
      </c>
      <c r="E6658" s="238"/>
      <c r="F6658" s="236"/>
      <c r="G6658" s="146" t="s">
        <v>7760</v>
      </c>
      <c r="H6658" s="238"/>
      <c r="I6658" s="240">
        <v>4180884710</v>
      </c>
      <c r="J6658" s="248" t="s">
        <v>70</v>
      </c>
      <c r="K6658" s="333" t="s">
        <v>32</v>
      </c>
      <c r="L6658" s="21" t="str">
        <f>VLOOKUP($K6658,TONG_SL!$A:$D,2,0)</f>
        <v>Giò Tai Lưỡi Xào 250g</v>
      </c>
      <c r="N6658" s="21" t="str">
        <f t="shared" si="708"/>
        <v>K-C6</v>
      </c>
      <c r="Q6658" s="21" t="str">
        <f>VLOOKUP(K6658,TONG_SL!$A:$D,3,0)</f>
        <v>Túi</v>
      </c>
      <c r="R6658" s="220">
        <v>5</v>
      </c>
      <c r="S6658" s="220"/>
      <c r="T6658" s="220">
        <f>VLOOKUP(VLOOKUP(G6658,Ma_KH!$A:$R,18,0)&amp;K6658,Gia_MB!$A:$F,6,0)</f>
        <v>50182</v>
      </c>
      <c r="U6658" s="254">
        <f t="shared" si="704"/>
        <v>250910</v>
      </c>
      <c r="V6658" s="220"/>
      <c r="W6658" s="222">
        <f t="shared" si="705"/>
        <v>0</v>
      </c>
      <c r="X6658" s="223" t="str">
        <f t="shared" si="706"/>
        <v>8</v>
      </c>
      <c r="Y6658" s="220"/>
      <c r="Z6658" s="254">
        <f t="shared" si="707"/>
        <v>20072.8</v>
      </c>
      <c r="AA6658" s="5">
        <f>VLOOKUP(G6658,Ma_KH!$A:$R,14,0)</f>
        <v>60</v>
      </c>
    </row>
    <row r="6659" spans="1:27" hidden="1" x14ac:dyDescent="0.25">
      <c r="A6659" s="292">
        <v>45995</v>
      </c>
      <c r="B6659" s="240">
        <v>4180884710</v>
      </c>
      <c r="C6659" s="294" t="s">
        <v>7767</v>
      </c>
      <c r="D6659" s="292">
        <v>46003</v>
      </c>
      <c r="E6659" s="238"/>
      <c r="F6659" s="236"/>
      <c r="G6659" s="146" t="s">
        <v>7760</v>
      </c>
      <c r="H6659" s="238"/>
      <c r="I6659" s="240">
        <v>4180884710</v>
      </c>
      <c r="J6659" s="248" t="s">
        <v>70</v>
      </c>
      <c r="K6659" s="333" t="s">
        <v>34</v>
      </c>
      <c r="L6659" s="21" t="str">
        <f>VLOOKUP($K6659,TONG_SL!$A:$D,2,0)</f>
        <v>Tai heo muối 200g</v>
      </c>
      <c r="N6659" s="21" t="str">
        <f t="shared" si="708"/>
        <v>K-C6</v>
      </c>
      <c r="Q6659" s="21" t="str">
        <f>VLOOKUP(K6659,TONG_SL!$A:$D,3,0)</f>
        <v>Túi</v>
      </c>
      <c r="R6659" s="220">
        <v>3</v>
      </c>
      <c r="S6659" s="220"/>
      <c r="T6659" s="220">
        <f>VLOOKUP(VLOOKUP(G6659,Ma_KH!$A:$R,18,0)&amp;K6659,Gia_MB!$A:$F,6,0)</f>
        <v>55595</v>
      </c>
      <c r="U6659" s="254">
        <f t="shared" si="704"/>
        <v>166785</v>
      </c>
      <c r="V6659" s="220"/>
      <c r="W6659" s="222">
        <f t="shared" si="705"/>
        <v>0</v>
      </c>
      <c r="X6659" s="223" t="str">
        <f t="shared" si="706"/>
        <v>8</v>
      </c>
      <c r="Y6659" s="220"/>
      <c r="Z6659" s="254">
        <f t="shared" si="707"/>
        <v>13342.800000000001</v>
      </c>
      <c r="AA6659" s="5">
        <f>VLOOKUP(G6659,Ma_KH!$A:$R,14,0)</f>
        <v>60</v>
      </c>
    </row>
    <row r="6660" spans="1:27" hidden="1" x14ac:dyDescent="0.25">
      <c r="A6660" s="292">
        <v>45995</v>
      </c>
      <c r="B6660" s="240">
        <v>4180884492</v>
      </c>
      <c r="C6660" s="294" t="s">
        <v>7767</v>
      </c>
      <c r="D6660" s="292">
        <v>46003</v>
      </c>
      <c r="E6660" s="238"/>
      <c r="F6660" s="236"/>
      <c r="G6660" s="146" t="s">
        <v>8802</v>
      </c>
      <c r="H6660" s="238"/>
      <c r="I6660" s="240">
        <v>4180884492</v>
      </c>
      <c r="J6660" s="240" t="s">
        <v>1788</v>
      </c>
      <c r="K6660" s="333" t="s">
        <v>32</v>
      </c>
      <c r="L6660" s="21" t="str">
        <f>VLOOKUP($K6660,TONG_SL!$A:$D,2,0)</f>
        <v>Giò Tai Lưỡi Xào 250g</v>
      </c>
      <c r="N6660" s="21" t="str">
        <f t="shared" si="708"/>
        <v>K-C6</v>
      </c>
      <c r="Q6660" s="21" t="str">
        <f>VLOOKUP(K6660,TONG_SL!$A:$D,3,0)</f>
        <v>Túi</v>
      </c>
      <c r="R6660" s="220">
        <v>15</v>
      </c>
      <c r="S6660" s="220"/>
      <c r="T6660" s="220">
        <f>VLOOKUP(VLOOKUP(G6660,Ma_KH!$A:$R,18,0)&amp;K6660,Gia_MB!$A:$F,6,0)</f>
        <v>50182</v>
      </c>
      <c r="U6660" s="254">
        <f t="shared" si="704"/>
        <v>752730</v>
      </c>
      <c r="V6660" s="220"/>
      <c r="W6660" s="222">
        <f t="shared" si="705"/>
        <v>0</v>
      </c>
      <c r="X6660" s="223" t="str">
        <f t="shared" si="706"/>
        <v>8</v>
      </c>
      <c r="Y6660" s="220"/>
      <c r="Z6660" s="254">
        <f t="shared" si="707"/>
        <v>60218.400000000001</v>
      </c>
      <c r="AA6660" s="5">
        <f>VLOOKUP(G6660,Ma_KH!$A:$R,14,0)</f>
        <v>60</v>
      </c>
    </row>
    <row r="6661" spans="1:27" hidden="1" x14ac:dyDescent="0.25">
      <c r="A6661" s="292">
        <v>45995</v>
      </c>
      <c r="B6661" s="240">
        <v>4180884492</v>
      </c>
      <c r="C6661" s="294" t="s">
        <v>7767</v>
      </c>
      <c r="D6661" s="292">
        <v>46003</v>
      </c>
      <c r="E6661" s="238"/>
      <c r="F6661" s="236"/>
      <c r="G6661" s="146" t="s">
        <v>8802</v>
      </c>
      <c r="H6661" s="238"/>
      <c r="I6661" s="240">
        <v>4180884492</v>
      </c>
      <c r="J6661" s="240" t="s">
        <v>1788</v>
      </c>
      <c r="K6661" s="333" t="s">
        <v>48</v>
      </c>
      <c r="L6661" s="21" t="str">
        <f>VLOOKUP($K6661,TONG_SL!$A:$D,2,0)</f>
        <v>Mọc Nấm Hương 250g</v>
      </c>
      <c r="N6661" s="21" t="str">
        <f t="shared" si="708"/>
        <v>K-C6</v>
      </c>
      <c r="Q6661" s="21" t="str">
        <f>VLOOKUP(K6661,TONG_SL!$A:$D,3,0)</f>
        <v>Túi</v>
      </c>
      <c r="R6661" s="220">
        <v>7</v>
      </c>
      <c r="S6661" s="220"/>
      <c r="T6661" s="220">
        <f>VLOOKUP(VLOOKUP(G6661,Ma_KH!$A:$R,18,0)&amp;K6661,Gia_MB!$A:$F,6,0)</f>
        <v>46000</v>
      </c>
      <c r="U6661" s="254">
        <f t="shared" si="704"/>
        <v>322000</v>
      </c>
      <c r="V6661" s="220"/>
      <c r="W6661" s="222">
        <f t="shared" si="705"/>
        <v>0</v>
      </c>
      <c r="X6661" s="223" t="str">
        <f t="shared" si="706"/>
        <v>8</v>
      </c>
      <c r="Y6661" s="220"/>
      <c r="Z6661" s="254">
        <f t="shared" si="707"/>
        <v>25760</v>
      </c>
      <c r="AA6661" s="5">
        <f>VLOOKUP(G6661,Ma_KH!$A:$R,14,0)</f>
        <v>60</v>
      </c>
    </row>
    <row r="6662" spans="1:27" hidden="1" x14ac:dyDescent="0.25">
      <c r="A6662" s="292">
        <v>45995</v>
      </c>
      <c r="B6662" s="240">
        <v>4180884492</v>
      </c>
      <c r="C6662" s="294" t="s">
        <v>7767</v>
      </c>
      <c r="D6662" s="292">
        <v>46003</v>
      </c>
      <c r="E6662" s="238"/>
      <c r="F6662" s="236"/>
      <c r="G6662" s="146" t="s">
        <v>8802</v>
      </c>
      <c r="H6662" s="238"/>
      <c r="I6662" s="240">
        <v>4180884492</v>
      </c>
      <c r="J6662" s="240" t="s">
        <v>1788</v>
      </c>
      <c r="K6662" s="333" t="s">
        <v>27</v>
      </c>
      <c r="L6662" s="21" t="str">
        <f>VLOOKUP($K6662,TONG_SL!$A:$D,2,0)</f>
        <v>Chân giò heo muối 300g</v>
      </c>
      <c r="N6662" s="21" t="str">
        <f t="shared" si="708"/>
        <v>K-C6</v>
      </c>
      <c r="Q6662" s="21" t="str">
        <f>VLOOKUP(K6662,TONG_SL!$A:$D,3,0)</f>
        <v>Túi</v>
      </c>
      <c r="R6662" s="220">
        <v>2</v>
      </c>
      <c r="S6662" s="220"/>
      <c r="T6662" s="220">
        <f>VLOOKUP(VLOOKUP(G6662,Ma_KH!$A:$R,18,0)&amp;K6662,Gia_MB!$A:$F,6,0)</f>
        <v>73431</v>
      </c>
      <c r="U6662" s="254">
        <f t="shared" si="704"/>
        <v>146862</v>
      </c>
      <c r="V6662" s="220"/>
      <c r="W6662" s="222">
        <f t="shared" si="705"/>
        <v>0</v>
      </c>
      <c r="X6662" s="223" t="str">
        <f t="shared" si="706"/>
        <v>8</v>
      </c>
      <c r="Y6662" s="220"/>
      <c r="Z6662" s="254">
        <f t="shared" si="707"/>
        <v>11748.960000000001</v>
      </c>
      <c r="AA6662" s="5">
        <f>VLOOKUP(G6662,Ma_KH!$A:$R,14,0)</f>
        <v>60</v>
      </c>
    </row>
    <row r="6663" spans="1:27" hidden="1" x14ac:dyDescent="0.25">
      <c r="A6663" s="237">
        <v>46000</v>
      </c>
      <c r="B6663" s="240">
        <v>4181115549</v>
      </c>
      <c r="C6663" s="294" t="s">
        <v>7767</v>
      </c>
      <c r="D6663" s="292">
        <v>46003</v>
      </c>
      <c r="E6663" s="238"/>
      <c r="F6663" s="236"/>
      <c r="G6663" s="32" t="s">
        <v>893</v>
      </c>
      <c r="H6663" s="238"/>
      <c r="I6663" s="240">
        <v>4181115549</v>
      </c>
      <c r="J6663" s="240" t="s">
        <v>70</v>
      </c>
      <c r="K6663" s="333" t="s">
        <v>27</v>
      </c>
      <c r="L6663" s="21" t="str">
        <f>VLOOKUP($K6663,TONG_SL!$A:$D,2,0)</f>
        <v>Chân giò heo muối 300g</v>
      </c>
      <c r="N6663" s="21" t="str">
        <f t="shared" si="708"/>
        <v>K-C6</v>
      </c>
      <c r="Q6663" s="21" t="str">
        <f>VLOOKUP(K6663,TONG_SL!$A:$D,3,0)</f>
        <v>Túi</v>
      </c>
      <c r="R6663" s="220">
        <v>5</v>
      </c>
      <c r="S6663" s="220"/>
      <c r="T6663" s="220">
        <f>VLOOKUP(VLOOKUP(G6663,Ma_KH!$A:$R,18,0)&amp;K6663,Gia_MB!$A:$F,6,0)</f>
        <v>73431</v>
      </c>
      <c r="U6663" s="254">
        <f t="shared" si="704"/>
        <v>367155</v>
      </c>
      <c r="V6663" s="220"/>
      <c r="W6663" s="222">
        <f t="shared" si="705"/>
        <v>0</v>
      </c>
      <c r="X6663" s="223" t="str">
        <f t="shared" si="706"/>
        <v>8</v>
      </c>
      <c r="Y6663" s="220"/>
      <c r="Z6663" s="254">
        <f t="shared" si="707"/>
        <v>29372.400000000001</v>
      </c>
      <c r="AA6663" s="5">
        <f>VLOOKUP(G6663,Ma_KH!$A:$R,14,0)</f>
        <v>60</v>
      </c>
    </row>
    <row r="6664" spans="1:27" hidden="1" x14ac:dyDescent="0.25">
      <c r="A6664" s="237">
        <v>46000</v>
      </c>
      <c r="B6664" s="240">
        <v>4181115549</v>
      </c>
      <c r="C6664" s="294" t="s">
        <v>7767</v>
      </c>
      <c r="D6664" s="292">
        <v>46003</v>
      </c>
      <c r="E6664" s="238"/>
      <c r="F6664" s="236"/>
      <c r="G6664" s="32" t="s">
        <v>893</v>
      </c>
      <c r="H6664" s="238"/>
      <c r="I6664" s="240">
        <v>4181115549</v>
      </c>
      <c r="J6664" s="240" t="s">
        <v>70</v>
      </c>
      <c r="K6664" s="333" t="s">
        <v>30</v>
      </c>
      <c r="L6664" s="21" t="str">
        <f>VLOOKUP($K6664,TONG_SL!$A:$D,2,0)</f>
        <v>Gà muối 500g</v>
      </c>
      <c r="N6664" s="21" t="str">
        <f t="shared" si="708"/>
        <v>K-C6</v>
      </c>
      <c r="Q6664" s="21" t="str">
        <f>VLOOKUP(K6664,TONG_SL!$A:$D,3,0)</f>
        <v>Túi</v>
      </c>
      <c r="R6664" s="220">
        <v>5</v>
      </c>
      <c r="S6664" s="220"/>
      <c r="T6664" s="220">
        <f>VLOOKUP(VLOOKUP(G6664,Ma_KH!$A:$R,18,0)&amp;K6664,Gia_MB!$A:$F,6,0)</f>
        <v>111058</v>
      </c>
      <c r="U6664" s="254">
        <f t="shared" si="704"/>
        <v>555290</v>
      </c>
      <c r="V6664" s="220"/>
      <c r="W6664" s="222">
        <f t="shared" si="705"/>
        <v>0</v>
      </c>
      <c r="X6664" s="223" t="str">
        <f t="shared" si="706"/>
        <v>8</v>
      </c>
      <c r="Y6664" s="220"/>
      <c r="Z6664" s="254">
        <f t="shared" si="707"/>
        <v>44423.200000000004</v>
      </c>
      <c r="AA6664" s="5">
        <f>VLOOKUP(G6664,Ma_KH!$A:$R,14,0)</f>
        <v>60</v>
      </c>
    </row>
    <row r="6665" spans="1:27" hidden="1" x14ac:dyDescent="0.25">
      <c r="A6665" s="237">
        <v>46000</v>
      </c>
      <c r="B6665" s="240">
        <v>4181115549</v>
      </c>
      <c r="C6665" s="294" t="s">
        <v>7767</v>
      </c>
      <c r="D6665" s="292">
        <v>46003</v>
      </c>
      <c r="E6665" s="238"/>
      <c r="F6665" s="236"/>
      <c r="G6665" s="32" t="s">
        <v>893</v>
      </c>
      <c r="H6665" s="238"/>
      <c r="I6665" s="240">
        <v>4181115549</v>
      </c>
      <c r="J6665" s="240" t="s">
        <v>70</v>
      </c>
      <c r="K6665" s="333" t="s">
        <v>44</v>
      </c>
      <c r="L6665" s="21" t="str">
        <f>VLOOKUP($K6665,TONG_SL!$A:$D,2,0)</f>
        <v>Giò lụa cây 250g</v>
      </c>
      <c r="N6665" s="21" t="str">
        <f t="shared" si="708"/>
        <v>K-C6</v>
      </c>
      <c r="Q6665" s="21" t="str">
        <f>VLOOKUP(K6665,TONG_SL!$A:$D,3,0)</f>
        <v>Túi</v>
      </c>
      <c r="R6665" s="220">
        <v>10</v>
      </c>
      <c r="S6665" s="220"/>
      <c r="T6665" s="220">
        <f>VLOOKUP(VLOOKUP(G6665,Ma_KH!$A:$R,18,0)&amp;K6665,Gia_MB!$A:$F,6,0)</f>
        <v>49500</v>
      </c>
      <c r="U6665" s="254">
        <f t="shared" si="704"/>
        <v>495000</v>
      </c>
      <c r="V6665" s="220"/>
      <c r="W6665" s="222">
        <f t="shared" si="705"/>
        <v>0</v>
      </c>
      <c r="X6665" s="223" t="str">
        <f t="shared" si="706"/>
        <v>8</v>
      </c>
      <c r="Y6665" s="220"/>
      <c r="Z6665" s="254">
        <f t="shared" si="707"/>
        <v>39600</v>
      </c>
      <c r="AA6665" s="5">
        <f>VLOOKUP(G6665,Ma_KH!$A:$R,14,0)</f>
        <v>60</v>
      </c>
    </row>
    <row r="6666" spans="1:27" hidden="1" x14ac:dyDescent="0.25">
      <c r="A6666" s="237">
        <v>46000</v>
      </c>
      <c r="B6666" s="240">
        <v>4181115549</v>
      </c>
      <c r="C6666" s="294" t="s">
        <v>7767</v>
      </c>
      <c r="D6666" s="292">
        <v>46003</v>
      </c>
      <c r="E6666" s="238"/>
      <c r="F6666" s="236"/>
      <c r="G6666" s="32" t="s">
        <v>893</v>
      </c>
      <c r="H6666" s="238"/>
      <c r="I6666" s="240">
        <v>4181115549</v>
      </c>
      <c r="J6666" s="240" t="s">
        <v>70</v>
      </c>
      <c r="K6666" s="333" t="s">
        <v>32</v>
      </c>
      <c r="L6666" s="21" t="str">
        <f>VLOOKUP($K6666,TONG_SL!$A:$D,2,0)</f>
        <v>Giò Tai Lưỡi Xào 250g</v>
      </c>
      <c r="N6666" s="21" t="str">
        <f t="shared" si="708"/>
        <v>K-C6</v>
      </c>
      <c r="Q6666" s="21" t="str">
        <f>VLOOKUP(K6666,TONG_SL!$A:$D,3,0)</f>
        <v>Túi</v>
      </c>
      <c r="R6666" s="220">
        <v>10</v>
      </c>
      <c r="S6666" s="220"/>
      <c r="T6666" s="220">
        <f>VLOOKUP(VLOOKUP(G6666,Ma_KH!$A:$R,18,0)&amp;K6666,Gia_MB!$A:$F,6,0)</f>
        <v>50182</v>
      </c>
      <c r="U6666" s="254">
        <f t="shared" si="704"/>
        <v>501820</v>
      </c>
      <c r="V6666" s="220"/>
      <c r="W6666" s="222">
        <f t="shared" si="705"/>
        <v>0</v>
      </c>
      <c r="X6666" s="223" t="str">
        <f t="shared" si="706"/>
        <v>8</v>
      </c>
      <c r="Y6666" s="220"/>
      <c r="Z6666" s="254">
        <f t="shared" si="707"/>
        <v>40145.599999999999</v>
      </c>
      <c r="AA6666" s="5">
        <f>VLOOKUP(G6666,Ma_KH!$A:$R,14,0)</f>
        <v>60</v>
      </c>
    </row>
    <row r="6667" spans="1:27" hidden="1" x14ac:dyDescent="0.25">
      <c r="A6667" s="237">
        <v>45996</v>
      </c>
      <c r="B6667" s="240">
        <v>4180908599</v>
      </c>
      <c r="C6667" s="294" t="s">
        <v>7767</v>
      </c>
      <c r="D6667" s="292">
        <v>46003</v>
      </c>
      <c r="E6667" s="238"/>
      <c r="F6667" s="236"/>
      <c r="G6667" s="32" t="s">
        <v>1570</v>
      </c>
      <c r="H6667" s="238"/>
      <c r="I6667" s="240">
        <v>4180908599</v>
      </c>
      <c r="J6667" s="240" t="s">
        <v>1784</v>
      </c>
      <c r="K6667" s="333" t="s">
        <v>48</v>
      </c>
      <c r="L6667" s="21" t="str">
        <f>VLOOKUP($K6667,TONG_SL!$A:$D,2,0)</f>
        <v>Mọc Nấm Hương 250g</v>
      </c>
      <c r="N6667" s="21" t="str">
        <f t="shared" si="708"/>
        <v>K-C6</v>
      </c>
      <c r="Q6667" s="21" t="str">
        <f>VLOOKUP(K6667,TONG_SL!$A:$D,3,0)</f>
        <v>Túi</v>
      </c>
      <c r="R6667" s="220">
        <v>3</v>
      </c>
      <c r="S6667" s="220"/>
      <c r="T6667" s="220">
        <f>VLOOKUP(VLOOKUP(G6667,Ma_KH!$A:$R,18,0)&amp;K6667,Gia_MB!$A:$F,6,0)</f>
        <v>46000</v>
      </c>
      <c r="U6667" s="254">
        <f t="shared" si="704"/>
        <v>138000</v>
      </c>
      <c r="V6667" s="220"/>
      <c r="W6667" s="222">
        <f t="shared" si="705"/>
        <v>0</v>
      </c>
      <c r="X6667" s="223" t="str">
        <f t="shared" si="706"/>
        <v>8</v>
      </c>
      <c r="Y6667" s="220"/>
      <c r="Z6667" s="254">
        <f t="shared" si="707"/>
        <v>11040</v>
      </c>
      <c r="AA6667" s="5">
        <f>VLOOKUP(G6667,Ma_KH!$A:$R,14,0)</f>
        <v>60</v>
      </c>
    </row>
    <row r="6668" spans="1:27" hidden="1" x14ac:dyDescent="0.25">
      <c r="A6668" s="237">
        <v>45996</v>
      </c>
      <c r="B6668" s="240">
        <v>4180908599</v>
      </c>
      <c r="C6668" s="294" t="s">
        <v>7767</v>
      </c>
      <c r="D6668" s="292">
        <v>46003</v>
      </c>
      <c r="E6668" s="238"/>
      <c r="F6668" s="236"/>
      <c r="G6668" s="32" t="s">
        <v>1570</v>
      </c>
      <c r="H6668" s="238"/>
      <c r="I6668" s="240">
        <v>4180908599</v>
      </c>
      <c r="J6668" s="240" t="s">
        <v>1784</v>
      </c>
      <c r="K6668" s="333" t="s">
        <v>34</v>
      </c>
      <c r="L6668" s="21" t="str">
        <f>VLOOKUP($K6668,TONG_SL!$A:$D,2,0)</f>
        <v>Tai heo muối 200g</v>
      </c>
      <c r="N6668" s="21" t="str">
        <f t="shared" si="708"/>
        <v>K-C6</v>
      </c>
      <c r="Q6668" s="21" t="str">
        <f>VLOOKUP(K6668,TONG_SL!$A:$D,3,0)</f>
        <v>Túi</v>
      </c>
      <c r="R6668" s="220">
        <v>3</v>
      </c>
      <c r="S6668" s="220"/>
      <c r="T6668" s="220">
        <f>VLOOKUP(VLOOKUP(G6668,Ma_KH!$A:$R,18,0)&amp;K6668,Gia_MB!$A:$F,6,0)</f>
        <v>55595</v>
      </c>
      <c r="U6668" s="254">
        <f t="shared" si="704"/>
        <v>166785</v>
      </c>
      <c r="V6668" s="220"/>
      <c r="W6668" s="222">
        <f t="shared" si="705"/>
        <v>0</v>
      </c>
      <c r="X6668" s="223" t="str">
        <f t="shared" si="706"/>
        <v>8</v>
      </c>
      <c r="Y6668" s="220"/>
      <c r="Z6668" s="254">
        <f t="shared" si="707"/>
        <v>13342.800000000001</v>
      </c>
      <c r="AA6668" s="5">
        <f>VLOOKUP(G6668,Ma_KH!$A:$R,14,0)</f>
        <v>60</v>
      </c>
    </row>
    <row r="6669" spans="1:27" hidden="1" x14ac:dyDescent="0.25">
      <c r="A6669" s="237">
        <v>45996</v>
      </c>
      <c r="B6669" s="240">
        <v>4180908599</v>
      </c>
      <c r="C6669" s="294" t="s">
        <v>7767</v>
      </c>
      <c r="D6669" s="292">
        <v>46003</v>
      </c>
      <c r="E6669" s="238"/>
      <c r="F6669" s="236"/>
      <c r="G6669" s="32" t="s">
        <v>1570</v>
      </c>
      <c r="H6669" s="238"/>
      <c r="I6669" s="240">
        <v>4180908599</v>
      </c>
      <c r="J6669" s="240" t="s">
        <v>1784</v>
      </c>
      <c r="K6669" s="333" t="s">
        <v>30</v>
      </c>
      <c r="L6669" s="21" t="str">
        <f>VLOOKUP($K6669,TONG_SL!$A:$D,2,0)</f>
        <v>Gà muối 500g</v>
      </c>
      <c r="N6669" s="21" t="str">
        <f t="shared" si="708"/>
        <v>K-C6</v>
      </c>
      <c r="Q6669" s="21" t="str">
        <f>VLOOKUP(K6669,TONG_SL!$A:$D,3,0)</f>
        <v>Túi</v>
      </c>
      <c r="R6669" s="220">
        <v>6</v>
      </c>
      <c r="S6669" s="220"/>
      <c r="T6669" s="220">
        <f>VLOOKUP(VLOOKUP(G6669,Ma_KH!$A:$R,18,0)&amp;K6669,Gia_MB!$A:$F,6,0)</f>
        <v>111058</v>
      </c>
      <c r="U6669" s="254">
        <f t="shared" si="704"/>
        <v>666348</v>
      </c>
      <c r="V6669" s="220"/>
      <c r="W6669" s="222">
        <f t="shared" si="705"/>
        <v>0</v>
      </c>
      <c r="X6669" s="223" t="str">
        <f t="shared" si="706"/>
        <v>8</v>
      </c>
      <c r="Y6669" s="220"/>
      <c r="Z6669" s="254">
        <f t="shared" si="707"/>
        <v>53307.840000000004</v>
      </c>
      <c r="AA6669" s="5">
        <f>VLOOKUP(G6669,Ma_KH!$A:$R,14,0)</f>
        <v>60</v>
      </c>
    </row>
    <row r="6670" spans="1:27" hidden="1" x14ac:dyDescent="0.25">
      <c r="A6670" s="237">
        <v>45996</v>
      </c>
      <c r="B6670" s="240">
        <v>4180907466</v>
      </c>
      <c r="C6670" s="294" t="s">
        <v>7767</v>
      </c>
      <c r="D6670" s="292">
        <v>46003</v>
      </c>
      <c r="E6670" s="238"/>
      <c r="F6670" s="236"/>
      <c r="G6670" s="32" t="s">
        <v>922</v>
      </c>
      <c r="H6670" s="238"/>
      <c r="I6670" s="240">
        <v>4180907466</v>
      </c>
      <c r="J6670" s="240" t="s">
        <v>1784</v>
      </c>
      <c r="K6670" s="333" t="s">
        <v>32</v>
      </c>
      <c r="L6670" s="21" t="str">
        <f>VLOOKUP($K6670,TONG_SL!$A:$D,2,0)</f>
        <v>Giò Tai Lưỡi Xào 250g</v>
      </c>
      <c r="N6670" s="21" t="str">
        <f t="shared" si="708"/>
        <v>K-C6</v>
      </c>
      <c r="Q6670" s="21" t="str">
        <f>VLOOKUP(K6670,TONG_SL!$A:$D,3,0)</f>
        <v>Túi</v>
      </c>
      <c r="R6670" s="220">
        <v>3</v>
      </c>
      <c r="S6670" s="220"/>
      <c r="T6670" s="220">
        <f>VLOOKUP(VLOOKUP(G6670,Ma_KH!$A:$R,18,0)&amp;K6670,Gia_MB!$A:$F,6,0)</f>
        <v>50182</v>
      </c>
      <c r="U6670" s="254">
        <f t="shared" si="704"/>
        <v>150546</v>
      </c>
      <c r="V6670" s="220"/>
      <c r="W6670" s="222">
        <f t="shared" si="705"/>
        <v>0</v>
      </c>
      <c r="X6670" s="223" t="str">
        <f t="shared" si="706"/>
        <v>8</v>
      </c>
      <c r="Y6670" s="220"/>
      <c r="Z6670" s="254">
        <f t="shared" si="707"/>
        <v>12043.68</v>
      </c>
      <c r="AA6670" s="5">
        <f>VLOOKUP(G6670,Ma_KH!$A:$R,14,0)</f>
        <v>60</v>
      </c>
    </row>
    <row r="6671" spans="1:27" hidden="1" x14ac:dyDescent="0.25">
      <c r="A6671" s="237">
        <v>45996</v>
      </c>
      <c r="B6671" s="240">
        <v>4180907466</v>
      </c>
      <c r="C6671" s="294" t="s">
        <v>7767</v>
      </c>
      <c r="D6671" s="292">
        <v>46003</v>
      </c>
      <c r="E6671" s="238"/>
      <c r="F6671" s="236"/>
      <c r="G6671" s="32" t="s">
        <v>922</v>
      </c>
      <c r="H6671" s="238"/>
      <c r="I6671" s="240">
        <v>4180907466</v>
      </c>
      <c r="J6671" s="240" t="s">
        <v>1784</v>
      </c>
      <c r="K6671" s="333" t="s">
        <v>48</v>
      </c>
      <c r="L6671" s="21" t="str">
        <f>VLOOKUP($K6671,TONG_SL!$A:$D,2,0)</f>
        <v>Mọc Nấm Hương 250g</v>
      </c>
      <c r="N6671" s="21" t="str">
        <f t="shared" si="708"/>
        <v>K-C6</v>
      </c>
      <c r="Q6671" s="21" t="str">
        <f>VLOOKUP(K6671,TONG_SL!$A:$D,3,0)</f>
        <v>Túi</v>
      </c>
      <c r="R6671" s="220">
        <v>3</v>
      </c>
      <c r="S6671" s="220"/>
      <c r="T6671" s="220">
        <f>VLOOKUP(VLOOKUP(G6671,Ma_KH!$A:$R,18,0)&amp;K6671,Gia_MB!$A:$F,6,0)</f>
        <v>46000</v>
      </c>
      <c r="U6671" s="254">
        <f t="shared" si="704"/>
        <v>138000</v>
      </c>
      <c r="V6671" s="220"/>
      <c r="W6671" s="222">
        <f t="shared" si="705"/>
        <v>0</v>
      </c>
      <c r="X6671" s="223" t="str">
        <f t="shared" si="706"/>
        <v>8</v>
      </c>
      <c r="Y6671" s="220"/>
      <c r="Z6671" s="254">
        <f t="shared" si="707"/>
        <v>11040</v>
      </c>
      <c r="AA6671" s="5">
        <f>VLOOKUP(G6671,Ma_KH!$A:$R,14,0)</f>
        <v>60</v>
      </c>
    </row>
    <row r="6672" spans="1:27" hidden="1" x14ac:dyDescent="0.25">
      <c r="A6672" s="237">
        <v>45996</v>
      </c>
      <c r="B6672" s="240">
        <v>4180907528</v>
      </c>
      <c r="C6672" s="294" t="s">
        <v>7767</v>
      </c>
      <c r="D6672" s="292">
        <v>46003</v>
      </c>
      <c r="E6672" s="238"/>
      <c r="F6672" s="236"/>
      <c r="G6672" s="32" t="s">
        <v>944</v>
      </c>
      <c r="H6672" s="238"/>
      <c r="I6672" s="240">
        <v>4180907528</v>
      </c>
      <c r="J6672" s="240" t="s">
        <v>1784</v>
      </c>
      <c r="K6672" s="333" t="s">
        <v>39</v>
      </c>
      <c r="L6672" s="21" t="str">
        <f>VLOOKUP($K6672,TONG_SL!$A:$D,2,0)</f>
        <v>Chả nướng 300g</v>
      </c>
      <c r="N6672" s="21" t="str">
        <f t="shared" si="708"/>
        <v>K-C6</v>
      </c>
      <c r="Q6672" s="21" t="str">
        <f>VLOOKUP(K6672,TONG_SL!$A:$D,3,0)</f>
        <v>Túi</v>
      </c>
      <c r="R6672" s="220">
        <v>2</v>
      </c>
      <c r="S6672" s="220"/>
      <c r="T6672" s="220">
        <f>VLOOKUP(VLOOKUP(G6672,Ma_KH!$A:$R,18,0)&amp;K6672,Gia_MB!$A:$F,6,0)</f>
        <v>70950</v>
      </c>
      <c r="U6672" s="254">
        <f t="shared" si="704"/>
        <v>141900</v>
      </c>
      <c r="V6672" s="220"/>
      <c r="W6672" s="222">
        <f t="shared" si="705"/>
        <v>0</v>
      </c>
      <c r="X6672" s="223" t="str">
        <f t="shared" si="706"/>
        <v>8</v>
      </c>
      <c r="Y6672" s="220"/>
      <c r="Z6672" s="254">
        <f t="shared" si="707"/>
        <v>11352</v>
      </c>
      <c r="AA6672" s="5">
        <f>VLOOKUP(G6672,Ma_KH!$A:$R,14,0)</f>
        <v>60</v>
      </c>
    </row>
    <row r="6673" spans="1:27" hidden="1" x14ac:dyDescent="0.25">
      <c r="A6673" s="237">
        <v>45996</v>
      </c>
      <c r="B6673" s="240">
        <v>4180907528</v>
      </c>
      <c r="C6673" s="294" t="s">
        <v>7767</v>
      </c>
      <c r="D6673" s="292">
        <v>46003</v>
      </c>
      <c r="E6673" s="238"/>
      <c r="F6673" s="236"/>
      <c r="G6673" s="32" t="s">
        <v>944</v>
      </c>
      <c r="H6673" s="238"/>
      <c r="I6673" s="240">
        <v>4180907528</v>
      </c>
      <c r="J6673" s="240" t="s">
        <v>1784</v>
      </c>
      <c r="K6673" s="333" t="s">
        <v>32</v>
      </c>
      <c r="L6673" s="21" t="str">
        <f>VLOOKUP($K6673,TONG_SL!$A:$D,2,0)</f>
        <v>Giò Tai Lưỡi Xào 250g</v>
      </c>
      <c r="N6673" s="21" t="str">
        <f t="shared" si="708"/>
        <v>K-C6</v>
      </c>
      <c r="Q6673" s="21" t="str">
        <f>VLOOKUP(K6673,TONG_SL!$A:$D,3,0)</f>
        <v>Túi</v>
      </c>
      <c r="R6673" s="220">
        <v>2</v>
      </c>
      <c r="S6673" s="220"/>
      <c r="T6673" s="220">
        <f>VLOOKUP(VLOOKUP(G6673,Ma_KH!$A:$R,18,0)&amp;K6673,Gia_MB!$A:$F,6,0)</f>
        <v>50182</v>
      </c>
      <c r="U6673" s="254">
        <f t="shared" si="704"/>
        <v>100364</v>
      </c>
      <c r="V6673" s="220"/>
      <c r="W6673" s="222">
        <f t="shared" si="705"/>
        <v>0</v>
      </c>
      <c r="X6673" s="223" t="str">
        <f t="shared" si="706"/>
        <v>8</v>
      </c>
      <c r="Y6673" s="220"/>
      <c r="Z6673" s="254">
        <f t="shared" si="707"/>
        <v>8029.12</v>
      </c>
      <c r="AA6673" s="5">
        <f>VLOOKUP(G6673,Ma_KH!$A:$R,14,0)</f>
        <v>60</v>
      </c>
    </row>
    <row r="6674" spans="1:27" hidden="1" x14ac:dyDescent="0.25">
      <c r="A6674" s="237">
        <v>45996</v>
      </c>
      <c r="B6674" s="240">
        <v>4180907528</v>
      </c>
      <c r="C6674" s="294" t="s">
        <v>7767</v>
      </c>
      <c r="D6674" s="292">
        <v>46003</v>
      </c>
      <c r="E6674" s="238"/>
      <c r="F6674" s="236"/>
      <c r="G6674" s="32" t="s">
        <v>944</v>
      </c>
      <c r="H6674" s="238"/>
      <c r="I6674" s="240">
        <v>4180907528</v>
      </c>
      <c r="J6674" s="240" t="s">
        <v>1784</v>
      </c>
      <c r="K6674" s="333" t="s">
        <v>34</v>
      </c>
      <c r="L6674" s="21" t="str">
        <f>VLOOKUP($K6674,TONG_SL!$A:$D,2,0)</f>
        <v>Tai heo muối 200g</v>
      </c>
      <c r="N6674" s="21" t="str">
        <f t="shared" si="708"/>
        <v>K-C6</v>
      </c>
      <c r="Q6674" s="21" t="str">
        <f>VLOOKUP(K6674,TONG_SL!$A:$D,3,0)</f>
        <v>Túi</v>
      </c>
      <c r="R6674" s="220">
        <v>2</v>
      </c>
      <c r="S6674" s="220"/>
      <c r="T6674" s="220">
        <f>VLOOKUP(VLOOKUP(G6674,Ma_KH!$A:$R,18,0)&amp;K6674,Gia_MB!$A:$F,6,0)</f>
        <v>55595</v>
      </c>
      <c r="U6674" s="254">
        <f t="shared" si="704"/>
        <v>111190</v>
      </c>
      <c r="V6674" s="220"/>
      <c r="W6674" s="222">
        <f t="shared" si="705"/>
        <v>0</v>
      </c>
      <c r="X6674" s="223" t="str">
        <f t="shared" si="706"/>
        <v>8</v>
      </c>
      <c r="Y6674" s="220"/>
      <c r="Z6674" s="254">
        <f t="shared" si="707"/>
        <v>8895.2000000000007</v>
      </c>
      <c r="AA6674" s="5">
        <f>VLOOKUP(G6674,Ma_KH!$A:$R,14,0)</f>
        <v>60</v>
      </c>
    </row>
    <row r="6675" spans="1:27" hidden="1" x14ac:dyDescent="0.25">
      <c r="A6675" s="237">
        <v>45996</v>
      </c>
      <c r="B6675" s="240">
        <v>4180907528</v>
      </c>
      <c r="C6675" s="294" t="s">
        <v>7767</v>
      </c>
      <c r="D6675" s="292">
        <v>46003</v>
      </c>
      <c r="E6675" s="238"/>
      <c r="F6675" s="236"/>
      <c r="G6675" s="32" t="s">
        <v>944</v>
      </c>
      <c r="H6675" s="238"/>
      <c r="I6675" s="240">
        <v>4180907528</v>
      </c>
      <c r="J6675" s="240" t="s">
        <v>1784</v>
      </c>
      <c r="K6675" s="333" t="s">
        <v>48</v>
      </c>
      <c r="L6675" s="21" t="str">
        <f>VLOOKUP($K6675,TONG_SL!$A:$D,2,0)</f>
        <v>Mọc Nấm Hương 250g</v>
      </c>
      <c r="N6675" s="21" t="str">
        <f t="shared" si="708"/>
        <v>K-C6</v>
      </c>
      <c r="Q6675" s="21" t="str">
        <f>VLOOKUP(K6675,TONG_SL!$A:$D,3,0)</f>
        <v>Túi</v>
      </c>
      <c r="R6675" s="220">
        <v>2</v>
      </c>
      <c r="S6675" s="220"/>
      <c r="T6675" s="220">
        <f>VLOOKUP(VLOOKUP(G6675,Ma_KH!$A:$R,18,0)&amp;K6675,Gia_MB!$A:$F,6,0)</f>
        <v>46000</v>
      </c>
      <c r="U6675" s="254">
        <f t="shared" si="704"/>
        <v>92000</v>
      </c>
      <c r="V6675" s="220"/>
      <c r="W6675" s="222">
        <f t="shared" si="705"/>
        <v>0</v>
      </c>
      <c r="X6675" s="223" t="str">
        <f t="shared" si="706"/>
        <v>8</v>
      </c>
      <c r="Y6675" s="220"/>
      <c r="Z6675" s="254">
        <f t="shared" si="707"/>
        <v>7360</v>
      </c>
      <c r="AA6675" s="5">
        <f>VLOOKUP(G6675,Ma_KH!$A:$R,14,0)</f>
        <v>60</v>
      </c>
    </row>
    <row r="6676" spans="1:27" hidden="1" x14ac:dyDescent="0.25">
      <c r="A6676" s="237">
        <v>45996</v>
      </c>
      <c r="B6676" s="240">
        <v>4180907528</v>
      </c>
      <c r="C6676" s="294" t="s">
        <v>7767</v>
      </c>
      <c r="D6676" s="292">
        <v>46003</v>
      </c>
      <c r="E6676" s="238"/>
      <c r="F6676" s="236"/>
      <c r="G6676" s="32" t="s">
        <v>944</v>
      </c>
      <c r="H6676" s="238"/>
      <c r="I6676" s="240">
        <v>4180907528</v>
      </c>
      <c r="J6676" s="240" t="s">
        <v>1784</v>
      </c>
      <c r="K6676" s="333" t="s">
        <v>37</v>
      </c>
      <c r="L6676" s="21" t="str">
        <f>VLOOKUP($K6676,TONG_SL!$A:$D,2,0)</f>
        <v>Chả cốm 300g</v>
      </c>
      <c r="N6676" s="21" t="str">
        <f t="shared" si="708"/>
        <v>K-C6</v>
      </c>
      <c r="Q6676" s="21" t="str">
        <f>VLOOKUP(K6676,TONG_SL!$A:$D,3,0)</f>
        <v>Túi</v>
      </c>
      <c r="R6676" s="220">
        <v>2</v>
      </c>
      <c r="S6676" s="220"/>
      <c r="T6676" s="220">
        <f>VLOOKUP(VLOOKUP(G6676,Ma_KH!$A:$R,18,0)&amp;K6676,Gia_MB!$A:$F,6,0)</f>
        <v>74250</v>
      </c>
      <c r="U6676" s="254">
        <f t="shared" si="704"/>
        <v>148500</v>
      </c>
      <c r="V6676" s="220"/>
      <c r="W6676" s="222">
        <f t="shared" si="705"/>
        <v>0</v>
      </c>
      <c r="X6676" s="223" t="str">
        <f t="shared" si="706"/>
        <v>8</v>
      </c>
      <c r="Y6676" s="220"/>
      <c r="Z6676" s="254">
        <f t="shared" si="707"/>
        <v>11880</v>
      </c>
      <c r="AA6676" s="5">
        <f>VLOOKUP(G6676,Ma_KH!$A:$R,14,0)</f>
        <v>60</v>
      </c>
    </row>
    <row r="6677" spans="1:27" hidden="1" x14ac:dyDescent="0.25">
      <c r="A6677" s="237">
        <v>45996</v>
      </c>
      <c r="B6677" s="240">
        <v>4180907585</v>
      </c>
      <c r="C6677" s="294" t="s">
        <v>7767</v>
      </c>
      <c r="D6677" s="292">
        <v>46003</v>
      </c>
      <c r="E6677" s="238"/>
      <c r="F6677" s="236"/>
      <c r="G6677" s="32" t="s">
        <v>955</v>
      </c>
      <c r="H6677" s="238"/>
      <c r="I6677" s="240">
        <v>4180907585</v>
      </c>
      <c r="J6677" s="240" t="s">
        <v>1784</v>
      </c>
      <c r="K6677" s="333" t="s">
        <v>30</v>
      </c>
      <c r="L6677" s="21" t="str">
        <f>VLOOKUP($K6677,TONG_SL!$A:$D,2,0)</f>
        <v>Gà muối 500g</v>
      </c>
      <c r="N6677" s="21" t="str">
        <f t="shared" si="708"/>
        <v>K-C6</v>
      </c>
      <c r="Q6677" s="21" t="str">
        <f>VLOOKUP(K6677,TONG_SL!$A:$D,3,0)</f>
        <v>Túi</v>
      </c>
      <c r="R6677" s="220">
        <v>3</v>
      </c>
      <c r="S6677" s="220"/>
      <c r="T6677" s="220">
        <f>VLOOKUP(VLOOKUP(G6677,Ma_KH!$A:$R,18,0)&amp;K6677,Gia_MB!$A:$F,6,0)</f>
        <v>111058</v>
      </c>
      <c r="U6677" s="254">
        <f t="shared" si="704"/>
        <v>333174</v>
      </c>
      <c r="V6677" s="220"/>
      <c r="W6677" s="222">
        <f t="shared" si="705"/>
        <v>0</v>
      </c>
      <c r="X6677" s="223" t="str">
        <f t="shared" si="706"/>
        <v>8</v>
      </c>
      <c r="Y6677" s="220"/>
      <c r="Z6677" s="254">
        <f t="shared" si="707"/>
        <v>26653.920000000002</v>
      </c>
      <c r="AA6677" s="5">
        <f>VLOOKUP(G6677,Ma_KH!$A:$R,14,0)</f>
        <v>60</v>
      </c>
    </row>
    <row r="6678" spans="1:27" hidden="1" x14ac:dyDescent="0.25">
      <c r="A6678" s="237">
        <v>45996</v>
      </c>
      <c r="B6678" s="240">
        <v>4180908005</v>
      </c>
      <c r="C6678" s="294" t="s">
        <v>7767</v>
      </c>
      <c r="D6678" s="292">
        <v>46003</v>
      </c>
      <c r="E6678" s="238"/>
      <c r="F6678" s="236"/>
      <c r="G6678" s="32" t="s">
        <v>483</v>
      </c>
      <c r="H6678" s="238"/>
      <c r="I6678" s="240">
        <v>4180908005</v>
      </c>
      <c r="J6678" s="240" t="s">
        <v>1784</v>
      </c>
      <c r="K6678" s="333" t="s">
        <v>27</v>
      </c>
      <c r="L6678" s="21" t="str">
        <f>VLOOKUP($K6678,TONG_SL!$A:$D,2,0)</f>
        <v>Chân giò heo muối 300g</v>
      </c>
      <c r="N6678" s="21" t="str">
        <f t="shared" si="708"/>
        <v>K-C6</v>
      </c>
      <c r="Q6678" s="21" t="str">
        <f>VLOOKUP(K6678,TONG_SL!$A:$D,3,0)</f>
        <v>Túi</v>
      </c>
      <c r="R6678" s="220">
        <v>6</v>
      </c>
      <c r="S6678" s="220"/>
      <c r="T6678" s="220">
        <f>VLOOKUP(VLOOKUP(G6678,Ma_KH!$A:$R,18,0)&amp;K6678,Gia_MB!$A:$F,6,0)</f>
        <v>73431</v>
      </c>
      <c r="U6678" s="254">
        <f t="shared" si="704"/>
        <v>440586</v>
      </c>
      <c r="V6678" s="220"/>
      <c r="W6678" s="222">
        <f t="shared" si="705"/>
        <v>0</v>
      </c>
      <c r="X6678" s="223" t="str">
        <f t="shared" si="706"/>
        <v>8</v>
      </c>
      <c r="Y6678" s="220"/>
      <c r="Z6678" s="254">
        <f t="shared" si="707"/>
        <v>35246.879999999997</v>
      </c>
      <c r="AA6678" s="5">
        <f>VLOOKUP(G6678,Ma_KH!$A:$R,14,0)</f>
        <v>60</v>
      </c>
    </row>
    <row r="6679" spans="1:27" hidden="1" x14ac:dyDescent="0.25">
      <c r="A6679" s="237">
        <v>45996</v>
      </c>
      <c r="B6679" s="240">
        <v>4180908005</v>
      </c>
      <c r="C6679" s="294" t="s">
        <v>7767</v>
      </c>
      <c r="D6679" s="292">
        <v>46003</v>
      </c>
      <c r="E6679" s="238"/>
      <c r="F6679" s="236"/>
      <c r="G6679" s="32" t="s">
        <v>483</v>
      </c>
      <c r="H6679" s="238"/>
      <c r="I6679" s="240">
        <v>4180908005</v>
      </c>
      <c r="J6679" s="240" t="s">
        <v>1784</v>
      </c>
      <c r="K6679" s="333" t="s">
        <v>30</v>
      </c>
      <c r="L6679" s="21" t="str">
        <f>VLOOKUP($K6679,TONG_SL!$A:$D,2,0)</f>
        <v>Gà muối 500g</v>
      </c>
      <c r="N6679" s="21" t="str">
        <f t="shared" si="708"/>
        <v>K-C6</v>
      </c>
      <c r="Q6679" s="21" t="str">
        <f>VLOOKUP(K6679,TONG_SL!$A:$D,3,0)</f>
        <v>Túi</v>
      </c>
      <c r="R6679" s="220">
        <v>6</v>
      </c>
      <c r="S6679" s="220"/>
      <c r="T6679" s="220">
        <f>VLOOKUP(VLOOKUP(G6679,Ma_KH!$A:$R,18,0)&amp;K6679,Gia_MB!$A:$F,6,0)</f>
        <v>111058</v>
      </c>
      <c r="U6679" s="254">
        <f t="shared" si="704"/>
        <v>666348</v>
      </c>
      <c r="V6679" s="220"/>
      <c r="W6679" s="222">
        <f t="shared" si="705"/>
        <v>0</v>
      </c>
      <c r="X6679" s="223" t="str">
        <f t="shared" si="706"/>
        <v>8</v>
      </c>
      <c r="Y6679" s="220"/>
      <c r="Z6679" s="254">
        <f t="shared" si="707"/>
        <v>53307.840000000004</v>
      </c>
      <c r="AA6679" s="5">
        <f>VLOOKUP(G6679,Ma_KH!$A:$R,14,0)</f>
        <v>60</v>
      </c>
    </row>
    <row r="6680" spans="1:27" hidden="1" x14ac:dyDescent="0.25">
      <c r="A6680" s="237">
        <v>45996</v>
      </c>
      <c r="B6680" s="240">
        <v>4180908037</v>
      </c>
      <c r="C6680" s="294" t="s">
        <v>7767</v>
      </c>
      <c r="D6680" s="292">
        <v>46003</v>
      </c>
      <c r="E6680" s="238"/>
      <c r="F6680" s="236"/>
      <c r="G6680" s="32" t="s">
        <v>500</v>
      </c>
      <c r="H6680" s="238"/>
      <c r="I6680" s="240">
        <v>4180908037</v>
      </c>
      <c r="J6680" s="240" t="s">
        <v>1784</v>
      </c>
      <c r="K6680" s="333" t="s">
        <v>27</v>
      </c>
      <c r="L6680" s="21" t="str">
        <f>VLOOKUP($K6680,TONG_SL!$A:$D,2,0)</f>
        <v>Chân giò heo muối 300g</v>
      </c>
      <c r="N6680" s="21" t="str">
        <f t="shared" si="708"/>
        <v>K-C6</v>
      </c>
      <c r="Q6680" s="21" t="str">
        <f>VLOOKUP(K6680,TONG_SL!$A:$D,3,0)</f>
        <v>Túi</v>
      </c>
      <c r="R6680" s="220">
        <v>6</v>
      </c>
      <c r="S6680" s="220"/>
      <c r="T6680" s="220">
        <f>VLOOKUP(VLOOKUP(G6680,Ma_KH!$A:$R,18,0)&amp;K6680,Gia_MB!$A:$F,6,0)</f>
        <v>73431</v>
      </c>
      <c r="U6680" s="254">
        <f t="shared" si="704"/>
        <v>440586</v>
      </c>
      <c r="V6680" s="220"/>
      <c r="W6680" s="222">
        <f t="shared" si="705"/>
        <v>0</v>
      </c>
      <c r="X6680" s="223" t="str">
        <f t="shared" si="706"/>
        <v>8</v>
      </c>
      <c r="Y6680" s="220"/>
      <c r="Z6680" s="254">
        <f t="shared" si="707"/>
        <v>35246.879999999997</v>
      </c>
      <c r="AA6680" s="5">
        <f>VLOOKUP(G6680,Ma_KH!$A:$R,14,0)</f>
        <v>60</v>
      </c>
    </row>
    <row r="6681" spans="1:27" hidden="1" x14ac:dyDescent="0.25">
      <c r="A6681" s="237">
        <v>45996</v>
      </c>
      <c r="B6681" s="240">
        <v>4180908037</v>
      </c>
      <c r="C6681" s="294" t="s">
        <v>7767</v>
      </c>
      <c r="D6681" s="292">
        <v>46003</v>
      </c>
      <c r="E6681" s="238"/>
      <c r="F6681" s="236"/>
      <c r="G6681" s="32" t="s">
        <v>500</v>
      </c>
      <c r="H6681" s="238"/>
      <c r="I6681" s="240">
        <v>4180908037</v>
      </c>
      <c r="J6681" s="240" t="s">
        <v>1784</v>
      </c>
      <c r="K6681" s="333" t="s">
        <v>30</v>
      </c>
      <c r="L6681" s="21" t="str">
        <f>VLOOKUP($K6681,TONG_SL!$A:$D,2,0)</f>
        <v>Gà muối 500g</v>
      </c>
      <c r="N6681" s="21" t="str">
        <f t="shared" si="708"/>
        <v>K-C6</v>
      </c>
      <c r="Q6681" s="21" t="str">
        <f>VLOOKUP(K6681,TONG_SL!$A:$D,3,0)</f>
        <v>Túi</v>
      </c>
      <c r="R6681" s="220">
        <v>6</v>
      </c>
      <c r="S6681" s="220"/>
      <c r="T6681" s="220">
        <f>VLOOKUP(VLOOKUP(G6681,Ma_KH!$A:$R,18,0)&amp;K6681,Gia_MB!$A:$F,6,0)</f>
        <v>111058</v>
      </c>
      <c r="U6681" s="254">
        <f t="shared" ref="U6681:U6744" si="709">T6681*R6681</f>
        <v>666348</v>
      </c>
      <c r="V6681" s="220"/>
      <c r="W6681" s="222">
        <f t="shared" ref="W6681:W6744" si="710">U6681*V6681</f>
        <v>0</v>
      </c>
      <c r="X6681" s="223" t="str">
        <f t="shared" ref="X6681:X6744" si="711">IF(B6681&lt;&gt;"","8","0")</f>
        <v>8</v>
      </c>
      <c r="Y6681" s="220"/>
      <c r="Z6681" s="254">
        <f t="shared" ref="Z6681:Z6744" si="712">U6681*X6681%</f>
        <v>53307.840000000004</v>
      </c>
      <c r="AA6681" s="5">
        <f>VLOOKUP(G6681,Ma_KH!$A:$R,14,0)</f>
        <v>60</v>
      </c>
    </row>
    <row r="6682" spans="1:27" hidden="1" x14ac:dyDescent="0.25">
      <c r="A6682" s="237">
        <v>45996</v>
      </c>
      <c r="B6682" s="240">
        <v>4180908037</v>
      </c>
      <c r="C6682" s="294" t="s">
        <v>7767</v>
      </c>
      <c r="D6682" s="292">
        <v>46003</v>
      </c>
      <c r="E6682" s="238"/>
      <c r="F6682" s="236"/>
      <c r="G6682" s="32" t="s">
        <v>500</v>
      </c>
      <c r="H6682" s="238"/>
      <c r="I6682" s="240">
        <v>4180908037</v>
      </c>
      <c r="J6682" s="240" t="s">
        <v>1784</v>
      </c>
      <c r="K6682" s="333" t="s">
        <v>37</v>
      </c>
      <c r="L6682" s="21" t="str">
        <f>VLOOKUP($K6682,TONG_SL!$A:$D,2,0)</f>
        <v>Chả cốm 300g</v>
      </c>
      <c r="N6682" s="21" t="str">
        <f t="shared" si="708"/>
        <v>K-C6</v>
      </c>
      <c r="Q6682" s="21" t="str">
        <f>VLOOKUP(K6682,TONG_SL!$A:$D,3,0)</f>
        <v>Túi</v>
      </c>
      <c r="R6682" s="220">
        <v>2</v>
      </c>
      <c r="S6682" s="220"/>
      <c r="T6682" s="220">
        <f>VLOOKUP(VLOOKUP(G6682,Ma_KH!$A:$R,18,0)&amp;K6682,Gia_MB!$A:$F,6,0)</f>
        <v>74250</v>
      </c>
      <c r="U6682" s="254">
        <f t="shared" si="709"/>
        <v>148500</v>
      </c>
      <c r="V6682" s="220"/>
      <c r="W6682" s="222">
        <f t="shared" si="710"/>
        <v>0</v>
      </c>
      <c r="X6682" s="223" t="str">
        <f t="shared" si="711"/>
        <v>8</v>
      </c>
      <c r="Y6682" s="220"/>
      <c r="Z6682" s="254">
        <f t="shared" si="712"/>
        <v>11880</v>
      </c>
      <c r="AA6682" s="5">
        <f>VLOOKUP(G6682,Ma_KH!$A:$R,14,0)</f>
        <v>60</v>
      </c>
    </row>
    <row r="6683" spans="1:27" hidden="1" x14ac:dyDescent="0.25">
      <c r="A6683" s="237">
        <v>45996</v>
      </c>
      <c r="B6683" s="240">
        <v>4180907939</v>
      </c>
      <c r="C6683" s="294" t="s">
        <v>7767</v>
      </c>
      <c r="D6683" s="292">
        <v>46003</v>
      </c>
      <c r="E6683" s="238"/>
      <c r="F6683" s="236"/>
      <c r="G6683" s="32" t="s">
        <v>91</v>
      </c>
      <c r="H6683" s="238"/>
      <c r="I6683" s="240">
        <v>4180907939</v>
      </c>
      <c r="J6683" s="240" t="s">
        <v>1784</v>
      </c>
      <c r="K6683" s="333" t="s">
        <v>30</v>
      </c>
      <c r="L6683" s="21" t="str">
        <f>VLOOKUP($K6683,TONG_SL!$A:$D,2,0)</f>
        <v>Gà muối 500g</v>
      </c>
      <c r="N6683" s="21" t="str">
        <f t="shared" si="708"/>
        <v>K-C6</v>
      </c>
      <c r="Q6683" s="21" t="str">
        <f>VLOOKUP(K6683,TONG_SL!$A:$D,3,0)</f>
        <v>Túi</v>
      </c>
      <c r="R6683" s="220">
        <v>3</v>
      </c>
      <c r="S6683" s="220"/>
      <c r="T6683" s="220">
        <f>VLOOKUP(VLOOKUP(G6683,Ma_KH!$A:$R,18,0)&amp;K6683,Gia_MB!$A:$F,6,0)</f>
        <v>111058</v>
      </c>
      <c r="U6683" s="254">
        <f t="shared" si="709"/>
        <v>333174</v>
      </c>
      <c r="V6683" s="220"/>
      <c r="W6683" s="222">
        <f t="shared" si="710"/>
        <v>0</v>
      </c>
      <c r="X6683" s="223" t="str">
        <f t="shared" si="711"/>
        <v>8</v>
      </c>
      <c r="Y6683" s="220"/>
      <c r="Z6683" s="254">
        <f t="shared" si="712"/>
        <v>26653.920000000002</v>
      </c>
      <c r="AA6683" s="5">
        <f>VLOOKUP(G6683,Ma_KH!$A:$R,14,0)</f>
        <v>60</v>
      </c>
    </row>
    <row r="6684" spans="1:27" hidden="1" x14ac:dyDescent="0.25">
      <c r="A6684" s="237">
        <v>45996</v>
      </c>
      <c r="B6684" s="240">
        <v>4180907939</v>
      </c>
      <c r="C6684" s="294" t="s">
        <v>7767</v>
      </c>
      <c r="D6684" s="292">
        <v>46003</v>
      </c>
      <c r="E6684" s="238"/>
      <c r="F6684" s="236"/>
      <c r="G6684" s="32" t="s">
        <v>91</v>
      </c>
      <c r="H6684" s="238"/>
      <c r="I6684" s="240">
        <v>4180907939</v>
      </c>
      <c r="J6684" s="240" t="s">
        <v>1784</v>
      </c>
      <c r="K6684" s="333" t="s">
        <v>27</v>
      </c>
      <c r="L6684" s="21" t="str">
        <f>VLOOKUP($K6684,TONG_SL!$A:$D,2,0)</f>
        <v>Chân giò heo muối 300g</v>
      </c>
      <c r="N6684" s="21" t="str">
        <f t="shared" si="708"/>
        <v>K-C6</v>
      </c>
      <c r="Q6684" s="21" t="str">
        <f>VLOOKUP(K6684,TONG_SL!$A:$D,3,0)</f>
        <v>Túi</v>
      </c>
      <c r="R6684" s="220">
        <v>6</v>
      </c>
      <c r="S6684" s="220"/>
      <c r="T6684" s="220">
        <f>VLOOKUP(VLOOKUP(G6684,Ma_KH!$A:$R,18,0)&amp;K6684,Gia_MB!$A:$F,6,0)</f>
        <v>73431</v>
      </c>
      <c r="U6684" s="254">
        <f t="shared" si="709"/>
        <v>440586</v>
      </c>
      <c r="V6684" s="220"/>
      <c r="W6684" s="222">
        <f t="shared" si="710"/>
        <v>0</v>
      </c>
      <c r="X6684" s="223" t="str">
        <f t="shared" si="711"/>
        <v>8</v>
      </c>
      <c r="Y6684" s="220"/>
      <c r="Z6684" s="254">
        <f t="shared" si="712"/>
        <v>35246.879999999997</v>
      </c>
      <c r="AA6684" s="5">
        <f>VLOOKUP(G6684,Ma_KH!$A:$R,14,0)</f>
        <v>60</v>
      </c>
    </row>
    <row r="6685" spans="1:27" hidden="1" x14ac:dyDescent="0.25">
      <c r="A6685" s="237">
        <v>45996</v>
      </c>
      <c r="B6685" s="240">
        <v>4180907939</v>
      </c>
      <c r="C6685" s="294" t="s">
        <v>7767</v>
      </c>
      <c r="D6685" s="292">
        <v>46003</v>
      </c>
      <c r="E6685" s="238"/>
      <c r="F6685" s="236"/>
      <c r="G6685" s="32" t="s">
        <v>91</v>
      </c>
      <c r="H6685" s="238"/>
      <c r="I6685" s="240">
        <v>4180907939</v>
      </c>
      <c r="J6685" s="240" t="s">
        <v>1784</v>
      </c>
      <c r="K6685" s="333" t="s">
        <v>48</v>
      </c>
      <c r="L6685" s="21" t="str">
        <f>VLOOKUP($K6685,TONG_SL!$A:$D,2,0)</f>
        <v>Mọc Nấm Hương 250g</v>
      </c>
      <c r="N6685" s="21" t="str">
        <f t="shared" si="708"/>
        <v>K-C6</v>
      </c>
      <c r="Q6685" s="21" t="str">
        <f>VLOOKUP(K6685,TONG_SL!$A:$D,3,0)</f>
        <v>Túi</v>
      </c>
      <c r="R6685" s="220">
        <v>3</v>
      </c>
      <c r="S6685" s="220"/>
      <c r="T6685" s="220">
        <f>VLOOKUP(VLOOKUP(G6685,Ma_KH!$A:$R,18,0)&amp;K6685,Gia_MB!$A:$F,6,0)</f>
        <v>46000</v>
      </c>
      <c r="U6685" s="254">
        <f t="shared" si="709"/>
        <v>138000</v>
      </c>
      <c r="V6685" s="220"/>
      <c r="W6685" s="222">
        <f t="shared" si="710"/>
        <v>0</v>
      </c>
      <c r="X6685" s="223" t="str">
        <f t="shared" si="711"/>
        <v>8</v>
      </c>
      <c r="Y6685" s="220"/>
      <c r="Z6685" s="254">
        <f t="shared" si="712"/>
        <v>11040</v>
      </c>
      <c r="AA6685" s="5">
        <f>VLOOKUP(G6685,Ma_KH!$A:$R,14,0)</f>
        <v>60</v>
      </c>
    </row>
    <row r="6686" spans="1:27" hidden="1" x14ac:dyDescent="0.25">
      <c r="A6686" s="237">
        <v>45996</v>
      </c>
      <c r="B6686" s="240">
        <v>4180908664</v>
      </c>
      <c r="C6686" s="294" t="s">
        <v>7767</v>
      </c>
      <c r="D6686" s="292">
        <v>46003</v>
      </c>
      <c r="E6686" s="238"/>
      <c r="F6686" s="236"/>
      <c r="G6686" s="32" t="s">
        <v>1630</v>
      </c>
      <c r="H6686" s="238"/>
      <c r="I6686" s="240">
        <v>4180908664</v>
      </c>
      <c r="J6686" s="240" t="s">
        <v>1784</v>
      </c>
      <c r="K6686" s="333" t="s">
        <v>34</v>
      </c>
      <c r="L6686" s="21" t="str">
        <f>VLOOKUP($K6686,TONG_SL!$A:$D,2,0)</f>
        <v>Tai heo muối 200g</v>
      </c>
      <c r="N6686" s="21" t="str">
        <f t="shared" si="708"/>
        <v>K-C6</v>
      </c>
      <c r="Q6686" s="21" t="str">
        <f>VLOOKUP(K6686,TONG_SL!$A:$D,3,0)</f>
        <v>Túi</v>
      </c>
      <c r="R6686" s="220">
        <v>3</v>
      </c>
      <c r="S6686" s="220"/>
      <c r="T6686" s="220">
        <f>VLOOKUP(VLOOKUP(G6686,Ma_KH!$A:$R,18,0)&amp;K6686,Gia_MB!$A:$F,6,0)</f>
        <v>55595</v>
      </c>
      <c r="U6686" s="254">
        <f t="shared" si="709"/>
        <v>166785</v>
      </c>
      <c r="V6686" s="220"/>
      <c r="W6686" s="222">
        <f t="shared" si="710"/>
        <v>0</v>
      </c>
      <c r="X6686" s="223" t="str">
        <f t="shared" si="711"/>
        <v>8</v>
      </c>
      <c r="Y6686" s="220"/>
      <c r="Z6686" s="254">
        <f t="shared" si="712"/>
        <v>13342.800000000001</v>
      </c>
      <c r="AA6686" s="5">
        <f>VLOOKUP(G6686,Ma_KH!$A:$R,14,0)</f>
        <v>60</v>
      </c>
    </row>
    <row r="6687" spans="1:27" hidden="1" x14ac:dyDescent="0.25">
      <c r="A6687" s="237">
        <v>45996</v>
      </c>
      <c r="B6687" s="240">
        <v>4180908664</v>
      </c>
      <c r="C6687" s="294" t="s">
        <v>7767</v>
      </c>
      <c r="D6687" s="292">
        <v>46003</v>
      </c>
      <c r="E6687" s="238"/>
      <c r="F6687" s="236"/>
      <c r="G6687" s="32" t="s">
        <v>1630</v>
      </c>
      <c r="H6687" s="238"/>
      <c r="I6687" s="240">
        <v>4180908664</v>
      </c>
      <c r="J6687" s="240" t="s">
        <v>1784</v>
      </c>
      <c r="K6687" s="333" t="s">
        <v>32</v>
      </c>
      <c r="L6687" s="21" t="str">
        <f>VLOOKUP($K6687,TONG_SL!$A:$D,2,0)</f>
        <v>Giò Tai Lưỡi Xào 250g</v>
      </c>
      <c r="N6687" s="21" t="str">
        <f t="shared" si="708"/>
        <v>K-C6</v>
      </c>
      <c r="Q6687" s="21" t="str">
        <f>VLOOKUP(K6687,TONG_SL!$A:$D,3,0)</f>
        <v>Túi</v>
      </c>
      <c r="R6687" s="220">
        <v>3</v>
      </c>
      <c r="S6687" s="220"/>
      <c r="T6687" s="220">
        <f>VLOOKUP(VLOOKUP(G6687,Ma_KH!$A:$R,18,0)&amp;K6687,Gia_MB!$A:$F,6,0)</f>
        <v>50182</v>
      </c>
      <c r="U6687" s="254">
        <f t="shared" si="709"/>
        <v>150546</v>
      </c>
      <c r="V6687" s="220"/>
      <c r="W6687" s="222">
        <f t="shared" si="710"/>
        <v>0</v>
      </c>
      <c r="X6687" s="223" t="str">
        <f t="shared" si="711"/>
        <v>8</v>
      </c>
      <c r="Y6687" s="220"/>
      <c r="Z6687" s="254">
        <f t="shared" si="712"/>
        <v>12043.68</v>
      </c>
      <c r="AA6687" s="5">
        <f>VLOOKUP(G6687,Ma_KH!$A:$R,14,0)</f>
        <v>60</v>
      </c>
    </row>
    <row r="6688" spans="1:27" hidden="1" x14ac:dyDescent="0.25">
      <c r="A6688" s="237">
        <v>45996</v>
      </c>
      <c r="B6688" s="240">
        <v>4180907876</v>
      </c>
      <c r="C6688" s="294" t="s">
        <v>7767</v>
      </c>
      <c r="D6688" s="292">
        <v>46003</v>
      </c>
      <c r="E6688" s="238"/>
      <c r="F6688" s="236"/>
      <c r="G6688" s="32" t="s">
        <v>6143</v>
      </c>
      <c r="H6688" s="238"/>
      <c r="I6688" s="240">
        <v>4180907876</v>
      </c>
      <c r="J6688" s="240" t="s">
        <v>1784</v>
      </c>
      <c r="K6688" s="333" t="s">
        <v>32</v>
      </c>
      <c r="L6688" s="21" t="str">
        <f>VLOOKUP($K6688,TONG_SL!$A:$D,2,0)</f>
        <v>Giò Tai Lưỡi Xào 250g</v>
      </c>
      <c r="N6688" s="21" t="str">
        <f t="shared" si="708"/>
        <v>K-C6</v>
      </c>
      <c r="Q6688" s="21" t="str">
        <f>VLOOKUP(K6688,TONG_SL!$A:$D,3,0)</f>
        <v>Túi</v>
      </c>
      <c r="R6688" s="220">
        <v>2</v>
      </c>
      <c r="S6688" s="220"/>
      <c r="T6688" s="220">
        <f>VLOOKUP(VLOOKUP(G6688,Ma_KH!$A:$R,18,0)&amp;K6688,Gia_MB!$A:$F,6,0)</f>
        <v>50182</v>
      </c>
      <c r="U6688" s="254">
        <f t="shared" si="709"/>
        <v>100364</v>
      </c>
      <c r="V6688" s="220"/>
      <c r="W6688" s="222">
        <f t="shared" si="710"/>
        <v>0</v>
      </c>
      <c r="X6688" s="223" t="str">
        <f t="shared" si="711"/>
        <v>8</v>
      </c>
      <c r="Y6688" s="220"/>
      <c r="Z6688" s="254">
        <f t="shared" si="712"/>
        <v>8029.12</v>
      </c>
      <c r="AA6688" s="5">
        <f>VLOOKUP(G6688,Ma_KH!$A:$R,14,0)</f>
        <v>60</v>
      </c>
    </row>
    <row r="6689" spans="1:27" hidden="1" x14ac:dyDescent="0.25">
      <c r="A6689" s="237">
        <v>45996</v>
      </c>
      <c r="B6689" s="240">
        <v>4180907876</v>
      </c>
      <c r="C6689" s="294" t="s">
        <v>7767</v>
      </c>
      <c r="D6689" s="292">
        <v>46003</v>
      </c>
      <c r="E6689" s="238"/>
      <c r="F6689" s="236"/>
      <c r="G6689" s="32" t="s">
        <v>6143</v>
      </c>
      <c r="H6689" s="238"/>
      <c r="I6689" s="240">
        <v>4180907876</v>
      </c>
      <c r="J6689" s="240" t="s">
        <v>1784</v>
      </c>
      <c r="K6689" s="333" t="s">
        <v>27</v>
      </c>
      <c r="L6689" s="21" t="str">
        <f>VLOOKUP($K6689,TONG_SL!$A:$D,2,0)</f>
        <v>Chân giò heo muối 300g</v>
      </c>
      <c r="N6689" s="21" t="str">
        <f t="shared" si="708"/>
        <v>K-C6</v>
      </c>
      <c r="Q6689" s="21" t="str">
        <f>VLOOKUP(K6689,TONG_SL!$A:$D,3,0)</f>
        <v>Túi</v>
      </c>
      <c r="R6689" s="220">
        <v>4</v>
      </c>
      <c r="S6689" s="220"/>
      <c r="T6689" s="220">
        <f>VLOOKUP(VLOOKUP(G6689,Ma_KH!$A:$R,18,0)&amp;K6689,Gia_MB!$A:$F,6,0)</f>
        <v>73431</v>
      </c>
      <c r="U6689" s="254">
        <f t="shared" si="709"/>
        <v>293724</v>
      </c>
      <c r="V6689" s="220"/>
      <c r="W6689" s="222">
        <f t="shared" si="710"/>
        <v>0</v>
      </c>
      <c r="X6689" s="223" t="str">
        <f t="shared" si="711"/>
        <v>8</v>
      </c>
      <c r="Y6689" s="220"/>
      <c r="Z6689" s="254">
        <f t="shared" si="712"/>
        <v>23497.920000000002</v>
      </c>
      <c r="AA6689" s="5">
        <f>VLOOKUP(G6689,Ma_KH!$A:$R,14,0)</f>
        <v>60</v>
      </c>
    </row>
    <row r="6690" spans="1:27" hidden="1" x14ac:dyDescent="0.25">
      <c r="A6690" s="237">
        <v>45996</v>
      </c>
      <c r="B6690" s="240">
        <v>4180907876</v>
      </c>
      <c r="C6690" s="294" t="s">
        <v>7767</v>
      </c>
      <c r="D6690" s="292">
        <v>46003</v>
      </c>
      <c r="E6690" s="238"/>
      <c r="F6690" s="236"/>
      <c r="G6690" s="32" t="s">
        <v>6143</v>
      </c>
      <c r="H6690" s="238"/>
      <c r="I6690" s="240">
        <v>4180907876</v>
      </c>
      <c r="J6690" s="240" t="s">
        <v>1784</v>
      </c>
      <c r="K6690" s="333" t="s">
        <v>48</v>
      </c>
      <c r="L6690" s="21" t="str">
        <f>VLOOKUP($K6690,TONG_SL!$A:$D,2,0)</f>
        <v>Mọc Nấm Hương 250g</v>
      </c>
      <c r="N6690" s="21" t="str">
        <f t="shared" si="708"/>
        <v>K-C6</v>
      </c>
      <c r="Q6690" s="21" t="str">
        <f>VLOOKUP(K6690,TONG_SL!$A:$D,3,0)</f>
        <v>Túi</v>
      </c>
      <c r="R6690" s="220">
        <v>4</v>
      </c>
      <c r="S6690" s="220"/>
      <c r="T6690" s="220">
        <f>VLOOKUP(VLOOKUP(G6690,Ma_KH!$A:$R,18,0)&amp;K6690,Gia_MB!$A:$F,6,0)</f>
        <v>46000</v>
      </c>
      <c r="U6690" s="254">
        <f t="shared" si="709"/>
        <v>184000</v>
      </c>
      <c r="V6690" s="220"/>
      <c r="W6690" s="222">
        <f t="shared" si="710"/>
        <v>0</v>
      </c>
      <c r="X6690" s="223" t="str">
        <f t="shared" si="711"/>
        <v>8</v>
      </c>
      <c r="Y6690" s="220"/>
      <c r="Z6690" s="254">
        <f t="shared" si="712"/>
        <v>14720</v>
      </c>
      <c r="AA6690" s="5">
        <f>VLOOKUP(G6690,Ma_KH!$A:$R,14,0)</f>
        <v>60</v>
      </c>
    </row>
    <row r="6691" spans="1:27" hidden="1" x14ac:dyDescent="0.25">
      <c r="A6691" s="237">
        <v>45996</v>
      </c>
      <c r="B6691" s="240">
        <v>4180907876</v>
      </c>
      <c r="C6691" s="294" t="s">
        <v>7767</v>
      </c>
      <c r="D6691" s="292">
        <v>46003</v>
      </c>
      <c r="E6691" s="238"/>
      <c r="F6691" s="236"/>
      <c r="G6691" s="32" t="s">
        <v>6143</v>
      </c>
      <c r="H6691" s="238"/>
      <c r="I6691" s="240">
        <v>4180907876</v>
      </c>
      <c r="J6691" s="240" t="s">
        <v>1784</v>
      </c>
      <c r="K6691" s="333" t="s">
        <v>30</v>
      </c>
      <c r="L6691" s="21" t="str">
        <f>VLOOKUP($K6691,TONG_SL!$A:$D,2,0)</f>
        <v>Gà muối 500g</v>
      </c>
      <c r="N6691" s="21" t="str">
        <f t="shared" si="708"/>
        <v>K-C6</v>
      </c>
      <c r="Q6691" s="21" t="str">
        <f>VLOOKUP(K6691,TONG_SL!$A:$D,3,0)</f>
        <v>Túi</v>
      </c>
      <c r="R6691" s="220">
        <v>4</v>
      </c>
      <c r="S6691" s="220"/>
      <c r="T6691" s="220">
        <f>VLOOKUP(VLOOKUP(G6691,Ma_KH!$A:$R,18,0)&amp;K6691,Gia_MB!$A:$F,6,0)</f>
        <v>111058</v>
      </c>
      <c r="U6691" s="254">
        <f t="shared" si="709"/>
        <v>444232</v>
      </c>
      <c r="V6691" s="220"/>
      <c r="W6691" s="222">
        <f t="shared" si="710"/>
        <v>0</v>
      </c>
      <c r="X6691" s="223" t="str">
        <f t="shared" si="711"/>
        <v>8</v>
      </c>
      <c r="Y6691" s="220"/>
      <c r="Z6691" s="254">
        <f t="shared" si="712"/>
        <v>35538.559999999998</v>
      </c>
      <c r="AA6691" s="5">
        <f>VLOOKUP(G6691,Ma_KH!$A:$R,14,0)</f>
        <v>60</v>
      </c>
    </row>
    <row r="6692" spans="1:27" hidden="1" x14ac:dyDescent="0.25">
      <c r="A6692" s="237">
        <v>45996</v>
      </c>
      <c r="B6692" s="240">
        <v>4180908058</v>
      </c>
      <c r="C6692" s="294" t="s">
        <v>7767</v>
      </c>
      <c r="D6692" s="292">
        <v>46003</v>
      </c>
      <c r="E6692" s="238"/>
      <c r="F6692" s="236"/>
      <c r="G6692" s="32" t="s">
        <v>376</v>
      </c>
      <c r="H6692" s="238"/>
      <c r="I6692" s="240">
        <v>4180908058</v>
      </c>
      <c r="J6692" s="240" t="s">
        <v>1784</v>
      </c>
      <c r="K6692" s="333" t="s">
        <v>39</v>
      </c>
      <c r="L6692" s="21" t="str">
        <f>VLOOKUP($K6692,TONG_SL!$A:$D,2,0)</f>
        <v>Chả nướng 300g</v>
      </c>
      <c r="N6692" s="21" t="str">
        <f t="shared" si="708"/>
        <v>K-C6</v>
      </c>
      <c r="Q6692" s="21" t="str">
        <f>VLOOKUP(K6692,TONG_SL!$A:$D,3,0)</f>
        <v>Túi</v>
      </c>
      <c r="R6692" s="220">
        <v>3</v>
      </c>
      <c r="S6692" s="220"/>
      <c r="T6692" s="220">
        <f>VLOOKUP(VLOOKUP(G6692,Ma_KH!$A:$R,18,0)&amp;K6692,Gia_MB!$A:$F,6,0)</f>
        <v>70950</v>
      </c>
      <c r="U6692" s="254">
        <f t="shared" si="709"/>
        <v>212850</v>
      </c>
      <c r="V6692" s="220"/>
      <c r="W6692" s="222">
        <f t="shared" si="710"/>
        <v>0</v>
      </c>
      <c r="X6692" s="223" t="str">
        <f t="shared" si="711"/>
        <v>8</v>
      </c>
      <c r="Y6692" s="220"/>
      <c r="Z6692" s="254">
        <f t="shared" si="712"/>
        <v>17028</v>
      </c>
      <c r="AA6692" s="5">
        <f>VLOOKUP(G6692,Ma_KH!$A:$R,14,0)</f>
        <v>60</v>
      </c>
    </row>
    <row r="6693" spans="1:27" hidden="1" x14ac:dyDescent="0.25">
      <c r="A6693" s="237">
        <v>45996</v>
      </c>
      <c r="B6693" s="240">
        <v>4180908058</v>
      </c>
      <c r="C6693" s="294" t="s">
        <v>7767</v>
      </c>
      <c r="D6693" s="292">
        <v>46003</v>
      </c>
      <c r="E6693" s="238"/>
      <c r="F6693" s="236"/>
      <c r="G6693" s="32" t="s">
        <v>376</v>
      </c>
      <c r="H6693" s="238"/>
      <c r="I6693" s="240">
        <v>4180908058</v>
      </c>
      <c r="J6693" s="240" t="s">
        <v>1784</v>
      </c>
      <c r="K6693" s="333" t="s">
        <v>27</v>
      </c>
      <c r="L6693" s="21" t="str">
        <f>VLOOKUP($K6693,TONG_SL!$A:$D,2,0)</f>
        <v>Chân giò heo muối 300g</v>
      </c>
      <c r="N6693" s="21" t="str">
        <f t="shared" si="708"/>
        <v>K-C6</v>
      </c>
      <c r="Q6693" s="21" t="str">
        <f>VLOOKUP(K6693,TONG_SL!$A:$D,3,0)</f>
        <v>Túi</v>
      </c>
      <c r="R6693" s="220">
        <v>3</v>
      </c>
      <c r="S6693" s="220"/>
      <c r="T6693" s="220">
        <f>VLOOKUP(VLOOKUP(G6693,Ma_KH!$A:$R,18,0)&amp;K6693,Gia_MB!$A:$F,6,0)</f>
        <v>73431</v>
      </c>
      <c r="U6693" s="254">
        <f t="shared" si="709"/>
        <v>220293</v>
      </c>
      <c r="V6693" s="220"/>
      <c r="W6693" s="222">
        <f t="shared" si="710"/>
        <v>0</v>
      </c>
      <c r="X6693" s="223" t="str">
        <f t="shared" si="711"/>
        <v>8</v>
      </c>
      <c r="Y6693" s="220"/>
      <c r="Z6693" s="254">
        <f t="shared" si="712"/>
        <v>17623.439999999999</v>
      </c>
      <c r="AA6693" s="5">
        <f>VLOOKUP(G6693,Ma_KH!$A:$R,14,0)</f>
        <v>60</v>
      </c>
    </row>
    <row r="6694" spans="1:27" hidden="1" x14ac:dyDescent="0.25">
      <c r="A6694" s="237">
        <v>45996</v>
      </c>
      <c r="B6694" s="240">
        <v>4180908058</v>
      </c>
      <c r="C6694" s="294" t="s">
        <v>7767</v>
      </c>
      <c r="D6694" s="292">
        <v>46003</v>
      </c>
      <c r="E6694" s="238"/>
      <c r="F6694" s="236"/>
      <c r="G6694" s="32" t="s">
        <v>376</v>
      </c>
      <c r="H6694" s="238"/>
      <c r="I6694" s="240">
        <v>4180908058</v>
      </c>
      <c r="J6694" s="240" t="s">
        <v>1784</v>
      </c>
      <c r="K6694" s="333" t="s">
        <v>32</v>
      </c>
      <c r="L6694" s="21" t="str">
        <f>VLOOKUP($K6694,TONG_SL!$A:$D,2,0)</f>
        <v>Giò Tai Lưỡi Xào 250g</v>
      </c>
      <c r="N6694" s="21" t="str">
        <f t="shared" si="708"/>
        <v>K-C6</v>
      </c>
      <c r="Q6694" s="21" t="str">
        <f>VLOOKUP(K6694,TONG_SL!$A:$D,3,0)</f>
        <v>Túi</v>
      </c>
      <c r="R6694" s="220">
        <v>3</v>
      </c>
      <c r="S6694" s="220"/>
      <c r="T6694" s="220">
        <f>VLOOKUP(VLOOKUP(G6694,Ma_KH!$A:$R,18,0)&amp;K6694,Gia_MB!$A:$F,6,0)</f>
        <v>50182</v>
      </c>
      <c r="U6694" s="254">
        <f t="shared" si="709"/>
        <v>150546</v>
      </c>
      <c r="V6694" s="220"/>
      <c r="W6694" s="222">
        <f t="shared" si="710"/>
        <v>0</v>
      </c>
      <c r="X6694" s="223" t="str">
        <f t="shared" si="711"/>
        <v>8</v>
      </c>
      <c r="Y6694" s="220"/>
      <c r="Z6694" s="254">
        <f t="shared" si="712"/>
        <v>12043.68</v>
      </c>
      <c r="AA6694" s="5">
        <f>VLOOKUP(G6694,Ma_KH!$A:$R,14,0)</f>
        <v>60</v>
      </c>
    </row>
    <row r="6695" spans="1:27" hidden="1" x14ac:dyDescent="0.25">
      <c r="A6695" s="237">
        <v>45996</v>
      </c>
      <c r="B6695" s="240">
        <v>4180758207</v>
      </c>
      <c r="C6695" s="294" t="s">
        <v>7767</v>
      </c>
      <c r="D6695" s="292">
        <v>46003</v>
      </c>
      <c r="E6695" s="238"/>
      <c r="F6695" s="236"/>
      <c r="G6695" s="32" t="s">
        <v>501</v>
      </c>
      <c r="H6695" s="238"/>
      <c r="I6695" s="240">
        <v>4180758207</v>
      </c>
      <c r="J6695" s="240" t="s">
        <v>1784</v>
      </c>
      <c r="K6695" s="333" t="s">
        <v>48</v>
      </c>
      <c r="L6695" s="21" t="str">
        <f>VLOOKUP($K6695,TONG_SL!$A:$D,2,0)</f>
        <v>Mọc Nấm Hương 250g</v>
      </c>
      <c r="N6695" s="21" t="str">
        <f t="shared" si="708"/>
        <v>K-C6</v>
      </c>
      <c r="Q6695" s="21" t="str">
        <f>VLOOKUP(K6695,TONG_SL!$A:$D,3,0)</f>
        <v>Túi</v>
      </c>
      <c r="R6695" s="220">
        <v>5</v>
      </c>
      <c r="S6695" s="220"/>
      <c r="T6695" s="220">
        <f>VLOOKUP(VLOOKUP(G6695,Ma_KH!$A:$R,18,0)&amp;K6695,Gia_MB!$A:$F,6,0)</f>
        <v>46000</v>
      </c>
      <c r="U6695" s="254">
        <f t="shared" si="709"/>
        <v>230000</v>
      </c>
      <c r="V6695" s="220"/>
      <c r="W6695" s="222">
        <f t="shared" si="710"/>
        <v>0</v>
      </c>
      <c r="X6695" s="223" t="str">
        <f t="shared" si="711"/>
        <v>8</v>
      </c>
      <c r="Y6695" s="220"/>
      <c r="Z6695" s="254">
        <f t="shared" si="712"/>
        <v>18400</v>
      </c>
      <c r="AA6695" s="5">
        <f>VLOOKUP(G6695,Ma_KH!$A:$R,14,0)</f>
        <v>60</v>
      </c>
    </row>
    <row r="6696" spans="1:27" hidden="1" x14ac:dyDescent="0.25">
      <c r="A6696" s="237">
        <v>45996</v>
      </c>
      <c r="B6696" s="240">
        <v>4180758207</v>
      </c>
      <c r="C6696" s="294" t="s">
        <v>7767</v>
      </c>
      <c r="D6696" s="292">
        <v>46003</v>
      </c>
      <c r="E6696" s="238"/>
      <c r="F6696" s="236"/>
      <c r="G6696" s="32" t="s">
        <v>501</v>
      </c>
      <c r="H6696" s="238"/>
      <c r="I6696" s="240">
        <v>4180758207</v>
      </c>
      <c r="J6696" s="240" t="s">
        <v>1784</v>
      </c>
      <c r="K6696" s="333" t="s">
        <v>39</v>
      </c>
      <c r="L6696" s="21" t="str">
        <f>VLOOKUP($K6696,TONG_SL!$A:$D,2,0)</f>
        <v>Chả nướng 300g</v>
      </c>
      <c r="N6696" s="21" t="str">
        <f t="shared" si="708"/>
        <v>K-C6</v>
      </c>
      <c r="Q6696" s="21" t="str">
        <f>VLOOKUP(K6696,TONG_SL!$A:$D,3,0)</f>
        <v>Túi</v>
      </c>
      <c r="R6696" s="220">
        <v>3</v>
      </c>
      <c r="S6696" s="220"/>
      <c r="T6696" s="220">
        <f>VLOOKUP(VLOOKUP(G6696,Ma_KH!$A:$R,18,0)&amp;K6696,Gia_MB!$A:$F,6,0)</f>
        <v>70950</v>
      </c>
      <c r="U6696" s="254">
        <f t="shared" si="709"/>
        <v>212850</v>
      </c>
      <c r="V6696" s="220"/>
      <c r="W6696" s="222">
        <f t="shared" si="710"/>
        <v>0</v>
      </c>
      <c r="X6696" s="223" t="str">
        <f t="shared" si="711"/>
        <v>8</v>
      </c>
      <c r="Y6696" s="220"/>
      <c r="Z6696" s="254">
        <f t="shared" si="712"/>
        <v>17028</v>
      </c>
      <c r="AA6696" s="5">
        <f>VLOOKUP(G6696,Ma_KH!$A:$R,14,0)</f>
        <v>60</v>
      </c>
    </row>
    <row r="6697" spans="1:27" hidden="1" x14ac:dyDescent="0.25">
      <c r="A6697" s="237">
        <v>45996</v>
      </c>
      <c r="B6697" s="240">
        <v>4180758207</v>
      </c>
      <c r="C6697" s="294" t="s">
        <v>7767</v>
      </c>
      <c r="D6697" s="292">
        <v>46003</v>
      </c>
      <c r="E6697" s="238"/>
      <c r="F6697" s="236"/>
      <c r="G6697" s="32" t="s">
        <v>501</v>
      </c>
      <c r="H6697" s="238"/>
      <c r="I6697" s="240">
        <v>4180758207</v>
      </c>
      <c r="J6697" s="240" t="s">
        <v>1784</v>
      </c>
      <c r="K6697" s="333" t="s">
        <v>52</v>
      </c>
      <c r="L6697" s="21" t="str">
        <f>VLOOKUP($K6697,TONG_SL!$A:$D,2,0)</f>
        <v>Gà xì dầu 500g</v>
      </c>
      <c r="N6697" s="21" t="str">
        <f t="shared" si="708"/>
        <v>K-C6</v>
      </c>
      <c r="Q6697" s="21" t="str">
        <f>VLOOKUP(K6697,TONG_SL!$A:$D,3,0)</f>
        <v>Túi</v>
      </c>
      <c r="R6697" s="220">
        <v>3</v>
      </c>
      <c r="S6697" s="220"/>
      <c r="T6697" s="220">
        <f>VLOOKUP(VLOOKUP(G6697,Ma_KH!$A:$R,18,0)&amp;K6697,Gia_MB!$A:$F,6,0)</f>
        <v>111606</v>
      </c>
      <c r="U6697" s="254">
        <f t="shared" si="709"/>
        <v>334818</v>
      </c>
      <c r="V6697" s="220"/>
      <c r="W6697" s="222">
        <f t="shared" si="710"/>
        <v>0</v>
      </c>
      <c r="X6697" s="223" t="str">
        <f t="shared" si="711"/>
        <v>8</v>
      </c>
      <c r="Y6697" s="220"/>
      <c r="Z6697" s="254">
        <f t="shared" si="712"/>
        <v>26785.440000000002</v>
      </c>
      <c r="AA6697" s="5">
        <f>VLOOKUP(G6697,Ma_KH!$A:$R,14,0)</f>
        <v>60</v>
      </c>
    </row>
    <row r="6698" spans="1:27" hidden="1" x14ac:dyDescent="0.25">
      <c r="A6698" s="237">
        <v>46001</v>
      </c>
      <c r="B6698" s="240">
        <v>4181239997</v>
      </c>
      <c r="C6698" s="294" t="s">
        <v>7767</v>
      </c>
      <c r="D6698" s="292">
        <v>46003</v>
      </c>
      <c r="E6698" s="238"/>
      <c r="F6698" s="236"/>
      <c r="G6698" s="32" t="s">
        <v>218</v>
      </c>
      <c r="H6698" s="238"/>
      <c r="I6698" s="240">
        <v>4181239997</v>
      </c>
      <c r="J6698" s="240" t="s">
        <v>1784</v>
      </c>
      <c r="K6698" s="333" t="s">
        <v>30</v>
      </c>
      <c r="L6698" s="21" t="str">
        <f>VLOOKUP($K6698,TONG_SL!$A:$D,2,0)</f>
        <v>Gà muối 500g</v>
      </c>
      <c r="N6698" s="21" t="str">
        <f t="shared" si="708"/>
        <v>K-C6</v>
      </c>
      <c r="Q6698" s="21" t="str">
        <f>VLOOKUP(K6698,TONG_SL!$A:$D,3,0)</f>
        <v>Túi</v>
      </c>
      <c r="R6698" s="220">
        <v>5</v>
      </c>
      <c r="S6698" s="220"/>
      <c r="T6698" s="220">
        <f>VLOOKUP(VLOOKUP(G6698,Ma_KH!$A:$R,18,0)&amp;K6698,Gia_MB!$A:$F,6,0)</f>
        <v>111058</v>
      </c>
      <c r="U6698" s="254">
        <f t="shared" si="709"/>
        <v>555290</v>
      </c>
      <c r="V6698" s="220"/>
      <c r="W6698" s="222">
        <f t="shared" si="710"/>
        <v>0</v>
      </c>
      <c r="X6698" s="223" t="str">
        <f t="shared" si="711"/>
        <v>8</v>
      </c>
      <c r="Y6698" s="220"/>
      <c r="Z6698" s="254">
        <f t="shared" si="712"/>
        <v>44423.200000000004</v>
      </c>
      <c r="AA6698" s="5">
        <f>VLOOKUP(G6698,Ma_KH!$A:$R,14,0)</f>
        <v>60</v>
      </c>
    </row>
    <row r="6699" spans="1:27" hidden="1" x14ac:dyDescent="0.25">
      <c r="A6699" s="237">
        <v>46001</v>
      </c>
      <c r="B6699" s="240">
        <v>4181239997</v>
      </c>
      <c r="C6699" s="294" t="s">
        <v>7767</v>
      </c>
      <c r="D6699" s="292">
        <v>46003</v>
      </c>
      <c r="E6699" s="238"/>
      <c r="F6699" s="236"/>
      <c r="G6699" s="32" t="s">
        <v>218</v>
      </c>
      <c r="H6699" s="238"/>
      <c r="I6699" s="240">
        <v>4181239997</v>
      </c>
      <c r="J6699" s="240" t="s">
        <v>1784</v>
      </c>
      <c r="K6699" s="333" t="s">
        <v>34</v>
      </c>
      <c r="L6699" s="21" t="str">
        <f>VLOOKUP($K6699,TONG_SL!$A:$D,2,0)</f>
        <v>Tai heo muối 200g</v>
      </c>
      <c r="N6699" s="21" t="str">
        <f t="shared" si="708"/>
        <v>K-C6</v>
      </c>
      <c r="Q6699" s="21" t="str">
        <f>VLOOKUP(K6699,TONG_SL!$A:$D,3,0)</f>
        <v>Túi</v>
      </c>
      <c r="R6699" s="220">
        <v>3</v>
      </c>
      <c r="S6699" s="220"/>
      <c r="T6699" s="220">
        <f>VLOOKUP(VLOOKUP(G6699,Ma_KH!$A:$R,18,0)&amp;K6699,Gia_MB!$A:$F,6,0)</f>
        <v>55595</v>
      </c>
      <c r="U6699" s="254">
        <f t="shared" si="709"/>
        <v>166785</v>
      </c>
      <c r="V6699" s="220"/>
      <c r="W6699" s="222">
        <f t="shared" si="710"/>
        <v>0</v>
      </c>
      <c r="X6699" s="223" t="str">
        <f t="shared" si="711"/>
        <v>8</v>
      </c>
      <c r="Y6699" s="220"/>
      <c r="Z6699" s="254">
        <f t="shared" si="712"/>
        <v>13342.800000000001</v>
      </c>
      <c r="AA6699" s="5">
        <f>VLOOKUP(G6699,Ma_KH!$A:$R,14,0)</f>
        <v>60</v>
      </c>
    </row>
    <row r="6700" spans="1:27" hidden="1" x14ac:dyDescent="0.25">
      <c r="A6700" s="237">
        <v>45997</v>
      </c>
      <c r="B6700" s="240">
        <v>4180967163</v>
      </c>
      <c r="C6700" s="294" t="s">
        <v>7767</v>
      </c>
      <c r="D6700" s="292">
        <v>46003</v>
      </c>
      <c r="E6700" s="238"/>
      <c r="F6700" s="236"/>
      <c r="G6700" s="32" t="s">
        <v>218</v>
      </c>
      <c r="H6700" s="238"/>
      <c r="I6700" s="240">
        <v>4180967163</v>
      </c>
      <c r="J6700" s="240" t="s">
        <v>1784</v>
      </c>
      <c r="K6700" s="333" t="s">
        <v>30</v>
      </c>
      <c r="L6700" s="21" t="str">
        <f>VLOOKUP($K6700,TONG_SL!$A:$D,2,0)</f>
        <v>Gà muối 500g</v>
      </c>
      <c r="N6700" s="21" t="str">
        <f t="shared" si="708"/>
        <v>K-C6</v>
      </c>
      <c r="Q6700" s="21" t="str">
        <f>VLOOKUP(K6700,TONG_SL!$A:$D,3,0)</f>
        <v>Túi</v>
      </c>
      <c r="R6700" s="220">
        <v>5</v>
      </c>
      <c r="S6700" s="220"/>
      <c r="T6700" s="220">
        <f>VLOOKUP(VLOOKUP(G6700,Ma_KH!$A:$R,18,0)&amp;K6700,Gia_MB!$A:$F,6,0)</f>
        <v>111058</v>
      </c>
      <c r="U6700" s="254">
        <f t="shared" si="709"/>
        <v>555290</v>
      </c>
      <c r="V6700" s="220"/>
      <c r="W6700" s="222">
        <f t="shared" si="710"/>
        <v>0</v>
      </c>
      <c r="X6700" s="223" t="str">
        <f t="shared" si="711"/>
        <v>8</v>
      </c>
      <c r="Y6700" s="220"/>
      <c r="Z6700" s="254">
        <f t="shared" si="712"/>
        <v>44423.200000000004</v>
      </c>
      <c r="AA6700" s="5">
        <f>VLOOKUP(G6700,Ma_KH!$A:$R,14,0)</f>
        <v>60</v>
      </c>
    </row>
    <row r="6701" spans="1:27" hidden="1" x14ac:dyDescent="0.25">
      <c r="A6701" s="237">
        <v>45997</v>
      </c>
      <c r="B6701" s="240">
        <v>4180967163</v>
      </c>
      <c r="C6701" s="294" t="s">
        <v>7767</v>
      </c>
      <c r="D6701" s="292">
        <v>46003</v>
      </c>
      <c r="E6701" s="238"/>
      <c r="F6701" s="236"/>
      <c r="G6701" s="32" t="s">
        <v>218</v>
      </c>
      <c r="H6701" s="238"/>
      <c r="I6701" s="240">
        <v>4180967163</v>
      </c>
      <c r="J6701" s="240" t="s">
        <v>1784</v>
      </c>
      <c r="K6701" s="333" t="s">
        <v>32</v>
      </c>
      <c r="L6701" s="21" t="str">
        <f>VLOOKUP($K6701,TONG_SL!$A:$D,2,0)</f>
        <v>Giò Tai Lưỡi Xào 250g</v>
      </c>
      <c r="N6701" s="21" t="str">
        <f t="shared" si="708"/>
        <v>K-C6</v>
      </c>
      <c r="Q6701" s="21" t="str">
        <f>VLOOKUP(K6701,TONG_SL!$A:$D,3,0)</f>
        <v>Túi</v>
      </c>
      <c r="R6701" s="220">
        <v>5</v>
      </c>
      <c r="S6701" s="220"/>
      <c r="T6701" s="220">
        <f>VLOOKUP(VLOOKUP(G6701,Ma_KH!$A:$R,18,0)&amp;K6701,Gia_MB!$A:$F,6,0)</f>
        <v>50182</v>
      </c>
      <c r="U6701" s="254">
        <f t="shared" si="709"/>
        <v>250910</v>
      </c>
      <c r="V6701" s="220"/>
      <c r="W6701" s="222">
        <f t="shared" si="710"/>
        <v>0</v>
      </c>
      <c r="X6701" s="223" t="str">
        <f t="shared" si="711"/>
        <v>8</v>
      </c>
      <c r="Y6701" s="220"/>
      <c r="Z6701" s="254">
        <f t="shared" si="712"/>
        <v>20072.8</v>
      </c>
      <c r="AA6701" s="5">
        <f>VLOOKUP(G6701,Ma_KH!$A:$R,14,0)</f>
        <v>60</v>
      </c>
    </row>
    <row r="6702" spans="1:27" hidden="1" x14ac:dyDescent="0.25">
      <c r="A6702" s="237">
        <v>45997</v>
      </c>
      <c r="B6702" s="240">
        <v>4180967163</v>
      </c>
      <c r="C6702" s="294" t="s">
        <v>7767</v>
      </c>
      <c r="D6702" s="292">
        <v>46003</v>
      </c>
      <c r="E6702" s="238"/>
      <c r="F6702" s="236"/>
      <c r="G6702" s="32" t="s">
        <v>218</v>
      </c>
      <c r="H6702" s="238"/>
      <c r="I6702" s="240">
        <v>4180967163</v>
      </c>
      <c r="J6702" s="240" t="s">
        <v>1784</v>
      </c>
      <c r="K6702" s="333" t="s">
        <v>37</v>
      </c>
      <c r="L6702" s="21" t="str">
        <f>VLOOKUP($K6702,TONG_SL!$A:$D,2,0)</f>
        <v>Chả cốm 300g</v>
      </c>
      <c r="N6702" s="21" t="str">
        <f t="shared" si="708"/>
        <v>K-C6</v>
      </c>
      <c r="Q6702" s="21" t="str">
        <f>VLOOKUP(K6702,TONG_SL!$A:$D,3,0)</f>
        <v>Túi</v>
      </c>
      <c r="R6702" s="220">
        <v>5</v>
      </c>
      <c r="S6702" s="220"/>
      <c r="T6702" s="220">
        <f>VLOOKUP(VLOOKUP(G6702,Ma_KH!$A:$R,18,0)&amp;K6702,Gia_MB!$A:$F,6,0)</f>
        <v>74250</v>
      </c>
      <c r="U6702" s="254">
        <f t="shared" si="709"/>
        <v>371250</v>
      </c>
      <c r="V6702" s="220"/>
      <c r="W6702" s="222">
        <f t="shared" si="710"/>
        <v>0</v>
      </c>
      <c r="X6702" s="223" t="str">
        <f t="shared" si="711"/>
        <v>8</v>
      </c>
      <c r="Y6702" s="220"/>
      <c r="Z6702" s="254">
        <f t="shared" si="712"/>
        <v>29700</v>
      </c>
      <c r="AA6702" s="5">
        <f>VLOOKUP(G6702,Ma_KH!$A:$R,14,0)</f>
        <v>60</v>
      </c>
    </row>
    <row r="6703" spans="1:27" hidden="1" x14ac:dyDescent="0.25">
      <c r="A6703" s="237">
        <v>45997</v>
      </c>
      <c r="B6703" s="240">
        <v>4180967163</v>
      </c>
      <c r="C6703" s="294" t="s">
        <v>7767</v>
      </c>
      <c r="D6703" s="292">
        <v>46003</v>
      </c>
      <c r="E6703" s="238"/>
      <c r="F6703" s="236"/>
      <c r="G6703" s="32" t="s">
        <v>218</v>
      </c>
      <c r="H6703" s="238"/>
      <c r="I6703" s="240">
        <v>4180967163</v>
      </c>
      <c r="J6703" s="240" t="s">
        <v>1784</v>
      </c>
      <c r="K6703" s="333" t="s">
        <v>48</v>
      </c>
      <c r="L6703" s="21" t="str">
        <f>VLOOKUP($K6703,TONG_SL!$A:$D,2,0)</f>
        <v>Mọc Nấm Hương 250g</v>
      </c>
      <c r="N6703" s="21" t="str">
        <f t="shared" si="708"/>
        <v>K-C6</v>
      </c>
      <c r="Q6703" s="21" t="str">
        <f>VLOOKUP(K6703,TONG_SL!$A:$D,3,0)</f>
        <v>Túi</v>
      </c>
      <c r="R6703" s="220">
        <v>5</v>
      </c>
      <c r="S6703" s="220"/>
      <c r="T6703" s="220">
        <f>VLOOKUP(VLOOKUP(G6703,Ma_KH!$A:$R,18,0)&amp;K6703,Gia_MB!$A:$F,6,0)</f>
        <v>46000</v>
      </c>
      <c r="U6703" s="254">
        <f t="shared" si="709"/>
        <v>230000</v>
      </c>
      <c r="V6703" s="220"/>
      <c r="W6703" s="222">
        <f t="shared" si="710"/>
        <v>0</v>
      </c>
      <c r="X6703" s="223" t="str">
        <f t="shared" si="711"/>
        <v>8</v>
      </c>
      <c r="Y6703" s="220"/>
      <c r="Z6703" s="254">
        <f t="shared" si="712"/>
        <v>18400</v>
      </c>
      <c r="AA6703" s="5">
        <f>VLOOKUP(G6703,Ma_KH!$A:$R,14,0)</f>
        <v>60</v>
      </c>
    </row>
    <row r="6704" spans="1:27" hidden="1" x14ac:dyDescent="0.25">
      <c r="A6704" s="237">
        <v>46000</v>
      </c>
      <c r="B6704" s="240">
        <v>4181160091</v>
      </c>
      <c r="C6704" s="294" t="s">
        <v>7767</v>
      </c>
      <c r="D6704" s="292">
        <v>46003</v>
      </c>
      <c r="E6704" s="238"/>
      <c r="F6704" s="236"/>
      <c r="G6704" s="32" t="s">
        <v>935</v>
      </c>
      <c r="H6704" s="238"/>
      <c r="I6704" s="240">
        <v>4181160091</v>
      </c>
      <c r="J6704" s="240" t="s">
        <v>1784</v>
      </c>
      <c r="K6704" s="333" t="s">
        <v>30</v>
      </c>
      <c r="L6704" s="21" t="str">
        <f>VLOOKUP($K6704,TONG_SL!$A:$D,2,0)</f>
        <v>Gà muối 500g</v>
      </c>
      <c r="N6704" s="21" t="str">
        <f t="shared" si="708"/>
        <v>K-C6</v>
      </c>
      <c r="Q6704" s="21" t="str">
        <f>VLOOKUP(K6704,TONG_SL!$A:$D,3,0)</f>
        <v>Túi</v>
      </c>
      <c r="R6704" s="220">
        <v>3</v>
      </c>
      <c r="S6704" s="220"/>
      <c r="T6704" s="220">
        <f>VLOOKUP(VLOOKUP(G6704,Ma_KH!$A:$R,18,0)&amp;K6704,Gia_MB!$A:$F,6,0)</f>
        <v>111058</v>
      </c>
      <c r="U6704" s="254">
        <f t="shared" si="709"/>
        <v>333174</v>
      </c>
      <c r="V6704" s="220"/>
      <c r="W6704" s="222">
        <f t="shared" si="710"/>
        <v>0</v>
      </c>
      <c r="X6704" s="223" t="str">
        <f t="shared" si="711"/>
        <v>8</v>
      </c>
      <c r="Y6704" s="220"/>
      <c r="Z6704" s="254">
        <f t="shared" si="712"/>
        <v>26653.920000000002</v>
      </c>
      <c r="AA6704" s="5">
        <f>VLOOKUP(G6704,Ma_KH!$A:$R,14,0)</f>
        <v>60</v>
      </c>
    </row>
    <row r="6705" spans="1:27" hidden="1" x14ac:dyDescent="0.25">
      <c r="A6705" s="237">
        <v>46000</v>
      </c>
      <c r="B6705" s="240">
        <v>4181160091</v>
      </c>
      <c r="C6705" s="294" t="s">
        <v>7767</v>
      </c>
      <c r="D6705" s="292">
        <v>46003</v>
      </c>
      <c r="E6705" s="238"/>
      <c r="F6705" s="236"/>
      <c r="G6705" s="32" t="s">
        <v>935</v>
      </c>
      <c r="H6705" s="238"/>
      <c r="I6705" s="240">
        <v>4181160091</v>
      </c>
      <c r="J6705" s="240" t="s">
        <v>1784</v>
      </c>
      <c r="K6705" s="333" t="s">
        <v>32</v>
      </c>
      <c r="L6705" s="21" t="str">
        <f>VLOOKUP($K6705,TONG_SL!$A:$D,2,0)</f>
        <v>Giò Tai Lưỡi Xào 250g</v>
      </c>
      <c r="N6705" s="21" t="str">
        <f t="shared" si="708"/>
        <v>K-C6</v>
      </c>
      <c r="Q6705" s="21" t="str">
        <f>VLOOKUP(K6705,TONG_SL!$A:$D,3,0)</f>
        <v>Túi</v>
      </c>
      <c r="R6705" s="220">
        <v>10</v>
      </c>
      <c r="S6705" s="220"/>
      <c r="T6705" s="220">
        <f>VLOOKUP(VLOOKUP(G6705,Ma_KH!$A:$R,18,0)&amp;K6705,Gia_MB!$A:$F,6,0)</f>
        <v>50182</v>
      </c>
      <c r="U6705" s="254">
        <f t="shared" si="709"/>
        <v>501820</v>
      </c>
      <c r="V6705" s="220"/>
      <c r="W6705" s="222">
        <f t="shared" si="710"/>
        <v>0</v>
      </c>
      <c r="X6705" s="223" t="str">
        <f t="shared" si="711"/>
        <v>8</v>
      </c>
      <c r="Y6705" s="220"/>
      <c r="Z6705" s="254">
        <f t="shared" si="712"/>
        <v>40145.599999999999</v>
      </c>
      <c r="AA6705" s="5">
        <f>VLOOKUP(G6705,Ma_KH!$A:$R,14,0)</f>
        <v>60</v>
      </c>
    </row>
    <row r="6706" spans="1:27" hidden="1" x14ac:dyDescent="0.25">
      <c r="A6706" s="237">
        <v>46000</v>
      </c>
      <c r="B6706" s="240">
        <v>4181160091</v>
      </c>
      <c r="C6706" s="294" t="s">
        <v>7767</v>
      </c>
      <c r="D6706" s="292">
        <v>46003</v>
      </c>
      <c r="E6706" s="238"/>
      <c r="F6706" s="236"/>
      <c r="G6706" s="32" t="s">
        <v>935</v>
      </c>
      <c r="H6706" s="238"/>
      <c r="I6706" s="240">
        <v>4181160091</v>
      </c>
      <c r="J6706" s="240" t="s">
        <v>1784</v>
      </c>
      <c r="K6706" s="333" t="s">
        <v>27</v>
      </c>
      <c r="L6706" s="21" t="str">
        <f>VLOOKUP($K6706,TONG_SL!$A:$D,2,0)</f>
        <v>Chân giò heo muối 300g</v>
      </c>
      <c r="N6706" s="21" t="str">
        <f t="shared" si="708"/>
        <v>K-C6</v>
      </c>
      <c r="Q6706" s="21" t="str">
        <f>VLOOKUP(K6706,TONG_SL!$A:$D,3,0)</f>
        <v>Túi</v>
      </c>
      <c r="R6706" s="220">
        <v>10</v>
      </c>
      <c r="S6706" s="220"/>
      <c r="T6706" s="220">
        <f>VLOOKUP(VLOOKUP(G6706,Ma_KH!$A:$R,18,0)&amp;K6706,Gia_MB!$A:$F,6,0)</f>
        <v>73431</v>
      </c>
      <c r="U6706" s="254">
        <f t="shared" si="709"/>
        <v>734310</v>
      </c>
      <c r="V6706" s="220"/>
      <c r="W6706" s="222">
        <f t="shared" si="710"/>
        <v>0</v>
      </c>
      <c r="X6706" s="223" t="str">
        <f t="shared" si="711"/>
        <v>8</v>
      </c>
      <c r="Y6706" s="220"/>
      <c r="Z6706" s="254">
        <f t="shared" si="712"/>
        <v>58744.800000000003</v>
      </c>
      <c r="AA6706" s="5">
        <f>VLOOKUP(G6706,Ma_KH!$A:$R,14,0)</f>
        <v>60</v>
      </c>
    </row>
    <row r="6707" spans="1:27" hidden="1" x14ac:dyDescent="0.25">
      <c r="A6707" s="237">
        <v>45999</v>
      </c>
      <c r="B6707" s="240">
        <v>4181059561</v>
      </c>
      <c r="C6707" s="294" t="s">
        <v>7767</v>
      </c>
      <c r="D6707" s="292">
        <v>46003</v>
      </c>
      <c r="E6707" s="238"/>
      <c r="F6707" s="236"/>
      <c r="G6707" s="32" t="s">
        <v>222</v>
      </c>
      <c r="H6707" s="238"/>
      <c r="I6707" s="240">
        <v>4181059561</v>
      </c>
      <c r="J6707" s="240" t="s">
        <v>1784</v>
      </c>
      <c r="K6707" s="333" t="s">
        <v>52</v>
      </c>
      <c r="L6707" s="21" t="str">
        <f>VLOOKUP($K6707,TONG_SL!$A:$D,2,0)</f>
        <v>Gà xì dầu 500g</v>
      </c>
      <c r="N6707" s="21" t="str">
        <f t="shared" si="708"/>
        <v>K-C6</v>
      </c>
      <c r="Q6707" s="21" t="str">
        <f>VLOOKUP(K6707,TONG_SL!$A:$D,3,0)</f>
        <v>Túi</v>
      </c>
      <c r="R6707" s="220">
        <v>3</v>
      </c>
      <c r="S6707" s="220"/>
      <c r="T6707" s="220">
        <f>VLOOKUP(VLOOKUP(G6707,Ma_KH!$A:$R,18,0)&amp;K6707,Gia_MB!$A:$F,6,0)</f>
        <v>111606</v>
      </c>
      <c r="U6707" s="254">
        <f t="shared" si="709"/>
        <v>334818</v>
      </c>
      <c r="V6707" s="220"/>
      <c r="W6707" s="222">
        <f t="shared" si="710"/>
        <v>0</v>
      </c>
      <c r="X6707" s="223" t="str">
        <f t="shared" si="711"/>
        <v>8</v>
      </c>
      <c r="Y6707" s="220"/>
      <c r="Z6707" s="254">
        <f t="shared" si="712"/>
        <v>26785.440000000002</v>
      </c>
      <c r="AA6707" s="5">
        <f>VLOOKUP(G6707,Ma_KH!$A:$R,14,0)</f>
        <v>60</v>
      </c>
    </row>
    <row r="6708" spans="1:27" hidden="1" x14ac:dyDescent="0.25">
      <c r="A6708" s="237">
        <v>45999</v>
      </c>
      <c r="B6708" s="240">
        <v>4181059561</v>
      </c>
      <c r="C6708" s="294" t="s">
        <v>7767</v>
      </c>
      <c r="D6708" s="292">
        <v>46003</v>
      </c>
      <c r="E6708" s="238"/>
      <c r="F6708" s="236"/>
      <c r="G6708" s="32" t="s">
        <v>222</v>
      </c>
      <c r="H6708" s="238"/>
      <c r="I6708" s="240">
        <v>4181059561</v>
      </c>
      <c r="J6708" s="240" t="s">
        <v>1784</v>
      </c>
      <c r="K6708" s="333" t="s">
        <v>37</v>
      </c>
      <c r="L6708" s="21" t="str">
        <f>VLOOKUP($K6708,TONG_SL!$A:$D,2,0)</f>
        <v>Chả cốm 300g</v>
      </c>
      <c r="N6708" s="21" t="str">
        <f t="shared" si="708"/>
        <v>K-C6</v>
      </c>
      <c r="Q6708" s="21" t="str">
        <f>VLOOKUP(K6708,TONG_SL!$A:$D,3,0)</f>
        <v>Túi</v>
      </c>
      <c r="R6708" s="220">
        <v>5</v>
      </c>
      <c r="S6708" s="220"/>
      <c r="T6708" s="220">
        <f>VLOOKUP(VLOOKUP(G6708,Ma_KH!$A:$R,18,0)&amp;K6708,Gia_MB!$A:$F,6,0)</f>
        <v>74250</v>
      </c>
      <c r="U6708" s="254">
        <f t="shared" si="709"/>
        <v>371250</v>
      </c>
      <c r="V6708" s="220"/>
      <c r="W6708" s="222">
        <f t="shared" si="710"/>
        <v>0</v>
      </c>
      <c r="X6708" s="223" t="str">
        <f t="shared" si="711"/>
        <v>8</v>
      </c>
      <c r="Y6708" s="220"/>
      <c r="Z6708" s="254">
        <f t="shared" si="712"/>
        <v>29700</v>
      </c>
      <c r="AA6708" s="5">
        <f>VLOOKUP(G6708,Ma_KH!$A:$R,14,0)</f>
        <v>60</v>
      </c>
    </row>
    <row r="6709" spans="1:27" hidden="1" x14ac:dyDescent="0.25">
      <c r="A6709" s="237">
        <v>45999</v>
      </c>
      <c r="B6709" s="240">
        <v>4181059561</v>
      </c>
      <c r="C6709" s="294" t="s">
        <v>7767</v>
      </c>
      <c r="D6709" s="292">
        <v>46003</v>
      </c>
      <c r="E6709" s="238"/>
      <c r="F6709" s="236"/>
      <c r="G6709" s="32" t="s">
        <v>222</v>
      </c>
      <c r="H6709" s="238"/>
      <c r="I6709" s="240">
        <v>4181059561</v>
      </c>
      <c r="J6709" s="240" t="s">
        <v>1784</v>
      </c>
      <c r="K6709" s="333" t="s">
        <v>32</v>
      </c>
      <c r="L6709" s="21" t="str">
        <f>VLOOKUP($K6709,TONG_SL!$A:$D,2,0)</f>
        <v>Giò Tai Lưỡi Xào 250g</v>
      </c>
      <c r="N6709" s="21" t="str">
        <f t="shared" si="708"/>
        <v>K-C6</v>
      </c>
      <c r="Q6709" s="21" t="str">
        <f>VLOOKUP(K6709,TONG_SL!$A:$D,3,0)</f>
        <v>Túi</v>
      </c>
      <c r="R6709" s="220">
        <v>5</v>
      </c>
      <c r="S6709" s="220"/>
      <c r="T6709" s="220">
        <f>VLOOKUP(VLOOKUP(G6709,Ma_KH!$A:$R,18,0)&amp;K6709,Gia_MB!$A:$F,6,0)</f>
        <v>50182</v>
      </c>
      <c r="U6709" s="254">
        <f t="shared" si="709"/>
        <v>250910</v>
      </c>
      <c r="V6709" s="220"/>
      <c r="W6709" s="222">
        <f t="shared" si="710"/>
        <v>0</v>
      </c>
      <c r="X6709" s="223" t="str">
        <f t="shared" si="711"/>
        <v>8</v>
      </c>
      <c r="Y6709" s="220"/>
      <c r="Z6709" s="254">
        <f t="shared" si="712"/>
        <v>20072.8</v>
      </c>
      <c r="AA6709" s="5">
        <f>VLOOKUP(G6709,Ma_KH!$A:$R,14,0)</f>
        <v>60</v>
      </c>
    </row>
    <row r="6710" spans="1:27" hidden="1" x14ac:dyDescent="0.25">
      <c r="A6710" s="237">
        <v>45999</v>
      </c>
      <c r="B6710" s="240">
        <v>4181059561</v>
      </c>
      <c r="C6710" s="294" t="s">
        <v>7767</v>
      </c>
      <c r="D6710" s="292">
        <v>46003</v>
      </c>
      <c r="E6710" s="238"/>
      <c r="F6710" s="236"/>
      <c r="G6710" s="32" t="s">
        <v>222</v>
      </c>
      <c r="H6710" s="238"/>
      <c r="I6710" s="240">
        <v>4181059561</v>
      </c>
      <c r="J6710" s="240" t="s">
        <v>1784</v>
      </c>
      <c r="K6710" s="333" t="s">
        <v>30</v>
      </c>
      <c r="L6710" s="21" t="str">
        <f>VLOOKUP($K6710,TONG_SL!$A:$D,2,0)</f>
        <v>Gà muối 500g</v>
      </c>
      <c r="N6710" s="21" t="str">
        <f t="shared" si="708"/>
        <v>K-C6</v>
      </c>
      <c r="Q6710" s="21" t="str">
        <f>VLOOKUP(K6710,TONG_SL!$A:$D,3,0)</f>
        <v>Túi</v>
      </c>
      <c r="R6710" s="220">
        <v>3</v>
      </c>
      <c r="S6710" s="220"/>
      <c r="T6710" s="220">
        <f>VLOOKUP(VLOOKUP(G6710,Ma_KH!$A:$R,18,0)&amp;K6710,Gia_MB!$A:$F,6,0)</f>
        <v>111058</v>
      </c>
      <c r="U6710" s="254">
        <f t="shared" si="709"/>
        <v>333174</v>
      </c>
      <c r="V6710" s="220"/>
      <c r="W6710" s="222">
        <f t="shared" si="710"/>
        <v>0</v>
      </c>
      <c r="X6710" s="223" t="str">
        <f t="shared" si="711"/>
        <v>8</v>
      </c>
      <c r="Y6710" s="220"/>
      <c r="Z6710" s="254">
        <f t="shared" si="712"/>
        <v>26653.920000000002</v>
      </c>
      <c r="AA6710" s="5">
        <f>VLOOKUP(G6710,Ma_KH!$A:$R,14,0)</f>
        <v>60</v>
      </c>
    </row>
    <row r="6711" spans="1:27" hidden="1" x14ac:dyDescent="0.25">
      <c r="A6711" s="237">
        <v>45999</v>
      </c>
      <c r="B6711" s="240">
        <v>4181059561</v>
      </c>
      <c r="C6711" s="294" t="s">
        <v>7767</v>
      </c>
      <c r="D6711" s="292">
        <v>46003</v>
      </c>
      <c r="E6711" s="238"/>
      <c r="F6711" s="236"/>
      <c r="G6711" s="32" t="s">
        <v>222</v>
      </c>
      <c r="H6711" s="238"/>
      <c r="I6711" s="240">
        <v>4181059561</v>
      </c>
      <c r="J6711" s="240" t="s">
        <v>1784</v>
      </c>
      <c r="K6711" s="333" t="s">
        <v>34</v>
      </c>
      <c r="L6711" s="21" t="str">
        <f>VLOOKUP($K6711,TONG_SL!$A:$D,2,0)</f>
        <v>Tai heo muối 200g</v>
      </c>
      <c r="N6711" s="21" t="str">
        <f t="shared" si="708"/>
        <v>K-C6</v>
      </c>
      <c r="Q6711" s="21" t="str">
        <f>VLOOKUP(K6711,TONG_SL!$A:$D,3,0)</f>
        <v>Túi</v>
      </c>
      <c r="R6711" s="220">
        <v>5</v>
      </c>
      <c r="S6711" s="220"/>
      <c r="T6711" s="220">
        <f>VLOOKUP(VLOOKUP(G6711,Ma_KH!$A:$R,18,0)&amp;K6711,Gia_MB!$A:$F,6,0)</f>
        <v>55595</v>
      </c>
      <c r="U6711" s="254">
        <f t="shared" si="709"/>
        <v>277975</v>
      </c>
      <c r="V6711" s="220"/>
      <c r="W6711" s="222">
        <f t="shared" si="710"/>
        <v>0</v>
      </c>
      <c r="X6711" s="223" t="str">
        <f t="shared" si="711"/>
        <v>8</v>
      </c>
      <c r="Y6711" s="220"/>
      <c r="Z6711" s="254">
        <f t="shared" si="712"/>
        <v>22238</v>
      </c>
      <c r="AA6711" s="5">
        <f>VLOOKUP(G6711,Ma_KH!$A:$R,14,0)</f>
        <v>60</v>
      </c>
    </row>
    <row r="6712" spans="1:27" hidden="1" x14ac:dyDescent="0.25">
      <c r="A6712" s="237">
        <v>45995</v>
      </c>
      <c r="B6712" s="240">
        <v>4180884041</v>
      </c>
      <c r="C6712" s="294" t="s">
        <v>7767</v>
      </c>
      <c r="D6712" s="292">
        <v>46003</v>
      </c>
      <c r="E6712" s="238"/>
      <c r="F6712" s="236"/>
      <c r="G6712" s="32" t="s">
        <v>889</v>
      </c>
      <c r="H6712" s="238"/>
      <c r="I6712" s="240">
        <v>4180884041</v>
      </c>
      <c r="J6712" s="240" t="s">
        <v>1784</v>
      </c>
      <c r="K6712" s="333" t="s">
        <v>32</v>
      </c>
      <c r="L6712" s="21" t="str">
        <f>VLOOKUP($K6712,TONG_SL!$A:$D,2,0)</f>
        <v>Giò Tai Lưỡi Xào 250g</v>
      </c>
      <c r="N6712" s="21" t="str">
        <f t="shared" si="708"/>
        <v>K-C6</v>
      </c>
      <c r="Q6712" s="21" t="str">
        <f>VLOOKUP(K6712,TONG_SL!$A:$D,3,0)</f>
        <v>Túi</v>
      </c>
      <c r="R6712" s="220">
        <v>5</v>
      </c>
      <c r="S6712" s="220"/>
      <c r="T6712" s="220">
        <f>VLOOKUP(VLOOKUP(G6712,Ma_KH!$A:$R,18,0)&amp;K6712,Gia_MB!$A:$F,6,0)</f>
        <v>50182</v>
      </c>
      <c r="U6712" s="254">
        <f t="shared" si="709"/>
        <v>250910</v>
      </c>
      <c r="V6712" s="220"/>
      <c r="W6712" s="222">
        <f t="shared" si="710"/>
        <v>0</v>
      </c>
      <c r="X6712" s="223" t="str">
        <f t="shared" si="711"/>
        <v>8</v>
      </c>
      <c r="Y6712" s="220"/>
      <c r="Z6712" s="254">
        <f t="shared" si="712"/>
        <v>20072.8</v>
      </c>
      <c r="AA6712" s="5">
        <f>VLOOKUP(G6712,Ma_KH!$A:$R,14,0)</f>
        <v>60</v>
      </c>
    </row>
    <row r="6713" spans="1:27" hidden="1" x14ac:dyDescent="0.25">
      <c r="A6713" s="237">
        <v>45995</v>
      </c>
      <c r="B6713" s="240">
        <v>4180884041</v>
      </c>
      <c r="C6713" s="294" t="s">
        <v>7767</v>
      </c>
      <c r="D6713" s="292">
        <v>46003</v>
      </c>
      <c r="E6713" s="238"/>
      <c r="F6713" s="236"/>
      <c r="G6713" s="32" t="s">
        <v>889</v>
      </c>
      <c r="H6713" s="238"/>
      <c r="I6713" s="240">
        <v>4180884041</v>
      </c>
      <c r="J6713" s="240" t="s">
        <v>1784</v>
      </c>
      <c r="K6713" s="333" t="s">
        <v>27</v>
      </c>
      <c r="L6713" s="21" t="str">
        <f>VLOOKUP($K6713,TONG_SL!$A:$D,2,0)</f>
        <v>Chân giò heo muối 300g</v>
      </c>
      <c r="N6713" s="21" t="str">
        <f t="shared" si="708"/>
        <v>K-C6</v>
      </c>
      <c r="Q6713" s="21" t="str">
        <f>VLOOKUP(K6713,TONG_SL!$A:$D,3,0)</f>
        <v>Túi</v>
      </c>
      <c r="R6713" s="220">
        <v>5</v>
      </c>
      <c r="S6713" s="220"/>
      <c r="T6713" s="220">
        <f>VLOOKUP(VLOOKUP(G6713,Ma_KH!$A:$R,18,0)&amp;K6713,Gia_MB!$A:$F,6,0)</f>
        <v>73431</v>
      </c>
      <c r="U6713" s="254">
        <f t="shared" si="709"/>
        <v>367155</v>
      </c>
      <c r="V6713" s="220"/>
      <c r="W6713" s="222">
        <f t="shared" si="710"/>
        <v>0</v>
      </c>
      <c r="X6713" s="223" t="str">
        <f t="shared" si="711"/>
        <v>8</v>
      </c>
      <c r="Y6713" s="220"/>
      <c r="Z6713" s="254">
        <f t="shared" si="712"/>
        <v>29372.400000000001</v>
      </c>
      <c r="AA6713" s="5">
        <f>VLOOKUP(G6713,Ma_KH!$A:$R,14,0)</f>
        <v>60</v>
      </c>
    </row>
    <row r="6714" spans="1:27" hidden="1" x14ac:dyDescent="0.25">
      <c r="A6714" s="237">
        <v>45995</v>
      </c>
      <c r="B6714" s="240">
        <v>4180884041</v>
      </c>
      <c r="C6714" s="294" t="s">
        <v>7767</v>
      </c>
      <c r="D6714" s="292">
        <v>46003</v>
      </c>
      <c r="E6714" s="238"/>
      <c r="F6714" s="236"/>
      <c r="G6714" s="32" t="s">
        <v>889</v>
      </c>
      <c r="H6714" s="238"/>
      <c r="I6714" s="240">
        <v>4180884041</v>
      </c>
      <c r="J6714" s="240" t="s">
        <v>1784</v>
      </c>
      <c r="K6714" s="333" t="s">
        <v>44</v>
      </c>
      <c r="L6714" s="21" t="str">
        <f>VLOOKUP($K6714,TONG_SL!$A:$D,2,0)</f>
        <v>Giò lụa cây 250g</v>
      </c>
      <c r="N6714" s="21" t="str">
        <f t="shared" si="708"/>
        <v>K-C6</v>
      </c>
      <c r="Q6714" s="21" t="str">
        <f>VLOOKUP(K6714,TONG_SL!$A:$D,3,0)</f>
        <v>Túi</v>
      </c>
      <c r="R6714" s="220">
        <v>5</v>
      </c>
      <c r="S6714" s="220"/>
      <c r="T6714" s="220">
        <f>VLOOKUP(VLOOKUP(G6714,Ma_KH!$A:$R,18,0)&amp;K6714,Gia_MB!$A:$F,6,0)</f>
        <v>49500</v>
      </c>
      <c r="U6714" s="254">
        <f t="shared" si="709"/>
        <v>247500</v>
      </c>
      <c r="V6714" s="220"/>
      <c r="W6714" s="222">
        <f t="shared" si="710"/>
        <v>0</v>
      </c>
      <c r="X6714" s="223" t="str">
        <f t="shared" si="711"/>
        <v>8</v>
      </c>
      <c r="Y6714" s="220"/>
      <c r="Z6714" s="254">
        <f t="shared" si="712"/>
        <v>19800</v>
      </c>
      <c r="AA6714" s="5">
        <f>VLOOKUP(G6714,Ma_KH!$A:$R,14,0)</f>
        <v>60</v>
      </c>
    </row>
    <row r="6715" spans="1:27" hidden="1" x14ac:dyDescent="0.25">
      <c r="A6715" s="237">
        <v>45995</v>
      </c>
      <c r="B6715" s="240">
        <v>4180884041</v>
      </c>
      <c r="C6715" s="294" t="s">
        <v>7767</v>
      </c>
      <c r="D6715" s="292">
        <v>46003</v>
      </c>
      <c r="E6715" s="238"/>
      <c r="F6715" s="236"/>
      <c r="G6715" s="32" t="s">
        <v>889</v>
      </c>
      <c r="H6715" s="238"/>
      <c r="I6715" s="240">
        <v>4180884041</v>
      </c>
      <c r="J6715" s="240" t="s">
        <v>1784</v>
      </c>
      <c r="K6715" s="333" t="s">
        <v>46</v>
      </c>
      <c r="L6715" s="21" t="str">
        <f>VLOOKUP($K6715,TONG_SL!$A:$D,2,0)</f>
        <v>Giò sụn gà 250g</v>
      </c>
      <c r="N6715" s="21" t="str">
        <f t="shared" si="708"/>
        <v>K-C6</v>
      </c>
      <c r="Q6715" s="21" t="str">
        <f>VLOOKUP(K6715,TONG_SL!$A:$D,3,0)</f>
        <v>Túi</v>
      </c>
      <c r="R6715" s="220">
        <v>5</v>
      </c>
      <c r="S6715" s="220"/>
      <c r="T6715" s="220">
        <f>VLOOKUP(VLOOKUP(G6715,Ma_KH!$A:$R,18,0)&amp;K6715,Gia_MB!$A:$F,6,0)</f>
        <v>50400</v>
      </c>
      <c r="U6715" s="254">
        <f t="shared" si="709"/>
        <v>252000</v>
      </c>
      <c r="V6715" s="220"/>
      <c r="W6715" s="222">
        <f t="shared" si="710"/>
        <v>0</v>
      </c>
      <c r="X6715" s="223" t="str">
        <f t="shared" si="711"/>
        <v>8</v>
      </c>
      <c r="Y6715" s="220"/>
      <c r="Z6715" s="254">
        <f t="shared" si="712"/>
        <v>20160</v>
      </c>
      <c r="AA6715" s="5">
        <f>VLOOKUP(G6715,Ma_KH!$A:$R,14,0)</f>
        <v>60</v>
      </c>
    </row>
    <row r="6716" spans="1:27" hidden="1" x14ac:dyDescent="0.25">
      <c r="A6716" s="237">
        <v>45995</v>
      </c>
      <c r="B6716" s="240">
        <v>4180884041</v>
      </c>
      <c r="C6716" s="294" t="s">
        <v>7767</v>
      </c>
      <c r="D6716" s="292">
        <v>46003</v>
      </c>
      <c r="E6716" s="238"/>
      <c r="F6716" s="236"/>
      <c r="G6716" s="32" t="s">
        <v>889</v>
      </c>
      <c r="H6716" s="238"/>
      <c r="I6716" s="240">
        <v>4180884041</v>
      </c>
      <c r="J6716" s="240" t="s">
        <v>1784</v>
      </c>
      <c r="K6716" s="333" t="s">
        <v>39</v>
      </c>
      <c r="L6716" s="21" t="str">
        <f>VLOOKUP($K6716,TONG_SL!$A:$D,2,0)</f>
        <v>Chả nướng 300g</v>
      </c>
      <c r="N6716" s="21" t="str">
        <f t="shared" si="708"/>
        <v>K-C6</v>
      </c>
      <c r="Q6716" s="21" t="str">
        <f>VLOOKUP(K6716,TONG_SL!$A:$D,3,0)</f>
        <v>Túi</v>
      </c>
      <c r="R6716" s="220">
        <v>5</v>
      </c>
      <c r="S6716" s="220"/>
      <c r="T6716" s="220">
        <f>VLOOKUP(VLOOKUP(G6716,Ma_KH!$A:$R,18,0)&amp;K6716,Gia_MB!$A:$F,6,0)</f>
        <v>70950</v>
      </c>
      <c r="U6716" s="254">
        <f t="shared" si="709"/>
        <v>354750</v>
      </c>
      <c r="V6716" s="220"/>
      <c r="W6716" s="222">
        <f t="shared" si="710"/>
        <v>0</v>
      </c>
      <c r="X6716" s="223" t="str">
        <f t="shared" si="711"/>
        <v>8</v>
      </c>
      <c r="Y6716" s="220"/>
      <c r="Z6716" s="254">
        <f t="shared" si="712"/>
        <v>28380</v>
      </c>
      <c r="AA6716" s="5">
        <f>VLOOKUP(G6716,Ma_KH!$A:$R,14,0)</f>
        <v>60</v>
      </c>
    </row>
    <row r="6717" spans="1:27" hidden="1" x14ac:dyDescent="0.25">
      <c r="A6717" s="237">
        <v>45997</v>
      </c>
      <c r="B6717" s="240">
        <v>4180906029</v>
      </c>
      <c r="C6717" s="294" t="s">
        <v>7767</v>
      </c>
      <c r="D6717" s="292">
        <v>46003</v>
      </c>
      <c r="E6717" s="238"/>
      <c r="F6717" s="236"/>
      <c r="G6717" s="32" t="s">
        <v>969</v>
      </c>
      <c r="H6717" s="238"/>
      <c r="I6717" s="240">
        <v>4180906029</v>
      </c>
      <c r="J6717" s="240" t="s">
        <v>1788</v>
      </c>
      <c r="K6717" s="333" t="s">
        <v>30</v>
      </c>
      <c r="L6717" s="21" t="str">
        <f>VLOOKUP($K6717,TONG_SL!$A:$D,2,0)</f>
        <v>Gà muối 500g</v>
      </c>
      <c r="N6717" s="21" t="str">
        <f t="shared" si="708"/>
        <v>K-C6</v>
      </c>
      <c r="Q6717" s="21" t="str">
        <f>VLOOKUP(K6717,TONG_SL!$A:$D,3,0)</f>
        <v>Túi</v>
      </c>
      <c r="R6717" s="220">
        <v>5</v>
      </c>
      <c r="S6717" s="220"/>
      <c r="T6717" s="220">
        <f>VLOOKUP(VLOOKUP(G6717,Ma_KH!$A:$R,18,0)&amp;K6717,Gia_MB!$A:$F,6,0)</f>
        <v>111058</v>
      </c>
      <c r="U6717" s="254">
        <f t="shared" si="709"/>
        <v>555290</v>
      </c>
      <c r="V6717" s="220"/>
      <c r="W6717" s="222">
        <f t="shared" si="710"/>
        <v>0</v>
      </c>
      <c r="X6717" s="223" t="str">
        <f t="shared" si="711"/>
        <v>8</v>
      </c>
      <c r="Y6717" s="220"/>
      <c r="Z6717" s="254">
        <f t="shared" si="712"/>
        <v>44423.200000000004</v>
      </c>
      <c r="AA6717" s="5">
        <f>VLOOKUP(G6717,Ma_KH!$A:$R,14,0)</f>
        <v>60</v>
      </c>
    </row>
    <row r="6718" spans="1:27" hidden="1" x14ac:dyDescent="0.25">
      <c r="A6718" s="237">
        <v>45997</v>
      </c>
      <c r="B6718" s="240">
        <v>4180906029</v>
      </c>
      <c r="C6718" s="294" t="s">
        <v>7767</v>
      </c>
      <c r="D6718" s="292">
        <v>46003</v>
      </c>
      <c r="E6718" s="238"/>
      <c r="F6718" s="236"/>
      <c r="G6718" s="32" t="s">
        <v>969</v>
      </c>
      <c r="H6718" s="238"/>
      <c r="I6718" s="240">
        <v>4180906029</v>
      </c>
      <c r="J6718" s="240" t="s">
        <v>1788</v>
      </c>
      <c r="K6718" s="333" t="s">
        <v>37</v>
      </c>
      <c r="L6718" s="21" t="str">
        <f>VLOOKUP($K6718,TONG_SL!$A:$D,2,0)</f>
        <v>Chả cốm 300g</v>
      </c>
      <c r="N6718" s="21" t="str">
        <f t="shared" si="708"/>
        <v>K-C6</v>
      </c>
      <c r="Q6718" s="21" t="str">
        <f>VLOOKUP(K6718,TONG_SL!$A:$D,3,0)</f>
        <v>Túi</v>
      </c>
      <c r="R6718" s="220">
        <v>4</v>
      </c>
      <c r="S6718" s="220"/>
      <c r="T6718" s="220">
        <f>VLOOKUP(VLOOKUP(G6718,Ma_KH!$A:$R,18,0)&amp;K6718,Gia_MB!$A:$F,6,0)</f>
        <v>74250</v>
      </c>
      <c r="U6718" s="254">
        <f t="shared" si="709"/>
        <v>297000</v>
      </c>
      <c r="V6718" s="220"/>
      <c r="W6718" s="222">
        <f t="shared" si="710"/>
        <v>0</v>
      </c>
      <c r="X6718" s="223" t="str">
        <f t="shared" si="711"/>
        <v>8</v>
      </c>
      <c r="Y6718" s="220"/>
      <c r="Z6718" s="254">
        <f t="shared" si="712"/>
        <v>23760</v>
      </c>
      <c r="AA6718" s="5">
        <f>VLOOKUP(G6718,Ma_KH!$A:$R,14,0)</f>
        <v>60</v>
      </c>
    </row>
    <row r="6719" spans="1:27" hidden="1" x14ac:dyDescent="0.25">
      <c r="A6719" s="237">
        <v>45997</v>
      </c>
      <c r="B6719" s="240">
        <v>4180906029</v>
      </c>
      <c r="C6719" s="294" t="s">
        <v>7767</v>
      </c>
      <c r="D6719" s="292">
        <v>46003</v>
      </c>
      <c r="E6719" s="238"/>
      <c r="F6719" s="236"/>
      <c r="G6719" s="32" t="s">
        <v>969</v>
      </c>
      <c r="H6719" s="238"/>
      <c r="I6719" s="240">
        <v>4180906029</v>
      </c>
      <c r="J6719" s="240" t="s">
        <v>1788</v>
      </c>
      <c r="K6719" s="333" t="s">
        <v>27</v>
      </c>
      <c r="L6719" s="21" t="str">
        <f>VLOOKUP($K6719,TONG_SL!$A:$D,2,0)</f>
        <v>Chân giò heo muối 300g</v>
      </c>
      <c r="N6719" s="21" t="str">
        <f t="shared" si="708"/>
        <v>K-C6</v>
      </c>
      <c r="Q6719" s="21" t="str">
        <f>VLOOKUP(K6719,TONG_SL!$A:$D,3,0)</f>
        <v>Túi</v>
      </c>
      <c r="R6719" s="220">
        <v>5</v>
      </c>
      <c r="S6719" s="220"/>
      <c r="T6719" s="220">
        <f>VLOOKUP(VLOOKUP(G6719,Ma_KH!$A:$R,18,0)&amp;K6719,Gia_MB!$A:$F,6,0)</f>
        <v>73431</v>
      </c>
      <c r="U6719" s="254">
        <f t="shared" si="709"/>
        <v>367155</v>
      </c>
      <c r="V6719" s="220"/>
      <c r="W6719" s="222">
        <f t="shared" si="710"/>
        <v>0</v>
      </c>
      <c r="X6719" s="223" t="str">
        <f t="shared" si="711"/>
        <v>8</v>
      </c>
      <c r="Y6719" s="220"/>
      <c r="Z6719" s="254">
        <f t="shared" si="712"/>
        <v>29372.400000000001</v>
      </c>
      <c r="AA6719" s="5">
        <f>VLOOKUP(G6719,Ma_KH!$A:$R,14,0)</f>
        <v>60</v>
      </c>
    </row>
    <row r="6720" spans="1:27" x14ac:dyDescent="0.25">
      <c r="A6720" s="237">
        <v>45996</v>
      </c>
      <c r="B6720" s="240">
        <v>14068983</v>
      </c>
      <c r="C6720" s="236" t="s">
        <v>7767</v>
      </c>
      <c r="D6720" s="237">
        <v>46003</v>
      </c>
      <c r="E6720" s="238"/>
      <c r="F6720" s="236"/>
      <c r="G6720" s="32" t="s">
        <v>4542</v>
      </c>
      <c r="H6720" s="238"/>
      <c r="I6720" s="32" t="s">
        <v>4542</v>
      </c>
      <c r="J6720" s="240" t="s">
        <v>1784</v>
      </c>
      <c r="K6720" s="240" t="s">
        <v>27</v>
      </c>
      <c r="L6720" s="21" t="str">
        <f>VLOOKUP($K6720,TONG_SL!$A:$D,2,0)</f>
        <v>Chân giò heo muối 300g</v>
      </c>
      <c r="N6720" s="21" t="str">
        <f t="shared" si="708"/>
        <v>K-C6</v>
      </c>
      <c r="Q6720" s="21" t="str">
        <f>VLOOKUP(K6720,TONG_SL!$A:$D,3,0)</f>
        <v>Túi</v>
      </c>
      <c r="R6720" s="220">
        <v>20</v>
      </c>
      <c r="S6720" s="220"/>
      <c r="T6720" s="220">
        <f>VLOOKUP(VLOOKUP(G6720,Ma_KH!$A:$R,18,0)&amp;K6720,Gia_MB!$A:$F,6,0)</f>
        <v>73431</v>
      </c>
      <c r="U6720" s="254">
        <f t="shared" si="709"/>
        <v>1468620</v>
      </c>
      <c r="V6720" s="220"/>
      <c r="W6720" s="222">
        <f t="shared" si="710"/>
        <v>0</v>
      </c>
      <c r="X6720" s="223" t="str">
        <f t="shared" si="711"/>
        <v>8</v>
      </c>
      <c r="Y6720" s="220"/>
      <c r="Z6720" s="254">
        <f t="shared" si="712"/>
        <v>117489.60000000001</v>
      </c>
      <c r="AA6720" s="5">
        <f>VLOOKUP(G6720,Ma_KH!$A:$R,14,0)</f>
        <v>49</v>
      </c>
    </row>
    <row r="6721" spans="1:27" x14ac:dyDescent="0.25">
      <c r="A6721" s="237">
        <v>45996</v>
      </c>
      <c r="B6721" s="240">
        <v>14068983</v>
      </c>
      <c r="C6721" s="236" t="s">
        <v>7767</v>
      </c>
      <c r="D6721" s="237">
        <v>46003</v>
      </c>
      <c r="E6721" s="238"/>
      <c r="F6721" s="236"/>
      <c r="G6721" s="32" t="s">
        <v>4542</v>
      </c>
      <c r="H6721" s="238"/>
      <c r="I6721" s="32" t="s">
        <v>4542</v>
      </c>
      <c r="J6721" s="240" t="s">
        <v>1784</v>
      </c>
      <c r="K6721" s="240" t="s">
        <v>542</v>
      </c>
      <c r="L6721" s="21" t="str">
        <f>VLOOKUP($K6721,TONG_SL!$A:$D,2,0)</f>
        <v>Chân giò heo muối 500g</v>
      </c>
      <c r="N6721" s="21" t="str">
        <f t="shared" ref="N6721:N6784" si="713">IF($B6721&lt;&gt;"","K-C6","")</f>
        <v>K-C6</v>
      </c>
      <c r="Q6721" s="21" t="str">
        <f>VLOOKUP(K6721,TONG_SL!$A:$D,3,0)</f>
        <v>Túi</v>
      </c>
      <c r="R6721" s="220">
        <v>20</v>
      </c>
      <c r="S6721" s="220"/>
      <c r="T6721" s="220">
        <f>VLOOKUP(VLOOKUP(G6721,Ma_KH!$A:$R,18,0)&amp;K6721,Gia_MB!$A:$F,6,0)</f>
        <v>119066</v>
      </c>
      <c r="U6721" s="254">
        <f t="shared" si="709"/>
        <v>2381320</v>
      </c>
      <c r="V6721" s="220"/>
      <c r="W6721" s="222">
        <f t="shared" si="710"/>
        <v>0</v>
      </c>
      <c r="X6721" s="223" t="str">
        <f t="shared" si="711"/>
        <v>8</v>
      </c>
      <c r="Y6721" s="220"/>
      <c r="Z6721" s="254">
        <f t="shared" si="712"/>
        <v>190505.60000000001</v>
      </c>
      <c r="AA6721" s="5">
        <f>VLOOKUP(G6721,Ma_KH!$A:$R,14,0)</f>
        <v>49</v>
      </c>
    </row>
    <row r="6722" spans="1:27" x14ac:dyDescent="0.25">
      <c r="A6722" s="237">
        <v>45996</v>
      </c>
      <c r="B6722" s="240">
        <v>14068983</v>
      </c>
      <c r="C6722" s="236" t="s">
        <v>7767</v>
      </c>
      <c r="D6722" s="237">
        <v>46003</v>
      </c>
      <c r="E6722" s="238"/>
      <c r="F6722" s="236"/>
      <c r="G6722" s="32" t="s">
        <v>4542</v>
      </c>
      <c r="H6722" s="238"/>
      <c r="I6722" s="32" t="s">
        <v>4542</v>
      </c>
      <c r="J6722" s="240" t="s">
        <v>1784</v>
      </c>
      <c r="K6722" s="240" t="s">
        <v>52</v>
      </c>
      <c r="L6722" s="21" t="str">
        <f>VLOOKUP($K6722,TONG_SL!$A:$D,2,0)</f>
        <v>Gà xì dầu 500g</v>
      </c>
      <c r="N6722" s="21" t="str">
        <f t="shared" si="713"/>
        <v>K-C6</v>
      </c>
      <c r="Q6722" s="21" t="str">
        <f>VLOOKUP(K6722,TONG_SL!$A:$D,3,0)</f>
        <v>Túi</v>
      </c>
      <c r="R6722" s="220">
        <v>30</v>
      </c>
      <c r="S6722" s="220"/>
      <c r="T6722" s="220">
        <f>VLOOKUP(VLOOKUP(G6722,Ma_KH!$A:$R,18,0)&amp;K6722,Gia_MB!$A:$F,6,0)</f>
        <v>111606</v>
      </c>
      <c r="U6722" s="254">
        <f t="shared" si="709"/>
        <v>3348180</v>
      </c>
      <c r="V6722" s="220"/>
      <c r="W6722" s="222">
        <f t="shared" si="710"/>
        <v>0</v>
      </c>
      <c r="X6722" s="223" t="str">
        <f t="shared" si="711"/>
        <v>8</v>
      </c>
      <c r="Y6722" s="220"/>
      <c r="Z6722" s="254">
        <f t="shared" si="712"/>
        <v>267854.40000000002</v>
      </c>
      <c r="AA6722" s="5">
        <f>VLOOKUP(G6722,Ma_KH!$A:$R,14,0)</f>
        <v>49</v>
      </c>
    </row>
    <row r="6723" spans="1:27" x14ac:dyDescent="0.25">
      <c r="A6723" s="237">
        <v>45996</v>
      </c>
      <c r="B6723" s="240">
        <v>14068983</v>
      </c>
      <c r="C6723" s="236" t="s">
        <v>7767</v>
      </c>
      <c r="D6723" s="237">
        <v>46003</v>
      </c>
      <c r="E6723" s="238"/>
      <c r="F6723" s="236"/>
      <c r="G6723" s="32" t="s">
        <v>4542</v>
      </c>
      <c r="H6723" s="238"/>
      <c r="I6723" s="32" t="s">
        <v>4542</v>
      </c>
      <c r="J6723" s="240" t="s">
        <v>1784</v>
      </c>
      <c r="K6723" s="240" t="s">
        <v>30</v>
      </c>
      <c r="L6723" s="21" t="str">
        <f>VLOOKUP($K6723,TONG_SL!$A:$D,2,0)</f>
        <v>Gà muối 500g</v>
      </c>
      <c r="N6723" s="21" t="str">
        <f t="shared" si="713"/>
        <v>K-C6</v>
      </c>
      <c r="Q6723" s="21" t="str">
        <f>VLOOKUP(K6723,TONG_SL!$A:$D,3,0)</f>
        <v>Túi</v>
      </c>
      <c r="R6723" s="220">
        <v>100</v>
      </c>
      <c r="S6723" s="220"/>
      <c r="T6723" s="220">
        <f>VLOOKUP(VLOOKUP(G6723,Ma_KH!$A:$R,18,0)&amp;K6723,Gia_MB!$A:$F,6,0)</f>
        <v>111058</v>
      </c>
      <c r="U6723" s="254">
        <f t="shared" si="709"/>
        <v>11105800</v>
      </c>
      <c r="V6723" s="220"/>
      <c r="W6723" s="222">
        <f t="shared" si="710"/>
        <v>0</v>
      </c>
      <c r="X6723" s="223" t="str">
        <f t="shared" si="711"/>
        <v>8</v>
      </c>
      <c r="Y6723" s="220"/>
      <c r="Z6723" s="254">
        <f t="shared" si="712"/>
        <v>888464</v>
      </c>
      <c r="AA6723" s="5">
        <f>VLOOKUP(G6723,Ma_KH!$A:$R,14,0)</f>
        <v>49</v>
      </c>
    </row>
    <row r="6724" spans="1:27" x14ac:dyDescent="0.25">
      <c r="A6724" s="237">
        <v>45996</v>
      </c>
      <c r="B6724" s="240">
        <v>14068983</v>
      </c>
      <c r="C6724" s="236" t="s">
        <v>7767</v>
      </c>
      <c r="D6724" s="237">
        <v>46003</v>
      </c>
      <c r="E6724" s="238"/>
      <c r="F6724" s="236"/>
      <c r="G6724" s="32" t="s">
        <v>4542</v>
      </c>
      <c r="H6724" s="238"/>
      <c r="I6724" s="32" t="s">
        <v>4542</v>
      </c>
      <c r="J6724" s="240" t="s">
        <v>1784</v>
      </c>
      <c r="K6724" s="240" t="s">
        <v>32</v>
      </c>
      <c r="L6724" s="21" t="str">
        <f>VLOOKUP($K6724,TONG_SL!$A:$D,2,0)</f>
        <v>Giò Tai Lưỡi Xào 250g</v>
      </c>
      <c r="N6724" s="21" t="str">
        <f t="shared" si="713"/>
        <v>K-C6</v>
      </c>
      <c r="Q6724" s="21" t="str">
        <f>VLOOKUP(K6724,TONG_SL!$A:$D,3,0)</f>
        <v>Túi</v>
      </c>
      <c r="R6724" s="220">
        <v>4</v>
      </c>
      <c r="S6724" s="220"/>
      <c r="T6724" s="220">
        <f>VLOOKUP(VLOOKUP(G6724,Ma_KH!$A:$R,18,0)&amp;K6724,Gia_MB!$A:$F,6,0)</f>
        <v>50182</v>
      </c>
      <c r="U6724" s="254">
        <f t="shared" si="709"/>
        <v>200728</v>
      </c>
      <c r="V6724" s="220"/>
      <c r="W6724" s="222">
        <f t="shared" si="710"/>
        <v>0</v>
      </c>
      <c r="X6724" s="223" t="str">
        <f t="shared" si="711"/>
        <v>8</v>
      </c>
      <c r="Y6724" s="220"/>
      <c r="Z6724" s="254">
        <f t="shared" si="712"/>
        <v>16058.24</v>
      </c>
      <c r="AA6724" s="5">
        <f>VLOOKUP(G6724,Ma_KH!$A:$R,14,0)</f>
        <v>49</v>
      </c>
    </row>
    <row r="6725" spans="1:27" hidden="1" x14ac:dyDescent="0.25">
      <c r="A6725" s="302">
        <v>45995</v>
      </c>
      <c r="B6725" s="303">
        <v>4180884713</v>
      </c>
      <c r="C6725" s="236" t="s">
        <v>7767</v>
      </c>
      <c r="D6725" s="302">
        <v>46004</v>
      </c>
      <c r="E6725" s="305"/>
      <c r="F6725" s="304"/>
      <c r="G6725" s="306" t="s">
        <v>7778</v>
      </c>
      <c r="H6725" s="305"/>
      <c r="I6725" s="303" t="s">
        <v>8811</v>
      </c>
      <c r="J6725" s="303" t="s">
        <v>1771</v>
      </c>
      <c r="K6725" s="338" t="s">
        <v>7187</v>
      </c>
      <c r="L6725" s="21" t="str">
        <f>VLOOKUP($K6725,TONG_SL!$A:$D,2,0)</f>
        <v>Chân giò heo muối 300g</v>
      </c>
      <c r="N6725" s="21" t="str">
        <f t="shared" si="713"/>
        <v>K-C6</v>
      </c>
      <c r="Q6725" s="21" t="str">
        <f>VLOOKUP(K6725,TONG_SL!$A:$D,3,0)</f>
        <v>Túi</v>
      </c>
      <c r="R6725" s="307">
        <v>24</v>
      </c>
      <c r="S6725" s="220"/>
      <c r="T6725" s="220">
        <f>VLOOKUP(VLOOKUP(G6725,Ma_KH!$A:$R,18,0)&amp;K6725,Gia_MB!$A:$F,6,0)</f>
        <v>73431</v>
      </c>
      <c r="U6725" s="254">
        <f t="shared" si="709"/>
        <v>1762344</v>
      </c>
      <c r="V6725" s="220"/>
      <c r="W6725" s="222">
        <f t="shared" si="710"/>
        <v>0</v>
      </c>
      <c r="X6725" s="223" t="str">
        <f t="shared" si="711"/>
        <v>8</v>
      </c>
      <c r="Y6725" s="220"/>
      <c r="Z6725" s="254">
        <f t="shared" si="712"/>
        <v>140987.51999999999</v>
      </c>
      <c r="AA6725" s="5">
        <f>VLOOKUP(G6725,Ma_KH!$A:$R,14,0)</f>
        <v>60</v>
      </c>
    </row>
    <row r="6726" spans="1:27" hidden="1" x14ac:dyDescent="0.25">
      <c r="A6726" s="302">
        <v>45995</v>
      </c>
      <c r="B6726" s="303">
        <v>4180884713</v>
      </c>
      <c r="C6726" s="236" t="s">
        <v>7767</v>
      </c>
      <c r="D6726" s="302">
        <v>46004</v>
      </c>
      <c r="E6726" s="305"/>
      <c r="F6726" s="304"/>
      <c r="G6726" s="306" t="s">
        <v>7778</v>
      </c>
      <c r="H6726" s="305"/>
      <c r="I6726" s="303" t="s">
        <v>8811</v>
      </c>
      <c r="J6726" s="303" t="s">
        <v>1771</v>
      </c>
      <c r="K6726" s="338" t="s">
        <v>48</v>
      </c>
      <c r="L6726" s="21" t="str">
        <f>VLOOKUP($K6726,TONG_SL!$A:$D,2,0)</f>
        <v>Mọc Nấm Hương 250g</v>
      </c>
      <c r="N6726" s="21" t="str">
        <f t="shared" si="713"/>
        <v>K-C6</v>
      </c>
      <c r="Q6726" s="21" t="str">
        <f>VLOOKUP(K6726,TONG_SL!$A:$D,3,0)</f>
        <v>Túi</v>
      </c>
      <c r="R6726" s="307">
        <v>8</v>
      </c>
      <c r="S6726" s="220"/>
      <c r="T6726" s="220">
        <f>VLOOKUP(VLOOKUP(G6726,Ma_KH!$A:$R,18,0)&amp;K6726,Gia_MB!$A:$F,6,0)</f>
        <v>46000</v>
      </c>
      <c r="U6726" s="254">
        <f t="shared" si="709"/>
        <v>368000</v>
      </c>
      <c r="V6726" s="220"/>
      <c r="W6726" s="222">
        <f t="shared" si="710"/>
        <v>0</v>
      </c>
      <c r="X6726" s="223" t="str">
        <f t="shared" si="711"/>
        <v>8</v>
      </c>
      <c r="Y6726" s="220"/>
      <c r="Z6726" s="254">
        <f t="shared" si="712"/>
        <v>29440</v>
      </c>
      <c r="AA6726" s="5">
        <f>VLOOKUP(G6726,Ma_KH!$A:$R,14,0)</f>
        <v>60</v>
      </c>
    </row>
    <row r="6727" spans="1:27" hidden="1" x14ac:dyDescent="0.25">
      <c r="A6727" s="302">
        <v>45995</v>
      </c>
      <c r="B6727" s="303">
        <v>4180884713</v>
      </c>
      <c r="C6727" s="236" t="s">
        <v>7767</v>
      </c>
      <c r="D6727" s="302">
        <v>46004</v>
      </c>
      <c r="E6727" s="305"/>
      <c r="F6727" s="304"/>
      <c r="G6727" s="306" t="s">
        <v>7778</v>
      </c>
      <c r="H6727" s="305"/>
      <c r="I6727" s="303" t="s">
        <v>8811</v>
      </c>
      <c r="J6727" s="303" t="s">
        <v>1771</v>
      </c>
      <c r="K6727" s="338" t="s">
        <v>32</v>
      </c>
      <c r="L6727" s="21" t="str">
        <f>VLOOKUP($K6727,TONG_SL!$A:$D,2,0)</f>
        <v>Giò Tai Lưỡi Xào 250g</v>
      </c>
      <c r="N6727" s="21" t="str">
        <f t="shared" si="713"/>
        <v>K-C6</v>
      </c>
      <c r="Q6727" s="21" t="str">
        <f>VLOOKUP(K6727,TONG_SL!$A:$D,3,0)</f>
        <v>Túi</v>
      </c>
      <c r="R6727" s="307">
        <v>13</v>
      </c>
      <c r="S6727" s="220"/>
      <c r="T6727" s="220">
        <f>VLOOKUP(VLOOKUP(G6727,Ma_KH!$A:$R,18,0)&amp;K6727,Gia_MB!$A:$F,6,0)</f>
        <v>50182</v>
      </c>
      <c r="U6727" s="254">
        <f t="shared" si="709"/>
        <v>652366</v>
      </c>
      <c r="V6727" s="220"/>
      <c r="W6727" s="222">
        <f t="shared" si="710"/>
        <v>0</v>
      </c>
      <c r="X6727" s="223" t="str">
        <f t="shared" si="711"/>
        <v>8</v>
      </c>
      <c r="Y6727" s="220"/>
      <c r="Z6727" s="254">
        <f t="shared" si="712"/>
        <v>52189.279999999999</v>
      </c>
      <c r="AA6727" s="5">
        <f>VLOOKUP(G6727,Ma_KH!$A:$R,14,0)</f>
        <v>60</v>
      </c>
    </row>
    <row r="6728" spans="1:27" hidden="1" x14ac:dyDescent="0.25">
      <c r="A6728" s="302">
        <v>45995</v>
      </c>
      <c r="B6728" s="303">
        <v>4180884713</v>
      </c>
      <c r="C6728" s="236" t="s">
        <v>7767</v>
      </c>
      <c r="D6728" s="302">
        <v>46004</v>
      </c>
      <c r="E6728" s="305"/>
      <c r="F6728" s="304"/>
      <c r="G6728" s="306" t="s">
        <v>7778</v>
      </c>
      <c r="H6728" s="305"/>
      <c r="I6728" s="303" t="s">
        <v>8811</v>
      </c>
      <c r="J6728" s="303" t="s">
        <v>1771</v>
      </c>
      <c r="K6728" s="338" t="s">
        <v>30</v>
      </c>
      <c r="L6728" s="21" t="str">
        <f>VLOOKUP($K6728,TONG_SL!$A:$D,2,0)</f>
        <v>Gà muối 500g</v>
      </c>
      <c r="N6728" s="21" t="str">
        <f t="shared" si="713"/>
        <v>K-C6</v>
      </c>
      <c r="Q6728" s="21" t="str">
        <f>VLOOKUP(K6728,TONG_SL!$A:$D,3,0)</f>
        <v>Túi</v>
      </c>
      <c r="R6728" s="307">
        <v>11</v>
      </c>
      <c r="S6728" s="220"/>
      <c r="T6728" s="220">
        <f>VLOOKUP(VLOOKUP(G6728,Ma_KH!$A:$R,18,0)&amp;K6728,Gia_MB!$A:$F,6,0)</f>
        <v>111058</v>
      </c>
      <c r="U6728" s="254">
        <f t="shared" si="709"/>
        <v>1221638</v>
      </c>
      <c r="V6728" s="220"/>
      <c r="W6728" s="222">
        <f t="shared" si="710"/>
        <v>0</v>
      </c>
      <c r="X6728" s="223" t="str">
        <f t="shared" si="711"/>
        <v>8</v>
      </c>
      <c r="Y6728" s="220"/>
      <c r="Z6728" s="254">
        <f t="shared" si="712"/>
        <v>97731.040000000008</v>
      </c>
      <c r="AA6728" s="5">
        <f>VLOOKUP(G6728,Ma_KH!$A:$R,14,0)</f>
        <v>60</v>
      </c>
    </row>
    <row r="6729" spans="1:27" hidden="1" x14ac:dyDescent="0.25">
      <c r="A6729" s="302">
        <v>45995</v>
      </c>
      <c r="B6729" s="303">
        <v>4180884713</v>
      </c>
      <c r="C6729" s="236" t="s">
        <v>7767</v>
      </c>
      <c r="D6729" s="302">
        <v>46004</v>
      </c>
      <c r="E6729" s="305"/>
      <c r="F6729" s="304"/>
      <c r="G6729" s="306" t="s">
        <v>7778</v>
      </c>
      <c r="H6729" s="305"/>
      <c r="I6729" s="303" t="s">
        <v>8811</v>
      </c>
      <c r="J6729" s="303" t="s">
        <v>1771</v>
      </c>
      <c r="K6729" s="338" t="s">
        <v>7153</v>
      </c>
      <c r="L6729" s="21" t="str">
        <f>VLOOKUP($K6729,TONG_SL!$A:$D,2,0)</f>
        <v>Tai heo muối 200g</v>
      </c>
      <c r="N6729" s="21" t="str">
        <f t="shared" si="713"/>
        <v>K-C6</v>
      </c>
      <c r="Q6729" s="21" t="str">
        <f>VLOOKUP(K6729,TONG_SL!$A:$D,3,0)</f>
        <v>Túi</v>
      </c>
      <c r="R6729" s="307">
        <v>10</v>
      </c>
      <c r="S6729" s="220"/>
      <c r="T6729" s="220">
        <f>VLOOKUP(VLOOKUP(G6729,Ma_KH!$A:$R,18,0)&amp;K6729,Gia_MB!$A:$F,6,0)</f>
        <v>55595</v>
      </c>
      <c r="U6729" s="254">
        <f t="shared" si="709"/>
        <v>555950</v>
      </c>
      <c r="V6729" s="220"/>
      <c r="W6729" s="222">
        <f t="shared" si="710"/>
        <v>0</v>
      </c>
      <c r="X6729" s="223" t="str">
        <f t="shared" si="711"/>
        <v>8</v>
      </c>
      <c r="Y6729" s="220"/>
      <c r="Z6729" s="254">
        <f t="shared" si="712"/>
        <v>44476</v>
      </c>
      <c r="AA6729" s="5">
        <f>VLOOKUP(G6729,Ma_KH!$A:$R,14,0)</f>
        <v>60</v>
      </c>
    </row>
    <row r="6730" spans="1:27" hidden="1" x14ac:dyDescent="0.25">
      <c r="A6730" s="302">
        <v>46003</v>
      </c>
      <c r="B6730" s="303">
        <v>4181339459</v>
      </c>
      <c r="C6730" s="236" t="s">
        <v>7767</v>
      </c>
      <c r="D6730" s="302">
        <v>46004</v>
      </c>
      <c r="E6730" s="305"/>
      <c r="F6730" s="304"/>
      <c r="G6730" s="306" t="s">
        <v>7778</v>
      </c>
      <c r="H6730" s="305"/>
      <c r="I6730" s="303" t="s">
        <v>8812</v>
      </c>
      <c r="J6730" s="303" t="s">
        <v>1771</v>
      </c>
      <c r="K6730" s="338" t="s">
        <v>7187</v>
      </c>
      <c r="L6730" s="21" t="str">
        <f>VLOOKUP($K6730,TONG_SL!$A:$D,2,0)</f>
        <v>Chân giò heo muối 300g</v>
      </c>
      <c r="N6730" s="21" t="str">
        <f t="shared" si="713"/>
        <v>K-C6</v>
      </c>
      <c r="Q6730" s="21" t="str">
        <f>VLOOKUP(K6730,TONG_SL!$A:$D,3,0)</f>
        <v>Túi</v>
      </c>
      <c r="R6730" s="307">
        <v>8</v>
      </c>
      <c r="S6730" s="220"/>
      <c r="T6730" s="220">
        <f>VLOOKUP(VLOOKUP(G6730,Ma_KH!$A:$R,18,0)&amp;K6730,Gia_MB!$A:$F,6,0)</f>
        <v>73431</v>
      </c>
      <c r="U6730" s="254">
        <f t="shared" si="709"/>
        <v>587448</v>
      </c>
      <c r="V6730" s="220"/>
      <c r="W6730" s="222">
        <f t="shared" si="710"/>
        <v>0</v>
      </c>
      <c r="X6730" s="223" t="str">
        <f t="shared" si="711"/>
        <v>8</v>
      </c>
      <c r="Y6730" s="220"/>
      <c r="Z6730" s="254">
        <f t="shared" si="712"/>
        <v>46995.840000000004</v>
      </c>
      <c r="AA6730" s="5">
        <f>VLOOKUP(G6730,Ma_KH!$A:$R,14,0)</f>
        <v>60</v>
      </c>
    </row>
    <row r="6731" spans="1:27" hidden="1" x14ac:dyDescent="0.25">
      <c r="A6731" s="302">
        <v>46003</v>
      </c>
      <c r="B6731" s="303">
        <v>4181339459</v>
      </c>
      <c r="C6731" s="236" t="s">
        <v>7767</v>
      </c>
      <c r="D6731" s="302">
        <v>46004</v>
      </c>
      <c r="E6731" s="305"/>
      <c r="F6731" s="304"/>
      <c r="G6731" s="306" t="s">
        <v>7778</v>
      </c>
      <c r="H6731" s="305"/>
      <c r="I6731" s="303" t="s">
        <v>8812</v>
      </c>
      <c r="J6731" s="303" t="s">
        <v>1771</v>
      </c>
      <c r="K6731" s="338" t="s">
        <v>30</v>
      </c>
      <c r="L6731" s="21" t="str">
        <f>VLOOKUP($K6731,TONG_SL!$A:$D,2,0)</f>
        <v>Gà muối 500g</v>
      </c>
      <c r="N6731" s="21" t="str">
        <f t="shared" si="713"/>
        <v>K-C6</v>
      </c>
      <c r="Q6731" s="21" t="str">
        <f>VLOOKUP(K6731,TONG_SL!$A:$D,3,0)</f>
        <v>Túi</v>
      </c>
      <c r="R6731" s="307">
        <v>16</v>
      </c>
      <c r="S6731" s="220"/>
      <c r="T6731" s="220">
        <f>VLOOKUP(VLOOKUP(G6731,Ma_KH!$A:$R,18,0)&amp;K6731,Gia_MB!$A:$F,6,0)</f>
        <v>111058</v>
      </c>
      <c r="U6731" s="254">
        <f t="shared" si="709"/>
        <v>1776928</v>
      </c>
      <c r="V6731" s="220"/>
      <c r="W6731" s="222">
        <f t="shared" si="710"/>
        <v>0</v>
      </c>
      <c r="X6731" s="223" t="str">
        <f t="shared" si="711"/>
        <v>8</v>
      </c>
      <c r="Y6731" s="220"/>
      <c r="Z6731" s="254">
        <f t="shared" si="712"/>
        <v>142154.23999999999</v>
      </c>
      <c r="AA6731" s="5">
        <f>VLOOKUP(G6731,Ma_KH!$A:$R,14,0)</f>
        <v>60</v>
      </c>
    </row>
    <row r="6732" spans="1:27" hidden="1" x14ac:dyDescent="0.25">
      <c r="A6732" s="302">
        <v>46003</v>
      </c>
      <c r="B6732" s="303">
        <v>4181339459</v>
      </c>
      <c r="C6732" s="236" t="s">
        <v>7767</v>
      </c>
      <c r="D6732" s="302">
        <v>46004</v>
      </c>
      <c r="E6732" s="305"/>
      <c r="F6732" s="304"/>
      <c r="G6732" s="306" t="s">
        <v>7778</v>
      </c>
      <c r="H6732" s="305"/>
      <c r="I6732" s="303" t="s">
        <v>8812</v>
      </c>
      <c r="J6732" s="303" t="s">
        <v>1771</v>
      </c>
      <c r="K6732" s="338" t="s">
        <v>7775</v>
      </c>
      <c r="L6732" s="21" t="str">
        <f>VLOOKUP($K6732,TONG_SL!$A:$D,2,0)</f>
        <v>Chả nướng 300g</v>
      </c>
      <c r="N6732" s="21" t="str">
        <f t="shared" si="713"/>
        <v>K-C6</v>
      </c>
      <c r="Q6732" s="21" t="str">
        <f>VLOOKUP(K6732,TONG_SL!$A:$D,3,0)</f>
        <v>Túi</v>
      </c>
      <c r="R6732" s="307">
        <v>4</v>
      </c>
      <c r="S6732" s="220"/>
      <c r="T6732" s="220">
        <f>VLOOKUP(VLOOKUP(G6732,Ma_KH!$A:$R,18,0)&amp;K6732,Gia_MB!$A:$F,6,0)</f>
        <v>70950</v>
      </c>
      <c r="U6732" s="254">
        <f t="shared" si="709"/>
        <v>283800</v>
      </c>
      <c r="V6732" s="220"/>
      <c r="W6732" s="222">
        <f t="shared" si="710"/>
        <v>0</v>
      </c>
      <c r="X6732" s="223" t="str">
        <f t="shared" si="711"/>
        <v>8</v>
      </c>
      <c r="Y6732" s="220"/>
      <c r="Z6732" s="254">
        <f t="shared" si="712"/>
        <v>22704</v>
      </c>
      <c r="AA6732" s="5">
        <f>VLOOKUP(G6732,Ma_KH!$A:$R,14,0)</f>
        <v>60</v>
      </c>
    </row>
    <row r="6733" spans="1:27" hidden="1" x14ac:dyDescent="0.25">
      <c r="A6733" s="302">
        <v>46003</v>
      </c>
      <c r="B6733" s="303">
        <v>4181339459</v>
      </c>
      <c r="C6733" s="236" t="s">
        <v>7767</v>
      </c>
      <c r="D6733" s="302">
        <v>46004</v>
      </c>
      <c r="E6733" s="305"/>
      <c r="F6733" s="304"/>
      <c r="G6733" s="306" t="s">
        <v>7778</v>
      </c>
      <c r="H6733" s="305"/>
      <c r="I6733" s="303" t="s">
        <v>8812</v>
      </c>
      <c r="J6733" s="303" t="s">
        <v>1771</v>
      </c>
      <c r="K6733" s="338" t="s">
        <v>48</v>
      </c>
      <c r="L6733" s="21" t="str">
        <f>VLOOKUP($K6733,TONG_SL!$A:$D,2,0)</f>
        <v>Mọc Nấm Hương 250g</v>
      </c>
      <c r="N6733" s="21" t="str">
        <f t="shared" si="713"/>
        <v>K-C6</v>
      </c>
      <c r="Q6733" s="21" t="str">
        <f>VLOOKUP(K6733,TONG_SL!$A:$D,3,0)</f>
        <v>Túi</v>
      </c>
      <c r="R6733" s="307">
        <v>6</v>
      </c>
      <c r="S6733" s="220"/>
      <c r="T6733" s="220">
        <f>VLOOKUP(VLOOKUP(G6733,Ma_KH!$A:$R,18,0)&amp;K6733,Gia_MB!$A:$F,6,0)</f>
        <v>46000</v>
      </c>
      <c r="U6733" s="254">
        <f t="shared" si="709"/>
        <v>276000</v>
      </c>
      <c r="V6733" s="220"/>
      <c r="W6733" s="222">
        <f t="shared" si="710"/>
        <v>0</v>
      </c>
      <c r="X6733" s="223" t="str">
        <f t="shared" si="711"/>
        <v>8</v>
      </c>
      <c r="Y6733" s="220"/>
      <c r="Z6733" s="254">
        <f t="shared" si="712"/>
        <v>22080</v>
      </c>
      <c r="AA6733" s="5">
        <f>VLOOKUP(G6733,Ma_KH!$A:$R,14,0)</f>
        <v>60</v>
      </c>
    </row>
    <row r="6734" spans="1:27" hidden="1" x14ac:dyDescent="0.25">
      <c r="A6734" s="302">
        <v>46003</v>
      </c>
      <c r="B6734" s="303">
        <v>4181339459</v>
      </c>
      <c r="C6734" s="236" t="s">
        <v>7767</v>
      </c>
      <c r="D6734" s="302">
        <v>46004</v>
      </c>
      <c r="E6734" s="305"/>
      <c r="F6734" s="304"/>
      <c r="G6734" s="306" t="s">
        <v>7778</v>
      </c>
      <c r="H6734" s="305"/>
      <c r="I6734" s="303" t="s">
        <v>8812</v>
      </c>
      <c r="J6734" s="303" t="s">
        <v>1771</v>
      </c>
      <c r="K6734" s="338" t="s">
        <v>7154</v>
      </c>
      <c r="L6734" s="21" t="str">
        <f>VLOOKUP($K6734,TONG_SL!$A:$D,2,0)</f>
        <v>Chả cốm 300g</v>
      </c>
      <c r="N6734" s="21" t="str">
        <f t="shared" si="713"/>
        <v>K-C6</v>
      </c>
      <c r="Q6734" s="21" t="str">
        <f>VLOOKUP(K6734,TONG_SL!$A:$D,3,0)</f>
        <v>Túi</v>
      </c>
      <c r="R6734" s="307">
        <v>4</v>
      </c>
      <c r="S6734" s="220"/>
      <c r="T6734" s="220">
        <f>VLOOKUP(VLOOKUP(G6734,Ma_KH!$A:$R,18,0)&amp;K6734,Gia_MB!$A:$F,6,0)</f>
        <v>74250</v>
      </c>
      <c r="U6734" s="254">
        <f t="shared" si="709"/>
        <v>297000</v>
      </c>
      <c r="V6734" s="220"/>
      <c r="W6734" s="222">
        <f t="shared" si="710"/>
        <v>0</v>
      </c>
      <c r="X6734" s="223" t="str">
        <f t="shared" si="711"/>
        <v>8</v>
      </c>
      <c r="Y6734" s="220"/>
      <c r="Z6734" s="254">
        <f t="shared" si="712"/>
        <v>23760</v>
      </c>
      <c r="AA6734" s="5">
        <f>VLOOKUP(G6734,Ma_KH!$A:$R,14,0)</f>
        <v>60</v>
      </c>
    </row>
    <row r="6735" spans="1:27" hidden="1" x14ac:dyDescent="0.25">
      <c r="A6735" s="302">
        <v>46003</v>
      </c>
      <c r="B6735" s="303">
        <v>4181339456</v>
      </c>
      <c r="C6735" s="236" t="s">
        <v>7767</v>
      </c>
      <c r="D6735" s="302">
        <v>46004</v>
      </c>
      <c r="E6735" s="305"/>
      <c r="F6735" s="304"/>
      <c r="G6735" s="306" t="s">
        <v>7778</v>
      </c>
      <c r="H6735" s="305"/>
      <c r="I6735" s="303" t="s">
        <v>8813</v>
      </c>
      <c r="J6735" s="303" t="s">
        <v>1771</v>
      </c>
      <c r="K6735" s="338" t="s">
        <v>48</v>
      </c>
      <c r="L6735" s="21" t="str">
        <f>VLOOKUP($K6735,TONG_SL!$A:$D,2,0)</f>
        <v>Mọc Nấm Hương 250g</v>
      </c>
      <c r="N6735" s="21" t="str">
        <f t="shared" si="713"/>
        <v>K-C6</v>
      </c>
      <c r="Q6735" s="21" t="str">
        <f>VLOOKUP(K6735,TONG_SL!$A:$D,3,0)</f>
        <v>Túi</v>
      </c>
      <c r="R6735" s="307">
        <v>4</v>
      </c>
      <c r="S6735" s="220"/>
      <c r="T6735" s="220">
        <f>VLOOKUP(VLOOKUP(G6735,Ma_KH!$A:$R,18,0)&amp;K6735,Gia_MB!$A:$F,6,0)</f>
        <v>46000</v>
      </c>
      <c r="U6735" s="254">
        <f t="shared" si="709"/>
        <v>184000</v>
      </c>
      <c r="V6735" s="220"/>
      <c r="W6735" s="222">
        <f t="shared" si="710"/>
        <v>0</v>
      </c>
      <c r="X6735" s="223" t="str">
        <f t="shared" si="711"/>
        <v>8</v>
      </c>
      <c r="Y6735" s="220"/>
      <c r="Z6735" s="254">
        <f t="shared" si="712"/>
        <v>14720</v>
      </c>
      <c r="AA6735" s="5">
        <f>VLOOKUP(G6735,Ma_KH!$A:$R,14,0)</f>
        <v>60</v>
      </c>
    </row>
    <row r="6736" spans="1:27" hidden="1" x14ac:dyDescent="0.25">
      <c r="A6736" s="302">
        <v>46003</v>
      </c>
      <c r="B6736" s="303">
        <v>4181339456</v>
      </c>
      <c r="C6736" s="236" t="s">
        <v>7767</v>
      </c>
      <c r="D6736" s="302">
        <v>46004</v>
      </c>
      <c r="E6736" s="305"/>
      <c r="F6736" s="304"/>
      <c r="G6736" s="306" t="s">
        <v>7778</v>
      </c>
      <c r="H6736" s="305"/>
      <c r="I6736" s="303" t="s">
        <v>8813</v>
      </c>
      <c r="J6736" s="303" t="s">
        <v>1771</v>
      </c>
      <c r="K6736" s="338" t="s">
        <v>32</v>
      </c>
      <c r="L6736" s="21" t="str">
        <f>VLOOKUP($K6736,TONG_SL!$A:$D,2,0)</f>
        <v>Giò Tai Lưỡi Xào 250g</v>
      </c>
      <c r="N6736" s="21" t="str">
        <f t="shared" si="713"/>
        <v>K-C6</v>
      </c>
      <c r="Q6736" s="21" t="str">
        <f>VLOOKUP(K6736,TONG_SL!$A:$D,3,0)</f>
        <v>Túi</v>
      </c>
      <c r="R6736" s="307">
        <v>4</v>
      </c>
      <c r="S6736" s="220"/>
      <c r="T6736" s="220">
        <f>VLOOKUP(VLOOKUP(G6736,Ma_KH!$A:$R,18,0)&amp;K6736,Gia_MB!$A:$F,6,0)</f>
        <v>50182</v>
      </c>
      <c r="U6736" s="254">
        <f t="shared" si="709"/>
        <v>200728</v>
      </c>
      <c r="V6736" s="220"/>
      <c r="W6736" s="222">
        <f t="shared" si="710"/>
        <v>0</v>
      </c>
      <c r="X6736" s="223" t="str">
        <f t="shared" si="711"/>
        <v>8</v>
      </c>
      <c r="Y6736" s="220"/>
      <c r="Z6736" s="254">
        <f t="shared" si="712"/>
        <v>16058.24</v>
      </c>
      <c r="AA6736" s="5">
        <f>VLOOKUP(G6736,Ma_KH!$A:$R,14,0)</f>
        <v>60</v>
      </c>
    </row>
    <row r="6737" spans="1:27" hidden="1" x14ac:dyDescent="0.25">
      <c r="A6737" s="302">
        <v>46003</v>
      </c>
      <c r="B6737" s="303">
        <v>4181339456</v>
      </c>
      <c r="C6737" s="236" t="s">
        <v>7767</v>
      </c>
      <c r="D6737" s="302">
        <v>46004</v>
      </c>
      <c r="E6737" s="305"/>
      <c r="F6737" s="304"/>
      <c r="G6737" s="306" t="s">
        <v>7778</v>
      </c>
      <c r="H6737" s="305"/>
      <c r="I6737" s="303" t="s">
        <v>8813</v>
      </c>
      <c r="J6737" s="303" t="s">
        <v>1771</v>
      </c>
      <c r="K6737" s="338" t="s">
        <v>7154</v>
      </c>
      <c r="L6737" s="21" t="str">
        <f>VLOOKUP($K6737,TONG_SL!$A:$D,2,0)</f>
        <v>Chả cốm 300g</v>
      </c>
      <c r="N6737" s="21" t="str">
        <f t="shared" si="713"/>
        <v>K-C6</v>
      </c>
      <c r="Q6737" s="21" t="str">
        <f>VLOOKUP(K6737,TONG_SL!$A:$D,3,0)</f>
        <v>Túi</v>
      </c>
      <c r="R6737" s="307">
        <v>4</v>
      </c>
      <c r="S6737" s="220"/>
      <c r="T6737" s="220">
        <f>VLOOKUP(VLOOKUP(G6737,Ma_KH!$A:$R,18,0)&amp;K6737,Gia_MB!$A:$F,6,0)</f>
        <v>74250</v>
      </c>
      <c r="U6737" s="254">
        <f t="shared" si="709"/>
        <v>297000</v>
      </c>
      <c r="V6737" s="220"/>
      <c r="W6737" s="222">
        <f t="shared" si="710"/>
        <v>0</v>
      </c>
      <c r="X6737" s="223" t="str">
        <f t="shared" si="711"/>
        <v>8</v>
      </c>
      <c r="Y6737" s="220"/>
      <c r="Z6737" s="254">
        <f t="shared" si="712"/>
        <v>23760</v>
      </c>
      <c r="AA6737" s="5">
        <f>VLOOKUP(G6737,Ma_KH!$A:$R,14,0)</f>
        <v>60</v>
      </c>
    </row>
    <row r="6738" spans="1:27" hidden="1" x14ac:dyDescent="0.25">
      <c r="A6738" s="302">
        <v>46003</v>
      </c>
      <c r="B6738" s="303">
        <v>4181339456</v>
      </c>
      <c r="C6738" s="236" t="s">
        <v>7767</v>
      </c>
      <c r="D6738" s="302">
        <v>46004</v>
      </c>
      <c r="E6738" s="305"/>
      <c r="F6738" s="304"/>
      <c r="G6738" s="306" t="s">
        <v>7778</v>
      </c>
      <c r="H6738" s="305"/>
      <c r="I6738" s="303" t="s">
        <v>8813</v>
      </c>
      <c r="J6738" s="303" t="s">
        <v>1771</v>
      </c>
      <c r="K6738" s="338" t="s">
        <v>7153</v>
      </c>
      <c r="L6738" s="21" t="str">
        <f>VLOOKUP($K6738,TONG_SL!$A:$D,2,0)</f>
        <v>Tai heo muối 200g</v>
      </c>
      <c r="N6738" s="21" t="str">
        <f t="shared" si="713"/>
        <v>K-C6</v>
      </c>
      <c r="Q6738" s="21" t="str">
        <f>VLOOKUP(K6738,TONG_SL!$A:$D,3,0)</f>
        <v>Túi</v>
      </c>
      <c r="R6738" s="307">
        <v>4</v>
      </c>
      <c r="S6738" s="220"/>
      <c r="T6738" s="220">
        <f>VLOOKUP(VLOOKUP(G6738,Ma_KH!$A:$R,18,0)&amp;K6738,Gia_MB!$A:$F,6,0)</f>
        <v>55595</v>
      </c>
      <c r="U6738" s="254">
        <f t="shared" si="709"/>
        <v>222380</v>
      </c>
      <c r="V6738" s="220"/>
      <c r="W6738" s="222">
        <f t="shared" si="710"/>
        <v>0</v>
      </c>
      <c r="X6738" s="223" t="str">
        <f t="shared" si="711"/>
        <v>8</v>
      </c>
      <c r="Y6738" s="220"/>
      <c r="Z6738" s="254">
        <f t="shared" si="712"/>
        <v>17790.400000000001</v>
      </c>
      <c r="AA6738" s="5">
        <f>VLOOKUP(G6738,Ma_KH!$A:$R,14,0)</f>
        <v>60</v>
      </c>
    </row>
    <row r="6739" spans="1:27" hidden="1" x14ac:dyDescent="0.25">
      <c r="A6739" s="302">
        <v>46003</v>
      </c>
      <c r="B6739" s="303">
        <v>4181339456</v>
      </c>
      <c r="C6739" s="236" t="s">
        <v>7767</v>
      </c>
      <c r="D6739" s="302">
        <v>46004</v>
      </c>
      <c r="E6739" s="305"/>
      <c r="F6739" s="304"/>
      <c r="G6739" s="306" t="s">
        <v>7778</v>
      </c>
      <c r="H6739" s="305"/>
      <c r="I6739" s="303" t="s">
        <v>8813</v>
      </c>
      <c r="J6739" s="303" t="s">
        <v>1771</v>
      </c>
      <c r="K6739" s="338" t="s">
        <v>30</v>
      </c>
      <c r="L6739" s="21" t="str">
        <f>VLOOKUP($K6739,TONG_SL!$A:$D,2,0)</f>
        <v>Gà muối 500g</v>
      </c>
      <c r="N6739" s="21" t="str">
        <f t="shared" si="713"/>
        <v>K-C6</v>
      </c>
      <c r="Q6739" s="21" t="str">
        <f>VLOOKUP(K6739,TONG_SL!$A:$D,3,0)</f>
        <v>Túi</v>
      </c>
      <c r="R6739" s="307">
        <v>10</v>
      </c>
      <c r="S6739" s="220"/>
      <c r="T6739" s="220">
        <f>VLOOKUP(VLOOKUP(G6739,Ma_KH!$A:$R,18,0)&amp;K6739,Gia_MB!$A:$F,6,0)</f>
        <v>111058</v>
      </c>
      <c r="U6739" s="254">
        <f t="shared" si="709"/>
        <v>1110580</v>
      </c>
      <c r="V6739" s="220"/>
      <c r="W6739" s="222">
        <f t="shared" si="710"/>
        <v>0</v>
      </c>
      <c r="X6739" s="223" t="str">
        <f t="shared" si="711"/>
        <v>8</v>
      </c>
      <c r="Y6739" s="220"/>
      <c r="Z6739" s="254">
        <f t="shared" si="712"/>
        <v>88846.400000000009</v>
      </c>
      <c r="AA6739" s="5">
        <f>VLOOKUP(G6739,Ma_KH!$A:$R,14,0)</f>
        <v>60</v>
      </c>
    </row>
    <row r="6740" spans="1:27" hidden="1" x14ac:dyDescent="0.25">
      <c r="A6740" s="302">
        <v>46003</v>
      </c>
      <c r="B6740" s="303">
        <v>4181339456</v>
      </c>
      <c r="C6740" s="236" t="s">
        <v>7767</v>
      </c>
      <c r="D6740" s="302">
        <v>46004</v>
      </c>
      <c r="E6740" s="305"/>
      <c r="F6740" s="304"/>
      <c r="G6740" s="306" t="s">
        <v>7778</v>
      </c>
      <c r="H6740" s="305"/>
      <c r="I6740" s="303" t="s">
        <v>8813</v>
      </c>
      <c r="J6740" s="303" t="s">
        <v>1771</v>
      </c>
      <c r="K6740" s="338" t="s">
        <v>7187</v>
      </c>
      <c r="L6740" s="21" t="str">
        <f>VLOOKUP($K6740,TONG_SL!$A:$D,2,0)</f>
        <v>Chân giò heo muối 300g</v>
      </c>
      <c r="N6740" s="21" t="str">
        <f t="shared" si="713"/>
        <v>K-C6</v>
      </c>
      <c r="Q6740" s="21" t="str">
        <f>VLOOKUP(K6740,TONG_SL!$A:$D,3,0)</f>
        <v>Túi</v>
      </c>
      <c r="R6740" s="307">
        <v>8</v>
      </c>
      <c r="S6740" s="220"/>
      <c r="T6740" s="220">
        <f>VLOOKUP(VLOOKUP(G6740,Ma_KH!$A:$R,18,0)&amp;K6740,Gia_MB!$A:$F,6,0)</f>
        <v>73431</v>
      </c>
      <c r="U6740" s="254">
        <f t="shared" si="709"/>
        <v>587448</v>
      </c>
      <c r="V6740" s="220"/>
      <c r="W6740" s="222">
        <f t="shared" si="710"/>
        <v>0</v>
      </c>
      <c r="X6740" s="223" t="str">
        <f t="shared" si="711"/>
        <v>8</v>
      </c>
      <c r="Y6740" s="220"/>
      <c r="Z6740" s="254">
        <f t="shared" si="712"/>
        <v>46995.840000000004</v>
      </c>
      <c r="AA6740" s="5">
        <f>VLOOKUP(G6740,Ma_KH!$A:$R,14,0)</f>
        <v>60</v>
      </c>
    </row>
    <row r="6741" spans="1:27" hidden="1" x14ac:dyDescent="0.25">
      <c r="A6741" s="302">
        <v>46003</v>
      </c>
      <c r="B6741" s="303">
        <v>4181339457</v>
      </c>
      <c r="C6741" s="236" t="s">
        <v>7767</v>
      </c>
      <c r="D6741" s="302">
        <v>46004</v>
      </c>
      <c r="E6741" s="305"/>
      <c r="F6741" s="304"/>
      <c r="G6741" s="306" t="s">
        <v>7778</v>
      </c>
      <c r="H6741" s="305"/>
      <c r="I6741" s="303" t="s">
        <v>8814</v>
      </c>
      <c r="J6741" s="303" t="s">
        <v>1771</v>
      </c>
      <c r="K6741" s="338" t="s">
        <v>7187</v>
      </c>
      <c r="L6741" s="21" t="str">
        <f>VLOOKUP($K6741,TONG_SL!$A:$D,2,0)</f>
        <v>Chân giò heo muối 300g</v>
      </c>
      <c r="N6741" s="21" t="str">
        <f t="shared" si="713"/>
        <v>K-C6</v>
      </c>
      <c r="Q6741" s="21" t="str">
        <f>VLOOKUP(K6741,TONG_SL!$A:$D,3,0)</f>
        <v>Túi</v>
      </c>
      <c r="R6741" s="307">
        <v>12</v>
      </c>
      <c r="S6741" s="220"/>
      <c r="T6741" s="220">
        <f>VLOOKUP(VLOOKUP(G6741,Ma_KH!$A:$R,18,0)&amp;K6741,Gia_MB!$A:$F,6,0)</f>
        <v>73431</v>
      </c>
      <c r="U6741" s="254">
        <f t="shared" si="709"/>
        <v>881172</v>
      </c>
      <c r="V6741" s="220"/>
      <c r="W6741" s="222">
        <f t="shared" si="710"/>
        <v>0</v>
      </c>
      <c r="X6741" s="223" t="str">
        <f t="shared" si="711"/>
        <v>8</v>
      </c>
      <c r="Y6741" s="220"/>
      <c r="Z6741" s="254">
        <f t="shared" si="712"/>
        <v>70493.759999999995</v>
      </c>
      <c r="AA6741" s="5">
        <f>VLOOKUP(G6741,Ma_KH!$A:$R,14,0)</f>
        <v>60</v>
      </c>
    </row>
    <row r="6742" spans="1:27" hidden="1" x14ac:dyDescent="0.25">
      <c r="A6742" s="302">
        <v>46003</v>
      </c>
      <c r="B6742" s="303">
        <v>4181339457</v>
      </c>
      <c r="C6742" s="236" t="s">
        <v>7767</v>
      </c>
      <c r="D6742" s="302">
        <v>46004</v>
      </c>
      <c r="E6742" s="305"/>
      <c r="F6742" s="304"/>
      <c r="G6742" s="306" t="s">
        <v>7778</v>
      </c>
      <c r="H6742" s="305"/>
      <c r="I6742" s="303" t="s">
        <v>8814</v>
      </c>
      <c r="J6742" s="303" t="s">
        <v>1771</v>
      </c>
      <c r="K6742" s="338" t="s">
        <v>30</v>
      </c>
      <c r="L6742" s="21" t="str">
        <f>VLOOKUP($K6742,TONG_SL!$A:$D,2,0)</f>
        <v>Gà muối 500g</v>
      </c>
      <c r="N6742" s="21" t="str">
        <f t="shared" si="713"/>
        <v>K-C6</v>
      </c>
      <c r="Q6742" s="21" t="str">
        <f>VLOOKUP(K6742,TONG_SL!$A:$D,3,0)</f>
        <v>Túi</v>
      </c>
      <c r="R6742" s="307">
        <v>12</v>
      </c>
      <c r="S6742" s="220"/>
      <c r="T6742" s="220">
        <f>VLOOKUP(VLOOKUP(G6742,Ma_KH!$A:$R,18,0)&amp;K6742,Gia_MB!$A:$F,6,0)</f>
        <v>111058</v>
      </c>
      <c r="U6742" s="254">
        <f t="shared" si="709"/>
        <v>1332696</v>
      </c>
      <c r="V6742" s="220"/>
      <c r="W6742" s="222">
        <f t="shared" si="710"/>
        <v>0</v>
      </c>
      <c r="X6742" s="223" t="str">
        <f t="shared" si="711"/>
        <v>8</v>
      </c>
      <c r="Y6742" s="220"/>
      <c r="Z6742" s="254">
        <f t="shared" si="712"/>
        <v>106615.68000000001</v>
      </c>
      <c r="AA6742" s="5">
        <f>VLOOKUP(G6742,Ma_KH!$A:$R,14,0)</f>
        <v>60</v>
      </c>
    </row>
    <row r="6743" spans="1:27" hidden="1" x14ac:dyDescent="0.25">
      <c r="A6743" s="302">
        <v>46003</v>
      </c>
      <c r="B6743" s="303">
        <v>4181339457</v>
      </c>
      <c r="C6743" s="236" t="s">
        <v>7767</v>
      </c>
      <c r="D6743" s="302">
        <v>46004</v>
      </c>
      <c r="E6743" s="305"/>
      <c r="F6743" s="304"/>
      <c r="G6743" s="306" t="s">
        <v>7778</v>
      </c>
      <c r="H6743" s="305"/>
      <c r="I6743" s="303" t="s">
        <v>8814</v>
      </c>
      <c r="J6743" s="303" t="s">
        <v>1771</v>
      </c>
      <c r="K6743" s="338" t="s">
        <v>7153</v>
      </c>
      <c r="L6743" s="21" t="str">
        <f>VLOOKUP($K6743,TONG_SL!$A:$D,2,0)</f>
        <v>Tai heo muối 200g</v>
      </c>
      <c r="N6743" s="21" t="str">
        <f t="shared" si="713"/>
        <v>K-C6</v>
      </c>
      <c r="Q6743" s="21" t="str">
        <f>VLOOKUP(K6743,TONG_SL!$A:$D,3,0)</f>
        <v>Túi</v>
      </c>
      <c r="R6743" s="307">
        <v>4</v>
      </c>
      <c r="S6743" s="220"/>
      <c r="T6743" s="220">
        <f>VLOOKUP(VLOOKUP(G6743,Ma_KH!$A:$R,18,0)&amp;K6743,Gia_MB!$A:$F,6,0)</f>
        <v>55595</v>
      </c>
      <c r="U6743" s="254">
        <f t="shared" si="709"/>
        <v>222380</v>
      </c>
      <c r="V6743" s="220"/>
      <c r="W6743" s="222">
        <f t="shared" si="710"/>
        <v>0</v>
      </c>
      <c r="X6743" s="223" t="str">
        <f t="shared" si="711"/>
        <v>8</v>
      </c>
      <c r="Y6743" s="220"/>
      <c r="Z6743" s="254">
        <f t="shared" si="712"/>
        <v>17790.400000000001</v>
      </c>
      <c r="AA6743" s="5">
        <f>VLOOKUP(G6743,Ma_KH!$A:$R,14,0)</f>
        <v>60</v>
      </c>
    </row>
    <row r="6744" spans="1:27" hidden="1" x14ac:dyDescent="0.25">
      <c r="A6744" s="302">
        <v>46003</v>
      </c>
      <c r="B6744" s="303">
        <v>4181339457</v>
      </c>
      <c r="C6744" s="236" t="s">
        <v>7767</v>
      </c>
      <c r="D6744" s="302">
        <v>46004</v>
      </c>
      <c r="E6744" s="305"/>
      <c r="F6744" s="304"/>
      <c r="G6744" s="306" t="s">
        <v>7778</v>
      </c>
      <c r="H6744" s="305"/>
      <c r="I6744" s="303" t="s">
        <v>8814</v>
      </c>
      <c r="J6744" s="303" t="s">
        <v>1771</v>
      </c>
      <c r="K6744" s="338" t="s">
        <v>7775</v>
      </c>
      <c r="L6744" s="21" t="str">
        <f>VLOOKUP($K6744,TONG_SL!$A:$D,2,0)</f>
        <v>Chả nướng 300g</v>
      </c>
      <c r="N6744" s="21" t="str">
        <f t="shared" si="713"/>
        <v>K-C6</v>
      </c>
      <c r="Q6744" s="21" t="str">
        <f>VLOOKUP(K6744,TONG_SL!$A:$D,3,0)</f>
        <v>Túi</v>
      </c>
      <c r="R6744" s="307">
        <v>4</v>
      </c>
      <c r="S6744" s="220"/>
      <c r="T6744" s="220">
        <f>VLOOKUP(VLOOKUP(G6744,Ma_KH!$A:$R,18,0)&amp;K6744,Gia_MB!$A:$F,6,0)</f>
        <v>70950</v>
      </c>
      <c r="U6744" s="254">
        <f t="shared" si="709"/>
        <v>283800</v>
      </c>
      <c r="V6744" s="220"/>
      <c r="W6744" s="222">
        <f t="shared" si="710"/>
        <v>0</v>
      </c>
      <c r="X6744" s="223" t="str">
        <f t="shared" si="711"/>
        <v>8</v>
      </c>
      <c r="Y6744" s="220"/>
      <c r="Z6744" s="254">
        <f t="shared" si="712"/>
        <v>22704</v>
      </c>
      <c r="AA6744" s="5">
        <f>VLOOKUP(G6744,Ma_KH!$A:$R,14,0)</f>
        <v>60</v>
      </c>
    </row>
    <row r="6745" spans="1:27" hidden="1" x14ac:dyDescent="0.25">
      <c r="A6745" s="302">
        <v>46003</v>
      </c>
      <c r="B6745" s="303">
        <v>4181339457</v>
      </c>
      <c r="C6745" s="236" t="s">
        <v>7767</v>
      </c>
      <c r="D6745" s="302">
        <v>46004</v>
      </c>
      <c r="E6745" s="305"/>
      <c r="F6745" s="304"/>
      <c r="G6745" s="306" t="s">
        <v>7778</v>
      </c>
      <c r="H6745" s="305"/>
      <c r="I6745" s="303" t="s">
        <v>8814</v>
      </c>
      <c r="J6745" s="303" t="s">
        <v>1771</v>
      </c>
      <c r="K6745" s="338" t="s">
        <v>7154</v>
      </c>
      <c r="L6745" s="21" t="str">
        <f>VLOOKUP($K6745,TONG_SL!$A:$D,2,0)</f>
        <v>Chả cốm 300g</v>
      </c>
      <c r="N6745" s="21" t="str">
        <f t="shared" si="713"/>
        <v>K-C6</v>
      </c>
      <c r="Q6745" s="21" t="str">
        <f>VLOOKUP(K6745,TONG_SL!$A:$D,3,0)</f>
        <v>Túi</v>
      </c>
      <c r="R6745" s="307">
        <v>8</v>
      </c>
      <c r="S6745" s="220"/>
      <c r="T6745" s="220">
        <f>VLOOKUP(VLOOKUP(G6745,Ma_KH!$A:$R,18,0)&amp;K6745,Gia_MB!$A:$F,6,0)</f>
        <v>74250</v>
      </c>
      <c r="U6745" s="254">
        <f t="shared" ref="U6745:U6808" si="714">T6745*R6745</f>
        <v>594000</v>
      </c>
      <c r="V6745" s="220"/>
      <c r="W6745" s="222">
        <f t="shared" ref="W6745:W6808" si="715">U6745*V6745</f>
        <v>0</v>
      </c>
      <c r="X6745" s="223" t="str">
        <f t="shared" ref="X6745:X6808" si="716">IF(B6745&lt;&gt;"","8","0")</f>
        <v>8</v>
      </c>
      <c r="Y6745" s="220"/>
      <c r="Z6745" s="254">
        <f t="shared" ref="Z6745:Z6808" si="717">U6745*X6745%</f>
        <v>47520</v>
      </c>
      <c r="AA6745" s="5">
        <f>VLOOKUP(G6745,Ma_KH!$A:$R,14,0)</f>
        <v>60</v>
      </c>
    </row>
    <row r="6746" spans="1:27" hidden="1" x14ac:dyDescent="0.25">
      <c r="A6746" s="302">
        <v>46003</v>
      </c>
      <c r="B6746" s="303">
        <v>4181339457</v>
      </c>
      <c r="C6746" s="236" t="s">
        <v>7767</v>
      </c>
      <c r="D6746" s="302">
        <v>46004</v>
      </c>
      <c r="E6746" s="305"/>
      <c r="F6746" s="304"/>
      <c r="G6746" s="306" t="s">
        <v>7778</v>
      </c>
      <c r="H6746" s="305"/>
      <c r="I6746" s="303" t="s">
        <v>8814</v>
      </c>
      <c r="J6746" s="303" t="s">
        <v>1771</v>
      </c>
      <c r="K6746" s="338" t="s">
        <v>32</v>
      </c>
      <c r="L6746" s="21" t="str">
        <f>VLOOKUP($K6746,TONG_SL!$A:$D,2,0)</f>
        <v>Giò Tai Lưỡi Xào 250g</v>
      </c>
      <c r="N6746" s="21" t="str">
        <f t="shared" si="713"/>
        <v>K-C6</v>
      </c>
      <c r="Q6746" s="21" t="str">
        <f>VLOOKUP(K6746,TONG_SL!$A:$D,3,0)</f>
        <v>Túi</v>
      </c>
      <c r="R6746" s="307">
        <v>6</v>
      </c>
      <c r="S6746" s="220"/>
      <c r="T6746" s="220">
        <f>VLOOKUP(VLOOKUP(G6746,Ma_KH!$A:$R,18,0)&amp;K6746,Gia_MB!$A:$F,6,0)</f>
        <v>50182</v>
      </c>
      <c r="U6746" s="254">
        <f t="shared" si="714"/>
        <v>301092</v>
      </c>
      <c r="V6746" s="220"/>
      <c r="W6746" s="222">
        <f t="shared" si="715"/>
        <v>0</v>
      </c>
      <c r="X6746" s="223" t="str">
        <f t="shared" si="716"/>
        <v>8</v>
      </c>
      <c r="Y6746" s="220"/>
      <c r="Z6746" s="254">
        <f t="shared" si="717"/>
        <v>24087.360000000001</v>
      </c>
      <c r="AA6746" s="5">
        <f>VLOOKUP(G6746,Ma_KH!$A:$R,14,0)</f>
        <v>60</v>
      </c>
    </row>
    <row r="6747" spans="1:27" hidden="1" x14ac:dyDescent="0.25">
      <c r="A6747" s="302">
        <v>46003</v>
      </c>
      <c r="B6747" s="303">
        <v>4181339457</v>
      </c>
      <c r="C6747" s="236" t="s">
        <v>7767</v>
      </c>
      <c r="D6747" s="302">
        <v>46004</v>
      </c>
      <c r="E6747" s="305"/>
      <c r="F6747" s="304"/>
      <c r="G6747" s="306" t="s">
        <v>7778</v>
      </c>
      <c r="H6747" s="305"/>
      <c r="I6747" s="303" t="s">
        <v>8814</v>
      </c>
      <c r="J6747" s="303" t="s">
        <v>1771</v>
      </c>
      <c r="K6747" s="338" t="s">
        <v>48</v>
      </c>
      <c r="L6747" s="21" t="str">
        <f>VLOOKUP($K6747,TONG_SL!$A:$D,2,0)</f>
        <v>Mọc Nấm Hương 250g</v>
      </c>
      <c r="N6747" s="21" t="str">
        <f t="shared" si="713"/>
        <v>K-C6</v>
      </c>
      <c r="Q6747" s="21" t="str">
        <f>VLOOKUP(K6747,TONG_SL!$A:$D,3,0)</f>
        <v>Túi</v>
      </c>
      <c r="R6747" s="307">
        <v>8</v>
      </c>
      <c r="S6747" s="220"/>
      <c r="T6747" s="220">
        <f>VLOOKUP(VLOOKUP(G6747,Ma_KH!$A:$R,18,0)&amp;K6747,Gia_MB!$A:$F,6,0)</f>
        <v>46000</v>
      </c>
      <c r="U6747" s="254">
        <f t="shared" si="714"/>
        <v>368000</v>
      </c>
      <c r="V6747" s="220"/>
      <c r="W6747" s="222">
        <f t="shared" si="715"/>
        <v>0</v>
      </c>
      <c r="X6747" s="223" t="str">
        <f t="shared" si="716"/>
        <v>8</v>
      </c>
      <c r="Y6747" s="220"/>
      <c r="Z6747" s="254">
        <f t="shared" si="717"/>
        <v>29440</v>
      </c>
      <c r="AA6747" s="5">
        <f>VLOOKUP(G6747,Ma_KH!$A:$R,14,0)</f>
        <v>60</v>
      </c>
    </row>
    <row r="6748" spans="1:27" hidden="1" x14ac:dyDescent="0.25">
      <c r="A6748" s="302">
        <v>46003</v>
      </c>
      <c r="B6748" s="303">
        <v>4181339695</v>
      </c>
      <c r="C6748" s="236" t="s">
        <v>7767</v>
      </c>
      <c r="D6748" s="302">
        <v>46004</v>
      </c>
      <c r="E6748" s="305"/>
      <c r="F6748" s="304"/>
      <c r="G6748" s="306" t="s">
        <v>7778</v>
      </c>
      <c r="H6748" s="305"/>
      <c r="I6748" s="303" t="s">
        <v>8815</v>
      </c>
      <c r="J6748" s="303" t="s">
        <v>1771</v>
      </c>
      <c r="K6748" s="338" t="s">
        <v>48</v>
      </c>
      <c r="L6748" s="21" t="str">
        <f>VLOOKUP($K6748,TONG_SL!$A:$D,2,0)</f>
        <v>Mọc Nấm Hương 250g</v>
      </c>
      <c r="N6748" s="21" t="str">
        <f t="shared" si="713"/>
        <v>K-C6</v>
      </c>
      <c r="Q6748" s="21" t="str">
        <f>VLOOKUP(K6748,TONG_SL!$A:$D,3,0)</f>
        <v>Túi</v>
      </c>
      <c r="R6748" s="307">
        <v>10</v>
      </c>
      <c r="S6748" s="220"/>
      <c r="T6748" s="220">
        <f>VLOOKUP(VLOOKUP(G6748,Ma_KH!$A:$R,18,0)&amp;K6748,Gia_MB!$A:$F,6,0)</f>
        <v>46000</v>
      </c>
      <c r="U6748" s="254">
        <f t="shared" si="714"/>
        <v>460000</v>
      </c>
      <c r="V6748" s="220"/>
      <c r="W6748" s="222">
        <f t="shared" si="715"/>
        <v>0</v>
      </c>
      <c r="X6748" s="223" t="str">
        <f t="shared" si="716"/>
        <v>8</v>
      </c>
      <c r="Y6748" s="220"/>
      <c r="Z6748" s="254">
        <f t="shared" si="717"/>
        <v>36800</v>
      </c>
      <c r="AA6748" s="5">
        <f>VLOOKUP(G6748,Ma_KH!$A:$R,14,0)</f>
        <v>60</v>
      </c>
    </row>
    <row r="6749" spans="1:27" hidden="1" x14ac:dyDescent="0.25">
      <c r="A6749" s="302">
        <v>46003</v>
      </c>
      <c r="B6749" s="303">
        <v>4181339695</v>
      </c>
      <c r="C6749" s="236" t="s">
        <v>7767</v>
      </c>
      <c r="D6749" s="302">
        <v>46004</v>
      </c>
      <c r="E6749" s="305"/>
      <c r="F6749" s="304"/>
      <c r="G6749" s="306" t="s">
        <v>7778</v>
      </c>
      <c r="H6749" s="305"/>
      <c r="I6749" s="303" t="s">
        <v>8815</v>
      </c>
      <c r="J6749" s="303" t="s">
        <v>1771</v>
      </c>
      <c r="K6749" s="338" t="s">
        <v>32</v>
      </c>
      <c r="L6749" s="21" t="str">
        <f>VLOOKUP($K6749,TONG_SL!$A:$D,2,0)</f>
        <v>Giò Tai Lưỡi Xào 250g</v>
      </c>
      <c r="N6749" s="21" t="str">
        <f t="shared" si="713"/>
        <v>K-C6</v>
      </c>
      <c r="Q6749" s="21" t="str">
        <f>VLOOKUP(K6749,TONG_SL!$A:$D,3,0)</f>
        <v>Túi</v>
      </c>
      <c r="R6749" s="307">
        <v>6</v>
      </c>
      <c r="S6749" s="220"/>
      <c r="T6749" s="220">
        <f>VLOOKUP(VLOOKUP(G6749,Ma_KH!$A:$R,18,0)&amp;K6749,Gia_MB!$A:$F,6,0)</f>
        <v>50182</v>
      </c>
      <c r="U6749" s="254">
        <f t="shared" si="714"/>
        <v>301092</v>
      </c>
      <c r="V6749" s="220"/>
      <c r="W6749" s="222">
        <f t="shared" si="715"/>
        <v>0</v>
      </c>
      <c r="X6749" s="223" t="str">
        <f t="shared" si="716"/>
        <v>8</v>
      </c>
      <c r="Y6749" s="220"/>
      <c r="Z6749" s="254">
        <f t="shared" si="717"/>
        <v>24087.360000000001</v>
      </c>
      <c r="AA6749" s="5">
        <f>VLOOKUP(G6749,Ma_KH!$A:$R,14,0)</f>
        <v>60</v>
      </c>
    </row>
    <row r="6750" spans="1:27" hidden="1" x14ac:dyDescent="0.25">
      <c r="A6750" s="302">
        <v>46003</v>
      </c>
      <c r="B6750" s="303">
        <v>4181339695</v>
      </c>
      <c r="C6750" s="236" t="s">
        <v>7767</v>
      </c>
      <c r="D6750" s="302">
        <v>46004</v>
      </c>
      <c r="E6750" s="305"/>
      <c r="F6750" s="304"/>
      <c r="G6750" s="306" t="s">
        <v>7778</v>
      </c>
      <c r="H6750" s="305"/>
      <c r="I6750" s="303" t="s">
        <v>8815</v>
      </c>
      <c r="J6750" s="303" t="s">
        <v>1771</v>
      </c>
      <c r="K6750" s="338" t="s">
        <v>7154</v>
      </c>
      <c r="L6750" s="21" t="str">
        <f>VLOOKUP($K6750,TONG_SL!$A:$D,2,0)</f>
        <v>Chả cốm 300g</v>
      </c>
      <c r="N6750" s="21" t="str">
        <f t="shared" si="713"/>
        <v>K-C6</v>
      </c>
      <c r="Q6750" s="21" t="str">
        <f>VLOOKUP(K6750,TONG_SL!$A:$D,3,0)</f>
        <v>Túi</v>
      </c>
      <c r="R6750" s="307">
        <v>4</v>
      </c>
      <c r="S6750" s="220"/>
      <c r="T6750" s="220">
        <f>VLOOKUP(VLOOKUP(G6750,Ma_KH!$A:$R,18,0)&amp;K6750,Gia_MB!$A:$F,6,0)</f>
        <v>74250</v>
      </c>
      <c r="U6750" s="254">
        <f t="shared" si="714"/>
        <v>297000</v>
      </c>
      <c r="V6750" s="220"/>
      <c r="W6750" s="222">
        <f t="shared" si="715"/>
        <v>0</v>
      </c>
      <c r="X6750" s="223" t="str">
        <f t="shared" si="716"/>
        <v>8</v>
      </c>
      <c r="Y6750" s="220"/>
      <c r="Z6750" s="254">
        <f t="shared" si="717"/>
        <v>23760</v>
      </c>
      <c r="AA6750" s="5">
        <f>VLOOKUP(G6750,Ma_KH!$A:$R,14,0)</f>
        <v>60</v>
      </c>
    </row>
    <row r="6751" spans="1:27" hidden="1" x14ac:dyDescent="0.25">
      <c r="A6751" s="302">
        <v>46003</v>
      </c>
      <c r="B6751" s="303">
        <v>4181339695</v>
      </c>
      <c r="C6751" s="236" t="s">
        <v>7767</v>
      </c>
      <c r="D6751" s="302">
        <v>46004</v>
      </c>
      <c r="E6751" s="305"/>
      <c r="F6751" s="304"/>
      <c r="G6751" s="306" t="s">
        <v>7778</v>
      </c>
      <c r="H6751" s="305"/>
      <c r="I6751" s="303" t="s">
        <v>8815</v>
      </c>
      <c r="J6751" s="303" t="s">
        <v>1771</v>
      </c>
      <c r="K6751" s="338" t="s">
        <v>7775</v>
      </c>
      <c r="L6751" s="21" t="str">
        <f>VLOOKUP($K6751,TONG_SL!$A:$D,2,0)</f>
        <v>Chả nướng 300g</v>
      </c>
      <c r="N6751" s="21" t="str">
        <f t="shared" si="713"/>
        <v>K-C6</v>
      </c>
      <c r="Q6751" s="21" t="str">
        <f>VLOOKUP(K6751,TONG_SL!$A:$D,3,0)</f>
        <v>Túi</v>
      </c>
      <c r="R6751" s="307">
        <v>4</v>
      </c>
      <c r="S6751" s="220"/>
      <c r="T6751" s="220">
        <f>VLOOKUP(VLOOKUP(G6751,Ma_KH!$A:$R,18,0)&amp;K6751,Gia_MB!$A:$F,6,0)</f>
        <v>70950</v>
      </c>
      <c r="U6751" s="254">
        <f t="shared" si="714"/>
        <v>283800</v>
      </c>
      <c r="V6751" s="220"/>
      <c r="W6751" s="222">
        <f t="shared" si="715"/>
        <v>0</v>
      </c>
      <c r="X6751" s="223" t="str">
        <f t="shared" si="716"/>
        <v>8</v>
      </c>
      <c r="Y6751" s="220"/>
      <c r="Z6751" s="254">
        <f t="shared" si="717"/>
        <v>22704</v>
      </c>
      <c r="AA6751" s="5">
        <f>VLOOKUP(G6751,Ma_KH!$A:$R,14,0)</f>
        <v>60</v>
      </c>
    </row>
    <row r="6752" spans="1:27" hidden="1" x14ac:dyDescent="0.25">
      <c r="A6752" s="302">
        <v>46003</v>
      </c>
      <c r="B6752" s="303">
        <v>4181339695</v>
      </c>
      <c r="C6752" s="236" t="s">
        <v>7767</v>
      </c>
      <c r="D6752" s="302">
        <v>46004</v>
      </c>
      <c r="E6752" s="305"/>
      <c r="F6752" s="304"/>
      <c r="G6752" s="306" t="s">
        <v>7778</v>
      </c>
      <c r="H6752" s="305"/>
      <c r="I6752" s="303" t="s">
        <v>8815</v>
      </c>
      <c r="J6752" s="303" t="s">
        <v>1771</v>
      </c>
      <c r="K6752" s="338" t="s">
        <v>7153</v>
      </c>
      <c r="L6752" s="21" t="str">
        <f>VLOOKUP($K6752,TONG_SL!$A:$D,2,0)</f>
        <v>Tai heo muối 200g</v>
      </c>
      <c r="N6752" s="21" t="str">
        <f t="shared" si="713"/>
        <v>K-C6</v>
      </c>
      <c r="Q6752" s="21" t="str">
        <f>VLOOKUP(K6752,TONG_SL!$A:$D,3,0)</f>
        <v>Túi</v>
      </c>
      <c r="R6752" s="307">
        <v>4</v>
      </c>
      <c r="S6752" s="220"/>
      <c r="T6752" s="220">
        <f>VLOOKUP(VLOOKUP(G6752,Ma_KH!$A:$R,18,0)&amp;K6752,Gia_MB!$A:$F,6,0)</f>
        <v>55595</v>
      </c>
      <c r="U6752" s="254">
        <f t="shared" si="714"/>
        <v>222380</v>
      </c>
      <c r="V6752" s="220"/>
      <c r="W6752" s="222">
        <f t="shared" si="715"/>
        <v>0</v>
      </c>
      <c r="X6752" s="223" t="str">
        <f t="shared" si="716"/>
        <v>8</v>
      </c>
      <c r="Y6752" s="220"/>
      <c r="Z6752" s="254">
        <f t="shared" si="717"/>
        <v>17790.400000000001</v>
      </c>
      <c r="AA6752" s="5">
        <f>VLOOKUP(G6752,Ma_KH!$A:$R,14,0)</f>
        <v>60</v>
      </c>
    </row>
    <row r="6753" spans="1:27" hidden="1" x14ac:dyDescent="0.25">
      <c r="A6753" s="302">
        <v>46003</v>
      </c>
      <c r="B6753" s="303">
        <v>4181339695</v>
      </c>
      <c r="C6753" s="236" t="s">
        <v>7767</v>
      </c>
      <c r="D6753" s="302">
        <v>46004</v>
      </c>
      <c r="E6753" s="305"/>
      <c r="F6753" s="304"/>
      <c r="G6753" s="306" t="s">
        <v>7778</v>
      </c>
      <c r="H6753" s="305"/>
      <c r="I6753" s="303" t="s">
        <v>8815</v>
      </c>
      <c r="J6753" s="303" t="s">
        <v>1771</v>
      </c>
      <c r="K6753" s="338" t="s">
        <v>30</v>
      </c>
      <c r="L6753" s="21" t="str">
        <f>VLOOKUP($K6753,TONG_SL!$A:$D,2,0)</f>
        <v>Gà muối 500g</v>
      </c>
      <c r="N6753" s="21" t="str">
        <f t="shared" si="713"/>
        <v>K-C6</v>
      </c>
      <c r="Q6753" s="21" t="str">
        <f>VLOOKUP(K6753,TONG_SL!$A:$D,3,0)</f>
        <v>Túi</v>
      </c>
      <c r="R6753" s="307">
        <v>12</v>
      </c>
      <c r="S6753" s="220"/>
      <c r="T6753" s="220">
        <f>VLOOKUP(VLOOKUP(G6753,Ma_KH!$A:$R,18,0)&amp;K6753,Gia_MB!$A:$F,6,0)</f>
        <v>111058</v>
      </c>
      <c r="U6753" s="254">
        <f t="shared" si="714"/>
        <v>1332696</v>
      </c>
      <c r="V6753" s="220"/>
      <c r="W6753" s="222">
        <f t="shared" si="715"/>
        <v>0</v>
      </c>
      <c r="X6753" s="223" t="str">
        <f t="shared" si="716"/>
        <v>8</v>
      </c>
      <c r="Y6753" s="220"/>
      <c r="Z6753" s="254">
        <f t="shared" si="717"/>
        <v>106615.68000000001</v>
      </c>
      <c r="AA6753" s="5">
        <f>VLOOKUP(G6753,Ma_KH!$A:$R,14,0)</f>
        <v>60</v>
      </c>
    </row>
    <row r="6754" spans="1:27" hidden="1" x14ac:dyDescent="0.25">
      <c r="A6754" s="302">
        <v>46003</v>
      </c>
      <c r="B6754" s="303">
        <v>4181339695</v>
      </c>
      <c r="C6754" s="236" t="s">
        <v>7767</v>
      </c>
      <c r="D6754" s="302">
        <v>46004</v>
      </c>
      <c r="E6754" s="305"/>
      <c r="F6754" s="304"/>
      <c r="G6754" s="306" t="s">
        <v>7778</v>
      </c>
      <c r="H6754" s="305"/>
      <c r="I6754" s="303" t="s">
        <v>8815</v>
      </c>
      <c r="J6754" s="303" t="s">
        <v>1771</v>
      </c>
      <c r="K6754" s="338" t="s">
        <v>7187</v>
      </c>
      <c r="L6754" s="21" t="str">
        <f>VLOOKUP($K6754,TONG_SL!$A:$D,2,0)</f>
        <v>Chân giò heo muối 300g</v>
      </c>
      <c r="N6754" s="21" t="str">
        <f t="shared" si="713"/>
        <v>K-C6</v>
      </c>
      <c r="Q6754" s="21" t="str">
        <f>VLOOKUP(K6754,TONG_SL!$A:$D,3,0)</f>
        <v>Túi</v>
      </c>
      <c r="R6754" s="307">
        <v>6</v>
      </c>
      <c r="S6754" s="220"/>
      <c r="T6754" s="220">
        <f>VLOOKUP(VLOOKUP(G6754,Ma_KH!$A:$R,18,0)&amp;K6754,Gia_MB!$A:$F,6,0)</f>
        <v>73431</v>
      </c>
      <c r="U6754" s="254">
        <f t="shared" si="714"/>
        <v>440586</v>
      </c>
      <c r="V6754" s="220"/>
      <c r="W6754" s="222">
        <f t="shared" si="715"/>
        <v>0</v>
      </c>
      <c r="X6754" s="223" t="str">
        <f t="shared" si="716"/>
        <v>8</v>
      </c>
      <c r="Y6754" s="220"/>
      <c r="Z6754" s="254">
        <f t="shared" si="717"/>
        <v>35246.879999999997</v>
      </c>
      <c r="AA6754" s="5">
        <f>VLOOKUP(G6754,Ma_KH!$A:$R,14,0)</f>
        <v>60</v>
      </c>
    </row>
    <row r="6755" spans="1:27" hidden="1" x14ac:dyDescent="0.25">
      <c r="A6755" s="302">
        <v>46003</v>
      </c>
      <c r="B6755" s="303">
        <v>4181340114</v>
      </c>
      <c r="C6755" s="236" t="s">
        <v>7767</v>
      </c>
      <c r="D6755" s="302">
        <v>46004</v>
      </c>
      <c r="E6755" s="305"/>
      <c r="F6755" s="304"/>
      <c r="G6755" s="306" t="s">
        <v>7778</v>
      </c>
      <c r="H6755" s="305"/>
      <c r="I6755" s="303" t="s">
        <v>8816</v>
      </c>
      <c r="J6755" s="303" t="s">
        <v>1771</v>
      </c>
      <c r="K6755" s="338" t="s">
        <v>7775</v>
      </c>
      <c r="L6755" s="21" t="str">
        <f>VLOOKUP($K6755,TONG_SL!$A:$D,2,0)</f>
        <v>Chả nướng 300g</v>
      </c>
      <c r="N6755" s="21" t="str">
        <f t="shared" si="713"/>
        <v>K-C6</v>
      </c>
      <c r="Q6755" s="21" t="str">
        <f>VLOOKUP(K6755,TONG_SL!$A:$D,3,0)</f>
        <v>Túi</v>
      </c>
      <c r="R6755" s="307">
        <v>10</v>
      </c>
      <c r="S6755" s="220"/>
      <c r="T6755" s="220">
        <f>VLOOKUP(VLOOKUP(G6755,Ma_KH!$A:$R,18,0)&amp;K6755,Gia_MB!$A:$F,6,0)</f>
        <v>70950</v>
      </c>
      <c r="U6755" s="254">
        <f t="shared" si="714"/>
        <v>709500</v>
      </c>
      <c r="V6755" s="220"/>
      <c r="W6755" s="222">
        <f t="shared" si="715"/>
        <v>0</v>
      </c>
      <c r="X6755" s="223" t="str">
        <f t="shared" si="716"/>
        <v>8</v>
      </c>
      <c r="Y6755" s="220"/>
      <c r="Z6755" s="254">
        <f t="shared" si="717"/>
        <v>56760</v>
      </c>
      <c r="AA6755" s="5">
        <f>VLOOKUP(G6755,Ma_KH!$A:$R,14,0)</f>
        <v>60</v>
      </c>
    </row>
    <row r="6756" spans="1:27" hidden="1" x14ac:dyDescent="0.25">
      <c r="A6756" s="302">
        <v>46003</v>
      </c>
      <c r="B6756" s="303">
        <v>4181340114</v>
      </c>
      <c r="C6756" s="236" t="s">
        <v>7767</v>
      </c>
      <c r="D6756" s="302">
        <v>46004</v>
      </c>
      <c r="E6756" s="305"/>
      <c r="F6756" s="304"/>
      <c r="G6756" s="306" t="s">
        <v>7778</v>
      </c>
      <c r="H6756" s="305"/>
      <c r="I6756" s="303" t="s">
        <v>8816</v>
      </c>
      <c r="J6756" s="303" t="s">
        <v>1771</v>
      </c>
      <c r="K6756" s="338" t="s">
        <v>7153</v>
      </c>
      <c r="L6756" s="21" t="str">
        <f>VLOOKUP($K6756,TONG_SL!$A:$D,2,0)</f>
        <v>Tai heo muối 200g</v>
      </c>
      <c r="N6756" s="21" t="str">
        <f t="shared" si="713"/>
        <v>K-C6</v>
      </c>
      <c r="Q6756" s="21" t="str">
        <f>VLOOKUP(K6756,TONG_SL!$A:$D,3,0)</f>
        <v>Túi</v>
      </c>
      <c r="R6756" s="307">
        <v>12</v>
      </c>
      <c r="S6756" s="220"/>
      <c r="T6756" s="220">
        <f>VLOOKUP(VLOOKUP(G6756,Ma_KH!$A:$R,18,0)&amp;K6756,Gia_MB!$A:$F,6,0)</f>
        <v>55595</v>
      </c>
      <c r="U6756" s="254">
        <f t="shared" si="714"/>
        <v>667140</v>
      </c>
      <c r="V6756" s="220"/>
      <c r="W6756" s="222">
        <f t="shared" si="715"/>
        <v>0</v>
      </c>
      <c r="X6756" s="223" t="str">
        <f t="shared" si="716"/>
        <v>8</v>
      </c>
      <c r="Y6756" s="220"/>
      <c r="Z6756" s="254">
        <f t="shared" si="717"/>
        <v>53371.200000000004</v>
      </c>
      <c r="AA6756" s="5">
        <f>VLOOKUP(G6756,Ma_KH!$A:$R,14,0)</f>
        <v>60</v>
      </c>
    </row>
    <row r="6757" spans="1:27" hidden="1" x14ac:dyDescent="0.25">
      <c r="A6757" s="302">
        <v>46003</v>
      </c>
      <c r="B6757" s="303">
        <v>4181340114</v>
      </c>
      <c r="C6757" s="236" t="s">
        <v>7767</v>
      </c>
      <c r="D6757" s="302">
        <v>46004</v>
      </c>
      <c r="E6757" s="305"/>
      <c r="F6757" s="304"/>
      <c r="G6757" s="306" t="s">
        <v>7778</v>
      </c>
      <c r="H6757" s="305"/>
      <c r="I6757" s="303" t="s">
        <v>8816</v>
      </c>
      <c r="J6757" s="303" t="s">
        <v>1771</v>
      </c>
      <c r="K6757" s="338" t="s">
        <v>30</v>
      </c>
      <c r="L6757" s="21" t="str">
        <f>VLOOKUP($K6757,TONG_SL!$A:$D,2,0)</f>
        <v>Gà muối 500g</v>
      </c>
      <c r="N6757" s="21" t="str">
        <f t="shared" si="713"/>
        <v>K-C6</v>
      </c>
      <c r="Q6757" s="21" t="str">
        <f>VLOOKUP(K6757,TONG_SL!$A:$D,3,0)</f>
        <v>Túi</v>
      </c>
      <c r="R6757" s="307">
        <v>24</v>
      </c>
      <c r="S6757" s="220"/>
      <c r="T6757" s="220">
        <f>VLOOKUP(VLOOKUP(G6757,Ma_KH!$A:$R,18,0)&amp;K6757,Gia_MB!$A:$F,6,0)</f>
        <v>111058</v>
      </c>
      <c r="U6757" s="254">
        <f t="shared" si="714"/>
        <v>2665392</v>
      </c>
      <c r="V6757" s="220"/>
      <c r="W6757" s="222">
        <f t="shared" si="715"/>
        <v>0</v>
      </c>
      <c r="X6757" s="223" t="str">
        <f t="shared" si="716"/>
        <v>8</v>
      </c>
      <c r="Y6757" s="220"/>
      <c r="Z6757" s="254">
        <f t="shared" si="717"/>
        <v>213231.36000000002</v>
      </c>
      <c r="AA6757" s="5">
        <f>VLOOKUP(G6757,Ma_KH!$A:$R,14,0)</f>
        <v>60</v>
      </c>
    </row>
    <row r="6758" spans="1:27" hidden="1" x14ac:dyDescent="0.25">
      <c r="A6758" s="302">
        <v>46003</v>
      </c>
      <c r="B6758" s="303">
        <v>4181340114</v>
      </c>
      <c r="C6758" s="236" t="s">
        <v>7767</v>
      </c>
      <c r="D6758" s="302">
        <v>46004</v>
      </c>
      <c r="E6758" s="305"/>
      <c r="F6758" s="304"/>
      <c r="G6758" s="306" t="s">
        <v>7778</v>
      </c>
      <c r="H6758" s="305"/>
      <c r="I6758" s="303" t="s">
        <v>8816</v>
      </c>
      <c r="J6758" s="303" t="s">
        <v>1771</v>
      </c>
      <c r="K6758" s="338" t="s">
        <v>7187</v>
      </c>
      <c r="L6758" s="21" t="str">
        <f>VLOOKUP($K6758,TONG_SL!$A:$D,2,0)</f>
        <v>Chân giò heo muối 300g</v>
      </c>
      <c r="N6758" s="21" t="str">
        <f t="shared" si="713"/>
        <v>K-C6</v>
      </c>
      <c r="Q6758" s="21" t="str">
        <f>VLOOKUP(K6758,TONG_SL!$A:$D,3,0)</f>
        <v>Túi</v>
      </c>
      <c r="R6758" s="307">
        <v>16</v>
      </c>
      <c r="S6758" s="220"/>
      <c r="T6758" s="220">
        <f>VLOOKUP(VLOOKUP(G6758,Ma_KH!$A:$R,18,0)&amp;K6758,Gia_MB!$A:$F,6,0)</f>
        <v>73431</v>
      </c>
      <c r="U6758" s="254">
        <f t="shared" si="714"/>
        <v>1174896</v>
      </c>
      <c r="V6758" s="220"/>
      <c r="W6758" s="222">
        <f t="shared" si="715"/>
        <v>0</v>
      </c>
      <c r="X6758" s="223" t="str">
        <f t="shared" si="716"/>
        <v>8</v>
      </c>
      <c r="Y6758" s="220"/>
      <c r="Z6758" s="254">
        <f t="shared" si="717"/>
        <v>93991.680000000008</v>
      </c>
      <c r="AA6758" s="5">
        <f>VLOOKUP(G6758,Ma_KH!$A:$R,14,0)</f>
        <v>60</v>
      </c>
    </row>
    <row r="6759" spans="1:27" hidden="1" x14ac:dyDescent="0.25">
      <c r="A6759" s="302">
        <v>46003</v>
      </c>
      <c r="B6759" s="303">
        <v>4181340114</v>
      </c>
      <c r="C6759" s="236" t="s">
        <v>7767</v>
      </c>
      <c r="D6759" s="302">
        <v>46004</v>
      </c>
      <c r="E6759" s="305"/>
      <c r="F6759" s="304"/>
      <c r="G6759" s="306" t="s">
        <v>7778</v>
      </c>
      <c r="H6759" s="305"/>
      <c r="I6759" s="303" t="s">
        <v>8816</v>
      </c>
      <c r="J6759" s="303" t="s">
        <v>1771</v>
      </c>
      <c r="K6759" s="338" t="s">
        <v>48</v>
      </c>
      <c r="L6759" s="21" t="str">
        <f>VLOOKUP($K6759,TONG_SL!$A:$D,2,0)</f>
        <v>Mọc Nấm Hương 250g</v>
      </c>
      <c r="N6759" s="21" t="str">
        <f t="shared" si="713"/>
        <v>K-C6</v>
      </c>
      <c r="Q6759" s="21" t="str">
        <f>VLOOKUP(K6759,TONG_SL!$A:$D,3,0)</f>
        <v>Túi</v>
      </c>
      <c r="R6759" s="307">
        <v>18</v>
      </c>
      <c r="S6759" s="220"/>
      <c r="T6759" s="220">
        <f>VLOOKUP(VLOOKUP(G6759,Ma_KH!$A:$R,18,0)&amp;K6759,Gia_MB!$A:$F,6,0)</f>
        <v>46000</v>
      </c>
      <c r="U6759" s="254">
        <f t="shared" si="714"/>
        <v>828000</v>
      </c>
      <c r="V6759" s="220"/>
      <c r="W6759" s="222">
        <f t="shared" si="715"/>
        <v>0</v>
      </c>
      <c r="X6759" s="223" t="str">
        <f t="shared" si="716"/>
        <v>8</v>
      </c>
      <c r="Y6759" s="220"/>
      <c r="Z6759" s="254">
        <f t="shared" si="717"/>
        <v>66240</v>
      </c>
      <c r="AA6759" s="5">
        <f>VLOOKUP(G6759,Ma_KH!$A:$R,14,0)</f>
        <v>60</v>
      </c>
    </row>
    <row r="6760" spans="1:27" hidden="1" x14ac:dyDescent="0.25">
      <c r="A6760" s="302">
        <v>46003</v>
      </c>
      <c r="B6760" s="303">
        <v>4181340114</v>
      </c>
      <c r="C6760" s="236" t="s">
        <v>7767</v>
      </c>
      <c r="D6760" s="302">
        <v>46004</v>
      </c>
      <c r="E6760" s="305"/>
      <c r="F6760" s="304"/>
      <c r="G6760" s="306" t="s">
        <v>7778</v>
      </c>
      <c r="H6760" s="305"/>
      <c r="I6760" s="303" t="s">
        <v>8816</v>
      </c>
      <c r="J6760" s="303" t="s">
        <v>1771</v>
      </c>
      <c r="K6760" s="338" t="s">
        <v>32</v>
      </c>
      <c r="L6760" s="21" t="str">
        <f>VLOOKUP($K6760,TONG_SL!$A:$D,2,0)</f>
        <v>Giò Tai Lưỡi Xào 250g</v>
      </c>
      <c r="N6760" s="21" t="str">
        <f t="shared" si="713"/>
        <v>K-C6</v>
      </c>
      <c r="Q6760" s="21" t="str">
        <f>VLOOKUP(K6760,TONG_SL!$A:$D,3,0)</f>
        <v>Túi</v>
      </c>
      <c r="R6760" s="307">
        <v>18</v>
      </c>
      <c r="S6760" s="220"/>
      <c r="T6760" s="220">
        <f>VLOOKUP(VLOOKUP(G6760,Ma_KH!$A:$R,18,0)&amp;K6760,Gia_MB!$A:$F,6,0)</f>
        <v>50182</v>
      </c>
      <c r="U6760" s="254">
        <f t="shared" si="714"/>
        <v>903276</v>
      </c>
      <c r="V6760" s="220"/>
      <c r="W6760" s="222">
        <f t="shared" si="715"/>
        <v>0</v>
      </c>
      <c r="X6760" s="223" t="str">
        <f t="shared" si="716"/>
        <v>8</v>
      </c>
      <c r="Y6760" s="220"/>
      <c r="Z6760" s="254">
        <f t="shared" si="717"/>
        <v>72262.080000000002</v>
      </c>
      <c r="AA6760" s="5">
        <f>VLOOKUP(G6760,Ma_KH!$A:$R,14,0)</f>
        <v>60</v>
      </c>
    </row>
    <row r="6761" spans="1:27" hidden="1" x14ac:dyDescent="0.25">
      <c r="A6761" s="302">
        <v>46003</v>
      </c>
      <c r="B6761" s="303">
        <v>4181340114</v>
      </c>
      <c r="C6761" s="236" t="s">
        <v>7767</v>
      </c>
      <c r="D6761" s="302">
        <v>46004</v>
      </c>
      <c r="E6761" s="305"/>
      <c r="F6761" s="304"/>
      <c r="G6761" s="306" t="s">
        <v>7778</v>
      </c>
      <c r="H6761" s="305"/>
      <c r="I6761" s="303" t="s">
        <v>8816</v>
      </c>
      <c r="J6761" s="303" t="s">
        <v>1771</v>
      </c>
      <c r="K6761" s="338" t="s">
        <v>7154</v>
      </c>
      <c r="L6761" s="21" t="str">
        <f>VLOOKUP($K6761,TONG_SL!$A:$D,2,0)</f>
        <v>Chả cốm 300g</v>
      </c>
      <c r="N6761" s="21" t="str">
        <f t="shared" si="713"/>
        <v>K-C6</v>
      </c>
      <c r="Q6761" s="21" t="str">
        <f>VLOOKUP(K6761,TONG_SL!$A:$D,3,0)</f>
        <v>Túi</v>
      </c>
      <c r="R6761" s="307">
        <v>4</v>
      </c>
      <c r="S6761" s="220"/>
      <c r="T6761" s="220">
        <f>VLOOKUP(VLOOKUP(G6761,Ma_KH!$A:$R,18,0)&amp;K6761,Gia_MB!$A:$F,6,0)</f>
        <v>74250</v>
      </c>
      <c r="U6761" s="254">
        <f t="shared" si="714"/>
        <v>297000</v>
      </c>
      <c r="V6761" s="220"/>
      <c r="W6761" s="222">
        <f t="shared" si="715"/>
        <v>0</v>
      </c>
      <c r="X6761" s="223" t="str">
        <f t="shared" si="716"/>
        <v>8</v>
      </c>
      <c r="Y6761" s="220"/>
      <c r="Z6761" s="254">
        <f t="shared" si="717"/>
        <v>23760</v>
      </c>
      <c r="AA6761" s="5">
        <f>VLOOKUP(G6761,Ma_KH!$A:$R,14,0)</f>
        <v>60</v>
      </c>
    </row>
    <row r="6762" spans="1:27" hidden="1" x14ac:dyDescent="0.25">
      <c r="A6762" s="302">
        <v>46003</v>
      </c>
      <c r="B6762" s="303">
        <v>4181339460</v>
      </c>
      <c r="C6762" s="236" t="s">
        <v>7767</v>
      </c>
      <c r="D6762" s="302">
        <v>46004</v>
      </c>
      <c r="E6762" s="305"/>
      <c r="F6762" s="304"/>
      <c r="G6762" s="306" t="s">
        <v>7778</v>
      </c>
      <c r="H6762" s="305"/>
      <c r="I6762" s="303" t="s">
        <v>8817</v>
      </c>
      <c r="J6762" s="303" t="s">
        <v>1771</v>
      </c>
      <c r="K6762" s="338" t="s">
        <v>48</v>
      </c>
      <c r="L6762" s="21" t="str">
        <f>VLOOKUP($K6762,TONG_SL!$A:$D,2,0)</f>
        <v>Mọc Nấm Hương 250g</v>
      </c>
      <c r="N6762" s="21" t="str">
        <f t="shared" si="713"/>
        <v>K-C6</v>
      </c>
      <c r="Q6762" s="21" t="str">
        <f>VLOOKUP(K6762,TONG_SL!$A:$D,3,0)</f>
        <v>Túi</v>
      </c>
      <c r="R6762" s="307">
        <v>10</v>
      </c>
      <c r="S6762" s="220"/>
      <c r="T6762" s="220">
        <f>VLOOKUP(VLOOKUP(G6762,Ma_KH!$A:$R,18,0)&amp;K6762,Gia_MB!$A:$F,6,0)</f>
        <v>46000</v>
      </c>
      <c r="U6762" s="254">
        <f t="shared" si="714"/>
        <v>460000</v>
      </c>
      <c r="V6762" s="220"/>
      <c r="W6762" s="222">
        <f t="shared" si="715"/>
        <v>0</v>
      </c>
      <c r="X6762" s="223" t="str">
        <f t="shared" si="716"/>
        <v>8</v>
      </c>
      <c r="Y6762" s="220"/>
      <c r="Z6762" s="254">
        <f t="shared" si="717"/>
        <v>36800</v>
      </c>
      <c r="AA6762" s="5">
        <f>VLOOKUP(G6762,Ma_KH!$A:$R,14,0)</f>
        <v>60</v>
      </c>
    </row>
    <row r="6763" spans="1:27" hidden="1" x14ac:dyDescent="0.25">
      <c r="A6763" s="302">
        <v>46003</v>
      </c>
      <c r="B6763" s="303">
        <v>4181339460</v>
      </c>
      <c r="C6763" s="236" t="s">
        <v>7767</v>
      </c>
      <c r="D6763" s="302">
        <v>46004</v>
      </c>
      <c r="E6763" s="305"/>
      <c r="F6763" s="304"/>
      <c r="G6763" s="306" t="s">
        <v>7778</v>
      </c>
      <c r="H6763" s="305"/>
      <c r="I6763" s="303" t="s">
        <v>8817</v>
      </c>
      <c r="J6763" s="303" t="s">
        <v>1771</v>
      </c>
      <c r="K6763" s="338" t="s">
        <v>32</v>
      </c>
      <c r="L6763" s="21" t="str">
        <f>VLOOKUP($K6763,TONG_SL!$A:$D,2,0)</f>
        <v>Giò Tai Lưỡi Xào 250g</v>
      </c>
      <c r="N6763" s="21" t="str">
        <f t="shared" si="713"/>
        <v>K-C6</v>
      </c>
      <c r="Q6763" s="21" t="str">
        <f>VLOOKUP(K6763,TONG_SL!$A:$D,3,0)</f>
        <v>Túi</v>
      </c>
      <c r="R6763" s="307">
        <v>12</v>
      </c>
      <c r="S6763" s="220"/>
      <c r="T6763" s="220">
        <f>VLOOKUP(VLOOKUP(G6763,Ma_KH!$A:$R,18,0)&amp;K6763,Gia_MB!$A:$F,6,0)</f>
        <v>50182</v>
      </c>
      <c r="U6763" s="254">
        <f t="shared" si="714"/>
        <v>602184</v>
      </c>
      <c r="V6763" s="220"/>
      <c r="W6763" s="222">
        <f t="shared" si="715"/>
        <v>0</v>
      </c>
      <c r="X6763" s="223" t="str">
        <f t="shared" si="716"/>
        <v>8</v>
      </c>
      <c r="Y6763" s="220"/>
      <c r="Z6763" s="254">
        <f t="shared" si="717"/>
        <v>48174.720000000001</v>
      </c>
      <c r="AA6763" s="5">
        <f>VLOOKUP(G6763,Ma_KH!$A:$R,14,0)</f>
        <v>60</v>
      </c>
    </row>
    <row r="6764" spans="1:27" hidden="1" x14ac:dyDescent="0.25">
      <c r="A6764" s="302">
        <v>46003</v>
      </c>
      <c r="B6764" s="303">
        <v>4181339460</v>
      </c>
      <c r="C6764" s="236" t="s">
        <v>7767</v>
      </c>
      <c r="D6764" s="302">
        <v>46004</v>
      </c>
      <c r="E6764" s="305"/>
      <c r="F6764" s="304"/>
      <c r="G6764" s="306" t="s">
        <v>7778</v>
      </c>
      <c r="H6764" s="305"/>
      <c r="I6764" s="303" t="s">
        <v>8817</v>
      </c>
      <c r="J6764" s="303" t="s">
        <v>1771</v>
      </c>
      <c r="K6764" s="338" t="s">
        <v>7154</v>
      </c>
      <c r="L6764" s="21" t="str">
        <f>VLOOKUP($K6764,TONG_SL!$A:$D,2,0)</f>
        <v>Chả cốm 300g</v>
      </c>
      <c r="N6764" s="21" t="str">
        <f t="shared" si="713"/>
        <v>K-C6</v>
      </c>
      <c r="Q6764" s="21" t="str">
        <f>VLOOKUP(K6764,TONG_SL!$A:$D,3,0)</f>
        <v>Túi</v>
      </c>
      <c r="R6764" s="307">
        <v>6</v>
      </c>
      <c r="S6764" s="220"/>
      <c r="T6764" s="220">
        <f>VLOOKUP(VLOOKUP(G6764,Ma_KH!$A:$R,18,0)&amp;K6764,Gia_MB!$A:$F,6,0)</f>
        <v>74250</v>
      </c>
      <c r="U6764" s="254">
        <f t="shared" si="714"/>
        <v>445500</v>
      </c>
      <c r="V6764" s="220"/>
      <c r="W6764" s="222">
        <f t="shared" si="715"/>
        <v>0</v>
      </c>
      <c r="X6764" s="223" t="str">
        <f t="shared" si="716"/>
        <v>8</v>
      </c>
      <c r="Y6764" s="220"/>
      <c r="Z6764" s="254">
        <f t="shared" si="717"/>
        <v>35640</v>
      </c>
      <c r="AA6764" s="5">
        <f>VLOOKUP(G6764,Ma_KH!$A:$R,14,0)</f>
        <v>60</v>
      </c>
    </row>
    <row r="6765" spans="1:27" hidden="1" x14ac:dyDescent="0.25">
      <c r="A6765" s="302">
        <v>46003</v>
      </c>
      <c r="B6765" s="303">
        <v>4181339460</v>
      </c>
      <c r="C6765" s="236" t="s">
        <v>7767</v>
      </c>
      <c r="D6765" s="302">
        <v>46004</v>
      </c>
      <c r="E6765" s="305"/>
      <c r="F6765" s="304"/>
      <c r="G6765" s="306" t="s">
        <v>7778</v>
      </c>
      <c r="H6765" s="305"/>
      <c r="I6765" s="303" t="s">
        <v>8817</v>
      </c>
      <c r="J6765" s="303" t="s">
        <v>1771</v>
      </c>
      <c r="K6765" s="338" t="s">
        <v>7775</v>
      </c>
      <c r="L6765" s="21" t="str">
        <f>VLOOKUP($K6765,TONG_SL!$A:$D,2,0)</f>
        <v>Chả nướng 300g</v>
      </c>
      <c r="N6765" s="21" t="str">
        <f t="shared" si="713"/>
        <v>K-C6</v>
      </c>
      <c r="Q6765" s="21" t="str">
        <f>VLOOKUP(K6765,TONG_SL!$A:$D,3,0)</f>
        <v>Túi</v>
      </c>
      <c r="R6765" s="307">
        <v>12</v>
      </c>
      <c r="S6765" s="220"/>
      <c r="T6765" s="220">
        <f>VLOOKUP(VLOOKUP(G6765,Ma_KH!$A:$R,18,0)&amp;K6765,Gia_MB!$A:$F,6,0)</f>
        <v>70950</v>
      </c>
      <c r="U6765" s="254">
        <f t="shared" si="714"/>
        <v>851400</v>
      </c>
      <c r="V6765" s="220"/>
      <c r="W6765" s="222">
        <f t="shared" si="715"/>
        <v>0</v>
      </c>
      <c r="X6765" s="223" t="str">
        <f t="shared" si="716"/>
        <v>8</v>
      </c>
      <c r="Y6765" s="220"/>
      <c r="Z6765" s="254">
        <f t="shared" si="717"/>
        <v>68112</v>
      </c>
      <c r="AA6765" s="5">
        <f>VLOOKUP(G6765,Ma_KH!$A:$R,14,0)</f>
        <v>60</v>
      </c>
    </row>
    <row r="6766" spans="1:27" hidden="1" x14ac:dyDescent="0.25">
      <c r="A6766" s="302">
        <v>46003</v>
      </c>
      <c r="B6766" s="303">
        <v>4181339460</v>
      </c>
      <c r="C6766" s="236" t="s">
        <v>7767</v>
      </c>
      <c r="D6766" s="302">
        <v>46004</v>
      </c>
      <c r="E6766" s="305"/>
      <c r="F6766" s="304"/>
      <c r="G6766" s="306" t="s">
        <v>7778</v>
      </c>
      <c r="H6766" s="305"/>
      <c r="I6766" s="303" t="s">
        <v>8817</v>
      </c>
      <c r="J6766" s="303" t="s">
        <v>1771</v>
      </c>
      <c r="K6766" s="338" t="s">
        <v>7153</v>
      </c>
      <c r="L6766" s="21" t="str">
        <f>VLOOKUP($K6766,TONG_SL!$A:$D,2,0)</f>
        <v>Tai heo muối 200g</v>
      </c>
      <c r="N6766" s="21" t="str">
        <f t="shared" si="713"/>
        <v>K-C6</v>
      </c>
      <c r="Q6766" s="21" t="str">
        <f>VLOOKUP(K6766,TONG_SL!$A:$D,3,0)</f>
        <v>Túi</v>
      </c>
      <c r="R6766" s="307">
        <v>6</v>
      </c>
      <c r="S6766" s="220"/>
      <c r="T6766" s="220">
        <f>VLOOKUP(VLOOKUP(G6766,Ma_KH!$A:$R,18,0)&amp;K6766,Gia_MB!$A:$F,6,0)</f>
        <v>55595</v>
      </c>
      <c r="U6766" s="254">
        <f t="shared" si="714"/>
        <v>333570</v>
      </c>
      <c r="V6766" s="220"/>
      <c r="W6766" s="222">
        <f t="shared" si="715"/>
        <v>0</v>
      </c>
      <c r="X6766" s="223" t="str">
        <f t="shared" si="716"/>
        <v>8</v>
      </c>
      <c r="Y6766" s="220"/>
      <c r="Z6766" s="254">
        <f t="shared" si="717"/>
        <v>26685.600000000002</v>
      </c>
      <c r="AA6766" s="5">
        <f>VLOOKUP(G6766,Ma_KH!$A:$R,14,0)</f>
        <v>60</v>
      </c>
    </row>
    <row r="6767" spans="1:27" hidden="1" x14ac:dyDescent="0.25">
      <c r="A6767" s="302">
        <v>46003</v>
      </c>
      <c r="B6767" s="303">
        <v>4181339460</v>
      </c>
      <c r="C6767" s="236" t="s">
        <v>7767</v>
      </c>
      <c r="D6767" s="302">
        <v>46004</v>
      </c>
      <c r="E6767" s="305"/>
      <c r="F6767" s="304"/>
      <c r="G6767" s="306" t="s">
        <v>7778</v>
      </c>
      <c r="H6767" s="305"/>
      <c r="I6767" s="303" t="s">
        <v>8817</v>
      </c>
      <c r="J6767" s="303" t="s">
        <v>1771</v>
      </c>
      <c r="K6767" s="338" t="s">
        <v>30</v>
      </c>
      <c r="L6767" s="21" t="str">
        <f>VLOOKUP($K6767,TONG_SL!$A:$D,2,0)</f>
        <v>Gà muối 500g</v>
      </c>
      <c r="N6767" s="21" t="str">
        <f t="shared" si="713"/>
        <v>K-C6</v>
      </c>
      <c r="Q6767" s="21" t="str">
        <f>VLOOKUP(K6767,TONG_SL!$A:$D,3,0)</f>
        <v>Túi</v>
      </c>
      <c r="R6767" s="307">
        <v>22</v>
      </c>
      <c r="S6767" s="220"/>
      <c r="T6767" s="220">
        <f>VLOOKUP(VLOOKUP(G6767,Ma_KH!$A:$R,18,0)&amp;K6767,Gia_MB!$A:$F,6,0)</f>
        <v>111058</v>
      </c>
      <c r="U6767" s="254">
        <f t="shared" si="714"/>
        <v>2443276</v>
      </c>
      <c r="V6767" s="220"/>
      <c r="W6767" s="222">
        <f t="shared" si="715"/>
        <v>0</v>
      </c>
      <c r="X6767" s="223" t="str">
        <f t="shared" si="716"/>
        <v>8</v>
      </c>
      <c r="Y6767" s="220"/>
      <c r="Z6767" s="254">
        <f t="shared" si="717"/>
        <v>195462.08000000002</v>
      </c>
      <c r="AA6767" s="5">
        <f>VLOOKUP(G6767,Ma_KH!$A:$R,14,0)</f>
        <v>60</v>
      </c>
    </row>
    <row r="6768" spans="1:27" hidden="1" x14ac:dyDescent="0.25">
      <c r="A6768" s="302">
        <v>46003</v>
      </c>
      <c r="B6768" s="303">
        <v>4181339460</v>
      </c>
      <c r="C6768" s="236" t="s">
        <v>7767</v>
      </c>
      <c r="D6768" s="302">
        <v>46004</v>
      </c>
      <c r="E6768" s="305"/>
      <c r="F6768" s="304"/>
      <c r="G6768" s="306" t="s">
        <v>7778</v>
      </c>
      <c r="H6768" s="305"/>
      <c r="I6768" s="303" t="s">
        <v>8817</v>
      </c>
      <c r="J6768" s="303" t="s">
        <v>1771</v>
      </c>
      <c r="K6768" s="338" t="s">
        <v>7187</v>
      </c>
      <c r="L6768" s="21" t="str">
        <f>VLOOKUP($K6768,TONG_SL!$A:$D,2,0)</f>
        <v>Chân giò heo muối 300g</v>
      </c>
      <c r="N6768" s="21" t="str">
        <f t="shared" si="713"/>
        <v>K-C6</v>
      </c>
      <c r="Q6768" s="21" t="str">
        <f>VLOOKUP(K6768,TONG_SL!$A:$D,3,0)</f>
        <v>Túi</v>
      </c>
      <c r="R6768" s="307">
        <v>14</v>
      </c>
      <c r="S6768" s="220"/>
      <c r="T6768" s="220">
        <f>VLOOKUP(VLOOKUP(G6768,Ma_KH!$A:$R,18,0)&amp;K6768,Gia_MB!$A:$F,6,0)</f>
        <v>73431</v>
      </c>
      <c r="U6768" s="254">
        <f t="shared" si="714"/>
        <v>1028034</v>
      </c>
      <c r="V6768" s="220"/>
      <c r="W6768" s="222">
        <f t="shared" si="715"/>
        <v>0</v>
      </c>
      <c r="X6768" s="223" t="str">
        <f t="shared" si="716"/>
        <v>8</v>
      </c>
      <c r="Y6768" s="220"/>
      <c r="Z6768" s="254">
        <f t="shared" si="717"/>
        <v>82242.720000000001</v>
      </c>
      <c r="AA6768" s="5">
        <f>VLOOKUP(G6768,Ma_KH!$A:$R,14,0)</f>
        <v>60</v>
      </c>
    </row>
    <row r="6769" spans="1:27" hidden="1" x14ac:dyDescent="0.25">
      <c r="A6769" s="302">
        <v>46003</v>
      </c>
      <c r="B6769" s="303">
        <v>4181339461</v>
      </c>
      <c r="C6769" s="236" t="s">
        <v>7767</v>
      </c>
      <c r="D6769" s="302">
        <v>46004</v>
      </c>
      <c r="E6769" s="305"/>
      <c r="F6769" s="304"/>
      <c r="G6769" s="306" t="s">
        <v>7778</v>
      </c>
      <c r="H6769" s="305"/>
      <c r="I6769" s="303" t="s">
        <v>8818</v>
      </c>
      <c r="J6769" s="303" t="s">
        <v>1771</v>
      </c>
      <c r="K6769" s="338" t="s">
        <v>48</v>
      </c>
      <c r="L6769" s="21" t="str">
        <f>VLOOKUP($K6769,TONG_SL!$A:$D,2,0)</f>
        <v>Mọc Nấm Hương 250g</v>
      </c>
      <c r="N6769" s="21" t="str">
        <f t="shared" si="713"/>
        <v>K-C6</v>
      </c>
      <c r="Q6769" s="21" t="str">
        <f>VLOOKUP(K6769,TONG_SL!$A:$D,3,0)</f>
        <v>Túi</v>
      </c>
      <c r="R6769" s="307">
        <v>8</v>
      </c>
      <c r="S6769" s="220"/>
      <c r="T6769" s="220">
        <f>VLOOKUP(VLOOKUP(G6769,Ma_KH!$A:$R,18,0)&amp;K6769,Gia_MB!$A:$F,6,0)</f>
        <v>46000</v>
      </c>
      <c r="U6769" s="254">
        <f t="shared" si="714"/>
        <v>368000</v>
      </c>
      <c r="V6769" s="220"/>
      <c r="W6769" s="222">
        <f t="shared" si="715"/>
        <v>0</v>
      </c>
      <c r="X6769" s="223" t="str">
        <f t="shared" si="716"/>
        <v>8</v>
      </c>
      <c r="Y6769" s="220"/>
      <c r="Z6769" s="254">
        <f t="shared" si="717"/>
        <v>29440</v>
      </c>
      <c r="AA6769" s="5">
        <f>VLOOKUP(G6769,Ma_KH!$A:$R,14,0)</f>
        <v>60</v>
      </c>
    </row>
    <row r="6770" spans="1:27" hidden="1" x14ac:dyDescent="0.25">
      <c r="A6770" s="302">
        <v>46003</v>
      </c>
      <c r="B6770" s="303">
        <v>4181339461</v>
      </c>
      <c r="C6770" s="236" t="s">
        <v>7767</v>
      </c>
      <c r="D6770" s="302">
        <v>46004</v>
      </c>
      <c r="E6770" s="305"/>
      <c r="F6770" s="304"/>
      <c r="G6770" s="306" t="s">
        <v>7778</v>
      </c>
      <c r="H6770" s="305"/>
      <c r="I6770" s="303" t="s">
        <v>8818</v>
      </c>
      <c r="J6770" s="303" t="s">
        <v>1771</v>
      </c>
      <c r="K6770" s="338" t="s">
        <v>32</v>
      </c>
      <c r="L6770" s="21" t="str">
        <f>VLOOKUP($K6770,TONG_SL!$A:$D,2,0)</f>
        <v>Giò Tai Lưỡi Xào 250g</v>
      </c>
      <c r="N6770" s="21" t="str">
        <f t="shared" si="713"/>
        <v>K-C6</v>
      </c>
      <c r="Q6770" s="21" t="str">
        <f>VLOOKUP(K6770,TONG_SL!$A:$D,3,0)</f>
        <v>Túi</v>
      </c>
      <c r="R6770" s="307">
        <v>10</v>
      </c>
      <c r="S6770" s="220"/>
      <c r="T6770" s="220">
        <f>VLOOKUP(VLOOKUP(G6770,Ma_KH!$A:$R,18,0)&amp;K6770,Gia_MB!$A:$F,6,0)</f>
        <v>50182</v>
      </c>
      <c r="U6770" s="254">
        <f t="shared" si="714"/>
        <v>501820</v>
      </c>
      <c r="V6770" s="220"/>
      <c r="W6770" s="222">
        <f t="shared" si="715"/>
        <v>0</v>
      </c>
      <c r="X6770" s="223" t="str">
        <f t="shared" si="716"/>
        <v>8</v>
      </c>
      <c r="Y6770" s="220"/>
      <c r="Z6770" s="254">
        <f t="shared" si="717"/>
        <v>40145.599999999999</v>
      </c>
      <c r="AA6770" s="5">
        <f>VLOOKUP(G6770,Ma_KH!$A:$R,14,0)</f>
        <v>60</v>
      </c>
    </row>
    <row r="6771" spans="1:27" hidden="1" x14ac:dyDescent="0.25">
      <c r="A6771" s="302">
        <v>46003</v>
      </c>
      <c r="B6771" s="303">
        <v>4181339461</v>
      </c>
      <c r="C6771" s="236" t="s">
        <v>7767</v>
      </c>
      <c r="D6771" s="302">
        <v>46004</v>
      </c>
      <c r="E6771" s="305"/>
      <c r="F6771" s="304"/>
      <c r="G6771" s="306" t="s">
        <v>7778</v>
      </c>
      <c r="H6771" s="305"/>
      <c r="I6771" s="303" t="s">
        <v>8818</v>
      </c>
      <c r="J6771" s="303" t="s">
        <v>1771</v>
      </c>
      <c r="K6771" s="338" t="s">
        <v>7154</v>
      </c>
      <c r="L6771" s="21" t="str">
        <f>VLOOKUP($K6771,TONG_SL!$A:$D,2,0)</f>
        <v>Chả cốm 300g</v>
      </c>
      <c r="N6771" s="21" t="str">
        <f t="shared" si="713"/>
        <v>K-C6</v>
      </c>
      <c r="Q6771" s="21" t="str">
        <f>VLOOKUP(K6771,TONG_SL!$A:$D,3,0)</f>
        <v>Túi</v>
      </c>
      <c r="R6771" s="307">
        <v>2</v>
      </c>
      <c r="S6771" s="220"/>
      <c r="T6771" s="220">
        <f>VLOOKUP(VLOOKUP(G6771,Ma_KH!$A:$R,18,0)&amp;K6771,Gia_MB!$A:$F,6,0)</f>
        <v>74250</v>
      </c>
      <c r="U6771" s="254">
        <f t="shared" si="714"/>
        <v>148500</v>
      </c>
      <c r="V6771" s="220"/>
      <c r="W6771" s="222">
        <f t="shared" si="715"/>
        <v>0</v>
      </c>
      <c r="X6771" s="223" t="str">
        <f t="shared" si="716"/>
        <v>8</v>
      </c>
      <c r="Y6771" s="220"/>
      <c r="Z6771" s="254">
        <f t="shared" si="717"/>
        <v>11880</v>
      </c>
      <c r="AA6771" s="5">
        <f>VLOOKUP(G6771,Ma_KH!$A:$R,14,0)</f>
        <v>60</v>
      </c>
    </row>
    <row r="6772" spans="1:27" hidden="1" x14ac:dyDescent="0.25">
      <c r="A6772" s="302">
        <v>46003</v>
      </c>
      <c r="B6772" s="303">
        <v>4181339461</v>
      </c>
      <c r="C6772" s="236" t="s">
        <v>7767</v>
      </c>
      <c r="D6772" s="302">
        <v>46004</v>
      </c>
      <c r="E6772" s="305"/>
      <c r="F6772" s="304"/>
      <c r="G6772" s="306" t="s">
        <v>7778</v>
      </c>
      <c r="H6772" s="305"/>
      <c r="I6772" s="303" t="s">
        <v>8818</v>
      </c>
      <c r="J6772" s="303" t="s">
        <v>1771</v>
      </c>
      <c r="K6772" s="338" t="s">
        <v>7775</v>
      </c>
      <c r="L6772" s="21" t="str">
        <f>VLOOKUP($K6772,TONG_SL!$A:$D,2,0)</f>
        <v>Chả nướng 300g</v>
      </c>
      <c r="N6772" s="21" t="str">
        <f t="shared" si="713"/>
        <v>K-C6</v>
      </c>
      <c r="Q6772" s="21" t="str">
        <f>VLOOKUP(K6772,TONG_SL!$A:$D,3,0)</f>
        <v>Túi</v>
      </c>
      <c r="R6772" s="307">
        <v>4</v>
      </c>
      <c r="S6772" s="220"/>
      <c r="T6772" s="220">
        <f>VLOOKUP(VLOOKUP(G6772,Ma_KH!$A:$R,18,0)&amp;K6772,Gia_MB!$A:$F,6,0)</f>
        <v>70950</v>
      </c>
      <c r="U6772" s="254">
        <f t="shared" si="714"/>
        <v>283800</v>
      </c>
      <c r="V6772" s="220"/>
      <c r="W6772" s="222">
        <f t="shared" si="715"/>
        <v>0</v>
      </c>
      <c r="X6772" s="223" t="str">
        <f t="shared" si="716"/>
        <v>8</v>
      </c>
      <c r="Y6772" s="220"/>
      <c r="Z6772" s="254">
        <f t="shared" si="717"/>
        <v>22704</v>
      </c>
      <c r="AA6772" s="5">
        <f>VLOOKUP(G6772,Ma_KH!$A:$R,14,0)</f>
        <v>60</v>
      </c>
    </row>
    <row r="6773" spans="1:27" hidden="1" x14ac:dyDescent="0.25">
      <c r="A6773" s="302">
        <v>46003</v>
      </c>
      <c r="B6773" s="303">
        <v>4181339461</v>
      </c>
      <c r="C6773" s="236" t="s">
        <v>7767</v>
      </c>
      <c r="D6773" s="302">
        <v>46004</v>
      </c>
      <c r="E6773" s="305"/>
      <c r="F6773" s="304"/>
      <c r="G6773" s="306" t="s">
        <v>7778</v>
      </c>
      <c r="H6773" s="305"/>
      <c r="I6773" s="303" t="s">
        <v>8818</v>
      </c>
      <c r="J6773" s="303" t="s">
        <v>1771</v>
      </c>
      <c r="K6773" s="338" t="s">
        <v>7153</v>
      </c>
      <c r="L6773" s="21" t="str">
        <f>VLOOKUP($K6773,TONG_SL!$A:$D,2,0)</f>
        <v>Tai heo muối 200g</v>
      </c>
      <c r="N6773" s="21" t="str">
        <f t="shared" si="713"/>
        <v>K-C6</v>
      </c>
      <c r="Q6773" s="21" t="str">
        <f>VLOOKUP(K6773,TONG_SL!$A:$D,3,0)</f>
        <v>Túi</v>
      </c>
      <c r="R6773" s="307">
        <v>2</v>
      </c>
      <c r="S6773" s="220"/>
      <c r="T6773" s="220">
        <f>VLOOKUP(VLOOKUP(G6773,Ma_KH!$A:$R,18,0)&amp;K6773,Gia_MB!$A:$F,6,0)</f>
        <v>55595</v>
      </c>
      <c r="U6773" s="254">
        <f t="shared" si="714"/>
        <v>111190</v>
      </c>
      <c r="V6773" s="220"/>
      <c r="W6773" s="222">
        <f t="shared" si="715"/>
        <v>0</v>
      </c>
      <c r="X6773" s="223" t="str">
        <f t="shared" si="716"/>
        <v>8</v>
      </c>
      <c r="Y6773" s="220"/>
      <c r="Z6773" s="254">
        <f t="shared" si="717"/>
        <v>8895.2000000000007</v>
      </c>
      <c r="AA6773" s="5">
        <f>VLOOKUP(G6773,Ma_KH!$A:$R,14,0)</f>
        <v>60</v>
      </c>
    </row>
    <row r="6774" spans="1:27" hidden="1" x14ac:dyDescent="0.25">
      <c r="A6774" s="302">
        <v>46003</v>
      </c>
      <c r="B6774" s="303">
        <v>4181339461</v>
      </c>
      <c r="C6774" s="236" t="s">
        <v>7767</v>
      </c>
      <c r="D6774" s="302">
        <v>46004</v>
      </c>
      <c r="E6774" s="305"/>
      <c r="F6774" s="304"/>
      <c r="G6774" s="306" t="s">
        <v>7778</v>
      </c>
      <c r="H6774" s="305"/>
      <c r="I6774" s="303" t="s">
        <v>8818</v>
      </c>
      <c r="J6774" s="303" t="s">
        <v>1771</v>
      </c>
      <c r="K6774" s="338" t="s">
        <v>30</v>
      </c>
      <c r="L6774" s="21" t="str">
        <f>VLOOKUP($K6774,TONG_SL!$A:$D,2,0)</f>
        <v>Gà muối 500g</v>
      </c>
      <c r="N6774" s="21" t="str">
        <f t="shared" si="713"/>
        <v>K-C6</v>
      </c>
      <c r="Q6774" s="21" t="str">
        <f>VLOOKUP(K6774,TONG_SL!$A:$D,3,0)</f>
        <v>Túi</v>
      </c>
      <c r="R6774" s="307">
        <v>18</v>
      </c>
      <c r="S6774" s="220"/>
      <c r="T6774" s="220">
        <f>VLOOKUP(VLOOKUP(G6774,Ma_KH!$A:$R,18,0)&amp;K6774,Gia_MB!$A:$F,6,0)</f>
        <v>111058</v>
      </c>
      <c r="U6774" s="254">
        <f t="shared" si="714"/>
        <v>1999044</v>
      </c>
      <c r="V6774" s="220"/>
      <c r="W6774" s="222">
        <f t="shared" si="715"/>
        <v>0</v>
      </c>
      <c r="X6774" s="223" t="str">
        <f t="shared" si="716"/>
        <v>8</v>
      </c>
      <c r="Y6774" s="220"/>
      <c r="Z6774" s="254">
        <f t="shared" si="717"/>
        <v>159923.51999999999</v>
      </c>
      <c r="AA6774" s="5">
        <f>VLOOKUP(G6774,Ma_KH!$A:$R,14,0)</f>
        <v>60</v>
      </c>
    </row>
    <row r="6775" spans="1:27" hidden="1" x14ac:dyDescent="0.25">
      <c r="A6775" s="302">
        <v>46003</v>
      </c>
      <c r="B6775" s="303">
        <v>4181339461</v>
      </c>
      <c r="C6775" s="236" t="s">
        <v>7767</v>
      </c>
      <c r="D6775" s="302">
        <v>46004</v>
      </c>
      <c r="E6775" s="305"/>
      <c r="F6775" s="304"/>
      <c r="G6775" s="306" t="s">
        <v>7778</v>
      </c>
      <c r="H6775" s="305"/>
      <c r="I6775" s="303" t="s">
        <v>8818</v>
      </c>
      <c r="J6775" s="303" t="s">
        <v>1771</v>
      </c>
      <c r="K6775" s="338" t="s">
        <v>7187</v>
      </c>
      <c r="L6775" s="21" t="str">
        <f>VLOOKUP($K6775,TONG_SL!$A:$D,2,0)</f>
        <v>Chân giò heo muối 300g</v>
      </c>
      <c r="N6775" s="21" t="str">
        <f t="shared" si="713"/>
        <v>K-C6</v>
      </c>
      <c r="Q6775" s="21" t="str">
        <f>VLOOKUP(K6775,TONG_SL!$A:$D,3,0)</f>
        <v>Túi</v>
      </c>
      <c r="R6775" s="307">
        <v>12</v>
      </c>
      <c r="S6775" s="220"/>
      <c r="T6775" s="220">
        <f>VLOOKUP(VLOOKUP(G6775,Ma_KH!$A:$R,18,0)&amp;K6775,Gia_MB!$A:$F,6,0)</f>
        <v>73431</v>
      </c>
      <c r="U6775" s="254">
        <f t="shared" si="714"/>
        <v>881172</v>
      </c>
      <c r="V6775" s="220"/>
      <c r="W6775" s="222">
        <f t="shared" si="715"/>
        <v>0</v>
      </c>
      <c r="X6775" s="223" t="str">
        <f t="shared" si="716"/>
        <v>8</v>
      </c>
      <c r="Y6775" s="220"/>
      <c r="Z6775" s="254">
        <f t="shared" si="717"/>
        <v>70493.759999999995</v>
      </c>
      <c r="AA6775" s="5">
        <f>VLOOKUP(G6775,Ma_KH!$A:$R,14,0)</f>
        <v>60</v>
      </c>
    </row>
    <row r="6776" spans="1:27" hidden="1" x14ac:dyDescent="0.25">
      <c r="A6776" s="302">
        <v>46003</v>
      </c>
      <c r="B6776" s="303">
        <v>4181339463</v>
      </c>
      <c r="C6776" s="236" t="s">
        <v>7767</v>
      </c>
      <c r="D6776" s="302">
        <v>46004</v>
      </c>
      <c r="E6776" s="305"/>
      <c r="F6776" s="304"/>
      <c r="G6776" s="306" t="s">
        <v>7778</v>
      </c>
      <c r="H6776" s="305"/>
      <c r="I6776" s="303" t="s">
        <v>8819</v>
      </c>
      <c r="J6776" s="303" t="s">
        <v>1771</v>
      </c>
      <c r="K6776" s="338" t="s">
        <v>48</v>
      </c>
      <c r="L6776" s="21" t="str">
        <f>VLOOKUP($K6776,TONG_SL!$A:$D,2,0)</f>
        <v>Mọc Nấm Hương 250g</v>
      </c>
      <c r="N6776" s="21" t="str">
        <f t="shared" si="713"/>
        <v>K-C6</v>
      </c>
      <c r="Q6776" s="21" t="str">
        <f>VLOOKUP(K6776,TONG_SL!$A:$D,3,0)</f>
        <v>Túi</v>
      </c>
      <c r="R6776" s="307">
        <v>10</v>
      </c>
      <c r="S6776" s="220"/>
      <c r="T6776" s="220">
        <f>VLOOKUP(VLOOKUP(G6776,Ma_KH!$A:$R,18,0)&amp;K6776,Gia_MB!$A:$F,6,0)</f>
        <v>46000</v>
      </c>
      <c r="U6776" s="254">
        <f t="shared" si="714"/>
        <v>460000</v>
      </c>
      <c r="V6776" s="220"/>
      <c r="W6776" s="222">
        <f t="shared" si="715"/>
        <v>0</v>
      </c>
      <c r="X6776" s="223" t="str">
        <f t="shared" si="716"/>
        <v>8</v>
      </c>
      <c r="Y6776" s="220"/>
      <c r="Z6776" s="254">
        <f t="shared" si="717"/>
        <v>36800</v>
      </c>
      <c r="AA6776" s="5">
        <f>VLOOKUP(G6776,Ma_KH!$A:$R,14,0)</f>
        <v>60</v>
      </c>
    </row>
    <row r="6777" spans="1:27" hidden="1" x14ac:dyDescent="0.25">
      <c r="A6777" s="302">
        <v>46003</v>
      </c>
      <c r="B6777" s="303">
        <v>4181339463</v>
      </c>
      <c r="C6777" s="236" t="s">
        <v>7767</v>
      </c>
      <c r="D6777" s="302">
        <v>46004</v>
      </c>
      <c r="E6777" s="305"/>
      <c r="F6777" s="304"/>
      <c r="G6777" s="306" t="s">
        <v>7778</v>
      </c>
      <c r="H6777" s="305"/>
      <c r="I6777" s="303" t="s">
        <v>8819</v>
      </c>
      <c r="J6777" s="303" t="s">
        <v>1771</v>
      </c>
      <c r="K6777" s="338" t="s">
        <v>32</v>
      </c>
      <c r="L6777" s="21" t="str">
        <f>VLOOKUP($K6777,TONG_SL!$A:$D,2,0)</f>
        <v>Giò Tai Lưỡi Xào 250g</v>
      </c>
      <c r="N6777" s="21" t="str">
        <f t="shared" si="713"/>
        <v>K-C6</v>
      </c>
      <c r="Q6777" s="21" t="str">
        <f>VLOOKUP(K6777,TONG_SL!$A:$D,3,0)</f>
        <v>Túi</v>
      </c>
      <c r="R6777" s="307">
        <v>8</v>
      </c>
      <c r="S6777" s="220"/>
      <c r="T6777" s="220">
        <f>VLOOKUP(VLOOKUP(G6777,Ma_KH!$A:$R,18,0)&amp;K6777,Gia_MB!$A:$F,6,0)</f>
        <v>50182</v>
      </c>
      <c r="U6777" s="254">
        <f t="shared" si="714"/>
        <v>401456</v>
      </c>
      <c r="V6777" s="220"/>
      <c r="W6777" s="222">
        <f t="shared" si="715"/>
        <v>0</v>
      </c>
      <c r="X6777" s="223" t="str">
        <f t="shared" si="716"/>
        <v>8</v>
      </c>
      <c r="Y6777" s="220"/>
      <c r="Z6777" s="254">
        <f t="shared" si="717"/>
        <v>32116.48</v>
      </c>
      <c r="AA6777" s="5">
        <f>VLOOKUP(G6777,Ma_KH!$A:$R,14,0)</f>
        <v>60</v>
      </c>
    </row>
    <row r="6778" spans="1:27" hidden="1" x14ac:dyDescent="0.25">
      <c r="A6778" s="302">
        <v>46003</v>
      </c>
      <c r="B6778" s="303">
        <v>4181339463</v>
      </c>
      <c r="C6778" s="236" t="s">
        <v>7767</v>
      </c>
      <c r="D6778" s="302">
        <v>46004</v>
      </c>
      <c r="E6778" s="305"/>
      <c r="F6778" s="304"/>
      <c r="G6778" s="306" t="s">
        <v>7778</v>
      </c>
      <c r="H6778" s="305"/>
      <c r="I6778" s="303" t="s">
        <v>8819</v>
      </c>
      <c r="J6778" s="303" t="s">
        <v>1771</v>
      </c>
      <c r="K6778" s="338" t="s">
        <v>7154</v>
      </c>
      <c r="L6778" s="21" t="str">
        <f>VLOOKUP($K6778,TONG_SL!$A:$D,2,0)</f>
        <v>Chả cốm 300g</v>
      </c>
      <c r="N6778" s="21" t="str">
        <f t="shared" si="713"/>
        <v>K-C6</v>
      </c>
      <c r="Q6778" s="21" t="str">
        <f>VLOOKUP(K6778,TONG_SL!$A:$D,3,0)</f>
        <v>Túi</v>
      </c>
      <c r="R6778" s="307">
        <v>8</v>
      </c>
      <c r="S6778" s="220"/>
      <c r="T6778" s="220">
        <f>VLOOKUP(VLOOKUP(G6778,Ma_KH!$A:$R,18,0)&amp;K6778,Gia_MB!$A:$F,6,0)</f>
        <v>74250</v>
      </c>
      <c r="U6778" s="254">
        <f t="shared" si="714"/>
        <v>594000</v>
      </c>
      <c r="V6778" s="220"/>
      <c r="W6778" s="222">
        <f t="shared" si="715"/>
        <v>0</v>
      </c>
      <c r="X6778" s="223" t="str">
        <f t="shared" si="716"/>
        <v>8</v>
      </c>
      <c r="Y6778" s="220"/>
      <c r="Z6778" s="254">
        <f t="shared" si="717"/>
        <v>47520</v>
      </c>
      <c r="AA6778" s="5">
        <f>VLOOKUP(G6778,Ma_KH!$A:$R,14,0)</f>
        <v>60</v>
      </c>
    </row>
    <row r="6779" spans="1:27" hidden="1" x14ac:dyDescent="0.25">
      <c r="A6779" s="302">
        <v>46003</v>
      </c>
      <c r="B6779" s="303">
        <v>4181339463</v>
      </c>
      <c r="C6779" s="236" t="s">
        <v>7767</v>
      </c>
      <c r="D6779" s="302">
        <v>46004</v>
      </c>
      <c r="E6779" s="305"/>
      <c r="F6779" s="304"/>
      <c r="G6779" s="306" t="s">
        <v>7778</v>
      </c>
      <c r="H6779" s="305"/>
      <c r="I6779" s="303" t="s">
        <v>8819</v>
      </c>
      <c r="J6779" s="303" t="s">
        <v>1771</v>
      </c>
      <c r="K6779" s="338" t="s">
        <v>7775</v>
      </c>
      <c r="L6779" s="21" t="str">
        <f>VLOOKUP($K6779,TONG_SL!$A:$D,2,0)</f>
        <v>Chả nướng 300g</v>
      </c>
      <c r="N6779" s="21" t="str">
        <f t="shared" si="713"/>
        <v>K-C6</v>
      </c>
      <c r="Q6779" s="21" t="str">
        <f>VLOOKUP(K6779,TONG_SL!$A:$D,3,0)</f>
        <v>Túi</v>
      </c>
      <c r="R6779" s="307">
        <v>6</v>
      </c>
      <c r="S6779" s="220"/>
      <c r="T6779" s="220">
        <f>VLOOKUP(VLOOKUP(G6779,Ma_KH!$A:$R,18,0)&amp;K6779,Gia_MB!$A:$F,6,0)</f>
        <v>70950</v>
      </c>
      <c r="U6779" s="254">
        <f t="shared" si="714"/>
        <v>425700</v>
      </c>
      <c r="V6779" s="220"/>
      <c r="W6779" s="222">
        <f t="shared" si="715"/>
        <v>0</v>
      </c>
      <c r="X6779" s="223" t="str">
        <f t="shared" si="716"/>
        <v>8</v>
      </c>
      <c r="Y6779" s="220"/>
      <c r="Z6779" s="254">
        <f t="shared" si="717"/>
        <v>34056</v>
      </c>
      <c r="AA6779" s="5">
        <f>VLOOKUP(G6779,Ma_KH!$A:$R,14,0)</f>
        <v>60</v>
      </c>
    </row>
    <row r="6780" spans="1:27" hidden="1" x14ac:dyDescent="0.25">
      <c r="A6780" s="302">
        <v>46003</v>
      </c>
      <c r="B6780" s="303">
        <v>4181339463</v>
      </c>
      <c r="C6780" s="236" t="s">
        <v>7767</v>
      </c>
      <c r="D6780" s="302">
        <v>46004</v>
      </c>
      <c r="E6780" s="305"/>
      <c r="F6780" s="304"/>
      <c r="G6780" s="306" t="s">
        <v>7778</v>
      </c>
      <c r="H6780" s="305"/>
      <c r="I6780" s="303" t="s">
        <v>8819</v>
      </c>
      <c r="J6780" s="303" t="s">
        <v>1771</v>
      </c>
      <c r="K6780" s="338" t="s">
        <v>7153</v>
      </c>
      <c r="L6780" s="21" t="str">
        <f>VLOOKUP($K6780,TONG_SL!$A:$D,2,0)</f>
        <v>Tai heo muối 200g</v>
      </c>
      <c r="N6780" s="21" t="str">
        <f t="shared" si="713"/>
        <v>K-C6</v>
      </c>
      <c r="Q6780" s="21" t="str">
        <f>VLOOKUP(K6780,TONG_SL!$A:$D,3,0)</f>
        <v>Túi</v>
      </c>
      <c r="R6780" s="307">
        <v>6</v>
      </c>
      <c r="S6780" s="220"/>
      <c r="T6780" s="220">
        <f>VLOOKUP(VLOOKUP(G6780,Ma_KH!$A:$R,18,0)&amp;K6780,Gia_MB!$A:$F,6,0)</f>
        <v>55595</v>
      </c>
      <c r="U6780" s="254">
        <f t="shared" si="714"/>
        <v>333570</v>
      </c>
      <c r="V6780" s="220"/>
      <c r="W6780" s="222">
        <f t="shared" si="715"/>
        <v>0</v>
      </c>
      <c r="X6780" s="223" t="str">
        <f t="shared" si="716"/>
        <v>8</v>
      </c>
      <c r="Y6780" s="220"/>
      <c r="Z6780" s="254">
        <f t="shared" si="717"/>
        <v>26685.600000000002</v>
      </c>
      <c r="AA6780" s="5">
        <f>VLOOKUP(G6780,Ma_KH!$A:$R,14,0)</f>
        <v>60</v>
      </c>
    </row>
    <row r="6781" spans="1:27" hidden="1" x14ac:dyDescent="0.25">
      <c r="A6781" s="302">
        <v>46003</v>
      </c>
      <c r="B6781" s="303">
        <v>4181339463</v>
      </c>
      <c r="C6781" s="236" t="s">
        <v>7767</v>
      </c>
      <c r="D6781" s="302">
        <v>46004</v>
      </c>
      <c r="E6781" s="305"/>
      <c r="F6781" s="304"/>
      <c r="G6781" s="306" t="s">
        <v>7778</v>
      </c>
      <c r="H6781" s="305"/>
      <c r="I6781" s="303" t="s">
        <v>8819</v>
      </c>
      <c r="J6781" s="303" t="s">
        <v>1771</v>
      </c>
      <c r="K6781" s="338" t="s">
        <v>30</v>
      </c>
      <c r="L6781" s="21" t="str">
        <f>VLOOKUP($K6781,TONG_SL!$A:$D,2,0)</f>
        <v>Gà muối 500g</v>
      </c>
      <c r="N6781" s="21" t="str">
        <f t="shared" si="713"/>
        <v>K-C6</v>
      </c>
      <c r="Q6781" s="21" t="str">
        <f>VLOOKUP(K6781,TONG_SL!$A:$D,3,0)</f>
        <v>Túi</v>
      </c>
      <c r="R6781" s="307">
        <v>20</v>
      </c>
      <c r="S6781" s="220"/>
      <c r="T6781" s="220">
        <f>VLOOKUP(VLOOKUP(G6781,Ma_KH!$A:$R,18,0)&amp;K6781,Gia_MB!$A:$F,6,0)</f>
        <v>111058</v>
      </c>
      <c r="U6781" s="254">
        <f t="shared" si="714"/>
        <v>2221160</v>
      </c>
      <c r="V6781" s="220"/>
      <c r="W6781" s="222">
        <f t="shared" si="715"/>
        <v>0</v>
      </c>
      <c r="X6781" s="223" t="str">
        <f t="shared" si="716"/>
        <v>8</v>
      </c>
      <c r="Y6781" s="220"/>
      <c r="Z6781" s="254">
        <f t="shared" si="717"/>
        <v>177692.80000000002</v>
      </c>
      <c r="AA6781" s="5">
        <f>VLOOKUP(G6781,Ma_KH!$A:$R,14,0)</f>
        <v>60</v>
      </c>
    </row>
    <row r="6782" spans="1:27" hidden="1" x14ac:dyDescent="0.25">
      <c r="A6782" s="302">
        <v>46003</v>
      </c>
      <c r="B6782" s="303">
        <v>4181339463</v>
      </c>
      <c r="C6782" s="236" t="s">
        <v>7767</v>
      </c>
      <c r="D6782" s="302">
        <v>46004</v>
      </c>
      <c r="E6782" s="305"/>
      <c r="F6782" s="304"/>
      <c r="G6782" s="306" t="s">
        <v>7778</v>
      </c>
      <c r="H6782" s="305"/>
      <c r="I6782" s="303" t="s">
        <v>8819</v>
      </c>
      <c r="J6782" s="303" t="s">
        <v>1771</v>
      </c>
      <c r="K6782" s="338" t="s">
        <v>7187</v>
      </c>
      <c r="L6782" s="21" t="str">
        <f>VLOOKUP($K6782,TONG_SL!$A:$D,2,0)</f>
        <v>Chân giò heo muối 300g</v>
      </c>
      <c r="N6782" s="21" t="str">
        <f t="shared" si="713"/>
        <v>K-C6</v>
      </c>
      <c r="Q6782" s="21" t="str">
        <f>VLOOKUP(K6782,TONG_SL!$A:$D,3,0)</f>
        <v>Túi</v>
      </c>
      <c r="R6782" s="307">
        <v>12</v>
      </c>
      <c r="S6782" s="220"/>
      <c r="T6782" s="220">
        <f>VLOOKUP(VLOOKUP(G6782,Ma_KH!$A:$R,18,0)&amp;K6782,Gia_MB!$A:$F,6,0)</f>
        <v>73431</v>
      </c>
      <c r="U6782" s="254">
        <f t="shared" si="714"/>
        <v>881172</v>
      </c>
      <c r="V6782" s="220"/>
      <c r="W6782" s="222">
        <f t="shared" si="715"/>
        <v>0</v>
      </c>
      <c r="X6782" s="223" t="str">
        <f t="shared" si="716"/>
        <v>8</v>
      </c>
      <c r="Y6782" s="220"/>
      <c r="Z6782" s="254">
        <f t="shared" si="717"/>
        <v>70493.759999999995</v>
      </c>
      <c r="AA6782" s="5">
        <f>VLOOKUP(G6782,Ma_KH!$A:$R,14,0)</f>
        <v>60</v>
      </c>
    </row>
    <row r="6783" spans="1:27" hidden="1" x14ac:dyDescent="0.25">
      <c r="A6783" s="302">
        <v>46003</v>
      </c>
      <c r="B6783" s="303">
        <v>4181339462</v>
      </c>
      <c r="C6783" s="236" t="s">
        <v>7767</v>
      </c>
      <c r="D6783" s="302">
        <v>46004</v>
      </c>
      <c r="E6783" s="305"/>
      <c r="F6783" s="304"/>
      <c r="G6783" s="306" t="s">
        <v>7778</v>
      </c>
      <c r="H6783" s="305"/>
      <c r="I6783" s="303" t="s">
        <v>8820</v>
      </c>
      <c r="J6783" s="303" t="s">
        <v>1771</v>
      </c>
      <c r="K6783" s="338" t="s">
        <v>48</v>
      </c>
      <c r="L6783" s="21" t="str">
        <f>VLOOKUP($K6783,TONG_SL!$A:$D,2,0)</f>
        <v>Mọc Nấm Hương 250g</v>
      </c>
      <c r="N6783" s="21" t="str">
        <f t="shared" si="713"/>
        <v>K-C6</v>
      </c>
      <c r="Q6783" s="21" t="str">
        <f>VLOOKUP(K6783,TONG_SL!$A:$D,3,0)</f>
        <v>Túi</v>
      </c>
      <c r="R6783" s="307">
        <v>10</v>
      </c>
      <c r="S6783" s="220"/>
      <c r="T6783" s="220">
        <f>VLOOKUP(VLOOKUP(G6783,Ma_KH!$A:$R,18,0)&amp;K6783,Gia_MB!$A:$F,6,0)</f>
        <v>46000</v>
      </c>
      <c r="U6783" s="254">
        <f t="shared" si="714"/>
        <v>460000</v>
      </c>
      <c r="V6783" s="220"/>
      <c r="W6783" s="222">
        <f t="shared" si="715"/>
        <v>0</v>
      </c>
      <c r="X6783" s="223" t="str">
        <f t="shared" si="716"/>
        <v>8</v>
      </c>
      <c r="Y6783" s="220"/>
      <c r="Z6783" s="254">
        <f t="shared" si="717"/>
        <v>36800</v>
      </c>
      <c r="AA6783" s="5">
        <f>VLOOKUP(G6783,Ma_KH!$A:$R,14,0)</f>
        <v>60</v>
      </c>
    </row>
    <row r="6784" spans="1:27" hidden="1" x14ac:dyDescent="0.25">
      <c r="A6784" s="302">
        <v>46003</v>
      </c>
      <c r="B6784" s="303">
        <v>4181339462</v>
      </c>
      <c r="C6784" s="236" t="s">
        <v>7767</v>
      </c>
      <c r="D6784" s="302">
        <v>46004</v>
      </c>
      <c r="E6784" s="305"/>
      <c r="F6784" s="304"/>
      <c r="G6784" s="306" t="s">
        <v>7778</v>
      </c>
      <c r="H6784" s="305"/>
      <c r="I6784" s="303" t="s">
        <v>8820</v>
      </c>
      <c r="J6784" s="303" t="s">
        <v>1771</v>
      </c>
      <c r="K6784" s="338" t="s">
        <v>32</v>
      </c>
      <c r="L6784" s="21" t="str">
        <f>VLOOKUP($K6784,TONG_SL!$A:$D,2,0)</f>
        <v>Giò Tai Lưỡi Xào 250g</v>
      </c>
      <c r="N6784" s="21" t="str">
        <f t="shared" si="713"/>
        <v>K-C6</v>
      </c>
      <c r="Q6784" s="21" t="str">
        <f>VLOOKUP(K6784,TONG_SL!$A:$D,3,0)</f>
        <v>Túi</v>
      </c>
      <c r="R6784" s="307">
        <v>10</v>
      </c>
      <c r="S6784" s="220"/>
      <c r="T6784" s="220">
        <f>VLOOKUP(VLOOKUP(G6784,Ma_KH!$A:$R,18,0)&amp;K6784,Gia_MB!$A:$F,6,0)</f>
        <v>50182</v>
      </c>
      <c r="U6784" s="254">
        <f t="shared" si="714"/>
        <v>501820</v>
      </c>
      <c r="V6784" s="220"/>
      <c r="W6784" s="222">
        <f t="shared" si="715"/>
        <v>0</v>
      </c>
      <c r="X6784" s="223" t="str">
        <f t="shared" si="716"/>
        <v>8</v>
      </c>
      <c r="Y6784" s="220"/>
      <c r="Z6784" s="254">
        <f t="shared" si="717"/>
        <v>40145.599999999999</v>
      </c>
      <c r="AA6784" s="5">
        <f>VLOOKUP(G6784,Ma_KH!$A:$R,14,0)</f>
        <v>60</v>
      </c>
    </row>
    <row r="6785" spans="1:27" hidden="1" x14ac:dyDescent="0.25">
      <c r="A6785" s="302">
        <v>46003</v>
      </c>
      <c r="B6785" s="303">
        <v>4181339462</v>
      </c>
      <c r="C6785" s="236" t="s">
        <v>7767</v>
      </c>
      <c r="D6785" s="302">
        <v>46004</v>
      </c>
      <c r="E6785" s="305"/>
      <c r="F6785" s="304"/>
      <c r="G6785" s="306" t="s">
        <v>7778</v>
      </c>
      <c r="H6785" s="305"/>
      <c r="I6785" s="303" t="s">
        <v>8820</v>
      </c>
      <c r="J6785" s="303" t="s">
        <v>1771</v>
      </c>
      <c r="K6785" s="338" t="s">
        <v>7154</v>
      </c>
      <c r="L6785" s="21" t="str">
        <f>VLOOKUP($K6785,TONG_SL!$A:$D,2,0)</f>
        <v>Chả cốm 300g</v>
      </c>
      <c r="N6785" s="21" t="str">
        <f t="shared" ref="N6785:N6848" si="718">IF($B6785&lt;&gt;"","K-C6","")</f>
        <v>K-C6</v>
      </c>
      <c r="Q6785" s="21" t="str">
        <f>VLOOKUP(K6785,TONG_SL!$A:$D,3,0)</f>
        <v>Túi</v>
      </c>
      <c r="R6785" s="307">
        <v>6</v>
      </c>
      <c r="S6785" s="220"/>
      <c r="T6785" s="220">
        <f>VLOOKUP(VLOOKUP(G6785,Ma_KH!$A:$R,18,0)&amp;K6785,Gia_MB!$A:$F,6,0)</f>
        <v>74250</v>
      </c>
      <c r="U6785" s="254">
        <f t="shared" si="714"/>
        <v>445500</v>
      </c>
      <c r="V6785" s="220"/>
      <c r="W6785" s="222">
        <f t="shared" si="715"/>
        <v>0</v>
      </c>
      <c r="X6785" s="223" t="str">
        <f t="shared" si="716"/>
        <v>8</v>
      </c>
      <c r="Y6785" s="220"/>
      <c r="Z6785" s="254">
        <f t="shared" si="717"/>
        <v>35640</v>
      </c>
      <c r="AA6785" s="5">
        <f>VLOOKUP(G6785,Ma_KH!$A:$R,14,0)</f>
        <v>60</v>
      </c>
    </row>
    <row r="6786" spans="1:27" hidden="1" x14ac:dyDescent="0.25">
      <c r="A6786" s="302">
        <v>46003</v>
      </c>
      <c r="B6786" s="303">
        <v>4181339462</v>
      </c>
      <c r="C6786" s="236" t="s">
        <v>7767</v>
      </c>
      <c r="D6786" s="302">
        <v>46004</v>
      </c>
      <c r="E6786" s="305"/>
      <c r="F6786" s="304"/>
      <c r="G6786" s="306" t="s">
        <v>7778</v>
      </c>
      <c r="H6786" s="305"/>
      <c r="I6786" s="303" t="s">
        <v>8820</v>
      </c>
      <c r="J6786" s="303" t="s">
        <v>1771</v>
      </c>
      <c r="K6786" s="338" t="s">
        <v>7775</v>
      </c>
      <c r="L6786" s="21" t="str">
        <f>VLOOKUP($K6786,TONG_SL!$A:$D,2,0)</f>
        <v>Chả nướng 300g</v>
      </c>
      <c r="N6786" s="21" t="str">
        <f t="shared" si="718"/>
        <v>K-C6</v>
      </c>
      <c r="Q6786" s="21" t="str">
        <f>VLOOKUP(K6786,TONG_SL!$A:$D,3,0)</f>
        <v>Túi</v>
      </c>
      <c r="R6786" s="307">
        <v>4</v>
      </c>
      <c r="S6786" s="220"/>
      <c r="T6786" s="220">
        <f>VLOOKUP(VLOOKUP(G6786,Ma_KH!$A:$R,18,0)&amp;K6786,Gia_MB!$A:$F,6,0)</f>
        <v>70950</v>
      </c>
      <c r="U6786" s="254">
        <f t="shared" si="714"/>
        <v>283800</v>
      </c>
      <c r="V6786" s="220"/>
      <c r="W6786" s="222">
        <f t="shared" si="715"/>
        <v>0</v>
      </c>
      <c r="X6786" s="223" t="str">
        <f t="shared" si="716"/>
        <v>8</v>
      </c>
      <c r="Y6786" s="220"/>
      <c r="Z6786" s="254">
        <f t="shared" si="717"/>
        <v>22704</v>
      </c>
      <c r="AA6786" s="5">
        <f>VLOOKUP(G6786,Ma_KH!$A:$R,14,0)</f>
        <v>60</v>
      </c>
    </row>
    <row r="6787" spans="1:27" hidden="1" x14ac:dyDescent="0.25">
      <c r="A6787" s="302">
        <v>46003</v>
      </c>
      <c r="B6787" s="303">
        <v>4181339462</v>
      </c>
      <c r="C6787" s="236" t="s">
        <v>7767</v>
      </c>
      <c r="D6787" s="302">
        <v>46004</v>
      </c>
      <c r="E6787" s="305"/>
      <c r="F6787" s="304"/>
      <c r="G6787" s="306" t="s">
        <v>7778</v>
      </c>
      <c r="H6787" s="305"/>
      <c r="I6787" s="303" t="s">
        <v>8820</v>
      </c>
      <c r="J6787" s="303" t="s">
        <v>1771</v>
      </c>
      <c r="K6787" s="338" t="s">
        <v>7153</v>
      </c>
      <c r="L6787" s="21" t="str">
        <f>VLOOKUP($K6787,TONG_SL!$A:$D,2,0)</f>
        <v>Tai heo muối 200g</v>
      </c>
      <c r="N6787" s="21" t="str">
        <f t="shared" si="718"/>
        <v>K-C6</v>
      </c>
      <c r="Q6787" s="21" t="str">
        <f>VLOOKUP(K6787,TONG_SL!$A:$D,3,0)</f>
        <v>Túi</v>
      </c>
      <c r="R6787" s="307">
        <v>6</v>
      </c>
      <c r="S6787" s="220"/>
      <c r="T6787" s="220">
        <f>VLOOKUP(VLOOKUP(G6787,Ma_KH!$A:$R,18,0)&amp;K6787,Gia_MB!$A:$F,6,0)</f>
        <v>55595</v>
      </c>
      <c r="U6787" s="254">
        <f t="shared" si="714"/>
        <v>333570</v>
      </c>
      <c r="V6787" s="220"/>
      <c r="W6787" s="222">
        <f t="shared" si="715"/>
        <v>0</v>
      </c>
      <c r="X6787" s="223" t="str">
        <f t="shared" si="716"/>
        <v>8</v>
      </c>
      <c r="Y6787" s="220"/>
      <c r="Z6787" s="254">
        <f t="shared" si="717"/>
        <v>26685.600000000002</v>
      </c>
      <c r="AA6787" s="5">
        <f>VLOOKUP(G6787,Ma_KH!$A:$R,14,0)</f>
        <v>60</v>
      </c>
    </row>
    <row r="6788" spans="1:27" hidden="1" x14ac:dyDescent="0.25">
      <c r="A6788" s="302">
        <v>46003</v>
      </c>
      <c r="B6788" s="303">
        <v>4181339462</v>
      </c>
      <c r="C6788" s="236" t="s">
        <v>7767</v>
      </c>
      <c r="D6788" s="302">
        <v>46004</v>
      </c>
      <c r="E6788" s="305"/>
      <c r="F6788" s="304"/>
      <c r="G6788" s="306" t="s">
        <v>7778</v>
      </c>
      <c r="H6788" s="305"/>
      <c r="I6788" s="303" t="s">
        <v>8820</v>
      </c>
      <c r="J6788" s="303" t="s">
        <v>1771</v>
      </c>
      <c r="K6788" s="338" t="s">
        <v>30</v>
      </c>
      <c r="L6788" s="21" t="str">
        <f>VLOOKUP($K6788,TONG_SL!$A:$D,2,0)</f>
        <v>Gà muối 500g</v>
      </c>
      <c r="N6788" s="21" t="str">
        <f t="shared" si="718"/>
        <v>K-C6</v>
      </c>
      <c r="Q6788" s="21" t="str">
        <f>VLOOKUP(K6788,TONG_SL!$A:$D,3,0)</f>
        <v>Túi</v>
      </c>
      <c r="R6788" s="307">
        <v>28</v>
      </c>
      <c r="S6788" s="220"/>
      <c r="T6788" s="220">
        <f>VLOOKUP(VLOOKUP(G6788,Ma_KH!$A:$R,18,0)&amp;K6788,Gia_MB!$A:$F,6,0)</f>
        <v>111058</v>
      </c>
      <c r="U6788" s="254">
        <f t="shared" si="714"/>
        <v>3109624</v>
      </c>
      <c r="V6788" s="220"/>
      <c r="W6788" s="222">
        <f t="shared" si="715"/>
        <v>0</v>
      </c>
      <c r="X6788" s="223" t="str">
        <f t="shared" si="716"/>
        <v>8</v>
      </c>
      <c r="Y6788" s="220"/>
      <c r="Z6788" s="254">
        <f t="shared" si="717"/>
        <v>248769.92000000001</v>
      </c>
      <c r="AA6788" s="5">
        <f>VLOOKUP(G6788,Ma_KH!$A:$R,14,0)</f>
        <v>60</v>
      </c>
    </row>
    <row r="6789" spans="1:27" hidden="1" x14ac:dyDescent="0.25">
      <c r="A6789" s="302">
        <v>46003</v>
      </c>
      <c r="B6789" s="303">
        <v>4181339462</v>
      </c>
      <c r="C6789" s="236" t="s">
        <v>7767</v>
      </c>
      <c r="D6789" s="302">
        <v>46004</v>
      </c>
      <c r="E6789" s="305"/>
      <c r="F6789" s="304"/>
      <c r="G6789" s="306" t="s">
        <v>7778</v>
      </c>
      <c r="H6789" s="305"/>
      <c r="I6789" s="303" t="s">
        <v>8820</v>
      </c>
      <c r="J6789" s="303" t="s">
        <v>1771</v>
      </c>
      <c r="K6789" s="338" t="s">
        <v>7187</v>
      </c>
      <c r="L6789" s="21" t="str">
        <f>VLOOKUP($K6789,TONG_SL!$A:$D,2,0)</f>
        <v>Chân giò heo muối 300g</v>
      </c>
      <c r="N6789" s="21" t="str">
        <f t="shared" si="718"/>
        <v>K-C6</v>
      </c>
      <c r="Q6789" s="21" t="str">
        <f>VLOOKUP(K6789,TONG_SL!$A:$D,3,0)</f>
        <v>Túi</v>
      </c>
      <c r="R6789" s="307">
        <v>10</v>
      </c>
      <c r="S6789" s="220"/>
      <c r="T6789" s="220">
        <f>VLOOKUP(VLOOKUP(G6789,Ma_KH!$A:$R,18,0)&amp;K6789,Gia_MB!$A:$F,6,0)</f>
        <v>73431</v>
      </c>
      <c r="U6789" s="254">
        <f t="shared" si="714"/>
        <v>734310</v>
      </c>
      <c r="V6789" s="220"/>
      <c r="W6789" s="222">
        <f t="shared" si="715"/>
        <v>0</v>
      </c>
      <c r="X6789" s="223" t="str">
        <f t="shared" si="716"/>
        <v>8</v>
      </c>
      <c r="Y6789" s="220"/>
      <c r="Z6789" s="254">
        <f t="shared" si="717"/>
        <v>58744.800000000003</v>
      </c>
      <c r="AA6789" s="5">
        <f>VLOOKUP(G6789,Ma_KH!$A:$R,14,0)</f>
        <v>60</v>
      </c>
    </row>
    <row r="6790" spans="1:27" hidden="1" x14ac:dyDescent="0.25">
      <c r="A6790" s="302">
        <v>46003</v>
      </c>
      <c r="B6790" s="303">
        <v>4181339458</v>
      </c>
      <c r="C6790" s="236" t="s">
        <v>7767</v>
      </c>
      <c r="D6790" s="302">
        <v>46004</v>
      </c>
      <c r="E6790" s="305"/>
      <c r="F6790" s="304"/>
      <c r="G6790" s="306" t="s">
        <v>7778</v>
      </c>
      <c r="H6790" s="305"/>
      <c r="I6790" s="303" t="s">
        <v>8821</v>
      </c>
      <c r="J6790" s="303" t="s">
        <v>1771</v>
      </c>
      <c r="K6790" s="338" t="s">
        <v>7187</v>
      </c>
      <c r="L6790" s="21" t="str">
        <f>VLOOKUP($K6790,TONG_SL!$A:$D,2,0)</f>
        <v>Chân giò heo muối 300g</v>
      </c>
      <c r="N6790" s="21" t="str">
        <f t="shared" si="718"/>
        <v>K-C6</v>
      </c>
      <c r="Q6790" s="21" t="str">
        <f>VLOOKUP(K6790,TONG_SL!$A:$D,3,0)</f>
        <v>Túi</v>
      </c>
      <c r="R6790" s="307">
        <v>8</v>
      </c>
      <c r="S6790" s="220"/>
      <c r="T6790" s="220">
        <f>VLOOKUP(VLOOKUP(G6790,Ma_KH!$A:$R,18,0)&amp;K6790,Gia_MB!$A:$F,6,0)</f>
        <v>73431</v>
      </c>
      <c r="U6790" s="254">
        <f t="shared" si="714"/>
        <v>587448</v>
      </c>
      <c r="V6790" s="220"/>
      <c r="W6790" s="222">
        <f t="shared" si="715"/>
        <v>0</v>
      </c>
      <c r="X6790" s="223" t="str">
        <f t="shared" si="716"/>
        <v>8</v>
      </c>
      <c r="Y6790" s="220"/>
      <c r="Z6790" s="254">
        <f t="shared" si="717"/>
        <v>46995.840000000004</v>
      </c>
      <c r="AA6790" s="5">
        <f>VLOOKUP(G6790,Ma_KH!$A:$R,14,0)</f>
        <v>60</v>
      </c>
    </row>
    <row r="6791" spans="1:27" hidden="1" x14ac:dyDescent="0.25">
      <c r="A6791" s="302">
        <v>46003</v>
      </c>
      <c r="B6791" s="303">
        <v>4181339458</v>
      </c>
      <c r="C6791" s="236" t="s">
        <v>7767</v>
      </c>
      <c r="D6791" s="302">
        <v>46004</v>
      </c>
      <c r="E6791" s="305"/>
      <c r="F6791" s="304"/>
      <c r="G6791" s="306" t="s">
        <v>7778</v>
      </c>
      <c r="H6791" s="305"/>
      <c r="I6791" s="303" t="s">
        <v>8821</v>
      </c>
      <c r="J6791" s="303" t="s">
        <v>1771</v>
      </c>
      <c r="K6791" s="338" t="s">
        <v>30</v>
      </c>
      <c r="L6791" s="21" t="str">
        <f>VLOOKUP($K6791,TONG_SL!$A:$D,2,0)</f>
        <v>Gà muối 500g</v>
      </c>
      <c r="N6791" s="21" t="str">
        <f t="shared" si="718"/>
        <v>K-C6</v>
      </c>
      <c r="Q6791" s="21" t="str">
        <f>VLOOKUP(K6791,TONG_SL!$A:$D,3,0)</f>
        <v>Túi</v>
      </c>
      <c r="R6791" s="307">
        <v>10</v>
      </c>
      <c r="S6791" s="220"/>
      <c r="T6791" s="220">
        <f>VLOOKUP(VLOOKUP(G6791,Ma_KH!$A:$R,18,0)&amp;K6791,Gia_MB!$A:$F,6,0)</f>
        <v>111058</v>
      </c>
      <c r="U6791" s="254">
        <f t="shared" si="714"/>
        <v>1110580</v>
      </c>
      <c r="V6791" s="220"/>
      <c r="W6791" s="222">
        <f t="shared" si="715"/>
        <v>0</v>
      </c>
      <c r="X6791" s="223" t="str">
        <f t="shared" si="716"/>
        <v>8</v>
      </c>
      <c r="Y6791" s="220"/>
      <c r="Z6791" s="254">
        <f t="shared" si="717"/>
        <v>88846.400000000009</v>
      </c>
      <c r="AA6791" s="5">
        <f>VLOOKUP(G6791,Ma_KH!$A:$R,14,0)</f>
        <v>60</v>
      </c>
    </row>
    <row r="6792" spans="1:27" hidden="1" x14ac:dyDescent="0.25">
      <c r="A6792" s="302">
        <v>46003</v>
      </c>
      <c r="B6792" s="303">
        <v>4181339458</v>
      </c>
      <c r="C6792" s="236" t="s">
        <v>7767</v>
      </c>
      <c r="D6792" s="302">
        <v>46004</v>
      </c>
      <c r="E6792" s="305"/>
      <c r="F6792" s="304"/>
      <c r="G6792" s="306" t="s">
        <v>7778</v>
      </c>
      <c r="H6792" s="305"/>
      <c r="I6792" s="303" t="s">
        <v>8821</v>
      </c>
      <c r="J6792" s="303" t="s">
        <v>1771</v>
      </c>
      <c r="K6792" s="338" t="s">
        <v>7153</v>
      </c>
      <c r="L6792" s="21" t="str">
        <f>VLOOKUP($K6792,TONG_SL!$A:$D,2,0)</f>
        <v>Tai heo muối 200g</v>
      </c>
      <c r="N6792" s="21" t="str">
        <f t="shared" si="718"/>
        <v>K-C6</v>
      </c>
      <c r="Q6792" s="21" t="str">
        <f>VLOOKUP(K6792,TONG_SL!$A:$D,3,0)</f>
        <v>Túi</v>
      </c>
      <c r="R6792" s="307">
        <v>4</v>
      </c>
      <c r="S6792" s="220"/>
      <c r="T6792" s="220">
        <f>VLOOKUP(VLOOKUP(G6792,Ma_KH!$A:$R,18,0)&amp;K6792,Gia_MB!$A:$F,6,0)</f>
        <v>55595</v>
      </c>
      <c r="U6792" s="254">
        <f t="shared" si="714"/>
        <v>222380</v>
      </c>
      <c r="V6792" s="220"/>
      <c r="W6792" s="222">
        <f t="shared" si="715"/>
        <v>0</v>
      </c>
      <c r="X6792" s="223" t="str">
        <f t="shared" si="716"/>
        <v>8</v>
      </c>
      <c r="Y6792" s="220"/>
      <c r="Z6792" s="254">
        <f t="shared" si="717"/>
        <v>17790.400000000001</v>
      </c>
      <c r="AA6792" s="5">
        <f>VLOOKUP(G6792,Ma_KH!$A:$R,14,0)</f>
        <v>60</v>
      </c>
    </row>
    <row r="6793" spans="1:27" hidden="1" x14ac:dyDescent="0.25">
      <c r="A6793" s="302">
        <v>46003</v>
      </c>
      <c r="B6793" s="303">
        <v>4181339458</v>
      </c>
      <c r="C6793" s="236" t="s">
        <v>7767</v>
      </c>
      <c r="D6793" s="302">
        <v>46004</v>
      </c>
      <c r="E6793" s="305"/>
      <c r="F6793" s="304"/>
      <c r="G6793" s="306" t="s">
        <v>7778</v>
      </c>
      <c r="H6793" s="305"/>
      <c r="I6793" s="303" t="s">
        <v>8821</v>
      </c>
      <c r="J6793" s="303" t="s">
        <v>1771</v>
      </c>
      <c r="K6793" s="338" t="s">
        <v>7775</v>
      </c>
      <c r="L6793" s="21" t="str">
        <f>VLOOKUP($K6793,TONG_SL!$A:$D,2,0)</f>
        <v>Chả nướng 300g</v>
      </c>
      <c r="N6793" s="21" t="str">
        <f t="shared" si="718"/>
        <v>K-C6</v>
      </c>
      <c r="Q6793" s="21" t="str">
        <f>VLOOKUP(K6793,TONG_SL!$A:$D,3,0)</f>
        <v>Túi</v>
      </c>
      <c r="R6793" s="307">
        <v>2</v>
      </c>
      <c r="S6793" s="220"/>
      <c r="T6793" s="220">
        <f>VLOOKUP(VLOOKUP(G6793,Ma_KH!$A:$R,18,0)&amp;K6793,Gia_MB!$A:$F,6,0)</f>
        <v>70950</v>
      </c>
      <c r="U6793" s="254">
        <f t="shared" si="714"/>
        <v>141900</v>
      </c>
      <c r="V6793" s="220"/>
      <c r="W6793" s="222">
        <f t="shared" si="715"/>
        <v>0</v>
      </c>
      <c r="X6793" s="223" t="str">
        <f t="shared" si="716"/>
        <v>8</v>
      </c>
      <c r="Y6793" s="220"/>
      <c r="Z6793" s="254">
        <f t="shared" si="717"/>
        <v>11352</v>
      </c>
      <c r="AA6793" s="5">
        <f>VLOOKUP(G6793,Ma_KH!$A:$R,14,0)</f>
        <v>60</v>
      </c>
    </row>
    <row r="6794" spans="1:27" hidden="1" x14ac:dyDescent="0.25">
      <c r="A6794" s="302">
        <v>46003</v>
      </c>
      <c r="B6794" s="303">
        <v>4181339458</v>
      </c>
      <c r="C6794" s="236" t="s">
        <v>7767</v>
      </c>
      <c r="D6794" s="302">
        <v>46004</v>
      </c>
      <c r="E6794" s="305"/>
      <c r="F6794" s="304"/>
      <c r="G6794" s="306" t="s">
        <v>7778</v>
      </c>
      <c r="H6794" s="305"/>
      <c r="I6794" s="303" t="s">
        <v>8821</v>
      </c>
      <c r="J6794" s="303" t="s">
        <v>1771</v>
      </c>
      <c r="K6794" s="338" t="s">
        <v>7154</v>
      </c>
      <c r="L6794" s="21" t="str">
        <f>VLOOKUP($K6794,TONG_SL!$A:$D,2,0)</f>
        <v>Chả cốm 300g</v>
      </c>
      <c r="N6794" s="21" t="str">
        <f t="shared" si="718"/>
        <v>K-C6</v>
      </c>
      <c r="Q6794" s="21" t="str">
        <f>VLOOKUP(K6794,TONG_SL!$A:$D,3,0)</f>
        <v>Túi</v>
      </c>
      <c r="R6794" s="307">
        <v>2</v>
      </c>
      <c r="S6794" s="220"/>
      <c r="T6794" s="220">
        <f>VLOOKUP(VLOOKUP(G6794,Ma_KH!$A:$R,18,0)&amp;K6794,Gia_MB!$A:$F,6,0)</f>
        <v>74250</v>
      </c>
      <c r="U6794" s="254">
        <f t="shared" si="714"/>
        <v>148500</v>
      </c>
      <c r="V6794" s="220"/>
      <c r="W6794" s="222">
        <f t="shared" si="715"/>
        <v>0</v>
      </c>
      <c r="X6794" s="223" t="str">
        <f t="shared" si="716"/>
        <v>8</v>
      </c>
      <c r="Y6794" s="220"/>
      <c r="Z6794" s="254">
        <f t="shared" si="717"/>
        <v>11880</v>
      </c>
      <c r="AA6794" s="5">
        <f>VLOOKUP(G6794,Ma_KH!$A:$R,14,0)</f>
        <v>60</v>
      </c>
    </row>
    <row r="6795" spans="1:27" hidden="1" x14ac:dyDescent="0.25">
      <c r="A6795" s="302">
        <v>46003</v>
      </c>
      <c r="B6795" s="303">
        <v>4181339458</v>
      </c>
      <c r="C6795" s="236" t="s">
        <v>7767</v>
      </c>
      <c r="D6795" s="302">
        <v>46004</v>
      </c>
      <c r="E6795" s="305"/>
      <c r="F6795" s="304"/>
      <c r="G6795" s="306" t="s">
        <v>7778</v>
      </c>
      <c r="H6795" s="305"/>
      <c r="I6795" s="303" t="s">
        <v>8821</v>
      </c>
      <c r="J6795" s="303" t="s">
        <v>1771</v>
      </c>
      <c r="K6795" s="338" t="s">
        <v>32</v>
      </c>
      <c r="L6795" s="21" t="str">
        <f>VLOOKUP($K6795,TONG_SL!$A:$D,2,0)</f>
        <v>Giò Tai Lưỡi Xào 250g</v>
      </c>
      <c r="N6795" s="21" t="str">
        <f t="shared" si="718"/>
        <v>K-C6</v>
      </c>
      <c r="Q6795" s="21" t="str">
        <f>VLOOKUP(K6795,TONG_SL!$A:$D,3,0)</f>
        <v>Túi</v>
      </c>
      <c r="R6795" s="307">
        <v>6</v>
      </c>
      <c r="S6795" s="220"/>
      <c r="T6795" s="220">
        <f>VLOOKUP(VLOOKUP(G6795,Ma_KH!$A:$R,18,0)&amp;K6795,Gia_MB!$A:$F,6,0)</f>
        <v>50182</v>
      </c>
      <c r="U6795" s="254">
        <f t="shared" si="714"/>
        <v>301092</v>
      </c>
      <c r="V6795" s="220"/>
      <c r="W6795" s="222">
        <f t="shared" si="715"/>
        <v>0</v>
      </c>
      <c r="X6795" s="223" t="str">
        <f t="shared" si="716"/>
        <v>8</v>
      </c>
      <c r="Y6795" s="220"/>
      <c r="Z6795" s="254">
        <f t="shared" si="717"/>
        <v>24087.360000000001</v>
      </c>
      <c r="AA6795" s="5">
        <f>VLOOKUP(G6795,Ma_KH!$A:$R,14,0)</f>
        <v>60</v>
      </c>
    </row>
    <row r="6796" spans="1:27" hidden="1" x14ac:dyDescent="0.25">
      <c r="A6796" s="302">
        <v>46003</v>
      </c>
      <c r="B6796" s="303">
        <v>4181339458</v>
      </c>
      <c r="C6796" s="236" t="s">
        <v>7767</v>
      </c>
      <c r="D6796" s="302">
        <v>46004</v>
      </c>
      <c r="E6796" s="305"/>
      <c r="F6796" s="304"/>
      <c r="G6796" s="306" t="s">
        <v>7778</v>
      </c>
      <c r="H6796" s="305"/>
      <c r="I6796" s="303" t="s">
        <v>8821</v>
      </c>
      <c r="J6796" s="303" t="s">
        <v>1771</v>
      </c>
      <c r="K6796" s="338" t="s">
        <v>48</v>
      </c>
      <c r="L6796" s="21" t="str">
        <f>VLOOKUP($K6796,TONG_SL!$A:$D,2,0)</f>
        <v>Mọc Nấm Hương 250g</v>
      </c>
      <c r="N6796" s="21" t="str">
        <f t="shared" si="718"/>
        <v>K-C6</v>
      </c>
      <c r="Q6796" s="21" t="str">
        <f>VLOOKUP(K6796,TONG_SL!$A:$D,3,0)</f>
        <v>Túi</v>
      </c>
      <c r="R6796" s="307">
        <v>8</v>
      </c>
      <c r="S6796" s="220"/>
      <c r="T6796" s="220">
        <f>VLOOKUP(VLOOKUP(G6796,Ma_KH!$A:$R,18,0)&amp;K6796,Gia_MB!$A:$F,6,0)</f>
        <v>46000</v>
      </c>
      <c r="U6796" s="254">
        <f t="shared" si="714"/>
        <v>368000</v>
      </c>
      <c r="V6796" s="220"/>
      <c r="W6796" s="222">
        <f t="shared" si="715"/>
        <v>0</v>
      </c>
      <c r="X6796" s="223" t="str">
        <f t="shared" si="716"/>
        <v>8</v>
      </c>
      <c r="Y6796" s="220"/>
      <c r="Z6796" s="254">
        <f t="shared" si="717"/>
        <v>29440</v>
      </c>
      <c r="AA6796" s="5">
        <f>VLOOKUP(G6796,Ma_KH!$A:$R,14,0)</f>
        <v>60</v>
      </c>
    </row>
    <row r="6797" spans="1:27" hidden="1" x14ac:dyDescent="0.25">
      <c r="A6797" s="302">
        <v>46003</v>
      </c>
      <c r="B6797" s="303">
        <v>4181339698</v>
      </c>
      <c r="C6797" s="236" t="s">
        <v>7767</v>
      </c>
      <c r="D6797" s="302">
        <v>46004</v>
      </c>
      <c r="E6797" s="305"/>
      <c r="F6797" s="304"/>
      <c r="G6797" s="306" t="s">
        <v>7778</v>
      </c>
      <c r="H6797" s="305"/>
      <c r="I6797" s="303" t="s">
        <v>8822</v>
      </c>
      <c r="J6797" s="303" t="s">
        <v>1771</v>
      </c>
      <c r="K6797" s="338" t="s">
        <v>48</v>
      </c>
      <c r="L6797" s="21" t="str">
        <f>VLOOKUP($K6797,TONG_SL!$A:$D,2,0)</f>
        <v>Mọc Nấm Hương 250g</v>
      </c>
      <c r="N6797" s="21" t="str">
        <f t="shared" si="718"/>
        <v>K-C6</v>
      </c>
      <c r="Q6797" s="21" t="str">
        <f>VLOOKUP(K6797,TONG_SL!$A:$D,3,0)</f>
        <v>Túi</v>
      </c>
      <c r="R6797" s="307">
        <v>6</v>
      </c>
      <c r="S6797" s="220"/>
      <c r="T6797" s="220">
        <f>VLOOKUP(VLOOKUP(G6797,Ma_KH!$A:$R,18,0)&amp;K6797,Gia_MB!$A:$F,6,0)</f>
        <v>46000</v>
      </c>
      <c r="U6797" s="254">
        <f t="shared" si="714"/>
        <v>276000</v>
      </c>
      <c r="V6797" s="220"/>
      <c r="W6797" s="222">
        <f t="shared" si="715"/>
        <v>0</v>
      </c>
      <c r="X6797" s="223" t="str">
        <f t="shared" si="716"/>
        <v>8</v>
      </c>
      <c r="Y6797" s="220"/>
      <c r="Z6797" s="254">
        <f t="shared" si="717"/>
        <v>22080</v>
      </c>
      <c r="AA6797" s="5">
        <f>VLOOKUP(G6797,Ma_KH!$A:$R,14,0)</f>
        <v>60</v>
      </c>
    </row>
    <row r="6798" spans="1:27" hidden="1" x14ac:dyDescent="0.25">
      <c r="A6798" s="302">
        <v>46003</v>
      </c>
      <c r="B6798" s="303">
        <v>4181339698</v>
      </c>
      <c r="C6798" s="236" t="s">
        <v>7767</v>
      </c>
      <c r="D6798" s="302">
        <v>46004</v>
      </c>
      <c r="E6798" s="305"/>
      <c r="F6798" s="304"/>
      <c r="G6798" s="306" t="s">
        <v>7778</v>
      </c>
      <c r="H6798" s="305"/>
      <c r="I6798" s="303" t="s">
        <v>8822</v>
      </c>
      <c r="J6798" s="303" t="s">
        <v>1771</v>
      </c>
      <c r="K6798" s="338" t="s">
        <v>32</v>
      </c>
      <c r="L6798" s="21" t="str">
        <f>VLOOKUP($K6798,TONG_SL!$A:$D,2,0)</f>
        <v>Giò Tai Lưỡi Xào 250g</v>
      </c>
      <c r="N6798" s="21" t="str">
        <f t="shared" si="718"/>
        <v>K-C6</v>
      </c>
      <c r="Q6798" s="21" t="str">
        <f>VLOOKUP(K6798,TONG_SL!$A:$D,3,0)</f>
        <v>Túi</v>
      </c>
      <c r="R6798" s="307">
        <v>8</v>
      </c>
      <c r="S6798" s="220"/>
      <c r="T6798" s="220">
        <f>VLOOKUP(VLOOKUP(G6798,Ma_KH!$A:$R,18,0)&amp;K6798,Gia_MB!$A:$F,6,0)</f>
        <v>50182</v>
      </c>
      <c r="U6798" s="254">
        <f t="shared" si="714"/>
        <v>401456</v>
      </c>
      <c r="V6798" s="220"/>
      <c r="W6798" s="222">
        <f t="shared" si="715"/>
        <v>0</v>
      </c>
      <c r="X6798" s="223" t="str">
        <f t="shared" si="716"/>
        <v>8</v>
      </c>
      <c r="Y6798" s="220"/>
      <c r="Z6798" s="254">
        <f t="shared" si="717"/>
        <v>32116.48</v>
      </c>
      <c r="AA6798" s="5">
        <f>VLOOKUP(G6798,Ma_KH!$A:$R,14,0)</f>
        <v>60</v>
      </c>
    </row>
    <row r="6799" spans="1:27" hidden="1" x14ac:dyDescent="0.25">
      <c r="A6799" s="302">
        <v>46003</v>
      </c>
      <c r="B6799" s="303">
        <v>4181339698</v>
      </c>
      <c r="C6799" s="236" t="s">
        <v>7767</v>
      </c>
      <c r="D6799" s="302">
        <v>46004</v>
      </c>
      <c r="E6799" s="305"/>
      <c r="F6799" s="304"/>
      <c r="G6799" s="306" t="s">
        <v>7778</v>
      </c>
      <c r="H6799" s="305"/>
      <c r="I6799" s="303" t="s">
        <v>8822</v>
      </c>
      <c r="J6799" s="303" t="s">
        <v>1771</v>
      </c>
      <c r="K6799" s="338" t="s">
        <v>7154</v>
      </c>
      <c r="L6799" s="21" t="str">
        <f>VLOOKUP($K6799,TONG_SL!$A:$D,2,0)</f>
        <v>Chả cốm 300g</v>
      </c>
      <c r="N6799" s="21" t="str">
        <f t="shared" si="718"/>
        <v>K-C6</v>
      </c>
      <c r="Q6799" s="21" t="str">
        <f>VLOOKUP(K6799,TONG_SL!$A:$D,3,0)</f>
        <v>Túi</v>
      </c>
      <c r="R6799" s="307">
        <v>4</v>
      </c>
      <c r="S6799" s="220"/>
      <c r="T6799" s="220">
        <f>VLOOKUP(VLOOKUP(G6799,Ma_KH!$A:$R,18,0)&amp;K6799,Gia_MB!$A:$F,6,0)</f>
        <v>74250</v>
      </c>
      <c r="U6799" s="254">
        <f t="shared" si="714"/>
        <v>297000</v>
      </c>
      <c r="V6799" s="220"/>
      <c r="W6799" s="222">
        <f t="shared" si="715"/>
        <v>0</v>
      </c>
      <c r="X6799" s="223" t="str">
        <f t="shared" si="716"/>
        <v>8</v>
      </c>
      <c r="Y6799" s="220"/>
      <c r="Z6799" s="254">
        <f t="shared" si="717"/>
        <v>23760</v>
      </c>
      <c r="AA6799" s="5">
        <f>VLOOKUP(G6799,Ma_KH!$A:$R,14,0)</f>
        <v>60</v>
      </c>
    </row>
    <row r="6800" spans="1:27" hidden="1" x14ac:dyDescent="0.25">
      <c r="A6800" s="302">
        <v>46003</v>
      </c>
      <c r="B6800" s="303">
        <v>4181339698</v>
      </c>
      <c r="C6800" s="236" t="s">
        <v>7767</v>
      </c>
      <c r="D6800" s="302">
        <v>46004</v>
      </c>
      <c r="E6800" s="305"/>
      <c r="F6800" s="304"/>
      <c r="G6800" s="306" t="s">
        <v>7778</v>
      </c>
      <c r="H6800" s="305"/>
      <c r="I6800" s="303" t="s">
        <v>8822</v>
      </c>
      <c r="J6800" s="303" t="s">
        <v>1771</v>
      </c>
      <c r="K6800" s="338" t="s">
        <v>7775</v>
      </c>
      <c r="L6800" s="21" t="str">
        <f>VLOOKUP($K6800,TONG_SL!$A:$D,2,0)</f>
        <v>Chả nướng 300g</v>
      </c>
      <c r="N6800" s="21" t="str">
        <f t="shared" si="718"/>
        <v>K-C6</v>
      </c>
      <c r="Q6800" s="21" t="str">
        <f>VLOOKUP(K6800,TONG_SL!$A:$D,3,0)</f>
        <v>Túi</v>
      </c>
      <c r="R6800" s="307">
        <v>4</v>
      </c>
      <c r="S6800" s="220"/>
      <c r="T6800" s="220">
        <f>VLOOKUP(VLOOKUP(G6800,Ma_KH!$A:$R,18,0)&amp;K6800,Gia_MB!$A:$F,6,0)</f>
        <v>70950</v>
      </c>
      <c r="U6800" s="254">
        <f t="shared" si="714"/>
        <v>283800</v>
      </c>
      <c r="V6800" s="220"/>
      <c r="W6800" s="222">
        <f t="shared" si="715"/>
        <v>0</v>
      </c>
      <c r="X6800" s="223" t="str">
        <f t="shared" si="716"/>
        <v>8</v>
      </c>
      <c r="Y6800" s="220"/>
      <c r="Z6800" s="254">
        <f t="shared" si="717"/>
        <v>22704</v>
      </c>
      <c r="AA6800" s="5">
        <f>VLOOKUP(G6800,Ma_KH!$A:$R,14,0)</f>
        <v>60</v>
      </c>
    </row>
    <row r="6801" spans="1:27" hidden="1" x14ac:dyDescent="0.25">
      <c r="A6801" s="302">
        <v>46003</v>
      </c>
      <c r="B6801" s="303">
        <v>4181339698</v>
      </c>
      <c r="C6801" s="236" t="s">
        <v>7767</v>
      </c>
      <c r="D6801" s="302">
        <v>46004</v>
      </c>
      <c r="E6801" s="305"/>
      <c r="F6801" s="304"/>
      <c r="G6801" s="306" t="s">
        <v>7778</v>
      </c>
      <c r="H6801" s="305"/>
      <c r="I6801" s="303" t="s">
        <v>8822</v>
      </c>
      <c r="J6801" s="303" t="s">
        <v>1771</v>
      </c>
      <c r="K6801" s="338" t="s">
        <v>7153</v>
      </c>
      <c r="L6801" s="21" t="str">
        <f>VLOOKUP($K6801,TONG_SL!$A:$D,2,0)</f>
        <v>Tai heo muối 200g</v>
      </c>
      <c r="N6801" s="21" t="str">
        <f t="shared" si="718"/>
        <v>K-C6</v>
      </c>
      <c r="Q6801" s="21" t="str">
        <f>VLOOKUP(K6801,TONG_SL!$A:$D,3,0)</f>
        <v>Túi</v>
      </c>
      <c r="R6801" s="307">
        <v>6</v>
      </c>
      <c r="S6801" s="220"/>
      <c r="T6801" s="220">
        <f>VLOOKUP(VLOOKUP(G6801,Ma_KH!$A:$R,18,0)&amp;K6801,Gia_MB!$A:$F,6,0)</f>
        <v>55595</v>
      </c>
      <c r="U6801" s="254">
        <f t="shared" si="714"/>
        <v>333570</v>
      </c>
      <c r="V6801" s="220"/>
      <c r="W6801" s="222">
        <f t="shared" si="715"/>
        <v>0</v>
      </c>
      <c r="X6801" s="223" t="str">
        <f t="shared" si="716"/>
        <v>8</v>
      </c>
      <c r="Y6801" s="220"/>
      <c r="Z6801" s="254">
        <f t="shared" si="717"/>
        <v>26685.600000000002</v>
      </c>
      <c r="AA6801" s="5">
        <f>VLOOKUP(G6801,Ma_KH!$A:$R,14,0)</f>
        <v>60</v>
      </c>
    </row>
    <row r="6802" spans="1:27" hidden="1" x14ac:dyDescent="0.25">
      <c r="A6802" s="302">
        <v>46003</v>
      </c>
      <c r="B6802" s="303">
        <v>4181339698</v>
      </c>
      <c r="C6802" s="236" t="s">
        <v>7767</v>
      </c>
      <c r="D6802" s="302">
        <v>46004</v>
      </c>
      <c r="E6802" s="305"/>
      <c r="F6802" s="304"/>
      <c r="G6802" s="306" t="s">
        <v>7778</v>
      </c>
      <c r="H6802" s="305"/>
      <c r="I6802" s="303" t="s">
        <v>8822</v>
      </c>
      <c r="J6802" s="303" t="s">
        <v>1771</v>
      </c>
      <c r="K6802" s="338" t="s">
        <v>30</v>
      </c>
      <c r="L6802" s="21" t="str">
        <f>VLOOKUP($K6802,TONG_SL!$A:$D,2,0)</f>
        <v>Gà muối 500g</v>
      </c>
      <c r="N6802" s="21" t="str">
        <f t="shared" si="718"/>
        <v>K-C6</v>
      </c>
      <c r="Q6802" s="21" t="str">
        <f>VLOOKUP(K6802,TONG_SL!$A:$D,3,0)</f>
        <v>Túi</v>
      </c>
      <c r="R6802" s="307">
        <v>10</v>
      </c>
      <c r="S6802" s="220"/>
      <c r="T6802" s="220">
        <f>VLOOKUP(VLOOKUP(G6802,Ma_KH!$A:$R,18,0)&amp;K6802,Gia_MB!$A:$F,6,0)</f>
        <v>111058</v>
      </c>
      <c r="U6802" s="254">
        <f t="shared" si="714"/>
        <v>1110580</v>
      </c>
      <c r="V6802" s="220"/>
      <c r="W6802" s="222">
        <f t="shared" si="715"/>
        <v>0</v>
      </c>
      <c r="X6802" s="223" t="str">
        <f t="shared" si="716"/>
        <v>8</v>
      </c>
      <c r="Y6802" s="220"/>
      <c r="Z6802" s="254">
        <f t="shared" si="717"/>
        <v>88846.400000000009</v>
      </c>
      <c r="AA6802" s="5">
        <f>VLOOKUP(G6802,Ma_KH!$A:$R,14,0)</f>
        <v>60</v>
      </c>
    </row>
    <row r="6803" spans="1:27" hidden="1" x14ac:dyDescent="0.25">
      <c r="A6803" s="302">
        <v>46003</v>
      </c>
      <c r="B6803" s="303">
        <v>4181339698</v>
      </c>
      <c r="C6803" s="236" t="s">
        <v>7767</v>
      </c>
      <c r="D6803" s="302">
        <v>46004</v>
      </c>
      <c r="E6803" s="305"/>
      <c r="F6803" s="304"/>
      <c r="G6803" s="306" t="s">
        <v>7778</v>
      </c>
      <c r="H6803" s="305"/>
      <c r="I6803" s="303" t="s">
        <v>8822</v>
      </c>
      <c r="J6803" s="303" t="s">
        <v>1771</v>
      </c>
      <c r="K6803" s="338" t="s">
        <v>7187</v>
      </c>
      <c r="L6803" s="21" t="str">
        <f>VLOOKUP($K6803,TONG_SL!$A:$D,2,0)</f>
        <v>Chân giò heo muối 300g</v>
      </c>
      <c r="N6803" s="21" t="str">
        <f t="shared" si="718"/>
        <v>K-C6</v>
      </c>
      <c r="Q6803" s="21" t="str">
        <f>VLOOKUP(K6803,TONG_SL!$A:$D,3,0)</f>
        <v>Túi</v>
      </c>
      <c r="R6803" s="307">
        <v>6</v>
      </c>
      <c r="S6803" s="220"/>
      <c r="T6803" s="220">
        <f>VLOOKUP(VLOOKUP(G6803,Ma_KH!$A:$R,18,0)&amp;K6803,Gia_MB!$A:$F,6,0)</f>
        <v>73431</v>
      </c>
      <c r="U6803" s="254">
        <f t="shared" si="714"/>
        <v>440586</v>
      </c>
      <c r="V6803" s="220"/>
      <c r="W6803" s="222">
        <f t="shared" si="715"/>
        <v>0</v>
      </c>
      <c r="X6803" s="223" t="str">
        <f t="shared" si="716"/>
        <v>8</v>
      </c>
      <c r="Y6803" s="220"/>
      <c r="Z6803" s="254">
        <f t="shared" si="717"/>
        <v>35246.879999999997</v>
      </c>
      <c r="AA6803" s="5">
        <f>VLOOKUP(G6803,Ma_KH!$A:$R,14,0)</f>
        <v>60</v>
      </c>
    </row>
    <row r="6804" spans="1:27" hidden="1" x14ac:dyDescent="0.25">
      <c r="A6804" s="245">
        <v>46003</v>
      </c>
      <c r="B6804" s="248">
        <v>4181339743</v>
      </c>
      <c r="C6804" s="236" t="s">
        <v>7767</v>
      </c>
      <c r="D6804" s="302">
        <v>46004</v>
      </c>
      <c r="E6804" s="246"/>
      <c r="F6804" s="244"/>
      <c r="G6804" s="306" t="s">
        <v>7778</v>
      </c>
      <c r="H6804" s="246"/>
      <c r="I6804" s="248" t="s">
        <v>8823</v>
      </c>
      <c r="J6804" s="303" t="s">
        <v>1771</v>
      </c>
      <c r="K6804" s="335" t="s">
        <v>7154</v>
      </c>
      <c r="L6804" s="21" t="str">
        <f>VLOOKUP($K6804,TONG_SL!$A:$D,2,0)</f>
        <v>Chả cốm 300g</v>
      </c>
      <c r="N6804" s="21" t="str">
        <f t="shared" si="718"/>
        <v>K-C6</v>
      </c>
      <c r="Q6804" s="21" t="str">
        <f>VLOOKUP(K6804,TONG_SL!$A:$D,3,0)</f>
        <v>Túi</v>
      </c>
      <c r="R6804" s="224">
        <v>2</v>
      </c>
      <c r="S6804" s="220"/>
      <c r="T6804" s="220">
        <f>VLOOKUP(VLOOKUP(G6804,Ma_KH!$A:$R,18,0)&amp;K6804,Gia_MB!$A:$F,6,0)</f>
        <v>74250</v>
      </c>
      <c r="U6804" s="254">
        <f t="shared" si="714"/>
        <v>148500</v>
      </c>
      <c r="V6804" s="220"/>
      <c r="W6804" s="222">
        <f t="shared" si="715"/>
        <v>0</v>
      </c>
      <c r="X6804" s="223" t="str">
        <f t="shared" si="716"/>
        <v>8</v>
      </c>
      <c r="Y6804" s="220"/>
      <c r="Z6804" s="254">
        <f t="shared" si="717"/>
        <v>11880</v>
      </c>
      <c r="AA6804" s="5">
        <f>VLOOKUP(G6804,Ma_KH!$A:$R,14,0)</f>
        <v>60</v>
      </c>
    </row>
    <row r="6805" spans="1:27" hidden="1" x14ac:dyDescent="0.25">
      <c r="A6805" s="245">
        <v>46003</v>
      </c>
      <c r="B6805" s="248">
        <v>4181339743</v>
      </c>
      <c r="C6805" s="236" t="s">
        <v>7767</v>
      </c>
      <c r="D6805" s="302">
        <v>46004</v>
      </c>
      <c r="E6805" s="246"/>
      <c r="F6805" s="244"/>
      <c r="G6805" s="306" t="s">
        <v>7778</v>
      </c>
      <c r="H6805" s="246"/>
      <c r="I6805" s="248" t="s">
        <v>8823</v>
      </c>
      <c r="J6805" s="303" t="s">
        <v>1771</v>
      </c>
      <c r="K6805" s="335" t="s">
        <v>32</v>
      </c>
      <c r="L6805" s="21" t="str">
        <f>VLOOKUP($K6805,TONG_SL!$A:$D,2,0)</f>
        <v>Giò Tai Lưỡi Xào 250g</v>
      </c>
      <c r="N6805" s="21" t="str">
        <f t="shared" si="718"/>
        <v>K-C6</v>
      </c>
      <c r="Q6805" s="21" t="str">
        <f>VLOOKUP(K6805,TONG_SL!$A:$D,3,0)</f>
        <v>Túi</v>
      </c>
      <c r="R6805" s="224">
        <v>8</v>
      </c>
      <c r="S6805" s="220"/>
      <c r="T6805" s="220">
        <f>VLOOKUP(VLOOKUP(G6805,Ma_KH!$A:$R,18,0)&amp;K6805,Gia_MB!$A:$F,6,0)</f>
        <v>50182</v>
      </c>
      <c r="U6805" s="254">
        <f t="shared" si="714"/>
        <v>401456</v>
      </c>
      <c r="V6805" s="220"/>
      <c r="W6805" s="222">
        <f t="shared" si="715"/>
        <v>0</v>
      </c>
      <c r="X6805" s="223" t="str">
        <f t="shared" si="716"/>
        <v>8</v>
      </c>
      <c r="Y6805" s="220"/>
      <c r="Z6805" s="254">
        <f t="shared" si="717"/>
        <v>32116.48</v>
      </c>
      <c r="AA6805" s="5">
        <f>VLOOKUP(G6805,Ma_KH!$A:$R,14,0)</f>
        <v>60</v>
      </c>
    </row>
    <row r="6806" spans="1:27" hidden="1" x14ac:dyDescent="0.25">
      <c r="A6806" s="245">
        <v>46003</v>
      </c>
      <c r="B6806" s="248">
        <v>4181339743</v>
      </c>
      <c r="C6806" s="236" t="s">
        <v>7767</v>
      </c>
      <c r="D6806" s="302">
        <v>46004</v>
      </c>
      <c r="E6806" s="246"/>
      <c r="F6806" s="244"/>
      <c r="G6806" s="306" t="s">
        <v>7778</v>
      </c>
      <c r="H6806" s="246"/>
      <c r="I6806" s="248" t="s">
        <v>8823</v>
      </c>
      <c r="J6806" s="303" t="s">
        <v>1771</v>
      </c>
      <c r="K6806" s="335" t="s">
        <v>48</v>
      </c>
      <c r="L6806" s="21" t="str">
        <f>VLOOKUP($K6806,TONG_SL!$A:$D,2,0)</f>
        <v>Mọc Nấm Hương 250g</v>
      </c>
      <c r="N6806" s="21" t="str">
        <f t="shared" si="718"/>
        <v>K-C6</v>
      </c>
      <c r="Q6806" s="21" t="str">
        <f>VLOOKUP(K6806,TONG_SL!$A:$D,3,0)</f>
        <v>Túi</v>
      </c>
      <c r="R6806" s="224">
        <v>4</v>
      </c>
      <c r="S6806" s="220"/>
      <c r="T6806" s="220">
        <f>VLOOKUP(VLOOKUP(G6806,Ma_KH!$A:$R,18,0)&amp;K6806,Gia_MB!$A:$F,6,0)</f>
        <v>46000</v>
      </c>
      <c r="U6806" s="254">
        <f t="shared" si="714"/>
        <v>184000</v>
      </c>
      <c r="V6806" s="220"/>
      <c r="W6806" s="222">
        <f t="shared" si="715"/>
        <v>0</v>
      </c>
      <c r="X6806" s="223" t="str">
        <f t="shared" si="716"/>
        <v>8</v>
      </c>
      <c r="Y6806" s="220"/>
      <c r="Z6806" s="254">
        <f t="shared" si="717"/>
        <v>14720</v>
      </c>
      <c r="AA6806" s="5">
        <f>VLOOKUP(G6806,Ma_KH!$A:$R,14,0)</f>
        <v>60</v>
      </c>
    </row>
    <row r="6807" spans="1:27" hidden="1" x14ac:dyDescent="0.25">
      <c r="A6807" s="245">
        <v>46003</v>
      </c>
      <c r="B6807" s="248">
        <v>4181339743</v>
      </c>
      <c r="C6807" s="236" t="s">
        <v>7767</v>
      </c>
      <c r="D6807" s="302">
        <v>46004</v>
      </c>
      <c r="E6807" s="246"/>
      <c r="F6807" s="244"/>
      <c r="G6807" s="306" t="s">
        <v>7778</v>
      </c>
      <c r="H6807" s="246"/>
      <c r="I6807" s="248" t="s">
        <v>8823</v>
      </c>
      <c r="J6807" s="303" t="s">
        <v>1771</v>
      </c>
      <c r="K6807" s="335" t="s">
        <v>7187</v>
      </c>
      <c r="L6807" s="21" t="str">
        <f>VLOOKUP($K6807,TONG_SL!$A:$D,2,0)</f>
        <v>Chân giò heo muối 300g</v>
      </c>
      <c r="N6807" s="21" t="str">
        <f t="shared" si="718"/>
        <v>K-C6</v>
      </c>
      <c r="Q6807" s="21" t="str">
        <f>VLOOKUP(K6807,TONG_SL!$A:$D,3,0)</f>
        <v>Túi</v>
      </c>
      <c r="R6807" s="224">
        <v>8</v>
      </c>
      <c r="S6807" s="220"/>
      <c r="T6807" s="220">
        <f>VLOOKUP(VLOOKUP(G6807,Ma_KH!$A:$R,18,0)&amp;K6807,Gia_MB!$A:$F,6,0)</f>
        <v>73431</v>
      </c>
      <c r="U6807" s="254">
        <f t="shared" si="714"/>
        <v>587448</v>
      </c>
      <c r="V6807" s="220"/>
      <c r="W6807" s="222">
        <f t="shared" si="715"/>
        <v>0</v>
      </c>
      <c r="X6807" s="223" t="str">
        <f t="shared" si="716"/>
        <v>8</v>
      </c>
      <c r="Y6807" s="220"/>
      <c r="Z6807" s="254">
        <f t="shared" si="717"/>
        <v>46995.840000000004</v>
      </c>
      <c r="AA6807" s="5">
        <f>VLOOKUP(G6807,Ma_KH!$A:$R,14,0)</f>
        <v>60</v>
      </c>
    </row>
    <row r="6808" spans="1:27" hidden="1" x14ac:dyDescent="0.25">
      <c r="A6808" s="245">
        <v>46003</v>
      </c>
      <c r="B6808" s="248">
        <v>4181339743</v>
      </c>
      <c r="C6808" s="236" t="s">
        <v>7767</v>
      </c>
      <c r="D6808" s="302">
        <v>46004</v>
      </c>
      <c r="E6808" s="246"/>
      <c r="F6808" s="244"/>
      <c r="G6808" s="306" t="s">
        <v>7778</v>
      </c>
      <c r="H6808" s="246"/>
      <c r="I6808" s="248" t="s">
        <v>8823</v>
      </c>
      <c r="J6808" s="303" t="s">
        <v>1771</v>
      </c>
      <c r="K6808" s="335" t="s">
        <v>30</v>
      </c>
      <c r="L6808" s="21" t="str">
        <f>VLOOKUP($K6808,TONG_SL!$A:$D,2,0)</f>
        <v>Gà muối 500g</v>
      </c>
      <c r="N6808" s="21" t="str">
        <f t="shared" si="718"/>
        <v>K-C6</v>
      </c>
      <c r="Q6808" s="21" t="str">
        <f>VLOOKUP(K6808,TONG_SL!$A:$D,3,0)</f>
        <v>Túi</v>
      </c>
      <c r="R6808" s="224">
        <v>14</v>
      </c>
      <c r="S6808" s="220"/>
      <c r="T6808" s="220">
        <f>VLOOKUP(VLOOKUP(G6808,Ma_KH!$A:$R,18,0)&amp;K6808,Gia_MB!$A:$F,6,0)</f>
        <v>111058</v>
      </c>
      <c r="U6808" s="254">
        <f t="shared" si="714"/>
        <v>1554812</v>
      </c>
      <c r="V6808" s="220"/>
      <c r="W6808" s="222">
        <f t="shared" si="715"/>
        <v>0</v>
      </c>
      <c r="X6808" s="223" t="str">
        <f t="shared" si="716"/>
        <v>8</v>
      </c>
      <c r="Y6808" s="220"/>
      <c r="Z6808" s="254">
        <f t="shared" si="717"/>
        <v>124384.96000000001</v>
      </c>
      <c r="AA6808" s="5">
        <f>VLOOKUP(G6808,Ma_KH!$A:$R,14,0)</f>
        <v>60</v>
      </c>
    </row>
    <row r="6809" spans="1:27" hidden="1" x14ac:dyDescent="0.25">
      <c r="A6809" s="245">
        <v>46003</v>
      </c>
      <c r="B6809" s="248">
        <v>4181339743</v>
      </c>
      <c r="C6809" s="236" t="s">
        <v>7767</v>
      </c>
      <c r="D6809" s="302">
        <v>46004</v>
      </c>
      <c r="E6809" s="246"/>
      <c r="F6809" s="244"/>
      <c r="G6809" s="306" t="s">
        <v>7778</v>
      </c>
      <c r="H6809" s="246"/>
      <c r="I6809" s="248" t="s">
        <v>8823</v>
      </c>
      <c r="J6809" s="303" t="s">
        <v>1771</v>
      </c>
      <c r="K6809" s="335" t="s">
        <v>7153</v>
      </c>
      <c r="L6809" s="21" t="str">
        <f>VLOOKUP($K6809,TONG_SL!$A:$D,2,0)</f>
        <v>Tai heo muối 200g</v>
      </c>
      <c r="N6809" s="21" t="str">
        <f t="shared" si="718"/>
        <v>K-C6</v>
      </c>
      <c r="Q6809" s="21" t="str">
        <f>VLOOKUP(K6809,TONG_SL!$A:$D,3,0)</f>
        <v>Túi</v>
      </c>
      <c r="R6809" s="224">
        <v>4</v>
      </c>
      <c r="S6809" s="220"/>
      <c r="T6809" s="220">
        <f>VLOOKUP(VLOOKUP(G6809,Ma_KH!$A:$R,18,0)&amp;K6809,Gia_MB!$A:$F,6,0)</f>
        <v>55595</v>
      </c>
      <c r="U6809" s="254">
        <f t="shared" ref="U6809:U6872" si="719">T6809*R6809</f>
        <v>222380</v>
      </c>
      <c r="V6809" s="220"/>
      <c r="W6809" s="222">
        <f t="shared" ref="W6809:W6872" si="720">U6809*V6809</f>
        <v>0</v>
      </c>
      <c r="X6809" s="223" t="str">
        <f t="shared" ref="X6809:X6872" si="721">IF(B6809&lt;&gt;"","8","0")</f>
        <v>8</v>
      </c>
      <c r="Y6809" s="220"/>
      <c r="Z6809" s="254">
        <f t="shared" ref="Z6809:Z6872" si="722">U6809*X6809%</f>
        <v>17790.400000000001</v>
      </c>
      <c r="AA6809" s="5">
        <f>VLOOKUP(G6809,Ma_KH!$A:$R,14,0)</f>
        <v>60</v>
      </c>
    </row>
    <row r="6810" spans="1:27" hidden="1" x14ac:dyDescent="0.25">
      <c r="A6810" s="245">
        <v>46003</v>
      </c>
      <c r="B6810" s="248">
        <v>4181339743</v>
      </c>
      <c r="C6810" s="236" t="s">
        <v>7767</v>
      </c>
      <c r="D6810" s="302">
        <v>46004</v>
      </c>
      <c r="E6810" s="246"/>
      <c r="F6810" s="244"/>
      <c r="G6810" s="306" t="s">
        <v>7778</v>
      </c>
      <c r="H6810" s="246"/>
      <c r="I6810" s="248" t="s">
        <v>8823</v>
      </c>
      <c r="J6810" s="303" t="s">
        <v>1771</v>
      </c>
      <c r="K6810" s="335" t="s">
        <v>7775</v>
      </c>
      <c r="L6810" s="21" t="str">
        <f>VLOOKUP($K6810,TONG_SL!$A:$D,2,0)</f>
        <v>Chả nướng 300g</v>
      </c>
      <c r="N6810" s="21" t="str">
        <f t="shared" si="718"/>
        <v>K-C6</v>
      </c>
      <c r="Q6810" s="21" t="str">
        <f>VLOOKUP(K6810,TONG_SL!$A:$D,3,0)</f>
        <v>Túi</v>
      </c>
      <c r="R6810" s="224">
        <v>2</v>
      </c>
      <c r="S6810" s="220"/>
      <c r="T6810" s="220">
        <f>VLOOKUP(VLOOKUP(G6810,Ma_KH!$A:$R,18,0)&amp;K6810,Gia_MB!$A:$F,6,0)</f>
        <v>70950</v>
      </c>
      <c r="U6810" s="254">
        <f t="shared" si="719"/>
        <v>141900</v>
      </c>
      <c r="V6810" s="220"/>
      <c r="W6810" s="222">
        <f t="shared" si="720"/>
        <v>0</v>
      </c>
      <c r="X6810" s="223" t="str">
        <f t="shared" si="721"/>
        <v>8</v>
      </c>
      <c r="Y6810" s="220"/>
      <c r="Z6810" s="254">
        <f t="shared" si="722"/>
        <v>11352</v>
      </c>
      <c r="AA6810" s="5">
        <f>VLOOKUP(G6810,Ma_KH!$A:$R,14,0)</f>
        <v>60</v>
      </c>
    </row>
    <row r="6811" spans="1:27" hidden="1" x14ac:dyDescent="0.25">
      <c r="A6811" s="245">
        <v>46003</v>
      </c>
      <c r="B6811" s="248">
        <v>4181317782</v>
      </c>
      <c r="C6811" s="236" t="s">
        <v>7767</v>
      </c>
      <c r="D6811" s="302">
        <v>46004</v>
      </c>
      <c r="E6811" s="246"/>
      <c r="F6811" s="244"/>
      <c r="G6811" s="306" t="s">
        <v>7778</v>
      </c>
      <c r="H6811" s="246"/>
      <c r="I6811" s="248" t="s">
        <v>8824</v>
      </c>
      <c r="J6811" s="303" t="s">
        <v>1771</v>
      </c>
      <c r="K6811" s="335" t="s">
        <v>7187</v>
      </c>
      <c r="L6811" s="21" t="str">
        <f>VLOOKUP($K6811,TONG_SL!$A:$D,2,0)</f>
        <v>Chân giò heo muối 300g</v>
      </c>
      <c r="N6811" s="21" t="str">
        <f t="shared" si="718"/>
        <v>K-C6</v>
      </c>
      <c r="Q6811" s="21" t="str">
        <f>VLOOKUP(K6811,TONG_SL!$A:$D,3,0)</f>
        <v>Túi</v>
      </c>
      <c r="R6811" s="224">
        <v>30</v>
      </c>
      <c r="S6811" s="220"/>
      <c r="T6811" s="220">
        <f>VLOOKUP(VLOOKUP(G6811,Ma_KH!$A:$R,18,0)&amp;K6811,Gia_MB!$A:$F,6,0)</f>
        <v>73431</v>
      </c>
      <c r="U6811" s="254">
        <f t="shared" si="719"/>
        <v>2202930</v>
      </c>
      <c r="V6811" s="220"/>
      <c r="W6811" s="222">
        <f t="shared" si="720"/>
        <v>0</v>
      </c>
      <c r="X6811" s="223" t="str">
        <f t="shared" si="721"/>
        <v>8</v>
      </c>
      <c r="Y6811" s="220"/>
      <c r="Z6811" s="254">
        <f t="shared" si="722"/>
        <v>176234.4</v>
      </c>
      <c r="AA6811" s="5">
        <f>VLOOKUP(G6811,Ma_KH!$A:$R,14,0)</f>
        <v>60</v>
      </c>
    </row>
    <row r="6812" spans="1:27" hidden="1" x14ac:dyDescent="0.25">
      <c r="A6812" s="245">
        <v>46003</v>
      </c>
      <c r="B6812" s="248">
        <v>4181317782</v>
      </c>
      <c r="C6812" s="236" t="s">
        <v>7767</v>
      </c>
      <c r="D6812" s="302">
        <v>46004</v>
      </c>
      <c r="E6812" s="246"/>
      <c r="F6812" s="244"/>
      <c r="G6812" s="306" t="s">
        <v>7778</v>
      </c>
      <c r="H6812" s="246"/>
      <c r="I6812" s="248" t="s">
        <v>8824</v>
      </c>
      <c r="J6812" s="303" t="s">
        <v>1771</v>
      </c>
      <c r="K6812" s="335" t="s">
        <v>7154</v>
      </c>
      <c r="L6812" s="21" t="str">
        <f>VLOOKUP($K6812,TONG_SL!$A:$D,2,0)</f>
        <v>Chả cốm 300g</v>
      </c>
      <c r="N6812" s="21" t="str">
        <f t="shared" si="718"/>
        <v>K-C6</v>
      </c>
      <c r="Q6812" s="21" t="str">
        <f>VLOOKUP(K6812,TONG_SL!$A:$D,3,0)</f>
        <v>Túi</v>
      </c>
      <c r="R6812" s="224">
        <v>5</v>
      </c>
      <c r="S6812" s="220"/>
      <c r="T6812" s="220">
        <f>VLOOKUP(VLOOKUP(G6812,Ma_KH!$A:$R,18,0)&amp;K6812,Gia_MB!$A:$F,6,0)</f>
        <v>74250</v>
      </c>
      <c r="U6812" s="254">
        <f t="shared" si="719"/>
        <v>371250</v>
      </c>
      <c r="V6812" s="220"/>
      <c r="W6812" s="222">
        <f t="shared" si="720"/>
        <v>0</v>
      </c>
      <c r="X6812" s="223" t="str">
        <f t="shared" si="721"/>
        <v>8</v>
      </c>
      <c r="Y6812" s="220"/>
      <c r="Z6812" s="254">
        <f t="shared" si="722"/>
        <v>29700</v>
      </c>
      <c r="AA6812" s="5">
        <f>VLOOKUP(G6812,Ma_KH!$A:$R,14,0)</f>
        <v>60</v>
      </c>
    </row>
    <row r="6813" spans="1:27" hidden="1" x14ac:dyDescent="0.25">
      <c r="A6813" s="245">
        <v>46004</v>
      </c>
      <c r="B6813" s="248" t="s">
        <v>8825</v>
      </c>
      <c r="C6813" s="236" t="s">
        <v>7767</v>
      </c>
      <c r="D6813" s="302">
        <v>46004</v>
      </c>
      <c r="E6813" s="246"/>
      <c r="F6813" s="244"/>
      <c r="G6813" s="33" t="s">
        <v>7862</v>
      </c>
      <c r="H6813" s="246"/>
      <c r="I6813" s="248" t="s">
        <v>8825</v>
      </c>
      <c r="J6813" s="303" t="s">
        <v>1771</v>
      </c>
      <c r="K6813" s="335" t="s">
        <v>7187</v>
      </c>
      <c r="L6813" s="21" t="str">
        <f>VLOOKUP($K6813,TONG_SL!$A:$D,2,0)</f>
        <v>Chân giò heo muối 300g</v>
      </c>
      <c r="N6813" s="21" t="str">
        <f t="shared" si="718"/>
        <v>K-C6</v>
      </c>
      <c r="Q6813" s="21" t="str">
        <f>VLOOKUP(K6813,TONG_SL!$A:$D,3,0)</f>
        <v>Túi</v>
      </c>
      <c r="R6813" s="224">
        <v>20</v>
      </c>
      <c r="S6813" s="220"/>
      <c r="T6813" s="220">
        <f>VLOOKUP(VLOOKUP(G6813,Ma_KH!$A:$R,18,0)&amp;K6813,Gia_MB!$A:$F,6,0)</f>
        <v>73431</v>
      </c>
      <c r="U6813" s="254">
        <f t="shared" si="719"/>
        <v>1468620</v>
      </c>
      <c r="V6813" s="220"/>
      <c r="W6813" s="222">
        <f t="shared" si="720"/>
        <v>0</v>
      </c>
      <c r="X6813" s="223" t="str">
        <f t="shared" si="721"/>
        <v>8</v>
      </c>
      <c r="Y6813" s="220"/>
      <c r="Z6813" s="254">
        <f t="shared" si="722"/>
        <v>117489.60000000001</v>
      </c>
      <c r="AA6813" s="5">
        <f>VLOOKUP(G6813,Ma_KH!$A:$R,14,0)</f>
        <v>60</v>
      </c>
    </row>
    <row r="6814" spans="1:27" hidden="1" x14ac:dyDescent="0.25">
      <c r="A6814" s="245">
        <v>46004</v>
      </c>
      <c r="B6814" s="248" t="s">
        <v>8825</v>
      </c>
      <c r="C6814" s="236" t="s">
        <v>7767</v>
      </c>
      <c r="D6814" s="302">
        <v>46004</v>
      </c>
      <c r="E6814" s="246"/>
      <c r="F6814" s="244"/>
      <c r="G6814" s="33" t="s">
        <v>7862</v>
      </c>
      <c r="H6814" s="246"/>
      <c r="I6814" s="248" t="s">
        <v>8825</v>
      </c>
      <c r="J6814" s="303" t="s">
        <v>1771</v>
      </c>
      <c r="K6814" s="335" t="s">
        <v>48</v>
      </c>
      <c r="L6814" s="21" t="str">
        <f>VLOOKUP($K6814,TONG_SL!$A:$D,2,0)</f>
        <v>Mọc Nấm Hương 250g</v>
      </c>
      <c r="N6814" s="21" t="str">
        <f t="shared" si="718"/>
        <v>K-C6</v>
      </c>
      <c r="Q6814" s="21" t="str">
        <f>VLOOKUP(K6814,TONG_SL!$A:$D,3,0)</f>
        <v>Túi</v>
      </c>
      <c r="R6814" s="224">
        <v>30</v>
      </c>
      <c r="S6814" s="220"/>
      <c r="T6814" s="220">
        <f>VLOOKUP(VLOOKUP(G6814,Ma_KH!$A:$R,18,0)&amp;K6814,Gia_MB!$A:$F,6,0)</f>
        <v>46000</v>
      </c>
      <c r="U6814" s="254">
        <f t="shared" si="719"/>
        <v>1380000</v>
      </c>
      <c r="V6814" s="220"/>
      <c r="W6814" s="222">
        <f t="shared" si="720"/>
        <v>0</v>
      </c>
      <c r="X6814" s="223" t="str">
        <f t="shared" si="721"/>
        <v>8</v>
      </c>
      <c r="Y6814" s="220"/>
      <c r="Z6814" s="254">
        <f t="shared" si="722"/>
        <v>110400</v>
      </c>
      <c r="AA6814" s="5">
        <f>VLOOKUP(G6814,Ma_KH!$A:$R,14,0)</f>
        <v>60</v>
      </c>
    </row>
    <row r="6815" spans="1:27" hidden="1" x14ac:dyDescent="0.25">
      <c r="A6815" s="245">
        <v>46000</v>
      </c>
      <c r="B6815" s="248">
        <v>4181138866</v>
      </c>
      <c r="C6815" s="236" t="s">
        <v>7767</v>
      </c>
      <c r="D6815" s="302">
        <v>46004</v>
      </c>
      <c r="E6815" s="246"/>
      <c r="F6815" s="244"/>
      <c r="G6815" s="33" t="s">
        <v>7790</v>
      </c>
      <c r="H6815" s="246"/>
      <c r="I6815" s="248" t="s">
        <v>8826</v>
      </c>
      <c r="J6815" s="303" t="s">
        <v>1771</v>
      </c>
      <c r="K6815" s="335" t="s">
        <v>7187</v>
      </c>
      <c r="L6815" s="21" t="str">
        <f>VLOOKUP($K6815,TONG_SL!$A:$D,2,0)</f>
        <v>Chân giò heo muối 300g</v>
      </c>
      <c r="N6815" s="21" t="str">
        <f t="shared" si="718"/>
        <v>K-C6</v>
      </c>
      <c r="Q6815" s="21" t="str">
        <f>VLOOKUP(K6815,TONG_SL!$A:$D,3,0)</f>
        <v>Túi</v>
      </c>
      <c r="R6815" s="224">
        <v>15</v>
      </c>
      <c r="S6815" s="220"/>
      <c r="T6815" s="220">
        <f>VLOOKUP(VLOOKUP(G6815,Ma_KH!$A:$R,18,0)&amp;K6815,Gia_MB!$A:$F,6,0)</f>
        <v>73431</v>
      </c>
      <c r="U6815" s="254">
        <f t="shared" si="719"/>
        <v>1101465</v>
      </c>
      <c r="V6815" s="220"/>
      <c r="W6815" s="222">
        <f t="shared" si="720"/>
        <v>0</v>
      </c>
      <c r="X6815" s="223" t="str">
        <f t="shared" si="721"/>
        <v>8</v>
      </c>
      <c r="Y6815" s="220"/>
      <c r="Z6815" s="254">
        <f t="shared" si="722"/>
        <v>88117.2</v>
      </c>
      <c r="AA6815" s="5">
        <f>VLOOKUP(G6815,Ma_KH!$A:$R,14,0)</f>
        <v>60</v>
      </c>
    </row>
    <row r="6816" spans="1:27" hidden="1" x14ac:dyDescent="0.25">
      <c r="A6816" s="245">
        <v>46000</v>
      </c>
      <c r="B6816" s="248">
        <v>4181138866</v>
      </c>
      <c r="C6816" s="236" t="s">
        <v>7767</v>
      </c>
      <c r="D6816" s="302">
        <v>46004</v>
      </c>
      <c r="E6816" s="246"/>
      <c r="F6816" s="244"/>
      <c r="G6816" s="33" t="s">
        <v>7790</v>
      </c>
      <c r="H6816" s="246"/>
      <c r="I6816" s="248" t="s">
        <v>8826</v>
      </c>
      <c r="J6816" s="303" t="s">
        <v>1771</v>
      </c>
      <c r="K6816" s="335" t="s">
        <v>48</v>
      </c>
      <c r="L6816" s="21" t="str">
        <f>VLOOKUP($K6816,TONG_SL!$A:$D,2,0)</f>
        <v>Mọc Nấm Hương 250g</v>
      </c>
      <c r="N6816" s="21" t="str">
        <f t="shared" si="718"/>
        <v>K-C6</v>
      </c>
      <c r="Q6816" s="21" t="str">
        <f>VLOOKUP(K6816,TONG_SL!$A:$D,3,0)</f>
        <v>Túi</v>
      </c>
      <c r="R6816" s="224">
        <v>9</v>
      </c>
      <c r="S6816" s="220"/>
      <c r="T6816" s="220">
        <f>VLOOKUP(VLOOKUP(G6816,Ma_KH!$A:$R,18,0)&amp;K6816,Gia_MB!$A:$F,6,0)</f>
        <v>46000</v>
      </c>
      <c r="U6816" s="254">
        <f t="shared" si="719"/>
        <v>414000</v>
      </c>
      <c r="V6816" s="220"/>
      <c r="W6816" s="222">
        <f t="shared" si="720"/>
        <v>0</v>
      </c>
      <c r="X6816" s="223" t="str">
        <f t="shared" si="721"/>
        <v>8</v>
      </c>
      <c r="Y6816" s="220"/>
      <c r="Z6816" s="254">
        <f t="shared" si="722"/>
        <v>33120</v>
      </c>
      <c r="AA6816" s="5">
        <f>VLOOKUP(G6816,Ma_KH!$A:$R,14,0)</f>
        <v>60</v>
      </c>
    </row>
    <row r="6817" spans="1:27" hidden="1" x14ac:dyDescent="0.25">
      <c r="A6817" s="245">
        <v>46000</v>
      </c>
      <c r="B6817" s="248">
        <v>4181138866</v>
      </c>
      <c r="C6817" s="236" t="s">
        <v>7767</v>
      </c>
      <c r="D6817" s="302">
        <v>46004</v>
      </c>
      <c r="E6817" s="246"/>
      <c r="F6817" s="244"/>
      <c r="G6817" s="33" t="s">
        <v>7790</v>
      </c>
      <c r="H6817" s="246"/>
      <c r="I6817" s="248" t="s">
        <v>8826</v>
      </c>
      <c r="J6817" s="303" t="s">
        <v>1771</v>
      </c>
      <c r="K6817" s="335" t="s">
        <v>7153</v>
      </c>
      <c r="L6817" s="21" t="str">
        <f>VLOOKUP($K6817,TONG_SL!$A:$D,2,0)</f>
        <v>Tai heo muối 200g</v>
      </c>
      <c r="N6817" s="21" t="str">
        <f t="shared" si="718"/>
        <v>K-C6</v>
      </c>
      <c r="Q6817" s="21" t="str">
        <f>VLOOKUP(K6817,TONG_SL!$A:$D,3,0)</f>
        <v>Túi</v>
      </c>
      <c r="R6817" s="224">
        <v>5</v>
      </c>
      <c r="S6817" s="220"/>
      <c r="T6817" s="220">
        <f>VLOOKUP(VLOOKUP(G6817,Ma_KH!$A:$R,18,0)&amp;K6817,Gia_MB!$A:$F,6,0)</f>
        <v>55595</v>
      </c>
      <c r="U6817" s="254">
        <f t="shared" si="719"/>
        <v>277975</v>
      </c>
      <c r="V6817" s="220"/>
      <c r="W6817" s="222">
        <f t="shared" si="720"/>
        <v>0</v>
      </c>
      <c r="X6817" s="223" t="str">
        <f t="shared" si="721"/>
        <v>8</v>
      </c>
      <c r="Y6817" s="220"/>
      <c r="Z6817" s="254">
        <f t="shared" si="722"/>
        <v>22238</v>
      </c>
      <c r="AA6817" s="5">
        <f>VLOOKUP(G6817,Ma_KH!$A:$R,14,0)</f>
        <v>60</v>
      </c>
    </row>
    <row r="6818" spans="1:27" hidden="1" x14ac:dyDescent="0.25">
      <c r="A6818" s="245">
        <v>46000</v>
      </c>
      <c r="B6818" s="248">
        <v>4181138866</v>
      </c>
      <c r="C6818" s="236" t="s">
        <v>7767</v>
      </c>
      <c r="D6818" s="302">
        <v>46004</v>
      </c>
      <c r="E6818" s="246"/>
      <c r="F6818" s="244"/>
      <c r="G6818" s="33" t="s">
        <v>7790</v>
      </c>
      <c r="H6818" s="246"/>
      <c r="I6818" s="248" t="s">
        <v>8826</v>
      </c>
      <c r="J6818" s="303" t="s">
        <v>1771</v>
      </c>
      <c r="K6818" s="335" t="s">
        <v>32</v>
      </c>
      <c r="L6818" s="21" t="str">
        <f>VLOOKUP($K6818,TONG_SL!$A:$D,2,0)</f>
        <v>Giò Tai Lưỡi Xào 250g</v>
      </c>
      <c r="N6818" s="21" t="str">
        <f t="shared" si="718"/>
        <v>K-C6</v>
      </c>
      <c r="Q6818" s="21" t="str">
        <f>VLOOKUP(K6818,TONG_SL!$A:$D,3,0)</f>
        <v>Túi</v>
      </c>
      <c r="R6818" s="224">
        <v>5</v>
      </c>
      <c r="S6818" s="220"/>
      <c r="T6818" s="220">
        <f>VLOOKUP(VLOOKUP(G6818,Ma_KH!$A:$R,18,0)&amp;K6818,Gia_MB!$A:$F,6,0)</f>
        <v>50182</v>
      </c>
      <c r="U6818" s="254">
        <f t="shared" si="719"/>
        <v>250910</v>
      </c>
      <c r="V6818" s="220"/>
      <c r="W6818" s="222">
        <f t="shared" si="720"/>
        <v>0</v>
      </c>
      <c r="X6818" s="223" t="str">
        <f t="shared" si="721"/>
        <v>8</v>
      </c>
      <c r="Y6818" s="220"/>
      <c r="Z6818" s="254">
        <f t="shared" si="722"/>
        <v>20072.8</v>
      </c>
      <c r="AA6818" s="5">
        <f>VLOOKUP(G6818,Ma_KH!$A:$R,14,0)</f>
        <v>60</v>
      </c>
    </row>
    <row r="6819" spans="1:27" hidden="1" x14ac:dyDescent="0.25">
      <c r="A6819" s="245">
        <v>46000</v>
      </c>
      <c r="B6819" s="248">
        <v>4181138866</v>
      </c>
      <c r="C6819" s="236" t="s">
        <v>7767</v>
      </c>
      <c r="D6819" s="302">
        <v>46004</v>
      </c>
      <c r="E6819" s="246"/>
      <c r="F6819" s="244"/>
      <c r="G6819" s="33" t="s">
        <v>7790</v>
      </c>
      <c r="H6819" s="246"/>
      <c r="I6819" s="248" t="s">
        <v>8826</v>
      </c>
      <c r="J6819" s="303" t="s">
        <v>1771</v>
      </c>
      <c r="K6819" s="335" t="s">
        <v>30</v>
      </c>
      <c r="L6819" s="21" t="str">
        <f>VLOOKUP($K6819,TONG_SL!$A:$D,2,0)</f>
        <v>Gà muối 500g</v>
      </c>
      <c r="N6819" s="21" t="str">
        <f t="shared" si="718"/>
        <v>K-C6</v>
      </c>
      <c r="Q6819" s="21" t="str">
        <f>VLOOKUP(K6819,TONG_SL!$A:$D,3,0)</f>
        <v>Túi</v>
      </c>
      <c r="R6819" s="224">
        <v>15</v>
      </c>
      <c r="S6819" s="220"/>
      <c r="T6819" s="220">
        <f>VLOOKUP(VLOOKUP(G6819,Ma_KH!$A:$R,18,0)&amp;K6819,Gia_MB!$A:$F,6,0)</f>
        <v>111058</v>
      </c>
      <c r="U6819" s="254">
        <f t="shared" si="719"/>
        <v>1665870</v>
      </c>
      <c r="V6819" s="220"/>
      <c r="W6819" s="222">
        <f t="shared" si="720"/>
        <v>0</v>
      </c>
      <c r="X6819" s="223" t="str">
        <f t="shared" si="721"/>
        <v>8</v>
      </c>
      <c r="Y6819" s="220"/>
      <c r="Z6819" s="254">
        <f t="shared" si="722"/>
        <v>133269.6</v>
      </c>
      <c r="AA6819" s="5">
        <f>VLOOKUP(G6819,Ma_KH!$A:$R,14,0)</f>
        <v>60</v>
      </c>
    </row>
    <row r="6820" spans="1:27" hidden="1" x14ac:dyDescent="0.25">
      <c r="A6820" s="245">
        <v>45993</v>
      </c>
      <c r="B6820" s="248">
        <v>4180767927</v>
      </c>
      <c r="C6820" s="236" t="s">
        <v>7767</v>
      </c>
      <c r="D6820" s="302">
        <v>46004</v>
      </c>
      <c r="E6820" s="246"/>
      <c r="F6820" s="244"/>
      <c r="G6820" s="33" t="s">
        <v>8595</v>
      </c>
      <c r="H6820" s="246"/>
      <c r="I6820" s="248" t="s">
        <v>8827</v>
      </c>
      <c r="J6820" s="303" t="s">
        <v>1771</v>
      </c>
      <c r="K6820" s="335" t="s">
        <v>7820</v>
      </c>
      <c r="L6820" s="21" t="str">
        <f>VLOOKUP($K6820,TONG_SL!$A:$D,2,0)</f>
        <v>Giò lụa cây 250g</v>
      </c>
      <c r="N6820" s="21" t="str">
        <f t="shared" si="718"/>
        <v>K-C6</v>
      </c>
      <c r="Q6820" s="21" t="str">
        <f>VLOOKUP(K6820,TONG_SL!$A:$D,3,0)</f>
        <v>Túi</v>
      </c>
      <c r="R6820" s="224">
        <v>6</v>
      </c>
      <c r="S6820" s="220"/>
      <c r="T6820" s="220">
        <f>VLOOKUP(VLOOKUP(G6820,Ma_KH!$A:$R,18,0)&amp;K6820,Gia_MB!$A:$F,6,0)</f>
        <v>49500</v>
      </c>
      <c r="U6820" s="254">
        <f t="shared" si="719"/>
        <v>297000</v>
      </c>
      <c r="V6820" s="220"/>
      <c r="W6820" s="222">
        <f t="shared" si="720"/>
        <v>0</v>
      </c>
      <c r="X6820" s="223" t="str">
        <f t="shared" si="721"/>
        <v>8</v>
      </c>
      <c r="Y6820" s="220"/>
      <c r="Z6820" s="254">
        <f t="shared" si="722"/>
        <v>23760</v>
      </c>
      <c r="AA6820" s="5">
        <f>VLOOKUP(G6820,Ma_KH!$A:$R,14,0)</f>
        <v>60</v>
      </c>
    </row>
    <row r="6821" spans="1:27" hidden="1" x14ac:dyDescent="0.25">
      <c r="A6821" s="245">
        <v>45993</v>
      </c>
      <c r="B6821" s="248">
        <v>4180767927</v>
      </c>
      <c r="C6821" s="236" t="s">
        <v>7767</v>
      </c>
      <c r="D6821" s="302">
        <v>46004</v>
      </c>
      <c r="E6821" s="246"/>
      <c r="F6821" s="244"/>
      <c r="G6821" s="33" t="s">
        <v>8595</v>
      </c>
      <c r="H6821" s="246"/>
      <c r="I6821" s="248" t="s">
        <v>8827</v>
      </c>
      <c r="J6821" s="303" t="s">
        <v>1771</v>
      </c>
      <c r="K6821" s="335" t="s">
        <v>30</v>
      </c>
      <c r="L6821" s="21" t="str">
        <f>VLOOKUP($K6821,TONG_SL!$A:$D,2,0)</f>
        <v>Gà muối 500g</v>
      </c>
      <c r="N6821" s="21" t="str">
        <f t="shared" si="718"/>
        <v>K-C6</v>
      </c>
      <c r="Q6821" s="21" t="str">
        <f>VLOOKUP(K6821,TONG_SL!$A:$D,3,0)</f>
        <v>Túi</v>
      </c>
      <c r="R6821" s="224">
        <v>6</v>
      </c>
      <c r="S6821" s="220"/>
      <c r="T6821" s="220">
        <f>VLOOKUP(VLOOKUP(G6821,Ma_KH!$A:$R,18,0)&amp;K6821,Gia_MB!$A:$F,6,0)</f>
        <v>111058</v>
      </c>
      <c r="U6821" s="254">
        <f t="shared" si="719"/>
        <v>666348</v>
      </c>
      <c r="V6821" s="220"/>
      <c r="W6821" s="222">
        <f t="shared" si="720"/>
        <v>0</v>
      </c>
      <c r="X6821" s="223" t="str">
        <f t="shared" si="721"/>
        <v>8</v>
      </c>
      <c r="Y6821" s="220"/>
      <c r="Z6821" s="254">
        <f t="shared" si="722"/>
        <v>53307.840000000004</v>
      </c>
      <c r="AA6821" s="5">
        <f>VLOOKUP(G6821,Ma_KH!$A:$R,14,0)</f>
        <v>60</v>
      </c>
    </row>
    <row r="6822" spans="1:27" hidden="1" x14ac:dyDescent="0.25">
      <c r="A6822" s="245">
        <v>45993</v>
      </c>
      <c r="B6822" s="248">
        <v>4180767927</v>
      </c>
      <c r="C6822" s="236" t="s">
        <v>7767</v>
      </c>
      <c r="D6822" s="302">
        <v>46004</v>
      </c>
      <c r="E6822" s="246"/>
      <c r="F6822" s="244"/>
      <c r="G6822" s="33" t="s">
        <v>8595</v>
      </c>
      <c r="H6822" s="246"/>
      <c r="I6822" s="248" t="s">
        <v>8827</v>
      </c>
      <c r="J6822" s="303" t="s">
        <v>1771</v>
      </c>
      <c r="K6822" s="335" t="s">
        <v>32</v>
      </c>
      <c r="L6822" s="21" t="str">
        <f>VLOOKUP($K6822,TONG_SL!$A:$D,2,0)</f>
        <v>Giò Tai Lưỡi Xào 250g</v>
      </c>
      <c r="N6822" s="21" t="str">
        <f t="shared" si="718"/>
        <v>K-C6</v>
      </c>
      <c r="Q6822" s="21" t="str">
        <f>VLOOKUP(K6822,TONG_SL!$A:$D,3,0)</f>
        <v>Túi</v>
      </c>
      <c r="R6822" s="224">
        <v>6</v>
      </c>
      <c r="S6822" s="220"/>
      <c r="T6822" s="220">
        <f>VLOOKUP(VLOOKUP(G6822,Ma_KH!$A:$R,18,0)&amp;K6822,Gia_MB!$A:$F,6,0)</f>
        <v>50182</v>
      </c>
      <c r="U6822" s="254">
        <f t="shared" si="719"/>
        <v>301092</v>
      </c>
      <c r="V6822" s="220"/>
      <c r="W6822" s="222">
        <f t="shared" si="720"/>
        <v>0</v>
      </c>
      <c r="X6822" s="223" t="str">
        <f t="shared" si="721"/>
        <v>8</v>
      </c>
      <c r="Y6822" s="220"/>
      <c r="Z6822" s="254">
        <f t="shared" si="722"/>
        <v>24087.360000000001</v>
      </c>
      <c r="AA6822" s="5">
        <f>VLOOKUP(G6822,Ma_KH!$A:$R,14,0)</f>
        <v>60</v>
      </c>
    </row>
    <row r="6823" spans="1:27" hidden="1" x14ac:dyDescent="0.25">
      <c r="A6823" s="245">
        <v>45993</v>
      </c>
      <c r="B6823" s="248">
        <v>4180767927</v>
      </c>
      <c r="C6823" s="236" t="s">
        <v>7767</v>
      </c>
      <c r="D6823" s="302">
        <v>46004</v>
      </c>
      <c r="E6823" s="246"/>
      <c r="F6823" s="244"/>
      <c r="G6823" s="33" t="s">
        <v>8595</v>
      </c>
      <c r="H6823" s="246"/>
      <c r="I6823" s="248" t="s">
        <v>8827</v>
      </c>
      <c r="J6823" s="303" t="s">
        <v>1771</v>
      </c>
      <c r="K6823" s="335" t="s">
        <v>48</v>
      </c>
      <c r="L6823" s="21" t="str">
        <f>VLOOKUP($K6823,TONG_SL!$A:$D,2,0)</f>
        <v>Mọc Nấm Hương 250g</v>
      </c>
      <c r="N6823" s="21" t="str">
        <f t="shared" si="718"/>
        <v>K-C6</v>
      </c>
      <c r="Q6823" s="21" t="str">
        <f>VLOOKUP(K6823,TONG_SL!$A:$D,3,0)</f>
        <v>Túi</v>
      </c>
      <c r="R6823" s="224">
        <v>6</v>
      </c>
      <c r="S6823" s="220"/>
      <c r="T6823" s="220">
        <f>VLOOKUP(VLOOKUP(G6823,Ma_KH!$A:$R,18,0)&amp;K6823,Gia_MB!$A:$F,6,0)</f>
        <v>46000</v>
      </c>
      <c r="U6823" s="254">
        <f t="shared" si="719"/>
        <v>276000</v>
      </c>
      <c r="V6823" s="220"/>
      <c r="W6823" s="222">
        <f t="shared" si="720"/>
        <v>0</v>
      </c>
      <c r="X6823" s="223" t="str">
        <f t="shared" si="721"/>
        <v>8</v>
      </c>
      <c r="Y6823" s="220"/>
      <c r="Z6823" s="254">
        <f t="shared" si="722"/>
        <v>22080</v>
      </c>
      <c r="AA6823" s="5">
        <f>VLOOKUP(G6823,Ma_KH!$A:$R,14,0)</f>
        <v>60</v>
      </c>
    </row>
    <row r="6824" spans="1:27" hidden="1" x14ac:dyDescent="0.25">
      <c r="A6824" s="245">
        <v>45993</v>
      </c>
      <c r="B6824" s="248">
        <v>4180767927</v>
      </c>
      <c r="C6824" s="236" t="s">
        <v>7767</v>
      </c>
      <c r="D6824" s="302">
        <v>46004</v>
      </c>
      <c r="E6824" s="246"/>
      <c r="F6824" s="244"/>
      <c r="G6824" s="33" t="s">
        <v>8595</v>
      </c>
      <c r="H6824" s="246"/>
      <c r="I6824" s="248" t="s">
        <v>8827</v>
      </c>
      <c r="J6824" s="303" t="s">
        <v>1771</v>
      </c>
      <c r="K6824" s="335" t="s">
        <v>7153</v>
      </c>
      <c r="L6824" s="21" t="str">
        <f>VLOOKUP($K6824,TONG_SL!$A:$D,2,0)</f>
        <v>Tai heo muối 200g</v>
      </c>
      <c r="N6824" s="21" t="str">
        <f t="shared" si="718"/>
        <v>K-C6</v>
      </c>
      <c r="Q6824" s="21" t="str">
        <f>VLOOKUP(K6824,TONG_SL!$A:$D,3,0)</f>
        <v>Túi</v>
      </c>
      <c r="R6824" s="224">
        <v>9</v>
      </c>
      <c r="S6824" s="220"/>
      <c r="T6824" s="220">
        <f>VLOOKUP(VLOOKUP(G6824,Ma_KH!$A:$R,18,0)&amp;K6824,Gia_MB!$A:$F,6,0)</f>
        <v>55595</v>
      </c>
      <c r="U6824" s="254">
        <f t="shared" si="719"/>
        <v>500355</v>
      </c>
      <c r="V6824" s="220"/>
      <c r="W6824" s="222">
        <f t="shared" si="720"/>
        <v>0</v>
      </c>
      <c r="X6824" s="223" t="str">
        <f t="shared" si="721"/>
        <v>8</v>
      </c>
      <c r="Y6824" s="220"/>
      <c r="Z6824" s="254">
        <f t="shared" si="722"/>
        <v>40028.400000000001</v>
      </c>
      <c r="AA6824" s="5">
        <f>VLOOKUP(G6824,Ma_KH!$A:$R,14,0)</f>
        <v>60</v>
      </c>
    </row>
    <row r="6825" spans="1:27" hidden="1" x14ac:dyDescent="0.25">
      <c r="A6825" s="245">
        <v>45993</v>
      </c>
      <c r="B6825" s="248">
        <v>4180767927</v>
      </c>
      <c r="C6825" s="236" t="s">
        <v>7767</v>
      </c>
      <c r="D6825" s="302">
        <v>46004</v>
      </c>
      <c r="E6825" s="246"/>
      <c r="F6825" s="244"/>
      <c r="G6825" s="33" t="s">
        <v>8595</v>
      </c>
      <c r="H6825" s="246"/>
      <c r="I6825" s="248" t="s">
        <v>8827</v>
      </c>
      <c r="J6825" s="303" t="s">
        <v>1771</v>
      </c>
      <c r="K6825" s="335" t="s">
        <v>7187</v>
      </c>
      <c r="L6825" s="21" t="str">
        <f>VLOOKUP($K6825,TONG_SL!$A:$D,2,0)</f>
        <v>Chân giò heo muối 300g</v>
      </c>
      <c r="N6825" s="21" t="str">
        <f t="shared" si="718"/>
        <v>K-C6</v>
      </c>
      <c r="Q6825" s="21" t="str">
        <f>VLOOKUP(K6825,TONG_SL!$A:$D,3,0)</f>
        <v>Túi</v>
      </c>
      <c r="R6825" s="224">
        <v>6</v>
      </c>
      <c r="S6825" s="220"/>
      <c r="T6825" s="220">
        <f>VLOOKUP(VLOOKUP(G6825,Ma_KH!$A:$R,18,0)&amp;K6825,Gia_MB!$A:$F,6,0)</f>
        <v>73431</v>
      </c>
      <c r="U6825" s="254">
        <f t="shared" si="719"/>
        <v>440586</v>
      </c>
      <c r="V6825" s="220"/>
      <c r="W6825" s="222">
        <f t="shared" si="720"/>
        <v>0</v>
      </c>
      <c r="X6825" s="223" t="str">
        <f t="shared" si="721"/>
        <v>8</v>
      </c>
      <c r="Y6825" s="220"/>
      <c r="Z6825" s="254">
        <f t="shared" si="722"/>
        <v>35246.879999999997</v>
      </c>
      <c r="AA6825" s="5">
        <f>VLOOKUP(G6825,Ma_KH!$A:$R,14,0)</f>
        <v>60</v>
      </c>
    </row>
    <row r="6826" spans="1:27" hidden="1" x14ac:dyDescent="0.25">
      <c r="A6826" s="245">
        <v>45993</v>
      </c>
      <c r="B6826" s="248">
        <v>4180767927</v>
      </c>
      <c r="C6826" s="236" t="s">
        <v>7767</v>
      </c>
      <c r="D6826" s="302">
        <v>46004</v>
      </c>
      <c r="E6826" s="246"/>
      <c r="F6826" s="244"/>
      <c r="G6826" s="33" t="s">
        <v>8595</v>
      </c>
      <c r="H6826" s="246"/>
      <c r="I6826" s="248" t="s">
        <v>8827</v>
      </c>
      <c r="J6826" s="303" t="s">
        <v>1771</v>
      </c>
      <c r="K6826" s="335" t="s">
        <v>7821</v>
      </c>
      <c r="L6826" s="21" t="str">
        <f>VLOOKUP($K6826,TONG_SL!$A:$D,2,0)</f>
        <v>Giò sụn gà 250g</v>
      </c>
      <c r="N6826" s="21" t="str">
        <f t="shared" si="718"/>
        <v>K-C6</v>
      </c>
      <c r="Q6826" s="21" t="str">
        <f>VLOOKUP(K6826,TONG_SL!$A:$D,3,0)</f>
        <v>Túi</v>
      </c>
      <c r="R6826" s="224">
        <v>6</v>
      </c>
      <c r="S6826" s="220"/>
      <c r="T6826" s="220">
        <f>VLOOKUP(VLOOKUP(G6826,Ma_KH!$A:$R,18,0)&amp;K6826,Gia_MB!$A:$F,6,0)</f>
        <v>50400</v>
      </c>
      <c r="U6826" s="254">
        <f t="shared" si="719"/>
        <v>302400</v>
      </c>
      <c r="V6826" s="220"/>
      <c r="W6826" s="222">
        <f t="shared" si="720"/>
        <v>0</v>
      </c>
      <c r="X6826" s="223" t="str">
        <f t="shared" si="721"/>
        <v>8</v>
      </c>
      <c r="Y6826" s="220"/>
      <c r="Z6826" s="254">
        <f t="shared" si="722"/>
        <v>24192</v>
      </c>
      <c r="AA6826" s="5">
        <f>VLOOKUP(G6826,Ma_KH!$A:$R,14,0)</f>
        <v>60</v>
      </c>
    </row>
    <row r="6827" spans="1:27" hidden="1" x14ac:dyDescent="0.25">
      <c r="A6827" s="245">
        <v>45993</v>
      </c>
      <c r="B6827" s="248">
        <v>4180767927</v>
      </c>
      <c r="C6827" s="236" t="s">
        <v>7767</v>
      </c>
      <c r="D6827" s="302">
        <v>46004</v>
      </c>
      <c r="E6827" s="246"/>
      <c r="F6827" s="244"/>
      <c r="G6827" s="33" t="s">
        <v>8595</v>
      </c>
      <c r="H6827" s="246"/>
      <c r="I6827" s="248" t="s">
        <v>8827</v>
      </c>
      <c r="J6827" s="303" t="s">
        <v>1771</v>
      </c>
      <c r="K6827" s="335" t="s">
        <v>7154</v>
      </c>
      <c r="L6827" s="21" t="str">
        <f>VLOOKUP($K6827,TONG_SL!$A:$D,2,0)</f>
        <v>Chả cốm 300g</v>
      </c>
      <c r="N6827" s="21" t="str">
        <f t="shared" si="718"/>
        <v>K-C6</v>
      </c>
      <c r="Q6827" s="21" t="str">
        <f>VLOOKUP(K6827,TONG_SL!$A:$D,3,0)</f>
        <v>Túi</v>
      </c>
      <c r="R6827" s="224">
        <v>15</v>
      </c>
      <c r="S6827" s="220"/>
      <c r="T6827" s="220">
        <f>VLOOKUP(VLOOKUP(G6827,Ma_KH!$A:$R,18,0)&amp;K6827,Gia_MB!$A:$F,6,0)</f>
        <v>74250</v>
      </c>
      <c r="U6827" s="254">
        <f t="shared" si="719"/>
        <v>1113750</v>
      </c>
      <c r="V6827" s="220"/>
      <c r="W6827" s="222">
        <f t="shared" si="720"/>
        <v>0</v>
      </c>
      <c r="X6827" s="223" t="str">
        <f t="shared" si="721"/>
        <v>8</v>
      </c>
      <c r="Y6827" s="220"/>
      <c r="Z6827" s="254">
        <f t="shared" si="722"/>
        <v>89100</v>
      </c>
      <c r="AA6827" s="5">
        <f>VLOOKUP(G6827,Ma_KH!$A:$R,14,0)</f>
        <v>60</v>
      </c>
    </row>
    <row r="6828" spans="1:27" hidden="1" x14ac:dyDescent="0.25">
      <c r="A6828" s="245">
        <v>45995</v>
      </c>
      <c r="B6828" s="248">
        <v>4180884587</v>
      </c>
      <c r="C6828" s="236" t="s">
        <v>7767</v>
      </c>
      <c r="D6828" s="302">
        <v>46004</v>
      </c>
      <c r="E6828" s="246"/>
      <c r="F6828" s="244"/>
      <c r="G6828" s="33" t="s">
        <v>7783</v>
      </c>
      <c r="H6828" s="246"/>
      <c r="I6828" s="248" t="s">
        <v>8828</v>
      </c>
      <c r="J6828" s="303" t="s">
        <v>1771</v>
      </c>
      <c r="K6828" s="335" t="s">
        <v>48</v>
      </c>
      <c r="L6828" s="21" t="str">
        <f>VLOOKUP($K6828,TONG_SL!$A:$D,2,0)</f>
        <v>Mọc Nấm Hương 250g</v>
      </c>
      <c r="N6828" s="21" t="str">
        <f t="shared" si="718"/>
        <v>K-C6</v>
      </c>
      <c r="Q6828" s="21" t="str">
        <f>VLOOKUP(K6828,TONG_SL!$A:$D,3,0)</f>
        <v>Túi</v>
      </c>
      <c r="R6828" s="224">
        <v>7</v>
      </c>
      <c r="S6828" s="220"/>
      <c r="T6828" s="220">
        <f>VLOOKUP(VLOOKUP(G6828,Ma_KH!$A:$R,18,0)&amp;K6828,Gia_MB!$A:$F,6,0)</f>
        <v>46000</v>
      </c>
      <c r="U6828" s="254">
        <f t="shared" si="719"/>
        <v>322000</v>
      </c>
      <c r="V6828" s="220"/>
      <c r="W6828" s="222">
        <f t="shared" si="720"/>
        <v>0</v>
      </c>
      <c r="X6828" s="223" t="str">
        <f t="shared" si="721"/>
        <v>8</v>
      </c>
      <c r="Y6828" s="220"/>
      <c r="Z6828" s="254">
        <f t="shared" si="722"/>
        <v>25760</v>
      </c>
      <c r="AA6828" s="5">
        <f>VLOOKUP(G6828,Ma_KH!$A:$R,14,0)</f>
        <v>60</v>
      </c>
    </row>
    <row r="6829" spans="1:27" hidden="1" x14ac:dyDescent="0.25">
      <c r="A6829" s="245">
        <v>45995</v>
      </c>
      <c r="B6829" s="248">
        <v>4180884587</v>
      </c>
      <c r="C6829" s="236" t="s">
        <v>7767</v>
      </c>
      <c r="D6829" s="302">
        <v>46004</v>
      </c>
      <c r="E6829" s="246"/>
      <c r="F6829" s="244"/>
      <c r="G6829" s="33" t="s">
        <v>7783</v>
      </c>
      <c r="H6829" s="246"/>
      <c r="I6829" s="248" t="s">
        <v>8828</v>
      </c>
      <c r="J6829" s="303" t="s">
        <v>1771</v>
      </c>
      <c r="K6829" s="335" t="s">
        <v>7187</v>
      </c>
      <c r="L6829" s="21" t="str">
        <f>VLOOKUP($K6829,TONG_SL!$A:$D,2,0)</f>
        <v>Chân giò heo muối 300g</v>
      </c>
      <c r="N6829" s="21" t="str">
        <f t="shared" si="718"/>
        <v>K-C6</v>
      </c>
      <c r="Q6829" s="21" t="str">
        <f>VLOOKUP(K6829,TONG_SL!$A:$D,3,0)</f>
        <v>Túi</v>
      </c>
      <c r="R6829" s="224">
        <v>12</v>
      </c>
      <c r="S6829" s="220"/>
      <c r="T6829" s="220">
        <f>VLOOKUP(VLOOKUP(G6829,Ma_KH!$A:$R,18,0)&amp;K6829,Gia_MB!$A:$F,6,0)</f>
        <v>73431</v>
      </c>
      <c r="U6829" s="254">
        <f t="shared" si="719"/>
        <v>881172</v>
      </c>
      <c r="V6829" s="220"/>
      <c r="W6829" s="222">
        <f t="shared" si="720"/>
        <v>0</v>
      </c>
      <c r="X6829" s="223" t="str">
        <f t="shared" si="721"/>
        <v>8</v>
      </c>
      <c r="Y6829" s="220"/>
      <c r="Z6829" s="254">
        <f t="shared" si="722"/>
        <v>70493.759999999995</v>
      </c>
      <c r="AA6829" s="5">
        <f>VLOOKUP(G6829,Ma_KH!$A:$R,14,0)</f>
        <v>60</v>
      </c>
    </row>
    <row r="6830" spans="1:27" hidden="1" x14ac:dyDescent="0.25">
      <c r="A6830" s="245">
        <v>45995</v>
      </c>
      <c r="B6830" s="248">
        <v>4180884587</v>
      </c>
      <c r="C6830" s="236" t="s">
        <v>7767</v>
      </c>
      <c r="D6830" s="302">
        <v>46004</v>
      </c>
      <c r="E6830" s="246"/>
      <c r="F6830" s="244"/>
      <c r="G6830" s="33" t="s">
        <v>7783</v>
      </c>
      <c r="H6830" s="246"/>
      <c r="I6830" s="248" t="s">
        <v>8828</v>
      </c>
      <c r="J6830" s="303" t="s">
        <v>1771</v>
      </c>
      <c r="K6830" s="335" t="s">
        <v>32</v>
      </c>
      <c r="L6830" s="21" t="str">
        <f>VLOOKUP($K6830,TONG_SL!$A:$D,2,0)</f>
        <v>Giò Tai Lưỡi Xào 250g</v>
      </c>
      <c r="N6830" s="21" t="str">
        <f t="shared" si="718"/>
        <v>K-C6</v>
      </c>
      <c r="Q6830" s="21" t="str">
        <f>VLOOKUP(K6830,TONG_SL!$A:$D,3,0)</f>
        <v>Túi</v>
      </c>
      <c r="R6830" s="224">
        <v>12</v>
      </c>
      <c r="S6830" s="220"/>
      <c r="T6830" s="220">
        <f>VLOOKUP(VLOOKUP(G6830,Ma_KH!$A:$R,18,0)&amp;K6830,Gia_MB!$A:$F,6,0)</f>
        <v>50182</v>
      </c>
      <c r="U6830" s="254">
        <f t="shared" si="719"/>
        <v>602184</v>
      </c>
      <c r="V6830" s="220"/>
      <c r="W6830" s="222">
        <f t="shared" si="720"/>
        <v>0</v>
      </c>
      <c r="X6830" s="223" t="str">
        <f t="shared" si="721"/>
        <v>8</v>
      </c>
      <c r="Y6830" s="220"/>
      <c r="Z6830" s="254">
        <f t="shared" si="722"/>
        <v>48174.720000000001</v>
      </c>
      <c r="AA6830" s="5">
        <f>VLOOKUP(G6830,Ma_KH!$A:$R,14,0)</f>
        <v>60</v>
      </c>
    </row>
    <row r="6831" spans="1:27" hidden="1" x14ac:dyDescent="0.25">
      <c r="A6831" s="245">
        <v>45995</v>
      </c>
      <c r="B6831" s="248">
        <v>4180884587</v>
      </c>
      <c r="C6831" s="236" t="s">
        <v>7767</v>
      </c>
      <c r="D6831" s="302">
        <v>46004</v>
      </c>
      <c r="E6831" s="246"/>
      <c r="F6831" s="244"/>
      <c r="G6831" s="33" t="s">
        <v>7783</v>
      </c>
      <c r="H6831" s="246"/>
      <c r="I6831" s="248" t="s">
        <v>8828</v>
      </c>
      <c r="J6831" s="303" t="s">
        <v>1771</v>
      </c>
      <c r="K6831" s="335" t="s">
        <v>7153</v>
      </c>
      <c r="L6831" s="21" t="str">
        <f>VLOOKUP($K6831,TONG_SL!$A:$D,2,0)</f>
        <v>Tai heo muối 200g</v>
      </c>
      <c r="N6831" s="21" t="str">
        <f t="shared" si="718"/>
        <v>K-C6</v>
      </c>
      <c r="Q6831" s="21" t="str">
        <f>VLOOKUP(K6831,TONG_SL!$A:$D,3,0)</f>
        <v>Túi</v>
      </c>
      <c r="R6831" s="224">
        <v>6</v>
      </c>
      <c r="S6831" s="220"/>
      <c r="T6831" s="220">
        <f>VLOOKUP(VLOOKUP(G6831,Ma_KH!$A:$R,18,0)&amp;K6831,Gia_MB!$A:$F,6,0)</f>
        <v>55595</v>
      </c>
      <c r="U6831" s="254">
        <f t="shared" si="719"/>
        <v>333570</v>
      </c>
      <c r="V6831" s="220"/>
      <c r="W6831" s="222">
        <f t="shared" si="720"/>
        <v>0</v>
      </c>
      <c r="X6831" s="223" t="str">
        <f t="shared" si="721"/>
        <v>8</v>
      </c>
      <c r="Y6831" s="220"/>
      <c r="Z6831" s="254">
        <f t="shared" si="722"/>
        <v>26685.600000000002</v>
      </c>
      <c r="AA6831" s="5">
        <f>VLOOKUP(G6831,Ma_KH!$A:$R,14,0)</f>
        <v>60</v>
      </c>
    </row>
    <row r="6832" spans="1:27" hidden="1" x14ac:dyDescent="0.25">
      <c r="A6832" s="245">
        <v>45995</v>
      </c>
      <c r="B6832" s="248">
        <v>4180884587</v>
      </c>
      <c r="C6832" s="236" t="s">
        <v>7767</v>
      </c>
      <c r="D6832" s="302">
        <v>46004</v>
      </c>
      <c r="E6832" s="246"/>
      <c r="F6832" s="244"/>
      <c r="G6832" s="33" t="s">
        <v>7783</v>
      </c>
      <c r="H6832" s="246"/>
      <c r="I6832" s="248" t="s">
        <v>8828</v>
      </c>
      <c r="J6832" s="303" t="s">
        <v>1771</v>
      </c>
      <c r="K6832" s="335" t="s">
        <v>7154</v>
      </c>
      <c r="L6832" s="21" t="str">
        <f>VLOOKUP($K6832,TONG_SL!$A:$D,2,0)</f>
        <v>Chả cốm 300g</v>
      </c>
      <c r="N6832" s="21" t="str">
        <f t="shared" si="718"/>
        <v>K-C6</v>
      </c>
      <c r="Q6832" s="21" t="str">
        <f>VLOOKUP(K6832,TONG_SL!$A:$D,3,0)</f>
        <v>Túi</v>
      </c>
      <c r="R6832" s="224">
        <v>10</v>
      </c>
      <c r="S6832" s="220"/>
      <c r="T6832" s="220">
        <f>VLOOKUP(VLOOKUP(G6832,Ma_KH!$A:$R,18,0)&amp;K6832,Gia_MB!$A:$F,6,0)</f>
        <v>74250</v>
      </c>
      <c r="U6832" s="254">
        <f t="shared" si="719"/>
        <v>742500</v>
      </c>
      <c r="V6832" s="220"/>
      <c r="W6832" s="222">
        <f t="shared" si="720"/>
        <v>0</v>
      </c>
      <c r="X6832" s="223" t="str">
        <f t="shared" si="721"/>
        <v>8</v>
      </c>
      <c r="Y6832" s="220"/>
      <c r="Z6832" s="254">
        <f t="shared" si="722"/>
        <v>59400</v>
      </c>
      <c r="AA6832" s="5">
        <f>VLOOKUP(G6832,Ma_KH!$A:$R,14,0)</f>
        <v>60</v>
      </c>
    </row>
    <row r="6833" spans="1:27" hidden="1" x14ac:dyDescent="0.25">
      <c r="A6833" s="245">
        <v>45995</v>
      </c>
      <c r="B6833" s="248">
        <v>4180885523</v>
      </c>
      <c r="C6833" s="236" t="s">
        <v>7767</v>
      </c>
      <c r="D6833" s="302">
        <v>46004</v>
      </c>
      <c r="E6833" s="246"/>
      <c r="F6833" s="244"/>
      <c r="G6833" s="33" t="s">
        <v>7784</v>
      </c>
      <c r="H6833" s="246"/>
      <c r="I6833" s="248" t="s">
        <v>8829</v>
      </c>
      <c r="J6833" s="303" t="s">
        <v>1771</v>
      </c>
      <c r="K6833" s="335" t="s">
        <v>7153</v>
      </c>
      <c r="L6833" s="21" t="str">
        <f>VLOOKUP($K6833,TONG_SL!$A:$D,2,0)</f>
        <v>Tai heo muối 200g</v>
      </c>
      <c r="N6833" s="21" t="str">
        <f t="shared" si="718"/>
        <v>K-C6</v>
      </c>
      <c r="Q6833" s="21" t="str">
        <f>VLOOKUP(K6833,TONG_SL!$A:$D,3,0)</f>
        <v>Túi</v>
      </c>
      <c r="R6833" s="224">
        <v>10</v>
      </c>
      <c r="S6833" s="220"/>
      <c r="T6833" s="220">
        <f>VLOOKUP(VLOOKUP(G6833,Ma_KH!$A:$R,18,0)&amp;K6833,Gia_MB!$A:$F,6,0)</f>
        <v>55595</v>
      </c>
      <c r="U6833" s="254">
        <f t="shared" si="719"/>
        <v>555950</v>
      </c>
      <c r="V6833" s="220"/>
      <c r="W6833" s="222">
        <f t="shared" si="720"/>
        <v>0</v>
      </c>
      <c r="X6833" s="223" t="str">
        <f t="shared" si="721"/>
        <v>8</v>
      </c>
      <c r="Y6833" s="220"/>
      <c r="Z6833" s="254">
        <f t="shared" si="722"/>
        <v>44476</v>
      </c>
      <c r="AA6833" s="5">
        <f>VLOOKUP(G6833,Ma_KH!$A:$R,14,0)</f>
        <v>60</v>
      </c>
    </row>
    <row r="6834" spans="1:27" hidden="1" x14ac:dyDescent="0.25">
      <c r="A6834" s="245">
        <v>45995</v>
      </c>
      <c r="B6834" s="248">
        <v>4180885523</v>
      </c>
      <c r="C6834" s="236" t="s">
        <v>7767</v>
      </c>
      <c r="D6834" s="302">
        <v>46004</v>
      </c>
      <c r="E6834" s="246"/>
      <c r="F6834" s="244"/>
      <c r="G6834" s="33" t="s">
        <v>7784</v>
      </c>
      <c r="H6834" s="246"/>
      <c r="I6834" s="248" t="s">
        <v>8829</v>
      </c>
      <c r="J6834" s="303" t="s">
        <v>1771</v>
      </c>
      <c r="K6834" s="335" t="s">
        <v>32</v>
      </c>
      <c r="L6834" s="21" t="str">
        <f>VLOOKUP($K6834,TONG_SL!$A:$D,2,0)</f>
        <v>Giò Tai Lưỡi Xào 250g</v>
      </c>
      <c r="N6834" s="21" t="str">
        <f t="shared" si="718"/>
        <v>K-C6</v>
      </c>
      <c r="Q6834" s="21" t="str">
        <f>VLOOKUP(K6834,TONG_SL!$A:$D,3,0)</f>
        <v>Túi</v>
      </c>
      <c r="R6834" s="224">
        <v>17</v>
      </c>
      <c r="S6834" s="220"/>
      <c r="T6834" s="220">
        <f>VLOOKUP(VLOOKUP(G6834,Ma_KH!$A:$R,18,0)&amp;K6834,Gia_MB!$A:$F,6,0)</f>
        <v>50182</v>
      </c>
      <c r="U6834" s="254">
        <f t="shared" si="719"/>
        <v>853094</v>
      </c>
      <c r="V6834" s="220"/>
      <c r="W6834" s="222">
        <f t="shared" si="720"/>
        <v>0</v>
      </c>
      <c r="X6834" s="223" t="str">
        <f t="shared" si="721"/>
        <v>8</v>
      </c>
      <c r="Y6834" s="220"/>
      <c r="Z6834" s="254">
        <f t="shared" si="722"/>
        <v>68247.520000000004</v>
      </c>
      <c r="AA6834" s="5">
        <f>VLOOKUP(G6834,Ma_KH!$A:$R,14,0)</f>
        <v>60</v>
      </c>
    </row>
    <row r="6835" spans="1:27" hidden="1" x14ac:dyDescent="0.25">
      <c r="A6835" s="245">
        <v>45995</v>
      </c>
      <c r="B6835" s="248">
        <v>4180885523</v>
      </c>
      <c r="C6835" s="236" t="s">
        <v>7767</v>
      </c>
      <c r="D6835" s="302">
        <v>46004</v>
      </c>
      <c r="E6835" s="246"/>
      <c r="F6835" s="244"/>
      <c r="G6835" s="33" t="s">
        <v>7784</v>
      </c>
      <c r="H6835" s="246"/>
      <c r="I6835" s="248" t="s">
        <v>8829</v>
      </c>
      <c r="J6835" s="303" t="s">
        <v>1771</v>
      </c>
      <c r="K6835" s="335" t="s">
        <v>7187</v>
      </c>
      <c r="L6835" s="21" t="str">
        <f>VLOOKUP($K6835,TONG_SL!$A:$D,2,0)</f>
        <v>Chân giò heo muối 300g</v>
      </c>
      <c r="N6835" s="21" t="str">
        <f t="shared" si="718"/>
        <v>K-C6</v>
      </c>
      <c r="Q6835" s="21" t="str">
        <f>VLOOKUP(K6835,TONG_SL!$A:$D,3,0)</f>
        <v>Túi</v>
      </c>
      <c r="R6835" s="224">
        <v>27</v>
      </c>
      <c r="S6835" s="220"/>
      <c r="T6835" s="220">
        <f>VLOOKUP(VLOOKUP(G6835,Ma_KH!$A:$R,18,0)&amp;K6835,Gia_MB!$A:$F,6,0)</f>
        <v>73431</v>
      </c>
      <c r="U6835" s="254">
        <f t="shared" si="719"/>
        <v>1982637</v>
      </c>
      <c r="V6835" s="220"/>
      <c r="W6835" s="222">
        <f t="shared" si="720"/>
        <v>0</v>
      </c>
      <c r="X6835" s="223" t="str">
        <f t="shared" si="721"/>
        <v>8</v>
      </c>
      <c r="Y6835" s="220"/>
      <c r="Z6835" s="254">
        <f t="shared" si="722"/>
        <v>158610.96</v>
      </c>
      <c r="AA6835" s="5">
        <f>VLOOKUP(G6835,Ma_KH!$A:$R,14,0)</f>
        <v>60</v>
      </c>
    </row>
    <row r="6836" spans="1:27" hidden="1" x14ac:dyDescent="0.25">
      <c r="A6836" s="245">
        <v>45995</v>
      </c>
      <c r="B6836" s="248">
        <v>4180885523</v>
      </c>
      <c r="C6836" s="236" t="s">
        <v>7767</v>
      </c>
      <c r="D6836" s="302">
        <v>46004</v>
      </c>
      <c r="E6836" s="246"/>
      <c r="F6836" s="244"/>
      <c r="G6836" s="33" t="s">
        <v>7784</v>
      </c>
      <c r="H6836" s="246"/>
      <c r="I6836" s="248" t="s">
        <v>8829</v>
      </c>
      <c r="J6836" s="303" t="s">
        <v>1771</v>
      </c>
      <c r="K6836" s="335" t="s">
        <v>48</v>
      </c>
      <c r="L6836" s="21" t="str">
        <f>VLOOKUP($K6836,TONG_SL!$A:$D,2,0)</f>
        <v>Mọc Nấm Hương 250g</v>
      </c>
      <c r="N6836" s="21" t="str">
        <f t="shared" si="718"/>
        <v>K-C6</v>
      </c>
      <c r="Q6836" s="21" t="str">
        <f>VLOOKUP(K6836,TONG_SL!$A:$D,3,0)</f>
        <v>Túi</v>
      </c>
      <c r="R6836" s="224">
        <v>10</v>
      </c>
      <c r="S6836" s="220"/>
      <c r="T6836" s="220">
        <f>VLOOKUP(VLOOKUP(G6836,Ma_KH!$A:$R,18,0)&amp;K6836,Gia_MB!$A:$F,6,0)</f>
        <v>46000</v>
      </c>
      <c r="U6836" s="254">
        <f t="shared" si="719"/>
        <v>460000</v>
      </c>
      <c r="V6836" s="220"/>
      <c r="W6836" s="222">
        <f t="shared" si="720"/>
        <v>0</v>
      </c>
      <c r="X6836" s="223" t="str">
        <f t="shared" si="721"/>
        <v>8</v>
      </c>
      <c r="Y6836" s="220"/>
      <c r="Z6836" s="254">
        <f t="shared" si="722"/>
        <v>36800</v>
      </c>
      <c r="AA6836" s="5">
        <f>VLOOKUP(G6836,Ma_KH!$A:$R,14,0)</f>
        <v>60</v>
      </c>
    </row>
    <row r="6837" spans="1:27" hidden="1" x14ac:dyDescent="0.25">
      <c r="A6837" s="245">
        <v>45995</v>
      </c>
      <c r="B6837" s="248">
        <v>4180885523</v>
      </c>
      <c r="C6837" s="236" t="s">
        <v>7767</v>
      </c>
      <c r="D6837" s="302">
        <v>46004</v>
      </c>
      <c r="E6837" s="246"/>
      <c r="F6837" s="244"/>
      <c r="G6837" s="33" t="s">
        <v>7784</v>
      </c>
      <c r="H6837" s="246"/>
      <c r="I6837" s="248" t="s">
        <v>8829</v>
      </c>
      <c r="J6837" s="303" t="s">
        <v>1771</v>
      </c>
      <c r="K6837" s="335" t="s">
        <v>30</v>
      </c>
      <c r="L6837" s="21" t="str">
        <f>VLOOKUP($K6837,TONG_SL!$A:$D,2,0)</f>
        <v>Gà muối 500g</v>
      </c>
      <c r="N6837" s="21" t="str">
        <f t="shared" si="718"/>
        <v>K-C6</v>
      </c>
      <c r="Q6837" s="21" t="str">
        <f>VLOOKUP(K6837,TONG_SL!$A:$D,3,0)</f>
        <v>Túi</v>
      </c>
      <c r="R6837" s="224">
        <v>10</v>
      </c>
      <c r="S6837" s="220"/>
      <c r="T6837" s="220">
        <f>VLOOKUP(VLOOKUP(G6837,Ma_KH!$A:$R,18,0)&amp;K6837,Gia_MB!$A:$F,6,0)</f>
        <v>111058</v>
      </c>
      <c r="U6837" s="254">
        <f t="shared" si="719"/>
        <v>1110580</v>
      </c>
      <c r="V6837" s="220"/>
      <c r="W6837" s="222">
        <f t="shared" si="720"/>
        <v>0</v>
      </c>
      <c r="X6837" s="223" t="str">
        <f t="shared" si="721"/>
        <v>8</v>
      </c>
      <c r="Y6837" s="220"/>
      <c r="Z6837" s="254">
        <f t="shared" si="722"/>
        <v>88846.400000000009</v>
      </c>
      <c r="AA6837" s="5">
        <f>VLOOKUP(G6837,Ma_KH!$A:$R,14,0)</f>
        <v>60</v>
      </c>
    </row>
    <row r="6838" spans="1:27" hidden="1" x14ac:dyDescent="0.25">
      <c r="A6838" s="245">
        <v>45999</v>
      </c>
      <c r="B6838" s="248">
        <v>4181101871</v>
      </c>
      <c r="C6838" s="236" t="s">
        <v>7767</v>
      </c>
      <c r="D6838" s="302">
        <v>46004</v>
      </c>
      <c r="E6838" s="246"/>
      <c r="F6838" s="244"/>
      <c r="G6838" s="33" t="s">
        <v>8607</v>
      </c>
      <c r="H6838" s="246"/>
      <c r="I6838" s="248" t="s">
        <v>8830</v>
      </c>
      <c r="J6838" s="303" t="s">
        <v>1771</v>
      </c>
      <c r="K6838" s="335" t="s">
        <v>7820</v>
      </c>
      <c r="L6838" s="21" t="str">
        <f>VLOOKUP($K6838,TONG_SL!$A:$D,2,0)</f>
        <v>Giò lụa cây 250g</v>
      </c>
      <c r="N6838" s="21" t="str">
        <f t="shared" si="718"/>
        <v>K-C6</v>
      </c>
      <c r="Q6838" s="21" t="str">
        <f>VLOOKUP(K6838,TONG_SL!$A:$D,3,0)</f>
        <v>Túi</v>
      </c>
      <c r="R6838" s="224">
        <v>8</v>
      </c>
      <c r="S6838" s="220"/>
      <c r="T6838" s="220">
        <f>VLOOKUP(VLOOKUP(G6838,Ma_KH!$A:$R,18,0)&amp;K6838,Gia_MB!$A:$F,6,0)</f>
        <v>49500</v>
      </c>
      <c r="U6838" s="254">
        <f t="shared" si="719"/>
        <v>396000</v>
      </c>
      <c r="V6838" s="220"/>
      <c r="W6838" s="222">
        <f t="shared" si="720"/>
        <v>0</v>
      </c>
      <c r="X6838" s="223" t="str">
        <f t="shared" si="721"/>
        <v>8</v>
      </c>
      <c r="Y6838" s="220"/>
      <c r="Z6838" s="254">
        <f t="shared" si="722"/>
        <v>31680</v>
      </c>
      <c r="AA6838" s="5">
        <f>VLOOKUP(G6838,Ma_KH!$A:$R,14,0)</f>
        <v>60</v>
      </c>
    </row>
    <row r="6839" spans="1:27" hidden="1" x14ac:dyDescent="0.25">
      <c r="A6839" s="245">
        <v>45999</v>
      </c>
      <c r="B6839" s="248">
        <v>4181101871</v>
      </c>
      <c r="C6839" s="236" t="s">
        <v>7767</v>
      </c>
      <c r="D6839" s="302">
        <v>46004</v>
      </c>
      <c r="E6839" s="246"/>
      <c r="F6839" s="244"/>
      <c r="G6839" s="33" t="s">
        <v>8607</v>
      </c>
      <c r="H6839" s="246"/>
      <c r="I6839" s="248" t="s">
        <v>8830</v>
      </c>
      <c r="J6839" s="303" t="s">
        <v>1771</v>
      </c>
      <c r="K6839" s="335" t="s">
        <v>7154</v>
      </c>
      <c r="L6839" s="21" t="str">
        <f>VLOOKUP($K6839,TONG_SL!$A:$D,2,0)</f>
        <v>Chả cốm 300g</v>
      </c>
      <c r="N6839" s="21" t="str">
        <f t="shared" si="718"/>
        <v>K-C6</v>
      </c>
      <c r="Q6839" s="21" t="str">
        <f>VLOOKUP(K6839,TONG_SL!$A:$D,3,0)</f>
        <v>Túi</v>
      </c>
      <c r="R6839" s="224">
        <v>8</v>
      </c>
      <c r="S6839" s="220"/>
      <c r="T6839" s="220">
        <f>VLOOKUP(VLOOKUP(G6839,Ma_KH!$A:$R,18,0)&amp;K6839,Gia_MB!$A:$F,6,0)</f>
        <v>74250</v>
      </c>
      <c r="U6839" s="254">
        <f t="shared" si="719"/>
        <v>594000</v>
      </c>
      <c r="V6839" s="220"/>
      <c r="W6839" s="222">
        <f t="shared" si="720"/>
        <v>0</v>
      </c>
      <c r="X6839" s="223" t="str">
        <f t="shared" si="721"/>
        <v>8</v>
      </c>
      <c r="Y6839" s="220"/>
      <c r="Z6839" s="254">
        <f t="shared" si="722"/>
        <v>47520</v>
      </c>
      <c r="AA6839" s="5">
        <f>VLOOKUP(G6839,Ma_KH!$A:$R,14,0)</f>
        <v>60</v>
      </c>
    </row>
    <row r="6840" spans="1:27" hidden="1" x14ac:dyDescent="0.25">
      <c r="A6840" s="245">
        <v>45999</v>
      </c>
      <c r="B6840" s="248">
        <v>4181101871</v>
      </c>
      <c r="C6840" s="236" t="s">
        <v>7767</v>
      </c>
      <c r="D6840" s="302">
        <v>46004</v>
      </c>
      <c r="E6840" s="246"/>
      <c r="F6840" s="244"/>
      <c r="G6840" s="33" t="s">
        <v>8607</v>
      </c>
      <c r="H6840" s="246"/>
      <c r="I6840" s="248" t="s">
        <v>8830</v>
      </c>
      <c r="J6840" s="303" t="s">
        <v>1771</v>
      </c>
      <c r="K6840" s="335" t="s">
        <v>7821</v>
      </c>
      <c r="L6840" s="21" t="str">
        <f>VLOOKUP($K6840,TONG_SL!$A:$D,2,0)</f>
        <v>Giò sụn gà 250g</v>
      </c>
      <c r="N6840" s="21" t="str">
        <f t="shared" si="718"/>
        <v>K-C6</v>
      </c>
      <c r="Q6840" s="21" t="str">
        <f>VLOOKUP(K6840,TONG_SL!$A:$D,3,0)</f>
        <v>Túi</v>
      </c>
      <c r="R6840" s="224">
        <v>8</v>
      </c>
      <c r="S6840" s="220"/>
      <c r="T6840" s="220">
        <f>VLOOKUP(VLOOKUP(G6840,Ma_KH!$A:$R,18,0)&amp;K6840,Gia_MB!$A:$F,6,0)</f>
        <v>50400</v>
      </c>
      <c r="U6840" s="254">
        <f t="shared" si="719"/>
        <v>403200</v>
      </c>
      <c r="V6840" s="220"/>
      <c r="W6840" s="222">
        <f t="shared" si="720"/>
        <v>0</v>
      </c>
      <c r="X6840" s="223" t="str">
        <f t="shared" si="721"/>
        <v>8</v>
      </c>
      <c r="Y6840" s="220"/>
      <c r="Z6840" s="254">
        <f t="shared" si="722"/>
        <v>32256</v>
      </c>
      <c r="AA6840" s="5">
        <f>VLOOKUP(G6840,Ma_KH!$A:$R,14,0)</f>
        <v>60</v>
      </c>
    </row>
    <row r="6841" spans="1:27" hidden="1" x14ac:dyDescent="0.25">
      <c r="A6841" s="245">
        <v>45999</v>
      </c>
      <c r="B6841" s="248">
        <v>4181101871</v>
      </c>
      <c r="C6841" s="236" t="s">
        <v>7767</v>
      </c>
      <c r="D6841" s="302">
        <v>46004</v>
      </c>
      <c r="E6841" s="246"/>
      <c r="F6841" s="244"/>
      <c r="G6841" s="33" t="s">
        <v>8607</v>
      </c>
      <c r="H6841" s="246"/>
      <c r="I6841" s="248" t="s">
        <v>8830</v>
      </c>
      <c r="J6841" s="303" t="s">
        <v>1771</v>
      </c>
      <c r="K6841" s="335" t="s">
        <v>32</v>
      </c>
      <c r="L6841" s="21" t="str">
        <f>VLOOKUP($K6841,TONG_SL!$A:$D,2,0)</f>
        <v>Giò Tai Lưỡi Xào 250g</v>
      </c>
      <c r="N6841" s="21" t="str">
        <f t="shared" si="718"/>
        <v>K-C6</v>
      </c>
      <c r="Q6841" s="21" t="str">
        <f>VLOOKUP(K6841,TONG_SL!$A:$D,3,0)</f>
        <v>Túi</v>
      </c>
      <c r="R6841" s="224">
        <v>8</v>
      </c>
      <c r="S6841" s="220"/>
      <c r="T6841" s="220">
        <f>VLOOKUP(VLOOKUP(G6841,Ma_KH!$A:$R,18,0)&amp;K6841,Gia_MB!$A:$F,6,0)</f>
        <v>50182</v>
      </c>
      <c r="U6841" s="254">
        <f t="shared" si="719"/>
        <v>401456</v>
      </c>
      <c r="V6841" s="220"/>
      <c r="W6841" s="222">
        <f t="shared" si="720"/>
        <v>0</v>
      </c>
      <c r="X6841" s="223" t="str">
        <f t="shared" si="721"/>
        <v>8</v>
      </c>
      <c r="Y6841" s="220"/>
      <c r="Z6841" s="254">
        <f t="shared" si="722"/>
        <v>32116.48</v>
      </c>
      <c r="AA6841" s="5">
        <f>VLOOKUP(G6841,Ma_KH!$A:$R,14,0)</f>
        <v>60</v>
      </c>
    </row>
    <row r="6842" spans="1:27" hidden="1" x14ac:dyDescent="0.25">
      <c r="A6842" s="245">
        <v>45999</v>
      </c>
      <c r="B6842" s="248">
        <v>4181101871</v>
      </c>
      <c r="C6842" s="236" t="s">
        <v>7767</v>
      </c>
      <c r="D6842" s="302">
        <v>46004</v>
      </c>
      <c r="E6842" s="246"/>
      <c r="F6842" s="244"/>
      <c r="G6842" s="33" t="s">
        <v>8607</v>
      </c>
      <c r="H6842" s="246"/>
      <c r="I6842" s="248" t="s">
        <v>8830</v>
      </c>
      <c r="J6842" s="303" t="s">
        <v>1771</v>
      </c>
      <c r="K6842" s="335" t="s">
        <v>48</v>
      </c>
      <c r="L6842" s="21" t="str">
        <f>VLOOKUP($K6842,TONG_SL!$A:$D,2,0)</f>
        <v>Mọc Nấm Hương 250g</v>
      </c>
      <c r="N6842" s="21" t="str">
        <f t="shared" si="718"/>
        <v>K-C6</v>
      </c>
      <c r="Q6842" s="21" t="str">
        <f>VLOOKUP(K6842,TONG_SL!$A:$D,3,0)</f>
        <v>Túi</v>
      </c>
      <c r="R6842" s="224">
        <v>10</v>
      </c>
      <c r="S6842" s="220"/>
      <c r="T6842" s="220">
        <f>VLOOKUP(VLOOKUP(G6842,Ma_KH!$A:$R,18,0)&amp;K6842,Gia_MB!$A:$F,6,0)</f>
        <v>46000</v>
      </c>
      <c r="U6842" s="254">
        <f t="shared" si="719"/>
        <v>460000</v>
      </c>
      <c r="V6842" s="220"/>
      <c r="W6842" s="222">
        <f t="shared" si="720"/>
        <v>0</v>
      </c>
      <c r="X6842" s="223" t="str">
        <f t="shared" si="721"/>
        <v>8</v>
      </c>
      <c r="Y6842" s="220"/>
      <c r="Z6842" s="254">
        <f t="shared" si="722"/>
        <v>36800</v>
      </c>
      <c r="AA6842" s="5">
        <f>VLOOKUP(G6842,Ma_KH!$A:$R,14,0)</f>
        <v>60</v>
      </c>
    </row>
    <row r="6843" spans="1:27" hidden="1" x14ac:dyDescent="0.25">
      <c r="A6843" s="245">
        <v>45999</v>
      </c>
      <c r="B6843" s="248">
        <v>4181101871</v>
      </c>
      <c r="C6843" s="236" t="s">
        <v>7767</v>
      </c>
      <c r="D6843" s="302">
        <v>46004</v>
      </c>
      <c r="E6843" s="246"/>
      <c r="F6843" s="244"/>
      <c r="G6843" s="33" t="s">
        <v>8607</v>
      </c>
      <c r="H6843" s="246"/>
      <c r="I6843" s="248" t="s">
        <v>8830</v>
      </c>
      <c r="J6843" s="303" t="s">
        <v>1771</v>
      </c>
      <c r="K6843" s="335" t="s">
        <v>30</v>
      </c>
      <c r="L6843" s="21" t="str">
        <f>VLOOKUP($K6843,TONG_SL!$A:$D,2,0)</f>
        <v>Gà muối 500g</v>
      </c>
      <c r="N6843" s="21" t="str">
        <f t="shared" si="718"/>
        <v>K-C6</v>
      </c>
      <c r="Q6843" s="21" t="str">
        <f>VLOOKUP(K6843,TONG_SL!$A:$D,3,0)</f>
        <v>Túi</v>
      </c>
      <c r="R6843" s="224">
        <v>15</v>
      </c>
      <c r="S6843" s="220"/>
      <c r="T6843" s="220">
        <f>VLOOKUP(VLOOKUP(G6843,Ma_KH!$A:$R,18,0)&amp;K6843,Gia_MB!$A:$F,6,0)</f>
        <v>111058</v>
      </c>
      <c r="U6843" s="254">
        <f t="shared" si="719"/>
        <v>1665870</v>
      </c>
      <c r="V6843" s="220"/>
      <c r="W6843" s="222">
        <f t="shared" si="720"/>
        <v>0</v>
      </c>
      <c r="X6843" s="223" t="str">
        <f t="shared" si="721"/>
        <v>8</v>
      </c>
      <c r="Y6843" s="220"/>
      <c r="Z6843" s="254">
        <f t="shared" si="722"/>
        <v>133269.6</v>
      </c>
      <c r="AA6843" s="5">
        <f>VLOOKUP(G6843,Ma_KH!$A:$R,14,0)</f>
        <v>60</v>
      </c>
    </row>
    <row r="6844" spans="1:27" hidden="1" x14ac:dyDescent="0.25">
      <c r="A6844" s="245">
        <v>45999</v>
      </c>
      <c r="B6844" s="248">
        <v>4181101871</v>
      </c>
      <c r="C6844" s="236" t="s">
        <v>7767</v>
      </c>
      <c r="D6844" s="302">
        <v>46004</v>
      </c>
      <c r="E6844" s="246"/>
      <c r="F6844" s="244"/>
      <c r="G6844" s="33" t="s">
        <v>8607</v>
      </c>
      <c r="H6844" s="246"/>
      <c r="I6844" s="248" t="s">
        <v>8830</v>
      </c>
      <c r="J6844" s="303" t="s">
        <v>1771</v>
      </c>
      <c r="K6844" s="335" t="s">
        <v>7153</v>
      </c>
      <c r="L6844" s="21" t="str">
        <f>VLOOKUP($K6844,TONG_SL!$A:$D,2,0)</f>
        <v>Tai heo muối 200g</v>
      </c>
      <c r="N6844" s="21" t="str">
        <f t="shared" si="718"/>
        <v>K-C6</v>
      </c>
      <c r="Q6844" s="21" t="str">
        <f>VLOOKUP(K6844,TONG_SL!$A:$D,3,0)</f>
        <v>Túi</v>
      </c>
      <c r="R6844" s="224">
        <v>8</v>
      </c>
      <c r="S6844" s="220"/>
      <c r="T6844" s="220">
        <f>VLOOKUP(VLOOKUP(G6844,Ma_KH!$A:$R,18,0)&amp;K6844,Gia_MB!$A:$F,6,0)</f>
        <v>55595</v>
      </c>
      <c r="U6844" s="254">
        <f t="shared" si="719"/>
        <v>444760</v>
      </c>
      <c r="V6844" s="220"/>
      <c r="W6844" s="222">
        <f t="shared" si="720"/>
        <v>0</v>
      </c>
      <c r="X6844" s="223" t="str">
        <f t="shared" si="721"/>
        <v>8</v>
      </c>
      <c r="Y6844" s="220"/>
      <c r="Z6844" s="254">
        <f t="shared" si="722"/>
        <v>35580.800000000003</v>
      </c>
      <c r="AA6844" s="5">
        <f>VLOOKUP(G6844,Ma_KH!$A:$R,14,0)</f>
        <v>60</v>
      </c>
    </row>
    <row r="6845" spans="1:27" hidden="1" x14ac:dyDescent="0.25">
      <c r="A6845" s="245">
        <v>45999</v>
      </c>
      <c r="B6845" s="248">
        <v>4181101871</v>
      </c>
      <c r="C6845" s="236" t="s">
        <v>7767</v>
      </c>
      <c r="D6845" s="302">
        <v>46004</v>
      </c>
      <c r="E6845" s="246"/>
      <c r="F6845" s="244"/>
      <c r="G6845" s="33" t="s">
        <v>8607</v>
      </c>
      <c r="H6845" s="246"/>
      <c r="I6845" s="248" t="s">
        <v>8830</v>
      </c>
      <c r="J6845" s="303" t="s">
        <v>1771</v>
      </c>
      <c r="K6845" s="335" t="s">
        <v>7187</v>
      </c>
      <c r="L6845" s="21" t="str">
        <f>VLOOKUP($K6845,TONG_SL!$A:$D,2,0)</f>
        <v>Chân giò heo muối 300g</v>
      </c>
      <c r="N6845" s="21" t="str">
        <f t="shared" si="718"/>
        <v>K-C6</v>
      </c>
      <c r="Q6845" s="21" t="str">
        <f>VLOOKUP(K6845,TONG_SL!$A:$D,3,0)</f>
        <v>Túi</v>
      </c>
      <c r="R6845" s="224">
        <v>30</v>
      </c>
      <c r="S6845" s="220"/>
      <c r="T6845" s="220">
        <f>VLOOKUP(VLOOKUP(G6845,Ma_KH!$A:$R,18,0)&amp;K6845,Gia_MB!$A:$F,6,0)</f>
        <v>73431</v>
      </c>
      <c r="U6845" s="254">
        <f t="shared" si="719"/>
        <v>2202930</v>
      </c>
      <c r="V6845" s="220"/>
      <c r="W6845" s="222">
        <f t="shared" si="720"/>
        <v>0</v>
      </c>
      <c r="X6845" s="223" t="str">
        <f t="shared" si="721"/>
        <v>8</v>
      </c>
      <c r="Y6845" s="220"/>
      <c r="Z6845" s="254">
        <f t="shared" si="722"/>
        <v>176234.4</v>
      </c>
      <c r="AA6845" s="5">
        <f>VLOOKUP(G6845,Ma_KH!$A:$R,14,0)</f>
        <v>60</v>
      </c>
    </row>
    <row r="6846" spans="1:27" hidden="1" x14ac:dyDescent="0.25">
      <c r="A6846" s="245">
        <v>45997</v>
      </c>
      <c r="B6846" s="248">
        <v>4180971300</v>
      </c>
      <c r="C6846" s="236" t="s">
        <v>7767</v>
      </c>
      <c r="D6846" s="302">
        <v>46004</v>
      </c>
      <c r="E6846" s="246"/>
      <c r="F6846" s="244"/>
      <c r="G6846" s="33" t="s">
        <v>7819</v>
      </c>
      <c r="H6846" s="246"/>
      <c r="I6846" s="248" t="s">
        <v>8831</v>
      </c>
      <c r="J6846" s="303" t="s">
        <v>1771</v>
      </c>
      <c r="K6846" s="335" t="s">
        <v>32</v>
      </c>
      <c r="L6846" s="21" t="str">
        <f>VLOOKUP($K6846,TONG_SL!$A:$D,2,0)</f>
        <v>Giò Tai Lưỡi Xào 250g</v>
      </c>
      <c r="N6846" s="21" t="str">
        <f t="shared" si="718"/>
        <v>K-C6</v>
      </c>
      <c r="Q6846" s="21" t="str">
        <f>VLOOKUP(K6846,TONG_SL!$A:$D,3,0)</f>
        <v>Túi</v>
      </c>
      <c r="R6846" s="224">
        <v>4</v>
      </c>
      <c r="S6846" s="220"/>
      <c r="T6846" s="220">
        <f>VLOOKUP(VLOOKUP(G6846,Ma_KH!$A:$R,18,0)&amp;K6846,Gia_MB!$A:$F,6,0)</f>
        <v>50182</v>
      </c>
      <c r="U6846" s="254">
        <f t="shared" si="719"/>
        <v>200728</v>
      </c>
      <c r="V6846" s="220"/>
      <c r="W6846" s="222">
        <f t="shared" si="720"/>
        <v>0</v>
      </c>
      <c r="X6846" s="223" t="str">
        <f t="shared" si="721"/>
        <v>8</v>
      </c>
      <c r="Y6846" s="220"/>
      <c r="Z6846" s="254">
        <f t="shared" si="722"/>
        <v>16058.24</v>
      </c>
      <c r="AA6846" s="5">
        <f>VLOOKUP(G6846,Ma_KH!$A:$R,14,0)</f>
        <v>60</v>
      </c>
    </row>
    <row r="6847" spans="1:27" hidden="1" x14ac:dyDescent="0.25">
      <c r="A6847" s="245">
        <v>45997</v>
      </c>
      <c r="B6847" s="248">
        <v>4180971300</v>
      </c>
      <c r="C6847" s="236" t="s">
        <v>7767</v>
      </c>
      <c r="D6847" s="302">
        <v>46004</v>
      </c>
      <c r="E6847" s="246"/>
      <c r="F6847" s="244"/>
      <c r="G6847" s="33" t="s">
        <v>7819</v>
      </c>
      <c r="H6847" s="246"/>
      <c r="I6847" s="248" t="s">
        <v>8831</v>
      </c>
      <c r="J6847" s="303" t="s">
        <v>1771</v>
      </c>
      <c r="K6847" s="335" t="s">
        <v>7153</v>
      </c>
      <c r="L6847" s="21" t="str">
        <f>VLOOKUP($K6847,TONG_SL!$A:$D,2,0)</f>
        <v>Tai heo muối 200g</v>
      </c>
      <c r="N6847" s="21" t="str">
        <f t="shared" si="718"/>
        <v>K-C6</v>
      </c>
      <c r="Q6847" s="21" t="str">
        <f>VLOOKUP(K6847,TONG_SL!$A:$D,3,0)</f>
        <v>Túi</v>
      </c>
      <c r="R6847" s="224">
        <v>10</v>
      </c>
      <c r="S6847" s="220"/>
      <c r="T6847" s="220">
        <f>VLOOKUP(VLOOKUP(G6847,Ma_KH!$A:$R,18,0)&amp;K6847,Gia_MB!$A:$F,6,0)</f>
        <v>55595</v>
      </c>
      <c r="U6847" s="254">
        <f t="shared" si="719"/>
        <v>555950</v>
      </c>
      <c r="V6847" s="220"/>
      <c r="W6847" s="222">
        <f t="shared" si="720"/>
        <v>0</v>
      </c>
      <c r="X6847" s="223" t="str">
        <f t="shared" si="721"/>
        <v>8</v>
      </c>
      <c r="Y6847" s="220"/>
      <c r="Z6847" s="254">
        <f t="shared" si="722"/>
        <v>44476</v>
      </c>
      <c r="AA6847" s="5">
        <f>VLOOKUP(G6847,Ma_KH!$A:$R,14,0)</f>
        <v>60</v>
      </c>
    </row>
    <row r="6848" spans="1:27" hidden="1" x14ac:dyDescent="0.25">
      <c r="A6848" s="245">
        <v>45997</v>
      </c>
      <c r="B6848" s="248">
        <v>4180971300</v>
      </c>
      <c r="C6848" s="236" t="s">
        <v>7767</v>
      </c>
      <c r="D6848" s="302">
        <v>46004</v>
      </c>
      <c r="E6848" s="246"/>
      <c r="F6848" s="244"/>
      <c r="G6848" s="33" t="s">
        <v>7819</v>
      </c>
      <c r="H6848" s="246"/>
      <c r="I6848" s="248" t="s">
        <v>8831</v>
      </c>
      <c r="J6848" s="303" t="s">
        <v>1771</v>
      </c>
      <c r="K6848" s="335" t="s">
        <v>48</v>
      </c>
      <c r="L6848" s="21" t="str">
        <f>VLOOKUP($K6848,TONG_SL!$A:$D,2,0)</f>
        <v>Mọc Nấm Hương 250g</v>
      </c>
      <c r="N6848" s="21" t="str">
        <f t="shared" si="718"/>
        <v>K-C6</v>
      </c>
      <c r="Q6848" s="21" t="str">
        <f>VLOOKUP(K6848,TONG_SL!$A:$D,3,0)</f>
        <v>Túi</v>
      </c>
      <c r="R6848" s="224">
        <v>4</v>
      </c>
      <c r="S6848" s="220"/>
      <c r="T6848" s="220">
        <f>VLOOKUP(VLOOKUP(G6848,Ma_KH!$A:$R,18,0)&amp;K6848,Gia_MB!$A:$F,6,0)</f>
        <v>46000</v>
      </c>
      <c r="U6848" s="254">
        <f t="shared" si="719"/>
        <v>184000</v>
      </c>
      <c r="V6848" s="220"/>
      <c r="W6848" s="222">
        <f t="shared" si="720"/>
        <v>0</v>
      </c>
      <c r="X6848" s="223" t="str">
        <f t="shared" si="721"/>
        <v>8</v>
      </c>
      <c r="Y6848" s="220"/>
      <c r="Z6848" s="254">
        <f t="shared" si="722"/>
        <v>14720</v>
      </c>
      <c r="AA6848" s="5">
        <f>VLOOKUP(G6848,Ma_KH!$A:$R,14,0)</f>
        <v>60</v>
      </c>
    </row>
    <row r="6849" spans="1:27" hidden="1" x14ac:dyDescent="0.25">
      <c r="A6849" s="245">
        <v>45997</v>
      </c>
      <c r="B6849" s="248">
        <v>4180971300</v>
      </c>
      <c r="C6849" s="236" t="s">
        <v>7767</v>
      </c>
      <c r="D6849" s="302">
        <v>46004</v>
      </c>
      <c r="E6849" s="246"/>
      <c r="F6849" s="244"/>
      <c r="G6849" s="33" t="s">
        <v>7819</v>
      </c>
      <c r="H6849" s="246"/>
      <c r="I6849" s="248" t="s">
        <v>8831</v>
      </c>
      <c r="J6849" s="303" t="s">
        <v>1771</v>
      </c>
      <c r="K6849" s="335" t="s">
        <v>7154</v>
      </c>
      <c r="L6849" s="21" t="str">
        <f>VLOOKUP($K6849,TONG_SL!$A:$D,2,0)</f>
        <v>Chả cốm 300g</v>
      </c>
      <c r="N6849" s="21" t="str">
        <f t="shared" ref="N6849:N6912" si="723">IF($B6849&lt;&gt;"","K-C6","")</f>
        <v>K-C6</v>
      </c>
      <c r="Q6849" s="21" t="str">
        <f>VLOOKUP(K6849,TONG_SL!$A:$D,3,0)</f>
        <v>Túi</v>
      </c>
      <c r="R6849" s="224">
        <v>6</v>
      </c>
      <c r="S6849" s="220"/>
      <c r="T6849" s="220">
        <f>VLOOKUP(VLOOKUP(G6849,Ma_KH!$A:$R,18,0)&amp;K6849,Gia_MB!$A:$F,6,0)</f>
        <v>74250</v>
      </c>
      <c r="U6849" s="254">
        <f t="shared" si="719"/>
        <v>445500</v>
      </c>
      <c r="V6849" s="220"/>
      <c r="W6849" s="222">
        <f t="shared" si="720"/>
        <v>0</v>
      </c>
      <c r="X6849" s="223" t="str">
        <f t="shared" si="721"/>
        <v>8</v>
      </c>
      <c r="Y6849" s="220"/>
      <c r="Z6849" s="254">
        <f t="shared" si="722"/>
        <v>35640</v>
      </c>
      <c r="AA6849" s="5">
        <f>VLOOKUP(G6849,Ma_KH!$A:$R,14,0)</f>
        <v>60</v>
      </c>
    </row>
    <row r="6850" spans="1:27" hidden="1" x14ac:dyDescent="0.25">
      <c r="A6850" s="245">
        <v>45997</v>
      </c>
      <c r="B6850" s="248">
        <v>4180971300</v>
      </c>
      <c r="C6850" s="236" t="s">
        <v>7767</v>
      </c>
      <c r="D6850" s="302">
        <v>46004</v>
      </c>
      <c r="E6850" s="246"/>
      <c r="F6850" s="244"/>
      <c r="G6850" s="33" t="s">
        <v>7819</v>
      </c>
      <c r="H6850" s="246"/>
      <c r="I6850" s="248" t="s">
        <v>8831</v>
      </c>
      <c r="J6850" s="303" t="s">
        <v>1771</v>
      </c>
      <c r="K6850" s="335" t="s">
        <v>30</v>
      </c>
      <c r="L6850" s="21" t="str">
        <f>VLOOKUP($K6850,TONG_SL!$A:$D,2,0)</f>
        <v>Gà muối 500g</v>
      </c>
      <c r="N6850" s="21" t="str">
        <f t="shared" si="723"/>
        <v>K-C6</v>
      </c>
      <c r="Q6850" s="21" t="str">
        <f>VLOOKUP(K6850,TONG_SL!$A:$D,3,0)</f>
        <v>Túi</v>
      </c>
      <c r="R6850" s="224">
        <v>10</v>
      </c>
      <c r="S6850" s="220"/>
      <c r="T6850" s="220">
        <f>VLOOKUP(VLOOKUP(G6850,Ma_KH!$A:$R,18,0)&amp;K6850,Gia_MB!$A:$F,6,0)</f>
        <v>111058</v>
      </c>
      <c r="U6850" s="254">
        <f t="shared" si="719"/>
        <v>1110580</v>
      </c>
      <c r="V6850" s="220"/>
      <c r="W6850" s="222">
        <f t="shared" si="720"/>
        <v>0</v>
      </c>
      <c r="X6850" s="223" t="str">
        <f t="shared" si="721"/>
        <v>8</v>
      </c>
      <c r="Y6850" s="220"/>
      <c r="Z6850" s="254">
        <f t="shared" si="722"/>
        <v>88846.400000000009</v>
      </c>
      <c r="AA6850" s="5">
        <f>VLOOKUP(G6850,Ma_KH!$A:$R,14,0)</f>
        <v>60</v>
      </c>
    </row>
    <row r="6851" spans="1:27" hidden="1" x14ac:dyDescent="0.25">
      <c r="A6851" s="245">
        <v>45997</v>
      </c>
      <c r="B6851" s="248">
        <v>4180971300</v>
      </c>
      <c r="C6851" s="236" t="s">
        <v>7767</v>
      </c>
      <c r="D6851" s="302">
        <v>46004</v>
      </c>
      <c r="E6851" s="246"/>
      <c r="F6851" s="244"/>
      <c r="G6851" s="33" t="s">
        <v>7819</v>
      </c>
      <c r="H6851" s="246"/>
      <c r="I6851" s="248" t="s">
        <v>8831</v>
      </c>
      <c r="J6851" s="303" t="s">
        <v>1771</v>
      </c>
      <c r="K6851" s="335" t="s">
        <v>7187</v>
      </c>
      <c r="L6851" s="21" t="str">
        <f>VLOOKUP($K6851,TONG_SL!$A:$D,2,0)</f>
        <v>Chân giò heo muối 300g</v>
      </c>
      <c r="N6851" s="21" t="str">
        <f t="shared" si="723"/>
        <v>K-C6</v>
      </c>
      <c r="Q6851" s="21" t="str">
        <f>VLOOKUP(K6851,TONG_SL!$A:$D,3,0)</f>
        <v>Túi</v>
      </c>
      <c r="R6851" s="224">
        <v>15</v>
      </c>
      <c r="S6851" s="220"/>
      <c r="T6851" s="220">
        <f>VLOOKUP(VLOOKUP(G6851,Ma_KH!$A:$R,18,0)&amp;K6851,Gia_MB!$A:$F,6,0)</f>
        <v>73431</v>
      </c>
      <c r="U6851" s="254">
        <f t="shared" si="719"/>
        <v>1101465</v>
      </c>
      <c r="V6851" s="220"/>
      <c r="W6851" s="222">
        <f t="shared" si="720"/>
        <v>0</v>
      </c>
      <c r="X6851" s="223" t="str">
        <f t="shared" si="721"/>
        <v>8</v>
      </c>
      <c r="Y6851" s="220"/>
      <c r="Z6851" s="254">
        <f t="shared" si="722"/>
        <v>88117.2</v>
      </c>
      <c r="AA6851" s="5">
        <f>VLOOKUP(G6851,Ma_KH!$A:$R,14,0)</f>
        <v>60</v>
      </c>
    </row>
    <row r="6852" spans="1:27" hidden="1" x14ac:dyDescent="0.25">
      <c r="A6852" s="245">
        <v>45995</v>
      </c>
      <c r="B6852" s="248">
        <v>4180885567</v>
      </c>
      <c r="C6852" s="236" t="s">
        <v>7767</v>
      </c>
      <c r="D6852" s="302">
        <v>46004</v>
      </c>
      <c r="E6852" s="246"/>
      <c r="F6852" s="244"/>
      <c r="G6852" s="33" t="s">
        <v>8624</v>
      </c>
      <c r="H6852" s="246"/>
      <c r="I6852" s="248" t="s">
        <v>8832</v>
      </c>
      <c r="J6852" s="303" t="s">
        <v>1771</v>
      </c>
      <c r="K6852" s="335" t="s">
        <v>30</v>
      </c>
      <c r="L6852" s="21" t="str">
        <f>VLOOKUP($K6852,TONG_SL!$A:$D,2,0)</f>
        <v>Gà muối 500g</v>
      </c>
      <c r="N6852" s="21" t="str">
        <f t="shared" si="723"/>
        <v>K-C6</v>
      </c>
      <c r="Q6852" s="21" t="str">
        <f>VLOOKUP(K6852,TONG_SL!$A:$D,3,0)</f>
        <v>Túi</v>
      </c>
      <c r="R6852" s="224">
        <v>6</v>
      </c>
      <c r="S6852" s="220"/>
      <c r="T6852" s="220">
        <f>VLOOKUP(VLOOKUP(G6852,Ma_KH!$A:$R,18,0)&amp;K6852,Gia_MB!$A:$F,6,0)</f>
        <v>111058</v>
      </c>
      <c r="U6852" s="254">
        <f t="shared" si="719"/>
        <v>666348</v>
      </c>
      <c r="V6852" s="220"/>
      <c r="W6852" s="222">
        <f t="shared" si="720"/>
        <v>0</v>
      </c>
      <c r="X6852" s="223" t="str">
        <f t="shared" si="721"/>
        <v>8</v>
      </c>
      <c r="Y6852" s="220"/>
      <c r="Z6852" s="254">
        <f t="shared" si="722"/>
        <v>53307.840000000004</v>
      </c>
      <c r="AA6852" s="5">
        <f>VLOOKUP(G6852,Ma_KH!$A:$R,14,0)</f>
        <v>60</v>
      </c>
    </row>
    <row r="6853" spans="1:27" hidden="1" x14ac:dyDescent="0.25">
      <c r="A6853" s="245">
        <v>45995</v>
      </c>
      <c r="B6853" s="248">
        <v>4180885567</v>
      </c>
      <c r="C6853" s="236" t="s">
        <v>7767</v>
      </c>
      <c r="D6853" s="302">
        <v>46004</v>
      </c>
      <c r="E6853" s="246"/>
      <c r="F6853" s="244"/>
      <c r="G6853" s="33" t="s">
        <v>8624</v>
      </c>
      <c r="H6853" s="246"/>
      <c r="I6853" s="248" t="s">
        <v>8832</v>
      </c>
      <c r="J6853" s="303" t="s">
        <v>1771</v>
      </c>
      <c r="K6853" s="335" t="s">
        <v>7187</v>
      </c>
      <c r="L6853" s="21" t="str">
        <f>VLOOKUP($K6853,TONG_SL!$A:$D,2,0)</f>
        <v>Chân giò heo muối 300g</v>
      </c>
      <c r="N6853" s="21" t="str">
        <f t="shared" si="723"/>
        <v>K-C6</v>
      </c>
      <c r="Q6853" s="21" t="str">
        <f>VLOOKUP(K6853,TONG_SL!$A:$D,3,0)</f>
        <v>Túi</v>
      </c>
      <c r="R6853" s="224">
        <v>15</v>
      </c>
      <c r="S6853" s="220"/>
      <c r="T6853" s="220">
        <f>VLOOKUP(VLOOKUP(G6853,Ma_KH!$A:$R,18,0)&amp;K6853,Gia_MB!$A:$F,6,0)</f>
        <v>73431</v>
      </c>
      <c r="U6853" s="254">
        <f t="shared" si="719"/>
        <v>1101465</v>
      </c>
      <c r="V6853" s="220"/>
      <c r="W6853" s="222">
        <f t="shared" si="720"/>
        <v>0</v>
      </c>
      <c r="X6853" s="223" t="str">
        <f t="shared" si="721"/>
        <v>8</v>
      </c>
      <c r="Y6853" s="220"/>
      <c r="Z6853" s="254">
        <f t="shared" si="722"/>
        <v>88117.2</v>
      </c>
      <c r="AA6853" s="5">
        <f>VLOOKUP(G6853,Ma_KH!$A:$R,14,0)</f>
        <v>60</v>
      </c>
    </row>
    <row r="6854" spans="1:27" hidden="1" x14ac:dyDescent="0.25">
      <c r="A6854" s="245">
        <v>45995</v>
      </c>
      <c r="B6854" s="248">
        <v>4180885567</v>
      </c>
      <c r="C6854" s="236" t="s">
        <v>7767</v>
      </c>
      <c r="D6854" s="302">
        <v>46004</v>
      </c>
      <c r="E6854" s="246"/>
      <c r="F6854" s="244"/>
      <c r="G6854" s="33" t="s">
        <v>8624</v>
      </c>
      <c r="H6854" s="246"/>
      <c r="I6854" s="248" t="s">
        <v>8832</v>
      </c>
      <c r="J6854" s="303" t="s">
        <v>1771</v>
      </c>
      <c r="K6854" s="335" t="s">
        <v>32</v>
      </c>
      <c r="L6854" s="21" t="str">
        <f>VLOOKUP($K6854,TONG_SL!$A:$D,2,0)</f>
        <v>Giò Tai Lưỡi Xào 250g</v>
      </c>
      <c r="N6854" s="21" t="str">
        <f t="shared" si="723"/>
        <v>K-C6</v>
      </c>
      <c r="Q6854" s="21" t="str">
        <f>VLOOKUP(K6854,TONG_SL!$A:$D,3,0)</f>
        <v>Túi</v>
      </c>
      <c r="R6854" s="224">
        <v>5</v>
      </c>
      <c r="S6854" s="220"/>
      <c r="T6854" s="220">
        <f>VLOOKUP(VLOOKUP(G6854,Ma_KH!$A:$R,18,0)&amp;K6854,Gia_MB!$A:$F,6,0)</f>
        <v>50182</v>
      </c>
      <c r="U6854" s="254">
        <f t="shared" si="719"/>
        <v>250910</v>
      </c>
      <c r="V6854" s="220"/>
      <c r="W6854" s="222">
        <f t="shared" si="720"/>
        <v>0</v>
      </c>
      <c r="X6854" s="223" t="str">
        <f t="shared" si="721"/>
        <v>8</v>
      </c>
      <c r="Y6854" s="220"/>
      <c r="Z6854" s="254">
        <f t="shared" si="722"/>
        <v>20072.8</v>
      </c>
      <c r="AA6854" s="5">
        <f>VLOOKUP(G6854,Ma_KH!$A:$R,14,0)</f>
        <v>60</v>
      </c>
    </row>
    <row r="6855" spans="1:27" hidden="1" x14ac:dyDescent="0.25">
      <c r="A6855" s="245">
        <v>45995</v>
      </c>
      <c r="B6855" s="248">
        <v>4180885567</v>
      </c>
      <c r="C6855" s="236" t="s">
        <v>7767</v>
      </c>
      <c r="D6855" s="302">
        <v>46004</v>
      </c>
      <c r="E6855" s="246"/>
      <c r="F6855" s="244"/>
      <c r="G6855" s="33" t="s">
        <v>8624</v>
      </c>
      <c r="H6855" s="246"/>
      <c r="I6855" s="248" t="s">
        <v>8832</v>
      </c>
      <c r="J6855" s="303" t="s">
        <v>1771</v>
      </c>
      <c r="K6855" s="335" t="s">
        <v>7153</v>
      </c>
      <c r="L6855" s="21" t="str">
        <f>VLOOKUP($K6855,TONG_SL!$A:$D,2,0)</f>
        <v>Tai heo muối 200g</v>
      </c>
      <c r="N6855" s="21" t="str">
        <f t="shared" si="723"/>
        <v>K-C6</v>
      </c>
      <c r="Q6855" s="21" t="str">
        <f>VLOOKUP(K6855,TONG_SL!$A:$D,3,0)</f>
        <v>Túi</v>
      </c>
      <c r="R6855" s="224">
        <v>6</v>
      </c>
      <c r="S6855" s="220"/>
      <c r="T6855" s="220">
        <f>VLOOKUP(VLOOKUP(G6855,Ma_KH!$A:$R,18,0)&amp;K6855,Gia_MB!$A:$F,6,0)</f>
        <v>55595</v>
      </c>
      <c r="U6855" s="254">
        <f t="shared" si="719"/>
        <v>333570</v>
      </c>
      <c r="V6855" s="220"/>
      <c r="W6855" s="222">
        <f t="shared" si="720"/>
        <v>0</v>
      </c>
      <c r="X6855" s="223" t="str">
        <f t="shared" si="721"/>
        <v>8</v>
      </c>
      <c r="Y6855" s="220"/>
      <c r="Z6855" s="254">
        <f t="shared" si="722"/>
        <v>26685.600000000002</v>
      </c>
      <c r="AA6855" s="5">
        <f>VLOOKUP(G6855,Ma_KH!$A:$R,14,0)</f>
        <v>60</v>
      </c>
    </row>
    <row r="6856" spans="1:27" hidden="1" x14ac:dyDescent="0.25">
      <c r="A6856" s="245">
        <v>46001</v>
      </c>
      <c r="B6856" s="248">
        <v>4181244774</v>
      </c>
      <c r="C6856" s="236" t="s">
        <v>7767</v>
      </c>
      <c r="D6856" s="302">
        <v>46004</v>
      </c>
      <c r="E6856" s="246"/>
      <c r="F6856" s="244"/>
      <c r="G6856" s="33" t="s">
        <v>8624</v>
      </c>
      <c r="H6856" s="246"/>
      <c r="I6856" s="248" t="s">
        <v>8833</v>
      </c>
      <c r="J6856" s="303" t="s">
        <v>1771</v>
      </c>
      <c r="K6856" s="335" t="s">
        <v>30</v>
      </c>
      <c r="L6856" s="21" t="str">
        <f>VLOOKUP($K6856,TONG_SL!$A:$D,2,0)</f>
        <v>Gà muối 500g</v>
      </c>
      <c r="N6856" s="21" t="str">
        <f t="shared" si="723"/>
        <v>K-C6</v>
      </c>
      <c r="Q6856" s="21" t="str">
        <f>VLOOKUP(K6856,TONG_SL!$A:$D,3,0)</f>
        <v>Túi</v>
      </c>
      <c r="R6856" s="224">
        <v>6</v>
      </c>
      <c r="S6856" s="220"/>
      <c r="T6856" s="220">
        <f>VLOOKUP(VLOOKUP(G6856,Ma_KH!$A:$R,18,0)&amp;K6856,Gia_MB!$A:$F,6,0)</f>
        <v>111058</v>
      </c>
      <c r="U6856" s="254">
        <f t="shared" si="719"/>
        <v>666348</v>
      </c>
      <c r="V6856" s="220"/>
      <c r="W6856" s="222">
        <f t="shared" si="720"/>
        <v>0</v>
      </c>
      <c r="X6856" s="223" t="str">
        <f t="shared" si="721"/>
        <v>8</v>
      </c>
      <c r="Y6856" s="220"/>
      <c r="Z6856" s="254">
        <f t="shared" si="722"/>
        <v>53307.840000000004</v>
      </c>
      <c r="AA6856" s="5">
        <f>VLOOKUP(G6856,Ma_KH!$A:$R,14,0)</f>
        <v>60</v>
      </c>
    </row>
    <row r="6857" spans="1:27" hidden="1" x14ac:dyDescent="0.25">
      <c r="A6857" s="245">
        <v>45995</v>
      </c>
      <c r="B6857" s="248">
        <v>4180885404</v>
      </c>
      <c r="C6857" s="236" t="s">
        <v>7767</v>
      </c>
      <c r="D6857" s="302">
        <v>46004</v>
      </c>
      <c r="E6857" s="246"/>
      <c r="F6857" s="244"/>
      <c r="G6857" s="33" t="s">
        <v>8624</v>
      </c>
      <c r="H6857" s="246"/>
      <c r="I6857" s="248" t="s">
        <v>8834</v>
      </c>
      <c r="J6857" s="303" t="s">
        <v>1771</v>
      </c>
      <c r="K6857" s="335" t="s">
        <v>30</v>
      </c>
      <c r="L6857" s="21" t="str">
        <f>VLOOKUP($K6857,TONG_SL!$A:$D,2,0)</f>
        <v>Gà muối 500g</v>
      </c>
      <c r="N6857" s="21" t="str">
        <f t="shared" si="723"/>
        <v>K-C6</v>
      </c>
      <c r="Q6857" s="21" t="str">
        <f>VLOOKUP(K6857,TONG_SL!$A:$D,3,0)</f>
        <v>Túi</v>
      </c>
      <c r="R6857" s="224">
        <v>6</v>
      </c>
      <c r="S6857" s="220"/>
      <c r="T6857" s="220">
        <f>VLOOKUP(VLOOKUP(G6857,Ma_KH!$A:$R,18,0)&amp;K6857,Gia_MB!$A:$F,6,0)</f>
        <v>111058</v>
      </c>
      <c r="U6857" s="254">
        <f t="shared" si="719"/>
        <v>666348</v>
      </c>
      <c r="V6857" s="220"/>
      <c r="W6857" s="222">
        <f t="shared" si="720"/>
        <v>0</v>
      </c>
      <c r="X6857" s="223" t="str">
        <f t="shared" si="721"/>
        <v>8</v>
      </c>
      <c r="Y6857" s="220"/>
      <c r="Z6857" s="254">
        <f t="shared" si="722"/>
        <v>53307.840000000004</v>
      </c>
      <c r="AA6857" s="5">
        <f>VLOOKUP(G6857,Ma_KH!$A:$R,14,0)</f>
        <v>60</v>
      </c>
    </row>
    <row r="6858" spans="1:27" hidden="1" x14ac:dyDescent="0.25">
      <c r="A6858" s="245">
        <v>45995</v>
      </c>
      <c r="B6858" s="248">
        <v>4180885404</v>
      </c>
      <c r="C6858" s="236" t="s">
        <v>7767</v>
      </c>
      <c r="D6858" s="302">
        <v>46004</v>
      </c>
      <c r="E6858" s="246"/>
      <c r="F6858" s="244"/>
      <c r="G6858" s="33" t="s">
        <v>8624</v>
      </c>
      <c r="H6858" s="246"/>
      <c r="I6858" s="248" t="s">
        <v>8834</v>
      </c>
      <c r="J6858" s="303" t="s">
        <v>1771</v>
      </c>
      <c r="K6858" s="335" t="s">
        <v>48</v>
      </c>
      <c r="L6858" s="21" t="str">
        <f>VLOOKUP($K6858,TONG_SL!$A:$D,2,0)</f>
        <v>Mọc Nấm Hương 250g</v>
      </c>
      <c r="N6858" s="21" t="str">
        <f t="shared" si="723"/>
        <v>K-C6</v>
      </c>
      <c r="Q6858" s="21" t="str">
        <f>VLOOKUP(K6858,TONG_SL!$A:$D,3,0)</f>
        <v>Túi</v>
      </c>
      <c r="R6858" s="224">
        <v>4</v>
      </c>
      <c r="S6858" s="220"/>
      <c r="T6858" s="220">
        <f>VLOOKUP(VLOOKUP(G6858,Ma_KH!$A:$R,18,0)&amp;K6858,Gia_MB!$A:$F,6,0)</f>
        <v>46000</v>
      </c>
      <c r="U6858" s="254">
        <f t="shared" si="719"/>
        <v>184000</v>
      </c>
      <c r="V6858" s="220"/>
      <c r="W6858" s="222">
        <f t="shared" si="720"/>
        <v>0</v>
      </c>
      <c r="X6858" s="223" t="str">
        <f t="shared" si="721"/>
        <v>8</v>
      </c>
      <c r="Y6858" s="220"/>
      <c r="Z6858" s="254">
        <f t="shared" si="722"/>
        <v>14720</v>
      </c>
      <c r="AA6858" s="5">
        <f>VLOOKUP(G6858,Ma_KH!$A:$R,14,0)</f>
        <v>60</v>
      </c>
    </row>
    <row r="6859" spans="1:27" hidden="1" x14ac:dyDescent="0.25">
      <c r="A6859" s="245">
        <v>45995</v>
      </c>
      <c r="B6859" s="248">
        <v>4180885404</v>
      </c>
      <c r="C6859" s="236" t="s">
        <v>7767</v>
      </c>
      <c r="D6859" s="302">
        <v>46004</v>
      </c>
      <c r="E6859" s="246"/>
      <c r="F6859" s="244"/>
      <c r="G6859" s="33" t="s">
        <v>8624</v>
      </c>
      <c r="H6859" s="246"/>
      <c r="I6859" s="248" t="s">
        <v>8834</v>
      </c>
      <c r="J6859" s="303" t="s">
        <v>1771</v>
      </c>
      <c r="K6859" s="335" t="s">
        <v>7187</v>
      </c>
      <c r="L6859" s="21" t="str">
        <f>VLOOKUP($K6859,TONG_SL!$A:$D,2,0)</f>
        <v>Chân giò heo muối 300g</v>
      </c>
      <c r="N6859" s="21" t="str">
        <f t="shared" si="723"/>
        <v>K-C6</v>
      </c>
      <c r="Q6859" s="21" t="str">
        <f>VLOOKUP(K6859,TONG_SL!$A:$D,3,0)</f>
        <v>Túi</v>
      </c>
      <c r="R6859" s="224">
        <v>12</v>
      </c>
      <c r="S6859" s="220"/>
      <c r="T6859" s="220">
        <f>VLOOKUP(VLOOKUP(G6859,Ma_KH!$A:$R,18,0)&amp;K6859,Gia_MB!$A:$F,6,0)</f>
        <v>73431</v>
      </c>
      <c r="U6859" s="254">
        <f t="shared" si="719"/>
        <v>881172</v>
      </c>
      <c r="V6859" s="220"/>
      <c r="W6859" s="222">
        <f t="shared" si="720"/>
        <v>0</v>
      </c>
      <c r="X6859" s="223" t="str">
        <f t="shared" si="721"/>
        <v>8</v>
      </c>
      <c r="Y6859" s="220"/>
      <c r="Z6859" s="254">
        <f t="shared" si="722"/>
        <v>70493.759999999995</v>
      </c>
      <c r="AA6859" s="5">
        <f>VLOOKUP(G6859,Ma_KH!$A:$R,14,0)</f>
        <v>60</v>
      </c>
    </row>
    <row r="6860" spans="1:27" hidden="1" x14ac:dyDescent="0.25">
      <c r="A6860" s="245">
        <v>45995</v>
      </c>
      <c r="B6860" s="248">
        <v>4180885404</v>
      </c>
      <c r="C6860" s="236" t="s">
        <v>7767</v>
      </c>
      <c r="D6860" s="302">
        <v>46004</v>
      </c>
      <c r="E6860" s="246"/>
      <c r="F6860" s="244"/>
      <c r="G6860" s="33" t="s">
        <v>8624</v>
      </c>
      <c r="H6860" s="246"/>
      <c r="I6860" s="248" t="s">
        <v>8834</v>
      </c>
      <c r="J6860" s="303" t="s">
        <v>1771</v>
      </c>
      <c r="K6860" s="335" t="s">
        <v>32</v>
      </c>
      <c r="L6860" s="21" t="str">
        <f>VLOOKUP($K6860,TONG_SL!$A:$D,2,0)</f>
        <v>Giò Tai Lưỡi Xào 250g</v>
      </c>
      <c r="N6860" s="21" t="str">
        <f t="shared" si="723"/>
        <v>K-C6</v>
      </c>
      <c r="Q6860" s="21" t="str">
        <f>VLOOKUP(K6860,TONG_SL!$A:$D,3,0)</f>
        <v>Túi</v>
      </c>
      <c r="R6860" s="224">
        <v>12</v>
      </c>
      <c r="S6860" s="220"/>
      <c r="T6860" s="220">
        <f>VLOOKUP(VLOOKUP(G6860,Ma_KH!$A:$R,18,0)&amp;K6860,Gia_MB!$A:$F,6,0)</f>
        <v>50182</v>
      </c>
      <c r="U6860" s="254">
        <f t="shared" si="719"/>
        <v>602184</v>
      </c>
      <c r="V6860" s="220"/>
      <c r="W6860" s="222">
        <f t="shared" si="720"/>
        <v>0</v>
      </c>
      <c r="X6860" s="223" t="str">
        <f t="shared" si="721"/>
        <v>8</v>
      </c>
      <c r="Y6860" s="220"/>
      <c r="Z6860" s="254">
        <f t="shared" si="722"/>
        <v>48174.720000000001</v>
      </c>
      <c r="AA6860" s="5">
        <f>VLOOKUP(G6860,Ma_KH!$A:$R,14,0)</f>
        <v>60</v>
      </c>
    </row>
    <row r="6861" spans="1:27" hidden="1" x14ac:dyDescent="0.25">
      <c r="A6861" s="245">
        <v>46001</v>
      </c>
      <c r="B6861" s="248">
        <v>4181244733</v>
      </c>
      <c r="C6861" s="236" t="s">
        <v>7767</v>
      </c>
      <c r="D6861" s="302">
        <v>46004</v>
      </c>
      <c r="E6861" s="246"/>
      <c r="F6861" s="244"/>
      <c r="G6861" s="33" t="s">
        <v>8624</v>
      </c>
      <c r="H6861" s="246"/>
      <c r="I6861" s="248" t="s">
        <v>8835</v>
      </c>
      <c r="J6861" s="303" t="s">
        <v>1771</v>
      </c>
      <c r="K6861" s="335" t="s">
        <v>7153</v>
      </c>
      <c r="L6861" s="21" t="str">
        <f>VLOOKUP($K6861,TONG_SL!$A:$D,2,0)</f>
        <v>Tai heo muối 200g</v>
      </c>
      <c r="N6861" s="21" t="str">
        <f t="shared" si="723"/>
        <v>K-C6</v>
      </c>
      <c r="Q6861" s="21" t="str">
        <f>VLOOKUP(K6861,TONG_SL!$A:$D,3,0)</f>
        <v>Túi</v>
      </c>
      <c r="R6861" s="224">
        <v>6</v>
      </c>
      <c r="S6861" s="220"/>
      <c r="T6861" s="220">
        <f>VLOOKUP(VLOOKUP(G6861,Ma_KH!$A:$R,18,0)&amp;K6861,Gia_MB!$A:$F,6,0)</f>
        <v>55595</v>
      </c>
      <c r="U6861" s="254">
        <f t="shared" si="719"/>
        <v>333570</v>
      </c>
      <c r="V6861" s="220"/>
      <c r="W6861" s="222">
        <f t="shared" si="720"/>
        <v>0</v>
      </c>
      <c r="X6861" s="223" t="str">
        <f t="shared" si="721"/>
        <v>8</v>
      </c>
      <c r="Y6861" s="220"/>
      <c r="Z6861" s="254">
        <f t="shared" si="722"/>
        <v>26685.600000000002</v>
      </c>
      <c r="AA6861" s="5">
        <f>VLOOKUP(G6861,Ma_KH!$A:$R,14,0)</f>
        <v>60</v>
      </c>
    </row>
    <row r="6862" spans="1:27" hidden="1" x14ac:dyDescent="0.25">
      <c r="A6862" s="245">
        <v>46001</v>
      </c>
      <c r="B6862" s="248">
        <v>4181244733</v>
      </c>
      <c r="C6862" s="236" t="s">
        <v>7767</v>
      </c>
      <c r="D6862" s="302">
        <v>46004</v>
      </c>
      <c r="E6862" s="246"/>
      <c r="F6862" s="244"/>
      <c r="G6862" s="33" t="s">
        <v>8624</v>
      </c>
      <c r="H6862" s="246"/>
      <c r="I6862" s="248" t="s">
        <v>8835</v>
      </c>
      <c r="J6862" s="303" t="s">
        <v>1771</v>
      </c>
      <c r="K6862" s="335" t="s">
        <v>48</v>
      </c>
      <c r="L6862" s="21" t="str">
        <f>VLOOKUP($K6862,TONG_SL!$A:$D,2,0)</f>
        <v>Mọc Nấm Hương 250g</v>
      </c>
      <c r="N6862" s="21" t="str">
        <f t="shared" si="723"/>
        <v>K-C6</v>
      </c>
      <c r="Q6862" s="21" t="str">
        <f>VLOOKUP(K6862,TONG_SL!$A:$D,3,0)</f>
        <v>Túi</v>
      </c>
      <c r="R6862" s="224">
        <v>2</v>
      </c>
      <c r="S6862" s="220"/>
      <c r="T6862" s="220">
        <f>VLOOKUP(VLOOKUP(G6862,Ma_KH!$A:$R,18,0)&amp;K6862,Gia_MB!$A:$F,6,0)</f>
        <v>46000</v>
      </c>
      <c r="U6862" s="254">
        <f t="shared" si="719"/>
        <v>92000</v>
      </c>
      <c r="V6862" s="220"/>
      <c r="W6862" s="222">
        <f t="shared" si="720"/>
        <v>0</v>
      </c>
      <c r="X6862" s="223" t="str">
        <f t="shared" si="721"/>
        <v>8</v>
      </c>
      <c r="Y6862" s="220"/>
      <c r="Z6862" s="254">
        <f t="shared" si="722"/>
        <v>7360</v>
      </c>
      <c r="AA6862" s="5">
        <f>VLOOKUP(G6862,Ma_KH!$A:$R,14,0)</f>
        <v>60</v>
      </c>
    </row>
    <row r="6863" spans="1:27" hidden="1" x14ac:dyDescent="0.25">
      <c r="A6863" s="245">
        <v>46001</v>
      </c>
      <c r="B6863" s="248">
        <v>4181244733</v>
      </c>
      <c r="C6863" s="236" t="s">
        <v>7767</v>
      </c>
      <c r="D6863" s="302">
        <v>46004</v>
      </c>
      <c r="E6863" s="246"/>
      <c r="F6863" s="244"/>
      <c r="G6863" s="33" t="s">
        <v>8624</v>
      </c>
      <c r="H6863" s="246"/>
      <c r="I6863" s="248" t="s">
        <v>8835</v>
      </c>
      <c r="J6863" s="303" t="s">
        <v>1771</v>
      </c>
      <c r="K6863" s="335" t="s">
        <v>30</v>
      </c>
      <c r="L6863" s="21" t="str">
        <f>VLOOKUP($K6863,TONG_SL!$A:$D,2,0)</f>
        <v>Gà muối 500g</v>
      </c>
      <c r="N6863" s="21" t="str">
        <f t="shared" si="723"/>
        <v>K-C6</v>
      </c>
      <c r="Q6863" s="21" t="str">
        <f>VLOOKUP(K6863,TONG_SL!$A:$D,3,0)</f>
        <v>Túi</v>
      </c>
      <c r="R6863" s="224">
        <v>6</v>
      </c>
      <c r="S6863" s="220"/>
      <c r="T6863" s="220">
        <f>VLOOKUP(VLOOKUP(G6863,Ma_KH!$A:$R,18,0)&amp;K6863,Gia_MB!$A:$F,6,0)</f>
        <v>111058</v>
      </c>
      <c r="U6863" s="254">
        <f t="shared" si="719"/>
        <v>666348</v>
      </c>
      <c r="V6863" s="220"/>
      <c r="W6863" s="222">
        <f t="shared" si="720"/>
        <v>0</v>
      </c>
      <c r="X6863" s="223" t="str">
        <f t="shared" si="721"/>
        <v>8</v>
      </c>
      <c r="Y6863" s="220"/>
      <c r="Z6863" s="254">
        <f t="shared" si="722"/>
        <v>53307.840000000004</v>
      </c>
      <c r="AA6863" s="5">
        <f>VLOOKUP(G6863,Ma_KH!$A:$R,14,0)</f>
        <v>60</v>
      </c>
    </row>
    <row r="6864" spans="1:27" hidden="1" x14ac:dyDescent="0.25">
      <c r="A6864" s="245">
        <v>46001</v>
      </c>
      <c r="B6864" s="248">
        <v>4181244759</v>
      </c>
      <c r="C6864" s="236" t="s">
        <v>7767</v>
      </c>
      <c r="D6864" s="302">
        <v>46004</v>
      </c>
      <c r="E6864" s="246"/>
      <c r="F6864" s="244"/>
      <c r="G6864" s="33" t="s">
        <v>8624</v>
      </c>
      <c r="H6864" s="246"/>
      <c r="I6864" s="248" t="s">
        <v>8836</v>
      </c>
      <c r="J6864" s="303" t="s">
        <v>1771</v>
      </c>
      <c r="K6864" s="335" t="s">
        <v>7153</v>
      </c>
      <c r="L6864" s="21" t="str">
        <f>VLOOKUP($K6864,TONG_SL!$A:$D,2,0)</f>
        <v>Tai heo muối 200g</v>
      </c>
      <c r="N6864" s="21" t="str">
        <f t="shared" si="723"/>
        <v>K-C6</v>
      </c>
      <c r="Q6864" s="21" t="str">
        <f>VLOOKUP(K6864,TONG_SL!$A:$D,3,0)</f>
        <v>Túi</v>
      </c>
      <c r="R6864" s="224">
        <v>8</v>
      </c>
      <c r="S6864" s="220"/>
      <c r="T6864" s="220">
        <f>VLOOKUP(VLOOKUP(G6864,Ma_KH!$A:$R,18,0)&amp;K6864,Gia_MB!$A:$F,6,0)</f>
        <v>55595</v>
      </c>
      <c r="U6864" s="254">
        <f t="shared" si="719"/>
        <v>444760</v>
      </c>
      <c r="V6864" s="220"/>
      <c r="W6864" s="222">
        <f t="shared" si="720"/>
        <v>0</v>
      </c>
      <c r="X6864" s="223" t="str">
        <f t="shared" si="721"/>
        <v>8</v>
      </c>
      <c r="Y6864" s="220"/>
      <c r="Z6864" s="254">
        <f t="shared" si="722"/>
        <v>35580.800000000003</v>
      </c>
      <c r="AA6864" s="5">
        <f>VLOOKUP(G6864,Ma_KH!$A:$R,14,0)</f>
        <v>60</v>
      </c>
    </row>
    <row r="6865" spans="1:27" hidden="1" x14ac:dyDescent="0.25">
      <c r="A6865" s="245">
        <v>46001</v>
      </c>
      <c r="B6865" s="248">
        <v>4181244759</v>
      </c>
      <c r="C6865" s="236" t="s">
        <v>7767</v>
      </c>
      <c r="D6865" s="302">
        <v>46004</v>
      </c>
      <c r="E6865" s="246"/>
      <c r="F6865" s="244"/>
      <c r="G6865" s="33" t="s">
        <v>8624</v>
      </c>
      <c r="H6865" s="246"/>
      <c r="I6865" s="248" t="s">
        <v>8836</v>
      </c>
      <c r="J6865" s="303" t="s">
        <v>1771</v>
      </c>
      <c r="K6865" s="335" t="s">
        <v>32</v>
      </c>
      <c r="L6865" s="21" t="str">
        <f>VLOOKUP($K6865,TONG_SL!$A:$D,2,0)</f>
        <v>Giò Tai Lưỡi Xào 250g</v>
      </c>
      <c r="N6865" s="21" t="str">
        <f t="shared" si="723"/>
        <v>K-C6</v>
      </c>
      <c r="Q6865" s="21" t="str">
        <f>VLOOKUP(K6865,TONG_SL!$A:$D,3,0)</f>
        <v>Túi</v>
      </c>
      <c r="R6865" s="224">
        <v>12</v>
      </c>
      <c r="S6865" s="220"/>
      <c r="T6865" s="220">
        <f>VLOOKUP(VLOOKUP(G6865,Ma_KH!$A:$R,18,0)&amp;K6865,Gia_MB!$A:$F,6,0)</f>
        <v>50182</v>
      </c>
      <c r="U6865" s="254">
        <f t="shared" si="719"/>
        <v>602184</v>
      </c>
      <c r="V6865" s="220"/>
      <c r="W6865" s="222">
        <f t="shared" si="720"/>
        <v>0</v>
      </c>
      <c r="X6865" s="223" t="str">
        <f t="shared" si="721"/>
        <v>8</v>
      </c>
      <c r="Y6865" s="220"/>
      <c r="Z6865" s="254">
        <f t="shared" si="722"/>
        <v>48174.720000000001</v>
      </c>
      <c r="AA6865" s="5">
        <f>VLOOKUP(G6865,Ma_KH!$A:$R,14,0)</f>
        <v>60</v>
      </c>
    </row>
    <row r="6866" spans="1:27" hidden="1" x14ac:dyDescent="0.25">
      <c r="A6866" s="245">
        <v>46001</v>
      </c>
      <c r="B6866" s="248">
        <v>4181244759</v>
      </c>
      <c r="C6866" s="236" t="s">
        <v>7767</v>
      </c>
      <c r="D6866" s="302">
        <v>46004</v>
      </c>
      <c r="E6866" s="246"/>
      <c r="F6866" s="244"/>
      <c r="G6866" s="33" t="s">
        <v>8624</v>
      </c>
      <c r="H6866" s="246"/>
      <c r="I6866" s="248" t="s">
        <v>8836</v>
      </c>
      <c r="J6866" s="303" t="s">
        <v>1771</v>
      </c>
      <c r="K6866" s="335" t="s">
        <v>7187</v>
      </c>
      <c r="L6866" s="21" t="str">
        <f>VLOOKUP($K6866,TONG_SL!$A:$D,2,0)</f>
        <v>Chân giò heo muối 300g</v>
      </c>
      <c r="N6866" s="21" t="str">
        <f t="shared" si="723"/>
        <v>K-C6</v>
      </c>
      <c r="Q6866" s="21" t="str">
        <f>VLOOKUP(K6866,TONG_SL!$A:$D,3,0)</f>
        <v>Túi</v>
      </c>
      <c r="R6866" s="224">
        <v>20</v>
      </c>
      <c r="S6866" s="220"/>
      <c r="T6866" s="220">
        <f>VLOOKUP(VLOOKUP(G6866,Ma_KH!$A:$R,18,0)&amp;K6866,Gia_MB!$A:$F,6,0)</f>
        <v>73431</v>
      </c>
      <c r="U6866" s="254">
        <f t="shared" si="719"/>
        <v>1468620</v>
      </c>
      <c r="V6866" s="220"/>
      <c r="W6866" s="222">
        <f t="shared" si="720"/>
        <v>0</v>
      </c>
      <c r="X6866" s="223" t="str">
        <f t="shared" si="721"/>
        <v>8</v>
      </c>
      <c r="Y6866" s="220"/>
      <c r="Z6866" s="254">
        <f t="shared" si="722"/>
        <v>117489.60000000001</v>
      </c>
      <c r="AA6866" s="5">
        <f>VLOOKUP(G6866,Ma_KH!$A:$R,14,0)</f>
        <v>60</v>
      </c>
    </row>
    <row r="6867" spans="1:27" hidden="1" x14ac:dyDescent="0.25">
      <c r="A6867" s="245">
        <v>46001</v>
      </c>
      <c r="B6867" s="248">
        <v>4181244759</v>
      </c>
      <c r="C6867" s="236" t="s">
        <v>7767</v>
      </c>
      <c r="D6867" s="302">
        <v>46004</v>
      </c>
      <c r="E6867" s="246"/>
      <c r="F6867" s="244"/>
      <c r="G6867" s="33" t="s">
        <v>8624</v>
      </c>
      <c r="H6867" s="246"/>
      <c r="I6867" s="248" t="s">
        <v>8836</v>
      </c>
      <c r="J6867" s="303" t="s">
        <v>1771</v>
      </c>
      <c r="K6867" s="335" t="s">
        <v>30</v>
      </c>
      <c r="L6867" s="21" t="str">
        <f>VLOOKUP($K6867,TONG_SL!$A:$D,2,0)</f>
        <v>Gà muối 500g</v>
      </c>
      <c r="N6867" s="21" t="str">
        <f t="shared" si="723"/>
        <v>K-C6</v>
      </c>
      <c r="Q6867" s="21" t="str">
        <f>VLOOKUP(K6867,TONG_SL!$A:$D,3,0)</f>
        <v>Túi</v>
      </c>
      <c r="R6867" s="224">
        <v>10</v>
      </c>
      <c r="S6867" s="220"/>
      <c r="T6867" s="220">
        <f>VLOOKUP(VLOOKUP(G6867,Ma_KH!$A:$R,18,0)&amp;K6867,Gia_MB!$A:$F,6,0)</f>
        <v>111058</v>
      </c>
      <c r="U6867" s="254">
        <f t="shared" si="719"/>
        <v>1110580</v>
      </c>
      <c r="V6867" s="220"/>
      <c r="W6867" s="222">
        <f t="shared" si="720"/>
        <v>0</v>
      </c>
      <c r="X6867" s="223" t="str">
        <f t="shared" si="721"/>
        <v>8</v>
      </c>
      <c r="Y6867" s="220"/>
      <c r="Z6867" s="254">
        <f t="shared" si="722"/>
        <v>88846.400000000009</v>
      </c>
      <c r="AA6867" s="5">
        <f>VLOOKUP(G6867,Ma_KH!$A:$R,14,0)</f>
        <v>60</v>
      </c>
    </row>
    <row r="6868" spans="1:27" hidden="1" x14ac:dyDescent="0.25">
      <c r="A6868" s="245">
        <v>46001</v>
      </c>
      <c r="B6868" s="248">
        <v>4181244759</v>
      </c>
      <c r="C6868" s="236" t="s">
        <v>7767</v>
      </c>
      <c r="D6868" s="302">
        <v>46004</v>
      </c>
      <c r="E6868" s="246"/>
      <c r="F6868" s="244"/>
      <c r="G6868" s="33" t="s">
        <v>8624</v>
      </c>
      <c r="H6868" s="246"/>
      <c r="I6868" s="248" t="s">
        <v>8836</v>
      </c>
      <c r="J6868" s="303" t="s">
        <v>1771</v>
      </c>
      <c r="K6868" s="335" t="s">
        <v>48</v>
      </c>
      <c r="L6868" s="21" t="str">
        <f>VLOOKUP($K6868,TONG_SL!$A:$D,2,0)</f>
        <v>Mọc Nấm Hương 250g</v>
      </c>
      <c r="N6868" s="21" t="str">
        <f t="shared" si="723"/>
        <v>K-C6</v>
      </c>
      <c r="Q6868" s="21" t="str">
        <f>VLOOKUP(K6868,TONG_SL!$A:$D,3,0)</f>
        <v>Túi</v>
      </c>
      <c r="R6868" s="224">
        <v>8</v>
      </c>
      <c r="S6868" s="220"/>
      <c r="T6868" s="220">
        <f>VLOOKUP(VLOOKUP(G6868,Ma_KH!$A:$R,18,0)&amp;K6868,Gia_MB!$A:$F,6,0)</f>
        <v>46000</v>
      </c>
      <c r="U6868" s="254">
        <f t="shared" si="719"/>
        <v>368000</v>
      </c>
      <c r="V6868" s="220"/>
      <c r="W6868" s="222">
        <f t="shared" si="720"/>
        <v>0</v>
      </c>
      <c r="X6868" s="223" t="str">
        <f t="shared" si="721"/>
        <v>8</v>
      </c>
      <c r="Y6868" s="220"/>
      <c r="Z6868" s="254">
        <f t="shared" si="722"/>
        <v>29440</v>
      </c>
      <c r="AA6868" s="5">
        <f>VLOOKUP(G6868,Ma_KH!$A:$R,14,0)</f>
        <v>60</v>
      </c>
    </row>
    <row r="6869" spans="1:27" hidden="1" x14ac:dyDescent="0.25">
      <c r="A6869" s="245">
        <v>45995</v>
      </c>
      <c r="B6869" s="248">
        <v>4180885411</v>
      </c>
      <c r="C6869" s="236" t="s">
        <v>7767</v>
      </c>
      <c r="D6869" s="302">
        <v>46004</v>
      </c>
      <c r="E6869" s="246"/>
      <c r="F6869" s="244"/>
      <c r="G6869" s="33" t="s">
        <v>8624</v>
      </c>
      <c r="H6869" s="246"/>
      <c r="I6869" s="248" t="s">
        <v>8837</v>
      </c>
      <c r="J6869" s="303" t="s">
        <v>1771</v>
      </c>
      <c r="K6869" s="335" t="s">
        <v>30</v>
      </c>
      <c r="L6869" s="21" t="str">
        <f>VLOOKUP($K6869,TONG_SL!$A:$D,2,0)</f>
        <v>Gà muối 500g</v>
      </c>
      <c r="N6869" s="21" t="str">
        <f t="shared" si="723"/>
        <v>K-C6</v>
      </c>
      <c r="Q6869" s="21" t="str">
        <f>VLOOKUP(K6869,TONG_SL!$A:$D,3,0)</f>
        <v>Túi</v>
      </c>
      <c r="R6869" s="224">
        <v>6</v>
      </c>
      <c r="S6869" s="220"/>
      <c r="T6869" s="220">
        <f>VLOOKUP(VLOOKUP(G6869,Ma_KH!$A:$R,18,0)&amp;K6869,Gia_MB!$A:$F,6,0)</f>
        <v>111058</v>
      </c>
      <c r="U6869" s="254">
        <f t="shared" si="719"/>
        <v>666348</v>
      </c>
      <c r="V6869" s="220"/>
      <c r="W6869" s="222">
        <f t="shared" si="720"/>
        <v>0</v>
      </c>
      <c r="X6869" s="223" t="str">
        <f t="shared" si="721"/>
        <v>8</v>
      </c>
      <c r="Y6869" s="220"/>
      <c r="Z6869" s="254">
        <f t="shared" si="722"/>
        <v>53307.840000000004</v>
      </c>
      <c r="AA6869" s="5">
        <f>VLOOKUP(G6869,Ma_KH!$A:$R,14,0)</f>
        <v>60</v>
      </c>
    </row>
    <row r="6870" spans="1:27" hidden="1" x14ac:dyDescent="0.25">
      <c r="A6870" s="245">
        <v>45995</v>
      </c>
      <c r="B6870" s="248">
        <v>4180885411</v>
      </c>
      <c r="C6870" s="236" t="s">
        <v>7767</v>
      </c>
      <c r="D6870" s="302">
        <v>46004</v>
      </c>
      <c r="E6870" s="246"/>
      <c r="F6870" s="244"/>
      <c r="G6870" s="33" t="s">
        <v>8624</v>
      </c>
      <c r="H6870" s="246"/>
      <c r="I6870" s="248" t="s">
        <v>8837</v>
      </c>
      <c r="J6870" s="303" t="s">
        <v>1771</v>
      </c>
      <c r="K6870" s="335" t="s">
        <v>48</v>
      </c>
      <c r="L6870" s="21" t="str">
        <f>VLOOKUP($K6870,TONG_SL!$A:$D,2,0)</f>
        <v>Mọc Nấm Hương 250g</v>
      </c>
      <c r="N6870" s="21" t="str">
        <f t="shared" si="723"/>
        <v>K-C6</v>
      </c>
      <c r="Q6870" s="21" t="str">
        <f>VLOOKUP(K6870,TONG_SL!$A:$D,3,0)</f>
        <v>Túi</v>
      </c>
      <c r="R6870" s="224">
        <v>4</v>
      </c>
      <c r="S6870" s="220"/>
      <c r="T6870" s="220">
        <f>VLOOKUP(VLOOKUP(G6870,Ma_KH!$A:$R,18,0)&amp;K6870,Gia_MB!$A:$F,6,0)</f>
        <v>46000</v>
      </c>
      <c r="U6870" s="254">
        <f t="shared" si="719"/>
        <v>184000</v>
      </c>
      <c r="V6870" s="220"/>
      <c r="W6870" s="222">
        <f t="shared" si="720"/>
        <v>0</v>
      </c>
      <c r="X6870" s="223" t="str">
        <f t="shared" si="721"/>
        <v>8</v>
      </c>
      <c r="Y6870" s="220"/>
      <c r="Z6870" s="254">
        <f t="shared" si="722"/>
        <v>14720</v>
      </c>
      <c r="AA6870" s="5">
        <f>VLOOKUP(G6870,Ma_KH!$A:$R,14,0)</f>
        <v>60</v>
      </c>
    </row>
    <row r="6871" spans="1:27" hidden="1" x14ac:dyDescent="0.25">
      <c r="A6871" s="245">
        <v>45995</v>
      </c>
      <c r="B6871" s="248">
        <v>4180885411</v>
      </c>
      <c r="C6871" s="236" t="s">
        <v>7767</v>
      </c>
      <c r="D6871" s="302">
        <v>46004</v>
      </c>
      <c r="E6871" s="246"/>
      <c r="F6871" s="244"/>
      <c r="G6871" s="33" t="s">
        <v>8624</v>
      </c>
      <c r="H6871" s="246"/>
      <c r="I6871" s="248" t="s">
        <v>8837</v>
      </c>
      <c r="J6871" s="303" t="s">
        <v>1771</v>
      </c>
      <c r="K6871" s="335" t="s">
        <v>7187</v>
      </c>
      <c r="L6871" s="21" t="str">
        <f>VLOOKUP($K6871,TONG_SL!$A:$D,2,0)</f>
        <v>Chân giò heo muối 300g</v>
      </c>
      <c r="N6871" s="21" t="str">
        <f t="shared" si="723"/>
        <v>K-C6</v>
      </c>
      <c r="Q6871" s="21" t="str">
        <f>VLOOKUP(K6871,TONG_SL!$A:$D,3,0)</f>
        <v>Túi</v>
      </c>
      <c r="R6871" s="224">
        <v>10</v>
      </c>
      <c r="S6871" s="220"/>
      <c r="T6871" s="220">
        <f>VLOOKUP(VLOOKUP(G6871,Ma_KH!$A:$R,18,0)&amp;K6871,Gia_MB!$A:$F,6,0)</f>
        <v>73431</v>
      </c>
      <c r="U6871" s="254">
        <f t="shared" si="719"/>
        <v>734310</v>
      </c>
      <c r="V6871" s="220"/>
      <c r="W6871" s="222">
        <f t="shared" si="720"/>
        <v>0</v>
      </c>
      <c r="X6871" s="223" t="str">
        <f t="shared" si="721"/>
        <v>8</v>
      </c>
      <c r="Y6871" s="220"/>
      <c r="Z6871" s="254">
        <f t="shared" si="722"/>
        <v>58744.800000000003</v>
      </c>
      <c r="AA6871" s="5">
        <f>VLOOKUP(G6871,Ma_KH!$A:$R,14,0)</f>
        <v>60</v>
      </c>
    </row>
    <row r="6872" spans="1:27" hidden="1" x14ac:dyDescent="0.25">
      <c r="A6872" s="245">
        <v>45995</v>
      </c>
      <c r="B6872" s="248">
        <v>4180885411</v>
      </c>
      <c r="C6872" s="236" t="s">
        <v>7767</v>
      </c>
      <c r="D6872" s="302">
        <v>46004</v>
      </c>
      <c r="E6872" s="246"/>
      <c r="F6872" s="244"/>
      <c r="G6872" s="33" t="s">
        <v>8624</v>
      </c>
      <c r="H6872" s="246"/>
      <c r="I6872" s="248" t="s">
        <v>8837</v>
      </c>
      <c r="J6872" s="303" t="s">
        <v>1771</v>
      </c>
      <c r="K6872" s="335" t="s">
        <v>32</v>
      </c>
      <c r="L6872" s="21" t="str">
        <f>VLOOKUP($K6872,TONG_SL!$A:$D,2,0)</f>
        <v>Giò Tai Lưỡi Xào 250g</v>
      </c>
      <c r="N6872" s="21" t="str">
        <f t="shared" si="723"/>
        <v>K-C6</v>
      </c>
      <c r="Q6872" s="21" t="str">
        <f>VLOOKUP(K6872,TONG_SL!$A:$D,3,0)</f>
        <v>Túi</v>
      </c>
      <c r="R6872" s="224">
        <v>8</v>
      </c>
      <c r="S6872" s="220"/>
      <c r="T6872" s="220">
        <f>VLOOKUP(VLOOKUP(G6872,Ma_KH!$A:$R,18,0)&amp;K6872,Gia_MB!$A:$F,6,0)</f>
        <v>50182</v>
      </c>
      <c r="U6872" s="254">
        <f t="shared" si="719"/>
        <v>401456</v>
      </c>
      <c r="V6872" s="220"/>
      <c r="W6872" s="222">
        <f t="shared" si="720"/>
        <v>0</v>
      </c>
      <c r="X6872" s="223" t="str">
        <f t="shared" si="721"/>
        <v>8</v>
      </c>
      <c r="Y6872" s="220"/>
      <c r="Z6872" s="254">
        <f t="shared" si="722"/>
        <v>32116.48</v>
      </c>
      <c r="AA6872" s="5">
        <f>VLOOKUP(G6872,Ma_KH!$A:$R,14,0)</f>
        <v>60</v>
      </c>
    </row>
    <row r="6873" spans="1:27" hidden="1" x14ac:dyDescent="0.25">
      <c r="A6873" s="245">
        <v>45995</v>
      </c>
      <c r="B6873" s="248">
        <v>4180885411</v>
      </c>
      <c r="C6873" s="236" t="s">
        <v>7767</v>
      </c>
      <c r="D6873" s="302">
        <v>46004</v>
      </c>
      <c r="E6873" s="246"/>
      <c r="F6873" s="244"/>
      <c r="G6873" s="33" t="s">
        <v>8624</v>
      </c>
      <c r="H6873" s="246"/>
      <c r="I6873" s="248" t="s">
        <v>8837</v>
      </c>
      <c r="J6873" s="303" t="s">
        <v>1771</v>
      </c>
      <c r="K6873" s="335" t="s">
        <v>7153</v>
      </c>
      <c r="L6873" s="21" t="str">
        <f>VLOOKUP($K6873,TONG_SL!$A:$D,2,0)</f>
        <v>Tai heo muối 200g</v>
      </c>
      <c r="N6873" s="21" t="str">
        <f t="shared" si="723"/>
        <v>K-C6</v>
      </c>
      <c r="Q6873" s="21" t="str">
        <f>VLOOKUP(K6873,TONG_SL!$A:$D,3,0)</f>
        <v>Túi</v>
      </c>
      <c r="R6873" s="224">
        <v>4</v>
      </c>
      <c r="S6873" s="297"/>
      <c r="T6873" s="297">
        <f>VLOOKUP(VLOOKUP(G6873,Ma_KH!$A:$R,18,0)&amp;K6873,Gia_MB!$A:$F,6,0)</f>
        <v>55595</v>
      </c>
      <c r="U6873" s="298">
        <f t="shared" ref="U6873:U6904" si="724">T6873*R6873</f>
        <v>222380</v>
      </c>
      <c r="V6873" s="297"/>
      <c r="W6873" s="299">
        <f t="shared" ref="W6873:W6904" si="725">U6873*V6873</f>
        <v>0</v>
      </c>
      <c r="X6873" s="300" t="str">
        <f t="shared" ref="X6873:X6904" si="726">IF(B6873&lt;&gt;"","8","0")</f>
        <v>8</v>
      </c>
      <c r="Y6873" s="297"/>
      <c r="Z6873" s="298">
        <f t="shared" ref="Z6873:Z6904" si="727">U6873*X6873%</f>
        <v>17790.400000000001</v>
      </c>
      <c r="AA6873" s="301">
        <f>VLOOKUP(G6873,Ma_KH!$A:$R,14,0)</f>
        <v>60</v>
      </c>
    </row>
    <row r="6874" spans="1:27" hidden="1" x14ac:dyDescent="0.25">
      <c r="A6874" s="245">
        <v>46001</v>
      </c>
      <c r="B6874" s="248">
        <v>4181244739</v>
      </c>
      <c r="C6874" s="236" t="s">
        <v>7767</v>
      </c>
      <c r="D6874" s="302">
        <v>46004</v>
      </c>
      <c r="E6874" s="246"/>
      <c r="F6874" s="244"/>
      <c r="G6874" s="33" t="s">
        <v>8624</v>
      </c>
      <c r="H6874" s="246"/>
      <c r="I6874" s="248" t="s">
        <v>8838</v>
      </c>
      <c r="J6874" s="303" t="s">
        <v>1771</v>
      </c>
      <c r="K6874" s="335" t="s">
        <v>30</v>
      </c>
      <c r="L6874" s="21" t="str">
        <f>VLOOKUP($K6874,TONG_SL!$A:$D,2,0)</f>
        <v>Gà muối 500g</v>
      </c>
      <c r="N6874" s="21" t="str">
        <f t="shared" si="723"/>
        <v>K-C6</v>
      </c>
      <c r="Q6874" s="21" t="str">
        <f>VLOOKUP(K6874,TONG_SL!$A:$D,3,0)</f>
        <v>Túi</v>
      </c>
      <c r="R6874" s="224">
        <v>6</v>
      </c>
      <c r="S6874" s="297"/>
      <c r="T6874" s="297">
        <f>VLOOKUP(VLOOKUP(G6874,Ma_KH!$A:$R,18,0)&amp;K6874,Gia_MB!$A:$F,6,0)</f>
        <v>111058</v>
      </c>
      <c r="U6874" s="298">
        <f t="shared" si="724"/>
        <v>666348</v>
      </c>
      <c r="V6874" s="297"/>
      <c r="W6874" s="299">
        <f t="shared" si="725"/>
        <v>0</v>
      </c>
      <c r="X6874" s="300" t="str">
        <f t="shared" si="726"/>
        <v>8</v>
      </c>
      <c r="Y6874" s="297"/>
      <c r="Z6874" s="298">
        <f t="shared" si="727"/>
        <v>53307.840000000004</v>
      </c>
      <c r="AA6874" s="301">
        <f>VLOOKUP(G6874,Ma_KH!$A:$R,14,0)</f>
        <v>60</v>
      </c>
    </row>
    <row r="6875" spans="1:27" hidden="1" x14ac:dyDescent="0.25">
      <c r="A6875" s="245">
        <v>46001</v>
      </c>
      <c r="B6875" s="248">
        <v>4181244739</v>
      </c>
      <c r="C6875" s="236" t="s">
        <v>7767</v>
      </c>
      <c r="D6875" s="302">
        <v>46004</v>
      </c>
      <c r="E6875" s="246"/>
      <c r="F6875" s="244"/>
      <c r="G6875" s="33" t="s">
        <v>8624</v>
      </c>
      <c r="H6875" s="246"/>
      <c r="I6875" s="248" t="s">
        <v>8838</v>
      </c>
      <c r="J6875" s="303" t="s">
        <v>1771</v>
      </c>
      <c r="K6875" s="335" t="s">
        <v>48</v>
      </c>
      <c r="L6875" s="21" t="str">
        <f>VLOOKUP($K6875,TONG_SL!$A:$D,2,0)</f>
        <v>Mọc Nấm Hương 250g</v>
      </c>
      <c r="N6875" s="21" t="str">
        <f t="shared" si="723"/>
        <v>K-C6</v>
      </c>
      <c r="Q6875" s="21" t="str">
        <f>VLOOKUP(K6875,TONG_SL!$A:$D,3,0)</f>
        <v>Túi</v>
      </c>
      <c r="R6875" s="224">
        <v>4</v>
      </c>
      <c r="S6875" s="297"/>
      <c r="T6875" s="297">
        <f>VLOOKUP(VLOOKUP(G6875,Ma_KH!$A:$R,18,0)&amp;K6875,Gia_MB!$A:$F,6,0)</f>
        <v>46000</v>
      </c>
      <c r="U6875" s="298">
        <f t="shared" si="724"/>
        <v>184000</v>
      </c>
      <c r="V6875" s="297"/>
      <c r="W6875" s="299">
        <f t="shared" si="725"/>
        <v>0</v>
      </c>
      <c r="X6875" s="300" t="str">
        <f t="shared" si="726"/>
        <v>8</v>
      </c>
      <c r="Y6875" s="297"/>
      <c r="Z6875" s="298">
        <f t="shared" si="727"/>
        <v>14720</v>
      </c>
      <c r="AA6875" s="301">
        <f>VLOOKUP(G6875,Ma_KH!$A:$R,14,0)</f>
        <v>60</v>
      </c>
    </row>
    <row r="6876" spans="1:27" hidden="1" x14ac:dyDescent="0.25">
      <c r="A6876" s="245">
        <v>46001</v>
      </c>
      <c r="B6876" s="248">
        <v>4181244739</v>
      </c>
      <c r="C6876" s="236" t="s">
        <v>7767</v>
      </c>
      <c r="D6876" s="302">
        <v>46004</v>
      </c>
      <c r="E6876" s="246"/>
      <c r="F6876" s="244"/>
      <c r="G6876" s="33" t="s">
        <v>8624</v>
      </c>
      <c r="H6876" s="246"/>
      <c r="I6876" s="248" t="s">
        <v>8838</v>
      </c>
      <c r="J6876" s="303" t="s">
        <v>1771</v>
      </c>
      <c r="K6876" s="335" t="s">
        <v>7153</v>
      </c>
      <c r="L6876" s="21" t="str">
        <f>VLOOKUP($K6876,TONG_SL!$A:$D,2,0)</f>
        <v>Tai heo muối 200g</v>
      </c>
      <c r="N6876" s="21" t="str">
        <f t="shared" si="723"/>
        <v>K-C6</v>
      </c>
      <c r="Q6876" s="21" t="str">
        <f>VLOOKUP(K6876,TONG_SL!$A:$D,3,0)</f>
        <v>Túi</v>
      </c>
      <c r="R6876" s="224">
        <v>4</v>
      </c>
      <c r="S6876" s="297"/>
      <c r="T6876" s="297">
        <f>VLOOKUP(VLOOKUP(G6876,Ma_KH!$A:$R,18,0)&amp;K6876,Gia_MB!$A:$F,6,0)</f>
        <v>55595</v>
      </c>
      <c r="U6876" s="298">
        <f t="shared" si="724"/>
        <v>222380</v>
      </c>
      <c r="V6876" s="297"/>
      <c r="W6876" s="299">
        <f t="shared" si="725"/>
        <v>0</v>
      </c>
      <c r="X6876" s="300" t="str">
        <f t="shared" si="726"/>
        <v>8</v>
      </c>
      <c r="Y6876" s="297"/>
      <c r="Z6876" s="298">
        <f t="shared" si="727"/>
        <v>17790.400000000001</v>
      </c>
      <c r="AA6876" s="301">
        <f>VLOOKUP(G6876,Ma_KH!$A:$R,14,0)</f>
        <v>60</v>
      </c>
    </row>
    <row r="6877" spans="1:27" hidden="1" x14ac:dyDescent="0.25">
      <c r="A6877" s="245">
        <v>45996</v>
      </c>
      <c r="B6877" s="248">
        <v>4180901640</v>
      </c>
      <c r="C6877" s="236" t="s">
        <v>7767</v>
      </c>
      <c r="D6877" s="302">
        <v>46004</v>
      </c>
      <c r="E6877" s="246"/>
      <c r="F6877" s="244"/>
      <c r="G6877" s="33" t="s">
        <v>8624</v>
      </c>
      <c r="H6877" s="246"/>
      <c r="I6877" s="248" t="s">
        <v>8839</v>
      </c>
      <c r="J6877" s="303" t="s">
        <v>1771</v>
      </c>
      <c r="K6877" s="335" t="s">
        <v>7154</v>
      </c>
      <c r="L6877" s="21" t="str">
        <f>VLOOKUP($K6877,TONG_SL!$A:$D,2,0)</f>
        <v>Chả cốm 300g</v>
      </c>
      <c r="N6877" s="21" t="str">
        <f t="shared" si="723"/>
        <v>K-C6</v>
      </c>
      <c r="Q6877" s="21" t="str">
        <f>VLOOKUP(K6877,TONG_SL!$A:$D,3,0)</f>
        <v>Túi</v>
      </c>
      <c r="R6877" s="224">
        <v>5</v>
      </c>
      <c r="S6877" s="297"/>
      <c r="T6877" s="297">
        <f>VLOOKUP(VLOOKUP(G6877,Ma_KH!$A:$R,18,0)&amp;K6877,Gia_MB!$A:$F,6,0)</f>
        <v>74250</v>
      </c>
      <c r="U6877" s="298">
        <f t="shared" si="724"/>
        <v>371250</v>
      </c>
      <c r="V6877" s="297"/>
      <c r="W6877" s="299">
        <f t="shared" si="725"/>
        <v>0</v>
      </c>
      <c r="X6877" s="300" t="str">
        <f t="shared" si="726"/>
        <v>8</v>
      </c>
      <c r="Y6877" s="297"/>
      <c r="Z6877" s="298">
        <f t="shared" si="727"/>
        <v>29700</v>
      </c>
      <c r="AA6877" s="301">
        <f>VLOOKUP(G6877,Ma_KH!$A:$R,14,0)</f>
        <v>60</v>
      </c>
    </row>
    <row r="6878" spans="1:27" hidden="1" x14ac:dyDescent="0.25">
      <c r="A6878" s="245">
        <v>46001</v>
      </c>
      <c r="B6878" s="248">
        <v>4181244737</v>
      </c>
      <c r="C6878" s="236" t="s">
        <v>7767</v>
      </c>
      <c r="D6878" s="302">
        <v>46004</v>
      </c>
      <c r="E6878" s="246"/>
      <c r="F6878" s="244"/>
      <c r="G6878" s="33" t="s">
        <v>8624</v>
      </c>
      <c r="H6878" s="246"/>
      <c r="I6878" s="248" t="s">
        <v>8840</v>
      </c>
      <c r="J6878" s="303" t="s">
        <v>1771</v>
      </c>
      <c r="K6878" s="335" t="s">
        <v>7153</v>
      </c>
      <c r="L6878" s="21" t="str">
        <f>VLOOKUP($K6878,TONG_SL!$A:$D,2,0)</f>
        <v>Tai heo muối 200g</v>
      </c>
      <c r="N6878" s="21" t="str">
        <f t="shared" si="723"/>
        <v>K-C6</v>
      </c>
      <c r="Q6878" s="21" t="str">
        <f>VLOOKUP(K6878,TONG_SL!$A:$D,3,0)</f>
        <v>Túi</v>
      </c>
      <c r="R6878" s="224">
        <v>6</v>
      </c>
      <c r="S6878" s="297"/>
      <c r="T6878" s="297">
        <f>VLOOKUP(VLOOKUP(G6878,Ma_KH!$A:$R,18,0)&amp;K6878,Gia_MB!$A:$F,6,0)</f>
        <v>55595</v>
      </c>
      <c r="U6878" s="298">
        <f t="shared" si="724"/>
        <v>333570</v>
      </c>
      <c r="V6878" s="297"/>
      <c r="W6878" s="299">
        <f t="shared" si="725"/>
        <v>0</v>
      </c>
      <c r="X6878" s="300" t="str">
        <f t="shared" si="726"/>
        <v>8</v>
      </c>
      <c r="Y6878" s="297"/>
      <c r="Z6878" s="298">
        <f t="shared" si="727"/>
        <v>26685.600000000002</v>
      </c>
      <c r="AA6878" s="301">
        <f>VLOOKUP(G6878,Ma_KH!$A:$R,14,0)</f>
        <v>60</v>
      </c>
    </row>
    <row r="6879" spans="1:27" hidden="1" x14ac:dyDescent="0.25">
      <c r="A6879" s="245">
        <v>46001</v>
      </c>
      <c r="B6879" s="248">
        <v>4181244737</v>
      </c>
      <c r="C6879" s="236" t="s">
        <v>7767</v>
      </c>
      <c r="D6879" s="302">
        <v>46004</v>
      </c>
      <c r="E6879" s="246"/>
      <c r="F6879" s="244"/>
      <c r="G6879" s="33" t="s">
        <v>8624</v>
      </c>
      <c r="H6879" s="246"/>
      <c r="I6879" s="248" t="s">
        <v>8840</v>
      </c>
      <c r="J6879" s="303" t="s">
        <v>1771</v>
      </c>
      <c r="K6879" s="335" t="s">
        <v>32</v>
      </c>
      <c r="L6879" s="21" t="str">
        <f>VLOOKUP($K6879,TONG_SL!$A:$D,2,0)</f>
        <v>Giò Tai Lưỡi Xào 250g</v>
      </c>
      <c r="N6879" s="21" t="str">
        <f t="shared" si="723"/>
        <v>K-C6</v>
      </c>
      <c r="Q6879" s="21" t="str">
        <f>VLOOKUP(K6879,TONG_SL!$A:$D,3,0)</f>
        <v>Túi</v>
      </c>
      <c r="R6879" s="224">
        <v>10</v>
      </c>
      <c r="S6879" s="297"/>
      <c r="T6879" s="297">
        <f>VLOOKUP(VLOOKUP(G6879,Ma_KH!$A:$R,18,0)&amp;K6879,Gia_MB!$A:$F,6,0)</f>
        <v>50182</v>
      </c>
      <c r="U6879" s="298">
        <f t="shared" si="724"/>
        <v>501820</v>
      </c>
      <c r="V6879" s="297"/>
      <c r="W6879" s="299">
        <f t="shared" si="725"/>
        <v>0</v>
      </c>
      <c r="X6879" s="300" t="str">
        <f t="shared" si="726"/>
        <v>8</v>
      </c>
      <c r="Y6879" s="297"/>
      <c r="Z6879" s="298">
        <f t="shared" si="727"/>
        <v>40145.599999999999</v>
      </c>
      <c r="AA6879" s="301">
        <f>VLOOKUP(G6879,Ma_KH!$A:$R,14,0)</f>
        <v>60</v>
      </c>
    </row>
    <row r="6880" spans="1:27" hidden="1" x14ac:dyDescent="0.25">
      <c r="A6880" s="245">
        <v>46001</v>
      </c>
      <c r="B6880" s="248">
        <v>4181244737</v>
      </c>
      <c r="C6880" s="236" t="s">
        <v>7767</v>
      </c>
      <c r="D6880" s="302">
        <v>46004</v>
      </c>
      <c r="E6880" s="246"/>
      <c r="F6880" s="244"/>
      <c r="G6880" s="33" t="s">
        <v>8624</v>
      </c>
      <c r="H6880" s="246"/>
      <c r="I6880" s="248" t="s">
        <v>8840</v>
      </c>
      <c r="J6880" s="303" t="s">
        <v>1771</v>
      </c>
      <c r="K6880" s="335" t="s">
        <v>7187</v>
      </c>
      <c r="L6880" s="21" t="str">
        <f>VLOOKUP($K6880,TONG_SL!$A:$D,2,0)</f>
        <v>Chân giò heo muối 300g</v>
      </c>
      <c r="N6880" s="21" t="str">
        <f t="shared" si="723"/>
        <v>K-C6</v>
      </c>
      <c r="Q6880" s="21" t="str">
        <f>VLOOKUP(K6880,TONG_SL!$A:$D,3,0)</f>
        <v>Túi</v>
      </c>
      <c r="R6880" s="224">
        <v>14</v>
      </c>
      <c r="S6880" s="297"/>
      <c r="T6880" s="297">
        <f>VLOOKUP(VLOOKUP(G6880,Ma_KH!$A:$R,18,0)&amp;K6880,Gia_MB!$A:$F,6,0)</f>
        <v>73431</v>
      </c>
      <c r="U6880" s="298">
        <f t="shared" si="724"/>
        <v>1028034</v>
      </c>
      <c r="V6880" s="297"/>
      <c r="W6880" s="299">
        <f t="shared" si="725"/>
        <v>0</v>
      </c>
      <c r="X6880" s="300" t="str">
        <f t="shared" si="726"/>
        <v>8</v>
      </c>
      <c r="Y6880" s="297"/>
      <c r="Z6880" s="298">
        <f t="shared" si="727"/>
        <v>82242.720000000001</v>
      </c>
      <c r="AA6880" s="301">
        <f>VLOOKUP(G6880,Ma_KH!$A:$R,14,0)</f>
        <v>60</v>
      </c>
    </row>
    <row r="6881" spans="1:27" hidden="1" x14ac:dyDescent="0.25">
      <c r="A6881" s="245">
        <v>46001</v>
      </c>
      <c r="B6881" s="248">
        <v>4181244737</v>
      </c>
      <c r="C6881" s="236" t="s">
        <v>7767</v>
      </c>
      <c r="D6881" s="302">
        <v>46004</v>
      </c>
      <c r="E6881" s="246"/>
      <c r="F6881" s="244"/>
      <c r="G6881" s="33" t="s">
        <v>8624</v>
      </c>
      <c r="H6881" s="246"/>
      <c r="I6881" s="248" t="s">
        <v>8840</v>
      </c>
      <c r="J6881" s="303" t="s">
        <v>1771</v>
      </c>
      <c r="K6881" s="335" t="s">
        <v>48</v>
      </c>
      <c r="L6881" s="21" t="str">
        <f>VLOOKUP($K6881,TONG_SL!$A:$D,2,0)</f>
        <v>Mọc Nấm Hương 250g</v>
      </c>
      <c r="N6881" s="21" t="str">
        <f t="shared" si="723"/>
        <v>K-C6</v>
      </c>
      <c r="Q6881" s="21" t="str">
        <f>VLOOKUP(K6881,TONG_SL!$A:$D,3,0)</f>
        <v>Túi</v>
      </c>
      <c r="R6881" s="224">
        <v>6</v>
      </c>
      <c r="S6881" s="297"/>
      <c r="T6881" s="297">
        <f>VLOOKUP(VLOOKUP(G6881,Ma_KH!$A:$R,18,0)&amp;K6881,Gia_MB!$A:$F,6,0)</f>
        <v>46000</v>
      </c>
      <c r="U6881" s="298">
        <f t="shared" si="724"/>
        <v>276000</v>
      </c>
      <c r="V6881" s="297"/>
      <c r="W6881" s="299">
        <f t="shared" si="725"/>
        <v>0</v>
      </c>
      <c r="X6881" s="300" t="str">
        <f t="shared" si="726"/>
        <v>8</v>
      </c>
      <c r="Y6881" s="297"/>
      <c r="Z6881" s="298">
        <f t="shared" si="727"/>
        <v>22080</v>
      </c>
      <c r="AA6881" s="301">
        <f>VLOOKUP(G6881,Ma_KH!$A:$R,14,0)</f>
        <v>60</v>
      </c>
    </row>
    <row r="6882" spans="1:27" hidden="1" x14ac:dyDescent="0.25">
      <c r="A6882" s="245">
        <v>46001</v>
      </c>
      <c r="B6882" s="248">
        <v>4181244737</v>
      </c>
      <c r="C6882" s="236" t="s">
        <v>7767</v>
      </c>
      <c r="D6882" s="302">
        <v>46004</v>
      </c>
      <c r="E6882" s="246"/>
      <c r="F6882" s="244"/>
      <c r="G6882" s="33" t="s">
        <v>8624</v>
      </c>
      <c r="H6882" s="246"/>
      <c r="I6882" s="248" t="s">
        <v>8840</v>
      </c>
      <c r="J6882" s="303" t="s">
        <v>1771</v>
      </c>
      <c r="K6882" s="335" t="s">
        <v>30</v>
      </c>
      <c r="L6882" s="21" t="str">
        <f>VLOOKUP($K6882,TONG_SL!$A:$D,2,0)</f>
        <v>Gà muối 500g</v>
      </c>
      <c r="N6882" s="21" t="str">
        <f t="shared" si="723"/>
        <v>K-C6</v>
      </c>
      <c r="Q6882" s="21" t="str">
        <f>VLOOKUP(K6882,TONG_SL!$A:$D,3,0)</f>
        <v>Túi</v>
      </c>
      <c r="R6882" s="224">
        <v>6</v>
      </c>
      <c r="S6882" s="297"/>
      <c r="T6882" s="297">
        <f>VLOOKUP(VLOOKUP(G6882,Ma_KH!$A:$R,18,0)&amp;K6882,Gia_MB!$A:$F,6,0)</f>
        <v>111058</v>
      </c>
      <c r="U6882" s="298">
        <f t="shared" si="724"/>
        <v>666348</v>
      </c>
      <c r="V6882" s="297"/>
      <c r="W6882" s="299">
        <f t="shared" si="725"/>
        <v>0</v>
      </c>
      <c r="X6882" s="300" t="str">
        <f t="shared" si="726"/>
        <v>8</v>
      </c>
      <c r="Y6882" s="297"/>
      <c r="Z6882" s="298">
        <f t="shared" si="727"/>
        <v>53307.840000000004</v>
      </c>
      <c r="AA6882" s="301">
        <f>VLOOKUP(G6882,Ma_KH!$A:$R,14,0)</f>
        <v>60</v>
      </c>
    </row>
    <row r="6883" spans="1:27" hidden="1" x14ac:dyDescent="0.25">
      <c r="A6883" s="245">
        <v>46001</v>
      </c>
      <c r="B6883" s="248">
        <v>4181117422</v>
      </c>
      <c r="C6883" s="236" t="s">
        <v>7767</v>
      </c>
      <c r="D6883" s="302">
        <v>46004</v>
      </c>
      <c r="E6883" s="246"/>
      <c r="F6883" s="244"/>
      <c r="G6883" s="33" t="s">
        <v>7866</v>
      </c>
      <c r="H6883" s="246"/>
      <c r="I6883" s="248" t="s">
        <v>8841</v>
      </c>
      <c r="J6883" s="303" t="s">
        <v>1771</v>
      </c>
      <c r="K6883" s="335" t="s">
        <v>7187</v>
      </c>
      <c r="L6883" s="21" t="str">
        <f>VLOOKUP($K6883,TONG_SL!$A:$D,2,0)</f>
        <v>Chân giò heo muối 300g</v>
      </c>
      <c r="N6883" s="21" t="str">
        <f t="shared" si="723"/>
        <v>K-C6</v>
      </c>
      <c r="Q6883" s="21" t="str">
        <f>VLOOKUP(K6883,TONG_SL!$A:$D,3,0)</f>
        <v>Túi</v>
      </c>
      <c r="R6883" s="224">
        <v>12</v>
      </c>
      <c r="S6883" s="297"/>
      <c r="T6883" s="297">
        <f>VLOOKUP(VLOOKUP(G6883,Ma_KH!$A:$R,18,0)&amp;K6883,Gia_MB!$A:$F,6,0)</f>
        <v>73431</v>
      </c>
      <c r="U6883" s="298">
        <f t="shared" si="724"/>
        <v>881172</v>
      </c>
      <c r="V6883" s="297"/>
      <c r="W6883" s="299">
        <f t="shared" si="725"/>
        <v>0</v>
      </c>
      <c r="X6883" s="300" t="str">
        <f t="shared" si="726"/>
        <v>8</v>
      </c>
      <c r="Y6883" s="297"/>
      <c r="Z6883" s="298">
        <f t="shared" si="727"/>
        <v>70493.759999999995</v>
      </c>
      <c r="AA6883" s="301">
        <f>VLOOKUP(G6883,Ma_KH!$A:$R,14,0)</f>
        <v>60</v>
      </c>
    </row>
    <row r="6884" spans="1:27" hidden="1" x14ac:dyDescent="0.25">
      <c r="A6884" s="245">
        <v>46001</v>
      </c>
      <c r="B6884" s="248">
        <v>4181117422</v>
      </c>
      <c r="C6884" s="236" t="s">
        <v>7767</v>
      </c>
      <c r="D6884" s="302">
        <v>46004</v>
      </c>
      <c r="E6884" s="246"/>
      <c r="F6884" s="244"/>
      <c r="G6884" s="33" t="s">
        <v>7866</v>
      </c>
      <c r="H6884" s="246"/>
      <c r="I6884" s="248" t="s">
        <v>8841</v>
      </c>
      <c r="J6884" s="303" t="s">
        <v>1771</v>
      </c>
      <c r="K6884" s="335" t="s">
        <v>48</v>
      </c>
      <c r="L6884" s="21" t="str">
        <f>VLOOKUP($K6884,TONG_SL!$A:$D,2,0)</f>
        <v>Mọc Nấm Hương 250g</v>
      </c>
      <c r="N6884" s="21" t="str">
        <f t="shared" si="723"/>
        <v>K-C6</v>
      </c>
      <c r="Q6884" s="21" t="str">
        <f>VLOOKUP(K6884,TONG_SL!$A:$D,3,0)</f>
        <v>Túi</v>
      </c>
      <c r="R6884" s="224">
        <v>9</v>
      </c>
      <c r="S6884" s="297"/>
      <c r="T6884" s="297">
        <f>VLOOKUP(VLOOKUP(G6884,Ma_KH!$A:$R,18,0)&amp;K6884,Gia_MB!$A:$F,6,0)</f>
        <v>46000</v>
      </c>
      <c r="U6884" s="298">
        <f t="shared" si="724"/>
        <v>414000</v>
      </c>
      <c r="V6884" s="297"/>
      <c r="W6884" s="299">
        <f t="shared" si="725"/>
        <v>0</v>
      </c>
      <c r="X6884" s="300" t="str">
        <f t="shared" si="726"/>
        <v>8</v>
      </c>
      <c r="Y6884" s="297"/>
      <c r="Z6884" s="298">
        <f t="shared" si="727"/>
        <v>33120</v>
      </c>
      <c r="AA6884" s="301">
        <f>VLOOKUP(G6884,Ma_KH!$A:$R,14,0)</f>
        <v>60</v>
      </c>
    </row>
    <row r="6885" spans="1:27" hidden="1" x14ac:dyDescent="0.25">
      <c r="A6885" s="245">
        <v>46001</v>
      </c>
      <c r="B6885" s="248">
        <v>4181117422</v>
      </c>
      <c r="C6885" s="236" t="s">
        <v>7767</v>
      </c>
      <c r="D6885" s="302">
        <v>46004</v>
      </c>
      <c r="E6885" s="246"/>
      <c r="F6885" s="244"/>
      <c r="G6885" s="33" t="s">
        <v>7866</v>
      </c>
      <c r="H6885" s="246"/>
      <c r="I6885" s="248" t="s">
        <v>8841</v>
      </c>
      <c r="J6885" s="303" t="s">
        <v>1771</v>
      </c>
      <c r="K6885" s="335" t="s">
        <v>7154</v>
      </c>
      <c r="L6885" s="21" t="str">
        <f>VLOOKUP($K6885,TONG_SL!$A:$D,2,0)</f>
        <v>Chả cốm 300g</v>
      </c>
      <c r="N6885" s="21" t="str">
        <f t="shared" si="723"/>
        <v>K-C6</v>
      </c>
      <c r="Q6885" s="21" t="str">
        <f>VLOOKUP(K6885,TONG_SL!$A:$D,3,0)</f>
        <v>Túi</v>
      </c>
      <c r="R6885" s="224">
        <v>6</v>
      </c>
      <c r="S6885" s="297"/>
      <c r="T6885" s="297">
        <f>VLOOKUP(VLOOKUP(G6885,Ma_KH!$A:$R,18,0)&amp;K6885,Gia_MB!$A:$F,6,0)</f>
        <v>74250</v>
      </c>
      <c r="U6885" s="298">
        <f t="shared" si="724"/>
        <v>445500</v>
      </c>
      <c r="V6885" s="297"/>
      <c r="W6885" s="299">
        <f t="shared" si="725"/>
        <v>0</v>
      </c>
      <c r="X6885" s="300" t="str">
        <f t="shared" si="726"/>
        <v>8</v>
      </c>
      <c r="Y6885" s="297"/>
      <c r="Z6885" s="298">
        <f t="shared" si="727"/>
        <v>35640</v>
      </c>
      <c r="AA6885" s="301">
        <f>VLOOKUP(G6885,Ma_KH!$A:$R,14,0)</f>
        <v>60</v>
      </c>
    </row>
    <row r="6886" spans="1:27" hidden="1" x14ac:dyDescent="0.25">
      <c r="A6886" s="245">
        <v>46001</v>
      </c>
      <c r="B6886" s="248">
        <v>4181117422</v>
      </c>
      <c r="C6886" s="236" t="s">
        <v>7767</v>
      </c>
      <c r="D6886" s="302">
        <v>46004</v>
      </c>
      <c r="E6886" s="246"/>
      <c r="F6886" s="244"/>
      <c r="G6886" s="33" t="s">
        <v>7866</v>
      </c>
      <c r="H6886" s="246"/>
      <c r="I6886" s="248" t="s">
        <v>8841</v>
      </c>
      <c r="J6886" s="303" t="s">
        <v>1771</v>
      </c>
      <c r="K6886" s="335" t="s">
        <v>7153</v>
      </c>
      <c r="L6886" s="21" t="str">
        <f>VLOOKUP($K6886,TONG_SL!$A:$D,2,0)</f>
        <v>Tai heo muối 200g</v>
      </c>
      <c r="N6886" s="21" t="str">
        <f t="shared" si="723"/>
        <v>K-C6</v>
      </c>
      <c r="Q6886" s="21" t="str">
        <f>VLOOKUP(K6886,TONG_SL!$A:$D,3,0)</f>
        <v>Túi</v>
      </c>
      <c r="R6886" s="224">
        <v>6</v>
      </c>
      <c r="S6886" s="297"/>
      <c r="T6886" s="297">
        <f>VLOOKUP(VLOOKUP(G6886,Ma_KH!$A:$R,18,0)&amp;K6886,Gia_MB!$A:$F,6,0)</f>
        <v>55595</v>
      </c>
      <c r="U6886" s="298">
        <f t="shared" si="724"/>
        <v>333570</v>
      </c>
      <c r="V6886" s="297"/>
      <c r="W6886" s="299">
        <f t="shared" si="725"/>
        <v>0</v>
      </c>
      <c r="X6886" s="300" t="str">
        <f t="shared" si="726"/>
        <v>8</v>
      </c>
      <c r="Y6886" s="297"/>
      <c r="Z6886" s="298">
        <f t="shared" si="727"/>
        <v>26685.600000000002</v>
      </c>
      <c r="AA6886" s="301">
        <f>VLOOKUP(G6886,Ma_KH!$A:$R,14,0)</f>
        <v>60</v>
      </c>
    </row>
    <row r="6887" spans="1:27" hidden="1" x14ac:dyDescent="0.25">
      <c r="A6887" s="245">
        <v>46001</v>
      </c>
      <c r="B6887" s="248">
        <v>4181117422</v>
      </c>
      <c r="C6887" s="236" t="s">
        <v>7767</v>
      </c>
      <c r="D6887" s="302">
        <v>46004</v>
      </c>
      <c r="E6887" s="246"/>
      <c r="F6887" s="244"/>
      <c r="G6887" s="33" t="s">
        <v>7866</v>
      </c>
      <c r="H6887" s="246"/>
      <c r="I6887" s="248" t="s">
        <v>8841</v>
      </c>
      <c r="J6887" s="303" t="s">
        <v>1771</v>
      </c>
      <c r="K6887" s="335" t="s">
        <v>30</v>
      </c>
      <c r="L6887" s="21" t="str">
        <f>VLOOKUP($K6887,TONG_SL!$A:$D,2,0)</f>
        <v>Gà muối 500g</v>
      </c>
      <c r="N6887" s="21" t="str">
        <f t="shared" si="723"/>
        <v>K-C6</v>
      </c>
      <c r="Q6887" s="21" t="str">
        <f>VLOOKUP(K6887,TONG_SL!$A:$D,3,0)</f>
        <v>Túi</v>
      </c>
      <c r="R6887" s="224">
        <v>9</v>
      </c>
      <c r="S6887" s="297"/>
      <c r="T6887" s="297">
        <f>VLOOKUP(VLOOKUP(G6887,Ma_KH!$A:$R,18,0)&amp;K6887,Gia_MB!$A:$F,6,0)</f>
        <v>111058</v>
      </c>
      <c r="U6887" s="298">
        <f t="shared" si="724"/>
        <v>999522</v>
      </c>
      <c r="V6887" s="297"/>
      <c r="W6887" s="299">
        <f t="shared" si="725"/>
        <v>0</v>
      </c>
      <c r="X6887" s="300" t="str">
        <f t="shared" si="726"/>
        <v>8</v>
      </c>
      <c r="Y6887" s="297"/>
      <c r="Z6887" s="298">
        <f t="shared" si="727"/>
        <v>79961.759999999995</v>
      </c>
      <c r="AA6887" s="301">
        <f>VLOOKUP(G6887,Ma_KH!$A:$R,14,0)</f>
        <v>60</v>
      </c>
    </row>
    <row r="6888" spans="1:27" hidden="1" x14ac:dyDescent="0.25">
      <c r="A6888" s="245">
        <v>46001</v>
      </c>
      <c r="B6888" s="248">
        <v>4181117422</v>
      </c>
      <c r="C6888" s="236" t="s">
        <v>7767</v>
      </c>
      <c r="D6888" s="302">
        <v>46004</v>
      </c>
      <c r="E6888" s="246"/>
      <c r="F6888" s="244"/>
      <c r="G6888" s="33" t="s">
        <v>7866</v>
      </c>
      <c r="H6888" s="246"/>
      <c r="I6888" s="248" t="s">
        <v>8841</v>
      </c>
      <c r="J6888" s="303" t="s">
        <v>1771</v>
      </c>
      <c r="K6888" s="335" t="s">
        <v>32</v>
      </c>
      <c r="L6888" s="21" t="str">
        <f>VLOOKUP($K6888,TONG_SL!$A:$D,2,0)</f>
        <v>Giò Tai Lưỡi Xào 250g</v>
      </c>
      <c r="N6888" s="21" t="str">
        <f t="shared" si="723"/>
        <v>K-C6</v>
      </c>
      <c r="Q6888" s="21" t="str">
        <f>VLOOKUP(K6888,TONG_SL!$A:$D,3,0)</f>
        <v>Túi</v>
      </c>
      <c r="R6888" s="224">
        <v>6</v>
      </c>
      <c r="S6888" s="297"/>
      <c r="T6888" s="297">
        <f>VLOOKUP(VLOOKUP(G6888,Ma_KH!$A:$R,18,0)&amp;K6888,Gia_MB!$A:$F,6,0)</f>
        <v>50182</v>
      </c>
      <c r="U6888" s="298">
        <f t="shared" si="724"/>
        <v>301092</v>
      </c>
      <c r="V6888" s="297"/>
      <c r="W6888" s="299">
        <f t="shared" si="725"/>
        <v>0</v>
      </c>
      <c r="X6888" s="300" t="str">
        <f t="shared" si="726"/>
        <v>8</v>
      </c>
      <c r="Y6888" s="297"/>
      <c r="Z6888" s="298">
        <f t="shared" si="727"/>
        <v>24087.360000000001</v>
      </c>
      <c r="AA6888" s="301">
        <f>VLOOKUP(G6888,Ma_KH!$A:$R,14,0)</f>
        <v>60</v>
      </c>
    </row>
    <row r="6889" spans="1:27" hidden="1" x14ac:dyDescent="0.25">
      <c r="A6889" s="245">
        <v>46000</v>
      </c>
      <c r="B6889" s="248">
        <v>4181117491</v>
      </c>
      <c r="C6889" s="236" t="s">
        <v>7767</v>
      </c>
      <c r="D6889" s="302">
        <v>46004</v>
      </c>
      <c r="E6889" s="246"/>
      <c r="F6889" s="244"/>
      <c r="G6889" s="33" t="s">
        <v>7866</v>
      </c>
      <c r="H6889" s="246"/>
      <c r="I6889" s="248" t="s">
        <v>8842</v>
      </c>
      <c r="J6889" s="303" t="s">
        <v>1771</v>
      </c>
      <c r="K6889" s="335" t="s">
        <v>32</v>
      </c>
      <c r="L6889" s="21" t="str">
        <f>VLOOKUP($K6889,TONG_SL!$A:$D,2,0)</f>
        <v>Giò Tai Lưỡi Xào 250g</v>
      </c>
      <c r="N6889" s="21" t="str">
        <f t="shared" si="723"/>
        <v>K-C6</v>
      </c>
      <c r="Q6889" s="21" t="str">
        <f>VLOOKUP(K6889,TONG_SL!$A:$D,3,0)</f>
        <v>Túi</v>
      </c>
      <c r="R6889" s="224">
        <v>3</v>
      </c>
      <c r="S6889" s="297"/>
      <c r="T6889" s="297">
        <f>VLOOKUP(VLOOKUP(G6889,Ma_KH!$A:$R,18,0)&amp;K6889,Gia_MB!$A:$F,6,0)</f>
        <v>50182</v>
      </c>
      <c r="U6889" s="298">
        <f t="shared" si="724"/>
        <v>150546</v>
      </c>
      <c r="V6889" s="297"/>
      <c r="W6889" s="299">
        <f t="shared" si="725"/>
        <v>0</v>
      </c>
      <c r="X6889" s="300" t="str">
        <f t="shared" si="726"/>
        <v>8</v>
      </c>
      <c r="Y6889" s="297"/>
      <c r="Z6889" s="298">
        <f t="shared" si="727"/>
        <v>12043.68</v>
      </c>
      <c r="AA6889" s="301">
        <f>VLOOKUP(G6889,Ma_KH!$A:$R,14,0)</f>
        <v>60</v>
      </c>
    </row>
    <row r="6890" spans="1:27" hidden="1" x14ac:dyDescent="0.25">
      <c r="A6890" s="245">
        <v>46000</v>
      </c>
      <c r="B6890" s="248">
        <v>4181117491</v>
      </c>
      <c r="C6890" s="236" t="s">
        <v>7767</v>
      </c>
      <c r="D6890" s="302">
        <v>46004</v>
      </c>
      <c r="E6890" s="246"/>
      <c r="F6890" s="244"/>
      <c r="G6890" s="33" t="s">
        <v>7866</v>
      </c>
      <c r="H6890" s="246"/>
      <c r="I6890" s="248" t="s">
        <v>8842</v>
      </c>
      <c r="J6890" s="303" t="s">
        <v>1771</v>
      </c>
      <c r="K6890" s="335" t="s">
        <v>48</v>
      </c>
      <c r="L6890" s="21" t="str">
        <f>VLOOKUP($K6890,TONG_SL!$A:$D,2,0)</f>
        <v>Mọc Nấm Hương 250g</v>
      </c>
      <c r="N6890" s="21" t="str">
        <f t="shared" si="723"/>
        <v>K-C6</v>
      </c>
      <c r="Q6890" s="21" t="str">
        <f>VLOOKUP(K6890,TONG_SL!$A:$D,3,0)</f>
        <v>Túi</v>
      </c>
      <c r="R6890" s="224">
        <v>6</v>
      </c>
      <c r="S6890" s="297"/>
      <c r="T6890" s="297">
        <f>VLOOKUP(VLOOKUP(G6890,Ma_KH!$A:$R,18,0)&amp;K6890,Gia_MB!$A:$F,6,0)</f>
        <v>46000</v>
      </c>
      <c r="U6890" s="298">
        <f t="shared" si="724"/>
        <v>276000</v>
      </c>
      <c r="V6890" s="297"/>
      <c r="W6890" s="299">
        <f t="shared" si="725"/>
        <v>0</v>
      </c>
      <c r="X6890" s="300" t="str">
        <f t="shared" si="726"/>
        <v>8</v>
      </c>
      <c r="Y6890" s="297"/>
      <c r="Z6890" s="298">
        <f t="shared" si="727"/>
        <v>22080</v>
      </c>
      <c r="AA6890" s="301">
        <f>VLOOKUP(G6890,Ma_KH!$A:$R,14,0)</f>
        <v>60</v>
      </c>
    </row>
    <row r="6891" spans="1:27" hidden="1" x14ac:dyDescent="0.25">
      <c r="A6891" s="245">
        <v>46000</v>
      </c>
      <c r="B6891" s="248">
        <v>4181117491</v>
      </c>
      <c r="C6891" s="236" t="s">
        <v>7767</v>
      </c>
      <c r="D6891" s="302">
        <v>46004</v>
      </c>
      <c r="E6891" s="246"/>
      <c r="F6891" s="244"/>
      <c r="G6891" s="33" t="s">
        <v>7866</v>
      </c>
      <c r="H6891" s="246"/>
      <c r="I6891" s="248" t="s">
        <v>8842</v>
      </c>
      <c r="J6891" s="303" t="s">
        <v>1771</v>
      </c>
      <c r="K6891" s="335" t="s">
        <v>7154</v>
      </c>
      <c r="L6891" s="21" t="str">
        <f>VLOOKUP($K6891,TONG_SL!$A:$D,2,0)</f>
        <v>Chả cốm 300g</v>
      </c>
      <c r="N6891" s="21" t="str">
        <f t="shared" si="723"/>
        <v>K-C6</v>
      </c>
      <c r="Q6891" s="21" t="str">
        <f>VLOOKUP(K6891,TONG_SL!$A:$D,3,0)</f>
        <v>Túi</v>
      </c>
      <c r="R6891" s="224">
        <v>3</v>
      </c>
      <c r="S6891" s="297"/>
      <c r="T6891" s="297">
        <f>VLOOKUP(VLOOKUP(G6891,Ma_KH!$A:$R,18,0)&amp;K6891,Gia_MB!$A:$F,6,0)</f>
        <v>74250</v>
      </c>
      <c r="U6891" s="298">
        <f t="shared" si="724"/>
        <v>222750</v>
      </c>
      <c r="V6891" s="297"/>
      <c r="W6891" s="299">
        <f t="shared" si="725"/>
        <v>0</v>
      </c>
      <c r="X6891" s="300" t="str">
        <f t="shared" si="726"/>
        <v>8</v>
      </c>
      <c r="Y6891" s="297"/>
      <c r="Z6891" s="298">
        <f t="shared" si="727"/>
        <v>17820</v>
      </c>
      <c r="AA6891" s="301">
        <f>VLOOKUP(G6891,Ma_KH!$A:$R,14,0)</f>
        <v>60</v>
      </c>
    </row>
    <row r="6892" spans="1:27" hidden="1" x14ac:dyDescent="0.25">
      <c r="A6892" s="245">
        <v>46000</v>
      </c>
      <c r="B6892" s="248">
        <v>4181117491</v>
      </c>
      <c r="C6892" s="236" t="s">
        <v>7767</v>
      </c>
      <c r="D6892" s="302">
        <v>46004</v>
      </c>
      <c r="E6892" s="246"/>
      <c r="F6892" s="244"/>
      <c r="G6892" s="33" t="s">
        <v>7866</v>
      </c>
      <c r="H6892" s="246"/>
      <c r="I6892" s="248" t="s">
        <v>8842</v>
      </c>
      <c r="J6892" s="303" t="s">
        <v>1771</v>
      </c>
      <c r="K6892" s="335" t="s">
        <v>7187</v>
      </c>
      <c r="L6892" s="21" t="str">
        <f>VLOOKUP($K6892,TONG_SL!$A:$D,2,0)</f>
        <v>Chân giò heo muối 300g</v>
      </c>
      <c r="N6892" s="21" t="str">
        <f t="shared" si="723"/>
        <v>K-C6</v>
      </c>
      <c r="Q6892" s="21" t="str">
        <f>VLOOKUP(K6892,TONG_SL!$A:$D,3,0)</f>
        <v>Túi</v>
      </c>
      <c r="R6892" s="224">
        <v>9</v>
      </c>
      <c r="S6892" s="297"/>
      <c r="T6892" s="297">
        <f>VLOOKUP(VLOOKUP(G6892,Ma_KH!$A:$R,18,0)&amp;K6892,Gia_MB!$A:$F,6,0)</f>
        <v>73431</v>
      </c>
      <c r="U6892" s="298">
        <f t="shared" si="724"/>
        <v>660879</v>
      </c>
      <c r="V6892" s="297"/>
      <c r="W6892" s="299">
        <f t="shared" si="725"/>
        <v>0</v>
      </c>
      <c r="X6892" s="300" t="str">
        <f t="shared" si="726"/>
        <v>8</v>
      </c>
      <c r="Y6892" s="297"/>
      <c r="Z6892" s="298">
        <f t="shared" si="727"/>
        <v>52870.32</v>
      </c>
      <c r="AA6892" s="301">
        <f>VLOOKUP(G6892,Ma_KH!$A:$R,14,0)</f>
        <v>60</v>
      </c>
    </row>
    <row r="6893" spans="1:27" hidden="1" x14ac:dyDescent="0.25">
      <c r="A6893" s="245">
        <v>46000</v>
      </c>
      <c r="B6893" s="248">
        <v>4181117491</v>
      </c>
      <c r="C6893" s="236" t="s">
        <v>7767</v>
      </c>
      <c r="D6893" s="302">
        <v>46004</v>
      </c>
      <c r="E6893" s="246"/>
      <c r="F6893" s="244"/>
      <c r="G6893" s="33" t="s">
        <v>7866</v>
      </c>
      <c r="H6893" s="246"/>
      <c r="I6893" s="248" t="s">
        <v>8842</v>
      </c>
      <c r="J6893" s="303" t="s">
        <v>1771</v>
      </c>
      <c r="K6893" s="335" t="s">
        <v>30</v>
      </c>
      <c r="L6893" s="21" t="str">
        <f>VLOOKUP($K6893,TONG_SL!$A:$D,2,0)</f>
        <v>Gà muối 500g</v>
      </c>
      <c r="N6893" s="21" t="str">
        <f t="shared" si="723"/>
        <v>K-C6</v>
      </c>
      <c r="Q6893" s="21" t="str">
        <f>VLOOKUP(K6893,TONG_SL!$A:$D,3,0)</f>
        <v>Túi</v>
      </c>
      <c r="R6893" s="224">
        <v>9</v>
      </c>
      <c r="S6893" s="297"/>
      <c r="T6893" s="297">
        <f>VLOOKUP(VLOOKUP(G6893,Ma_KH!$A:$R,18,0)&amp;K6893,Gia_MB!$A:$F,6,0)</f>
        <v>111058</v>
      </c>
      <c r="U6893" s="298">
        <f t="shared" si="724"/>
        <v>999522</v>
      </c>
      <c r="V6893" s="297"/>
      <c r="W6893" s="299">
        <f t="shared" si="725"/>
        <v>0</v>
      </c>
      <c r="X6893" s="300" t="str">
        <f t="shared" si="726"/>
        <v>8</v>
      </c>
      <c r="Y6893" s="297"/>
      <c r="Z6893" s="298">
        <f t="shared" si="727"/>
        <v>79961.759999999995</v>
      </c>
      <c r="AA6893" s="301">
        <f>VLOOKUP(G6893,Ma_KH!$A:$R,14,0)</f>
        <v>60</v>
      </c>
    </row>
    <row r="6894" spans="1:27" hidden="1" x14ac:dyDescent="0.25">
      <c r="A6894" s="245">
        <v>46000</v>
      </c>
      <c r="B6894" s="248">
        <v>4181117487</v>
      </c>
      <c r="C6894" s="236" t="s">
        <v>7767</v>
      </c>
      <c r="D6894" s="302">
        <v>46004</v>
      </c>
      <c r="E6894" s="246"/>
      <c r="F6894" s="244"/>
      <c r="G6894" s="33" t="s">
        <v>7866</v>
      </c>
      <c r="H6894" s="246"/>
      <c r="I6894" s="248" t="s">
        <v>8843</v>
      </c>
      <c r="J6894" s="303" t="s">
        <v>1771</v>
      </c>
      <c r="K6894" s="335" t="s">
        <v>7153</v>
      </c>
      <c r="L6894" s="21" t="str">
        <f>VLOOKUP($K6894,TONG_SL!$A:$D,2,0)</f>
        <v>Tai heo muối 200g</v>
      </c>
      <c r="N6894" s="21" t="str">
        <f t="shared" si="723"/>
        <v>K-C6</v>
      </c>
      <c r="Q6894" s="21" t="str">
        <f>VLOOKUP(K6894,TONG_SL!$A:$D,3,0)</f>
        <v>Túi</v>
      </c>
      <c r="R6894" s="224">
        <v>6</v>
      </c>
      <c r="S6894" s="297"/>
      <c r="T6894" s="297">
        <f>VLOOKUP(VLOOKUP(G6894,Ma_KH!$A:$R,18,0)&amp;K6894,Gia_MB!$A:$F,6,0)</f>
        <v>55595</v>
      </c>
      <c r="U6894" s="298">
        <f t="shared" si="724"/>
        <v>333570</v>
      </c>
      <c r="V6894" s="297"/>
      <c r="W6894" s="299">
        <f t="shared" si="725"/>
        <v>0</v>
      </c>
      <c r="X6894" s="300" t="str">
        <f t="shared" si="726"/>
        <v>8</v>
      </c>
      <c r="Y6894" s="297"/>
      <c r="Z6894" s="298">
        <f t="shared" si="727"/>
        <v>26685.600000000002</v>
      </c>
      <c r="AA6894" s="301">
        <f>VLOOKUP(G6894,Ma_KH!$A:$R,14,0)</f>
        <v>60</v>
      </c>
    </row>
    <row r="6895" spans="1:27" hidden="1" x14ac:dyDescent="0.25">
      <c r="A6895" s="245">
        <v>46000</v>
      </c>
      <c r="B6895" s="248">
        <v>4181117487</v>
      </c>
      <c r="C6895" s="236" t="s">
        <v>7767</v>
      </c>
      <c r="D6895" s="302">
        <v>46004</v>
      </c>
      <c r="E6895" s="246"/>
      <c r="F6895" s="244"/>
      <c r="G6895" s="33" t="s">
        <v>7866</v>
      </c>
      <c r="H6895" s="246"/>
      <c r="I6895" s="248" t="s">
        <v>8843</v>
      </c>
      <c r="J6895" s="303" t="s">
        <v>1771</v>
      </c>
      <c r="K6895" s="335" t="s">
        <v>48</v>
      </c>
      <c r="L6895" s="21" t="str">
        <f>VLOOKUP($K6895,TONG_SL!$A:$D,2,0)</f>
        <v>Mọc Nấm Hương 250g</v>
      </c>
      <c r="N6895" s="21" t="str">
        <f t="shared" si="723"/>
        <v>K-C6</v>
      </c>
      <c r="Q6895" s="21" t="str">
        <f>VLOOKUP(K6895,TONG_SL!$A:$D,3,0)</f>
        <v>Túi</v>
      </c>
      <c r="R6895" s="224">
        <v>9</v>
      </c>
      <c r="S6895" s="297"/>
      <c r="T6895" s="297">
        <f>VLOOKUP(VLOOKUP(G6895,Ma_KH!$A:$R,18,0)&amp;K6895,Gia_MB!$A:$F,6,0)</f>
        <v>46000</v>
      </c>
      <c r="U6895" s="298">
        <f t="shared" si="724"/>
        <v>414000</v>
      </c>
      <c r="V6895" s="297"/>
      <c r="W6895" s="299">
        <f t="shared" si="725"/>
        <v>0</v>
      </c>
      <c r="X6895" s="300" t="str">
        <f t="shared" si="726"/>
        <v>8</v>
      </c>
      <c r="Y6895" s="297"/>
      <c r="Z6895" s="298">
        <f t="shared" si="727"/>
        <v>33120</v>
      </c>
      <c r="AA6895" s="301">
        <f>VLOOKUP(G6895,Ma_KH!$A:$R,14,0)</f>
        <v>60</v>
      </c>
    </row>
    <row r="6896" spans="1:27" hidden="1" x14ac:dyDescent="0.25">
      <c r="A6896" s="245">
        <v>46000</v>
      </c>
      <c r="B6896" s="248">
        <v>4181117487</v>
      </c>
      <c r="C6896" s="236" t="s">
        <v>7767</v>
      </c>
      <c r="D6896" s="302">
        <v>46004</v>
      </c>
      <c r="E6896" s="246"/>
      <c r="F6896" s="244"/>
      <c r="G6896" s="33" t="s">
        <v>7866</v>
      </c>
      <c r="H6896" s="246"/>
      <c r="I6896" s="248" t="s">
        <v>8843</v>
      </c>
      <c r="J6896" s="303" t="s">
        <v>1771</v>
      </c>
      <c r="K6896" s="335" t="s">
        <v>32</v>
      </c>
      <c r="L6896" s="21" t="str">
        <f>VLOOKUP($K6896,TONG_SL!$A:$D,2,0)</f>
        <v>Giò Tai Lưỡi Xào 250g</v>
      </c>
      <c r="N6896" s="21" t="str">
        <f t="shared" si="723"/>
        <v>K-C6</v>
      </c>
      <c r="Q6896" s="21" t="str">
        <f>VLOOKUP(K6896,TONG_SL!$A:$D,3,0)</f>
        <v>Túi</v>
      </c>
      <c r="R6896" s="224">
        <v>6</v>
      </c>
      <c r="S6896" s="297"/>
      <c r="T6896" s="297">
        <f>VLOOKUP(VLOOKUP(G6896,Ma_KH!$A:$R,18,0)&amp;K6896,Gia_MB!$A:$F,6,0)</f>
        <v>50182</v>
      </c>
      <c r="U6896" s="298">
        <f t="shared" si="724"/>
        <v>301092</v>
      </c>
      <c r="V6896" s="297"/>
      <c r="W6896" s="299">
        <f t="shared" si="725"/>
        <v>0</v>
      </c>
      <c r="X6896" s="300" t="str">
        <f t="shared" si="726"/>
        <v>8</v>
      </c>
      <c r="Y6896" s="297"/>
      <c r="Z6896" s="298">
        <f t="shared" si="727"/>
        <v>24087.360000000001</v>
      </c>
      <c r="AA6896" s="301">
        <f>VLOOKUP(G6896,Ma_KH!$A:$R,14,0)</f>
        <v>60</v>
      </c>
    </row>
    <row r="6897" spans="1:27" hidden="1" x14ac:dyDescent="0.25">
      <c r="A6897" s="245">
        <v>46000</v>
      </c>
      <c r="B6897" s="248">
        <v>4181117487</v>
      </c>
      <c r="C6897" s="236" t="s">
        <v>7767</v>
      </c>
      <c r="D6897" s="302">
        <v>46004</v>
      </c>
      <c r="E6897" s="246"/>
      <c r="F6897" s="244"/>
      <c r="G6897" s="33" t="s">
        <v>7866</v>
      </c>
      <c r="H6897" s="246"/>
      <c r="I6897" s="248" t="s">
        <v>8843</v>
      </c>
      <c r="J6897" s="303" t="s">
        <v>1771</v>
      </c>
      <c r="K6897" s="335" t="s">
        <v>7154</v>
      </c>
      <c r="L6897" s="21" t="str">
        <f>VLOOKUP($K6897,TONG_SL!$A:$D,2,0)</f>
        <v>Chả cốm 300g</v>
      </c>
      <c r="N6897" s="21" t="str">
        <f t="shared" si="723"/>
        <v>K-C6</v>
      </c>
      <c r="Q6897" s="21" t="str">
        <f>VLOOKUP(K6897,TONG_SL!$A:$D,3,0)</f>
        <v>Túi</v>
      </c>
      <c r="R6897" s="224">
        <v>6</v>
      </c>
      <c r="S6897" s="297"/>
      <c r="T6897" s="297">
        <f>VLOOKUP(VLOOKUP(G6897,Ma_KH!$A:$R,18,0)&amp;K6897,Gia_MB!$A:$F,6,0)</f>
        <v>74250</v>
      </c>
      <c r="U6897" s="298">
        <f t="shared" si="724"/>
        <v>445500</v>
      </c>
      <c r="V6897" s="297"/>
      <c r="W6897" s="299">
        <f t="shared" si="725"/>
        <v>0</v>
      </c>
      <c r="X6897" s="300" t="str">
        <f t="shared" si="726"/>
        <v>8</v>
      </c>
      <c r="Y6897" s="297"/>
      <c r="Z6897" s="298">
        <f t="shared" si="727"/>
        <v>35640</v>
      </c>
      <c r="AA6897" s="301">
        <f>VLOOKUP(G6897,Ma_KH!$A:$R,14,0)</f>
        <v>60</v>
      </c>
    </row>
    <row r="6898" spans="1:27" hidden="1" x14ac:dyDescent="0.25">
      <c r="A6898" s="245">
        <v>46000</v>
      </c>
      <c r="B6898" s="248">
        <v>4181117487</v>
      </c>
      <c r="C6898" s="236" t="s">
        <v>7767</v>
      </c>
      <c r="D6898" s="302">
        <v>46004</v>
      </c>
      <c r="E6898" s="246"/>
      <c r="F6898" s="244"/>
      <c r="G6898" s="33" t="s">
        <v>7866</v>
      </c>
      <c r="H6898" s="246"/>
      <c r="I6898" s="248" t="s">
        <v>8843</v>
      </c>
      <c r="J6898" s="303" t="s">
        <v>1771</v>
      </c>
      <c r="K6898" s="335" t="s">
        <v>7187</v>
      </c>
      <c r="L6898" s="21" t="str">
        <f>VLOOKUP($K6898,TONG_SL!$A:$D,2,0)</f>
        <v>Chân giò heo muối 300g</v>
      </c>
      <c r="N6898" s="21" t="str">
        <f t="shared" si="723"/>
        <v>K-C6</v>
      </c>
      <c r="Q6898" s="21" t="str">
        <f>VLOOKUP(K6898,TONG_SL!$A:$D,3,0)</f>
        <v>Túi</v>
      </c>
      <c r="R6898" s="224">
        <v>12</v>
      </c>
      <c r="S6898" s="297"/>
      <c r="T6898" s="297">
        <f>VLOOKUP(VLOOKUP(G6898,Ma_KH!$A:$R,18,0)&amp;K6898,Gia_MB!$A:$F,6,0)</f>
        <v>73431</v>
      </c>
      <c r="U6898" s="298">
        <f t="shared" si="724"/>
        <v>881172</v>
      </c>
      <c r="V6898" s="297"/>
      <c r="W6898" s="299">
        <f t="shared" si="725"/>
        <v>0</v>
      </c>
      <c r="X6898" s="300" t="str">
        <f t="shared" si="726"/>
        <v>8</v>
      </c>
      <c r="Y6898" s="297"/>
      <c r="Z6898" s="298">
        <f t="shared" si="727"/>
        <v>70493.759999999995</v>
      </c>
      <c r="AA6898" s="301">
        <f>VLOOKUP(G6898,Ma_KH!$A:$R,14,0)</f>
        <v>60</v>
      </c>
    </row>
    <row r="6899" spans="1:27" hidden="1" x14ac:dyDescent="0.25">
      <c r="A6899" s="245">
        <v>46000</v>
      </c>
      <c r="B6899" s="248">
        <v>4181117487</v>
      </c>
      <c r="C6899" s="236" t="s">
        <v>7767</v>
      </c>
      <c r="D6899" s="302">
        <v>46004</v>
      </c>
      <c r="E6899" s="246"/>
      <c r="F6899" s="244"/>
      <c r="G6899" s="33" t="s">
        <v>7866</v>
      </c>
      <c r="H6899" s="246"/>
      <c r="I6899" s="248" t="s">
        <v>8843</v>
      </c>
      <c r="J6899" s="303" t="s">
        <v>1771</v>
      </c>
      <c r="K6899" s="335" t="s">
        <v>30</v>
      </c>
      <c r="L6899" s="21" t="str">
        <f>VLOOKUP($K6899,TONG_SL!$A:$D,2,0)</f>
        <v>Gà muối 500g</v>
      </c>
      <c r="N6899" s="21" t="str">
        <f t="shared" si="723"/>
        <v>K-C6</v>
      </c>
      <c r="Q6899" s="21" t="str">
        <f>VLOOKUP(K6899,TONG_SL!$A:$D,3,0)</f>
        <v>Túi</v>
      </c>
      <c r="R6899" s="224">
        <v>9</v>
      </c>
      <c r="S6899" s="297"/>
      <c r="T6899" s="297">
        <f>VLOOKUP(VLOOKUP(G6899,Ma_KH!$A:$R,18,0)&amp;K6899,Gia_MB!$A:$F,6,0)</f>
        <v>111058</v>
      </c>
      <c r="U6899" s="298">
        <f t="shared" si="724"/>
        <v>999522</v>
      </c>
      <c r="V6899" s="297"/>
      <c r="W6899" s="299">
        <f t="shared" si="725"/>
        <v>0</v>
      </c>
      <c r="X6899" s="300" t="str">
        <f t="shared" si="726"/>
        <v>8</v>
      </c>
      <c r="Y6899" s="297"/>
      <c r="Z6899" s="298">
        <f t="shared" si="727"/>
        <v>79961.759999999995</v>
      </c>
      <c r="AA6899" s="301">
        <f>VLOOKUP(G6899,Ma_KH!$A:$R,14,0)</f>
        <v>60</v>
      </c>
    </row>
    <row r="6900" spans="1:27" hidden="1" x14ac:dyDescent="0.25">
      <c r="A6900" s="245">
        <v>46000</v>
      </c>
      <c r="B6900" s="248">
        <v>4181117520</v>
      </c>
      <c r="C6900" s="236" t="s">
        <v>7767</v>
      </c>
      <c r="D6900" s="302">
        <v>46004</v>
      </c>
      <c r="E6900" s="246"/>
      <c r="F6900" s="244"/>
      <c r="G6900" s="33" t="s">
        <v>7866</v>
      </c>
      <c r="H6900" s="246"/>
      <c r="I6900" s="248" t="s">
        <v>8844</v>
      </c>
      <c r="J6900" s="303" t="s">
        <v>1771</v>
      </c>
      <c r="K6900" s="335" t="s">
        <v>7187</v>
      </c>
      <c r="L6900" s="21" t="str">
        <f>VLOOKUP($K6900,TONG_SL!$A:$D,2,0)</f>
        <v>Chân giò heo muối 300g</v>
      </c>
      <c r="N6900" s="21" t="str">
        <f t="shared" si="723"/>
        <v>K-C6</v>
      </c>
      <c r="Q6900" s="21" t="str">
        <f>VLOOKUP(K6900,TONG_SL!$A:$D,3,0)</f>
        <v>Túi</v>
      </c>
      <c r="R6900" s="224">
        <v>12</v>
      </c>
      <c r="S6900" s="297"/>
      <c r="T6900" s="297">
        <f>VLOOKUP(VLOOKUP(G6900,Ma_KH!$A:$R,18,0)&amp;K6900,Gia_MB!$A:$F,6,0)</f>
        <v>73431</v>
      </c>
      <c r="U6900" s="298">
        <f t="shared" si="724"/>
        <v>881172</v>
      </c>
      <c r="V6900" s="297"/>
      <c r="W6900" s="299">
        <f t="shared" si="725"/>
        <v>0</v>
      </c>
      <c r="X6900" s="300" t="str">
        <f t="shared" si="726"/>
        <v>8</v>
      </c>
      <c r="Y6900" s="297"/>
      <c r="Z6900" s="298">
        <f t="shared" si="727"/>
        <v>70493.759999999995</v>
      </c>
      <c r="AA6900" s="301">
        <f>VLOOKUP(G6900,Ma_KH!$A:$R,14,0)</f>
        <v>60</v>
      </c>
    </row>
    <row r="6901" spans="1:27" hidden="1" x14ac:dyDescent="0.25">
      <c r="A6901" s="245">
        <v>46000</v>
      </c>
      <c r="B6901" s="248">
        <v>4181117520</v>
      </c>
      <c r="C6901" s="236" t="s">
        <v>7767</v>
      </c>
      <c r="D6901" s="302">
        <v>46004</v>
      </c>
      <c r="E6901" s="246"/>
      <c r="F6901" s="244"/>
      <c r="G6901" s="33" t="s">
        <v>7866</v>
      </c>
      <c r="H6901" s="246"/>
      <c r="I6901" s="248" t="s">
        <v>8844</v>
      </c>
      <c r="J6901" s="303" t="s">
        <v>1771</v>
      </c>
      <c r="K6901" s="335" t="s">
        <v>7154</v>
      </c>
      <c r="L6901" s="21" t="str">
        <f>VLOOKUP($K6901,TONG_SL!$A:$D,2,0)</f>
        <v>Chả cốm 300g</v>
      </c>
      <c r="N6901" s="21" t="str">
        <f t="shared" si="723"/>
        <v>K-C6</v>
      </c>
      <c r="Q6901" s="21" t="str">
        <f>VLOOKUP(K6901,TONG_SL!$A:$D,3,0)</f>
        <v>Túi</v>
      </c>
      <c r="R6901" s="224">
        <v>6</v>
      </c>
      <c r="S6901" s="297"/>
      <c r="T6901" s="297">
        <f>VLOOKUP(VLOOKUP(G6901,Ma_KH!$A:$R,18,0)&amp;K6901,Gia_MB!$A:$F,6,0)</f>
        <v>74250</v>
      </c>
      <c r="U6901" s="298">
        <f t="shared" si="724"/>
        <v>445500</v>
      </c>
      <c r="V6901" s="297"/>
      <c r="W6901" s="299">
        <f t="shared" si="725"/>
        <v>0</v>
      </c>
      <c r="X6901" s="300" t="str">
        <f t="shared" si="726"/>
        <v>8</v>
      </c>
      <c r="Y6901" s="297"/>
      <c r="Z6901" s="298">
        <f t="shared" si="727"/>
        <v>35640</v>
      </c>
      <c r="AA6901" s="301">
        <f>VLOOKUP(G6901,Ma_KH!$A:$R,14,0)</f>
        <v>60</v>
      </c>
    </row>
    <row r="6902" spans="1:27" hidden="1" x14ac:dyDescent="0.25">
      <c r="A6902" s="245">
        <v>46000</v>
      </c>
      <c r="B6902" s="248">
        <v>4181117520</v>
      </c>
      <c r="C6902" s="236" t="s">
        <v>7767</v>
      </c>
      <c r="D6902" s="302">
        <v>46004</v>
      </c>
      <c r="E6902" s="246"/>
      <c r="F6902" s="244"/>
      <c r="G6902" s="33" t="s">
        <v>7866</v>
      </c>
      <c r="H6902" s="246"/>
      <c r="I6902" s="248" t="s">
        <v>8844</v>
      </c>
      <c r="J6902" s="303" t="s">
        <v>1771</v>
      </c>
      <c r="K6902" s="335" t="s">
        <v>32</v>
      </c>
      <c r="L6902" s="21" t="str">
        <f>VLOOKUP($K6902,TONG_SL!$A:$D,2,0)</f>
        <v>Giò Tai Lưỡi Xào 250g</v>
      </c>
      <c r="N6902" s="21" t="str">
        <f t="shared" si="723"/>
        <v>K-C6</v>
      </c>
      <c r="Q6902" s="21" t="str">
        <f>VLOOKUP(K6902,TONG_SL!$A:$D,3,0)</f>
        <v>Túi</v>
      </c>
      <c r="R6902" s="224">
        <v>6</v>
      </c>
      <c r="S6902" s="297"/>
      <c r="T6902" s="297">
        <f>VLOOKUP(VLOOKUP(G6902,Ma_KH!$A:$R,18,0)&amp;K6902,Gia_MB!$A:$F,6,0)</f>
        <v>50182</v>
      </c>
      <c r="U6902" s="298">
        <f t="shared" si="724"/>
        <v>301092</v>
      </c>
      <c r="V6902" s="297"/>
      <c r="W6902" s="299">
        <f t="shared" si="725"/>
        <v>0</v>
      </c>
      <c r="X6902" s="300" t="str">
        <f t="shared" si="726"/>
        <v>8</v>
      </c>
      <c r="Y6902" s="297"/>
      <c r="Z6902" s="298">
        <f t="shared" si="727"/>
        <v>24087.360000000001</v>
      </c>
      <c r="AA6902" s="301">
        <f>VLOOKUP(G6902,Ma_KH!$A:$R,14,0)</f>
        <v>60</v>
      </c>
    </row>
    <row r="6903" spans="1:27" hidden="1" x14ac:dyDescent="0.25">
      <c r="A6903" s="245">
        <v>46000</v>
      </c>
      <c r="B6903" s="248">
        <v>4181117520</v>
      </c>
      <c r="C6903" s="236" t="s">
        <v>7767</v>
      </c>
      <c r="D6903" s="302">
        <v>46004</v>
      </c>
      <c r="E6903" s="246"/>
      <c r="F6903" s="244"/>
      <c r="G6903" s="33" t="s">
        <v>7866</v>
      </c>
      <c r="H6903" s="246"/>
      <c r="I6903" s="248" t="s">
        <v>8844</v>
      </c>
      <c r="J6903" s="303" t="s">
        <v>1771</v>
      </c>
      <c r="K6903" s="335" t="s">
        <v>48</v>
      </c>
      <c r="L6903" s="21" t="str">
        <f>VLOOKUP($K6903,TONG_SL!$A:$D,2,0)</f>
        <v>Mọc Nấm Hương 250g</v>
      </c>
      <c r="N6903" s="21" t="str">
        <f t="shared" si="723"/>
        <v>K-C6</v>
      </c>
      <c r="Q6903" s="21" t="str">
        <f>VLOOKUP(K6903,TONG_SL!$A:$D,3,0)</f>
        <v>Túi</v>
      </c>
      <c r="R6903" s="224">
        <v>9</v>
      </c>
      <c r="S6903" s="297"/>
      <c r="T6903" s="297">
        <f>VLOOKUP(VLOOKUP(G6903,Ma_KH!$A:$R,18,0)&amp;K6903,Gia_MB!$A:$F,6,0)</f>
        <v>46000</v>
      </c>
      <c r="U6903" s="298">
        <f t="shared" si="724"/>
        <v>414000</v>
      </c>
      <c r="V6903" s="297"/>
      <c r="W6903" s="299">
        <f t="shared" si="725"/>
        <v>0</v>
      </c>
      <c r="X6903" s="300" t="str">
        <f t="shared" si="726"/>
        <v>8</v>
      </c>
      <c r="Y6903" s="297"/>
      <c r="Z6903" s="298">
        <f t="shared" si="727"/>
        <v>33120</v>
      </c>
      <c r="AA6903" s="301">
        <f>VLOOKUP(G6903,Ma_KH!$A:$R,14,0)</f>
        <v>60</v>
      </c>
    </row>
    <row r="6904" spans="1:27" hidden="1" x14ac:dyDescent="0.25">
      <c r="A6904" s="245">
        <v>46000</v>
      </c>
      <c r="B6904" s="248">
        <v>4181117520</v>
      </c>
      <c r="C6904" s="236" t="s">
        <v>7767</v>
      </c>
      <c r="D6904" s="302">
        <v>46004</v>
      </c>
      <c r="E6904" s="246"/>
      <c r="F6904" s="244"/>
      <c r="G6904" s="33" t="s">
        <v>7866</v>
      </c>
      <c r="H6904" s="246"/>
      <c r="I6904" s="248" t="s">
        <v>8844</v>
      </c>
      <c r="J6904" s="303" t="s">
        <v>1771</v>
      </c>
      <c r="K6904" s="335" t="s">
        <v>30</v>
      </c>
      <c r="L6904" s="21" t="str">
        <f>VLOOKUP($K6904,TONG_SL!$A:$D,2,0)</f>
        <v>Gà muối 500g</v>
      </c>
      <c r="N6904" s="21" t="str">
        <f t="shared" si="723"/>
        <v>K-C6</v>
      </c>
      <c r="Q6904" s="21" t="str">
        <f>VLOOKUP(K6904,TONG_SL!$A:$D,3,0)</f>
        <v>Túi</v>
      </c>
      <c r="R6904" s="224">
        <v>9</v>
      </c>
      <c r="S6904" s="297"/>
      <c r="T6904" s="297">
        <f>VLOOKUP(VLOOKUP(G6904,Ma_KH!$A:$R,18,0)&amp;K6904,Gia_MB!$A:$F,6,0)</f>
        <v>111058</v>
      </c>
      <c r="U6904" s="298">
        <f t="shared" si="724"/>
        <v>999522</v>
      </c>
      <c r="V6904" s="297"/>
      <c r="W6904" s="299">
        <f t="shared" si="725"/>
        <v>0</v>
      </c>
      <c r="X6904" s="300" t="str">
        <f t="shared" si="726"/>
        <v>8</v>
      </c>
      <c r="Y6904" s="297"/>
      <c r="Z6904" s="298">
        <f t="shared" si="727"/>
        <v>79961.759999999995</v>
      </c>
      <c r="AA6904" s="301">
        <f>VLOOKUP(G6904,Ma_KH!$A:$R,14,0)</f>
        <v>60</v>
      </c>
    </row>
    <row r="6905" spans="1:27" hidden="1" x14ac:dyDescent="0.25">
      <c r="A6905" s="245">
        <v>46000</v>
      </c>
      <c r="B6905" s="248">
        <v>4181117520</v>
      </c>
      <c r="C6905" s="236" t="s">
        <v>7767</v>
      </c>
      <c r="D6905" s="302">
        <v>46004</v>
      </c>
      <c r="E6905" s="246"/>
      <c r="F6905" s="244"/>
      <c r="G6905" s="33" t="s">
        <v>7866</v>
      </c>
      <c r="H6905" s="246"/>
      <c r="I6905" s="248" t="s">
        <v>8844</v>
      </c>
      <c r="J6905" s="303" t="s">
        <v>1771</v>
      </c>
      <c r="K6905" s="335" t="s">
        <v>7153</v>
      </c>
      <c r="L6905" s="21" t="str">
        <f>VLOOKUP($K6905,TONG_SL!$A:$D,2,0)</f>
        <v>Tai heo muối 200g</v>
      </c>
      <c r="N6905" s="21" t="str">
        <f t="shared" si="723"/>
        <v>K-C6</v>
      </c>
      <c r="Q6905" s="21" t="str">
        <f>VLOOKUP(K6905,TONG_SL!$A:$D,3,0)</f>
        <v>Túi</v>
      </c>
      <c r="R6905" s="224">
        <v>6</v>
      </c>
      <c r="S6905" s="297"/>
      <c r="T6905" s="297">
        <f>VLOOKUP(VLOOKUP(G6905,Ma_KH!$A:$R,18,0)&amp;K6905,Gia_MB!$A:$F,6,0)</f>
        <v>55595</v>
      </c>
      <c r="U6905" s="298">
        <f t="shared" ref="U6905:U6936" si="728">T6905*R6905</f>
        <v>333570</v>
      </c>
      <c r="V6905" s="297"/>
      <c r="W6905" s="299">
        <f t="shared" ref="W6905:W6936" si="729">U6905*V6905</f>
        <v>0</v>
      </c>
      <c r="X6905" s="300" t="str">
        <f t="shared" ref="X6905:X6936" si="730">IF(B6905&lt;&gt;"","8","0")</f>
        <v>8</v>
      </c>
      <c r="Y6905" s="297"/>
      <c r="Z6905" s="298">
        <f t="shared" ref="Z6905:Z6936" si="731">U6905*X6905%</f>
        <v>26685.600000000002</v>
      </c>
      <c r="AA6905" s="301">
        <f>VLOOKUP(G6905,Ma_KH!$A:$R,14,0)</f>
        <v>60</v>
      </c>
    </row>
    <row r="6906" spans="1:27" hidden="1" x14ac:dyDescent="0.25">
      <c r="A6906" s="245">
        <v>46000</v>
      </c>
      <c r="B6906" s="248">
        <v>4181117427</v>
      </c>
      <c r="C6906" s="236" t="s">
        <v>7767</v>
      </c>
      <c r="D6906" s="302">
        <v>46004</v>
      </c>
      <c r="E6906" s="246"/>
      <c r="F6906" s="244"/>
      <c r="G6906" s="33" t="s">
        <v>7866</v>
      </c>
      <c r="H6906" s="246"/>
      <c r="I6906" s="248" t="s">
        <v>8845</v>
      </c>
      <c r="J6906" s="303" t="s">
        <v>1771</v>
      </c>
      <c r="K6906" s="335" t="s">
        <v>7187</v>
      </c>
      <c r="L6906" s="21" t="str">
        <f>VLOOKUP($K6906,TONG_SL!$A:$D,2,0)</f>
        <v>Chân giò heo muối 300g</v>
      </c>
      <c r="N6906" s="21" t="str">
        <f t="shared" si="723"/>
        <v>K-C6</v>
      </c>
      <c r="Q6906" s="21" t="str">
        <f>VLOOKUP(K6906,TONG_SL!$A:$D,3,0)</f>
        <v>Túi</v>
      </c>
      <c r="R6906" s="224">
        <v>12</v>
      </c>
      <c r="S6906" s="297"/>
      <c r="T6906" s="297">
        <f>VLOOKUP(VLOOKUP(G6906,Ma_KH!$A:$R,18,0)&amp;K6906,Gia_MB!$A:$F,6,0)</f>
        <v>73431</v>
      </c>
      <c r="U6906" s="298">
        <f t="shared" si="728"/>
        <v>881172</v>
      </c>
      <c r="V6906" s="297"/>
      <c r="W6906" s="299">
        <f t="shared" si="729"/>
        <v>0</v>
      </c>
      <c r="X6906" s="300" t="str">
        <f t="shared" si="730"/>
        <v>8</v>
      </c>
      <c r="Y6906" s="297"/>
      <c r="Z6906" s="298">
        <f t="shared" si="731"/>
        <v>70493.759999999995</v>
      </c>
      <c r="AA6906" s="301">
        <f>VLOOKUP(G6906,Ma_KH!$A:$R,14,0)</f>
        <v>60</v>
      </c>
    </row>
    <row r="6907" spans="1:27" hidden="1" x14ac:dyDescent="0.25">
      <c r="A6907" s="245">
        <v>46000</v>
      </c>
      <c r="B6907" s="248">
        <v>4181117427</v>
      </c>
      <c r="C6907" s="236" t="s">
        <v>7767</v>
      </c>
      <c r="D6907" s="302">
        <v>46004</v>
      </c>
      <c r="E6907" s="246"/>
      <c r="F6907" s="244"/>
      <c r="G6907" s="33" t="s">
        <v>7866</v>
      </c>
      <c r="H6907" s="246"/>
      <c r="I6907" s="248" t="s">
        <v>8845</v>
      </c>
      <c r="J6907" s="303" t="s">
        <v>1771</v>
      </c>
      <c r="K6907" s="335" t="s">
        <v>7154</v>
      </c>
      <c r="L6907" s="21" t="str">
        <f>VLOOKUP($K6907,TONG_SL!$A:$D,2,0)</f>
        <v>Chả cốm 300g</v>
      </c>
      <c r="N6907" s="21" t="str">
        <f t="shared" si="723"/>
        <v>K-C6</v>
      </c>
      <c r="Q6907" s="21" t="str">
        <f>VLOOKUP(K6907,TONG_SL!$A:$D,3,0)</f>
        <v>Túi</v>
      </c>
      <c r="R6907" s="224">
        <v>6</v>
      </c>
      <c r="S6907" s="297"/>
      <c r="T6907" s="297">
        <f>VLOOKUP(VLOOKUP(G6907,Ma_KH!$A:$R,18,0)&amp;K6907,Gia_MB!$A:$F,6,0)</f>
        <v>74250</v>
      </c>
      <c r="U6907" s="298">
        <f t="shared" si="728"/>
        <v>445500</v>
      </c>
      <c r="V6907" s="297"/>
      <c r="W6907" s="299">
        <f t="shared" si="729"/>
        <v>0</v>
      </c>
      <c r="X6907" s="300" t="str">
        <f t="shared" si="730"/>
        <v>8</v>
      </c>
      <c r="Y6907" s="297"/>
      <c r="Z6907" s="298">
        <f t="shared" si="731"/>
        <v>35640</v>
      </c>
      <c r="AA6907" s="301">
        <f>VLOOKUP(G6907,Ma_KH!$A:$R,14,0)</f>
        <v>60</v>
      </c>
    </row>
    <row r="6908" spans="1:27" hidden="1" x14ac:dyDescent="0.25">
      <c r="A6908" s="245">
        <v>46000</v>
      </c>
      <c r="B6908" s="248">
        <v>4181117427</v>
      </c>
      <c r="C6908" s="236" t="s">
        <v>7767</v>
      </c>
      <c r="D6908" s="302">
        <v>46004</v>
      </c>
      <c r="E6908" s="246"/>
      <c r="F6908" s="244"/>
      <c r="G6908" s="33" t="s">
        <v>7866</v>
      </c>
      <c r="H6908" s="246"/>
      <c r="I6908" s="248" t="s">
        <v>8845</v>
      </c>
      <c r="J6908" s="303" t="s">
        <v>1771</v>
      </c>
      <c r="K6908" s="335" t="s">
        <v>32</v>
      </c>
      <c r="L6908" s="21" t="str">
        <f>VLOOKUP($K6908,TONG_SL!$A:$D,2,0)</f>
        <v>Giò Tai Lưỡi Xào 250g</v>
      </c>
      <c r="N6908" s="21" t="str">
        <f t="shared" si="723"/>
        <v>K-C6</v>
      </c>
      <c r="Q6908" s="21" t="str">
        <f>VLOOKUP(K6908,TONG_SL!$A:$D,3,0)</f>
        <v>Túi</v>
      </c>
      <c r="R6908" s="224">
        <v>6</v>
      </c>
      <c r="S6908" s="297"/>
      <c r="T6908" s="297">
        <f>VLOOKUP(VLOOKUP(G6908,Ma_KH!$A:$R,18,0)&amp;K6908,Gia_MB!$A:$F,6,0)</f>
        <v>50182</v>
      </c>
      <c r="U6908" s="298">
        <f t="shared" si="728"/>
        <v>301092</v>
      </c>
      <c r="V6908" s="297"/>
      <c r="W6908" s="299">
        <f t="shared" si="729"/>
        <v>0</v>
      </c>
      <c r="X6908" s="300" t="str">
        <f t="shared" si="730"/>
        <v>8</v>
      </c>
      <c r="Y6908" s="297"/>
      <c r="Z6908" s="298">
        <f t="shared" si="731"/>
        <v>24087.360000000001</v>
      </c>
      <c r="AA6908" s="301">
        <f>VLOOKUP(G6908,Ma_KH!$A:$R,14,0)</f>
        <v>60</v>
      </c>
    </row>
    <row r="6909" spans="1:27" hidden="1" x14ac:dyDescent="0.25">
      <c r="A6909" s="245">
        <v>46000</v>
      </c>
      <c r="B6909" s="248">
        <v>4181117427</v>
      </c>
      <c r="C6909" s="236" t="s">
        <v>7767</v>
      </c>
      <c r="D6909" s="302">
        <v>46004</v>
      </c>
      <c r="E6909" s="246"/>
      <c r="F6909" s="244"/>
      <c r="G6909" s="33" t="s">
        <v>7866</v>
      </c>
      <c r="H6909" s="246"/>
      <c r="I6909" s="248" t="s">
        <v>8845</v>
      </c>
      <c r="J6909" s="303" t="s">
        <v>1771</v>
      </c>
      <c r="K6909" s="335" t="s">
        <v>48</v>
      </c>
      <c r="L6909" s="21" t="str">
        <f>VLOOKUP($K6909,TONG_SL!$A:$D,2,0)</f>
        <v>Mọc Nấm Hương 250g</v>
      </c>
      <c r="N6909" s="21" t="str">
        <f t="shared" si="723"/>
        <v>K-C6</v>
      </c>
      <c r="Q6909" s="21" t="str">
        <f>VLOOKUP(K6909,TONG_SL!$A:$D,3,0)</f>
        <v>Túi</v>
      </c>
      <c r="R6909" s="224">
        <v>9</v>
      </c>
      <c r="S6909" s="297"/>
      <c r="T6909" s="297">
        <f>VLOOKUP(VLOOKUP(G6909,Ma_KH!$A:$R,18,0)&amp;K6909,Gia_MB!$A:$F,6,0)</f>
        <v>46000</v>
      </c>
      <c r="U6909" s="298">
        <f t="shared" si="728"/>
        <v>414000</v>
      </c>
      <c r="V6909" s="297"/>
      <c r="W6909" s="299">
        <f t="shared" si="729"/>
        <v>0</v>
      </c>
      <c r="X6909" s="300" t="str">
        <f t="shared" si="730"/>
        <v>8</v>
      </c>
      <c r="Y6909" s="297"/>
      <c r="Z6909" s="298">
        <f t="shared" si="731"/>
        <v>33120</v>
      </c>
      <c r="AA6909" s="301">
        <f>VLOOKUP(G6909,Ma_KH!$A:$R,14,0)</f>
        <v>60</v>
      </c>
    </row>
    <row r="6910" spans="1:27" hidden="1" x14ac:dyDescent="0.25">
      <c r="A6910" s="245">
        <v>46000</v>
      </c>
      <c r="B6910" s="248">
        <v>4181117427</v>
      </c>
      <c r="C6910" s="236" t="s">
        <v>7767</v>
      </c>
      <c r="D6910" s="302">
        <v>46004</v>
      </c>
      <c r="E6910" s="246"/>
      <c r="F6910" s="244"/>
      <c r="G6910" s="33" t="s">
        <v>7866</v>
      </c>
      <c r="H6910" s="246"/>
      <c r="I6910" s="248" t="s">
        <v>8845</v>
      </c>
      <c r="J6910" s="303" t="s">
        <v>1771</v>
      </c>
      <c r="K6910" s="335" t="s">
        <v>30</v>
      </c>
      <c r="L6910" s="21" t="str">
        <f>VLOOKUP($K6910,TONG_SL!$A:$D,2,0)</f>
        <v>Gà muối 500g</v>
      </c>
      <c r="N6910" s="21" t="str">
        <f t="shared" si="723"/>
        <v>K-C6</v>
      </c>
      <c r="Q6910" s="21" t="str">
        <f>VLOOKUP(K6910,TONG_SL!$A:$D,3,0)</f>
        <v>Túi</v>
      </c>
      <c r="R6910" s="224">
        <v>9</v>
      </c>
      <c r="S6910" s="297"/>
      <c r="T6910" s="297">
        <f>VLOOKUP(VLOOKUP(G6910,Ma_KH!$A:$R,18,0)&amp;K6910,Gia_MB!$A:$F,6,0)</f>
        <v>111058</v>
      </c>
      <c r="U6910" s="298">
        <f t="shared" si="728"/>
        <v>999522</v>
      </c>
      <c r="V6910" s="297"/>
      <c r="W6910" s="299">
        <f t="shared" si="729"/>
        <v>0</v>
      </c>
      <c r="X6910" s="300" t="str">
        <f t="shared" si="730"/>
        <v>8</v>
      </c>
      <c r="Y6910" s="297"/>
      <c r="Z6910" s="298">
        <f t="shared" si="731"/>
        <v>79961.759999999995</v>
      </c>
      <c r="AA6910" s="301">
        <f>VLOOKUP(G6910,Ma_KH!$A:$R,14,0)</f>
        <v>60</v>
      </c>
    </row>
    <row r="6911" spans="1:27" hidden="1" x14ac:dyDescent="0.25">
      <c r="A6911" s="245">
        <v>46000</v>
      </c>
      <c r="B6911" s="248">
        <v>4181117427</v>
      </c>
      <c r="C6911" s="236" t="s">
        <v>7767</v>
      </c>
      <c r="D6911" s="302">
        <v>46004</v>
      </c>
      <c r="E6911" s="246"/>
      <c r="F6911" s="244"/>
      <c r="G6911" s="33" t="s">
        <v>7866</v>
      </c>
      <c r="H6911" s="246"/>
      <c r="I6911" s="248" t="s">
        <v>8845</v>
      </c>
      <c r="J6911" s="303" t="s">
        <v>1771</v>
      </c>
      <c r="K6911" s="335" t="s">
        <v>7153</v>
      </c>
      <c r="L6911" s="21" t="str">
        <f>VLOOKUP($K6911,TONG_SL!$A:$D,2,0)</f>
        <v>Tai heo muối 200g</v>
      </c>
      <c r="N6911" s="21" t="str">
        <f t="shared" si="723"/>
        <v>K-C6</v>
      </c>
      <c r="Q6911" s="21" t="str">
        <f>VLOOKUP(K6911,TONG_SL!$A:$D,3,0)</f>
        <v>Túi</v>
      </c>
      <c r="R6911" s="224">
        <v>6</v>
      </c>
      <c r="S6911" s="297"/>
      <c r="T6911" s="297">
        <f>VLOOKUP(VLOOKUP(G6911,Ma_KH!$A:$R,18,0)&amp;K6911,Gia_MB!$A:$F,6,0)</f>
        <v>55595</v>
      </c>
      <c r="U6911" s="298">
        <f t="shared" si="728"/>
        <v>333570</v>
      </c>
      <c r="V6911" s="297"/>
      <c r="W6911" s="299">
        <f t="shared" si="729"/>
        <v>0</v>
      </c>
      <c r="X6911" s="300" t="str">
        <f t="shared" si="730"/>
        <v>8</v>
      </c>
      <c r="Y6911" s="297"/>
      <c r="Z6911" s="298">
        <f t="shared" si="731"/>
        <v>26685.600000000002</v>
      </c>
      <c r="AA6911" s="301">
        <f>VLOOKUP(G6911,Ma_KH!$A:$R,14,0)</f>
        <v>60</v>
      </c>
    </row>
    <row r="6912" spans="1:27" hidden="1" x14ac:dyDescent="0.25">
      <c r="A6912" s="245">
        <v>46000</v>
      </c>
      <c r="B6912" s="248">
        <v>4181117477</v>
      </c>
      <c r="C6912" s="236" t="s">
        <v>7767</v>
      </c>
      <c r="D6912" s="302">
        <v>46004</v>
      </c>
      <c r="E6912" s="246"/>
      <c r="F6912" s="244"/>
      <c r="G6912" s="33" t="s">
        <v>7866</v>
      </c>
      <c r="H6912" s="246"/>
      <c r="I6912" s="248" t="s">
        <v>8846</v>
      </c>
      <c r="J6912" s="303" t="s">
        <v>1771</v>
      </c>
      <c r="K6912" s="335" t="s">
        <v>7187</v>
      </c>
      <c r="L6912" s="21" t="str">
        <f>VLOOKUP($K6912,TONG_SL!$A:$D,2,0)</f>
        <v>Chân giò heo muối 300g</v>
      </c>
      <c r="N6912" s="21" t="str">
        <f t="shared" si="723"/>
        <v>K-C6</v>
      </c>
      <c r="Q6912" s="21" t="str">
        <f>VLOOKUP(K6912,TONG_SL!$A:$D,3,0)</f>
        <v>Túi</v>
      </c>
      <c r="R6912" s="224">
        <v>12</v>
      </c>
      <c r="S6912" s="297"/>
      <c r="T6912" s="297">
        <f>VLOOKUP(VLOOKUP(G6912,Ma_KH!$A:$R,18,0)&amp;K6912,Gia_MB!$A:$F,6,0)</f>
        <v>73431</v>
      </c>
      <c r="U6912" s="298">
        <f t="shared" si="728"/>
        <v>881172</v>
      </c>
      <c r="V6912" s="297"/>
      <c r="W6912" s="299">
        <f t="shared" si="729"/>
        <v>0</v>
      </c>
      <c r="X6912" s="300" t="str">
        <f t="shared" si="730"/>
        <v>8</v>
      </c>
      <c r="Y6912" s="297"/>
      <c r="Z6912" s="298">
        <f t="shared" si="731"/>
        <v>70493.759999999995</v>
      </c>
      <c r="AA6912" s="301">
        <f>VLOOKUP(G6912,Ma_KH!$A:$R,14,0)</f>
        <v>60</v>
      </c>
    </row>
    <row r="6913" spans="1:27" hidden="1" x14ac:dyDescent="0.25">
      <c r="A6913" s="245">
        <v>46000</v>
      </c>
      <c r="B6913" s="248">
        <v>4181117477</v>
      </c>
      <c r="C6913" s="236" t="s">
        <v>7767</v>
      </c>
      <c r="D6913" s="302">
        <v>46004</v>
      </c>
      <c r="E6913" s="246"/>
      <c r="F6913" s="244"/>
      <c r="G6913" s="33" t="s">
        <v>7866</v>
      </c>
      <c r="H6913" s="246"/>
      <c r="I6913" s="248" t="s">
        <v>8846</v>
      </c>
      <c r="J6913" s="303" t="s">
        <v>1771</v>
      </c>
      <c r="K6913" s="335" t="s">
        <v>32</v>
      </c>
      <c r="L6913" s="21" t="str">
        <f>VLOOKUP($K6913,TONG_SL!$A:$D,2,0)</f>
        <v>Giò Tai Lưỡi Xào 250g</v>
      </c>
      <c r="N6913" s="21" t="str">
        <f t="shared" ref="N6913:N6976" si="732">IF($B6913&lt;&gt;"","K-C6","")</f>
        <v>K-C6</v>
      </c>
      <c r="Q6913" s="21" t="str">
        <f>VLOOKUP(K6913,TONG_SL!$A:$D,3,0)</f>
        <v>Túi</v>
      </c>
      <c r="R6913" s="224">
        <v>6</v>
      </c>
      <c r="S6913" s="297"/>
      <c r="T6913" s="297">
        <f>VLOOKUP(VLOOKUP(G6913,Ma_KH!$A:$R,18,0)&amp;K6913,Gia_MB!$A:$F,6,0)</f>
        <v>50182</v>
      </c>
      <c r="U6913" s="298">
        <f t="shared" si="728"/>
        <v>301092</v>
      </c>
      <c r="V6913" s="297"/>
      <c r="W6913" s="299">
        <f t="shared" si="729"/>
        <v>0</v>
      </c>
      <c r="X6913" s="300" t="str">
        <f t="shared" si="730"/>
        <v>8</v>
      </c>
      <c r="Y6913" s="297"/>
      <c r="Z6913" s="298">
        <f t="shared" si="731"/>
        <v>24087.360000000001</v>
      </c>
      <c r="AA6913" s="301">
        <f>VLOOKUP(G6913,Ma_KH!$A:$R,14,0)</f>
        <v>60</v>
      </c>
    </row>
    <row r="6914" spans="1:27" hidden="1" x14ac:dyDescent="0.25">
      <c r="A6914" s="245">
        <v>46000</v>
      </c>
      <c r="B6914" s="248">
        <v>4181117477</v>
      </c>
      <c r="C6914" s="236" t="s">
        <v>7767</v>
      </c>
      <c r="D6914" s="302">
        <v>46004</v>
      </c>
      <c r="E6914" s="246"/>
      <c r="F6914" s="244"/>
      <c r="G6914" s="33" t="s">
        <v>7866</v>
      </c>
      <c r="H6914" s="246"/>
      <c r="I6914" s="248" t="s">
        <v>8846</v>
      </c>
      <c r="J6914" s="303" t="s">
        <v>1771</v>
      </c>
      <c r="K6914" s="335" t="s">
        <v>30</v>
      </c>
      <c r="L6914" s="21" t="str">
        <f>VLOOKUP($K6914,TONG_SL!$A:$D,2,0)</f>
        <v>Gà muối 500g</v>
      </c>
      <c r="N6914" s="21" t="str">
        <f t="shared" si="732"/>
        <v>K-C6</v>
      </c>
      <c r="Q6914" s="21" t="str">
        <f>VLOOKUP(K6914,TONG_SL!$A:$D,3,0)</f>
        <v>Túi</v>
      </c>
      <c r="R6914" s="224">
        <v>9</v>
      </c>
      <c r="S6914" s="297"/>
      <c r="T6914" s="297">
        <f>VLOOKUP(VLOOKUP(G6914,Ma_KH!$A:$R,18,0)&amp;K6914,Gia_MB!$A:$F,6,0)</f>
        <v>111058</v>
      </c>
      <c r="U6914" s="298">
        <f t="shared" si="728"/>
        <v>999522</v>
      </c>
      <c r="V6914" s="297"/>
      <c r="W6914" s="299">
        <f t="shared" si="729"/>
        <v>0</v>
      </c>
      <c r="X6914" s="300" t="str">
        <f t="shared" si="730"/>
        <v>8</v>
      </c>
      <c r="Y6914" s="297"/>
      <c r="Z6914" s="298">
        <f t="shared" si="731"/>
        <v>79961.759999999995</v>
      </c>
      <c r="AA6914" s="301">
        <f>VLOOKUP(G6914,Ma_KH!$A:$R,14,0)</f>
        <v>60</v>
      </c>
    </row>
    <row r="6915" spans="1:27" hidden="1" x14ac:dyDescent="0.25">
      <c r="A6915" s="245">
        <v>46000</v>
      </c>
      <c r="B6915" s="248">
        <v>4181117477</v>
      </c>
      <c r="C6915" s="236" t="s">
        <v>7767</v>
      </c>
      <c r="D6915" s="302">
        <v>46004</v>
      </c>
      <c r="E6915" s="246"/>
      <c r="F6915" s="244"/>
      <c r="G6915" s="33" t="s">
        <v>7866</v>
      </c>
      <c r="H6915" s="246"/>
      <c r="I6915" s="248" t="s">
        <v>8846</v>
      </c>
      <c r="J6915" s="303" t="s">
        <v>1771</v>
      </c>
      <c r="K6915" s="335" t="s">
        <v>7154</v>
      </c>
      <c r="L6915" s="21" t="str">
        <f>VLOOKUP($K6915,TONG_SL!$A:$D,2,0)</f>
        <v>Chả cốm 300g</v>
      </c>
      <c r="N6915" s="21" t="str">
        <f t="shared" si="732"/>
        <v>K-C6</v>
      </c>
      <c r="Q6915" s="21" t="str">
        <f>VLOOKUP(K6915,TONG_SL!$A:$D,3,0)</f>
        <v>Túi</v>
      </c>
      <c r="R6915" s="224">
        <v>6</v>
      </c>
      <c r="S6915" s="297"/>
      <c r="T6915" s="297">
        <f>VLOOKUP(VLOOKUP(G6915,Ma_KH!$A:$R,18,0)&amp;K6915,Gia_MB!$A:$F,6,0)</f>
        <v>74250</v>
      </c>
      <c r="U6915" s="298">
        <f t="shared" si="728"/>
        <v>445500</v>
      </c>
      <c r="V6915" s="297"/>
      <c r="W6915" s="299">
        <f t="shared" si="729"/>
        <v>0</v>
      </c>
      <c r="X6915" s="300" t="str">
        <f t="shared" si="730"/>
        <v>8</v>
      </c>
      <c r="Y6915" s="297"/>
      <c r="Z6915" s="298">
        <f t="shared" si="731"/>
        <v>35640</v>
      </c>
      <c r="AA6915" s="301">
        <f>VLOOKUP(G6915,Ma_KH!$A:$R,14,0)</f>
        <v>60</v>
      </c>
    </row>
    <row r="6916" spans="1:27" hidden="1" x14ac:dyDescent="0.25">
      <c r="A6916" s="245">
        <v>46000</v>
      </c>
      <c r="B6916" s="248">
        <v>4181117477</v>
      </c>
      <c r="C6916" s="236" t="s">
        <v>7767</v>
      </c>
      <c r="D6916" s="302">
        <v>46004</v>
      </c>
      <c r="E6916" s="246"/>
      <c r="F6916" s="244"/>
      <c r="G6916" s="33" t="s">
        <v>7866</v>
      </c>
      <c r="H6916" s="246"/>
      <c r="I6916" s="248" t="s">
        <v>8846</v>
      </c>
      <c r="J6916" s="303" t="s">
        <v>1771</v>
      </c>
      <c r="K6916" s="335" t="s">
        <v>48</v>
      </c>
      <c r="L6916" s="21" t="str">
        <f>VLOOKUP($K6916,TONG_SL!$A:$D,2,0)</f>
        <v>Mọc Nấm Hương 250g</v>
      </c>
      <c r="N6916" s="21" t="str">
        <f t="shared" si="732"/>
        <v>K-C6</v>
      </c>
      <c r="Q6916" s="21" t="str">
        <f>VLOOKUP(K6916,TONG_SL!$A:$D,3,0)</f>
        <v>Túi</v>
      </c>
      <c r="R6916" s="224">
        <v>9</v>
      </c>
      <c r="S6916" s="297"/>
      <c r="T6916" s="297">
        <f>VLOOKUP(VLOOKUP(G6916,Ma_KH!$A:$R,18,0)&amp;K6916,Gia_MB!$A:$F,6,0)</f>
        <v>46000</v>
      </c>
      <c r="U6916" s="298">
        <f t="shared" si="728"/>
        <v>414000</v>
      </c>
      <c r="V6916" s="297"/>
      <c r="W6916" s="299">
        <f t="shared" si="729"/>
        <v>0</v>
      </c>
      <c r="X6916" s="300" t="str">
        <f t="shared" si="730"/>
        <v>8</v>
      </c>
      <c r="Y6916" s="297"/>
      <c r="Z6916" s="298">
        <f t="shared" si="731"/>
        <v>33120</v>
      </c>
      <c r="AA6916" s="301">
        <f>VLOOKUP(G6916,Ma_KH!$A:$R,14,0)</f>
        <v>60</v>
      </c>
    </row>
    <row r="6917" spans="1:27" hidden="1" x14ac:dyDescent="0.25">
      <c r="A6917" s="245">
        <v>46000</v>
      </c>
      <c r="B6917" s="248">
        <v>4181117386</v>
      </c>
      <c r="C6917" s="236" t="s">
        <v>7767</v>
      </c>
      <c r="D6917" s="302">
        <v>46004</v>
      </c>
      <c r="E6917" s="246"/>
      <c r="F6917" s="244"/>
      <c r="G6917" s="33" t="s">
        <v>7866</v>
      </c>
      <c r="H6917" s="246"/>
      <c r="I6917" s="248" t="s">
        <v>8847</v>
      </c>
      <c r="J6917" s="303" t="s">
        <v>1771</v>
      </c>
      <c r="K6917" s="335" t="s">
        <v>7153</v>
      </c>
      <c r="L6917" s="21" t="str">
        <f>VLOOKUP($K6917,TONG_SL!$A:$D,2,0)</f>
        <v>Tai heo muối 200g</v>
      </c>
      <c r="N6917" s="21" t="str">
        <f t="shared" si="732"/>
        <v>K-C6</v>
      </c>
      <c r="Q6917" s="21" t="str">
        <f>VLOOKUP(K6917,TONG_SL!$A:$D,3,0)</f>
        <v>Túi</v>
      </c>
      <c r="R6917" s="224">
        <v>6</v>
      </c>
      <c r="S6917" s="297"/>
      <c r="T6917" s="297">
        <f>VLOOKUP(VLOOKUP(G6917,Ma_KH!$A:$R,18,0)&amp;K6917,Gia_MB!$A:$F,6,0)</f>
        <v>55595</v>
      </c>
      <c r="U6917" s="298">
        <f t="shared" si="728"/>
        <v>333570</v>
      </c>
      <c r="V6917" s="297"/>
      <c r="W6917" s="299">
        <f t="shared" si="729"/>
        <v>0</v>
      </c>
      <c r="X6917" s="300" t="str">
        <f t="shared" si="730"/>
        <v>8</v>
      </c>
      <c r="Y6917" s="297"/>
      <c r="Z6917" s="298">
        <f t="shared" si="731"/>
        <v>26685.600000000002</v>
      </c>
      <c r="AA6917" s="301">
        <f>VLOOKUP(G6917,Ma_KH!$A:$R,14,0)</f>
        <v>60</v>
      </c>
    </row>
    <row r="6918" spans="1:27" hidden="1" x14ac:dyDescent="0.25">
      <c r="A6918" s="245">
        <v>46000</v>
      </c>
      <c r="B6918" s="248">
        <v>4181117386</v>
      </c>
      <c r="C6918" s="236" t="s">
        <v>7767</v>
      </c>
      <c r="D6918" s="302">
        <v>46004</v>
      </c>
      <c r="E6918" s="246"/>
      <c r="F6918" s="244"/>
      <c r="G6918" s="33" t="s">
        <v>7866</v>
      </c>
      <c r="H6918" s="246"/>
      <c r="I6918" s="248" t="s">
        <v>8847</v>
      </c>
      <c r="J6918" s="303" t="s">
        <v>1771</v>
      </c>
      <c r="K6918" s="335" t="s">
        <v>7154</v>
      </c>
      <c r="L6918" s="21" t="str">
        <f>VLOOKUP($K6918,TONG_SL!$A:$D,2,0)</f>
        <v>Chả cốm 300g</v>
      </c>
      <c r="N6918" s="21" t="str">
        <f t="shared" si="732"/>
        <v>K-C6</v>
      </c>
      <c r="Q6918" s="21" t="str">
        <f>VLOOKUP(K6918,TONG_SL!$A:$D,3,0)</f>
        <v>Túi</v>
      </c>
      <c r="R6918" s="224">
        <v>6</v>
      </c>
      <c r="S6918" s="297"/>
      <c r="T6918" s="297">
        <f>VLOOKUP(VLOOKUP(G6918,Ma_KH!$A:$R,18,0)&amp;K6918,Gia_MB!$A:$F,6,0)</f>
        <v>74250</v>
      </c>
      <c r="U6918" s="298">
        <f t="shared" si="728"/>
        <v>445500</v>
      </c>
      <c r="V6918" s="297"/>
      <c r="W6918" s="299">
        <f t="shared" si="729"/>
        <v>0</v>
      </c>
      <c r="X6918" s="300" t="str">
        <f t="shared" si="730"/>
        <v>8</v>
      </c>
      <c r="Y6918" s="297"/>
      <c r="Z6918" s="298">
        <f t="shared" si="731"/>
        <v>35640</v>
      </c>
      <c r="AA6918" s="301">
        <f>VLOOKUP(G6918,Ma_KH!$A:$R,14,0)</f>
        <v>60</v>
      </c>
    </row>
    <row r="6919" spans="1:27" hidden="1" x14ac:dyDescent="0.25">
      <c r="A6919" s="245">
        <v>46000</v>
      </c>
      <c r="B6919" s="248">
        <v>4181117386</v>
      </c>
      <c r="C6919" s="236" t="s">
        <v>7767</v>
      </c>
      <c r="D6919" s="302">
        <v>46004</v>
      </c>
      <c r="E6919" s="246"/>
      <c r="F6919" s="244"/>
      <c r="G6919" s="33" t="s">
        <v>7866</v>
      </c>
      <c r="H6919" s="246"/>
      <c r="I6919" s="248" t="s">
        <v>8847</v>
      </c>
      <c r="J6919" s="303" t="s">
        <v>1771</v>
      </c>
      <c r="K6919" s="335" t="s">
        <v>48</v>
      </c>
      <c r="L6919" s="21" t="str">
        <f>VLOOKUP($K6919,TONG_SL!$A:$D,2,0)</f>
        <v>Mọc Nấm Hương 250g</v>
      </c>
      <c r="N6919" s="21" t="str">
        <f t="shared" si="732"/>
        <v>K-C6</v>
      </c>
      <c r="Q6919" s="21" t="str">
        <f>VLOOKUP(K6919,TONG_SL!$A:$D,3,0)</f>
        <v>Túi</v>
      </c>
      <c r="R6919" s="224">
        <v>9</v>
      </c>
      <c r="S6919" s="297"/>
      <c r="T6919" s="297">
        <f>VLOOKUP(VLOOKUP(G6919,Ma_KH!$A:$R,18,0)&amp;K6919,Gia_MB!$A:$F,6,0)</f>
        <v>46000</v>
      </c>
      <c r="U6919" s="298">
        <f t="shared" si="728"/>
        <v>414000</v>
      </c>
      <c r="V6919" s="297"/>
      <c r="W6919" s="299">
        <f t="shared" si="729"/>
        <v>0</v>
      </c>
      <c r="X6919" s="300" t="str">
        <f t="shared" si="730"/>
        <v>8</v>
      </c>
      <c r="Y6919" s="297"/>
      <c r="Z6919" s="298">
        <f t="shared" si="731"/>
        <v>33120</v>
      </c>
      <c r="AA6919" s="301">
        <f>VLOOKUP(G6919,Ma_KH!$A:$R,14,0)</f>
        <v>60</v>
      </c>
    </row>
    <row r="6920" spans="1:27" hidden="1" x14ac:dyDescent="0.25">
      <c r="A6920" s="245">
        <v>46000</v>
      </c>
      <c r="B6920" s="248">
        <v>4181117386</v>
      </c>
      <c r="C6920" s="236" t="s">
        <v>7767</v>
      </c>
      <c r="D6920" s="302">
        <v>46004</v>
      </c>
      <c r="E6920" s="246"/>
      <c r="F6920" s="244"/>
      <c r="G6920" s="33" t="s">
        <v>7866</v>
      </c>
      <c r="H6920" s="246"/>
      <c r="I6920" s="248" t="s">
        <v>8847</v>
      </c>
      <c r="J6920" s="303" t="s">
        <v>1771</v>
      </c>
      <c r="K6920" s="335" t="s">
        <v>30</v>
      </c>
      <c r="L6920" s="21" t="str">
        <f>VLOOKUP($K6920,TONG_SL!$A:$D,2,0)</f>
        <v>Gà muối 500g</v>
      </c>
      <c r="N6920" s="21" t="str">
        <f t="shared" si="732"/>
        <v>K-C6</v>
      </c>
      <c r="Q6920" s="21" t="str">
        <f>VLOOKUP(K6920,TONG_SL!$A:$D,3,0)</f>
        <v>Túi</v>
      </c>
      <c r="R6920" s="224">
        <v>9</v>
      </c>
      <c r="S6920" s="297"/>
      <c r="T6920" s="297">
        <f>VLOOKUP(VLOOKUP(G6920,Ma_KH!$A:$R,18,0)&amp;K6920,Gia_MB!$A:$F,6,0)</f>
        <v>111058</v>
      </c>
      <c r="U6920" s="298">
        <f t="shared" si="728"/>
        <v>999522</v>
      </c>
      <c r="V6920" s="297"/>
      <c r="W6920" s="299">
        <f t="shared" si="729"/>
        <v>0</v>
      </c>
      <c r="X6920" s="300" t="str">
        <f t="shared" si="730"/>
        <v>8</v>
      </c>
      <c r="Y6920" s="297"/>
      <c r="Z6920" s="298">
        <f t="shared" si="731"/>
        <v>79961.759999999995</v>
      </c>
      <c r="AA6920" s="301">
        <f>VLOOKUP(G6920,Ma_KH!$A:$R,14,0)</f>
        <v>60</v>
      </c>
    </row>
    <row r="6921" spans="1:27" hidden="1" x14ac:dyDescent="0.25">
      <c r="A6921" s="245">
        <v>46000</v>
      </c>
      <c r="B6921" s="248">
        <v>4181117386</v>
      </c>
      <c r="C6921" s="236" t="s">
        <v>7767</v>
      </c>
      <c r="D6921" s="302">
        <v>46004</v>
      </c>
      <c r="E6921" s="246"/>
      <c r="F6921" s="244"/>
      <c r="G6921" s="33" t="s">
        <v>7866</v>
      </c>
      <c r="H6921" s="246"/>
      <c r="I6921" s="248" t="s">
        <v>8847</v>
      </c>
      <c r="J6921" s="303" t="s">
        <v>1771</v>
      </c>
      <c r="K6921" s="335" t="s">
        <v>32</v>
      </c>
      <c r="L6921" s="21" t="str">
        <f>VLOOKUP($K6921,TONG_SL!$A:$D,2,0)</f>
        <v>Giò Tai Lưỡi Xào 250g</v>
      </c>
      <c r="N6921" s="21" t="str">
        <f t="shared" si="732"/>
        <v>K-C6</v>
      </c>
      <c r="Q6921" s="21" t="str">
        <f>VLOOKUP(K6921,TONG_SL!$A:$D,3,0)</f>
        <v>Túi</v>
      </c>
      <c r="R6921" s="224">
        <v>6</v>
      </c>
      <c r="S6921" s="297"/>
      <c r="T6921" s="297">
        <f>VLOOKUP(VLOOKUP(G6921,Ma_KH!$A:$R,18,0)&amp;K6921,Gia_MB!$A:$F,6,0)</f>
        <v>50182</v>
      </c>
      <c r="U6921" s="298">
        <f t="shared" si="728"/>
        <v>301092</v>
      </c>
      <c r="V6921" s="297"/>
      <c r="W6921" s="299">
        <f t="shared" si="729"/>
        <v>0</v>
      </c>
      <c r="X6921" s="300" t="str">
        <f t="shared" si="730"/>
        <v>8</v>
      </c>
      <c r="Y6921" s="297"/>
      <c r="Z6921" s="298">
        <f t="shared" si="731"/>
        <v>24087.360000000001</v>
      </c>
      <c r="AA6921" s="301">
        <f>VLOOKUP(G6921,Ma_KH!$A:$R,14,0)</f>
        <v>60</v>
      </c>
    </row>
    <row r="6922" spans="1:27" hidden="1" x14ac:dyDescent="0.25">
      <c r="A6922" s="245">
        <v>46000</v>
      </c>
      <c r="B6922" s="248">
        <v>4181117386</v>
      </c>
      <c r="C6922" s="236" t="s">
        <v>7767</v>
      </c>
      <c r="D6922" s="302">
        <v>46004</v>
      </c>
      <c r="E6922" s="246"/>
      <c r="F6922" s="244"/>
      <c r="G6922" s="33" t="s">
        <v>7866</v>
      </c>
      <c r="H6922" s="246"/>
      <c r="I6922" s="248" t="s">
        <v>8847</v>
      </c>
      <c r="J6922" s="303" t="s">
        <v>1771</v>
      </c>
      <c r="K6922" s="335" t="s">
        <v>7187</v>
      </c>
      <c r="L6922" s="21" t="str">
        <f>VLOOKUP($K6922,TONG_SL!$A:$D,2,0)</f>
        <v>Chân giò heo muối 300g</v>
      </c>
      <c r="N6922" s="21" t="str">
        <f t="shared" si="732"/>
        <v>K-C6</v>
      </c>
      <c r="Q6922" s="21" t="str">
        <f>VLOOKUP(K6922,TONG_SL!$A:$D,3,0)</f>
        <v>Túi</v>
      </c>
      <c r="R6922" s="224">
        <v>12</v>
      </c>
      <c r="S6922" s="297"/>
      <c r="T6922" s="297">
        <f>VLOOKUP(VLOOKUP(G6922,Ma_KH!$A:$R,18,0)&amp;K6922,Gia_MB!$A:$F,6,0)</f>
        <v>73431</v>
      </c>
      <c r="U6922" s="298">
        <f t="shared" si="728"/>
        <v>881172</v>
      </c>
      <c r="V6922" s="297"/>
      <c r="W6922" s="299">
        <f t="shared" si="729"/>
        <v>0</v>
      </c>
      <c r="X6922" s="300" t="str">
        <f t="shared" si="730"/>
        <v>8</v>
      </c>
      <c r="Y6922" s="297"/>
      <c r="Z6922" s="298">
        <f t="shared" si="731"/>
        <v>70493.759999999995</v>
      </c>
      <c r="AA6922" s="301">
        <f>VLOOKUP(G6922,Ma_KH!$A:$R,14,0)</f>
        <v>60</v>
      </c>
    </row>
    <row r="6923" spans="1:27" hidden="1" x14ac:dyDescent="0.25">
      <c r="A6923" s="245">
        <v>46000</v>
      </c>
      <c r="B6923" s="248">
        <v>4181117425</v>
      </c>
      <c r="C6923" s="236" t="s">
        <v>7767</v>
      </c>
      <c r="D6923" s="302">
        <v>46004</v>
      </c>
      <c r="E6923" s="246"/>
      <c r="F6923" s="244"/>
      <c r="G6923" s="33" t="s">
        <v>7866</v>
      </c>
      <c r="H6923" s="246"/>
      <c r="I6923" s="248" t="s">
        <v>8848</v>
      </c>
      <c r="J6923" s="303" t="s">
        <v>1771</v>
      </c>
      <c r="K6923" s="335" t="s">
        <v>7187</v>
      </c>
      <c r="L6923" s="21" t="str">
        <f>VLOOKUP($K6923,TONG_SL!$A:$D,2,0)</f>
        <v>Chân giò heo muối 300g</v>
      </c>
      <c r="N6923" s="21" t="str">
        <f t="shared" si="732"/>
        <v>K-C6</v>
      </c>
      <c r="Q6923" s="21" t="str">
        <f>VLOOKUP(K6923,TONG_SL!$A:$D,3,0)</f>
        <v>Túi</v>
      </c>
      <c r="R6923" s="224">
        <v>9</v>
      </c>
      <c r="S6923" s="297"/>
      <c r="T6923" s="297">
        <f>VLOOKUP(VLOOKUP(G6923,Ma_KH!$A:$R,18,0)&amp;K6923,Gia_MB!$A:$F,6,0)</f>
        <v>73431</v>
      </c>
      <c r="U6923" s="298">
        <f t="shared" si="728"/>
        <v>660879</v>
      </c>
      <c r="V6923" s="297"/>
      <c r="W6923" s="299">
        <f t="shared" si="729"/>
        <v>0</v>
      </c>
      <c r="X6923" s="300" t="str">
        <f t="shared" si="730"/>
        <v>8</v>
      </c>
      <c r="Y6923" s="297"/>
      <c r="Z6923" s="298">
        <f t="shared" si="731"/>
        <v>52870.32</v>
      </c>
      <c r="AA6923" s="301">
        <f>VLOOKUP(G6923,Ma_KH!$A:$R,14,0)</f>
        <v>60</v>
      </c>
    </row>
    <row r="6924" spans="1:27" hidden="1" x14ac:dyDescent="0.25">
      <c r="A6924" s="245">
        <v>46000</v>
      </c>
      <c r="B6924" s="248">
        <v>4181117425</v>
      </c>
      <c r="C6924" s="236" t="s">
        <v>7767</v>
      </c>
      <c r="D6924" s="302">
        <v>46004</v>
      </c>
      <c r="E6924" s="246"/>
      <c r="F6924" s="244"/>
      <c r="G6924" s="33" t="s">
        <v>7866</v>
      </c>
      <c r="H6924" s="246"/>
      <c r="I6924" s="248" t="s">
        <v>8848</v>
      </c>
      <c r="J6924" s="303" t="s">
        <v>1771</v>
      </c>
      <c r="K6924" s="335" t="s">
        <v>7154</v>
      </c>
      <c r="L6924" s="21" t="str">
        <f>VLOOKUP($K6924,TONG_SL!$A:$D,2,0)</f>
        <v>Chả cốm 300g</v>
      </c>
      <c r="N6924" s="21" t="str">
        <f t="shared" si="732"/>
        <v>K-C6</v>
      </c>
      <c r="Q6924" s="21" t="str">
        <f>VLOOKUP(K6924,TONG_SL!$A:$D,3,0)</f>
        <v>Túi</v>
      </c>
      <c r="R6924" s="224">
        <v>3</v>
      </c>
      <c r="S6924" s="297"/>
      <c r="T6924" s="297">
        <f>VLOOKUP(VLOOKUP(G6924,Ma_KH!$A:$R,18,0)&amp;K6924,Gia_MB!$A:$F,6,0)</f>
        <v>74250</v>
      </c>
      <c r="U6924" s="298">
        <f t="shared" si="728"/>
        <v>222750</v>
      </c>
      <c r="V6924" s="297"/>
      <c r="W6924" s="299">
        <f t="shared" si="729"/>
        <v>0</v>
      </c>
      <c r="X6924" s="300" t="str">
        <f t="shared" si="730"/>
        <v>8</v>
      </c>
      <c r="Y6924" s="297"/>
      <c r="Z6924" s="298">
        <f t="shared" si="731"/>
        <v>17820</v>
      </c>
      <c r="AA6924" s="301">
        <f>VLOOKUP(G6924,Ma_KH!$A:$R,14,0)</f>
        <v>60</v>
      </c>
    </row>
    <row r="6925" spans="1:27" hidden="1" x14ac:dyDescent="0.25">
      <c r="A6925" s="245">
        <v>46000</v>
      </c>
      <c r="B6925" s="248">
        <v>4181117425</v>
      </c>
      <c r="C6925" s="236" t="s">
        <v>7767</v>
      </c>
      <c r="D6925" s="302">
        <v>46004</v>
      </c>
      <c r="E6925" s="246"/>
      <c r="F6925" s="244"/>
      <c r="G6925" s="33" t="s">
        <v>7866</v>
      </c>
      <c r="H6925" s="246"/>
      <c r="I6925" s="248" t="s">
        <v>8848</v>
      </c>
      <c r="J6925" s="303" t="s">
        <v>1771</v>
      </c>
      <c r="K6925" s="335" t="s">
        <v>7153</v>
      </c>
      <c r="L6925" s="21" t="str">
        <f>VLOOKUP($K6925,TONG_SL!$A:$D,2,0)</f>
        <v>Tai heo muối 200g</v>
      </c>
      <c r="N6925" s="21" t="str">
        <f t="shared" si="732"/>
        <v>K-C6</v>
      </c>
      <c r="Q6925" s="21" t="str">
        <f>VLOOKUP(K6925,TONG_SL!$A:$D,3,0)</f>
        <v>Túi</v>
      </c>
      <c r="R6925" s="224">
        <v>3</v>
      </c>
      <c r="S6925" s="297"/>
      <c r="T6925" s="297">
        <f>VLOOKUP(VLOOKUP(G6925,Ma_KH!$A:$R,18,0)&amp;K6925,Gia_MB!$A:$F,6,0)</f>
        <v>55595</v>
      </c>
      <c r="U6925" s="298">
        <f t="shared" si="728"/>
        <v>166785</v>
      </c>
      <c r="V6925" s="297"/>
      <c r="W6925" s="299">
        <f t="shared" si="729"/>
        <v>0</v>
      </c>
      <c r="X6925" s="300" t="str">
        <f t="shared" si="730"/>
        <v>8</v>
      </c>
      <c r="Y6925" s="297"/>
      <c r="Z6925" s="298">
        <f t="shared" si="731"/>
        <v>13342.800000000001</v>
      </c>
      <c r="AA6925" s="301">
        <f>VLOOKUP(G6925,Ma_KH!$A:$R,14,0)</f>
        <v>60</v>
      </c>
    </row>
    <row r="6926" spans="1:27" hidden="1" x14ac:dyDescent="0.25">
      <c r="A6926" s="245">
        <v>46000</v>
      </c>
      <c r="B6926" s="248">
        <v>4181117425</v>
      </c>
      <c r="C6926" s="236" t="s">
        <v>7767</v>
      </c>
      <c r="D6926" s="302">
        <v>46004</v>
      </c>
      <c r="E6926" s="246"/>
      <c r="F6926" s="244"/>
      <c r="G6926" s="33" t="s">
        <v>7866</v>
      </c>
      <c r="H6926" s="246"/>
      <c r="I6926" s="248" t="s">
        <v>8848</v>
      </c>
      <c r="J6926" s="303" t="s">
        <v>1771</v>
      </c>
      <c r="K6926" s="335" t="s">
        <v>32</v>
      </c>
      <c r="L6926" s="21" t="str">
        <f>VLOOKUP($K6926,TONG_SL!$A:$D,2,0)</f>
        <v>Giò Tai Lưỡi Xào 250g</v>
      </c>
      <c r="N6926" s="21" t="str">
        <f t="shared" si="732"/>
        <v>K-C6</v>
      </c>
      <c r="Q6926" s="21" t="str">
        <f>VLOOKUP(K6926,TONG_SL!$A:$D,3,0)</f>
        <v>Túi</v>
      </c>
      <c r="R6926" s="224">
        <v>3</v>
      </c>
      <c r="S6926" s="297"/>
      <c r="T6926" s="297">
        <f>VLOOKUP(VLOOKUP(G6926,Ma_KH!$A:$R,18,0)&amp;K6926,Gia_MB!$A:$F,6,0)</f>
        <v>50182</v>
      </c>
      <c r="U6926" s="298">
        <f t="shared" si="728"/>
        <v>150546</v>
      </c>
      <c r="V6926" s="297"/>
      <c r="W6926" s="299">
        <f t="shared" si="729"/>
        <v>0</v>
      </c>
      <c r="X6926" s="300" t="str">
        <f t="shared" si="730"/>
        <v>8</v>
      </c>
      <c r="Y6926" s="297"/>
      <c r="Z6926" s="298">
        <f t="shared" si="731"/>
        <v>12043.68</v>
      </c>
      <c r="AA6926" s="301">
        <f>VLOOKUP(G6926,Ma_KH!$A:$R,14,0)</f>
        <v>60</v>
      </c>
    </row>
    <row r="6927" spans="1:27" hidden="1" x14ac:dyDescent="0.25">
      <c r="A6927" s="245">
        <v>46000</v>
      </c>
      <c r="B6927" s="248">
        <v>4181117425</v>
      </c>
      <c r="C6927" s="236" t="s">
        <v>7767</v>
      </c>
      <c r="D6927" s="302">
        <v>46004</v>
      </c>
      <c r="E6927" s="246"/>
      <c r="F6927" s="244"/>
      <c r="G6927" s="33" t="s">
        <v>7866</v>
      </c>
      <c r="H6927" s="246"/>
      <c r="I6927" s="248" t="s">
        <v>8848</v>
      </c>
      <c r="J6927" s="303" t="s">
        <v>1771</v>
      </c>
      <c r="K6927" s="335" t="s">
        <v>30</v>
      </c>
      <c r="L6927" s="21" t="str">
        <f>VLOOKUP($K6927,TONG_SL!$A:$D,2,0)</f>
        <v>Gà muối 500g</v>
      </c>
      <c r="N6927" s="21" t="str">
        <f t="shared" si="732"/>
        <v>K-C6</v>
      </c>
      <c r="Q6927" s="21" t="str">
        <f>VLOOKUP(K6927,TONG_SL!$A:$D,3,0)</f>
        <v>Túi</v>
      </c>
      <c r="R6927" s="224">
        <v>9</v>
      </c>
      <c r="S6927" s="297"/>
      <c r="T6927" s="297">
        <f>VLOOKUP(VLOOKUP(G6927,Ma_KH!$A:$R,18,0)&amp;K6927,Gia_MB!$A:$F,6,0)</f>
        <v>111058</v>
      </c>
      <c r="U6927" s="298">
        <f t="shared" si="728"/>
        <v>999522</v>
      </c>
      <c r="V6927" s="297"/>
      <c r="W6927" s="299">
        <f t="shared" si="729"/>
        <v>0</v>
      </c>
      <c r="X6927" s="300" t="str">
        <f t="shared" si="730"/>
        <v>8</v>
      </c>
      <c r="Y6927" s="297"/>
      <c r="Z6927" s="298">
        <f t="shared" si="731"/>
        <v>79961.759999999995</v>
      </c>
      <c r="AA6927" s="301">
        <f>VLOOKUP(G6927,Ma_KH!$A:$R,14,0)</f>
        <v>60</v>
      </c>
    </row>
    <row r="6928" spans="1:27" hidden="1" x14ac:dyDescent="0.25">
      <c r="A6928" s="245">
        <v>46000</v>
      </c>
      <c r="B6928" s="248">
        <v>4181117425</v>
      </c>
      <c r="C6928" s="236" t="s">
        <v>7767</v>
      </c>
      <c r="D6928" s="302">
        <v>46004</v>
      </c>
      <c r="E6928" s="246"/>
      <c r="F6928" s="244"/>
      <c r="G6928" s="33" t="s">
        <v>7866</v>
      </c>
      <c r="H6928" s="246"/>
      <c r="I6928" s="248" t="s">
        <v>8848</v>
      </c>
      <c r="J6928" s="303" t="s">
        <v>1771</v>
      </c>
      <c r="K6928" s="335" t="s">
        <v>48</v>
      </c>
      <c r="L6928" s="21" t="str">
        <f>VLOOKUP($K6928,TONG_SL!$A:$D,2,0)</f>
        <v>Mọc Nấm Hương 250g</v>
      </c>
      <c r="N6928" s="21" t="str">
        <f t="shared" si="732"/>
        <v>K-C6</v>
      </c>
      <c r="Q6928" s="21" t="str">
        <f>VLOOKUP(K6928,TONG_SL!$A:$D,3,0)</f>
        <v>Túi</v>
      </c>
      <c r="R6928" s="224">
        <v>6</v>
      </c>
      <c r="S6928" s="297"/>
      <c r="T6928" s="297">
        <f>VLOOKUP(VLOOKUP(G6928,Ma_KH!$A:$R,18,0)&amp;K6928,Gia_MB!$A:$F,6,0)</f>
        <v>46000</v>
      </c>
      <c r="U6928" s="298">
        <f t="shared" si="728"/>
        <v>276000</v>
      </c>
      <c r="V6928" s="297"/>
      <c r="W6928" s="299">
        <f t="shared" si="729"/>
        <v>0</v>
      </c>
      <c r="X6928" s="300" t="str">
        <f t="shared" si="730"/>
        <v>8</v>
      </c>
      <c r="Y6928" s="297"/>
      <c r="Z6928" s="298">
        <f t="shared" si="731"/>
        <v>22080</v>
      </c>
      <c r="AA6928" s="301">
        <f>VLOOKUP(G6928,Ma_KH!$A:$R,14,0)</f>
        <v>60</v>
      </c>
    </row>
    <row r="6929" spans="1:27" hidden="1" x14ac:dyDescent="0.25">
      <c r="A6929" s="245">
        <v>46000</v>
      </c>
      <c r="B6929" s="248">
        <v>4181117380</v>
      </c>
      <c r="C6929" s="236" t="s">
        <v>7767</v>
      </c>
      <c r="D6929" s="302">
        <v>46004</v>
      </c>
      <c r="E6929" s="246"/>
      <c r="F6929" s="244"/>
      <c r="G6929" s="33" t="s">
        <v>7866</v>
      </c>
      <c r="H6929" s="246"/>
      <c r="I6929" s="248" t="s">
        <v>8849</v>
      </c>
      <c r="J6929" s="303" t="s">
        <v>1771</v>
      </c>
      <c r="K6929" s="335" t="s">
        <v>7154</v>
      </c>
      <c r="L6929" s="21" t="str">
        <f>VLOOKUP($K6929,TONG_SL!$A:$D,2,0)</f>
        <v>Chả cốm 300g</v>
      </c>
      <c r="N6929" s="21" t="str">
        <f t="shared" si="732"/>
        <v>K-C6</v>
      </c>
      <c r="Q6929" s="21" t="str">
        <f>VLOOKUP(K6929,TONG_SL!$A:$D,3,0)</f>
        <v>Túi</v>
      </c>
      <c r="R6929" s="224">
        <v>3</v>
      </c>
      <c r="S6929" s="297"/>
      <c r="T6929" s="297">
        <f>VLOOKUP(VLOOKUP(G6929,Ma_KH!$A:$R,18,0)&amp;K6929,Gia_MB!$A:$F,6,0)</f>
        <v>74250</v>
      </c>
      <c r="U6929" s="298">
        <f t="shared" si="728"/>
        <v>222750</v>
      </c>
      <c r="V6929" s="297"/>
      <c r="W6929" s="299">
        <f t="shared" si="729"/>
        <v>0</v>
      </c>
      <c r="X6929" s="300" t="str">
        <f t="shared" si="730"/>
        <v>8</v>
      </c>
      <c r="Y6929" s="297"/>
      <c r="Z6929" s="298">
        <f t="shared" si="731"/>
        <v>17820</v>
      </c>
      <c r="AA6929" s="301">
        <f>VLOOKUP(G6929,Ma_KH!$A:$R,14,0)</f>
        <v>60</v>
      </c>
    </row>
    <row r="6930" spans="1:27" hidden="1" x14ac:dyDescent="0.25">
      <c r="A6930" s="245">
        <v>46000</v>
      </c>
      <c r="B6930" s="248">
        <v>4181117380</v>
      </c>
      <c r="C6930" s="236" t="s">
        <v>7767</v>
      </c>
      <c r="D6930" s="302">
        <v>46004</v>
      </c>
      <c r="E6930" s="246"/>
      <c r="F6930" s="244"/>
      <c r="G6930" s="33" t="s">
        <v>7866</v>
      </c>
      <c r="H6930" s="246"/>
      <c r="I6930" s="248" t="s">
        <v>8849</v>
      </c>
      <c r="J6930" s="303" t="s">
        <v>1771</v>
      </c>
      <c r="K6930" s="335" t="s">
        <v>7187</v>
      </c>
      <c r="L6930" s="21" t="str">
        <f>VLOOKUP($K6930,TONG_SL!$A:$D,2,0)</f>
        <v>Chân giò heo muối 300g</v>
      </c>
      <c r="N6930" s="21" t="str">
        <f t="shared" si="732"/>
        <v>K-C6</v>
      </c>
      <c r="Q6930" s="21" t="str">
        <f>VLOOKUP(K6930,TONG_SL!$A:$D,3,0)</f>
        <v>Túi</v>
      </c>
      <c r="R6930" s="224">
        <v>15</v>
      </c>
      <c r="S6930" s="297"/>
      <c r="T6930" s="297">
        <f>VLOOKUP(VLOOKUP(G6930,Ma_KH!$A:$R,18,0)&amp;K6930,Gia_MB!$A:$F,6,0)</f>
        <v>73431</v>
      </c>
      <c r="U6930" s="298">
        <f t="shared" si="728"/>
        <v>1101465</v>
      </c>
      <c r="V6930" s="297"/>
      <c r="W6930" s="299">
        <f t="shared" si="729"/>
        <v>0</v>
      </c>
      <c r="X6930" s="300" t="str">
        <f t="shared" si="730"/>
        <v>8</v>
      </c>
      <c r="Y6930" s="297"/>
      <c r="Z6930" s="298">
        <f t="shared" si="731"/>
        <v>88117.2</v>
      </c>
      <c r="AA6930" s="301">
        <f>VLOOKUP(G6930,Ma_KH!$A:$R,14,0)</f>
        <v>60</v>
      </c>
    </row>
    <row r="6931" spans="1:27" hidden="1" x14ac:dyDescent="0.25">
      <c r="A6931" s="245">
        <v>46000</v>
      </c>
      <c r="B6931" s="248">
        <v>4181117380</v>
      </c>
      <c r="C6931" s="236" t="s">
        <v>7767</v>
      </c>
      <c r="D6931" s="302">
        <v>46004</v>
      </c>
      <c r="E6931" s="246"/>
      <c r="F6931" s="244"/>
      <c r="G6931" s="33" t="s">
        <v>7866</v>
      </c>
      <c r="H6931" s="246"/>
      <c r="I6931" s="248" t="s">
        <v>8849</v>
      </c>
      <c r="J6931" s="303" t="s">
        <v>1771</v>
      </c>
      <c r="K6931" s="335" t="s">
        <v>32</v>
      </c>
      <c r="L6931" s="21" t="str">
        <f>VLOOKUP($K6931,TONG_SL!$A:$D,2,0)</f>
        <v>Giò Tai Lưỡi Xào 250g</v>
      </c>
      <c r="N6931" s="21" t="str">
        <f t="shared" si="732"/>
        <v>K-C6</v>
      </c>
      <c r="Q6931" s="21" t="str">
        <f>VLOOKUP(K6931,TONG_SL!$A:$D,3,0)</f>
        <v>Túi</v>
      </c>
      <c r="R6931" s="224">
        <v>3</v>
      </c>
      <c r="S6931" s="297"/>
      <c r="T6931" s="297">
        <f>VLOOKUP(VLOOKUP(G6931,Ma_KH!$A:$R,18,0)&amp;K6931,Gia_MB!$A:$F,6,0)</f>
        <v>50182</v>
      </c>
      <c r="U6931" s="298">
        <f t="shared" si="728"/>
        <v>150546</v>
      </c>
      <c r="V6931" s="297"/>
      <c r="W6931" s="299">
        <f t="shared" si="729"/>
        <v>0</v>
      </c>
      <c r="X6931" s="300" t="str">
        <f t="shared" si="730"/>
        <v>8</v>
      </c>
      <c r="Y6931" s="297"/>
      <c r="Z6931" s="298">
        <f t="shared" si="731"/>
        <v>12043.68</v>
      </c>
      <c r="AA6931" s="301">
        <f>VLOOKUP(G6931,Ma_KH!$A:$R,14,0)</f>
        <v>60</v>
      </c>
    </row>
    <row r="6932" spans="1:27" hidden="1" x14ac:dyDescent="0.25">
      <c r="A6932" s="245">
        <v>46000</v>
      </c>
      <c r="B6932" s="248">
        <v>4181117380</v>
      </c>
      <c r="C6932" s="236" t="s">
        <v>7767</v>
      </c>
      <c r="D6932" s="302">
        <v>46004</v>
      </c>
      <c r="E6932" s="246"/>
      <c r="F6932" s="244"/>
      <c r="G6932" s="33" t="s">
        <v>7866</v>
      </c>
      <c r="H6932" s="246"/>
      <c r="I6932" s="248" t="s">
        <v>8849</v>
      </c>
      <c r="J6932" s="303" t="s">
        <v>1771</v>
      </c>
      <c r="K6932" s="335" t="s">
        <v>48</v>
      </c>
      <c r="L6932" s="21" t="str">
        <f>VLOOKUP($K6932,TONG_SL!$A:$D,2,0)</f>
        <v>Mọc Nấm Hương 250g</v>
      </c>
      <c r="N6932" s="21" t="str">
        <f t="shared" si="732"/>
        <v>K-C6</v>
      </c>
      <c r="Q6932" s="21" t="str">
        <f>VLOOKUP(K6932,TONG_SL!$A:$D,3,0)</f>
        <v>Túi</v>
      </c>
      <c r="R6932" s="224">
        <v>6</v>
      </c>
      <c r="S6932" s="297"/>
      <c r="T6932" s="297">
        <f>VLOOKUP(VLOOKUP(G6932,Ma_KH!$A:$R,18,0)&amp;K6932,Gia_MB!$A:$F,6,0)</f>
        <v>46000</v>
      </c>
      <c r="U6932" s="298">
        <f t="shared" si="728"/>
        <v>276000</v>
      </c>
      <c r="V6932" s="297"/>
      <c r="W6932" s="299">
        <f t="shared" si="729"/>
        <v>0</v>
      </c>
      <c r="X6932" s="300" t="str">
        <f t="shared" si="730"/>
        <v>8</v>
      </c>
      <c r="Y6932" s="297"/>
      <c r="Z6932" s="298">
        <f t="shared" si="731"/>
        <v>22080</v>
      </c>
      <c r="AA6932" s="301">
        <f>VLOOKUP(G6932,Ma_KH!$A:$R,14,0)</f>
        <v>60</v>
      </c>
    </row>
    <row r="6933" spans="1:27" hidden="1" x14ac:dyDescent="0.25">
      <c r="A6933" s="245">
        <v>46000</v>
      </c>
      <c r="B6933" s="248">
        <v>4181117380</v>
      </c>
      <c r="C6933" s="236" t="s">
        <v>7767</v>
      </c>
      <c r="D6933" s="302">
        <v>46004</v>
      </c>
      <c r="E6933" s="246"/>
      <c r="F6933" s="244"/>
      <c r="G6933" s="33" t="s">
        <v>7866</v>
      </c>
      <c r="H6933" s="246"/>
      <c r="I6933" s="248" t="s">
        <v>8849</v>
      </c>
      <c r="J6933" s="303" t="s">
        <v>1771</v>
      </c>
      <c r="K6933" s="335" t="s">
        <v>30</v>
      </c>
      <c r="L6933" s="21" t="str">
        <f>VLOOKUP($K6933,TONG_SL!$A:$D,2,0)</f>
        <v>Gà muối 500g</v>
      </c>
      <c r="N6933" s="21" t="str">
        <f t="shared" si="732"/>
        <v>K-C6</v>
      </c>
      <c r="Q6933" s="21" t="str">
        <f>VLOOKUP(K6933,TONG_SL!$A:$D,3,0)</f>
        <v>Túi</v>
      </c>
      <c r="R6933" s="224">
        <v>9</v>
      </c>
      <c r="S6933" s="297"/>
      <c r="T6933" s="297">
        <f>VLOOKUP(VLOOKUP(G6933,Ma_KH!$A:$R,18,0)&amp;K6933,Gia_MB!$A:$F,6,0)</f>
        <v>111058</v>
      </c>
      <c r="U6933" s="298">
        <f t="shared" si="728"/>
        <v>999522</v>
      </c>
      <c r="V6933" s="297"/>
      <c r="W6933" s="299">
        <f t="shared" si="729"/>
        <v>0</v>
      </c>
      <c r="X6933" s="300" t="str">
        <f t="shared" si="730"/>
        <v>8</v>
      </c>
      <c r="Y6933" s="297"/>
      <c r="Z6933" s="298">
        <f t="shared" si="731"/>
        <v>79961.759999999995</v>
      </c>
      <c r="AA6933" s="301">
        <f>VLOOKUP(G6933,Ma_KH!$A:$R,14,0)</f>
        <v>60</v>
      </c>
    </row>
    <row r="6934" spans="1:27" hidden="1" x14ac:dyDescent="0.25">
      <c r="A6934" s="245">
        <v>46000</v>
      </c>
      <c r="B6934" s="248">
        <v>4181117380</v>
      </c>
      <c r="C6934" s="236" t="s">
        <v>7767</v>
      </c>
      <c r="D6934" s="302">
        <v>46004</v>
      </c>
      <c r="E6934" s="246"/>
      <c r="F6934" s="244"/>
      <c r="G6934" s="33" t="s">
        <v>7866</v>
      </c>
      <c r="H6934" s="246"/>
      <c r="I6934" s="248" t="s">
        <v>8849</v>
      </c>
      <c r="J6934" s="303" t="s">
        <v>1771</v>
      </c>
      <c r="K6934" s="335" t="s">
        <v>7153</v>
      </c>
      <c r="L6934" s="21" t="str">
        <f>VLOOKUP($K6934,TONG_SL!$A:$D,2,0)</f>
        <v>Tai heo muối 200g</v>
      </c>
      <c r="N6934" s="21" t="str">
        <f t="shared" si="732"/>
        <v>K-C6</v>
      </c>
      <c r="Q6934" s="21" t="str">
        <f>VLOOKUP(K6934,TONG_SL!$A:$D,3,0)</f>
        <v>Túi</v>
      </c>
      <c r="R6934" s="224">
        <v>3</v>
      </c>
      <c r="S6934" s="297"/>
      <c r="T6934" s="297">
        <f>VLOOKUP(VLOOKUP(G6934,Ma_KH!$A:$R,18,0)&amp;K6934,Gia_MB!$A:$F,6,0)</f>
        <v>55595</v>
      </c>
      <c r="U6934" s="298">
        <f t="shared" si="728"/>
        <v>166785</v>
      </c>
      <c r="V6934" s="297"/>
      <c r="W6934" s="299">
        <f t="shared" si="729"/>
        <v>0</v>
      </c>
      <c r="X6934" s="300" t="str">
        <f t="shared" si="730"/>
        <v>8</v>
      </c>
      <c r="Y6934" s="297"/>
      <c r="Z6934" s="298">
        <f t="shared" si="731"/>
        <v>13342.800000000001</v>
      </c>
      <c r="AA6934" s="301">
        <f>VLOOKUP(G6934,Ma_KH!$A:$R,14,0)</f>
        <v>60</v>
      </c>
    </row>
    <row r="6935" spans="1:27" hidden="1" x14ac:dyDescent="0.25">
      <c r="A6935" s="245">
        <v>46000</v>
      </c>
      <c r="B6935" s="248">
        <v>4181117384</v>
      </c>
      <c r="C6935" s="236" t="s">
        <v>7767</v>
      </c>
      <c r="D6935" s="302">
        <v>46004</v>
      </c>
      <c r="E6935" s="246"/>
      <c r="F6935" s="244"/>
      <c r="G6935" s="33" t="s">
        <v>7866</v>
      </c>
      <c r="H6935" s="246"/>
      <c r="I6935" s="248" t="s">
        <v>8850</v>
      </c>
      <c r="J6935" s="303" t="s">
        <v>1771</v>
      </c>
      <c r="K6935" s="335" t="s">
        <v>7153</v>
      </c>
      <c r="L6935" s="21" t="str">
        <f>VLOOKUP($K6935,TONG_SL!$A:$D,2,0)</f>
        <v>Tai heo muối 200g</v>
      </c>
      <c r="N6935" s="21" t="str">
        <f t="shared" si="732"/>
        <v>K-C6</v>
      </c>
      <c r="Q6935" s="21" t="str">
        <f>VLOOKUP(K6935,TONG_SL!$A:$D,3,0)</f>
        <v>Túi</v>
      </c>
      <c r="R6935" s="224">
        <v>3</v>
      </c>
      <c r="S6935" s="297"/>
      <c r="T6935" s="297">
        <f>VLOOKUP(VLOOKUP(G6935,Ma_KH!$A:$R,18,0)&amp;K6935,Gia_MB!$A:$F,6,0)</f>
        <v>55595</v>
      </c>
      <c r="U6935" s="298">
        <f t="shared" si="728"/>
        <v>166785</v>
      </c>
      <c r="V6935" s="297"/>
      <c r="W6935" s="299">
        <f t="shared" si="729"/>
        <v>0</v>
      </c>
      <c r="X6935" s="300" t="str">
        <f t="shared" si="730"/>
        <v>8</v>
      </c>
      <c r="Y6935" s="297"/>
      <c r="Z6935" s="298">
        <f t="shared" si="731"/>
        <v>13342.800000000001</v>
      </c>
      <c r="AA6935" s="301">
        <f>VLOOKUP(G6935,Ma_KH!$A:$R,14,0)</f>
        <v>60</v>
      </c>
    </row>
    <row r="6936" spans="1:27" hidden="1" x14ac:dyDescent="0.25">
      <c r="A6936" s="245">
        <v>46000</v>
      </c>
      <c r="B6936" s="248">
        <v>4181117384</v>
      </c>
      <c r="C6936" s="236" t="s">
        <v>7767</v>
      </c>
      <c r="D6936" s="302">
        <v>46004</v>
      </c>
      <c r="E6936" s="246"/>
      <c r="F6936" s="244"/>
      <c r="G6936" s="33" t="s">
        <v>7866</v>
      </c>
      <c r="H6936" s="246"/>
      <c r="I6936" s="248" t="s">
        <v>8850</v>
      </c>
      <c r="J6936" s="303" t="s">
        <v>1771</v>
      </c>
      <c r="K6936" s="335" t="s">
        <v>30</v>
      </c>
      <c r="L6936" s="21" t="str">
        <f>VLOOKUP($K6936,TONG_SL!$A:$D,2,0)</f>
        <v>Gà muối 500g</v>
      </c>
      <c r="N6936" s="21" t="str">
        <f t="shared" si="732"/>
        <v>K-C6</v>
      </c>
      <c r="Q6936" s="21" t="str">
        <f>VLOOKUP(K6936,TONG_SL!$A:$D,3,0)</f>
        <v>Túi</v>
      </c>
      <c r="R6936" s="224">
        <v>9</v>
      </c>
      <c r="S6936" s="297"/>
      <c r="T6936" s="297">
        <f>VLOOKUP(VLOOKUP(G6936,Ma_KH!$A:$R,18,0)&amp;K6936,Gia_MB!$A:$F,6,0)</f>
        <v>111058</v>
      </c>
      <c r="U6936" s="298">
        <f t="shared" si="728"/>
        <v>999522</v>
      </c>
      <c r="V6936" s="297"/>
      <c r="W6936" s="299">
        <f t="shared" si="729"/>
        <v>0</v>
      </c>
      <c r="X6936" s="300" t="str">
        <f t="shared" si="730"/>
        <v>8</v>
      </c>
      <c r="Y6936" s="297"/>
      <c r="Z6936" s="298">
        <f t="shared" si="731"/>
        <v>79961.759999999995</v>
      </c>
      <c r="AA6936" s="301">
        <f>VLOOKUP(G6936,Ma_KH!$A:$R,14,0)</f>
        <v>60</v>
      </c>
    </row>
    <row r="6937" spans="1:27" hidden="1" x14ac:dyDescent="0.25">
      <c r="A6937" s="245">
        <v>46000</v>
      </c>
      <c r="B6937" s="248">
        <v>4181117384</v>
      </c>
      <c r="C6937" s="236" t="s">
        <v>7767</v>
      </c>
      <c r="D6937" s="302">
        <v>46004</v>
      </c>
      <c r="E6937" s="246"/>
      <c r="F6937" s="244"/>
      <c r="G6937" s="33" t="s">
        <v>7866</v>
      </c>
      <c r="H6937" s="246"/>
      <c r="I6937" s="248" t="s">
        <v>8850</v>
      </c>
      <c r="J6937" s="303" t="s">
        <v>1771</v>
      </c>
      <c r="K6937" s="335" t="s">
        <v>32</v>
      </c>
      <c r="L6937" s="21" t="str">
        <f>VLOOKUP($K6937,TONG_SL!$A:$D,2,0)</f>
        <v>Giò Tai Lưỡi Xào 250g</v>
      </c>
      <c r="N6937" s="21" t="str">
        <f t="shared" si="732"/>
        <v>K-C6</v>
      </c>
      <c r="Q6937" s="21" t="str">
        <f>VLOOKUP(K6937,TONG_SL!$A:$D,3,0)</f>
        <v>Túi</v>
      </c>
      <c r="R6937" s="224">
        <v>3</v>
      </c>
      <c r="S6937" s="297"/>
      <c r="T6937" s="297">
        <f>VLOOKUP(VLOOKUP(G6937,Ma_KH!$A:$R,18,0)&amp;K6937,Gia_MB!$A:$F,6,0)</f>
        <v>50182</v>
      </c>
      <c r="U6937" s="298">
        <f t="shared" ref="U6937:U6968" si="733">T6937*R6937</f>
        <v>150546</v>
      </c>
      <c r="V6937" s="297"/>
      <c r="W6937" s="299">
        <f t="shared" ref="W6937:W6968" si="734">U6937*V6937</f>
        <v>0</v>
      </c>
      <c r="X6937" s="300" t="str">
        <f t="shared" ref="X6937:X6968" si="735">IF(B6937&lt;&gt;"","8","0")</f>
        <v>8</v>
      </c>
      <c r="Y6937" s="297"/>
      <c r="Z6937" s="298">
        <f t="shared" ref="Z6937:Z6968" si="736">U6937*X6937%</f>
        <v>12043.68</v>
      </c>
      <c r="AA6937" s="301">
        <f>VLOOKUP(G6937,Ma_KH!$A:$R,14,0)</f>
        <v>60</v>
      </c>
    </row>
    <row r="6938" spans="1:27" hidden="1" x14ac:dyDescent="0.25">
      <c r="A6938" s="245">
        <v>46000</v>
      </c>
      <c r="B6938" s="248">
        <v>4181117384</v>
      </c>
      <c r="C6938" s="236" t="s">
        <v>7767</v>
      </c>
      <c r="D6938" s="302">
        <v>46004</v>
      </c>
      <c r="E6938" s="246"/>
      <c r="F6938" s="244"/>
      <c r="G6938" s="33" t="s">
        <v>7866</v>
      </c>
      <c r="H6938" s="246"/>
      <c r="I6938" s="248" t="s">
        <v>8850</v>
      </c>
      <c r="J6938" s="303" t="s">
        <v>1771</v>
      </c>
      <c r="K6938" s="335" t="s">
        <v>48</v>
      </c>
      <c r="L6938" s="21" t="str">
        <f>VLOOKUP($K6938,TONG_SL!$A:$D,2,0)</f>
        <v>Mọc Nấm Hương 250g</v>
      </c>
      <c r="N6938" s="21" t="str">
        <f t="shared" si="732"/>
        <v>K-C6</v>
      </c>
      <c r="Q6938" s="21" t="str">
        <f>VLOOKUP(K6938,TONG_SL!$A:$D,3,0)</f>
        <v>Túi</v>
      </c>
      <c r="R6938" s="224">
        <v>6</v>
      </c>
      <c r="S6938" s="297"/>
      <c r="T6938" s="297">
        <f>VLOOKUP(VLOOKUP(G6938,Ma_KH!$A:$R,18,0)&amp;K6938,Gia_MB!$A:$F,6,0)</f>
        <v>46000</v>
      </c>
      <c r="U6938" s="298">
        <f t="shared" si="733"/>
        <v>276000</v>
      </c>
      <c r="V6938" s="297"/>
      <c r="W6938" s="299">
        <f t="shared" si="734"/>
        <v>0</v>
      </c>
      <c r="X6938" s="300" t="str">
        <f t="shared" si="735"/>
        <v>8</v>
      </c>
      <c r="Y6938" s="297"/>
      <c r="Z6938" s="298">
        <f t="shared" si="736"/>
        <v>22080</v>
      </c>
      <c r="AA6938" s="301">
        <f>VLOOKUP(G6938,Ma_KH!$A:$R,14,0)</f>
        <v>60</v>
      </c>
    </row>
    <row r="6939" spans="1:27" hidden="1" x14ac:dyDescent="0.25">
      <c r="A6939" s="245">
        <v>46000</v>
      </c>
      <c r="B6939" s="248">
        <v>4181117384</v>
      </c>
      <c r="C6939" s="236" t="s">
        <v>7767</v>
      </c>
      <c r="D6939" s="302">
        <v>46004</v>
      </c>
      <c r="E6939" s="246"/>
      <c r="F6939" s="244"/>
      <c r="G6939" s="33" t="s">
        <v>7866</v>
      </c>
      <c r="H6939" s="246"/>
      <c r="I6939" s="248" t="s">
        <v>8850</v>
      </c>
      <c r="J6939" s="303" t="s">
        <v>1771</v>
      </c>
      <c r="K6939" s="335" t="s">
        <v>7187</v>
      </c>
      <c r="L6939" s="21" t="str">
        <f>VLOOKUP($K6939,TONG_SL!$A:$D,2,0)</f>
        <v>Chân giò heo muối 300g</v>
      </c>
      <c r="N6939" s="21" t="str">
        <f t="shared" si="732"/>
        <v>K-C6</v>
      </c>
      <c r="Q6939" s="21" t="str">
        <f>VLOOKUP(K6939,TONG_SL!$A:$D,3,0)</f>
        <v>Túi</v>
      </c>
      <c r="R6939" s="224">
        <v>9</v>
      </c>
      <c r="S6939" s="297"/>
      <c r="T6939" s="297">
        <f>VLOOKUP(VLOOKUP(G6939,Ma_KH!$A:$R,18,0)&amp;K6939,Gia_MB!$A:$F,6,0)</f>
        <v>73431</v>
      </c>
      <c r="U6939" s="298">
        <f t="shared" si="733"/>
        <v>660879</v>
      </c>
      <c r="V6939" s="297"/>
      <c r="W6939" s="299">
        <f t="shared" si="734"/>
        <v>0</v>
      </c>
      <c r="X6939" s="300" t="str">
        <f t="shared" si="735"/>
        <v>8</v>
      </c>
      <c r="Y6939" s="297"/>
      <c r="Z6939" s="298">
        <f t="shared" si="736"/>
        <v>52870.32</v>
      </c>
      <c r="AA6939" s="301">
        <f>VLOOKUP(G6939,Ma_KH!$A:$R,14,0)</f>
        <v>60</v>
      </c>
    </row>
    <row r="6940" spans="1:27" hidden="1" x14ac:dyDescent="0.25">
      <c r="A6940" s="245">
        <v>46000</v>
      </c>
      <c r="B6940" s="248">
        <v>4181117384</v>
      </c>
      <c r="C6940" s="236" t="s">
        <v>7767</v>
      </c>
      <c r="D6940" s="302">
        <v>46004</v>
      </c>
      <c r="E6940" s="246"/>
      <c r="F6940" s="244"/>
      <c r="G6940" s="33" t="s">
        <v>7866</v>
      </c>
      <c r="H6940" s="246"/>
      <c r="I6940" s="248" t="s">
        <v>8850</v>
      </c>
      <c r="J6940" s="303" t="s">
        <v>1771</v>
      </c>
      <c r="K6940" s="335" t="s">
        <v>7154</v>
      </c>
      <c r="L6940" s="21" t="str">
        <f>VLOOKUP($K6940,TONG_SL!$A:$D,2,0)</f>
        <v>Chả cốm 300g</v>
      </c>
      <c r="N6940" s="21" t="str">
        <f t="shared" si="732"/>
        <v>K-C6</v>
      </c>
      <c r="Q6940" s="21" t="str">
        <f>VLOOKUP(K6940,TONG_SL!$A:$D,3,0)</f>
        <v>Túi</v>
      </c>
      <c r="R6940" s="224">
        <v>3</v>
      </c>
      <c r="S6940" s="297"/>
      <c r="T6940" s="297">
        <f>VLOOKUP(VLOOKUP(G6940,Ma_KH!$A:$R,18,0)&amp;K6940,Gia_MB!$A:$F,6,0)</f>
        <v>74250</v>
      </c>
      <c r="U6940" s="298">
        <f t="shared" si="733"/>
        <v>222750</v>
      </c>
      <c r="V6940" s="297"/>
      <c r="W6940" s="299">
        <f t="shared" si="734"/>
        <v>0</v>
      </c>
      <c r="X6940" s="300" t="str">
        <f t="shared" si="735"/>
        <v>8</v>
      </c>
      <c r="Y6940" s="297"/>
      <c r="Z6940" s="298">
        <f t="shared" si="736"/>
        <v>17820</v>
      </c>
      <c r="AA6940" s="301">
        <f>VLOOKUP(G6940,Ma_KH!$A:$R,14,0)</f>
        <v>60</v>
      </c>
    </row>
    <row r="6941" spans="1:27" hidden="1" x14ac:dyDescent="0.25">
      <c r="A6941" s="245">
        <v>46000</v>
      </c>
      <c r="B6941" s="248">
        <v>4181117493</v>
      </c>
      <c r="C6941" s="236" t="s">
        <v>7767</v>
      </c>
      <c r="D6941" s="302">
        <v>46004</v>
      </c>
      <c r="E6941" s="246"/>
      <c r="F6941" s="244"/>
      <c r="G6941" s="33" t="s">
        <v>7866</v>
      </c>
      <c r="H6941" s="246"/>
      <c r="I6941" s="248" t="s">
        <v>8851</v>
      </c>
      <c r="J6941" s="303" t="s">
        <v>1771</v>
      </c>
      <c r="K6941" s="335" t="s">
        <v>32</v>
      </c>
      <c r="L6941" s="21" t="str">
        <f>VLOOKUP($K6941,TONG_SL!$A:$D,2,0)</f>
        <v>Giò Tai Lưỡi Xào 250g</v>
      </c>
      <c r="N6941" s="21" t="str">
        <f t="shared" si="732"/>
        <v>K-C6</v>
      </c>
      <c r="Q6941" s="21" t="str">
        <f>VLOOKUP(K6941,TONG_SL!$A:$D,3,0)</f>
        <v>Túi</v>
      </c>
      <c r="R6941" s="224">
        <v>15</v>
      </c>
      <c r="S6941" s="297"/>
      <c r="T6941" s="297">
        <f>VLOOKUP(VLOOKUP(G6941,Ma_KH!$A:$R,18,0)&amp;K6941,Gia_MB!$A:$F,6,0)</f>
        <v>50182</v>
      </c>
      <c r="U6941" s="298">
        <f t="shared" si="733"/>
        <v>752730</v>
      </c>
      <c r="V6941" s="297"/>
      <c r="W6941" s="299">
        <f t="shared" si="734"/>
        <v>0</v>
      </c>
      <c r="X6941" s="300" t="str">
        <f t="shared" si="735"/>
        <v>8</v>
      </c>
      <c r="Y6941" s="297"/>
      <c r="Z6941" s="298">
        <f t="shared" si="736"/>
        <v>60218.400000000001</v>
      </c>
      <c r="AA6941" s="301">
        <f>VLOOKUP(G6941,Ma_KH!$A:$R,14,0)</f>
        <v>60</v>
      </c>
    </row>
    <row r="6942" spans="1:27" hidden="1" x14ac:dyDescent="0.25">
      <c r="A6942" s="245">
        <v>46000</v>
      </c>
      <c r="B6942" s="248">
        <v>4181117493</v>
      </c>
      <c r="C6942" s="236" t="s">
        <v>7767</v>
      </c>
      <c r="D6942" s="302">
        <v>46004</v>
      </c>
      <c r="E6942" s="246"/>
      <c r="F6942" s="244"/>
      <c r="G6942" s="33" t="s">
        <v>7866</v>
      </c>
      <c r="H6942" s="246"/>
      <c r="I6942" s="248" t="s">
        <v>8851</v>
      </c>
      <c r="J6942" s="303" t="s">
        <v>1771</v>
      </c>
      <c r="K6942" s="335" t="s">
        <v>7187</v>
      </c>
      <c r="L6942" s="21" t="str">
        <f>VLOOKUP($K6942,TONG_SL!$A:$D,2,0)</f>
        <v>Chân giò heo muối 300g</v>
      </c>
      <c r="N6942" s="21" t="str">
        <f t="shared" si="732"/>
        <v>K-C6</v>
      </c>
      <c r="Q6942" s="21" t="str">
        <f>VLOOKUP(K6942,TONG_SL!$A:$D,3,0)</f>
        <v>Túi</v>
      </c>
      <c r="R6942" s="224">
        <v>15</v>
      </c>
      <c r="S6942" s="297"/>
      <c r="T6942" s="297">
        <f>VLOOKUP(VLOOKUP(G6942,Ma_KH!$A:$R,18,0)&amp;K6942,Gia_MB!$A:$F,6,0)</f>
        <v>73431</v>
      </c>
      <c r="U6942" s="298">
        <f t="shared" si="733"/>
        <v>1101465</v>
      </c>
      <c r="V6942" s="297"/>
      <c r="W6942" s="299">
        <f t="shared" si="734"/>
        <v>0</v>
      </c>
      <c r="X6942" s="300" t="str">
        <f t="shared" si="735"/>
        <v>8</v>
      </c>
      <c r="Y6942" s="297"/>
      <c r="Z6942" s="298">
        <f t="shared" si="736"/>
        <v>88117.2</v>
      </c>
      <c r="AA6942" s="301">
        <f>VLOOKUP(G6942,Ma_KH!$A:$R,14,0)</f>
        <v>60</v>
      </c>
    </row>
    <row r="6943" spans="1:27" hidden="1" x14ac:dyDescent="0.25">
      <c r="A6943" s="245">
        <v>46000</v>
      </c>
      <c r="B6943" s="248">
        <v>4181117493</v>
      </c>
      <c r="C6943" s="236" t="s">
        <v>7767</v>
      </c>
      <c r="D6943" s="302">
        <v>46004</v>
      </c>
      <c r="E6943" s="246"/>
      <c r="F6943" s="244"/>
      <c r="G6943" s="33" t="s">
        <v>7866</v>
      </c>
      <c r="H6943" s="246"/>
      <c r="I6943" s="248" t="s">
        <v>8851</v>
      </c>
      <c r="J6943" s="303" t="s">
        <v>1771</v>
      </c>
      <c r="K6943" s="335" t="s">
        <v>7154</v>
      </c>
      <c r="L6943" s="21" t="str">
        <f>VLOOKUP($K6943,TONG_SL!$A:$D,2,0)</f>
        <v>Chả cốm 300g</v>
      </c>
      <c r="N6943" s="21" t="str">
        <f t="shared" si="732"/>
        <v>K-C6</v>
      </c>
      <c r="Q6943" s="21" t="str">
        <f>VLOOKUP(K6943,TONG_SL!$A:$D,3,0)</f>
        <v>Túi</v>
      </c>
      <c r="R6943" s="224">
        <v>3</v>
      </c>
      <c r="S6943" s="297"/>
      <c r="T6943" s="297">
        <f>VLOOKUP(VLOOKUP(G6943,Ma_KH!$A:$R,18,0)&amp;K6943,Gia_MB!$A:$F,6,0)</f>
        <v>74250</v>
      </c>
      <c r="U6943" s="298">
        <f t="shared" si="733"/>
        <v>222750</v>
      </c>
      <c r="V6943" s="297"/>
      <c r="W6943" s="299">
        <f t="shared" si="734"/>
        <v>0</v>
      </c>
      <c r="X6943" s="300" t="str">
        <f t="shared" si="735"/>
        <v>8</v>
      </c>
      <c r="Y6943" s="297"/>
      <c r="Z6943" s="298">
        <f t="shared" si="736"/>
        <v>17820</v>
      </c>
      <c r="AA6943" s="301">
        <f>VLOOKUP(G6943,Ma_KH!$A:$R,14,0)</f>
        <v>60</v>
      </c>
    </row>
    <row r="6944" spans="1:27" hidden="1" x14ac:dyDescent="0.25">
      <c r="A6944" s="245">
        <v>46000</v>
      </c>
      <c r="B6944" s="248">
        <v>4181117493</v>
      </c>
      <c r="C6944" s="236" t="s">
        <v>7767</v>
      </c>
      <c r="D6944" s="302">
        <v>46004</v>
      </c>
      <c r="E6944" s="246"/>
      <c r="F6944" s="244"/>
      <c r="G6944" s="33" t="s">
        <v>7866</v>
      </c>
      <c r="H6944" s="246"/>
      <c r="I6944" s="248" t="s">
        <v>8851</v>
      </c>
      <c r="J6944" s="303" t="s">
        <v>1771</v>
      </c>
      <c r="K6944" s="335" t="s">
        <v>30</v>
      </c>
      <c r="L6944" s="21" t="str">
        <f>VLOOKUP($K6944,TONG_SL!$A:$D,2,0)</f>
        <v>Gà muối 500g</v>
      </c>
      <c r="N6944" s="21" t="str">
        <f t="shared" si="732"/>
        <v>K-C6</v>
      </c>
      <c r="Q6944" s="21" t="str">
        <f>VLOOKUP(K6944,TONG_SL!$A:$D,3,0)</f>
        <v>Túi</v>
      </c>
      <c r="R6944" s="224">
        <v>9</v>
      </c>
      <c r="S6944" s="297"/>
      <c r="T6944" s="297">
        <f>VLOOKUP(VLOOKUP(G6944,Ma_KH!$A:$R,18,0)&amp;K6944,Gia_MB!$A:$F,6,0)</f>
        <v>111058</v>
      </c>
      <c r="U6944" s="298">
        <f t="shared" si="733"/>
        <v>999522</v>
      </c>
      <c r="V6944" s="297"/>
      <c r="W6944" s="299">
        <f t="shared" si="734"/>
        <v>0</v>
      </c>
      <c r="X6944" s="300" t="str">
        <f t="shared" si="735"/>
        <v>8</v>
      </c>
      <c r="Y6944" s="297"/>
      <c r="Z6944" s="298">
        <f t="shared" si="736"/>
        <v>79961.759999999995</v>
      </c>
      <c r="AA6944" s="301">
        <f>VLOOKUP(G6944,Ma_KH!$A:$R,14,0)</f>
        <v>60</v>
      </c>
    </row>
    <row r="6945" spans="1:27" hidden="1" x14ac:dyDescent="0.25">
      <c r="A6945" s="245">
        <v>46000</v>
      </c>
      <c r="B6945" s="248">
        <v>4181117493</v>
      </c>
      <c r="C6945" s="236" t="s">
        <v>7767</v>
      </c>
      <c r="D6945" s="302">
        <v>46004</v>
      </c>
      <c r="E6945" s="246"/>
      <c r="F6945" s="244"/>
      <c r="G6945" s="33" t="s">
        <v>7866</v>
      </c>
      <c r="H6945" s="246"/>
      <c r="I6945" s="248" t="s">
        <v>8851</v>
      </c>
      <c r="J6945" s="303" t="s">
        <v>1771</v>
      </c>
      <c r="K6945" s="335" t="s">
        <v>7153</v>
      </c>
      <c r="L6945" s="21" t="str">
        <f>VLOOKUP($K6945,TONG_SL!$A:$D,2,0)</f>
        <v>Tai heo muối 200g</v>
      </c>
      <c r="N6945" s="21" t="str">
        <f t="shared" si="732"/>
        <v>K-C6</v>
      </c>
      <c r="Q6945" s="21" t="str">
        <f>VLOOKUP(K6945,TONG_SL!$A:$D,3,0)</f>
        <v>Túi</v>
      </c>
      <c r="R6945" s="224">
        <v>10</v>
      </c>
      <c r="S6945" s="297"/>
      <c r="T6945" s="297">
        <f>VLOOKUP(VLOOKUP(G6945,Ma_KH!$A:$R,18,0)&amp;K6945,Gia_MB!$A:$F,6,0)</f>
        <v>55595</v>
      </c>
      <c r="U6945" s="298">
        <f t="shared" si="733"/>
        <v>555950</v>
      </c>
      <c r="V6945" s="297"/>
      <c r="W6945" s="299">
        <f t="shared" si="734"/>
        <v>0</v>
      </c>
      <c r="X6945" s="300" t="str">
        <f t="shared" si="735"/>
        <v>8</v>
      </c>
      <c r="Y6945" s="297"/>
      <c r="Z6945" s="298">
        <f t="shared" si="736"/>
        <v>44476</v>
      </c>
      <c r="AA6945" s="301">
        <f>VLOOKUP(G6945,Ma_KH!$A:$R,14,0)</f>
        <v>60</v>
      </c>
    </row>
    <row r="6946" spans="1:27" hidden="1" x14ac:dyDescent="0.25">
      <c r="A6946" s="245">
        <v>46000</v>
      </c>
      <c r="B6946" s="248">
        <v>4181117493</v>
      </c>
      <c r="C6946" s="236" t="s">
        <v>7767</v>
      </c>
      <c r="D6946" s="302">
        <v>46004</v>
      </c>
      <c r="E6946" s="246"/>
      <c r="F6946" s="244"/>
      <c r="G6946" s="33" t="s">
        <v>7866</v>
      </c>
      <c r="H6946" s="246"/>
      <c r="I6946" s="248" t="s">
        <v>8851</v>
      </c>
      <c r="J6946" s="303" t="s">
        <v>1771</v>
      </c>
      <c r="K6946" s="335" t="s">
        <v>48</v>
      </c>
      <c r="L6946" s="21" t="str">
        <f>VLOOKUP($K6946,TONG_SL!$A:$D,2,0)</f>
        <v>Mọc Nấm Hương 250g</v>
      </c>
      <c r="N6946" s="21" t="str">
        <f t="shared" si="732"/>
        <v>K-C6</v>
      </c>
      <c r="Q6946" s="21" t="str">
        <f>VLOOKUP(K6946,TONG_SL!$A:$D,3,0)</f>
        <v>Túi</v>
      </c>
      <c r="R6946" s="224">
        <v>6</v>
      </c>
      <c r="S6946" s="297"/>
      <c r="T6946" s="297">
        <f>VLOOKUP(VLOOKUP(G6946,Ma_KH!$A:$R,18,0)&amp;K6946,Gia_MB!$A:$F,6,0)</f>
        <v>46000</v>
      </c>
      <c r="U6946" s="298">
        <f t="shared" si="733"/>
        <v>276000</v>
      </c>
      <c r="V6946" s="297"/>
      <c r="W6946" s="299">
        <f t="shared" si="734"/>
        <v>0</v>
      </c>
      <c r="X6946" s="300" t="str">
        <f t="shared" si="735"/>
        <v>8</v>
      </c>
      <c r="Y6946" s="297"/>
      <c r="Z6946" s="298">
        <f t="shared" si="736"/>
        <v>22080</v>
      </c>
      <c r="AA6946" s="301">
        <f>VLOOKUP(G6946,Ma_KH!$A:$R,14,0)</f>
        <v>60</v>
      </c>
    </row>
    <row r="6947" spans="1:27" hidden="1" x14ac:dyDescent="0.25">
      <c r="A6947" s="245">
        <v>46000</v>
      </c>
      <c r="B6947" s="248">
        <v>4181117415</v>
      </c>
      <c r="C6947" s="236" t="s">
        <v>7767</v>
      </c>
      <c r="D6947" s="302">
        <v>46004</v>
      </c>
      <c r="E6947" s="246"/>
      <c r="F6947" s="244"/>
      <c r="G6947" s="33" t="s">
        <v>7866</v>
      </c>
      <c r="H6947" s="246"/>
      <c r="I6947" s="248" t="s">
        <v>8852</v>
      </c>
      <c r="J6947" s="303" t="s">
        <v>1771</v>
      </c>
      <c r="K6947" s="335" t="s">
        <v>7187</v>
      </c>
      <c r="L6947" s="21" t="str">
        <f>VLOOKUP($K6947,TONG_SL!$A:$D,2,0)</f>
        <v>Chân giò heo muối 300g</v>
      </c>
      <c r="N6947" s="21" t="str">
        <f t="shared" si="732"/>
        <v>K-C6</v>
      </c>
      <c r="Q6947" s="21" t="str">
        <f>VLOOKUP(K6947,TONG_SL!$A:$D,3,0)</f>
        <v>Túi</v>
      </c>
      <c r="R6947" s="224">
        <v>20</v>
      </c>
      <c r="S6947" s="297"/>
      <c r="T6947" s="297">
        <f>VLOOKUP(VLOOKUP(G6947,Ma_KH!$A:$R,18,0)&amp;K6947,Gia_MB!$A:$F,6,0)</f>
        <v>73431</v>
      </c>
      <c r="U6947" s="298">
        <f t="shared" si="733"/>
        <v>1468620</v>
      </c>
      <c r="V6947" s="297"/>
      <c r="W6947" s="299">
        <f t="shared" si="734"/>
        <v>0</v>
      </c>
      <c r="X6947" s="300" t="str">
        <f t="shared" si="735"/>
        <v>8</v>
      </c>
      <c r="Y6947" s="297"/>
      <c r="Z6947" s="298">
        <f t="shared" si="736"/>
        <v>117489.60000000001</v>
      </c>
      <c r="AA6947" s="301">
        <f>VLOOKUP(G6947,Ma_KH!$A:$R,14,0)</f>
        <v>60</v>
      </c>
    </row>
    <row r="6948" spans="1:27" hidden="1" x14ac:dyDescent="0.25">
      <c r="A6948" s="245">
        <v>46000</v>
      </c>
      <c r="B6948" s="248">
        <v>4181117415</v>
      </c>
      <c r="C6948" s="236" t="s">
        <v>7767</v>
      </c>
      <c r="D6948" s="302">
        <v>46004</v>
      </c>
      <c r="E6948" s="246"/>
      <c r="F6948" s="244"/>
      <c r="G6948" s="33" t="s">
        <v>7866</v>
      </c>
      <c r="H6948" s="246"/>
      <c r="I6948" s="248" t="s">
        <v>8852</v>
      </c>
      <c r="J6948" s="303" t="s">
        <v>1771</v>
      </c>
      <c r="K6948" s="335" t="s">
        <v>7154</v>
      </c>
      <c r="L6948" s="21" t="str">
        <f>VLOOKUP($K6948,TONG_SL!$A:$D,2,0)</f>
        <v>Chả cốm 300g</v>
      </c>
      <c r="N6948" s="21" t="str">
        <f t="shared" si="732"/>
        <v>K-C6</v>
      </c>
      <c r="Q6948" s="21" t="str">
        <f>VLOOKUP(K6948,TONG_SL!$A:$D,3,0)</f>
        <v>Túi</v>
      </c>
      <c r="R6948" s="224">
        <v>9</v>
      </c>
      <c r="S6948" s="297"/>
      <c r="T6948" s="297">
        <f>VLOOKUP(VLOOKUP(G6948,Ma_KH!$A:$R,18,0)&amp;K6948,Gia_MB!$A:$F,6,0)</f>
        <v>74250</v>
      </c>
      <c r="U6948" s="298">
        <f t="shared" si="733"/>
        <v>668250</v>
      </c>
      <c r="V6948" s="297"/>
      <c r="W6948" s="299">
        <f t="shared" si="734"/>
        <v>0</v>
      </c>
      <c r="X6948" s="300" t="str">
        <f t="shared" si="735"/>
        <v>8</v>
      </c>
      <c r="Y6948" s="297"/>
      <c r="Z6948" s="298">
        <f t="shared" si="736"/>
        <v>53460</v>
      </c>
      <c r="AA6948" s="301">
        <f>VLOOKUP(G6948,Ma_KH!$A:$R,14,0)</f>
        <v>60</v>
      </c>
    </row>
    <row r="6949" spans="1:27" hidden="1" x14ac:dyDescent="0.25">
      <c r="A6949" s="245">
        <v>46000</v>
      </c>
      <c r="B6949" s="248">
        <v>4181117415</v>
      </c>
      <c r="C6949" s="236" t="s">
        <v>7767</v>
      </c>
      <c r="D6949" s="302">
        <v>46004</v>
      </c>
      <c r="E6949" s="246"/>
      <c r="F6949" s="244"/>
      <c r="G6949" s="33" t="s">
        <v>7866</v>
      </c>
      <c r="H6949" s="246"/>
      <c r="I6949" s="248" t="s">
        <v>8852</v>
      </c>
      <c r="J6949" s="303" t="s">
        <v>1771</v>
      </c>
      <c r="K6949" s="335" t="s">
        <v>32</v>
      </c>
      <c r="L6949" s="21" t="str">
        <f>VLOOKUP($K6949,TONG_SL!$A:$D,2,0)</f>
        <v>Giò Tai Lưỡi Xào 250g</v>
      </c>
      <c r="N6949" s="21" t="str">
        <f t="shared" si="732"/>
        <v>K-C6</v>
      </c>
      <c r="Q6949" s="21" t="str">
        <f>VLOOKUP(K6949,TONG_SL!$A:$D,3,0)</f>
        <v>Túi</v>
      </c>
      <c r="R6949" s="224">
        <v>9</v>
      </c>
      <c r="S6949" s="297"/>
      <c r="T6949" s="297">
        <f>VLOOKUP(VLOOKUP(G6949,Ma_KH!$A:$R,18,0)&amp;K6949,Gia_MB!$A:$F,6,0)</f>
        <v>50182</v>
      </c>
      <c r="U6949" s="298">
        <f t="shared" si="733"/>
        <v>451638</v>
      </c>
      <c r="V6949" s="297"/>
      <c r="W6949" s="299">
        <f t="shared" si="734"/>
        <v>0</v>
      </c>
      <c r="X6949" s="300" t="str">
        <f t="shared" si="735"/>
        <v>8</v>
      </c>
      <c r="Y6949" s="297"/>
      <c r="Z6949" s="298">
        <f t="shared" si="736"/>
        <v>36131.040000000001</v>
      </c>
      <c r="AA6949" s="301">
        <f>VLOOKUP(G6949,Ma_KH!$A:$R,14,0)</f>
        <v>60</v>
      </c>
    </row>
    <row r="6950" spans="1:27" hidden="1" x14ac:dyDescent="0.25">
      <c r="A6950" s="245">
        <v>46000</v>
      </c>
      <c r="B6950" s="248">
        <v>4181117415</v>
      </c>
      <c r="C6950" s="236" t="s">
        <v>7767</v>
      </c>
      <c r="D6950" s="302">
        <v>46004</v>
      </c>
      <c r="E6950" s="246"/>
      <c r="F6950" s="244"/>
      <c r="G6950" s="33" t="s">
        <v>7866</v>
      </c>
      <c r="H6950" s="246"/>
      <c r="I6950" s="248" t="s">
        <v>8852</v>
      </c>
      <c r="J6950" s="303" t="s">
        <v>1771</v>
      </c>
      <c r="K6950" s="335" t="s">
        <v>30</v>
      </c>
      <c r="L6950" s="21" t="str">
        <f>VLOOKUP($K6950,TONG_SL!$A:$D,2,0)</f>
        <v>Gà muối 500g</v>
      </c>
      <c r="N6950" s="21" t="str">
        <f t="shared" si="732"/>
        <v>K-C6</v>
      </c>
      <c r="Q6950" s="21" t="str">
        <f>VLOOKUP(K6950,TONG_SL!$A:$D,3,0)</f>
        <v>Túi</v>
      </c>
      <c r="R6950" s="224">
        <v>10</v>
      </c>
      <c r="S6950" s="297"/>
      <c r="T6950" s="297">
        <f>VLOOKUP(VLOOKUP(G6950,Ma_KH!$A:$R,18,0)&amp;K6950,Gia_MB!$A:$F,6,0)</f>
        <v>111058</v>
      </c>
      <c r="U6950" s="298">
        <f t="shared" si="733"/>
        <v>1110580</v>
      </c>
      <c r="V6950" s="297"/>
      <c r="W6950" s="299">
        <f t="shared" si="734"/>
        <v>0</v>
      </c>
      <c r="X6950" s="300" t="str">
        <f t="shared" si="735"/>
        <v>8</v>
      </c>
      <c r="Y6950" s="297"/>
      <c r="Z6950" s="298">
        <f t="shared" si="736"/>
        <v>88846.400000000009</v>
      </c>
      <c r="AA6950" s="301">
        <f>VLOOKUP(G6950,Ma_KH!$A:$R,14,0)</f>
        <v>60</v>
      </c>
    </row>
    <row r="6951" spans="1:27" hidden="1" x14ac:dyDescent="0.25">
      <c r="A6951" s="245">
        <v>46000</v>
      </c>
      <c r="B6951" s="248">
        <v>4181117415</v>
      </c>
      <c r="C6951" s="236" t="s">
        <v>7767</v>
      </c>
      <c r="D6951" s="302">
        <v>46004</v>
      </c>
      <c r="E6951" s="246"/>
      <c r="F6951" s="244"/>
      <c r="G6951" s="33" t="s">
        <v>7866</v>
      </c>
      <c r="H6951" s="246"/>
      <c r="I6951" s="248" t="s">
        <v>8852</v>
      </c>
      <c r="J6951" s="303" t="s">
        <v>1771</v>
      </c>
      <c r="K6951" s="335" t="s">
        <v>7153</v>
      </c>
      <c r="L6951" s="21" t="str">
        <f>VLOOKUP($K6951,TONG_SL!$A:$D,2,0)</f>
        <v>Tai heo muối 200g</v>
      </c>
      <c r="N6951" s="21" t="str">
        <f t="shared" si="732"/>
        <v>K-C6</v>
      </c>
      <c r="Q6951" s="21" t="str">
        <f>VLOOKUP(K6951,TONG_SL!$A:$D,3,0)</f>
        <v>Túi</v>
      </c>
      <c r="R6951" s="224">
        <v>9</v>
      </c>
      <c r="S6951" s="297"/>
      <c r="T6951" s="297">
        <f>VLOOKUP(VLOOKUP(G6951,Ma_KH!$A:$R,18,0)&amp;K6951,Gia_MB!$A:$F,6,0)</f>
        <v>55595</v>
      </c>
      <c r="U6951" s="298">
        <f t="shared" si="733"/>
        <v>500355</v>
      </c>
      <c r="V6951" s="297"/>
      <c r="W6951" s="299">
        <f t="shared" si="734"/>
        <v>0</v>
      </c>
      <c r="X6951" s="300" t="str">
        <f t="shared" si="735"/>
        <v>8</v>
      </c>
      <c r="Y6951" s="297"/>
      <c r="Z6951" s="298">
        <f t="shared" si="736"/>
        <v>40028.400000000001</v>
      </c>
      <c r="AA6951" s="301">
        <f>VLOOKUP(G6951,Ma_KH!$A:$R,14,0)</f>
        <v>60</v>
      </c>
    </row>
    <row r="6952" spans="1:27" hidden="1" x14ac:dyDescent="0.25">
      <c r="A6952" s="245">
        <v>46000</v>
      </c>
      <c r="B6952" s="248">
        <v>4181117507</v>
      </c>
      <c r="C6952" s="236" t="s">
        <v>7767</v>
      </c>
      <c r="D6952" s="302">
        <v>46004</v>
      </c>
      <c r="E6952" s="246"/>
      <c r="F6952" s="244"/>
      <c r="G6952" s="33" t="s">
        <v>7866</v>
      </c>
      <c r="H6952" s="246"/>
      <c r="I6952" s="248" t="s">
        <v>8853</v>
      </c>
      <c r="J6952" s="303" t="s">
        <v>1771</v>
      </c>
      <c r="K6952" s="335" t="s">
        <v>32</v>
      </c>
      <c r="L6952" s="21" t="str">
        <f>VLOOKUP($K6952,TONG_SL!$A:$D,2,0)</f>
        <v>Giò Tai Lưỡi Xào 250g</v>
      </c>
      <c r="N6952" s="21" t="str">
        <f t="shared" si="732"/>
        <v>K-C6</v>
      </c>
      <c r="Q6952" s="21" t="str">
        <f>VLOOKUP(K6952,TONG_SL!$A:$D,3,0)</f>
        <v>Túi</v>
      </c>
      <c r="R6952" s="224">
        <v>3</v>
      </c>
      <c r="S6952" s="297"/>
      <c r="T6952" s="297">
        <f>VLOOKUP(VLOOKUP(G6952,Ma_KH!$A:$R,18,0)&amp;K6952,Gia_MB!$A:$F,6,0)</f>
        <v>50182</v>
      </c>
      <c r="U6952" s="298">
        <f t="shared" si="733"/>
        <v>150546</v>
      </c>
      <c r="V6952" s="297"/>
      <c r="W6952" s="299">
        <f t="shared" si="734"/>
        <v>0</v>
      </c>
      <c r="X6952" s="300" t="str">
        <f t="shared" si="735"/>
        <v>8</v>
      </c>
      <c r="Y6952" s="297"/>
      <c r="Z6952" s="298">
        <f t="shared" si="736"/>
        <v>12043.68</v>
      </c>
      <c r="AA6952" s="301">
        <f>VLOOKUP(G6952,Ma_KH!$A:$R,14,0)</f>
        <v>60</v>
      </c>
    </row>
    <row r="6953" spans="1:27" hidden="1" x14ac:dyDescent="0.25">
      <c r="A6953" s="245">
        <v>46000</v>
      </c>
      <c r="B6953" s="248">
        <v>4181117507</v>
      </c>
      <c r="C6953" s="236" t="s">
        <v>7767</v>
      </c>
      <c r="D6953" s="302">
        <v>46004</v>
      </c>
      <c r="E6953" s="246"/>
      <c r="F6953" s="244"/>
      <c r="G6953" s="33" t="s">
        <v>7866</v>
      </c>
      <c r="H6953" s="246"/>
      <c r="I6953" s="248" t="s">
        <v>8853</v>
      </c>
      <c r="J6953" s="303" t="s">
        <v>1771</v>
      </c>
      <c r="K6953" s="335" t="s">
        <v>7187</v>
      </c>
      <c r="L6953" s="21" t="str">
        <f>VLOOKUP($K6953,TONG_SL!$A:$D,2,0)</f>
        <v>Chân giò heo muối 300g</v>
      </c>
      <c r="N6953" s="21" t="str">
        <f t="shared" si="732"/>
        <v>K-C6</v>
      </c>
      <c r="Q6953" s="21" t="str">
        <f>VLOOKUP(K6953,TONG_SL!$A:$D,3,0)</f>
        <v>Túi</v>
      </c>
      <c r="R6953" s="224">
        <v>6</v>
      </c>
      <c r="S6953" s="297"/>
      <c r="T6953" s="297">
        <f>VLOOKUP(VLOOKUP(G6953,Ma_KH!$A:$R,18,0)&amp;K6953,Gia_MB!$A:$F,6,0)</f>
        <v>73431</v>
      </c>
      <c r="U6953" s="298">
        <f t="shared" si="733"/>
        <v>440586</v>
      </c>
      <c r="V6953" s="297"/>
      <c r="W6953" s="299">
        <f t="shared" si="734"/>
        <v>0</v>
      </c>
      <c r="X6953" s="300" t="str">
        <f t="shared" si="735"/>
        <v>8</v>
      </c>
      <c r="Y6953" s="297"/>
      <c r="Z6953" s="298">
        <f t="shared" si="736"/>
        <v>35246.879999999997</v>
      </c>
      <c r="AA6953" s="301">
        <f>VLOOKUP(G6953,Ma_KH!$A:$R,14,0)</f>
        <v>60</v>
      </c>
    </row>
    <row r="6954" spans="1:27" hidden="1" x14ac:dyDescent="0.25">
      <c r="A6954" s="245">
        <v>46000</v>
      </c>
      <c r="B6954" s="248">
        <v>4181117507</v>
      </c>
      <c r="C6954" s="236" t="s">
        <v>7767</v>
      </c>
      <c r="D6954" s="302">
        <v>46004</v>
      </c>
      <c r="E6954" s="246"/>
      <c r="F6954" s="244"/>
      <c r="G6954" s="33" t="s">
        <v>7866</v>
      </c>
      <c r="H6954" s="246"/>
      <c r="I6954" s="248" t="s">
        <v>8853</v>
      </c>
      <c r="J6954" s="303" t="s">
        <v>1771</v>
      </c>
      <c r="K6954" s="335" t="s">
        <v>7154</v>
      </c>
      <c r="L6954" s="21" t="str">
        <f>VLOOKUP($K6954,TONG_SL!$A:$D,2,0)</f>
        <v>Chả cốm 300g</v>
      </c>
      <c r="N6954" s="21" t="str">
        <f t="shared" si="732"/>
        <v>K-C6</v>
      </c>
      <c r="Q6954" s="21" t="str">
        <f>VLOOKUP(K6954,TONG_SL!$A:$D,3,0)</f>
        <v>Túi</v>
      </c>
      <c r="R6954" s="224">
        <v>3</v>
      </c>
      <c r="S6954" s="297"/>
      <c r="T6954" s="297">
        <f>VLOOKUP(VLOOKUP(G6954,Ma_KH!$A:$R,18,0)&amp;K6954,Gia_MB!$A:$F,6,0)</f>
        <v>74250</v>
      </c>
      <c r="U6954" s="298">
        <f t="shared" si="733"/>
        <v>222750</v>
      </c>
      <c r="V6954" s="297"/>
      <c r="W6954" s="299">
        <f t="shared" si="734"/>
        <v>0</v>
      </c>
      <c r="X6954" s="300" t="str">
        <f t="shared" si="735"/>
        <v>8</v>
      </c>
      <c r="Y6954" s="297"/>
      <c r="Z6954" s="298">
        <f t="shared" si="736"/>
        <v>17820</v>
      </c>
      <c r="AA6954" s="301">
        <f>VLOOKUP(G6954,Ma_KH!$A:$R,14,0)</f>
        <v>60</v>
      </c>
    </row>
    <row r="6955" spans="1:27" hidden="1" x14ac:dyDescent="0.25">
      <c r="A6955" s="245">
        <v>46000</v>
      </c>
      <c r="B6955" s="248">
        <v>4181117507</v>
      </c>
      <c r="C6955" s="236" t="s">
        <v>7767</v>
      </c>
      <c r="D6955" s="302">
        <v>46004</v>
      </c>
      <c r="E6955" s="246"/>
      <c r="F6955" s="244"/>
      <c r="G6955" s="33" t="s">
        <v>7866</v>
      </c>
      <c r="H6955" s="246"/>
      <c r="I6955" s="248" t="s">
        <v>8853</v>
      </c>
      <c r="J6955" s="303" t="s">
        <v>1771</v>
      </c>
      <c r="K6955" s="335" t="s">
        <v>48</v>
      </c>
      <c r="L6955" s="21" t="str">
        <f>VLOOKUP($K6955,TONG_SL!$A:$D,2,0)</f>
        <v>Mọc Nấm Hương 250g</v>
      </c>
      <c r="N6955" s="21" t="str">
        <f t="shared" si="732"/>
        <v>K-C6</v>
      </c>
      <c r="Q6955" s="21" t="str">
        <f>VLOOKUP(K6955,TONG_SL!$A:$D,3,0)</f>
        <v>Túi</v>
      </c>
      <c r="R6955" s="224">
        <v>6</v>
      </c>
      <c r="S6955" s="297"/>
      <c r="T6955" s="297">
        <f>VLOOKUP(VLOOKUP(G6955,Ma_KH!$A:$R,18,0)&amp;K6955,Gia_MB!$A:$F,6,0)</f>
        <v>46000</v>
      </c>
      <c r="U6955" s="298">
        <f t="shared" si="733"/>
        <v>276000</v>
      </c>
      <c r="V6955" s="297"/>
      <c r="W6955" s="299">
        <f t="shared" si="734"/>
        <v>0</v>
      </c>
      <c r="X6955" s="300" t="str">
        <f t="shared" si="735"/>
        <v>8</v>
      </c>
      <c r="Y6955" s="297"/>
      <c r="Z6955" s="298">
        <f t="shared" si="736"/>
        <v>22080</v>
      </c>
      <c r="AA6955" s="301">
        <f>VLOOKUP(G6955,Ma_KH!$A:$R,14,0)</f>
        <v>60</v>
      </c>
    </row>
    <row r="6956" spans="1:27" hidden="1" x14ac:dyDescent="0.25">
      <c r="A6956" s="245">
        <v>46000</v>
      </c>
      <c r="B6956" s="248">
        <v>4181117507</v>
      </c>
      <c r="C6956" s="236" t="s">
        <v>7767</v>
      </c>
      <c r="D6956" s="302">
        <v>46004</v>
      </c>
      <c r="E6956" s="246"/>
      <c r="F6956" s="244"/>
      <c r="G6956" s="33" t="s">
        <v>7866</v>
      </c>
      <c r="H6956" s="246"/>
      <c r="I6956" s="248" t="s">
        <v>8853</v>
      </c>
      <c r="J6956" s="303" t="s">
        <v>1771</v>
      </c>
      <c r="K6956" s="335" t="s">
        <v>30</v>
      </c>
      <c r="L6956" s="21" t="str">
        <f>VLOOKUP($K6956,TONG_SL!$A:$D,2,0)</f>
        <v>Gà muối 500g</v>
      </c>
      <c r="N6956" s="21" t="str">
        <f t="shared" si="732"/>
        <v>K-C6</v>
      </c>
      <c r="Q6956" s="21" t="str">
        <f>VLOOKUP(K6956,TONG_SL!$A:$D,3,0)</f>
        <v>Túi</v>
      </c>
      <c r="R6956" s="224">
        <v>9</v>
      </c>
      <c r="S6956" s="297"/>
      <c r="T6956" s="297">
        <f>VLOOKUP(VLOOKUP(G6956,Ma_KH!$A:$R,18,0)&amp;K6956,Gia_MB!$A:$F,6,0)</f>
        <v>111058</v>
      </c>
      <c r="U6956" s="298">
        <f t="shared" si="733"/>
        <v>999522</v>
      </c>
      <c r="V6956" s="297"/>
      <c r="W6956" s="299">
        <f t="shared" si="734"/>
        <v>0</v>
      </c>
      <c r="X6956" s="300" t="str">
        <f t="shared" si="735"/>
        <v>8</v>
      </c>
      <c r="Y6956" s="297"/>
      <c r="Z6956" s="298">
        <f t="shared" si="736"/>
        <v>79961.759999999995</v>
      </c>
      <c r="AA6956" s="301">
        <f>VLOOKUP(G6956,Ma_KH!$A:$R,14,0)</f>
        <v>60</v>
      </c>
    </row>
    <row r="6957" spans="1:27" hidden="1" x14ac:dyDescent="0.25">
      <c r="A6957" s="245">
        <v>46000</v>
      </c>
      <c r="B6957" s="248">
        <v>4181117382</v>
      </c>
      <c r="C6957" s="236" t="s">
        <v>7767</v>
      </c>
      <c r="D6957" s="302">
        <v>46004</v>
      </c>
      <c r="E6957" s="246"/>
      <c r="F6957" s="244"/>
      <c r="G6957" s="33" t="s">
        <v>7855</v>
      </c>
      <c r="H6957" s="246"/>
      <c r="I6957" s="248" t="s">
        <v>8854</v>
      </c>
      <c r="J6957" s="303" t="s">
        <v>1771</v>
      </c>
      <c r="K6957" s="335" t="s">
        <v>7154</v>
      </c>
      <c r="L6957" s="21" t="str">
        <f>VLOOKUP($K6957,TONG_SL!$A:$D,2,0)</f>
        <v>Chả cốm 300g</v>
      </c>
      <c r="N6957" s="21" t="str">
        <f t="shared" si="732"/>
        <v>K-C6</v>
      </c>
      <c r="Q6957" s="21" t="str">
        <f>VLOOKUP(K6957,TONG_SL!$A:$D,3,0)</f>
        <v>Túi</v>
      </c>
      <c r="R6957" s="224">
        <v>3</v>
      </c>
      <c r="S6957" s="297"/>
      <c r="T6957" s="297">
        <f>VLOOKUP(VLOOKUP(G6957,Ma_KH!$A:$R,18,0)&amp;K6957,Gia_MB!$A:$F,6,0)</f>
        <v>74250</v>
      </c>
      <c r="U6957" s="298">
        <f t="shared" si="733"/>
        <v>222750</v>
      </c>
      <c r="V6957" s="297"/>
      <c r="W6957" s="299">
        <f t="shared" si="734"/>
        <v>0</v>
      </c>
      <c r="X6957" s="300" t="str">
        <f t="shared" si="735"/>
        <v>8</v>
      </c>
      <c r="Y6957" s="297"/>
      <c r="Z6957" s="298">
        <f t="shared" si="736"/>
        <v>17820</v>
      </c>
      <c r="AA6957" s="301">
        <f>VLOOKUP(G6957,Ma_KH!$A:$R,14,0)</f>
        <v>60</v>
      </c>
    </row>
    <row r="6958" spans="1:27" hidden="1" x14ac:dyDescent="0.25">
      <c r="A6958" s="245">
        <v>46000</v>
      </c>
      <c r="B6958" s="248">
        <v>4181117382</v>
      </c>
      <c r="C6958" s="236" t="s">
        <v>7767</v>
      </c>
      <c r="D6958" s="302">
        <v>46004</v>
      </c>
      <c r="E6958" s="246"/>
      <c r="F6958" s="244"/>
      <c r="G6958" s="33" t="s">
        <v>7855</v>
      </c>
      <c r="H6958" s="246"/>
      <c r="I6958" s="248" t="s">
        <v>8854</v>
      </c>
      <c r="J6958" s="303" t="s">
        <v>1771</v>
      </c>
      <c r="K6958" s="335" t="s">
        <v>48</v>
      </c>
      <c r="L6958" s="21" t="str">
        <f>VLOOKUP($K6958,TONG_SL!$A:$D,2,0)</f>
        <v>Mọc Nấm Hương 250g</v>
      </c>
      <c r="N6958" s="21" t="str">
        <f t="shared" si="732"/>
        <v>K-C6</v>
      </c>
      <c r="Q6958" s="21" t="str">
        <f>VLOOKUP(K6958,TONG_SL!$A:$D,3,0)</f>
        <v>Túi</v>
      </c>
      <c r="R6958" s="224">
        <v>6</v>
      </c>
      <c r="S6958" s="297"/>
      <c r="T6958" s="297">
        <f>VLOOKUP(VLOOKUP(G6958,Ma_KH!$A:$R,18,0)&amp;K6958,Gia_MB!$A:$F,6,0)</f>
        <v>46000</v>
      </c>
      <c r="U6958" s="298">
        <f t="shared" si="733"/>
        <v>276000</v>
      </c>
      <c r="V6958" s="297"/>
      <c r="W6958" s="299">
        <f t="shared" si="734"/>
        <v>0</v>
      </c>
      <c r="X6958" s="300" t="str">
        <f t="shared" si="735"/>
        <v>8</v>
      </c>
      <c r="Y6958" s="297"/>
      <c r="Z6958" s="298">
        <f t="shared" si="736"/>
        <v>22080</v>
      </c>
      <c r="AA6958" s="301">
        <f>VLOOKUP(G6958,Ma_KH!$A:$R,14,0)</f>
        <v>60</v>
      </c>
    </row>
    <row r="6959" spans="1:27" hidden="1" x14ac:dyDescent="0.25">
      <c r="A6959" s="245">
        <v>46000</v>
      </c>
      <c r="B6959" s="248">
        <v>4181117382</v>
      </c>
      <c r="C6959" s="236" t="s">
        <v>7767</v>
      </c>
      <c r="D6959" s="302">
        <v>46004</v>
      </c>
      <c r="E6959" s="246"/>
      <c r="F6959" s="244"/>
      <c r="G6959" s="33" t="s">
        <v>7855</v>
      </c>
      <c r="H6959" s="246"/>
      <c r="I6959" s="248" t="s">
        <v>8854</v>
      </c>
      <c r="J6959" s="303" t="s">
        <v>1771</v>
      </c>
      <c r="K6959" s="335" t="s">
        <v>30</v>
      </c>
      <c r="L6959" s="21" t="str">
        <f>VLOOKUP($K6959,TONG_SL!$A:$D,2,0)</f>
        <v>Gà muối 500g</v>
      </c>
      <c r="N6959" s="21" t="str">
        <f t="shared" si="732"/>
        <v>K-C6</v>
      </c>
      <c r="Q6959" s="21" t="str">
        <f>VLOOKUP(K6959,TONG_SL!$A:$D,3,0)</f>
        <v>Túi</v>
      </c>
      <c r="R6959" s="224">
        <v>9</v>
      </c>
      <c r="S6959" s="297"/>
      <c r="T6959" s="297">
        <f>VLOOKUP(VLOOKUP(G6959,Ma_KH!$A:$R,18,0)&amp;K6959,Gia_MB!$A:$F,6,0)</f>
        <v>111058</v>
      </c>
      <c r="U6959" s="298">
        <f t="shared" si="733"/>
        <v>999522</v>
      </c>
      <c r="V6959" s="297"/>
      <c r="W6959" s="299">
        <f t="shared" si="734"/>
        <v>0</v>
      </c>
      <c r="X6959" s="300" t="str">
        <f t="shared" si="735"/>
        <v>8</v>
      </c>
      <c r="Y6959" s="297"/>
      <c r="Z6959" s="298">
        <f t="shared" si="736"/>
        <v>79961.759999999995</v>
      </c>
      <c r="AA6959" s="301">
        <f>VLOOKUP(G6959,Ma_KH!$A:$R,14,0)</f>
        <v>60</v>
      </c>
    </row>
    <row r="6960" spans="1:27" hidden="1" x14ac:dyDescent="0.25">
      <c r="A6960" s="245">
        <v>46000</v>
      </c>
      <c r="B6960" s="248">
        <v>4181117382</v>
      </c>
      <c r="C6960" s="236" t="s">
        <v>7767</v>
      </c>
      <c r="D6960" s="302">
        <v>46004</v>
      </c>
      <c r="E6960" s="246"/>
      <c r="F6960" s="244"/>
      <c r="G6960" s="33" t="s">
        <v>7855</v>
      </c>
      <c r="H6960" s="246"/>
      <c r="I6960" s="248" t="s">
        <v>8854</v>
      </c>
      <c r="J6960" s="303" t="s">
        <v>1771</v>
      </c>
      <c r="K6960" s="335" t="s">
        <v>7187</v>
      </c>
      <c r="L6960" s="21" t="str">
        <f>VLOOKUP($K6960,TONG_SL!$A:$D,2,0)</f>
        <v>Chân giò heo muối 300g</v>
      </c>
      <c r="N6960" s="21" t="str">
        <f t="shared" si="732"/>
        <v>K-C6</v>
      </c>
      <c r="Q6960" s="21" t="str">
        <f>VLOOKUP(K6960,TONG_SL!$A:$D,3,0)</f>
        <v>Túi</v>
      </c>
      <c r="R6960" s="224">
        <v>6</v>
      </c>
      <c r="S6960" s="297"/>
      <c r="T6960" s="297">
        <f>VLOOKUP(VLOOKUP(G6960,Ma_KH!$A:$R,18,0)&amp;K6960,Gia_MB!$A:$F,6,0)</f>
        <v>73431</v>
      </c>
      <c r="U6960" s="298">
        <f t="shared" si="733"/>
        <v>440586</v>
      </c>
      <c r="V6960" s="297"/>
      <c r="W6960" s="299">
        <f t="shared" si="734"/>
        <v>0</v>
      </c>
      <c r="X6960" s="300" t="str">
        <f t="shared" si="735"/>
        <v>8</v>
      </c>
      <c r="Y6960" s="297"/>
      <c r="Z6960" s="298">
        <f t="shared" si="736"/>
        <v>35246.879999999997</v>
      </c>
      <c r="AA6960" s="301">
        <f>VLOOKUP(G6960,Ma_KH!$A:$R,14,0)</f>
        <v>60</v>
      </c>
    </row>
    <row r="6961" spans="1:27" hidden="1" x14ac:dyDescent="0.25">
      <c r="A6961" s="245">
        <v>46000</v>
      </c>
      <c r="B6961" s="248">
        <v>4181117382</v>
      </c>
      <c r="C6961" s="236" t="s">
        <v>7767</v>
      </c>
      <c r="D6961" s="302">
        <v>46004</v>
      </c>
      <c r="E6961" s="246"/>
      <c r="F6961" s="244"/>
      <c r="G6961" s="33" t="s">
        <v>7855</v>
      </c>
      <c r="H6961" s="246"/>
      <c r="I6961" s="248" t="s">
        <v>8854</v>
      </c>
      <c r="J6961" s="303" t="s">
        <v>1771</v>
      </c>
      <c r="K6961" s="335" t="s">
        <v>7153</v>
      </c>
      <c r="L6961" s="21" t="str">
        <f>VLOOKUP($K6961,TONG_SL!$A:$D,2,0)</f>
        <v>Tai heo muối 200g</v>
      </c>
      <c r="N6961" s="21" t="str">
        <f t="shared" si="732"/>
        <v>K-C6</v>
      </c>
      <c r="Q6961" s="21" t="str">
        <f>VLOOKUP(K6961,TONG_SL!$A:$D,3,0)</f>
        <v>Túi</v>
      </c>
      <c r="R6961" s="224">
        <v>3</v>
      </c>
      <c r="S6961" s="297"/>
      <c r="T6961" s="297">
        <f>VLOOKUP(VLOOKUP(G6961,Ma_KH!$A:$R,18,0)&amp;K6961,Gia_MB!$A:$F,6,0)</f>
        <v>55595</v>
      </c>
      <c r="U6961" s="298">
        <f t="shared" si="733"/>
        <v>166785</v>
      </c>
      <c r="V6961" s="297"/>
      <c r="W6961" s="299">
        <f t="shared" si="734"/>
        <v>0</v>
      </c>
      <c r="X6961" s="300" t="str">
        <f t="shared" si="735"/>
        <v>8</v>
      </c>
      <c r="Y6961" s="297"/>
      <c r="Z6961" s="298">
        <f t="shared" si="736"/>
        <v>13342.800000000001</v>
      </c>
      <c r="AA6961" s="301">
        <f>VLOOKUP(G6961,Ma_KH!$A:$R,14,0)</f>
        <v>60</v>
      </c>
    </row>
    <row r="6962" spans="1:27" hidden="1" x14ac:dyDescent="0.25">
      <c r="A6962" s="245">
        <v>46000</v>
      </c>
      <c r="B6962" s="248">
        <v>4181117373</v>
      </c>
      <c r="C6962" s="236" t="s">
        <v>7767</v>
      </c>
      <c r="D6962" s="302">
        <v>46004</v>
      </c>
      <c r="E6962" s="246"/>
      <c r="F6962" s="244"/>
      <c r="G6962" s="33" t="s">
        <v>7855</v>
      </c>
      <c r="H6962" s="246"/>
      <c r="I6962" s="248" t="s">
        <v>8855</v>
      </c>
      <c r="J6962" s="303" t="s">
        <v>1771</v>
      </c>
      <c r="K6962" s="335" t="s">
        <v>30</v>
      </c>
      <c r="L6962" s="21" t="str">
        <f>VLOOKUP($K6962,TONG_SL!$A:$D,2,0)</f>
        <v>Gà muối 500g</v>
      </c>
      <c r="N6962" s="21" t="str">
        <f t="shared" si="732"/>
        <v>K-C6</v>
      </c>
      <c r="Q6962" s="21" t="str">
        <f>VLOOKUP(K6962,TONG_SL!$A:$D,3,0)</f>
        <v>Túi</v>
      </c>
      <c r="R6962" s="224">
        <v>6</v>
      </c>
      <c r="S6962" s="297"/>
      <c r="T6962" s="297">
        <f>VLOOKUP(VLOOKUP(G6962,Ma_KH!$A:$R,18,0)&amp;K6962,Gia_MB!$A:$F,6,0)</f>
        <v>111058</v>
      </c>
      <c r="U6962" s="298">
        <f t="shared" si="733"/>
        <v>666348</v>
      </c>
      <c r="V6962" s="297"/>
      <c r="W6962" s="299">
        <f t="shared" si="734"/>
        <v>0</v>
      </c>
      <c r="X6962" s="300" t="str">
        <f t="shared" si="735"/>
        <v>8</v>
      </c>
      <c r="Y6962" s="297"/>
      <c r="Z6962" s="298">
        <f t="shared" si="736"/>
        <v>53307.840000000004</v>
      </c>
      <c r="AA6962" s="301">
        <f>VLOOKUP(G6962,Ma_KH!$A:$R,14,0)</f>
        <v>60</v>
      </c>
    </row>
    <row r="6963" spans="1:27" hidden="1" x14ac:dyDescent="0.25">
      <c r="A6963" s="245">
        <v>46000</v>
      </c>
      <c r="B6963" s="248">
        <v>4181117373</v>
      </c>
      <c r="C6963" s="236" t="s">
        <v>7767</v>
      </c>
      <c r="D6963" s="302">
        <v>46004</v>
      </c>
      <c r="E6963" s="246"/>
      <c r="F6963" s="244"/>
      <c r="G6963" s="33" t="s">
        <v>7855</v>
      </c>
      <c r="H6963" s="246"/>
      <c r="I6963" s="248" t="s">
        <v>8855</v>
      </c>
      <c r="J6963" s="303" t="s">
        <v>1771</v>
      </c>
      <c r="K6963" s="335" t="s">
        <v>7187</v>
      </c>
      <c r="L6963" s="21" t="str">
        <f>VLOOKUP($K6963,TONG_SL!$A:$D,2,0)</f>
        <v>Chân giò heo muối 300g</v>
      </c>
      <c r="N6963" s="21" t="str">
        <f t="shared" si="732"/>
        <v>K-C6</v>
      </c>
      <c r="Q6963" s="21" t="str">
        <f>VLOOKUP(K6963,TONG_SL!$A:$D,3,0)</f>
        <v>Túi</v>
      </c>
      <c r="R6963" s="224">
        <v>6</v>
      </c>
      <c r="S6963" s="297"/>
      <c r="T6963" s="297">
        <f>VLOOKUP(VLOOKUP(G6963,Ma_KH!$A:$R,18,0)&amp;K6963,Gia_MB!$A:$F,6,0)</f>
        <v>73431</v>
      </c>
      <c r="U6963" s="298">
        <f t="shared" si="733"/>
        <v>440586</v>
      </c>
      <c r="V6963" s="297"/>
      <c r="W6963" s="299">
        <f t="shared" si="734"/>
        <v>0</v>
      </c>
      <c r="X6963" s="300" t="str">
        <f t="shared" si="735"/>
        <v>8</v>
      </c>
      <c r="Y6963" s="297"/>
      <c r="Z6963" s="298">
        <f t="shared" si="736"/>
        <v>35246.879999999997</v>
      </c>
      <c r="AA6963" s="301">
        <f>VLOOKUP(G6963,Ma_KH!$A:$R,14,0)</f>
        <v>60</v>
      </c>
    </row>
    <row r="6964" spans="1:27" hidden="1" x14ac:dyDescent="0.25">
      <c r="A6964" s="245">
        <v>46000</v>
      </c>
      <c r="B6964" s="248">
        <v>4181117373</v>
      </c>
      <c r="C6964" s="236" t="s">
        <v>7767</v>
      </c>
      <c r="D6964" s="302">
        <v>46004</v>
      </c>
      <c r="E6964" s="246"/>
      <c r="F6964" s="244"/>
      <c r="G6964" s="33" t="s">
        <v>7855</v>
      </c>
      <c r="H6964" s="246"/>
      <c r="I6964" s="248" t="s">
        <v>8855</v>
      </c>
      <c r="J6964" s="303" t="s">
        <v>1771</v>
      </c>
      <c r="K6964" s="335" t="s">
        <v>7153</v>
      </c>
      <c r="L6964" s="21" t="str">
        <f>VLOOKUP($K6964,TONG_SL!$A:$D,2,0)</f>
        <v>Tai heo muối 200g</v>
      </c>
      <c r="N6964" s="21" t="str">
        <f t="shared" si="732"/>
        <v>K-C6</v>
      </c>
      <c r="Q6964" s="21" t="str">
        <f>VLOOKUP(K6964,TONG_SL!$A:$D,3,0)</f>
        <v>Túi</v>
      </c>
      <c r="R6964" s="224">
        <v>3</v>
      </c>
      <c r="S6964" s="297"/>
      <c r="T6964" s="297">
        <f>VLOOKUP(VLOOKUP(G6964,Ma_KH!$A:$R,18,0)&amp;K6964,Gia_MB!$A:$F,6,0)</f>
        <v>55595</v>
      </c>
      <c r="U6964" s="298">
        <f t="shared" si="733"/>
        <v>166785</v>
      </c>
      <c r="V6964" s="297"/>
      <c r="W6964" s="299">
        <f t="shared" si="734"/>
        <v>0</v>
      </c>
      <c r="X6964" s="300" t="str">
        <f t="shared" si="735"/>
        <v>8</v>
      </c>
      <c r="Y6964" s="297"/>
      <c r="Z6964" s="298">
        <f t="shared" si="736"/>
        <v>13342.800000000001</v>
      </c>
      <c r="AA6964" s="301">
        <f>VLOOKUP(G6964,Ma_KH!$A:$R,14,0)</f>
        <v>60</v>
      </c>
    </row>
    <row r="6965" spans="1:27" hidden="1" x14ac:dyDescent="0.25">
      <c r="A6965" s="245">
        <v>46000</v>
      </c>
      <c r="B6965" s="248">
        <v>4181117373</v>
      </c>
      <c r="C6965" s="236" t="s">
        <v>7767</v>
      </c>
      <c r="D6965" s="302">
        <v>46004</v>
      </c>
      <c r="E6965" s="246"/>
      <c r="F6965" s="244"/>
      <c r="G6965" s="33" t="s">
        <v>7855</v>
      </c>
      <c r="H6965" s="246"/>
      <c r="I6965" s="248" t="s">
        <v>8855</v>
      </c>
      <c r="J6965" s="303" t="s">
        <v>1771</v>
      </c>
      <c r="K6965" s="335" t="s">
        <v>7154</v>
      </c>
      <c r="L6965" s="21" t="str">
        <f>VLOOKUP($K6965,TONG_SL!$A:$D,2,0)</f>
        <v>Chả cốm 300g</v>
      </c>
      <c r="N6965" s="21" t="str">
        <f t="shared" si="732"/>
        <v>K-C6</v>
      </c>
      <c r="Q6965" s="21" t="str">
        <f>VLOOKUP(K6965,TONG_SL!$A:$D,3,0)</f>
        <v>Túi</v>
      </c>
      <c r="R6965" s="224">
        <v>3</v>
      </c>
      <c r="S6965" s="297"/>
      <c r="T6965" s="297">
        <f>VLOOKUP(VLOOKUP(G6965,Ma_KH!$A:$R,18,0)&amp;K6965,Gia_MB!$A:$F,6,0)</f>
        <v>74250</v>
      </c>
      <c r="U6965" s="298">
        <f t="shared" si="733"/>
        <v>222750</v>
      </c>
      <c r="V6965" s="297"/>
      <c r="W6965" s="299">
        <f t="shared" si="734"/>
        <v>0</v>
      </c>
      <c r="X6965" s="300" t="str">
        <f t="shared" si="735"/>
        <v>8</v>
      </c>
      <c r="Y6965" s="297"/>
      <c r="Z6965" s="298">
        <f t="shared" si="736"/>
        <v>17820</v>
      </c>
      <c r="AA6965" s="301">
        <f>VLOOKUP(G6965,Ma_KH!$A:$R,14,0)</f>
        <v>60</v>
      </c>
    </row>
    <row r="6966" spans="1:27" hidden="1" x14ac:dyDescent="0.25">
      <c r="A6966" s="245">
        <v>46000</v>
      </c>
      <c r="B6966" s="248">
        <v>4181117373</v>
      </c>
      <c r="C6966" s="236" t="s">
        <v>7767</v>
      </c>
      <c r="D6966" s="302">
        <v>46004</v>
      </c>
      <c r="E6966" s="246"/>
      <c r="F6966" s="244"/>
      <c r="G6966" s="33" t="s">
        <v>7855</v>
      </c>
      <c r="H6966" s="246"/>
      <c r="I6966" s="248" t="s">
        <v>8855</v>
      </c>
      <c r="J6966" s="303" t="s">
        <v>1771</v>
      </c>
      <c r="K6966" s="335" t="s">
        <v>48</v>
      </c>
      <c r="L6966" s="21" t="str">
        <f>VLOOKUP($K6966,TONG_SL!$A:$D,2,0)</f>
        <v>Mọc Nấm Hương 250g</v>
      </c>
      <c r="N6966" s="21" t="str">
        <f t="shared" si="732"/>
        <v>K-C6</v>
      </c>
      <c r="Q6966" s="21" t="str">
        <f>VLOOKUP(K6966,TONG_SL!$A:$D,3,0)</f>
        <v>Túi</v>
      </c>
      <c r="R6966" s="224">
        <v>6</v>
      </c>
      <c r="S6966" s="297"/>
      <c r="T6966" s="297">
        <f>VLOOKUP(VLOOKUP(G6966,Ma_KH!$A:$R,18,0)&amp;K6966,Gia_MB!$A:$F,6,0)</f>
        <v>46000</v>
      </c>
      <c r="U6966" s="298">
        <f t="shared" si="733"/>
        <v>276000</v>
      </c>
      <c r="V6966" s="297"/>
      <c r="W6966" s="299">
        <f t="shared" si="734"/>
        <v>0</v>
      </c>
      <c r="X6966" s="300" t="str">
        <f t="shared" si="735"/>
        <v>8</v>
      </c>
      <c r="Y6966" s="297"/>
      <c r="Z6966" s="298">
        <f t="shared" si="736"/>
        <v>22080</v>
      </c>
      <c r="AA6966" s="301">
        <f>VLOOKUP(G6966,Ma_KH!$A:$R,14,0)</f>
        <v>60</v>
      </c>
    </row>
    <row r="6967" spans="1:27" hidden="1" x14ac:dyDescent="0.25">
      <c r="A6967" s="245">
        <v>46000</v>
      </c>
      <c r="B6967" s="248">
        <v>4181117482</v>
      </c>
      <c r="C6967" s="236" t="s">
        <v>7767</v>
      </c>
      <c r="D6967" s="302">
        <v>46004</v>
      </c>
      <c r="E6967" s="246"/>
      <c r="F6967" s="244"/>
      <c r="G6967" s="33" t="s">
        <v>7855</v>
      </c>
      <c r="H6967" s="246"/>
      <c r="I6967" s="248" t="s">
        <v>8856</v>
      </c>
      <c r="J6967" s="303" t="s">
        <v>1771</v>
      </c>
      <c r="K6967" s="335" t="s">
        <v>32</v>
      </c>
      <c r="L6967" s="21" t="str">
        <f>VLOOKUP($K6967,TONG_SL!$A:$D,2,0)</f>
        <v>Giò Tai Lưỡi Xào 250g</v>
      </c>
      <c r="N6967" s="21" t="str">
        <f t="shared" si="732"/>
        <v>K-C6</v>
      </c>
      <c r="Q6967" s="21" t="str">
        <f>VLOOKUP(K6967,TONG_SL!$A:$D,3,0)</f>
        <v>Túi</v>
      </c>
      <c r="R6967" s="224">
        <v>3</v>
      </c>
      <c r="S6967" s="297"/>
      <c r="T6967" s="297">
        <f>VLOOKUP(VLOOKUP(G6967,Ma_KH!$A:$R,18,0)&amp;K6967,Gia_MB!$A:$F,6,0)</f>
        <v>50182</v>
      </c>
      <c r="U6967" s="298">
        <f t="shared" si="733"/>
        <v>150546</v>
      </c>
      <c r="V6967" s="297"/>
      <c r="W6967" s="299">
        <f t="shared" si="734"/>
        <v>0</v>
      </c>
      <c r="X6967" s="300" t="str">
        <f t="shared" si="735"/>
        <v>8</v>
      </c>
      <c r="Y6967" s="297"/>
      <c r="Z6967" s="298">
        <f t="shared" si="736"/>
        <v>12043.68</v>
      </c>
      <c r="AA6967" s="301">
        <f>VLOOKUP(G6967,Ma_KH!$A:$R,14,0)</f>
        <v>60</v>
      </c>
    </row>
    <row r="6968" spans="1:27" hidden="1" x14ac:dyDescent="0.25">
      <c r="A6968" s="245">
        <v>46000</v>
      </c>
      <c r="B6968" s="248">
        <v>4181117482</v>
      </c>
      <c r="C6968" s="236" t="s">
        <v>7767</v>
      </c>
      <c r="D6968" s="302">
        <v>46004</v>
      </c>
      <c r="E6968" s="246"/>
      <c r="F6968" s="244"/>
      <c r="G6968" s="33" t="s">
        <v>7855</v>
      </c>
      <c r="H6968" s="246"/>
      <c r="I6968" s="248" t="s">
        <v>8856</v>
      </c>
      <c r="J6968" s="303" t="s">
        <v>1771</v>
      </c>
      <c r="K6968" s="335" t="s">
        <v>48</v>
      </c>
      <c r="L6968" s="21" t="str">
        <f>VLOOKUP($K6968,TONG_SL!$A:$D,2,0)</f>
        <v>Mọc Nấm Hương 250g</v>
      </c>
      <c r="N6968" s="21" t="str">
        <f t="shared" si="732"/>
        <v>K-C6</v>
      </c>
      <c r="Q6968" s="21" t="str">
        <f>VLOOKUP(K6968,TONG_SL!$A:$D,3,0)</f>
        <v>Túi</v>
      </c>
      <c r="R6968" s="224">
        <v>6</v>
      </c>
      <c r="S6968" s="297"/>
      <c r="T6968" s="297">
        <f>VLOOKUP(VLOOKUP(G6968,Ma_KH!$A:$R,18,0)&amp;K6968,Gia_MB!$A:$F,6,0)</f>
        <v>46000</v>
      </c>
      <c r="U6968" s="298">
        <f t="shared" si="733"/>
        <v>276000</v>
      </c>
      <c r="V6968" s="297"/>
      <c r="W6968" s="299">
        <f t="shared" si="734"/>
        <v>0</v>
      </c>
      <c r="X6968" s="300" t="str">
        <f t="shared" si="735"/>
        <v>8</v>
      </c>
      <c r="Y6968" s="297"/>
      <c r="Z6968" s="298">
        <f t="shared" si="736"/>
        <v>22080</v>
      </c>
      <c r="AA6968" s="301">
        <f>VLOOKUP(G6968,Ma_KH!$A:$R,14,0)</f>
        <v>60</v>
      </c>
    </row>
    <row r="6969" spans="1:27" hidden="1" x14ac:dyDescent="0.25">
      <c r="A6969" s="245">
        <v>46000</v>
      </c>
      <c r="B6969" s="248">
        <v>4181117482</v>
      </c>
      <c r="C6969" s="236" t="s">
        <v>7767</v>
      </c>
      <c r="D6969" s="302">
        <v>46004</v>
      </c>
      <c r="E6969" s="246"/>
      <c r="F6969" s="244"/>
      <c r="G6969" s="33" t="s">
        <v>7855</v>
      </c>
      <c r="H6969" s="246"/>
      <c r="I6969" s="248" t="s">
        <v>8856</v>
      </c>
      <c r="J6969" s="303" t="s">
        <v>1771</v>
      </c>
      <c r="K6969" s="335" t="s">
        <v>7187</v>
      </c>
      <c r="L6969" s="21" t="str">
        <f>VLOOKUP($K6969,TONG_SL!$A:$D,2,0)</f>
        <v>Chân giò heo muối 300g</v>
      </c>
      <c r="N6969" s="21" t="str">
        <f t="shared" si="732"/>
        <v>K-C6</v>
      </c>
      <c r="Q6969" s="21" t="str">
        <f>VLOOKUP(K6969,TONG_SL!$A:$D,3,0)</f>
        <v>Túi</v>
      </c>
      <c r="R6969" s="224">
        <v>6</v>
      </c>
      <c r="S6969" s="297"/>
      <c r="T6969" s="297">
        <f>VLOOKUP(VLOOKUP(G6969,Ma_KH!$A:$R,18,0)&amp;K6969,Gia_MB!$A:$F,6,0)</f>
        <v>73431</v>
      </c>
      <c r="U6969" s="298">
        <f t="shared" ref="U6969:U7000" si="737">T6969*R6969</f>
        <v>440586</v>
      </c>
      <c r="V6969" s="297"/>
      <c r="W6969" s="299">
        <f t="shared" ref="W6969:W7000" si="738">U6969*V6969</f>
        <v>0</v>
      </c>
      <c r="X6969" s="300" t="str">
        <f t="shared" ref="X6969:X7000" si="739">IF(B6969&lt;&gt;"","8","0")</f>
        <v>8</v>
      </c>
      <c r="Y6969" s="297"/>
      <c r="Z6969" s="298">
        <f t="shared" ref="Z6969:Z7000" si="740">U6969*X6969%</f>
        <v>35246.879999999997</v>
      </c>
      <c r="AA6969" s="301">
        <f>VLOOKUP(G6969,Ma_KH!$A:$R,14,0)</f>
        <v>60</v>
      </c>
    </row>
    <row r="6970" spans="1:27" hidden="1" x14ac:dyDescent="0.25">
      <c r="A6970" s="245">
        <v>46000</v>
      </c>
      <c r="B6970" s="248">
        <v>4181117482</v>
      </c>
      <c r="C6970" s="236" t="s">
        <v>7767</v>
      </c>
      <c r="D6970" s="302">
        <v>46004</v>
      </c>
      <c r="E6970" s="246"/>
      <c r="F6970" s="244"/>
      <c r="G6970" s="33" t="s">
        <v>7855</v>
      </c>
      <c r="H6970" s="246"/>
      <c r="I6970" s="248" t="s">
        <v>8856</v>
      </c>
      <c r="J6970" s="303" t="s">
        <v>1771</v>
      </c>
      <c r="K6970" s="335" t="s">
        <v>30</v>
      </c>
      <c r="L6970" s="21" t="str">
        <f>VLOOKUP($K6970,TONG_SL!$A:$D,2,0)</f>
        <v>Gà muối 500g</v>
      </c>
      <c r="N6970" s="21" t="str">
        <f t="shared" si="732"/>
        <v>K-C6</v>
      </c>
      <c r="Q6970" s="21" t="str">
        <f>VLOOKUP(K6970,TONG_SL!$A:$D,3,0)</f>
        <v>Túi</v>
      </c>
      <c r="R6970" s="224">
        <v>6</v>
      </c>
      <c r="S6970" s="297"/>
      <c r="T6970" s="297">
        <f>VLOOKUP(VLOOKUP(G6970,Ma_KH!$A:$R,18,0)&amp;K6970,Gia_MB!$A:$F,6,0)</f>
        <v>111058</v>
      </c>
      <c r="U6970" s="298">
        <f t="shared" si="737"/>
        <v>666348</v>
      </c>
      <c r="V6970" s="297"/>
      <c r="W6970" s="299">
        <f t="shared" si="738"/>
        <v>0</v>
      </c>
      <c r="X6970" s="300" t="str">
        <f t="shared" si="739"/>
        <v>8</v>
      </c>
      <c r="Y6970" s="297"/>
      <c r="Z6970" s="298">
        <f t="shared" si="740"/>
        <v>53307.840000000004</v>
      </c>
      <c r="AA6970" s="301">
        <f>VLOOKUP(G6970,Ma_KH!$A:$R,14,0)</f>
        <v>60</v>
      </c>
    </row>
    <row r="6971" spans="1:27" hidden="1" x14ac:dyDescent="0.25">
      <c r="A6971" s="245">
        <v>46000</v>
      </c>
      <c r="B6971" s="248">
        <v>4181117482</v>
      </c>
      <c r="C6971" s="236" t="s">
        <v>7767</v>
      </c>
      <c r="D6971" s="302">
        <v>46004</v>
      </c>
      <c r="E6971" s="246"/>
      <c r="F6971" s="244"/>
      <c r="G6971" s="33" t="s">
        <v>7855</v>
      </c>
      <c r="H6971" s="246"/>
      <c r="I6971" s="248" t="s">
        <v>8856</v>
      </c>
      <c r="J6971" s="303" t="s">
        <v>1771</v>
      </c>
      <c r="K6971" s="335" t="s">
        <v>7154</v>
      </c>
      <c r="L6971" s="21" t="str">
        <f>VLOOKUP($K6971,TONG_SL!$A:$D,2,0)</f>
        <v>Chả cốm 300g</v>
      </c>
      <c r="N6971" s="21" t="str">
        <f t="shared" si="732"/>
        <v>K-C6</v>
      </c>
      <c r="Q6971" s="21" t="str">
        <f>VLOOKUP(K6971,TONG_SL!$A:$D,3,0)</f>
        <v>Túi</v>
      </c>
      <c r="R6971" s="224">
        <v>3</v>
      </c>
      <c r="S6971" s="297"/>
      <c r="T6971" s="297">
        <f>VLOOKUP(VLOOKUP(G6971,Ma_KH!$A:$R,18,0)&amp;K6971,Gia_MB!$A:$F,6,0)</f>
        <v>74250</v>
      </c>
      <c r="U6971" s="298">
        <f t="shared" si="737"/>
        <v>222750</v>
      </c>
      <c r="V6971" s="297"/>
      <c r="W6971" s="299">
        <f t="shared" si="738"/>
        <v>0</v>
      </c>
      <c r="X6971" s="300" t="str">
        <f t="shared" si="739"/>
        <v>8</v>
      </c>
      <c r="Y6971" s="297"/>
      <c r="Z6971" s="298">
        <f t="shared" si="740"/>
        <v>17820</v>
      </c>
      <c r="AA6971" s="301">
        <f>VLOOKUP(G6971,Ma_KH!$A:$R,14,0)</f>
        <v>60</v>
      </c>
    </row>
    <row r="6972" spans="1:27" hidden="1" x14ac:dyDescent="0.25">
      <c r="A6972" s="245">
        <v>46000</v>
      </c>
      <c r="B6972" s="248">
        <v>4181117410</v>
      </c>
      <c r="C6972" s="236" t="s">
        <v>7767</v>
      </c>
      <c r="D6972" s="302">
        <v>46004</v>
      </c>
      <c r="E6972" s="246"/>
      <c r="F6972" s="244"/>
      <c r="G6972" s="33" t="s">
        <v>7866</v>
      </c>
      <c r="H6972" s="246"/>
      <c r="I6972" s="248" t="s">
        <v>8857</v>
      </c>
      <c r="J6972" s="303" t="s">
        <v>1771</v>
      </c>
      <c r="K6972" s="335" t="s">
        <v>7153</v>
      </c>
      <c r="L6972" s="21" t="str">
        <f>VLOOKUP($K6972,TONG_SL!$A:$D,2,0)</f>
        <v>Tai heo muối 200g</v>
      </c>
      <c r="N6972" s="21" t="str">
        <f t="shared" si="732"/>
        <v>K-C6</v>
      </c>
      <c r="Q6972" s="21" t="str">
        <f>VLOOKUP(K6972,TONG_SL!$A:$D,3,0)</f>
        <v>Túi</v>
      </c>
      <c r="R6972" s="224">
        <v>6</v>
      </c>
      <c r="S6972" s="297"/>
      <c r="T6972" s="297">
        <f>VLOOKUP(VLOOKUP(G6972,Ma_KH!$A:$R,18,0)&amp;K6972,Gia_MB!$A:$F,6,0)</f>
        <v>55595</v>
      </c>
      <c r="U6972" s="298">
        <f t="shared" si="737"/>
        <v>333570</v>
      </c>
      <c r="V6972" s="297"/>
      <c r="W6972" s="299">
        <f t="shared" si="738"/>
        <v>0</v>
      </c>
      <c r="X6972" s="300" t="str">
        <f t="shared" si="739"/>
        <v>8</v>
      </c>
      <c r="Y6972" s="297"/>
      <c r="Z6972" s="298">
        <f t="shared" si="740"/>
        <v>26685.600000000002</v>
      </c>
      <c r="AA6972" s="301">
        <f>VLOOKUP(G6972,Ma_KH!$A:$R,14,0)</f>
        <v>60</v>
      </c>
    </row>
    <row r="6973" spans="1:27" hidden="1" x14ac:dyDescent="0.25">
      <c r="A6973" s="245">
        <v>46000</v>
      </c>
      <c r="B6973" s="248">
        <v>4181117410</v>
      </c>
      <c r="C6973" s="236" t="s">
        <v>7767</v>
      </c>
      <c r="D6973" s="302">
        <v>46004</v>
      </c>
      <c r="E6973" s="246"/>
      <c r="F6973" s="244"/>
      <c r="G6973" s="33" t="s">
        <v>7866</v>
      </c>
      <c r="H6973" s="246"/>
      <c r="I6973" s="248" t="s">
        <v>8857</v>
      </c>
      <c r="J6973" s="303" t="s">
        <v>1771</v>
      </c>
      <c r="K6973" s="335" t="s">
        <v>7154</v>
      </c>
      <c r="L6973" s="21" t="str">
        <f>VLOOKUP($K6973,TONG_SL!$A:$D,2,0)</f>
        <v>Chả cốm 300g</v>
      </c>
      <c r="N6973" s="21" t="str">
        <f t="shared" si="732"/>
        <v>K-C6</v>
      </c>
      <c r="Q6973" s="21" t="str">
        <f>VLOOKUP(K6973,TONG_SL!$A:$D,3,0)</f>
        <v>Túi</v>
      </c>
      <c r="R6973" s="224">
        <v>6</v>
      </c>
      <c r="S6973" s="297"/>
      <c r="T6973" s="297">
        <f>VLOOKUP(VLOOKUP(G6973,Ma_KH!$A:$R,18,0)&amp;K6973,Gia_MB!$A:$F,6,0)</f>
        <v>74250</v>
      </c>
      <c r="U6973" s="298">
        <f t="shared" si="737"/>
        <v>445500</v>
      </c>
      <c r="V6973" s="297"/>
      <c r="W6973" s="299">
        <f t="shared" si="738"/>
        <v>0</v>
      </c>
      <c r="X6973" s="300" t="str">
        <f t="shared" si="739"/>
        <v>8</v>
      </c>
      <c r="Y6973" s="297"/>
      <c r="Z6973" s="298">
        <f t="shared" si="740"/>
        <v>35640</v>
      </c>
      <c r="AA6973" s="301">
        <f>VLOOKUP(G6973,Ma_KH!$A:$R,14,0)</f>
        <v>60</v>
      </c>
    </row>
    <row r="6974" spans="1:27" hidden="1" x14ac:dyDescent="0.25">
      <c r="A6974" s="245">
        <v>46000</v>
      </c>
      <c r="B6974" s="248">
        <v>4181117410</v>
      </c>
      <c r="C6974" s="236" t="s">
        <v>7767</v>
      </c>
      <c r="D6974" s="302">
        <v>46004</v>
      </c>
      <c r="E6974" s="246"/>
      <c r="F6974" s="244"/>
      <c r="G6974" s="33" t="s">
        <v>7866</v>
      </c>
      <c r="H6974" s="246"/>
      <c r="I6974" s="248" t="s">
        <v>8857</v>
      </c>
      <c r="J6974" s="303" t="s">
        <v>1771</v>
      </c>
      <c r="K6974" s="335" t="s">
        <v>7187</v>
      </c>
      <c r="L6974" s="21" t="str">
        <f>VLOOKUP($K6974,TONG_SL!$A:$D,2,0)</f>
        <v>Chân giò heo muối 300g</v>
      </c>
      <c r="N6974" s="21" t="str">
        <f t="shared" si="732"/>
        <v>K-C6</v>
      </c>
      <c r="Q6974" s="21" t="str">
        <f>VLOOKUP(K6974,TONG_SL!$A:$D,3,0)</f>
        <v>Túi</v>
      </c>
      <c r="R6974" s="224">
        <v>6</v>
      </c>
      <c r="S6974" s="297"/>
      <c r="T6974" s="297">
        <f>VLOOKUP(VLOOKUP(G6974,Ma_KH!$A:$R,18,0)&amp;K6974,Gia_MB!$A:$F,6,0)</f>
        <v>73431</v>
      </c>
      <c r="U6974" s="298">
        <f t="shared" si="737"/>
        <v>440586</v>
      </c>
      <c r="V6974" s="297"/>
      <c r="W6974" s="299">
        <f t="shared" si="738"/>
        <v>0</v>
      </c>
      <c r="X6974" s="300" t="str">
        <f t="shared" si="739"/>
        <v>8</v>
      </c>
      <c r="Y6974" s="297"/>
      <c r="Z6974" s="298">
        <f t="shared" si="740"/>
        <v>35246.879999999997</v>
      </c>
      <c r="AA6974" s="301">
        <f>VLOOKUP(G6974,Ma_KH!$A:$R,14,0)</f>
        <v>60</v>
      </c>
    </row>
    <row r="6975" spans="1:27" hidden="1" x14ac:dyDescent="0.25">
      <c r="A6975" s="245">
        <v>46000</v>
      </c>
      <c r="B6975" s="248">
        <v>4181117490</v>
      </c>
      <c r="C6975" s="236" t="s">
        <v>7767</v>
      </c>
      <c r="D6975" s="302">
        <v>46004</v>
      </c>
      <c r="E6975" s="246"/>
      <c r="F6975" s="244"/>
      <c r="G6975" s="33" t="s">
        <v>7855</v>
      </c>
      <c r="H6975" s="246"/>
      <c r="I6975" s="248" t="s">
        <v>8858</v>
      </c>
      <c r="J6975" s="303" t="s">
        <v>1771</v>
      </c>
      <c r="K6975" s="335" t="s">
        <v>7153</v>
      </c>
      <c r="L6975" s="21" t="str">
        <f>VLOOKUP($K6975,TONG_SL!$A:$D,2,0)</f>
        <v>Tai heo muối 200g</v>
      </c>
      <c r="N6975" s="21" t="str">
        <f t="shared" si="732"/>
        <v>K-C6</v>
      </c>
      <c r="Q6975" s="21" t="str">
        <f>VLOOKUP(K6975,TONG_SL!$A:$D,3,0)</f>
        <v>Túi</v>
      </c>
      <c r="R6975" s="224">
        <v>6</v>
      </c>
      <c r="S6975" s="297"/>
      <c r="T6975" s="297">
        <f>VLOOKUP(VLOOKUP(G6975,Ma_KH!$A:$R,18,0)&amp;K6975,Gia_MB!$A:$F,6,0)</f>
        <v>55595</v>
      </c>
      <c r="U6975" s="298">
        <f t="shared" si="737"/>
        <v>333570</v>
      </c>
      <c r="V6975" s="297"/>
      <c r="W6975" s="299">
        <f t="shared" si="738"/>
        <v>0</v>
      </c>
      <c r="X6975" s="300" t="str">
        <f t="shared" si="739"/>
        <v>8</v>
      </c>
      <c r="Y6975" s="297"/>
      <c r="Z6975" s="298">
        <f t="shared" si="740"/>
        <v>26685.600000000002</v>
      </c>
      <c r="AA6975" s="301">
        <f>VLOOKUP(G6975,Ma_KH!$A:$R,14,0)</f>
        <v>60</v>
      </c>
    </row>
    <row r="6976" spans="1:27" hidden="1" x14ac:dyDescent="0.25">
      <c r="A6976" s="245">
        <v>46000</v>
      </c>
      <c r="B6976" s="248">
        <v>4181117490</v>
      </c>
      <c r="C6976" s="236" t="s">
        <v>7767</v>
      </c>
      <c r="D6976" s="302">
        <v>46004</v>
      </c>
      <c r="E6976" s="246"/>
      <c r="F6976" s="244"/>
      <c r="G6976" s="33" t="s">
        <v>7855</v>
      </c>
      <c r="H6976" s="246"/>
      <c r="I6976" s="248" t="s">
        <v>8858</v>
      </c>
      <c r="J6976" s="303" t="s">
        <v>1771</v>
      </c>
      <c r="K6976" s="335" t="s">
        <v>48</v>
      </c>
      <c r="L6976" s="21" t="str">
        <f>VLOOKUP($K6976,TONG_SL!$A:$D,2,0)</f>
        <v>Mọc Nấm Hương 250g</v>
      </c>
      <c r="N6976" s="21" t="str">
        <f t="shared" si="732"/>
        <v>K-C6</v>
      </c>
      <c r="Q6976" s="21" t="str">
        <f>VLOOKUP(K6976,TONG_SL!$A:$D,3,0)</f>
        <v>Túi</v>
      </c>
      <c r="R6976" s="224">
        <v>9</v>
      </c>
      <c r="S6976" s="297"/>
      <c r="T6976" s="297">
        <f>VLOOKUP(VLOOKUP(G6976,Ma_KH!$A:$R,18,0)&amp;K6976,Gia_MB!$A:$F,6,0)</f>
        <v>46000</v>
      </c>
      <c r="U6976" s="298">
        <f t="shared" si="737"/>
        <v>414000</v>
      </c>
      <c r="V6976" s="297"/>
      <c r="W6976" s="299">
        <f t="shared" si="738"/>
        <v>0</v>
      </c>
      <c r="X6976" s="300" t="str">
        <f t="shared" si="739"/>
        <v>8</v>
      </c>
      <c r="Y6976" s="297"/>
      <c r="Z6976" s="298">
        <f t="shared" si="740"/>
        <v>33120</v>
      </c>
      <c r="AA6976" s="301">
        <f>VLOOKUP(G6976,Ma_KH!$A:$R,14,0)</f>
        <v>60</v>
      </c>
    </row>
    <row r="6977" spans="1:27" hidden="1" x14ac:dyDescent="0.25">
      <c r="A6977" s="245">
        <v>46000</v>
      </c>
      <c r="B6977" s="248">
        <v>4181117490</v>
      </c>
      <c r="C6977" s="236" t="s">
        <v>7767</v>
      </c>
      <c r="D6977" s="302">
        <v>46004</v>
      </c>
      <c r="E6977" s="246"/>
      <c r="F6977" s="244"/>
      <c r="G6977" s="33" t="s">
        <v>7855</v>
      </c>
      <c r="H6977" s="246"/>
      <c r="I6977" s="248" t="s">
        <v>8858</v>
      </c>
      <c r="J6977" s="303" t="s">
        <v>1771</v>
      </c>
      <c r="K6977" s="335" t="s">
        <v>32</v>
      </c>
      <c r="L6977" s="21" t="str">
        <f>VLOOKUP($K6977,TONG_SL!$A:$D,2,0)</f>
        <v>Giò Tai Lưỡi Xào 250g</v>
      </c>
      <c r="N6977" s="21" t="str">
        <f t="shared" ref="N6977:N7040" si="741">IF($B6977&lt;&gt;"","K-C6","")</f>
        <v>K-C6</v>
      </c>
      <c r="Q6977" s="21" t="str">
        <f>VLOOKUP(K6977,TONG_SL!$A:$D,3,0)</f>
        <v>Túi</v>
      </c>
      <c r="R6977" s="224">
        <v>6</v>
      </c>
      <c r="S6977" s="297"/>
      <c r="T6977" s="297">
        <f>VLOOKUP(VLOOKUP(G6977,Ma_KH!$A:$R,18,0)&amp;K6977,Gia_MB!$A:$F,6,0)</f>
        <v>50182</v>
      </c>
      <c r="U6977" s="298">
        <f t="shared" si="737"/>
        <v>301092</v>
      </c>
      <c r="V6977" s="297"/>
      <c r="W6977" s="299">
        <f t="shared" si="738"/>
        <v>0</v>
      </c>
      <c r="X6977" s="300" t="str">
        <f t="shared" si="739"/>
        <v>8</v>
      </c>
      <c r="Y6977" s="297"/>
      <c r="Z6977" s="298">
        <f t="shared" si="740"/>
        <v>24087.360000000001</v>
      </c>
      <c r="AA6977" s="301">
        <f>VLOOKUP(G6977,Ma_KH!$A:$R,14,0)</f>
        <v>60</v>
      </c>
    </row>
    <row r="6978" spans="1:27" hidden="1" x14ac:dyDescent="0.25">
      <c r="A6978" s="245">
        <v>46000</v>
      </c>
      <c r="B6978" s="248">
        <v>4181117490</v>
      </c>
      <c r="C6978" s="236" t="s">
        <v>7767</v>
      </c>
      <c r="D6978" s="302">
        <v>46004</v>
      </c>
      <c r="E6978" s="246"/>
      <c r="F6978" s="244"/>
      <c r="G6978" s="33" t="s">
        <v>7855</v>
      </c>
      <c r="H6978" s="246"/>
      <c r="I6978" s="248" t="s">
        <v>8858</v>
      </c>
      <c r="J6978" s="303" t="s">
        <v>1771</v>
      </c>
      <c r="K6978" s="335" t="s">
        <v>7154</v>
      </c>
      <c r="L6978" s="21" t="str">
        <f>VLOOKUP($K6978,TONG_SL!$A:$D,2,0)</f>
        <v>Chả cốm 300g</v>
      </c>
      <c r="N6978" s="21" t="str">
        <f t="shared" si="741"/>
        <v>K-C6</v>
      </c>
      <c r="Q6978" s="21" t="str">
        <f>VLOOKUP(K6978,TONG_SL!$A:$D,3,0)</f>
        <v>Túi</v>
      </c>
      <c r="R6978" s="224">
        <v>6</v>
      </c>
      <c r="S6978" s="297"/>
      <c r="T6978" s="297">
        <f>VLOOKUP(VLOOKUP(G6978,Ma_KH!$A:$R,18,0)&amp;K6978,Gia_MB!$A:$F,6,0)</f>
        <v>74250</v>
      </c>
      <c r="U6978" s="298">
        <f t="shared" si="737"/>
        <v>445500</v>
      </c>
      <c r="V6978" s="297"/>
      <c r="W6978" s="299">
        <f t="shared" si="738"/>
        <v>0</v>
      </c>
      <c r="X6978" s="300" t="str">
        <f t="shared" si="739"/>
        <v>8</v>
      </c>
      <c r="Y6978" s="297"/>
      <c r="Z6978" s="298">
        <f t="shared" si="740"/>
        <v>35640</v>
      </c>
      <c r="AA6978" s="301">
        <f>VLOOKUP(G6978,Ma_KH!$A:$R,14,0)</f>
        <v>60</v>
      </c>
    </row>
    <row r="6979" spans="1:27" hidden="1" x14ac:dyDescent="0.25">
      <c r="A6979" s="245">
        <v>46000</v>
      </c>
      <c r="B6979" s="248">
        <v>4181117490</v>
      </c>
      <c r="C6979" s="236" t="s">
        <v>7767</v>
      </c>
      <c r="D6979" s="302">
        <v>46004</v>
      </c>
      <c r="E6979" s="246"/>
      <c r="F6979" s="244"/>
      <c r="G6979" s="33" t="s">
        <v>7855</v>
      </c>
      <c r="H6979" s="246"/>
      <c r="I6979" s="248" t="s">
        <v>8858</v>
      </c>
      <c r="J6979" s="303" t="s">
        <v>1771</v>
      </c>
      <c r="K6979" s="335" t="s">
        <v>7187</v>
      </c>
      <c r="L6979" s="21" t="str">
        <f>VLOOKUP($K6979,TONG_SL!$A:$D,2,0)</f>
        <v>Chân giò heo muối 300g</v>
      </c>
      <c r="N6979" s="21" t="str">
        <f t="shared" si="741"/>
        <v>K-C6</v>
      </c>
      <c r="Q6979" s="21" t="str">
        <f>VLOOKUP(K6979,TONG_SL!$A:$D,3,0)</f>
        <v>Túi</v>
      </c>
      <c r="R6979" s="224">
        <v>12</v>
      </c>
      <c r="S6979" s="297"/>
      <c r="T6979" s="297">
        <f>VLOOKUP(VLOOKUP(G6979,Ma_KH!$A:$R,18,0)&amp;K6979,Gia_MB!$A:$F,6,0)</f>
        <v>73431</v>
      </c>
      <c r="U6979" s="298">
        <f t="shared" si="737"/>
        <v>881172</v>
      </c>
      <c r="V6979" s="297"/>
      <c r="W6979" s="299">
        <f t="shared" si="738"/>
        <v>0</v>
      </c>
      <c r="X6979" s="300" t="str">
        <f t="shared" si="739"/>
        <v>8</v>
      </c>
      <c r="Y6979" s="297"/>
      <c r="Z6979" s="298">
        <f t="shared" si="740"/>
        <v>70493.759999999995</v>
      </c>
      <c r="AA6979" s="301">
        <f>VLOOKUP(G6979,Ma_KH!$A:$R,14,0)</f>
        <v>60</v>
      </c>
    </row>
    <row r="6980" spans="1:27" hidden="1" x14ac:dyDescent="0.25">
      <c r="A6980" s="245">
        <v>46000</v>
      </c>
      <c r="B6980" s="248">
        <v>4181117490</v>
      </c>
      <c r="C6980" s="236" t="s">
        <v>7767</v>
      </c>
      <c r="D6980" s="302">
        <v>46004</v>
      </c>
      <c r="E6980" s="246"/>
      <c r="F6980" s="244"/>
      <c r="G6980" s="33" t="s">
        <v>7855</v>
      </c>
      <c r="H6980" s="246"/>
      <c r="I6980" s="248" t="s">
        <v>8858</v>
      </c>
      <c r="J6980" s="303" t="s">
        <v>1771</v>
      </c>
      <c r="K6980" s="335" t="s">
        <v>30</v>
      </c>
      <c r="L6980" s="21" t="str">
        <f>VLOOKUP($K6980,TONG_SL!$A:$D,2,0)</f>
        <v>Gà muối 500g</v>
      </c>
      <c r="N6980" s="21" t="str">
        <f t="shared" si="741"/>
        <v>K-C6</v>
      </c>
      <c r="Q6980" s="21" t="str">
        <f>VLOOKUP(K6980,TONG_SL!$A:$D,3,0)</f>
        <v>Túi</v>
      </c>
      <c r="R6980" s="224">
        <v>9</v>
      </c>
      <c r="S6980" s="297"/>
      <c r="T6980" s="297">
        <f>VLOOKUP(VLOOKUP(G6980,Ma_KH!$A:$R,18,0)&amp;K6980,Gia_MB!$A:$F,6,0)</f>
        <v>111058</v>
      </c>
      <c r="U6980" s="298">
        <f t="shared" si="737"/>
        <v>999522</v>
      </c>
      <c r="V6980" s="297"/>
      <c r="W6980" s="299">
        <f t="shared" si="738"/>
        <v>0</v>
      </c>
      <c r="X6980" s="300" t="str">
        <f t="shared" si="739"/>
        <v>8</v>
      </c>
      <c r="Y6980" s="297"/>
      <c r="Z6980" s="298">
        <f t="shared" si="740"/>
        <v>79961.759999999995</v>
      </c>
      <c r="AA6980" s="301">
        <f>VLOOKUP(G6980,Ma_KH!$A:$R,14,0)</f>
        <v>60</v>
      </c>
    </row>
    <row r="6981" spans="1:27" hidden="1" x14ac:dyDescent="0.25">
      <c r="A6981" s="245">
        <v>46000</v>
      </c>
      <c r="B6981" s="248">
        <v>4181117379</v>
      </c>
      <c r="C6981" s="236" t="s">
        <v>7767</v>
      </c>
      <c r="D6981" s="302">
        <v>46004</v>
      </c>
      <c r="E6981" s="246"/>
      <c r="F6981" s="244"/>
      <c r="G6981" s="33" t="s">
        <v>7855</v>
      </c>
      <c r="H6981" s="246"/>
      <c r="I6981" s="248" t="s">
        <v>8859</v>
      </c>
      <c r="J6981" s="303" t="s">
        <v>1771</v>
      </c>
      <c r="K6981" s="335" t="s">
        <v>7154</v>
      </c>
      <c r="L6981" s="21" t="str">
        <f>VLOOKUP($K6981,TONG_SL!$A:$D,2,0)</f>
        <v>Chả cốm 300g</v>
      </c>
      <c r="N6981" s="21" t="str">
        <f t="shared" si="741"/>
        <v>K-C6</v>
      </c>
      <c r="Q6981" s="21" t="str">
        <f>VLOOKUP(K6981,TONG_SL!$A:$D,3,0)</f>
        <v>Túi</v>
      </c>
      <c r="R6981" s="224">
        <v>3</v>
      </c>
      <c r="S6981" s="297"/>
      <c r="T6981" s="297">
        <f>VLOOKUP(VLOOKUP(G6981,Ma_KH!$A:$R,18,0)&amp;K6981,Gia_MB!$A:$F,6,0)</f>
        <v>74250</v>
      </c>
      <c r="U6981" s="298">
        <f t="shared" si="737"/>
        <v>222750</v>
      </c>
      <c r="V6981" s="297"/>
      <c r="W6981" s="299">
        <f t="shared" si="738"/>
        <v>0</v>
      </c>
      <c r="X6981" s="300" t="str">
        <f t="shared" si="739"/>
        <v>8</v>
      </c>
      <c r="Y6981" s="297"/>
      <c r="Z6981" s="298">
        <f t="shared" si="740"/>
        <v>17820</v>
      </c>
      <c r="AA6981" s="301">
        <f>VLOOKUP(G6981,Ma_KH!$A:$R,14,0)</f>
        <v>60</v>
      </c>
    </row>
    <row r="6982" spans="1:27" hidden="1" x14ac:dyDescent="0.25">
      <c r="A6982" s="245">
        <v>46000</v>
      </c>
      <c r="B6982" s="248">
        <v>4181117379</v>
      </c>
      <c r="C6982" s="236" t="s">
        <v>7767</v>
      </c>
      <c r="D6982" s="302">
        <v>46004</v>
      </c>
      <c r="E6982" s="246"/>
      <c r="F6982" s="244"/>
      <c r="G6982" s="33" t="s">
        <v>7855</v>
      </c>
      <c r="H6982" s="246"/>
      <c r="I6982" s="248" t="s">
        <v>8859</v>
      </c>
      <c r="J6982" s="303" t="s">
        <v>1771</v>
      </c>
      <c r="K6982" s="335" t="s">
        <v>7187</v>
      </c>
      <c r="L6982" s="21" t="str">
        <f>VLOOKUP($K6982,TONG_SL!$A:$D,2,0)</f>
        <v>Chân giò heo muối 300g</v>
      </c>
      <c r="N6982" s="21" t="str">
        <f t="shared" si="741"/>
        <v>K-C6</v>
      </c>
      <c r="Q6982" s="21" t="str">
        <f>VLOOKUP(K6982,TONG_SL!$A:$D,3,0)</f>
        <v>Túi</v>
      </c>
      <c r="R6982" s="224">
        <v>6</v>
      </c>
      <c r="S6982" s="297"/>
      <c r="T6982" s="297">
        <f>VLOOKUP(VLOOKUP(G6982,Ma_KH!$A:$R,18,0)&amp;K6982,Gia_MB!$A:$F,6,0)</f>
        <v>73431</v>
      </c>
      <c r="U6982" s="298">
        <f t="shared" si="737"/>
        <v>440586</v>
      </c>
      <c r="V6982" s="297"/>
      <c r="W6982" s="299">
        <f t="shared" si="738"/>
        <v>0</v>
      </c>
      <c r="X6982" s="300" t="str">
        <f t="shared" si="739"/>
        <v>8</v>
      </c>
      <c r="Y6982" s="297"/>
      <c r="Z6982" s="298">
        <f t="shared" si="740"/>
        <v>35246.879999999997</v>
      </c>
      <c r="AA6982" s="301">
        <f>VLOOKUP(G6982,Ma_KH!$A:$R,14,0)</f>
        <v>60</v>
      </c>
    </row>
    <row r="6983" spans="1:27" hidden="1" x14ac:dyDescent="0.25">
      <c r="A6983" s="245">
        <v>46000</v>
      </c>
      <c r="B6983" s="248">
        <v>4181117379</v>
      </c>
      <c r="C6983" s="236" t="s">
        <v>7767</v>
      </c>
      <c r="D6983" s="302">
        <v>46004</v>
      </c>
      <c r="E6983" s="246"/>
      <c r="F6983" s="244"/>
      <c r="G6983" s="33" t="s">
        <v>7855</v>
      </c>
      <c r="H6983" s="246"/>
      <c r="I6983" s="248" t="s">
        <v>8859</v>
      </c>
      <c r="J6983" s="303" t="s">
        <v>1771</v>
      </c>
      <c r="K6983" s="335" t="s">
        <v>32</v>
      </c>
      <c r="L6983" s="21" t="str">
        <f>VLOOKUP($K6983,TONG_SL!$A:$D,2,0)</f>
        <v>Giò Tai Lưỡi Xào 250g</v>
      </c>
      <c r="N6983" s="21" t="str">
        <f t="shared" si="741"/>
        <v>K-C6</v>
      </c>
      <c r="Q6983" s="21" t="str">
        <f>VLOOKUP(K6983,TONG_SL!$A:$D,3,0)</f>
        <v>Túi</v>
      </c>
      <c r="R6983" s="224">
        <v>3</v>
      </c>
      <c r="S6983" s="297"/>
      <c r="T6983" s="297">
        <f>VLOOKUP(VLOOKUP(G6983,Ma_KH!$A:$R,18,0)&amp;K6983,Gia_MB!$A:$F,6,0)</f>
        <v>50182</v>
      </c>
      <c r="U6983" s="298">
        <f t="shared" si="737"/>
        <v>150546</v>
      </c>
      <c r="V6983" s="297"/>
      <c r="W6983" s="299">
        <f t="shared" si="738"/>
        <v>0</v>
      </c>
      <c r="X6983" s="300" t="str">
        <f t="shared" si="739"/>
        <v>8</v>
      </c>
      <c r="Y6983" s="297"/>
      <c r="Z6983" s="298">
        <f t="shared" si="740"/>
        <v>12043.68</v>
      </c>
      <c r="AA6983" s="301">
        <f>VLOOKUP(G6983,Ma_KH!$A:$R,14,0)</f>
        <v>60</v>
      </c>
    </row>
    <row r="6984" spans="1:27" hidden="1" x14ac:dyDescent="0.25">
      <c r="A6984" s="245">
        <v>46000</v>
      </c>
      <c r="B6984" s="248">
        <v>4181117379</v>
      </c>
      <c r="C6984" s="236" t="s">
        <v>7767</v>
      </c>
      <c r="D6984" s="302">
        <v>46004</v>
      </c>
      <c r="E6984" s="246"/>
      <c r="F6984" s="244"/>
      <c r="G6984" s="33" t="s">
        <v>7855</v>
      </c>
      <c r="H6984" s="246"/>
      <c r="I6984" s="248" t="s">
        <v>8859</v>
      </c>
      <c r="J6984" s="303" t="s">
        <v>1771</v>
      </c>
      <c r="K6984" s="335" t="s">
        <v>48</v>
      </c>
      <c r="L6984" s="21" t="str">
        <f>VLOOKUP($K6984,TONG_SL!$A:$D,2,0)</f>
        <v>Mọc Nấm Hương 250g</v>
      </c>
      <c r="N6984" s="21" t="str">
        <f t="shared" si="741"/>
        <v>K-C6</v>
      </c>
      <c r="Q6984" s="21" t="str">
        <f>VLOOKUP(K6984,TONG_SL!$A:$D,3,0)</f>
        <v>Túi</v>
      </c>
      <c r="R6984" s="224">
        <v>6</v>
      </c>
      <c r="S6984" s="297"/>
      <c r="T6984" s="297">
        <f>VLOOKUP(VLOOKUP(G6984,Ma_KH!$A:$R,18,0)&amp;K6984,Gia_MB!$A:$F,6,0)</f>
        <v>46000</v>
      </c>
      <c r="U6984" s="298">
        <f t="shared" si="737"/>
        <v>276000</v>
      </c>
      <c r="V6984" s="297"/>
      <c r="W6984" s="299">
        <f t="shared" si="738"/>
        <v>0</v>
      </c>
      <c r="X6984" s="300" t="str">
        <f t="shared" si="739"/>
        <v>8</v>
      </c>
      <c r="Y6984" s="297"/>
      <c r="Z6984" s="298">
        <f t="shared" si="740"/>
        <v>22080</v>
      </c>
      <c r="AA6984" s="301">
        <f>VLOOKUP(G6984,Ma_KH!$A:$R,14,0)</f>
        <v>60</v>
      </c>
    </row>
    <row r="6985" spans="1:27" hidden="1" x14ac:dyDescent="0.25">
      <c r="A6985" s="245">
        <v>46000</v>
      </c>
      <c r="B6985" s="248">
        <v>4181117379</v>
      </c>
      <c r="C6985" s="236" t="s">
        <v>7767</v>
      </c>
      <c r="D6985" s="302">
        <v>46004</v>
      </c>
      <c r="E6985" s="246"/>
      <c r="F6985" s="244"/>
      <c r="G6985" s="33" t="s">
        <v>7855</v>
      </c>
      <c r="H6985" s="246"/>
      <c r="I6985" s="248" t="s">
        <v>8859</v>
      </c>
      <c r="J6985" s="303" t="s">
        <v>1771</v>
      </c>
      <c r="K6985" s="335" t="s">
        <v>30</v>
      </c>
      <c r="L6985" s="21" t="str">
        <f>VLOOKUP($K6985,TONG_SL!$A:$D,2,0)</f>
        <v>Gà muối 500g</v>
      </c>
      <c r="N6985" s="21" t="str">
        <f t="shared" si="741"/>
        <v>K-C6</v>
      </c>
      <c r="Q6985" s="21" t="str">
        <f>VLOOKUP(K6985,TONG_SL!$A:$D,3,0)</f>
        <v>Túi</v>
      </c>
      <c r="R6985" s="224">
        <v>9</v>
      </c>
      <c r="S6985" s="297"/>
      <c r="T6985" s="297">
        <f>VLOOKUP(VLOOKUP(G6985,Ma_KH!$A:$R,18,0)&amp;K6985,Gia_MB!$A:$F,6,0)</f>
        <v>111058</v>
      </c>
      <c r="U6985" s="298">
        <f t="shared" si="737"/>
        <v>999522</v>
      </c>
      <c r="V6985" s="297"/>
      <c r="W6985" s="299">
        <f t="shared" si="738"/>
        <v>0</v>
      </c>
      <c r="X6985" s="300" t="str">
        <f t="shared" si="739"/>
        <v>8</v>
      </c>
      <c r="Y6985" s="297"/>
      <c r="Z6985" s="298">
        <f t="shared" si="740"/>
        <v>79961.759999999995</v>
      </c>
      <c r="AA6985" s="301">
        <f>VLOOKUP(G6985,Ma_KH!$A:$R,14,0)</f>
        <v>60</v>
      </c>
    </row>
    <row r="6986" spans="1:27" hidden="1" x14ac:dyDescent="0.25">
      <c r="A6986" s="245">
        <v>46000</v>
      </c>
      <c r="B6986" s="248">
        <v>4181117379</v>
      </c>
      <c r="C6986" s="236" t="s">
        <v>7767</v>
      </c>
      <c r="D6986" s="302">
        <v>46004</v>
      </c>
      <c r="E6986" s="246"/>
      <c r="F6986" s="244"/>
      <c r="G6986" s="33" t="s">
        <v>7855</v>
      </c>
      <c r="H6986" s="246"/>
      <c r="I6986" s="248" t="s">
        <v>8859</v>
      </c>
      <c r="J6986" s="303" t="s">
        <v>1771</v>
      </c>
      <c r="K6986" s="335" t="s">
        <v>7153</v>
      </c>
      <c r="L6986" s="21" t="str">
        <f>VLOOKUP($K6986,TONG_SL!$A:$D,2,0)</f>
        <v>Tai heo muối 200g</v>
      </c>
      <c r="N6986" s="21" t="str">
        <f t="shared" si="741"/>
        <v>K-C6</v>
      </c>
      <c r="Q6986" s="21" t="str">
        <f>VLOOKUP(K6986,TONG_SL!$A:$D,3,0)</f>
        <v>Túi</v>
      </c>
      <c r="R6986" s="224">
        <v>3</v>
      </c>
      <c r="S6986" s="297"/>
      <c r="T6986" s="297">
        <f>VLOOKUP(VLOOKUP(G6986,Ma_KH!$A:$R,18,0)&amp;K6986,Gia_MB!$A:$F,6,0)</f>
        <v>55595</v>
      </c>
      <c r="U6986" s="298">
        <f t="shared" si="737"/>
        <v>166785</v>
      </c>
      <c r="V6986" s="297"/>
      <c r="W6986" s="299">
        <f t="shared" si="738"/>
        <v>0</v>
      </c>
      <c r="X6986" s="300" t="str">
        <f t="shared" si="739"/>
        <v>8</v>
      </c>
      <c r="Y6986" s="297"/>
      <c r="Z6986" s="298">
        <f t="shared" si="740"/>
        <v>13342.800000000001</v>
      </c>
      <c r="AA6986" s="301">
        <f>VLOOKUP(G6986,Ma_KH!$A:$R,14,0)</f>
        <v>60</v>
      </c>
    </row>
    <row r="6987" spans="1:27" hidden="1" x14ac:dyDescent="0.25">
      <c r="A6987" s="245">
        <v>46000</v>
      </c>
      <c r="B6987" s="248">
        <v>4181117433</v>
      </c>
      <c r="C6987" s="236" t="s">
        <v>7767</v>
      </c>
      <c r="D6987" s="302">
        <v>46004</v>
      </c>
      <c r="E6987" s="246"/>
      <c r="F6987" s="244"/>
      <c r="G6987" s="33" t="s">
        <v>7866</v>
      </c>
      <c r="H6987" s="246"/>
      <c r="I6987" s="248" t="s">
        <v>8860</v>
      </c>
      <c r="J6987" s="303" t="s">
        <v>1771</v>
      </c>
      <c r="K6987" s="335" t="s">
        <v>48</v>
      </c>
      <c r="L6987" s="21" t="str">
        <f>VLOOKUP($K6987,TONG_SL!$A:$D,2,0)</f>
        <v>Mọc Nấm Hương 250g</v>
      </c>
      <c r="N6987" s="21" t="str">
        <f t="shared" si="741"/>
        <v>K-C6</v>
      </c>
      <c r="Q6987" s="21" t="str">
        <f>VLOOKUP(K6987,TONG_SL!$A:$D,3,0)</f>
        <v>Túi</v>
      </c>
      <c r="R6987" s="224">
        <v>3</v>
      </c>
      <c r="S6987" s="297"/>
      <c r="T6987" s="297">
        <f>VLOOKUP(VLOOKUP(G6987,Ma_KH!$A:$R,18,0)&amp;K6987,Gia_MB!$A:$F,6,0)</f>
        <v>46000</v>
      </c>
      <c r="U6987" s="298">
        <f t="shared" si="737"/>
        <v>138000</v>
      </c>
      <c r="V6987" s="297"/>
      <c r="W6987" s="299">
        <f t="shared" si="738"/>
        <v>0</v>
      </c>
      <c r="X6987" s="300" t="str">
        <f t="shared" si="739"/>
        <v>8</v>
      </c>
      <c r="Y6987" s="297"/>
      <c r="Z6987" s="298">
        <f t="shared" si="740"/>
        <v>11040</v>
      </c>
      <c r="AA6987" s="301">
        <f>VLOOKUP(G6987,Ma_KH!$A:$R,14,0)</f>
        <v>60</v>
      </c>
    </row>
    <row r="6988" spans="1:27" hidden="1" x14ac:dyDescent="0.25">
      <c r="A6988" s="245">
        <v>46000</v>
      </c>
      <c r="B6988" s="248">
        <v>4181117433</v>
      </c>
      <c r="C6988" s="236" t="s">
        <v>7767</v>
      </c>
      <c r="D6988" s="302">
        <v>46004</v>
      </c>
      <c r="E6988" s="246"/>
      <c r="F6988" s="244"/>
      <c r="G6988" s="33" t="s">
        <v>7866</v>
      </c>
      <c r="H6988" s="246"/>
      <c r="I6988" s="248" t="s">
        <v>8860</v>
      </c>
      <c r="J6988" s="303" t="s">
        <v>1771</v>
      </c>
      <c r="K6988" s="335" t="s">
        <v>7187</v>
      </c>
      <c r="L6988" s="21" t="str">
        <f>VLOOKUP($K6988,TONG_SL!$A:$D,2,0)</f>
        <v>Chân giò heo muối 300g</v>
      </c>
      <c r="N6988" s="21" t="str">
        <f t="shared" si="741"/>
        <v>K-C6</v>
      </c>
      <c r="Q6988" s="21" t="str">
        <f>VLOOKUP(K6988,TONG_SL!$A:$D,3,0)</f>
        <v>Túi</v>
      </c>
      <c r="R6988" s="224">
        <v>9</v>
      </c>
      <c r="S6988" s="297"/>
      <c r="T6988" s="297">
        <f>VLOOKUP(VLOOKUP(G6988,Ma_KH!$A:$R,18,0)&amp;K6988,Gia_MB!$A:$F,6,0)</f>
        <v>73431</v>
      </c>
      <c r="U6988" s="298">
        <f t="shared" si="737"/>
        <v>660879</v>
      </c>
      <c r="V6988" s="297"/>
      <c r="W6988" s="299">
        <f t="shared" si="738"/>
        <v>0</v>
      </c>
      <c r="X6988" s="300" t="str">
        <f t="shared" si="739"/>
        <v>8</v>
      </c>
      <c r="Y6988" s="297"/>
      <c r="Z6988" s="298">
        <f t="shared" si="740"/>
        <v>52870.32</v>
      </c>
      <c r="AA6988" s="301">
        <f>VLOOKUP(G6988,Ma_KH!$A:$R,14,0)</f>
        <v>60</v>
      </c>
    </row>
    <row r="6989" spans="1:27" hidden="1" x14ac:dyDescent="0.25">
      <c r="A6989" s="245">
        <v>46000</v>
      </c>
      <c r="B6989" s="248">
        <v>4181117433</v>
      </c>
      <c r="C6989" s="236" t="s">
        <v>7767</v>
      </c>
      <c r="D6989" s="302">
        <v>46004</v>
      </c>
      <c r="E6989" s="246"/>
      <c r="F6989" s="244"/>
      <c r="G6989" s="33" t="s">
        <v>7866</v>
      </c>
      <c r="H6989" s="246"/>
      <c r="I6989" s="248" t="s">
        <v>8860</v>
      </c>
      <c r="J6989" s="303" t="s">
        <v>1771</v>
      </c>
      <c r="K6989" s="335" t="s">
        <v>7153</v>
      </c>
      <c r="L6989" s="21" t="str">
        <f>VLOOKUP($K6989,TONG_SL!$A:$D,2,0)</f>
        <v>Tai heo muối 200g</v>
      </c>
      <c r="N6989" s="21" t="str">
        <f t="shared" si="741"/>
        <v>K-C6</v>
      </c>
      <c r="Q6989" s="21" t="str">
        <f>VLOOKUP(K6989,TONG_SL!$A:$D,3,0)</f>
        <v>Túi</v>
      </c>
      <c r="R6989" s="224">
        <v>3</v>
      </c>
      <c r="S6989" s="297"/>
      <c r="T6989" s="297">
        <f>VLOOKUP(VLOOKUP(G6989,Ma_KH!$A:$R,18,0)&amp;K6989,Gia_MB!$A:$F,6,0)</f>
        <v>55595</v>
      </c>
      <c r="U6989" s="298">
        <f t="shared" si="737"/>
        <v>166785</v>
      </c>
      <c r="V6989" s="297"/>
      <c r="W6989" s="299">
        <f t="shared" si="738"/>
        <v>0</v>
      </c>
      <c r="X6989" s="300" t="str">
        <f t="shared" si="739"/>
        <v>8</v>
      </c>
      <c r="Y6989" s="297"/>
      <c r="Z6989" s="298">
        <f t="shared" si="740"/>
        <v>13342.800000000001</v>
      </c>
      <c r="AA6989" s="301">
        <f>VLOOKUP(G6989,Ma_KH!$A:$R,14,0)</f>
        <v>60</v>
      </c>
    </row>
    <row r="6990" spans="1:27" hidden="1" x14ac:dyDescent="0.25">
      <c r="A6990" s="245">
        <v>46000</v>
      </c>
      <c r="B6990" s="248">
        <v>4181117433</v>
      </c>
      <c r="C6990" s="236" t="s">
        <v>7767</v>
      </c>
      <c r="D6990" s="302">
        <v>46004</v>
      </c>
      <c r="E6990" s="246"/>
      <c r="F6990" s="244"/>
      <c r="G6990" s="33" t="s">
        <v>7866</v>
      </c>
      <c r="H6990" s="246"/>
      <c r="I6990" s="248" t="s">
        <v>8860</v>
      </c>
      <c r="J6990" s="303" t="s">
        <v>1771</v>
      </c>
      <c r="K6990" s="335" t="s">
        <v>32</v>
      </c>
      <c r="L6990" s="21" t="str">
        <f>VLOOKUP($K6990,TONG_SL!$A:$D,2,0)</f>
        <v>Giò Tai Lưỡi Xào 250g</v>
      </c>
      <c r="N6990" s="21" t="str">
        <f t="shared" si="741"/>
        <v>K-C6</v>
      </c>
      <c r="Q6990" s="21" t="str">
        <f>VLOOKUP(K6990,TONG_SL!$A:$D,3,0)</f>
        <v>Túi</v>
      </c>
      <c r="R6990" s="224">
        <v>3</v>
      </c>
      <c r="S6990" s="297"/>
      <c r="T6990" s="297">
        <f>VLOOKUP(VLOOKUP(G6990,Ma_KH!$A:$R,18,0)&amp;K6990,Gia_MB!$A:$F,6,0)</f>
        <v>50182</v>
      </c>
      <c r="U6990" s="298">
        <f t="shared" si="737"/>
        <v>150546</v>
      </c>
      <c r="V6990" s="297"/>
      <c r="W6990" s="299">
        <f t="shared" si="738"/>
        <v>0</v>
      </c>
      <c r="X6990" s="300" t="str">
        <f t="shared" si="739"/>
        <v>8</v>
      </c>
      <c r="Y6990" s="297"/>
      <c r="Z6990" s="298">
        <f t="shared" si="740"/>
        <v>12043.68</v>
      </c>
      <c r="AA6990" s="301">
        <f>VLOOKUP(G6990,Ma_KH!$A:$R,14,0)</f>
        <v>60</v>
      </c>
    </row>
    <row r="6991" spans="1:27" hidden="1" x14ac:dyDescent="0.25">
      <c r="A6991" s="245">
        <v>46000</v>
      </c>
      <c r="B6991" s="248">
        <v>4181117385</v>
      </c>
      <c r="C6991" s="236" t="s">
        <v>7767</v>
      </c>
      <c r="D6991" s="302">
        <v>46004</v>
      </c>
      <c r="E6991" s="246"/>
      <c r="F6991" s="244"/>
      <c r="G6991" s="33" t="s">
        <v>7855</v>
      </c>
      <c r="H6991" s="246"/>
      <c r="I6991" s="248" t="s">
        <v>8861</v>
      </c>
      <c r="J6991" s="303" t="s">
        <v>1771</v>
      </c>
      <c r="K6991" s="335" t="s">
        <v>32</v>
      </c>
      <c r="L6991" s="21" t="str">
        <f>VLOOKUP($K6991,TONG_SL!$A:$D,2,0)</f>
        <v>Giò Tai Lưỡi Xào 250g</v>
      </c>
      <c r="N6991" s="21" t="str">
        <f t="shared" si="741"/>
        <v>K-C6</v>
      </c>
      <c r="Q6991" s="21" t="str">
        <f>VLOOKUP(K6991,TONG_SL!$A:$D,3,0)</f>
        <v>Túi</v>
      </c>
      <c r="R6991" s="224">
        <v>3</v>
      </c>
      <c r="S6991" s="297"/>
      <c r="T6991" s="297">
        <f>VLOOKUP(VLOOKUP(G6991,Ma_KH!$A:$R,18,0)&amp;K6991,Gia_MB!$A:$F,6,0)</f>
        <v>50182</v>
      </c>
      <c r="U6991" s="298">
        <f t="shared" si="737"/>
        <v>150546</v>
      </c>
      <c r="V6991" s="297"/>
      <c r="W6991" s="299">
        <f t="shared" si="738"/>
        <v>0</v>
      </c>
      <c r="X6991" s="300" t="str">
        <f t="shared" si="739"/>
        <v>8</v>
      </c>
      <c r="Y6991" s="297"/>
      <c r="Z6991" s="298">
        <f t="shared" si="740"/>
        <v>12043.68</v>
      </c>
      <c r="AA6991" s="301">
        <f>VLOOKUP(G6991,Ma_KH!$A:$R,14,0)</f>
        <v>60</v>
      </c>
    </row>
    <row r="6992" spans="1:27" hidden="1" x14ac:dyDescent="0.25">
      <c r="A6992" s="245">
        <v>46000</v>
      </c>
      <c r="B6992" s="248">
        <v>4181117385</v>
      </c>
      <c r="C6992" s="236" t="s">
        <v>7767</v>
      </c>
      <c r="D6992" s="302">
        <v>46004</v>
      </c>
      <c r="E6992" s="246"/>
      <c r="F6992" s="244"/>
      <c r="G6992" s="33" t="s">
        <v>7855</v>
      </c>
      <c r="H6992" s="246"/>
      <c r="I6992" s="248" t="s">
        <v>8861</v>
      </c>
      <c r="J6992" s="303" t="s">
        <v>1771</v>
      </c>
      <c r="K6992" s="335" t="s">
        <v>7153</v>
      </c>
      <c r="L6992" s="21" t="str">
        <f>VLOOKUP($K6992,TONG_SL!$A:$D,2,0)</f>
        <v>Tai heo muối 200g</v>
      </c>
      <c r="N6992" s="21" t="str">
        <f t="shared" si="741"/>
        <v>K-C6</v>
      </c>
      <c r="Q6992" s="21" t="str">
        <f>VLOOKUP(K6992,TONG_SL!$A:$D,3,0)</f>
        <v>Túi</v>
      </c>
      <c r="R6992" s="224">
        <v>3</v>
      </c>
      <c r="S6992" s="297"/>
      <c r="T6992" s="297">
        <f>VLOOKUP(VLOOKUP(G6992,Ma_KH!$A:$R,18,0)&amp;K6992,Gia_MB!$A:$F,6,0)</f>
        <v>55595</v>
      </c>
      <c r="U6992" s="298">
        <f t="shared" si="737"/>
        <v>166785</v>
      </c>
      <c r="V6992" s="297"/>
      <c r="W6992" s="299">
        <f t="shared" si="738"/>
        <v>0</v>
      </c>
      <c r="X6992" s="300" t="str">
        <f t="shared" si="739"/>
        <v>8</v>
      </c>
      <c r="Y6992" s="297"/>
      <c r="Z6992" s="298">
        <f t="shared" si="740"/>
        <v>13342.800000000001</v>
      </c>
      <c r="AA6992" s="301">
        <f>VLOOKUP(G6992,Ma_KH!$A:$R,14,0)</f>
        <v>60</v>
      </c>
    </row>
    <row r="6993" spans="1:27" hidden="1" x14ac:dyDescent="0.25">
      <c r="A6993" s="245">
        <v>46000</v>
      </c>
      <c r="B6993" s="248">
        <v>4181117385</v>
      </c>
      <c r="C6993" s="236" t="s">
        <v>7767</v>
      </c>
      <c r="D6993" s="302">
        <v>46004</v>
      </c>
      <c r="E6993" s="246"/>
      <c r="F6993" s="244"/>
      <c r="G6993" s="33" t="s">
        <v>7855</v>
      </c>
      <c r="H6993" s="246"/>
      <c r="I6993" s="248" t="s">
        <v>8861</v>
      </c>
      <c r="J6993" s="303" t="s">
        <v>1771</v>
      </c>
      <c r="K6993" s="335" t="s">
        <v>7187</v>
      </c>
      <c r="L6993" s="21" t="str">
        <f>VLOOKUP($K6993,TONG_SL!$A:$D,2,0)</f>
        <v>Chân giò heo muối 300g</v>
      </c>
      <c r="N6993" s="21" t="str">
        <f t="shared" si="741"/>
        <v>K-C6</v>
      </c>
      <c r="Q6993" s="21" t="str">
        <f>VLOOKUP(K6993,TONG_SL!$A:$D,3,0)</f>
        <v>Túi</v>
      </c>
      <c r="R6993" s="224">
        <v>6</v>
      </c>
      <c r="S6993" s="297"/>
      <c r="T6993" s="297">
        <f>VLOOKUP(VLOOKUP(G6993,Ma_KH!$A:$R,18,0)&amp;K6993,Gia_MB!$A:$F,6,0)</f>
        <v>73431</v>
      </c>
      <c r="U6993" s="298">
        <f t="shared" si="737"/>
        <v>440586</v>
      </c>
      <c r="V6993" s="297"/>
      <c r="W6993" s="299">
        <f t="shared" si="738"/>
        <v>0</v>
      </c>
      <c r="X6993" s="300" t="str">
        <f t="shared" si="739"/>
        <v>8</v>
      </c>
      <c r="Y6993" s="297"/>
      <c r="Z6993" s="298">
        <f t="shared" si="740"/>
        <v>35246.879999999997</v>
      </c>
      <c r="AA6993" s="301">
        <f>VLOOKUP(G6993,Ma_KH!$A:$R,14,0)</f>
        <v>60</v>
      </c>
    </row>
    <row r="6994" spans="1:27" hidden="1" x14ac:dyDescent="0.25">
      <c r="A6994" s="245">
        <v>46000</v>
      </c>
      <c r="B6994" s="248">
        <v>4181117385</v>
      </c>
      <c r="C6994" s="236" t="s">
        <v>7767</v>
      </c>
      <c r="D6994" s="302">
        <v>46004</v>
      </c>
      <c r="E6994" s="246"/>
      <c r="F6994" s="244"/>
      <c r="G6994" s="33" t="s">
        <v>7855</v>
      </c>
      <c r="H6994" s="246"/>
      <c r="I6994" s="248" t="s">
        <v>8861</v>
      </c>
      <c r="J6994" s="303" t="s">
        <v>1771</v>
      </c>
      <c r="K6994" s="335" t="s">
        <v>48</v>
      </c>
      <c r="L6994" s="21" t="str">
        <f>VLOOKUP($K6994,TONG_SL!$A:$D,2,0)</f>
        <v>Mọc Nấm Hương 250g</v>
      </c>
      <c r="N6994" s="21" t="str">
        <f t="shared" si="741"/>
        <v>K-C6</v>
      </c>
      <c r="Q6994" s="21" t="str">
        <f>VLOOKUP(K6994,TONG_SL!$A:$D,3,0)</f>
        <v>Túi</v>
      </c>
      <c r="R6994" s="224">
        <v>6</v>
      </c>
      <c r="S6994" s="297"/>
      <c r="T6994" s="297">
        <f>VLOOKUP(VLOOKUP(G6994,Ma_KH!$A:$R,18,0)&amp;K6994,Gia_MB!$A:$F,6,0)</f>
        <v>46000</v>
      </c>
      <c r="U6994" s="298">
        <f t="shared" si="737"/>
        <v>276000</v>
      </c>
      <c r="V6994" s="297"/>
      <c r="W6994" s="299">
        <f t="shared" si="738"/>
        <v>0</v>
      </c>
      <c r="X6994" s="300" t="str">
        <f t="shared" si="739"/>
        <v>8</v>
      </c>
      <c r="Y6994" s="297"/>
      <c r="Z6994" s="298">
        <f t="shared" si="740"/>
        <v>22080</v>
      </c>
      <c r="AA6994" s="301">
        <f>VLOOKUP(G6994,Ma_KH!$A:$R,14,0)</f>
        <v>60</v>
      </c>
    </row>
    <row r="6995" spans="1:27" hidden="1" x14ac:dyDescent="0.25">
      <c r="A6995" s="245">
        <v>46000</v>
      </c>
      <c r="B6995" s="248">
        <v>4181117385</v>
      </c>
      <c r="C6995" s="236" t="s">
        <v>7767</v>
      </c>
      <c r="D6995" s="302">
        <v>46004</v>
      </c>
      <c r="E6995" s="246"/>
      <c r="F6995" s="244"/>
      <c r="G6995" s="33" t="s">
        <v>7855</v>
      </c>
      <c r="H6995" s="246"/>
      <c r="I6995" s="248" t="s">
        <v>8861</v>
      </c>
      <c r="J6995" s="303" t="s">
        <v>1771</v>
      </c>
      <c r="K6995" s="335" t="s">
        <v>30</v>
      </c>
      <c r="L6995" s="21" t="str">
        <f>VLOOKUP($K6995,TONG_SL!$A:$D,2,0)</f>
        <v>Gà muối 500g</v>
      </c>
      <c r="N6995" s="21" t="str">
        <f t="shared" si="741"/>
        <v>K-C6</v>
      </c>
      <c r="Q6995" s="21" t="str">
        <f>VLOOKUP(K6995,TONG_SL!$A:$D,3,0)</f>
        <v>Túi</v>
      </c>
      <c r="R6995" s="224">
        <v>9</v>
      </c>
      <c r="S6995" s="297"/>
      <c r="T6995" s="297">
        <f>VLOOKUP(VLOOKUP(G6995,Ma_KH!$A:$R,18,0)&amp;K6995,Gia_MB!$A:$F,6,0)</f>
        <v>111058</v>
      </c>
      <c r="U6995" s="298">
        <f t="shared" si="737"/>
        <v>999522</v>
      </c>
      <c r="V6995" s="297"/>
      <c r="W6995" s="299">
        <f t="shared" si="738"/>
        <v>0</v>
      </c>
      <c r="X6995" s="300" t="str">
        <f t="shared" si="739"/>
        <v>8</v>
      </c>
      <c r="Y6995" s="297"/>
      <c r="Z6995" s="298">
        <f t="shared" si="740"/>
        <v>79961.759999999995</v>
      </c>
      <c r="AA6995" s="301">
        <f>VLOOKUP(G6995,Ma_KH!$A:$R,14,0)</f>
        <v>60</v>
      </c>
    </row>
    <row r="6996" spans="1:27" hidden="1" x14ac:dyDescent="0.25">
      <c r="A6996" s="245">
        <v>46000</v>
      </c>
      <c r="B6996" s="248">
        <v>4181117385</v>
      </c>
      <c r="C6996" s="236" t="s">
        <v>7767</v>
      </c>
      <c r="D6996" s="302">
        <v>46004</v>
      </c>
      <c r="E6996" s="246"/>
      <c r="F6996" s="244"/>
      <c r="G6996" s="33" t="s">
        <v>7855</v>
      </c>
      <c r="H6996" s="246"/>
      <c r="I6996" s="248" t="s">
        <v>8861</v>
      </c>
      <c r="J6996" s="303" t="s">
        <v>1771</v>
      </c>
      <c r="K6996" s="335" t="s">
        <v>7154</v>
      </c>
      <c r="L6996" s="21" t="str">
        <f>VLOOKUP($K6996,TONG_SL!$A:$D,2,0)</f>
        <v>Chả cốm 300g</v>
      </c>
      <c r="N6996" s="21" t="str">
        <f t="shared" si="741"/>
        <v>K-C6</v>
      </c>
      <c r="Q6996" s="21" t="str">
        <f>VLOOKUP(K6996,TONG_SL!$A:$D,3,0)</f>
        <v>Túi</v>
      </c>
      <c r="R6996" s="224">
        <v>3</v>
      </c>
      <c r="S6996" s="297"/>
      <c r="T6996" s="297">
        <f>VLOOKUP(VLOOKUP(G6996,Ma_KH!$A:$R,18,0)&amp;K6996,Gia_MB!$A:$F,6,0)</f>
        <v>74250</v>
      </c>
      <c r="U6996" s="298">
        <f t="shared" si="737"/>
        <v>222750</v>
      </c>
      <c r="V6996" s="297"/>
      <c r="W6996" s="299">
        <f t="shared" si="738"/>
        <v>0</v>
      </c>
      <c r="X6996" s="300" t="str">
        <f t="shared" si="739"/>
        <v>8</v>
      </c>
      <c r="Y6996" s="297"/>
      <c r="Z6996" s="298">
        <f t="shared" si="740"/>
        <v>17820</v>
      </c>
      <c r="AA6996" s="301">
        <f>VLOOKUP(G6996,Ma_KH!$A:$R,14,0)</f>
        <v>60</v>
      </c>
    </row>
    <row r="6997" spans="1:27" hidden="1" x14ac:dyDescent="0.25">
      <c r="A6997" s="245">
        <v>46000</v>
      </c>
      <c r="B6997" s="248">
        <v>4181117377</v>
      </c>
      <c r="C6997" s="236" t="s">
        <v>7767</v>
      </c>
      <c r="D6997" s="302">
        <v>46004</v>
      </c>
      <c r="E6997" s="246"/>
      <c r="F6997" s="244"/>
      <c r="G6997" s="33" t="s">
        <v>7855</v>
      </c>
      <c r="H6997" s="246"/>
      <c r="I6997" s="248" t="s">
        <v>8862</v>
      </c>
      <c r="J6997" s="303" t="s">
        <v>1771</v>
      </c>
      <c r="K6997" s="335" t="s">
        <v>7154</v>
      </c>
      <c r="L6997" s="21" t="str">
        <f>VLOOKUP($K6997,TONG_SL!$A:$D,2,0)</f>
        <v>Chả cốm 300g</v>
      </c>
      <c r="N6997" s="21" t="str">
        <f t="shared" si="741"/>
        <v>K-C6</v>
      </c>
      <c r="Q6997" s="21" t="str">
        <f>VLOOKUP(K6997,TONG_SL!$A:$D,3,0)</f>
        <v>Túi</v>
      </c>
      <c r="R6997" s="224">
        <v>3</v>
      </c>
      <c r="S6997" s="297"/>
      <c r="T6997" s="297">
        <f>VLOOKUP(VLOOKUP(G6997,Ma_KH!$A:$R,18,0)&amp;K6997,Gia_MB!$A:$F,6,0)</f>
        <v>74250</v>
      </c>
      <c r="U6997" s="298">
        <f t="shared" si="737"/>
        <v>222750</v>
      </c>
      <c r="V6997" s="297"/>
      <c r="W6997" s="299">
        <f t="shared" si="738"/>
        <v>0</v>
      </c>
      <c r="X6997" s="300" t="str">
        <f t="shared" si="739"/>
        <v>8</v>
      </c>
      <c r="Y6997" s="297"/>
      <c r="Z6997" s="298">
        <f t="shared" si="740"/>
        <v>17820</v>
      </c>
      <c r="AA6997" s="301">
        <f>VLOOKUP(G6997,Ma_KH!$A:$R,14,0)</f>
        <v>60</v>
      </c>
    </row>
    <row r="6998" spans="1:27" hidden="1" x14ac:dyDescent="0.25">
      <c r="A6998" s="245">
        <v>46000</v>
      </c>
      <c r="B6998" s="248">
        <v>4181117377</v>
      </c>
      <c r="C6998" s="236" t="s">
        <v>7767</v>
      </c>
      <c r="D6998" s="302">
        <v>46004</v>
      </c>
      <c r="E6998" s="246"/>
      <c r="F6998" s="244"/>
      <c r="G6998" s="33" t="s">
        <v>7855</v>
      </c>
      <c r="H6998" s="246"/>
      <c r="I6998" s="248" t="s">
        <v>8862</v>
      </c>
      <c r="J6998" s="303" t="s">
        <v>1771</v>
      </c>
      <c r="K6998" s="335" t="s">
        <v>30</v>
      </c>
      <c r="L6998" s="21" t="str">
        <f>VLOOKUP($K6998,TONG_SL!$A:$D,2,0)</f>
        <v>Gà muối 500g</v>
      </c>
      <c r="N6998" s="21" t="str">
        <f t="shared" si="741"/>
        <v>K-C6</v>
      </c>
      <c r="Q6998" s="21" t="str">
        <f>VLOOKUP(K6998,TONG_SL!$A:$D,3,0)</f>
        <v>Túi</v>
      </c>
      <c r="R6998" s="224">
        <v>9</v>
      </c>
      <c r="S6998" s="297"/>
      <c r="T6998" s="297">
        <f>VLOOKUP(VLOOKUP(G6998,Ma_KH!$A:$R,18,0)&amp;K6998,Gia_MB!$A:$F,6,0)</f>
        <v>111058</v>
      </c>
      <c r="U6998" s="298">
        <f t="shared" si="737"/>
        <v>999522</v>
      </c>
      <c r="V6998" s="297"/>
      <c r="W6998" s="299">
        <f t="shared" si="738"/>
        <v>0</v>
      </c>
      <c r="X6998" s="300" t="str">
        <f t="shared" si="739"/>
        <v>8</v>
      </c>
      <c r="Y6998" s="297"/>
      <c r="Z6998" s="298">
        <f t="shared" si="740"/>
        <v>79961.759999999995</v>
      </c>
      <c r="AA6998" s="301">
        <f>VLOOKUP(G6998,Ma_KH!$A:$R,14,0)</f>
        <v>60</v>
      </c>
    </row>
    <row r="6999" spans="1:27" hidden="1" x14ac:dyDescent="0.25">
      <c r="A6999" s="245">
        <v>46000</v>
      </c>
      <c r="B6999" s="248">
        <v>4181117377</v>
      </c>
      <c r="C6999" s="236" t="s">
        <v>7767</v>
      </c>
      <c r="D6999" s="302">
        <v>46004</v>
      </c>
      <c r="E6999" s="246"/>
      <c r="F6999" s="244"/>
      <c r="G6999" s="33" t="s">
        <v>7855</v>
      </c>
      <c r="H6999" s="246"/>
      <c r="I6999" s="248" t="s">
        <v>8862</v>
      </c>
      <c r="J6999" s="303" t="s">
        <v>1771</v>
      </c>
      <c r="K6999" s="335" t="s">
        <v>32</v>
      </c>
      <c r="L6999" s="21" t="str">
        <f>VLOOKUP($K6999,TONG_SL!$A:$D,2,0)</f>
        <v>Giò Tai Lưỡi Xào 250g</v>
      </c>
      <c r="N6999" s="21" t="str">
        <f t="shared" si="741"/>
        <v>K-C6</v>
      </c>
      <c r="Q6999" s="21" t="str">
        <f>VLOOKUP(K6999,TONG_SL!$A:$D,3,0)</f>
        <v>Túi</v>
      </c>
      <c r="R6999" s="224">
        <v>3</v>
      </c>
      <c r="S6999" s="297"/>
      <c r="T6999" s="297">
        <f>VLOOKUP(VLOOKUP(G6999,Ma_KH!$A:$R,18,0)&amp;K6999,Gia_MB!$A:$F,6,0)</f>
        <v>50182</v>
      </c>
      <c r="U6999" s="298">
        <f t="shared" si="737"/>
        <v>150546</v>
      </c>
      <c r="V6999" s="297"/>
      <c r="W6999" s="299">
        <f t="shared" si="738"/>
        <v>0</v>
      </c>
      <c r="X6999" s="300" t="str">
        <f t="shared" si="739"/>
        <v>8</v>
      </c>
      <c r="Y6999" s="297"/>
      <c r="Z6999" s="298">
        <f t="shared" si="740"/>
        <v>12043.68</v>
      </c>
      <c r="AA6999" s="301">
        <f>VLOOKUP(G6999,Ma_KH!$A:$R,14,0)</f>
        <v>60</v>
      </c>
    </row>
    <row r="7000" spans="1:27" hidden="1" x14ac:dyDescent="0.25">
      <c r="A7000" s="245">
        <v>46000</v>
      </c>
      <c r="B7000" s="248">
        <v>4181117377</v>
      </c>
      <c r="C7000" s="236" t="s">
        <v>7767</v>
      </c>
      <c r="D7000" s="302">
        <v>46004</v>
      </c>
      <c r="E7000" s="246"/>
      <c r="F7000" s="244"/>
      <c r="G7000" s="33" t="s">
        <v>7855</v>
      </c>
      <c r="H7000" s="246"/>
      <c r="I7000" s="248" t="s">
        <v>8862</v>
      </c>
      <c r="J7000" s="303" t="s">
        <v>1771</v>
      </c>
      <c r="K7000" s="335" t="s">
        <v>48</v>
      </c>
      <c r="L7000" s="21" t="str">
        <f>VLOOKUP($K7000,TONG_SL!$A:$D,2,0)</f>
        <v>Mọc Nấm Hương 250g</v>
      </c>
      <c r="N7000" s="21" t="str">
        <f t="shared" si="741"/>
        <v>K-C6</v>
      </c>
      <c r="Q7000" s="21" t="str">
        <f>VLOOKUP(K7000,TONG_SL!$A:$D,3,0)</f>
        <v>Túi</v>
      </c>
      <c r="R7000" s="224">
        <v>6</v>
      </c>
      <c r="S7000" s="297"/>
      <c r="T7000" s="297">
        <f>VLOOKUP(VLOOKUP(G7000,Ma_KH!$A:$R,18,0)&amp;K7000,Gia_MB!$A:$F,6,0)</f>
        <v>46000</v>
      </c>
      <c r="U7000" s="298">
        <f t="shared" si="737"/>
        <v>276000</v>
      </c>
      <c r="V7000" s="297"/>
      <c r="W7000" s="299">
        <f t="shared" si="738"/>
        <v>0</v>
      </c>
      <c r="X7000" s="300" t="str">
        <f t="shared" si="739"/>
        <v>8</v>
      </c>
      <c r="Y7000" s="297"/>
      <c r="Z7000" s="298">
        <f t="shared" si="740"/>
        <v>22080</v>
      </c>
      <c r="AA7000" s="301">
        <f>VLOOKUP(G7000,Ma_KH!$A:$R,14,0)</f>
        <v>60</v>
      </c>
    </row>
    <row r="7001" spans="1:27" hidden="1" x14ac:dyDescent="0.25">
      <c r="A7001" s="245">
        <v>46000</v>
      </c>
      <c r="B7001" s="248">
        <v>4181117377</v>
      </c>
      <c r="C7001" s="236" t="s">
        <v>7767</v>
      </c>
      <c r="D7001" s="302">
        <v>46004</v>
      </c>
      <c r="E7001" s="246"/>
      <c r="F7001" s="244"/>
      <c r="G7001" s="33" t="s">
        <v>7855</v>
      </c>
      <c r="H7001" s="246"/>
      <c r="I7001" s="248" t="s">
        <v>8862</v>
      </c>
      <c r="J7001" s="303" t="s">
        <v>1771</v>
      </c>
      <c r="K7001" s="335" t="s">
        <v>7187</v>
      </c>
      <c r="L7001" s="21" t="str">
        <f>VLOOKUP($K7001,TONG_SL!$A:$D,2,0)</f>
        <v>Chân giò heo muối 300g</v>
      </c>
      <c r="N7001" s="21" t="str">
        <f t="shared" si="741"/>
        <v>K-C6</v>
      </c>
      <c r="Q7001" s="21" t="str">
        <f>VLOOKUP(K7001,TONG_SL!$A:$D,3,0)</f>
        <v>Túi</v>
      </c>
      <c r="R7001" s="224">
        <v>9</v>
      </c>
      <c r="S7001" s="297"/>
      <c r="T7001" s="297">
        <f>VLOOKUP(VLOOKUP(G7001,Ma_KH!$A:$R,18,0)&amp;K7001,Gia_MB!$A:$F,6,0)</f>
        <v>73431</v>
      </c>
      <c r="U7001" s="298">
        <f t="shared" ref="U7001:U7017" si="742">T7001*R7001</f>
        <v>660879</v>
      </c>
      <c r="V7001" s="297"/>
      <c r="W7001" s="299">
        <f t="shared" ref="W7001:W7017" si="743">U7001*V7001</f>
        <v>0</v>
      </c>
      <c r="X7001" s="300" t="str">
        <f t="shared" ref="X7001:X7017" si="744">IF(B7001&lt;&gt;"","8","0")</f>
        <v>8</v>
      </c>
      <c r="Y7001" s="297"/>
      <c r="Z7001" s="298">
        <f t="shared" ref="Z7001:Z7017" si="745">U7001*X7001%</f>
        <v>52870.32</v>
      </c>
      <c r="AA7001" s="301">
        <f>VLOOKUP(G7001,Ma_KH!$A:$R,14,0)</f>
        <v>60</v>
      </c>
    </row>
    <row r="7002" spans="1:27" hidden="1" x14ac:dyDescent="0.25">
      <c r="A7002" s="245">
        <v>46000</v>
      </c>
      <c r="B7002" s="248">
        <v>4181117192</v>
      </c>
      <c r="C7002" s="236" t="s">
        <v>7767</v>
      </c>
      <c r="D7002" s="302">
        <v>46004</v>
      </c>
      <c r="E7002" s="246"/>
      <c r="F7002" s="244"/>
      <c r="G7002" s="33" t="s">
        <v>7855</v>
      </c>
      <c r="H7002" s="246"/>
      <c r="I7002" s="248" t="s">
        <v>8863</v>
      </c>
      <c r="J7002" s="303" t="s">
        <v>1771</v>
      </c>
      <c r="K7002" s="335" t="s">
        <v>7154</v>
      </c>
      <c r="L7002" s="21" t="str">
        <f>VLOOKUP($K7002,TONG_SL!$A:$D,2,0)</f>
        <v>Chả cốm 300g</v>
      </c>
      <c r="N7002" s="21" t="str">
        <f t="shared" si="741"/>
        <v>K-C6</v>
      </c>
      <c r="Q7002" s="21" t="str">
        <f>VLOOKUP(K7002,TONG_SL!$A:$D,3,0)</f>
        <v>Túi</v>
      </c>
      <c r="R7002" s="224">
        <v>3</v>
      </c>
      <c r="S7002" s="297"/>
      <c r="T7002" s="297">
        <f>VLOOKUP(VLOOKUP(G7002,Ma_KH!$A:$R,18,0)&amp;K7002,Gia_MB!$A:$F,6,0)</f>
        <v>74250</v>
      </c>
      <c r="U7002" s="298">
        <f t="shared" si="742"/>
        <v>222750</v>
      </c>
      <c r="V7002" s="297"/>
      <c r="W7002" s="299">
        <f t="shared" si="743"/>
        <v>0</v>
      </c>
      <c r="X7002" s="300" t="str">
        <f t="shared" si="744"/>
        <v>8</v>
      </c>
      <c r="Y7002" s="297"/>
      <c r="Z7002" s="298">
        <f t="shared" si="745"/>
        <v>17820</v>
      </c>
      <c r="AA7002" s="301">
        <f>VLOOKUP(G7002,Ma_KH!$A:$R,14,0)</f>
        <v>60</v>
      </c>
    </row>
    <row r="7003" spans="1:27" hidden="1" x14ac:dyDescent="0.25">
      <c r="A7003" s="245">
        <v>46000</v>
      </c>
      <c r="B7003" s="248">
        <v>4181117192</v>
      </c>
      <c r="C7003" s="236" t="s">
        <v>7767</v>
      </c>
      <c r="D7003" s="302">
        <v>46004</v>
      </c>
      <c r="E7003" s="246"/>
      <c r="F7003" s="244"/>
      <c r="G7003" s="33" t="s">
        <v>7855</v>
      </c>
      <c r="H7003" s="246"/>
      <c r="I7003" s="248" t="s">
        <v>8863</v>
      </c>
      <c r="J7003" s="303" t="s">
        <v>1771</v>
      </c>
      <c r="K7003" s="335" t="s">
        <v>30</v>
      </c>
      <c r="L7003" s="21" t="str">
        <f>VLOOKUP($K7003,TONG_SL!$A:$D,2,0)</f>
        <v>Gà muối 500g</v>
      </c>
      <c r="N7003" s="21" t="str">
        <f t="shared" si="741"/>
        <v>K-C6</v>
      </c>
      <c r="Q7003" s="21" t="str">
        <f>VLOOKUP(K7003,TONG_SL!$A:$D,3,0)</f>
        <v>Túi</v>
      </c>
      <c r="R7003" s="224">
        <v>9</v>
      </c>
      <c r="S7003" s="297"/>
      <c r="T7003" s="297">
        <f>VLOOKUP(VLOOKUP(G7003,Ma_KH!$A:$R,18,0)&amp;K7003,Gia_MB!$A:$F,6,0)</f>
        <v>111058</v>
      </c>
      <c r="U7003" s="298">
        <f t="shared" si="742"/>
        <v>999522</v>
      </c>
      <c r="V7003" s="297"/>
      <c r="W7003" s="299">
        <f t="shared" si="743"/>
        <v>0</v>
      </c>
      <c r="X7003" s="300" t="str">
        <f t="shared" si="744"/>
        <v>8</v>
      </c>
      <c r="Y7003" s="297"/>
      <c r="Z7003" s="298">
        <f t="shared" si="745"/>
        <v>79961.759999999995</v>
      </c>
      <c r="AA7003" s="301">
        <f>VLOOKUP(G7003,Ma_KH!$A:$R,14,0)</f>
        <v>60</v>
      </c>
    </row>
    <row r="7004" spans="1:27" hidden="1" x14ac:dyDescent="0.25">
      <c r="A7004" s="245">
        <v>46000</v>
      </c>
      <c r="B7004" s="248">
        <v>4181117192</v>
      </c>
      <c r="C7004" s="236" t="s">
        <v>7767</v>
      </c>
      <c r="D7004" s="302">
        <v>46004</v>
      </c>
      <c r="E7004" s="246"/>
      <c r="F7004" s="244"/>
      <c r="G7004" s="33" t="s">
        <v>7855</v>
      </c>
      <c r="H7004" s="246"/>
      <c r="I7004" s="248" t="s">
        <v>8863</v>
      </c>
      <c r="J7004" s="303" t="s">
        <v>1771</v>
      </c>
      <c r="K7004" s="335" t="s">
        <v>32</v>
      </c>
      <c r="L7004" s="21" t="str">
        <f>VLOOKUP($K7004,TONG_SL!$A:$D,2,0)</f>
        <v>Giò Tai Lưỡi Xào 250g</v>
      </c>
      <c r="N7004" s="21" t="str">
        <f t="shared" si="741"/>
        <v>K-C6</v>
      </c>
      <c r="Q7004" s="21" t="str">
        <f>VLOOKUP(K7004,TONG_SL!$A:$D,3,0)</f>
        <v>Túi</v>
      </c>
      <c r="R7004" s="224">
        <v>3</v>
      </c>
      <c r="S7004" s="297"/>
      <c r="T7004" s="297">
        <f>VLOOKUP(VLOOKUP(G7004,Ma_KH!$A:$R,18,0)&amp;K7004,Gia_MB!$A:$F,6,0)</f>
        <v>50182</v>
      </c>
      <c r="U7004" s="298">
        <f t="shared" si="742"/>
        <v>150546</v>
      </c>
      <c r="V7004" s="297"/>
      <c r="W7004" s="299">
        <f t="shared" si="743"/>
        <v>0</v>
      </c>
      <c r="X7004" s="300" t="str">
        <f t="shared" si="744"/>
        <v>8</v>
      </c>
      <c r="Y7004" s="297"/>
      <c r="Z7004" s="298">
        <f t="shared" si="745"/>
        <v>12043.68</v>
      </c>
      <c r="AA7004" s="301">
        <f>VLOOKUP(G7004,Ma_KH!$A:$R,14,0)</f>
        <v>60</v>
      </c>
    </row>
    <row r="7005" spans="1:27" hidden="1" x14ac:dyDescent="0.25">
      <c r="A7005" s="245">
        <v>46000</v>
      </c>
      <c r="B7005" s="248">
        <v>4181117192</v>
      </c>
      <c r="C7005" s="236" t="s">
        <v>7767</v>
      </c>
      <c r="D7005" s="302">
        <v>46004</v>
      </c>
      <c r="E7005" s="246"/>
      <c r="F7005" s="244"/>
      <c r="G7005" s="33" t="s">
        <v>7855</v>
      </c>
      <c r="H7005" s="246"/>
      <c r="I7005" s="248" t="s">
        <v>8863</v>
      </c>
      <c r="J7005" s="303" t="s">
        <v>1771</v>
      </c>
      <c r="K7005" s="335" t="s">
        <v>7187</v>
      </c>
      <c r="L7005" s="21" t="str">
        <f>VLOOKUP($K7005,TONG_SL!$A:$D,2,0)</f>
        <v>Chân giò heo muối 300g</v>
      </c>
      <c r="N7005" s="21" t="str">
        <f t="shared" si="741"/>
        <v>K-C6</v>
      </c>
      <c r="Q7005" s="21" t="str">
        <f>VLOOKUP(K7005,TONG_SL!$A:$D,3,0)</f>
        <v>Túi</v>
      </c>
      <c r="R7005" s="224">
        <v>9</v>
      </c>
      <c r="S7005" s="297"/>
      <c r="T7005" s="297">
        <f>VLOOKUP(VLOOKUP(G7005,Ma_KH!$A:$R,18,0)&amp;K7005,Gia_MB!$A:$F,6,0)</f>
        <v>73431</v>
      </c>
      <c r="U7005" s="298">
        <f t="shared" si="742"/>
        <v>660879</v>
      </c>
      <c r="V7005" s="297"/>
      <c r="W7005" s="299">
        <f t="shared" si="743"/>
        <v>0</v>
      </c>
      <c r="X7005" s="300" t="str">
        <f t="shared" si="744"/>
        <v>8</v>
      </c>
      <c r="Y7005" s="297"/>
      <c r="Z7005" s="298">
        <f t="shared" si="745"/>
        <v>52870.32</v>
      </c>
      <c r="AA7005" s="301">
        <f>VLOOKUP(G7005,Ma_KH!$A:$R,14,0)</f>
        <v>60</v>
      </c>
    </row>
    <row r="7006" spans="1:27" hidden="1" x14ac:dyDescent="0.25">
      <c r="A7006" s="245">
        <v>46000</v>
      </c>
      <c r="B7006" s="248">
        <v>4181117192</v>
      </c>
      <c r="C7006" s="236" t="s">
        <v>7767</v>
      </c>
      <c r="D7006" s="302">
        <v>46004</v>
      </c>
      <c r="E7006" s="246"/>
      <c r="F7006" s="244"/>
      <c r="G7006" s="33" t="s">
        <v>7855</v>
      </c>
      <c r="H7006" s="246"/>
      <c r="I7006" s="248" t="s">
        <v>8863</v>
      </c>
      <c r="J7006" s="303" t="s">
        <v>1771</v>
      </c>
      <c r="K7006" s="335" t="s">
        <v>48</v>
      </c>
      <c r="L7006" s="21" t="str">
        <f>VLOOKUP($K7006,TONG_SL!$A:$D,2,0)</f>
        <v>Mọc Nấm Hương 250g</v>
      </c>
      <c r="N7006" s="21" t="str">
        <f t="shared" si="741"/>
        <v>K-C6</v>
      </c>
      <c r="Q7006" s="21" t="str">
        <f>VLOOKUP(K7006,TONG_SL!$A:$D,3,0)</f>
        <v>Túi</v>
      </c>
      <c r="R7006" s="224">
        <v>3</v>
      </c>
      <c r="S7006" s="297"/>
      <c r="T7006" s="297">
        <f>VLOOKUP(VLOOKUP(G7006,Ma_KH!$A:$R,18,0)&amp;K7006,Gia_MB!$A:$F,6,0)</f>
        <v>46000</v>
      </c>
      <c r="U7006" s="298">
        <f t="shared" si="742"/>
        <v>138000</v>
      </c>
      <c r="V7006" s="297"/>
      <c r="W7006" s="299">
        <f t="shared" si="743"/>
        <v>0</v>
      </c>
      <c r="X7006" s="300" t="str">
        <f t="shared" si="744"/>
        <v>8</v>
      </c>
      <c r="Y7006" s="297"/>
      <c r="Z7006" s="298">
        <f t="shared" si="745"/>
        <v>11040</v>
      </c>
      <c r="AA7006" s="301">
        <f>VLOOKUP(G7006,Ma_KH!$A:$R,14,0)</f>
        <v>60</v>
      </c>
    </row>
    <row r="7007" spans="1:27" hidden="1" x14ac:dyDescent="0.25">
      <c r="A7007" s="245">
        <v>46000</v>
      </c>
      <c r="B7007" s="248">
        <v>4181117375</v>
      </c>
      <c r="C7007" s="236" t="s">
        <v>7767</v>
      </c>
      <c r="D7007" s="302">
        <v>46004</v>
      </c>
      <c r="E7007" s="246"/>
      <c r="F7007" s="244"/>
      <c r="G7007" s="33" t="s">
        <v>7855</v>
      </c>
      <c r="H7007" s="246"/>
      <c r="I7007" s="248" t="s">
        <v>8864</v>
      </c>
      <c r="J7007" s="303" t="s">
        <v>1771</v>
      </c>
      <c r="K7007" s="335" t="s">
        <v>48</v>
      </c>
      <c r="L7007" s="21" t="str">
        <f>VLOOKUP($K7007,TONG_SL!$A:$D,2,0)</f>
        <v>Mọc Nấm Hương 250g</v>
      </c>
      <c r="N7007" s="21" t="str">
        <f t="shared" si="741"/>
        <v>K-C6</v>
      </c>
      <c r="Q7007" s="21" t="str">
        <f>VLOOKUP(K7007,TONG_SL!$A:$D,3,0)</f>
        <v>Túi</v>
      </c>
      <c r="R7007" s="224">
        <v>9</v>
      </c>
      <c r="S7007" s="297"/>
      <c r="T7007" s="297">
        <f>VLOOKUP(VLOOKUP(G7007,Ma_KH!$A:$R,18,0)&amp;K7007,Gia_MB!$A:$F,6,0)</f>
        <v>46000</v>
      </c>
      <c r="U7007" s="298">
        <f t="shared" si="742"/>
        <v>414000</v>
      </c>
      <c r="V7007" s="297"/>
      <c r="W7007" s="299">
        <f t="shared" si="743"/>
        <v>0</v>
      </c>
      <c r="X7007" s="300" t="str">
        <f t="shared" si="744"/>
        <v>8</v>
      </c>
      <c r="Y7007" s="297"/>
      <c r="Z7007" s="298">
        <f t="shared" si="745"/>
        <v>33120</v>
      </c>
      <c r="AA7007" s="301">
        <f>VLOOKUP(G7007,Ma_KH!$A:$R,14,0)</f>
        <v>60</v>
      </c>
    </row>
    <row r="7008" spans="1:27" hidden="1" x14ac:dyDescent="0.25">
      <c r="A7008" s="245">
        <v>46000</v>
      </c>
      <c r="B7008" s="248">
        <v>4181117375</v>
      </c>
      <c r="C7008" s="236" t="s">
        <v>7767</v>
      </c>
      <c r="D7008" s="302">
        <v>46004</v>
      </c>
      <c r="E7008" s="246"/>
      <c r="F7008" s="244"/>
      <c r="G7008" s="33" t="s">
        <v>7855</v>
      </c>
      <c r="H7008" s="246"/>
      <c r="I7008" s="248" t="s">
        <v>8864</v>
      </c>
      <c r="J7008" s="303" t="s">
        <v>1771</v>
      </c>
      <c r="K7008" s="335" t="s">
        <v>7154</v>
      </c>
      <c r="L7008" s="21" t="str">
        <f>VLOOKUP($K7008,TONG_SL!$A:$D,2,0)</f>
        <v>Chả cốm 300g</v>
      </c>
      <c r="N7008" s="21" t="str">
        <f t="shared" si="741"/>
        <v>K-C6</v>
      </c>
      <c r="Q7008" s="21" t="str">
        <f>VLOOKUP(K7008,TONG_SL!$A:$D,3,0)</f>
        <v>Túi</v>
      </c>
      <c r="R7008" s="224">
        <v>3</v>
      </c>
      <c r="S7008" s="297"/>
      <c r="T7008" s="297">
        <f>VLOOKUP(VLOOKUP(G7008,Ma_KH!$A:$R,18,0)&amp;K7008,Gia_MB!$A:$F,6,0)</f>
        <v>74250</v>
      </c>
      <c r="U7008" s="298">
        <f t="shared" si="742"/>
        <v>222750</v>
      </c>
      <c r="V7008" s="297"/>
      <c r="W7008" s="299">
        <f t="shared" si="743"/>
        <v>0</v>
      </c>
      <c r="X7008" s="300" t="str">
        <f t="shared" si="744"/>
        <v>8</v>
      </c>
      <c r="Y7008" s="297"/>
      <c r="Z7008" s="298">
        <f t="shared" si="745"/>
        <v>17820</v>
      </c>
      <c r="AA7008" s="301">
        <f>VLOOKUP(G7008,Ma_KH!$A:$R,14,0)</f>
        <v>60</v>
      </c>
    </row>
    <row r="7009" spans="1:27" hidden="1" x14ac:dyDescent="0.25">
      <c r="A7009" s="245">
        <v>46000</v>
      </c>
      <c r="B7009" s="248">
        <v>4181117375</v>
      </c>
      <c r="C7009" s="236" t="s">
        <v>7767</v>
      </c>
      <c r="D7009" s="302">
        <v>46004</v>
      </c>
      <c r="E7009" s="246"/>
      <c r="F7009" s="244"/>
      <c r="G7009" s="33" t="s">
        <v>7855</v>
      </c>
      <c r="H7009" s="246"/>
      <c r="I7009" s="248" t="s">
        <v>8864</v>
      </c>
      <c r="J7009" s="303" t="s">
        <v>1771</v>
      </c>
      <c r="K7009" s="335" t="s">
        <v>32</v>
      </c>
      <c r="L7009" s="21" t="str">
        <f>VLOOKUP($K7009,TONG_SL!$A:$D,2,0)</f>
        <v>Giò Tai Lưỡi Xào 250g</v>
      </c>
      <c r="N7009" s="21" t="str">
        <f t="shared" si="741"/>
        <v>K-C6</v>
      </c>
      <c r="Q7009" s="21" t="str">
        <f>VLOOKUP(K7009,TONG_SL!$A:$D,3,0)</f>
        <v>Túi</v>
      </c>
      <c r="R7009" s="224">
        <v>3</v>
      </c>
      <c r="S7009" s="297"/>
      <c r="T7009" s="297">
        <f>VLOOKUP(VLOOKUP(G7009,Ma_KH!$A:$R,18,0)&amp;K7009,Gia_MB!$A:$F,6,0)</f>
        <v>50182</v>
      </c>
      <c r="U7009" s="298">
        <f t="shared" si="742"/>
        <v>150546</v>
      </c>
      <c r="V7009" s="297"/>
      <c r="W7009" s="299">
        <f t="shared" si="743"/>
        <v>0</v>
      </c>
      <c r="X7009" s="300" t="str">
        <f t="shared" si="744"/>
        <v>8</v>
      </c>
      <c r="Y7009" s="297"/>
      <c r="Z7009" s="298">
        <f t="shared" si="745"/>
        <v>12043.68</v>
      </c>
      <c r="AA7009" s="301">
        <f>VLOOKUP(G7009,Ma_KH!$A:$R,14,0)</f>
        <v>60</v>
      </c>
    </row>
    <row r="7010" spans="1:27" hidden="1" x14ac:dyDescent="0.25">
      <c r="A7010" s="245">
        <v>46000</v>
      </c>
      <c r="B7010" s="248">
        <v>4181117375</v>
      </c>
      <c r="C7010" s="236" t="s">
        <v>7767</v>
      </c>
      <c r="D7010" s="302">
        <v>46004</v>
      </c>
      <c r="E7010" s="246"/>
      <c r="F7010" s="244"/>
      <c r="G7010" s="33" t="s">
        <v>7855</v>
      </c>
      <c r="H7010" s="246"/>
      <c r="I7010" s="248" t="s">
        <v>8864</v>
      </c>
      <c r="J7010" s="303" t="s">
        <v>1771</v>
      </c>
      <c r="K7010" s="335" t="s">
        <v>30</v>
      </c>
      <c r="L7010" s="21" t="str">
        <f>VLOOKUP($K7010,TONG_SL!$A:$D,2,0)</f>
        <v>Gà muối 500g</v>
      </c>
      <c r="N7010" s="21" t="str">
        <f t="shared" si="741"/>
        <v>K-C6</v>
      </c>
      <c r="Q7010" s="21" t="str">
        <f>VLOOKUP(K7010,TONG_SL!$A:$D,3,0)</f>
        <v>Túi</v>
      </c>
      <c r="R7010" s="224">
        <v>9</v>
      </c>
      <c r="S7010" s="297"/>
      <c r="T7010" s="297">
        <f>VLOOKUP(VLOOKUP(G7010,Ma_KH!$A:$R,18,0)&amp;K7010,Gia_MB!$A:$F,6,0)</f>
        <v>111058</v>
      </c>
      <c r="U7010" s="298">
        <f t="shared" si="742"/>
        <v>999522</v>
      </c>
      <c r="V7010" s="297"/>
      <c r="W7010" s="299">
        <f t="shared" si="743"/>
        <v>0</v>
      </c>
      <c r="X7010" s="300" t="str">
        <f t="shared" si="744"/>
        <v>8</v>
      </c>
      <c r="Y7010" s="297"/>
      <c r="Z7010" s="298">
        <f t="shared" si="745"/>
        <v>79961.759999999995</v>
      </c>
      <c r="AA7010" s="301">
        <f>VLOOKUP(G7010,Ma_KH!$A:$R,14,0)</f>
        <v>60</v>
      </c>
    </row>
    <row r="7011" spans="1:27" hidden="1" x14ac:dyDescent="0.25">
      <c r="A7011" s="245">
        <v>46000</v>
      </c>
      <c r="B7011" s="248">
        <v>4181117375</v>
      </c>
      <c r="C7011" s="236" t="s">
        <v>7767</v>
      </c>
      <c r="D7011" s="302">
        <v>46004</v>
      </c>
      <c r="E7011" s="246"/>
      <c r="F7011" s="244"/>
      <c r="G7011" s="33" t="s">
        <v>7855</v>
      </c>
      <c r="H7011" s="246"/>
      <c r="I7011" s="248" t="s">
        <v>8864</v>
      </c>
      <c r="J7011" s="303" t="s">
        <v>1771</v>
      </c>
      <c r="K7011" s="335" t="s">
        <v>7153</v>
      </c>
      <c r="L7011" s="21" t="str">
        <f>VLOOKUP($K7011,TONG_SL!$A:$D,2,0)</f>
        <v>Tai heo muối 200g</v>
      </c>
      <c r="N7011" s="21" t="str">
        <f t="shared" si="741"/>
        <v>K-C6</v>
      </c>
      <c r="Q7011" s="21" t="str">
        <f>VLOOKUP(K7011,TONG_SL!$A:$D,3,0)</f>
        <v>Túi</v>
      </c>
      <c r="R7011" s="224">
        <v>6</v>
      </c>
      <c r="S7011" s="297"/>
      <c r="T7011" s="297">
        <f>VLOOKUP(VLOOKUP(G7011,Ma_KH!$A:$R,18,0)&amp;K7011,Gia_MB!$A:$F,6,0)</f>
        <v>55595</v>
      </c>
      <c r="U7011" s="298">
        <f t="shared" si="742"/>
        <v>333570</v>
      </c>
      <c r="V7011" s="297"/>
      <c r="W7011" s="299">
        <f t="shared" si="743"/>
        <v>0</v>
      </c>
      <c r="X7011" s="300" t="str">
        <f t="shared" si="744"/>
        <v>8</v>
      </c>
      <c r="Y7011" s="297"/>
      <c r="Z7011" s="298">
        <f t="shared" si="745"/>
        <v>26685.600000000002</v>
      </c>
      <c r="AA7011" s="301">
        <f>VLOOKUP(G7011,Ma_KH!$A:$R,14,0)</f>
        <v>60</v>
      </c>
    </row>
    <row r="7012" spans="1:27" hidden="1" x14ac:dyDescent="0.25">
      <c r="A7012" s="245">
        <v>46000</v>
      </c>
      <c r="B7012" s="248">
        <v>4181117375</v>
      </c>
      <c r="C7012" s="236" t="s">
        <v>7767</v>
      </c>
      <c r="D7012" s="302">
        <v>46004</v>
      </c>
      <c r="E7012" s="246"/>
      <c r="F7012" s="244"/>
      <c r="G7012" s="33" t="s">
        <v>7855</v>
      </c>
      <c r="H7012" s="246"/>
      <c r="I7012" s="248" t="s">
        <v>8864</v>
      </c>
      <c r="J7012" s="303" t="s">
        <v>1771</v>
      </c>
      <c r="K7012" s="335" t="s">
        <v>7187</v>
      </c>
      <c r="L7012" s="21" t="str">
        <f>VLOOKUP($K7012,TONG_SL!$A:$D,2,0)</f>
        <v>Chân giò heo muối 300g</v>
      </c>
      <c r="N7012" s="21" t="str">
        <f t="shared" si="741"/>
        <v>K-C6</v>
      </c>
      <c r="Q7012" s="21" t="str">
        <f>VLOOKUP(K7012,TONG_SL!$A:$D,3,0)</f>
        <v>Túi</v>
      </c>
      <c r="R7012" s="224">
        <v>9</v>
      </c>
      <c r="S7012" s="297"/>
      <c r="T7012" s="297">
        <f>VLOOKUP(VLOOKUP(G7012,Ma_KH!$A:$R,18,0)&amp;K7012,Gia_MB!$A:$F,6,0)</f>
        <v>73431</v>
      </c>
      <c r="U7012" s="298">
        <f t="shared" si="742"/>
        <v>660879</v>
      </c>
      <c r="V7012" s="297"/>
      <c r="W7012" s="299">
        <f t="shared" si="743"/>
        <v>0</v>
      </c>
      <c r="X7012" s="300" t="str">
        <f t="shared" si="744"/>
        <v>8</v>
      </c>
      <c r="Y7012" s="297"/>
      <c r="Z7012" s="298">
        <f t="shared" si="745"/>
        <v>52870.32</v>
      </c>
      <c r="AA7012" s="301">
        <f>VLOOKUP(G7012,Ma_KH!$A:$R,14,0)</f>
        <v>60</v>
      </c>
    </row>
    <row r="7013" spans="1:27" hidden="1" x14ac:dyDescent="0.25">
      <c r="A7013" s="245">
        <v>46000</v>
      </c>
      <c r="B7013" s="248">
        <v>4181117513</v>
      </c>
      <c r="C7013" s="236" t="s">
        <v>7767</v>
      </c>
      <c r="D7013" s="302">
        <v>46004</v>
      </c>
      <c r="E7013" s="246"/>
      <c r="F7013" s="244"/>
      <c r="G7013" s="33" t="s">
        <v>7855</v>
      </c>
      <c r="H7013" s="246"/>
      <c r="I7013" s="248" t="s">
        <v>8865</v>
      </c>
      <c r="J7013" s="303" t="s">
        <v>1771</v>
      </c>
      <c r="K7013" s="335" t="s">
        <v>7187</v>
      </c>
      <c r="L7013" s="21" t="str">
        <f>VLOOKUP($K7013,TONG_SL!$A:$D,2,0)</f>
        <v>Chân giò heo muối 300g</v>
      </c>
      <c r="N7013" s="21" t="str">
        <f t="shared" si="741"/>
        <v>K-C6</v>
      </c>
      <c r="Q7013" s="21" t="str">
        <f>VLOOKUP(K7013,TONG_SL!$A:$D,3,0)</f>
        <v>Túi</v>
      </c>
      <c r="R7013" s="224">
        <v>12</v>
      </c>
      <c r="S7013" s="297"/>
      <c r="T7013" s="297">
        <f>VLOOKUP(VLOOKUP(G7013,Ma_KH!$A:$R,18,0)&amp;K7013,Gia_MB!$A:$F,6,0)</f>
        <v>73431</v>
      </c>
      <c r="U7013" s="298">
        <f t="shared" si="742"/>
        <v>881172</v>
      </c>
      <c r="V7013" s="297"/>
      <c r="W7013" s="299">
        <f t="shared" si="743"/>
        <v>0</v>
      </c>
      <c r="X7013" s="300" t="str">
        <f t="shared" si="744"/>
        <v>8</v>
      </c>
      <c r="Y7013" s="297"/>
      <c r="Z7013" s="298">
        <f t="shared" si="745"/>
        <v>70493.759999999995</v>
      </c>
      <c r="AA7013" s="301">
        <f>VLOOKUP(G7013,Ma_KH!$A:$R,14,0)</f>
        <v>60</v>
      </c>
    </row>
    <row r="7014" spans="1:27" hidden="1" x14ac:dyDescent="0.25">
      <c r="A7014" s="245">
        <v>46000</v>
      </c>
      <c r="B7014" s="248">
        <v>4181117513</v>
      </c>
      <c r="C7014" s="236" t="s">
        <v>7767</v>
      </c>
      <c r="D7014" s="302">
        <v>46004</v>
      </c>
      <c r="E7014" s="246"/>
      <c r="F7014" s="244"/>
      <c r="G7014" s="33" t="s">
        <v>7855</v>
      </c>
      <c r="H7014" s="246"/>
      <c r="I7014" s="248" t="s">
        <v>8865</v>
      </c>
      <c r="J7014" s="303" t="s">
        <v>1771</v>
      </c>
      <c r="K7014" s="335" t="s">
        <v>7154</v>
      </c>
      <c r="L7014" s="21" t="str">
        <f>VLOOKUP($K7014,TONG_SL!$A:$D,2,0)</f>
        <v>Chả cốm 300g</v>
      </c>
      <c r="N7014" s="21" t="str">
        <f t="shared" si="741"/>
        <v>K-C6</v>
      </c>
      <c r="Q7014" s="21" t="str">
        <f>VLOOKUP(K7014,TONG_SL!$A:$D,3,0)</f>
        <v>Túi</v>
      </c>
      <c r="R7014" s="224">
        <v>3</v>
      </c>
      <c r="S7014" s="297"/>
      <c r="T7014" s="297">
        <f>VLOOKUP(VLOOKUP(G7014,Ma_KH!$A:$R,18,0)&amp;K7014,Gia_MB!$A:$F,6,0)</f>
        <v>74250</v>
      </c>
      <c r="U7014" s="298">
        <f t="shared" si="742"/>
        <v>222750</v>
      </c>
      <c r="V7014" s="297"/>
      <c r="W7014" s="299">
        <f t="shared" si="743"/>
        <v>0</v>
      </c>
      <c r="X7014" s="300" t="str">
        <f t="shared" si="744"/>
        <v>8</v>
      </c>
      <c r="Y7014" s="297"/>
      <c r="Z7014" s="298">
        <f t="shared" si="745"/>
        <v>17820</v>
      </c>
      <c r="AA7014" s="301">
        <f>VLOOKUP(G7014,Ma_KH!$A:$R,14,0)</f>
        <v>60</v>
      </c>
    </row>
    <row r="7015" spans="1:27" hidden="1" x14ac:dyDescent="0.25">
      <c r="A7015" s="245">
        <v>46000</v>
      </c>
      <c r="B7015" s="248">
        <v>4181117513</v>
      </c>
      <c r="C7015" s="236" t="s">
        <v>7767</v>
      </c>
      <c r="D7015" s="302">
        <v>46004</v>
      </c>
      <c r="E7015" s="246"/>
      <c r="F7015" s="244"/>
      <c r="G7015" s="33" t="s">
        <v>7855</v>
      </c>
      <c r="H7015" s="246"/>
      <c r="I7015" s="248" t="s">
        <v>8865</v>
      </c>
      <c r="J7015" s="303" t="s">
        <v>1771</v>
      </c>
      <c r="K7015" s="335" t="s">
        <v>32</v>
      </c>
      <c r="L7015" s="21" t="str">
        <f>VLOOKUP($K7015,TONG_SL!$A:$D,2,0)</f>
        <v>Giò Tai Lưỡi Xào 250g</v>
      </c>
      <c r="N7015" s="21" t="str">
        <f t="shared" si="741"/>
        <v>K-C6</v>
      </c>
      <c r="Q7015" s="21" t="str">
        <f>VLOOKUP(K7015,TONG_SL!$A:$D,3,0)</f>
        <v>Túi</v>
      </c>
      <c r="R7015" s="224">
        <v>3</v>
      </c>
      <c r="S7015" s="297"/>
      <c r="T7015" s="297">
        <f>VLOOKUP(VLOOKUP(G7015,Ma_KH!$A:$R,18,0)&amp;K7015,Gia_MB!$A:$F,6,0)</f>
        <v>50182</v>
      </c>
      <c r="U7015" s="298">
        <f t="shared" si="742"/>
        <v>150546</v>
      </c>
      <c r="V7015" s="297"/>
      <c r="W7015" s="299">
        <f t="shared" si="743"/>
        <v>0</v>
      </c>
      <c r="X7015" s="300" t="str">
        <f t="shared" si="744"/>
        <v>8</v>
      </c>
      <c r="Y7015" s="297"/>
      <c r="Z7015" s="298">
        <f t="shared" si="745"/>
        <v>12043.68</v>
      </c>
      <c r="AA7015" s="301">
        <f>VLOOKUP(G7015,Ma_KH!$A:$R,14,0)</f>
        <v>60</v>
      </c>
    </row>
    <row r="7016" spans="1:27" hidden="1" x14ac:dyDescent="0.25">
      <c r="A7016" s="245">
        <v>46000</v>
      </c>
      <c r="B7016" s="248">
        <v>4181117513</v>
      </c>
      <c r="C7016" s="236" t="s">
        <v>7767</v>
      </c>
      <c r="D7016" s="302">
        <v>46004</v>
      </c>
      <c r="E7016" s="246"/>
      <c r="F7016" s="244"/>
      <c r="G7016" s="33" t="s">
        <v>7855</v>
      </c>
      <c r="H7016" s="246"/>
      <c r="I7016" s="248" t="s">
        <v>8865</v>
      </c>
      <c r="J7016" s="303" t="s">
        <v>1771</v>
      </c>
      <c r="K7016" s="335" t="s">
        <v>30</v>
      </c>
      <c r="L7016" s="21" t="str">
        <f>VLOOKUP($K7016,TONG_SL!$A:$D,2,0)</f>
        <v>Gà muối 500g</v>
      </c>
      <c r="N7016" s="21" t="str">
        <f t="shared" si="741"/>
        <v>K-C6</v>
      </c>
      <c r="Q7016" s="21" t="str">
        <f>VLOOKUP(K7016,TONG_SL!$A:$D,3,0)</f>
        <v>Túi</v>
      </c>
      <c r="R7016" s="224">
        <v>9</v>
      </c>
      <c r="S7016" s="297"/>
      <c r="T7016" s="297">
        <f>VLOOKUP(VLOOKUP(G7016,Ma_KH!$A:$R,18,0)&amp;K7016,Gia_MB!$A:$F,6,0)</f>
        <v>111058</v>
      </c>
      <c r="U7016" s="298">
        <f t="shared" si="742"/>
        <v>999522</v>
      </c>
      <c r="V7016" s="297"/>
      <c r="W7016" s="299">
        <f t="shared" si="743"/>
        <v>0</v>
      </c>
      <c r="X7016" s="300" t="str">
        <f t="shared" si="744"/>
        <v>8</v>
      </c>
      <c r="Y7016" s="297"/>
      <c r="Z7016" s="298">
        <f t="shared" si="745"/>
        <v>79961.759999999995</v>
      </c>
      <c r="AA7016" s="301">
        <f>VLOOKUP(G7016,Ma_KH!$A:$R,14,0)</f>
        <v>60</v>
      </c>
    </row>
    <row r="7017" spans="1:27" hidden="1" x14ac:dyDescent="0.25">
      <c r="A7017" s="245">
        <v>46000</v>
      </c>
      <c r="B7017" s="248">
        <v>4181117513</v>
      </c>
      <c r="C7017" s="236" t="s">
        <v>7767</v>
      </c>
      <c r="D7017" s="302">
        <v>46004</v>
      </c>
      <c r="E7017" s="246"/>
      <c r="F7017" s="244"/>
      <c r="G7017" s="33" t="s">
        <v>7855</v>
      </c>
      <c r="H7017" s="246"/>
      <c r="I7017" s="248" t="s">
        <v>8865</v>
      </c>
      <c r="J7017" s="303" t="s">
        <v>1771</v>
      </c>
      <c r="K7017" s="335" t="s">
        <v>7153</v>
      </c>
      <c r="L7017" s="21" t="str">
        <f>VLOOKUP($K7017,TONG_SL!$A:$D,2,0)</f>
        <v>Tai heo muối 200g</v>
      </c>
      <c r="N7017" s="21" t="str">
        <f t="shared" si="741"/>
        <v>K-C6</v>
      </c>
      <c r="Q7017" s="21" t="str">
        <f>VLOOKUP(K7017,TONG_SL!$A:$D,3,0)</f>
        <v>Túi</v>
      </c>
      <c r="R7017" s="224">
        <v>3</v>
      </c>
      <c r="S7017" s="297"/>
      <c r="T7017" s="297">
        <f>VLOOKUP(VLOOKUP(G7017,Ma_KH!$A:$R,18,0)&amp;K7017,Gia_MB!$A:$F,6,0)</f>
        <v>55595</v>
      </c>
      <c r="U7017" s="298">
        <f t="shared" si="742"/>
        <v>166785</v>
      </c>
      <c r="V7017" s="297"/>
      <c r="W7017" s="299">
        <f t="shared" si="743"/>
        <v>0</v>
      </c>
      <c r="X7017" s="300" t="str">
        <f t="shared" si="744"/>
        <v>8</v>
      </c>
      <c r="Y7017" s="297"/>
      <c r="Z7017" s="298">
        <f t="shared" si="745"/>
        <v>13342.800000000001</v>
      </c>
      <c r="AA7017" s="301">
        <f>VLOOKUP(G7017,Ma_KH!$A:$R,14,0)</f>
        <v>60</v>
      </c>
    </row>
    <row r="7018" spans="1:27" hidden="1" x14ac:dyDescent="0.25">
      <c r="A7018" s="328">
        <v>46003</v>
      </c>
      <c r="B7018" s="303">
        <v>4181331662</v>
      </c>
      <c r="C7018" s="236" t="s">
        <v>7767</v>
      </c>
      <c r="D7018" s="302">
        <v>46004</v>
      </c>
      <c r="E7018" s="305"/>
      <c r="F7018" s="304"/>
      <c r="G7018" s="306" t="s">
        <v>8087</v>
      </c>
      <c r="H7018" s="305"/>
      <c r="I7018" s="303">
        <v>4181331662</v>
      </c>
      <c r="J7018" s="303" t="s">
        <v>1788</v>
      </c>
      <c r="K7018" s="338" t="s">
        <v>52</v>
      </c>
      <c r="L7018" s="21" t="str">
        <f>VLOOKUP($K7018,TONG_SL!$A:$D,2,0)</f>
        <v>Gà xì dầu 500g</v>
      </c>
      <c r="N7018" s="21" t="str">
        <f t="shared" si="741"/>
        <v>K-C6</v>
      </c>
      <c r="Q7018" s="21" t="str">
        <f>VLOOKUP(K7018,TONG_SL!$A:$D,3,0)</f>
        <v>Túi</v>
      </c>
      <c r="R7018" s="307">
        <v>5</v>
      </c>
      <c r="S7018" s="307"/>
      <c r="T7018" s="307">
        <f>VLOOKUP(VLOOKUP(G7018,Ma_KH!$A:$R,18,0)&amp;K7018,Gia_MB!$A:$F,6,0)</f>
        <v>111606</v>
      </c>
      <c r="U7018" s="308">
        <f t="shared" ref="U7018:U7023" si="746">T7018*R7018</f>
        <v>558030</v>
      </c>
      <c r="V7018" s="307"/>
      <c r="W7018" s="309">
        <f t="shared" ref="W7018:W7023" si="747">U7018*V7018</f>
        <v>0</v>
      </c>
      <c r="X7018" s="310" t="str">
        <f t="shared" ref="X7018:X7023" si="748">IF(B7018&lt;&gt;"","8","0")</f>
        <v>8</v>
      </c>
      <c r="Y7018" s="307"/>
      <c r="Z7018" s="308">
        <f t="shared" ref="Z7018:Z7023" si="749">U7018*X7018%</f>
        <v>44642.400000000001</v>
      </c>
      <c r="AA7018" s="311">
        <f>VLOOKUP(G7018,Ma_KH!$A:$R,14,0)</f>
        <v>60</v>
      </c>
    </row>
    <row r="7019" spans="1:27" hidden="1" x14ac:dyDescent="0.25">
      <c r="A7019" s="302">
        <v>46003</v>
      </c>
      <c r="B7019" s="303">
        <v>4181331662</v>
      </c>
      <c r="C7019" s="236" t="s">
        <v>7767</v>
      </c>
      <c r="D7019" s="302">
        <v>46004</v>
      </c>
      <c r="E7019" s="305"/>
      <c r="F7019" s="304"/>
      <c r="G7019" s="306" t="s">
        <v>8087</v>
      </c>
      <c r="H7019" s="305"/>
      <c r="I7019" s="303">
        <v>4181331662</v>
      </c>
      <c r="J7019" s="303" t="s">
        <v>1788</v>
      </c>
      <c r="K7019" s="338" t="s">
        <v>27</v>
      </c>
      <c r="L7019" s="21" t="str">
        <f>VLOOKUP($K7019,TONG_SL!$A:$D,2,0)</f>
        <v>Chân giò heo muối 300g</v>
      </c>
      <c r="N7019" s="21" t="str">
        <f t="shared" si="741"/>
        <v>K-C6</v>
      </c>
      <c r="Q7019" s="21" t="str">
        <f>VLOOKUP(K7019,TONG_SL!$A:$D,3,0)</f>
        <v>Túi</v>
      </c>
      <c r="R7019" s="307">
        <v>5</v>
      </c>
      <c r="S7019" s="307"/>
      <c r="T7019" s="307">
        <f>VLOOKUP(VLOOKUP(G7019,Ma_KH!$A:$R,18,0)&amp;K7019,Gia_MB!$A:$F,6,0)</f>
        <v>73431</v>
      </c>
      <c r="U7019" s="308">
        <f t="shared" si="746"/>
        <v>367155</v>
      </c>
      <c r="V7019" s="307"/>
      <c r="W7019" s="309">
        <f t="shared" si="747"/>
        <v>0</v>
      </c>
      <c r="X7019" s="310" t="str">
        <f t="shared" si="748"/>
        <v>8</v>
      </c>
      <c r="Y7019" s="307"/>
      <c r="Z7019" s="308">
        <f t="shared" si="749"/>
        <v>29372.400000000001</v>
      </c>
      <c r="AA7019" s="311">
        <f>VLOOKUP(G7019,Ma_KH!$A:$R,14,0)</f>
        <v>60</v>
      </c>
    </row>
    <row r="7020" spans="1:27" hidden="1" x14ac:dyDescent="0.25">
      <c r="A7020" s="302">
        <v>46003</v>
      </c>
      <c r="B7020" s="303">
        <v>4181331662</v>
      </c>
      <c r="C7020" s="236" t="s">
        <v>7767</v>
      </c>
      <c r="D7020" s="302">
        <v>46004</v>
      </c>
      <c r="E7020" s="305"/>
      <c r="F7020" s="304"/>
      <c r="G7020" s="306" t="s">
        <v>8087</v>
      </c>
      <c r="H7020" s="305"/>
      <c r="I7020" s="303">
        <v>4181331662</v>
      </c>
      <c r="J7020" s="303" t="s">
        <v>1788</v>
      </c>
      <c r="K7020" s="338" t="s">
        <v>30</v>
      </c>
      <c r="L7020" s="21" t="str">
        <f>VLOOKUP($K7020,TONG_SL!$A:$D,2,0)</f>
        <v>Gà muối 500g</v>
      </c>
      <c r="N7020" s="21" t="str">
        <f t="shared" si="741"/>
        <v>K-C6</v>
      </c>
      <c r="Q7020" s="21" t="str">
        <f>VLOOKUP(K7020,TONG_SL!$A:$D,3,0)</f>
        <v>Túi</v>
      </c>
      <c r="R7020" s="307">
        <v>5</v>
      </c>
      <c r="S7020" s="307"/>
      <c r="T7020" s="307">
        <f>VLOOKUP(VLOOKUP(G7020,Ma_KH!$A:$R,18,0)&amp;K7020,Gia_MB!$A:$F,6,0)</f>
        <v>111058</v>
      </c>
      <c r="U7020" s="308">
        <f t="shared" si="746"/>
        <v>555290</v>
      </c>
      <c r="V7020" s="307"/>
      <c r="W7020" s="309">
        <f t="shared" si="747"/>
        <v>0</v>
      </c>
      <c r="X7020" s="310" t="str">
        <f t="shared" si="748"/>
        <v>8</v>
      </c>
      <c r="Y7020" s="307"/>
      <c r="Z7020" s="308">
        <f t="shared" si="749"/>
        <v>44423.200000000004</v>
      </c>
      <c r="AA7020" s="311">
        <f>VLOOKUP(G7020,Ma_KH!$A:$R,14,0)</f>
        <v>60</v>
      </c>
    </row>
    <row r="7021" spans="1:27" hidden="1" x14ac:dyDescent="0.25">
      <c r="A7021" s="302">
        <v>46003</v>
      </c>
      <c r="B7021" s="303">
        <v>4181331662</v>
      </c>
      <c r="C7021" s="236" t="s">
        <v>7767</v>
      </c>
      <c r="D7021" s="302">
        <v>46004</v>
      </c>
      <c r="E7021" s="305"/>
      <c r="F7021" s="304"/>
      <c r="G7021" s="306" t="s">
        <v>8087</v>
      </c>
      <c r="H7021" s="305"/>
      <c r="I7021" s="303">
        <v>4181331662</v>
      </c>
      <c r="J7021" s="303" t="s">
        <v>1788</v>
      </c>
      <c r="K7021" s="338" t="s">
        <v>48</v>
      </c>
      <c r="L7021" s="21" t="str">
        <f>VLOOKUP($K7021,TONG_SL!$A:$D,2,0)</f>
        <v>Mọc Nấm Hương 250g</v>
      </c>
      <c r="N7021" s="21" t="str">
        <f t="shared" si="741"/>
        <v>K-C6</v>
      </c>
      <c r="Q7021" s="21" t="str">
        <f>VLOOKUP(K7021,TONG_SL!$A:$D,3,0)</f>
        <v>Túi</v>
      </c>
      <c r="R7021" s="307">
        <v>5</v>
      </c>
      <c r="S7021" s="307"/>
      <c r="T7021" s="307">
        <f>VLOOKUP(VLOOKUP(G7021,Ma_KH!$A:$R,18,0)&amp;K7021,Gia_MB!$A:$F,6,0)</f>
        <v>46000</v>
      </c>
      <c r="U7021" s="308">
        <f t="shared" si="746"/>
        <v>230000</v>
      </c>
      <c r="V7021" s="307"/>
      <c r="W7021" s="309">
        <f t="shared" si="747"/>
        <v>0</v>
      </c>
      <c r="X7021" s="310" t="str">
        <f t="shared" si="748"/>
        <v>8</v>
      </c>
      <c r="Y7021" s="307"/>
      <c r="Z7021" s="308">
        <f t="shared" si="749"/>
        <v>18400</v>
      </c>
      <c r="AA7021" s="311">
        <f>VLOOKUP(G7021,Ma_KH!$A:$R,14,0)</f>
        <v>60</v>
      </c>
    </row>
    <row r="7022" spans="1:27" hidden="1" x14ac:dyDescent="0.25">
      <c r="A7022" s="302">
        <v>46003</v>
      </c>
      <c r="B7022" s="303">
        <v>4181331662</v>
      </c>
      <c r="C7022" s="236" t="s">
        <v>7767</v>
      </c>
      <c r="D7022" s="302">
        <v>46004</v>
      </c>
      <c r="E7022" s="305"/>
      <c r="F7022" s="304"/>
      <c r="G7022" s="306" t="s">
        <v>8087</v>
      </c>
      <c r="H7022" s="305"/>
      <c r="I7022" s="303">
        <v>4181331662</v>
      </c>
      <c r="J7022" s="303" t="s">
        <v>1788</v>
      </c>
      <c r="K7022" s="338" t="s">
        <v>39</v>
      </c>
      <c r="L7022" s="21" t="str">
        <f>VLOOKUP($K7022,TONG_SL!$A:$D,2,0)</f>
        <v>Chả nướng 300g</v>
      </c>
      <c r="N7022" s="21" t="str">
        <f t="shared" si="741"/>
        <v>K-C6</v>
      </c>
      <c r="Q7022" s="21" t="str">
        <f>VLOOKUP(K7022,TONG_SL!$A:$D,3,0)</f>
        <v>Túi</v>
      </c>
      <c r="R7022" s="307">
        <v>5</v>
      </c>
      <c r="S7022" s="307"/>
      <c r="T7022" s="307">
        <f>VLOOKUP(VLOOKUP(G7022,Ma_KH!$A:$R,18,0)&amp;K7022,Gia_MB!$A:$F,6,0)</f>
        <v>70950</v>
      </c>
      <c r="U7022" s="308">
        <f t="shared" si="746"/>
        <v>354750</v>
      </c>
      <c r="V7022" s="307"/>
      <c r="W7022" s="309">
        <f t="shared" si="747"/>
        <v>0</v>
      </c>
      <c r="X7022" s="310" t="str">
        <f t="shared" si="748"/>
        <v>8</v>
      </c>
      <c r="Y7022" s="307"/>
      <c r="Z7022" s="308">
        <f t="shared" si="749"/>
        <v>28380</v>
      </c>
      <c r="AA7022" s="311">
        <f>VLOOKUP(G7022,Ma_KH!$A:$R,14,0)</f>
        <v>60</v>
      </c>
    </row>
    <row r="7023" spans="1:27" x14ac:dyDescent="0.25">
      <c r="A7023" s="292"/>
      <c r="B7023" s="303"/>
      <c r="C7023" s="304"/>
      <c r="D7023" s="302"/>
      <c r="E7023" s="305"/>
      <c r="F7023" s="304"/>
      <c r="G7023" s="306"/>
      <c r="H7023" s="305"/>
      <c r="I7023" s="303"/>
      <c r="J7023" s="303"/>
      <c r="K7023" s="293"/>
      <c r="L7023" s="21" t="e">
        <f>VLOOKUP($K7023,TONG_SL!$A:$D,2,0)</f>
        <v>#N/A</v>
      </c>
      <c r="N7023" s="21" t="str">
        <f t="shared" si="741"/>
        <v/>
      </c>
      <c r="Q7023" s="21" t="e">
        <f>VLOOKUP(K7023,TONG_SL!$A:$D,3,0)</f>
        <v>#N/A</v>
      </c>
      <c r="R7023" s="297"/>
      <c r="S7023" s="297"/>
      <c r="T7023" s="297" t="e">
        <f>VLOOKUP(VLOOKUP(G7023,Ma_KH!$A:$R,18,0)&amp;K7023,Gia_MB!$A:$F,6,0)</f>
        <v>#N/A</v>
      </c>
      <c r="U7023" s="298" t="e">
        <f t="shared" si="746"/>
        <v>#N/A</v>
      </c>
      <c r="V7023" s="297"/>
      <c r="W7023" s="299" t="e">
        <f t="shared" si="747"/>
        <v>#N/A</v>
      </c>
      <c r="X7023" s="300" t="str">
        <f t="shared" si="748"/>
        <v>0</v>
      </c>
      <c r="Y7023" s="297"/>
      <c r="Z7023" s="298" t="e">
        <f t="shared" si="749"/>
        <v>#N/A</v>
      </c>
      <c r="AA7023" s="301" t="e">
        <f>VLOOKUP(G7023,Ma_KH!$A:$R,14,0)</f>
        <v>#N/A</v>
      </c>
    </row>
    <row r="7024" spans="1:27" x14ac:dyDescent="0.25">
      <c r="A7024" s="292"/>
      <c r="B7024" s="293"/>
      <c r="C7024" s="294"/>
      <c r="D7024" s="292"/>
      <c r="E7024" s="295"/>
      <c r="F7024" s="294"/>
      <c r="G7024" s="296"/>
      <c r="H7024" s="295"/>
      <c r="I7024" s="293"/>
      <c r="J7024" s="293"/>
      <c r="K7024" s="293"/>
      <c r="L7024" s="21" t="e">
        <f>VLOOKUP($K7024,TONG_SL!$A:$D,2,0)</f>
        <v>#N/A</v>
      </c>
      <c r="N7024" s="21" t="str">
        <f t="shared" si="741"/>
        <v/>
      </c>
      <c r="Q7024" s="21" t="e">
        <f>VLOOKUP(K7024,TONG_SL!$A:$D,3,0)</f>
        <v>#N/A</v>
      </c>
      <c r="R7024" s="297"/>
      <c r="S7024" s="297"/>
      <c r="T7024" s="297" t="e">
        <f>VLOOKUP(VLOOKUP(G7024,Ma_KH!$A:$R,18,0)&amp;K7024,Gia_MB!$A:$F,6,0)</f>
        <v>#N/A</v>
      </c>
      <c r="U7024" s="298" t="e">
        <f t="shared" ref="U7024:U7087" si="750">T7024*R7024</f>
        <v>#N/A</v>
      </c>
      <c r="V7024" s="297"/>
      <c r="W7024" s="299" t="e">
        <f t="shared" ref="W7024:W7087" si="751">U7024*V7024</f>
        <v>#N/A</v>
      </c>
      <c r="X7024" s="300" t="str">
        <f t="shared" ref="X7024:X7087" si="752">IF(B7024&lt;&gt;"","8","0")</f>
        <v>0</v>
      </c>
      <c r="Y7024" s="297"/>
      <c r="Z7024" s="298" t="e">
        <f t="shared" ref="Z7024:Z7087" si="753">U7024*X7024%</f>
        <v>#N/A</v>
      </c>
      <c r="AA7024" s="301" t="e">
        <f>VLOOKUP(G7024,Ma_KH!$A:$R,14,0)</f>
        <v>#N/A</v>
      </c>
    </row>
    <row r="7025" spans="1:27" x14ac:dyDescent="0.25">
      <c r="A7025" s="292"/>
      <c r="B7025" s="293"/>
      <c r="C7025" s="294"/>
      <c r="D7025" s="292"/>
      <c r="E7025" s="295"/>
      <c r="F7025" s="294"/>
      <c r="G7025" s="296"/>
      <c r="H7025" s="295"/>
      <c r="I7025" s="293"/>
      <c r="J7025" s="293"/>
      <c r="K7025" s="293"/>
      <c r="L7025" s="21" t="e">
        <f>VLOOKUP($K7025,TONG_SL!$A:$D,2,0)</f>
        <v>#N/A</v>
      </c>
      <c r="N7025" s="21" t="str">
        <f t="shared" si="741"/>
        <v/>
      </c>
      <c r="Q7025" s="21" t="e">
        <f>VLOOKUP(K7025,TONG_SL!$A:$D,3,0)</f>
        <v>#N/A</v>
      </c>
      <c r="R7025" s="297"/>
      <c r="S7025" s="297"/>
      <c r="T7025" s="297" t="e">
        <f>VLOOKUP(VLOOKUP(G7025,Ma_KH!$A:$R,18,0)&amp;K7025,Gia_MB!$A:$F,6,0)</f>
        <v>#N/A</v>
      </c>
      <c r="U7025" s="298" t="e">
        <f t="shared" si="750"/>
        <v>#N/A</v>
      </c>
      <c r="V7025" s="297"/>
      <c r="W7025" s="299" t="e">
        <f t="shared" si="751"/>
        <v>#N/A</v>
      </c>
      <c r="X7025" s="300" t="str">
        <f t="shared" si="752"/>
        <v>0</v>
      </c>
      <c r="Y7025" s="297"/>
      <c r="Z7025" s="298" t="e">
        <f t="shared" si="753"/>
        <v>#N/A</v>
      </c>
      <c r="AA7025" s="301" t="e">
        <f>VLOOKUP(G7025,Ma_KH!$A:$R,14,0)</f>
        <v>#N/A</v>
      </c>
    </row>
    <row r="7026" spans="1:27" x14ac:dyDescent="0.25">
      <c r="A7026" s="292"/>
      <c r="B7026" s="293"/>
      <c r="C7026" s="294"/>
      <c r="D7026" s="292"/>
      <c r="E7026" s="295"/>
      <c r="F7026" s="294"/>
      <c r="G7026" s="296"/>
      <c r="H7026" s="295"/>
      <c r="I7026" s="293"/>
      <c r="J7026" s="293"/>
      <c r="K7026" s="293"/>
      <c r="L7026" s="21" t="e">
        <f>VLOOKUP($K7026,TONG_SL!$A:$D,2,0)</f>
        <v>#N/A</v>
      </c>
      <c r="N7026" s="21" t="str">
        <f t="shared" si="741"/>
        <v/>
      </c>
      <c r="Q7026" s="21" t="e">
        <f>VLOOKUP(K7026,TONG_SL!$A:$D,3,0)</f>
        <v>#N/A</v>
      </c>
      <c r="R7026" s="297"/>
      <c r="S7026" s="297"/>
      <c r="T7026" s="297" t="e">
        <f>VLOOKUP(VLOOKUP(G7026,Ma_KH!$A:$R,18,0)&amp;K7026,Gia_MB!$A:$F,6,0)</f>
        <v>#N/A</v>
      </c>
      <c r="U7026" s="298" t="e">
        <f t="shared" si="750"/>
        <v>#N/A</v>
      </c>
      <c r="V7026" s="297"/>
      <c r="W7026" s="299" t="e">
        <f t="shared" si="751"/>
        <v>#N/A</v>
      </c>
      <c r="X7026" s="300" t="str">
        <f t="shared" si="752"/>
        <v>0</v>
      </c>
      <c r="Y7026" s="297"/>
      <c r="Z7026" s="298" t="e">
        <f t="shared" si="753"/>
        <v>#N/A</v>
      </c>
      <c r="AA7026" s="301" t="e">
        <f>VLOOKUP(G7026,Ma_KH!$A:$R,14,0)</f>
        <v>#N/A</v>
      </c>
    </row>
    <row r="7027" spans="1:27" x14ac:dyDescent="0.25">
      <c r="A7027" s="292"/>
      <c r="B7027" s="293"/>
      <c r="C7027" s="294"/>
      <c r="D7027" s="292"/>
      <c r="E7027" s="295"/>
      <c r="F7027" s="294"/>
      <c r="G7027" s="296"/>
      <c r="H7027" s="295"/>
      <c r="I7027" s="293"/>
      <c r="J7027" s="293"/>
      <c r="K7027" s="293"/>
      <c r="L7027" s="21" t="e">
        <f>VLOOKUP($K7027,TONG_SL!$A:$D,2,0)</f>
        <v>#N/A</v>
      </c>
      <c r="N7027" s="21" t="str">
        <f t="shared" si="741"/>
        <v/>
      </c>
      <c r="Q7027" s="21" t="e">
        <f>VLOOKUP(K7027,TONG_SL!$A:$D,3,0)</f>
        <v>#N/A</v>
      </c>
      <c r="R7027" s="297"/>
      <c r="S7027" s="297"/>
      <c r="T7027" s="297" t="e">
        <f>VLOOKUP(VLOOKUP(G7027,Ma_KH!$A:$R,18,0)&amp;K7027,Gia_MB!$A:$F,6,0)</f>
        <v>#N/A</v>
      </c>
      <c r="U7027" s="298" t="e">
        <f t="shared" si="750"/>
        <v>#N/A</v>
      </c>
      <c r="V7027" s="297"/>
      <c r="W7027" s="299" t="e">
        <f t="shared" si="751"/>
        <v>#N/A</v>
      </c>
      <c r="X7027" s="300" t="str">
        <f t="shared" si="752"/>
        <v>0</v>
      </c>
      <c r="Y7027" s="297"/>
      <c r="Z7027" s="298" t="e">
        <f t="shared" si="753"/>
        <v>#N/A</v>
      </c>
      <c r="AA7027" s="301" t="e">
        <f>VLOOKUP(G7027,Ma_KH!$A:$R,14,0)</f>
        <v>#N/A</v>
      </c>
    </row>
    <row r="7028" spans="1:27" x14ac:dyDescent="0.25">
      <c r="A7028" s="292"/>
      <c r="B7028" s="293"/>
      <c r="C7028" s="294"/>
      <c r="D7028" s="292"/>
      <c r="E7028" s="295"/>
      <c r="F7028" s="294"/>
      <c r="G7028" s="296"/>
      <c r="H7028" s="295"/>
      <c r="I7028" s="293"/>
      <c r="J7028" s="293"/>
      <c r="K7028" s="293"/>
      <c r="L7028" s="21" t="e">
        <f>VLOOKUP($K7028,TONG_SL!$A:$D,2,0)</f>
        <v>#N/A</v>
      </c>
      <c r="N7028" s="21" t="str">
        <f t="shared" si="741"/>
        <v/>
      </c>
      <c r="Q7028" s="21" t="e">
        <f>VLOOKUP(K7028,TONG_SL!$A:$D,3,0)</f>
        <v>#N/A</v>
      </c>
      <c r="R7028" s="297"/>
      <c r="S7028" s="297"/>
      <c r="T7028" s="297" t="e">
        <f>VLOOKUP(VLOOKUP(G7028,Ma_KH!$A:$R,18,0)&amp;K7028,Gia_MB!$A:$F,6,0)</f>
        <v>#N/A</v>
      </c>
      <c r="U7028" s="298" t="e">
        <f t="shared" si="750"/>
        <v>#N/A</v>
      </c>
      <c r="V7028" s="297"/>
      <c r="W7028" s="299" t="e">
        <f t="shared" si="751"/>
        <v>#N/A</v>
      </c>
      <c r="X7028" s="300" t="str">
        <f t="shared" si="752"/>
        <v>0</v>
      </c>
      <c r="Y7028" s="297"/>
      <c r="Z7028" s="298" t="e">
        <f t="shared" si="753"/>
        <v>#N/A</v>
      </c>
      <c r="AA7028" s="301" t="e">
        <f>VLOOKUP(G7028,Ma_KH!$A:$R,14,0)</f>
        <v>#N/A</v>
      </c>
    </row>
    <row r="7029" spans="1:27" x14ac:dyDescent="0.25">
      <c r="A7029" s="292"/>
      <c r="B7029" s="293"/>
      <c r="C7029" s="294"/>
      <c r="D7029" s="292"/>
      <c r="E7029" s="295"/>
      <c r="F7029" s="294"/>
      <c r="G7029" s="296"/>
      <c r="H7029" s="295"/>
      <c r="I7029" s="293"/>
      <c r="J7029" s="293"/>
      <c r="K7029" s="293"/>
      <c r="L7029" s="21" t="e">
        <f>VLOOKUP($K7029,TONG_SL!$A:$D,2,0)</f>
        <v>#N/A</v>
      </c>
      <c r="N7029" s="21" t="str">
        <f t="shared" si="741"/>
        <v/>
      </c>
      <c r="Q7029" s="21" t="e">
        <f>VLOOKUP(K7029,TONG_SL!$A:$D,3,0)</f>
        <v>#N/A</v>
      </c>
      <c r="R7029" s="297"/>
      <c r="S7029" s="297"/>
      <c r="T7029" s="297" t="e">
        <f>VLOOKUP(VLOOKUP(G7029,Ma_KH!$A:$R,18,0)&amp;K7029,Gia_MB!$A:$F,6,0)</f>
        <v>#N/A</v>
      </c>
      <c r="U7029" s="298" t="e">
        <f t="shared" si="750"/>
        <v>#N/A</v>
      </c>
      <c r="V7029" s="297"/>
      <c r="W7029" s="299" t="e">
        <f t="shared" si="751"/>
        <v>#N/A</v>
      </c>
      <c r="X7029" s="300" t="str">
        <f t="shared" si="752"/>
        <v>0</v>
      </c>
      <c r="Y7029" s="297"/>
      <c r="Z7029" s="298" t="e">
        <f t="shared" si="753"/>
        <v>#N/A</v>
      </c>
      <c r="AA7029" s="301" t="e">
        <f>VLOOKUP(G7029,Ma_KH!$A:$R,14,0)</f>
        <v>#N/A</v>
      </c>
    </row>
    <row r="7030" spans="1:27" x14ac:dyDescent="0.25">
      <c r="A7030" s="292"/>
      <c r="B7030" s="293"/>
      <c r="C7030" s="294"/>
      <c r="D7030" s="292"/>
      <c r="E7030" s="295"/>
      <c r="F7030" s="294"/>
      <c r="G7030" s="296"/>
      <c r="H7030" s="295"/>
      <c r="I7030" s="293"/>
      <c r="J7030" s="293"/>
      <c r="K7030" s="293"/>
      <c r="L7030" s="21" t="e">
        <f>VLOOKUP($K7030,TONG_SL!$A:$D,2,0)</f>
        <v>#N/A</v>
      </c>
      <c r="N7030" s="21" t="str">
        <f t="shared" si="741"/>
        <v/>
      </c>
      <c r="Q7030" s="21" t="e">
        <f>VLOOKUP(K7030,TONG_SL!$A:$D,3,0)</f>
        <v>#N/A</v>
      </c>
      <c r="R7030" s="297"/>
      <c r="S7030" s="297"/>
      <c r="T7030" s="297" t="e">
        <f>VLOOKUP(VLOOKUP(G7030,Ma_KH!$A:$R,18,0)&amp;K7030,Gia_MB!$A:$F,6,0)</f>
        <v>#N/A</v>
      </c>
      <c r="U7030" s="298" t="e">
        <f t="shared" si="750"/>
        <v>#N/A</v>
      </c>
      <c r="V7030" s="297"/>
      <c r="W7030" s="299" t="e">
        <f t="shared" si="751"/>
        <v>#N/A</v>
      </c>
      <c r="X7030" s="300" t="str">
        <f t="shared" si="752"/>
        <v>0</v>
      </c>
      <c r="Y7030" s="297"/>
      <c r="Z7030" s="298" t="e">
        <f t="shared" si="753"/>
        <v>#N/A</v>
      </c>
      <c r="AA7030" s="301" t="e">
        <f>VLOOKUP(G7030,Ma_KH!$A:$R,14,0)</f>
        <v>#N/A</v>
      </c>
    </row>
    <row r="7031" spans="1:27" x14ac:dyDescent="0.25">
      <c r="A7031" s="292"/>
      <c r="B7031" s="293"/>
      <c r="C7031" s="294"/>
      <c r="D7031" s="292"/>
      <c r="E7031" s="295"/>
      <c r="F7031" s="294"/>
      <c r="G7031" s="296"/>
      <c r="H7031" s="295"/>
      <c r="I7031" s="293"/>
      <c r="J7031" s="293"/>
      <c r="K7031" s="293"/>
      <c r="L7031" s="21" t="e">
        <f>VLOOKUP($K7031,TONG_SL!$A:$D,2,0)</f>
        <v>#N/A</v>
      </c>
      <c r="N7031" s="21" t="str">
        <f t="shared" si="741"/>
        <v/>
      </c>
      <c r="Q7031" s="21" t="e">
        <f>VLOOKUP(K7031,TONG_SL!$A:$D,3,0)</f>
        <v>#N/A</v>
      </c>
      <c r="R7031" s="297"/>
      <c r="S7031" s="297"/>
      <c r="T7031" s="297" t="e">
        <f>VLOOKUP(VLOOKUP(G7031,Ma_KH!$A:$R,18,0)&amp;K7031,Gia_MB!$A:$F,6,0)</f>
        <v>#N/A</v>
      </c>
      <c r="U7031" s="298" t="e">
        <f t="shared" si="750"/>
        <v>#N/A</v>
      </c>
      <c r="V7031" s="297"/>
      <c r="W7031" s="299" t="e">
        <f t="shared" si="751"/>
        <v>#N/A</v>
      </c>
      <c r="X7031" s="300" t="str">
        <f t="shared" si="752"/>
        <v>0</v>
      </c>
      <c r="Y7031" s="297"/>
      <c r="Z7031" s="298" t="e">
        <f t="shared" si="753"/>
        <v>#N/A</v>
      </c>
      <c r="AA7031" s="301" t="e">
        <f>VLOOKUP(G7031,Ma_KH!$A:$R,14,0)</f>
        <v>#N/A</v>
      </c>
    </row>
    <row r="7032" spans="1:27" x14ac:dyDescent="0.25">
      <c r="A7032" s="292"/>
      <c r="B7032" s="293"/>
      <c r="C7032" s="294"/>
      <c r="D7032" s="292"/>
      <c r="E7032" s="295"/>
      <c r="F7032" s="294"/>
      <c r="G7032" s="296"/>
      <c r="H7032" s="295"/>
      <c r="I7032" s="293"/>
      <c r="J7032" s="293"/>
      <c r="K7032" s="293"/>
      <c r="L7032" s="21" t="e">
        <f>VLOOKUP($K7032,TONG_SL!$A:$D,2,0)</f>
        <v>#N/A</v>
      </c>
      <c r="N7032" s="21" t="str">
        <f t="shared" si="741"/>
        <v/>
      </c>
      <c r="Q7032" s="21" t="e">
        <f>VLOOKUP(K7032,TONG_SL!$A:$D,3,0)</f>
        <v>#N/A</v>
      </c>
      <c r="R7032" s="297"/>
      <c r="S7032" s="297"/>
      <c r="T7032" s="297" t="e">
        <f>VLOOKUP(VLOOKUP(G7032,Ma_KH!$A:$R,18,0)&amp;K7032,Gia_MB!$A:$F,6,0)</f>
        <v>#N/A</v>
      </c>
      <c r="U7032" s="298" t="e">
        <f t="shared" si="750"/>
        <v>#N/A</v>
      </c>
      <c r="V7032" s="297"/>
      <c r="W7032" s="299" t="e">
        <f t="shared" si="751"/>
        <v>#N/A</v>
      </c>
      <c r="X7032" s="300" t="str">
        <f t="shared" si="752"/>
        <v>0</v>
      </c>
      <c r="Y7032" s="297"/>
      <c r="Z7032" s="298" t="e">
        <f t="shared" si="753"/>
        <v>#N/A</v>
      </c>
      <c r="AA7032" s="301" t="e">
        <f>VLOOKUP(G7032,Ma_KH!$A:$R,14,0)</f>
        <v>#N/A</v>
      </c>
    </row>
    <row r="7033" spans="1:27" x14ac:dyDescent="0.25">
      <c r="A7033" s="292"/>
      <c r="B7033" s="293"/>
      <c r="C7033" s="294"/>
      <c r="D7033" s="292"/>
      <c r="E7033" s="295"/>
      <c r="F7033" s="294"/>
      <c r="G7033" s="296"/>
      <c r="H7033" s="295"/>
      <c r="I7033" s="293"/>
      <c r="J7033" s="293"/>
      <c r="K7033" s="293"/>
      <c r="L7033" s="21" t="e">
        <f>VLOOKUP($K7033,TONG_SL!$A:$D,2,0)</f>
        <v>#N/A</v>
      </c>
      <c r="N7033" s="21" t="str">
        <f t="shared" si="741"/>
        <v/>
      </c>
      <c r="Q7033" s="21" t="e">
        <f>VLOOKUP(K7033,TONG_SL!$A:$D,3,0)</f>
        <v>#N/A</v>
      </c>
      <c r="R7033" s="297"/>
      <c r="S7033" s="297"/>
      <c r="T7033" s="297" t="e">
        <f>VLOOKUP(VLOOKUP(G7033,Ma_KH!$A:$R,18,0)&amp;K7033,Gia_MB!$A:$F,6,0)</f>
        <v>#N/A</v>
      </c>
      <c r="U7033" s="298" t="e">
        <f t="shared" si="750"/>
        <v>#N/A</v>
      </c>
      <c r="V7033" s="297"/>
      <c r="W7033" s="299" t="e">
        <f t="shared" si="751"/>
        <v>#N/A</v>
      </c>
      <c r="X7033" s="300" t="str">
        <f t="shared" si="752"/>
        <v>0</v>
      </c>
      <c r="Y7033" s="297"/>
      <c r="Z7033" s="298" t="e">
        <f t="shared" si="753"/>
        <v>#N/A</v>
      </c>
      <c r="AA7033" s="301" t="e">
        <f>VLOOKUP(G7033,Ma_KH!$A:$R,14,0)</f>
        <v>#N/A</v>
      </c>
    </row>
    <row r="7034" spans="1:27" x14ac:dyDescent="0.25">
      <c r="A7034" s="292"/>
      <c r="B7034" s="293"/>
      <c r="C7034" s="294"/>
      <c r="D7034" s="292"/>
      <c r="E7034" s="295"/>
      <c r="F7034" s="294"/>
      <c r="G7034" s="296"/>
      <c r="H7034" s="295"/>
      <c r="I7034" s="293"/>
      <c r="J7034" s="293"/>
      <c r="K7034" s="293"/>
      <c r="L7034" s="21" t="e">
        <f>VLOOKUP($K7034,TONG_SL!$A:$D,2,0)</f>
        <v>#N/A</v>
      </c>
      <c r="N7034" s="21" t="str">
        <f t="shared" si="741"/>
        <v/>
      </c>
      <c r="Q7034" s="21" t="e">
        <f>VLOOKUP(K7034,TONG_SL!$A:$D,3,0)</f>
        <v>#N/A</v>
      </c>
      <c r="R7034" s="297"/>
      <c r="S7034" s="297"/>
      <c r="T7034" s="297" t="e">
        <f>VLOOKUP(VLOOKUP(G7034,Ma_KH!$A:$R,18,0)&amp;K7034,Gia_MB!$A:$F,6,0)</f>
        <v>#N/A</v>
      </c>
      <c r="U7034" s="298" t="e">
        <f t="shared" si="750"/>
        <v>#N/A</v>
      </c>
      <c r="V7034" s="297"/>
      <c r="W7034" s="299" t="e">
        <f t="shared" si="751"/>
        <v>#N/A</v>
      </c>
      <c r="X7034" s="300" t="str">
        <f t="shared" si="752"/>
        <v>0</v>
      </c>
      <c r="Y7034" s="297"/>
      <c r="Z7034" s="298" t="e">
        <f t="shared" si="753"/>
        <v>#N/A</v>
      </c>
      <c r="AA7034" s="301" t="e">
        <f>VLOOKUP(G7034,Ma_KH!$A:$R,14,0)</f>
        <v>#N/A</v>
      </c>
    </row>
    <row r="7035" spans="1:27" x14ac:dyDescent="0.25">
      <c r="A7035" s="292"/>
      <c r="B7035" s="293"/>
      <c r="C7035" s="294"/>
      <c r="D7035" s="292"/>
      <c r="E7035" s="295"/>
      <c r="F7035" s="294"/>
      <c r="G7035" s="296"/>
      <c r="H7035" s="295"/>
      <c r="I7035" s="293"/>
      <c r="J7035" s="293"/>
      <c r="K7035" s="293"/>
      <c r="L7035" s="21" t="e">
        <f>VLOOKUP($K7035,TONG_SL!$A:$D,2,0)</f>
        <v>#N/A</v>
      </c>
      <c r="N7035" s="21" t="str">
        <f t="shared" si="741"/>
        <v/>
      </c>
      <c r="Q7035" s="21" t="e">
        <f>VLOOKUP(K7035,TONG_SL!$A:$D,3,0)</f>
        <v>#N/A</v>
      </c>
      <c r="R7035" s="297"/>
      <c r="S7035" s="297"/>
      <c r="T7035" s="297" t="e">
        <f>VLOOKUP(VLOOKUP(G7035,Ma_KH!$A:$R,18,0)&amp;K7035,Gia_MB!$A:$F,6,0)</f>
        <v>#N/A</v>
      </c>
      <c r="U7035" s="298" t="e">
        <f t="shared" si="750"/>
        <v>#N/A</v>
      </c>
      <c r="V7035" s="297"/>
      <c r="W7035" s="299" t="e">
        <f t="shared" si="751"/>
        <v>#N/A</v>
      </c>
      <c r="X7035" s="300" t="str">
        <f t="shared" si="752"/>
        <v>0</v>
      </c>
      <c r="Y7035" s="297"/>
      <c r="Z7035" s="298" t="e">
        <f t="shared" si="753"/>
        <v>#N/A</v>
      </c>
      <c r="AA7035" s="301" t="e">
        <f>VLOOKUP(G7035,Ma_KH!$A:$R,14,0)</f>
        <v>#N/A</v>
      </c>
    </row>
    <row r="7036" spans="1:27" x14ac:dyDescent="0.25">
      <c r="A7036" s="292"/>
      <c r="B7036" s="293"/>
      <c r="C7036" s="294"/>
      <c r="D7036" s="292"/>
      <c r="E7036" s="295"/>
      <c r="F7036" s="294"/>
      <c r="G7036" s="296"/>
      <c r="H7036" s="295"/>
      <c r="I7036" s="293"/>
      <c r="J7036" s="293"/>
      <c r="K7036" s="293"/>
      <c r="L7036" s="21" t="e">
        <f>VLOOKUP($K7036,TONG_SL!$A:$D,2,0)</f>
        <v>#N/A</v>
      </c>
      <c r="N7036" s="21" t="str">
        <f t="shared" si="741"/>
        <v/>
      </c>
      <c r="Q7036" s="21" t="e">
        <f>VLOOKUP(K7036,TONG_SL!$A:$D,3,0)</f>
        <v>#N/A</v>
      </c>
      <c r="R7036" s="297"/>
      <c r="S7036" s="297"/>
      <c r="T7036" s="297" t="e">
        <f>VLOOKUP(VLOOKUP(G7036,Ma_KH!$A:$R,18,0)&amp;K7036,Gia_MB!$A:$F,6,0)</f>
        <v>#N/A</v>
      </c>
      <c r="U7036" s="298" t="e">
        <f t="shared" si="750"/>
        <v>#N/A</v>
      </c>
      <c r="V7036" s="297"/>
      <c r="W7036" s="299" t="e">
        <f t="shared" si="751"/>
        <v>#N/A</v>
      </c>
      <c r="X7036" s="300" t="str">
        <f t="shared" si="752"/>
        <v>0</v>
      </c>
      <c r="Y7036" s="297"/>
      <c r="Z7036" s="298" t="e">
        <f t="shared" si="753"/>
        <v>#N/A</v>
      </c>
      <c r="AA7036" s="301" t="e">
        <f>VLOOKUP(G7036,Ma_KH!$A:$R,14,0)</f>
        <v>#N/A</v>
      </c>
    </row>
    <row r="7037" spans="1:27" x14ac:dyDescent="0.25">
      <c r="A7037" s="292"/>
      <c r="B7037" s="293"/>
      <c r="C7037" s="294"/>
      <c r="D7037" s="292"/>
      <c r="E7037" s="295"/>
      <c r="F7037" s="294"/>
      <c r="G7037" s="296"/>
      <c r="H7037" s="295"/>
      <c r="I7037" s="293"/>
      <c r="J7037" s="293"/>
      <c r="K7037" s="293"/>
      <c r="L7037" s="21" t="e">
        <f>VLOOKUP($K7037,TONG_SL!$A:$D,2,0)</f>
        <v>#N/A</v>
      </c>
      <c r="N7037" s="21" t="str">
        <f t="shared" si="741"/>
        <v/>
      </c>
      <c r="Q7037" s="21" t="e">
        <f>VLOOKUP(K7037,TONG_SL!$A:$D,3,0)</f>
        <v>#N/A</v>
      </c>
      <c r="R7037" s="297"/>
      <c r="S7037" s="297"/>
      <c r="T7037" s="297" t="e">
        <f>VLOOKUP(VLOOKUP(G7037,Ma_KH!$A:$R,18,0)&amp;K7037,Gia_MB!$A:$F,6,0)</f>
        <v>#N/A</v>
      </c>
      <c r="U7037" s="298" t="e">
        <f t="shared" si="750"/>
        <v>#N/A</v>
      </c>
      <c r="V7037" s="297"/>
      <c r="W7037" s="299" t="e">
        <f t="shared" si="751"/>
        <v>#N/A</v>
      </c>
      <c r="X7037" s="300" t="str">
        <f t="shared" si="752"/>
        <v>0</v>
      </c>
      <c r="Y7037" s="297"/>
      <c r="Z7037" s="298" t="e">
        <f t="shared" si="753"/>
        <v>#N/A</v>
      </c>
      <c r="AA7037" s="301" t="e">
        <f>VLOOKUP(G7037,Ma_KH!$A:$R,14,0)</f>
        <v>#N/A</v>
      </c>
    </row>
    <row r="7038" spans="1:27" x14ac:dyDescent="0.25">
      <c r="A7038" s="292"/>
      <c r="B7038" s="293"/>
      <c r="C7038" s="294"/>
      <c r="D7038" s="292"/>
      <c r="E7038" s="295"/>
      <c r="F7038" s="294"/>
      <c r="G7038" s="296"/>
      <c r="H7038" s="295"/>
      <c r="I7038" s="293"/>
      <c r="J7038" s="293"/>
      <c r="K7038" s="293"/>
      <c r="L7038" s="21" t="e">
        <f>VLOOKUP($K7038,TONG_SL!$A:$D,2,0)</f>
        <v>#N/A</v>
      </c>
      <c r="N7038" s="21" t="str">
        <f t="shared" si="741"/>
        <v/>
      </c>
      <c r="Q7038" s="21" t="e">
        <f>VLOOKUP(K7038,TONG_SL!$A:$D,3,0)</f>
        <v>#N/A</v>
      </c>
      <c r="R7038" s="297"/>
      <c r="S7038" s="297"/>
      <c r="T7038" s="297" t="e">
        <f>VLOOKUP(VLOOKUP(G7038,Ma_KH!$A:$R,18,0)&amp;K7038,Gia_MB!$A:$F,6,0)</f>
        <v>#N/A</v>
      </c>
      <c r="U7038" s="298" t="e">
        <f t="shared" si="750"/>
        <v>#N/A</v>
      </c>
      <c r="V7038" s="297"/>
      <c r="W7038" s="299" t="e">
        <f t="shared" si="751"/>
        <v>#N/A</v>
      </c>
      <c r="X7038" s="300" t="str">
        <f t="shared" si="752"/>
        <v>0</v>
      </c>
      <c r="Y7038" s="297"/>
      <c r="Z7038" s="298" t="e">
        <f t="shared" si="753"/>
        <v>#N/A</v>
      </c>
      <c r="AA7038" s="301" t="e">
        <f>VLOOKUP(G7038,Ma_KH!$A:$R,14,0)</f>
        <v>#N/A</v>
      </c>
    </row>
    <row r="7039" spans="1:27" x14ac:dyDescent="0.25">
      <c r="A7039" s="292"/>
      <c r="B7039" s="293"/>
      <c r="C7039" s="294"/>
      <c r="D7039" s="292"/>
      <c r="E7039" s="295"/>
      <c r="F7039" s="294"/>
      <c r="G7039" s="296"/>
      <c r="H7039" s="295"/>
      <c r="I7039" s="293"/>
      <c r="J7039" s="293"/>
      <c r="K7039" s="293"/>
      <c r="L7039" s="21" t="e">
        <f>VLOOKUP($K7039,TONG_SL!$A:$D,2,0)</f>
        <v>#N/A</v>
      </c>
      <c r="N7039" s="21" t="str">
        <f t="shared" si="741"/>
        <v/>
      </c>
      <c r="Q7039" s="21" t="e">
        <f>VLOOKUP(K7039,TONG_SL!$A:$D,3,0)</f>
        <v>#N/A</v>
      </c>
      <c r="R7039" s="297"/>
      <c r="S7039" s="297"/>
      <c r="T7039" s="297" t="e">
        <f>VLOOKUP(VLOOKUP(G7039,Ma_KH!$A:$R,18,0)&amp;K7039,Gia_MB!$A:$F,6,0)</f>
        <v>#N/A</v>
      </c>
      <c r="U7039" s="298" t="e">
        <f t="shared" si="750"/>
        <v>#N/A</v>
      </c>
      <c r="V7039" s="297"/>
      <c r="W7039" s="299" t="e">
        <f t="shared" si="751"/>
        <v>#N/A</v>
      </c>
      <c r="X7039" s="300" t="str">
        <f t="shared" si="752"/>
        <v>0</v>
      </c>
      <c r="Y7039" s="297"/>
      <c r="Z7039" s="298" t="e">
        <f t="shared" si="753"/>
        <v>#N/A</v>
      </c>
      <c r="AA7039" s="301" t="e">
        <f>VLOOKUP(G7039,Ma_KH!$A:$R,14,0)</f>
        <v>#N/A</v>
      </c>
    </row>
    <row r="7040" spans="1:27" x14ac:dyDescent="0.25">
      <c r="A7040" s="292"/>
      <c r="B7040" s="293"/>
      <c r="C7040" s="294"/>
      <c r="D7040" s="292"/>
      <c r="E7040" s="295"/>
      <c r="F7040" s="294"/>
      <c r="G7040" s="296"/>
      <c r="H7040" s="295"/>
      <c r="I7040" s="293"/>
      <c r="J7040" s="293"/>
      <c r="K7040" s="293"/>
      <c r="L7040" s="21" t="e">
        <f>VLOOKUP($K7040,TONG_SL!$A:$D,2,0)</f>
        <v>#N/A</v>
      </c>
      <c r="N7040" s="21" t="str">
        <f t="shared" si="741"/>
        <v/>
      </c>
      <c r="Q7040" s="21" t="e">
        <f>VLOOKUP(K7040,TONG_SL!$A:$D,3,0)</f>
        <v>#N/A</v>
      </c>
      <c r="R7040" s="297"/>
      <c r="S7040" s="297"/>
      <c r="T7040" s="297" t="e">
        <f>VLOOKUP(VLOOKUP(G7040,Ma_KH!$A:$R,18,0)&amp;K7040,Gia_MB!$A:$F,6,0)</f>
        <v>#N/A</v>
      </c>
      <c r="U7040" s="298" t="e">
        <f t="shared" si="750"/>
        <v>#N/A</v>
      </c>
      <c r="V7040" s="297"/>
      <c r="W7040" s="299" t="e">
        <f t="shared" si="751"/>
        <v>#N/A</v>
      </c>
      <c r="X7040" s="300" t="str">
        <f t="shared" si="752"/>
        <v>0</v>
      </c>
      <c r="Y7040" s="297"/>
      <c r="Z7040" s="298" t="e">
        <f t="shared" si="753"/>
        <v>#N/A</v>
      </c>
      <c r="AA7040" s="301" t="e">
        <f>VLOOKUP(G7040,Ma_KH!$A:$R,14,0)</f>
        <v>#N/A</v>
      </c>
    </row>
    <row r="7041" spans="1:27" x14ac:dyDescent="0.25">
      <c r="A7041" s="292"/>
      <c r="B7041" s="293"/>
      <c r="C7041" s="294"/>
      <c r="D7041" s="292"/>
      <c r="E7041" s="295"/>
      <c r="F7041" s="294"/>
      <c r="G7041" s="296"/>
      <c r="H7041" s="295"/>
      <c r="I7041" s="293"/>
      <c r="J7041" s="293"/>
      <c r="K7041" s="293"/>
      <c r="L7041" s="21" t="e">
        <f>VLOOKUP($K7041,TONG_SL!$A:$D,2,0)</f>
        <v>#N/A</v>
      </c>
      <c r="N7041" s="21" t="str">
        <f t="shared" ref="N7041:N7104" si="754">IF($B7041&lt;&gt;"","K-C6","")</f>
        <v/>
      </c>
      <c r="Q7041" s="21" t="e">
        <f>VLOOKUP(K7041,TONG_SL!$A:$D,3,0)</f>
        <v>#N/A</v>
      </c>
      <c r="R7041" s="297"/>
      <c r="S7041" s="297"/>
      <c r="T7041" s="297" t="e">
        <f>VLOOKUP(VLOOKUP(G7041,Ma_KH!$A:$R,18,0)&amp;K7041,Gia_MB!$A:$F,6,0)</f>
        <v>#N/A</v>
      </c>
      <c r="U7041" s="298" t="e">
        <f t="shared" si="750"/>
        <v>#N/A</v>
      </c>
      <c r="V7041" s="297"/>
      <c r="W7041" s="299" t="e">
        <f t="shared" si="751"/>
        <v>#N/A</v>
      </c>
      <c r="X7041" s="300" t="str">
        <f t="shared" si="752"/>
        <v>0</v>
      </c>
      <c r="Y7041" s="297"/>
      <c r="Z7041" s="298" t="e">
        <f t="shared" si="753"/>
        <v>#N/A</v>
      </c>
      <c r="AA7041" s="301" t="e">
        <f>VLOOKUP(G7041,Ma_KH!$A:$R,14,0)</f>
        <v>#N/A</v>
      </c>
    </row>
    <row r="7042" spans="1:27" x14ac:dyDescent="0.25">
      <c r="A7042" s="292"/>
      <c r="B7042" s="293"/>
      <c r="C7042" s="294"/>
      <c r="D7042" s="292"/>
      <c r="E7042" s="295"/>
      <c r="F7042" s="294"/>
      <c r="G7042" s="296"/>
      <c r="H7042" s="295"/>
      <c r="I7042" s="293"/>
      <c r="J7042" s="293"/>
      <c r="K7042" s="293"/>
      <c r="L7042" s="21" t="e">
        <f>VLOOKUP($K7042,TONG_SL!$A:$D,2,0)</f>
        <v>#N/A</v>
      </c>
      <c r="N7042" s="21" t="str">
        <f t="shared" si="754"/>
        <v/>
      </c>
      <c r="Q7042" s="21" t="e">
        <f>VLOOKUP(K7042,TONG_SL!$A:$D,3,0)</f>
        <v>#N/A</v>
      </c>
      <c r="R7042" s="297"/>
      <c r="S7042" s="297"/>
      <c r="T7042" s="297" t="e">
        <f>VLOOKUP(VLOOKUP(G7042,Ma_KH!$A:$R,18,0)&amp;K7042,Gia_MB!$A:$F,6,0)</f>
        <v>#N/A</v>
      </c>
      <c r="U7042" s="298" t="e">
        <f t="shared" si="750"/>
        <v>#N/A</v>
      </c>
      <c r="V7042" s="297"/>
      <c r="W7042" s="299" t="e">
        <f t="shared" si="751"/>
        <v>#N/A</v>
      </c>
      <c r="X7042" s="300" t="str">
        <f t="shared" si="752"/>
        <v>0</v>
      </c>
      <c r="Y7042" s="297"/>
      <c r="Z7042" s="298" t="e">
        <f t="shared" si="753"/>
        <v>#N/A</v>
      </c>
      <c r="AA7042" s="301" t="e">
        <f>VLOOKUP(G7042,Ma_KH!$A:$R,14,0)</f>
        <v>#N/A</v>
      </c>
    </row>
    <row r="7043" spans="1:27" x14ac:dyDescent="0.25">
      <c r="A7043" s="292"/>
      <c r="B7043" s="293"/>
      <c r="C7043" s="294"/>
      <c r="D7043" s="292"/>
      <c r="E7043" s="295"/>
      <c r="F7043" s="294"/>
      <c r="G7043" s="296"/>
      <c r="H7043" s="295"/>
      <c r="I7043" s="293"/>
      <c r="J7043" s="293"/>
      <c r="K7043" s="293"/>
      <c r="L7043" s="21" t="e">
        <f>VLOOKUP($K7043,TONG_SL!$A:$D,2,0)</f>
        <v>#N/A</v>
      </c>
      <c r="N7043" s="21" t="str">
        <f t="shared" si="754"/>
        <v/>
      </c>
      <c r="Q7043" s="21" t="e">
        <f>VLOOKUP(K7043,TONG_SL!$A:$D,3,0)</f>
        <v>#N/A</v>
      </c>
      <c r="R7043" s="297"/>
      <c r="S7043" s="297"/>
      <c r="T7043" s="297" t="e">
        <f>VLOOKUP(VLOOKUP(G7043,Ma_KH!$A:$R,18,0)&amp;K7043,Gia_MB!$A:$F,6,0)</f>
        <v>#N/A</v>
      </c>
      <c r="U7043" s="298" t="e">
        <f t="shared" si="750"/>
        <v>#N/A</v>
      </c>
      <c r="V7043" s="297"/>
      <c r="W7043" s="299" t="e">
        <f t="shared" si="751"/>
        <v>#N/A</v>
      </c>
      <c r="X7043" s="300" t="str">
        <f t="shared" si="752"/>
        <v>0</v>
      </c>
      <c r="Y7043" s="297"/>
      <c r="Z7043" s="298" t="e">
        <f t="shared" si="753"/>
        <v>#N/A</v>
      </c>
      <c r="AA7043" s="301" t="e">
        <f>VLOOKUP(G7043,Ma_KH!$A:$R,14,0)</f>
        <v>#N/A</v>
      </c>
    </row>
    <row r="7044" spans="1:27" x14ac:dyDescent="0.25">
      <c r="A7044" s="292"/>
      <c r="B7044" s="293"/>
      <c r="C7044" s="294"/>
      <c r="D7044" s="292"/>
      <c r="E7044" s="295"/>
      <c r="F7044" s="294"/>
      <c r="G7044" s="296"/>
      <c r="H7044" s="295"/>
      <c r="I7044" s="293"/>
      <c r="J7044" s="293"/>
      <c r="K7044" s="293"/>
      <c r="L7044" s="21" t="e">
        <f>VLOOKUP($K7044,TONG_SL!$A:$D,2,0)</f>
        <v>#N/A</v>
      </c>
      <c r="N7044" s="21" t="str">
        <f t="shared" si="754"/>
        <v/>
      </c>
      <c r="Q7044" s="21" t="e">
        <f>VLOOKUP(K7044,TONG_SL!$A:$D,3,0)</f>
        <v>#N/A</v>
      </c>
      <c r="R7044" s="297"/>
      <c r="S7044" s="297"/>
      <c r="T7044" s="297" t="e">
        <f>VLOOKUP(VLOOKUP(G7044,Ma_KH!$A:$R,18,0)&amp;K7044,Gia_MB!$A:$F,6,0)</f>
        <v>#N/A</v>
      </c>
      <c r="U7044" s="298" t="e">
        <f t="shared" si="750"/>
        <v>#N/A</v>
      </c>
      <c r="V7044" s="297"/>
      <c r="W7044" s="299" t="e">
        <f t="shared" si="751"/>
        <v>#N/A</v>
      </c>
      <c r="X7044" s="300" t="str">
        <f t="shared" si="752"/>
        <v>0</v>
      </c>
      <c r="Y7044" s="297"/>
      <c r="Z7044" s="298" t="e">
        <f t="shared" si="753"/>
        <v>#N/A</v>
      </c>
      <c r="AA7044" s="301" t="e">
        <f>VLOOKUP(G7044,Ma_KH!$A:$R,14,0)</f>
        <v>#N/A</v>
      </c>
    </row>
    <row r="7045" spans="1:27" x14ac:dyDescent="0.25">
      <c r="A7045" s="292"/>
      <c r="B7045" s="293"/>
      <c r="C7045" s="294"/>
      <c r="D7045" s="292"/>
      <c r="E7045" s="295"/>
      <c r="F7045" s="294"/>
      <c r="G7045" s="296"/>
      <c r="H7045" s="295"/>
      <c r="I7045" s="293"/>
      <c r="J7045" s="293"/>
      <c r="K7045" s="293"/>
      <c r="L7045" s="21" t="e">
        <f>VLOOKUP($K7045,TONG_SL!$A:$D,2,0)</f>
        <v>#N/A</v>
      </c>
      <c r="N7045" s="21" t="str">
        <f t="shared" si="754"/>
        <v/>
      </c>
      <c r="Q7045" s="21" t="e">
        <f>VLOOKUP(K7045,TONG_SL!$A:$D,3,0)</f>
        <v>#N/A</v>
      </c>
      <c r="R7045" s="297"/>
      <c r="S7045" s="297"/>
      <c r="T7045" s="297" t="e">
        <f>VLOOKUP(VLOOKUP(G7045,Ma_KH!$A:$R,18,0)&amp;K7045,Gia_MB!$A:$F,6,0)</f>
        <v>#N/A</v>
      </c>
      <c r="U7045" s="298" t="e">
        <f t="shared" si="750"/>
        <v>#N/A</v>
      </c>
      <c r="V7045" s="297"/>
      <c r="W7045" s="299" t="e">
        <f t="shared" si="751"/>
        <v>#N/A</v>
      </c>
      <c r="X7045" s="300" t="str">
        <f t="shared" si="752"/>
        <v>0</v>
      </c>
      <c r="Y7045" s="297"/>
      <c r="Z7045" s="298" t="e">
        <f t="shared" si="753"/>
        <v>#N/A</v>
      </c>
      <c r="AA7045" s="301" t="e">
        <f>VLOOKUP(G7045,Ma_KH!$A:$R,14,0)</f>
        <v>#N/A</v>
      </c>
    </row>
    <row r="7046" spans="1:27" x14ac:dyDescent="0.25">
      <c r="A7046" s="292"/>
      <c r="B7046" s="293"/>
      <c r="C7046" s="294"/>
      <c r="D7046" s="292"/>
      <c r="E7046" s="295"/>
      <c r="F7046" s="294"/>
      <c r="G7046" s="296"/>
      <c r="H7046" s="295"/>
      <c r="I7046" s="293"/>
      <c r="J7046" s="293"/>
      <c r="K7046" s="293"/>
      <c r="L7046" s="21" t="e">
        <f>VLOOKUP($K7046,TONG_SL!$A:$D,2,0)</f>
        <v>#N/A</v>
      </c>
      <c r="N7046" s="21" t="str">
        <f t="shared" si="754"/>
        <v/>
      </c>
      <c r="Q7046" s="21" t="e">
        <f>VLOOKUP(K7046,TONG_SL!$A:$D,3,0)</f>
        <v>#N/A</v>
      </c>
      <c r="R7046" s="297"/>
      <c r="S7046" s="297"/>
      <c r="T7046" s="297" t="e">
        <f>VLOOKUP(VLOOKUP(G7046,Ma_KH!$A:$R,18,0)&amp;K7046,Gia_MB!$A:$F,6,0)</f>
        <v>#N/A</v>
      </c>
      <c r="U7046" s="298" t="e">
        <f t="shared" si="750"/>
        <v>#N/A</v>
      </c>
      <c r="V7046" s="297"/>
      <c r="W7046" s="299" t="e">
        <f t="shared" si="751"/>
        <v>#N/A</v>
      </c>
      <c r="X7046" s="300" t="str">
        <f t="shared" si="752"/>
        <v>0</v>
      </c>
      <c r="Y7046" s="297"/>
      <c r="Z7046" s="298" t="e">
        <f t="shared" si="753"/>
        <v>#N/A</v>
      </c>
      <c r="AA7046" s="301" t="e">
        <f>VLOOKUP(G7046,Ma_KH!$A:$R,14,0)</f>
        <v>#N/A</v>
      </c>
    </row>
    <row r="7047" spans="1:27" x14ac:dyDescent="0.25">
      <c r="A7047" s="292"/>
      <c r="B7047" s="293"/>
      <c r="C7047" s="294"/>
      <c r="D7047" s="292"/>
      <c r="E7047" s="295"/>
      <c r="F7047" s="294"/>
      <c r="G7047" s="296"/>
      <c r="H7047" s="295"/>
      <c r="I7047" s="293"/>
      <c r="J7047" s="293"/>
      <c r="K7047" s="293"/>
      <c r="L7047" s="21" t="e">
        <f>VLOOKUP($K7047,TONG_SL!$A:$D,2,0)</f>
        <v>#N/A</v>
      </c>
      <c r="N7047" s="21" t="str">
        <f t="shared" si="754"/>
        <v/>
      </c>
      <c r="Q7047" s="21" t="e">
        <f>VLOOKUP(K7047,TONG_SL!$A:$D,3,0)</f>
        <v>#N/A</v>
      </c>
      <c r="R7047" s="297"/>
      <c r="S7047" s="297"/>
      <c r="T7047" s="297" t="e">
        <f>VLOOKUP(VLOOKUP(G7047,Ma_KH!$A:$R,18,0)&amp;K7047,Gia_MB!$A:$F,6,0)</f>
        <v>#N/A</v>
      </c>
      <c r="U7047" s="298" t="e">
        <f t="shared" si="750"/>
        <v>#N/A</v>
      </c>
      <c r="V7047" s="297"/>
      <c r="W7047" s="299" t="e">
        <f t="shared" si="751"/>
        <v>#N/A</v>
      </c>
      <c r="X7047" s="300" t="str">
        <f t="shared" si="752"/>
        <v>0</v>
      </c>
      <c r="Y7047" s="297"/>
      <c r="Z7047" s="298" t="e">
        <f t="shared" si="753"/>
        <v>#N/A</v>
      </c>
      <c r="AA7047" s="301" t="e">
        <f>VLOOKUP(G7047,Ma_KH!$A:$R,14,0)</f>
        <v>#N/A</v>
      </c>
    </row>
    <row r="7048" spans="1:27" x14ac:dyDescent="0.25">
      <c r="A7048" s="292"/>
      <c r="B7048" s="293"/>
      <c r="C7048" s="294"/>
      <c r="D7048" s="292"/>
      <c r="E7048" s="295"/>
      <c r="F7048" s="294"/>
      <c r="G7048" s="296"/>
      <c r="H7048" s="295"/>
      <c r="I7048" s="293"/>
      <c r="J7048" s="293"/>
      <c r="K7048" s="293"/>
      <c r="L7048" s="21" t="e">
        <f>VLOOKUP($K7048,TONG_SL!$A:$D,2,0)</f>
        <v>#N/A</v>
      </c>
      <c r="N7048" s="21" t="str">
        <f t="shared" si="754"/>
        <v/>
      </c>
      <c r="Q7048" s="21" t="e">
        <f>VLOOKUP(K7048,TONG_SL!$A:$D,3,0)</f>
        <v>#N/A</v>
      </c>
      <c r="R7048" s="297"/>
      <c r="S7048" s="297"/>
      <c r="T7048" s="297" t="e">
        <f>VLOOKUP(VLOOKUP(G7048,Ma_KH!$A:$R,18,0)&amp;K7048,Gia_MB!$A:$F,6,0)</f>
        <v>#N/A</v>
      </c>
      <c r="U7048" s="298" t="e">
        <f t="shared" si="750"/>
        <v>#N/A</v>
      </c>
      <c r="V7048" s="297"/>
      <c r="W7048" s="299" t="e">
        <f t="shared" si="751"/>
        <v>#N/A</v>
      </c>
      <c r="X7048" s="300" t="str">
        <f t="shared" si="752"/>
        <v>0</v>
      </c>
      <c r="Y7048" s="297"/>
      <c r="Z7048" s="298" t="e">
        <f t="shared" si="753"/>
        <v>#N/A</v>
      </c>
      <c r="AA7048" s="301" t="e">
        <f>VLOOKUP(G7048,Ma_KH!$A:$R,14,0)</f>
        <v>#N/A</v>
      </c>
    </row>
    <row r="7049" spans="1:27" x14ac:dyDescent="0.25">
      <c r="A7049" s="292"/>
      <c r="B7049" s="293"/>
      <c r="C7049" s="294"/>
      <c r="D7049" s="292"/>
      <c r="E7049" s="295"/>
      <c r="F7049" s="294"/>
      <c r="G7049" s="296"/>
      <c r="H7049" s="295"/>
      <c r="I7049" s="293"/>
      <c r="J7049" s="293"/>
      <c r="K7049" s="293"/>
      <c r="L7049" s="21" t="e">
        <f>VLOOKUP($K7049,TONG_SL!$A:$D,2,0)</f>
        <v>#N/A</v>
      </c>
      <c r="N7049" s="21" t="str">
        <f t="shared" si="754"/>
        <v/>
      </c>
      <c r="Q7049" s="21" t="e">
        <f>VLOOKUP(K7049,TONG_SL!$A:$D,3,0)</f>
        <v>#N/A</v>
      </c>
      <c r="R7049" s="297"/>
      <c r="S7049" s="297"/>
      <c r="T7049" s="297" t="e">
        <f>VLOOKUP(VLOOKUP(G7049,Ma_KH!$A:$R,18,0)&amp;K7049,Gia_MB!$A:$F,6,0)</f>
        <v>#N/A</v>
      </c>
      <c r="U7049" s="298" t="e">
        <f t="shared" si="750"/>
        <v>#N/A</v>
      </c>
      <c r="V7049" s="297"/>
      <c r="W7049" s="299" t="e">
        <f t="shared" si="751"/>
        <v>#N/A</v>
      </c>
      <c r="X7049" s="300" t="str">
        <f t="shared" si="752"/>
        <v>0</v>
      </c>
      <c r="Y7049" s="297"/>
      <c r="Z7049" s="298" t="e">
        <f t="shared" si="753"/>
        <v>#N/A</v>
      </c>
      <c r="AA7049" s="301" t="e">
        <f>VLOOKUP(G7049,Ma_KH!$A:$R,14,0)</f>
        <v>#N/A</v>
      </c>
    </row>
    <row r="7050" spans="1:27" x14ac:dyDescent="0.25">
      <c r="A7050" s="292"/>
      <c r="B7050" s="293"/>
      <c r="C7050" s="294"/>
      <c r="D7050" s="292"/>
      <c r="E7050" s="295"/>
      <c r="F7050" s="294"/>
      <c r="G7050" s="296"/>
      <c r="H7050" s="295"/>
      <c r="I7050" s="293"/>
      <c r="J7050" s="293"/>
      <c r="K7050" s="293"/>
      <c r="L7050" s="21" t="e">
        <f>VLOOKUP($K7050,TONG_SL!$A:$D,2,0)</f>
        <v>#N/A</v>
      </c>
      <c r="N7050" s="21" t="str">
        <f t="shared" si="754"/>
        <v/>
      </c>
      <c r="Q7050" s="21" t="e">
        <f>VLOOKUP(K7050,TONG_SL!$A:$D,3,0)</f>
        <v>#N/A</v>
      </c>
      <c r="R7050" s="297"/>
      <c r="S7050" s="297"/>
      <c r="T7050" s="297" t="e">
        <f>VLOOKUP(VLOOKUP(G7050,Ma_KH!$A:$R,18,0)&amp;K7050,Gia_MB!$A:$F,6,0)</f>
        <v>#N/A</v>
      </c>
      <c r="U7050" s="298" t="e">
        <f t="shared" si="750"/>
        <v>#N/A</v>
      </c>
      <c r="V7050" s="297"/>
      <c r="W7050" s="299" t="e">
        <f t="shared" si="751"/>
        <v>#N/A</v>
      </c>
      <c r="X7050" s="300" t="str">
        <f t="shared" si="752"/>
        <v>0</v>
      </c>
      <c r="Y7050" s="297"/>
      <c r="Z7050" s="298" t="e">
        <f t="shared" si="753"/>
        <v>#N/A</v>
      </c>
      <c r="AA7050" s="301" t="e">
        <f>VLOOKUP(G7050,Ma_KH!$A:$R,14,0)</f>
        <v>#N/A</v>
      </c>
    </row>
    <row r="7051" spans="1:27" x14ac:dyDescent="0.25">
      <c r="A7051" s="292"/>
      <c r="B7051" s="293"/>
      <c r="C7051" s="294"/>
      <c r="D7051" s="292"/>
      <c r="E7051" s="295"/>
      <c r="F7051" s="294"/>
      <c r="G7051" s="296"/>
      <c r="H7051" s="295"/>
      <c r="I7051" s="293"/>
      <c r="J7051" s="293"/>
      <c r="K7051" s="293"/>
      <c r="L7051" s="21" t="e">
        <f>VLOOKUP($K7051,TONG_SL!$A:$D,2,0)</f>
        <v>#N/A</v>
      </c>
      <c r="N7051" s="21" t="str">
        <f t="shared" si="754"/>
        <v/>
      </c>
      <c r="Q7051" s="21" t="e">
        <f>VLOOKUP(K7051,TONG_SL!$A:$D,3,0)</f>
        <v>#N/A</v>
      </c>
      <c r="R7051" s="297"/>
      <c r="S7051" s="297"/>
      <c r="T7051" s="297" t="e">
        <f>VLOOKUP(VLOOKUP(G7051,Ma_KH!$A:$R,18,0)&amp;K7051,Gia_MB!$A:$F,6,0)</f>
        <v>#N/A</v>
      </c>
      <c r="U7051" s="298" t="e">
        <f t="shared" si="750"/>
        <v>#N/A</v>
      </c>
      <c r="V7051" s="297"/>
      <c r="W7051" s="299" t="e">
        <f t="shared" si="751"/>
        <v>#N/A</v>
      </c>
      <c r="X7051" s="300" t="str">
        <f t="shared" si="752"/>
        <v>0</v>
      </c>
      <c r="Y7051" s="297"/>
      <c r="Z7051" s="298" t="e">
        <f t="shared" si="753"/>
        <v>#N/A</v>
      </c>
      <c r="AA7051" s="301" t="e">
        <f>VLOOKUP(G7051,Ma_KH!$A:$R,14,0)</f>
        <v>#N/A</v>
      </c>
    </row>
    <row r="7052" spans="1:27" x14ac:dyDescent="0.25">
      <c r="A7052" s="292"/>
      <c r="B7052" s="293"/>
      <c r="C7052" s="294"/>
      <c r="D7052" s="292"/>
      <c r="E7052" s="295"/>
      <c r="F7052" s="294"/>
      <c r="G7052" s="296"/>
      <c r="H7052" s="295"/>
      <c r="I7052" s="293"/>
      <c r="J7052" s="293"/>
      <c r="K7052" s="293"/>
      <c r="L7052" s="21" t="e">
        <f>VLOOKUP($K7052,TONG_SL!$A:$D,2,0)</f>
        <v>#N/A</v>
      </c>
      <c r="N7052" s="21" t="str">
        <f t="shared" si="754"/>
        <v/>
      </c>
      <c r="Q7052" s="21" t="e">
        <f>VLOOKUP(K7052,TONG_SL!$A:$D,3,0)</f>
        <v>#N/A</v>
      </c>
      <c r="R7052" s="297"/>
      <c r="S7052" s="297"/>
      <c r="T7052" s="297" t="e">
        <f>VLOOKUP(VLOOKUP(G7052,Ma_KH!$A:$R,18,0)&amp;K7052,Gia_MB!$A:$F,6,0)</f>
        <v>#N/A</v>
      </c>
      <c r="U7052" s="298" t="e">
        <f t="shared" si="750"/>
        <v>#N/A</v>
      </c>
      <c r="V7052" s="297"/>
      <c r="W7052" s="299" t="e">
        <f t="shared" si="751"/>
        <v>#N/A</v>
      </c>
      <c r="X7052" s="300" t="str">
        <f t="shared" si="752"/>
        <v>0</v>
      </c>
      <c r="Y7052" s="297"/>
      <c r="Z7052" s="298" t="e">
        <f t="shared" si="753"/>
        <v>#N/A</v>
      </c>
      <c r="AA7052" s="301" t="e">
        <f>VLOOKUP(G7052,Ma_KH!$A:$R,14,0)</f>
        <v>#N/A</v>
      </c>
    </row>
    <row r="7053" spans="1:27" x14ac:dyDescent="0.25">
      <c r="A7053" s="292"/>
      <c r="B7053" s="293"/>
      <c r="C7053" s="294"/>
      <c r="D7053" s="292"/>
      <c r="E7053" s="295"/>
      <c r="F7053" s="294"/>
      <c r="G7053" s="296"/>
      <c r="H7053" s="295"/>
      <c r="I7053" s="293"/>
      <c r="J7053" s="293"/>
      <c r="K7053" s="293"/>
      <c r="L7053" s="21" t="e">
        <f>VLOOKUP($K7053,TONG_SL!$A:$D,2,0)</f>
        <v>#N/A</v>
      </c>
      <c r="N7053" s="21" t="str">
        <f t="shared" si="754"/>
        <v/>
      </c>
      <c r="Q7053" s="21" t="e">
        <f>VLOOKUP(K7053,TONG_SL!$A:$D,3,0)</f>
        <v>#N/A</v>
      </c>
      <c r="R7053" s="297"/>
      <c r="S7053" s="297"/>
      <c r="T7053" s="297" t="e">
        <f>VLOOKUP(VLOOKUP(G7053,Ma_KH!$A:$R,18,0)&amp;K7053,Gia_MB!$A:$F,6,0)</f>
        <v>#N/A</v>
      </c>
      <c r="U7053" s="298" t="e">
        <f t="shared" si="750"/>
        <v>#N/A</v>
      </c>
      <c r="V7053" s="297"/>
      <c r="W7053" s="299" t="e">
        <f t="shared" si="751"/>
        <v>#N/A</v>
      </c>
      <c r="X7053" s="300" t="str">
        <f t="shared" si="752"/>
        <v>0</v>
      </c>
      <c r="Y7053" s="297"/>
      <c r="Z7053" s="298" t="e">
        <f t="shared" si="753"/>
        <v>#N/A</v>
      </c>
      <c r="AA7053" s="301" t="e">
        <f>VLOOKUP(G7053,Ma_KH!$A:$R,14,0)</f>
        <v>#N/A</v>
      </c>
    </row>
    <row r="7054" spans="1:27" x14ac:dyDescent="0.25">
      <c r="A7054" s="292"/>
      <c r="B7054" s="293"/>
      <c r="C7054" s="294"/>
      <c r="D7054" s="292"/>
      <c r="E7054" s="295"/>
      <c r="F7054" s="294"/>
      <c r="G7054" s="296"/>
      <c r="H7054" s="295"/>
      <c r="I7054" s="293"/>
      <c r="J7054" s="293"/>
      <c r="K7054" s="293"/>
      <c r="L7054" s="21" t="e">
        <f>VLOOKUP($K7054,TONG_SL!$A:$D,2,0)</f>
        <v>#N/A</v>
      </c>
      <c r="N7054" s="21" t="str">
        <f t="shared" si="754"/>
        <v/>
      </c>
      <c r="Q7054" s="21" t="e">
        <f>VLOOKUP(K7054,TONG_SL!$A:$D,3,0)</f>
        <v>#N/A</v>
      </c>
      <c r="R7054" s="297"/>
      <c r="S7054" s="297"/>
      <c r="T7054" s="297" t="e">
        <f>VLOOKUP(VLOOKUP(G7054,Ma_KH!$A:$R,18,0)&amp;K7054,Gia_MB!$A:$F,6,0)</f>
        <v>#N/A</v>
      </c>
      <c r="U7054" s="298" t="e">
        <f t="shared" si="750"/>
        <v>#N/A</v>
      </c>
      <c r="V7054" s="297"/>
      <c r="W7054" s="299" t="e">
        <f t="shared" si="751"/>
        <v>#N/A</v>
      </c>
      <c r="X7054" s="300" t="str">
        <f t="shared" si="752"/>
        <v>0</v>
      </c>
      <c r="Y7054" s="297"/>
      <c r="Z7054" s="298" t="e">
        <f t="shared" si="753"/>
        <v>#N/A</v>
      </c>
      <c r="AA7054" s="301" t="e">
        <f>VLOOKUP(G7054,Ma_KH!$A:$R,14,0)</f>
        <v>#N/A</v>
      </c>
    </row>
    <row r="7055" spans="1:27" x14ac:dyDescent="0.25">
      <c r="A7055" s="292"/>
      <c r="B7055" s="293"/>
      <c r="C7055" s="294"/>
      <c r="D7055" s="292"/>
      <c r="E7055" s="295"/>
      <c r="F7055" s="294"/>
      <c r="G7055" s="296"/>
      <c r="H7055" s="295"/>
      <c r="I7055" s="293"/>
      <c r="J7055" s="293"/>
      <c r="K7055" s="293"/>
      <c r="L7055" s="21" t="e">
        <f>VLOOKUP($K7055,TONG_SL!$A:$D,2,0)</f>
        <v>#N/A</v>
      </c>
      <c r="N7055" s="21" t="str">
        <f t="shared" si="754"/>
        <v/>
      </c>
      <c r="Q7055" s="21" t="e">
        <f>VLOOKUP(K7055,TONG_SL!$A:$D,3,0)</f>
        <v>#N/A</v>
      </c>
      <c r="R7055" s="297"/>
      <c r="S7055" s="297"/>
      <c r="T7055" s="297" t="e">
        <f>VLOOKUP(VLOOKUP(G7055,Ma_KH!$A:$R,18,0)&amp;K7055,Gia_MB!$A:$F,6,0)</f>
        <v>#N/A</v>
      </c>
      <c r="U7055" s="298" t="e">
        <f t="shared" si="750"/>
        <v>#N/A</v>
      </c>
      <c r="V7055" s="297"/>
      <c r="W7055" s="299" t="e">
        <f t="shared" si="751"/>
        <v>#N/A</v>
      </c>
      <c r="X7055" s="300" t="str">
        <f t="shared" si="752"/>
        <v>0</v>
      </c>
      <c r="Y7055" s="297"/>
      <c r="Z7055" s="298" t="e">
        <f t="shared" si="753"/>
        <v>#N/A</v>
      </c>
      <c r="AA7055" s="301" t="e">
        <f>VLOOKUP(G7055,Ma_KH!$A:$R,14,0)</f>
        <v>#N/A</v>
      </c>
    </row>
    <row r="7056" spans="1:27" x14ac:dyDescent="0.25">
      <c r="A7056" s="292"/>
      <c r="B7056" s="293"/>
      <c r="C7056" s="294"/>
      <c r="D7056" s="292"/>
      <c r="E7056" s="295"/>
      <c r="F7056" s="294"/>
      <c r="G7056" s="296"/>
      <c r="H7056" s="295"/>
      <c r="I7056" s="293"/>
      <c r="J7056" s="293"/>
      <c r="K7056" s="293"/>
      <c r="L7056" s="21" t="e">
        <f>VLOOKUP($K7056,TONG_SL!$A:$D,2,0)</f>
        <v>#N/A</v>
      </c>
      <c r="N7056" s="21" t="str">
        <f t="shared" si="754"/>
        <v/>
      </c>
      <c r="Q7056" s="21" t="e">
        <f>VLOOKUP(K7056,TONG_SL!$A:$D,3,0)</f>
        <v>#N/A</v>
      </c>
      <c r="R7056" s="297"/>
      <c r="S7056" s="297"/>
      <c r="T7056" s="297" t="e">
        <f>VLOOKUP(VLOOKUP(G7056,Ma_KH!$A:$R,18,0)&amp;K7056,Gia_MB!$A:$F,6,0)</f>
        <v>#N/A</v>
      </c>
      <c r="U7056" s="298" t="e">
        <f t="shared" si="750"/>
        <v>#N/A</v>
      </c>
      <c r="V7056" s="297"/>
      <c r="W7056" s="299" t="e">
        <f t="shared" si="751"/>
        <v>#N/A</v>
      </c>
      <c r="X7056" s="300" t="str">
        <f t="shared" si="752"/>
        <v>0</v>
      </c>
      <c r="Y7056" s="297"/>
      <c r="Z7056" s="298" t="e">
        <f t="shared" si="753"/>
        <v>#N/A</v>
      </c>
      <c r="AA7056" s="301" t="e">
        <f>VLOOKUP(G7056,Ma_KH!$A:$R,14,0)</f>
        <v>#N/A</v>
      </c>
    </row>
    <row r="7057" spans="1:27" x14ac:dyDescent="0.25">
      <c r="A7057" s="292"/>
      <c r="B7057" s="293"/>
      <c r="C7057" s="294"/>
      <c r="D7057" s="292"/>
      <c r="E7057" s="295"/>
      <c r="F7057" s="294"/>
      <c r="G7057" s="296"/>
      <c r="H7057" s="295"/>
      <c r="I7057" s="293"/>
      <c r="J7057" s="293"/>
      <c r="K7057" s="293"/>
      <c r="L7057" s="21" t="e">
        <f>VLOOKUP($K7057,TONG_SL!$A:$D,2,0)</f>
        <v>#N/A</v>
      </c>
      <c r="N7057" s="21" t="str">
        <f t="shared" si="754"/>
        <v/>
      </c>
      <c r="Q7057" s="21" t="e">
        <f>VLOOKUP(K7057,TONG_SL!$A:$D,3,0)</f>
        <v>#N/A</v>
      </c>
      <c r="R7057" s="297"/>
      <c r="S7057" s="297"/>
      <c r="T7057" s="297" t="e">
        <f>VLOOKUP(VLOOKUP(G7057,Ma_KH!$A:$R,18,0)&amp;K7057,Gia_MB!$A:$F,6,0)</f>
        <v>#N/A</v>
      </c>
      <c r="U7057" s="298" t="e">
        <f t="shared" si="750"/>
        <v>#N/A</v>
      </c>
      <c r="V7057" s="297"/>
      <c r="W7057" s="299" t="e">
        <f t="shared" si="751"/>
        <v>#N/A</v>
      </c>
      <c r="X7057" s="300" t="str">
        <f t="shared" si="752"/>
        <v>0</v>
      </c>
      <c r="Y7057" s="297"/>
      <c r="Z7057" s="298" t="e">
        <f t="shared" si="753"/>
        <v>#N/A</v>
      </c>
      <c r="AA7057" s="301" t="e">
        <f>VLOOKUP(G7057,Ma_KH!$A:$R,14,0)</f>
        <v>#N/A</v>
      </c>
    </row>
    <row r="7058" spans="1:27" x14ac:dyDescent="0.25">
      <c r="A7058" s="292"/>
      <c r="B7058" s="293"/>
      <c r="C7058" s="294"/>
      <c r="D7058" s="292"/>
      <c r="E7058" s="295"/>
      <c r="F7058" s="294"/>
      <c r="G7058" s="296"/>
      <c r="H7058" s="295"/>
      <c r="I7058" s="293"/>
      <c r="J7058" s="293"/>
      <c r="K7058" s="293"/>
      <c r="L7058" s="21" t="e">
        <f>VLOOKUP($K7058,TONG_SL!$A:$D,2,0)</f>
        <v>#N/A</v>
      </c>
      <c r="N7058" s="21" t="str">
        <f t="shared" si="754"/>
        <v/>
      </c>
      <c r="Q7058" s="21" t="e">
        <f>VLOOKUP(K7058,TONG_SL!$A:$D,3,0)</f>
        <v>#N/A</v>
      </c>
      <c r="R7058" s="297"/>
      <c r="S7058" s="297"/>
      <c r="T7058" s="297" t="e">
        <f>VLOOKUP(VLOOKUP(G7058,Ma_KH!$A:$R,18,0)&amp;K7058,Gia_MB!$A:$F,6,0)</f>
        <v>#N/A</v>
      </c>
      <c r="U7058" s="298" t="e">
        <f t="shared" si="750"/>
        <v>#N/A</v>
      </c>
      <c r="V7058" s="297"/>
      <c r="W7058" s="299" t="e">
        <f t="shared" si="751"/>
        <v>#N/A</v>
      </c>
      <c r="X7058" s="300" t="str">
        <f t="shared" si="752"/>
        <v>0</v>
      </c>
      <c r="Y7058" s="297"/>
      <c r="Z7058" s="298" t="e">
        <f t="shared" si="753"/>
        <v>#N/A</v>
      </c>
      <c r="AA7058" s="301" t="e">
        <f>VLOOKUP(G7058,Ma_KH!$A:$R,14,0)</f>
        <v>#N/A</v>
      </c>
    </row>
    <row r="7059" spans="1:27" x14ac:dyDescent="0.25">
      <c r="A7059" s="292"/>
      <c r="B7059" s="293"/>
      <c r="C7059" s="294"/>
      <c r="D7059" s="292"/>
      <c r="E7059" s="295"/>
      <c r="F7059" s="294"/>
      <c r="G7059" s="296"/>
      <c r="H7059" s="295"/>
      <c r="I7059" s="293"/>
      <c r="J7059" s="293"/>
      <c r="K7059" s="293"/>
      <c r="L7059" s="21" t="e">
        <f>VLOOKUP($K7059,TONG_SL!$A:$D,2,0)</f>
        <v>#N/A</v>
      </c>
      <c r="N7059" s="21" t="str">
        <f t="shared" si="754"/>
        <v/>
      </c>
      <c r="Q7059" s="21" t="e">
        <f>VLOOKUP(K7059,TONG_SL!$A:$D,3,0)</f>
        <v>#N/A</v>
      </c>
      <c r="R7059" s="297"/>
      <c r="S7059" s="297"/>
      <c r="T7059" s="297" t="e">
        <f>VLOOKUP(VLOOKUP(G7059,Ma_KH!$A:$R,18,0)&amp;K7059,Gia_MB!$A:$F,6,0)</f>
        <v>#N/A</v>
      </c>
      <c r="U7059" s="298" t="e">
        <f t="shared" si="750"/>
        <v>#N/A</v>
      </c>
      <c r="V7059" s="297"/>
      <c r="W7059" s="299" t="e">
        <f t="shared" si="751"/>
        <v>#N/A</v>
      </c>
      <c r="X7059" s="300" t="str">
        <f t="shared" si="752"/>
        <v>0</v>
      </c>
      <c r="Y7059" s="297"/>
      <c r="Z7059" s="298" t="e">
        <f t="shared" si="753"/>
        <v>#N/A</v>
      </c>
      <c r="AA7059" s="301" t="e">
        <f>VLOOKUP(G7059,Ma_KH!$A:$R,14,0)</f>
        <v>#N/A</v>
      </c>
    </row>
    <row r="7060" spans="1:27" x14ac:dyDescent="0.25">
      <c r="A7060" s="292"/>
      <c r="B7060" s="293"/>
      <c r="C7060" s="294"/>
      <c r="D7060" s="292"/>
      <c r="E7060" s="295"/>
      <c r="F7060" s="294"/>
      <c r="G7060" s="296"/>
      <c r="H7060" s="295"/>
      <c r="I7060" s="293"/>
      <c r="J7060" s="293"/>
      <c r="K7060" s="293"/>
      <c r="L7060" s="21" t="e">
        <f>VLOOKUP($K7060,TONG_SL!$A:$D,2,0)</f>
        <v>#N/A</v>
      </c>
      <c r="N7060" s="21" t="str">
        <f t="shared" si="754"/>
        <v/>
      </c>
      <c r="Q7060" s="21" t="e">
        <f>VLOOKUP(K7060,TONG_SL!$A:$D,3,0)</f>
        <v>#N/A</v>
      </c>
      <c r="R7060" s="297"/>
      <c r="S7060" s="297"/>
      <c r="T7060" s="297" t="e">
        <f>VLOOKUP(VLOOKUP(G7060,Ma_KH!$A:$R,18,0)&amp;K7060,Gia_MB!$A:$F,6,0)</f>
        <v>#N/A</v>
      </c>
      <c r="U7060" s="298" t="e">
        <f t="shared" si="750"/>
        <v>#N/A</v>
      </c>
      <c r="V7060" s="297"/>
      <c r="W7060" s="299" t="e">
        <f t="shared" si="751"/>
        <v>#N/A</v>
      </c>
      <c r="X7060" s="300" t="str">
        <f t="shared" si="752"/>
        <v>0</v>
      </c>
      <c r="Y7060" s="297"/>
      <c r="Z7060" s="298" t="e">
        <f t="shared" si="753"/>
        <v>#N/A</v>
      </c>
      <c r="AA7060" s="301" t="e">
        <f>VLOOKUP(G7060,Ma_KH!$A:$R,14,0)</f>
        <v>#N/A</v>
      </c>
    </row>
    <row r="7061" spans="1:27" x14ac:dyDescent="0.25">
      <c r="A7061" s="292"/>
      <c r="B7061" s="293"/>
      <c r="C7061" s="294"/>
      <c r="D7061" s="292"/>
      <c r="E7061" s="295"/>
      <c r="F7061" s="294"/>
      <c r="G7061" s="296"/>
      <c r="H7061" s="295"/>
      <c r="I7061" s="293"/>
      <c r="J7061" s="293"/>
      <c r="K7061" s="293"/>
      <c r="L7061" s="21" t="e">
        <f>VLOOKUP($K7061,TONG_SL!$A:$D,2,0)</f>
        <v>#N/A</v>
      </c>
      <c r="N7061" s="21" t="str">
        <f t="shared" si="754"/>
        <v/>
      </c>
      <c r="Q7061" s="21" t="e">
        <f>VLOOKUP(K7061,TONG_SL!$A:$D,3,0)</f>
        <v>#N/A</v>
      </c>
      <c r="R7061" s="297"/>
      <c r="S7061" s="297"/>
      <c r="T7061" s="297" t="e">
        <f>VLOOKUP(VLOOKUP(G7061,Ma_KH!$A:$R,18,0)&amp;K7061,Gia_MB!$A:$F,6,0)</f>
        <v>#N/A</v>
      </c>
      <c r="U7061" s="298" t="e">
        <f t="shared" si="750"/>
        <v>#N/A</v>
      </c>
      <c r="V7061" s="297"/>
      <c r="W7061" s="299" t="e">
        <f t="shared" si="751"/>
        <v>#N/A</v>
      </c>
      <c r="X7061" s="300" t="str">
        <f t="shared" si="752"/>
        <v>0</v>
      </c>
      <c r="Y7061" s="297"/>
      <c r="Z7061" s="298" t="e">
        <f t="shared" si="753"/>
        <v>#N/A</v>
      </c>
      <c r="AA7061" s="301" t="e">
        <f>VLOOKUP(G7061,Ma_KH!$A:$R,14,0)</f>
        <v>#N/A</v>
      </c>
    </row>
    <row r="7062" spans="1:27" x14ac:dyDescent="0.25">
      <c r="A7062" s="292"/>
      <c r="B7062" s="293"/>
      <c r="C7062" s="294"/>
      <c r="D7062" s="292"/>
      <c r="E7062" s="295"/>
      <c r="F7062" s="294"/>
      <c r="G7062" s="296"/>
      <c r="H7062" s="295"/>
      <c r="I7062" s="293"/>
      <c r="J7062" s="293"/>
      <c r="K7062" s="293"/>
      <c r="L7062" s="21" t="e">
        <f>VLOOKUP($K7062,TONG_SL!$A:$D,2,0)</f>
        <v>#N/A</v>
      </c>
      <c r="N7062" s="21" t="str">
        <f t="shared" si="754"/>
        <v/>
      </c>
      <c r="Q7062" s="21" t="e">
        <f>VLOOKUP(K7062,TONG_SL!$A:$D,3,0)</f>
        <v>#N/A</v>
      </c>
      <c r="R7062" s="297"/>
      <c r="S7062" s="297"/>
      <c r="T7062" s="297" t="e">
        <f>VLOOKUP(VLOOKUP(G7062,Ma_KH!$A:$R,18,0)&amp;K7062,Gia_MB!$A:$F,6,0)</f>
        <v>#N/A</v>
      </c>
      <c r="U7062" s="298" t="e">
        <f t="shared" si="750"/>
        <v>#N/A</v>
      </c>
      <c r="V7062" s="297"/>
      <c r="W7062" s="299" t="e">
        <f t="shared" si="751"/>
        <v>#N/A</v>
      </c>
      <c r="X7062" s="300" t="str">
        <f t="shared" si="752"/>
        <v>0</v>
      </c>
      <c r="Y7062" s="297"/>
      <c r="Z7062" s="298" t="e">
        <f t="shared" si="753"/>
        <v>#N/A</v>
      </c>
      <c r="AA7062" s="301" t="e">
        <f>VLOOKUP(G7062,Ma_KH!$A:$R,14,0)</f>
        <v>#N/A</v>
      </c>
    </row>
    <row r="7063" spans="1:27" x14ac:dyDescent="0.25">
      <c r="A7063" s="292"/>
      <c r="B7063" s="293"/>
      <c r="C7063" s="294"/>
      <c r="D7063" s="292"/>
      <c r="E7063" s="295"/>
      <c r="F7063" s="294"/>
      <c r="G7063" s="296"/>
      <c r="H7063" s="295"/>
      <c r="I7063" s="293"/>
      <c r="J7063" s="293"/>
      <c r="K7063" s="293"/>
      <c r="L7063" s="21" t="e">
        <f>VLOOKUP($K7063,TONG_SL!$A:$D,2,0)</f>
        <v>#N/A</v>
      </c>
      <c r="N7063" s="21" t="str">
        <f t="shared" si="754"/>
        <v/>
      </c>
      <c r="Q7063" s="21" t="e">
        <f>VLOOKUP(K7063,TONG_SL!$A:$D,3,0)</f>
        <v>#N/A</v>
      </c>
      <c r="R7063" s="297"/>
      <c r="S7063" s="297"/>
      <c r="T7063" s="297" t="e">
        <f>VLOOKUP(VLOOKUP(G7063,Ma_KH!$A:$R,18,0)&amp;K7063,Gia_MB!$A:$F,6,0)</f>
        <v>#N/A</v>
      </c>
      <c r="U7063" s="298" t="e">
        <f t="shared" si="750"/>
        <v>#N/A</v>
      </c>
      <c r="V7063" s="297"/>
      <c r="W7063" s="299" t="e">
        <f t="shared" si="751"/>
        <v>#N/A</v>
      </c>
      <c r="X7063" s="300" t="str">
        <f t="shared" si="752"/>
        <v>0</v>
      </c>
      <c r="Y7063" s="297"/>
      <c r="Z7063" s="298" t="e">
        <f t="shared" si="753"/>
        <v>#N/A</v>
      </c>
      <c r="AA7063" s="301" t="e">
        <f>VLOOKUP(G7063,Ma_KH!$A:$R,14,0)</f>
        <v>#N/A</v>
      </c>
    </row>
    <row r="7064" spans="1:27" x14ac:dyDescent="0.25">
      <c r="A7064" s="292"/>
      <c r="B7064" s="293"/>
      <c r="C7064" s="294"/>
      <c r="D7064" s="292"/>
      <c r="E7064" s="295"/>
      <c r="F7064" s="294"/>
      <c r="G7064" s="296"/>
      <c r="H7064" s="295"/>
      <c r="I7064" s="293"/>
      <c r="J7064" s="293"/>
      <c r="K7064" s="293"/>
      <c r="L7064" s="21" t="e">
        <f>VLOOKUP($K7064,TONG_SL!$A:$D,2,0)</f>
        <v>#N/A</v>
      </c>
      <c r="N7064" s="21" t="str">
        <f t="shared" si="754"/>
        <v/>
      </c>
      <c r="Q7064" s="21" t="e">
        <f>VLOOKUP(K7064,TONG_SL!$A:$D,3,0)</f>
        <v>#N/A</v>
      </c>
      <c r="R7064" s="297"/>
      <c r="S7064" s="297"/>
      <c r="T7064" s="297" t="e">
        <f>VLOOKUP(VLOOKUP(G7064,Ma_KH!$A:$R,18,0)&amp;K7064,Gia_MB!$A:$F,6,0)</f>
        <v>#N/A</v>
      </c>
      <c r="U7064" s="298" t="e">
        <f t="shared" si="750"/>
        <v>#N/A</v>
      </c>
      <c r="V7064" s="297"/>
      <c r="W7064" s="299" t="e">
        <f t="shared" si="751"/>
        <v>#N/A</v>
      </c>
      <c r="X7064" s="300" t="str">
        <f t="shared" si="752"/>
        <v>0</v>
      </c>
      <c r="Y7064" s="297"/>
      <c r="Z7064" s="298" t="e">
        <f t="shared" si="753"/>
        <v>#N/A</v>
      </c>
      <c r="AA7064" s="301" t="e">
        <f>VLOOKUP(G7064,Ma_KH!$A:$R,14,0)</f>
        <v>#N/A</v>
      </c>
    </row>
    <row r="7065" spans="1:27" x14ac:dyDescent="0.25">
      <c r="A7065" s="292"/>
      <c r="B7065" s="293"/>
      <c r="C7065" s="294"/>
      <c r="D7065" s="292"/>
      <c r="E7065" s="295"/>
      <c r="F7065" s="294"/>
      <c r="G7065" s="296"/>
      <c r="H7065" s="295"/>
      <c r="I7065" s="293"/>
      <c r="J7065" s="293"/>
      <c r="K7065" s="293"/>
      <c r="L7065" s="21" t="e">
        <f>VLOOKUP($K7065,TONG_SL!$A:$D,2,0)</f>
        <v>#N/A</v>
      </c>
      <c r="N7065" s="21" t="str">
        <f t="shared" si="754"/>
        <v/>
      </c>
      <c r="Q7065" s="21" t="e">
        <f>VLOOKUP(K7065,TONG_SL!$A:$D,3,0)</f>
        <v>#N/A</v>
      </c>
      <c r="R7065" s="297"/>
      <c r="S7065" s="297"/>
      <c r="T7065" s="297" t="e">
        <f>VLOOKUP(VLOOKUP(G7065,Ma_KH!$A:$R,18,0)&amp;K7065,Gia_MB!$A:$F,6,0)</f>
        <v>#N/A</v>
      </c>
      <c r="U7065" s="298" t="e">
        <f t="shared" si="750"/>
        <v>#N/A</v>
      </c>
      <c r="V7065" s="297"/>
      <c r="W7065" s="299" t="e">
        <f t="shared" si="751"/>
        <v>#N/A</v>
      </c>
      <c r="X7065" s="300" t="str">
        <f t="shared" si="752"/>
        <v>0</v>
      </c>
      <c r="Y7065" s="297"/>
      <c r="Z7065" s="298" t="e">
        <f t="shared" si="753"/>
        <v>#N/A</v>
      </c>
      <c r="AA7065" s="301" t="e">
        <f>VLOOKUP(G7065,Ma_KH!$A:$R,14,0)</f>
        <v>#N/A</v>
      </c>
    </row>
    <row r="7066" spans="1:27" x14ac:dyDescent="0.25">
      <c r="A7066" s="292"/>
      <c r="B7066" s="293"/>
      <c r="C7066" s="294"/>
      <c r="D7066" s="292"/>
      <c r="E7066" s="295"/>
      <c r="F7066" s="294"/>
      <c r="G7066" s="296"/>
      <c r="H7066" s="295"/>
      <c r="I7066" s="293"/>
      <c r="J7066" s="293"/>
      <c r="K7066" s="293"/>
      <c r="L7066" s="21" t="e">
        <f>VLOOKUP($K7066,TONG_SL!$A:$D,2,0)</f>
        <v>#N/A</v>
      </c>
      <c r="N7066" s="21" t="str">
        <f t="shared" si="754"/>
        <v/>
      </c>
      <c r="Q7066" s="21" t="e">
        <f>VLOOKUP(K7066,TONG_SL!$A:$D,3,0)</f>
        <v>#N/A</v>
      </c>
      <c r="R7066" s="297"/>
      <c r="S7066" s="297"/>
      <c r="T7066" s="297" t="e">
        <f>VLOOKUP(VLOOKUP(G7066,Ma_KH!$A:$R,18,0)&amp;K7066,Gia_MB!$A:$F,6,0)</f>
        <v>#N/A</v>
      </c>
      <c r="U7066" s="298" t="e">
        <f t="shared" si="750"/>
        <v>#N/A</v>
      </c>
      <c r="V7066" s="297"/>
      <c r="W7066" s="299" t="e">
        <f t="shared" si="751"/>
        <v>#N/A</v>
      </c>
      <c r="X7066" s="300" t="str">
        <f t="shared" si="752"/>
        <v>0</v>
      </c>
      <c r="Y7066" s="297"/>
      <c r="Z7066" s="298" t="e">
        <f t="shared" si="753"/>
        <v>#N/A</v>
      </c>
      <c r="AA7066" s="301" t="e">
        <f>VLOOKUP(G7066,Ma_KH!$A:$R,14,0)</f>
        <v>#N/A</v>
      </c>
    </row>
    <row r="7067" spans="1:27" x14ac:dyDescent="0.25">
      <c r="A7067" s="292"/>
      <c r="B7067" s="293"/>
      <c r="C7067" s="294"/>
      <c r="D7067" s="292"/>
      <c r="E7067" s="295"/>
      <c r="F7067" s="294"/>
      <c r="G7067" s="296"/>
      <c r="H7067" s="295"/>
      <c r="I7067" s="293"/>
      <c r="J7067" s="293"/>
      <c r="K7067" s="293"/>
      <c r="L7067" s="21" t="e">
        <f>VLOOKUP($K7067,TONG_SL!$A:$D,2,0)</f>
        <v>#N/A</v>
      </c>
      <c r="N7067" s="21" t="str">
        <f t="shared" si="754"/>
        <v/>
      </c>
      <c r="Q7067" s="21" t="e">
        <f>VLOOKUP(K7067,TONG_SL!$A:$D,3,0)</f>
        <v>#N/A</v>
      </c>
      <c r="R7067" s="297"/>
      <c r="S7067" s="297"/>
      <c r="T7067" s="297" t="e">
        <f>VLOOKUP(VLOOKUP(G7067,Ma_KH!$A:$R,18,0)&amp;K7067,Gia_MB!$A:$F,6,0)</f>
        <v>#N/A</v>
      </c>
      <c r="U7067" s="298" t="e">
        <f t="shared" si="750"/>
        <v>#N/A</v>
      </c>
      <c r="V7067" s="297"/>
      <c r="W7067" s="299" t="e">
        <f t="shared" si="751"/>
        <v>#N/A</v>
      </c>
      <c r="X7067" s="300" t="str">
        <f t="shared" si="752"/>
        <v>0</v>
      </c>
      <c r="Y7067" s="297"/>
      <c r="Z7067" s="298" t="e">
        <f t="shared" si="753"/>
        <v>#N/A</v>
      </c>
      <c r="AA7067" s="301" t="e">
        <f>VLOOKUP(G7067,Ma_KH!$A:$R,14,0)</f>
        <v>#N/A</v>
      </c>
    </row>
    <row r="7068" spans="1:27" x14ac:dyDescent="0.25">
      <c r="A7068" s="292"/>
      <c r="B7068" s="293"/>
      <c r="C7068" s="294"/>
      <c r="D7068" s="292"/>
      <c r="E7068" s="295"/>
      <c r="F7068" s="294"/>
      <c r="G7068" s="296"/>
      <c r="H7068" s="295"/>
      <c r="I7068" s="293"/>
      <c r="J7068" s="293"/>
      <c r="K7068" s="293"/>
      <c r="L7068" s="21" t="e">
        <f>VLOOKUP($K7068,TONG_SL!$A:$D,2,0)</f>
        <v>#N/A</v>
      </c>
      <c r="N7068" s="21" t="str">
        <f t="shared" si="754"/>
        <v/>
      </c>
      <c r="Q7068" s="21" t="e">
        <f>VLOOKUP(K7068,TONG_SL!$A:$D,3,0)</f>
        <v>#N/A</v>
      </c>
      <c r="R7068" s="297"/>
      <c r="S7068" s="297"/>
      <c r="T7068" s="297" t="e">
        <f>VLOOKUP(VLOOKUP(G7068,Ma_KH!$A:$R,18,0)&amp;K7068,Gia_MB!$A:$F,6,0)</f>
        <v>#N/A</v>
      </c>
      <c r="U7068" s="298" t="e">
        <f t="shared" si="750"/>
        <v>#N/A</v>
      </c>
      <c r="V7068" s="297"/>
      <c r="W7068" s="299" t="e">
        <f t="shared" si="751"/>
        <v>#N/A</v>
      </c>
      <c r="X7068" s="300" t="str">
        <f t="shared" si="752"/>
        <v>0</v>
      </c>
      <c r="Y7068" s="297"/>
      <c r="Z7068" s="298" t="e">
        <f t="shared" si="753"/>
        <v>#N/A</v>
      </c>
      <c r="AA7068" s="301" t="e">
        <f>VLOOKUP(G7068,Ma_KH!$A:$R,14,0)</f>
        <v>#N/A</v>
      </c>
    </row>
    <row r="7069" spans="1:27" x14ac:dyDescent="0.25">
      <c r="A7069" s="292"/>
      <c r="B7069" s="293"/>
      <c r="C7069" s="294"/>
      <c r="D7069" s="292"/>
      <c r="E7069" s="295"/>
      <c r="F7069" s="294"/>
      <c r="G7069" s="296"/>
      <c r="H7069" s="295"/>
      <c r="I7069" s="293"/>
      <c r="J7069" s="293"/>
      <c r="K7069" s="293"/>
      <c r="L7069" s="21" t="e">
        <f>VLOOKUP($K7069,TONG_SL!$A:$D,2,0)</f>
        <v>#N/A</v>
      </c>
      <c r="N7069" s="21" t="str">
        <f t="shared" si="754"/>
        <v/>
      </c>
      <c r="Q7069" s="21" t="e">
        <f>VLOOKUP(K7069,TONG_SL!$A:$D,3,0)</f>
        <v>#N/A</v>
      </c>
      <c r="R7069" s="297"/>
      <c r="S7069" s="297"/>
      <c r="T7069" s="297" t="e">
        <f>VLOOKUP(VLOOKUP(G7069,Ma_KH!$A:$R,18,0)&amp;K7069,Gia_MB!$A:$F,6,0)</f>
        <v>#N/A</v>
      </c>
      <c r="U7069" s="298" t="e">
        <f t="shared" si="750"/>
        <v>#N/A</v>
      </c>
      <c r="V7069" s="297"/>
      <c r="W7069" s="299" t="e">
        <f t="shared" si="751"/>
        <v>#N/A</v>
      </c>
      <c r="X7069" s="300" t="str">
        <f t="shared" si="752"/>
        <v>0</v>
      </c>
      <c r="Y7069" s="297"/>
      <c r="Z7069" s="298" t="e">
        <f t="shared" si="753"/>
        <v>#N/A</v>
      </c>
      <c r="AA7069" s="301" t="e">
        <f>VLOOKUP(G7069,Ma_KH!$A:$R,14,0)</f>
        <v>#N/A</v>
      </c>
    </row>
    <row r="7070" spans="1:27" x14ac:dyDescent="0.25">
      <c r="A7070" s="292"/>
      <c r="B7070" s="293"/>
      <c r="C7070" s="294"/>
      <c r="D7070" s="292"/>
      <c r="E7070" s="295"/>
      <c r="F7070" s="294"/>
      <c r="G7070" s="296"/>
      <c r="H7070" s="295"/>
      <c r="I7070" s="293"/>
      <c r="J7070" s="293"/>
      <c r="K7070" s="293"/>
      <c r="L7070" s="21" t="e">
        <f>VLOOKUP($K7070,TONG_SL!$A:$D,2,0)</f>
        <v>#N/A</v>
      </c>
      <c r="N7070" s="21" t="str">
        <f t="shared" si="754"/>
        <v/>
      </c>
      <c r="Q7070" s="21" t="e">
        <f>VLOOKUP(K7070,TONG_SL!$A:$D,3,0)</f>
        <v>#N/A</v>
      </c>
      <c r="R7070" s="297"/>
      <c r="S7070" s="297"/>
      <c r="T7070" s="297" t="e">
        <f>VLOOKUP(VLOOKUP(G7070,Ma_KH!$A:$R,18,0)&amp;K7070,Gia_MB!$A:$F,6,0)</f>
        <v>#N/A</v>
      </c>
      <c r="U7070" s="298" t="e">
        <f t="shared" si="750"/>
        <v>#N/A</v>
      </c>
      <c r="V7070" s="297"/>
      <c r="W7070" s="299" t="e">
        <f t="shared" si="751"/>
        <v>#N/A</v>
      </c>
      <c r="X7070" s="300" t="str">
        <f t="shared" si="752"/>
        <v>0</v>
      </c>
      <c r="Y7070" s="297"/>
      <c r="Z7070" s="298" t="e">
        <f t="shared" si="753"/>
        <v>#N/A</v>
      </c>
      <c r="AA7070" s="301" t="e">
        <f>VLOOKUP(G7070,Ma_KH!$A:$R,14,0)</f>
        <v>#N/A</v>
      </c>
    </row>
    <row r="7071" spans="1:27" x14ac:dyDescent="0.25">
      <c r="A7071" s="292"/>
      <c r="B7071" s="293"/>
      <c r="C7071" s="294"/>
      <c r="D7071" s="292"/>
      <c r="E7071" s="295"/>
      <c r="F7071" s="294"/>
      <c r="G7071" s="296"/>
      <c r="H7071" s="295"/>
      <c r="I7071" s="293"/>
      <c r="J7071" s="293"/>
      <c r="K7071" s="293"/>
      <c r="L7071" s="21" t="e">
        <f>VLOOKUP($K7071,TONG_SL!$A:$D,2,0)</f>
        <v>#N/A</v>
      </c>
      <c r="N7071" s="21" t="str">
        <f t="shared" si="754"/>
        <v/>
      </c>
      <c r="Q7071" s="21" t="e">
        <f>VLOOKUP(K7071,TONG_SL!$A:$D,3,0)</f>
        <v>#N/A</v>
      </c>
      <c r="R7071" s="297"/>
      <c r="S7071" s="297"/>
      <c r="T7071" s="297" t="e">
        <f>VLOOKUP(VLOOKUP(G7071,Ma_KH!$A:$R,18,0)&amp;K7071,Gia_MB!$A:$F,6,0)</f>
        <v>#N/A</v>
      </c>
      <c r="U7071" s="298" t="e">
        <f t="shared" si="750"/>
        <v>#N/A</v>
      </c>
      <c r="V7071" s="297"/>
      <c r="W7071" s="299" t="e">
        <f t="shared" si="751"/>
        <v>#N/A</v>
      </c>
      <c r="X7071" s="300" t="str">
        <f t="shared" si="752"/>
        <v>0</v>
      </c>
      <c r="Y7071" s="297"/>
      <c r="Z7071" s="298" t="e">
        <f t="shared" si="753"/>
        <v>#N/A</v>
      </c>
      <c r="AA7071" s="301" t="e">
        <f>VLOOKUP(G7071,Ma_KH!$A:$R,14,0)</f>
        <v>#N/A</v>
      </c>
    </row>
    <row r="7072" spans="1:27" x14ac:dyDescent="0.25">
      <c r="A7072" s="292"/>
      <c r="B7072" s="293"/>
      <c r="C7072" s="294"/>
      <c r="D7072" s="292"/>
      <c r="E7072" s="295"/>
      <c r="F7072" s="294"/>
      <c r="G7072" s="296"/>
      <c r="H7072" s="295"/>
      <c r="I7072" s="293"/>
      <c r="J7072" s="293"/>
      <c r="K7072" s="293"/>
      <c r="L7072" s="21" t="e">
        <f>VLOOKUP($K7072,TONG_SL!$A:$D,2,0)</f>
        <v>#N/A</v>
      </c>
      <c r="N7072" s="21" t="str">
        <f t="shared" si="754"/>
        <v/>
      </c>
      <c r="Q7072" s="21" t="e">
        <f>VLOOKUP(K7072,TONG_SL!$A:$D,3,0)</f>
        <v>#N/A</v>
      </c>
      <c r="R7072" s="297"/>
      <c r="S7072" s="297"/>
      <c r="T7072" s="297" t="e">
        <f>VLOOKUP(VLOOKUP(G7072,Ma_KH!$A:$R,18,0)&amp;K7072,Gia_MB!$A:$F,6,0)</f>
        <v>#N/A</v>
      </c>
      <c r="U7072" s="298" t="e">
        <f t="shared" si="750"/>
        <v>#N/A</v>
      </c>
      <c r="V7072" s="297"/>
      <c r="W7072" s="299" t="e">
        <f t="shared" si="751"/>
        <v>#N/A</v>
      </c>
      <c r="X7072" s="300" t="str">
        <f t="shared" si="752"/>
        <v>0</v>
      </c>
      <c r="Y7072" s="297"/>
      <c r="Z7072" s="298" t="e">
        <f t="shared" si="753"/>
        <v>#N/A</v>
      </c>
      <c r="AA7072" s="301" t="e">
        <f>VLOOKUP(G7072,Ma_KH!$A:$R,14,0)</f>
        <v>#N/A</v>
      </c>
    </row>
    <row r="7073" spans="1:27" x14ac:dyDescent="0.25">
      <c r="A7073" s="292"/>
      <c r="B7073" s="293"/>
      <c r="C7073" s="294"/>
      <c r="D7073" s="292"/>
      <c r="E7073" s="295"/>
      <c r="F7073" s="294"/>
      <c r="G7073" s="296"/>
      <c r="H7073" s="295"/>
      <c r="I7073" s="293"/>
      <c r="J7073" s="293"/>
      <c r="K7073" s="293"/>
      <c r="L7073" s="21" t="e">
        <f>VLOOKUP($K7073,TONG_SL!$A:$D,2,0)</f>
        <v>#N/A</v>
      </c>
      <c r="N7073" s="21" t="str">
        <f t="shared" si="754"/>
        <v/>
      </c>
      <c r="Q7073" s="21" t="e">
        <f>VLOOKUP(K7073,TONG_SL!$A:$D,3,0)</f>
        <v>#N/A</v>
      </c>
      <c r="R7073" s="297"/>
      <c r="S7073" s="297"/>
      <c r="T7073" s="297" t="e">
        <f>VLOOKUP(VLOOKUP(G7073,Ma_KH!$A:$R,18,0)&amp;K7073,Gia_MB!$A:$F,6,0)</f>
        <v>#N/A</v>
      </c>
      <c r="U7073" s="298" t="e">
        <f t="shared" si="750"/>
        <v>#N/A</v>
      </c>
      <c r="V7073" s="297"/>
      <c r="W7073" s="299" t="e">
        <f t="shared" si="751"/>
        <v>#N/A</v>
      </c>
      <c r="X7073" s="300" t="str">
        <f t="shared" si="752"/>
        <v>0</v>
      </c>
      <c r="Y7073" s="297"/>
      <c r="Z7073" s="298" t="e">
        <f t="shared" si="753"/>
        <v>#N/A</v>
      </c>
      <c r="AA7073" s="301" t="e">
        <f>VLOOKUP(G7073,Ma_KH!$A:$R,14,0)</f>
        <v>#N/A</v>
      </c>
    </row>
    <row r="7074" spans="1:27" x14ac:dyDescent="0.25">
      <c r="A7074" s="292"/>
      <c r="B7074" s="293"/>
      <c r="C7074" s="294"/>
      <c r="D7074" s="292"/>
      <c r="E7074" s="295"/>
      <c r="F7074" s="294"/>
      <c r="G7074" s="296"/>
      <c r="H7074" s="295"/>
      <c r="I7074" s="293"/>
      <c r="J7074" s="293"/>
      <c r="K7074" s="293"/>
      <c r="L7074" s="21" t="e">
        <f>VLOOKUP($K7074,TONG_SL!$A:$D,2,0)</f>
        <v>#N/A</v>
      </c>
      <c r="N7074" s="21" t="str">
        <f t="shared" si="754"/>
        <v/>
      </c>
      <c r="Q7074" s="21" t="e">
        <f>VLOOKUP(K7074,TONG_SL!$A:$D,3,0)</f>
        <v>#N/A</v>
      </c>
      <c r="R7074" s="297"/>
      <c r="S7074" s="297"/>
      <c r="T7074" s="297" t="e">
        <f>VLOOKUP(VLOOKUP(G7074,Ma_KH!$A:$R,18,0)&amp;K7074,Gia_MB!$A:$F,6,0)</f>
        <v>#N/A</v>
      </c>
      <c r="U7074" s="298" t="e">
        <f t="shared" si="750"/>
        <v>#N/A</v>
      </c>
      <c r="V7074" s="297"/>
      <c r="W7074" s="299" t="e">
        <f t="shared" si="751"/>
        <v>#N/A</v>
      </c>
      <c r="X7074" s="300" t="str">
        <f t="shared" si="752"/>
        <v>0</v>
      </c>
      <c r="Y7074" s="297"/>
      <c r="Z7074" s="298" t="e">
        <f t="shared" si="753"/>
        <v>#N/A</v>
      </c>
      <c r="AA7074" s="301" t="e">
        <f>VLOOKUP(G7074,Ma_KH!$A:$R,14,0)</f>
        <v>#N/A</v>
      </c>
    </row>
    <row r="7075" spans="1:27" x14ac:dyDescent="0.25">
      <c r="A7075" s="292"/>
      <c r="B7075" s="293"/>
      <c r="C7075" s="294"/>
      <c r="D7075" s="292"/>
      <c r="E7075" s="295"/>
      <c r="F7075" s="294"/>
      <c r="G7075" s="296"/>
      <c r="H7075" s="295"/>
      <c r="I7075" s="293"/>
      <c r="J7075" s="293"/>
      <c r="K7075" s="293"/>
      <c r="L7075" s="21" t="e">
        <f>VLOOKUP($K7075,TONG_SL!$A:$D,2,0)</f>
        <v>#N/A</v>
      </c>
      <c r="N7075" s="21" t="str">
        <f t="shared" si="754"/>
        <v/>
      </c>
      <c r="Q7075" s="21" t="e">
        <f>VLOOKUP(K7075,TONG_SL!$A:$D,3,0)</f>
        <v>#N/A</v>
      </c>
      <c r="R7075" s="297"/>
      <c r="S7075" s="297"/>
      <c r="T7075" s="297" t="e">
        <f>VLOOKUP(VLOOKUP(G7075,Ma_KH!$A:$R,18,0)&amp;K7075,Gia_MB!$A:$F,6,0)</f>
        <v>#N/A</v>
      </c>
      <c r="U7075" s="298" t="e">
        <f t="shared" si="750"/>
        <v>#N/A</v>
      </c>
      <c r="V7075" s="297"/>
      <c r="W7075" s="299" t="e">
        <f t="shared" si="751"/>
        <v>#N/A</v>
      </c>
      <c r="X7075" s="300" t="str">
        <f t="shared" si="752"/>
        <v>0</v>
      </c>
      <c r="Y7075" s="297"/>
      <c r="Z7075" s="298" t="e">
        <f t="shared" si="753"/>
        <v>#N/A</v>
      </c>
      <c r="AA7075" s="301" t="e">
        <f>VLOOKUP(G7075,Ma_KH!$A:$R,14,0)</f>
        <v>#N/A</v>
      </c>
    </row>
    <row r="7076" spans="1:27" x14ac:dyDescent="0.25">
      <c r="A7076" s="292"/>
      <c r="B7076" s="293"/>
      <c r="C7076" s="294"/>
      <c r="D7076" s="292"/>
      <c r="E7076" s="295"/>
      <c r="F7076" s="294"/>
      <c r="G7076" s="296"/>
      <c r="H7076" s="295"/>
      <c r="I7076" s="293"/>
      <c r="J7076" s="293"/>
      <c r="K7076" s="293"/>
      <c r="L7076" s="21" t="e">
        <f>VLOOKUP($K7076,TONG_SL!$A:$D,2,0)</f>
        <v>#N/A</v>
      </c>
      <c r="N7076" s="21" t="str">
        <f t="shared" si="754"/>
        <v/>
      </c>
      <c r="Q7076" s="21" t="e">
        <f>VLOOKUP(K7076,TONG_SL!$A:$D,3,0)</f>
        <v>#N/A</v>
      </c>
      <c r="R7076" s="297"/>
      <c r="S7076" s="297"/>
      <c r="T7076" s="297" t="e">
        <f>VLOOKUP(VLOOKUP(G7076,Ma_KH!$A:$R,18,0)&amp;K7076,Gia_MB!$A:$F,6,0)</f>
        <v>#N/A</v>
      </c>
      <c r="U7076" s="298" t="e">
        <f t="shared" si="750"/>
        <v>#N/A</v>
      </c>
      <c r="V7076" s="297"/>
      <c r="W7076" s="299" t="e">
        <f t="shared" si="751"/>
        <v>#N/A</v>
      </c>
      <c r="X7076" s="300" t="str">
        <f t="shared" si="752"/>
        <v>0</v>
      </c>
      <c r="Y7076" s="297"/>
      <c r="Z7076" s="298" t="e">
        <f t="shared" si="753"/>
        <v>#N/A</v>
      </c>
      <c r="AA7076" s="301" t="e">
        <f>VLOOKUP(G7076,Ma_KH!$A:$R,14,0)</f>
        <v>#N/A</v>
      </c>
    </row>
    <row r="7077" spans="1:27" x14ac:dyDescent="0.25">
      <c r="A7077" s="292"/>
      <c r="B7077" s="293"/>
      <c r="C7077" s="294"/>
      <c r="D7077" s="292"/>
      <c r="E7077" s="295"/>
      <c r="F7077" s="294"/>
      <c r="G7077" s="296"/>
      <c r="H7077" s="295"/>
      <c r="I7077" s="293"/>
      <c r="J7077" s="293"/>
      <c r="K7077" s="293"/>
      <c r="L7077" s="21" t="e">
        <f>VLOOKUP($K7077,TONG_SL!$A:$D,2,0)</f>
        <v>#N/A</v>
      </c>
      <c r="N7077" s="21" t="str">
        <f t="shared" si="754"/>
        <v/>
      </c>
      <c r="Q7077" s="21" t="e">
        <f>VLOOKUP(K7077,TONG_SL!$A:$D,3,0)</f>
        <v>#N/A</v>
      </c>
      <c r="R7077" s="297"/>
      <c r="S7077" s="297"/>
      <c r="T7077" s="297" t="e">
        <f>VLOOKUP(VLOOKUP(G7077,Ma_KH!$A:$R,18,0)&amp;K7077,Gia_MB!$A:$F,6,0)</f>
        <v>#N/A</v>
      </c>
      <c r="U7077" s="298" t="e">
        <f t="shared" si="750"/>
        <v>#N/A</v>
      </c>
      <c r="V7077" s="297"/>
      <c r="W7077" s="299" t="e">
        <f t="shared" si="751"/>
        <v>#N/A</v>
      </c>
      <c r="X7077" s="300" t="str">
        <f t="shared" si="752"/>
        <v>0</v>
      </c>
      <c r="Y7077" s="297"/>
      <c r="Z7077" s="298" t="e">
        <f t="shared" si="753"/>
        <v>#N/A</v>
      </c>
      <c r="AA7077" s="301" t="e">
        <f>VLOOKUP(G7077,Ma_KH!$A:$R,14,0)</f>
        <v>#N/A</v>
      </c>
    </row>
    <row r="7078" spans="1:27" x14ac:dyDescent="0.25">
      <c r="A7078" s="292"/>
      <c r="B7078" s="293"/>
      <c r="C7078" s="294"/>
      <c r="D7078" s="292"/>
      <c r="E7078" s="295"/>
      <c r="F7078" s="294"/>
      <c r="G7078" s="296"/>
      <c r="H7078" s="295"/>
      <c r="I7078" s="293"/>
      <c r="J7078" s="293"/>
      <c r="K7078" s="293"/>
      <c r="L7078" s="21" t="e">
        <f>VLOOKUP($K7078,TONG_SL!$A:$D,2,0)</f>
        <v>#N/A</v>
      </c>
      <c r="N7078" s="21" t="str">
        <f t="shared" si="754"/>
        <v/>
      </c>
      <c r="Q7078" s="21" t="e">
        <f>VLOOKUP(K7078,TONG_SL!$A:$D,3,0)</f>
        <v>#N/A</v>
      </c>
      <c r="R7078" s="297"/>
      <c r="S7078" s="297"/>
      <c r="T7078" s="297" t="e">
        <f>VLOOKUP(VLOOKUP(G7078,Ma_KH!$A:$R,18,0)&amp;K7078,Gia_MB!$A:$F,6,0)</f>
        <v>#N/A</v>
      </c>
      <c r="U7078" s="298" t="e">
        <f t="shared" si="750"/>
        <v>#N/A</v>
      </c>
      <c r="V7078" s="297"/>
      <c r="W7078" s="299" t="e">
        <f t="shared" si="751"/>
        <v>#N/A</v>
      </c>
      <c r="X7078" s="300" t="str">
        <f t="shared" si="752"/>
        <v>0</v>
      </c>
      <c r="Y7078" s="297"/>
      <c r="Z7078" s="298" t="e">
        <f t="shared" si="753"/>
        <v>#N/A</v>
      </c>
      <c r="AA7078" s="301" t="e">
        <f>VLOOKUP(G7078,Ma_KH!$A:$R,14,0)</f>
        <v>#N/A</v>
      </c>
    </row>
    <row r="7079" spans="1:27" x14ac:dyDescent="0.25">
      <c r="A7079" s="292"/>
      <c r="B7079" s="293"/>
      <c r="C7079" s="294"/>
      <c r="D7079" s="292"/>
      <c r="E7079" s="295"/>
      <c r="F7079" s="294"/>
      <c r="G7079" s="296"/>
      <c r="H7079" s="295"/>
      <c r="I7079" s="293"/>
      <c r="J7079" s="293"/>
      <c r="K7079" s="293"/>
      <c r="L7079" s="21" t="e">
        <f>VLOOKUP($K7079,TONG_SL!$A:$D,2,0)</f>
        <v>#N/A</v>
      </c>
      <c r="N7079" s="21" t="str">
        <f t="shared" si="754"/>
        <v/>
      </c>
      <c r="Q7079" s="21" t="e">
        <f>VLOOKUP(K7079,TONG_SL!$A:$D,3,0)</f>
        <v>#N/A</v>
      </c>
      <c r="R7079" s="297"/>
      <c r="S7079" s="297"/>
      <c r="T7079" s="297" t="e">
        <f>VLOOKUP(VLOOKUP(G7079,Ma_KH!$A:$R,18,0)&amp;K7079,Gia_MB!$A:$F,6,0)</f>
        <v>#N/A</v>
      </c>
      <c r="U7079" s="298" t="e">
        <f t="shared" si="750"/>
        <v>#N/A</v>
      </c>
      <c r="V7079" s="297"/>
      <c r="W7079" s="299" t="e">
        <f t="shared" si="751"/>
        <v>#N/A</v>
      </c>
      <c r="X7079" s="300" t="str">
        <f t="shared" si="752"/>
        <v>0</v>
      </c>
      <c r="Y7079" s="297"/>
      <c r="Z7079" s="298" t="e">
        <f t="shared" si="753"/>
        <v>#N/A</v>
      </c>
      <c r="AA7079" s="301" t="e">
        <f>VLOOKUP(G7079,Ma_KH!$A:$R,14,0)</f>
        <v>#N/A</v>
      </c>
    </row>
    <row r="7080" spans="1:27" x14ac:dyDescent="0.25">
      <c r="A7080" s="292"/>
      <c r="B7080" s="293"/>
      <c r="C7080" s="294"/>
      <c r="D7080" s="292"/>
      <c r="E7080" s="295"/>
      <c r="F7080" s="294"/>
      <c r="G7080" s="296"/>
      <c r="H7080" s="295"/>
      <c r="I7080" s="293"/>
      <c r="J7080" s="293"/>
      <c r="K7080" s="293"/>
      <c r="L7080" s="21" t="e">
        <f>VLOOKUP($K7080,TONG_SL!$A:$D,2,0)</f>
        <v>#N/A</v>
      </c>
      <c r="N7080" s="21" t="str">
        <f t="shared" si="754"/>
        <v/>
      </c>
      <c r="Q7080" s="21" t="e">
        <f>VLOOKUP(K7080,TONG_SL!$A:$D,3,0)</f>
        <v>#N/A</v>
      </c>
      <c r="R7080" s="297"/>
      <c r="S7080" s="297"/>
      <c r="T7080" s="297" t="e">
        <f>VLOOKUP(VLOOKUP(G7080,Ma_KH!$A:$R,18,0)&amp;K7080,Gia_MB!$A:$F,6,0)</f>
        <v>#N/A</v>
      </c>
      <c r="U7080" s="298" t="e">
        <f t="shared" si="750"/>
        <v>#N/A</v>
      </c>
      <c r="V7080" s="297"/>
      <c r="W7080" s="299" t="e">
        <f t="shared" si="751"/>
        <v>#N/A</v>
      </c>
      <c r="X7080" s="300" t="str">
        <f t="shared" si="752"/>
        <v>0</v>
      </c>
      <c r="Y7080" s="297"/>
      <c r="Z7080" s="298" t="e">
        <f t="shared" si="753"/>
        <v>#N/A</v>
      </c>
      <c r="AA7080" s="301" t="e">
        <f>VLOOKUP(G7080,Ma_KH!$A:$R,14,0)</f>
        <v>#N/A</v>
      </c>
    </row>
    <row r="7081" spans="1:27" x14ac:dyDescent="0.25">
      <c r="A7081" s="292"/>
      <c r="B7081" s="293"/>
      <c r="C7081" s="294"/>
      <c r="D7081" s="292"/>
      <c r="E7081" s="295"/>
      <c r="F7081" s="294"/>
      <c r="G7081" s="296"/>
      <c r="H7081" s="295"/>
      <c r="I7081" s="293"/>
      <c r="J7081" s="293"/>
      <c r="K7081" s="293"/>
      <c r="L7081" s="21" t="e">
        <f>VLOOKUP($K7081,TONG_SL!$A:$D,2,0)</f>
        <v>#N/A</v>
      </c>
      <c r="N7081" s="21" t="str">
        <f t="shared" si="754"/>
        <v/>
      </c>
      <c r="Q7081" s="21" t="e">
        <f>VLOOKUP(K7081,TONG_SL!$A:$D,3,0)</f>
        <v>#N/A</v>
      </c>
      <c r="R7081" s="297"/>
      <c r="S7081" s="297"/>
      <c r="T7081" s="297" t="e">
        <f>VLOOKUP(VLOOKUP(G7081,Ma_KH!$A:$R,18,0)&amp;K7081,Gia_MB!$A:$F,6,0)</f>
        <v>#N/A</v>
      </c>
      <c r="U7081" s="298" t="e">
        <f t="shared" si="750"/>
        <v>#N/A</v>
      </c>
      <c r="V7081" s="297"/>
      <c r="W7081" s="299" t="e">
        <f t="shared" si="751"/>
        <v>#N/A</v>
      </c>
      <c r="X7081" s="300" t="str">
        <f t="shared" si="752"/>
        <v>0</v>
      </c>
      <c r="Y7081" s="297"/>
      <c r="Z7081" s="298" t="e">
        <f t="shared" si="753"/>
        <v>#N/A</v>
      </c>
      <c r="AA7081" s="301" t="e">
        <f>VLOOKUP(G7081,Ma_KH!$A:$R,14,0)</f>
        <v>#N/A</v>
      </c>
    </row>
    <row r="7082" spans="1:27" x14ac:dyDescent="0.25">
      <c r="A7082" s="292"/>
      <c r="B7082" s="293"/>
      <c r="C7082" s="294"/>
      <c r="D7082" s="292"/>
      <c r="E7082" s="295"/>
      <c r="F7082" s="294"/>
      <c r="G7082" s="296"/>
      <c r="H7082" s="295"/>
      <c r="I7082" s="293"/>
      <c r="J7082" s="293"/>
      <c r="K7082" s="293"/>
      <c r="L7082" s="21" t="e">
        <f>VLOOKUP($K7082,TONG_SL!$A:$D,2,0)</f>
        <v>#N/A</v>
      </c>
      <c r="N7082" s="21" t="str">
        <f t="shared" si="754"/>
        <v/>
      </c>
      <c r="Q7082" s="21" t="e">
        <f>VLOOKUP(K7082,TONG_SL!$A:$D,3,0)</f>
        <v>#N/A</v>
      </c>
      <c r="R7082" s="297"/>
      <c r="S7082" s="297"/>
      <c r="T7082" s="297" t="e">
        <f>VLOOKUP(VLOOKUP(G7082,Ma_KH!$A:$R,18,0)&amp;K7082,Gia_MB!$A:$F,6,0)</f>
        <v>#N/A</v>
      </c>
      <c r="U7082" s="298" t="e">
        <f t="shared" si="750"/>
        <v>#N/A</v>
      </c>
      <c r="V7082" s="297"/>
      <c r="W7082" s="299" t="e">
        <f t="shared" si="751"/>
        <v>#N/A</v>
      </c>
      <c r="X7082" s="300" t="str">
        <f t="shared" si="752"/>
        <v>0</v>
      </c>
      <c r="Y7082" s="297"/>
      <c r="Z7082" s="298" t="e">
        <f t="shared" si="753"/>
        <v>#N/A</v>
      </c>
      <c r="AA7082" s="301" t="e">
        <f>VLOOKUP(G7082,Ma_KH!$A:$R,14,0)</f>
        <v>#N/A</v>
      </c>
    </row>
    <row r="7083" spans="1:27" x14ac:dyDescent="0.25">
      <c r="A7083" s="292"/>
      <c r="B7083" s="293"/>
      <c r="C7083" s="294"/>
      <c r="D7083" s="292"/>
      <c r="E7083" s="295"/>
      <c r="F7083" s="294"/>
      <c r="G7083" s="296"/>
      <c r="H7083" s="295"/>
      <c r="I7083" s="293"/>
      <c r="J7083" s="293"/>
      <c r="K7083" s="293"/>
      <c r="L7083" s="21" t="e">
        <f>VLOOKUP($K7083,TONG_SL!$A:$D,2,0)</f>
        <v>#N/A</v>
      </c>
      <c r="N7083" s="21" t="str">
        <f t="shared" si="754"/>
        <v/>
      </c>
      <c r="Q7083" s="21" t="e">
        <f>VLOOKUP(K7083,TONG_SL!$A:$D,3,0)</f>
        <v>#N/A</v>
      </c>
      <c r="R7083" s="297"/>
      <c r="S7083" s="297"/>
      <c r="T7083" s="297" t="e">
        <f>VLOOKUP(VLOOKUP(G7083,Ma_KH!$A:$R,18,0)&amp;K7083,Gia_MB!$A:$F,6,0)</f>
        <v>#N/A</v>
      </c>
      <c r="U7083" s="298" t="e">
        <f t="shared" si="750"/>
        <v>#N/A</v>
      </c>
      <c r="V7083" s="297"/>
      <c r="W7083" s="299" t="e">
        <f t="shared" si="751"/>
        <v>#N/A</v>
      </c>
      <c r="X7083" s="300" t="str">
        <f t="shared" si="752"/>
        <v>0</v>
      </c>
      <c r="Y7083" s="297"/>
      <c r="Z7083" s="298" t="e">
        <f t="shared" si="753"/>
        <v>#N/A</v>
      </c>
      <c r="AA7083" s="301" t="e">
        <f>VLOOKUP(G7083,Ma_KH!$A:$R,14,0)</f>
        <v>#N/A</v>
      </c>
    </row>
    <row r="7084" spans="1:27" x14ac:dyDescent="0.25">
      <c r="A7084" s="292"/>
      <c r="B7084" s="293"/>
      <c r="C7084" s="294"/>
      <c r="D7084" s="292"/>
      <c r="E7084" s="295"/>
      <c r="F7084" s="294"/>
      <c r="G7084" s="296"/>
      <c r="H7084" s="295"/>
      <c r="I7084" s="293"/>
      <c r="J7084" s="293"/>
      <c r="K7084" s="293"/>
      <c r="L7084" s="21" t="e">
        <f>VLOOKUP($K7084,TONG_SL!$A:$D,2,0)</f>
        <v>#N/A</v>
      </c>
      <c r="N7084" s="21" t="str">
        <f t="shared" si="754"/>
        <v/>
      </c>
      <c r="Q7084" s="21" t="e">
        <f>VLOOKUP(K7084,TONG_SL!$A:$D,3,0)</f>
        <v>#N/A</v>
      </c>
      <c r="R7084" s="297"/>
      <c r="S7084" s="297"/>
      <c r="T7084" s="297" t="e">
        <f>VLOOKUP(VLOOKUP(G7084,Ma_KH!$A:$R,18,0)&amp;K7084,Gia_MB!$A:$F,6,0)</f>
        <v>#N/A</v>
      </c>
      <c r="U7084" s="298" t="e">
        <f t="shared" si="750"/>
        <v>#N/A</v>
      </c>
      <c r="V7084" s="297"/>
      <c r="W7084" s="299" t="e">
        <f t="shared" si="751"/>
        <v>#N/A</v>
      </c>
      <c r="X7084" s="300" t="str">
        <f t="shared" si="752"/>
        <v>0</v>
      </c>
      <c r="Y7084" s="297"/>
      <c r="Z7084" s="298" t="e">
        <f t="shared" si="753"/>
        <v>#N/A</v>
      </c>
      <c r="AA7084" s="301" t="e">
        <f>VLOOKUP(G7084,Ma_KH!$A:$R,14,0)</f>
        <v>#N/A</v>
      </c>
    </row>
    <row r="7085" spans="1:27" x14ac:dyDescent="0.25">
      <c r="A7085" s="292"/>
      <c r="B7085" s="293"/>
      <c r="C7085" s="294"/>
      <c r="D7085" s="292"/>
      <c r="E7085" s="295"/>
      <c r="F7085" s="294"/>
      <c r="G7085" s="296"/>
      <c r="H7085" s="295"/>
      <c r="I7085" s="293"/>
      <c r="J7085" s="293"/>
      <c r="K7085" s="293"/>
      <c r="L7085" s="21" t="e">
        <f>VLOOKUP($K7085,TONG_SL!$A:$D,2,0)</f>
        <v>#N/A</v>
      </c>
      <c r="N7085" s="21" t="str">
        <f t="shared" si="754"/>
        <v/>
      </c>
      <c r="Q7085" s="21" t="e">
        <f>VLOOKUP(K7085,TONG_SL!$A:$D,3,0)</f>
        <v>#N/A</v>
      </c>
      <c r="R7085" s="297"/>
      <c r="S7085" s="297"/>
      <c r="T7085" s="297" t="e">
        <f>VLOOKUP(VLOOKUP(G7085,Ma_KH!$A:$R,18,0)&amp;K7085,Gia_MB!$A:$F,6,0)</f>
        <v>#N/A</v>
      </c>
      <c r="U7085" s="298" t="e">
        <f t="shared" si="750"/>
        <v>#N/A</v>
      </c>
      <c r="V7085" s="297"/>
      <c r="W7085" s="299" t="e">
        <f t="shared" si="751"/>
        <v>#N/A</v>
      </c>
      <c r="X7085" s="300" t="str">
        <f t="shared" si="752"/>
        <v>0</v>
      </c>
      <c r="Y7085" s="297"/>
      <c r="Z7085" s="298" t="e">
        <f t="shared" si="753"/>
        <v>#N/A</v>
      </c>
      <c r="AA7085" s="301" t="e">
        <f>VLOOKUP(G7085,Ma_KH!$A:$R,14,0)</f>
        <v>#N/A</v>
      </c>
    </row>
    <row r="7086" spans="1:27" x14ac:dyDescent="0.25">
      <c r="A7086" s="292"/>
      <c r="B7086" s="293"/>
      <c r="C7086" s="294"/>
      <c r="D7086" s="292"/>
      <c r="E7086" s="295"/>
      <c r="F7086" s="294"/>
      <c r="G7086" s="296"/>
      <c r="H7086" s="295"/>
      <c r="I7086" s="293"/>
      <c r="J7086" s="293"/>
      <c r="K7086" s="293"/>
      <c r="L7086" s="21" t="e">
        <f>VLOOKUP($K7086,TONG_SL!$A:$D,2,0)</f>
        <v>#N/A</v>
      </c>
      <c r="N7086" s="21" t="str">
        <f t="shared" si="754"/>
        <v/>
      </c>
      <c r="Q7086" s="21" t="e">
        <f>VLOOKUP(K7086,TONG_SL!$A:$D,3,0)</f>
        <v>#N/A</v>
      </c>
      <c r="R7086" s="297"/>
      <c r="S7086" s="297"/>
      <c r="T7086" s="297" t="e">
        <f>VLOOKUP(VLOOKUP(G7086,Ma_KH!$A:$R,18,0)&amp;K7086,Gia_MB!$A:$F,6,0)</f>
        <v>#N/A</v>
      </c>
      <c r="U7086" s="298" t="e">
        <f t="shared" si="750"/>
        <v>#N/A</v>
      </c>
      <c r="V7086" s="297"/>
      <c r="W7086" s="299" t="e">
        <f t="shared" si="751"/>
        <v>#N/A</v>
      </c>
      <c r="X7086" s="300" t="str">
        <f t="shared" si="752"/>
        <v>0</v>
      </c>
      <c r="Y7086" s="297"/>
      <c r="Z7086" s="298" t="e">
        <f t="shared" si="753"/>
        <v>#N/A</v>
      </c>
      <c r="AA7086" s="301" t="e">
        <f>VLOOKUP(G7086,Ma_KH!$A:$R,14,0)</f>
        <v>#N/A</v>
      </c>
    </row>
    <row r="7087" spans="1:27" x14ac:dyDescent="0.25">
      <c r="A7087" s="292"/>
      <c r="B7087" s="293"/>
      <c r="C7087" s="294"/>
      <c r="D7087" s="292"/>
      <c r="E7087" s="295"/>
      <c r="F7087" s="294"/>
      <c r="G7087" s="296"/>
      <c r="H7087" s="295"/>
      <c r="I7087" s="293"/>
      <c r="J7087" s="293"/>
      <c r="K7087" s="293"/>
      <c r="L7087" s="21" t="e">
        <f>VLOOKUP($K7087,TONG_SL!$A:$D,2,0)</f>
        <v>#N/A</v>
      </c>
      <c r="N7087" s="21" t="str">
        <f t="shared" si="754"/>
        <v/>
      </c>
      <c r="Q7087" s="21" t="e">
        <f>VLOOKUP(K7087,TONG_SL!$A:$D,3,0)</f>
        <v>#N/A</v>
      </c>
      <c r="R7087" s="297"/>
      <c r="S7087" s="297"/>
      <c r="T7087" s="297" t="e">
        <f>VLOOKUP(VLOOKUP(G7087,Ma_KH!$A:$R,18,0)&amp;K7087,Gia_MB!$A:$F,6,0)</f>
        <v>#N/A</v>
      </c>
      <c r="U7087" s="298" t="e">
        <f t="shared" si="750"/>
        <v>#N/A</v>
      </c>
      <c r="V7087" s="297"/>
      <c r="W7087" s="299" t="e">
        <f t="shared" si="751"/>
        <v>#N/A</v>
      </c>
      <c r="X7087" s="300" t="str">
        <f t="shared" si="752"/>
        <v>0</v>
      </c>
      <c r="Y7087" s="297"/>
      <c r="Z7087" s="298" t="e">
        <f t="shared" si="753"/>
        <v>#N/A</v>
      </c>
      <c r="AA7087" s="301" t="e">
        <f>VLOOKUP(G7087,Ma_KH!$A:$R,14,0)</f>
        <v>#N/A</v>
      </c>
    </row>
    <row r="7088" spans="1:27" x14ac:dyDescent="0.25">
      <c r="A7088" s="292"/>
      <c r="B7088" s="293"/>
      <c r="C7088" s="294"/>
      <c r="D7088" s="292"/>
      <c r="E7088" s="295"/>
      <c r="F7088" s="294"/>
      <c r="G7088" s="296"/>
      <c r="H7088" s="295"/>
      <c r="I7088" s="293"/>
      <c r="J7088" s="293"/>
      <c r="K7088" s="293"/>
      <c r="L7088" s="21" t="e">
        <f>VLOOKUP($K7088,TONG_SL!$A:$D,2,0)</f>
        <v>#N/A</v>
      </c>
      <c r="N7088" s="21" t="str">
        <f t="shared" si="754"/>
        <v/>
      </c>
      <c r="Q7088" s="21" t="e">
        <f>VLOOKUP(K7088,TONG_SL!$A:$D,3,0)</f>
        <v>#N/A</v>
      </c>
      <c r="R7088" s="297"/>
      <c r="S7088" s="297"/>
      <c r="T7088" s="297" t="e">
        <f>VLOOKUP(VLOOKUP(G7088,Ma_KH!$A:$R,18,0)&amp;K7088,Gia_MB!$A:$F,6,0)</f>
        <v>#N/A</v>
      </c>
      <c r="U7088" s="298" t="e">
        <f t="shared" ref="U7088:U7151" si="755">T7088*R7088</f>
        <v>#N/A</v>
      </c>
      <c r="V7088" s="297"/>
      <c r="W7088" s="299" t="e">
        <f t="shared" ref="W7088:W7151" si="756">U7088*V7088</f>
        <v>#N/A</v>
      </c>
      <c r="X7088" s="300" t="str">
        <f t="shared" ref="X7088:X7151" si="757">IF(B7088&lt;&gt;"","8","0")</f>
        <v>0</v>
      </c>
      <c r="Y7088" s="297"/>
      <c r="Z7088" s="298" t="e">
        <f t="shared" ref="Z7088:Z7151" si="758">U7088*X7088%</f>
        <v>#N/A</v>
      </c>
      <c r="AA7088" s="301" t="e">
        <f>VLOOKUP(G7088,Ma_KH!$A:$R,14,0)</f>
        <v>#N/A</v>
      </c>
    </row>
    <row r="7089" spans="1:27" x14ac:dyDescent="0.25">
      <c r="A7089" s="292"/>
      <c r="B7089" s="293"/>
      <c r="C7089" s="294"/>
      <c r="D7089" s="292"/>
      <c r="E7089" s="295"/>
      <c r="F7089" s="294"/>
      <c r="G7089" s="296"/>
      <c r="H7089" s="295"/>
      <c r="I7089" s="293"/>
      <c r="J7089" s="293"/>
      <c r="K7089" s="293"/>
      <c r="L7089" s="21" t="e">
        <f>VLOOKUP($K7089,TONG_SL!$A:$D,2,0)</f>
        <v>#N/A</v>
      </c>
      <c r="N7089" s="21" t="str">
        <f t="shared" si="754"/>
        <v/>
      </c>
      <c r="Q7089" s="21" t="e">
        <f>VLOOKUP(K7089,TONG_SL!$A:$D,3,0)</f>
        <v>#N/A</v>
      </c>
      <c r="R7089" s="297"/>
      <c r="S7089" s="297"/>
      <c r="T7089" s="297" t="e">
        <f>VLOOKUP(VLOOKUP(G7089,Ma_KH!$A:$R,18,0)&amp;K7089,Gia_MB!$A:$F,6,0)</f>
        <v>#N/A</v>
      </c>
      <c r="U7089" s="298" t="e">
        <f t="shared" si="755"/>
        <v>#N/A</v>
      </c>
      <c r="V7089" s="297"/>
      <c r="W7089" s="299" t="e">
        <f t="shared" si="756"/>
        <v>#N/A</v>
      </c>
      <c r="X7089" s="300" t="str">
        <f t="shared" si="757"/>
        <v>0</v>
      </c>
      <c r="Y7089" s="297"/>
      <c r="Z7089" s="298" t="e">
        <f t="shared" si="758"/>
        <v>#N/A</v>
      </c>
      <c r="AA7089" s="301" t="e">
        <f>VLOOKUP(G7089,Ma_KH!$A:$R,14,0)</f>
        <v>#N/A</v>
      </c>
    </row>
    <row r="7090" spans="1:27" x14ac:dyDescent="0.25">
      <c r="A7090" s="292"/>
      <c r="B7090" s="293"/>
      <c r="C7090" s="294"/>
      <c r="D7090" s="292"/>
      <c r="E7090" s="295"/>
      <c r="F7090" s="294"/>
      <c r="G7090" s="296"/>
      <c r="H7090" s="295"/>
      <c r="I7090" s="293"/>
      <c r="J7090" s="293"/>
      <c r="K7090" s="293"/>
      <c r="L7090" s="21" t="e">
        <f>VLOOKUP($K7090,TONG_SL!$A:$D,2,0)</f>
        <v>#N/A</v>
      </c>
      <c r="N7090" s="21" t="str">
        <f t="shared" si="754"/>
        <v/>
      </c>
      <c r="Q7090" s="21" t="e">
        <f>VLOOKUP(K7090,TONG_SL!$A:$D,3,0)</f>
        <v>#N/A</v>
      </c>
      <c r="R7090" s="297"/>
      <c r="S7090" s="297"/>
      <c r="T7090" s="297" t="e">
        <f>VLOOKUP(VLOOKUP(G7090,Ma_KH!$A:$R,18,0)&amp;K7090,Gia_MB!$A:$F,6,0)</f>
        <v>#N/A</v>
      </c>
      <c r="U7090" s="298" t="e">
        <f t="shared" si="755"/>
        <v>#N/A</v>
      </c>
      <c r="V7090" s="297"/>
      <c r="W7090" s="299" t="e">
        <f t="shared" si="756"/>
        <v>#N/A</v>
      </c>
      <c r="X7090" s="300" t="str">
        <f t="shared" si="757"/>
        <v>0</v>
      </c>
      <c r="Y7090" s="297"/>
      <c r="Z7090" s="298" t="e">
        <f t="shared" si="758"/>
        <v>#N/A</v>
      </c>
      <c r="AA7090" s="301" t="e">
        <f>VLOOKUP(G7090,Ma_KH!$A:$R,14,0)</f>
        <v>#N/A</v>
      </c>
    </row>
    <row r="7091" spans="1:27" x14ac:dyDescent="0.25">
      <c r="A7091" s="292"/>
      <c r="B7091" s="293"/>
      <c r="C7091" s="294"/>
      <c r="D7091" s="292"/>
      <c r="E7091" s="295"/>
      <c r="F7091" s="294"/>
      <c r="G7091" s="296"/>
      <c r="H7091" s="295"/>
      <c r="I7091" s="293"/>
      <c r="J7091" s="293"/>
      <c r="K7091" s="293"/>
      <c r="L7091" s="21" t="e">
        <f>VLOOKUP($K7091,TONG_SL!$A:$D,2,0)</f>
        <v>#N/A</v>
      </c>
      <c r="N7091" s="21" t="str">
        <f t="shared" si="754"/>
        <v/>
      </c>
      <c r="Q7091" s="21" t="e">
        <f>VLOOKUP(K7091,TONG_SL!$A:$D,3,0)</f>
        <v>#N/A</v>
      </c>
      <c r="R7091" s="297"/>
      <c r="S7091" s="297"/>
      <c r="T7091" s="297" t="e">
        <f>VLOOKUP(VLOOKUP(G7091,Ma_KH!$A:$R,18,0)&amp;K7091,Gia_MB!$A:$F,6,0)</f>
        <v>#N/A</v>
      </c>
      <c r="U7091" s="298" t="e">
        <f t="shared" si="755"/>
        <v>#N/A</v>
      </c>
      <c r="V7091" s="297"/>
      <c r="W7091" s="299" t="e">
        <f t="shared" si="756"/>
        <v>#N/A</v>
      </c>
      <c r="X7091" s="300" t="str">
        <f t="shared" si="757"/>
        <v>0</v>
      </c>
      <c r="Y7091" s="297"/>
      <c r="Z7091" s="298" t="e">
        <f t="shared" si="758"/>
        <v>#N/A</v>
      </c>
      <c r="AA7091" s="301" t="e">
        <f>VLOOKUP(G7091,Ma_KH!$A:$R,14,0)</f>
        <v>#N/A</v>
      </c>
    </row>
    <row r="7092" spans="1:27" x14ac:dyDescent="0.25">
      <c r="A7092" s="292"/>
      <c r="B7092" s="293"/>
      <c r="C7092" s="294"/>
      <c r="D7092" s="292"/>
      <c r="E7092" s="295"/>
      <c r="F7092" s="294"/>
      <c r="G7092" s="296"/>
      <c r="H7092" s="295"/>
      <c r="I7092" s="293"/>
      <c r="J7092" s="293"/>
      <c r="K7092" s="293"/>
      <c r="L7092" s="21" t="e">
        <f>VLOOKUP($K7092,TONG_SL!$A:$D,2,0)</f>
        <v>#N/A</v>
      </c>
      <c r="N7092" s="21" t="str">
        <f t="shared" si="754"/>
        <v/>
      </c>
      <c r="Q7092" s="21" t="e">
        <f>VLOOKUP(K7092,TONG_SL!$A:$D,3,0)</f>
        <v>#N/A</v>
      </c>
      <c r="R7092" s="297"/>
      <c r="S7092" s="297"/>
      <c r="T7092" s="297" t="e">
        <f>VLOOKUP(VLOOKUP(G7092,Ma_KH!$A:$R,18,0)&amp;K7092,Gia_MB!$A:$F,6,0)</f>
        <v>#N/A</v>
      </c>
      <c r="U7092" s="298" t="e">
        <f t="shared" si="755"/>
        <v>#N/A</v>
      </c>
      <c r="V7092" s="297"/>
      <c r="W7092" s="299" t="e">
        <f t="shared" si="756"/>
        <v>#N/A</v>
      </c>
      <c r="X7092" s="300" t="str">
        <f t="shared" si="757"/>
        <v>0</v>
      </c>
      <c r="Y7092" s="297"/>
      <c r="Z7092" s="298" t="e">
        <f t="shared" si="758"/>
        <v>#N/A</v>
      </c>
      <c r="AA7092" s="301" t="e">
        <f>VLOOKUP(G7092,Ma_KH!$A:$R,14,0)</f>
        <v>#N/A</v>
      </c>
    </row>
    <row r="7093" spans="1:27" x14ac:dyDescent="0.25">
      <c r="A7093" s="292"/>
      <c r="B7093" s="293"/>
      <c r="C7093" s="294"/>
      <c r="D7093" s="292"/>
      <c r="E7093" s="295"/>
      <c r="F7093" s="294"/>
      <c r="G7093" s="296"/>
      <c r="H7093" s="295"/>
      <c r="I7093" s="293"/>
      <c r="J7093" s="293"/>
      <c r="K7093" s="293"/>
      <c r="L7093" s="21" t="e">
        <f>VLOOKUP($K7093,TONG_SL!$A:$D,2,0)</f>
        <v>#N/A</v>
      </c>
      <c r="N7093" s="21" t="str">
        <f t="shared" si="754"/>
        <v/>
      </c>
      <c r="Q7093" s="21" t="e">
        <f>VLOOKUP(K7093,TONG_SL!$A:$D,3,0)</f>
        <v>#N/A</v>
      </c>
      <c r="R7093" s="297"/>
      <c r="S7093" s="297"/>
      <c r="T7093" s="297" t="e">
        <f>VLOOKUP(VLOOKUP(G7093,Ma_KH!$A:$R,18,0)&amp;K7093,Gia_MB!$A:$F,6,0)</f>
        <v>#N/A</v>
      </c>
      <c r="U7093" s="298" t="e">
        <f t="shared" si="755"/>
        <v>#N/A</v>
      </c>
      <c r="V7093" s="297"/>
      <c r="W7093" s="299" t="e">
        <f t="shared" si="756"/>
        <v>#N/A</v>
      </c>
      <c r="X7093" s="300" t="str">
        <f t="shared" si="757"/>
        <v>0</v>
      </c>
      <c r="Y7093" s="297"/>
      <c r="Z7093" s="298" t="e">
        <f t="shared" si="758"/>
        <v>#N/A</v>
      </c>
      <c r="AA7093" s="301" t="e">
        <f>VLOOKUP(G7093,Ma_KH!$A:$R,14,0)</f>
        <v>#N/A</v>
      </c>
    </row>
    <row r="7094" spans="1:27" x14ac:dyDescent="0.25">
      <c r="A7094" s="292"/>
      <c r="B7094" s="293"/>
      <c r="C7094" s="294"/>
      <c r="D7094" s="292"/>
      <c r="E7094" s="295"/>
      <c r="F7094" s="294"/>
      <c r="G7094" s="296"/>
      <c r="H7094" s="295"/>
      <c r="I7094" s="293"/>
      <c r="J7094" s="293"/>
      <c r="K7094" s="293"/>
      <c r="L7094" s="21" t="e">
        <f>VLOOKUP($K7094,TONG_SL!$A:$D,2,0)</f>
        <v>#N/A</v>
      </c>
      <c r="N7094" s="21" t="str">
        <f t="shared" si="754"/>
        <v/>
      </c>
      <c r="Q7094" s="21" t="e">
        <f>VLOOKUP(K7094,TONG_SL!$A:$D,3,0)</f>
        <v>#N/A</v>
      </c>
      <c r="R7094" s="297"/>
      <c r="S7094" s="297"/>
      <c r="T7094" s="297" t="e">
        <f>VLOOKUP(VLOOKUP(G7094,Ma_KH!$A:$R,18,0)&amp;K7094,Gia_MB!$A:$F,6,0)</f>
        <v>#N/A</v>
      </c>
      <c r="U7094" s="298" t="e">
        <f t="shared" si="755"/>
        <v>#N/A</v>
      </c>
      <c r="V7094" s="297"/>
      <c r="W7094" s="299" t="e">
        <f t="shared" si="756"/>
        <v>#N/A</v>
      </c>
      <c r="X7094" s="300" t="str">
        <f t="shared" si="757"/>
        <v>0</v>
      </c>
      <c r="Y7094" s="297"/>
      <c r="Z7094" s="298" t="e">
        <f t="shared" si="758"/>
        <v>#N/A</v>
      </c>
      <c r="AA7094" s="301" t="e">
        <f>VLOOKUP(G7094,Ma_KH!$A:$R,14,0)</f>
        <v>#N/A</v>
      </c>
    </row>
    <row r="7095" spans="1:27" x14ac:dyDescent="0.25">
      <c r="A7095" s="292"/>
      <c r="B7095" s="293"/>
      <c r="C7095" s="294"/>
      <c r="D7095" s="292"/>
      <c r="E7095" s="295"/>
      <c r="F7095" s="294"/>
      <c r="G7095" s="296"/>
      <c r="H7095" s="295"/>
      <c r="I7095" s="293"/>
      <c r="J7095" s="293"/>
      <c r="K7095" s="293"/>
      <c r="L7095" s="21" t="e">
        <f>VLOOKUP($K7095,TONG_SL!$A:$D,2,0)</f>
        <v>#N/A</v>
      </c>
      <c r="N7095" s="21" t="str">
        <f t="shared" si="754"/>
        <v/>
      </c>
      <c r="Q7095" s="21" t="e">
        <f>VLOOKUP(K7095,TONG_SL!$A:$D,3,0)</f>
        <v>#N/A</v>
      </c>
      <c r="R7095" s="297"/>
      <c r="S7095" s="297"/>
      <c r="T7095" s="297" t="e">
        <f>VLOOKUP(VLOOKUP(G7095,Ma_KH!$A:$R,18,0)&amp;K7095,Gia_MB!$A:$F,6,0)</f>
        <v>#N/A</v>
      </c>
      <c r="U7095" s="298" t="e">
        <f t="shared" si="755"/>
        <v>#N/A</v>
      </c>
      <c r="V7095" s="297"/>
      <c r="W7095" s="299" t="e">
        <f t="shared" si="756"/>
        <v>#N/A</v>
      </c>
      <c r="X7095" s="300" t="str">
        <f t="shared" si="757"/>
        <v>0</v>
      </c>
      <c r="Y7095" s="297"/>
      <c r="Z7095" s="298" t="e">
        <f t="shared" si="758"/>
        <v>#N/A</v>
      </c>
      <c r="AA7095" s="301" t="e">
        <f>VLOOKUP(G7095,Ma_KH!$A:$R,14,0)</f>
        <v>#N/A</v>
      </c>
    </row>
    <row r="7096" spans="1:27" x14ac:dyDescent="0.25">
      <c r="A7096" s="292"/>
      <c r="B7096" s="293"/>
      <c r="C7096" s="294"/>
      <c r="D7096" s="292"/>
      <c r="E7096" s="295"/>
      <c r="F7096" s="294"/>
      <c r="G7096" s="296"/>
      <c r="H7096" s="295"/>
      <c r="I7096" s="293"/>
      <c r="J7096" s="293"/>
      <c r="K7096" s="293"/>
      <c r="L7096" s="21" t="e">
        <f>VLOOKUP($K7096,TONG_SL!$A:$D,2,0)</f>
        <v>#N/A</v>
      </c>
      <c r="N7096" s="21" t="str">
        <f t="shared" si="754"/>
        <v/>
      </c>
      <c r="Q7096" s="21" t="e">
        <f>VLOOKUP(K7096,TONG_SL!$A:$D,3,0)</f>
        <v>#N/A</v>
      </c>
      <c r="R7096" s="297"/>
      <c r="S7096" s="297"/>
      <c r="T7096" s="297" t="e">
        <f>VLOOKUP(VLOOKUP(G7096,Ma_KH!$A:$R,18,0)&amp;K7096,Gia_MB!$A:$F,6,0)</f>
        <v>#N/A</v>
      </c>
      <c r="U7096" s="298" t="e">
        <f t="shared" si="755"/>
        <v>#N/A</v>
      </c>
      <c r="V7096" s="297"/>
      <c r="W7096" s="299" t="e">
        <f t="shared" si="756"/>
        <v>#N/A</v>
      </c>
      <c r="X7096" s="300" t="str">
        <f t="shared" si="757"/>
        <v>0</v>
      </c>
      <c r="Y7096" s="297"/>
      <c r="Z7096" s="298" t="e">
        <f t="shared" si="758"/>
        <v>#N/A</v>
      </c>
      <c r="AA7096" s="301" t="e">
        <f>VLOOKUP(G7096,Ma_KH!$A:$R,14,0)</f>
        <v>#N/A</v>
      </c>
    </row>
    <row r="7097" spans="1:27" x14ac:dyDescent="0.25">
      <c r="A7097" s="292"/>
      <c r="B7097" s="293"/>
      <c r="C7097" s="294"/>
      <c r="D7097" s="292"/>
      <c r="E7097" s="295"/>
      <c r="F7097" s="294"/>
      <c r="G7097" s="296"/>
      <c r="H7097" s="295"/>
      <c r="I7097" s="293"/>
      <c r="J7097" s="293"/>
      <c r="K7097" s="293"/>
      <c r="L7097" s="21" t="e">
        <f>VLOOKUP($K7097,TONG_SL!$A:$D,2,0)</f>
        <v>#N/A</v>
      </c>
      <c r="N7097" s="21" t="str">
        <f t="shared" si="754"/>
        <v/>
      </c>
      <c r="Q7097" s="21" t="e">
        <f>VLOOKUP(K7097,TONG_SL!$A:$D,3,0)</f>
        <v>#N/A</v>
      </c>
      <c r="R7097" s="297"/>
      <c r="S7097" s="297"/>
      <c r="T7097" s="297" t="e">
        <f>VLOOKUP(VLOOKUP(G7097,Ma_KH!$A:$R,18,0)&amp;K7097,Gia_MB!$A:$F,6,0)</f>
        <v>#N/A</v>
      </c>
      <c r="U7097" s="298" t="e">
        <f t="shared" si="755"/>
        <v>#N/A</v>
      </c>
      <c r="V7097" s="297"/>
      <c r="W7097" s="299" t="e">
        <f t="shared" si="756"/>
        <v>#N/A</v>
      </c>
      <c r="X7097" s="300" t="str">
        <f t="shared" si="757"/>
        <v>0</v>
      </c>
      <c r="Y7097" s="297"/>
      <c r="Z7097" s="298" t="e">
        <f t="shared" si="758"/>
        <v>#N/A</v>
      </c>
      <c r="AA7097" s="301" t="e">
        <f>VLOOKUP(G7097,Ma_KH!$A:$R,14,0)</f>
        <v>#N/A</v>
      </c>
    </row>
    <row r="7098" spans="1:27" x14ac:dyDescent="0.25">
      <c r="A7098" s="292"/>
      <c r="B7098" s="293"/>
      <c r="C7098" s="294"/>
      <c r="D7098" s="292"/>
      <c r="E7098" s="295"/>
      <c r="F7098" s="294"/>
      <c r="G7098" s="296"/>
      <c r="H7098" s="295"/>
      <c r="I7098" s="293"/>
      <c r="J7098" s="293"/>
      <c r="K7098" s="293"/>
      <c r="L7098" s="21" t="e">
        <f>VLOOKUP($K7098,TONG_SL!$A:$D,2,0)</f>
        <v>#N/A</v>
      </c>
      <c r="N7098" s="21" t="str">
        <f t="shared" si="754"/>
        <v/>
      </c>
      <c r="Q7098" s="21" t="e">
        <f>VLOOKUP(K7098,TONG_SL!$A:$D,3,0)</f>
        <v>#N/A</v>
      </c>
      <c r="R7098" s="297"/>
      <c r="S7098" s="297"/>
      <c r="T7098" s="297" t="e">
        <f>VLOOKUP(VLOOKUP(G7098,Ma_KH!$A:$R,18,0)&amp;K7098,Gia_MB!$A:$F,6,0)</f>
        <v>#N/A</v>
      </c>
      <c r="U7098" s="298" t="e">
        <f t="shared" si="755"/>
        <v>#N/A</v>
      </c>
      <c r="V7098" s="297"/>
      <c r="W7098" s="299" t="e">
        <f t="shared" si="756"/>
        <v>#N/A</v>
      </c>
      <c r="X7098" s="300" t="str">
        <f t="shared" si="757"/>
        <v>0</v>
      </c>
      <c r="Y7098" s="297"/>
      <c r="Z7098" s="298" t="e">
        <f t="shared" si="758"/>
        <v>#N/A</v>
      </c>
      <c r="AA7098" s="301" t="e">
        <f>VLOOKUP(G7098,Ma_KH!$A:$R,14,0)</f>
        <v>#N/A</v>
      </c>
    </row>
    <row r="7099" spans="1:27" x14ac:dyDescent="0.25">
      <c r="A7099" s="292"/>
      <c r="B7099" s="293"/>
      <c r="C7099" s="294"/>
      <c r="D7099" s="292"/>
      <c r="E7099" s="295"/>
      <c r="F7099" s="294"/>
      <c r="G7099" s="296"/>
      <c r="H7099" s="295"/>
      <c r="I7099" s="293"/>
      <c r="J7099" s="293"/>
      <c r="K7099" s="293"/>
      <c r="L7099" s="21" t="e">
        <f>VLOOKUP($K7099,TONG_SL!$A:$D,2,0)</f>
        <v>#N/A</v>
      </c>
      <c r="N7099" s="21" t="str">
        <f t="shared" si="754"/>
        <v/>
      </c>
      <c r="Q7099" s="21" t="e">
        <f>VLOOKUP(K7099,TONG_SL!$A:$D,3,0)</f>
        <v>#N/A</v>
      </c>
      <c r="R7099" s="297"/>
      <c r="S7099" s="297"/>
      <c r="T7099" s="297" t="e">
        <f>VLOOKUP(VLOOKUP(G7099,Ma_KH!$A:$R,18,0)&amp;K7099,Gia_MB!$A:$F,6,0)</f>
        <v>#N/A</v>
      </c>
      <c r="U7099" s="298" t="e">
        <f t="shared" si="755"/>
        <v>#N/A</v>
      </c>
      <c r="V7099" s="297"/>
      <c r="W7099" s="299" t="e">
        <f t="shared" si="756"/>
        <v>#N/A</v>
      </c>
      <c r="X7099" s="300" t="str">
        <f t="shared" si="757"/>
        <v>0</v>
      </c>
      <c r="Y7099" s="297"/>
      <c r="Z7099" s="298" t="e">
        <f t="shared" si="758"/>
        <v>#N/A</v>
      </c>
      <c r="AA7099" s="301" t="e">
        <f>VLOOKUP(G7099,Ma_KH!$A:$R,14,0)</f>
        <v>#N/A</v>
      </c>
    </row>
    <row r="7100" spans="1:27" x14ac:dyDescent="0.25">
      <c r="A7100" s="292"/>
      <c r="B7100" s="293"/>
      <c r="C7100" s="294"/>
      <c r="D7100" s="292"/>
      <c r="E7100" s="295"/>
      <c r="F7100" s="294"/>
      <c r="G7100" s="296"/>
      <c r="H7100" s="295"/>
      <c r="I7100" s="293"/>
      <c r="J7100" s="293"/>
      <c r="K7100" s="293"/>
      <c r="L7100" s="21" t="e">
        <f>VLOOKUP($K7100,TONG_SL!$A:$D,2,0)</f>
        <v>#N/A</v>
      </c>
      <c r="N7100" s="21" t="str">
        <f t="shared" si="754"/>
        <v/>
      </c>
      <c r="Q7100" s="21" t="e">
        <f>VLOOKUP(K7100,TONG_SL!$A:$D,3,0)</f>
        <v>#N/A</v>
      </c>
      <c r="R7100" s="297"/>
      <c r="S7100" s="297"/>
      <c r="T7100" s="297" t="e">
        <f>VLOOKUP(VLOOKUP(G7100,Ma_KH!$A:$R,18,0)&amp;K7100,Gia_MB!$A:$F,6,0)</f>
        <v>#N/A</v>
      </c>
      <c r="U7100" s="298" t="e">
        <f t="shared" si="755"/>
        <v>#N/A</v>
      </c>
      <c r="V7100" s="297"/>
      <c r="W7100" s="299" t="e">
        <f t="shared" si="756"/>
        <v>#N/A</v>
      </c>
      <c r="X7100" s="300" t="str">
        <f t="shared" si="757"/>
        <v>0</v>
      </c>
      <c r="Y7100" s="297"/>
      <c r="Z7100" s="298" t="e">
        <f t="shared" si="758"/>
        <v>#N/A</v>
      </c>
      <c r="AA7100" s="301" t="e">
        <f>VLOOKUP(G7100,Ma_KH!$A:$R,14,0)</f>
        <v>#N/A</v>
      </c>
    </row>
    <row r="7101" spans="1:27" x14ac:dyDescent="0.25">
      <c r="A7101" s="292"/>
      <c r="B7101" s="293"/>
      <c r="C7101" s="294"/>
      <c r="D7101" s="292"/>
      <c r="E7101" s="295"/>
      <c r="F7101" s="294"/>
      <c r="G7101" s="296"/>
      <c r="H7101" s="295"/>
      <c r="I7101" s="293"/>
      <c r="J7101" s="293"/>
      <c r="K7101" s="293"/>
      <c r="L7101" s="21" t="e">
        <f>VLOOKUP($K7101,TONG_SL!$A:$D,2,0)</f>
        <v>#N/A</v>
      </c>
      <c r="N7101" s="21" t="str">
        <f t="shared" si="754"/>
        <v/>
      </c>
      <c r="Q7101" s="21" t="e">
        <f>VLOOKUP(K7101,TONG_SL!$A:$D,3,0)</f>
        <v>#N/A</v>
      </c>
      <c r="R7101" s="297"/>
      <c r="S7101" s="297"/>
      <c r="T7101" s="297" t="e">
        <f>VLOOKUP(VLOOKUP(G7101,Ma_KH!$A:$R,18,0)&amp;K7101,Gia_MB!$A:$F,6,0)</f>
        <v>#N/A</v>
      </c>
      <c r="U7101" s="298" t="e">
        <f t="shared" si="755"/>
        <v>#N/A</v>
      </c>
      <c r="V7101" s="297"/>
      <c r="W7101" s="299" t="e">
        <f t="shared" si="756"/>
        <v>#N/A</v>
      </c>
      <c r="X7101" s="300" t="str">
        <f t="shared" si="757"/>
        <v>0</v>
      </c>
      <c r="Y7101" s="297"/>
      <c r="Z7101" s="298" t="e">
        <f t="shared" si="758"/>
        <v>#N/A</v>
      </c>
      <c r="AA7101" s="301" t="e">
        <f>VLOOKUP(G7101,Ma_KH!$A:$R,14,0)</f>
        <v>#N/A</v>
      </c>
    </row>
    <row r="7102" spans="1:27" x14ac:dyDescent="0.25">
      <c r="A7102" s="292"/>
      <c r="B7102" s="293"/>
      <c r="C7102" s="294"/>
      <c r="D7102" s="292"/>
      <c r="E7102" s="295"/>
      <c r="F7102" s="294"/>
      <c r="G7102" s="296"/>
      <c r="H7102" s="295"/>
      <c r="I7102" s="293"/>
      <c r="J7102" s="293"/>
      <c r="K7102" s="293"/>
      <c r="L7102" s="21" t="e">
        <f>VLOOKUP($K7102,TONG_SL!$A:$D,2,0)</f>
        <v>#N/A</v>
      </c>
      <c r="N7102" s="21" t="str">
        <f t="shared" si="754"/>
        <v/>
      </c>
      <c r="Q7102" s="21" t="e">
        <f>VLOOKUP(K7102,TONG_SL!$A:$D,3,0)</f>
        <v>#N/A</v>
      </c>
      <c r="R7102" s="297"/>
      <c r="S7102" s="297"/>
      <c r="T7102" s="297" t="e">
        <f>VLOOKUP(VLOOKUP(G7102,Ma_KH!$A:$R,18,0)&amp;K7102,Gia_MB!$A:$F,6,0)</f>
        <v>#N/A</v>
      </c>
      <c r="U7102" s="298" t="e">
        <f t="shared" si="755"/>
        <v>#N/A</v>
      </c>
      <c r="V7102" s="297"/>
      <c r="W7102" s="299" t="e">
        <f t="shared" si="756"/>
        <v>#N/A</v>
      </c>
      <c r="X7102" s="300" t="str">
        <f t="shared" si="757"/>
        <v>0</v>
      </c>
      <c r="Y7102" s="297"/>
      <c r="Z7102" s="298" t="e">
        <f t="shared" si="758"/>
        <v>#N/A</v>
      </c>
      <c r="AA7102" s="301" t="e">
        <f>VLOOKUP(G7102,Ma_KH!$A:$R,14,0)</f>
        <v>#N/A</v>
      </c>
    </row>
    <row r="7103" spans="1:27" x14ac:dyDescent="0.25">
      <c r="A7103" s="292"/>
      <c r="B7103" s="293"/>
      <c r="C7103" s="294"/>
      <c r="D7103" s="292"/>
      <c r="E7103" s="295"/>
      <c r="F7103" s="294"/>
      <c r="G7103" s="296"/>
      <c r="H7103" s="295"/>
      <c r="I7103" s="293"/>
      <c r="J7103" s="293"/>
      <c r="K7103" s="293"/>
      <c r="L7103" s="21" t="e">
        <f>VLOOKUP($K7103,TONG_SL!$A:$D,2,0)</f>
        <v>#N/A</v>
      </c>
      <c r="N7103" s="21" t="str">
        <f t="shared" si="754"/>
        <v/>
      </c>
      <c r="Q7103" s="21" t="e">
        <f>VLOOKUP(K7103,TONG_SL!$A:$D,3,0)</f>
        <v>#N/A</v>
      </c>
      <c r="R7103" s="297"/>
      <c r="S7103" s="297"/>
      <c r="T7103" s="297" t="e">
        <f>VLOOKUP(VLOOKUP(G7103,Ma_KH!$A:$R,18,0)&amp;K7103,Gia_MB!$A:$F,6,0)</f>
        <v>#N/A</v>
      </c>
      <c r="U7103" s="298" t="e">
        <f t="shared" si="755"/>
        <v>#N/A</v>
      </c>
      <c r="V7103" s="297"/>
      <c r="W7103" s="299" t="e">
        <f t="shared" si="756"/>
        <v>#N/A</v>
      </c>
      <c r="X7103" s="300" t="str">
        <f t="shared" si="757"/>
        <v>0</v>
      </c>
      <c r="Y7103" s="297"/>
      <c r="Z7103" s="298" t="e">
        <f t="shared" si="758"/>
        <v>#N/A</v>
      </c>
      <c r="AA7103" s="301" t="e">
        <f>VLOOKUP(G7103,Ma_KH!$A:$R,14,0)</f>
        <v>#N/A</v>
      </c>
    </row>
    <row r="7104" spans="1:27" x14ac:dyDescent="0.25">
      <c r="A7104" s="292"/>
      <c r="B7104" s="293"/>
      <c r="C7104" s="294"/>
      <c r="D7104" s="292"/>
      <c r="E7104" s="295"/>
      <c r="F7104" s="294"/>
      <c r="G7104" s="296"/>
      <c r="H7104" s="295"/>
      <c r="I7104" s="293"/>
      <c r="J7104" s="293"/>
      <c r="K7104" s="293"/>
      <c r="L7104" s="21" t="e">
        <f>VLOOKUP($K7104,TONG_SL!$A:$D,2,0)</f>
        <v>#N/A</v>
      </c>
      <c r="N7104" s="21" t="str">
        <f t="shared" si="754"/>
        <v/>
      </c>
      <c r="Q7104" s="21" t="e">
        <f>VLOOKUP(K7104,TONG_SL!$A:$D,3,0)</f>
        <v>#N/A</v>
      </c>
      <c r="R7104" s="297"/>
      <c r="S7104" s="297"/>
      <c r="T7104" s="297" t="e">
        <f>VLOOKUP(VLOOKUP(G7104,Ma_KH!$A:$R,18,0)&amp;K7104,Gia_MB!$A:$F,6,0)</f>
        <v>#N/A</v>
      </c>
      <c r="U7104" s="298" t="e">
        <f t="shared" si="755"/>
        <v>#N/A</v>
      </c>
      <c r="V7104" s="297"/>
      <c r="W7104" s="299" t="e">
        <f t="shared" si="756"/>
        <v>#N/A</v>
      </c>
      <c r="X7104" s="300" t="str">
        <f t="shared" si="757"/>
        <v>0</v>
      </c>
      <c r="Y7104" s="297"/>
      <c r="Z7104" s="298" t="e">
        <f t="shared" si="758"/>
        <v>#N/A</v>
      </c>
      <c r="AA7104" s="301" t="e">
        <f>VLOOKUP(G7104,Ma_KH!$A:$R,14,0)</f>
        <v>#N/A</v>
      </c>
    </row>
    <row r="7105" spans="1:27" x14ac:dyDescent="0.25">
      <c r="A7105" s="292"/>
      <c r="B7105" s="293"/>
      <c r="C7105" s="294"/>
      <c r="D7105" s="292"/>
      <c r="E7105" s="295"/>
      <c r="F7105" s="294"/>
      <c r="G7105" s="296"/>
      <c r="H7105" s="295"/>
      <c r="I7105" s="293"/>
      <c r="J7105" s="293"/>
      <c r="K7105" s="293"/>
      <c r="L7105" s="21" t="e">
        <f>VLOOKUP($K7105,TONG_SL!$A:$D,2,0)</f>
        <v>#N/A</v>
      </c>
      <c r="N7105" s="21" t="str">
        <f t="shared" ref="N7105:N7168" si="759">IF($B7105&lt;&gt;"","K-C6","")</f>
        <v/>
      </c>
      <c r="Q7105" s="21" t="e">
        <f>VLOOKUP(K7105,TONG_SL!$A:$D,3,0)</f>
        <v>#N/A</v>
      </c>
      <c r="R7105" s="297"/>
      <c r="S7105" s="297"/>
      <c r="T7105" s="297" t="e">
        <f>VLOOKUP(VLOOKUP(G7105,Ma_KH!$A:$R,18,0)&amp;K7105,Gia_MB!$A:$F,6,0)</f>
        <v>#N/A</v>
      </c>
      <c r="U7105" s="298" t="e">
        <f t="shared" si="755"/>
        <v>#N/A</v>
      </c>
      <c r="V7105" s="297"/>
      <c r="W7105" s="299" t="e">
        <f t="shared" si="756"/>
        <v>#N/A</v>
      </c>
      <c r="X7105" s="300" t="str">
        <f t="shared" si="757"/>
        <v>0</v>
      </c>
      <c r="Y7105" s="297"/>
      <c r="Z7105" s="298" t="e">
        <f t="shared" si="758"/>
        <v>#N/A</v>
      </c>
      <c r="AA7105" s="301" t="e">
        <f>VLOOKUP(G7105,Ma_KH!$A:$R,14,0)</f>
        <v>#N/A</v>
      </c>
    </row>
    <row r="7106" spans="1:27" x14ac:dyDescent="0.25">
      <c r="A7106" s="292"/>
      <c r="B7106" s="293"/>
      <c r="C7106" s="294"/>
      <c r="D7106" s="292"/>
      <c r="E7106" s="295"/>
      <c r="F7106" s="294"/>
      <c r="G7106" s="296"/>
      <c r="H7106" s="295"/>
      <c r="I7106" s="293"/>
      <c r="J7106" s="293"/>
      <c r="K7106" s="293"/>
      <c r="L7106" s="21" t="e">
        <f>VLOOKUP($K7106,TONG_SL!$A:$D,2,0)</f>
        <v>#N/A</v>
      </c>
      <c r="N7106" s="21" t="str">
        <f t="shared" si="759"/>
        <v/>
      </c>
      <c r="Q7106" s="21" t="e">
        <f>VLOOKUP(K7106,TONG_SL!$A:$D,3,0)</f>
        <v>#N/A</v>
      </c>
      <c r="R7106" s="297"/>
      <c r="S7106" s="297"/>
      <c r="T7106" s="297" t="e">
        <f>VLOOKUP(VLOOKUP(G7106,Ma_KH!$A:$R,18,0)&amp;K7106,Gia_MB!$A:$F,6,0)</f>
        <v>#N/A</v>
      </c>
      <c r="U7106" s="298" t="e">
        <f t="shared" si="755"/>
        <v>#N/A</v>
      </c>
      <c r="V7106" s="297"/>
      <c r="W7106" s="299" t="e">
        <f t="shared" si="756"/>
        <v>#N/A</v>
      </c>
      <c r="X7106" s="300" t="str">
        <f t="shared" si="757"/>
        <v>0</v>
      </c>
      <c r="Y7106" s="297"/>
      <c r="Z7106" s="298" t="e">
        <f t="shared" si="758"/>
        <v>#N/A</v>
      </c>
      <c r="AA7106" s="301" t="e">
        <f>VLOOKUP(G7106,Ma_KH!$A:$R,14,0)</f>
        <v>#N/A</v>
      </c>
    </row>
    <row r="7107" spans="1:27" x14ac:dyDescent="0.25">
      <c r="A7107" s="292"/>
      <c r="B7107" s="293"/>
      <c r="C7107" s="294"/>
      <c r="D7107" s="292"/>
      <c r="E7107" s="295"/>
      <c r="F7107" s="294"/>
      <c r="G7107" s="296"/>
      <c r="H7107" s="295"/>
      <c r="I7107" s="293"/>
      <c r="J7107" s="293"/>
      <c r="K7107" s="293"/>
      <c r="L7107" s="21" t="e">
        <f>VLOOKUP($K7107,TONG_SL!$A:$D,2,0)</f>
        <v>#N/A</v>
      </c>
      <c r="N7107" s="21" t="str">
        <f t="shared" si="759"/>
        <v/>
      </c>
      <c r="Q7107" s="21" t="e">
        <f>VLOOKUP(K7107,TONG_SL!$A:$D,3,0)</f>
        <v>#N/A</v>
      </c>
      <c r="R7107" s="297"/>
      <c r="S7107" s="297"/>
      <c r="T7107" s="297" t="e">
        <f>VLOOKUP(VLOOKUP(G7107,Ma_KH!$A:$R,18,0)&amp;K7107,Gia_MB!$A:$F,6,0)</f>
        <v>#N/A</v>
      </c>
      <c r="U7107" s="298" t="e">
        <f t="shared" si="755"/>
        <v>#N/A</v>
      </c>
      <c r="V7107" s="297"/>
      <c r="W7107" s="299" t="e">
        <f t="shared" si="756"/>
        <v>#N/A</v>
      </c>
      <c r="X7107" s="300" t="str">
        <f t="shared" si="757"/>
        <v>0</v>
      </c>
      <c r="Y7107" s="297"/>
      <c r="Z7107" s="298" t="e">
        <f t="shared" si="758"/>
        <v>#N/A</v>
      </c>
      <c r="AA7107" s="301" t="e">
        <f>VLOOKUP(G7107,Ma_KH!$A:$R,14,0)</f>
        <v>#N/A</v>
      </c>
    </row>
    <row r="7108" spans="1:27" x14ac:dyDescent="0.25">
      <c r="A7108" s="292"/>
      <c r="B7108" s="293"/>
      <c r="C7108" s="294"/>
      <c r="D7108" s="292"/>
      <c r="E7108" s="295"/>
      <c r="F7108" s="294"/>
      <c r="G7108" s="296"/>
      <c r="H7108" s="295"/>
      <c r="I7108" s="293"/>
      <c r="J7108" s="293"/>
      <c r="K7108" s="293"/>
      <c r="L7108" s="21" t="e">
        <f>VLOOKUP($K7108,TONG_SL!$A:$D,2,0)</f>
        <v>#N/A</v>
      </c>
      <c r="N7108" s="21" t="str">
        <f t="shared" si="759"/>
        <v/>
      </c>
      <c r="Q7108" s="21" t="e">
        <f>VLOOKUP(K7108,TONG_SL!$A:$D,3,0)</f>
        <v>#N/A</v>
      </c>
      <c r="R7108" s="297"/>
      <c r="S7108" s="297"/>
      <c r="T7108" s="297" t="e">
        <f>VLOOKUP(VLOOKUP(G7108,Ma_KH!$A:$R,18,0)&amp;K7108,Gia_MB!$A:$F,6,0)</f>
        <v>#N/A</v>
      </c>
      <c r="U7108" s="298" t="e">
        <f t="shared" si="755"/>
        <v>#N/A</v>
      </c>
      <c r="V7108" s="297"/>
      <c r="W7108" s="299" t="e">
        <f t="shared" si="756"/>
        <v>#N/A</v>
      </c>
      <c r="X7108" s="300" t="str">
        <f t="shared" si="757"/>
        <v>0</v>
      </c>
      <c r="Y7108" s="297"/>
      <c r="Z7108" s="298" t="e">
        <f t="shared" si="758"/>
        <v>#N/A</v>
      </c>
      <c r="AA7108" s="301" t="e">
        <f>VLOOKUP(G7108,Ma_KH!$A:$R,14,0)</f>
        <v>#N/A</v>
      </c>
    </row>
    <row r="7109" spans="1:27" x14ac:dyDescent="0.25">
      <c r="A7109" s="292"/>
      <c r="B7109" s="293"/>
      <c r="C7109" s="294"/>
      <c r="D7109" s="292"/>
      <c r="E7109" s="295"/>
      <c r="F7109" s="294"/>
      <c r="G7109" s="296"/>
      <c r="H7109" s="295"/>
      <c r="I7109" s="293"/>
      <c r="J7109" s="293"/>
      <c r="K7109" s="293"/>
      <c r="L7109" s="21" t="e">
        <f>VLOOKUP($K7109,TONG_SL!$A:$D,2,0)</f>
        <v>#N/A</v>
      </c>
      <c r="N7109" s="21" t="str">
        <f t="shared" si="759"/>
        <v/>
      </c>
      <c r="Q7109" s="21" t="e">
        <f>VLOOKUP(K7109,TONG_SL!$A:$D,3,0)</f>
        <v>#N/A</v>
      </c>
      <c r="R7109" s="297"/>
      <c r="S7109" s="297"/>
      <c r="T7109" s="297" t="e">
        <f>VLOOKUP(VLOOKUP(G7109,Ma_KH!$A:$R,18,0)&amp;K7109,Gia_MB!$A:$F,6,0)</f>
        <v>#N/A</v>
      </c>
      <c r="U7109" s="298" t="e">
        <f t="shared" si="755"/>
        <v>#N/A</v>
      </c>
      <c r="V7109" s="297"/>
      <c r="W7109" s="299" t="e">
        <f t="shared" si="756"/>
        <v>#N/A</v>
      </c>
      <c r="X7109" s="300" t="str">
        <f t="shared" si="757"/>
        <v>0</v>
      </c>
      <c r="Y7109" s="297"/>
      <c r="Z7109" s="298" t="e">
        <f t="shared" si="758"/>
        <v>#N/A</v>
      </c>
      <c r="AA7109" s="301" t="e">
        <f>VLOOKUP(G7109,Ma_KH!$A:$R,14,0)</f>
        <v>#N/A</v>
      </c>
    </row>
    <row r="7110" spans="1:27" x14ac:dyDescent="0.25">
      <c r="A7110" s="292"/>
      <c r="B7110" s="293"/>
      <c r="C7110" s="294"/>
      <c r="D7110" s="292"/>
      <c r="E7110" s="295"/>
      <c r="F7110" s="294"/>
      <c r="G7110" s="296"/>
      <c r="H7110" s="295"/>
      <c r="I7110" s="293"/>
      <c r="J7110" s="293"/>
      <c r="K7110" s="293"/>
      <c r="L7110" s="21" t="e">
        <f>VLOOKUP($K7110,TONG_SL!$A:$D,2,0)</f>
        <v>#N/A</v>
      </c>
      <c r="N7110" s="21" t="str">
        <f t="shared" si="759"/>
        <v/>
      </c>
      <c r="Q7110" s="21" t="e">
        <f>VLOOKUP(K7110,TONG_SL!$A:$D,3,0)</f>
        <v>#N/A</v>
      </c>
      <c r="R7110" s="297"/>
      <c r="S7110" s="297"/>
      <c r="T7110" s="297" t="e">
        <f>VLOOKUP(VLOOKUP(G7110,Ma_KH!$A:$R,18,0)&amp;K7110,Gia_MB!$A:$F,6,0)</f>
        <v>#N/A</v>
      </c>
      <c r="U7110" s="298" t="e">
        <f t="shared" si="755"/>
        <v>#N/A</v>
      </c>
      <c r="V7110" s="297"/>
      <c r="W7110" s="299" t="e">
        <f t="shared" si="756"/>
        <v>#N/A</v>
      </c>
      <c r="X7110" s="300" t="str">
        <f t="shared" si="757"/>
        <v>0</v>
      </c>
      <c r="Y7110" s="297"/>
      <c r="Z7110" s="298" t="e">
        <f t="shared" si="758"/>
        <v>#N/A</v>
      </c>
      <c r="AA7110" s="301" t="e">
        <f>VLOOKUP(G7110,Ma_KH!$A:$R,14,0)</f>
        <v>#N/A</v>
      </c>
    </row>
    <row r="7111" spans="1:27" x14ac:dyDescent="0.25">
      <c r="A7111" s="292"/>
      <c r="B7111" s="293"/>
      <c r="C7111" s="294"/>
      <c r="D7111" s="292"/>
      <c r="E7111" s="295"/>
      <c r="F7111" s="294"/>
      <c r="G7111" s="296"/>
      <c r="H7111" s="295"/>
      <c r="I7111" s="293"/>
      <c r="J7111" s="293"/>
      <c r="K7111" s="293"/>
      <c r="L7111" s="21" t="e">
        <f>VLOOKUP($K7111,TONG_SL!$A:$D,2,0)</f>
        <v>#N/A</v>
      </c>
      <c r="N7111" s="21" t="str">
        <f t="shared" si="759"/>
        <v/>
      </c>
      <c r="Q7111" s="21" t="e">
        <f>VLOOKUP(K7111,TONG_SL!$A:$D,3,0)</f>
        <v>#N/A</v>
      </c>
      <c r="R7111" s="297"/>
      <c r="S7111" s="297"/>
      <c r="T7111" s="297" t="e">
        <f>VLOOKUP(VLOOKUP(G7111,Ma_KH!$A:$R,18,0)&amp;K7111,Gia_MB!$A:$F,6,0)</f>
        <v>#N/A</v>
      </c>
      <c r="U7111" s="298" t="e">
        <f t="shared" si="755"/>
        <v>#N/A</v>
      </c>
      <c r="V7111" s="297"/>
      <c r="W7111" s="299" t="e">
        <f t="shared" si="756"/>
        <v>#N/A</v>
      </c>
      <c r="X7111" s="300" t="str">
        <f t="shared" si="757"/>
        <v>0</v>
      </c>
      <c r="Y7111" s="297"/>
      <c r="Z7111" s="298" t="e">
        <f t="shared" si="758"/>
        <v>#N/A</v>
      </c>
      <c r="AA7111" s="301" t="e">
        <f>VLOOKUP(G7111,Ma_KH!$A:$R,14,0)</f>
        <v>#N/A</v>
      </c>
    </row>
    <row r="7112" spans="1:27" x14ac:dyDescent="0.25">
      <c r="A7112" s="292"/>
      <c r="B7112" s="293"/>
      <c r="C7112" s="294"/>
      <c r="D7112" s="292"/>
      <c r="E7112" s="295"/>
      <c r="F7112" s="294"/>
      <c r="G7112" s="296"/>
      <c r="H7112" s="295"/>
      <c r="I7112" s="293"/>
      <c r="J7112" s="293"/>
      <c r="K7112" s="293"/>
      <c r="L7112" s="21" t="e">
        <f>VLOOKUP($K7112,TONG_SL!$A:$D,2,0)</f>
        <v>#N/A</v>
      </c>
      <c r="N7112" s="21" t="str">
        <f t="shared" si="759"/>
        <v/>
      </c>
      <c r="Q7112" s="21" t="e">
        <f>VLOOKUP(K7112,TONG_SL!$A:$D,3,0)</f>
        <v>#N/A</v>
      </c>
      <c r="R7112" s="297"/>
      <c r="S7112" s="297"/>
      <c r="T7112" s="297" t="e">
        <f>VLOOKUP(VLOOKUP(G7112,Ma_KH!$A:$R,18,0)&amp;K7112,Gia_MB!$A:$F,6,0)</f>
        <v>#N/A</v>
      </c>
      <c r="U7112" s="298" t="e">
        <f t="shared" si="755"/>
        <v>#N/A</v>
      </c>
      <c r="V7112" s="297"/>
      <c r="W7112" s="299" t="e">
        <f t="shared" si="756"/>
        <v>#N/A</v>
      </c>
      <c r="X7112" s="300" t="str">
        <f t="shared" si="757"/>
        <v>0</v>
      </c>
      <c r="Y7112" s="297"/>
      <c r="Z7112" s="298" t="e">
        <f t="shared" si="758"/>
        <v>#N/A</v>
      </c>
      <c r="AA7112" s="301" t="e">
        <f>VLOOKUP(G7112,Ma_KH!$A:$R,14,0)</f>
        <v>#N/A</v>
      </c>
    </row>
    <row r="7113" spans="1:27" x14ac:dyDescent="0.25">
      <c r="A7113" s="292"/>
      <c r="B7113" s="293"/>
      <c r="C7113" s="294"/>
      <c r="D7113" s="292"/>
      <c r="E7113" s="295"/>
      <c r="F7113" s="294"/>
      <c r="G7113" s="296"/>
      <c r="H7113" s="295"/>
      <c r="I7113" s="293"/>
      <c r="J7113" s="293"/>
      <c r="K7113" s="293"/>
      <c r="L7113" s="21" t="e">
        <f>VLOOKUP($K7113,TONG_SL!$A:$D,2,0)</f>
        <v>#N/A</v>
      </c>
      <c r="N7113" s="21" t="str">
        <f t="shared" si="759"/>
        <v/>
      </c>
      <c r="Q7113" s="21" t="e">
        <f>VLOOKUP(K7113,TONG_SL!$A:$D,3,0)</f>
        <v>#N/A</v>
      </c>
      <c r="R7113" s="297"/>
      <c r="S7113" s="297"/>
      <c r="T7113" s="297" t="e">
        <f>VLOOKUP(VLOOKUP(G7113,Ma_KH!$A:$R,18,0)&amp;K7113,Gia_MB!$A:$F,6,0)</f>
        <v>#N/A</v>
      </c>
      <c r="U7113" s="298" t="e">
        <f t="shared" si="755"/>
        <v>#N/A</v>
      </c>
      <c r="V7113" s="297"/>
      <c r="W7113" s="299" t="e">
        <f t="shared" si="756"/>
        <v>#N/A</v>
      </c>
      <c r="X7113" s="300" t="str">
        <f t="shared" si="757"/>
        <v>0</v>
      </c>
      <c r="Y7113" s="297"/>
      <c r="Z7113" s="298" t="e">
        <f t="shared" si="758"/>
        <v>#N/A</v>
      </c>
      <c r="AA7113" s="301" t="e">
        <f>VLOOKUP(G7113,Ma_KH!$A:$R,14,0)</f>
        <v>#N/A</v>
      </c>
    </row>
    <row r="7114" spans="1:27" x14ac:dyDescent="0.25">
      <c r="A7114" s="292"/>
      <c r="B7114" s="293"/>
      <c r="C7114" s="294"/>
      <c r="D7114" s="292"/>
      <c r="E7114" s="295"/>
      <c r="F7114" s="294"/>
      <c r="G7114" s="296"/>
      <c r="H7114" s="295"/>
      <c r="I7114" s="293"/>
      <c r="J7114" s="293"/>
      <c r="K7114" s="293"/>
      <c r="L7114" s="21" t="e">
        <f>VLOOKUP($K7114,TONG_SL!$A:$D,2,0)</f>
        <v>#N/A</v>
      </c>
      <c r="N7114" s="21" t="str">
        <f t="shared" si="759"/>
        <v/>
      </c>
      <c r="Q7114" s="21" t="e">
        <f>VLOOKUP(K7114,TONG_SL!$A:$D,3,0)</f>
        <v>#N/A</v>
      </c>
      <c r="R7114" s="297"/>
      <c r="S7114" s="297"/>
      <c r="T7114" s="297" t="e">
        <f>VLOOKUP(VLOOKUP(G7114,Ma_KH!$A:$R,18,0)&amp;K7114,Gia_MB!$A:$F,6,0)</f>
        <v>#N/A</v>
      </c>
      <c r="U7114" s="298" t="e">
        <f t="shared" si="755"/>
        <v>#N/A</v>
      </c>
      <c r="V7114" s="297"/>
      <c r="W7114" s="299" t="e">
        <f t="shared" si="756"/>
        <v>#N/A</v>
      </c>
      <c r="X7114" s="300" t="str">
        <f t="shared" si="757"/>
        <v>0</v>
      </c>
      <c r="Y7114" s="297"/>
      <c r="Z7114" s="298" t="e">
        <f t="shared" si="758"/>
        <v>#N/A</v>
      </c>
      <c r="AA7114" s="301" t="e">
        <f>VLOOKUP(G7114,Ma_KH!$A:$R,14,0)</f>
        <v>#N/A</v>
      </c>
    </row>
    <row r="7115" spans="1:27" x14ac:dyDescent="0.25">
      <c r="A7115" s="292"/>
      <c r="B7115" s="293"/>
      <c r="C7115" s="294"/>
      <c r="D7115" s="292"/>
      <c r="E7115" s="295"/>
      <c r="F7115" s="294"/>
      <c r="G7115" s="296"/>
      <c r="H7115" s="295"/>
      <c r="I7115" s="293"/>
      <c r="J7115" s="293"/>
      <c r="K7115" s="293"/>
      <c r="L7115" s="21" t="e">
        <f>VLOOKUP($K7115,TONG_SL!$A:$D,2,0)</f>
        <v>#N/A</v>
      </c>
      <c r="N7115" s="21" t="str">
        <f t="shared" si="759"/>
        <v/>
      </c>
      <c r="Q7115" s="21" t="e">
        <f>VLOOKUP(K7115,TONG_SL!$A:$D,3,0)</f>
        <v>#N/A</v>
      </c>
      <c r="R7115" s="297"/>
      <c r="S7115" s="297"/>
      <c r="T7115" s="297" t="e">
        <f>VLOOKUP(VLOOKUP(G7115,Ma_KH!$A:$R,18,0)&amp;K7115,Gia_MB!$A:$F,6,0)</f>
        <v>#N/A</v>
      </c>
      <c r="U7115" s="298" t="e">
        <f t="shared" si="755"/>
        <v>#N/A</v>
      </c>
      <c r="V7115" s="297"/>
      <c r="W7115" s="299" t="e">
        <f t="shared" si="756"/>
        <v>#N/A</v>
      </c>
      <c r="X7115" s="300" t="str">
        <f t="shared" si="757"/>
        <v>0</v>
      </c>
      <c r="Y7115" s="297"/>
      <c r="Z7115" s="298" t="e">
        <f t="shared" si="758"/>
        <v>#N/A</v>
      </c>
      <c r="AA7115" s="301" t="e">
        <f>VLOOKUP(G7115,Ma_KH!$A:$R,14,0)</f>
        <v>#N/A</v>
      </c>
    </row>
    <row r="7116" spans="1:27" x14ac:dyDescent="0.25">
      <c r="A7116" s="292"/>
      <c r="B7116" s="293"/>
      <c r="C7116" s="294"/>
      <c r="D7116" s="292"/>
      <c r="E7116" s="295"/>
      <c r="F7116" s="294"/>
      <c r="G7116" s="296"/>
      <c r="H7116" s="295"/>
      <c r="I7116" s="293"/>
      <c r="J7116" s="293"/>
      <c r="K7116" s="293"/>
      <c r="L7116" s="21" t="e">
        <f>VLOOKUP($K7116,TONG_SL!$A:$D,2,0)</f>
        <v>#N/A</v>
      </c>
      <c r="N7116" s="21" t="str">
        <f t="shared" si="759"/>
        <v/>
      </c>
      <c r="Q7116" s="21" t="e">
        <f>VLOOKUP(K7116,TONG_SL!$A:$D,3,0)</f>
        <v>#N/A</v>
      </c>
      <c r="R7116" s="297"/>
      <c r="S7116" s="297"/>
      <c r="T7116" s="297" t="e">
        <f>VLOOKUP(VLOOKUP(G7116,Ma_KH!$A:$R,18,0)&amp;K7116,Gia_MB!$A:$F,6,0)</f>
        <v>#N/A</v>
      </c>
      <c r="U7116" s="298" t="e">
        <f t="shared" si="755"/>
        <v>#N/A</v>
      </c>
      <c r="V7116" s="297"/>
      <c r="W7116" s="299" t="e">
        <f t="shared" si="756"/>
        <v>#N/A</v>
      </c>
      <c r="X7116" s="300" t="str">
        <f t="shared" si="757"/>
        <v>0</v>
      </c>
      <c r="Y7116" s="297"/>
      <c r="Z7116" s="298" t="e">
        <f t="shared" si="758"/>
        <v>#N/A</v>
      </c>
      <c r="AA7116" s="301" t="e">
        <f>VLOOKUP(G7116,Ma_KH!$A:$R,14,0)</f>
        <v>#N/A</v>
      </c>
    </row>
    <row r="7117" spans="1:27" x14ac:dyDescent="0.25">
      <c r="A7117" s="292"/>
      <c r="B7117" s="293"/>
      <c r="C7117" s="294"/>
      <c r="D7117" s="292"/>
      <c r="E7117" s="295"/>
      <c r="F7117" s="294"/>
      <c r="G7117" s="296"/>
      <c r="H7117" s="295"/>
      <c r="I7117" s="293"/>
      <c r="J7117" s="293"/>
      <c r="K7117" s="293"/>
      <c r="L7117" s="21" t="e">
        <f>VLOOKUP($K7117,TONG_SL!$A:$D,2,0)</f>
        <v>#N/A</v>
      </c>
      <c r="N7117" s="21" t="str">
        <f t="shared" si="759"/>
        <v/>
      </c>
      <c r="Q7117" s="21" t="e">
        <f>VLOOKUP(K7117,TONG_SL!$A:$D,3,0)</f>
        <v>#N/A</v>
      </c>
      <c r="R7117" s="297"/>
      <c r="S7117" s="297"/>
      <c r="T7117" s="297" t="e">
        <f>VLOOKUP(VLOOKUP(G7117,Ma_KH!$A:$R,18,0)&amp;K7117,Gia_MB!$A:$F,6,0)</f>
        <v>#N/A</v>
      </c>
      <c r="U7117" s="298" t="e">
        <f t="shared" si="755"/>
        <v>#N/A</v>
      </c>
      <c r="V7117" s="297"/>
      <c r="W7117" s="299" t="e">
        <f t="shared" si="756"/>
        <v>#N/A</v>
      </c>
      <c r="X7117" s="300" t="str">
        <f t="shared" si="757"/>
        <v>0</v>
      </c>
      <c r="Y7117" s="297"/>
      <c r="Z7117" s="298" t="e">
        <f t="shared" si="758"/>
        <v>#N/A</v>
      </c>
      <c r="AA7117" s="301" t="e">
        <f>VLOOKUP(G7117,Ma_KH!$A:$R,14,0)</f>
        <v>#N/A</v>
      </c>
    </row>
    <row r="7118" spans="1:27" x14ac:dyDescent="0.25">
      <c r="A7118" s="292"/>
      <c r="B7118" s="293"/>
      <c r="C7118" s="294"/>
      <c r="D7118" s="292"/>
      <c r="E7118" s="295"/>
      <c r="F7118" s="294"/>
      <c r="G7118" s="296"/>
      <c r="H7118" s="295"/>
      <c r="I7118" s="293"/>
      <c r="J7118" s="293"/>
      <c r="K7118" s="293"/>
      <c r="L7118" s="21" t="e">
        <f>VLOOKUP($K7118,TONG_SL!$A:$D,2,0)</f>
        <v>#N/A</v>
      </c>
      <c r="N7118" s="21" t="str">
        <f t="shared" si="759"/>
        <v/>
      </c>
      <c r="Q7118" s="21" t="e">
        <f>VLOOKUP(K7118,TONG_SL!$A:$D,3,0)</f>
        <v>#N/A</v>
      </c>
      <c r="R7118" s="297"/>
      <c r="S7118" s="297"/>
      <c r="T7118" s="297" t="e">
        <f>VLOOKUP(VLOOKUP(G7118,Ma_KH!$A:$R,18,0)&amp;K7118,Gia_MB!$A:$F,6,0)</f>
        <v>#N/A</v>
      </c>
      <c r="U7118" s="298" t="e">
        <f t="shared" si="755"/>
        <v>#N/A</v>
      </c>
      <c r="V7118" s="297"/>
      <c r="W7118" s="299" t="e">
        <f t="shared" si="756"/>
        <v>#N/A</v>
      </c>
      <c r="X7118" s="300" t="str">
        <f t="shared" si="757"/>
        <v>0</v>
      </c>
      <c r="Y7118" s="297"/>
      <c r="Z7118" s="298" t="e">
        <f t="shared" si="758"/>
        <v>#N/A</v>
      </c>
      <c r="AA7118" s="301" t="e">
        <f>VLOOKUP(G7118,Ma_KH!$A:$R,14,0)</f>
        <v>#N/A</v>
      </c>
    </row>
    <row r="7119" spans="1:27" x14ac:dyDescent="0.25">
      <c r="A7119" s="292"/>
      <c r="B7119" s="293"/>
      <c r="C7119" s="294"/>
      <c r="D7119" s="292"/>
      <c r="E7119" s="295"/>
      <c r="F7119" s="294"/>
      <c r="G7119" s="296"/>
      <c r="H7119" s="295"/>
      <c r="I7119" s="293"/>
      <c r="J7119" s="293"/>
      <c r="K7119" s="293"/>
      <c r="L7119" s="21" t="e">
        <f>VLOOKUP($K7119,TONG_SL!$A:$D,2,0)</f>
        <v>#N/A</v>
      </c>
      <c r="N7119" s="21" t="str">
        <f t="shared" si="759"/>
        <v/>
      </c>
      <c r="Q7119" s="21" t="e">
        <f>VLOOKUP(K7119,TONG_SL!$A:$D,3,0)</f>
        <v>#N/A</v>
      </c>
      <c r="R7119" s="297"/>
      <c r="S7119" s="297"/>
      <c r="T7119" s="297" t="e">
        <f>VLOOKUP(VLOOKUP(G7119,Ma_KH!$A:$R,18,0)&amp;K7119,Gia_MB!$A:$F,6,0)</f>
        <v>#N/A</v>
      </c>
      <c r="U7119" s="298" t="e">
        <f t="shared" si="755"/>
        <v>#N/A</v>
      </c>
      <c r="V7119" s="297"/>
      <c r="W7119" s="299" t="e">
        <f t="shared" si="756"/>
        <v>#N/A</v>
      </c>
      <c r="X7119" s="300" t="str">
        <f t="shared" si="757"/>
        <v>0</v>
      </c>
      <c r="Y7119" s="297"/>
      <c r="Z7119" s="298" t="e">
        <f t="shared" si="758"/>
        <v>#N/A</v>
      </c>
      <c r="AA7119" s="301" t="e">
        <f>VLOOKUP(G7119,Ma_KH!$A:$R,14,0)</f>
        <v>#N/A</v>
      </c>
    </row>
    <row r="7120" spans="1:27" x14ac:dyDescent="0.25">
      <c r="A7120" s="292"/>
      <c r="B7120" s="293"/>
      <c r="C7120" s="294"/>
      <c r="D7120" s="292"/>
      <c r="E7120" s="295"/>
      <c r="F7120" s="294"/>
      <c r="G7120" s="296"/>
      <c r="H7120" s="295"/>
      <c r="I7120" s="293"/>
      <c r="J7120" s="293"/>
      <c r="K7120" s="293"/>
      <c r="L7120" s="21" t="e">
        <f>VLOOKUP($K7120,TONG_SL!$A:$D,2,0)</f>
        <v>#N/A</v>
      </c>
      <c r="N7120" s="21" t="str">
        <f t="shared" si="759"/>
        <v/>
      </c>
      <c r="Q7120" s="21" t="e">
        <f>VLOOKUP(K7120,TONG_SL!$A:$D,3,0)</f>
        <v>#N/A</v>
      </c>
      <c r="R7120" s="297"/>
      <c r="S7120" s="297"/>
      <c r="T7120" s="297" t="e">
        <f>VLOOKUP(VLOOKUP(G7120,Ma_KH!$A:$R,18,0)&amp;K7120,Gia_MB!$A:$F,6,0)</f>
        <v>#N/A</v>
      </c>
      <c r="U7120" s="298" t="e">
        <f t="shared" si="755"/>
        <v>#N/A</v>
      </c>
      <c r="V7120" s="297"/>
      <c r="W7120" s="299" t="e">
        <f t="shared" si="756"/>
        <v>#N/A</v>
      </c>
      <c r="X7120" s="300" t="str">
        <f t="shared" si="757"/>
        <v>0</v>
      </c>
      <c r="Y7120" s="297"/>
      <c r="Z7120" s="298" t="e">
        <f t="shared" si="758"/>
        <v>#N/A</v>
      </c>
      <c r="AA7120" s="301" t="e">
        <f>VLOOKUP(G7120,Ma_KH!$A:$R,14,0)</f>
        <v>#N/A</v>
      </c>
    </row>
    <row r="7121" spans="1:27" x14ac:dyDescent="0.25">
      <c r="A7121" s="292"/>
      <c r="B7121" s="293"/>
      <c r="C7121" s="294"/>
      <c r="D7121" s="292"/>
      <c r="E7121" s="295"/>
      <c r="F7121" s="294"/>
      <c r="G7121" s="296"/>
      <c r="H7121" s="295"/>
      <c r="I7121" s="293"/>
      <c r="J7121" s="293"/>
      <c r="K7121" s="293"/>
      <c r="L7121" s="21" t="e">
        <f>VLOOKUP($K7121,TONG_SL!$A:$D,2,0)</f>
        <v>#N/A</v>
      </c>
      <c r="N7121" s="21" t="str">
        <f t="shared" si="759"/>
        <v/>
      </c>
      <c r="Q7121" s="21" t="e">
        <f>VLOOKUP(K7121,TONG_SL!$A:$D,3,0)</f>
        <v>#N/A</v>
      </c>
      <c r="R7121" s="297"/>
      <c r="S7121" s="297"/>
      <c r="T7121" s="297" t="e">
        <f>VLOOKUP(VLOOKUP(G7121,Ma_KH!$A:$R,18,0)&amp;K7121,Gia_MB!$A:$F,6,0)</f>
        <v>#N/A</v>
      </c>
      <c r="U7121" s="298" t="e">
        <f t="shared" si="755"/>
        <v>#N/A</v>
      </c>
      <c r="V7121" s="297"/>
      <c r="W7121" s="299" t="e">
        <f t="shared" si="756"/>
        <v>#N/A</v>
      </c>
      <c r="X7121" s="300" t="str">
        <f t="shared" si="757"/>
        <v>0</v>
      </c>
      <c r="Y7121" s="297"/>
      <c r="Z7121" s="298" t="e">
        <f t="shared" si="758"/>
        <v>#N/A</v>
      </c>
      <c r="AA7121" s="301" t="e">
        <f>VLOOKUP(G7121,Ma_KH!$A:$R,14,0)</f>
        <v>#N/A</v>
      </c>
    </row>
    <row r="7122" spans="1:27" x14ac:dyDescent="0.25">
      <c r="A7122" s="292"/>
      <c r="B7122" s="293"/>
      <c r="C7122" s="294"/>
      <c r="D7122" s="292"/>
      <c r="E7122" s="295"/>
      <c r="F7122" s="294"/>
      <c r="G7122" s="296"/>
      <c r="H7122" s="295"/>
      <c r="I7122" s="293"/>
      <c r="J7122" s="293"/>
      <c r="K7122" s="293"/>
      <c r="L7122" s="21" t="e">
        <f>VLOOKUP($K7122,TONG_SL!$A:$D,2,0)</f>
        <v>#N/A</v>
      </c>
      <c r="N7122" s="21" t="str">
        <f t="shared" si="759"/>
        <v/>
      </c>
      <c r="Q7122" s="21" t="e">
        <f>VLOOKUP(K7122,TONG_SL!$A:$D,3,0)</f>
        <v>#N/A</v>
      </c>
      <c r="R7122" s="297"/>
      <c r="S7122" s="297"/>
      <c r="T7122" s="297" t="e">
        <f>VLOOKUP(VLOOKUP(G7122,Ma_KH!$A:$R,18,0)&amp;K7122,Gia_MB!$A:$F,6,0)</f>
        <v>#N/A</v>
      </c>
      <c r="U7122" s="298" t="e">
        <f t="shared" si="755"/>
        <v>#N/A</v>
      </c>
      <c r="V7122" s="297"/>
      <c r="W7122" s="299" t="e">
        <f t="shared" si="756"/>
        <v>#N/A</v>
      </c>
      <c r="X7122" s="300" t="str">
        <f t="shared" si="757"/>
        <v>0</v>
      </c>
      <c r="Y7122" s="297"/>
      <c r="Z7122" s="298" t="e">
        <f t="shared" si="758"/>
        <v>#N/A</v>
      </c>
      <c r="AA7122" s="301" t="e">
        <f>VLOOKUP(G7122,Ma_KH!$A:$R,14,0)</f>
        <v>#N/A</v>
      </c>
    </row>
    <row r="7123" spans="1:27" x14ac:dyDescent="0.25">
      <c r="A7123" s="292"/>
      <c r="B7123" s="293"/>
      <c r="C7123" s="294"/>
      <c r="D7123" s="292"/>
      <c r="E7123" s="295"/>
      <c r="F7123" s="294"/>
      <c r="G7123" s="296"/>
      <c r="H7123" s="295"/>
      <c r="I7123" s="293"/>
      <c r="J7123" s="293"/>
      <c r="K7123" s="293"/>
      <c r="L7123" s="21" t="e">
        <f>VLOOKUP($K7123,TONG_SL!$A:$D,2,0)</f>
        <v>#N/A</v>
      </c>
      <c r="N7123" s="21" t="str">
        <f t="shared" si="759"/>
        <v/>
      </c>
      <c r="Q7123" s="21" t="e">
        <f>VLOOKUP(K7123,TONG_SL!$A:$D,3,0)</f>
        <v>#N/A</v>
      </c>
      <c r="R7123" s="297"/>
      <c r="S7123" s="297"/>
      <c r="T7123" s="297" t="e">
        <f>VLOOKUP(VLOOKUP(G7123,Ma_KH!$A:$R,18,0)&amp;K7123,Gia_MB!$A:$F,6,0)</f>
        <v>#N/A</v>
      </c>
      <c r="U7123" s="298" t="e">
        <f t="shared" si="755"/>
        <v>#N/A</v>
      </c>
      <c r="V7123" s="297"/>
      <c r="W7123" s="299" t="e">
        <f t="shared" si="756"/>
        <v>#N/A</v>
      </c>
      <c r="X7123" s="300" t="str">
        <f t="shared" si="757"/>
        <v>0</v>
      </c>
      <c r="Y7123" s="297"/>
      <c r="Z7123" s="298" t="e">
        <f t="shared" si="758"/>
        <v>#N/A</v>
      </c>
      <c r="AA7123" s="301" t="e">
        <f>VLOOKUP(G7123,Ma_KH!$A:$R,14,0)</f>
        <v>#N/A</v>
      </c>
    </row>
    <row r="7124" spans="1:27" x14ac:dyDescent="0.25">
      <c r="A7124" s="292"/>
      <c r="B7124" s="293"/>
      <c r="C7124" s="294"/>
      <c r="D7124" s="292"/>
      <c r="E7124" s="295"/>
      <c r="F7124" s="294"/>
      <c r="G7124" s="296"/>
      <c r="H7124" s="295"/>
      <c r="I7124" s="293"/>
      <c r="J7124" s="293"/>
      <c r="K7124" s="293"/>
      <c r="L7124" s="21" t="e">
        <f>VLOOKUP($K7124,TONG_SL!$A:$D,2,0)</f>
        <v>#N/A</v>
      </c>
      <c r="N7124" s="21" t="str">
        <f t="shared" si="759"/>
        <v/>
      </c>
      <c r="Q7124" s="21" t="e">
        <f>VLOOKUP(K7124,TONG_SL!$A:$D,3,0)</f>
        <v>#N/A</v>
      </c>
      <c r="R7124" s="297"/>
      <c r="S7124" s="297"/>
      <c r="T7124" s="297" t="e">
        <f>VLOOKUP(VLOOKUP(G7124,Ma_KH!$A:$R,18,0)&amp;K7124,Gia_MB!$A:$F,6,0)</f>
        <v>#N/A</v>
      </c>
      <c r="U7124" s="298" t="e">
        <f t="shared" si="755"/>
        <v>#N/A</v>
      </c>
      <c r="V7124" s="297"/>
      <c r="W7124" s="299" t="e">
        <f t="shared" si="756"/>
        <v>#N/A</v>
      </c>
      <c r="X7124" s="300" t="str">
        <f t="shared" si="757"/>
        <v>0</v>
      </c>
      <c r="Y7124" s="297"/>
      <c r="Z7124" s="298" t="e">
        <f t="shared" si="758"/>
        <v>#N/A</v>
      </c>
      <c r="AA7124" s="301" t="e">
        <f>VLOOKUP(G7124,Ma_KH!$A:$R,14,0)</f>
        <v>#N/A</v>
      </c>
    </row>
    <row r="7125" spans="1:27" x14ac:dyDescent="0.25">
      <c r="A7125" s="292"/>
      <c r="B7125" s="293"/>
      <c r="C7125" s="294"/>
      <c r="D7125" s="292"/>
      <c r="E7125" s="295"/>
      <c r="F7125" s="294"/>
      <c r="G7125" s="296"/>
      <c r="H7125" s="295"/>
      <c r="I7125" s="293"/>
      <c r="J7125" s="293"/>
      <c r="K7125" s="293"/>
      <c r="L7125" s="21" t="e">
        <f>VLOOKUP($K7125,TONG_SL!$A:$D,2,0)</f>
        <v>#N/A</v>
      </c>
      <c r="N7125" s="21" t="str">
        <f t="shared" si="759"/>
        <v/>
      </c>
      <c r="Q7125" s="21" t="e">
        <f>VLOOKUP(K7125,TONG_SL!$A:$D,3,0)</f>
        <v>#N/A</v>
      </c>
      <c r="R7125" s="297"/>
      <c r="S7125" s="297"/>
      <c r="T7125" s="297" t="e">
        <f>VLOOKUP(VLOOKUP(G7125,Ma_KH!$A:$R,18,0)&amp;K7125,Gia_MB!$A:$F,6,0)</f>
        <v>#N/A</v>
      </c>
      <c r="U7125" s="298" t="e">
        <f t="shared" si="755"/>
        <v>#N/A</v>
      </c>
      <c r="V7125" s="297"/>
      <c r="W7125" s="299" t="e">
        <f t="shared" si="756"/>
        <v>#N/A</v>
      </c>
      <c r="X7125" s="300" t="str">
        <f t="shared" si="757"/>
        <v>0</v>
      </c>
      <c r="Y7125" s="297"/>
      <c r="Z7125" s="298" t="e">
        <f t="shared" si="758"/>
        <v>#N/A</v>
      </c>
      <c r="AA7125" s="301" t="e">
        <f>VLOOKUP(G7125,Ma_KH!$A:$R,14,0)</f>
        <v>#N/A</v>
      </c>
    </row>
    <row r="7126" spans="1:27" x14ac:dyDescent="0.25">
      <c r="A7126" s="292"/>
      <c r="B7126" s="293"/>
      <c r="C7126" s="294"/>
      <c r="D7126" s="292"/>
      <c r="E7126" s="295"/>
      <c r="F7126" s="294"/>
      <c r="G7126" s="296"/>
      <c r="H7126" s="295"/>
      <c r="I7126" s="293"/>
      <c r="J7126" s="293"/>
      <c r="K7126" s="293"/>
      <c r="L7126" s="21" t="e">
        <f>VLOOKUP($K7126,TONG_SL!$A:$D,2,0)</f>
        <v>#N/A</v>
      </c>
      <c r="N7126" s="21" t="str">
        <f t="shared" si="759"/>
        <v/>
      </c>
      <c r="Q7126" s="21" t="e">
        <f>VLOOKUP(K7126,TONG_SL!$A:$D,3,0)</f>
        <v>#N/A</v>
      </c>
      <c r="R7126" s="297"/>
      <c r="S7126" s="297"/>
      <c r="T7126" s="297" t="e">
        <f>VLOOKUP(VLOOKUP(G7126,Ma_KH!$A:$R,18,0)&amp;K7126,Gia_MB!$A:$F,6,0)</f>
        <v>#N/A</v>
      </c>
      <c r="U7126" s="298" t="e">
        <f t="shared" si="755"/>
        <v>#N/A</v>
      </c>
      <c r="V7126" s="297"/>
      <c r="W7126" s="299" t="e">
        <f t="shared" si="756"/>
        <v>#N/A</v>
      </c>
      <c r="X7126" s="300" t="str">
        <f t="shared" si="757"/>
        <v>0</v>
      </c>
      <c r="Y7126" s="297"/>
      <c r="Z7126" s="298" t="e">
        <f t="shared" si="758"/>
        <v>#N/A</v>
      </c>
      <c r="AA7126" s="301" t="e">
        <f>VLOOKUP(G7126,Ma_KH!$A:$R,14,0)</f>
        <v>#N/A</v>
      </c>
    </row>
    <row r="7127" spans="1:27" x14ac:dyDescent="0.25">
      <c r="A7127" s="292"/>
      <c r="B7127" s="293"/>
      <c r="C7127" s="294"/>
      <c r="D7127" s="292"/>
      <c r="E7127" s="295"/>
      <c r="F7127" s="294"/>
      <c r="G7127" s="296"/>
      <c r="H7127" s="295"/>
      <c r="I7127" s="293"/>
      <c r="J7127" s="293"/>
      <c r="K7127" s="293"/>
      <c r="L7127" s="21" t="e">
        <f>VLOOKUP($K7127,TONG_SL!$A:$D,2,0)</f>
        <v>#N/A</v>
      </c>
      <c r="N7127" s="21" t="str">
        <f t="shared" si="759"/>
        <v/>
      </c>
      <c r="Q7127" s="21" t="e">
        <f>VLOOKUP(K7127,TONG_SL!$A:$D,3,0)</f>
        <v>#N/A</v>
      </c>
      <c r="R7127" s="297"/>
      <c r="S7127" s="297"/>
      <c r="T7127" s="297" t="e">
        <f>VLOOKUP(VLOOKUP(G7127,Ma_KH!$A:$R,18,0)&amp;K7127,Gia_MB!$A:$F,6,0)</f>
        <v>#N/A</v>
      </c>
      <c r="U7127" s="298" t="e">
        <f t="shared" si="755"/>
        <v>#N/A</v>
      </c>
      <c r="V7127" s="297"/>
      <c r="W7127" s="299" t="e">
        <f t="shared" si="756"/>
        <v>#N/A</v>
      </c>
      <c r="X7127" s="300" t="str">
        <f t="shared" si="757"/>
        <v>0</v>
      </c>
      <c r="Y7127" s="297"/>
      <c r="Z7127" s="298" t="e">
        <f t="shared" si="758"/>
        <v>#N/A</v>
      </c>
      <c r="AA7127" s="301" t="e">
        <f>VLOOKUP(G7127,Ma_KH!$A:$R,14,0)</f>
        <v>#N/A</v>
      </c>
    </row>
    <row r="7128" spans="1:27" x14ac:dyDescent="0.25">
      <c r="A7128" s="292"/>
      <c r="B7128" s="293"/>
      <c r="C7128" s="294"/>
      <c r="D7128" s="292"/>
      <c r="E7128" s="295"/>
      <c r="F7128" s="294"/>
      <c r="G7128" s="296"/>
      <c r="H7128" s="295"/>
      <c r="I7128" s="293"/>
      <c r="J7128" s="293"/>
      <c r="K7128" s="293"/>
      <c r="L7128" s="21" t="e">
        <f>VLOOKUP($K7128,TONG_SL!$A:$D,2,0)</f>
        <v>#N/A</v>
      </c>
      <c r="N7128" s="21" t="str">
        <f t="shared" si="759"/>
        <v/>
      </c>
      <c r="Q7128" s="21" t="e">
        <f>VLOOKUP(K7128,TONG_SL!$A:$D,3,0)</f>
        <v>#N/A</v>
      </c>
      <c r="R7128" s="297"/>
      <c r="S7128" s="297"/>
      <c r="T7128" s="297" t="e">
        <f>VLOOKUP(VLOOKUP(G7128,Ma_KH!$A:$R,18,0)&amp;K7128,Gia_MB!$A:$F,6,0)</f>
        <v>#N/A</v>
      </c>
      <c r="U7128" s="298" t="e">
        <f t="shared" si="755"/>
        <v>#N/A</v>
      </c>
      <c r="V7128" s="297"/>
      <c r="W7128" s="299" t="e">
        <f t="shared" si="756"/>
        <v>#N/A</v>
      </c>
      <c r="X7128" s="300" t="str">
        <f t="shared" si="757"/>
        <v>0</v>
      </c>
      <c r="Y7128" s="297"/>
      <c r="Z7128" s="298" t="e">
        <f t="shared" si="758"/>
        <v>#N/A</v>
      </c>
      <c r="AA7128" s="301" t="e">
        <f>VLOOKUP(G7128,Ma_KH!$A:$R,14,0)</f>
        <v>#N/A</v>
      </c>
    </row>
    <row r="7129" spans="1:27" x14ac:dyDescent="0.25">
      <c r="A7129" s="292"/>
      <c r="B7129" s="293"/>
      <c r="C7129" s="294"/>
      <c r="D7129" s="292"/>
      <c r="E7129" s="295"/>
      <c r="F7129" s="294"/>
      <c r="G7129" s="296"/>
      <c r="H7129" s="295"/>
      <c r="I7129" s="293"/>
      <c r="J7129" s="293"/>
      <c r="K7129" s="293"/>
      <c r="L7129" s="21" t="e">
        <f>VLOOKUP($K7129,TONG_SL!$A:$D,2,0)</f>
        <v>#N/A</v>
      </c>
      <c r="N7129" s="21" t="str">
        <f t="shared" si="759"/>
        <v/>
      </c>
      <c r="Q7129" s="21" t="e">
        <f>VLOOKUP(K7129,TONG_SL!$A:$D,3,0)</f>
        <v>#N/A</v>
      </c>
      <c r="R7129" s="297"/>
      <c r="S7129" s="297"/>
      <c r="T7129" s="297" t="e">
        <f>VLOOKUP(VLOOKUP(G7129,Ma_KH!$A:$R,18,0)&amp;K7129,Gia_MB!$A:$F,6,0)</f>
        <v>#N/A</v>
      </c>
      <c r="U7129" s="298" t="e">
        <f t="shared" si="755"/>
        <v>#N/A</v>
      </c>
      <c r="V7129" s="297"/>
      <c r="W7129" s="299" t="e">
        <f t="shared" si="756"/>
        <v>#N/A</v>
      </c>
      <c r="X7129" s="300" t="str">
        <f t="shared" si="757"/>
        <v>0</v>
      </c>
      <c r="Y7129" s="297"/>
      <c r="Z7129" s="298" t="e">
        <f t="shared" si="758"/>
        <v>#N/A</v>
      </c>
      <c r="AA7129" s="301" t="e">
        <f>VLOOKUP(G7129,Ma_KH!$A:$R,14,0)</f>
        <v>#N/A</v>
      </c>
    </row>
    <row r="7130" spans="1:27" x14ac:dyDescent="0.25">
      <c r="A7130" s="292"/>
      <c r="B7130" s="293"/>
      <c r="C7130" s="294"/>
      <c r="D7130" s="292"/>
      <c r="E7130" s="295"/>
      <c r="F7130" s="294"/>
      <c r="G7130" s="296"/>
      <c r="H7130" s="295"/>
      <c r="I7130" s="293"/>
      <c r="J7130" s="293"/>
      <c r="K7130" s="293"/>
      <c r="L7130" s="21" t="e">
        <f>VLOOKUP($K7130,TONG_SL!$A:$D,2,0)</f>
        <v>#N/A</v>
      </c>
      <c r="N7130" s="21" t="str">
        <f t="shared" si="759"/>
        <v/>
      </c>
      <c r="Q7130" s="21" t="e">
        <f>VLOOKUP(K7130,TONG_SL!$A:$D,3,0)</f>
        <v>#N/A</v>
      </c>
      <c r="R7130" s="297"/>
      <c r="S7130" s="297"/>
      <c r="T7130" s="297" t="e">
        <f>VLOOKUP(VLOOKUP(G7130,Ma_KH!$A:$R,18,0)&amp;K7130,Gia_MB!$A:$F,6,0)</f>
        <v>#N/A</v>
      </c>
      <c r="U7130" s="298" t="e">
        <f t="shared" si="755"/>
        <v>#N/A</v>
      </c>
      <c r="V7130" s="297"/>
      <c r="W7130" s="299" t="e">
        <f t="shared" si="756"/>
        <v>#N/A</v>
      </c>
      <c r="X7130" s="300" t="str">
        <f t="shared" si="757"/>
        <v>0</v>
      </c>
      <c r="Y7130" s="297"/>
      <c r="Z7130" s="298" t="e">
        <f t="shared" si="758"/>
        <v>#N/A</v>
      </c>
      <c r="AA7130" s="301" t="e">
        <f>VLOOKUP(G7130,Ma_KH!$A:$R,14,0)</f>
        <v>#N/A</v>
      </c>
    </row>
    <row r="7131" spans="1:27" x14ac:dyDescent="0.25">
      <c r="A7131" s="292"/>
      <c r="B7131" s="293"/>
      <c r="C7131" s="294"/>
      <c r="D7131" s="292"/>
      <c r="E7131" s="295"/>
      <c r="F7131" s="294"/>
      <c r="G7131" s="296"/>
      <c r="H7131" s="295"/>
      <c r="I7131" s="293"/>
      <c r="J7131" s="293"/>
      <c r="K7131" s="293"/>
      <c r="L7131" s="21" t="e">
        <f>VLOOKUP($K7131,TONG_SL!$A:$D,2,0)</f>
        <v>#N/A</v>
      </c>
      <c r="N7131" s="21" t="str">
        <f t="shared" si="759"/>
        <v/>
      </c>
      <c r="Q7131" s="21" t="e">
        <f>VLOOKUP(K7131,TONG_SL!$A:$D,3,0)</f>
        <v>#N/A</v>
      </c>
      <c r="R7131" s="297"/>
      <c r="S7131" s="297"/>
      <c r="T7131" s="297" t="e">
        <f>VLOOKUP(VLOOKUP(G7131,Ma_KH!$A:$R,18,0)&amp;K7131,Gia_MB!$A:$F,6,0)</f>
        <v>#N/A</v>
      </c>
      <c r="U7131" s="298" t="e">
        <f t="shared" si="755"/>
        <v>#N/A</v>
      </c>
      <c r="V7131" s="297"/>
      <c r="W7131" s="299" t="e">
        <f t="shared" si="756"/>
        <v>#N/A</v>
      </c>
      <c r="X7131" s="300" t="str">
        <f t="shared" si="757"/>
        <v>0</v>
      </c>
      <c r="Y7131" s="297"/>
      <c r="Z7131" s="298" t="e">
        <f t="shared" si="758"/>
        <v>#N/A</v>
      </c>
      <c r="AA7131" s="301" t="e">
        <f>VLOOKUP(G7131,Ma_KH!$A:$R,14,0)</f>
        <v>#N/A</v>
      </c>
    </row>
    <row r="7132" spans="1:27" x14ac:dyDescent="0.25">
      <c r="A7132" s="292"/>
      <c r="B7132" s="293"/>
      <c r="C7132" s="294"/>
      <c r="D7132" s="292"/>
      <c r="E7132" s="295"/>
      <c r="F7132" s="294"/>
      <c r="G7132" s="296"/>
      <c r="H7132" s="295"/>
      <c r="I7132" s="293"/>
      <c r="J7132" s="293"/>
      <c r="K7132" s="293"/>
      <c r="L7132" s="21" t="e">
        <f>VLOOKUP($K7132,TONG_SL!$A:$D,2,0)</f>
        <v>#N/A</v>
      </c>
      <c r="N7132" s="21" t="str">
        <f t="shared" si="759"/>
        <v/>
      </c>
      <c r="Q7132" s="21" t="e">
        <f>VLOOKUP(K7132,TONG_SL!$A:$D,3,0)</f>
        <v>#N/A</v>
      </c>
      <c r="R7132" s="297"/>
      <c r="S7132" s="297"/>
      <c r="T7132" s="297" t="e">
        <f>VLOOKUP(VLOOKUP(G7132,Ma_KH!$A:$R,18,0)&amp;K7132,Gia_MB!$A:$F,6,0)</f>
        <v>#N/A</v>
      </c>
      <c r="U7132" s="298" t="e">
        <f t="shared" si="755"/>
        <v>#N/A</v>
      </c>
      <c r="V7132" s="297"/>
      <c r="W7132" s="299" t="e">
        <f t="shared" si="756"/>
        <v>#N/A</v>
      </c>
      <c r="X7132" s="300" t="str">
        <f t="shared" si="757"/>
        <v>0</v>
      </c>
      <c r="Y7132" s="297"/>
      <c r="Z7132" s="298" t="e">
        <f t="shared" si="758"/>
        <v>#N/A</v>
      </c>
      <c r="AA7132" s="301" t="e">
        <f>VLOOKUP(G7132,Ma_KH!$A:$R,14,0)</f>
        <v>#N/A</v>
      </c>
    </row>
    <row r="7133" spans="1:27" x14ac:dyDescent="0.25">
      <c r="A7133" s="292"/>
      <c r="B7133" s="293"/>
      <c r="C7133" s="294"/>
      <c r="D7133" s="292"/>
      <c r="E7133" s="295"/>
      <c r="F7133" s="294"/>
      <c r="G7133" s="296"/>
      <c r="H7133" s="295"/>
      <c r="I7133" s="293"/>
      <c r="J7133" s="293"/>
      <c r="K7133" s="293"/>
      <c r="L7133" s="21" t="e">
        <f>VLOOKUP($K7133,TONG_SL!$A:$D,2,0)</f>
        <v>#N/A</v>
      </c>
      <c r="N7133" s="21" t="str">
        <f t="shared" si="759"/>
        <v/>
      </c>
      <c r="Q7133" s="21" t="e">
        <f>VLOOKUP(K7133,TONG_SL!$A:$D,3,0)</f>
        <v>#N/A</v>
      </c>
      <c r="R7133" s="297"/>
      <c r="S7133" s="297"/>
      <c r="T7133" s="297" t="e">
        <f>VLOOKUP(VLOOKUP(G7133,Ma_KH!$A:$R,18,0)&amp;K7133,Gia_MB!$A:$F,6,0)</f>
        <v>#N/A</v>
      </c>
      <c r="U7133" s="298" t="e">
        <f t="shared" si="755"/>
        <v>#N/A</v>
      </c>
      <c r="V7133" s="297"/>
      <c r="W7133" s="299" t="e">
        <f t="shared" si="756"/>
        <v>#N/A</v>
      </c>
      <c r="X7133" s="300" t="str">
        <f t="shared" si="757"/>
        <v>0</v>
      </c>
      <c r="Y7133" s="297"/>
      <c r="Z7133" s="298" t="e">
        <f t="shared" si="758"/>
        <v>#N/A</v>
      </c>
      <c r="AA7133" s="301" t="e">
        <f>VLOOKUP(G7133,Ma_KH!$A:$R,14,0)</f>
        <v>#N/A</v>
      </c>
    </row>
    <row r="7134" spans="1:27" x14ac:dyDescent="0.25">
      <c r="A7134" s="292"/>
      <c r="B7134" s="293"/>
      <c r="C7134" s="294"/>
      <c r="D7134" s="292"/>
      <c r="E7134" s="295"/>
      <c r="F7134" s="294"/>
      <c r="G7134" s="296"/>
      <c r="H7134" s="295"/>
      <c r="I7134" s="293"/>
      <c r="J7134" s="293"/>
      <c r="K7134" s="293"/>
      <c r="L7134" s="21" t="e">
        <f>VLOOKUP($K7134,TONG_SL!$A:$D,2,0)</f>
        <v>#N/A</v>
      </c>
      <c r="N7134" s="21" t="str">
        <f t="shared" si="759"/>
        <v/>
      </c>
      <c r="Q7134" s="21" t="e">
        <f>VLOOKUP(K7134,TONG_SL!$A:$D,3,0)</f>
        <v>#N/A</v>
      </c>
      <c r="R7134" s="297"/>
      <c r="S7134" s="297"/>
      <c r="T7134" s="297" t="e">
        <f>VLOOKUP(VLOOKUP(G7134,Ma_KH!$A:$R,18,0)&amp;K7134,Gia_MB!$A:$F,6,0)</f>
        <v>#N/A</v>
      </c>
      <c r="U7134" s="298" t="e">
        <f t="shared" si="755"/>
        <v>#N/A</v>
      </c>
      <c r="V7134" s="297"/>
      <c r="W7134" s="299" t="e">
        <f t="shared" si="756"/>
        <v>#N/A</v>
      </c>
      <c r="X7134" s="300" t="str">
        <f t="shared" si="757"/>
        <v>0</v>
      </c>
      <c r="Y7134" s="297"/>
      <c r="Z7134" s="298" t="e">
        <f t="shared" si="758"/>
        <v>#N/A</v>
      </c>
      <c r="AA7134" s="301" t="e">
        <f>VLOOKUP(G7134,Ma_KH!$A:$R,14,0)</f>
        <v>#N/A</v>
      </c>
    </row>
    <row r="7135" spans="1:27" x14ac:dyDescent="0.25">
      <c r="A7135" s="292"/>
      <c r="B7135" s="293"/>
      <c r="C7135" s="294"/>
      <c r="D7135" s="292"/>
      <c r="E7135" s="295"/>
      <c r="F7135" s="294"/>
      <c r="G7135" s="296"/>
      <c r="H7135" s="295"/>
      <c r="I7135" s="293"/>
      <c r="J7135" s="293"/>
      <c r="K7135" s="293"/>
      <c r="L7135" s="21" t="e">
        <f>VLOOKUP($K7135,TONG_SL!$A:$D,2,0)</f>
        <v>#N/A</v>
      </c>
      <c r="N7135" s="21" t="str">
        <f t="shared" si="759"/>
        <v/>
      </c>
      <c r="Q7135" s="21" t="e">
        <f>VLOOKUP(K7135,TONG_SL!$A:$D,3,0)</f>
        <v>#N/A</v>
      </c>
      <c r="R7135" s="297"/>
      <c r="S7135" s="297"/>
      <c r="T7135" s="297" t="e">
        <f>VLOOKUP(VLOOKUP(G7135,Ma_KH!$A:$R,18,0)&amp;K7135,Gia_MB!$A:$F,6,0)</f>
        <v>#N/A</v>
      </c>
      <c r="U7135" s="298" t="e">
        <f t="shared" si="755"/>
        <v>#N/A</v>
      </c>
      <c r="V7135" s="297"/>
      <c r="W7135" s="299" t="e">
        <f t="shared" si="756"/>
        <v>#N/A</v>
      </c>
      <c r="X7135" s="300" t="str">
        <f t="shared" si="757"/>
        <v>0</v>
      </c>
      <c r="Y7135" s="297"/>
      <c r="Z7135" s="298" t="e">
        <f t="shared" si="758"/>
        <v>#N/A</v>
      </c>
      <c r="AA7135" s="301" t="e">
        <f>VLOOKUP(G7135,Ma_KH!$A:$R,14,0)</f>
        <v>#N/A</v>
      </c>
    </row>
    <row r="7136" spans="1:27" x14ac:dyDescent="0.25">
      <c r="A7136" s="292"/>
      <c r="B7136" s="293"/>
      <c r="C7136" s="294"/>
      <c r="D7136" s="292"/>
      <c r="E7136" s="295"/>
      <c r="F7136" s="294"/>
      <c r="G7136" s="296"/>
      <c r="H7136" s="295"/>
      <c r="I7136" s="293"/>
      <c r="J7136" s="293"/>
      <c r="K7136" s="293"/>
      <c r="L7136" s="21" t="e">
        <f>VLOOKUP($K7136,TONG_SL!$A:$D,2,0)</f>
        <v>#N/A</v>
      </c>
      <c r="N7136" s="21" t="str">
        <f t="shared" si="759"/>
        <v/>
      </c>
      <c r="Q7136" s="21" t="e">
        <f>VLOOKUP(K7136,TONG_SL!$A:$D,3,0)</f>
        <v>#N/A</v>
      </c>
      <c r="R7136" s="297"/>
      <c r="S7136" s="297"/>
      <c r="T7136" s="297" t="e">
        <f>VLOOKUP(VLOOKUP(G7136,Ma_KH!$A:$R,18,0)&amp;K7136,Gia_MB!$A:$F,6,0)</f>
        <v>#N/A</v>
      </c>
      <c r="U7136" s="298" t="e">
        <f t="shared" si="755"/>
        <v>#N/A</v>
      </c>
      <c r="V7136" s="297"/>
      <c r="W7136" s="299" t="e">
        <f t="shared" si="756"/>
        <v>#N/A</v>
      </c>
      <c r="X7136" s="300" t="str">
        <f t="shared" si="757"/>
        <v>0</v>
      </c>
      <c r="Y7136" s="297"/>
      <c r="Z7136" s="298" t="e">
        <f t="shared" si="758"/>
        <v>#N/A</v>
      </c>
      <c r="AA7136" s="301" t="e">
        <f>VLOOKUP(G7136,Ma_KH!$A:$R,14,0)</f>
        <v>#N/A</v>
      </c>
    </row>
    <row r="7137" spans="1:27" x14ac:dyDescent="0.25">
      <c r="A7137" s="292"/>
      <c r="B7137" s="293"/>
      <c r="C7137" s="294"/>
      <c r="D7137" s="292"/>
      <c r="E7137" s="295"/>
      <c r="F7137" s="294"/>
      <c r="G7137" s="296"/>
      <c r="H7137" s="295"/>
      <c r="I7137" s="293"/>
      <c r="J7137" s="293"/>
      <c r="K7137" s="293"/>
      <c r="L7137" s="21" t="e">
        <f>VLOOKUP($K7137,TONG_SL!$A:$D,2,0)</f>
        <v>#N/A</v>
      </c>
      <c r="N7137" s="21" t="str">
        <f t="shared" si="759"/>
        <v/>
      </c>
      <c r="Q7137" s="21" t="e">
        <f>VLOOKUP(K7137,TONG_SL!$A:$D,3,0)</f>
        <v>#N/A</v>
      </c>
      <c r="R7137" s="297"/>
      <c r="S7137" s="297"/>
      <c r="T7137" s="297" t="e">
        <f>VLOOKUP(VLOOKUP(G7137,Ma_KH!$A:$R,18,0)&amp;K7137,Gia_MB!$A:$F,6,0)</f>
        <v>#N/A</v>
      </c>
      <c r="U7137" s="298" t="e">
        <f t="shared" si="755"/>
        <v>#N/A</v>
      </c>
      <c r="V7137" s="297"/>
      <c r="W7137" s="299" t="e">
        <f t="shared" si="756"/>
        <v>#N/A</v>
      </c>
      <c r="X7137" s="300" t="str">
        <f t="shared" si="757"/>
        <v>0</v>
      </c>
      <c r="Y7137" s="297"/>
      <c r="Z7137" s="298" t="e">
        <f t="shared" si="758"/>
        <v>#N/A</v>
      </c>
      <c r="AA7137" s="301" t="e">
        <f>VLOOKUP(G7137,Ma_KH!$A:$R,14,0)</f>
        <v>#N/A</v>
      </c>
    </row>
    <row r="7138" spans="1:27" x14ac:dyDescent="0.25">
      <c r="A7138" s="292"/>
      <c r="B7138" s="293"/>
      <c r="C7138" s="294"/>
      <c r="D7138" s="292"/>
      <c r="E7138" s="295"/>
      <c r="F7138" s="294"/>
      <c r="G7138" s="296"/>
      <c r="H7138" s="295"/>
      <c r="I7138" s="293"/>
      <c r="J7138" s="293"/>
      <c r="K7138" s="293"/>
      <c r="L7138" s="21" t="e">
        <f>VLOOKUP($K7138,TONG_SL!$A:$D,2,0)</f>
        <v>#N/A</v>
      </c>
      <c r="N7138" s="21" t="str">
        <f t="shared" si="759"/>
        <v/>
      </c>
      <c r="Q7138" s="21" t="e">
        <f>VLOOKUP(K7138,TONG_SL!$A:$D,3,0)</f>
        <v>#N/A</v>
      </c>
      <c r="R7138" s="297"/>
      <c r="S7138" s="297"/>
      <c r="T7138" s="297" t="e">
        <f>VLOOKUP(VLOOKUP(G7138,Ma_KH!$A:$R,18,0)&amp;K7138,Gia_MB!$A:$F,6,0)</f>
        <v>#N/A</v>
      </c>
      <c r="U7138" s="298" t="e">
        <f t="shared" si="755"/>
        <v>#N/A</v>
      </c>
      <c r="V7138" s="297"/>
      <c r="W7138" s="299" t="e">
        <f t="shared" si="756"/>
        <v>#N/A</v>
      </c>
      <c r="X7138" s="300" t="str">
        <f t="shared" si="757"/>
        <v>0</v>
      </c>
      <c r="Y7138" s="297"/>
      <c r="Z7138" s="298" t="e">
        <f t="shared" si="758"/>
        <v>#N/A</v>
      </c>
      <c r="AA7138" s="301" t="e">
        <f>VLOOKUP(G7138,Ma_KH!$A:$R,14,0)</f>
        <v>#N/A</v>
      </c>
    </row>
    <row r="7139" spans="1:27" x14ac:dyDescent="0.25">
      <c r="A7139" s="292"/>
      <c r="B7139" s="293"/>
      <c r="C7139" s="294"/>
      <c r="D7139" s="292"/>
      <c r="E7139" s="295"/>
      <c r="F7139" s="294"/>
      <c r="G7139" s="296"/>
      <c r="H7139" s="295"/>
      <c r="I7139" s="293"/>
      <c r="J7139" s="293"/>
      <c r="K7139" s="293"/>
      <c r="L7139" s="21" t="e">
        <f>VLOOKUP($K7139,TONG_SL!$A:$D,2,0)</f>
        <v>#N/A</v>
      </c>
      <c r="N7139" s="21" t="str">
        <f t="shared" si="759"/>
        <v/>
      </c>
      <c r="Q7139" s="21" t="e">
        <f>VLOOKUP(K7139,TONG_SL!$A:$D,3,0)</f>
        <v>#N/A</v>
      </c>
      <c r="R7139" s="297"/>
      <c r="S7139" s="297"/>
      <c r="T7139" s="297" t="e">
        <f>VLOOKUP(VLOOKUP(G7139,Ma_KH!$A:$R,18,0)&amp;K7139,Gia_MB!$A:$F,6,0)</f>
        <v>#N/A</v>
      </c>
      <c r="U7139" s="298" t="e">
        <f t="shared" si="755"/>
        <v>#N/A</v>
      </c>
      <c r="V7139" s="297"/>
      <c r="W7139" s="299" t="e">
        <f t="shared" si="756"/>
        <v>#N/A</v>
      </c>
      <c r="X7139" s="300" t="str">
        <f t="shared" si="757"/>
        <v>0</v>
      </c>
      <c r="Y7139" s="297"/>
      <c r="Z7139" s="298" t="e">
        <f t="shared" si="758"/>
        <v>#N/A</v>
      </c>
      <c r="AA7139" s="301" t="e">
        <f>VLOOKUP(G7139,Ma_KH!$A:$R,14,0)</f>
        <v>#N/A</v>
      </c>
    </row>
    <row r="7140" spans="1:27" x14ac:dyDescent="0.25">
      <c r="A7140" s="292"/>
      <c r="B7140" s="293"/>
      <c r="C7140" s="294"/>
      <c r="D7140" s="292"/>
      <c r="E7140" s="295"/>
      <c r="F7140" s="294"/>
      <c r="G7140" s="296"/>
      <c r="H7140" s="295"/>
      <c r="I7140" s="293"/>
      <c r="J7140" s="293"/>
      <c r="K7140" s="293"/>
      <c r="L7140" s="21" t="e">
        <f>VLOOKUP($K7140,TONG_SL!$A:$D,2,0)</f>
        <v>#N/A</v>
      </c>
      <c r="N7140" s="21" t="str">
        <f t="shared" si="759"/>
        <v/>
      </c>
      <c r="Q7140" s="21" t="e">
        <f>VLOOKUP(K7140,TONG_SL!$A:$D,3,0)</f>
        <v>#N/A</v>
      </c>
      <c r="R7140" s="297"/>
      <c r="S7140" s="297"/>
      <c r="T7140" s="297" t="e">
        <f>VLOOKUP(VLOOKUP(G7140,Ma_KH!$A:$R,18,0)&amp;K7140,Gia_MB!$A:$F,6,0)</f>
        <v>#N/A</v>
      </c>
      <c r="U7140" s="298" t="e">
        <f t="shared" si="755"/>
        <v>#N/A</v>
      </c>
      <c r="V7140" s="297"/>
      <c r="W7140" s="299" t="e">
        <f t="shared" si="756"/>
        <v>#N/A</v>
      </c>
      <c r="X7140" s="300" t="str">
        <f t="shared" si="757"/>
        <v>0</v>
      </c>
      <c r="Y7140" s="297"/>
      <c r="Z7140" s="298" t="e">
        <f t="shared" si="758"/>
        <v>#N/A</v>
      </c>
      <c r="AA7140" s="301" t="e">
        <f>VLOOKUP(G7140,Ma_KH!$A:$R,14,0)</f>
        <v>#N/A</v>
      </c>
    </row>
    <row r="7141" spans="1:27" x14ac:dyDescent="0.25">
      <c r="A7141" s="292"/>
      <c r="B7141" s="293"/>
      <c r="C7141" s="294"/>
      <c r="D7141" s="292"/>
      <c r="E7141" s="295"/>
      <c r="F7141" s="294"/>
      <c r="G7141" s="296"/>
      <c r="H7141" s="295"/>
      <c r="I7141" s="293"/>
      <c r="J7141" s="293"/>
      <c r="K7141" s="293"/>
      <c r="L7141" s="21" t="e">
        <f>VLOOKUP($K7141,TONG_SL!$A:$D,2,0)</f>
        <v>#N/A</v>
      </c>
      <c r="N7141" s="21" t="str">
        <f t="shared" si="759"/>
        <v/>
      </c>
      <c r="Q7141" s="21" t="e">
        <f>VLOOKUP(K7141,TONG_SL!$A:$D,3,0)</f>
        <v>#N/A</v>
      </c>
      <c r="R7141" s="297"/>
      <c r="S7141" s="297"/>
      <c r="T7141" s="297" t="e">
        <f>VLOOKUP(VLOOKUP(G7141,Ma_KH!$A:$R,18,0)&amp;K7141,Gia_MB!$A:$F,6,0)</f>
        <v>#N/A</v>
      </c>
      <c r="U7141" s="298" t="e">
        <f t="shared" si="755"/>
        <v>#N/A</v>
      </c>
      <c r="V7141" s="297"/>
      <c r="W7141" s="299" t="e">
        <f t="shared" si="756"/>
        <v>#N/A</v>
      </c>
      <c r="X7141" s="300" t="str">
        <f t="shared" si="757"/>
        <v>0</v>
      </c>
      <c r="Y7141" s="297"/>
      <c r="Z7141" s="298" t="e">
        <f t="shared" si="758"/>
        <v>#N/A</v>
      </c>
      <c r="AA7141" s="301" t="e">
        <f>VLOOKUP(G7141,Ma_KH!$A:$R,14,0)</f>
        <v>#N/A</v>
      </c>
    </row>
    <row r="7142" spans="1:27" x14ac:dyDescent="0.25">
      <c r="A7142" s="292"/>
      <c r="B7142" s="293"/>
      <c r="C7142" s="294"/>
      <c r="D7142" s="292"/>
      <c r="E7142" s="295"/>
      <c r="F7142" s="294"/>
      <c r="G7142" s="296"/>
      <c r="H7142" s="295"/>
      <c r="I7142" s="293"/>
      <c r="J7142" s="293"/>
      <c r="K7142" s="293"/>
      <c r="L7142" s="21" t="e">
        <f>VLOOKUP($K7142,TONG_SL!$A:$D,2,0)</f>
        <v>#N/A</v>
      </c>
      <c r="N7142" s="21" t="str">
        <f t="shared" si="759"/>
        <v/>
      </c>
      <c r="Q7142" s="21" t="e">
        <f>VLOOKUP(K7142,TONG_SL!$A:$D,3,0)</f>
        <v>#N/A</v>
      </c>
      <c r="R7142" s="297"/>
      <c r="S7142" s="297"/>
      <c r="T7142" s="297" t="e">
        <f>VLOOKUP(VLOOKUP(G7142,Ma_KH!$A:$R,18,0)&amp;K7142,Gia_MB!$A:$F,6,0)</f>
        <v>#N/A</v>
      </c>
      <c r="U7142" s="298" t="e">
        <f t="shared" si="755"/>
        <v>#N/A</v>
      </c>
      <c r="V7142" s="297"/>
      <c r="W7142" s="299" t="e">
        <f t="shared" si="756"/>
        <v>#N/A</v>
      </c>
      <c r="X7142" s="300" t="str">
        <f t="shared" si="757"/>
        <v>0</v>
      </c>
      <c r="Y7142" s="297"/>
      <c r="Z7142" s="298" t="e">
        <f t="shared" si="758"/>
        <v>#N/A</v>
      </c>
      <c r="AA7142" s="301" t="e">
        <f>VLOOKUP(G7142,Ma_KH!$A:$R,14,0)</f>
        <v>#N/A</v>
      </c>
    </row>
    <row r="7143" spans="1:27" x14ac:dyDescent="0.25">
      <c r="A7143" s="292"/>
      <c r="B7143" s="293"/>
      <c r="C7143" s="294"/>
      <c r="D7143" s="292"/>
      <c r="E7143" s="295"/>
      <c r="F7143" s="294"/>
      <c r="G7143" s="296"/>
      <c r="H7143" s="295"/>
      <c r="I7143" s="293"/>
      <c r="J7143" s="293"/>
      <c r="K7143" s="293"/>
      <c r="L7143" s="21" t="e">
        <f>VLOOKUP($K7143,TONG_SL!$A:$D,2,0)</f>
        <v>#N/A</v>
      </c>
      <c r="N7143" s="21" t="str">
        <f t="shared" si="759"/>
        <v/>
      </c>
      <c r="Q7143" s="21" t="e">
        <f>VLOOKUP(K7143,TONG_SL!$A:$D,3,0)</f>
        <v>#N/A</v>
      </c>
      <c r="R7143" s="297"/>
      <c r="S7143" s="297"/>
      <c r="T7143" s="297" t="e">
        <f>VLOOKUP(VLOOKUP(G7143,Ma_KH!$A:$R,18,0)&amp;K7143,Gia_MB!$A:$F,6,0)</f>
        <v>#N/A</v>
      </c>
      <c r="U7143" s="298" t="e">
        <f t="shared" si="755"/>
        <v>#N/A</v>
      </c>
      <c r="V7143" s="297"/>
      <c r="W7143" s="299" t="e">
        <f t="shared" si="756"/>
        <v>#N/A</v>
      </c>
      <c r="X7143" s="300" t="str">
        <f t="shared" si="757"/>
        <v>0</v>
      </c>
      <c r="Y7143" s="297"/>
      <c r="Z7143" s="298" t="e">
        <f t="shared" si="758"/>
        <v>#N/A</v>
      </c>
      <c r="AA7143" s="301" t="e">
        <f>VLOOKUP(G7143,Ma_KH!$A:$R,14,0)</f>
        <v>#N/A</v>
      </c>
    </row>
    <row r="7144" spans="1:27" x14ac:dyDescent="0.25">
      <c r="A7144" s="292"/>
      <c r="B7144" s="293"/>
      <c r="C7144" s="294"/>
      <c r="D7144" s="292"/>
      <c r="E7144" s="295"/>
      <c r="F7144" s="294"/>
      <c r="G7144" s="296"/>
      <c r="H7144" s="295"/>
      <c r="I7144" s="293"/>
      <c r="J7144" s="293"/>
      <c r="K7144" s="293"/>
      <c r="L7144" s="21" t="e">
        <f>VLOOKUP($K7144,TONG_SL!$A:$D,2,0)</f>
        <v>#N/A</v>
      </c>
      <c r="N7144" s="21" t="str">
        <f t="shared" si="759"/>
        <v/>
      </c>
      <c r="Q7144" s="21" t="e">
        <f>VLOOKUP(K7144,TONG_SL!$A:$D,3,0)</f>
        <v>#N/A</v>
      </c>
      <c r="R7144" s="297"/>
      <c r="S7144" s="297"/>
      <c r="T7144" s="297" t="e">
        <f>VLOOKUP(VLOOKUP(G7144,Ma_KH!$A:$R,18,0)&amp;K7144,Gia_MB!$A:$F,6,0)</f>
        <v>#N/A</v>
      </c>
      <c r="U7144" s="298" t="e">
        <f t="shared" si="755"/>
        <v>#N/A</v>
      </c>
      <c r="V7144" s="297"/>
      <c r="W7144" s="299" t="e">
        <f t="shared" si="756"/>
        <v>#N/A</v>
      </c>
      <c r="X7144" s="300" t="str">
        <f t="shared" si="757"/>
        <v>0</v>
      </c>
      <c r="Y7144" s="297"/>
      <c r="Z7144" s="298" t="e">
        <f t="shared" si="758"/>
        <v>#N/A</v>
      </c>
      <c r="AA7144" s="301" t="e">
        <f>VLOOKUP(G7144,Ma_KH!$A:$R,14,0)</f>
        <v>#N/A</v>
      </c>
    </row>
    <row r="7145" spans="1:27" x14ac:dyDescent="0.25">
      <c r="A7145" s="292"/>
      <c r="B7145" s="293"/>
      <c r="C7145" s="294"/>
      <c r="D7145" s="292"/>
      <c r="E7145" s="295"/>
      <c r="F7145" s="294"/>
      <c r="G7145" s="296"/>
      <c r="H7145" s="295"/>
      <c r="I7145" s="293"/>
      <c r="J7145" s="293"/>
      <c r="K7145" s="293"/>
      <c r="L7145" s="21" t="e">
        <f>VLOOKUP($K7145,TONG_SL!$A:$D,2,0)</f>
        <v>#N/A</v>
      </c>
      <c r="N7145" s="21" t="str">
        <f t="shared" si="759"/>
        <v/>
      </c>
      <c r="Q7145" s="21" t="e">
        <f>VLOOKUP(K7145,TONG_SL!$A:$D,3,0)</f>
        <v>#N/A</v>
      </c>
      <c r="R7145" s="297"/>
      <c r="S7145" s="297"/>
      <c r="T7145" s="297" t="e">
        <f>VLOOKUP(VLOOKUP(G7145,Ma_KH!$A:$R,18,0)&amp;K7145,Gia_MB!$A:$F,6,0)</f>
        <v>#N/A</v>
      </c>
      <c r="U7145" s="298" t="e">
        <f t="shared" si="755"/>
        <v>#N/A</v>
      </c>
      <c r="V7145" s="297"/>
      <c r="W7145" s="299" t="e">
        <f t="shared" si="756"/>
        <v>#N/A</v>
      </c>
      <c r="X7145" s="300" t="str">
        <f t="shared" si="757"/>
        <v>0</v>
      </c>
      <c r="Y7145" s="297"/>
      <c r="Z7145" s="298" t="e">
        <f t="shared" si="758"/>
        <v>#N/A</v>
      </c>
      <c r="AA7145" s="301" t="e">
        <f>VLOOKUP(G7145,Ma_KH!$A:$R,14,0)</f>
        <v>#N/A</v>
      </c>
    </row>
    <row r="7146" spans="1:27" x14ac:dyDescent="0.25">
      <c r="A7146" s="292"/>
      <c r="B7146" s="293"/>
      <c r="C7146" s="294"/>
      <c r="D7146" s="292"/>
      <c r="E7146" s="295"/>
      <c r="F7146" s="294"/>
      <c r="G7146" s="296"/>
      <c r="H7146" s="295"/>
      <c r="I7146" s="293"/>
      <c r="J7146" s="293"/>
      <c r="K7146" s="293"/>
      <c r="L7146" s="21" t="e">
        <f>VLOOKUP($K7146,TONG_SL!$A:$D,2,0)</f>
        <v>#N/A</v>
      </c>
      <c r="N7146" s="21" t="str">
        <f t="shared" si="759"/>
        <v/>
      </c>
      <c r="Q7146" s="21" t="e">
        <f>VLOOKUP(K7146,TONG_SL!$A:$D,3,0)</f>
        <v>#N/A</v>
      </c>
      <c r="R7146" s="297"/>
      <c r="S7146" s="297"/>
      <c r="T7146" s="297" t="e">
        <f>VLOOKUP(VLOOKUP(G7146,Ma_KH!$A:$R,18,0)&amp;K7146,Gia_MB!$A:$F,6,0)</f>
        <v>#N/A</v>
      </c>
      <c r="U7146" s="298" t="e">
        <f t="shared" si="755"/>
        <v>#N/A</v>
      </c>
      <c r="V7146" s="297"/>
      <c r="W7146" s="299" t="e">
        <f t="shared" si="756"/>
        <v>#N/A</v>
      </c>
      <c r="X7146" s="300" t="str">
        <f t="shared" si="757"/>
        <v>0</v>
      </c>
      <c r="Y7146" s="297"/>
      <c r="Z7146" s="298" t="e">
        <f t="shared" si="758"/>
        <v>#N/A</v>
      </c>
      <c r="AA7146" s="301" t="e">
        <f>VLOOKUP(G7146,Ma_KH!$A:$R,14,0)</f>
        <v>#N/A</v>
      </c>
    </row>
    <row r="7147" spans="1:27" x14ac:dyDescent="0.25">
      <c r="A7147" s="292"/>
      <c r="B7147" s="293"/>
      <c r="C7147" s="294"/>
      <c r="D7147" s="292"/>
      <c r="E7147" s="295"/>
      <c r="F7147" s="294"/>
      <c r="G7147" s="296"/>
      <c r="H7147" s="295"/>
      <c r="I7147" s="293"/>
      <c r="J7147" s="293"/>
      <c r="K7147" s="293"/>
      <c r="L7147" s="21" t="e">
        <f>VLOOKUP($K7147,TONG_SL!$A:$D,2,0)</f>
        <v>#N/A</v>
      </c>
      <c r="N7147" s="21" t="str">
        <f t="shared" si="759"/>
        <v/>
      </c>
      <c r="Q7147" s="21" t="e">
        <f>VLOOKUP(K7147,TONG_SL!$A:$D,3,0)</f>
        <v>#N/A</v>
      </c>
      <c r="R7147" s="297"/>
      <c r="S7147" s="297"/>
      <c r="T7147" s="297" t="e">
        <f>VLOOKUP(VLOOKUP(G7147,Ma_KH!$A:$R,18,0)&amp;K7147,Gia_MB!$A:$F,6,0)</f>
        <v>#N/A</v>
      </c>
      <c r="U7147" s="298" t="e">
        <f t="shared" si="755"/>
        <v>#N/A</v>
      </c>
      <c r="V7147" s="297"/>
      <c r="W7147" s="299" t="e">
        <f t="shared" si="756"/>
        <v>#N/A</v>
      </c>
      <c r="X7147" s="300" t="str">
        <f t="shared" si="757"/>
        <v>0</v>
      </c>
      <c r="Y7147" s="297"/>
      <c r="Z7147" s="298" t="e">
        <f t="shared" si="758"/>
        <v>#N/A</v>
      </c>
      <c r="AA7147" s="301" t="e">
        <f>VLOOKUP(G7147,Ma_KH!$A:$R,14,0)</f>
        <v>#N/A</v>
      </c>
    </row>
    <row r="7148" spans="1:27" x14ac:dyDescent="0.25">
      <c r="A7148" s="292"/>
      <c r="B7148" s="293"/>
      <c r="C7148" s="294"/>
      <c r="D7148" s="292"/>
      <c r="E7148" s="295"/>
      <c r="F7148" s="294"/>
      <c r="G7148" s="296"/>
      <c r="H7148" s="295"/>
      <c r="I7148" s="293"/>
      <c r="J7148" s="293"/>
      <c r="K7148" s="293"/>
      <c r="L7148" s="21" t="e">
        <f>VLOOKUP($K7148,TONG_SL!$A:$D,2,0)</f>
        <v>#N/A</v>
      </c>
      <c r="N7148" s="21" t="str">
        <f t="shared" si="759"/>
        <v/>
      </c>
      <c r="Q7148" s="21" t="e">
        <f>VLOOKUP(K7148,TONG_SL!$A:$D,3,0)</f>
        <v>#N/A</v>
      </c>
      <c r="R7148" s="297"/>
      <c r="S7148" s="297"/>
      <c r="T7148" s="297" t="e">
        <f>VLOOKUP(VLOOKUP(G7148,Ma_KH!$A:$R,18,0)&amp;K7148,Gia_MB!$A:$F,6,0)</f>
        <v>#N/A</v>
      </c>
      <c r="U7148" s="298" t="e">
        <f t="shared" si="755"/>
        <v>#N/A</v>
      </c>
      <c r="V7148" s="297"/>
      <c r="W7148" s="299" t="e">
        <f t="shared" si="756"/>
        <v>#N/A</v>
      </c>
      <c r="X7148" s="300" t="str">
        <f t="shared" si="757"/>
        <v>0</v>
      </c>
      <c r="Y7148" s="297"/>
      <c r="Z7148" s="298" t="e">
        <f t="shared" si="758"/>
        <v>#N/A</v>
      </c>
      <c r="AA7148" s="301" t="e">
        <f>VLOOKUP(G7148,Ma_KH!$A:$R,14,0)</f>
        <v>#N/A</v>
      </c>
    </row>
    <row r="7149" spans="1:27" x14ac:dyDescent="0.25">
      <c r="A7149" s="292"/>
      <c r="B7149" s="293"/>
      <c r="C7149" s="294"/>
      <c r="D7149" s="292"/>
      <c r="E7149" s="295"/>
      <c r="F7149" s="294"/>
      <c r="G7149" s="296"/>
      <c r="H7149" s="295"/>
      <c r="I7149" s="293"/>
      <c r="J7149" s="293"/>
      <c r="K7149" s="293"/>
      <c r="L7149" s="21" t="e">
        <f>VLOOKUP($K7149,TONG_SL!$A:$D,2,0)</f>
        <v>#N/A</v>
      </c>
      <c r="N7149" s="21" t="str">
        <f t="shared" si="759"/>
        <v/>
      </c>
      <c r="Q7149" s="21" t="e">
        <f>VLOOKUP(K7149,TONG_SL!$A:$D,3,0)</f>
        <v>#N/A</v>
      </c>
      <c r="R7149" s="297"/>
      <c r="S7149" s="297"/>
      <c r="T7149" s="297" t="e">
        <f>VLOOKUP(VLOOKUP(G7149,Ma_KH!$A:$R,18,0)&amp;K7149,Gia_MB!$A:$F,6,0)</f>
        <v>#N/A</v>
      </c>
      <c r="U7149" s="298" t="e">
        <f t="shared" si="755"/>
        <v>#N/A</v>
      </c>
      <c r="V7149" s="297"/>
      <c r="W7149" s="299" t="e">
        <f t="shared" si="756"/>
        <v>#N/A</v>
      </c>
      <c r="X7149" s="300" t="str">
        <f t="shared" si="757"/>
        <v>0</v>
      </c>
      <c r="Y7149" s="297"/>
      <c r="Z7149" s="298" t="e">
        <f t="shared" si="758"/>
        <v>#N/A</v>
      </c>
      <c r="AA7149" s="301" t="e">
        <f>VLOOKUP(G7149,Ma_KH!$A:$R,14,0)</f>
        <v>#N/A</v>
      </c>
    </row>
    <row r="7150" spans="1:27" x14ac:dyDescent="0.25">
      <c r="A7150" s="292"/>
      <c r="B7150" s="293"/>
      <c r="C7150" s="294"/>
      <c r="D7150" s="292"/>
      <c r="E7150" s="295"/>
      <c r="F7150" s="294"/>
      <c r="G7150" s="296"/>
      <c r="H7150" s="295"/>
      <c r="I7150" s="293"/>
      <c r="J7150" s="293"/>
      <c r="K7150" s="293"/>
      <c r="L7150" s="21" t="e">
        <f>VLOOKUP($K7150,TONG_SL!$A:$D,2,0)</f>
        <v>#N/A</v>
      </c>
      <c r="N7150" s="21" t="str">
        <f t="shared" si="759"/>
        <v/>
      </c>
      <c r="Q7150" s="21" t="e">
        <f>VLOOKUP(K7150,TONG_SL!$A:$D,3,0)</f>
        <v>#N/A</v>
      </c>
      <c r="R7150" s="297"/>
      <c r="S7150" s="297"/>
      <c r="T7150" s="297" t="e">
        <f>VLOOKUP(VLOOKUP(G7150,Ma_KH!$A:$R,18,0)&amp;K7150,Gia_MB!$A:$F,6,0)</f>
        <v>#N/A</v>
      </c>
      <c r="U7150" s="298" t="e">
        <f t="shared" si="755"/>
        <v>#N/A</v>
      </c>
      <c r="V7150" s="297"/>
      <c r="W7150" s="299" t="e">
        <f t="shared" si="756"/>
        <v>#N/A</v>
      </c>
      <c r="X7150" s="300" t="str">
        <f t="shared" si="757"/>
        <v>0</v>
      </c>
      <c r="Y7150" s="297"/>
      <c r="Z7150" s="298" t="e">
        <f t="shared" si="758"/>
        <v>#N/A</v>
      </c>
      <c r="AA7150" s="301" t="e">
        <f>VLOOKUP(G7150,Ma_KH!$A:$R,14,0)</f>
        <v>#N/A</v>
      </c>
    </row>
    <row r="7151" spans="1:27" x14ac:dyDescent="0.25">
      <c r="A7151" s="292"/>
      <c r="B7151" s="293"/>
      <c r="C7151" s="294"/>
      <c r="D7151" s="292"/>
      <c r="E7151" s="295"/>
      <c r="F7151" s="294"/>
      <c r="G7151" s="296"/>
      <c r="H7151" s="295"/>
      <c r="I7151" s="293"/>
      <c r="J7151" s="293"/>
      <c r="K7151" s="293"/>
      <c r="L7151" s="21" t="e">
        <f>VLOOKUP($K7151,TONG_SL!$A:$D,2,0)</f>
        <v>#N/A</v>
      </c>
      <c r="N7151" s="21" t="str">
        <f t="shared" si="759"/>
        <v/>
      </c>
      <c r="Q7151" s="21" t="e">
        <f>VLOOKUP(K7151,TONG_SL!$A:$D,3,0)</f>
        <v>#N/A</v>
      </c>
      <c r="R7151" s="297"/>
      <c r="S7151" s="297"/>
      <c r="T7151" s="297" t="e">
        <f>VLOOKUP(VLOOKUP(G7151,Ma_KH!$A:$R,18,0)&amp;K7151,Gia_MB!$A:$F,6,0)</f>
        <v>#N/A</v>
      </c>
      <c r="U7151" s="298" t="e">
        <f t="shared" si="755"/>
        <v>#N/A</v>
      </c>
      <c r="V7151" s="297"/>
      <c r="W7151" s="299" t="e">
        <f t="shared" si="756"/>
        <v>#N/A</v>
      </c>
      <c r="X7151" s="300" t="str">
        <f t="shared" si="757"/>
        <v>0</v>
      </c>
      <c r="Y7151" s="297"/>
      <c r="Z7151" s="298" t="e">
        <f t="shared" si="758"/>
        <v>#N/A</v>
      </c>
      <c r="AA7151" s="301" t="e">
        <f>VLOOKUP(G7151,Ma_KH!$A:$R,14,0)</f>
        <v>#N/A</v>
      </c>
    </row>
    <row r="7152" spans="1:27" x14ac:dyDescent="0.25">
      <c r="A7152" s="292"/>
      <c r="B7152" s="293"/>
      <c r="C7152" s="294"/>
      <c r="D7152" s="292"/>
      <c r="E7152" s="295"/>
      <c r="F7152" s="294"/>
      <c r="G7152" s="296"/>
      <c r="H7152" s="295"/>
      <c r="I7152" s="293"/>
      <c r="J7152" s="293"/>
      <c r="K7152" s="293"/>
      <c r="L7152" s="21" t="e">
        <f>VLOOKUP($K7152,TONG_SL!$A:$D,2,0)</f>
        <v>#N/A</v>
      </c>
      <c r="N7152" s="21" t="str">
        <f t="shared" si="759"/>
        <v/>
      </c>
      <c r="Q7152" s="21" t="e">
        <f>VLOOKUP(K7152,TONG_SL!$A:$D,3,0)</f>
        <v>#N/A</v>
      </c>
      <c r="R7152" s="297"/>
      <c r="S7152" s="297"/>
      <c r="T7152" s="297" t="e">
        <f>VLOOKUP(VLOOKUP(G7152,Ma_KH!$A:$R,18,0)&amp;K7152,Gia_MB!$A:$F,6,0)</f>
        <v>#N/A</v>
      </c>
      <c r="U7152" s="298" t="e">
        <f t="shared" ref="U7152:U7215" si="760">T7152*R7152</f>
        <v>#N/A</v>
      </c>
      <c r="V7152" s="297"/>
      <c r="W7152" s="299" t="e">
        <f t="shared" ref="W7152:W7215" si="761">U7152*V7152</f>
        <v>#N/A</v>
      </c>
      <c r="X7152" s="300" t="str">
        <f t="shared" ref="X7152:X7215" si="762">IF(B7152&lt;&gt;"","8","0")</f>
        <v>0</v>
      </c>
      <c r="Y7152" s="297"/>
      <c r="Z7152" s="298" t="e">
        <f t="shared" ref="Z7152:Z7215" si="763">U7152*X7152%</f>
        <v>#N/A</v>
      </c>
      <c r="AA7152" s="301" t="e">
        <f>VLOOKUP(G7152,Ma_KH!$A:$R,14,0)</f>
        <v>#N/A</v>
      </c>
    </row>
    <row r="7153" spans="1:27" x14ac:dyDescent="0.25">
      <c r="A7153" s="292"/>
      <c r="B7153" s="293"/>
      <c r="C7153" s="294"/>
      <c r="D7153" s="292"/>
      <c r="E7153" s="295"/>
      <c r="F7153" s="294"/>
      <c r="G7153" s="296"/>
      <c r="H7153" s="295"/>
      <c r="I7153" s="293"/>
      <c r="J7153" s="293"/>
      <c r="K7153" s="293"/>
      <c r="L7153" s="21" t="e">
        <f>VLOOKUP($K7153,TONG_SL!$A:$D,2,0)</f>
        <v>#N/A</v>
      </c>
      <c r="N7153" s="21" t="str">
        <f t="shared" si="759"/>
        <v/>
      </c>
      <c r="Q7153" s="21" t="e">
        <f>VLOOKUP(K7153,TONG_SL!$A:$D,3,0)</f>
        <v>#N/A</v>
      </c>
      <c r="R7153" s="297"/>
      <c r="S7153" s="297"/>
      <c r="T7153" s="297" t="e">
        <f>VLOOKUP(VLOOKUP(G7153,Ma_KH!$A:$R,18,0)&amp;K7153,Gia_MB!$A:$F,6,0)</f>
        <v>#N/A</v>
      </c>
      <c r="U7153" s="298" t="e">
        <f t="shared" si="760"/>
        <v>#N/A</v>
      </c>
      <c r="V7153" s="297"/>
      <c r="W7153" s="299" t="e">
        <f t="shared" si="761"/>
        <v>#N/A</v>
      </c>
      <c r="X7153" s="300" t="str">
        <f t="shared" si="762"/>
        <v>0</v>
      </c>
      <c r="Y7153" s="297"/>
      <c r="Z7153" s="298" t="e">
        <f t="shared" si="763"/>
        <v>#N/A</v>
      </c>
      <c r="AA7153" s="301" t="e">
        <f>VLOOKUP(G7153,Ma_KH!$A:$R,14,0)</f>
        <v>#N/A</v>
      </c>
    </row>
    <row r="7154" spans="1:27" x14ac:dyDescent="0.25">
      <c r="A7154" s="292"/>
      <c r="B7154" s="293"/>
      <c r="C7154" s="294"/>
      <c r="D7154" s="292"/>
      <c r="E7154" s="295"/>
      <c r="F7154" s="294"/>
      <c r="G7154" s="296"/>
      <c r="H7154" s="295"/>
      <c r="I7154" s="293"/>
      <c r="J7154" s="293"/>
      <c r="K7154" s="293"/>
      <c r="L7154" s="21" t="e">
        <f>VLOOKUP($K7154,TONG_SL!$A:$D,2,0)</f>
        <v>#N/A</v>
      </c>
      <c r="N7154" s="21" t="str">
        <f t="shared" si="759"/>
        <v/>
      </c>
      <c r="Q7154" s="21" t="e">
        <f>VLOOKUP(K7154,TONG_SL!$A:$D,3,0)</f>
        <v>#N/A</v>
      </c>
      <c r="R7154" s="297"/>
      <c r="S7154" s="297"/>
      <c r="T7154" s="297" t="e">
        <f>VLOOKUP(VLOOKUP(G7154,Ma_KH!$A:$R,18,0)&amp;K7154,Gia_MB!$A:$F,6,0)</f>
        <v>#N/A</v>
      </c>
      <c r="U7154" s="298" t="e">
        <f t="shared" si="760"/>
        <v>#N/A</v>
      </c>
      <c r="V7154" s="297"/>
      <c r="W7154" s="299" t="e">
        <f t="shared" si="761"/>
        <v>#N/A</v>
      </c>
      <c r="X7154" s="300" t="str">
        <f t="shared" si="762"/>
        <v>0</v>
      </c>
      <c r="Y7154" s="297"/>
      <c r="Z7154" s="298" t="e">
        <f t="shared" si="763"/>
        <v>#N/A</v>
      </c>
      <c r="AA7154" s="301" t="e">
        <f>VLOOKUP(G7154,Ma_KH!$A:$R,14,0)</f>
        <v>#N/A</v>
      </c>
    </row>
    <row r="7155" spans="1:27" x14ac:dyDescent="0.25">
      <c r="A7155" s="292"/>
      <c r="B7155" s="293"/>
      <c r="C7155" s="294"/>
      <c r="D7155" s="292"/>
      <c r="E7155" s="295"/>
      <c r="F7155" s="294"/>
      <c r="G7155" s="296"/>
      <c r="H7155" s="295"/>
      <c r="I7155" s="293"/>
      <c r="J7155" s="293"/>
      <c r="K7155" s="293"/>
      <c r="L7155" s="21" t="e">
        <f>VLOOKUP($K7155,TONG_SL!$A:$D,2,0)</f>
        <v>#N/A</v>
      </c>
      <c r="N7155" s="21" t="str">
        <f t="shared" si="759"/>
        <v/>
      </c>
      <c r="Q7155" s="21" t="e">
        <f>VLOOKUP(K7155,TONG_SL!$A:$D,3,0)</f>
        <v>#N/A</v>
      </c>
      <c r="R7155" s="297"/>
      <c r="S7155" s="297"/>
      <c r="T7155" s="297" t="e">
        <f>VLOOKUP(VLOOKUP(G7155,Ma_KH!$A:$R,18,0)&amp;K7155,Gia_MB!$A:$F,6,0)</f>
        <v>#N/A</v>
      </c>
      <c r="U7155" s="298" t="e">
        <f t="shared" si="760"/>
        <v>#N/A</v>
      </c>
      <c r="V7155" s="297"/>
      <c r="W7155" s="299" t="e">
        <f t="shared" si="761"/>
        <v>#N/A</v>
      </c>
      <c r="X7155" s="300" t="str">
        <f t="shared" si="762"/>
        <v>0</v>
      </c>
      <c r="Y7155" s="297"/>
      <c r="Z7155" s="298" t="e">
        <f t="shared" si="763"/>
        <v>#N/A</v>
      </c>
      <c r="AA7155" s="301" t="e">
        <f>VLOOKUP(G7155,Ma_KH!$A:$R,14,0)</f>
        <v>#N/A</v>
      </c>
    </row>
    <row r="7156" spans="1:27" x14ac:dyDescent="0.25">
      <c r="A7156" s="292"/>
      <c r="B7156" s="293"/>
      <c r="C7156" s="294"/>
      <c r="D7156" s="292"/>
      <c r="E7156" s="295"/>
      <c r="F7156" s="294"/>
      <c r="G7156" s="296"/>
      <c r="H7156" s="295"/>
      <c r="I7156" s="293"/>
      <c r="J7156" s="293"/>
      <c r="K7156" s="293"/>
      <c r="L7156" s="21" t="e">
        <f>VLOOKUP($K7156,TONG_SL!$A:$D,2,0)</f>
        <v>#N/A</v>
      </c>
      <c r="N7156" s="21" t="str">
        <f t="shared" si="759"/>
        <v/>
      </c>
      <c r="Q7156" s="21" t="e">
        <f>VLOOKUP(K7156,TONG_SL!$A:$D,3,0)</f>
        <v>#N/A</v>
      </c>
      <c r="R7156" s="297"/>
      <c r="S7156" s="297"/>
      <c r="T7156" s="297" t="e">
        <f>VLOOKUP(VLOOKUP(G7156,Ma_KH!$A:$R,18,0)&amp;K7156,Gia_MB!$A:$F,6,0)</f>
        <v>#N/A</v>
      </c>
      <c r="U7156" s="298" t="e">
        <f t="shared" si="760"/>
        <v>#N/A</v>
      </c>
      <c r="V7156" s="297"/>
      <c r="W7156" s="299" t="e">
        <f t="shared" si="761"/>
        <v>#N/A</v>
      </c>
      <c r="X7156" s="300" t="str">
        <f t="shared" si="762"/>
        <v>0</v>
      </c>
      <c r="Y7156" s="297"/>
      <c r="Z7156" s="298" t="e">
        <f t="shared" si="763"/>
        <v>#N/A</v>
      </c>
      <c r="AA7156" s="301" t="e">
        <f>VLOOKUP(G7156,Ma_KH!$A:$R,14,0)</f>
        <v>#N/A</v>
      </c>
    </row>
    <row r="7157" spans="1:27" x14ac:dyDescent="0.25">
      <c r="A7157" s="292"/>
      <c r="B7157" s="293"/>
      <c r="C7157" s="294"/>
      <c r="D7157" s="292"/>
      <c r="E7157" s="295"/>
      <c r="F7157" s="294"/>
      <c r="G7157" s="296"/>
      <c r="H7157" s="295"/>
      <c r="I7157" s="293"/>
      <c r="J7157" s="293"/>
      <c r="K7157" s="293"/>
      <c r="L7157" s="21" t="e">
        <f>VLOOKUP($K7157,TONG_SL!$A:$D,2,0)</f>
        <v>#N/A</v>
      </c>
      <c r="N7157" s="21" t="str">
        <f t="shared" si="759"/>
        <v/>
      </c>
      <c r="Q7157" s="21" t="e">
        <f>VLOOKUP(K7157,TONG_SL!$A:$D,3,0)</f>
        <v>#N/A</v>
      </c>
      <c r="R7157" s="297"/>
      <c r="S7157" s="297"/>
      <c r="T7157" s="297" t="e">
        <f>VLOOKUP(VLOOKUP(G7157,Ma_KH!$A:$R,18,0)&amp;K7157,Gia_MB!$A:$F,6,0)</f>
        <v>#N/A</v>
      </c>
      <c r="U7157" s="298" t="e">
        <f t="shared" si="760"/>
        <v>#N/A</v>
      </c>
      <c r="V7157" s="297"/>
      <c r="W7157" s="299" t="e">
        <f t="shared" si="761"/>
        <v>#N/A</v>
      </c>
      <c r="X7157" s="300" t="str">
        <f t="shared" si="762"/>
        <v>0</v>
      </c>
      <c r="Y7157" s="297"/>
      <c r="Z7157" s="298" t="e">
        <f t="shared" si="763"/>
        <v>#N/A</v>
      </c>
      <c r="AA7157" s="301" t="e">
        <f>VLOOKUP(G7157,Ma_KH!$A:$R,14,0)</f>
        <v>#N/A</v>
      </c>
    </row>
    <row r="7158" spans="1:27" x14ac:dyDescent="0.25">
      <c r="A7158" s="292"/>
      <c r="B7158" s="293"/>
      <c r="C7158" s="294"/>
      <c r="D7158" s="292"/>
      <c r="E7158" s="295"/>
      <c r="F7158" s="294"/>
      <c r="G7158" s="296"/>
      <c r="H7158" s="295"/>
      <c r="I7158" s="293"/>
      <c r="J7158" s="293"/>
      <c r="K7158" s="293"/>
      <c r="L7158" s="21" t="e">
        <f>VLOOKUP($K7158,TONG_SL!$A:$D,2,0)</f>
        <v>#N/A</v>
      </c>
      <c r="N7158" s="21" t="str">
        <f t="shared" si="759"/>
        <v/>
      </c>
      <c r="Q7158" s="21" t="e">
        <f>VLOOKUP(K7158,TONG_SL!$A:$D,3,0)</f>
        <v>#N/A</v>
      </c>
      <c r="R7158" s="297"/>
      <c r="S7158" s="297"/>
      <c r="T7158" s="297" t="e">
        <f>VLOOKUP(VLOOKUP(G7158,Ma_KH!$A:$R,18,0)&amp;K7158,Gia_MB!$A:$F,6,0)</f>
        <v>#N/A</v>
      </c>
      <c r="U7158" s="298" t="e">
        <f t="shared" si="760"/>
        <v>#N/A</v>
      </c>
      <c r="V7158" s="297"/>
      <c r="W7158" s="299" t="e">
        <f t="shared" si="761"/>
        <v>#N/A</v>
      </c>
      <c r="X7158" s="300" t="str">
        <f t="shared" si="762"/>
        <v>0</v>
      </c>
      <c r="Y7158" s="297"/>
      <c r="Z7158" s="298" t="e">
        <f t="shared" si="763"/>
        <v>#N/A</v>
      </c>
      <c r="AA7158" s="301" t="e">
        <f>VLOOKUP(G7158,Ma_KH!$A:$R,14,0)</f>
        <v>#N/A</v>
      </c>
    </row>
    <row r="7159" spans="1:27" x14ac:dyDescent="0.25">
      <c r="A7159" s="292"/>
      <c r="B7159" s="293"/>
      <c r="C7159" s="294"/>
      <c r="D7159" s="292"/>
      <c r="E7159" s="295"/>
      <c r="F7159" s="294"/>
      <c r="G7159" s="296"/>
      <c r="H7159" s="295"/>
      <c r="I7159" s="293"/>
      <c r="J7159" s="293"/>
      <c r="K7159" s="293"/>
      <c r="L7159" s="21" t="e">
        <f>VLOOKUP($K7159,TONG_SL!$A:$D,2,0)</f>
        <v>#N/A</v>
      </c>
      <c r="N7159" s="21" t="str">
        <f t="shared" si="759"/>
        <v/>
      </c>
      <c r="Q7159" s="21" t="e">
        <f>VLOOKUP(K7159,TONG_SL!$A:$D,3,0)</f>
        <v>#N/A</v>
      </c>
      <c r="R7159" s="297"/>
      <c r="S7159" s="297"/>
      <c r="T7159" s="297" t="e">
        <f>VLOOKUP(VLOOKUP(G7159,Ma_KH!$A:$R,18,0)&amp;K7159,Gia_MB!$A:$F,6,0)</f>
        <v>#N/A</v>
      </c>
      <c r="U7159" s="298" t="e">
        <f t="shared" si="760"/>
        <v>#N/A</v>
      </c>
      <c r="V7159" s="297"/>
      <c r="W7159" s="299" t="e">
        <f t="shared" si="761"/>
        <v>#N/A</v>
      </c>
      <c r="X7159" s="300" t="str">
        <f t="shared" si="762"/>
        <v>0</v>
      </c>
      <c r="Y7159" s="297"/>
      <c r="Z7159" s="298" t="e">
        <f t="shared" si="763"/>
        <v>#N/A</v>
      </c>
      <c r="AA7159" s="301" t="e">
        <f>VLOOKUP(G7159,Ma_KH!$A:$R,14,0)</f>
        <v>#N/A</v>
      </c>
    </row>
    <row r="7160" spans="1:27" x14ac:dyDescent="0.25">
      <c r="A7160" s="292"/>
      <c r="B7160" s="293"/>
      <c r="C7160" s="294"/>
      <c r="D7160" s="292"/>
      <c r="E7160" s="295"/>
      <c r="F7160" s="294"/>
      <c r="G7160" s="296"/>
      <c r="H7160" s="295"/>
      <c r="I7160" s="293"/>
      <c r="J7160" s="293"/>
      <c r="K7160" s="293"/>
      <c r="L7160" s="21" t="e">
        <f>VLOOKUP($K7160,TONG_SL!$A:$D,2,0)</f>
        <v>#N/A</v>
      </c>
      <c r="N7160" s="21" t="str">
        <f t="shared" si="759"/>
        <v/>
      </c>
      <c r="Q7160" s="21" t="e">
        <f>VLOOKUP(K7160,TONG_SL!$A:$D,3,0)</f>
        <v>#N/A</v>
      </c>
      <c r="R7160" s="297"/>
      <c r="S7160" s="297"/>
      <c r="T7160" s="297" t="e">
        <f>VLOOKUP(VLOOKUP(G7160,Ma_KH!$A:$R,18,0)&amp;K7160,Gia_MB!$A:$F,6,0)</f>
        <v>#N/A</v>
      </c>
      <c r="U7160" s="298" t="e">
        <f t="shared" si="760"/>
        <v>#N/A</v>
      </c>
      <c r="V7160" s="297"/>
      <c r="W7160" s="299" t="e">
        <f t="shared" si="761"/>
        <v>#N/A</v>
      </c>
      <c r="X7160" s="300" t="str">
        <f t="shared" si="762"/>
        <v>0</v>
      </c>
      <c r="Y7160" s="297"/>
      <c r="Z7160" s="298" t="e">
        <f t="shared" si="763"/>
        <v>#N/A</v>
      </c>
      <c r="AA7160" s="301" t="e">
        <f>VLOOKUP(G7160,Ma_KH!$A:$R,14,0)</f>
        <v>#N/A</v>
      </c>
    </row>
    <row r="7161" spans="1:27" x14ac:dyDescent="0.25">
      <c r="A7161" s="292"/>
      <c r="B7161" s="293"/>
      <c r="C7161" s="294"/>
      <c r="D7161" s="292"/>
      <c r="E7161" s="295"/>
      <c r="F7161" s="294"/>
      <c r="G7161" s="296"/>
      <c r="H7161" s="295"/>
      <c r="I7161" s="293"/>
      <c r="J7161" s="293"/>
      <c r="K7161" s="293"/>
      <c r="L7161" s="21" t="e">
        <f>VLOOKUP($K7161,TONG_SL!$A:$D,2,0)</f>
        <v>#N/A</v>
      </c>
      <c r="N7161" s="21" t="str">
        <f t="shared" si="759"/>
        <v/>
      </c>
      <c r="Q7161" s="21" t="e">
        <f>VLOOKUP(K7161,TONG_SL!$A:$D,3,0)</f>
        <v>#N/A</v>
      </c>
      <c r="R7161" s="297"/>
      <c r="S7161" s="297"/>
      <c r="T7161" s="297" t="e">
        <f>VLOOKUP(VLOOKUP(G7161,Ma_KH!$A:$R,18,0)&amp;K7161,Gia_MB!$A:$F,6,0)</f>
        <v>#N/A</v>
      </c>
      <c r="U7161" s="298" t="e">
        <f t="shared" si="760"/>
        <v>#N/A</v>
      </c>
      <c r="V7161" s="297"/>
      <c r="W7161" s="299" t="e">
        <f t="shared" si="761"/>
        <v>#N/A</v>
      </c>
      <c r="X7161" s="300" t="str">
        <f t="shared" si="762"/>
        <v>0</v>
      </c>
      <c r="Y7161" s="297"/>
      <c r="Z7161" s="298" t="e">
        <f t="shared" si="763"/>
        <v>#N/A</v>
      </c>
      <c r="AA7161" s="301" t="e">
        <f>VLOOKUP(G7161,Ma_KH!$A:$R,14,0)</f>
        <v>#N/A</v>
      </c>
    </row>
    <row r="7162" spans="1:27" x14ac:dyDescent="0.25">
      <c r="A7162" s="292"/>
      <c r="B7162" s="293"/>
      <c r="C7162" s="294"/>
      <c r="D7162" s="292"/>
      <c r="E7162" s="295"/>
      <c r="F7162" s="294"/>
      <c r="G7162" s="296"/>
      <c r="H7162" s="295"/>
      <c r="I7162" s="293"/>
      <c r="J7162" s="293"/>
      <c r="K7162" s="293"/>
      <c r="L7162" s="21" t="e">
        <f>VLOOKUP($K7162,TONG_SL!$A:$D,2,0)</f>
        <v>#N/A</v>
      </c>
      <c r="N7162" s="21" t="str">
        <f t="shared" si="759"/>
        <v/>
      </c>
      <c r="Q7162" s="21" t="e">
        <f>VLOOKUP(K7162,TONG_SL!$A:$D,3,0)</f>
        <v>#N/A</v>
      </c>
      <c r="R7162" s="297"/>
      <c r="S7162" s="297"/>
      <c r="T7162" s="297" t="e">
        <f>VLOOKUP(VLOOKUP(G7162,Ma_KH!$A:$R,18,0)&amp;K7162,Gia_MB!$A:$F,6,0)</f>
        <v>#N/A</v>
      </c>
      <c r="U7162" s="298" t="e">
        <f t="shared" si="760"/>
        <v>#N/A</v>
      </c>
      <c r="V7162" s="297"/>
      <c r="W7162" s="299" t="e">
        <f t="shared" si="761"/>
        <v>#N/A</v>
      </c>
      <c r="X7162" s="300" t="str">
        <f t="shared" si="762"/>
        <v>0</v>
      </c>
      <c r="Y7162" s="297"/>
      <c r="Z7162" s="298" t="e">
        <f t="shared" si="763"/>
        <v>#N/A</v>
      </c>
      <c r="AA7162" s="301" t="e">
        <f>VLOOKUP(G7162,Ma_KH!$A:$R,14,0)</f>
        <v>#N/A</v>
      </c>
    </row>
    <row r="7163" spans="1:27" x14ac:dyDescent="0.25">
      <c r="A7163" s="292"/>
      <c r="B7163" s="293"/>
      <c r="C7163" s="294"/>
      <c r="D7163" s="292"/>
      <c r="E7163" s="295"/>
      <c r="F7163" s="294"/>
      <c r="G7163" s="296"/>
      <c r="H7163" s="295"/>
      <c r="I7163" s="293"/>
      <c r="J7163" s="293"/>
      <c r="K7163" s="293"/>
      <c r="L7163" s="21" t="e">
        <f>VLOOKUP($K7163,TONG_SL!$A:$D,2,0)</f>
        <v>#N/A</v>
      </c>
      <c r="N7163" s="21" t="str">
        <f t="shared" si="759"/>
        <v/>
      </c>
      <c r="Q7163" s="21" t="e">
        <f>VLOOKUP(K7163,TONG_SL!$A:$D,3,0)</f>
        <v>#N/A</v>
      </c>
      <c r="R7163" s="297"/>
      <c r="S7163" s="297"/>
      <c r="T7163" s="297" t="e">
        <f>VLOOKUP(VLOOKUP(G7163,Ma_KH!$A:$R,18,0)&amp;K7163,Gia_MB!$A:$F,6,0)</f>
        <v>#N/A</v>
      </c>
      <c r="U7163" s="298" t="e">
        <f t="shared" si="760"/>
        <v>#N/A</v>
      </c>
      <c r="V7163" s="297"/>
      <c r="W7163" s="299" t="e">
        <f t="shared" si="761"/>
        <v>#N/A</v>
      </c>
      <c r="X7163" s="300" t="str">
        <f t="shared" si="762"/>
        <v>0</v>
      </c>
      <c r="Y7163" s="297"/>
      <c r="Z7163" s="298" t="e">
        <f t="shared" si="763"/>
        <v>#N/A</v>
      </c>
      <c r="AA7163" s="301" t="e">
        <f>VLOOKUP(G7163,Ma_KH!$A:$R,14,0)</f>
        <v>#N/A</v>
      </c>
    </row>
    <row r="7164" spans="1:27" x14ac:dyDescent="0.25">
      <c r="A7164" s="292"/>
      <c r="B7164" s="293"/>
      <c r="C7164" s="294"/>
      <c r="D7164" s="292"/>
      <c r="E7164" s="295"/>
      <c r="F7164" s="294"/>
      <c r="G7164" s="296"/>
      <c r="H7164" s="295"/>
      <c r="I7164" s="293"/>
      <c r="J7164" s="293"/>
      <c r="K7164" s="293"/>
      <c r="L7164" s="21" t="e">
        <f>VLOOKUP($K7164,TONG_SL!$A:$D,2,0)</f>
        <v>#N/A</v>
      </c>
      <c r="N7164" s="21" t="str">
        <f t="shared" si="759"/>
        <v/>
      </c>
      <c r="Q7164" s="21" t="e">
        <f>VLOOKUP(K7164,TONG_SL!$A:$D,3,0)</f>
        <v>#N/A</v>
      </c>
      <c r="R7164" s="297"/>
      <c r="S7164" s="297"/>
      <c r="T7164" s="297" t="e">
        <f>VLOOKUP(VLOOKUP(G7164,Ma_KH!$A:$R,18,0)&amp;K7164,Gia_MB!$A:$F,6,0)</f>
        <v>#N/A</v>
      </c>
      <c r="U7164" s="298" t="e">
        <f t="shared" si="760"/>
        <v>#N/A</v>
      </c>
      <c r="V7164" s="297"/>
      <c r="W7164" s="299" t="e">
        <f t="shared" si="761"/>
        <v>#N/A</v>
      </c>
      <c r="X7164" s="300" t="str">
        <f t="shared" si="762"/>
        <v>0</v>
      </c>
      <c r="Y7164" s="297"/>
      <c r="Z7164" s="298" t="e">
        <f t="shared" si="763"/>
        <v>#N/A</v>
      </c>
      <c r="AA7164" s="301" t="e">
        <f>VLOOKUP(G7164,Ma_KH!$A:$R,14,0)</f>
        <v>#N/A</v>
      </c>
    </row>
    <row r="7165" spans="1:27" x14ac:dyDescent="0.25">
      <c r="A7165" s="292"/>
      <c r="B7165" s="293"/>
      <c r="C7165" s="294"/>
      <c r="D7165" s="292"/>
      <c r="E7165" s="295"/>
      <c r="F7165" s="294"/>
      <c r="G7165" s="296"/>
      <c r="H7165" s="295"/>
      <c r="I7165" s="293"/>
      <c r="J7165" s="293"/>
      <c r="K7165" s="293"/>
      <c r="L7165" s="21" t="e">
        <f>VLOOKUP($K7165,TONG_SL!$A:$D,2,0)</f>
        <v>#N/A</v>
      </c>
      <c r="N7165" s="21" t="str">
        <f t="shared" si="759"/>
        <v/>
      </c>
      <c r="Q7165" s="21" t="e">
        <f>VLOOKUP(K7165,TONG_SL!$A:$D,3,0)</f>
        <v>#N/A</v>
      </c>
      <c r="R7165" s="297"/>
      <c r="S7165" s="297"/>
      <c r="T7165" s="297" t="e">
        <f>VLOOKUP(VLOOKUP(G7165,Ma_KH!$A:$R,18,0)&amp;K7165,Gia_MB!$A:$F,6,0)</f>
        <v>#N/A</v>
      </c>
      <c r="U7165" s="298" t="e">
        <f t="shared" si="760"/>
        <v>#N/A</v>
      </c>
      <c r="V7165" s="297"/>
      <c r="W7165" s="299" t="e">
        <f t="shared" si="761"/>
        <v>#N/A</v>
      </c>
      <c r="X7165" s="300" t="str">
        <f t="shared" si="762"/>
        <v>0</v>
      </c>
      <c r="Y7165" s="297"/>
      <c r="Z7165" s="298" t="e">
        <f t="shared" si="763"/>
        <v>#N/A</v>
      </c>
      <c r="AA7165" s="301" t="e">
        <f>VLOOKUP(G7165,Ma_KH!$A:$R,14,0)</f>
        <v>#N/A</v>
      </c>
    </row>
    <row r="7166" spans="1:27" x14ac:dyDescent="0.25">
      <c r="A7166" s="292"/>
      <c r="B7166" s="293"/>
      <c r="C7166" s="294"/>
      <c r="D7166" s="292"/>
      <c r="E7166" s="295"/>
      <c r="F7166" s="294"/>
      <c r="G7166" s="296"/>
      <c r="H7166" s="295"/>
      <c r="I7166" s="293"/>
      <c r="J7166" s="293"/>
      <c r="K7166" s="293"/>
      <c r="L7166" s="21" t="e">
        <f>VLOOKUP($K7166,TONG_SL!$A:$D,2,0)</f>
        <v>#N/A</v>
      </c>
      <c r="N7166" s="21" t="str">
        <f t="shared" si="759"/>
        <v/>
      </c>
      <c r="Q7166" s="21" t="e">
        <f>VLOOKUP(K7166,TONG_SL!$A:$D,3,0)</f>
        <v>#N/A</v>
      </c>
      <c r="R7166" s="297"/>
      <c r="S7166" s="297"/>
      <c r="T7166" s="297" t="e">
        <f>VLOOKUP(VLOOKUP(G7166,Ma_KH!$A:$R,18,0)&amp;K7166,Gia_MB!$A:$F,6,0)</f>
        <v>#N/A</v>
      </c>
      <c r="U7166" s="298" t="e">
        <f t="shared" si="760"/>
        <v>#N/A</v>
      </c>
      <c r="V7166" s="297"/>
      <c r="W7166" s="299" t="e">
        <f t="shared" si="761"/>
        <v>#N/A</v>
      </c>
      <c r="X7166" s="300" t="str">
        <f t="shared" si="762"/>
        <v>0</v>
      </c>
      <c r="Y7166" s="297"/>
      <c r="Z7166" s="298" t="e">
        <f t="shared" si="763"/>
        <v>#N/A</v>
      </c>
      <c r="AA7166" s="301" t="e">
        <f>VLOOKUP(G7166,Ma_KH!$A:$R,14,0)</f>
        <v>#N/A</v>
      </c>
    </row>
    <row r="7167" spans="1:27" x14ac:dyDescent="0.25">
      <c r="A7167" s="292"/>
      <c r="B7167" s="293"/>
      <c r="C7167" s="294"/>
      <c r="D7167" s="292"/>
      <c r="E7167" s="295"/>
      <c r="F7167" s="294"/>
      <c r="G7167" s="296"/>
      <c r="H7167" s="295"/>
      <c r="I7167" s="293"/>
      <c r="J7167" s="293"/>
      <c r="K7167" s="293"/>
      <c r="L7167" s="21" t="e">
        <f>VLOOKUP($K7167,TONG_SL!$A:$D,2,0)</f>
        <v>#N/A</v>
      </c>
      <c r="N7167" s="21" t="str">
        <f t="shared" si="759"/>
        <v/>
      </c>
      <c r="Q7167" s="21" t="e">
        <f>VLOOKUP(K7167,TONG_SL!$A:$D,3,0)</f>
        <v>#N/A</v>
      </c>
      <c r="R7167" s="297"/>
      <c r="S7167" s="297"/>
      <c r="T7167" s="297" t="e">
        <f>VLOOKUP(VLOOKUP(G7167,Ma_KH!$A:$R,18,0)&amp;K7167,Gia_MB!$A:$F,6,0)</f>
        <v>#N/A</v>
      </c>
      <c r="U7167" s="298" t="e">
        <f t="shared" si="760"/>
        <v>#N/A</v>
      </c>
      <c r="V7167" s="297"/>
      <c r="W7167" s="299" t="e">
        <f t="shared" si="761"/>
        <v>#N/A</v>
      </c>
      <c r="X7167" s="300" t="str">
        <f t="shared" si="762"/>
        <v>0</v>
      </c>
      <c r="Y7167" s="297"/>
      <c r="Z7167" s="298" t="e">
        <f t="shared" si="763"/>
        <v>#N/A</v>
      </c>
      <c r="AA7167" s="301" t="e">
        <f>VLOOKUP(G7167,Ma_KH!$A:$R,14,0)</f>
        <v>#N/A</v>
      </c>
    </row>
    <row r="7168" spans="1:27" x14ac:dyDescent="0.25">
      <c r="A7168" s="292"/>
      <c r="B7168" s="293"/>
      <c r="C7168" s="294"/>
      <c r="D7168" s="292"/>
      <c r="E7168" s="295"/>
      <c r="F7168" s="294"/>
      <c r="G7168" s="296"/>
      <c r="H7168" s="295"/>
      <c r="I7168" s="293"/>
      <c r="J7168" s="293"/>
      <c r="K7168" s="293"/>
      <c r="L7168" s="21" t="e">
        <f>VLOOKUP($K7168,TONG_SL!$A:$D,2,0)</f>
        <v>#N/A</v>
      </c>
      <c r="N7168" s="21" t="str">
        <f t="shared" si="759"/>
        <v/>
      </c>
      <c r="Q7168" s="21" t="e">
        <f>VLOOKUP(K7168,TONG_SL!$A:$D,3,0)</f>
        <v>#N/A</v>
      </c>
      <c r="R7168" s="297"/>
      <c r="S7168" s="297"/>
      <c r="T7168" s="297" t="e">
        <f>VLOOKUP(VLOOKUP(G7168,Ma_KH!$A:$R,18,0)&amp;K7168,Gia_MB!$A:$F,6,0)</f>
        <v>#N/A</v>
      </c>
      <c r="U7168" s="298" t="e">
        <f t="shared" si="760"/>
        <v>#N/A</v>
      </c>
      <c r="V7168" s="297"/>
      <c r="W7168" s="299" t="e">
        <f t="shared" si="761"/>
        <v>#N/A</v>
      </c>
      <c r="X7168" s="300" t="str">
        <f t="shared" si="762"/>
        <v>0</v>
      </c>
      <c r="Y7168" s="297"/>
      <c r="Z7168" s="298" t="e">
        <f t="shared" si="763"/>
        <v>#N/A</v>
      </c>
      <c r="AA7168" s="301" t="e">
        <f>VLOOKUP(G7168,Ma_KH!$A:$R,14,0)</f>
        <v>#N/A</v>
      </c>
    </row>
    <row r="7169" spans="1:27" x14ac:dyDescent="0.25">
      <c r="A7169" s="292"/>
      <c r="B7169" s="293"/>
      <c r="C7169" s="294"/>
      <c r="D7169" s="292"/>
      <c r="E7169" s="295"/>
      <c r="F7169" s="294"/>
      <c r="G7169" s="296"/>
      <c r="H7169" s="295"/>
      <c r="I7169" s="293"/>
      <c r="J7169" s="293"/>
      <c r="K7169" s="293"/>
      <c r="L7169" s="21" t="e">
        <f>VLOOKUP($K7169,TONG_SL!$A:$D,2,0)</f>
        <v>#N/A</v>
      </c>
      <c r="N7169" s="21" t="str">
        <f t="shared" ref="N7169:N7232" si="764">IF($B7169&lt;&gt;"","K-C6","")</f>
        <v/>
      </c>
      <c r="Q7169" s="21" t="e">
        <f>VLOOKUP(K7169,TONG_SL!$A:$D,3,0)</f>
        <v>#N/A</v>
      </c>
      <c r="R7169" s="297"/>
      <c r="S7169" s="297"/>
      <c r="T7169" s="297" t="e">
        <f>VLOOKUP(VLOOKUP(G7169,Ma_KH!$A:$R,18,0)&amp;K7169,Gia_MB!$A:$F,6,0)</f>
        <v>#N/A</v>
      </c>
      <c r="U7169" s="298" t="e">
        <f t="shared" si="760"/>
        <v>#N/A</v>
      </c>
      <c r="V7169" s="297"/>
      <c r="W7169" s="299" t="e">
        <f t="shared" si="761"/>
        <v>#N/A</v>
      </c>
      <c r="X7169" s="300" t="str">
        <f t="shared" si="762"/>
        <v>0</v>
      </c>
      <c r="Y7169" s="297"/>
      <c r="Z7169" s="298" t="e">
        <f t="shared" si="763"/>
        <v>#N/A</v>
      </c>
      <c r="AA7169" s="301" t="e">
        <f>VLOOKUP(G7169,Ma_KH!$A:$R,14,0)</f>
        <v>#N/A</v>
      </c>
    </row>
    <row r="7170" spans="1:27" x14ac:dyDescent="0.25">
      <c r="A7170" s="292"/>
      <c r="B7170" s="293"/>
      <c r="C7170" s="294"/>
      <c r="D7170" s="292"/>
      <c r="E7170" s="295"/>
      <c r="F7170" s="294"/>
      <c r="G7170" s="296"/>
      <c r="H7170" s="295"/>
      <c r="I7170" s="293"/>
      <c r="J7170" s="293"/>
      <c r="K7170" s="293"/>
      <c r="L7170" s="21" t="e">
        <f>VLOOKUP($K7170,TONG_SL!$A:$D,2,0)</f>
        <v>#N/A</v>
      </c>
      <c r="N7170" s="21" t="str">
        <f t="shared" si="764"/>
        <v/>
      </c>
      <c r="Q7170" s="21" t="e">
        <f>VLOOKUP(K7170,TONG_SL!$A:$D,3,0)</f>
        <v>#N/A</v>
      </c>
      <c r="R7170" s="297"/>
      <c r="S7170" s="297"/>
      <c r="T7170" s="297" t="e">
        <f>VLOOKUP(VLOOKUP(G7170,Ma_KH!$A:$R,18,0)&amp;K7170,Gia_MB!$A:$F,6,0)</f>
        <v>#N/A</v>
      </c>
      <c r="U7170" s="298" t="e">
        <f t="shared" si="760"/>
        <v>#N/A</v>
      </c>
      <c r="V7170" s="297"/>
      <c r="W7170" s="299" t="e">
        <f t="shared" si="761"/>
        <v>#N/A</v>
      </c>
      <c r="X7170" s="300" t="str">
        <f t="shared" si="762"/>
        <v>0</v>
      </c>
      <c r="Y7170" s="297"/>
      <c r="Z7170" s="298" t="e">
        <f t="shared" si="763"/>
        <v>#N/A</v>
      </c>
      <c r="AA7170" s="301" t="e">
        <f>VLOOKUP(G7170,Ma_KH!$A:$R,14,0)</f>
        <v>#N/A</v>
      </c>
    </row>
    <row r="7171" spans="1:27" x14ac:dyDescent="0.25">
      <c r="A7171" s="292"/>
      <c r="B7171" s="293"/>
      <c r="C7171" s="294"/>
      <c r="D7171" s="292"/>
      <c r="E7171" s="295"/>
      <c r="F7171" s="294"/>
      <c r="G7171" s="296"/>
      <c r="H7171" s="295"/>
      <c r="I7171" s="293"/>
      <c r="J7171" s="293"/>
      <c r="K7171" s="293"/>
      <c r="L7171" s="21" t="e">
        <f>VLOOKUP($K7171,TONG_SL!$A:$D,2,0)</f>
        <v>#N/A</v>
      </c>
      <c r="N7171" s="21" t="str">
        <f t="shared" si="764"/>
        <v/>
      </c>
      <c r="Q7171" s="21" t="e">
        <f>VLOOKUP(K7171,TONG_SL!$A:$D,3,0)</f>
        <v>#N/A</v>
      </c>
      <c r="R7171" s="297"/>
      <c r="S7171" s="297"/>
      <c r="T7171" s="297" t="e">
        <f>VLOOKUP(VLOOKUP(G7171,Ma_KH!$A:$R,18,0)&amp;K7171,Gia_MB!$A:$F,6,0)</f>
        <v>#N/A</v>
      </c>
      <c r="U7171" s="298" t="e">
        <f t="shared" si="760"/>
        <v>#N/A</v>
      </c>
      <c r="V7171" s="297"/>
      <c r="W7171" s="299" t="e">
        <f t="shared" si="761"/>
        <v>#N/A</v>
      </c>
      <c r="X7171" s="300" t="str">
        <f t="shared" si="762"/>
        <v>0</v>
      </c>
      <c r="Y7171" s="297"/>
      <c r="Z7171" s="298" t="e">
        <f t="shared" si="763"/>
        <v>#N/A</v>
      </c>
      <c r="AA7171" s="301" t="e">
        <f>VLOOKUP(G7171,Ma_KH!$A:$R,14,0)</f>
        <v>#N/A</v>
      </c>
    </row>
    <row r="7172" spans="1:27" x14ac:dyDescent="0.25">
      <c r="A7172" s="292"/>
      <c r="B7172" s="293"/>
      <c r="C7172" s="294"/>
      <c r="D7172" s="292"/>
      <c r="E7172" s="295"/>
      <c r="F7172" s="294"/>
      <c r="G7172" s="296"/>
      <c r="H7172" s="295"/>
      <c r="I7172" s="293"/>
      <c r="J7172" s="293"/>
      <c r="K7172" s="293"/>
      <c r="L7172" s="21" t="e">
        <f>VLOOKUP($K7172,TONG_SL!$A:$D,2,0)</f>
        <v>#N/A</v>
      </c>
      <c r="N7172" s="21" t="str">
        <f t="shared" si="764"/>
        <v/>
      </c>
      <c r="Q7172" s="21" t="e">
        <f>VLOOKUP(K7172,TONG_SL!$A:$D,3,0)</f>
        <v>#N/A</v>
      </c>
      <c r="R7172" s="297"/>
      <c r="S7172" s="297"/>
      <c r="T7172" s="297" t="e">
        <f>VLOOKUP(VLOOKUP(G7172,Ma_KH!$A:$R,18,0)&amp;K7172,Gia_MB!$A:$F,6,0)</f>
        <v>#N/A</v>
      </c>
      <c r="U7172" s="298" t="e">
        <f t="shared" si="760"/>
        <v>#N/A</v>
      </c>
      <c r="V7172" s="297"/>
      <c r="W7172" s="299" t="e">
        <f t="shared" si="761"/>
        <v>#N/A</v>
      </c>
      <c r="X7172" s="300" t="str">
        <f t="shared" si="762"/>
        <v>0</v>
      </c>
      <c r="Y7172" s="297"/>
      <c r="Z7172" s="298" t="e">
        <f t="shared" si="763"/>
        <v>#N/A</v>
      </c>
      <c r="AA7172" s="301" t="e">
        <f>VLOOKUP(G7172,Ma_KH!$A:$R,14,0)</f>
        <v>#N/A</v>
      </c>
    </row>
    <row r="7173" spans="1:27" x14ac:dyDescent="0.25">
      <c r="A7173" s="292"/>
      <c r="B7173" s="293"/>
      <c r="C7173" s="294"/>
      <c r="D7173" s="292"/>
      <c r="E7173" s="295"/>
      <c r="F7173" s="294"/>
      <c r="G7173" s="296"/>
      <c r="H7173" s="295"/>
      <c r="I7173" s="293"/>
      <c r="J7173" s="293"/>
      <c r="K7173" s="293"/>
      <c r="L7173" s="21" t="e">
        <f>VLOOKUP($K7173,TONG_SL!$A:$D,2,0)</f>
        <v>#N/A</v>
      </c>
      <c r="N7173" s="21" t="str">
        <f t="shared" si="764"/>
        <v/>
      </c>
      <c r="Q7173" s="21" t="e">
        <f>VLOOKUP(K7173,TONG_SL!$A:$D,3,0)</f>
        <v>#N/A</v>
      </c>
      <c r="R7173" s="297"/>
      <c r="S7173" s="297"/>
      <c r="T7173" s="297" t="e">
        <f>VLOOKUP(VLOOKUP(G7173,Ma_KH!$A:$R,18,0)&amp;K7173,Gia_MB!$A:$F,6,0)</f>
        <v>#N/A</v>
      </c>
      <c r="U7173" s="298" t="e">
        <f t="shared" si="760"/>
        <v>#N/A</v>
      </c>
      <c r="V7173" s="297"/>
      <c r="W7173" s="299" t="e">
        <f t="shared" si="761"/>
        <v>#N/A</v>
      </c>
      <c r="X7173" s="300" t="str">
        <f t="shared" si="762"/>
        <v>0</v>
      </c>
      <c r="Y7173" s="297"/>
      <c r="Z7173" s="298" t="e">
        <f t="shared" si="763"/>
        <v>#N/A</v>
      </c>
      <c r="AA7173" s="301" t="e">
        <f>VLOOKUP(G7173,Ma_KH!$A:$R,14,0)</f>
        <v>#N/A</v>
      </c>
    </row>
    <row r="7174" spans="1:27" x14ac:dyDescent="0.25">
      <c r="A7174" s="292"/>
      <c r="B7174" s="293"/>
      <c r="C7174" s="294"/>
      <c r="D7174" s="292"/>
      <c r="E7174" s="295"/>
      <c r="F7174" s="294"/>
      <c r="G7174" s="296"/>
      <c r="H7174" s="295"/>
      <c r="I7174" s="293"/>
      <c r="J7174" s="293"/>
      <c r="K7174" s="293"/>
      <c r="L7174" s="21" t="e">
        <f>VLOOKUP($K7174,TONG_SL!$A:$D,2,0)</f>
        <v>#N/A</v>
      </c>
      <c r="N7174" s="21" t="str">
        <f t="shared" si="764"/>
        <v/>
      </c>
      <c r="Q7174" s="21" t="e">
        <f>VLOOKUP(K7174,TONG_SL!$A:$D,3,0)</f>
        <v>#N/A</v>
      </c>
      <c r="R7174" s="297"/>
      <c r="S7174" s="297"/>
      <c r="T7174" s="297" t="e">
        <f>VLOOKUP(VLOOKUP(G7174,Ma_KH!$A:$R,18,0)&amp;K7174,Gia_MB!$A:$F,6,0)</f>
        <v>#N/A</v>
      </c>
      <c r="U7174" s="298" t="e">
        <f t="shared" si="760"/>
        <v>#N/A</v>
      </c>
      <c r="V7174" s="297"/>
      <c r="W7174" s="299" t="e">
        <f t="shared" si="761"/>
        <v>#N/A</v>
      </c>
      <c r="X7174" s="300" t="str">
        <f t="shared" si="762"/>
        <v>0</v>
      </c>
      <c r="Y7174" s="297"/>
      <c r="Z7174" s="298" t="e">
        <f t="shared" si="763"/>
        <v>#N/A</v>
      </c>
      <c r="AA7174" s="301" t="e">
        <f>VLOOKUP(G7174,Ma_KH!$A:$R,14,0)</f>
        <v>#N/A</v>
      </c>
    </row>
    <row r="7175" spans="1:27" x14ac:dyDescent="0.25">
      <c r="A7175" s="292"/>
      <c r="B7175" s="293"/>
      <c r="C7175" s="294"/>
      <c r="D7175" s="292"/>
      <c r="E7175" s="295"/>
      <c r="F7175" s="294"/>
      <c r="G7175" s="296"/>
      <c r="H7175" s="295"/>
      <c r="I7175" s="293"/>
      <c r="J7175" s="293"/>
      <c r="K7175" s="293"/>
      <c r="L7175" s="21" t="e">
        <f>VLOOKUP($K7175,TONG_SL!$A:$D,2,0)</f>
        <v>#N/A</v>
      </c>
      <c r="N7175" s="21" t="str">
        <f t="shared" si="764"/>
        <v/>
      </c>
      <c r="Q7175" s="21" t="e">
        <f>VLOOKUP(K7175,TONG_SL!$A:$D,3,0)</f>
        <v>#N/A</v>
      </c>
      <c r="R7175" s="297"/>
      <c r="S7175" s="297"/>
      <c r="T7175" s="297" t="e">
        <f>VLOOKUP(VLOOKUP(G7175,Ma_KH!$A:$R,18,0)&amp;K7175,Gia_MB!$A:$F,6,0)</f>
        <v>#N/A</v>
      </c>
      <c r="U7175" s="298" t="e">
        <f t="shared" si="760"/>
        <v>#N/A</v>
      </c>
      <c r="V7175" s="297"/>
      <c r="W7175" s="299" t="e">
        <f t="shared" si="761"/>
        <v>#N/A</v>
      </c>
      <c r="X7175" s="300" t="str">
        <f t="shared" si="762"/>
        <v>0</v>
      </c>
      <c r="Y7175" s="297"/>
      <c r="Z7175" s="298" t="e">
        <f t="shared" si="763"/>
        <v>#N/A</v>
      </c>
      <c r="AA7175" s="301" t="e">
        <f>VLOOKUP(G7175,Ma_KH!$A:$R,14,0)</f>
        <v>#N/A</v>
      </c>
    </row>
    <row r="7176" spans="1:27" x14ac:dyDescent="0.25">
      <c r="A7176" s="292"/>
      <c r="B7176" s="293"/>
      <c r="C7176" s="294"/>
      <c r="D7176" s="292"/>
      <c r="E7176" s="295"/>
      <c r="F7176" s="294"/>
      <c r="G7176" s="296"/>
      <c r="H7176" s="295"/>
      <c r="I7176" s="293"/>
      <c r="J7176" s="293"/>
      <c r="K7176" s="293"/>
      <c r="L7176" s="21" t="e">
        <f>VLOOKUP($K7176,TONG_SL!$A:$D,2,0)</f>
        <v>#N/A</v>
      </c>
      <c r="N7176" s="21" t="str">
        <f t="shared" si="764"/>
        <v/>
      </c>
      <c r="Q7176" s="21" t="e">
        <f>VLOOKUP(K7176,TONG_SL!$A:$D,3,0)</f>
        <v>#N/A</v>
      </c>
      <c r="R7176" s="297"/>
      <c r="S7176" s="297"/>
      <c r="T7176" s="297" t="e">
        <f>VLOOKUP(VLOOKUP(G7176,Ma_KH!$A:$R,18,0)&amp;K7176,Gia_MB!$A:$F,6,0)</f>
        <v>#N/A</v>
      </c>
      <c r="U7176" s="298" t="e">
        <f t="shared" si="760"/>
        <v>#N/A</v>
      </c>
      <c r="V7176" s="297"/>
      <c r="W7176" s="299" t="e">
        <f t="shared" si="761"/>
        <v>#N/A</v>
      </c>
      <c r="X7176" s="300" t="str">
        <f t="shared" si="762"/>
        <v>0</v>
      </c>
      <c r="Y7176" s="297"/>
      <c r="Z7176" s="298" t="e">
        <f t="shared" si="763"/>
        <v>#N/A</v>
      </c>
      <c r="AA7176" s="301" t="e">
        <f>VLOOKUP(G7176,Ma_KH!$A:$R,14,0)</f>
        <v>#N/A</v>
      </c>
    </row>
    <row r="7177" spans="1:27" x14ac:dyDescent="0.25">
      <c r="A7177" s="292"/>
      <c r="B7177" s="293"/>
      <c r="C7177" s="294"/>
      <c r="D7177" s="292"/>
      <c r="E7177" s="295"/>
      <c r="F7177" s="294"/>
      <c r="G7177" s="296"/>
      <c r="H7177" s="295"/>
      <c r="I7177" s="293"/>
      <c r="J7177" s="293"/>
      <c r="K7177" s="293"/>
      <c r="L7177" s="21" t="e">
        <f>VLOOKUP($K7177,TONG_SL!$A:$D,2,0)</f>
        <v>#N/A</v>
      </c>
      <c r="N7177" s="21" t="str">
        <f t="shared" si="764"/>
        <v/>
      </c>
      <c r="Q7177" s="21" t="e">
        <f>VLOOKUP(K7177,TONG_SL!$A:$D,3,0)</f>
        <v>#N/A</v>
      </c>
      <c r="R7177" s="297"/>
      <c r="S7177" s="297"/>
      <c r="T7177" s="297" t="e">
        <f>VLOOKUP(VLOOKUP(G7177,Ma_KH!$A:$R,18,0)&amp;K7177,Gia_MB!$A:$F,6,0)</f>
        <v>#N/A</v>
      </c>
      <c r="U7177" s="298" t="e">
        <f t="shared" si="760"/>
        <v>#N/A</v>
      </c>
      <c r="V7177" s="297"/>
      <c r="W7177" s="299" t="e">
        <f t="shared" si="761"/>
        <v>#N/A</v>
      </c>
      <c r="X7177" s="300" t="str">
        <f t="shared" si="762"/>
        <v>0</v>
      </c>
      <c r="Y7177" s="297"/>
      <c r="Z7177" s="298" t="e">
        <f t="shared" si="763"/>
        <v>#N/A</v>
      </c>
      <c r="AA7177" s="301" t="e">
        <f>VLOOKUP(G7177,Ma_KH!$A:$R,14,0)</f>
        <v>#N/A</v>
      </c>
    </row>
    <row r="7178" spans="1:27" x14ac:dyDescent="0.25">
      <c r="A7178" s="292"/>
      <c r="B7178" s="293"/>
      <c r="C7178" s="294"/>
      <c r="D7178" s="292"/>
      <c r="E7178" s="295"/>
      <c r="F7178" s="294"/>
      <c r="G7178" s="296"/>
      <c r="H7178" s="295"/>
      <c r="I7178" s="293"/>
      <c r="J7178" s="293"/>
      <c r="K7178" s="293"/>
      <c r="L7178" s="21" t="e">
        <f>VLOOKUP($K7178,TONG_SL!$A:$D,2,0)</f>
        <v>#N/A</v>
      </c>
      <c r="N7178" s="21" t="str">
        <f t="shared" si="764"/>
        <v/>
      </c>
      <c r="Q7178" s="21" t="e">
        <f>VLOOKUP(K7178,TONG_SL!$A:$D,3,0)</f>
        <v>#N/A</v>
      </c>
      <c r="R7178" s="297"/>
      <c r="S7178" s="297"/>
      <c r="T7178" s="297" t="e">
        <f>VLOOKUP(VLOOKUP(G7178,Ma_KH!$A:$R,18,0)&amp;K7178,Gia_MB!$A:$F,6,0)</f>
        <v>#N/A</v>
      </c>
      <c r="U7178" s="298" t="e">
        <f t="shared" si="760"/>
        <v>#N/A</v>
      </c>
      <c r="V7178" s="297"/>
      <c r="W7178" s="299" t="e">
        <f t="shared" si="761"/>
        <v>#N/A</v>
      </c>
      <c r="X7178" s="300" t="str">
        <f t="shared" si="762"/>
        <v>0</v>
      </c>
      <c r="Y7178" s="297"/>
      <c r="Z7178" s="298" t="e">
        <f t="shared" si="763"/>
        <v>#N/A</v>
      </c>
      <c r="AA7178" s="301" t="e">
        <f>VLOOKUP(G7178,Ma_KH!$A:$R,14,0)</f>
        <v>#N/A</v>
      </c>
    </row>
    <row r="7179" spans="1:27" x14ac:dyDescent="0.25">
      <c r="A7179" s="292"/>
      <c r="B7179" s="293"/>
      <c r="C7179" s="294"/>
      <c r="D7179" s="292"/>
      <c r="E7179" s="295"/>
      <c r="F7179" s="294"/>
      <c r="G7179" s="296"/>
      <c r="H7179" s="295"/>
      <c r="I7179" s="293"/>
      <c r="J7179" s="293"/>
      <c r="K7179" s="293"/>
      <c r="L7179" s="21" t="e">
        <f>VLOOKUP($K7179,TONG_SL!$A:$D,2,0)</f>
        <v>#N/A</v>
      </c>
      <c r="N7179" s="21" t="str">
        <f t="shared" si="764"/>
        <v/>
      </c>
      <c r="Q7179" s="21" t="e">
        <f>VLOOKUP(K7179,TONG_SL!$A:$D,3,0)</f>
        <v>#N/A</v>
      </c>
      <c r="R7179" s="297"/>
      <c r="S7179" s="297"/>
      <c r="T7179" s="297" t="e">
        <f>VLOOKUP(VLOOKUP(G7179,Ma_KH!$A:$R,18,0)&amp;K7179,Gia_MB!$A:$F,6,0)</f>
        <v>#N/A</v>
      </c>
      <c r="U7179" s="298" t="e">
        <f t="shared" si="760"/>
        <v>#N/A</v>
      </c>
      <c r="V7179" s="297"/>
      <c r="W7179" s="299" t="e">
        <f t="shared" si="761"/>
        <v>#N/A</v>
      </c>
      <c r="X7179" s="300" t="str">
        <f t="shared" si="762"/>
        <v>0</v>
      </c>
      <c r="Y7179" s="297"/>
      <c r="Z7179" s="298" t="e">
        <f t="shared" si="763"/>
        <v>#N/A</v>
      </c>
      <c r="AA7179" s="301" t="e">
        <f>VLOOKUP(G7179,Ma_KH!$A:$R,14,0)</f>
        <v>#N/A</v>
      </c>
    </row>
    <row r="7180" spans="1:27" x14ac:dyDescent="0.25">
      <c r="A7180" s="292"/>
      <c r="B7180" s="293"/>
      <c r="C7180" s="294"/>
      <c r="D7180" s="292"/>
      <c r="E7180" s="295"/>
      <c r="F7180" s="294"/>
      <c r="G7180" s="296"/>
      <c r="H7180" s="295"/>
      <c r="I7180" s="293"/>
      <c r="J7180" s="293"/>
      <c r="K7180" s="293"/>
      <c r="L7180" s="21" t="e">
        <f>VLOOKUP($K7180,TONG_SL!$A:$D,2,0)</f>
        <v>#N/A</v>
      </c>
      <c r="N7180" s="21" t="str">
        <f t="shared" si="764"/>
        <v/>
      </c>
      <c r="Q7180" s="21" t="e">
        <f>VLOOKUP(K7180,TONG_SL!$A:$D,3,0)</f>
        <v>#N/A</v>
      </c>
      <c r="R7180" s="297"/>
      <c r="S7180" s="297"/>
      <c r="T7180" s="297" t="e">
        <f>VLOOKUP(VLOOKUP(G7180,Ma_KH!$A:$R,18,0)&amp;K7180,Gia_MB!$A:$F,6,0)</f>
        <v>#N/A</v>
      </c>
      <c r="U7180" s="298" t="e">
        <f t="shared" si="760"/>
        <v>#N/A</v>
      </c>
      <c r="V7180" s="297"/>
      <c r="W7180" s="299" t="e">
        <f t="shared" si="761"/>
        <v>#N/A</v>
      </c>
      <c r="X7180" s="300" t="str">
        <f t="shared" si="762"/>
        <v>0</v>
      </c>
      <c r="Y7180" s="297"/>
      <c r="Z7180" s="298" t="e">
        <f t="shared" si="763"/>
        <v>#N/A</v>
      </c>
      <c r="AA7180" s="301" t="e">
        <f>VLOOKUP(G7180,Ma_KH!$A:$R,14,0)</f>
        <v>#N/A</v>
      </c>
    </row>
    <row r="7181" spans="1:27" x14ac:dyDescent="0.25">
      <c r="A7181" s="292"/>
      <c r="B7181" s="293"/>
      <c r="C7181" s="294"/>
      <c r="D7181" s="292"/>
      <c r="E7181" s="295"/>
      <c r="F7181" s="294"/>
      <c r="G7181" s="296"/>
      <c r="H7181" s="295"/>
      <c r="I7181" s="293"/>
      <c r="J7181" s="293"/>
      <c r="K7181" s="293"/>
      <c r="L7181" s="21" t="e">
        <f>VLOOKUP($K7181,TONG_SL!$A:$D,2,0)</f>
        <v>#N/A</v>
      </c>
      <c r="N7181" s="21" t="str">
        <f t="shared" si="764"/>
        <v/>
      </c>
      <c r="Q7181" s="21" t="e">
        <f>VLOOKUP(K7181,TONG_SL!$A:$D,3,0)</f>
        <v>#N/A</v>
      </c>
      <c r="R7181" s="297"/>
      <c r="S7181" s="297"/>
      <c r="T7181" s="297" t="e">
        <f>VLOOKUP(VLOOKUP(G7181,Ma_KH!$A:$R,18,0)&amp;K7181,Gia_MB!$A:$F,6,0)</f>
        <v>#N/A</v>
      </c>
      <c r="U7181" s="298" t="e">
        <f t="shared" si="760"/>
        <v>#N/A</v>
      </c>
      <c r="V7181" s="297"/>
      <c r="W7181" s="299" t="e">
        <f t="shared" si="761"/>
        <v>#N/A</v>
      </c>
      <c r="X7181" s="300" t="str">
        <f t="shared" si="762"/>
        <v>0</v>
      </c>
      <c r="Y7181" s="297"/>
      <c r="Z7181" s="298" t="e">
        <f t="shared" si="763"/>
        <v>#N/A</v>
      </c>
      <c r="AA7181" s="301" t="e">
        <f>VLOOKUP(G7181,Ma_KH!$A:$R,14,0)</f>
        <v>#N/A</v>
      </c>
    </row>
    <row r="7182" spans="1:27" x14ac:dyDescent="0.25">
      <c r="A7182" s="292"/>
      <c r="B7182" s="293"/>
      <c r="C7182" s="294"/>
      <c r="D7182" s="292"/>
      <c r="E7182" s="295"/>
      <c r="F7182" s="294"/>
      <c r="G7182" s="296"/>
      <c r="H7182" s="295"/>
      <c r="I7182" s="293"/>
      <c r="J7182" s="293"/>
      <c r="K7182" s="293"/>
      <c r="L7182" s="21" t="e">
        <f>VLOOKUP($K7182,TONG_SL!$A:$D,2,0)</f>
        <v>#N/A</v>
      </c>
      <c r="N7182" s="21" t="str">
        <f t="shared" si="764"/>
        <v/>
      </c>
      <c r="Q7182" s="21" t="e">
        <f>VLOOKUP(K7182,TONG_SL!$A:$D,3,0)</f>
        <v>#N/A</v>
      </c>
      <c r="R7182" s="297"/>
      <c r="S7182" s="297"/>
      <c r="T7182" s="297" t="e">
        <f>VLOOKUP(VLOOKUP(G7182,Ma_KH!$A:$R,18,0)&amp;K7182,Gia_MB!$A:$F,6,0)</f>
        <v>#N/A</v>
      </c>
      <c r="U7182" s="298" t="e">
        <f t="shared" si="760"/>
        <v>#N/A</v>
      </c>
      <c r="V7182" s="297"/>
      <c r="W7182" s="299" t="e">
        <f t="shared" si="761"/>
        <v>#N/A</v>
      </c>
      <c r="X7182" s="300" t="str">
        <f t="shared" si="762"/>
        <v>0</v>
      </c>
      <c r="Y7182" s="297"/>
      <c r="Z7182" s="298" t="e">
        <f t="shared" si="763"/>
        <v>#N/A</v>
      </c>
      <c r="AA7182" s="301" t="e">
        <f>VLOOKUP(G7182,Ma_KH!$A:$R,14,0)</f>
        <v>#N/A</v>
      </c>
    </row>
    <row r="7183" spans="1:27" x14ac:dyDescent="0.25">
      <c r="A7183" s="292"/>
      <c r="B7183" s="293"/>
      <c r="C7183" s="294"/>
      <c r="D7183" s="292"/>
      <c r="E7183" s="295"/>
      <c r="F7183" s="294"/>
      <c r="G7183" s="296"/>
      <c r="H7183" s="295"/>
      <c r="I7183" s="293"/>
      <c r="J7183" s="293"/>
      <c r="K7183" s="293"/>
      <c r="L7183" s="21" t="e">
        <f>VLOOKUP($K7183,TONG_SL!$A:$D,2,0)</f>
        <v>#N/A</v>
      </c>
      <c r="N7183" s="21" t="str">
        <f t="shared" si="764"/>
        <v/>
      </c>
      <c r="Q7183" s="21" t="e">
        <f>VLOOKUP(K7183,TONG_SL!$A:$D,3,0)</f>
        <v>#N/A</v>
      </c>
      <c r="R7183" s="297"/>
      <c r="S7183" s="297"/>
      <c r="T7183" s="297" t="e">
        <f>VLOOKUP(VLOOKUP(G7183,Ma_KH!$A:$R,18,0)&amp;K7183,Gia_MB!$A:$F,6,0)</f>
        <v>#N/A</v>
      </c>
      <c r="U7183" s="298" t="e">
        <f t="shared" si="760"/>
        <v>#N/A</v>
      </c>
      <c r="V7183" s="297"/>
      <c r="W7183" s="299" t="e">
        <f t="shared" si="761"/>
        <v>#N/A</v>
      </c>
      <c r="X7183" s="300" t="str">
        <f t="shared" si="762"/>
        <v>0</v>
      </c>
      <c r="Y7183" s="297"/>
      <c r="Z7183" s="298" t="e">
        <f t="shared" si="763"/>
        <v>#N/A</v>
      </c>
      <c r="AA7183" s="301" t="e">
        <f>VLOOKUP(G7183,Ma_KH!$A:$R,14,0)</f>
        <v>#N/A</v>
      </c>
    </row>
    <row r="7184" spans="1:27" x14ac:dyDescent="0.25">
      <c r="A7184" s="292"/>
      <c r="B7184" s="293"/>
      <c r="C7184" s="294"/>
      <c r="D7184" s="292"/>
      <c r="E7184" s="295"/>
      <c r="F7184" s="294"/>
      <c r="G7184" s="296"/>
      <c r="H7184" s="295"/>
      <c r="I7184" s="293"/>
      <c r="J7184" s="293"/>
      <c r="K7184" s="293"/>
      <c r="L7184" s="21" t="e">
        <f>VLOOKUP($K7184,TONG_SL!$A:$D,2,0)</f>
        <v>#N/A</v>
      </c>
      <c r="N7184" s="21" t="str">
        <f t="shared" si="764"/>
        <v/>
      </c>
      <c r="Q7184" s="21" t="e">
        <f>VLOOKUP(K7184,TONG_SL!$A:$D,3,0)</f>
        <v>#N/A</v>
      </c>
      <c r="R7184" s="297"/>
      <c r="S7184" s="297"/>
      <c r="T7184" s="297" t="e">
        <f>VLOOKUP(VLOOKUP(G7184,Ma_KH!$A:$R,18,0)&amp;K7184,Gia_MB!$A:$F,6,0)</f>
        <v>#N/A</v>
      </c>
      <c r="U7184" s="298" t="e">
        <f t="shared" si="760"/>
        <v>#N/A</v>
      </c>
      <c r="V7184" s="297"/>
      <c r="W7184" s="299" t="e">
        <f t="shared" si="761"/>
        <v>#N/A</v>
      </c>
      <c r="X7184" s="300" t="str">
        <f t="shared" si="762"/>
        <v>0</v>
      </c>
      <c r="Y7184" s="297"/>
      <c r="Z7184" s="298" t="e">
        <f t="shared" si="763"/>
        <v>#N/A</v>
      </c>
      <c r="AA7184" s="301" t="e">
        <f>VLOOKUP(G7184,Ma_KH!$A:$R,14,0)</f>
        <v>#N/A</v>
      </c>
    </row>
    <row r="7185" spans="1:27" x14ac:dyDescent="0.25">
      <c r="A7185" s="292"/>
      <c r="B7185" s="293"/>
      <c r="C7185" s="294"/>
      <c r="D7185" s="292"/>
      <c r="E7185" s="295"/>
      <c r="F7185" s="294"/>
      <c r="G7185" s="296"/>
      <c r="H7185" s="295"/>
      <c r="I7185" s="293"/>
      <c r="J7185" s="293"/>
      <c r="K7185" s="293"/>
      <c r="L7185" s="21" t="e">
        <f>VLOOKUP($K7185,TONG_SL!$A:$D,2,0)</f>
        <v>#N/A</v>
      </c>
      <c r="N7185" s="21" t="str">
        <f t="shared" si="764"/>
        <v/>
      </c>
      <c r="Q7185" s="21" t="e">
        <f>VLOOKUP(K7185,TONG_SL!$A:$D,3,0)</f>
        <v>#N/A</v>
      </c>
      <c r="R7185" s="297"/>
      <c r="S7185" s="297"/>
      <c r="T7185" s="297" t="e">
        <f>VLOOKUP(VLOOKUP(G7185,Ma_KH!$A:$R,18,0)&amp;K7185,Gia_MB!$A:$F,6,0)</f>
        <v>#N/A</v>
      </c>
      <c r="U7185" s="298" t="e">
        <f t="shared" si="760"/>
        <v>#N/A</v>
      </c>
      <c r="V7185" s="297"/>
      <c r="W7185" s="299" t="e">
        <f t="shared" si="761"/>
        <v>#N/A</v>
      </c>
      <c r="X7185" s="300" t="str">
        <f t="shared" si="762"/>
        <v>0</v>
      </c>
      <c r="Y7185" s="297"/>
      <c r="Z7185" s="298" t="e">
        <f t="shared" si="763"/>
        <v>#N/A</v>
      </c>
      <c r="AA7185" s="301" t="e">
        <f>VLOOKUP(G7185,Ma_KH!$A:$R,14,0)</f>
        <v>#N/A</v>
      </c>
    </row>
    <row r="7186" spans="1:27" x14ac:dyDescent="0.25">
      <c r="A7186" s="292"/>
      <c r="B7186" s="293"/>
      <c r="C7186" s="294"/>
      <c r="D7186" s="292"/>
      <c r="E7186" s="295"/>
      <c r="F7186" s="294"/>
      <c r="G7186" s="296"/>
      <c r="H7186" s="295"/>
      <c r="I7186" s="293"/>
      <c r="J7186" s="293"/>
      <c r="K7186" s="293"/>
      <c r="L7186" s="21" t="e">
        <f>VLOOKUP($K7186,TONG_SL!$A:$D,2,0)</f>
        <v>#N/A</v>
      </c>
      <c r="N7186" s="21" t="str">
        <f t="shared" si="764"/>
        <v/>
      </c>
      <c r="Q7186" s="21" t="e">
        <f>VLOOKUP(K7186,TONG_SL!$A:$D,3,0)</f>
        <v>#N/A</v>
      </c>
      <c r="R7186" s="297"/>
      <c r="S7186" s="297"/>
      <c r="T7186" s="297" t="e">
        <f>VLOOKUP(VLOOKUP(G7186,Ma_KH!$A:$R,18,0)&amp;K7186,Gia_MB!$A:$F,6,0)</f>
        <v>#N/A</v>
      </c>
      <c r="U7186" s="298" t="e">
        <f t="shared" si="760"/>
        <v>#N/A</v>
      </c>
      <c r="V7186" s="297"/>
      <c r="W7186" s="299" t="e">
        <f t="shared" si="761"/>
        <v>#N/A</v>
      </c>
      <c r="X7186" s="300" t="str">
        <f t="shared" si="762"/>
        <v>0</v>
      </c>
      <c r="Y7186" s="297"/>
      <c r="Z7186" s="298" t="e">
        <f t="shared" si="763"/>
        <v>#N/A</v>
      </c>
      <c r="AA7186" s="301" t="e">
        <f>VLOOKUP(G7186,Ma_KH!$A:$R,14,0)</f>
        <v>#N/A</v>
      </c>
    </row>
    <row r="7187" spans="1:27" x14ac:dyDescent="0.25">
      <c r="A7187" s="292"/>
      <c r="B7187" s="293"/>
      <c r="C7187" s="294"/>
      <c r="D7187" s="292"/>
      <c r="E7187" s="295"/>
      <c r="F7187" s="294"/>
      <c r="G7187" s="296"/>
      <c r="H7187" s="295"/>
      <c r="I7187" s="293"/>
      <c r="J7187" s="293"/>
      <c r="K7187" s="293"/>
      <c r="L7187" s="21" t="e">
        <f>VLOOKUP($K7187,TONG_SL!$A:$D,2,0)</f>
        <v>#N/A</v>
      </c>
      <c r="N7187" s="21" t="str">
        <f t="shared" si="764"/>
        <v/>
      </c>
      <c r="Q7187" s="21" t="e">
        <f>VLOOKUP(K7187,TONG_SL!$A:$D,3,0)</f>
        <v>#N/A</v>
      </c>
      <c r="R7187" s="297"/>
      <c r="S7187" s="297"/>
      <c r="T7187" s="297" t="e">
        <f>VLOOKUP(VLOOKUP(G7187,Ma_KH!$A:$R,18,0)&amp;K7187,Gia_MB!$A:$F,6,0)</f>
        <v>#N/A</v>
      </c>
      <c r="U7187" s="298" t="e">
        <f t="shared" si="760"/>
        <v>#N/A</v>
      </c>
      <c r="V7187" s="297"/>
      <c r="W7187" s="299" t="e">
        <f t="shared" si="761"/>
        <v>#N/A</v>
      </c>
      <c r="X7187" s="300" t="str">
        <f t="shared" si="762"/>
        <v>0</v>
      </c>
      <c r="Y7187" s="297"/>
      <c r="Z7187" s="298" t="e">
        <f t="shared" si="763"/>
        <v>#N/A</v>
      </c>
      <c r="AA7187" s="301" t="e">
        <f>VLOOKUP(G7187,Ma_KH!$A:$R,14,0)</f>
        <v>#N/A</v>
      </c>
    </row>
    <row r="7188" spans="1:27" x14ac:dyDescent="0.25">
      <c r="A7188" s="292"/>
      <c r="B7188" s="293"/>
      <c r="C7188" s="294"/>
      <c r="D7188" s="292"/>
      <c r="E7188" s="295"/>
      <c r="F7188" s="294"/>
      <c r="G7188" s="296"/>
      <c r="H7188" s="295"/>
      <c r="I7188" s="293"/>
      <c r="J7188" s="293"/>
      <c r="K7188" s="293"/>
      <c r="L7188" s="21" t="e">
        <f>VLOOKUP($K7188,TONG_SL!$A:$D,2,0)</f>
        <v>#N/A</v>
      </c>
      <c r="N7188" s="21" t="str">
        <f t="shared" si="764"/>
        <v/>
      </c>
      <c r="Q7188" s="21" t="e">
        <f>VLOOKUP(K7188,TONG_SL!$A:$D,3,0)</f>
        <v>#N/A</v>
      </c>
      <c r="R7188" s="297"/>
      <c r="S7188" s="297"/>
      <c r="T7188" s="297" t="e">
        <f>VLOOKUP(VLOOKUP(G7188,Ma_KH!$A:$R,18,0)&amp;K7188,Gia_MB!$A:$F,6,0)</f>
        <v>#N/A</v>
      </c>
      <c r="U7188" s="298" t="e">
        <f t="shared" si="760"/>
        <v>#N/A</v>
      </c>
      <c r="V7188" s="297"/>
      <c r="W7188" s="299" t="e">
        <f t="shared" si="761"/>
        <v>#N/A</v>
      </c>
      <c r="X7188" s="300" t="str">
        <f t="shared" si="762"/>
        <v>0</v>
      </c>
      <c r="Y7188" s="297"/>
      <c r="Z7188" s="298" t="e">
        <f t="shared" si="763"/>
        <v>#N/A</v>
      </c>
      <c r="AA7188" s="301" t="e">
        <f>VLOOKUP(G7188,Ma_KH!$A:$R,14,0)</f>
        <v>#N/A</v>
      </c>
    </row>
    <row r="7189" spans="1:27" x14ac:dyDescent="0.25">
      <c r="A7189" s="292"/>
      <c r="B7189" s="293"/>
      <c r="C7189" s="294"/>
      <c r="D7189" s="292"/>
      <c r="E7189" s="295"/>
      <c r="F7189" s="294"/>
      <c r="G7189" s="296"/>
      <c r="H7189" s="295"/>
      <c r="I7189" s="293"/>
      <c r="J7189" s="293"/>
      <c r="K7189" s="293"/>
      <c r="L7189" s="21" t="e">
        <f>VLOOKUP($K7189,TONG_SL!$A:$D,2,0)</f>
        <v>#N/A</v>
      </c>
      <c r="N7189" s="21" t="str">
        <f t="shared" si="764"/>
        <v/>
      </c>
      <c r="Q7189" s="21" t="e">
        <f>VLOOKUP(K7189,TONG_SL!$A:$D,3,0)</f>
        <v>#N/A</v>
      </c>
      <c r="R7189" s="297"/>
      <c r="S7189" s="297"/>
      <c r="T7189" s="297" t="e">
        <f>VLOOKUP(VLOOKUP(G7189,Ma_KH!$A:$R,18,0)&amp;K7189,Gia_MB!$A:$F,6,0)</f>
        <v>#N/A</v>
      </c>
      <c r="U7189" s="298" t="e">
        <f t="shared" si="760"/>
        <v>#N/A</v>
      </c>
      <c r="V7189" s="297"/>
      <c r="W7189" s="299" t="e">
        <f t="shared" si="761"/>
        <v>#N/A</v>
      </c>
      <c r="X7189" s="300" t="str">
        <f t="shared" si="762"/>
        <v>0</v>
      </c>
      <c r="Y7189" s="297"/>
      <c r="Z7189" s="298" t="e">
        <f t="shared" si="763"/>
        <v>#N/A</v>
      </c>
      <c r="AA7189" s="301" t="e">
        <f>VLOOKUP(G7189,Ma_KH!$A:$R,14,0)</f>
        <v>#N/A</v>
      </c>
    </row>
    <row r="7190" spans="1:27" x14ac:dyDescent="0.25">
      <c r="A7190" s="292"/>
      <c r="B7190" s="293"/>
      <c r="C7190" s="294"/>
      <c r="D7190" s="292"/>
      <c r="E7190" s="295"/>
      <c r="F7190" s="294"/>
      <c r="G7190" s="296"/>
      <c r="H7190" s="295"/>
      <c r="I7190" s="293"/>
      <c r="J7190" s="293"/>
      <c r="K7190" s="293"/>
      <c r="L7190" s="21" t="e">
        <f>VLOOKUP($K7190,TONG_SL!$A:$D,2,0)</f>
        <v>#N/A</v>
      </c>
      <c r="N7190" s="21" t="str">
        <f t="shared" si="764"/>
        <v/>
      </c>
      <c r="Q7190" s="21" t="e">
        <f>VLOOKUP(K7190,TONG_SL!$A:$D,3,0)</f>
        <v>#N/A</v>
      </c>
      <c r="R7190" s="297"/>
      <c r="S7190" s="297"/>
      <c r="T7190" s="297" t="e">
        <f>VLOOKUP(VLOOKUP(G7190,Ma_KH!$A:$R,18,0)&amp;K7190,Gia_MB!$A:$F,6,0)</f>
        <v>#N/A</v>
      </c>
      <c r="U7190" s="298" t="e">
        <f t="shared" si="760"/>
        <v>#N/A</v>
      </c>
      <c r="V7190" s="297"/>
      <c r="W7190" s="299" t="e">
        <f t="shared" si="761"/>
        <v>#N/A</v>
      </c>
      <c r="X7190" s="300" t="str">
        <f t="shared" si="762"/>
        <v>0</v>
      </c>
      <c r="Y7190" s="297"/>
      <c r="Z7190" s="298" t="e">
        <f t="shared" si="763"/>
        <v>#N/A</v>
      </c>
      <c r="AA7190" s="301" t="e">
        <f>VLOOKUP(G7190,Ma_KH!$A:$R,14,0)</f>
        <v>#N/A</v>
      </c>
    </row>
    <row r="7191" spans="1:27" x14ac:dyDescent="0.25">
      <c r="A7191" s="292"/>
      <c r="B7191" s="293"/>
      <c r="C7191" s="294"/>
      <c r="D7191" s="292"/>
      <c r="E7191" s="295"/>
      <c r="F7191" s="294"/>
      <c r="G7191" s="296"/>
      <c r="H7191" s="295"/>
      <c r="I7191" s="293"/>
      <c r="J7191" s="293"/>
      <c r="K7191" s="293"/>
      <c r="L7191" s="21" t="e">
        <f>VLOOKUP($K7191,TONG_SL!$A:$D,2,0)</f>
        <v>#N/A</v>
      </c>
      <c r="N7191" s="21" t="str">
        <f t="shared" si="764"/>
        <v/>
      </c>
      <c r="Q7191" s="21" t="e">
        <f>VLOOKUP(K7191,TONG_SL!$A:$D,3,0)</f>
        <v>#N/A</v>
      </c>
      <c r="R7191" s="297"/>
      <c r="S7191" s="297"/>
      <c r="T7191" s="297" t="e">
        <f>VLOOKUP(VLOOKUP(G7191,Ma_KH!$A:$R,18,0)&amp;K7191,Gia_MB!$A:$F,6,0)</f>
        <v>#N/A</v>
      </c>
      <c r="U7191" s="298" t="e">
        <f t="shared" si="760"/>
        <v>#N/A</v>
      </c>
      <c r="V7191" s="297"/>
      <c r="W7191" s="299" t="e">
        <f t="shared" si="761"/>
        <v>#N/A</v>
      </c>
      <c r="X7191" s="300" t="str">
        <f t="shared" si="762"/>
        <v>0</v>
      </c>
      <c r="Y7191" s="297"/>
      <c r="Z7191" s="298" t="e">
        <f t="shared" si="763"/>
        <v>#N/A</v>
      </c>
      <c r="AA7191" s="301" t="e">
        <f>VLOOKUP(G7191,Ma_KH!$A:$R,14,0)</f>
        <v>#N/A</v>
      </c>
    </row>
    <row r="7192" spans="1:27" x14ac:dyDescent="0.25">
      <c r="A7192" s="292"/>
      <c r="B7192" s="293"/>
      <c r="C7192" s="294"/>
      <c r="D7192" s="292"/>
      <c r="E7192" s="295"/>
      <c r="F7192" s="294"/>
      <c r="G7192" s="296"/>
      <c r="H7192" s="295"/>
      <c r="I7192" s="293"/>
      <c r="J7192" s="293"/>
      <c r="K7192" s="293"/>
      <c r="L7192" s="21" t="e">
        <f>VLOOKUP($K7192,TONG_SL!$A:$D,2,0)</f>
        <v>#N/A</v>
      </c>
      <c r="N7192" s="21" t="str">
        <f t="shared" si="764"/>
        <v/>
      </c>
      <c r="Q7192" s="21" t="e">
        <f>VLOOKUP(K7192,TONG_SL!$A:$D,3,0)</f>
        <v>#N/A</v>
      </c>
      <c r="R7192" s="297"/>
      <c r="S7192" s="297"/>
      <c r="T7192" s="297" t="e">
        <f>VLOOKUP(VLOOKUP(G7192,Ma_KH!$A:$R,18,0)&amp;K7192,Gia_MB!$A:$F,6,0)</f>
        <v>#N/A</v>
      </c>
      <c r="U7192" s="298" t="e">
        <f t="shared" si="760"/>
        <v>#N/A</v>
      </c>
      <c r="V7192" s="297"/>
      <c r="W7192" s="299" t="e">
        <f t="shared" si="761"/>
        <v>#N/A</v>
      </c>
      <c r="X7192" s="300" t="str">
        <f t="shared" si="762"/>
        <v>0</v>
      </c>
      <c r="Y7192" s="297"/>
      <c r="Z7192" s="298" t="e">
        <f t="shared" si="763"/>
        <v>#N/A</v>
      </c>
      <c r="AA7192" s="301" t="e">
        <f>VLOOKUP(G7192,Ma_KH!$A:$R,14,0)</f>
        <v>#N/A</v>
      </c>
    </row>
    <row r="7193" spans="1:27" x14ac:dyDescent="0.25">
      <c r="A7193" s="292"/>
      <c r="B7193" s="293"/>
      <c r="C7193" s="294"/>
      <c r="D7193" s="292"/>
      <c r="E7193" s="295"/>
      <c r="F7193" s="294"/>
      <c r="G7193" s="296"/>
      <c r="H7193" s="295"/>
      <c r="I7193" s="293"/>
      <c r="J7193" s="293"/>
      <c r="K7193" s="293"/>
      <c r="L7193" s="21" t="e">
        <f>VLOOKUP($K7193,TONG_SL!$A:$D,2,0)</f>
        <v>#N/A</v>
      </c>
      <c r="N7193" s="21" t="str">
        <f t="shared" si="764"/>
        <v/>
      </c>
      <c r="Q7193" s="21" t="e">
        <f>VLOOKUP(K7193,TONG_SL!$A:$D,3,0)</f>
        <v>#N/A</v>
      </c>
      <c r="R7193" s="297"/>
      <c r="S7193" s="297"/>
      <c r="T7193" s="297" t="e">
        <f>VLOOKUP(VLOOKUP(G7193,Ma_KH!$A:$R,18,0)&amp;K7193,Gia_MB!$A:$F,6,0)</f>
        <v>#N/A</v>
      </c>
      <c r="U7193" s="298" t="e">
        <f t="shared" si="760"/>
        <v>#N/A</v>
      </c>
      <c r="V7193" s="297"/>
      <c r="W7193" s="299" t="e">
        <f t="shared" si="761"/>
        <v>#N/A</v>
      </c>
      <c r="X7193" s="300" t="str">
        <f t="shared" si="762"/>
        <v>0</v>
      </c>
      <c r="Y7193" s="297"/>
      <c r="Z7193" s="298" t="e">
        <f t="shared" si="763"/>
        <v>#N/A</v>
      </c>
      <c r="AA7193" s="301" t="e">
        <f>VLOOKUP(G7193,Ma_KH!$A:$R,14,0)</f>
        <v>#N/A</v>
      </c>
    </row>
    <row r="7194" spans="1:27" x14ac:dyDescent="0.25">
      <c r="A7194" s="292"/>
      <c r="B7194" s="293"/>
      <c r="C7194" s="294"/>
      <c r="D7194" s="292"/>
      <c r="E7194" s="295"/>
      <c r="F7194" s="294"/>
      <c r="G7194" s="296"/>
      <c r="H7194" s="295"/>
      <c r="I7194" s="293"/>
      <c r="J7194" s="293"/>
      <c r="K7194" s="293"/>
      <c r="L7194" s="21" t="e">
        <f>VLOOKUP($K7194,TONG_SL!$A:$D,2,0)</f>
        <v>#N/A</v>
      </c>
      <c r="N7194" s="21" t="str">
        <f t="shared" si="764"/>
        <v/>
      </c>
      <c r="Q7194" s="21" t="e">
        <f>VLOOKUP(K7194,TONG_SL!$A:$D,3,0)</f>
        <v>#N/A</v>
      </c>
      <c r="R7194" s="297"/>
      <c r="S7194" s="297"/>
      <c r="T7194" s="297" t="e">
        <f>VLOOKUP(VLOOKUP(G7194,Ma_KH!$A:$R,18,0)&amp;K7194,Gia_MB!$A:$F,6,0)</f>
        <v>#N/A</v>
      </c>
      <c r="U7194" s="298" t="e">
        <f t="shared" si="760"/>
        <v>#N/A</v>
      </c>
      <c r="V7194" s="297"/>
      <c r="W7194" s="299" t="e">
        <f t="shared" si="761"/>
        <v>#N/A</v>
      </c>
      <c r="X7194" s="300" t="str">
        <f t="shared" si="762"/>
        <v>0</v>
      </c>
      <c r="Y7194" s="297"/>
      <c r="Z7194" s="298" t="e">
        <f t="shared" si="763"/>
        <v>#N/A</v>
      </c>
      <c r="AA7194" s="301" t="e">
        <f>VLOOKUP(G7194,Ma_KH!$A:$R,14,0)</f>
        <v>#N/A</v>
      </c>
    </row>
    <row r="7195" spans="1:27" x14ac:dyDescent="0.25">
      <c r="A7195" s="292"/>
      <c r="B7195" s="293"/>
      <c r="C7195" s="294"/>
      <c r="D7195" s="292"/>
      <c r="E7195" s="295"/>
      <c r="F7195" s="294"/>
      <c r="G7195" s="296"/>
      <c r="H7195" s="295"/>
      <c r="I7195" s="293"/>
      <c r="J7195" s="293"/>
      <c r="K7195" s="293"/>
      <c r="L7195" s="21" t="e">
        <f>VLOOKUP($K7195,TONG_SL!$A:$D,2,0)</f>
        <v>#N/A</v>
      </c>
      <c r="N7195" s="21" t="str">
        <f t="shared" si="764"/>
        <v/>
      </c>
      <c r="Q7195" s="21" t="e">
        <f>VLOOKUP(K7195,TONG_SL!$A:$D,3,0)</f>
        <v>#N/A</v>
      </c>
      <c r="R7195" s="297"/>
      <c r="S7195" s="297"/>
      <c r="T7195" s="297" t="e">
        <f>VLOOKUP(VLOOKUP(G7195,Ma_KH!$A:$R,18,0)&amp;K7195,Gia_MB!$A:$F,6,0)</f>
        <v>#N/A</v>
      </c>
      <c r="U7195" s="298" t="e">
        <f t="shared" si="760"/>
        <v>#N/A</v>
      </c>
      <c r="V7195" s="297"/>
      <c r="W7195" s="299" t="e">
        <f t="shared" si="761"/>
        <v>#N/A</v>
      </c>
      <c r="X7195" s="300" t="str">
        <f t="shared" si="762"/>
        <v>0</v>
      </c>
      <c r="Y7195" s="297"/>
      <c r="Z7195" s="298" t="e">
        <f t="shared" si="763"/>
        <v>#N/A</v>
      </c>
      <c r="AA7195" s="301" t="e">
        <f>VLOOKUP(G7195,Ma_KH!$A:$R,14,0)</f>
        <v>#N/A</v>
      </c>
    </row>
    <row r="7196" spans="1:27" x14ac:dyDescent="0.25">
      <c r="A7196" s="292"/>
      <c r="B7196" s="293"/>
      <c r="C7196" s="294"/>
      <c r="D7196" s="292"/>
      <c r="E7196" s="295"/>
      <c r="F7196" s="294"/>
      <c r="G7196" s="296"/>
      <c r="H7196" s="295"/>
      <c r="I7196" s="293"/>
      <c r="J7196" s="293"/>
      <c r="K7196" s="293"/>
      <c r="L7196" s="21" t="e">
        <f>VLOOKUP($K7196,TONG_SL!$A:$D,2,0)</f>
        <v>#N/A</v>
      </c>
      <c r="N7196" s="21" t="str">
        <f t="shared" si="764"/>
        <v/>
      </c>
      <c r="Q7196" s="21" t="e">
        <f>VLOOKUP(K7196,TONG_SL!$A:$D,3,0)</f>
        <v>#N/A</v>
      </c>
      <c r="R7196" s="297"/>
      <c r="S7196" s="297"/>
      <c r="T7196" s="297" t="e">
        <f>VLOOKUP(VLOOKUP(G7196,Ma_KH!$A:$R,18,0)&amp;K7196,Gia_MB!$A:$F,6,0)</f>
        <v>#N/A</v>
      </c>
      <c r="U7196" s="298" t="e">
        <f t="shared" si="760"/>
        <v>#N/A</v>
      </c>
      <c r="V7196" s="297"/>
      <c r="W7196" s="299" t="e">
        <f t="shared" si="761"/>
        <v>#N/A</v>
      </c>
      <c r="X7196" s="300" t="str">
        <f t="shared" si="762"/>
        <v>0</v>
      </c>
      <c r="Y7196" s="297"/>
      <c r="Z7196" s="298" t="e">
        <f t="shared" si="763"/>
        <v>#N/A</v>
      </c>
      <c r="AA7196" s="301" t="e">
        <f>VLOOKUP(G7196,Ma_KH!$A:$R,14,0)</f>
        <v>#N/A</v>
      </c>
    </row>
    <row r="7197" spans="1:27" x14ac:dyDescent="0.25">
      <c r="A7197" s="292"/>
      <c r="B7197" s="293"/>
      <c r="C7197" s="294"/>
      <c r="D7197" s="292"/>
      <c r="E7197" s="295"/>
      <c r="F7197" s="294"/>
      <c r="G7197" s="296"/>
      <c r="H7197" s="295"/>
      <c r="I7197" s="293"/>
      <c r="J7197" s="293"/>
      <c r="K7197" s="293"/>
      <c r="L7197" s="21" t="e">
        <f>VLOOKUP($K7197,TONG_SL!$A:$D,2,0)</f>
        <v>#N/A</v>
      </c>
      <c r="N7197" s="21" t="str">
        <f t="shared" si="764"/>
        <v/>
      </c>
      <c r="Q7197" s="21" t="e">
        <f>VLOOKUP(K7197,TONG_SL!$A:$D,3,0)</f>
        <v>#N/A</v>
      </c>
      <c r="R7197" s="297"/>
      <c r="S7197" s="297"/>
      <c r="T7197" s="297" t="e">
        <f>VLOOKUP(VLOOKUP(G7197,Ma_KH!$A:$R,18,0)&amp;K7197,Gia_MB!$A:$F,6,0)</f>
        <v>#N/A</v>
      </c>
      <c r="U7197" s="298" t="e">
        <f t="shared" si="760"/>
        <v>#N/A</v>
      </c>
      <c r="V7197" s="297"/>
      <c r="W7197" s="299" t="e">
        <f t="shared" si="761"/>
        <v>#N/A</v>
      </c>
      <c r="X7197" s="300" t="str">
        <f t="shared" si="762"/>
        <v>0</v>
      </c>
      <c r="Y7197" s="297"/>
      <c r="Z7197" s="298" t="e">
        <f t="shared" si="763"/>
        <v>#N/A</v>
      </c>
      <c r="AA7197" s="301" t="e">
        <f>VLOOKUP(G7197,Ma_KH!$A:$R,14,0)</f>
        <v>#N/A</v>
      </c>
    </row>
    <row r="7198" spans="1:27" x14ac:dyDescent="0.25">
      <c r="A7198" s="292"/>
      <c r="B7198" s="293"/>
      <c r="C7198" s="294"/>
      <c r="D7198" s="292"/>
      <c r="E7198" s="295"/>
      <c r="F7198" s="294"/>
      <c r="G7198" s="296"/>
      <c r="H7198" s="295"/>
      <c r="I7198" s="293"/>
      <c r="J7198" s="293"/>
      <c r="K7198" s="293"/>
      <c r="L7198" s="21" t="e">
        <f>VLOOKUP($K7198,TONG_SL!$A:$D,2,0)</f>
        <v>#N/A</v>
      </c>
      <c r="N7198" s="21" t="str">
        <f t="shared" si="764"/>
        <v/>
      </c>
      <c r="Q7198" s="21" t="e">
        <f>VLOOKUP(K7198,TONG_SL!$A:$D,3,0)</f>
        <v>#N/A</v>
      </c>
      <c r="R7198" s="297"/>
      <c r="S7198" s="297"/>
      <c r="T7198" s="297" t="e">
        <f>VLOOKUP(VLOOKUP(G7198,Ma_KH!$A:$R,18,0)&amp;K7198,Gia_MB!$A:$F,6,0)</f>
        <v>#N/A</v>
      </c>
      <c r="U7198" s="298" t="e">
        <f t="shared" si="760"/>
        <v>#N/A</v>
      </c>
      <c r="V7198" s="297"/>
      <c r="W7198" s="299" t="e">
        <f t="shared" si="761"/>
        <v>#N/A</v>
      </c>
      <c r="X7198" s="300" t="str">
        <f t="shared" si="762"/>
        <v>0</v>
      </c>
      <c r="Y7198" s="297"/>
      <c r="Z7198" s="298" t="e">
        <f t="shared" si="763"/>
        <v>#N/A</v>
      </c>
      <c r="AA7198" s="301" t="e">
        <f>VLOOKUP(G7198,Ma_KH!$A:$R,14,0)</f>
        <v>#N/A</v>
      </c>
    </row>
    <row r="7199" spans="1:27" x14ac:dyDescent="0.25">
      <c r="A7199" s="292"/>
      <c r="B7199" s="293"/>
      <c r="C7199" s="294"/>
      <c r="D7199" s="292"/>
      <c r="E7199" s="295"/>
      <c r="F7199" s="294"/>
      <c r="G7199" s="296"/>
      <c r="H7199" s="295"/>
      <c r="I7199" s="293"/>
      <c r="J7199" s="293"/>
      <c r="K7199" s="293"/>
      <c r="L7199" s="21" t="e">
        <f>VLOOKUP($K7199,TONG_SL!$A:$D,2,0)</f>
        <v>#N/A</v>
      </c>
      <c r="N7199" s="21" t="str">
        <f t="shared" si="764"/>
        <v/>
      </c>
      <c r="Q7199" s="21" t="e">
        <f>VLOOKUP(K7199,TONG_SL!$A:$D,3,0)</f>
        <v>#N/A</v>
      </c>
      <c r="R7199" s="297"/>
      <c r="S7199" s="297"/>
      <c r="T7199" s="297" t="e">
        <f>VLOOKUP(VLOOKUP(G7199,Ma_KH!$A:$R,18,0)&amp;K7199,Gia_MB!$A:$F,6,0)</f>
        <v>#N/A</v>
      </c>
      <c r="U7199" s="298" t="e">
        <f t="shared" si="760"/>
        <v>#N/A</v>
      </c>
      <c r="V7199" s="297"/>
      <c r="W7199" s="299" t="e">
        <f t="shared" si="761"/>
        <v>#N/A</v>
      </c>
      <c r="X7199" s="300" t="str">
        <f t="shared" si="762"/>
        <v>0</v>
      </c>
      <c r="Y7199" s="297"/>
      <c r="Z7199" s="298" t="e">
        <f t="shared" si="763"/>
        <v>#N/A</v>
      </c>
      <c r="AA7199" s="301" t="e">
        <f>VLOOKUP(G7199,Ma_KH!$A:$R,14,0)</f>
        <v>#N/A</v>
      </c>
    </row>
    <row r="7200" spans="1:27" x14ac:dyDescent="0.25">
      <c r="A7200" s="292"/>
      <c r="B7200" s="293"/>
      <c r="C7200" s="294"/>
      <c r="D7200" s="292"/>
      <c r="E7200" s="295"/>
      <c r="F7200" s="294"/>
      <c r="G7200" s="296"/>
      <c r="H7200" s="295"/>
      <c r="I7200" s="293"/>
      <c r="J7200" s="293"/>
      <c r="K7200" s="293"/>
      <c r="L7200" s="21" t="e">
        <f>VLOOKUP($K7200,TONG_SL!$A:$D,2,0)</f>
        <v>#N/A</v>
      </c>
      <c r="N7200" s="21" t="str">
        <f t="shared" si="764"/>
        <v/>
      </c>
      <c r="Q7200" s="21" t="e">
        <f>VLOOKUP(K7200,TONG_SL!$A:$D,3,0)</f>
        <v>#N/A</v>
      </c>
      <c r="R7200" s="297"/>
      <c r="S7200" s="297"/>
      <c r="T7200" s="297" t="e">
        <f>VLOOKUP(VLOOKUP(G7200,Ma_KH!$A:$R,18,0)&amp;K7200,Gia_MB!$A:$F,6,0)</f>
        <v>#N/A</v>
      </c>
      <c r="U7200" s="298" t="e">
        <f t="shared" si="760"/>
        <v>#N/A</v>
      </c>
      <c r="V7200" s="297"/>
      <c r="W7200" s="299" t="e">
        <f t="shared" si="761"/>
        <v>#N/A</v>
      </c>
      <c r="X7200" s="300" t="str">
        <f t="shared" si="762"/>
        <v>0</v>
      </c>
      <c r="Y7200" s="297"/>
      <c r="Z7200" s="298" t="e">
        <f t="shared" si="763"/>
        <v>#N/A</v>
      </c>
      <c r="AA7200" s="301" t="e">
        <f>VLOOKUP(G7200,Ma_KH!$A:$R,14,0)</f>
        <v>#N/A</v>
      </c>
    </row>
    <row r="7201" spans="1:27" x14ac:dyDescent="0.25">
      <c r="A7201" s="292"/>
      <c r="B7201" s="293"/>
      <c r="C7201" s="294"/>
      <c r="D7201" s="292"/>
      <c r="E7201" s="295"/>
      <c r="F7201" s="294"/>
      <c r="G7201" s="296"/>
      <c r="H7201" s="295"/>
      <c r="I7201" s="293"/>
      <c r="J7201" s="293"/>
      <c r="K7201" s="293"/>
      <c r="L7201" s="21" t="e">
        <f>VLOOKUP($K7201,TONG_SL!$A:$D,2,0)</f>
        <v>#N/A</v>
      </c>
      <c r="N7201" s="21" t="str">
        <f t="shared" si="764"/>
        <v/>
      </c>
      <c r="Q7201" s="21" t="e">
        <f>VLOOKUP(K7201,TONG_SL!$A:$D,3,0)</f>
        <v>#N/A</v>
      </c>
      <c r="R7201" s="297"/>
      <c r="S7201" s="297"/>
      <c r="T7201" s="297" t="e">
        <f>VLOOKUP(VLOOKUP(G7201,Ma_KH!$A:$R,18,0)&amp;K7201,Gia_MB!$A:$F,6,0)</f>
        <v>#N/A</v>
      </c>
      <c r="U7201" s="298" t="e">
        <f t="shared" si="760"/>
        <v>#N/A</v>
      </c>
      <c r="V7201" s="297"/>
      <c r="W7201" s="299" t="e">
        <f t="shared" si="761"/>
        <v>#N/A</v>
      </c>
      <c r="X7201" s="300" t="str">
        <f t="shared" si="762"/>
        <v>0</v>
      </c>
      <c r="Y7201" s="297"/>
      <c r="Z7201" s="298" t="e">
        <f t="shared" si="763"/>
        <v>#N/A</v>
      </c>
      <c r="AA7201" s="301" t="e">
        <f>VLOOKUP(G7201,Ma_KH!$A:$R,14,0)</f>
        <v>#N/A</v>
      </c>
    </row>
    <row r="7202" spans="1:27" x14ac:dyDescent="0.25">
      <c r="A7202" s="292"/>
      <c r="B7202" s="293"/>
      <c r="C7202" s="294"/>
      <c r="D7202" s="292"/>
      <c r="E7202" s="295"/>
      <c r="F7202" s="294"/>
      <c r="G7202" s="296"/>
      <c r="H7202" s="295"/>
      <c r="I7202" s="293"/>
      <c r="J7202" s="293"/>
      <c r="K7202" s="293"/>
      <c r="L7202" s="21" t="e">
        <f>VLOOKUP($K7202,TONG_SL!$A:$D,2,0)</f>
        <v>#N/A</v>
      </c>
      <c r="N7202" s="21" t="str">
        <f t="shared" si="764"/>
        <v/>
      </c>
      <c r="Q7202" s="21" t="e">
        <f>VLOOKUP(K7202,TONG_SL!$A:$D,3,0)</f>
        <v>#N/A</v>
      </c>
      <c r="R7202" s="297"/>
      <c r="S7202" s="297"/>
      <c r="T7202" s="297" t="e">
        <f>VLOOKUP(VLOOKUP(G7202,Ma_KH!$A:$R,18,0)&amp;K7202,Gia_MB!$A:$F,6,0)</f>
        <v>#N/A</v>
      </c>
      <c r="U7202" s="298" t="e">
        <f t="shared" si="760"/>
        <v>#N/A</v>
      </c>
      <c r="V7202" s="297"/>
      <c r="W7202" s="299" t="e">
        <f t="shared" si="761"/>
        <v>#N/A</v>
      </c>
      <c r="X7202" s="300" t="str">
        <f t="shared" si="762"/>
        <v>0</v>
      </c>
      <c r="Y7202" s="297"/>
      <c r="Z7202" s="298" t="e">
        <f t="shared" si="763"/>
        <v>#N/A</v>
      </c>
      <c r="AA7202" s="301" t="e">
        <f>VLOOKUP(G7202,Ma_KH!$A:$R,14,0)</f>
        <v>#N/A</v>
      </c>
    </row>
    <row r="7203" spans="1:27" x14ac:dyDescent="0.25">
      <c r="A7203" s="292"/>
      <c r="B7203" s="293"/>
      <c r="C7203" s="294"/>
      <c r="D7203" s="292"/>
      <c r="E7203" s="295"/>
      <c r="F7203" s="294"/>
      <c r="G7203" s="296"/>
      <c r="H7203" s="295"/>
      <c r="I7203" s="293"/>
      <c r="J7203" s="293"/>
      <c r="K7203" s="293"/>
      <c r="L7203" s="21" t="e">
        <f>VLOOKUP($K7203,TONG_SL!$A:$D,2,0)</f>
        <v>#N/A</v>
      </c>
      <c r="N7203" s="21" t="str">
        <f t="shared" si="764"/>
        <v/>
      </c>
      <c r="Q7203" s="21" t="e">
        <f>VLOOKUP(K7203,TONG_SL!$A:$D,3,0)</f>
        <v>#N/A</v>
      </c>
      <c r="R7203" s="297"/>
      <c r="S7203" s="297"/>
      <c r="T7203" s="297" t="e">
        <f>VLOOKUP(VLOOKUP(G7203,Ma_KH!$A:$R,18,0)&amp;K7203,Gia_MB!$A:$F,6,0)</f>
        <v>#N/A</v>
      </c>
      <c r="U7203" s="298" t="e">
        <f t="shared" si="760"/>
        <v>#N/A</v>
      </c>
      <c r="V7203" s="297"/>
      <c r="W7203" s="299" t="e">
        <f t="shared" si="761"/>
        <v>#N/A</v>
      </c>
      <c r="X7203" s="300" t="str">
        <f t="shared" si="762"/>
        <v>0</v>
      </c>
      <c r="Y7203" s="297"/>
      <c r="Z7203" s="298" t="e">
        <f t="shared" si="763"/>
        <v>#N/A</v>
      </c>
      <c r="AA7203" s="301" t="e">
        <f>VLOOKUP(G7203,Ma_KH!$A:$R,14,0)</f>
        <v>#N/A</v>
      </c>
    </row>
    <row r="7204" spans="1:27" x14ac:dyDescent="0.25">
      <c r="A7204" s="292"/>
      <c r="B7204" s="293"/>
      <c r="C7204" s="294"/>
      <c r="D7204" s="292"/>
      <c r="E7204" s="295"/>
      <c r="F7204" s="294"/>
      <c r="G7204" s="296"/>
      <c r="H7204" s="295"/>
      <c r="I7204" s="293"/>
      <c r="J7204" s="293"/>
      <c r="K7204" s="293"/>
      <c r="L7204" s="21" t="e">
        <f>VLOOKUP($K7204,TONG_SL!$A:$D,2,0)</f>
        <v>#N/A</v>
      </c>
      <c r="N7204" s="21" t="str">
        <f t="shared" si="764"/>
        <v/>
      </c>
      <c r="Q7204" s="21" t="e">
        <f>VLOOKUP(K7204,TONG_SL!$A:$D,3,0)</f>
        <v>#N/A</v>
      </c>
      <c r="R7204" s="297"/>
      <c r="S7204" s="297"/>
      <c r="T7204" s="297" t="e">
        <f>VLOOKUP(VLOOKUP(G7204,Ma_KH!$A:$R,18,0)&amp;K7204,Gia_MB!$A:$F,6,0)</f>
        <v>#N/A</v>
      </c>
      <c r="U7204" s="298" t="e">
        <f t="shared" si="760"/>
        <v>#N/A</v>
      </c>
      <c r="V7204" s="297"/>
      <c r="W7204" s="299" t="e">
        <f t="shared" si="761"/>
        <v>#N/A</v>
      </c>
      <c r="X7204" s="300" t="str">
        <f t="shared" si="762"/>
        <v>0</v>
      </c>
      <c r="Y7204" s="297"/>
      <c r="Z7204" s="298" t="e">
        <f t="shared" si="763"/>
        <v>#N/A</v>
      </c>
      <c r="AA7204" s="301" t="e">
        <f>VLOOKUP(G7204,Ma_KH!$A:$R,14,0)</f>
        <v>#N/A</v>
      </c>
    </row>
    <row r="7205" spans="1:27" x14ac:dyDescent="0.25">
      <c r="A7205" s="292"/>
      <c r="B7205" s="293"/>
      <c r="C7205" s="294"/>
      <c r="D7205" s="292"/>
      <c r="E7205" s="295"/>
      <c r="F7205" s="294"/>
      <c r="G7205" s="296"/>
      <c r="H7205" s="295"/>
      <c r="I7205" s="293"/>
      <c r="J7205" s="293"/>
      <c r="K7205" s="293"/>
      <c r="L7205" s="21" t="e">
        <f>VLOOKUP($K7205,TONG_SL!$A:$D,2,0)</f>
        <v>#N/A</v>
      </c>
      <c r="N7205" s="21" t="str">
        <f t="shared" si="764"/>
        <v/>
      </c>
      <c r="Q7205" s="21" t="e">
        <f>VLOOKUP(K7205,TONG_SL!$A:$D,3,0)</f>
        <v>#N/A</v>
      </c>
      <c r="R7205" s="297"/>
      <c r="S7205" s="297"/>
      <c r="T7205" s="297" t="e">
        <f>VLOOKUP(VLOOKUP(G7205,Ma_KH!$A:$R,18,0)&amp;K7205,Gia_MB!$A:$F,6,0)</f>
        <v>#N/A</v>
      </c>
      <c r="U7205" s="298" t="e">
        <f t="shared" si="760"/>
        <v>#N/A</v>
      </c>
      <c r="V7205" s="297"/>
      <c r="W7205" s="299" t="e">
        <f t="shared" si="761"/>
        <v>#N/A</v>
      </c>
      <c r="X7205" s="300" t="str">
        <f t="shared" si="762"/>
        <v>0</v>
      </c>
      <c r="Y7205" s="297"/>
      <c r="Z7205" s="298" t="e">
        <f t="shared" si="763"/>
        <v>#N/A</v>
      </c>
      <c r="AA7205" s="301" t="e">
        <f>VLOOKUP(G7205,Ma_KH!$A:$R,14,0)</f>
        <v>#N/A</v>
      </c>
    </row>
    <row r="7206" spans="1:27" x14ac:dyDescent="0.25">
      <c r="A7206" s="292"/>
      <c r="B7206" s="293"/>
      <c r="C7206" s="294"/>
      <c r="D7206" s="292"/>
      <c r="E7206" s="295"/>
      <c r="F7206" s="294"/>
      <c r="G7206" s="296"/>
      <c r="H7206" s="295"/>
      <c r="I7206" s="293"/>
      <c r="J7206" s="293"/>
      <c r="K7206" s="293"/>
      <c r="L7206" s="21" t="e">
        <f>VLOOKUP($K7206,TONG_SL!$A:$D,2,0)</f>
        <v>#N/A</v>
      </c>
      <c r="N7206" s="21" t="str">
        <f t="shared" si="764"/>
        <v/>
      </c>
      <c r="Q7206" s="21" t="e">
        <f>VLOOKUP(K7206,TONG_SL!$A:$D,3,0)</f>
        <v>#N/A</v>
      </c>
      <c r="R7206" s="297"/>
      <c r="S7206" s="297"/>
      <c r="T7206" s="297" t="e">
        <f>VLOOKUP(VLOOKUP(G7206,Ma_KH!$A:$R,18,0)&amp;K7206,Gia_MB!$A:$F,6,0)</f>
        <v>#N/A</v>
      </c>
      <c r="U7206" s="298" t="e">
        <f t="shared" si="760"/>
        <v>#N/A</v>
      </c>
      <c r="V7206" s="297"/>
      <c r="W7206" s="299" t="e">
        <f t="shared" si="761"/>
        <v>#N/A</v>
      </c>
      <c r="X7206" s="300" t="str">
        <f t="shared" si="762"/>
        <v>0</v>
      </c>
      <c r="Y7206" s="297"/>
      <c r="Z7206" s="298" t="e">
        <f t="shared" si="763"/>
        <v>#N/A</v>
      </c>
      <c r="AA7206" s="301" t="e">
        <f>VLOOKUP(G7206,Ma_KH!$A:$R,14,0)</f>
        <v>#N/A</v>
      </c>
    </row>
    <row r="7207" spans="1:27" x14ac:dyDescent="0.25">
      <c r="A7207" s="292"/>
      <c r="B7207" s="293"/>
      <c r="C7207" s="294"/>
      <c r="D7207" s="292"/>
      <c r="E7207" s="295"/>
      <c r="F7207" s="294"/>
      <c r="G7207" s="296"/>
      <c r="H7207" s="295"/>
      <c r="I7207" s="293"/>
      <c r="J7207" s="293"/>
      <c r="K7207" s="293"/>
      <c r="L7207" s="21" t="e">
        <f>VLOOKUP($K7207,TONG_SL!$A:$D,2,0)</f>
        <v>#N/A</v>
      </c>
      <c r="N7207" s="21" t="str">
        <f t="shared" si="764"/>
        <v/>
      </c>
      <c r="Q7207" s="21" t="e">
        <f>VLOOKUP(K7207,TONG_SL!$A:$D,3,0)</f>
        <v>#N/A</v>
      </c>
      <c r="R7207" s="297"/>
      <c r="S7207" s="297"/>
      <c r="T7207" s="297" t="e">
        <f>VLOOKUP(VLOOKUP(G7207,Ma_KH!$A:$R,18,0)&amp;K7207,Gia_MB!$A:$F,6,0)</f>
        <v>#N/A</v>
      </c>
      <c r="U7207" s="298" t="e">
        <f t="shared" si="760"/>
        <v>#N/A</v>
      </c>
      <c r="V7207" s="297"/>
      <c r="W7207" s="299" t="e">
        <f t="shared" si="761"/>
        <v>#N/A</v>
      </c>
      <c r="X7207" s="300" t="str">
        <f t="shared" si="762"/>
        <v>0</v>
      </c>
      <c r="Y7207" s="297"/>
      <c r="Z7207" s="298" t="e">
        <f t="shared" si="763"/>
        <v>#N/A</v>
      </c>
      <c r="AA7207" s="301" t="e">
        <f>VLOOKUP(G7207,Ma_KH!$A:$R,14,0)</f>
        <v>#N/A</v>
      </c>
    </row>
    <row r="7208" spans="1:27" x14ac:dyDescent="0.25">
      <c r="A7208" s="292"/>
      <c r="B7208" s="293"/>
      <c r="C7208" s="294"/>
      <c r="D7208" s="292"/>
      <c r="E7208" s="295"/>
      <c r="F7208" s="294"/>
      <c r="G7208" s="296"/>
      <c r="H7208" s="295"/>
      <c r="I7208" s="293"/>
      <c r="J7208" s="293"/>
      <c r="K7208" s="293"/>
      <c r="L7208" s="21" t="e">
        <f>VLOOKUP($K7208,TONG_SL!$A:$D,2,0)</f>
        <v>#N/A</v>
      </c>
      <c r="N7208" s="21" t="str">
        <f t="shared" si="764"/>
        <v/>
      </c>
      <c r="Q7208" s="21" t="e">
        <f>VLOOKUP(K7208,TONG_SL!$A:$D,3,0)</f>
        <v>#N/A</v>
      </c>
      <c r="R7208" s="297"/>
      <c r="S7208" s="297"/>
      <c r="T7208" s="297" t="e">
        <f>VLOOKUP(VLOOKUP(G7208,Ma_KH!$A:$R,18,0)&amp;K7208,Gia_MB!$A:$F,6,0)</f>
        <v>#N/A</v>
      </c>
      <c r="U7208" s="298" t="e">
        <f t="shared" si="760"/>
        <v>#N/A</v>
      </c>
      <c r="V7208" s="297"/>
      <c r="W7208" s="299" t="e">
        <f t="shared" si="761"/>
        <v>#N/A</v>
      </c>
      <c r="X7208" s="300" t="str">
        <f t="shared" si="762"/>
        <v>0</v>
      </c>
      <c r="Y7208" s="297"/>
      <c r="Z7208" s="298" t="e">
        <f t="shared" si="763"/>
        <v>#N/A</v>
      </c>
      <c r="AA7208" s="301" t="e">
        <f>VLOOKUP(G7208,Ma_KH!$A:$R,14,0)</f>
        <v>#N/A</v>
      </c>
    </row>
    <row r="7209" spans="1:27" x14ac:dyDescent="0.25">
      <c r="A7209" s="292"/>
      <c r="B7209" s="293"/>
      <c r="C7209" s="294"/>
      <c r="D7209" s="292"/>
      <c r="E7209" s="295"/>
      <c r="F7209" s="294"/>
      <c r="G7209" s="296"/>
      <c r="H7209" s="295"/>
      <c r="I7209" s="293"/>
      <c r="J7209" s="293"/>
      <c r="K7209" s="293"/>
      <c r="L7209" s="21" t="e">
        <f>VLOOKUP($K7209,TONG_SL!$A:$D,2,0)</f>
        <v>#N/A</v>
      </c>
      <c r="N7209" s="21" t="str">
        <f t="shared" si="764"/>
        <v/>
      </c>
      <c r="Q7209" s="21" t="e">
        <f>VLOOKUP(K7209,TONG_SL!$A:$D,3,0)</f>
        <v>#N/A</v>
      </c>
      <c r="R7209" s="297"/>
      <c r="S7209" s="297"/>
      <c r="T7209" s="297" t="e">
        <f>VLOOKUP(VLOOKUP(G7209,Ma_KH!$A:$R,18,0)&amp;K7209,Gia_MB!$A:$F,6,0)</f>
        <v>#N/A</v>
      </c>
      <c r="U7209" s="298" t="e">
        <f t="shared" si="760"/>
        <v>#N/A</v>
      </c>
      <c r="V7209" s="297"/>
      <c r="W7209" s="299" t="e">
        <f t="shared" si="761"/>
        <v>#N/A</v>
      </c>
      <c r="X7209" s="300" t="str">
        <f t="shared" si="762"/>
        <v>0</v>
      </c>
      <c r="Y7209" s="297"/>
      <c r="Z7209" s="298" t="e">
        <f t="shared" si="763"/>
        <v>#N/A</v>
      </c>
      <c r="AA7209" s="301" t="e">
        <f>VLOOKUP(G7209,Ma_KH!$A:$R,14,0)</f>
        <v>#N/A</v>
      </c>
    </row>
    <row r="7210" spans="1:27" x14ac:dyDescent="0.25">
      <c r="A7210" s="292"/>
      <c r="B7210" s="293"/>
      <c r="C7210" s="294"/>
      <c r="D7210" s="292"/>
      <c r="E7210" s="295"/>
      <c r="F7210" s="294"/>
      <c r="G7210" s="296"/>
      <c r="H7210" s="295"/>
      <c r="I7210" s="293"/>
      <c r="J7210" s="293"/>
      <c r="K7210" s="293"/>
      <c r="L7210" s="21" t="e">
        <f>VLOOKUP($K7210,TONG_SL!$A:$D,2,0)</f>
        <v>#N/A</v>
      </c>
      <c r="N7210" s="21" t="str">
        <f t="shared" si="764"/>
        <v/>
      </c>
      <c r="Q7210" s="21" t="e">
        <f>VLOOKUP(K7210,TONG_SL!$A:$D,3,0)</f>
        <v>#N/A</v>
      </c>
      <c r="R7210" s="297"/>
      <c r="S7210" s="297"/>
      <c r="T7210" s="297" t="e">
        <f>VLOOKUP(VLOOKUP(G7210,Ma_KH!$A:$R,18,0)&amp;K7210,Gia_MB!$A:$F,6,0)</f>
        <v>#N/A</v>
      </c>
      <c r="U7210" s="298" t="e">
        <f t="shared" si="760"/>
        <v>#N/A</v>
      </c>
      <c r="V7210" s="297"/>
      <c r="W7210" s="299" t="e">
        <f t="shared" si="761"/>
        <v>#N/A</v>
      </c>
      <c r="X7210" s="300" t="str">
        <f t="shared" si="762"/>
        <v>0</v>
      </c>
      <c r="Y7210" s="297"/>
      <c r="Z7210" s="298" t="e">
        <f t="shared" si="763"/>
        <v>#N/A</v>
      </c>
      <c r="AA7210" s="301" t="e">
        <f>VLOOKUP(G7210,Ma_KH!$A:$R,14,0)</f>
        <v>#N/A</v>
      </c>
    </row>
    <row r="7211" spans="1:27" x14ac:dyDescent="0.25">
      <c r="A7211" s="292"/>
      <c r="B7211" s="293"/>
      <c r="C7211" s="294"/>
      <c r="D7211" s="292"/>
      <c r="E7211" s="295"/>
      <c r="F7211" s="294"/>
      <c r="G7211" s="296"/>
      <c r="H7211" s="295"/>
      <c r="I7211" s="293"/>
      <c r="J7211" s="293"/>
      <c r="K7211" s="293"/>
      <c r="L7211" s="21" t="e">
        <f>VLOOKUP($K7211,TONG_SL!$A:$D,2,0)</f>
        <v>#N/A</v>
      </c>
      <c r="N7211" s="21" t="str">
        <f t="shared" si="764"/>
        <v/>
      </c>
      <c r="Q7211" s="21" t="e">
        <f>VLOOKUP(K7211,TONG_SL!$A:$D,3,0)</f>
        <v>#N/A</v>
      </c>
      <c r="R7211" s="297"/>
      <c r="S7211" s="297"/>
      <c r="T7211" s="297" t="e">
        <f>VLOOKUP(VLOOKUP(G7211,Ma_KH!$A:$R,18,0)&amp;K7211,Gia_MB!$A:$F,6,0)</f>
        <v>#N/A</v>
      </c>
      <c r="U7211" s="298" t="e">
        <f t="shared" si="760"/>
        <v>#N/A</v>
      </c>
      <c r="V7211" s="297"/>
      <c r="W7211" s="299" t="e">
        <f t="shared" si="761"/>
        <v>#N/A</v>
      </c>
      <c r="X7211" s="300" t="str">
        <f t="shared" si="762"/>
        <v>0</v>
      </c>
      <c r="Y7211" s="297"/>
      <c r="Z7211" s="298" t="e">
        <f t="shared" si="763"/>
        <v>#N/A</v>
      </c>
      <c r="AA7211" s="301" t="e">
        <f>VLOOKUP(G7211,Ma_KH!$A:$R,14,0)</f>
        <v>#N/A</v>
      </c>
    </row>
    <row r="7212" spans="1:27" x14ac:dyDescent="0.25">
      <c r="A7212" s="292"/>
      <c r="B7212" s="293"/>
      <c r="C7212" s="294"/>
      <c r="D7212" s="292"/>
      <c r="E7212" s="295"/>
      <c r="F7212" s="294"/>
      <c r="G7212" s="296"/>
      <c r="H7212" s="295"/>
      <c r="I7212" s="293"/>
      <c r="J7212" s="293"/>
      <c r="K7212" s="293"/>
      <c r="L7212" s="21" t="e">
        <f>VLOOKUP($K7212,TONG_SL!$A:$D,2,0)</f>
        <v>#N/A</v>
      </c>
      <c r="N7212" s="21" t="str">
        <f t="shared" si="764"/>
        <v/>
      </c>
      <c r="Q7212" s="21" t="e">
        <f>VLOOKUP(K7212,TONG_SL!$A:$D,3,0)</f>
        <v>#N/A</v>
      </c>
      <c r="R7212" s="297"/>
      <c r="S7212" s="297"/>
      <c r="T7212" s="297" t="e">
        <f>VLOOKUP(VLOOKUP(G7212,Ma_KH!$A:$R,18,0)&amp;K7212,Gia_MB!$A:$F,6,0)</f>
        <v>#N/A</v>
      </c>
      <c r="U7212" s="298" t="e">
        <f t="shared" si="760"/>
        <v>#N/A</v>
      </c>
      <c r="V7212" s="297"/>
      <c r="W7212" s="299" t="e">
        <f t="shared" si="761"/>
        <v>#N/A</v>
      </c>
      <c r="X7212" s="300" t="str">
        <f t="shared" si="762"/>
        <v>0</v>
      </c>
      <c r="Y7212" s="297"/>
      <c r="Z7212" s="298" t="e">
        <f t="shared" si="763"/>
        <v>#N/A</v>
      </c>
      <c r="AA7212" s="301" t="e">
        <f>VLOOKUP(G7212,Ma_KH!$A:$R,14,0)</f>
        <v>#N/A</v>
      </c>
    </row>
    <row r="7213" spans="1:27" x14ac:dyDescent="0.25">
      <c r="A7213" s="292"/>
      <c r="B7213" s="293"/>
      <c r="C7213" s="294"/>
      <c r="D7213" s="292"/>
      <c r="E7213" s="295"/>
      <c r="F7213" s="294"/>
      <c r="G7213" s="296"/>
      <c r="H7213" s="295"/>
      <c r="I7213" s="293"/>
      <c r="J7213" s="293"/>
      <c r="K7213" s="293"/>
      <c r="L7213" s="21" t="e">
        <f>VLOOKUP($K7213,TONG_SL!$A:$D,2,0)</f>
        <v>#N/A</v>
      </c>
      <c r="N7213" s="21" t="str">
        <f t="shared" si="764"/>
        <v/>
      </c>
      <c r="Q7213" s="21" t="e">
        <f>VLOOKUP(K7213,TONG_SL!$A:$D,3,0)</f>
        <v>#N/A</v>
      </c>
      <c r="R7213" s="297"/>
      <c r="S7213" s="297"/>
      <c r="T7213" s="297" t="e">
        <f>VLOOKUP(VLOOKUP(G7213,Ma_KH!$A:$R,18,0)&amp;K7213,Gia_MB!$A:$F,6,0)</f>
        <v>#N/A</v>
      </c>
      <c r="U7213" s="298" t="e">
        <f t="shared" si="760"/>
        <v>#N/A</v>
      </c>
      <c r="V7213" s="297"/>
      <c r="W7213" s="299" t="e">
        <f t="shared" si="761"/>
        <v>#N/A</v>
      </c>
      <c r="X7213" s="300" t="str">
        <f t="shared" si="762"/>
        <v>0</v>
      </c>
      <c r="Y7213" s="297"/>
      <c r="Z7213" s="298" t="e">
        <f t="shared" si="763"/>
        <v>#N/A</v>
      </c>
      <c r="AA7213" s="301" t="e">
        <f>VLOOKUP(G7213,Ma_KH!$A:$R,14,0)</f>
        <v>#N/A</v>
      </c>
    </row>
    <row r="7214" spans="1:27" x14ac:dyDescent="0.25">
      <c r="A7214" s="292"/>
      <c r="B7214" s="293"/>
      <c r="C7214" s="294"/>
      <c r="D7214" s="292"/>
      <c r="E7214" s="295"/>
      <c r="F7214" s="294"/>
      <c r="G7214" s="296"/>
      <c r="H7214" s="295"/>
      <c r="I7214" s="293"/>
      <c r="J7214" s="293"/>
      <c r="K7214" s="293"/>
      <c r="L7214" s="21" t="e">
        <f>VLOOKUP($K7214,TONG_SL!$A:$D,2,0)</f>
        <v>#N/A</v>
      </c>
      <c r="N7214" s="21" t="str">
        <f t="shared" si="764"/>
        <v/>
      </c>
      <c r="Q7214" s="21" t="e">
        <f>VLOOKUP(K7214,TONG_SL!$A:$D,3,0)</f>
        <v>#N/A</v>
      </c>
      <c r="R7214" s="297"/>
      <c r="S7214" s="297"/>
      <c r="T7214" s="297" t="e">
        <f>VLOOKUP(VLOOKUP(G7214,Ma_KH!$A:$R,18,0)&amp;K7214,Gia_MB!$A:$F,6,0)</f>
        <v>#N/A</v>
      </c>
      <c r="U7214" s="298" t="e">
        <f t="shared" si="760"/>
        <v>#N/A</v>
      </c>
      <c r="V7214" s="297"/>
      <c r="W7214" s="299" t="e">
        <f t="shared" si="761"/>
        <v>#N/A</v>
      </c>
      <c r="X7214" s="300" t="str">
        <f t="shared" si="762"/>
        <v>0</v>
      </c>
      <c r="Y7214" s="297"/>
      <c r="Z7214" s="298" t="e">
        <f t="shared" si="763"/>
        <v>#N/A</v>
      </c>
      <c r="AA7214" s="301" t="e">
        <f>VLOOKUP(G7214,Ma_KH!$A:$R,14,0)</f>
        <v>#N/A</v>
      </c>
    </row>
    <row r="7215" spans="1:27" x14ac:dyDescent="0.25">
      <c r="A7215" s="292"/>
      <c r="B7215" s="293"/>
      <c r="C7215" s="294"/>
      <c r="D7215" s="292"/>
      <c r="E7215" s="295"/>
      <c r="F7215" s="294"/>
      <c r="G7215" s="296"/>
      <c r="H7215" s="295"/>
      <c r="I7215" s="293"/>
      <c r="J7215" s="293"/>
      <c r="K7215" s="293"/>
      <c r="L7215" s="21" t="e">
        <f>VLOOKUP($K7215,TONG_SL!$A:$D,2,0)</f>
        <v>#N/A</v>
      </c>
      <c r="N7215" s="21" t="str">
        <f t="shared" si="764"/>
        <v/>
      </c>
      <c r="Q7215" s="21" t="e">
        <f>VLOOKUP(K7215,TONG_SL!$A:$D,3,0)</f>
        <v>#N/A</v>
      </c>
      <c r="R7215" s="297"/>
      <c r="S7215" s="297"/>
      <c r="T7215" s="297" t="e">
        <f>VLOOKUP(VLOOKUP(G7215,Ma_KH!$A:$R,18,0)&amp;K7215,Gia_MB!$A:$F,6,0)</f>
        <v>#N/A</v>
      </c>
      <c r="U7215" s="298" t="e">
        <f t="shared" si="760"/>
        <v>#N/A</v>
      </c>
      <c r="V7215" s="297"/>
      <c r="W7215" s="299" t="e">
        <f t="shared" si="761"/>
        <v>#N/A</v>
      </c>
      <c r="X7215" s="300" t="str">
        <f t="shared" si="762"/>
        <v>0</v>
      </c>
      <c r="Y7215" s="297"/>
      <c r="Z7215" s="298" t="e">
        <f t="shared" si="763"/>
        <v>#N/A</v>
      </c>
      <c r="AA7215" s="301" t="e">
        <f>VLOOKUP(G7215,Ma_KH!$A:$R,14,0)</f>
        <v>#N/A</v>
      </c>
    </row>
    <row r="7216" spans="1:27" x14ac:dyDescent="0.25">
      <c r="A7216" s="292"/>
      <c r="B7216" s="293"/>
      <c r="C7216" s="294"/>
      <c r="D7216" s="292"/>
      <c r="E7216" s="295"/>
      <c r="F7216" s="294"/>
      <c r="G7216" s="296"/>
      <c r="H7216" s="295"/>
      <c r="I7216" s="293"/>
      <c r="J7216" s="293"/>
      <c r="K7216" s="293"/>
      <c r="L7216" s="21" t="e">
        <f>VLOOKUP($K7216,TONG_SL!$A:$D,2,0)</f>
        <v>#N/A</v>
      </c>
      <c r="N7216" s="21" t="str">
        <f t="shared" si="764"/>
        <v/>
      </c>
      <c r="Q7216" s="21" t="e">
        <f>VLOOKUP(K7216,TONG_SL!$A:$D,3,0)</f>
        <v>#N/A</v>
      </c>
      <c r="R7216" s="297"/>
      <c r="S7216" s="297"/>
      <c r="T7216" s="297" t="e">
        <f>VLOOKUP(VLOOKUP(G7216,Ma_KH!$A:$R,18,0)&amp;K7216,Gia_MB!$A:$F,6,0)</f>
        <v>#N/A</v>
      </c>
      <c r="U7216" s="298" t="e">
        <f t="shared" ref="U7216:U7279" si="765">T7216*R7216</f>
        <v>#N/A</v>
      </c>
      <c r="V7216" s="297"/>
      <c r="W7216" s="299" t="e">
        <f t="shared" ref="W7216:W7279" si="766">U7216*V7216</f>
        <v>#N/A</v>
      </c>
      <c r="X7216" s="300" t="str">
        <f t="shared" ref="X7216:X7279" si="767">IF(B7216&lt;&gt;"","8","0")</f>
        <v>0</v>
      </c>
      <c r="Y7216" s="297"/>
      <c r="Z7216" s="298" t="e">
        <f t="shared" ref="Z7216:Z7279" si="768">U7216*X7216%</f>
        <v>#N/A</v>
      </c>
      <c r="AA7216" s="301" t="e">
        <f>VLOOKUP(G7216,Ma_KH!$A:$R,14,0)</f>
        <v>#N/A</v>
      </c>
    </row>
    <row r="7217" spans="1:27" x14ac:dyDescent="0.25">
      <c r="A7217" s="292"/>
      <c r="B7217" s="293"/>
      <c r="C7217" s="294"/>
      <c r="D7217" s="292"/>
      <c r="E7217" s="295"/>
      <c r="F7217" s="294"/>
      <c r="G7217" s="296"/>
      <c r="H7217" s="295"/>
      <c r="I7217" s="293"/>
      <c r="J7217" s="293"/>
      <c r="K7217" s="293"/>
      <c r="L7217" s="21" t="e">
        <f>VLOOKUP($K7217,TONG_SL!$A:$D,2,0)</f>
        <v>#N/A</v>
      </c>
      <c r="N7217" s="21" t="str">
        <f t="shared" si="764"/>
        <v/>
      </c>
      <c r="Q7217" s="21" t="e">
        <f>VLOOKUP(K7217,TONG_SL!$A:$D,3,0)</f>
        <v>#N/A</v>
      </c>
      <c r="R7217" s="297"/>
      <c r="S7217" s="297"/>
      <c r="T7217" s="297" t="e">
        <f>VLOOKUP(VLOOKUP(G7217,Ma_KH!$A:$R,18,0)&amp;K7217,Gia_MB!$A:$F,6,0)</f>
        <v>#N/A</v>
      </c>
      <c r="U7217" s="298" t="e">
        <f t="shared" si="765"/>
        <v>#N/A</v>
      </c>
      <c r="V7217" s="297"/>
      <c r="W7217" s="299" t="e">
        <f t="shared" si="766"/>
        <v>#N/A</v>
      </c>
      <c r="X7217" s="300" t="str">
        <f t="shared" si="767"/>
        <v>0</v>
      </c>
      <c r="Y7217" s="297"/>
      <c r="Z7217" s="298" t="e">
        <f t="shared" si="768"/>
        <v>#N/A</v>
      </c>
      <c r="AA7217" s="301" t="e">
        <f>VLOOKUP(G7217,Ma_KH!$A:$R,14,0)</f>
        <v>#N/A</v>
      </c>
    </row>
    <row r="7218" spans="1:27" x14ac:dyDescent="0.25">
      <c r="A7218" s="292"/>
      <c r="B7218" s="293"/>
      <c r="C7218" s="294"/>
      <c r="D7218" s="292"/>
      <c r="E7218" s="295"/>
      <c r="F7218" s="294"/>
      <c r="G7218" s="296"/>
      <c r="H7218" s="295"/>
      <c r="I7218" s="293"/>
      <c r="J7218" s="293"/>
      <c r="K7218" s="293"/>
      <c r="L7218" s="21" t="e">
        <f>VLOOKUP($K7218,TONG_SL!$A:$D,2,0)</f>
        <v>#N/A</v>
      </c>
      <c r="N7218" s="21" t="str">
        <f t="shared" si="764"/>
        <v/>
      </c>
      <c r="Q7218" s="21" t="e">
        <f>VLOOKUP(K7218,TONG_SL!$A:$D,3,0)</f>
        <v>#N/A</v>
      </c>
      <c r="R7218" s="297"/>
      <c r="S7218" s="297"/>
      <c r="T7218" s="297" t="e">
        <f>VLOOKUP(VLOOKUP(G7218,Ma_KH!$A:$R,18,0)&amp;K7218,Gia_MB!$A:$F,6,0)</f>
        <v>#N/A</v>
      </c>
      <c r="U7218" s="298" t="e">
        <f t="shared" si="765"/>
        <v>#N/A</v>
      </c>
      <c r="V7218" s="297"/>
      <c r="W7218" s="299" t="e">
        <f t="shared" si="766"/>
        <v>#N/A</v>
      </c>
      <c r="X7218" s="300" t="str">
        <f t="shared" si="767"/>
        <v>0</v>
      </c>
      <c r="Y7218" s="297"/>
      <c r="Z7218" s="298" t="e">
        <f t="shared" si="768"/>
        <v>#N/A</v>
      </c>
      <c r="AA7218" s="301" t="e">
        <f>VLOOKUP(G7218,Ma_KH!$A:$R,14,0)</f>
        <v>#N/A</v>
      </c>
    </row>
    <row r="7219" spans="1:27" x14ac:dyDescent="0.25">
      <c r="A7219" s="292"/>
      <c r="B7219" s="293"/>
      <c r="C7219" s="294"/>
      <c r="D7219" s="292"/>
      <c r="E7219" s="295"/>
      <c r="F7219" s="294"/>
      <c r="G7219" s="296"/>
      <c r="H7219" s="295"/>
      <c r="I7219" s="293"/>
      <c r="J7219" s="293"/>
      <c r="K7219" s="293"/>
      <c r="L7219" s="21" t="e">
        <f>VLOOKUP($K7219,TONG_SL!$A:$D,2,0)</f>
        <v>#N/A</v>
      </c>
      <c r="N7219" s="21" t="str">
        <f t="shared" si="764"/>
        <v/>
      </c>
      <c r="Q7219" s="21" t="e">
        <f>VLOOKUP(K7219,TONG_SL!$A:$D,3,0)</f>
        <v>#N/A</v>
      </c>
      <c r="R7219" s="297"/>
      <c r="S7219" s="297"/>
      <c r="T7219" s="297" t="e">
        <f>VLOOKUP(VLOOKUP(G7219,Ma_KH!$A:$R,18,0)&amp;K7219,Gia_MB!$A:$F,6,0)</f>
        <v>#N/A</v>
      </c>
      <c r="U7219" s="298" t="e">
        <f t="shared" si="765"/>
        <v>#N/A</v>
      </c>
      <c r="V7219" s="297"/>
      <c r="W7219" s="299" t="e">
        <f t="shared" si="766"/>
        <v>#N/A</v>
      </c>
      <c r="X7219" s="300" t="str">
        <f t="shared" si="767"/>
        <v>0</v>
      </c>
      <c r="Y7219" s="297"/>
      <c r="Z7219" s="298" t="e">
        <f t="shared" si="768"/>
        <v>#N/A</v>
      </c>
      <c r="AA7219" s="301" t="e">
        <f>VLOOKUP(G7219,Ma_KH!$A:$R,14,0)</f>
        <v>#N/A</v>
      </c>
    </row>
    <row r="7220" spans="1:27" x14ac:dyDescent="0.25">
      <c r="A7220" s="292"/>
      <c r="B7220" s="293"/>
      <c r="C7220" s="294"/>
      <c r="D7220" s="292"/>
      <c r="E7220" s="295"/>
      <c r="F7220" s="294"/>
      <c r="G7220" s="296"/>
      <c r="H7220" s="295"/>
      <c r="I7220" s="293"/>
      <c r="J7220" s="293"/>
      <c r="K7220" s="293"/>
      <c r="L7220" s="21" t="e">
        <f>VLOOKUP($K7220,TONG_SL!$A:$D,2,0)</f>
        <v>#N/A</v>
      </c>
      <c r="N7220" s="21" t="str">
        <f t="shared" si="764"/>
        <v/>
      </c>
      <c r="Q7220" s="21" t="e">
        <f>VLOOKUP(K7220,TONG_SL!$A:$D,3,0)</f>
        <v>#N/A</v>
      </c>
      <c r="R7220" s="297"/>
      <c r="S7220" s="297"/>
      <c r="T7220" s="297" t="e">
        <f>VLOOKUP(VLOOKUP(G7220,Ma_KH!$A:$R,18,0)&amp;K7220,Gia_MB!$A:$F,6,0)</f>
        <v>#N/A</v>
      </c>
      <c r="U7220" s="298" t="e">
        <f t="shared" si="765"/>
        <v>#N/A</v>
      </c>
      <c r="V7220" s="297"/>
      <c r="W7220" s="299" t="e">
        <f t="shared" si="766"/>
        <v>#N/A</v>
      </c>
      <c r="X7220" s="300" t="str">
        <f t="shared" si="767"/>
        <v>0</v>
      </c>
      <c r="Y7220" s="297"/>
      <c r="Z7220" s="298" t="e">
        <f t="shared" si="768"/>
        <v>#N/A</v>
      </c>
      <c r="AA7220" s="301" t="e">
        <f>VLOOKUP(G7220,Ma_KH!$A:$R,14,0)</f>
        <v>#N/A</v>
      </c>
    </row>
    <row r="7221" spans="1:27" x14ac:dyDescent="0.25">
      <c r="A7221" s="292"/>
      <c r="B7221" s="293"/>
      <c r="C7221" s="294"/>
      <c r="D7221" s="292"/>
      <c r="E7221" s="295"/>
      <c r="F7221" s="294"/>
      <c r="G7221" s="296"/>
      <c r="H7221" s="295"/>
      <c r="I7221" s="293"/>
      <c r="J7221" s="293"/>
      <c r="K7221" s="293"/>
      <c r="L7221" s="21" t="e">
        <f>VLOOKUP($K7221,TONG_SL!$A:$D,2,0)</f>
        <v>#N/A</v>
      </c>
      <c r="N7221" s="21" t="str">
        <f t="shared" si="764"/>
        <v/>
      </c>
      <c r="Q7221" s="21" t="e">
        <f>VLOOKUP(K7221,TONG_SL!$A:$D,3,0)</f>
        <v>#N/A</v>
      </c>
      <c r="R7221" s="297"/>
      <c r="S7221" s="297"/>
      <c r="T7221" s="297" t="e">
        <f>VLOOKUP(VLOOKUP(G7221,Ma_KH!$A:$R,18,0)&amp;K7221,Gia_MB!$A:$F,6,0)</f>
        <v>#N/A</v>
      </c>
      <c r="U7221" s="298" t="e">
        <f t="shared" si="765"/>
        <v>#N/A</v>
      </c>
      <c r="V7221" s="297"/>
      <c r="W7221" s="299" t="e">
        <f t="shared" si="766"/>
        <v>#N/A</v>
      </c>
      <c r="X7221" s="300" t="str">
        <f t="shared" si="767"/>
        <v>0</v>
      </c>
      <c r="Y7221" s="297"/>
      <c r="Z7221" s="298" t="e">
        <f t="shared" si="768"/>
        <v>#N/A</v>
      </c>
      <c r="AA7221" s="301" t="e">
        <f>VLOOKUP(G7221,Ma_KH!$A:$R,14,0)</f>
        <v>#N/A</v>
      </c>
    </row>
    <row r="7222" spans="1:27" x14ac:dyDescent="0.25">
      <c r="A7222" s="292"/>
      <c r="B7222" s="293"/>
      <c r="C7222" s="294"/>
      <c r="D7222" s="292"/>
      <c r="E7222" s="295"/>
      <c r="F7222" s="294"/>
      <c r="G7222" s="296"/>
      <c r="H7222" s="295"/>
      <c r="I7222" s="293"/>
      <c r="J7222" s="293"/>
      <c r="K7222" s="293"/>
      <c r="L7222" s="21" t="e">
        <f>VLOOKUP($K7222,TONG_SL!$A:$D,2,0)</f>
        <v>#N/A</v>
      </c>
      <c r="N7222" s="21" t="str">
        <f t="shared" si="764"/>
        <v/>
      </c>
      <c r="Q7222" s="21" t="e">
        <f>VLOOKUP(K7222,TONG_SL!$A:$D,3,0)</f>
        <v>#N/A</v>
      </c>
      <c r="R7222" s="297"/>
      <c r="S7222" s="297"/>
      <c r="T7222" s="297" t="e">
        <f>VLOOKUP(VLOOKUP(G7222,Ma_KH!$A:$R,18,0)&amp;K7222,Gia_MB!$A:$F,6,0)</f>
        <v>#N/A</v>
      </c>
      <c r="U7222" s="298" t="e">
        <f t="shared" si="765"/>
        <v>#N/A</v>
      </c>
      <c r="V7222" s="297"/>
      <c r="W7222" s="299" t="e">
        <f t="shared" si="766"/>
        <v>#N/A</v>
      </c>
      <c r="X7222" s="300" t="str">
        <f t="shared" si="767"/>
        <v>0</v>
      </c>
      <c r="Y7222" s="297"/>
      <c r="Z7222" s="298" t="e">
        <f t="shared" si="768"/>
        <v>#N/A</v>
      </c>
      <c r="AA7222" s="301" t="e">
        <f>VLOOKUP(G7222,Ma_KH!$A:$R,14,0)</f>
        <v>#N/A</v>
      </c>
    </row>
    <row r="7223" spans="1:27" x14ac:dyDescent="0.25">
      <c r="A7223" s="292"/>
      <c r="B7223" s="293"/>
      <c r="C7223" s="294"/>
      <c r="D7223" s="292"/>
      <c r="E7223" s="295"/>
      <c r="F7223" s="294"/>
      <c r="G7223" s="296"/>
      <c r="H7223" s="295"/>
      <c r="I7223" s="293"/>
      <c r="J7223" s="293"/>
      <c r="K7223" s="293"/>
      <c r="L7223" s="21" t="e">
        <f>VLOOKUP($K7223,TONG_SL!$A:$D,2,0)</f>
        <v>#N/A</v>
      </c>
      <c r="N7223" s="21" t="str">
        <f t="shared" si="764"/>
        <v/>
      </c>
      <c r="Q7223" s="21" t="e">
        <f>VLOOKUP(K7223,TONG_SL!$A:$D,3,0)</f>
        <v>#N/A</v>
      </c>
      <c r="R7223" s="297"/>
      <c r="S7223" s="297"/>
      <c r="T7223" s="297" t="e">
        <f>VLOOKUP(VLOOKUP(G7223,Ma_KH!$A:$R,18,0)&amp;K7223,Gia_MB!$A:$F,6,0)</f>
        <v>#N/A</v>
      </c>
      <c r="U7223" s="298" t="e">
        <f t="shared" si="765"/>
        <v>#N/A</v>
      </c>
      <c r="V7223" s="297"/>
      <c r="W7223" s="299" t="e">
        <f t="shared" si="766"/>
        <v>#N/A</v>
      </c>
      <c r="X7223" s="300" t="str">
        <f t="shared" si="767"/>
        <v>0</v>
      </c>
      <c r="Y7223" s="297"/>
      <c r="Z7223" s="298" t="e">
        <f t="shared" si="768"/>
        <v>#N/A</v>
      </c>
      <c r="AA7223" s="301" t="e">
        <f>VLOOKUP(G7223,Ma_KH!$A:$R,14,0)</f>
        <v>#N/A</v>
      </c>
    </row>
    <row r="7224" spans="1:27" x14ac:dyDescent="0.25">
      <c r="A7224" s="292"/>
      <c r="B7224" s="293"/>
      <c r="C7224" s="294"/>
      <c r="D7224" s="292"/>
      <c r="E7224" s="295"/>
      <c r="F7224" s="294"/>
      <c r="G7224" s="296"/>
      <c r="H7224" s="295"/>
      <c r="I7224" s="293"/>
      <c r="J7224" s="293"/>
      <c r="K7224" s="293"/>
      <c r="L7224" s="21" t="e">
        <f>VLOOKUP($K7224,TONG_SL!$A:$D,2,0)</f>
        <v>#N/A</v>
      </c>
      <c r="N7224" s="21" t="str">
        <f t="shared" si="764"/>
        <v/>
      </c>
      <c r="Q7224" s="21" t="e">
        <f>VLOOKUP(K7224,TONG_SL!$A:$D,3,0)</f>
        <v>#N/A</v>
      </c>
      <c r="R7224" s="297"/>
      <c r="S7224" s="297"/>
      <c r="T7224" s="297" t="e">
        <f>VLOOKUP(VLOOKUP(G7224,Ma_KH!$A:$R,18,0)&amp;K7224,Gia_MB!$A:$F,6,0)</f>
        <v>#N/A</v>
      </c>
      <c r="U7224" s="298" t="e">
        <f t="shared" si="765"/>
        <v>#N/A</v>
      </c>
      <c r="V7224" s="297"/>
      <c r="W7224" s="299" t="e">
        <f t="shared" si="766"/>
        <v>#N/A</v>
      </c>
      <c r="X7224" s="300" t="str">
        <f t="shared" si="767"/>
        <v>0</v>
      </c>
      <c r="Y7224" s="297"/>
      <c r="Z7224" s="298" t="e">
        <f t="shared" si="768"/>
        <v>#N/A</v>
      </c>
      <c r="AA7224" s="301" t="e">
        <f>VLOOKUP(G7224,Ma_KH!$A:$R,14,0)</f>
        <v>#N/A</v>
      </c>
    </row>
    <row r="7225" spans="1:27" x14ac:dyDescent="0.25">
      <c r="A7225" s="292"/>
      <c r="B7225" s="293"/>
      <c r="C7225" s="294"/>
      <c r="D7225" s="292"/>
      <c r="E7225" s="295"/>
      <c r="F7225" s="294"/>
      <c r="G7225" s="296"/>
      <c r="H7225" s="295"/>
      <c r="I7225" s="293"/>
      <c r="J7225" s="293"/>
      <c r="K7225" s="293"/>
      <c r="L7225" s="21" t="e">
        <f>VLOOKUP($K7225,TONG_SL!$A:$D,2,0)</f>
        <v>#N/A</v>
      </c>
      <c r="N7225" s="21" t="str">
        <f t="shared" si="764"/>
        <v/>
      </c>
      <c r="Q7225" s="21" t="e">
        <f>VLOOKUP(K7225,TONG_SL!$A:$D,3,0)</f>
        <v>#N/A</v>
      </c>
      <c r="R7225" s="297"/>
      <c r="S7225" s="297"/>
      <c r="T7225" s="297" t="e">
        <f>VLOOKUP(VLOOKUP(G7225,Ma_KH!$A:$R,18,0)&amp;K7225,Gia_MB!$A:$F,6,0)</f>
        <v>#N/A</v>
      </c>
      <c r="U7225" s="298" t="e">
        <f t="shared" si="765"/>
        <v>#N/A</v>
      </c>
      <c r="V7225" s="297"/>
      <c r="W7225" s="299" t="e">
        <f t="shared" si="766"/>
        <v>#N/A</v>
      </c>
      <c r="X7225" s="300" t="str">
        <f t="shared" si="767"/>
        <v>0</v>
      </c>
      <c r="Y7225" s="297"/>
      <c r="Z7225" s="298" t="e">
        <f t="shared" si="768"/>
        <v>#N/A</v>
      </c>
      <c r="AA7225" s="301" t="e">
        <f>VLOOKUP(G7225,Ma_KH!$A:$R,14,0)</f>
        <v>#N/A</v>
      </c>
    </row>
    <row r="7226" spans="1:27" x14ac:dyDescent="0.25">
      <c r="A7226" s="292"/>
      <c r="B7226" s="293"/>
      <c r="C7226" s="294"/>
      <c r="D7226" s="292"/>
      <c r="E7226" s="295"/>
      <c r="F7226" s="294"/>
      <c r="G7226" s="296"/>
      <c r="H7226" s="295"/>
      <c r="I7226" s="293"/>
      <c r="J7226" s="293"/>
      <c r="K7226" s="293"/>
      <c r="L7226" s="21" t="e">
        <f>VLOOKUP($K7226,TONG_SL!$A:$D,2,0)</f>
        <v>#N/A</v>
      </c>
      <c r="N7226" s="21" t="str">
        <f t="shared" si="764"/>
        <v/>
      </c>
      <c r="Q7226" s="21" t="e">
        <f>VLOOKUP(K7226,TONG_SL!$A:$D,3,0)</f>
        <v>#N/A</v>
      </c>
      <c r="R7226" s="297"/>
      <c r="S7226" s="297"/>
      <c r="T7226" s="297" t="e">
        <f>VLOOKUP(VLOOKUP(G7226,Ma_KH!$A:$R,18,0)&amp;K7226,Gia_MB!$A:$F,6,0)</f>
        <v>#N/A</v>
      </c>
      <c r="U7226" s="298" t="e">
        <f t="shared" si="765"/>
        <v>#N/A</v>
      </c>
      <c r="V7226" s="297"/>
      <c r="W7226" s="299" t="e">
        <f t="shared" si="766"/>
        <v>#N/A</v>
      </c>
      <c r="X7226" s="300" t="str">
        <f t="shared" si="767"/>
        <v>0</v>
      </c>
      <c r="Y7226" s="297"/>
      <c r="Z7226" s="298" t="e">
        <f t="shared" si="768"/>
        <v>#N/A</v>
      </c>
      <c r="AA7226" s="301" t="e">
        <f>VLOOKUP(G7226,Ma_KH!$A:$R,14,0)</f>
        <v>#N/A</v>
      </c>
    </row>
    <row r="7227" spans="1:27" x14ac:dyDescent="0.25">
      <c r="A7227" s="292"/>
      <c r="B7227" s="293"/>
      <c r="C7227" s="294"/>
      <c r="D7227" s="292"/>
      <c r="E7227" s="295"/>
      <c r="F7227" s="294"/>
      <c r="G7227" s="296"/>
      <c r="H7227" s="295"/>
      <c r="I7227" s="293"/>
      <c r="J7227" s="293"/>
      <c r="K7227" s="293"/>
      <c r="L7227" s="21" t="e">
        <f>VLOOKUP($K7227,TONG_SL!$A:$D,2,0)</f>
        <v>#N/A</v>
      </c>
      <c r="N7227" s="21" t="str">
        <f t="shared" si="764"/>
        <v/>
      </c>
      <c r="Q7227" s="21" t="e">
        <f>VLOOKUP(K7227,TONG_SL!$A:$D,3,0)</f>
        <v>#N/A</v>
      </c>
      <c r="R7227" s="297"/>
      <c r="S7227" s="297"/>
      <c r="T7227" s="297" t="e">
        <f>VLOOKUP(VLOOKUP(G7227,Ma_KH!$A:$R,18,0)&amp;K7227,Gia_MB!$A:$F,6,0)</f>
        <v>#N/A</v>
      </c>
      <c r="U7227" s="298" t="e">
        <f t="shared" si="765"/>
        <v>#N/A</v>
      </c>
      <c r="V7227" s="297"/>
      <c r="W7227" s="299" t="e">
        <f t="shared" si="766"/>
        <v>#N/A</v>
      </c>
      <c r="X7227" s="300" t="str">
        <f t="shared" si="767"/>
        <v>0</v>
      </c>
      <c r="Y7227" s="297"/>
      <c r="Z7227" s="298" t="e">
        <f t="shared" si="768"/>
        <v>#N/A</v>
      </c>
      <c r="AA7227" s="301" t="e">
        <f>VLOOKUP(G7227,Ma_KH!$A:$R,14,0)</f>
        <v>#N/A</v>
      </c>
    </row>
    <row r="7228" spans="1:27" x14ac:dyDescent="0.25">
      <c r="A7228" s="292"/>
      <c r="B7228" s="293"/>
      <c r="C7228" s="294"/>
      <c r="D7228" s="292"/>
      <c r="E7228" s="295"/>
      <c r="F7228" s="294"/>
      <c r="G7228" s="296"/>
      <c r="H7228" s="295"/>
      <c r="I7228" s="293"/>
      <c r="J7228" s="293"/>
      <c r="K7228" s="293"/>
      <c r="L7228" s="21" t="e">
        <f>VLOOKUP($K7228,TONG_SL!$A:$D,2,0)</f>
        <v>#N/A</v>
      </c>
      <c r="N7228" s="21" t="str">
        <f t="shared" si="764"/>
        <v/>
      </c>
      <c r="Q7228" s="21" t="e">
        <f>VLOOKUP(K7228,TONG_SL!$A:$D,3,0)</f>
        <v>#N/A</v>
      </c>
      <c r="R7228" s="297"/>
      <c r="S7228" s="297"/>
      <c r="T7228" s="297" t="e">
        <f>VLOOKUP(VLOOKUP(G7228,Ma_KH!$A:$R,18,0)&amp;K7228,Gia_MB!$A:$F,6,0)</f>
        <v>#N/A</v>
      </c>
      <c r="U7228" s="298" t="e">
        <f t="shared" si="765"/>
        <v>#N/A</v>
      </c>
      <c r="V7228" s="297"/>
      <c r="W7228" s="299" t="e">
        <f t="shared" si="766"/>
        <v>#N/A</v>
      </c>
      <c r="X7228" s="300" t="str">
        <f t="shared" si="767"/>
        <v>0</v>
      </c>
      <c r="Y7228" s="297"/>
      <c r="Z7228" s="298" t="e">
        <f t="shared" si="768"/>
        <v>#N/A</v>
      </c>
      <c r="AA7228" s="301" t="e">
        <f>VLOOKUP(G7228,Ma_KH!$A:$R,14,0)</f>
        <v>#N/A</v>
      </c>
    </row>
    <row r="7229" spans="1:27" x14ac:dyDescent="0.25">
      <c r="A7229" s="292"/>
      <c r="B7229" s="293"/>
      <c r="C7229" s="294"/>
      <c r="D7229" s="292"/>
      <c r="E7229" s="295"/>
      <c r="F7229" s="294"/>
      <c r="G7229" s="296"/>
      <c r="H7229" s="295"/>
      <c r="I7229" s="293"/>
      <c r="J7229" s="293"/>
      <c r="K7229" s="293"/>
      <c r="L7229" s="21" t="e">
        <f>VLOOKUP($K7229,TONG_SL!$A:$D,2,0)</f>
        <v>#N/A</v>
      </c>
      <c r="N7229" s="21" t="str">
        <f t="shared" si="764"/>
        <v/>
      </c>
      <c r="Q7229" s="21" t="e">
        <f>VLOOKUP(K7229,TONG_SL!$A:$D,3,0)</f>
        <v>#N/A</v>
      </c>
      <c r="R7229" s="297"/>
      <c r="S7229" s="297"/>
      <c r="T7229" s="297" t="e">
        <f>VLOOKUP(VLOOKUP(G7229,Ma_KH!$A:$R,18,0)&amp;K7229,Gia_MB!$A:$F,6,0)</f>
        <v>#N/A</v>
      </c>
      <c r="U7229" s="298" t="e">
        <f t="shared" si="765"/>
        <v>#N/A</v>
      </c>
      <c r="V7229" s="297"/>
      <c r="W7229" s="299" t="e">
        <f t="shared" si="766"/>
        <v>#N/A</v>
      </c>
      <c r="X7229" s="300" t="str">
        <f t="shared" si="767"/>
        <v>0</v>
      </c>
      <c r="Y7229" s="297"/>
      <c r="Z7229" s="298" t="e">
        <f t="shared" si="768"/>
        <v>#N/A</v>
      </c>
      <c r="AA7229" s="301" t="e">
        <f>VLOOKUP(G7229,Ma_KH!$A:$R,14,0)</f>
        <v>#N/A</v>
      </c>
    </row>
    <row r="7230" spans="1:27" x14ac:dyDescent="0.25">
      <c r="A7230" s="292"/>
      <c r="B7230" s="293"/>
      <c r="C7230" s="294"/>
      <c r="D7230" s="292"/>
      <c r="E7230" s="295"/>
      <c r="F7230" s="294"/>
      <c r="G7230" s="296"/>
      <c r="H7230" s="295"/>
      <c r="I7230" s="293"/>
      <c r="J7230" s="293"/>
      <c r="K7230" s="293"/>
      <c r="L7230" s="21" t="e">
        <f>VLOOKUP($K7230,TONG_SL!$A:$D,2,0)</f>
        <v>#N/A</v>
      </c>
      <c r="N7230" s="21" t="str">
        <f t="shared" si="764"/>
        <v/>
      </c>
      <c r="Q7230" s="21" t="e">
        <f>VLOOKUP(K7230,TONG_SL!$A:$D,3,0)</f>
        <v>#N/A</v>
      </c>
      <c r="R7230" s="297"/>
      <c r="S7230" s="297"/>
      <c r="T7230" s="297" t="e">
        <f>VLOOKUP(VLOOKUP(G7230,Ma_KH!$A:$R,18,0)&amp;K7230,Gia_MB!$A:$F,6,0)</f>
        <v>#N/A</v>
      </c>
      <c r="U7230" s="298" t="e">
        <f t="shared" si="765"/>
        <v>#N/A</v>
      </c>
      <c r="V7230" s="297"/>
      <c r="W7230" s="299" t="e">
        <f t="shared" si="766"/>
        <v>#N/A</v>
      </c>
      <c r="X7230" s="300" t="str">
        <f t="shared" si="767"/>
        <v>0</v>
      </c>
      <c r="Y7230" s="297"/>
      <c r="Z7230" s="298" t="e">
        <f t="shared" si="768"/>
        <v>#N/A</v>
      </c>
      <c r="AA7230" s="301" t="e">
        <f>VLOOKUP(G7230,Ma_KH!$A:$R,14,0)</f>
        <v>#N/A</v>
      </c>
    </row>
    <row r="7231" spans="1:27" x14ac:dyDescent="0.25">
      <c r="A7231" s="292"/>
      <c r="B7231" s="293"/>
      <c r="C7231" s="294"/>
      <c r="D7231" s="292"/>
      <c r="E7231" s="295"/>
      <c r="F7231" s="294"/>
      <c r="G7231" s="296"/>
      <c r="H7231" s="295"/>
      <c r="I7231" s="293"/>
      <c r="J7231" s="293"/>
      <c r="K7231" s="293"/>
      <c r="L7231" s="21" t="e">
        <f>VLOOKUP($K7231,TONG_SL!$A:$D,2,0)</f>
        <v>#N/A</v>
      </c>
      <c r="N7231" s="21" t="str">
        <f t="shared" si="764"/>
        <v/>
      </c>
      <c r="Q7231" s="21" t="e">
        <f>VLOOKUP(K7231,TONG_SL!$A:$D,3,0)</f>
        <v>#N/A</v>
      </c>
      <c r="R7231" s="297"/>
      <c r="S7231" s="297"/>
      <c r="T7231" s="297" t="e">
        <f>VLOOKUP(VLOOKUP(G7231,Ma_KH!$A:$R,18,0)&amp;K7231,Gia_MB!$A:$F,6,0)</f>
        <v>#N/A</v>
      </c>
      <c r="U7231" s="298" t="e">
        <f t="shared" si="765"/>
        <v>#N/A</v>
      </c>
      <c r="V7231" s="297"/>
      <c r="W7231" s="299" t="e">
        <f t="shared" si="766"/>
        <v>#N/A</v>
      </c>
      <c r="X7231" s="300" t="str">
        <f t="shared" si="767"/>
        <v>0</v>
      </c>
      <c r="Y7231" s="297"/>
      <c r="Z7231" s="298" t="e">
        <f t="shared" si="768"/>
        <v>#N/A</v>
      </c>
      <c r="AA7231" s="301" t="e">
        <f>VLOOKUP(G7231,Ma_KH!$A:$R,14,0)</f>
        <v>#N/A</v>
      </c>
    </row>
    <row r="7232" spans="1:27" x14ac:dyDescent="0.25">
      <c r="A7232" s="292"/>
      <c r="B7232" s="293"/>
      <c r="C7232" s="294"/>
      <c r="D7232" s="292"/>
      <c r="E7232" s="295"/>
      <c r="F7232" s="294"/>
      <c r="G7232" s="296"/>
      <c r="H7232" s="295"/>
      <c r="I7232" s="293"/>
      <c r="J7232" s="293"/>
      <c r="K7232" s="293"/>
      <c r="L7232" s="21" t="e">
        <f>VLOOKUP($K7232,TONG_SL!$A:$D,2,0)</f>
        <v>#N/A</v>
      </c>
      <c r="N7232" s="21" t="str">
        <f t="shared" si="764"/>
        <v/>
      </c>
      <c r="Q7232" s="21" t="e">
        <f>VLOOKUP(K7232,TONG_SL!$A:$D,3,0)</f>
        <v>#N/A</v>
      </c>
      <c r="R7232" s="297"/>
      <c r="S7232" s="297"/>
      <c r="T7232" s="297" t="e">
        <f>VLOOKUP(VLOOKUP(G7232,Ma_KH!$A:$R,18,0)&amp;K7232,Gia_MB!$A:$F,6,0)</f>
        <v>#N/A</v>
      </c>
      <c r="U7232" s="298" t="e">
        <f t="shared" si="765"/>
        <v>#N/A</v>
      </c>
      <c r="V7232" s="297"/>
      <c r="W7232" s="299" t="e">
        <f t="shared" si="766"/>
        <v>#N/A</v>
      </c>
      <c r="X7232" s="300" t="str">
        <f t="shared" si="767"/>
        <v>0</v>
      </c>
      <c r="Y7232" s="297"/>
      <c r="Z7232" s="298" t="e">
        <f t="shared" si="768"/>
        <v>#N/A</v>
      </c>
      <c r="AA7232" s="301" t="e">
        <f>VLOOKUP(G7232,Ma_KH!$A:$R,14,0)</f>
        <v>#N/A</v>
      </c>
    </row>
    <row r="7233" spans="1:27" x14ac:dyDescent="0.25">
      <c r="A7233" s="292"/>
      <c r="B7233" s="293"/>
      <c r="C7233" s="294"/>
      <c r="D7233" s="292"/>
      <c r="E7233" s="295"/>
      <c r="F7233" s="294"/>
      <c r="G7233" s="296"/>
      <c r="H7233" s="295"/>
      <c r="I7233" s="293"/>
      <c r="J7233" s="293"/>
      <c r="K7233" s="293"/>
      <c r="L7233" s="21" t="e">
        <f>VLOOKUP($K7233,TONG_SL!$A:$D,2,0)</f>
        <v>#N/A</v>
      </c>
      <c r="N7233" s="21" t="str">
        <f t="shared" ref="N7233:N7296" si="769">IF($B7233&lt;&gt;"","K-C6","")</f>
        <v/>
      </c>
      <c r="Q7233" s="21" t="e">
        <f>VLOOKUP(K7233,TONG_SL!$A:$D,3,0)</f>
        <v>#N/A</v>
      </c>
      <c r="R7233" s="297"/>
      <c r="S7233" s="297"/>
      <c r="T7233" s="297" t="e">
        <f>VLOOKUP(VLOOKUP(G7233,Ma_KH!$A:$R,18,0)&amp;K7233,Gia_MB!$A:$F,6,0)</f>
        <v>#N/A</v>
      </c>
      <c r="U7233" s="298" t="e">
        <f t="shared" si="765"/>
        <v>#N/A</v>
      </c>
      <c r="V7233" s="297"/>
      <c r="W7233" s="299" t="e">
        <f t="shared" si="766"/>
        <v>#N/A</v>
      </c>
      <c r="X7233" s="300" t="str">
        <f t="shared" si="767"/>
        <v>0</v>
      </c>
      <c r="Y7233" s="297"/>
      <c r="Z7233" s="298" t="e">
        <f t="shared" si="768"/>
        <v>#N/A</v>
      </c>
      <c r="AA7233" s="301" t="e">
        <f>VLOOKUP(G7233,Ma_KH!$A:$R,14,0)</f>
        <v>#N/A</v>
      </c>
    </row>
    <row r="7234" spans="1:27" x14ac:dyDescent="0.25">
      <c r="A7234" s="292"/>
      <c r="B7234" s="293"/>
      <c r="C7234" s="294"/>
      <c r="D7234" s="292"/>
      <c r="E7234" s="295"/>
      <c r="F7234" s="294"/>
      <c r="G7234" s="296"/>
      <c r="H7234" s="295"/>
      <c r="I7234" s="293"/>
      <c r="J7234" s="293"/>
      <c r="K7234" s="293"/>
      <c r="L7234" s="21" t="e">
        <f>VLOOKUP($K7234,TONG_SL!$A:$D,2,0)</f>
        <v>#N/A</v>
      </c>
      <c r="N7234" s="21" t="str">
        <f t="shared" si="769"/>
        <v/>
      </c>
      <c r="Q7234" s="21" t="e">
        <f>VLOOKUP(K7234,TONG_SL!$A:$D,3,0)</f>
        <v>#N/A</v>
      </c>
      <c r="R7234" s="297"/>
      <c r="S7234" s="297"/>
      <c r="T7234" s="297" t="e">
        <f>VLOOKUP(VLOOKUP(G7234,Ma_KH!$A:$R,18,0)&amp;K7234,Gia_MB!$A:$F,6,0)</f>
        <v>#N/A</v>
      </c>
      <c r="U7234" s="298" t="e">
        <f t="shared" si="765"/>
        <v>#N/A</v>
      </c>
      <c r="V7234" s="297"/>
      <c r="W7234" s="299" t="e">
        <f t="shared" si="766"/>
        <v>#N/A</v>
      </c>
      <c r="X7234" s="300" t="str">
        <f t="shared" si="767"/>
        <v>0</v>
      </c>
      <c r="Y7234" s="297"/>
      <c r="Z7234" s="298" t="e">
        <f t="shared" si="768"/>
        <v>#N/A</v>
      </c>
      <c r="AA7234" s="301" t="e">
        <f>VLOOKUP(G7234,Ma_KH!$A:$R,14,0)</f>
        <v>#N/A</v>
      </c>
    </row>
    <row r="7235" spans="1:27" x14ac:dyDescent="0.25">
      <c r="A7235" s="292"/>
      <c r="B7235" s="293"/>
      <c r="C7235" s="294"/>
      <c r="D7235" s="292"/>
      <c r="E7235" s="295"/>
      <c r="F7235" s="294"/>
      <c r="G7235" s="296"/>
      <c r="H7235" s="295"/>
      <c r="I7235" s="293"/>
      <c r="J7235" s="293"/>
      <c r="K7235" s="293"/>
      <c r="L7235" s="21" t="e">
        <f>VLOOKUP($K7235,TONG_SL!$A:$D,2,0)</f>
        <v>#N/A</v>
      </c>
      <c r="N7235" s="21" t="str">
        <f t="shared" si="769"/>
        <v/>
      </c>
      <c r="Q7235" s="21" t="e">
        <f>VLOOKUP(K7235,TONG_SL!$A:$D,3,0)</f>
        <v>#N/A</v>
      </c>
      <c r="R7235" s="297"/>
      <c r="S7235" s="297"/>
      <c r="T7235" s="297" t="e">
        <f>VLOOKUP(VLOOKUP(G7235,Ma_KH!$A:$R,18,0)&amp;K7235,Gia_MB!$A:$F,6,0)</f>
        <v>#N/A</v>
      </c>
      <c r="U7235" s="298" t="e">
        <f t="shared" si="765"/>
        <v>#N/A</v>
      </c>
      <c r="V7235" s="297"/>
      <c r="W7235" s="299" t="e">
        <f t="shared" si="766"/>
        <v>#N/A</v>
      </c>
      <c r="X7235" s="300" t="str">
        <f t="shared" si="767"/>
        <v>0</v>
      </c>
      <c r="Y7235" s="297"/>
      <c r="Z7235" s="298" t="e">
        <f t="shared" si="768"/>
        <v>#N/A</v>
      </c>
      <c r="AA7235" s="301" t="e">
        <f>VLOOKUP(G7235,Ma_KH!$A:$R,14,0)</f>
        <v>#N/A</v>
      </c>
    </row>
    <row r="7236" spans="1:27" x14ac:dyDescent="0.25">
      <c r="A7236" s="292"/>
      <c r="B7236" s="293"/>
      <c r="C7236" s="294"/>
      <c r="D7236" s="292"/>
      <c r="E7236" s="295"/>
      <c r="F7236" s="294"/>
      <c r="G7236" s="296"/>
      <c r="H7236" s="295"/>
      <c r="I7236" s="293"/>
      <c r="J7236" s="293"/>
      <c r="K7236" s="293"/>
      <c r="L7236" s="21" t="e">
        <f>VLOOKUP($K7236,TONG_SL!$A:$D,2,0)</f>
        <v>#N/A</v>
      </c>
      <c r="N7236" s="21" t="str">
        <f t="shared" si="769"/>
        <v/>
      </c>
      <c r="Q7236" s="21" t="e">
        <f>VLOOKUP(K7236,TONG_SL!$A:$D,3,0)</f>
        <v>#N/A</v>
      </c>
      <c r="R7236" s="297"/>
      <c r="S7236" s="297"/>
      <c r="T7236" s="297" t="e">
        <f>VLOOKUP(VLOOKUP(G7236,Ma_KH!$A:$R,18,0)&amp;K7236,Gia_MB!$A:$F,6,0)</f>
        <v>#N/A</v>
      </c>
      <c r="U7236" s="298" t="e">
        <f t="shared" si="765"/>
        <v>#N/A</v>
      </c>
      <c r="V7236" s="297"/>
      <c r="W7236" s="299" t="e">
        <f t="shared" si="766"/>
        <v>#N/A</v>
      </c>
      <c r="X7236" s="300" t="str">
        <f t="shared" si="767"/>
        <v>0</v>
      </c>
      <c r="Y7236" s="297"/>
      <c r="Z7236" s="298" t="e">
        <f t="shared" si="768"/>
        <v>#N/A</v>
      </c>
      <c r="AA7236" s="301" t="e">
        <f>VLOOKUP(G7236,Ma_KH!$A:$R,14,0)</f>
        <v>#N/A</v>
      </c>
    </row>
    <row r="7237" spans="1:27" x14ac:dyDescent="0.25">
      <c r="A7237" s="292"/>
      <c r="B7237" s="293"/>
      <c r="C7237" s="294"/>
      <c r="D7237" s="292"/>
      <c r="E7237" s="295"/>
      <c r="F7237" s="294"/>
      <c r="G7237" s="296"/>
      <c r="H7237" s="295"/>
      <c r="I7237" s="293"/>
      <c r="J7237" s="293"/>
      <c r="K7237" s="293"/>
      <c r="L7237" s="21" t="e">
        <f>VLOOKUP($K7237,TONG_SL!$A:$D,2,0)</f>
        <v>#N/A</v>
      </c>
      <c r="N7237" s="21" t="str">
        <f t="shared" si="769"/>
        <v/>
      </c>
      <c r="Q7237" s="21" t="e">
        <f>VLOOKUP(K7237,TONG_SL!$A:$D,3,0)</f>
        <v>#N/A</v>
      </c>
      <c r="R7237" s="297"/>
      <c r="S7237" s="297"/>
      <c r="T7237" s="297" t="e">
        <f>VLOOKUP(VLOOKUP(G7237,Ma_KH!$A:$R,18,0)&amp;K7237,Gia_MB!$A:$F,6,0)</f>
        <v>#N/A</v>
      </c>
      <c r="U7237" s="298" t="e">
        <f t="shared" si="765"/>
        <v>#N/A</v>
      </c>
      <c r="V7237" s="297"/>
      <c r="W7237" s="299" t="e">
        <f t="shared" si="766"/>
        <v>#N/A</v>
      </c>
      <c r="X7237" s="300" t="str">
        <f t="shared" si="767"/>
        <v>0</v>
      </c>
      <c r="Y7237" s="297"/>
      <c r="Z7237" s="298" t="e">
        <f t="shared" si="768"/>
        <v>#N/A</v>
      </c>
      <c r="AA7237" s="301" t="e">
        <f>VLOOKUP(G7237,Ma_KH!$A:$R,14,0)</f>
        <v>#N/A</v>
      </c>
    </row>
    <row r="7238" spans="1:27" x14ac:dyDescent="0.25">
      <c r="A7238" s="292"/>
      <c r="B7238" s="293"/>
      <c r="C7238" s="294"/>
      <c r="D7238" s="292"/>
      <c r="E7238" s="295"/>
      <c r="F7238" s="294"/>
      <c r="G7238" s="296"/>
      <c r="H7238" s="295"/>
      <c r="I7238" s="293"/>
      <c r="J7238" s="293"/>
      <c r="K7238" s="293"/>
      <c r="L7238" s="21" t="e">
        <f>VLOOKUP($K7238,TONG_SL!$A:$D,2,0)</f>
        <v>#N/A</v>
      </c>
      <c r="N7238" s="21" t="str">
        <f t="shared" si="769"/>
        <v/>
      </c>
      <c r="Q7238" s="21" t="e">
        <f>VLOOKUP(K7238,TONG_SL!$A:$D,3,0)</f>
        <v>#N/A</v>
      </c>
      <c r="R7238" s="297"/>
      <c r="S7238" s="297"/>
      <c r="T7238" s="297" t="e">
        <f>VLOOKUP(VLOOKUP(G7238,Ma_KH!$A:$R,18,0)&amp;K7238,Gia_MB!$A:$F,6,0)</f>
        <v>#N/A</v>
      </c>
      <c r="U7238" s="298" t="e">
        <f t="shared" si="765"/>
        <v>#N/A</v>
      </c>
      <c r="V7238" s="297"/>
      <c r="W7238" s="299" t="e">
        <f t="shared" si="766"/>
        <v>#N/A</v>
      </c>
      <c r="X7238" s="300" t="str">
        <f t="shared" si="767"/>
        <v>0</v>
      </c>
      <c r="Y7238" s="297"/>
      <c r="Z7238" s="298" t="e">
        <f t="shared" si="768"/>
        <v>#N/A</v>
      </c>
      <c r="AA7238" s="301" t="e">
        <f>VLOOKUP(G7238,Ma_KH!$A:$R,14,0)</f>
        <v>#N/A</v>
      </c>
    </row>
    <row r="7239" spans="1:27" x14ac:dyDescent="0.25">
      <c r="A7239" s="292"/>
      <c r="B7239" s="293"/>
      <c r="C7239" s="294"/>
      <c r="D7239" s="292"/>
      <c r="E7239" s="295"/>
      <c r="F7239" s="294"/>
      <c r="G7239" s="296"/>
      <c r="H7239" s="295"/>
      <c r="I7239" s="293"/>
      <c r="J7239" s="293"/>
      <c r="K7239" s="293"/>
      <c r="L7239" s="21" t="e">
        <f>VLOOKUP($K7239,TONG_SL!$A:$D,2,0)</f>
        <v>#N/A</v>
      </c>
      <c r="N7239" s="21" t="str">
        <f t="shared" si="769"/>
        <v/>
      </c>
      <c r="Q7239" s="21" t="e">
        <f>VLOOKUP(K7239,TONG_SL!$A:$D,3,0)</f>
        <v>#N/A</v>
      </c>
      <c r="R7239" s="297"/>
      <c r="S7239" s="297"/>
      <c r="T7239" s="297" t="e">
        <f>VLOOKUP(VLOOKUP(G7239,Ma_KH!$A:$R,18,0)&amp;K7239,Gia_MB!$A:$F,6,0)</f>
        <v>#N/A</v>
      </c>
      <c r="U7239" s="298" t="e">
        <f t="shared" si="765"/>
        <v>#N/A</v>
      </c>
      <c r="V7239" s="297"/>
      <c r="W7239" s="299" t="e">
        <f t="shared" si="766"/>
        <v>#N/A</v>
      </c>
      <c r="X7239" s="300" t="str">
        <f t="shared" si="767"/>
        <v>0</v>
      </c>
      <c r="Y7239" s="297"/>
      <c r="Z7239" s="298" t="e">
        <f t="shared" si="768"/>
        <v>#N/A</v>
      </c>
      <c r="AA7239" s="301" t="e">
        <f>VLOOKUP(G7239,Ma_KH!$A:$R,14,0)</f>
        <v>#N/A</v>
      </c>
    </row>
    <row r="7240" spans="1:27" x14ac:dyDescent="0.25">
      <c r="A7240" s="292"/>
      <c r="B7240" s="293"/>
      <c r="C7240" s="294"/>
      <c r="D7240" s="292"/>
      <c r="E7240" s="295"/>
      <c r="F7240" s="294"/>
      <c r="G7240" s="296"/>
      <c r="H7240" s="295"/>
      <c r="I7240" s="293"/>
      <c r="J7240" s="293"/>
      <c r="K7240" s="293"/>
      <c r="L7240" s="21" t="e">
        <f>VLOOKUP($K7240,TONG_SL!$A:$D,2,0)</f>
        <v>#N/A</v>
      </c>
      <c r="N7240" s="21" t="str">
        <f t="shared" si="769"/>
        <v/>
      </c>
      <c r="Q7240" s="21" t="e">
        <f>VLOOKUP(K7240,TONG_SL!$A:$D,3,0)</f>
        <v>#N/A</v>
      </c>
      <c r="R7240" s="297"/>
      <c r="S7240" s="297"/>
      <c r="T7240" s="297" t="e">
        <f>VLOOKUP(VLOOKUP(G7240,Ma_KH!$A:$R,18,0)&amp;K7240,Gia_MB!$A:$F,6,0)</f>
        <v>#N/A</v>
      </c>
      <c r="U7240" s="298" t="e">
        <f t="shared" si="765"/>
        <v>#N/A</v>
      </c>
      <c r="V7240" s="297"/>
      <c r="W7240" s="299" t="e">
        <f t="shared" si="766"/>
        <v>#N/A</v>
      </c>
      <c r="X7240" s="300" t="str">
        <f t="shared" si="767"/>
        <v>0</v>
      </c>
      <c r="Y7240" s="297"/>
      <c r="Z7240" s="298" t="e">
        <f t="shared" si="768"/>
        <v>#N/A</v>
      </c>
      <c r="AA7240" s="301" t="e">
        <f>VLOOKUP(G7240,Ma_KH!$A:$R,14,0)</f>
        <v>#N/A</v>
      </c>
    </row>
    <row r="7241" spans="1:27" x14ac:dyDescent="0.25">
      <c r="A7241" s="292"/>
      <c r="B7241" s="293"/>
      <c r="C7241" s="294"/>
      <c r="D7241" s="292"/>
      <c r="E7241" s="295"/>
      <c r="F7241" s="294"/>
      <c r="G7241" s="296"/>
      <c r="H7241" s="295"/>
      <c r="I7241" s="293"/>
      <c r="J7241" s="293"/>
      <c r="K7241" s="293"/>
      <c r="L7241" s="21" t="e">
        <f>VLOOKUP($K7241,TONG_SL!$A:$D,2,0)</f>
        <v>#N/A</v>
      </c>
      <c r="N7241" s="21" t="str">
        <f t="shared" si="769"/>
        <v/>
      </c>
      <c r="Q7241" s="21" t="e">
        <f>VLOOKUP(K7241,TONG_SL!$A:$D,3,0)</f>
        <v>#N/A</v>
      </c>
      <c r="R7241" s="297"/>
      <c r="S7241" s="297"/>
      <c r="T7241" s="297" t="e">
        <f>VLOOKUP(VLOOKUP(G7241,Ma_KH!$A:$R,18,0)&amp;K7241,Gia_MB!$A:$F,6,0)</f>
        <v>#N/A</v>
      </c>
      <c r="U7241" s="298" t="e">
        <f t="shared" si="765"/>
        <v>#N/A</v>
      </c>
      <c r="V7241" s="297"/>
      <c r="W7241" s="299" t="e">
        <f t="shared" si="766"/>
        <v>#N/A</v>
      </c>
      <c r="X7241" s="300" t="str">
        <f t="shared" si="767"/>
        <v>0</v>
      </c>
      <c r="Y7241" s="297"/>
      <c r="Z7241" s="298" t="e">
        <f t="shared" si="768"/>
        <v>#N/A</v>
      </c>
      <c r="AA7241" s="301" t="e">
        <f>VLOOKUP(G7241,Ma_KH!$A:$R,14,0)</f>
        <v>#N/A</v>
      </c>
    </row>
    <row r="7242" spans="1:27" x14ac:dyDescent="0.25">
      <c r="A7242" s="292"/>
      <c r="B7242" s="293"/>
      <c r="C7242" s="294"/>
      <c r="D7242" s="292"/>
      <c r="E7242" s="295"/>
      <c r="F7242" s="294"/>
      <c r="G7242" s="296"/>
      <c r="H7242" s="295"/>
      <c r="I7242" s="293"/>
      <c r="J7242" s="293"/>
      <c r="K7242" s="293"/>
      <c r="L7242" s="21" t="e">
        <f>VLOOKUP($K7242,TONG_SL!$A:$D,2,0)</f>
        <v>#N/A</v>
      </c>
      <c r="N7242" s="21" t="str">
        <f t="shared" si="769"/>
        <v/>
      </c>
      <c r="Q7242" s="21" t="e">
        <f>VLOOKUP(K7242,TONG_SL!$A:$D,3,0)</f>
        <v>#N/A</v>
      </c>
      <c r="R7242" s="297"/>
      <c r="S7242" s="297"/>
      <c r="T7242" s="297" t="e">
        <f>VLOOKUP(VLOOKUP(G7242,Ma_KH!$A:$R,18,0)&amp;K7242,Gia_MB!$A:$F,6,0)</f>
        <v>#N/A</v>
      </c>
      <c r="U7242" s="298" t="e">
        <f t="shared" si="765"/>
        <v>#N/A</v>
      </c>
      <c r="V7242" s="297"/>
      <c r="W7242" s="299" t="e">
        <f t="shared" si="766"/>
        <v>#N/A</v>
      </c>
      <c r="X7242" s="300" t="str">
        <f t="shared" si="767"/>
        <v>0</v>
      </c>
      <c r="Y7242" s="297"/>
      <c r="Z7242" s="298" t="e">
        <f t="shared" si="768"/>
        <v>#N/A</v>
      </c>
      <c r="AA7242" s="301" t="e">
        <f>VLOOKUP(G7242,Ma_KH!$A:$R,14,0)</f>
        <v>#N/A</v>
      </c>
    </row>
    <row r="7243" spans="1:27" x14ac:dyDescent="0.25">
      <c r="A7243" s="292"/>
      <c r="B7243" s="293"/>
      <c r="C7243" s="294"/>
      <c r="D7243" s="292"/>
      <c r="E7243" s="295"/>
      <c r="F7243" s="294"/>
      <c r="G7243" s="296"/>
      <c r="H7243" s="295"/>
      <c r="I7243" s="293"/>
      <c r="J7243" s="293"/>
      <c r="K7243" s="293"/>
      <c r="L7243" s="21" t="e">
        <f>VLOOKUP($K7243,TONG_SL!$A:$D,2,0)</f>
        <v>#N/A</v>
      </c>
      <c r="N7243" s="21" t="str">
        <f t="shared" si="769"/>
        <v/>
      </c>
      <c r="Q7243" s="21" t="e">
        <f>VLOOKUP(K7243,TONG_SL!$A:$D,3,0)</f>
        <v>#N/A</v>
      </c>
      <c r="R7243" s="297"/>
      <c r="S7243" s="297"/>
      <c r="T7243" s="297" t="e">
        <f>VLOOKUP(VLOOKUP(G7243,Ma_KH!$A:$R,18,0)&amp;K7243,Gia_MB!$A:$F,6,0)</f>
        <v>#N/A</v>
      </c>
      <c r="U7243" s="298" t="e">
        <f t="shared" si="765"/>
        <v>#N/A</v>
      </c>
      <c r="V7243" s="297"/>
      <c r="W7243" s="299" t="e">
        <f t="shared" si="766"/>
        <v>#N/A</v>
      </c>
      <c r="X7243" s="300" t="str">
        <f t="shared" si="767"/>
        <v>0</v>
      </c>
      <c r="Y7243" s="297"/>
      <c r="Z7243" s="298" t="e">
        <f t="shared" si="768"/>
        <v>#N/A</v>
      </c>
      <c r="AA7243" s="301" t="e">
        <f>VLOOKUP(G7243,Ma_KH!$A:$R,14,0)</f>
        <v>#N/A</v>
      </c>
    </row>
    <row r="7244" spans="1:27" x14ac:dyDescent="0.25">
      <c r="A7244" s="292"/>
      <c r="B7244" s="293"/>
      <c r="C7244" s="294"/>
      <c r="D7244" s="292"/>
      <c r="E7244" s="295"/>
      <c r="F7244" s="294"/>
      <c r="G7244" s="296"/>
      <c r="H7244" s="295"/>
      <c r="I7244" s="293"/>
      <c r="J7244" s="293"/>
      <c r="K7244" s="293"/>
      <c r="L7244" s="21" t="e">
        <f>VLOOKUP($K7244,TONG_SL!$A:$D,2,0)</f>
        <v>#N/A</v>
      </c>
      <c r="N7244" s="21" t="str">
        <f t="shared" si="769"/>
        <v/>
      </c>
      <c r="Q7244" s="21" t="e">
        <f>VLOOKUP(K7244,TONG_SL!$A:$D,3,0)</f>
        <v>#N/A</v>
      </c>
      <c r="R7244" s="297"/>
      <c r="S7244" s="297"/>
      <c r="T7244" s="297" t="e">
        <f>VLOOKUP(VLOOKUP(G7244,Ma_KH!$A:$R,18,0)&amp;K7244,Gia_MB!$A:$F,6,0)</f>
        <v>#N/A</v>
      </c>
      <c r="U7244" s="298" t="e">
        <f t="shared" si="765"/>
        <v>#N/A</v>
      </c>
      <c r="V7244" s="297"/>
      <c r="W7244" s="299" t="e">
        <f t="shared" si="766"/>
        <v>#N/A</v>
      </c>
      <c r="X7244" s="300" t="str">
        <f t="shared" si="767"/>
        <v>0</v>
      </c>
      <c r="Y7244" s="297"/>
      <c r="Z7244" s="298" t="e">
        <f t="shared" si="768"/>
        <v>#N/A</v>
      </c>
      <c r="AA7244" s="301" t="e">
        <f>VLOOKUP(G7244,Ma_KH!$A:$R,14,0)</f>
        <v>#N/A</v>
      </c>
    </row>
    <row r="7245" spans="1:27" x14ac:dyDescent="0.25">
      <c r="A7245" s="292"/>
      <c r="B7245" s="293"/>
      <c r="C7245" s="294"/>
      <c r="D7245" s="292"/>
      <c r="E7245" s="295"/>
      <c r="F7245" s="294"/>
      <c r="G7245" s="296"/>
      <c r="H7245" s="295"/>
      <c r="I7245" s="293"/>
      <c r="J7245" s="293"/>
      <c r="K7245" s="293"/>
      <c r="L7245" s="21" t="e">
        <f>VLOOKUP($K7245,TONG_SL!$A:$D,2,0)</f>
        <v>#N/A</v>
      </c>
      <c r="N7245" s="21" t="str">
        <f t="shared" si="769"/>
        <v/>
      </c>
      <c r="Q7245" s="21" t="e">
        <f>VLOOKUP(K7245,TONG_SL!$A:$D,3,0)</f>
        <v>#N/A</v>
      </c>
      <c r="R7245" s="297"/>
      <c r="S7245" s="297"/>
      <c r="T7245" s="297" t="e">
        <f>VLOOKUP(VLOOKUP(G7245,Ma_KH!$A:$R,18,0)&amp;K7245,Gia_MB!$A:$F,6,0)</f>
        <v>#N/A</v>
      </c>
      <c r="U7245" s="298" t="e">
        <f t="shared" si="765"/>
        <v>#N/A</v>
      </c>
      <c r="V7245" s="297"/>
      <c r="W7245" s="299" t="e">
        <f t="shared" si="766"/>
        <v>#N/A</v>
      </c>
      <c r="X7245" s="300" t="str">
        <f t="shared" si="767"/>
        <v>0</v>
      </c>
      <c r="Y7245" s="297"/>
      <c r="Z7245" s="298" t="e">
        <f t="shared" si="768"/>
        <v>#N/A</v>
      </c>
      <c r="AA7245" s="301" t="e">
        <f>VLOOKUP(G7245,Ma_KH!$A:$R,14,0)</f>
        <v>#N/A</v>
      </c>
    </row>
    <row r="7246" spans="1:27" x14ac:dyDescent="0.25">
      <c r="A7246" s="292"/>
      <c r="B7246" s="293"/>
      <c r="C7246" s="294"/>
      <c r="D7246" s="292"/>
      <c r="E7246" s="295"/>
      <c r="F7246" s="294"/>
      <c r="G7246" s="296"/>
      <c r="H7246" s="295"/>
      <c r="I7246" s="293"/>
      <c r="J7246" s="293"/>
      <c r="K7246" s="293"/>
      <c r="L7246" s="21" t="e">
        <f>VLOOKUP($K7246,TONG_SL!$A:$D,2,0)</f>
        <v>#N/A</v>
      </c>
      <c r="N7246" s="21" t="str">
        <f t="shared" si="769"/>
        <v/>
      </c>
      <c r="Q7246" s="21" t="e">
        <f>VLOOKUP(K7246,TONG_SL!$A:$D,3,0)</f>
        <v>#N/A</v>
      </c>
      <c r="R7246" s="297"/>
      <c r="S7246" s="297"/>
      <c r="T7246" s="297" t="e">
        <f>VLOOKUP(VLOOKUP(G7246,Ma_KH!$A:$R,18,0)&amp;K7246,Gia_MB!$A:$F,6,0)</f>
        <v>#N/A</v>
      </c>
      <c r="U7246" s="298" t="e">
        <f t="shared" si="765"/>
        <v>#N/A</v>
      </c>
      <c r="V7246" s="297"/>
      <c r="W7246" s="299" t="e">
        <f t="shared" si="766"/>
        <v>#N/A</v>
      </c>
      <c r="X7246" s="300" t="str">
        <f t="shared" si="767"/>
        <v>0</v>
      </c>
      <c r="Y7246" s="297"/>
      <c r="Z7246" s="298" t="e">
        <f t="shared" si="768"/>
        <v>#N/A</v>
      </c>
      <c r="AA7246" s="301" t="e">
        <f>VLOOKUP(G7246,Ma_KH!$A:$R,14,0)</f>
        <v>#N/A</v>
      </c>
    </row>
    <row r="7247" spans="1:27" x14ac:dyDescent="0.25">
      <c r="A7247" s="292"/>
      <c r="B7247" s="293"/>
      <c r="C7247" s="294"/>
      <c r="D7247" s="292"/>
      <c r="E7247" s="295"/>
      <c r="F7247" s="294"/>
      <c r="G7247" s="296"/>
      <c r="H7247" s="295"/>
      <c r="I7247" s="293"/>
      <c r="J7247" s="293"/>
      <c r="K7247" s="293"/>
      <c r="L7247" s="21" t="e">
        <f>VLOOKUP($K7247,TONG_SL!$A:$D,2,0)</f>
        <v>#N/A</v>
      </c>
      <c r="N7247" s="21" t="str">
        <f t="shared" si="769"/>
        <v/>
      </c>
      <c r="Q7247" s="21" t="e">
        <f>VLOOKUP(K7247,TONG_SL!$A:$D,3,0)</f>
        <v>#N/A</v>
      </c>
      <c r="R7247" s="297"/>
      <c r="S7247" s="297"/>
      <c r="T7247" s="297" t="e">
        <f>VLOOKUP(VLOOKUP(G7247,Ma_KH!$A:$R,18,0)&amp;K7247,Gia_MB!$A:$F,6,0)</f>
        <v>#N/A</v>
      </c>
      <c r="U7247" s="298" t="e">
        <f t="shared" si="765"/>
        <v>#N/A</v>
      </c>
      <c r="V7247" s="297"/>
      <c r="W7247" s="299" t="e">
        <f t="shared" si="766"/>
        <v>#N/A</v>
      </c>
      <c r="X7247" s="300" t="str">
        <f t="shared" si="767"/>
        <v>0</v>
      </c>
      <c r="Y7247" s="297"/>
      <c r="Z7247" s="298" t="e">
        <f t="shared" si="768"/>
        <v>#N/A</v>
      </c>
      <c r="AA7247" s="301" t="e">
        <f>VLOOKUP(G7247,Ma_KH!$A:$R,14,0)</f>
        <v>#N/A</v>
      </c>
    </row>
    <row r="7248" spans="1:27" x14ac:dyDescent="0.25">
      <c r="A7248" s="292"/>
      <c r="B7248" s="293"/>
      <c r="C7248" s="294"/>
      <c r="D7248" s="292"/>
      <c r="E7248" s="295"/>
      <c r="F7248" s="294"/>
      <c r="G7248" s="296"/>
      <c r="H7248" s="295"/>
      <c r="I7248" s="293"/>
      <c r="J7248" s="293"/>
      <c r="K7248" s="293"/>
      <c r="L7248" s="21" t="e">
        <f>VLOOKUP($K7248,TONG_SL!$A:$D,2,0)</f>
        <v>#N/A</v>
      </c>
      <c r="N7248" s="21" t="str">
        <f t="shared" si="769"/>
        <v/>
      </c>
      <c r="Q7248" s="21" t="e">
        <f>VLOOKUP(K7248,TONG_SL!$A:$D,3,0)</f>
        <v>#N/A</v>
      </c>
      <c r="R7248" s="297"/>
      <c r="S7248" s="297"/>
      <c r="T7248" s="297" t="e">
        <f>VLOOKUP(VLOOKUP(G7248,Ma_KH!$A:$R,18,0)&amp;K7248,Gia_MB!$A:$F,6,0)</f>
        <v>#N/A</v>
      </c>
      <c r="U7248" s="298" t="e">
        <f t="shared" si="765"/>
        <v>#N/A</v>
      </c>
      <c r="V7248" s="297"/>
      <c r="W7248" s="299" t="e">
        <f t="shared" si="766"/>
        <v>#N/A</v>
      </c>
      <c r="X7248" s="300" t="str">
        <f t="shared" si="767"/>
        <v>0</v>
      </c>
      <c r="Y7248" s="297"/>
      <c r="Z7248" s="298" t="e">
        <f t="shared" si="768"/>
        <v>#N/A</v>
      </c>
      <c r="AA7248" s="301" t="e">
        <f>VLOOKUP(G7248,Ma_KH!$A:$R,14,0)</f>
        <v>#N/A</v>
      </c>
    </row>
    <row r="7249" spans="1:27" x14ac:dyDescent="0.25">
      <c r="A7249" s="292"/>
      <c r="B7249" s="293"/>
      <c r="C7249" s="294"/>
      <c r="D7249" s="292"/>
      <c r="E7249" s="295"/>
      <c r="F7249" s="294"/>
      <c r="G7249" s="296"/>
      <c r="H7249" s="295"/>
      <c r="I7249" s="293"/>
      <c r="J7249" s="293"/>
      <c r="K7249" s="293"/>
      <c r="L7249" s="21" t="e">
        <f>VLOOKUP($K7249,TONG_SL!$A:$D,2,0)</f>
        <v>#N/A</v>
      </c>
      <c r="N7249" s="21" t="str">
        <f t="shared" si="769"/>
        <v/>
      </c>
      <c r="Q7249" s="21" t="e">
        <f>VLOOKUP(K7249,TONG_SL!$A:$D,3,0)</f>
        <v>#N/A</v>
      </c>
      <c r="R7249" s="297"/>
      <c r="S7249" s="297"/>
      <c r="T7249" s="297" t="e">
        <f>VLOOKUP(VLOOKUP(G7249,Ma_KH!$A:$R,18,0)&amp;K7249,Gia_MB!$A:$F,6,0)</f>
        <v>#N/A</v>
      </c>
      <c r="U7249" s="298" t="e">
        <f t="shared" si="765"/>
        <v>#N/A</v>
      </c>
      <c r="V7249" s="297"/>
      <c r="W7249" s="299" t="e">
        <f t="shared" si="766"/>
        <v>#N/A</v>
      </c>
      <c r="X7249" s="300" t="str">
        <f t="shared" si="767"/>
        <v>0</v>
      </c>
      <c r="Y7249" s="297"/>
      <c r="Z7249" s="298" t="e">
        <f t="shared" si="768"/>
        <v>#N/A</v>
      </c>
      <c r="AA7249" s="301" t="e">
        <f>VLOOKUP(G7249,Ma_KH!$A:$R,14,0)</f>
        <v>#N/A</v>
      </c>
    </row>
    <row r="7250" spans="1:27" x14ac:dyDescent="0.25">
      <c r="A7250" s="292"/>
      <c r="B7250" s="293"/>
      <c r="C7250" s="294"/>
      <c r="D7250" s="292"/>
      <c r="E7250" s="295"/>
      <c r="F7250" s="294"/>
      <c r="G7250" s="296"/>
      <c r="H7250" s="295"/>
      <c r="I7250" s="293"/>
      <c r="J7250" s="293"/>
      <c r="K7250" s="293"/>
      <c r="L7250" s="21" t="e">
        <f>VLOOKUP($K7250,TONG_SL!$A:$D,2,0)</f>
        <v>#N/A</v>
      </c>
      <c r="N7250" s="21" t="str">
        <f t="shared" si="769"/>
        <v/>
      </c>
      <c r="Q7250" s="21" t="e">
        <f>VLOOKUP(K7250,TONG_SL!$A:$D,3,0)</f>
        <v>#N/A</v>
      </c>
      <c r="R7250" s="297"/>
      <c r="S7250" s="297"/>
      <c r="T7250" s="297" t="e">
        <f>VLOOKUP(VLOOKUP(G7250,Ma_KH!$A:$R,18,0)&amp;K7250,Gia_MB!$A:$F,6,0)</f>
        <v>#N/A</v>
      </c>
      <c r="U7250" s="298" t="e">
        <f t="shared" si="765"/>
        <v>#N/A</v>
      </c>
      <c r="V7250" s="297"/>
      <c r="W7250" s="299" t="e">
        <f t="shared" si="766"/>
        <v>#N/A</v>
      </c>
      <c r="X7250" s="300" t="str">
        <f t="shared" si="767"/>
        <v>0</v>
      </c>
      <c r="Y7250" s="297"/>
      <c r="Z7250" s="298" t="e">
        <f t="shared" si="768"/>
        <v>#N/A</v>
      </c>
      <c r="AA7250" s="301" t="e">
        <f>VLOOKUP(G7250,Ma_KH!$A:$R,14,0)</f>
        <v>#N/A</v>
      </c>
    </row>
    <row r="7251" spans="1:27" x14ac:dyDescent="0.25">
      <c r="A7251" s="292"/>
      <c r="B7251" s="293"/>
      <c r="C7251" s="294"/>
      <c r="D7251" s="292"/>
      <c r="E7251" s="295"/>
      <c r="F7251" s="294"/>
      <c r="G7251" s="296"/>
      <c r="H7251" s="295"/>
      <c r="I7251" s="293"/>
      <c r="J7251" s="293"/>
      <c r="K7251" s="293"/>
      <c r="L7251" s="21" t="e">
        <f>VLOOKUP($K7251,TONG_SL!$A:$D,2,0)</f>
        <v>#N/A</v>
      </c>
      <c r="N7251" s="21" t="str">
        <f t="shared" si="769"/>
        <v/>
      </c>
      <c r="Q7251" s="21" t="e">
        <f>VLOOKUP(K7251,TONG_SL!$A:$D,3,0)</f>
        <v>#N/A</v>
      </c>
      <c r="R7251" s="297"/>
      <c r="S7251" s="297"/>
      <c r="T7251" s="297" t="e">
        <f>VLOOKUP(VLOOKUP(G7251,Ma_KH!$A:$R,18,0)&amp;K7251,Gia_MB!$A:$F,6,0)</f>
        <v>#N/A</v>
      </c>
      <c r="U7251" s="298" t="e">
        <f t="shared" si="765"/>
        <v>#N/A</v>
      </c>
      <c r="V7251" s="297"/>
      <c r="W7251" s="299" t="e">
        <f t="shared" si="766"/>
        <v>#N/A</v>
      </c>
      <c r="X7251" s="300" t="str">
        <f t="shared" si="767"/>
        <v>0</v>
      </c>
      <c r="Y7251" s="297"/>
      <c r="Z7251" s="298" t="e">
        <f t="shared" si="768"/>
        <v>#N/A</v>
      </c>
      <c r="AA7251" s="301" t="e">
        <f>VLOOKUP(G7251,Ma_KH!$A:$R,14,0)</f>
        <v>#N/A</v>
      </c>
    </row>
    <row r="7252" spans="1:27" x14ac:dyDescent="0.25">
      <c r="A7252" s="292"/>
      <c r="B7252" s="293"/>
      <c r="C7252" s="294"/>
      <c r="D7252" s="292"/>
      <c r="E7252" s="295"/>
      <c r="F7252" s="294"/>
      <c r="G7252" s="296"/>
      <c r="H7252" s="295"/>
      <c r="I7252" s="293"/>
      <c r="J7252" s="293"/>
      <c r="K7252" s="293"/>
      <c r="L7252" s="21" t="e">
        <f>VLOOKUP($K7252,TONG_SL!$A:$D,2,0)</f>
        <v>#N/A</v>
      </c>
      <c r="N7252" s="21" t="str">
        <f t="shared" si="769"/>
        <v/>
      </c>
      <c r="Q7252" s="21" t="e">
        <f>VLOOKUP(K7252,TONG_SL!$A:$D,3,0)</f>
        <v>#N/A</v>
      </c>
      <c r="R7252" s="297"/>
      <c r="S7252" s="297"/>
      <c r="T7252" s="297" t="e">
        <f>VLOOKUP(VLOOKUP(G7252,Ma_KH!$A:$R,18,0)&amp;K7252,Gia_MB!$A:$F,6,0)</f>
        <v>#N/A</v>
      </c>
      <c r="U7252" s="298" t="e">
        <f t="shared" si="765"/>
        <v>#N/A</v>
      </c>
      <c r="V7252" s="297"/>
      <c r="W7252" s="299" t="e">
        <f t="shared" si="766"/>
        <v>#N/A</v>
      </c>
      <c r="X7252" s="300" t="str">
        <f t="shared" si="767"/>
        <v>0</v>
      </c>
      <c r="Y7252" s="297"/>
      <c r="Z7252" s="298" t="e">
        <f t="shared" si="768"/>
        <v>#N/A</v>
      </c>
      <c r="AA7252" s="301" t="e">
        <f>VLOOKUP(G7252,Ma_KH!$A:$R,14,0)</f>
        <v>#N/A</v>
      </c>
    </row>
    <row r="7253" spans="1:27" x14ac:dyDescent="0.25">
      <c r="A7253" s="292"/>
      <c r="B7253" s="293"/>
      <c r="C7253" s="294"/>
      <c r="D7253" s="292"/>
      <c r="E7253" s="295"/>
      <c r="F7253" s="294"/>
      <c r="G7253" s="296"/>
      <c r="H7253" s="295"/>
      <c r="I7253" s="293"/>
      <c r="J7253" s="293"/>
      <c r="K7253" s="293"/>
      <c r="L7253" s="21" t="e">
        <f>VLOOKUP($K7253,TONG_SL!$A:$D,2,0)</f>
        <v>#N/A</v>
      </c>
      <c r="N7253" s="21" t="str">
        <f t="shared" si="769"/>
        <v/>
      </c>
      <c r="Q7253" s="21" t="e">
        <f>VLOOKUP(K7253,TONG_SL!$A:$D,3,0)</f>
        <v>#N/A</v>
      </c>
      <c r="R7253" s="297"/>
      <c r="S7253" s="297"/>
      <c r="T7253" s="297" t="e">
        <f>VLOOKUP(VLOOKUP(G7253,Ma_KH!$A:$R,18,0)&amp;K7253,Gia_MB!$A:$F,6,0)</f>
        <v>#N/A</v>
      </c>
      <c r="U7253" s="298" t="e">
        <f t="shared" si="765"/>
        <v>#N/A</v>
      </c>
      <c r="V7253" s="297"/>
      <c r="W7253" s="299" t="e">
        <f t="shared" si="766"/>
        <v>#N/A</v>
      </c>
      <c r="X7253" s="300" t="str">
        <f t="shared" si="767"/>
        <v>0</v>
      </c>
      <c r="Y7253" s="297"/>
      <c r="Z7253" s="298" t="e">
        <f t="shared" si="768"/>
        <v>#N/A</v>
      </c>
      <c r="AA7253" s="301" t="e">
        <f>VLOOKUP(G7253,Ma_KH!$A:$R,14,0)</f>
        <v>#N/A</v>
      </c>
    </row>
    <row r="7254" spans="1:27" x14ac:dyDescent="0.25">
      <c r="A7254" s="292"/>
      <c r="B7254" s="293"/>
      <c r="C7254" s="294"/>
      <c r="D7254" s="292"/>
      <c r="E7254" s="295"/>
      <c r="F7254" s="294"/>
      <c r="G7254" s="296"/>
      <c r="H7254" s="295"/>
      <c r="I7254" s="293"/>
      <c r="J7254" s="293"/>
      <c r="K7254" s="293"/>
      <c r="L7254" s="21" t="e">
        <f>VLOOKUP($K7254,TONG_SL!$A:$D,2,0)</f>
        <v>#N/A</v>
      </c>
      <c r="N7254" s="21" t="str">
        <f t="shared" si="769"/>
        <v/>
      </c>
      <c r="Q7254" s="21" t="e">
        <f>VLOOKUP(K7254,TONG_SL!$A:$D,3,0)</f>
        <v>#N/A</v>
      </c>
      <c r="R7254" s="297"/>
      <c r="S7254" s="297"/>
      <c r="T7254" s="297" t="e">
        <f>VLOOKUP(VLOOKUP(G7254,Ma_KH!$A:$R,18,0)&amp;K7254,Gia_MB!$A:$F,6,0)</f>
        <v>#N/A</v>
      </c>
      <c r="U7254" s="298" t="e">
        <f t="shared" si="765"/>
        <v>#N/A</v>
      </c>
      <c r="V7254" s="297"/>
      <c r="W7254" s="299" t="e">
        <f t="shared" si="766"/>
        <v>#N/A</v>
      </c>
      <c r="X7254" s="300" t="str">
        <f t="shared" si="767"/>
        <v>0</v>
      </c>
      <c r="Y7254" s="297"/>
      <c r="Z7254" s="298" t="e">
        <f t="shared" si="768"/>
        <v>#N/A</v>
      </c>
      <c r="AA7254" s="301" t="e">
        <f>VLOOKUP(G7254,Ma_KH!$A:$R,14,0)</f>
        <v>#N/A</v>
      </c>
    </row>
    <row r="7255" spans="1:27" x14ac:dyDescent="0.25">
      <c r="A7255" s="292"/>
      <c r="B7255" s="293"/>
      <c r="C7255" s="294"/>
      <c r="D7255" s="292"/>
      <c r="E7255" s="295"/>
      <c r="F7255" s="294"/>
      <c r="G7255" s="296"/>
      <c r="H7255" s="295"/>
      <c r="I7255" s="293"/>
      <c r="J7255" s="293"/>
      <c r="K7255" s="293"/>
      <c r="L7255" s="21" t="e">
        <f>VLOOKUP($K7255,TONG_SL!$A:$D,2,0)</f>
        <v>#N/A</v>
      </c>
      <c r="N7255" s="21" t="str">
        <f t="shared" si="769"/>
        <v/>
      </c>
      <c r="Q7255" s="21" t="e">
        <f>VLOOKUP(K7255,TONG_SL!$A:$D,3,0)</f>
        <v>#N/A</v>
      </c>
      <c r="R7255" s="297"/>
      <c r="S7255" s="297"/>
      <c r="T7255" s="297" t="e">
        <f>VLOOKUP(VLOOKUP(G7255,Ma_KH!$A:$R,18,0)&amp;K7255,Gia_MB!$A:$F,6,0)</f>
        <v>#N/A</v>
      </c>
      <c r="U7255" s="298" t="e">
        <f t="shared" si="765"/>
        <v>#N/A</v>
      </c>
      <c r="V7255" s="297"/>
      <c r="W7255" s="299" t="e">
        <f t="shared" si="766"/>
        <v>#N/A</v>
      </c>
      <c r="X7255" s="300" t="str">
        <f t="shared" si="767"/>
        <v>0</v>
      </c>
      <c r="Y7255" s="297"/>
      <c r="Z7255" s="298" t="e">
        <f t="shared" si="768"/>
        <v>#N/A</v>
      </c>
      <c r="AA7255" s="301" t="e">
        <f>VLOOKUP(G7255,Ma_KH!$A:$R,14,0)</f>
        <v>#N/A</v>
      </c>
    </row>
    <row r="7256" spans="1:27" x14ac:dyDescent="0.25">
      <c r="A7256" s="292"/>
      <c r="B7256" s="293"/>
      <c r="C7256" s="294"/>
      <c r="D7256" s="292"/>
      <c r="E7256" s="295"/>
      <c r="F7256" s="294"/>
      <c r="G7256" s="296"/>
      <c r="H7256" s="295"/>
      <c r="I7256" s="293"/>
      <c r="J7256" s="293"/>
      <c r="K7256" s="293"/>
      <c r="L7256" s="21" t="e">
        <f>VLOOKUP($K7256,TONG_SL!$A:$D,2,0)</f>
        <v>#N/A</v>
      </c>
      <c r="N7256" s="21" t="str">
        <f t="shared" si="769"/>
        <v/>
      </c>
      <c r="Q7256" s="21" t="e">
        <f>VLOOKUP(K7256,TONG_SL!$A:$D,3,0)</f>
        <v>#N/A</v>
      </c>
      <c r="R7256" s="297"/>
      <c r="S7256" s="297"/>
      <c r="T7256" s="297" t="e">
        <f>VLOOKUP(VLOOKUP(G7256,Ma_KH!$A:$R,18,0)&amp;K7256,Gia_MB!$A:$F,6,0)</f>
        <v>#N/A</v>
      </c>
      <c r="U7256" s="298" t="e">
        <f t="shared" si="765"/>
        <v>#N/A</v>
      </c>
      <c r="V7256" s="297"/>
      <c r="W7256" s="299" t="e">
        <f t="shared" si="766"/>
        <v>#N/A</v>
      </c>
      <c r="X7256" s="300" t="str">
        <f t="shared" si="767"/>
        <v>0</v>
      </c>
      <c r="Y7256" s="297"/>
      <c r="Z7256" s="298" t="e">
        <f t="shared" si="768"/>
        <v>#N/A</v>
      </c>
      <c r="AA7256" s="301" t="e">
        <f>VLOOKUP(G7256,Ma_KH!$A:$R,14,0)</f>
        <v>#N/A</v>
      </c>
    </row>
    <row r="7257" spans="1:27" x14ac:dyDescent="0.25">
      <c r="A7257" s="292"/>
      <c r="B7257" s="293"/>
      <c r="C7257" s="294"/>
      <c r="D7257" s="292"/>
      <c r="E7257" s="295"/>
      <c r="F7257" s="294"/>
      <c r="G7257" s="296"/>
      <c r="H7257" s="295"/>
      <c r="I7257" s="293"/>
      <c r="J7257" s="293"/>
      <c r="K7257" s="293"/>
      <c r="L7257" s="21" t="e">
        <f>VLOOKUP($K7257,TONG_SL!$A:$D,2,0)</f>
        <v>#N/A</v>
      </c>
      <c r="N7257" s="21" t="str">
        <f t="shared" si="769"/>
        <v/>
      </c>
      <c r="Q7257" s="21" t="e">
        <f>VLOOKUP(K7257,TONG_SL!$A:$D,3,0)</f>
        <v>#N/A</v>
      </c>
      <c r="R7257" s="297"/>
      <c r="S7257" s="297"/>
      <c r="T7257" s="297" t="e">
        <f>VLOOKUP(VLOOKUP(G7257,Ma_KH!$A:$R,18,0)&amp;K7257,Gia_MB!$A:$F,6,0)</f>
        <v>#N/A</v>
      </c>
      <c r="U7257" s="298" t="e">
        <f t="shared" si="765"/>
        <v>#N/A</v>
      </c>
      <c r="V7257" s="297"/>
      <c r="W7257" s="299" t="e">
        <f t="shared" si="766"/>
        <v>#N/A</v>
      </c>
      <c r="X7257" s="300" t="str">
        <f t="shared" si="767"/>
        <v>0</v>
      </c>
      <c r="Y7257" s="297"/>
      <c r="Z7257" s="298" t="e">
        <f t="shared" si="768"/>
        <v>#N/A</v>
      </c>
      <c r="AA7257" s="301" t="e">
        <f>VLOOKUP(G7257,Ma_KH!$A:$R,14,0)</f>
        <v>#N/A</v>
      </c>
    </row>
    <row r="7258" spans="1:27" x14ac:dyDescent="0.25">
      <c r="A7258" s="292"/>
      <c r="B7258" s="293"/>
      <c r="C7258" s="294"/>
      <c r="D7258" s="292"/>
      <c r="E7258" s="295"/>
      <c r="F7258" s="294"/>
      <c r="G7258" s="296"/>
      <c r="H7258" s="295"/>
      <c r="I7258" s="293"/>
      <c r="J7258" s="293"/>
      <c r="K7258" s="293"/>
      <c r="L7258" s="21" t="e">
        <f>VLOOKUP($K7258,TONG_SL!$A:$D,2,0)</f>
        <v>#N/A</v>
      </c>
      <c r="N7258" s="21" t="str">
        <f t="shared" si="769"/>
        <v/>
      </c>
      <c r="Q7258" s="21" t="e">
        <f>VLOOKUP(K7258,TONG_SL!$A:$D,3,0)</f>
        <v>#N/A</v>
      </c>
      <c r="R7258" s="297"/>
      <c r="S7258" s="297"/>
      <c r="T7258" s="297" t="e">
        <f>VLOOKUP(VLOOKUP(G7258,Ma_KH!$A:$R,18,0)&amp;K7258,Gia_MB!$A:$F,6,0)</f>
        <v>#N/A</v>
      </c>
      <c r="U7258" s="298" t="e">
        <f t="shared" si="765"/>
        <v>#N/A</v>
      </c>
      <c r="V7258" s="297"/>
      <c r="W7258" s="299" t="e">
        <f t="shared" si="766"/>
        <v>#N/A</v>
      </c>
      <c r="X7258" s="300" t="str">
        <f t="shared" si="767"/>
        <v>0</v>
      </c>
      <c r="Y7258" s="297"/>
      <c r="Z7258" s="298" t="e">
        <f t="shared" si="768"/>
        <v>#N/A</v>
      </c>
      <c r="AA7258" s="301" t="e">
        <f>VLOOKUP(G7258,Ma_KH!$A:$R,14,0)</f>
        <v>#N/A</v>
      </c>
    </row>
    <row r="7259" spans="1:27" x14ac:dyDescent="0.25">
      <c r="A7259" s="292"/>
      <c r="B7259" s="293"/>
      <c r="C7259" s="294"/>
      <c r="D7259" s="292"/>
      <c r="E7259" s="295"/>
      <c r="F7259" s="294"/>
      <c r="G7259" s="296"/>
      <c r="H7259" s="295"/>
      <c r="I7259" s="293"/>
      <c r="J7259" s="293"/>
      <c r="K7259" s="293"/>
      <c r="L7259" s="21" t="e">
        <f>VLOOKUP($K7259,TONG_SL!$A:$D,2,0)</f>
        <v>#N/A</v>
      </c>
      <c r="N7259" s="21" t="str">
        <f t="shared" si="769"/>
        <v/>
      </c>
      <c r="Q7259" s="21" t="e">
        <f>VLOOKUP(K7259,TONG_SL!$A:$D,3,0)</f>
        <v>#N/A</v>
      </c>
      <c r="R7259" s="297"/>
      <c r="S7259" s="297"/>
      <c r="T7259" s="297" t="e">
        <f>VLOOKUP(VLOOKUP(G7259,Ma_KH!$A:$R,18,0)&amp;K7259,Gia_MB!$A:$F,6,0)</f>
        <v>#N/A</v>
      </c>
      <c r="U7259" s="298" t="e">
        <f t="shared" si="765"/>
        <v>#N/A</v>
      </c>
      <c r="V7259" s="297"/>
      <c r="W7259" s="299" t="e">
        <f t="shared" si="766"/>
        <v>#N/A</v>
      </c>
      <c r="X7259" s="300" t="str">
        <f t="shared" si="767"/>
        <v>0</v>
      </c>
      <c r="Y7259" s="297"/>
      <c r="Z7259" s="298" t="e">
        <f t="shared" si="768"/>
        <v>#N/A</v>
      </c>
      <c r="AA7259" s="301" t="e">
        <f>VLOOKUP(G7259,Ma_KH!$A:$R,14,0)</f>
        <v>#N/A</v>
      </c>
    </row>
    <row r="7260" spans="1:27" x14ac:dyDescent="0.25">
      <c r="A7260" s="292"/>
      <c r="B7260" s="293"/>
      <c r="C7260" s="294"/>
      <c r="D7260" s="292"/>
      <c r="E7260" s="295"/>
      <c r="F7260" s="294"/>
      <c r="G7260" s="296"/>
      <c r="H7260" s="295"/>
      <c r="I7260" s="293"/>
      <c r="J7260" s="293"/>
      <c r="K7260" s="293"/>
      <c r="L7260" s="21" t="e">
        <f>VLOOKUP($K7260,TONG_SL!$A:$D,2,0)</f>
        <v>#N/A</v>
      </c>
      <c r="N7260" s="21" t="str">
        <f t="shared" si="769"/>
        <v/>
      </c>
      <c r="Q7260" s="21" t="e">
        <f>VLOOKUP(K7260,TONG_SL!$A:$D,3,0)</f>
        <v>#N/A</v>
      </c>
      <c r="R7260" s="297"/>
      <c r="S7260" s="297"/>
      <c r="T7260" s="297" t="e">
        <f>VLOOKUP(VLOOKUP(G7260,Ma_KH!$A:$R,18,0)&amp;K7260,Gia_MB!$A:$F,6,0)</f>
        <v>#N/A</v>
      </c>
      <c r="U7260" s="298" t="e">
        <f t="shared" si="765"/>
        <v>#N/A</v>
      </c>
      <c r="V7260" s="297"/>
      <c r="W7260" s="299" t="e">
        <f t="shared" si="766"/>
        <v>#N/A</v>
      </c>
      <c r="X7260" s="300" t="str">
        <f t="shared" si="767"/>
        <v>0</v>
      </c>
      <c r="Y7260" s="297"/>
      <c r="Z7260" s="298" t="e">
        <f t="shared" si="768"/>
        <v>#N/A</v>
      </c>
      <c r="AA7260" s="301" t="e">
        <f>VLOOKUP(G7260,Ma_KH!$A:$R,14,0)</f>
        <v>#N/A</v>
      </c>
    </row>
    <row r="7261" spans="1:27" x14ac:dyDescent="0.25">
      <c r="A7261" s="292"/>
      <c r="B7261" s="293"/>
      <c r="C7261" s="294"/>
      <c r="D7261" s="292"/>
      <c r="E7261" s="295"/>
      <c r="F7261" s="294"/>
      <c r="G7261" s="296"/>
      <c r="H7261" s="295"/>
      <c r="I7261" s="293"/>
      <c r="J7261" s="293"/>
      <c r="K7261" s="293"/>
      <c r="L7261" s="21" t="e">
        <f>VLOOKUP($K7261,TONG_SL!$A:$D,2,0)</f>
        <v>#N/A</v>
      </c>
      <c r="N7261" s="21" t="str">
        <f t="shared" si="769"/>
        <v/>
      </c>
      <c r="Q7261" s="21" t="e">
        <f>VLOOKUP(K7261,TONG_SL!$A:$D,3,0)</f>
        <v>#N/A</v>
      </c>
      <c r="R7261" s="297"/>
      <c r="S7261" s="297"/>
      <c r="T7261" s="297" t="e">
        <f>VLOOKUP(VLOOKUP(G7261,Ma_KH!$A:$R,18,0)&amp;K7261,Gia_MB!$A:$F,6,0)</f>
        <v>#N/A</v>
      </c>
      <c r="U7261" s="298" t="e">
        <f t="shared" si="765"/>
        <v>#N/A</v>
      </c>
      <c r="V7261" s="297"/>
      <c r="W7261" s="299" t="e">
        <f t="shared" si="766"/>
        <v>#N/A</v>
      </c>
      <c r="X7261" s="300" t="str">
        <f t="shared" si="767"/>
        <v>0</v>
      </c>
      <c r="Y7261" s="297"/>
      <c r="Z7261" s="298" t="e">
        <f t="shared" si="768"/>
        <v>#N/A</v>
      </c>
      <c r="AA7261" s="301" t="e">
        <f>VLOOKUP(G7261,Ma_KH!$A:$R,14,0)</f>
        <v>#N/A</v>
      </c>
    </row>
    <row r="7262" spans="1:27" x14ac:dyDescent="0.25">
      <c r="A7262" s="292"/>
      <c r="B7262" s="293"/>
      <c r="C7262" s="294"/>
      <c r="D7262" s="292"/>
      <c r="E7262" s="295"/>
      <c r="F7262" s="294"/>
      <c r="G7262" s="296"/>
      <c r="H7262" s="295"/>
      <c r="I7262" s="293"/>
      <c r="J7262" s="293"/>
      <c r="K7262" s="293"/>
      <c r="L7262" s="21" t="e">
        <f>VLOOKUP($K7262,TONG_SL!$A:$D,2,0)</f>
        <v>#N/A</v>
      </c>
      <c r="N7262" s="21" t="str">
        <f t="shared" si="769"/>
        <v/>
      </c>
      <c r="Q7262" s="21" t="e">
        <f>VLOOKUP(K7262,TONG_SL!$A:$D,3,0)</f>
        <v>#N/A</v>
      </c>
      <c r="R7262" s="297"/>
      <c r="S7262" s="297"/>
      <c r="T7262" s="297" t="e">
        <f>VLOOKUP(VLOOKUP(G7262,Ma_KH!$A:$R,18,0)&amp;K7262,Gia_MB!$A:$F,6,0)</f>
        <v>#N/A</v>
      </c>
      <c r="U7262" s="298" t="e">
        <f t="shared" si="765"/>
        <v>#N/A</v>
      </c>
      <c r="V7262" s="297"/>
      <c r="W7262" s="299" t="e">
        <f t="shared" si="766"/>
        <v>#N/A</v>
      </c>
      <c r="X7262" s="300" t="str">
        <f t="shared" si="767"/>
        <v>0</v>
      </c>
      <c r="Y7262" s="297"/>
      <c r="Z7262" s="298" t="e">
        <f t="shared" si="768"/>
        <v>#N/A</v>
      </c>
      <c r="AA7262" s="301" t="e">
        <f>VLOOKUP(G7262,Ma_KH!$A:$R,14,0)</f>
        <v>#N/A</v>
      </c>
    </row>
    <row r="7263" spans="1:27" x14ac:dyDescent="0.25">
      <c r="A7263" s="292"/>
      <c r="B7263" s="293"/>
      <c r="C7263" s="294"/>
      <c r="D7263" s="292"/>
      <c r="E7263" s="295"/>
      <c r="F7263" s="294"/>
      <c r="G7263" s="296"/>
      <c r="H7263" s="295"/>
      <c r="I7263" s="293"/>
      <c r="J7263" s="293"/>
      <c r="K7263" s="293"/>
      <c r="L7263" s="21" t="e">
        <f>VLOOKUP($K7263,TONG_SL!$A:$D,2,0)</f>
        <v>#N/A</v>
      </c>
      <c r="N7263" s="21" t="str">
        <f t="shared" si="769"/>
        <v/>
      </c>
      <c r="Q7263" s="21" t="e">
        <f>VLOOKUP(K7263,TONG_SL!$A:$D,3,0)</f>
        <v>#N/A</v>
      </c>
      <c r="R7263" s="297"/>
      <c r="S7263" s="297"/>
      <c r="T7263" s="297" t="e">
        <f>VLOOKUP(VLOOKUP(G7263,Ma_KH!$A:$R,18,0)&amp;K7263,Gia_MB!$A:$F,6,0)</f>
        <v>#N/A</v>
      </c>
      <c r="U7263" s="298" t="e">
        <f t="shared" si="765"/>
        <v>#N/A</v>
      </c>
      <c r="V7263" s="297"/>
      <c r="W7263" s="299" t="e">
        <f t="shared" si="766"/>
        <v>#N/A</v>
      </c>
      <c r="X7263" s="300" t="str">
        <f t="shared" si="767"/>
        <v>0</v>
      </c>
      <c r="Y7263" s="297"/>
      <c r="Z7263" s="298" t="e">
        <f t="shared" si="768"/>
        <v>#N/A</v>
      </c>
      <c r="AA7263" s="301" t="e">
        <f>VLOOKUP(G7263,Ma_KH!$A:$R,14,0)</f>
        <v>#N/A</v>
      </c>
    </row>
    <row r="7264" spans="1:27" x14ac:dyDescent="0.25">
      <c r="A7264" s="292"/>
      <c r="B7264" s="293"/>
      <c r="C7264" s="294"/>
      <c r="D7264" s="292"/>
      <c r="E7264" s="295"/>
      <c r="F7264" s="294"/>
      <c r="G7264" s="296"/>
      <c r="H7264" s="295"/>
      <c r="I7264" s="293"/>
      <c r="J7264" s="293"/>
      <c r="K7264" s="293"/>
      <c r="L7264" s="21" t="e">
        <f>VLOOKUP($K7264,TONG_SL!$A:$D,2,0)</f>
        <v>#N/A</v>
      </c>
      <c r="N7264" s="21" t="str">
        <f t="shared" si="769"/>
        <v/>
      </c>
      <c r="Q7264" s="21" t="e">
        <f>VLOOKUP(K7264,TONG_SL!$A:$D,3,0)</f>
        <v>#N/A</v>
      </c>
      <c r="R7264" s="297"/>
      <c r="S7264" s="297"/>
      <c r="T7264" s="297" t="e">
        <f>VLOOKUP(VLOOKUP(G7264,Ma_KH!$A:$R,18,0)&amp;K7264,Gia_MB!$A:$F,6,0)</f>
        <v>#N/A</v>
      </c>
      <c r="U7264" s="298" t="e">
        <f t="shared" si="765"/>
        <v>#N/A</v>
      </c>
      <c r="V7264" s="297"/>
      <c r="W7264" s="299" t="e">
        <f t="shared" si="766"/>
        <v>#N/A</v>
      </c>
      <c r="X7264" s="300" t="str">
        <f t="shared" si="767"/>
        <v>0</v>
      </c>
      <c r="Y7264" s="297"/>
      <c r="Z7264" s="298" t="e">
        <f t="shared" si="768"/>
        <v>#N/A</v>
      </c>
      <c r="AA7264" s="301" t="e">
        <f>VLOOKUP(G7264,Ma_KH!$A:$R,14,0)</f>
        <v>#N/A</v>
      </c>
    </row>
    <row r="7265" spans="1:27" x14ac:dyDescent="0.25">
      <c r="A7265" s="292"/>
      <c r="B7265" s="293"/>
      <c r="C7265" s="294"/>
      <c r="D7265" s="292"/>
      <c r="E7265" s="295"/>
      <c r="F7265" s="294"/>
      <c r="G7265" s="296"/>
      <c r="H7265" s="295"/>
      <c r="I7265" s="293"/>
      <c r="J7265" s="293"/>
      <c r="K7265" s="293"/>
      <c r="L7265" s="21" t="e">
        <f>VLOOKUP($K7265,TONG_SL!$A:$D,2,0)</f>
        <v>#N/A</v>
      </c>
      <c r="N7265" s="21" t="str">
        <f t="shared" si="769"/>
        <v/>
      </c>
      <c r="Q7265" s="21" t="e">
        <f>VLOOKUP(K7265,TONG_SL!$A:$D,3,0)</f>
        <v>#N/A</v>
      </c>
      <c r="R7265" s="297"/>
      <c r="S7265" s="297"/>
      <c r="T7265" s="297" t="e">
        <f>VLOOKUP(VLOOKUP(G7265,Ma_KH!$A:$R,18,0)&amp;K7265,Gia_MB!$A:$F,6,0)</f>
        <v>#N/A</v>
      </c>
      <c r="U7265" s="298" t="e">
        <f t="shared" si="765"/>
        <v>#N/A</v>
      </c>
      <c r="V7265" s="297"/>
      <c r="W7265" s="299" t="e">
        <f t="shared" si="766"/>
        <v>#N/A</v>
      </c>
      <c r="X7265" s="300" t="str">
        <f t="shared" si="767"/>
        <v>0</v>
      </c>
      <c r="Y7265" s="297"/>
      <c r="Z7265" s="298" t="e">
        <f t="shared" si="768"/>
        <v>#N/A</v>
      </c>
      <c r="AA7265" s="301" t="e">
        <f>VLOOKUP(G7265,Ma_KH!$A:$R,14,0)</f>
        <v>#N/A</v>
      </c>
    </row>
    <row r="7266" spans="1:27" x14ac:dyDescent="0.25">
      <c r="A7266" s="292"/>
      <c r="B7266" s="293"/>
      <c r="C7266" s="294"/>
      <c r="D7266" s="292"/>
      <c r="E7266" s="295"/>
      <c r="F7266" s="294"/>
      <c r="G7266" s="296"/>
      <c r="H7266" s="295"/>
      <c r="I7266" s="293"/>
      <c r="J7266" s="293"/>
      <c r="K7266" s="293"/>
      <c r="L7266" s="21" t="e">
        <f>VLOOKUP($K7266,TONG_SL!$A:$D,2,0)</f>
        <v>#N/A</v>
      </c>
      <c r="N7266" s="21" t="str">
        <f t="shared" si="769"/>
        <v/>
      </c>
      <c r="Q7266" s="21" t="e">
        <f>VLOOKUP(K7266,TONG_SL!$A:$D,3,0)</f>
        <v>#N/A</v>
      </c>
      <c r="R7266" s="297"/>
      <c r="S7266" s="297"/>
      <c r="T7266" s="297" t="e">
        <f>VLOOKUP(VLOOKUP(G7266,Ma_KH!$A:$R,18,0)&amp;K7266,Gia_MB!$A:$F,6,0)</f>
        <v>#N/A</v>
      </c>
      <c r="U7266" s="298" t="e">
        <f t="shared" si="765"/>
        <v>#N/A</v>
      </c>
      <c r="V7266" s="297"/>
      <c r="W7266" s="299" t="e">
        <f t="shared" si="766"/>
        <v>#N/A</v>
      </c>
      <c r="X7266" s="300" t="str">
        <f t="shared" si="767"/>
        <v>0</v>
      </c>
      <c r="Y7266" s="297"/>
      <c r="Z7266" s="298" t="e">
        <f t="shared" si="768"/>
        <v>#N/A</v>
      </c>
      <c r="AA7266" s="301" t="e">
        <f>VLOOKUP(G7266,Ma_KH!$A:$R,14,0)</f>
        <v>#N/A</v>
      </c>
    </row>
    <row r="7267" spans="1:27" x14ac:dyDescent="0.25">
      <c r="A7267" s="292"/>
      <c r="B7267" s="293"/>
      <c r="C7267" s="294"/>
      <c r="D7267" s="292"/>
      <c r="E7267" s="295"/>
      <c r="F7267" s="294"/>
      <c r="G7267" s="296"/>
      <c r="H7267" s="295"/>
      <c r="I7267" s="293"/>
      <c r="J7267" s="293"/>
      <c r="K7267" s="293"/>
      <c r="L7267" s="21" t="e">
        <f>VLOOKUP($K7267,TONG_SL!$A:$D,2,0)</f>
        <v>#N/A</v>
      </c>
      <c r="N7267" s="21" t="str">
        <f t="shared" si="769"/>
        <v/>
      </c>
      <c r="Q7267" s="21" t="e">
        <f>VLOOKUP(K7267,TONG_SL!$A:$D,3,0)</f>
        <v>#N/A</v>
      </c>
      <c r="R7267" s="297"/>
      <c r="S7267" s="297"/>
      <c r="T7267" s="297" t="e">
        <f>VLOOKUP(VLOOKUP(G7267,Ma_KH!$A:$R,18,0)&amp;K7267,Gia_MB!$A:$F,6,0)</f>
        <v>#N/A</v>
      </c>
      <c r="U7267" s="298" t="e">
        <f t="shared" si="765"/>
        <v>#N/A</v>
      </c>
      <c r="V7267" s="297"/>
      <c r="W7267" s="299" t="e">
        <f t="shared" si="766"/>
        <v>#N/A</v>
      </c>
      <c r="X7267" s="300" t="str">
        <f t="shared" si="767"/>
        <v>0</v>
      </c>
      <c r="Y7267" s="297"/>
      <c r="Z7267" s="298" t="e">
        <f t="shared" si="768"/>
        <v>#N/A</v>
      </c>
      <c r="AA7267" s="301" t="e">
        <f>VLOOKUP(G7267,Ma_KH!$A:$R,14,0)</f>
        <v>#N/A</v>
      </c>
    </row>
    <row r="7268" spans="1:27" x14ac:dyDescent="0.25">
      <c r="A7268" s="292"/>
      <c r="B7268" s="293"/>
      <c r="C7268" s="294"/>
      <c r="D7268" s="292"/>
      <c r="E7268" s="295"/>
      <c r="F7268" s="294"/>
      <c r="G7268" s="296"/>
      <c r="H7268" s="295"/>
      <c r="I7268" s="293"/>
      <c r="J7268" s="293"/>
      <c r="K7268" s="293"/>
      <c r="L7268" s="21" t="e">
        <f>VLOOKUP($K7268,TONG_SL!$A:$D,2,0)</f>
        <v>#N/A</v>
      </c>
      <c r="N7268" s="21" t="str">
        <f t="shared" si="769"/>
        <v/>
      </c>
      <c r="Q7268" s="21" t="e">
        <f>VLOOKUP(K7268,TONG_SL!$A:$D,3,0)</f>
        <v>#N/A</v>
      </c>
      <c r="R7268" s="297"/>
      <c r="S7268" s="297"/>
      <c r="T7268" s="297" t="e">
        <f>VLOOKUP(VLOOKUP(G7268,Ma_KH!$A:$R,18,0)&amp;K7268,Gia_MB!$A:$F,6,0)</f>
        <v>#N/A</v>
      </c>
      <c r="U7268" s="298" t="e">
        <f t="shared" si="765"/>
        <v>#N/A</v>
      </c>
      <c r="V7268" s="297"/>
      <c r="W7268" s="299" t="e">
        <f t="shared" si="766"/>
        <v>#N/A</v>
      </c>
      <c r="X7268" s="300" t="str">
        <f t="shared" si="767"/>
        <v>0</v>
      </c>
      <c r="Y7268" s="297"/>
      <c r="Z7268" s="298" t="e">
        <f t="shared" si="768"/>
        <v>#N/A</v>
      </c>
      <c r="AA7268" s="301" t="e">
        <f>VLOOKUP(G7268,Ma_KH!$A:$R,14,0)</f>
        <v>#N/A</v>
      </c>
    </row>
    <row r="7269" spans="1:27" x14ac:dyDescent="0.25">
      <c r="A7269" s="292"/>
      <c r="B7269" s="293"/>
      <c r="C7269" s="294"/>
      <c r="D7269" s="292"/>
      <c r="E7269" s="295"/>
      <c r="F7269" s="294"/>
      <c r="G7269" s="296"/>
      <c r="H7269" s="295"/>
      <c r="I7269" s="293"/>
      <c r="J7269" s="293"/>
      <c r="K7269" s="293"/>
      <c r="L7269" s="21" t="e">
        <f>VLOOKUP($K7269,TONG_SL!$A:$D,2,0)</f>
        <v>#N/A</v>
      </c>
      <c r="N7269" s="21" t="str">
        <f t="shared" si="769"/>
        <v/>
      </c>
      <c r="Q7269" s="21" t="e">
        <f>VLOOKUP(K7269,TONG_SL!$A:$D,3,0)</f>
        <v>#N/A</v>
      </c>
      <c r="R7269" s="297"/>
      <c r="S7269" s="297"/>
      <c r="T7269" s="297" t="e">
        <f>VLOOKUP(VLOOKUP(G7269,Ma_KH!$A:$R,18,0)&amp;K7269,Gia_MB!$A:$F,6,0)</f>
        <v>#N/A</v>
      </c>
      <c r="U7269" s="298" t="e">
        <f t="shared" si="765"/>
        <v>#N/A</v>
      </c>
      <c r="V7269" s="297"/>
      <c r="W7269" s="299" t="e">
        <f t="shared" si="766"/>
        <v>#N/A</v>
      </c>
      <c r="X7269" s="300" t="str">
        <f t="shared" si="767"/>
        <v>0</v>
      </c>
      <c r="Y7269" s="297"/>
      <c r="Z7269" s="298" t="e">
        <f t="shared" si="768"/>
        <v>#N/A</v>
      </c>
      <c r="AA7269" s="301" t="e">
        <f>VLOOKUP(G7269,Ma_KH!$A:$R,14,0)</f>
        <v>#N/A</v>
      </c>
    </row>
    <row r="7270" spans="1:27" x14ac:dyDescent="0.25">
      <c r="A7270" s="292"/>
      <c r="B7270" s="293"/>
      <c r="C7270" s="294"/>
      <c r="D7270" s="292"/>
      <c r="E7270" s="295"/>
      <c r="F7270" s="294"/>
      <c r="G7270" s="296"/>
      <c r="H7270" s="295"/>
      <c r="I7270" s="293"/>
      <c r="J7270" s="293"/>
      <c r="K7270" s="293"/>
      <c r="L7270" s="21" t="e">
        <f>VLOOKUP($K7270,TONG_SL!$A:$D,2,0)</f>
        <v>#N/A</v>
      </c>
      <c r="N7270" s="21" t="str">
        <f t="shared" si="769"/>
        <v/>
      </c>
      <c r="Q7270" s="21" t="e">
        <f>VLOOKUP(K7270,TONG_SL!$A:$D,3,0)</f>
        <v>#N/A</v>
      </c>
      <c r="R7270" s="297"/>
      <c r="S7270" s="297"/>
      <c r="T7270" s="297" t="e">
        <f>VLOOKUP(VLOOKUP(G7270,Ma_KH!$A:$R,18,0)&amp;K7270,Gia_MB!$A:$F,6,0)</f>
        <v>#N/A</v>
      </c>
      <c r="U7270" s="298" t="e">
        <f t="shared" si="765"/>
        <v>#N/A</v>
      </c>
      <c r="V7270" s="297"/>
      <c r="W7270" s="299" t="e">
        <f t="shared" si="766"/>
        <v>#N/A</v>
      </c>
      <c r="X7270" s="300" t="str">
        <f t="shared" si="767"/>
        <v>0</v>
      </c>
      <c r="Y7270" s="297"/>
      <c r="Z7270" s="298" t="e">
        <f t="shared" si="768"/>
        <v>#N/A</v>
      </c>
      <c r="AA7270" s="301" t="e">
        <f>VLOOKUP(G7270,Ma_KH!$A:$R,14,0)</f>
        <v>#N/A</v>
      </c>
    </row>
    <row r="7271" spans="1:27" x14ac:dyDescent="0.25">
      <c r="A7271" s="292"/>
      <c r="B7271" s="293"/>
      <c r="C7271" s="294"/>
      <c r="D7271" s="292"/>
      <c r="E7271" s="295"/>
      <c r="F7271" s="294"/>
      <c r="G7271" s="296"/>
      <c r="H7271" s="295"/>
      <c r="I7271" s="293"/>
      <c r="J7271" s="293"/>
      <c r="K7271" s="293"/>
      <c r="L7271" s="21" t="e">
        <f>VLOOKUP($K7271,TONG_SL!$A:$D,2,0)</f>
        <v>#N/A</v>
      </c>
      <c r="N7271" s="21" t="str">
        <f t="shared" si="769"/>
        <v/>
      </c>
      <c r="Q7271" s="21" t="e">
        <f>VLOOKUP(K7271,TONG_SL!$A:$D,3,0)</f>
        <v>#N/A</v>
      </c>
      <c r="R7271" s="297"/>
      <c r="S7271" s="297"/>
      <c r="T7271" s="297" t="e">
        <f>VLOOKUP(VLOOKUP(G7271,Ma_KH!$A:$R,18,0)&amp;K7271,Gia_MB!$A:$F,6,0)</f>
        <v>#N/A</v>
      </c>
      <c r="U7271" s="298" t="e">
        <f t="shared" si="765"/>
        <v>#N/A</v>
      </c>
      <c r="V7271" s="297"/>
      <c r="W7271" s="299" t="e">
        <f t="shared" si="766"/>
        <v>#N/A</v>
      </c>
      <c r="X7271" s="300" t="str">
        <f t="shared" si="767"/>
        <v>0</v>
      </c>
      <c r="Y7271" s="297"/>
      <c r="Z7271" s="298" t="e">
        <f t="shared" si="768"/>
        <v>#N/A</v>
      </c>
      <c r="AA7271" s="301" t="e">
        <f>VLOOKUP(G7271,Ma_KH!$A:$R,14,0)</f>
        <v>#N/A</v>
      </c>
    </row>
    <row r="7272" spans="1:27" x14ac:dyDescent="0.25">
      <c r="A7272" s="292"/>
      <c r="B7272" s="293"/>
      <c r="C7272" s="294"/>
      <c r="D7272" s="292"/>
      <c r="E7272" s="295"/>
      <c r="F7272" s="294"/>
      <c r="G7272" s="296"/>
      <c r="H7272" s="295"/>
      <c r="I7272" s="293"/>
      <c r="J7272" s="293"/>
      <c r="K7272" s="293"/>
      <c r="L7272" s="21" t="e">
        <f>VLOOKUP($K7272,TONG_SL!$A:$D,2,0)</f>
        <v>#N/A</v>
      </c>
      <c r="N7272" s="21" t="str">
        <f t="shared" si="769"/>
        <v/>
      </c>
      <c r="Q7272" s="21" t="e">
        <f>VLOOKUP(K7272,TONG_SL!$A:$D,3,0)</f>
        <v>#N/A</v>
      </c>
      <c r="R7272" s="297"/>
      <c r="S7272" s="297"/>
      <c r="T7272" s="297" t="e">
        <f>VLOOKUP(VLOOKUP(G7272,Ma_KH!$A:$R,18,0)&amp;K7272,Gia_MB!$A:$F,6,0)</f>
        <v>#N/A</v>
      </c>
      <c r="U7272" s="298" t="e">
        <f t="shared" si="765"/>
        <v>#N/A</v>
      </c>
      <c r="V7272" s="297"/>
      <c r="W7272" s="299" t="e">
        <f t="shared" si="766"/>
        <v>#N/A</v>
      </c>
      <c r="X7272" s="300" t="str">
        <f t="shared" si="767"/>
        <v>0</v>
      </c>
      <c r="Y7272" s="297"/>
      <c r="Z7272" s="298" t="e">
        <f t="shared" si="768"/>
        <v>#N/A</v>
      </c>
      <c r="AA7272" s="301" t="e">
        <f>VLOOKUP(G7272,Ma_KH!$A:$R,14,0)</f>
        <v>#N/A</v>
      </c>
    </row>
    <row r="7273" spans="1:27" x14ac:dyDescent="0.25">
      <c r="A7273" s="292"/>
      <c r="B7273" s="293"/>
      <c r="C7273" s="294"/>
      <c r="D7273" s="292"/>
      <c r="E7273" s="295"/>
      <c r="F7273" s="294"/>
      <c r="G7273" s="296"/>
      <c r="H7273" s="295"/>
      <c r="I7273" s="293"/>
      <c r="J7273" s="293"/>
      <c r="K7273" s="293"/>
      <c r="L7273" s="21" t="e">
        <f>VLOOKUP($K7273,TONG_SL!$A:$D,2,0)</f>
        <v>#N/A</v>
      </c>
      <c r="N7273" s="21" t="str">
        <f t="shared" si="769"/>
        <v/>
      </c>
      <c r="Q7273" s="21" t="e">
        <f>VLOOKUP(K7273,TONG_SL!$A:$D,3,0)</f>
        <v>#N/A</v>
      </c>
      <c r="R7273" s="297"/>
      <c r="S7273" s="297"/>
      <c r="T7273" s="297" t="e">
        <f>VLOOKUP(VLOOKUP(G7273,Ma_KH!$A:$R,18,0)&amp;K7273,Gia_MB!$A:$F,6,0)</f>
        <v>#N/A</v>
      </c>
      <c r="U7273" s="298" t="e">
        <f t="shared" si="765"/>
        <v>#N/A</v>
      </c>
      <c r="V7273" s="297"/>
      <c r="W7273" s="299" t="e">
        <f t="shared" si="766"/>
        <v>#N/A</v>
      </c>
      <c r="X7273" s="300" t="str">
        <f t="shared" si="767"/>
        <v>0</v>
      </c>
      <c r="Y7273" s="297"/>
      <c r="Z7273" s="298" t="e">
        <f t="shared" si="768"/>
        <v>#N/A</v>
      </c>
      <c r="AA7273" s="301" t="e">
        <f>VLOOKUP(G7273,Ma_KH!$A:$R,14,0)</f>
        <v>#N/A</v>
      </c>
    </row>
    <row r="7274" spans="1:27" x14ac:dyDescent="0.25">
      <c r="A7274" s="292"/>
      <c r="B7274" s="293"/>
      <c r="C7274" s="294"/>
      <c r="D7274" s="292"/>
      <c r="E7274" s="295"/>
      <c r="F7274" s="294"/>
      <c r="G7274" s="296"/>
      <c r="H7274" s="295"/>
      <c r="I7274" s="293"/>
      <c r="J7274" s="293"/>
      <c r="K7274" s="293"/>
      <c r="L7274" s="21" t="e">
        <f>VLOOKUP($K7274,TONG_SL!$A:$D,2,0)</f>
        <v>#N/A</v>
      </c>
      <c r="N7274" s="21" t="str">
        <f t="shared" si="769"/>
        <v/>
      </c>
      <c r="Q7274" s="21" t="e">
        <f>VLOOKUP(K7274,TONG_SL!$A:$D,3,0)</f>
        <v>#N/A</v>
      </c>
      <c r="R7274" s="297"/>
      <c r="S7274" s="297"/>
      <c r="T7274" s="297" t="e">
        <f>VLOOKUP(VLOOKUP(G7274,Ma_KH!$A:$R,18,0)&amp;K7274,Gia_MB!$A:$F,6,0)</f>
        <v>#N/A</v>
      </c>
      <c r="U7274" s="298" t="e">
        <f t="shared" si="765"/>
        <v>#N/A</v>
      </c>
      <c r="V7274" s="297"/>
      <c r="W7274" s="299" t="e">
        <f t="shared" si="766"/>
        <v>#N/A</v>
      </c>
      <c r="X7274" s="300" t="str">
        <f t="shared" si="767"/>
        <v>0</v>
      </c>
      <c r="Y7274" s="297"/>
      <c r="Z7274" s="298" t="e">
        <f t="shared" si="768"/>
        <v>#N/A</v>
      </c>
      <c r="AA7274" s="301" t="e">
        <f>VLOOKUP(G7274,Ma_KH!$A:$R,14,0)</f>
        <v>#N/A</v>
      </c>
    </row>
    <row r="7275" spans="1:27" x14ac:dyDescent="0.25">
      <c r="A7275" s="292"/>
      <c r="B7275" s="293"/>
      <c r="C7275" s="294"/>
      <c r="D7275" s="292"/>
      <c r="E7275" s="295"/>
      <c r="F7275" s="294"/>
      <c r="G7275" s="296"/>
      <c r="H7275" s="295"/>
      <c r="I7275" s="293"/>
      <c r="J7275" s="293"/>
      <c r="K7275" s="293"/>
      <c r="L7275" s="21" t="e">
        <f>VLOOKUP($K7275,TONG_SL!$A:$D,2,0)</f>
        <v>#N/A</v>
      </c>
      <c r="N7275" s="21" t="str">
        <f t="shared" si="769"/>
        <v/>
      </c>
      <c r="Q7275" s="21" t="e">
        <f>VLOOKUP(K7275,TONG_SL!$A:$D,3,0)</f>
        <v>#N/A</v>
      </c>
      <c r="R7275" s="297"/>
      <c r="S7275" s="297"/>
      <c r="T7275" s="297" t="e">
        <f>VLOOKUP(VLOOKUP(G7275,Ma_KH!$A:$R,18,0)&amp;K7275,Gia_MB!$A:$F,6,0)</f>
        <v>#N/A</v>
      </c>
      <c r="U7275" s="298" t="e">
        <f t="shared" si="765"/>
        <v>#N/A</v>
      </c>
      <c r="V7275" s="297"/>
      <c r="W7275" s="299" t="e">
        <f t="shared" si="766"/>
        <v>#N/A</v>
      </c>
      <c r="X7275" s="300" t="str">
        <f t="shared" si="767"/>
        <v>0</v>
      </c>
      <c r="Y7275" s="297"/>
      <c r="Z7275" s="298" t="e">
        <f t="shared" si="768"/>
        <v>#N/A</v>
      </c>
      <c r="AA7275" s="301" t="e">
        <f>VLOOKUP(G7275,Ma_KH!$A:$R,14,0)</f>
        <v>#N/A</v>
      </c>
    </row>
    <row r="7276" spans="1:27" x14ac:dyDescent="0.25">
      <c r="A7276" s="292"/>
      <c r="B7276" s="293"/>
      <c r="C7276" s="294"/>
      <c r="D7276" s="292"/>
      <c r="E7276" s="295"/>
      <c r="F7276" s="294"/>
      <c r="G7276" s="296"/>
      <c r="H7276" s="295"/>
      <c r="I7276" s="293"/>
      <c r="J7276" s="293"/>
      <c r="K7276" s="293"/>
      <c r="L7276" s="21" t="e">
        <f>VLOOKUP($K7276,TONG_SL!$A:$D,2,0)</f>
        <v>#N/A</v>
      </c>
      <c r="N7276" s="21" t="str">
        <f t="shared" si="769"/>
        <v/>
      </c>
      <c r="Q7276" s="21" t="e">
        <f>VLOOKUP(K7276,TONG_SL!$A:$D,3,0)</f>
        <v>#N/A</v>
      </c>
      <c r="R7276" s="297"/>
      <c r="S7276" s="297"/>
      <c r="T7276" s="297" t="e">
        <f>VLOOKUP(VLOOKUP(G7276,Ma_KH!$A:$R,18,0)&amp;K7276,Gia_MB!$A:$F,6,0)</f>
        <v>#N/A</v>
      </c>
      <c r="U7276" s="298" t="e">
        <f t="shared" si="765"/>
        <v>#N/A</v>
      </c>
      <c r="V7276" s="297"/>
      <c r="W7276" s="299" t="e">
        <f t="shared" si="766"/>
        <v>#N/A</v>
      </c>
      <c r="X7276" s="300" t="str">
        <f t="shared" si="767"/>
        <v>0</v>
      </c>
      <c r="Y7276" s="297"/>
      <c r="Z7276" s="298" t="e">
        <f t="shared" si="768"/>
        <v>#N/A</v>
      </c>
      <c r="AA7276" s="301" t="e">
        <f>VLOOKUP(G7276,Ma_KH!$A:$R,14,0)</f>
        <v>#N/A</v>
      </c>
    </row>
    <row r="7277" spans="1:27" x14ac:dyDescent="0.25">
      <c r="A7277" s="292"/>
      <c r="B7277" s="293"/>
      <c r="C7277" s="294"/>
      <c r="D7277" s="292"/>
      <c r="E7277" s="295"/>
      <c r="F7277" s="294"/>
      <c r="G7277" s="296"/>
      <c r="H7277" s="295"/>
      <c r="I7277" s="293"/>
      <c r="J7277" s="293"/>
      <c r="K7277" s="293"/>
      <c r="L7277" s="21" t="e">
        <f>VLOOKUP($K7277,TONG_SL!$A:$D,2,0)</f>
        <v>#N/A</v>
      </c>
      <c r="N7277" s="21" t="str">
        <f t="shared" si="769"/>
        <v/>
      </c>
      <c r="Q7277" s="21" t="e">
        <f>VLOOKUP(K7277,TONG_SL!$A:$D,3,0)</f>
        <v>#N/A</v>
      </c>
      <c r="R7277" s="297"/>
      <c r="S7277" s="297"/>
      <c r="T7277" s="297" t="e">
        <f>VLOOKUP(VLOOKUP(G7277,Ma_KH!$A:$R,18,0)&amp;K7277,Gia_MB!$A:$F,6,0)</f>
        <v>#N/A</v>
      </c>
      <c r="U7277" s="298" t="e">
        <f t="shared" si="765"/>
        <v>#N/A</v>
      </c>
      <c r="V7277" s="297"/>
      <c r="W7277" s="299" t="e">
        <f t="shared" si="766"/>
        <v>#N/A</v>
      </c>
      <c r="X7277" s="300" t="str">
        <f t="shared" si="767"/>
        <v>0</v>
      </c>
      <c r="Y7277" s="297"/>
      <c r="Z7277" s="298" t="e">
        <f t="shared" si="768"/>
        <v>#N/A</v>
      </c>
      <c r="AA7277" s="301" t="e">
        <f>VLOOKUP(G7277,Ma_KH!$A:$R,14,0)</f>
        <v>#N/A</v>
      </c>
    </row>
    <row r="7278" spans="1:27" x14ac:dyDescent="0.25">
      <c r="A7278" s="292"/>
      <c r="B7278" s="293"/>
      <c r="C7278" s="294"/>
      <c r="D7278" s="292"/>
      <c r="E7278" s="295"/>
      <c r="F7278" s="294"/>
      <c r="G7278" s="296"/>
      <c r="H7278" s="295"/>
      <c r="I7278" s="293"/>
      <c r="J7278" s="293"/>
      <c r="K7278" s="293"/>
      <c r="L7278" s="21" t="e">
        <f>VLOOKUP($K7278,TONG_SL!$A:$D,2,0)</f>
        <v>#N/A</v>
      </c>
      <c r="N7278" s="21" t="str">
        <f t="shared" si="769"/>
        <v/>
      </c>
      <c r="Q7278" s="21" t="e">
        <f>VLOOKUP(K7278,TONG_SL!$A:$D,3,0)</f>
        <v>#N/A</v>
      </c>
      <c r="R7278" s="297"/>
      <c r="S7278" s="297"/>
      <c r="T7278" s="297" t="e">
        <f>VLOOKUP(VLOOKUP(G7278,Ma_KH!$A:$R,18,0)&amp;K7278,Gia_MB!$A:$F,6,0)</f>
        <v>#N/A</v>
      </c>
      <c r="U7278" s="298" t="e">
        <f t="shared" si="765"/>
        <v>#N/A</v>
      </c>
      <c r="V7278" s="297"/>
      <c r="W7278" s="299" t="e">
        <f t="shared" si="766"/>
        <v>#N/A</v>
      </c>
      <c r="X7278" s="300" t="str">
        <f t="shared" si="767"/>
        <v>0</v>
      </c>
      <c r="Y7278" s="297"/>
      <c r="Z7278" s="298" t="e">
        <f t="shared" si="768"/>
        <v>#N/A</v>
      </c>
      <c r="AA7278" s="301" t="e">
        <f>VLOOKUP(G7278,Ma_KH!$A:$R,14,0)</f>
        <v>#N/A</v>
      </c>
    </row>
    <row r="7279" spans="1:27" x14ac:dyDescent="0.25">
      <c r="A7279" s="292"/>
      <c r="B7279" s="293"/>
      <c r="C7279" s="294"/>
      <c r="D7279" s="292"/>
      <c r="E7279" s="295"/>
      <c r="F7279" s="294"/>
      <c r="G7279" s="296"/>
      <c r="H7279" s="295"/>
      <c r="I7279" s="293"/>
      <c r="J7279" s="293"/>
      <c r="K7279" s="293"/>
      <c r="L7279" s="21" t="e">
        <f>VLOOKUP($K7279,TONG_SL!$A:$D,2,0)</f>
        <v>#N/A</v>
      </c>
      <c r="N7279" s="21" t="str">
        <f t="shared" si="769"/>
        <v/>
      </c>
      <c r="Q7279" s="21" t="e">
        <f>VLOOKUP(K7279,TONG_SL!$A:$D,3,0)</f>
        <v>#N/A</v>
      </c>
      <c r="R7279" s="297"/>
      <c r="S7279" s="297"/>
      <c r="T7279" s="297" t="e">
        <f>VLOOKUP(VLOOKUP(G7279,Ma_KH!$A:$R,18,0)&amp;K7279,Gia_MB!$A:$F,6,0)</f>
        <v>#N/A</v>
      </c>
      <c r="U7279" s="298" t="e">
        <f t="shared" si="765"/>
        <v>#N/A</v>
      </c>
      <c r="V7279" s="297"/>
      <c r="W7279" s="299" t="e">
        <f t="shared" si="766"/>
        <v>#N/A</v>
      </c>
      <c r="X7279" s="300" t="str">
        <f t="shared" si="767"/>
        <v>0</v>
      </c>
      <c r="Y7279" s="297"/>
      <c r="Z7279" s="298" t="e">
        <f t="shared" si="768"/>
        <v>#N/A</v>
      </c>
      <c r="AA7279" s="301" t="e">
        <f>VLOOKUP(G7279,Ma_KH!$A:$R,14,0)</f>
        <v>#N/A</v>
      </c>
    </row>
    <row r="7280" spans="1:27" x14ac:dyDescent="0.25">
      <c r="A7280" s="292"/>
      <c r="B7280" s="293"/>
      <c r="C7280" s="294"/>
      <c r="D7280" s="292"/>
      <c r="E7280" s="295"/>
      <c r="F7280" s="294"/>
      <c r="G7280" s="296"/>
      <c r="H7280" s="295"/>
      <c r="I7280" s="293"/>
      <c r="J7280" s="293"/>
      <c r="K7280" s="293"/>
      <c r="L7280" s="21" t="e">
        <f>VLOOKUP($K7280,TONG_SL!$A:$D,2,0)</f>
        <v>#N/A</v>
      </c>
      <c r="N7280" s="21" t="str">
        <f t="shared" si="769"/>
        <v/>
      </c>
      <c r="Q7280" s="21" t="e">
        <f>VLOOKUP(K7280,TONG_SL!$A:$D,3,0)</f>
        <v>#N/A</v>
      </c>
      <c r="R7280" s="297"/>
      <c r="S7280" s="297"/>
      <c r="T7280" s="297" t="e">
        <f>VLOOKUP(VLOOKUP(G7280,Ma_KH!$A:$R,18,0)&amp;K7280,Gia_MB!$A:$F,6,0)</f>
        <v>#N/A</v>
      </c>
      <c r="U7280" s="298" t="e">
        <f t="shared" ref="U7280:U7343" si="770">T7280*R7280</f>
        <v>#N/A</v>
      </c>
      <c r="V7280" s="297"/>
      <c r="W7280" s="299" t="e">
        <f t="shared" ref="W7280:W7343" si="771">U7280*V7280</f>
        <v>#N/A</v>
      </c>
      <c r="X7280" s="300" t="str">
        <f t="shared" ref="X7280:X7343" si="772">IF(B7280&lt;&gt;"","8","0")</f>
        <v>0</v>
      </c>
      <c r="Y7280" s="297"/>
      <c r="Z7280" s="298" t="e">
        <f t="shared" ref="Z7280:Z7343" si="773">U7280*X7280%</f>
        <v>#N/A</v>
      </c>
      <c r="AA7280" s="301" t="e">
        <f>VLOOKUP(G7280,Ma_KH!$A:$R,14,0)</f>
        <v>#N/A</v>
      </c>
    </row>
    <row r="7281" spans="1:27" x14ac:dyDescent="0.25">
      <c r="A7281" s="292"/>
      <c r="B7281" s="293"/>
      <c r="C7281" s="294"/>
      <c r="D7281" s="292"/>
      <c r="E7281" s="295"/>
      <c r="F7281" s="294"/>
      <c r="G7281" s="296"/>
      <c r="H7281" s="295"/>
      <c r="I7281" s="293"/>
      <c r="J7281" s="293"/>
      <c r="K7281" s="293"/>
      <c r="L7281" s="21" t="e">
        <f>VLOOKUP($K7281,TONG_SL!$A:$D,2,0)</f>
        <v>#N/A</v>
      </c>
      <c r="N7281" s="21" t="str">
        <f t="shared" si="769"/>
        <v/>
      </c>
      <c r="Q7281" s="21" t="e">
        <f>VLOOKUP(K7281,TONG_SL!$A:$D,3,0)</f>
        <v>#N/A</v>
      </c>
      <c r="R7281" s="297"/>
      <c r="S7281" s="297"/>
      <c r="T7281" s="297" t="e">
        <f>VLOOKUP(VLOOKUP(G7281,Ma_KH!$A:$R,18,0)&amp;K7281,Gia_MB!$A:$F,6,0)</f>
        <v>#N/A</v>
      </c>
      <c r="U7281" s="298" t="e">
        <f t="shared" si="770"/>
        <v>#N/A</v>
      </c>
      <c r="V7281" s="297"/>
      <c r="W7281" s="299" t="e">
        <f t="shared" si="771"/>
        <v>#N/A</v>
      </c>
      <c r="X7281" s="300" t="str">
        <f t="shared" si="772"/>
        <v>0</v>
      </c>
      <c r="Y7281" s="297"/>
      <c r="Z7281" s="298" t="e">
        <f t="shared" si="773"/>
        <v>#N/A</v>
      </c>
      <c r="AA7281" s="301" t="e">
        <f>VLOOKUP(G7281,Ma_KH!$A:$R,14,0)</f>
        <v>#N/A</v>
      </c>
    </row>
    <row r="7282" spans="1:27" x14ac:dyDescent="0.25">
      <c r="A7282" s="292"/>
      <c r="B7282" s="293"/>
      <c r="C7282" s="294"/>
      <c r="D7282" s="292"/>
      <c r="E7282" s="295"/>
      <c r="F7282" s="294"/>
      <c r="G7282" s="296"/>
      <c r="H7282" s="295"/>
      <c r="I7282" s="293"/>
      <c r="J7282" s="293"/>
      <c r="K7282" s="293"/>
      <c r="L7282" s="21" t="e">
        <f>VLOOKUP($K7282,TONG_SL!$A:$D,2,0)</f>
        <v>#N/A</v>
      </c>
      <c r="N7282" s="21" t="str">
        <f t="shared" si="769"/>
        <v/>
      </c>
      <c r="Q7282" s="21" t="e">
        <f>VLOOKUP(K7282,TONG_SL!$A:$D,3,0)</f>
        <v>#N/A</v>
      </c>
      <c r="R7282" s="297"/>
      <c r="S7282" s="297"/>
      <c r="T7282" s="297" t="e">
        <f>VLOOKUP(VLOOKUP(G7282,Ma_KH!$A:$R,18,0)&amp;K7282,Gia_MB!$A:$F,6,0)</f>
        <v>#N/A</v>
      </c>
      <c r="U7282" s="298" t="e">
        <f t="shared" si="770"/>
        <v>#N/A</v>
      </c>
      <c r="V7282" s="297"/>
      <c r="W7282" s="299" t="e">
        <f t="shared" si="771"/>
        <v>#N/A</v>
      </c>
      <c r="X7282" s="300" t="str">
        <f t="shared" si="772"/>
        <v>0</v>
      </c>
      <c r="Y7282" s="297"/>
      <c r="Z7282" s="298" t="e">
        <f t="shared" si="773"/>
        <v>#N/A</v>
      </c>
      <c r="AA7282" s="301" t="e">
        <f>VLOOKUP(G7282,Ma_KH!$A:$R,14,0)</f>
        <v>#N/A</v>
      </c>
    </row>
    <row r="7283" spans="1:27" x14ac:dyDescent="0.25">
      <c r="A7283" s="292"/>
      <c r="B7283" s="293"/>
      <c r="C7283" s="294"/>
      <c r="D7283" s="292"/>
      <c r="E7283" s="295"/>
      <c r="F7283" s="294"/>
      <c r="G7283" s="296"/>
      <c r="H7283" s="295"/>
      <c r="I7283" s="293"/>
      <c r="J7283" s="293"/>
      <c r="K7283" s="293"/>
      <c r="L7283" s="21" t="e">
        <f>VLOOKUP($K7283,TONG_SL!$A:$D,2,0)</f>
        <v>#N/A</v>
      </c>
      <c r="N7283" s="21" t="str">
        <f t="shared" si="769"/>
        <v/>
      </c>
      <c r="Q7283" s="21" t="e">
        <f>VLOOKUP(K7283,TONG_SL!$A:$D,3,0)</f>
        <v>#N/A</v>
      </c>
      <c r="R7283" s="297"/>
      <c r="S7283" s="297"/>
      <c r="T7283" s="297" t="e">
        <f>VLOOKUP(VLOOKUP(G7283,Ma_KH!$A:$R,18,0)&amp;K7283,Gia_MB!$A:$F,6,0)</f>
        <v>#N/A</v>
      </c>
      <c r="U7283" s="298" t="e">
        <f t="shared" si="770"/>
        <v>#N/A</v>
      </c>
      <c r="V7283" s="297"/>
      <c r="W7283" s="299" t="e">
        <f t="shared" si="771"/>
        <v>#N/A</v>
      </c>
      <c r="X7283" s="300" t="str">
        <f t="shared" si="772"/>
        <v>0</v>
      </c>
      <c r="Y7283" s="297"/>
      <c r="Z7283" s="298" t="e">
        <f t="shared" si="773"/>
        <v>#N/A</v>
      </c>
      <c r="AA7283" s="301" t="e">
        <f>VLOOKUP(G7283,Ma_KH!$A:$R,14,0)</f>
        <v>#N/A</v>
      </c>
    </row>
    <row r="7284" spans="1:27" x14ac:dyDescent="0.25">
      <c r="A7284" s="292"/>
      <c r="B7284" s="293"/>
      <c r="C7284" s="294"/>
      <c r="D7284" s="292"/>
      <c r="E7284" s="295"/>
      <c r="F7284" s="294"/>
      <c r="G7284" s="296"/>
      <c r="H7284" s="295"/>
      <c r="I7284" s="293"/>
      <c r="J7284" s="293"/>
      <c r="K7284" s="293"/>
      <c r="L7284" s="21" t="e">
        <f>VLOOKUP($K7284,TONG_SL!$A:$D,2,0)</f>
        <v>#N/A</v>
      </c>
      <c r="N7284" s="21" t="str">
        <f t="shared" si="769"/>
        <v/>
      </c>
      <c r="Q7284" s="21" t="e">
        <f>VLOOKUP(K7284,TONG_SL!$A:$D,3,0)</f>
        <v>#N/A</v>
      </c>
      <c r="R7284" s="297"/>
      <c r="S7284" s="297"/>
      <c r="T7284" s="297" t="e">
        <f>VLOOKUP(VLOOKUP(G7284,Ma_KH!$A:$R,18,0)&amp;K7284,Gia_MB!$A:$F,6,0)</f>
        <v>#N/A</v>
      </c>
      <c r="U7284" s="298" t="e">
        <f t="shared" si="770"/>
        <v>#N/A</v>
      </c>
      <c r="V7284" s="297"/>
      <c r="W7284" s="299" t="e">
        <f t="shared" si="771"/>
        <v>#N/A</v>
      </c>
      <c r="X7284" s="300" t="str">
        <f t="shared" si="772"/>
        <v>0</v>
      </c>
      <c r="Y7284" s="297"/>
      <c r="Z7284" s="298" t="e">
        <f t="shared" si="773"/>
        <v>#N/A</v>
      </c>
      <c r="AA7284" s="301" t="e">
        <f>VLOOKUP(G7284,Ma_KH!$A:$R,14,0)</f>
        <v>#N/A</v>
      </c>
    </row>
    <row r="7285" spans="1:27" x14ac:dyDescent="0.25">
      <c r="A7285" s="292"/>
      <c r="B7285" s="293"/>
      <c r="C7285" s="294"/>
      <c r="D7285" s="292"/>
      <c r="E7285" s="295"/>
      <c r="F7285" s="294"/>
      <c r="G7285" s="296"/>
      <c r="H7285" s="295"/>
      <c r="I7285" s="293"/>
      <c r="J7285" s="293"/>
      <c r="K7285" s="293"/>
      <c r="L7285" s="21" t="e">
        <f>VLOOKUP($K7285,TONG_SL!$A:$D,2,0)</f>
        <v>#N/A</v>
      </c>
      <c r="N7285" s="21" t="str">
        <f t="shared" si="769"/>
        <v/>
      </c>
      <c r="Q7285" s="21" t="e">
        <f>VLOOKUP(K7285,TONG_SL!$A:$D,3,0)</f>
        <v>#N/A</v>
      </c>
      <c r="R7285" s="297"/>
      <c r="S7285" s="297"/>
      <c r="T7285" s="297" t="e">
        <f>VLOOKUP(VLOOKUP(G7285,Ma_KH!$A:$R,18,0)&amp;K7285,Gia_MB!$A:$F,6,0)</f>
        <v>#N/A</v>
      </c>
      <c r="U7285" s="298" t="e">
        <f t="shared" si="770"/>
        <v>#N/A</v>
      </c>
      <c r="V7285" s="297"/>
      <c r="W7285" s="299" t="e">
        <f t="shared" si="771"/>
        <v>#N/A</v>
      </c>
      <c r="X7285" s="300" t="str">
        <f t="shared" si="772"/>
        <v>0</v>
      </c>
      <c r="Y7285" s="297"/>
      <c r="Z7285" s="298" t="e">
        <f t="shared" si="773"/>
        <v>#N/A</v>
      </c>
      <c r="AA7285" s="301" t="e">
        <f>VLOOKUP(G7285,Ma_KH!$A:$R,14,0)</f>
        <v>#N/A</v>
      </c>
    </row>
    <row r="7286" spans="1:27" x14ac:dyDescent="0.25">
      <c r="A7286" s="292"/>
      <c r="B7286" s="293"/>
      <c r="C7286" s="294"/>
      <c r="D7286" s="292"/>
      <c r="E7286" s="295"/>
      <c r="F7286" s="294"/>
      <c r="G7286" s="296"/>
      <c r="H7286" s="295"/>
      <c r="I7286" s="293"/>
      <c r="J7286" s="293"/>
      <c r="K7286" s="293"/>
      <c r="L7286" s="21" t="e">
        <f>VLOOKUP($K7286,TONG_SL!$A:$D,2,0)</f>
        <v>#N/A</v>
      </c>
      <c r="N7286" s="21" t="str">
        <f t="shared" si="769"/>
        <v/>
      </c>
      <c r="Q7286" s="21" t="e">
        <f>VLOOKUP(K7286,TONG_SL!$A:$D,3,0)</f>
        <v>#N/A</v>
      </c>
      <c r="R7286" s="297"/>
      <c r="S7286" s="297"/>
      <c r="T7286" s="297" t="e">
        <f>VLOOKUP(VLOOKUP(G7286,Ma_KH!$A:$R,18,0)&amp;K7286,Gia_MB!$A:$F,6,0)</f>
        <v>#N/A</v>
      </c>
      <c r="U7286" s="298" t="e">
        <f t="shared" si="770"/>
        <v>#N/A</v>
      </c>
      <c r="V7286" s="297"/>
      <c r="W7286" s="299" t="e">
        <f t="shared" si="771"/>
        <v>#N/A</v>
      </c>
      <c r="X7286" s="300" t="str">
        <f t="shared" si="772"/>
        <v>0</v>
      </c>
      <c r="Y7286" s="297"/>
      <c r="Z7286" s="298" t="e">
        <f t="shared" si="773"/>
        <v>#N/A</v>
      </c>
      <c r="AA7286" s="301" t="e">
        <f>VLOOKUP(G7286,Ma_KH!$A:$R,14,0)</f>
        <v>#N/A</v>
      </c>
    </row>
    <row r="7287" spans="1:27" x14ac:dyDescent="0.25">
      <c r="A7287" s="292"/>
      <c r="B7287" s="293"/>
      <c r="C7287" s="294"/>
      <c r="D7287" s="292"/>
      <c r="E7287" s="295"/>
      <c r="F7287" s="294"/>
      <c r="G7287" s="296"/>
      <c r="H7287" s="295"/>
      <c r="I7287" s="293"/>
      <c r="J7287" s="293"/>
      <c r="K7287" s="293"/>
      <c r="L7287" s="21" t="e">
        <f>VLOOKUP($K7287,TONG_SL!$A:$D,2,0)</f>
        <v>#N/A</v>
      </c>
      <c r="N7287" s="21" t="str">
        <f t="shared" si="769"/>
        <v/>
      </c>
      <c r="Q7287" s="21" t="e">
        <f>VLOOKUP(K7287,TONG_SL!$A:$D,3,0)</f>
        <v>#N/A</v>
      </c>
      <c r="R7287" s="297"/>
      <c r="S7287" s="297"/>
      <c r="T7287" s="297" t="e">
        <f>VLOOKUP(VLOOKUP(G7287,Ma_KH!$A:$R,18,0)&amp;K7287,Gia_MB!$A:$F,6,0)</f>
        <v>#N/A</v>
      </c>
      <c r="U7287" s="298" t="e">
        <f t="shared" si="770"/>
        <v>#N/A</v>
      </c>
      <c r="V7287" s="297"/>
      <c r="W7287" s="299" t="e">
        <f t="shared" si="771"/>
        <v>#N/A</v>
      </c>
      <c r="X7287" s="300" t="str">
        <f t="shared" si="772"/>
        <v>0</v>
      </c>
      <c r="Y7287" s="297"/>
      <c r="Z7287" s="298" t="e">
        <f t="shared" si="773"/>
        <v>#N/A</v>
      </c>
      <c r="AA7287" s="301" t="e">
        <f>VLOOKUP(G7287,Ma_KH!$A:$R,14,0)</f>
        <v>#N/A</v>
      </c>
    </row>
    <row r="7288" spans="1:27" x14ac:dyDescent="0.25">
      <c r="A7288" s="292"/>
      <c r="B7288" s="293"/>
      <c r="C7288" s="294"/>
      <c r="D7288" s="292"/>
      <c r="E7288" s="295"/>
      <c r="F7288" s="294"/>
      <c r="G7288" s="296"/>
      <c r="H7288" s="295"/>
      <c r="I7288" s="293"/>
      <c r="J7288" s="293"/>
      <c r="K7288" s="293"/>
      <c r="L7288" s="21" t="e">
        <f>VLOOKUP($K7288,TONG_SL!$A:$D,2,0)</f>
        <v>#N/A</v>
      </c>
      <c r="N7288" s="21" t="str">
        <f t="shared" si="769"/>
        <v/>
      </c>
      <c r="Q7288" s="21" t="e">
        <f>VLOOKUP(K7288,TONG_SL!$A:$D,3,0)</f>
        <v>#N/A</v>
      </c>
      <c r="R7288" s="297"/>
      <c r="S7288" s="297"/>
      <c r="T7288" s="297" t="e">
        <f>VLOOKUP(VLOOKUP(G7288,Ma_KH!$A:$R,18,0)&amp;K7288,Gia_MB!$A:$F,6,0)</f>
        <v>#N/A</v>
      </c>
      <c r="U7288" s="298" t="e">
        <f t="shared" si="770"/>
        <v>#N/A</v>
      </c>
      <c r="V7288" s="297"/>
      <c r="W7288" s="299" t="e">
        <f t="shared" si="771"/>
        <v>#N/A</v>
      </c>
      <c r="X7288" s="300" t="str">
        <f t="shared" si="772"/>
        <v>0</v>
      </c>
      <c r="Y7288" s="297"/>
      <c r="Z7288" s="298" t="e">
        <f t="shared" si="773"/>
        <v>#N/A</v>
      </c>
      <c r="AA7288" s="301" t="e">
        <f>VLOOKUP(G7288,Ma_KH!$A:$R,14,0)</f>
        <v>#N/A</v>
      </c>
    </row>
    <row r="7289" spans="1:27" x14ac:dyDescent="0.25">
      <c r="A7289" s="292"/>
      <c r="B7289" s="293"/>
      <c r="C7289" s="294"/>
      <c r="D7289" s="292"/>
      <c r="E7289" s="295"/>
      <c r="F7289" s="294"/>
      <c r="G7289" s="296"/>
      <c r="H7289" s="295"/>
      <c r="I7289" s="293"/>
      <c r="J7289" s="293"/>
      <c r="K7289" s="293"/>
      <c r="L7289" s="21" t="e">
        <f>VLOOKUP($K7289,TONG_SL!$A:$D,2,0)</f>
        <v>#N/A</v>
      </c>
      <c r="N7289" s="21" t="str">
        <f t="shared" si="769"/>
        <v/>
      </c>
      <c r="Q7289" s="21" t="e">
        <f>VLOOKUP(K7289,TONG_SL!$A:$D,3,0)</f>
        <v>#N/A</v>
      </c>
      <c r="R7289" s="297"/>
      <c r="S7289" s="297"/>
      <c r="T7289" s="297" t="e">
        <f>VLOOKUP(VLOOKUP(G7289,Ma_KH!$A:$R,18,0)&amp;K7289,Gia_MB!$A:$F,6,0)</f>
        <v>#N/A</v>
      </c>
      <c r="U7289" s="298" t="e">
        <f t="shared" si="770"/>
        <v>#N/A</v>
      </c>
      <c r="V7289" s="297"/>
      <c r="W7289" s="299" t="e">
        <f t="shared" si="771"/>
        <v>#N/A</v>
      </c>
      <c r="X7289" s="300" t="str">
        <f t="shared" si="772"/>
        <v>0</v>
      </c>
      <c r="Y7289" s="297"/>
      <c r="Z7289" s="298" t="e">
        <f t="shared" si="773"/>
        <v>#N/A</v>
      </c>
      <c r="AA7289" s="301" t="e">
        <f>VLOOKUP(G7289,Ma_KH!$A:$R,14,0)</f>
        <v>#N/A</v>
      </c>
    </row>
    <row r="7290" spans="1:27" x14ac:dyDescent="0.25">
      <c r="A7290" s="292"/>
      <c r="B7290" s="293"/>
      <c r="C7290" s="294"/>
      <c r="D7290" s="292"/>
      <c r="E7290" s="295"/>
      <c r="F7290" s="294"/>
      <c r="G7290" s="296"/>
      <c r="H7290" s="295"/>
      <c r="I7290" s="293"/>
      <c r="J7290" s="293"/>
      <c r="K7290" s="293"/>
      <c r="L7290" s="21" t="e">
        <f>VLOOKUP($K7290,TONG_SL!$A:$D,2,0)</f>
        <v>#N/A</v>
      </c>
      <c r="N7290" s="21" t="str">
        <f t="shared" si="769"/>
        <v/>
      </c>
      <c r="Q7290" s="21" t="e">
        <f>VLOOKUP(K7290,TONG_SL!$A:$D,3,0)</f>
        <v>#N/A</v>
      </c>
      <c r="R7290" s="297"/>
      <c r="S7290" s="297"/>
      <c r="T7290" s="297" t="e">
        <f>VLOOKUP(VLOOKUP(G7290,Ma_KH!$A:$R,18,0)&amp;K7290,Gia_MB!$A:$F,6,0)</f>
        <v>#N/A</v>
      </c>
      <c r="U7290" s="298" t="e">
        <f t="shared" si="770"/>
        <v>#N/A</v>
      </c>
      <c r="V7290" s="297"/>
      <c r="W7290" s="299" t="e">
        <f t="shared" si="771"/>
        <v>#N/A</v>
      </c>
      <c r="X7290" s="300" t="str">
        <f t="shared" si="772"/>
        <v>0</v>
      </c>
      <c r="Y7290" s="297"/>
      <c r="Z7290" s="298" t="e">
        <f t="shared" si="773"/>
        <v>#N/A</v>
      </c>
      <c r="AA7290" s="301" t="e">
        <f>VLOOKUP(G7290,Ma_KH!$A:$R,14,0)</f>
        <v>#N/A</v>
      </c>
    </row>
    <row r="7291" spans="1:27" x14ac:dyDescent="0.25">
      <c r="A7291" s="292"/>
      <c r="B7291" s="293"/>
      <c r="C7291" s="294"/>
      <c r="D7291" s="292"/>
      <c r="E7291" s="295"/>
      <c r="F7291" s="294"/>
      <c r="G7291" s="296"/>
      <c r="H7291" s="295"/>
      <c r="I7291" s="293"/>
      <c r="J7291" s="293"/>
      <c r="K7291" s="293"/>
      <c r="L7291" s="21" t="e">
        <f>VLOOKUP($K7291,TONG_SL!$A:$D,2,0)</f>
        <v>#N/A</v>
      </c>
      <c r="N7291" s="21" t="str">
        <f t="shared" si="769"/>
        <v/>
      </c>
      <c r="Q7291" s="21" t="e">
        <f>VLOOKUP(K7291,TONG_SL!$A:$D,3,0)</f>
        <v>#N/A</v>
      </c>
      <c r="R7291" s="297"/>
      <c r="S7291" s="297"/>
      <c r="T7291" s="297" t="e">
        <f>VLOOKUP(VLOOKUP(G7291,Ma_KH!$A:$R,18,0)&amp;K7291,Gia_MB!$A:$F,6,0)</f>
        <v>#N/A</v>
      </c>
      <c r="U7291" s="298" t="e">
        <f t="shared" si="770"/>
        <v>#N/A</v>
      </c>
      <c r="V7291" s="297"/>
      <c r="W7291" s="299" t="e">
        <f t="shared" si="771"/>
        <v>#N/A</v>
      </c>
      <c r="X7291" s="300" t="str">
        <f t="shared" si="772"/>
        <v>0</v>
      </c>
      <c r="Y7291" s="297"/>
      <c r="Z7291" s="298" t="e">
        <f t="shared" si="773"/>
        <v>#N/A</v>
      </c>
      <c r="AA7291" s="301" t="e">
        <f>VLOOKUP(G7291,Ma_KH!$A:$R,14,0)</f>
        <v>#N/A</v>
      </c>
    </row>
    <row r="7292" spans="1:27" x14ac:dyDescent="0.25">
      <c r="A7292" s="292"/>
      <c r="B7292" s="293"/>
      <c r="C7292" s="294"/>
      <c r="D7292" s="292"/>
      <c r="E7292" s="295"/>
      <c r="F7292" s="294"/>
      <c r="G7292" s="296"/>
      <c r="H7292" s="295"/>
      <c r="I7292" s="293"/>
      <c r="J7292" s="293"/>
      <c r="K7292" s="293"/>
      <c r="L7292" s="21" t="e">
        <f>VLOOKUP($K7292,TONG_SL!$A:$D,2,0)</f>
        <v>#N/A</v>
      </c>
      <c r="N7292" s="21" t="str">
        <f t="shared" si="769"/>
        <v/>
      </c>
      <c r="Q7292" s="21" t="e">
        <f>VLOOKUP(K7292,TONG_SL!$A:$D,3,0)</f>
        <v>#N/A</v>
      </c>
      <c r="R7292" s="297"/>
      <c r="S7292" s="297"/>
      <c r="T7292" s="297" t="e">
        <f>VLOOKUP(VLOOKUP(G7292,Ma_KH!$A:$R,18,0)&amp;K7292,Gia_MB!$A:$F,6,0)</f>
        <v>#N/A</v>
      </c>
      <c r="U7292" s="298" t="e">
        <f t="shared" si="770"/>
        <v>#N/A</v>
      </c>
      <c r="V7292" s="297"/>
      <c r="W7292" s="299" t="e">
        <f t="shared" si="771"/>
        <v>#N/A</v>
      </c>
      <c r="X7292" s="300" t="str">
        <f t="shared" si="772"/>
        <v>0</v>
      </c>
      <c r="Y7292" s="297"/>
      <c r="Z7292" s="298" t="e">
        <f t="shared" si="773"/>
        <v>#N/A</v>
      </c>
      <c r="AA7292" s="301" t="e">
        <f>VLOOKUP(G7292,Ma_KH!$A:$R,14,0)</f>
        <v>#N/A</v>
      </c>
    </row>
    <row r="7293" spans="1:27" x14ac:dyDescent="0.25">
      <c r="A7293" s="292"/>
      <c r="B7293" s="293"/>
      <c r="C7293" s="294"/>
      <c r="D7293" s="292"/>
      <c r="E7293" s="295"/>
      <c r="F7293" s="294"/>
      <c r="G7293" s="296"/>
      <c r="H7293" s="295"/>
      <c r="I7293" s="293"/>
      <c r="J7293" s="293"/>
      <c r="K7293" s="293"/>
      <c r="L7293" s="21" t="e">
        <f>VLOOKUP($K7293,TONG_SL!$A:$D,2,0)</f>
        <v>#N/A</v>
      </c>
      <c r="N7293" s="21" t="str">
        <f t="shared" si="769"/>
        <v/>
      </c>
      <c r="Q7293" s="21" t="e">
        <f>VLOOKUP(K7293,TONG_SL!$A:$D,3,0)</f>
        <v>#N/A</v>
      </c>
      <c r="R7293" s="297"/>
      <c r="S7293" s="297"/>
      <c r="T7293" s="297" t="e">
        <f>VLOOKUP(VLOOKUP(G7293,Ma_KH!$A:$R,18,0)&amp;K7293,Gia_MB!$A:$F,6,0)</f>
        <v>#N/A</v>
      </c>
      <c r="U7293" s="298" t="e">
        <f t="shared" si="770"/>
        <v>#N/A</v>
      </c>
      <c r="V7293" s="297"/>
      <c r="W7293" s="299" t="e">
        <f t="shared" si="771"/>
        <v>#N/A</v>
      </c>
      <c r="X7293" s="300" t="str">
        <f t="shared" si="772"/>
        <v>0</v>
      </c>
      <c r="Y7293" s="297"/>
      <c r="Z7293" s="298" t="e">
        <f t="shared" si="773"/>
        <v>#N/A</v>
      </c>
      <c r="AA7293" s="301" t="e">
        <f>VLOOKUP(G7293,Ma_KH!$A:$R,14,0)</f>
        <v>#N/A</v>
      </c>
    </row>
    <row r="7294" spans="1:27" x14ac:dyDescent="0.25">
      <c r="A7294" s="292"/>
      <c r="B7294" s="293"/>
      <c r="C7294" s="294"/>
      <c r="D7294" s="292"/>
      <c r="E7294" s="295"/>
      <c r="F7294" s="294"/>
      <c r="G7294" s="296"/>
      <c r="H7294" s="295"/>
      <c r="I7294" s="293"/>
      <c r="J7294" s="293"/>
      <c r="K7294" s="293"/>
      <c r="L7294" s="21" t="e">
        <f>VLOOKUP($K7294,TONG_SL!$A:$D,2,0)</f>
        <v>#N/A</v>
      </c>
      <c r="N7294" s="21" t="str">
        <f t="shared" si="769"/>
        <v/>
      </c>
      <c r="Q7294" s="21" t="e">
        <f>VLOOKUP(K7294,TONG_SL!$A:$D,3,0)</f>
        <v>#N/A</v>
      </c>
      <c r="R7294" s="297"/>
      <c r="S7294" s="297"/>
      <c r="T7294" s="297" t="e">
        <f>VLOOKUP(VLOOKUP(G7294,Ma_KH!$A:$R,18,0)&amp;K7294,Gia_MB!$A:$F,6,0)</f>
        <v>#N/A</v>
      </c>
      <c r="U7294" s="298" t="e">
        <f t="shared" si="770"/>
        <v>#N/A</v>
      </c>
      <c r="V7294" s="297"/>
      <c r="W7294" s="299" t="e">
        <f t="shared" si="771"/>
        <v>#N/A</v>
      </c>
      <c r="X7294" s="300" t="str">
        <f t="shared" si="772"/>
        <v>0</v>
      </c>
      <c r="Y7294" s="297"/>
      <c r="Z7294" s="298" t="e">
        <f t="shared" si="773"/>
        <v>#N/A</v>
      </c>
      <c r="AA7294" s="301" t="e">
        <f>VLOOKUP(G7294,Ma_KH!$A:$R,14,0)</f>
        <v>#N/A</v>
      </c>
    </row>
    <row r="7295" spans="1:27" x14ac:dyDescent="0.25">
      <c r="A7295" s="292"/>
      <c r="B7295" s="293"/>
      <c r="C7295" s="294"/>
      <c r="D7295" s="292"/>
      <c r="E7295" s="295"/>
      <c r="F7295" s="294"/>
      <c r="G7295" s="296"/>
      <c r="H7295" s="295"/>
      <c r="I7295" s="293"/>
      <c r="J7295" s="293"/>
      <c r="K7295" s="293"/>
      <c r="L7295" s="21" t="e">
        <f>VLOOKUP($K7295,TONG_SL!$A:$D,2,0)</f>
        <v>#N/A</v>
      </c>
      <c r="N7295" s="21" t="str">
        <f t="shared" si="769"/>
        <v/>
      </c>
      <c r="Q7295" s="21" t="e">
        <f>VLOOKUP(K7295,TONG_SL!$A:$D,3,0)</f>
        <v>#N/A</v>
      </c>
      <c r="R7295" s="297"/>
      <c r="S7295" s="297"/>
      <c r="T7295" s="297" t="e">
        <f>VLOOKUP(VLOOKUP(G7295,Ma_KH!$A:$R,18,0)&amp;K7295,Gia_MB!$A:$F,6,0)</f>
        <v>#N/A</v>
      </c>
      <c r="U7295" s="298" t="e">
        <f t="shared" si="770"/>
        <v>#N/A</v>
      </c>
      <c r="V7295" s="297"/>
      <c r="W7295" s="299" t="e">
        <f t="shared" si="771"/>
        <v>#N/A</v>
      </c>
      <c r="X7295" s="300" t="str">
        <f t="shared" si="772"/>
        <v>0</v>
      </c>
      <c r="Y7295" s="297"/>
      <c r="Z7295" s="298" t="e">
        <f t="shared" si="773"/>
        <v>#N/A</v>
      </c>
      <c r="AA7295" s="301" t="e">
        <f>VLOOKUP(G7295,Ma_KH!$A:$R,14,0)</f>
        <v>#N/A</v>
      </c>
    </row>
    <row r="7296" spans="1:27" x14ac:dyDescent="0.25">
      <c r="A7296" s="292"/>
      <c r="B7296" s="293"/>
      <c r="C7296" s="294"/>
      <c r="D7296" s="292"/>
      <c r="E7296" s="295"/>
      <c r="F7296" s="294"/>
      <c r="G7296" s="296"/>
      <c r="H7296" s="295"/>
      <c r="I7296" s="293"/>
      <c r="J7296" s="293"/>
      <c r="K7296" s="293"/>
      <c r="L7296" s="21" t="e">
        <f>VLOOKUP($K7296,TONG_SL!$A:$D,2,0)</f>
        <v>#N/A</v>
      </c>
      <c r="N7296" s="21" t="str">
        <f t="shared" si="769"/>
        <v/>
      </c>
      <c r="Q7296" s="21" t="e">
        <f>VLOOKUP(K7296,TONG_SL!$A:$D,3,0)</f>
        <v>#N/A</v>
      </c>
      <c r="R7296" s="297"/>
      <c r="S7296" s="297"/>
      <c r="T7296" s="297" t="e">
        <f>VLOOKUP(VLOOKUP(G7296,Ma_KH!$A:$R,18,0)&amp;K7296,Gia_MB!$A:$F,6,0)</f>
        <v>#N/A</v>
      </c>
      <c r="U7296" s="298" t="e">
        <f t="shared" si="770"/>
        <v>#N/A</v>
      </c>
      <c r="V7296" s="297"/>
      <c r="W7296" s="299" t="e">
        <f t="shared" si="771"/>
        <v>#N/A</v>
      </c>
      <c r="X7296" s="300" t="str">
        <f t="shared" si="772"/>
        <v>0</v>
      </c>
      <c r="Y7296" s="297"/>
      <c r="Z7296" s="298" t="e">
        <f t="shared" si="773"/>
        <v>#N/A</v>
      </c>
      <c r="AA7296" s="301" t="e">
        <f>VLOOKUP(G7296,Ma_KH!$A:$R,14,0)</f>
        <v>#N/A</v>
      </c>
    </row>
    <row r="7297" spans="1:27" x14ac:dyDescent="0.25">
      <c r="A7297" s="292"/>
      <c r="B7297" s="293"/>
      <c r="C7297" s="294"/>
      <c r="D7297" s="292"/>
      <c r="E7297" s="295"/>
      <c r="F7297" s="294"/>
      <c r="G7297" s="296"/>
      <c r="H7297" s="295"/>
      <c r="I7297" s="293"/>
      <c r="J7297" s="293"/>
      <c r="K7297" s="293"/>
      <c r="L7297" s="21" t="e">
        <f>VLOOKUP($K7297,TONG_SL!$A:$D,2,0)</f>
        <v>#N/A</v>
      </c>
      <c r="N7297" s="21" t="str">
        <f t="shared" ref="N7297:N7360" si="774">IF($B7297&lt;&gt;"","K-C6","")</f>
        <v/>
      </c>
      <c r="Q7297" s="21" t="e">
        <f>VLOOKUP(K7297,TONG_SL!$A:$D,3,0)</f>
        <v>#N/A</v>
      </c>
      <c r="R7297" s="297"/>
      <c r="S7297" s="297"/>
      <c r="T7297" s="297" t="e">
        <f>VLOOKUP(VLOOKUP(G7297,Ma_KH!$A:$R,18,0)&amp;K7297,Gia_MB!$A:$F,6,0)</f>
        <v>#N/A</v>
      </c>
      <c r="U7297" s="298" t="e">
        <f t="shared" si="770"/>
        <v>#N/A</v>
      </c>
      <c r="V7297" s="297"/>
      <c r="W7297" s="299" t="e">
        <f t="shared" si="771"/>
        <v>#N/A</v>
      </c>
      <c r="X7297" s="300" t="str">
        <f t="shared" si="772"/>
        <v>0</v>
      </c>
      <c r="Y7297" s="297"/>
      <c r="Z7297" s="298" t="e">
        <f t="shared" si="773"/>
        <v>#N/A</v>
      </c>
      <c r="AA7297" s="301" t="e">
        <f>VLOOKUP(G7297,Ma_KH!$A:$R,14,0)</f>
        <v>#N/A</v>
      </c>
    </row>
    <row r="7298" spans="1:27" x14ac:dyDescent="0.25">
      <c r="A7298" s="292"/>
      <c r="B7298" s="293"/>
      <c r="C7298" s="294"/>
      <c r="D7298" s="292"/>
      <c r="E7298" s="295"/>
      <c r="F7298" s="294"/>
      <c r="G7298" s="296"/>
      <c r="H7298" s="295"/>
      <c r="I7298" s="293"/>
      <c r="J7298" s="293"/>
      <c r="K7298" s="293"/>
      <c r="L7298" s="21" t="e">
        <f>VLOOKUP($K7298,TONG_SL!$A:$D,2,0)</f>
        <v>#N/A</v>
      </c>
      <c r="N7298" s="21" t="str">
        <f t="shared" si="774"/>
        <v/>
      </c>
      <c r="Q7298" s="21" t="e">
        <f>VLOOKUP(K7298,TONG_SL!$A:$D,3,0)</f>
        <v>#N/A</v>
      </c>
      <c r="R7298" s="297"/>
      <c r="S7298" s="297"/>
      <c r="T7298" s="297" t="e">
        <f>VLOOKUP(VLOOKUP(G7298,Ma_KH!$A:$R,18,0)&amp;K7298,Gia_MB!$A:$F,6,0)</f>
        <v>#N/A</v>
      </c>
      <c r="U7298" s="298" t="e">
        <f t="shared" si="770"/>
        <v>#N/A</v>
      </c>
      <c r="V7298" s="297"/>
      <c r="W7298" s="299" t="e">
        <f t="shared" si="771"/>
        <v>#N/A</v>
      </c>
      <c r="X7298" s="300" t="str">
        <f t="shared" si="772"/>
        <v>0</v>
      </c>
      <c r="Y7298" s="297"/>
      <c r="Z7298" s="298" t="e">
        <f t="shared" si="773"/>
        <v>#N/A</v>
      </c>
      <c r="AA7298" s="301" t="e">
        <f>VLOOKUP(G7298,Ma_KH!$A:$R,14,0)</f>
        <v>#N/A</v>
      </c>
    </row>
    <row r="7299" spans="1:27" x14ac:dyDescent="0.25">
      <c r="A7299" s="292"/>
      <c r="B7299" s="293"/>
      <c r="C7299" s="294"/>
      <c r="D7299" s="292"/>
      <c r="E7299" s="295"/>
      <c r="F7299" s="294"/>
      <c r="G7299" s="296"/>
      <c r="H7299" s="295"/>
      <c r="I7299" s="293"/>
      <c r="J7299" s="293"/>
      <c r="K7299" s="293"/>
      <c r="L7299" s="21" t="e">
        <f>VLOOKUP($K7299,TONG_SL!$A:$D,2,0)</f>
        <v>#N/A</v>
      </c>
      <c r="N7299" s="21" t="str">
        <f t="shared" si="774"/>
        <v/>
      </c>
      <c r="Q7299" s="21" t="e">
        <f>VLOOKUP(K7299,TONG_SL!$A:$D,3,0)</f>
        <v>#N/A</v>
      </c>
      <c r="R7299" s="297"/>
      <c r="S7299" s="297"/>
      <c r="T7299" s="297" t="e">
        <f>VLOOKUP(VLOOKUP(G7299,Ma_KH!$A:$R,18,0)&amp;K7299,Gia_MB!$A:$F,6,0)</f>
        <v>#N/A</v>
      </c>
      <c r="U7299" s="298" t="e">
        <f t="shared" si="770"/>
        <v>#N/A</v>
      </c>
      <c r="V7299" s="297"/>
      <c r="W7299" s="299" t="e">
        <f t="shared" si="771"/>
        <v>#N/A</v>
      </c>
      <c r="X7299" s="300" t="str">
        <f t="shared" si="772"/>
        <v>0</v>
      </c>
      <c r="Y7299" s="297"/>
      <c r="Z7299" s="298" t="e">
        <f t="shared" si="773"/>
        <v>#N/A</v>
      </c>
      <c r="AA7299" s="301" t="e">
        <f>VLOOKUP(G7299,Ma_KH!$A:$R,14,0)</f>
        <v>#N/A</v>
      </c>
    </row>
    <row r="7300" spans="1:27" x14ac:dyDescent="0.25">
      <c r="A7300" s="292"/>
      <c r="B7300" s="293"/>
      <c r="C7300" s="294"/>
      <c r="D7300" s="292"/>
      <c r="E7300" s="295"/>
      <c r="F7300" s="294"/>
      <c r="G7300" s="296"/>
      <c r="H7300" s="295"/>
      <c r="I7300" s="293"/>
      <c r="J7300" s="293"/>
      <c r="K7300" s="293"/>
      <c r="L7300" s="21" t="e">
        <f>VLOOKUP($K7300,TONG_SL!$A:$D,2,0)</f>
        <v>#N/A</v>
      </c>
      <c r="N7300" s="21" t="str">
        <f t="shared" si="774"/>
        <v/>
      </c>
      <c r="Q7300" s="21" t="e">
        <f>VLOOKUP(K7300,TONG_SL!$A:$D,3,0)</f>
        <v>#N/A</v>
      </c>
      <c r="R7300" s="297"/>
      <c r="S7300" s="297"/>
      <c r="T7300" s="297" t="e">
        <f>VLOOKUP(VLOOKUP(G7300,Ma_KH!$A:$R,18,0)&amp;K7300,Gia_MB!$A:$F,6,0)</f>
        <v>#N/A</v>
      </c>
      <c r="U7300" s="298" t="e">
        <f t="shared" si="770"/>
        <v>#N/A</v>
      </c>
      <c r="V7300" s="297"/>
      <c r="W7300" s="299" t="e">
        <f t="shared" si="771"/>
        <v>#N/A</v>
      </c>
      <c r="X7300" s="300" t="str">
        <f t="shared" si="772"/>
        <v>0</v>
      </c>
      <c r="Y7300" s="297"/>
      <c r="Z7300" s="298" t="e">
        <f t="shared" si="773"/>
        <v>#N/A</v>
      </c>
      <c r="AA7300" s="301" t="e">
        <f>VLOOKUP(G7300,Ma_KH!$A:$R,14,0)</f>
        <v>#N/A</v>
      </c>
    </row>
    <row r="7301" spans="1:27" x14ac:dyDescent="0.25">
      <c r="A7301" s="292"/>
      <c r="B7301" s="293"/>
      <c r="C7301" s="294"/>
      <c r="D7301" s="292"/>
      <c r="E7301" s="295"/>
      <c r="F7301" s="294"/>
      <c r="G7301" s="296"/>
      <c r="H7301" s="295"/>
      <c r="I7301" s="293"/>
      <c r="J7301" s="293"/>
      <c r="K7301" s="293"/>
      <c r="L7301" s="21" t="e">
        <f>VLOOKUP($K7301,TONG_SL!$A:$D,2,0)</f>
        <v>#N/A</v>
      </c>
      <c r="N7301" s="21" t="str">
        <f t="shared" si="774"/>
        <v/>
      </c>
      <c r="Q7301" s="21" t="e">
        <f>VLOOKUP(K7301,TONG_SL!$A:$D,3,0)</f>
        <v>#N/A</v>
      </c>
      <c r="R7301" s="297"/>
      <c r="S7301" s="297"/>
      <c r="T7301" s="297" t="e">
        <f>VLOOKUP(VLOOKUP(G7301,Ma_KH!$A:$R,18,0)&amp;K7301,Gia_MB!$A:$F,6,0)</f>
        <v>#N/A</v>
      </c>
      <c r="U7301" s="298" t="e">
        <f t="shared" si="770"/>
        <v>#N/A</v>
      </c>
      <c r="V7301" s="297"/>
      <c r="W7301" s="299" t="e">
        <f t="shared" si="771"/>
        <v>#N/A</v>
      </c>
      <c r="X7301" s="300" t="str">
        <f t="shared" si="772"/>
        <v>0</v>
      </c>
      <c r="Y7301" s="297"/>
      <c r="Z7301" s="298" t="e">
        <f t="shared" si="773"/>
        <v>#N/A</v>
      </c>
      <c r="AA7301" s="301" t="e">
        <f>VLOOKUP(G7301,Ma_KH!$A:$R,14,0)</f>
        <v>#N/A</v>
      </c>
    </row>
    <row r="7302" spans="1:27" x14ac:dyDescent="0.25">
      <c r="A7302" s="292"/>
      <c r="B7302" s="293"/>
      <c r="C7302" s="294"/>
      <c r="D7302" s="292"/>
      <c r="E7302" s="295"/>
      <c r="F7302" s="294"/>
      <c r="G7302" s="296"/>
      <c r="H7302" s="295"/>
      <c r="I7302" s="293"/>
      <c r="J7302" s="293"/>
      <c r="K7302" s="293"/>
      <c r="L7302" s="21" t="e">
        <f>VLOOKUP($K7302,TONG_SL!$A:$D,2,0)</f>
        <v>#N/A</v>
      </c>
      <c r="N7302" s="21" t="str">
        <f t="shared" si="774"/>
        <v/>
      </c>
      <c r="Q7302" s="21" t="e">
        <f>VLOOKUP(K7302,TONG_SL!$A:$D,3,0)</f>
        <v>#N/A</v>
      </c>
      <c r="R7302" s="297"/>
      <c r="S7302" s="297"/>
      <c r="T7302" s="297" t="e">
        <f>VLOOKUP(VLOOKUP(G7302,Ma_KH!$A:$R,18,0)&amp;K7302,Gia_MB!$A:$F,6,0)</f>
        <v>#N/A</v>
      </c>
      <c r="U7302" s="298" t="e">
        <f t="shared" si="770"/>
        <v>#N/A</v>
      </c>
      <c r="V7302" s="297"/>
      <c r="W7302" s="299" t="e">
        <f t="shared" si="771"/>
        <v>#N/A</v>
      </c>
      <c r="X7302" s="300" t="str">
        <f t="shared" si="772"/>
        <v>0</v>
      </c>
      <c r="Y7302" s="297"/>
      <c r="Z7302" s="298" t="e">
        <f t="shared" si="773"/>
        <v>#N/A</v>
      </c>
      <c r="AA7302" s="301" t="e">
        <f>VLOOKUP(G7302,Ma_KH!$A:$R,14,0)</f>
        <v>#N/A</v>
      </c>
    </row>
    <row r="7303" spans="1:27" x14ac:dyDescent="0.25">
      <c r="A7303" s="292"/>
      <c r="B7303" s="293"/>
      <c r="C7303" s="294"/>
      <c r="D7303" s="292"/>
      <c r="E7303" s="295"/>
      <c r="F7303" s="294"/>
      <c r="G7303" s="296"/>
      <c r="H7303" s="295"/>
      <c r="I7303" s="293"/>
      <c r="J7303" s="293"/>
      <c r="K7303" s="293"/>
      <c r="L7303" s="21" t="e">
        <f>VLOOKUP($K7303,TONG_SL!$A:$D,2,0)</f>
        <v>#N/A</v>
      </c>
      <c r="N7303" s="21" t="str">
        <f t="shared" si="774"/>
        <v/>
      </c>
      <c r="Q7303" s="21" t="e">
        <f>VLOOKUP(K7303,TONG_SL!$A:$D,3,0)</f>
        <v>#N/A</v>
      </c>
      <c r="R7303" s="297"/>
      <c r="S7303" s="297"/>
      <c r="T7303" s="297" t="e">
        <f>VLOOKUP(VLOOKUP(G7303,Ma_KH!$A:$R,18,0)&amp;K7303,Gia_MB!$A:$F,6,0)</f>
        <v>#N/A</v>
      </c>
      <c r="U7303" s="298" t="e">
        <f t="shared" si="770"/>
        <v>#N/A</v>
      </c>
      <c r="V7303" s="297"/>
      <c r="W7303" s="299" t="e">
        <f t="shared" si="771"/>
        <v>#N/A</v>
      </c>
      <c r="X7303" s="300" t="str">
        <f t="shared" si="772"/>
        <v>0</v>
      </c>
      <c r="Y7303" s="297"/>
      <c r="Z7303" s="298" t="e">
        <f t="shared" si="773"/>
        <v>#N/A</v>
      </c>
      <c r="AA7303" s="301" t="e">
        <f>VLOOKUP(G7303,Ma_KH!$A:$R,14,0)</f>
        <v>#N/A</v>
      </c>
    </row>
    <row r="7304" spans="1:27" x14ac:dyDescent="0.25">
      <c r="A7304" s="292"/>
      <c r="B7304" s="293"/>
      <c r="C7304" s="294"/>
      <c r="D7304" s="292"/>
      <c r="E7304" s="295"/>
      <c r="F7304" s="294"/>
      <c r="G7304" s="296"/>
      <c r="H7304" s="295"/>
      <c r="I7304" s="293"/>
      <c r="J7304" s="293"/>
      <c r="K7304" s="293"/>
      <c r="L7304" s="21" t="e">
        <f>VLOOKUP($K7304,TONG_SL!$A:$D,2,0)</f>
        <v>#N/A</v>
      </c>
      <c r="N7304" s="21" t="str">
        <f t="shared" si="774"/>
        <v/>
      </c>
      <c r="Q7304" s="21" t="e">
        <f>VLOOKUP(K7304,TONG_SL!$A:$D,3,0)</f>
        <v>#N/A</v>
      </c>
      <c r="R7304" s="297"/>
      <c r="S7304" s="297"/>
      <c r="T7304" s="297" t="e">
        <f>VLOOKUP(VLOOKUP(G7304,Ma_KH!$A:$R,18,0)&amp;K7304,Gia_MB!$A:$F,6,0)</f>
        <v>#N/A</v>
      </c>
      <c r="U7304" s="298" t="e">
        <f t="shared" si="770"/>
        <v>#N/A</v>
      </c>
      <c r="V7304" s="297"/>
      <c r="W7304" s="299" t="e">
        <f t="shared" si="771"/>
        <v>#N/A</v>
      </c>
      <c r="X7304" s="300" t="str">
        <f t="shared" si="772"/>
        <v>0</v>
      </c>
      <c r="Y7304" s="297"/>
      <c r="Z7304" s="298" t="e">
        <f t="shared" si="773"/>
        <v>#N/A</v>
      </c>
      <c r="AA7304" s="301" t="e">
        <f>VLOOKUP(G7304,Ma_KH!$A:$R,14,0)</f>
        <v>#N/A</v>
      </c>
    </row>
    <row r="7305" spans="1:27" x14ac:dyDescent="0.25">
      <c r="A7305" s="292"/>
      <c r="B7305" s="293"/>
      <c r="C7305" s="294"/>
      <c r="D7305" s="292"/>
      <c r="E7305" s="295"/>
      <c r="F7305" s="294"/>
      <c r="G7305" s="296"/>
      <c r="H7305" s="295"/>
      <c r="I7305" s="293"/>
      <c r="J7305" s="293"/>
      <c r="K7305" s="293"/>
      <c r="L7305" s="21" t="e">
        <f>VLOOKUP($K7305,TONG_SL!$A:$D,2,0)</f>
        <v>#N/A</v>
      </c>
      <c r="N7305" s="21" t="str">
        <f t="shared" si="774"/>
        <v/>
      </c>
      <c r="Q7305" s="21" t="e">
        <f>VLOOKUP(K7305,TONG_SL!$A:$D,3,0)</f>
        <v>#N/A</v>
      </c>
      <c r="R7305" s="297"/>
      <c r="S7305" s="297"/>
      <c r="T7305" s="297" t="e">
        <f>VLOOKUP(VLOOKUP(G7305,Ma_KH!$A:$R,18,0)&amp;K7305,Gia_MB!$A:$F,6,0)</f>
        <v>#N/A</v>
      </c>
      <c r="U7305" s="298" t="e">
        <f t="shared" si="770"/>
        <v>#N/A</v>
      </c>
      <c r="V7305" s="297"/>
      <c r="W7305" s="299" t="e">
        <f t="shared" si="771"/>
        <v>#N/A</v>
      </c>
      <c r="X7305" s="300" t="str">
        <f t="shared" si="772"/>
        <v>0</v>
      </c>
      <c r="Y7305" s="297"/>
      <c r="Z7305" s="298" t="e">
        <f t="shared" si="773"/>
        <v>#N/A</v>
      </c>
      <c r="AA7305" s="301" t="e">
        <f>VLOOKUP(G7305,Ma_KH!$A:$R,14,0)</f>
        <v>#N/A</v>
      </c>
    </row>
    <row r="7306" spans="1:27" x14ac:dyDescent="0.25">
      <c r="A7306" s="292"/>
      <c r="B7306" s="293"/>
      <c r="C7306" s="294"/>
      <c r="D7306" s="292"/>
      <c r="E7306" s="295"/>
      <c r="F7306" s="294"/>
      <c r="G7306" s="296"/>
      <c r="H7306" s="295"/>
      <c r="I7306" s="293"/>
      <c r="J7306" s="293"/>
      <c r="K7306" s="293"/>
      <c r="L7306" s="21" t="e">
        <f>VLOOKUP($K7306,TONG_SL!$A:$D,2,0)</f>
        <v>#N/A</v>
      </c>
      <c r="N7306" s="21" t="str">
        <f t="shared" si="774"/>
        <v/>
      </c>
      <c r="Q7306" s="21" t="e">
        <f>VLOOKUP(K7306,TONG_SL!$A:$D,3,0)</f>
        <v>#N/A</v>
      </c>
      <c r="R7306" s="297"/>
      <c r="S7306" s="297"/>
      <c r="T7306" s="297" t="e">
        <f>VLOOKUP(VLOOKUP(G7306,Ma_KH!$A:$R,18,0)&amp;K7306,Gia_MB!$A:$F,6,0)</f>
        <v>#N/A</v>
      </c>
      <c r="U7306" s="298" t="e">
        <f t="shared" si="770"/>
        <v>#N/A</v>
      </c>
      <c r="V7306" s="297"/>
      <c r="W7306" s="299" t="e">
        <f t="shared" si="771"/>
        <v>#N/A</v>
      </c>
      <c r="X7306" s="300" t="str">
        <f t="shared" si="772"/>
        <v>0</v>
      </c>
      <c r="Y7306" s="297"/>
      <c r="Z7306" s="298" t="e">
        <f t="shared" si="773"/>
        <v>#N/A</v>
      </c>
      <c r="AA7306" s="301" t="e">
        <f>VLOOKUP(G7306,Ma_KH!$A:$R,14,0)</f>
        <v>#N/A</v>
      </c>
    </row>
    <row r="7307" spans="1:27" x14ac:dyDescent="0.25">
      <c r="A7307" s="292"/>
      <c r="B7307" s="293"/>
      <c r="C7307" s="294"/>
      <c r="D7307" s="292"/>
      <c r="E7307" s="295"/>
      <c r="F7307" s="294"/>
      <c r="G7307" s="296"/>
      <c r="H7307" s="295"/>
      <c r="I7307" s="293"/>
      <c r="J7307" s="293"/>
      <c r="K7307" s="293"/>
      <c r="L7307" s="21" t="e">
        <f>VLOOKUP($K7307,TONG_SL!$A:$D,2,0)</f>
        <v>#N/A</v>
      </c>
      <c r="N7307" s="21" t="str">
        <f t="shared" si="774"/>
        <v/>
      </c>
      <c r="Q7307" s="21" t="e">
        <f>VLOOKUP(K7307,TONG_SL!$A:$D,3,0)</f>
        <v>#N/A</v>
      </c>
      <c r="R7307" s="297"/>
      <c r="S7307" s="297"/>
      <c r="T7307" s="297" t="e">
        <f>VLOOKUP(VLOOKUP(G7307,Ma_KH!$A:$R,18,0)&amp;K7307,Gia_MB!$A:$F,6,0)</f>
        <v>#N/A</v>
      </c>
      <c r="U7307" s="298" t="e">
        <f t="shared" si="770"/>
        <v>#N/A</v>
      </c>
      <c r="V7307" s="297"/>
      <c r="W7307" s="299" t="e">
        <f t="shared" si="771"/>
        <v>#N/A</v>
      </c>
      <c r="X7307" s="300" t="str">
        <f t="shared" si="772"/>
        <v>0</v>
      </c>
      <c r="Y7307" s="297"/>
      <c r="Z7307" s="298" t="e">
        <f t="shared" si="773"/>
        <v>#N/A</v>
      </c>
      <c r="AA7307" s="301" t="e">
        <f>VLOOKUP(G7307,Ma_KH!$A:$R,14,0)</f>
        <v>#N/A</v>
      </c>
    </row>
    <row r="7308" spans="1:27" x14ac:dyDescent="0.25">
      <c r="A7308" s="292"/>
      <c r="B7308" s="293"/>
      <c r="C7308" s="294"/>
      <c r="D7308" s="292"/>
      <c r="E7308" s="295"/>
      <c r="F7308" s="294"/>
      <c r="G7308" s="296"/>
      <c r="H7308" s="295"/>
      <c r="I7308" s="293"/>
      <c r="J7308" s="293"/>
      <c r="K7308" s="293"/>
      <c r="L7308" s="21" t="e">
        <f>VLOOKUP($K7308,TONG_SL!$A:$D,2,0)</f>
        <v>#N/A</v>
      </c>
      <c r="N7308" s="21" t="str">
        <f t="shared" si="774"/>
        <v/>
      </c>
      <c r="Q7308" s="21" t="e">
        <f>VLOOKUP(K7308,TONG_SL!$A:$D,3,0)</f>
        <v>#N/A</v>
      </c>
      <c r="R7308" s="297"/>
      <c r="S7308" s="297"/>
      <c r="T7308" s="297" t="e">
        <f>VLOOKUP(VLOOKUP(G7308,Ma_KH!$A:$R,18,0)&amp;K7308,Gia_MB!$A:$F,6,0)</f>
        <v>#N/A</v>
      </c>
      <c r="U7308" s="298" t="e">
        <f t="shared" si="770"/>
        <v>#N/A</v>
      </c>
      <c r="V7308" s="297"/>
      <c r="W7308" s="299" t="e">
        <f t="shared" si="771"/>
        <v>#N/A</v>
      </c>
      <c r="X7308" s="300" t="str">
        <f t="shared" si="772"/>
        <v>0</v>
      </c>
      <c r="Y7308" s="297"/>
      <c r="Z7308" s="298" t="e">
        <f t="shared" si="773"/>
        <v>#N/A</v>
      </c>
      <c r="AA7308" s="301" t="e">
        <f>VLOOKUP(G7308,Ma_KH!$A:$R,14,0)</f>
        <v>#N/A</v>
      </c>
    </row>
    <row r="7309" spans="1:27" x14ac:dyDescent="0.25">
      <c r="A7309" s="292"/>
      <c r="B7309" s="293"/>
      <c r="C7309" s="294"/>
      <c r="D7309" s="292"/>
      <c r="E7309" s="295"/>
      <c r="F7309" s="294"/>
      <c r="G7309" s="296"/>
      <c r="H7309" s="295"/>
      <c r="I7309" s="293"/>
      <c r="J7309" s="293"/>
      <c r="K7309" s="293"/>
      <c r="L7309" s="21" t="e">
        <f>VLOOKUP($K7309,TONG_SL!$A:$D,2,0)</f>
        <v>#N/A</v>
      </c>
      <c r="N7309" s="21" t="str">
        <f t="shared" si="774"/>
        <v/>
      </c>
      <c r="Q7309" s="21" t="e">
        <f>VLOOKUP(K7309,TONG_SL!$A:$D,3,0)</f>
        <v>#N/A</v>
      </c>
      <c r="R7309" s="297"/>
      <c r="S7309" s="297"/>
      <c r="T7309" s="297" t="e">
        <f>VLOOKUP(VLOOKUP(G7309,Ma_KH!$A:$R,18,0)&amp;K7309,Gia_MB!$A:$F,6,0)</f>
        <v>#N/A</v>
      </c>
      <c r="U7309" s="298" t="e">
        <f t="shared" si="770"/>
        <v>#N/A</v>
      </c>
      <c r="V7309" s="297"/>
      <c r="W7309" s="299" t="e">
        <f t="shared" si="771"/>
        <v>#N/A</v>
      </c>
      <c r="X7309" s="300" t="str">
        <f t="shared" si="772"/>
        <v>0</v>
      </c>
      <c r="Y7309" s="297"/>
      <c r="Z7309" s="298" t="e">
        <f t="shared" si="773"/>
        <v>#N/A</v>
      </c>
      <c r="AA7309" s="301" t="e">
        <f>VLOOKUP(G7309,Ma_KH!$A:$R,14,0)</f>
        <v>#N/A</v>
      </c>
    </row>
    <row r="7310" spans="1:27" x14ac:dyDescent="0.25">
      <c r="A7310" s="292"/>
      <c r="B7310" s="293"/>
      <c r="C7310" s="294"/>
      <c r="D7310" s="292"/>
      <c r="E7310" s="295"/>
      <c r="F7310" s="294"/>
      <c r="G7310" s="296"/>
      <c r="H7310" s="295"/>
      <c r="I7310" s="293"/>
      <c r="J7310" s="293"/>
      <c r="K7310" s="293"/>
      <c r="L7310" s="21" t="e">
        <f>VLOOKUP($K7310,TONG_SL!$A:$D,2,0)</f>
        <v>#N/A</v>
      </c>
      <c r="N7310" s="21" t="str">
        <f t="shared" si="774"/>
        <v/>
      </c>
      <c r="Q7310" s="21" t="e">
        <f>VLOOKUP(K7310,TONG_SL!$A:$D,3,0)</f>
        <v>#N/A</v>
      </c>
      <c r="R7310" s="297"/>
      <c r="S7310" s="297"/>
      <c r="T7310" s="297" t="e">
        <f>VLOOKUP(VLOOKUP(G7310,Ma_KH!$A:$R,18,0)&amp;K7310,Gia_MB!$A:$F,6,0)</f>
        <v>#N/A</v>
      </c>
      <c r="U7310" s="298" t="e">
        <f t="shared" si="770"/>
        <v>#N/A</v>
      </c>
      <c r="V7310" s="297"/>
      <c r="W7310" s="299" t="e">
        <f t="shared" si="771"/>
        <v>#N/A</v>
      </c>
      <c r="X7310" s="300" t="str">
        <f t="shared" si="772"/>
        <v>0</v>
      </c>
      <c r="Y7310" s="297"/>
      <c r="Z7310" s="298" t="e">
        <f t="shared" si="773"/>
        <v>#N/A</v>
      </c>
      <c r="AA7310" s="301" t="e">
        <f>VLOOKUP(G7310,Ma_KH!$A:$R,14,0)</f>
        <v>#N/A</v>
      </c>
    </row>
    <row r="7311" spans="1:27" x14ac:dyDescent="0.25">
      <c r="A7311" s="292"/>
      <c r="B7311" s="293"/>
      <c r="C7311" s="294"/>
      <c r="D7311" s="292"/>
      <c r="E7311" s="295"/>
      <c r="F7311" s="294"/>
      <c r="G7311" s="296"/>
      <c r="H7311" s="295"/>
      <c r="I7311" s="293"/>
      <c r="J7311" s="293"/>
      <c r="K7311" s="293"/>
      <c r="L7311" s="21" t="e">
        <f>VLOOKUP($K7311,TONG_SL!$A:$D,2,0)</f>
        <v>#N/A</v>
      </c>
      <c r="N7311" s="21" t="str">
        <f t="shared" si="774"/>
        <v/>
      </c>
      <c r="Q7311" s="21" t="e">
        <f>VLOOKUP(K7311,TONG_SL!$A:$D,3,0)</f>
        <v>#N/A</v>
      </c>
      <c r="R7311" s="297"/>
      <c r="S7311" s="297"/>
      <c r="T7311" s="297" t="e">
        <f>VLOOKUP(VLOOKUP(G7311,Ma_KH!$A:$R,18,0)&amp;K7311,Gia_MB!$A:$F,6,0)</f>
        <v>#N/A</v>
      </c>
      <c r="U7311" s="298" t="e">
        <f t="shared" si="770"/>
        <v>#N/A</v>
      </c>
      <c r="V7311" s="297"/>
      <c r="W7311" s="299" t="e">
        <f t="shared" si="771"/>
        <v>#N/A</v>
      </c>
      <c r="X7311" s="300" t="str">
        <f t="shared" si="772"/>
        <v>0</v>
      </c>
      <c r="Y7311" s="297"/>
      <c r="Z7311" s="298" t="e">
        <f t="shared" si="773"/>
        <v>#N/A</v>
      </c>
      <c r="AA7311" s="301" t="e">
        <f>VLOOKUP(G7311,Ma_KH!$A:$R,14,0)</f>
        <v>#N/A</v>
      </c>
    </row>
    <row r="7312" spans="1:27" x14ac:dyDescent="0.25">
      <c r="A7312" s="292"/>
      <c r="B7312" s="293"/>
      <c r="C7312" s="294"/>
      <c r="D7312" s="292"/>
      <c r="E7312" s="295"/>
      <c r="F7312" s="294"/>
      <c r="G7312" s="296"/>
      <c r="H7312" s="295"/>
      <c r="I7312" s="293"/>
      <c r="J7312" s="293"/>
      <c r="K7312" s="293"/>
      <c r="L7312" s="21" t="e">
        <f>VLOOKUP($K7312,TONG_SL!$A:$D,2,0)</f>
        <v>#N/A</v>
      </c>
      <c r="N7312" s="21" t="str">
        <f t="shared" si="774"/>
        <v/>
      </c>
      <c r="Q7312" s="21" t="e">
        <f>VLOOKUP(K7312,TONG_SL!$A:$D,3,0)</f>
        <v>#N/A</v>
      </c>
      <c r="R7312" s="297"/>
      <c r="S7312" s="297"/>
      <c r="T7312" s="297" t="e">
        <f>VLOOKUP(VLOOKUP(G7312,Ma_KH!$A:$R,18,0)&amp;K7312,Gia_MB!$A:$F,6,0)</f>
        <v>#N/A</v>
      </c>
      <c r="U7312" s="298" t="e">
        <f t="shared" si="770"/>
        <v>#N/A</v>
      </c>
      <c r="V7312" s="297"/>
      <c r="W7312" s="299" t="e">
        <f t="shared" si="771"/>
        <v>#N/A</v>
      </c>
      <c r="X7312" s="300" t="str">
        <f t="shared" si="772"/>
        <v>0</v>
      </c>
      <c r="Y7312" s="297"/>
      <c r="Z7312" s="298" t="e">
        <f t="shared" si="773"/>
        <v>#N/A</v>
      </c>
      <c r="AA7312" s="301" t="e">
        <f>VLOOKUP(G7312,Ma_KH!$A:$R,14,0)</f>
        <v>#N/A</v>
      </c>
    </row>
    <row r="7313" spans="1:27" x14ac:dyDescent="0.25">
      <c r="A7313" s="292"/>
      <c r="B7313" s="293"/>
      <c r="C7313" s="294"/>
      <c r="D7313" s="292"/>
      <c r="E7313" s="295"/>
      <c r="F7313" s="294"/>
      <c r="G7313" s="296"/>
      <c r="H7313" s="295"/>
      <c r="I7313" s="293"/>
      <c r="J7313" s="293"/>
      <c r="K7313" s="293"/>
      <c r="L7313" s="21" t="e">
        <f>VLOOKUP($K7313,TONG_SL!$A:$D,2,0)</f>
        <v>#N/A</v>
      </c>
      <c r="N7313" s="21" t="str">
        <f t="shared" si="774"/>
        <v/>
      </c>
      <c r="Q7313" s="21" t="e">
        <f>VLOOKUP(K7313,TONG_SL!$A:$D,3,0)</f>
        <v>#N/A</v>
      </c>
      <c r="R7313" s="297"/>
      <c r="S7313" s="297"/>
      <c r="T7313" s="297" t="e">
        <f>VLOOKUP(VLOOKUP(G7313,Ma_KH!$A:$R,18,0)&amp;K7313,Gia_MB!$A:$F,6,0)</f>
        <v>#N/A</v>
      </c>
      <c r="U7313" s="298" t="e">
        <f t="shared" si="770"/>
        <v>#N/A</v>
      </c>
      <c r="V7313" s="297"/>
      <c r="W7313" s="299" t="e">
        <f t="shared" si="771"/>
        <v>#N/A</v>
      </c>
      <c r="X7313" s="300" t="str">
        <f t="shared" si="772"/>
        <v>0</v>
      </c>
      <c r="Y7313" s="297"/>
      <c r="Z7313" s="298" t="e">
        <f t="shared" si="773"/>
        <v>#N/A</v>
      </c>
      <c r="AA7313" s="301" t="e">
        <f>VLOOKUP(G7313,Ma_KH!$A:$R,14,0)</f>
        <v>#N/A</v>
      </c>
    </row>
    <row r="7314" spans="1:27" x14ac:dyDescent="0.25">
      <c r="A7314" s="292"/>
      <c r="B7314" s="293"/>
      <c r="C7314" s="294"/>
      <c r="D7314" s="292"/>
      <c r="E7314" s="295"/>
      <c r="F7314" s="294"/>
      <c r="G7314" s="296"/>
      <c r="H7314" s="295"/>
      <c r="I7314" s="293"/>
      <c r="J7314" s="293"/>
      <c r="K7314" s="293"/>
      <c r="L7314" s="21" t="e">
        <f>VLOOKUP($K7314,TONG_SL!$A:$D,2,0)</f>
        <v>#N/A</v>
      </c>
      <c r="N7314" s="21" t="str">
        <f t="shared" si="774"/>
        <v/>
      </c>
      <c r="Q7314" s="21" t="e">
        <f>VLOOKUP(K7314,TONG_SL!$A:$D,3,0)</f>
        <v>#N/A</v>
      </c>
      <c r="R7314" s="297"/>
      <c r="S7314" s="297"/>
      <c r="T7314" s="297" t="e">
        <f>VLOOKUP(VLOOKUP(G7314,Ma_KH!$A:$R,18,0)&amp;K7314,Gia_MB!$A:$F,6,0)</f>
        <v>#N/A</v>
      </c>
      <c r="U7314" s="298" t="e">
        <f t="shared" si="770"/>
        <v>#N/A</v>
      </c>
      <c r="V7314" s="297"/>
      <c r="W7314" s="299" t="e">
        <f t="shared" si="771"/>
        <v>#N/A</v>
      </c>
      <c r="X7314" s="300" t="str">
        <f t="shared" si="772"/>
        <v>0</v>
      </c>
      <c r="Y7314" s="297"/>
      <c r="Z7314" s="298" t="e">
        <f t="shared" si="773"/>
        <v>#N/A</v>
      </c>
      <c r="AA7314" s="301" t="e">
        <f>VLOOKUP(G7314,Ma_KH!$A:$R,14,0)</f>
        <v>#N/A</v>
      </c>
    </row>
    <row r="7315" spans="1:27" x14ac:dyDescent="0.25">
      <c r="A7315" s="292"/>
      <c r="B7315" s="293"/>
      <c r="C7315" s="294"/>
      <c r="D7315" s="292"/>
      <c r="E7315" s="295"/>
      <c r="F7315" s="294"/>
      <c r="G7315" s="296"/>
      <c r="H7315" s="295"/>
      <c r="I7315" s="293"/>
      <c r="J7315" s="293"/>
      <c r="K7315" s="293"/>
      <c r="L7315" s="21" t="e">
        <f>VLOOKUP($K7315,TONG_SL!$A:$D,2,0)</f>
        <v>#N/A</v>
      </c>
      <c r="N7315" s="21" t="str">
        <f t="shared" si="774"/>
        <v/>
      </c>
      <c r="Q7315" s="21" t="e">
        <f>VLOOKUP(K7315,TONG_SL!$A:$D,3,0)</f>
        <v>#N/A</v>
      </c>
      <c r="R7315" s="297"/>
      <c r="S7315" s="297"/>
      <c r="T7315" s="297" t="e">
        <f>VLOOKUP(VLOOKUP(G7315,Ma_KH!$A:$R,18,0)&amp;K7315,Gia_MB!$A:$F,6,0)</f>
        <v>#N/A</v>
      </c>
      <c r="U7315" s="298" t="e">
        <f t="shared" si="770"/>
        <v>#N/A</v>
      </c>
      <c r="V7315" s="297"/>
      <c r="W7315" s="299" t="e">
        <f t="shared" si="771"/>
        <v>#N/A</v>
      </c>
      <c r="X7315" s="300" t="str">
        <f t="shared" si="772"/>
        <v>0</v>
      </c>
      <c r="Y7315" s="297"/>
      <c r="Z7315" s="298" t="e">
        <f t="shared" si="773"/>
        <v>#N/A</v>
      </c>
      <c r="AA7315" s="301" t="e">
        <f>VLOOKUP(G7315,Ma_KH!$A:$R,14,0)</f>
        <v>#N/A</v>
      </c>
    </row>
    <row r="7316" spans="1:27" x14ac:dyDescent="0.25">
      <c r="A7316" s="292"/>
      <c r="B7316" s="293"/>
      <c r="C7316" s="294"/>
      <c r="D7316" s="292"/>
      <c r="E7316" s="295"/>
      <c r="F7316" s="294"/>
      <c r="G7316" s="296"/>
      <c r="H7316" s="295"/>
      <c r="I7316" s="293"/>
      <c r="J7316" s="293"/>
      <c r="K7316" s="293"/>
      <c r="L7316" s="21" t="e">
        <f>VLOOKUP($K7316,TONG_SL!$A:$D,2,0)</f>
        <v>#N/A</v>
      </c>
      <c r="N7316" s="21" t="str">
        <f t="shared" si="774"/>
        <v/>
      </c>
      <c r="Q7316" s="21" t="e">
        <f>VLOOKUP(K7316,TONG_SL!$A:$D,3,0)</f>
        <v>#N/A</v>
      </c>
      <c r="R7316" s="297"/>
      <c r="S7316" s="297"/>
      <c r="T7316" s="297" t="e">
        <f>VLOOKUP(VLOOKUP(G7316,Ma_KH!$A:$R,18,0)&amp;K7316,Gia_MB!$A:$F,6,0)</f>
        <v>#N/A</v>
      </c>
      <c r="U7316" s="298" t="e">
        <f t="shared" si="770"/>
        <v>#N/A</v>
      </c>
      <c r="V7316" s="297"/>
      <c r="W7316" s="299" t="e">
        <f t="shared" si="771"/>
        <v>#N/A</v>
      </c>
      <c r="X7316" s="300" t="str">
        <f t="shared" si="772"/>
        <v>0</v>
      </c>
      <c r="Y7316" s="297"/>
      <c r="Z7316" s="298" t="e">
        <f t="shared" si="773"/>
        <v>#N/A</v>
      </c>
      <c r="AA7316" s="301" t="e">
        <f>VLOOKUP(G7316,Ma_KH!$A:$R,14,0)</f>
        <v>#N/A</v>
      </c>
    </row>
    <row r="7317" spans="1:27" x14ac:dyDescent="0.25">
      <c r="A7317" s="292"/>
      <c r="B7317" s="293"/>
      <c r="C7317" s="294"/>
      <c r="D7317" s="292"/>
      <c r="E7317" s="295"/>
      <c r="F7317" s="294"/>
      <c r="G7317" s="296"/>
      <c r="H7317" s="295"/>
      <c r="I7317" s="293"/>
      <c r="J7317" s="293"/>
      <c r="K7317" s="293"/>
      <c r="L7317" s="21" t="e">
        <f>VLOOKUP($K7317,TONG_SL!$A:$D,2,0)</f>
        <v>#N/A</v>
      </c>
      <c r="N7317" s="21" t="str">
        <f t="shared" si="774"/>
        <v/>
      </c>
      <c r="Q7317" s="21" t="e">
        <f>VLOOKUP(K7317,TONG_SL!$A:$D,3,0)</f>
        <v>#N/A</v>
      </c>
      <c r="R7317" s="297"/>
      <c r="S7317" s="297"/>
      <c r="T7317" s="297" t="e">
        <f>VLOOKUP(VLOOKUP(G7317,Ma_KH!$A:$R,18,0)&amp;K7317,Gia_MB!$A:$F,6,0)</f>
        <v>#N/A</v>
      </c>
      <c r="U7317" s="298" t="e">
        <f t="shared" si="770"/>
        <v>#N/A</v>
      </c>
      <c r="V7317" s="297"/>
      <c r="W7317" s="299" t="e">
        <f t="shared" si="771"/>
        <v>#N/A</v>
      </c>
      <c r="X7317" s="300" t="str">
        <f t="shared" si="772"/>
        <v>0</v>
      </c>
      <c r="Y7317" s="297"/>
      <c r="Z7317" s="298" t="e">
        <f t="shared" si="773"/>
        <v>#N/A</v>
      </c>
      <c r="AA7317" s="301" t="e">
        <f>VLOOKUP(G7317,Ma_KH!$A:$R,14,0)</f>
        <v>#N/A</v>
      </c>
    </row>
    <row r="7318" spans="1:27" x14ac:dyDescent="0.25">
      <c r="A7318" s="292"/>
      <c r="B7318" s="293"/>
      <c r="C7318" s="294"/>
      <c r="D7318" s="292"/>
      <c r="E7318" s="295"/>
      <c r="F7318" s="294"/>
      <c r="G7318" s="296"/>
      <c r="H7318" s="295"/>
      <c r="I7318" s="293"/>
      <c r="J7318" s="293"/>
      <c r="K7318" s="293"/>
      <c r="L7318" s="21" t="e">
        <f>VLOOKUP($K7318,TONG_SL!$A:$D,2,0)</f>
        <v>#N/A</v>
      </c>
      <c r="N7318" s="21" t="str">
        <f t="shared" si="774"/>
        <v/>
      </c>
      <c r="Q7318" s="21" t="e">
        <f>VLOOKUP(K7318,TONG_SL!$A:$D,3,0)</f>
        <v>#N/A</v>
      </c>
      <c r="R7318" s="297"/>
      <c r="S7318" s="297"/>
      <c r="T7318" s="297" t="e">
        <f>VLOOKUP(VLOOKUP(G7318,Ma_KH!$A:$R,18,0)&amp;K7318,Gia_MB!$A:$F,6,0)</f>
        <v>#N/A</v>
      </c>
      <c r="U7318" s="298" t="e">
        <f t="shared" si="770"/>
        <v>#N/A</v>
      </c>
      <c r="V7318" s="297"/>
      <c r="W7318" s="299" t="e">
        <f t="shared" si="771"/>
        <v>#N/A</v>
      </c>
      <c r="X7318" s="300" t="str">
        <f t="shared" si="772"/>
        <v>0</v>
      </c>
      <c r="Y7318" s="297"/>
      <c r="Z7318" s="298" t="e">
        <f t="shared" si="773"/>
        <v>#N/A</v>
      </c>
      <c r="AA7318" s="301" t="e">
        <f>VLOOKUP(G7318,Ma_KH!$A:$R,14,0)</f>
        <v>#N/A</v>
      </c>
    </row>
    <row r="7319" spans="1:27" x14ac:dyDescent="0.25">
      <c r="A7319" s="292"/>
      <c r="B7319" s="293"/>
      <c r="C7319" s="294"/>
      <c r="D7319" s="292"/>
      <c r="E7319" s="295"/>
      <c r="F7319" s="294"/>
      <c r="G7319" s="296"/>
      <c r="H7319" s="295"/>
      <c r="I7319" s="293"/>
      <c r="J7319" s="293"/>
      <c r="K7319" s="293"/>
      <c r="L7319" s="21" t="e">
        <f>VLOOKUP($K7319,TONG_SL!$A:$D,2,0)</f>
        <v>#N/A</v>
      </c>
      <c r="N7319" s="21" t="str">
        <f t="shared" si="774"/>
        <v/>
      </c>
      <c r="Q7319" s="21" t="e">
        <f>VLOOKUP(K7319,TONG_SL!$A:$D,3,0)</f>
        <v>#N/A</v>
      </c>
      <c r="R7319" s="297"/>
      <c r="S7319" s="297"/>
      <c r="T7319" s="297" t="e">
        <f>VLOOKUP(VLOOKUP(G7319,Ma_KH!$A:$R,18,0)&amp;K7319,Gia_MB!$A:$F,6,0)</f>
        <v>#N/A</v>
      </c>
      <c r="U7319" s="298" t="e">
        <f t="shared" si="770"/>
        <v>#N/A</v>
      </c>
      <c r="V7319" s="297"/>
      <c r="W7319" s="299" t="e">
        <f t="shared" si="771"/>
        <v>#N/A</v>
      </c>
      <c r="X7319" s="300" t="str">
        <f t="shared" si="772"/>
        <v>0</v>
      </c>
      <c r="Y7319" s="297"/>
      <c r="Z7319" s="298" t="e">
        <f t="shared" si="773"/>
        <v>#N/A</v>
      </c>
      <c r="AA7319" s="301" t="e">
        <f>VLOOKUP(G7319,Ma_KH!$A:$R,14,0)</f>
        <v>#N/A</v>
      </c>
    </row>
    <row r="7320" spans="1:27" x14ac:dyDescent="0.25">
      <c r="A7320" s="292"/>
      <c r="B7320" s="293"/>
      <c r="C7320" s="294"/>
      <c r="D7320" s="292"/>
      <c r="E7320" s="295"/>
      <c r="F7320" s="294"/>
      <c r="G7320" s="296"/>
      <c r="H7320" s="295"/>
      <c r="I7320" s="293"/>
      <c r="J7320" s="293"/>
      <c r="K7320" s="293"/>
      <c r="L7320" s="21" t="e">
        <f>VLOOKUP($K7320,TONG_SL!$A:$D,2,0)</f>
        <v>#N/A</v>
      </c>
      <c r="N7320" s="21" t="str">
        <f t="shared" si="774"/>
        <v/>
      </c>
      <c r="Q7320" s="21" t="e">
        <f>VLOOKUP(K7320,TONG_SL!$A:$D,3,0)</f>
        <v>#N/A</v>
      </c>
      <c r="R7320" s="297"/>
      <c r="S7320" s="297"/>
      <c r="T7320" s="297" t="e">
        <f>VLOOKUP(VLOOKUP(G7320,Ma_KH!$A:$R,18,0)&amp;K7320,Gia_MB!$A:$F,6,0)</f>
        <v>#N/A</v>
      </c>
      <c r="U7320" s="298" t="e">
        <f t="shared" si="770"/>
        <v>#N/A</v>
      </c>
      <c r="V7320" s="297"/>
      <c r="W7320" s="299" t="e">
        <f t="shared" si="771"/>
        <v>#N/A</v>
      </c>
      <c r="X7320" s="300" t="str">
        <f t="shared" si="772"/>
        <v>0</v>
      </c>
      <c r="Y7320" s="297"/>
      <c r="Z7320" s="298" t="e">
        <f t="shared" si="773"/>
        <v>#N/A</v>
      </c>
      <c r="AA7320" s="301" t="e">
        <f>VLOOKUP(G7320,Ma_KH!$A:$R,14,0)</f>
        <v>#N/A</v>
      </c>
    </row>
    <row r="7321" spans="1:27" x14ac:dyDescent="0.25">
      <c r="A7321" s="292"/>
      <c r="B7321" s="293"/>
      <c r="C7321" s="294"/>
      <c r="D7321" s="292"/>
      <c r="E7321" s="295"/>
      <c r="F7321" s="294"/>
      <c r="G7321" s="296"/>
      <c r="H7321" s="295"/>
      <c r="I7321" s="293"/>
      <c r="J7321" s="293"/>
      <c r="K7321" s="293"/>
      <c r="L7321" s="21" t="e">
        <f>VLOOKUP($K7321,TONG_SL!$A:$D,2,0)</f>
        <v>#N/A</v>
      </c>
      <c r="N7321" s="21" t="str">
        <f t="shared" si="774"/>
        <v/>
      </c>
      <c r="Q7321" s="21" t="e">
        <f>VLOOKUP(K7321,TONG_SL!$A:$D,3,0)</f>
        <v>#N/A</v>
      </c>
      <c r="R7321" s="297"/>
      <c r="S7321" s="297"/>
      <c r="T7321" s="297" t="e">
        <f>VLOOKUP(VLOOKUP(G7321,Ma_KH!$A:$R,18,0)&amp;K7321,Gia_MB!$A:$F,6,0)</f>
        <v>#N/A</v>
      </c>
      <c r="U7321" s="298" t="e">
        <f t="shared" si="770"/>
        <v>#N/A</v>
      </c>
      <c r="V7321" s="297"/>
      <c r="W7321" s="299" t="e">
        <f t="shared" si="771"/>
        <v>#N/A</v>
      </c>
      <c r="X7321" s="300" t="str">
        <f t="shared" si="772"/>
        <v>0</v>
      </c>
      <c r="Y7321" s="297"/>
      <c r="Z7321" s="298" t="e">
        <f t="shared" si="773"/>
        <v>#N/A</v>
      </c>
      <c r="AA7321" s="301" t="e">
        <f>VLOOKUP(G7321,Ma_KH!$A:$R,14,0)</f>
        <v>#N/A</v>
      </c>
    </row>
    <row r="7322" spans="1:27" x14ac:dyDescent="0.25">
      <c r="A7322" s="292"/>
      <c r="B7322" s="293"/>
      <c r="C7322" s="294"/>
      <c r="D7322" s="292"/>
      <c r="E7322" s="295"/>
      <c r="F7322" s="294"/>
      <c r="G7322" s="296"/>
      <c r="H7322" s="295"/>
      <c r="I7322" s="293"/>
      <c r="J7322" s="293"/>
      <c r="K7322" s="293"/>
      <c r="L7322" s="21" t="e">
        <f>VLOOKUP($K7322,TONG_SL!$A:$D,2,0)</f>
        <v>#N/A</v>
      </c>
      <c r="N7322" s="21" t="str">
        <f t="shared" si="774"/>
        <v/>
      </c>
      <c r="Q7322" s="21" t="e">
        <f>VLOOKUP(K7322,TONG_SL!$A:$D,3,0)</f>
        <v>#N/A</v>
      </c>
      <c r="R7322" s="297"/>
      <c r="S7322" s="297"/>
      <c r="T7322" s="297" t="e">
        <f>VLOOKUP(VLOOKUP(G7322,Ma_KH!$A:$R,18,0)&amp;K7322,Gia_MB!$A:$F,6,0)</f>
        <v>#N/A</v>
      </c>
      <c r="U7322" s="298" t="e">
        <f t="shared" si="770"/>
        <v>#N/A</v>
      </c>
      <c r="V7322" s="297"/>
      <c r="W7322" s="299" t="e">
        <f t="shared" si="771"/>
        <v>#N/A</v>
      </c>
      <c r="X7322" s="300" t="str">
        <f t="shared" si="772"/>
        <v>0</v>
      </c>
      <c r="Y7322" s="297"/>
      <c r="Z7322" s="298" t="e">
        <f t="shared" si="773"/>
        <v>#N/A</v>
      </c>
      <c r="AA7322" s="301" t="e">
        <f>VLOOKUP(G7322,Ma_KH!$A:$R,14,0)</f>
        <v>#N/A</v>
      </c>
    </row>
    <row r="7323" spans="1:27" x14ac:dyDescent="0.25">
      <c r="A7323" s="292"/>
      <c r="B7323" s="293"/>
      <c r="C7323" s="294"/>
      <c r="D7323" s="292"/>
      <c r="E7323" s="295"/>
      <c r="F7323" s="294"/>
      <c r="G7323" s="296"/>
      <c r="H7323" s="295"/>
      <c r="I7323" s="293"/>
      <c r="J7323" s="293"/>
      <c r="K7323" s="293"/>
      <c r="L7323" s="21" t="e">
        <f>VLOOKUP($K7323,TONG_SL!$A:$D,2,0)</f>
        <v>#N/A</v>
      </c>
      <c r="N7323" s="21" t="str">
        <f t="shared" si="774"/>
        <v/>
      </c>
      <c r="Q7323" s="21" t="e">
        <f>VLOOKUP(K7323,TONG_SL!$A:$D,3,0)</f>
        <v>#N/A</v>
      </c>
      <c r="R7323" s="297"/>
      <c r="S7323" s="297"/>
      <c r="T7323" s="297" t="e">
        <f>VLOOKUP(VLOOKUP(G7323,Ma_KH!$A:$R,18,0)&amp;K7323,Gia_MB!$A:$F,6,0)</f>
        <v>#N/A</v>
      </c>
      <c r="U7323" s="298" t="e">
        <f t="shared" si="770"/>
        <v>#N/A</v>
      </c>
      <c r="V7323" s="297"/>
      <c r="W7323" s="299" t="e">
        <f t="shared" si="771"/>
        <v>#N/A</v>
      </c>
      <c r="X7323" s="300" t="str">
        <f t="shared" si="772"/>
        <v>0</v>
      </c>
      <c r="Y7323" s="297"/>
      <c r="Z7323" s="298" t="e">
        <f t="shared" si="773"/>
        <v>#N/A</v>
      </c>
      <c r="AA7323" s="301" t="e">
        <f>VLOOKUP(G7323,Ma_KH!$A:$R,14,0)</f>
        <v>#N/A</v>
      </c>
    </row>
    <row r="7324" spans="1:27" x14ac:dyDescent="0.25">
      <c r="A7324" s="292"/>
      <c r="B7324" s="293"/>
      <c r="C7324" s="294"/>
      <c r="D7324" s="292"/>
      <c r="E7324" s="295"/>
      <c r="F7324" s="294"/>
      <c r="G7324" s="296"/>
      <c r="H7324" s="295"/>
      <c r="I7324" s="293"/>
      <c r="J7324" s="293"/>
      <c r="K7324" s="293"/>
      <c r="L7324" s="21" t="e">
        <f>VLOOKUP($K7324,TONG_SL!$A:$D,2,0)</f>
        <v>#N/A</v>
      </c>
      <c r="N7324" s="21" t="str">
        <f t="shared" si="774"/>
        <v/>
      </c>
      <c r="Q7324" s="21" t="e">
        <f>VLOOKUP(K7324,TONG_SL!$A:$D,3,0)</f>
        <v>#N/A</v>
      </c>
      <c r="R7324" s="297"/>
      <c r="S7324" s="297"/>
      <c r="T7324" s="297" t="e">
        <f>VLOOKUP(VLOOKUP(G7324,Ma_KH!$A:$R,18,0)&amp;K7324,Gia_MB!$A:$F,6,0)</f>
        <v>#N/A</v>
      </c>
      <c r="U7324" s="298" t="e">
        <f t="shared" si="770"/>
        <v>#N/A</v>
      </c>
      <c r="V7324" s="297"/>
      <c r="W7324" s="299" t="e">
        <f t="shared" si="771"/>
        <v>#N/A</v>
      </c>
      <c r="X7324" s="300" t="str">
        <f t="shared" si="772"/>
        <v>0</v>
      </c>
      <c r="Y7324" s="297"/>
      <c r="Z7324" s="298" t="e">
        <f t="shared" si="773"/>
        <v>#N/A</v>
      </c>
      <c r="AA7324" s="301" t="e">
        <f>VLOOKUP(G7324,Ma_KH!$A:$R,14,0)</f>
        <v>#N/A</v>
      </c>
    </row>
    <row r="7325" spans="1:27" x14ac:dyDescent="0.25">
      <c r="A7325" s="292"/>
      <c r="B7325" s="293"/>
      <c r="C7325" s="294"/>
      <c r="D7325" s="292"/>
      <c r="E7325" s="295"/>
      <c r="F7325" s="294"/>
      <c r="G7325" s="296"/>
      <c r="H7325" s="295"/>
      <c r="I7325" s="293"/>
      <c r="J7325" s="293"/>
      <c r="K7325" s="293"/>
      <c r="L7325" s="21" t="e">
        <f>VLOOKUP($K7325,TONG_SL!$A:$D,2,0)</f>
        <v>#N/A</v>
      </c>
      <c r="N7325" s="21" t="str">
        <f t="shared" si="774"/>
        <v/>
      </c>
      <c r="Q7325" s="21" t="e">
        <f>VLOOKUP(K7325,TONG_SL!$A:$D,3,0)</f>
        <v>#N/A</v>
      </c>
      <c r="R7325" s="297"/>
      <c r="S7325" s="297"/>
      <c r="T7325" s="297" t="e">
        <f>VLOOKUP(VLOOKUP(G7325,Ma_KH!$A:$R,18,0)&amp;K7325,Gia_MB!$A:$F,6,0)</f>
        <v>#N/A</v>
      </c>
      <c r="U7325" s="298" t="e">
        <f t="shared" si="770"/>
        <v>#N/A</v>
      </c>
      <c r="V7325" s="297"/>
      <c r="W7325" s="299" t="e">
        <f t="shared" si="771"/>
        <v>#N/A</v>
      </c>
      <c r="X7325" s="300" t="str">
        <f t="shared" si="772"/>
        <v>0</v>
      </c>
      <c r="Y7325" s="297"/>
      <c r="Z7325" s="298" t="e">
        <f t="shared" si="773"/>
        <v>#N/A</v>
      </c>
      <c r="AA7325" s="301" t="e">
        <f>VLOOKUP(G7325,Ma_KH!$A:$R,14,0)</f>
        <v>#N/A</v>
      </c>
    </row>
    <row r="7326" spans="1:27" x14ac:dyDescent="0.25">
      <c r="A7326" s="292"/>
      <c r="B7326" s="293"/>
      <c r="C7326" s="294"/>
      <c r="D7326" s="292"/>
      <c r="E7326" s="295"/>
      <c r="F7326" s="294"/>
      <c r="G7326" s="296"/>
      <c r="H7326" s="295"/>
      <c r="I7326" s="293"/>
      <c r="J7326" s="293"/>
      <c r="K7326" s="293"/>
      <c r="L7326" s="21" t="e">
        <f>VLOOKUP($K7326,TONG_SL!$A:$D,2,0)</f>
        <v>#N/A</v>
      </c>
      <c r="N7326" s="21" t="str">
        <f t="shared" si="774"/>
        <v/>
      </c>
      <c r="Q7326" s="21" t="e">
        <f>VLOOKUP(K7326,TONG_SL!$A:$D,3,0)</f>
        <v>#N/A</v>
      </c>
      <c r="R7326" s="297"/>
      <c r="S7326" s="297"/>
      <c r="T7326" s="297" t="e">
        <f>VLOOKUP(VLOOKUP(G7326,Ma_KH!$A:$R,18,0)&amp;K7326,Gia_MB!$A:$F,6,0)</f>
        <v>#N/A</v>
      </c>
      <c r="U7326" s="298" t="e">
        <f t="shared" si="770"/>
        <v>#N/A</v>
      </c>
      <c r="V7326" s="297"/>
      <c r="W7326" s="299" t="e">
        <f t="shared" si="771"/>
        <v>#N/A</v>
      </c>
      <c r="X7326" s="300" t="str">
        <f t="shared" si="772"/>
        <v>0</v>
      </c>
      <c r="Y7326" s="297"/>
      <c r="Z7326" s="298" t="e">
        <f t="shared" si="773"/>
        <v>#N/A</v>
      </c>
      <c r="AA7326" s="301" t="e">
        <f>VLOOKUP(G7326,Ma_KH!$A:$R,14,0)</f>
        <v>#N/A</v>
      </c>
    </row>
    <row r="7327" spans="1:27" x14ac:dyDescent="0.25">
      <c r="A7327" s="292"/>
      <c r="B7327" s="293"/>
      <c r="C7327" s="294"/>
      <c r="D7327" s="292"/>
      <c r="E7327" s="295"/>
      <c r="F7327" s="294"/>
      <c r="G7327" s="296"/>
      <c r="H7327" s="295"/>
      <c r="I7327" s="293"/>
      <c r="J7327" s="293"/>
      <c r="K7327" s="293"/>
      <c r="L7327" s="21" t="e">
        <f>VLOOKUP($K7327,TONG_SL!$A:$D,2,0)</f>
        <v>#N/A</v>
      </c>
      <c r="N7327" s="21" t="str">
        <f t="shared" si="774"/>
        <v/>
      </c>
      <c r="Q7327" s="21" t="e">
        <f>VLOOKUP(K7327,TONG_SL!$A:$D,3,0)</f>
        <v>#N/A</v>
      </c>
      <c r="R7327" s="297"/>
      <c r="S7327" s="297"/>
      <c r="T7327" s="297" t="e">
        <f>VLOOKUP(VLOOKUP(G7327,Ma_KH!$A:$R,18,0)&amp;K7327,Gia_MB!$A:$F,6,0)</f>
        <v>#N/A</v>
      </c>
      <c r="U7327" s="298" t="e">
        <f t="shared" si="770"/>
        <v>#N/A</v>
      </c>
      <c r="V7327" s="297"/>
      <c r="W7327" s="299" t="e">
        <f t="shared" si="771"/>
        <v>#N/A</v>
      </c>
      <c r="X7327" s="300" t="str">
        <f t="shared" si="772"/>
        <v>0</v>
      </c>
      <c r="Y7327" s="297"/>
      <c r="Z7327" s="298" t="e">
        <f t="shared" si="773"/>
        <v>#N/A</v>
      </c>
      <c r="AA7327" s="301" t="e">
        <f>VLOOKUP(G7327,Ma_KH!$A:$R,14,0)</f>
        <v>#N/A</v>
      </c>
    </row>
    <row r="7328" spans="1:27" x14ac:dyDescent="0.25">
      <c r="A7328" s="292"/>
      <c r="B7328" s="293"/>
      <c r="C7328" s="294"/>
      <c r="D7328" s="292"/>
      <c r="E7328" s="295"/>
      <c r="F7328" s="294"/>
      <c r="G7328" s="296"/>
      <c r="H7328" s="295"/>
      <c r="I7328" s="293"/>
      <c r="J7328" s="293"/>
      <c r="K7328" s="293"/>
      <c r="L7328" s="21" t="e">
        <f>VLOOKUP($K7328,TONG_SL!$A:$D,2,0)</f>
        <v>#N/A</v>
      </c>
      <c r="N7328" s="21" t="str">
        <f t="shared" si="774"/>
        <v/>
      </c>
      <c r="Q7328" s="21" t="e">
        <f>VLOOKUP(K7328,TONG_SL!$A:$D,3,0)</f>
        <v>#N/A</v>
      </c>
      <c r="R7328" s="297"/>
      <c r="S7328" s="297"/>
      <c r="T7328" s="297" t="e">
        <f>VLOOKUP(VLOOKUP(G7328,Ma_KH!$A:$R,18,0)&amp;K7328,Gia_MB!$A:$F,6,0)</f>
        <v>#N/A</v>
      </c>
      <c r="U7328" s="298" t="e">
        <f t="shared" si="770"/>
        <v>#N/A</v>
      </c>
      <c r="V7328" s="297"/>
      <c r="W7328" s="299" t="e">
        <f t="shared" si="771"/>
        <v>#N/A</v>
      </c>
      <c r="X7328" s="300" t="str">
        <f t="shared" si="772"/>
        <v>0</v>
      </c>
      <c r="Y7328" s="297"/>
      <c r="Z7328" s="298" t="e">
        <f t="shared" si="773"/>
        <v>#N/A</v>
      </c>
      <c r="AA7328" s="301" t="e">
        <f>VLOOKUP(G7328,Ma_KH!$A:$R,14,0)</f>
        <v>#N/A</v>
      </c>
    </row>
    <row r="7329" spans="1:27" x14ac:dyDescent="0.25">
      <c r="A7329" s="292"/>
      <c r="B7329" s="293"/>
      <c r="C7329" s="294"/>
      <c r="D7329" s="292"/>
      <c r="E7329" s="295"/>
      <c r="F7329" s="294"/>
      <c r="G7329" s="296"/>
      <c r="H7329" s="295"/>
      <c r="I7329" s="293"/>
      <c r="J7329" s="293"/>
      <c r="K7329" s="293"/>
      <c r="L7329" s="21" t="e">
        <f>VLOOKUP($K7329,TONG_SL!$A:$D,2,0)</f>
        <v>#N/A</v>
      </c>
      <c r="N7329" s="21" t="str">
        <f t="shared" si="774"/>
        <v/>
      </c>
      <c r="Q7329" s="21" t="e">
        <f>VLOOKUP(K7329,TONG_SL!$A:$D,3,0)</f>
        <v>#N/A</v>
      </c>
      <c r="R7329" s="297"/>
      <c r="S7329" s="297"/>
      <c r="T7329" s="297" t="e">
        <f>VLOOKUP(VLOOKUP(G7329,Ma_KH!$A:$R,18,0)&amp;K7329,Gia_MB!$A:$F,6,0)</f>
        <v>#N/A</v>
      </c>
      <c r="U7329" s="298" t="e">
        <f t="shared" si="770"/>
        <v>#N/A</v>
      </c>
      <c r="V7329" s="297"/>
      <c r="W7329" s="299" t="e">
        <f t="shared" si="771"/>
        <v>#N/A</v>
      </c>
      <c r="X7329" s="300" t="str">
        <f t="shared" si="772"/>
        <v>0</v>
      </c>
      <c r="Y7329" s="297"/>
      <c r="Z7329" s="298" t="e">
        <f t="shared" si="773"/>
        <v>#N/A</v>
      </c>
      <c r="AA7329" s="301" t="e">
        <f>VLOOKUP(G7329,Ma_KH!$A:$R,14,0)</f>
        <v>#N/A</v>
      </c>
    </row>
    <row r="7330" spans="1:27" x14ac:dyDescent="0.25">
      <c r="A7330" s="292"/>
      <c r="B7330" s="293"/>
      <c r="C7330" s="294"/>
      <c r="D7330" s="292"/>
      <c r="E7330" s="295"/>
      <c r="F7330" s="294"/>
      <c r="G7330" s="296"/>
      <c r="H7330" s="295"/>
      <c r="I7330" s="293"/>
      <c r="J7330" s="293"/>
      <c r="K7330" s="293"/>
      <c r="L7330" s="21" t="e">
        <f>VLOOKUP($K7330,TONG_SL!$A:$D,2,0)</f>
        <v>#N/A</v>
      </c>
      <c r="N7330" s="21" t="str">
        <f t="shared" si="774"/>
        <v/>
      </c>
      <c r="Q7330" s="21" t="e">
        <f>VLOOKUP(K7330,TONG_SL!$A:$D,3,0)</f>
        <v>#N/A</v>
      </c>
      <c r="R7330" s="297"/>
      <c r="S7330" s="297"/>
      <c r="T7330" s="297" t="e">
        <f>VLOOKUP(VLOOKUP(G7330,Ma_KH!$A:$R,18,0)&amp;K7330,Gia_MB!$A:$F,6,0)</f>
        <v>#N/A</v>
      </c>
      <c r="U7330" s="298" t="e">
        <f t="shared" si="770"/>
        <v>#N/A</v>
      </c>
      <c r="V7330" s="297"/>
      <c r="W7330" s="299" t="e">
        <f t="shared" si="771"/>
        <v>#N/A</v>
      </c>
      <c r="X7330" s="300" t="str">
        <f t="shared" si="772"/>
        <v>0</v>
      </c>
      <c r="Y7330" s="297"/>
      <c r="Z7330" s="298" t="e">
        <f t="shared" si="773"/>
        <v>#N/A</v>
      </c>
      <c r="AA7330" s="301" t="e">
        <f>VLOOKUP(G7330,Ma_KH!$A:$R,14,0)</f>
        <v>#N/A</v>
      </c>
    </row>
    <row r="7331" spans="1:27" x14ac:dyDescent="0.25">
      <c r="A7331" s="292"/>
      <c r="B7331" s="293"/>
      <c r="C7331" s="294"/>
      <c r="D7331" s="292"/>
      <c r="E7331" s="295"/>
      <c r="F7331" s="294"/>
      <c r="G7331" s="296"/>
      <c r="H7331" s="295"/>
      <c r="I7331" s="293"/>
      <c r="J7331" s="293"/>
      <c r="K7331" s="293"/>
      <c r="L7331" s="21" t="e">
        <f>VLOOKUP($K7331,TONG_SL!$A:$D,2,0)</f>
        <v>#N/A</v>
      </c>
      <c r="N7331" s="21" t="str">
        <f t="shared" si="774"/>
        <v/>
      </c>
      <c r="Q7331" s="21" t="e">
        <f>VLOOKUP(K7331,TONG_SL!$A:$D,3,0)</f>
        <v>#N/A</v>
      </c>
      <c r="R7331" s="297"/>
      <c r="S7331" s="297"/>
      <c r="T7331" s="297" t="e">
        <f>VLOOKUP(VLOOKUP(G7331,Ma_KH!$A:$R,18,0)&amp;K7331,Gia_MB!$A:$F,6,0)</f>
        <v>#N/A</v>
      </c>
      <c r="U7331" s="298" t="e">
        <f t="shared" si="770"/>
        <v>#N/A</v>
      </c>
      <c r="V7331" s="297"/>
      <c r="W7331" s="299" t="e">
        <f t="shared" si="771"/>
        <v>#N/A</v>
      </c>
      <c r="X7331" s="300" t="str">
        <f t="shared" si="772"/>
        <v>0</v>
      </c>
      <c r="Y7331" s="297"/>
      <c r="Z7331" s="298" t="e">
        <f t="shared" si="773"/>
        <v>#N/A</v>
      </c>
      <c r="AA7331" s="301" t="e">
        <f>VLOOKUP(G7331,Ma_KH!$A:$R,14,0)</f>
        <v>#N/A</v>
      </c>
    </row>
    <row r="7332" spans="1:27" x14ac:dyDescent="0.25">
      <c r="A7332" s="292"/>
      <c r="B7332" s="293"/>
      <c r="C7332" s="294"/>
      <c r="D7332" s="292"/>
      <c r="E7332" s="295"/>
      <c r="F7332" s="294"/>
      <c r="G7332" s="296"/>
      <c r="H7332" s="295"/>
      <c r="I7332" s="293"/>
      <c r="J7332" s="293"/>
      <c r="K7332" s="293"/>
      <c r="L7332" s="21" t="e">
        <f>VLOOKUP($K7332,TONG_SL!$A:$D,2,0)</f>
        <v>#N/A</v>
      </c>
      <c r="N7332" s="21" t="str">
        <f t="shared" si="774"/>
        <v/>
      </c>
      <c r="Q7332" s="21" t="e">
        <f>VLOOKUP(K7332,TONG_SL!$A:$D,3,0)</f>
        <v>#N/A</v>
      </c>
      <c r="R7332" s="297"/>
      <c r="S7332" s="297"/>
      <c r="T7332" s="297" t="e">
        <f>VLOOKUP(VLOOKUP(G7332,Ma_KH!$A:$R,18,0)&amp;K7332,Gia_MB!$A:$F,6,0)</f>
        <v>#N/A</v>
      </c>
      <c r="U7332" s="298" t="e">
        <f t="shared" si="770"/>
        <v>#N/A</v>
      </c>
      <c r="V7332" s="297"/>
      <c r="W7332" s="299" t="e">
        <f t="shared" si="771"/>
        <v>#N/A</v>
      </c>
      <c r="X7332" s="300" t="str">
        <f t="shared" si="772"/>
        <v>0</v>
      </c>
      <c r="Y7332" s="297"/>
      <c r="Z7332" s="298" t="e">
        <f t="shared" si="773"/>
        <v>#N/A</v>
      </c>
      <c r="AA7332" s="301" t="e">
        <f>VLOOKUP(G7332,Ma_KH!$A:$R,14,0)</f>
        <v>#N/A</v>
      </c>
    </row>
    <row r="7333" spans="1:27" x14ac:dyDescent="0.25">
      <c r="A7333" s="292"/>
      <c r="B7333" s="293"/>
      <c r="C7333" s="294"/>
      <c r="D7333" s="292"/>
      <c r="E7333" s="295"/>
      <c r="F7333" s="294"/>
      <c r="G7333" s="296"/>
      <c r="H7333" s="295"/>
      <c r="I7333" s="293"/>
      <c r="J7333" s="293"/>
      <c r="K7333" s="293"/>
      <c r="L7333" s="21" t="e">
        <f>VLOOKUP($K7333,TONG_SL!$A:$D,2,0)</f>
        <v>#N/A</v>
      </c>
      <c r="N7333" s="21" t="str">
        <f t="shared" si="774"/>
        <v/>
      </c>
      <c r="Q7333" s="21" t="e">
        <f>VLOOKUP(K7333,TONG_SL!$A:$D,3,0)</f>
        <v>#N/A</v>
      </c>
      <c r="R7333" s="297"/>
      <c r="S7333" s="297"/>
      <c r="T7333" s="297" t="e">
        <f>VLOOKUP(VLOOKUP(G7333,Ma_KH!$A:$R,18,0)&amp;K7333,Gia_MB!$A:$F,6,0)</f>
        <v>#N/A</v>
      </c>
      <c r="U7333" s="298" t="e">
        <f t="shared" si="770"/>
        <v>#N/A</v>
      </c>
      <c r="V7333" s="297"/>
      <c r="W7333" s="299" t="e">
        <f t="shared" si="771"/>
        <v>#N/A</v>
      </c>
      <c r="X7333" s="300" t="str">
        <f t="shared" si="772"/>
        <v>0</v>
      </c>
      <c r="Y7333" s="297"/>
      <c r="Z7333" s="298" t="e">
        <f t="shared" si="773"/>
        <v>#N/A</v>
      </c>
      <c r="AA7333" s="301" t="e">
        <f>VLOOKUP(G7333,Ma_KH!$A:$R,14,0)</f>
        <v>#N/A</v>
      </c>
    </row>
    <row r="7334" spans="1:27" x14ac:dyDescent="0.25">
      <c r="A7334" s="292"/>
      <c r="B7334" s="293"/>
      <c r="C7334" s="294"/>
      <c r="D7334" s="292"/>
      <c r="E7334" s="295"/>
      <c r="F7334" s="294"/>
      <c r="G7334" s="296"/>
      <c r="H7334" s="295"/>
      <c r="I7334" s="293"/>
      <c r="J7334" s="293"/>
      <c r="K7334" s="293"/>
      <c r="L7334" s="21" t="e">
        <f>VLOOKUP($K7334,TONG_SL!$A:$D,2,0)</f>
        <v>#N/A</v>
      </c>
      <c r="N7334" s="21" t="str">
        <f t="shared" si="774"/>
        <v/>
      </c>
      <c r="Q7334" s="21" t="e">
        <f>VLOOKUP(K7334,TONG_SL!$A:$D,3,0)</f>
        <v>#N/A</v>
      </c>
      <c r="R7334" s="297"/>
      <c r="S7334" s="297"/>
      <c r="T7334" s="297" t="e">
        <f>VLOOKUP(VLOOKUP(G7334,Ma_KH!$A:$R,18,0)&amp;K7334,Gia_MB!$A:$F,6,0)</f>
        <v>#N/A</v>
      </c>
      <c r="U7334" s="298" t="e">
        <f t="shared" si="770"/>
        <v>#N/A</v>
      </c>
      <c r="V7334" s="297"/>
      <c r="W7334" s="299" t="e">
        <f t="shared" si="771"/>
        <v>#N/A</v>
      </c>
      <c r="X7334" s="300" t="str">
        <f t="shared" si="772"/>
        <v>0</v>
      </c>
      <c r="Y7334" s="297"/>
      <c r="Z7334" s="298" t="e">
        <f t="shared" si="773"/>
        <v>#N/A</v>
      </c>
      <c r="AA7334" s="301" t="e">
        <f>VLOOKUP(G7334,Ma_KH!$A:$R,14,0)</f>
        <v>#N/A</v>
      </c>
    </row>
    <row r="7335" spans="1:27" x14ac:dyDescent="0.25">
      <c r="A7335" s="292"/>
      <c r="B7335" s="293"/>
      <c r="C7335" s="294"/>
      <c r="D7335" s="292"/>
      <c r="E7335" s="295"/>
      <c r="F7335" s="294"/>
      <c r="G7335" s="296"/>
      <c r="H7335" s="295"/>
      <c r="I7335" s="293"/>
      <c r="J7335" s="293"/>
      <c r="K7335" s="293"/>
      <c r="L7335" s="21" t="e">
        <f>VLOOKUP($K7335,TONG_SL!$A:$D,2,0)</f>
        <v>#N/A</v>
      </c>
      <c r="N7335" s="21" t="str">
        <f t="shared" si="774"/>
        <v/>
      </c>
      <c r="Q7335" s="21" t="e">
        <f>VLOOKUP(K7335,TONG_SL!$A:$D,3,0)</f>
        <v>#N/A</v>
      </c>
      <c r="R7335" s="297"/>
      <c r="S7335" s="297"/>
      <c r="T7335" s="297" t="e">
        <f>VLOOKUP(VLOOKUP(G7335,Ma_KH!$A:$R,18,0)&amp;K7335,Gia_MB!$A:$F,6,0)</f>
        <v>#N/A</v>
      </c>
      <c r="U7335" s="298" t="e">
        <f t="shared" si="770"/>
        <v>#N/A</v>
      </c>
      <c r="V7335" s="297"/>
      <c r="W7335" s="299" t="e">
        <f t="shared" si="771"/>
        <v>#N/A</v>
      </c>
      <c r="X7335" s="300" t="str">
        <f t="shared" si="772"/>
        <v>0</v>
      </c>
      <c r="Y7335" s="297"/>
      <c r="Z7335" s="298" t="e">
        <f t="shared" si="773"/>
        <v>#N/A</v>
      </c>
      <c r="AA7335" s="301" t="e">
        <f>VLOOKUP(G7335,Ma_KH!$A:$R,14,0)</f>
        <v>#N/A</v>
      </c>
    </row>
    <row r="7336" spans="1:27" x14ac:dyDescent="0.25">
      <c r="A7336" s="292"/>
      <c r="B7336" s="293"/>
      <c r="C7336" s="294"/>
      <c r="D7336" s="292"/>
      <c r="E7336" s="295"/>
      <c r="F7336" s="294"/>
      <c r="G7336" s="296"/>
      <c r="H7336" s="295"/>
      <c r="I7336" s="293"/>
      <c r="J7336" s="293"/>
      <c r="K7336" s="293"/>
      <c r="L7336" s="21" t="e">
        <f>VLOOKUP($K7336,TONG_SL!$A:$D,2,0)</f>
        <v>#N/A</v>
      </c>
      <c r="N7336" s="21" t="str">
        <f t="shared" si="774"/>
        <v/>
      </c>
      <c r="Q7336" s="21" t="e">
        <f>VLOOKUP(K7336,TONG_SL!$A:$D,3,0)</f>
        <v>#N/A</v>
      </c>
      <c r="R7336" s="297"/>
      <c r="S7336" s="297"/>
      <c r="T7336" s="297" t="e">
        <f>VLOOKUP(VLOOKUP(G7336,Ma_KH!$A:$R,18,0)&amp;K7336,Gia_MB!$A:$F,6,0)</f>
        <v>#N/A</v>
      </c>
      <c r="U7336" s="298" t="e">
        <f t="shared" si="770"/>
        <v>#N/A</v>
      </c>
      <c r="V7336" s="297"/>
      <c r="W7336" s="299" t="e">
        <f t="shared" si="771"/>
        <v>#N/A</v>
      </c>
      <c r="X7336" s="300" t="str">
        <f t="shared" si="772"/>
        <v>0</v>
      </c>
      <c r="Y7336" s="297"/>
      <c r="Z7336" s="298" t="e">
        <f t="shared" si="773"/>
        <v>#N/A</v>
      </c>
      <c r="AA7336" s="301" t="e">
        <f>VLOOKUP(G7336,Ma_KH!$A:$R,14,0)</f>
        <v>#N/A</v>
      </c>
    </row>
    <row r="7337" spans="1:27" x14ac:dyDescent="0.25">
      <c r="A7337" s="292"/>
      <c r="B7337" s="293"/>
      <c r="C7337" s="294"/>
      <c r="D7337" s="292"/>
      <c r="E7337" s="295"/>
      <c r="F7337" s="294"/>
      <c r="G7337" s="296"/>
      <c r="H7337" s="295"/>
      <c r="I7337" s="293"/>
      <c r="J7337" s="293"/>
      <c r="K7337" s="293"/>
      <c r="L7337" s="21" t="e">
        <f>VLOOKUP($K7337,TONG_SL!$A:$D,2,0)</f>
        <v>#N/A</v>
      </c>
      <c r="N7337" s="21" t="str">
        <f t="shared" si="774"/>
        <v/>
      </c>
      <c r="Q7337" s="21" t="e">
        <f>VLOOKUP(K7337,TONG_SL!$A:$D,3,0)</f>
        <v>#N/A</v>
      </c>
      <c r="R7337" s="297"/>
      <c r="S7337" s="297"/>
      <c r="T7337" s="297" t="e">
        <f>VLOOKUP(VLOOKUP(G7337,Ma_KH!$A:$R,18,0)&amp;K7337,Gia_MB!$A:$F,6,0)</f>
        <v>#N/A</v>
      </c>
      <c r="U7337" s="298" t="e">
        <f t="shared" si="770"/>
        <v>#N/A</v>
      </c>
      <c r="V7337" s="297"/>
      <c r="W7337" s="299" t="e">
        <f t="shared" si="771"/>
        <v>#N/A</v>
      </c>
      <c r="X7337" s="300" t="str">
        <f t="shared" si="772"/>
        <v>0</v>
      </c>
      <c r="Y7337" s="297"/>
      <c r="Z7337" s="298" t="e">
        <f t="shared" si="773"/>
        <v>#N/A</v>
      </c>
      <c r="AA7337" s="301" t="e">
        <f>VLOOKUP(G7337,Ma_KH!$A:$R,14,0)</f>
        <v>#N/A</v>
      </c>
    </row>
    <row r="7338" spans="1:27" x14ac:dyDescent="0.25">
      <c r="A7338" s="292"/>
      <c r="B7338" s="293"/>
      <c r="C7338" s="294"/>
      <c r="D7338" s="292"/>
      <c r="E7338" s="295"/>
      <c r="F7338" s="294"/>
      <c r="G7338" s="296"/>
      <c r="H7338" s="295"/>
      <c r="I7338" s="293"/>
      <c r="J7338" s="293"/>
      <c r="K7338" s="293"/>
      <c r="L7338" s="21" t="e">
        <f>VLOOKUP($K7338,TONG_SL!$A:$D,2,0)</f>
        <v>#N/A</v>
      </c>
      <c r="N7338" s="21" t="str">
        <f t="shared" si="774"/>
        <v/>
      </c>
      <c r="Q7338" s="21" t="e">
        <f>VLOOKUP(K7338,TONG_SL!$A:$D,3,0)</f>
        <v>#N/A</v>
      </c>
      <c r="R7338" s="297"/>
      <c r="S7338" s="297"/>
      <c r="T7338" s="297" t="e">
        <f>VLOOKUP(VLOOKUP(G7338,Ma_KH!$A:$R,18,0)&amp;K7338,Gia_MB!$A:$F,6,0)</f>
        <v>#N/A</v>
      </c>
      <c r="U7338" s="298" t="e">
        <f t="shared" si="770"/>
        <v>#N/A</v>
      </c>
      <c r="V7338" s="297"/>
      <c r="W7338" s="299" t="e">
        <f t="shared" si="771"/>
        <v>#N/A</v>
      </c>
      <c r="X7338" s="300" t="str">
        <f t="shared" si="772"/>
        <v>0</v>
      </c>
      <c r="Y7338" s="297"/>
      <c r="Z7338" s="298" t="e">
        <f t="shared" si="773"/>
        <v>#N/A</v>
      </c>
      <c r="AA7338" s="301" t="e">
        <f>VLOOKUP(G7338,Ma_KH!$A:$R,14,0)</f>
        <v>#N/A</v>
      </c>
    </row>
    <row r="7339" spans="1:27" x14ac:dyDescent="0.25">
      <c r="A7339" s="292"/>
      <c r="B7339" s="293"/>
      <c r="C7339" s="294"/>
      <c r="D7339" s="292"/>
      <c r="E7339" s="295"/>
      <c r="F7339" s="294"/>
      <c r="G7339" s="296"/>
      <c r="H7339" s="295"/>
      <c r="I7339" s="293"/>
      <c r="J7339" s="293"/>
      <c r="K7339" s="293"/>
      <c r="L7339" s="21" t="e">
        <f>VLOOKUP($K7339,TONG_SL!$A:$D,2,0)</f>
        <v>#N/A</v>
      </c>
      <c r="N7339" s="21" t="str">
        <f t="shared" si="774"/>
        <v/>
      </c>
      <c r="Q7339" s="21" t="e">
        <f>VLOOKUP(K7339,TONG_SL!$A:$D,3,0)</f>
        <v>#N/A</v>
      </c>
      <c r="R7339" s="297"/>
      <c r="S7339" s="297"/>
      <c r="T7339" s="297" t="e">
        <f>VLOOKUP(VLOOKUP(G7339,Ma_KH!$A:$R,18,0)&amp;K7339,Gia_MB!$A:$F,6,0)</f>
        <v>#N/A</v>
      </c>
      <c r="U7339" s="298" t="e">
        <f t="shared" si="770"/>
        <v>#N/A</v>
      </c>
      <c r="V7339" s="297"/>
      <c r="W7339" s="299" t="e">
        <f t="shared" si="771"/>
        <v>#N/A</v>
      </c>
      <c r="X7339" s="300" t="str">
        <f t="shared" si="772"/>
        <v>0</v>
      </c>
      <c r="Y7339" s="297"/>
      <c r="Z7339" s="298" t="e">
        <f t="shared" si="773"/>
        <v>#N/A</v>
      </c>
      <c r="AA7339" s="301" t="e">
        <f>VLOOKUP(G7339,Ma_KH!$A:$R,14,0)</f>
        <v>#N/A</v>
      </c>
    </row>
    <row r="7340" spans="1:27" x14ac:dyDescent="0.25">
      <c r="A7340" s="292"/>
      <c r="B7340" s="293"/>
      <c r="C7340" s="294"/>
      <c r="D7340" s="292"/>
      <c r="E7340" s="295"/>
      <c r="F7340" s="294"/>
      <c r="G7340" s="296"/>
      <c r="H7340" s="295"/>
      <c r="I7340" s="293"/>
      <c r="J7340" s="293"/>
      <c r="K7340" s="293"/>
      <c r="L7340" s="21" t="e">
        <f>VLOOKUP($K7340,TONG_SL!$A:$D,2,0)</f>
        <v>#N/A</v>
      </c>
      <c r="N7340" s="21" t="str">
        <f t="shared" si="774"/>
        <v/>
      </c>
      <c r="Q7340" s="21" t="e">
        <f>VLOOKUP(K7340,TONG_SL!$A:$D,3,0)</f>
        <v>#N/A</v>
      </c>
      <c r="R7340" s="297"/>
      <c r="S7340" s="297"/>
      <c r="T7340" s="297" t="e">
        <f>VLOOKUP(VLOOKUP(G7340,Ma_KH!$A:$R,18,0)&amp;K7340,Gia_MB!$A:$F,6,0)</f>
        <v>#N/A</v>
      </c>
      <c r="U7340" s="298" t="e">
        <f t="shared" si="770"/>
        <v>#N/A</v>
      </c>
      <c r="V7340" s="297"/>
      <c r="W7340" s="299" t="e">
        <f t="shared" si="771"/>
        <v>#N/A</v>
      </c>
      <c r="X7340" s="300" t="str">
        <f t="shared" si="772"/>
        <v>0</v>
      </c>
      <c r="Y7340" s="297"/>
      <c r="Z7340" s="298" t="e">
        <f t="shared" si="773"/>
        <v>#N/A</v>
      </c>
      <c r="AA7340" s="301" t="e">
        <f>VLOOKUP(G7340,Ma_KH!$A:$R,14,0)</f>
        <v>#N/A</v>
      </c>
    </row>
    <row r="7341" spans="1:27" x14ac:dyDescent="0.25">
      <c r="A7341" s="292"/>
      <c r="B7341" s="293"/>
      <c r="C7341" s="294"/>
      <c r="D7341" s="292"/>
      <c r="E7341" s="295"/>
      <c r="F7341" s="294"/>
      <c r="G7341" s="296"/>
      <c r="H7341" s="295"/>
      <c r="I7341" s="293"/>
      <c r="J7341" s="293"/>
      <c r="K7341" s="293"/>
      <c r="L7341" s="21" t="e">
        <f>VLOOKUP($K7341,TONG_SL!$A:$D,2,0)</f>
        <v>#N/A</v>
      </c>
      <c r="N7341" s="21" t="str">
        <f t="shared" si="774"/>
        <v/>
      </c>
      <c r="Q7341" s="21" t="e">
        <f>VLOOKUP(K7341,TONG_SL!$A:$D,3,0)</f>
        <v>#N/A</v>
      </c>
      <c r="R7341" s="297"/>
      <c r="S7341" s="297"/>
      <c r="T7341" s="297" t="e">
        <f>VLOOKUP(VLOOKUP(G7341,Ma_KH!$A:$R,18,0)&amp;K7341,Gia_MB!$A:$F,6,0)</f>
        <v>#N/A</v>
      </c>
      <c r="U7341" s="298" t="e">
        <f t="shared" si="770"/>
        <v>#N/A</v>
      </c>
      <c r="V7341" s="297"/>
      <c r="W7341" s="299" t="e">
        <f t="shared" si="771"/>
        <v>#N/A</v>
      </c>
      <c r="X7341" s="300" t="str">
        <f t="shared" si="772"/>
        <v>0</v>
      </c>
      <c r="Y7341" s="297"/>
      <c r="Z7341" s="298" t="e">
        <f t="shared" si="773"/>
        <v>#N/A</v>
      </c>
      <c r="AA7341" s="301" t="e">
        <f>VLOOKUP(G7341,Ma_KH!$A:$R,14,0)</f>
        <v>#N/A</v>
      </c>
    </row>
    <row r="7342" spans="1:27" x14ac:dyDescent="0.25">
      <c r="A7342" s="292"/>
      <c r="B7342" s="293"/>
      <c r="C7342" s="294"/>
      <c r="D7342" s="292"/>
      <c r="E7342" s="295"/>
      <c r="F7342" s="294"/>
      <c r="G7342" s="296"/>
      <c r="H7342" s="295"/>
      <c r="I7342" s="293"/>
      <c r="J7342" s="293"/>
      <c r="K7342" s="293"/>
      <c r="L7342" s="21" t="e">
        <f>VLOOKUP($K7342,TONG_SL!$A:$D,2,0)</f>
        <v>#N/A</v>
      </c>
      <c r="N7342" s="21" t="str">
        <f t="shared" si="774"/>
        <v/>
      </c>
      <c r="Q7342" s="21" t="e">
        <f>VLOOKUP(K7342,TONG_SL!$A:$D,3,0)</f>
        <v>#N/A</v>
      </c>
      <c r="R7342" s="297"/>
      <c r="S7342" s="297"/>
      <c r="T7342" s="297" t="e">
        <f>VLOOKUP(VLOOKUP(G7342,Ma_KH!$A:$R,18,0)&amp;K7342,Gia_MB!$A:$F,6,0)</f>
        <v>#N/A</v>
      </c>
      <c r="U7342" s="298" t="e">
        <f t="shared" si="770"/>
        <v>#N/A</v>
      </c>
      <c r="V7342" s="297"/>
      <c r="W7342" s="299" t="e">
        <f t="shared" si="771"/>
        <v>#N/A</v>
      </c>
      <c r="X7342" s="300" t="str">
        <f t="shared" si="772"/>
        <v>0</v>
      </c>
      <c r="Y7342" s="297"/>
      <c r="Z7342" s="298" t="e">
        <f t="shared" si="773"/>
        <v>#N/A</v>
      </c>
      <c r="AA7342" s="301" t="e">
        <f>VLOOKUP(G7342,Ma_KH!$A:$R,14,0)</f>
        <v>#N/A</v>
      </c>
    </row>
    <row r="7343" spans="1:27" x14ac:dyDescent="0.25">
      <c r="A7343" s="292"/>
      <c r="B7343" s="293"/>
      <c r="C7343" s="294"/>
      <c r="D7343" s="292"/>
      <c r="E7343" s="295"/>
      <c r="F7343" s="294"/>
      <c r="G7343" s="296"/>
      <c r="H7343" s="295"/>
      <c r="I7343" s="293"/>
      <c r="J7343" s="293"/>
      <c r="K7343" s="293"/>
      <c r="L7343" s="21" t="e">
        <f>VLOOKUP($K7343,TONG_SL!$A:$D,2,0)</f>
        <v>#N/A</v>
      </c>
      <c r="N7343" s="21" t="str">
        <f t="shared" si="774"/>
        <v/>
      </c>
      <c r="Q7343" s="21" t="e">
        <f>VLOOKUP(K7343,TONG_SL!$A:$D,3,0)</f>
        <v>#N/A</v>
      </c>
      <c r="R7343" s="297"/>
      <c r="S7343" s="297"/>
      <c r="T7343" s="297" t="e">
        <f>VLOOKUP(VLOOKUP(G7343,Ma_KH!$A:$R,18,0)&amp;K7343,Gia_MB!$A:$F,6,0)</f>
        <v>#N/A</v>
      </c>
      <c r="U7343" s="298" t="e">
        <f t="shared" si="770"/>
        <v>#N/A</v>
      </c>
      <c r="V7343" s="297"/>
      <c r="W7343" s="299" t="e">
        <f t="shared" si="771"/>
        <v>#N/A</v>
      </c>
      <c r="X7343" s="300" t="str">
        <f t="shared" si="772"/>
        <v>0</v>
      </c>
      <c r="Y7343" s="297"/>
      <c r="Z7343" s="298" t="e">
        <f t="shared" si="773"/>
        <v>#N/A</v>
      </c>
      <c r="AA7343" s="301" t="e">
        <f>VLOOKUP(G7343,Ma_KH!$A:$R,14,0)</f>
        <v>#N/A</v>
      </c>
    </row>
    <row r="7344" spans="1:27" x14ac:dyDescent="0.25">
      <c r="A7344" s="292"/>
      <c r="B7344" s="293"/>
      <c r="C7344" s="294"/>
      <c r="D7344" s="292"/>
      <c r="E7344" s="295"/>
      <c r="F7344" s="294"/>
      <c r="G7344" s="296"/>
      <c r="H7344" s="295"/>
      <c r="I7344" s="293"/>
      <c r="J7344" s="293"/>
      <c r="K7344" s="293"/>
      <c r="L7344" s="21" t="e">
        <f>VLOOKUP($K7344,TONG_SL!$A:$D,2,0)</f>
        <v>#N/A</v>
      </c>
      <c r="N7344" s="21" t="str">
        <f t="shared" si="774"/>
        <v/>
      </c>
      <c r="Q7344" s="21" t="e">
        <f>VLOOKUP(K7344,TONG_SL!$A:$D,3,0)</f>
        <v>#N/A</v>
      </c>
      <c r="R7344" s="297"/>
      <c r="S7344" s="297"/>
      <c r="T7344" s="297" t="e">
        <f>VLOOKUP(VLOOKUP(G7344,Ma_KH!$A:$R,18,0)&amp;K7344,Gia_MB!$A:$F,6,0)</f>
        <v>#N/A</v>
      </c>
      <c r="U7344" s="298" t="e">
        <f t="shared" ref="U7344:U7407" si="775">T7344*R7344</f>
        <v>#N/A</v>
      </c>
      <c r="V7344" s="297"/>
      <c r="W7344" s="299" t="e">
        <f t="shared" ref="W7344:W7407" si="776">U7344*V7344</f>
        <v>#N/A</v>
      </c>
      <c r="X7344" s="300" t="str">
        <f t="shared" ref="X7344:X7407" si="777">IF(B7344&lt;&gt;"","8","0")</f>
        <v>0</v>
      </c>
      <c r="Y7344" s="297"/>
      <c r="Z7344" s="298" t="e">
        <f t="shared" ref="Z7344:Z7407" si="778">U7344*X7344%</f>
        <v>#N/A</v>
      </c>
      <c r="AA7344" s="301" t="e">
        <f>VLOOKUP(G7344,Ma_KH!$A:$R,14,0)</f>
        <v>#N/A</v>
      </c>
    </row>
    <row r="7345" spans="1:27" x14ac:dyDescent="0.25">
      <c r="A7345" s="292"/>
      <c r="B7345" s="293"/>
      <c r="C7345" s="294"/>
      <c r="D7345" s="292"/>
      <c r="E7345" s="295"/>
      <c r="F7345" s="294"/>
      <c r="G7345" s="296"/>
      <c r="H7345" s="295"/>
      <c r="I7345" s="293"/>
      <c r="J7345" s="293"/>
      <c r="K7345" s="293"/>
      <c r="L7345" s="21" t="e">
        <f>VLOOKUP($K7345,TONG_SL!$A:$D,2,0)</f>
        <v>#N/A</v>
      </c>
      <c r="N7345" s="21" t="str">
        <f t="shared" si="774"/>
        <v/>
      </c>
      <c r="Q7345" s="21" t="e">
        <f>VLOOKUP(K7345,TONG_SL!$A:$D,3,0)</f>
        <v>#N/A</v>
      </c>
      <c r="R7345" s="297"/>
      <c r="S7345" s="297"/>
      <c r="T7345" s="297" t="e">
        <f>VLOOKUP(VLOOKUP(G7345,Ma_KH!$A:$R,18,0)&amp;K7345,Gia_MB!$A:$F,6,0)</f>
        <v>#N/A</v>
      </c>
      <c r="U7345" s="298" t="e">
        <f t="shared" si="775"/>
        <v>#N/A</v>
      </c>
      <c r="V7345" s="297"/>
      <c r="W7345" s="299" t="e">
        <f t="shared" si="776"/>
        <v>#N/A</v>
      </c>
      <c r="X7345" s="300" t="str">
        <f t="shared" si="777"/>
        <v>0</v>
      </c>
      <c r="Y7345" s="297"/>
      <c r="Z7345" s="298" t="e">
        <f t="shared" si="778"/>
        <v>#N/A</v>
      </c>
      <c r="AA7345" s="301" t="e">
        <f>VLOOKUP(G7345,Ma_KH!$A:$R,14,0)</f>
        <v>#N/A</v>
      </c>
    </row>
    <row r="7346" spans="1:27" x14ac:dyDescent="0.25">
      <c r="A7346" s="292"/>
      <c r="B7346" s="293"/>
      <c r="C7346" s="294"/>
      <c r="D7346" s="292"/>
      <c r="E7346" s="295"/>
      <c r="F7346" s="294"/>
      <c r="G7346" s="296"/>
      <c r="H7346" s="295"/>
      <c r="I7346" s="293"/>
      <c r="J7346" s="293"/>
      <c r="K7346" s="293"/>
      <c r="L7346" s="21" t="e">
        <f>VLOOKUP($K7346,TONG_SL!$A:$D,2,0)</f>
        <v>#N/A</v>
      </c>
      <c r="N7346" s="21" t="str">
        <f t="shared" si="774"/>
        <v/>
      </c>
      <c r="Q7346" s="21" t="e">
        <f>VLOOKUP(K7346,TONG_SL!$A:$D,3,0)</f>
        <v>#N/A</v>
      </c>
      <c r="R7346" s="297"/>
      <c r="S7346" s="297"/>
      <c r="T7346" s="297" t="e">
        <f>VLOOKUP(VLOOKUP(G7346,Ma_KH!$A:$R,18,0)&amp;K7346,Gia_MB!$A:$F,6,0)</f>
        <v>#N/A</v>
      </c>
      <c r="U7346" s="298" t="e">
        <f t="shared" si="775"/>
        <v>#N/A</v>
      </c>
      <c r="V7346" s="297"/>
      <c r="W7346" s="299" t="e">
        <f t="shared" si="776"/>
        <v>#N/A</v>
      </c>
      <c r="X7346" s="300" t="str">
        <f t="shared" si="777"/>
        <v>0</v>
      </c>
      <c r="Y7346" s="297"/>
      <c r="Z7346" s="298" t="e">
        <f t="shared" si="778"/>
        <v>#N/A</v>
      </c>
      <c r="AA7346" s="301" t="e">
        <f>VLOOKUP(G7346,Ma_KH!$A:$R,14,0)</f>
        <v>#N/A</v>
      </c>
    </row>
    <row r="7347" spans="1:27" x14ac:dyDescent="0.25">
      <c r="A7347" s="292"/>
      <c r="B7347" s="293"/>
      <c r="C7347" s="294"/>
      <c r="D7347" s="292"/>
      <c r="E7347" s="295"/>
      <c r="F7347" s="294"/>
      <c r="G7347" s="296"/>
      <c r="H7347" s="295"/>
      <c r="I7347" s="293"/>
      <c r="J7347" s="293"/>
      <c r="K7347" s="293"/>
      <c r="L7347" s="21" t="e">
        <f>VLOOKUP($K7347,TONG_SL!$A:$D,2,0)</f>
        <v>#N/A</v>
      </c>
      <c r="N7347" s="21" t="str">
        <f t="shared" si="774"/>
        <v/>
      </c>
      <c r="Q7347" s="21" t="e">
        <f>VLOOKUP(K7347,TONG_SL!$A:$D,3,0)</f>
        <v>#N/A</v>
      </c>
      <c r="R7347" s="297"/>
      <c r="S7347" s="297"/>
      <c r="T7347" s="297" t="e">
        <f>VLOOKUP(VLOOKUP(G7347,Ma_KH!$A:$R,18,0)&amp;K7347,Gia_MB!$A:$F,6,0)</f>
        <v>#N/A</v>
      </c>
      <c r="U7347" s="298" t="e">
        <f t="shared" si="775"/>
        <v>#N/A</v>
      </c>
      <c r="V7347" s="297"/>
      <c r="W7347" s="299" t="e">
        <f t="shared" si="776"/>
        <v>#N/A</v>
      </c>
      <c r="X7347" s="300" t="str">
        <f t="shared" si="777"/>
        <v>0</v>
      </c>
      <c r="Y7347" s="297"/>
      <c r="Z7347" s="298" t="e">
        <f t="shared" si="778"/>
        <v>#N/A</v>
      </c>
      <c r="AA7347" s="301" t="e">
        <f>VLOOKUP(G7347,Ma_KH!$A:$R,14,0)</f>
        <v>#N/A</v>
      </c>
    </row>
    <row r="7348" spans="1:27" x14ac:dyDescent="0.25">
      <c r="A7348" s="292"/>
      <c r="B7348" s="293"/>
      <c r="C7348" s="294"/>
      <c r="D7348" s="292"/>
      <c r="E7348" s="295"/>
      <c r="F7348" s="294"/>
      <c r="G7348" s="296"/>
      <c r="H7348" s="295"/>
      <c r="I7348" s="293"/>
      <c r="J7348" s="293"/>
      <c r="K7348" s="293"/>
      <c r="L7348" s="21" t="e">
        <f>VLOOKUP($K7348,TONG_SL!$A:$D,2,0)</f>
        <v>#N/A</v>
      </c>
      <c r="N7348" s="21" t="str">
        <f t="shared" si="774"/>
        <v/>
      </c>
      <c r="Q7348" s="21" t="e">
        <f>VLOOKUP(K7348,TONG_SL!$A:$D,3,0)</f>
        <v>#N/A</v>
      </c>
      <c r="R7348" s="297"/>
      <c r="S7348" s="297"/>
      <c r="T7348" s="297" t="e">
        <f>VLOOKUP(VLOOKUP(G7348,Ma_KH!$A:$R,18,0)&amp;K7348,Gia_MB!$A:$F,6,0)</f>
        <v>#N/A</v>
      </c>
      <c r="U7348" s="298" t="e">
        <f t="shared" si="775"/>
        <v>#N/A</v>
      </c>
      <c r="V7348" s="297"/>
      <c r="W7348" s="299" t="e">
        <f t="shared" si="776"/>
        <v>#N/A</v>
      </c>
      <c r="X7348" s="300" t="str">
        <f t="shared" si="777"/>
        <v>0</v>
      </c>
      <c r="Y7348" s="297"/>
      <c r="Z7348" s="298" t="e">
        <f t="shared" si="778"/>
        <v>#N/A</v>
      </c>
      <c r="AA7348" s="301" t="e">
        <f>VLOOKUP(G7348,Ma_KH!$A:$R,14,0)</f>
        <v>#N/A</v>
      </c>
    </row>
    <row r="7349" spans="1:27" x14ac:dyDescent="0.25">
      <c r="A7349" s="292"/>
      <c r="B7349" s="293"/>
      <c r="C7349" s="294"/>
      <c r="D7349" s="292"/>
      <c r="E7349" s="295"/>
      <c r="F7349" s="294"/>
      <c r="G7349" s="296"/>
      <c r="H7349" s="295"/>
      <c r="I7349" s="293"/>
      <c r="J7349" s="293"/>
      <c r="K7349" s="293"/>
      <c r="L7349" s="21" t="e">
        <f>VLOOKUP($K7349,TONG_SL!$A:$D,2,0)</f>
        <v>#N/A</v>
      </c>
      <c r="N7349" s="21" t="str">
        <f t="shared" si="774"/>
        <v/>
      </c>
      <c r="Q7349" s="21" t="e">
        <f>VLOOKUP(K7349,TONG_SL!$A:$D,3,0)</f>
        <v>#N/A</v>
      </c>
      <c r="R7349" s="297"/>
      <c r="S7349" s="297"/>
      <c r="T7349" s="297" t="e">
        <f>VLOOKUP(VLOOKUP(G7349,Ma_KH!$A:$R,18,0)&amp;K7349,Gia_MB!$A:$F,6,0)</f>
        <v>#N/A</v>
      </c>
      <c r="U7349" s="298" t="e">
        <f t="shared" si="775"/>
        <v>#N/A</v>
      </c>
      <c r="V7349" s="297"/>
      <c r="W7349" s="299" t="e">
        <f t="shared" si="776"/>
        <v>#N/A</v>
      </c>
      <c r="X7349" s="300" t="str">
        <f t="shared" si="777"/>
        <v>0</v>
      </c>
      <c r="Y7349" s="297"/>
      <c r="Z7349" s="298" t="e">
        <f t="shared" si="778"/>
        <v>#N/A</v>
      </c>
      <c r="AA7349" s="301" t="e">
        <f>VLOOKUP(G7349,Ma_KH!$A:$R,14,0)</f>
        <v>#N/A</v>
      </c>
    </row>
    <row r="7350" spans="1:27" x14ac:dyDescent="0.25">
      <c r="A7350" s="292"/>
      <c r="B7350" s="293"/>
      <c r="C7350" s="294"/>
      <c r="D7350" s="292"/>
      <c r="E7350" s="295"/>
      <c r="F7350" s="294"/>
      <c r="G7350" s="296"/>
      <c r="H7350" s="295"/>
      <c r="I7350" s="293"/>
      <c r="J7350" s="293"/>
      <c r="K7350" s="293"/>
      <c r="L7350" s="21" t="e">
        <f>VLOOKUP($K7350,TONG_SL!$A:$D,2,0)</f>
        <v>#N/A</v>
      </c>
      <c r="N7350" s="21" t="str">
        <f t="shared" si="774"/>
        <v/>
      </c>
      <c r="Q7350" s="21" t="e">
        <f>VLOOKUP(K7350,TONG_SL!$A:$D,3,0)</f>
        <v>#N/A</v>
      </c>
      <c r="R7350" s="297"/>
      <c r="S7350" s="297"/>
      <c r="T7350" s="297" t="e">
        <f>VLOOKUP(VLOOKUP(G7350,Ma_KH!$A:$R,18,0)&amp;K7350,Gia_MB!$A:$F,6,0)</f>
        <v>#N/A</v>
      </c>
      <c r="U7350" s="298" t="e">
        <f t="shared" si="775"/>
        <v>#N/A</v>
      </c>
      <c r="V7350" s="297"/>
      <c r="W7350" s="299" t="e">
        <f t="shared" si="776"/>
        <v>#N/A</v>
      </c>
      <c r="X7350" s="300" t="str">
        <f t="shared" si="777"/>
        <v>0</v>
      </c>
      <c r="Y7350" s="297"/>
      <c r="Z7350" s="298" t="e">
        <f t="shared" si="778"/>
        <v>#N/A</v>
      </c>
      <c r="AA7350" s="301" t="e">
        <f>VLOOKUP(G7350,Ma_KH!$A:$R,14,0)</f>
        <v>#N/A</v>
      </c>
    </row>
    <row r="7351" spans="1:27" x14ac:dyDescent="0.25">
      <c r="A7351" s="292"/>
      <c r="B7351" s="293"/>
      <c r="C7351" s="294"/>
      <c r="D7351" s="292"/>
      <c r="E7351" s="295"/>
      <c r="F7351" s="294"/>
      <c r="G7351" s="296"/>
      <c r="H7351" s="295"/>
      <c r="I7351" s="293"/>
      <c r="J7351" s="293"/>
      <c r="K7351" s="293"/>
      <c r="L7351" s="21" t="e">
        <f>VLOOKUP($K7351,TONG_SL!$A:$D,2,0)</f>
        <v>#N/A</v>
      </c>
      <c r="N7351" s="21" t="str">
        <f t="shared" si="774"/>
        <v/>
      </c>
      <c r="Q7351" s="21" t="e">
        <f>VLOOKUP(K7351,TONG_SL!$A:$D,3,0)</f>
        <v>#N/A</v>
      </c>
      <c r="R7351" s="297"/>
      <c r="S7351" s="297"/>
      <c r="T7351" s="297" t="e">
        <f>VLOOKUP(VLOOKUP(G7351,Ma_KH!$A:$R,18,0)&amp;K7351,Gia_MB!$A:$F,6,0)</f>
        <v>#N/A</v>
      </c>
      <c r="U7351" s="298" t="e">
        <f t="shared" si="775"/>
        <v>#N/A</v>
      </c>
      <c r="V7351" s="297"/>
      <c r="W7351" s="299" t="e">
        <f t="shared" si="776"/>
        <v>#N/A</v>
      </c>
      <c r="X7351" s="300" t="str">
        <f t="shared" si="777"/>
        <v>0</v>
      </c>
      <c r="Y7351" s="297"/>
      <c r="Z7351" s="298" t="e">
        <f t="shared" si="778"/>
        <v>#N/A</v>
      </c>
      <c r="AA7351" s="301" t="e">
        <f>VLOOKUP(G7351,Ma_KH!$A:$R,14,0)</f>
        <v>#N/A</v>
      </c>
    </row>
    <row r="7352" spans="1:27" x14ac:dyDescent="0.25">
      <c r="A7352" s="292"/>
      <c r="B7352" s="293"/>
      <c r="C7352" s="294"/>
      <c r="D7352" s="292"/>
      <c r="E7352" s="295"/>
      <c r="F7352" s="294"/>
      <c r="G7352" s="296"/>
      <c r="H7352" s="295"/>
      <c r="I7352" s="293"/>
      <c r="J7352" s="293"/>
      <c r="K7352" s="293"/>
      <c r="L7352" s="21" t="e">
        <f>VLOOKUP($K7352,TONG_SL!$A:$D,2,0)</f>
        <v>#N/A</v>
      </c>
      <c r="N7352" s="21" t="str">
        <f t="shared" si="774"/>
        <v/>
      </c>
      <c r="Q7352" s="21" t="e">
        <f>VLOOKUP(K7352,TONG_SL!$A:$D,3,0)</f>
        <v>#N/A</v>
      </c>
      <c r="R7352" s="297"/>
      <c r="S7352" s="297"/>
      <c r="T7352" s="297" t="e">
        <f>VLOOKUP(VLOOKUP(G7352,Ma_KH!$A:$R,18,0)&amp;K7352,Gia_MB!$A:$F,6,0)</f>
        <v>#N/A</v>
      </c>
      <c r="U7352" s="298" t="e">
        <f t="shared" si="775"/>
        <v>#N/A</v>
      </c>
      <c r="V7352" s="297"/>
      <c r="W7352" s="299" t="e">
        <f t="shared" si="776"/>
        <v>#N/A</v>
      </c>
      <c r="X7352" s="300" t="str">
        <f t="shared" si="777"/>
        <v>0</v>
      </c>
      <c r="Y7352" s="297"/>
      <c r="Z7352" s="298" t="e">
        <f t="shared" si="778"/>
        <v>#N/A</v>
      </c>
      <c r="AA7352" s="301" t="e">
        <f>VLOOKUP(G7352,Ma_KH!$A:$R,14,0)</f>
        <v>#N/A</v>
      </c>
    </row>
    <row r="7353" spans="1:27" x14ac:dyDescent="0.25">
      <c r="A7353" s="292"/>
      <c r="B7353" s="293"/>
      <c r="C7353" s="294"/>
      <c r="D7353" s="292"/>
      <c r="E7353" s="295"/>
      <c r="F7353" s="294"/>
      <c r="G7353" s="296"/>
      <c r="H7353" s="295"/>
      <c r="I7353" s="293"/>
      <c r="J7353" s="293"/>
      <c r="K7353" s="293"/>
      <c r="L7353" s="21" t="e">
        <f>VLOOKUP($K7353,TONG_SL!$A:$D,2,0)</f>
        <v>#N/A</v>
      </c>
      <c r="N7353" s="21" t="str">
        <f t="shared" si="774"/>
        <v/>
      </c>
      <c r="Q7353" s="21" t="e">
        <f>VLOOKUP(K7353,TONG_SL!$A:$D,3,0)</f>
        <v>#N/A</v>
      </c>
      <c r="R7353" s="297"/>
      <c r="S7353" s="297"/>
      <c r="T7353" s="297" t="e">
        <f>VLOOKUP(VLOOKUP(G7353,Ma_KH!$A:$R,18,0)&amp;K7353,Gia_MB!$A:$F,6,0)</f>
        <v>#N/A</v>
      </c>
      <c r="U7353" s="298" t="e">
        <f t="shared" si="775"/>
        <v>#N/A</v>
      </c>
      <c r="V7353" s="297"/>
      <c r="W7353" s="299" t="e">
        <f t="shared" si="776"/>
        <v>#N/A</v>
      </c>
      <c r="X7353" s="300" t="str">
        <f t="shared" si="777"/>
        <v>0</v>
      </c>
      <c r="Y7353" s="297"/>
      <c r="Z7353" s="298" t="e">
        <f t="shared" si="778"/>
        <v>#N/A</v>
      </c>
      <c r="AA7353" s="301" t="e">
        <f>VLOOKUP(G7353,Ma_KH!$A:$R,14,0)</f>
        <v>#N/A</v>
      </c>
    </row>
    <row r="7354" spans="1:27" x14ac:dyDescent="0.25">
      <c r="A7354" s="292"/>
      <c r="B7354" s="293"/>
      <c r="C7354" s="294"/>
      <c r="D7354" s="292"/>
      <c r="E7354" s="295"/>
      <c r="F7354" s="294"/>
      <c r="G7354" s="296"/>
      <c r="H7354" s="295"/>
      <c r="I7354" s="293"/>
      <c r="J7354" s="293"/>
      <c r="K7354" s="293"/>
      <c r="L7354" s="21" t="e">
        <f>VLOOKUP($K7354,TONG_SL!$A:$D,2,0)</f>
        <v>#N/A</v>
      </c>
      <c r="N7354" s="21" t="str">
        <f t="shared" si="774"/>
        <v/>
      </c>
      <c r="Q7354" s="21" t="e">
        <f>VLOOKUP(K7354,TONG_SL!$A:$D,3,0)</f>
        <v>#N/A</v>
      </c>
      <c r="R7354" s="297"/>
      <c r="S7354" s="297"/>
      <c r="T7354" s="297" t="e">
        <f>VLOOKUP(VLOOKUP(G7354,Ma_KH!$A:$R,18,0)&amp;K7354,Gia_MB!$A:$F,6,0)</f>
        <v>#N/A</v>
      </c>
      <c r="U7354" s="298" t="e">
        <f t="shared" si="775"/>
        <v>#N/A</v>
      </c>
      <c r="V7354" s="297"/>
      <c r="W7354" s="299" t="e">
        <f t="shared" si="776"/>
        <v>#N/A</v>
      </c>
      <c r="X7354" s="300" t="str">
        <f t="shared" si="777"/>
        <v>0</v>
      </c>
      <c r="Y7354" s="297"/>
      <c r="Z7354" s="298" t="e">
        <f t="shared" si="778"/>
        <v>#N/A</v>
      </c>
      <c r="AA7354" s="301" t="e">
        <f>VLOOKUP(G7354,Ma_KH!$A:$R,14,0)</f>
        <v>#N/A</v>
      </c>
    </row>
    <row r="7355" spans="1:27" x14ac:dyDescent="0.25">
      <c r="A7355" s="292"/>
      <c r="B7355" s="293"/>
      <c r="C7355" s="294"/>
      <c r="D7355" s="292"/>
      <c r="E7355" s="295"/>
      <c r="F7355" s="294"/>
      <c r="G7355" s="296"/>
      <c r="H7355" s="295"/>
      <c r="I7355" s="293"/>
      <c r="J7355" s="293"/>
      <c r="K7355" s="293"/>
      <c r="L7355" s="21" t="e">
        <f>VLOOKUP($K7355,TONG_SL!$A:$D,2,0)</f>
        <v>#N/A</v>
      </c>
      <c r="N7355" s="21" t="str">
        <f t="shared" si="774"/>
        <v/>
      </c>
      <c r="Q7355" s="21" t="e">
        <f>VLOOKUP(K7355,TONG_SL!$A:$D,3,0)</f>
        <v>#N/A</v>
      </c>
      <c r="R7355" s="297"/>
      <c r="S7355" s="297"/>
      <c r="T7355" s="297" t="e">
        <f>VLOOKUP(VLOOKUP(G7355,Ma_KH!$A:$R,18,0)&amp;K7355,Gia_MB!$A:$F,6,0)</f>
        <v>#N/A</v>
      </c>
      <c r="U7355" s="298" t="e">
        <f t="shared" si="775"/>
        <v>#N/A</v>
      </c>
      <c r="V7355" s="297"/>
      <c r="W7355" s="299" t="e">
        <f t="shared" si="776"/>
        <v>#N/A</v>
      </c>
      <c r="X7355" s="300" t="str">
        <f t="shared" si="777"/>
        <v>0</v>
      </c>
      <c r="Y7355" s="297"/>
      <c r="Z7355" s="298" t="e">
        <f t="shared" si="778"/>
        <v>#N/A</v>
      </c>
      <c r="AA7355" s="301" t="e">
        <f>VLOOKUP(G7355,Ma_KH!$A:$R,14,0)</f>
        <v>#N/A</v>
      </c>
    </row>
    <row r="7356" spans="1:27" x14ac:dyDescent="0.25">
      <c r="A7356" s="292"/>
      <c r="B7356" s="293"/>
      <c r="C7356" s="294"/>
      <c r="D7356" s="292"/>
      <c r="E7356" s="295"/>
      <c r="F7356" s="294"/>
      <c r="G7356" s="296"/>
      <c r="H7356" s="295"/>
      <c r="I7356" s="293"/>
      <c r="J7356" s="293"/>
      <c r="K7356" s="293"/>
      <c r="L7356" s="21" t="e">
        <f>VLOOKUP($K7356,TONG_SL!$A:$D,2,0)</f>
        <v>#N/A</v>
      </c>
      <c r="N7356" s="21" t="str">
        <f t="shared" si="774"/>
        <v/>
      </c>
      <c r="Q7356" s="21" t="e">
        <f>VLOOKUP(K7356,TONG_SL!$A:$D,3,0)</f>
        <v>#N/A</v>
      </c>
      <c r="R7356" s="297"/>
      <c r="S7356" s="297"/>
      <c r="T7356" s="297" t="e">
        <f>VLOOKUP(VLOOKUP(G7356,Ma_KH!$A:$R,18,0)&amp;K7356,Gia_MB!$A:$F,6,0)</f>
        <v>#N/A</v>
      </c>
      <c r="U7356" s="298" t="e">
        <f t="shared" si="775"/>
        <v>#N/A</v>
      </c>
      <c r="V7356" s="297"/>
      <c r="W7356" s="299" t="e">
        <f t="shared" si="776"/>
        <v>#N/A</v>
      </c>
      <c r="X7356" s="300" t="str">
        <f t="shared" si="777"/>
        <v>0</v>
      </c>
      <c r="Y7356" s="297"/>
      <c r="Z7356" s="298" t="e">
        <f t="shared" si="778"/>
        <v>#N/A</v>
      </c>
      <c r="AA7356" s="301" t="e">
        <f>VLOOKUP(G7356,Ma_KH!$A:$R,14,0)</f>
        <v>#N/A</v>
      </c>
    </row>
    <row r="7357" spans="1:27" x14ac:dyDescent="0.25">
      <c r="A7357" s="292"/>
      <c r="B7357" s="293"/>
      <c r="C7357" s="294"/>
      <c r="D7357" s="292"/>
      <c r="E7357" s="295"/>
      <c r="F7357" s="294"/>
      <c r="G7357" s="296"/>
      <c r="H7357" s="295"/>
      <c r="I7357" s="293"/>
      <c r="J7357" s="293"/>
      <c r="K7357" s="293"/>
      <c r="L7357" s="21" t="e">
        <f>VLOOKUP($K7357,TONG_SL!$A:$D,2,0)</f>
        <v>#N/A</v>
      </c>
      <c r="N7357" s="21" t="str">
        <f t="shared" si="774"/>
        <v/>
      </c>
      <c r="Q7357" s="21" t="e">
        <f>VLOOKUP(K7357,TONG_SL!$A:$D,3,0)</f>
        <v>#N/A</v>
      </c>
      <c r="R7357" s="297"/>
      <c r="S7357" s="297"/>
      <c r="T7357" s="297" t="e">
        <f>VLOOKUP(VLOOKUP(G7357,Ma_KH!$A:$R,18,0)&amp;K7357,Gia_MB!$A:$F,6,0)</f>
        <v>#N/A</v>
      </c>
      <c r="U7357" s="298" t="e">
        <f t="shared" si="775"/>
        <v>#N/A</v>
      </c>
      <c r="V7357" s="297"/>
      <c r="W7357" s="299" t="e">
        <f t="shared" si="776"/>
        <v>#N/A</v>
      </c>
      <c r="X7357" s="300" t="str">
        <f t="shared" si="777"/>
        <v>0</v>
      </c>
      <c r="Y7357" s="297"/>
      <c r="Z7357" s="298" t="e">
        <f t="shared" si="778"/>
        <v>#N/A</v>
      </c>
      <c r="AA7357" s="301" t="e">
        <f>VLOOKUP(G7357,Ma_KH!$A:$R,14,0)</f>
        <v>#N/A</v>
      </c>
    </row>
    <row r="7358" spans="1:27" x14ac:dyDescent="0.25">
      <c r="A7358" s="292"/>
      <c r="B7358" s="293"/>
      <c r="C7358" s="294"/>
      <c r="D7358" s="292"/>
      <c r="E7358" s="295"/>
      <c r="F7358" s="294"/>
      <c r="G7358" s="296"/>
      <c r="H7358" s="295"/>
      <c r="I7358" s="293"/>
      <c r="J7358" s="293"/>
      <c r="K7358" s="293"/>
      <c r="L7358" s="21" t="e">
        <f>VLOOKUP($K7358,TONG_SL!$A:$D,2,0)</f>
        <v>#N/A</v>
      </c>
      <c r="N7358" s="21" t="str">
        <f t="shared" si="774"/>
        <v/>
      </c>
      <c r="Q7358" s="21" t="e">
        <f>VLOOKUP(K7358,TONG_SL!$A:$D,3,0)</f>
        <v>#N/A</v>
      </c>
      <c r="R7358" s="297"/>
      <c r="S7358" s="297"/>
      <c r="T7358" s="297" t="e">
        <f>VLOOKUP(VLOOKUP(G7358,Ma_KH!$A:$R,18,0)&amp;K7358,Gia_MB!$A:$F,6,0)</f>
        <v>#N/A</v>
      </c>
      <c r="U7358" s="298" t="e">
        <f t="shared" si="775"/>
        <v>#N/A</v>
      </c>
      <c r="V7358" s="297"/>
      <c r="W7358" s="299" t="e">
        <f t="shared" si="776"/>
        <v>#N/A</v>
      </c>
      <c r="X7358" s="300" t="str">
        <f t="shared" si="777"/>
        <v>0</v>
      </c>
      <c r="Y7358" s="297"/>
      <c r="Z7358" s="298" t="e">
        <f t="shared" si="778"/>
        <v>#N/A</v>
      </c>
      <c r="AA7358" s="301" t="e">
        <f>VLOOKUP(G7358,Ma_KH!$A:$R,14,0)</f>
        <v>#N/A</v>
      </c>
    </row>
    <row r="7359" spans="1:27" x14ac:dyDescent="0.25">
      <c r="A7359" s="292"/>
      <c r="B7359" s="293"/>
      <c r="C7359" s="294"/>
      <c r="D7359" s="292"/>
      <c r="E7359" s="295"/>
      <c r="F7359" s="294"/>
      <c r="G7359" s="296"/>
      <c r="H7359" s="295"/>
      <c r="I7359" s="293"/>
      <c r="J7359" s="293"/>
      <c r="K7359" s="293"/>
      <c r="L7359" s="21" t="e">
        <f>VLOOKUP($K7359,TONG_SL!$A:$D,2,0)</f>
        <v>#N/A</v>
      </c>
      <c r="N7359" s="21" t="str">
        <f t="shared" si="774"/>
        <v/>
      </c>
      <c r="Q7359" s="21" t="e">
        <f>VLOOKUP(K7359,TONG_SL!$A:$D,3,0)</f>
        <v>#N/A</v>
      </c>
      <c r="R7359" s="297"/>
      <c r="S7359" s="297"/>
      <c r="T7359" s="297" t="e">
        <f>VLOOKUP(VLOOKUP(G7359,Ma_KH!$A:$R,18,0)&amp;K7359,Gia_MB!$A:$F,6,0)</f>
        <v>#N/A</v>
      </c>
      <c r="U7359" s="298" t="e">
        <f t="shared" si="775"/>
        <v>#N/A</v>
      </c>
      <c r="V7359" s="297"/>
      <c r="W7359" s="299" t="e">
        <f t="shared" si="776"/>
        <v>#N/A</v>
      </c>
      <c r="X7359" s="300" t="str">
        <f t="shared" si="777"/>
        <v>0</v>
      </c>
      <c r="Y7359" s="297"/>
      <c r="Z7359" s="298" t="e">
        <f t="shared" si="778"/>
        <v>#N/A</v>
      </c>
      <c r="AA7359" s="301" t="e">
        <f>VLOOKUP(G7359,Ma_KH!$A:$R,14,0)</f>
        <v>#N/A</v>
      </c>
    </row>
    <row r="7360" spans="1:27" x14ac:dyDescent="0.25">
      <c r="A7360" s="292"/>
      <c r="B7360" s="293"/>
      <c r="C7360" s="294"/>
      <c r="D7360" s="292"/>
      <c r="E7360" s="295"/>
      <c r="F7360" s="294"/>
      <c r="G7360" s="296"/>
      <c r="H7360" s="295"/>
      <c r="I7360" s="293"/>
      <c r="J7360" s="293"/>
      <c r="K7360" s="293"/>
      <c r="L7360" s="21" t="e">
        <f>VLOOKUP($K7360,TONG_SL!$A:$D,2,0)</f>
        <v>#N/A</v>
      </c>
      <c r="N7360" s="21" t="str">
        <f t="shared" si="774"/>
        <v/>
      </c>
      <c r="Q7360" s="21" t="e">
        <f>VLOOKUP(K7360,TONG_SL!$A:$D,3,0)</f>
        <v>#N/A</v>
      </c>
      <c r="R7360" s="297"/>
      <c r="S7360" s="297"/>
      <c r="T7360" s="297" t="e">
        <f>VLOOKUP(VLOOKUP(G7360,Ma_KH!$A:$R,18,0)&amp;K7360,Gia_MB!$A:$F,6,0)</f>
        <v>#N/A</v>
      </c>
      <c r="U7360" s="298" t="e">
        <f t="shared" si="775"/>
        <v>#N/A</v>
      </c>
      <c r="V7360" s="297"/>
      <c r="W7360" s="299" t="e">
        <f t="shared" si="776"/>
        <v>#N/A</v>
      </c>
      <c r="X7360" s="300" t="str">
        <f t="shared" si="777"/>
        <v>0</v>
      </c>
      <c r="Y7360" s="297"/>
      <c r="Z7360" s="298" t="e">
        <f t="shared" si="778"/>
        <v>#N/A</v>
      </c>
      <c r="AA7360" s="301" t="e">
        <f>VLOOKUP(G7360,Ma_KH!$A:$R,14,0)</f>
        <v>#N/A</v>
      </c>
    </row>
    <row r="7361" spans="1:27" x14ac:dyDescent="0.25">
      <c r="A7361" s="292"/>
      <c r="B7361" s="293"/>
      <c r="C7361" s="294"/>
      <c r="D7361" s="292"/>
      <c r="E7361" s="295"/>
      <c r="F7361" s="294"/>
      <c r="G7361" s="296"/>
      <c r="H7361" s="295"/>
      <c r="I7361" s="293"/>
      <c r="J7361" s="293"/>
      <c r="K7361" s="293"/>
      <c r="L7361" s="21" t="e">
        <f>VLOOKUP($K7361,TONG_SL!$A:$D,2,0)</f>
        <v>#N/A</v>
      </c>
      <c r="N7361" s="21" t="str">
        <f t="shared" ref="N7361:N7424" si="779">IF($B7361&lt;&gt;"","K-C6","")</f>
        <v/>
      </c>
      <c r="Q7361" s="21" t="e">
        <f>VLOOKUP(K7361,TONG_SL!$A:$D,3,0)</f>
        <v>#N/A</v>
      </c>
      <c r="R7361" s="297"/>
      <c r="S7361" s="297"/>
      <c r="T7361" s="297" t="e">
        <f>VLOOKUP(VLOOKUP(G7361,Ma_KH!$A:$R,18,0)&amp;K7361,Gia_MB!$A:$F,6,0)</f>
        <v>#N/A</v>
      </c>
      <c r="U7361" s="298" t="e">
        <f t="shared" si="775"/>
        <v>#N/A</v>
      </c>
      <c r="V7361" s="297"/>
      <c r="W7361" s="299" t="e">
        <f t="shared" si="776"/>
        <v>#N/A</v>
      </c>
      <c r="X7361" s="300" t="str">
        <f t="shared" si="777"/>
        <v>0</v>
      </c>
      <c r="Y7361" s="297"/>
      <c r="Z7361" s="298" t="e">
        <f t="shared" si="778"/>
        <v>#N/A</v>
      </c>
      <c r="AA7361" s="301" t="e">
        <f>VLOOKUP(G7361,Ma_KH!$A:$R,14,0)</f>
        <v>#N/A</v>
      </c>
    </row>
    <row r="7362" spans="1:27" x14ac:dyDescent="0.25">
      <c r="A7362" s="292"/>
      <c r="B7362" s="293"/>
      <c r="C7362" s="294"/>
      <c r="D7362" s="292"/>
      <c r="E7362" s="295"/>
      <c r="F7362" s="294"/>
      <c r="G7362" s="296"/>
      <c r="H7362" s="295"/>
      <c r="I7362" s="293"/>
      <c r="J7362" s="293"/>
      <c r="K7362" s="293"/>
      <c r="L7362" s="21" t="e">
        <f>VLOOKUP($K7362,TONG_SL!$A:$D,2,0)</f>
        <v>#N/A</v>
      </c>
      <c r="N7362" s="21" t="str">
        <f t="shared" si="779"/>
        <v/>
      </c>
      <c r="Q7362" s="21" t="e">
        <f>VLOOKUP(K7362,TONG_SL!$A:$D,3,0)</f>
        <v>#N/A</v>
      </c>
      <c r="R7362" s="297"/>
      <c r="S7362" s="297"/>
      <c r="T7362" s="297" t="e">
        <f>VLOOKUP(VLOOKUP(G7362,Ma_KH!$A:$R,18,0)&amp;K7362,Gia_MB!$A:$F,6,0)</f>
        <v>#N/A</v>
      </c>
      <c r="U7362" s="298" t="e">
        <f t="shared" si="775"/>
        <v>#N/A</v>
      </c>
      <c r="V7362" s="297"/>
      <c r="W7362" s="299" t="e">
        <f t="shared" si="776"/>
        <v>#N/A</v>
      </c>
      <c r="X7362" s="300" t="str">
        <f t="shared" si="777"/>
        <v>0</v>
      </c>
      <c r="Y7362" s="297"/>
      <c r="Z7362" s="298" t="e">
        <f t="shared" si="778"/>
        <v>#N/A</v>
      </c>
      <c r="AA7362" s="301" t="e">
        <f>VLOOKUP(G7362,Ma_KH!$A:$R,14,0)</f>
        <v>#N/A</v>
      </c>
    </row>
    <row r="7363" spans="1:27" x14ac:dyDescent="0.25">
      <c r="A7363" s="292"/>
      <c r="B7363" s="293"/>
      <c r="C7363" s="294"/>
      <c r="D7363" s="292"/>
      <c r="E7363" s="295"/>
      <c r="F7363" s="294"/>
      <c r="G7363" s="296"/>
      <c r="H7363" s="295"/>
      <c r="I7363" s="293"/>
      <c r="J7363" s="293"/>
      <c r="K7363" s="293"/>
      <c r="L7363" s="21" t="e">
        <f>VLOOKUP($K7363,TONG_SL!$A:$D,2,0)</f>
        <v>#N/A</v>
      </c>
      <c r="N7363" s="21" t="str">
        <f t="shared" si="779"/>
        <v/>
      </c>
      <c r="Q7363" s="21" t="e">
        <f>VLOOKUP(K7363,TONG_SL!$A:$D,3,0)</f>
        <v>#N/A</v>
      </c>
      <c r="R7363" s="297"/>
      <c r="S7363" s="297"/>
      <c r="T7363" s="297" t="e">
        <f>VLOOKUP(VLOOKUP(G7363,Ma_KH!$A:$R,18,0)&amp;K7363,Gia_MB!$A:$F,6,0)</f>
        <v>#N/A</v>
      </c>
      <c r="U7363" s="298" t="e">
        <f t="shared" si="775"/>
        <v>#N/A</v>
      </c>
      <c r="V7363" s="297"/>
      <c r="W7363" s="299" t="e">
        <f t="shared" si="776"/>
        <v>#N/A</v>
      </c>
      <c r="X7363" s="300" t="str">
        <f t="shared" si="777"/>
        <v>0</v>
      </c>
      <c r="Y7363" s="297"/>
      <c r="Z7363" s="298" t="e">
        <f t="shared" si="778"/>
        <v>#N/A</v>
      </c>
      <c r="AA7363" s="301" t="e">
        <f>VLOOKUP(G7363,Ma_KH!$A:$R,14,0)</f>
        <v>#N/A</v>
      </c>
    </row>
    <row r="7364" spans="1:27" x14ac:dyDescent="0.25">
      <c r="A7364" s="292"/>
      <c r="B7364" s="293"/>
      <c r="C7364" s="294"/>
      <c r="D7364" s="292"/>
      <c r="E7364" s="295"/>
      <c r="F7364" s="294"/>
      <c r="G7364" s="296"/>
      <c r="H7364" s="295"/>
      <c r="I7364" s="293"/>
      <c r="J7364" s="293"/>
      <c r="K7364" s="293"/>
      <c r="L7364" s="21" t="e">
        <f>VLOOKUP($K7364,TONG_SL!$A:$D,2,0)</f>
        <v>#N/A</v>
      </c>
      <c r="N7364" s="21" t="str">
        <f t="shared" si="779"/>
        <v/>
      </c>
      <c r="Q7364" s="21" t="e">
        <f>VLOOKUP(K7364,TONG_SL!$A:$D,3,0)</f>
        <v>#N/A</v>
      </c>
      <c r="R7364" s="297"/>
      <c r="S7364" s="297"/>
      <c r="T7364" s="297" t="e">
        <f>VLOOKUP(VLOOKUP(G7364,Ma_KH!$A:$R,18,0)&amp;K7364,Gia_MB!$A:$F,6,0)</f>
        <v>#N/A</v>
      </c>
      <c r="U7364" s="298" t="e">
        <f t="shared" si="775"/>
        <v>#N/A</v>
      </c>
      <c r="V7364" s="297"/>
      <c r="W7364" s="299" t="e">
        <f t="shared" si="776"/>
        <v>#N/A</v>
      </c>
      <c r="X7364" s="300" t="str">
        <f t="shared" si="777"/>
        <v>0</v>
      </c>
      <c r="Y7364" s="297"/>
      <c r="Z7364" s="298" t="e">
        <f t="shared" si="778"/>
        <v>#N/A</v>
      </c>
      <c r="AA7364" s="301" t="e">
        <f>VLOOKUP(G7364,Ma_KH!$A:$R,14,0)</f>
        <v>#N/A</v>
      </c>
    </row>
    <row r="7365" spans="1:27" x14ac:dyDescent="0.25">
      <c r="A7365" s="292"/>
      <c r="B7365" s="293"/>
      <c r="C7365" s="294"/>
      <c r="D7365" s="292"/>
      <c r="E7365" s="295"/>
      <c r="F7365" s="294"/>
      <c r="G7365" s="296"/>
      <c r="H7365" s="295"/>
      <c r="I7365" s="293"/>
      <c r="J7365" s="293"/>
      <c r="K7365" s="293"/>
      <c r="L7365" s="21" t="e">
        <f>VLOOKUP($K7365,TONG_SL!$A:$D,2,0)</f>
        <v>#N/A</v>
      </c>
      <c r="N7365" s="21" t="str">
        <f t="shared" si="779"/>
        <v/>
      </c>
      <c r="Q7365" s="21" t="e">
        <f>VLOOKUP(K7365,TONG_SL!$A:$D,3,0)</f>
        <v>#N/A</v>
      </c>
      <c r="R7365" s="297"/>
      <c r="S7365" s="297"/>
      <c r="T7365" s="297" t="e">
        <f>VLOOKUP(VLOOKUP(G7365,Ma_KH!$A:$R,18,0)&amp;K7365,Gia_MB!$A:$F,6,0)</f>
        <v>#N/A</v>
      </c>
      <c r="U7365" s="298" t="e">
        <f t="shared" si="775"/>
        <v>#N/A</v>
      </c>
      <c r="V7365" s="297"/>
      <c r="W7365" s="299" t="e">
        <f t="shared" si="776"/>
        <v>#N/A</v>
      </c>
      <c r="X7365" s="300" t="str">
        <f t="shared" si="777"/>
        <v>0</v>
      </c>
      <c r="Y7365" s="297"/>
      <c r="Z7365" s="298" t="e">
        <f t="shared" si="778"/>
        <v>#N/A</v>
      </c>
      <c r="AA7365" s="301" t="e">
        <f>VLOOKUP(G7365,Ma_KH!$A:$R,14,0)</f>
        <v>#N/A</v>
      </c>
    </row>
    <row r="7366" spans="1:27" x14ac:dyDescent="0.25">
      <c r="A7366" s="292"/>
      <c r="B7366" s="293"/>
      <c r="C7366" s="294"/>
      <c r="D7366" s="292"/>
      <c r="E7366" s="295"/>
      <c r="F7366" s="294"/>
      <c r="G7366" s="296"/>
      <c r="H7366" s="295"/>
      <c r="I7366" s="293"/>
      <c r="J7366" s="293"/>
      <c r="K7366" s="293"/>
      <c r="L7366" s="21" t="e">
        <f>VLOOKUP($K7366,TONG_SL!$A:$D,2,0)</f>
        <v>#N/A</v>
      </c>
      <c r="N7366" s="21" t="str">
        <f t="shared" si="779"/>
        <v/>
      </c>
      <c r="Q7366" s="21" t="e">
        <f>VLOOKUP(K7366,TONG_SL!$A:$D,3,0)</f>
        <v>#N/A</v>
      </c>
      <c r="R7366" s="297"/>
      <c r="S7366" s="297"/>
      <c r="T7366" s="297" t="e">
        <f>VLOOKUP(VLOOKUP(G7366,Ma_KH!$A:$R,18,0)&amp;K7366,Gia_MB!$A:$F,6,0)</f>
        <v>#N/A</v>
      </c>
      <c r="U7366" s="298" t="e">
        <f t="shared" si="775"/>
        <v>#N/A</v>
      </c>
      <c r="V7366" s="297"/>
      <c r="W7366" s="299" t="e">
        <f t="shared" si="776"/>
        <v>#N/A</v>
      </c>
      <c r="X7366" s="300" t="str">
        <f t="shared" si="777"/>
        <v>0</v>
      </c>
      <c r="Y7366" s="297"/>
      <c r="Z7366" s="298" t="e">
        <f t="shared" si="778"/>
        <v>#N/A</v>
      </c>
      <c r="AA7366" s="301" t="e">
        <f>VLOOKUP(G7366,Ma_KH!$A:$R,14,0)</f>
        <v>#N/A</v>
      </c>
    </row>
    <row r="7367" spans="1:27" x14ac:dyDescent="0.25">
      <c r="A7367" s="292"/>
      <c r="B7367" s="293"/>
      <c r="C7367" s="294"/>
      <c r="D7367" s="292"/>
      <c r="E7367" s="295"/>
      <c r="F7367" s="294"/>
      <c r="G7367" s="296"/>
      <c r="H7367" s="295"/>
      <c r="I7367" s="293"/>
      <c r="J7367" s="293"/>
      <c r="K7367" s="293"/>
      <c r="L7367" s="21" t="e">
        <f>VLOOKUP($K7367,TONG_SL!$A:$D,2,0)</f>
        <v>#N/A</v>
      </c>
      <c r="N7367" s="21" t="str">
        <f t="shared" si="779"/>
        <v/>
      </c>
      <c r="Q7367" s="21" t="e">
        <f>VLOOKUP(K7367,TONG_SL!$A:$D,3,0)</f>
        <v>#N/A</v>
      </c>
      <c r="R7367" s="297"/>
      <c r="S7367" s="297"/>
      <c r="T7367" s="297" t="e">
        <f>VLOOKUP(VLOOKUP(G7367,Ma_KH!$A:$R,18,0)&amp;K7367,Gia_MB!$A:$F,6,0)</f>
        <v>#N/A</v>
      </c>
      <c r="U7367" s="298" t="e">
        <f t="shared" si="775"/>
        <v>#N/A</v>
      </c>
      <c r="V7367" s="297"/>
      <c r="W7367" s="299" t="e">
        <f t="shared" si="776"/>
        <v>#N/A</v>
      </c>
      <c r="X7367" s="300" t="str">
        <f t="shared" si="777"/>
        <v>0</v>
      </c>
      <c r="Y7367" s="297"/>
      <c r="Z7367" s="298" t="e">
        <f t="shared" si="778"/>
        <v>#N/A</v>
      </c>
      <c r="AA7367" s="301" t="e">
        <f>VLOOKUP(G7367,Ma_KH!$A:$R,14,0)</f>
        <v>#N/A</v>
      </c>
    </row>
    <row r="7368" spans="1:27" x14ac:dyDescent="0.25">
      <c r="A7368" s="292"/>
      <c r="B7368" s="293"/>
      <c r="C7368" s="294"/>
      <c r="D7368" s="292"/>
      <c r="E7368" s="295"/>
      <c r="F7368" s="294"/>
      <c r="G7368" s="296"/>
      <c r="H7368" s="295"/>
      <c r="I7368" s="293"/>
      <c r="J7368" s="293"/>
      <c r="K7368" s="293"/>
      <c r="L7368" s="21" t="e">
        <f>VLOOKUP($K7368,TONG_SL!$A:$D,2,0)</f>
        <v>#N/A</v>
      </c>
      <c r="N7368" s="21" t="str">
        <f t="shared" si="779"/>
        <v/>
      </c>
      <c r="Q7368" s="21" t="e">
        <f>VLOOKUP(K7368,TONG_SL!$A:$D,3,0)</f>
        <v>#N/A</v>
      </c>
      <c r="R7368" s="297"/>
      <c r="S7368" s="297"/>
      <c r="T7368" s="297" t="e">
        <f>VLOOKUP(VLOOKUP(G7368,Ma_KH!$A:$R,18,0)&amp;K7368,Gia_MB!$A:$F,6,0)</f>
        <v>#N/A</v>
      </c>
      <c r="U7368" s="298" t="e">
        <f t="shared" si="775"/>
        <v>#N/A</v>
      </c>
      <c r="V7368" s="297"/>
      <c r="W7368" s="299" t="e">
        <f t="shared" si="776"/>
        <v>#N/A</v>
      </c>
      <c r="X7368" s="300" t="str">
        <f t="shared" si="777"/>
        <v>0</v>
      </c>
      <c r="Y7368" s="297"/>
      <c r="Z7368" s="298" t="e">
        <f t="shared" si="778"/>
        <v>#N/A</v>
      </c>
      <c r="AA7368" s="301" t="e">
        <f>VLOOKUP(G7368,Ma_KH!$A:$R,14,0)</f>
        <v>#N/A</v>
      </c>
    </row>
    <row r="7369" spans="1:27" x14ac:dyDescent="0.25">
      <c r="A7369" s="292"/>
      <c r="B7369" s="293"/>
      <c r="C7369" s="294"/>
      <c r="D7369" s="292"/>
      <c r="E7369" s="295"/>
      <c r="F7369" s="294"/>
      <c r="G7369" s="296"/>
      <c r="H7369" s="295"/>
      <c r="I7369" s="293"/>
      <c r="J7369" s="293"/>
      <c r="K7369" s="293"/>
      <c r="L7369" s="21" t="e">
        <f>VLOOKUP($K7369,TONG_SL!$A:$D,2,0)</f>
        <v>#N/A</v>
      </c>
      <c r="N7369" s="21" t="str">
        <f t="shared" si="779"/>
        <v/>
      </c>
      <c r="Q7369" s="21" t="e">
        <f>VLOOKUP(K7369,TONG_SL!$A:$D,3,0)</f>
        <v>#N/A</v>
      </c>
      <c r="R7369" s="297"/>
      <c r="S7369" s="297"/>
      <c r="T7369" s="297" t="e">
        <f>VLOOKUP(VLOOKUP(G7369,Ma_KH!$A:$R,18,0)&amp;K7369,Gia_MB!$A:$F,6,0)</f>
        <v>#N/A</v>
      </c>
      <c r="U7369" s="298" t="e">
        <f t="shared" si="775"/>
        <v>#N/A</v>
      </c>
      <c r="V7369" s="297"/>
      <c r="W7369" s="299" t="e">
        <f t="shared" si="776"/>
        <v>#N/A</v>
      </c>
      <c r="X7369" s="300" t="str">
        <f t="shared" si="777"/>
        <v>0</v>
      </c>
      <c r="Y7369" s="297"/>
      <c r="Z7369" s="298" t="e">
        <f t="shared" si="778"/>
        <v>#N/A</v>
      </c>
      <c r="AA7369" s="301" t="e">
        <f>VLOOKUP(G7369,Ma_KH!$A:$R,14,0)</f>
        <v>#N/A</v>
      </c>
    </row>
    <row r="7370" spans="1:27" x14ac:dyDescent="0.25">
      <c r="A7370" s="292"/>
      <c r="B7370" s="293"/>
      <c r="C7370" s="294"/>
      <c r="D7370" s="292"/>
      <c r="E7370" s="295"/>
      <c r="F7370" s="294"/>
      <c r="G7370" s="296"/>
      <c r="H7370" s="295"/>
      <c r="I7370" s="293"/>
      <c r="J7370" s="293"/>
      <c r="K7370" s="293"/>
      <c r="L7370" s="21" t="e">
        <f>VLOOKUP($K7370,TONG_SL!$A:$D,2,0)</f>
        <v>#N/A</v>
      </c>
      <c r="N7370" s="21" t="str">
        <f t="shared" si="779"/>
        <v/>
      </c>
      <c r="Q7370" s="21" t="e">
        <f>VLOOKUP(K7370,TONG_SL!$A:$D,3,0)</f>
        <v>#N/A</v>
      </c>
      <c r="R7370" s="297"/>
      <c r="S7370" s="297"/>
      <c r="T7370" s="297" t="e">
        <f>VLOOKUP(VLOOKUP(G7370,Ma_KH!$A:$R,18,0)&amp;K7370,Gia_MB!$A:$F,6,0)</f>
        <v>#N/A</v>
      </c>
      <c r="U7370" s="298" t="e">
        <f t="shared" si="775"/>
        <v>#N/A</v>
      </c>
      <c r="V7370" s="297"/>
      <c r="W7370" s="299" t="e">
        <f t="shared" si="776"/>
        <v>#N/A</v>
      </c>
      <c r="X7370" s="300" t="str">
        <f t="shared" si="777"/>
        <v>0</v>
      </c>
      <c r="Y7370" s="297"/>
      <c r="Z7370" s="298" t="e">
        <f t="shared" si="778"/>
        <v>#N/A</v>
      </c>
      <c r="AA7370" s="301" t="e">
        <f>VLOOKUP(G7370,Ma_KH!$A:$R,14,0)</f>
        <v>#N/A</v>
      </c>
    </row>
    <row r="7371" spans="1:27" x14ac:dyDescent="0.25">
      <c r="A7371" s="292"/>
      <c r="B7371" s="293"/>
      <c r="C7371" s="294"/>
      <c r="D7371" s="292"/>
      <c r="E7371" s="295"/>
      <c r="F7371" s="294"/>
      <c r="G7371" s="296"/>
      <c r="H7371" s="295"/>
      <c r="I7371" s="293"/>
      <c r="J7371" s="293"/>
      <c r="K7371" s="293"/>
      <c r="L7371" s="21" t="e">
        <f>VLOOKUP($K7371,TONG_SL!$A:$D,2,0)</f>
        <v>#N/A</v>
      </c>
      <c r="N7371" s="21" t="str">
        <f t="shared" si="779"/>
        <v/>
      </c>
      <c r="Q7371" s="21" t="e">
        <f>VLOOKUP(K7371,TONG_SL!$A:$D,3,0)</f>
        <v>#N/A</v>
      </c>
      <c r="R7371" s="297"/>
      <c r="S7371" s="297"/>
      <c r="T7371" s="297" t="e">
        <f>VLOOKUP(VLOOKUP(G7371,Ma_KH!$A:$R,18,0)&amp;K7371,Gia_MB!$A:$F,6,0)</f>
        <v>#N/A</v>
      </c>
      <c r="U7371" s="298" t="e">
        <f t="shared" si="775"/>
        <v>#N/A</v>
      </c>
      <c r="V7371" s="297"/>
      <c r="W7371" s="299" t="e">
        <f t="shared" si="776"/>
        <v>#N/A</v>
      </c>
      <c r="X7371" s="300" t="str">
        <f t="shared" si="777"/>
        <v>0</v>
      </c>
      <c r="Y7371" s="297"/>
      <c r="Z7371" s="298" t="e">
        <f t="shared" si="778"/>
        <v>#N/A</v>
      </c>
      <c r="AA7371" s="301" t="e">
        <f>VLOOKUP(G7371,Ma_KH!$A:$R,14,0)</f>
        <v>#N/A</v>
      </c>
    </row>
    <row r="7372" spans="1:27" x14ac:dyDescent="0.25">
      <c r="A7372" s="292"/>
      <c r="B7372" s="293"/>
      <c r="C7372" s="294"/>
      <c r="D7372" s="292"/>
      <c r="E7372" s="295"/>
      <c r="F7372" s="294"/>
      <c r="G7372" s="296"/>
      <c r="H7372" s="295"/>
      <c r="I7372" s="293"/>
      <c r="J7372" s="293"/>
      <c r="K7372" s="293"/>
      <c r="L7372" s="21" t="e">
        <f>VLOOKUP($K7372,TONG_SL!$A:$D,2,0)</f>
        <v>#N/A</v>
      </c>
      <c r="N7372" s="21" t="str">
        <f t="shared" si="779"/>
        <v/>
      </c>
      <c r="Q7372" s="21" t="e">
        <f>VLOOKUP(K7372,TONG_SL!$A:$D,3,0)</f>
        <v>#N/A</v>
      </c>
      <c r="R7372" s="297"/>
      <c r="S7372" s="297"/>
      <c r="T7372" s="297" t="e">
        <f>VLOOKUP(VLOOKUP(G7372,Ma_KH!$A:$R,18,0)&amp;K7372,Gia_MB!$A:$F,6,0)</f>
        <v>#N/A</v>
      </c>
      <c r="U7372" s="298" t="e">
        <f t="shared" si="775"/>
        <v>#N/A</v>
      </c>
      <c r="V7372" s="297"/>
      <c r="W7372" s="299" t="e">
        <f t="shared" si="776"/>
        <v>#N/A</v>
      </c>
      <c r="X7372" s="300" t="str">
        <f t="shared" si="777"/>
        <v>0</v>
      </c>
      <c r="Y7372" s="297"/>
      <c r="Z7372" s="298" t="e">
        <f t="shared" si="778"/>
        <v>#N/A</v>
      </c>
      <c r="AA7372" s="301" t="e">
        <f>VLOOKUP(G7372,Ma_KH!$A:$R,14,0)</f>
        <v>#N/A</v>
      </c>
    </row>
    <row r="7373" spans="1:27" x14ac:dyDescent="0.25">
      <c r="A7373" s="292"/>
      <c r="B7373" s="293"/>
      <c r="C7373" s="294"/>
      <c r="D7373" s="292"/>
      <c r="E7373" s="295"/>
      <c r="F7373" s="294"/>
      <c r="G7373" s="296"/>
      <c r="H7373" s="295"/>
      <c r="I7373" s="293"/>
      <c r="J7373" s="293"/>
      <c r="K7373" s="293"/>
      <c r="L7373" s="21" t="e">
        <f>VLOOKUP($K7373,TONG_SL!$A:$D,2,0)</f>
        <v>#N/A</v>
      </c>
      <c r="N7373" s="21" t="str">
        <f t="shared" si="779"/>
        <v/>
      </c>
      <c r="Q7373" s="21" t="e">
        <f>VLOOKUP(K7373,TONG_SL!$A:$D,3,0)</f>
        <v>#N/A</v>
      </c>
      <c r="R7373" s="297"/>
      <c r="S7373" s="297"/>
      <c r="T7373" s="297" t="e">
        <f>VLOOKUP(VLOOKUP(G7373,Ma_KH!$A:$R,18,0)&amp;K7373,Gia_MB!$A:$F,6,0)</f>
        <v>#N/A</v>
      </c>
      <c r="U7373" s="298" t="e">
        <f t="shared" si="775"/>
        <v>#N/A</v>
      </c>
      <c r="V7373" s="297"/>
      <c r="W7373" s="299" t="e">
        <f t="shared" si="776"/>
        <v>#N/A</v>
      </c>
      <c r="X7373" s="300" t="str">
        <f t="shared" si="777"/>
        <v>0</v>
      </c>
      <c r="Y7373" s="297"/>
      <c r="Z7373" s="298" t="e">
        <f t="shared" si="778"/>
        <v>#N/A</v>
      </c>
      <c r="AA7373" s="301" t="e">
        <f>VLOOKUP(G7373,Ma_KH!$A:$R,14,0)</f>
        <v>#N/A</v>
      </c>
    </row>
    <row r="7374" spans="1:27" x14ac:dyDescent="0.25">
      <c r="A7374" s="292"/>
      <c r="B7374" s="293"/>
      <c r="C7374" s="294"/>
      <c r="D7374" s="292"/>
      <c r="E7374" s="295"/>
      <c r="F7374" s="294"/>
      <c r="G7374" s="296"/>
      <c r="H7374" s="295"/>
      <c r="I7374" s="293"/>
      <c r="J7374" s="293"/>
      <c r="K7374" s="293"/>
      <c r="L7374" s="21" t="e">
        <f>VLOOKUP($K7374,TONG_SL!$A:$D,2,0)</f>
        <v>#N/A</v>
      </c>
      <c r="N7374" s="21" t="str">
        <f t="shared" si="779"/>
        <v/>
      </c>
      <c r="Q7374" s="21" t="e">
        <f>VLOOKUP(K7374,TONG_SL!$A:$D,3,0)</f>
        <v>#N/A</v>
      </c>
      <c r="R7374" s="297"/>
      <c r="S7374" s="297"/>
      <c r="T7374" s="297" t="e">
        <f>VLOOKUP(VLOOKUP(G7374,Ma_KH!$A:$R,18,0)&amp;K7374,Gia_MB!$A:$F,6,0)</f>
        <v>#N/A</v>
      </c>
      <c r="U7374" s="298" t="e">
        <f t="shared" si="775"/>
        <v>#N/A</v>
      </c>
      <c r="V7374" s="297"/>
      <c r="W7374" s="299" t="e">
        <f t="shared" si="776"/>
        <v>#N/A</v>
      </c>
      <c r="X7374" s="300" t="str">
        <f t="shared" si="777"/>
        <v>0</v>
      </c>
      <c r="Y7374" s="297"/>
      <c r="Z7374" s="298" t="e">
        <f t="shared" si="778"/>
        <v>#N/A</v>
      </c>
      <c r="AA7374" s="301" t="e">
        <f>VLOOKUP(G7374,Ma_KH!$A:$R,14,0)</f>
        <v>#N/A</v>
      </c>
    </row>
    <row r="7375" spans="1:27" x14ac:dyDescent="0.25">
      <c r="A7375" s="292"/>
      <c r="B7375" s="293"/>
      <c r="C7375" s="294"/>
      <c r="D7375" s="292"/>
      <c r="E7375" s="295"/>
      <c r="F7375" s="294"/>
      <c r="G7375" s="296"/>
      <c r="H7375" s="295"/>
      <c r="I7375" s="293"/>
      <c r="J7375" s="293"/>
      <c r="K7375" s="293"/>
      <c r="L7375" s="21" t="e">
        <f>VLOOKUP($K7375,TONG_SL!$A:$D,2,0)</f>
        <v>#N/A</v>
      </c>
      <c r="N7375" s="21" t="str">
        <f t="shared" si="779"/>
        <v/>
      </c>
      <c r="Q7375" s="21" t="e">
        <f>VLOOKUP(K7375,TONG_SL!$A:$D,3,0)</f>
        <v>#N/A</v>
      </c>
      <c r="R7375" s="297"/>
      <c r="S7375" s="297"/>
      <c r="T7375" s="297" t="e">
        <f>VLOOKUP(VLOOKUP(G7375,Ma_KH!$A:$R,18,0)&amp;K7375,Gia_MB!$A:$F,6,0)</f>
        <v>#N/A</v>
      </c>
      <c r="U7375" s="298" t="e">
        <f t="shared" si="775"/>
        <v>#N/A</v>
      </c>
      <c r="V7375" s="297"/>
      <c r="W7375" s="299" t="e">
        <f t="shared" si="776"/>
        <v>#N/A</v>
      </c>
      <c r="X7375" s="300" t="str">
        <f t="shared" si="777"/>
        <v>0</v>
      </c>
      <c r="Y7375" s="297"/>
      <c r="Z7375" s="298" t="e">
        <f t="shared" si="778"/>
        <v>#N/A</v>
      </c>
      <c r="AA7375" s="301" t="e">
        <f>VLOOKUP(G7375,Ma_KH!$A:$R,14,0)</f>
        <v>#N/A</v>
      </c>
    </row>
    <row r="7376" spans="1:27" x14ac:dyDescent="0.25">
      <c r="A7376" s="292"/>
      <c r="B7376" s="293"/>
      <c r="C7376" s="294"/>
      <c r="D7376" s="292"/>
      <c r="E7376" s="295"/>
      <c r="F7376" s="294"/>
      <c r="G7376" s="296"/>
      <c r="H7376" s="295"/>
      <c r="I7376" s="293"/>
      <c r="J7376" s="293"/>
      <c r="K7376" s="293"/>
      <c r="L7376" s="21" t="e">
        <f>VLOOKUP($K7376,TONG_SL!$A:$D,2,0)</f>
        <v>#N/A</v>
      </c>
      <c r="N7376" s="21" t="str">
        <f t="shared" si="779"/>
        <v/>
      </c>
      <c r="Q7376" s="21" t="e">
        <f>VLOOKUP(K7376,TONG_SL!$A:$D,3,0)</f>
        <v>#N/A</v>
      </c>
      <c r="R7376" s="297"/>
      <c r="S7376" s="297"/>
      <c r="T7376" s="297" t="e">
        <f>VLOOKUP(VLOOKUP(G7376,Ma_KH!$A:$R,18,0)&amp;K7376,Gia_MB!$A:$F,6,0)</f>
        <v>#N/A</v>
      </c>
      <c r="U7376" s="298" t="e">
        <f t="shared" si="775"/>
        <v>#N/A</v>
      </c>
      <c r="V7376" s="297"/>
      <c r="W7376" s="299" t="e">
        <f t="shared" si="776"/>
        <v>#N/A</v>
      </c>
      <c r="X7376" s="300" t="str">
        <f t="shared" si="777"/>
        <v>0</v>
      </c>
      <c r="Y7376" s="297"/>
      <c r="Z7376" s="298" t="e">
        <f t="shared" si="778"/>
        <v>#N/A</v>
      </c>
      <c r="AA7376" s="301" t="e">
        <f>VLOOKUP(G7376,Ma_KH!$A:$R,14,0)</f>
        <v>#N/A</v>
      </c>
    </row>
    <row r="7377" spans="1:27" x14ac:dyDescent="0.25">
      <c r="A7377" s="292"/>
      <c r="B7377" s="293"/>
      <c r="C7377" s="294"/>
      <c r="D7377" s="292"/>
      <c r="E7377" s="295"/>
      <c r="F7377" s="294"/>
      <c r="G7377" s="296"/>
      <c r="H7377" s="295"/>
      <c r="I7377" s="293"/>
      <c r="J7377" s="293"/>
      <c r="K7377" s="293"/>
      <c r="L7377" s="21" t="e">
        <f>VLOOKUP($K7377,TONG_SL!$A:$D,2,0)</f>
        <v>#N/A</v>
      </c>
      <c r="N7377" s="21" t="str">
        <f t="shared" si="779"/>
        <v/>
      </c>
      <c r="Q7377" s="21" t="e">
        <f>VLOOKUP(K7377,TONG_SL!$A:$D,3,0)</f>
        <v>#N/A</v>
      </c>
      <c r="R7377" s="297"/>
      <c r="S7377" s="297"/>
      <c r="T7377" s="297" t="e">
        <f>VLOOKUP(VLOOKUP(G7377,Ma_KH!$A:$R,18,0)&amp;K7377,Gia_MB!$A:$F,6,0)</f>
        <v>#N/A</v>
      </c>
      <c r="U7377" s="298" t="e">
        <f t="shared" si="775"/>
        <v>#N/A</v>
      </c>
      <c r="V7377" s="297"/>
      <c r="W7377" s="299" t="e">
        <f t="shared" si="776"/>
        <v>#N/A</v>
      </c>
      <c r="X7377" s="300" t="str">
        <f t="shared" si="777"/>
        <v>0</v>
      </c>
      <c r="Y7377" s="297"/>
      <c r="Z7377" s="298" t="e">
        <f t="shared" si="778"/>
        <v>#N/A</v>
      </c>
      <c r="AA7377" s="301" t="e">
        <f>VLOOKUP(G7377,Ma_KH!$A:$R,14,0)</f>
        <v>#N/A</v>
      </c>
    </row>
    <row r="7378" spans="1:27" x14ac:dyDescent="0.25">
      <c r="A7378" s="292"/>
      <c r="B7378" s="293"/>
      <c r="C7378" s="294"/>
      <c r="D7378" s="292"/>
      <c r="E7378" s="295"/>
      <c r="F7378" s="294"/>
      <c r="G7378" s="296"/>
      <c r="H7378" s="295"/>
      <c r="I7378" s="293"/>
      <c r="J7378" s="293"/>
      <c r="K7378" s="293"/>
      <c r="L7378" s="21" t="e">
        <f>VLOOKUP($K7378,TONG_SL!$A:$D,2,0)</f>
        <v>#N/A</v>
      </c>
      <c r="N7378" s="21" t="str">
        <f t="shared" si="779"/>
        <v/>
      </c>
      <c r="Q7378" s="21" t="e">
        <f>VLOOKUP(K7378,TONG_SL!$A:$D,3,0)</f>
        <v>#N/A</v>
      </c>
      <c r="R7378" s="297"/>
      <c r="S7378" s="297"/>
      <c r="T7378" s="297" t="e">
        <f>VLOOKUP(VLOOKUP(G7378,Ma_KH!$A:$R,18,0)&amp;K7378,Gia_MB!$A:$F,6,0)</f>
        <v>#N/A</v>
      </c>
      <c r="U7378" s="298" t="e">
        <f t="shared" si="775"/>
        <v>#N/A</v>
      </c>
      <c r="V7378" s="297"/>
      <c r="W7378" s="299" t="e">
        <f t="shared" si="776"/>
        <v>#N/A</v>
      </c>
      <c r="X7378" s="300" t="str">
        <f t="shared" si="777"/>
        <v>0</v>
      </c>
      <c r="Y7378" s="297"/>
      <c r="Z7378" s="298" t="e">
        <f t="shared" si="778"/>
        <v>#N/A</v>
      </c>
      <c r="AA7378" s="301" t="e">
        <f>VLOOKUP(G7378,Ma_KH!$A:$R,14,0)</f>
        <v>#N/A</v>
      </c>
    </row>
    <row r="7379" spans="1:27" x14ac:dyDescent="0.25">
      <c r="A7379" s="292"/>
      <c r="B7379" s="293"/>
      <c r="C7379" s="294"/>
      <c r="D7379" s="292"/>
      <c r="E7379" s="295"/>
      <c r="F7379" s="294"/>
      <c r="G7379" s="296"/>
      <c r="H7379" s="295"/>
      <c r="I7379" s="293"/>
      <c r="J7379" s="293"/>
      <c r="K7379" s="293"/>
      <c r="L7379" s="21" t="e">
        <f>VLOOKUP($K7379,TONG_SL!$A:$D,2,0)</f>
        <v>#N/A</v>
      </c>
      <c r="N7379" s="21" t="str">
        <f t="shared" si="779"/>
        <v/>
      </c>
      <c r="Q7379" s="21" t="e">
        <f>VLOOKUP(K7379,TONG_SL!$A:$D,3,0)</f>
        <v>#N/A</v>
      </c>
      <c r="R7379" s="297"/>
      <c r="S7379" s="297"/>
      <c r="T7379" s="297" t="e">
        <f>VLOOKUP(VLOOKUP(G7379,Ma_KH!$A:$R,18,0)&amp;K7379,Gia_MB!$A:$F,6,0)</f>
        <v>#N/A</v>
      </c>
      <c r="U7379" s="298" t="e">
        <f t="shared" si="775"/>
        <v>#N/A</v>
      </c>
      <c r="V7379" s="297"/>
      <c r="W7379" s="299" t="e">
        <f t="shared" si="776"/>
        <v>#N/A</v>
      </c>
      <c r="X7379" s="300" t="str">
        <f t="shared" si="777"/>
        <v>0</v>
      </c>
      <c r="Y7379" s="297"/>
      <c r="Z7379" s="298" t="e">
        <f t="shared" si="778"/>
        <v>#N/A</v>
      </c>
      <c r="AA7379" s="301" t="e">
        <f>VLOOKUP(G7379,Ma_KH!$A:$R,14,0)</f>
        <v>#N/A</v>
      </c>
    </row>
    <row r="7380" spans="1:27" x14ac:dyDescent="0.25">
      <c r="A7380" s="292"/>
      <c r="B7380" s="293"/>
      <c r="C7380" s="294"/>
      <c r="D7380" s="292"/>
      <c r="E7380" s="295"/>
      <c r="F7380" s="294"/>
      <c r="G7380" s="296"/>
      <c r="H7380" s="295"/>
      <c r="I7380" s="293"/>
      <c r="J7380" s="293"/>
      <c r="K7380" s="293"/>
      <c r="L7380" s="21" t="e">
        <f>VLOOKUP($K7380,TONG_SL!$A:$D,2,0)</f>
        <v>#N/A</v>
      </c>
      <c r="N7380" s="21" t="str">
        <f t="shared" si="779"/>
        <v/>
      </c>
      <c r="Q7380" s="21" t="e">
        <f>VLOOKUP(K7380,TONG_SL!$A:$D,3,0)</f>
        <v>#N/A</v>
      </c>
      <c r="R7380" s="297"/>
      <c r="S7380" s="297"/>
      <c r="T7380" s="297" t="e">
        <f>VLOOKUP(VLOOKUP(G7380,Ma_KH!$A:$R,18,0)&amp;K7380,Gia_MB!$A:$F,6,0)</f>
        <v>#N/A</v>
      </c>
      <c r="U7380" s="298" t="e">
        <f t="shared" si="775"/>
        <v>#N/A</v>
      </c>
      <c r="V7380" s="297"/>
      <c r="W7380" s="299" t="e">
        <f t="shared" si="776"/>
        <v>#N/A</v>
      </c>
      <c r="X7380" s="300" t="str">
        <f t="shared" si="777"/>
        <v>0</v>
      </c>
      <c r="Y7380" s="297"/>
      <c r="Z7380" s="298" t="e">
        <f t="shared" si="778"/>
        <v>#N/A</v>
      </c>
      <c r="AA7380" s="301" t="e">
        <f>VLOOKUP(G7380,Ma_KH!$A:$R,14,0)</f>
        <v>#N/A</v>
      </c>
    </row>
    <row r="7381" spans="1:27" x14ac:dyDescent="0.25">
      <c r="A7381" s="292"/>
      <c r="B7381" s="293"/>
      <c r="C7381" s="294"/>
      <c r="D7381" s="292"/>
      <c r="E7381" s="295"/>
      <c r="F7381" s="294"/>
      <c r="G7381" s="296"/>
      <c r="H7381" s="295"/>
      <c r="I7381" s="293"/>
      <c r="J7381" s="293"/>
      <c r="K7381" s="293"/>
      <c r="L7381" s="21" t="e">
        <f>VLOOKUP($K7381,TONG_SL!$A:$D,2,0)</f>
        <v>#N/A</v>
      </c>
      <c r="N7381" s="21" t="str">
        <f t="shared" si="779"/>
        <v/>
      </c>
      <c r="Q7381" s="21" t="e">
        <f>VLOOKUP(K7381,TONG_SL!$A:$D,3,0)</f>
        <v>#N/A</v>
      </c>
      <c r="R7381" s="297"/>
      <c r="S7381" s="297"/>
      <c r="T7381" s="297" t="e">
        <f>VLOOKUP(VLOOKUP(G7381,Ma_KH!$A:$R,18,0)&amp;K7381,Gia_MB!$A:$F,6,0)</f>
        <v>#N/A</v>
      </c>
      <c r="U7381" s="298" t="e">
        <f t="shared" si="775"/>
        <v>#N/A</v>
      </c>
      <c r="V7381" s="297"/>
      <c r="W7381" s="299" t="e">
        <f t="shared" si="776"/>
        <v>#N/A</v>
      </c>
      <c r="X7381" s="300" t="str">
        <f t="shared" si="777"/>
        <v>0</v>
      </c>
      <c r="Y7381" s="297"/>
      <c r="Z7381" s="298" t="e">
        <f t="shared" si="778"/>
        <v>#N/A</v>
      </c>
      <c r="AA7381" s="301" t="e">
        <f>VLOOKUP(G7381,Ma_KH!$A:$R,14,0)</f>
        <v>#N/A</v>
      </c>
    </row>
    <row r="7382" spans="1:27" x14ac:dyDescent="0.25">
      <c r="A7382" s="292"/>
      <c r="B7382" s="293"/>
      <c r="C7382" s="294"/>
      <c r="D7382" s="292"/>
      <c r="E7382" s="295"/>
      <c r="F7382" s="294"/>
      <c r="G7382" s="296"/>
      <c r="H7382" s="295"/>
      <c r="I7382" s="293"/>
      <c r="J7382" s="293"/>
      <c r="K7382" s="293"/>
      <c r="L7382" s="21" t="e">
        <f>VLOOKUP($K7382,TONG_SL!$A:$D,2,0)</f>
        <v>#N/A</v>
      </c>
      <c r="N7382" s="21" t="str">
        <f t="shared" si="779"/>
        <v/>
      </c>
      <c r="Q7382" s="21" t="e">
        <f>VLOOKUP(K7382,TONG_SL!$A:$D,3,0)</f>
        <v>#N/A</v>
      </c>
      <c r="R7382" s="297"/>
      <c r="S7382" s="297"/>
      <c r="T7382" s="297" t="e">
        <f>VLOOKUP(VLOOKUP(G7382,Ma_KH!$A:$R,18,0)&amp;K7382,Gia_MB!$A:$F,6,0)</f>
        <v>#N/A</v>
      </c>
      <c r="U7382" s="298" t="e">
        <f t="shared" si="775"/>
        <v>#N/A</v>
      </c>
      <c r="V7382" s="297"/>
      <c r="W7382" s="299" t="e">
        <f t="shared" si="776"/>
        <v>#N/A</v>
      </c>
      <c r="X7382" s="300" t="str">
        <f t="shared" si="777"/>
        <v>0</v>
      </c>
      <c r="Y7382" s="297"/>
      <c r="Z7382" s="298" t="e">
        <f t="shared" si="778"/>
        <v>#N/A</v>
      </c>
      <c r="AA7382" s="301" t="e">
        <f>VLOOKUP(G7382,Ma_KH!$A:$R,14,0)</f>
        <v>#N/A</v>
      </c>
    </row>
    <row r="7383" spans="1:27" x14ac:dyDescent="0.25">
      <c r="A7383" s="292"/>
      <c r="B7383" s="293"/>
      <c r="C7383" s="294"/>
      <c r="D7383" s="292"/>
      <c r="E7383" s="295"/>
      <c r="F7383" s="294"/>
      <c r="G7383" s="296"/>
      <c r="H7383" s="295"/>
      <c r="I7383" s="293"/>
      <c r="J7383" s="293"/>
      <c r="K7383" s="293"/>
      <c r="L7383" s="21" t="e">
        <f>VLOOKUP($K7383,TONG_SL!$A:$D,2,0)</f>
        <v>#N/A</v>
      </c>
      <c r="N7383" s="21" t="str">
        <f t="shared" si="779"/>
        <v/>
      </c>
      <c r="Q7383" s="21" t="e">
        <f>VLOOKUP(K7383,TONG_SL!$A:$D,3,0)</f>
        <v>#N/A</v>
      </c>
      <c r="R7383" s="297"/>
      <c r="S7383" s="297"/>
      <c r="T7383" s="297" t="e">
        <f>VLOOKUP(VLOOKUP(G7383,Ma_KH!$A:$R,18,0)&amp;K7383,Gia_MB!$A:$F,6,0)</f>
        <v>#N/A</v>
      </c>
      <c r="U7383" s="298" t="e">
        <f t="shared" si="775"/>
        <v>#N/A</v>
      </c>
      <c r="V7383" s="297"/>
      <c r="W7383" s="299" t="e">
        <f t="shared" si="776"/>
        <v>#N/A</v>
      </c>
      <c r="X7383" s="300" t="str">
        <f t="shared" si="777"/>
        <v>0</v>
      </c>
      <c r="Y7383" s="297"/>
      <c r="Z7383" s="298" t="e">
        <f t="shared" si="778"/>
        <v>#N/A</v>
      </c>
      <c r="AA7383" s="301" t="e">
        <f>VLOOKUP(G7383,Ma_KH!$A:$R,14,0)</f>
        <v>#N/A</v>
      </c>
    </row>
    <row r="7384" spans="1:27" x14ac:dyDescent="0.25">
      <c r="A7384" s="292"/>
      <c r="B7384" s="293"/>
      <c r="C7384" s="294"/>
      <c r="D7384" s="292"/>
      <c r="E7384" s="295"/>
      <c r="F7384" s="294"/>
      <c r="G7384" s="296"/>
      <c r="H7384" s="295"/>
      <c r="I7384" s="293"/>
      <c r="J7384" s="293"/>
      <c r="K7384" s="293"/>
      <c r="L7384" s="21" t="e">
        <f>VLOOKUP($K7384,TONG_SL!$A:$D,2,0)</f>
        <v>#N/A</v>
      </c>
      <c r="N7384" s="21" t="str">
        <f t="shared" si="779"/>
        <v/>
      </c>
      <c r="Q7384" s="21" t="e">
        <f>VLOOKUP(K7384,TONG_SL!$A:$D,3,0)</f>
        <v>#N/A</v>
      </c>
      <c r="R7384" s="297"/>
      <c r="S7384" s="297"/>
      <c r="T7384" s="297" t="e">
        <f>VLOOKUP(VLOOKUP(G7384,Ma_KH!$A:$R,18,0)&amp;K7384,Gia_MB!$A:$F,6,0)</f>
        <v>#N/A</v>
      </c>
      <c r="U7384" s="298" t="e">
        <f t="shared" si="775"/>
        <v>#N/A</v>
      </c>
      <c r="V7384" s="297"/>
      <c r="W7384" s="299" t="e">
        <f t="shared" si="776"/>
        <v>#N/A</v>
      </c>
      <c r="X7384" s="300" t="str">
        <f t="shared" si="777"/>
        <v>0</v>
      </c>
      <c r="Y7384" s="297"/>
      <c r="Z7384" s="298" t="e">
        <f t="shared" si="778"/>
        <v>#N/A</v>
      </c>
      <c r="AA7384" s="301" t="e">
        <f>VLOOKUP(G7384,Ma_KH!$A:$R,14,0)</f>
        <v>#N/A</v>
      </c>
    </row>
    <row r="7385" spans="1:27" x14ac:dyDescent="0.25">
      <c r="A7385" s="292"/>
      <c r="B7385" s="293"/>
      <c r="C7385" s="294"/>
      <c r="D7385" s="292"/>
      <c r="E7385" s="295"/>
      <c r="F7385" s="294"/>
      <c r="G7385" s="296"/>
      <c r="H7385" s="295"/>
      <c r="I7385" s="293"/>
      <c r="J7385" s="293"/>
      <c r="K7385" s="293"/>
      <c r="L7385" s="21" t="e">
        <f>VLOOKUP($K7385,TONG_SL!$A:$D,2,0)</f>
        <v>#N/A</v>
      </c>
      <c r="N7385" s="21" t="str">
        <f t="shared" si="779"/>
        <v/>
      </c>
      <c r="Q7385" s="21" t="e">
        <f>VLOOKUP(K7385,TONG_SL!$A:$D,3,0)</f>
        <v>#N/A</v>
      </c>
      <c r="R7385" s="297"/>
      <c r="S7385" s="297"/>
      <c r="T7385" s="297" t="e">
        <f>VLOOKUP(VLOOKUP(G7385,Ma_KH!$A:$R,18,0)&amp;K7385,Gia_MB!$A:$F,6,0)</f>
        <v>#N/A</v>
      </c>
      <c r="U7385" s="298" t="e">
        <f t="shared" si="775"/>
        <v>#N/A</v>
      </c>
      <c r="V7385" s="297"/>
      <c r="W7385" s="299" t="e">
        <f t="shared" si="776"/>
        <v>#N/A</v>
      </c>
      <c r="X7385" s="300" t="str">
        <f t="shared" si="777"/>
        <v>0</v>
      </c>
      <c r="Y7385" s="297"/>
      <c r="Z7385" s="298" t="e">
        <f t="shared" si="778"/>
        <v>#N/A</v>
      </c>
      <c r="AA7385" s="301" t="e">
        <f>VLOOKUP(G7385,Ma_KH!$A:$R,14,0)</f>
        <v>#N/A</v>
      </c>
    </row>
    <row r="7386" spans="1:27" x14ac:dyDescent="0.25">
      <c r="A7386" s="292"/>
      <c r="B7386" s="293"/>
      <c r="C7386" s="294"/>
      <c r="D7386" s="292"/>
      <c r="E7386" s="295"/>
      <c r="F7386" s="294"/>
      <c r="G7386" s="296"/>
      <c r="H7386" s="295"/>
      <c r="I7386" s="293"/>
      <c r="J7386" s="293"/>
      <c r="K7386" s="293"/>
      <c r="L7386" s="21" t="e">
        <f>VLOOKUP($K7386,TONG_SL!$A:$D,2,0)</f>
        <v>#N/A</v>
      </c>
      <c r="N7386" s="21" t="str">
        <f t="shared" si="779"/>
        <v/>
      </c>
      <c r="Q7386" s="21" t="e">
        <f>VLOOKUP(K7386,TONG_SL!$A:$D,3,0)</f>
        <v>#N/A</v>
      </c>
      <c r="R7386" s="297"/>
      <c r="S7386" s="297"/>
      <c r="T7386" s="297" t="e">
        <f>VLOOKUP(VLOOKUP(G7386,Ma_KH!$A:$R,18,0)&amp;K7386,Gia_MB!$A:$F,6,0)</f>
        <v>#N/A</v>
      </c>
      <c r="U7386" s="298" t="e">
        <f t="shared" si="775"/>
        <v>#N/A</v>
      </c>
      <c r="V7386" s="297"/>
      <c r="W7386" s="299" t="e">
        <f t="shared" si="776"/>
        <v>#N/A</v>
      </c>
      <c r="X7386" s="300" t="str">
        <f t="shared" si="777"/>
        <v>0</v>
      </c>
      <c r="Y7386" s="297"/>
      <c r="Z7386" s="298" t="e">
        <f t="shared" si="778"/>
        <v>#N/A</v>
      </c>
      <c r="AA7386" s="301" t="e">
        <f>VLOOKUP(G7386,Ma_KH!$A:$R,14,0)</f>
        <v>#N/A</v>
      </c>
    </row>
    <row r="7387" spans="1:27" x14ac:dyDescent="0.25">
      <c r="A7387" s="292"/>
      <c r="B7387" s="293"/>
      <c r="C7387" s="294"/>
      <c r="D7387" s="292"/>
      <c r="E7387" s="295"/>
      <c r="F7387" s="294"/>
      <c r="G7387" s="296"/>
      <c r="H7387" s="295"/>
      <c r="I7387" s="293"/>
      <c r="J7387" s="293"/>
      <c r="K7387" s="293"/>
      <c r="L7387" s="21" t="e">
        <f>VLOOKUP($K7387,TONG_SL!$A:$D,2,0)</f>
        <v>#N/A</v>
      </c>
      <c r="N7387" s="21" t="str">
        <f t="shared" si="779"/>
        <v/>
      </c>
      <c r="Q7387" s="21" t="e">
        <f>VLOOKUP(K7387,TONG_SL!$A:$D,3,0)</f>
        <v>#N/A</v>
      </c>
      <c r="R7387" s="297"/>
      <c r="S7387" s="297"/>
      <c r="T7387" s="297" t="e">
        <f>VLOOKUP(VLOOKUP(G7387,Ma_KH!$A:$R,18,0)&amp;K7387,Gia_MB!$A:$F,6,0)</f>
        <v>#N/A</v>
      </c>
      <c r="U7387" s="298" t="e">
        <f t="shared" si="775"/>
        <v>#N/A</v>
      </c>
      <c r="V7387" s="297"/>
      <c r="W7387" s="299" t="e">
        <f t="shared" si="776"/>
        <v>#N/A</v>
      </c>
      <c r="X7387" s="300" t="str">
        <f t="shared" si="777"/>
        <v>0</v>
      </c>
      <c r="Y7387" s="297"/>
      <c r="Z7387" s="298" t="e">
        <f t="shared" si="778"/>
        <v>#N/A</v>
      </c>
      <c r="AA7387" s="301" t="e">
        <f>VLOOKUP(G7387,Ma_KH!$A:$R,14,0)</f>
        <v>#N/A</v>
      </c>
    </row>
    <row r="7388" spans="1:27" x14ac:dyDescent="0.25">
      <c r="A7388" s="292"/>
      <c r="B7388" s="293"/>
      <c r="C7388" s="294"/>
      <c r="D7388" s="292"/>
      <c r="E7388" s="295"/>
      <c r="F7388" s="294"/>
      <c r="G7388" s="296"/>
      <c r="H7388" s="295"/>
      <c r="I7388" s="293"/>
      <c r="J7388" s="293"/>
      <c r="K7388" s="293"/>
      <c r="L7388" s="21" t="e">
        <f>VLOOKUP($K7388,TONG_SL!$A:$D,2,0)</f>
        <v>#N/A</v>
      </c>
      <c r="N7388" s="21" t="str">
        <f t="shared" si="779"/>
        <v/>
      </c>
      <c r="Q7388" s="21" t="e">
        <f>VLOOKUP(K7388,TONG_SL!$A:$D,3,0)</f>
        <v>#N/A</v>
      </c>
      <c r="R7388" s="297"/>
      <c r="S7388" s="297"/>
      <c r="T7388" s="297" t="e">
        <f>VLOOKUP(VLOOKUP(G7388,Ma_KH!$A:$R,18,0)&amp;K7388,Gia_MB!$A:$F,6,0)</f>
        <v>#N/A</v>
      </c>
      <c r="U7388" s="298" t="e">
        <f t="shared" si="775"/>
        <v>#N/A</v>
      </c>
      <c r="V7388" s="297"/>
      <c r="W7388" s="299" t="e">
        <f t="shared" si="776"/>
        <v>#N/A</v>
      </c>
      <c r="X7388" s="300" t="str">
        <f t="shared" si="777"/>
        <v>0</v>
      </c>
      <c r="Y7388" s="297"/>
      <c r="Z7388" s="298" t="e">
        <f t="shared" si="778"/>
        <v>#N/A</v>
      </c>
      <c r="AA7388" s="301" t="e">
        <f>VLOOKUP(G7388,Ma_KH!$A:$R,14,0)</f>
        <v>#N/A</v>
      </c>
    </row>
    <row r="7389" spans="1:27" x14ac:dyDescent="0.25">
      <c r="A7389" s="292"/>
      <c r="B7389" s="293"/>
      <c r="C7389" s="294"/>
      <c r="D7389" s="292"/>
      <c r="E7389" s="295"/>
      <c r="F7389" s="294"/>
      <c r="G7389" s="296"/>
      <c r="H7389" s="295"/>
      <c r="I7389" s="293"/>
      <c r="J7389" s="293"/>
      <c r="K7389" s="293"/>
      <c r="L7389" s="21" t="e">
        <f>VLOOKUP($K7389,TONG_SL!$A:$D,2,0)</f>
        <v>#N/A</v>
      </c>
      <c r="N7389" s="21" t="str">
        <f t="shared" si="779"/>
        <v/>
      </c>
      <c r="Q7389" s="21" t="e">
        <f>VLOOKUP(K7389,TONG_SL!$A:$D,3,0)</f>
        <v>#N/A</v>
      </c>
      <c r="R7389" s="297"/>
      <c r="S7389" s="297"/>
      <c r="T7389" s="297" t="e">
        <f>VLOOKUP(VLOOKUP(G7389,Ma_KH!$A:$R,18,0)&amp;K7389,Gia_MB!$A:$F,6,0)</f>
        <v>#N/A</v>
      </c>
      <c r="U7389" s="298" t="e">
        <f t="shared" si="775"/>
        <v>#N/A</v>
      </c>
      <c r="V7389" s="297"/>
      <c r="W7389" s="299" t="e">
        <f t="shared" si="776"/>
        <v>#N/A</v>
      </c>
      <c r="X7389" s="300" t="str">
        <f t="shared" si="777"/>
        <v>0</v>
      </c>
      <c r="Y7389" s="297"/>
      <c r="Z7389" s="298" t="e">
        <f t="shared" si="778"/>
        <v>#N/A</v>
      </c>
      <c r="AA7389" s="301" t="e">
        <f>VLOOKUP(G7389,Ma_KH!$A:$R,14,0)</f>
        <v>#N/A</v>
      </c>
    </row>
    <row r="7390" spans="1:27" x14ac:dyDescent="0.25">
      <c r="A7390" s="292"/>
      <c r="B7390" s="293"/>
      <c r="C7390" s="294"/>
      <c r="D7390" s="292"/>
      <c r="E7390" s="295"/>
      <c r="F7390" s="294"/>
      <c r="G7390" s="296"/>
      <c r="H7390" s="295"/>
      <c r="I7390" s="293"/>
      <c r="J7390" s="293"/>
      <c r="K7390" s="293"/>
      <c r="L7390" s="21" t="e">
        <f>VLOOKUP($K7390,TONG_SL!$A:$D,2,0)</f>
        <v>#N/A</v>
      </c>
      <c r="N7390" s="21" t="str">
        <f t="shared" si="779"/>
        <v/>
      </c>
      <c r="Q7390" s="21" t="e">
        <f>VLOOKUP(K7390,TONG_SL!$A:$D,3,0)</f>
        <v>#N/A</v>
      </c>
      <c r="R7390" s="297"/>
      <c r="S7390" s="297"/>
      <c r="T7390" s="297" t="e">
        <f>VLOOKUP(VLOOKUP(G7390,Ma_KH!$A:$R,18,0)&amp;K7390,Gia_MB!$A:$F,6,0)</f>
        <v>#N/A</v>
      </c>
      <c r="U7390" s="298" t="e">
        <f t="shared" si="775"/>
        <v>#N/A</v>
      </c>
      <c r="V7390" s="297"/>
      <c r="W7390" s="299" t="e">
        <f t="shared" si="776"/>
        <v>#N/A</v>
      </c>
      <c r="X7390" s="300" t="str">
        <f t="shared" si="777"/>
        <v>0</v>
      </c>
      <c r="Y7390" s="297"/>
      <c r="Z7390" s="298" t="e">
        <f t="shared" si="778"/>
        <v>#N/A</v>
      </c>
      <c r="AA7390" s="301" t="e">
        <f>VLOOKUP(G7390,Ma_KH!$A:$R,14,0)</f>
        <v>#N/A</v>
      </c>
    </row>
    <row r="7391" spans="1:27" x14ac:dyDescent="0.25">
      <c r="A7391" s="292"/>
      <c r="B7391" s="293"/>
      <c r="C7391" s="294"/>
      <c r="D7391" s="292"/>
      <c r="E7391" s="295"/>
      <c r="F7391" s="294"/>
      <c r="G7391" s="296"/>
      <c r="H7391" s="295"/>
      <c r="I7391" s="293"/>
      <c r="J7391" s="293"/>
      <c r="K7391" s="293"/>
      <c r="L7391" s="21" t="e">
        <f>VLOOKUP($K7391,TONG_SL!$A:$D,2,0)</f>
        <v>#N/A</v>
      </c>
      <c r="N7391" s="21" t="str">
        <f t="shared" si="779"/>
        <v/>
      </c>
      <c r="Q7391" s="21" t="e">
        <f>VLOOKUP(K7391,TONG_SL!$A:$D,3,0)</f>
        <v>#N/A</v>
      </c>
      <c r="R7391" s="297"/>
      <c r="S7391" s="297"/>
      <c r="T7391" s="297" t="e">
        <f>VLOOKUP(VLOOKUP(G7391,Ma_KH!$A:$R,18,0)&amp;K7391,Gia_MB!$A:$F,6,0)</f>
        <v>#N/A</v>
      </c>
      <c r="U7391" s="298" t="e">
        <f t="shared" si="775"/>
        <v>#N/A</v>
      </c>
      <c r="V7391" s="297"/>
      <c r="W7391" s="299" t="e">
        <f t="shared" si="776"/>
        <v>#N/A</v>
      </c>
      <c r="X7391" s="300" t="str">
        <f t="shared" si="777"/>
        <v>0</v>
      </c>
      <c r="Y7391" s="297"/>
      <c r="Z7391" s="298" t="e">
        <f t="shared" si="778"/>
        <v>#N/A</v>
      </c>
      <c r="AA7391" s="301" t="e">
        <f>VLOOKUP(G7391,Ma_KH!$A:$R,14,0)</f>
        <v>#N/A</v>
      </c>
    </row>
    <row r="7392" spans="1:27" x14ac:dyDescent="0.25">
      <c r="A7392" s="292"/>
      <c r="B7392" s="293"/>
      <c r="C7392" s="294"/>
      <c r="D7392" s="292"/>
      <c r="E7392" s="295"/>
      <c r="F7392" s="294"/>
      <c r="G7392" s="296"/>
      <c r="H7392" s="295"/>
      <c r="I7392" s="293"/>
      <c r="J7392" s="293"/>
      <c r="K7392" s="293"/>
      <c r="L7392" s="21" t="e">
        <f>VLOOKUP($K7392,TONG_SL!$A:$D,2,0)</f>
        <v>#N/A</v>
      </c>
      <c r="N7392" s="21" t="str">
        <f t="shared" si="779"/>
        <v/>
      </c>
      <c r="Q7392" s="21" t="e">
        <f>VLOOKUP(K7392,TONG_SL!$A:$D,3,0)</f>
        <v>#N/A</v>
      </c>
      <c r="R7392" s="297"/>
      <c r="S7392" s="297"/>
      <c r="T7392" s="297" t="e">
        <f>VLOOKUP(VLOOKUP(G7392,Ma_KH!$A:$R,18,0)&amp;K7392,Gia_MB!$A:$F,6,0)</f>
        <v>#N/A</v>
      </c>
      <c r="U7392" s="298" t="e">
        <f t="shared" si="775"/>
        <v>#N/A</v>
      </c>
      <c r="V7392" s="297"/>
      <c r="W7392" s="299" t="e">
        <f t="shared" si="776"/>
        <v>#N/A</v>
      </c>
      <c r="X7392" s="300" t="str">
        <f t="shared" si="777"/>
        <v>0</v>
      </c>
      <c r="Y7392" s="297"/>
      <c r="Z7392" s="298" t="e">
        <f t="shared" si="778"/>
        <v>#N/A</v>
      </c>
      <c r="AA7392" s="301" t="e">
        <f>VLOOKUP(G7392,Ma_KH!$A:$R,14,0)</f>
        <v>#N/A</v>
      </c>
    </row>
    <row r="7393" spans="1:27" x14ac:dyDescent="0.25">
      <c r="A7393" s="292"/>
      <c r="B7393" s="293"/>
      <c r="C7393" s="294"/>
      <c r="D7393" s="292"/>
      <c r="E7393" s="295"/>
      <c r="F7393" s="294"/>
      <c r="G7393" s="296"/>
      <c r="H7393" s="295"/>
      <c r="I7393" s="293"/>
      <c r="J7393" s="293"/>
      <c r="K7393" s="293"/>
      <c r="L7393" s="21" t="e">
        <f>VLOOKUP($K7393,TONG_SL!$A:$D,2,0)</f>
        <v>#N/A</v>
      </c>
      <c r="N7393" s="21" t="str">
        <f t="shared" si="779"/>
        <v/>
      </c>
      <c r="Q7393" s="21" t="e">
        <f>VLOOKUP(K7393,TONG_SL!$A:$D,3,0)</f>
        <v>#N/A</v>
      </c>
      <c r="R7393" s="297"/>
      <c r="S7393" s="297"/>
      <c r="T7393" s="297" t="e">
        <f>VLOOKUP(VLOOKUP(G7393,Ma_KH!$A:$R,18,0)&amp;K7393,Gia_MB!$A:$F,6,0)</f>
        <v>#N/A</v>
      </c>
      <c r="U7393" s="298" t="e">
        <f t="shared" si="775"/>
        <v>#N/A</v>
      </c>
      <c r="V7393" s="297"/>
      <c r="W7393" s="299" t="e">
        <f t="shared" si="776"/>
        <v>#N/A</v>
      </c>
      <c r="X7393" s="300" t="str">
        <f t="shared" si="777"/>
        <v>0</v>
      </c>
      <c r="Y7393" s="297"/>
      <c r="Z7393" s="298" t="e">
        <f t="shared" si="778"/>
        <v>#N/A</v>
      </c>
      <c r="AA7393" s="301" t="e">
        <f>VLOOKUP(G7393,Ma_KH!$A:$R,14,0)</f>
        <v>#N/A</v>
      </c>
    </row>
    <row r="7394" spans="1:27" x14ac:dyDescent="0.25">
      <c r="A7394" s="292"/>
      <c r="B7394" s="293"/>
      <c r="C7394" s="294"/>
      <c r="D7394" s="292"/>
      <c r="E7394" s="295"/>
      <c r="F7394" s="294"/>
      <c r="G7394" s="296"/>
      <c r="H7394" s="295"/>
      <c r="I7394" s="293"/>
      <c r="J7394" s="293"/>
      <c r="K7394" s="293"/>
      <c r="L7394" s="21" t="e">
        <f>VLOOKUP($K7394,TONG_SL!$A:$D,2,0)</f>
        <v>#N/A</v>
      </c>
      <c r="N7394" s="21" t="str">
        <f t="shared" si="779"/>
        <v/>
      </c>
      <c r="Q7394" s="21" t="e">
        <f>VLOOKUP(K7394,TONG_SL!$A:$D,3,0)</f>
        <v>#N/A</v>
      </c>
      <c r="R7394" s="297"/>
      <c r="S7394" s="297"/>
      <c r="T7394" s="297" t="e">
        <f>VLOOKUP(VLOOKUP(G7394,Ma_KH!$A:$R,18,0)&amp;K7394,Gia_MB!$A:$F,6,0)</f>
        <v>#N/A</v>
      </c>
      <c r="U7394" s="298" t="e">
        <f t="shared" si="775"/>
        <v>#N/A</v>
      </c>
      <c r="V7394" s="297"/>
      <c r="W7394" s="299" t="e">
        <f t="shared" si="776"/>
        <v>#N/A</v>
      </c>
      <c r="X7394" s="300" t="str">
        <f t="shared" si="777"/>
        <v>0</v>
      </c>
      <c r="Y7394" s="297"/>
      <c r="Z7394" s="298" t="e">
        <f t="shared" si="778"/>
        <v>#N/A</v>
      </c>
      <c r="AA7394" s="301" t="e">
        <f>VLOOKUP(G7394,Ma_KH!$A:$R,14,0)</f>
        <v>#N/A</v>
      </c>
    </row>
    <row r="7395" spans="1:27" x14ac:dyDescent="0.25">
      <c r="A7395" s="292"/>
      <c r="B7395" s="293"/>
      <c r="C7395" s="294"/>
      <c r="D7395" s="292"/>
      <c r="E7395" s="295"/>
      <c r="F7395" s="294"/>
      <c r="G7395" s="296"/>
      <c r="H7395" s="295"/>
      <c r="I7395" s="293"/>
      <c r="J7395" s="293"/>
      <c r="K7395" s="293"/>
      <c r="L7395" s="21" t="e">
        <f>VLOOKUP($K7395,TONG_SL!$A:$D,2,0)</f>
        <v>#N/A</v>
      </c>
      <c r="N7395" s="21" t="str">
        <f t="shared" si="779"/>
        <v/>
      </c>
      <c r="Q7395" s="21" t="e">
        <f>VLOOKUP(K7395,TONG_SL!$A:$D,3,0)</f>
        <v>#N/A</v>
      </c>
      <c r="R7395" s="297"/>
      <c r="S7395" s="297"/>
      <c r="T7395" s="297" t="e">
        <f>VLOOKUP(VLOOKUP(G7395,Ma_KH!$A:$R,18,0)&amp;K7395,Gia_MB!$A:$F,6,0)</f>
        <v>#N/A</v>
      </c>
      <c r="U7395" s="298" t="e">
        <f t="shared" si="775"/>
        <v>#N/A</v>
      </c>
      <c r="V7395" s="297"/>
      <c r="W7395" s="299" t="e">
        <f t="shared" si="776"/>
        <v>#N/A</v>
      </c>
      <c r="X7395" s="300" t="str">
        <f t="shared" si="777"/>
        <v>0</v>
      </c>
      <c r="Y7395" s="297"/>
      <c r="Z7395" s="298" t="e">
        <f t="shared" si="778"/>
        <v>#N/A</v>
      </c>
      <c r="AA7395" s="301" t="e">
        <f>VLOOKUP(G7395,Ma_KH!$A:$R,14,0)</f>
        <v>#N/A</v>
      </c>
    </row>
    <row r="7396" spans="1:27" x14ac:dyDescent="0.25">
      <c r="A7396" s="292"/>
      <c r="B7396" s="293"/>
      <c r="C7396" s="294"/>
      <c r="D7396" s="292"/>
      <c r="E7396" s="295"/>
      <c r="F7396" s="294"/>
      <c r="G7396" s="296"/>
      <c r="H7396" s="295"/>
      <c r="I7396" s="293"/>
      <c r="J7396" s="293"/>
      <c r="K7396" s="293"/>
      <c r="L7396" s="21" t="e">
        <f>VLOOKUP($K7396,TONG_SL!$A:$D,2,0)</f>
        <v>#N/A</v>
      </c>
      <c r="N7396" s="21" t="str">
        <f t="shared" si="779"/>
        <v/>
      </c>
      <c r="Q7396" s="21" t="e">
        <f>VLOOKUP(K7396,TONG_SL!$A:$D,3,0)</f>
        <v>#N/A</v>
      </c>
      <c r="R7396" s="297"/>
      <c r="S7396" s="297"/>
      <c r="T7396" s="297" t="e">
        <f>VLOOKUP(VLOOKUP(G7396,Ma_KH!$A:$R,18,0)&amp;K7396,Gia_MB!$A:$F,6,0)</f>
        <v>#N/A</v>
      </c>
      <c r="U7396" s="298" t="e">
        <f t="shared" si="775"/>
        <v>#N/A</v>
      </c>
      <c r="V7396" s="297"/>
      <c r="W7396" s="299" t="e">
        <f t="shared" si="776"/>
        <v>#N/A</v>
      </c>
      <c r="X7396" s="300" t="str">
        <f t="shared" si="777"/>
        <v>0</v>
      </c>
      <c r="Y7396" s="297"/>
      <c r="Z7396" s="298" t="e">
        <f t="shared" si="778"/>
        <v>#N/A</v>
      </c>
      <c r="AA7396" s="301" t="e">
        <f>VLOOKUP(G7396,Ma_KH!$A:$R,14,0)</f>
        <v>#N/A</v>
      </c>
    </row>
    <row r="7397" spans="1:27" x14ac:dyDescent="0.25">
      <c r="A7397" s="292"/>
      <c r="B7397" s="293"/>
      <c r="C7397" s="294"/>
      <c r="D7397" s="292"/>
      <c r="E7397" s="295"/>
      <c r="F7397" s="294"/>
      <c r="G7397" s="296"/>
      <c r="H7397" s="295"/>
      <c r="I7397" s="293"/>
      <c r="J7397" s="293"/>
      <c r="K7397" s="293"/>
      <c r="L7397" s="21" t="e">
        <f>VLOOKUP($K7397,TONG_SL!$A:$D,2,0)</f>
        <v>#N/A</v>
      </c>
      <c r="N7397" s="21" t="str">
        <f t="shared" si="779"/>
        <v/>
      </c>
      <c r="Q7397" s="21" t="e">
        <f>VLOOKUP(K7397,TONG_SL!$A:$D,3,0)</f>
        <v>#N/A</v>
      </c>
      <c r="R7397" s="297"/>
      <c r="S7397" s="297"/>
      <c r="T7397" s="297" t="e">
        <f>VLOOKUP(VLOOKUP(G7397,Ma_KH!$A:$R,18,0)&amp;K7397,Gia_MB!$A:$F,6,0)</f>
        <v>#N/A</v>
      </c>
      <c r="U7397" s="298" t="e">
        <f t="shared" si="775"/>
        <v>#N/A</v>
      </c>
      <c r="V7397" s="297"/>
      <c r="W7397" s="299" t="e">
        <f t="shared" si="776"/>
        <v>#N/A</v>
      </c>
      <c r="X7397" s="300" t="str">
        <f t="shared" si="777"/>
        <v>0</v>
      </c>
      <c r="Y7397" s="297"/>
      <c r="Z7397" s="298" t="e">
        <f t="shared" si="778"/>
        <v>#N/A</v>
      </c>
      <c r="AA7397" s="301" t="e">
        <f>VLOOKUP(G7397,Ma_KH!$A:$R,14,0)</f>
        <v>#N/A</v>
      </c>
    </row>
    <row r="7398" spans="1:27" x14ac:dyDescent="0.25">
      <c r="A7398" s="292"/>
      <c r="B7398" s="293"/>
      <c r="C7398" s="294"/>
      <c r="D7398" s="292"/>
      <c r="E7398" s="295"/>
      <c r="F7398" s="294"/>
      <c r="G7398" s="296"/>
      <c r="H7398" s="295"/>
      <c r="I7398" s="293"/>
      <c r="J7398" s="293"/>
      <c r="K7398" s="293"/>
      <c r="L7398" s="21" t="e">
        <f>VLOOKUP($K7398,TONG_SL!$A:$D,2,0)</f>
        <v>#N/A</v>
      </c>
      <c r="N7398" s="21" t="str">
        <f t="shared" si="779"/>
        <v/>
      </c>
      <c r="Q7398" s="21" t="e">
        <f>VLOOKUP(K7398,TONG_SL!$A:$D,3,0)</f>
        <v>#N/A</v>
      </c>
      <c r="R7398" s="297"/>
      <c r="S7398" s="297"/>
      <c r="T7398" s="297" t="e">
        <f>VLOOKUP(VLOOKUP(G7398,Ma_KH!$A:$R,18,0)&amp;K7398,Gia_MB!$A:$F,6,0)</f>
        <v>#N/A</v>
      </c>
      <c r="U7398" s="298" t="e">
        <f t="shared" si="775"/>
        <v>#N/A</v>
      </c>
      <c r="V7398" s="297"/>
      <c r="W7398" s="299" t="e">
        <f t="shared" si="776"/>
        <v>#N/A</v>
      </c>
      <c r="X7398" s="300" t="str">
        <f t="shared" si="777"/>
        <v>0</v>
      </c>
      <c r="Y7398" s="297"/>
      <c r="Z7398" s="298" t="e">
        <f t="shared" si="778"/>
        <v>#N/A</v>
      </c>
      <c r="AA7398" s="301" t="e">
        <f>VLOOKUP(G7398,Ma_KH!$A:$R,14,0)</f>
        <v>#N/A</v>
      </c>
    </row>
    <row r="7399" spans="1:27" x14ac:dyDescent="0.25">
      <c r="A7399" s="292"/>
      <c r="B7399" s="293"/>
      <c r="C7399" s="294"/>
      <c r="D7399" s="292"/>
      <c r="E7399" s="295"/>
      <c r="F7399" s="294"/>
      <c r="G7399" s="296"/>
      <c r="H7399" s="295"/>
      <c r="I7399" s="293"/>
      <c r="J7399" s="293"/>
      <c r="K7399" s="293"/>
      <c r="L7399" s="21" t="e">
        <f>VLOOKUP($K7399,TONG_SL!$A:$D,2,0)</f>
        <v>#N/A</v>
      </c>
      <c r="N7399" s="21" t="str">
        <f t="shared" si="779"/>
        <v/>
      </c>
      <c r="Q7399" s="21" t="e">
        <f>VLOOKUP(K7399,TONG_SL!$A:$D,3,0)</f>
        <v>#N/A</v>
      </c>
      <c r="R7399" s="297"/>
      <c r="S7399" s="297"/>
      <c r="T7399" s="297" t="e">
        <f>VLOOKUP(VLOOKUP(G7399,Ma_KH!$A:$R,18,0)&amp;K7399,Gia_MB!$A:$F,6,0)</f>
        <v>#N/A</v>
      </c>
      <c r="U7399" s="298" t="e">
        <f t="shared" si="775"/>
        <v>#N/A</v>
      </c>
      <c r="V7399" s="297"/>
      <c r="W7399" s="299" t="e">
        <f t="shared" si="776"/>
        <v>#N/A</v>
      </c>
      <c r="X7399" s="300" t="str">
        <f t="shared" si="777"/>
        <v>0</v>
      </c>
      <c r="Y7399" s="297"/>
      <c r="Z7399" s="298" t="e">
        <f t="shared" si="778"/>
        <v>#N/A</v>
      </c>
      <c r="AA7399" s="301" t="e">
        <f>VLOOKUP(G7399,Ma_KH!$A:$R,14,0)</f>
        <v>#N/A</v>
      </c>
    </row>
    <row r="7400" spans="1:27" x14ac:dyDescent="0.25">
      <c r="A7400" s="292"/>
      <c r="B7400" s="293"/>
      <c r="C7400" s="294"/>
      <c r="D7400" s="292"/>
      <c r="E7400" s="295"/>
      <c r="F7400" s="294"/>
      <c r="G7400" s="296"/>
      <c r="H7400" s="295"/>
      <c r="I7400" s="293"/>
      <c r="J7400" s="293"/>
      <c r="K7400" s="293"/>
      <c r="L7400" s="21" t="e">
        <f>VLOOKUP($K7400,TONG_SL!$A:$D,2,0)</f>
        <v>#N/A</v>
      </c>
      <c r="N7400" s="21" t="str">
        <f t="shared" si="779"/>
        <v/>
      </c>
      <c r="Q7400" s="21" t="e">
        <f>VLOOKUP(K7400,TONG_SL!$A:$D,3,0)</f>
        <v>#N/A</v>
      </c>
      <c r="R7400" s="297"/>
      <c r="S7400" s="297"/>
      <c r="T7400" s="297" t="e">
        <f>VLOOKUP(VLOOKUP(G7400,Ma_KH!$A:$R,18,0)&amp;K7400,Gia_MB!$A:$F,6,0)</f>
        <v>#N/A</v>
      </c>
      <c r="U7400" s="298" t="e">
        <f t="shared" si="775"/>
        <v>#N/A</v>
      </c>
      <c r="V7400" s="297"/>
      <c r="W7400" s="299" t="e">
        <f t="shared" si="776"/>
        <v>#N/A</v>
      </c>
      <c r="X7400" s="300" t="str">
        <f t="shared" si="777"/>
        <v>0</v>
      </c>
      <c r="Y7400" s="297"/>
      <c r="Z7400" s="298" t="e">
        <f t="shared" si="778"/>
        <v>#N/A</v>
      </c>
      <c r="AA7400" s="301" t="e">
        <f>VLOOKUP(G7400,Ma_KH!$A:$R,14,0)</f>
        <v>#N/A</v>
      </c>
    </row>
    <row r="7401" spans="1:27" x14ac:dyDescent="0.25">
      <c r="A7401" s="292"/>
      <c r="B7401" s="293"/>
      <c r="C7401" s="294"/>
      <c r="D7401" s="292"/>
      <c r="E7401" s="295"/>
      <c r="F7401" s="294"/>
      <c r="G7401" s="296"/>
      <c r="H7401" s="295"/>
      <c r="I7401" s="293"/>
      <c r="J7401" s="293"/>
      <c r="K7401" s="293"/>
      <c r="L7401" s="21" t="e">
        <f>VLOOKUP($K7401,TONG_SL!$A:$D,2,0)</f>
        <v>#N/A</v>
      </c>
      <c r="N7401" s="21" t="str">
        <f t="shared" si="779"/>
        <v/>
      </c>
      <c r="Q7401" s="21" t="e">
        <f>VLOOKUP(K7401,TONG_SL!$A:$D,3,0)</f>
        <v>#N/A</v>
      </c>
      <c r="R7401" s="297"/>
      <c r="S7401" s="297"/>
      <c r="T7401" s="297" t="e">
        <f>VLOOKUP(VLOOKUP(G7401,Ma_KH!$A:$R,18,0)&amp;K7401,Gia_MB!$A:$F,6,0)</f>
        <v>#N/A</v>
      </c>
      <c r="U7401" s="298" t="e">
        <f t="shared" si="775"/>
        <v>#N/A</v>
      </c>
      <c r="V7401" s="297"/>
      <c r="W7401" s="299" t="e">
        <f t="shared" si="776"/>
        <v>#N/A</v>
      </c>
      <c r="X7401" s="300" t="str">
        <f t="shared" si="777"/>
        <v>0</v>
      </c>
      <c r="Y7401" s="297"/>
      <c r="Z7401" s="298" t="e">
        <f t="shared" si="778"/>
        <v>#N/A</v>
      </c>
      <c r="AA7401" s="301" t="e">
        <f>VLOOKUP(G7401,Ma_KH!$A:$R,14,0)</f>
        <v>#N/A</v>
      </c>
    </row>
    <row r="7402" spans="1:27" x14ac:dyDescent="0.25">
      <c r="A7402" s="292"/>
      <c r="B7402" s="293"/>
      <c r="C7402" s="294"/>
      <c r="D7402" s="292"/>
      <c r="E7402" s="295"/>
      <c r="F7402" s="294"/>
      <c r="G7402" s="296"/>
      <c r="H7402" s="295"/>
      <c r="I7402" s="293"/>
      <c r="J7402" s="293"/>
      <c r="K7402" s="293"/>
      <c r="L7402" s="21" t="e">
        <f>VLOOKUP($K7402,TONG_SL!$A:$D,2,0)</f>
        <v>#N/A</v>
      </c>
      <c r="N7402" s="21" t="str">
        <f t="shared" si="779"/>
        <v/>
      </c>
      <c r="Q7402" s="21" t="e">
        <f>VLOOKUP(K7402,TONG_SL!$A:$D,3,0)</f>
        <v>#N/A</v>
      </c>
      <c r="R7402" s="297"/>
      <c r="S7402" s="297"/>
      <c r="T7402" s="297" t="e">
        <f>VLOOKUP(VLOOKUP(G7402,Ma_KH!$A:$R,18,0)&amp;K7402,Gia_MB!$A:$F,6,0)</f>
        <v>#N/A</v>
      </c>
      <c r="U7402" s="298" t="e">
        <f t="shared" si="775"/>
        <v>#N/A</v>
      </c>
      <c r="V7402" s="297"/>
      <c r="W7402" s="299" t="e">
        <f t="shared" si="776"/>
        <v>#N/A</v>
      </c>
      <c r="X7402" s="300" t="str">
        <f t="shared" si="777"/>
        <v>0</v>
      </c>
      <c r="Y7402" s="297"/>
      <c r="Z7402" s="298" t="e">
        <f t="shared" si="778"/>
        <v>#N/A</v>
      </c>
      <c r="AA7402" s="301" t="e">
        <f>VLOOKUP(G7402,Ma_KH!$A:$R,14,0)</f>
        <v>#N/A</v>
      </c>
    </row>
    <row r="7403" spans="1:27" x14ac:dyDescent="0.25">
      <c r="A7403" s="292"/>
      <c r="B7403" s="293"/>
      <c r="C7403" s="294"/>
      <c r="D7403" s="292"/>
      <c r="E7403" s="295"/>
      <c r="F7403" s="294"/>
      <c r="G7403" s="296"/>
      <c r="H7403" s="295"/>
      <c r="I7403" s="293"/>
      <c r="J7403" s="293"/>
      <c r="K7403" s="293"/>
      <c r="L7403" s="21" t="e">
        <f>VLOOKUP($K7403,TONG_SL!$A:$D,2,0)</f>
        <v>#N/A</v>
      </c>
      <c r="N7403" s="21" t="str">
        <f t="shared" si="779"/>
        <v/>
      </c>
      <c r="Q7403" s="21" t="e">
        <f>VLOOKUP(K7403,TONG_SL!$A:$D,3,0)</f>
        <v>#N/A</v>
      </c>
      <c r="R7403" s="297"/>
      <c r="S7403" s="297"/>
      <c r="T7403" s="297" t="e">
        <f>VLOOKUP(VLOOKUP(G7403,Ma_KH!$A:$R,18,0)&amp;K7403,Gia_MB!$A:$F,6,0)</f>
        <v>#N/A</v>
      </c>
      <c r="U7403" s="298" t="e">
        <f t="shared" si="775"/>
        <v>#N/A</v>
      </c>
      <c r="V7403" s="297"/>
      <c r="W7403" s="299" t="e">
        <f t="shared" si="776"/>
        <v>#N/A</v>
      </c>
      <c r="X7403" s="300" t="str">
        <f t="shared" si="777"/>
        <v>0</v>
      </c>
      <c r="Y7403" s="297"/>
      <c r="Z7403" s="298" t="e">
        <f t="shared" si="778"/>
        <v>#N/A</v>
      </c>
      <c r="AA7403" s="301" t="e">
        <f>VLOOKUP(G7403,Ma_KH!$A:$R,14,0)</f>
        <v>#N/A</v>
      </c>
    </row>
    <row r="7404" spans="1:27" x14ac:dyDescent="0.25">
      <c r="A7404" s="292"/>
      <c r="B7404" s="293"/>
      <c r="C7404" s="294"/>
      <c r="D7404" s="292"/>
      <c r="E7404" s="295"/>
      <c r="F7404" s="294"/>
      <c r="G7404" s="296"/>
      <c r="H7404" s="295"/>
      <c r="I7404" s="293"/>
      <c r="J7404" s="293"/>
      <c r="K7404" s="293"/>
      <c r="L7404" s="21" t="e">
        <f>VLOOKUP($K7404,TONG_SL!$A:$D,2,0)</f>
        <v>#N/A</v>
      </c>
      <c r="N7404" s="21" t="str">
        <f t="shared" si="779"/>
        <v/>
      </c>
      <c r="Q7404" s="21" t="e">
        <f>VLOOKUP(K7404,TONG_SL!$A:$D,3,0)</f>
        <v>#N/A</v>
      </c>
      <c r="R7404" s="297"/>
      <c r="S7404" s="297"/>
      <c r="T7404" s="297" t="e">
        <f>VLOOKUP(VLOOKUP(G7404,Ma_KH!$A:$R,18,0)&amp;K7404,Gia_MB!$A:$F,6,0)</f>
        <v>#N/A</v>
      </c>
      <c r="U7404" s="298" t="e">
        <f t="shared" si="775"/>
        <v>#N/A</v>
      </c>
      <c r="V7404" s="297"/>
      <c r="W7404" s="299" t="e">
        <f t="shared" si="776"/>
        <v>#N/A</v>
      </c>
      <c r="X7404" s="300" t="str">
        <f t="shared" si="777"/>
        <v>0</v>
      </c>
      <c r="Y7404" s="297"/>
      <c r="Z7404" s="298" t="e">
        <f t="shared" si="778"/>
        <v>#N/A</v>
      </c>
      <c r="AA7404" s="301" t="e">
        <f>VLOOKUP(G7404,Ma_KH!$A:$R,14,0)</f>
        <v>#N/A</v>
      </c>
    </row>
    <row r="7405" spans="1:27" x14ac:dyDescent="0.25">
      <c r="A7405" s="292"/>
      <c r="B7405" s="293"/>
      <c r="C7405" s="294"/>
      <c r="D7405" s="292"/>
      <c r="E7405" s="295"/>
      <c r="F7405" s="294"/>
      <c r="G7405" s="296"/>
      <c r="H7405" s="295"/>
      <c r="I7405" s="293"/>
      <c r="J7405" s="293"/>
      <c r="K7405" s="293"/>
      <c r="L7405" s="21" t="e">
        <f>VLOOKUP($K7405,TONG_SL!$A:$D,2,0)</f>
        <v>#N/A</v>
      </c>
      <c r="N7405" s="21" t="str">
        <f t="shared" si="779"/>
        <v/>
      </c>
      <c r="Q7405" s="21" t="e">
        <f>VLOOKUP(K7405,TONG_SL!$A:$D,3,0)</f>
        <v>#N/A</v>
      </c>
      <c r="R7405" s="297"/>
      <c r="S7405" s="297"/>
      <c r="T7405" s="297" t="e">
        <f>VLOOKUP(VLOOKUP(G7405,Ma_KH!$A:$R,18,0)&amp;K7405,Gia_MB!$A:$F,6,0)</f>
        <v>#N/A</v>
      </c>
      <c r="U7405" s="298" t="e">
        <f t="shared" si="775"/>
        <v>#N/A</v>
      </c>
      <c r="V7405" s="297"/>
      <c r="W7405" s="299" t="e">
        <f t="shared" si="776"/>
        <v>#N/A</v>
      </c>
      <c r="X7405" s="300" t="str">
        <f t="shared" si="777"/>
        <v>0</v>
      </c>
      <c r="Y7405" s="297"/>
      <c r="Z7405" s="298" t="e">
        <f t="shared" si="778"/>
        <v>#N/A</v>
      </c>
      <c r="AA7405" s="301" t="e">
        <f>VLOOKUP(G7405,Ma_KH!$A:$R,14,0)</f>
        <v>#N/A</v>
      </c>
    </row>
    <row r="7406" spans="1:27" x14ac:dyDescent="0.25">
      <c r="A7406" s="292"/>
      <c r="B7406" s="293"/>
      <c r="C7406" s="294"/>
      <c r="D7406" s="292"/>
      <c r="E7406" s="295"/>
      <c r="F7406" s="294"/>
      <c r="G7406" s="296"/>
      <c r="H7406" s="295"/>
      <c r="I7406" s="293"/>
      <c r="J7406" s="293"/>
      <c r="K7406" s="293"/>
      <c r="L7406" s="21" t="e">
        <f>VLOOKUP($K7406,TONG_SL!$A:$D,2,0)</f>
        <v>#N/A</v>
      </c>
      <c r="N7406" s="21" t="str">
        <f t="shared" si="779"/>
        <v/>
      </c>
      <c r="Q7406" s="21" t="e">
        <f>VLOOKUP(K7406,TONG_SL!$A:$D,3,0)</f>
        <v>#N/A</v>
      </c>
      <c r="R7406" s="297"/>
      <c r="S7406" s="297"/>
      <c r="T7406" s="297" t="e">
        <f>VLOOKUP(VLOOKUP(G7406,Ma_KH!$A:$R,18,0)&amp;K7406,Gia_MB!$A:$F,6,0)</f>
        <v>#N/A</v>
      </c>
      <c r="U7406" s="298" t="e">
        <f t="shared" si="775"/>
        <v>#N/A</v>
      </c>
      <c r="V7406" s="297"/>
      <c r="W7406" s="299" t="e">
        <f t="shared" si="776"/>
        <v>#N/A</v>
      </c>
      <c r="X7406" s="300" t="str">
        <f t="shared" si="777"/>
        <v>0</v>
      </c>
      <c r="Y7406" s="297"/>
      <c r="Z7406" s="298" t="e">
        <f t="shared" si="778"/>
        <v>#N/A</v>
      </c>
      <c r="AA7406" s="301" t="e">
        <f>VLOOKUP(G7406,Ma_KH!$A:$R,14,0)</f>
        <v>#N/A</v>
      </c>
    </row>
    <row r="7407" spans="1:27" x14ac:dyDescent="0.25">
      <c r="A7407" s="292"/>
      <c r="B7407" s="293"/>
      <c r="C7407" s="294"/>
      <c r="D7407" s="292"/>
      <c r="E7407" s="295"/>
      <c r="F7407" s="294"/>
      <c r="G7407" s="296"/>
      <c r="H7407" s="295"/>
      <c r="I7407" s="293"/>
      <c r="J7407" s="293"/>
      <c r="K7407" s="293"/>
      <c r="L7407" s="21" t="e">
        <f>VLOOKUP($K7407,TONG_SL!$A:$D,2,0)</f>
        <v>#N/A</v>
      </c>
      <c r="N7407" s="21" t="str">
        <f t="shared" si="779"/>
        <v/>
      </c>
      <c r="Q7407" s="21" t="e">
        <f>VLOOKUP(K7407,TONG_SL!$A:$D,3,0)</f>
        <v>#N/A</v>
      </c>
      <c r="R7407" s="297"/>
      <c r="S7407" s="297"/>
      <c r="T7407" s="297" t="e">
        <f>VLOOKUP(VLOOKUP(G7407,Ma_KH!$A:$R,18,0)&amp;K7407,Gia_MB!$A:$F,6,0)</f>
        <v>#N/A</v>
      </c>
      <c r="U7407" s="298" t="e">
        <f t="shared" si="775"/>
        <v>#N/A</v>
      </c>
      <c r="V7407" s="297"/>
      <c r="W7407" s="299" t="e">
        <f t="shared" si="776"/>
        <v>#N/A</v>
      </c>
      <c r="X7407" s="300" t="str">
        <f t="shared" si="777"/>
        <v>0</v>
      </c>
      <c r="Y7407" s="297"/>
      <c r="Z7407" s="298" t="e">
        <f t="shared" si="778"/>
        <v>#N/A</v>
      </c>
      <c r="AA7407" s="301" t="e">
        <f>VLOOKUP(G7407,Ma_KH!$A:$R,14,0)</f>
        <v>#N/A</v>
      </c>
    </row>
    <row r="7408" spans="1:27" x14ac:dyDescent="0.25">
      <c r="A7408" s="292"/>
      <c r="B7408" s="293"/>
      <c r="C7408" s="294"/>
      <c r="D7408" s="292"/>
      <c r="E7408" s="295"/>
      <c r="F7408" s="294"/>
      <c r="G7408" s="296"/>
      <c r="H7408" s="295"/>
      <c r="I7408" s="293"/>
      <c r="J7408" s="293"/>
      <c r="K7408" s="293"/>
      <c r="L7408" s="21" t="e">
        <f>VLOOKUP($K7408,TONG_SL!$A:$D,2,0)</f>
        <v>#N/A</v>
      </c>
      <c r="N7408" s="21" t="str">
        <f t="shared" si="779"/>
        <v/>
      </c>
      <c r="Q7408" s="21" t="e">
        <f>VLOOKUP(K7408,TONG_SL!$A:$D,3,0)</f>
        <v>#N/A</v>
      </c>
      <c r="R7408" s="297"/>
      <c r="S7408" s="297"/>
      <c r="T7408" s="297" t="e">
        <f>VLOOKUP(VLOOKUP(G7408,Ma_KH!$A:$R,18,0)&amp;K7408,Gia_MB!$A:$F,6,0)</f>
        <v>#N/A</v>
      </c>
      <c r="U7408" s="298" t="e">
        <f t="shared" ref="U7408:U7471" si="780">T7408*R7408</f>
        <v>#N/A</v>
      </c>
      <c r="V7408" s="297"/>
      <c r="W7408" s="299" t="e">
        <f t="shared" ref="W7408:W7471" si="781">U7408*V7408</f>
        <v>#N/A</v>
      </c>
      <c r="X7408" s="300" t="str">
        <f t="shared" ref="X7408:X7471" si="782">IF(B7408&lt;&gt;"","8","0")</f>
        <v>0</v>
      </c>
      <c r="Y7408" s="297"/>
      <c r="Z7408" s="298" t="e">
        <f t="shared" ref="Z7408:Z7471" si="783">U7408*X7408%</f>
        <v>#N/A</v>
      </c>
      <c r="AA7408" s="301" t="e">
        <f>VLOOKUP(G7408,Ma_KH!$A:$R,14,0)</f>
        <v>#N/A</v>
      </c>
    </row>
    <row r="7409" spans="1:27" x14ac:dyDescent="0.25">
      <c r="A7409" s="292"/>
      <c r="B7409" s="293"/>
      <c r="C7409" s="294"/>
      <c r="D7409" s="292"/>
      <c r="E7409" s="295"/>
      <c r="F7409" s="294"/>
      <c r="G7409" s="296"/>
      <c r="H7409" s="295"/>
      <c r="I7409" s="293"/>
      <c r="J7409" s="293"/>
      <c r="K7409" s="293"/>
      <c r="L7409" s="21" t="e">
        <f>VLOOKUP($K7409,TONG_SL!$A:$D,2,0)</f>
        <v>#N/A</v>
      </c>
      <c r="N7409" s="21" t="str">
        <f t="shared" si="779"/>
        <v/>
      </c>
      <c r="Q7409" s="21" t="e">
        <f>VLOOKUP(K7409,TONG_SL!$A:$D,3,0)</f>
        <v>#N/A</v>
      </c>
      <c r="R7409" s="297"/>
      <c r="S7409" s="297"/>
      <c r="T7409" s="297" t="e">
        <f>VLOOKUP(VLOOKUP(G7409,Ma_KH!$A:$R,18,0)&amp;K7409,Gia_MB!$A:$F,6,0)</f>
        <v>#N/A</v>
      </c>
      <c r="U7409" s="298" t="e">
        <f t="shared" si="780"/>
        <v>#N/A</v>
      </c>
      <c r="V7409" s="297"/>
      <c r="W7409" s="299" t="e">
        <f t="shared" si="781"/>
        <v>#N/A</v>
      </c>
      <c r="X7409" s="300" t="str">
        <f t="shared" si="782"/>
        <v>0</v>
      </c>
      <c r="Y7409" s="297"/>
      <c r="Z7409" s="298" t="e">
        <f t="shared" si="783"/>
        <v>#N/A</v>
      </c>
      <c r="AA7409" s="301" t="e">
        <f>VLOOKUP(G7409,Ma_KH!$A:$R,14,0)</f>
        <v>#N/A</v>
      </c>
    </row>
    <row r="7410" spans="1:27" x14ac:dyDescent="0.25">
      <c r="A7410" s="292"/>
      <c r="B7410" s="293"/>
      <c r="C7410" s="294"/>
      <c r="D7410" s="292"/>
      <c r="E7410" s="295"/>
      <c r="F7410" s="294"/>
      <c r="G7410" s="296"/>
      <c r="H7410" s="295"/>
      <c r="I7410" s="293"/>
      <c r="J7410" s="293"/>
      <c r="K7410" s="293"/>
      <c r="L7410" s="21" t="e">
        <f>VLOOKUP($K7410,TONG_SL!$A:$D,2,0)</f>
        <v>#N/A</v>
      </c>
      <c r="N7410" s="21" t="str">
        <f t="shared" si="779"/>
        <v/>
      </c>
      <c r="Q7410" s="21" t="e">
        <f>VLOOKUP(K7410,TONG_SL!$A:$D,3,0)</f>
        <v>#N/A</v>
      </c>
      <c r="R7410" s="297"/>
      <c r="S7410" s="297"/>
      <c r="T7410" s="297" t="e">
        <f>VLOOKUP(VLOOKUP(G7410,Ma_KH!$A:$R,18,0)&amp;K7410,Gia_MB!$A:$F,6,0)</f>
        <v>#N/A</v>
      </c>
      <c r="U7410" s="298" t="e">
        <f t="shared" si="780"/>
        <v>#N/A</v>
      </c>
      <c r="V7410" s="297"/>
      <c r="W7410" s="299" t="e">
        <f t="shared" si="781"/>
        <v>#N/A</v>
      </c>
      <c r="X7410" s="300" t="str">
        <f t="shared" si="782"/>
        <v>0</v>
      </c>
      <c r="Y7410" s="297"/>
      <c r="Z7410" s="298" t="e">
        <f t="shared" si="783"/>
        <v>#N/A</v>
      </c>
      <c r="AA7410" s="301" t="e">
        <f>VLOOKUP(G7410,Ma_KH!$A:$R,14,0)</f>
        <v>#N/A</v>
      </c>
    </row>
    <row r="7411" spans="1:27" x14ac:dyDescent="0.25">
      <c r="A7411" s="292"/>
      <c r="B7411" s="293"/>
      <c r="C7411" s="294"/>
      <c r="D7411" s="292"/>
      <c r="E7411" s="295"/>
      <c r="F7411" s="294"/>
      <c r="G7411" s="296"/>
      <c r="H7411" s="295"/>
      <c r="I7411" s="293"/>
      <c r="J7411" s="293"/>
      <c r="K7411" s="293"/>
      <c r="L7411" s="21" t="e">
        <f>VLOOKUP($K7411,TONG_SL!$A:$D,2,0)</f>
        <v>#N/A</v>
      </c>
      <c r="N7411" s="21" t="str">
        <f t="shared" si="779"/>
        <v/>
      </c>
      <c r="Q7411" s="21" t="e">
        <f>VLOOKUP(K7411,TONG_SL!$A:$D,3,0)</f>
        <v>#N/A</v>
      </c>
      <c r="R7411" s="297"/>
      <c r="S7411" s="297"/>
      <c r="T7411" s="297" t="e">
        <f>VLOOKUP(VLOOKUP(G7411,Ma_KH!$A:$R,18,0)&amp;K7411,Gia_MB!$A:$F,6,0)</f>
        <v>#N/A</v>
      </c>
      <c r="U7411" s="298" t="e">
        <f t="shared" si="780"/>
        <v>#N/A</v>
      </c>
      <c r="V7411" s="297"/>
      <c r="W7411" s="299" t="e">
        <f t="shared" si="781"/>
        <v>#N/A</v>
      </c>
      <c r="X7411" s="300" t="str">
        <f t="shared" si="782"/>
        <v>0</v>
      </c>
      <c r="Y7411" s="297"/>
      <c r="Z7411" s="298" t="e">
        <f t="shared" si="783"/>
        <v>#N/A</v>
      </c>
      <c r="AA7411" s="301" t="e">
        <f>VLOOKUP(G7411,Ma_KH!$A:$R,14,0)</f>
        <v>#N/A</v>
      </c>
    </row>
    <row r="7412" spans="1:27" x14ac:dyDescent="0.25">
      <c r="A7412" s="292"/>
      <c r="B7412" s="293"/>
      <c r="C7412" s="294"/>
      <c r="D7412" s="292"/>
      <c r="E7412" s="295"/>
      <c r="F7412" s="294"/>
      <c r="G7412" s="296"/>
      <c r="H7412" s="295"/>
      <c r="I7412" s="293"/>
      <c r="J7412" s="293"/>
      <c r="K7412" s="293"/>
      <c r="L7412" s="21" t="e">
        <f>VLOOKUP($K7412,TONG_SL!$A:$D,2,0)</f>
        <v>#N/A</v>
      </c>
      <c r="N7412" s="21" t="str">
        <f t="shared" si="779"/>
        <v/>
      </c>
      <c r="Q7412" s="21" t="e">
        <f>VLOOKUP(K7412,TONG_SL!$A:$D,3,0)</f>
        <v>#N/A</v>
      </c>
      <c r="R7412" s="297"/>
      <c r="S7412" s="297"/>
      <c r="T7412" s="297" t="e">
        <f>VLOOKUP(VLOOKUP(G7412,Ma_KH!$A:$R,18,0)&amp;K7412,Gia_MB!$A:$F,6,0)</f>
        <v>#N/A</v>
      </c>
      <c r="U7412" s="298" t="e">
        <f t="shared" si="780"/>
        <v>#N/A</v>
      </c>
      <c r="V7412" s="297"/>
      <c r="W7412" s="299" t="e">
        <f t="shared" si="781"/>
        <v>#N/A</v>
      </c>
      <c r="X7412" s="300" t="str">
        <f t="shared" si="782"/>
        <v>0</v>
      </c>
      <c r="Y7412" s="297"/>
      <c r="Z7412" s="298" t="e">
        <f t="shared" si="783"/>
        <v>#N/A</v>
      </c>
      <c r="AA7412" s="301" t="e">
        <f>VLOOKUP(G7412,Ma_KH!$A:$R,14,0)</f>
        <v>#N/A</v>
      </c>
    </row>
    <row r="7413" spans="1:27" x14ac:dyDescent="0.25">
      <c r="A7413" s="292"/>
      <c r="B7413" s="293"/>
      <c r="C7413" s="294"/>
      <c r="D7413" s="292"/>
      <c r="E7413" s="295"/>
      <c r="F7413" s="294"/>
      <c r="G7413" s="296"/>
      <c r="H7413" s="295"/>
      <c r="I7413" s="293"/>
      <c r="J7413" s="293"/>
      <c r="K7413" s="293"/>
      <c r="L7413" s="21" t="e">
        <f>VLOOKUP($K7413,TONG_SL!$A:$D,2,0)</f>
        <v>#N/A</v>
      </c>
      <c r="N7413" s="21" t="str">
        <f t="shared" si="779"/>
        <v/>
      </c>
      <c r="Q7413" s="21" t="e">
        <f>VLOOKUP(K7413,TONG_SL!$A:$D,3,0)</f>
        <v>#N/A</v>
      </c>
      <c r="R7413" s="297"/>
      <c r="S7413" s="297"/>
      <c r="T7413" s="297" t="e">
        <f>VLOOKUP(VLOOKUP(G7413,Ma_KH!$A:$R,18,0)&amp;K7413,Gia_MB!$A:$F,6,0)</f>
        <v>#N/A</v>
      </c>
      <c r="U7413" s="298" t="e">
        <f t="shared" si="780"/>
        <v>#N/A</v>
      </c>
      <c r="V7413" s="297"/>
      <c r="W7413" s="299" t="e">
        <f t="shared" si="781"/>
        <v>#N/A</v>
      </c>
      <c r="X7413" s="300" t="str">
        <f t="shared" si="782"/>
        <v>0</v>
      </c>
      <c r="Y7413" s="297"/>
      <c r="Z7413" s="298" t="e">
        <f t="shared" si="783"/>
        <v>#N/A</v>
      </c>
      <c r="AA7413" s="301" t="e">
        <f>VLOOKUP(G7413,Ma_KH!$A:$R,14,0)</f>
        <v>#N/A</v>
      </c>
    </row>
    <row r="7414" spans="1:27" x14ac:dyDescent="0.25">
      <c r="A7414" s="292"/>
      <c r="B7414" s="293"/>
      <c r="C7414" s="294"/>
      <c r="D7414" s="292"/>
      <c r="E7414" s="295"/>
      <c r="F7414" s="294"/>
      <c r="G7414" s="296"/>
      <c r="H7414" s="295"/>
      <c r="I7414" s="293"/>
      <c r="J7414" s="293"/>
      <c r="K7414" s="293"/>
      <c r="L7414" s="21" t="e">
        <f>VLOOKUP($K7414,TONG_SL!$A:$D,2,0)</f>
        <v>#N/A</v>
      </c>
      <c r="N7414" s="21" t="str">
        <f t="shared" si="779"/>
        <v/>
      </c>
      <c r="Q7414" s="21" t="e">
        <f>VLOOKUP(K7414,TONG_SL!$A:$D,3,0)</f>
        <v>#N/A</v>
      </c>
      <c r="R7414" s="297"/>
      <c r="S7414" s="297"/>
      <c r="T7414" s="297" t="e">
        <f>VLOOKUP(VLOOKUP(G7414,Ma_KH!$A:$R,18,0)&amp;K7414,Gia_MB!$A:$F,6,0)</f>
        <v>#N/A</v>
      </c>
      <c r="U7414" s="298" t="e">
        <f t="shared" si="780"/>
        <v>#N/A</v>
      </c>
      <c r="V7414" s="297"/>
      <c r="W7414" s="299" t="e">
        <f t="shared" si="781"/>
        <v>#N/A</v>
      </c>
      <c r="X7414" s="300" t="str">
        <f t="shared" si="782"/>
        <v>0</v>
      </c>
      <c r="Y7414" s="297"/>
      <c r="Z7414" s="298" t="e">
        <f t="shared" si="783"/>
        <v>#N/A</v>
      </c>
      <c r="AA7414" s="301" t="e">
        <f>VLOOKUP(G7414,Ma_KH!$A:$R,14,0)</f>
        <v>#N/A</v>
      </c>
    </row>
    <row r="7415" spans="1:27" x14ac:dyDescent="0.25">
      <c r="A7415" s="292"/>
      <c r="B7415" s="293"/>
      <c r="C7415" s="294"/>
      <c r="D7415" s="292"/>
      <c r="E7415" s="295"/>
      <c r="F7415" s="294"/>
      <c r="G7415" s="296"/>
      <c r="H7415" s="295"/>
      <c r="I7415" s="293"/>
      <c r="J7415" s="293"/>
      <c r="K7415" s="293"/>
      <c r="L7415" s="21" t="e">
        <f>VLOOKUP($K7415,TONG_SL!$A:$D,2,0)</f>
        <v>#N/A</v>
      </c>
      <c r="N7415" s="21" t="str">
        <f t="shared" si="779"/>
        <v/>
      </c>
      <c r="Q7415" s="21" t="e">
        <f>VLOOKUP(K7415,TONG_SL!$A:$D,3,0)</f>
        <v>#N/A</v>
      </c>
      <c r="R7415" s="297"/>
      <c r="S7415" s="297"/>
      <c r="T7415" s="297" t="e">
        <f>VLOOKUP(VLOOKUP(G7415,Ma_KH!$A:$R,18,0)&amp;K7415,Gia_MB!$A:$F,6,0)</f>
        <v>#N/A</v>
      </c>
      <c r="U7415" s="298" t="e">
        <f t="shared" si="780"/>
        <v>#N/A</v>
      </c>
      <c r="V7415" s="297"/>
      <c r="W7415" s="299" t="e">
        <f t="shared" si="781"/>
        <v>#N/A</v>
      </c>
      <c r="X7415" s="300" t="str">
        <f t="shared" si="782"/>
        <v>0</v>
      </c>
      <c r="Y7415" s="297"/>
      <c r="Z7415" s="298" t="e">
        <f t="shared" si="783"/>
        <v>#N/A</v>
      </c>
      <c r="AA7415" s="301" t="e">
        <f>VLOOKUP(G7415,Ma_KH!$A:$R,14,0)</f>
        <v>#N/A</v>
      </c>
    </row>
    <row r="7416" spans="1:27" x14ac:dyDescent="0.25">
      <c r="A7416" s="292"/>
      <c r="B7416" s="293"/>
      <c r="C7416" s="294"/>
      <c r="D7416" s="292"/>
      <c r="E7416" s="295"/>
      <c r="F7416" s="294"/>
      <c r="G7416" s="296"/>
      <c r="H7416" s="295"/>
      <c r="I7416" s="293"/>
      <c r="J7416" s="293"/>
      <c r="K7416" s="293"/>
      <c r="L7416" s="21" t="e">
        <f>VLOOKUP($K7416,TONG_SL!$A:$D,2,0)</f>
        <v>#N/A</v>
      </c>
      <c r="N7416" s="21" t="str">
        <f t="shared" si="779"/>
        <v/>
      </c>
      <c r="Q7416" s="21" t="e">
        <f>VLOOKUP(K7416,TONG_SL!$A:$D,3,0)</f>
        <v>#N/A</v>
      </c>
      <c r="R7416" s="297"/>
      <c r="S7416" s="297"/>
      <c r="T7416" s="297" t="e">
        <f>VLOOKUP(VLOOKUP(G7416,Ma_KH!$A:$R,18,0)&amp;K7416,Gia_MB!$A:$F,6,0)</f>
        <v>#N/A</v>
      </c>
      <c r="U7416" s="298" t="e">
        <f t="shared" si="780"/>
        <v>#N/A</v>
      </c>
      <c r="V7416" s="297"/>
      <c r="W7416" s="299" t="e">
        <f t="shared" si="781"/>
        <v>#N/A</v>
      </c>
      <c r="X7416" s="300" t="str">
        <f t="shared" si="782"/>
        <v>0</v>
      </c>
      <c r="Y7416" s="297"/>
      <c r="Z7416" s="298" t="e">
        <f t="shared" si="783"/>
        <v>#N/A</v>
      </c>
      <c r="AA7416" s="301" t="e">
        <f>VLOOKUP(G7416,Ma_KH!$A:$R,14,0)</f>
        <v>#N/A</v>
      </c>
    </row>
    <row r="7417" spans="1:27" x14ac:dyDescent="0.25">
      <c r="A7417" s="292"/>
      <c r="B7417" s="293"/>
      <c r="C7417" s="294"/>
      <c r="D7417" s="292"/>
      <c r="E7417" s="295"/>
      <c r="F7417" s="294"/>
      <c r="G7417" s="296"/>
      <c r="H7417" s="295"/>
      <c r="I7417" s="293"/>
      <c r="J7417" s="293"/>
      <c r="K7417" s="293"/>
      <c r="L7417" s="21" t="e">
        <f>VLOOKUP($K7417,TONG_SL!$A:$D,2,0)</f>
        <v>#N/A</v>
      </c>
      <c r="N7417" s="21" t="str">
        <f t="shared" si="779"/>
        <v/>
      </c>
      <c r="Q7417" s="21" t="e">
        <f>VLOOKUP(K7417,TONG_SL!$A:$D,3,0)</f>
        <v>#N/A</v>
      </c>
      <c r="R7417" s="297"/>
      <c r="S7417" s="297"/>
      <c r="T7417" s="297" t="e">
        <f>VLOOKUP(VLOOKUP(G7417,Ma_KH!$A:$R,18,0)&amp;K7417,Gia_MB!$A:$F,6,0)</f>
        <v>#N/A</v>
      </c>
      <c r="U7417" s="298" t="e">
        <f t="shared" si="780"/>
        <v>#N/A</v>
      </c>
      <c r="V7417" s="297"/>
      <c r="W7417" s="299" t="e">
        <f t="shared" si="781"/>
        <v>#N/A</v>
      </c>
      <c r="X7417" s="300" t="str">
        <f t="shared" si="782"/>
        <v>0</v>
      </c>
      <c r="Y7417" s="297"/>
      <c r="Z7417" s="298" t="e">
        <f t="shared" si="783"/>
        <v>#N/A</v>
      </c>
      <c r="AA7417" s="301" t="e">
        <f>VLOOKUP(G7417,Ma_KH!$A:$R,14,0)</f>
        <v>#N/A</v>
      </c>
    </row>
    <row r="7418" spans="1:27" x14ac:dyDescent="0.25">
      <c r="A7418" s="292"/>
      <c r="B7418" s="293"/>
      <c r="C7418" s="294"/>
      <c r="D7418" s="292"/>
      <c r="E7418" s="295"/>
      <c r="F7418" s="294"/>
      <c r="G7418" s="296"/>
      <c r="H7418" s="295"/>
      <c r="I7418" s="293"/>
      <c r="J7418" s="293"/>
      <c r="K7418" s="293"/>
      <c r="L7418" s="21" t="e">
        <f>VLOOKUP($K7418,TONG_SL!$A:$D,2,0)</f>
        <v>#N/A</v>
      </c>
      <c r="N7418" s="21" t="str">
        <f t="shared" si="779"/>
        <v/>
      </c>
      <c r="Q7418" s="21" t="e">
        <f>VLOOKUP(K7418,TONG_SL!$A:$D,3,0)</f>
        <v>#N/A</v>
      </c>
      <c r="R7418" s="297"/>
      <c r="S7418" s="297"/>
      <c r="T7418" s="297" t="e">
        <f>VLOOKUP(VLOOKUP(G7418,Ma_KH!$A:$R,18,0)&amp;K7418,Gia_MB!$A:$F,6,0)</f>
        <v>#N/A</v>
      </c>
      <c r="U7418" s="298" t="e">
        <f t="shared" si="780"/>
        <v>#N/A</v>
      </c>
      <c r="V7418" s="297"/>
      <c r="W7418" s="299" t="e">
        <f t="shared" si="781"/>
        <v>#N/A</v>
      </c>
      <c r="X7418" s="300" t="str">
        <f t="shared" si="782"/>
        <v>0</v>
      </c>
      <c r="Y7418" s="297"/>
      <c r="Z7418" s="298" t="e">
        <f t="shared" si="783"/>
        <v>#N/A</v>
      </c>
      <c r="AA7418" s="301" t="e">
        <f>VLOOKUP(G7418,Ma_KH!$A:$R,14,0)</f>
        <v>#N/A</v>
      </c>
    </row>
    <row r="7419" spans="1:27" x14ac:dyDescent="0.25">
      <c r="A7419" s="292"/>
      <c r="B7419" s="293"/>
      <c r="C7419" s="294"/>
      <c r="D7419" s="292"/>
      <c r="E7419" s="295"/>
      <c r="F7419" s="294"/>
      <c r="G7419" s="296"/>
      <c r="H7419" s="295"/>
      <c r="I7419" s="293"/>
      <c r="J7419" s="293"/>
      <c r="K7419" s="293"/>
      <c r="L7419" s="21" t="e">
        <f>VLOOKUP($K7419,TONG_SL!$A:$D,2,0)</f>
        <v>#N/A</v>
      </c>
      <c r="N7419" s="21" t="str">
        <f t="shared" si="779"/>
        <v/>
      </c>
      <c r="Q7419" s="21" t="e">
        <f>VLOOKUP(K7419,TONG_SL!$A:$D,3,0)</f>
        <v>#N/A</v>
      </c>
      <c r="R7419" s="297"/>
      <c r="S7419" s="297"/>
      <c r="T7419" s="297" t="e">
        <f>VLOOKUP(VLOOKUP(G7419,Ma_KH!$A:$R,18,0)&amp;K7419,Gia_MB!$A:$F,6,0)</f>
        <v>#N/A</v>
      </c>
      <c r="U7419" s="298" t="e">
        <f t="shared" si="780"/>
        <v>#N/A</v>
      </c>
      <c r="V7419" s="297"/>
      <c r="W7419" s="299" t="e">
        <f t="shared" si="781"/>
        <v>#N/A</v>
      </c>
      <c r="X7419" s="300" t="str">
        <f t="shared" si="782"/>
        <v>0</v>
      </c>
      <c r="Y7419" s="297"/>
      <c r="Z7419" s="298" t="e">
        <f t="shared" si="783"/>
        <v>#N/A</v>
      </c>
      <c r="AA7419" s="301" t="e">
        <f>VLOOKUP(G7419,Ma_KH!$A:$R,14,0)</f>
        <v>#N/A</v>
      </c>
    </row>
    <row r="7420" spans="1:27" x14ac:dyDescent="0.25">
      <c r="A7420" s="292"/>
      <c r="B7420" s="293"/>
      <c r="C7420" s="294"/>
      <c r="D7420" s="292"/>
      <c r="E7420" s="295"/>
      <c r="F7420" s="294"/>
      <c r="G7420" s="296"/>
      <c r="H7420" s="295"/>
      <c r="I7420" s="293"/>
      <c r="J7420" s="293"/>
      <c r="K7420" s="293"/>
      <c r="L7420" s="21" t="e">
        <f>VLOOKUP($K7420,TONG_SL!$A:$D,2,0)</f>
        <v>#N/A</v>
      </c>
      <c r="N7420" s="21" t="str">
        <f t="shared" si="779"/>
        <v/>
      </c>
      <c r="Q7420" s="21" t="e">
        <f>VLOOKUP(K7420,TONG_SL!$A:$D,3,0)</f>
        <v>#N/A</v>
      </c>
      <c r="R7420" s="297"/>
      <c r="S7420" s="297"/>
      <c r="T7420" s="297" t="e">
        <f>VLOOKUP(VLOOKUP(G7420,Ma_KH!$A:$R,18,0)&amp;K7420,Gia_MB!$A:$F,6,0)</f>
        <v>#N/A</v>
      </c>
      <c r="U7420" s="298" t="e">
        <f t="shared" si="780"/>
        <v>#N/A</v>
      </c>
      <c r="V7420" s="297"/>
      <c r="W7420" s="299" t="e">
        <f t="shared" si="781"/>
        <v>#N/A</v>
      </c>
      <c r="X7420" s="300" t="str">
        <f t="shared" si="782"/>
        <v>0</v>
      </c>
      <c r="Y7420" s="297"/>
      <c r="Z7420" s="298" t="e">
        <f t="shared" si="783"/>
        <v>#N/A</v>
      </c>
      <c r="AA7420" s="301" t="e">
        <f>VLOOKUP(G7420,Ma_KH!$A:$R,14,0)</f>
        <v>#N/A</v>
      </c>
    </row>
    <row r="7421" spans="1:27" x14ac:dyDescent="0.25">
      <c r="A7421" s="292"/>
      <c r="B7421" s="293"/>
      <c r="C7421" s="294"/>
      <c r="D7421" s="292"/>
      <c r="E7421" s="295"/>
      <c r="F7421" s="294"/>
      <c r="G7421" s="296"/>
      <c r="H7421" s="295"/>
      <c r="I7421" s="293"/>
      <c r="J7421" s="293"/>
      <c r="K7421" s="293"/>
      <c r="L7421" s="21" t="e">
        <f>VLOOKUP($K7421,TONG_SL!$A:$D,2,0)</f>
        <v>#N/A</v>
      </c>
      <c r="N7421" s="21" t="str">
        <f t="shared" si="779"/>
        <v/>
      </c>
      <c r="Q7421" s="21" t="e">
        <f>VLOOKUP(K7421,TONG_SL!$A:$D,3,0)</f>
        <v>#N/A</v>
      </c>
      <c r="R7421" s="297"/>
      <c r="S7421" s="297"/>
      <c r="T7421" s="297" t="e">
        <f>VLOOKUP(VLOOKUP(G7421,Ma_KH!$A:$R,18,0)&amp;K7421,Gia_MB!$A:$F,6,0)</f>
        <v>#N/A</v>
      </c>
      <c r="U7421" s="298" t="e">
        <f t="shared" si="780"/>
        <v>#N/A</v>
      </c>
      <c r="V7421" s="297"/>
      <c r="W7421" s="299" t="e">
        <f t="shared" si="781"/>
        <v>#N/A</v>
      </c>
      <c r="X7421" s="300" t="str">
        <f t="shared" si="782"/>
        <v>0</v>
      </c>
      <c r="Y7421" s="297"/>
      <c r="Z7421" s="298" t="e">
        <f t="shared" si="783"/>
        <v>#N/A</v>
      </c>
      <c r="AA7421" s="301" t="e">
        <f>VLOOKUP(G7421,Ma_KH!$A:$R,14,0)</f>
        <v>#N/A</v>
      </c>
    </row>
    <row r="7422" spans="1:27" x14ac:dyDescent="0.25">
      <c r="A7422" s="292"/>
      <c r="B7422" s="293"/>
      <c r="C7422" s="294"/>
      <c r="D7422" s="292"/>
      <c r="E7422" s="295"/>
      <c r="F7422" s="294"/>
      <c r="G7422" s="296"/>
      <c r="H7422" s="295"/>
      <c r="I7422" s="293"/>
      <c r="J7422" s="293"/>
      <c r="K7422" s="293"/>
      <c r="L7422" s="21" t="e">
        <f>VLOOKUP($K7422,TONG_SL!$A:$D,2,0)</f>
        <v>#N/A</v>
      </c>
      <c r="N7422" s="21" t="str">
        <f t="shared" si="779"/>
        <v/>
      </c>
      <c r="Q7422" s="21" t="e">
        <f>VLOOKUP(K7422,TONG_SL!$A:$D,3,0)</f>
        <v>#N/A</v>
      </c>
      <c r="R7422" s="297"/>
      <c r="S7422" s="297"/>
      <c r="T7422" s="297" t="e">
        <f>VLOOKUP(VLOOKUP(G7422,Ma_KH!$A:$R,18,0)&amp;K7422,Gia_MB!$A:$F,6,0)</f>
        <v>#N/A</v>
      </c>
      <c r="U7422" s="298" t="e">
        <f t="shared" si="780"/>
        <v>#N/A</v>
      </c>
      <c r="V7422" s="297"/>
      <c r="W7422" s="299" t="e">
        <f t="shared" si="781"/>
        <v>#N/A</v>
      </c>
      <c r="X7422" s="300" t="str">
        <f t="shared" si="782"/>
        <v>0</v>
      </c>
      <c r="Y7422" s="297"/>
      <c r="Z7422" s="298" t="e">
        <f t="shared" si="783"/>
        <v>#N/A</v>
      </c>
      <c r="AA7422" s="301" t="e">
        <f>VLOOKUP(G7422,Ma_KH!$A:$R,14,0)</f>
        <v>#N/A</v>
      </c>
    </row>
    <row r="7423" spans="1:27" x14ac:dyDescent="0.25">
      <c r="A7423" s="292"/>
      <c r="B7423" s="293"/>
      <c r="C7423" s="294"/>
      <c r="D7423" s="292"/>
      <c r="E7423" s="295"/>
      <c r="F7423" s="294"/>
      <c r="G7423" s="296"/>
      <c r="H7423" s="295"/>
      <c r="I7423" s="293"/>
      <c r="J7423" s="293"/>
      <c r="K7423" s="293"/>
      <c r="L7423" s="21" t="e">
        <f>VLOOKUP($K7423,TONG_SL!$A:$D,2,0)</f>
        <v>#N/A</v>
      </c>
      <c r="N7423" s="21" t="str">
        <f t="shared" si="779"/>
        <v/>
      </c>
      <c r="Q7423" s="21" t="e">
        <f>VLOOKUP(K7423,TONG_SL!$A:$D,3,0)</f>
        <v>#N/A</v>
      </c>
      <c r="R7423" s="297"/>
      <c r="S7423" s="297"/>
      <c r="T7423" s="297" t="e">
        <f>VLOOKUP(VLOOKUP(G7423,Ma_KH!$A:$R,18,0)&amp;K7423,Gia_MB!$A:$F,6,0)</f>
        <v>#N/A</v>
      </c>
      <c r="U7423" s="298" t="e">
        <f t="shared" si="780"/>
        <v>#N/A</v>
      </c>
      <c r="V7423" s="297"/>
      <c r="W7423" s="299" t="e">
        <f t="shared" si="781"/>
        <v>#N/A</v>
      </c>
      <c r="X7423" s="300" t="str">
        <f t="shared" si="782"/>
        <v>0</v>
      </c>
      <c r="Y7423" s="297"/>
      <c r="Z7423" s="298" t="e">
        <f t="shared" si="783"/>
        <v>#N/A</v>
      </c>
      <c r="AA7423" s="301" t="e">
        <f>VLOOKUP(G7423,Ma_KH!$A:$R,14,0)</f>
        <v>#N/A</v>
      </c>
    </row>
    <row r="7424" spans="1:27" x14ac:dyDescent="0.25">
      <c r="A7424" s="292"/>
      <c r="B7424" s="293"/>
      <c r="C7424" s="294"/>
      <c r="D7424" s="292"/>
      <c r="E7424" s="295"/>
      <c r="F7424" s="294"/>
      <c r="G7424" s="296"/>
      <c r="H7424" s="295"/>
      <c r="I7424" s="293"/>
      <c r="J7424" s="293"/>
      <c r="K7424" s="293"/>
      <c r="L7424" s="21" t="e">
        <f>VLOOKUP($K7424,TONG_SL!$A:$D,2,0)</f>
        <v>#N/A</v>
      </c>
      <c r="N7424" s="21" t="str">
        <f t="shared" si="779"/>
        <v/>
      </c>
      <c r="Q7424" s="21" t="e">
        <f>VLOOKUP(K7424,TONG_SL!$A:$D,3,0)</f>
        <v>#N/A</v>
      </c>
      <c r="R7424" s="297"/>
      <c r="S7424" s="297"/>
      <c r="T7424" s="297" t="e">
        <f>VLOOKUP(VLOOKUP(G7424,Ma_KH!$A:$R,18,0)&amp;K7424,Gia_MB!$A:$F,6,0)</f>
        <v>#N/A</v>
      </c>
      <c r="U7424" s="298" t="e">
        <f t="shared" si="780"/>
        <v>#N/A</v>
      </c>
      <c r="V7424" s="297"/>
      <c r="W7424" s="299" t="e">
        <f t="shared" si="781"/>
        <v>#N/A</v>
      </c>
      <c r="X7424" s="300" t="str">
        <f t="shared" si="782"/>
        <v>0</v>
      </c>
      <c r="Y7424" s="297"/>
      <c r="Z7424" s="298" t="e">
        <f t="shared" si="783"/>
        <v>#N/A</v>
      </c>
      <c r="AA7424" s="301" t="e">
        <f>VLOOKUP(G7424,Ma_KH!$A:$R,14,0)</f>
        <v>#N/A</v>
      </c>
    </row>
    <row r="7425" spans="1:27" x14ac:dyDescent="0.25">
      <c r="A7425" s="292"/>
      <c r="B7425" s="293"/>
      <c r="C7425" s="294"/>
      <c r="D7425" s="292"/>
      <c r="E7425" s="295"/>
      <c r="F7425" s="294"/>
      <c r="G7425" s="296"/>
      <c r="H7425" s="295"/>
      <c r="I7425" s="293"/>
      <c r="J7425" s="293"/>
      <c r="K7425" s="293"/>
      <c r="L7425" s="21" t="e">
        <f>VLOOKUP($K7425,TONG_SL!$A:$D,2,0)</f>
        <v>#N/A</v>
      </c>
      <c r="N7425" s="21" t="str">
        <f t="shared" ref="N7425:N7488" si="784">IF($B7425&lt;&gt;"","K-C6","")</f>
        <v/>
      </c>
      <c r="Q7425" s="21" t="e">
        <f>VLOOKUP(K7425,TONG_SL!$A:$D,3,0)</f>
        <v>#N/A</v>
      </c>
      <c r="R7425" s="297"/>
      <c r="S7425" s="297"/>
      <c r="T7425" s="297" t="e">
        <f>VLOOKUP(VLOOKUP(G7425,Ma_KH!$A:$R,18,0)&amp;K7425,Gia_MB!$A:$F,6,0)</f>
        <v>#N/A</v>
      </c>
      <c r="U7425" s="298" t="e">
        <f t="shared" si="780"/>
        <v>#N/A</v>
      </c>
      <c r="V7425" s="297"/>
      <c r="W7425" s="299" t="e">
        <f t="shared" si="781"/>
        <v>#N/A</v>
      </c>
      <c r="X7425" s="300" t="str">
        <f t="shared" si="782"/>
        <v>0</v>
      </c>
      <c r="Y7425" s="297"/>
      <c r="Z7425" s="298" t="e">
        <f t="shared" si="783"/>
        <v>#N/A</v>
      </c>
      <c r="AA7425" s="301" t="e">
        <f>VLOOKUP(G7425,Ma_KH!$A:$R,14,0)</f>
        <v>#N/A</v>
      </c>
    </row>
    <row r="7426" spans="1:27" x14ac:dyDescent="0.25">
      <c r="A7426" s="292"/>
      <c r="B7426" s="293"/>
      <c r="C7426" s="294"/>
      <c r="D7426" s="292"/>
      <c r="E7426" s="295"/>
      <c r="F7426" s="294"/>
      <c r="G7426" s="296"/>
      <c r="H7426" s="295"/>
      <c r="I7426" s="293"/>
      <c r="J7426" s="293"/>
      <c r="K7426" s="293"/>
      <c r="L7426" s="21" t="e">
        <f>VLOOKUP($K7426,TONG_SL!$A:$D,2,0)</f>
        <v>#N/A</v>
      </c>
      <c r="N7426" s="21" t="str">
        <f t="shared" si="784"/>
        <v/>
      </c>
      <c r="Q7426" s="21" t="e">
        <f>VLOOKUP(K7426,TONG_SL!$A:$D,3,0)</f>
        <v>#N/A</v>
      </c>
      <c r="R7426" s="297"/>
      <c r="S7426" s="297"/>
      <c r="T7426" s="297" t="e">
        <f>VLOOKUP(VLOOKUP(G7426,Ma_KH!$A:$R,18,0)&amp;K7426,Gia_MB!$A:$F,6,0)</f>
        <v>#N/A</v>
      </c>
      <c r="U7426" s="298" t="e">
        <f t="shared" si="780"/>
        <v>#N/A</v>
      </c>
      <c r="V7426" s="297"/>
      <c r="W7426" s="299" t="e">
        <f t="shared" si="781"/>
        <v>#N/A</v>
      </c>
      <c r="X7426" s="300" t="str">
        <f t="shared" si="782"/>
        <v>0</v>
      </c>
      <c r="Y7426" s="297"/>
      <c r="Z7426" s="298" t="e">
        <f t="shared" si="783"/>
        <v>#N/A</v>
      </c>
      <c r="AA7426" s="301" t="e">
        <f>VLOOKUP(G7426,Ma_KH!$A:$R,14,0)</f>
        <v>#N/A</v>
      </c>
    </row>
    <row r="7427" spans="1:27" x14ac:dyDescent="0.25">
      <c r="A7427" s="292"/>
      <c r="B7427" s="293"/>
      <c r="C7427" s="294"/>
      <c r="D7427" s="292"/>
      <c r="E7427" s="295"/>
      <c r="F7427" s="294"/>
      <c r="G7427" s="296"/>
      <c r="H7427" s="295"/>
      <c r="I7427" s="293"/>
      <c r="J7427" s="293"/>
      <c r="K7427" s="293"/>
      <c r="L7427" s="21" t="e">
        <f>VLOOKUP($K7427,TONG_SL!$A:$D,2,0)</f>
        <v>#N/A</v>
      </c>
      <c r="N7427" s="21" t="str">
        <f t="shared" si="784"/>
        <v/>
      </c>
      <c r="Q7427" s="21" t="e">
        <f>VLOOKUP(K7427,TONG_SL!$A:$D,3,0)</f>
        <v>#N/A</v>
      </c>
      <c r="R7427" s="297"/>
      <c r="S7427" s="297"/>
      <c r="T7427" s="297" t="e">
        <f>VLOOKUP(VLOOKUP(G7427,Ma_KH!$A:$R,18,0)&amp;K7427,Gia_MB!$A:$F,6,0)</f>
        <v>#N/A</v>
      </c>
      <c r="U7427" s="298" t="e">
        <f t="shared" si="780"/>
        <v>#N/A</v>
      </c>
      <c r="V7427" s="297"/>
      <c r="W7427" s="299" t="e">
        <f t="shared" si="781"/>
        <v>#N/A</v>
      </c>
      <c r="X7427" s="300" t="str">
        <f t="shared" si="782"/>
        <v>0</v>
      </c>
      <c r="Y7427" s="297"/>
      <c r="Z7427" s="298" t="e">
        <f t="shared" si="783"/>
        <v>#N/A</v>
      </c>
      <c r="AA7427" s="301" t="e">
        <f>VLOOKUP(G7427,Ma_KH!$A:$R,14,0)</f>
        <v>#N/A</v>
      </c>
    </row>
    <row r="7428" spans="1:27" x14ac:dyDescent="0.25">
      <c r="A7428" s="292"/>
      <c r="B7428" s="293"/>
      <c r="C7428" s="294"/>
      <c r="D7428" s="292"/>
      <c r="E7428" s="295"/>
      <c r="F7428" s="294"/>
      <c r="G7428" s="296"/>
      <c r="H7428" s="295"/>
      <c r="I7428" s="293"/>
      <c r="J7428" s="293"/>
      <c r="K7428" s="293"/>
      <c r="L7428" s="21" t="e">
        <f>VLOOKUP($K7428,TONG_SL!$A:$D,2,0)</f>
        <v>#N/A</v>
      </c>
      <c r="N7428" s="21" t="str">
        <f t="shared" si="784"/>
        <v/>
      </c>
      <c r="Q7428" s="21" t="e">
        <f>VLOOKUP(K7428,TONG_SL!$A:$D,3,0)</f>
        <v>#N/A</v>
      </c>
      <c r="R7428" s="297"/>
      <c r="S7428" s="297"/>
      <c r="T7428" s="297" t="e">
        <f>VLOOKUP(VLOOKUP(G7428,Ma_KH!$A:$R,18,0)&amp;K7428,Gia_MB!$A:$F,6,0)</f>
        <v>#N/A</v>
      </c>
      <c r="U7428" s="298" t="e">
        <f t="shared" si="780"/>
        <v>#N/A</v>
      </c>
      <c r="V7428" s="297"/>
      <c r="W7428" s="299" t="e">
        <f t="shared" si="781"/>
        <v>#N/A</v>
      </c>
      <c r="X7428" s="300" t="str">
        <f t="shared" si="782"/>
        <v>0</v>
      </c>
      <c r="Y7428" s="297"/>
      <c r="Z7428" s="298" t="e">
        <f t="shared" si="783"/>
        <v>#N/A</v>
      </c>
      <c r="AA7428" s="301" t="e">
        <f>VLOOKUP(G7428,Ma_KH!$A:$R,14,0)</f>
        <v>#N/A</v>
      </c>
    </row>
    <row r="7429" spans="1:27" x14ac:dyDescent="0.25">
      <c r="A7429" s="292"/>
      <c r="B7429" s="293"/>
      <c r="C7429" s="294"/>
      <c r="D7429" s="292"/>
      <c r="E7429" s="295"/>
      <c r="F7429" s="294"/>
      <c r="G7429" s="296"/>
      <c r="H7429" s="295"/>
      <c r="I7429" s="293"/>
      <c r="J7429" s="293"/>
      <c r="K7429" s="293"/>
      <c r="L7429" s="21" t="e">
        <f>VLOOKUP($K7429,TONG_SL!$A:$D,2,0)</f>
        <v>#N/A</v>
      </c>
      <c r="N7429" s="21" t="str">
        <f t="shared" si="784"/>
        <v/>
      </c>
      <c r="Q7429" s="21" t="e">
        <f>VLOOKUP(K7429,TONG_SL!$A:$D,3,0)</f>
        <v>#N/A</v>
      </c>
      <c r="R7429" s="297"/>
      <c r="S7429" s="297"/>
      <c r="T7429" s="297" t="e">
        <f>VLOOKUP(VLOOKUP(G7429,Ma_KH!$A:$R,18,0)&amp;K7429,Gia_MB!$A:$F,6,0)</f>
        <v>#N/A</v>
      </c>
      <c r="U7429" s="298" t="e">
        <f t="shared" si="780"/>
        <v>#N/A</v>
      </c>
      <c r="V7429" s="297"/>
      <c r="W7429" s="299" t="e">
        <f t="shared" si="781"/>
        <v>#N/A</v>
      </c>
      <c r="X7429" s="300" t="str">
        <f t="shared" si="782"/>
        <v>0</v>
      </c>
      <c r="Y7429" s="297"/>
      <c r="Z7429" s="298" t="e">
        <f t="shared" si="783"/>
        <v>#N/A</v>
      </c>
      <c r="AA7429" s="301" t="e">
        <f>VLOOKUP(G7429,Ma_KH!$A:$R,14,0)</f>
        <v>#N/A</v>
      </c>
    </row>
    <row r="7430" spans="1:27" x14ac:dyDescent="0.25">
      <c r="A7430" s="292"/>
      <c r="B7430" s="293"/>
      <c r="C7430" s="294"/>
      <c r="D7430" s="292"/>
      <c r="E7430" s="295"/>
      <c r="F7430" s="294"/>
      <c r="G7430" s="296"/>
      <c r="H7430" s="295"/>
      <c r="I7430" s="293"/>
      <c r="J7430" s="293"/>
      <c r="K7430" s="293"/>
      <c r="L7430" s="21" t="e">
        <f>VLOOKUP($K7430,TONG_SL!$A:$D,2,0)</f>
        <v>#N/A</v>
      </c>
      <c r="N7430" s="21" t="str">
        <f t="shared" si="784"/>
        <v/>
      </c>
      <c r="Q7430" s="21" t="e">
        <f>VLOOKUP(K7430,TONG_SL!$A:$D,3,0)</f>
        <v>#N/A</v>
      </c>
      <c r="R7430" s="297"/>
      <c r="S7430" s="297"/>
      <c r="T7430" s="297" t="e">
        <f>VLOOKUP(VLOOKUP(G7430,Ma_KH!$A:$R,18,0)&amp;K7430,Gia_MB!$A:$F,6,0)</f>
        <v>#N/A</v>
      </c>
      <c r="U7430" s="298" t="e">
        <f t="shared" si="780"/>
        <v>#N/A</v>
      </c>
      <c r="V7430" s="297"/>
      <c r="W7430" s="299" t="e">
        <f t="shared" si="781"/>
        <v>#N/A</v>
      </c>
      <c r="X7430" s="300" t="str">
        <f t="shared" si="782"/>
        <v>0</v>
      </c>
      <c r="Y7430" s="297"/>
      <c r="Z7430" s="298" t="e">
        <f t="shared" si="783"/>
        <v>#N/A</v>
      </c>
      <c r="AA7430" s="301" t="e">
        <f>VLOOKUP(G7430,Ma_KH!$A:$R,14,0)</f>
        <v>#N/A</v>
      </c>
    </row>
    <row r="7431" spans="1:27" x14ac:dyDescent="0.25">
      <c r="A7431" s="292"/>
      <c r="B7431" s="293"/>
      <c r="C7431" s="294"/>
      <c r="D7431" s="292"/>
      <c r="E7431" s="295"/>
      <c r="F7431" s="294"/>
      <c r="G7431" s="296"/>
      <c r="H7431" s="295"/>
      <c r="I7431" s="293"/>
      <c r="J7431" s="293"/>
      <c r="K7431" s="293"/>
      <c r="L7431" s="21" t="e">
        <f>VLOOKUP($K7431,TONG_SL!$A:$D,2,0)</f>
        <v>#N/A</v>
      </c>
      <c r="N7431" s="21" t="str">
        <f t="shared" si="784"/>
        <v/>
      </c>
      <c r="Q7431" s="21" t="e">
        <f>VLOOKUP(K7431,TONG_SL!$A:$D,3,0)</f>
        <v>#N/A</v>
      </c>
      <c r="R7431" s="297"/>
      <c r="S7431" s="297"/>
      <c r="T7431" s="297" t="e">
        <f>VLOOKUP(VLOOKUP(G7431,Ma_KH!$A:$R,18,0)&amp;K7431,Gia_MB!$A:$F,6,0)</f>
        <v>#N/A</v>
      </c>
      <c r="U7431" s="298" t="e">
        <f t="shared" si="780"/>
        <v>#N/A</v>
      </c>
      <c r="V7431" s="297"/>
      <c r="W7431" s="299" t="e">
        <f t="shared" si="781"/>
        <v>#N/A</v>
      </c>
      <c r="X7431" s="300" t="str">
        <f t="shared" si="782"/>
        <v>0</v>
      </c>
      <c r="Y7431" s="297"/>
      <c r="Z7431" s="298" t="e">
        <f t="shared" si="783"/>
        <v>#N/A</v>
      </c>
      <c r="AA7431" s="301" t="e">
        <f>VLOOKUP(G7431,Ma_KH!$A:$R,14,0)</f>
        <v>#N/A</v>
      </c>
    </row>
    <row r="7432" spans="1:27" x14ac:dyDescent="0.25">
      <c r="A7432" s="292"/>
      <c r="B7432" s="293"/>
      <c r="C7432" s="294"/>
      <c r="D7432" s="292"/>
      <c r="E7432" s="295"/>
      <c r="F7432" s="294"/>
      <c r="G7432" s="296"/>
      <c r="H7432" s="295"/>
      <c r="I7432" s="293"/>
      <c r="J7432" s="293"/>
      <c r="K7432" s="293"/>
      <c r="L7432" s="21" t="e">
        <f>VLOOKUP($K7432,TONG_SL!$A:$D,2,0)</f>
        <v>#N/A</v>
      </c>
      <c r="N7432" s="21" t="str">
        <f t="shared" si="784"/>
        <v/>
      </c>
      <c r="Q7432" s="21" t="e">
        <f>VLOOKUP(K7432,TONG_SL!$A:$D,3,0)</f>
        <v>#N/A</v>
      </c>
      <c r="R7432" s="297"/>
      <c r="S7432" s="297"/>
      <c r="T7432" s="297" t="e">
        <f>VLOOKUP(VLOOKUP(G7432,Ma_KH!$A:$R,18,0)&amp;K7432,Gia_MB!$A:$F,6,0)</f>
        <v>#N/A</v>
      </c>
      <c r="U7432" s="298" t="e">
        <f t="shared" si="780"/>
        <v>#N/A</v>
      </c>
      <c r="V7432" s="297"/>
      <c r="W7432" s="299" t="e">
        <f t="shared" si="781"/>
        <v>#N/A</v>
      </c>
      <c r="X7432" s="300" t="str">
        <f t="shared" si="782"/>
        <v>0</v>
      </c>
      <c r="Y7432" s="297"/>
      <c r="Z7432" s="298" t="e">
        <f t="shared" si="783"/>
        <v>#N/A</v>
      </c>
      <c r="AA7432" s="301" t="e">
        <f>VLOOKUP(G7432,Ma_KH!$A:$R,14,0)</f>
        <v>#N/A</v>
      </c>
    </row>
    <row r="7433" spans="1:27" x14ac:dyDescent="0.25">
      <c r="A7433" s="292"/>
      <c r="B7433" s="293"/>
      <c r="C7433" s="294"/>
      <c r="D7433" s="292"/>
      <c r="E7433" s="295"/>
      <c r="F7433" s="294"/>
      <c r="G7433" s="296"/>
      <c r="H7433" s="295"/>
      <c r="I7433" s="293"/>
      <c r="J7433" s="293"/>
      <c r="K7433" s="293"/>
      <c r="L7433" s="21" t="e">
        <f>VLOOKUP($K7433,TONG_SL!$A:$D,2,0)</f>
        <v>#N/A</v>
      </c>
      <c r="N7433" s="21" t="str">
        <f t="shared" si="784"/>
        <v/>
      </c>
      <c r="Q7433" s="21" t="e">
        <f>VLOOKUP(K7433,TONG_SL!$A:$D,3,0)</f>
        <v>#N/A</v>
      </c>
      <c r="R7433" s="297"/>
      <c r="S7433" s="297"/>
      <c r="T7433" s="297" t="e">
        <f>VLOOKUP(VLOOKUP(G7433,Ma_KH!$A:$R,18,0)&amp;K7433,Gia_MB!$A:$F,6,0)</f>
        <v>#N/A</v>
      </c>
      <c r="U7433" s="298" t="e">
        <f t="shared" si="780"/>
        <v>#N/A</v>
      </c>
      <c r="V7433" s="297"/>
      <c r="W7433" s="299" t="e">
        <f t="shared" si="781"/>
        <v>#N/A</v>
      </c>
      <c r="X7433" s="300" t="str">
        <f t="shared" si="782"/>
        <v>0</v>
      </c>
      <c r="Y7433" s="297"/>
      <c r="Z7433" s="298" t="e">
        <f t="shared" si="783"/>
        <v>#N/A</v>
      </c>
      <c r="AA7433" s="301" t="e">
        <f>VLOOKUP(G7433,Ma_KH!$A:$R,14,0)</f>
        <v>#N/A</v>
      </c>
    </row>
    <row r="7434" spans="1:27" x14ac:dyDescent="0.25">
      <c r="A7434" s="292"/>
      <c r="B7434" s="293"/>
      <c r="C7434" s="294"/>
      <c r="D7434" s="292"/>
      <c r="E7434" s="295"/>
      <c r="F7434" s="294"/>
      <c r="G7434" s="296"/>
      <c r="H7434" s="295"/>
      <c r="I7434" s="293"/>
      <c r="J7434" s="293"/>
      <c r="K7434" s="293"/>
      <c r="L7434" s="21" t="e">
        <f>VLOOKUP($K7434,TONG_SL!$A:$D,2,0)</f>
        <v>#N/A</v>
      </c>
      <c r="N7434" s="21" t="str">
        <f t="shared" si="784"/>
        <v/>
      </c>
      <c r="Q7434" s="21" t="e">
        <f>VLOOKUP(K7434,TONG_SL!$A:$D,3,0)</f>
        <v>#N/A</v>
      </c>
      <c r="R7434" s="297"/>
      <c r="S7434" s="297"/>
      <c r="T7434" s="297" t="e">
        <f>VLOOKUP(VLOOKUP(G7434,Ma_KH!$A:$R,18,0)&amp;K7434,Gia_MB!$A:$F,6,0)</f>
        <v>#N/A</v>
      </c>
      <c r="U7434" s="298" t="e">
        <f t="shared" si="780"/>
        <v>#N/A</v>
      </c>
      <c r="V7434" s="297"/>
      <c r="W7434" s="299" t="e">
        <f t="shared" si="781"/>
        <v>#N/A</v>
      </c>
      <c r="X7434" s="300" t="str">
        <f t="shared" si="782"/>
        <v>0</v>
      </c>
      <c r="Y7434" s="297"/>
      <c r="Z7434" s="298" t="e">
        <f t="shared" si="783"/>
        <v>#N/A</v>
      </c>
      <c r="AA7434" s="301" t="e">
        <f>VLOOKUP(G7434,Ma_KH!$A:$R,14,0)</f>
        <v>#N/A</v>
      </c>
    </row>
    <row r="7435" spans="1:27" x14ac:dyDescent="0.25">
      <c r="A7435" s="292"/>
      <c r="B7435" s="293"/>
      <c r="C7435" s="294"/>
      <c r="D7435" s="292"/>
      <c r="E7435" s="295"/>
      <c r="F7435" s="294"/>
      <c r="G7435" s="296"/>
      <c r="H7435" s="295"/>
      <c r="I7435" s="293"/>
      <c r="J7435" s="293"/>
      <c r="K7435" s="293"/>
      <c r="L7435" s="21" t="e">
        <f>VLOOKUP($K7435,TONG_SL!$A:$D,2,0)</f>
        <v>#N/A</v>
      </c>
      <c r="N7435" s="21" t="str">
        <f t="shared" si="784"/>
        <v/>
      </c>
      <c r="Q7435" s="21" t="e">
        <f>VLOOKUP(K7435,TONG_SL!$A:$D,3,0)</f>
        <v>#N/A</v>
      </c>
      <c r="R7435" s="297"/>
      <c r="S7435" s="297"/>
      <c r="T7435" s="297" t="e">
        <f>VLOOKUP(VLOOKUP(G7435,Ma_KH!$A:$R,18,0)&amp;K7435,Gia_MB!$A:$F,6,0)</f>
        <v>#N/A</v>
      </c>
      <c r="U7435" s="298" t="e">
        <f t="shared" si="780"/>
        <v>#N/A</v>
      </c>
      <c r="V7435" s="297"/>
      <c r="W7435" s="299" t="e">
        <f t="shared" si="781"/>
        <v>#N/A</v>
      </c>
      <c r="X7435" s="300" t="str">
        <f t="shared" si="782"/>
        <v>0</v>
      </c>
      <c r="Y7435" s="297"/>
      <c r="Z7435" s="298" t="e">
        <f t="shared" si="783"/>
        <v>#N/A</v>
      </c>
      <c r="AA7435" s="301" t="e">
        <f>VLOOKUP(G7435,Ma_KH!$A:$R,14,0)</f>
        <v>#N/A</v>
      </c>
    </row>
    <row r="7436" spans="1:27" x14ac:dyDescent="0.25">
      <c r="A7436" s="292"/>
      <c r="B7436" s="293"/>
      <c r="C7436" s="294"/>
      <c r="D7436" s="292"/>
      <c r="E7436" s="295"/>
      <c r="F7436" s="294"/>
      <c r="G7436" s="296"/>
      <c r="H7436" s="295"/>
      <c r="I7436" s="293"/>
      <c r="J7436" s="293"/>
      <c r="K7436" s="293"/>
      <c r="L7436" s="21" t="e">
        <f>VLOOKUP($K7436,TONG_SL!$A:$D,2,0)</f>
        <v>#N/A</v>
      </c>
      <c r="N7436" s="21" t="str">
        <f t="shared" si="784"/>
        <v/>
      </c>
      <c r="Q7436" s="21" t="e">
        <f>VLOOKUP(K7436,TONG_SL!$A:$D,3,0)</f>
        <v>#N/A</v>
      </c>
      <c r="R7436" s="297"/>
      <c r="S7436" s="297"/>
      <c r="T7436" s="297" t="e">
        <f>VLOOKUP(VLOOKUP(G7436,Ma_KH!$A:$R,18,0)&amp;K7436,Gia_MB!$A:$F,6,0)</f>
        <v>#N/A</v>
      </c>
      <c r="U7436" s="298" t="e">
        <f t="shared" si="780"/>
        <v>#N/A</v>
      </c>
      <c r="V7436" s="297"/>
      <c r="W7436" s="299" t="e">
        <f t="shared" si="781"/>
        <v>#N/A</v>
      </c>
      <c r="X7436" s="300" t="str">
        <f t="shared" si="782"/>
        <v>0</v>
      </c>
      <c r="Y7436" s="297"/>
      <c r="Z7436" s="298" t="e">
        <f t="shared" si="783"/>
        <v>#N/A</v>
      </c>
      <c r="AA7436" s="301" t="e">
        <f>VLOOKUP(G7436,Ma_KH!$A:$R,14,0)</f>
        <v>#N/A</v>
      </c>
    </row>
    <row r="7437" spans="1:27" x14ac:dyDescent="0.25">
      <c r="A7437" s="292"/>
      <c r="B7437" s="293"/>
      <c r="C7437" s="294"/>
      <c r="D7437" s="292"/>
      <c r="E7437" s="295"/>
      <c r="F7437" s="294"/>
      <c r="G7437" s="296"/>
      <c r="H7437" s="295"/>
      <c r="I7437" s="293"/>
      <c r="J7437" s="293"/>
      <c r="K7437" s="293"/>
      <c r="L7437" s="21" t="e">
        <f>VLOOKUP($K7437,TONG_SL!$A:$D,2,0)</f>
        <v>#N/A</v>
      </c>
      <c r="N7437" s="21" t="str">
        <f t="shared" si="784"/>
        <v/>
      </c>
      <c r="Q7437" s="21" t="e">
        <f>VLOOKUP(K7437,TONG_SL!$A:$D,3,0)</f>
        <v>#N/A</v>
      </c>
      <c r="R7437" s="297"/>
      <c r="S7437" s="297"/>
      <c r="T7437" s="297" t="e">
        <f>VLOOKUP(VLOOKUP(G7437,Ma_KH!$A:$R,18,0)&amp;K7437,Gia_MB!$A:$F,6,0)</f>
        <v>#N/A</v>
      </c>
      <c r="U7437" s="298" t="e">
        <f t="shared" si="780"/>
        <v>#N/A</v>
      </c>
      <c r="V7437" s="297"/>
      <c r="W7437" s="299" t="e">
        <f t="shared" si="781"/>
        <v>#N/A</v>
      </c>
      <c r="X7437" s="300" t="str">
        <f t="shared" si="782"/>
        <v>0</v>
      </c>
      <c r="Y7437" s="297"/>
      <c r="Z7437" s="298" t="e">
        <f t="shared" si="783"/>
        <v>#N/A</v>
      </c>
      <c r="AA7437" s="301" t="e">
        <f>VLOOKUP(G7437,Ma_KH!$A:$R,14,0)</f>
        <v>#N/A</v>
      </c>
    </row>
    <row r="7438" spans="1:27" x14ac:dyDescent="0.25">
      <c r="A7438" s="292"/>
      <c r="B7438" s="293"/>
      <c r="C7438" s="294"/>
      <c r="D7438" s="292"/>
      <c r="E7438" s="295"/>
      <c r="F7438" s="294"/>
      <c r="G7438" s="296"/>
      <c r="H7438" s="295"/>
      <c r="I7438" s="293"/>
      <c r="J7438" s="293"/>
      <c r="K7438" s="293"/>
      <c r="L7438" s="21" t="e">
        <f>VLOOKUP($K7438,TONG_SL!$A:$D,2,0)</f>
        <v>#N/A</v>
      </c>
      <c r="N7438" s="21" t="str">
        <f t="shared" si="784"/>
        <v/>
      </c>
      <c r="Q7438" s="21" t="e">
        <f>VLOOKUP(K7438,TONG_SL!$A:$D,3,0)</f>
        <v>#N/A</v>
      </c>
      <c r="R7438" s="297"/>
      <c r="S7438" s="297"/>
      <c r="T7438" s="297" t="e">
        <f>VLOOKUP(VLOOKUP(G7438,Ma_KH!$A:$R,18,0)&amp;K7438,Gia_MB!$A:$F,6,0)</f>
        <v>#N/A</v>
      </c>
      <c r="U7438" s="298" t="e">
        <f t="shared" si="780"/>
        <v>#N/A</v>
      </c>
      <c r="V7438" s="297"/>
      <c r="W7438" s="299" t="e">
        <f t="shared" si="781"/>
        <v>#N/A</v>
      </c>
      <c r="X7438" s="300" t="str">
        <f t="shared" si="782"/>
        <v>0</v>
      </c>
      <c r="Y7438" s="297"/>
      <c r="Z7438" s="298" t="e">
        <f t="shared" si="783"/>
        <v>#N/A</v>
      </c>
      <c r="AA7438" s="301" t="e">
        <f>VLOOKUP(G7438,Ma_KH!$A:$R,14,0)</f>
        <v>#N/A</v>
      </c>
    </row>
    <row r="7439" spans="1:27" x14ac:dyDescent="0.25">
      <c r="A7439" s="292"/>
      <c r="B7439" s="293"/>
      <c r="C7439" s="294"/>
      <c r="D7439" s="292"/>
      <c r="E7439" s="295"/>
      <c r="F7439" s="294"/>
      <c r="G7439" s="296"/>
      <c r="H7439" s="295"/>
      <c r="I7439" s="293"/>
      <c r="J7439" s="293"/>
      <c r="K7439" s="293"/>
      <c r="L7439" s="21" t="e">
        <f>VLOOKUP($K7439,TONG_SL!$A:$D,2,0)</f>
        <v>#N/A</v>
      </c>
      <c r="N7439" s="21" t="str">
        <f t="shared" si="784"/>
        <v/>
      </c>
      <c r="Q7439" s="21" t="e">
        <f>VLOOKUP(K7439,TONG_SL!$A:$D,3,0)</f>
        <v>#N/A</v>
      </c>
      <c r="R7439" s="297"/>
      <c r="S7439" s="297"/>
      <c r="T7439" s="297" t="e">
        <f>VLOOKUP(VLOOKUP(G7439,Ma_KH!$A:$R,18,0)&amp;K7439,Gia_MB!$A:$F,6,0)</f>
        <v>#N/A</v>
      </c>
      <c r="U7439" s="298" t="e">
        <f t="shared" si="780"/>
        <v>#N/A</v>
      </c>
      <c r="V7439" s="297"/>
      <c r="W7439" s="299" t="e">
        <f t="shared" si="781"/>
        <v>#N/A</v>
      </c>
      <c r="X7439" s="300" t="str">
        <f t="shared" si="782"/>
        <v>0</v>
      </c>
      <c r="Y7439" s="297"/>
      <c r="Z7439" s="298" t="e">
        <f t="shared" si="783"/>
        <v>#N/A</v>
      </c>
      <c r="AA7439" s="301" t="e">
        <f>VLOOKUP(G7439,Ma_KH!$A:$R,14,0)</f>
        <v>#N/A</v>
      </c>
    </row>
    <row r="7440" spans="1:27" x14ac:dyDescent="0.25">
      <c r="A7440" s="292"/>
      <c r="B7440" s="293"/>
      <c r="C7440" s="294"/>
      <c r="D7440" s="292"/>
      <c r="E7440" s="295"/>
      <c r="F7440" s="294"/>
      <c r="G7440" s="296"/>
      <c r="H7440" s="295"/>
      <c r="I7440" s="293"/>
      <c r="J7440" s="293"/>
      <c r="K7440" s="293"/>
      <c r="L7440" s="21" t="e">
        <f>VLOOKUP($K7440,TONG_SL!$A:$D,2,0)</f>
        <v>#N/A</v>
      </c>
      <c r="N7440" s="21" t="str">
        <f t="shared" si="784"/>
        <v/>
      </c>
      <c r="Q7440" s="21" t="e">
        <f>VLOOKUP(K7440,TONG_SL!$A:$D,3,0)</f>
        <v>#N/A</v>
      </c>
      <c r="R7440" s="297"/>
      <c r="S7440" s="297"/>
      <c r="T7440" s="297" t="e">
        <f>VLOOKUP(VLOOKUP(G7440,Ma_KH!$A:$R,18,0)&amp;K7440,Gia_MB!$A:$F,6,0)</f>
        <v>#N/A</v>
      </c>
      <c r="U7440" s="298" t="e">
        <f t="shared" si="780"/>
        <v>#N/A</v>
      </c>
      <c r="V7440" s="297"/>
      <c r="W7440" s="299" t="e">
        <f t="shared" si="781"/>
        <v>#N/A</v>
      </c>
      <c r="X7440" s="300" t="str">
        <f t="shared" si="782"/>
        <v>0</v>
      </c>
      <c r="Y7440" s="297"/>
      <c r="Z7440" s="298" t="e">
        <f t="shared" si="783"/>
        <v>#N/A</v>
      </c>
      <c r="AA7440" s="301" t="e">
        <f>VLOOKUP(G7440,Ma_KH!$A:$R,14,0)</f>
        <v>#N/A</v>
      </c>
    </row>
    <row r="7441" spans="1:27" x14ac:dyDescent="0.25">
      <c r="A7441" s="292"/>
      <c r="B7441" s="293"/>
      <c r="C7441" s="294"/>
      <c r="D7441" s="292"/>
      <c r="E7441" s="295"/>
      <c r="F7441" s="294"/>
      <c r="G7441" s="296"/>
      <c r="H7441" s="295"/>
      <c r="I7441" s="293"/>
      <c r="J7441" s="293"/>
      <c r="K7441" s="293"/>
      <c r="L7441" s="21" t="e">
        <f>VLOOKUP($K7441,TONG_SL!$A:$D,2,0)</f>
        <v>#N/A</v>
      </c>
      <c r="N7441" s="21" t="str">
        <f t="shared" si="784"/>
        <v/>
      </c>
      <c r="Q7441" s="21" t="e">
        <f>VLOOKUP(K7441,TONG_SL!$A:$D,3,0)</f>
        <v>#N/A</v>
      </c>
      <c r="R7441" s="297"/>
      <c r="S7441" s="297"/>
      <c r="T7441" s="297" t="e">
        <f>VLOOKUP(VLOOKUP(G7441,Ma_KH!$A:$R,18,0)&amp;K7441,Gia_MB!$A:$F,6,0)</f>
        <v>#N/A</v>
      </c>
      <c r="U7441" s="298" t="e">
        <f t="shared" si="780"/>
        <v>#N/A</v>
      </c>
      <c r="V7441" s="297"/>
      <c r="W7441" s="299" t="e">
        <f t="shared" si="781"/>
        <v>#N/A</v>
      </c>
      <c r="X7441" s="300" t="str">
        <f t="shared" si="782"/>
        <v>0</v>
      </c>
      <c r="Y7441" s="297"/>
      <c r="Z7441" s="298" t="e">
        <f t="shared" si="783"/>
        <v>#N/A</v>
      </c>
      <c r="AA7441" s="301" t="e">
        <f>VLOOKUP(G7441,Ma_KH!$A:$R,14,0)</f>
        <v>#N/A</v>
      </c>
    </row>
    <row r="7442" spans="1:27" x14ac:dyDescent="0.25">
      <c r="A7442" s="292"/>
      <c r="B7442" s="293"/>
      <c r="C7442" s="294"/>
      <c r="D7442" s="292"/>
      <c r="E7442" s="295"/>
      <c r="F7442" s="294"/>
      <c r="G7442" s="296"/>
      <c r="H7442" s="295"/>
      <c r="I7442" s="293"/>
      <c r="J7442" s="293"/>
      <c r="K7442" s="293"/>
      <c r="L7442" s="21" t="e">
        <f>VLOOKUP($K7442,TONG_SL!$A:$D,2,0)</f>
        <v>#N/A</v>
      </c>
      <c r="N7442" s="21" t="str">
        <f t="shared" si="784"/>
        <v/>
      </c>
      <c r="Q7442" s="21" t="e">
        <f>VLOOKUP(K7442,TONG_SL!$A:$D,3,0)</f>
        <v>#N/A</v>
      </c>
      <c r="R7442" s="297"/>
      <c r="S7442" s="297"/>
      <c r="T7442" s="297" t="e">
        <f>VLOOKUP(VLOOKUP(G7442,Ma_KH!$A:$R,18,0)&amp;K7442,Gia_MB!$A:$F,6,0)</f>
        <v>#N/A</v>
      </c>
      <c r="U7442" s="298" t="e">
        <f t="shared" si="780"/>
        <v>#N/A</v>
      </c>
      <c r="V7442" s="297"/>
      <c r="W7442" s="299" t="e">
        <f t="shared" si="781"/>
        <v>#N/A</v>
      </c>
      <c r="X7442" s="300" t="str">
        <f t="shared" si="782"/>
        <v>0</v>
      </c>
      <c r="Y7442" s="297"/>
      <c r="Z7442" s="298" t="e">
        <f t="shared" si="783"/>
        <v>#N/A</v>
      </c>
      <c r="AA7442" s="301" t="e">
        <f>VLOOKUP(G7442,Ma_KH!$A:$R,14,0)</f>
        <v>#N/A</v>
      </c>
    </row>
    <row r="7443" spans="1:27" x14ac:dyDescent="0.25">
      <c r="A7443" s="292"/>
      <c r="B7443" s="293"/>
      <c r="C7443" s="294"/>
      <c r="D7443" s="292"/>
      <c r="E7443" s="295"/>
      <c r="F7443" s="294"/>
      <c r="G7443" s="296"/>
      <c r="H7443" s="295"/>
      <c r="I7443" s="293"/>
      <c r="J7443" s="293"/>
      <c r="K7443" s="293"/>
      <c r="L7443" s="21" t="e">
        <f>VLOOKUP($K7443,TONG_SL!$A:$D,2,0)</f>
        <v>#N/A</v>
      </c>
      <c r="N7443" s="21" t="str">
        <f t="shared" si="784"/>
        <v/>
      </c>
      <c r="Q7443" s="21" t="e">
        <f>VLOOKUP(K7443,TONG_SL!$A:$D,3,0)</f>
        <v>#N/A</v>
      </c>
      <c r="R7443" s="297"/>
      <c r="S7443" s="297"/>
      <c r="T7443" s="297" t="e">
        <f>VLOOKUP(VLOOKUP(G7443,Ma_KH!$A:$R,18,0)&amp;K7443,Gia_MB!$A:$F,6,0)</f>
        <v>#N/A</v>
      </c>
      <c r="U7443" s="298" t="e">
        <f t="shared" si="780"/>
        <v>#N/A</v>
      </c>
      <c r="V7443" s="297"/>
      <c r="W7443" s="299" t="e">
        <f t="shared" si="781"/>
        <v>#N/A</v>
      </c>
      <c r="X7443" s="300" t="str">
        <f t="shared" si="782"/>
        <v>0</v>
      </c>
      <c r="Y7443" s="297"/>
      <c r="Z7443" s="298" t="e">
        <f t="shared" si="783"/>
        <v>#N/A</v>
      </c>
      <c r="AA7443" s="301" t="e">
        <f>VLOOKUP(G7443,Ma_KH!$A:$R,14,0)</f>
        <v>#N/A</v>
      </c>
    </row>
    <row r="7444" spans="1:27" x14ac:dyDescent="0.25">
      <c r="A7444" s="292"/>
      <c r="B7444" s="293"/>
      <c r="C7444" s="294"/>
      <c r="D7444" s="292"/>
      <c r="E7444" s="295"/>
      <c r="F7444" s="294"/>
      <c r="G7444" s="296"/>
      <c r="H7444" s="295"/>
      <c r="I7444" s="293"/>
      <c r="J7444" s="293"/>
      <c r="K7444" s="293"/>
      <c r="L7444" s="21" t="e">
        <f>VLOOKUP($K7444,TONG_SL!$A:$D,2,0)</f>
        <v>#N/A</v>
      </c>
      <c r="N7444" s="21" t="str">
        <f t="shared" si="784"/>
        <v/>
      </c>
      <c r="Q7444" s="21" t="e">
        <f>VLOOKUP(K7444,TONG_SL!$A:$D,3,0)</f>
        <v>#N/A</v>
      </c>
      <c r="R7444" s="297"/>
      <c r="S7444" s="297"/>
      <c r="T7444" s="297" t="e">
        <f>VLOOKUP(VLOOKUP(G7444,Ma_KH!$A:$R,18,0)&amp;K7444,Gia_MB!$A:$F,6,0)</f>
        <v>#N/A</v>
      </c>
      <c r="U7444" s="298" t="e">
        <f t="shared" si="780"/>
        <v>#N/A</v>
      </c>
      <c r="V7444" s="297"/>
      <c r="W7444" s="299" t="e">
        <f t="shared" si="781"/>
        <v>#N/A</v>
      </c>
      <c r="X7444" s="300" t="str">
        <f t="shared" si="782"/>
        <v>0</v>
      </c>
      <c r="Y7444" s="297"/>
      <c r="Z7444" s="298" t="e">
        <f t="shared" si="783"/>
        <v>#N/A</v>
      </c>
      <c r="AA7444" s="301" t="e">
        <f>VLOOKUP(G7444,Ma_KH!$A:$R,14,0)</f>
        <v>#N/A</v>
      </c>
    </row>
    <row r="7445" spans="1:27" x14ac:dyDescent="0.25">
      <c r="A7445" s="292"/>
      <c r="B7445" s="293"/>
      <c r="C7445" s="294"/>
      <c r="D7445" s="292"/>
      <c r="E7445" s="295"/>
      <c r="F7445" s="294"/>
      <c r="G7445" s="296"/>
      <c r="H7445" s="295"/>
      <c r="I7445" s="293"/>
      <c r="J7445" s="293"/>
      <c r="K7445" s="293"/>
      <c r="L7445" s="21" t="e">
        <f>VLOOKUP($K7445,TONG_SL!$A:$D,2,0)</f>
        <v>#N/A</v>
      </c>
      <c r="N7445" s="21" t="str">
        <f t="shared" si="784"/>
        <v/>
      </c>
      <c r="Q7445" s="21" t="e">
        <f>VLOOKUP(K7445,TONG_SL!$A:$D,3,0)</f>
        <v>#N/A</v>
      </c>
      <c r="R7445" s="297"/>
      <c r="S7445" s="297"/>
      <c r="T7445" s="297" t="e">
        <f>VLOOKUP(VLOOKUP(G7445,Ma_KH!$A:$R,18,0)&amp;K7445,Gia_MB!$A:$F,6,0)</f>
        <v>#N/A</v>
      </c>
      <c r="U7445" s="298" t="e">
        <f t="shared" si="780"/>
        <v>#N/A</v>
      </c>
      <c r="V7445" s="297"/>
      <c r="W7445" s="299" t="e">
        <f t="shared" si="781"/>
        <v>#N/A</v>
      </c>
      <c r="X7445" s="300" t="str">
        <f t="shared" si="782"/>
        <v>0</v>
      </c>
      <c r="Y7445" s="297"/>
      <c r="Z7445" s="298" t="e">
        <f t="shared" si="783"/>
        <v>#N/A</v>
      </c>
      <c r="AA7445" s="301" t="e">
        <f>VLOOKUP(G7445,Ma_KH!$A:$R,14,0)</f>
        <v>#N/A</v>
      </c>
    </row>
    <row r="7446" spans="1:27" x14ac:dyDescent="0.25">
      <c r="A7446" s="292"/>
      <c r="B7446" s="293"/>
      <c r="C7446" s="294"/>
      <c r="D7446" s="292"/>
      <c r="E7446" s="295"/>
      <c r="F7446" s="294"/>
      <c r="G7446" s="296"/>
      <c r="H7446" s="295"/>
      <c r="I7446" s="293"/>
      <c r="J7446" s="293"/>
      <c r="K7446" s="293"/>
      <c r="L7446" s="21" t="e">
        <f>VLOOKUP($K7446,TONG_SL!$A:$D,2,0)</f>
        <v>#N/A</v>
      </c>
      <c r="N7446" s="21" t="str">
        <f t="shared" si="784"/>
        <v/>
      </c>
      <c r="Q7446" s="21" t="e">
        <f>VLOOKUP(K7446,TONG_SL!$A:$D,3,0)</f>
        <v>#N/A</v>
      </c>
      <c r="R7446" s="297"/>
      <c r="S7446" s="297"/>
      <c r="T7446" s="297" t="e">
        <f>VLOOKUP(VLOOKUP(G7446,Ma_KH!$A:$R,18,0)&amp;K7446,Gia_MB!$A:$F,6,0)</f>
        <v>#N/A</v>
      </c>
      <c r="U7446" s="298" t="e">
        <f t="shared" si="780"/>
        <v>#N/A</v>
      </c>
      <c r="V7446" s="297"/>
      <c r="W7446" s="299" t="e">
        <f t="shared" si="781"/>
        <v>#N/A</v>
      </c>
      <c r="X7446" s="300" t="str">
        <f t="shared" si="782"/>
        <v>0</v>
      </c>
      <c r="Y7446" s="297"/>
      <c r="Z7446" s="298" t="e">
        <f t="shared" si="783"/>
        <v>#N/A</v>
      </c>
      <c r="AA7446" s="301" t="e">
        <f>VLOOKUP(G7446,Ma_KH!$A:$R,14,0)</f>
        <v>#N/A</v>
      </c>
    </row>
    <row r="7447" spans="1:27" x14ac:dyDescent="0.25">
      <c r="A7447" s="292"/>
      <c r="B7447" s="293"/>
      <c r="C7447" s="294"/>
      <c r="D7447" s="292"/>
      <c r="E7447" s="295"/>
      <c r="F7447" s="294"/>
      <c r="G7447" s="296"/>
      <c r="H7447" s="295"/>
      <c r="I7447" s="293"/>
      <c r="J7447" s="293"/>
      <c r="K7447" s="293"/>
      <c r="L7447" s="21" t="e">
        <f>VLOOKUP($K7447,TONG_SL!$A:$D,2,0)</f>
        <v>#N/A</v>
      </c>
      <c r="N7447" s="21" t="str">
        <f t="shared" si="784"/>
        <v/>
      </c>
      <c r="Q7447" s="21" t="e">
        <f>VLOOKUP(K7447,TONG_SL!$A:$D,3,0)</f>
        <v>#N/A</v>
      </c>
      <c r="R7447" s="297"/>
      <c r="S7447" s="297"/>
      <c r="T7447" s="297" t="e">
        <f>VLOOKUP(VLOOKUP(G7447,Ma_KH!$A:$R,18,0)&amp;K7447,Gia_MB!$A:$F,6,0)</f>
        <v>#N/A</v>
      </c>
      <c r="U7447" s="298" t="e">
        <f t="shared" si="780"/>
        <v>#N/A</v>
      </c>
      <c r="V7447" s="297"/>
      <c r="W7447" s="299" t="e">
        <f t="shared" si="781"/>
        <v>#N/A</v>
      </c>
      <c r="X7447" s="300" t="str">
        <f t="shared" si="782"/>
        <v>0</v>
      </c>
      <c r="Y7447" s="297"/>
      <c r="Z7447" s="298" t="e">
        <f t="shared" si="783"/>
        <v>#N/A</v>
      </c>
      <c r="AA7447" s="301" t="e">
        <f>VLOOKUP(G7447,Ma_KH!$A:$R,14,0)</f>
        <v>#N/A</v>
      </c>
    </row>
    <row r="7448" spans="1:27" x14ac:dyDescent="0.25">
      <c r="A7448" s="292"/>
      <c r="B7448" s="293"/>
      <c r="C7448" s="294"/>
      <c r="D7448" s="292"/>
      <c r="E7448" s="295"/>
      <c r="F7448" s="294"/>
      <c r="G7448" s="296"/>
      <c r="H7448" s="295"/>
      <c r="I7448" s="293"/>
      <c r="J7448" s="293"/>
      <c r="K7448" s="293"/>
      <c r="L7448" s="21" t="e">
        <f>VLOOKUP($K7448,TONG_SL!$A:$D,2,0)</f>
        <v>#N/A</v>
      </c>
      <c r="N7448" s="21" t="str">
        <f t="shared" si="784"/>
        <v/>
      </c>
      <c r="Q7448" s="21" t="e">
        <f>VLOOKUP(K7448,TONG_SL!$A:$D,3,0)</f>
        <v>#N/A</v>
      </c>
      <c r="R7448" s="297"/>
      <c r="S7448" s="297"/>
      <c r="T7448" s="297" t="e">
        <f>VLOOKUP(VLOOKUP(G7448,Ma_KH!$A:$R,18,0)&amp;K7448,Gia_MB!$A:$F,6,0)</f>
        <v>#N/A</v>
      </c>
      <c r="U7448" s="298" t="e">
        <f t="shared" si="780"/>
        <v>#N/A</v>
      </c>
      <c r="V7448" s="297"/>
      <c r="W7448" s="299" t="e">
        <f t="shared" si="781"/>
        <v>#N/A</v>
      </c>
      <c r="X7448" s="300" t="str">
        <f t="shared" si="782"/>
        <v>0</v>
      </c>
      <c r="Y7448" s="297"/>
      <c r="Z7448" s="298" t="e">
        <f t="shared" si="783"/>
        <v>#N/A</v>
      </c>
      <c r="AA7448" s="301" t="e">
        <f>VLOOKUP(G7448,Ma_KH!$A:$R,14,0)</f>
        <v>#N/A</v>
      </c>
    </row>
    <row r="7449" spans="1:27" x14ac:dyDescent="0.25">
      <c r="A7449" s="292"/>
      <c r="B7449" s="293"/>
      <c r="C7449" s="294"/>
      <c r="D7449" s="292"/>
      <c r="E7449" s="295"/>
      <c r="F7449" s="294"/>
      <c r="G7449" s="296"/>
      <c r="H7449" s="295"/>
      <c r="I7449" s="293"/>
      <c r="J7449" s="293"/>
      <c r="K7449" s="293"/>
      <c r="L7449" s="21" t="e">
        <f>VLOOKUP($K7449,TONG_SL!$A:$D,2,0)</f>
        <v>#N/A</v>
      </c>
      <c r="N7449" s="21" t="str">
        <f t="shared" si="784"/>
        <v/>
      </c>
      <c r="Q7449" s="21" t="e">
        <f>VLOOKUP(K7449,TONG_SL!$A:$D,3,0)</f>
        <v>#N/A</v>
      </c>
      <c r="R7449" s="297"/>
      <c r="S7449" s="297"/>
      <c r="T7449" s="297" t="e">
        <f>VLOOKUP(VLOOKUP(G7449,Ma_KH!$A:$R,18,0)&amp;K7449,Gia_MB!$A:$F,6,0)</f>
        <v>#N/A</v>
      </c>
      <c r="U7449" s="298" t="e">
        <f t="shared" si="780"/>
        <v>#N/A</v>
      </c>
      <c r="V7449" s="297"/>
      <c r="W7449" s="299" t="e">
        <f t="shared" si="781"/>
        <v>#N/A</v>
      </c>
      <c r="X7449" s="300" t="str">
        <f t="shared" si="782"/>
        <v>0</v>
      </c>
      <c r="Y7449" s="297"/>
      <c r="Z7449" s="298" t="e">
        <f t="shared" si="783"/>
        <v>#N/A</v>
      </c>
      <c r="AA7449" s="301" t="e">
        <f>VLOOKUP(G7449,Ma_KH!$A:$R,14,0)</f>
        <v>#N/A</v>
      </c>
    </row>
    <row r="7450" spans="1:27" x14ac:dyDescent="0.25">
      <c r="A7450" s="292"/>
      <c r="B7450" s="293"/>
      <c r="C7450" s="294"/>
      <c r="D7450" s="292"/>
      <c r="E7450" s="295"/>
      <c r="F7450" s="294"/>
      <c r="G7450" s="296"/>
      <c r="H7450" s="295"/>
      <c r="I7450" s="293"/>
      <c r="J7450" s="293"/>
      <c r="K7450" s="293"/>
      <c r="L7450" s="21" t="e">
        <f>VLOOKUP($K7450,TONG_SL!$A:$D,2,0)</f>
        <v>#N/A</v>
      </c>
      <c r="N7450" s="21" t="str">
        <f t="shared" si="784"/>
        <v/>
      </c>
      <c r="Q7450" s="21" t="e">
        <f>VLOOKUP(K7450,TONG_SL!$A:$D,3,0)</f>
        <v>#N/A</v>
      </c>
      <c r="R7450" s="297"/>
      <c r="S7450" s="297"/>
      <c r="T7450" s="297" t="e">
        <f>VLOOKUP(VLOOKUP(G7450,Ma_KH!$A:$R,18,0)&amp;K7450,Gia_MB!$A:$F,6,0)</f>
        <v>#N/A</v>
      </c>
      <c r="U7450" s="298" t="e">
        <f t="shared" si="780"/>
        <v>#N/A</v>
      </c>
      <c r="V7450" s="297"/>
      <c r="W7450" s="299" t="e">
        <f t="shared" si="781"/>
        <v>#N/A</v>
      </c>
      <c r="X7450" s="300" t="str">
        <f t="shared" si="782"/>
        <v>0</v>
      </c>
      <c r="Y7450" s="297"/>
      <c r="Z7450" s="298" t="e">
        <f t="shared" si="783"/>
        <v>#N/A</v>
      </c>
      <c r="AA7450" s="301" t="e">
        <f>VLOOKUP(G7450,Ma_KH!$A:$R,14,0)</f>
        <v>#N/A</v>
      </c>
    </row>
    <row r="7451" spans="1:27" x14ac:dyDescent="0.25">
      <c r="A7451" s="292"/>
      <c r="B7451" s="293"/>
      <c r="C7451" s="294"/>
      <c r="D7451" s="292"/>
      <c r="E7451" s="295"/>
      <c r="F7451" s="294"/>
      <c r="G7451" s="296"/>
      <c r="H7451" s="295"/>
      <c r="I7451" s="293"/>
      <c r="J7451" s="293"/>
      <c r="K7451" s="293"/>
      <c r="L7451" s="21" t="e">
        <f>VLOOKUP($K7451,TONG_SL!$A:$D,2,0)</f>
        <v>#N/A</v>
      </c>
      <c r="N7451" s="21" t="str">
        <f t="shared" si="784"/>
        <v/>
      </c>
      <c r="Q7451" s="21" t="e">
        <f>VLOOKUP(K7451,TONG_SL!$A:$D,3,0)</f>
        <v>#N/A</v>
      </c>
      <c r="R7451" s="297"/>
      <c r="S7451" s="297"/>
      <c r="T7451" s="297" t="e">
        <f>VLOOKUP(VLOOKUP(G7451,Ma_KH!$A:$R,18,0)&amp;K7451,Gia_MB!$A:$F,6,0)</f>
        <v>#N/A</v>
      </c>
      <c r="U7451" s="298" t="e">
        <f t="shared" si="780"/>
        <v>#N/A</v>
      </c>
      <c r="V7451" s="297"/>
      <c r="W7451" s="299" t="e">
        <f t="shared" si="781"/>
        <v>#N/A</v>
      </c>
      <c r="X7451" s="300" t="str">
        <f t="shared" si="782"/>
        <v>0</v>
      </c>
      <c r="Y7451" s="297"/>
      <c r="Z7451" s="298" t="e">
        <f t="shared" si="783"/>
        <v>#N/A</v>
      </c>
      <c r="AA7451" s="301" t="e">
        <f>VLOOKUP(G7451,Ma_KH!$A:$R,14,0)</f>
        <v>#N/A</v>
      </c>
    </row>
    <row r="7452" spans="1:27" x14ac:dyDescent="0.25">
      <c r="A7452" s="292"/>
      <c r="B7452" s="293"/>
      <c r="C7452" s="294"/>
      <c r="D7452" s="292"/>
      <c r="E7452" s="295"/>
      <c r="F7452" s="294"/>
      <c r="G7452" s="296"/>
      <c r="H7452" s="295"/>
      <c r="I7452" s="293"/>
      <c r="J7452" s="293"/>
      <c r="K7452" s="293"/>
      <c r="L7452" s="21" t="e">
        <f>VLOOKUP($K7452,TONG_SL!$A:$D,2,0)</f>
        <v>#N/A</v>
      </c>
      <c r="N7452" s="21" t="str">
        <f t="shared" si="784"/>
        <v/>
      </c>
      <c r="Q7452" s="21" t="e">
        <f>VLOOKUP(K7452,TONG_SL!$A:$D,3,0)</f>
        <v>#N/A</v>
      </c>
      <c r="R7452" s="297"/>
      <c r="S7452" s="297"/>
      <c r="T7452" s="297" t="e">
        <f>VLOOKUP(VLOOKUP(G7452,Ma_KH!$A:$R,18,0)&amp;K7452,Gia_MB!$A:$F,6,0)</f>
        <v>#N/A</v>
      </c>
      <c r="U7452" s="298" t="e">
        <f t="shared" si="780"/>
        <v>#N/A</v>
      </c>
      <c r="V7452" s="297"/>
      <c r="W7452" s="299" t="e">
        <f t="shared" si="781"/>
        <v>#N/A</v>
      </c>
      <c r="X7452" s="300" t="str">
        <f t="shared" si="782"/>
        <v>0</v>
      </c>
      <c r="Y7452" s="297"/>
      <c r="Z7452" s="298" t="e">
        <f t="shared" si="783"/>
        <v>#N/A</v>
      </c>
      <c r="AA7452" s="301" t="e">
        <f>VLOOKUP(G7452,Ma_KH!$A:$R,14,0)</f>
        <v>#N/A</v>
      </c>
    </row>
    <row r="7453" spans="1:27" x14ac:dyDescent="0.25">
      <c r="A7453" s="292"/>
      <c r="B7453" s="293"/>
      <c r="C7453" s="294"/>
      <c r="D7453" s="292"/>
      <c r="E7453" s="295"/>
      <c r="F7453" s="294"/>
      <c r="G7453" s="296"/>
      <c r="H7453" s="295"/>
      <c r="I7453" s="293"/>
      <c r="J7453" s="293"/>
      <c r="K7453" s="293"/>
      <c r="L7453" s="21" t="e">
        <f>VLOOKUP($K7453,TONG_SL!$A:$D,2,0)</f>
        <v>#N/A</v>
      </c>
      <c r="N7453" s="21" t="str">
        <f t="shared" si="784"/>
        <v/>
      </c>
      <c r="Q7453" s="21" t="e">
        <f>VLOOKUP(K7453,TONG_SL!$A:$D,3,0)</f>
        <v>#N/A</v>
      </c>
      <c r="R7453" s="297"/>
      <c r="S7453" s="297"/>
      <c r="T7453" s="297" t="e">
        <f>VLOOKUP(VLOOKUP(G7453,Ma_KH!$A:$R,18,0)&amp;K7453,Gia_MB!$A:$F,6,0)</f>
        <v>#N/A</v>
      </c>
      <c r="U7453" s="298" t="e">
        <f t="shared" si="780"/>
        <v>#N/A</v>
      </c>
      <c r="V7453" s="297"/>
      <c r="W7453" s="299" t="e">
        <f t="shared" si="781"/>
        <v>#N/A</v>
      </c>
      <c r="X7453" s="300" t="str">
        <f t="shared" si="782"/>
        <v>0</v>
      </c>
      <c r="Y7453" s="297"/>
      <c r="Z7453" s="298" t="e">
        <f t="shared" si="783"/>
        <v>#N/A</v>
      </c>
      <c r="AA7453" s="301" t="e">
        <f>VLOOKUP(G7453,Ma_KH!$A:$R,14,0)</f>
        <v>#N/A</v>
      </c>
    </row>
    <row r="7454" spans="1:27" x14ac:dyDescent="0.25">
      <c r="A7454" s="292"/>
      <c r="B7454" s="293"/>
      <c r="C7454" s="294"/>
      <c r="D7454" s="292"/>
      <c r="E7454" s="295"/>
      <c r="F7454" s="294"/>
      <c r="G7454" s="296"/>
      <c r="H7454" s="295"/>
      <c r="I7454" s="293"/>
      <c r="J7454" s="293"/>
      <c r="K7454" s="293"/>
      <c r="L7454" s="21" t="e">
        <f>VLOOKUP($K7454,TONG_SL!$A:$D,2,0)</f>
        <v>#N/A</v>
      </c>
      <c r="N7454" s="21" t="str">
        <f t="shared" si="784"/>
        <v/>
      </c>
      <c r="Q7454" s="21" t="e">
        <f>VLOOKUP(K7454,TONG_SL!$A:$D,3,0)</f>
        <v>#N/A</v>
      </c>
      <c r="R7454" s="297"/>
      <c r="S7454" s="297"/>
      <c r="T7454" s="297" t="e">
        <f>VLOOKUP(VLOOKUP(G7454,Ma_KH!$A:$R,18,0)&amp;K7454,Gia_MB!$A:$F,6,0)</f>
        <v>#N/A</v>
      </c>
      <c r="U7454" s="298" t="e">
        <f t="shared" si="780"/>
        <v>#N/A</v>
      </c>
      <c r="V7454" s="297"/>
      <c r="W7454" s="299" t="e">
        <f t="shared" si="781"/>
        <v>#N/A</v>
      </c>
      <c r="X7454" s="300" t="str">
        <f t="shared" si="782"/>
        <v>0</v>
      </c>
      <c r="Y7454" s="297"/>
      <c r="Z7454" s="298" t="e">
        <f t="shared" si="783"/>
        <v>#N/A</v>
      </c>
      <c r="AA7454" s="301" t="e">
        <f>VLOOKUP(G7454,Ma_KH!$A:$R,14,0)</f>
        <v>#N/A</v>
      </c>
    </row>
    <row r="7455" spans="1:27" x14ac:dyDescent="0.25">
      <c r="A7455" s="292"/>
      <c r="B7455" s="293"/>
      <c r="C7455" s="294"/>
      <c r="D7455" s="292"/>
      <c r="E7455" s="295"/>
      <c r="F7455" s="294"/>
      <c r="G7455" s="296"/>
      <c r="H7455" s="295"/>
      <c r="I7455" s="293"/>
      <c r="J7455" s="293"/>
      <c r="K7455" s="293"/>
      <c r="L7455" s="21" t="e">
        <f>VLOOKUP($K7455,TONG_SL!$A:$D,2,0)</f>
        <v>#N/A</v>
      </c>
      <c r="N7455" s="21" t="str">
        <f t="shared" si="784"/>
        <v/>
      </c>
      <c r="Q7455" s="21" t="e">
        <f>VLOOKUP(K7455,TONG_SL!$A:$D,3,0)</f>
        <v>#N/A</v>
      </c>
      <c r="R7455" s="297"/>
      <c r="S7455" s="297"/>
      <c r="T7455" s="297" t="e">
        <f>VLOOKUP(VLOOKUP(G7455,Ma_KH!$A:$R,18,0)&amp;K7455,Gia_MB!$A:$F,6,0)</f>
        <v>#N/A</v>
      </c>
      <c r="U7455" s="298" t="e">
        <f t="shared" si="780"/>
        <v>#N/A</v>
      </c>
      <c r="V7455" s="297"/>
      <c r="W7455" s="299" t="e">
        <f t="shared" si="781"/>
        <v>#N/A</v>
      </c>
      <c r="X7455" s="300" t="str">
        <f t="shared" si="782"/>
        <v>0</v>
      </c>
      <c r="Y7455" s="297"/>
      <c r="Z7455" s="298" t="e">
        <f t="shared" si="783"/>
        <v>#N/A</v>
      </c>
      <c r="AA7455" s="301" t="e">
        <f>VLOOKUP(G7455,Ma_KH!$A:$R,14,0)</f>
        <v>#N/A</v>
      </c>
    </row>
    <row r="7456" spans="1:27" x14ac:dyDescent="0.25">
      <c r="A7456" s="292"/>
      <c r="B7456" s="293"/>
      <c r="C7456" s="294"/>
      <c r="D7456" s="292"/>
      <c r="E7456" s="295"/>
      <c r="F7456" s="294"/>
      <c r="G7456" s="296"/>
      <c r="H7456" s="295"/>
      <c r="I7456" s="293"/>
      <c r="J7456" s="293"/>
      <c r="K7456" s="293"/>
      <c r="L7456" s="21" t="e">
        <f>VLOOKUP($K7456,TONG_SL!$A:$D,2,0)</f>
        <v>#N/A</v>
      </c>
      <c r="N7456" s="21" t="str">
        <f t="shared" si="784"/>
        <v/>
      </c>
      <c r="Q7456" s="21" t="e">
        <f>VLOOKUP(K7456,TONG_SL!$A:$D,3,0)</f>
        <v>#N/A</v>
      </c>
      <c r="R7456" s="297"/>
      <c r="S7456" s="297"/>
      <c r="T7456" s="297" t="e">
        <f>VLOOKUP(VLOOKUP(G7456,Ma_KH!$A:$R,18,0)&amp;K7456,Gia_MB!$A:$F,6,0)</f>
        <v>#N/A</v>
      </c>
      <c r="U7456" s="298" t="e">
        <f t="shared" si="780"/>
        <v>#N/A</v>
      </c>
      <c r="V7456" s="297"/>
      <c r="W7456" s="299" t="e">
        <f t="shared" si="781"/>
        <v>#N/A</v>
      </c>
      <c r="X7456" s="300" t="str">
        <f t="shared" si="782"/>
        <v>0</v>
      </c>
      <c r="Y7456" s="297"/>
      <c r="Z7456" s="298" t="e">
        <f t="shared" si="783"/>
        <v>#N/A</v>
      </c>
      <c r="AA7456" s="301" t="e">
        <f>VLOOKUP(G7456,Ma_KH!$A:$R,14,0)</f>
        <v>#N/A</v>
      </c>
    </row>
    <row r="7457" spans="1:27" x14ac:dyDescent="0.25">
      <c r="A7457" s="292"/>
      <c r="B7457" s="293"/>
      <c r="C7457" s="294"/>
      <c r="D7457" s="292"/>
      <c r="E7457" s="295"/>
      <c r="F7457" s="294"/>
      <c r="G7457" s="296"/>
      <c r="H7457" s="295"/>
      <c r="I7457" s="293"/>
      <c r="J7457" s="293"/>
      <c r="K7457" s="293"/>
      <c r="L7457" s="21" t="e">
        <f>VLOOKUP($K7457,TONG_SL!$A:$D,2,0)</f>
        <v>#N/A</v>
      </c>
      <c r="N7457" s="21" t="str">
        <f t="shared" si="784"/>
        <v/>
      </c>
      <c r="Q7457" s="21" t="e">
        <f>VLOOKUP(K7457,TONG_SL!$A:$D,3,0)</f>
        <v>#N/A</v>
      </c>
      <c r="R7457" s="297"/>
      <c r="S7457" s="297"/>
      <c r="T7457" s="297" t="e">
        <f>VLOOKUP(VLOOKUP(G7457,Ma_KH!$A:$R,18,0)&amp;K7457,Gia_MB!$A:$F,6,0)</f>
        <v>#N/A</v>
      </c>
      <c r="U7457" s="298" t="e">
        <f t="shared" si="780"/>
        <v>#N/A</v>
      </c>
      <c r="V7457" s="297"/>
      <c r="W7457" s="299" t="e">
        <f t="shared" si="781"/>
        <v>#N/A</v>
      </c>
      <c r="X7457" s="300" t="str">
        <f t="shared" si="782"/>
        <v>0</v>
      </c>
      <c r="Y7457" s="297"/>
      <c r="Z7457" s="298" t="e">
        <f t="shared" si="783"/>
        <v>#N/A</v>
      </c>
      <c r="AA7457" s="301" t="e">
        <f>VLOOKUP(G7457,Ma_KH!$A:$R,14,0)</f>
        <v>#N/A</v>
      </c>
    </row>
    <row r="7458" spans="1:27" x14ac:dyDescent="0.25">
      <c r="A7458" s="292"/>
      <c r="B7458" s="293"/>
      <c r="C7458" s="294"/>
      <c r="D7458" s="292"/>
      <c r="E7458" s="295"/>
      <c r="F7458" s="294"/>
      <c r="G7458" s="296"/>
      <c r="H7458" s="295"/>
      <c r="I7458" s="293"/>
      <c r="J7458" s="293"/>
      <c r="K7458" s="293"/>
      <c r="L7458" s="21" t="e">
        <f>VLOOKUP($K7458,TONG_SL!$A:$D,2,0)</f>
        <v>#N/A</v>
      </c>
      <c r="N7458" s="21" t="str">
        <f t="shared" si="784"/>
        <v/>
      </c>
      <c r="Q7458" s="21" t="e">
        <f>VLOOKUP(K7458,TONG_SL!$A:$D,3,0)</f>
        <v>#N/A</v>
      </c>
      <c r="R7458" s="297"/>
      <c r="S7458" s="297"/>
      <c r="T7458" s="297" t="e">
        <f>VLOOKUP(VLOOKUP(G7458,Ma_KH!$A:$R,18,0)&amp;K7458,Gia_MB!$A:$F,6,0)</f>
        <v>#N/A</v>
      </c>
      <c r="U7458" s="298" t="e">
        <f t="shared" si="780"/>
        <v>#N/A</v>
      </c>
      <c r="V7458" s="297"/>
      <c r="W7458" s="299" t="e">
        <f t="shared" si="781"/>
        <v>#N/A</v>
      </c>
      <c r="X7458" s="300" t="str">
        <f t="shared" si="782"/>
        <v>0</v>
      </c>
      <c r="Y7458" s="297"/>
      <c r="Z7458" s="298" t="e">
        <f t="shared" si="783"/>
        <v>#N/A</v>
      </c>
      <c r="AA7458" s="301" t="e">
        <f>VLOOKUP(G7458,Ma_KH!$A:$R,14,0)</f>
        <v>#N/A</v>
      </c>
    </row>
    <row r="7459" spans="1:27" x14ac:dyDescent="0.25">
      <c r="A7459" s="292"/>
      <c r="B7459" s="293"/>
      <c r="C7459" s="294"/>
      <c r="D7459" s="292"/>
      <c r="E7459" s="295"/>
      <c r="F7459" s="294"/>
      <c r="G7459" s="296"/>
      <c r="H7459" s="295"/>
      <c r="I7459" s="293"/>
      <c r="J7459" s="293"/>
      <c r="K7459" s="293"/>
      <c r="L7459" s="21" t="e">
        <f>VLOOKUP($K7459,TONG_SL!$A:$D,2,0)</f>
        <v>#N/A</v>
      </c>
      <c r="N7459" s="21" t="str">
        <f t="shared" si="784"/>
        <v/>
      </c>
      <c r="Q7459" s="21" t="e">
        <f>VLOOKUP(K7459,TONG_SL!$A:$D,3,0)</f>
        <v>#N/A</v>
      </c>
      <c r="R7459" s="297"/>
      <c r="S7459" s="297"/>
      <c r="T7459" s="297" t="e">
        <f>VLOOKUP(VLOOKUP(G7459,Ma_KH!$A:$R,18,0)&amp;K7459,Gia_MB!$A:$F,6,0)</f>
        <v>#N/A</v>
      </c>
      <c r="U7459" s="298" t="e">
        <f t="shared" si="780"/>
        <v>#N/A</v>
      </c>
      <c r="V7459" s="297"/>
      <c r="W7459" s="299" t="e">
        <f t="shared" si="781"/>
        <v>#N/A</v>
      </c>
      <c r="X7459" s="300" t="str">
        <f t="shared" si="782"/>
        <v>0</v>
      </c>
      <c r="Y7459" s="297"/>
      <c r="Z7459" s="298" t="e">
        <f t="shared" si="783"/>
        <v>#N/A</v>
      </c>
      <c r="AA7459" s="301" t="e">
        <f>VLOOKUP(G7459,Ma_KH!$A:$R,14,0)</f>
        <v>#N/A</v>
      </c>
    </row>
    <row r="7460" spans="1:27" x14ac:dyDescent="0.25">
      <c r="A7460" s="292"/>
      <c r="B7460" s="293"/>
      <c r="C7460" s="294"/>
      <c r="D7460" s="292"/>
      <c r="E7460" s="295"/>
      <c r="F7460" s="294"/>
      <c r="G7460" s="296"/>
      <c r="H7460" s="295"/>
      <c r="I7460" s="293"/>
      <c r="J7460" s="293"/>
      <c r="K7460" s="293"/>
      <c r="L7460" s="21" t="e">
        <f>VLOOKUP($K7460,TONG_SL!$A:$D,2,0)</f>
        <v>#N/A</v>
      </c>
      <c r="N7460" s="21" t="str">
        <f t="shared" si="784"/>
        <v/>
      </c>
      <c r="Q7460" s="21" t="e">
        <f>VLOOKUP(K7460,TONG_SL!$A:$D,3,0)</f>
        <v>#N/A</v>
      </c>
      <c r="R7460" s="297"/>
      <c r="S7460" s="297"/>
      <c r="T7460" s="297" t="e">
        <f>VLOOKUP(VLOOKUP(G7460,Ma_KH!$A:$R,18,0)&amp;K7460,Gia_MB!$A:$F,6,0)</f>
        <v>#N/A</v>
      </c>
      <c r="U7460" s="298" t="e">
        <f t="shared" si="780"/>
        <v>#N/A</v>
      </c>
      <c r="V7460" s="297"/>
      <c r="W7460" s="299" t="e">
        <f t="shared" si="781"/>
        <v>#N/A</v>
      </c>
      <c r="X7460" s="300" t="str">
        <f t="shared" si="782"/>
        <v>0</v>
      </c>
      <c r="Y7460" s="297"/>
      <c r="Z7460" s="298" t="e">
        <f t="shared" si="783"/>
        <v>#N/A</v>
      </c>
      <c r="AA7460" s="301" t="e">
        <f>VLOOKUP(G7460,Ma_KH!$A:$R,14,0)</f>
        <v>#N/A</v>
      </c>
    </row>
    <row r="7461" spans="1:27" x14ac:dyDescent="0.25">
      <c r="A7461" s="292"/>
      <c r="B7461" s="293"/>
      <c r="C7461" s="294"/>
      <c r="D7461" s="292"/>
      <c r="E7461" s="295"/>
      <c r="F7461" s="294"/>
      <c r="G7461" s="296"/>
      <c r="H7461" s="295"/>
      <c r="I7461" s="293"/>
      <c r="J7461" s="293"/>
      <c r="K7461" s="293"/>
      <c r="L7461" s="21" t="e">
        <f>VLOOKUP($K7461,TONG_SL!$A:$D,2,0)</f>
        <v>#N/A</v>
      </c>
      <c r="N7461" s="21" t="str">
        <f t="shared" si="784"/>
        <v/>
      </c>
      <c r="Q7461" s="21" t="e">
        <f>VLOOKUP(K7461,TONG_SL!$A:$D,3,0)</f>
        <v>#N/A</v>
      </c>
      <c r="R7461" s="297"/>
      <c r="S7461" s="297"/>
      <c r="T7461" s="297" t="e">
        <f>VLOOKUP(VLOOKUP(G7461,Ma_KH!$A:$R,18,0)&amp;K7461,Gia_MB!$A:$F,6,0)</f>
        <v>#N/A</v>
      </c>
      <c r="U7461" s="298" t="e">
        <f t="shared" si="780"/>
        <v>#N/A</v>
      </c>
      <c r="V7461" s="297"/>
      <c r="W7461" s="299" t="e">
        <f t="shared" si="781"/>
        <v>#N/A</v>
      </c>
      <c r="X7461" s="300" t="str">
        <f t="shared" si="782"/>
        <v>0</v>
      </c>
      <c r="Y7461" s="297"/>
      <c r="Z7461" s="298" t="e">
        <f t="shared" si="783"/>
        <v>#N/A</v>
      </c>
      <c r="AA7461" s="301" t="e">
        <f>VLOOKUP(G7461,Ma_KH!$A:$R,14,0)</f>
        <v>#N/A</v>
      </c>
    </row>
    <row r="7462" spans="1:27" x14ac:dyDescent="0.25">
      <c r="A7462" s="292"/>
      <c r="B7462" s="293"/>
      <c r="C7462" s="294"/>
      <c r="D7462" s="292"/>
      <c r="E7462" s="295"/>
      <c r="F7462" s="294"/>
      <c r="G7462" s="296"/>
      <c r="H7462" s="295"/>
      <c r="I7462" s="293"/>
      <c r="J7462" s="293"/>
      <c r="K7462" s="293"/>
      <c r="L7462" s="21" t="e">
        <f>VLOOKUP($K7462,TONG_SL!$A:$D,2,0)</f>
        <v>#N/A</v>
      </c>
      <c r="N7462" s="21" t="str">
        <f t="shared" si="784"/>
        <v/>
      </c>
      <c r="Q7462" s="21" t="e">
        <f>VLOOKUP(K7462,TONG_SL!$A:$D,3,0)</f>
        <v>#N/A</v>
      </c>
      <c r="R7462" s="297"/>
      <c r="S7462" s="297"/>
      <c r="T7462" s="297" t="e">
        <f>VLOOKUP(VLOOKUP(G7462,Ma_KH!$A:$R,18,0)&amp;K7462,Gia_MB!$A:$F,6,0)</f>
        <v>#N/A</v>
      </c>
      <c r="U7462" s="298" t="e">
        <f t="shared" si="780"/>
        <v>#N/A</v>
      </c>
      <c r="V7462" s="297"/>
      <c r="W7462" s="299" t="e">
        <f t="shared" si="781"/>
        <v>#N/A</v>
      </c>
      <c r="X7462" s="300" t="str">
        <f t="shared" si="782"/>
        <v>0</v>
      </c>
      <c r="Y7462" s="297"/>
      <c r="Z7462" s="298" t="e">
        <f t="shared" si="783"/>
        <v>#N/A</v>
      </c>
      <c r="AA7462" s="301" t="e">
        <f>VLOOKUP(G7462,Ma_KH!$A:$R,14,0)</f>
        <v>#N/A</v>
      </c>
    </row>
    <row r="7463" spans="1:27" x14ac:dyDescent="0.25">
      <c r="A7463" s="292"/>
      <c r="B7463" s="293"/>
      <c r="C7463" s="294"/>
      <c r="D7463" s="292"/>
      <c r="E7463" s="295"/>
      <c r="F7463" s="294"/>
      <c r="G7463" s="296"/>
      <c r="H7463" s="295"/>
      <c r="I7463" s="293"/>
      <c r="J7463" s="293"/>
      <c r="K7463" s="293"/>
      <c r="L7463" s="21" t="e">
        <f>VLOOKUP($K7463,TONG_SL!$A:$D,2,0)</f>
        <v>#N/A</v>
      </c>
      <c r="N7463" s="21" t="str">
        <f t="shared" si="784"/>
        <v/>
      </c>
      <c r="Q7463" s="21" t="e">
        <f>VLOOKUP(K7463,TONG_SL!$A:$D,3,0)</f>
        <v>#N/A</v>
      </c>
      <c r="R7463" s="297"/>
      <c r="S7463" s="297"/>
      <c r="T7463" s="297" t="e">
        <f>VLOOKUP(VLOOKUP(G7463,Ma_KH!$A:$R,18,0)&amp;K7463,Gia_MB!$A:$F,6,0)</f>
        <v>#N/A</v>
      </c>
      <c r="U7463" s="298" t="e">
        <f t="shared" si="780"/>
        <v>#N/A</v>
      </c>
      <c r="V7463" s="297"/>
      <c r="W7463" s="299" t="e">
        <f t="shared" si="781"/>
        <v>#N/A</v>
      </c>
      <c r="X7463" s="300" t="str">
        <f t="shared" si="782"/>
        <v>0</v>
      </c>
      <c r="Y7463" s="297"/>
      <c r="Z7463" s="298" t="e">
        <f t="shared" si="783"/>
        <v>#N/A</v>
      </c>
      <c r="AA7463" s="301" t="e">
        <f>VLOOKUP(G7463,Ma_KH!$A:$R,14,0)</f>
        <v>#N/A</v>
      </c>
    </row>
    <row r="7464" spans="1:27" x14ac:dyDescent="0.25">
      <c r="A7464" s="292"/>
      <c r="B7464" s="293"/>
      <c r="C7464" s="294"/>
      <c r="D7464" s="292"/>
      <c r="E7464" s="295"/>
      <c r="F7464" s="294"/>
      <c r="G7464" s="296"/>
      <c r="H7464" s="295"/>
      <c r="I7464" s="293"/>
      <c r="J7464" s="293"/>
      <c r="K7464" s="293"/>
      <c r="L7464" s="21" t="e">
        <f>VLOOKUP($K7464,TONG_SL!$A:$D,2,0)</f>
        <v>#N/A</v>
      </c>
      <c r="N7464" s="21" t="str">
        <f t="shared" si="784"/>
        <v/>
      </c>
      <c r="Q7464" s="21" t="e">
        <f>VLOOKUP(K7464,TONG_SL!$A:$D,3,0)</f>
        <v>#N/A</v>
      </c>
      <c r="R7464" s="297"/>
      <c r="S7464" s="297"/>
      <c r="T7464" s="297" t="e">
        <f>VLOOKUP(VLOOKUP(G7464,Ma_KH!$A:$R,18,0)&amp;K7464,Gia_MB!$A:$F,6,0)</f>
        <v>#N/A</v>
      </c>
      <c r="U7464" s="298" t="e">
        <f t="shared" si="780"/>
        <v>#N/A</v>
      </c>
      <c r="V7464" s="297"/>
      <c r="W7464" s="299" t="e">
        <f t="shared" si="781"/>
        <v>#N/A</v>
      </c>
      <c r="X7464" s="300" t="str">
        <f t="shared" si="782"/>
        <v>0</v>
      </c>
      <c r="Y7464" s="297"/>
      <c r="Z7464" s="298" t="e">
        <f t="shared" si="783"/>
        <v>#N/A</v>
      </c>
      <c r="AA7464" s="301" t="e">
        <f>VLOOKUP(G7464,Ma_KH!$A:$R,14,0)</f>
        <v>#N/A</v>
      </c>
    </row>
    <row r="7465" spans="1:27" x14ac:dyDescent="0.25">
      <c r="A7465" s="292"/>
      <c r="B7465" s="293"/>
      <c r="C7465" s="294"/>
      <c r="D7465" s="292"/>
      <c r="E7465" s="295"/>
      <c r="F7465" s="294"/>
      <c r="G7465" s="296"/>
      <c r="H7465" s="295"/>
      <c r="I7465" s="293"/>
      <c r="J7465" s="293"/>
      <c r="K7465" s="293"/>
      <c r="L7465" s="21" t="e">
        <f>VLOOKUP($K7465,TONG_SL!$A:$D,2,0)</f>
        <v>#N/A</v>
      </c>
      <c r="N7465" s="21" t="str">
        <f t="shared" si="784"/>
        <v/>
      </c>
      <c r="Q7465" s="21" t="e">
        <f>VLOOKUP(K7465,TONG_SL!$A:$D,3,0)</f>
        <v>#N/A</v>
      </c>
      <c r="R7465" s="297"/>
      <c r="S7465" s="297"/>
      <c r="T7465" s="297" t="e">
        <f>VLOOKUP(VLOOKUP(G7465,Ma_KH!$A:$R,18,0)&amp;K7465,Gia_MB!$A:$F,6,0)</f>
        <v>#N/A</v>
      </c>
      <c r="U7465" s="298" t="e">
        <f t="shared" si="780"/>
        <v>#N/A</v>
      </c>
      <c r="V7465" s="297"/>
      <c r="W7465" s="299" t="e">
        <f t="shared" si="781"/>
        <v>#N/A</v>
      </c>
      <c r="X7465" s="300" t="str">
        <f t="shared" si="782"/>
        <v>0</v>
      </c>
      <c r="Y7465" s="297"/>
      <c r="Z7465" s="298" t="e">
        <f t="shared" si="783"/>
        <v>#N/A</v>
      </c>
      <c r="AA7465" s="301" t="e">
        <f>VLOOKUP(G7465,Ma_KH!$A:$R,14,0)</f>
        <v>#N/A</v>
      </c>
    </row>
    <row r="7466" spans="1:27" x14ac:dyDescent="0.25">
      <c r="A7466" s="292"/>
      <c r="B7466" s="293"/>
      <c r="C7466" s="294"/>
      <c r="D7466" s="292"/>
      <c r="E7466" s="295"/>
      <c r="F7466" s="294"/>
      <c r="G7466" s="296"/>
      <c r="H7466" s="295"/>
      <c r="I7466" s="293"/>
      <c r="J7466" s="293"/>
      <c r="K7466" s="293"/>
      <c r="L7466" s="21" t="e">
        <f>VLOOKUP($K7466,TONG_SL!$A:$D,2,0)</f>
        <v>#N/A</v>
      </c>
      <c r="N7466" s="21" t="str">
        <f t="shared" si="784"/>
        <v/>
      </c>
      <c r="Q7466" s="21" t="e">
        <f>VLOOKUP(K7466,TONG_SL!$A:$D,3,0)</f>
        <v>#N/A</v>
      </c>
      <c r="R7466" s="297"/>
      <c r="S7466" s="297"/>
      <c r="T7466" s="297" t="e">
        <f>VLOOKUP(VLOOKUP(G7466,Ma_KH!$A:$R,18,0)&amp;K7466,Gia_MB!$A:$F,6,0)</f>
        <v>#N/A</v>
      </c>
      <c r="U7466" s="298" t="e">
        <f t="shared" si="780"/>
        <v>#N/A</v>
      </c>
      <c r="V7466" s="297"/>
      <c r="W7466" s="299" t="e">
        <f t="shared" si="781"/>
        <v>#N/A</v>
      </c>
      <c r="X7466" s="300" t="str">
        <f t="shared" si="782"/>
        <v>0</v>
      </c>
      <c r="Y7466" s="297"/>
      <c r="Z7466" s="298" t="e">
        <f t="shared" si="783"/>
        <v>#N/A</v>
      </c>
      <c r="AA7466" s="301" t="e">
        <f>VLOOKUP(G7466,Ma_KH!$A:$R,14,0)</f>
        <v>#N/A</v>
      </c>
    </row>
    <row r="7467" spans="1:27" x14ac:dyDescent="0.25">
      <c r="A7467" s="292"/>
      <c r="B7467" s="293"/>
      <c r="C7467" s="294"/>
      <c r="D7467" s="292"/>
      <c r="E7467" s="295"/>
      <c r="F7467" s="294"/>
      <c r="G7467" s="296"/>
      <c r="H7467" s="295"/>
      <c r="I7467" s="293"/>
      <c r="J7467" s="293"/>
      <c r="K7467" s="293"/>
      <c r="L7467" s="21" t="e">
        <f>VLOOKUP($K7467,TONG_SL!$A:$D,2,0)</f>
        <v>#N/A</v>
      </c>
      <c r="N7467" s="21" t="str">
        <f t="shared" si="784"/>
        <v/>
      </c>
      <c r="Q7467" s="21" t="e">
        <f>VLOOKUP(K7467,TONG_SL!$A:$D,3,0)</f>
        <v>#N/A</v>
      </c>
      <c r="R7467" s="297"/>
      <c r="S7467" s="297"/>
      <c r="T7467" s="297" t="e">
        <f>VLOOKUP(VLOOKUP(G7467,Ma_KH!$A:$R,18,0)&amp;K7467,Gia_MB!$A:$F,6,0)</f>
        <v>#N/A</v>
      </c>
      <c r="U7467" s="298" t="e">
        <f t="shared" si="780"/>
        <v>#N/A</v>
      </c>
      <c r="V7467" s="297"/>
      <c r="W7467" s="299" t="e">
        <f t="shared" si="781"/>
        <v>#N/A</v>
      </c>
      <c r="X7467" s="300" t="str">
        <f t="shared" si="782"/>
        <v>0</v>
      </c>
      <c r="Y7467" s="297"/>
      <c r="Z7467" s="298" t="e">
        <f t="shared" si="783"/>
        <v>#N/A</v>
      </c>
      <c r="AA7467" s="301" t="e">
        <f>VLOOKUP(G7467,Ma_KH!$A:$R,14,0)</f>
        <v>#N/A</v>
      </c>
    </row>
    <row r="7468" spans="1:27" x14ac:dyDescent="0.25">
      <c r="A7468" s="292"/>
      <c r="B7468" s="293"/>
      <c r="C7468" s="294"/>
      <c r="D7468" s="292"/>
      <c r="E7468" s="295"/>
      <c r="F7468" s="294"/>
      <c r="G7468" s="296"/>
      <c r="H7468" s="295"/>
      <c r="I7468" s="293"/>
      <c r="J7468" s="293"/>
      <c r="K7468" s="293"/>
      <c r="L7468" s="21" t="e">
        <f>VLOOKUP($K7468,TONG_SL!$A:$D,2,0)</f>
        <v>#N/A</v>
      </c>
      <c r="N7468" s="21" t="str">
        <f t="shared" si="784"/>
        <v/>
      </c>
      <c r="Q7468" s="21" t="e">
        <f>VLOOKUP(K7468,TONG_SL!$A:$D,3,0)</f>
        <v>#N/A</v>
      </c>
      <c r="R7468" s="297"/>
      <c r="S7468" s="297"/>
      <c r="T7468" s="297" t="e">
        <f>VLOOKUP(VLOOKUP(G7468,Ma_KH!$A:$R,18,0)&amp;K7468,Gia_MB!$A:$F,6,0)</f>
        <v>#N/A</v>
      </c>
      <c r="U7468" s="298" t="e">
        <f t="shared" si="780"/>
        <v>#N/A</v>
      </c>
      <c r="V7468" s="297"/>
      <c r="W7468" s="299" t="e">
        <f t="shared" si="781"/>
        <v>#N/A</v>
      </c>
      <c r="X7468" s="300" t="str">
        <f t="shared" si="782"/>
        <v>0</v>
      </c>
      <c r="Y7468" s="297"/>
      <c r="Z7468" s="298" t="e">
        <f t="shared" si="783"/>
        <v>#N/A</v>
      </c>
      <c r="AA7468" s="301" t="e">
        <f>VLOOKUP(G7468,Ma_KH!$A:$R,14,0)</f>
        <v>#N/A</v>
      </c>
    </row>
    <row r="7469" spans="1:27" x14ac:dyDescent="0.25">
      <c r="A7469" s="292"/>
      <c r="B7469" s="293"/>
      <c r="C7469" s="294"/>
      <c r="D7469" s="292"/>
      <c r="E7469" s="295"/>
      <c r="F7469" s="294"/>
      <c r="G7469" s="296"/>
      <c r="H7469" s="295"/>
      <c r="I7469" s="293"/>
      <c r="J7469" s="293"/>
      <c r="K7469" s="293"/>
      <c r="L7469" s="21" t="e">
        <f>VLOOKUP($K7469,TONG_SL!$A:$D,2,0)</f>
        <v>#N/A</v>
      </c>
      <c r="N7469" s="21" t="str">
        <f t="shared" si="784"/>
        <v/>
      </c>
      <c r="Q7469" s="21" t="e">
        <f>VLOOKUP(K7469,TONG_SL!$A:$D,3,0)</f>
        <v>#N/A</v>
      </c>
      <c r="R7469" s="297"/>
      <c r="S7469" s="297"/>
      <c r="T7469" s="297" t="e">
        <f>VLOOKUP(VLOOKUP(G7469,Ma_KH!$A:$R,18,0)&amp;K7469,Gia_MB!$A:$F,6,0)</f>
        <v>#N/A</v>
      </c>
      <c r="U7469" s="298" t="e">
        <f t="shared" si="780"/>
        <v>#N/A</v>
      </c>
      <c r="V7469" s="297"/>
      <c r="W7469" s="299" t="e">
        <f t="shared" si="781"/>
        <v>#N/A</v>
      </c>
      <c r="X7469" s="300" t="str">
        <f t="shared" si="782"/>
        <v>0</v>
      </c>
      <c r="Y7469" s="297"/>
      <c r="Z7469" s="298" t="e">
        <f t="shared" si="783"/>
        <v>#N/A</v>
      </c>
      <c r="AA7469" s="301" t="e">
        <f>VLOOKUP(G7469,Ma_KH!$A:$R,14,0)</f>
        <v>#N/A</v>
      </c>
    </row>
    <row r="7470" spans="1:27" x14ac:dyDescent="0.25">
      <c r="A7470" s="292"/>
      <c r="B7470" s="293"/>
      <c r="C7470" s="294"/>
      <c r="D7470" s="292"/>
      <c r="E7470" s="295"/>
      <c r="F7470" s="294"/>
      <c r="G7470" s="296"/>
      <c r="H7470" s="295"/>
      <c r="I7470" s="293"/>
      <c r="J7470" s="293"/>
      <c r="K7470" s="293"/>
      <c r="L7470" s="21" t="e">
        <f>VLOOKUP($K7470,TONG_SL!$A:$D,2,0)</f>
        <v>#N/A</v>
      </c>
      <c r="N7470" s="21" t="str">
        <f t="shared" si="784"/>
        <v/>
      </c>
      <c r="Q7470" s="21" t="e">
        <f>VLOOKUP(K7470,TONG_SL!$A:$D,3,0)</f>
        <v>#N/A</v>
      </c>
      <c r="R7470" s="297"/>
      <c r="S7470" s="297"/>
      <c r="T7470" s="297" t="e">
        <f>VLOOKUP(VLOOKUP(G7470,Ma_KH!$A:$R,18,0)&amp;K7470,Gia_MB!$A:$F,6,0)</f>
        <v>#N/A</v>
      </c>
      <c r="U7470" s="298" t="e">
        <f t="shared" si="780"/>
        <v>#N/A</v>
      </c>
      <c r="V7470" s="297"/>
      <c r="W7470" s="299" t="e">
        <f t="shared" si="781"/>
        <v>#N/A</v>
      </c>
      <c r="X7470" s="300" t="str">
        <f t="shared" si="782"/>
        <v>0</v>
      </c>
      <c r="Y7470" s="297"/>
      <c r="Z7470" s="298" t="e">
        <f t="shared" si="783"/>
        <v>#N/A</v>
      </c>
      <c r="AA7470" s="301" t="e">
        <f>VLOOKUP(G7470,Ma_KH!$A:$R,14,0)</f>
        <v>#N/A</v>
      </c>
    </row>
    <row r="7471" spans="1:27" x14ac:dyDescent="0.25">
      <c r="A7471" s="292"/>
      <c r="B7471" s="293"/>
      <c r="C7471" s="294"/>
      <c r="D7471" s="292"/>
      <c r="E7471" s="295"/>
      <c r="F7471" s="294"/>
      <c r="G7471" s="296"/>
      <c r="H7471" s="295"/>
      <c r="I7471" s="293"/>
      <c r="J7471" s="293"/>
      <c r="K7471" s="293"/>
      <c r="L7471" s="21" t="e">
        <f>VLOOKUP($K7471,TONG_SL!$A:$D,2,0)</f>
        <v>#N/A</v>
      </c>
      <c r="N7471" s="21" t="str">
        <f t="shared" si="784"/>
        <v/>
      </c>
      <c r="Q7471" s="21" t="e">
        <f>VLOOKUP(K7471,TONG_SL!$A:$D,3,0)</f>
        <v>#N/A</v>
      </c>
      <c r="R7471" s="297"/>
      <c r="S7471" s="297"/>
      <c r="T7471" s="297" t="e">
        <f>VLOOKUP(VLOOKUP(G7471,Ma_KH!$A:$R,18,0)&amp;K7471,Gia_MB!$A:$F,6,0)</f>
        <v>#N/A</v>
      </c>
      <c r="U7471" s="298" t="e">
        <f t="shared" si="780"/>
        <v>#N/A</v>
      </c>
      <c r="V7471" s="297"/>
      <c r="W7471" s="299" t="e">
        <f t="shared" si="781"/>
        <v>#N/A</v>
      </c>
      <c r="X7471" s="300" t="str">
        <f t="shared" si="782"/>
        <v>0</v>
      </c>
      <c r="Y7471" s="297"/>
      <c r="Z7471" s="298" t="e">
        <f t="shared" si="783"/>
        <v>#N/A</v>
      </c>
      <c r="AA7471" s="301" t="e">
        <f>VLOOKUP(G7471,Ma_KH!$A:$R,14,0)</f>
        <v>#N/A</v>
      </c>
    </row>
    <row r="7472" spans="1:27" x14ac:dyDescent="0.25">
      <c r="A7472" s="292"/>
      <c r="B7472" s="293"/>
      <c r="C7472" s="294"/>
      <c r="D7472" s="292"/>
      <c r="E7472" s="295"/>
      <c r="F7472" s="294"/>
      <c r="G7472" s="296"/>
      <c r="H7472" s="295"/>
      <c r="I7472" s="293"/>
      <c r="J7472" s="293"/>
      <c r="K7472" s="293"/>
      <c r="L7472" s="21" t="e">
        <f>VLOOKUP($K7472,TONG_SL!$A:$D,2,0)</f>
        <v>#N/A</v>
      </c>
      <c r="N7472" s="21" t="str">
        <f t="shared" si="784"/>
        <v/>
      </c>
      <c r="Q7472" s="21" t="e">
        <f>VLOOKUP(K7472,TONG_SL!$A:$D,3,0)</f>
        <v>#N/A</v>
      </c>
      <c r="R7472" s="297"/>
      <c r="S7472" s="297"/>
      <c r="T7472" s="297" t="e">
        <f>VLOOKUP(VLOOKUP(G7472,Ma_KH!$A:$R,18,0)&amp;K7472,Gia_MB!$A:$F,6,0)</f>
        <v>#N/A</v>
      </c>
      <c r="U7472" s="298" t="e">
        <f t="shared" ref="U7472:U7501" si="785">T7472*R7472</f>
        <v>#N/A</v>
      </c>
      <c r="V7472" s="297"/>
      <c r="W7472" s="299" t="e">
        <f t="shared" ref="W7472:W7501" si="786">U7472*V7472</f>
        <v>#N/A</v>
      </c>
      <c r="X7472" s="300" t="str">
        <f t="shared" ref="X7472:X7501" si="787">IF(B7472&lt;&gt;"","8","0")</f>
        <v>0</v>
      </c>
      <c r="Y7472" s="297"/>
      <c r="Z7472" s="298" t="e">
        <f t="shared" ref="Z7472:Z7501" si="788">U7472*X7472%</f>
        <v>#N/A</v>
      </c>
      <c r="AA7472" s="301" t="e">
        <f>VLOOKUP(G7472,Ma_KH!$A:$R,14,0)</f>
        <v>#N/A</v>
      </c>
    </row>
    <row r="7473" spans="1:27" x14ac:dyDescent="0.25">
      <c r="A7473" s="292"/>
      <c r="B7473" s="293"/>
      <c r="C7473" s="294"/>
      <c r="D7473" s="292"/>
      <c r="E7473" s="295"/>
      <c r="F7473" s="294"/>
      <c r="G7473" s="296"/>
      <c r="H7473" s="295"/>
      <c r="I7473" s="293"/>
      <c r="J7473" s="293"/>
      <c r="K7473" s="293"/>
      <c r="L7473" s="21" t="e">
        <f>VLOOKUP($K7473,TONG_SL!$A:$D,2,0)</f>
        <v>#N/A</v>
      </c>
      <c r="N7473" s="21" t="str">
        <f t="shared" si="784"/>
        <v/>
      </c>
      <c r="Q7473" s="21" t="e">
        <f>VLOOKUP(K7473,TONG_SL!$A:$D,3,0)</f>
        <v>#N/A</v>
      </c>
      <c r="R7473" s="297"/>
      <c r="S7473" s="297"/>
      <c r="T7473" s="297" t="e">
        <f>VLOOKUP(VLOOKUP(G7473,Ma_KH!$A:$R,18,0)&amp;K7473,Gia_MB!$A:$F,6,0)</f>
        <v>#N/A</v>
      </c>
      <c r="U7473" s="298" t="e">
        <f t="shared" si="785"/>
        <v>#N/A</v>
      </c>
      <c r="V7473" s="297"/>
      <c r="W7473" s="299" t="e">
        <f t="shared" si="786"/>
        <v>#N/A</v>
      </c>
      <c r="X7473" s="300" t="str">
        <f t="shared" si="787"/>
        <v>0</v>
      </c>
      <c r="Y7473" s="297"/>
      <c r="Z7473" s="298" t="e">
        <f t="shared" si="788"/>
        <v>#N/A</v>
      </c>
      <c r="AA7473" s="301" t="e">
        <f>VLOOKUP(G7473,Ma_KH!$A:$R,14,0)</f>
        <v>#N/A</v>
      </c>
    </row>
    <row r="7474" spans="1:27" x14ac:dyDescent="0.25">
      <c r="A7474" s="292"/>
      <c r="B7474" s="293"/>
      <c r="C7474" s="294"/>
      <c r="D7474" s="292"/>
      <c r="E7474" s="295"/>
      <c r="F7474" s="294"/>
      <c r="G7474" s="296"/>
      <c r="H7474" s="295"/>
      <c r="I7474" s="293"/>
      <c r="J7474" s="293"/>
      <c r="K7474" s="293"/>
      <c r="L7474" s="21" t="e">
        <f>VLOOKUP($K7474,TONG_SL!$A:$D,2,0)</f>
        <v>#N/A</v>
      </c>
      <c r="N7474" s="21" t="str">
        <f t="shared" si="784"/>
        <v/>
      </c>
      <c r="Q7474" s="21" t="e">
        <f>VLOOKUP(K7474,TONG_SL!$A:$D,3,0)</f>
        <v>#N/A</v>
      </c>
      <c r="R7474" s="297"/>
      <c r="S7474" s="297"/>
      <c r="T7474" s="297" t="e">
        <f>VLOOKUP(VLOOKUP(G7474,Ma_KH!$A:$R,18,0)&amp;K7474,Gia_MB!$A:$F,6,0)</f>
        <v>#N/A</v>
      </c>
      <c r="U7474" s="298" t="e">
        <f t="shared" si="785"/>
        <v>#N/A</v>
      </c>
      <c r="V7474" s="297"/>
      <c r="W7474" s="299" t="e">
        <f t="shared" si="786"/>
        <v>#N/A</v>
      </c>
      <c r="X7474" s="300" t="str">
        <f t="shared" si="787"/>
        <v>0</v>
      </c>
      <c r="Y7474" s="297"/>
      <c r="Z7474" s="298" t="e">
        <f t="shared" si="788"/>
        <v>#N/A</v>
      </c>
      <c r="AA7474" s="301" t="e">
        <f>VLOOKUP(G7474,Ma_KH!$A:$R,14,0)</f>
        <v>#N/A</v>
      </c>
    </row>
    <row r="7475" spans="1:27" x14ac:dyDescent="0.25">
      <c r="A7475" s="292"/>
      <c r="B7475" s="293"/>
      <c r="C7475" s="294"/>
      <c r="D7475" s="292"/>
      <c r="E7475" s="295"/>
      <c r="F7475" s="294"/>
      <c r="G7475" s="296"/>
      <c r="H7475" s="295"/>
      <c r="I7475" s="293"/>
      <c r="J7475" s="293"/>
      <c r="K7475" s="293"/>
      <c r="L7475" s="21" t="e">
        <f>VLOOKUP($K7475,TONG_SL!$A:$D,2,0)</f>
        <v>#N/A</v>
      </c>
      <c r="N7475" s="21" t="str">
        <f t="shared" si="784"/>
        <v/>
      </c>
      <c r="Q7475" s="21" t="e">
        <f>VLOOKUP(K7475,TONG_SL!$A:$D,3,0)</f>
        <v>#N/A</v>
      </c>
      <c r="R7475" s="297"/>
      <c r="S7475" s="297"/>
      <c r="T7475" s="297" t="e">
        <f>VLOOKUP(VLOOKUP(G7475,Ma_KH!$A:$R,18,0)&amp;K7475,Gia_MB!$A:$F,6,0)</f>
        <v>#N/A</v>
      </c>
      <c r="U7475" s="298" t="e">
        <f t="shared" si="785"/>
        <v>#N/A</v>
      </c>
      <c r="V7475" s="297"/>
      <c r="W7475" s="299" t="e">
        <f t="shared" si="786"/>
        <v>#N/A</v>
      </c>
      <c r="X7475" s="300" t="str">
        <f t="shared" si="787"/>
        <v>0</v>
      </c>
      <c r="Y7475" s="297"/>
      <c r="Z7475" s="298" t="e">
        <f t="shared" si="788"/>
        <v>#N/A</v>
      </c>
      <c r="AA7475" s="301" t="e">
        <f>VLOOKUP(G7475,Ma_KH!$A:$R,14,0)</f>
        <v>#N/A</v>
      </c>
    </row>
    <row r="7476" spans="1:27" x14ac:dyDescent="0.25">
      <c r="A7476" s="292"/>
      <c r="B7476" s="293"/>
      <c r="C7476" s="294"/>
      <c r="D7476" s="292"/>
      <c r="E7476" s="295"/>
      <c r="F7476" s="294"/>
      <c r="G7476" s="296"/>
      <c r="H7476" s="295"/>
      <c r="I7476" s="293"/>
      <c r="J7476" s="293"/>
      <c r="K7476" s="293"/>
      <c r="L7476" s="21" t="e">
        <f>VLOOKUP($K7476,TONG_SL!$A:$D,2,0)</f>
        <v>#N/A</v>
      </c>
      <c r="N7476" s="21" t="str">
        <f t="shared" si="784"/>
        <v/>
      </c>
      <c r="Q7476" s="21" t="e">
        <f>VLOOKUP(K7476,TONG_SL!$A:$D,3,0)</f>
        <v>#N/A</v>
      </c>
      <c r="R7476" s="297"/>
      <c r="S7476" s="297"/>
      <c r="T7476" s="297" t="e">
        <f>VLOOKUP(VLOOKUP(G7476,Ma_KH!$A:$R,18,0)&amp;K7476,Gia_MB!$A:$F,6,0)</f>
        <v>#N/A</v>
      </c>
      <c r="U7476" s="298" t="e">
        <f t="shared" si="785"/>
        <v>#N/A</v>
      </c>
      <c r="V7476" s="297"/>
      <c r="W7476" s="299" t="e">
        <f t="shared" si="786"/>
        <v>#N/A</v>
      </c>
      <c r="X7476" s="300" t="str">
        <f t="shared" si="787"/>
        <v>0</v>
      </c>
      <c r="Y7476" s="297"/>
      <c r="Z7476" s="298" t="e">
        <f t="shared" si="788"/>
        <v>#N/A</v>
      </c>
      <c r="AA7476" s="301" t="e">
        <f>VLOOKUP(G7476,Ma_KH!$A:$R,14,0)</f>
        <v>#N/A</v>
      </c>
    </row>
    <row r="7477" spans="1:27" x14ac:dyDescent="0.25">
      <c r="A7477" s="292"/>
      <c r="B7477" s="293"/>
      <c r="C7477" s="294"/>
      <c r="D7477" s="292"/>
      <c r="E7477" s="295"/>
      <c r="F7477" s="294"/>
      <c r="G7477" s="296"/>
      <c r="H7477" s="295"/>
      <c r="I7477" s="293"/>
      <c r="J7477" s="293"/>
      <c r="K7477" s="293"/>
      <c r="L7477" s="21" t="e">
        <f>VLOOKUP($K7477,TONG_SL!$A:$D,2,0)</f>
        <v>#N/A</v>
      </c>
      <c r="N7477" s="21" t="str">
        <f t="shared" si="784"/>
        <v/>
      </c>
      <c r="Q7477" s="21" t="e">
        <f>VLOOKUP(K7477,TONG_SL!$A:$D,3,0)</f>
        <v>#N/A</v>
      </c>
      <c r="R7477" s="297"/>
      <c r="S7477" s="297"/>
      <c r="T7477" s="297" t="e">
        <f>VLOOKUP(VLOOKUP(G7477,Ma_KH!$A:$R,18,0)&amp;K7477,Gia_MB!$A:$F,6,0)</f>
        <v>#N/A</v>
      </c>
      <c r="U7477" s="298" t="e">
        <f t="shared" si="785"/>
        <v>#N/A</v>
      </c>
      <c r="V7477" s="297"/>
      <c r="W7477" s="299" t="e">
        <f t="shared" si="786"/>
        <v>#N/A</v>
      </c>
      <c r="X7477" s="300" t="str">
        <f t="shared" si="787"/>
        <v>0</v>
      </c>
      <c r="Y7477" s="297"/>
      <c r="Z7477" s="298" t="e">
        <f t="shared" si="788"/>
        <v>#N/A</v>
      </c>
      <c r="AA7477" s="301" t="e">
        <f>VLOOKUP(G7477,Ma_KH!$A:$R,14,0)</f>
        <v>#N/A</v>
      </c>
    </row>
    <row r="7478" spans="1:27" x14ac:dyDescent="0.25">
      <c r="A7478" s="292"/>
      <c r="B7478" s="293"/>
      <c r="C7478" s="294"/>
      <c r="D7478" s="292"/>
      <c r="E7478" s="295"/>
      <c r="F7478" s="294"/>
      <c r="G7478" s="296"/>
      <c r="H7478" s="295"/>
      <c r="I7478" s="293"/>
      <c r="J7478" s="293"/>
      <c r="K7478" s="293"/>
      <c r="L7478" s="21" t="e">
        <f>VLOOKUP($K7478,TONG_SL!$A:$D,2,0)</f>
        <v>#N/A</v>
      </c>
      <c r="N7478" s="21" t="str">
        <f t="shared" si="784"/>
        <v/>
      </c>
      <c r="Q7478" s="21" t="e">
        <f>VLOOKUP(K7478,TONG_SL!$A:$D,3,0)</f>
        <v>#N/A</v>
      </c>
      <c r="R7478" s="297"/>
      <c r="S7478" s="297"/>
      <c r="T7478" s="297" t="e">
        <f>VLOOKUP(VLOOKUP(G7478,Ma_KH!$A:$R,18,0)&amp;K7478,Gia_MB!$A:$F,6,0)</f>
        <v>#N/A</v>
      </c>
      <c r="U7478" s="298" t="e">
        <f t="shared" si="785"/>
        <v>#N/A</v>
      </c>
      <c r="V7478" s="297"/>
      <c r="W7478" s="299" t="e">
        <f t="shared" si="786"/>
        <v>#N/A</v>
      </c>
      <c r="X7478" s="300" t="str">
        <f t="shared" si="787"/>
        <v>0</v>
      </c>
      <c r="Y7478" s="297"/>
      <c r="Z7478" s="298" t="e">
        <f t="shared" si="788"/>
        <v>#N/A</v>
      </c>
      <c r="AA7478" s="301" t="e">
        <f>VLOOKUP(G7478,Ma_KH!$A:$R,14,0)</f>
        <v>#N/A</v>
      </c>
    </row>
    <row r="7479" spans="1:27" x14ac:dyDescent="0.25">
      <c r="A7479" s="292"/>
      <c r="B7479" s="293"/>
      <c r="C7479" s="294"/>
      <c r="D7479" s="292"/>
      <c r="E7479" s="295"/>
      <c r="F7479" s="294"/>
      <c r="G7479" s="296"/>
      <c r="H7479" s="295"/>
      <c r="I7479" s="293"/>
      <c r="J7479" s="293"/>
      <c r="K7479" s="293"/>
      <c r="L7479" s="21" t="e">
        <f>VLOOKUP($K7479,TONG_SL!$A:$D,2,0)</f>
        <v>#N/A</v>
      </c>
      <c r="N7479" s="21" t="str">
        <f t="shared" si="784"/>
        <v/>
      </c>
      <c r="Q7479" s="21" t="e">
        <f>VLOOKUP(K7479,TONG_SL!$A:$D,3,0)</f>
        <v>#N/A</v>
      </c>
      <c r="R7479" s="297"/>
      <c r="S7479" s="297"/>
      <c r="T7479" s="297" t="e">
        <f>VLOOKUP(VLOOKUP(G7479,Ma_KH!$A:$R,18,0)&amp;K7479,Gia_MB!$A:$F,6,0)</f>
        <v>#N/A</v>
      </c>
      <c r="U7479" s="298" t="e">
        <f t="shared" si="785"/>
        <v>#N/A</v>
      </c>
      <c r="V7479" s="297"/>
      <c r="W7479" s="299" t="e">
        <f t="shared" si="786"/>
        <v>#N/A</v>
      </c>
      <c r="X7479" s="300" t="str">
        <f t="shared" si="787"/>
        <v>0</v>
      </c>
      <c r="Y7479" s="297"/>
      <c r="Z7479" s="298" t="e">
        <f t="shared" si="788"/>
        <v>#N/A</v>
      </c>
      <c r="AA7479" s="301" t="e">
        <f>VLOOKUP(G7479,Ma_KH!$A:$R,14,0)</f>
        <v>#N/A</v>
      </c>
    </row>
    <row r="7480" spans="1:27" x14ac:dyDescent="0.25">
      <c r="A7480" s="292"/>
      <c r="B7480" s="293"/>
      <c r="C7480" s="294"/>
      <c r="D7480" s="292"/>
      <c r="E7480" s="295"/>
      <c r="F7480" s="294"/>
      <c r="G7480" s="296"/>
      <c r="H7480" s="295"/>
      <c r="I7480" s="293"/>
      <c r="J7480" s="293"/>
      <c r="K7480" s="293"/>
      <c r="L7480" s="21" t="e">
        <f>VLOOKUP($K7480,TONG_SL!$A:$D,2,0)</f>
        <v>#N/A</v>
      </c>
      <c r="N7480" s="21" t="str">
        <f t="shared" si="784"/>
        <v/>
      </c>
      <c r="Q7480" s="21" t="e">
        <f>VLOOKUP(K7480,TONG_SL!$A:$D,3,0)</f>
        <v>#N/A</v>
      </c>
      <c r="R7480" s="297"/>
      <c r="S7480" s="297"/>
      <c r="T7480" s="297" t="e">
        <f>VLOOKUP(VLOOKUP(G7480,Ma_KH!$A:$R,18,0)&amp;K7480,Gia_MB!$A:$F,6,0)</f>
        <v>#N/A</v>
      </c>
      <c r="U7480" s="298" t="e">
        <f t="shared" si="785"/>
        <v>#N/A</v>
      </c>
      <c r="V7480" s="297"/>
      <c r="W7480" s="299" t="e">
        <f t="shared" si="786"/>
        <v>#N/A</v>
      </c>
      <c r="X7480" s="300" t="str">
        <f t="shared" si="787"/>
        <v>0</v>
      </c>
      <c r="Y7480" s="297"/>
      <c r="Z7480" s="298" t="e">
        <f t="shared" si="788"/>
        <v>#N/A</v>
      </c>
      <c r="AA7480" s="301" t="e">
        <f>VLOOKUP(G7480,Ma_KH!$A:$R,14,0)</f>
        <v>#N/A</v>
      </c>
    </row>
    <row r="7481" spans="1:27" x14ac:dyDescent="0.25">
      <c r="A7481" s="292"/>
      <c r="B7481" s="293"/>
      <c r="C7481" s="294"/>
      <c r="D7481" s="292"/>
      <c r="E7481" s="295"/>
      <c r="F7481" s="294"/>
      <c r="G7481" s="296"/>
      <c r="H7481" s="295"/>
      <c r="I7481" s="293"/>
      <c r="J7481" s="293"/>
      <c r="K7481" s="293"/>
      <c r="L7481" s="21" t="e">
        <f>VLOOKUP($K7481,TONG_SL!$A:$D,2,0)</f>
        <v>#N/A</v>
      </c>
      <c r="N7481" s="21" t="str">
        <f t="shared" si="784"/>
        <v/>
      </c>
      <c r="Q7481" s="21" t="e">
        <f>VLOOKUP(K7481,TONG_SL!$A:$D,3,0)</f>
        <v>#N/A</v>
      </c>
      <c r="R7481" s="297"/>
      <c r="S7481" s="297"/>
      <c r="T7481" s="297" t="e">
        <f>VLOOKUP(VLOOKUP(G7481,Ma_KH!$A:$R,18,0)&amp;K7481,Gia_MB!$A:$F,6,0)</f>
        <v>#N/A</v>
      </c>
      <c r="U7481" s="298" t="e">
        <f t="shared" si="785"/>
        <v>#N/A</v>
      </c>
      <c r="V7481" s="297"/>
      <c r="W7481" s="299" t="e">
        <f t="shared" si="786"/>
        <v>#N/A</v>
      </c>
      <c r="X7481" s="300" t="str">
        <f t="shared" si="787"/>
        <v>0</v>
      </c>
      <c r="Y7481" s="297"/>
      <c r="Z7481" s="298" t="e">
        <f t="shared" si="788"/>
        <v>#N/A</v>
      </c>
      <c r="AA7481" s="301" t="e">
        <f>VLOOKUP(G7481,Ma_KH!$A:$R,14,0)</f>
        <v>#N/A</v>
      </c>
    </row>
    <row r="7482" spans="1:27" x14ac:dyDescent="0.25">
      <c r="A7482" s="292"/>
      <c r="B7482" s="293"/>
      <c r="C7482" s="294"/>
      <c r="D7482" s="292"/>
      <c r="E7482" s="295"/>
      <c r="F7482" s="294"/>
      <c r="G7482" s="296"/>
      <c r="H7482" s="295"/>
      <c r="I7482" s="293"/>
      <c r="J7482" s="293"/>
      <c r="K7482" s="293"/>
      <c r="L7482" s="21" t="e">
        <f>VLOOKUP($K7482,TONG_SL!$A:$D,2,0)</f>
        <v>#N/A</v>
      </c>
      <c r="N7482" s="21" t="str">
        <f t="shared" si="784"/>
        <v/>
      </c>
      <c r="Q7482" s="21" t="e">
        <f>VLOOKUP(K7482,TONG_SL!$A:$D,3,0)</f>
        <v>#N/A</v>
      </c>
      <c r="R7482" s="297"/>
      <c r="S7482" s="297"/>
      <c r="T7482" s="297" t="e">
        <f>VLOOKUP(VLOOKUP(G7482,Ma_KH!$A:$R,18,0)&amp;K7482,Gia_MB!$A:$F,6,0)</f>
        <v>#N/A</v>
      </c>
      <c r="U7482" s="298" t="e">
        <f t="shared" si="785"/>
        <v>#N/A</v>
      </c>
      <c r="V7482" s="297"/>
      <c r="W7482" s="299" t="e">
        <f t="shared" si="786"/>
        <v>#N/A</v>
      </c>
      <c r="X7482" s="300" t="str">
        <f t="shared" si="787"/>
        <v>0</v>
      </c>
      <c r="Y7482" s="297"/>
      <c r="Z7482" s="298" t="e">
        <f t="shared" si="788"/>
        <v>#N/A</v>
      </c>
      <c r="AA7482" s="301" t="e">
        <f>VLOOKUP(G7482,Ma_KH!$A:$R,14,0)</f>
        <v>#N/A</v>
      </c>
    </row>
    <row r="7483" spans="1:27" x14ac:dyDescent="0.25">
      <c r="A7483" s="292"/>
      <c r="B7483" s="293"/>
      <c r="C7483" s="294"/>
      <c r="D7483" s="292"/>
      <c r="E7483" s="295"/>
      <c r="F7483" s="294"/>
      <c r="G7483" s="296"/>
      <c r="H7483" s="295"/>
      <c r="I7483" s="293"/>
      <c r="J7483" s="293"/>
      <c r="K7483" s="293"/>
      <c r="L7483" s="21" t="e">
        <f>VLOOKUP($K7483,TONG_SL!$A:$D,2,0)</f>
        <v>#N/A</v>
      </c>
      <c r="N7483" s="21" t="str">
        <f t="shared" si="784"/>
        <v/>
      </c>
      <c r="Q7483" s="21" t="e">
        <f>VLOOKUP(K7483,TONG_SL!$A:$D,3,0)</f>
        <v>#N/A</v>
      </c>
      <c r="R7483" s="297"/>
      <c r="S7483" s="297"/>
      <c r="T7483" s="297" t="e">
        <f>VLOOKUP(VLOOKUP(G7483,Ma_KH!$A:$R,18,0)&amp;K7483,Gia_MB!$A:$F,6,0)</f>
        <v>#N/A</v>
      </c>
      <c r="U7483" s="298" t="e">
        <f t="shared" si="785"/>
        <v>#N/A</v>
      </c>
      <c r="V7483" s="297"/>
      <c r="W7483" s="299" t="e">
        <f t="shared" si="786"/>
        <v>#N/A</v>
      </c>
      <c r="X7483" s="300" t="str">
        <f t="shared" si="787"/>
        <v>0</v>
      </c>
      <c r="Y7483" s="297"/>
      <c r="Z7483" s="298" t="e">
        <f t="shared" si="788"/>
        <v>#N/A</v>
      </c>
      <c r="AA7483" s="301" t="e">
        <f>VLOOKUP(G7483,Ma_KH!$A:$R,14,0)</f>
        <v>#N/A</v>
      </c>
    </row>
    <row r="7484" spans="1:27" x14ac:dyDescent="0.25">
      <c r="A7484" s="292"/>
      <c r="B7484" s="293"/>
      <c r="C7484" s="294"/>
      <c r="D7484" s="292"/>
      <c r="E7484" s="295"/>
      <c r="F7484" s="294"/>
      <c r="G7484" s="296"/>
      <c r="H7484" s="295"/>
      <c r="I7484" s="293"/>
      <c r="J7484" s="293"/>
      <c r="K7484" s="293"/>
      <c r="L7484" s="21" t="e">
        <f>VLOOKUP($K7484,TONG_SL!$A:$D,2,0)</f>
        <v>#N/A</v>
      </c>
      <c r="N7484" s="21" t="str">
        <f t="shared" si="784"/>
        <v/>
      </c>
      <c r="Q7484" s="21" t="e">
        <f>VLOOKUP(K7484,TONG_SL!$A:$D,3,0)</f>
        <v>#N/A</v>
      </c>
      <c r="R7484" s="297"/>
      <c r="S7484" s="297"/>
      <c r="T7484" s="297" t="e">
        <f>VLOOKUP(VLOOKUP(G7484,Ma_KH!$A:$R,18,0)&amp;K7484,Gia_MB!$A:$F,6,0)</f>
        <v>#N/A</v>
      </c>
      <c r="U7484" s="298" t="e">
        <f t="shared" si="785"/>
        <v>#N/A</v>
      </c>
      <c r="V7484" s="297"/>
      <c r="W7484" s="299" t="e">
        <f t="shared" si="786"/>
        <v>#N/A</v>
      </c>
      <c r="X7484" s="300" t="str">
        <f t="shared" si="787"/>
        <v>0</v>
      </c>
      <c r="Y7484" s="297"/>
      <c r="Z7484" s="298" t="e">
        <f t="shared" si="788"/>
        <v>#N/A</v>
      </c>
      <c r="AA7484" s="301" t="e">
        <f>VLOOKUP(G7484,Ma_KH!$A:$R,14,0)</f>
        <v>#N/A</v>
      </c>
    </row>
    <row r="7485" spans="1:27" x14ac:dyDescent="0.25">
      <c r="A7485" s="292"/>
      <c r="B7485" s="293"/>
      <c r="C7485" s="294"/>
      <c r="D7485" s="292"/>
      <c r="E7485" s="295"/>
      <c r="F7485" s="294"/>
      <c r="G7485" s="296"/>
      <c r="H7485" s="295"/>
      <c r="I7485" s="293"/>
      <c r="J7485" s="293"/>
      <c r="K7485" s="293"/>
      <c r="L7485" s="21" t="e">
        <f>VLOOKUP($K7485,TONG_SL!$A:$D,2,0)</f>
        <v>#N/A</v>
      </c>
      <c r="N7485" s="21" t="str">
        <f t="shared" si="784"/>
        <v/>
      </c>
      <c r="Q7485" s="21" t="e">
        <f>VLOOKUP(K7485,TONG_SL!$A:$D,3,0)</f>
        <v>#N/A</v>
      </c>
      <c r="R7485" s="297"/>
      <c r="S7485" s="297"/>
      <c r="T7485" s="297" t="e">
        <f>VLOOKUP(VLOOKUP(G7485,Ma_KH!$A:$R,18,0)&amp;K7485,Gia_MB!$A:$F,6,0)</f>
        <v>#N/A</v>
      </c>
      <c r="U7485" s="298" t="e">
        <f t="shared" si="785"/>
        <v>#N/A</v>
      </c>
      <c r="V7485" s="297"/>
      <c r="W7485" s="299" t="e">
        <f t="shared" si="786"/>
        <v>#N/A</v>
      </c>
      <c r="X7485" s="300" t="str">
        <f t="shared" si="787"/>
        <v>0</v>
      </c>
      <c r="Y7485" s="297"/>
      <c r="Z7485" s="298" t="e">
        <f t="shared" si="788"/>
        <v>#N/A</v>
      </c>
      <c r="AA7485" s="301" t="e">
        <f>VLOOKUP(G7485,Ma_KH!$A:$R,14,0)</f>
        <v>#N/A</v>
      </c>
    </row>
    <row r="7486" spans="1:27" x14ac:dyDescent="0.25">
      <c r="A7486" s="292"/>
      <c r="B7486" s="293"/>
      <c r="C7486" s="294"/>
      <c r="D7486" s="292"/>
      <c r="E7486" s="295"/>
      <c r="F7486" s="294"/>
      <c r="G7486" s="296"/>
      <c r="H7486" s="295"/>
      <c r="I7486" s="293"/>
      <c r="J7486" s="293"/>
      <c r="K7486" s="293"/>
      <c r="L7486" s="21" t="e">
        <f>VLOOKUP($K7486,TONG_SL!$A:$D,2,0)</f>
        <v>#N/A</v>
      </c>
      <c r="N7486" s="21" t="str">
        <f t="shared" si="784"/>
        <v/>
      </c>
      <c r="Q7486" s="21" t="e">
        <f>VLOOKUP(K7486,TONG_SL!$A:$D,3,0)</f>
        <v>#N/A</v>
      </c>
      <c r="R7486" s="297"/>
      <c r="S7486" s="297"/>
      <c r="T7486" s="297" t="e">
        <f>VLOOKUP(VLOOKUP(G7486,Ma_KH!$A:$R,18,0)&amp;K7486,Gia_MB!$A:$F,6,0)</f>
        <v>#N/A</v>
      </c>
      <c r="U7486" s="298" t="e">
        <f t="shared" si="785"/>
        <v>#N/A</v>
      </c>
      <c r="V7486" s="297"/>
      <c r="W7486" s="299" t="e">
        <f t="shared" si="786"/>
        <v>#N/A</v>
      </c>
      <c r="X7486" s="300" t="str">
        <f t="shared" si="787"/>
        <v>0</v>
      </c>
      <c r="Y7486" s="297"/>
      <c r="Z7486" s="298" t="e">
        <f t="shared" si="788"/>
        <v>#N/A</v>
      </c>
      <c r="AA7486" s="301" t="e">
        <f>VLOOKUP(G7486,Ma_KH!$A:$R,14,0)</f>
        <v>#N/A</v>
      </c>
    </row>
    <row r="7487" spans="1:27" x14ac:dyDescent="0.25">
      <c r="A7487" s="292"/>
      <c r="B7487" s="293"/>
      <c r="C7487" s="294"/>
      <c r="D7487" s="292"/>
      <c r="E7487" s="295"/>
      <c r="F7487" s="294"/>
      <c r="G7487" s="296"/>
      <c r="H7487" s="295"/>
      <c r="I7487" s="293"/>
      <c r="J7487" s="293"/>
      <c r="K7487" s="293"/>
      <c r="L7487" s="21" t="e">
        <f>VLOOKUP($K7487,TONG_SL!$A:$D,2,0)</f>
        <v>#N/A</v>
      </c>
      <c r="N7487" s="21" t="str">
        <f t="shared" si="784"/>
        <v/>
      </c>
      <c r="Q7487" s="21" t="e">
        <f>VLOOKUP(K7487,TONG_SL!$A:$D,3,0)</f>
        <v>#N/A</v>
      </c>
      <c r="R7487" s="297"/>
      <c r="S7487" s="297"/>
      <c r="T7487" s="297" t="e">
        <f>VLOOKUP(VLOOKUP(G7487,Ma_KH!$A:$R,18,0)&amp;K7487,Gia_MB!$A:$F,6,0)</f>
        <v>#N/A</v>
      </c>
      <c r="U7487" s="298" t="e">
        <f t="shared" si="785"/>
        <v>#N/A</v>
      </c>
      <c r="V7487" s="297"/>
      <c r="W7487" s="299" t="e">
        <f t="shared" si="786"/>
        <v>#N/A</v>
      </c>
      <c r="X7487" s="300" t="str">
        <f t="shared" si="787"/>
        <v>0</v>
      </c>
      <c r="Y7487" s="297"/>
      <c r="Z7487" s="298" t="e">
        <f t="shared" si="788"/>
        <v>#N/A</v>
      </c>
      <c r="AA7487" s="301" t="e">
        <f>VLOOKUP(G7487,Ma_KH!$A:$R,14,0)</f>
        <v>#N/A</v>
      </c>
    </row>
    <row r="7488" spans="1:27" x14ac:dyDescent="0.25">
      <c r="A7488" s="292"/>
      <c r="B7488" s="293"/>
      <c r="C7488" s="294"/>
      <c r="D7488" s="292"/>
      <c r="E7488" s="295"/>
      <c r="F7488" s="294"/>
      <c r="G7488" s="296"/>
      <c r="H7488" s="295"/>
      <c r="I7488" s="293"/>
      <c r="J7488" s="293"/>
      <c r="K7488" s="293"/>
      <c r="L7488" s="21" t="e">
        <f>VLOOKUP($K7488,TONG_SL!$A:$D,2,0)</f>
        <v>#N/A</v>
      </c>
      <c r="N7488" s="21" t="str">
        <f t="shared" si="784"/>
        <v/>
      </c>
      <c r="Q7488" s="21" t="e">
        <f>VLOOKUP(K7488,TONG_SL!$A:$D,3,0)</f>
        <v>#N/A</v>
      </c>
      <c r="R7488" s="297"/>
      <c r="S7488" s="297"/>
      <c r="T7488" s="297" t="e">
        <f>VLOOKUP(VLOOKUP(G7488,Ma_KH!$A:$R,18,0)&amp;K7488,Gia_MB!$A:$F,6,0)</f>
        <v>#N/A</v>
      </c>
      <c r="U7488" s="298" t="e">
        <f t="shared" si="785"/>
        <v>#N/A</v>
      </c>
      <c r="V7488" s="297"/>
      <c r="W7488" s="299" t="e">
        <f t="shared" si="786"/>
        <v>#N/A</v>
      </c>
      <c r="X7488" s="300" t="str">
        <f t="shared" si="787"/>
        <v>0</v>
      </c>
      <c r="Y7488" s="297"/>
      <c r="Z7488" s="298" t="e">
        <f t="shared" si="788"/>
        <v>#N/A</v>
      </c>
      <c r="AA7488" s="301" t="e">
        <f>VLOOKUP(G7488,Ma_KH!$A:$R,14,0)</f>
        <v>#N/A</v>
      </c>
    </row>
    <row r="7489" spans="1:27" x14ac:dyDescent="0.25">
      <c r="A7489" s="292"/>
      <c r="B7489" s="293"/>
      <c r="C7489" s="294"/>
      <c r="D7489" s="292"/>
      <c r="E7489" s="295"/>
      <c r="F7489" s="294"/>
      <c r="G7489" s="296"/>
      <c r="H7489" s="295"/>
      <c r="I7489" s="293"/>
      <c r="J7489" s="293"/>
      <c r="K7489" s="293"/>
      <c r="L7489" s="21" t="e">
        <f>VLOOKUP($K7489,TONG_SL!$A:$D,2,0)</f>
        <v>#N/A</v>
      </c>
      <c r="N7489" s="21" t="str">
        <f t="shared" ref="N7489:N7501" si="789">IF($B7489&lt;&gt;"","K-C6","")</f>
        <v/>
      </c>
      <c r="Q7489" s="21" t="e">
        <f>VLOOKUP(K7489,TONG_SL!$A:$D,3,0)</f>
        <v>#N/A</v>
      </c>
      <c r="R7489" s="297"/>
      <c r="S7489" s="297"/>
      <c r="T7489" s="297" t="e">
        <f>VLOOKUP(VLOOKUP(G7489,Ma_KH!$A:$R,18,0)&amp;K7489,Gia_MB!$A:$F,6,0)</f>
        <v>#N/A</v>
      </c>
      <c r="U7489" s="298" t="e">
        <f t="shared" si="785"/>
        <v>#N/A</v>
      </c>
      <c r="V7489" s="297"/>
      <c r="W7489" s="299" t="e">
        <f t="shared" si="786"/>
        <v>#N/A</v>
      </c>
      <c r="X7489" s="300" t="str">
        <f t="shared" si="787"/>
        <v>0</v>
      </c>
      <c r="Y7489" s="297"/>
      <c r="Z7489" s="298" t="e">
        <f t="shared" si="788"/>
        <v>#N/A</v>
      </c>
      <c r="AA7489" s="301" t="e">
        <f>VLOOKUP(G7489,Ma_KH!$A:$R,14,0)</f>
        <v>#N/A</v>
      </c>
    </row>
    <row r="7490" spans="1:27" x14ac:dyDescent="0.25">
      <c r="A7490" s="292"/>
      <c r="B7490" s="293"/>
      <c r="C7490" s="294"/>
      <c r="D7490" s="292"/>
      <c r="E7490" s="295"/>
      <c r="F7490" s="294"/>
      <c r="G7490" s="296"/>
      <c r="H7490" s="295"/>
      <c r="I7490" s="293"/>
      <c r="J7490" s="293"/>
      <c r="K7490" s="293"/>
      <c r="L7490" s="21" t="e">
        <f>VLOOKUP($K7490,TONG_SL!$A:$D,2,0)</f>
        <v>#N/A</v>
      </c>
      <c r="N7490" s="21" t="str">
        <f t="shared" si="789"/>
        <v/>
      </c>
      <c r="Q7490" s="21" t="e">
        <f>VLOOKUP(K7490,TONG_SL!$A:$D,3,0)</f>
        <v>#N/A</v>
      </c>
      <c r="R7490" s="297"/>
      <c r="S7490" s="297"/>
      <c r="T7490" s="297" t="e">
        <f>VLOOKUP(VLOOKUP(G7490,Ma_KH!$A:$R,18,0)&amp;K7490,Gia_MB!$A:$F,6,0)</f>
        <v>#N/A</v>
      </c>
      <c r="U7490" s="298" t="e">
        <f t="shared" si="785"/>
        <v>#N/A</v>
      </c>
      <c r="V7490" s="297"/>
      <c r="W7490" s="299" t="e">
        <f t="shared" si="786"/>
        <v>#N/A</v>
      </c>
      <c r="X7490" s="300" t="str">
        <f t="shared" si="787"/>
        <v>0</v>
      </c>
      <c r="Y7490" s="297"/>
      <c r="Z7490" s="298" t="e">
        <f t="shared" si="788"/>
        <v>#N/A</v>
      </c>
      <c r="AA7490" s="301" t="e">
        <f>VLOOKUP(G7490,Ma_KH!$A:$R,14,0)</f>
        <v>#N/A</v>
      </c>
    </row>
    <row r="7491" spans="1:27" x14ac:dyDescent="0.25">
      <c r="A7491" s="292"/>
      <c r="B7491" s="293"/>
      <c r="C7491" s="294"/>
      <c r="D7491" s="292"/>
      <c r="E7491" s="295"/>
      <c r="F7491" s="294"/>
      <c r="G7491" s="296"/>
      <c r="H7491" s="295"/>
      <c r="I7491" s="293"/>
      <c r="J7491" s="293"/>
      <c r="K7491" s="293"/>
      <c r="L7491" s="21" t="e">
        <f>VLOOKUP($K7491,TONG_SL!$A:$D,2,0)</f>
        <v>#N/A</v>
      </c>
      <c r="N7491" s="21" t="str">
        <f t="shared" si="789"/>
        <v/>
      </c>
      <c r="Q7491" s="21" t="e">
        <f>VLOOKUP(K7491,TONG_SL!$A:$D,3,0)</f>
        <v>#N/A</v>
      </c>
      <c r="R7491" s="297"/>
      <c r="S7491" s="297"/>
      <c r="T7491" s="297" t="e">
        <f>VLOOKUP(VLOOKUP(G7491,Ma_KH!$A:$R,18,0)&amp;K7491,Gia_MB!$A:$F,6,0)</f>
        <v>#N/A</v>
      </c>
      <c r="U7491" s="298" t="e">
        <f t="shared" si="785"/>
        <v>#N/A</v>
      </c>
      <c r="V7491" s="297"/>
      <c r="W7491" s="299" t="e">
        <f t="shared" si="786"/>
        <v>#N/A</v>
      </c>
      <c r="X7491" s="300" t="str">
        <f t="shared" si="787"/>
        <v>0</v>
      </c>
      <c r="Y7491" s="297"/>
      <c r="Z7491" s="298" t="e">
        <f t="shared" si="788"/>
        <v>#N/A</v>
      </c>
      <c r="AA7491" s="301" t="e">
        <f>VLOOKUP(G7491,Ma_KH!$A:$R,14,0)</f>
        <v>#N/A</v>
      </c>
    </row>
    <row r="7492" spans="1:27" x14ac:dyDescent="0.25">
      <c r="A7492" s="292"/>
      <c r="B7492" s="293"/>
      <c r="C7492" s="294"/>
      <c r="D7492" s="292"/>
      <c r="E7492" s="295"/>
      <c r="F7492" s="294"/>
      <c r="G7492" s="296"/>
      <c r="H7492" s="295"/>
      <c r="I7492" s="293"/>
      <c r="J7492" s="293"/>
      <c r="K7492" s="293"/>
      <c r="L7492" s="21" t="e">
        <f>VLOOKUP($K7492,TONG_SL!$A:$D,2,0)</f>
        <v>#N/A</v>
      </c>
      <c r="N7492" s="21" t="str">
        <f t="shared" si="789"/>
        <v/>
      </c>
      <c r="Q7492" s="21" t="e">
        <f>VLOOKUP(K7492,TONG_SL!$A:$D,3,0)</f>
        <v>#N/A</v>
      </c>
      <c r="R7492" s="297"/>
      <c r="S7492" s="297"/>
      <c r="T7492" s="297" t="e">
        <f>VLOOKUP(VLOOKUP(G7492,Ma_KH!$A:$R,18,0)&amp;K7492,Gia_MB!$A:$F,6,0)</f>
        <v>#N/A</v>
      </c>
      <c r="U7492" s="298" t="e">
        <f t="shared" si="785"/>
        <v>#N/A</v>
      </c>
      <c r="V7492" s="297"/>
      <c r="W7492" s="299" t="e">
        <f t="shared" si="786"/>
        <v>#N/A</v>
      </c>
      <c r="X7492" s="300" t="str">
        <f t="shared" si="787"/>
        <v>0</v>
      </c>
      <c r="Y7492" s="297"/>
      <c r="Z7492" s="298" t="e">
        <f t="shared" si="788"/>
        <v>#N/A</v>
      </c>
      <c r="AA7492" s="301" t="e">
        <f>VLOOKUP(G7492,Ma_KH!$A:$R,14,0)</f>
        <v>#N/A</v>
      </c>
    </row>
    <row r="7493" spans="1:27" x14ac:dyDescent="0.25">
      <c r="A7493" s="292"/>
      <c r="B7493" s="293"/>
      <c r="C7493" s="294"/>
      <c r="D7493" s="292"/>
      <c r="E7493" s="295"/>
      <c r="F7493" s="294"/>
      <c r="G7493" s="296"/>
      <c r="H7493" s="295"/>
      <c r="I7493" s="293"/>
      <c r="J7493" s="293"/>
      <c r="K7493" s="293"/>
      <c r="L7493" s="21" t="e">
        <f>VLOOKUP($K7493,TONG_SL!$A:$D,2,0)</f>
        <v>#N/A</v>
      </c>
      <c r="N7493" s="21" t="str">
        <f t="shared" si="789"/>
        <v/>
      </c>
      <c r="Q7493" s="21" t="e">
        <f>VLOOKUP(K7493,TONG_SL!$A:$D,3,0)</f>
        <v>#N/A</v>
      </c>
      <c r="R7493" s="297"/>
      <c r="S7493" s="297"/>
      <c r="T7493" s="297" t="e">
        <f>VLOOKUP(VLOOKUP(G7493,Ma_KH!$A:$R,18,0)&amp;K7493,Gia_MB!$A:$F,6,0)</f>
        <v>#N/A</v>
      </c>
      <c r="U7493" s="298" t="e">
        <f t="shared" si="785"/>
        <v>#N/A</v>
      </c>
      <c r="V7493" s="297"/>
      <c r="W7493" s="299" t="e">
        <f t="shared" si="786"/>
        <v>#N/A</v>
      </c>
      <c r="X7493" s="300" t="str">
        <f t="shared" si="787"/>
        <v>0</v>
      </c>
      <c r="Y7493" s="297"/>
      <c r="Z7493" s="298" t="e">
        <f t="shared" si="788"/>
        <v>#N/A</v>
      </c>
      <c r="AA7493" s="301" t="e">
        <f>VLOOKUP(G7493,Ma_KH!$A:$R,14,0)</f>
        <v>#N/A</v>
      </c>
    </row>
    <row r="7494" spans="1:27" x14ac:dyDescent="0.25">
      <c r="A7494" s="292"/>
      <c r="B7494" s="293"/>
      <c r="C7494" s="294"/>
      <c r="D7494" s="292"/>
      <c r="E7494" s="295"/>
      <c r="F7494" s="294"/>
      <c r="G7494" s="296"/>
      <c r="H7494" s="295"/>
      <c r="I7494" s="293"/>
      <c r="J7494" s="293"/>
      <c r="K7494" s="293"/>
      <c r="L7494" s="21" t="e">
        <f>VLOOKUP($K7494,TONG_SL!$A:$D,2,0)</f>
        <v>#N/A</v>
      </c>
      <c r="N7494" s="21" t="str">
        <f t="shared" si="789"/>
        <v/>
      </c>
      <c r="Q7494" s="21" t="e">
        <f>VLOOKUP(K7494,TONG_SL!$A:$D,3,0)</f>
        <v>#N/A</v>
      </c>
      <c r="R7494" s="297"/>
      <c r="S7494" s="297"/>
      <c r="T7494" s="297" t="e">
        <f>VLOOKUP(VLOOKUP(G7494,Ma_KH!$A:$R,18,0)&amp;K7494,Gia_MB!$A:$F,6,0)</f>
        <v>#N/A</v>
      </c>
      <c r="U7494" s="298" t="e">
        <f t="shared" si="785"/>
        <v>#N/A</v>
      </c>
      <c r="V7494" s="297"/>
      <c r="W7494" s="299" t="e">
        <f t="shared" si="786"/>
        <v>#N/A</v>
      </c>
      <c r="X7494" s="300" t="str">
        <f t="shared" si="787"/>
        <v>0</v>
      </c>
      <c r="Y7494" s="297"/>
      <c r="Z7494" s="298" t="e">
        <f t="shared" si="788"/>
        <v>#N/A</v>
      </c>
      <c r="AA7494" s="301" t="e">
        <f>VLOOKUP(G7494,Ma_KH!$A:$R,14,0)</f>
        <v>#N/A</v>
      </c>
    </row>
    <row r="7495" spans="1:27" x14ac:dyDescent="0.25">
      <c r="A7495" s="292"/>
      <c r="B7495" s="293"/>
      <c r="C7495" s="294"/>
      <c r="D7495" s="292"/>
      <c r="E7495" s="295"/>
      <c r="F7495" s="294"/>
      <c r="G7495" s="296"/>
      <c r="H7495" s="295"/>
      <c r="I7495" s="293"/>
      <c r="J7495" s="293"/>
      <c r="K7495" s="293"/>
      <c r="L7495" s="21" t="e">
        <f>VLOOKUP($K7495,TONG_SL!$A:$D,2,0)</f>
        <v>#N/A</v>
      </c>
      <c r="N7495" s="21" t="str">
        <f t="shared" si="789"/>
        <v/>
      </c>
      <c r="Q7495" s="21" t="e">
        <f>VLOOKUP(K7495,TONG_SL!$A:$D,3,0)</f>
        <v>#N/A</v>
      </c>
      <c r="R7495" s="297"/>
      <c r="S7495" s="297"/>
      <c r="T7495" s="297" t="e">
        <f>VLOOKUP(VLOOKUP(G7495,Ma_KH!$A:$R,18,0)&amp;K7495,Gia_MB!$A:$F,6,0)</f>
        <v>#N/A</v>
      </c>
      <c r="U7495" s="298" t="e">
        <f t="shared" si="785"/>
        <v>#N/A</v>
      </c>
      <c r="V7495" s="297"/>
      <c r="W7495" s="299" t="e">
        <f t="shared" si="786"/>
        <v>#N/A</v>
      </c>
      <c r="X7495" s="300" t="str">
        <f t="shared" si="787"/>
        <v>0</v>
      </c>
      <c r="Y7495" s="297"/>
      <c r="Z7495" s="298" t="e">
        <f t="shared" si="788"/>
        <v>#N/A</v>
      </c>
      <c r="AA7495" s="301" t="e">
        <f>VLOOKUP(G7495,Ma_KH!$A:$R,14,0)</f>
        <v>#N/A</v>
      </c>
    </row>
    <row r="7496" spans="1:27" x14ac:dyDescent="0.25">
      <c r="A7496" s="292"/>
      <c r="B7496" s="293"/>
      <c r="C7496" s="294"/>
      <c r="D7496" s="292"/>
      <c r="E7496" s="295"/>
      <c r="F7496" s="294"/>
      <c r="G7496" s="296"/>
      <c r="H7496" s="295"/>
      <c r="I7496" s="293"/>
      <c r="J7496" s="293"/>
      <c r="K7496" s="293"/>
      <c r="L7496" s="21" t="e">
        <f>VLOOKUP($K7496,TONG_SL!$A:$D,2,0)</f>
        <v>#N/A</v>
      </c>
      <c r="N7496" s="21" t="str">
        <f t="shared" si="789"/>
        <v/>
      </c>
      <c r="Q7496" s="21" t="e">
        <f>VLOOKUP(K7496,TONG_SL!$A:$D,3,0)</f>
        <v>#N/A</v>
      </c>
      <c r="R7496" s="297"/>
      <c r="S7496" s="297"/>
      <c r="T7496" s="297" t="e">
        <f>VLOOKUP(VLOOKUP(G7496,Ma_KH!$A:$R,18,0)&amp;K7496,Gia_MB!$A:$F,6,0)</f>
        <v>#N/A</v>
      </c>
      <c r="U7496" s="298" t="e">
        <f t="shared" si="785"/>
        <v>#N/A</v>
      </c>
      <c r="V7496" s="297"/>
      <c r="W7496" s="299" t="e">
        <f t="shared" si="786"/>
        <v>#N/A</v>
      </c>
      <c r="X7496" s="300" t="str">
        <f t="shared" si="787"/>
        <v>0</v>
      </c>
      <c r="Y7496" s="297"/>
      <c r="Z7496" s="298" t="e">
        <f t="shared" si="788"/>
        <v>#N/A</v>
      </c>
      <c r="AA7496" s="301" t="e">
        <f>VLOOKUP(G7496,Ma_KH!$A:$R,14,0)</f>
        <v>#N/A</v>
      </c>
    </row>
    <row r="7497" spans="1:27" x14ac:dyDescent="0.25">
      <c r="A7497" s="292"/>
      <c r="B7497" s="293"/>
      <c r="C7497" s="294"/>
      <c r="D7497" s="292"/>
      <c r="E7497" s="295"/>
      <c r="F7497" s="294"/>
      <c r="G7497" s="296"/>
      <c r="H7497" s="295"/>
      <c r="I7497" s="293"/>
      <c r="J7497" s="293"/>
      <c r="K7497" s="293"/>
      <c r="L7497" s="21" t="e">
        <f>VLOOKUP($K7497,TONG_SL!$A:$D,2,0)</f>
        <v>#N/A</v>
      </c>
      <c r="N7497" s="21" t="str">
        <f t="shared" si="789"/>
        <v/>
      </c>
      <c r="Q7497" s="21" t="e">
        <f>VLOOKUP(K7497,TONG_SL!$A:$D,3,0)</f>
        <v>#N/A</v>
      </c>
      <c r="R7497" s="297"/>
      <c r="S7497" s="297"/>
      <c r="T7497" s="297" t="e">
        <f>VLOOKUP(VLOOKUP(G7497,Ma_KH!$A:$R,18,0)&amp;K7497,Gia_MB!$A:$F,6,0)</f>
        <v>#N/A</v>
      </c>
      <c r="U7497" s="298" t="e">
        <f t="shared" si="785"/>
        <v>#N/A</v>
      </c>
      <c r="V7497" s="297"/>
      <c r="W7497" s="299" t="e">
        <f t="shared" si="786"/>
        <v>#N/A</v>
      </c>
      <c r="X7497" s="300" t="str">
        <f t="shared" si="787"/>
        <v>0</v>
      </c>
      <c r="Y7497" s="297"/>
      <c r="Z7497" s="298" t="e">
        <f t="shared" si="788"/>
        <v>#N/A</v>
      </c>
      <c r="AA7497" s="301" t="e">
        <f>VLOOKUP(G7497,Ma_KH!$A:$R,14,0)</f>
        <v>#N/A</v>
      </c>
    </row>
    <row r="7498" spans="1:27" x14ac:dyDescent="0.25">
      <c r="A7498" s="292"/>
      <c r="B7498" s="293"/>
      <c r="C7498" s="294"/>
      <c r="D7498" s="292"/>
      <c r="E7498" s="295"/>
      <c r="F7498" s="294"/>
      <c r="G7498" s="296"/>
      <c r="H7498" s="295"/>
      <c r="I7498" s="293"/>
      <c r="J7498" s="293"/>
      <c r="K7498" s="293"/>
      <c r="L7498" s="21" t="e">
        <f>VLOOKUP($K7498,TONG_SL!$A:$D,2,0)</f>
        <v>#N/A</v>
      </c>
      <c r="N7498" s="21" t="str">
        <f t="shared" si="789"/>
        <v/>
      </c>
      <c r="Q7498" s="21" t="e">
        <f>VLOOKUP(K7498,TONG_SL!$A:$D,3,0)</f>
        <v>#N/A</v>
      </c>
      <c r="R7498" s="297"/>
      <c r="S7498" s="297"/>
      <c r="T7498" s="297" t="e">
        <f>VLOOKUP(VLOOKUP(G7498,Ma_KH!$A:$R,18,0)&amp;K7498,Gia_MB!$A:$F,6,0)</f>
        <v>#N/A</v>
      </c>
      <c r="U7498" s="298" t="e">
        <f t="shared" si="785"/>
        <v>#N/A</v>
      </c>
      <c r="V7498" s="297"/>
      <c r="W7498" s="299" t="e">
        <f t="shared" si="786"/>
        <v>#N/A</v>
      </c>
      <c r="X7498" s="300" t="str">
        <f t="shared" si="787"/>
        <v>0</v>
      </c>
      <c r="Y7498" s="297"/>
      <c r="Z7498" s="298" t="e">
        <f t="shared" si="788"/>
        <v>#N/A</v>
      </c>
      <c r="AA7498" s="301" t="e">
        <f>VLOOKUP(G7498,Ma_KH!$A:$R,14,0)</f>
        <v>#N/A</v>
      </c>
    </row>
    <row r="7499" spans="1:27" x14ac:dyDescent="0.25">
      <c r="A7499" s="292"/>
      <c r="B7499" s="293"/>
      <c r="C7499" s="294"/>
      <c r="D7499" s="292"/>
      <c r="E7499" s="295"/>
      <c r="F7499" s="294"/>
      <c r="G7499" s="296"/>
      <c r="H7499" s="295"/>
      <c r="I7499" s="293"/>
      <c r="J7499" s="293"/>
      <c r="K7499" s="293"/>
      <c r="L7499" s="21" t="e">
        <f>VLOOKUP($K7499,TONG_SL!$A:$D,2,0)</f>
        <v>#N/A</v>
      </c>
      <c r="N7499" s="21" t="str">
        <f t="shared" si="789"/>
        <v/>
      </c>
      <c r="Q7499" s="21" t="e">
        <f>VLOOKUP(K7499,TONG_SL!$A:$D,3,0)</f>
        <v>#N/A</v>
      </c>
      <c r="R7499" s="297"/>
      <c r="S7499" s="297"/>
      <c r="T7499" s="297" t="e">
        <f>VLOOKUP(VLOOKUP(G7499,Ma_KH!$A:$R,18,0)&amp;K7499,Gia_MB!$A:$F,6,0)</f>
        <v>#N/A</v>
      </c>
      <c r="U7499" s="298" t="e">
        <f t="shared" si="785"/>
        <v>#N/A</v>
      </c>
      <c r="V7499" s="297"/>
      <c r="W7499" s="299" t="e">
        <f t="shared" si="786"/>
        <v>#N/A</v>
      </c>
      <c r="X7499" s="300" t="str">
        <f t="shared" si="787"/>
        <v>0</v>
      </c>
      <c r="Y7499" s="297"/>
      <c r="Z7499" s="298" t="e">
        <f t="shared" si="788"/>
        <v>#N/A</v>
      </c>
      <c r="AA7499" s="301" t="e">
        <f>VLOOKUP(G7499,Ma_KH!$A:$R,14,0)</f>
        <v>#N/A</v>
      </c>
    </row>
    <row r="7500" spans="1:27" x14ac:dyDescent="0.25">
      <c r="A7500" s="292"/>
      <c r="B7500" s="293"/>
      <c r="C7500" s="294"/>
      <c r="D7500" s="292"/>
      <c r="E7500" s="295"/>
      <c r="F7500" s="294"/>
      <c r="G7500" s="296"/>
      <c r="H7500" s="295"/>
      <c r="I7500" s="293"/>
      <c r="J7500" s="293"/>
      <c r="K7500" s="293"/>
      <c r="L7500" s="21" t="e">
        <f>VLOOKUP($K7500,TONG_SL!$A:$D,2,0)</f>
        <v>#N/A</v>
      </c>
      <c r="N7500" s="21" t="str">
        <f t="shared" si="789"/>
        <v/>
      </c>
      <c r="Q7500" s="21" t="e">
        <f>VLOOKUP(K7500,TONG_SL!$A:$D,3,0)</f>
        <v>#N/A</v>
      </c>
      <c r="R7500" s="297"/>
      <c r="S7500" s="297"/>
      <c r="T7500" s="297" t="e">
        <f>VLOOKUP(VLOOKUP(G7500,Ma_KH!$A:$R,18,0)&amp;K7500,Gia_MB!$A:$F,6,0)</f>
        <v>#N/A</v>
      </c>
      <c r="U7500" s="298" t="e">
        <f t="shared" si="785"/>
        <v>#N/A</v>
      </c>
      <c r="V7500" s="297"/>
      <c r="W7500" s="299" t="e">
        <f t="shared" si="786"/>
        <v>#N/A</v>
      </c>
      <c r="X7500" s="300" t="str">
        <f t="shared" si="787"/>
        <v>0</v>
      </c>
      <c r="Y7500" s="297"/>
      <c r="Z7500" s="298" t="e">
        <f t="shared" si="788"/>
        <v>#N/A</v>
      </c>
      <c r="AA7500" s="301" t="e">
        <f>VLOOKUP(G7500,Ma_KH!$A:$R,14,0)</f>
        <v>#N/A</v>
      </c>
    </row>
    <row r="7501" spans="1:27" x14ac:dyDescent="0.25">
      <c r="A7501" s="292"/>
      <c r="B7501" s="293"/>
      <c r="C7501" s="294"/>
      <c r="D7501" s="292"/>
      <c r="E7501" s="295"/>
      <c r="F7501" s="294"/>
      <c r="G7501" s="296"/>
      <c r="H7501" s="295"/>
      <c r="I7501" s="293"/>
      <c r="J7501" s="293"/>
      <c r="K7501" s="293"/>
      <c r="L7501" s="21" t="e">
        <f>VLOOKUP($K7501,TONG_SL!$A:$D,2,0)</f>
        <v>#N/A</v>
      </c>
      <c r="N7501" s="21" t="str">
        <f t="shared" si="789"/>
        <v/>
      </c>
      <c r="Q7501" s="21" t="e">
        <f>VLOOKUP(K7501,TONG_SL!$A:$D,3,0)</f>
        <v>#N/A</v>
      </c>
      <c r="R7501" s="297"/>
      <c r="S7501" s="297"/>
      <c r="T7501" s="297" t="e">
        <f>VLOOKUP(VLOOKUP(G7501,Ma_KH!$A:$R,18,0)&amp;K7501,Gia_MB!$A:$F,6,0)</f>
        <v>#N/A</v>
      </c>
      <c r="U7501" s="298" t="e">
        <f t="shared" si="785"/>
        <v>#N/A</v>
      </c>
      <c r="V7501" s="297"/>
      <c r="W7501" s="299" t="e">
        <f t="shared" si="786"/>
        <v>#N/A</v>
      </c>
      <c r="X7501" s="300" t="str">
        <f t="shared" si="787"/>
        <v>0</v>
      </c>
      <c r="Y7501" s="297"/>
      <c r="Z7501" s="298" t="e">
        <f t="shared" si="788"/>
        <v>#N/A</v>
      </c>
      <c r="AA7501" s="301" t="e">
        <f>VLOOKUP(G7501,Ma_KH!$A:$R,14,0)</f>
        <v>#N/A</v>
      </c>
    </row>
  </sheetData>
  <sheetProtection selectLockedCells="1" selectUnlockedCells="1"/>
  <phoneticPr fontId="17" type="noConversion"/>
  <dataValidations xWindow="1244" yWindow="895" count="26">
    <dataValidation operator="equal" showInputMessage="1" showErrorMessage="1" errorTitle="MISA SME.NET" error="Ngày chứng từ không được để trống!" promptTitle="MISA SME.NET" prompt="Nhập Số đơn hàng_x000a_Tối đa 20 ký tự." sqref="I3:I151 B504:B523 I2870:I3161 B392:B471 I157:I946 G1294:G1296 K2258 B2227:B2270 B474:B502 B2919:B3122 B374:B382 I948:I2866 B2900:B2917 I3163:I3212 I3220:I3682 B2:B369 B2667:B2893 B2272:B2664 B1857:B2225 B551:B1853 B529:B546 I3833:I6527 I6531:I6719 I6725:I7501 B3127:B37397" xr:uid="{F92C4BEB-542D-443E-B77A-A7687C53A1C8}"/>
    <dataValidation type="list" allowBlank="1" showInputMessage="1" showErrorMessage="1" errorTitle="Nhập đúng mã Khách Hàng" error="NHap Ma Khach Hang" promptTitle="Nhap Ma Khach Hang" sqref="G1:G2 I152:I156 G50:G359 G1449:G1543 G1297:G1366 G1371:G1417 G1425:G1435 G1440:G1443 G1142:G1293 G3683:G3832 G5041:G5206 G5210:G5244 G5251:G5252 G5260:G5354 G5357:G5904 G5908:G5928 G5934:G6082 I6528:I6530 G6088:G6626 G6631:G6655 I6720:I6724 G6663:G65536" xr:uid="{5F2EDEA6-2A59-45C1-8E4F-0FA2D073B0A2}">
      <formula1>Ma_KH</formula1>
    </dataValidation>
    <dataValidation type="list" allowBlank="1" showInputMessage="1" showErrorMessage="1" sqref="G1017:G1141 G1917:G1956 G1969:G1973 G2034:G2077 G2082:G2107 G1977:G2029 G2727:G2736 G2740:G2743 G3220:G3682 I3162 I2867:I2869 G2748:G3212 G2702:G2722 G2163:G2690 G2110:G2160 G1544:G1914 G360:G726 G3:G49 G3833:G3988 G3994:G4047 G4060:G5040" xr:uid="{8A2109B8-9475-4DAA-BA27-CB44EC22C874}">
      <formula1>Ma_KH</formula1>
    </dataValidation>
    <dataValidation operator="equal" showInputMessage="1" showErrorMessage="1" errorTitle="MISA SME.NET" error="Ngày chứng từ không được để trống!" promptTitle="MISA SME.NET" prompt="Nhập Mã khách hàng._x000a_Tối đa 50 ký tự" sqref="G948:G949 G967:G970" xr:uid="{3C1C51AC-115F-45DC-BC31-120AA5DC6B5E}">
      <formula1>0</formula1>
      <formula2>0</formula2>
    </dataValidation>
    <dataValidation type="list" allowBlank="1" showInputMessage="1" showErrorMessage="1" sqref="K1:K2257 K2259:K65536" xr:uid="{9294EB69-7033-49F8-9EC7-92A7506D7803}">
      <formula1>Ma_HH</formula1>
    </dataValidation>
    <dataValidation operator="equal" showInputMessage="1" showErrorMessage="1" errorTitle="MISA SME.NET" error="Ngày hạch toán không được để trống!" promptTitle="MISA SME.NET" prompt="Nhập Ngày đơn hàng" sqref="A1:A1048576" xr:uid="{CCFADA3C-A095-491A-B9FA-435C5B0C178A}"/>
    <dataValidation type="list" allowBlank="1" showInputMessage="1" showErrorMessage="1" sqref="J1:J1048576" xr:uid="{8F9E096B-C610-441D-B731-1FD266E19199}">
      <formula1>Ma_NV</formula1>
    </dataValidation>
    <dataValidation allowBlank="1" showInputMessage="1" showErrorMessage="1" promptTitle="MISA SME.NET" prompt="Nhập địa điểm giao hàng._x000a_Tối đa 255 ký tự." sqref="E1:E1048576" xr:uid="{0688AAB4-F4F6-49F8-A441-DC6F7AC8BA4D}"/>
    <dataValidation allowBlank="1" showInputMessage="1" showErrorMessage="1" promptTitle="MISA SME.NET" prompt="Nhập Tính giá thành_x000a_Nhập 0 hoặc bỏ trống: Không tính giá thành_x000a_Nhập 1: Tính giá thành" sqref="F1:F1048576" xr:uid="{F34A8A58-89E5-499A-9870-65636CC8D03E}"/>
    <dataValidation allowBlank="1" showInputMessage="1" promptTitle="MISA SME.NET" prompt="Nhập Tỷ lệ chiết khẩu_x000a_Nhập giá trị trong khoảng 0 - 100." sqref="V2:V65536" xr:uid="{A9547928-F89E-4BE7-8ACA-22C07D82C555}"/>
    <dataValidation operator="equal" allowBlank="1" showInputMessage="1" promptTitle="MISA SME.NET" prompt="Nhập Tiền chiết khấu_x000a_Tối đa 14 ký tự." sqref="W2:W65536" xr:uid="{BC33DAC2-A6CC-4A7F-BAD9-256C6D6AD23A}"/>
    <dataValidation operator="equal" allowBlank="1" showInputMessage="1" promptTitle="MISA SME.NET" prompt="Nhập Hàng khuyến mại_x000a_Nhập 1: là hàng khuyến mại_x000a_Nhập 0 hoặc để trống: không phải hàng khuyến mại" sqref="M2:M37397" xr:uid="{A68804E5-DB9C-42BC-A50A-349EB3B003CF}"/>
    <dataValidation allowBlank="1" showInputMessage="1" showErrorMessage="1" promptTitle="MISA SME.NET" prompt="Nhập Ngày giao hàng" sqref="D2:D37397" xr:uid="{F30D8253-4B3D-4E39-9CA3-3114B3128FFA}"/>
    <dataValidation operator="equal" allowBlank="1" showInputMessage="1" promptTitle="MISA SME.NET" prompt="Nhập Tên mặt hàng_x000a_Tối đa 255 ký tự." sqref="L1:L1048576" xr:uid="{6C7AEBB4-93E9-4D60-B393-5A8F097BDBA4}"/>
    <dataValidation operator="equal" allowBlank="1" showInputMessage="1" promptTitle="MISA SME.NET" prompt="Nhập Số lượng_x000a_Tối đa 14 ký tự." sqref="R2:R37397" xr:uid="{706C51B6-4D2D-483C-BDBA-D39A69650333}"/>
    <dataValidation operator="equal" allowBlank="1" showInputMessage="1" promptTitle="MISA SME.NET" prompt="Nhập Mã kho_x000a_Tối đa 20 ký tự." sqref="N2:N37397" xr:uid="{60CEE20E-1FDD-4A27-80CF-A7C5C9D36398}"/>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2BC6CACD-C3F9-473F-95A3-7D44C401CD6A}"/>
    <dataValidation operator="equal" allowBlank="1" showInputMessage="1" promptTitle="MISA SME.NET" prompt="Nhập Đơn giá_x000a_Tối đa 14 ký tự." sqref="T2:T65536" xr:uid="{2B2E7BFB-58C0-409F-AFF5-2B6F23419F09}"/>
    <dataValidation operator="equal" allowBlank="1" showInputMessage="1" promptTitle="MISA SME.NET" prompt="Nhập Mã đơn vị tính." sqref="Q1:Q1048576" xr:uid="{ADA20FFD-0BAC-41B6-8A75-075D9BDA1DF6}"/>
    <dataValidation operator="equal" allowBlank="1" showInputMessage="1" promptTitle="MISA SME.NET" prompt="Nhập Tỷ lệ tính thuế (Thuế suất KHAC)_x000a_Nếu thuế suất là KHAC thì nhập giá trị lớn hơn 0 đến 100" sqref="Y1:Y1048576" xr:uid="{CE45A0B2-D08A-4D73-847E-BFB6743040D2}"/>
    <dataValidation operator="equal" allowBlank="1" showInputMessage="1" promptTitle="MISA SME.NET" prompt="Nhập Tiền thuế giá trị gia tăng_x000a_Tối đa 14 ký tự." sqref="Z1:Z1048576" xr:uid="{172D2641-FC20-450F-9F2A-D8C9BD98BD90}"/>
    <dataValidation operator="equal" allowBlank="1" showInputMessage="1" promptTitle="MISA SME.NET" prompt="Nhập Đơn giá sau thuế_x000a_Tối đa 14 ký tự." sqref="S2:S65536" xr:uid="{ABB929F8-D076-428C-8B47-F0384F64E17B}"/>
    <dataValidation operator="equal" allowBlank="1" showInputMessage="1" promptTitle="MISA SME.NET" prompt="Nhập Hạn sử dụng" sqref="P1:P1048576" xr:uid="{31C29415-3793-40E2-9771-B5DC1DDC9F9F}"/>
    <dataValidation operator="equal" allowBlank="1" showInputMessage="1" promptTitle="MISA SME.NET" prompt="Nhập Số lô_x000a_Tối đa 50 ký tự." sqref="O1:O1048576" xr:uid="{8032DF9E-57A8-45F7-8DBD-D0F066CBC72B}"/>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D468CCF1-BBE3-4A9F-AD9E-5E950C98BA3E}"/>
    <dataValidation operator="equal" allowBlank="1" showInputMessage="1" promptTitle="MISA SME.NET" prompt="Nhập Thành tiền_x000a_Tối đa 14 ký tự." sqref="U2:U65536" xr:uid="{9025F081-E660-47FB-8080-87BB7B038053}"/>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0823B-CDEF-4D79-B158-A67CC54343D1}">
  <sheetPr codeName="Sheet9"/>
  <dimension ref="A1:W236"/>
  <sheetViews>
    <sheetView topLeftCell="A11" zoomScaleNormal="100" workbookViewId="0">
      <selection activeCell="I30" sqref="I30"/>
    </sheetView>
  </sheetViews>
  <sheetFormatPr defaultRowHeight="15.75" x14ac:dyDescent="0.25"/>
  <cols>
    <col min="1" max="1" width="5.28515625" style="63" customWidth="1"/>
    <col min="2" max="2" width="9.140625" style="45"/>
    <col min="3" max="3" width="22.5703125" style="45" bestFit="1" customWidth="1"/>
    <col min="4" max="4" width="8.7109375" style="45" customWidth="1"/>
    <col min="5" max="5" width="18.28515625" style="57" customWidth="1"/>
    <col min="6" max="6" width="9.140625" style="45"/>
    <col min="7" max="7" width="42.28515625" style="45" bestFit="1" customWidth="1"/>
    <col min="8" max="8" width="9" style="45" customWidth="1"/>
    <col min="9" max="9" width="17.85546875" style="57" bestFit="1" customWidth="1"/>
    <col min="10" max="10" width="4" style="45" customWidth="1"/>
    <col min="11" max="11" width="22.28515625" style="45" customWidth="1"/>
    <col min="12" max="12" width="6.28515625" style="45" customWidth="1"/>
    <col min="13" max="13" width="6.85546875" style="45" customWidth="1"/>
    <col min="14" max="14" width="7.7109375" style="45" customWidth="1"/>
    <col min="15" max="15" width="8.140625" style="45" customWidth="1"/>
    <col min="16" max="16" width="7.7109375" style="45" customWidth="1"/>
    <col min="17" max="17" width="3.5703125" style="45" customWidth="1"/>
    <col min="18" max="18" width="23.42578125" style="45" customWidth="1"/>
    <col min="19" max="19" width="9.85546875" style="45" customWidth="1"/>
    <col min="20" max="20" width="15" style="45" customWidth="1"/>
    <col min="21" max="21" width="23.7109375" style="45" customWidth="1"/>
    <col min="22" max="22" width="10.140625" style="45" customWidth="1"/>
    <col min="23" max="23" width="15.28515625" style="41" bestFit="1" customWidth="1"/>
    <col min="24" max="16384" width="9.140625" style="45"/>
  </cols>
  <sheetData>
    <row r="1" spans="1:23" x14ac:dyDescent="0.25">
      <c r="B1" s="47" t="s">
        <v>7198</v>
      </c>
      <c r="C1" s="47"/>
      <c r="D1" s="47">
        <f>SUM(D3:D34)</f>
        <v>19425</v>
      </c>
      <c r="E1" s="56"/>
      <c r="F1" s="47" t="s">
        <v>7199</v>
      </c>
      <c r="G1" s="47"/>
      <c r="H1" s="47">
        <f>SUM(H3:H34)</f>
        <v>32402</v>
      </c>
      <c r="I1" s="163">
        <f>D1+H1</f>
        <v>51827</v>
      </c>
      <c r="K1" s="73"/>
      <c r="L1" s="111" t="s">
        <v>7299</v>
      </c>
      <c r="M1" s="111" t="s">
        <v>7298</v>
      </c>
      <c r="N1" s="111" t="s">
        <v>7296</v>
      </c>
      <c r="O1" s="111" t="s">
        <v>7297</v>
      </c>
      <c r="P1" s="73"/>
      <c r="R1" s="344" t="s">
        <v>7846</v>
      </c>
      <c r="S1" s="344"/>
      <c r="U1" s="344" t="s">
        <v>7847</v>
      </c>
      <c r="V1" s="344"/>
    </row>
    <row r="2" spans="1:23" ht="47.25" x14ac:dyDescent="0.25">
      <c r="B2" s="48"/>
      <c r="C2" s="48" t="s">
        <v>7192</v>
      </c>
      <c r="D2" s="166" t="s">
        <v>7843</v>
      </c>
      <c r="E2" s="58" t="s">
        <v>7193</v>
      </c>
      <c r="F2" s="48"/>
      <c r="G2" s="48" t="s">
        <v>7192</v>
      </c>
      <c r="H2" s="166" t="s">
        <v>7843</v>
      </c>
      <c r="I2" s="59" t="s">
        <v>7193</v>
      </c>
      <c r="K2" s="46"/>
      <c r="L2" s="167" t="s">
        <v>7844</v>
      </c>
      <c r="M2" s="54" t="s">
        <v>7191</v>
      </c>
      <c r="N2" s="167" t="s">
        <v>7845</v>
      </c>
      <c r="O2" s="54" t="s">
        <v>7195</v>
      </c>
      <c r="P2" s="55" t="s">
        <v>7196</v>
      </c>
      <c r="R2" s="48" t="s">
        <v>7192</v>
      </c>
      <c r="S2" s="166" t="s">
        <v>7843</v>
      </c>
      <c r="U2" s="48" t="s">
        <v>7192</v>
      </c>
      <c r="V2" s="166" t="s">
        <v>7843</v>
      </c>
    </row>
    <row r="3" spans="1:23" x14ac:dyDescent="0.25">
      <c r="A3" s="63">
        <v>1</v>
      </c>
      <c r="B3" s="48" t="s">
        <v>2146</v>
      </c>
      <c r="C3" s="160" t="s">
        <v>49</v>
      </c>
      <c r="D3" s="48">
        <f t="shared" ref="D3:D29" si="0">SUMIF($C$40:$C$633,C3,$D$40:$D$633)</f>
        <v>2479</v>
      </c>
      <c r="E3" s="60">
        <f>D3*46000</f>
        <v>114034000</v>
      </c>
      <c r="F3" s="48" t="s">
        <v>1771</v>
      </c>
      <c r="G3" s="49" t="s">
        <v>49</v>
      </c>
      <c r="H3" s="48">
        <f>SUMIFS(DDH_Xuyen!$R:$R,DDH_Xuyen!$J:$J,'Chuyển Mã'!F3,DDH_Xuyen!$L:$L,'Chuyển Mã'!G3)+SUMIFS(DDH_Thư!$R:$R,DDH_Thư!$J:$J,'Chuyển Mã'!F3,DDH_Thư!$L:$L,'Chuyển Mã'!G3)</f>
        <v>4532</v>
      </c>
      <c r="I3" s="60">
        <f>H3*46000</f>
        <v>208472000</v>
      </c>
      <c r="K3" s="49" t="s">
        <v>49</v>
      </c>
      <c r="L3" s="124">
        <f>SUMIFS(Xuat_Tra_Doi!$AJ$3:$AJ$90,Xuat_Tra_Doi!$N$3:$N$90,L$1,Xuat_Tra_Doi!$AC$3:$AC$90,$K3)</f>
        <v>0</v>
      </c>
      <c r="M3" s="124">
        <f>SUMIFS(Xuat_Tra_Doi!$AJ$3:$AJ$90,Xuat_Tra_Doi!$N$3:$N$90,M$1,Xuat_Tra_Doi!$AC$3:$AC$90,$K3)</f>
        <v>8</v>
      </c>
      <c r="N3" s="124">
        <f>SUMIFS(Xuat_Tra_Doi!$AJ$3:$AJ$90,Xuat_Tra_Doi!$N$3:$N$90,N$1,Xuat_Tra_Doi!$AC$3:$AC$90,$K3)</f>
        <v>0</v>
      </c>
      <c r="O3" s="124">
        <f>SUMIFS(Xuat_Tra_Doi!$AJ$3:$AJ$90,Xuat_Tra_Doi!$N$3:$N$90,O$1,Xuat_Tra_Doi!$AC$3:$AC$90,$K3)</f>
        <v>0</v>
      </c>
      <c r="P3" s="61">
        <f t="shared" ref="P3:P39" si="1">SUM(L3:O3)</f>
        <v>8</v>
      </c>
      <c r="R3" s="49" t="s">
        <v>49</v>
      </c>
      <c r="S3" s="48">
        <f>SUMIF(TONG_SL!$B$87:$B$116,'Chuyển Mã'!R3,TONG_SL!$E$87:$E$116)</f>
        <v>8080</v>
      </c>
      <c r="T3" s="41">
        <f>S3*46000</f>
        <v>371680000</v>
      </c>
      <c r="U3" s="49" t="s">
        <v>49</v>
      </c>
      <c r="V3" s="48">
        <f>S3-P3-H3-D3</f>
        <v>1061</v>
      </c>
      <c r="W3" s="41">
        <f>V3*46000</f>
        <v>48806000</v>
      </c>
    </row>
    <row r="4" spans="1:23" x14ac:dyDescent="0.25">
      <c r="A4" s="63">
        <v>2</v>
      </c>
      <c r="B4" s="48" t="s">
        <v>2146</v>
      </c>
      <c r="C4" s="160" t="s">
        <v>28</v>
      </c>
      <c r="D4" s="48">
        <f t="shared" si="0"/>
        <v>5739</v>
      </c>
      <c r="E4" s="60">
        <f>D4*73431</f>
        <v>421420509</v>
      </c>
      <c r="F4" s="48" t="s">
        <v>1771</v>
      </c>
      <c r="G4" s="49" t="s">
        <v>28</v>
      </c>
      <c r="H4" s="48">
        <f>SUMIFS(DDH_Xuyen!$R:$R,DDH_Xuyen!$J:$J,'Chuyển Mã'!F4,DDH_Xuyen!$L:$L,'Chuyển Mã'!G4)+SUMIFS(DDH_Thư!$R:$R,DDH_Thư!$J:$J,'Chuyển Mã'!F4,DDH_Thư!$L:$L,'Chuyển Mã'!G4)</f>
        <v>9437</v>
      </c>
      <c r="I4" s="60">
        <f>H4*73431</f>
        <v>692968347</v>
      </c>
      <c r="K4" s="49" t="s">
        <v>28</v>
      </c>
      <c r="L4" s="124">
        <f>SUMIFS(Xuat_Tra_Doi!$AJ$3:$AJ$90,Xuat_Tra_Doi!$N$3:$N$90,L$1,Xuat_Tra_Doi!$AC$3:$AC$90,$K4)</f>
        <v>4</v>
      </c>
      <c r="M4" s="124">
        <f>SUMIFS(Xuat_Tra_Doi!$AJ$3:$AJ$90,Xuat_Tra_Doi!$N$3:$N$90,M$1,Xuat_Tra_Doi!$AC$3:$AC$90,$K4)</f>
        <v>7</v>
      </c>
      <c r="N4" s="124">
        <f>SUMIFS(Xuat_Tra_Doi!$AJ$3:$AJ$90,Xuat_Tra_Doi!$N$3:$N$90,N$1,Xuat_Tra_Doi!$AC$3:$AC$90,$K4)</f>
        <v>0</v>
      </c>
      <c r="O4" s="124">
        <f>SUMIFS(Xuat_Tra_Doi!$AJ$3:$AJ$90,Xuat_Tra_Doi!$N$3:$N$90,O$1,Xuat_Tra_Doi!$AC$3:$AC$90,$K4)</f>
        <v>71</v>
      </c>
      <c r="P4" s="61">
        <f t="shared" si="1"/>
        <v>82</v>
      </c>
      <c r="R4" s="49" t="s">
        <v>28</v>
      </c>
      <c r="S4" s="48">
        <f>SUMIF(TONG_SL!$B$87:$B$116,'Chuyển Mã'!R4,TONG_SL!$E$87:$E$116)</f>
        <v>21638</v>
      </c>
      <c r="T4" s="41">
        <f>S4*73431</f>
        <v>1588899978</v>
      </c>
      <c r="U4" s="49" t="s">
        <v>28</v>
      </c>
      <c r="V4" s="48">
        <f t="shared" ref="V4:V34" si="2">S4-P4-H4-D4</f>
        <v>6380</v>
      </c>
      <c r="W4" s="41">
        <f>V4*73431</f>
        <v>468489780</v>
      </c>
    </row>
    <row r="5" spans="1:23" x14ac:dyDescent="0.25">
      <c r="A5" s="63">
        <v>3</v>
      </c>
      <c r="B5" s="48" t="s">
        <v>2146</v>
      </c>
      <c r="C5" s="160" t="s">
        <v>35</v>
      </c>
      <c r="D5" s="48">
        <f t="shared" si="0"/>
        <v>1424</v>
      </c>
      <c r="E5" s="60">
        <f>D5*55595</f>
        <v>79167280</v>
      </c>
      <c r="F5" s="48" t="s">
        <v>1771</v>
      </c>
      <c r="G5" s="49" t="s">
        <v>35</v>
      </c>
      <c r="H5" s="48">
        <f>SUMIFS(DDH_Xuyen!$R:$R,DDH_Xuyen!$J:$J,'Chuyển Mã'!F5,DDH_Xuyen!$L:$L,'Chuyển Mã'!G5)+SUMIFS(DDH_Thư!$R:$R,DDH_Thư!$J:$J,'Chuyển Mã'!F5,DDH_Thư!$L:$L,'Chuyển Mã'!G5)</f>
        <v>3158</v>
      </c>
      <c r="I5" s="60">
        <f>H5*55595</f>
        <v>175569010</v>
      </c>
      <c r="K5" s="49" t="s">
        <v>35</v>
      </c>
      <c r="L5" s="124">
        <f>SUMIFS(Xuat_Tra_Doi!$AJ$3:$AJ$90,Xuat_Tra_Doi!$N$3:$N$90,L$1,Xuat_Tra_Doi!$AC$3:$AC$90,$K5)</f>
        <v>5</v>
      </c>
      <c r="M5" s="124">
        <f>SUMIFS(Xuat_Tra_Doi!$AJ$3:$AJ$90,Xuat_Tra_Doi!$N$3:$N$90,M$1,Xuat_Tra_Doi!$AC$3:$AC$90,$K5)</f>
        <v>5</v>
      </c>
      <c r="N5" s="124">
        <f>SUMIFS(Xuat_Tra_Doi!$AJ$3:$AJ$90,Xuat_Tra_Doi!$N$3:$N$90,N$1,Xuat_Tra_Doi!$AC$3:$AC$90,$K5)</f>
        <v>0</v>
      </c>
      <c r="O5" s="124">
        <f>SUMIFS(Xuat_Tra_Doi!$AJ$3:$AJ$90,Xuat_Tra_Doi!$N$3:$N$90,O$1,Xuat_Tra_Doi!$AC$3:$AC$90,$K5)</f>
        <v>0</v>
      </c>
      <c r="P5" s="61">
        <f t="shared" si="1"/>
        <v>10</v>
      </c>
      <c r="R5" s="49" t="s">
        <v>35</v>
      </c>
      <c r="S5" s="48">
        <f>SUMIF(TONG_SL!$B$87:$B$116,'Chuyển Mã'!R5,TONG_SL!$E$87:$E$116)</f>
        <v>4971</v>
      </c>
      <c r="T5" s="41">
        <f>S5*55595</f>
        <v>276362745</v>
      </c>
      <c r="U5" s="49" t="s">
        <v>35</v>
      </c>
      <c r="V5" s="48">
        <f t="shared" si="2"/>
        <v>379</v>
      </c>
      <c r="W5" s="41">
        <f>V5*55595</f>
        <v>21070505</v>
      </c>
    </row>
    <row r="6" spans="1:23" x14ac:dyDescent="0.25">
      <c r="A6" s="63">
        <v>4</v>
      </c>
      <c r="B6" s="48" t="s">
        <v>2146</v>
      </c>
      <c r="C6" s="160" t="s">
        <v>31</v>
      </c>
      <c r="D6" s="48">
        <f t="shared" si="0"/>
        <v>3376</v>
      </c>
      <c r="E6" s="60">
        <f>D6*116611</f>
        <v>393678736</v>
      </c>
      <c r="F6" s="48" t="s">
        <v>1771</v>
      </c>
      <c r="G6" s="49" t="s">
        <v>31</v>
      </c>
      <c r="H6" s="48">
        <f>SUMIFS(DDH_Xuyen!$R:$R,DDH_Xuyen!$J:$J,'Chuyển Mã'!F6,DDH_Xuyen!$L:$L,'Chuyển Mã'!G6)+SUMIFS(DDH_Thư!$R:$R,DDH_Thư!$J:$J,'Chuyển Mã'!F6,DDH_Thư!$L:$L,'Chuyển Mã'!G6)</f>
        <v>5919</v>
      </c>
      <c r="I6" s="60">
        <f>H6*116611</f>
        <v>690220509</v>
      </c>
      <c r="K6" s="49" t="s">
        <v>31</v>
      </c>
      <c r="L6" s="124">
        <f>SUMIFS(Xuat_Tra_Doi!$AJ$3:$AJ$90,Xuat_Tra_Doi!$N$3:$N$90,L$1,Xuat_Tra_Doi!$AC$3:$AC$90,$K6)</f>
        <v>3</v>
      </c>
      <c r="M6" s="124">
        <f>SUMIFS(Xuat_Tra_Doi!$AJ$3:$AJ$90,Xuat_Tra_Doi!$N$3:$N$90,M$1,Xuat_Tra_Doi!$AC$3:$AC$90,$K6)</f>
        <v>38</v>
      </c>
      <c r="N6" s="124">
        <f>SUMIFS(Xuat_Tra_Doi!$AJ$3:$AJ$90,Xuat_Tra_Doi!$N$3:$N$90,N$1,Xuat_Tra_Doi!$AC$3:$AC$90,$K6)</f>
        <v>0</v>
      </c>
      <c r="O6" s="124">
        <f>SUMIFS(Xuat_Tra_Doi!$AJ$3:$AJ$90,Xuat_Tra_Doi!$N$3:$N$90,O$1,Xuat_Tra_Doi!$AC$3:$AC$90,$K6)</f>
        <v>59</v>
      </c>
      <c r="P6" s="61">
        <f t="shared" si="1"/>
        <v>100</v>
      </c>
      <c r="R6" s="49" t="s">
        <v>31</v>
      </c>
      <c r="S6" s="48">
        <f>SUMIF(TONG_SL!$B$87:$B$116,'Chuyển Mã'!R6,TONG_SL!$E$87:$E$116)</f>
        <v>13532</v>
      </c>
      <c r="T6" s="41">
        <f>S6*116611</f>
        <v>1577980052</v>
      </c>
      <c r="U6" s="49" t="s">
        <v>31</v>
      </c>
      <c r="V6" s="48">
        <f t="shared" si="2"/>
        <v>4137</v>
      </c>
      <c r="W6" s="41">
        <f>V6*116611</f>
        <v>482419707</v>
      </c>
    </row>
    <row r="7" spans="1:23" x14ac:dyDescent="0.25">
      <c r="A7" s="63">
        <v>5</v>
      </c>
      <c r="B7" s="48" t="s">
        <v>2146</v>
      </c>
      <c r="C7" s="160" t="s">
        <v>38</v>
      </c>
      <c r="D7" s="48">
        <f t="shared" si="0"/>
        <v>879</v>
      </c>
      <c r="E7" s="60">
        <f>D7*74250</f>
        <v>65265750</v>
      </c>
      <c r="F7" s="48" t="s">
        <v>1771</v>
      </c>
      <c r="G7" s="49" t="s">
        <v>38</v>
      </c>
      <c r="H7" s="48">
        <f>SUMIFS(DDH_Xuyen!$R:$R,DDH_Xuyen!$J:$J,'Chuyển Mã'!F7,DDH_Xuyen!$L:$L,'Chuyển Mã'!G7)+SUMIFS(DDH_Thư!$R:$R,DDH_Thư!$J:$J,'Chuyển Mã'!F7,DDH_Thư!$L:$L,'Chuyển Mã'!G7)</f>
        <v>2497</v>
      </c>
      <c r="I7" s="60">
        <f>H7*74250</f>
        <v>185402250</v>
      </c>
      <c r="K7" s="49" t="s">
        <v>38</v>
      </c>
      <c r="L7" s="124">
        <f>SUMIFS(Xuat_Tra_Doi!$AJ$3:$AJ$90,Xuat_Tra_Doi!$N$3:$N$90,L$1,Xuat_Tra_Doi!$AC$3:$AC$90,$K7)</f>
        <v>1</v>
      </c>
      <c r="M7" s="124">
        <f>SUMIFS(Xuat_Tra_Doi!$AJ$3:$AJ$90,Xuat_Tra_Doi!$N$3:$N$90,M$1,Xuat_Tra_Doi!$AC$3:$AC$90,$K7)</f>
        <v>3</v>
      </c>
      <c r="N7" s="124">
        <f>SUMIFS(Xuat_Tra_Doi!$AJ$3:$AJ$90,Xuat_Tra_Doi!$N$3:$N$90,N$1,Xuat_Tra_Doi!$AC$3:$AC$90,$K7)</f>
        <v>0</v>
      </c>
      <c r="O7" s="124">
        <f>SUMIFS(Xuat_Tra_Doi!$AJ$3:$AJ$90,Xuat_Tra_Doi!$N$3:$N$90,O$1,Xuat_Tra_Doi!$AC$3:$AC$90,$K7)</f>
        <v>0</v>
      </c>
      <c r="P7" s="61">
        <f t="shared" si="1"/>
        <v>4</v>
      </c>
      <c r="R7" s="49" t="s">
        <v>38</v>
      </c>
      <c r="S7" s="48">
        <f>SUMIF(TONG_SL!$B$87:$B$116,'Chuyển Mã'!R7,TONG_SL!$E$87:$E$116)</f>
        <v>4249</v>
      </c>
      <c r="T7" s="41">
        <f>S7*74250</f>
        <v>315488250</v>
      </c>
      <c r="U7" s="49" t="s">
        <v>38</v>
      </c>
      <c r="V7" s="48">
        <f t="shared" si="2"/>
        <v>869</v>
      </c>
      <c r="W7" s="41">
        <f>V7*74250</f>
        <v>64523250</v>
      </c>
    </row>
    <row r="8" spans="1:23" x14ac:dyDescent="0.25">
      <c r="A8" s="63">
        <v>6</v>
      </c>
      <c r="B8" s="48" t="s">
        <v>2146</v>
      </c>
      <c r="C8" s="160" t="s">
        <v>47</v>
      </c>
      <c r="D8" s="48">
        <f t="shared" si="0"/>
        <v>127</v>
      </c>
      <c r="E8" s="60">
        <f>D8*50400</f>
        <v>6400800</v>
      </c>
      <c r="F8" s="48" t="s">
        <v>1771</v>
      </c>
      <c r="G8" s="49" t="s">
        <v>47</v>
      </c>
      <c r="H8" s="48">
        <f>SUMIFS(DDH_Xuyen!$R:$R,DDH_Xuyen!$J:$J,'Chuyển Mã'!F8,DDH_Xuyen!$L:$L,'Chuyển Mã'!G8)+SUMIFS(DDH_Thư!$R:$R,DDH_Thư!$J:$J,'Chuyển Mã'!F8,DDH_Thư!$L:$L,'Chuyển Mã'!G8)</f>
        <v>557</v>
      </c>
      <c r="I8" s="60">
        <f>H8*50400</f>
        <v>28072800</v>
      </c>
      <c r="K8" s="49" t="s">
        <v>47</v>
      </c>
      <c r="L8" s="124">
        <f>SUMIFS(Xuat_Tra_Doi!$AJ$3:$AJ$90,Xuat_Tra_Doi!$N$3:$N$90,L$1,Xuat_Tra_Doi!$AC$3:$AC$90,$K8)</f>
        <v>0</v>
      </c>
      <c r="M8" s="124">
        <f>SUMIFS(Xuat_Tra_Doi!$AJ$3:$AJ$90,Xuat_Tra_Doi!$N$3:$N$90,M$1,Xuat_Tra_Doi!$AC$3:$AC$90,$K8)</f>
        <v>1</v>
      </c>
      <c r="N8" s="124">
        <f>SUMIFS(Xuat_Tra_Doi!$AJ$3:$AJ$90,Xuat_Tra_Doi!$N$3:$N$90,N$1,Xuat_Tra_Doi!$AC$3:$AC$90,$K8)</f>
        <v>0</v>
      </c>
      <c r="O8" s="124">
        <f>SUMIFS(Xuat_Tra_Doi!$AJ$3:$AJ$90,Xuat_Tra_Doi!$N$3:$N$90,O$1,Xuat_Tra_Doi!$AC$3:$AC$90,$K8)</f>
        <v>0</v>
      </c>
      <c r="P8" s="61">
        <f t="shared" si="1"/>
        <v>1</v>
      </c>
      <c r="R8" s="49" t="s">
        <v>47</v>
      </c>
      <c r="S8" s="48">
        <f>SUMIF(TONG_SL!$B$87:$B$116,'Chuyển Mã'!R8,TONG_SL!$E$87:$E$116)</f>
        <v>1023</v>
      </c>
      <c r="T8" s="41">
        <f>S8*50400</f>
        <v>51559200</v>
      </c>
      <c r="U8" s="49" t="s">
        <v>47</v>
      </c>
      <c r="V8" s="48">
        <f t="shared" si="2"/>
        <v>338</v>
      </c>
      <c r="W8" s="41">
        <f>V8*5400</f>
        <v>1825200</v>
      </c>
    </row>
    <row r="9" spans="1:23" x14ac:dyDescent="0.25">
      <c r="A9" s="63">
        <v>7</v>
      </c>
      <c r="B9" s="48" t="s">
        <v>2146</v>
      </c>
      <c r="C9" s="160" t="s">
        <v>45</v>
      </c>
      <c r="D9" s="48">
        <f t="shared" si="0"/>
        <v>146</v>
      </c>
      <c r="E9" s="60">
        <f>D9*49500</f>
        <v>7227000</v>
      </c>
      <c r="F9" s="48" t="s">
        <v>1771</v>
      </c>
      <c r="G9" s="49" t="s">
        <v>45</v>
      </c>
      <c r="H9" s="48">
        <f>SUMIFS(DDH_Xuyen!$R:$R,DDH_Xuyen!$J:$J,'Chuyển Mã'!F9,DDH_Xuyen!$L:$L,'Chuyển Mã'!G9)+SUMIFS(DDH_Thư!$R:$R,DDH_Thư!$J:$J,'Chuyển Mã'!F9,DDH_Thư!$L:$L,'Chuyển Mã'!G9)</f>
        <v>626</v>
      </c>
      <c r="I9" s="60">
        <f>H9*49500</f>
        <v>30987000</v>
      </c>
      <c r="K9" s="49" t="s">
        <v>45</v>
      </c>
      <c r="L9" s="124">
        <f>SUMIFS(Xuat_Tra_Doi!$AJ$3:$AJ$90,Xuat_Tra_Doi!$N$3:$N$90,L$1,Xuat_Tra_Doi!$AC$3:$AC$90,$K9)</f>
        <v>0</v>
      </c>
      <c r="M9" s="124">
        <f>SUMIFS(Xuat_Tra_Doi!$AJ$3:$AJ$90,Xuat_Tra_Doi!$N$3:$N$90,M$1,Xuat_Tra_Doi!$AC$3:$AC$90,$K9)</f>
        <v>0</v>
      </c>
      <c r="N9" s="124">
        <f>SUMIFS(Xuat_Tra_Doi!$AJ$3:$AJ$90,Xuat_Tra_Doi!$N$3:$N$90,N$1,Xuat_Tra_Doi!$AC$3:$AC$90,$K9)</f>
        <v>0</v>
      </c>
      <c r="O9" s="124">
        <f>SUMIFS(Xuat_Tra_Doi!$AJ$3:$AJ$90,Xuat_Tra_Doi!$N$3:$N$90,O$1,Xuat_Tra_Doi!$AC$3:$AC$90,$K9)</f>
        <v>0</v>
      </c>
      <c r="P9" s="61">
        <f t="shared" si="1"/>
        <v>0</v>
      </c>
      <c r="R9" s="49" t="s">
        <v>45</v>
      </c>
      <c r="S9" s="48">
        <f>SUMIF(TONG_SL!$B$87:$B$116,'Chuyển Mã'!R9,TONG_SL!$E$87:$E$116)</f>
        <v>1366</v>
      </c>
      <c r="T9" s="41">
        <f>S9*49500</f>
        <v>67617000</v>
      </c>
      <c r="U9" s="49" t="s">
        <v>45</v>
      </c>
      <c r="V9" s="48">
        <f t="shared" si="2"/>
        <v>594</v>
      </c>
      <c r="W9" s="41">
        <f>V9*49500</f>
        <v>29403000</v>
      </c>
    </row>
    <row r="10" spans="1:23" x14ac:dyDescent="0.25">
      <c r="A10" s="63">
        <v>8</v>
      </c>
      <c r="B10" s="48" t="s">
        <v>2146</v>
      </c>
      <c r="C10" s="160" t="s">
        <v>33</v>
      </c>
      <c r="D10" s="48">
        <f t="shared" si="0"/>
        <v>3122</v>
      </c>
      <c r="E10" s="60">
        <f>D10*50182</f>
        <v>156668204</v>
      </c>
      <c r="F10" s="48" t="s">
        <v>1771</v>
      </c>
      <c r="G10" s="49" t="s">
        <v>33</v>
      </c>
      <c r="H10" s="48">
        <f>SUMIFS(DDH_Xuyen!$R:$R,DDH_Xuyen!$J:$J,'Chuyển Mã'!F10,DDH_Xuyen!$L:$L,'Chuyển Mã'!G10)+SUMIFS(DDH_Thư!$R:$R,DDH_Thư!$J:$J,'Chuyển Mã'!F10,DDH_Thư!$L:$L,'Chuyển Mã'!G10)</f>
        <v>4877</v>
      </c>
      <c r="I10" s="60">
        <f>H10*50182</f>
        <v>244737614</v>
      </c>
      <c r="K10" s="49" t="s">
        <v>33</v>
      </c>
      <c r="L10" s="124">
        <f>SUMIFS(Xuat_Tra_Doi!$AJ$3:$AJ$90,Xuat_Tra_Doi!$N$3:$N$90,L$1,Xuat_Tra_Doi!$AC$3:$AC$90,$K10)</f>
        <v>1</v>
      </c>
      <c r="M10" s="124">
        <f>SUMIFS(Xuat_Tra_Doi!$AJ$3:$AJ$90,Xuat_Tra_Doi!$N$3:$N$90,M$1,Xuat_Tra_Doi!$AC$3:$AC$90,$K10)</f>
        <v>9</v>
      </c>
      <c r="N10" s="124">
        <f>SUMIFS(Xuat_Tra_Doi!$AJ$3:$AJ$90,Xuat_Tra_Doi!$N$3:$N$90,N$1,Xuat_Tra_Doi!$AC$3:$AC$90,$K10)</f>
        <v>0</v>
      </c>
      <c r="O10" s="124">
        <f>SUMIFS(Xuat_Tra_Doi!$AJ$3:$AJ$90,Xuat_Tra_Doi!$N$3:$N$90,O$1,Xuat_Tra_Doi!$AC$3:$AC$90,$K10)</f>
        <v>2</v>
      </c>
      <c r="P10" s="61">
        <f t="shared" si="1"/>
        <v>12</v>
      </c>
      <c r="R10" s="49" t="s">
        <v>33</v>
      </c>
      <c r="S10" s="48">
        <f>SUMIF(TONG_SL!$B$87:$B$116,'Chuyển Mã'!R10,TONG_SL!$E$87:$E$116)</f>
        <v>8985</v>
      </c>
      <c r="T10" s="41">
        <f>S10*50182</f>
        <v>450885270</v>
      </c>
      <c r="U10" s="49" t="s">
        <v>33</v>
      </c>
      <c r="V10" s="48">
        <f t="shared" si="2"/>
        <v>974</v>
      </c>
      <c r="W10" s="41">
        <f>V10*50182</f>
        <v>48877268</v>
      </c>
    </row>
    <row r="11" spans="1:23" x14ac:dyDescent="0.25">
      <c r="A11" s="63">
        <v>9</v>
      </c>
      <c r="B11" s="48" t="s">
        <v>2146</v>
      </c>
      <c r="C11" s="160" t="s">
        <v>40</v>
      </c>
      <c r="D11" s="48">
        <f t="shared" si="0"/>
        <v>688</v>
      </c>
      <c r="E11" s="60">
        <f>D11*70950</f>
        <v>48813600</v>
      </c>
      <c r="F11" s="48" t="s">
        <v>1771</v>
      </c>
      <c r="G11" s="49" t="s">
        <v>40</v>
      </c>
      <c r="H11" s="48">
        <f>SUMIFS(DDH_Xuyen!$R:$R,DDH_Xuyen!$J:$J,'Chuyển Mã'!F11,DDH_Xuyen!$L:$L,'Chuyển Mã'!G11)+SUMIFS(DDH_Thư!$R:$R,DDH_Thư!$J:$J,'Chuyển Mã'!F11,DDH_Thư!$L:$L,'Chuyển Mã'!G11)</f>
        <v>564</v>
      </c>
      <c r="I11" s="60">
        <f>H11*70950</f>
        <v>40015800</v>
      </c>
      <c r="K11" s="49" t="s">
        <v>40</v>
      </c>
      <c r="L11" s="124">
        <f>SUMIFS(Xuat_Tra_Doi!$AJ$3:$AJ$90,Xuat_Tra_Doi!$N$3:$N$90,L$1,Xuat_Tra_Doi!$AC$3:$AC$90,$K11)</f>
        <v>0</v>
      </c>
      <c r="M11" s="124">
        <f>SUMIFS(Xuat_Tra_Doi!$AJ$3:$AJ$90,Xuat_Tra_Doi!$N$3:$N$90,M$1,Xuat_Tra_Doi!$AC$3:$AC$90,$K11)</f>
        <v>3</v>
      </c>
      <c r="N11" s="124">
        <f>SUMIFS(Xuat_Tra_Doi!$AJ$3:$AJ$90,Xuat_Tra_Doi!$N$3:$N$90,N$1,Xuat_Tra_Doi!$AC$3:$AC$90,$K11)</f>
        <v>0</v>
      </c>
      <c r="O11" s="124">
        <f>SUMIFS(Xuat_Tra_Doi!$AJ$3:$AJ$90,Xuat_Tra_Doi!$N$3:$N$90,O$1,Xuat_Tra_Doi!$AC$3:$AC$90,$K11)</f>
        <v>0</v>
      </c>
      <c r="P11" s="61">
        <f t="shared" si="1"/>
        <v>3</v>
      </c>
      <c r="R11" s="49" t="s">
        <v>40</v>
      </c>
      <c r="S11" s="48">
        <f>SUMIF(TONG_SL!$B$87:$B$116,'Chuyển Mã'!R11,TONG_SL!$E$87:$E$116)</f>
        <v>1834</v>
      </c>
      <c r="T11" s="41">
        <f>S11*70950</f>
        <v>130122300</v>
      </c>
      <c r="U11" s="49" t="s">
        <v>40</v>
      </c>
      <c r="V11" s="48">
        <f t="shared" si="2"/>
        <v>579</v>
      </c>
      <c r="W11" s="41">
        <f>V11*70950</f>
        <v>41080050</v>
      </c>
    </row>
    <row r="12" spans="1:23" x14ac:dyDescent="0.25">
      <c r="A12" s="63">
        <v>10</v>
      </c>
      <c r="B12" s="48" t="s">
        <v>2146</v>
      </c>
      <c r="C12" s="160" t="s">
        <v>543</v>
      </c>
      <c r="D12" s="48">
        <f t="shared" si="0"/>
        <v>211</v>
      </c>
      <c r="E12" s="60">
        <f>D12*119066</f>
        <v>25122926</v>
      </c>
      <c r="F12" s="48" t="s">
        <v>1771</v>
      </c>
      <c r="G12" s="49" t="s">
        <v>543</v>
      </c>
      <c r="H12" s="48">
        <f>SUMIFS(DDH_Xuyen!$R:$R,DDH_Xuyen!$J:$J,'Chuyển Mã'!F12,DDH_Xuyen!$L:$L,'Chuyển Mã'!G12)+SUMIFS(DDH_Thư!$R:$R,DDH_Thư!$J:$J,'Chuyển Mã'!F12,DDH_Thư!$L:$L,'Chuyển Mã'!G12)</f>
        <v>70</v>
      </c>
      <c r="I12" s="60">
        <f>H12*119066</f>
        <v>8334620</v>
      </c>
      <c r="K12" s="49" t="s">
        <v>543</v>
      </c>
      <c r="L12" s="124">
        <f>SUMIFS(Xuat_Tra_Doi!$AJ$3:$AJ$90,Xuat_Tra_Doi!$N$3:$N$90,L$1,Xuat_Tra_Doi!$AC$3:$AC$90,$K12)</f>
        <v>0</v>
      </c>
      <c r="M12" s="124">
        <f>SUMIFS(Xuat_Tra_Doi!$AJ$3:$AJ$90,Xuat_Tra_Doi!$N$3:$N$90,M$1,Xuat_Tra_Doi!$AC$3:$AC$90,$K12)</f>
        <v>0</v>
      </c>
      <c r="N12" s="124">
        <f>SUMIFS(Xuat_Tra_Doi!$AJ$3:$AJ$90,Xuat_Tra_Doi!$N$3:$N$90,N$1,Xuat_Tra_Doi!$AC$3:$AC$90,$K12)</f>
        <v>0</v>
      </c>
      <c r="O12" s="124">
        <f>SUMIFS(Xuat_Tra_Doi!$AJ$3:$AJ$90,Xuat_Tra_Doi!$N$3:$N$90,O$1,Xuat_Tra_Doi!$AC$3:$AC$90,$K12)</f>
        <v>0</v>
      </c>
      <c r="P12" s="61">
        <f t="shared" si="1"/>
        <v>0</v>
      </c>
      <c r="R12" s="49" t="s">
        <v>543</v>
      </c>
      <c r="S12" s="48">
        <f>SUMIF(TONG_SL!$B$87:$B$116,'Chuyển Mã'!R12,TONG_SL!$E$87:$E$116)</f>
        <v>632</v>
      </c>
      <c r="T12" s="41">
        <f>S12*119066</f>
        <v>75249712</v>
      </c>
      <c r="U12" s="49" t="s">
        <v>543</v>
      </c>
      <c r="V12" s="48">
        <f t="shared" si="2"/>
        <v>351</v>
      </c>
      <c r="W12" s="41">
        <f>V12*119066</f>
        <v>41792166</v>
      </c>
    </row>
    <row r="13" spans="1:23" x14ac:dyDescent="0.25">
      <c r="A13" s="63">
        <v>11</v>
      </c>
      <c r="B13" s="48" t="s">
        <v>2146</v>
      </c>
      <c r="C13" s="160" t="s">
        <v>53</v>
      </c>
      <c r="D13" s="48">
        <f t="shared" si="0"/>
        <v>216</v>
      </c>
      <c r="E13" s="60">
        <f>D13*111606</f>
        <v>24106896</v>
      </c>
      <c r="F13" s="48" t="s">
        <v>1771</v>
      </c>
      <c r="G13" s="49" t="s">
        <v>53</v>
      </c>
      <c r="H13" s="48">
        <f>SUMIFS(DDH_Xuyen!$R:$R,DDH_Xuyen!$J:$J,'Chuyển Mã'!F13,DDH_Xuyen!$L:$L,'Chuyển Mã'!G13)+SUMIFS(DDH_Thư!$R:$R,DDH_Thư!$J:$J,'Chuyển Mã'!F13,DDH_Thư!$L:$L,'Chuyển Mã'!G13)</f>
        <v>80</v>
      </c>
      <c r="I13" s="60">
        <f>H13*111606</f>
        <v>8928480</v>
      </c>
      <c r="K13" s="49" t="s">
        <v>53</v>
      </c>
      <c r="L13" s="124">
        <f>SUMIFS(Xuat_Tra_Doi!$AJ$3:$AJ$90,Xuat_Tra_Doi!$N$3:$N$90,L$1,Xuat_Tra_Doi!$AC$3:$AC$90,$K13)</f>
        <v>0</v>
      </c>
      <c r="M13" s="124">
        <f>SUMIFS(Xuat_Tra_Doi!$AJ$3:$AJ$90,Xuat_Tra_Doi!$N$3:$N$90,M$1,Xuat_Tra_Doi!$AC$3:$AC$90,$K13)</f>
        <v>5</v>
      </c>
      <c r="N13" s="124">
        <f>SUMIFS(Xuat_Tra_Doi!$AJ$3:$AJ$90,Xuat_Tra_Doi!$N$3:$N$90,N$1,Xuat_Tra_Doi!$AC$3:$AC$90,$K13)</f>
        <v>0</v>
      </c>
      <c r="O13" s="124">
        <f>SUMIFS(Xuat_Tra_Doi!$AJ$3:$AJ$90,Xuat_Tra_Doi!$N$3:$N$90,O$1,Xuat_Tra_Doi!$AC$3:$AC$90,$K13)</f>
        <v>32</v>
      </c>
      <c r="P13" s="61">
        <f t="shared" si="1"/>
        <v>37</v>
      </c>
      <c r="R13" s="49" t="s">
        <v>53</v>
      </c>
      <c r="S13" s="48">
        <f>SUMIF(TONG_SL!$B$87:$B$116,'Chuyển Mã'!R13,TONG_SL!$E$87:$E$116)</f>
        <v>471</v>
      </c>
      <c r="T13" s="41">
        <f>S13*111606</f>
        <v>52566426</v>
      </c>
      <c r="U13" s="49" t="s">
        <v>53</v>
      </c>
      <c r="V13" s="48">
        <f t="shared" si="2"/>
        <v>138</v>
      </c>
      <c r="W13" s="41">
        <f>V13*111606</f>
        <v>15401628</v>
      </c>
    </row>
    <row r="14" spans="1:23" x14ac:dyDescent="0.25">
      <c r="A14" s="63">
        <v>12</v>
      </c>
      <c r="B14" s="48" t="s">
        <v>2146</v>
      </c>
      <c r="C14" s="160" t="s">
        <v>1762</v>
      </c>
      <c r="D14" s="48">
        <f t="shared" si="0"/>
        <v>15</v>
      </c>
      <c r="E14" s="60">
        <f>D14*72500</f>
        <v>1087500</v>
      </c>
      <c r="F14" s="48" t="s">
        <v>1771</v>
      </c>
      <c r="G14" s="49" t="s">
        <v>1762</v>
      </c>
      <c r="H14" s="48">
        <f>SUMIFS(DDH_Xuyen!$R:$R,DDH_Xuyen!$J:$J,'Chuyển Mã'!F14,DDH_Xuyen!$L:$L,'Chuyển Mã'!G14)+SUMIFS(DDH_Thư!$R:$R,DDH_Thư!$J:$J,'Chuyển Mã'!F14,DDH_Thư!$L:$L,'Chuyển Mã'!G14)</f>
        <v>0</v>
      </c>
      <c r="I14" s="60">
        <f>H14*72500</f>
        <v>0</v>
      </c>
      <c r="K14" s="49" t="s">
        <v>1762</v>
      </c>
      <c r="L14" s="124">
        <f>SUMIFS(Xuat_Tra_Doi!$AJ$3:$AJ$90,Xuat_Tra_Doi!$N$3:$N$90,L$1,Xuat_Tra_Doi!$AC$3:$AC$90,$K14)</f>
        <v>0</v>
      </c>
      <c r="M14" s="124">
        <f>SUMIFS(Xuat_Tra_Doi!$AJ$3:$AJ$90,Xuat_Tra_Doi!$N$3:$N$90,M$1,Xuat_Tra_Doi!$AC$3:$AC$90,$K14)</f>
        <v>0</v>
      </c>
      <c r="N14" s="124">
        <f>SUMIFS(Xuat_Tra_Doi!$AJ$3:$AJ$90,Xuat_Tra_Doi!$N$3:$N$90,N$1,Xuat_Tra_Doi!$AC$3:$AC$90,$K14)</f>
        <v>0</v>
      </c>
      <c r="O14" s="124">
        <f>SUMIFS(Xuat_Tra_Doi!$AJ$3:$AJ$90,Xuat_Tra_Doi!$N$3:$N$90,O$1,Xuat_Tra_Doi!$AC$3:$AC$90,$K14)</f>
        <v>0</v>
      </c>
      <c r="P14" s="61">
        <f t="shared" si="1"/>
        <v>0</v>
      </c>
      <c r="R14" s="49" t="s">
        <v>1762</v>
      </c>
      <c r="S14" s="48">
        <f>SUMIF(TONG_SL!$B$87:$B$116,'Chuyển Mã'!R14,TONG_SL!$E$87:$E$116)</f>
        <v>20</v>
      </c>
      <c r="T14" s="41">
        <f>S14*72500</f>
        <v>1450000</v>
      </c>
      <c r="U14" s="49" t="s">
        <v>1762</v>
      </c>
      <c r="V14" s="48">
        <f t="shared" si="2"/>
        <v>5</v>
      </c>
      <c r="W14" s="41">
        <f>V14*72500</f>
        <v>362500</v>
      </c>
    </row>
    <row r="15" spans="1:23" x14ac:dyDescent="0.25">
      <c r="A15" s="63">
        <v>13</v>
      </c>
      <c r="B15" s="48" t="s">
        <v>2146</v>
      </c>
      <c r="C15" s="160" t="s">
        <v>1704</v>
      </c>
      <c r="D15" s="48">
        <f t="shared" si="0"/>
        <v>10</v>
      </c>
      <c r="E15" s="60">
        <f>D15*70000</f>
        <v>700000</v>
      </c>
      <c r="F15" s="48" t="s">
        <v>1771</v>
      </c>
      <c r="G15" s="49" t="s">
        <v>1704</v>
      </c>
      <c r="H15" s="48">
        <f>SUMIFS(DDH_Xuyen!$R:$R,DDH_Xuyen!$J:$J,'Chuyển Mã'!F15,DDH_Xuyen!$L:$L,'Chuyển Mã'!G15)+SUMIFS(DDH_Thư!$R:$R,DDH_Thư!$J:$J,'Chuyển Mã'!F15,DDH_Thư!$L:$L,'Chuyển Mã'!G15)</f>
        <v>0</v>
      </c>
      <c r="I15" s="60">
        <f>H15*70000</f>
        <v>0</v>
      </c>
      <c r="K15" s="49" t="s">
        <v>1704</v>
      </c>
      <c r="L15" s="124">
        <f>SUMIFS(Xuat_Tra_Doi!$AJ$3:$AJ$90,Xuat_Tra_Doi!$N$3:$N$90,L$1,Xuat_Tra_Doi!$AC$3:$AC$90,$K15)</f>
        <v>0</v>
      </c>
      <c r="M15" s="124">
        <f>SUMIFS(Xuat_Tra_Doi!$AJ$3:$AJ$90,Xuat_Tra_Doi!$N$3:$N$90,M$1,Xuat_Tra_Doi!$AC$3:$AC$90,$K15)</f>
        <v>0</v>
      </c>
      <c r="N15" s="124">
        <f>SUMIFS(Xuat_Tra_Doi!$AJ$3:$AJ$90,Xuat_Tra_Doi!$N$3:$N$90,N$1,Xuat_Tra_Doi!$AC$3:$AC$90,$K15)</f>
        <v>0</v>
      </c>
      <c r="O15" s="124">
        <f>SUMIFS(Xuat_Tra_Doi!$AJ$3:$AJ$90,Xuat_Tra_Doi!$N$3:$N$90,O$1,Xuat_Tra_Doi!$AC$3:$AC$90,$K15)</f>
        <v>0</v>
      </c>
      <c r="P15" s="61">
        <f t="shared" si="1"/>
        <v>0</v>
      </c>
      <c r="R15" s="49" t="s">
        <v>1704</v>
      </c>
      <c r="S15" s="48">
        <f>SUMIF(TONG_SL!$B$87:$B$116,'Chuyển Mã'!R15,TONG_SL!$E$87:$E$116)</f>
        <v>10</v>
      </c>
      <c r="T15" s="41">
        <f>S15*70000</f>
        <v>700000</v>
      </c>
      <c r="U15" s="49" t="s">
        <v>1704</v>
      </c>
      <c r="V15" s="48">
        <f t="shared" si="2"/>
        <v>0</v>
      </c>
      <c r="W15" s="41">
        <f>V15*70000</f>
        <v>0</v>
      </c>
    </row>
    <row r="16" spans="1:23" x14ac:dyDescent="0.25">
      <c r="A16" s="63">
        <v>14</v>
      </c>
      <c r="B16" s="48" t="s">
        <v>2146</v>
      </c>
      <c r="C16" s="160" t="s">
        <v>552</v>
      </c>
      <c r="D16" s="48">
        <f t="shared" si="0"/>
        <v>438</v>
      </c>
      <c r="E16" s="60">
        <f>D16*24549</f>
        <v>10752462</v>
      </c>
      <c r="F16" s="48" t="s">
        <v>1771</v>
      </c>
      <c r="G16" s="49" t="s">
        <v>552</v>
      </c>
      <c r="H16" s="48">
        <f>SUMIFS(DDH_Xuyen!$R:$R,DDH_Xuyen!$J:$J,'Chuyển Mã'!F16,DDH_Xuyen!$L:$L,'Chuyển Mã'!G16)+SUMIFS(DDH_Thư!$R:$R,DDH_Thư!$J:$J,'Chuyển Mã'!F16,DDH_Thư!$L:$L,'Chuyển Mã'!G16)</f>
        <v>0</v>
      </c>
      <c r="I16" s="60">
        <f>H16*24549</f>
        <v>0</v>
      </c>
      <c r="K16" s="49" t="s">
        <v>552</v>
      </c>
      <c r="L16" s="124">
        <f>SUMIFS(Xuat_Tra_Doi!$AJ$3:$AJ$90,Xuat_Tra_Doi!$N$3:$N$90,L$1,Xuat_Tra_Doi!$AC$3:$AC$90,$K16)</f>
        <v>0</v>
      </c>
      <c r="M16" s="124">
        <f>SUMIFS(Xuat_Tra_Doi!$AJ$3:$AJ$90,Xuat_Tra_Doi!$N$3:$N$90,M$1,Xuat_Tra_Doi!$AC$3:$AC$90,$K16)</f>
        <v>1</v>
      </c>
      <c r="N16" s="124">
        <f>SUMIFS(Xuat_Tra_Doi!$AJ$3:$AJ$90,Xuat_Tra_Doi!$N$3:$N$90,N$1,Xuat_Tra_Doi!$AC$3:$AC$90,$K16)</f>
        <v>0</v>
      </c>
      <c r="O16" s="124">
        <f>SUMIFS(Xuat_Tra_Doi!$AJ$3:$AJ$90,Xuat_Tra_Doi!$N$3:$N$90,O$1,Xuat_Tra_Doi!$AC$3:$AC$90,$K16)</f>
        <v>0</v>
      </c>
      <c r="P16" s="61">
        <f>SUM(L16:O16)</f>
        <v>1</v>
      </c>
      <c r="R16" s="49" t="s">
        <v>552</v>
      </c>
      <c r="S16" s="48">
        <f>SUMIF(TONG_SL!$B$87:$B$116,'Chuyển Mã'!R16,TONG_SL!$E$87:$E$116)</f>
        <v>522</v>
      </c>
      <c r="T16" s="41">
        <f>S16*24549</f>
        <v>12814578</v>
      </c>
      <c r="U16" s="49" t="s">
        <v>552</v>
      </c>
      <c r="V16" s="48">
        <f t="shared" si="2"/>
        <v>83</v>
      </c>
      <c r="W16" s="41">
        <f>V16*24549</f>
        <v>2037567</v>
      </c>
    </row>
    <row r="17" spans="1:23" x14ac:dyDescent="0.25">
      <c r="A17" s="63">
        <v>15</v>
      </c>
      <c r="B17" s="48" t="s">
        <v>2146</v>
      </c>
      <c r="C17" s="160" t="s">
        <v>564</v>
      </c>
      <c r="D17" s="48">
        <f t="shared" si="0"/>
        <v>45</v>
      </c>
      <c r="E17" s="60">
        <f>D17*22500</f>
        <v>1012500</v>
      </c>
      <c r="F17" s="48" t="s">
        <v>1771</v>
      </c>
      <c r="G17" s="49" t="s">
        <v>564</v>
      </c>
      <c r="H17" s="48">
        <f>SUMIFS(DDH_Xuyen!$R:$R,DDH_Xuyen!$J:$J,'Chuyển Mã'!F17,DDH_Xuyen!$L:$L,'Chuyển Mã'!G17)+SUMIFS(DDH_Thư!$R:$R,DDH_Thư!$J:$J,'Chuyển Mã'!F17,DDH_Thư!$L:$L,'Chuyển Mã'!G17)</f>
        <v>0</v>
      </c>
      <c r="I17" s="60">
        <f>H17*22500</f>
        <v>0</v>
      </c>
      <c r="K17" s="49" t="s">
        <v>564</v>
      </c>
      <c r="L17" s="124">
        <f>SUMIFS(Xuat_Tra_Doi!$AJ$3:$AJ$90,Xuat_Tra_Doi!$N$3:$N$90,L$1,Xuat_Tra_Doi!$AC$3:$AC$90,$K17)</f>
        <v>0</v>
      </c>
      <c r="M17" s="124">
        <f>SUMIFS(Xuat_Tra_Doi!$AJ$3:$AJ$90,Xuat_Tra_Doi!$N$3:$N$90,M$1,Xuat_Tra_Doi!$AC$3:$AC$90,$K17)</f>
        <v>0</v>
      </c>
      <c r="N17" s="124">
        <f>SUMIFS(Xuat_Tra_Doi!$AJ$3:$AJ$90,Xuat_Tra_Doi!$N$3:$N$90,N$1,Xuat_Tra_Doi!$AC$3:$AC$90,$K17)</f>
        <v>0</v>
      </c>
      <c r="O17" s="124">
        <f>SUMIFS(Xuat_Tra_Doi!$AJ$3:$AJ$90,Xuat_Tra_Doi!$N$3:$N$90,O$1,Xuat_Tra_Doi!$AC$3:$AC$90,$K17)</f>
        <v>0</v>
      </c>
      <c r="P17" s="61">
        <f>SUM(L17:O17)</f>
        <v>0</v>
      </c>
      <c r="R17" s="49" t="s">
        <v>564</v>
      </c>
      <c r="S17" s="48">
        <f>SUMIF(TONG_SL!$B$87:$B$116,'Chuyển Mã'!R17,TONG_SL!$E$87:$E$116)</f>
        <v>90</v>
      </c>
      <c r="T17" s="41">
        <f>S17*22500</f>
        <v>2025000</v>
      </c>
      <c r="U17" s="49" t="s">
        <v>564</v>
      </c>
      <c r="V17" s="48">
        <f t="shared" si="2"/>
        <v>45</v>
      </c>
      <c r="W17" s="41">
        <f>V17*22500</f>
        <v>1012500</v>
      </c>
    </row>
    <row r="18" spans="1:23" x14ac:dyDescent="0.25">
      <c r="A18" s="63">
        <v>16</v>
      </c>
      <c r="B18" s="48" t="s">
        <v>2146</v>
      </c>
      <c r="C18" s="160" t="s">
        <v>554</v>
      </c>
      <c r="D18" s="48">
        <f t="shared" si="0"/>
        <v>173</v>
      </c>
      <c r="E18" s="60">
        <f>D18*70000</f>
        <v>12110000</v>
      </c>
      <c r="F18" s="48" t="s">
        <v>1771</v>
      </c>
      <c r="G18" s="49" t="s">
        <v>554</v>
      </c>
      <c r="H18" s="48">
        <f>SUMIFS(DDH_Xuyen!$R:$R,DDH_Xuyen!$J:$J,'Chuyển Mã'!F18,DDH_Xuyen!$L:$L,'Chuyển Mã'!G18)+SUMIFS(DDH_Thư!$R:$R,DDH_Thư!$J:$J,'Chuyển Mã'!F18,DDH_Thư!$L:$L,'Chuyển Mã'!G18)</f>
        <v>0</v>
      </c>
      <c r="I18" s="60">
        <f>H18*70000</f>
        <v>0</v>
      </c>
      <c r="K18" s="49" t="s">
        <v>554</v>
      </c>
      <c r="L18" s="124">
        <f>SUMIFS(Xuat_Tra_Doi!$AJ$3:$AJ$90,Xuat_Tra_Doi!$N$3:$N$90,L$1,Xuat_Tra_Doi!$AC$3:$AC$90,$K18)</f>
        <v>0</v>
      </c>
      <c r="M18" s="124">
        <f>SUMIFS(Xuat_Tra_Doi!$AJ$3:$AJ$90,Xuat_Tra_Doi!$N$3:$N$90,M$1,Xuat_Tra_Doi!$AC$3:$AC$90,$K18)</f>
        <v>0</v>
      </c>
      <c r="N18" s="124">
        <f>SUMIFS(Xuat_Tra_Doi!$AJ$3:$AJ$90,Xuat_Tra_Doi!$N$3:$N$90,N$1,Xuat_Tra_Doi!$AC$3:$AC$90,$K18)</f>
        <v>0</v>
      </c>
      <c r="O18" s="124">
        <f>SUMIFS(Xuat_Tra_Doi!$AJ$3:$AJ$90,Xuat_Tra_Doi!$N$3:$N$90,O$1,Xuat_Tra_Doi!$AC$3:$AC$90,$K18)</f>
        <v>0</v>
      </c>
      <c r="P18" s="61">
        <f>SUM(L18:O18)</f>
        <v>0</v>
      </c>
      <c r="R18" s="49" t="s">
        <v>554</v>
      </c>
      <c r="S18" s="48">
        <f>SUMIF(TONG_SL!$B$87:$B$116,'Chuyển Mã'!R18,TONG_SL!$E$87:$E$116)</f>
        <v>239</v>
      </c>
      <c r="T18" s="41">
        <f>S18*70000</f>
        <v>16730000</v>
      </c>
      <c r="U18" s="49" t="s">
        <v>554</v>
      </c>
      <c r="V18" s="48">
        <f t="shared" si="2"/>
        <v>66</v>
      </c>
      <c r="W18" s="41">
        <f>V18*70000</f>
        <v>4620000</v>
      </c>
    </row>
    <row r="19" spans="1:23" x14ac:dyDescent="0.25">
      <c r="A19" s="63">
        <v>17</v>
      </c>
      <c r="B19" s="48" t="s">
        <v>2146</v>
      </c>
      <c r="C19" s="160" t="s">
        <v>566</v>
      </c>
      <c r="D19" s="48">
        <f t="shared" si="0"/>
        <v>129</v>
      </c>
      <c r="E19" s="60">
        <f>D19*21667</f>
        <v>2795043</v>
      </c>
      <c r="F19" s="48" t="s">
        <v>1771</v>
      </c>
      <c r="G19" s="49" t="s">
        <v>566</v>
      </c>
      <c r="H19" s="48">
        <f>SUMIFS(DDH_Xuyen!$R:$R,DDH_Xuyen!$J:$J,'Chuyển Mã'!F19,DDH_Xuyen!$L:$L,'Chuyển Mã'!G19)+SUMIFS(DDH_Thư!$R:$R,DDH_Thư!$J:$J,'Chuyển Mã'!F19,DDH_Thư!$L:$L,'Chuyển Mã'!G19)</f>
        <v>0</v>
      </c>
      <c r="I19" s="60">
        <f>H19*21667</f>
        <v>0</v>
      </c>
      <c r="K19" s="49" t="s">
        <v>566</v>
      </c>
      <c r="L19" s="124">
        <f>SUMIFS(Xuat_Tra_Doi!$AJ$3:$AJ$90,Xuat_Tra_Doi!$N$3:$N$90,L$1,Xuat_Tra_Doi!$AC$3:$AC$90,$K19)</f>
        <v>0</v>
      </c>
      <c r="M19" s="124">
        <f>SUMIFS(Xuat_Tra_Doi!$AJ$3:$AJ$90,Xuat_Tra_Doi!$N$3:$N$90,M$1,Xuat_Tra_Doi!$AC$3:$AC$90,$K19)</f>
        <v>0</v>
      </c>
      <c r="N19" s="124">
        <f>SUMIFS(Xuat_Tra_Doi!$AJ$3:$AJ$90,Xuat_Tra_Doi!$N$3:$N$90,N$1,Xuat_Tra_Doi!$AC$3:$AC$90,$K19)</f>
        <v>0</v>
      </c>
      <c r="O19" s="124">
        <f>SUMIFS(Xuat_Tra_Doi!$AJ$3:$AJ$90,Xuat_Tra_Doi!$N$3:$N$90,O$1,Xuat_Tra_Doi!$AC$3:$AC$90,$K19)</f>
        <v>0</v>
      </c>
      <c r="P19" s="61">
        <f>SUM(L19:O19)</f>
        <v>0</v>
      </c>
      <c r="R19" s="49" t="s">
        <v>566</v>
      </c>
      <c r="S19" s="48">
        <f>SUMIF(TONG_SL!$B$87:$B$116,'Chuyển Mã'!R19,TONG_SL!$E$87:$E$116)</f>
        <v>177</v>
      </c>
      <c r="T19" s="41">
        <f>S19*21667</f>
        <v>3835059</v>
      </c>
      <c r="U19" s="49" t="s">
        <v>566</v>
      </c>
      <c r="V19" s="48">
        <f t="shared" si="2"/>
        <v>48</v>
      </c>
      <c r="W19" s="41">
        <f>V19*21667</f>
        <v>1040016</v>
      </c>
    </row>
    <row r="20" spans="1:23" x14ac:dyDescent="0.25">
      <c r="A20" s="63">
        <v>18</v>
      </c>
      <c r="B20" s="48" t="s">
        <v>2146</v>
      </c>
      <c r="C20" s="160" t="s">
        <v>601</v>
      </c>
      <c r="D20" s="48">
        <f t="shared" si="0"/>
        <v>51</v>
      </c>
      <c r="E20" s="60">
        <f>D20*36111</f>
        <v>1841661</v>
      </c>
      <c r="F20" s="48" t="s">
        <v>1771</v>
      </c>
      <c r="G20" s="49" t="s">
        <v>601</v>
      </c>
      <c r="H20" s="48">
        <f>SUMIFS(DDH_Xuyen!$R:$R,DDH_Xuyen!$J:$J,'Chuyển Mã'!F20,DDH_Xuyen!$L:$L,'Chuyển Mã'!G20)+SUMIFS(DDH_Thư!$R:$R,DDH_Thư!$J:$J,'Chuyển Mã'!F20,DDH_Thư!$L:$L,'Chuyển Mã'!G20)</f>
        <v>13</v>
      </c>
      <c r="I20" s="60">
        <f>H20*36111</f>
        <v>469443</v>
      </c>
      <c r="K20" s="49" t="s">
        <v>601</v>
      </c>
      <c r="L20" s="124">
        <f>SUMIFS(Xuat_Tra_Doi!$AJ$3:$AJ$90,Xuat_Tra_Doi!$N$3:$N$90,L$1,Xuat_Tra_Doi!$AC$3:$AC$90,$K20)</f>
        <v>0</v>
      </c>
      <c r="M20" s="124">
        <f>SUMIFS(Xuat_Tra_Doi!$AJ$3:$AJ$90,Xuat_Tra_Doi!$N$3:$N$90,M$1,Xuat_Tra_Doi!$AC$3:$AC$90,$K20)</f>
        <v>0</v>
      </c>
      <c r="N20" s="124">
        <f>SUMIFS(Xuat_Tra_Doi!$AJ$3:$AJ$90,Xuat_Tra_Doi!$N$3:$N$90,N$1,Xuat_Tra_Doi!$AC$3:$AC$90,$K20)</f>
        <v>0</v>
      </c>
      <c r="O20" s="124">
        <f>SUMIFS(Xuat_Tra_Doi!$AJ$3:$AJ$90,Xuat_Tra_Doi!$N$3:$N$90,O$1,Xuat_Tra_Doi!$AC$3:$AC$90,$K20)</f>
        <v>0</v>
      </c>
      <c r="P20" s="61">
        <f t="shared" si="1"/>
        <v>0</v>
      </c>
      <c r="R20" s="49" t="s">
        <v>601</v>
      </c>
      <c r="S20" s="48">
        <f>SUMIF(TONG_SL!$B$87:$B$116,'Chuyển Mã'!R20,TONG_SL!$E$87:$E$116)</f>
        <v>80</v>
      </c>
      <c r="T20" s="41">
        <f>S20*36111</f>
        <v>2888880</v>
      </c>
      <c r="U20" s="49" t="s">
        <v>601</v>
      </c>
      <c r="V20" s="48">
        <f t="shared" si="2"/>
        <v>16</v>
      </c>
      <c r="W20" s="41">
        <f>V20*36111</f>
        <v>577776</v>
      </c>
    </row>
    <row r="21" spans="1:23" x14ac:dyDescent="0.25">
      <c r="A21" s="63">
        <v>19</v>
      </c>
      <c r="B21" s="48" t="s">
        <v>2146</v>
      </c>
      <c r="C21" s="160" t="s">
        <v>549</v>
      </c>
      <c r="D21" s="48">
        <f t="shared" si="0"/>
        <v>25</v>
      </c>
      <c r="E21" s="60">
        <f>D21*107205</f>
        <v>2680125</v>
      </c>
      <c r="F21" s="48" t="s">
        <v>1771</v>
      </c>
      <c r="G21" s="49" t="s">
        <v>549</v>
      </c>
      <c r="H21" s="48">
        <f>SUMIFS(DDH_Xuyen!$R:$R,DDH_Xuyen!$J:$J,'Chuyển Mã'!F21,DDH_Xuyen!$L:$L,'Chuyển Mã'!G21)+SUMIFS(DDH_Thư!$R:$R,DDH_Thư!$J:$J,'Chuyển Mã'!F21,DDH_Thư!$L:$L,'Chuyển Mã'!G21)</f>
        <v>0</v>
      </c>
      <c r="I21" s="60">
        <f>H21*107205</f>
        <v>0</v>
      </c>
      <c r="K21" s="49" t="s">
        <v>549</v>
      </c>
      <c r="L21" s="124">
        <f>SUMIFS(Xuat_Tra_Doi!$AJ$3:$AJ$90,Xuat_Tra_Doi!$N$3:$N$90,L$1,Xuat_Tra_Doi!$AC$3:$AC$90,$K21)</f>
        <v>0</v>
      </c>
      <c r="M21" s="124">
        <f>SUMIFS(Xuat_Tra_Doi!$AJ$3:$AJ$90,Xuat_Tra_Doi!$N$3:$N$90,M$1,Xuat_Tra_Doi!$AC$3:$AC$90,$K21)</f>
        <v>0</v>
      </c>
      <c r="N21" s="124">
        <f>SUMIFS(Xuat_Tra_Doi!$AJ$3:$AJ$90,Xuat_Tra_Doi!$N$3:$N$90,N$1,Xuat_Tra_Doi!$AC$3:$AC$90,$K21)</f>
        <v>0</v>
      </c>
      <c r="O21" s="124">
        <f>SUMIFS(Xuat_Tra_Doi!$AJ$3:$AJ$90,Xuat_Tra_Doi!$N$3:$N$90,O$1,Xuat_Tra_Doi!$AC$3:$AC$90,$K21)</f>
        <v>0</v>
      </c>
      <c r="P21" s="61">
        <f t="shared" si="1"/>
        <v>0</v>
      </c>
      <c r="R21" s="49" t="s">
        <v>549</v>
      </c>
      <c r="S21" s="48">
        <f>SUMIF(TONG_SL!$B$87:$B$116,'Chuyển Mã'!R21,TONG_SL!$E$87:$E$116)</f>
        <v>25</v>
      </c>
      <c r="T21" s="41">
        <f>S21*107250</f>
        <v>2681250</v>
      </c>
      <c r="U21" s="49" t="s">
        <v>549</v>
      </c>
      <c r="V21" s="48">
        <f t="shared" si="2"/>
        <v>0</v>
      </c>
      <c r="W21" s="41">
        <f>V21*107205</f>
        <v>0</v>
      </c>
    </row>
    <row r="22" spans="1:23" x14ac:dyDescent="0.25">
      <c r="A22" s="63">
        <v>20</v>
      </c>
      <c r="B22" s="48" t="s">
        <v>2146</v>
      </c>
      <c r="C22" s="160" t="s">
        <v>591</v>
      </c>
      <c r="D22" s="48">
        <f t="shared" si="0"/>
        <v>5</v>
      </c>
      <c r="E22" s="60">
        <f>D22*92000</f>
        <v>460000</v>
      </c>
      <c r="F22" s="48" t="s">
        <v>1771</v>
      </c>
      <c r="G22" s="49" t="s">
        <v>591</v>
      </c>
      <c r="H22" s="48">
        <f>SUMIFS(DDH_Xuyen!$R:$R,DDH_Xuyen!$J:$J,'Chuyển Mã'!F22,DDH_Xuyen!$L:$L,'Chuyển Mã'!G22)+SUMIFS(DDH_Thư!$R:$R,DDH_Thư!$J:$J,'Chuyển Mã'!F22,DDH_Thư!$L:$L,'Chuyển Mã'!G22)</f>
        <v>0</v>
      </c>
      <c r="I22" s="60">
        <f>H22*92000</f>
        <v>0</v>
      </c>
      <c r="K22" s="49" t="s">
        <v>591</v>
      </c>
      <c r="L22" s="124">
        <f>SUMIFS(Xuat_Tra_Doi!$AJ$3:$AJ$90,Xuat_Tra_Doi!$N$3:$N$90,L$1,Xuat_Tra_Doi!$AC$3:$AC$90,$K22)</f>
        <v>0</v>
      </c>
      <c r="M22" s="124">
        <f>SUMIFS(Xuat_Tra_Doi!$AJ$3:$AJ$90,Xuat_Tra_Doi!$N$3:$N$90,M$1,Xuat_Tra_Doi!$AC$3:$AC$90,$K22)</f>
        <v>0</v>
      </c>
      <c r="N22" s="124">
        <f>SUMIFS(Xuat_Tra_Doi!$AJ$3:$AJ$90,Xuat_Tra_Doi!$N$3:$N$90,N$1,Xuat_Tra_Doi!$AC$3:$AC$90,$K22)</f>
        <v>0</v>
      </c>
      <c r="O22" s="124">
        <f>SUMIFS(Xuat_Tra_Doi!$AJ$3:$AJ$90,Xuat_Tra_Doi!$N$3:$N$90,O$1,Xuat_Tra_Doi!$AC$3:$AC$90,$K22)</f>
        <v>0</v>
      </c>
      <c r="P22" s="61">
        <f t="shared" si="1"/>
        <v>0</v>
      </c>
      <c r="R22" s="49" t="s">
        <v>591</v>
      </c>
      <c r="S22" s="48">
        <f>SUMIF(TONG_SL!$B$87:$B$116,'Chuyển Mã'!R22,TONG_SL!$E$87:$E$116)</f>
        <v>5</v>
      </c>
      <c r="T22" s="41">
        <f>S22*92000</f>
        <v>460000</v>
      </c>
      <c r="U22" s="49" t="s">
        <v>591</v>
      </c>
      <c r="V22" s="48">
        <f t="shared" si="2"/>
        <v>0</v>
      </c>
      <c r="W22" s="41">
        <f>V22*92000</f>
        <v>0</v>
      </c>
    </row>
    <row r="23" spans="1:23" x14ac:dyDescent="0.25">
      <c r="A23" s="63">
        <v>21</v>
      </c>
      <c r="B23" s="48" t="s">
        <v>2146</v>
      </c>
      <c r="C23" s="160" t="s">
        <v>1754</v>
      </c>
      <c r="D23" s="48">
        <f t="shared" si="0"/>
        <v>0</v>
      </c>
      <c r="E23" s="60">
        <f>D23*40000</f>
        <v>0</v>
      </c>
      <c r="F23" s="48" t="s">
        <v>1771</v>
      </c>
      <c r="G23" s="49" t="s">
        <v>1754</v>
      </c>
      <c r="H23" s="48">
        <f>SUMIFS(DDH_Xuyen!$R:$R,DDH_Xuyen!$J:$J,'Chuyển Mã'!F23,DDH_Xuyen!$L:$L,'Chuyển Mã'!G23)+SUMIFS(DDH_Thư!$R:$R,DDH_Thư!$J:$J,'Chuyển Mã'!F23,DDH_Thư!$L:$L,'Chuyển Mã'!G23)</f>
        <v>0</v>
      </c>
      <c r="I23" s="60">
        <f>H23*40000</f>
        <v>0</v>
      </c>
      <c r="K23" s="49" t="s">
        <v>1754</v>
      </c>
      <c r="L23" s="124">
        <f>SUMIFS(Xuat_Tra_Doi!$AJ$3:$AJ$90,Xuat_Tra_Doi!$N$3:$N$90,L$1,Xuat_Tra_Doi!$AC$3:$AC$90,$K23)</f>
        <v>0</v>
      </c>
      <c r="M23" s="124">
        <f>SUMIFS(Xuat_Tra_Doi!$AJ$3:$AJ$90,Xuat_Tra_Doi!$N$3:$N$90,M$1,Xuat_Tra_Doi!$AC$3:$AC$90,$K23)</f>
        <v>0</v>
      </c>
      <c r="N23" s="124">
        <f>SUMIFS(Xuat_Tra_Doi!$AJ$3:$AJ$90,Xuat_Tra_Doi!$N$3:$N$90,N$1,Xuat_Tra_Doi!$AC$3:$AC$90,$K23)</f>
        <v>0</v>
      </c>
      <c r="O23" s="124">
        <f>SUMIFS(Xuat_Tra_Doi!$AJ$3:$AJ$90,Xuat_Tra_Doi!$N$3:$N$90,O$1,Xuat_Tra_Doi!$AC$3:$AC$90,$K23)</f>
        <v>0</v>
      </c>
      <c r="P23" s="61">
        <f t="shared" ref="P23:P28" si="3">SUM(L23:O23)</f>
        <v>0</v>
      </c>
      <c r="R23" s="49" t="s">
        <v>1754</v>
      </c>
      <c r="S23" s="48">
        <f>SUMIF(TONG_SL!$B$87:$B$116,'Chuyển Mã'!R23,TONG_SL!$E$87:$E$116)</f>
        <v>0</v>
      </c>
      <c r="T23" s="41"/>
      <c r="U23" s="49" t="s">
        <v>1754</v>
      </c>
      <c r="V23" s="48">
        <f t="shared" si="2"/>
        <v>0</v>
      </c>
      <c r="W23" s="41">
        <f>V23*37500</f>
        <v>0</v>
      </c>
    </row>
    <row r="24" spans="1:23" x14ac:dyDescent="0.25">
      <c r="A24" s="63">
        <v>22</v>
      </c>
      <c r="B24" s="48" t="s">
        <v>2146</v>
      </c>
      <c r="C24" s="160" t="s">
        <v>599</v>
      </c>
      <c r="D24" s="48">
        <f t="shared" si="0"/>
        <v>56</v>
      </c>
      <c r="E24" s="60">
        <f>D24*37500</f>
        <v>2100000</v>
      </c>
      <c r="F24" s="48" t="s">
        <v>1771</v>
      </c>
      <c r="G24" s="49" t="s">
        <v>599</v>
      </c>
      <c r="H24" s="48">
        <f>SUMIFS(DDH_Xuyen!$R:$R,DDH_Xuyen!$J:$J,'Chuyển Mã'!F24,DDH_Xuyen!$L:$L,'Chuyển Mã'!G24)+SUMIFS(DDH_Thư!$R:$R,DDH_Thư!$J:$J,'Chuyển Mã'!F24,DDH_Thư!$L:$L,'Chuyển Mã'!G24)</f>
        <v>13</v>
      </c>
      <c r="I24" s="60">
        <f>H24*37500</f>
        <v>487500</v>
      </c>
      <c r="K24" s="49" t="s">
        <v>599</v>
      </c>
      <c r="L24" s="124">
        <f>SUMIFS(Xuat_Tra_Doi!$AJ$3:$AJ$90,Xuat_Tra_Doi!$N$3:$N$90,L$1,Xuat_Tra_Doi!$AC$3:$AC$90,$K24)</f>
        <v>0</v>
      </c>
      <c r="M24" s="124">
        <f>SUMIFS(Xuat_Tra_Doi!$AJ$3:$AJ$90,Xuat_Tra_Doi!$N$3:$N$90,M$1,Xuat_Tra_Doi!$AC$3:$AC$90,$K24)</f>
        <v>0</v>
      </c>
      <c r="N24" s="124">
        <f>SUMIFS(Xuat_Tra_Doi!$AJ$3:$AJ$90,Xuat_Tra_Doi!$N$3:$N$90,N$1,Xuat_Tra_Doi!$AC$3:$AC$90,$K24)</f>
        <v>0</v>
      </c>
      <c r="O24" s="124">
        <f>SUMIFS(Xuat_Tra_Doi!$AJ$3:$AJ$90,Xuat_Tra_Doi!$N$3:$N$90,O$1,Xuat_Tra_Doi!$AC$3:$AC$90,$K24)</f>
        <v>0</v>
      </c>
      <c r="P24" s="61">
        <f t="shared" si="3"/>
        <v>0</v>
      </c>
      <c r="R24" s="49" t="s">
        <v>599</v>
      </c>
      <c r="S24" s="48">
        <f>SUMIF(TONG_SL!$B$87:$B$116,'Chuyển Mã'!R24,TONG_SL!$E$87:$E$116)</f>
        <v>110</v>
      </c>
      <c r="T24" s="41">
        <f>S24*37500</f>
        <v>4125000</v>
      </c>
      <c r="U24" s="49" t="s">
        <v>599</v>
      </c>
      <c r="V24" s="48">
        <f t="shared" si="2"/>
        <v>41</v>
      </c>
      <c r="W24" s="41">
        <f>V24*37500</f>
        <v>1537500</v>
      </c>
    </row>
    <row r="25" spans="1:23" x14ac:dyDescent="0.25">
      <c r="A25" s="63">
        <v>23</v>
      </c>
      <c r="B25" s="48" t="s">
        <v>2146</v>
      </c>
      <c r="C25" s="160" t="s">
        <v>559</v>
      </c>
      <c r="D25" s="48">
        <f t="shared" si="0"/>
        <v>20</v>
      </c>
      <c r="E25" s="60">
        <f>D25*106050</f>
        <v>2121000</v>
      </c>
      <c r="F25" s="48" t="s">
        <v>1771</v>
      </c>
      <c r="G25" s="162" t="s">
        <v>559</v>
      </c>
      <c r="H25" s="48">
        <f>SUMIFS(DDH_Xuyen!$R:$R,DDH_Xuyen!$J:$J,'Chuyển Mã'!F25,DDH_Xuyen!$L:$L,'Chuyển Mã'!G25)+SUMIFS(DDH_Thư!$R:$R,DDH_Thư!$J:$J,'Chuyển Mã'!F25,DDH_Thư!$L:$L,'Chuyển Mã'!G25)</f>
        <v>46</v>
      </c>
      <c r="I25" s="60">
        <f>H25*106050</f>
        <v>4878300</v>
      </c>
      <c r="K25" s="49" t="s">
        <v>559</v>
      </c>
      <c r="L25" s="124">
        <f>SUMIFS(Xuat_Tra_Doi!$AJ$3:$AJ$90,Xuat_Tra_Doi!$N$3:$N$90,L$1,Xuat_Tra_Doi!$AC$3:$AC$90,$K25)</f>
        <v>0</v>
      </c>
      <c r="M25" s="124">
        <f>SUMIFS(Xuat_Tra_Doi!$AJ$3:$AJ$90,Xuat_Tra_Doi!$N$3:$N$90,M$1,Xuat_Tra_Doi!$AC$3:$AC$90,$K25)</f>
        <v>0</v>
      </c>
      <c r="N25" s="124">
        <f>SUMIFS(Xuat_Tra_Doi!$AJ$3:$AJ$90,Xuat_Tra_Doi!$N$3:$N$90,N$1,Xuat_Tra_Doi!$AC$3:$AC$90,$K25)</f>
        <v>0</v>
      </c>
      <c r="O25" s="124">
        <f>SUMIFS(Xuat_Tra_Doi!$AJ$3:$AJ$90,Xuat_Tra_Doi!$N$3:$N$90,O$1,Xuat_Tra_Doi!$AC$3:$AC$90,$K25)</f>
        <v>0</v>
      </c>
      <c r="P25" s="61">
        <f t="shared" si="3"/>
        <v>0</v>
      </c>
      <c r="R25" s="49" t="s">
        <v>559</v>
      </c>
      <c r="S25" s="48">
        <f>SUMIF(TONG_SL!$B$87:$B$116,'Chuyển Mã'!R25,TONG_SL!$E$87:$E$116)</f>
        <v>73</v>
      </c>
      <c r="T25" s="41">
        <f>S25*106050</f>
        <v>7741650</v>
      </c>
      <c r="U25" s="49" t="s">
        <v>559</v>
      </c>
      <c r="V25" s="48">
        <f t="shared" si="2"/>
        <v>7</v>
      </c>
      <c r="W25" s="41">
        <f>V25*106050</f>
        <v>742350</v>
      </c>
    </row>
    <row r="26" spans="1:23" x14ac:dyDescent="0.25">
      <c r="A26" s="63">
        <v>24</v>
      </c>
      <c r="B26" s="48" t="s">
        <v>2146</v>
      </c>
      <c r="C26" s="160" t="s">
        <v>1716</v>
      </c>
      <c r="D26" s="48">
        <f t="shared" si="0"/>
        <v>0</v>
      </c>
      <c r="E26" s="60">
        <f>D26*13038</f>
        <v>0</v>
      </c>
      <c r="F26" s="48" t="s">
        <v>1771</v>
      </c>
      <c r="G26" s="49" t="s">
        <v>1716</v>
      </c>
      <c r="H26" s="48">
        <f>SUMIFS(DDH_Xuyen!$R:$R,DDH_Xuyen!$J:$J,'Chuyển Mã'!F26,DDH_Xuyen!$L:$L,'Chuyển Mã'!G26)+SUMIFS(DDH_Thư!$R:$R,DDH_Thư!$J:$J,'Chuyển Mã'!F26,DDH_Thư!$L:$L,'Chuyển Mã'!G26)</f>
        <v>0</v>
      </c>
      <c r="I26" s="60">
        <f>H26*13038</f>
        <v>0</v>
      </c>
      <c r="K26" s="49" t="s">
        <v>1716</v>
      </c>
      <c r="L26" s="124">
        <f>SUMIFS(Xuat_Tra_Doi!$AJ$3:$AJ$90,Xuat_Tra_Doi!$N$3:$N$90,L$1,Xuat_Tra_Doi!$AC$3:$AC$90,$K26)</f>
        <v>0</v>
      </c>
      <c r="M26" s="124">
        <f>SUMIFS(Xuat_Tra_Doi!$AJ$3:$AJ$90,Xuat_Tra_Doi!$N$3:$N$90,M$1,Xuat_Tra_Doi!$AC$3:$AC$90,$K26)</f>
        <v>0</v>
      </c>
      <c r="N26" s="124">
        <f>SUMIFS(Xuat_Tra_Doi!$AJ$3:$AJ$90,Xuat_Tra_Doi!$N$3:$N$90,N$1,Xuat_Tra_Doi!$AC$3:$AC$90,$K26)</f>
        <v>0</v>
      </c>
      <c r="O26" s="124">
        <f>SUMIFS(Xuat_Tra_Doi!$AJ$3:$AJ$90,Xuat_Tra_Doi!$N$3:$N$90,O$1,Xuat_Tra_Doi!$AC$3:$AC$90,$K26)</f>
        <v>0</v>
      </c>
      <c r="P26" s="61">
        <f t="shared" si="3"/>
        <v>0</v>
      </c>
      <c r="R26" s="49" t="s">
        <v>1716</v>
      </c>
      <c r="S26" s="48">
        <f>SUMIF(TONG_SL!$B$87:$B$116,'Chuyển Mã'!R26,TONG_SL!$E$87:$E$116)</f>
        <v>0</v>
      </c>
      <c r="T26" s="41"/>
      <c r="U26" s="49" t="s">
        <v>1716</v>
      </c>
      <c r="V26" s="48">
        <f t="shared" si="2"/>
        <v>0</v>
      </c>
      <c r="W26" s="41">
        <f>V26*110250</f>
        <v>0</v>
      </c>
    </row>
    <row r="27" spans="1:23" x14ac:dyDescent="0.25">
      <c r="A27" s="63">
        <v>25</v>
      </c>
      <c r="B27" s="48" t="s">
        <v>2146</v>
      </c>
      <c r="C27" s="160" t="s">
        <v>561</v>
      </c>
      <c r="D27" s="48">
        <f t="shared" si="0"/>
        <v>0</v>
      </c>
      <c r="E27" s="60">
        <f>D27*110250</f>
        <v>0</v>
      </c>
      <c r="F27" s="48" t="s">
        <v>1771</v>
      </c>
      <c r="G27" s="49" t="s">
        <v>561</v>
      </c>
      <c r="H27" s="48">
        <f>SUMIFS(DDH_Xuyen!$R:$R,DDH_Xuyen!$J:$J,'Chuyển Mã'!F27,DDH_Xuyen!$L:$L,'Chuyển Mã'!G27)+SUMIFS(DDH_Thư!$R:$R,DDH_Thư!$J:$J,'Chuyển Mã'!F27,DDH_Thư!$L:$L,'Chuyển Mã'!G27)</f>
        <v>0</v>
      </c>
      <c r="I27" s="60">
        <f>H27*110250</f>
        <v>0</v>
      </c>
      <c r="K27" s="49" t="s">
        <v>561</v>
      </c>
      <c r="L27" s="124">
        <f>SUMIFS(Xuat_Tra_Doi!$AJ$3:$AJ$90,Xuat_Tra_Doi!$N$3:$N$90,L$1,Xuat_Tra_Doi!$AC$3:$AC$90,$K27)</f>
        <v>0</v>
      </c>
      <c r="M27" s="124">
        <f>SUMIFS(Xuat_Tra_Doi!$AJ$3:$AJ$90,Xuat_Tra_Doi!$N$3:$N$90,M$1,Xuat_Tra_Doi!$AC$3:$AC$90,$K27)</f>
        <v>0</v>
      </c>
      <c r="N27" s="124">
        <f>SUMIFS(Xuat_Tra_Doi!$AJ$3:$AJ$90,Xuat_Tra_Doi!$N$3:$N$90,N$1,Xuat_Tra_Doi!$AC$3:$AC$90,$K27)</f>
        <v>0</v>
      </c>
      <c r="O27" s="124">
        <f>SUMIFS(Xuat_Tra_Doi!$AJ$3:$AJ$90,Xuat_Tra_Doi!$N$3:$N$90,O$1,Xuat_Tra_Doi!$AC$3:$AC$90,$K27)</f>
        <v>0</v>
      </c>
      <c r="P27" s="61">
        <f t="shared" si="3"/>
        <v>0</v>
      </c>
      <c r="R27" s="49" t="s">
        <v>561</v>
      </c>
      <c r="S27" s="48">
        <f>SUMIF(TONG_SL!$B$87:$B$116,'Chuyển Mã'!R27,TONG_SL!$E$87:$E$116)</f>
        <v>0</v>
      </c>
      <c r="T27" s="41">
        <f>S27*110250</f>
        <v>0</v>
      </c>
      <c r="U27" s="49" t="s">
        <v>561</v>
      </c>
      <c r="V27" s="48">
        <f t="shared" si="2"/>
        <v>0</v>
      </c>
      <c r="W27" s="41">
        <f>V27*110250</f>
        <v>0</v>
      </c>
    </row>
    <row r="28" spans="1:23" x14ac:dyDescent="0.25">
      <c r="A28" s="63">
        <v>26</v>
      </c>
      <c r="B28" s="48" t="s">
        <v>2146</v>
      </c>
      <c r="C28" s="160" t="s">
        <v>7263</v>
      </c>
      <c r="D28" s="48">
        <f t="shared" si="0"/>
        <v>0</v>
      </c>
      <c r="E28" s="60">
        <f>D28*88111</f>
        <v>0</v>
      </c>
      <c r="F28" s="48" t="s">
        <v>1771</v>
      </c>
      <c r="G28" s="49" t="s">
        <v>7263</v>
      </c>
      <c r="H28" s="48">
        <f>SUMIFS(DDH_Xuyen!$R:$R,DDH_Xuyen!$J:$J,'Chuyển Mã'!F28,DDH_Xuyen!$L:$L,'Chuyển Mã'!G28)+SUMIFS(DDH_Thư!$R:$R,DDH_Thư!$J:$J,'Chuyển Mã'!F28,DDH_Thư!$L:$L,'Chuyển Mã'!G28)</f>
        <v>0</v>
      </c>
      <c r="I28" s="60">
        <f>H28*88111</f>
        <v>0</v>
      </c>
      <c r="K28" s="49" t="s">
        <v>7263</v>
      </c>
      <c r="L28" s="124">
        <f>SUMIFS(Xuat_Tra_Doi!$AJ$3:$AJ$90,Xuat_Tra_Doi!$N$3:$N$90,L$1,Xuat_Tra_Doi!$AC$3:$AC$90,$K28)</f>
        <v>0</v>
      </c>
      <c r="M28" s="124">
        <f>SUMIFS(Xuat_Tra_Doi!$AJ$3:$AJ$90,Xuat_Tra_Doi!$N$3:$N$90,M$1,Xuat_Tra_Doi!$AC$3:$AC$90,$K28)</f>
        <v>0</v>
      </c>
      <c r="N28" s="124">
        <f>SUMIFS(Xuat_Tra_Doi!$AJ$3:$AJ$90,Xuat_Tra_Doi!$N$3:$N$90,N$1,Xuat_Tra_Doi!$AC$3:$AC$90,$K28)</f>
        <v>0</v>
      </c>
      <c r="O28" s="124">
        <f>SUMIFS(Xuat_Tra_Doi!$AJ$3:$AJ$90,Xuat_Tra_Doi!$N$3:$N$90,O$1,Xuat_Tra_Doi!$AC$3:$AC$90,$K28)</f>
        <v>0</v>
      </c>
      <c r="P28" s="61">
        <f t="shared" si="3"/>
        <v>0</v>
      </c>
      <c r="R28" s="49" t="s">
        <v>7263</v>
      </c>
      <c r="S28" s="48">
        <f>SUMIF(TONG_SL!$B$87:$B$116,'Chuyển Mã'!R28,TONG_SL!$E$87:$E$116)</f>
        <v>0</v>
      </c>
      <c r="T28" s="41"/>
      <c r="U28" s="49" t="s">
        <v>7263</v>
      </c>
      <c r="V28" s="48">
        <f t="shared" si="2"/>
        <v>0</v>
      </c>
      <c r="W28" s="41">
        <f>V28*88111</f>
        <v>0</v>
      </c>
    </row>
    <row r="29" spans="1:23" x14ac:dyDescent="0.25">
      <c r="A29" s="63">
        <v>27</v>
      </c>
      <c r="B29" s="48" t="s">
        <v>2146</v>
      </c>
      <c r="C29" s="160" t="s">
        <v>7264</v>
      </c>
      <c r="D29" s="48">
        <f t="shared" si="0"/>
        <v>0</v>
      </c>
      <c r="E29" s="60">
        <f>D29*96444</f>
        <v>0</v>
      </c>
      <c r="F29" s="48" t="s">
        <v>1771</v>
      </c>
      <c r="G29" s="49" t="s">
        <v>7264</v>
      </c>
      <c r="H29" s="48">
        <f>SUMIFS(DDH_Xuyen!$R:$R,DDH_Xuyen!$J:$J,'Chuyển Mã'!F29,DDH_Xuyen!$L:$L,'Chuyển Mã'!G29)+SUMIFS(DDH_Thư!$R:$R,DDH_Thư!$J:$J,'Chuyển Mã'!F29,DDH_Thư!$L:$L,'Chuyển Mã'!G29)</f>
        <v>0</v>
      </c>
      <c r="I29" s="60">
        <f>H29*96444</f>
        <v>0</v>
      </c>
      <c r="K29" s="49" t="s">
        <v>7264</v>
      </c>
      <c r="L29" s="124">
        <f>SUMIFS(Xuat_Tra_Doi!$AJ$3:$AJ$90,Xuat_Tra_Doi!$N$3:$N$90,L$1,Xuat_Tra_Doi!$AC$3:$AC$90,$K29)</f>
        <v>0</v>
      </c>
      <c r="M29" s="124">
        <f>SUMIFS(Xuat_Tra_Doi!$AJ$3:$AJ$90,Xuat_Tra_Doi!$N$3:$N$90,M$1,Xuat_Tra_Doi!$AC$3:$AC$90,$K29)</f>
        <v>0</v>
      </c>
      <c r="N29" s="124">
        <f>SUMIFS(Xuat_Tra_Doi!$AJ$3:$AJ$90,Xuat_Tra_Doi!$N$3:$N$90,N$1,Xuat_Tra_Doi!$AC$3:$AC$90,$K29)</f>
        <v>0</v>
      </c>
      <c r="O29" s="124">
        <f>SUMIFS(Xuat_Tra_Doi!$AJ$3:$AJ$90,Xuat_Tra_Doi!$N$3:$N$90,O$1,Xuat_Tra_Doi!$AC$3:$AC$90,$K29)</f>
        <v>0</v>
      </c>
      <c r="P29" s="61">
        <f t="shared" si="1"/>
        <v>0</v>
      </c>
      <c r="R29" s="49" t="s">
        <v>7264</v>
      </c>
      <c r="S29" s="48">
        <f>SUMIF(TONG_SL!$B$87:$B$116,'Chuyển Mã'!R29,TONG_SL!$E$87:$E$116)</f>
        <v>60</v>
      </c>
      <c r="T29" s="41"/>
      <c r="U29" s="49" t="s">
        <v>7264</v>
      </c>
      <c r="V29" s="48">
        <f t="shared" si="2"/>
        <v>60</v>
      </c>
      <c r="W29" s="41">
        <f>V29*96444</f>
        <v>5786640</v>
      </c>
    </row>
    <row r="30" spans="1:23" x14ac:dyDescent="0.25">
      <c r="A30" s="63">
        <v>28</v>
      </c>
      <c r="B30" s="48" t="s">
        <v>2146</v>
      </c>
      <c r="C30" s="160" t="s">
        <v>7265</v>
      </c>
      <c r="D30" s="48"/>
      <c r="E30" s="60">
        <f>D30*81539</f>
        <v>0</v>
      </c>
      <c r="F30" s="48" t="s">
        <v>1771</v>
      </c>
      <c r="G30" s="49" t="s">
        <v>7265</v>
      </c>
      <c r="H30" s="48">
        <f>SUMIFS(DDH_Xuyen!$R:$R,DDH_Xuyen!$J:$J,'Chuyển Mã'!F30,DDH_Xuyen!$L:$L,'Chuyển Mã'!G30)+SUMIFS(DDH_Thư!$R:$R,DDH_Thư!$J:$J,'Chuyển Mã'!F30,DDH_Thư!$L:$L,'Chuyển Mã'!G30)</f>
        <v>0</v>
      </c>
      <c r="I30" s="60">
        <f>H30*81539</f>
        <v>0</v>
      </c>
      <c r="K30" s="49" t="s">
        <v>7265</v>
      </c>
      <c r="L30" s="124"/>
      <c r="M30" s="124"/>
      <c r="N30" s="124"/>
      <c r="O30" s="124"/>
      <c r="P30" s="61"/>
      <c r="R30" s="49" t="s">
        <v>7265</v>
      </c>
      <c r="S30" s="48"/>
      <c r="T30" s="41"/>
      <c r="U30" s="49" t="s">
        <v>7265</v>
      </c>
      <c r="V30" s="48"/>
      <c r="W30" s="41">
        <f>81539</f>
        <v>81539</v>
      </c>
    </row>
    <row r="31" spans="1:23" x14ac:dyDescent="0.25">
      <c r="A31" s="63">
        <v>29</v>
      </c>
      <c r="B31" s="48" t="s">
        <v>2146</v>
      </c>
      <c r="C31" s="160" t="s">
        <v>545</v>
      </c>
      <c r="D31" s="48"/>
      <c r="E31" s="60">
        <f>D31*82407</f>
        <v>0</v>
      </c>
      <c r="F31" s="48" t="s">
        <v>1771</v>
      </c>
      <c r="G31" s="49" t="s">
        <v>545</v>
      </c>
      <c r="H31" s="48">
        <f>SUMIFS(DDH_Xuyen!$R:$R,DDH_Xuyen!$J:$J,'Chuyển Mã'!F31,DDH_Xuyen!$L:$L,'Chuyển Mã'!G31)+SUMIFS(DDH_Thư!$R:$R,DDH_Thư!$J:$J,'Chuyển Mã'!F31,DDH_Thư!$L:$L,'Chuyển Mã'!G31)</f>
        <v>0</v>
      </c>
      <c r="I31" s="60">
        <f>H31*82407</f>
        <v>0</v>
      </c>
      <c r="K31" s="49" t="s">
        <v>545</v>
      </c>
      <c r="L31" s="124"/>
      <c r="M31" s="124"/>
      <c r="N31" s="124"/>
      <c r="O31" s="124"/>
      <c r="P31" s="61"/>
      <c r="R31" s="49" t="s">
        <v>545</v>
      </c>
      <c r="S31" s="48"/>
      <c r="T31" s="41"/>
      <c r="U31" s="49" t="s">
        <v>545</v>
      </c>
      <c r="V31" s="48"/>
      <c r="W31" s="41">
        <f>V31*82407</f>
        <v>0</v>
      </c>
    </row>
    <row r="32" spans="1:23" x14ac:dyDescent="0.25">
      <c r="A32" s="63">
        <v>30</v>
      </c>
      <c r="B32" s="48" t="s">
        <v>2146</v>
      </c>
      <c r="C32" s="160" t="s">
        <v>7266</v>
      </c>
      <c r="D32" s="48"/>
      <c r="E32" s="60">
        <f>D32*106750</f>
        <v>0</v>
      </c>
      <c r="F32" s="48" t="s">
        <v>1771</v>
      </c>
      <c r="G32" s="49" t="s">
        <v>7266</v>
      </c>
      <c r="H32" s="48">
        <f>SUMIFS(DDH_Xuyen!$R:$R,DDH_Xuyen!$J:$J,'Chuyển Mã'!F32,DDH_Xuyen!$L:$L,'Chuyển Mã'!G32)+SUMIFS(DDH_Thư!$R:$R,DDH_Thư!$J:$J,'Chuyển Mã'!F32,DDH_Thư!$L:$L,'Chuyển Mã'!G32)</f>
        <v>0</v>
      </c>
      <c r="I32" s="60">
        <f>H32*106750</f>
        <v>0</v>
      </c>
      <c r="K32" s="49" t="s">
        <v>7266</v>
      </c>
      <c r="L32" s="124"/>
      <c r="M32" s="124"/>
      <c r="N32" s="124"/>
      <c r="O32" s="124"/>
      <c r="P32" s="61"/>
      <c r="R32" s="49" t="s">
        <v>7266</v>
      </c>
      <c r="S32" s="48"/>
      <c r="T32" s="41"/>
      <c r="U32" s="49" t="s">
        <v>7266</v>
      </c>
      <c r="V32" s="48"/>
      <c r="W32" s="41">
        <f>V32*106750</f>
        <v>0</v>
      </c>
    </row>
    <row r="33" spans="1:23" x14ac:dyDescent="0.25">
      <c r="A33" s="63">
        <v>31</v>
      </c>
      <c r="B33" s="48" t="s">
        <v>2146</v>
      </c>
      <c r="C33" s="160" t="s">
        <v>7267</v>
      </c>
      <c r="D33" s="48">
        <f>SUMIF($C$40:$C$633,C33,$D$40:$D$633)</f>
        <v>0</v>
      </c>
      <c r="E33" s="60">
        <f>D33*116611</f>
        <v>0</v>
      </c>
      <c r="F33" s="48" t="s">
        <v>1771</v>
      </c>
      <c r="G33" s="49" t="s">
        <v>7267</v>
      </c>
      <c r="H33" s="48">
        <f>SUMIFS(DDH_Xuyen!$R:$R,DDH_Xuyen!$J:$J,'Chuyển Mã'!F33,DDH_Xuyen!$L:$L,'Chuyển Mã'!G33)+SUMIFS(DDH_Thư!$R:$R,DDH_Thư!$J:$J,'Chuyển Mã'!F33,DDH_Thư!$L:$L,'Chuyển Mã'!G33)</f>
        <v>0</v>
      </c>
      <c r="I33" s="60">
        <f>H389*116611</f>
        <v>0</v>
      </c>
      <c r="K33" s="49" t="s">
        <v>7267</v>
      </c>
      <c r="L33" s="124">
        <f>SUMIFS(Xuat_Tra_Doi!$AJ$3:$AJ$90,Xuat_Tra_Doi!$N$3:$N$90,L$1,Xuat_Tra_Doi!$AC$3:$AC$90,$K33)</f>
        <v>0</v>
      </c>
      <c r="M33" s="124">
        <f>SUMIFS(Xuat_Tra_Doi!$AJ$3:$AJ$90,Xuat_Tra_Doi!$N$3:$N$90,M$1,Xuat_Tra_Doi!$AC$3:$AC$90,$K33)</f>
        <v>0</v>
      </c>
      <c r="N33" s="124">
        <f>SUMIFS(Xuat_Tra_Doi!$AJ$3:$AJ$90,Xuat_Tra_Doi!$N$3:$N$90,N$1,Xuat_Tra_Doi!$AC$3:$AC$90,$K33)</f>
        <v>0</v>
      </c>
      <c r="O33" s="124">
        <f>SUMIFS(Xuat_Tra_Doi!$AJ$3:$AJ$90,Xuat_Tra_Doi!$N$3:$N$90,O$1,Xuat_Tra_Doi!$AC$3:$AC$90,$K33)</f>
        <v>0</v>
      </c>
      <c r="P33" s="61">
        <f t="shared" si="1"/>
        <v>0</v>
      </c>
      <c r="R33" s="49" t="s">
        <v>7267</v>
      </c>
      <c r="S33" s="48">
        <f>SUMIF(TONG_SL!$B$87:$B$116,'Chuyển Mã'!R33,TONG_SL!$E$87:$E$116)</f>
        <v>0</v>
      </c>
      <c r="T33" s="41"/>
      <c r="U33" s="49" t="s">
        <v>7267</v>
      </c>
      <c r="V33" s="48">
        <f t="shared" si="2"/>
        <v>0</v>
      </c>
      <c r="W33" s="41">
        <f>116611</f>
        <v>116611</v>
      </c>
    </row>
    <row r="34" spans="1:23" x14ac:dyDescent="0.25">
      <c r="A34" s="63">
        <v>32</v>
      </c>
      <c r="B34" s="48" t="s">
        <v>2146</v>
      </c>
      <c r="C34" s="161" t="s">
        <v>7674</v>
      </c>
      <c r="D34" s="48">
        <f>SUMIF($C$40:$C$633,C34,$D$40:$D$633)</f>
        <v>51</v>
      </c>
      <c r="E34" s="60">
        <f>D34*41389</f>
        <v>2110839</v>
      </c>
      <c r="F34" s="48" t="s">
        <v>1771</v>
      </c>
      <c r="G34" s="66" t="s">
        <v>7674</v>
      </c>
      <c r="H34" s="48">
        <f>SUMIFS(DDH_Xuyen!$R:$R,DDH_Xuyen!$J:$J,'Chuyển Mã'!F34,DDH_Xuyen!$L:$L,'Chuyển Mã'!G34)+SUMIFS(DDH_Thư!$R:$R,DDH_Thư!$J:$J,'Chuyển Mã'!F34,DDH_Thư!$L:$L,'Chuyển Mã'!G34)</f>
        <v>13</v>
      </c>
      <c r="I34" s="60">
        <f>H34*41389</f>
        <v>538057</v>
      </c>
      <c r="K34" s="164" t="s">
        <v>7674</v>
      </c>
      <c r="L34" s="124">
        <f>SUMIFS(Xuat_Tra_Doi!$AJ$3:$AJ$90,Xuat_Tra_Doi!$N$3:$N$90,L$1,Xuat_Tra_Doi!$AC$3:$AC$90,$K34)</f>
        <v>0</v>
      </c>
      <c r="M34" s="124">
        <f>SUMIFS(Xuat_Tra_Doi!$AJ$3:$AJ$90,Xuat_Tra_Doi!$N$3:$N$90,M$1,Xuat_Tra_Doi!$AC$3:$AC$90,$K34)</f>
        <v>0</v>
      </c>
      <c r="N34" s="124">
        <f>SUMIFS(Xuat_Tra_Doi!$AJ$3:$AJ$90,Xuat_Tra_Doi!$N$3:$N$90,N$1,Xuat_Tra_Doi!$AC$3:$AC$90,$K34)</f>
        <v>0</v>
      </c>
      <c r="O34" s="124">
        <f>SUMIFS(Xuat_Tra_Doi!$AJ$3:$AJ$90,Xuat_Tra_Doi!$N$3:$N$90,O$1,Xuat_Tra_Doi!$AC$3:$AC$90,$K34)</f>
        <v>0</v>
      </c>
      <c r="P34" s="61">
        <f t="shared" si="1"/>
        <v>0</v>
      </c>
      <c r="R34" s="165" t="s">
        <v>7674</v>
      </c>
      <c r="S34" s="48">
        <f>SUMIF(TONG_SL!$B$87:$B$116,'Chuyển Mã'!R34,TONG_SL!$E$87:$E$116)</f>
        <v>115</v>
      </c>
      <c r="T34" s="41">
        <f>S34*41389</f>
        <v>4759735</v>
      </c>
      <c r="U34" s="165" t="s">
        <v>7674</v>
      </c>
      <c r="V34" s="48">
        <f t="shared" si="2"/>
        <v>51</v>
      </c>
      <c r="W34" s="41">
        <f>41389</f>
        <v>41389</v>
      </c>
    </row>
    <row r="35" spans="1:23" x14ac:dyDescent="0.25">
      <c r="E35" s="60">
        <f>SUM(E3:E33)</f>
        <v>1379565992</v>
      </c>
      <c r="I35" s="60">
        <f>SUM(I3:I31)</f>
        <v>2319543673</v>
      </c>
      <c r="K35" s="48"/>
      <c r="L35" s="124">
        <f>IFERROR(SUMIFS(Xuat_Tra_Doi!$AJ$3:$AJ$90,Xuat_Tra_Doi!$L$3:$L$90,$L$2,Xuat_Tra_Doi!$AC$3:$AC$90,K35)," ")</f>
        <v>0</v>
      </c>
      <c r="M35" s="124">
        <f>SUMIFS(Xuat_Tra_Doi!$AJ$3:$AJ$90,Xuat_Tra_Doi!$L$3:$L$90,$M$2,Xuat_Tra_Doi!$AC$3:$AC$90,K35)</f>
        <v>0</v>
      </c>
      <c r="N35" s="124">
        <f>SUMIFS(Xuat_Tra_Doi!$AJ$3:$AJ$90,Xuat_Tra_Doi!$L$3:$L$90,$N$2,Xuat_Tra_Doi!$AC$3:$AC$90,K35)</f>
        <v>0</v>
      </c>
      <c r="O35" s="124">
        <f>SUMIFS(Xuat_Tra_Doi!$AJ$3:$AJ$90,Xuat_Tra_Doi!$L$3:$L$90,$O$2,Xuat_Tra_Doi!$AC$3:$AC$90,K35)</f>
        <v>0</v>
      </c>
      <c r="P35" s="61">
        <f t="shared" si="1"/>
        <v>0</v>
      </c>
      <c r="T35" s="41">
        <f>SUM(T3:T34)</f>
        <v>5018622085</v>
      </c>
      <c r="U35" s="49"/>
      <c r="W35" s="41">
        <f>SUM(W3:W34)</f>
        <v>1281644942</v>
      </c>
    </row>
    <row r="36" spans="1:23" x14ac:dyDescent="0.25">
      <c r="I36" s="60"/>
      <c r="K36" s="48"/>
      <c r="L36" s="124">
        <f>IFERROR(SUMIFS(Xuat_Tra_Doi!$AJ$3:$AJ$90,Xuat_Tra_Doi!$L$3:$L$90,$L$2,Xuat_Tra_Doi!$AC$3:$AC$90,K36)," ")</f>
        <v>0</v>
      </c>
      <c r="M36" s="124">
        <f>SUMIFS(Xuat_Tra_Doi!$AJ$3:$AJ$90,Xuat_Tra_Doi!$L$3:$L$90,$M$2,Xuat_Tra_Doi!$AC$3:$AC$90,K36)</f>
        <v>0</v>
      </c>
      <c r="N36" s="124">
        <f>SUMIFS(Xuat_Tra_Doi!$AJ$3:$AJ$90,Xuat_Tra_Doi!$L$3:$L$90,$N$2,Xuat_Tra_Doi!$AC$3:$AC$90,K36)</f>
        <v>0</v>
      </c>
      <c r="O36" s="124">
        <f>SUMIFS(Xuat_Tra_Doi!$AJ$3:$AJ$90,Xuat_Tra_Doi!$L$3:$L$90,$O$2,Xuat_Tra_Doi!$AC$3:$AC$90,K36)</f>
        <v>0</v>
      </c>
      <c r="P36" s="61">
        <f t="shared" si="1"/>
        <v>0</v>
      </c>
      <c r="T36" s="41">
        <f>S36*41389</f>
        <v>0</v>
      </c>
    </row>
    <row r="37" spans="1:23" x14ac:dyDescent="0.25">
      <c r="G37" s="343" t="s">
        <v>7194</v>
      </c>
      <c r="H37" s="343"/>
      <c r="I37" s="62">
        <f>E35+I35</f>
        <v>3699109665</v>
      </c>
      <c r="K37" s="48"/>
      <c r="L37" s="124">
        <f>IFERROR(SUMIFS(Xuat_Tra_Doi!$AJ$3:$AJ$90,Xuat_Tra_Doi!$L$3:$L$90,$L$2,Xuat_Tra_Doi!$AC$3:$AC$90,K37)," ")</f>
        <v>0</v>
      </c>
      <c r="M37" s="124">
        <f>SUMIFS(Xuat_Tra_Doi!$AJ$3:$AJ$90,Xuat_Tra_Doi!$L$3:$L$90,$M$2,Xuat_Tra_Doi!$AC$3:$AC$90,K37)</f>
        <v>0</v>
      </c>
      <c r="N37" s="124">
        <f>SUMIFS(Xuat_Tra_Doi!$AJ$3:$AJ$90,Xuat_Tra_Doi!$L$3:$L$90,$N$2,Xuat_Tra_Doi!$AC$3:$AC$90,K37)</f>
        <v>0</v>
      </c>
      <c r="O37" s="124">
        <f>SUMIFS(Xuat_Tra_Doi!$AJ$3:$AJ$90,Xuat_Tra_Doi!$L$3:$L$90,$O$2,Xuat_Tra_Doi!$AC$3:$AC$90,K37)</f>
        <v>0</v>
      </c>
      <c r="P37" s="61">
        <f t="shared" si="1"/>
        <v>0</v>
      </c>
      <c r="T37" s="159"/>
    </row>
    <row r="38" spans="1:23" x14ac:dyDescent="0.25">
      <c r="K38" s="48"/>
      <c r="L38" s="124">
        <f>IFERROR(SUMIFS(Xuat_Tra_Doi!$AJ$3:$AJ$90,Xuat_Tra_Doi!$L$3:$L$90,$L$2,Xuat_Tra_Doi!$AC$3:$AC$90,K38)," ")</f>
        <v>0</v>
      </c>
      <c r="M38" s="124">
        <f>SUMIFS(Xuat_Tra_Doi!$AJ$3:$AJ$90,Xuat_Tra_Doi!$L$3:$L$90,$M$2,Xuat_Tra_Doi!$AC$3:$AC$90,K38)</f>
        <v>0</v>
      </c>
      <c r="N38" s="124">
        <f>SUMIFS(Xuat_Tra_Doi!$AJ$3:$AJ$90,Xuat_Tra_Doi!$L$3:$L$90,$N$2,Xuat_Tra_Doi!$AC$3:$AC$90,K38)</f>
        <v>0</v>
      </c>
      <c r="O38" s="124">
        <f>SUMIFS(Xuat_Tra_Doi!$AJ$3:$AJ$90,Xuat_Tra_Doi!$L$3:$L$90,$O$2,Xuat_Tra_Doi!$AC$3:$AC$90,K38)</f>
        <v>0</v>
      </c>
      <c r="P38" s="61">
        <f t="shared" si="1"/>
        <v>0</v>
      </c>
    </row>
    <row r="39" spans="1:23" ht="47.25" x14ac:dyDescent="0.25">
      <c r="B39" s="46"/>
      <c r="C39" s="46" t="s">
        <v>7192</v>
      </c>
      <c r="D39" s="169" t="s">
        <v>7843</v>
      </c>
      <c r="K39" s="48"/>
      <c r="L39" s="124">
        <f>IFERROR(SUMIFS(Xuat_Tra_Doi!$AJ$3:$AJ$90,Xuat_Tra_Doi!$L$3:$L$90,$L$2,Xuat_Tra_Doi!$AC$3:$AC$90,K39)," ")</f>
        <v>0</v>
      </c>
      <c r="M39" s="124">
        <f>SUMIFS(Xuat_Tra_Doi!$AJ$3:$AJ$90,Xuat_Tra_Doi!$L$3:$L$90,$M$2,Xuat_Tra_Doi!$AC$3:$AC$90,K39)</f>
        <v>0</v>
      </c>
      <c r="N39" s="124">
        <f>SUMIFS(Xuat_Tra_Doi!$AJ$3:$AJ$90,Xuat_Tra_Doi!$L$3:$L$90,$N$2,Xuat_Tra_Doi!$AC$3:$AC$90,K39)</f>
        <v>0</v>
      </c>
      <c r="O39" s="124">
        <f>SUMIFS(Xuat_Tra_Doi!$AJ$3:$AJ$90,Xuat_Tra_Doi!$L$3:$L$90,$O$2,Xuat_Tra_Doi!$AC$3:$AC$90,K39)</f>
        <v>0</v>
      </c>
      <c r="P39" s="61">
        <f t="shared" si="1"/>
        <v>0</v>
      </c>
    </row>
    <row r="40" spans="1:23" x14ac:dyDescent="0.25">
      <c r="A40" s="63">
        <v>1</v>
      </c>
      <c r="B40" s="48" t="s">
        <v>71</v>
      </c>
      <c r="C40" s="49" t="s">
        <v>49</v>
      </c>
      <c r="D40" s="48">
        <f>SUMIFS(DDH_Xuyen!$R:$R,DDH_Xuyen!$J:$J,'Chuyển Mã'!B40,DDH_Xuyen!$L:$L,'Chuyển Mã'!C40)+SUMIFS(DDH_Thư!$R:$R,DDH_Thư!$J:$J,'Chuyển Mã'!B40,DDH_Thư!$L:$L,'Chuyển Mã'!C40)</f>
        <v>0</v>
      </c>
    </row>
    <row r="41" spans="1:23" x14ac:dyDescent="0.25">
      <c r="A41" s="63">
        <v>2</v>
      </c>
      <c r="B41" s="48" t="s">
        <v>71</v>
      </c>
      <c r="C41" s="49" t="s">
        <v>28</v>
      </c>
      <c r="D41" s="48">
        <f>SUMIFS(DDH_Xuyen!$R:$R,DDH_Xuyen!$J:$J,'Chuyển Mã'!B41,DDH_Xuyen!$L:$L,'Chuyển Mã'!C41)+SUMIFS(DDH_Thư!$R:$R,DDH_Thư!$J:$J,'Chuyển Mã'!B41,DDH_Thư!$L:$L,'Chuyển Mã'!C41)</f>
        <v>0</v>
      </c>
    </row>
    <row r="42" spans="1:23" x14ac:dyDescent="0.25">
      <c r="A42" s="63">
        <v>3</v>
      </c>
      <c r="B42" s="48" t="s">
        <v>71</v>
      </c>
      <c r="C42" s="49" t="s">
        <v>35</v>
      </c>
      <c r="D42" s="48">
        <f>SUMIFS(DDH_Xuyen!$R:$R,DDH_Xuyen!$J:$J,'Chuyển Mã'!B42,DDH_Xuyen!$L:$L,'Chuyển Mã'!C42)+SUMIFS(DDH_Thư!$R:$R,DDH_Thư!$J:$J,'Chuyển Mã'!B42,DDH_Thư!$L:$L,'Chuyển Mã'!C42)</f>
        <v>0</v>
      </c>
    </row>
    <row r="43" spans="1:23" x14ac:dyDescent="0.25">
      <c r="A43" s="63">
        <v>4</v>
      </c>
      <c r="B43" s="48" t="s">
        <v>71</v>
      </c>
      <c r="C43" s="49" t="s">
        <v>31</v>
      </c>
      <c r="D43" s="48">
        <f>SUMIFS(DDH_Xuyen!$R:$R,DDH_Xuyen!$J:$J,'Chuyển Mã'!B43,DDH_Xuyen!$L:$L,'Chuyển Mã'!C43)+SUMIFS(DDH_Thư!$R:$R,DDH_Thư!$J:$J,'Chuyển Mã'!B43,DDH_Thư!$L:$L,'Chuyển Mã'!C43)</f>
        <v>0</v>
      </c>
    </row>
    <row r="44" spans="1:23" x14ac:dyDescent="0.25">
      <c r="A44" s="63">
        <v>5</v>
      </c>
      <c r="B44" s="48" t="s">
        <v>71</v>
      </c>
      <c r="C44" s="49" t="s">
        <v>38</v>
      </c>
      <c r="D44" s="48">
        <f>SUMIFS(DDH_Xuyen!$R:$R,DDH_Xuyen!$J:$J,'Chuyển Mã'!B44,DDH_Xuyen!$L:$L,'Chuyển Mã'!C44)+SUMIFS(DDH_Thư!$R:$R,DDH_Thư!$J:$J,'Chuyển Mã'!B44,DDH_Thư!$L:$L,'Chuyển Mã'!C44)</f>
        <v>0</v>
      </c>
    </row>
    <row r="45" spans="1:23" x14ac:dyDescent="0.25">
      <c r="A45" s="63">
        <v>6</v>
      </c>
      <c r="B45" s="48" t="s">
        <v>71</v>
      </c>
      <c r="C45" s="49" t="s">
        <v>47</v>
      </c>
      <c r="D45" s="48">
        <f>SUMIFS(DDH_Xuyen!$R:$R,DDH_Xuyen!$J:$J,'Chuyển Mã'!B45,DDH_Xuyen!$L:$L,'Chuyển Mã'!C45)+SUMIFS(DDH_Thư!$R:$R,DDH_Thư!$J:$J,'Chuyển Mã'!B45,DDH_Thư!$L:$L,'Chuyển Mã'!C45)</f>
        <v>0</v>
      </c>
    </row>
    <row r="46" spans="1:23" x14ac:dyDescent="0.25">
      <c r="A46" s="63">
        <v>7</v>
      </c>
      <c r="B46" s="48" t="s">
        <v>71</v>
      </c>
      <c r="C46" s="49" t="s">
        <v>45</v>
      </c>
      <c r="D46" s="48">
        <f>SUMIFS(DDH_Xuyen!$R:$R,DDH_Xuyen!$J:$J,'Chuyển Mã'!B46,DDH_Xuyen!$L:$L,'Chuyển Mã'!C46)+SUMIFS(DDH_Thư!$R:$R,DDH_Thư!$J:$J,'Chuyển Mã'!B46,DDH_Thư!$L:$L,'Chuyển Mã'!C46)</f>
        <v>0</v>
      </c>
    </row>
    <row r="47" spans="1:23" x14ac:dyDescent="0.25">
      <c r="A47" s="63">
        <v>8</v>
      </c>
      <c r="B47" s="48" t="s">
        <v>71</v>
      </c>
      <c r="C47" s="49" t="s">
        <v>33</v>
      </c>
      <c r="D47" s="48">
        <f>SUMIFS(DDH_Xuyen!$R:$R,DDH_Xuyen!$J:$J,'Chuyển Mã'!B47,DDH_Xuyen!$L:$L,'Chuyển Mã'!C47)+SUMIFS(DDH_Thư!$R:$R,DDH_Thư!$J:$J,'Chuyển Mã'!B47,DDH_Thư!$L:$L,'Chuyển Mã'!C47)</f>
        <v>0</v>
      </c>
    </row>
    <row r="48" spans="1:23" x14ac:dyDescent="0.25">
      <c r="A48" s="63">
        <v>9</v>
      </c>
      <c r="B48" s="48" t="s">
        <v>71</v>
      </c>
      <c r="C48" s="49" t="s">
        <v>40</v>
      </c>
      <c r="D48" s="48">
        <f>SUMIFS(DDH_Xuyen!$R:$R,DDH_Xuyen!$J:$J,'Chuyển Mã'!B48,DDH_Xuyen!$L:$L,'Chuyển Mã'!C48)+SUMIFS(DDH_Thư!$R:$R,DDH_Thư!$J:$J,'Chuyển Mã'!B48,DDH_Thư!$L:$L,'Chuyển Mã'!C48)</f>
        <v>0</v>
      </c>
    </row>
    <row r="49" spans="1:4" x14ac:dyDescent="0.25">
      <c r="A49" s="63">
        <v>10</v>
      </c>
      <c r="B49" s="48" t="s">
        <v>71</v>
      </c>
      <c r="C49" s="49" t="s">
        <v>543</v>
      </c>
      <c r="D49" s="48">
        <f>SUMIFS(DDH_Xuyen!$R:$R,DDH_Xuyen!$J:$J,'Chuyển Mã'!B49,DDH_Xuyen!$L:$L,'Chuyển Mã'!C49)+SUMIFS(DDH_Thư!$R:$R,DDH_Thư!$J:$J,'Chuyển Mã'!B49,DDH_Thư!$L:$L,'Chuyển Mã'!C49)</f>
        <v>0</v>
      </c>
    </row>
    <row r="50" spans="1:4" x14ac:dyDescent="0.25">
      <c r="A50" s="63">
        <v>11</v>
      </c>
      <c r="B50" s="48" t="s">
        <v>71</v>
      </c>
      <c r="C50" s="49" t="s">
        <v>53</v>
      </c>
      <c r="D50" s="48">
        <f>SUMIFS(DDH_Xuyen!$R:$R,DDH_Xuyen!$J:$J,'Chuyển Mã'!B50,DDH_Xuyen!$L:$L,'Chuyển Mã'!C50)+SUMIFS(DDH_Thư!$R:$R,DDH_Thư!$J:$J,'Chuyển Mã'!B50,DDH_Thư!$L:$L,'Chuyển Mã'!C50)</f>
        <v>0</v>
      </c>
    </row>
    <row r="51" spans="1:4" x14ac:dyDescent="0.25">
      <c r="A51" s="63">
        <v>12</v>
      </c>
      <c r="B51" s="48" t="s">
        <v>71</v>
      </c>
      <c r="C51" s="49" t="s">
        <v>1762</v>
      </c>
      <c r="D51" s="48">
        <f>SUMIFS(DDH_Xuyen!$R:$R,DDH_Xuyen!$J:$J,'Chuyển Mã'!B51,DDH_Xuyen!$L:$L,'Chuyển Mã'!C51)+SUMIFS(DDH_Thư!$R:$R,DDH_Thư!$J:$J,'Chuyển Mã'!B51,DDH_Thư!$L:$L,'Chuyển Mã'!C51)</f>
        <v>0</v>
      </c>
    </row>
    <row r="52" spans="1:4" x14ac:dyDescent="0.25">
      <c r="A52" s="63">
        <v>13</v>
      </c>
      <c r="B52" s="48" t="s">
        <v>71</v>
      </c>
      <c r="C52" s="49" t="s">
        <v>1704</v>
      </c>
      <c r="D52" s="48">
        <f>SUMIFS(DDH_Xuyen!$R:$R,DDH_Xuyen!$J:$J,'Chuyển Mã'!B52,DDH_Xuyen!$L:$L,'Chuyển Mã'!C52)+SUMIFS(DDH_Thư!$R:$R,DDH_Thư!$J:$J,'Chuyển Mã'!B52,DDH_Thư!$L:$L,'Chuyển Mã'!C52)</f>
        <v>0</v>
      </c>
    </row>
    <row r="53" spans="1:4" x14ac:dyDescent="0.25">
      <c r="A53" s="63">
        <v>14</v>
      </c>
      <c r="B53" s="48" t="s">
        <v>71</v>
      </c>
      <c r="C53" s="49" t="s">
        <v>552</v>
      </c>
      <c r="D53" s="48">
        <f>SUMIFS(DDH_Xuyen!$R:$R,DDH_Xuyen!$J:$J,'Chuyển Mã'!B53,DDH_Xuyen!$L:$L,'Chuyển Mã'!C53)+SUMIFS(DDH_Thư!$R:$R,DDH_Thư!$J:$J,'Chuyển Mã'!B53,DDH_Thư!$L:$L,'Chuyển Mã'!C53)</f>
        <v>0</v>
      </c>
    </row>
    <row r="54" spans="1:4" x14ac:dyDescent="0.25">
      <c r="A54" s="63">
        <v>15</v>
      </c>
      <c r="B54" s="48" t="s">
        <v>71</v>
      </c>
      <c r="C54" s="49" t="s">
        <v>564</v>
      </c>
      <c r="D54" s="48">
        <f>SUMIFS(DDH_Xuyen!$R:$R,DDH_Xuyen!$J:$J,'Chuyển Mã'!B54,DDH_Xuyen!$L:$L,'Chuyển Mã'!C54)+SUMIFS(DDH_Thư!$R:$R,DDH_Thư!$J:$J,'Chuyển Mã'!B54,DDH_Thư!$L:$L,'Chuyển Mã'!C54)</f>
        <v>0</v>
      </c>
    </row>
    <row r="55" spans="1:4" x14ac:dyDescent="0.25">
      <c r="A55" s="63">
        <v>16</v>
      </c>
      <c r="B55" s="48" t="s">
        <v>71</v>
      </c>
      <c r="C55" s="49" t="s">
        <v>554</v>
      </c>
      <c r="D55" s="48">
        <f>SUMIFS(DDH_Xuyen!$R:$R,DDH_Xuyen!$J:$J,'Chuyển Mã'!B55,DDH_Xuyen!$L:$L,'Chuyển Mã'!C55)+SUMIFS(DDH_Thư!$R:$R,DDH_Thư!$J:$J,'Chuyển Mã'!B55,DDH_Thư!$L:$L,'Chuyển Mã'!C55)</f>
        <v>0</v>
      </c>
    </row>
    <row r="56" spans="1:4" x14ac:dyDescent="0.25">
      <c r="A56" s="63">
        <v>17</v>
      </c>
      <c r="B56" s="48" t="s">
        <v>71</v>
      </c>
      <c r="C56" s="49" t="s">
        <v>566</v>
      </c>
      <c r="D56" s="48">
        <f>SUMIFS(DDH_Xuyen!$R:$R,DDH_Xuyen!$J:$J,'Chuyển Mã'!B56,DDH_Xuyen!$L:$L,'Chuyển Mã'!C56)+SUMIFS(DDH_Thư!$R:$R,DDH_Thư!$J:$J,'Chuyển Mã'!B56,DDH_Thư!$L:$L,'Chuyển Mã'!C56)</f>
        <v>0</v>
      </c>
    </row>
    <row r="57" spans="1:4" x14ac:dyDescent="0.25">
      <c r="A57" s="63">
        <v>18</v>
      </c>
      <c r="B57" s="48" t="s">
        <v>71</v>
      </c>
      <c r="C57" s="49" t="s">
        <v>601</v>
      </c>
      <c r="D57" s="48">
        <f>SUMIFS(DDH_Xuyen!$R:$R,DDH_Xuyen!$J:$J,'Chuyển Mã'!B57,DDH_Xuyen!$L:$L,'Chuyển Mã'!C57)+SUMIFS(DDH_Thư!$R:$R,DDH_Thư!$J:$J,'Chuyển Mã'!B57,DDH_Thư!$L:$L,'Chuyển Mã'!C57)</f>
        <v>0</v>
      </c>
    </row>
    <row r="58" spans="1:4" x14ac:dyDescent="0.25">
      <c r="A58" s="63">
        <v>19</v>
      </c>
      <c r="B58" s="48" t="s">
        <v>71</v>
      </c>
      <c r="C58" s="49" t="s">
        <v>549</v>
      </c>
      <c r="D58" s="48">
        <f>SUMIFS(DDH_Xuyen!$R:$R,DDH_Xuyen!$J:$J,'Chuyển Mã'!B58,DDH_Xuyen!$L:$L,'Chuyển Mã'!C58)+SUMIFS(DDH_Thư!$R:$R,DDH_Thư!$J:$J,'Chuyển Mã'!B58,DDH_Thư!$L:$L,'Chuyển Mã'!C58)</f>
        <v>0</v>
      </c>
    </row>
    <row r="59" spans="1:4" x14ac:dyDescent="0.25">
      <c r="A59" s="63">
        <v>20</v>
      </c>
      <c r="B59" s="48" t="s">
        <v>71</v>
      </c>
      <c r="C59" s="49" t="s">
        <v>591</v>
      </c>
      <c r="D59" s="48">
        <f>SUMIFS(DDH_Xuyen!$R:$R,DDH_Xuyen!$J:$J,'Chuyển Mã'!B59,DDH_Xuyen!$L:$L,'Chuyển Mã'!C59)+SUMIFS(DDH_Thư!$R:$R,DDH_Thư!$J:$J,'Chuyển Mã'!B59,DDH_Thư!$L:$L,'Chuyển Mã'!C59)</f>
        <v>0</v>
      </c>
    </row>
    <row r="60" spans="1:4" x14ac:dyDescent="0.25">
      <c r="A60" s="63">
        <v>21</v>
      </c>
      <c r="B60" s="48" t="s">
        <v>71</v>
      </c>
      <c r="C60" s="49" t="s">
        <v>1754</v>
      </c>
      <c r="D60" s="48">
        <f>SUMIFS(DDH_Xuyen!$R:$R,DDH_Xuyen!$J:$J,'Chuyển Mã'!B60,DDH_Xuyen!$L:$L,'Chuyển Mã'!C60)+SUMIFS(DDH_Thư!$R:$R,DDH_Thư!$J:$J,'Chuyển Mã'!B60,DDH_Thư!$L:$L,'Chuyển Mã'!C60)</f>
        <v>0</v>
      </c>
    </row>
    <row r="61" spans="1:4" x14ac:dyDescent="0.25">
      <c r="A61" s="63">
        <v>22</v>
      </c>
      <c r="B61" s="48" t="s">
        <v>71</v>
      </c>
      <c r="C61" s="49" t="s">
        <v>599</v>
      </c>
      <c r="D61" s="48">
        <f>SUMIFS(DDH_Xuyen!$R:$R,DDH_Xuyen!$J:$J,'Chuyển Mã'!B61,DDH_Xuyen!$L:$L,'Chuyển Mã'!C61)+SUMIFS(DDH_Thư!$R:$R,DDH_Thư!$J:$J,'Chuyển Mã'!B61,DDH_Thư!$L:$L,'Chuyển Mã'!C61)</f>
        <v>0</v>
      </c>
    </row>
    <row r="62" spans="1:4" x14ac:dyDescent="0.25">
      <c r="A62" s="63">
        <v>23</v>
      </c>
      <c r="B62" s="48" t="s">
        <v>71</v>
      </c>
      <c r="C62" s="49" t="s">
        <v>559</v>
      </c>
      <c r="D62" s="48">
        <f>SUMIFS(DDH_Xuyen!$R:$R,DDH_Xuyen!$J:$J,'Chuyển Mã'!B62,DDH_Xuyen!$L:$L,'Chuyển Mã'!C62)+SUMIFS(DDH_Thư!$R:$R,DDH_Thư!$J:$J,'Chuyển Mã'!B62,DDH_Thư!$L:$L,'Chuyển Mã'!C62)</f>
        <v>0</v>
      </c>
    </row>
    <row r="63" spans="1:4" x14ac:dyDescent="0.25">
      <c r="B63" s="48" t="s">
        <v>71</v>
      </c>
      <c r="C63" s="49" t="s">
        <v>1716</v>
      </c>
      <c r="D63" s="48">
        <f>SUMIFS(DDH_Xuyen!$R:$R,DDH_Xuyen!$J:$J,'Chuyển Mã'!B63,DDH_Xuyen!$L:$L,'Chuyển Mã'!C63)+SUMIFS(DDH_Thư!$R:$R,DDH_Thư!$J:$J,'Chuyển Mã'!B63,DDH_Thư!$L:$L,'Chuyển Mã'!C63)</f>
        <v>0</v>
      </c>
    </row>
    <row r="64" spans="1:4" x14ac:dyDescent="0.25">
      <c r="B64" s="48" t="s">
        <v>71</v>
      </c>
      <c r="C64" s="49" t="s">
        <v>561</v>
      </c>
      <c r="D64" s="48">
        <f>SUMIFS(DDH_Xuyen!$R:$R,DDH_Xuyen!$J:$J,'Chuyển Mã'!B64,DDH_Xuyen!$L:$L,'Chuyển Mã'!C64)+SUMIFS(DDH_Thư!$R:$R,DDH_Thư!$J:$J,'Chuyển Mã'!B64,DDH_Thư!$L:$L,'Chuyển Mã'!C64)</f>
        <v>0</v>
      </c>
    </row>
    <row r="65" spans="1:4" x14ac:dyDescent="0.25">
      <c r="B65" s="48" t="s">
        <v>71</v>
      </c>
      <c r="C65" s="49" t="s">
        <v>7263</v>
      </c>
      <c r="D65" s="48">
        <f>SUMIFS(DDH_Xuyen!$R:$R,DDH_Xuyen!$J:$J,'Chuyển Mã'!B65,DDH_Xuyen!$L:$L,'Chuyển Mã'!C65)+SUMIFS(DDH_Thư!$R:$R,DDH_Thư!$J:$J,'Chuyển Mã'!B65,DDH_Thư!$L:$L,'Chuyển Mã'!C65)</f>
        <v>0</v>
      </c>
    </row>
    <row r="66" spans="1:4" x14ac:dyDescent="0.25">
      <c r="B66" s="48" t="s">
        <v>71</v>
      </c>
      <c r="C66" s="49" t="s">
        <v>7264</v>
      </c>
      <c r="D66" s="48">
        <f>SUMIFS(DDH_Xuyen!$R:$R,DDH_Xuyen!$J:$J,'Chuyển Mã'!B66,DDH_Xuyen!$L:$L,'Chuyển Mã'!C66)+SUMIFS(DDH_Thư!$R:$R,DDH_Thư!$J:$J,'Chuyển Mã'!B66,DDH_Thư!$L:$L,'Chuyển Mã'!C66)</f>
        <v>0</v>
      </c>
    </row>
    <row r="67" spans="1:4" x14ac:dyDescent="0.25">
      <c r="B67" s="48" t="s">
        <v>71</v>
      </c>
      <c r="C67" s="49" t="s">
        <v>7265</v>
      </c>
      <c r="D67" s="48">
        <f>SUMIFS(DDH_Xuyen!$R:$R,DDH_Xuyen!$J:$J,'Chuyển Mã'!B67,DDH_Xuyen!$L:$L,'Chuyển Mã'!C67)+SUMIFS(DDH_Thư!$R:$R,DDH_Thư!$J:$J,'Chuyển Mã'!B67,DDH_Thư!$L:$L,'Chuyển Mã'!C67)</f>
        <v>0</v>
      </c>
    </row>
    <row r="68" spans="1:4" x14ac:dyDescent="0.25">
      <c r="B68" s="48" t="s">
        <v>71</v>
      </c>
      <c r="C68" s="49" t="s">
        <v>545</v>
      </c>
      <c r="D68" s="48">
        <f>SUMIFS(DDH_Xuyen!$R:$R,DDH_Xuyen!$J:$J,'Chuyển Mã'!B68,DDH_Xuyen!$L:$L,'Chuyển Mã'!C68)+SUMIFS(DDH_Thư!$R:$R,DDH_Thư!$J:$J,'Chuyển Mã'!B68,DDH_Thư!$L:$L,'Chuyển Mã'!C68)</f>
        <v>0</v>
      </c>
    </row>
    <row r="69" spans="1:4" x14ac:dyDescent="0.25">
      <c r="B69" s="48" t="s">
        <v>71</v>
      </c>
      <c r="C69" s="49" t="s">
        <v>7266</v>
      </c>
      <c r="D69" s="48">
        <f>SUMIFS(DDH_Xuyen!$R:$R,DDH_Xuyen!$J:$J,'Chuyển Mã'!B69,DDH_Xuyen!$L:$L,'Chuyển Mã'!C69)+SUMIFS(DDH_Thư!$R:$R,DDH_Thư!$J:$J,'Chuyển Mã'!B69,DDH_Thư!$L:$L,'Chuyển Mã'!C69)</f>
        <v>0</v>
      </c>
    </row>
    <row r="70" spans="1:4" x14ac:dyDescent="0.25">
      <c r="B70" s="48" t="s">
        <v>71</v>
      </c>
      <c r="C70" s="49" t="s">
        <v>7267</v>
      </c>
      <c r="D70" s="48">
        <f>SUMIFS(DDH_Xuyen!$R:$R,DDH_Xuyen!$J:$J,'Chuyển Mã'!B70,DDH_Xuyen!$L:$L,'Chuyển Mã'!C70)+SUMIFS(DDH_Thư!$R:$R,DDH_Thư!$J:$J,'Chuyển Mã'!B70,DDH_Thư!$L:$L,'Chuyển Mã'!C70)</f>
        <v>0</v>
      </c>
    </row>
    <row r="71" spans="1:4" x14ac:dyDescent="0.25">
      <c r="B71" s="48" t="s">
        <v>71</v>
      </c>
      <c r="C71" s="49" t="s">
        <v>7674</v>
      </c>
      <c r="D71" s="48">
        <f>SUMIFS(DDH_Xuyen!$R:$R,DDH_Xuyen!$J:$J,'Chuyển Mã'!B71,DDH_Xuyen!$L:$L,'Chuyển Mã'!C71)+SUMIFS(DDH_Thư!$R:$R,DDH_Thư!$J:$J,'Chuyển Mã'!B71,DDH_Thư!$L:$L,'Chuyển Mã'!C71)</f>
        <v>0</v>
      </c>
    </row>
    <row r="72" spans="1:4" x14ac:dyDescent="0.25">
      <c r="B72" s="48"/>
      <c r="C72" s="48" t="s">
        <v>7192</v>
      </c>
      <c r="D72" s="48">
        <f>SUMIFS(DDH_Xuyen!$R:$R,DDH_Xuyen!$J:$J,'Chuyển Mã'!B72,DDH_Xuyen!$L:$L,'Chuyển Mã'!C72)+SUMIFS(DDH_Thư!$R:$R,DDH_Thư!$J:$J,'Chuyển Mã'!B72,DDH_Thư!$L:$L,'Chuyển Mã'!C72)</f>
        <v>0</v>
      </c>
    </row>
    <row r="73" spans="1:4" x14ac:dyDescent="0.25">
      <c r="A73" s="63">
        <v>1</v>
      </c>
      <c r="B73" s="48" t="s">
        <v>70</v>
      </c>
      <c r="C73" s="49" t="s">
        <v>49</v>
      </c>
      <c r="D73" s="48">
        <f>SUMIFS(DDH_Xuyen!$R:$R,DDH_Xuyen!$J:$J,'Chuyển Mã'!B73,DDH_Xuyen!$L:$L,'Chuyển Mã'!C73)+SUMIFS(DDH_Thư!$R:$R,DDH_Thư!$J:$J,'Chuyển Mã'!B73,DDH_Thư!$L:$L,'Chuyển Mã'!C73)</f>
        <v>739</v>
      </c>
    </row>
    <row r="74" spans="1:4" x14ac:dyDescent="0.25">
      <c r="A74" s="63">
        <v>2</v>
      </c>
      <c r="B74" s="48" t="s">
        <v>70</v>
      </c>
      <c r="C74" s="49" t="s">
        <v>28</v>
      </c>
      <c r="D74" s="48">
        <f>SUMIFS(DDH_Xuyen!$R:$R,DDH_Xuyen!$J:$J,'Chuyển Mã'!B74,DDH_Xuyen!$L:$L,'Chuyển Mã'!C74)+SUMIFS(DDH_Thư!$R:$R,DDH_Thư!$J:$J,'Chuyển Mã'!B74,DDH_Thư!$L:$L,'Chuyển Mã'!C74)</f>
        <v>1598</v>
      </c>
    </row>
    <row r="75" spans="1:4" x14ac:dyDescent="0.25">
      <c r="A75" s="63">
        <v>3</v>
      </c>
      <c r="B75" s="48" t="s">
        <v>70</v>
      </c>
      <c r="C75" s="49" t="s">
        <v>35</v>
      </c>
      <c r="D75" s="48">
        <f>SUMIFS(DDH_Xuyen!$R:$R,DDH_Xuyen!$J:$J,'Chuyển Mã'!B75,DDH_Xuyen!$L:$L,'Chuyển Mã'!C75)+SUMIFS(DDH_Thư!$R:$R,DDH_Thư!$J:$J,'Chuyển Mã'!B75,DDH_Thư!$L:$L,'Chuyển Mã'!C75)</f>
        <v>423</v>
      </c>
    </row>
    <row r="76" spans="1:4" x14ac:dyDescent="0.25">
      <c r="A76" s="63">
        <v>4</v>
      </c>
      <c r="B76" s="48" t="s">
        <v>70</v>
      </c>
      <c r="C76" s="49" t="s">
        <v>31</v>
      </c>
      <c r="D76" s="48">
        <f>SUMIFS(DDH_Xuyen!$R:$R,DDH_Xuyen!$J:$J,'Chuyển Mã'!B76,DDH_Xuyen!$L:$L,'Chuyển Mã'!C76)+SUMIFS(DDH_Thư!$R:$R,DDH_Thư!$J:$J,'Chuyển Mã'!B76,DDH_Thư!$L:$L,'Chuyển Mã'!C76)</f>
        <v>823</v>
      </c>
    </row>
    <row r="77" spans="1:4" x14ac:dyDescent="0.25">
      <c r="A77" s="63">
        <v>5</v>
      </c>
      <c r="B77" s="48" t="s">
        <v>70</v>
      </c>
      <c r="C77" s="49" t="s">
        <v>38</v>
      </c>
      <c r="D77" s="48">
        <f>SUMIFS(DDH_Xuyen!$R:$R,DDH_Xuyen!$J:$J,'Chuyển Mã'!B77,DDH_Xuyen!$L:$L,'Chuyển Mã'!C77)+SUMIFS(DDH_Thư!$R:$R,DDH_Thư!$J:$J,'Chuyển Mã'!B77,DDH_Thư!$L:$L,'Chuyển Mã'!C77)</f>
        <v>339</v>
      </c>
    </row>
    <row r="78" spans="1:4" x14ac:dyDescent="0.25">
      <c r="A78" s="63">
        <v>6</v>
      </c>
      <c r="B78" s="48" t="s">
        <v>70</v>
      </c>
      <c r="C78" s="49" t="s">
        <v>47</v>
      </c>
      <c r="D78" s="48">
        <f>SUMIFS(DDH_Xuyen!$R:$R,DDH_Xuyen!$J:$J,'Chuyển Mã'!B78,DDH_Xuyen!$L:$L,'Chuyển Mã'!C78)+SUMIFS(DDH_Thư!$R:$R,DDH_Thư!$J:$J,'Chuyển Mã'!B78,DDH_Thư!$L:$L,'Chuyển Mã'!C78)</f>
        <v>44</v>
      </c>
    </row>
    <row r="79" spans="1:4" x14ac:dyDescent="0.25">
      <c r="A79" s="63">
        <v>7</v>
      </c>
      <c r="B79" s="48" t="s">
        <v>70</v>
      </c>
      <c r="C79" s="49" t="s">
        <v>45</v>
      </c>
      <c r="D79" s="48">
        <f>SUMIFS(DDH_Xuyen!$R:$R,DDH_Xuyen!$J:$J,'Chuyển Mã'!B79,DDH_Xuyen!$L:$L,'Chuyển Mã'!C79)+SUMIFS(DDH_Thư!$R:$R,DDH_Thư!$J:$J,'Chuyển Mã'!B79,DDH_Thư!$L:$L,'Chuyển Mã'!C79)</f>
        <v>53</v>
      </c>
    </row>
    <row r="80" spans="1:4" x14ac:dyDescent="0.25">
      <c r="A80" s="63">
        <v>8</v>
      </c>
      <c r="B80" s="48" t="s">
        <v>70</v>
      </c>
      <c r="C80" s="49" t="s">
        <v>33</v>
      </c>
      <c r="D80" s="48">
        <f>SUMIFS(DDH_Xuyen!$R:$R,DDH_Xuyen!$J:$J,'Chuyển Mã'!B80,DDH_Xuyen!$L:$L,'Chuyển Mã'!C80)+SUMIFS(DDH_Thư!$R:$R,DDH_Thư!$J:$J,'Chuyển Mã'!B80,DDH_Thư!$L:$L,'Chuyển Mã'!C80)</f>
        <v>895</v>
      </c>
    </row>
    <row r="81" spans="1:4" x14ac:dyDescent="0.25">
      <c r="A81" s="63">
        <v>9</v>
      </c>
      <c r="B81" s="48" t="s">
        <v>70</v>
      </c>
      <c r="C81" s="49" t="s">
        <v>40</v>
      </c>
      <c r="D81" s="48">
        <f>SUMIFS(DDH_Xuyen!$R:$R,DDH_Xuyen!$J:$J,'Chuyển Mã'!B81,DDH_Xuyen!$L:$L,'Chuyển Mã'!C81)+SUMIFS(DDH_Thư!$R:$R,DDH_Thư!$J:$J,'Chuyển Mã'!B81,DDH_Thư!$L:$L,'Chuyển Mã'!C81)</f>
        <v>264</v>
      </c>
    </row>
    <row r="82" spans="1:4" x14ac:dyDescent="0.25">
      <c r="A82" s="63">
        <v>10</v>
      </c>
      <c r="B82" s="48" t="s">
        <v>70</v>
      </c>
      <c r="C82" s="49" t="s">
        <v>543</v>
      </c>
      <c r="D82" s="48">
        <f>SUMIFS(DDH_Xuyen!$R:$R,DDH_Xuyen!$J:$J,'Chuyển Mã'!B82,DDH_Xuyen!$L:$L,'Chuyển Mã'!C82)+SUMIFS(DDH_Thư!$R:$R,DDH_Thư!$J:$J,'Chuyển Mã'!B82,DDH_Thư!$L:$L,'Chuyển Mã'!C82)</f>
        <v>0</v>
      </c>
    </row>
    <row r="83" spans="1:4" x14ac:dyDescent="0.25">
      <c r="A83" s="63">
        <v>11</v>
      </c>
      <c r="B83" s="48" t="s">
        <v>70</v>
      </c>
      <c r="C83" s="49" t="s">
        <v>53</v>
      </c>
      <c r="D83" s="48">
        <f>SUMIFS(DDH_Xuyen!$R:$R,DDH_Xuyen!$J:$J,'Chuyển Mã'!B83,DDH_Xuyen!$L:$L,'Chuyển Mã'!C83)+SUMIFS(DDH_Thư!$R:$R,DDH_Thư!$J:$J,'Chuyển Mã'!B83,DDH_Thư!$L:$L,'Chuyển Mã'!C83)</f>
        <v>46</v>
      </c>
    </row>
    <row r="84" spans="1:4" x14ac:dyDescent="0.25">
      <c r="A84" s="63">
        <v>12</v>
      </c>
      <c r="B84" s="48" t="s">
        <v>70</v>
      </c>
      <c r="C84" s="49" t="s">
        <v>1762</v>
      </c>
      <c r="D84" s="48">
        <f>SUMIFS(DDH_Xuyen!$R:$R,DDH_Xuyen!$J:$J,'Chuyển Mã'!B84,DDH_Xuyen!$L:$L,'Chuyển Mã'!C84)+SUMIFS(DDH_Thư!$R:$R,DDH_Thư!$J:$J,'Chuyển Mã'!B84,DDH_Thư!$L:$L,'Chuyển Mã'!C84)</f>
        <v>15</v>
      </c>
    </row>
    <row r="85" spans="1:4" x14ac:dyDescent="0.25">
      <c r="A85" s="63">
        <v>13</v>
      </c>
      <c r="B85" s="48" t="s">
        <v>70</v>
      </c>
      <c r="C85" s="49" t="s">
        <v>1704</v>
      </c>
      <c r="D85" s="48">
        <f>SUMIFS(DDH_Xuyen!$R:$R,DDH_Xuyen!$J:$J,'Chuyển Mã'!B85,DDH_Xuyen!$L:$L,'Chuyển Mã'!C85)+SUMIFS(DDH_Thư!$R:$R,DDH_Thư!$J:$J,'Chuyển Mã'!B85,DDH_Thư!$L:$L,'Chuyển Mã'!C85)</f>
        <v>10</v>
      </c>
    </row>
    <row r="86" spans="1:4" x14ac:dyDescent="0.25">
      <c r="A86" s="63">
        <v>14</v>
      </c>
      <c r="B86" s="48" t="s">
        <v>70</v>
      </c>
      <c r="C86" s="49" t="s">
        <v>552</v>
      </c>
      <c r="D86" s="48">
        <f>SUMIFS(DDH_Xuyen!$R:$R,DDH_Xuyen!$J:$J,'Chuyển Mã'!B86,DDH_Xuyen!$L:$L,'Chuyển Mã'!C86)+SUMIFS(DDH_Thư!$R:$R,DDH_Thư!$J:$J,'Chuyển Mã'!B86,DDH_Thư!$L:$L,'Chuyển Mã'!C86)</f>
        <v>0</v>
      </c>
    </row>
    <row r="87" spans="1:4" x14ac:dyDescent="0.25">
      <c r="A87" s="63">
        <v>15</v>
      </c>
      <c r="B87" s="48" t="s">
        <v>70</v>
      </c>
      <c r="C87" s="49" t="s">
        <v>564</v>
      </c>
      <c r="D87" s="48">
        <f>SUMIFS(DDH_Xuyen!$R:$R,DDH_Xuyen!$J:$J,'Chuyển Mã'!B87,DDH_Xuyen!$L:$L,'Chuyển Mã'!C87)+SUMIFS(DDH_Thư!$R:$R,DDH_Thư!$J:$J,'Chuyển Mã'!B87,DDH_Thư!$L:$L,'Chuyển Mã'!C87)</f>
        <v>0</v>
      </c>
    </row>
    <row r="88" spans="1:4" x14ac:dyDescent="0.25">
      <c r="A88" s="63">
        <v>16</v>
      </c>
      <c r="B88" s="48" t="s">
        <v>70</v>
      </c>
      <c r="C88" s="49" t="s">
        <v>554</v>
      </c>
      <c r="D88" s="48">
        <f>SUMIFS(DDH_Xuyen!$R:$R,DDH_Xuyen!$J:$J,'Chuyển Mã'!B88,DDH_Xuyen!$L:$L,'Chuyển Mã'!C88)+SUMIFS(DDH_Thư!$R:$R,DDH_Thư!$J:$J,'Chuyển Mã'!B88,DDH_Thư!$L:$L,'Chuyển Mã'!C88)</f>
        <v>0</v>
      </c>
    </row>
    <row r="89" spans="1:4" x14ac:dyDescent="0.25">
      <c r="A89" s="63">
        <v>17</v>
      </c>
      <c r="B89" s="48" t="s">
        <v>70</v>
      </c>
      <c r="C89" s="49" t="s">
        <v>566</v>
      </c>
      <c r="D89" s="48">
        <f>SUMIFS(DDH_Xuyen!$R:$R,DDH_Xuyen!$J:$J,'Chuyển Mã'!B89,DDH_Xuyen!$L:$L,'Chuyển Mã'!C89)+SUMIFS(DDH_Thư!$R:$R,DDH_Thư!$J:$J,'Chuyển Mã'!B89,DDH_Thư!$L:$L,'Chuyển Mã'!C89)</f>
        <v>0</v>
      </c>
    </row>
    <row r="90" spans="1:4" x14ac:dyDescent="0.25">
      <c r="A90" s="63">
        <v>18</v>
      </c>
      <c r="B90" s="48" t="s">
        <v>70</v>
      </c>
      <c r="C90" s="49" t="s">
        <v>601</v>
      </c>
      <c r="D90" s="48">
        <f>SUMIFS(DDH_Xuyen!$R:$R,DDH_Xuyen!$J:$J,'Chuyển Mã'!B90,DDH_Xuyen!$L:$L,'Chuyển Mã'!C90)+SUMIFS(DDH_Thư!$R:$R,DDH_Thư!$J:$J,'Chuyển Mã'!B90,DDH_Thư!$L:$L,'Chuyển Mã'!C90)</f>
        <v>0</v>
      </c>
    </row>
    <row r="91" spans="1:4" x14ac:dyDescent="0.25">
      <c r="A91" s="63">
        <v>19</v>
      </c>
      <c r="B91" s="48" t="s">
        <v>70</v>
      </c>
      <c r="C91" s="49" t="s">
        <v>549</v>
      </c>
      <c r="D91" s="48">
        <f>SUMIFS(DDH_Xuyen!$R:$R,DDH_Xuyen!$J:$J,'Chuyển Mã'!B91,DDH_Xuyen!$L:$L,'Chuyển Mã'!C91)+SUMIFS(DDH_Thư!$R:$R,DDH_Thư!$J:$J,'Chuyển Mã'!B91,DDH_Thư!$L:$L,'Chuyển Mã'!C91)</f>
        <v>10</v>
      </c>
    </row>
    <row r="92" spans="1:4" x14ac:dyDescent="0.25">
      <c r="A92" s="63">
        <v>20</v>
      </c>
      <c r="B92" s="48" t="s">
        <v>70</v>
      </c>
      <c r="C92" s="49" t="s">
        <v>591</v>
      </c>
      <c r="D92" s="48">
        <f>SUMIFS(DDH_Xuyen!$R:$R,DDH_Xuyen!$J:$J,'Chuyển Mã'!B92,DDH_Xuyen!$L:$L,'Chuyển Mã'!C92)+SUMIFS(DDH_Thư!$R:$R,DDH_Thư!$J:$J,'Chuyển Mã'!B92,DDH_Thư!$L:$L,'Chuyển Mã'!C92)</f>
        <v>5</v>
      </c>
    </row>
    <row r="93" spans="1:4" x14ac:dyDescent="0.25">
      <c r="A93" s="63">
        <v>21</v>
      </c>
      <c r="B93" s="48" t="s">
        <v>70</v>
      </c>
      <c r="C93" s="49" t="s">
        <v>1754</v>
      </c>
      <c r="D93" s="48">
        <f>SUMIFS(DDH_Xuyen!$R:$R,DDH_Xuyen!$J:$J,'Chuyển Mã'!B93,DDH_Xuyen!$L:$L,'Chuyển Mã'!C93)+SUMIFS(DDH_Thư!$R:$R,DDH_Thư!$J:$J,'Chuyển Mã'!B93,DDH_Thư!$L:$L,'Chuyển Mã'!C93)</f>
        <v>0</v>
      </c>
    </row>
    <row r="94" spans="1:4" x14ac:dyDescent="0.25">
      <c r="A94" s="63">
        <v>22</v>
      </c>
      <c r="B94" s="48" t="s">
        <v>70</v>
      </c>
      <c r="C94" s="49" t="s">
        <v>599</v>
      </c>
      <c r="D94" s="48">
        <f>SUMIFS(DDH_Xuyen!$R:$R,DDH_Xuyen!$J:$J,'Chuyển Mã'!B94,DDH_Xuyen!$L:$L,'Chuyển Mã'!C94)+SUMIFS(DDH_Thư!$R:$R,DDH_Thư!$J:$J,'Chuyển Mã'!B94,DDH_Thư!$L:$L,'Chuyển Mã'!C94)</f>
        <v>0</v>
      </c>
    </row>
    <row r="95" spans="1:4" x14ac:dyDescent="0.25">
      <c r="A95" s="63">
        <v>23</v>
      </c>
      <c r="B95" s="48" t="s">
        <v>70</v>
      </c>
      <c r="C95" s="49" t="s">
        <v>559</v>
      </c>
      <c r="D95" s="48">
        <f>SUMIFS(DDH_Xuyen!$R:$R,DDH_Xuyen!$J:$J,'Chuyển Mã'!B95,DDH_Xuyen!$L:$L,'Chuyển Mã'!C95)+SUMIFS(DDH_Thư!$R:$R,DDH_Thư!$J:$J,'Chuyển Mã'!B95,DDH_Thư!$L:$L,'Chuyển Mã'!C95)</f>
        <v>0</v>
      </c>
    </row>
    <row r="96" spans="1:4" x14ac:dyDescent="0.25">
      <c r="B96" s="48" t="s">
        <v>70</v>
      </c>
      <c r="C96" s="49" t="s">
        <v>1716</v>
      </c>
      <c r="D96" s="48">
        <f>SUMIFS(DDH_Xuyen!$R:$R,DDH_Xuyen!$J:$J,'Chuyển Mã'!B96,DDH_Xuyen!$L:$L,'Chuyển Mã'!C96)+SUMIFS(DDH_Thư!$R:$R,DDH_Thư!$J:$J,'Chuyển Mã'!B96,DDH_Thư!$L:$L,'Chuyển Mã'!C96)</f>
        <v>0</v>
      </c>
    </row>
    <row r="97" spans="1:4" x14ac:dyDescent="0.25">
      <c r="B97" s="48" t="s">
        <v>70</v>
      </c>
      <c r="C97" s="49" t="s">
        <v>561</v>
      </c>
      <c r="D97" s="48">
        <f>SUMIFS(DDH_Xuyen!$R:$R,DDH_Xuyen!$J:$J,'Chuyển Mã'!B97,DDH_Xuyen!$L:$L,'Chuyển Mã'!C97)+SUMIFS(DDH_Thư!$R:$R,DDH_Thư!$J:$J,'Chuyển Mã'!B97,DDH_Thư!$L:$L,'Chuyển Mã'!C97)</f>
        <v>0</v>
      </c>
    </row>
    <row r="98" spans="1:4" x14ac:dyDescent="0.25">
      <c r="B98" s="48" t="s">
        <v>70</v>
      </c>
      <c r="C98" s="49" t="s">
        <v>7263</v>
      </c>
      <c r="D98" s="48">
        <f>SUMIFS(DDH_Xuyen!$R:$R,DDH_Xuyen!$J:$J,'Chuyển Mã'!B98,DDH_Xuyen!$L:$L,'Chuyển Mã'!C98)+SUMIFS(DDH_Thư!$R:$R,DDH_Thư!$J:$J,'Chuyển Mã'!B98,DDH_Thư!$L:$L,'Chuyển Mã'!C98)</f>
        <v>0</v>
      </c>
    </row>
    <row r="99" spans="1:4" x14ac:dyDescent="0.25">
      <c r="B99" s="48" t="s">
        <v>70</v>
      </c>
      <c r="C99" s="49" t="s">
        <v>7264</v>
      </c>
      <c r="D99" s="48">
        <f>SUMIFS(DDH_Xuyen!$R:$R,DDH_Xuyen!$J:$J,'Chuyển Mã'!B99,DDH_Xuyen!$L:$L,'Chuyển Mã'!C99)+SUMIFS(DDH_Thư!$R:$R,DDH_Thư!$J:$J,'Chuyển Mã'!B99,DDH_Thư!$L:$L,'Chuyển Mã'!C99)</f>
        <v>0</v>
      </c>
    </row>
    <row r="100" spans="1:4" x14ac:dyDescent="0.25">
      <c r="B100" s="48" t="s">
        <v>70</v>
      </c>
      <c r="C100" s="49" t="s">
        <v>7265</v>
      </c>
      <c r="D100" s="48">
        <f>SUMIFS(DDH_Xuyen!$R:$R,DDH_Xuyen!$J:$J,'Chuyển Mã'!B100,DDH_Xuyen!$L:$L,'Chuyển Mã'!C100)+SUMIFS(DDH_Thư!$R:$R,DDH_Thư!$J:$J,'Chuyển Mã'!B100,DDH_Thư!$L:$L,'Chuyển Mã'!C100)</f>
        <v>0</v>
      </c>
    </row>
    <row r="101" spans="1:4" x14ac:dyDescent="0.25">
      <c r="B101" s="48" t="s">
        <v>70</v>
      </c>
      <c r="C101" s="49" t="s">
        <v>545</v>
      </c>
      <c r="D101" s="48">
        <f>SUMIFS(DDH_Xuyen!$R:$R,DDH_Xuyen!$J:$J,'Chuyển Mã'!B101,DDH_Xuyen!$L:$L,'Chuyển Mã'!C101)+SUMIFS(DDH_Thư!$R:$R,DDH_Thư!$J:$J,'Chuyển Mã'!B101,DDH_Thư!$L:$L,'Chuyển Mã'!C101)</f>
        <v>0</v>
      </c>
    </row>
    <row r="102" spans="1:4" x14ac:dyDescent="0.25">
      <c r="B102" s="48" t="s">
        <v>70</v>
      </c>
      <c r="C102" s="49" t="s">
        <v>7266</v>
      </c>
      <c r="D102" s="48">
        <f>SUMIFS(DDH_Xuyen!$R:$R,DDH_Xuyen!$J:$J,'Chuyển Mã'!B102,DDH_Xuyen!$L:$L,'Chuyển Mã'!C102)+SUMIFS(DDH_Thư!$R:$R,DDH_Thư!$J:$J,'Chuyển Mã'!B102,DDH_Thư!$L:$L,'Chuyển Mã'!C102)</f>
        <v>0</v>
      </c>
    </row>
    <row r="103" spans="1:4" x14ac:dyDescent="0.25">
      <c r="B103" s="48" t="s">
        <v>70</v>
      </c>
      <c r="C103" s="49" t="s">
        <v>7267</v>
      </c>
      <c r="D103" s="48">
        <f>SUMIFS(DDH_Xuyen!$R:$R,DDH_Xuyen!$J:$J,'Chuyển Mã'!B103,DDH_Xuyen!$L:$L,'Chuyển Mã'!C103)+SUMIFS(DDH_Thư!$R:$R,DDH_Thư!$J:$J,'Chuyển Mã'!B103,DDH_Thư!$L:$L,'Chuyển Mã'!C103)</f>
        <v>0</v>
      </c>
    </row>
    <row r="104" spans="1:4" x14ac:dyDescent="0.25">
      <c r="B104" s="48" t="s">
        <v>70</v>
      </c>
      <c r="C104" s="49" t="s">
        <v>7674</v>
      </c>
      <c r="D104" s="48">
        <f>SUMIFS(DDH_Xuyen!$R:$R,DDH_Xuyen!$J:$J,'Chuyển Mã'!B104,DDH_Xuyen!$L:$L,'Chuyển Mã'!C104)+SUMIFS(DDH_Thư!$R:$R,DDH_Thư!$J:$J,'Chuyển Mã'!B104,DDH_Thư!$L:$L,'Chuyển Mã'!C104)</f>
        <v>0</v>
      </c>
    </row>
    <row r="105" spans="1:4" x14ac:dyDescent="0.25">
      <c r="B105" s="48"/>
      <c r="C105" s="48" t="s">
        <v>7192</v>
      </c>
      <c r="D105" s="48">
        <f>SUMIFS(DDH_Xuyen!$R:$R,DDH_Xuyen!$J:$J,'Chuyển Mã'!B105,DDH_Xuyen!$L:$L,'Chuyển Mã'!C105)+SUMIFS(DDH_Thư!$R:$R,DDH_Thư!$J:$J,'Chuyển Mã'!B105,DDH_Thư!$L:$L,'Chuyển Mã'!C105)</f>
        <v>0</v>
      </c>
    </row>
    <row r="106" spans="1:4" x14ac:dyDescent="0.25">
      <c r="A106" s="63">
        <v>1</v>
      </c>
      <c r="B106" s="48" t="s">
        <v>1784</v>
      </c>
      <c r="C106" s="49" t="s">
        <v>49</v>
      </c>
      <c r="D106" s="48">
        <f>SUMIFS(DDH_Xuyen!$R:$R,DDH_Xuyen!$J:$J,'Chuyển Mã'!B106,DDH_Xuyen!$L:$L,'Chuyển Mã'!C106)+SUMIFS(DDH_Thư!$R:$R,DDH_Thư!$J:$J,'Chuyển Mã'!B106,DDH_Thư!$L:$L,'Chuyển Mã'!C106)</f>
        <v>965</v>
      </c>
    </row>
    <row r="107" spans="1:4" x14ac:dyDescent="0.25">
      <c r="A107" s="63">
        <v>2</v>
      </c>
      <c r="B107" s="48" t="s">
        <v>1784</v>
      </c>
      <c r="C107" s="49" t="s">
        <v>28</v>
      </c>
      <c r="D107" s="48">
        <f>SUMIFS(DDH_Xuyen!$R:$R,DDH_Xuyen!$J:$J,'Chuyển Mã'!B107,DDH_Xuyen!$L:$L,'Chuyển Mã'!C107)+SUMIFS(DDH_Thư!$R:$R,DDH_Thư!$J:$J,'Chuyển Mã'!B107,DDH_Thư!$L:$L,'Chuyển Mã'!C107)</f>
        <v>1518</v>
      </c>
    </row>
    <row r="108" spans="1:4" x14ac:dyDescent="0.25">
      <c r="A108" s="63">
        <v>3</v>
      </c>
      <c r="B108" s="48" t="s">
        <v>1784</v>
      </c>
      <c r="C108" s="49" t="s">
        <v>35</v>
      </c>
      <c r="D108" s="48">
        <f>SUMIFS(DDH_Xuyen!$R:$R,DDH_Xuyen!$J:$J,'Chuyển Mã'!B108,DDH_Xuyen!$L:$L,'Chuyển Mã'!C108)+SUMIFS(DDH_Thư!$R:$R,DDH_Thư!$J:$J,'Chuyển Mã'!B108,DDH_Thư!$L:$L,'Chuyển Mã'!C108)</f>
        <v>427</v>
      </c>
    </row>
    <row r="109" spans="1:4" x14ac:dyDescent="0.25">
      <c r="A109" s="63">
        <v>4</v>
      </c>
      <c r="B109" s="48" t="s">
        <v>1784</v>
      </c>
      <c r="C109" s="49" t="s">
        <v>31</v>
      </c>
      <c r="D109" s="48">
        <f>SUMIFS(DDH_Xuyen!$R:$R,DDH_Xuyen!$J:$J,'Chuyển Mã'!B109,DDH_Xuyen!$L:$L,'Chuyển Mã'!C109)+SUMIFS(DDH_Thư!$R:$R,DDH_Thư!$J:$J,'Chuyển Mã'!B109,DDH_Thư!$L:$L,'Chuyển Mã'!C109)</f>
        <v>1160</v>
      </c>
    </row>
    <row r="110" spans="1:4" x14ac:dyDescent="0.25">
      <c r="A110" s="63">
        <v>5</v>
      </c>
      <c r="B110" s="48" t="s">
        <v>1784</v>
      </c>
      <c r="C110" s="49" t="s">
        <v>38</v>
      </c>
      <c r="D110" s="48">
        <f>SUMIFS(DDH_Xuyen!$R:$R,DDH_Xuyen!$J:$J,'Chuyển Mã'!B110,DDH_Xuyen!$L:$L,'Chuyển Mã'!C110)+SUMIFS(DDH_Thư!$R:$R,DDH_Thư!$J:$J,'Chuyển Mã'!B110,DDH_Thư!$L:$L,'Chuyển Mã'!C110)</f>
        <v>274</v>
      </c>
    </row>
    <row r="111" spans="1:4" x14ac:dyDescent="0.25">
      <c r="A111" s="63">
        <v>6</v>
      </c>
      <c r="B111" s="48" t="s">
        <v>1784</v>
      </c>
      <c r="C111" s="49" t="s">
        <v>47</v>
      </c>
      <c r="D111" s="48">
        <f>SUMIFS(DDH_Xuyen!$R:$R,DDH_Xuyen!$J:$J,'Chuyển Mã'!B111,DDH_Xuyen!$L:$L,'Chuyển Mã'!C111)+SUMIFS(DDH_Thư!$R:$R,DDH_Thư!$J:$J,'Chuyển Mã'!B111,DDH_Thư!$L:$L,'Chuyển Mã'!C111)</f>
        <v>36</v>
      </c>
    </row>
    <row r="112" spans="1:4" x14ac:dyDescent="0.25">
      <c r="A112" s="63">
        <v>7</v>
      </c>
      <c r="B112" s="48" t="s">
        <v>1784</v>
      </c>
      <c r="C112" s="49" t="s">
        <v>45</v>
      </c>
      <c r="D112" s="48">
        <f>SUMIFS(DDH_Xuyen!$R:$R,DDH_Xuyen!$J:$J,'Chuyển Mã'!B112,DDH_Xuyen!$L:$L,'Chuyển Mã'!C112)+SUMIFS(DDH_Thư!$R:$R,DDH_Thư!$J:$J,'Chuyển Mã'!B112,DDH_Thư!$L:$L,'Chuyển Mã'!C112)</f>
        <v>44</v>
      </c>
    </row>
    <row r="113" spans="1:4" x14ac:dyDescent="0.25">
      <c r="A113" s="63">
        <v>8</v>
      </c>
      <c r="B113" s="48" t="s">
        <v>1784</v>
      </c>
      <c r="C113" s="49" t="s">
        <v>33</v>
      </c>
      <c r="D113" s="48">
        <f>SUMIFS(DDH_Xuyen!$R:$R,DDH_Xuyen!$J:$J,'Chuyển Mã'!B113,DDH_Xuyen!$L:$L,'Chuyển Mã'!C113)+SUMIFS(DDH_Thư!$R:$R,DDH_Thư!$J:$J,'Chuyển Mã'!B113,DDH_Thư!$L:$L,'Chuyển Mã'!C113)</f>
        <v>976</v>
      </c>
    </row>
    <row r="114" spans="1:4" x14ac:dyDescent="0.25">
      <c r="A114" s="63">
        <v>9</v>
      </c>
      <c r="B114" s="48" t="s">
        <v>1784</v>
      </c>
      <c r="C114" s="49" t="s">
        <v>40</v>
      </c>
      <c r="D114" s="48">
        <f>SUMIFS(DDH_Xuyen!$R:$R,DDH_Xuyen!$J:$J,'Chuyển Mã'!B114,DDH_Xuyen!$L:$L,'Chuyển Mã'!C114)+SUMIFS(DDH_Thư!$R:$R,DDH_Thư!$J:$J,'Chuyển Mã'!B114,DDH_Thư!$L:$L,'Chuyển Mã'!C114)</f>
        <v>229</v>
      </c>
    </row>
    <row r="115" spans="1:4" x14ac:dyDescent="0.25">
      <c r="A115" s="63">
        <v>10</v>
      </c>
      <c r="B115" s="48" t="s">
        <v>1784</v>
      </c>
      <c r="C115" s="49" t="s">
        <v>543</v>
      </c>
      <c r="D115" s="48">
        <f>SUMIFS(DDH_Xuyen!$R:$R,DDH_Xuyen!$J:$J,'Chuyển Mã'!B115,DDH_Xuyen!$L:$L,'Chuyển Mã'!C115)+SUMIFS(DDH_Thư!$R:$R,DDH_Thư!$J:$J,'Chuyển Mã'!B115,DDH_Thư!$L:$L,'Chuyển Mã'!C115)</f>
        <v>20</v>
      </c>
    </row>
    <row r="116" spans="1:4" x14ac:dyDescent="0.25">
      <c r="A116" s="63">
        <v>11</v>
      </c>
      <c r="B116" s="48" t="s">
        <v>1784</v>
      </c>
      <c r="C116" s="49" t="s">
        <v>53</v>
      </c>
      <c r="D116" s="48">
        <f>SUMIFS(DDH_Xuyen!$R:$R,DDH_Xuyen!$J:$J,'Chuyển Mã'!B116,DDH_Xuyen!$L:$L,'Chuyển Mã'!C116)+SUMIFS(DDH_Thư!$R:$R,DDH_Thư!$J:$J,'Chuyển Mã'!B116,DDH_Thư!$L:$L,'Chuyển Mã'!C116)</f>
        <v>66</v>
      </c>
    </row>
    <row r="117" spans="1:4" x14ac:dyDescent="0.25">
      <c r="A117" s="63">
        <v>12</v>
      </c>
      <c r="B117" s="48" t="s">
        <v>1784</v>
      </c>
      <c r="C117" s="49" t="s">
        <v>1762</v>
      </c>
      <c r="D117" s="48">
        <f>SUMIFS(DDH_Xuyen!$R:$R,DDH_Xuyen!$J:$J,'Chuyển Mã'!B117,DDH_Xuyen!$L:$L,'Chuyển Mã'!C117)+SUMIFS(DDH_Thư!$R:$R,DDH_Thư!$J:$J,'Chuyển Mã'!B117,DDH_Thư!$L:$L,'Chuyển Mã'!C117)</f>
        <v>0</v>
      </c>
    </row>
    <row r="118" spans="1:4" x14ac:dyDescent="0.25">
      <c r="A118" s="63">
        <v>13</v>
      </c>
      <c r="B118" s="48" t="s">
        <v>1784</v>
      </c>
      <c r="C118" s="49" t="s">
        <v>1704</v>
      </c>
      <c r="D118" s="48">
        <f>SUMIFS(DDH_Xuyen!$R:$R,DDH_Xuyen!$J:$J,'Chuyển Mã'!B118,DDH_Xuyen!$L:$L,'Chuyển Mã'!C118)+SUMIFS(DDH_Thư!$R:$R,DDH_Thư!$J:$J,'Chuyển Mã'!B118,DDH_Thư!$L:$L,'Chuyển Mã'!C118)</f>
        <v>0</v>
      </c>
    </row>
    <row r="119" spans="1:4" x14ac:dyDescent="0.25">
      <c r="A119" s="63">
        <v>14</v>
      </c>
      <c r="B119" s="48" t="s">
        <v>1784</v>
      </c>
      <c r="C119" s="49" t="s">
        <v>552</v>
      </c>
      <c r="D119" s="48">
        <f>SUMIFS(DDH_Xuyen!$R:$R,DDH_Xuyen!$J:$J,'Chuyển Mã'!B119,DDH_Xuyen!$L:$L,'Chuyển Mã'!C119)+SUMIFS(DDH_Thư!$R:$R,DDH_Thư!$J:$J,'Chuyển Mã'!B119,DDH_Thư!$L:$L,'Chuyển Mã'!C119)</f>
        <v>0</v>
      </c>
    </row>
    <row r="120" spans="1:4" x14ac:dyDescent="0.25">
      <c r="A120" s="63">
        <v>15</v>
      </c>
      <c r="B120" s="48" t="s">
        <v>1784</v>
      </c>
      <c r="C120" s="49" t="s">
        <v>564</v>
      </c>
      <c r="D120" s="48">
        <f>SUMIFS(DDH_Xuyen!$R:$R,DDH_Xuyen!$J:$J,'Chuyển Mã'!B120,DDH_Xuyen!$L:$L,'Chuyển Mã'!C120)+SUMIFS(DDH_Thư!$R:$R,DDH_Thư!$J:$J,'Chuyển Mã'!B120,DDH_Thư!$L:$L,'Chuyển Mã'!C120)</f>
        <v>0</v>
      </c>
    </row>
    <row r="121" spans="1:4" x14ac:dyDescent="0.25">
      <c r="A121" s="63">
        <v>16</v>
      </c>
      <c r="B121" s="48" t="s">
        <v>1784</v>
      </c>
      <c r="C121" s="49" t="s">
        <v>554</v>
      </c>
      <c r="D121" s="48">
        <f>SUMIFS(DDH_Xuyen!$R:$R,DDH_Xuyen!$J:$J,'Chuyển Mã'!B121,DDH_Xuyen!$L:$L,'Chuyển Mã'!C121)+SUMIFS(DDH_Thư!$R:$R,DDH_Thư!$J:$J,'Chuyển Mã'!B121,DDH_Thư!$L:$L,'Chuyển Mã'!C121)</f>
        <v>0</v>
      </c>
    </row>
    <row r="122" spans="1:4" x14ac:dyDescent="0.25">
      <c r="A122" s="63">
        <v>17</v>
      </c>
      <c r="B122" s="48" t="s">
        <v>1784</v>
      </c>
      <c r="C122" s="49" t="s">
        <v>566</v>
      </c>
      <c r="D122" s="48">
        <f>SUMIFS(DDH_Xuyen!$R:$R,DDH_Xuyen!$J:$J,'Chuyển Mã'!B122,DDH_Xuyen!$L:$L,'Chuyển Mã'!C122)+SUMIFS(DDH_Thư!$R:$R,DDH_Thư!$J:$J,'Chuyển Mã'!B122,DDH_Thư!$L:$L,'Chuyển Mã'!C122)</f>
        <v>0</v>
      </c>
    </row>
    <row r="123" spans="1:4" x14ac:dyDescent="0.25">
      <c r="A123" s="63">
        <v>18</v>
      </c>
      <c r="B123" s="48" t="s">
        <v>1784</v>
      </c>
      <c r="C123" s="49" t="s">
        <v>601</v>
      </c>
      <c r="D123" s="48">
        <f>SUMIFS(DDH_Xuyen!$R:$R,DDH_Xuyen!$J:$J,'Chuyển Mã'!B123,DDH_Xuyen!$L:$L,'Chuyển Mã'!C123)+SUMIFS(DDH_Thư!$R:$R,DDH_Thư!$J:$J,'Chuyển Mã'!B123,DDH_Thư!$L:$L,'Chuyển Mã'!C123)</f>
        <v>0</v>
      </c>
    </row>
    <row r="124" spans="1:4" x14ac:dyDescent="0.25">
      <c r="A124" s="63">
        <v>19</v>
      </c>
      <c r="B124" s="48" t="s">
        <v>1784</v>
      </c>
      <c r="C124" s="49" t="s">
        <v>549</v>
      </c>
      <c r="D124" s="48">
        <f>SUMIFS(DDH_Xuyen!$R:$R,DDH_Xuyen!$J:$J,'Chuyển Mã'!B124,DDH_Xuyen!$L:$L,'Chuyển Mã'!C124)+SUMIFS(DDH_Thư!$R:$R,DDH_Thư!$J:$J,'Chuyển Mã'!B124,DDH_Thư!$L:$L,'Chuyển Mã'!C124)</f>
        <v>0</v>
      </c>
    </row>
    <row r="125" spans="1:4" x14ac:dyDescent="0.25">
      <c r="A125" s="63">
        <v>20</v>
      </c>
      <c r="B125" s="48" t="s">
        <v>1784</v>
      </c>
      <c r="C125" s="49" t="s">
        <v>591</v>
      </c>
      <c r="D125" s="48">
        <f>SUMIFS(DDH_Xuyen!$R:$R,DDH_Xuyen!$J:$J,'Chuyển Mã'!B125,DDH_Xuyen!$L:$L,'Chuyển Mã'!C125)+SUMIFS(DDH_Thư!$R:$R,DDH_Thư!$J:$J,'Chuyển Mã'!B125,DDH_Thư!$L:$L,'Chuyển Mã'!C125)</f>
        <v>0</v>
      </c>
    </row>
    <row r="126" spans="1:4" ht="14.25" customHeight="1" x14ac:dyDescent="0.25">
      <c r="A126" s="63">
        <v>21</v>
      </c>
      <c r="B126" s="48" t="s">
        <v>1784</v>
      </c>
      <c r="C126" s="49" t="s">
        <v>1754</v>
      </c>
      <c r="D126" s="48">
        <f>SUMIFS(DDH_Xuyen!$R:$R,DDH_Xuyen!$J:$J,'Chuyển Mã'!B126,DDH_Xuyen!$L:$L,'Chuyển Mã'!C126)+SUMIFS(DDH_Thư!$R:$R,DDH_Thư!$J:$J,'Chuyển Mã'!B126,DDH_Thư!$L:$L,'Chuyển Mã'!C126)</f>
        <v>0</v>
      </c>
    </row>
    <row r="127" spans="1:4" x14ac:dyDescent="0.25">
      <c r="A127" s="63">
        <v>22</v>
      </c>
      <c r="B127" s="48" t="s">
        <v>1784</v>
      </c>
      <c r="C127" s="49" t="s">
        <v>599</v>
      </c>
      <c r="D127" s="48">
        <f>SUMIFS(DDH_Xuyen!$R:$R,DDH_Xuyen!$J:$J,'Chuyển Mã'!B127,DDH_Xuyen!$L:$L,'Chuyển Mã'!C127)+SUMIFS(DDH_Thư!$R:$R,DDH_Thư!$J:$J,'Chuyển Mã'!B127,DDH_Thư!$L:$L,'Chuyển Mã'!C127)</f>
        <v>0</v>
      </c>
    </row>
    <row r="128" spans="1:4" x14ac:dyDescent="0.25">
      <c r="A128" s="63">
        <v>23</v>
      </c>
      <c r="B128" s="48" t="s">
        <v>1784</v>
      </c>
      <c r="C128" s="49" t="s">
        <v>559</v>
      </c>
      <c r="D128" s="48">
        <f>SUMIFS(DDH_Xuyen!$R:$R,DDH_Xuyen!$J:$J,'Chuyển Mã'!B128,DDH_Xuyen!$L:$L,'Chuyển Mã'!C128)+SUMIFS(DDH_Thư!$R:$R,DDH_Thư!$J:$J,'Chuyển Mã'!B128,DDH_Thư!$L:$L,'Chuyển Mã'!C128)</f>
        <v>0</v>
      </c>
    </row>
    <row r="129" spans="1:4" x14ac:dyDescent="0.25">
      <c r="B129" s="48" t="s">
        <v>1784</v>
      </c>
      <c r="C129" s="49" t="s">
        <v>1716</v>
      </c>
      <c r="D129" s="48">
        <f>SUMIFS(DDH_Xuyen!$R:$R,DDH_Xuyen!$J:$J,'Chuyển Mã'!B129,DDH_Xuyen!$L:$L,'Chuyển Mã'!C129)+SUMIFS(DDH_Thư!$R:$R,DDH_Thư!$J:$J,'Chuyển Mã'!B129,DDH_Thư!$L:$L,'Chuyển Mã'!C129)</f>
        <v>0</v>
      </c>
    </row>
    <row r="130" spans="1:4" x14ac:dyDescent="0.25">
      <c r="B130" s="48" t="s">
        <v>1784</v>
      </c>
      <c r="C130" s="49" t="s">
        <v>561</v>
      </c>
      <c r="D130" s="48">
        <f>SUMIFS(DDH_Xuyen!$R:$R,DDH_Xuyen!$J:$J,'Chuyển Mã'!B130,DDH_Xuyen!$L:$L,'Chuyển Mã'!C130)+SUMIFS(DDH_Thư!$R:$R,DDH_Thư!$J:$J,'Chuyển Mã'!B130,DDH_Thư!$L:$L,'Chuyển Mã'!C130)</f>
        <v>0</v>
      </c>
    </row>
    <row r="131" spans="1:4" x14ac:dyDescent="0.25">
      <c r="B131" s="48" t="s">
        <v>1784</v>
      </c>
      <c r="C131" s="49" t="s">
        <v>7263</v>
      </c>
      <c r="D131" s="48">
        <f>SUMIFS(DDH_Xuyen!$R:$R,DDH_Xuyen!$J:$J,'Chuyển Mã'!B131,DDH_Xuyen!$L:$L,'Chuyển Mã'!C131)+SUMIFS(DDH_Thư!$R:$R,DDH_Thư!$J:$J,'Chuyển Mã'!B131,DDH_Thư!$L:$L,'Chuyển Mã'!C131)</f>
        <v>0</v>
      </c>
    </row>
    <row r="132" spans="1:4" x14ac:dyDescent="0.25">
      <c r="B132" s="48" t="s">
        <v>1784</v>
      </c>
      <c r="C132" s="49" t="s">
        <v>7264</v>
      </c>
      <c r="D132" s="48">
        <f>SUMIFS(DDH_Xuyen!$R:$R,DDH_Xuyen!$J:$J,'Chuyển Mã'!B132,DDH_Xuyen!$L:$L,'Chuyển Mã'!C132)+SUMIFS(DDH_Thư!$R:$R,DDH_Thư!$J:$J,'Chuyển Mã'!B132,DDH_Thư!$L:$L,'Chuyển Mã'!C132)</f>
        <v>0</v>
      </c>
    </row>
    <row r="133" spans="1:4" x14ac:dyDescent="0.25">
      <c r="B133" s="48" t="s">
        <v>1784</v>
      </c>
      <c r="C133" s="49" t="s">
        <v>7265</v>
      </c>
      <c r="D133" s="48">
        <f>SUMIFS(DDH_Xuyen!$R:$R,DDH_Xuyen!$J:$J,'Chuyển Mã'!B133,DDH_Xuyen!$L:$L,'Chuyển Mã'!C133)+SUMIFS(DDH_Thư!$R:$R,DDH_Thư!$J:$J,'Chuyển Mã'!B133,DDH_Thư!$L:$L,'Chuyển Mã'!C133)</f>
        <v>0</v>
      </c>
    </row>
    <row r="134" spans="1:4" x14ac:dyDescent="0.25">
      <c r="B134" s="48" t="s">
        <v>1784</v>
      </c>
      <c r="C134" s="49" t="s">
        <v>545</v>
      </c>
      <c r="D134" s="48">
        <f>SUMIFS(DDH_Xuyen!$R:$R,DDH_Xuyen!$J:$J,'Chuyển Mã'!B134,DDH_Xuyen!$L:$L,'Chuyển Mã'!C134)+SUMIFS(DDH_Thư!$R:$R,DDH_Thư!$J:$J,'Chuyển Mã'!B134,DDH_Thư!$L:$L,'Chuyển Mã'!C134)</f>
        <v>0</v>
      </c>
    </row>
    <row r="135" spans="1:4" x14ac:dyDescent="0.25">
      <c r="B135" s="48" t="s">
        <v>1784</v>
      </c>
      <c r="C135" s="49" t="s">
        <v>7266</v>
      </c>
      <c r="D135" s="48">
        <f>SUMIFS(DDH_Xuyen!$R:$R,DDH_Xuyen!$J:$J,'Chuyển Mã'!B135,DDH_Xuyen!$L:$L,'Chuyển Mã'!C135)+SUMIFS(DDH_Thư!$R:$R,DDH_Thư!$J:$J,'Chuyển Mã'!B135,DDH_Thư!$L:$L,'Chuyển Mã'!C135)</f>
        <v>0</v>
      </c>
    </row>
    <row r="136" spans="1:4" x14ac:dyDescent="0.25">
      <c r="B136" s="48" t="s">
        <v>1784</v>
      </c>
      <c r="C136" s="49" t="s">
        <v>7267</v>
      </c>
      <c r="D136" s="48">
        <f>SUMIFS(DDH_Xuyen!$R:$R,DDH_Xuyen!$J:$J,'Chuyển Mã'!B136,DDH_Xuyen!$L:$L,'Chuyển Mã'!C136)+SUMIFS(DDH_Thư!$R:$R,DDH_Thư!$J:$J,'Chuyển Mã'!B136,DDH_Thư!$L:$L,'Chuyển Mã'!C136)</f>
        <v>0</v>
      </c>
    </row>
    <row r="137" spans="1:4" x14ac:dyDescent="0.25">
      <c r="B137" s="48" t="s">
        <v>1784</v>
      </c>
      <c r="C137" s="49" t="s">
        <v>7674</v>
      </c>
      <c r="D137" s="48">
        <f>SUMIFS(DDH_Xuyen!$R:$R,DDH_Xuyen!$J:$J,'Chuyển Mã'!B137,DDH_Xuyen!$L:$L,'Chuyển Mã'!C137)+SUMIFS(DDH_Thư!$R:$R,DDH_Thư!$J:$J,'Chuyển Mã'!B137,DDH_Thư!$L:$L,'Chuyển Mã'!C137)</f>
        <v>0</v>
      </c>
    </row>
    <row r="138" spans="1:4" x14ac:dyDescent="0.25">
      <c r="B138" s="48"/>
      <c r="C138" s="48" t="s">
        <v>7192</v>
      </c>
      <c r="D138" s="48">
        <f>SUMIFS(DDH_Xuyen!$R:$R,DDH_Xuyen!$J:$J,'Chuyển Mã'!B138,DDH_Xuyen!$L:$L,'Chuyển Mã'!C138)+SUMIFS(DDH_Thư!$R:$R,DDH_Thư!$J:$J,'Chuyển Mã'!B138,DDH_Thư!$L:$L,'Chuyển Mã'!C138)</f>
        <v>0</v>
      </c>
    </row>
    <row r="139" spans="1:4" x14ac:dyDescent="0.25">
      <c r="A139" s="63">
        <v>1</v>
      </c>
      <c r="B139" s="48" t="s">
        <v>1786</v>
      </c>
      <c r="C139" s="49" t="s">
        <v>49</v>
      </c>
      <c r="D139" s="48">
        <f>SUMIFS(DDH_Xuyen!$R:$R,DDH_Xuyen!$J:$J,'Chuyển Mã'!B139,DDH_Xuyen!$L:$L,'Chuyển Mã'!C139)+SUMIFS(DDH_Thư!$R:$R,DDH_Thư!$J:$J,'Chuyển Mã'!B139,DDH_Thư!$L:$L,'Chuyển Mã'!C139)</f>
        <v>100</v>
      </c>
    </row>
    <row r="140" spans="1:4" x14ac:dyDescent="0.25">
      <c r="A140" s="63">
        <v>2</v>
      </c>
      <c r="B140" s="48" t="s">
        <v>1786</v>
      </c>
      <c r="C140" s="49" t="s">
        <v>28</v>
      </c>
      <c r="D140" s="48">
        <f>SUMIFS(DDH_Xuyen!$R:$R,DDH_Xuyen!$J:$J,'Chuyển Mã'!B140,DDH_Xuyen!$L:$L,'Chuyển Mã'!C140)+SUMIFS(DDH_Thư!$R:$R,DDH_Thư!$J:$J,'Chuyển Mã'!B140,DDH_Thư!$L:$L,'Chuyển Mã'!C140)</f>
        <v>467</v>
      </c>
    </row>
    <row r="141" spans="1:4" x14ac:dyDescent="0.25">
      <c r="A141" s="63">
        <v>3</v>
      </c>
      <c r="B141" s="48" t="s">
        <v>1786</v>
      </c>
      <c r="C141" s="49" t="s">
        <v>35</v>
      </c>
      <c r="D141" s="48">
        <f>SUMIFS(DDH_Xuyen!$R:$R,DDH_Xuyen!$J:$J,'Chuyển Mã'!B141,DDH_Xuyen!$L:$L,'Chuyển Mã'!C141)+SUMIFS(DDH_Thư!$R:$R,DDH_Thư!$J:$J,'Chuyển Mã'!B141,DDH_Thư!$L:$L,'Chuyển Mã'!C141)</f>
        <v>64</v>
      </c>
    </row>
    <row r="142" spans="1:4" x14ac:dyDescent="0.25">
      <c r="A142" s="63">
        <v>4</v>
      </c>
      <c r="B142" s="48" t="s">
        <v>1786</v>
      </c>
      <c r="C142" s="49" t="s">
        <v>31</v>
      </c>
      <c r="D142" s="48">
        <f>SUMIFS(DDH_Xuyen!$R:$R,DDH_Xuyen!$J:$J,'Chuyển Mã'!B142,DDH_Xuyen!$L:$L,'Chuyển Mã'!C142)+SUMIFS(DDH_Thư!$R:$R,DDH_Thư!$J:$J,'Chuyển Mã'!B142,DDH_Thư!$L:$L,'Chuyển Mã'!C142)</f>
        <v>221</v>
      </c>
    </row>
    <row r="143" spans="1:4" x14ac:dyDescent="0.25">
      <c r="A143" s="63">
        <v>5</v>
      </c>
      <c r="B143" s="48" t="s">
        <v>1786</v>
      </c>
      <c r="C143" s="49" t="s">
        <v>38</v>
      </c>
      <c r="D143" s="48">
        <f>SUMIFS(DDH_Xuyen!$R:$R,DDH_Xuyen!$J:$J,'Chuyển Mã'!B143,DDH_Xuyen!$L:$L,'Chuyển Mã'!C143)+SUMIFS(DDH_Thư!$R:$R,DDH_Thư!$J:$J,'Chuyển Mã'!B143,DDH_Thư!$L:$L,'Chuyển Mã'!C143)</f>
        <v>45</v>
      </c>
    </row>
    <row r="144" spans="1:4" x14ac:dyDescent="0.25">
      <c r="A144" s="63">
        <v>6</v>
      </c>
      <c r="B144" s="48" t="s">
        <v>1786</v>
      </c>
      <c r="C144" s="49" t="s">
        <v>47</v>
      </c>
      <c r="D144" s="48">
        <f>SUMIFS(DDH_Xuyen!$R:$R,DDH_Xuyen!$J:$J,'Chuyển Mã'!B144,DDH_Xuyen!$L:$L,'Chuyển Mã'!C144)+SUMIFS(DDH_Thư!$R:$R,DDH_Thư!$J:$J,'Chuyển Mã'!B144,DDH_Thư!$L:$L,'Chuyển Mã'!C144)</f>
        <v>17</v>
      </c>
    </row>
    <row r="145" spans="1:4" x14ac:dyDescent="0.25">
      <c r="A145" s="63">
        <v>7</v>
      </c>
      <c r="B145" s="48" t="s">
        <v>1786</v>
      </c>
      <c r="C145" s="49" t="s">
        <v>45</v>
      </c>
      <c r="D145" s="48">
        <f>SUMIFS(DDH_Xuyen!$R:$R,DDH_Xuyen!$J:$J,'Chuyển Mã'!B145,DDH_Xuyen!$L:$L,'Chuyển Mã'!C145)+SUMIFS(DDH_Thư!$R:$R,DDH_Thư!$J:$J,'Chuyển Mã'!B145,DDH_Thư!$L:$L,'Chuyển Mã'!C145)</f>
        <v>18</v>
      </c>
    </row>
    <row r="146" spans="1:4" x14ac:dyDescent="0.25">
      <c r="A146" s="63">
        <v>8</v>
      </c>
      <c r="B146" s="48" t="s">
        <v>1786</v>
      </c>
      <c r="C146" s="49" t="s">
        <v>33</v>
      </c>
      <c r="D146" s="48">
        <f>SUMIFS(DDH_Xuyen!$R:$R,DDH_Xuyen!$J:$J,'Chuyển Mã'!B146,DDH_Xuyen!$L:$L,'Chuyển Mã'!C146)+SUMIFS(DDH_Thư!$R:$R,DDH_Thư!$J:$J,'Chuyển Mã'!B146,DDH_Thư!$L:$L,'Chuyển Mã'!C146)</f>
        <v>227</v>
      </c>
    </row>
    <row r="147" spans="1:4" x14ac:dyDescent="0.25">
      <c r="A147" s="63">
        <v>9</v>
      </c>
      <c r="B147" s="48" t="s">
        <v>1786</v>
      </c>
      <c r="C147" s="49" t="s">
        <v>40</v>
      </c>
      <c r="D147" s="48">
        <f>SUMIFS(DDH_Xuyen!$R:$R,DDH_Xuyen!$J:$J,'Chuyển Mã'!B147,DDH_Xuyen!$L:$L,'Chuyển Mã'!C147)+SUMIFS(DDH_Thư!$R:$R,DDH_Thư!$J:$J,'Chuyển Mã'!B147,DDH_Thư!$L:$L,'Chuyển Mã'!C147)</f>
        <v>44</v>
      </c>
    </row>
    <row r="148" spans="1:4" x14ac:dyDescent="0.25">
      <c r="A148" s="63">
        <v>10</v>
      </c>
      <c r="B148" s="48" t="s">
        <v>1786</v>
      </c>
      <c r="C148" s="49" t="s">
        <v>543</v>
      </c>
      <c r="D148" s="48">
        <f>SUMIFS(DDH_Xuyen!$R:$R,DDH_Xuyen!$J:$J,'Chuyển Mã'!B148,DDH_Xuyen!$L:$L,'Chuyển Mã'!C148)+SUMIFS(DDH_Thư!$R:$R,DDH_Thư!$J:$J,'Chuyển Mã'!B148,DDH_Thư!$L:$L,'Chuyển Mã'!C148)</f>
        <v>64</v>
      </c>
    </row>
    <row r="149" spans="1:4" x14ac:dyDescent="0.25">
      <c r="A149" s="63">
        <v>11</v>
      </c>
      <c r="B149" s="48" t="s">
        <v>1786</v>
      </c>
      <c r="C149" s="49" t="s">
        <v>53</v>
      </c>
      <c r="D149" s="48">
        <f>SUMIFS(DDH_Xuyen!$R:$R,DDH_Xuyen!$J:$J,'Chuyển Mã'!B149,DDH_Xuyen!$L:$L,'Chuyển Mã'!C149)+SUMIFS(DDH_Thư!$R:$R,DDH_Thư!$J:$J,'Chuyển Mã'!B149,DDH_Thư!$L:$L,'Chuyển Mã'!C149)</f>
        <v>34</v>
      </c>
    </row>
    <row r="150" spans="1:4" x14ac:dyDescent="0.25">
      <c r="A150" s="63">
        <v>12</v>
      </c>
      <c r="B150" s="48" t="s">
        <v>1786</v>
      </c>
      <c r="C150" s="49" t="s">
        <v>1762</v>
      </c>
      <c r="D150" s="48">
        <f>SUMIFS(DDH_Xuyen!$R:$R,DDH_Xuyen!$J:$J,'Chuyển Mã'!B150,DDH_Xuyen!$L:$L,'Chuyển Mã'!C150)+SUMIFS(DDH_Thư!$R:$R,DDH_Thư!$J:$J,'Chuyển Mã'!B150,DDH_Thư!$L:$L,'Chuyển Mã'!C150)</f>
        <v>0</v>
      </c>
    </row>
    <row r="151" spans="1:4" x14ac:dyDescent="0.25">
      <c r="A151" s="63">
        <v>13</v>
      </c>
      <c r="B151" s="48" t="s">
        <v>1786</v>
      </c>
      <c r="C151" s="49" t="s">
        <v>1704</v>
      </c>
      <c r="D151" s="48">
        <f>SUMIFS(DDH_Xuyen!$R:$R,DDH_Xuyen!$J:$J,'Chuyển Mã'!B151,DDH_Xuyen!$L:$L,'Chuyển Mã'!C151)+SUMIFS(DDH_Thư!$R:$R,DDH_Thư!$J:$J,'Chuyển Mã'!B151,DDH_Thư!$L:$L,'Chuyển Mã'!C151)</f>
        <v>0</v>
      </c>
    </row>
    <row r="152" spans="1:4" x14ac:dyDescent="0.25">
      <c r="A152" s="63">
        <v>14</v>
      </c>
      <c r="B152" s="48" t="s">
        <v>1786</v>
      </c>
      <c r="C152" s="49" t="s">
        <v>552</v>
      </c>
      <c r="D152" s="48">
        <f>SUMIFS(DDH_Xuyen!$R:$R,DDH_Xuyen!$J:$J,'Chuyển Mã'!B152,DDH_Xuyen!$L:$L,'Chuyển Mã'!C152)+SUMIFS(DDH_Thư!$R:$R,DDH_Thư!$J:$J,'Chuyển Mã'!B152,DDH_Thư!$L:$L,'Chuyển Mã'!C152)</f>
        <v>281</v>
      </c>
    </row>
    <row r="153" spans="1:4" x14ac:dyDescent="0.25">
      <c r="A153" s="63">
        <v>15</v>
      </c>
      <c r="B153" s="48" t="s">
        <v>1786</v>
      </c>
      <c r="C153" s="49" t="s">
        <v>564</v>
      </c>
      <c r="D153" s="48">
        <f>SUMIFS(DDH_Xuyen!$R:$R,DDH_Xuyen!$J:$J,'Chuyển Mã'!B153,DDH_Xuyen!$L:$L,'Chuyển Mã'!C153)+SUMIFS(DDH_Thư!$R:$R,DDH_Thư!$J:$J,'Chuyển Mã'!B153,DDH_Thư!$L:$L,'Chuyển Mã'!C153)</f>
        <v>9</v>
      </c>
    </row>
    <row r="154" spans="1:4" x14ac:dyDescent="0.25">
      <c r="A154" s="63">
        <v>16</v>
      </c>
      <c r="B154" s="48" t="s">
        <v>1786</v>
      </c>
      <c r="C154" s="49" t="s">
        <v>554</v>
      </c>
      <c r="D154" s="48">
        <f>SUMIFS(DDH_Xuyen!$R:$R,DDH_Xuyen!$J:$J,'Chuyển Mã'!B154,DDH_Xuyen!$L:$L,'Chuyển Mã'!C154)+SUMIFS(DDH_Thư!$R:$R,DDH_Thư!$J:$J,'Chuyển Mã'!B154,DDH_Thư!$L:$L,'Chuyển Mã'!C154)</f>
        <v>122</v>
      </c>
    </row>
    <row r="155" spans="1:4" x14ac:dyDescent="0.25">
      <c r="A155" s="63">
        <v>17</v>
      </c>
      <c r="B155" s="48" t="s">
        <v>1786</v>
      </c>
      <c r="C155" s="49" t="s">
        <v>566</v>
      </c>
      <c r="D155" s="48">
        <f>SUMIFS(DDH_Xuyen!$R:$R,DDH_Xuyen!$J:$J,'Chuyển Mã'!B155,DDH_Xuyen!$L:$L,'Chuyển Mã'!C155)+SUMIFS(DDH_Thư!$R:$R,DDH_Thư!$J:$J,'Chuyển Mã'!B155,DDH_Thư!$L:$L,'Chuyển Mã'!C155)</f>
        <v>81</v>
      </c>
    </row>
    <row r="156" spans="1:4" x14ac:dyDescent="0.25">
      <c r="A156" s="63">
        <v>18</v>
      </c>
      <c r="B156" s="48" t="s">
        <v>1786</v>
      </c>
      <c r="C156" s="49" t="s">
        <v>601</v>
      </c>
      <c r="D156" s="48">
        <f>SUMIFS(DDH_Xuyen!$R:$R,DDH_Xuyen!$J:$J,'Chuyển Mã'!B156,DDH_Xuyen!$L:$L,'Chuyển Mã'!C156)+SUMIFS(DDH_Thư!$R:$R,DDH_Thư!$J:$J,'Chuyển Mã'!B156,DDH_Thư!$L:$L,'Chuyển Mã'!C156)</f>
        <v>36</v>
      </c>
    </row>
    <row r="157" spans="1:4" x14ac:dyDescent="0.25">
      <c r="A157" s="63">
        <v>19</v>
      </c>
      <c r="B157" s="48" t="s">
        <v>1786</v>
      </c>
      <c r="C157" s="49" t="s">
        <v>549</v>
      </c>
      <c r="D157" s="48">
        <f>SUMIFS(DDH_Xuyen!$R:$R,DDH_Xuyen!$J:$J,'Chuyển Mã'!B157,DDH_Xuyen!$L:$L,'Chuyển Mã'!C157)+SUMIFS(DDH_Thư!$R:$R,DDH_Thư!$J:$J,'Chuyển Mã'!B157,DDH_Thư!$L:$L,'Chuyển Mã'!C157)</f>
        <v>0</v>
      </c>
    </row>
    <row r="158" spans="1:4" x14ac:dyDescent="0.25">
      <c r="A158" s="63">
        <v>20</v>
      </c>
      <c r="B158" s="48" t="s">
        <v>1786</v>
      </c>
      <c r="C158" s="49" t="s">
        <v>591</v>
      </c>
      <c r="D158" s="48">
        <f>SUMIFS(DDH_Xuyen!$R:$R,DDH_Xuyen!$J:$J,'Chuyển Mã'!B158,DDH_Xuyen!$L:$L,'Chuyển Mã'!C158)+SUMIFS(DDH_Thư!$R:$R,DDH_Thư!$J:$J,'Chuyển Mã'!B158,DDH_Thư!$L:$L,'Chuyển Mã'!C158)</f>
        <v>0</v>
      </c>
    </row>
    <row r="159" spans="1:4" x14ac:dyDescent="0.25">
      <c r="A159" s="63">
        <v>21</v>
      </c>
      <c r="B159" s="48" t="s">
        <v>1786</v>
      </c>
      <c r="C159" s="49" t="s">
        <v>1754</v>
      </c>
      <c r="D159" s="48">
        <f>SUMIFS(DDH_Xuyen!$R:$R,DDH_Xuyen!$J:$J,'Chuyển Mã'!B159,DDH_Xuyen!$L:$L,'Chuyển Mã'!C159)+SUMIFS(DDH_Thư!$R:$R,DDH_Thư!$J:$J,'Chuyển Mã'!B159,DDH_Thư!$L:$L,'Chuyển Mã'!C159)</f>
        <v>0</v>
      </c>
    </row>
    <row r="160" spans="1:4" x14ac:dyDescent="0.25">
      <c r="A160" s="63">
        <v>22</v>
      </c>
      <c r="B160" s="48" t="s">
        <v>1786</v>
      </c>
      <c r="C160" s="49" t="s">
        <v>599</v>
      </c>
      <c r="D160" s="48">
        <f>SUMIFS(DDH_Xuyen!$R:$R,DDH_Xuyen!$J:$J,'Chuyển Mã'!B160,DDH_Xuyen!$L:$L,'Chuyển Mã'!C160)+SUMIFS(DDH_Thư!$R:$R,DDH_Thư!$J:$J,'Chuyển Mã'!B160,DDH_Thư!$L:$L,'Chuyển Mã'!C160)</f>
        <v>36</v>
      </c>
    </row>
    <row r="161" spans="1:4" x14ac:dyDescent="0.25">
      <c r="A161" s="63">
        <v>23</v>
      </c>
      <c r="B161" s="48" t="s">
        <v>1786</v>
      </c>
      <c r="C161" s="49" t="s">
        <v>559</v>
      </c>
      <c r="D161" s="48">
        <f>SUMIFS(DDH_Xuyen!$R:$R,DDH_Xuyen!$J:$J,'Chuyển Mã'!B161,DDH_Xuyen!$L:$L,'Chuyển Mã'!C161)+SUMIFS(DDH_Thư!$R:$R,DDH_Thư!$J:$J,'Chuyển Mã'!B161,DDH_Thư!$L:$L,'Chuyển Mã'!C161)</f>
        <v>12</v>
      </c>
    </row>
    <row r="162" spans="1:4" x14ac:dyDescent="0.25">
      <c r="B162" s="48" t="s">
        <v>1786</v>
      </c>
      <c r="C162" s="49" t="s">
        <v>1716</v>
      </c>
      <c r="D162" s="48">
        <f>SUMIFS(DDH_Xuyen!$R:$R,DDH_Xuyen!$J:$J,'Chuyển Mã'!B162,DDH_Xuyen!$L:$L,'Chuyển Mã'!C162)+SUMIFS(DDH_Thư!$R:$R,DDH_Thư!$J:$J,'Chuyển Mã'!B162,DDH_Thư!$L:$L,'Chuyển Mã'!C162)</f>
        <v>0</v>
      </c>
    </row>
    <row r="163" spans="1:4" x14ac:dyDescent="0.25">
      <c r="B163" s="48" t="s">
        <v>1786</v>
      </c>
      <c r="C163" s="49" t="s">
        <v>561</v>
      </c>
      <c r="D163" s="48">
        <f>SUMIFS(DDH_Xuyen!$R:$R,DDH_Xuyen!$J:$J,'Chuyển Mã'!B163,DDH_Xuyen!$L:$L,'Chuyển Mã'!C163)+SUMIFS(DDH_Thư!$R:$R,DDH_Thư!$J:$J,'Chuyển Mã'!B163,DDH_Thư!$L:$L,'Chuyển Mã'!C163)</f>
        <v>0</v>
      </c>
    </row>
    <row r="164" spans="1:4" x14ac:dyDescent="0.25">
      <c r="B164" s="48" t="s">
        <v>1786</v>
      </c>
      <c r="C164" s="49" t="s">
        <v>7263</v>
      </c>
      <c r="D164" s="48">
        <f>SUMIFS(DDH_Xuyen!$R:$R,DDH_Xuyen!$J:$J,'Chuyển Mã'!B164,DDH_Xuyen!$L:$L,'Chuyển Mã'!C164)+SUMIFS(DDH_Thư!$R:$R,DDH_Thư!$J:$J,'Chuyển Mã'!B164,DDH_Thư!$L:$L,'Chuyển Mã'!C164)</f>
        <v>0</v>
      </c>
    </row>
    <row r="165" spans="1:4" x14ac:dyDescent="0.25">
      <c r="B165" s="48" t="s">
        <v>1786</v>
      </c>
      <c r="C165" s="49" t="s">
        <v>7264</v>
      </c>
      <c r="D165" s="48">
        <f>SUMIFS(DDH_Xuyen!$R:$R,DDH_Xuyen!$J:$J,'Chuyển Mã'!B165,DDH_Xuyen!$L:$L,'Chuyển Mã'!C165)+SUMIFS(DDH_Thư!$R:$R,DDH_Thư!$J:$J,'Chuyển Mã'!B165,DDH_Thư!$L:$L,'Chuyển Mã'!C165)</f>
        <v>0</v>
      </c>
    </row>
    <row r="166" spans="1:4" x14ac:dyDescent="0.25">
      <c r="B166" s="48" t="s">
        <v>1786</v>
      </c>
      <c r="C166" s="49" t="s">
        <v>7265</v>
      </c>
      <c r="D166" s="48">
        <f>SUMIFS(DDH_Xuyen!$R:$R,DDH_Xuyen!$J:$J,'Chuyển Mã'!B166,DDH_Xuyen!$L:$L,'Chuyển Mã'!C166)+SUMIFS(DDH_Thư!$R:$R,DDH_Thư!$J:$J,'Chuyển Mã'!B166,DDH_Thư!$L:$L,'Chuyển Mã'!C166)</f>
        <v>0</v>
      </c>
    </row>
    <row r="167" spans="1:4" x14ac:dyDescent="0.25">
      <c r="B167" s="48" t="s">
        <v>1786</v>
      </c>
      <c r="C167" s="49" t="s">
        <v>545</v>
      </c>
      <c r="D167" s="48">
        <f>SUMIFS(DDH_Xuyen!$R:$R,DDH_Xuyen!$J:$J,'Chuyển Mã'!B167,DDH_Xuyen!$L:$L,'Chuyển Mã'!C167)+SUMIFS(DDH_Thư!$R:$R,DDH_Thư!$J:$J,'Chuyển Mã'!B167,DDH_Thư!$L:$L,'Chuyển Mã'!C167)</f>
        <v>0</v>
      </c>
    </row>
    <row r="168" spans="1:4" x14ac:dyDescent="0.25">
      <c r="B168" s="48" t="s">
        <v>1786</v>
      </c>
      <c r="C168" s="49" t="s">
        <v>7266</v>
      </c>
      <c r="D168" s="48">
        <f>SUMIFS(DDH_Xuyen!$R:$R,DDH_Xuyen!$J:$J,'Chuyển Mã'!B168,DDH_Xuyen!$L:$L,'Chuyển Mã'!C168)+SUMIFS(DDH_Thư!$R:$R,DDH_Thư!$J:$J,'Chuyển Mã'!B168,DDH_Thư!$L:$L,'Chuyển Mã'!C168)</f>
        <v>0</v>
      </c>
    </row>
    <row r="169" spans="1:4" x14ac:dyDescent="0.25">
      <c r="B169" s="48" t="s">
        <v>1786</v>
      </c>
      <c r="C169" s="49" t="s">
        <v>7267</v>
      </c>
      <c r="D169" s="48">
        <f>SUMIFS(DDH_Xuyen!$R:$R,DDH_Xuyen!$J:$J,'Chuyển Mã'!B169,DDH_Xuyen!$L:$L,'Chuyển Mã'!C169)+SUMIFS(DDH_Thư!$R:$R,DDH_Thư!$J:$J,'Chuyển Mã'!B169,DDH_Thư!$L:$L,'Chuyển Mã'!C169)</f>
        <v>0</v>
      </c>
    </row>
    <row r="170" spans="1:4" x14ac:dyDescent="0.25">
      <c r="A170" s="63">
        <v>24</v>
      </c>
      <c r="B170" s="48" t="s">
        <v>1786</v>
      </c>
      <c r="C170" s="49" t="s">
        <v>7674</v>
      </c>
      <c r="D170" s="48">
        <f>SUMIFS(DDH_Xuyen!$R:$R,DDH_Xuyen!$J:$J,'Chuyển Mã'!B170,DDH_Xuyen!$L:$L,'Chuyển Mã'!C170)+SUMIFS(DDH_Thư!$R:$R,DDH_Thư!$J:$J,'Chuyển Mã'!B170,DDH_Thư!$L:$L,'Chuyển Mã'!C170)</f>
        <v>31</v>
      </c>
    </row>
    <row r="171" spans="1:4" x14ac:dyDescent="0.25">
      <c r="B171" s="48"/>
      <c r="C171" s="48" t="s">
        <v>7192</v>
      </c>
      <c r="D171" s="48">
        <f>SUMIFS(DDH_Xuyen!$R:$R,DDH_Xuyen!$J:$J,'Chuyển Mã'!B171,DDH_Xuyen!$L:$L,'Chuyển Mã'!C171)+SUMIFS(DDH_Thư!$R:$R,DDH_Thư!$J:$J,'Chuyển Mã'!B171,DDH_Thư!$L:$L,'Chuyển Mã'!C171)</f>
        <v>0</v>
      </c>
    </row>
    <row r="172" spans="1:4" x14ac:dyDescent="0.25">
      <c r="A172" s="63">
        <v>1</v>
      </c>
      <c r="B172" s="48" t="s">
        <v>1788</v>
      </c>
      <c r="C172" s="49" t="s">
        <v>49</v>
      </c>
      <c r="D172" s="48">
        <f>SUMIFS(DDH_Xuyen!$R:$R,DDH_Xuyen!$J:$J,'Chuyển Mã'!B172,DDH_Xuyen!$L:$L,'Chuyển Mã'!C172)+SUMIFS(DDH_Thư!$R:$R,DDH_Thư!$J:$J,'Chuyển Mã'!B172,DDH_Thư!$L:$L,'Chuyển Mã'!C172)</f>
        <v>609</v>
      </c>
    </row>
    <row r="173" spans="1:4" x14ac:dyDescent="0.25">
      <c r="A173" s="63">
        <v>2</v>
      </c>
      <c r="B173" s="48" t="s">
        <v>1788</v>
      </c>
      <c r="C173" s="49" t="s">
        <v>28</v>
      </c>
      <c r="D173" s="48">
        <f>SUMIFS(DDH_Xuyen!$R:$R,DDH_Xuyen!$J:$J,'Chuyển Mã'!B173,DDH_Xuyen!$L:$L,'Chuyển Mã'!C173)+SUMIFS(DDH_Thư!$R:$R,DDH_Thư!$J:$J,'Chuyển Mã'!B173,DDH_Thư!$L:$L,'Chuyển Mã'!C173)</f>
        <v>1628</v>
      </c>
    </row>
    <row r="174" spans="1:4" x14ac:dyDescent="0.25">
      <c r="A174" s="63">
        <v>3</v>
      </c>
      <c r="B174" s="48" t="s">
        <v>1788</v>
      </c>
      <c r="C174" s="49" t="s">
        <v>35</v>
      </c>
      <c r="D174" s="48">
        <f>SUMIFS(DDH_Xuyen!$R:$R,DDH_Xuyen!$J:$J,'Chuyển Mã'!B174,DDH_Xuyen!$L:$L,'Chuyển Mã'!C174)+SUMIFS(DDH_Thư!$R:$R,DDH_Thư!$J:$J,'Chuyển Mã'!B174,DDH_Thư!$L:$L,'Chuyển Mã'!C174)</f>
        <v>390</v>
      </c>
    </row>
    <row r="175" spans="1:4" x14ac:dyDescent="0.25">
      <c r="A175" s="63">
        <v>4</v>
      </c>
      <c r="B175" s="48" t="s">
        <v>1788</v>
      </c>
      <c r="C175" s="49" t="s">
        <v>31</v>
      </c>
      <c r="D175" s="48">
        <f>SUMIFS(DDH_Xuyen!$R:$R,DDH_Xuyen!$J:$J,'Chuyển Mã'!B175,DDH_Xuyen!$L:$L,'Chuyển Mã'!C175)+SUMIFS(DDH_Thư!$R:$R,DDH_Thư!$J:$J,'Chuyển Mã'!B175,DDH_Thư!$L:$L,'Chuyển Mã'!C175)</f>
        <v>864</v>
      </c>
    </row>
    <row r="176" spans="1:4" x14ac:dyDescent="0.25">
      <c r="A176" s="63">
        <v>5</v>
      </c>
      <c r="B176" s="48" t="s">
        <v>1788</v>
      </c>
      <c r="C176" s="49" t="s">
        <v>38</v>
      </c>
      <c r="D176" s="48">
        <f>SUMIFS(DDH_Xuyen!$R:$R,DDH_Xuyen!$J:$J,'Chuyển Mã'!B176,DDH_Xuyen!$L:$L,'Chuyển Mã'!C176)+SUMIFS(DDH_Thư!$R:$R,DDH_Thư!$J:$J,'Chuyển Mã'!B176,DDH_Thư!$L:$L,'Chuyển Mã'!C176)</f>
        <v>167</v>
      </c>
    </row>
    <row r="177" spans="1:4" x14ac:dyDescent="0.25">
      <c r="A177" s="63">
        <v>6</v>
      </c>
      <c r="B177" s="48" t="s">
        <v>1788</v>
      </c>
      <c r="C177" s="49" t="s">
        <v>47</v>
      </c>
      <c r="D177" s="48">
        <f>SUMIFS(DDH_Xuyen!$R:$R,DDH_Xuyen!$J:$J,'Chuyển Mã'!B177,DDH_Xuyen!$L:$L,'Chuyển Mã'!C177)+SUMIFS(DDH_Thư!$R:$R,DDH_Thư!$J:$J,'Chuyển Mã'!B177,DDH_Thư!$L:$L,'Chuyển Mã'!C177)</f>
        <v>26</v>
      </c>
    </row>
    <row r="178" spans="1:4" x14ac:dyDescent="0.25">
      <c r="A178" s="63">
        <v>7</v>
      </c>
      <c r="B178" s="48" t="s">
        <v>1788</v>
      </c>
      <c r="C178" s="49" t="s">
        <v>45</v>
      </c>
      <c r="D178" s="48">
        <f>SUMIFS(DDH_Xuyen!$R:$R,DDH_Xuyen!$J:$J,'Chuyển Mã'!B178,DDH_Xuyen!$L:$L,'Chuyển Mã'!C178)+SUMIFS(DDH_Thư!$R:$R,DDH_Thư!$J:$J,'Chuyển Mã'!B178,DDH_Thư!$L:$L,'Chuyển Mã'!C178)</f>
        <v>27</v>
      </c>
    </row>
    <row r="179" spans="1:4" x14ac:dyDescent="0.25">
      <c r="A179" s="63">
        <v>8</v>
      </c>
      <c r="B179" s="48" t="s">
        <v>1788</v>
      </c>
      <c r="C179" s="49" t="s">
        <v>33</v>
      </c>
      <c r="D179" s="48">
        <f>SUMIFS(DDH_Xuyen!$R:$R,DDH_Xuyen!$J:$J,'Chuyển Mã'!B179,DDH_Xuyen!$L:$L,'Chuyển Mã'!C179)+SUMIFS(DDH_Thư!$R:$R,DDH_Thư!$J:$J,'Chuyển Mã'!B179,DDH_Thư!$L:$L,'Chuyển Mã'!C179)</f>
        <v>821</v>
      </c>
    </row>
    <row r="180" spans="1:4" x14ac:dyDescent="0.25">
      <c r="A180" s="63">
        <v>9</v>
      </c>
      <c r="B180" s="48" t="s">
        <v>1788</v>
      </c>
      <c r="C180" s="49" t="s">
        <v>40</v>
      </c>
      <c r="D180" s="48">
        <f>SUMIFS(DDH_Xuyen!$R:$R,DDH_Xuyen!$J:$J,'Chuyển Mã'!B180,DDH_Xuyen!$L:$L,'Chuyển Mã'!C180)+SUMIFS(DDH_Thư!$R:$R,DDH_Thư!$J:$J,'Chuyển Mã'!B180,DDH_Thư!$L:$L,'Chuyển Mã'!C180)</f>
        <v>126</v>
      </c>
    </row>
    <row r="181" spans="1:4" x14ac:dyDescent="0.25">
      <c r="A181" s="63">
        <v>10</v>
      </c>
      <c r="B181" s="48" t="s">
        <v>1788</v>
      </c>
      <c r="C181" s="49" t="s">
        <v>543</v>
      </c>
      <c r="D181" s="48">
        <f>SUMIFS(DDH_Xuyen!$R:$R,DDH_Xuyen!$J:$J,'Chuyển Mã'!B181,DDH_Xuyen!$L:$L,'Chuyển Mã'!C181)+SUMIFS(DDH_Thư!$R:$R,DDH_Thư!$J:$J,'Chuyển Mã'!B181,DDH_Thư!$L:$L,'Chuyển Mã'!C181)</f>
        <v>5</v>
      </c>
    </row>
    <row r="182" spans="1:4" x14ac:dyDescent="0.25">
      <c r="A182" s="63">
        <v>11</v>
      </c>
      <c r="B182" s="48" t="s">
        <v>1788</v>
      </c>
      <c r="C182" s="49" t="s">
        <v>53</v>
      </c>
      <c r="D182" s="48">
        <f>SUMIFS(DDH_Xuyen!$R:$R,DDH_Xuyen!$J:$J,'Chuyển Mã'!B182,DDH_Xuyen!$L:$L,'Chuyển Mã'!C182)+SUMIFS(DDH_Thư!$R:$R,DDH_Thư!$J:$J,'Chuyển Mã'!B182,DDH_Thư!$L:$L,'Chuyển Mã'!C182)</f>
        <v>17</v>
      </c>
    </row>
    <row r="183" spans="1:4" x14ac:dyDescent="0.25">
      <c r="A183" s="63">
        <v>12</v>
      </c>
      <c r="B183" s="48" t="s">
        <v>1788</v>
      </c>
      <c r="C183" s="49" t="s">
        <v>1762</v>
      </c>
      <c r="D183" s="48">
        <f>SUMIFS(DDH_Xuyen!$R:$R,DDH_Xuyen!$J:$J,'Chuyển Mã'!B183,DDH_Xuyen!$L:$L,'Chuyển Mã'!C183)+SUMIFS(DDH_Thư!$R:$R,DDH_Thư!$J:$J,'Chuyển Mã'!B183,DDH_Thư!$L:$L,'Chuyển Mã'!C183)</f>
        <v>0</v>
      </c>
    </row>
    <row r="184" spans="1:4" x14ac:dyDescent="0.25">
      <c r="A184" s="63">
        <v>13</v>
      </c>
      <c r="B184" s="48" t="s">
        <v>1788</v>
      </c>
      <c r="C184" s="49" t="s">
        <v>1704</v>
      </c>
      <c r="D184" s="48">
        <f>SUMIFS(DDH_Xuyen!$R:$R,DDH_Xuyen!$J:$J,'Chuyển Mã'!B184,DDH_Xuyen!$L:$L,'Chuyển Mã'!C184)+SUMIFS(DDH_Thư!$R:$R,DDH_Thư!$J:$J,'Chuyển Mã'!B184,DDH_Thư!$L:$L,'Chuyển Mã'!C184)</f>
        <v>0</v>
      </c>
    </row>
    <row r="185" spans="1:4" x14ac:dyDescent="0.25">
      <c r="A185" s="63">
        <v>14</v>
      </c>
      <c r="B185" s="48" t="s">
        <v>1788</v>
      </c>
      <c r="C185" s="49" t="s">
        <v>552</v>
      </c>
      <c r="D185" s="48">
        <f>SUMIFS(DDH_Xuyen!$R:$R,DDH_Xuyen!$J:$J,'Chuyển Mã'!B185,DDH_Xuyen!$L:$L,'Chuyển Mã'!C185)+SUMIFS(DDH_Thư!$R:$R,DDH_Thư!$J:$J,'Chuyển Mã'!B185,DDH_Thư!$L:$L,'Chuyển Mã'!C185)</f>
        <v>0</v>
      </c>
    </row>
    <row r="186" spans="1:4" x14ac:dyDescent="0.25">
      <c r="A186" s="63">
        <v>15</v>
      </c>
      <c r="B186" s="48" t="s">
        <v>1788</v>
      </c>
      <c r="C186" s="49" t="s">
        <v>564</v>
      </c>
      <c r="D186" s="48">
        <f>SUMIFS(DDH_Xuyen!$R:$R,DDH_Xuyen!$J:$J,'Chuyển Mã'!B186,DDH_Xuyen!$L:$L,'Chuyển Mã'!C186)+SUMIFS(DDH_Thư!$R:$R,DDH_Thư!$J:$J,'Chuyển Mã'!B186,DDH_Thư!$L:$L,'Chuyển Mã'!C186)</f>
        <v>0</v>
      </c>
    </row>
    <row r="187" spans="1:4" x14ac:dyDescent="0.25">
      <c r="A187" s="63">
        <v>16</v>
      </c>
      <c r="B187" s="48" t="s">
        <v>1788</v>
      </c>
      <c r="C187" s="49" t="s">
        <v>554</v>
      </c>
      <c r="D187" s="48">
        <f>SUMIFS(DDH_Xuyen!$R:$R,DDH_Xuyen!$J:$J,'Chuyển Mã'!B187,DDH_Xuyen!$L:$L,'Chuyển Mã'!C187)+SUMIFS(DDH_Thư!$R:$R,DDH_Thư!$J:$J,'Chuyển Mã'!B187,DDH_Thư!$L:$L,'Chuyển Mã'!C187)</f>
        <v>0</v>
      </c>
    </row>
    <row r="188" spans="1:4" x14ac:dyDescent="0.25">
      <c r="A188" s="63">
        <v>17</v>
      </c>
      <c r="B188" s="48" t="s">
        <v>1788</v>
      </c>
      <c r="C188" s="49" t="s">
        <v>566</v>
      </c>
      <c r="D188" s="48">
        <f>SUMIFS(DDH_Xuyen!$R:$R,DDH_Xuyen!$J:$J,'Chuyển Mã'!B188,DDH_Xuyen!$L:$L,'Chuyển Mã'!C188)+SUMIFS(DDH_Thư!$R:$R,DDH_Thư!$J:$J,'Chuyển Mã'!B188,DDH_Thư!$L:$L,'Chuyển Mã'!C188)</f>
        <v>0</v>
      </c>
    </row>
    <row r="189" spans="1:4" x14ac:dyDescent="0.25">
      <c r="A189" s="63">
        <v>18</v>
      </c>
      <c r="B189" s="48" t="s">
        <v>1788</v>
      </c>
      <c r="C189" s="49" t="s">
        <v>601</v>
      </c>
      <c r="D189" s="48">
        <f>SUMIFS(DDH_Xuyen!$R:$R,DDH_Xuyen!$J:$J,'Chuyển Mã'!B189,DDH_Xuyen!$L:$L,'Chuyển Mã'!C189)+SUMIFS(DDH_Thư!$R:$R,DDH_Thư!$J:$J,'Chuyển Mã'!B189,DDH_Thư!$L:$L,'Chuyển Mã'!C189)</f>
        <v>0</v>
      </c>
    </row>
    <row r="190" spans="1:4" x14ac:dyDescent="0.25">
      <c r="A190" s="63">
        <v>19</v>
      </c>
      <c r="B190" s="48" t="s">
        <v>1788</v>
      </c>
      <c r="C190" s="49" t="s">
        <v>549</v>
      </c>
      <c r="D190" s="48">
        <f>SUMIFS(DDH_Xuyen!$R:$R,DDH_Xuyen!$J:$J,'Chuyển Mã'!B190,DDH_Xuyen!$L:$L,'Chuyển Mã'!C190)+SUMIFS(DDH_Thư!$R:$R,DDH_Thư!$J:$J,'Chuyển Mã'!B190,DDH_Thư!$L:$L,'Chuyển Mã'!C190)</f>
        <v>15</v>
      </c>
    </row>
    <row r="191" spans="1:4" x14ac:dyDescent="0.25">
      <c r="A191" s="63">
        <v>20</v>
      </c>
      <c r="B191" s="48" t="s">
        <v>1788</v>
      </c>
      <c r="C191" s="49" t="s">
        <v>591</v>
      </c>
      <c r="D191" s="48">
        <f>SUMIFS(DDH_Xuyen!$R:$R,DDH_Xuyen!$J:$J,'Chuyển Mã'!B191,DDH_Xuyen!$L:$L,'Chuyển Mã'!C191)+SUMIFS(DDH_Thư!$R:$R,DDH_Thư!$J:$J,'Chuyển Mã'!B191,DDH_Thư!$L:$L,'Chuyển Mã'!C191)</f>
        <v>0</v>
      </c>
    </row>
    <row r="192" spans="1:4" x14ac:dyDescent="0.25">
      <c r="A192" s="63">
        <v>21</v>
      </c>
      <c r="B192" s="48" t="s">
        <v>1788</v>
      </c>
      <c r="C192" s="49" t="s">
        <v>1754</v>
      </c>
      <c r="D192" s="48">
        <f>SUMIFS(DDH_Xuyen!$R:$R,DDH_Xuyen!$J:$J,'Chuyển Mã'!B192,DDH_Xuyen!$L:$L,'Chuyển Mã'!C192)+SUMIFS(DDH_Thư!$R:$R,DDH_Thư!$J:$J,'Chuyển Mã'!B192,DDH_Thư!$L:$L,'Chuyển Mã'!C192)</f>
        <v>0</v>
      </c>
    </row>
    <row r="193" spans="1:4" x14ac:dyDescent="0.25">
      <c r="A193" s="63">
        <v>22</v>
      </c>
      <c r="B193" s="48" t="s">
        <v>1788</v>
      </c>
      <c r="C193" s="49" t="s">
        <v>599</v>
      </c>
      <c r="D193" s="48">
        <f>SUMIFS(DDH_Xuyen!$R:$R,DDH_Xuyen!$J:$J,'Chuyển Mã'!B193,DDH_Xuyen!$L:$L,'Chuyển Mã'!C193)+SUMIFS(DDH_Thư!$R:$R,DDH_Thư!$J:$J,'Chuyển Mã'!B193,DDH_Thư!$L:$L,'Chuyển Mã'!C193)</f>
        <v>0</v>
      </c>
    </row>
    <row r="194" spans="1:4" x14ac:dyDescent="0.25">
      <c r="A194" s="63">
        <v>23</v>
      </c>
      <c r="B194" s="48" t="s">
        <v>1788</v>
      </c>
      <c r="C194" s="49" t="s">
        <v>559</v>
      </c>
      <c r="D194" s="48">
        <f>SUMIFS(DDH_Xuyen!$R:$R,DDH_Xuyen!$J:$J,'Chuyển Mã'!B194,DDH_Xuyen!$L:$L,'Chuyển Mã'!C194)+SUMIFS(DDH_Thư!$R:$R,DDH_Thư!$J:$J,'Chuyển Mã'!B194,DDH_Thư!$L:$L,'Chuyển Mã'!C194)</f>
        <v>0</v>
      </c>
    </row>
    <row r="195" spans="1:4" x14ac:dyDescent="0.25">
      <c r="B195" s="48" t="s">
        <v>1788</v>
      </c>
      <c r="C195" s="49" t="s">
        <v>1716</v>
      </c>
      <c r="D195" s="48">
        <f>SUMIFS(DDH_Xuyen!$R:$R,DDH_Xuyen!$J:$J,'Chuyển Mã'!B195,DDH_Xuyen!$L:$L,'Chuyển Mã'!C195)+SUMIFS(DDH_Thư!$R:$R,DDH_Thư!$J:$J,'Chuyển Mã'!B195,DDH_Thư!$L:$L,'Chuyển Mã'!C195)</f>
        <v>0</v>
      </c>
    </row>
    <row r="196" spans="1:4" x14ac:dyDescent="0.25">
      <c r="B196" s="48" t="s">
        <v>1788</v>
      </c>
      <c r="C196" s="49" t="s">
        <v>561</v>
      </c>
      <c r="D196" s="48">
        <f>SUMIFS(DDH_Xuyen!$R:$R,DDH_Xuyen!$J:$J,'Chuyển Mã'!B196,DDH_Xuyen!$L:$L,'Chuyển Mã'!C196)+SUMIFS(DDH_Thư!$R:$R,DDH_Thư!$J:$J,'Chuyển Mã'!B196,DDH_Thư!$L:$L,'Chuyển Mã'!C196)</f>
        <v>0</v>
      </c>
    </row>
    <row r="197" spans="1:4" x14ac:dyDescent="0.25">
      <c r="B197" s="48" t="s">
        <v>1788</v>
      </c>
      <c r="C197" s="49" t="s">
        <v>7263</v>
      </c>
      <c r="D197" s="48">
        <f>SUMIFS(DDH_Xuyen!$R:$R,DDH_Xuyen!$J:$J,'Chuyển Mã'!B197,DDH_Xuyen!$L:$L,'Chuyển Mã'!C197)+SUMIFS(DDH_Thư!$R:$R,DDH_Thư!$J:$J,'Chuyển Mã'!B197,DDH_Thư!$L:$L,'Chuyển Mã'!C197)</f>
        <v>0</v>
      </c>
    </row>
    <row r="198" spans="1:4" x14ac:dyDescent="0.25">
      <c r="B198" s="48" t="s">
        <v>1788</v>
      </c>
      <c r="C198" s="49" t="s">
        <v>7264</v>
      </c>
      <c r="D198" s="48">
        <f>SUMIFS(DDH_Xuyen!$R:$R,DDH_Xuyen!$J:$J,'Chuyển Mã'!B198,DDH_Xuyen!$L:$L,'Chuyển Mã'!C198)+SUMIFS(DDH_Thư!$R:$R,DDH_Thư!$J:$J,'Chuyển Mã'!B198,DDH_Thư!$L:$L,'Chuyển Mã'!C198)</f>
        <v>0</v>
      </c>
    </row>
    <row r="199" spans="1:4" x14ac:dyDescent="0.25">
      <c r="B199" s="48" t="s">
        <v>1788</v>
      </c>
      <c r="C199" s="49" t="s">
        <v>7265</v>
      </c>
      <c r="D199" s="48">
        <f>SUMIFS(DDH_Xuyen!$R:$R,DDH_Xuyen!$J:$J,'Chuyển Mã'!B199,DDH_Xuyen!$L:$L,'Chuyển Mã'!C199)+SUMIFS(DDH_Thư!$R:$R,DDH_Thư!$J:$J,'Chuyển Mã'!B199,DDH_Thư!$L:$L,'Chuyển Mã'!C199)</f>
        <v>0</v>
      </c>
    </row>
    <row r="200" spans="1:4" x14ac:dyDescent="0.25">
      <c r="B200" s="48" t="s">
        <v>1788</v>
      </c>
      <c r="C200" s="49" t="s">
        <v>545</v>
      </c>
      <c r="D200" s="48">
        <f>SUMIFS(DDH_Xuyen!$R:$R,DDH_Xuyen!$J:$J,'Chuyển Mã'!B200,DDH_Xuyen!$L:$L,'Chuyển Mã'!C200)+SUMIFS(DDH_Thư!$R:$R,DDH_Thư!$J:$J,'Chuyển Mã'!B200,DDH_Thư!$L:$L,'Chuyển Mã'!C200)</f>
        <v>0</v>
      </c>
    </row>
    <row r="201" spans="1:4" x14ac:dyDescent="0.25">
      <c r="B201" s="48" t="s">
        <v>1788</v>
      </c>
      <c r="C201" s="49" t="s">
        <v>7266</v>
      </c>
      <c r="D201" s="48">
        <f>SUMIFS(DDH_Xuyen!$R:$R,DDH_Xuyen!$J:$J,'Chuyển Mã'!B201,DDH_Xuyen!$L:$L,'Chuyển Mã'!C201)+SUMIFS(DDH_Thư!$R:$R,DDH_Thư!$J:$J,'Chuyển Mã'!B201,DDH_Thư!$L:$L,'Chuyển Mã'!C201)</f>
        <v>0</v>
      </c>
    </row>
    <row r="202" spans="1:4" x14ac:dyDescent="0.25">
      <c r="B202" s="48" t="s">
        <v>1788</v>
      </c>
      <c r="C202" s="49" t="s">
        <v>7267</v>
      </c>
      <c r="D202" s="48">
        <f>SUMIFS(DDH_Xuyen!$R:$R,DDH_Xuyen!$J:$J,'Chuyển Mã'!B202,DDH_Xuyen!$L:$L,'Chuyển Mã'!C202)+SUMIFS(DDH_Thư!$R:$R,DDH_Thư!$J:$J,'Chuyển Mã'!B202,DDH_Thư!$L:$L,'Chuyển Mã'!C202)</f>
        <v>0</v>
      </c>
    </row>
    <row r="203" spans="1:4" x14ac:dyDescent="0.25">
      <c r="B203" s="48" t="s">
        <v>1788</v>
      </c>
      <c r="C203" s="49" t="s">
        <v>7674</v>
      </c>
      <c r="D203" s="48">
        <f>SUMIFS(DDH_Xuyen!$R:$R,DDH_Xuyen!$J:$J,'Chuyển Mã'!B203,DDH_Xuyen!$L:$L,'Chuyển Mã'!C203)+SUMIFS(DDH_Thư!$R:$R,DDH_Thư!$J:$J,'Chuyển Mã'!B203,DDH_Thư!$L:$L,'Chuyển Mã'!C203)</f>
        <v>0</v>
      </c>
    </row>
    <row r="204" spans="1:4" x14ac:dyDescent="0.25">
      <c r="B204" s="48"/>
      <c r="C204" s="48" t="s">
        <v>7192</v>
      </c>
      <c r="D204" s="48">
        <f>SUMIFS(DDH_Xuyen!$R:$R,DDH_Xuyen!$J:$J,'Chuyển Mã'!B204,DDH_Xuyen!$L:$L,'Chuyển Mã'!C204)+SUMIFS(DDH_Thư!$R:$R,DDH_Thư!$J:$J,'Chuyển Mã'!B204,DDH_Thư!$L:$L,'Chuyển Mã'!C204)</f>
        <v>0</v>
      </c>
    </row>
    <row r="205" spans="1:4" x14ac:dyDescent="0.25">
      <c r="A205" s="63">
        <v>1</v>
      </c>
      <c r="B205" s="48" t="s">
        <v>1790</v>
      </c>
      <c r="C205" s="49" t="s">
        <v>49</v>
      </c>
      <c r="D205" s="48">
        <f>SUMIFS(DDH_Xuyen!$R:$R,DDH_Xuyen!$J:$J,'Chuyển Mã'!B205,DDH_Xuyen!$L:$L,'Chuyển Mã'!C205)+SUMIFS(DDH_Thư!$R:$R,DDH_Thư!$J:$J,'Chuyển Mã'!B205,DDH_Thư!$L:$L,'Chuyển Mã'!C205)</f>
        <v>66</v>
      </c>
    </row>
    <row r="206" spans="1:4" x14ac:dyDescent="0.25">
      <c r="A206" s="63">
        <v>2</v>
      </c>
      <c r="B206" s="48" t="s">
        <v>1790</v>
      </c>
      <c r="C206" s="49" t="s">
        <v>28</v>
      </c>
      <c r="D206" s="48">
        <f>SUMIFS(DDH_Xuyen!$R:$R,DDH_Xuyen!$J:$J,'Chuyển Mã'!B206,DDH_Xuyen!$L:$L,'Chuyển Mã'!C206)+SUMIFS(DDH_Thư!$R:$R,DDH_Thư!$J:$J,'Chuyển Mã'!B206,DDH_Thư!$L:$L,'Chuyển Mã'!C206)</f>
        <v>528</v>
      </c>
    </row>
    <row r="207" spans="1:4" x14ac:dyDescent="0.25">
      <c r="A207" s="63">
        <v>3</v>
      </c>
      <c r="B207" s="48" t="s">
        <v>1790</v>
      </c>
      <c r="C207" s="49" t="s">
        <v>35</v>
      </c>
      <c r="D207" s="48">
        <f>SUMIFS(DDH_Xuyen!$R:$R,DDH_Xuyen!$J:$J,'Chuyển Mã'!B207,DDH_Xuyen!$L:$L,'Chuyển Mã'!C207)+SUMIFS(DDH_Thư!$R:$R,DDH_Thư!$J:$J,'Chuyển Mã'!B207,DDH_Thư!$L:$L,'Chuyển Mã'!C207)</f>
        <v>120</v>
      </c>
    </row>
    <row r="208" spans="1:4" x14ac:dyDescent="0.25">
      <c r="A208" s="63">
        <v>4</v>
      </c>
      <c r="B208" s="48" t="s">
        <v>1790</v>
      </c>
      <c r="C208" s="49" t="s">
        <v>31</v>
      </c>
      <c r="D208" s="48">
        <f>SUMIFS(DDH_Xuyen!$R:$R,DDH_Xuyen!$J:$J,'Chuyển Mã'!B208,DDH_Xuyen!$L:$L,'Chuyển Mã'!C208)+SUMIFS(DDH_Thư!$R:$R,DDH_Thư!$J:$J,'Chuyển Mã'!B208,DDH_Thư!$L:$L,'Chuyển Mã'!C208)</f>
        <v>308</v>
      </c>
    </row>
    <row r="209" spans="1:4" x14ac:dyDescent="0.25">
      <c r="A209" s="63">
        <v>5</v>
      </c>
      <c r="B209" s="48" t="s">
        <v>1790</v>
      </c>
      <c r="C209" s="49" t="s">
        <v>38</v>
      </c>
      <c r="D209" s="48">
        <f>SUMIFS(DDH_Xuyen!$R:$R,DDH_Xuyen!$J:$J,'Chuyển Mã'!B209,DDH_Xuyen!$L:$L,'Chuyển Mã'!C209)+SUMIFS(DDH_Thư!$R:$R,DDH_Thư!$J:$J,'Chuyển Mã'!B209,DDH_Thư!$L:$L,'Chuyển Mã'!C209)</f>
        <v>54</v>
      </c>
    </row>
    <row r="210" spans="1:4" x14ac:dyDescent="0.25">
      <c r="A210" s="63">
        <v>6</v>
      </c>
      <c r="B210" s="48" t="s">
        <v>1790</v>
      </c>
      <c r="C210" s="49" t="s">
        <v>47</v>
      </c>
      <c r="D210" s="48">
        <f>SUMIFS(DDH_Xuyen!$R:$R,DDH_Xuyen!$J:$J,'Chuyển Mã'!B210,DDH_Xuyen!$L:$L,'Chuyển Mã'!C210)+SUMIFS(DDH_Thư!$R:$R,DDH_Thư!$J:$J,'Chuyển Mã'!B210,DDH_Thư!$L:$L,'Chuyển Mã'!C210)</f>
        <v>4</v>
      </c>
    </row>
    <row r="211" spans="1:4" x14ac:dyDescent="0.25">
      <c r="A211" s="63">
        <v>7</v>
      </c>
      <c r="B211" s="48" t="s">
        <v>1790</v>
      </c>
      <c r="C211" s="49" t="s">
        <v>45</v>
      </c>
      <c r="D211" s="48">
        <f>SUMIFS(DDH_Xuyen!$R:$R,DDH_Xuyen!$J:$J,'Chuyển Mã'!B211,DDH_Xuyen!$L:$L,'Chuyển Mã'!C211)+SUMIFS(DDH_Thư!$R:$R,DDH_Thư!$J:$J,'Chuyển Mã'!B211,DDH_Thư!$L:$L,'Chuyển Mã'!C211)</f>
        <v>4</v>
      </c>
    </row>
    <row r="212" spans="1:4" x14ac:dyDescent="0.25">
      <c r="A212" s="63">
        <v>8</v>
      </c>
      <c r="B212" s="48" t="s">
        <v>1790</v>
      </c>
      <c r="C212" s="49" t="s">
        <v>33</v>
      </c>
      <c r="D212" s="48">
        <f>SUMIFS(DDH_Xuyen!$R:$R,DDH_Xuyen!$J:$J,'Chuyển Mã'!B212,DDH_Xuyen!$L:$L,'Chuyển Mã'!C212)+SUMIFS(DDH_Thư!$R:$R,DDH_Thư!$J:$J,'Chuyển Mã'!B212,DDH_Thư!$L:$L,'Chuyển Mã'!C212)</f>
        <v>203</v>
      </c>
    </row>
    <row r="213" spans="1:4" x14ac:dyDescent="0.25">
      <c r="A213" s="63">
        <v>9</v>
      </c>
      <c r="B213" s="48" t="s">
        <v>1790</v>
      </c>
      <c r="C213" s="49" t="s">
        <v>40</v>
      </c>
      <c r="D213" s="48">
        <f>SUMIFS(DDH_Xuyen!$R:$R,DDH_Xuyen!$J:$J,'Chuyển Mã'!B213,DDH_Xuyen!$L:$L,'Chuyển Mã'!C213)+SUMIFS(DDH_Thư!$R:$R,DDH_Thư!$J:$J,'Chuyển Mã'!B213,DDH_Thư!$L:$L,'Chuyển Mã'!C213)</f>
        <v>25</v>
      </c>
    </row>
    <row r="214" spans="1:4" x14ac:dyDescent="0.25">
      <c r="A214" s="63">
        <v>10</v>
      </c>
      <c r="B214" s="48" t="s">
        <v>1790</v>
      </c>
      <c r="C214" s="49" t="s">
        <v>543</v>
      </c>
      <c r="D214" s="48">
        <f>SUMIFS(DDH_Xuyen!$R:$R,DDH_Xuyen!$J:$J,'Chuyển Mã'!B214,DDH_Xuyen!$L:$L,'Chuyển Mã'!C214)+SUMIFS(DDH_Thư!$R:$R,DDH_Thư!$J:$J,'Chuyển Mã'!B214,DDH_Thư!$L:$L,'Chuyển Mã'!C214)</f>
        <v>122</v>
      </c>
    </row>
    <row r="215" spans="1:4" x14ac:dyDescent="0.25">
      <c r="A215" s="63">
        <v>11</v>
      </c>
      <c r="B215" s="48" t="s">
        <v>1790</v>
      </c>
      <c r="C215" s="49" t="s">
        <v>53</v>
      </c>
      <c r="D215" s="48">
        <f>SUMIFS(DDH_Xuyen!$R:$R,DDH_Xuyen!$J:$J,'Chuyển Mã'!B215,DDH_Xuyen!$L:$L,'Chuyển Mã'!C215)+SUMIFS(DDH_Thư!$R:$R,DDH_Thư!$J:$J,'Chuyển Mã'!B215,DDH_Thư!$L:$L,'Chuyển Mã'!C215)</f>
        <v>53</v>
      </c>
    </row>
    <row r="216" spans="1:4" x14ac:dyDescent="0.25">
      <c r="A216" s="63">
        <v>12</v>
      </c>
      <c r="B216" s="48" t="s">
        <v>1790</v>
      </c>
      <c r="C216" s="49" t="s">
        <v>1762</v>
      </c>
      <c r="D216" s="48">
        <f>SUMIFS(DDH_Xuyen!$R:$R,DDH_Xuyen!$J:$J,'Chuyển Mã'!B216,DDH_Xuyen!$L:$L,'Chuyển Mã'!C216)+SUMIFS(DDH_Thư!$R:$R,DDH_Thư!$J:$J,'Chuyển Mã'!B216,DDH_Thư!$L:$L,'Chuyển Mã'!C216)</f>
        <v>0</v>
      </c>
    </row>
    <row r="217" spans="1:4" x14ac:dyDescent="0.25">
      <c r="A217" s="63">
        <v>13</v>
      </c>
      <c r="B217" s="48" t="s">
        <v>1790</v>
      </c>
      <c r="C217" s="49" t="s">
        <v>1704</v>
      </c>
      <c r="D217" s="48">
        <f>SUMIFS(DDH_Xuyen!$R:$R,DDH_Xuyen!$J:$J,'Chuyển Mã'!B217,DDH_Xuyen!$L:$L,'Chuyển Mã'!C217)+SUMIFS(DDH_Thư!$R:$R,DDH_Thư!$J:$J,'Chuyển Mã'!B217,DDH_Thư!$L:$L,'Chuyển Mã'!C217)</f>
        <v>0</v>
      </c>
    </row>
    <row r="218" spans="1:4" x14ac:dyDescent="0.25">
      <c r="A218" s="63">
        <v>14</v>
      </c>
      <c r="B218" s="48" t="s">
        <v>1790</v>
      </c>
      <c r="C218" s="49" t="s">
        <v>552</v>
      </c>
      <c r="D218" s="48">
        <f>SUMIFS(DDH_Xuyen!$R:$R,DDH_Xuyen!$J:$J,'Chuyển Mã'!B218,DDH_Xuyen!$L:$L,'Chuyển Mã'!C218)+SUMIFS(DDH_Thư!$R:$R,DDH_Thư!$J:$J,'Chuyển Mã'!B218,DDH_Thư!$L:$L,'Chuyển Mã'!C218)</f>
        <v>157</v>
      </c>
    </row>
    <row r="219" spans="1:4" x14ac:dyDescent="0.25">
      <c r="A219" s="63">
        <v>15</v>
      </c>
      <c r="B219" s="48" t="s">
        <v>1790</v>
      </c>
      <c r="C219" s="49" t="s">
        <v>564</v>
      </c>
      <c r="D219" s="48">
        <f>SUMIFS(DDH_Xuyen!$R:$R,DDH_Xuyen!$J:$J,'Chuyển Mã'!B219,DDH_Xuyen!$L:$L,'Chuyển Mã'!C219)+SUMIFS(DDH_Thư!$R:$R,DDH_Thư!$J:$J,'Chuyển Mã'!B219,DDH_Thư!$L:$L,'Chuyển Mã'!C219)</f>
        <v>36</v>
      </c>
    </row>
    <row r="220" spans="1:4" x14ac:dyDescent="0.25">
      <c r="A220" s="63">
        <v>16</v>
      </c>
      <c r="B220" s="48" t="s">
        <v>1790</v>
      </c>
      <c r="C220" s="49" t="s">
        <v>554</v>
      </c>
      <c r="D220" s="48">
        <f>SUMIFS(DDH_Xuyen!$R:$R,DDH_Xuyen!$J:$J,'Chuyển Mã'!B220,DDH_Xuyen!$L:$L,'Chuyển Mã'!C220)+SUMIFS(DDH_Thư!$R:$R,DDH_Thư!$J:$J,'Chuyển Mã'!B220,DDH_Thư!$L:$L,'Chuyển Mã'!C220)</f>
        <v>51</v>
      </c>
    </row>
    <row r="221" spans="1:4" x14ac:dyDescent="0.25">
      <c r="A221" s="63">
        <v>17</v>
      </c>
      <c r="B221" s="48" t="s">
        <v>1790</v>
      </c>
      <c r="C221" s="49" t="s">
        <v>566</v>
      </c>
      <c r="D221" s="48">
        <f>SUMIFS(DDH_Xuyen!$R:$R,DDH_Xuyen!$J:$J,'Chuyển Mã'!B221,DDH_Xuyen!$L:$L,'Chuyển Mã'!C221)+SUMIFS(DDH_Thư!$R:$R,DDH_Thư!$J:$J,'Chuyển Mã'!B221,DDH_Thư!$L:$L,'Chuyển Mã'!C221)</f>
        <v>48</v>
      </c>
    </row>
    <row r="222" spans="1:4" x14ac:dyDescent="0.25">
      <c r="A222" s="63">
        <v>18</v>
      </c>
      <c r="B222" s="48" t="s">
        <v>1790</v>
      </c>
      <c r="C222" s="49" t="s">
        <v>601</v>
      </c>
      <c r="D222" s="48">
        <f>SUMIFS(DDH_Xuyen!$R:$R,DDH_Xuyen!$J:$J,'Chuyển Mã'!B222,DDH_Xuyen!$L:$L,'Chuyển Mã'!C222)+SUMIFS(DDH_Thư!$R:$R,DDH_Thư!$J:$J,'Chuyển Mã'!B222,DDH_Thư!$L:$L,'Chuyển Mã'!C222)</f>
        <v>15</v>
      </c>
    </row>
    <row r="223" spans="1:4" x14ac:dyDescent="0.25">
      <c r="A223" s="63">
        <v>19</v>
      </c>
      <c r="B223" s="48" t="s">
        <v>1790</v>
      </c>
      <c r="C223" s="49" t="s">
        <v>549</v>
      </c>
      <c r="D223" s="48">
        <f>SUMIFS(DDH_Xuyen!$R:$R,DDH_Xuyen!$J:$J,'Chuyển Mã'!B223,DDH_Xuyen!$L:$L,'Chuyển Mã'!C223)+SUMIFS(DDH_Thư!$R:$R,DDH_Thư!$J:$J,'Chuyển Mã'!B223,DDH_Thư!$L:$L,'Chuyển Mã'!C223)</f>
        <v>0</v>
      </c>
    </row>
    <row r="224" spans="1:4" x14ac:dyDescent="0.25">
      <c r="A224" s="63">
        <v>20</v>
      </c>
      <c r="B224" s="48" t="s">
        <v>1790</v>
      </c>
      <c r="C224" s="49" t="s">
        <v>591</v>
      </c>
      <c r="D224" s="48">
        <f>SUMIFS(DDH_Xuyen!$R:$R,DDH_Xuyen!$J:$J,'Chuyển Mã'!B224,DDH_Xuyen!$L:$L,'Chuyển Mã'!C224)+SUMIFS(DDH_Thư!$R:$R,DDH_Thư!$J:$J,'Chuyển Mã'!B224,DDH_Thư!$L:$L,'Chuyển Mã'!C224)</f>
        <v>0</v>
      </c>
    </row>
    <row r="225" spans="1:4" x14ac:dyDescent="0.25">
      <c r="A225" s="63">
        <v>21</v>
      </c>
      <c r="B225" s="48" t="s">
        <v>1790</v>
      </c>
      <c r="C225" s="49" t="s">
        <v>1754</v>
      </c>
      <c r="D225" s="48">
        <f>SUMIFS(DDH_Xuyen!$R:$R,DDH_Xuyen!$J:$J,'Chuyển Mã'!B225,DDH_Xuyen!$L:$L,'Chuyển Mã'!C225)+SUMIFS(DDH_Thư!$R:$R,DDH_Thư!$J:$J,'Chuyển Mã'!B225,DDH_Thư!$L:$L,'Chuyển Mã'!C225)</f>
        <v>0</v>
      </c>
    </row>
    <row r="226" spans="1:4" x14ac:dyDescent="0.25">
      <c r="A226" s="63">
        <v>22</v>
      </c>
      <c r="B226" s="48" t="s">
        <v>1790</v>
      </c>
      <c r="C226" s="49" t="s">
        <v>599</v>
      </c>
      <c r="D226" s="48">
        <f>SUMIFS(DDH_Xuyen!$R:$R,DDH_Xuyen!$J:$J,'Chuyển Mã'!B226,DDH_Xuyen!$L:$L,'Chuyển Mã'!C226)+SUMIFS(DDH_Thư!$R:$R,DDH_Thư!$J:$J,'Chuyển Mã'!B226,DDH_Thư!$L:$L,'Chuyển Mã'!C226)</f>
        <v>20</v>
      </c>
    </row>
    <row r="227" spans="1:4" x14ac:dyDescent="0.25">
      <c r="A227" s="63">
        <v>23</v>
      </c>
      <c r="B227" s="48" t="s">
        <v>1790</v>
      </c>
      <c r="C227" s="49" t="s">
        <v>559</v>
      </c>
      <c r="D227" s="48">
        <f>SUMIFS(DDH_Xuyen!$R:$R,DDH_Xuyen!$J:$J,'Chuyển Mã'!B227,DDH_Xuyen!$L:$L,'Chuyển Mã'!C227)+SUMIFS(DDH_Thư!$R:$R,DDH_Thư!$J:$J,'Chuyển Mã'!B227,DDH_Thư!$L:$L,'Chuyển Mã'!C227)</f>
        <v>8</v>
      </c>
    </row>
    <row r="228" spans="1:4" x14ac:dyDescent="0.25">
      <c r="B228" s="48" t="s">
        <v>1790</v>
      </c>
      <c r="C228" s="49" t="s">
        <v>1716</v>
      </c>
      <c r="D228" s="48">
        <f>SUMIFS(DDH_Xuyen!$R:$R,DDH_Xuyen!$J:$J,'Chuyển Mã'!B228,DDH_Xuyen!$L:$L,'Chuyển Mã'!C228)+SUMIFS(DDH_Thư!$R:$R,DDH_Thư!$J:$J,'Chuyển Mã'!B228,DDH_Thư!$L:$L,'Chuyển Mã'!C228)</f>
        <v>0</v>
      </c>
    </row>
    <row r="229" spans="1:4" x14ac:dyDescent="0.25">
      <c r="B229" s="48" t="s">
        <v>1790</v>
      </c>
      <c r="C229" s="49" t="s">
        <v>561</v>
      </c>
      <c r="D229" s="48">
        <f>SUMIFS(DDH_Xuyen!$R:$R,DDH_Xuyen!$J:$J,'Chuyển Mã'!B229,DDH_Xuyen!$L:$L,'Chuyển Mã'!C229)+SUMIFS(DDH_Thư!$R:$R,DDH_Thư!$J:$J,'Chuyển Mã'!B229,DDH_Thư!$L:$L,'Chuyển Mã'!C229)</f>
        <v>0</v>
      </c>
    </row>
    <row r="230" spans="1:4" x14ac:dyDescent="0.25">
      <c r="B230" s="48" t="s">
        <v>1790</v>
      </c>
      <c r="C230" s="49" t="s">
        <v>7263</v>
      </c>
      <c r="D230" s="48">
        <f>SUMIFS(DDH_Xuyen!$R:$R,DDH_Xuyen!$J:$J,'Chuyển Mã'!B230,DDH_Xuyen!$L:$L,'Chuyển Mã'!C230)+SUMIFS(DDH_Thư!$R:$R,DDH_Thư!$J:$J,'Chuyển Mã'!B230,DDH_Thư!$L:$L,'Chuyển Mã'!C230)</f>
        <v>0</v>
      </c>
    </row>
    <row r="231" spans="1:4" x14ac:dyDescent="0.25">
      <c r="B231" s="48" t="s">
        <v>1790</v>
      </c>
      <c r="C231" s="49" t="s">
        <v>7264</v>
      </c>
      <c r="D231" s="48">
        <f>SUMIFS(DDH_Xuyen!$R:$R,DDH_Xuyen!$J:$J,'Chuyển Mã'!B231,DDH_Xuyen!$L:$L,'Chuyển Mã'!C231)+SUMIFS(DDH_Thư!$R:$R,DDH_Thư!$J:$J,'Chuyển Mã'!B231,DDH_Thư!$L:$L,'Chuyển Mã'!C231)</f>
        <v>0</v>
      </c>
    </row>
    <row r="232" spans="1:4" x14ac:dyDescent="0.25">
      <c r="B232" s="48" t="s">
        <v>1790</v>
      </c>
      <c r="C232" s="49" t="s">
        <v>7265</v>
      </c>
      <c r="D232" s="48">
        <f>SUMIFS(DDH_Xuyen!$R:$R,DDH_Xuyen!$J:$J,'Chuyển Mã'!B232,DDH_Xuyen!$L:$L,'Chuyển Mã'!C232)+SUMIFS(DDH_Thư!$R:$R,DDH_Thư!$J:$J,'Chuyển Mã'!B232,DDH_Thư!$L:$L,'Chuyển Mã'!C232)</f>
        <v>0</v>
      </c>
    </row>
    <row r="233" spans="1:4" x14ac:dyDescent="0.25">
      <c r="B233" s="48" t="s">
        <v>1790</v>
      </c>
      <c r="C233" s="49" t="s">
        <v>545</v>
      </c>
      <c r="D233" s="48">
        <f>SUMIFS(DDH_Xuyen!$R:$R,DDH_Xuyen!$J:$J,'Chuyển Mã'!B233,DDH_Xuyen!$L:$L,'Chuyển Mã'!C233)+SUMIFS(DDH_Thư!$R:$R,DDH_Thư!$J:$J,'Chuyển Mã'!B233,DDH_Thư!$L:$L,'Chuyển Mã'!C233)</f>
        <v>0</v>
      </c>
    </row>
    <row r="234" spans="1:4" x14ac:dyDescent="0.25">
      <c r="B234" s="48" t="s">
        <v>1790</v>
      </c>
      <c r="C234" s="49" t="s">
        <v>7266</v>
      </c>
      <c r="D234" s="48">
        <f>SUMIFS(DDH_Xuyen!$R:$R,DDH_Xuyen!$J:$J,'Chuyển Mã'!B234,DDH_Xuyen!$L:$L,'Chuyển Mã'!C234)+SUMIFS(DDH_Thư!$R:$R,DDH_Thư!$J:$J,'Chuyển Mã'!B234,DDH_Thư!$L:$L,'Chuyển Mã'!C234)</f>
        <v>0</v>
      </c>
    </row>
    <row r="235" spans="1:4" x14ac:dyDescent="0.25">
      <c r="B235" s="48" t="s">
        <v>1790</v>
      </c>
      <c r="C235" s="49" t="s">
        <v>7267</v>
      </c>
      <c r="D235" s="48">
        <f>SUMIFS(DDH_Xuyen!$R:$R,DDH_Xuyen!$J:$J,'Chuyển Mã'!B235,DDH_Xuyen!$L:$L,'Chuyển Mã'!C235)+SUMIFS(DDH_Thư!$R:$R,DDH_Thư!$J:$J,'Chuyển Mã'!B235,DDH_Thư!$L:$L,'Chuyển Mã'!C235)</f>
        <v>0</v>
      </c>
    </row>
    <row r="236" spans="1:4" x14ac:dyDescent="0.25">
      <c r="B236" s="48" t="s">
        <v>1790</v>
      </c>
      <c r="C236" s="49" t="s">
        <v>7674</v>
      </c>
      <c r="D236" s="48">
        <f>SUMIFS(DDH_Xuyen!$R:$R,DDH_Xuyen!$J:$J,'Chuyển Mã'!B236,DDH_Xuyen!$L:$L,'Chuyển Mã'!C236)+SUMIFS(DDH_Thư!$R:$R,DDH_Thư!$J:$J,'Chuyển Mã'!B236,DDH_Thư!$L:$L,'Chuyển Mã'!C236)</f>
        <v>20</v>
      </c>
    </row>
  </sheetData>
  <mergeCells count="3">
    <mergeCell ref="G37:H37"/>
    <mergeCell ref="R1:S1"/>
    <mergeCell ref="U1:V1"/>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8F31E-3727-416E-88D3-6B7A93573708}">
  <sheetPr codeName="Sheet11"/>
  <dimension ref="A1:C38"/>
  <sheetViews>
    <sheetView topLeftCell="A7" workbookViewId="0">
      <selection activeCell="A25" sqref="A25"/>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16" t="s">
        <v>537</v>
      </c>
      <c r="B1" s="116" t="s">
        <v>2</v>
      </c>
      <c r="C1" s="116" t="s">
        <v>7412</v>
      </c>
    </row>
    <row r="2" spans="1:3" x14ac:dyDescent="0.25">
      <c r="A2" t="s">
        <v>558</v>
      </c>
      <c r="B2" t="s">
        <v>7413</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7414</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7415</v>
      </c>
      <c r="C13">
        <v>50.183</v>
      </c>
    </row>
    <row r="14" spans="1:3" x14ac:dyDescent="0.25">
      <c r="A14" t="s">
        <v>48</v>
      </c>
      <c r="B14" t="s">
        <v>7416</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1727</v>
      </c>
      <c r="B23" t="s">
        <v>1728</v>
      </c>
      <c r="C23">
        <v>29.7</v>
      </c>
    </row>
    <row r="24" spans="1:3" x14ac:dyDescent="0.25">
      <c r="A24" t="s">
        <v>1729</v>
      </c>
      <c r="B24" t="s">
        <v>1730</v>
      </c>
      <c r="C24">
        <v>49.5</v>
      </c>
    </row>
    <row r="25" spans="1:3" x14ac:dyDescent="0.25">
      <c r="A25" t="s">
        <v>560</v>
      </c>
      <c r="B25" t="s">
        <v>7667</v>
      </c>
      <c r="C25">
        <v>116.611</v>
      </c>
    </row>
    <row r="26" spans="1:3" x14ac:dyDescent="0.25">
      <c r="A26" t="s">
        <v>1703</v>
      </c>
      <c r="B26" t="s">
        <v>1704</v>
      </c>
      <c r="C26">
        <v>72.5</v>
      </c>
    </row>
    <row r="27" spans="1:3" x14ac:dyDescent="0.25">
      <c r="A27" t="s">
        <v>1761</v>
      </c>
      <c r="B27" t="s">
        <v>1762</v>
      </c>
    </row>
    <row r="28" spans="1:3" x14ac:dyDescent="0.25">
      <c r="A28" t="s">
        <v>544</v>
      </c>
      <c r="B28" t="s">
        <v>545</v>
      </c>
      <c r="C28">
        <v>82.406999999999996</v>
      </c>
    </row>
    <row r="29" spans="1:3" x14ac:dyDescent="0.25">
      <c r="A29" t="s">
        <v>1757</v>
      </c>
      <c r="B29" t="s">
        <v>1758</v>
      </c>
    </row>
    <row r="30" spans="1:3" x14ac:dyDescent="0.25">
      <c r="A30" t="s">
        <v>1721</v>
      </c>
      <c r="B30" t="s">
        <v>1722</v>
      </c>
    </row>
    <row r="31" spans="1:3" x14ac:dyDescent="0.25">
      <c r="A31" t="s">
        <v>681</v>
      </c>
      <c r="B31" t="s">
        <v>682</v>
      </c>
    </row>
    <row r="32" spans="1:3" x14ac:dyDescent="0.25">
      <c r="A32" t="s">
        <v>7417</v>
      </c>
      <c r="B32" t="s">
        <v>7418</v>
      </c>
    </row>
    <row r="33" spans="1:3" x14ac:dyDescent="0.25">
      <c r="A33" t="s">
        <v>1717</v>
      </c>
      <c r="B33" t="s">
        <v>1718</v>
      </c>
    </row>
    <row r="34" spans="1:3" x14ac:dyDescent="0.25">
      <c r="A34" t="s">
        <v>1685</v>
      </c>
      <c r="B34" t="s">
        <v>1686</v>
      </c>
    </row>
    <row r="35" spans="1:3" x14ac:dyDescent="0.25">
      <c r="A35" t="s">
        <v>546</v>
      </c>
      <c r="B35" t="s">
        <v>547</v>
      </c>
    </row>
    <row r="36" spans="1:3" x14ac:dyDescent="0.25">
      <c r="A36" t="s">
        <v>1711</v>
      </c>
      <c r="B36" t="s">
        <v>1712</v>
      </c>
      <c r="C36">
        <v>42.581000000000003</v>
      </c>
    </row>
    <row r="37" spans="1:3" x14ac:dyDescent="0.25">
      <c r="A37" t="s">
        <v>1713</v>
      </c>
      <c r="B37" t="s">
        <v>1714</v>
      </c>
      <c r="C37">
        <v>82.748000000000005</v>
      </c>
    </row>
    <row r="38" spans="1:3" x14ac:dyDescent="0.25">
      <c r="A38" t="s">
        <v>1715</v>
      </c>
      <c r="B38" t="s">
        <v>1716</v>
      </c>
      <c r="C38">
        <v>130.38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11CD7-CD43-4CEE-B159-EAE77369D29E}">
  <sheetPr codeName="Sheet12">
    <tabColor rgb="FFFFFF00"/>
  </sheetPr>
  <dimension ref="A1:HF885"/>
  <sheetViews>
    <sheetView tabSelected="1" topLeftCell="I1" zoomScaleNormal="100" workbookViewId="0">
      <pane ySplit="2" topLeftCell="A569" activePane="bottomLeft" state="frozen"/>
      <selection pane="bottomLeft" activeCell="Q569" sqref="Q569"/>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3"/>
      <c r="B1" s="94"/>
      <c r="C1" s="95"/>
      <c r="D1" s="93"/>
      <c r="E1" s="96"/>
      <c r="F1" s="95"/>
      <c r="G1" s="94"/>
      <c r="H1" s="96"/>
      <c r="I1" s="96"/>
      <c r="J1" s="94"/>
      <c r="K1" s="94"/>
      <c r="L1" s="96"/>
      <c r="M1" s="96"/>
      <c r="N1" s="96"/>
      <c r="O1" s="96"/>
      <c r="P1" s="96"/>
      <c r="Q1" s="96"/>
      <c r="R1" s="110">
        <f>+SUBTOTAL(9,R3:R34165)</f>
        <v>10</v>
      </c>
      <c r="S1" s="110" t="e">
        <f>+SUBTOTAL(9,#REF!)</f>
        <v>#REF!</v>
      </c>
      <c r="T1" s="110" t="e">
        <f>+SUBTOTAL(9,#REF!)</f>
        <v>#REF!</v>
      </c>
      <c r="U1" s="110" t="e">
        <f>+SUBTOTAL(9,#REF!)</f>
        <v>#REF!</v>
      </c>
      <c r="V1" s="97"/>
      <c r="W1" s="99"/>
      <c r="X1" s="100"/>
      <c r="Y1" s="97"/>
      <c r="Z1" s="98"/>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row>
    <row r="2" spans="1:214" s="8" customFormat="1" x14ac:dyDescent="0.25">
      <c r="A2" s="101" t="s">
        <v>11</v>
      </c>
      <c r="B2" s="102" t="s">
        <v>12</v>
      </c>
      <c r="C2" s="103" t="s">
        <v>13</v>
      </c>
      <c r="D2" s="105" t="s">
        <v>14</v>
      </c>
      <c r="E2" s="104" t="s">
        <v>22</v>
      </c>
      <c r="F2" s="104" t="s">
        <v>15</v>
      </c>
      <c r="G2" s="102" t="s">
        <v>23</v>
      </c>
      <c r="H2" s="104" t="s">
        <v>16</v>
      </c>
      <c r="I2" s="101" t="s">
        <v>0</v>
      </c>
      <c r="J2" s="102" t="s">
        <v>17</v>
      </c>
      <c r="K2" s="102" t="s">
        <v>1</v>
      </c>
      <c r="L2" s="105" t="s">
        <v>2</v>
      </c>
      <c r="M2" s="105" t="s">
        <v>24</v>
      </c>
      <c r="N2" s="105" t="s">
        <v>21</v>
      </c>
      <c r="O2" s="105" t="s">
        <v>19</v>
      </c>
      <c r="P2" s="105" t="s">
        <v>20</v>
      </c>
      <c r="Q2" s="105" t="s">
        <v>10</v>
      </c>
      <c r="R2" s="101" t="s">
        <v>3</v>
      </c>
      <c r="S2" s="105" t="s">
        <v>18</v>
      </c>
      <c r="T2" s="105" t="s">
        <v>4</v>
      </c>
      <c r="U2" s="105" t="s">
        <v>5</v>
      </c>
      <c r="V2" s="105" t="s">
        <v>8</v>
      </c>
      <c r="W2" s="105" t="s">
        <v>9</v>
      </c>
      <c r="X2" s="105" t="s">
        <v>6</v>
      </c>
      <c r="Y2" s="105" t="s">
        <v>25</v>
      </c>
      <c r="Z2" s="105" t="s">
        <v>7</v>
      </c>
      <c r="AA2" s="105" t="s">
        <v>1812</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hidden="1" x14ac:dyDescent="0.25">
      <c r="A3" s="9">
        <v>45992</v>
      </c>
      <c r="B3" s="148">
        <v>2369673</v>
      </c>
      <c r="C3" s="10" t="s">
        <v>7767</v>
      </c>
      <c r="D3" s="9">
        <v>45992</v>
      </c>
      <c r="G3" s="32" t="s">
        <v>759</v>
      </c>
      <c r="I3" s="32" t="s">
        <v>759</v>
      </c>
      <c r="J3" s="21" t="s">
        <v>1786</v>
      </c>
      <c r="K3" s="21" t="s">
        <v>30</v>
      </c>
      <c r="L3" s="21" t="str">
        <f>VLOOKUP($K3,TONG_SL!$A:$D,2,0)</f>
        <v>Gà muối 500g</v>
      </c>
      <c r="N3" s="21" t="str">
        <f>IF($B3&lt;&gt;"","K-C6","")</f>
        <v>K-C6</v>
      </c>
      <c r="Q3" s="21" t="str">
        <f>VLOOKUP(K3,TONG_SL!$A:$D,3,0)</f>
        <v>Túi</v>
      </c>
      <c r="R3" s="1">
        <v>3</v>
      </c>
      <c r="T3" s="1">
        <f>VLOOKUP(VLOOKUP(G3,Ma_KH!$A:$R,18,0)&amp;K3,Gia_MB!$A:$F,6,0)</f>
        <v>102173.36</v>
      </c>
      <c r="U3" s="12">
        <f>T3*R3</f>
        <v>306520.08</v>
      </c>
      <c r="W3" s="44">
        <f>U3*V3</f>
        <v>0</v>
      </c>
      <c r="X3" s="3" t="str">
        <f>IF(B3&lt;&gt;"","8","0")</f>
        <v>8</v>
      </c>
      <c r="Z3" s="12">
        <f>U3*X3%</f>
        <v>24521.606400000001</v>
      </c>
      <c r="AA3" s="5">
        <f>VLOOKUP(G3,Ma_KH!$A:$R,14,0)</f>
        <v>1</v>
      </c>
    </row>
    <row r="4" spans="1:214" s="5" customFormat="1" hidden="1" x14ac:dyDescent="0.25">
      <c r="A4" s="157">
        <v>45992</v>
      </c>
      <c r="B4" s="158">
        <v>80057</v>
      </c>
      <c r="C4" s="10" t="s">
        <v>7767</v>
      </c>
      <c r="D4" s="149">
        <v>45992</v>
      </c>
      <c r="E4" s="152"/>
      <c r="F4" s="151"/>
      <c r="G4" s="33" t="s">
        <v>4596</v>
      </c>
      <c r="H4" s="152"/>
      <c r="I4" s="33" t="s">
        <v>4596</v>
      </c>
      <c r="J4" s="150" t="s">
        <v>7234</v>
      </c>
      <c r="K4" s="150" t="s">
        <v>7197</v>
      </c>
      <c r="L4" s="21" t="str">
        <f>VLOOKUP($K4,TONG_SL!$A:$D,2,0)</f>
        <v>Gà muối 500g</v>
      </c>
      <c r="M4" s="11"/>
      <c r="N4" s="21" t="str">
        <f>IF($B4&lt;&gt;"","K-C6","")</f>
        <v>K-C6</v>
      </c>
      <c r="O4" s="11"/>
      <c r="P4" s="11"/>
      <c r="Q4" s="21" t="str">
        <f>VLOOKUP(K4,TONG_SL!$A:$D,3,0)</f>
        <v>Túi</v>
      </c>
      <c r="R4" s="106">
        <v>10</v>
      </c>
      <c r="S4" s="1"/>
      <c r="T4" s="1">
        <f>VLOOKUP(VLOOKUP(G4,Ma_KH!$A:$R,18,0)&amp;K4,Gia_MB!$A:$F,6,0)</f>
        <v>99952</v>
      </c>
      <c r="U4" s="12">
        <f>T4*R4</f>
        <v>999520</v>
      </c>
      <c r="V4" s="1"/>
      <c r="W4" s="44">
        <f>U4*V4</f>
        <v>0</v>
      </c>
      <c r="X4" s="3" t="str">
        <f>IF(B4&lt;&gt;"","8","0")</f>
        <v>8</v>
      </c>
      <c r="Y4" s="1"/>
      <c r="Z4" s="12">
        <f>U4*X4%</f>
        <v>79961.600000000006</v>
      </c>
      <c r="AA4" s="5">
        <f>VLOOKUP(G4,Ma_KH!$A:$R,14,0)</f>
        <v>31</v>
      </c>
    </row>
    <row r="5" spans="1:214" s="5" customFormat="1" hidden="1" x14ac:dyDescent="0.25">
      <c r="A5" s="157">
        <v>45992</v>
      </c>
      <c r="B5" s="158">
        <v>80057</v>
      </c>
      <c r="C5" s="10" t="s">
        <v>7767</v>
      </c>
      <c r="D5" s="149">
        <v>45992</v>
      </c>
      <c r="E5" s="152"/>
      <c r="F5" s="151"/>
      <c r="G5" s="33" t="s">
        <v>4596</v>
      </c>
      <c r="H5" s="152"/>
      <c r="I5" s="33" t="s">
        <v>4596</v>
      </c>
      <c r="J5" s="150" t="s">
        <v>7234</v>
      </c>
      <c r="K5" s="150" t="s">
        <v>7153</v>
      </c>
      <c r="L5" s="21" t="str">
        <f>VLOOKUP($K5,TONG_SL!$A:$D,2,0)</f>
        <v>Tai heo muối 200g</v>
      </c>
      <c r="M5" s="11"/>
      <c r="N5" s="21" t="str">
        <f>IF($B5&lt;&gt;"","K-C6","")</f>
        <v>K-C6</v>
      </c>
      <c r="O5" s="11"/>
      <c r="P5" s="11"/>
      <c r="Q5" s="21" t="str">
        <f>VLOOKUP(K5,TONG_SL!$A:$D,3,0)</f>
        <v>Túi</v>
      </c>
      <c r="R5" s="106">
        <v>15</v>
      </c>
      <c r="S5" s="1"/>
      <c r="T5" s="1">
        <f>VLOOKUP(VLOOKUP(G5,Ma_KH!$A:$R,18,0)&amp;K5,Gia_MB!$A:$F,6,0)</f>
        <v>50036</v>
      </c>
      <c r="U5" s="12">
        <f>T5*R5</f>
        <v>750540</v>
      </c>
      <c r="V5" s="1"/>
      <c r="W5" s="44">
        <f>U5*V5</f>
        <v>0</v>
      </c>
      <c r="X5" s="3" t="str">
        <f>IF(B5&lt;&gt;"","8","0")</f>
        <v>8</v>
      </c>
      <c r="Y5" s="1"/>
      <c r="Z5" s="12">
        <f>U5*X5%</f>
        <v>60043.200000000004</v>
      </c>
      <c r="AA5" s="5">
        <f>VLOOKUP(G5,Ma_KH!$A:$R,14,0)</f>
        <v>31</v>
      </c>
    </row>
    <row r="6" spans="1:214" s="5" customFormat="1" hidden="1" x14ac:dyDescent="0.25">
      <c r="A6" s="157">
        <v>45992</v>
      </c>
      <c r="B6" s="158">
        <v>80057</v>
      </c>
      <c r="C6" s="10" t="s">
        <v>7767</v>
      </c>
      <c r="D6" s="149">
        <v>45992</v>
      </c>
      <c r="E6" s="152"/>
      <c r="F6" s="151"/>
      <c r="G6" s="33" t="s">
        <v>4596</v>
      </c>
      <c r="H6" s="152"/>
      <c r="I6" s="33" t="s">
        <v>4596</v>
      </c>
      <c r="J6" s="150" t="s">
        <v>7234</v>
      </c>
      <c r="K6" s="150" t="s">
        <v>27</v>
      </c>
      <c r="L6" s="21" t="str">
        <f>VLOOKUP($K6,TONG_SL!$A:$D,2,0)</f>
        <v>Chân giò heo muối 300g</v>
      </c>
      <c r="M6" s="11"/>
      <c r="N6" s="21" t="str">
        <f>IF($B6&lt;&gt;"","K-C6","")</f>
        <v>K-C6</v>
      </c>
      <c r="O6" s="11"/>
      <c r="P6" s="11"/>
      <c r="Q6" s="21" t="str">
        <f>VLOOKUP(K6,TONG_SL!$A:$D,3,0)</f>
        <v>Túi</v>
      </c>
      <c r="R6" s="106">
        <v>20</v>
      </c>
      <c r="S6" s="1"/>
      <c r="T6" s="1">
        <f>VLOOKUP(VLOOKUP(G6,Ma_KH!$A:$R,18,0)&amp;K6,Gia_MB!$A:$F,6,0)</f>
        <v>66088</v>
      </c>
      <c r="U6" s="12">
        <f>T6*R6</f>
        <v>1321760</v>
      </c>
      <c r="V6" s="1"/>
      <c r="W6" s="44">
        <f>U6*V6</f>
        <v>0</v>
      </c>
      <c r="X6" s="3" t="str">
        <f>IF(B6&lt;&gt;"","8","0")</f>
        <v>8</v>
      </c>
      <c r="Y6" s="1"/>
      <c r="Z6" s="12">
        <f>U6*X6%</f>
        <v>105740.8</v>
      </c>
      <c r="AA6" s="5">
        <f>VLOOKUP(G6,Ma_KH!$A:$R,14,0)</f>
        <v>31</v>
      </c>
    </row>
    <row r="7" spans="1:214" s="5" customFormat="1" hidden="1" x14ac:dyDescent="0.25">
      <c r="A7" s="157">
        <v>45992</v>
      </c>
      <c r="B7" s="158">
        <v>80057</v>
      </c>
      <c r="C7" s="10" t="s">
        <v>7767</v>
      </c>
      <c r="D7" s="149">
        <v>45992</v>
      </c>
      <c r="E7" s="152"/>
      <c r="F7" s="151"/>
      <c r="G7" s="33" t="s">
        <v>4596</v>
      </c>
      <c r="H7" s="152"/>
      <c r="I7" s="33" t="s">
        <v>4596</v>
      </c>
      <c r="J7" s="150" t="s">
        <v>7234</v>
      </c>
      <c r="K7" s="150" t="s">
        <v>7823</v>
      </c>
      <c r="L7" s="21" t="str">
        <f>VLOOKUP($K7,TONG_SL!$A:$D,2,0)</f>
        <v>Chân giò heo muối 500g</v>
      </c>
      <c r="M7" s="11"/>
      <c r="N7" s="21" t="str">
        <f>IF($B7&lt;&gt;"","K-C6","")</f>
        <v>K-C6</v>
      </c>
      <c r="O7" s="11"/>
      <c r="P7" s="11"/>
      <c r="Q7" s="21" t="str">
        <f>VLOOKUP(K7,TONG_SL!$A:$D,3,0)</f>
        <v>Túi</v>
      </c>
      <c r="R7" s="106">
        <v>10</v>
      </c>
      <c r="S7" s="1"/>
      <c r="T7" s="1">
        <f>VLOOKUP(VLOOKUP(G7,Ma_KH!$A:$R,18,0)&amp;K7,Gia_MB!$A:$F,6,0)</f>
        <v>107159</v>
      </c>
      <c r="U7" s="12">
        <f>T7*R7</f>
        <v>1071590</v>
      </c>
      <c r="V7" s="1"/>
      <c r="W7" s="44">
        <f>U7*V7</f>
        <v>0</v>
      </c>
      <c r="X7" s="3" t="str">
        <f>IF(B7&lt;&gt;"","8","0")</f>
        <v>8</v>
      </c>
      <c r="Y7" s="1"/>
      <c r="Z7" s="12">
        <f>U7*X7%</f>
        <v>85727.2</v>
      </c>
      <c r="AA7" s="5">
        <f>VLOOKUP(G7,Ma_KH!$A:$R,14,0)</f>
        <v>31</v>
      </c>
    </row>
    <row r="8" spans="1:214" s="5" customFormat="1" hidden="1" x14ac:dyDescent="0.25">
      <c r="A8" s="157">
        <v>45992</v>
      </c>
      <c r="B8" s="158">
        <v>80120</v>
      </c>
      <c r="C8" s="10" t="s">
        <v>7767</v>
      </c>
      <c r="D8" s="149">
        <v>45993</v>
      </c>
      <c r="E8" s="152"/>
      <c r="F8" s="151"/>
      <c r="G8" s="33" t="s">
        <v>7896</v>
      </c>
      <c r="H8" s="152"/>
      <c r="I8" s="33" t="s">
        <v>7896</v>
      </c>
      <c r="J8" s="150" t="s">
        <v>7234</v>
      </c>
      <c r="K8" s="150" t="s">
        <v>7197</v>
      </c>
      <c r="L8" s="21" t="str">
        <f>VLOOKUP($K8,TONG_SL!$A:$D,2,0)</f>
        <v>Gà muối 500g</v>
      </c>
      <c r="M8" s="11"/>
      <c r="N8" s="21" t="str">
        <f t="shared" ref="N8:N30" si="0">IF($B8&lt;&gt;"","K-C6","")</f>
        <v>K-C6</v>
      </c>
      <c r="O8" s="11"/>
      <c r="P8" s="11"/>
      <c r="Q8" s="21" t="str">
        <f>VLOOKUP(K8,TONG_SL!$A:$D,3,0)</f>
        <v>Túi</v>
      </c>
      <c r="R8" s="106">
        <v>10</v>
      </c>
      <c r="S8" s="171"/>
      <c r="T8" s="171">
        <f>VLOOKUP(VLOOKUP(G8,Ma_KH!$A:$R,18,0)&amp;K8,Gia_MB!$A:$F,6,0)</f>
        <v>111058</v>
      </c>
      <c r="U8" s="172">
        <f t="shared" ref="U8:U30" si="1">T8*R8</f>
        <v>1110580</v>
      </c>
      <c r="V8" s="171"/>
      <c r="W8" s="173">
        <f t="shared" ref="W8:W30" si="2">U8*V8</f>
        <v>0</v>
      </c>
      <c r="X8" s="174" t="str">
        <f t="shared" ref="X8:X30" si="3">IF(B8&lt;&gt;"","8","0")</f>
        <v>8</v>
      </c>
      <c r="Y8" s="171"/>
      <c r="Z8" s="172">
        <f t="shared" ref="Z8:Z30" si="4">U8*X8%</f>
        <v>88846.400000000009</v>
      </c>
      <c r="AA8" s="175">
        <f>VLOOKUP(G8,Ma_KH!$A:$R,14,0)</f>
        <v>57</v>
      </c>
    </row>
    <row r="9" spans="1:214" s="5" customFormat="1" hidden="1" x14ac:dyDescent="0.25">
      <c r="A9" s="157">
        <v>45992</v>
      </c>
      <c r="B9" s="158">
        <v>80120</v>
      </c>
      <c r="C9" s="10" t="s">
        <v>7767</v>
      </c>
      <c r="D9" s="149">
        <v>45993</v>
      </c>
      <c r="E9" s="152"/>
      <c r="F9" s="151"/>
      <c r="G9" s="33" t="s">
        <v>7896</v>
      </c>
      <c r="H9" s="152"/>
      <c r="I9" s="33" t="s">
        <v>7896</v>
      </c>
      <c r="J9" s="150" t="s">
        <v>7234</v>
      </c>
      <c r="K9" s="150" t="s">
        <v>7187</v>
      </c>
      <c r="L9" s="21" t="str">
        <f>VLOOKUP($K9,TONG_SL!$A:$D,2,0)</f>
        <v>Chân giò heo muối 300g</v>
      </c>
      <c r="M9" s="11"/>
      <c r="N9" s="21" t="str">
        <f t="shared" si="0"/>
        <v>K-C6</v>
      </c>
      <c r="O9" s="11"/>
      <c r="P9" s="11"/>
      <c r="Q9" s="21" t="str">
        <f>VLOOKUP(K9,TONG_SL!$A:$D,3,0)</f>
        <v>Túi</v>
      </c>
      <c r="R9" s="106">
        <v>50</v>
      </c>
      <c r="S9" s="171"/>
      <c r="T9" s="171">
        <f>VLOOKUP(VLOOKUP(G9,Ma_KH!$A:$R,18,0)&amp;K9,Gia_MB!$A:$F,6,0)</f>
        <v>73431</v>
      </c>
      <c r="U9" s="172">
        <f t="shared" si="1"/>
        <v>3671550</v>
      </c>
      <c r="V9" s="171"/>
      <c r="W9" s="173">
        <f t="shared" si="2"/>
        <v>0</v>
      </c>
      <c r="X9" s="174" t="str">
        <f t="shared" si="3"/>
        <v>8</v>
      </c>
      <c r="Y9" s="171"/>
      <c r="Z9" s="172">
        <f t="shared" si="4"/>
        <v>293724</v>
      </c>
      <c r="AA9" s="175">
        <f>VLOOKUP(G9,Ma_KH!$A:$R,14,0)</f>
        <v>57</v>
      </c>
    </row>
    <row r="10" spans="1:214" s="5" customFormat="1" hidden="1" x14ac:dyDescent="0.25">
      <c r="A10" s="157">
        <v>45992</v>
      </c>
      <c r="B10" s="158">
        <v>80120</v>
      </c>
      <c r="C10" s="10" t="s">
        <v>7767</v>
      </c>
      <c r="D10" s="149">
        <v>45993</v>
      </c>
      <c r="E10" s="152"/>
      <c r="F10" s="151"/>
      <c r="G10" s="33" t="s">
        <v>7896</v>
      </c>
      <c r="H10" s="152"/>
      <c r="I10" s="33" t="s">
        <v>7896</v>
      </c>
      <c r="J10" s="150" t="s">
        <v>7234</v>
      </c>
      <c r="K10" s="150" t="s">
        <v>7823</v>
      </c>
      <c r="L10" s="21" t="str">
        <f>VLOOKUP($K10,TONG_SL!$A:$D,2,0)</f>
        <v>Chân giò heo muối 500g</v>
      </c>
      <c r="M10" s="11"/>
      <c r="N10" s="21" t="str">
        <f t="shared" si="0"/>
        <v>K-C6</v>
      </c>
      <c r="O10" s="11"/>
      <c r="P10" s="11"/>
      <c r="Q10" s="21" t="str">
        <f>VLOOKUP(K10,TONG_SL!$A:$D,3,0)</f>
        <v>Túi</v>
      </c>
      <c r="R10" s="106">
        <v>20</v>
      </c>
      <c r="S10" s="171"/>
      <c r="T10" s="171">
        <f>VLOOKUP(VLOOKUP(G10,Ma_KH!$A:$R,18,0)&amp;K10,Gia_MB!$A:$F,6,0)</f>
        <v>119066</v>
      </c>
      <c r="U10" s="172">
        <f t="shared" si="1"/>
        <v>2381320</v>
      </c>
      <c r="V10" s="171"/>
      <c r="W10" s="173">
        <f t="shared" si="2"/>
        <v>0</v>
      </c>
      <c r="X10" s="174" t="str">
        <f t="shared" si="3"/>
        <v>8</v>
      </c>
      <c r="Y10" s="171"/>
      <c r="Z10" s="172">
        <f t="shared" si="4"/>
        <v>190505.60000000001</v>
      </c>
      <c r="AA10" s="175">
        <f>VLOOKUP(G10,Ma_KH!$A:$R,14,0)</f>
        <v>57</v>
      </c>
    </row>
    <row r="11" spans="1:214" s="5" customFormat="1" hidden="1" x14ac:dyDescent="0.25">
      <c r="A11" s="157">
        <v>45993</v>
      </c>
      <c r="B11" s="158">
        <v>80204</v>
      </c>
      <c r="C11" s="10" t="s">
        <v>7767</v>
      </c>
      <c r="D11" s="149">
        <v>45993</v>
      </c>
      <c r="E11" s="152"/>
      <c r="F11" s="151"/>
      <c r="G11" s="33" t="s">
        <v>7896</v>
      </c>
      <c r="H11" s="152"/>
      <c r="I11" s="33" t="s">
        <v>7896</v>
      </c>
      <c r="J11" s="150" t="s">
        <v>7234</v>
      </c>
      <c r="K11" s="150" t="s">
        <v>7897</v>
      </c>
      <c r="L11" s="21" t="str">
        <f>VLOOKUP($K11,TONG_SL!$A:$D,2,0)</f>
        <v>Bắp giò heo muối vị Tayaki Coop Select 450g</v>
      </c>
      <c r="M11" s="11"/>
      <c r="N11" s="21" t="str">
        <f t="shared" si="0"/>
        <v>K-C6</v>
      </c>
      <c r="O11" s="11"/>
      <c r="P11" s="11"/>
      <c r="Q11" s="21" t="str">
        <f>VLOOKUP(K11,TONG_SL!$A:$D,3,0)</f>
        <v>Túi</v>
      </c>
      <c r="R11" s="106">
        <v>20</v>
      </c>
      <c r="S11" s="171"/>
      <c r="T11" s="171">
        <f>VLOOKUP(VLOOKUP(G11,Ma_KH!$A:$R,18,0)&amp;K11,Gia_MB!$A:$F,6,0)</f>
        <v>86961</v>
      </c>
      <c r="U11" s="172">
        <f t="shared" si="1"/>
        <v>1739220</v>
      </c>
      <c r="V11" s="171"/>
      <c r="W11" s="173">
        <f t="shared" si="2"/>
        <v>0</v>
      </c>
      <c r="X11" s="174" t="str">
        <f t="shared" si="3"/>
        <v>8</v>
      </c>
      <c r="Y11" s="171"/>
      <c r="Z11" s="172">
        <f t="shared" si="4"/>
        <v>139137.60000000001</v>
      </c>
      <c r="AA11" s="175">
        <f>VLOOKUP(G11,Ma_KH!$A:$R,14,0)</f>
        <v>57</v>
      </c>
    </row>
    <row r="12" spans="1:214" s="5" customFormat="1" hidden="1" x14ac:dyDescent="0.25">
      <c r="A12" s="157">
        <v>45993</v>
      </c>
      <c r="B12" s="158">
        <v>80205</v>
      </c>
      <c r="C12" s="10" t="s">
        <v>7767</v>
      </c>
      <c r="D12" s="149">
        <v>45993</v>
      </c>
      <c r="E12" s="152"/>
      <c r="F12" s="151"/>
      <c r="G12" s="33" t="s">
        <v>7898</v>
      </c>
      <c r="H12" s="152"/>
      <c r="I12" s="33" t="s">
        <v>7898</v>
      </c>
      <c r="J12" s="150" t="s">
        <v>7234</v>
      </c>
      <c r="K12" s="150" t="s">
        <v>7897</v>
      </c>
      <c r="L12" s="21" t="str">
        <f>VLOOKUP($K12,TONG_SL!$A:$D,2,0)</f>
        <v>Bắp giò heo muối vị Tayaki Coop Select 450g</v>
      </c>
      <c r="M12" s="11"/>
      <c r="N12" s="21" t="str">
        <f t="shared" si="0"/>
        <v>K-C6</v>
      </c>
      <c r="O12" s="11"/>
      <c r="P12" s="11"/>
      <c r="Q12" s="21" t="str">
        <f>VLOOKUP(K12,TONG_SL!$A:$D,3,0)</f>
        <v>Túi</v>
      </c>
      <c r="R12" s="106">
        <v>17</v>
      </c>
      <c r="S12" s="171"/>
      <c r="T12" s="171">
        <f>VLOOKUP(VLOOKUP(G12,Ma_KH!$A:$R,18,0)&amp;K12,Gia_MB!$A:$F,6,0)</f>
        <v>86961</v>
      </c>
      <c r="U12" s="172">
        <f t="shared" si="1"/>
        <v>1478337</v>
      </c>
      <c r="V12" s="171"/>
      <c r="W12" s="173">
        <f t="shared" si="2"/>
        <v>0</v>
      </c>
      <c r="X12" s="174" t="str">
        <f t="shared" si="3"/>
        <v>8</v>
      </c>
      <c r="Y12" s="171"/>
      <c r="Z12" s="172">
        <f t="shared" si="4"/>
        <v>118266.96</v>
      </c>
      <c r="AA12" s="175">
        <f>VLOOKUP(G12,Ma_KH!$A:$R,14,0)</f>
        <v>57</v>
      </c>
    </row>
    <row r="13" spans="1:214" s="5" customFormat="1" hidden="1" x14ac:dyDescent="0.25">
      <c r="A13" s="157">
        <v>45992</v>
      </c>
      <c r="B13" s="158">
        <v>80125</v>
      </c>
      <c r="C13" s="10" t="s">
        <v>7767</v>
      </c>
      <c r="D13" s="149">
        <v>45993</v>
      </c>
      <c r="E13" s="152"/>
      <c r="F13" s="151"/>
      <c r="G13" s="33" t="s">
        <v>7898</v>
      </c>
      <c r="H13" s="152"/>
      <c r="I13" s="33" t="s">
        <v>7898</v>
      </c>
      <c r="J13" s="150" t="s">
        <v>7234</v>
      </c>
      <c r="K13" s="150" t="s">
        <v>7187</v>
      </c>
      <c r="L13" s="21" t="str">
        <f>VLOOKUP($K13,TONG_SL!$A:$D,2,0)</f>
        <v>Chân giò heo muối 300g</v>
      </c>
      <c r="M13" s="11"/>
      <c r="N13" s="21" t="str">
        <f t="shared" si="0"/>
        <v>K-C6</v>
      </c>
      <c r="O13" s="11"/>
      <c r="P13" s="11"/>
      <c r="Q13" s="21" t="str">
        <f>VLOOKUP(K13,TONG_SL!$A:$D,3,0)</f>
        <v>Túi</v>
      </c>
      <c r="R13" s="106">
        <v>30</v>
      </c>
      <c r="S13" s="171"/>
      <c r="T13" s="171">
        <f>VLOOKUP(VLOOKUP(G13,Ma_KH!$A:$R,18,0)&amp;K13,Gia_MB!$A:$F,6,0)</f>
        <v>73431</v>
      </c>
      <c r="U13" s="172">
        <f t="shared" si="1"/>
        <v>2202930</v>
      </c>
      <c r="V13" s="171"/>
      <c r="W13" s="173">
        <f t="shared" si="2"/>
        <v>0</v>
      </c>
      <c r="X13" s="174" t="str">
        <f t="shared" si="3"/>
        <v>8</v>
      </c>
      <c r="Y13" s="171"/>
      <c r="Z13" s="172">
        <f t="shared" si="4"/>
        <v>176234.4</v>
      </c>
      <c r="AA13" s="175">
        <f>VLOOKUP(G13,Ma_KH!$A:$R,14,0)</f>
        <v>57</v>
      </c>
    </row>
    <row r="14" spans="1:214" s="5" customFormat="1" hidden="1" x14ac:dyDescent="0.25">
      <c r="A14" s="157">
        <v>45992</v>
      </c>
      <c r="B14" s="158">
        <v>80125</v>
      </c>
      <c r="C14" s="10" t="s">
        <v>7767</v>
      </c>
      <c r="D14" s="149">
        <v>45993</v>
      </c>
      <c r="E14" s="152"/>
      <c r="F14" s="151"/>
      <c r="G14" s="33" t="s">
        <v>7898</v>
      </c>
      <c r="H14" s="152"/>
      <c r="I14" s="33" t="s">
        <v>7898</v>
      </c>
      <c r="J14" s="150" t="s">
        <v>7234</v>
      </c>
      <c r="K14" s="150" t="s">
        <v>7823</v>
      </c>
      <c r="L14" s="21" t="str">
        <f>VLOOKUP($K14,TONG_SL!$A:$D,2,0)</f>
        <v>Chân giò heo muối 500g</v>
      </c>
      <c r="M14" s="11"/>
      <c r="N14" s="21" t="str">
        <f t="shared" si="0"/>
        <v>K-C6</v>
      </c>
      <c r="O14" s="11"/>
      <c r="P14" s="11"/>
      <c r="Q14" s="21" t="str">
        <f>VLOOKUP(K14,TONG_SL!$A:$D,3,0)</f>
        <v>Túi</v>
      </c>
      <c r="R14" s="106">
        <v>15</v>
      </c>
      <c r="S14" s="171"/>
      <c r="T14" s="171">
        <f>VLOOKUP(VLOOKUP(G14,Ma_KH!$A:$R,18,0)&amp;K14,Gia_MB!$A:$F,6,0)</f>
        <v>119066</v>
      </c>
      <c r="U14" s="172">
        <f t="shared" si="1"/>
        <v>1785990</v>
      </c>
      <c r="V14" s="171"/>
      <c r="W14" s="173">
        <f t="shared" si="2"/>
        <v>0</v>
      </c>
      <c r="X14" s="174" t="str">
        <f t="shared" si="3"/>
        <v>8</v>
      </c>
      <c r="Y14" s="171"/>
      <c r="Z14" s="172">
        <f t="shared" si="4"/>
        <v>142879.20000000001</v>
      </c>
      <c r="AA14" s="175">
        <f>VLOOKUP(G14,Ma_KH!$A:$R,14,0)</f>
        <v>57</v>
      </c>
    </row>
    <row r="15" spans="1:214" s="5" customFormat="1" hidden="1" x14ac:dyDescent="0.25">
      <c r="A15" s="157">
        <v>45992</v>
      </c>
      <c r="B15" s="158">
        <v>80144</v>
      </c>
      <c r="C15" s="10" t="s">
        <v>7767</v>
      </c>
      <c r="D15" s="149">
        <v>45993</v>
      </c>
      <c r="E15" s="152"/>
      <c r="F15" s="151"/>
      <c r="G15" s="33" t="s">
        <v>4574</v>
      </c>
      <c r="H15" s="152"/>
      <c r="I15" s="33" t="s">
        <v>4574</v>
      </c>
      <c r="J15" s="150" t="s">
        <v>7234</v>
      </c>
      <c r="K15" s="150" t="s">
        <v>7187</v>
      </c>
      <c r="L15" s="21" t="str">
        <f>VLOOKUP($K15,TONG_SL!$A:$D,2,0)</f>
        <v>Chân giò heo muối 300g</v>
      </c>
      <c r="M15" s="11"/>
      <c r="N15" s="21" t="str">
        <f t="shared" si="0"/>
        <v>K-C6</v>
      </c>
      <c r="O15" s="11"/>
      <c r="P15" s="11"/>
      <c r="Q15" s="21" t="str">
        <f>VLOOKUP(K15,TONG_SL!$A:$D,3,0)</f>
        <v>Túi</v>
      </c>
      <c r="R15" s="106">
        <v>70</v>
      </c>
      <c r="S15" s="171"/>
      <c r="T15" s="171">
        <f>VLOOKUP(VLOOKUP(G15,Ma_KH!$A:$R,18,0)&amp;K15,Gia_MB!$A:$F,6,0)</f>
        <v>66088</v>
      </c>
      <c r="U15" s="172">
        <f t="shared" si="1"/>
        <v>4626160</v>
      </c>
      <c r="V15" s="171"/>
      <c r="W15" s="173">
        <f t="shared" si="2"/>
        <v>0</v>
      </c>
      <c r="X15" s="174" t="str">
        <f t="shared" si="3"/>
        <v>8</v>
      </c>
      <c r="Y15" s="171"/>
      <c r="Z15" s="172">
        <f t="shared" si="4"/>
        <v>370092.79999999999</v>
      </c>
      <c r="AA15" s="175">
        <f>VLOOKUP(G15,Ma_KH!$A:$R,14,0)</f>
        <v>31</v>
      </c>
    </row>
    <row r="16" spans="1:214" s="5" customFormat="1" hidden="1" x14ac:dyDescent="0.25">
      <c r="A16" s="157">
        <v>45992</v>
      </c>
      <c r="B16" s="158">
        <v>69709</v>
      </c>
      <c r="C16" s="10" t="s">
        <v>7767</v>
      </c>
      <c r="D16" s="149">
        <v>45993</v>
      </c>
      <c r="E16" s="152"/>
      <c r="F16" s="151"/>
      <c r="G16" s="146" t="s">
        <v>7899</v>
      </c>
      <c r="H16" s="146" t="s">
        <v>7899</v>
      </c>
      <c r="I16" s="146" t="s">
        <v>7899</v>
      </c>
      <c r="J16" s="150" t="s">
        <v>7360</v>
      </c>
      <c r="K16" s="150" t="s">
        <v>7188</v>
      </c>
      <c r="L16" s="21" t="str">
        <f>VLOOKUP($K16,TONG_SL!$A:$D,2,0)</f>
        <v>Chân giò heo muối 100g</v>
      </c>
      <c r="M16" s="11"/>
      <c r="N16" s="21" t="str">
        <f t="shared" si="0"/>
        <v>K-C6</v>
      </c>
      <c r="O16" s="11"/>
      <c r="P16" s="11"/>
      <c r="Q16" s="21" t="str">
        <f>VLOOKUP(K16,TONG_SL!$A:$D,3,0)</f>
        <v>Gói</v>
      </c>
      <c r="R16" s="106">
        <v>10</v>
      </c>
      <c r="S16" s="171"/>
      <c r="T16" s="171" t="e">
        <f>VLOOKUP(VLOOKUP(G16,Ma_KH!$A:$R,18,0)&amp;K16,Gia_MB!$A:$F,6,0)</f>
        <v>#N/A</v>
      </c>
      <c r="U16" s="172" t="e">
        <f t="shared" si="1"/>
        <v>#N/A</v>
      </c>
      <c r="V16" s="171"/>
      <c r="W16" s="173" t="e">
        <f t="shared" si="2"/>
        <v>#N/A</v>
      </c>
      <c r="X16" s="174" t="str">
        <f t="shared" si="3"/>
        <v>8</v>
      </c>
      <c r="Y16" s="171"/>
      <c r="Z16" s="172" t="e">
        <f t="shared" si="4"/>
        <v>#N/A</v>
      </c>
      <c r="AA16" s="175">
        <f>VLOOKUP(G16,Ma_KH!$A:$R,14,0)</f>
        <v>0</v>
      </c>
    </row>
    <row r="17" spans="1:27" s="5" customFormat="1" hidden="1" x14ac:dyDescent="0.25">
      <c r="A17" s="157">
        <v>45992</v>
      </c>
      <c r="B17" s="158">
        <v>69709</v>
      </c>
      <c r="C17" s="10" t="s">
        <v>7767</v>
      </c>
      <c r="D17" s="149">
        <v>45993</v>
      </c>
      <c r="E17" s="152"/>
      <c r="F17" s="151"/>
      <c r="G17" s="146" t="s">
        <v>7899</v>
      </c>
      <c r="H17" s="146" t="s">
        <v>7899</v>
      </c>
      <c r="I17" s="146" t="s">
        <v>7899</v>
      </c>
      <c r="J17" s="150" t="s">
        <v>7360</v>
      </c>
      <c r="K17" s="150" t="s">
        <v>7187</v>
      </c>
      <c r="L17" s="21" t="str">
        <f>VLOOKUP($K17,TONG_SL!$A:$D,2,0)</f>
        <v>Chân giò heo muối 300g</v>
      </c>
      <c r="M17" s="11"/>
      <c r="N17" s="21" t="str">
        <f t="shared" si="0"/>
        <v>K-C6</v>
      </c>
      <c r="O17" s="11"/>
      <c r="P17" s="11"/>
      <c r="Q17" s="21" t="str">
        <f>VLOOKUP(K17,TONG_SL!$A:$D,3,0)</f>
        <v>Túi</v>
      </c>
      <c r="R17" s="106">
        <v>3</v>
      </c>
      <c r="S17" s="171"/>
      <c r="T17" s="171" t="e">
        <f>VLOOKUP(VLOOKUP(G17,Ma_KH!$A:$R,18,0)&amp;K17,Gia_MB!$A:$F,6,0)</f>
        <v>#N/A</v>
      </c>
      <c r="U17" s="172" t="e">
        <f t="shared" si="1"/>
        <v>#N/A</v>
      </c>
      <c r="V17" s="171"/>
      <c r="W17" s="173" t="e">
        <f t="shared" si="2"/>
        <v>#N/A</v>
      </c>
      <c r="X17" s="174" t="str">
        <f t="shared" si="3"/>
        <v>8</v>
      </c>
      <c r="Y17" s="171"/>
      <c r="Z17" s="172" t="e">
        <f t="shared" si="4"/>
        <v>#N/A</v>
      </c>
      <c r="AA17" s="175">
        <f>VLOOKUP(G17,Ma_KH!$A:$R,14,0)</f>
        <v>0</v>
      </c>
    </row>
    <row r="18" spans="1:27" s="5" customFormat="1" hidden="1" x14ac:dyDescent="0.25">
      <c r="A18" s="157">
        <v>45992</v>
      </c>
      <c r="B18" s="158">
        <v>69709</v>
      </c>
      <c r="C18" s="10" t="s">
        <v>7767</v>
      </c>
      <c r="D18" s="149">
        <v>45993</v>
      </c>
      <c r="E18" s="152"/>
      <c r="F18" s="151"/>
      <c r="G18" s="146" t="s">
        <v>7899</v>
      </c>
      <c r="H18" s="146" t="s">
        <v>7899</v>
      </c>
      <c r="I18" s="146" t="s">
        <v>7899</v>
      </c>
      <c r="J18" s="150" t="s">
        <v>7360</v>
      </c>
      <c r="K18" s="150" t="s">
        <v>7823</v>
      </c>
      <c r="L18" s="21" t="str">
        <f>VLOOKUP($K18,TONG_SL!$A:$D,2,0)</f>
        <v>Chân giò heo muối 500g</v>
      </c>
      <c r="M18" s="11"/>
      <c r="N18" s="21" t="str">
        <f t="shared" si="0"/>
        <v>K-C6</v>
      </c>
      <c r="O18" s="11"/>
      <c r="P18" s="11"/>
      <c r="Q18" s="21" t="str">
        <f>VLOOKUP(K18,TONG_SL!$A:$D,3,0)</f>
        <v>Túi</v>
      </c>
      <c r="R18" s="106">
        <v>3</v>
      </c>
      <c r="S18" s="171"/>
      <c r="T18" s="171" t="e">
        <f>VLOOKUP(VLOOKUP(G18,Ma_KH!$A:$R,18,0)&amp;K18,Gia_MB!$A:$F,6,0)</f>
        <v>#N/A</v>
      </c>
      <c r="U18" s="172" t="e">
        <f t="shared" si="1"/>
        <v>#N/A</v>
      </c>
      <c r="V18" s="171"/>
      <c r="W18" s="173" t="e">
        <f t="shared" si="2"/>
        <v>#N/A</v>
      </c>
      <c r="X18" s="174" t="str">
        <f t="shared" si="3"/>
        <v>8</v>
      </c>
      <c r="Y18" s="171"/>
      <c r="Z18" s="172" t="e">
        <f t="shared" si="4"/>
        <v>#N/A</v>
      </c>
      <c r="AA18" s="175">
        <f>VLOOKUP(G18,Ma_KH!$A:$R,14,0)</f>
        <v>0</v>
      </c>
    </row>
    <row r="19" spans="1:27" s="5" customFormat="1" hidden="1" x14ac:dyDescent="0.25">
      <c r="A19" s="157">
        <v>45992</v>
      </c>
      <c r="B19" s="158">
        <v>69709</v>
      </c>
      <c r="C19" s="10" t="s">
        <v>7767</v>
      </c>
      <c r="D19" s="149">
        <v>45993</v>
      </c>
      <c r="E19" s="152"/>
      <c r="F19" s="151"/>
      <c r="G19" s="146" t="s">
        <v>7899</v>
      </c>
      <c r="H19" s="146" t="s">
        <v>7899</v>
      </c>
      <c r="I19" s="146" t="s">
        <v>7899</v>
      </c>
      <c r="J19" s="150" t="s">
        <v>7360</v>
      </c>
      <c r="K19" s="150" t="s">
        <v>7153</v>
      </c>
      <c r="L19" s="21" t="str">
        <f>VLOOKUP($K19,TONG_SL!$A:$D,2,0)</f>
        <v>Tai heo muối 200g</v>
      </c>
      <c r="M19" s="11"/>
      <c r="N19" s="21" t="str">
        <f t="shared" si="0"/>
        <v>K-C6</v>
      </c>
      <c r="O19" s="11"/>
      <c r="P19" s="11"/>
      <c r="Q19" s="21" t="str">
        <f>VLOOKUP(K19,TONG_SL!$A:$D,3,0)</f>
        <v>Túi</v>
      </c>
      <c r="R19" s="106">
        <v>3</v>
      </c>
      <c r="S19" s="171"/>
      <c r="T19" s="171" t="e">
        <f>VLOOKUP(VLOOKUP(G19,Ma_KH!$A:$R,18,0)&amp;K19,Gia_MB!$A:$F,6,0)</f>
        <v>#N/A</v>
      </c>
      <c r="U19" s="172" t="e">
        <f t="shared" si="1"/>
        <v>#N/A</v>
      </c>
      <c r="V19" s="171"/>
      <c r="W19" s="173" t="e">
        <f t="shared" si="2"/>
        <v>#N/A</v>
      </c>
      <c r="X19" s="174" t="str">
        <f t="shared" si="3"/>
        <v>8</v>
      </c>
      <c r="Y19" s="171"/>
      <c r="Z19" s="172" t="e">
        <f t="shared" si="4"/>
        <v>#N/A</v>
      </c>
      <c r="AA19" s="175">
        <f>VLOOKUP(G19,Ma_KH!$A:$R,14,0)</f>
        <v>0</v>
      </c>
    </row>
    <row r="20" spans="1:27" s="5" customFormat="1" hidden="1" x14ac:dyDescent="0.25">
      <c r="A20" s="157">
        <v>45992</v>
      </c>
      <c r="B20" s="158">
        <v>69709</v>
      </c>
      <c r="C20" s="10" t="s">
        <v>7767</v>
      </c>
      <c r="D20" s="149">
        <v>45993</v>
      </c>
      <c r="E20" s="152"/>
      <c r="F20" s="151"/>
      <c r="G20" s="146" t="s">
        <v>7899</v>
      </c>
      <c r="H20" s="146" t="s">
        <v>7899</v>
      </c>
      <c r="I20" s="146" t="s">
        <v>7899</v>
      </c>
      <c r="J20" s="150" t="s">
        <v>7360</v>
      </c>
      <c r="K20" s="150" t="s">
        <v>7197</v>
      </c>
      <c r="L20" s="21" t="str">
        <f>VLOOKUP($K20,TONG_SL!$A:$D,2,0)</f>
        <v>Gà muối 500g</v>
      </c>
      <c r="M20" s="11"/>
      <c r="N20" s="21" t="str">
        <f t="shared" si="0"/>
        <v>K-C6</v>
      </c>
      <c r="O20" s="11"/>
      <c r="P20" s="11"/>
      <c r="Q20" s="21" t="str">
        <f>VLOOKUP(K20,TONG_SL!$A:$D,3,0)</f>
        <v>Túi</v>
      </c>
      <c r="R20" s="106">
        <v>2</v>
      </c>
      <c r="S20" s="171"/>
      <c r="T20" s="171" t="e">
        <f>VLOOKUP(VLOOKUP(G20,Ma_KH!$A:$R,18,0)&amp;K20,Gia_MB!$A:$F,6,0)</f>
        <v>#N/A</v>
      </c>
      <c r="U20" s="172" t="e">
        <f t="shared" si="1"/>
        <v>#N/A</v>
      </c>
      <c r="V20" s="171"/>
      <c r="W20" s="173" t="e">
        <f t="shared" si="2"/>
        <v>#N/A</v>
      </c>
      <c r="X20" s="174" t="str">
        <f t="shared" si="3"/>
        <v>8</v>
      </c>
      <c r="Y20" s="171"/>
      <c r="Z20" s="172" t="e">
        <f t="shared" si="4"/>
        <v>#N/A</v>
      </c>
      <c r="AA20" s="175">
        <f>VLOOKUP(G20,Ma_KH!$A:$R,14,0)</f>
        <v>0</v>
      </c>
    </row>
    <row r="21" spans="1:27" s="5" customFormat="1" hidden="1" x14ac:dyDescent="0.25">
      <c r="A21" s="157">
        <v>45992</v>
      </c>
      <c r="B21" s="158">
        <v>69709</v>
      </c>
      <c r="C21" s="10" t="s">
        <v>7767</v>
      </c>
      <c r="D21" s="149">
        <v>45993</v>
      </c>
      <c r="E21" s="152"/>
      <c r="F21" s="151"/>
      <c r="G21" s="146" t="s">
        <v>7899</v>
      </c>
      <c r="H21" s="146" t="s">
        <v>7899</v>
      </c>
      <c r="I21" s="146" t="s">
        <v>7899</v>
      </c>
      <c r="J21" s="150" t="s">
        <v>7360</v>
      </c>
      <c r="K21" s="150" t="s">
        <v>7900</v>
      </c>
      <c r="L21" s="21" t="str">
        <f>VLOOKUP($K21,TONG_SL!$A:$D,2,0)</f>
        <v>Gà muối hun khói 300g</v>
      </c>
      <c r="M21" s="11"/>
      <c r="N21" s="21" t="str">
        <f t="shared" si="0"/>
        <v>K-C6</v>
      </c>
      <c r="O21" s="11"/>
      <c r="P21" s="11"/>
      <c r="Q21" s="21" t="str">
        <f>VLOOKUP(K21,TONG_SL!$A:$D,3,0)</f>
        <v>Túi</v>
      </c>
      <c r="R21" s="106">
        <v>2</v>
      </c>
      <c r="S21" s="171"/>
      <c r="T21" s="171" t="e">
        <f>VLOOKUP(VLOOKUP(G21,Ma_KH!$A:$R,18,0)&amp;K21,Gia_MB!$A:$F,6,0)</f>
        <v>#N/A</v>
      </c>
      <c r="U21" s="172" t="e">
        <f t="shared" si="1"/>
        <v>#N/A</v>
      </c>
      <c r="V21" s="171"/>
      <c r="W21" s="173" t="e">
        <f t="shared" si="2"/>
        <v>#N/A</v>
      </c>
      <c r="X21" s="174" t="str">
        <f t="shared" si="3"/>
        <v>8</v>
      </c>
      <c r="Y21" s="171"/>
      <c r="Z21" s="172" t="e">
        <f t="shared" si="4"/>
        <v>#N/A</v>
      </c>
      <c r="AA21" s="175">
        <f>VLOOKUP(G21,Ma_KH!$A:$R,14,0)</f>
        <v>0</v>
      </c>
    </row>
    <row r="22" spans="1:27" s="5" customFormat="1" hidden="1" x14ac:dyDescent="0.25">
      <c r="A22" s="157">
        <v>45992</v>
      </c>
      <c r="B22" s="158">
        <v>69709</v>
      </c>
      <c r="C22" s="10" t="s">
        <v>7767</v>
      </c>
      <c r="D22" s="149">
        <v>45993</v>
      </c>
      <c r="E22" s="152"/>
      <c r="F22" s="151"/>
      <c r="G22" s="146" t="s">
        <v>7899</v>
      </c>
      <c r="H22" s="146" t="s">
        <v>7899</v>
      </c>
      <c r="I22" s="146" t="s">
        <v>7899</v>
      </c>
      <c r="J22" s="150" t="s">
        <v>7360</v>
      </c>
      <c r="K22" s="150" t="s">
        <v>7322</v>
      </c>
      <c r="L22" s="21" t="str">
        <f>VLOOKUP($K22,TONG_SL!$A:$D,2,0)</f>
        <v>Gà xì dầu 500g</v>
      </c>
      <c r="M22" s="11"/>
      <c r="N22" s="21" t="str">
        <f t="shared" si="0"/>
        <v>K-C6</v>
      </c>
      <c r="O22" s="11"/>
      <c r="P22" s="11"/>
      <c r="Q22" s="21" t="str">
        <f>VLOOKUP(K22,TONG_SL!$A:$D,3,0)</f>
        <v>Túi</v>
      </c>
      <c r="R22" s="106">
        <v>2</v>
      </c>
      <c r="S22" s="171"/>
      <c r="T22" s="171" t="e">
        <f>VLOOKUP(VLOOKUP(G22,Ma_KH!$A:$R,18,0)&amp;K22,Gia_MB!$A:$F,6,0)</f>
        <v>#N/A</v>
      </c>
      <c r="U22" s="172" t="e">
        <f t="shared" si="1"/>
        <v>#N/A</v>
      </c>
      <c r="V22" s="171"/>
      <c r="W22" s="173" t="e">
        <f t="shared" si="2"/>
        <v>#N/A</v>
      </c>
      <c r="X22" s="174" t="str">
        <f t="shared" si="3"/>
        <v>8</v>
      </c>
      <c r="Y22" s="171"/>
      <c r="Z22" s="172" t="e">
        <f t="shared" si="4"/>
        <v>#N/A</v>
      </c>
      <c r="AA22" s="175">
        <f>VLOOKUP(G22,Ma_KH!$A:$R,14,0)</f>
        <v>0</v>
      </c>
    </row>
    <row r="23" spans="1:27" s="5" customFormat="1" hidden="1" x14ac:dyDescent="0.25">
      <c r="A23" s="157">
        <v>45992</v>
      </c>
      <c r="B23" s="158">
        <v>69709</v>
      </c>
      <c r="C23" s="10" t="s">
        <v>7767</v>
      </c>
      <c r="D23" s="149">
        <v>45993</v>
      </c>
      <c r="E23" s="152"/>
      <c r="F23" s="151"/>
      <c r="G23" s="146" t="s">
        <v>7899</v>
      </c>
      <c r="H23" s="146" t="s">
        <v>7899</v>
      </c>
      <c r="I23" s="146" t="s">
        <v>7899</v>
      </c>
      <c r="J23" s="150" t="s">
        <v>7360</v>
      </c>
      <c r="K23" s="150" t="s">
        <v>32</v>
      </c>
      <c r="L23" s="21" t="str">
        <f>VLOOKUP($K23,TONG_SL!$A:$D,2,0)</f>
        <v>Giò Tai Lưỡi Xào 250g</v>
      </c>
      <c r="M23" s="11"/>
      <c r="N23" s="21" t="str">
        <f t="shared" si="0"/>
        <v>K-C6</v>
      </c>
      <c r="O23" s="11"/>
      <c r="P23" s="11"/>
      <c r="Q23" s="21" t="str">
        <f>VLOOKUP(K23,TONG_SL!$A:$D,3,0)</f>
        <v>Túi</v>
      </c>
      <c r="R23" s="106">
        <v>4</v>
      </c>
      <c r="S23" s="171"/>
      <c r="T23" s="171" t="e">
        <f>VLOOKUP(VLOOKUP(G23,Ma_KH!$A:$R,18,0)&amp;K23,Gia_MB!$A:$F,6,0)</f>
        <v>#N/A</v>
      </c>
      <c r="U23" s="172" t="e">
        <f t="shared" si="1"/>
        <v>#N/A</v>
      </c>
      <c r="V23" s="171"/>
      <c r="W23" s="173" t="e">
        <f t="shared" si="2"/>
        <v>#N/A</v>
      </c>
      <c r="X23" s="174" t="str">
        <f t="shared" si="3"/>
        <v>8</v>
      </c>
      <c r="Y23" s="171"/>
      <c r="Z23" s="172" t="e">
        <f t="shared" si="4"/>
        <v>#N/A</v>
      </c>
      <c r="AA23" s="175">
        <f>VLOOKUP(G23,Ma_KH!$A:$R,14,0)</f>
        <v>0</v>
      </c>
    </row>
    <row r="24" spans="1:27" s="5" customFormat="1" hidden="1" x14ac:dyDescent="0.25">
      <c r="A24" s="157">
        <v>45992</v>
      </c>
      <c r="B24" s="158">
        <v>69709</v>
      </c>
      <c r="C24" s="10" t="s">
        <v>7767</v>
      </c>
      <c r="D24" s="149">
        <v>45993</v>
      </c>
      <c r="E24" s="152"/>
      <c r="F24" s="151"/>
      <c r="G24" s="146" t="s">
        <v>7899</v>
      </c>
      <c r="H24" s="146" t="s">
        <v>7899</v>
      </c>
      <c r="I24" s="146" t="s">
        <v>7899</v>
      </c>
      <c r="J24" s="150" t="s">
        <v>7360</v>
      </c>
      <c r="K24" s="150" t="s">
        <v>7775</v>
      </c>
      <c r="L24" s="21" t="str">
        <f>VLOOKUP($K24,TONG_SL!$A:$D,2,0)</f>
        <v>Chả nướng 300g</v>
      </c>
      <c r="M24" s="11"/>
      <c r="N24" s="21" t="str">
        <f t="shared" si="0"/>
        <v>K-C6</v>
      </c>
      <c r="O24" s="11"/>
      <c r="P24" s="11"/>
      <c r="Q24" s="21" t="str">
        <f>VLOOKUP(K24,TONG_SL!$A:$D,3,0)</f>
        <v>Túi</v>
      </c>
      <c r="R24" s="106">
        <v>2</v>
      </c>
      <c r="S24" s="171"/>
      <c r="T24" s="171" t="e">
        <f>VLOOKUP(VLOOKUP(G24,Ma_KH!$A:$R,18,0)&amp;K24,Gia_MB!$A:$F,6,0)</f>
        <v>#N/A</v>
      </c>
      <c r="U24" s="172" t="e">
        <f t="shared" si="1"/>
        <v>#N/A</v>
      </c>
      <c r="V24" s="171"/>
      <c r="W24" s="173" t="e">
        <f t="shared" si="2"/>
        <v>#N/A</v>
      </c>
      <c r="X24" s="174" t="str">
        <f t="shared" si="3"/>
        <v>8</v>
      </c>
      <c r="Y24" s="171"/>
      <c r="Z24" s="172" t="e">
        <f t="shared" si="4"/>
        <v>#N/A</v>
      </c>
      <c r="AA24" s="175">
        <f>VLOOKUP(G24,Ma_KH!$A:$R,14,0)</f>
        <v>0</v>
      </c>
    </row>
    <row r="25" spans="1:27" s="5" customFormat="1" hidden="1" x14ac:dyDescent="0.25">
      <c r="A25" s="157">
        <v>45992</v>
      </c>
      <c r="B25" s="158">
        <v>69709</v>
      </c>
      <c r="C25" s="10" t="s">
        <v>7767</v>
      </c>
      <c r="D25" s="149">
        <v>45993</v>
      </c>
      <c r="E25" s="152"/>
      <c r="F25" s="151"/>
      <c r="G25" s="146" t="s">
        <v>7899</v>
      </c>
      <c r="H25" s="146" t="s">
        <v>7899</v>
      </c>
      <c r="I25" s="146" t="s">
        <v>7899</v>
      </c>
      <c r="J25" s="150" t="s">
        <v>7360</v>
      </c>
      <c r="K25" s="150" t="s">
        <v>7154</v>
      </c>
      <c r="L25" s="21" t="str">
        <f>VLOOKUP($K25,TONG_SL!$A:$D,2,0)</f>
        <v>Chả cốm 300g</v>
      </c>
      <c r="M25" s="11"/>
      <c r="N25" s="21" t="str">
        <f t="shared" si="0"/>
        <v>K-C6</v>
      </c>
      <c r="O25" s="11"/>
      <c r="P25" s="11"/>
      <c r="Q25" s="21" t="str">
        <f>VLOOKUP(K25,TONG_SL!$A:$D,3,0)</f>
        <v>Túi</v>
      </c>
      <c r="R25" s="106">
        <v>3</v>
      </c>
      <c r="S25" s="171"/>
      <c r="T25" s="171" t="e">
        <f>VLOOKUP(VLOOKUP(G25,Ma_KH!$A:$R,18,0)&amp;K25,Gia_MB!$A:$F,6,0)</f>
        <v>#N/A</v>
      </c>
      <c r="U25" s="172" t="e">
        <f t="shared" si="1"/>
        <v>#N/A</v>
      </c>
      <c r="V25" s="171"/>
      <c r="W25" s="173" t="e">
        <f t="shared" si="2"/>
        <v>#N/A</v>
      </c>
      <c r="X25" s="174" t="str">
        <f t="shared" si="3"/>
        <v>8</v>
      </c>
      <c r="Y25" s="171"/>
      <c r="Z25" s="172" t="e">
        <f t="shared" si="4"/>
        <v>#N/A</v>
      </c>
      <c r="AA25" s="175">
        <f>VLOOKUP(G25,Ma_KH!$A:$R,14,0)</f>
        <v>0</v>
      </c>
    </row>
    <row r="26" spans="1:27" s="5" customFormat="1" hidden="1" x14ac:dyDescent="0.25">
      <c r="A26" s="157">
        <v>45992</v>
      </c>
      <c r="B26" s="158">
        <v>69709</v>
      </c>
      <c r="C26" s="10" t="s">
        <v>7767</v>
      </c>
      <c r="D26" s="149">
        <v>45993</v>
      </c>
      <c r="E26" s="152"/>
      <c r="F26" s="151"/>
      <c r="G26" s="146" t="s">
        <v>7899</v>
      </c>
      <c r="H26" s="146" t="s">
        <v>7899</v>
      </c>
      <c r="I26" s="146" t="s">
        <v>7899</v>
      </c>
      <c r="J26" s="150" t="s">
        <v>7360</v>
      </c>
      <c r="K26" s="150" t="s">
        <v>48</v>
      </c>
      <c r="L26" s="21" t="str">
        <f>VLOOKUP($K26,TONG_SL!$A:$D,2,0)</f>
        <v>Mọc Nấm Hương 250g</v>
      </c>
      <c r="M26" s="11"/>
      <c r="N26" s="21" t="str">
        <f t="shared" si="0"/>
        <v>K-C6</v>
      </c>
      <c r="O26" s="11"/>
      <c r="P26" s="11"/>
      <c r="Q26" s="21" t="str">
        <f>VLOOKUP(K26,TONG_SL!$A:$D,3,0)</f>
        <v>Túi</v>
      </c>
      <c r="R26" s="106">
        <v>5</v>
      </c>
      <c r="S26" s="171"/>
      <c r="T26" s="171" t="e">
        <f>VLOOKUP(VLOOKUP(G26,Ma_KH!$A:$R,18,0)&amp;K26,Gia_MB!$A:$F,6,0)</f>
        <v>#N/A</v>
      </c>
      <c r="U26" s="172" t="e">
        <f t="shared" si="1"/>
        <v>#N/A</v>
      </c>
      <c r="V26" s="171"/>
      <c r="W26" s="173" t="e">
        <f t="shared" si="2"/>
        <v>#N/A</v>
      </c>
      <c r="X26" s="174" t="str">
        <f t="shared" si="3"/>
        <v>8</v>
      </c>
      <c r="Y26" s="171"/>
      <c r="Z26" s="172" t="e">
        <f t="shared" si="4"/>
        <v>#N/A</v>
      </c>
      <c r="AA26" s="175">
        <f>VLOOKUP(G26,Ma_KH!$A:$R,14,0)</f>
        <v>0</v>
      </c>
    </row>
    <row r="27" spans="1:27" s="5" customFormat="1" hidden="1" x14ac:dyDescent="0.25">
      <c r="A27" s="157">
        <v>45992</v>
      </c>
      <c r="B27" s="158">
        <v>69709</v>
      </c>
      <c r="C27" s="10" t="s">
        <v>7767</v>
      </c>
      <c r="D27" s="149">
        <v>45993</v>
      </c>
      <c r="E27" s="152"/>
      <c r="F27" s="151"/>
      <c r="G27" s="146" t="s">
        <v>7899</v>
      </c>
      <c r="H27" s="146" t="s">
        <v>7899</v>
      </c>
      <c r="I27" s="146" t="s">
        <v>7899</v>
      </c>
      <c r="J27" s="150" t="s">
        <v>7360</v>
      </c>
      <c r="K27" s="150" t="s">
        <v>7820</v>
      </c>
      <c r="L27" s="21" t="str">
        <f>VLOOKUP($K27,TONG_SL!$A:$D,2,0)</f>
        <v>Giò lụa cây 250g</v>
      </c>
      <c r="M27" s="11"/>
      <c r="N27" s="21" t="str">
        <f t="shared" si="0"/>
        <v>K-C6</v>
      </c>
      <c r="O27" s="11"/>
      <c r="P27" s="11"/>
      <c r="Q27" s="21" t="str">
        <f>VLOOKUP(K27,TONG_SL!$A:$D,3,0)</f>
        <v>Túi</v>
      </c>
      <c r="R27" s="106">
        <v>2</v>
      </c>
      <c r="S27" s="171"/>
      <c r="T27" s="171" t="e">
        <f>VLOOKUP(VLOOKUP(G27,Ma_KH!$A:$R,18,0)&amp;K27,Gia_MB!$A:$F,6,0)</f>
        <v>#N/A</v>
      </c>
      <c r="U27" s="172" t="e">
        <f t="shared" si="1"/>
        <v>#N/A</v>
      </c>
      <c r="V27" s="171"/>
      <c r="W27" s="173" t="e">
        <f t="shared" si="2"/>
        <v>#N/A</v>
      </c>
      <c r="X27" s="174" t="str">
        <f t="shared" si="3"/>
        <v>8</v>
      </c>
      <c r="Y27" s="171"/>
      <c r="Z27" s="172" t="e">
        <f t="shared" si="4"/>
        <v>#N/A</v>
      </c>
      <c r="AA27" s="175">
        <f>VLOOKUP(G27,Ma_KH!$A:$R,14,0)</f>
        <v>0</v>
      </c>
    </row>
    <row r="28" spans="1:27" s="5" customFormat="1" hidden="1" x14ac:dyDescent="0.25">
      <c r="A28" s="157">
        <v>45992</v>
      </c>
      <c r="B28" s="158">
        <v>69709</v>
      </c>
      <c r="C28" s="10" t="s">
        <v>7767</v>
      </c>
      <c r="D28" s="149">
        <v>45993</v>
      </c>
      <c r="E28" s="152"/>
      <c r="F28" s="151"/>
      <c r="G28" s="146" t="s">
        <v>7899</v>
      </c>
      <c r="H28" s="146" t="s">
        <v>7899</v>
      </c>
      <c r="I28" s="146" t="s">
        <v>7899</v>
      </c>
      <c r="J28" s="150" t="s">
        <v>7360</v>
      </c>
      <c r="K28" s="150" t="s">
        <v>7821</v>
      </c>
      <c r="L28" s="21" t="str">
        <f>VLOOKUP($K28,TONG_SL!$A:$D,2,0)</f>
        <v>Giò sụn gà 250g</v>
      </c>
      <c r="M28" s="11"/>
      <c r="N28" s="21" t="str">
        <f t="shared" si="0"/>
        <v>K-C6</v>
      </c>
      <c r="O28" s="11"/>
      <c r="P28" s="11"/>
      <c r="Q28" s="21" t="str">
        <f>VLOOKUP(K28,TONG_SL!$A:$D,3,0)</f>
        <v>Túi</v>
      </c>
      <c r="R28" s="106">
        <v>2</v>
      </c>
      <c r="S28" s="171"/>
      <c r="T28" s="171" t="e">
        <f>VLOOKUP(VLOOKUP(G28,Ma_KH!$A:$R,18,0)&amp;K28,Gia_MB!$A:$F,6,0)</f>
        <v>#N/A</v>
      </c>
      <c r="U28" s="172" t="e">
        <f t="shared" si="1"/>
        <v>#N/A</v>
      </c>
      <c r="V28" s="171"/>
      <c r="W28" s="173" t="e">
        <f t="shared" si="2"/>
        <v>#N/A</v>
      </c>
      <c r="X28" s="174" t="str">
        <f t="shared" si="3"/>
        <v>8</v>
      </c>
      <c r="Y28" s="171"/>
      <c r="Z28" s="172" t="e">
        <f t="shared" si="4"/>
        <v>#N/A</v>
      </c>
      <c r="AA28" s="175">
        <f>VLOOKUP(G28,Ma_KH!$A:$R,14,0)</f>
        <v>0</v>
      </c>
    </row>
    <row r="29" spans="1:27" s="5" customFormat="1" hidden="1" x14ac:dyDescent="0.25">
      <c r="A29" s="157">
        <v>45992</v>
      </c>
      <c r="B29" s="158">
        <v>69709</v>
      </c>
      <c r="C29" s="10" t="s">
        <v>7767</v>
      </c>
      <c r="D29" s="149">
        <v>45993</v>
      </c>
      <c r="E29" s="152"/>
      <c r="F29" s="151"/>
      <c r="G29" s="146" t="s">
        <v>7899</v>
      </c>
      <c r="H29" s="146" t="s">
        <v>7899</v>
      </c>
      <c r="I29" s="146" t="s">
        <v>7899</v>
      </c>
      <c r="J29" s="150" t="s">
        <v>7360</v>
      </c>
      <c r="K29" s="150" t="s">
        <v>7189</v>
      </c>
      <c r="L29" s="21" t="str">
        <f>VLOOKUP($K29,TONG_SL!$A:$D,2,0)</f>
        <v>Chân gà sả tắc 150g</v>
      </c>
      <c r="M29" s="11"/>
      <c r="N29" s="21" t="str">
        <f t="shared" si="0"/>
        <v>K-C6</v>
      </c>
      <c r="O29" s="11"/>
      <c r="P29" s="11"/>
      <c r="Q29" s="21" t="str">
        <f>VLOOKUP(K29,TONG_SL!$A:$D,3,0)</f>
        <v>Túi</v>
      </c>
      <c r="R29" s="106">
        <v>2</v>
      </c>
      <c r="S29" s="171"/>
      <c r="T29" s="171" t="e">
        <f>VLOOKUP(VLOOKUP(G29,Ma_KH!$A:$R,18,0)&amp;K29,Gia_MB!$A:$F,6,0)</f>
        <v>#N/A</v>
      </c>
      <c r="U29" s="172" t="e">
        <f t="shared" si="1"/>
        <v>#N/A</v>
      </c>
      <c r="V29" s="171"/>
      <c r="W29" s="173" t="e">
        <f t="shared" si="2"/>
        <v>#N/A</v>
      </c>
      <c r="X29" s="174" t="str">
        <f t="shared" si="3"/>
        <v>8</v>
      </c>
      <c r="Y29" s="171"/>
      <c r="Z29" s="172" t="e">
        <f t="shared" si="4"/>
        <v>#N/A</v>
      </c>
      <c r="AA29" s="175">
        <f>VLOOKUP(G29,Ma_KH!$A:$R,14,0)</f>
        <v>0</v>
      </c>
    </row>
    <row r="30" spans="1:27" s="5" customFormat="1" hidden="1" x14ac:dyDescent="0.25">
      <c r="A30" s="157">
        <v>45992</v>
      </c>
      <c r="B30" s="158">
        <v>69709</v>
      </c>
      <c r="C30" s="10" t="s">
        <v>7767</v>
      </c>
      <c r="D30" s="149">
        <v>45993</v>
      </c>
      <c r="E30" s="152"/>
      <c r="F30" s="151"/>
      <c r="G30" s="146" t="s">
        <v>7899</v>
      </c>
      <c r="H30" s="146" t="s">
        <v>7899</v>
      </c>
      <c r="I30" s="146" t="s">
        <v>7899</v>
      </c>
      <c r="J30" s="150" t="s">
        <v>7360</v>
      </c>
      <c r="K30" s="150" t="s">
        <v>7190</v>
      </c>
      <c r="L30" s="21" t="str">
        <f>VLOOKUP($K30,TONG_SL!$A:$D,2,0)</f>
        <v>Tai heo sốt thái 150g</v>
      </c>
      <c r="M30" s="11"/>
      <c r="N30" s="21" t="str">
        <f t="shared" si="0"/>
        <v>K-C6</v>
      </c>
      <c r="O30" s="11"/>
      <c r="P30" s="11"/>
      <c r="Q30" s="21" t="str">
        <f>VLOOKUP(K30,TONG_SL!$A:$D,3,0)</f>
        <v>Túi</v>
      </c>
      <c r="R30" s="106">
        <v>2</v>
      </c>
      <c r="S30" s="171"/>
      <c r="T30" s="171" t="e">
        <f>VLOOKUP(VLOOKUP(G30,Ma_KH!$A:$R,18,0)&amp;K30,Gia_MB!$A:$F,6,0)</f>
        <v>#N/A</v>
      </c>
      <c r="U30" s="172" t="e">
        <f t="shared" si="1"/>
        <v>#N/A</v>
      </c>
      <c r="V30" s="171"/>
      <c r="W30" s="173" t="e">
        <f t="shared" si="2"/>
        <v>#N/A</v>
      </c>
      <c r="X30" s="174" t="str">
        <f t="shared" si="3"/>
        <v>8</v>
      </c>
      <c r="Y30" s="171"/>
      <c r="Z30" s="172" t="e">
        <f t="shared" si="4"/>
        <v>#N/A</v>
      </c>
      <c r="AA30" s="175">
        <f>VLOOKUP(G30,Ma_KH!$A:$R,14,0)</f>
        <v>0</v>
      </c>
    </row>
    <row r="31" spans="1:27" s="5" customFormat="1" hidden="1" x14ac:dyDescent="0.25">
      <c r="A31" s="176">
        <v>45992</v>
      </c>
      <c r="B31" s="177">
        <v>2369547</v>
      </c>
      <c r="C31" s="178" t="s">
        <v>7767</v>
      </c>
      <c r="D31" s="179">
        <v>45993</v>
      </c>
      <c r="E31" s="180"/>
      <c r="F31" s="178"/>
      <c r="G31" s="32" t="s">
        <v>7498</v>
      </c>
      <c r="H31" s="180" t="s">
        <v>7498</v>
      </c>
      <c r="I31" s="182" t="s">
        <v>7498</v>
      </c>
      <c r="J31" s="182" t="s">
        <v>1790</v>
      </c>
      <c r="K31" s="182" t="s">
        <v>30</v>
      </c>
      <c r="L31" s="21" t="str">
        <f>VLOOKUP($K31,TONG_SL!$A:$D,2,0)</f>
        <v>Gà muối 500g</v>
      </c>
      <c r="M31" s="11"/>
      <c r="N31" s="21" t="str">
        <f t="shared" ref="N31:N37" si="5">IF($B31&lt;&gt;"","K-C6","")</f>
        <v>K-C6</v>
      </c>
      <c r="O31" s="11"/>
      <c r="P31" s="11"/>
      <c r="Q31" s="21" t="str">
        <f>VLOOKUP(K31,TONG_SL!$A:$D,3,0)</f>
        <v>Túi</v>
      </c>
      <c r="R31" s="1">
        <v>3</v>
      </c>
      <c r="S31" s="171"/>
      <c r="T31" s="171">
        <f>VLOOKUP(VLOOKUP(G31,Ma_KH!$A:$R,18,0)&amp;K31,Gia_MB!$A:$F,6,0)</f>
        <v>110780</v>
      </c>
      <c r="U31" s="172">
        <f t="shared" ref="U31:U37" si="6">T31*R31</f>
        <v>332340</v>
      </c>
      <c r="V31" s="171"/>
      <c r="W31" s="173">
        <f t="shared" ref="W31:W37" si="7">U31*V31</f>
        <v>0</v>
      </c>
      <c r="X31" s="174" t="str">
        <f t="shared" ref="X31:X37" si="8">IF(B31&lt;&gt;"","8","0")</f>
        <v>8</v>
      </c>
      <c r="Y31" s="171"/>
      <c r="Z31" s="172">
        <f t="shared" ref="Z31:Z37" si="9">U31*X31%</f>
        <v>26587.200000000001</v>
      </c>
      <c r="AA31" s="175">
        <f>VLOOKUP(G31,Ma_KH!$A:$R,14,0)</f>
        <v>0</v>
      </c>
    </row>
    <row r="32" spans="1:27" s="5" customFormat="1" hidden="1" x14ac:dyDescent="0.25">
      <c r="A32" s="176">
        <v>45992</v>
      </c>
      <c r="B32" s="177">
        <v>2369547</v>
      </c>
      <c r="C32" s="178" t="s">
        <v>7767</v>
      </c>
      <c r="D32" s="179">
        <v>45993</v>
      </c>
      <c r="E32" s="180"/>
      <c r="F32" s="178"/>
      <c r="G32" s="32" t="s">
        <v>7498</v>
      </c>
      <c r="H32" s="180" t="s">
        <v>7498</v>
      </c>
      <c r="I32" s="182" t="s">
        <v>7498</v>
      </c>
      <c r="J32" s="182" t="s">
        <v>1790</v>
      </c>
      <c r="K32" s="182" t="s">
        <v>32</v>
      </c>
      <c r="L32" s="21" t="str">
        <f>VLOOKUP($K32,TONG_SL!$A:$D,2,0)</f>
        <v>Giò Tai Lưỡi Xào 250g</v>
      </c>
      <c r="M32" s="11"/>
      <c r="N32" s="21" t="str">
        <f t="shared" si="5"/>
        <v>K-C6</v>
      </c>
      <c r="O32" s="11"/>
      <c r="P32" s="11"/>
      <c r="Q32" s="21" t="str">
        <f>VLOOKUP(K32,TONG_SL!$A:$D,3,0)</f>
        <v>Túi</v>
      </c>
      <c r="R32" s="1">
        <v>1</v>
      </c>
      <c r="S32" s="171"/>
      <c r="T32" s="171">
        <f>VLOOKUP(VLOOKUP(G32,Ma_KH!$A:$R,18,0)&amp;K32,Gia_MB!$A:$F,6,0)</f>
        <v>47672</v>
      </c>
      <c r="U32" s="172">
        <f t="shared" si="6"/>
        <v>47672</v>
      </c>
      <c r="V32" s="171"/>
      <c r="W32" s="173">
        <f t="shared" si="7"/>
        <v>0</v>
      </c>
      <c r="X32" s="174" t="str">
        <f t="shared" si="8"/>
        <v>8</v>
      </c>
      <c r="Y32" s="171"/>
      <c r="Z32" s="172">
        <f t="shared" si="9"/>
        <v>3813.76</v>
      </c>
      <c r="AA32" s="175">
        <f>VLOOKUP(G32,Ma_KH!$A:$R,14,0)</f>
        <v>0</v>
      </c>
    </row>
    <row r="33" spans="1:27" s="5" customFormat="1" hidden="1" x14ac:dyDescent="0.25">
      <c r="A33" s="176">
        <v>45992</v>
      </c>
      <c r="B33" s="177">
        <v>2369739</v>
      </c>
      <c r="C33" s="178" t="s">
        <v>7767</v>
      </c>
      <c r="D33" s="179">
        <v>45993</v>
      </c>
      <c r="E33" s="180"/>
      <c r="F33" s="178"/>
      <c r="G33" s="32" t="s">
        <v>7478</v>
      </c>
      <c r="H33" s="180" t="s">
        <v>7478</v>
      </c>
      <c r="I33" s="182" t="s">
        <v>7478</v>
      </c>
      <c r="J33" s="182" t="s">
        <v>1790</v>
      </c>
      <c r="K33" s="182" t="s">
        <v>27</v>
      </c>
      <c r="L33" s="21" t="str">
        <f>VLOOKUP($K33,TONG_SL!$A:$D,2,0)</f>
        <v>Chân giò heo muối 300g</v>
      </c>
      <c r="M33" s="11"/>
      <c r="N33" s="21" t="str">
        <f t="shared" si="5"/>
        <v>K-C6</v>
      </c>
      <c r="O33" s="11"/>
      <c r="P33" s="11"/>
      <c r="Q33" s="21" t="str">
        <f>VLOOKUP(K33,TONG_SL!$A:$D,3,0)</f>
        <v>Túi</v>
      </c>
      <c r="R33" s="1">
        <v>3</v>
      </c>
      <c r="S33" s="171"/>
      <c r="T33" s="171">
        <f>VLOOKUP(VLOOKUP(G33,Ma_KH!$A:$R,18,0)&amp;K33,Gia_MB!$A:$F,6,0)</f>
        <v>69759</v>
      </c>
      <c r="U33" s="172">
        <f t="shared" si="6"/>
        <v>209277</v>
      </c>
      <c r="V33" s="171"/>
      <c r="W33" s="173">
        <f t="shared" si="7"/>
        <v>0</v>
      </c>
      <c r="X33" s="174" t="str">
        <f t="shared" si="8"/>
        <v>8</v>
      </c>
      <c r="Y33" s="171"/>
      <c r="Z33" s="172">
        <f t="shared" si="9"/>
        <v>16742.16</v>
      </c>
      <c r="AA33" s="175">
        <f>VLOOKUP(G33,Ma_KH!$A:$R,14,0)</f>
        <v>0</v>
      </c>
    </row>
    <row r="34" spans="1:27" s="5" customFormat="1" hidden="1" x14ac:dyDescent="0.25">
      <c r="A34" s="176">
        <v>45992</v>
      </c>
      <c r="B34" s="177">
        <v>2369739</v>
      </c>
      <c r="C34" s="178" t="s">
        <v>7767</v>
      </c>
      <c r="D34" s="179">
        <v>45993</v>
      </c>
      <c r="E34" s="180"/>
      <c r="F34" s="178"/>
      <c r="G34" s="32" t="s">
        <v>7478</v>
      </c>
      <c r="H34" s="180" t="s">
        <v>7478</v>
      </c>
      <c r="I34" s="182" t="s">
        <v>7478</v>
      </c>
      <c r="J34" s="182" t="s">
        <v>1790</v>
      </c>
      <c r="K34" s="182" t="s">
        <v>32</v>
      </c>
      <c r="L34" s="21" t="str">
        <f>VLOOKUP($K34,TONG_SL!$A:$D,2,0)</f>
        <v>Giò Tai Lưỡi Xào 250g</v>
      </c>
      <c r="M34" s="11"/>
      <c r="N34" s="21" t="str">
        <f t="shared" si="5"/>
        <v>K-C6</v>
      </c>
      <c r="O34" s="11"/>
      <c r="P34" s="11"/>
      <c r="Q34" s="21" t="str">
        <f>VLOOKUP(K34,TONG_SL!$A:$D,3,0)</f>
        <v>Túi</v>
      </c>
      <c r="R34" s="1">
        <v>5</v>
      </c>
      <c r="S34" s="171"/>
      <c r="T34" s="171">
        <f>VLOOKUP(VLOOKUP(G34,Ma_KH!$A:$R,18,0)&amp;K34,Gia_MB!$A:$F,6,0)</f>
        <v>47672</v>
      </c>
      <c r="U34" s="172">
        <f t="shared" si="6"/>
        <v>238360</v>
      </c>
      <c r="V34" s="171"/>
      <c r="W34" s="173">
        <f t="shared" si="7"/>
        <v>0</v>
      </c>
      <c r="X34" s="174" t="str">
        <f t="shared" si="8"/>
        <v>8</v>
      </c>
      <c r="Y34" s="171"/>
      <c r="Z34" s="172">
        <f t="shared" si="9"/>
        <v>19068.8</v>
      </c>
      <c r="AA34" s="175">
        <f>VLOOKUP(G34,Ma_KH!$A:$R,14,0)</f>
        <v>0</v>
      </c>
    </row>
    <row r="35" spans="1:27" s="5" customFormat="1" hidden="1" x14ac:dyDescent="0.25">
      <c r="A35" s="176">
        <v>45992</v>
      </c>
      <c r="B35" s="177">
        <v>2369740</v>
      </c>
      <c r="C35" s="178" t="s">
        <v>7767</v>
      </c>
      <c r="D35" s="179">
        <v>45993</v>
      </c>
      <c r="E35" s="180"/>
      <c r="F35" s="178"/>
      <c r="G35" s="32" t="s">
        <v>7486</v>
      </c>
      <c r="H35" s="180" t="s">
        <v>7486</v>
      </c>
      <c r="I35" s="182" t="s">
        <v>7486</v>
      </c>
      <c r="J35" s="182" t="s">
        <v>1790</v>
      </c>
      <c r="K35" s="182" t="s">
        <v>32</v>
      </c>
      <c r="L35" s="21" t="str">
        <f>VLOOKUP($K35,TONG_SL!$A:$D,2,0)</f>
        <v>Giò Tai Lưỡi Xào 250g</v>
      </c>
      <c r="M35" s="11"/>
      <c r="N35" s="21" t="str">
        <f t="shared" si="5"/>
        <v>K-C6</v>
      </c>
      <c r="O35" s="11"/>
      <c r="P35" s="11"/>
      <c r="Q35" s="21" t="str">
        <f>VLOOKUP(K35,TONG_SL!$A:$D,3,0)</f>
        <v>Túi</v>
      </c>
      <c r="R35" s="1">
        <v>3</v>
      </c>
      <c r="S35" s="171"/>
      <c r="T35" s="171">
        <f>VLOOKUP(VLOOKUP(G35,Ma_KH!$A:$R,18,0)&amp;K35,Gia_MB!$A:$F,6,0)</f>
        <v>47672</v>
      </c>
      <c r="U35" s="172">
        <f t="shared" si="6"/>
        <v>143016</v>
      </c>
      <c r="V35" s="171"/>
      <c r="W35" s="173">
        <f t="shared" si="7"/>
        <v>0</v>
      </c>
      <c r="X35" s="174" t="str">
        <f t="shared" si="8"/>
        <v>8</v>
      </c>
      <c r="Y35" s="171"/>
      <c r="Z35" s="172">
        <f t="shared" si="9"/>
        <v>11441.28</v>
      </c>
      <c r="AA35" s="175">
        <f>VLOOKUP(G35,Ma_KH!$A:$R,14,0)</f>
        <v>0</v>
      </c>
    </row>
    <row r="36" spans="1:27" s="5" customFormat="1" hidden="1" x14ac:dyDescent="0.25">
      <c r="A36" s="176">
        <v>45992</v>
      </c>
      <c r="B36" s="177">
        <v>80130</v>
      </c>
      <c r="C36" s="178" t="s">
        <v>7767</v>
      </c>
      <c r="D36" s="179">
        <v>45993</v>
      </c>
      <c r="E36" s="180"/>
      <c r="F36" s="178"/>
      <c r="G36" s="32" t="s">
        <v>7952</v>
      </c>
      <c r="H36" s="181"/>
      <c r="I36" s="183" t="s">
        <v>7952</v>
      </c>
      <c r="J36" s="182" t="s">
        <v>1790</v>
      </c>
      <c r="K36" s="182" t="s">
        <v>27</v>
      </c>
      <c r="L36" s="21" t="str">
        <f>VLOOKUP($K36,TONG_SL!$A:$D,2,0)</f>
        <v>Chân giò heo muối 300g</v>
      </c>
      <c r="M36" s="11"/>
      <c r="N36" s="21" t="str">
        <f t="shared" si="5"/>
        <v>K-C6</v>
      </c>
      <c r="O36" s="11"/>
      <c r="P36" s="11"/>
      <c r="Q36" s="21" t="str">
        <f>VLOOKUP(K36,TONG_SL!$A:$D,3,0)</f>
        <v>Túi</v>
      </c>
      <c r="R36" s="1">
        <v>10</v>
      </c>
      <c r="S36" s="171"/>
      <c r="T36" s="171">
        <f>VLOOKUP(VLOOKUP(G36,Ma_KH!$A:$R,18,0)&amp;K36,Gia_MB!$A:$F,6,0)</f>
        <v>73431</v>
      </c>
      <c r="U36" s="172">
        <f t="shared" si="6"/>
        <v>734310</v>
      </c>
      <c r="V36" s="171"/>
      <c r="W36" s="173">
        <f t="shared" si="7"/>
        <v>0</v>
      </c>
      <c r="X36" s="174" t="str">
        <f t="shared" si="8"/>
        <v>8</v>
      </c>
      <c r="Y36" s="171"/>
      <c r="Z36" s="172">
        <f t="shared" si="9"/>
        <v>58744.800000000003</v>
      </c>
      <c r="AA36" s="175">
        <f>VLOOKUP(G36,Ma_KH!$A:$R,14,0)</f>
        <v>60</v>
      </c>
    </row>
    <row r="37" spans="1:27" s="5" customFormat="1" hidden="1" x14ac:dyDescent="0.25">
      <c r="A37" s="176">
        <v>45992</v>
      </c>
      <c r="B37" s="177">
        <v>2369741</v>
      </c>
      <c r="C37" s="178" t="s">
        <v>7767</v>
      </c>
      <c r="D37" s="179">
        <v>45993</v>
      </c>
      <c r="E37" s="180"/>
      <c r="F37" s="178"/>
      <c r="G37" s="32" t="s">
        <v>7488</v>
      </c>
      <c r="H37" s="180" t="s">
        <v>7488</v>
      </c>
      <c r="I37" s="182" t="s">
        <v>7488</v>
      </c>
      <c r="J37" s="182" t="s">
        <v>1790</v>
      </c>
      <c r="K37" s="182" t="s">
        <v>32</v>
      </c>
      <c r="L37" s="21" t="str">
        <f>VLOOKUP($K37,TONG_SL!$A:$D,2,0)</f>
        <v>Giò Tai Lưỡi Xào 250g</v>
      </c>
      <c r="M37" s="11"/>
      <c r="N37" s="21" t="str">
        <f t="shared" si="5"/>
        <v>K-C6</v>
      </c>
      <c r="O37" s="11"/>
      <c r="P37" s="11"/>
      <c r="Q37" s="21" t="str">
        <f>VLOOKUP(K37,TONG_SL!$A:$D,3,0)</f>
        <v>Túi</v>
      </c>
      <c r="R37" s="1">
        <v>5</v>
      </c>
      <c r="S37" s="171"/>
      <c r="T37" s="171">
        <f>VLOOKUP(VLOOKUP(G37,Ma_KH!$A:$R,18,0)&amp;K37,Gia_MB!$A:$F,6,0)</f>
        <v>47672</v>
      </c>
      <c r="U37" s="172">
        <f t="shared" si="6"/>
        <v>238360</v>
      </c>
      <c r="V37" s="171"/>
      <c r="W37" s="173">
        <f t="shared" si="7"/>
        <v>0</v>
      </c>
      <c r="X37" s="174" t="str">
        <f t="shared" si="8"/>
        <v>8</v>
      </c>
      <c r="Y37" s="171"/>
      <c r="Z37" s="172">
        <f t="shared" si="9"/>
        <v>19068.8</v>
      </c>
      <c r="AA37" s="175">
        <f>VLOOKUP(G37,Ma_KH!$A:$R,14,0)</f>
        <v>0</v>
      </c>
    </row>
    <row r="38" spans="1:27" s="5" customFormat="1" hidden="1" x14ac:dyDescent="0.25">
      <c r="A38" s="176">
        <v>45993</v>
      </c>
      <c r="B38" s="177">
        <v>80250</v>
      </c>
      <c r="C38" s="178" t="s">
        <v>7767</v>
      </c>
      <c r="D38" s="179">
        <v>45994</v>
      </c>
      <c r="E38" s="180"/>
      <c r="F38" s="178"/>
      <c r="G38" s="32" t="s">
        <v>3511</v>
      </c>
      <c r="H38" s="180"/>
      <c r="I38" s="183" t="s">
        <v>3511</v>
      </c>
      <c r="J38" s="182" t="s">
        <v>7234</v>
      </c>
      <c r="K38" s="182" t="s">
        <v>7187</v>
      </c>
      <c r="L38" s="21" t="str">
        <f>VLOOKUP($K38,TONG_SL!$A:$D,2,0)</f>
        <v>Chân giò heo muối 300g</v>
      </c>
      <c r="M38" s="11"/>
      <c r="N38" s="21" t="str">
        <f t="shared" ref="N38:N51" si="10">IF($B38&lt;&gt;"","K-C6","")</f>
        <v>K-C6</v>
      </c>
      <c r="O38" s="11"/>
      <c r="P38" s="11"/>
      <c r="Q38" s="21" t="str">
        <f>VLOOKUP(K38,TONG_SL!$A:$D,3,0)</f>
        <v>Túi</v>
      </c>
      <c r="R38" s="106">
        <v>20</v>
      </c>
      <c r="S38" s="171"/>
      <c r="T38" s="171">
        <f>VLOOKUP(VLOOKUP(G38,Ma_KH!$A:$R,18,0)&amp;K38,Gia_MB!$A:$F,6,0)</f>
        <v>73431</v>
      </c>
      <c r="U38" s="172">
        <f t="shared" ref="U38:U51" si="11">T38*R38</f>
        <v>1468620</v>
      </c>
      <c r="V38" s="171"/>
      <c r="W38" s="173">
        <f t="shared" ref="W38:W51" si="12">U38*V38</f>
        <v>0</v>
      </c>
      <c r="X38" s="174" t="str">
        <f t="shared" ref="X38:X51" si="13">IF(B38&lt;&gt;"","8","0")</f>
        <v>8</v>
      </c>
      <c r="Y38" s="171"/>
      <c r="Z38" s="172">
        <f t="shared" ref="Z38:Z51" si="14">U38*X38%</f>
        <v>117489.60000000001</v>
      </c>
      <c r="AA38" s="175">
        <f>VLOOKUP(G38,Ma_KH!$A:$R,14,0)</f>
        <v>58</v>
      </c>
    </row>
    <row r="39" spans="1:27" s="5" customFormat="1" hidden="1" x14ac:dyDescent="0.25">
      <c r="A39" s="176">
        <v>45993</v>
      </c>
      <c r="B39" s="177">
        <v>80250</v>
      </c>
      <c r="C39" s="178" t="s">
        <v>7767</v>
      </c>
      <c r="D39" s="179">
        <v>45994</v>
      </c>
      <c r="E39" s="180"/>
      <c r="F39" s="178"/>
      <c r="G39" s="32" t="s">
        <v>3511</v>
      </c>
      <c r="H39" s="180"/>
      <c r="I39" s="183" t="s">
        <v>3511</v>
      </c>
      <c r="J39" s="182" t="s">
        <v>7234</v>
      </c>
      <c r="K39" s="182" t="s">
        <v>30</v>
      </c>
      <c r="L39" s="21" t="str">
        <f>VLOOKUP($K39,TONG_SL!$A:$D,2,0)</f>
        <v>Gà muối 500g</v>
      </c>
      <c r="M39" s="11"/>
      <c r="N39" s="21" t="str">
        <f t="shared" si="10"/>
        <v>K-C6</v>
      </c>
      <c r="O39" s="11"/>
      <c r="P39" s="11"/>
      <c r="Q39" s="21" t="str">
        <f>VLOOKUP(K39,TONG_SL!$A:$D,3,0)</f>
        <v>Túi</v>
      </c>
      <c r="R39" s="106">
        <v>10</v>
      </c>
      <c r="S39" s="171"/>
      <c r="T39" s="171">
        <f>VLOOKUP(VLOOKUP(G39,Ma_KH!$A:$R,18,0)&amp;K39,Gia_MB!$A:$F,6,0)</f>
        <v>111058</v>
      </c>
      <c r="U39" s="172">
        <f t="shared" si="11"/>
        <v>1110580</v>
      </c>
      <c r="V39" s="171"/>
      <c r="W39" s="173">
        <f t="shared" si="12"/>
        <v>0</v>
      </c>
      <c r="X39" s="174" t="str">
        <f t="shared" si="13"/>
        <v>8</v>
      </c>
      <c r="Y39" s="171"/>
      <c r="Z39" s="172">
        <f t="shared" si="14"/>
        <v>88846.400000000009</v>
      </c>
      <c r="AA39" s="175">
        <f>VLOOKUP(G39,Ma_KH!$A:$R,14,0)</f>
        <v>58</v>
      </c>
    </row>
    <row r="40" spans="1:27" s="5" customFormat="1" hidden="1" x14ac:dyDescent="0.25">
      <c r="A40" s="176">
        <v>45993</v>
      </c>
      <c r="B40" s="177">
        <v>80249</v>
      </c>
      <c r="C40" s="178" t="s">
        <v>7767</v>
      </c>
      <c r="D40" s="179">
        <v>45994</v>
      </c>
      <c r="E40" s="180"/>
      <c r="F40" s="178"/>
      <c r="G40" s="32" t="s">
        <v>3511</v>
      </c>
      <c r="H40" s="180"/>
      <c r="I40" s="183" t="s">
        <v>3511</v>
      </c>
      <c r="J40" s="182" t="s">
        <v>7234</v>
      </c>
      <c r="K40" s="182" t="s">
        <v>30</v>
      </c>
      <c r="L40" s="21" t="str">
        <f>VLOOKUP($K40,TONG_SL!$A:$D,2,0)</f>
        <v>Gà muối 500g</v>
      </c>
      <c r="M40" s="11"/>
      <c r="N40" s="21" t="str">
        <f t="shared" si="10"/>
        <v>K-C6</v>
      </c>
      <c r="O40" s="11"/>
      <c r="P40" s="11"/>
      <c r="Q40" s="21" t="str">
        <f>VLOOKUP(K40,TONG_SL!$A:$D,3,0)</f>
        <v>Túi</v>
      </c>
      <c r="R40" s="106">
        <v>20</v>
      </c>
      <c r="S40" s="171"/>
      <c r="T40" s="171">
        <f>VLOOKUP(VLOOKUP(G40,Ma_KH!$A:$R,18,0)&amp;K40,Gia_MB!$A:$F,6,0)</f>
        <v>111058</v>
      </c>
      <c r="U40" s="172">
        <f t="shared" si="11"/>
        <v>2221160</v>
      </c>
      <c r="V40" s="171"/>
      <c r="W40" s="173">
        <f t="shared" si="12"/>
        <v>0</v>
      </c>
      <c r="X40" s="174" t="str">
        <f t="shared" si="13"/>
        <v>8</v>
      </c>
      <c r="Y40" s="171"/>
      <c r="Z40" s="172">
        <f t="shared" si="14"/>
        <v>177692.80000000002</v>
      </c>
      <c r="AA40" s="175">
        <f>VLOOKUP(G40,Ma_KH!$A:$R,14,0)</f>
        <v>58</v>
      </c>
    </row>
    <row r="41" spans="1:27" s="5" customFormat="1" hidden="1" x14ac:dyDescent="0.25">
      <c r="A41" s="176">
        <v>45993</v>
      </c>
      <c r="B41" s="177">
        <v>80248</v>
      </c>
      <c r="C41" s="178" t="s">
        <v>7767</v>
      </c>
      <c r="D41" s="179">
        <v>45994</v>
      </c>
      <c r="E41" s="180"/>
      <c r="F41" s="178"/>
      <c r="G41" s="32" t="s">
        <v>3493</v>
      </c>
      <c r="H41" s="180"/>
      <c r="I41" s="183" t="s">
        <v>3493</v>
      </c>
      <c r="J41" s="182" t="s">
        <v>7234</v>
      </c>
      <c r="K41" s="182" t="s">
        <v>32</v>
      </c>
      <c r="L41" s="21" t="str">
        <f>VLOOKUP($K41,TONG_SL!$A:$D,2,0)</f>
        <v>Giò Tai Lưỡi Xào 250g</v>
      </c>
      <c r="M41" s="11"/>
      <c r="N41" s="21" t="str">
        <f t="shared" si="10"/>
        <v>K-C6</v>
      </c>
      <c r="O41" s="11"/>
      <c r="P41" s="11"/>
      <c r="Q41" s="21" t="str">
        <f>VLOOKUP(K41,TONG_SL!$A:$D,3,0)</f>
        <v>Túi</v>
      </c>
      <c r="R41" s="106">
        <v>4</v>
      </c>
      <c r="S41" s="171"/>
      <c r="T41" s="171">
        <f>VLOOKUP(VLOOKUP(G41,Ma_KH!$A:$R,18,0)&amp;K41,Gia_MB!$A:$F,6,0)</f>
        <v>50182</v>
      </c>
      <c r="U41" s="172">
        <f t="shared" si="11"/>
        <v>200728</v>
      </c>
      <c r="V41" s="171"/>
      <c r="W41" s="173">
        <f t="shared" si="12"/>
        <v>0</v>
      </c>
      <c r="X41" s="174" t="str">
        <f t="shared" si="13"/>
        <v>8</v>
      </c>
      <c r="Y41" s="171"/>
      <c r="Z41" s="172">
        <f t="shared" si="14"/>
        <v>16058.24</v>
      </c>
      <c r="AA41" s="175">
        <f>VLOOKUP(G41,Ma_KH!$A:$R,14,0)</f>
        <v>58</v>
      </c>
    </row>
    <row r="42" spans="1:27" s="5" customFormat="1" hidden="1" x14ac:dyDescent="0.25">
      <c r="A42" s="176">
        <v>45993</v>
      </c>
      <c r="B42" s="177">
        <v>80248</v>
      </c>
      <c r="C42" s="178" t="s">
        <v>7767</v>
      </c>
      <c r="D42" s="179">
        <v>45994</v>
      </c>
      <c r="E42" s="180"/>
      <c r="F42" s="178"/>
      <c r="G42" s="32" t="s">
        <v>3493</v>
      </c>
      <c r="H42" s="180"/>
      <c r="I42" s="183" t="s">
        <v>3493</v>
      </c>
      <c r="J42" s="182" t="s">
        <v>7234</v>
      </c>
      <c r="K42" s="182" t="s">
        <v>48</v>
      </c>
      <c r="L42" s="21" t="str">
        <f>VLOOKUP($K42,TONG_SL!$A:$D,2,0)</f>
        <v>Mọc Nấm Hương 250g</v>
      </c>
      <c r="M42" s="11"/>
      <c r="N42" s="21" t="str">
        <f t="shared" si="10"/>
        <v>K-C6</v>
      </c>
      <c r="O42" s="11"/>
      <c r="P42" s="11"/>
      <c r="Q42" s="21" t="str">
        <f>VLOOKUP(K42,TONG_SL!$A:$D,3,0)</f>
        <v>Túi</v>
      </c>
      <c r="R42" s="106">
        <v>4</v>
      </c>
      <c r="S42" s="171"/>
      <c r="T42" s="171">
        <f>VLOOKUP(VLOOKUP(G42,Ma_KH!$A:$R,18,0)&amp;K42,Gia_MB!$A:$F,6,0)</f>
        <v>46000</v>
      </c>
      <c r="U42" s="172">
        <f t="shared" si="11"/>
        <v>184000</v>
      </c>
      <c r="V42" s="171"/>
      <c r="W42" s="173">
        <f t="shared" si="12"/>
        <v>0</v>
      </c>
      <c r="X42" s="174" t="str">
        <f t="shared" si="13"/>
        <v>8</v>
      </c>
      <c r="Y42" s="171"/>
      <c r="Z42" s="172">
        <f t="shared" si="14"/>
        <v>14720</v>
      </c>
      <c r="AA42" s="175">
        <f>VLOOKUP(G42,Ma_KH!$A:$R,14,0)</f>
        <v>58</v>
      </c>
    </row>
    <row r="43" spans="1:27" s="5" customFormat="1" hidden="1" x14ac:dyDescent="0.25">
      <c r="A43" s="176">
        <v>45993</v>
      </c>
      <c r="B43" s="177">
        <v>80248</v>
      </c>
      <c r="C43" s="178" t="s">
        <v>7767</v>
      </c>
      <c r="D43" s="179">
        <v>45994</v>
      </c>
      <c r="E43" s="180"/>
      <c r="F43" s="178"/>
      <c r="G43" s="32" t="s">
        <v>3493</v>
      </c>
      <c r="H43" s="180"/>
      <c r="I43" s="183" t="s">
        <v>3493</v>
      </c>
      <c r="J43" s="182" t="s">
        <v>7234</v>
      </c>
      <c r="K43" s="182" t="s">
        <v>7153</v>
      </c>
      <c r="L43" s="21" t="str">
        <f>VLOOKUP($K43,TONG_SL!$A:$D,2,0)</f>
        <v>Tai heo muối 200g</v>
      </c>
      <c r="M43" s="11"/>
      <c r="N43" s="21" t="str">
        <f t="shared" si="10"/>
        <v>K-C6</v>
      </c>
      <c r="O43" s="11"/>
      <c r="P43" s="11"/>
      <c r="Q43" s="21" t="str">
        <f>VLOOKUP(K43,TONG_SL!$A:$D,3,0)</f>
        <v>Túi</v>
      </c>
      <c r="R43" s="106">
        <v>20</v>
      </c>
      <c r="S43" s="171"/>
      <c r="T43" s="171">
        <f>VLOOKUP(VLOOKUP(G43,Ma_KH!$A:$R,18,0)&amp;K43,Gia_MB!$A:$F,6,0)</f>
        <v>55595</v>
      </c>
      <c r="U43" s="172">
        <f t="shared" si="11"/>
        <v>1111900</v>
      </c>
      <c r="V43" s="171"/>
      <c r="W43" s="173">
        <f t="shared" si="12"/>
        <v>0</v>
      </c>
      <c r="X43" s="174" t="str">
        <f t="shared" si="13"/>
        <v>8</v>
      </c>
      <c r="Y43" s="171"/>
      <c r="Z43" s="172">
        <f t="shared" si="14"/>
        <v>88952</v>
      </c>
      <c r="AA43" s="175">
        <f>VLOOKUP(G43,Ma_KH!$A:$R,14,0)</f>
        <v>58</v>
      </c>
    </row>
    <row r="44" spans="1:27" s="5" customFormat="1" hidden="1" x14ac:dyDescent="0.25">
      <c r="A44" s="176">
        <v>45993</v>
      </c>
      <c r="B44" s="177">
        <v>80248</v>
      </c>
      <c r="C44" s="178" t="s">
        <v>7767</v>
      </c>
      <c r="D44" s="179">
        <v>45994</v>
      </c>
      <c r="E44" s="180"/>
      <c r="F44" s="178"/>
      <c r="G44" s="32" t="s">
        <v>3493</v>
      </c>
      <c r="H44" s="180"/>
      <c r="I44" s="183" t="s">
        <v>3493</v>
      </c>
      <c r="J44" s="182" t="s">
        <v>7234</v>
      </c>
      <c r="K44" s="182" t="s">
        <v>27</v>
      </c>
      <c r="L44" s="21" t="str">
        <f>VLOOKUP($K44,TONG_SL!$A:$D,2,0)</f>
        <v>Chân giò heo muối 300g</v>
      </c>
      <c r="M44" s="11"/>
      <c r="N44" s="21" t="str">
        <f t="shared" si="10"/>
        <v>K-C6</v>
      </c>
      <c r="O44" s="11"/>
      <c r="P44" s="11"/>
      <c r="Q44" s="21" t="str">
        <f>VLOOKUP(K44,TONG_SL!$A:$D,3,0)</f>
        <v>Túi</v>
      </c>
      <c r="R44" s="106">
        <v>20</v>
      </c>
      <c r="S44" s="171"/>
      <c r="T44" s="171">
        <f>VLOOKUP(VLOOKUP(G44,Ma_KH!$A:$R,18,0)&amp;K44,Gia_MB!$A:$F,6,0)</f>
        <v>73431</v>
      </c>
      <c r="U44" s="172">
        <f t="shared" si="11"/>
        <v>1468620</v>
      </c>
      <c r="V44" s="171"/>
      <c r="W44" s="173">
        <f t="shared" si="12"/>
        <v>0</v>
      </c>
      <c r="X44" s="174" t="str">
        <f t="shared" si="13"/>
        <v>8</v>
      </c>
      <c r="Y44" s="171"/>
      <c r="Z44" s="172">
        <f t="shared" si="14"/>
        <v>117489.60000000001</v>
      </c>
      <c r="AA44" s="175">
        <f>VLOOKUP(G44,Ma_KH!$A:$R,14,0)</f>
        <v>58</v>
      </c>
    </row>
    <row r="45" spans="1:27" s="5" customFormat="1" hidden="1" x14ac:dyDescent="0.25">
      <c r="A45" s="176">
        <v>45993</v>
      </c>
      <c r="B45" s="177">
        <v>80248</v>
      </c>
      <c r="C45" s="178" t="s">
        <v>7767</v>
      </c>
      <c r="D45" s="179">
        <v>45994</v>
      </c>
      <c r="E45" s="180"/>
      <c r="F45" s="178"/>
      <c r="G45" s="32" t="s">
        <v>3493</v>
      </c>
      <c r="H45" s="180"/>
      <c r="I45" s="183" t="s">
        <v>3493</v>
      </c>
      <c r="J45" s="182" t="s">
        <v>7234</v>
      </c>
      <c r="K45" s="182" t="s">
        <v>30</v>
      </c>
      <c r="L45" s="21" t="str">
        <f>VLOOKUP($K45,TONG_SL!$A:$D,2,0)</f>
        <v>Gà muối 500g</v>
      </c>
      <c r="M45" s="11"/>
      <c r="N45" s="21" t="str">
        <f t="shared" si="10"/>
        <v>K-C6</v>
      </c>
      <c r="O45" s="11"/>
      <c r="P45" s="11"/>
      <c r="Q45" s="21" t="str">
        <f>VLOOKUP(K45,TONG_SL!$A:$D,3,0)</f>
        <v>Túi</v>
      </c>
      <c r="R45" s="106">
        <v>10</v>
      </c>
      <c r="S45" s="171"/>
      <c r="T45" s="171">
        <f>VLOOKUP(VLOOKUP(G45,Ma_KH!$A:$R,18,0)&amp;K45,Gia_MB!$A:$F,6,0)</f>
        <v>111058</v>
      </c>
      <c r="U45" s="172">
        <f t="shared" si="11"/>
        <v>1110580</v>
      </c>
      <c r="V45" s="171"/>
      <c r="W45" s="173">
        <f t="shared" si="12"/>
        <v>0</v>
      </c>
      <c r="X45" s="174" t="str">
        <f t="shared" si="13"/>
        <v>8</v>
      </c>
      <c r="Y45" s="171"/>
      <c r="Z45" s="172">
        <f t="shared" si="14"/>
        <v>88846.400000000009</v>
      </c>
      <c r="AA45" s="175">
        <f>VLOOKUP(G45,Ma_KH!$A:$R,14,0)</f>
        <v>58</v>
      </c>
    </row>
    <row r="46" spans="1:27" s="5" customFormat="1" hidden="1" x14ac:dyDescent="0.25">
      <c r="A46" s="176">
        <v>45993</v>
      </c>
      <c r="B46" s="177">
        <v>80247</v>
      </c>
      <c r="C46" s="178" t="s">
        <v>7767</v>
      </c>
      <c r="D46" s="179">
        <v>45994</v>
      </c>
      <c r="E46" s="180"/>
      <c r="F46" s="178"/>
      <c r="G46" s="32" t="s">
        <v>3477</v>
      </c>
      <c r="H46" s="180"/>
      <c r="I46" s="183" t="s">
        <v>3477</v>
      </c>
      <c r="J46" s="182" t="s">
        <v>7234</v>
      </c>
      <c r="K46" s="182" t="s">
        <v>48</v>
      </c>
      <c r="L46" s="21" t="str">
        <f>VLOOKUP($K46,TONG_SL!$A:$D,2,0)</f>
        <v>Mọc Nấm Hương 250g</v>
      </c>
      <c r="M46" s="11"/>
      <c r="N46" s="21" t="str">
        <f t="shared" si="10"/>
        <v>K-C6</v>
      </c>
      <c r="O46" s="11"/>
      <c r="P46" s="11"/>
      <c r="Q46" s="21" t="str">
        <f>VLOOKUP(K46,TONG_SL!$A:$D,3,0)</f>
        <v>Túi</v>
      </c>
      <c r="R46" s="106">
        <v>6</v>
      </c>
      <c r="S46" s="171"/>
      <c r="T46" s="171">
        <f>VLOOKUP(VLOOKUP(G46,Ma_KH!$A:$R,18,0)&amp;K46,Gia_MB!$A:$F,6,0)</f>
        <v>46000</v>
      </c>
      <c r="U46" s="172">
        <f t="shared" si="11"/>
        <v>276000</v>
      </c>
      <c r="V46" s="171"/>
      <c r="W46" s="173">
        <f t="shared" si="12"/>
        <v>0</v>
      </c>
      <c r="X46" s="174" t="str">
        <f t="shared" si="13"/>
        <v>8</v>
      </c>
      <c r="Y46" s="171"/>
      <c r="Z46" s="172">
        <f t="shared" si="14"/>
        <v>22080</v>
      </c>
      <c r="AA46" s="175">
        <f>VLOOKUP(G46,Ma_KH!$A:$R,14,0)</f>
        <v>58</v>
      </c>
    </row>
    <row r="47" spans="1:27" s="5" customFormat="1" hidden="1" x14ac:dyDescent="0.25">
      <c r="A47" s="176">
        <v>45993</v>
      </c>
      <c r="B47" s="177">
        <v>80247</v>
      </c>
      <c r="C47" s="178" t="s">
        <v>7767</v>
      </c>
      <c r="D47" s="179">
        <v>45994</v>
      </c>
      <c r="E47" s="180"/>
      <c r="F47" s="178"/>
      <c r="G47" s="32" t="s">
        <v>3477</v>
      </c>
      <c r="H47" s="180"/>
      <c r="I47" s="183" t="s">
        <v>3477</v>
      </c>
      <c r="J47" s="182" t="s">
        <v>7234</v>
      </c>
      <c r="K47" s="182" t="s">
        <v>30</v>
      </c>
      <c r="L47" s="21" t="str">
        <f>VLOOKUP($K47,TONG_SL!$A:$D,2,0)</f>
        <v>Gà muối 500g</v>
      </c>
      <c r="M47" s="11"/>
      <c r="N47" s="21" t="str">
        <f t="shared" si="10"/>
        <v>K-C6</v>
      </c>
      <c r="O47" s="11"/>
      <c r="P47" s="11"/>
      <c r="Q47" s="21" t="str">
        <f>VLOOKUP(K47,TONG_SL!$A:$D,3,0)</f>
        <v>Túi</v>
      </c>
      <c r="R47" s="106">
        <v>20</v>
      </c>
      <c r="S47" s="171"/>
      <c r="T47" s="171">
        <f>VLOOKUP(VLOOKUP(G47,Ma_KH!$A:$R,18,0)&amp;K47,Gia_MB!$A:$F,6,0)</f>
        <v>111058</v>
      </c>
      <c r="U47" s="172">
        <f t="shared" si="11"/>
        <v>2221160</v>
      </c>
      <c r="V47" s="171"/>
      <c r="W47" s="173">
        <f t="shared" si="12"/>
        <v>0</v>
      </c>
      <c r="X47" s="174" t="str">
        <f t="shared" si="13"/>
        <v>8</v>
      </c>
      <c r="Y47" s="171"/>
      <c r="Z47" s="172">
        <f t="shared" si="14"/>
        <v>177692.80000000002</v>
      </c>
      <c r="AA47" s="175">
        <f>VLOOKUP(G47,Ma_KH!$A:$R,14,0)</f>
        <v>58</v>
      </c>
    </row>
    <row r="48" spans="1:27" s="5" customFormat="1" hidden="1" x14ac:dyDescent="0.25">
      <c r="A48" s="176">
        <v>45993</v>
      </c>
      <c r="B48" s="177">
        <v>80251</v>
      </c>
      <c r="C48" s="178" t="s">
        <v>7767</v>
      </c>
      <c r="D48" s="179">
        <v>45994</v>
      </c>
      <c r="E48" s="180"/>
      <c r="F48" s="178"/>
      <c r="G48" s="32" t="s">
        <v>3518</v>
      </c>
      <c r="H48" s="180"/>
      <c r="I48" s="183" t="s">
        <v>3518</v>
      </c>
      <c r="J48" s="182" t="s">
        <v>7234</v>
      </c>
      <c r="K48" s="182" t="s">
        <v>32</v>
      </c>
      <c r="L48" s="21" t="str">
        <f>VLOOKUP($K48,TONG_SL!$A:$D,2,0)</f>
        <v>Giò Tai Lưỡi Xào 250g</v>
      </c>
      <c r="M48" s="11"/>
      <c r="N48" s="21" t="str">
        <f t="shared" si="10"/>
        <v>K-C6</v>
      </c>
      <c r="O48" s="11"/>
      <c r="P48" s="11"/>
      <c r="Q48" s="21" t="str">
        <f>VLOOKUP(K48,TONG_SL!$A:$D,3,0)</f>
        <v>Túi</v>
      </c>
      <c r="R48" s="106">
        <v>8</v>
      </c>
      <c r="S48" s="171"/>
      <c r="T48" s="171">
        <f>VLOOKUP(VLOOKUP(G48,Ma_KH!$A:$R,18,0)&amp;K48,Gia_MB!$A:$F,6,0)</f>
        <v>50182</v>
      </c>
      <c r="U48" s="172">
        <f t="shared" si="11"/>
        <v>401456</v>
      </c>
      <c r="V48" s="171"/>
      <c r="W48" s="173">
        <f t="shared" si="12"/>
        <v>0</v>
      </c>
      <c r="X48" s="174" t="str">
        <f t="shared" si="13"/>
        <v>8</v>
      </c>
      <c r="Y48" s="171"/>
      <c r="Z48" s="172">
        <f t="shared" si="14"/>
        <v>32116.48</v>
      </c>
      <c r="AA48" s="175">
        <f>VLOOKUP(G48,Ma_KH!$A:$R,14,0)</f>
        <v>58</v>
      </c>
    </row>
    <row r="49" spans="1:27" s="5" customFormat="1" hidden="1" x14ac:dyDescent="0.25">
      <c r="A49" s="176">
        <v>45993</v>
      </c>
      <c r="B49" s="177">
        <v>80251</v>
      </c>
      <c r="C49" s="178" t="s">
        <v>7767</v>
      </c>
      <c r="D49" s="179">
        <v>45994</v>
      </c>
      <c r="E49" s="180"/>
      <c r="F49" s="178"/>
      <c r="G49" s="32" t="s">
        <v>3518</v>
      </c>
      <c r="H49" s="180"/>
      <c r="I49" s="183" t="s">
        <v>3518</v>
      </c>
      <c r="J49" s="182" t="s">
        <v>7234</v>
      </c>
      <c r="K49" s="182" t="s">
        <v>48</v>
      </c>
      <c r="L49" s="21" t="str">
        <f>VLOOKUP($K49,TONG_SL!$A:$D,2,0)</f>
        <v>Mọc Nấm Hương 250g</v>
      </c>
      <c r="M49" s="11"/>
      <c r="N49" s="21" t="str">
        <f t="shared" si="10"/>
        <v>K-C6</v>
      </c>
      <c r="O49" s="11"/>
      <c r="P49" s="11"/>
      <c r="Q49" s="21" t="str">
        <f>VLOOKUP(K49,TONG_SL!$A:$D,3,0)</f>
        <v>Túi</v>
      </c>
      <c r="R49" s="106">
        <v>8</v>
      </c>
      <c r="S49" s="171"/>
      <c r="T49" s="171">
        <f>VLOOKUP(VLOOKUP(G49,Ma_KH!$A:$R,18,0)&amp;K49,Gia_MB!$A:$F,6,0)</f>
        <v>46000</v>
      </c>
      <c r="U49" s="172">
        <f t="shared" si="11"/>
        <v>368000</v>
      </c>
      <c r="V49" s="171"/>
      <c r="W49" s="173">
        <f t="shared" si="12"/>
        <v>0</v>
      </c>
      <c r="X49" s="174" t="str">
        <f t="shared" si="13"/>
        <v>8</v>
      </c>
      <c r="Y49" s="171"/>
      <c r="Z49" s="172">
        <f t="shared" si="14"/>
        <v>29440</v>
      </c>
      <c r="AA49" s="175">
        <f>VLOOKUP(G49,Ma_KH!$A:$R,14,0)</f>
        <v>58</v>
      </c>
    </row>
    <row r="50" spans="1:27" s="5" customFormat="1" hidden="1" x14ac:dyDescent="0.25">
      <c r="A50" s="176">
        <v>45993</v>
      </c>
      <c r="B50" s="177">
        <v>80251</v>
      </c>
      <c r="C50" s="178" t="s">
        <v>7767</v>
      </c>
      <c r="D50" s="179">
        <v>45994</v>
      </c>
      <c r="E50" s="180"/>
      <c r="F50" s="178"/>
      <c r="G50" s="32" t="s">
        <v>3518</v>
      </c>
      <c r="H50" s="180"/>
      <c r="I50" s="183" t="s">
        <v>3518</v>
      </c>
      <c r="J50" s="182" t="s">
        <v>7234</v>
      </c>
      <c r="K50" s="182" t="s">
        <v>27</v>
      </c>
      <c r="L50" s="21" t="str">
        <f>VLOOKUP($K50,TONG_SL!$A:$D,2,0)</f>
        <v>Chân giò heo muối 300g</v>
      </c>
      <c r="M50" s="11"/>
      <c r="N50" s="21" t="str">
        <f t="shared" si="10"/>
        <v>K-C6</v>
      </c>
      <c r="O50" s="11"/>
      <c r="P50" s="11"/>
      <c r="Q50" s="21" t="str">
        <f>VLOOKUP(K50,TONG_SL!$A:$D,3,0)</f>
        <v>Túi</v>
      </c>
      <c r="R50" s="106">
        <v>20</v>
      </c>
      <c r="S50" s="171"/>
      <c r="T50" s="171">
        <f>VLOOKUP(VLOOKUP(G50,Ma_KH!$A:$R,18,0)&amp;K50,Gia_MB!$A:$F,6,0)</f>
        <v>73431</v>
      </c>
      <c r="U50" s="172">
        <f t="shared" si="11"/>
        <v>1468620</v>
      </c>
      <c r="V50" s="171"/>
      <c r="W50" s="173">
        <f t="shared" si="12"/>
        <v>0</v>
      </c>
      <c r="X50" s="174" t="str">
        <f t="shared" si="13"/>
        <v>8</v>
      </c>
      <c r="Y50" s="171"/>
      <c r="Z50" s="172">
        <f t="shared" si="14"/>
        <v>117489.60000000001</v>
      </c>
      <c r="AA50" s="175">
        <f>VLOOKUP(G50,Ma_KH!$A:$R,14,0)</f>
        <v>58</v>
      </c>
    </row>
    <row r="51" spans="1:27" s="5" customFormat="1" hidden="1" x14ac:dyDescent="0.25">
      <c r="A51" s="184">
        <v>45993</v>
      </c>
      <c r="B51" s="185">
        <v>80251</v>
      </c>
      <c r="C51" s="186" t="s">
        <v>7767</v>
      </c>
      <c r="D51" s="187">
        <v>45994</v>
      </c>
      <c r="E51" s="188"/>
      <c r="F51" s="186"/>
      <c r="G51" s="33" t="s">
        <v>3518</v>
      </c>
      <c r="H51" s="188"/>
      <c r="I51" s="189" t="s">
        <v>3518</v>
      </c>
      <c r="J51" s="190" t="s">
        <v>7234</v>
      </c>
      <c r="K51" s="190" t="s">
        <v>30</v>
      </c>
      <c r="L51" s="21" t="str">
        <f>VLOOKUP($K51,TONG_SL!$A:$D,2,0)</f>
        <v>Gà muối 500g</v>
      </c>
      <c r="M51" s="11"/>
      <c r="N51" s="21" t="str">
        <f t="shared" si="10"/>
        <v>K-C6</v>
      </c>
      <c r="O51" s="11"/>
      <c r="P51" s="11"/>
      <c r="Q51" s="21" t="str">
        <f>VLOOKUP(K51,TONG_SL!$A:$D,3,0)</f>
        <v>Túi</v>
      </c>
      <c r="R51" s="106">
        <v>20</v>
      </c>
      <c r="S51" s="191"/>
      <c r="T51" s="191">
        <f>VLOOKUP(VLOOKUP(G51,Ma_KH!$A:$R,18,0)&amp;K51,Gia_MB!$A:$F,6,0)</f>
        <v>111058</v>
      </c>
      <c r="U51" s="192">
        <f t="shared" si="11"/>
        <v>2221160</v>
      </c>
      <c r="V51" s="191"/>
      <c r="W51" s="193">
        <f t="shared" si="12"/>
        <v>0</v>
      </c>
      <c r="X51" s="194" t="str">
        <f t="shared" si="13"/>
        <v>8</v>
      </c>
      <c r="Y51" s="191"/>
      <c r="Z51" s="192">
        <f t="shared" si="14"/>
        <v>177692.80000000002</v>
      </c>
      <c r="AA51" s="195">
        <f>VLOOKUP(G51,Ma_KH!$A:$R,14,0)</f>
        <v>58</v>
      </c>
    </row>
    <row r="52" spans="1:27" s="5" customFormat="1" hidden="1" x14ac:dyDescent="0.25">
      <c r="A52" s="179">
        <v>45993</v>
      </c>
      <c r="B52" s="182">
        <v>80217</v>
      </c>
      <c r="C52" s="178" t="s">
        <v>7767</v>
      </c>
      <c r="D52" s="179">
        <v>45994</v>
      </c>
      <c r="E52" s="180"/>
      <c r="F52" s="178"/>
      <c r="G52" s="32" t="s">
        <v>4659</v>
      </c>
      <c r="H52" s="180"/>
      <c r="I52" s="183" t="s">
        <v>4659</v>
      </c>
      <c r="J52" s="182" t="s">
        <v>1786</v>
      </c>
      <c r="K52" s="182" t="s">
        <v>27</v>
      </c>
      <c r="L52" s="21" t="str">
        <f>VLOOKUP($K52,TONG_SL!$A:$D,2,0)</f>
        <v>Chân giò heo muối 300g</v>
      </c>
      <c r="M52" s="11"/>
      <c r="N52" s="21" t="str">
        <f t="shared" ref="N52:N63" si="15">IF($B52&lt;&gt;"","K-C6","")</f>
        <v>K-C6</v>
      </c>
      <c r="O52" s="11"/>
      <c r="P52" s="11"/>
      <c r="Q52" s="21" t="str">
        <f>VLOOKUP(K52,TONG_SL!$A:$D,3,0)</f>
        <v>Túi</v>
      </c>
      <c r="R52" s="1">
        <v>5</v>
      </c>
      <c r="S52" s="171"/>
      <c r="T52" s="171">
        <f>VLOOKUP(VLOOKUP(G52,Ma_KH!$A:$R,18,0)&amp;K52,Gia_MB!$A:$F,6,0)</f>
        <v>69759</v>
      </c>
      <c r="U52" s="172">
        <f t="shared" ref="U52:U60" si="16">T52*R52</f>
        <v>348795</v>
      </c>
      <c r="V52" s="171"/>
      <c r="W52" s="173">
        <f t="shared" ref="W52:W60" si="17">U52*V52</f>
        <v>0</v>
      </c>
      <c r="X52" s="174" t="str">
        <f t="shared" ref="X52:X60" si="18">IF(B52&lt;&gt;"","8","0")</f>
        <v>8</v>
      </c>
      <c r="Y52" s="171"/>
      <c r="Z52" s="172">
        <f t="shared" ref="Z52:Z60" si="19">U52*X52%</f>
        <v>27903.600000000002</v>
      </c>
      <c r="AA52" s="175">
        <f>VLOOKUP(G52,Ma_KH!$A:$R,14,0)</f>
        <v>36</v>
      </c>
    </row>
    <row r="53" spans="1:27" s="5" customFormat="1" hidden="1" x14ac:dyDescent="0.25">
      <c r="A53" s="179">
        <v>45993</v>
      </c>
      <c r="B53" s="182">
        <v>80217</v>
      </c>
      <c r="C53" s="178" t="s">
        <v>7767</v>
      </c>
      <c r="D53" s="179">
        <v>45994</v>
      </c>
      <c r="E53" s="180"/>
      <c r="F53" s="178"/>
      <c r="G53" s="32" t="s">
        <v>4659</v>
      </c>
      <c r="H53" s="180"/>
      <c r="I53" s="183" t="s">
        <v>4659</v>
      </c>
      <c r="J53" s="182" t="s">
        <v>1786</v>
      </c>
      <c r="K53" s="182" t="s">
        <v>34</v>
      </c>
      <c r="L53" s="21" t="str">
        <f>VLOOKUP($K53,TONG_SL!$A:$D,2,0)</f>
        <v>Tai heo muối 200g</v>
      </c>
      <c r="M53" s="11"/>
      <c r="N53" s="21" t="str">
        <f t="shared" si="15"/>
        <v>K-C6</v>
      </c>
      <c r="O53" s="11"/>
      <c r="P53" s="11"/>
      <c r="Q53" s="21" t="str">
        <f>VLOOKUP(K53,TONG_SL!$A:$D,3,0)</f>
        <v>Túi</v>
      </c>
      <c r="R53" s="1">
        <v>3</v>
      </c>
      <c r="S53" s="171"/>
      <c r="T53" s="171">
        <f>VLOOKUP(VLOOKUP(G53,Ma_KH!$A:$R,18,0)&amp;K53,Gia_MB!$A:$F,6,0)</f>
        <v>52816</v>
      </c>
      <c r="U53" s="172">
        <f t="shared" si="16"/>
        <v>158448</v>
      </c>
      <c r="V53" s="171"/>
      <c r="W53" s="173">
        <f t="shared" si="17"/>
        <v>0</v>
      </c>
      <c r="X53" s="174" t="str">
        <f t="shared" si="18"/>
        <v>8</v>
      </c>
      <c r="Y53" s="171"/>
      <c r="Z53" s="172">
        <f t="shared" si="19"/>
        <v>12675.84</v>
      </c>
      <c r="AA53" s="175">
        <f>VLOOKUP(G53,Ma_KH!$A:$R,14,0)</f>
        <v>36</v>
      </c>
    </row>
    <row r="54" spans="1:27" s="5" customFormat="1" hidden="1" x14ac:dyDescent="0.25">
      <c r="A54" s="179">
        <v>45993</v>
      </c>
      <c r="B54" s="182">
        <v>80217</v>
      </c>
      <c r="C54" s="178" t="s">
        <v>7767</v>
      </c>
      <c r="D54" s="179">
        <v>45994</v>
      </c>
      <c r="E54" s="180"/>
      <c r="F54" s="178"/>
      <c r="G54" s="32" t="s">
        <v>4659</v>
      </c>
      <c r="H54" s="180"/>
      <c r="I54" s="183" t="s">
        <v>4659</v>
      </c>
      <c r="J54" s="182" t="s">
        <v>1786</v>
      </c>
      <c r="K54" s="182" t="s">
        <v>30</v>
      </c>
      <c r="L54" s="21" t="str">
        <f>VLOOKUP($K54,TONG_SL!$A:$D,2,0)</f>
        <v>Gà muối 500g</v>
      </c>
      <c r="M54" s="11"/>
      <c r="N54" s="21" t="str">
        <f t="shared" si="15"/>
        <v>K-C6</v>
      </c>
      <c r="O54" s="11"/>
      <c r="P54" s="11"/>
      <c r="Q54" s="21" t="str">
        <f>VLOOKUP(K54,TONG_SL!$A:$D,3,0)</f>
        <v>Túi</v>
      </c>
      <c r="R54" s="1">
        <v>5</v>
      </c>
      <c r="S54" s="171"/>
      <c r="T54" s="171">
        <f>VLOOKUP(VLOOKUP(G54,Ma_KH!$A:$R,18,0)&amp;K54,Gia_MB!$A:$F,6,0)</f>
        <v>105505</v>
      </c>
      <c r="U54" s="172">
        <f t="shared" si="16"/>
        <v>527525</v>
      </c>
      <c r="V54" s="171"/>
      <c r="W54" s="173">
        <f t="shared" si="17"/>
        <v>0</v>
      </c>
      <c r="X54" s="174" t="str">
        <f t="shared" si="18"/>
        <v>8</v>
      </c>
      <c r="Y54" s="171"/>
      <c r="Z54" s="172">
        <f t="shared" si="19"/>
        <v>42202</v>
      </c>
      <c r="AA54" s="175">
        <f>VLOOKUP(G54,Ma_KH!$A:$R,14,0)</f>
        <v>36</v>
      </c>
    </row>
    <row r="55" spans="1:27" s="5" customFormat="1" hidden="1" x14ac:dyDescent="0.25">
      <c r="A55" s="179">
        <v>45993</v>
      </c>
      <c r="B55" s="182">
        <v>80217</v>
      </c>
      <c r="C55" s="178" t="s">
        <v>7767</v>
      </c>
      <c r="D55" s="179">
        <v>45994</v>
      </c>
      <c r="E55" s="180"/>
      <c r="F55" s="178"/>
      <c r="G55" s="32" t="s">
        <v>4659</v>
      </c>
      <c r="H55" s="180"/>
      <c r="I55" s="183" t="s">
        <v>4659</v>
      </c>
      <c r="J55" s="182" t="s">
        <v>1786</v>
      </c>
      <c r="K55" s="182" t="s">
        <v>32</v>
      </c>
      <c r="L55" s="21" t="str">
        <f>VLOOKUP($K55,TONG_SL!$A:$D,2,0)</f>
        <v>Giò Tai Lưỡi Xào 250g</v>
      </c>
      <c r="M55" s="11"/>
      <c r="N55" s="21" t="str">
        <f t="shared" si="15"/>
        <v>K-C6</v>
      </c>
      <c r="O55" s="11"/>
      <c r="P55" s="11"/>
      <c r="Q55" s="21" t="str">
        <f>VLOOKUP(K55,TONG_SL!$A:$D,3,0)</f>
        <v>Túi</v>
      </c>
      <c r="R55" s="1">
        <v>3</v>
      </c>
      <c r="S55" s="171"/>
      <c r="T55" s="171">
        <f>VLOOKUP(VLOOKUP(G55,Ma_KH!$A:$R,18,0)&amp;K55,Gia_MB!$A:$F,6,0)</f>
        <v>47674</v>
      </c>
      <c r="U55" s="172">
        <f t="shared" si="16"/>
        <v>143022</v>
      </c>
      <c r="V55" s="171"/>
      <c r="W55" s="173">
        <f t="shared" si="17"/>
        <v>0</v>
      </c>
      <c r="X55" s="174" t="str">
        <f t="shared" si="18"/>
        <v>8</v>
      </c>
      <c r="Y55" s="171"/>
      <c r="Z55" s="172">
        <f t="shared" si="19"/>
        <v>11441.76</v>
      </c>
      <c r="AA55" s="175">
        <f>VLOOKUP(G55,Ma_KH!$A:$R,14,0)</f>
        <v>36</v>
      </c>
    </row>
    <row r="56" spans="1:27" s="5" customFormat="1" hidden="1" x14ac:dyDescent="0.25">
      <c r="A56" s="179">
        <v>45993</v>
      </c>
      <c r="B56" s="182">
        <v>80217</v>
      </c>
      <c r="C56" s="178" t="s">
        <v>7767</v>
      </c>
      <c r="D56" s="179">
        <v>45994</v>
      </c>
      <c r="E56" s="180"/>
      <c r="F56" s="178"/>
      <c r="G56" s="32" t="s">
        <v>4659</v>
      </c>
      <c r="H56" s="180"/>
      <c r="I56" s="183" t="s">
        <v>4659</v>
      </c>
      <c r="J56" s="182" t="s">
        <v>1786</v>
      </c>
      <c r="K56" s="182" t="s">
        <v>551</v>
      </c>
      <c r="L56" s="21" t="str">
        <f>VLOOKUP($K56,TONG_SL!$A:$D,2,0)</f>
        <v>Chân giò heo muối 100g</v>
      </c>
      <c r="M56" s="11"/>
      <c r="N56" s="21" t="str">
        <f t="shared" si="15"/>
        <v>K-C6</v>
      </c>
      <c r="O56" s="11"/>
      <c r="P56" s="11"/>
      <c r="Q56" s="21" t="str">
        <f>VLOOKUP(K56,TONG_SL!$A:$D,3,0)</f>
        <v>Gói</v>
      </c>
      <c r="R56" s="1">
        <v>5</v>
      </c>
      <c r="S56" s="171"/>
      <c r="T56" s="171">
        <f>VLOOKUP(VLOOKUP(G56,Ma_KH!$A:$R,18,0)&amp;K56,Gia_MB!$A:$F,6,0)</f>
        <v>23322</v>
      </c>
      <c r="U56" s="172">
        <f t="shared" si="16"/>
        <v>116610</v>
      </c>
      <c r="V56" s="171"/>
      <c r="W56" s="173">
        <f t="shared" si="17"/>
        <v>0</v>
      </c>
      <c r="X56" s="174" t="str">
        <f t="shared" si="18"/>
        <v>8</v>
      </c>
      <c r="Y56" s="171"/>
      <c r="Z56" s="172">
        <f t="shared" si="19"/>
        <v>9328.8000000000011</v>
      </c>
      <c r="AA56" s="175">
        <f>VLOOKUP(G56,Ma_KH!$A:$R,14,0)</f>
        <v>36</v>
      </c>
    </row>
    <row r="57" spans="1:27" s="5" customFormat="1" hidden="1" x14ac:dyDescent="0.25">
      <c r="A57" s="179">
        <v>45993</v>
      </c>
      <c r="B57" s="182">
        <v>80217</v>
      </c>
      <c r="C57" s="178" t="s">
        <v>7767</v>
      </c>
      <c r="D57" s="179">
        <v>45994</v>
      </c>
      <c r="E57" s="180"/>
      <c r="F57" s="178"/>
      <c r="G57" s="32" t="s">
        <v>4659</v>
      </c>
      <c r="H57" s="180"/>
      <c r="I57" s="183" t="s">
        <v>4659</v>
      </c>
      <c r="J57" s="182" t="s">
        <v>1786</v>
      </c>
      <c r="K57" s="182" t="s">
        <v>553</v>
      </c>
      <c r="L57" s="21" t="str">
        <f>VLOOKUP($K57,TONG_SL!$A:$D,2,0)</f>
        <v>Gà muối hun khói 300g</v>
      </c>
      <c r="M57" s="11"/>
      <c r="N57" s="21" t="str">
        <f t="shared" si="15"/>
        <v>K-C6</v>
      </c>
      <c r="O57" s="11"/>
      <c r="P57" s="11"/>
      <c r="Q57" s="21" t="str">
        <f>VLOOKUP(K57,TONG_SL!$A:$D,3,0)</f>
        <v>Túi</v>
      </c>
      <c r="R57" s="1">
        <v>5</v>
      </c>
      <c r="S57" s="171"/>
      <c r="T57" s="171" t="e">
        <f>VLOOKUP(VLOOKUP(G57,Ma_KH!$A:$R,18,0)&amp;K57,Gia_MB!$A:$F,6,0)</f>
        <v>#N/A</v>
      </c>
      <c r="U57" s="172" t="e">
        <f t="shared" si="16"/>
        <v>#N/A</v>
      </c>
      <c r="V57" s="171"/>
      <c r="W57" s="173" t="e">
        <f t="shared" si="17"/>
        <v>#N/A</v>
      </c>
      <c r="X57" s="174" t="str">
        <f t="shared" si="18"/>
        <v>8</v>
      </c>
      <c r="Y57" s="171"/>
      <c r="Z57" s="172" t="e">
        <f t="shared" si="19"/>
        <v>#N/A</v>
      </c>
      <c r="AA57" s="175">
        <f>VLOOKUP(G57,Ma_KH!$A:$R,14,0)</f>
        <v>36</v>
      </c>
    </row>
    <row r="58" spans="1:27" s="5" customFormat="1" hidden="1" x14ac:dyDescent="0.25">
      <c r="A58" s="179">
        <v>45992</v>
      </c>
      <c r="B58" s="182">
        <v>2369546</v>
      </c>
      <c r="C58" s="178" t="s">
        <v>7767</v>
      </c>
      <c r="D58" s="179">
        <v>45994</v>
      </c>
      <c r="E58" s="180"/>
      <c r="F58" s="178"/>
      <c r="G58" s="32" t="s">
        <v>7470</v>
      </c>
      <c r="H58" s="180" t="s">
        <v>7470</v>
      </c>
      <c r="I58" s="182" t="s">
        <v>7470</v>
      </c>
      <c r="J58" s="182" t="s">
        <v>1786</v>
      </c>
      <c r="K58" s="182" t="s">
        <v>30</v>
      </c>
      <c r="L58" s="21" t="str">
        <f>VLOOKUP($K58,TONG_SL!$A:$D,2,0)</f>
        <v>Gà muối 500g</v>
      </c>
      <c r="M58" s="11"/>
      <c r="N58" s="21" t="str">
        <f t="shared" si="15"/>
        <v>K-C6</v>
      </c>
      <c r="O58" s="11"/>
      <c r="P58" s="11"/>
      <c r="Q58" s="21" t="str">
        <f>VLOOKUP(K58,TONG_SL!$A:$D,3,0)</f>
        <v>Túi</v>
      </c>
      <c r="R58" s="1">
        <v>2</v>
      </c>
      <c r="S58" s="171"/>
      <c r="T58" s="171">
        <f>VLOOKUP(VLOOKUP(G58,Ma_KH!$A:$R,18,0)&amp;K58,Gia_MB!$A:$F,6,0)</f>
        <v>110780</v>
      </c>
      <c r="U58" s="172">
        <f t="shared" si="16"/>
        <v>221560</v>
      </c>
      <c r="V58" s="171"/>
      <c r="W58" s="173">
        <f t="shared" si="17"/>
        <v>0</v>
      </c>
      <c r="X58" s="174" t="str">
        <f t="shared" si="18"/>
        <v>8</v>
      </c>
      <c r="Y58" s="171"/>
      <c r="Z58" s="172">
        <f t="shared" si="19"/>
        <v>17724.8</v>
      </c>
      <c r="AA58" s="175">
        <f>VLOOKUP(G58,Ma_KH!$A:$R,14,0)</f>
        <v>0</v>
      </c>
    </row>
    <row r="59" spans="1:27" s="5" customFormat="1" hidden="1" x14ac:dyDescent="0.25">
      <c r="A59" s="179">
        <v>45992</v>
      </c>
      <c r="B59" s="182">
        <v>2369546</v>
      </c>
      <c r="C59" s="178" t="s">
        <v>7767</v>
      </c>
      <c r="D59" s="179">
        <v>45994</v>
      </c>
      <c r="E59" s="180"/>
      <c r="F59" s="178"/>
      <c r="G59" s="32" t="s">
        <v>7470</v>
      </c>
      <c r="H59" s="180" t="s">
        <v>7470</v>
      </c>
      <c r="I59" s="182" t="s">
        <v>7470</v>
      </c>
      <c r="J59" s="182" t="s">
        <v>1786</v>
      </c>
      <c r="K59" s="182" t="s">
        <v>27</v>
      </c>
      <c r="L59" s="21" t="str">
        <f>VLOOKUP($K59,TONG_SL!$A:$D,2,0)</f>
        <v>Chân giò heo muối 300g</v>
      </c>
      <c r="M59" s="11"/>
      <c r="N59" s="21" t="str">
        <f t="shared" si="15"/>
        <v>K-C6</v>
      </c>
      <c r="O59" s="11"/>
      <c r="P59" s="11"/>
      <c r="Q59" s="21" t="str">
        <f>VLOOKUP(K59,TONG_SL!$A:$D,3,0)</f>
        <v>Túi</v>
      </c>
      <c r="R59" s="1">
        <v>3</v>
      </c>
      <c r="S59" s="171"/>
      <c r="T59" s="171">
        <f>VLOOKUP(VLOOKUP(G59,Ma_KH!$A:$R,18,0)&amp;K59,Gia_MB!$A:$F,6,0)</f>
        <v>69759</v>
      </c>
      <c r="U59" s="172">
        <f t="shared" si="16"/>
        <v>209277</v>
      </c>
      <c r="V59" s="171"/>
      <c r="W59" s="173">
        <f t="shared" si="17"/>
        <v>0</v>
      </c>
      <c r="X59" s="174" t="str">
        <f t="shared" si="18"/>
        <v>8</v>
      </c>
      <c r="Y59" s="171"/>
      <c r="Z59" s="172">
        <f t="shared" si="19"/>
        <v>16742.16</v>
      </c>
      <c r="AA59" s="175">
        <f>VLOOKUP(G59,Ma_KH!$A:$R,14,0)</f>
        <v>0</v>
      </c>
    </row>
    <row r="60" spans="1:27" s="5" customFormat="1" hidden="1" x14ac:dyDescent="0.25">
      <c r="A60" s="179">
        <v>45992</v>
      </c>
      <c r="B60" s="182">
        <v>2369546</v>
      </c>
      <c r="C60" s="178" t="s">
        <v>7767</v>
      </c>
      <c r="D60" s="179">
        <v>45994</v>
      </c>
      <c r="E60" s="180"/>
      <c r="F60" s="178"/>
      <c r="G60" s="32" t="s">
        <v>7470</v>
      </c>
      <c r="H60" s="180" t="s">
        <v>7470</v>
      </c>
      <c r="I60" s="182" t="s">
        <v>7470</v>
      </c>
      <c r="J60" s="182" t="s">
        <v>1786</v>
      </c>
      <c r="K60" s="182" t="s">
        <v>32</v>
      </c>
      <c r="L60" s="21" t="str">
        <f>VLOOKUP($K60,TONG_SL!$A:$D,2,0)</f>
        <v>Giò Tai Lưỡi Xào 250g</v>
      </c>
      <c r="M60" s="11"/>
      <c r="N60" s="21" t="str">
        <f t="shared" si="15"/>
        <v>K-C6</v>
      </c>
      <c r="O60" s="11"/>
      <c r="P60" s="11"/>
      <c r="Q60" s="21" t="str">
        <f>VLOOKUP(K60,TONG_SL!$A:$D,3,0)</f>
        <v>Túi</v>
      </c>
      <c r="R60" s="1">
        <v>2</v>
      </c>
      <c r="S60" s="171"/>
      <c r="T60" s="171">
        <f>VLOOKUP(VLOOKUP(G60,Ma_KH!$A:$R,18,0)&amp;K60,Gia_MB!$A:$F,6,0)</f>
        <v>47672</v>
      </c>
      <c r="U60" s="172">
        <f t="shared" si="16"/>
        <v>95344</v>
      </c>
      <c r="V60" s="171"/>
      <c r="W60" s="173">
        <f t="shared" si="17"/>
        <v>0</v>
      </c>
      <c r="X60" s="174" t="str">
        <f t="shared" si="18"/>
        <v>8</v>
      </c>
      <c r="Y60" s="171"/>
      <c r="Z60" s="172">
        <f t="shared" si="19"/>
        <v>7627.52</v>
      </c>
      <c r="AA60" s="175">
        <f>VLOOKUP(G60,Ma_KH!$A:$R,14,0)</f>
        <v>0</v>
      </c>
    </row>
    <row r="61" spans="1:27" s="5" customFormat="1" hidden="1" x14ac:dyDescent="0.25">
      <c r="A61" s="179">
        <v>45992</v>
      </c>
      <c r="B61" s="182">
        <v>2369744</v>
      </c>
      <c r="C61" s="178" t="s">
        <v>7767</v>
      </c>
      <c r="D61" s="179">
        <v>45994</v>
      </c>
      <c r="E61" s="180"/>
      <c r="F61" s="178"/>
      <c r="G61" s="32" t="s">
        <v>7470</v>
      </c>
      <c r="H61" s="180" t="s">
        <v>7470</v>
      </c>
      <c r="I61" s="182" t="s">
        <v>7470</v>
      </c>
      <c r="J61" s="182" t="s">
        <v>1786</v>
      </c>
      <c r="K61" s="182" t="s">
        <v>27</v>
      </c>
      <c r="L61" s="21" t="str">
        <f>VLOOKUP($K61,TONG_SL!$A:$D,2,0)</f>
        <v>Chân giò heo muối 300g</v>
      </c>
      <c r="M61" s="11"/>
      <c r="N61" s="21" t="str">
        <f t="shared" si="15"/>
        <v>K-C6</v>
      </c>
      <c r="O61" s="11"/>
      <c r="P61" s="11"/>
      <c r="Q61" s="21" t="str">
        <f>VLOOKUP(K61,TONG_SL!$A:$D,3,0)</f>
        <v>Túi</v>
      </c>
      <c r="R61" s="1">
        <v>3</v>
      </c>
      <c r="S61" s="171"/>
      <c r="T61" s="171">
        <f>VLOOKUP(VLOOKUP(G61,Ma_KH!$A:$R,18,0)&amp;K61,Gia_MB!$A:$F,6,0)</f>
        <v>69759</v>
      </c>
      <c r="U61" s="172">
        <f t="shared" ref="U61:U88" si="20">T61*R61</f>
        <v>209277</v>
      </c>
      <c r="V61" s="171"/>
      <c r="W61" s="173">
        <f t="shared" ref="W61:W88" si="21">U61*V61</f>
        <v>0</v>
      </c>
      <c r="X61" s="174" t="str">
        <f t="shared" ref="X61:X88" si="22">IF(B61&lt;&gt;"","8","0")</f>
        <v>8</v>
      </c>
      <c r="Y61" s="171"/>
      <c r="Z61" s="172">
        <f t="shared" ref="Z61:Z88" si="23">U61*X61%</f>
        <v>16742.16</v>
      </c>
      <c r="AA61" s="175">
        <f>VLOOKUP(G61,Ma_KH!$A:$R,14,0)</f>
        <v>0</v>
      </c>
    </row>
    <row r="62" spans="1:27" s="5" customFormat="1" hidden="1" x14ac:dyDescent="0.25">
      <c r="A62" s="179">
        <v>45992</v>
      </c>
      <c r="B62" s="182">
        <v>80128</v>
      </c>
      <c r="C62" s="178" t="s">
        <v>7767</v>
      </c>
      <c r="D62" s="179">
        <v>45994</v>
      </c>
      <c r="E62" s="180"/>
      <c r="F62" s="178"/>
      <c r="G62" s="32" t="s">
        <v>3543</v>
      </c>
      <c r="H62" s="180"/>
      <c r="I62" s="183" t="s">
        <v>3543</v>
      </c>
      <c r="J62" s="182" t="s">
        <v>70</v>
      </c>
      <c r="K62" s="182" t="s">
        <v>34</v>
      </c>
      <c r="L62" s="21" t="str">
        <f>VLOOKUP($K62,TONG_SL!$A:$D,2,0)</f>
        <v>Tai heo muối 200g</v>
      </c>
      <c r="M62" s="11"/>
      <c r="N62" s="21" t="str">
        <f t="shared" si="15"/>
        <v>K-C6</v>
      </c>
      <c r="O62" s="11"/>
      <c r="P62" s="11"/>
      <c r="Q62" s="21" t="str">
        <f>VLOOKUP(K62,TONG_SL!$A:$D,3,0)</f>
        <v>Túi</v>
      </c>
      <c r="R62" s="1">
        <v>10</v>
      </c>
      <c r="S62" s="171"/>
      <c r="T62" s="171">
        <f>VLOOKUP(VLOOKUP(G62,Ma_KH!$A:$R,18,0)&amp;K62,Gia_MB!$A:$F,6,0)</f>
        <v>55595</v>
      </c>
      <c r="U62" s="172">
        <f t="shared" si="20"/>
        <v>555950</v>
      </c>
      <c r="V62" s="171"/>
      <c r="W62" s="173">
        <f t="shared" si="21"/>
        <v>0</v>
      </c>
      <c r="X62" s="174" t="str">
        <f t="shared" si="22"/>
        <v>8</v>
      </c>
      <c r="Y62" s="171"/>
      <c r="Z62" s="172">
        <f t="shared" si="23"/>
        <v>44476</v>
      </c>
      <c r="AA62" s="175">
        <f>VLOOKUP(G62,Ma_KH!$A:$R,14,0)</f>
        <v>58</v>
      </c>
    </row>
    <row r="63" spans="1:27" s="5" customFormat="1" hidden="1" x14ac:dyDescent="0.25">
      <c r="A63" s="179">
        <v>45993</v>
      </c>
      <c r="B63" s="182">
        <v>80218</v>
      </c>
      <c r="C63" s="178" t="s">
        <v>7767</v>
      </c>
      <c r="D63" s="179">
        <v>45994</v>
      </c>
      <c r="E63" s="180"/>
      <c r="F63" s="178"/>
      <c r="G63" s="32" t="s">
        <v>4675</v>
      </c>
      <c r="H63" s="180"/>
      <c r="I63" s="183" t="s">
        <v>4675</v>
      </c>
      <c r="J63" s="182" t="s">
        <v>1786</v>
      </c>
      <c r="K63" s="182" t="s">
        <v>27</v>
      </c>
      <c r="L63" s="21" t="str">
        <f>VLOOKUP($K63,TONG_SL!$A:$D,2,0)</f>
        <v>Chân giò heo muối 300g</v>
      </c>
      <c r="M63" s="11"/>
      <c r="N63" s="21" t="str">
        <f t="shared" si="15"/>
        <v>K-C6</v>
      </c>
      <c r="O63" s="11"/>
      <c r="P63" s="11"/>
      <c r="Q63" s="21" t="str">
        <f>VLOOKUP(K63,TONG_SL!$A:$D,3,0)</f>
        <v>Túi</v>
      </c>
      <c r="R63" s="1">
        <v>3</v>
      </c>
      <c r="S63" s="171"/>
      <c r="T63" s="171">
        <f>VLOOKUP(VLOOKUP(G63,Ma_KH!$A:$R,18,0)&amp;K63,Gia_MB!$A:$F,6,0)</f>
        <v>69759</v>
      </c>
      <c r="U63" s="172">
        <f t="shared" si="20"/>
        <v>209277</v>
      </c>
      <c r="V63" s="171"/>
      <c r="W63" s="173">
        <f t="shared" si="21"/>
        <v>0</v>
      </c>
      <c r="X63" s="174" t="str">
        <f t="shared" si="22"/>
        <v>8</v>
      </c>
      <c r="Y63" s="171"/>
      <c r="Z63" s="172">
        <f t="shared" si="23"/>
        <v>16742.16</v>
      </c>
      <c r="AA63" s="175">
        <f>VLOOKUP(G63,Ma_KH!$A:$R,14,0)</f>
        <v>36</v>
      </c>
    </row>
    <row r="64" spans="1:27" s="5" customFormat="1" hidden="1" x14ac:dyDescent="0.25">
      <c r="A64" s="179">
        <v>45993</v>
      </c>
      <c r="B64" s="182">
        <v>80218</v>
      </c>
      <c r="C64" s="178" t="s">
        <v>7767</v>
      </c>
      <c r="D64" s="179">
        <v>45994</v>
      </c>
      <c r="E64" s="180"/>
      <c r="F64" s="178"/>
      <c r="G64" s="32" t="s">
        <v>4675</v>
      </c>
      <c r="H64" s="180"/>
      <c r="I64" s="183" t="s">
        <v>4675</v>
      </c>
      <c r="J64" s="182" t="s">
        <v>1786</v>
      </c>
      <c r="K64" s="182" t="s">
        <v>34</v>
      </c>
      <c r="L64" s="21" t="str">
        <f>VLOOKUP($K64,TONG_SL!$A:$D,2,0)</f>
        <v>Tai heo muối 200g</v>
      </c>
      <c r="M64" s="11"/>
      <c r="N64" s="21" t="str">
        <f t="shared" ref="N64:N88" si="24">IF($B64&lt;&gt;"","K-C6","")</f>
        <v>K-C6</v>
      </c>
      <c r="O64" s="11"/>
      <c r="P64" s="11"/>
      <c r="Q64" s="21" t="str">
        <f>VLOOKUP(K64,TONG_SL!$A:$D,3,0)</f>
        <v>Túi</v>
      </c>
      <c r="R64" s="1">
        <v>2</v>
      </c>
      <c r="S64" s="171"/>
      <c r="T64" s="171">
        <f>VLOOKUP(VLOOKUP(G64,Ma_KH!$A:$R,18,0)&amp;K64,Gia_MB!$A:$F,6,0)</f>
        <v>52816</v>
      </c>
      <c r="U64" s="172">
        <f t="shared" si="20"/>
        <v>105632</v>
      </c>
      <c r="V64" s="171"/>
      <c r="W64" s="173">
        <f t="shared" si="21"/>
        <v>0</v>
      </c>
      <c r="X64" s="174" t="str">
        <f t="shared" si="22"/>
        <v>8</v>
      </c>
      <c r="Y64" s="171"/>
      <c r="Z64" s="172">
        <f t="shared" si="23"/>
        <v>8450.56</v>
      </c>
      <c r="AA64" s="175">
        <f>VLOOKUP(G64,Ma_KH!$A:$R,14,0)</f>
        <v>36</v>
      </c>
    </row>
    <row r="65" spans="1:27" s="5" customFormat="1" hidden="1" x14ac:dyDescent="0.25">
      <c r="A65" s="179">
        <v>45993</v>
      </c>
      <c r="B65" s="182">
        <v>80218</v>
      </c>
      <c r="C65" s="178" t="s">
        <v>7767</v>
      </c>
      <c r="D65" s="179">
        <v>45994</v>
      </c>
      <c r="E65" s="180"/>
      <c r="F65" s="178"/>
      <c r="G65" s="32" t="s">
        <v>4675</v>
      </c>
      <c r="H65" s="180"/>
      <c r="I65" s="183" t="s">
        <v>4675</v>
      </c>
      <c r="J65" s="182" t="s">
        <v>1786</v>
      </c>
      <c r="K65" s="182" t="s">
        <v>30</v>
      </c>
      <c r="L65" s="21" t="str">
        <f>VLOOKUP($K65,TONG_SL!$A:$D,2,0)</f>
        <v>Gà muối 500g</v>
      </c>
      <c r="M65" s="11"/>
      <c r="N65" s="21" t="str">
        <f t="shared" si="24"/>
        <v>K-C6</v>
      </c>
      <c r="O65" s="11"/>
      <c r="P65" s="11"/>
      <c r="Q65" s="21" t="str">
        <f>VLOOKUP(K65,TONG_SL!$A:$D,3,0)</f>
        <v>Túi</v>
      </c>
      <c r="R65" s="1">
        <v>3</v>
      </c>
      <c r="S65" s="171"/>
      <c r="T65" s="171">
        <f>VLOOKUP(VLOOKUP(G65,Ma_KH!$A:$R,18,0)&amp;K65,Gia_MB!$A:$F,6,0)</f>
        <v>105505</v>
      </c>
      <c r="U65" s="172">
        <f t="shared" si="20"/>
        <v>316515</v>
      </c>
      <c r="V65" s="171"/>
      <c r="W65" s="173">
        <f t="shared" si="21"/>
        <v>0</v>
      </c>
      <c r="X65" s="174" t="str">
        <f t="shared" si="22"/>
        <v>8</v>
      </c>
      <c r="Y65" s="171"/>
      <c r="Z65" s="172">
        <f t="shared" si="23"/>
        <v>25321.200000000001</v>
      </c>
      <c r="AA65" s="175">
        <f>VLOOKUP(G65,Ma_KH!$A:$R,14,0)</f>
        <v>36</v>
      </c>
    </row>
    <row r="66" spans="1:27" s="5" customFormat="1" hidden="1" x14ac:dyDescent="0.25">
      <c r="A66" s="179">
        <v>45993</v>
      </c>
      <c r="B66" s="182">
        <v>80218</v>
      </c>
      <c r="C66" s="178" t="s">
        <v>7767</v>
      </c>
      <c r="D66" s="179">
        <v>45994</v>
      </c>
      <c r="E66" s="180"/>
      <c r="F66" s="178"/>
      <c r="G66" s="32" t="s">
        <v>4675</v>
      </c>
      <c r="H66" s="180"/>
      <c r="I66" s="183" t="s">
        <v>4675</v>
      </c>
      <c r="J66" s="182" t="s">
        <v>1786</v>
      </c>
      <c r="K66" s="182" t="s">
        <v>32</v>
      </c>
      <c r="L66" s="21" t="str">
        <f>VLOOKUP($K66,TONG_SL!$A:$D,2,0)</f>
        <v>Giò Tai Lưỡi Xào 250g</v>
      </c>
      <c r="M66" s="11"/>
      <c r="N66" s="21" t="str">
        <f t="shared" si="24"/>
        <v>K-C6</v>
      </c>
      <c r="O66" s="11"/>
      <c r="P66" s="11"/>
      <c r="Q66" s="21" t="str">
        <f>VLOOKUP(K66,TONG_SL!$A:$D,3,0)</f>
        <v>Túi</v>
      </c>
      <c r="R66" s="1">
        <v>2</v>
      </c>
      <c r="S66" s="171"/>
      <c r="T66" s="171">
        <f>VLOOKUP(VLOOKUP(G66,Ma_KH!$A:$R,18,0)&amp;K66,Gia_MB!$A:$F,6,0)</f>
        <v>47674</v>
      </c>
      <c r="U66" s="172">
        <f t="shared" si="20"/>
        <v>95348</v>
      </c>
      <c r="V66" s="171"/>
      <c r="W66" s="173">
        <f t="shared" si="21"/>
        <v>0</v>
      </c>
      <c r="X66" s="174" t="str">
        <f t="shared" si="22"/>
        <v>8</v>
      </c>
      <c r="Y66" s="171"/>
      <c r="Z66" s="172">
        <f t="shared" si="23"/>
        <v>7627.84</v>
      </c>
      <c r="AA66" s="175">
        <f>VLOOKUP(G66,Ma_KH!$A:$R,14,0)</f>
        <v>36</v>
      </c>
    </row>
    <row r="67" spans="1:27" s="5" customFormat="1" hidden="1" x14ac:dyDescent="0.25">
      <c r="A67" s="179">
        <v>45993</v>
      </c>
      <c r="B67" s="182">
        <v>80218</v>
      </c>
      <c r="C67" s="178" t="s">
        <v>7767</v>
      </c>
      <c r="D67" s="179">
        <v>45994</v>
      </c>
      <c r="E67" s="180"/>
      <c r="F67" s="178"/>
      <c r="G67" s="32" t="s">
        <v>4675</v>
      </c>
      <c r="H67" s="180"/>
      <c r="I67" s="183" t="s">
        <v>4675</v>
      </c>
      <c r="J67" s="182" t="s">
        <v>1786</v>
      </c>
      <c r="K67" s="182" t="s">
        <v>551</v>
      </c>
      <c r="L67" s="21" t="str">
        <f>VLOOKUP($K67,TONG_SL!$A:$D,2,0)</f>
        <v>Chân giò heo muối 100g</v>
      </c>
      <c r="M67" s="11"/>
      <c r="N67" s="21" t="str">
        <f t="shared" si="24"/>
        <v>K-C6</v>
      </c>
      <c r="O67" s="11"/>
      <c r="P67" s="11"/>
      <c r="Q67" s="21" t="str">
        <f>VLOOKUP(K67,TONG_SL!$A:$D,3,0)</f>
        <v>Gói</v>
      </c>
      <c r="R67" s="1">
        <v>3</v>
      </c>
      <c r="S67" s="171"/>
      <c r="T67" s="171">
        <f>VLOOKUP(VLOOKUP(G67,Ma_KH!$A:$R,18,0)&amp;K67,Gia_MB!$A:$F,6,0)</f>
        <v>23322</v>
      </c>
      <c r="U67" s="172">
        <f t="shared" si="20"/>
        <v>69966</v>
      </c>
      <c r="V67" s="171"/>
      <c r="W67" s="173">
        <f t="shared" si="21"/>
        <v>0</v>
      </c>
      <c r="X67" s="174" t="str">
        <f t="shared" si="22"/>
        <v>8</v>
      </c>
      <c r="Y67" s="171"/>
      <c r="Z67" s="172">
        <f t="shared" si="23"/>
        <v>5597.28</v>
      </c>
      <c r="AA67" s="175">
        <f>VLOOKUP(G67,Ma_KH!$A:$R,14,0)</f>
        <v>36</v>
      </c>
    </row>
    <row r="68" spans="1:27" s="5" customFormat="1" hidden="1" x14ac:dyDescent="0.25">
      <c r="A68" s="179">
        <v>45993</v>
      </c>
      <c r="B68" s="182">
        <v>80218</v>
      </c>
      <c r="C68" s="178" t="s">
        <v>7767</v>
      </c>
      <c r="D68" s="179">
        <v>45994</v>
      </c>
      <c r="E68" s="180"/>
      <c r="F68" s="178"/>
      <c r="G68" s="32" t="s">
        <v>4675</v>
      </c>
      <c r="H68" s="180"/>
      <c r="I68" s="183" t="s">
        <v>4675</v>
      </c>
      <c r="J68" s="182" t="s">
        <v>1786</v>
      </c>
      <c r="K68" s="182" t="s">
        <v>553</v>
      </c>
      <c r="L68" s="21" t="str">
        <f>VLOOKUP($K68,TONG_SL!$A:$D,2,0)</f>
        <v>Gà muối hun khói 300g</v>
      </c>
      <c r="M68" s="11"/>
      <c r="N68" s="21" t="str">
        <f t="shared" si="24"/>
        <v>K-C6</v>
      </c>
      <c r="O68" s="11"/>
      <c r="P68" s="11"/>
      <c r="Q68" s="21" t="str">
        <f>VLOOKUP(K68,TONG_SL!$A:$D,3,0)</f>
        <v>Túi</v>
      </c>
      <c r="R68" s="1">
        <v>3</v>
      </c>
      <c r="S68" s="171"/>
      <c r="T68" s="171" t="e">
        <f>VLOOKUP(VLOOKUP(G68,Ma_KH!$A:$R,18,0)&amp;K68,Gia_MB!$A:$F,6,0)</f>
        <v>#N/A</v>
      </c>
      <c r="U68" s="172" t="e">
        <f t="shared" si="20"/>
        <v>#N/A</v>
      </c>
      <c r="V68" s="171"/>
      <c r="W68" s="173" t="e">
        <f t="shared" si="21"/>
        <v>#N/A</v>
      </c>
      <c r="X68" s="174" t="str">
        <f t="shared" si="22"/>
        <v>8</v>
      </c>
      <c r="Y68" s="171"/>
      <c r="Z68" s="172" t="e">
        <f t="shared" si="23"/>
        <v>#N/A</v>
      </c>
      <c r="AA68" s="175">
        <f>VLOOKUP(G68,Ma_KH!$A:$R,14,0)</f>
        <v>36</v>
      </c>
    </row>
    <row r="69" spans="1:27" s="5" customFormat="1" hidden="1" x14ac:dyDescent="0.25">
      <c r="A69" s="179">
        <v>45993</v>
      </c>
      <c r="B69" s="182">
        <v>80221</v>
      </c>
      <c r="C69" s="178" t="s">
        <v>7767</v>
      </c>
      <c r="D69" s="179">
        <v>45994</v>
      </c>
      <c r="E69" s="180"/>
      <c r="F69" s="178"/>
      <c r="G69" s="32" t="s">
        <v>4647</v>
      </c>
      <c r="H69" s="180"/>
      <c r="I69" s="183" t="s">
        <v>4647</v>
      </c>
      <c r="J69" s="182" t="s">
        <v>1786</v>
      </c>
      <c r="K69" s="182" t="s">
        <v>27</v>
      </c>
      <c r="L69" s="21" t="str">
        <f>VLOOKUP($K69,TONG_SL!$A:$D,2,0)</f>
        <v>Chân giò heo muối 300g</v>
      </c>
      <c r="M69" s="11"/>
      <c r="N69" s="21" t="str">
        <f t="shared" si="24"/>
        <v>K-C6</v>
      </c>
      <c r="O69" s="11"/>
      <c r="P69" s="11"/>
      <c r="Q69" s="21" t="str">
        <f>VLOOKUP(K69,TONG_SL!$A:$D,3,0)</f>
        <v>Túi</v>
      </c>
      <c r="R69" s="1">
        <v>2</v>
      </c>
      <c r="S69" s="171"/>
      <c r="T69" s="171">
        <f>VLOOKUP(VLOOKUP(G69,Ma_KH!$A:$R,18,0)&amp;K69,Gia_MB!$A:$F,6,0)</f>
        <v>69759</v>
      </c>
      <c r="U69" s="172">
        <f t="shared" si="20"/>
        <v>139518</v>
      </c>
      <c r="V69" s="171"/>
      <c r="W69" s="173">
        <f t="shared" si="21"/>
        <v>0</v>
      </c>
      <c r="X69" s="174" t="str">
        <f t="shared" si="22"/>
        <v>8</v>
      </c>
      <c r="Y69" s="171"/>
      <c r="Z69" s="172">
        <f t="shared" si="23"/>
        <v>11161.44</v>
      </c>
      <c r="AA69" s="175">
        <f>VLOOKUP(G69,Ma_KH!$A:$R,14,0)</f>
        <v>36</v>
      </c>
    </row>
    <row r="70" spans="1:27" s="5" customFormat="1" hidden="1" x14ac:dyDescent="0.25">
      <c r="A70" s="179">
        <v>45993</v>
      </c>
      <c r="B70" s="182">
        <v>80221</v>
      </c>
      <c r="C70" s="178" t="s">
        <v>7767</v>
      </c>
      <c r="D70" s="179">
        <v>45994</v>
      </c>
      <c r="E70" s="180"/>
      <c r="F70" s="178"/>
      <c r="G70" s="32" t="s">
        <v>4647</v>
      </c>
      <c r="H70" s="180"/>
      <c r="I70" s="183" t="s">
        <v>4647</v>
      </c>
      <c r="J70" s="182" t="s">
        <v>1786</v>
      </c>
      <c r="K70" s="182" t="s">
        <v>551</v>
      </c>
      <c r="L70" s="21" t="str">
        <f>VLOOKUP($K70,TONG_SL!$A:$D,2,0)</f>
        <v>Chân giò heo muối 100g</v>
      </c>
      <c r="M70" s="11"/>
      <c r="N70" s="21" t="str">
        <f t="shared" si="24"/>
        <v>K-C6</v>
      </c>
      <c r="O70" s="11"/>
      <c r="P70" s="11"/>
      <c r="Q70" s="21" t="str">
        <f>VLOOKUP(K70,TONG_SL!$A:$D,3,0)</f>
        <v>Gói</v>
      </c>
      <c r="R70" s="1">
        <v>15</v>
      </c>
      <c r="S70" s="171"/>
      <c r="T70" s="171">
        <f>VLOOKUP(VLOOKUP(G70,Ma_KH!$A:$R,18,0)&amp;K70,Gia_MB!$A:$F,6,0)</f>
        <v>23322</v>
      </c>
      <c r="U70" s="172">
        <f t="shared" si="20"/>
        <v>349830</v>
      </c>
      <c r="V70" s="171"/>
      <c r="W70" s="173">
        <f t="shared" si="21"/>
        <v>0</v>
      </c>
      <c r="X70" s="174" t="str">
        <f t="shared" si="22"/>
        <v>8</v>
      </c>
      <c r="Y70" s="171"/>
      <c r="Z70" s="172">
        <f t="shared" si="23"/>
        <v>27986.400000000001</v>
      </c>
      <c r="AA70" s="175">
        <f>VLOOKUP(G70,Ma_KH!$A:$R,14,0)</f>
        <v>36</v>
      </c>
    </row>
    <row r="71" spans="1:27" s="5" customFormat="1" hidden="1" x14ac:dyDescent="0.25">
      <c r="A71" s="179">
        <v>45993</v>
      </c>
      <c r="B71" s="182">
        <v>80221</v>
      </c>
      <c r="C71" s="178" t="s">
        <v>7767</v>
      </c>
      <c r="D71" s="179">
        <v>45994</v>
      </c>
      <c r="E71" s="180"/>
      <c r="F71" s="178"/>
      <c r="G71" s="32" t="s">
        <v>4647</v>
      </c>
      <c r="H71" s="180"/>
      <c r="I71" s="183" t="s">
        <v>4647</v>
      </c>
      <c r="J71" s="182" t="s">
        <v>1786</v>
      </c>
      <c r="K71" s="182" t="s">
        <v>553</v>
      </c>
      <c r="L71" s="21" t="str">
        <f>VLOOKUP($K71,TONG_SL!$A:$D,2,0)</f>
        <v>Gà muối hun khói 300g</v>
      </c>
      <c r="M71" s="11"/>
      <c r="N71" s="21" t="str">
        <f t="shared" si="24"/>
        <v>K-C6</v>
      </c>
      <c r="O71" s="11"/>
      <c r="P71" s="11"/>
      <c r="Q71" s="21" t="str">
        <f>VLOOKUP(K71,TONG_SL!$A:$D,3,0)</f>
        <v>Túi</v>
      </c>
      <c r="R71" s="1">
        <v>3</v>
      </c>
      <c r="S71" s="171"/>
      <c r="T71" s="171" t="e">
        <f>VLOOKUP(VLOOKUP(G71,Ma_KH!$A:$R,18,0)&amp;K71,Gia_MB!$A:$F,6,0)</f>
        <v>#N/A</v>
      </c>
      <c r="U71" s="172" t="e">
        <f t="shared" si="20"/>
        <v>#N/A</v>
      </c>
      <c r="V71" s="171"/>
      <c r="W71" s="173" t="e">
        <f t="shared" si="21"/>
        <v>#N/A</v>
      </c>
      <c r="X71" s="174" t="str">
        <f t="shared" si="22"/>
        <v>8</v>
      </c>
      <c r="Y71" s="171"/>
      <c r="Z71" s="172" t="e">
        <f t="shared" si="23"/>
        <v>#N/A</v>
      </c>
      <c r="AA71" s="175">
        <f>VLOOKUP(G71,Ma_KH!$A:$R,14,0)</f>
        <v>36</v>
      </c>
    </row>
    <row r="72" spans="1:27" s="5" customFormat="1" hidden="1" x14ac:dyDescent="0.25">
      <c r="A72" s="179">
        <v>45993</v>
      </c>
      <c r="B72" s="182">
        <v>80219</v>
      </c>
      <c r="C72" s="178" t="s">
        <v>7767</v>
      </c>
      <c r="D72" s="179">
        <v>45994</v>
      </c>
      <c r="E72" s="180"/>
      <c r="F72" s="178"/>
      <c r="G72" s="32" t="s">
        <v>4653</v>
      </c>
      <c r="H72" s="180"/>
      <c r="I72" s="183" t="s">
        <v>4653</v>
      </c>
      <c r="J72" s="182" t="s">
        <v>1786</v>
      </c>
      <c r="K72" s="182" t="s">
        <v>27</v>
      </c>
      <c r="L72" s="21" t="str">
        <f>VLOOKUP($K72,TONG_SL!$A:$D,2,0)</f>
        <v>Chân giò heo muối 300g</v>
      </c>
      <c r="M72" s="11"/>
      <c r="N72" s="21" t="str">
        <f t="shared" si="24"/>
        <v>K-C6</v>
      </c>
      <c r="O72" s="11"/>
      <c r="P72" s="11"/>
      <c r="Q72" s="21" t="str">
        <f>VLOOKUP(K72,TONG_SL!$A:$D,3,0)</f>
        <v>Túi</v>
      </c>
      <c r="R72" s="1">
        <v>5</v>
      </c>
      <c r="S72" s="171"/>
      <c r="T72" s="171">
        <f>VLOOKUP(VLOOKUP(G72,Ma_KH!$A:$R,18,0)&amp;K72,Gia_MB!$A:$F,6,0)</f>
        <v>69759</v>
      </c>
      <c r="U72" s="172">
        <f t="shared" si="20"/>
        <v>348795</v>
      </c>
      <c r="V72" s="171"/>
      <c r="W72" s="173">
        <f t="shared" si="21"/>
        <v>0</v>
      </c>
      <c r="X72" s="174" t="str">
        <f t="shared" si="22"/>
        <v>8</v>
      </c>
      <c r="Y72" s="171"/>
      <c r="Z72" s="172">
        <f t="shared" si="23"/>
        <v>27903.600000000002</v>
      </c>
      <c r="AA72" s="175">
        <f>VLOOKUP(G72,Ma_KH!$A:$R,14,0)</f>
        <v>36</v>
      </c>
    </row>
    <row r="73" spans="1:27" s="5" customFormat="1" hidden="1" x14ac:dyDescent="0.25">
      <c r="A73" s="179">
        <v>45993</v>
      </c>
      <c r="B73" s="182">
        <v>80219</v>
      </c>
      <c r="C73" s="178" t="s">
        <v>7767</v>
      </c>
      <c r="D73" s="179">
        <v>45994</v>
      </c>
      <c r="E73" s="180"/>
      <c r="F73" s="178"/>
      <c r="G73" s="32" t="s">
        <v>4653</v>
      </c>
      <c r="H73" s="180"/>
      <c r="I73" s="183" t="s">
        <v>4653</v>
      </c>
      <c r="J73" s="182" t="s">
        <v>1786</v>
      </c>
      <c r="K73" s="182" t="s">
        <v>34</v>
      </c>
      <c r="L73" s="21" t="str">
        <f>VLOOKUP($K73,TONG_SL!$A:$D,2,0)</f>
        <v>Tai heo muối 200g</v>
      </c>
      <c r="M73" s="11"/>
      <c r="N73" s="21" t="str">
        <f t="shared" si="24"/>
        <v>K-C6</v>
      </c>
      <c r="O73" s="11"/>
      <c r="P73" s="11"/>
      <c r="Q73" s="21" t="str">
        <f>VLOOKUP(K73,TONG_SL!$A:$D,3,0)</f>
        <v>Túi</v>
      </c>
      <c r="R73" s="1">
        <v>3</v>
      </c>
      <c r="S73" s="171"/>
      <c r="T73" s="171">
        <f>VLOOKUP(VLOOKUP(G73,Ma_KH!$A:$R,18,0)&amp;K73,Gia_MB!$A:$F,6,0)</f>
        <v>52816</v>
      </c>
      <c r="U73" s="172">
        <f t="shared" si="20"/>
        <v>158448</v>
      </c>
      <c r="V73" s="171"/>
      <c r="W73" s="173">
        <f t="shared" si="21"/>
        <v>0</v>
      </c>
      <c r="X73" s="174" t="str">
        <f t="shared" si="22"/>
        <v>8</v>
      </c>
      <c r="Y73" s="171"/>
      <c r="Z73" s="172">
        <f t="shared" si="23"/>
        <v>12675.84</v>
      </c>
      <c r="AA73" s="175">
        <f>VLOOKUP(G73,Ma_KH!$A:$R,14,0)</f>
        <v>36</v>
      </c>
    </row>
    <row r="74" spans="1:27" s="5" customFormat="1" hidden="1" x14ac:dyDescent="0.25">
      <c r="A74" s="179">
        <v>45993</v>
      </c>
      <c r="B74" s="182">
        <v>80219</v>
      </c>
      <c r="C74" s="178" t="s">
        <v>7767</v>
      </c>
      <c r="D74" s="179">
        <v>45994</v>
      </c>
      <c r="E74" s="180"/>
      <c r="F74" s="178"/>
      <c r="G74" s="32" t="s">
        <v>4653</v>
      </c>
      <c r="H74" s="180"/>
      <c r="I74" s="183" t="s">
        <v>4653</v>
      </c>
      <c r="J74" s="182" t="s">
        <v>1786</v>
      </c>
      <c r="K74" s="182" t="s">
        <v>30</v>
      </c>
      <c r="L74" s="21" t="str">
        <f>VLOOKUP($K74,TONG_SL!$A:$D,2,0)</f>
        <v>Gà muối 500g</v>
      </c>
      <c r="M74" s="11"/>
      <c r="N74" s="21" t="str">
        <f t="shared" si="24"/>
        <v>K-C6</v>
      </c>
      <c r="O74" s="11"/>
      <c r="P74" s="11"/>
      <c r="Q74" s="21" t="str">
        <f>VLOOKUP(K74,TONG_SL!$A:$D,3,0)</f>
        <v>Túi</v>
      </c>
      <c r="R74" s="1">
        <v>5</v>
      </c>
      <c r="S74" s="171"/>
      <c r="T74" s="171">
        <f>VLOOKUP(VLOOKUP(G74,Ma_KH!$A:$R,18,0)&amp;K74,Gia_MB!$A:$F,6,0)</f>
        <v>105505</v>
      </c>
      <c r="U74" s="172">
        <f t="shared" si="20"/>
        <v>527525</v>
      </c>
      <c r="V74" s="171"/>
      <c r="W74" s="173">
        <f t="shared" si="21"/>
        <v>0</v>
      </c>
      <c r="X74" s="174" t="str">
        <f t="shared" si="22"/>
        <v>8</v>
      </c>
      <c r="Y74" s="171"/>
      <c r="Z74" s="172">
        <f t="shared" si="23"/>
        <v>42202</v>
      </c>
      <c r="AA74" s="175">
        <f>VLOOKUP(G74,Ma_KH!$A:$R,14,0)</f>
        <v>36</v>
      </c>
    </row>
    <row r="75" spans="1:27" s="5" customFormat="1" hidden="1" x14ac:dyDescent="0.25">
      <c r="A75" s="179">
        <v>45993</v>
      </c>
      <c r="B75" s="182">
        <v>80219</v>
      </c>
      <c r="C75" s="178" t="s">
        <v>7767</v>
      </c>
      <c r="D75" s="179">
        <v>45994</v>
      </c>
      <c r="E75" s="180"/>
      <c r="F75" s="178"/>
      <c r="G75" s="32" t="s">
        <v>4653</v>
      </c>
      <c r="H75" s="180"/>
      <c r="I75" s="183" t="s">
        <v>4653</v>
      </c>
      <c r="J75" s="182" t="s">
        <v>1786</v>
      </c>
      <c r="K75" s="182" t="s">
        <v>32</v>
      </c>
      <c r="L75" s="21" t="str">
        <f>VLOOKUP($K75,TONG_SL!$A:$D,2,0)</f>
        <v>Giò Tai Lưỡi Xào 250g</v>
      </c>
      <c r="M75" s="11"/>
      <c r="N75" s="21" t="str">
        <f t="shared" si="24"/>
        <v>K-C6</v>
      </c>
      <c r="O75" s="11"/>
      <c r="P75" s="11"/>
      <c r="Q75" s="21" t="str">
        <f>VLOOKUP(K75,TONG_SL!$A:$D,3,0)</f>
        <v>Túi</v>
      </c>
      <c r="R75" s="1">
        <v>3</v>
      </c>
      <c r="S75" s="171"/>
      <c r="T75" s="171">
        <f>VLOOKUP(VLOOKUP(G75,Ma_KH!$A:$R,18,0)&amp;K75,Gia_MB!$A:$F,6,0)</f>
        <v>47674</v>
      </c>
      <c r="U75" s="172">
        <f t="shared" si="20"/>
        <v>143022</v>
      </c>
      <c r="V75" s="171"/>
      <c r="W75" s="173">
        <f t="shared" si="21"/>
        <v>0</v>
      </c>
      <c r="X75" s="174" t="str">
        <f t="shared" si="22"/>
        <v>8</v>
      </c>
      <c r="Y75" s="171"/>
      <c r="Z75" s="172">
        <f t="shared" si="23"/>
        <v>11441.76</v>
      </c>
      <c r="AA75" s="175">
        <f>VLOOKUP(G75,Ma_KH!$A:$R,14,0)</f>
        <v>36</v>
      </c>
    </row>
    <row r="76" spans="1:27" s="5" customFormat="1" hidden="1" x14ac:dyDescent="0.25">
      <c r="A76" s="179">
        <v>45993</v>
      </c>
      <c r="B76" s="182">
        <v>80219</v>
      </c>
      <c r="C76" s="178" t="s">
        <v>7767</v>
      </c>
      <c r="D76" s="179">
        <v>45994</v>
      </c>
      <c r="E76" s="180"/>
      <c r="F76" s="178"/>
      <c r="G76" s="32" t="s">
        <v>4653</v>
      </c>
      <c r="H76" s="180"/>
      <c r="I76" s="183" t="s">
        <v>4653</v>
      </c>
      <c r="J76" s="182" t="s">
        <v>1786</v>
      </c>
      <c r="K76" s="182" t="s">
        <v>551</v>
      </c>
      <c r="L76" s="21" t="str">
        <f>VLOOKUP($K76,TONG_SL!$A:$D,2,0)</f>
        <v>Chân giò heo muối 100g</v>
      </c>
      <c r="M76" s="11"/>
      <c r="N76" s="21" t="str">
        <f t="shared" si="24"/>
        <v>K-C6</v>
      </c>
      <c r="O76" s="11"/>
      <c r="P76" s="11"/>
      <c r="Q76" s="21" t="str">
        <f>VLOOKUP(K76,TONG_SL!$A:$D,3,0)</f>
        <v>Gói</v>
      </c>
      <c r="R76" s="1">
        <v>10</v>
      </c>
      <c r="S76" s="171"/>
      <c r="T76" s="171">
        <f>VLOOKUP(VLOOKUP(G76,Ma_KH!$A:$R,18,0)&amp;K76,Gia_MB!$A:$F,6,0)</f>
        <v>23322</v>
      </c>
      <c r="U76" s="172">
        <f t="shared" si="20"/>
        <v>233220</v>
      </c>
      <c r="V76" s="171"/>
      <c r="W76" s="173">
        <f t="shared" si="21"/>
        <v>0</v>
      </c>
      <c r="X76" s="174" t="str">
        <f t="shared" si="22"/>
        <v>8</v>
      </c>
      <c r="Y76" s="171"/>
      <c r="Z76" s="172">
        <f t="shared" si="23"/>
        <v>18657.600000000002</v>
      </c>
      <c r="AA76" s="175">
        <f>VLOOKUP(G76,Ma_KH!$A:$R,14,0)</f>
        <v>36</v>
      </c>
    </row>
    <row r="77" spans="1:27" s="5" customFormat="1" hidden="1" x14ac:dyDescent="0.25">
      <c r="A77" s="179">
        <v>45993</v>
      </c>
      <c r="B77" s="182">
        <v>80219</v>
      </c>
      <c r="C77" s="178" t="s">
        <v>7767</v>
      </c>
      <c r="D77" s="179">
        <v>45994</v>
      </c>
      <c r="E77" s="180"/>
      <c r="F77" s="178"/>
      <c r="G77" s="32" t="s">
        <v>4653</v>
      </c>
      <c r="H77" s="180"/>
      <c r="I77" s="183" t="s">
        <v>4653</v>
      </c>
      <c r="J77" s="182" t="s">
        <v>1786</v>
      </c>
      <c r="K77" s="182" t="s">
        <v>553</v>
      </c>
      <c r="L77" s="21" t="str">
        <f>VLOOKUP($K77,TONG_SL!$A:$D,2,0)</f>
        <v>Gà muối hun khói 300g</v>
      </c>
      <c r="M77" s="11"/>
      <c r="N77" s="21" t="str">
        <f t="shared" si="24"/>
        <v>K-C6</v>
      </c>
      <c r="O77" s="11"/>
      <c r="P77" s="11"/>
      <c r="Q77" s="21" t="str">
        <f>VLOOKUP(K77,TONG_SL!$A:$D,3,0)</f>
        <v>Túi</v>
      </c>
      <c r="R77" s="1">
        <v>5</v>
      </c>
      <c r="S77" s="171"/>
      <c r="T77" s="171" t="e">
        <f>VLOOKUP(VLOOKUP(G77,Ma_KH!$A:$R,18,0)&amp;K77,Gia_MB!$A:$F,6,0)</f>
        <v>#N/A</v>
      </c>
      <c r="U77" s="172" t="e">
        <f t="shared" si="20"/>
        <v>#N/A</v>
      </c>
      <c r="V77" s="171"/>
      <c r="W77" s="173" t="e">
        <f t="shared" si="21"/>
        <v>#N/A</v>
      </c>
      <c r="X77" s="174" t="str">
        <f t="shared" si="22"/>
        <v>8</v>
      </c>
      <c r="Y77" s="171"/>
      <c r="Z77" s="172" t="e">
        <f t="shared" si="23"/>
        <v>#N/A</v>
      </c>
      <c r="AA77" s="175">
        <f>VLOOKUP(G77,Ma_KH!$A:$R,14,0)</f>
        <v>36</v>
      </c>
    </row>
    <row r="78" spans="1:27" s="5" customFormat="1" hidden="1" x14ac:dyDescent="0.25">
      <c r="A78" s="179">
        <v>45981</v>
      </c>
      <c r="B78" s="182">
        <v>77882</v>
      </c>
      <c r="C78" s="178" t="s">
        <v>7767</v>
      </c>
      <c r="D78" s="179">
        <v>45994</v>
      </c>
      <c r="E78" s="180"/>
      <c r="F78" s="178"/>
      <c r="G78" s="32" t="s">
        <v>4957</v>
      </c>
      <c r="H78" s="180"/>
      <c r="I78" s="183" t="s">
        <v>4957</v>
      </c>
      <c r="J78" s="182" t="s">
        <v>1786</v>
      </c>
      <c r="K78" s="182" t="s">
        <v>37</v>
      </c>
      <c r="L78" s="21" t="str">
        <f>VLOOKUP($K78,TONG_SL!$A:$D,2,0)</f>
        <v>Chả cốm 300g</v>
      </c>
      <c r="M78" s="11"/>
      <c r="N78" s="21" t="str">
        <f t="shared" si="24"/>
        <v>K-C6</v>
      </c>
      <c r="O78" s="11"/>
      <c r="P78" s="11"/>
      <c r="Q78" s="21" t="str">
        <f>VLOOKUP(K78,TONG_SL!$A:$D,3,0)</f>
        <v>Túi</v>
      </c>
      <c r="R78" s="1">
        <v>5</v>
      </c>
      <c r="S78" s="171"/>
      <c r="T78" s="171">
        <f>VLOOKUP(VLOOKUP(G78,Ma_KH!$A:$R,18,0)&amp;K78,Gia_MB!$A:$F,6,0)</f>
        <v>74250</v>
      </c>
      <c r="U78" s="172">
        <f t="shared" si="20"/>
        <v>371250</v>
      </c>
      <c r="V78" s="171"/>
      <c r="W78" s="173">
        <f t="shared" si="21"/>
        <v>0</v>
      </c>
      <c r="X78" s="174" t="str">
        <f t="shared" si="22"/>
        <v>8</v>
      </c>
      <c r="Y78" s="171"/>
      <c r="Z78" s="172">
        <f t="shared" si="23"/>
        <v>29700</v>
      </c>
      <c r="AA78" s="175">
        <f>VLOOKUP(G78,Ma_KH!$A:$R,14,0)</f>
        <v>51</v>
      </c>
    </row>
    <row r="79" spans="1:27" s="5" customFormat="1" hidden="1" x14ac:dyDescent="0.25">
      <c r="A79" s="179">
        <v>45981</v>
      </c>
      <c r="B79" s="182">
        <v>77882</v>
      </c>
      <c r="C79" s="178" t="s">
        <v>7767</v>
      </c>
      <c r="D79" s="179">
        <v>45994</v>
      </c>
      <c r="E79" s="180"/>
      <c r="F79" s="178"/>
      <c r="G79" s="32" t="s">
        <v>4957</v>
      </c>
      <c r="H79" s="180"/>
      <c r="I79" s="183" t="s">
        <v>4957</v>
      </c>
      <c r="J79" s="182" t="s">
        <v>1786</v>
      </c>
      <c r="K79" s="182" t="s">
        <v>48</v>
      </c>
      <c r="L79" s="21" t="str">
        <f>VLOOKUP($K79,TONG_SL!$A:$D,2,0)</f>
        <v>Mọc Nấm Hương 250g</v>
      </c>
      <c r="M79" s="11"/>
      <c r="N79" s="21" t="str">
        <f t="shared" si="24"/>
        <v>K-C6</v>
      </c>
      <c r="O79" s="11"/>
      <c r="P79" s="11"/>
      <c r="Q79" s="21" t="str">
        <f>VLOOKUP(K79,TONG_SL!$A:$D,3,0)</f>
        <v>Túi</v>
      </c>
      <c r="R79" s="1">
        <v>3</v>
      </c>
      <c r="S79" s="171"/>
      <c r="T79" s="171">
        <f>VLOOKUP(VLOOKUP(G79,Ma_KH!$A:$R,18,0)&amp;K79,Gia_MB!$A:$F,6,0)</f>
        <v>46000</v>
      </c>
      <c r="U79" s="172">
        <f t="shared" si="20"/>
        <v>138000</v>
      </c>
      <c r="V79" s="171"/>
      <c r="W79" s="173">
        <f t="shared" si="21"/>
        <v>0</v>
      </c>
      <c r="X79" s="174" t="str">
        <f t="shared" si="22"/>
        <v>8</v>
      </c>
      <c r="Y79" s="171"/>
      <c r="Z79" s="172">
        <f t="shared" si="23"/>
        <v>11040</v>
      </c>
      <c r="AA79" s="175">
        <f>VLOOKUP(G79,Ma_KH!$A:$R,14,0)</f>
        <v>51</v>
      </c>
    </row>
    <row r="80" spans="1:27" s="5" customFormat="1" hidden="1" x14ac:dyDescent="0.25">
      <c r="A80" s="179">
        <v>45994</v>
      </c>
      <c r="B80" s="182">
        <v>80262</v>
      </c>
      <c r="C80" s="178" t="s">
        <v>7767</v>
      </c>
      <c r="D80" s="179">
        <v>45994</v>
      </c>
      <c r="E80" s="180"/>
      <c r="F80" s="178"/>
      <c r="G80" s="32" t="s">
        <v>4957</v>
      </c>
      <c r="H80" s="180"/>
      <c r="I80" s="183" t="s">
        <v>4957</v>
      </c>
      <c r="J80" s="182" t="s">
        <v>1786</v>
      </c>
      <c r="K80" s="182" t="s">
        <v>27</v>
      </c>
      <c r="L80" s="21" t="str">
        <f>VLOOKUP($K80,TONG_SL!$A:$D,2,0)</f>
        <v>Chân giò heo muối 300g</v>
      </c>
      <c r="M80" s="11"/>
      <c r="N80" s="21" t="str">
        <f t="shared" si="24"/>
        <v>K-C6</v>
      </c>
      <c r="O80" s="11"/>
      <c r="P80" s="11"/>
      <c r="Q80" s="21" t="str">
        <f>VLOOKUP(K80,TONG_SL!$A:$D,3,0)</f>
        <v>Túi</v>
      </c>
      <c r="R80" s="1">
        <v>5</v>
      </c>
      <c r="S80" s="171"/>
      <c r="T80" s="171">
        <f>VLOOKUP(VLOOKUP(G80,Ma_KH!$A:$R,18,0)&amp;K80,Gia_MB!$A:$F,6,0)</f>
        <v>73431</v>
      </c>
      <c r="U80" s="172">
        <f t="shared" si="20"/>
        <v>367155</v>
      </c>
      <c r="V80" s="171"/>
      <c r="W80" s="173">
        <f t="shared" si="21"/>
        <v>0</v>
      </c>
      <c r="X80" s="174" t="str">
        <f t="shared" si="22"/>
        <v>8</v>
      </c>
      <c r="Y80" s="171"/>
      <c r="Z80" s="172">
        <f t="shared" si="23"/>
        <v>29372.400000000001</v>
      </c>
      <c r="AA80" s="175">
        <f>VLOOKUP(G80,Ma_KH!$A:$R,14,0)</f>
        <v>51</v>
      </c>
    </row>
    <row r="81" spans="1:27" s="5" customFormat="1" hidden="1" x14ac:dyDescent="0.25">
      <c r="A81" s="179">
        <v>45994</v>
      </c>
      <c r="B81" s="182">
        <v>80262</v>
      </c>
      <c r="C81" s="178" t="s">
        <v>7767</v>
      </c>
      <c r="D81" s="179">
        <v>45994</v>
      </c>
      <c r="E81" s="180"/>
      <c r="F81" s="178"/>
      <c r="G81" s="32" t="s">
        <v>4957</v>
      </c>
      <c r="H81" s="180"/>
      <c r="I81" s="183" t="s">
        <v>4957</v>
      </c>
      <c r="J81" s="182" t="s">
        <v>1786</v>
      </c>
      <c r="K81" s="182" t="s">
        <v>30</v>
      </c>
      <c r="L81" s="21" t="str">
        <f>VLOOKUP($K81,TONG_SL!$A:$D,2,0)</f>
        <v>Gà muối 500g</v>
      </c>
      <c r="M81" s="11"/>
      <c r="N81" s="21" t="str">
        <f t="shared" si="24"/>
        <v>K-C6</v>
      </c>
      <c r="O81" s="11"/>
      <c r="P81" s="11"/>
      <c r="Q81" s="21" t="str">
        <f>VLOOKUP(K81,TONG_SL!$A:$D,3,0)</f>
        <v>Túi</v>
      </c>
      <c r="R81" s="1">
        <v>5</v>
      </c>
      <c r="S81" s="171"/>
      <c r="T81" s="171">
        <f>VLOOKUP(VLOOKUP(G81,Ma_KH!$A:$R,18,0)&amp;K81,Gia_MB!$A:$F,6,0)</f>
        <v>111058</v>
      </c>
      <c r="U81" s="172">
        <f t="shared" si="20"/>
        <v>555290</v>
      </c>
      <c r="V81" s="171"/>
      <c r="W81" s="173">
        <f t="shared" si="21"/>
        <v>0</v>
      </c>
      <c r="X81" s="174" t="str">
        <f t="shared" si="22"/>
        <v>8</v>
      </c>
      <c r="Y81" s="171"/>
      <c r="Z81" s="172">
        <f t="shared" si="23"/>
        <v>44423.200000000004</v>
      </c>
      <c r="AA81" s="175">
        <f>VLOOKUP(G81,Ma_KH!$A:$R,14,0)</f>
        <v>51</v>
      </c>
    </row>
    <row r="82" spans="1:27" s="5" customFormat="1" hidden="1" x14ac:dyDescent="0.25">
      <c r="A82" s="179">
        <v>45994</v>
      </c>
      <c r="B82" s="182">
        <v>80262</v>
      </c>
      <c r="C82" s="178" t="s">
        <v>7767</v>
      </c>
      <c r="D82" s="179">
        <v>45994</v>
      </c>
      <c r="E82" s="180"/>
      <c r="F82" s="178"/>
      <c r="G82" s="32" t="s">
        <v>4957</v>
      </c>
      <c r="H82" s="180"/>
      <c r="I82" s="183" t="s">
        <v>4957</v>
      </c>
      <c r="J82" s="182" t="s">
        <v>1786</v>
      </c>
      <c r="K82" s="182" t="s">
        <v>551</v>
      </c>
      <c r="L82" s="21" t="str">
        <f>VLOOKUP($K82,TONG_SL!$A:$D,2,0)</f>
        <v>Chân giò heo muối 100g</v>
      </c>
      <c r="M82" s="11"/>
      <c r="N82" s="21" t="str">
        <f t="shared" si="24"/>
        <v>K-C6</v>
      </c>
      <c r="O82" s="11"/>
      <c r="P82" s="11"/>
      <c r="Q82" s="21" t="str">
        <f>VLOOKUP(K82,TONG_SL!$A:$D,3,0)</f>
        <v>Gói</v>
      </c>
      <c r="R82" s="1">
        <v>5</v>
      </c>
      <c r="S82" s="171"/>
      <c r="T82" s="171">
        <f>VLOOKUP(VLOOKUP(G82,Ma_KH!$A:$R,18,0)&amp;K82,Gia_MB!$A:$F,6,0)</f>
        <v>24549</v>
      </c>
      <c r="U82" s="172">
        <f t="shared" si="20"/>
        <v>122745</v>
      </c>
      <c r="V82" s="171"/>
      <c r="W82" s="173">
        <f t="shared" si="21"/>
        <v>0</v>
      </c>
      <c r="X82" s="174" t="str">
        <f t="shared" si="22"/>
        <v>8</v>
      </c>
      <c r="Y82" s="171"/>
      <c r="Z82" s="172">
        <f t="shared" si="23"/>
        <v>9819.6</v>
      </c>
      <c r="AA82" s="175">
        <f>VLOOKUP(G82,Ma_KH!$A:$R,14,0)</f>
        <v>51</v>
      </c>
    </row>
    <row r="83" spans="1:27" s="5" customFormat="1" hidden="1" x14ac:dyDescent="0.25">
      <c r="A83" s="179">
        <v>45993</v>
      </c>
      <c r="B83" s="182">
        <v>80220</v>
      </c>
      <c r="C83" s="178" t="s">
        <v>7767</v>
      </c>
      <c r="D83" s="179">
        <v>45994</v>
      </c>
      <c r="E83" s="180"/>
      <c r="F83" s="178"/>
      <c r="G83" s="32" t="s">
        <v>4721</v>
      </c>
      <c r="H83" s="180"/>
      <c r="I83" s="183" t="s">
        <v>4721</v>
      </c>
      <c r="J83" s="182" t="s">
        <v>1786</v>
      </c>
      <c r="K83" s="182" t="s">
        <v>27</v>
      </c>
      <c r="L83" s="21" t="str">
        <f>VLOOKUP($K83,TONG_SL!$A:$D,2,0)</f>
        <v>Chân giò heo muối 300g</v>
      </c>
      <c r="M83" s="11"/>
      <c r="N83" s="21" t="str">
        <f t="shared" si="24"/>
        <v>K-C6</v>
      </c>
      <c r="O83" s="11"/>
      <c r="P83" s="11"/>
      <c r="Q83" s="21" t="str">
        <f>VLOOKUP(K83,TONG_SL!$A:$D,3,0)</f>
        <v>Túi</v>
      </c>
      <c r="R83" s="1">
        <v>10</v>
      </c>
      <c r="S83" s="171"/>
      <c r="T83" s="171">
        <f>VLOOKUP(VLOOKUP(G83,Ma_KH!$A:$R,18,0)&amp;K83,Gia_MB!$A:$F,6,0)</f>
        <v>69759</v>
      </c>
      <c r="U83" s="172">
        <f t="shared" si="20"/>
        <v>697590</v>
      </c>
      <c r="V83" s="171"/>
      <c r="W83" s="173">
        <f t="shared" si="21"/>
        <v>0</v>
      </c>
      <c r="X83" s="174" t="str">
        <f t="shared" si="22"/>
        <v>8</v>
      </c>
      <c r="Y83" s="171"/>
      <c r="Z83" s="172">
        <f t="shared" si="23"/>
        <v>55807.200000000004</v>
      </c>
      <c r="AA83" s="175">
        <f>VLOOKUP(G83,Ma_KH!$A:$R,14,0)</f>
        <v>36</v>
      </c>
    </row>
    <row r="84" spans="1:27" s="5" customFormat="1" hidden="1" x14ac:dyDescent="0.25">
      <c r="A84" s="179">
        <v>45993</v>
      </c>
      <c r="B84" s="182">
        <v>80220</v>
      </c>
      <c r="C84" s="178" t="s">
        <v>7767</v>
      </c>
      <c r="D84" s="179">
        <v>45994</v>
      </c>
      <c r="E84" s="180"/>
      <c r="F84" s="178"/>
      <c r="G84" s="32" t="s">
        <v>4721</v>
      </c>
      <c r="H84" s="180"/>
      <c r="I84" s="183" t="s">
        <v>4721</v>
      </c>
      <c r="J84" s="182" t="s">
        <v>1786</v>
      </c>
      <c r="K84" s="182" t="s">
        <v>30</v>
      </c>
      <c r="L84" s="21" t="str">
        <f>VLOOKUP($K84,TONG_SL!$A:$D,2,0)</f>
        <v>Gà muối 500g</v>
      </c>
      <c r="M84" s="11"/>
      <c r="N84" s="21" t="str">
        <f t="shared" si="24"/>
        <v>K-C6</v>
      </c>
      <c r="O84" s="11"/>
      <c r="P84" s="11"/>
      <c r="Q84" s="21" t="str">
        <f>VLOOKUP(K84,TONG_SL!$A:$D,3,0)</f>
        <v>Túi</v>
      </c>
      <c r="R84" s="1">
        <v>3</v>
      </c>
      <c r="S84" s="171"/>
      <c r="T84" s="171">
        <f>VLOOKUP(VLOOKUP(G84,Ma_KH!$A:$R,18,0)&amp;K84,Gia_MB!$A:$F,6,0)</f>
        <v>105505</v>
      </c>
      <c r="U84" s="172">
        <f t="shared" si="20"/>
        <v>316515</v>
      </c>
      <c r="V84" s="171"/>
      <c r="W84" s="173">
        <f t="shared" si="21"/>
        <v>0</v>
      </c>
      <c r="X84" s="174" t="str">
        <f t="shared" si="22"/>
        <v>8</v>
      </c>
      <c r="Y84" s="171"/>
      <c r="Z84" s="172">
        <f t="shared" si="23"/>
        <v>25321.200000000001</v>
      </c>
      <c r="AA84" s="175">
        <f>VLOOKUP(G84,Ma_KH!$A:$R,14,0)</f>
        <v>36</v>
      </c>
    </row>
    <row r="85" spans="1:27" s="5" customFormat="1" hidden="1" x14ac:dyDescent="0.25">
      <c r="A85" s="179">
        <v>45993</v>
      </c>
      <c r="B85" s="182">
        <v>80220</v>
      </c>
      <c r="C85" s="178" t="s">
        <v>7767</v>
      </c>
      <c r="D85" s="179">
        <v>45994</v>
      </c>
      <c r="E85" s="180"/>
      <c r="F85" s="178"/>
      <c r="G85" s="32" t="s">
        <v>4721</v>
      </c>
      <c r="H85" s="180"/>
      <c r="I85" s="183" t="s">
        <v>4721</v>
      </c>
      <c r="J85" s="182" t="s">
        <v>1786</v>
      </c>
      <c r="K85" s="182" t="s">
        <v>553</v>
      </c>
      <c r="L85" s="21" t="str">
        <f>VLOOKUP($K85,TONG_SL!$A:$D,2,0)</f>
        <v>Gà muối hun khói 300g</v>
      </c>
      <c r="M85" s="11"/>
      <c r="N85" s="21" t="str">
        <f t="shared" si="24"/>
        <v>K-C6</v>
      </c>
      <c r="O85" s="11"/>
      <c r="P85" s="11"/>
      <c r="Q85" s="21" t="str">
        <f>VLOOKUP(K85,TONG_SL!$A:$D,3,0)</f>
        <v>Túi</v>
      </c>
      <c r="R85" s="1">
        <v>3</v>
      </c>
      <c r="S85" s="171"/>
      <c r="T85" s="171" t="e">
        <f>VLOOKUP(VLOOKUP(G85,Ma_KH!$A:$R,18,0)&amp;K85,Gia_MB!$A:$F,6,0)</f>
        <v>#N/A</v>
      </c>
      <c r="U85" s="172" t="e">
        <f t="shared" si="20"/>
        <v>#N/A</v>
      </c>
      <c r="V85" s="171"/>
      <c r="W85" s="173" t="e">
        <f t="shared" si="21"/>
        <v>#N/A</v>
      </c>
      <c r="X85" s="174" t="str">
        <f t="shared" si="22"/>
        <v>8</v>
      </c>
      <c r="Y85" s="171"/>
      <c r="Z85" s="172" t="e">
        <f t="shared" si="23"/>
        <v>#N/A</v>
      </c>
      <c r="AA85" s="175">
        <f>VLOOKUP(G85,Ma_KH!$A:$R,14,0)</f>
        <v>36</v>
      </c>
    </row>
    <row r="86" spans="1:27" s="5" customFormat="1" hidden="1" x14ac:dyDescent="0.25">
      <c r="A86" s="179">
        <v>45993</v>
      </c>
      <c r="B86" s="182">
        <v>80220</v>
      </c>
      <c r="C86" s="178" t="s">
        <v>7767</v>
      </c>
      <c r="D86" s="179">
        <v>45994</v>
      </c>
      <c r="E86" s="180"/>
      <c r="F86" s="178"/>
      <c r="G86" s="32" t="s">
        <v>4721</v>
      </c>
      <c r="H86" s="180"/>
      <c r="I86" s="183" t="s">
        <v>4721</v>
      </c>
      <c r="J86" s="182" t="s">
        <v>1786</v>
      </c>
      <c r="K86" s="182" t="s">
        <v>551</v>
      </c>
      <c r="L86" s="21" t="str">
        <f>VLOOKUP($K86,TONG_SL!$A:$D,2,0)</f>
        <v>Chân giò heo muối 100g</v>
      </c>
      <c r="M86" s="11"/>
      <c r="N86" s="21" t="str">
        <f t="shared" si="24"/>
        <v>K-C6</v>
      </c>
      <c r="O86" s="11"/>
      <c r="P86" s="11"/>
      <c r="Q86" s="21" t="str">
        <f>VLOOKUP(K86,TONG_SL!$A:$D,3,0)</f>
        <v>Gói</v>
      </c>
      <c r="R86" s="1">
        <v>10</v>
      </c>
      <c r="S86" s="171"/>
      <c r="T86" s="171">
        <f>VLOOKUP(VLOOKUP(G86,Ma_KH!$A:$R,18,0)&amp;K86,Gia_MB!$A:$F,6,0)</f>
        <v>23322</v>
      </c>
      <c r="U86" s="172">
        <f t="shared" si="20"/>
        <v>233220</v>
      </c>
      <c r="V86" s="171"/>
      <c r="W86" s="173">
        <f t="shared" si="21"/>
        <v>0</v>
      </c>
      <c r="X86" s="174" t="str">
        <f t="shared" si="22"/>
        <v>8</v>
      </c>
      <c r="Y86" s="171"/>
      <c r="Z86" s="172">
        <f t="shared" si="23"/>
        <v>18657.600000000002</v>
      </c>
      <c r="AA86" s="175">
        <f>VLOOKUP(G86,Ma_KH!$A:$R,14,0)</f>
        <v>36</v>
      </c>
    </row>
    <row r="87" spans="1:27" s="5" customFormat="1" hidden="1" x14ac:dyDescent="0.25">
      <c r="A87" s="179">
        <v>45992</v>
      </c>
      <c r="B87" s="182">
        <v>80127</v>
      </c>
      <c r="C87" s="178" t="s">
        <v>7767</v>
      </c>
      <c r="D87" s="179">
        <v>45994</v>
      </c>
      <c r="E87" s="180"/>
      <c r="F87" s="178"/>
      <c r="G87" s="32" t="s">
        <v>3538</v>
      </c>
      <c r="H87" s="180"/>
      <c r="I87" s="183" t="s">
        <v>3538</v>
      </c>
      <c r="J87" s="182" t="s">
        <v>70</v>
      </c>
      <c r="K87" s="182" t="s">
        <v>27</v>
      </c>
      <c r="L87" s="21" t="str">
        <f>VLOOKUP($K87,TONG_SL!$A:$D,2,0)</f>
        <v>Chân giò heo muối 300g</v>
      </c>
      <c r="M87" s="11"/>
      <c r="N87" s="21" t="str">
        <f t="shared" si="24"/>
        <v>K-C6</v>
      </c>
      <c r="O87" s="11"/>
      <c r="P87" s="11"/>
      <c r="Q87" s="21" t="str">
        <f>VLOOKUP(K87,TONG_SL!$A:$D,3,0)</f>
        <v>Túi</v>
      </c>
      <c r="R87" s="1">
        <v>40</v>
      </c>
      <c r="S87" s="171"/>
      <c r="T87" s="171">
        <f>VLOOKUP(VLOOKUP(G87,Ma_KH!$A:$R,18,0)&amp;K87,Gia_MB!$A:$F,6,0)</f>
        <v>73431</v>
      </c>
      <c r="U87" s="172">
        <f t="shared" si="20"/>
        <v>2937240</v>
      </c>
      <c r="V87" s="171"/>
      <c r="W87" s="173">
        <f t="shared" si="21"/>
        <v>0</v>
      </c>
      <c r="X87" s="174" t="str">
        <f t="shared" si="22"/>
        <v>8</v>
      </c>
      <c r="Y87" s="171"/>
      <c r="Z87" s="172">
        <f t="shared" si="23"/>
        <v>234979.20000000001</v>
      </c>
      <c r="AA87" s="175">
        <f>VLOOKUP(G87,Ma_KH!$A:$R,14,0)</f>
        <v>58</v>
      </c>
    </row>
    <row r="88" spans="1:27" s="5" customFormat="1" hidden="1" x14ac:dyDescent="0.25">
      <c r="A88" s="179">
        <v>45992</v>
      </c>
      <c r="B88" s="182">
        <v>80127</v>
      </c>
      <c r="C88" s="178" t="s">
        <v>7767</v>
      </c>
      <c r="D88" s="179">
        <v>45994</v>
      </c>
      <c r="E88" s="180"/>
      <c r="F88" s="178"/>
      <c r="G88" s="32" t="s">
        <v>3538</v>
      </c>
      <c r="H88" s="180"/>
      <c r="I88" s="183" t="s">
        <v>3538</v>
      </c>
      <c r="J88" s="182" t="s">
        <v>70</v>
      </c>
      <c r="K88" s="182" t="s">
        <v>30</v>
      </c>
      <c r="L88" s="21" t="str">
        <f>VLOOKUP($K88,TONG_SL!$A:$D,2,0)</f>
        <v>Gà muối 500g</v>
      </c>
      <c r="M88" s="11"/>
      <c r="N88" s="21" t="str">
        <f t="shared" si="24"/>
        <v>K-C6</v>
      </c>
      <c r="O88" s="11"/>
      <c r="P88" s="11"/>
      <c r="Q88" s="21" t="str">
        <f>VLOOKUP(K88,TONG_SL!$A:$D,3,0)</f>
        <v>Túi</v>
      </c>
      <c r="R88" s="1">
        <v>10</v>
      </c>
      <c r="S88" s="171"/>
      <c r="T88" s="171">
        <f>VLOOKUP(VLOOKUP(G88,Ma_KH!$A:$R,18,0)&amp;K88,Gia_MB!$A:$F,6,0)</f>
        <v>111058</v>
      </c>
      <c r="U88" s="172">
        <f t="shared" si="20"/>
        <v>1110580</v>
      </c>
      <c r="V88" s="171"/>
      <c r="W88" s="173">
        <f t="shared" si="21"/>
        <v>0</v>
      </c>
      <c r="X88" s="174" t="str">
        <f t="shared" si="22"/>
        <v>8</v>
      </c>
      <c r="Y88" s="171"/>
      <c r="Z88" s="172">
        <f t="shared" si="23"/>
        <v>88846.400000000009</v>
      </c>
      <c r="AA88" s="175">
        <f>VLOOKUP(G88,Ma_KH!$A:$R,14,0)</f>
        <v>58</v>
      </c>
    </row>
    <row r="89" spans="1:27" s="5" customFormat="1" hidden="1" x14ac:dyDescent="0.25">
      <c r="A89" s="179">
        <v>45992</v>
      </c>
      <c r="B89" s="182">
        <v>80133</v>
      </c>
      <c r="C89" s="178" t="s">
        <v>7767</v>
      </c>
      <c r="D89" s="179">
        <v>45994</v>
      </c>
      <c r="E89" s="180"/>
      <c r="F89" s="178"/>
      <c r="G89" s="32" t="s">
        <v>3102</v>
      </c>
      <c r="H89" s="180"/>
      <c r="I89" s="183" t="s">
        <v>3102</v>
      </c>
      <c r="J89" s="182" t="s">
        <v>1786</v>
      </c>
      <c r="K89" s="182" t="s">
        <v>27</v>
      </c>
      <c r="L89" s="21" t="str">
        <f>VLOOKUP($K89,TONG_SL!$A:$D,2,0)</f>
        <v>Chân giò heo muối 300g</v>
      </c>
      <c r="M89" s="11"/>
      <c r="N89" s="21" t="str">
        <f t="shared" ref="N89:N98" si="25">IF($B89&lt;&gt;"","K-C6","")</f>
        <v>K-C6</v>
      </c>
      <c r="O89" s="11"/>
      <c r="P89" s="11"/>
      <c r="Q89" s="21" t="str">
        <f>VLOOKUP(K89,TONG_SL!$A:$D,3,0)</f>
        <v>Túi</v>
      </c>
      <c r="R89" s="1">
        <v>6</v>
      </c>
      <c r="S89" s="171"/>
      <c r="T89" s="171">
        <f>VLOOKUP(VLOOKUP(G89,Ma_KH!$A:$R,18,0)&amp;K89,Gia_MB!$A:$F,6,0)</f>
        <v>73431</v>
      </c>
      <c r="U89" s="172">
        <f t="shared" ref="U89:U98" si="26">T89*R89</f>
        <v>440586</v>
      </c>
      <c r="V89" s="171"/>
      <c r="W89" s="173">
        <f t="shared" ref="W89:W98" si="27">U89*V89</f>
        <v>0</v>
      </c>
      <c r="X89" s="174" t="str">
        <f t="shared" ref="X89:X98" si="28">IF(B89&lt;&gt;"","8","0")</f>
        <v>8</v>
      </c>
      <c r="Y89" s="171"/>
      <c r="Z89" s="172">
        <f t="shared" ref="Z89:Z98" si="29">U89*X89%</f>
        <v>35246.879999999997</v>
      </c>
      <c r="AA89" s="175">
        <f>VLOOKUP(G89,Ma_KH!$A:$R,14,0)</f>
        <v>57</v>
      </c>
    </row>
    <row r="90" spans="1:27" s="5" customFormat="1" hidden="1" x14ac:dyDescent="0.25">
      <c r="A90" s="179">
        <v>45992</v>
      </c>
      <c r="B90" s="182">
        <v>80133</v>
      </c>
      <c r="C90" s="178" t="s">
        <v>7767</v>
      </c>
      <c r="D90" s="179">
        <v>45994</v>
      </c>
      <c r="E90" s="180"/>
      <c r="F90" s="178"/>
      <c r="G90" s="32" t="s">
        <v>3102</v>
      </c>
      <c r="H90" s="180"/>
      <c r="I90" s="183" t="s">
        <v>3102</v>
      </c>
      <c r="J90" s="182" t="s">
        <v>1786</v>
      </c>
      <c r="K90" s="182" t="s">
        <v>542</v>
      </c>
      <c r="L90" s="21" t="str">
        <f>VLOOKUP($K90,TONG_SL!$A:$D,2,0)</f>
        <v>Chân giò heo muối 500g</v>
      </c>
      <c r="M90" s="11"/>
      <c r="N90" s="21" t="str">
        <f t="shared" si="25"/>
        <v>K-C6</v>
      </c>
      <c r="O90" s="11"/>
      <c r="P90" s="11"/>
      <c r="Q90" s="21" t="str">
        <f>VLOOKUP(K90,TONG_SL!$A:$D,3,0)</f>
        <v>Túi</v>
      </c>
      <c r="R90" s="1">
        <v>4</v>
      </c>
      <c r="S90" s="171"/>
      <c r="T90" s="171">
        <f>VLOOKUP(VLOOKUP(G90,Ma_KH!$A:$R,18,0)&amp;K90,Gia_MB!$A:$F,6,0)</f>
        <v>119066</v>
      </c>
      <c r="U90" s="172">
        <f t="shared" si="26"/>
        <v>476264</v>
      </c>
      <c r="V90" s="171"/>
      <c r="W90" s="173">
        <f t="shared" si="27"/>
        <v>0</v>
      </c>
      <c r="X90" s="174" t="str">
        <f t="shared" si="28"/>
        <v>8</v>
      </c>
      <c r="Y90" s="171"/>
      <c r="Z90" s="172">
        <f t="shared" si="29"/>
        <v>38101.120000000003</v>
      </c>
      <c r="AA90" s="175">
        <f>VLOOKUP(G90,Ma_KH!$A:$R,14,0)</f>
        <v>57</v>
      </c>
    </row>
    <row r="91" spans="1:27" s="5" customFormat="1" hidden="1" x14ac:dyDescent="0.25">
      <c r="A91" s="179">
        <v>45992</v>
      </c>
      <c r="B91" s="182">
        <v>2369743</v>
      </c>
      <c r="C91" s="178" t="s">
        <v>7767</v>
      </c>
      <c r="D91" s="179">
        <v>45994</v>
      </c>
      <c r="E91" s="180"/>
      <c r="F91" s="178"/>
      <c r="G91" s="32" t="s">
        <v>7512</v>
      </c>
      <c r="H91" s="180" t="s">
        <v>7512</v>
      </c>
      <c r="I91" s="182" t="s">
        <v>7512</v>
      </c>
      <c r="J91" s="182" t="s">
        <v>1786</v>
      </c>
      <c r="K91" s="182" t="s">
        <v>32</v>
      </c>
      <c r="L91" s="21" t="str">
        <f>VLOOKUP($K91,TONG_SL!$A:$D,2,0)</f>
        <v>Giò Tai Lưỡi Xào 250g</v>
      </c>
      <c r="M91" s="11"/>
      <c r="N91" s="21" t="str">
        <f t="shared" si="25"/>
        <v>K-C6</v>
      </c>
      <c r="O91" s="11"/>
      <c r="P91" s="11"/>
      <c r="Q91" s="21" t="str">
        <f>VLOOKUP(K91,TONG_SL!$A:$D,3,0)</f>
        <v>Túi</v>
      </c>
      <c r="R91" s="1">
        <v>5</v>
      </c>
      <c r="S91" s="171"/>
      <c r="T91" s="171">
        <f>VLOOKUP(VLOOKUP(G91,Ma_KH!$A:$R,18,0)&amp;K91,Gia_MB!$A:$F,6,0)</f>
        <v>47672</v>
      </c>
      <c r="U91" s="172">
        <f t="shared" si="26"/>
        <v>238360</v>
      </c>
      <c r="V91" s="171"/>
      <c r="W91" s="173">
        <f t="shared" si="27"/>
        <v>0</v>
      </c>
      <c r="X91" s="174" t="str">
        <f t="shared" si="28"/>
        <v>8</v>
      </c>
      <c r="Y91" s="171"/>
      <c r="Z91" s="172">
        <f t="shared" si="29"/>
        <v>19068.8</v>
      </c>
      <c r="AA91" s="175">
        <f>VLOOKUP(G91,Ma_KH!$A:$R,14,0)</f>
        <v>0</v>
      </c>
    </row>
    <row r="92" spans="1:27" s="5" customFormat="1" hidden="1" x14ac:dyDescent="0.25">
      <c r="A92" s="176">
        <v>45995</v>
      </c>
      <c r="B92" s="177">
        <v>80720</v>
      </c>
      <c r="C92" s="178" t="s">
        <v>7767</v>
      </c>
      <c r="D92" s="179">
        <v>45995</v>
      </c>
      <c r="E92" s="180"/>
      <c r="F92" s="178"/>
      <c r="G92" s="32" t="s">
        <v>8052</v>
      </c>
      <c r="H92" s="180"/>
      <c r="I92" s="183" t="s">
        <v>8052</v>
      </c>
      <c r="J92" s="182" t="s">
        <v>7234</v>
      </c>
      <c r="K92" s="182" t="s">
        <v>7673</v>
      </c>
      <c r="L92" s="21" t="str">
        <f>VLOOKUP($K92,TONG_SL!$A:$D,2,0)</f>
        <v>Chân gà sốt thái 250g</v>
      </c>
      <c r="M92" s="11"/>
      <c r="N92" s="21" t="str">
        <f t="shared" si="25"/>
        <v>K-C6</v>
      </c>
      <c r="O92" s="11"/>
      <c r="P92" s="11"/>
      <c r="Q92" s="21" t="str">
        <f>VLOOKUP(K92,TONG_SL!$A:$D,3,0)</f>
        <v>Hộp</v>
      </c>
      <c r="R92" s="106">
        <v>10</v>
      </c>
      <c r="S92" s="171"/>
      <c r="T92" s="171">
        <f>VLOOKUP(VLOOKUP(G92,Ma_KH!$A:$R,18,0)&amp;K92,Gia_MB!$A:$F,6,0)</f>
        <v>41389</v>
      </c>
      <c r="U92" s="172">
        <f t="shared" si="26"/>
        <v>413890</v>
      </c>
      <c r="V92" s="171"/>
      <c r="W92" s="173">
        <f t="shared" si="27"/>
        <v>0</v>
      </c>
      <c r="X92" s="174" t="str">
        <f t="shared" si="28"/>
        <v>8</v>
      </c>
      <c r="Y92" s="171"/>
      <c r="Z92" s="172">
        <f t="shared" si="29"/>
        <v>33111.199999999997</v>
      </c>
      <c r="AA92" s="175">
        <f>VLOOKUP(G92,Ma_KH!$A:$R,14,0)</f>
        <v>57</v>
      </c>
    </row>
    <row r="93" spans="1:27" s="5" customFormat="1" hidden="1" x14ac:dyDescent="0.25">
      <c r="A93" s="176">
        <v>45995</v>
      </c>
      <c r="B93" s="177">
        <v>80720</v>
      </c>
      <c r="C93" s="178" t="s">
        <v>7767</v>
      </c>
      <c r="D93" s="179">
        <v>45995</v>
      </c>
      <c r="E93" s="180"/>
      <c r="F93" s="178"/>
      <c r="G93" s="32" t="s">
        <v>8052</v>
      </c>
      <c r="H93" s="180"/>
      <c r="I93" s="183" t="s">
        <v>8052</v>
      </c>
      <c r="J93" s="182" t="s">
        <v>7234</v>
      </c>
      <c r="K93" s="182" t="s">
        <v>8053</v>
      </c>
      <c r="L93" s="21" t="str">
        <f>VLOOKUP($K93,TONG_SL!$A:$D,2,0)</f>
        <v>Chân gà sả tắc 250g</v>
      </c>
      <c r="M93" s="11"/>
      <c r="N93" s="21" t="str">
        <f t="shared" si="25"/>
        <v>K-C6</v>
      </c>
      <c r="O93" s="11"/>
      <c r="P93" s="11"/>
      <c r="Q93" s="21" t="str">
        <f>VLOOKUP(K93,TONG_SL!$A:$D,3,0)</f>
        <v>Hộp</v>
      </c>
      <c r="R93" s="106">
        <v>10</v>
      </c>
      <c r="S93" s="171"/>
      <c r="T93" s="171">
        <f>VLOOKUP(VLOOKUP(G93,Ma_KH!$A:$R,18,0)&amp;K93,Gia_MB!$A:$F,6,0)</f>
        <v>30000</v>
      </c>
      <c r="U93" s="172">
        <f t="shared" si="26"/>
        <v>300000</v>
      </c>
      <c r="V93" s="171"/>
      <c r="W93" s="173">
        <f t="shared" si="27"/>
        <v>0</v>
      </c>
      <c r="X93" s="174" t="str">
        <f t="shared" si="28"/>
        <v>8</v>
      </c>
      <c r="Y93" s="171"/>
      <c r="Z93" s="172">
        <f t="shared" si="29"/>
        <v>24000</v>
      </c>
      <c r="AA93" s="175">
        <f>VLOOKUP(G93,Ma_KH!$A:$R,14,0)</f>
        <v>57</v>
      </c>
    </row>
    <row r="94" spans="1:27" s="5" customFormat="1" hidden="1" x14ac:dyDescent="0.25">
      <c r="A94" s="176">
        <v>45995</v>
      </c>
      <c r="B94" s="177">
        <v>80720</v>
      </c>
      <c r="C94" s="178" t="s">
        <v>7767</v>
      </c>
      <c r="D94" s="179">
        <v>45995</v>
      </c>
      <c r="E94" s="180"/>
      <c r="F94" s="178"/>
      <c r="G94" s="32" t="s">
        <v>8052</v>
      </c>
      <c r="H94" s="180"/>
      <c r="I94" s="183" t="s">
        <v>8052</v>
      </c>
      <c r="J94" s="182" t="s">
        <v>7234</v>
      </c>
      <c r="K94" s="182" t="s">
        <v>8054</v>
      </c>
      <c r="L94" s="21" t="str">
        <f>VLOOKUP($K94,TONG_SL!$A:$D,2,0)</f>
        <v>Tai heo sốt thái 250g</v>
      </c>
      <c r="M94" s="11"/>
      <c r="N94" s="21" t="str">
        <f t="shared" si="25"/>
        <v>K-C6</v>
      </c>
      <c r="O94" s="11"/>
      <c r="P94" s="11"/>
      <c r="Q94" s="21" t="str">
        <f>VLOOKUP(K94,TONG_SL!$A:$D,3,0)</f>
        <v>Hộp</v>
      </c>
      <c r="R94" s="106">
        <v>10</v>
      </c>
      <c r="S94" s="171"/>
      <c r="T94" s="171">
        <f>VLOOKUP(VLOOKUP(G94,Ma_KH!$A:$R,18,0)&amp;K94,Gia_MB!$A:$F,6,0)</f>
        <v>36111</v>
      </c>
      <c r="U94" s="172">
        <f t="shared" si="26"/>
        <v>361110</v>
      </c>
      <c r="V94" s="171"/>
      <c r="W94" s="173">
        <f t="shared" si="27"/>
        <v>0</v>
      </c>
      <c r="X94" s="174" t="str">
        <f t="shared" si="28"/>
        <v>8</v>
      </c>
      <c r="Y94" s="171"/>
      <c r="Z94" s="172">
        <f t="shared" si="29"/>
        <v>28888.799999999999</v>
      </c>
      <c r="AA94" s="175">
        <f>VLOOKUP(G94,Ma_KH!$A:$R,14,0)</f>
        <v>57</v>
      </c>
    </row>
    <row r="95" spans="1:27" s="5" customFormat="1" hidden="1" x14ac:dyDescent="0.25">
      <c r="A95" s="184">
        <v>45995</v>
      </c>
      <c r="B95" s="185">
        <v>80709</v>
      </c>
      <c r="C95" s="186" t="s">
        <v>7767</v>
      </c>
      <c r="D95" s="187">
        <v>45995</v>
      </c>
      <c r="E95" s="188"/>
      <c r="F95" s="186"/>
      <c r="G95" s="33" t="s">
        <v>8052</v>
      </c>
      <c r="H95" s="188"/>
      <c r="I95" s="189" t="s">
        <v>8052</v>
      </c>
      <c r="J95" s="190" t="s">
        <v>7234</v>
      </c>
      <c r="K95" s="190" t="s">
        <v>7897</v>
      </c>
      <c r="L95" s="21" t="str">
        <f>VLOOKUP($K95,TONG_SL!$A:$D,2,0)</f>
        <v>Bắp giò heo muối vị Tayaki Coop Select 450g</v>
      </c>
      <c r="M95" s="11"/>
      <c r="N95" s="21" t="str">
        <f t="shared" si="25"/>
        <v>K-C6</v>
      </c>
      <c r="O95" s="11"/>
      <c r="P95" s="11"/>
      <c r="Q95" s="21" t="str">
        <f>VLOOKUP(K95,TONG_SL!$A:$D,3,0)</f>
        <v>Túi</v>
      </c>
      <c r="R95" s="106">
        <v>9</v>
      </c>
      <c r="S95" s="191"/>
      <c r="T95" s="191">
        <f>VLOOKUP(VLOOKUP(G95,Ma_KH!$A:$R,18,0)&amp;K95,Gia_MB!$A:$F,6,0)</f>
        <v>86961</v>
      </c>
      <c r="U95" s="192">
        <f t="shared" si="26"/>
        <v>782649</v>
      </c>
      <c r="V95" s="191"/>
      <c r="W95" s="193">
        <f t="shared" si="27"/>
        <v>0</v>
      </c>
      <c r="X95" s="194" t="str">
        <f t="shared" si="28"/>
        <v>8</v>
      </c>
      <c r="Y95" s="191"/>
      <c r="Z95" s="192">
        <f t="shared" si="29"/>
        <v>62611.92</v>
      </c>
      <c r="AA95" s="195">
        <f>VLOOKUP(G95,Ma_KH!$A:$R,14,0)</f>
        <v>57</v>
      </c>
    </row>
    <row r="96" spans="1:27" s="5" customFormat="1" hidden="1" x14ac:dyDescent="0.25">
      <c r="A96" s="211">
        <v>45992</v>
      </c>
      <c r="B96" s="148">
        <v>80131</v>
      </c>
      <c r="C96" s="10" t="s">
        <v>7767</v>
      </c>
      <c r="D96" s="149">
        <v>45995</v>
      </c>
      <c r="E96" s="11"/>
      <c r="F96" s="10"/>
      <c r="G96" s="32" t="s">
        <v>3208</v>
      </c>
      <c r="H96" s="11"/>
      <c r="I96" s="32" t="s">
        <v>3208</v>
      </c>
      <c r="J96" s="212" t="s">
        <v>1786</v>
      </c>
      <c r="K96" s="21" t="s">
        <v>27</v>
      </c>
      <c r="L96" s="21" t="str">
        <f>VLOOKUP($K96,TONG_SL!$A:$D,2,0)</f>
        <v>Chân giò heo muối 300g</v>
      </c>
      <c r="M96" s="11"/>
      <c r="N96" s="21" t="str">
        <f t="shared" si="25"/>
        <v>K-C6</v>
      </c>
      <c r="O96" s="11"/>
      <c r="P96" s="11"/>
      <c r="Q96" s="21" t="str">
        <f>VLOOKUP(K96,TONG_SL!$A:$D,3,0)</f>
        <v>Túi</v>
      </c>
      <c r="R96" s="1">
        <v>5</v>
      </c>
      <c r="S96" s="171"/>
      <c r="T96" s="171">
        <f>VLOOKUP(VLOOKUP(G96,Ma_KH!$A:$R,18,0)&amp;K96,Gia_MB!$A:$F,6,0)</f>
        <v>73431</v>
      </c>
      <c r="U96" s="172">
        <f t="shared" si="26"/>
        <v>367155</v>
      </c>
      <c r="V96" s="171"/>
      <c r="W96" s="173">
        <f t="shared" si="27"/>
        <v>0</v>
      </c>
      <c r="X96" s="174" t="str">
        <f t="shared" si="28"/>
        <v>8</v>
      </c>
      <c r="Y96" s="171"/>
      <c r="Z96" s="172">
        <f t="shared" si="29"/>
        <v>29372.400000000001</v>
      </c>
      <c r="AA96" s="175">
        <f>VLOOKUP(G96,Ma_KH!$A:$R,14,0)</f>
        <v>57</v>
      </c>
    </row>
    <row r="97" spans="1:27" s="5" customFormat="1" hidden="1" x14ac:dyDescent="0.25">
      <c r="A97" s="211">
        <v>45992</v>
      </c>
      <c r="B97" s="148">
        <v>80131</v>
      </c>
      <c r="C97" s="10" t="s">
        <v>7767</v>
      </c>
      <c r="D97" s="149">
        <v>45995</v>
      </c>
      <c r="E97" s="11"/>
      <c r="F97" s="10"/>
      <c r="G97" s="32" t="s">
        <v>3208</v>
      </c>
      <c r="H97" s="11"/>
      <c r="I97" s="32" t="s">
        <v>3208</v>
      </c>
      <c r="J97" s="212" t="s">
        <v>1786</v>
      </c>
      <c r="K97" s="21" t="s">
        <v>542</v>
      </c>
      <c r="L97" s="21" t="str">
        <f>VLOOKUP($K97,TONG_SL!$A:$D,2,0)</f>
        <v>Chân giò heo muối 500g</v>
      </c>
      <c r="M97" s="11"/>
      <c r="N97" s="21" t="str">
        <f t="shared" si="25"/>
        <v>K-C6</v>
      </c>
      <c r="O97" s="11"/>
      <c r="P97" s="11"/>
      <c r="Q97" s="21" t="str">
        <f>VLOOKUP(K97,TONG_SL!$A:$D,3,0)</f>
        <v>Túi</v>
      </c>
      <c r="R97" s="1">
        <v>6</v>
      </c>
      <c r="S97" s="171"/>
      <c r="T97" s="171">
        <f>VLOOKUP(VLOOKUP(G97,Ma_KH!$A:$R,18,0)&amp;K97,Gia_MB!$A:$F,6,0)</f>
        <v>119066</v>
      </c>
      <c r="U97" s="172">
        <f t="shared" si="26"/>
        <v>714396</v>
      </c>
      <c r="V97" s="171"/>
      <c r="W97" s="173">
        <f t="shared" si="27"/>
        <v>0</v>
      </c>
      <c r="X97" s="174" t="str">
        <f t="shared" si="28"/>
        <v>8</v>
      </c>
      <c r="Y97" s="171"/>
      <c r="Z97" s="172">
        <f t="shared" si="29"/>
        <v>57151.68</v>
      </c>
      <c r="AA97" s="175">
        <f>VLOOKUP(G97,Ma_KH!$A:$R,14,0)</f>
        <v>57</v>
      </c>
    </row>
    <row r="98" spans="1:27" s="5" customFormat="1" hidden="1" x14ac:dyDescent="0.25">
      <c r="A98" s="211">
        <v>45992</v>
      </c>
      <c r="B98" s="148">
        <v>80131</v>
      </c>
      <c r="C98" s="10" t="s">
        <v>7767</v>
      </c>
      <c r="D98" s="149">
        <v>45995</v>
      </c>
      <c r="E98" s="11"/>
      <c r="F98" s="10"/>
      <c r="G98" s="32" t="s">
        <v>3208</v>
      </c>
      <c r="H98" s="11"/>
      <c r="I98" s="32" t="s">
        <v>3208</v>
      </c>
      <c r="J98" s="212" t="s">
        <v>1786</v>
      </c>
      <c r="K98" s="21" t="s">
        <v>52</v>
      </c>
      <c r="L98" s="21" t="str">
        <f>VLOOKUP($K98,TONG_SL!$A:$D,2,0)</f>
        <v>Gà xì dầu 500g</v>
      </c>
      <c r="M98" s="11"/>
      <c r="N98" s="21" t="str">
        <f t="shared" si="25"/>
        <v>K-C6</v>
      </c>
      <c r="O98" s="11"/>
      <c r="P98" s="11"/>
      <c r="Q98" s="21" t="str">
        <f>VLOOKUP(K98,TONG_SL!$A:$D,3,0)</f>
        <v>Túi</v>
      </c>
      <c r="R98" s="1">
        <v>4</v>
      </c>
      <c r="S98" s="171"/>
      <c r="T98" s="171">
        <f>VLOOKUP(VLOOKUP(G98,Ma_KH!$A:$R,18,0)&amp;K98,Gia_MB!$A:$F,6,0)</f>
        <v>111606</v>
      </c>
      <c r="U98" s="172">
        <f t="shared" si="26"/>
        <v>446424</v>
      </c>
      <c r="V98" s="171"/>
      <c r="W98" s="173">
        <f t="shared" si="27"/>
        <v>0</v>
      </c>
      <c r="X98" s="174" t="str">
        <f t="shared" si="28"/>
        <v>8</v>
      </c>
      <c r="Y98" s="171"/>
      <c r="Z98" s="172">
        <f t="shared" si="29"/>
        <v>35713.919999999998</v>
      </c>
      <c r="AA98" s="175">
        <f>VLOOKUP(G98,Ma_KH!$A:$R,14,0)</f>
        <v>57</v>
      </c>
    </row>
    <row r="99" spans="1:27" s="5" customFormat="1" hidden="1" x14ac:dyDescent="0.25">
      <c r="A99" s="211">
        <v>45994</v>
      </c>
      <c r="B99" s="148">
        <v>80319</v>
      </c>
      <c r="C99" s="10" t="s">
        <v>7767</v>
      </c>
      <c r="D99" s="149">
        <v>45995</v>
      </c>
      <c r="E99" s="11"/>
      <c r="F99" s="10"/>
      <c r="G99" s="32" t="s">
        <v>2000</v>
      </c>
      <c r="H99" s="11"/>
      <c r="I99" s="32" t="s">
        <v>2000</v>
      </c>
      <c r="J99" s="212" t="s">
        <v>1790</v>
      </c>
      <c r="K99" s="21" t="s">
        <v>34</v>
      </c>
      <c r="L99" s="21" t="str">
        <f>VLOOKUP($K99,TONG_SL!$A:$D,2,0)</f>
        <v>Tai heo muối 200g</v>
      </c>
      <c r="M99" s="11"/>
      <c r="N99" s="21" t="str">
        <f t="shared" ref="N99:N112" si="30">IF($B99&lt;&gt;"","K-C6","")</f>
        <v>K-C6</v>
      </c>
      <c r="O99" s="11"/>
      <c r="P99" s="11"/>
      <c r="Q99" s="21" t="str">
        <f>VLOOKUP(K99,TONG_SL!$A:$D,3,0)</f>
        <v>Túi</v>
      </c>
      <c r="R99" s="1">
        <v>6</v>
      </c>
      <c r="S99" s="171"/>
      <c r="T99" s="171">
        <f>VLOOKUP(VLOOKUP(G99,Ma_KH!$A:$R,18,0)&amp;K99,Gia_MB!$A:$F,6,0)</f>
        <v>52815</v>
      </c>
      <c r="U99" s="172">
        <f t="shared" ref="U99:U112" si="31">T99*R99</f>
        <v>316890</v>
      </c>
      <c r="V99" s="171"/>
      <c r="W99" s="173">
        <f t="shared" ref="W99:W112" si="32">U99*V99</f>
        <v>0</v>
      </c>
      <c r="X99" s="174" t="str">
        <f t="shared" ref="X99:X112" si="33">IF(B99&lt;&gt;"","8","0")</f>
        <v>8</v>
      </c>
      <c r="Y99" s="171"/>
      <c r="Z99" s="172">
        <f t="shared" ref="Z99:Z112" si="34">U99*X99%</f>
        <v>25351.200000000001</v>
      </c>
      <c r="AA99" s="175">
        <f>VLOOKUP(G99,Ma_KH!$A:$R,14,0)</f>
        <v>60</v>
      </c>
    </row>
    <row r="100" spans="1:27" s="5" customFormat="1" hidden="1" x14ac:dyDescent="0.25">
      <c r="A100" s="211">
        <v>45994</v>
      </c>
      <c r="B100" s="148">
        <v>80319</v>
      </c>
      <c r="C100" s="10" t="s">
        <v>7767</v>
      </c>
      <c r="D100" s="149">
        <v>45995</v>
      </c>
      <c r="E100" s="11"/>
      <c r="F100" s="10"/>
      <c r="G100" s="32" t="s">
        <v>2000</v>
      </c>
      <c r="H100" s="11"/>
      <c r="I100" s="32" t="s">
        <v>2000</v>
      </c>
      <c r="J100" s="212" t="s">
        <v>1790</v>
      </c>
      <c r="K100" s="21" t="s">
        <v>32</v>
      </c>
      <c r="L100" s="21" t="str">
        <f>VLOOKUP($K100,TONG_SL!$A:$D,2,0)</f>
        <v>Giò Tai Lưỡi Xào 250g</v>
      </c>
      <c r="M100" s="11"/>
      <c r="N100" s="21" t="str">
        <f t="shared" si="30"/>
        <v>K-C6</v>
      </c>
      <c r="O100" s="11"/>
      <c r="P100" s="11"/>
      <c r="Q100" s="21" t="str">
        <f>VLOOKUP(K100,TONG_SL!$A:$D,3,0)</f>
        <v>Túi</v>
      </c>
      <c r="R100" s="1">
        <v>6</v>
      </c>
      <c r="S100" s="171"/>
      <c r="T100" s="171">
        <f>VLOOKUP(VLOOKUP(G100,Ma_KH!$A:$R,18,0)&amp;K100,Gia_MB!$A:$F,6,0)</f>
        <v>47673</v>
      </c>
      <c r="U100" s="172">
        <f t="shared" si="31"/>
        <v>286038</v>
      </c>
      <c r="V100" s="171"/>
      <c r="W100" s="173">
        <f t="shared" si="32"/>
        <v>0</v>
      </c>
      <c r="X100" s="174" t="str">
        <f t="shared" si="33"/>
        <v>8</v>
      </c>
      <c r="Y100" s="171"/>
      <c r="Z100" s="172">
        <f t="shared" si="34"/>
        <v>22883.040000000001</v>
      </c>
      <c r="AA100" s="175">
        <f>VLOOKUP(G100,Ma_KH!$A:$R,14,0)</f>
        <v>60</v>
      </c>
    </row>
    <row r="101" spans="1:27" s="5" customFormat="1" hidden="1" x14ac:dyDescent="0.25">
      <c r="A101" s="211">
        <v>45994</v>
      </c>
      <c r="B101" s="148">
        <v>80319</v>
      </c>
      <c r="C101" s="10" t="s">
        <v>7767</v>
      </c>
      <c r="D101" s="149">
        <v>45995</v>
      </c>
      <c r="E101" s="11"/>
      <c r="F101" s="10"/>
      <c r="G101" s="32" t="s">
        <v>2000</v>
      </c>
      <c r="H101" s="11"/>
      <c r="I101" s="32" t="s">
        <v>2000</v>
      </c>
      <c r="J101" s="212" t="s">
        <v>1790</v>
      </c>
      <c r="K101" s="21" t="s">
        <v>48</v>
      </c>
      <c r="L101" s="21" t="str">
        <f>VLOOKUP($K101,TONG_SL!$A:$D,2,0)</f>
        <v>Mọc Nấm Hương 250g</v>
      </c>
      <c r="M101" s="11"/>
      <c r="N101" s="21" t="str">
        <f t="shared" si="30"/>
        <v>K-C6</v>
      </c>
      <c r="O101" s="11"/>
      <c r="P101" s="11"/>
      <c r="Q101" s="21" t="str">
        <f>VLOOKUP(K101,TONG_SL!$A:$D,3,0)</f>
        <v>Túi</v>
      </c>
      <c r="R101" s="1">
        <v>5</v>
      </c>
      <c r="S101" s="171"/>
      <c r="T101" s="171">
        <f>VLOOKUP(VLOOKUP(G101,Ma_KH!$A:$R,18,0)&amp;K101,Gia_MB!$A:$F,6,0)</f>
        <v>43700</v>
      </c>
      <c r="U101" s="172">
        <f t="shared" si="31"/>
        <v>218500</v>
      </c>
      <c r="V101" s="171"/>
      <c r="W101" s="173">
        <f t="shared" si="32"/>
        <v>0</v>
      </c>
      <c r="X101" s="174" t="str">
        <f t="shared" si="33"/>
        <v>8</v>
      </c>
      <c r="Y101" s="171"/>
      <c r="Z101" s="172">
        <f t="shared" si="34"/>
        <v>17480</v>
      </c>
      <c r="AA101" s="175">
        <f>VLOOKUP(G101,Ma_KH!$A:$R,14,0)</f>
        <v>60</v>
      </c>
    </row>
    <row r="102" spans="1:27" s="5" customFormat="1" hidden="1" x14ac:dyDescent="0.25">
      <c r="A102" s="211">
        <v>45994</v>
      </c>
      <c r="B102" s="148">
        <v>80319</v>
      </c>
      <c r="C102" s="10" t="s">
        <v>7767</v>
      </c>
      <c r="D102" s="149">
        <v>45995</v>
      </c>
      <c r="E102" s="11"/>
      <c r="F102" s="10"/>
      <c r="G102" s="32" t="s">
        <v>2000</v>
      </c>
      <c r="H102" s="11"/>
      <c r="I102" s="32" t="s">
        <v>2000</v>
      </c>
      <c r="J102" s="212" t="s">
        <v>1790</v>
      </c>
      <c r="K102" s="21" t="s">
        <v>52</v>
      </c>
      <c r="L102" s="21" t="str">
        <f>VLOOKUP($K102,TONG_SL!$A:$D,2,0)</f>
        <v>Gà xì dầu 500g</v>
      </c>
      <c r="M102" s="11"/>
      <c r="N102" s="21" t="str">
        <f t="shared" si="30"/>
        <v>K-C6</v>
      </c>
      <c r="O102" s="11"/>
      <c r="P102" s="11"/>
      <c r="Q102" s="21" t="str">
        <f>VLOOKUP(K102,TONG_SL!$A:$D,3,0)</f>
        <v>Túi</v>
      </c>
      <c r="R102" s="1">
        <v>3</v>
      </c>
      <c r="S102" s="171"/>
      <c r="T102" s="171">
        <f>VLOOKUP(VLOOKUP(G102,Ma_KH!$A:$R,18,0)&amp;K102,Gia_MB!$A:$F,6,0)</f>
        <v>106026</v>
      </c>
      <c r="U102" s="172">
        <f t="shared" si="31"/>
        <v>318078</v>
      </c>
      <c r="V102" s="171"/>
      <c r="W102" s="173">
        <f t="shared" si="32"/>
        <v>0</v>
      </c>
      <c r="X102" s="174" t="str">
        <f t="shared" si="33"/>
        <v>8</v>
      </c>
      <c r="Y102" s="171"/>
      <c r="Z102" s="172">
        <f t="shared" si="34"/>
        <v>25446.240000000002</v>
      </c>
      <c r="AA102" s="175">
        <f>VLOOKUP(G102,Ma_KH!$A:$R,14,0)</f>
        <v>60</v>
      </c>
    </row>
    <row r="103" spans="1:27" s="5" customFormat="1" hidden="1" x14ac:dyDescent="0.25">
      <c r="A103" s="211">
        <v>45993</v>
      </c>
      <c r="B103" s="148">
        <v>80216</v>
      </c>
      <c r="C103" s="10" t="s">
        <v>7767</v>
      </c>
      <c r="D103" s="149">
        <v>45995</v>
      </c>
      <c r="E103" s="11"/>
      <c r="F103" s="10"/>
      <c r="G103" s="32" t="s">
        <v>4697</v>
      </c>
      <c r="H103" s="11"/>
      <c r="I103" s="32" t="s">
        <v>4697</v>
      </c>
      <c r="J103" s="212" t="s">
        <v>1790</v>
      </c>
      <c r="K103" s="21" t="s">
        <v>27</v>
      </c>
      <c r="L103" s="21" t="str">
        <f>VLOOKUP($K103,TONG_SL!$A:$D,2,0)</f>
        <v>Chân giò heo muối 300g</v>
      </c>
      <c r="M103" s="11"/>
      <c r="N103" s="21" t="str">
        <f t="shared" si="30"/>
        <v>K-C6</v>
      </c>
      <c r="O103" s="11"/>
      <c r="P103" s="11"/>
      <c r="Q103" s="21" t="str">
        <f>VLOOKUP(K103,TONG_SL!$A:$D,3,0)</f>
        <v>Túi</v>
      </c>
      <c r="R103" s="1">
        <v>6</v>
      </c>
      <c r="S103" s="171"/>
      <c r="T103" s="171">
        <f>VLOOKUP(VLOOKUP(G103,Ma_KH!$A:$R,18,0)&amp;K103,Gia_MB!$A:$F,6,0)</f>
        <v>69759</v>
      </c>
      <c r="U103" s="172">
        <f t="shared" si="31"/>
        <v>418554</v>
      </c>
      <c r="V103" s="171"/>
      <c r="W103" s="173">
        <f t="shared" si="32"/>
        <v>0</v>
      </c>
      <c r="X103" s="174" t="str">
        <f t="shared" si="33"/>
        <v>8</v>
      </c>
      <c r="Y103" s="171"/>
      <c r="Z103" s="172">
        <f t="shared" si="34"/>
        <v>33484.32</v>
      </c>
      <c r="AA103" s="175">
        <f>VLOOKUP(G103,Ma_KH!$A:$R,14,0)</f>
        <v>36</v>
      </c>
    </row>
    <row r="104" spans="1:27" s="5" customFormat="1" hidden="1" x14ac:dyDescent="0.25">
      <c r="A104" s="211">
        <v>45993</v>
      </c>
      <c r="B104" s="148">
        <v>80216</v>
      </c>
      <c r="C104" s="10" t="s">
        <v>7767</v>
      </c>
      <c r="D104" s="149">
        <v>45995</v>
      </c>
      <c r="E104" s="11"/>
      <c r="F104" s="10"/>
      <c r="G104" s="32" t="s">
        <v>4697</v>
      </c>
      <c r="H104" s="11"/>
      <c r="I104" s="32" t="s">
        <v>4697</v>
      </c>
      <c r="J104" s="212" t="s">
        <v>1790</v>
      </c>
      <c r="K104" s="21" t="s">
        <v>30</v>
      </c>
      <c r="L104" s="21" t="str">
        <f>VLOOKUP($K104,TONG_SL!$A:$D,2,0)</f>
        <v>Gà muối 500g</v>
      </c>
      <c r="M104" s="11"/>
      <c r="N104" s="21" t="str">
        <f t="shared" si="30"/>
        <v>K-C6</v>
      </c>
      <c r="O104" s="11"/>
      <c r="P104" s="11"/>
      <c r="Q104" s="21" t="str">
        <f>VLOOKUP(K104,TONG_SL!$A:$D,3,0)</f>
        <v>Túi</v>
      </c>
      <c r="R104" s="1">
        <v>2</v>
      </c>
      <c r="S104" s="171"/>
      <c r="T104" s="171">
        <f>VLOOKUP(VLOOKUP(G104,Ma_KH!$A:$R,18,0)&amp;K104,Gia_MB!$A:$F,6,0)</f>
        <v>105505</v>
      </c>
      <c r="U104" s="172">
        <f t="shared" si="31"/>
        <v>211010</v>
      </c>
      <c r="V104" s="171"/>
      <c r="W104" s="173">
        <f t="shared" si="32"/>
        <v>0</v>
      </c>
      <c r="X104" s="174" t="str">
        <f t="shared" si="33"/>
        <v>8</v>
      </c>
      <c r="Y104" s="171"/>
      <c r="Z104" s="172">
        <f t="shared" si="34"/>
        <v>16880.8</v>
      </c>
      <c r="AA104" s="175">
        <f>VLOOKUP(G104,Ma_KH!$A:$R,14,0)</f>
        <v>36</v>
      </c>
    </row>
    <row r="105" spans="1:27" s="5" customFormat="1" hidden="1" x14ac:dyDescent="0.25">
      <c r="A105" s="211">
        <v>45993</v>
      </c>
      <c r="B105" s="148">
        <v>80216</v>
      </c>
      <c r="C105" s="10" t="s">
        <v>7767</v>
      </c>
      <c r="D105" s="149">
        <v>45995</v>
      </c>
      <c r="E105" s="11"/>
      <c r="F105" s="10"/>
      <c r="G105" s="32" t="s">
        <v>4697</v>
      </c>
      <c r="H105" s="11"/>
      <c r="I105" s="32" t="s">
        <v>4697</v>
      </c>
      <c r="J105" s="212" t="s">
        <v>1790</v>
      </c>
      <c r="K105" s="21" t="s">
        <v>551</v>
      </c>
      <c r="L105" s="21" t="str">
        <f>VLOOKUP($K105,TONG_SL!$A:$D,2,0)</f>
        <v>Chân giò heo muối 100g</v>
      </c>
      <c r="M105" s="11"/>
      <c r="N105" s="21" t="str">
        <f t="shared" si="30"/>
        <v>K-C6</v>
      </c>
      <c r="O105" s="11"/>
      <c r="P105" s="11"/>
      <c r="Q105" s="21" t="str">
        <f>VLOOKUP(K105,TONG_SL!$A:$D,3,0)</f>
        <v>Gói</v>
      </c>
      <c r="R105" s="1">
        <v>6</v>
      </c>
      <c r="S105" s="171"/>
      <c r="T105" s="171">
        <f>VLOOKUP(VLOOKUP(G105,Ma_KH!$A:$R,18,0)&amp;K105,Gia_MB!$A:$F,6,0)</f>
        <v>23322</v>
      </c>
      <c r="U105" s="172">
        <f t="shared" si="31"/>
        <v>139932</v>
      </c>
      <c r="V105" s="171"/>
      <c r="W105" s="173">
        <f t="shared" si="32"/>
        <v>0</v>
      </c>
      <c r="X105" s="174" t="str">
        <f t="shared" si="33"/>
        <v>8</v>
      </c>
      <c r="Y105" s="171"/>
      <c r="Z105" s="172">
        <f t="shared" si="34"/>
        <v>11194.56</v>
      </c>
      <c r="AA105" s="175">
        <f>VLOOKUP(G105,Ma_KH!$A:$R,14,0)</f>
        <v>36</v>
      </c>
    </row>
    <row r="106" spans="1:27" s="5" customFormat="1" hidden="1" x14ac:dyDescent="0.25">
      <c r="A106" s="211">
        <v>45993</v>
      </c>
      <c r="B106" s="148">
        <v>80216</v>
      </c>
      <c r="C106" s="10" t="s">
        <v>7767</v>
      </c>
      <c r="D106" s="149">
        <v>45995</v>
      </c>
      <c r="E106" s="11"/>
      <c r="F106" s="10"/>
      <c r="G106" s="32" t="s">
        <v>4697</v>
      </c>
      <c r="H106" s="11"/>
      <c r="I106" s="32" t="s">
        <v>4697</v>
      </c>
      <c r="J106" s="212" t="s">
        <v>1790</v>
      </c>
      <c r="K106" s="21" t="s">
        <v>553</v>
      </c>
      <c r="L106" s="21" t="str">
        <f>VLOOKUP($K106,TONG_SL!$A:$D,2,0)</f>
        <v>Gà muối hun khói 300g</v>
      </c>
      <c r="M106" s="11"/>
      <c r="N106" s="21" t="str">
        <f t="shared" si="30"/>
        <v>K-C6</v>
      </c>
      <c r="O106" s="11"/>
      <c r="P106" s="11"/>
      <c r="Q106" s="21" t="str">
        <f>VLOOKUP(K106,TONG_SL!$A:$D,3,0)</f>
        <v>Túi</v>
      </c>
      <c r="R106" s="1">
        <v>2</v>
      </c>
      <c r="S106" s="171"/>
      <c r="T106" s="171" t="e">
        <f>VLOOKUP(VLOOKUP(G106,Ma_KH!$A:$R,18,0)&amp;K106,Gia_MB!$A:$F,6,0)</f>
        <v>#N/A</v>
      </c>
      <c r="U106" s="172" t="e">
        <f t="shared" si="31"/>
        <v>#N/A</v>
      </c>
      <c r="V106" s="171"/>
      <c r="W106" s="173" t="e">
        <f t="shared" si="32"/>
        <v>#N/A</v>
      </c>
      <c r="X106" s="174" t="str">
        <f t="shared" si="33"/>
        <v>8</v>
      </c>
      <c r="Y106" s="171"/>
      <c r="Z106" s="172" t="e">
        <f t="shared" si="34"/>
        <v>#N/A</v>
      </c>
      <c r="AA106" s="175">
        <f>VLOOKUP(G106,Ma_KH!$A:$R,14,0)</f>
        <v>36</v>
      </c>
    </row>
    <row r="107" spans="1:27" s="5" customFormat="1" hidden="1" x14ac:dyDescent="0.25">
      <c r="A107" s="211">
        <v>45993</v>
      </c>
      <c r="B107" s="148">
        <v>80215</v>
      </c>
      <c r="C107" s="10" t="s">
        <v>7767</v>
      </c>
      <c r="D107" s="149">
        <v>45995</v>
      </c>
      <c r="E107" s="11"/>
      <c r="F107" s="10"/>
      <c r="G107" s="32" t="s">
        <v>4712</v>
      </c>
      <c r="H107" s="11"/>
      <c r="I107" s="32" t="s">
        <v>4712</v>
      </c>
      <c r="J107" s="212" t="s">
        <v>1790</v>
      </c>
      <c r="K107" s="21" t="s">
        <v>27</v>
      </c>
      <c r="L107" s="21" t="str">
        <f>VLOOKUP($K107,TONG_SL!$A:$D,2,0)</f>
        <v>Chân giò heo muối 300g</v>
      </c>
      <c r="M107" s="11"/>
      <c r="N107" s="21" t="str">
        <f t="shared" si="30"/>
        <v>K-C6</v>
      </c>
      <c r="O107" s="11"/>
      <c r="P107" s="11"/>
      <c r="Q107" s="21" t="str">
        <f>VLOOKUP(K107,TONG_SL!$A:$D,3,0)</f>
        <v>Túi</v>
      </c>
      <c r="R107" s="1">
        <v>4</v>
      </c>
      <c r="S107" s="171"/>
      <c r="T107" s="171">
        <f>VLOOKUP(VLOOKUP(G107,Ma_KH!$A:$R,18,0)&amp;K107,Gia_MB!$A:$F,6,0)</f>
        <v>69759</v>
      </c>
      <c r="U107" s="172">
        <f t="shared" si="31"/>
        <v>279036</v>
      </c>
      <c r="V107" s="171"/>
      <c r="W107" s="173">
        <f t="shared" si="32"/>
        <v>0</v>
      </c>
      <c r="X107" s="174" t="str">
        <f t="shared" si="33"/>
        <v>8</v>
      </c>
      <c r="Y107" s="171"/>
      <c r="Z107" s="172">
        <f t="shared" si="34"/>
        <v>22322.880000000001</v>
      </c>
      <c r="AA107" s="175">
        <f>VLOOKUP(G107,Ma_KH!$A:$R,14,0)</f>
        <v>36</v>
      </c>
    </row>
    <row r="108" spans="1:27" s="5" customFormat="1" hidden="1" x14ac:dyDescent="0.25">
      <c r="A108" s="211">
        <v>45993</v>
      </c>
      <c r="B108" s="148">
        <v>80215</v>
      </c>
      <c r="C108" s="10" t="s">
        <v>7767</v>
      </c>
      <c r="D108" s="149">
        <v>45995</v>
      </c>
      <c r="E108" s="11"/>
      <c r="F108" s="10"/>
      <c r="G108" s="32" t="s">
        <v>4712</v>
      </c>
      <c r="H108" s="11"/>
      <c r="I108" s="32" t="s">
        <v>4712</v>
      </c>
      <c r="J108" s="212" t="s">
        <v>1790</v>
      </c>
      <c r="K108" s="21" t="s">
        <v>30</v>
      </c>
      <c r="L108" s="21" t="str">
        <f>VLOOKUP($K108,TONG_SL!$A:$D,2,0)</f>
        <v>Gà muối 500g</v>
      </c>
      <c r="M108" s="11"/>
      <c r="N108" s="21" t="str">
        <f t="shared" si="30"/>
        <v>K-C6</v>
      </c>
      <c r="O108" s="11"/>
      <c r="P108" s="11"/>
      <c r="Q108" s="21" t="str">
        <f>VLOOKUP(K108,TONG_SL!$A:$D,3,0)</f>
        <v>Túi</v>
      </c>
      <c r="R108" s="1">
        <v>2</v>
      </c>
      <c r="S108" s="171"/>
      <c r="T108" s="171">
        <f>VLOOKUP(VLOOKUP(G108,Ma_KH!$A:$R,18,0)&amp;K108,Gia_MB!$A:$F,6,0)</f>
        <v>105505</v>
      </c>
      <c r="U108" s="172">
        <f t="shared" si="31"/>
        <v>211010</v>
      </c>
      <c r="V108" s="171"/>
      <c r="W108" s="173">
        <f t="shared" si="32"/>
        <v>0</v>
      </c>
      <c r="X108" s="174" t="str">
        <f t="shared" si="33"/>
        <v>8</v>
      </c>
      <c r="Y108" s="171"/>
      <c r="Z108" s="172">
        <f t="shared" si="34"/>
        <v>16880.8</v>
      </c>
      <c r="AA108" s="175">
        <f>VLOOKUP(G108,Ma_KH!$A:$R,14,0)</f>
        <v>36</v>
      </c>
    </row>
    <row r="109" spans="1:27" s="5" customFormat="1" hidden="1" x14ac:dyDescent="0.25">
      <c r="A109" s="211">
        <v>45993</v>
      </c>
      <c r="B109" s="148">
        <v>80215</v>
      </c>
      <c r="C109" s="10" t="s">
        <v>7767</v>
      </c>
      <c r="D109" s="149">
        <v>45995</v>
      </c>
      <c r="E109" s="11"/>
      <c r="F109" s="10"/>
      <c r="G109" s="32" t="s">
        <v>4712</v>
      </c>
      <c r="H109" s="11"/>
      <c r="I109" s="32" t="s">
        <v>4712</v>
      </c>
      <c r="J109" s="212" t="s">
        <v>1790</v>
      </c>
      <c r="K109" s="21" t="s">
        <v>32</v>
      </c>
      <c r="L109" s="21" t="str">
        <f>VLOOKUP($K109,TONG_SL!$A:$D,2,0)</f>
        <v>Giò Tai Lưỡi Xào 250g</v>
      </c>
      <c r="M109" s="11"/>
      <c r="N109" s="21" t="str">
        <f t="shared" si="30"/>
        <v>K-C6</v>
      </c>
      <c r="O109" s="11"/>
      <c r="P109" s="11"/>
      <c r="Q109" s="21" t="str">
        <f>VLOOKUP(K109,TONG_SL!$A:$D,3,0)</f>
        <v>Túi</v>
      </c>
      <c r="R109" s="1">
        <v>6</v>
      </c>
      <c r="S109" s="171"/>
      <c r="T109" s="171">
        <f>VLOOKUP(VLOOKUP(G109,Ma_KH!$A:$R,18,0)&amp;K109,Gia_MB!$A:$F,6,0)</f>
        <v>47674</v>
      </c>
      <c r="U109" s="172">
        <f t="shared" si="31"/>
        <v>286044</v>
      </c>
      <c r="V109" s="171"/>
      <c r="W109" s="173">
        <f t="shared" si="32"/>
        <v>0</v>
      </c>
      <c r="X109" s="174" t="str">
        <f t="shared" si="33"/>
        <v>8</v>
      </c>
      <c r="Y109" s="171"/>
      <c r="Z109" s="172">
        <f t="shared" si="34"/>
        <v>22883.52</v>
      </c>
      <c r="AA109" s="175">
        <f>VLOOKUP(G109,Ma_KH!$A:$R,14,0)</f>
        <v>36</v>
      </c>
    </row>
    <row r="110" spans="1:27" s="5" customFormat="1" hidden="1" x14ac:dyDescent="0.25">
      <c r="A110" s="211">
        <v>45993</v>
      </c>
      <c r="B110" s="148">
        <v>80215</v>
      </c>
      <c r="C110" s="10" t="s">
        <v>7767</v>
      </c>
      <c r="D110" s="149">
        <v>45995</v>
      </c>
      <c r="E110" s="11"/>
      <c r="F110" s="10"/>
      <c r="G110" s="32" t="s">
        <v>4712</v>
      </c>
      <c r="H110" s="11"/>
      <c r="I110" s="32" t="s">
        <v>4712</v>
      </c>
      <c r="J110" s="212" t="s">
        <v>1790</v>
      </c>
      <c r="K110" s="21" t="s">
        <v>34</v>
      </c>
      <c r="L110" s="21" t="str">
        <f>VLOOKUP($K110,TONG_SL!$A:$D,2,0)</f>
        <v>Tai heo muối 200g</v>
      </c>
      <c r="M110" s="11"/>
      <c r="N110" s="21" t="str">
        <f t="shared" si="30"/>
        <v>K-C6</v>
      </c>
      <c r="O110" s="11"/>
      <c r="P110" s="11"/>
      <c r="Q110" s="21" t="str">
        <f>VLOOKUP(K110,TONG_SL!$A:$D,3,0)</f>
        <v>Túi</v>
      </c>
      <c r="R110" s="1">
        <v>6</v>
      </c>
      <c r="S110" s="171"/>
      <c r="T110" s="171">
        <f>VLOOKUP(VLOOKUP(G110,Ma_KH!$A:$R,18,0)&amp;K110,Gia_MB!$A:$F,6,0)</f>
        <v>52816</v>
      </c>
      <c r="U110" s="172">
        <f t="shared" si="31"/>
        <v>316896</v>
      </c>
      <c r="V110" s="171"/>
      <c r="W110" s="173">
        <f t="shared" si="32"/>
        <v>0</v>
      </c>
      <c r="X110" s="174" t="str">
        <f t="shared" si="33"/>
        <v>8</v>
      </c>
      <c r="Y110" s="171"/>
      <c r="Z110" s="172">
        <f t="shared" si="34"/>
        <v>25351.68</v>
      </c>
      <c r="AA110" s="175">
        <f>VLOOKUP(G110,Ma_KH!$A:$R,14,0)</f>
        <v>36</v>
      </c>
    </row>
    <row r="111" spans="1:27" s="5" customFormat="1" hidden="1" x14ac:dyDescent="0.25">
      <c r="A111" s="211">
        <v>45993</v>
      </c>
      <c r="B111" s="148">
        <v>80213</v>
      </c>
      <c r="C111" s="10" t="s">
        <v>7767</v>
      </c>
      <c r="D111" s="149">
        <v>45995</v>
      </c>
      <c r="E111" s="11"/>
      <c r="F111" s="10"/>
      <c r="G111" s="32" t="s">
        <v>4514</v>
      </c>
      <c r="H111" s="11"/>
      <c r="I111" s="213" t="s">
        <v>830</v>
      </c>
      <c r="J111" s="212" t="s">
        <v>1788</v>
      </c>
      <c r="K111" s="21" t="s">
        <v>548</v>
      </c>
      <c r="L111" s="21" t="str">
        <f>VLOOKUP($K111,TONG_SL!$A:$D,2,0)</f>
        <v>Tai heo muối 400g</v>
      </c>
      <c r="M111" s="11"/>
      <c r="N111" s="21" t="str">
        <f t="shared" si="30"/>
        <v>K-C6</v>
      </c>
      <c r="O111" s="11"/>
      <c r="P111" s="11"/>
      <c r="Q111" s="21" t="str">
        <f>VLOOKUP(K111,TONG_SL!$A:$D,3,0)</f>
        <v>Túi</v>
      </c>
      <c r="R111" s="1">
        <v>5</v>
      </c>
      <c r="S111" s="171"/>
      <c r="T111" s="171">
        <f>VLOOKUP(VLOOKUP(G111,Ma_KH!$A:$R,18,0)&amp;K111,Gia_MB!$A:$F,6,0)</f>
        <v>107205</v>
      </c>
      <c r="U111" s="172">
        <f t="shared" si="31"/>
        <v>536025</v>
      </c>
      <c r="V111" s="171"/>
      <c r="W111" s="173">
        <f t="shared" si="32"/>
        <v>0</v>
      </c>
      <c r="X111" s="174" t="str">
        <f t="shared" si="33"/>
        <v>8</v>
      </c>
      <c r="Y111" s="171"/>
      <c r="Z111" s="172">
        <f t="shared" si="34"/>
        <v>42882</v>
      </c>
      <c r="AA111" s="175">
        <f>VLOOKUP(G111,Ma_KH!$A:$R,14,0)</f>
        <v>59</v>
      </c>
    </row>
    <row r="112" spans="1:27" s="5" customFormat="1" hidden="1" x14ac:dyDescent="0.25">
      <c r="A112" s="211">
        <v>45993</v>
      </c>
      <c r="B112" s="148">
        <v>80214</v>
      </c>
      <c r="C112" s="10" t="s">
        <v>7767</v>
      </c>
      <c r="D112" s="149">
        <v>45995</v>
      </c>
      <c r="E112" s="11"/>
      <c r="F112" s="10"/>
      <c r="G112" s="32" t="s">
        <v>4514</v>
      </c>
      <c r="H112" s="11"/>
      <c r="I112" s="213" t="s">
        <v>830</v>
      </c>
      <c r="J112" s="212" t="s">
        <v>1788</v>
      </c>
      <c r="K112" s="21" t="s">
        <v>30</v>
      </c>
      <c r="L112" s="21" t="str">
        <f>VLOOKUP($K112,TONG_SL!$A:$D,2,0)</f>
        <v>Gà muối 500g</v>
      </c>
      <c r="M112" s="11"/>
      <c r="N112" s="21" t="str">
        <f t="shared" si="30"/>
        <v>K-C6</v>
      </c>
      <c r="O112" s="11"/>
      <c r="P112" s="11"/>
      <c r="Q112" s="21" t="str">
        <f>VLOOKUP(K112,TONG_SL!$A:$D,3,0)</f>
        <v>Túi</v>
      </c>
      <c r="R112" s="1">
        <v>20</v>
      </c>
      <c r="S112" s="171"/>
      <c r="T112" s="171">
        <f>VLOOKUP(VLOOKUP(G112,Ma_KH!$A:$R,18,0)&amp;K112,Gia_MB!$A:$F,6,0)</f>
        <v>111058</v>
      </c>
      <c r="U112" s="172">
        <f t="shared" si="31"/>
        <v>2221160</v>
      </c>
      <c r="V112" s="171"/>
      <c r="W112" s="173">
        <f t="shared" si="32"/>
        <v>0</v>
      </c>
      <c r="X112" s="174" t="str">
        <f t="shared" si="33"/>
        <v>8</v>
      </c>
      <c r="Y112" s="171"/>
      <c r="Z112" s="172">
        <f t="shared" si="34"/>
        <v>177692.80000000002</v>
      </c>
      <c r="AA112" s="175">
        <f>VLOOKUP(G112,Ma_KH!$A:$R,14,0)</f>
        <v>59</v>
      </c>
    </row>
    <row r="113" spans="1:27" s="5" customFormat="1" hidden="1" x14ac:dyDescent="0.25">
      <c r="A113" s="157">
        <v>45996</v>
      </c>
      <c r="B113" s="158">
        <v>81254</v>
      </c>
      <c r="C113" s="10" t="s">
        <v>7767</v>
      </c>
      <c r="D113" s="149">
        <v>45996</v>
      </c>
      <c r="E113" s="152"/>
      <c r="F113" s="151"/>
      <c r="G113" s="33" t="s">
        <v>4574</v>
      </c>
      <c r="H113" s="152"/>
      <c r="I113" s="33" t="s">
        <v>4574</v>
      </c>
      <c r="J113" s="150" t="s">
        <v>7234</v>
      </c>
      <c r="K113" s="150" t="s">
        <v>7187</v>
      </c>
      <c r="L113" s="21" t="str">
        <f>VLOOKUP($K113,TONG_SL!$A:$D,2,0)</f>
        <v>Chân giò heo muối 300g</v>
      </c>
      <c r="M113" s="11"/>
      <c r="N113" s="21" t="str">
        <f t="shared" ref="N113:N127" si="35">IF($B113&lt;&gt;"","K-C6","")</f>
        <v>K-C6</v>
      </c>
      <c r="O113" s="11"/>
      <c r="P113" s="11"/>
      <c r="Q113" s="21" t="str">
        <f>VLOOKUP(K113,TONG_SL!$A:$D,3,0)</f>
        <v>Túi</v>
      </c>
      <c r="R113" s="106">
        <v>20</v>
      </c>
      <c r="S113" s="171"/>
      <c r="T113" s="171">
        <f>VLOOKUP(VLOOKUP(G113,Ma_KH!$A:$R,18,0)&amp;K113,Gia_MB!$A:$F,6,0)</f>
        <v>66088</v>
      </c>
      <c r="U113" s="172">
        <f t="shared" ref="U113:U128" si="36">T113*R113</f>
        <v>1321760</v>
      </c>
      <c r="V113" s="171"/>
      <c r="W113" s="173">
        <f t="shared" ref="W113:W128" si="37">U113*V113</f>
        <v>0</v>
      </c>
      <c r="X113" s="174" t="str">
        <f t="shared" ref="X113:X128" si="38">IF(B113&lt;&gt;"","8","0")</f>
        <v>8</v>
      </c>
      <c r="Y113" s="171"/>
      <c r="Z113" s="172">
        <f t="shared" ref="Z113:Z128" si="39">U113*X113%</f>
        <v>105740.8</v>
      </c>
      <c r="AA113" s="175">
        <f>VLOOKUP(G113,Ma_KH!$A:$R,14,0)</f>
        <v>31</v>
      </c>
    </row>
    <row r="114" spans="1:27" s="5" customFormat="1" hidden="1" x14ac:dyDescent="0.25">
      <c r="A114" s="157">
        <v>45996</v>
      </c>
      <c r="B114" s="158">
        <v>81254</v>
      </c>
      <c r="C114" s="10" t="s">
        <v>7767</v>
      </c>
      <c r="D114" s="149">
        <v>45996</v>
      </c>
      <c r="E114" s="152"/>
      <c r="F114" s="151"/>
      <c r="G114" s="33" t="s">
        <v>4574</v>
      </c>
      <c r="H114" s="152"/>
      <c r="I114" s="33" t="s">
        <v>4574</v>
      </c>
      <c r="J114" s="150" t="s">
        <v>7234</v>
      </c>
      <c r="K114" s="150" t="s">
        <v>30</v>
      </c>
      <c r="L114" s="21" t="str">
        <f>VLOOKUP($K114,TONG_SL!$A:$D,2,0)</f>
        <v>Gà muối 500g</v>
      </c>
      <c r="M114" s="11"/>
      <c r="N114" s="21" t="str">
        <f t="shared" si="35"/>
        <v>K-C6</v>
      </c>
      <c r="O114" s="11"/>
      <c r="P114" s="11"/>
      <c r="Q114" s="21" t="str">
        <f>VLOOKUP(K114,TONG_SL!$A:$D,3,0)</f>
        <v>Túi</v>
      </c>
      <c r="R114" s="106">
        <v>15</v>
      </c>
      <c r="S114" s="171"/>
      <c r="T114" s="171">
        <f>VLOOKUP(VLOOKUP(G114,Ma_KH!$A:$R,18,0)&amp;K114,Gia_MB!$A:$F,6,0)</f>
        <v>99952</v>
      </c>
      <c r="U114" s="172">
        <f t="shared" si="36"/>
        <v>1499280</v>
      </c>
      <c r="V114" s="171"/>
      <c r="W114" s="173">
        <f t="shared" si="37"/>
        <v>0</v>
      </c>
      <c r="X114" s="174" t="str">
        <f t="shared" si="38"/>
        <v>8</v>
      </c>
      <c r="Y114" s="171"/>
      <c r="Z114" s="172">
        <f t="shared" si="39"/>
        <v>119942.40000000001</v>
      </c>
      <c r="AA114" s="175">
        <f>VLOOKUP(G114,Ma_KH!$A:$R,14,0)</f>
        <v>31</v>
      </c>
    </row>
    <row r="115" spans="1:27" s="5" customFormat="1" hidden="1" x14ac:dyDescent="0.25">
      <c r="A115" s="157">
        <v>45996</v>
      </c>
      <c r="B115" s="158">
        <v>81254</v>
      </c>
      <c r="C115" s="10" t="s">
        <v>7767</v>
      </c>
      <c r="D115" s="149">
        <v>45996</v>
      </c>
      <c r="E115" s="152"/>
      <c r="F115" s="151"/>
      <c r="G115" s="33" t="s">
        <v>4574</v>
      </c>
      <c r="H115" s="152"/>
      <c r="I115" s="33" t="s">
        <v>4574</v>
      </c>
      <c r="J115" s="150" t="s">
        <v>7234</v>
      </c>
      <c r="K115" s="150" t="s">
        <v>7823</v>
      </c>
      <c r="L115" s="21" t="str">
        <f>VLOOKUP($K115,TONG_SL!$A:$D,2,0)</f>
        <v>Chân giò heo muối 500g</v>
      </c>
      <c r="M115" s="11"/>
      <c r="N115" s="21" t="str">
        <f t="shared" si="35"/>
        <v>K-C6</v>
      </c>
      <c r="O115" s="11"/>
      <c r="P115" s="11"/>
      <c r="Q115" s="21" t="str">
        <f>VLOOKUP(K115,TONG_SL!$A:$D,3,0)</f>
        <v>Túi</v>
      </c>
      <c r="R115" s="106">
        <v>10</v>
      </c>
      <c r="S115" s="171"/>
      <c r="T115" s="171">
        <f>VLOOKUP(VLOOKUP(G115,Ma_KH!$A:$R,18,0)&amp;K115,Gia_MB!$A:$F,6,0)</f>
        <v>107159</v>
      </c>
      <c r="U115" s="172">
        <f t="shared" si="36"/>
        <v>1071590</v>
      </c>
      <c r="V115" s="171"/>
      <c r="W115" s="173">
        <f t="shared" si="37"/>
        <v>0</v>
      </c>
      <c r="X115" s="174" t="str">
        <f t="shared" si="38"/>
        <v>8</v>
      </c>
      <c r="Y115" s="171"/>
      <c r="Z115" s="172">
        <f t="shared" si="39"/>
        <v>85727.2</v>
      </c>
      <c r="AA115" s="175">
        <f>VLOOKUP(G115,Ma_KH!$A:$R,14,0)</f>
        <v>31</v>
      </c>
    </row>
    <row r="116" spans="1:27" s="5" customFormat="1" hidden="1" x14ac:dyDescent="0.25">
      <c r="A116" s="157">
        <v>45995</v>
      </c>
      <c r="B116" s="158">
        <v>81184</v>
      </c>
      <c r="C116" s="10" t="s">
        <v>7767</v>
      </c>
      <c r="D116" s="149">
        <v>45996</v>
      </c>
      <c r="E116" s="152"/>
      <c r="F116" s="151"/>
      <c r="G116" s="33" t="s">
        <v>3490</v>
      </c>
      <c r="H116" s="152"/>
      <c r="I116" s="33" t="s">
        <v>3490</v>
      </c>
      <c r="J116" s="150" t="s">
        <v>7234</v>
      </c>
      <c r="K116" s="150" t="s">
        <v>48</v>
      </c>
      <c r="L116" s="21" t="str">
        <f>VLOOKUP($K116,TONG_SL!$A:$D,2,0)</f>
        <v>Mọc Nấm Hương 250g</v>
      </c>
      <c r="M116" s="11"/>
      <c r="N116" s="21" t="str">
        <f t="shared" si="35"/>
        <v>K-C6</v>
      </c>
      <c r="O116" s="11"/>
      <c r="P116" s="11"/>
      <c r="Q116" s="21" t="str">
        <f>VLOOKUP(K116,TONG_SL!$A:$D,3,0)</f>
        <v>Túi</v>
      </c>
      <c r="R116" s="106">
        <v>6</v>
      </c>
      <c r="S116" s="171"/>
      <c r="T116" s="171">
        <f>VLOOKUP(VLOOKUP(G116,Ma_KH!$A:$R,18,0)&amp;K116,Gia_MB!$A:$F,6,0)</f>
        <v>46000</v>
      </c>
      <c r="U116" s="172">
        <f t="shared" si="36"/>
        <v>276000</v>
      </c>
      <c r="V116" s="171"/>
      <c r="W116" s="173">
        <f t="shared" si="37"/>
        <v>0</v>
      </c>
      <c r="X116" s="174" t="str">
        <f t="shared" si="38"/>
        <v>8</v>
      </c>
      <c r="Y116" s="171"/>
      <c r="Z116" s="172">
        <f t="shared" si="39"/>
        <v>22080</v>
      </c>
      <c r="AA116" s="175">
        <f>VLOOKUP(G116,Ma_KH!$A:$R,14,0)</f>
        <v>58</v>
      </c>
    </row>
    <row r="117" spans="1:27" s="5" customFormat="1" hidden="1" x14ac:dyDescent="0.25">
      <c r="A117" s="157">
        <v>45995</v>
      </c>
      <c r="B117" s="158">
        <v>81184</v>
      </c>
      <c r="C117" s="10" t="s">
        <v>7767</v>
      </c>
      <c r="D117" s="149">
        <v>45996</v>
      </c>
      <c r="E117" s="152"/>
      <c r="F117" s="151"/>
      <c r="G117" s="33" t="s">
        <v>3490</v>
      </c>
      <c r="H117" s="152"/>
      <c r="I117" s="33" t="s">
        <v>3490</v>
      </c>
      <c r="J117" s="150" t="s">
        <v>7234</v>
      </c>
      <c r="K117" s="150" t="s">
        <v>30</v>
      </c>
      <c r="L117" s="21" t="str">
        <f>VLOOKUP($K117,TONG_SL!$A:$D,2,0)</f>
        <v>Gà muối 500g</v>
      </c>
      <c r="M117" s="11"/>
      <c r="N117" s="21" t="str">
        <f t="shared" si="35"/>
        <v>K-C6</v>
      </c>
      <c r="O117" s="11"/>
      <c r="P117" s="11"/>
      <c r="Q117" s="21" t="str">
        <f>VLOOKUP(K117,TONG_SL!$A:$D,3,0)</f>
        <v>Túi</v>
      </c>
      <c r="R117" s="106">
        <v>20</v>
      </c>
      <c r="S117" s="171"/>
      <c r="T117" s="171">
        <f>VLOOKUP(VLOOKUP(G117,Ma_KH!$A:$R,18,0)&amp;K117,Gia_MB!$A:$F,6,0)</f>
        <v>111058</v>
      </c>
      <c r="U117" s="172">
        <f t="shared" si="36"/>
        <v>2221160</v>
      </c>
      <c r="V117" s="171"/>
      <c r="W117" s="173">
        <f t="shared" si="37"/>
        <v>0</v>
      </c>
      <c r="X117" s="174" t="str">
        <f t="shared" si="38"/>
        <v>8</v>
      </c>
      <c r="Y117" s="171"/>
      <c r="Z117" s="172">
        <f t="shared" si="39"/>
        <v>177692.80000000002</v>
      </c>
      <c r="AA117" s="175">
        <f>VLOOKUP(G117,Ma_KH!$A:$R,14,0)</f>
        <v>58</v>
      </c>
    </row>
    <row r="118" spans="1:27" s="5" customFormat="1" hidden="1" x14ac:dyDescent="0.25">
      <c r="A118" s="157">
        <v>45995</v>
      </c>
      <c r="B118" s="158">
        <v>81183</v>
      </c>
      <c r="C118" s="10" t="s">
        <v>7767</v>
      </c>
      <c r="D118" s="149">
        <v>45996</v>
      </c>
      <c r="E118" s="152"/>
      <c r="F118" s="151"/>
      <c r="G118" s="33" t="s">
        <v>3490</v>
      </c>
      <c r="H118" s="152"/>
      <c r="I118" s="33" t="s">
        <v>3490</v>
      </c>
      <c r="J118" s="150" t="s">
        <v>7234</v>
      </c>
      <c r="K118" s="150" t="s">
        <v>7187</v>
      </c>
      <c r="L118" s="21" t="str">
        <f>VLOOKUP($K118,TONG_SL!$A:$D,2,0)</f>
        <v>Chân giò heo muối 300g</v>
      </c>
      <c r="M118" s="11"/>
      <c r="N118" s="21" t="str">
        <f t="shared" si="35"/>
        <v>K-C6</v>
      </c>
      <c r="O118" s="11"/>
      <c r="P118" s="11"/>
      <c r="Q118" s="21" t="str">
        <f>VLOOKUP(K118,TONG_SL!$A:$D,3,0)</f>
        <v>Túi</v>
      </c>
      <c r="R118" s="106">
        <v>20</v>
      </c>
      <c r="S118" s="171"/>
      <c r="T118" s="171">
        <f>VLOOKUP(VLOOKUP(G118,Ma_KH!$A:$R,18,0)&amp;K118,Gia_MB!$A:$F,6,0)</f>
        <v>73431</v>
      </c>
      <c r="U118" s="172">
        <f t="shared" si="36"/>
        <v>1468620</v>
      </c>
      <c r="V118" s="171"/>
      <c r="W118" s="173">
        <f t="shared" si="37"/>
        <v>0</v>
      </c>
      <c r="X118" s="174" t="str">
        <f t="shared" si="38"/>
        <v>8</v>
      </c>
      <c r="Y118" s="171"/>
      <c r="Z118" s="172">
        <f t="shared" si="39"/>
        <v>117489.60000000001</v>
      </c>
      <c r="AA118" s="175">
        <f>VLOOKUP(G118,Ma_KH!$A:$R,14,0)</f>
        <v>58</v>
      </c>
    </row>
    <row r="119" spans="1:27" s="5" customFormat="1" hidden="1" x14ac:dyDescent="0.25">
      <c r="A119" s="157">
        <v>45996</v>
      </c>
      <c r="B119" s="158">
        <v>81268</v>
      </c>
      <c r="C119" s="10" t="s">
        <v>7767</v>
      </c>
      <c r="D119" s="149">
        <v>45996</v>
      </c>
      <c r="E119" s="152"/>
      <c r="F119" s="151"/>
      <c r="G119" s="33" t="s">
        <v>3508</v>
      </c>
      <c r="H119" s="152"/>
      <c r="I119" s="33" t="s">
        <v>3508</v>
      </c>
      <c r="J119" s="150" t="s">
        <v>7234</v>
      </c>
      <c r="K119" s="150" t="s">
        <v>32</v>
      </c>
      <c r="L119" s="21" t="str">
        <f>VLOOKUP($K119,TONG_SL!$A:$D,2,0)</f>
        <v>Giò Tai Lưỡi Xào 250g</v>
      </c>
      <c r="M119" s="11"/>
      <c r="N119" s="21" t="str">
        <f t="shared" si="35"/>
        <v>K-C6</v>
      </c>
      <c r="O119" s="11"/>
      <c r="P119" s="11"/>
      <c r="Q119" s="21" t="str">
        <f>VLOOKUP(K119,TONG_SL!$A:$D,3,0)</f>
        <v>Túi</v>
      </c>
      <c r="R119" s="106">
        <v>12</v>
      </c>
      <c r="S119" s="171"/>
      <c r="T119" s="171">
        <f>VLOOKUP(VLOOKUP(G119,Ma_KH!$A:$R,18,0)&amp;K119,Gia_MB!$A:$F,6,0)</f>
        <v>50182</v>
      </c>
      <c r="U119" s="172">
        <f t="shared" si="36"/>
        <v>602184</v>
      </c>
      <c r="V119" s="171"/>
      <c r="W119" s="173">
        <f t="shared" si="37"/>
        <v>0</v>
      </c>
      <c r="X119" s="174" t="str">
        <f t="shared" si="38"/>
        <v>8</v>
      </c>
      <c r="Y119" s="171"/>
      <c r="Z119" s="172">
        <f t="shared" si="39"/>
        <v>48174.720000000001</v>
      </c>
      <c r="AA119" s="175">
        <f>VLOOKUP(G119,Ma_KH!$A:$R,14,0)</f>
        <v>58</v>
      </c>
    </row>
    <row r="120" spans="1:27" s="5" customFormat="1" hidden="1" x14ac:dyDescent="0.25">
      <c r="A120" s="157">
        <v>45996</v>
      </c>
      <c r="B120" s="158">
        <v>81268</v>
      </c>
      <c r="C120" s="10" t="s">
        <v>7767</v>
      </c>
      <c r="D120" s="149">
        <v>45996</v>
      </c>
      <c r="E120" s="152"/>
      <c r="F120" s="151"/>
      <c r="G120" s="33" t="s">
        <v>3508</v>
      </c>
      <c r="H120" s="152"/>
      <c r="I120" s="33" t="s">
        <v>3508</v>
      </c>
      <c r="J120" s="150" t="s">
        <v>7234</v>
      </c>
      <c r="K120" s="150" t="s">
        <v>48</v>
      </c>
      <c r="L120" s="21" t="str">
        <f>VLOOKUP($K120,TONG_SL!$A:$D,2,0)</f>
        <v>Mọc Nấm Hương 250g</v>
      </c>
      <c r="M120" s="11"/>
      <c r="N120" s="21" t="str">
        <f t="shared" si="35"/>
        <v>K-C6</v>
      </c>
      <c r="O120" s="11"/>
      <c r="P120" s="11"/>
      <c r="Q120" s="21" t="str">
        <f>VLOOKUP(K120,TONG_SL!$A:$D,3,0)</f>
        <v>Túi</v>
      </c>
      <c r="R120" s="106">
        <v>8</v>
      </c>
      <c r="S120" s="171"/>
      <c r="T120" s="171">
        <f>VLOOKUP(VLOOKUP(G120,Ma_KH!$A:$R,18,0)&amp;K120,Gia_MB!$A:$F,6,0)</f>
        <v>46000</v>
      </c>
      <c r="U120" s="172">
        <f t="shared" si="36"/>
        <v>368000</v>
      </c>
      <c r="V120" s="171"/>
      <c r="W120" s="173">
        <f t="shared" si="37"/>
        <v>0</v>
      </c>
      <c r="X120" s="174" t="str">
        <f t="shared" si="38"/>
        <v>8</v>
      </c>
      <c r="Y120" s="171"/>
      <c r="Z120" s="172">
        <f t="shared" si="39"/>
        <v>29440</v>
      </c>
      <c r="AA120" s="175">
        <f>VLOOKUP(G120,Ma_KH!$A:$R,14,0)</f>
        <v>58</v>
      </c>
    </row>
    <row r="121" spans="1:27" s="5" customFormat="1" hidden="1" x14ac:dyDescent="0.25">
      <c r="A121" s="157">
        <v>45996</v>
      </c>
      <c r="B121" s="158">
        <v>81268</v>
      </c>
      <c r="C121" s="10" t="s">
        <v>7767</v>
      </c>
      <c r="D121" s="149">
        <v>45996</v>
      </c>
      <c r="E121" s="152"/>
      <c r="F121" s="151"/>
      <c r="G121" s="33" t="s">
        <v>3508</v>
      </c>
      <c r="H121" s="152"/>
      <c r="I121" s="33" t="s">
        <v>3508</v>
      </c>
      <c r="J121" s="150" t="s">
        <v>7234</v>
      </c>
      <c r="K121" s="150" t="s">
        <v>7187</v>
      </c>
      <c r="L121" s="21" t="str">
        <f>VLOOKUP($K121,TONG_SL!$A:$D,2,0)</f>
        <v>Chân giò heo muối 300g</v>
      </c>
      <c r="M121" s="11"/>
      <c r="N121" s="21" t="str">
        <f t="shared" si="35"/>
        <v>K-C6</v>
      </c>
      <c r="O121" s="11"/>
      <c r="P121" s="11"/>
      <c r="Q121" s="21" t="str">
        <f>VLOOKUP(K121,TONG_SL!$A:$D,3,0)</f>
        <v>Túi</v>
      </c>
      <c r="R121" s="106">
        <v>20</v>
      </c>
      <c r="S121" s="171"/>
      <c r="T121" s="171">
        <f>VLOOKUP(VLOOKUP(G121,Ma_KH!$A:$R,18,0)&amp;K121,Gia_MB!$A:$F,6,0)</f>
        <v>73431</v>
      </c>
      <c r="U121" s="172">
        <f t="shared" si="36"/>
        <v>1468620</v>
      </c>
      <c r="V121" s="171"/>
      <c r="W121" s="173">
        <f t="shared" si="37"/>
        <v>0</v>
      </c>
      <c r="X121" s="174" t="str">
        <f t="shared" si="38"/>
        <v>8</v>
      </c>
      <c r="Y121" s="171"/>
      <c r="Z121" s="172">
        <f t="shared" si="39"/>
        <v>117489.60000000001</v>
      </c>
      <c r="AA121" s="175">
        <f>VLOOKUP(G121,Ma_KH!$A:$R,14,0)</f>
        <v>58</v>
      </c>
    </row>
    <row r="122" spans="1:27" s="5" customFormat="1" hidden="1" x14ac:dyDescent="0.25">
      <c r="A122" s="157">
        <v>45996</v>
      </c>
      <c r="B122" s="158">
        <v>81262</v>
      </c>
      <c r="C122" s="10" t="s">
        <v>7767</v>
      </c>
      <c r="D122" s="149">
        <v>45996</v>
      </c>
      <c r="E122" s="152"/>
      <c r="F122" s="151"/>
      <c r="G122" s="33" t="s">
        <v>3508</v>
      </c>
      <c r="H122" s="152"/>
      <c r="I122" s="33" t="s">
        <v>3508</v>
      </c>
      <c r="J122" s="150" t="s">
        <v>7234</v>
      </c>
      <c r="K122" s="150" t="s">
        <v>7187</v>
      </c>
      <c r="L122" s="21" t="str">
        <f>VLOOKUP($K122,TONG_SL!$A:$D,2,0)</f>
        <v>Chân giò heo muối 300g</v>
      </c>
      <c r="M122" s="11"/>
      <c r="N122" s="21" t="str">
        <f t="shared" si="35"/>
        <v>K-C6</v>
      </c>
      <c r="O122" s="11"/>
      <c r="P122" s="11"/>
      <c r="Q122" s="21" t="str">
        <f>VLOOKUP(K122,TONG_SL!$A:$D,3,0)</f>
        <v>Túi</v>
      </c>
      <c r="R122" s="106">
        <v>20</v>
      </c>
      <c r="S122" s="171"/>
      <c r="T122" s="171">
        <f>VLOOKUP(VLOOKUP(G122,Ma_KH!$A:$R,18,0)&amp;K122,Gia_MB!$A:$F,6,0)</f>
        <v>73431</v>
      </c>
      <c r="U122" s="172">
        <f t="shared" si="36"/>
        <v>1468620</v>
      </c>
      <c r="V122" s="171"/>
      <c r="W122" s="173">
        <f t="shared" si="37"/>
        <v>0</v>
      </c>
      <c r="X122" s="174" t="str">
        <f t="shared" si="38"/>
        <v>8</v>
      </c>
      <c r="Y122" s="171"/>
      <c r="Z122" s="172">
        <f t="shared" si="39"/>
        <v>117489.60000000001</v>
      </c>
      <c r="AA122" s="175">
        <f>VLOOKUP(G122,Ma_KH!$A:$R,14,0)</f>
        <v>58</v>
      </c>
    </row>
    <row r="123" spans="1:27" s="5" customFormat="1" hidden="1" x14ac:dyDescent="0.25">
      <c r="A123" s="157">
        <v>45996</v>
      </c>
      <c r="B123" s="158">
        <v>81255</v>
      </c>
      <c r="C123" s="10" t="s">
        <v>7767</v>
      </c>
      <c r="D123" s="149">
        <v>45996</v>
      </c>
      <c r="E123" s="152"/>
      <c r="F123" s="151"/>
      <c r="G123" s="33" t="s">
        <v>3470</v>
      </c>
      <c r="H123" s="152"/>
      <c r="I123" s="33" t="s">
        <v>3470</v>
      </c>
      <c r="J123" s="150" t="s">
        <v>7234</v>
      </c>
      <c r="K123" s="150" t="s">
        <v>32</v>
      </c>
      <c r="L123" s="21" t="str">
        <f>VLOOKUP($K123,TONG_SL!$A:$D,2,0)</f>
        <v>Giò Tai Lưỡi Xào 250g</v>
      </c>
      <c r="M123" s="11"/>
      <c r="N123" s="21" t="str">
        <f t="shared" si="35"/>
        <v>K-C6</v>
      </c>
      <c r="O123" s="11"/>
      <c r="P123" s="11"/>
      <c r="Q123" s="21" t="str">
        <f>VLOOKUP(K123,TONG_SL!$A:$D,3,0)</f>
        <v>Túi</v>
      </c>
      <c r="R123" s="106">
        <v>8</v>
      </c>
      <c r="S123" s="171"/>
      <c r="T123" s="171">
        <f>VLOOKUP(VLOOKUP(G123,Ma_KH!$A:$R,18,0)&amp;K123,Gia_MB!$A:$F,6,0)</f>
        <v>50182</v>
      </c>
      <c r="U123" s="172">
        <f t="shared" si="36"/>
        <v>401456</v>
      </c>
      <c r="V123" s="171"/>
      <c r="W123" s="173">
        <f t="shared" si="37"/>
        <v>0</v>
      </c>
      <c r="X123" s="174" t="str">
        <f t="shared" si="38"/>
        <v>8</v>
      </c>
      <c r="Y123" s="171"/>
      <c r="Z123" s="172">
        <f t="shared" si="39"/>
        <v>32116.48</v>
      </c>
      <c r="AA123" s="175">
        <f>VLOOKUP(G123,Ma_KH!$A:$R,14,0)</f>
        <v>58</v>
      </c>
    </row>
    <row r="124" spans="1:27" s="5" customFormat="1" hidden="1" x14ac:dyDescent="0.25">
      <c r="A124" s="157">
        <v>45996</v>
      </c>
      <c r="B124" s="158">
        <v>81255</v>
      </c>
      <c r="C124" s="10" t="s">
        <v>7767</v>
      </c>
      <c r="D124" s="149">
        <v>45996</v>
      </c>
      <c r="E124" s="152"/>
      <c r="F124" s="151"/>
      <c r="G124" s="33" t="s">
        <v>3470</v>
      </c>
      <c r="H124" s="152"/>
      <c r="I124" s="33" t="s">
        <v>3470</v>
      </c>
      <c r="J124" s="150" t="s">
        <v>7234</v>
      </c>
      <c r="K124" s="150" t="s">
        <v>48</v>
      </c>
      <c r="L124" s="21" t="str">
        <f>VLOOKUP($K124,TONG_SL!$A:$D,2,0)</f>
        <v>Mọc Nấm Hương 250g</v>
      </c>
      <c r="M124" s="11"/>
      <c r="N124" s="21" t="str">
        <f t="shared" si="35"/>
        <v>K-C6</v>
      </c>
      <c r="O124" s="11"/>
      <c r="P124" s="11"/>
      <c r="Q124" s="21" t="str">
        <f>VLOOKUP(K124,TONG_SL!$A:$D,3,0)</f>
        <v>Túi</v>
      </c>
      <c r="R124" s="106">
        <v>8</v>
      </c>
      <c r="S124" s="171"/>
      <c r="T124" s="171">
        <f>VLOOKUP(VLOOKUP(G124,Ma_KH!$A:$R,18,0)&amp;K124,Gia_MB!$A:$F,6,0)</f>
        <v>46000</v>
      </c>
      <c r="U124" s="172">
        <f t="shared" si="36"/>
        <v>368000</v>
      </c>
      <c r="V124" s="171"/>
      <c r="W124" s="173">
        <f t="shared" si="37"/>
        <v>0</v>
      </c>
      <c r="X124" s="174" t="str">
        <f t="shared" si="38"/>
        <v>8</v>
      </c>
      <c r="Y124" s="171"/>
      <c r="Z124" s="172">
        <f t="shared" si="39"/>
        <v>29440</v>
      </c>
      <c r="AA124" s="175">
        <f>VLOOKUP(G124,Ma_KH!$A:$R,14,0)</f>
        <v>58</v>
      </c>
    </row>
    <row r="125" spans="1:27" s="5" customFormat="1" hidden="1" x14ac:dyDescent="0.25">
      <c r="A125" s="157">
        <v>45996</v>
      </c>
      <c r="B125" s="158">
        <v>81255</v>
      </c>
      <c r="C125" s="10" t="s">
        <v>7767</v>
      </c>
      <c r="D125" s="149">
        <v>45996</v>
      </c>
      <c r="E125" s="152"/>
      <c r="F125" s="151"/>
      <c r="G125" s="33" t="s">
        <v>3470</v>
      </c>
      <c r="H125" s="152"/>
      <c r="I125" s="33" t="s">
        <v>3470</v>
      </c>
      <c r="J125" s="150" t="s">
        <v>7234</v>
      </c>
      <c r="K125" s="150" t="s">
        <v>7187</v>
      </c>
      <c r="L125" s="21" t="str">
        <f>VLOOKUP($K125,TONG_SL!$A:$D,2,0)</f>
        <v>Chân giò heo muối 300g</v>
      </c>
      <c r="M125" s="11"/>
      <c r="N125" s="21" t="str">
        <f t="shared" si="35"/>
        <v>K-C6</v>
      </c>
      <c r="O125" s="11"/>
      <c r="P125" s="11"/>
      <c r="Q125" s="21" t="str">
        <f>VLOOKUP(K125,TONG_SL!$A:$D,3,0)</f>
        <v>Túi</v>
      </c>
      <c r="R125" s="106">
        <v>40</v>
      </c>
      <c r="S125" s="171"/>
      <c r="T125" s="171">
        <f>VLOOKUP(VLOOKUP(G125,Ma_KH!$A:$R,18,0)&amp;K125,Gia_MB!$A:$F,6,0)</f>
        <v>73431</v>
      </c>
      <c r="U125" s="172">
        <f t="shared" si="36"/>
        <v>2937240</v>
      </c>
      <c r="V125" s="171"/>
      <c r="W125" s="173">
        <f t="shared" si="37"/>
        <v>0</v>
      </c>
      <c r="X125" s="174" t="str">
        <f t="shared" si="38"/>
        <v>8</v>
      </c>
      <c r="Y125" s="171"/>
      <c r="Z125" s="172">
        <f t="shared" si="39"/>
        <v>234979.20000000001</v>
      </c>
      <c r="AA125" s="175">
        <f>VLOOKUP(G125,Ma_KH!$A:$R,14,0)</f>
        <v>58</v>
      </c>
    </row>
    <row r="126" spans="1:27" s="5" customFormat="1" hidden="1" x14ac:dyDescent="0.25">
      <c r="A126" s="157">
        <v>45996</v>
      </c>
      <c r="B126" s="158">
        <v>81269</v>
      </c>
      <c r="C126" s="10" t="s">
        <v>7767</v>
      </c>
      <c r="D126" s="149">
        <v>45996</v>
      </c>
      <c r="E126" s="152"/>
      <c r="F126" s="151"/>
      <c r="G126" s="33" t="s">
        <v>3511</v>
      </c>
      <c r="H126" s="152"/>
      <c r="I126" s="33" t="s">
        <v>3511</v>
      </c>
      <c r="J126" s="150" t="s">
        <v>7234</v>
      </c>
      <c r="K126" s="150" t="s">
        <v>32</v>
      </c>
      <c r="L126" s="21" t="str">
        <f>VLOOKUP($K126,TONG_SL!$A:$D,2,0)</f>
        <v>Giò Tai Lưỡi Xào 250g</v>
      </c>
      <c r="M126" s="11"/>
      <c r="N126" s="21" t="str">
        <f t="shared" si="35"/>
        <v>K-C6</v>
      </c>
      <c r="O126" s="11"/>
      <c r="P126" s="11"/>
      <c r="Q126" s="21" t="str">
        <f>VLOOKUP(K126,TONG_SL!$A:$D,3,0)</f>
        <v>Túi</v>
      </c>
      <c r="R126" s="106">
        <v>8</v>
      </c>
      <c r="S126" s="171"/>
      <c r="T126" s="171">
        <f>VLOOKUP(VLOOKUP(G126,Ma_KH!$A:$R,18,0)&amp;K126,Gia_MB!$A:$F,6,0)</f>
        <v>50182</v>
      </c>
      <c r="U126" s="172">
        <f t="shared" si="36"/>
        <v>401456</v>
      </c>
      <c r="V126" s="171"/>
      <c r="W126" s="173">
        <f t="shared" si="37"/>
        <v>0</v>
      </c>
      <c r="X126" s="174" t="str">
        <f t="shared" si="38"/>
        <v>8</v>
      </c>
      <c r="Y126" s="171"/>
      <c r="Z126" s="172">
        <f t="shared" si="39"/>
        <v>32116.48</v>
      </c>
      <c r="AA126" s="175">
        <f>VLOOKUP(G126,Ma_KH!$A:$R,14,0)</f>
        <v>58</v>
      </c>
    </row>
    <row r="127" spans="1:27" s="5" customFormat="1" hidden="1" x14ac:dyDescent="0.25">
      <c r="A127" s="157">
        <v>45996</v>
      </c>
      <c r="B127" s="158">
        <v>81269</v>
      </c>
      <c r="C127" s="10" t="s">
        <v>7767</v>
      </c>
      <c r="D127" s="149">
        <v>45996</v>
      </c>
      <c r="E127" s="152"/>
      <c r="F127" s="151"/>
      <c r="G127" s="33" t="s">
        <v>3511</v>
      </c>
      <c r="H127" s="152"/>
      <c r="I127" s="33" t="s">
        <v>3511</v>
      </c>
      <c r="J127" s="150" t="s">
        <v>7234</v>
      </c>
      <c r="K127" s="150" t="s">
        <v>7187</v>
      </c>
      <c r="L127" s="21" t="str">
        <f>VLOOKUP($K127,TONG_SL!$A:$D,2,0)</f>
        <v>Chân giò heo muối 300g</v>
      </c>
      <c r="M127" s="11"/>
      <c r="N127" s="21" t="str">
        <f t="shared" si="35"/>
        <v>K-C6</v>
      </c>
      <c r="O127" s="11"/>
      <c r="P127" s="11"/>
      <c r="Q127" s="21" t="str">
        <f>VLOOKUP(K127,TONG_SL!$A:$D,3,0)</f>
        <v>Túi</v>
      </c>
      <c r="R127" s="106">
        <v>40</v>
      </c>
      <c r="S127" s="171"/>
      <c r="T127" s="171">
        <f>VLOOKUP(VLOOKUP(G127,Ma_KH!$A:$R,18,0)&amp;K127,Gia_MB!$A:$F,6,0)</f>
        <v>73431</v>
      </c>
      <c r="U127" s="172">
        <f t="shared" si="36"/>
        <v>2937240</v>
      </c>
      <c r="V127" s="171"/>
      <c r="W127" s="173">
        <f t="shared" si="37"/>
        <v>0</v>
      </c>
      <c r="X127" s="174" t="str">
        <f t="shared" si="38"/>
        <v>8</v>
      </c>
      <c r="Y127" s="171"/>
      <c r="Z127" s="172">
        <f t="shared" si="39"/>
        <v>234979.20000000001</v>
      </c>
      <c r="AA127" s="175">
        <f>VLOOKUP(G127,Ma_KH!$A:$R,14,0)</f>
        <v>58</v>
      </c>
    </row>
    <row r="128" spans="1:27" s="5" customFormat="1" hidden="1" x14ac:dyDescent="0.25">
      <c r="A128" s="157">
        <v>45996</v>
      </c>
      <c r="B128" s="158">
        <v>81269</v>
      </c>
      <c r="C128" s="10" t="s">
        <v>7767</v>
      </c>
      <c r="D128" s="149">
        <v>45996</v>
      </c>
      <c r="E128" s="152"/>
      <c r="F128" s="151"/>
      <c r="G128" s="33" t="s">
        <v>3511</v>
      </c>
      <c r="H128" s="152"/>
      <c r="I128" s="33" t="s">
        <v>3511</v>
      </c>
      <c r="J128" s="150" t="s">
        <v>7234</v>
      </c>
      <c r="K128" s="150" t="s">
        <v>30</v>
      </c>
      <c r="L128" s="21" t="str">
        <f>VLOOKUP($K128,TONG_SL!$A:$D,2,0)</f>
        <v>Gà muối 500g</v>
      </c>
      <c r="M128" s="11"/>
      <c r="N128" s="21" t="str">
        <f t="shared" ref="N128:N136" si="40">IF($B128&lt;&gt;"","K-C6","")</f>
        <v>K-C6</v>
      </c>
      <c r="O128" s="11"/>
      <c r="P128" s="11"/>
      <c r="Q128" s="21" t="str">
        <f>VLOOKUP(K128,TONG_SL!$A:$D,3,0)</f>
        <v>Túi</v>
      </c>
      <c r="R128" s="106">
        <v>20</v>
      </c>
      <c r="S128" s="171"/>
      <c r="T128" s="171">
        <f>VLOOKUP(VLOOKUP(G128,Ma_KH!$A:$R,18,0)&amp;K128,Gia_MB!$A:$F,6,0)</f>
        <v>111058</v>
      </c>
      <c r="U128" s="172">
        <f t="shared" si="36"/>
        <v>2221160</v>
      </c>
      <c r="V128" s="171"/>
      <c r="W128" s="173">
        <f t="shared" si="37"/>
        <v>0</v>
      </c>
      <c r="X128" s="174" t="str">
        <f t="shared" si="38"/>
        <v>8</v>
      </c>
      <c r="Y128" s="171"/>
      <c r="Z128" s="172">
        <f t="shared" si="39"/>
        <v>177692.80000000002</v>
      </c>
      <c r="AA128" s="175">
        <f>VLOOKUP(G128,Ma_KH!$A:$R,14,0)</f>
        <v>58</v>
      </c>
    </row>
    <row r="129" spans="1:27" s="5" customFormat="1" hidden="1" x14ac:dyDescent="0.25">
      <c r="A129" s="157">
        <v>45996</v>
      </c>
      <c r="B129" s="158">
        <v>81259</v>
      </c>
      <c r="C129" s="10" t="s">
        <v>7767</v>
      </c>
      <c r="D129" s="149">
        <v>45996</v>
      </c>
      <c r="E129" s="152"/>
      <c r="F129" s="151"/>
      <c r="G129" s="33" t="s">
        <v>3493</v>
      </c>
      <c r="H129" s="152"/>
      <c r="I129" s="33" t="s">
        <v>3493</v>
      </c>
      <c r="J129" s="150" t="s">
        <v>7234</v>
      </c>
      <c r="K129" s="150" t="s">
        <v>30</v>
      </c>
      <c r="L129" s="21" t="str">
        <f>VLOOKUP($K129,TONG_SL!$A:$D,2,0)</f>
        <v>Gà muối 500g</v>
      </c>
      <c r="M129" s="11"/>
      <c r="N129" s="21" t="str">
        <f t="shared" si="40"/>
        <v>K-C6</v>
      </c>
      <c r="O129" s="11"/>
      <c r="P129" s="11"/>
      <c r="Q129" s="21" t="str">
        <f>VLOOKUP(K129,TONG_SL!$A:$D,3,0)</f>
        <v>Túi</v>
      </c>
      <c r="R129" s="106">
        <v>20</v>
      </c>
      <c r="S129" s="171"/>
      <c r="T129" s="171">
        <f>VLOOKUP(VLOOKUP(G129,Ma_KH!$A:$R,18,0)&amp;K129,Gia_MB!$A:$F,6,0)</f>
        <v>111058</v>
      </c>
      <c r="U129" s="172">
        <f t="shared" ref="U129:U136" si="41">T129*R129</f>
        <v>2221160</v>
      </c>
      <c r="V129" s="171"/>
      <c r="W129" s="173">
        <f t="shared" ref="W129:W136" si="42">U129*V129</f>
        <v>0</v>
      </c>
      <c r="X129" s="174" t="str">
        <f t="shared" ref="X129:X136" si="43">IF(B129&lt;&gt;"","8","0")</f>
        <v>8</v>
      </c>
      <c r="Y129" s="171"/>
      <c r="Z129" s="172">
        <f t="shared" ref="Z129:Z136" si="44">U129*X129%</f>
        <v>177692.80000000002</v>
      </c>
      <c r="AA129" s="175">
        <f>VLOOKUP(G129,Ma_KH!$A:$R,14,0)</f>
        <v>58</v>
      </c>
    </row>
    <row r="130" spans="1:27" s="5" customFormat="1" hidden="1" x14ac:dyDescent="0.25">
      <c r="A130" s="157">
        <v>45996</v>
      </c>
      <c r="B130" s="158">
        <v>81257</v>
      </c>
      <c r="C130" s="10" t="s">
        <v>7767</v>
      </c>
      <c r="D130" s="149">
        <v>45996</v>
      </c>
      <c r="E130" s="152"/>
      <c r="F130" s="151"/>
      <c r="G130" s="33" t="s">
        <v>3484</v>
      </c>
      <c r="H130" s="152"/>
      <c r="I130" s="33" t="s">
        <v>3484</v>
      </c>
      <c r="J130" s="150" t="s">
        <v>7234</v>
      </c>
      <c r="K130" s="150" t="s">
        <v>7187</v>
      </c>
      <c r="L130" s="21" t="str">
        <f>VLOOKUP($K130,TONG_SL!$A:$D,2,0)</f>
        <v>Chân giò heo muối 300g</v>
      </c>
      <c r="M130" s="11"/>
      <c r="N130" s="21" t="str">
        <f t="shared" si="40"/>
        <v>K-C6</v>
      </c>
      <c r="O130" s="11"/>
      <c r="P130" s="11"/>
      <c r="Q130" s="21" t="str">
        <f>VLOOKUP(K130,TONG_SL!$A:$D,3,0)</f>
        <v>Túi</v>
      </c>
      <c r="R130" s="106">
        <v>20</v>
      </c>
      <c r="S130" s="171"/>
      <c r="T130" s="171">
        <f>VLOOKUP(VLOOKUP(G130,Ma_KH!$A:$R,18,0)&amp;K130,Gia_MB!$A:$F,6,0)</f>
        <v>73431</v>
      </c>
      <c r="U130" s="172">
        <f t="shared" si="41"/>
        <v>1468620</v>
      </c>
      <c r="V130" s="171"/>
      <c r="W130" s="173">
        <f t="shared" si="42"/>
        <v>0</v>
      </c>
      <c r="X130" s="174" t="str">
        <f t="shared" si="43"/>
        <v>8</v>
      </c>
      <c r="Y130" s="171"/>
      <c r="Z130" s="172">
        <f t="shared" si="44"/>
        <v>117489.60000000001</v>
      </c>
      <c r="AA130" s="175">
        <f>VLOOKUP(G130,Ma_KH!$A:$R,14,0)</f>
        <v>58</v>
      </c>
    </row>
    <row r="131" spans="1:27" s="5" customFormat="1" hidden="1" x14ac:dyDescent="0.25">
      <c r="A131" s="157">
        <v>45996</v>
      </c>
      <c r="B131" s="158">
        <v>81258</v>
      </c>
      <c r="C131" s="10" t="s">
        <v>7767</v>
      </c>
      <c r="D131" s="149">
        <v>45996</v>
      </c>
      <c r="E131" s="152"/>
      <c r="F131" s="151"/>
      <c r="G131" s="33" t="s">
        <v>3484</v>
      </c>
      <c r="H131" s="152"/>
      <c r="I131" s="33" t="s">
        <v>3484</v>
      </c>
      <c r="J131" s="150" t="s">
        <v>7234</v>
      </c>
      <c r="K131" s="150" t="s">
        <v>30</v>
      </c>
      <c r="L131" s="21" t="str">
        <f>VLOOKUP($K131,TONG_SL!$A:$D,2,0)</f>
        <v>Gà muối 500g</v>
      </c>
      <c r="M131" s="11"/>
      <c r="N131" s="21" t="str">
        <f t="shared" si="40"/>
        <v>K-C6</v>
      </c>
      <c r="O131" s="11"/>
      <c r="P131" s="11"/>
      <c r="Q131" s="21" t="str">
        <f>VLOOKUP(K131,TONG_SL!$A:$D,3,0)</f>
        <v>Túi</v>
      </c>
      <c r="R131" s="106">
        <v>20</v>
      </c>
      <c r="S131" s="171"/>
      <c r="T131" s="171">
        <f>VLOOKUP(VLOOKUP(G131,Ma_KH!$A:$R,18,0)&amp;K131,Gia_MB!$A:$F,6,0)</f>
        <v>111058</v>
      </c>
      <c r="U131" s="172">
        <f t="shared" si="41"/>
        <v>2221160</v>
      </c>
      <c r="V131" s="171"/>
      <c r="W131" s="173">
        <f t="shared" si="42"/>
        <v>0</v>
      </c>
      <c r="X131" s="174" t="str">
        <f t="shared" si="43"/>
        <v>8</v>
      </c>
      <c r="Y131" s="171"/>
      <c r="Z131" s="172">
        <f t="shared" si="44"/>
        <v>177692.80000000002</v>
      </c>
      <c r="AA131" s="175">
        <f>VLOOKUP(G131,Ma_KH!$A:$R,14,0)</f>
        <v>58</v>
      </c>
    </row>
    <row r="132" spans="1:27" s="5" customFormat="1" hidden="1" x14ac:dyDescent="0.25">
      <c r="A132" s="157">
        <v>45995</v>
      </c>
      <c r="B132" s="158">
        <v>81182</v>
      </c>
      <c r="C132" s="10" t="s">
        <v>7767</v>
      </c>
      <c r="D132" s="149">
        <v>45996</v>
      </c>
      <c r="E132" s="152"/>
      <c r="F132" s="151"/>
      <c r="G132" s="33" t="s">
        <v>3487</v>
      </c>
      <c r="H132" s="152"/>
      <c r="I132" s="33" t="s">
        <v>3487</v>
      </c>
      <c r="J132" s="150" t="s">
        <v>7234</v>
      </c>
      <c r="K132" s="150" t="s">
        <v>7187</v>
      </c>
      <c r="L132" s="21" t="str">
        <f>VLOOKUP($K132,TONG_SL!$A:$D,2,0)</f>
        <v>Chân giò heo muối 300g</v>
      </c>
      <c r="M132" s="11"/>
      <c r="N132" s="21" t="str">
        <f t="shared" si="40"/>
        <v>K-C6</v>
      </c>
      <c r="O132" s="11"/>
      <c r="P132" s="11"/>
      <c r="Q132" s="21" t="str">
        <f>VLOOKUP(K132,TONG_SL!$A:$D,3,0)</f>
        <v>Túi</v>
      </c>
      <c r="R132" s="106">
        <v>20</v>
      </c>
      <c r="S132" s="171"/>
      <c r="T132" s="171">
        <f>VLOOKUP(VLOOKUP(G132,Ma_KH!$A:$R,18,0)&amp;K132,Gia_MB!$A:$F,6,0)</f>
        <v>73431</v>
      </c>
      <c r="U132" s="172">
        <f t="shared" si="41"/>
        <v>1468620</v>
      </c>
      <c r="V132" s="171"/>
      <c r="W132" s="173">
        <f t="shared" si="42"/>
        <v>0</v>
      </c>
      <c r="X132" s="174" t="str">
        <f t="shared" si="43"/>
        <v>8</v>
      </c>
      <c r="Y132" s="171"/>
      <c r="Z132" s="172">
        <f t="shared" si="44"/>
        <v>117489.60000000001</v>
      </c>
      <c r="AA132" s="175">
        <f>VLOOKUP(G132,Ma_KH!$A:$R,14,0)</f>
        <v>58</v>
      </c>
    </row>
    <row r="133" spans="1:27" s="5" customFormat="1" hidden="1" x14ac:dyDescent="0.25">
      <c r="A133" s="157">
        <v>45995</v>
      </c>
      <c r="B133" s="158">
        <v>81181</v>
      </c>
      <c r="C133" s="10" t="s">
        <v>7767</v>
      </c>
      <c r="D133" s="149">
        <v>45996</v>
      </c>
      <c r="E133" s="152"/>
      <c r="F133" s="151"/>
      <c r="G133" s="33" t="s">
        <v>3487</v>
      </c>
      <c r="H133" s="152"/>
      <c r="I133" s="33" t="s">
        <v>3487</v>
      </c>
      <c r="J133" s="150" t="s">
        <v>7234</v>
      </c>
      <c r="K133" s="150" t="s">
        <v>32</v>
      </c>
      <c r="L133" s="21" t="str">
        <f>VLOOKUP($K133,TONG_SL!$A:$D,2,0)</f>
        <v>Giò Tai Lưỡi Xào 250g</v>
      </c>
      <c r="M133" s="11"/>
      <c r="N133" s="21" t="str">
        <f t="shared" si="40"/>
        <v>K-C6</v>
      </c>
      <c r="O133" s="11"/>
      <c r="P133" s="11"/>
      <c r="Q133" s="21" t="str">
        <f>VLOOKUP(K133,TONG_SL!$A:$D,3,0)</f>
        <v>Túi</v>
      </c>
      <c r="R133" s="106">
        <v>8</v>
      </c>
      <c r="S133" s="171"/>
      <c r="T133" s="171">
        <f>VLOOKUP(VLOOKUP(G133,Ma_KH!$A:$R,18,0)&amp;K133,Gia_MB!$A:$F,6,0)</f>
        <v>50182</v>
      </c>
      <c r="U133" s="172">
        <f t="shared" si="41"/>
        <v>401456</v>
      </c>
      <c r="V133" s="171"/>
      <c r="W133" s="173">
        <f t="shared" si="42"/>
        <v>0</v>
      </c>
      <c r="X133" s="174" t="str">
        <f t="shared" si="43"/>
        <v>8</v>
      </c>
      <c r="Y133" s="171"/>
      <c r="Z133" s="172">
        <f t="shared" si="44"/>
        <v>32116.48</v>
      </c>
      <c r="AA133" s="175">
        <f>VLOOKUP(G133,Ma_KH!$A:$R,14,0)</f>
        <v>58</v>
      </c>
    </row>
    <row r="134" spans="1:27" s="5" customFormat="1" hidden="1" x14ac:dyDescent="0.25">
      <c r="A134" s="157">
        <v>45995</v>
      </c>
      <c r="B134" s="158">
        <v>81181</v>
      </c>
      <c r="C134" s="10" t="s">
        <v>7767</v>
      </c>
      <c r="D134" s="149">
        <v>45996</v>
      </c>
      <c r="E134" s="152"/>
      <c r="F134" s="151"/>
      <c r="G134" s="33" t="s">
        <v>3487</v>
      </c>
      <c r="H134" s="152"/>
      <c r="I134" s="33" t="s">
        <v>3487</v>
      </c>
      <c r="J134" s="150" t="s">
        <v>7234</v>
      </c>
      <c r="K134" s="150" t="s">
        <v>48</v>
      </c>
      <c r="L134" s="21" t="str">
        <f>VLOOKUP($K134,TONG_SL!$A:$D,2,0)</f>
        <v>Mọc Nấm Hương 250g</v>
      </c>
      <c r="M134" s="11"/>
      <c r="N134" s="21" t="str">
        <f t="shared" si="40"/>
        <v>K-C6</v>
      </c>
      <c r="O134" s="11"/>
      <c r="P134" s="11"/>
      <c r="Q134" s="21" t="str">
        <f>VLOOKUP(K134,TONG_SL!$A:$D,3,0)</f>
        <v>Túi</v>
      </c>
      <c r="R134" s="106">
        <v>5</v>
      </c>
      <c r="S134" s="171"/>
      <c r="T134" s="171">
        <f>VLOOKUP(VLOOKUP(G134,Ma_KH!$A:$R,18,0)&amp;K134,Gia_MB!$A:$F,6,0)</f>
        <v>46000</v>
      </c>
      <c r="U134" s="172">
        <f t="shared" si="41"/>
        <v>230000</v>
      </c>
      <c r="V134" s="171"/>
      <c r="W134" s="173">
        <f t="shared" si="42"/>
        <v>0</v>
      </c>
      <c r="X134" s="174" t="str">
        <f t="shared" si="43"/>
        <v>8</v>
      </c>
      <c r="Y134" s="171"/>
      <c r="Z134" s="172">
        <f t="shared" si="44"/>
        <v>18400</v>
      </c>
      <c r="AA134" s="175">
        <f>VLOOKUP(G134,Ma_KH!$A:$R,14,0)</f>
        <v>58</v>
      </c>
    </row>
    <row r="135" spans="1:27" s="5" customFormat="1" hidden="1" x14ac:dyDescent="0.25">
      <c r="A135" s="157">
        <v>45995</v>
      </c>
      <c r="B135" s="158">
        <v>81181</v>
      </c>
      <c r="C135" s="10" t="s">
        <v>7767</v>
      </c>
      <c r="D135" s="149">
        <v>45996</v>
      </c>
      <c r="E135" s="152"/>
      <c r="F135" s="151"/>
      <c r="G135" s="33" t="s">
        <v>3487</v>
      </c>
      <c r="H135" s="152"/>
      <c r="I135" s="33" t="s">
        <v>3487</v>
      </c>
      <c r="J135" s="150" t="s">
        <v>7234</v>
      </c>
      <c r="K135" s="150" t="s">
        <v>7153</v>
      </c>
      <c r="L135" s="21" t="str">
        <f>VLOOKUP($K135,TONG_SL!$A:$D,2,0)</f>
        <v>Tai heo muối 200g</v>
      </c>
      <c r="M135" s="11"/>
      <c r="N135" s="21" t="str">
        <f t="shared" si="40"/>
        <v>K-C6</v>
      </c>
      <c r="O135" s="11"/>
      <c r="P135" s="11"/>
      <c r="Q135" s="21" t="str">
        <f>VLOOKUP(K135,TONG_SL!$A:$D,3,0)</f>
        <v>Túi</v>
      </c>
      <c r="R135" s="106">
        <v>20</v>
      </c>
      <c r="S135" s="171"/>
      <c r="T135" s="171">
        <f>VLOOKUP(VLOOKUP(G135,Ma_KH!$A:$R,18,0)&amp;K135,Gia_MB!$A:$F,6,0)</f>
        <v>55595</v>
      </c>
      <c r="U135" s="172">
        <f t="shared" si="41"/>
        <v>1111900</v>
      </c>
      <c r="V135" s="171"/>
      <c r="W135" s="173">
        <f t="shared" si="42"/>
        <v>0</v>
      </c>
      <c r="X135" s="174" t="str">
        <f t="shared" si="43"/>
        <v>8</v>
      </c>
      <c r="Y135" s="171"/>
      <c r="Z135" s="172">
        <f t="shared" si="44"/>
        <v>88952</v>
      </c>
      <c r="AA135" s="175">
        <f>VLOOKUP(G135,Ma_KH!$A:$R,14,0)</f>
        <v>58</v>
      </c>
    </row>
    <row r="136" spans="1:27" s="5" customFormat="1" hidden="1" x14ac:dyDescent="0.25">
      <c r="A136" s="157">
        <v>45995</v>
      </c>
      <c r="B136" s="158">
        <v>81181</v>
      </c>
      <c r="C136" s="10" t="s">
        <v>7767</v>
      </c>
      <c r="D136" s="149">
        <v>45996</v>
      </c>
      <c r="E136" s="152"/>
      <c r="F136" s="151"/>
      <c r="G136" s="33" t="s">
        <v>3487</v>
      </c>
      <c r="H136" s="152"/>
      <c r="I136" s="33" t="s">
        <v>3487</v>
      </c>
      <c r="J136" s="150" t="s">
        <v>7234</v>
      </c>
      <c r="K136" s="150" t="s">
        <v>30</v>
      </c>
      <c r="L136" s="21" t="str">
        <f>VLOOKUP($K136,TONG_SL!$A:$D,2,0)</f>
        <v>Gà muối 500g</v>
      </c>
      <c r="M136" s="11"/>
      <c r="N136" s="21" t="str">
        <f t="shared" si="40"/>
        <v>K-C6</v>
      </c>
      <c r="O136" s="11"/>
      <c r="P136" s="11"/>
      <c r="Q136" s="21" t="str">
        <f>VLOOKUP(K136,TONG_SL!$A:$D,3,0)</f>
        <v>Túi</v>
      </c>
      <c r="R136" s="106">
        <v>10</v>
      </c>
      <c r="S136" s="171"/>
      <c r="T136" s="171">
        <f>VLOOKUP(VLOOKUP(G136,Ma_KH!$A:$R,18,0)&amp;K136,Gia_MB!$A:$F,6,0)</f>
        <v>111058</v>
      </c>
      <c r="U136" s="172">
        <f t="shared" si="41"/>
        <v>1110580</v>
      </c>
      <c r="V136" s="171"/>
      <c r="W136" s="173">
        <f t="shared" si="42"/>
        <v>0</v>
      </c>
      <c r="X136" s="174" t="str">
        <f t="shared" si="43"/>
        <v>8</v>
      </c>
      <c r="Y136" s="171"/>
      <c r="Z136" s="172">
        <f t="shared" si="44"/>
        <v>88846.400000000009</v>
      </c>
      <c r="AA136" s="175">
        <f>VLOOKUP(G136,Ma_KH!$A:$R,14,0)</f>
        <v>58</v>
      </c>
    </row>
    <row r="137" spans="1:27" s="5" customFormat="1" hidden="1" x14ac:dyDescent="0.25">
      <c r="A137" s="157">
        <v>45996</v>
      </c>
      <c r="B137" s="158">
        <v>81256</v>
      </c>
      <c r="C137" s="10" t="s">
        <v>7767</v>
      </c>
      <c r="D137" s="149">
        <v>45996</v>
      </c>
      <c r="E137" s="152"/>
      <c r="F137" s="151"/>
      <c r="G137" s="33" t="s">
        <v>3473</v>
      </c>
      <c r="H137" s="152"/>
      <c r="I137" s="33" t="s">
        <v>3473</v>
      </c>
      <c r="J137" s="150" t="s">
        <v>7234</v>
      </c>
      <c r="K137" s="150" t="s">
        <v>32</v>
      </c>
      <c r="L137" s="21" t="str">
        <f>VLOOKUP($K137,TONG_SL!$A:$D,2,0)</f>
        <v>Giò Tai Lưỡi Xào 250g</v>
      </c>
      <c r="M137" s="11"/>
      <c r="N137" s="21" t="str">
        <f t="shared" ref="N137:N158" si="45">IF($B137&lt;&gt;"","K-C6","")</f>
        <v>K-C6</v>
      </c>
      <c r="O137" s="11"/>
      <c r="P137" s="11"/>
      <c r="Q137" s="21" t="str">
        <f>VLOOKUP(K137,TONG_SL!$A:$D,3,0)</f>
        <v>Túi</v>
      </c>
      <c r="R137" s="106">
        <v>8</v>
      </c>
      <c r="S137" s="220"/>
      <c r="T137" s="220">
        <f>VLOOKUP(VLOOKUP(G137,Ma_KH!$A:$R,18,0)&amp;K137,Gia_MB!$A:$F,6,0)</f>
        <v>50182</v>
      </c>
      <c r="U137" s="221">
        <f t="shared" ref="U137:U158" si="46">T137*R137</f>
        <v>401456</v>
      </c>
      <c r="V137" s="220"/>
      <c r="W137" s="222">
        <f t="shared" ref="W137:W158" si="47">U137*V137</f>
        <v>0</v>
      </c>
      <c r="X137" s="223" t="str">
        <f t="shared" ref="X137:X158" si="48">IF(B137&lt;&gt;"","8","0")</f>
        <v>8</v>
      </c>
      <c r="Y137" s="220"/>
      <c r="Z137" s="221">
        <f t="shared" ref="Z137:Z158" si="49">U137*X137%</f>
        <v>32116.48</v>
      </c>
      <c r="AA137" s="5">
        <f>VLOOKUP(G137,Ma_KH!$A:$R,14,0)</f>
        <v>58</v>
      </c>
    </row>
    <row r="138" spans="1:27" s="5" customFormat="1" hidden="1" x14ac:dyDescent="0.25">
      <c r="A138" s="157">
        <v>45996</v>
      </c>
      <c r="B138" s="158">
        <v>81256</v>
      </c>
      <c r="C138" s="10" t="s">
        <v>7767</v>
      </c>
      <c r="D138" s="149">
        <v>45996</v>
      </c>
      <c r="E138" s="152"/>
      <c r="F138" s="151"/>
      <c r="G138" s="33" t="s">
        <v>3473</v>
      </c>
      <c r="H138" s="152"/>
      <c r="I138" s="33" t="s">
        <v>3473</v>
      </c>
      <c r="J138" s="150" t="s">
        <v>7234</v>
      </c>
      <c r="K138" s="150" t="s">
        <v>48</v>
      </c>
      <c r="L138" s="21" t="str">
        <f>VLOOKUP($K138,TONG_SL!$A:$D,2,0)</f>
        <v>Mọc Nấm Hương 250g</v>
      </c>
      <c r="M138" s="11"/>
      <c r="N138" s="21" t="str">
        <f t="shared" si="45"/>
        <v>K-C6</v>
      </c>
      <c r="O138" s="11"/>
      <c r="P138" s="11"/>
      <c r="Q138" s="21" t="str">
        <f>VLOOKUP(K138,TONG_SL!$A:$D,3,0)</f>
        <v>Túi</v>
      </c>
      <c r="R138" s="106">
        <v>1</v>
      </c>
      <c r="S138" s="220"/>
      <c r="T138" s="220">
        <f>VLOOKUP(VLOOKUP(G138,Ma_KH!$A:$R,18,0)&amp;K138,Gia_MB!$A:$F,6,0)</f>
        <v>46000</v>
      </c>
      <c r="U138" s="221">
        <f t="shared" si="46"/>
        <v>46000</v>
      </c>
      <c r="V138" s="220"/>
      <c r="W138" s="222">
        <f t="shared" si="47"/>
        <v>0</v>
      </c>
      <c r="X138" s="223" t="str">
        <f t="shared" si="48"/>
        <v>8</v>
      </c>
      <c r="Y138" s="220"/>
      <c r="Z138" s="221">
        <f t="shared" si="49"/>
        <v>3680</v>
      </c>
      <c r="AA138" s="5">
        <f>VLOOKUP(G138,Ma_KH!$A:$R,14,0)</f>
        <v>58</v>
      </c>
    </row>
    <row r="139" spans="1:27" s="5" customFormat="1" hidden="1" x14ac:dyDescent="0.25">
      <c r="A139" s="157">
        <v>45996</v>
      </c>
      <c r="B139" s="158">
        <v>81256</v>
      </c>
      <c r="C139" s="10" t="s">
        <v>7767</v>
      </c>
      <c r="D139" s="149">
        <v>45996</v>
      </c>
      <c r="E139" s="152"/>
      <c r="F139" s="151"/>
      <c r="G139" s="33" t="s">
        <v>3473</v>
      </c>
      <c r="H139" s="152"/>
      <c r="I139" s="33" t="s">
        <v>3473</v>
      </c>
      <c r="J139" s="150" t="s">
        <v>7234</v>
      </c>
      <c r="K139" s="150" t="s">
        <v>7153</v>
      </c>
      <c r="L139" s="21" t="str">
        <f>VLOOKUP($K139,TONG_SL!$A:$D,2,0)</f>
        <v>Tai heo muối 200g</v>
      </c>
      <c r="M139" s="11"/>
      <c r="N139" s="21" t="str">
        <f t="shared" si="45"/>
        <v>K-C6</v>
      </c>
      <c r="O139" s="11"/>
      <c r="P139" s="11"/>
      <c r="Q139" s="21" t="str">
        <f>VLOOKUP(K139,TONG_SL!$A:$D,3,0)</f>
        <v>Túi</v>
      </c>
      <c r="R139" s="106">
        <v>10</v>
      </c>
      <c r="S139" s="220"/>
      <c r="T139" s="220">
        <f>VLOOKUP(VLOOKUP(G139,Ma_KH!$A:$R,18,0)&amp;K139,Gia_MB!$A:$F,6,0)</f>
        <v>55595</v>
      </c>
      <c r="U139" s="221">
        <f t="shared" si="46"/>
        <v>555950</v>
      </c>
      <c r="V139" s="220"/>
      <c r="W139" s="222">
        <f t="shared" si="47"/>
        <v>0</v>
      </c>
      <c r="X139" s="223" t="str">
        <f t="shared" si="48"/>
        <v>8</v>
      </c>
      <c r="Y139" s="220"/>
      <c r="Z139" s="221">
        <f t="shared" si="49"/>
        <v>44476</v>
      </c>
      <c r="AA139" s="5">
        <f>VLOOKUP(G139,Ma_KH!$A:$R,14,0)</f>
        <v>58</v>
      </c>
    </row>
    <row r="140" spans="1:27" s="5" customFormat="1" hidden="1" x14ac:dyDescent="0.25">
      <c r="A140" s="157">
        <v>45996</v>
      </c>
      <c r="B140" s="158">
        <v>81256</v>
      </c>
      <c r="C140" s="10" t="s">
        <v>7767</v>
      </c>
      <c r="D140" s="149">
        <v>45996</v>
      </c>
      <c r="E140" s="152"/>
      <c r="F140" s="151"/>
      <c r="G140" s="33" t="s">
        <v>3473</v>
      </c>
      <c r="H140" s="152"/>
      <c r="I140" s="33" t="s">
        <v>3473</v>
      </c>
      <c r="J140" s="150" t="s">
        <v>7234</v>
      </c>
      <c r="K140" s="150" t="s">
        <v>30</v>
      </c>
      <c r="L140" s="21" t="str">
        <f>VLOOKUP($K140,TONG_SL!$A:$D,2,0)</f>
        <v>Gà muối 500g</v>
      </c>
      <c r="M140" s="11"/>
      <c r="N140" s="21" t="str">
        <f t="shared" si="45"/>
        <v>K-C6</v>
      </c>
      <c r="O140" s="11"/>
      <c r="P140" s="11"/>
      <c r="Q140" s="21" t="str">
        <f>VLOOKUP(K140,TONG_SL!$A:$D,3,0)</f>
        <v>Túi</v>
      </c>
      <c r="R140" s="106">
        <v>10</v>
      </c>
      <c r="S140" s="220"/>
      <c r="T140" s="220">
        <f>VLOOKUP(VLOOKUP(G140,Ma_KH!$A:$R,18,0)&amp;K140,Gia_MB!$A:$F,6,0)</f>
        <v>111058</v>
      </c>
      <c r="U140" s="221">
        <f t="shared" si="46"/>
        <v>1110580</v>
      </c>
      <c r="V140" s="220"/>
      <c r="W140" s="222">
        <f t="shared" si="47"/>
        <v>0</v>
      </c>
      <c r="X140" s="223" t="str">
        <f t="shared" si="48"/>
        <v>8</v>
      </c>
      <c r="Y140" s="220"/>
      <c r="Z140" s="221">
        <f t="shared" si="49"/>
        <v>88846.400000000009</v>
      </c>
      <c r="AA140" s="5">
        <f>VLOOKUP(G140,Ma_KH!$A:$R,14,0)</f>
        <v>58</v>
      </c>
    </row>
    <row r="141" spans="1:27" s="5" customFormat="1" hidden="1" x14ac:dyDescent="0.25">
      <c r="A141" s="211">
        <v>45995</v>
      </c>
      <c r="B141" s="148">
        <v>81217</v>
      </c>
      <c r="C141" s="10" t="s">
        <v>7767</v>
      </c>
      <c r="D141" s="149">
        <v>45996</v>
      </c>
      <c r="E141" s="11"/>
      <c r="F141" s="10"/>
      <c r="G141" s="32" t="s">
        <v>3078</v>
      </c>
      <c r="H141" s="11"/>
      <c r="I141" s="32" t="s">
        <v>3078</v>
      </c>
      <c r="J141" s="212" t="s">
        <v>1786</v>
      </c>
      <c r="K141" s="150" t="s">
        <v>30</v>
      </c>
      <c r="L141" s="21" t="str">
        <f>VLOOKUP($K141,TONG_SL!$A:$D,2,0)</f>
        <v>Gà muối 500g</v>
      </c>
      <c r="M141" s="11"/>
      <c r="N141" s="21" t="str">
        <f t="shared" si="45"/>
        <v>K-C6</v>
      </c>
      <c r="O141" s="11"/>
      <c r="P141" s="11"/>
      <c r="Q141" s="21" t="str">
        <f>VLOOKUP(K141,TONG_SL!$A:$D,3,0)</f>
        <v>Túi</v>
      </c>
      <c r="R141" s="1">
        <v>3</v>
      </c>
      <c r="S141" s="224"/>
      <c r="T141" s="224">
        <f>VLOOKUP(VLOOKUP(G141,Ma_KH!$A:$R,18,0)&amp;K141,Gia_MB!$A:$F,6,0)</f>
        <v>111058</v>
      </c>
      <c r="U141" s="225">
        <f t="shared" si="46"/>
        <v>333174</v>
      </c>
      <c r="V141" s="224"/>
      <c r="W141" s="226">
        <f t="shared" si="47"/>
        <v>0</v>
      </c>
      <c r="X141" s="227" t="str">
        <f t="shared" si="48"/>
        <v>8</v>
      </c>
      <c r="Y141" s="224"/>
      <c r="Z141" s="225">
        <f t="shared" si="49"/>
        <v>26653.920000000002</v>
      </c>
      <c r="AA141" s="156">
        <f>VLOOKUP(G141,Ma_KH!$A:$R,14,0)</f>
        <v>57</v>
      </c>
    </row>
    <row r="142" spans="1:27" s="5" customFormat="1" hidden="1" x14ac:dyDescent="0.25">
      <c r="A142" s="211">
        <v>45995</v>
      </c>
      <c r="B142" s="148">
        <v>81217</v>
      </c>
      <c r="C142" s="10" t="s">
        <v>7767</v>
      </c>
      <c r="D142" s="149">
        <v>45996</v>
      </c>
      <c r="E142" s="11"/>
      <c r="F142" s="10"/>
      <c r="G142" s="32" t="s">
        <v>3078</v>
      </c>
      <c r="H142" s="11"/>
      <c r="I142" s="32" t="s">
        <v>3078</v>
      </c>
      <c r="J142" s="212" t="s">
        <v>1786</v>
      </c>
      <c r="K142" s="21" t="s">
        <v>27</v>
      </c>
      <c r="L142" s="21" t="str">
        <f>VLOOKUP($K142,TONG_SL!$A:$D,2,0)</f>
        <v>Chân giò heo muối 300g</v>
      </c>
      <c r="M142" s="11"/>
      <c r="N142" s="21" t="str">
        <f t="shared" si="45"/>
        <v>K-C6</v>
      </c>
      <c r="O142" s="11"/>
      <c r="P142" s="11"/>
      <c r="Q142" s="21" t="str">
        <f>VLOOKUP(K142,TONG_SL!$A:$D,3,0)</f>
        <v>Túi</v>
      </c>
      <c r="R142" s="1">
        <v>8</v>
      </c>
      <c r="S142" s="220"/>
      <c r="T142" s="220">
        <f>VLOOKUP(VLOOKUP(G142,Ma_KH!$A:$R,18,0)&amp;K142,Gia_MB!$A:$F,6,0)</f>
        <v>73431</v>
      </c>
      <c r="U142" s="221">
        <f t="shared" si="46"/>
        <v>587448</v>
      </c>
      <c r="V142" s="220"/>
      <c r="W142" s="222">
        <f t="shared" si="47"/>
        <v>0</v>
      </c>
      <c r="X142" s="223" t="str">
        <f t="shared" si="48"/>
        <v>8</v>
      </c>
      <c r="Y142" s="220"/>
      <c r="Z142" s="221">
        <f t="shared" si="49"/>
        <v>46995.840000000004</v>
      </c>
      <c r="AA142" s="5">
        <f>VLOOKUP(G142,Ma_KH!$A:$R,14,0)</f>
        <v>57</v>
      </c>
    </row>
    <row r="143" spans="1:27" s="5" customFormat="1" hidden="1" x14ac:dyDescent="0.25">
      <c r="A143" s="211">
        <v>45995</v>
      </c>
      <c r="B143" s="148">
        <v>81217</v>
      </c>
      <c r="C143" s="10" t="s">
        <v>7767</v>
      </c>
      <c r="D143" s="149">
        <v>45996</v>
      </c>
      <c r="E143" s="11"/>
      <c r="F143" s="10"/>
      <c r="G143" s="32" t="s">
        <v>3078</v>
      </c>
      <c r="H143" s="11"/>
      <c r="I143" s="32" t="s">
        <v>3078</v>
      </c>
      <c r="J143" s="212" t="s">
        <v>1786</v>
      </c>
      <c r="K143" s="21" t="s">
        <v>542</v>
      </c>
      <c r="L143" s="21" t="str">
        <f>VLOOKUP($K143,TONG_SL!$A:$D,2,0)</f>
        <v>Chân giò heo muối 500g</v>
      </c>
      <c r="M143" s="11"/>
      <c r="N143" s="21" t="str">
        <f t="shared" si="45"/>
        <v>K-C6</v>
      </c>
      <c r="O143" s="11"/>
      <c r="P143" s="11"/>
      <c r="Q143" s="21" t="str">
        <f>VLOOKUP(K143,TONG_SL!$A:$D,3,0)</f>
        <v>Túi</v>
      </c>
      <c r="R143" s="1">
        <v>3</v>
      </c>
      <c r="S143" s="220"/>
      <c r="T143" s="220">
        <f>VLOOKUP(VLOOKUP(G143,Ma_KH!$A:$R,18,0)&amp;K143,Gia_MB!$A:$F,6,0)</f>
        <v>119066</v>
      </c>
      <c r="U143" s="221">
        <f t="shared" si="46"/>
        <v>357198</v>
      </c>
      <c r="V143" s="220"/>
      <c r="W143" s="222">
        <f t="shared" si="47"/>
        <v>0</v>
      </c>
      <c r="X143" s="223" t="str">
        <f t="shared" si="48"/>
        <v>8</v>
      </c>
      <c r="Y143" s="220"/>
      <c r="Z143" s="221">
        <f t="shared" si="49"/>
        <v>28575.84</v>
      </c>
      <c r="AA143" s="5">
        <f>VLOOKUP(G143,Ma_KH!$A:$R,14,0)</f>
        <v>57</v>
      </c>
    </row>
    <row r="144" spans="1:27" s="5" customFormat="1" hidden="1" x14ac:dyDescent="0.25">
      <c r="A144" s="211">
        <v>45995</v>
      </c>
      <c r="B144" s="148">
        <v>81217</v>
      </c>
      <c r="C144" s="10" t="s">
        <v>7767</v>
      </c>
      <c r="D144" s="149">
        <v>45996</v>
      </c>
      <c r="E144" s="11"/>
      <c r="F144" s="10"/>
      <c r="G144" s="32" t="s">
        <v>3078</v>
      </c>
      <c r="H144" s="11"/>
      <c r="I144" s="32" t="s">
        <v>3078</v>
      </c>
      <c r="J144" s="212" t="s">
        <v>1786</v>
      </c>
      <c r="K144" s="21" t="s">
        <v>32</v>
      </c>
      <c r="L144" s="21" t="str">
        <f>VLOOKUP($K144,TONG_SL!$A:$D,2,0)</f>
        <v>Giò Tai Lưỡi Xào 250g</v>
      </c>
      <c r="M144" s="11"/>
      <c r="N144" s="21" t="str">
        <f t="shared" si="45"/>
        <v>K-C6</v>
      </c>
      <c r="O144" s="11"/>
      <c r="P144" s="11"/>
      <c r="Q144" s="21" t="str">
        <f>VLOOKUP(K144,TONG_SL!$A:$D,3,0)</f>
        <v>Túi</v>
      </c>
      <c r="R144" s="1">
        <v>3</v>
      </c>
      <c r="S144" s="220"/>
      <c r="T144" s="220">
        <f>VLOOKUP(VLOOKUP(G144,Ma_KH!$A:$R,18,0)&amp;K144,Gia_MB!$A:$F,6,0)</f>
        <v>50182</v>
      </c>
      <c r="U144" s="221">
        <f t="shared" si="46"/>
        <v>150546</v>
      </c>
      <c r="V144" s="220"/>
      <c r="W144" s="222">
        <f t="shared" si="47"/>
        <v>0</v>
      </c>
      <c r="X144" s="223" t="str">
        <f t="shared" si="48"/>
        <v>8</v>
      </c>
      <c r="Y144" s="220"/>
      <c r="Z144" s="221">
        <f t="shared" si="49"/>
        <v>12043.68</v>
      </c>
      <c r="AA144" s="5">
        <f>VLOOKUP(G144,Ma_KH!$A:$R,14,0)</f>
        <v>57</v>
      </c>
    </row>
    <row r="145" spans="1:27" s="5" customFormat="1" hidden="1" x14ac:dyDescent="0.25">
      <c r="A145" s="211">
        <v>45995</v>
      </c>
      <c r="B145" s="148">
        <v>81217</v>
      </c>
      <c r="C145" s="10" t="s">
        <v>7767</v>
      </c>
      <c r="D145" s="149">
        <v>45996</v>
      </c>
      <c r="E145" s="11"/>
      <c r="F145" s="10"/>
      <c r="G145" s="32" t="s">
        <v>3078</v>
      </c>
      <c r="H145" s="11"/>
      <c r="I145" s="32" t="s">
        <v>3078</v>
      </c>
      <c r="J145" s="212" t="s">
        <v>1786</v>
      </c>
      <c r="K145" s="21" t="s">
        <v>39</v>
      </c>
      <c r="L145" s="21" t="str">
        <f>VLOOKUP($K145,TONG_SL!$A:$D,2,0)</f>
        <v>Chả nướng 300g</v>
      </c>
      <c r="M145" s="11"/>
      <c r="N145" s="21" t="str">
        <f t="shared" si="45"/>
        <v>K-C6</v>
      </c>
      <c r="O145" s="11"/>
      <c r="P145" s="11"/>
      <c r="Q145" s="21" t="str">
        <f>VLOOKUP(K145,TONG_SL!$A:$D,3,0)</f>
        <v>Túi</v>
      </c>
      <c r="R145" s="1">
        <v>3</v>
      </c>
      <c r="S145" s="220"/>
      <c r="T145" s="220">
        <f>VLOOKUP(VLOOKUP(G145,Ma_KH!$A:$R,18,0)&amp;K145,Gia_MB!$A:$F,6,0)</f>
        <v>70950</v>
      </c>
      <c r="U145" s="221">
        <f t="shared" si="46"/>
        <v>212850</v>
      </c>
      <c r="V145" s="220"/>
      <c r="W145" s="222">
        <f t="shared" si="47"/>
        <v>0</v>
      </c>
      <c r="X145" s="223" t="str">
        <f t="shared" si="48"/>
        <v>8</v>
      </c>
      <c r="Y145" s="220"/>
      <c r="Z145" s="221">
        <f t="shared" si="49"/>
        <v>17028</v>
      </c>
      <c r="AA145" s="5">
        <f>VLOOKUP(G145,Ma_KH!$A:$R,14,0)</f>
        <v>57</v>
      </c>
    </row>
    <row r="146" spans="1:27" s="5" customFormat="1" hidden="1" x14ac:dyDescent="0.25">
      <c r="A146" s="211">
        <v>45995</v>
      </c>
      <c r="B146" s="148">
        <v>81217</v>
      </c>
      <c r="C146" s="10" t="s">
        <v>7767</v>
      </c>
      <c r="D146" s="149">
        <v>45996</v>
      </c>
      <c r="E146" s="11"/>
      <c r="F146" s="10"/>
      <c r="G146" s="32" t="s">
        <v>3078</v>
      </c>
      <c r="H146" s="11"/>
      <c r="I146" s="32" t="s">
        <v>3078</v>
      </c>
      <c r="J146" s="212" t="s">
        <v>1786</v>
      </c>
      <c r="K146" s="21" t="s">
        <v>37</v>
      </c>
      <c r="L146" s="21" t="str">
        <f>VLOOKUP($K146,TONG_SL!$A:$D,2,0)</f>
        <v>Chả cốm 300g</v>
      </c>
      <c r="M146" s="11"/>
      <c r="N146" s="21" t="str">
        <f t="shared" si="45"/>
        <v>K-C6</v>
      </c>
      <c r="O146" s="11"/>
      <c r="P146" s="11"/>
      <c r="Q146" s="21" t="str">
        <f>VLOOKUP(K146,TONG_SL!$A:$D,3,0)</f>
        <v>Túi</v>
      </c>
      <c r="R146" s="1">
        <v>3</v>
      </c>
      <c r="S146" s="220"/>
      <c r="T146" s="220">
        <f>VLOOKUP(VLOOKUP(G146,Ma_KH!$A:$R,18,0)&amp;K146,Gia_MB!$A:$F,6,0)</f>
        <v>74250</v>
      </c>
      <c r="U146" s="221">
        <f t="shared" si="46"/>
        <v>222750</v>
      </c>
      <c r="V146" s="220"/>
      <c r="W146" s="222">
        <f t="shared" si="47"/>
        <v>0</v>
      </c>
      <c r="X146" s="223" t="str">
        <f t="shared" si="48"/>
        <v>8</v>
      </c>
      <c r="Y146" s="220"/>
      <c r="Z146" s="221">
        <f t="shared" si="49"/>
        <v>17820</v>
      </c>
      <c r="AA146" s="5">
        <f>VLOOKUP(G146,Ma_KH!$A:$R,14,0)</f>
        <v>57</v>
      </c>
    </row>
    <row r="147" spans="1:27" s="5" customFormat="1" hidden="1" x14ac:dyDescent="0.25">
      <c r="A147" s="211">
        <v>45995</v>
      </c>
      <c r="B147" s="148">
        <v>81217</v>
      </c>
      <c r="C147" s="10" t="s">
        <v>7767</v>
      </c>
      <c r="D147" s="149">
        <v>45996</v>
      </c>
      <c r="E147" s="11"/>
      <c r="F147" s="10"/>
      <c r="G147" s="32" t="s">
        <v>3078</v>
      </c>
      <c r="H147" s="11"/>
      <c r="I147" s="32" t="s">
        <v>3078</v>
      </c>
      <c r="J147" s="212" t="s">
        <v>1786</v>
      </c>
      <c r="K147" s="21" t="s">
        <v>598</v>
      </c>
      <c r="L147" s="21" t="str">
        <f>VLOOKUP($K147,TONG_SL!$A:$D,2,0)</f>
        <v>Chân gà sả tắc 250g</v>
      </c>
      <c r="M147" s="11"/>
      <c r="N147" s="21" t="str">
        <f t="shared" si="45"/>
        <v>K-C6</v>
      </c>
      <c r="O147" s="11"/>
      <c r="P147" s="11"/>
      <c r="Q147" s="21" t="str">
        <f>VLOOKUP(K147,TONG_SL!$A:$D,3,0)</f>
        <v>Hộp</v>
      </c>
      <c r="R147" s="1">
        <v>5</v>
      </c>
      <c r="S147" s="220"/>
      <c r="T147" s="220">
        <f>VLOOKUP(VLOOKUP(G147,Ma_KH!$A:$R,18,0)&amp;K147,Gia_MB!$A:$F,6,0)</f>
        <v>30000</v>
      </c>
      <c r="U147" s="221">
        <f t="shared" si="46"/>
        <v>150000</v>
      </c>
      <c r="V147" s="220"/>
      <c r="W147" s="222">
        <f t="shared" si="47"/>
        <v>0</v>
      </c>
      <c r="X147" s="223" t="str">
        <f t="shared" si="48"/>
        <v>8</v>
      </c>
      <c r="Y147" s="220"/>
      <c r="Z147" s="221">
        <f t="shared" si="49"/>
        <v>12000</v>
      </c>
      <c r="AA147" s="5">
        <f>VLOOKUP(G147,Ma_KH!$A:$R,14,0)</f>
        <v>57</v>
      </c>
    </row>
    <row r="148" spans="1:27" s="5" customFormat="1" hidden="1" x14ac:dyDescent="0.25">
      <c r="A148" s="211">
        <v>45995</v>
      </c>
      <c r="B148" s="148">
        <v>81217</v>
      </c>
      <c r="C148" s="10" t="s">
        <v>7767</v>
      </c>
      <c r="D148" s="149">
        <v>45996</v>
      </c>
      <c r="E148" s="11"/>
      <c r="F148" s="10"/>
      <c r="G148" s="32" t="s">
        <v>3078</v>
      </c>
      <c r="H148" s="11"/>
      <c r="I148" s="32" t="s">
        <v>3078</v>
      </c>
      <c r="J148" s="212" t="s">
        <v>1786</v>
      </c>
      <c r="K148" s="21" t="s">
        <v>600</v>
      </c>
      <c r="L148" s="21" t="str">
        <f>VLOOKUP($K148,TONG_SL!$A:$D,2,0)</f>
        <v>Tai heo sốt thái 250g</v>
      </c>
      <c r="M148" s="11"/>
      <c r="N148" s="21" t="str">
        <f t="shared" si="45"/>
        <v>K-C6</v>
      </c>
      <c r="O148" s="11"/>
      <c r="P148" s="11"/>
      <c r="Q148" s="21" t="str">
        <f>VLOOKUP(K148,TONG_SL!$A:$D,3,0)</f>
        <v>Hộp</v>
      </c>
      <c r="R148" s="1">
        <v>5</v>
      </c>
      <c r="S148" s="220"/>
      <c r="T148" s="220">
        <f>VLOOKUP(VLOOKUP(G148,Ma_KH!$A:$R,18,0)&amp;K148,Gia_MB!$A:$F,6,0)</f>
        <v>36111</v>
      </c>
      <c r="U148" s="221">
        <f t="shared" si="46"/>
        <v>180555</v>
      </c>
      <c r="V148" s="220"/>
      <c r="W148" s="222">
        <f t="shared" si="47"/>
        <v>0</v>
      </c>
      <c r="X148" s="223" t="str">
        <f t="shared" si="48"/>
        <v>8</v>
      </c>
      <c r="Y148" s="220"/>
      <c r="Z148" s="221">
        <f t="shared" si="49"/>
        <v>14444.4</v>
      </c>
      <c r="AA148" s="5">
        <f>VLOOKUP(G148,Ma_KH!$A:$R,14,0)</f>
        <v>57</v>
      </c>
    </row>
    <row r="149" spans="1:27" s="5" customFormat="1" hidden="1" x14ac:dyDescent="0.25">
      <c r="A149" s="211">
        <v>45995</v>
      </c>
      <c r="B149" s="148">
        <v>81214</v>
      </c>
      <c r="C149" s="10" t="s">
        <v>7767</v>
      </c>
      <c r="D149" s="149">
        <v>45996</v>
      </c>
      <c r="E149" s="11"/>
      <c r="F149" s="10"/>
      <c r="G149" s="32" t="s">
        <v>5233</v>
      </c>
      <c r="H149" s="11"/>
      <c r="I149" s="32" t="s">
        <v>5233</v>
      </c>
      <c r="J149" s="212" t="s">
        <v>1786</v>
      </c>
      <c r="K149" s="21" t="s">
        <v>542</v>
      </c>
      <c r="L149" s="21" t="str">
        <f>VLOOKUP($K149,TONG_SL!$A:$D,2,0)</f>
        <v>Chân giò heo muối 500g</v>
      </c>
      <c r="M149" s="11"/>
      <c r="N149" s="21" t="str">
        <f t="shared" si="45"/>
        <v>K-C6</v>
      </c>
      <c r="O149" s="11"/>
      <c r="P149" s="11"/>
      <c r="Q149" s="21" t="str">
        <f>VLOOKUP(K149,TONG_SL!$A:$D,3,0)</f>
        <v>Túi</v>
      </c>
      <c r="R149" s="1">
        <v>5</v>
      </c>
      <c r="S149" s="220"/>
      <c r="T149" s="220">
        <f>VLOOKUP(VLOOKUP(G149,Ma_KH!$A:$R,18,0)&amp;K149,Gia_MB!$A:$F,6,0)</f>
        <v>119066</v>
      </c>
      <c r="U149" s="221">
        <f t="shared" si="46"/>
        <v>595330</v>
      </c>
      <c r="V149" s="220"/>
      <c r="W149" s="222">
        <f t="shared" si="47"/>
        <v>0</v>
      </c>
      <c r="X149" s="223" t="str">
        <f t="shared" si="48"/>
        <v>8</v>
      </c>
      <c r="Y149" s="220"/>
      <c r="Z149" s="221">
        <f t="shared" si="49"/>
        <v>47626.400000000001</v>
      </c>
      <c r="AA149" s="5">
        <f>VLOOKUP(G149,Ma_KH!$A:$R,14,0)</f>
        <v>51</v>
      </c>
    </row>
    <row r="150" spans="1:27" s="5" customFormat="1" hidden="1" x14ac:dyDescent="0.25">
      <c r="A150" s="211">
        <v>45995</v>
      </c>
      <c r="B150" s="148">
        <v>81214</v>
      </c>
      <c r="C150" s="10" t="s">
        <v>7767</v>
      </c>
      <c r="D150" s="149">
        <v>45996</v>
      </c>
      <c r="E150" s="11"/>
      <c r="F150" s="10"/>
      <c r="G150" s="32" t="s">
        <v>5233</v>
      </c>
      <c r="H150" s="11"/>
      <c r="I150" s="32" t="s">
        <v>5233</v>
      </c>
      <c r="J150" s="212" t="s">
        <v>1786</v>
      </c>
      <c r="K150" s="21" t="s">
        <v>30</v>
      </c>
      <c r="L150" s="21" t="str">
        <f>VLOOKUP($K150,TONG_SL!$A:$D,2,0)</f>
        <v>Gà muối 500g</v>
      </c>
      <c r="M150" s="11"/>
      <c r="N150" s="21" t="str">
        <f t="shared" si="45"/>
        <v>K-C6</v>
      </c>
      <c r="O150" s="11"/>
      <c r="P150" s="11"/>
      <c r="Q150" s="21" t="str">
        <f>VLOOKUP(K150,TONG_SL!$A:$D,3,0)</f>
        <v>Túi</v>
      </c>
      <c r="R150" s="1">
        <v>5</v>
      </c>
      <c r="S150" s="220"/>
      <c r="T150" s="220">
        <f>VLOOKUP(VLOOKUP(G150,Ma_KH!$A:$R,18,0)&amp;K150,Gia_MB!$A:$F,6,0)</f>
        <v>111058</v>
      </c>
      <c r="U150" s="221">
        <f t="shared" si="46"/>
        <v>555290</v>
      </c>
      <c r="V150" s="220"/>
      <c r="W150" s="222">
        <f t="shared" si="47"/>
        <v>0</v>
      </c>
      <c r="X150" s="223" t="str">
        <f t="shared" si="48"/>
        <v>8</v>
      </c>
      <c r="Y150" s="220"/>
      <c r="Z150" s="221">
        <f t="shared" si="49"/>
        <v>44423.200000000004</v>
      </c>
      <c r="AA150" s="5">
        <f>VLOOKUP(G150,Ma_KH!$A:$R,14,0)</f>
        <v>51</v>
      </c>
    </row>
    <row r="151" spans="1:27" s="5" customFormat="1" hidden="1" x14ac:dyDescent="0.25">
      <c r="A151" s="211">
        <v>45995</v>
      </c>
      <c r="B151" s="148">
        <v>2370158</v>
      </c>
      <c r="C151" s="10" t="s">
        <v>7767</v>
      </c>
      <c r="D151" s="149">
        <v>45996</v>
      </c>
      <c r="E151" s="11"/>
      <c r="F151" s="10"/>
      <c r="G151" s="32" t="s">
        <v>7632</v>
      </c>
      <c r="H151" s="11"/>
      <c r="I151" s="32" t="s">
        <v>7632</v>
      </c>
      <c r="J151" s="212" t="s">
        <v>1786</v>
      </c>
      <c r="K151" s="21" t="s">
        <v>553</v>
      </c>
      <c r="L151" s="21" t="str">
        <f>VLOOKUP($K151,TONG_SL!$A:$D,2,0)</f>
        <v>Gà muối hun khói 300g</v>
      </c>
      <c r="M151" s="11"/>
      <c r="N151" s="21" t="str">
        <f t="shared" si="45"/>
        <v>K-C6</v>
      </c>
      <c r="O151" s="11"/>
      <c r="P151" s="11"/>
      <c r="Q151" s="21" t="str">
        <f>VLOOKUP(K151,TONG_SL!$A:$D,3,0)</f>
        <v>Túi</v>
      </c>
      <c r="R151" s="1">
        <v>20</v>
      </c>
      <c r="S151" s="220"/>
      <c r="T151" s="220">
        <f>VLOOKUP(VLOOKUP(G151,Ma_KH!$A:$R,18,0)&amp;K151,Gia_MB!$A:$F,6,0)</f>
        <v>66500</v>
      </c>
      <c r="U151" s="221">
        <f t="shared" si="46"/>
        <v>1330000</v>
      </c>
      <c r="V151" s="220"/>
      <c r="W151" s="222">
        <f t="shared" si="47"/>
        <v>0</v>
      </c>
      <c r="X151" s="223" t="str">
        <f t="shared" si="48"/>
        <v>8</v>
      </c>
      <c r="Y151" s="220"/>
      <c r="Z151" s="221">
        <f t="shared" si="49"/>
        <v>106400</v>
      </c>
      <c r="AA151" s="5">
        <f>VLOOKUP(G151,Ma_KH!$A:$R,14,0)</f>
        <v>0</v>
      </c>
    </row>
    <row r="152" spans="1:27" s="5" customFormat="1" hidden="1" x14ac:dyDescent="0.25">
      <c r="A152" s="211">
        <v>45995</v>
      </c>
      <c r="B152" s="148">
        <v>2370158</v>
      </c>
      <c r="C152" s="10" t="s">
        <v>7767</v>
      </c>
      <c r="D152" s="149">
        <v>45996</v>
      </c>
      <c r="E152" s="11"/>
      <c r="F152" s="10"/>
      <c r="G152" s="32" t="s">
        <v>7632</v>
      </c>
      <c r="H152" s="11"/>
      <c r="I152" s="32" t="s">
        <v>7632</v>
      </c>
      <c r="J152" s="212" t="s">
        <v>1786</v>
      </c>
      <c r="K152" s="21" t="s">
        <v>551</v>
      </c>
      <c r="L152" s="21" t="str">
        <f>VLOOKUP($K152,TONG_SL!$A:$D,2,0)</f>
        <v>Chân giò heo muối 100g</v>
      </c>
      <c r="M152" s="11"/>
      <c r="N152" s="21" t="str">
        <f t="shared" si="45"/>
        <v>K-C6</v>
      </c>
      <c r="O152" s="11"/>
      <c r="P152" s="11"/>
      <c r="Q152" s="21" t="str">
        <f>VLOOKUP(K152,TONG_SL!$A:$D,3,0)</f>
        <v>Gói</v>
      </c>
      <c r="R152" s="1">
        <v>24</v>
      </c>
      <c r="S152" s="220"/>
      <c r="T152" s="220">
        <f>VLOOKUP(VLOOKUP(G152,Ma_KH!$A:$R,18,0)&amp;K152,Gia_MB!$A:$F,6,0)</f>
        <v>24549</v>
      </c>
      <c r="U152" s="221">
        <f t="shared" si="46"/>
        <v>589176</v>
      </c>
      <c r="V152" s="220"/>
      <c r="W152" s="222">
        <f t="shared" si="47"/>
        <v>0</v>
      </c>
      <c r="X152" s="223" t="str">
        <f t="shared" si="48"/>
        <v>8</v>
      </c>
      <c r="Y152" s="220"/>
      <c r="Z152" s="221">
        <f t="shared" si="49"/>
        <v>47134.080000000002</v>
      </c>
      <c r="AA152" s="5">
        <f>VLOOKUP(G152,Ma_KH!$A:$R,14,0)</f>
        <v>0</v>
      </c>
    </row>
    <row r="153" spans="1:27" s="5" customFormat="1" hidden="1" x14ac:dyDescent="0.25">
      <c r="A153" s="211">
        <v>45995</v>
      </c>
      <c r="B153" s="148">
        <v>2370158</v>
      </c>
      <c r="C153" s="10" t="s">
        <v>7767</v>
      </c>
      <c r="D153" s="149">
        <v>45996</v>
      </c>
      <c r="E153" s="11"/>
      <c r="F153" s="10"/>
      <c r="G153" s="32" t="s">
        <v>7632</v>
      </c>
      <c r="H153" s="11"/>
      <c r="I153" s="32" t="s">
        <v>7632</v>
      </c>
      <c r="J153" s="212" t="s">
        <v>1786</v>
      </c>
      <c r="K153" s="21" t="s">
        <v>565</v>
      </c>
      <c r="L153" s="21" t="str">
        <f>VLOOKUP($K153,TONG_SL!$A:$D,2,0)</f>
        <v>Tai heo sốt thái 150g</v>
      </c>
      <c r="M153" s="11"/>
      <c r="N153" s="21" t="str">
        <f t="shared" si="45"/>
        <v>K-C6</v>
      </c>
      <c r="O153" s="11"/>
      <c r="P153" s="11"/>
      <c r="Q153" s="21" t="str">
        <f>VLOOKUP(K153,TONG_SL!$A:$D,3,0)</f>
        <v>Túi</v>
      </c>
      <c r="R153" s="1">
        <v>22</v>
      </c>
      <c r="S153" s="220"/>
      <c r="T153" s="220">
        <f>VLOOKUP(VLOOKUP(G153,Ma_KH!$A:$R,18,0)&amp;K153,Gia_MB!$A:$F,6,0)</f>
        <v>21667</v>
      </c>
      <c r="U153" s="221">
        <f t="shared" si="46"/>
        <v>476674</v>
      </c>
      <c r="V153" s="220"/>
      <c r="W153" s="222">
        <f t="shared" si="47"/>
        <v>0</v>
      </c>
      <c r="X153" s="223" t="str">
        <f t="shared" si="48"/>
        <v>8</v>
      </c>
      <c r="Y153" s="220"/>
      <c r="Z153" s="221">
        <f t="shared" si="49"/>
        <v>38133.919999999998</v>
      </c>
      <c r="AA153" s="5">
        <f>VLOOKUP(G153,Ma_KH!$A:$R,14,0)</f>
        <v>0</v>
      </c>
    </row>
    <row r="154" spans="1:27" s="5" customFormat="1" hidden="1" x14ac:dyDescent="0.25">
      <c r="A154" s="211">
        <v>45995</v>
      </c>
      <c r="B154" s="148">
        <v>2370158</v>
      </c>
      <c r="C154" s="10" t="s">
        <v>7767</v>
      </c>
      <c r="D154" s="149">
        <v>45996</v>
      </c>
      <c r="E154" s="11"/>
      <c r="F154" s="10"/>
      <c r="G154" s="32" t="s">
        <v>7632</v>
      </c>
      <c r="H154" s="11"/>
      <c r="I154" s="32" t="s">
        <v>7632</v>
      </c>
      <c r="J154" s="212" t="s">
        <v>1786</v>
      </c>
      <c r="K154" s="21" t="s">
        <v>27</v>
      </c>
      <c r="L154" s="21" t="str">
        <f>VLOOKUP($K154,TONG_SL!$A:$D,2,0)</f>
        <v>Chân giò heo muối 300g</v>
      </c>
      <c r="M154" s="11"/>
      <c r="N154" s="21" t="str">
        <f t="shared" si="45"/>
        <v>K-C6</v>
      </c>
      <c r="O154" s="11"/>
      <c r="P154" s="11"/>
      <c r="Q154" s="21" t="str">
        <f>VLOOKUP(K154,TONG_SL!$A:$D,3,0)</f>
        <v>Túi</v>
      </c>
      <c r="R154" s="1">
        <v>8</v>
      </c>
      <c r="S154" s="220"/>
      <c r="T154" s="220">
        <f>VLOOKUP(VLOOKUP(G154,Ma_KH!$A:$R,18,0)&amp;K154,Gia_MB!$A:$F,6,0)</f>
        <v>73431</v>
      </c>
      <c r="U154" s="221">
        <f t="shared" si="46"/>
        <v>587448</v>
      </c>
      <c r="V154" s="220"/>
      <c r="W154" s="222">
        <f t="shared" si="47"/>
        <v>0</v>
      </c>
      <c r="X154" s="223" t="str">
        <f t="shared" si="48"/>
        <v>8</v>
      </c>
      <c r="Y154" s="220"/>
      <c r="Z154" s="221">
        <f t="shared" si="49"/>
        <v>46995.840000000004</v>
      </c>
      <c r="AA154" s="5">
        <f>VLOOKUP(G154,Ma_KH!$A:$R,14,0)</f>
        <v>0</v>
      </c>
    </row>
    <row r="155" spans="1:27" s="5" customFormat="1" hidden="1" x14ac:dyDescent="0.25">
      <c r="A155" s="211">
        <v>45995</v>
      </c>
      <c r="B155" s="148">
        <v>2370158</v>
      </c>
      <c r="C155" s="10" t="s">
        <v>7767</v>
      </c>
      <c r="D155" s="149">
        <v>45996</v>
      </c>
      <c r="E155" s="11"/>
      <c r="F155" s="10"/>
      <c r="G155" s="32" t="s">
        <v>7632</v>
      </c>
      <c r="H155" s="11"/>
      <c r="I155" s="32" t="s">
        <v>7632</v>
      </c>
      <c r="J155" s="212" t="s">
        <v>1786</v>
      </c>
      <c r="K155" s="21" t="s">
        <v>32</v>
      </c>
      <c r="L155" s="21" t="str">
        <f>VLOOKUP($K155,TONG_SL!$A:$D,2,0)</f>
        <v>Giò Tai Lưỡi Xào 250g</v>
      </c>
      <c r="M155" s="11"/>
      <c r="N155" s="21" t="str">
        <f t="shared" si="45"/>
        <v>K-C6</v>
      </c>
      <c r="O155" s="11"/>
      <c r="P155" s="11"/>
      <c r="Q155" s="21" t="str">
        <f>VLOOKUP(K155,TONG_SL!$A:$D,3,0)</f>
        <v>Túi</v>
      </c>
      <c r="R155" s="1">
        <v>8</v>
      </c>
      <c r="S155" s="220"/>
      <c r="T155" s="220">
        <f>VLOOKUP(VLOOKUP(G155,Ma_KH!$A:$R,18,0)&amp;K155,Gia_MB!$A:$F,6,0)</f>
        <v>50182</v>
      </c>
      <c r="U155" s="221">
        <f t="shared" si="46"/>
        <v>401456</v>
      </c>
      <c r="V155" s="220"/>
      <c r="W155" s="222">
        <f t="shared" si="47"/>
        <v>0</v>
      </c>
      <c r="X155" s="223" t="str">
        <f t="shared" si="48"/>
        <v>8</v>
      </c>
      <c r="Y155" s="220"/>
      <c r="Z155" s="221">
        <f t="shared" si="49"/>
        <v>32116.48</v>
      </c>
      <c r="AA155" s="5">
        <f>VLOOKUP(G155,Ma_KH!$A:$R,14,0)</f>
        <v>0</v>
      </c>
    </row>
    <row r="156" spans="1:27" s="5" customFormat="1" hidden="1" x14ac:dyDescent="0.25">
      <c r="A156" s="211">
        <v>45993</v>
      </c>
      <c r="B156" s="148">
        <v>80212</v>
      </c>
      <c r="C156" s="10" t="s">
        <v>7767</v>
      </c>
      <c r="D156" s="149">
        <v>45996</v>
      </c>
      <c r="E156" s="11"/>
      <c r="F156" s="10"/>
      <c r="G156" s="32" t="s">
        <v>4514</v>
      </c>
      <c r="H156" s="11"/>
      <c r="I156" s="213" t="s">
        <v>826</v>
      </c>
      <c r="J156" s="212" t="s">
        <v>1788</v>
      </c>
      <c r="K156" s="21" t="s">
        <v>542</v>
      </c>
      <c r="L156" s="21" t="str">
        <f>VLOOKUP($K156,TONG_SL!$A:$D,2,0)</f>
        <v>Chân giò heo muối 500g</v>
      </c>
      <c r="M156" s="11"/>
      <c r="N156" s="21" t="str">
        <f t="shared" si="45"/>
        <v>K-C6</v>
      </c>
      <c r="O156" s="11"/>
      <c r="P156" s="11"/>
      <c r="Q156" s="21" t="str">
        <f>VLOOKUP(K156,TONG_SL!$A:$D,3,0)</f>
        <v>Túi</v>
      </c>
      <c r="R156" s="1">
        <v>5</v>
      </c>
      <c r="S156" s="220"/>
      <c r="T156" s="220">
        <f>VLOOKUP(VLOOKUP(G156,Ma_KH!$A:$R,18,0)&amp;K156,Gia_MB!$A:$F,6,0)</f>
        <v>119066</v>
      </c>
      <c r="U156" s="221">
        <f t="shared" si="46"/>
        <v>595330</v>
      </c>
      <c r="V156" s="220"/>
      <c r="W156" s="222">
        <f t="shared" si="47"/>
        <v>0</v>
      </c>
      <c r="X156" s="223" t="str">
        <f t="shared" si="48"/>
        <v>8</v>
      </c>
      <c r="Y156" s="220"/>
      <c r="Z156" s="221">
        <f t="shared" si="49"/>
        <v>47626.400000000001</v>
      </c>
      <c r="AA156" s="5">
        <f>VLOOKUP(G156,Ma_KH!$A:$R,14,0)</f>
        <v>59</v>
      </c>
    </row>
    <row r="157" spans="1:27" s="5" customFormat="1" hidden="1" x14ac:dyDescent="0.25">
      <c r="A157" s="211">
        <v>45993</v>
      </c>
      <c r="B157" s="148">
        <v>80212</v>
      </c>
      <c r="C157" s="10" t="s">
        <v>7767</v>
      </c>
      <c r="D157" s="149">
        <v>45996</v>
      </c>
      <c r="E157" s="11"/>
      <c r="F157" s="10"/>
      <c r="G157" s="32" t="s">
        <v>4514</v>
      </c>
      <c r="H157" s="11"/>
      <c r="I157" s="213" t="s">
        <v>826</v>
      </c>
      <c r="J157" s="212" t="s">
        <v>1788</v>
      </c>
      <c r="K157" s="21" t="s">
        <v>548</v>
      </c>
      <c r="L157" s="21" t="str">
        <f>VLOOKUP($K157,TONG_SL!$A:$D,2,0)</f>
        <v>Tai heo muối 400g</v>
      </c>
      <c r="M157" s="11"/>
      <c r="N157" s="21" t="str">
        <f t="shared" si="45"/>
        <v>K-C6</v>
      </c>
      <c r="O157" s="11"/>
      <c r="P157" s="11"/>
      <c r="Q157" s="21" t="str">
        <f>VLOOKUP(K157,TONG_SL!$A:$D,3,0)</f>
        <v>Túi</v>
      </c>
      <c r="R157" s="1">
        <v>10</v>
      </c>
      <c r="S157" s="220"/>
      <c r="T157" s="220">
        <f>VLOOKUP(VLOOKUP(G157,Ma_KH!$A:$R,18,0)&amp;K157,Gia_MB!$A:$F,6,0)</f>
        <v>107205</v>
      </c>
      <c r="U157" s="221">
        <f t="shared" si="46"/>
        <v>1072050</v>
      </c>
      <c r="V157" s="220"/>
      <c r="W157" s="222">
        <f t="shared" si="47"/>
        <v>0</v>
      </c>
      <c r="X157" s="223" t="str">
        <f t="shared" si="48"/>
        <v>8</v>
      </c>
      <c r="Y157" s="220"/>
      <c r="Z157" s="221">
        <f t="shared" si="49"/>
        <v>85764</v>
      </c>
      <c r="AA157" s="5">
        <f>VLOOKUP(G157,Ma_KH!$A:$R,14,0)</f>
        <v>59</v>
      </c>
    </row>
    <row r="158" spans="1:27" s="5" customFormat="1" hidden="1" x14ac:dyDescent="0.25">
      <c r="A158" s="211">
        <v>45993</v>
      </c>
      <c r="B158" s="148">
        <v>80212</v>
      </c>
      <c r="C158" s="10" t="s">
        <v>7767</v>
      </c>
      <c r="D158" s="149">
        <v>45996</v>
      </c>
      <c r="E158" s="11"/>
      <c r="F158" s="10"/>
      <c r="G158" s="32" t="s">
        <v>4514</v>
      </c>
      <c r="H158" s="11"/>
      <c r="I158" s="213" t="s">
        <v>826</v>
      </c>
      <c r="J158" s="212" t="s">
        <v>1788</v>
      </c>
      <c r="K158" s="21" t="s">
        <v>30</v>
      </c>
      <c r="L158" s="21" t="str">
        <f>VLOOKUP($K158,TONG_SL!$A:$D,2,0)</f>
        <v>Gà muối 500g</v>
      </c>
      <c r="M158" s="11"/>
      <c r="N158" s="21" t="str">
        <f t="shared" si="45"/>
        <v>K-C6</v>
      </c>
      <c r="O158" s="11"/>
      <c r="P158" s="11"/>
      <c r="Q158" s="21" t="str">
        <f>VLOOKUP(K158,TONG_SL!$A:$D,3,0)</f>
        <v>Túi</v>
      </c>
      <c r="R158" s="1">
        <v>5</v>
      </c>
      <c r="S158" s="220"/>
      <c r="T158" s="220">
        <f>VLOOKUP(VLOOKUP(G158,Ma_KH!$A:$R,18,0)&amp;K158,Gia_MB!$A:$F,6,0)</f>
        <v>111058</v>
      </c>
      <c r="U158" s="221">
        <f t="shared" si="46"/>
        <v>555290</v>
      </c>
      <c r="V158" s="220"/>
      <c r="W158" s="222">
        <f t="shared" si="47"/>
        <v>0</v>
      </c>
      <c r="X158" s="223" t="str">
        <f t="shared" si="48"/>
        <v>8</v>
      </c>
      <c r="Y158" s="220"/>
      <c r="Z158" s="221">
        <f t="shared" si="49"/>
        <v>44423.200000000004</v>
      </c>
      <c r="AA158" s="5">
        <f>VLOOKUP(G158,Ma_KH!$A:$R,14,0)</f>
        <v>59</v>
      </c>
    </row>
    <row r="159" spans="1:27" s="5" customFormat="1" hidden="1" x14ac:dyDescent="0.25">
      <c r="A159" s="211">
        <v>45995</v>
      </c>
      <c r="B159" s="148">
        <v>81212</v>
      </c>
      <c r="C159" s="10" t="s">
        <v>7767</v>
      </c>
      <c r="D159" s="149">
        <v>45996</v>
      </c>
      <c r="E159" s="11"/>
      <c r="F159" s="10"/>
      <c r="G159" s="32" t="s">
        <v>5006</v>
      </c>
      <c r="H159" s="11"/>
      <c r="I159" s="32" t="s">
        <v>5006</v>
      </c>
      <c r="J159" s="212" t="s">
        <v>1786</v>
      </c>
      <c r="K159" s="21" t="s">
        <v>37</v>
      </c>
      <c r="L159" s="21" t="str">
        <f>VLOOKUP($K159,TONG_SL!$A:$D,2,0)</f>
        <v>Chả cốm 300g</v>
      </c>
      <c r="M159" s="11"/>
      <c r="N159" s="21" t="str">
        <f t="shared" ref="N159:N170" si="50">IF($B159&lt;&gt;"","K-C6","")</f>
        <v>K-C6</v>
      </c>
      <c r="O159" s="11"/>
      <c r="P159" s="11"/>
      <c r="Q159" s="21" t="str">
        <f>VLOOKUP(K159,TONG_SL!$A:$D,3,0)</f>
        <v>Túi</v>
      </c>
      <c r="R159" s="1">
        <v>3</v>
      </c>
      <c r="S159" s="220"/>
      <c r="T159" s="220">
        <f>VLOOKUP(VLOOKUP(G159,Ma_KH!$A:$R,18,0)&amp;K159,Gia_MB!$A:$F,6,0)</f>
        <v>74250</v>
      </c>
      <c r="U159" s="221">
        <f t="shared" ref="U159:U170" si="51">T159*R159</f>
        <v>222750</v>
      </c>
      <c r="V159" s="220"/>
      <c r="W159" s="222">
        <f t="shared" ref="W159:W170" si="52">U159*V159</f>
        <v>0</v>
      </c>
      <c r="X159" s="223" t="str">
        <f t="shared" ref="X159:X170" si="53">IF(B159&lt;&gt;"","8","0")</f>
        <v>8</v>
      </c>
      <c r="Y159" s="220"/>
      <c r="Z159" s="221">
        <f t="shared" ref="Z159:Z170" si="54">U159*X159%</f>
        <v>17820</v>
      </c>
      <c r="AA159" s="5">
        <f>VLOOKUP(G159,Ma_KH!$A:$R,14,0)</f>
        <v>51</v>
      </c>
    </row>
    <row r="160" spans="1:27" s="5" customFormat="1" hidden="1" x14ac:dyDescent="0.25">
      <c r="A160" s="211">
        <v>45995</v>
      </c>
      <c r="B160" s="148">
        <v>81212</v>
      </c>
      <c r="C160" s="10" t="s">
        <v>7767</v>
      </c>
      <c r="D160" s="149">
        <v>45996</v>
      </c>
      <c r="E160" s="11"/>
      <c r="F160" s="10"/>
      <c r="G160" s="32" t="s">
        <v>5006</v>
      </c>
      <c r="H160" s="11"/>
      <c r="I160" s="32" t="s">
        <v>5006</v>
      </c>
      <c r="J160" s="212" t="s">
        <v>1786</v>
      </c>
      <c r="K160" s="21" t="s">
        <v>27</v>
      </c>
      <c r="L160" s="21" t="str">
        <f>VLOOKUP($K160,TONG_SL!$A:$D,2,0)</f>
        <v>Chân giò heo muối 300g</v>
      </c>
      <c r="M160" s="11"/>
      <c r="N160" s="21" t="str">
        <f t="shared" si="50"/>
        <v>K-C6</v>
      </c>
      <c r="O160" s="11"/>
      <c r="P160" s="11"/>
      <c r="Q160" s="21" t="str">
        <f>VLOOKUP(K160,TONG_SL!$A:$D,3,0)</f>
        <v>Túi</v>
      </c>
      <c r="R160" s="1">
        <v>5</v>
      </c>
      <c r="S160" s="220"/>
      <c r="T160" s="220">
        <f>VLOOKUP(VLOOKUP(G160,Ma_KH!$A:$R,18,0)&amp;K160,Gia_MB!$A:$F,6,0)</f>
        <v>73431</v>
      </c>
      <c r="U160" s="221">
        <f t="shared" si="51"/>
        <v>367155</v>
      </c>
      <c r="V160" s="220"/>
      <c r="W160" s="222">
        <f t="shared" si="52"/>
        <v>0</v>
      </c>
      <c r="X160" s="223" t="str">
        <f t="shared" si="53"/>
        <v>8</v>
      </c>
      <c r="Y160" s="220"/>
      <c r="Z160" s="221">
        <f t="shared" si="54"/>
        <v>29372.400000000001</v>
      </c>
      <c r="AA160" s="5">
        <f>VLOOKUP(G160,Ma_KH!$A:$R,14,0)</f>
        <v>51</v>
      </c>
    </row>
    <row r="161" spans="1:27" s="5" customFormat="1" hidden="1" x14ac:dyDescent="0.25">
      <c r="A161" s="211">
        <v>45995</v>
      </c>
      <c r="B161" s="148">
        <v>81212</v>
      </c>
      <c r="C161" s="10" t="s">
        <v>7767</v>
      </c>
      <c r="D161" s="149">
        <v>45996</v>
      </c>
      <c r="E161" s="11"/>
      <c r="F161" s="10"/>
      <c r="G161" s="32" t="s">
        <v>5006</v>
      </c>
      <c r="H161" s="11"/>
      <c r="I161" s="32" t="s">
        <v>5006</v>
      </c>
      <c r="J161" s="212" t="s">
        <v>1786</v>
      </c>
      <c r="K161" s="21" t="s">
        <v>32</v>
      </c>
      <c r="L161" s="21" t="str">
        <f>VLOOKUP($K161,TONG_SL!$A:$D,2,0)</f>
        <v>Giò Tai Lưỡi Xào 250g</v>
      </c>
      <c r="M161" s="11"/>
      <c r="N161" s="21" t="str">
        <f t="shared" si="50"/>
        <v>K-C6</v>
      </c>
      <c r="O161" s="11"/>
      <c r="P161" s="11"/>
      <c r="Q161" s="21" t="str">
        <f>VLOOKUP(K161,TONG_SL!$A:$D,3,0)</f>
        <v>Túi</v>
      </c>
      <c r="R161" s="1">
        <v>3</v>
      </c>
      <c r="S161" s="220"/>
      <c r="T161" s="220">
        <f>VLOOKUP(VLOOKUP(G161,Ma_KH!$A:$R,18,0)&amp;K161,Gia_MB!$A:$F,6,0)</f>
        <v>50182</v>
      </c>
      <c r="U161" s="221">
        <f t="shared" si="51"/>
        <v>150546</v>
      </c>
      <c r="V161" s="220"/>
      <c r="W161" s="222">
        <f t="shared" si="52"/>
        <v>0</v>
      </c>
      <c r="X161" s="223" t="str">
        <f t="shared" si="53"/>
        <v>8</v>
      </c>
      <c r="Y161" s="220"/>
      <c r="Z161" s="221">
        <f t="shared" si="54"/>
        <v>12043.68</v>
      </c>
      <c r="AA161" s="5">
        <f>VLOOKUP(G161,Ma_KH!$A:$R,14,0)</f>
        <v>51</v>
      </c>
    </row>
    <row r="162" spans="1:27" s="5" customFormat="1" hidden="1" x14ac:dyDescent="0.25">
      <c r="A162" s="211">
        <v>45995</v>
      </c>
      <c r="B162" s="148">
        <v>81212</v>
      </c>
      <c r="C162" s="10" t="s">
        <v>7767</v>
      </c>
      <c r="D162" s="149">
        <v>45996</v>
      </c>
      <c r="E162" s="11"/>
      <c r="F162" s="10"/>
      <c r="G162" s="32" t="s">
        <v>5006</v>
      </c>
      <c r="H162" s="11"/>
      <c r="I162" s="32" t="s">
        <v>5006</v>
      </c>
      <c r="J162" s="212" t="s">
        <v>1786</v>
      </c>
      <c r="K162" s="21" t="s">
        <v>48</v>
      </c>
      <c r="L162" s="21" t="str">
        <f>VLOOKUP($K162,TONG_SL!$A:$D,2,0)</f>
        <v>Mọc Nấm Hương 250g</v>
      </c>
      <c r="M162" s="11"/>
      <c r="N162" s="21" t="str">
        <f t="shared" si="50"/>
        <v>K-C6</v>
      </c>
      <c r="O162" s="11"/>
      <c r="P162" s="11"/>
      <c r="Q162" s="21" t="str">
        <f>VLOOKUP(K162,TONG_SL!$A:$D,3,0)</f>
        <v>Túi</v>
      </c>
      <c r="R162" s="1">
        <v>3</v>
      </c>
      <c r="S162" s="220"/>
      <c r="T162" s="220">
        <f>VLOOKUP(VLOOKUP(G162,Ma_KH!$A:$R,18,0)&amp;K162,Gia_MB!$A:$F,6,0)</f>
        <v>46000</v>
      </c>
      <c r="U162" s="221">
        <f t="shared" si="51"/>
        <v>138000</v>
      </c>
      <c r="V162" s="220"/>
      <c r="W162" s="222">
        <f t="shared" si="52"/>
        <v>0</v>
      </c>
      <c r="X162" s="223" t="str">
        <f t="shared" si="53"/>
        <v>8</v>
      </c>
      <c r="Y162" s="220"/>
      <c r="Z162" s="221">
        <f t="shared" si="54"/>
        <v>11040</v>
      </c>
      <c r="AA162" s="5">
        <f>VLOOKUP(G162,Ma_KH!$A:$R,14,0)</f>
        <v>51</v>
      </c>
    </row>
    <row r="163" spans="1:27" s="5" customFormat="1" hidden="1" x14ac:dyDescent="0.25">
      <c r="A163" s="211">
        <v>45995</v>
      </c>
      <c r="B163" s="148">
        <v>81202</v>
      </c>
      <c r="C163" s="10" t="s">
        <v>7767</v>
      </c>
      <c r="D163" s="149">
        <v>45996</v>
      </c>
      <c r="E163" s="11"/>
      <c r="F163" s="10"/>
      <c r="G163" s="32" t="s">
        <v>5095</v>
      </c>
      <c r="H163" s="11"/>
      <c r="I163" s="32" t="s">
        <v>5095</v>
      </c>
      <c r="J163" s="212" t="s">
        <v>1786</v>
      </c>
      <c r="K163" s="21" t="s">
        <v>39</v>
      </c>
      <c r="L163" s="21" t="str">
        <f>VLOOKUP($K163,TONG_SL!$A:$D,2,0)</f>
        <v>Chả nướng 300g</v>
      </c>
      <c r="M163" s="11"/>
      <c r="N163" s="21" t="str">
        <f t="shared" si="50"/>
        <v>K-C6</v>
      </c>
      <c r="O163" s="11"/>
      <c r="P163" s="11"/>
      <c r="Q163" s="21" t="str">
        <f>VLOOKUP(K163,TONG_SL!$A:$D,3,0)</f>
        <v>Túi</v>
      </c>
      <c r="R163" s="1">
        <v>3</v>
      </c>
      <c r="S163" s="220"/>
      <c r="T163" s="220">
        <f>VLOOKUP(VLOOKUP(G163,Ma_KH!$A:$R,18,0)&amp;K163,Gia_MB!$A:$F,6,0)</f>
        <v>70950</v>
      </c>
      <c r="U163" s="221">
        <f t="shared" si="51"/>
        <v>212850</v>
      </c>
      <c r="V163" s="220"/>
      <c r="W163" s="222">
        <f t="shared" si="52"/>
        <v>0</v>
      </c>
      <c r="X163" s="223" t="str">
        <f t="shared" si="53"/>
        <v>8</v>
      </c>
      <c r="Y163" s="220"/>
      <c r="Z163" s="221">
        <f t="shared" si="54"/>
        <v>17028</v>
      </c>
      <c r="AA163" s="5">
        <f>VLOOKUP(G163,Ma_KH!$A:$R,14,0)</f>
        <v>51</v>
      </c>
    </row>
    <row r="164" spans="1:27" s="5" customFormat="1" hidden="1" x14ac:dyDescent="0.25">
      <c r="A164" s="211">
        <v>45995</v>
      </c>
      <c r="B164" s="148">
        <v>81202</v>
      </c>
      <c r="C164" s="10" t="s">
        <v>7767</v>
      </c>
      <c r="D164" s="149">
        <v>45996</v>
      </c>
      <c r="E164" s="11"/>
      <c r="F164" s="10"/>
      <c r="G164" s="32" t="s">
        <v>5095</v>
      </c>
      <c r="H164" s="11"/>
      <c r="I164" s="32" t="s">
        <v>5095</v>
      </c>
      <c r="J164" s="212" t="s">
        <v>1786</v>
      </c>
      <c r="K164" s="21" t="s">
        <v>27</v>
      </c>
      <c r="L164" s="21" t="str">
        <f>VLOOKUP($K164,TONG_SL!$A:$D,2,0)</f>
        <v>Chân giò heo muối 300g</v>
      </c>
      <c r="M164" s="11"/>
      <c r="N164" s="21" t="str">
        <f t="shared" si="50"/>
        <v>K-C6</v>
      </c>
      <c r="O164" s="11"/>
      <c r="P164" s="11"/>
      <c r="Q164" s="21" t="str">
        <f>VLOOKUP(K164,TONG_SL!$A:$D,3,0)</f>
        <v>Túi</v>
      </c>
      <c r="R164" s="1">
        <v>7</v>
      </c>
      <c r="S164" s="220"/>
      <c r="T164" s="220">
        <f>VLOOKUP(VLOOKUP(G164,Ma_KH!$A:$R,18,0)&amp;K164,Gia_MB!$A:$F,6,0)</f>
        <v>73431</v>
      </c>
      <c r="U164" s="221">
        <f t="shared" si="51"/>
        <v>514017</v>
      </c>
      <c r="V164" s="220"/>
      <c r="W164" s="222">
        <f t="shared" si="52"/>
        <v>0</v>
      </c>
      <c r="X164" s="223" t="str">
        <f t="shared" si="53"/>
        <v>8</v>
      </c>
      <c r="Y164" s="220"/>
      <c r="Z164" s="221">
        <f t="shared" si="54"/>
        <v>41121.360000000001</v>
      </c>
      <c r="AA164" s="5">
        <f>VLOOKUP(G164,Ma_KH!$A:$R,14,0)</f>
        <v>51</v>
      </c>
    </row>
    <row r="165" spans="1:27" s="5" customFormat="1" hidden="1" x14ac:dyDescent="0.25">
      <c r="A165" s="211">
        <v>45995</v>
      </c>
      <c r="B165" s="148">
        <v>81202</v>
      </c>
      <c r="C165" s="10" t="s">
        <v>7767</v>
      </c>
      <c r="D165" s="149">
        <v>45996</v>
      </c>
      <c r="E165" s="11"/>
      <c r="F165" s="10"/>
      <c r="G165" s="32" t="s">
        <v>5095</v>
      </c>
      <c r="H165" s="11"/>
      <c r="I165" s="32" t="s">
        <v>5095</v>
      </c>
      <c r="J165" s="212" t="s">
        <v>1786</v>
      </c>
      <c r="K165" s="21" t="s">
        <v>48</v>
      </c>
      <c r="L165" s="21" t="str">
        <f>VLOOKUP($K165,TONG_SL!$A:$D,2,0)</f>
        <v>Mọc Nấm Hương 250g</v>
      </c>
      <c r="M165" s="11"/>
      <c r="N165" s="21" t="str">
        <f t="shared" si="50"/>
        <v>K-C6</v>
      </c>
      <c r="O165" s="11"/>
      <c r="P165" s="11"/>
      <c r="Q165" s="21" t="str">
        <f>VLOOKUP(K165,TONG_SL!$A:$D,3,0)</f>
        <v>Túi</v>
      </c>
      <c r="R165" s="1">
        <v>5</v>
      </c>
      <c r="S165" s="220"/>
      <c r="T165" s="220">
        <f>VLOOKUP(VLOOKUP(G165,Ma_KH!$A:$R,18,0)&amp;K165,Gia_MB!$A:$F,6,0)</f>
        <v>46000</v>
      </c>
      <c r="U165" s="221">
        <f t="shared" si="51"/>
        <v>230000</v>
      </c>
      <c r="V165" s="220"/>
      <c r="W165" s="222">
        <f t="shared" si="52"/>
        <v>0</v>
      </c>
      <c r="X165" s="223" t="str">
        <f t="shared" si="53"/>
        <v>8</v>
      </c>
      <c r="Y165" s="220"/>
      <c r="Z165" s="221">
        <f t="shared" si="54"/>
        <v>18400</v>
      </c>
      <c r="AA165" s="5">
        <f>VLOOKUP(G165,Ma_KH!$A:$R,14,0)</f>
        <v>51</v>
      </c>
    </row>
    <row r="166" spans="1:27" s="5" customFormat="1" hidden="1" x14ac:dyDescent="0.25">
      <c r="A166" s="211">
        <v>45995</v>
      </c>
      <c r="B166" s="148">
        <v>81204</v>
      </c>
      <c r="C166" s="10" t="s">
        <v>7767</v>
      </c>
      <c r="D166" s="149">
        <v>45996</v>
      </c>
      <c r="E166" s="11"/>
      <c r="F166" s="10"/>
      <c r="G166" s="32" t="s">
        <v>5034</v>
      </c>
      <c r="H166" s="11"/>
      <c r="I166" s="32" t="s">
        <v>5034</v>
      </c>
      <c r="J166" s="212" t="s">
        <v>1786</v>
      </c>
      <c r="K166" s="21" t="s">
        <v>37</v>
      </c>
      <c r="L166" s="21" t="str">
        <f>VLOOKUP($K166,TONG_SL!$A:$D,2,0)</f>
        <v>Chả cốm 300g</v>
      </c>
      <c r="M166" s="11"/>
      <c r="N166" s="21" t="str">
        <f t="shared" si="50"/>
        <v>K-C6</v>
      </c>
      <c r="O166" s="11"/>
      <c r="P166" s="11"/>
      <c r="Q166" s="21" t="str">
        <f>VLOOKUP(K166,TONG_SL!$A:$D,3,0)</f>
        <v>Túi</v>
      </c>
      <c r="R166" s="1">
        <v>3</v>
      </c>
      <c r="S166" s="220"/>
      <c r="T166" s="220">
        <f>VLOOKUP(VLOOKUP(G166,Ma_KH!$A:$R,18,0)&amp;K166,Gia_MB!$A:$F,6,0)</f>
        <v>74250</v>
      </c>
      <c r="U166" s="221">
        <f t="shared" si="51"/>
        <v>222750</v>
      </c>
      <c r="V166" s="220"/>
      <c r="W166" s="222">
        <f t="shared" si="52"/>
        <v>0</v>
      </c>
      <c r="X166" s="223" t="str">
        <f t="shared" si="53"/>
        <v>8</v>
      </c>
      <c r="Y166" s="220"/>
      <c r="Z166" s="221">
        <f t="shared" si="54"/>
        <v>17820</v>
      </c>
      <c r="AA166" s="5">
        <f>VLOOKUP(G166,Ma_KH!$A:$R,14,0)</f>
        <v>51</v>
      </c>
    </row>
    <row r="167" spans="1:27" s="5" customFormat="1" hidden="1" x14ac:dyDescent="0.25">
      <c r="A167" s="211">
        <v>45995</v>
      </c>
      <c r="B167" s="148">
        <v>81204</v>
      </c>
      <c r="C167" s="10" t="s">
        <v>7767</v>
      </c>
      <c r="D167" s="149">
        <v>45996</v>
      </c>
      <c r="E167" s="11"/>
      <c r="F167" s="10"/>
      <c r="G167" s="32" t="s">
        <v>5034</v>
      </c>
      <c r="H167" s="11"/>
      <c r="I167" s="32" t="s">
        <v>5034</v>
      </c>
      <c r="J167" s="212" t="s">
        <v>1786</v>
      </c>
      <c r="K167" s="21" t="s">
        <v>39</v>
      </c>
      <c r="L167" s="21" t="str">
        <f>VLOOKUP($K167,TONG_SL!$A:$D,2,0)</f>
        <v>Chả nướng 300g</v>
      </c>
      <c r="M167" s="11"/>
      <c r="N167" s="21" t="str">
        <f t="shared" si="50"/>
        <v>K-C6</v>
      </c>
      <c r="O167" s="11"/>
      <c r="P167" s="11"/>
      <c r="Q167" s="21" t="str">
        <f>VLOOKUP(K167,TONG_SL!$A:$D,3,0)</f>
        <v>Túi</v>
      </c>
      <c r="R167" s="1">
        <v>3</v>
      </c>
      <c r="S167" s="220"/>
      <c r="T167" s="220">
        <f>VLOOKUP(VLOOKUP(G167,Ma_KH!$A:$R,18,0)&amp;K167,Gia_MB!$A:$F,6,0)</f>
        <v>70950</v>
      </c>
      <c r="U167" s="221">
        <f t="shared" si="51"/>
        <v>212850</v>
      </c>
      <c r="V167" s="220"/>
      <c r="W167" s="222">
        <f t="shared" si="52"/>
        <v>0</v>
      </c>
      <c r="X167" s="223" t="str">
        <f t="shared" si="53"/>
        <v>8</v>
      </c>
      <c r="Y167" s="220"/>
      <c r="Z167" s="221">
        <f t="shared" si="54"/>
        <v>17028</v>
      </c>
      <c r="AA167" s="5">
        <f>VLOOKUP(G167,Ma_KH!$A:$R,14,0)</f>
        <v>51</v>
      </c>
    </row>
    <row r="168" spans="1:27" s="5" customFormat="1" hidden="1" x14ac:dyDescent="0.25">
      <c r="A168" s="211">
        <v>45995</v>
      </c>
      <c r="B168" s="148">
        <v>81204</v>
      </c>
      <c r="C168" s="10" t="s">
        <v>7767</v>
      </c>
      <c r="D168" s="149">
        <v>45996</v>
      </c>
      <c r="E168" s="11"/>
      <c r="F168" s="10"/>
      <c r="G168" s="32" t="s">
        <v>5034</v>
      </c>
      <c r="H168" s="11"/>
      <c r="I168" s="32" t="s">
        <v>5034</v>
      </c>
      <c r="J168" s="212" t="s">
        <v>1786</v>
      </c>
      <c r="K168" s="21" t="s">
        <v>27</v>
      </c>
      <c r="L168" s="21" t="str">
        <f>VLOOKUP($K168,TONG_SL!$A:$D,2,0)</f>
        <v>Chân giò heo muối 300g</v>
      </c>
      <c r="M168" s="11"/>
      <c r="N168" s="21" t="str">
        <f t="shared" si="50"/>
        <v>K-C6</v>
      </c>
      <c r="O168" s="11"/>
      <c r="P168" s="11"/>
      <c r="Q168" s="21" t="str">
        <f>VLOOKUP(K168,TONG_SL!$A:$D,3,0)</f>
        <v>Túi</v>
      </c>
      <c r="R168" s="1">
        <v>5</v>
      </c>
      <c r="S168" s="220"/>
      <c r="T168" s="220">
        <f>VLOOKUP(VLOOKUP(G168,Ma_KH!$A:$R,18,0)&amp;K168,Gia_MB!$A:$F,6,0)</f>
        <v>73431</v>
      </c>
      <c r="U168" s="221">
        <f t="shared" si="51"/>
        <v>367155</v>
      </c>
      <c r="V168" s="220"/>
      <c r="W168" s="222">
        <f t="shared" si="52"/>
        <v>0</v>
      </c>
      <c r="X168" s="223" t="str">
        <f t="shared" si="53"/>
        <v>8</v>
      </c>
      <c r="Y168" s="220"/>
      <c r="Z168" s="221">
        <f t="shared" si="54"/>
        <v>29372.400000000001</v>
      </c>
      <c r="AA168" s="5">
        <f>VLOOKUP(G168,Ma_KH!$A:$R,14,0)</f>
        <v>51</v>
      </c>
    </row>
    <row r="169" spans="1:27" s="5" customFormat="1" hidden="1" x14ac:dyDescent="0.25">
      <c r="A169" s="211">
        <v>45995</v>
      </c>
      <c r="B169" s="148">
        <v>81204</v>
      </c>
      <c r="C169" s="10" t="s">
        <v>7767</v>
      </c>
      <c r="D169" s="149">
        <v>45996</v>
      </c>
      <c r="E169" s="11"/>
      <c r="F169" s="10"/>
      <c r="G169" s="32" t="s">
        <v>5034</v>
      </c>
      <c r="H169" s="11"/>
      <c r="I169" s="32" t="s">
        <v>5034</v>
      </c>
      <c r="J169" s="212" t="s">
        <v>1786</v>
      </c>
      <c r="K169" s="21" t="s">
        <v>32</v>
      </c>
      <c r="L169" s="21" t="str">
        <f>VLOOKUP($K169,TONG_SL!$A:$D,2,0)</f>
        <v>Giò Tai Lưỡi Xào 250g</v>
      </c>
      <c r="M169" s="11"/>
      <c r="N169" s="21" t="str">
        <f t="shared" si="50"/>
        <v>K-C6</v>
      </c>
      <c r="O169" s="11"/>
      <c r="P169" s="11"/>
      <c r="Q169" s="21" t="str">
        <f>VLOOKUP(K169,TONG_SL!$A:$D,3,0)</f>
        <v>Túi</v>
      </c>
      <c r="R169" s="1">
        <v>3</v>
      </c>
      <c r="S169" s="220"/>
      <c r="T169" s="220">
        <f>VLOOKUP(VLOOKUP(G169,Ma_KH!$A:$R,18,0)&amp;K169,Gia_MB!$A:$F,6,0)</f>
        <v>50182</v>
      </c>
      <c r="U169" s="221">
        <f t="shared" si="51"/>
        <v>150546</v>
      </c>
      <c r="V169" s="220"/>
      <c r="W169" s="222">
        <f t="shared" si="52"/>
        <v>0</v>
      </c>
      <c r="X169" s="223" t="str">
        <f t="shared" si="53"/>
        <v>8</v>
      </c>
      <c r="Y169" s="220"/>
      <c r="Z169" s="221">
        <f t="shared" si="54"/>
        <v>12043.68</v>
      </c>
      <c r="AA169" s="5">
        <f>VLOOKUP(G169,Ma_KH!$A:$R,14,0)</f>
        <v>51</v>
      </c>
    </row>
    <row r="170" spans="1:27" s="5" customFormat="1" hidden="1" x14ac:dyDescent="0.25">
      <c r="A170" s="211">
        <v>45995</v>
      </c>
      <c r="B170" s="148">
        <v>81204</v>
      </c>
      <c r="C170" s="10" t="s">
        <v>7767</v>
      </c>
      <c r="D170" s="149">
        <v>45996</v>
      </c>
      <c r="E170" s="11"/>
      <c r="F170" s="10"/>
      <c r="G170" s="32" t="s">
        <v>5034</v>
      </c>
      <c r="H170" s="11"/>
      <c r="I170" s="32" t="s">
        <v>5034</v>
      </c>
      <c r="J170" s="212" t="s">
        <v>1786</v>
      </c>
      <c r="K170" s="21" t="s">
        <v>48</v>
      </c>
      <c r="L170" s="21" t="str">
        <f>VLOOKUP($K170,TONG_SL!$A:$D,2,0)</f>
        <v>Mọc Nấm Hương 250g</v>
      </c>
      <c r="M170" s="11"/>
      <c r="N170" s="21" t="str">
        <f t="shared" si="50"/>
        <v>K-C6</v>
      </c>
      <c r="O170" s="11"/>
      <c r="P170" s="11"/>
      <c r="Q170" s="21" t="str">
        <f>VLOOKUP(K170,TONG_SL!$A:$D,3,0)</f>
        <v>Túi</v>
      </c>
      <c r="R170" s="1">
        <v>3</v>
      </c>
      <c r="S170" s="220"/>
      <c r="T170" s="220">
        <f>VLOOKUP(VLOOKUP(G170,Ma_KH!$A:$R,18,0)&amp;K170,Gia_MB!$A:$F,6,0)</f>
        <v>46000</v>
      </c>
      <c r="U170" s="221">
        <f t="shared" si="51"/>
        <v>138000</v>
      </c>
      <c r="V170" s="220"/>
      <c r="W170" s="222">
        <f t="shared" si="52"/>
        <v>0</v>
      </c>
      <c r="X170" s="223" t="str">
        <f t="shared" si="53"/>
        <v>8</v>
      </c>
      <c r="Y170" s="220"/>
      <c r="Z170" s="221">
        <f t="shared" si="54"/>
        <v>11040</v>
      </c>
      <c r="AA170" s="5">
        <f>VLOOKUP(G170,Ma_KH!$A:$R,14,0)</f>
        <v>51</v>
      </c>
    </row>
    <row r="171" spans="1:27" s="5" customFormat="1" hidden="1" x14ac:dyDescent="0.25">
      <c r="A171" s="211">
        <v>45994</v>
      </c>
      <c r="B171" s="148">
        <v>80331</v>
      </c>
      <c r="C171" s="10" t="s">
        <v>7767</v>
      </c>
      <c r="D171" s="149">
        <v>45996</v>
      </c>
      <c r="E171" s="11"/>
      <c r="F171" s="10"/>
      <c r="G171" s="32" t="s">
        <v>3439</v>
      </c>
      <c r="H171" s="11"/>
      <c r="I171" s="32" t="s">
        <v>3439</v>
      </c>
      <c r="J171" s="212" t="s">
        <v>1786</v>
      </c>
      <c r="K171" s="21" t="s">
        <v>37</v>
      </c>
      <c r="L171" s="21" t="str">
        <f>VLOOKUP($K171,TONG_SL!$A:$D,2,0)</f>
        <v>Chả cốm 300g</v>
      </c>
      <c r="M171" s="11"/>
      <c r="N171" s="21" t="str">
        <f t="shared" ref="N171:N191" si="55">IF($B171&lt;&gt;"","K-C6","")</f>
        <v>K-C6</v>
      </c>
      <c r="O171" s="11"/>
      <c r="P171" s="11"/>
      <c r="Q171" s="21" t="str">
        <f>VLOOKUP(K171,TONG_SL!$A:$D,3,0)</f>
        <v>Túi</v>
      </c>
      <c r="R171" s="1">
        <v>3</v>
      </c>
      <c r="S171" s="220"/>
      <c r="T171" s="220">
        <f>VLOOKUP(VLOOKUP(G171,Ma_KH!$A:$R,18,0)&amp;K171,Gia_MB!$A:$F,6,0)</f>
        <v>71280</v>
      </c>
      <c r="U171" s="221">
        <f t="shared" ref="U171:U191" si="56">T171*R171</f>
        <v>213840</v>
      </c>
      <c r="V171" s="220"/>
      <c r="W171" s="222">
        <f t="shared" ref="W171:W191" si="57">U171*V171</f>
        <v>0</v>
      </c>
      <c r="X171" s="223" t="str">
        <f t="shared" ref="X171:X191" si="58">IF(B171&lt;&gt;"","8","0")</f>
        <v>8</v>
      </c>
      <c r="Y171" s="220"/>
      <c r="Z171" s="221">
        <f t="shared" ref="Z171:Z191" si="59">U171*X171%</f>
        <v>17107.2</v>
      </c>
      <c r="AA171" s="5">
        <f>VLOOKUP(G171,Ma_KH!$A:$R,14,0)</f>
        <v>60</v>
      </c>
    </row>
    <row r="172" spans="1:27" s="5" customFormat="1" hidden="1" x14ac:dyDescent="0.25">
      <c r="A172" s="211">
        <v>45994</v>
      </c>
      <c r="B172" s="148">
        <v>80331</v>
      </c>
      <c r="C172" s="10" t="s">
        <v>7767</v>
      </c>
      <c r="D172" s="149">
        <v>45996</v>
      </c>
      <c r="E172" s="11"/>
      <c r="F172" s="10"/>
      <c r="G172" s="32" t="s">
        <v>3439</v>
      </c>
      <c r="H172" s="11"/>
      <c r="I172" s="32" t="s">
        <v>3439</v>
      </c>
      <c r="J172" s="212" t="s">
        <v>1786</v>
      </c>
      <c r="K172" s="21" t="s">
        <v>30</v>
      </c>
      <c r="L172" s="21" t="str">
        <f>VLOOKUP($K172,TONG_SL!$A:$D,2,0)</f>
        <v>Gà muối 500g</v>
      </c>
      <c r="M172" s="11"/>
      <c r="N172" s="21" t="str">
        <f t="shared" si="55"/>
        <v>K-C6</v>
      </c>
      <c r="O172" s="11"/>
      <c r="P172" s="11"/>
      <c r="Q172" s="21" t="str">
        <f>VLOOKUP(K172,TONG_SL!$A:$D,3,0)</f>
        <v>Túi</v>
      </c>
      <c r="R172" s="1">
        <v>3</v>
      </c>
      <c r="S172" s="220"/>
      <c r="T172" s="220">
        <f>VLOOKUP(VLOOKUP(G172,Ma_KH!$A:$R,18,0)&amp;K172,Gia_MB!$A:$F,6,0)</f>
        <v>106616</v>
      </c>
      <c r="U172" s="221">
        <f t="shared" si="56"/>
        <v>319848</v>
      </c>
      <c r="V172" s="220"/>
      <c r="W172" s="222">
        <f t="shared" si="57"/>
        <v>0</v>
      </c>
      <c r="X172" s="223" t="str">
        <f t="shared" si="58"/>
        <v>8</v>
      </c>
      <c r="Y172" s="220"/>
      <c r="Z172" s="221">
        <f t="shared" si="59"/>
        <v>25587.84</v>
      </c>
      <c r="AA172" s="5">
        <f>VLOOKUP(G172,Ma_KH!$A:$R,14,0)</f>
        <v>60</v>
      </c>
    </row>
    <row r="173" spans="1:27" s="5" customFormat="1" hidden="1" x14ac:dyDescent="0.25">
      <c r="A173" s="211">
        <v>45994</v>
      </c>
      <c r="B173" s="148">
        <v>80331</v>
      </c>
      <c r="C173" s="10" t="s">
        <v>7767</v>
      </c>
      <c r="D173" s="149">
        <v>45996</v>
      </c>
      <c r="E173" s="11"/>
      <c r="F173" s="10"/>
      <c r="G173" s="32" t="s">
        <v>3439</v>
      </c>
      <c r="H173" s="11"/>
      <c r="I173" s="32" t="s">
        <v>3439</v>
      </c>
      <c r="J173" s="212" t="s">
        <v>1786</v>
      </c>
      <c r="K173" s="21" t="s">
        <v>48</v>
      </c>
      <c r="L173" s="21" t="str">
        <f>VLOOKUP($K173,TONG_SL!$A:$D,2,0)</f>
        <v>Mọc Nấm Hương 250g</v>
      </c>
      <c r="M173" s="11"/>
      <c r="N173" s="21" t="str">
        <f t="shared" si="55"/>
        <v>K-C6</v>
      </c>
      <c r="O173" s="11"/>
      <c r="P173" s="11"/>
      <c r="Q173" s="21" t="str">
        <f>VLOOKUP(K173,TONG_SL!$A:$D,3,0)</f>
        <v>Túi</v>
      </c>
      <c r="R173" s="1">
        <v>3</v>
      </c>
      <c r="S173" s="220"/>
      <c r="T173" s="220">
        <f>VLOOKUP(VLOOKUP(G173,Ma_KH!$A:$R,18,0)&amp;K173,Gia_MB!$A:$F,6,0)</f>
        <v>44160</v>
      </c>
      <c r="U173" s="221">
        <f t="shared" si="56"/>
        <v>132480</v>
      </c>
      <c r="V173" s="220"/>
      <c r="W173" s="222">
        <f t="shared" si="57"/>
        <v>0</v>
      </c>
      <c r="X173" s="223" t="str">
        <f t="shared" si="58"/>
        <v>8</v>
      </c>
      <c r="Y173" s="220"/>
      <c r="Z173" s="221">
        <f t="shared" si="59"/>
        <v>10598.4</v>
      </c>
      <c r="AA173" s="5">
        <f>VLOOKUP(G173,Ma_KH!$A:$R,14,0)</f>
        <v>60</v>
      </c>
    </row>
    <row r="174" spans="1:27" s="5" customFormat="1" hidden="1" x14ac:dyDescent="0.25">
      <c r="A174" s="211">
        <v>45992</v>
      </c>
      <c r="B174" s="148">
        <v>80132</v>
      </c>
      <c r="C174" s="10" t="s">
        <v>7767</v>
      </c>
      <c r="D174" s="149">
        <v>45996</v>
      </c>
      <c r="E174" s="11"/>
      <c r="F174" s="10"/>
      <c r="G174" s="32" t="s">
        <v>3147</v>
      </c>
      <c r="H174" s="11"/>
      <c r="I174" s="32" t="s">
        <v>3147</v>
      </c>
      <c r="J174" s="212" t="s">
        <v>1786</v>
      </c>
      <c r="K174" s="21" t="s">
        <v>30</v>
      </c>
      <c r="L174" s="21" t="str">
        <f>VLOOKUP($K174,TONG_SL!$A:$D,2,0)</f>
        <v>Gà muối 500g</v>
      </c>
      <c r="M174" s="11"/>
      <c r="N174" s="21" t="str">
        <f t="shared" si="55"/>
        <v>K-C6</v>
      </c>
      <c r="O174" s="11"/>
      <c r="P174" s="11"/>
      <c r="Q174" s="21" t="str">
        <f>VLOOKUP(K174,TONG_SL!$A:$D,3,0)</f>
        <v>Túi</v>
      </c>
      <c r="R174" s="1">
        <v>4</v>
      </c>
      <c r="S174" s="220"/>
      <c r="T174" s="220">
        <f>VLOOKUP(VLOOKUP(G174,Ma_KH!$A:$R,18,0)&amp;K174,Gia_MB!$A:$F,6,0)</f>
        <v>111058</v>
      </c>
      <c r="U174" s="221">
        <f t="shared" si="56"/>
        <v>444232</v>
      </c>
      <c r="V174" s="220"/>
      <c r="W174" s="222">
        <f t="shared" si="57"/>
        <v>0</v>
      </c>
      <c r="X174" s="223" t="str">
        <f t="shared" si="58"/>
        <v>8</v>
      </c>
      <c r="Y174" s="220"/>
      <c r="Z174" s="221">
        <f t="shared" si="59"/>
        <v>35538.559999999998</v>
      </c>
      <c r="AA174" s="5">
        <f>VLOOKUP(G174,Ma_KH!$A:$R,14,0)</f>
        <v>57</v>
      </c>
    </row>
    <row r="175" spans="1:27" s="5" customFormat="1" hidden="1" x14ac:dyDescent="0.25">
      <c r="A175" s="211">
        <v>45992</v>
      </c>
      <c r="B175" s="148">
        <v>80132</v>
      </c>
      <c r="C175" s="10" t="s">
        <v>7767</v>
      </c>
      <c r="D175" s="149">
        <v>45996</v>
      </c>
      <c r="E175" s="11"/>
      <c r="F175" s="10"/>
      <c r="G175" s="32" t="s">
        <v>3147</v>
      </c>
      <c r="H175" s="11"/>
      <c r="I175" s="32" t="s">
        <v>3147</v>
      </c>
      <c r="J175" s="212" t="s">
        <v>1786</v>
      </c>
      <c r="K175" s="21" t="s">
        <v>27</v>
      </c>
      <c r="L175" s="21" t="str">
        <f>VLOOKUP($K175,TONG_SL!$A:$D,2,0)</f>
        <v>Chân giò heo muối 300g</v>
      </c>
      <c r="M175" s="11"/>
      <c r="N175" s="21" t="str">
        <f t="shared" si="55"/>
        <v>K-C6</v>
      </c>
      <c r="O175" s="11"/>
      <c r="P175" s="11"/>
      <c r="Q175" s="21" t="str">
        <f>VLOOKUP(K175,TONG_SL!$A:$D,3,0)</f>
        <v>Túi</v>
      </c>
      <c r="R175" s="1">
        <v>8</v>
      </c>
      <c r="S175" s="220"/>
      <c r="T175" s="220">
        <f>VLOOKUP(VLOOKUP(G175,Ma_KH!$A:$R,18,0)&amp;K175,Gia_MB!$A:$F,6,0)</f>
        <v>73431</v>
      </c>
      <c r="U175" s="221">
        <f t="shared" si="56"/>
        <v>587448</v>
      </c>
      <c r="V175" s="220"/>
      <c r="W175" s="222">
        <f t="shared" si="57"/>
        <v>0</v>
      </c>
      <c r="X175" s="223" t="str">
        <f t="shared" si="58"/>
        <v>8</v>
      </c>
      <c r="Y175" s="220"/>
      <c r="Z175" s="221">
        <f t="shared" si="59"/>
        <v>46995.840000000004</v>
      </c>
      <c r="AA175" s="5">
        <f>VLOOKUP(G175,Ma_KH!$A:$R,14,0)</f>
        <v>57</v>
      </c>
    </row>
    <row r="176" spans="1:27" s="5" customFormat="1" hidden="1" x14ac:dyDescent="0.25">
      <c r="A176" s="211">
        <v>45992</v>
      </c>
      <c r="B176" s="148">
        <v>80132</v>
      </c>
      <c r="C176" s="10" t="s">
        <v>7767</v>
      </c>
      <c r="D176" s="149">
        <v>45996</v>
      </c>
      <c r="E176" s="11"/>
      <c r="F176" s="10"/>
      <c r="G176" s="32" t="s">
        <v>3147</v>
      </c>
      <c r="H176" s="11"/>
      <c r="I176" s="32" t="s">
        <v>3147</v>
      </c>
      <c r="J176" s="212" t="s">
        <v>1786</v>
      </c>
      <c r="K176" s="21" t="s">
        <v>542</v>
      </c>
      <c r="L176" s="21" t="str">
        <f>VLOOKUP($K176,TONG_SL!$A:$D,2,0)</f>
        <v>Chân giò heo muối 500g</v>
      </c>
      <c r="M176" s="11"/>
      <c r="N176" s="21" t="str">
        <f t="shared" si="55"/>
        <v>K-C6</v>
      </c>
      <c r="O176" s="11"/>
      <c r="P176" s="11"/>
      <c r="Q176" s="21" t="str">
        <f>VLOOKUP(K176,TONG_SL!$A:$D,3,0)</f>
        <v>Túi</v>
      </c>
      <c r="R176" s="1">
        <v>6</v>
      </c>
      <c r="S176" s="220"/>
      <c r="T176" s="220">
        <f>VLOOKUP(VLOOKUP(G176,Ma_KH!$A:$R,18,0)&amp;K176,Gia_MB!$A:$F,6,0)</f>
        <v>119066</v>
      </c>
      <c r="U176" s="221">
        <f t="shared" si="56"/>
        <v>714396</v>
      </c>
      <c r="V176" s="220"/>
      <c r="W176" s="222">
        <f t="shared" si="57"/>
        <v>0</v>
      </c>
      <c r="X176" s="223" t="str">
        <f t="shared" si="58"/>
        <v>8</v>
      </c>
      <c r="Y176" s="220"/>
      <c r="Z176" s="221">
        <f t="shared" si="59"/>
        <v>57151.68</v>
      </c>
      <c r="AA176" s="5">
        <f>VLOOKUP(G176,Ma_KH!$A:$R,14,0)</f>
        <v>57</v>
      </c>
    </row>
    <row r="177" spans="1:27" s="5" customFormat="1" hidden="1" x14ac:dyDescent="0.25">
      <c r="A177" s="211">
        <v>45992</v>
      </c>
      <c r="B177" s="148">
        <v>80132</v>
      </c>
      <c r="C177" s="10" t="s">
        <v>7767</v>
      </c>
      <c r="D177" s="149">
        <v>45996</v>
      </c>
      <c r="E177" s="11"/>
      <c r="F177" s="10"/>
      <c r="G177" s="32" t="s">
        <v>3147</v>
      </c>
      <c r="H177" s="11"/>
      <c r="I177" s="32" t="s">
        <v>3147</v>
      </c>
      <c r="J177" s="212" t="s">
        <v>1786</v>
      </c>
      <c r="K177" s="21" t="s">
        <v>32</v>
      </c>
      <c r="L177" s="21" t="str">
        <f>VLOOKUP($K177,TONG_SL!$A:$D,2,0)</f>
        <v>Giò Tai Lưỡi Xào 250g</v>
      </c>
      <c r="M177" s="11"/>
      <c r="N177" s="21" t="str">
        <f t="shared" si="55"/>
        <v>K-C6</v>
      </c>
      <c r="O177" s="11"/>
      <c r="P177" s="11"/>
      <c r="Q177" s="21" t="str">
        <f>VLOOKUP(K177,TONG_SL!$A:$D,3,0)</f>
        <v>Túi</v>
      </c>
      <c r="R177" s="1">
        <v>3</v>
      </c>
      <c r="S177" s="220"/>
      <c r="T177" s="220">
        <f>VLOOKUP(VLOOKUP(G177,Ma_KH!$A:$R,18,0)&amp;K177,Gia_MB!$A:$F,6,0)</f>
        <v>50182</v>
      </c>
      <c r="U177" s="221">
        <f t="shared" si="56"/>
        <v>150546</v>
      </c>
      <c r="V177" s="220"/>
      <c r="W177" s="222">
        <f t="shared" si="57"/>
        <v>0</v>
      </c>
      <c r="X177" s="223" t="str">
        <f t="shared" si="58"/>
        <v>8</v>
      </c>
      <c r="Y177" s="220"/>
      <c r="Z177" s="221">
        <f t="shared" si="59"/>
        <v>12043.68</v>
      </c>
      <c r="AA177" s="5">
        <f>VLOOKUP(G177,Ma_KH!$A:$R,14,0)</f>
        <v>57</v>
      </c>
    </row>
    <row r="178" spans="1:27" s="5" customFormat="1" hidden="1" x14ac:dyDescent="0.25">
      <c r="A178" s="211">
        <v>45993</v>
      </c>
      <c r="B178" s="148">
        <v>2369933</v>
      </c>
      <c r="C178" s="10" t="s">
        <v>7767</v>
      </c>
      <c r="D178" s="149">
        <v>45996</v>
      </c>
      <c r="E178" s="11"/>
      <c r="F178" s="10"/>
      <c r="G178" s="32" t="s">
        <v>5534</v>
      </c>
      <c r="H178" s="11"/>
      <c r="I178" s="32" t="s">
        <v>5534</v>
      </c>
      <c r="J178" s="212" t="s">
        <v>1786</v>
      </c>
      <c r="K178" s="21" t="s">
        <v>30</v>
      </c>
      <c r="L178" s="21" t="str">
        <f>VLOOKUP($K178,TONG_SL!$A:$D,2,0)</f>
        <v>Gà muối 500g</v>
      </c>
      <c r="M178" s="11"/>
      <c r="N178" s="21" t="str">
        <f t="shared" si="55"/>
        <v>K-C6</v>
      </c>
      <c r="O178" s="11"/>
      <c r="P178" s="11"/>
      <c r="Q178" s="21" t="str">
        <f>VLOOKUP(K178,TONG_SL!$A:$D,3,0)</f>
        <v>Túi</v>
      </c>
      <c r="R178" s="1">
        <v>3</v>
      </c>
      <c r="S178" s="220"/>
      <c r="T178" s="220">
        <f>VLOOKUP(VLOOKUP(G178,Ma_KH!$A:$R,18,0)&amp;K178,Gia_MB!$A:$F,6,0)</f>
        <v>111058</v>
      </c>
      <c r="U178" s="221">
        <f t="shared" si="56"/>
        <v>333174</v>
      </c>
      <c r="V178" s="220"/>
      <c r="W178" s="222">
        <f t="shared" si="57"/>
        <v>0</v>
      </c>
      <c r="X178" s="223" t="str">
        <f t="shared" si="58"/>
        <v>8</v>
      </c>
      <c r="Y178" s="220"/>
      <c r="Z178" s="221">
        <f t="shared" si="59"/>
        <v>26653.920000000002</v>
      </c>
      <c r="AA178" s="5">
        <f>VLOOKUP(G178,Ma_KH!$A:$R,14,0)</f>
        <v>46</v>
      </c>
    </row>
    <row r="179" spans="1:27" s="5" customFormat="1" hidden="1" x14ac:dyDescent="0.25">
      <c r="A179" s="211">
        <v>45993</v>
      </c>
      <c r="B179" s="148">
        <v>2369933</v>
      </c>
      <c r="C179" s="10" t="s">
        <v>7767</v>
      </c>
      <c r="D179" s="149">
        <v>45996</v>
      </c>
      <c r="E179" s="11"/>
      <c r="F179" s="10"/>
      <c r="G179" s="32" t="s">
        <v>5534</v>
      </c>
      <c r="H179" s="11"/>
      <c r="I179" s="32" t="s">
        <v>5534</v>
      </c>
      <c r="J179" s="212" t="s">
        <v>1786</v>
      </c>
      <c r="K179" s="21" t="s">
        <v>551</v>
      </c>
      <c r="L179" s="21" t="str">
        <f>VLOOKUP($K179,TONG_SL!$A:$D,2,0)</f>
        <v>Chân giò heo muối 100g</v>
      </c>
      <c r="M179" s="11"/>
      <c r="N179" s="21" t="str">
        <f t="shared" si="55"/>
        <v>K-C6</v>
      </c>
      <c r="O179" s="11"/>
      <c r="P179" s="11"/>
      <c r="Q179" s="21" t="str">
        <f>VLOOKUP(K179,TONG_SL!$A:$D,3,0)</f>
        <v>Gói</v>
      </c>
      <c r="R179" s="1">
        <v>5</v>
      </c>
      <c r="S179" s="220"/>
      <c r="T179" s="220">
        <f>VLOOKUP(VLOOKUP(G179,Ma_KH!$A:$R,18,0)&amp;K179,Gia_MB!$A:$F,6,0)</f>
        <v>22830</v>
      </c>
      <c r="U179" s="221">
        <f t="shared" si="56"/>
        <v>114150</v>
      </c>
      <c r="V179" s="220"/>
      <c r="W179" s="222">
        <f t="shared" si="57"/>
        <v>0</v>
      </c>
      <c r="X179" s="223" t="str">
        <f t="shared" si="58"/>
        <v>8</v>
      </c>
      <c r="Y179" s="220"/>
      <c r="Z179" s="221">
        <f t="shared" si="59"/>
        <v>9132</v>
      </c>
      <c r="AA179" s="5">
        <f>VLOOKUP(G179,Ma_KH!$A:$R,14,0)</f>
        <v>46</v>
      </c>
    </row>
    <row r="180" spans="1:27" s="5" customFormat="1" hidden="1" x14ac:dyDescent="0.25">
      <c r="A180" s="211">
        <v>45993</v>
      </c>
      <c r="B180" s="148">
        <v>2369933</v>
      </c>
      <c r="C180" s="10" t="s">
        <v>7767</v>
      </c>
      <c r="D180" s="149">
        <v>45996</v>
      </c>
      <c r="E180" s="11"/>
      <c r="F180" s="10"/>
      <c r="G180" s="32" t="s">
        <v>5534</v>
      </c>
      <c r="H180" s="11"/>
      <c r="I180" s="32" t="s">
        <v>5534</v>
      </c>
      <c r="J180" s="212" t="s">
        <v>1786</v>
      </c>
      <c r="K180" s="21" t="s">
        <v>34</v>
      </c>
      <c r="L180" s="21" t="str">
        <f>VLOOKUP($K180,TONG_SL!$A:$D,2,0)</f>
        <v>Tai heo muối 200g</v>
      </c>
      <c r="M180" s="11"/>
      <c r="N180" s="21" t="str">
        <f t="shared" si="55"/>
        <v>K-C6</v>
      </c>
      <c r="O180" s="11"/>
      <c r="P180" s="11"/>
      <c r="Q180" s="21" t="str">
        <f>VLOOKUP(K180,TONG_SL!$A:$D,3,0)</f>
        <v>Túi</v>
      </c>
      <c r="R180" s="1">
        <v>3</v>
      </c>
      <c r="S180" s="220"/>
      <c r="T180" s="220">
        <f>VLOOKUP(VLOOKUP(G180,Ma_KH!$A:$R,18,0)&amp;K180,Gia_MB!$A:$F,6,0)</f>
        <v>55595</v>
      </c>
      <c r="U180" s="221">
        <f t="shared" si="56"/>
        <v>166785</v>
      </c>
      <c r="V180" s="220"/>
      <c r="W180" s="222">
        <f t="shared" si="57"/>
        <v>0</v>
      </c>
      <c r="X180" s="223" t="str">
        <f t="shared" si="58"/>
        <v>8</v>
      </c>
      <c r="Y180" s="220"/>
      <c r="Z180" s="221">
        <f t="shared" si="59"/>
        <v>13342.800000000001</v>
      </c>
      <c r="AA180" s="5">
        <f>VLOOKUP(G180,Ma_KH!$A:$R,14,0)</f>
        <v>46</v>
      </c>
    </row>
    <row r="181" spans="1:27" s="5" customFormat="1" hidden="1" x14ac:dyDescent="0.25">
      <c r="A181" s="211">
        <v>45993</v>
      </c>
      <c r="B181" s="148">
        <v>2369933</v>
      </c>
      <c r="C181" s="10" t="s">
        <v>7767</v>
      </c>
      <c r="D181" s="149">
        <v>45996</v>
      </c>
      <c r="E181" s="11"/>
      <c r="F181" s="10"/>
      <c r="G181" s="32" t="s">
        <v>5534</v>
      </c>
      <c r="H181" s="11"/>
      <c r="I181" s="32" t="s">
        <v>5534</v>
      </c>
      <c r="J181" s="212" t="s">
        <v>1786</v>
      </c>
      <c r="K181" s="21" t="s">
        <v>27</v>
      </c>
      <c r="L181" s="21" t="str">
        <f>VLOOKUP($K181,TONG_SL!$A:$D,2,0)</f>
        <v>Chân giò heo muối 300g</v>
      </c>
      <c r="M181" s="11"/>
      <c r="N181" s="21" t="str">
        <f t="shared" si="55"/>
        <v>K-C6</v>
      </c>
      <c r="O181" s="11"/>
      <c r="P181" s="11"/>
      <c r="Q181" s="21" t="str">
        <f>VLOOKUP(K181,TONG_SL!$A:$D,3,0)</f>
        <v>Túi</v>
      </c>
      <c r="R181" s="1">
        <v>7</v>
      </c>
      <c r="S181" s="220"/>
      <c r="T181" s="220">
        <f>VLOOKUP(VLOOKUP(G181,Ma_KH!$A:$R,18,0)&amp;K181,Gia_MB!$A:$F,6,0)</f>
        <v>73431</v>
      </c>
      <c r="U181" s="221">
        <f t="shared" si="56"/>
        <v>514017</v>
      </c>
      <c r="V181" s="220"/>
      <c r="W181" s="222">
        <f t="shared" si="57"/>
        <v>0</v>
      </c>
      <c r="X181" s="223" t="str">
        <f t="shared" si="58"/>
        <v>8</v>
      </c>
      <c r="Y181" s="220"/>
      <c r="Z181" s="221">
        <f t="shared" si="59"/>
        <v>41121.360000000001</v>
      </c>
      <c r="AA181" s="5">
        <f>VLOOKUP(G181,Ma_KH!$A:$R,14,0)</f>
        <v>46</v>
      </c>
    </row>
    <row r="182" spans="1:27" s="5" customFormat="1" hidden="1" x14ac:dyDescent="0.25">
      <c r="A182" s="211">
        <v>45993</v>
      </c>
      <c r="B182" s="148">
        <v>2369934</v>
      </c>
      <c r="C182" s="10" t="s">
        <v>7767</v>
      </c>
      <c r="D182" s="149">
        <v>45996</v>
      </c>
      <c r="E182" s="11"/>
      <c r="F182" s="10"/>
      <c r="G182" s="32" t="s">
        <v>5546</v>
      </c>
      <c r="H182" s="11"/>
      <c r="I182" s="32" t="s">
        <v>5546</v>
      </c>
      <c r="J182" s="212" t="s">
        <v>1786</v>
      </c>
      <c r="K182" s="21" t="s">
        <v>27</v>
      </c>
      <c r="L182" s="21" t="str">
        <f>VLOOKUP($K182,TONG_SL!$A:$D,2,0)</f>
        <v>Chân giò heo muối 300g</v>
      </c>
      <c r="M182" s="11"/>
      <c r="N182" s="21" t="str">
        <f t="shared" si="55"/>
        <v>K-C6</v>
      </c>
      <c r="O182" s="11"/>
      <c r="P182" s="11"/>
      <c r="Q182" s="21" t="str">
        <f>VLOOKUP(K182,TONG_SL!$A:$D,3,0)</f>
        <v>Túi</v>
      </c>
      <c r="R182" s="1">
        <v>5</v>
      </c>
      <c r="S182" s="220"/>
      <c r="T182" s="220">
        <f>VLOOKUP(VLOOKUP(G182,Ma_KH!$A:$R,18,0)&amp;K182,Gia_MB!$A:$F,6,0)</f>
        <v>73431</v>
      </c>
      <c r="U182" s="221">
        <f t="shared" si="56"/>
        <v>367155</v>
      </c>
      <c r="V182" s="220"/>
      <c r="W182" s="222">
        <f t="shared" si="57"/>
        <v>0</v>
      </c>
      <c r="X182" s="223" t="str">
        <f t="shared" si="58"/>
        <v>8</v>
      </c>
      <c r="Y182" s="220"/>
      <c r="Z182" s="221">
        <f t="shared" si="59"/>
        <v>29372.400000000001</v>
      </c>
      <c r="AA182" s="5">
        <f>VLOOKUP(G182,Ma_KH!$A:$R,14,0)</f>
        <v>46</v>
      </c>
    </row>
    <row r="183" spans="1:27" s="5" customFormat="1" hidden="1" x14ac:dyDescent="0.25">
      <c r="A183" s="211">
        <v>45993</v>
      </c>
      <c r="B183" s="148">
        <v>2369921</v>
      </c>
      <c r="C183" s="10" t="s">
        <v>7767</v>
      </c>
      <c r="D183" s="149">
        <v>45996</v>
      </c>
      <c r="E183" s="11"/>
      <c r="F183" s="10"/>
      <c r="G183" s="32" t="s">
        <v>822</v>
      </c>
      <c r="H183" s="11"/>
      <c r="I183" s="213" t="s">
        <v>822</v>
      </c>
      <c r="J183" s="212" t="s">
        <v>1786</v>
      </c>
      <c r="K183" s="21" t="s">
        <v>27</v>
      </c>
      <c r="L183" s="21" t="str">
        <f>VLOOKUP($K183,TONG_SL!$A:$D,2,0)</f>
        <v>Chân giò heo muối 300g</v>
      </c>
      <c r="M183" s="11"/>
      <c r="N183" s="21" t="str">
        <f t="shared" si="55"/>
        <v>K-C6</v>
      </c>
      <c r="O183" s="11"/>
      <c r="P183" s="11"/>
      <c r="Q183" s="21" t="str">
        <f>VLOOKUP(K183,TONG_SL!$A:$D,3,0)</f>
        <v>Túi</v>
      </c>
      <c r="R183" s="1">
        <v>4</v>
      </c>
      <c r="S183" s="220"/>
      <c r="T183" s="220" t="e">
        <f>VLOOKUP(VLOOKUP(G183,Ma_KH!$A:$R,18,0)&amp;K183,Gia_MB!$A:$F,6,0)</f>
        <v>#N/A</v>
      </c>
      <c r="U183" s="221" t="e">
        <f t="shared" si="56"/>
        <v>#N/A</v>
      </c>
      <c r="V183" s="220"/>
      <c r="W183" s="222" t="e">
        <f t="shared" si="57"/>
        <v>#N/A</v>
      </c>
      <c r="X183" s="223" t="str">
        <f t="shared" si="58"/>
        <v>8</v>
      </c>
      <c r="Y183" s="220"/>
      <c r="Z183" s="221" t="e">
        <f t="shared" si="59"/>
        <v>#N/A</v>
      </c>
      <c r="AA183" s="5">
        <f>VLOOKUP(G183,Ma_KH!$A:$R,14,0)</f>
        <v>1</v>
      </c>
    </row>
    <row r="184" spans="1:27" s="5" customFormat="1" hidden="1" x14ac:dyDescent="0.25">
      <c r="A184" s="211">
        <v>45995</v>
      </c>
      <c r="B184" s="148">
        <v>81197</v>
      </c>
      <c r="C184" s="10" t="s">
        <v>7767</v>
      </c>
      <c r="D184" s="149">
        <v>45996</v>
      </c>
      <c r="E184" s="11"/>
      <c r="F184" s="10"/>
      <c r="G184" s="32" t="s">
        <v>4406</v>
      </c>
      <c r="H184" s="11"/>
      <c r="I184" s="32" t="s">
        <v>4406</v>
      </c>
      <c r="J184" s="212" t="s">
        <v>1786</v>
      </c>
      <c r="K184" s="21" t="s">
        <v>44</v>
      </c>
      <c r="L184" s="21" t="str">
        <f>VLOOKUP($K184,TONG_SL!$A:$D,2,0)</f>
        <v>Giò lụa cây 250g</v>
      </c>
      <c r="M184" s="11"/>
      <c r="N184" s="21" t="str">
        <f t="shared" si="55"/>
        <v>K-C6</v>
      </c>
      <c r="O184" s="11"/>
      <c r="P184" s="11"/>
      <c r="Q184" s="21" t="str">
        <f>VLOOKUP(K184,TONG_SL!$A:$D,3,0)</f>
        <v>Túi</v>
      </c>
      <c r="R184" s="1">
        <v>3</v>
      </c>
      <c r="S184" s="220"/>
      <c r="T184" s="220">
        <f>VLOOKUP(VLOOKUP(G184,Ma_KH!$A:$R,18,0)&amp;K184,Gia_MB!$A:$F,6,0)</f>
        <v>49500</v>
      </c>
      <c r="U184" s="221">
        <f t="shared" si="56"/>
        <v>148500</v>
      </c>
      <c r="V184" s="220"/>
      <c r="W184" s="222">
        <f t="shared" si="57"/>
        <v>0</v>
      </c>
      <c r="X184" s="223" t="str">
        <f t="shared" si="58"/>
        <v>8</v>
      </c>
      <c r="Y184" s="220"/>
      <c r="Z184" s="221">
        <f t="shared" si="59"/>
        <v>11880</v>
      </c>
      <c r="AA184" s="5">
        <f>VLOOKUP(G184,Ma_KH!$A:$R,14,0)</f>
        <v>61</v>
      </c>
    </row>
    <row r="185" spans="1:27" s="5" customFormat="1" hidden="1" x14ac:dyDescent="0.25">
      <c r="A185" s="211">
        <v>45995</v>
      </c>
      <c r="B185" s="148">
        <v>81197</v>
      </c>
      <c r="C185" s="10" t="s">
        <v>7767</v>
      </c>
      <c r="D185" s="149">
        <v>45996</v>
      </c>
      <c r="E185" s="11"/>
      <c r="F185" s="10"/>
      <c r="G185" s="32" t="s">
        <v>4406</v>
      </c>
      <c r="H185" s="11"/>
      <c r="I185" s="32" t="s">
        <v>4406</v>
      </c>
      <c r="J185" s="212" t="s">
        <v>1786</v>
      </c>
      <c r="K185" s="21" t="s">
        <v>46</v>
      </c>
      <c r="L185" s="21" t="str">
        <f>VLOOKUP($K185,TONG_SL!$A:$D,2,0)</f>
        <v>Giò sụn gà 250g</v>
      </c>
      <c r="M185" s="11"/>
      <c r="N185" s="21" t="str">
        <f t="shared" si="55"/>
        <v>K-C6</v>
      </c>
      <c r="O185" s="11"/>
      <c r="P185" s="11"/>
      <c r="Q185" s="21" t="str">
        <f>VLOOKUP(K185,TONG_SL!$A:$D,3,0)</f>
        <v>Túi</v>
      </c>
      <c r="R185" s="1">
        <v>3</v>
      </c>
      <c r="S185" s="220"/>
      <c r="T185" s="220">
        <f>VLOOKUP(VLOOKUP(G185,Ma_KH!$A:$R,18,0)&amp;K185,Gia_MB!$A:$F,6,0)</f>
        <v>50400</v>
      </c>
      <c r="U185" s="221">
        <f t="shared" si="56"/>
        <v>151200</v>
      </c>
      <c r="V185" s="220"/>
      <c r="W185" s="222">
        <f t="shared" si="57"/>
        <v>0</v>
      </c>
      <c r="X185" s="223" t="str">
        <f t="shared" si="58"/>
        <v>8</v>
      </c>
      <c r="Y185" s="220"/>
      <c r="Z185" s="221">
        <f t="shared" si="59"/>
        <v>12096</v>
      </c>
      <c r="AA185" s="5">
        <f>VLOOKUP(G185,Ma_KH!$A:$R,14,0)</f>
        <v>61</v>
      </c>
    </row>
    <row r="186" spans="1:27" s="5" customFormat="1" hidden="1" x14ac:dyDescent="0.25">
      <c r="A186" s="211">
        <v>45995</v>
      </c>
      <c r="B186" s="148">
        <v>81197</v>
      </c>
      <c r="C186" s="10" t="s">
        <v>7767</v>
      </c>
      <c r="D186" s="149">
        <v>45996</v>
      </c>
      <c r="E186" s="11"/>
      <c r="F186" s="10"/>
      <c r="G186" s="32" t="s">
        <v>4406</v>
      </c>
      <c r="H186" s="11"/>
      <c r="I186" s="32" t="s">
        <v>4406</v>
      </c>
      <c r="J186" s="212" t="s">
        <v>1786</v>
      </c>
      <c r="K186" s="21" t="s">
        <v>39</v>
      </c>
      <c r="L186" s="21" t="str">
        <f>VLOOKUP($K186,TONG_SL!$A:$D,2,0)</f>
        <v>Chả nướng 300g</v>
      </c>
      <c r="M186" s="11"/>
      <c r="N186" s="21" t="str">
        <f t="shared" si="55"/>
        <v>K-C6</v>
      </c>
      <c r="O186" s="11"/>
      <c r="P186" s="11"/>
      <c r="Q186" s="21" t="str">
        <f>VLOOKUP(K186,TONG_SL!$A:$D,3,0)</f>
        <v>Túi</v>
      </c>
      <c r="R186" s="1">
        <v>2</v>
      </c>
      <c r="S186" s="220"/>
      <c r="T186" s="220">
        <f>VLOOKUP(VLOOKUP(G186,Ma_KH!$A:$R,18,0)&amp;K186,Gia_MB!$A:$F,6,0)</f>
        <v>67403</v>
      </c>
      <c r="U186" s="221">
        <f t="shared" si="56"/>
        <v>134806</v>
      </c>
      <c r="V186" s="220"/>
      <c r="W186" s="222">
        <f t="shared" si="57"/>
        <v>0</v>
      </c>
      <c r="X186" s="223" t="str">
        <f t="shared" si="58"/>
        <v>8</v>
      </c>
      <c r="Y186" s="220"/>
      <c r="Z186" s="221">
        <f t="shared" si="59"/>
        <v>10784.48</v>
      </c>
      <c r="AA186" s="5">
        <f>VLOOKUP(G186,Ma_KH!$A:$R,14,0)</f>
        <v>61</v>
      </c>
    </row>
    <row r="187" spans="1:27" s="5" customFormat="1" hidden="1" x14ac:dyDescent="0.25">
      <c r="A187" s="211">
        <v>45995</v>
      </c>
      <c r="B187" s="148">
        <v>81197</v>
      </c>
      <c r="C187" s="10" t="s">
        <v>7767</v>
      </c>
      <c r="D187" s="149">
        <v>45996</v>
      </c>
      <c r="E187" s="11"/>
      <c r="F187" s="10"/>
      <c r="G187" s="32" t="s">
        <v>4406</v>
      </c>
      <c r="H187" s="11"/>
      <c r="I187" s="32" t="s">
        <v>4406</v>
      </c>
      <c r="J187" s="212" t="s">
        <v>1786</v>
      </c>
      <c r="K187" s="21" t="s">
        <v>27</v>
      </c>
      <c r="L187" s="21" t="str">
        <f>VLOOKUP($K187,TONG_SL!$A:$D,2,0)</f>
        <v>Chân giò heo muối 300g</v>
      </c>
      <c r="M187" s="11"/>
      <c r="N187" s="21" t="str">
        <f t="shared" si="55"/>
        <v>K-C6</v>
      </c>
      <c r="O187" s="11"/>
      <c r="P187" s="11"/>
      <c r="Q187" s="21" t="str">
        <f>VLOOKUP(K187,TONG_SL!$A:$D,3,0)</f>
        <v>Túi</v>
      </c>
      <c r="R187" s="1">
        <v>10</v>
      </c>
      <c r="S187" s="220"/>
      <c r="T187" s="220">
        <f>VLOOKUP(VLOOKUP(G187,Ma_KH!$A:$R,18,0)&amp;K187,Gia_MB!$A:$F,6,0)</f>
        <v>69759</v>
      </c>
      <c r="U187" s="221">
        <f t="shared" si="56"/>
        <v>697590</v>
      </c>
      <c r="V187" s="220"/>
      <c r="W187" s="222">
        <f t="shared" si="57"/>
        <v>0</v>
      </c>
      <c r="X187" s="223" t="str">
        <f t="shared" si="58"/>
        <v>8</v>
      </c>
      <c r="Y187" s="220"/>
      <c r="Z187" s="221">
        <f t="shared" si="59"/>
        <v>55807.200000000004</v>
      </c>
      <c r="AA187" s="5">
        <f>VLOOKUP(G187,Ma_KH!$A:$R,14,0)</f>
        <v>61</v>
      </c>
    </row>
    <row r="188" spans="1:27" s="5" customFormat="1" hidden="1" x14ac:dyDescent="0.25">
      <c r="A188" s="211">
        <v>45995</v>
      </c>
      <c r="B188" s="148">
        <v>81197</v>
      </c>
      <c r="C188" s="10" t="s">
        <v>7767</v>
      </c>
      <c r="D188" s="149">
        <v>45996</v>
      </c>
      <c r="E188" s="11"/>
      <c r="F188" s="10"/>
      <c r="G188" s="32" t="s">
        <v>4406</v>
      </c>
      <c r="H188" s="11"/>
      <c r="I188" s="32" t="s">
        <v>4406</v>
      </c>
      <c r="J188" s="212" t="s">
        <v>1786</v>
      </c>
      <c r="K188" s="21" t="s">
        <v>34</v>
      </c>
      <c r="L188" s="21" t="str">
        <f>VLOOKUP($K188,TONG_SL!$A:$D,2,0)</f>
        <v>Tai heo muối 200g</v>
      </c>
      <c r="M188" s="11"/>
      <c r="N188" s="21" t="str">
        <f t="shared" si="55"/>
        <v>K-C6</v>
      </c>
      <c r="O188" s="11"/>
      <c r="P188" s="11"/>
      <c r="Q188" s="21" t="str">
        <f>VLOOKUP(K188,TONG_SL!$A:$D,3,0)</f>
        <v>Túi</v>
      </c>
      <c r="R188" s="1">
        <v>5</v>
      </c>
      <c r="S188" s="220"/>
      <c r="T188" s="220">
        <f>VLOOKUP(VLOOKUP(G188,Ma_KH!$A:$R,18,0)&amp;K188,Gia_MB!$A:$F,6,0)</f>
        <v>52816</v>
      </c>
      <c r="U188" s="221">
        <f t="shared" si="56"/>
        <v>264080</v>
      </c>
      <c r="V188" s="220"/>
      <c r="W188" s="222">
        <f t="shared" si="57"/>
        <v>0</v>
      </c>
      <c r="X188" s="223" t="str">
        <f t="shared" si="58"/>
        <v>8</v>
      </c>
      <c r="Y188" s="220"/>
      <c r="Z188" s="221">
        <f t="shared" si="59"/>
        <v>21126.400000000001</v>
      </c>
      <c r="AA188" s="5">
        <f>VLOOKUP(G188,Ma_KH!$A:$R,14,0)</f>
        <v>61</v>
      </c>
    </row>
    <row r="189" spans="1:27" s="5" customFormat="1" hidden="1" x14ac:dyDescent="0.25">
      <c r="A189" s="211">
        <v>45995</v>
      </c>
      <c r="B189" s="148">
        <v>81197</v>
      </c>
      <c r="C189" s="10" t="s">
        <v>7767</v>
      </c>
      <c r="D189" s="149">
        <v>45996</v>
      </c>
      <c r="E189" s="11"/>
      <c r="F189" s="10"/>
      <c r="G189" s="32" t="s">
        <v>4406</v>
      </c>
      <c r="H189" s="11"/>
      <c r="I189" s="32" t="s">
        <v>4406</v>
      </c>
      <c r="J189" s="212" t="s">
        <v>1786</v>
      </c>
      <c r="K189" s="21" t="s">
        <v>30</v>
      </c>
      <c r="L189" s="21" t="str">
        <f>VLOOKUP($K189,TONG_SL!$A:$D,2,0)</f>
        <v>Gà muối 500g</v>
      </c>
      <c r="M189" s="11"/>
      <c r="N189" s="21" t="str">
        <f t="shared" si="55"/>
        <v>K-C6</v>
      </c>
      <c r="O189" s="11"/>
      <c r="P189" s="11"/>
      <c r="Q189" s="21" t="str">
        <f>VLOOKUP(K189,TONG_SL!$A:$D,3,0)</f>
        <v>Túi</v>
      </c>
      <c r="R189" s="1">
        <v>3</v>
      </c>
      <c r="S189" s="220"/>
      <c r="T189" s="220">
        <f>VLOOKUP(VLOOKUP(G189,Ma_KH!$A:$R,18,0)&amp;K189,Gia_MB!$A:$F,6,0)</f>
        <v>105505</v>
      </c>
      <c r="U189" s="221">
        <f t="shared" si="56"/>
        <v>316515</v>
      </c>
      <c r="V189" s="220"/>
      <c r="W189" s="222">
        <f t="shared" si="57"/>
        <v>0</v>
      </c>
      <c r="X189" s="223" t="str">
        <f t="shared" si="58"/>
        <v>8</v>
      </c>
      <c r="Y189" s="220"/>
      <c r="Z189" s="221">
        <f t="shared" si="59"/>
        <v>25321.200000000001</v>
      </c>
      <c r="AA189" s="5">
        <f>VLOOKUP(G189,Ma_KH!$A:$R,14,0)</f>
        <v>61</v>
      </c>
    </row>
    <row r="190" spans="1:27" s="5" customFormat="1" hidden="1" x14ac:dyDescent="0.25">
      <c r="A190" s="211">
        <v>45994</v>
      </c>
      <c r="B190" s="148">
        <v>80261</v>
      </c>
      <c r="C190" s="10" t="s">
        <v>7767</v>
      </c>
      <c r="D190" s="149">
        <v>45996</v>
      </c>
      <c r="E190" s="11"/>
      <c r="F190" s="10"/>
      <c r="G190" s="32" t="s">
        <v>618</v>
      </c>
      <c r="H190" s="11"/>
      <c r="I190" s="32" t="s">
        <v>618</v>
      </c>
      <c r="J190" s="212" t="s">
        <v>1786</v>
      </c>
      <c r="K190" s="21" t="s">
        <v>27</v>
      </c>
      <c r="L190" s="21" t="str">
        <f>VLOOKUP($K190,TONG_SL!$A:$D,2,0)</f>
        <v>Chân giò heo muối 300g</v>
      </c>
      <c r="M190" s="11"/>
      <c r="N190" s="21" t="str">
        <f t="shared" si="55"/>
        <v>K-C6</v>
      </c>
      <c r="O190" s="11"/>
      <c r="P190" s="11"/>
      <c r="Q190" s="21" t="str">
        <f>VLOOKUP(K190,TONG_SL!$A:$D,3,0)</f>
        <v>Túi</v>
      </c>
      <c r="R190" s="1">
        <v>15</v>
      </c>
      <c r="S190" s="220"/>
      <c r="T190" s="220">
        <f>VLOOKUP(VLOOKUP(G190,Ma_KH!$A:$R,18,0)&amp;K190,Gia_MB!$A:$F,6,0)</f>
        <v>73431</v>
      </c>
      <c r="U190" s="221">
        <f t="shared" si="56"/>
        <v>1101465</v>
      </c>
      <c r="V190" s="220"/>
      <c r="W190" s="222">
        <f t="shared" si="57"/>
        <v>0</v>
      </c>
      <c r="X190" s="223" t="str">
        <f t="shared" si="58"/>
        <v>8</v>
      </c>
      <c r="Y190" s="220"/>
      <c r="Z190" s="221">
        <f t="shared" si="59"/>
        <v>88117.2</v>
      </c>
      <c r="AA190" s="5">
        <f>VLOOKUP(G190,Ma_KH!$A:$R,14,0)</f>
        <v>45</v>
      </c>
    </row>
    <row r="191" spans="1:27" s="5" customFormat="1" hidden="1" x14ac:dyDescent="0.25">
      <c r="A191" s="211">
        <v>45994</v>
      </c>
      <c r="B191" s="148">
        <v>80261</v>
      </c>
      <c r="C191" s="10" t="s">
        <v>7767</v>
      </c>
      <c r="D191" s="149">
        <v>45996</v>
      </c>
      <c r="E191" s="11"/>
      <c r="F191" s="10"/>
      <c r="G191" s="32" t="s">
        <v>618</v>
      </c>
      <c r="H191" s="11"/>
      <c r="I191" s="32" t="s">
        <v>618</v>
      </c>
      <c r="J191" s="212" t="s">
        <v>1786</v>
      </c>
      <c r="K191" s="21" t="s">
        <v>551</v>
      </c>
      <c r="L191" s="21" t="str">
        <f>VLOOKUP($K191,TONG_SL!$A:$D,2,0)</f>
        <v>Chân giò heo muối 100g</v>
      </c>
      <c r="M191" s="11"/>
      <c r="N191" s="21" t="str">
        <f t="shared" si="55"/>
        <v>K-C6</v>
      </c>
      <c r="O191" s="11"/>
      <c r="P191" s="11"/>
      <c r="Q191" s="21" t="str">
        <f>VLOOKUP(K191,TONG_SL!$A:$D,3,0)</f>
        <v>Gói</v>
      </c>
      <c r="R191" s="1">
        <v>20</v>
      </c>
      <c r="S191" s="220"/>
      <c r="T191" s="220">
        <f>VLOOKUP(VLOOKUP(G191,Ma_KH!$A:$R,18,0)&amp;K191,Gia_MB!$A:$F,6,0)</f>
        <v>24549</v>
      </c>
      <c r="U191" s="221">
        <f t="shared" si="56"/>
        <v>490980</v>
      </c>
      <c r="V191" s="220"/>
      <c r="W191" s="222">
        <f t="shared" si="57"/>
        <v>0</v>
      </c>
      <c r="X191" s="223" t="str">
        <f t="shared" si="58"/>
        <v>8</v>
      </c>
      <c r="Y191" s="220"/>
      <c r="Z191" s="221">
        <f t="shared" si="59"/>
        <v>39278.400000000001</v>
      </c>
      <c r="AA191" s="5">
        <f>VLOOKUP(G191,Ma_KH!$A:$R,14,0)</f>
        <v>45</v>
      </c>
    </row>
    <row r="192" spans="1:27" s="5" customFormat="1" hidden="1" x14ac:dyDescent="0.25">
      <c r="A192" s="234">
        <v>45993</v>
      </c>
      <c r="B192" s="235">
        <v>80210</v>
      </c>
      <c r="C192" s="236" t="s">
        <v>7767</v>
      </c>
      <c r="D192" s="340">
        <v>45997</v>
      </c>
      <c r="E192" s="238"/>
      <c r="F192" s="236"/>
      <c r="G192" s="32" t="s">
        <v>3248</v>
      </c>
      <c r="H192" s="238"/>
      <c r="I192" s="239" t="s">
        <v>3248</v>
      </c>
      <c r="J192" s="240" t="s">
        <v>1786</v>
      </c>
      <c r="K192" s="240" t="s">
        <v>7897</v>
      </c>
      <c r="L192" s="21" t="str">
        <f>VLOOKUP($K192,TONG_SL!$A:$D,2,0)</f>
        <v>Bắp giò heo muối vị Tayaki Coop Select 450g</v>
      </c>
      <c r="M192" s="11"/>
      <c r="N192" s="21" t="str">
        <f t="shared" ref="N192:N224" si="60">IF($B192&lt;&gt;"","K-C6","")</f>
        <v>K-C6</v>
      </c>
      <c r="O192" s="11"/>
      <c r="P192" s="11"/>
      <c r="Q192" s="21" t="str">
        <f>VLOOKUP(K192,TONG_SL!$A:$D,3,0)</f>
        <v>Túi</v>
      </c>
      <c r="R192" s="1">
        <v>5</v>
      </c>
      <c r="S192" s="220"/>
      <c r="T192" s="220">
        <f>VLOOKUP(VLOOKUP(G192,Ma_KH!$A:$R,18,0)&amp;K192,Gia_MB!$A:$F,6,0)</f>
        <v>86961</v>
      </c>
      <c r="U192" s="221">
        <f t="shared" ref="U192:U224" si="61">T192*R192</f>
        <v>434805</v>
      </c>
      <c r="V192" s="220"/>
      <c r="W192" s="222">
        <f t="shared" ref="W192:W224" si="62">U192*V192</f>
        <v>0</v>
      </c>
      <c r="X192" s="223" t="str">
        <f t="shared" ref="X192:X224" si="63">IF(B192&lt;&gt;"","8","0")</f>
        <v>8</v>
      </c>
      <c r="Y192" s="220"/>
      <c r="Z192" s="221">
        <f t="shared" ref="Z192:Z224" si="64">U192*X192%</f>
        <v>34784.400000000001</v>
      </c>
      <c r="AA192" s="5">
        <f>VLOOKUP(G192,Ma_KH!$A:$R,14,0)</f>
        <v>57</v>
      </c>
    </row>
    <row r="193" spans="1:27" s="5" customFormat="1" hidden="1" x14ac:dyDescent="0.25">
      <c r="A193" s="234">
        <v>45995</v>
      </c>
      <c r="B193" s="235">
        <v>81196</v>
      </c>
      <c r="C193" s="236" t="s">
        <v>7767</v>
      </c>
      <c r="D193" s="340">
        <v>45997</v>
      </c>
      <c r="E193" s="238"/>
      <c r="F193" s="236"/>
      <c r="G193" s="32" t="s">
        <v>4688</v>
      </c>
      <c r="H193" s="238"/>
      <c r="I193" s="239" t="s">
        <v>4688</v>
      </c>
      <c r="J193" s="240" t="s">
        <v>1786</v>
      </c>
      <c r="K193" s="240" t="s">
        <v>553</v>
      </c>
      <c r="L193" s="21" t="str">
        <f>VLOOKUP($K193,TONG_SL!$A:$D,2,0)</f>
        <v>Gà muối hun khói 300g</v>
      </c>
      <c r="M193" s="11"/>
      <c r="N193" s="21" t="str">
        <f t="shared" si="60"/>
        <v>K-C6</v>
      </c>
      <c r="O193" s="11"/>
      <c r="P193" s="11"/>
      <c r="Q193" s="21" t="str">
        <f>VLOOKUP(K193,TONG_SL!$A:$D,3,0)</f>
        <v>Túi</v>
      </c>
      <c r="R193" s="1">
        <v>5</v>
      </c>
      <c r="S193" s="220"/>
      <c r="T193" s="220" t="e">
        <f>VLOOKUP(VLOOKUP(G193,Ma_KH!$A:$R,18,0)&amp;K193,Gia_MB!$A:$F,6,0)</f>
        <v>#N/A</v>
      </c>
      <c r="U193" s="221" t="e">
        <f t="shared" si="61"/>
        <v>#N/A</v>
      </c>
      <c r="V193" s="220"/>
      <c r="W193" s="222" t="e">
        <f t="shared" si="62"/>
        <v>#N/A</v>
      </c>
      <c r="X193" s="223" t="str">
        <f t="shared" si="63"/>
        <v>8</v>
      </c>
      <c r="Y193" s="220"/>
      <c r="Z193" s="221" t="e">
        <f t="shared" si="64"/>
        <v>#N/A</v>
      </c>
      <c r="AA193" s="5">
        <f>VLOOKUP(G193,Ma_KH!$A:$R,14,0)</f>
        <v>36</v>
      </c>
    </row>
    <row r="194" spans="1:27" s="5" customFormat="1" hidden="1" x14ac:dyDescent="0.25">
      <c r="A194" s="234">
        <v>45995</v>
      </c>
      <c r="B194" s="235">
        <v>81196</v>
      </c>
      <c r="C194" s="236" t="s">
        <v>7767</v>
      </c>
      <c r="D194" s="340">
        <v>45997</v>
      </c>
      <c r="E194" s="238"/>
      <c r="F194" s="236"/>
      <c r="G194" s="32" t="s">
        <v>4688</v>
      </c>
      <c r="H194" s="238"/>
      <c r="I194" s="239" t="s">
        <v>4688</v>
      </c>
      <c r="J194" s="240" t="s">
        <v>1786</v>
      </c>
      <c r="K194" s="240" t="s">
        <v>27</v>
      </c>
      <c r="L194" s="21" t="str">
        <f>VLOOKUP($K194,TONG_SL!$A:$D,2,0)</f>
        <v>Chân giò heo muối 300g</v>
      </c>
      <c r="M194" s="11"/>
      <c r="N194" s="21" t="str">
        <f t="shared" si="60"/>
        <v>K-C6</v>
      </c>
      <c r="O194" s="11"/>
      <c r="P194" s="11"/>
      <c r="Q194" s="21" t="str">
        <f>VLOOKUP(K194,TONG_SL!$A:$D,3,0)</f>
        <v>Túi</v>
      </c>
      <c r="R194" s="1">
        <v>3</v>
      </c>
      <c r="S194" s="220"/>
      <c r="T194" s="220">
        <f>VLOOKUP(VLOOKUP(G194,Ma_KH!$A:$R,18,0)&amp;K194,Gia_MB!$A:$F,6,0)</f>
        <v>69759</v>
      </c>
      <c r="U194" s="221">
        <f t="shared" si="61"/>
        <v>209277</v>
      </c>
      <c r="V194" s="220"/>
      <c r="W194" s="222">
        <f t="shared" si="62"/>
        <v>0</v>
      </c>
      <c r="X194" s="223" t="str">
        <f t="shared" si="63"/>
        <v>8</v>
      </c>
      <c r="Y194" s="220"/>
      <c r="Z194" s="221">
        <f t="shared" si="64"/>
        <v>16742.16</v>
      </c>
      <c r="AA194" s="5">
        <f>VLOOKUP(G194,Ma_KH!$A:$R,14,0)</f>
        <v>36</v>
      </c>
    </row>
    <row r="195" spans="1:27" s="5" customFormat="1" hidden="1" x14ac:dyDescent="0.25">
      <c r="A195" s="234">
        <v>45995</v>
      </c>
      <c r="B195" s="235">
        <v>81196</v>
      </c>
      <c r="C195" s="236" t="s">
        <v>7767</v>
      </c>
      <c r="D195" s="340">
        <v>45997</v>
      </c>
      <c r="E195" s="238"/>
      <c r="F195" s="236"/>
      <c r="G195" s="32" t="s">
        <v>4688</v>
      </c>
      <c r="H195" s="238"/>
      <c r="I195" s="239" t="s">
        <v>4688</v>
      </c>
      <c r="J195" s="240" t="s">
        <v>1786</v>
      </c>
      <c r="K195" s="240" t="s">
        <v>30</v>
      </c>
      <c r="L195" s="21" t="str">
        <f>VLOOKUP($K195,TONG_SL!$A:$D,2,0)</f>
        <v>Gà muối 500g</v>
      </c>
      <c r="M195" s="11"/>
      <c r="N195" s="21" t="str">
        <f t="shared" si="60"/>
        <v>K-C6</v>
      </c>
      <c r="O195" s="11"/>
      <c r="P195" s="11"/>
      <c r="Q195" s="21" t="str">
        <f>VLOOKUP(K195,TONG_SL!$A:$D,3,0)</f>
        <v>Túi</v>
      </c>
      <c r="R195" s="1">
        <v>3</v>
      </c>
      <c r="S195" s="220"/>
      <c r="T195" s="220">
        <f>VLOOKUP(VLOOKUP(G195,Ma_KH!$A:$R,18,0)&amp;K195,Gia_MB!$A:$F,6,0)</f>
        <v>105505</v>
      </c>
      <c r="U195" s="221">
        <f t="shared" si="61"/>
        <v>316515</v>
      </c>
      <c r="V195" s="220"/>
      <c r="W195" s="222">
        <f t="shared" si="62"/>
        <v>0</v>
      </c>
      <c r="X195" s="223" t="str">
        <f t="shared" si="63"/>
        <v>8</v>
      </c>
      <c r="Y195" s="220"/>
      <c r="Z195" s="221">
        <f t="shared" si="64"/>
        <v>25321.200000000001</v>
      </c>
      <c r="AA195" s="5">
        <f>VLOOKUP(G195,Ma_KH!$A:$R,14,0)</f>
        <v>36</v>
      </c>
    </row>
    <row r="196" spans="1:27" s="5" customFormat="1" hidden="1" x14ac:dyDescent="0.25">
      <c r="A196" s="234">
        <v>45995</v>
      </c>
      <c r="B196" s="235">
        <v>81196</v>
      </c>
      <c r="C196" s="236" t="s">
        <v>7767</v>
      </c>
      <c r="D196" s="340">
        <v>45997</v>
      </c>
      <c r="E196" s="238"/>
      <c r="F196" s="236"/>
      <c r="G196" s="32" t="s">
        <v>4688</v>
      </c>
      <c r="H196" s="238"/>
      <c r="I196" s="239" t="s">
        <v>4688</v>
      </c>
      <c r="J196" s="240" t="s">
        <v>1786</v>
      </c>
      <c r="K196" s="240" t="s">
        <v>32</v>
      </c>
      <c r="L196" s="21" t="str">
        <f>VLOOKUP($K196,TONG_SL!$A:$D,2,0)</f>
        <v>Giò Tai Lưỡi Xào 250g</v>
      </c>
      <c r="M196" s="11"/>
      <c r="N196" s="21" t="str">
        <f t="shared" si="60"/>
        <v>K-C6</v>
      </c>
      <c r="O196" s="11"/>
      <c r="P196" s="11"/>
      <c r="Q196" s="21" t="str">
        <f>VLOOKUP(K196,TONG_SL!$A:$D,3,0)</f>
        <v>Túi</v>
      </c>
      <c r="R196" s="1">
        <v>2</v>
      </c>
      <c r="S196" s="220"/>
      <c r="T196" s="220">
        <f>VLOOKUP(VLOOKUP(G196,Ma_KH!$A:$R,18,0)&amp;K196,Gia_MB!$A:$F,6,0)</f>
        <v>47674</v>
      </c>
      <c r="U196" s="221">
        <f t="shared" si="61"/>
        <v>95348</v>
      </c>
      <c r="V196" s="220"/>
      <c r="W196" s="222">
        <f t="shared" si="62"/>
        <v>0</v>
      </c>
      <c r="X196" s="223" t="str">
        <f t="shared" si="63"/>
        <v>8</v>
      </c>
      <c r="Y196" s="220"/>
      <c r="Z196" s="221">
        <f t="shared" si="64"/>
        <v>7627.84</v>
      </c>
      <c r="AA196" s="5">
        <f>VLOOKUP(G196,Ma_KH!$A:$R,14,0)</f>
        <v>36</v>
      </c>
    </row>
    <row r="197" spans="1:27" s="5" customFormat="1" hidden="1" x14ac:dyDescent="0.25">
      <c r="A197" s="234">
        <v>45995</v>
      </c>
      <c r="B197" s="235">
        <v>81196</v>
      </c>
      <c r="C197" s="236" t="s">
        <v>7767</v>
      </c>
      <c r="D197" s="340">
        <v>45997</v>
      </c>
      <c r="E197" s="238"/>
      <c r="F197" s="236"/>
      <c r="G197" s="32" t="s">
        <v>4688</v>
      </c>
      <c r="H197" s="238"/>
      <c r="I197" s="239" t="s">
        <v>4688</v>
      </c>
      <c r="J197" s="240" t="s">
        <v>1786</v>
      </c>
      <c r="K197" s="240" t="s">
        <v>551</v>
      </c>
      <c r="L197" s="21" t="str">
        <f>VLOOKUP($K197,TONG_SL!$A:$D,2,0)</f>
        <v>Chân giò heo muối 100g</v>
      </c>
      <c r="M197" s="11"/>
      <c r="N197" s="21" t="str">
        <f t="shared" si="60"/>
        <v>K-C6</v>
      </c>
      <c r="O197" s="11"/>
      <c r="P197" s="11"/>
      <c r="Q197" s="21" t="str">
        <f>VLOOKUP(K197,TONG_SL!$A:$D,3,0)</f>
        <v>Gói</v>
      </c>
      <c r="R197" s="1">
        <v>3</v>
      </c>
      <c r="S197" s="220"/>
      <c r="T197" s="220">
        <f>VLOOKUP(VLOOKUP(G197,Ma_KH!$A:$R,18,0)&amp;K197,Gia_MB!$A:$F,6,0)</f>
        <v>23322</v>
      </c>
      <c r="U197" s="221">
        <f t="shared" si="61"/>
        <v>69966</v>
      </c>
      <c r="V197" s="220"/>
      <c r="W197" s="222">
        <f t="shared" si="62"/>
        <v>0</v>
      </c>
      <c r="X197" s="223" t="str">
        <f t="shared" si="63"/>
        <v>8</v>
      </c>
      <c r="Y197" s="220"/>
      <c r="Z197" s="221">
        <f t="shared" si="64"/>
        <v>5597.28</v>
      </c>
      <c r="AA197" s="5">
        <f>VLOOKUP(G197,Ma_KH!$A:$R,14,0)</f>
        <v>36</v>
      </c>
    </row>
    <row r="198" spans="1:27" s="5" customFormat="1" hidden="1" x14ac:dyDescent="0.25">
      <c r="A198" s="234">
        <v>45995</v>
      </c>
      <c r="B198" s="235">
        <v>81221</v>
      </c>
      <c r="C198" s="236" t="s">
        <v>7767</v>
      </c>
      <c r="D198" s="340">
        <v>45997</v>
      </c>
      <c r="E198" s="238"/>
      <c r="F198" s="236"/>
      <c r="G198" s="32" t="s">
        <v>3139</v>
      </c>
      <c r="H198" s="238"/>
      <c r="I198" s="239" t="s">
        <v>3139</v>
      </c>
      <c r="J198" s="240" t="s">
        <v>1786</v>
      </c>
      <c r="K198" s="240" t="s">
        <v>30</v>
      </c>
      <c r="L198" s="21" t="str">
        <f>VLOOKUP($K198,TONG_SL!$A:$D,2,0)</f>
        <v>Gà muối 500g</v>
      </c>
      <c r="M198" s="11"/>
      <c r="N198" s="21" t="str">
        <f t="shared" si="60"/>
        <v>K-C6</v>
      </c>
      <c r="O198" s="11"/>
      <c r="P198" s="11"/>
      <c r="Q198" s="21" t="str">
        <f>VLOOKUP(K198,TONG_SL!$A:$D,3,0)</f>
        <v>Túi</v>
      </c>
      <c r="R198" s="1">
        <v>3</v>
      </c>
      <c r="S198" s="220"/>
      <c r="T198" s="220">
        <f>VLOOKUP(VLOOKUP(G198,Ma_KH!$A:$R,18,0)&amp;K198,Gia_MB!$A:$F,6,0)</f>
        <v>111058</v>
      </c>
      <c r="U198" s="221">
        <f t="shared" si="61"/>
        <v>333174</v>
      </c>
      <c r="V198" s="220"/>
      <c r="W198" s="222">
        <f t="shared" si="62"/>
        <v>0</v>
      </c>
      <c r="X198" s="223" t="str">
        <f t="shared" si="63"/>
        <v>8</v>
      </c>
      <c r="Y198" s="220"/>
      <c r="Z198" s="221">
        <f t="shared" si="64"/>
        <v>26653.920000000002</v>
      </c>
      <c r="AA198" s="5">
        <f>VLOOKUP(G198,Ma_KH!$A:$R,14,0)</f>
        <v>57</v>
      </c>
    </row>
    <row r="199" spans="1:27" s="5" customFormat="1" hidden="1" x14ac:dyDescent="0.25">
      <c r="A199" s="234">
        <v>45995</v>
      </c>
      <c r="B199" s="235">
        <v>81221</v>
      </c>
      <c r="C199" s="236" t="s">
        <v>7767</v>
      </c>
      <c r="D199" s="340">
        <v>45997</v>
      </c>
      <c r="E199" s="238"/>
      <c r="F199" s="236"/>
      <c r="G199" s="32" t="s">
        <v>3139</v>
      </c>
      <c r="H199" s="238"/>
      <c r="I199" s="239" t="s">
        <v>3139</v>
      </c>
      <c r="J199" s="240" t="s">
        <v>1786</v>
      </c>
      <c r="K199" s="240" t="s">
        <v>598</v>
      </c>
      <c r="L199" s="21" t="str">
        <f>VLOOKUP($K199,TONG_SL!$A:$D,2,0)</f>
        <v>Chân gà sả tắc 250g</v>
      </c>
      <c r="M199" s="11"/>
      <c r="N199" s="21" t="str">
        <f t="shared" si="60"/>
        <v>K-C6</v>
      </c>
      <c r="O199" s="11"/>
      <c r="P199" s="11"/>
      <c r="Q199" s="21" t="str">
        <f>VLOOKUP(K199,TONG_SL!$A:$D,3,0)</f>
        <v>Hộp</v>
      </c>
      <c r="R199" s="1">
        <v>5</v>
      </c>
      <c r="S199" s="220"/>
      <c r="T199" s="220">
        <f>VLOOKUP(VLOOKUP(G199,Ma_KH!$A:$R,18,0)&amp;K199,Gia_MB!$A:$F,6,0)</f>
        <v>30000</v>
      </c>
      <c r="U199" s="221">
        <f t="shared" si="61"/>
        <v>150000</v>
      </c>
      <c r="V199" s="220"/>
      <c r="W199" s="222">
        <f t="shared" si="62"/>
        <v>0</v>
      </c>
      <c r="X199" s="223" t="str">
        <f t="shared" si="63"/>
        <v>8</v>
      </c>
      <c r="Y199" s="220"/>
      <c r="Z199" s="221">
        <f t="shared" si="64"/>
        <v>12000</v>
      </c>
      <c r="AA199" s="5">
        <f>VLOOKUP(G199,Ma_KH!$A:$R,14,0)</f>
        <v>57</v>
      </c>
    </row>
    <row r="200" spans="1:27" s="5" customFormat="1" hidden="1" x14ac:dyDescent="0.25">
      <c r="A200" s="234">
        <v>45995</v>
      </c>
      <c r="B200" s="235">
        <v>81221</v>
      </c>
      <c r="C200" s="236" t="s">
        <v>7767</v>
      </c>
      <c r="D200" s="340">
        <v>45997</v>
      </c>
      <c r="E200" s="238"/>
      <c r="F200" s="236"/>
      <c r="G200" s="32" t="s">
        <v>3139</v>
      </c>
      <c r="H200" s="238"/>
      <c r="I200" s="239" t="s">
        <v>3139</v>
      </c>
      <c r="J200" s="240" t="s">
        <v>1786</v>
      </c>
      <c r="K200" s="240" t="s">
        <v>7673</v>
      </c>
      <c r="L200" s="21" t="str">
        <f>VLOOKUP($K200,TONG_SL!$A:$D,2,0)</f>
        <v>Chân gà sốt thái 250g</v>
      </c>
      <c r="M200" s="11"/>
      <c r="N200" s="21" t="str">
        <f t="shared" si="60"/>
        <v>K-C6</v>
      </c>
      <c r="O200" s="11"/>
      <c r="P200" s="11"/>
      <c r="Q200" s="21" t="str">
        <f>VLOOKUP(K200,TONG_SL!$A:$D,3,0)</f>
        <v>Hộp</v>
      </c>
      <c r="R200" s="1">
        <v>5</v>
      </c>
      <c r="S200" s="220"/>
      <c r="T200" s="220">
        <f>VLOOKUP(VLOOKUP(G200,Ma_KH!$A:$R,18,0)&amp;K200,Gia_MB!$A:$F,6,0)</f>
        <v>41389</v>
      </c>
      <c r="U200" s="221">
        <f t="shared" si="61"/>
        <v>206945</v>
      </c>
      <c r="V200" s="220"/>
      <c r="W200" s="222">
        <f t="shared" si="62"/>
        <v>0</v>
      </c>
      <c r="X200" s="223" t="str">
        <f t="shared" si="63"/>
        <v>8</v>
      </c>
      <c r="Y200" s="220"/>
      <c r="Z200" s="221">
        <f t="shared" si="64"/>
        <v>16555.599999999999</v>
      </c>
      <c r="AA200" s="5">
        <f>VLOOKUP(G200,Ma_KH!$A:$R,14,0)</f>
        <v>57</v>
      </c>
    </row>
    <row r="201" spans="1:27" s="5" customFormat="1" hidden="1" x14ac:dyDescent="0.25">
      <c r="A201" s="234">
        <v>45995</v>
      </c>
      <c r="B201" s="235">
        <v>81221</v>
      </c>
      <c r="C201" s="236" t="s">
        <v>7767</v>
      </c>
      <c r="D201" s="340">
        <v>45997</v>
      </c>
      <c r="E201" s="238"/>
      <c r="F201" s="236"/>
      <c r="G201" s="32" t="s">
        <v>3139</v>
      </c>
      <c r="H201" s="238"/>
      <c r="I201" s="239" t="s">
        <v>3139</v>
      </c>
      <c r="J201" s="240" t="s">
        <v>1786</v>
      </c>
      <c r="K201" s="240" t="s">
        <v>600</v>
      </c>
      <c r="L201" s="21" t="str">
        <f>VLOOKUP($K201,TONG_SL!$A:$D,2,0)</f>
        <v>Tai heo sốt thái 250g</v>
      </c>
      <c r="M201" s="11"/>
      <c r="N201" s="21" t="str">
        <f t="shared" si="60"/>
        <v>K-C6</v>
      </c>
      <c r="O201" s="11"/>
      <c r="P201" s="11"/>
      <c r="Q201" s="21" t="str">
        <f>VLOOKUP(K201,TONG_SL!$A:$D,3,0)</f>
        <v>Hộp</v>
      </c>
      <c r="R201" s="1">
        <v>5</v>
      </c>
      <c r="S201" s="220"/>
      <c r="T201" s="220">
        <f>VLOOKUP(VLOOKUP(G201,Ma_KH!$A:$R,18,0)&amp;K201,Gia_MB!$A:$F,6,0)</f>
        <v>36111</v>
      </c>
      <c r="U201" s="221">
        <f t="shared" si="61"/>
        <v>180555</v>
      </c>
      <c r="V201" s="220"/>
      <c r="W201" s="222">
        <f t="shared" si="62"/>
        <v>0</v>
      </c>
      <c r="X201" s="223" t="str">
        <f t="shared" si="63"/>
        <v>8</v>
      </c>
      <c r="Y201" s="220"/>
      <c r="Z201" s="221">
        <f t="shared" si="64"/>
        <v>14444.4</v>
      </c>
      <c r="AA201" s="5">
        <f>VLOOKUP(G201,Ma_KH!$A:$R,14,0)</f>
        <v>57</v>
      </c>
    </row>
    <row r="202" spans="1:27" s="5" customFormat="1" hidden="1" x14ac:dyDescent="0.25">
      <c r="A202" s="234">
        <v>45995</v>
      </c>
      <c r="B202" s="235">
        <v>81211</v>
      </c>
      <c r="C202" s="236" t="s">
        <v>7767</v>
      </c>
      <c r="D202" s="340">
        <v>45997</v>
      </c>
      <c r="E202" s="238"/>
      <c r="F202" s="236"/>
      <c r="G202" s="32" t="s">
        <v>4998</v>
      </c>
      <c r="H202" s="238"/>
      <c r="I202" s="239" t="s">
        <v>4998</v>
      </c>
      <c r="J202" s="240" t="s">
        <v>1786</v>
      </c>
      <c r="K202" s="240" t="s">
        <v>39</v>
      </c>
      <c r="L202" s="21" t="str">
        <f>VLOOKUP($K202,TONG_SL!$A:$D,2,0)</f>
        <v>Chả nướng 300g</v>
      </c>
      <c r="M202" s="11"/>
      <c r="N202" s="21" t="str">
        <f t="shared" si="60"/>
        <v>K-C6</v>
      </c>
      <c r="O202" s="11"/>
      <c r="P202" s="11"/>
      <c r="Q202" s="21" t="str">
        <f>VLOOKUP(K202,TONG_SL!$A:$D,3,0)</f>
        <v>Túi</v>
      </c>
      <c r="R202" s="1">
        <v>3</v>
      </c>
      <c r="S202" s="220"/>
      <c r="T202" s="220">
        <f>VLOOKUP(VLOOKUP(G202,Ma_KH!$A:$R,18,0)&amp;K202,Gia_MB!$A:$F,6,0)</f>
        <v>70950</v>
      </c>
      <c r="U202" s="221">
        <f t="shared" si="61"/>
        <v>212850</v>
      </c>
      <c r="V202" s="220"/>
      <c r="W202" s="222">
        <f t="shared" si="62"/>
        <v>0</v>
      </c>
      <c r="X202" s="223" t="str">
        <f t="shared" si="63"/>
        <v>8</v>
      </c>
      <c r="Y202" s="220"/>
      <c r="Z202" s="221">
        <f t="shared" si="64"/>
        <v>17028</v>
      </c>
      <c r="AA202" s="5">
        <f>VLOOKUP(G202,Ma_KH!$A:$R,14,0)</f>
        <v>51</v>
      </c>
    </row>
    <row r="203" spans="1:27" s="5" customFormat="1" hidden="1" x14ac:dyDescent="0.25">
      <c r="A203" s="234">
        <v>45995</v>
      </c>
      <c r="B203" s="235">
        <v>81211</v>
      </c>
      <c r="C203" s="236" t="s">
        <v>7767</v>
      </c>
      <c r="D203" s="340">
        <v>45997</v>
      </c>
      <c r="E203" s="238"/>
      <c r="F203" s="236"/>
      <c r="G203" s="32" t="s">
        <v>4998</v>
      </c>
      <c r="H203" s="238"/>
      <c r="I203" s="239" t="s">
        <v>4998</v>
      </c>
      <c r="J203" s="240" t="s">
        <v>1786</v>
      </c>
      <c r="K203" s="240" t="s">
        <v>32</v>
      </c>
      <c r="L203" s="21" t="str">
        <f>VLOOKUP($K203,TONG_SL!$A:$D,2,0)</f>
        <v>Giò Tai Lưỡi Xào 250g</v>
      </c>
      <c r="M203" s="11"/>
      <c r="N203" s="21" t="str">
        <f t="shared" si="60"/>
        <v>K-C6</v>
      </c>
      <c r="O203" s="11"/>
      <c r="P203" s="11"/>
      <c r="Q203" s="21" t="str">
        <f>VLOOKUP(K203,TONG_SL!$A:$D,3,0)</f>
        <v>Túi</v>
      </c>
      <c r="R203" s="1">
        <v>3</v>
      </c>
      <c r="S203" s="220"/>
      <c r="T203" s="220">
        <f>VLOOKUP(VLOOKUP(G203,Ma_KH!$A:$R,18,0)&amp;K203,Gia_MB!$A:$F,6,0)</f>
        <v>50182</v>
      </c>
      <c r="U203" s="221">
        <f t="shared" si="61"/>
        <v>150546</v>
      </c>
      <c r="V203" s="220"/>
      <c r="W203" s="222">
        <f t="shared" si="62"/>
        <v>0</v>
      </c>
      <c r="X203" s="223" t="str">
        <f t="shared" si="63"/>
        <v>8</v>
      </c>
      <c r="Y203" s="220"/>
      <c r="Z203" s="221">
        <f t="shared" si="64"/>
        <v>12043.68</v>
      </c>
      <c r="AA203" s="5">
        <f>VLOOKUP(G203,Ma_KH!$A:$R,14,0)</f>
        <v>51</v>
      </c>
    </row>
    <row r="204" spans="1:27" s="5" customFormat="1" hidden="1" x14ac:dyDescent="0.25">
      <c r="A204" s="234">
        <v>45993</v>
      </c>
      <c r="B204" s="235">
        <v>2369932</v>
      </c>
      <c r="C204" s="236" t="s">
        <v>7767</v>
      </c>
      <c r="D204" s="340">
        <v>45997</v>
      </c>
      <c r="E204" s="238"/>
      <c r="F204" s="236"/>
      <c r="G204" s="32" t="s">
        <v>5528</v>
      </c>
      <c r="H204" s="238"/>
      <c r="I204" s="239" t="s">
        <v>5528</v>
      </c>
      <c r="J204" s="240" t="s">
        <v>1786</v>
      </c>
      <c r="K204" s="240" t="s">
        <v>551</v>
      </c>
      <c r="L204" s="21" t="str">
        <f>VLOOKUP($K204,TONG_SL!$A:$D,2,0)</f>
        <v>Chân giò heo muối 100g</v>
      </c>
      <c r="M204" s="11"/>
      <c r="N204" s="21" t="str">
        <f t="shared" si="60"/>
        <v>K-C6</v>
      </c>
      <c r="O204" s="11"/>
      <c r="P204" s="11"/>
      <c r="Q204" s="21" t="str">
        <f>VLOOKUP(K204,TONG_SL!$A:$D,3,0)</f>
        <v>Gói</v>
      </c>
      <c r="R204" s="1">
        <v>5</v>
      </c>
      <c r="S204" s="220"/>
      <c r="T204" s="220">
        <f>VLOOKUP(VLOOKUP(G204,Ma_KH!$A:$R,18,0)&amp;K204,Gia_MB!$A:$F,6,0)</f>
        <v>22830</v>
      </c>
      <c r="U204" s="221">
        <f t="shared" si="61"/>
        <v>114150</v>
      </c>
      <c r="V204" s="220"/>
      <c r="W204" s="222">
        <f t="shared" si="62"/>
        <v>0</v>
      </c>
      <c r="X204" s="223" t="str">
        <f t="shared" si="63"/>
        <v>8</v>
      </c>
      <c r="Y204" s="220"/>
      <c r="Z204" s="221">
        <f t="shared" si="64"/>
        <v>9132</v>
      </c>
      <c r="AA204" s="5">
        <f>VLOOKUP(G204,Ma_KH!$A:$R,14,0)</f>
        <v>46</v>
      </c>
    </row>
    <row r="205" spans="1:27" s="5" customFormat="1" hidden="1" x14ac:dyDescent="0.25">
      <c r="A205" s="234">
        <v>45993</v>
      </c>
      <c r="B205" s="235">
        <v>2369932</v>
      </c>
      <c r="C205" s="236" t="s">
        <v>7767</v>
      </c>
      <c r="D205" s="340">
        <v>45997</v>
      </c>
      <c r="E205" s="238"/>
      <c r="F205" s="236"/>
      <c r="G205" s="32" t="s">
        <v>5528</v>
      </c>
      <c r="H205" s="238"/>
      <c r="I205" s="239" t="s">
        <v>5528</v>
      </c>
      <c r="J205" s="240" t="s">
        <v>1786</v>
      </c>
      <c r="K205" s="240" t="s">
        <v>34</v>
      </c>
      <c r="L205" s="21" t="str">
        <f>VLOOKUP($K205,TONG_SL!$A:$D,2,0)</f>
        <v>Tai heo muối 200g</v>
      </c>
      <c r="M205" s="11"/>
      <c r="N205" s="21" t="str">
        <f t="shared" si="60"/>
        <v>K-C6</v>
      </c>
      <c r="O205" s="11"/>
      <c r="P205" s="11"/>
      <c r="Q205" s="21" t="str">
        <f>VLOOKUP(K205,TONG_SL!$A:$D,3,0)</f>
        <v>Túi</v>
      </c>
      <c r="R205" s="1">
        <v>2</v>
      </c>
      <c r="S205" s="220"/>
      <c r="T205" s="220">
        <f>VLOOKUP(VLOOKUP(G205,Ma_KH!$A:$R,18,0)&amp;K205,Gia_MB!$A:$F,6,0)</f>
        <v>55595</v>
      </c>
      <c r="U205" s="221">
        <f t="shared" si="61"/>
        <v>111190</v>
      </c>
      <c r="V205" s="220"/>
      <c r="W205" s="222">
        <f t="shared" si="62"/>
        <v>0</v>
      </c>
      <c r="X205" s="223" t="str">
        <f t="shared" si="63"/>
        <v>8</v>
      </c>
      <c r="Y205" s="220"/>
      <c r="Z205" s="221">
        <f t="shared" si="64"/>
        <v>8895.2000000000007</v>
      </c>
      <c r="AA205" s="5">
        <f>VLOOKUP(G205,Ma_KH!$A:$R,14,0)</f>
        <v>46</v>
      </c>
    </row>
    <row r="206" spans="1:27" s="5" customFormat="1" hidden="1" x14ac:dyDescent="0.25">
      <c r="A206" s="234">
        <v>45993</v>
      </c>
      <c r="B206" s="235">
        <v>2369932</v>
      </c>
      <c r="C206" s="236" t="s">
        <v>7767</v>
      </c>
      <c r="D206" s="340">
        <v>45997</v>
      </c>
      <c r="E206" s="238"/>
      <c r="F206" s="236"/>
      <c r="G206" s="32" t="s">
        <v>5528</v>
      </c>
      <c r="H206" s="238"/>
      <c r="I206" s="239" t="s">
        <v>5528</v>
      </c>
      <c r="J206" s="240" t="s">
        <v>1786</v>
      </c>
      <c r="K206" s="240" t="s">
        <v>27</v>
      </c>
      <c r="L206" s="21" t="str">
        <f>VLOOKUP($K206,TONG_SL!$A:$D,2,0)</f>
        <v>Chân giò heo muối 300g</v>
      </c>
      <c r="M206" s="11"/>
      <c r="N206" s="21" t="str">
        <f t="shared" si="60"/>
        <v>K-C6</v>
      </c>
      <c r="O206" s="11"/>
      <c r="P206" s="11"/>
      <c r="Q206" s="21" t="str">
        <f>VLOOKUP(K206,TONG_SL!$A:$D,3,0)</f>
        <v>Túi</v>
      </c>
      <c r="R206" s="1">
        <v>3</v>
      </c>
      <c r="S206" s="220"/>
      <c r="T206" s="220">
        <f>VLOOKUP(VLOOKUP(G206,Ma_KH!$A:$R,18,0)&amp;K206,Gia_MB!$A:$F,6,0)</f>
        <v>73431</v>
      </c>
      <c r="U206" s="221">
        <f t="shared" si="61"/>
        <v>220293</v>
      </c>
      <c r="V206" s="220"/>
      <c r="W206" s="222">
        <f t="shared" si="62"/>
        <v>0</v>
      </c>
      <c r="X206" s="223" t="str">
        <f t="shared" si="63"/>
        <v>8</v>
      </c>
      <c r="Y206" s="220"/>
      <c r="Z206" s="221">
        <f t="shared" si="64"/>
        <v>17623.439999999999</v>
      </c>
      <c r="AA206" s="5">
        <f>VLOOKUP(G206,Ma_KH!$A:$R,14,0)</f>
        <v>46</v>
      </c>
    </row>
    <row r="207" spans="1:27" s="5" customFormat="1" hidden="1" x14ac:dyDescent="0.25">
      <c r="A207" s="234">
        <v>45992</v>
      </c>
      <c r="B207" s="235">
        <v>2369759</v>
      </c>
      <c r="C207" s="236" t="s">
        <v>7767</v>
      </c>
      <c r="D207" s="340">
        <v>45997</v>
      </c>
      <c r="E207" s="238"/>
      <c r="F207" s="236"/>
      <c r="G207" s="32" t="s">
        <v>4874</v>
      </c>
      <c r="H207" s="238"/>
      <c r="I207" s="239" t="s">
        <v>4874</v>
      </c>
      <c r="J207" s="240" t="s">
        <v>1786</v>
      </c>
      <c r="K207" s="240" t="s">
        <v>27</v>
      </c>
      <c r="L207" s="21" t="str">
        <f>VLOOKUP($K207,TONG_SL!$A:$D,2,0)</f>
        <v>Chân giò heo muối 300g</v>
      </c>
      <c r="M207" s="11"/>
      <c r="N207" s="21" t="str">
        <f t="shared" si="60"/>
        <v>K-C6</v>
      </c>
      <c r="O207" s="11"/>
      <c r="P207" s="11"/>
      <c r="Q207" s="21" t="str">
        <f>VLOOKUP(K207,TONG_SL!$A:$D,3,0)</f>
        <v>Túi</v>
      </c>
      <c r="R207" s="1">
        <v>4</v>
      </c>
      <c r="S207" s="220"/>
      <c r="T207" s="220">
        <f>VLOOKUP(VLOOKUP(G207,Ma_KH!$A:$R,18,0)&amp;K207,Gia_MB!$A:$F,6,0)</f>
        <v>69025</v>
      </c>
      <c r="U207" s="221">
        <f t="shared" si="61"/>
        <v>276100</v>
      </c>
      <c r="V207" s="220"/>
      <c r="W207" s="222">
        <f t="shared" si="62"/>
        <v>0</v>
      </c>
      <c r="X207" s="223" t="str">
        <f t="shared" si="63"/>
        <v>8</v>
      </c>
      <c r="Y207" s="220"/>
      <c r="Z207" s="221">
        <f t="shared" si="64"/>
        <v>22088</v>
      </c>
      <c r="AA207" s="5">
        <f>VLOOKUP(G207,Ma_KH!$A:$R,14,0)</f>
        <v>51</v>
      </c>
    </row>
    <row r="208" spans="1:27" s="5" customFormat="1" hidden="1" x14ac:dyDescent="0.25">
      <c r="A208" s="234">
        <v>45992</v>
      </c>
      <c r="B208" s="235">
        <v>2369759</v>
      </c>
      <c r="C208" s="236" t="s">
        <v>7767</v>
      </c>
      <c r="D208" s="340">
        <v>45997</v>
      </c>
      <c r="E208" s="238"/>
      <c r="F208" s="236"/>
      <c r="G208" s="32" t="s">
        <v>4874</v>
      </c>
      <c r="H208" s="238"/>
      <c r="I208" s="239" t="s">
        <v>4874</v>
      </c>
      <c r="J208" s="240" t="s">
        <v>1786</v>
      </c>
      <c r="K208" s="240" t="s">
        <v>32</v>
      </c>
      <c r="L208" s="21" t="str">
        <f>VLOOKUP($K208,TONG_SL!$A:$D,2,0)</f>
        <v>Giò Tai Lưỡi Xào 250g</v>
      </c>
      <c r="M208" s="11"/>
      <c r="N208" s="21" t="str">
        <f t="shared" si="60"/>
        <v>K-C6</v>
      </c>
      <c r="O208" s="11"/>
      <c r="P208" s="11"/>
      <c r="Q208" s="21" t="str">
        <f>VLOOKUP(K208,TONG_SL!$A:$D,3,0)</f>
        <v>Túi</v>
      </c>
      <c r="R208" s="1">
        <v>3</v>
      </c>
      <c r="S208" s="220"/>
      <c r="T208" s="220">
        <f>VLOOKUP(VLOOKUP(G208,Ma_KH!$A:$R,18,0)&amp;K208,Gia_MB!$A:$F,6,0)</f>
        <v>47172</v>
      </c>
      <c r="U208" s="221">
        <f t="shared" si="61"/>
        <v>141516</v>
      </c>
      <c r="V208" s="220"/>
      <c r="W208" s="222">
        <f t="shared" si="62"/>
        <v>0</v>
      </c>
      <c r="X208" s="223" t="str">
        <f t="shared" si="63"/>
        <v>8</v>
      </c>
      <c r="Y208" s="220"/>
      <c r="Z208" s="221">
        <f t="shared" si="64"/>
        <v>11321.28</v>
      </c>
      <c r="AA208" s="5">
        <f>VLOOKUP(G208,Ma_KH!$A:$R,14,0)</f>
        <v>51</v>
      </c>
    </row>
    <row r="209" spans="1:27" s="5" customFormat="1" hidden="1" x14ac:dyDescent="0.25">
      <c r="A209" s="234">
        <v>45992</v>
      </c>
      <c r="B209" s="235">
        <v>2369759</v>
      </c>
      <c r="C209" s="236" t="s">
        <v>7767</v>
      </c>
      <c r="D209" s="340">
        <v>45997</v>
      </c>
      <c r="E209" s="238"/>
      <c r="F209" s="236"/>
      <c r="G209" s="32" t="s">
        <v>4874</v>
      </c>
      <c r="H209" s="238"/>
      <c r="I209" s="239" t="s">
        <v>4874</v>
      </c>
      <c r="J209" s="240" t="s">
        <v>1786</v>
      </c>
      <c r="K209" s="240" t="s">
        <v>30</v>
      </c>
      <c r="L209" s="21" t="str">
        <f>VLOOKUP($K209,TONG_SL!$A:$D,2,0)</f>
        <v>Gà muối 500g</v>
      </c>
      <c r="M209" s="11"/>
      <c r="N209" s="21" t="str">
        <f t="shared" si="60"/>
        <v>K-C6</v>
      </c>
      <c r="O209" s="11"/>
      <c r="P209" s="11"/>
      <c r="Q209" s="21" t="str">
        <f>VLOOKUP(K209,TONG_SL!$A:$D,3,0)</f>
        <v>Túi</v>
      </c>
      <c r="R209" s="1">
        <v>2</v>
      </c>
      <c r="S209" s="220"/>
      <c r="T209" s="220">
        <f>VLOOKUP(VLOOKUP(G209,Ma_KH!$A:$R,18,0)&amp;K209,Gia_MB!$A:$F,6,0)</f>
        <v>109614</v>
      </c>
      <c r="U209" s="221">
        <f t="shared" si="61"/>
        <v>219228</v>
      </c>
      <c r="V209" s="220"/>
      <c r="W209" s="222">
        <f t="shared" si="62"/>
        <v>0</v>
      </c>
      <c r="X209" s="223" t="str">
        <f t="shared" si="63"/>
        <v>8</v>
      </c>
      <c r="Y209" s="220"/>
      <c r="Z209" s="221">
        <f t="shared" si="64"/>
        <v>17538.240000000002</v>
      </c>
      <c r="AA209" s="5">
        <f>VLOOKUP(G209,Ma_KH!$A:$R,14,0)</f>
        <v>51</v>
      </c>
    </row>
    <row r="210" spans="1:27" s="5" customFormat="1" hidden="1" x14ac:dyDescent="0.25">
      <c r="A210" s="234">
        <v>45993</v>
      </c>
      <c r="B210" s="235">
        <v>3177609</v>
      </c>
      <c r="C210" s="236" t="s">
        <v>7767</v>
      </c>
      <c r="D210" s="340">
        <v>45997</v>
      </c>
      <c r="E210" s="238"/>
      <c r="F210" s="236"/>
      <c r="G210" s="32" t="s">
        <v>7514</v>
      </c>
      <c r="H210" s="238" t="s">
        <v>7514</v>
      </c>
      <c r="I210" s="240" t="s">
        <v>7514</v>
      </c>
      <c r="J210" s="240" t="s">
        <v>1786</v>
      </c>
      <c r="K210" s="240" t="s">
        <v>52</v>
      </c>
      <c r="L210" s="21" t="str">
        <f>VLOOKUP($K210,TONG_SL!$A:$D,2,0)</f>
        <v>Gà xì dầu 500g</v>
      </c>
      <c r="M210" s="11"/>
      <c r="N210" s="21" t="str">
        <f t="shared" si="60"/>
        <v>K-C6</v>
      </c>
      <c r="O210" s="11"/>
      <c r="P210" s="11"/>
      <c r="Q210" s="21" t="str">
        <f>VLOOKUP(K210,TONG_SL!$A:$D,3,0)</f>
        <v>Túi</v>
      </c>
      <c r="R210" s="1">
        <v>3</v>
      </c>
      <c r="S210" s="220"/>
      <c r="T210" s="220">
        <f>VLOOKUP(VLOOKUP(G210,Ma_KH!$A:$R,18,0)&amp;K210,Gia_MB!$A:$F,6,0)</f>
        <v>106026</v>
      </c>
      <c r="U210" s="221">
        <f t="shared" si="61"/>
        <v>318078</v>
      </c>
      <c r="V210" s="220"/>
      <c r="W210" s="222">
        <f t="shared" si="62"/>
        <v>0</v>
      </c>
      <c r="X210" s="223" t="str">
        <f t="shared" si="63"/>
        <v>8</v>
      </c>
      <c r="Y210" s="220"/>
      <c r="Z210" s="221">
        <f t="shared" si="64"/>
        <v>25446.240000000002</v>
      </c>
      <c r="AA210" s="5">
        <f>VLOOKUP(G210,Ma_KH!$A:$R,14,0)</f>
        <v>0</v>
      </c>
    </row>
    <row r="211" spans="1:27" s="5" customFormat="1" hidden="1" x14ac:dyDescent="0.25">
      <c r="A211" s="234">
        <v>45993</v>
      </c>
      <c r="B211" s="235">
        <v>3177608</v>
      </c>
      <c r="C211" s="236" t="s">
        <v>7767</v>
      </c>
      <c r="D211" s="340">
        <v>45997</v>
      </c>
      <c r="E211" s="238"/>
      <c r="F211" s="236"/>
      <c r="G211" s="32" t="s">
        <v>7512</v>
      </c>
      <c r="H211" s="238" t="s">
        <v>7512</v>
      </c>
      <c r="I211" s="240" t="s">
        <v>7512</v>
      </c>
      <c r="J211" s="240" t="s">
        <v>1786</v>
      </c>
      <c r="K211" s="240" t="s">
        <v>32</v>
      </c>
      <c r="L211" s="21" t="str">
        <f>VLOOKUP($K211,TONG_SL!$A:$D,2,0)</f>
        <v>Giò Tai Lưỡi Xào 250g</v>
      </c>
      <c r="M211" s="11"/>
      <c r="N211" s="21" t="str">
        <f t="shared" si="60"/>
        <v>K-C6</v>
      </c>
      <c r="O211" s="11"/>
      <c r="P211" s="11"/>
      <c r="Q211" s="21" t="str">
        <f>VLOOKUP(K211,TONG_SL!$A:$D,3,0)</f>
        <v>Túi</v>
      </c>
      <c r="R211" s="1">
        <v>5</v>
      </c>
      <c r="S211" s="220"/>
      <c r="T211" s="220">
        <f>VLOOKUP(VLOOKUP(G211,Ma_KH!$A:$R,18,0)&amp;K211,Gia_MB!$A:$F,6,0)</f>
        <v>47672</v>
      </c>
      <c r="U211" s="221">
        <f t="shared" si="61"/>
        <v>238360</v>
      </c>
      <c r="V211" s="220"/>
      <c r="W211" s="222">
        <f t="shared" si="62"/>
        <v>0</v>
      </c>
      <c r="X211" s="223" t="str">
        <f t="shared" si="63"/>
        <v>8</v>
      </c>
      <c r="Y211" s="220"/>
      <c r="Z211" s="221">
        <f t="shared" si="64"/>
        <v>19068.8</v>
      </c>
      <c r="AA211" s="5">
        <f>VLOOKUP(G211,Ma_KH!$A:$R,14,0)</f>
        <v>0</v>
      </c>
    </row>
    <row r="212" spans="1:27" s="5" customFormat="1" hidden="1" x14ac:dyDescent="0.25">
      <c r="A212" s="234">
        <v>45992</v>
      </c>
      <c r="B212" s="235">
        <v>2369548</v>
      </c>
      <c r="C212" s="236" t="s">
        <v>7767</v>
      </c>
      <c r="D212" s="340">
        <v>45997</v>
      </c>
      <c r="E212" s="238"/>
      <c r="F212" s="236"/>
      <c r="G212" s="32" t="s">
        <v>7512</v>
      </c>
      <c r="H212" s="238"/>
      <c r="I212" s="240" t="s">
        <v>7512</v>
      </c>
      <c r="J212" s="240" t="s">
        <v>1786</v>
      </c>
      <c r="K212" s="240" t="s">
        <v>32</v>
      </c>
      <c r="L212" s="21" t="str">
        <f>VLOOKUP($K212,TONG_SL!$A:$D,2,0)</f>
        <v>Giò Tai Lưỡi Xào 250g</v>
      </c>
      <c r="M212" s="11"/>
      <c r="N212" s="21" t="str">
        <f t="shared" si="60"/>
        <v>K-C6</v>
      </c>
      <c r="O212" s="11"/>
      <c r="P212" s="11"/>
      <c r="Q212" s="21" t="str">
        <f>VLOOKUP(K212,TONG_SL!$A:$D,3,0)</f>
        <v>Túi</v>
      </c>
      <c r="R212" s="1">
        <v>5</v>
      </c>
      <c r="S212" s="220"/>
      <c r="T212" s="220">
        <f>VLOOKUP(VLOOKUP(G212,Ma_KH!$A:$R,18,0)&amp;K212,Gia_MB!$A:$F,6,0)</f>
        <v>47672</v>
      </c>
      <c r="U212" s="221">
        <f t="shared" si="61"/>
        <v>238360</v>
      </c>
      <c r="V212" s="220"/>
      <c r="W212" s="222">
        <f t="shared" si="62"/>
        <v>0</v>
      </c>
      <c r="X212" s="223" t="str">
        <f t="shared" si="63"/>
        <v>8</v>
      </c>
      <c r="Y212" s="220"/>
      <c r="Z212" s="221">
        <f t="shared" si="64"/>
        <v>19068.8</v>
      </c>
      <c r="AA212" s="5">
        <f>VLOOKUP(G212,Ma_KH!$A:$R,14,0)</f>
        <v>0</v>
      </c>
    </row>
    <row r="213" spans="1:27" s="5" customFormat="1" hidden="1" x14ac:dyDescent="0.25">
      <c r="A213" s="234">
        <v>45996</v>
      </c>
      <c r="B213" s="235">
        <v>82059</v>
      </c>
      <c r="C213" s="236" t="s">
        <v>7767</v>
      </c>
      <c r="D213" s="340">
        <v>45997</v>
      </c>
      <c r="E213" s="238"/>
      <c r="F213" s="236"/>
      <c r="G213" s="32" t="s">
        <v>5273</v>
      </c>
      <c r="H213" s="238"/>
      <c r="I213" s="239" t="s">
        <v>5273</v>
      </c>
      <c r="J213" s="240" t="s">
        <v>1786</v>
      </c>
      <c r="K213" s="240" t="s">
        <v>565</v>
      </c>
      <c r="L213" s="21" t="str">
        <f>VLOOKUP($K213,TONG_SL!$A:$D,2,0)</f>
        <v>Tai heo sốt thái 150g</v>
      </c>
      <c r="M213" s="11"/>
      <c r="N213" s="21" t="str">
        <f t="shared" si="60"/>
        <v>K-C6</v>
      </c>
      <c r="O213" s="11"/>
      <c r="P213" s="11"/>
      <c r="Q213" s="21" t="str">
        <f>VLOOKUP(K213,TONG_SL!$A:$D,3,0)</f>
        <v>Túi</v>
      </c>
      <c r="R213" s="1">
        <v>4</v>
      </c>
      <c r="S213" s="220"/>
      <c r="T213" s="220">
        <f>VLOOKUP(VLOOKUP(G213,Ma_KH!$A:$R,18,0)&amp;K213,Gia_MB!$A:$F,6,0)</f>
        <v>19500</v>
      </c>
      <c r="U213" s="221">
        <f t="shared" si="61"/>
        <v>78000</v>
      </c>
      <c r="V213" s="220"/>
      <c r="W213" s="222">
        <f t="shared" si="62"/>
        <v>0</v>
      </c>
      <c r="X213" s="223" t="str">
        <f t="shared" si="63"/>
        <v>8</v>
      </c>
      <c r="Y213" s="220"/>
      <c r="Z213" s="221">
        <f t="shared" si="64"/>
        <v>6240</v>
      </c>
      <c r="AA213" s="5">
        <f>VLOOKUP(G213,Ma_KH!$A:$R,14,0)</f>
        <v>51</v>
      </c>
    </row>
    <row r="214" spans="1:27" s="5" customFormat="1" hidden="1" x14ac:dyDescent="0.25">
      <c r="A214" s="234">
        <v>45996</v>
      </c>
      <c r="B214" s="235">
        <v>82059</v>
      </c>
      <c r="C214" s="236" t="s">
        <v>7767</v>
      </c>
      <c r="D214" s="340">
        <v>45997</v>
      </c>
      <c r="E214" s="238"/>
      <c r="F214" s="236"/>
      <c r="G214" s="32" t="s">
        <v>5273</v>
      </c>
      <c r="H214" s="238"/>
      <c r="I214" s="239" t="s">
        <v>5273</v>
      </c>
      <c r="J214" s="240" t="s">
        <v>1786</v>
      </c>
      <c r="K214" s="240" t="s">
        <v>563</v>
      </c>
      <c r="L214" s="21" t="str">
        <f>VLOOKUP($K214,TONG_SL!$A:$D,2,0)</f>
        <v>Chân gà sả tắc 150g</v>
      </c>
      <c r="M214" s="11"/>
      <c r="N214" s="21" t="str">
        <f t="shared" si="60"/>
        <v>K-C6</v>
      </c>
      <c r="O214" s="11"/>
      <c r="P214" s="11"/>
      <c r="Q214" s="21" t="str">
        <f>VLOOKUP(K214,TONG_SL!$A:$D,3,0)</f>
        <v>Túi</v>
      </c>
      <c r="R214" s="1">
        <v>4</v>
      </c>
      <c r="S214" s="220"/>
      <c r="T214" s="220">
        <f>VLOOKUP(VLOOKUP(G214,Ma_KH!$A:$R,18,0)&amp;K214,Gia_MB!$A:$F,6,0)</f>
        <v>20250</v>
      </c>
      <c r="U214" s="221">
        <f t="shared" si="61"/>
        <v>81000</v>
      </c>
      <c r="V214" s="220"/>
      <c r="W214" s="222">
        <f t="shared" si="62"/>
        <v>0</v>
      </c>
      <c r="X214" s="223" t="str">
        <f t="shared" si="63"/>
        <v>8</v>
      </c>
      <c r="Y214" s="220"/>
      <c r="Z214" s="221">
        <f t="shared" si="64"/>
        <v>6480</v>
      </c>
      <c r="AA214" s="5">
        <f>VLOOKUP(G214,Ma_KH!$A:$R,14,0)</f>
        <v>51</v>
      </c>
    </row>
    <row r="215" spans="1:27" s="5" customFormat="1" hidden="1" x14ac:dyDescent="0.25">
      <c r="A215" s="234">
        <v>45995</v>
      </c>
      <c r="B215" s="235">
        <v>81206</v>
      </c>
      <c r="C215" s="236" t="s">
        <v>7767</v>
      </c>
      <c r="D215" s="340">
        <v>45997</v>
      </c>
      <c r="E215" s="238"/>
      <c r="F215" s="236"/>
      <c r="G215" s="32" t="s">
        <v>5273</v>
      </c>
      <c r="H215" s="238"/>
      <c r="I215" s="239" t="s">
        <v>5273</v>
      </c>
      <c r="J215" s="240" t="s">
        <v>1786</v>
      </c>
      <c r="K215" s="240" t="s">
        <v>27</v>
      </c>
      <c r="L215" s="21" t="str">
        <f>VLOOKUP($K215,TONG_SL!$A:$D,2,0)</f>
        <v>Chân giò heo muối 300g</v>
      </c>
      <c r="M215" s="11"/>
      <c r="N215" s="21" t="str">
        <f t="shared" si="60"/>
        <v>K-C6</v>
      </c>
      <c r="O215" s="11"/>
      <c r="P215" s="11"/>
      <c r="Q215" s="21" t="str">
        <f>VLOOKUP(K215,TONG_SL!$A:$D,3,0)</f>
        <v>Túi</v>
      </c>
      <c r="R215" s="1">
        <v>5</v>
      </c>
      <c r="S215" s="220"/>
      <c r="T215" s="220">
        <f>VLOOKUP(VLOOKUP(G215,Ma_KH!$A:$R,18,0)&amp;K215,Gia_MB!$A:$F,6,0)</f>
        <v>73431</v>
      </c>
      <c r="U215" s="221">
        <f t="shared" si="61"/>
        <v>367155</v>
      </c>
      <c r="V215" s="220"/>
      <c r="W215" s="222">
        <f t="shared" si="62"/>
        <v>0</v>
      </c>
      <c r="X215" s="223" t="str">
        <f t="shared" si="63"/>
        <v>8</v>
      </c>
      <c r="Y215" s="220"/>
      <c r="Z215" s="221">
        <f t="shared" si="64"/>
        <v>29372.400000000001</v>
      </c>
      <c r="AA215" s="5">
        <f>VLOOKUP(G215,Ma_KH!$A:$R,14,0)</f>
        <v>51</v>
      </c>
    </row>
    <row r="216" spans="1:27" s="5" customFormat="1" hidden="1" x14ac:dyDescent="0.25">
      <c r="A216" s="234">
        <v>45995</v>
      </c>
      <c r="B216" s="235">
        <v>81206</v>
      </c>
      <c r="C216" s="236" t="s">
        <v>7767</v>
      </c>
      <c r="D216" s="340">
        <v>45997</v>
      </c>
      <c r="E216" s="238"/>
      <c r="F216" s="236"/>
      <c r="G216" s="32" t="s">
        <v>5273</v>
      </c>
      <c r="H216" s="238"/>
      <c r="I216" s="239" t="s">
        <v>5273</v>
      </c>
      <c r="J216" s="240" t="s">
        <v>1786</v>
      </c>
      <c r="K216" s="240" t="s">
        <v>30</v>
      </c>
      <c r="L216" s="21" t="str">
        <f>VLOOKUP($K216,TONG_SL!$A:$D,2,0)</f>
        <v>Gà muối 500g</v>
      </c>
      <c r="M216" s="11"/>
      <c r="N216" s="21" t="str">
        <f t="shared" si="60"/>
        <v>K-C6</v>
      </c>
      <c r="O216" s="11"/>
      <c r="P216" s="11"/>
      <c r="Q216" s="21" t="str">
        <f>VLOOKUP(K216,TONG_SL!$A:$D,3,0)</f>
        <v>Túi</v>
      </c>
      <c r="R216" s="1">
        <v>5</v>
      </c>
      <c r="S216" s="220"/>
      <c r="T216" s="220">
        <f>VLOOKUP(VLOOKUP(G216,Ma_KH!$A:$R,18,0)&amp;K216,Gia_MB!$A:$F,6,0)</f>
        <v>111058</v>
      </c>
      <c r="U216" s="221">
        <f t="shared" si="61"/>
        <v>555290</v>
      </c>
      <c r="V216" s="220"/>
      <c r="W216" s="222">
        <f t="shared" si="62"/>
        <v>0</v>
      </c>
      <c r="X216" s="223" t="str">
        <f t="shared" si="63"/>
        <v>8</v>
      </c>
      <c r="Y216" s="220"/>
      <c r="Z216" s="221">
        <f t="shared" si="64"/>
        <v>44423.200000000004</v>
      </c>
      <c r="AA216" s="5">
        <f>VLOOKUP(G216,Ma_KH!$A:$R,14,0)</f>
        <v>51</v>
      </c>
    </row>
    <row r="217" spans="1:27" s="5" customFormat="1" hidden="1" x14ac:dyDescent="0.25">
      <c r="A217" s="234">
        <v>45995</v>
      </c>
      <c r="B217" s="235">
        <v>81206</v>
      </c>
      <c r="C217" s="236" t="s">
        <v>7767</v>
      </c>
      <c r="D217" s="340">
        <v>45997</v>
      </c>
      <c r="E217" s="238"/>
      <c r="F217" s="236"/>
      <c r="G217" s="32" t="s">
        <v>5273</v>
      </c>
      <c r="H217" s="238"/>
      <c r="I217" s="239" t="s">
        <v>5273</v>
      </c>
      <c r="J217" s="240" t="s">
        <v>1786</v>
      </c>
      <c r="K217" s="240" t="s">
        <v>32</v>
      </c>
      <c r="L217" s="21" t="str">
        <f>VLOOKUP($K217,TONG_SL!$A:$D,2,0)</f>
        <v>Giò Tai Lưỡi Xào 250g</v>
      </c>
      <c r="M217" s="11"/>
      <c r="N217" s="21" t="str">
        <f t="shared" si="60"/>
        <v>K-C6</v>
      </c>
      <c r="O217" s="11"/>
      <c r="P217" s="11"/>
      <c r="Q217" s="21" t="str">
        <f>VLOOKUP(K217,TONG_SL!$A:$D,3,0)</f>
        <v>Túi</v>
      </c>
      <c r="R217" s="1">
        <v>3</v>
      </c>
      <c r="S217" s="220"/>
      <c r="T217" s="220">
        <f>VLOOKUP(VLOOKUP(G217,Ma_KH!$A:$R,18,0)&amp;K217,Gia_MB!$A:$F,6,0)</f>
        <v>50182</v>
      </c>
      <c r="U217" s="221">
        <f t="shared" si="61"/>
        <v>150546</v>
      </c>
      <c r="V217" s="220"/>
      <c r="W217" s="222">
        <f t="shared" si="62"/>
        <v>0</v>
      </c>
      <c r="X217" s="223" t="str">
        <f t="shared" si="63"/>
        <v>8</v>
      </c>
      <c r="Y217" s="220"/>
      <c r="Z217" s="221">
        <f t="shared" si="64"/>
        <v>12043.68</v>
      </c>
      <c r="AA217" s="5">
        <f>VLOOKUP(G217,Ma_KH!$A:$R,14,0)</f>
        <v>51</v>
      </c>
    </row>
    <row r="218" spans="1:27" s="5" customFormat="1" hidden="1" x14ac:dyDescent="0.25">
      <c r="A218" s="234">
        <v>45995</v>
      </c>
      <c r="B218" s="235">
        <v>81206</v>
      </c>
      <c r="C218" s="236" t="s">
        <v>7767</v>
      </c>
      <c r="D218" s="340">
        <v>45997</v>
      </c>
      <c r="E218" s="238"/>
      <c r="F218" s="236"/>
      <c r="G218" s="32" t="s">
        <v>5273</v>
      </c>
      <c r="H218" s="238"/>
      <c r="I218" s="239" t="s">
        <v>5273</v>
      </c>
      <c r="J218" s="240" t="s">
        <v>1786</v>
      </c>
      <c r="K218" s="240" t="s">
        <v>48</v>
      </c>
      <c r="L218" s="21" t="str">
        <f>VLOOKUP($K218,TONG_SL!$A:$D,2,0)</f>
        <v>Mọc Nấm Hương 250g</v>
      </c>
      <c r="M218" s="11"/>
      <c r="N218" s="21" t="str">
        <f t="shared" si="60"/>
        <v>K-C6</v>
      </c>
      <c r="O218" s="11"/>
      <c r="P218" s="11"/>
      <c r="Q218" s="21" t="str">
        <f>VLOOKUP(K218,TONG_SL!$A:$D,3,0)</f>
        <v>Túi</v>
      </c>
      <c r="R218" s="1">
        <v>5</v>
      </c>
      <c r="S218" s="220"/>
      <c r="T218" s="220">
        <f>VLOOKUP(VLOOKUP(G218,Ma_KH!$A:$R,18,0)&amp;K218,Gia_MB!$A:$F,6,0)</f>
        <v>46000</v>
      </c>
      <c r="U218" s="221">
        <f t="shared" si="61"/>
        <v>230000</v>
      </c>
      <c r="V218" s="220"/>
      <c r="W218" s="222">
        <f t="shared" si="62"/>
        <v>0</v>
      </c>
      <c r="X218" s="223" t="str">
        <f t="shared" si="63"/>
        <v>8</v>
      </c>
      <c r="Y218" s="220"/>
      <c r="Z218" s="221">
        <f t="shared" si="64"/>
        <v>18400</v>
      </c>
      <c r="AA218" s="5">
        <f>VLOOKUP(G218,Ma_KH!$A:$R,14,0)</f>
        <v>51</v>
      </c>
    </row>
    <row r="219" spans="1:27" s="5" customFormat="1" hidden="1" x14ac:dyDescent="0.25">
      <c r="A219" s="234">
        <v>45995</v>
      </c>
      <c r="B219" s="235">
        <v>81213</v>
      </c>
      <c r="C219" s="236" t="s">
        <v>7767</v>
      </c>
      <c r="D219" s="340">
        <v>45997</v>
      </c>
      <c r="E219" s="238"/>
      <c r="F219" s="236"/>
      <c r="G219" s="32" t="s">
        <v>5010</v>
      </c>
      <c r="H219" s="238"/>
      <c r="I219" s="239" t="s">
        <v>5010</v>
      </c>
      <c r="J219" s="240" t="s">
        <v>1786</v>
      </c>
      <c r="K219" s="240" t="s">
        <v>27</v>
      </c>
      <c r="L219" s="21" t="str">
        <f>VLOOKUP($K219,TONG_SL!$A:$D,2,0)</f>
        <v>Chân giò heo muối 300g</v>
      </c>
      <c r="M219" s="11"/>
      <c r="N219" s="21" t="str">
        <f t="shared" si="60"/>
        <v>K-C6</v>
      </c>
      <c r="O219" s="11"/>
      <c r="P219" s="11"/>
      <c r="Q219" s="21" t="str">
        <f>VLOOKUP(K219,TONG_SL!$A:$D,3,0)</f>
        <v>Túi</v>
      </c>
      <c r="R219" s="1">
        <v>5</v>
      </c>
      <c r="S219" s="220"/>
      <c r="T219" s="220">
        <f>VLOOKUP(VLOOKUP(G219,Ma_KH!$A:$R,18,0)&amp;K219,Gia_MB!$A:$F,6,0)</f>
        <v>73431</v>
      </c>
      <c r="U219" s="221">
        <f t="shared" si="61"/>
        <v>367155</v>
      </c>
      <c r="V219" s="220"/>
      <c r="W219" s="222">
        <f t="shared" si="62"/>
        <v>0</v>
      </c>
      <c r="X219" s="223" t="str">
        <f t="shared" si="63"/>
        <v>8</v>
      </c>
      <c r="Y219" s="220"/>
      <c r="Z219" s="221">
        <f t="shared" si="64"/>
        <v>29372.400000000001</v>
      </c>
      <c r="AA219" s="5">
        <f>VLOOKUP(G219,Ma_KH!$A:$R,14,0)</f>
        <v>51</v>
      </c>
    </row>
    <row r="220" spans="1:27" s="5" customFormat="1" hidden="1" x14ac:dyDescent="0.25">
      <c r="A220" s="234">
        <v>45995</v>
      </c>
      <c r="B220" s="235">
        <v>81213</v>
      </c>
      <c r="C220" s="236" t="s">
        <v>7767</v>
      </c>
      <c r="D220" s="340">
        <v>45997</v>
      </c>
      <c r="E220" s="238"/>
      <c r="F220" s="236"/>
      <c r="G220" s="32" t="s">
        <v>5010</v>
      </c>
      <c r="H220" s="238"/>
      <c r="I220" s="239" t="s">
        <v>5010</v>
      </c>
      <c r="J220" s="240" t="s">
        <v>1786</v>
      </c>
      <c r="K220" s="240" t="s">
        <v>32</v>
      </c>
      <c r="L220" s="21" t="str">
        <f>VLOOKUP($K220,TONG_SL!$A:$D,2,0)</f>
        <v>Giò Tai Lưỡi Xào 250g</v>
      </c>
      <c r="M220" s="11"/>
      <c r="N220" s="21" t="str">
        <f t="shared" si="60"/>
        <v>K-C6</v>
      </c>
      <c r="O220" s="11"/>
      <c r="P220" s="11"/>
      <c r="Q220" s="21" t="str">
        <f>VLOOKUP(K220,TONG_SL!$A:$D,3,0)</f>
        <v>Túi</v>
      </c>
      <c r="R220" s="1">
        <v>3</v>
      </c>
      <c r="S220" s="220"/>
      <c r="T220" s="220">
        <f>VLOOKUP(VLOOKUP(G220,Ma_KH!$A:$R,18,0)&amp;K220,Gia_MB!$A:$F,6,0)</f>
        <v>50182</v>
      </c>
      <c r="U220" s="221">
        <f t="shared" si="61"/>
        <v>150546</v>
      </c>
      <c r="V220" s="220"/>
      <c r="W220" s="222">
        <f t="shared" si="62"/>
        <v>0</v>
      </c>
      <c r="X220" s="223" t="str">
        <f t="shared" si="63"/>
        <v>8</v>
      </c>
      <c r="Y220" s="220"/>
      <c r="Z220" s="221">
        <f t="shared" si="64"/>
        <v>12043.68</v>
      </c>
      <c r="AA220" s="5">
        <f>VLOOKUP(G220,Ma_KH!$A:$R,14,0)</f>
        <v>51</v>
      </c>
    </row>
    <row r="221" spans="1:27" s="5" customFormat="1" hidden="1" x14ac:dyDescent="0.25">
      <c r="A221" s="234">
        <v>45995</v>
      </c>
      <c r="B221" s="235">
        <v>81209</v>
      </c>
      <c r="C221" s="236" t="s">
        <v>7767</v>
      </c>
      <c r="D221" s="340">
        <v>45997</v>
      </c>
      <c r="E221" s="238"/>
      <c r="F221" s="236"/>
      <c r="G221" s="32" t="s">
        <v>4982</v>
      </c>
      <c r="H221" s="238"/>
      <c r="I221" s="239" t="s">
        <v>4982</v>
      </c>
      <c r="J221" s="240" t="s">
        <v>1786</v>
      </c>
      <c r="K221" s="240" t="s">
        <v>27</v>
      </c>
      <c r="L221" s="21" t="str">
        <f>VLOOKUP($K221,TONG_SL!$A:$D,2,0)</f>
        <v>Chân giò heo muối 300g</v>
      </c>
      <c r="M221" s="11"/>
      <c r="N221" s="21" t="str">
        <f t="shared" si="60"/>
        <v>K-C6</v>
      </c>
      <c r="O221" s="11"/>
      <c r="P221" s="11"/>
      <c r="Q221" s="21" t="str">
        <f>VLOOKUP(K221,TONG_SL!$A:$D,3,0)</f>
        <v>Túi</v>
      </c>
      <c r="R221" s="1">
        <v>7</v>
      </c>
      <c r="S221" s="220"/>
      <c r="T221" s="220">
        <f>VLOOKUP(VLOOKUP(G221,Ma_KH!$A:$R,18,0)&amp;K221,Gia_MB!$A:$F,6,0)</f>
        <v>73431</v>
      </c>
      <c r="U221" s="221">
        <f t="shared" si="61"/>
        <v>514017</v>
      </c>
      <c r="V221" s="220"/>
      <c r="W221" s="222">
        <f t="shared" si="62"/>
        <v>0</v>
      </c>
      <c r="X221" s="223" t="str">
        <f t="shared" si="63"/>
        <v>8</v>
      </c>
      <c r="Y221" s="220"/>
      <c r="Z221" s="221">
        <f t="shared" si="64"/>
        <v>41121.360000000001</v>
      </c>
      <c r="AA221" s="5">
        <f>VLOOKUP(G221,Ma_KH!$A:$R,14,0)</f>
        <v>51</v>
      </c>
    </row>
    <row r="222" spans="1:27" s="5" customFormat="1" hidden="1" x14ac:dyDescent="0.25">
      <c r="A222" s="234">
        <v>45994</v>
      </c>
      <c r="B222" s="235">
        <v>3177855</v>
      </c>
      <c r="C222" s="236" t="s">
        <v>7767</v>
      </c>
      <c r="D222" s="340">
        <v>45997</v>
      </c>
      <c r="E222" s="238"/>
      <c r="F222" s="236"/>
      <c r="G222" s="32" t="s">
        <v>7530</v>
      </c>
      <c r="H222" s="238" t="s">
        <v>7530</v>
      </c>
      <c r="I222" s="240" t="s">
        <v>7530</v>
      </c>
      <c r="J222" s="240" t="s">
        <v>1786</v>
      </c>
      <c r="K222" s="240" t="s">
        <v>32</v>
      </c>
      <c r="L222" s="21" t="str">
        <f>VLOOKUP($K222,TONG_SL!$A:$D,2,0)</f>
        <v>Giò Tai Lưỡi Xào 250g</v>
      </c>
      <c r="M222" s="11"/>
      <c r="N222" s="21" t="str">
        <f t="shared" si="60"/>
        <v>K-C6</v>
      </c>
      <c r="O222" s="11"/>
      <c r="P222" s="11"/>
      <c r="Q222" s="21" t="str">
        <f>VLOOKUP(K222,TONG_SL!$A:$D,3,0)</f>
        <v>Túi</v>
      </c>
      <c r="R222" s="1">
        <v>4</v>
      </c>
      <c r="S222" s="220"/>
      <c r="T222" s="220">
        <f>VLOOKUP(VLOOKUP(G222,Ma_KH!$A:$R,18,0)&amp;K222,Gia_MB!$A:$F,6,0)</f>
        <v>47672</v>
      </c>
      <c r="U222" s="221">
        <f t="shared" si="61"/>
        <v>190688</v>
      </c>
      <c r="V222" s="220"/>
      <c r="W222" s="222">
        <f t="shared" si="62"/>
        <v>0</v>
      </c>
      <c r="X222" s="223" t="str">
        <f t="shared" si="63"/>
        <v>8</v>
      </c>
      <c r="Y222" s="220"/>
      <c r="Z222" s="221">
        <f t="shared" si="64"/>
        <v>15255.04</v>
      </c>
      <c r="AA222" s="5">
        <f>VLOOKUP(G222,Ma_KH!$A:$R,14,0)</f>
        <v>0</v>
      </c>
    </row>
    <row r="223" spans="1:27" s="5" customFormat="1" hidden="1" x14ac:dyDescent="0.25">
      <c r="A223" s="234">
        <v>45997</v>
      </c>
      <c r="B223" s="235">
        <v>82086</v>
      </c>
      <c r="C223" s="236" t="s">
        <v>7767</v>
      </c>
      <c r="D223" s="340">
        <v>45997</v>
      </c>
      <c r="E223" s="238"/>
      <c r="F223" s="236"/>
      <c r="G223" s="32" t="s">
        <v>732</v>
      </c>
      <c r="H223" s="238"/>
      <c r="I223" s="239" t="s">
        <v>732</v>
      </c>
      <c r="J223" s="240" t="s">
        <v>1786</v>
      </c>
      <c r="K223" s="240" t="s">
        <v>30</v>
      </c>
      <c r="L223" s="21" t="str">
        <f>VLOOKUP($K223,TONG_SL!$A:$D,2,0)</f>
        <v>Gà muối 500g</v>
      </c>
      <c r="M223" s="11"/>
      <c r="N223" s="21" t="str">
        <f t="shared" si="60"/>
        <v>K-C6</v>
      </c>
      <c r="O223" s="11"/>
      <c r="P223" s="11"/>
      <c r="Q223" s="21" t="str">
        <f>VLOOKUP(K223,TONG_SL!$A:$D,3,0)</f>
        <v>Túi</v>
      </c>
      <c r="R223" s="1">
        <v>15</v>
      </c>
      <c r="S223" s="220"/>
      <c r="T223" s="220">
        <f>VLOOKUP(VLOOKUP(G223,Ma_KH!$A:$R,18,0)&amp;K223,Gia_MB!$A:$F,6,0)</f>
        <v>111058</v>
      </c>
      <c r="U223" s="221">
        <f t="shared" si="61"/>
        <v>1665870</v>
      </c>
      <c r="V223" s="220"/>
      <c r="W223" s="222">
        <f t="shared" si="62"/>
        <v>0</v>
      </c>
      <c r="X223" s="223" t="str">
        <f t="shared" si="63"/>
        <v>8</v>
      </c>
      <c r="Y223" s="220"/>
      <c r="Z223" s="221">
        <f t="shared" si="64"/>
        <v>133269.6</v>
      </c>
      <c r="AA223" s="5">
        <f>VLOOKUP(G223,Ma_KH!$A:$R,14,0)</f>
        <v>57</v>
      </c>
    </row>
    <row r="224" spans="1:27" s="5" customFormat="1" hidden="1" x14ac:dyDescent="0.25">
      <c r="A224" s="234">
        <v>45993</v>
      </c>
      <c r="B224" s="235">
        <v>80208</v>
      </c>
      <c r="C224" s="236" t="s">
        <v>7767</v>
      </c>
      <c r="D224" s="340">
        <v>45997</v>
      </c>
      <c r="E224" s="238"/>
      <c r="F224" s="236"/>
      <c r="G224" s="32" t="s">
        <v>732</v>
      </c>
      <c r="H224" s="238"/>
      <c r="I224" s="239" t="s">
        <v>732</v>
      </c>
      <c r="J224" s="240" t="s">
        <v>1786</v>
      </c>
      <c r="K224" s="240" t="s">
        <v>7897</v>
      </c>
      <c r="L224" s="21" t="str">
        <f>VLOOKUP($K224,TONG_SL!$A:$D,2,0)</f>
        <v>Bắp giò heo muối vị Tayaki Coop Select 450g</v>
      </c>
      <c r="M224" s="11"/>
      <c r="N224" s="21" t="str">
        <f t="shared" si="60"/>
        <v>K-C6</v>
      </c>
      <c r="O224" s="11"/>
      <c r="P224" s="11"/>
      <c r="Q224" s="21" t="str">
        <f>VLOOKUP(K224,TONG_SL!$A:$D,3,0)</f>
        <v>Túi</v>
      </c>
      <c r="R224" s="1">
        <v>7</v>
      </c>
      <c r="S224" s="220"/>
      <c r="T224" s="220">
        <f>VLOOKUP(VLOOKUP(G224,Ma_KH!$A:$R,18,0)&amp;K224,Gia_MB!$A:$F,6,0)</f>
        <v>86961</v>
      </c>
      <c r="U224" s="221">
        <f t="shared" si="61"/>
        <v>608727</v>
      </c>
      <c r="V224" s="220"/>
      <c r="W224" s="222">
        <f t="shared" si="62"/>
        <v>0</v>
      </c>
      <c r="X224" s="223" t="str">
        <f t="shared" si="63"/>
        <v>8</v>
      </c>
      <c r="Y224" s="220"/>
      <c r="Z224" s="221">
        <f t="shared" si="64"/>
        <v>48698.16</v>
      </c>
      <c r="AA224" s="5">
        <f>VLOOKUP(G224,Ma_KH!$A:$R,14,0)</f>
        <v>57</v>
      </c>
    </row>
    <row r="225" spans="1:27" s="5" customFormat="1" hidden="1" x14ac:dyDescent="0.25">
      <c r="A225" s="234">
        <v>45994</v>
      </c>
      <c r="B225" s="235">
        <v>2370075</v>
      </c>
      <c r="C225" s="236" t="s">
        <v>7767</v>
      </c>
      <c r="D225" s="340">
        <v>45997</v>
      </c>
      <c r="E225" s="238"/>
      <c r="F225" s="236"/>
      <c r="G225" s="32" t="s">
        <v>5385</v>
      </c>
      <c r="H225" s="238"/>
      <c r="I225" s="239" t="s">
        <v>5385</v>
      </c>
      <c r="J225" s="240" t="s">
        <v>1790</v>
      </c>
      <c r="K225" s="240" t="s">
        <v>542</v>
      </c>
      <c r="L225" s="21" t="str">
        <f>VLOOKUP($K225,TONG_SL!$A:$D,2,0)</f>
        <v>Chân giò heo muối 500g</v>
      </c>
      <c r="M225" s="11"/>
      <c r="N225" s="21" t="str">
        <f t="shared" ref="N225:N252" si="65">IF($B225&lt;&gt;"","K-C6","")</f>
        <v>K-C6</v>
      </c>
      <c r="O225" s="11"/>
      <c r="P225" s="11"/>
      <c r="Q225" s="21" t="str">
        <f>VLOOKUP(K225,TONG_SL!$A:$D,3,0)</f>
        <v>Túi</v>
      </c>
      <c r="R225" s="1">
        <v>2</v>
      </c>
      <c r="S225" s="220"/>
      <c r="T225" s="220">
        <f>VLOOKUP(VLOOKUP(G225,Ma_KH!$A:$R,18,0)&amp;K225,Gia_MB!$A:$F,6,0)</f>
        <v>119066</v>
      </c>
      <c r="U225" s="221">
        <f t="shared" ref="U225:U253" si="66">T225*R225</f>
        <v>238132</v>
      </c>
      <c r="V225" s="220"/>
      <c r="W225" s="222">
        <f t="shared" ref="W225:W253" si="67">U225*V225</f>
        <v>0</v>
      </c>
      <c r="X225" s="223" t="str">
        <f t="shared" ref="X225:X253" si="68">IF(B225&lt;&gt;"","8","0")</f>
        <v>8</v>
      </c>
      <c r="Y225" s="220"/>
      <c r="Z225" s="221">
        <f t="shared" ref="Z225:Z253" si="69">U225*X225%</f>
        <v>19050.560000000001</v>
      </c>
      <c r="AA225" s="5">
        <f>VLOOKUP(G225,Ma_KH!$A:$R,14,0)</f>
        <v>50</v>
      </c>
    </row>
    <row r="226" spans="1:27" s="5" customFormat="1" hidden="1" x14ac:dyDescent="0.25">
      <c r="A226" s="234">
        <v>45994</v>
      </c>
      <c r="B226" s="235">
        <v>2370075</v>
      </c>
      <c r="C226" s="236" t="s">
        <v>7767</v>
      </c>
      <c r="D226" s="340">
        <v>45997</v>
      </c>
      <c r="E226" s="238"/>
      <c r="F226" s="236"/>
      <c r="G226" s="32" t="s">
        <v>5385</v>
      </c>
      <c r="H226" s="238"/>
      <c r="I226" s="239" t="s">
        <v>5385</v>
      </c>
      <c r="J226" s="240" t="s">
        <v>1790</v>
      </c>
      <c r="K226" s="240" t="s">
        <v>30</v>
      </c>
      <c r="L226" s="21" t="str">
        <f>VLOOKUP($K226,TONG_SL!$A:$D,2,0)</f>
        <v>Gà muối 500g</v>
      </c>
      <c r="M226" s="11"/>
      <c r="N226" s="21" t="str">
        <f t="shared" si="65"/>
        <v>K-C6</v>
      </c>
      <c r="O226" s="11"/>
      <c r="P226" s="11"/>
      <c r="Q226" s="21" t="str">
        <f>VLOOKUP(K226,TONG_SL!$A:$D,3,0)</f>
        <v>Túi</v>
      </c>
      <c r="R226" s="1">
        <v>2</v>
      </c>
      <c r="S226" s="220"/>
      <c r="T226" s="220">
        <f>VLOOKUP(VLOOKUP(G226,Ma_KH!$A:$R,18,0)&amp;K226,Gia_MB!$A:$F,6,0)</f>
        <v>111058</v>
      </c>
      <c r="U226" s="221">
        <f t="shared" si="66"/>
        <v>222116</v>
      </c>
      <c r="V226" s="220"/>
      <c r="W226" s="222">
        <f t="shared" si="67"/>
        <v>0</v>
      </c>
      <c r="X226" s="223" t="str">
        <f t="shared" si="68"/>
        <v>8</v>
      </c>
      <c r="Y226" s="220"/>
      <c r="Z226" s="221">
        <f t="shared" si="69"/>
        <v>17769.28</v>
      </c>
      <c r="AA226" s="5">
        <f>VLOOKUP(G226,Ma_KH!$A:$R,14,0)</f>
        <v>50</v>
      </c>
    </row>
    <row r="227" spans="1:27" s="5" customFormat="1" hidden="1" x14ac:dyDescent="0.25">
      <c r="A227" s="234">
        <v>45994</v>
      </c>
      <c r="B227" s="235">
        <v>2370075</v>
      </c>
      <c r="C227" s="236" t="s">
        <v>7767</v>
      </c>
      <c r="D227" s="340">
        <v>45997</v>
      </c>
      <c r="E227" s="238"/>
      <c r="F227" s="236"/>
      <c r="G227" s="32" t="s">
        <v>5385</v>
      </c>
      <c r="H227" s="238"/>
      <c r="I227" s="239" t="s">
        <v>5385</v>
      </c>
      <c r="J227" s="240" t="s">
        <v>1790</v>
      </c>
      <c r="K227" s="240" t="s">
        <v>27</v>
      </c>
      <c r="L227" s="21" t="str">
        <f>VLOOKUP($K227,TONG_SL!$A:$D,2,0)</f>
        <v>Chân giò heo muối 300g</v>
      </c>
      <c r="M227" s="11"/>
      <c r="N227" s="21" t="str">
        <f t="shared" si="65"/>
        <v>K-C6</v>
      </c>
      <c r="O227" s="11"/>
      <c r="P227" s="11"/>
      <c r="Q227" s="21" t="str">
        <f>VLOOKUP(K227,TONG_SL!$A:$D,3,0)</f>
        <v>Túi</v>
      </c>
      <c r="R227" s="1">
        <v>2</v>
      </c>
      <c r="S227" s="220"/>
      <c r="T227" s="220">
        <f>VLOOKUP(VLOOKUP(G227,Ma_KH!$A:$R,18,0)&amp;K227,Gia_MB!$A:$F,6,0)</f>
        <v>73431</v>
      </c>
      <c r="U227" s="221">
        <f t="shared" si="66"/>
        <v>146862</v>
      </c>
      <c r="V227" s="220"/>
      <c r="W227" s="222">
        <f t="shared" si="67"/>
        <v>0</v>
      </c>
      <c r="X227" s="223" t="str">
        <f t="shared" si="68"/>
        <v>8</v>
      </c>
      <c r="Y227" s="220"/>
      <c r="Z227" s="221">
        <f t="shared" si="69"/>
        <v>11748.960000000001</v>
      </c>
      <c r="AA227" s="5">
        <f>VLOOKUP(G227,Ma_KH!$A:$R,14,0)</f>
        <v>50</v>
      </c>
    </row>
    <row r="228" spans="1:27" s="5" customFormat="1" hidden="1" x14ac:dyDescent="0.25">
      <c r="A228" s="234">
        <v>45994</v>
      </c>
      <c r="B228" s="235">
        <v>2370075</v>
      </c>
      <c r="C228" s="236" t="s">
        <v>7767</v>
      </c>
      <c r="D228" s="340">
        <v>45997</v>
      </c>
      <c r="E228" s="238"/>
      <c r="F228" s="236"/>
      <c r="G228" s="32" t="s">
        <v>5385</v>
      </c>
      <c r="H228" s="238"/>
      <c r="I228" s="239" t="s">
        <v>5385</v>
      </c>
      <c r="J228" s="240" t="s">
        <v>1790</v>
      </c>
      <c r="K228" s="240" t="s">
        <v>34</v>
      </c>
      <c r="L228" s="21" t="str">
        <f>VLOOKUP($K228,TONG_SL!$A:$D,2,0)</f>
        <v>Tai heo muối 200g</v>
      </c>
      <c r="M228" s="11"/>
      <c r="N228" s="21" t="str">
        <f t="shared" si="65"/>
        <v>K-C6</v>
      </c>
      <c r="O228" s="11"/>
      <c r="P228" s="11"/>
      <c r="Q228" s="21" t="str">
        <f>VLOOKUP(K228,TONG_SL!$A:$D,3,0)</f>
        <v>Túi</v>
      </c>
      <c r="R228" s="1">
        <v>2</v>
      </c>
      <c r="S228" s="220"/>
      <c r="T228" s="220">
        <f>VLOOKUP(VLOOKUP(G228,Ma_KH!$A:$R,18,0)&amp;K228,Gia_MB!$A:$F,6,0)</f>
        <v>55595</v>
      </c>
      <c r="U228" s="221">
        <f t="shared" si="66"/>
        <v>111190</v>
      </c>
      <c r="V228" s="220"/>
      <c r="W228" s="222">
        <f t="shared" si="67"/>
        <v>0</v>
      </c>
      <c r="X228" s="223" t="str">
        <f t="shared" si="68"/>
        <v>8</v>
      </c>
      <c r="Y228" s="220"/>
      <c r="Z228" s="221">
        <f t="shared" si="69"/>
        <v>8895.2000000000007</v>
      </c>
      <c r="AA228" s="5">
        <f>VLOOKUP(G228,Ma_KH!$A:$R,14,0)</f>
        <v>50</v>
      </c>
    </row>
    <row r="229" spans="1:27" s="5" customFormat="1" hidden="1" x14ac:dyDescent="0.25">
      <c r="A229" s="234">
        <v>45994</v>
      </c>
      <c r="B229" s="235">
        <v>2370075</v>
      </c>
      <c r="C229" s="236" t="s">
        <v>7767</v>
      </c>
      <c r="D229" s="340">
        <v>45997</v>
      </c>
      <c r="E229" s="238"/>
      <c r="F229" s="236"/>
      <c r="G229" s="32" t="s">
        <v>5385</v>
      </c>
      <c r="H229" s="238"/>
      <c r="I229" s="239" t="s">
        <v>5385</v>
      </c>
      <c r="J229" s="240" t="s">
        <v>1790</v>
      </c>
      <c r="K229" s="240" t="s">
        <v>32</v>
      </c>
      <c r="L229" s="21" t="str">
        <f>VLOOKUP($K229,TONG_SL!$A:$D,2,0)</f>
        <v>Giò Tai Lưỡi Xào 250g</v>
      </c>
      <c r="M229" s="11"/>
      <c r="N229" s="21" t="str">
        <f t="shared" si="65"/>
        <v>K-C6</v>
      </c>
      <c r="O229" s="11"/>
      <c r="P229" s="11"/>
      <c r="Q229" s="21" t="str">
        <f>VLOOKUP(K229,TONG_SL!$A:$D,3,0)</f>
        <v>Túi</v>
      </c>
      <c r="R229" s="1">
        <v>2</v>
      </c>
      <c r="S229" s="220"/>
      <c r="T229" s="220">
        <f>VLOOKUP(VLOOKUP(G229,Ma_KH!$A:$R,18,0)&amp;K229,Gia_MB!$A:$F,6,0)</f>
        <v>50182</v>
      </c>
      <c r="U229" s="221">
        <f t="shared" si="66"/>
        <v>100364</v>
      </c>
      <c r="V229" s="220"/>
      <c r="W229" s="222">
        <f t="shared" si="67"/>
        <v>0</v>
      </c>
      <c r="X229" s="223" t="str">
        <f t="shared" si="68"/>
        <v>8</v>
      </c>
      <c r="Y229" s="220"/>
      <c r="Z229" s="221">
        <f t="shared" si="69"/>
        <v>8029.12</v>
      </c>
      <c r="AA229" s="5">
        <f>VLOOKUP(G229,Ma_KH!$A:$R,14,0)</f>
        <v>50</v>
      </c>
    </row>
    <row r="230" spans="1:27" s="5" customFormat="1" hidden="1" x14ac:dyDescent="0.25">
      <c r="A230" s="234">
        <v>45994</v>
      </c>
      <c r="B230" s="235">
        <v>2370075</v>
      </c>
      <c r="C230" s="236" t="s">
        <v>7767</v>
      </c>
      <c r="D230" s="340">
        <v>45997</v>
      </c>
      <c r="E230" s="238"/>
      <c r="F230" s="236"/>
      <c r="G230" s="32" t="s">
        <v>5385</v>
      </c>
      <c r="H230" s="238"/>
      <c r="I230" s="239" t="s">
        <v>5385</v>
      </c>
      <c r="J230" s="240" t="s">
        <v>1790</v>
      </c>
      <c r="K230" s="240" t="s">
        <v>37</v>
      </c>
      <c r="L230" s="21" t="str">
        <f>VLOOKUP($K230,TONG_SL!$A:$D,2,0)</f>
        <v>Chả cốm 300g</v>
      </c>
      <c r="M230" s="11"/>
      <c r="N230" s="21" t="str">
        <f t="shared" si="65"/>
        <v>K-C6</v>
      </c>
      <c r="O230" s="11"/>
      <c r="P230" s="11"/>
      <c r="Q230" s="21" t="str">
        <f>VLOOKUP(K230,TONG_SL!$A:$D,3,0)</f>
        <v>Túi</v>
      </c>
      <c r="R230" s="1">
        <v>2</v>
      </c>
      <c r="S230" s="220"/>
      <c r="T230" s="220">
        <f>VLOOKUP(VLOOKUP(G230,Ma_KH!$A:$R,18,0)&amp;K230,Gia_MB!$A:$F,6,0)</f>
        <v>74250</v>
      </c>
      <c r="U230" s="221">
        <f t="shared" si="66"/>
        <v>148500</v>
      </c>
      <c r="V230" s="220"/>
      <c r="W230" s="222">
        <f t="shared" si="67"/>
        <v>0</v>
      </c>
      <c r="X230" s="223" t="str">
        <f t="shared" si="68"/>
        <v>8</v>
      </c>
      <c r="Y230" s="220"/>
      <c r="Z230" s="221">
        <f t="shared" si="69"/>
        <v>11880</v>
      </c>
      <c r="AA230" s="5">
        <f>VLOOKUP(G230,Ma_KH!$A:$R,14,0)</f>
        <v>50</v>
      </c>
    </row>
    <row r="231" spans="1:27" s="5" customFormat="1" hidden="1" x14ac:dyDescent="0.25">
      <c r="A231" s="234">
        <v>45994</v>
      </c>
      <c r="B231" s="235">
        <v>2370075</v>
      </c>
      <c r="C231" s="236" t="s">
        <v>7767</v>
      </c>
      <c r="D231" s="340">
        <v>45997</v>
      </c>
      <c r="E231" s="238"/>
      <c r="F231" s="236"/>
      <c r="G231" s="32" t="s">
        <v>5385</v>
      </c>
      <c r="H231" s="238"/>
      <c r="I231" s="239" t="s">
        <v>5385</v>
      </c>
      <c r="J231" s="240" t="s">
        <v>1790</v>
      </c>
      <c r="K231" s="240" t="s">
        <v>48</v>
      </c>
      <c r="L231" s="21" t="str">
        <f>VLOOKUP($K231,TONG_SL!$A:$D,2,0)</f>
        <v>Mọc Nấm Hương 250g</v>
      </c>
      <c r="M231" s="11"/>
      <c r="N231" s="21" t="str">
        <f t="shared" si="65"/>
        <v>K-C6</v>
      </c>
      <c r="O231" s="11"/>
      <c r="P231" s="11"/>
      <c r="Q231" s="21" t="str">
        <f>VLOOKUP(K231,TONG_SL!$A:$D,3,0)</f>
        <v>Túi</v>
      </c>
      <c r="R231" s="1">
        <v>2</v>
      </c>
      <c r="S231" s="220"/>
      <c r="T231" s="220">
        <f>VLOOKUP(VLOOKUP(G231,Ma_KH!$A:$R,18,0)&amp;K231,Gia_MB!$A:$F,6,0)</f>
        <v>46000</v>
      </c>
      <c r="U231" s="221">
        <f t="shared" si="66"/>
        <v>92000</v>
      </c>
      <c r="V231" s="220"/>
      <c r="W231" s="222">
        <f t="shared" si="67"/>
        <v>0</v>
      </c>
      <c r="X231" s="223" t="str">
        <f t="shared" si="68"/>
        <v>8</v>
      </c>
      <c r="Y231" s="220"/>
      <c r="Z231" s="221">
        <f t="shared" si="69"/>
        <v>7360</v>
      </c>
      <c r="AA231" s="5">
        <f>VLOOKUP(G231,Ma_KH!$A:$R,14,0)</f>
        <v>50</v>
      </c>
    </row>
    <row r="232" spans="1:27" s="5" customFormat="1" hidden="1" x14ac:dyDescent="0.25">
      <c r="A232" s="234">
        <v>45994</v>
      </c>
      <c r="B232" s="235">
        <v>3177851</v>
      </c>
      <c r="C232" s="236" t="s">
        <v>7767</v>
      </c>
      <c r="D232" s="340">
        <v>45997</v>
      </c>
      <c r="E232" s="238"/>
      <c r="F232" s="236"/>
      <c r="G232" s="32" t="s">
        <v>7492</v>
      </c>
      <c r="H232" s="238" t="s">
        <v>7492</v>
      </c>
      <c r="I232" s="240" t="s">
        <v>7492</v>
      </c>
      <c r="J232" s="240" t="s">
        <v>1790</v>
      </c>
      <c r="K232" s="240" t="s">
        <v>32</v>
      </c>
      <c r="L232" s="21" t="str">
        <f>VLOOKUP($K232,TONG_SL!$A:$D,2,0)</f>
        <v>Giò Tai Lưỡi Xào 250g</v>
      </c>
      <c r="M232" s="11"/>
      <c r="N232" s="21" t="str">
        <f t="shared" si="65"/>
        <v>K-C6</v>
      </c>
      <c r="O232" s="11"/>
      <c r="P232" s="11"/>
      <c r="Q232" s="21" t="str">
        <f>VLOOKUP(K232,TONG_SL!$A:$D,3,0)</f>
        <v>Túi</v>
      </c>
      <c r="R232" s="1">
        <v>4</v>
      </c>
      <c r="S232" s="220"/>
      <c r="T232" s="220">
        <f>VLOOKUP(VLOOKUP(G232,Ma_KH!$A:$R,18,0)&amp;K232,Gia_MB!$A:$F,6,0)</f>
        <v>47672</v>
      </c>
      <c r="U232" s="221">
        <f t="shared" si="66"/>
        <v>190688</v>
      </c>
      <c r="V232" s="220"/>
      <c r="W232" s="222">
        <f t="shared" si="67"/>
        <v>0</v>
      </c>
      <c r="X232" s="223" t="str">
        <f t="shared" si="68"/>
        <v>8</v>
      </c>
      <c r="Y232" s="220"/>
      <c r="Z232" s="221">
        <f t="shared" si="69"/>
        <v>15255.04</v>
      </c>
      <c r="AA232" s="5">
        <f>VLOOKUP(G232,Ma_KH!$A:$R,14,0)</f>
        <v>0</v>
      </c>
    </row>
    <row r="233" spans="1:27" s="5" customFormat="1" hidden="1" x14ac:dyDescent="0.25">
      <c r="A233" s="234">
        <v>45994</v>
      </c>
      <c r="B233" s="235">
        <v>2370024</v>
      </c>
      <c r="C233" s="236" t="s">
        <v>7767</v>
      </c>
      <c r="D233" s="340">
        <v>45997</v>
      </c>
      <c r="E233" s="238"/>
      <c r="F233" s="236"/>
      <c r="G233" s="32" t="s">
        <v>4772</v>
      </c>
      <c r="H233" s="238"/>
      <c r="I233" s="239" t="s">
        <v>4772</v>
      </c>
      <c r="J233" s="240" t="s">
        <v>1790</v>
      </c>
      <c r="K233" s="240" t="s">
        <v>32</v>
      </c>
      <c r="L233" s="21" t="str">
        <f>VLOOKUP($K233,TONG_SL!$A:$D,2,0)</f>
        <v>Giò Tai Lưỡi Xào 250g</v>
      </c>
      <c r="M233" s="11"/>
      <c r="N233" s="21" t="str">
        <f t="shared" si="65"/>
        <v>K-C6</v>
      </c>
      <c r="O233" s="11"/>
      <c r="P233" s="11"/>
      <c r="Q233" s="21" t="str">
        <f>VLOOKUP(K233,TONG_SL!$A:$D,3,0)</f>
        <v>Túi</v>
      </c>
      <c r="R233" s="1">
        <v>3</v>
      </c>
      <c r="S233" s="220"/>
      <c r="T233" s="220">
        <f>VLOOKUP(VLOOKUP(G233,Ma_KH!$A:$R,18,0)&amp;K233,Gia_MB!$A:$F,6,0)</f>
        <v>50182</v>
      </c>
      <c r="U233" s="221">
        <f t="shared" si="66"/>
        <v>150546</v>
      </c>
      <c r="V233" s="220"/>
      <c r="W233" s="222">
        <f t="shared" si="67"/>
        <v>0</v>
      </c>
      <c r="X233" s="223" t="str">
        <f t="shared" si="68"/>
        <v>8</v>
      </c>
      <c r="Y233" s="220"/>
      <c r="Z233" s="221">
        <f t="shared" si="69"/>
        <v>12043.68</v>
      </c>
      <c r="AA233" s="5">
        <f>VLOOKUP(G233,Ma_KH!$A:$R,14,0)</f>
        <v>0</v>
      </c>
    </row>
    <row r="234" spans="1:27" s="5" customFormat="1" hidden="1" x14ac:dyDescent="0.25">
      <c r="A234" s="234">
        <v>45994</v>
      </c>
      <c r="B234" s="235">
        <v>2370024</v>
      </c>
      <c r="C234" s="236" t="s">
        <v>7767</v>
      </c>
      <c r="D234" s="340">
        <v>45997</v>
      </c>
      <c r="E234" s="238"/>
      <c r="F234" s="236"/>
      <c r="G234" s="32" t="s">
        <v>4772</v>
      </c>
      <c r="H234" s="238"/>
      <c r="I234" s="239" t="s">
        <v>4772</v>
      </c>
      <c r="J234" s="240" t="s">
        <v>1790</v>
      </c>
      <c r="K234" s="240" t="s">
        <v>34</v>
      </c>
      <c r="L234" s="21" t="str">
        <f>VLOOKUP($K234,TONG_SL!$A:$D,2,0)</f>
        <v>Tai heo muối 200g</v>
      </c>
      <c r="M234" s="11"/>
      <c r="N234" s="21" t="str">
        <f t="shared" si="65"/>
        <v>K-C6</v>
      </c>
      <c r="O234" s="11"/>
      <c r="P234" s="11"/>
      <c r="Q234" s="21" t="str">
        <f>VLOOKUP(K234,TONG_SL!$A:$D,3,0)</f>
        <v>Túi</v>
      </c>
      <c r="R234" s="1">
        <v>3</v>
      </c>
      <c r="S234" s="220"/>
      <c r="T234" s="220">
        <f>VLOOKUP(VLOOKUP(G234,Ma_KH!$A:$R,18,0)&amp;K234,Gia_MB!$A:$F,6,0)</f>
        <v>55595</v>
      </c>
      <c r="U234" s="221">
        <f t="shared" si="66"/>
        <v>166785</v>
      </c>
      <c r="V234" s="220"/>
      <c r="W234" s="222">
        <f t="shared" si="67"/>
        <v>0</v>
      </c>
      <c r="X234" s="223" t="str">
        <f t="shared" si="68"/>
        <v>8</v>
      </c>
      <c r="Y234" s="220"/>
      <c r="Z234" s="221">
        <f t="shared" si="69"/>
        <v>13342.800000000001</v>
      </c>
      <c r="AA234" s="5">
        <f>VLOOKUP(G234,Ma_KH!$A:$R,14,0)</f>
        <v>0</v>
      </c>
    </row>
    <row r="235" spans="1:27" s="5" customFormat="1" hidden="1" x14ac:dyDescent="0.25">
      <c r="A235" s="234">
        <v>45994</v>
      </c>
      <c r="B235" s="235">
        <v>2369983</v>
      </c>
      <c r="C235" s="236" t="s">
        <v>7767</v>
      </c>
      <c r="D235" s="340">
        <v>45997</v>
      </c>
      <c r="E235" s="238"/>
      <c r="F235" s="236"/>
      <c r="G235" s="32" t="s">
        <v>5459</v>
      </c>
      <c r="H235" s="238"/>
      <c r="I235" s="239" t="s">
        <v>5459</v>
      </c>
      <c r="J235" s="240" t="s">
        <v>1790</v>
      </c>
      <c r="K235" s="240" t="s">
        <v>27</v>
      </c>
      <c r="L235" s="21" t="str">
        <f>VLOOKUP($K235,TONG_SL!$A:$D,2,0)</f>
        <v>Chân giò heo muối 300g</v>
      </c>
      <c r="M235" s="11"/>
      <c r="N235" s="21" t="str">
        <f t="shared" si="65"/>
        <v>K-C6</v>
      </c>
      <c r="O235" s="11"/>
      <c r="P235" s="11"/>
      <c r="Q235" s="21" t="str">
        <f>VLOOKUP(K235,TONG_SL!$A:$D,3,0)</f>
        <v>Túi</v>
      </c>
      <c r="R235" s="1">
        <v>3</v>
      </c>
      <c r="S235" s="220"/>
      <c r="T235" s="220">
        <f>VLOOKUP(VLOOKUP(G235,Ma_KH!$A:$R,18,0)&amp;K235,Gia_MB!$A:$F,6,0)</f>
        <v>73431</v>
      </c>
      <c r="U235" s="221">
        <f t="shared" si="66"/>
        <v>220293</v>
      </c>
      <c r="V235" s="220"/>
      <c r="W235" s="222">
        <f t="shared" si="67"/>
        <v>0</v>
      </c>
      <c r="X235" s="223" t="str">
        <f t="shared" si="68"/>
        <v>8</v>
      </c>
      <c r="Y235" s="220"/>
      <c r="Z235" s="221">
        <f t="shared" si="69"/>
        <v>17623.439999999999</v>
      </c>
      <c r="AA235" s="5">
        <f>VLOOKUP(G235,Ma_KH!$A:$R,14,0)</f>
        <v>0</v>
      </c>
    </row>
    <row r="236" spans="1:27" s="5" customFormat="1" hidden="1" x14ac:dyDescent="0.25">
      <c r="A236" s="234">
        <v>45994</v>
      </c>
      <c r="B236" s="235">
        <v>2369983</v>
      </c>
      <c r="C236" s="236" t="s">
        <v>7767</v>
      </c>
      <c r="D236" s="340">
        <v>45997</v>
      </c>
      <c r="E236" s="238"/>
      <c r="F236" s="236"/>
      <c r="G236" s="32" t="s">
        <v>5459</v>
      </c>
      <c r="H236" s="238"/>
      <c r="I236" s="239" t="s">
        <v>5459</v>
      </c>
      <c r="J236" s="240" t="s">
        <v>1790</v>
      </c>
      <c r="K236" s="240" t="s">
        <v>32</v>
      </c>
      <c r="L236" s="21" t="str">
        <f>VLOOKUP($K236,TONG_SL!$A:$D,2,0)</f>
        <v>Giò Tai Lưỡi Xào 250g</v>
      </c>
      <c r="M236" s="11"/>
      <c r="N236" s="21" t="str">
        <f t="shared" si="65"/>
        <v>K-C6</v>
      </c>
      <c r="O236" s="11"/>
      <c r="P236" s="11"/>
      <c r="Q236" s="21" t="str">
        <f>VLOOKUP(K236,TONG_SL!$A:$D,3,0)</f>
        <v>Túi</v>
      </c>
      <c r="R236" s="1">
        <v>3</v>
      </c>
      <c r="S236" s="220"/>
      <c r="T236" s="220">
        <f>VLOOKUP(VLOOKUP(G236,Ma_KH!$A:$R,18,0)&amp;K236,Gia_MB!$A:$F,6,0)</f>
        <v>50182</v>
      </c>
      <c r="U236" s="221">
        <f t="shared" si="66"/>
        <v>150546</v>
      </c>
      <c r="V236" s="220"/>
      <c r="W236" s="222">
        <f t="shared" si="67"/>
        <v>0</v>
      </c>
      <c r="X236" s="223" t="str">
        <f t="shared" si="68"/>
        <v>8</v>
      </c>
      <c r="Y236" s="220"/>
      <c r="Z236" s="221">
        <f t="shared" si="69"/>
        <v>12043.68</v>
      </c>
      <c r="AA236" s="5">
        <f>VLOOKUP(G236,Ma_KH!$A:$R,14,0)</f>
        <v>0</v>
      </c>
    </row>
    <row r="237" spans="1:27" s="5" customFormat="1" hidden="1" x14ac:dyDescent="0.25">
      <c r="A237" s="234">
        <v>45994</v>
      </c>
      <c r="B237" s="235">
        <v>2369983</v>
      </c>
      <c r="C237" s="236" t="s">
        <v>7767</v>
      </c>
      <c r="D237" s="340">
        <v>45997</v>
      </c>
      <c r="E237" s="238"/>
      <c r="F237" s="236"/>
      <c r="G237" s="32" t="s">
        <v>5459</v>
      </c>
      <c r="H237" s="238"/>
      <c r="I237" s="239" t="s">
        <v>5459</v>
      </c>
      <c r="J237" s="240" t="s">
        <v>1790</v>
      </c>
      <c r="K237" s="240" t="s">
        <v>34</v>
      </c>
      <c r="L237" s="21" t="str">
        <f>VLOOKUP($K237,TONG_SL!$A:$D,2,0)</f>
        <v>Tai heo muối 200g</v>
      </c>
      <c r="M237" s="11"/>
      <c r="N237" s="21" t="str">
        <f t="shared" si="65"/>
        <v>K-C6</v>
      </c>
      <c r="O237" s="11"/>
      <c r="P237" s="11"/>
      <c r="Q237" s="21" t="str">
        <f>VLOOKUP(K237,TONG_SL!$A:$D,3,0)</f>
        <v>Túi</v>
      </c>
      <c r="R237" s="1">
        <v>3</v>
      </c>
      <c r="S237" s="220"/>
      <c r="T237" s="220">
        <f>VLOOKUP(VLOOKUP(G237,Ma_KH!$A:$R,18,0)&amp;K237,Gia_MB!$A:$F,6,0)</f>
        <v>55595</v>
      </c>
      <c r="U237" s="221">
        <f t="shared" si="66"/>
        <v>166785</v>
      </c>
      <c r="V237" s="220"/>
      <c r="W237" s="222">
        <f t="shared" si="67"/>
        <v>0</v>
      </c>
      <c r="X237" s="223" t="str">
        <f t="shared" si="68"/>
        <v>8</v>
      </c>
      <c r="Y237" s="220"/>
      <c r="Z237" s="221">
        <f t="shared" si="69"/>
        <v>13342.800000000001</v>
      </c>
      <c r="AA237" s="5">
        <f>VLOOKUP(G237,Ma_KH!$A:$R,14,0)</f>
        <v>0</v>
      </c>
    </row>
    <row r="238" spans="1:27" s="5" customFormat="1" hidden="1" x14ac:dyDescent="0.25">
      <c r="A238" s="234">
        <v>45994</v>
      </c>
      <c r="B238" s="235">
        <v>2369983</v>
      </c>
      <c r="C238" s="236" t="s">
        <v>7767</v>
      </c>
      <c r="D238" s="340">
        <v>45997</v>
      </c>
      <c r="E238" s="238"/>
      <c r="F238" s="236"/>
      <c r="G238" s="32" t="s">
        <v>5459</v>
      </c>
      <c r="H238" s="238"/>
      <c r="I238" s="239" t="s">
        <v>5459</v>
      </c>
      <c r="J238" s="240" t="s">
        <v>1790</v>
      </c>
      <c r="K238" s="240" t="s">
        <v>37</v>
      </c>
      <c r="L238" s="21" t="str">
        <f>VLOOKUP($K238,TONG_SL!$A:$D,2,0)</f>
        <v>Chả cốm 300g</v>
      </c>
      <c r="M238" s="11"/>
      <c r="N238" s="21" t="str">
        <f t="shared" si="65"/>
        <v>K-C6</v>
      </c>
      <c r="O238" s="11"/>
      <c r="P238" s="11"/>
      <c r="Q238" s="21" t="str">
        <f>VLOOKUP(K238,TONG_SL!$A:$D,3,0)</f>
        <v>Túi</v>
      </c>
      <c r="R238" s="1">
        <v>2</v>
      </c>
      <c r="S238" s="220"/>
      <c r="T238" s="220">
        <f>VLOOKUP(VLOOKUP(G238,Ma_KH!$A:$R,18,0)&amp;K238,Gia_MB!$A:$F,6,0)</f>
        <v>74250</v>
      </c>
      <c r="U238" s="221">
        <f t="shared" si="66"/>
        <v>148500</v>
      </c>
      <c r="V238" s="220"/>
      <c r="W238" s="222">
        <f t="shared" si="67"/>
        <v>0</v>
      </c>
      <c r="X238" s="223" t="str">
        <f t="shared" si="68"/>
        <v>8</v>
      </c>
      <c r="Y238" s="220"/>
      <c r="Z238" s="221">
        <f t="shared" si="69"/>
        <v>11880</v>
      </c>
      <c r="AA238" s="5">
        <f>VLOOKUP(G238,Ma_KH!$A:$R,14,0)</f>
        <v>0</v>
      </c>
    </row>
    <row r="239" spans="1:27" s="5" customFormat="1" hidden="1" x14ac:dyDescent="0.25">
      <c r="A239" s="234">
        <v>45994</v>
      </c>
      <c r="B239" s="235">
        <v>2370074</v>
      </c>
      <c r="C239" s="236" t="s">
        <v>7767</v>
      </c>
      <c r="D239" s="340">
        <v>45997</v>
      </c>
      <c r="E239" s="238"/>
      <c r="F239" s="236"/>
      <c r="G239" s="32" t="s">
        <v>5382</v>
      </c>
      <c r="H239" s="238"/>
      <c r="I239" s="239" t="s">
        <v>5382</v>
      </c>
      <c r="J239" s="240" t="s">
        <v>1790</v>
      </c>
      <c r="K239" s="240" t="s">
        <v>27</v>
      </c>
      <c r="L239" s="21" t="str">
        <f>VLOOKUP($K239,TONG_SL!$A:$D,2,0)</f>
        <v>Chân giò heo muối 300g</v>
      </c>
      <c r="M239" s="11"/>
      <c r="N239" s="21" t="str">
        <f t="shared" si="65"/>
        <v>K-C6</v>
      </c>
      <c r="O239" s="11"/>
      <c r="P239" s="11"/>
      <c r="Q239" s="21" t="str">
        <f>VLOOKUP(K239,TONG_SL!$A:$D,3,0)</f>
        <v>Túi</v>
      </c>
      <c r="R239" s="1">
        <v>5</v>
      </c>
      <c r="S239" s="220"/>
      <c r="T239" s="220">
        <f>VLOOKUP(VLOOKUP(G239,Ma_KH!$A:$R,18,0)&amp;K239,Gia_MB!$A:$F,6,0)</f>
        <v>73431</v>
      </c>
      <c r="U239" s="221">
        <f t="shared" si="66"/>
        <v>367155</v>
      </c>
      <c r="V239" s="220"/>
      <c r="W239" s="222">
        <f t="shared" si="67"/>
        <v>0</v>
      </c>
      <c r="X239" s="223" t="str">
        <f t="shared" si="68"/>
        <v>8</v>
      </c>
      <c r="Y239" s="220"/>
      <c r="Z239" s="221">
        <f t="shared" si="69"/>
        <v>29372.400000000001</v>
      </c>
      <c r="AA239" s="5">
        <f>VLOOKUP(G239,Ma_KH!$A:$R,14,0)</f>
        <v>50</v>
      </c>
    </row>
    <row r="240" spans="1:27" s="5" customFormat="1" hidden="1" x14ac:dyDescent="0.25">
      <c r="A240" s="234">
        <v>45994</v>
      </c>
      <c r="B240" s="235">
        <v>2370074</v>
      </c>
      <c r="C240" s="236" t="s">
        <v>7767</v>
      </c>
      <c r="D240" s="340">
        <v>45997</v>
      </c>
      <c r="E240" s="238"/>
      <c r="F240" s="236"/>
      <c r="G240" s="32" t="s">
        <v>5382</v>
      </c>
      <c r="H240" s="238"/>
      <c r="I240" s="239" t="s">
        <v>5382</v>
      </c>
      <c r="J240" s="240" t="s">
        <v>1790</v>
      </c>
      <c r="K240" s="240" t="s">
        <v>32</v>
      </c>
      <c r="L240" s="21" t="str">
        <f>VLOOKUP($K240,TONG_SL!$A:$D,2,0)</f>
        <v>Giò Tai Lưỡi Xào 250g</v>
      </c>
      <c r="M240" s="11"/>
      <c r="N240" s="21" t="str">
        <f t="shared" si="65"/>
        <v>K-C6</v>
      </c>
      <c r="O240" s="11"/>
      <c r="P240" s="11"/>
      <c r="Q240" s="21" t="str">
        <f>VLOOKUP(K240,TONG_SL!$A:$D,3,0)</f>
        <v>Túi</v>
      </c>
      <c r="R240" s="1">
        <v>3</v>
      </c>
      <c r="S240" s="220"/>
      <c r="T240" s="220">
        <f>VLOOKUP(VLOOKUP(G240,Ma_KH!$A:$R,18,0)&amp;K240,Gia_MB!$A:$F,6,0)</f>
        <v>50182</v>
      </c>
      <c r="U240" s="221">
        <f t="shared" si="66"/>
        <v>150546</v>
      </c>
      <c r="V240" s="220"/>
      <c r="W240" s="222">
        <f t="shared" si="67"/>
        <v>0</v>
      </c>
      <c r="X240" s="223" t="str">
        <f t="shared" si="68"/>
        <v>8</v>
      </c>
      <c r="Y240" s="220"/>
      <c r="Z240" s="221">
        <f t="shared" si="69"/>
        <v>12043.68</v>
      </c>
      <c r="AA240" s="5">
        <f>VLOOKUP(G240,Ma_KH!$A:$R,14,0)</f>
        <v>50</v>
      </c>
    </row>
    <row r="241" spans="1:27" s="5" customFormat="1" hidden="1" x14ac:dyDescent="0.25">
      <c r="A241" s="234">
        <v>45994</v>
      </c>
      <c r="B241" s="235">
        <v>2370073</v>
      </c>
      <c r="C241" s="236" t="s">
        <v>7767</v>
      </c>
      <c r="D241" s="340">
        <v>45997</v>
      </c>
      <c r="E241" s="238"/>
      <c r="F241" s="236"/>
      <c r="G241" s="32" t="s">
        <v>5369</v>
      </c>
      <c r="H241" s="238"/>
      <c r="I241" s="239" t="s">
        <v>5369</v>
      </c>
      <c r="J241" s="240" t="s">
        <v>1790</v>
      </c>
      <c r="K241" s="240" t="s">
        <v>30</v>
      </c>
      <c r="L241" s="21" t="str">
        <f>VLOOKUP($K241,TONG_SL!$A:$D,2,0)</f>
        <v>Gà muối 500g</v>
      </c>
      <c r="M241" s="11"/>
      <c r="N241" s="21" t="str">
        <f t="shared" si="65"/>
        <v>K-C6</v>
      </c>
      <c r="O241" s="11"/>
      <c r="P241" s="11"/>
      <c r="Q241" s="21" t="str">
        <f>VLOOKUP(K241,TONG_SL!$A:$D,3,0)</f>
        <v>Túi</v>
      </c>
      <c r="R241" s="1">
        <v>2</v>
      </c>
      <c r="S241" s="220"/>
      <c r="T241" s="220">
        <f>VLOOKUP(VLOOKUP(G241,Ma_KH!$A:$R,18,0)&amp;K241,Gia_MB!$A:$F,6,0)</f>
        <v>111058</v>
      </c>
      <c r="U241" s="221">
        <f t="shared" si="66"/>
        <v>222116</v>
      </c>
      <c r="V241" s="220"/>
      <c r="W241" s="222">
        <f t="shared" si="67"/>
        <v>0</v>
      </c>
      <c r="X241" s="223" t="str">
        <f t="shared" si="68"/>
        <v>8</v>
      </c>
      <c r="Y241" s="220"/>
      <c r="Z241" s="221">
        <f t="shared" si="69"/>
        <v>17769.28</v>
      </c>
      <c r="AA241" s="5">
        <f>VLOOKUP(G241,Ma_KH!$A:$R,14,0)</f>
        <v>50</v>
      </c>
    </row>
    <row r="242" spans="1:27" s="5" customFormat="1" hidden="1" x14ac:dyDescent="0.25">
      <c r="A242" s="234">
        <v>45994</v>
      </c>
      <c r="B242" s="235">
        <v>2370073</v>
      </c>
      <c r="C242" s="236" t="s">
        <v>7767</v>
      </c>
      <c r="D242" s="340">
        <v>45997</v>
      </c>
      <c r="E242" s="238"/>
      <c r="F242" s="236"/>
      <c r="G242" s="32" t="s">
        <v>5369</v>
      </c>
      <c r="H242" s="238"/>
      <c r="I242" s="239" t="s">
        <v>5369</v>
      </c>
      <c r="J242" s="240" t="s">
        <v>1790</v>
      </c>
      <c r="K242" s="240" t="s">
        <v>27</v>
      </c>
      <c r="L242" s="21" t="str">
        <f>VLOOKUP($K242,TONG_SL!$A:$D,2,0)</f>
        <v>Chân giò heo muối 300g</v>
      </c>
      <c r="M242" s="11"/>
      <c r="N242" s="21" t="str">
        <f t="shared" si="65"/>
        <v>K-C6</v>
      </c>
      <c r="O242" s="11"/>
      <c r="P242" s="11"/>
      <c r="Q242" s="21" t="str">
        <f>VLOOKUP(K242,TONG_SL!$A:$D,3,0)</f>
        <v>Túi</v>
      </c>
      <c r="R242" s="1">
        <v>2</v>
      </c>
      <c r="S242" s="220"/>
      <c r="T242" s="220">
        <f>VLOOKUP(VLOOKUP(G242,Ma_KH!$A:$R,18,0)&amp;K242,Gia_MB!$A:$F,6,0)</f>
        <v>73431</v>
      </c>
      <c r="U242" s="221">
        <f t="shared" si="66"/>
        <v>146862</v>
      </c>
      <c r="V242" s="220"/>
      <c r="W242" s="222">
        <f t="shared" si="67"/>
        <v>0</v>
      </c>
      <c r="X242" s="223" t="str">
        <f t="shared" si="68"/>
        <v>8</v>
      </c>
      <c r="Y242" s="220"/>
      <c r="Z242" s="221">
        <f t="shared" si="69"/>
        <v>11748.960000000001</v>
      </c>
      <c r="AA242" s="5">
        <f>VLOOKUP(G242,Ma_KH!$A:$R,14,0)</f>
        <v>50</v>
      </c>
    </row>
    <row r="243" spans="1:27" s="5" customFormat="1" hidden="1" x14ac:dyDescent="0.25">
      <c r="A243" s="234">
        <v>45994</v>
      </c>
      <c r="B243" s="235">
        <v>2370073</v>
      </c>
      <c r="C243" s="236" t="s">
        <v>7767</v>
      </c>
      <c r="D243" s="340">
        <v>45997</v>
      </c>
      <c r="E243" s="238"/>
      <c r="F243" s="236"/>
      <c r="G243" s="32" t="s">
        <v>5369</v>
      </c>
      <c r="H243" s="238"/>
      <c r="I243" s="239" t="s">
        <v>5369</v>
      </c>
      <c r="J243" s="240" t="s">
        <v>1790</v>
      </c>
      <c r="K243" s="240" t="s">
        <v>32</v>
      </c>
      <c r="L243" s="21" t="str">
        <f>VLOOKUP($K243,TONG_SL!$A:$D,2,0)</f>
        <v>Giò Tai Lưỡi Xào 250g</v>
      </c>
      <c r="M243" s="11"/>
      <c r="N243" s="21" t="str">
        <f t="shared" si="65"/>
        <v>K-C6</v>
      </c>
      <c r="O243" s="11"/>
      <c r="P243" s="11"/>
      <c r="Q243" s="21" t="str">
        <f>VLOOKUP(K243,TONG_SL!$A:$D,3,0)</f>
        <v>Túi</v>
      </c>
      <c r="R243" s="1">
        <v>1</v>
      </c>
      <c r="S243" s="220"/>
      <c r="T243" s="220">
        <f>VLOOKUP(VLOOKUP(G243,Ma_KH!$A:$R,18,0)&amp;K243,Gia_MB!$A:$F,6,0)</f>
        <v>50182</v>
      </c>
      <c r="U243" s="221">
        <f t="shared" si="66"/>
        <v>50182</v>
      </c>
      <c r="V243" s="220"/>
      <c r="W243" s="222">
        <f t="shared" si="67"/>
        <v>0</v>
      </c>
      <c r="X243" s="223" t="str">
        <f t="shared" si="68"/>
        <v>8</v>
      </c>
      <c r="Y243" s="220"/>
      <c r="Z243" s="221">
        <f t="shared" si="69"/>
        <v>4014.56</v>
      </c>
      <c r="AA243" s="5">
        <f>VLOOKUP(G243,Ma_KH!$A:$R,14,0)</f>
        <v>50</v>
      </c>
    </row>
    <row r="244" spans="1:27" s="5" customFormat="1" hidden="1" x14ac:dyDescent="0.25">
      <c r="A244" s="234">
        <v>45994</v>
      </c>
      <c r="B244" s="235">
        <v>2370073</v>
      </c>
      <c r="C244" s="236" t="s">
        <v>7767</v>
      </c>
      <c r="D244" s="340">
        <v>45997</v>
      </c>
      <c r="E244" s="238"/>
      <c r="F244" s="236"/>
      <c r="G244" s="32" t="s">
        <v>5369</v>
      </c>
      <c r="H244" s="238"/>
      <c r="I244" s="239" t="s">
        <v>5369</v>
      </c>
      <c r="J244" s="240" t="s">
        <v>1790</v>
      </c>
      <c r="K244" s="240" t="s">
        <v>34</v>
      </c>
      <c r="L244" s="21" t="str">
        <f>VLOOKUP($K244,TONG_SL!$A:$D,2,0)</f>
        <v>Tai heo muối 200g</v>
      </c>
      <c r="M244" s="11"/>
      <c r="N244" s="21" t="str">
        <f t="shared" si="65"/>
        <v>K-C6</v>
      </c>
      <c r="O244" s="11"/>
      <c r="P244" s="11"/>
      <c r="Q244" s="21" t="str">
        <f>VLOOKUP(K244,TONG_SL!$A:$D,3,0)</f>
        <v>Túi</v>
      </c>
      <c r="R244" s="1">
        <v>1</v>
      </c>
      <c r="S244" s="220"/>
      <c r="T244" s="220">
        <f>VLOOKUP(VLOOKUP(G244,Ma_KH!$A:$R,18,0)&amp;K244,Gia_MB!$A:$F,6,0)</f>
        <v>55595</v>
      </c>
      <c r="U244" s="221">
        <f t="shared" si="66"/>
        <v>55595</v>
      </c>
      <c r="V244" s="220"/>
      <c r="W244" s="222">
        <f t="shared" si="67"/>
        <v>0</v>
      </c>
      <c r="X244" s="223" t="str">
        <f t="shared" si="68"/>
        <v>8</v>
      </c>
      <c r="Y244" s="220"/>
      <c r="Z244" s="221">
        <f t="shared" si="69"/>
        <v>4447.6000000000004</v>
      </c>
      <c r="AA244" s="5">
        <f>VLOOKUP(G244,Ma_KH!$A:$R,14,0)</f>
        <v>50</v>
      </c>
    </row>
    <row r="245" spans="1:27" s="5" customFormat="1" hidden="1" x14ac:dyDescent="0.25">
      <c r="A245" s="234">
        <v>45994</v>
      </c>
      <c r="B245" s="235">
        <v>2370073</v>
      </c>
      <c r="C245" s="236" t="s">
        <v>7767</v>
      </c>
      <c r="D245" s="340">
        <v>45997</v>
      </c>
      <c r="E245" s="238"/>
      <c r="F245" s="236"/>
      <c r="G245" s="32" t="s">
        <v>5369</v>
      </c>
      <c r="H245" s="238"/>
      <c r="I245" s="239" t="s">
        <v>5369</v>
      </c>
      <c r="J245" s="240" t="s">
        <v>1790</v>
      </c>
      <c r="K245" s="240" t="s">
        <v>37</v>
      </c>
      <c r="L245" s="21" t="str">
        <f>VLOOKUP($K245,TONG_SL!$A:$D,2,0)</f>
        <v>Chả cốm 300g</v>
      </c>
      <c r="M245" s="11"/>
      <c r="N245" s="21" t="str">
        <f t="shared" si="65"/>
        <v>K-C6</v>
      </c>
      <c r="O245" s="11"/>
      <c r="P245" s="11"/>
      <c r="Q245" s="21" t="str">
        <f>VLOOKUP(K245,TONG_SL!$A:$D,3,0)</f>
        <v>Túi</v>
      </c>
      <c r="R245" s="1">
        <v>2</v>
      </c>
      <c r="S245" s="220"/>
      <c r="T245" s="220">
        <f>VLOOKUP(VLOOKUP(G245,Ma_KH!$A:$R,18,0)&amp;K245,Gia_MB!$A:$F,6,0)</f>
        <v>74250</v>
      </c>
      <c r="U245" s="221">
        <f t="shared" si="66"/>
        <v>148500</v>
      </c>
      <c r="V245" s="220"/>
      <c r="W245" s="222">
        <f t="shared" si="67"/>
        <v>0</v>
      </c>
      <c r="X245" s="223" t="str">
        <f t="shared" si="68"/>
        <v>8</v>
      </c>
      <c r="Y245" s="220"/>
      <c r="Z245" s="221">
        <f t="shared" si="69"/>
        <v>11880</v>
      </c>
      <c r="AA245" s="5">
        <f>VLOOKUP(G245,Ma_KH!$A:$R,14,0)</f>
        <v>50</v>
      </c>
    </row>
    <row r="246" spans="1:27" s="5" customFormat="1" hidden="1" x14ac:dyDescent="0.25">
      <c r="A246" s="234">
        <v>45994</v>
      </c>
      <c r="B246" s="235">
        <v>2370073</v>
      </c>
      <c r="C246" s="236" t="s">
        <v>7767</v>
      </c>
      <c r="D246" s="340">
        <v>45997</v>
      </c>
      <c r="E246" s="238"/>
      <c r="F246" s="236"/>
      <c r="G246" s="32" t="s">
        <v>5369</v>
      </c>
      <c r="H246" s="238"/>
      <c r="I246" s="239" t="s">
        <v>5369</v>
      </c>
      <c r="J246" s="240" t="s">
        <v>1790</v>
      </c>
      <c r="K246" s="240" t="s">
        <v>48</v>
      </c>
      <c r="L246" s="21" t="str">
        <f>VLOOKUP($K246,TONG_SL!$A:$D,2,0)</f>
        <v>Mọc Nấm Hương 250g</v>
      </c>
      <c r="M246" s="11"/>
      <c r="N246" s="21" t="str">
        <f t="shared" si="65"/>
        <v>K-C6</v>
      </c>
      <c r="O246" s="11"/>
      <c r="P246" s="11"/>
      <c r="Q246" s="21" t="str">
        <f>VLOOKUP(K246,TONG_SL!$A:$D,3,0)</f>
        <v>Túi</v>
      </c>
      <c r="R246" s="1">
        <v>2</v>
      </c>
      <c r="S246" s="220"/>
      <c r="T246" s="220">
        <f>VLOOKUP(VLOOKUP(G246,Ma_KH!$A:$R,18,0)&amp;K246,Gia_MB!$A:$F,6,0)</f>
        <v>46000</v>
      </c>
      <c r="U246" s="221">
        <f t="shared" si="66"/>
        <v>92000</v>
      </c>
      <c r="V246" s="220"/>
      <c r="W246" s="222">
        <f t="shared" si="67"/>
        <v>0</v>
      </c>
      <c r="X246" s="223" t="str">
        <f t="shared" si="68"/>
        <v>8</v>
      </c>
      <c r="Y246" s="220"/>
      <c r="Z246" s="221">
        <f t="shared" si="69"/>
        <v>7360</v>
      </c>
      <c r="AA246" s="5">
        <f>VLOOKUP(G246,Ma_KH!$A:$R,14,0)</f>
        <v>50</v>
      </c>
    </row>
    <row r="247" spans="1:27" s="5" customFormat="1" hidden="1" x14ac:dyDescent="0.25">
      <c r="A247" s="234">
        <v>45994</v>
      </c>
      <c r="B247" s="235">
        <v>2370025</v>
      </c>
      <c r="C247" s="236" t="s">
        <v>7767</v>
      </c>
      <c r="D247" s="340">
        <v>45997</v>
      </c>
      <c r="E247" s="238"/>
      <c r="F247" s="236"/>
      <c r="G247" s="32" t="s">
        <v>840</v>
      </c>
      <c r="H247" s="238"/>
      <c r="I247" s="239" t="s">
        <v>840</v>
      </c>
      <c r="J247" s="240" t="s">
        <v>1790</v>
      </c>
      <c r="K247" s="240" t="s">
        <v>27</v>
      </c>
      <c r="L247" s="21" t="str">
        <f>VLOOKUP($K247,TONG_SL!$A:$D,2,0)</f>
        <v>Chân giò heo muối 300g</v>
      </c>
      <c r="M247" s="11"/>
      <c r="N247" s="21" t="str">
        <f t="shared" si="65"/>
        <v>K-C6</v>
      </c>
      <c r="O247" s="11"/>
      <c r="P247" s="11"/>
      <c r="Q247" s="21" t="str">
        <f>VLOOKUP(K247,TONG_SL!$A:$D,3,0)</f>
        <v>Túi</v>
      </c>
      <c r="R247" s="1">
        <v>5</v>
      </c>
      <c r="S247" s="220"/>
      <c r="T247" s="220">
        <f>VLOOKUP(VLOOKUP(G247,Ma_KH!$A:$R,18,0)&amp;K247,Gia_MB!$A:$F,6,0)</f>
        <v>68290.83</v>
      </c>
      <c r="U247" s="221">
        <f t="shared" si="66"/>
        <v>341454.15</v>
      </c>
      <c r="V247" s="220"/>
      <c r="W247" s="222">
        <f t="shared" si="67"/>
        <v>0</v>
      </c>
      <c r="X247" s="223" t="str">
        <f t="shared" si="68"/>
        <v>8</v>
      </c>
      <c r="Y247" s="220"/>
      <c r="Z247" s="221">
        <f t="shared" si="69"/>
        <v>27316.332000000002</v>
      </c>
      <c r="AA247" s="5">
        <f>VLOOKUP(G247,Ma_KH!$A:$R,14,0)</f>
        <v>0</v>
      </c>
    </row>
    <row r="248" spans="1:27" s="5" customFormat="1" hidden="1" x14ac:dyDescent="0.25">
      <c r="A248" s="234">
        <v>45994</v>
      </c>
      <c r="B248" s="235">
        <v>2370025</v>
      </c>
      <c r="C248" s="236" t="s">
        <v>7767</v>
      </c>
      <c r="D248" s="340">
        <v>45997</v>
      </c>
      <c r="E248" s="238"/>
      <c r="F248" s="236"/>
      <c r="G248" s="32" t="s">
        <v>840</v>
      </c>
      <c r="H248" s="238"/>
      <c r="I248" s="239" t="s">
        <v>840</v>
      </c>
      <c r="J248" s="240" t="s">
        <v>1790</v>
      </c>
      <c r="K248" s="240" t="s">
        <v>32</v>
      </c>
      <c r="L248" s="21" t="str">
        <f>VLOOKUP($K248,TONG_SL!$A:$D,2,0)</f>
        <v>Giò Tai Lưỡi Xào 250g</v>
      </c>
      <c r="M248" s="11"/>
      <c r="N248" s="21" t="str">
        <f t="shared" si="65"/>
        <v>K-C6</v>
      </c>
      <c r="O248" s="11"/>
      <c r="P248" s="11"/>
      <c r="Q248" s="21" t="str">
        <f>VLOOKUP(K248,TONG_SL!$A:$D,3,0)</f>
        <v>Túi</v>
      </c>
      <c r="R248" s="1">
        <v>2</v>
      </c>
      <c r="S248" s="220"/>
      <c r="T248" s="220">
        <f>VLOOKUP(VLOOKUP(G248,Ma_KH!$A:$R,18,0)&amp;K248,Gia_MB!$A:$F,6,0)</f>
        <v>46670.19</v>
      </c>
      <c r="U248" s="221">
        <f t="shared" si="66"/>
        <v>93340.38</v>
      </c>
      <c r="V248" s="220"/>
      <c r="W248" s="222">
        <f t="shared" si="67"/>
        <v>0</v>
      </c>
      <c r="X248" s="223" t="str">
        <f t="shared" si="68"/>
        <v>8</v>
      </c>
      <c r="Y248" s="220"/>
      <c r="Z248" s="221">
        <f t="shared" si="69"/>
        <v>7467.2304000000004</v>
      </c>
      <c r="AA248" s="5">
        <f>VLOOKUP(G248,Ma_KH!$A:$R,14,0)</f>
        <v>0</v>
      </c>
    </row>
    <row r="249" spans="1:27" s="5" customFormat="1" hidden="1" x14ac:dyDescent="0.25">
      <c r="A249" s="234">
        <v>45994</v>
      </c>
      <c r="B249" s="235">
        <v>2370025</v>
      </c>
      <c r="C249" s="236" t="s">
        <v>7767</v>
      </c>
      <c r="D249" s="340">
        <v>45997</v>
      </c>
      <c r="E249" s="238"/>
      <c r="F249" s="236"/>
      <c r="G249" s="32" t="s">
        <v>840</v>
      </c>
      <c r="H249" s="238"/>
      <c r="I249" s="239" t="s">
        <v>840</v>
      </c>
      <c r="J249" s="240" t="s">
        <v>1790</v>
      </c>
      <c r="K249" s="240" t="s">
        <v>48</v>
      </c>
      <c r="L249" s="21" t="str">
        <f>VLOOKUP($K249,TONG_SL!$A:$D,2,0)</f>
        <v>Mọc Nấm Hương 250g</v>
      </c>
      <c r="M249" s="11"/>
      <c r="N249" s="21" t="str">
        <f t="shared" si="65"/>
        <v>K-C6</v>
      </c>
      <c r="O249" s="11"/>
      <c r="P249" s="11"/>
      <c r="Q249" s="21" t="str">
        <f>VLOOKUP(K249,TONG_SL!$A:$D,3,0)</f>
        <v>Túi</v>
      </c>
      <c r="R249" s="1">
        <v>2</v>
      </c>
      <c r="S249" s="220"/>
      <c r="T249" s="220">
        <f>VLOOKUP(VLOOKUP(G249,Ma_KH!$A:$R,18,0)&amp;K249,Gia_MB!$A:$F,6,0)</f>
        <v>42780</v>
      </c>
      <c r="U249" s="221">
        <f t="shared" si="66"/>
        <v>85560</v>
      </c>
      <c r="V249" s="220"/>
      <c r="W249" s="222">
        <f t="shared" si="67"/>
        <v>0</v>
      </c>
      <c r="X249" s="223" t="str">
        <f t="shared" si="68"/>
        <v>8</v>
      </c>
      <c r="Y249" s="220"/>
      <c r="Z249" s="221">
        <f t="shared" si="69"/>
        <v>6844.8</v>
      </c>
      <c r="AA249" s="5">
        <f>VLOOKUP(G249,Ma_KH!$A:$R,14,0)</f>
        <v>0</v>
      </c>
    </row>
    <row r="250" spans="1:27" s="5" customFormat="1" hidden="1" x14ac:dyDescent="0.25">
      <c r="A250" s="234">
        <v>45994</v>
      </c>
      <c r="B250" s="235">
        <v>2370025</v>
      </c>
      <c r="C250" s="236" t="s">
        <v>7767</v>
      </c>
      <c r="D250" s="340">
        <v>45997</v>
      </c>
      <c r="E250" s="238"/>
      <c r="F250" s="236"/>
      <c r="G250" s="32" t="s">
        <v>840</v>
      </c>
      <c r="H250" s="238"/>
      <c r="I250" s="239" t="s">
        <v>840</v>
      </c>
      <c r="J250" s="240" t="s">
        <v>1790</v>
      </c>
      <c r="K250" s="240" t="s">
        <v>39</v>
      </c>
      <c r="L250" s="21" t="str">
        <f>VLOOKUP($K250,TONG_SL!$A:$D,2,0)</f>
        <v>Chả nướng 300g</v>
      </c>
      <c r="M250" s="11"/>
      <c r="N250" s="21" t="str">
        <f t="shared" si="65"/>
        <v>K-C6</v>
      </c>
      <c r="O250" s="11"/>
      <c r="P250" s="11"/>
      <c r="Q250" s="21" t="str">
        <f>VLOOKUP(K250,TONG_SL!$A:$D,3,0)</f>
        <v>Túi</v>
      </c>
      <c r="R250" s="1">
        <v>2</v>
      </c>
      <c r="S250" s="220"/>
      <c r="T250" s="220">
        <f>VLOOKUP(VLOOKUP(G250,Ma_KH!$A:$R,18,0)&amp;K250,Gia_MB!$A:$F,6,0)</f>
        <v>65983.5</v>
      </c>
      <c r="U250" s="221">
        <f t="shared" si="66"/>
        <v>131967</v>
      </c>
      <c r="V250" s="220"/>
      <c r="W250" s="222">
        <f t="shared" si="67"/>
        <v>0</v>
      </c>
      <c r="X250" s="223" t="str">
        <f t="shared" si="68"/>
        <v>8</v>
      </c>
      <c r="Y250" s="220"/>
      <c r="Z250" s="221">
        <f t="shared" si="69"/>
        <v>10557.36</v>
      </c>
      <c r="AA250" s="5">
        <f>VLOOKUP(G250,Ma_KH!$A:$R,14,0)</f>
        <v>0</v>
      </c>
    </row>
    <row r="251" spans="1:27" s="5" customFormat="1" hidden="1" x14ac:dyDescent="0.25">
      <c r="A251" s="234">
        <v>45994</v>
      </c>
      <c r="B251" s="235">
        <v>2370025</v>
      </c>
      <c r="C251" s="236" t="s">
        <v>7767</v>
      </c>
      <c r="D251" s="340">
        <v>45997</v>
      </c>
      <c r="E251" s="238"/>
      <c r="F251" s="236"/>
      <c r="G251" s="32" t="s">
        <v>840</v>
      </c>
      <c r="H251" s="238"/>
      <c r="I251" s="239" t="s">
        <v>840</v>
      </c>
      <c r="J251" s="240" t="s">
        <v>1790</v>
      </c>
      <c r="K251" s="240" t="s">
        <v>542</v>
      </c>
      <c r="L251" s="21" t="str">
        <f>VLOOKUP($K251,TONG_SL!$A:$D,2,0)</f>
        <v>Chân giò heo muối 500g</v>
      </c>
      <c r="M251" s="11"/>
      <c r="N251" s="21" t="str">
        <f t="shared" si="65"/>
        <v>K-C6</v>
      </c>
      <c r="O251" s="11"/>
      <c r="P251" s="11"/>
      <c r="Q251" s="21" t="str">
        <f>VLOOKUP(K251,TONG_SL!$A:$D,3,0)</f>
        <v>Túi</v>
      </c>
      <c r="R251" s="1">
        <v>2</v>
      </c>
      <c r="S251" s="220"/>
      <c r="T251" s="220">
        <f>VLOOKUP(VLOOKUP(G251,Ma_KH!$A:$R,18,0)&amp;K251,Gia_MB!$A:$F,6,0)</f>
        <v>110731.38</v>
      </c>
      <c r="U251" s="221">
        <f t="shared" si="66"/>
        <v>221462.76</v>
      </c>
      <c r="V251" s="220"/>
      <c r="W251" s="222">
        <f t="shared" si="67"/>
        <v>0</v>
      </c>
      <c r="X251" s="223" t="str">
        <f t="shared" si="68"/>
        <v>8</v>
      </c>
      <c r="Y251" s="220"/>
      <c r="Z251" s="221">
        <f t="shared" si="69"/>
        <v>17717.020800000002</v>
      </c>
      <c r="AA251" s="5">
        <f>VLOOKUP(G251,Ma_KH!$A:$R,14,0)</f>
        <v>0</v>
      </c>
    </row>
    <row r="252" spans="1:27" s="5" customFormat="1" hidden="1" x14ac:dyDescent="0.25">
      <c r="A252" s="234">
        <v>45994</v>
      </c>
      <c r="B252" s="235">
        <v>2370025</v>
      </c>
      <c r="C252" s="236" t="s">
        <v>7767</v>
      </c>
      <c r="D252" s="340">
        <v>45997</v>
      </c>
      <c r="E252" s="238"/>
      <c r="F252" s="236"/>
      <c r="G252" s="32" t="s">
        <v>840</v>
      </c>
      <c r="H252" s="238"/>
      <c r="I252" s="239" t="s">
        <v>840</v>
      </c>
      <c r="J252" s="240" t="s">
        <v>1790</v>
      </c>
      <c r="K252" s="240" t="s">
        <v>553</v>
      </c>
      <c r="L252" s="21" t="str">
        <f>VLOOKUP($K252,TONG_SL!$A:$D,2,0)</f>
        <v>Gà muối hun khói 300g</v>
      </c>
      <c r="M252" s="11"/>
      <c r="N252" s="21" t="str">
        <f t="shared" si="65"/>
        <v>K-C6</v>
      </c>
      <c r="O252" s="11"/>
      <c r="P252" s="11"/>
      <c r="Q252" s="21" t="str">
        <f>VLOOKUP(K252,TONG_SL!$A:$D,3,0)</f>
        <v>Túi</v>
      </c>
      <c r="R252" s="1">
        <v>2</v>
      </c>
      <c r="S252" s="220"/>
      <c r="T252" s="220">
        <f>VLOOKUP(VLOOKUP(G252,Ma_KH!$A:$R,18,0)&amp;K252,Gia_MB!$A:$F,6,0)</f>
        <v>65100</v>
      </c>
      <c r="U252" s="221">
        <f t="shared" si="66"/>
        <v>130200</v>
      </c>
      <c r="V252" s="220"/>
      <c r="W252" s="222">
        <f t="shared" si="67"/>
        <v>0</v>
      </c>
      <c r="X252" s="223" t="str">
        <f t="shared" si="68"/>
        <v>8</v>
      </c>
      <c r="Y252" s="220"/>
      <c r="Z252" s="221">
        <f t="shared" si="69"/>
        <v>10416</v>
      </c>
      <c r="AA252" s="5">
        <f>VLOOKUP(G252,Ma_KH!$A:$R,14,0)</f>
        <v>0</v>
      </c>
    </row>
    <row r="253" spans="1:27" s="5" customFormat="1" hidden="1" x14ac:dyDescent="0.25">
      <c r="A253" s="234">
        <v>45995</v>
      </c>
      <c r="B253" s="235">
        <v>81178</v>
      </c>
      <c r="C253" s="236" t="s">
        <v>7767</v>
      </c>
      <c r="D253" s="340">
        <v>45997</v>
      </c>
      <c r="E253" s="238"/>
      <c r="F253" s="236"/>
      <c r="G253" s="32" t="s">
        <v>5083</v>
      </c>
      <c r="H253" s="238"/>
      <c r="I253" s="239" t="s">
        <v>5083</v>
      </c>
      <c r="J253" s="240" t="s">
        <v>1790</v>
      </c>
      <c r="K253" s="240" t="s">
        <v>27</v>
      </c>
      <c r="L253" s="21" t="str">
        <f>VLOOKUP($K253,TONG_SL!$A:$D,2,0)</f>
        <v>Chân giò heo muối 300g</v>
      </c>
      <c r="M253" s="11"/>
      <c r="N253" s="21" t="str">
        <f t="shared" ref="N253:N316" si="70">IF($B253&lt;&gt;"","K-C6","")</f>
        <v>K-C6</v>
      </c>
      <c r="O253" s="11"/>
      <c r="P253" s="11"/>
      <c r="Q253" s="21" t="str">
        <f>VLOOKUP(K253,TONG_SL!$A:$D,3,0)</f>
        <v>Túi</v>
      </c>
      <c r="R253" s="1">
        <v>15</v>
      </c>
      <c r="S253" s="220"/>
      <c r="T253" s="220">
        <f>VLOOKUP(VLOOKUP(G253,Ma_KH!$A:$R,18,0)&amp;K253,Gia_MB!$A:$F,6,0)</f>
        <v>73431</v>
      </c>
      <c r="U253" s="221">
        <f t="shared" si="66"/>
        <v>1101465</v>
      </c>
      <c r="V253" s="220"/>
      <c r="W253" s="222">
        <f t="shared" si="67"/>
        <v>0</v>
      </c>
      <c r="X253" s="223" t="str">
        <f t="shared" si="68"/>
        <v>8</v>
      </c>
      <c r="Y253" s="220"/>
      <c r="Z253" s="221">
        <f t="shared" si="69"/>
        <v>88117.2</v>
      </c>
      <c r="AA253" s="5">
        <f>VLOOKUP(G253,Ma_KH!$A:$R,14,0)</f>
        <v>51</v>
      </c>
    </row>
    <row r="254" spans="1:27" s="5" customFormat="1" hidden="1" x14ac:dyDescent="0.25">
      <c r="A254" s="234">
        <v>45995</v>
      </c>
      <c r="B254" s="235">
        <v>81178</v>
      </c>
      <c r="C254" s="236" t="s">
        <v>7767</v>
      </c>
      <c r="D254" s="340">
        <v>45997</v>
      </c>
      <c r="E254" s="238"/>
      <c r="F254" s="236"/>
      <c r="G254" s="32" t="s">
        <v>5083</v>
      </c>
      <c r="H254" s="238"/>
      <c r="I254" s="239" t="s">
        <v>5083</v>
      </c>
      <c r="J254" s="240" t="s">
        <v>1790</v>
      </c>
      <c r="K254" s="240" t="s">
        <v>30</v>
      </c>
      <c r="L254" s="21" t="str">
        <f>VLOOKUP($K254,TONG_SL!$A:$D,2,0)</f>
        <v>Gà muối 500g</v>
      </c>
      <c r="M254" s="11"/>
      <c r="N254" s="21" t="str">
        <f t="shared" si="70"/>
        <v>K-C6</v>
      </c>
      <c r="O254" s="11"/>
      <c r="P254" s="11"/>
      <c r="Q254" s="21" t="str">
        <f>VLOOKUP(K254,TONG_SL!$A:$D,3,0)</f>
        <v>Túi</v>
      </c>
      <c r="R254" s="1">
        <v>5</v>
      </c>
      <c r="S254" s="220"/>
      <c r="T254" s="220">
        <f>VLOOKUP(VLOOKUP(G254,Ma_KH!$A:$R,18,0)&amp;K254,Gia_MB!$A:$F,6,0)</f>
        <v>111058</v>
      </c>
      <c r="U254" s="221">
        <f t="shared" ref="U254:U317" si="71">T254*R254</f>
        <v>555290</v>
      </c>
      <c r="V254" s="220"/>
      <c r="W254" s="222">
        <f t="shared" ref="W254:W317" si="72">U254*V254</f>
        <v>0</v>
      </c>
      <c r="X254" s="223" t="str">
        <f t="shared" ref="X254:X317" si="73">IF(B254&lt;&gt;"","8","0")</f>
        <v>8</v>
      </c>
      <c r="Y254" s="220"/>
      <c r="Z254" s="221">
        <f t="shared" ref="Z254:Z317" si="74">U254*X254%</f>
        <v>44423.200000000004</v>
      </c>
      <c r="AA254" s="5">
        <f>VLOOKUP(G254,Ma_KH!$A:$R,14,0)</f>
        <v>51</v>
      </c>
    </row>
    <row r="255" spans="1:27" s="5" customFormat="1" hidden="1" x14ac:dyDescent="0.25">
      <c r="A255" s="234">
        <v>45995</v>
      </c>
      <c r="B255" s="235">
        <v>81178</v>
      </c>
      <c r="C255" s="236" t="s">
        <v>7767</v>
      </c>
      <c r="D255" s="340">
        <v>45997</v>
      </c>
      <c r="E255" s="238"/>
      <c r="F255" s="236"/>
      <c r="G255" s="32" t="s">
        <v>5083</v>
      </c>
      <c r="H255" s="238"/>
      <c r="I255" s="239" t="s">
        <v>5083</v>
      </c>
      <c r="J255" s="240" t="s">
        <v>1790</v>
      </c>
      <c r="K255" s="240" t="s">
        <v>32</v>
      </c>
      <c r="L255" s="21" t="str">
        <f>VLOOKUP($K255,TONG_SL!$A:$D,2,0)</f>
        <v>Giò Tai Lưỡi Xào 250g</v>
      </c>
      <c r="M255" s="11"/>
      <c r="N255" s="21" t="str">
        <f t="shared" si="70"/>
        <v>K-C6</v>
      </c>
      <c r="O255" s="11"/>
      <c r="P255" s="11"/>
      <c r="Q255" s="21" t="str">
        <f>VLOOKUP(K255,TONG_SL!$A:$D,3,0)</f>
        <v>Túi</v>
      </c>
      <c r="R255" s="1">
        <v>5</v>
      </c>
      <c r="S255" s="220"/>
      <c r="T255" s="220">
        <f>VLOOKUP(VLOOKUP(G255,Ma_KH!$A:$R,18,0)&amp;K255,Gia_MB!$A:$F,6,0)</f>
        <v>50182</v>
      </c>
      <c r="U255" s="221">
        <f t="shared" si="71"/>
        <v>250910</v>
      </c>
      <c r="V255" s="220"/>
      <c r="W255" s="222">
        <f t="shared" si="72"/>
        <v>0</v>
      </c>
      <c r="X255" s="223" t="str">
        <f t="shared" si="73"/>
        <v>8</v>
      </c>
      <c r="Y255" s="220"/>
      <c r="Z255" s="221">
        <f t="shared" si="74"/>
        <v>20072.8</v>
      </c>
      <c r="AA255" s="5">
        <f>VLOOKUP(G255,Ma_KH!$A:$R,14,0)</f>
        <v>51</v>
      </c>
    </row>
    <row r="256" spans="1:27" s="5" customFormat="1" hidden="1" x14ac:dyDescent="0.25">
      <c r="A256" s="234">
        <v>45995</v>
      </c>
      <c r="B256" s="235">
        <v>81199</v>
      </c>
      <c r="C256" s="236" t="s">
        <v>7767</v>
      </c>
      <c r="D256" s="340">
        <v>45997</v>
      </c>
      <c r="E256" s="238"/>
      <c r="F256" s="236"/>
      <c r="G256" s="32" t="s">
        <v>5083</v>
      </c>
      <c r="H256" s="238"/>
      <c r="I256" s="239" t="s">
        <v>5083</v>
      </c>
      <c r="J256" s="240" t="s">
        <v>1790</v>
      </c>
      <c r="K256" s="240" t="s">
        <v>30</v>
      </c>
      <c r="L256" s="21" t="str">
        <f>VLOOKUP($K256,TONG_SL!$A:$D,2,0)</f>
        <v>Gà muối 500g</v>
      </c>
      <c r="M256" s="11"/>
      <c r="N256" s="21" t="str">
        <f t="shared" si="70"/>
        <v>K-C6</v>
      </c>
      <c r="O256" s="11"/>
      <c r="P256" s="11"/>
      <c r="Q256" s="21" t="str">
        <f>VLOOKUP(K256,TONG_SL!$A:$D,3,0)</f>
        <v>Túi</v>
      </c>
      <c r="R256" s="1">
        <v>5</v>
      </c>
      <c r="S256" s="220"/>
      <c r="T256" s="220">
        <f>VLOOKUP(VLOOKUP(G256,Ma_KH!$A:$R,18,0)&amp;K256,Gia_MB!$A:$F,6,0)</f>
        <v>111058</v>
      </c>
      <c r="U256" s="221">
        <f t="shared" si="71"/>
        <v>555290</v>
      </c>
      <c r="V256" s="220"/>
      <c r="W256" s="222">
        <f t="shared" si="72"/>
        <v>0</v>
      </c>
      <c r="X256" s="223" t="str">
        <f t="shared" si="73"/>
        <v>8</v>
      </c>
      <c r="Y256" s="220"/>
      <c r="Z256" s="221">
        <f t="shared" si="74"/>
        <v>44423.200000000004</v>
      </c>
      <c r="AA256" s="5">
        <f>VLOOKUP(G256,Ma_KH!$A:$R,14,0)</f>
        <v>51</v>
      </c>
    </row>
    <row r="257" spans="1:27" s="5" customFormat="1" hidden="1" x14ac:dyDescent="0.25">
      <c r="A257" s="234">
        <v>45995</v>
      </c>
      <c r="B257" s="235">
        <v>81199</v>
      </c>
      <c r="C257" s="236" t="s">
        <v>7767</v>
      </c>
      <c r="D257" s="340">
        <v>45997</v>
      </c>
      <c r="E257" s="238"/>
      <c r="F257" s="236"/>
      <c r="G257" s="32" t="s">
        <v>5083</v>
      </c>
      <c r="H257" s="238"/>
      <c r="I257" s="239" t="s">
        <v>5083</v>
      </c>
      <c r="J257" s="240" t="s">
        <v>1790</v>
      </c>
      <c r="K257" s="240" t="s">
        <v>27</v>
      </c>
      <c r="L257" s="21" t="str">
        <f>VLOOKUP($K257,TONG_SL!$A:$D,2,0)</f>
        <v>Chân giò heo muối 300g</v>
      </c>
      <c r="M257" s="11"/>
      <c r="N257" s="21" t="str">
        <f t="shared" si="70"/>
        <v>K-C6</v>
      </c>
      <c r="O257" s="11"/>
      <c r="P257" s="11"/>
      <c r="Q257" s="21" t="str">
        <f>VLOOKUP(K257,TONG_SL!$A:$D,3,0)</f>
        <v>Túi</v>
      </c>
      <c r="R257" s="1">
        <v>3</v>
      </c>
      <c r="S257" s="220"/>
      <c r="T257" s="220">
        <f>VLOOKUP(VLOOKUP(G257,Ma_KH!$A:$R,18,0)&amp;K257,Gia_MB!$A:$F,6,0)</f>
        <v>73431</v>
      </c>
      <c r="U257" s="221">
        <f t="shared" si="71"/>
        <v>220293</v>
      </c>
      <c r="V257" s="220"/>
      <c r="W257" s="222">
        <f t="shared" si="72"/>
        <v>0</v>
      </c>
      <c r="X257" s="223" t="str">
        <f t="shared" si="73"/>
        <v>8</v>
      </c>
      <c r="Y257" s="220"/>
      <c r="Z257" s="221">
        <f t="shared" si="74"/>
        <v>17623.439999999999</v>
      </c>
      <c r="AA257" s="5">
        <f>VLOOKUP(G257,Ma_KH!$A:$R,14,0)</f>
        <v>51</v>
      </c>
    </row>
    <row r="258" spans="1:27" s="5" customFormat="1" hidden="1" x14ac:dyDescent="0.25">
      <c r="A258" s="234">
        <v>45995</v>
      </c>
      <c r="B258" s="235">
        <v>81199</v>
      </c>
      <c r="C258" s="236" t="s">
        <v>7767</v>
      </c>
      <c r="D258" s="340">
        <v>45997</v>
      </c>
      <c r="E258" s="238"/>
      <c r="F258" s="236"/>
      <c r="G258" s="32" t="s">
        <v>5083</v>
      </c>
      <c r="H258" s="238"/>
      <c r="I258" s="239" t="s">
        <v>5083</v>
      </c>
      <c r="J258" s="240" t="s">
        <v>1790</v>
      </c>
      <c r="K258" s="240" t="s">
        <v>542</v>
      </c>
      <c r="L258" s="21" t="str">
        <f>VLOOKUP($K258,TONG_SL!$A:$D,2,0)</f>
        <v>Chân giò heo muối 500g</v>
      </c>
      <c r="M258" s="11"/>
      <c r="N258" s="21" t="str">
        <f t="shared" si="70"/>
        <v>K-C6</v>
      </c>
      <c r="O258" s="11"/>
      <c r="P258" s="11"/>
      <c r="Q258" s="21" t="str">
        <f>VLOOKUP(K258,TONG_SL!$A:$D,3,0)</f>
        <v>Túi</v>
      </c>
      <c r="R258" s="1">
        <v>5</v>
      </c>
      <c r="S258" s="220"/>
      <c r="T258" s="220">
        <f>VLOOKUP(VLOOKUP(G258,Ma_KH!$A:$R,18,0)&amp;K258,Gia_MB!$A:$F,6,0)</f>
        <v>119066</v>
      </c>
      <c r="U258" s="221">
        <f t="shared" si="71"/>
        <v>595330</v>
      </c>
      <c r="V258" s="220"/>
      <c r="W258" s="222">
        <f t="shared" si="72"/>
        <v>0</v>
      </c>
      <c r="X258" s="223" t="str">
        <f t="shared" si="73"/>
        <v>8</v>
      </c>
      <c r="Y258" s="220"/>
      <c r="Z258" s="221">
        <f t="shared" si="74"/>
        <v>47626.400000000001</v>
      </c>
      <c r="AA258" s="5">
        <f>VLOOKUP(G258,Ma_KH!$A:$R,14,0)</f>
        <v>51</v>
      </c>
    </row>
    <row r="259" spans="1:27" s="5" customFormat="1" hidden="1" x14ac:dyDescent="0.25">
      <c r="A259" s="234">
        <v>45995</v>
      </c>
      <c r="B259" s="235">
        <v>81199</v>
      </c>
      <c r="C259" s="236" t="s">
        <v>7767</v>
      </c>
      <c r="D259" s="340">
        <v>45997</v>
      </c>
      <c r="E259" s="238"/>
      <c r="F259" s="236"/>
      <c r="G259" s="32" t="s">
        <v>5083</v>
      </c>
      <c r="H259" s="238"/>
      <c r="I259" s="239" t="s">
        <v>5083</v>
      </c>
      <c r="J259" s="240" t="s">
        <v>1790</v>
      </c>
      <c r="K259" s="240" t="s">
        <v>37</v>
      </c>
      <c r="L259" s="21" t="str">
        <f>VLOOKUP($K259,TONG_SL!$A:$D,2,0)</f>
        <v>Chả cốm 300g</v>
      </c>
      <c r="M259" s="11"/>
      <c r="N259" s="21" t="str">
        <f t="shared" si="70"/>
        <v>K-C6</v>
      </c>
      <c r="O259" s="11"/>
      <c r="P259" s="11"/>
      <c r="Q259" s="21" t="str">
        <f>VLOOKUP(K259,TONG_SL!$A:$D,3,0)</f>
        <v>Túi</v>
      </c>
      <c r="R259" s="1">
        <v>10</v>
      </c>
      <c r="S259" s="220"/>
      <c r="T259" s="220">
        <f>VLOOKUP(VLOOKUP(G259,Ma_KH!$A:$R,18,0)&amp;K259,Gia_MB!$A:$F,6,0)</f>
        <v>74250</v>
      </c>
      <c r="U259" s="221">
        <f t="shared" si="71"/>
        <v>742500</v>
      </c>
      <c r="V259" s="220"/>
      <c r="W259" s="222">
        <f t="shared" si="72"/>
        <v>0</v>
      </c>
      <c r="X259" s="223" t="str">
        <f t="shared" si="73"/>
        <v>8</v>
      </c>
      <c r="Y259" s="220"/>
      <c r="Z259" s="221">
        <f t="shared" si="74"/>
        <v>59400</v>
      </c>
      <c r="AA259" s="5">
        <f>VLOOKUP(G259,Ma_KH!$A:$R,14,0)</f>
        <v>51</v>
      </c>
    </row>
    <row r="260" spans="1:27" s="5" customFormat="1" hidden="1" x14ac:dyDescent="0.25">
      <c r="A260" s="234">
        <v>45995</v>
      </c>
      <c r="B260" s="235">
        <v>81199</v>
      </c>
      <c r="C260" s="236" t="s">
        <v>7767</v>
      </c>
      <c r="D260" s="340">
        <v>45997</v>
      </c>
      <c r="E260" s="238"/>
      <c r="F260" s="236"/>
      <c r="G260" s="32" t="s">
        <v>5083</v>
      </c>
      <c r="H260" s="238"/>
      <c r="I260" s="239" t="s">
        <v>5083</v>
      </c>
      <c r="J260" s="240" t="s">
        <v>1790</v>
      </c>
      <c r="K260" s="240" t="s">
        <v>32</v>
      </c>
      <c r="L260" s="21" t="str">
        <f>VLOOKUP($K260,TONG_SL!$A:$D,2,0)</f>
        <v>Giò Tai Lưỡi Xào 250g</v>
      </c>
      <c r="M260" s="11"/>
      <c r="N260" s="21" t="str">
        <f t="shared" si="70"/>
        <v>K-C6</v>
      </c>
      <c r="O260" s="11"/>
      <c r="P260" s="11"/>
      <c r="Q260" s="21" t="str">
        <f>VLOOKUP(K260,TONG_SL!$A:$D,3,0)</f>
        <v>Túi</v>
      </c>
      <c r="R260" s="1">
        <v>5</v>
      </c>
      <c r="S260" s="220"/>
      <c r="T260" s="220">
        <f>VLOOKUP(VLOOKUP(G260,Ma_KH!$A:$R,18,0)&amp;K260,Gia_MB!$A:$F,6,0)</f>
        <v>50182</v>
      </c>
      <c r="U260" s="221">
        <f t="shared" si="71"/>
        <v>250910</v>
      </c>
      <c r="V260" s="220"/>
      <c r="W260" s="222">
        <f t="shared" si="72"/>
        <v>0</v>
      </c>
      <c r="X260" s="223" t="str">
        <f t="shared" si="73"/>
        <v>8</v>
      </c>
      <c r="Y260" s="220"/>
      <c r="Z260" s="221">
        <f t="shared" si="74"/>
        <v>20072.8</v>
      </c>
      <c r="AA260" s="5">
        <f>VLOOKUP(G260,Ma_KH!$A:$R,14,0)</f>
        <v>51</v>
      </c>
    </row>
    <row r="261" spans="1:27" s="5" customFormat="1" hidden="1" x14ac:dyDescent="0.25">
      <c r="A261" s="234">
        <v>45995</v>
      </c>
      <c r="B261" s="235">
        <v>81199</v>
      </c>
      <c r="C261" s="236" t="s">
        <v>7767</v>
      </c>
      <c r="D261" s="340">
        <v>45997</v>
      </c>
      <c r="E261" s="238"/>
      <c r="F261" s="236"/>
      <c r="G261" s="32" t="s">
        <v>5083</v>
      </c>
      <c r="H261" s="238"/>
      <c r="I261" s="239" t="s">
        <v>5083</v>
      </c>
      <c r="J261" s="240" t="s">
        <v>1790</v>
      </c>
      <c r="K261" s="240" t="s">
        <v>34</v>
      </c>
      <c r="L261" s="21" t="str">
        <f>VLOOKUP($K261,TONG_SL!$A:$D,2,0)</f>
        <v>Tai heo muối 200g</v>
      </c>
      <c r="M261" s="11"/>
      <c r="N261" s="21" t="str">
        <f t="shared" si="70"/>
        <v>K-C6</v>
      </c>
      <c r="O261" s="11"/>
      <c r="P261" s="11"/>
      <c r="Q261" s="21" t="str">
        <f>VLOOKUP(K261,TONG_SL!$A:$D,3,0)</f>
        <v>Túi</v>
      </c>
      <c r="R261" s="1">
        <v>5</v>
      </c>
      <c r="S261" s="220"/>
      <c r="T261" s="220">
        <f>VLOOKUP(VLOOKUP(G261,Ma_KH!$A:$R,18,0)&amp;K261,Gia_MB!$A:$F,6,0)</f>
        <v>55595</v>
      </c>
      <c r="U261" s="221">
        <f t="shared" si="71"/>
        <v>277975</v>
      </c>
      <c r="V261" s="220"/>
      <c r="W261" s="222">
        <f t="shared" si="72"/>
        <v>0</v>
      </c>
      <c r="X261" s="223" t="str">
        <f t="shared" si="73"/>
        <v>8</v>
      </c>
      <c r="Y261" s="220"/>
      <c r="Z261" s="221">
        <f t="shared" si="74"/>
        <v>22238</v>
      </c>
      <c r="AA261" s="5">
        <f>VLOOKUP(G261,Ma_KH!$A:$R,14,0)</f>
        <v>51</v>
      </c>
    </row>
    <row r="262" spans="1:27" s="5" customFormat="1" hidden="1" x14ac:dyDescent="0.25">
      <c r="A262" s="234">
        <v>45995</v>
      </c>
      <c r="B262" s="235">
        <v>81199</v>
      </c>
      <c r="C262" s="236" t="s">
        <v>7767</v>
      </c>
      <c r="D262" s="340">
        <v>45997</v>
      </c>
      <c r="E262" s="238"/>
      <c r="F262" s="236"/>
      <c r="G262" s="32" t="s">
        <v>5083</v>
      </c>
      <c r="H262" s="238"/>
      <c r="I262" s="239" t="s">
        <v>5083</v>
      </c>
      <c r="J262" s="240" t="s">
        <v>1790</v>
      </c>
      <c r="K262" s="240" t="s">
        <v>39</v>
      </c>
      <c r="L262" s="21" t="str">
        <f>VLOOKUP($K262,TONG_SL!$A:$D,2,0)</f>
        <v>Chả nướng 300g</v>
      </c>
      <c r="M262" s="11"/>
      <c r="N262" s="21" t="str">
        <f t="shared" si="70"/>
        <v>K-C6</v>
      </c>
      <c r="O262" s="11"/>
      <c r="P262" s="11"/>
      <c r="Q262" s="21" t="str">
        <f>VLOOKUP(K262,TONG_SL!$A:$D,3,0)</f>
        <v>Túi</v>
      </c>
      <c r="R262" s="1">
        <v>3</v>
      </c>
      <c r="S262" s="220"/>
      <c r="T262" s="220">
        <f>VLOOKUP(VLOOKUP(G262,Ma_KH!$A:$R,18,0)&amp;K262,Gia_MB!$A:$F,6,0)</f>
        <v>70950</v>
      </c>
      <c r="U262" s="221">
        <f t="shared" si="71"/>
        <v>212850</v>
      </c>
      <c r="V262" s="220"/>
      <c r="W262" s="222">
        <f t="shared" si="72"/>
        <v>0</v>
      </c>
      <c r="X262" s="223" t="str">
        <f t="shared" si="73"/>
        <v>8</v>
      </c>
      <c r="Y262" s="220"/>
      <c r="Z262" s="221">
        <f t="shared" si="74"/>
        <v>17028</v>
      </c>
      <c r="AA262" s="5">
        <f>VLOOKUP(G262,Ma_KH!$A:$R,14,0)</f>
        <v>51</v>
      </c>
    </row>
    <row r="263" spans="1:27" s="5" customFormat="1" hidden="1" x14ac:dyDescent="0.25">
      <c r="A263" s="234">
        <v>45995</v>
      </c>
      <c r="B263" s="235">
        <v>81199</v>
      </c>
      <c r="C263" s="236" t="s">
        <v>7767</v>
      </c>
      <c r="D263" s="340">
        <v>45997</v>
      </c>
      <c r="E263" s="238"/>
      <c r="F263" s="236"/>
      <c r="G263" s="32" t="s">
        <v>5083</v>
      </c>
      <c r="H263" s="238"/>
      <c r="I263" s="239" t="s">
        <v>5083</v>
      </c>
      <c r="J263" s="240" t="s">
        <v>1790</v>
      </c>
      <c r="K263" s="240" t="s">
        <v>565</v>
      </c>
      <c r="L263" s="21" t="str">
        <f>VLOOKUP($K263,TONG_SL!$A:$D,2,0)</f>
        <v>Tai heo sốt thái 150g</v>
      </c>
      <c r="M263" s="11"/>
      <c r="N263" s="21" t="str">
        <f t="shared" si="70"/>
        <v>K-C6</v>
      </c>
      <c r="O263" s="11"/>
      <c r="P263" s="11"/>
      <c r="Q263" s="21" t="str">
        <f>VLOOKUP(K263,TONG_SL!$A:$D,3,0)</f>
        <v>Túi</v>
      </c>
      <c r="R263" s="1">
        <v>2</v>
      </c>
      <c r="S263" s="220"/>
      <c r="T263" s="220">
        <f>VLOOKUP(VLOOKUP(G263,Ma_KH!$A:$R,18,0)&amp;K263,Gia_MB!$A:$F,6,0)</f>
        <v>19500</v>
      </c>
      <c r="U263" s="221">
        <f t="shared" si="71"/>
        <v>39000</v>
      </c>
      <c r="V263" s="220"/>
      <c r="W263" s="222">
        <f t="shared" si="72"/>
        <v>0</v>
      </c>
      <c r="X263" s="223" t="str">
        <f t="shared" si="73"/>
        <v>8</v>
      </c>
      <c r="Y263" s="220"/>
      <c r="Z263" s="221">
        <f t="shared" si="74"/>
        <v>3120</v>
      </c>
      <c r="AA263" s="5">
        <f>VLOOKUP(G263,Ma_KH!$A:$R,14,0)</f>
        <v>51</v>
      </c>
    </row>
    <row r="264" spans="1:27" s="5" customFormat="1" hidden="1" x14ac:dyDescent="0.25">
      <c r="A264" s="234">
        <v>45995</v>
      </c>
      <c r="B264" s="235">
        <v>81199</v>
      </c>
      <c r="C264" s="236" t="s">
        <v>7767</v>
      </c>
      <c r="D264" s="340">
        <v>45997</v>
      </c>
      <c r="E264" s="238"/>
      <c r="F264" s="236"/>
      <c r="G264" s="32" t="s">
        <v>5083</v>
      </c>
      <c r="H264" s="238"/>
      <c r="I264" s="239" t="s">
        <v>5083</v>
      </c>
      <c r="J264" s="240" t="s">
        <v>1790</v>
      </c>
      <c r="K264" s="240" t="s">
        <v>563</v>
      </c>
      <c r="L264" s="21" t="str">
        <f>VLOOKUP($K264,TONG_SL!$A:$D,2,0)</f>
        <v>Chân gà sả tắc 150g</v>
      </c>
      <c r="M264" s="11"/>
      <c r="N264" s="21" t="str">
        <f t="shared" si="70"/>
        <v>K-C6</v>
      </c>
      <c r="O264" s="11"/>
      <c r="P264" s="11"/>
      <c r="Q264" s="21" t="str">
        <f>VLOOKUP(K264,TONG_SL!$A:$D,3,0)</f>
        <v>Túi</v>
      </c>
      <c r="R264" s="1">
        <v>2</v>
      </c>
      <c r="S264" s="220"/>
      <c r="T264" s="220">
        <f>VLOOKUP(VLOOKUP(G264,Ma_KH!$A:$R,18,0)&amp;K264,Gia_MB!$A:$F,6,0)</f>
        <v>20250</v>
      </c>
      <c r="U264" s="221">
        <f t="shared" si="71"/>
        <v>40500</v>
      </c>
      <c r="V264" s="220"/>
      <c r="W264" s="222">
        <f t="shared" si="72"/>
        <v>0</v>
      </c>
      <c r="X264" s="223" t="str">
        <f t="shared" si="73"/>
        <v>8</v>
      </c>
      <c r="Y264" s="220"/>
      <c r="Z264" s="221">
        <f t="shared" si="74"/>
        <v>3240</v>
      </c>
      <c r="AA264" s="5">
        <f>VLOOKUP(G264,Ma_KH!$A:$R,14,0)</f>
        <v>51</v>
      </c>
    </row>
    <row r="265" spans="1:27" s="5" customFormat="1" hidden="1" x14ac:dyDescent="0.25">
      <c r="A265" s="234">
        <v>45995</v>
      </c>
      <c r="B265" s="235">
        <v>81193</v>
      </c>
      <c r="C265" s="236" t="s">
        <v>7767</v>
      </c>
      <c r="D265" s="340">
        <v>45997</v>
      </c>
      <c r="E265" s="238"/>
      <c r="F265" s="236"/>
      <c r="G265" s="32" t="s">
        <v>4666</v>
      </c>
      <c r="H265" s="238"/>
      <c r="I265" s="239" t="s">
        <v>4666</v>
      </c>
      <c r="J265" s="240" t="s">
        <v>1790</v>
      </c>
      <c r="K265" s="240" t="s">
        <v>27</v>
      </c>
      <c r="L265" s="21" t="str">
        <f>VLOOKUP($K265,TONG_SL!$A:$D,2,0)</f>
        <v>Chân giò heo muối 300g</v>
      </c>
      <c r="M265" s="11"/>
      <c r="N265" s="21" t="str">
        <f t="shared" si="70"/>
        <v>K-C6</v>
      </c>
      <c r="O265" s="11"/>
      <c r="P265" s="11"/>
      <c r="Q265" s="21" t="str">
        <f>VLOOKUP(K265,TONG_SL!$A:$D,3,0)</f>
        <v>Túi</v>
      </c>
      <c r="R265" s="1">
        <v>7</v>
      </c>
      <c r="S265" s="220"/>
      <c r="T265" s="220">
        <f>VLOOKUP(VLOOKUP(G265,Ma_KH!$A:$R,18,0)&amp;K265,Gia_MB!$A:$F,6,0)</f>
        <v>69759</v>
      </c>
      <c r="U265" s="221">
        <f t="shared" si="71"/>
        <v>488313</v>
      </c>
      <c r="V265" s="220"/>
      <c r="W265" s="222">
        <f t="shared" si="72"/>
        <v>0</v>
      </c>
      <c r="X265" s="223" t="str">
        <f t="shared" si="73"/>
        <v>8</v>
      </c>
      <c r="Y265" s="220"/>
      <c r="Z265" s="221">
        <f t="shared" si="74"/>
        <v>39065.040000000001</v>
      </c>
      <c r="AA265" s="5">
        <f>VLOOKUP(G265,Ma_KH!$A:$R,14,0)</f>
        <v>36</v>
      </c>
    </row>
    <row r="266" spans="1:27" s="5" customFormat="1" hidden="1" x14ac:dyDescent="0.25">
      <c r="A266" s="234">
        <v>45995</v>
      </c>
      <c r="B266" s="235">
        <v>81193</v>
      </c>
      <c r="C266" s="236" t="s">
        <v>7767</v>
      </c>
      <c r="D266" s="340">
        <v>45997</v>
      </c>
      <c r="E266" s="238"/>
      <c r="F266" s="236"/>
      <c r="G266" s="32" t="s">
        <v>4666</v>
      </c>
      <c r="H266" s="238"/>
      <c r="I266" s="239" t="s">
        <v>4666</v>
      </c>
      <c r="J266" s="240" t="s">
        <v>1790</v>
      </c>
      <c r="K266" s="240" t="s">
        <v>34</v>
      </c>
      <c r="L266" s="21" t="str">
        <f>VLOOKUP($K266,TONG_SL!$A:$D,2,0)</f>
        <v>Tai heo muối 200g</v>
      </c>
      <c r="M266" s="11"/>
      <c r="N266" s="21" t="str">
        <f t="shared" si="70"/>
        <v>K-C6</v>
      </c>
      <c r="O266" s="11"/>
      <c r="P266" s="11"/>
      <c r="Q266" s="21" t="str">
        <f>VLOOKUP(K266,TONG_SL!$A:$D,3,0)</f>
        <v>Túi</v>
      </c>
      <c r="R266" s="1">
        <v>3</v>
      </c>
      <c r="S266" s="220"/>
      <c r="T266" s="220">
        <f>VLOOKUP(VLOOKUP(G266,Ma_KH!$A:$R,18,0)&amp;K266,Gia_MB!$A:$F,6,0)</f>
        <v>52816</v>
      </c>
      <c r="U266" s="221">
        <f t="shared" si="71"/>
        <v>158448</v>
      </c>
      <c r="V266" s="220"/>
      <c r="W266" s="222">
        <f t="shared" si="72"/>
        <v>0</v>
      </c>
      <c r="X266" s="223" t="str">
        <f t="shared" si="73"/>
        <v>8</v>
      </c>
      <c r="Y266" s="220"/>
      <c r="Z266" s="221">
        <f t="shared" si="74"/>
        <v>12675.84</v>
      </c>
      <c r="AA266" s="5">
        <f>VLOOKUP(G266,Ma_KH!$A:$R,14,0)</f>
        <v>36</v>
      </c>
    </row>
    <row r="267" spans="1:27" s="5" customFormat="1" hidden="1" x14ac:dyDescent="0.25">
      <c r="A267" s="234">
        <v>45995</v>
      </c>
      <c r="B267" s="235">
        <v>81193</v>
      </c>
      <c r="C267" s="236" t="s">
        <v>7767</v>
      </c>
      <c r="D267" s="340">
        <v>45997</v>
      </c>
      <c r="E267" s="238"/>
      <c r="F267" s="236"/>
      <c r="G267" s="32" t="s">
        <v>4666</v>
      </c>
      <c r="H267" s="238"/>
      <c r="I267" s="239" t="s">
        <v>4666</v>
      </c>
      <c r="J267" s="240" t="s">
        <v>1790</v>
      </c>
      <c r="K267" s="240" t="s">
        <v>30</v>
      </c>
      <c r="L267" s="21" t="str">
        <f>VLOOKUP($K267,TONG_SL!$A:$D,2,0)</f>
        <v>Gà muối 500g</v>
      </c>
      <c r="M267" s="11"/>
      <c r="N267" s="21" t="str">
        <f t="shared" si="70"/>
        <v>K-C6</v>
      </c>
      <c r="O267" s="11"/>
      <c r="P267" s="11"/>
      <c r="Q267" s="21" t="str">
        <f>VLOOKUP(K267,TONG_SL!$A:$D,3,0)</f>
        <v>Túi</v>
      </c>
      <c r="R267" s="1">
        <v>5</v>
      </c>
      <c r="S267" s="220"/>
      <c r="T267" s="220">
        <f>VLOOKUP(VLOOKUP(G267,Ma_KH!$A:$R,18,0)&amp;K267,Gia_MB!$A:$F,6,0)</f>
        <v>105505</v>
      </c>
      <c r="U267" s="221">
        <f t="shared" si="71"/>
        <v>527525</v>
      </c>
      <c r="V267" s="220"/>
      <c r="W267" s="222">
        <f t="shared" si="72"/>
        <v>0</v>
      </c>
      <c r="X267" s="223" t="str">
        <f t="shared" si="73"/>
        <v>8</v>
      </c>
      <c r="Y267" s="220"/>
      <c r="Z267" s="221">
        <f t="shared" si="74"/>
        <v>42202</v>
      </c>
      <c r="AA267" s="5">
        <f>VLOOKUP(G267,Ma_KH!$A:$R,14,0)</f>
        <v>36</v>
      </c>
    </row>
    <row r="268" spans="1:27" s="5" customFormat="1" hidden="1" x14ac:dyDescent="0.25">
      <c r="A268" s="234">
        <v>45995</v>
      </c>
      <c r="B268" s="235">
        <v>81193</v>
      </c>
      <c r="C268" s="236" t="s">
        <v>7767</v>
      </c>
      <c r="D268" s="340">
        <v>45997</v>
      </c>
      <c r="E268" s="238"/>
      <c r="F268" s="236"/>
      <c r="G268" s="32" t="s">
        <v>4666</v>
      </c>
      <c r="H268" s="238"/>
      <c r="I268" s="239" t="s">
        <v>4666</v>
      </c>
      <c r="J268" s="240" t="s">
        <v>1790</v>
      </c>
      <c r="K268" s="240" t="s">
        <v>32</v>
      </c>
      <c r="L268" s="21" t="str">
        <f>VLOOKUP($K268,TONG_SL!$A:$D,2,0)</f>
        <v>Giò Tai Lưỡi Xào 250g</v>
      </c>
      <c r="M268" s="11"/>
      <c r="N268" s="21" t="str">
        <f t="shared" si="70"/>
        <v>K-C6</v>
      </c>
      <c r="O268" s="11"/>
      <c r="P268" s="11"/>
      <c r="Q268" s="21" t="str">
        <f>VLOOKUP(K268,TONG_SL!$A:$D,3,0)</f>
        <v>Túi</v>
      </c>
      <c r="R268" s="1">
        <v>3</v>
      </c>
      <c r="S268" s="220"/>
      <c r="T268" s="220">
        <f>VLOOKUP(VLOOKUP(G268,Ma_KH!$A:$R,18,0)&amp;K268,Gia_MB!$A:$F,6,0)</f>
        <v>47674</v>
      </c>
      <c r="U268" s="221">
        <f t="shared" si="71"/>
        <v>143022</v>
      </c>
      <c r="V268" s="220"/>
      <c r="W268" s="222">
        <f t="shared" si="72"/>
        <v>0</v>
      </c>
      <c r="X268" s="223" t="str">
        <f t="shared" si="73"/>
        <v>8</v>
      </c>
      <c r="Y268" s="220"/>
      <c r="Z268" s="221">
        <f t="shared" si="74"/>
        <v>11441.76</v>
      </c>
      <c r="AA268" s="5">
        <f>VLOOKUP(G268,Ma_KH!$A:$R,14,0)</f>
        <v>36</v>
      </c>
    </row>
    <row r="269" spans="1:27" s="5" customFormat="1" hidden="1" x14ac:dyDescent="0.25">
      <c r="A269" s="234">
        <v>45995</v>
      </c>
      <c r="B269" s="235">
        <v>81193</v>
      </c>
      <c r="C269" s="236" t="s">
        <v>7767</v>
      </c>
      <c r="D269" s="340">
        <v>45997</v>
      </c>
      <c r="E269" s="238"/>
      <c r="F269" s="236"/>
      <c r="G269" s="32" t="s">
        <v>4666</v>
      </c>
      <c r="H269" s="238"/>
      <c r="I269" s="239" t="s">
        <v>4666</v>
      </c>
      <c r="J269" s="240" t="s">
        <v>1790</v>
      </c>
      <c r="K269" s="240" t="s">
        <v>551</v>
      </c>
      <c r="L269" s="21" t="str">
        <f>VLOOKUP($K269,TONG_SL!$A:$D,2,0)</f>
        <v>Chân giò heo muối 100g</v>
      </c>
      <c r="M269" s="11"/>
      <c r="N269" s="21" t="str">
        <f t="shared" si="70"/>
        <v>K-C6</v>
      </c>
      <c r="O269" s="11"/>
      <c r="P269" s="11"/>
      <c r="Q269" s="21" t="str">
        <f>VLOOKUP(K269,TONG_SL!$A:$D,3,0)</f>
        <v>Gói</v>
      </c>
      <c r="R269" s="1">
        <v>10</v>
      </c>
      <c r="S269" s="220"/>
      <c r="T269" s="220">
        <f>VLOOKUP(VLOOKUP(G269,Ma_KH!$A:$R,18,0)&amp;K269,Gia_MB!$A:$F,6,0)</f>
        <v>23322</v>
      </c>
      <c r="U269" s="221">
        <f t="shared" si="71"/>
        <v>233220</v>
      </c>
      <c r="V269" s="220"/>
      <c r="W269" s="222">
        <f t="shared" si="72"/>
        <v>0</v>
      </c>
      <c r="X269" s="223" t="str">
        <f t="shared" si="73"/>
        <v>8</v>
      </c>
      <c r="Y269" s="220"/>
      <c r="Z269" s="221">
        <f t="shared" si="74"/>
        <v>18657.600000000002</v>
      </c>
      <c r="AA269" s="5">
        <f>VLOOKUP(G269,Ma_KH!$A:$R,14,0)</f>
        <v>36</v>
      </c>
    </row>
    <row r="270" spans="1:27" s="5" customFormat="1" hidden="1" x14ac:dyDescent="0.25">
      <c r="A270" s="234">
        <v>45995</v>
      </c>
      <c r="B270" s="235">
        <v>81193</v>
      </c>
      <c r="C270" s="236" t="s">
        <v>7767</v>
      </c>
      <c r="D270" s="340">
        <v>45997</v>
      </c>
      <c r="E270" s="238"/>
      <c r="F270" s="236"/>
      <c r="G270" s="32" t="s">
        <v>4666</v>
      </c>
      <c r="H270" s="238"/>
      <c r="I270" s="239" t="s">
        <v>4666</v>
      </c>
      <c r="J270" s="240" t="s">
        <v>1790</v>
      </c>
      <c r="K270" s="240" t="s">
        <v>553</v>
      </c>
      <c r="L270" s="21" t="str">
        <f>VLOOKUP($K270,TONG_SL!$A:$D,2,0)</f>
        <v>Gà muối hun khói 300g</v>
      </c>
      <c r="M270" s="11"/>
      <c r="N270" s="21" t="str">
        <f t="shared" si="70"/>
        <v>K-C6</v>
      </c>
      <c r="O270" s="11"/>
      <c r="P270" s="11"/>
      <c r="Q270" s="21" t="str">
        <f>VLOOKUP(K270,TONG_SL!$A:$D,3,0)</f>
        <v>Túi</v>
      </c>
      <c r="R270" s="1">
        <v>5</v>
      </c>
      <c r="S270" s="220"/>
      <c r="T270" s="220" t="e">
        <f>VLOOKUP(VLOOKUP(G270,Ma_KH!$A:$R,18,0)&amp;K270,Gia_MB!$A:$F,6,0)</f>
        <v>#N/A</v>
      </c>
      <c r="U270" s="221" t="e">
        <f t="shared" si="71"/>
        <v>#N/A</v>
      </c>
      <c r="V270" s="220"/>
      <c r="W270" s="222" t="e">
        <f t="shared" si="72"/>
        <v>#N/A</v>
      </c>
      <c r="X270" s="223" t="str">
        <f t="shared" si="73"/>
        <v>8</v>
      </c>
      <c r="Y270" s="220"/>
      <c r="Z270" s="221" t="e">
        <f t="shared" si="74"/>
        <v>#N/A</v>
      </c>
      <c r="AA270" s="5">
        <f>VLOOKUP(G270,Ma_KH!$A:$R,14,0)</f>
        <v>36</v>
      </c>
    </row>
    <row r="271" spans="1:27" s="5" customFormat="1" hidden="1" x14ac:dyDescent="0.25">
      <c r="A271" s="234">
        <v>45995</v>
      </c>
      <c r="B271" s="235">
        <v>81222</v>
      </c>
      <c r="C271" s="236" t="s">
        <v>7767</v>
      </c>
      <c r="D271" s="340">
        <v>45997</v>
      </c>
      <c r="E271" s="238"/>
      <c r="F271" s="236"/>
      <c r="G271" s="32" t="s">
        <v>3179</v>
      </c>
      <c r="H271" s="238"/>
      <c r="I271" s="239" t="s">
        <v>3179</v>
      </c>
      <c r="J271" s="240" t="s">
        <v>1790</v>
      </c>
      <c r="K271" s="240" t="s">
        <v>27</v>
      </c>
      <c r="L271" s="21" t="str">
        <f>VLOOKUP($K271,TONG_SL!$A:$D,2,0)</f>
        <v>Chân giò heo muối 300g</v>
      </c>
      <c r="M271" s="11"/>
      <c r="N271" s="21" t="str">
        <f t="shared" si="70"/>
        <v>K-C6</v>
      </c>
      <c r="O271" s="11"/>
      <c r="P271" s="11"/>
      <c r="Q271" s="21" t="str">
        <f>VLOOKUP(K271,TONG_SL!$A:$D,3,0)</f>
        <v>Túi</v>
      </c>
      <c r="R271" s="1">
        <v>10</v>
      </c>
      <c r="S271" s="220"/>
      <c r="T271" s="220">
        <f>VLOOKUP(VLOOKUP(G271,Ma_KH!$A:$R,18,0)&amp;K271,Gia_MB!$A:$F,6,0)</f>
        <v>73431</v>
      </c>
      <c r="U271" s="221">
        <f t="shared" si="71"/>
        <v>734310</v>
      </c>
      <c r="V271" s="220"/>
      <c r="W271" s="222">
        <f t="shared" si="72"/>
        <v>0</v>
      </c>
      <c r="X271" s="223" t="str">
        <f t="shared" si="73"/>
        <v>8</v>
      </c>
      <c r="Y271" s="220"/>
      <c r="Z271" s="221">
        <f t="shared" si="74"/>
        <v>58744.800000000003</v>
      </c>
      <c r="AA271" s="5">
        <f>VLOOKUP(G271,Ma_KH!$A:$R,14,0)</f>
        <v>57</v>
      </c>
    </row>
    <row r="272" spans="1:27" s="5" customFormat="1" hidden="1" x14ac:dyDescent="0.25">
      <c r="A272" s="234">
        <v>45995</v>
      </c>
      <c r="B272" s="235">
        <v>81222</v>
      </c>
      <c r="C272" s="236" t="s">
        <v>7767</v>
      </c>
      <c r="D272" s="340">
        <v>45997</v>
      </c>
      <c r="E272" s="238"/>
      <c r="F272" s="236"/>
      <c r="G272" s="32" t="s">
        <v>3179</v>
      </c>
      <c r="H272" s="238"/>
      <c r="I272" s="239" t="s">
        <v>3179</v>
      </c>
      <c r="J272" s="240" t="s">
        <v>1790</v>
      </c>
      <c r="K272" s="240" t="s">
        <v>542</v>
      </c>
      <c r="L272" s="21" t="str">
        <f>VLOOKUP($K272,TONG_SL!$A:$D,2,0)</f>
        <v>Chân giò heo muối 500g</v>
      </c>
      <c r="M272" s="11"/>
      <c r="N272" s="21" t="str">
        <f t="shared" si="70"/>
        <v>K-C6</v>
      </c>
      <c r="O272" s="11"/>
      <c r="P272" s="11"/>
      <c r="Q272" s="21" t="str">
        <f>VLOOKUP(K272,TONG_SL!$A:$D,3,0)</f>
        <v>Túi</v>
      </c>
      <c r="R272" s="1">
        <v>3</v>
      </c>
      <c r="S272" s="220"/>
      <c r="T272" s="220">
        <f>VLOOKUP(VLOOKUP(G272,Ma_KH!$A:$R,18,0)&amp;K272,Gia_MB!$A:$F,6,0)</f>
        <v>119066</v>
      </c>
      <c r="U272" s="221">
        <f t="shared" si="71"/>
        <v>357198</v>
      </c>
      <c r="V272" s="220"/>
      <c r="W272" s="222">
        <f t="shared" si="72"/>
        <v>0</v>
      </c>
      <c r="X272" s="223" t="str">
        <f t="shared" si="73"/>
        <v>8</v>
      </c>
      <c r="Y272" s="220"/>
      <c r="Z272" s="221">
        <f t="shared" si="74"/>
        <v>28575.84</v>
      </c>
      <c r="AA272" s="5">
        <f>VLOOKUP(G272,Ma_KH!$A:$R,14,0)</f>
        <v>57</v>
      </c>
    </row>
    <row r="273" spans="1:27" s="5" customFormat="1" hidden="1" x14ac:dyDescent="0.25">
      <c r="A273" s="234">
        <v>45995</v>
      </c>
      <c r="B273" s="235">
        <v>81222</v>
      </c>
      <c r="C273" s="236" t="s">
        <v>7767</v>
      </c>
      <c r="D273" s="340">
        <v>45997</v>
      </c>
      <c r="E273" s="238"/>
      <c r="F273" s="236"/>
      <c r="G273" s="32" t="s">
        <v>3179</v>
      </c>
      <c r="H273" s="238"/>
      <c r="I273" s="239" t="s">
        <v>3179</v>
      </c>
      <c r="J273" s="240" t="s">
        <v>1790</v>
      </c>
      <c r="K273" s="240" t="s">
        <v>598</v>
      </c>
      <c r="L273" s="21" t="str">
        <f>VLOOKUP($K273,TONG_SL!$A:$D,2,0)</f>
        <v>Chân gà sả tắc 250g</v>
      </c>
      <c r="M273" s="11"/>
      <c r="N273" s="21" t="str">
        <f t="shared" si="70"/>
        <v>K-C6</v>
      </c>
      <c r="O273" s="11"/>
      <c r="P273" s="11"/>
      <c r="Q273" s="21" t="str">
        <f>VLOOKUP(K273,TONG_SL!$A:$D,3,0)</f>
        <v>Hộp</v>
      </c>
      <c r="R273" s="1">
        <v>5</v>
      </c>
      <c r="S273" s="220"/>
      <c r="T273" s="220">
        <f>VLOOKUP(VLOOKUP(G273,Ma_KH!$A:$R,18,0)&amp;K273,Gia_MB!$A:$F,6,0)</f>
        <v>30000</v>
      </c>
      <c r="U273" s="221">
        <f t="shared" si="71"/>
        <v>150000</v>
      </c>
      <c r="V273" s="220"/>
      <c r="W273" s="222">
        <f t="shared" si="72"/>
        <v>0</v>
      </c>
      <c r="X273" s="223" t="str">
        <f t="shared" si="73"/>
        <v>8</v>
      </c>
      <c r="Y273" s="220"/>
      <c r="Z273" s="221">
        <f t="shared" si="74"/>
        <v>12000</v>
      </c>
      <c r="AA273" s="5">
        <f>VLOOKUP(G273,Ma_KH!$A:$R,14,0)</f>
        <v>57</v>
      </c>
    </row>
    <row r="274" spans="1:27" s="5" customFormat="1" hidden="1" x14ac:dyDescent="0.25">
      <c r="A274" s="234">
        <v>45995</v>
      </c>
      <c r="B274" s="235">
        <v>81222</v>
      </c>
      <c r="C274" s="236" t="s">
        <v>7767</v>
      </c>
      <c r="D274" s="340">
        <v>45997</v>
      </c>
      <c r="E274" s="238"/>
      <c r="F274" s="236"/>
      <c r="G274" s="32" t="s">
        <v>3179</v>
      </c>
      <c r="H274" s="238"/>
      <c r="I274" s="239" t="s">
        <v>3179</v>
      </c>
      <c r="J274" s="240" t="s">
        <v>1790</v>
      </c>
      <c r="K274" s="240" t="s">
        <v>7673</v>
      </c>
      <c r="L274" s="21" t="str">
        <f>VLOOKUP($K274,TONG_SL!$A:$D,2,0)</f>
        <v>Chân gà sốt thái 250g</v>
      </c>
      <c r="M274" s="11"/>
      <c r="N274" s="21" t="str">
        <f t="shared" si="70"/>
        <v>K-C6</v>
      </c>
      <c r="O274" s="11"/>
      <c r="P274" s="11"/>
      <c r="Q274" s="21" t="str">
        <f>VLOOKUP(K274,TONG_SL!$A:$D,3,0)</f>
        <v>Hộp</v>
      </c>
      <c r="R274" s="1">
        <v>5</v>
      </c>
      <c r="S274" s="220"/>
      <c r="T274" s="220">
        <f>VLOOKUP(VLOOKUP(G274,Ma_KH!$A:$R,18,0)&amp;K274,Gia_MB!$A:$F,6,0)</f>
        <v>41389</v>
      </c>
      <c r="U274" s="221">
        <f t="shared" si="71"/>
        <v>206945</v>
      </c>
      <c r="V274" s="220"/>
      <c r="W274" s="222">
        <f t="shared" si="72"/>
        <v>0</v>
      </c>
      <c r="X274" s="223" t="str">
        <f t="shared" si="73"/>
        <v>8</v>
      </c>
      <c r="Y274" s="220"/>
      <c r="Z274" s="221">
        <f t="shared" si="74"/>
        <v>16555.599999999999</v>
      </c>
      <c r="AA274" s="5">
        <f>VLOOKUP(G274,Ma_KH!$A:$R,14,0)</f>
        <v>57</v>
      </c>
    </row>
    <row r="275" spans="1:27" s="5" customFormat="1" hidden="1" x14ac:dyDescent="0.25">
      <c r="A275" s="234">
        <v>45995</v>
      </c>
      <c r="B275" s="235">
        <v>81222</v>
      </c>
      <c r="C275" s="236" t="s">
        <v>7767</v>
      </c>
      <c r="D275" s="340">
        <v>45997</v>
      </c>
      <c r="E275" s="238"/>
      <c r="F275" s="236"/>
      <c r="G275" s="32" t="s">
        <v>3179</v>
      </c>
      <c r="H275" s="238"/>
      <c r="I275" s="239" t="s">
        <v>3179</v>
      </c>
      <c r="J275" s="240" t="s">
        <v>1790</v>
      </c>
      <c r="K275" s="240" t="s">
        <v>600</v>
      </c>
      <c r="L275" s="21" t="str">
        <f>VLOOKUP($K275,TONG_SL!$A:$D,2,0)</f>
        <v>Tai heo sốt thái 250g</v>
      </c>
      <c r="M275" s="11"/>
      <c r="N275" s="21" t="str">
        <f t="shared" si="70"/>
        <v>K-C6</v>
      </c>
      <c r="O275" s="11"/>
      <c r="P275" s="11"/>
      <c r="Q275" s="21" t="str">
        <f>VLOOKUP(K275,TONG_SL!$A:$D,3,0)</f>
        <v>Hộp</v>
      </c>
      <c r="R275" s="1">
        <v>5</v>
      </c>
      <c r="S275" s="220"/>
      <c r="T275" s="220">
        <f>VLOOKUP(VLOOKUP(G275,Ma_KH!$A:$R,18,0)&amp;K275,Gia_MB!$A:$F,6,0)</f>
        <v>36111</v>
      </c>
      <c r="U275" s="221">
        <f t="shared" si="71"/>
        <v>180555</v>
      </c>
      <c r="V275" s="220"/>
      <c r="W275" s="222">
        <f t="shared" si="72"/>
        <v>0</v>
      </c>
      <c r="X275" s="223" t="str">
        <f t="shared" si="73"/>
        <v>8</v>
      </c>
      <c r="Y275" s="220"/>
      <c r="Z275" s="221">
        <f t="shared" si="74"/>
        <v>14444.4</v>
      </c>
      <c r="AA275" s="5">
        <f>VLOOKUP(G275,Ma_KH!$A:$R,14,0)</f>
        <v>57</v>
      </c>
    </row>
    <row r="276" spans="1:27" s="5" customFormat="1" hidden="1" x14ac:dyDescent="0.25">
      <c r="A276" s="234">
        <v>45995</v>
      </c>
      <c r="B276" s="235">
        <v>81220</v>
      </c>
      <c r="C276" s="236" t="s">
        <v>7767</v>
      </c>
      <c r="D276" s="340">
        <v>45997</v>
      </c>
      <c r="E276" s="238"/>
      <c r="F276" s="236"/>
      <c r="G276" s="32" t="s">
        <v>3159</v>
      </c>
      <c r="H276" s="238"/>
      <c r="I276" s="239" t="s">
        <v>3159</v>
      </c>
      <c r="J276" s="240" t="s">
        <v>1790</v>
      </c>
      <c r="K276" s="240" t="s">
        <v>27</v>
      </c>
      <c r="L276" s="21" t="str">
        <f>VLOOKUP($K276,TONG_SL!$A:$D,2,0)</f>
        <v>Chân giò heo muối 300g</v>
      </c>
      <c r="M276" s="11"/>
      <c r="N276" s="21" t="str">
        <f t="shared" si="70"/>
        <v>K-C6</v>
      </c>
      <c r="O276" s="11"/>
      <c r="P276" s="11"/>
      <c r="Q276" s="21" t="str">
        <f>VLOOKUP(K276,TONG_SL!$A:$D,3,0)</f>
        <v>Túi</v>
      </c>
      <c r="R276" s="1">
        <v>10</v>
      </c>
      <c r="S276" s="220"/>
      <c r="T276" s="220">
        <f>VLOOKUP(VLOOKUP(G276,Ma_KH!$A:$R,18,0)&amp;K276,Gia_MB!$A:$F,6,0)</f>
        <v>73431</v>
      </c>
      <c r="U276" s="221">
        <f t="shared" si="71"/>
        <v>734310</v>
      </c>
      <c r="V276" s="220"/>
      <c r="W276" s="222">
        <f t="shared" si="72"/>
        <v>0</v>
      </c>
      <c r="X276" s="223" t="str">
        <f t="shared" si="73"/>
        <v>8</v>
      </c>
      <c r="Y276" s="220"/>
      <c r="Z276" s="221">
        <f t="shared" si="74"/>
        <v>58744.800000000003</v>
      </c>
      <c r="AA276" s="5">
        <f>VLOOKUP(G276,Ma_KH!$A:$R,14,0)</f>
        <v>57</v>
      </c>
    </row>
    <row r="277" spans="1:27" s="5" customFormat="1" hidden="1" x14ac:dyDescent="0.25">
      <c r="A277" s="234">
        <v>45995</v>
      </c>
      <c r="B277" s="235">
        <v>81220</v>
      </c>
      <c r="C277" s="236" t="s">
        <v>7767</v>
      </c>
      <c r="D277" s="340">
        <v>45997</v>
      </c>
      <c r="E277" s="238"/>
      <c r="F277" s="236"/>
      <c r="G277" s="32" t="s">
        <v>3159</v>
      </c>
      <c r="H277" s="238"/>
      <c r="I277" s="239" t="s">
        <v>3159</v>
      </c>
      <c r="J277" s="240" t="s">
        <v>1790</v>
      </c>
      <c r="K277" s="240" t="s">
        <v>542</v>
      </c>
      <c r="L277" s="21" t="str">
        <f>VLOOKUP($K277,TONG_SL!$A:$D,2,0)</f>
        <v>Chân giò heo muối 500g</v>
      </c>
      <c r="M277" s="11"/>
      <c r="N277" s="21" t="str">
        <f t="shared" si="70"/>
        <v>K-C6</v>
      </c>
      <c r="O277" s="11"/>
      <c r="P277" s="11"/>
      <c r="Q277" s="21" t="str">
        <f>VLOOKUP(K277,TONG_SL!$A:$D,3,0)</f>
        <v>Túi</v>
      </c>
      <c r="R277" s="1">
        <v>5</v>
      </c>
      <c r="S277" s="220"/>
      <c r="T277" s="220">
        <f>VLOOKUP(VLOOKUP(G277,Ma_KH!$A:$R,18,0)&amp;K277,Gia_MB!$A:$F,6,0)</f>
        <v>119066</v>
      </c>
      <c r="U277" s="221">
        <f t="shared" si="71"/>
        <v>595330</v>
      </c>
      <c r="V277" s="220"/>
      <c r="W277" s="222">
        <f t="shared" si="72"/>
        <v>0</v>
      </c>
      <c r="X277" s="223" t="str">
        <f t="shared" si="73"/>
        <v>8</v>
      </c>
      <c r="Y277" s="220"/>
      <c r="Z277" s="221">
        <f t="shared" si="74"/>
        <v>47626.400000000001</v>
      </c>
      <c r="AA277" s="5">
        <f>VLOOKUP(G277,Ma_KH!$A:$R,14,0)</f>
        <v>57</v>
      </c>
    </row>
    <row r="278" spans="1:27" s="5" customFormat="1" hidden="1" x14ac:dyDescent="0.25">
      <c r="A278" s="234">
        <v>45995</v>
      </c>
      <c r="B278" s="235">
        <v>81220</v>
      </c>
      <c r="C278" s="236" t="s">
        <v>7767</v>
      </c>
      <c r="D278" s="340">
        <v>45997</v>
      </c>
      <c r="E278" s="238"/>
      <c r="F278" s="236"/>
      <c r="G278" s="32" t="s">
        <v>3159</v>
      </c>
      <c r="H278" s="238"/>
      <c r="I278" s="239" t="s">
        <v>3159</v>
      </c>
      <c r="J278" s="240" t="s">
        <v>1790</v>
      </c>
      <c r="K278" s="240" t="s">
        <v>598</v>
      </c>
      <c r="L278" s="21" t="str">
        <f>VLOOKUP($K278,TONG_SL!$A:$D,2,0)</f>
        <v>Chân gà sả tắc 250g</v>
      </c>
      <c r="M278" s="11"/>
      <c r="N278" s="21" t="str">
        <f t="shared" si="70"/>
        <v>K-C6</v>
      </c>
      <c r="O278" s="11"/>
      <c r="P278" s="11"/>
      <c r="Q278" s="21" t="str">
        <f>VLOOKUP(K278,TONG_SL!$A:$D,3,0)</f>
        <v>Hộp</v>
      </c>
      <c r="R278" s="1">
        <v>5</v>
      </c>
      <c r="S278" s="220"/>
      <c r="T278" s="220">
        <f>VLOOKUP(VLOOKUP(G278,Ma_KH!$A:$R,18,0)&amp;K278,Gia_MB!$A:$F,6,0)</f>
        <v>30000</v>
      </c>
      <c r="U278" s="221">
        <f t="shared" si="71"/>
        <v>150000</v>
      </c>
      <c r="V278" s="220"/>
      <c r="W278" s="222">
        <f t="shared" si="72"/>
        <v>0</v>
      </c>
      <c r="X278" s="223" t="str">
        <f t="shared" si="73"/>
        <v>8</v>
      </c>
      <c r="Y278" s="220"/>
      <c r="Z278" s="221">
        <f t="shared" si="74"/>
        <v>12000</v>
      </c>
      <c r="AA278" s="5">
        <f>VLOOKUP(G278,Ma_KH!$A:$R,14,0)</f>
        <v>57</v>
      </c>
    </row>
    <row r="279" spans="1:27" s="5" customFormat="1" hidden="1" x14ac:dyDescent="0.25">
      <c r="A279" s="234">
        <v>45995</v>
      </c>
      <c r="B279" s="235">
        <v>81220</v>
      </c>
      <c r="C279" s="236" t="s">
        <v>7767</v>
      </c>
      <c r="D279" s="340">
        <v>45997</v>
      </c>
      <c r="E279" s="238"/>
      <c r="F279" s="236"/>
      <c r="G279" s="32" t="s">
        <v>3159</v>
      </c>
      <c r="H279" s="238"/>
      <c r="I279" s="239" t="s">
        <v>3159</v>
      </c>
      <c r="J279" s="240" t="s">
        <v>1790</v>
      </c>
      <c r="K279" s="240" t="s">
        <v>7673</v>
      </c>
      <c r="L279" s="21" t="str">
        <f>VLOOKUP($K279,TONG_SL!$A:$D,2,0)</f>
        <v>Chân gà sốt thái 250g</v>
      </c>
      <c r="M279" s="11"/>
      <c r="N279" s="21" t="str">
        <f t="shared" si="70"/>
        <v>K-C6</v>
      </c>
      <c r="O279" s="11"/>
      <c r="P279" s="11"/>
      <c r="Q279" s="21" t="str">
        <f>VLOOKUP(K279,TONG_SL!$A:$D,3,0)</f>
        <v>Hộp</v>
      </c>
      <c r="R279" s="1">
        <v>5</v>
      </c>
      <c r="S279" s="220"/>
      <c r="T279" s="220">
        <f>VLOOKUP(VLOOKUP(G279,Ma_KH!$A:$R,18,0)&amp;K279,Gia_MB!$A:$F,6,0)</f>
        <v>41389</v>
      </c>
      <c r="U279" s="221">
        <f t="shared" si="71"/>
        <v>206945</v>
      </c>
      <c r="V279" s="220"/>
      <c r="W279" s="222">
        <f t="shared" si="72"/>
        <v>0</v>
      </c>
      <c r="X279" s="223" t="str">
        <f t="shared" si="73"/>
        <v>8</v>
      </c>
      <c r="Y279" s="220"/>
      <c r="Z279" s="221">
        <f t="shared" si="74"/>
        <v>16555.599999999999</v>
      </c>
      <c r="AA279" s="5">
        <f>VLOOKUP(G279,Ma_KH!$A:$R,14,0)</f>
        <v>57</v>
      </c>
    </row>
    <row r="280" spans="1:27" s="5" customFormat="1" hidden="1" x14ac:dyDescent="0.25">
      <c r="A280" s="234">
        <v>45995</v>
      </c>
      <c r="B280" s="235">
        <v>2368943</v>
      </c>
      <c r="C280" s="236" t="s">
        <v>7767</v>
      </c>
      <c r="D280" s="340">
        <v>45997</v>
      </c>
      <c r="E280" s="238"/>
      <c r="F280" s="236"/>
      <c r="G280" s="32" t="s">
        <v>7200</v>
      </c>
      <c r="H280" s="238"/>
      <c r="I280" s="239" t="s">
        <v>7200</v>
      </c>
      <c r="J280" s="240" t="s">
        <v>1790</v>
      </c>
      <c r="K280" s="240" t="s">
        <v>30</v>
      </c>
      <c r="L280" s="21" t="str">
        <f>VLOOKUP($K280,TONG_SL!$A:$D,2,0)</f>
        <v>Gà muối 500g</v>
      </c>
      <c r="M280" s="11"/>
      <c r="N280" s="21" t="str">
        <f t="shared" si="70"/>
        <v>K-C6</v>
      </c>
      <c r="O280" s="11"/>
      <c r="P280" s="11"/>
      <c r="Q280" s="21" t="str">
        <f>VLOOKUP(K280,TONG_SL!$A:$D,3,0)</f>
        <v>Túi</v>
      </c>
      <c r="R280" s="1">
        <v>2</v>
      </c>
      <c r="S280" s="220"/>
      <c r="T280" s="220" t="e">
        <f>VLOOKUP(VLOOKUP(G280,Ma_KH!$A:$R,18,0)&amp;K280,Gia_MB!$A:$F,6,0)</f>
        <v>#N/A</v>
      </c>
      <c r="U280" s="221" t="e">
        <f t="shared" si="71"/>
        <v>#N/A</v>
      </c>
      <c r="V280" s="220"/>
      <c r="W280" s="222" t="e">
        <f t="shared" si="72"/>
        <v>#N/A</v>
      </c>
      <c r="X280" s="223" t="str">
        <f t="shared" si="73"/>
        <v>8</v>
      </c>
      <c r="Y280" s="220"/>
      <c r="Z280" s="221" t="e">
        <f t="shared" si="74"/>
        <v>#N/A</v>
      </c>
      <c r="AA280" s="5">
        <f>VLOOKUP(G280,Ma_KH!$A:$R,14,0)</f>
        <v>1</v>
      </c>
    </row>
    <row r="281" spans="1:27" s="5" customFormat="1" hidden="1" x14ac:dyDescent="0.25">
      <c r="A281" s="234">
        <v>45995</v>
      </c>
      <c r="B281" s="235">
        <v>2368943</v>
      </c>
      <c r="C281" s="236" t="s">
        <v>7767</v>
      </c>
      <c r="D281" s="340">
        <v>45997</v>
      </c>
      <c r="E281" s="238"/>
      <c r="F281" s="236"/>
      <c r="G281" s="32" t="s">
        <v>7200</v>
      </c>
      <c r="H281" s="238"/>
      <c r="I281" s="239" t="s">
        <v>7200</v>
      </c>
      <c r="J281" s="240" t="s">
        <v>1790</v>
      </c>
      <c r="K281" s="240" t="s">
        <v>52</v>
      </c>
      <c r="L281" s="21" t="str">
        <f>VLOOKUP($K281,TONG_SL!$A:$D,2,0)</f>
        <v>Gà xì dầu 500g</v>
      </c>
      <c r="M281" s="11"/>
      <c r="N281" s="21" t="str">
        <f t="shared" si="70"/>
        <v>K-C6</v>
      </c>
      <c r="O281" s="11"/>
      <c r="P281" s="11"/>
      <c r="Q281" s="21" t="str">
        <f>VLOOKUP(K281,TONG_SL!$A:$D,3,0)</f>
        <v>Túi</v>
      </c>
      <c r="R281" s="1">
        <v>2</v>
      </c>
      <c r="S281" s="220"/>
      <c r="T281" s="220" t="e">
        <f>VLOOKUP(VLOOKUP(G281,Ma_KH!$A:$R,18,0)&amp;K281,Gia_MB!$A:$F,6,0)</f>
        <v>#N/A</v>
      </c>
      <c r="U281" s="221" t="e">
        <f t="shared" si="71"/>
        <v>#N/A</v>
      </c>
      <c r="V281" s="220"/>
      <c r="W281" s="222" t="e">
        <f t="shared" si="72"/>
        <v>#N/A</v>
      </c>
      <c r="X281" s="223" t="str">
        <f t="shared" si="73"/>
        <v>8</v>
      </c>
      <c r="Y281" s="220"/>
      <c r="Z281" s="221" t="e">
        <f t="shared" si="74"/>
        <v>#N/A</v>
      </c>
      <c r="AA281" s="5">
        <f>VLOOKUP(G281,Ma_KH!$A:$R,14,0)</f>
        <v>1</v>
      </c>
    </row>
    <row r="282" spans="1:27" s="5" customFormat="1" hidden="1" x14ac:dyDescent="0.25">
      <c r="A282" s="234">
        <v>45995</v>
      </c>
      <c r="B282" s="235">
        <v>2368943</v>
      </c>
      <c r="C282" s="236" t="s">
        <v>7767</v>
      </c>
      <c r="D282" s="340">
        <v>45997</v>
      </c>
      <c r="E282" s="238"/>
      <c r="F282" s="236"/>
      <c r="G282" s="32" t="s">
        <v>7200</v>
      </c>
      <c r="H282" s="238"/>
      <c r="I282" s="239" t="s">
        <v>7200</v>
      </c>
      <c r="J282" s="240" t="s">
        <v>1790</v>
      </c>
      <c r="K282" s="240" t="s">
        <v>553</v>
      </c>
      <c r="L282" s="21" t="str">
        <f>VLOOKUP($K282,TONG_SL!$A:$D,2,0)</f>
        <v>Gà muối hun khói 300g</v>
      </c>
      <c r="M282" s="11"/>
      <c r="N282" s="21" t="str">
        <f t="shared" si="70"/>
        <v>K-C6</v>
      </c>
      <c r="O282" s="11"/>
      <c r="P282" s="11"/>
      <c r="Q282" s="21" t="str">
        <f>VLOOKUP(K282,TONG_SL!$A:$D,3,0)</f>
        <v>Túi</v>
      </c>
      <c r="R282" s="1">
        <v>3</v>
      </c>
      <c r="S282" s="220"/>
      <c r="T282" s="220" t="e">
        <f>VLOOKUP(VLOOKUP(G282,Ma_KH!$A:$R,18,0)&amp;K282,Gia_MB!$A:$F,6,0)</f>
        <v>#N/A</v>
      </c>
      <c r="U282" s="221" t="e">
        <f t="shared" si="71"/>
        <v>#N/A</v>
      </c>
      <c r="V282" s="220"/>
      <c r="W282" s="222" t="e">
        <f t="shared" si="72"/>
        <v>#N/A</v>
      </c>
      <c r="X282" s="223" t="str">
        <f t="shared" si="73"/>
        <v>8</v>
      </c>
      <c r="Y282" s="220"/>
      <c r="Z282" s="221" t="e">
        <f t="shared" si="74"/>
        <v>#N/A</v>
      </c>
      <c r="AA282" s="5">
        <f>VLOOKUP(G282,Ma_KH!$A:$R,14,0)</f>
        <v>1</v>
      </c>
    </row>
    <row r="283" spans="1:27" s="5" customFormat="1" hidden="1" x14ac:dyDescent="0.25">
      <c r="A283" s="234">
        <v>45995</v>
      </c>
      <c r="B283" s="235">
        <v>2368943</v>
      </c>
      <c r="C283" s="236" t="s">
        <v>7767</v>
      </c>
      <c r="D283" s="340">
        <v>45997</v>
      </c>
      <c r="E283" s="238"/>
      <c r="F283" s="236"/>
      <c r="G283" s="32" t="s">
        <v>7200</v>
      </c>
      <c r="H283" s="238"/>
      <c r="I283" s="239" t="s">
        <v>7200</v>
      </c>
      <c r="J283" s="240" t="s">
        <v>1790</v>
      </c>
      <c r="K283" s="240" t="s">
        <v>27</v>
      </c>
      <c r="L283" s="21" t="str">
        <f>VLOOKUP($K283,TONG_SL!$A:$D,2,0)</f>
        <v>Chân giò heo muối 300g</v>
      </c>
      <c r="M283" s="11"/>
      <c r="N283" s="21" t="str">
        <f t="shared" si="70"/>
        <v>K-C6</v>
      </c>
      <c r="O283" s="11"/>
      <c r="P283" s="11"/>
      <c r="Q283" s="21" t="str">
        <f>VLOOKUP(K283,TONG_SL!$A:$D,3,0)</f>
        <v>Túi</v>
      </c>
      <c r="R283" s="1">
        <v>3</v>
      </c>
      <c r="S283" s="220"/>
      <c r="T283" s="220" t="e">
        <f>VLOOKUP(VLOOKUP(G283,Ma_KH!$A:$R,18,0)&amp;K283,Gia_MB!$A:$F,6,0)</f>
        <v>#N/A</v>
      </c>
      <c r="U283" s="221" t="e">
        <f t="shared" si="71"/>
        <v>#N/A</v>
      </c>
      <c r="V283" s="220"/>
      <c r="W283" s="222" t="e">
        <f t="shared" si="72"/>
        <v>#N/A</v>
      </c>
      <c r="X283" s="223" t="str">
        <f t="shared" si="73"/>
        <v>8</v>
      </c>
      <c r="Y283" s="220"/>
      <c r="Z283" s="221" t="e">
        <f t="shared" si="74"/>
        <v>#N/A</v>
      </c>
      <c r="AA283" s="5">
        <f>VLOOKUP(G283,Ma_KH!$A:$R,14,0)</f>
        <v>1</v>
      </c>
    </row>
    <row r="284" spans="1:27" s="5" customFormat="1" hidden="1" x14ac:dyDescent="0.25">
      <c r="A284" s="234">
        <v>45995</v>
      </c>
      <c r="B284" s="235">
        <v>2368943</v>
      </c>
      <c r="C284" s="236" t="s">
        <v>7767</v>
      </c>
      <c r="D284" s="340">
        <v>45997</v>
      </c>
      <c r="E284" s="238"/>
      <c r="F284" s="236"/>
      <c r="G284" s="32" t="s">
        <v>7200</v>
      </c>
      <c r="H284" s="238"/>
      <c r="I284" s="239" t="s">
        <v>7200</v>
      </c>
      <c r="J284" s="240" t="s">
        <v>1790</v>
      </c>
      <c r="K284" s="240" t="s">
        <v>542</v>
      </c>
      <c r="L284" s="21" t="str">
        <f>VLOOKUP($K284,TONG_SL!$A:$D,2,0)</f>
        <v>Chân giò heo muối 500g</v>
      </c>
      <c r="M284" s="11"/>
      <c r="N284" s="21" t="str">
        <f t="shared" si="70"/>
        <v>K-C6</v>
      </c>
      <c r="O284" s="11"/>
      <c r="P284" s="11"/>
      <c r="Q284" s="21" t="str">
        <f>VLOOKUP(K284,TONG_SL!$A:$D,3,0)</f>
        <v>Túi</v>
      </c>
      <c r="R284" s="1">
        <v>2</v>
      </c>
      <c r="S284" s="220"/>
      <c r="T284" s="220" t="e">
        <f>VLOOKUP(VLOOKUP(G284,Ma_KH!$A:$R,18,0)&amp;K284,Gia_MB!$A:$F,6,0)</f>
        <v>#N/A</v>
      </c>
      <c r="U284" s="221" t="e">
        <f t="shared" si="71"/>
        <v>#N/A</v>
      </c>
      <c r="V284" s="220"/>
      <c r="W284" s="222" t="e">
        <f t="shared" si="72"/>
        <v>#N/A</v>
      </c>
      <c r="X284" s="223" t="str">
        <f t="shared" si="73"/>
        <v>8</v>
      </c>
      <c r="Y284" s="220"/>
      <c r="Z284" s="221" t="e">
        <f t="shared" si="74"/>
        <v>#N/A</v>
      </c>
      <c r="AA284" s="5">
        <f>VLOOKUP(G284,Ma_KH!$A:$R,14,0)</f>
        <v>1</v>
      </c>
    </row>
    <row r="285" spans="1:27" s="5" customFormat="1" hidden="1" x14ac:dyDescent="0.25">
      <c r="A285" s="234">
        <v>45995</v>
      </c>
      <c r="B285" s="235">
        <v>81191</v>
      </c>
      <c r="C285" s="236" t="s">
        <v>7767</v>
      </c>
      <c r="D285" s="340">
        <v>45997</v>
      </c>
      <c r="E285" s="238"/>
      <c r="F285" s="236"/>
      <c r="G285" s="32" t="s">
        <v>3155</v>
      </c>
      <c r="H285" s="238"/>
      <c r="I285" s="239" t="s">
        <v>3155</v>
      </c>
      <c r="J285" s="240" t="s">
        <v>1790</v>
      </c>
      <c r="K285" s="240" t="s">
        <v>30</v>
      </c>
      <c r="L285" s="21" t="str">
        <f>VLOOKUP($K285,TONG_SL!$A:$D,2,0)</f>
        <v>Gà muối 500g</v>
      </c>
      <c r="M285" s="11"/>
      <c r="N285" s="21" t="str">
        <f t="shared" si="70"/>
        <v>K-C6</v>
      </c>
      <c r="O285" s="11"/>
      <c r="P285" s="11"/>
      <c r="Q285" s="21" t="str">
        <f>VLOOKUP(K285,TONG_SL!$A:$D,3,0)</f>
        <v>Túi</v>
      </c>
      <c r="R285" s="1">
        <v>5</v>
      </c>
      <c r="S285" s="220"/>
      <c r="T285" s="220">
        <f>VLOOKUP(VLOOKUP(G285,Ma_KH!$A:$R,18,0)&amp;K285,Gia_MB!$A:$F,6,0)</f>
        <v>111058</v>
      </c>
      <c r="U285" s="221">
        <f t="shared" si="71"/>
        <v>555290</v>
      </c>
      <c r="V285" s="220"/>
      <c r="W285" s="222">
        <f t="shared" si="72"/>
        <v>0</v>
      </c>
      <c r="X285" s="223" t="str">
        <f t="shared" si="73"/>
        <v>8</v>
      </c>
      <c r="Y285" s="220"/>
      <c r="Z285" s="221">
        <f t="shared" si="74"/>
        <v>44423.200000000004</v>
      </c>
      <c r="AA285" s="5">
        <f>VLOOKUP(G285,Ma_KH!$A:$R,14,0)</f>
        <v>57</v>
      </c>
    </row>
    <row r="286" spans="1:27" s="5" customFormat="1" hidden="1" x14ac:dyDescent="0.25">
      <c r="A286" s="234">
        <v>45995</v>
      </c>
      <c r="B286" s="235">
        <v>81191</v>
      </c>
      <c r="C286" s="236" t="s">
        <v>7767</v>
      </c>
      <c r="D286" s="340">
        <v>45997</v>
      </c>
      <c r="E286" s="238"/>
      <c r="F286" s="236"/>
      <c r="G286" s="32" t="s">
        <v>3155</v>
      </c>
      <c r="H286" s="238"/>
      <c r="I286" s="239" t="s">
        <v>3155</v>
      </c>
      <c r="J286" s="240" t="s">
        <v>1790</v>
      </c>
      <c r="K286" s="240" t="s">
        <v>542</v>
      </c>
      <c r="L286" s="21" t="str">
        <f>VLOOKUP($K286,TONG_SL!$A:$D,2,0)</f>
        <v>Chân giò heo muối 500g</v>
      </c>
      <c r="M286" s="11"/>
      <c r="N286" s="21" t="str">
        <f t="shared" si="70"/>
        <v>K-C6</v>
      </c>
      <c r="O286" s="11"/>
      <c r="P286" s="11"/>
      <c r="Q286" s="21" t="str">
        <f>VLOOKUP(K286,TONG_SL!$A:$D,3,0)</f>
        <v>Túi</v>
      </c>
      <c r="R286" s="1">
        <v>3</v>
      </c>
      <c r="S286" s="220"/>
      <c r="T286" s="220">
        <f>VLOOKUP(VLOOKUP(G286,Ma_KH!$A:$R,18,0)&amp;K286,Gia_MB!$A:$F,6,0)</f>
        <v>119066</v>
      </c>
      <c r="U286" s="221">
        <f t="shared" si="71"/>
        <v>357198</v>
      </c>
      <c r="V286" s="220"/>
      <c r="W286" s="222">
        <f t="shared" si="72"/>
        <v>0</v>
      </c>
      <c r="X286" s="223" t="str">
        <f t="shared" si="73"/>
        <v>8</v>
      </c>
      <c r="Y286" s="220"/>
      <c r="Z286" s="221">
        <f t="shared" si="74"/>
        <v>28575.84</v>
      </c>
      <c r="AA286" s="5">
        <f>VLOOKUP(G286,Ma_KH!$A:$R,14,0)</f>
        <v>57</v>
      </c>
    </row>
    <row r="287" spans="1:27" s="5" customFormat="1" hidden="1" x14ac:dyDescent="0.25">
      <c r="A287" s="234">
        <v>45995</v>
      </c>
      <c r="B287" s="235">
        <v>81191</v>
      </c>
      <c r="C287" s="236" t="s">
        <v>7767</v>
      </c>
      <c r="D287" s="340">
        <v>45997</v>
      </c>
      <c r="E287" s="238"/>
      <c r="F287" s="236"/>
      <c r="G287" s="32" t="s">
        <v>3155</v>
      </c>
      <c r="H287" s="238"/>
      <c r="I287" s="239" t="s">
        <v>3155</v>
      </c>
      <c r="J287" s="240" t="s">
        <v>1790</v>
      </c>
      <c r="K287" s="240" t="s">
        <v>32</v>
      </c>
      <c r="L287" s="21" t="str">
        <f>VLOOKUP($K287,TONG_SL!$A:$D,2,0)</f>
        <v>Giò Tai Lưỡi Xào 250g</v>
      </c>
      <c r="M287" s="11"/>
      <c r="N287" s="21" t="str">
        <f t="shared" si="70"/>
        <v>K-C6</v>
      </c>
      <c r="O287" s="11"/>
      <c r="P287" s="11"/>
      <c r="Q287" s="21" t="str">
        <f>VLOOKUP(K287,TONG_SL!$A:$D,3,0)</f>
        <v>Túi</v>
      </c>
      <c r="R287" s="1">
        <v>5</v>
      </c>
      <c r="S287" s="220"/>
      <c r="T287" s="220">
        <f>VLOOKUP(VLOOKUP(G287,Ma_KH!$A:$R,18,0)&amp;K287,Gia_MB!$A:$F,6,0)</f>
        <v>50182</v>
      </c>
      <c r="U287" s="221">
        <f t="shared" si="71"/>
        <v>250910</v>
      </c>
      <c r="V287" s="220"/>
      <c r="W287" s="222">
        <f t="shared" si="72"/>
        <v>0</v>
      </c>
      <c r="X287" s="223" t="str">
        <f t="shared" si="73"/>
        <v>8</v>
      </c>
      <c r="Y287" s="220"/>
      <c r="Z287" s="221">
        <f t="shared" si="74"/>
        <v>20072.8</v>
      </c>
      <c r="AA287" s="5">
        <f>VLOOKUP(G287,Ma_KH!$A:$R,14,0)</f>
        <v>57</v>
      </c>
    </row>
    <row r="288" spans="1:27" s="5" customFormat="1" hidden="1" x14ac:dyDescent="0.25">
      <c r="A288" s="234">
        <v>45995</v>
      </c>
      <c r="B288" s="235">
        <v>81180</v>
      </c>
      <c r="C288" s="236" t="s">
        <v>7767</v>
      </c>
      <c r="D288" s="340">
        <v>45997</v>
      </c>
      <c r="E288" s="238"/>
      <c r="F288" s="236"/>
      <c r="G288" s="32" t="s">
        <v>4974</v>
      </c>
      <c r="H288" s="238"/>
      <c r="I288" s="239" t="s">
        <v>4974</v>
      </c>
      <c r="J288" s="240" t="s">
        <v>1790</v>
      </c>
      <c r="K288" s="240" t="s">
        <v>39</v>
      </c>
      <c r="L288" s="21" t="str">
        <f>VLOOKUP($K288,TONG_SL!$A:$D,2,0)</f>
        <v>Chả nướng 300g</v>
      </c>
      <c r="M288" s="11"/>
      <c r="N288" s="21" t="str">
        <f t="shared" si="70"/>
        <v>K-C6</v>
      </c>
      <c r="O288" s="11"/>
      <c r="P288" s="11"/>
      <c r="Q288" s="21" t="str">
        <f>VLOOKUP(K288,TONG_SL!$A:$D,3,0)</f>
        <v>Túi</v>
      </c>
      <c r="R288" s="1">
        <v>3</v>
      </c>
      <c r="S288" s="220"/>
      <c r="T288" s="220">
        <f>VLOOKUP(VLOOKUP(G288,Ma_KH!$A:$R,18,0)&amp;K288,Gia_MB!$A:$F,6,0)</f>
        <v>70950</v>
      </c>
      <c r="U288" s="221">
        <f t="shared" si="71"/>
        <v>212850</v>
      </c>
      <c r="V288" s="220"/>
      <c r="W288" s="222">
        <f t="shared" si="72"/>
        <v>0</v>
      </c>
      <c r="X288" s="223" t="str">
        <f t="shared" si="73"/>
        <v>8</v>
      </c>
      <c r="Y288" s="220"/>
      <c r="Z288" s="221">
        <f t="shared" si="74"/>
        <v>17028</v>
      </c>
      <c r="AA288" s="5">
        <f>VLOOKUP(G288,Ma_KH!$A:$R,14,0)</f>
        <v>51</v>
      </c>
    </row>
    <row r="289" spans="1:27" s="5" customFormat="1" hidden="1" x14ac:dyDescent="0.25">
      <c r="A289" s="234">
        <v>45995</v>
      </c>
      <c r="B289" s="235">
        <v>81180</v>
      </c>
      <c r="C289" s="236" t="s">
        <v>7767</v>
      </c>
      <c r="D289" s="340">
        <v>45997</v>
      </c>
      <c r="E289" s="238"/>
      <c r="F289" s="236"/>
      <c r="G289" s="32" t="s">
        <v>4974</v>
      </c>
      <c r="H289" s="238"/>
      <c r="I289" s="239" t="s">
        <v>4974</v>
      </c>
      <c r="J289" s="240" t="s">
        <v>1790</v>
      </c>
      <c r="K289" s="240" t="s">
        <v>30</v>
      </c>
      <c r="L289" s="21" t="str">
        <f>VLOOKUP($K289,TONG_SL!$A:$D,2,0)</f>
        <v>Gà muối 500g</v>
      </c>
      <c r="M289" s="11"/>
      <c r="N289" s="21" t="str">
        <f t="shared" si="70"/>
        <v>K-C6</v>
      </c>
      <c r="O289" s="11"/>
      <c r="P289" s="11"/>
      <c r="Q289" s="21" t="str">
        <f>VLOOKUP(K289,TONG_SL!$A:$D,3,0)</f>
        <v>Túi</v>
      </c>
      <c r="R289" s="1">
        <v>3</v>
      </c>
      <c r="S289" s="220"/>
      <c r="T289" s="220">
        <f>VLOOKUP(VLOOKUP(G289,Ma_KH!$A:$R,18,0)&amp;K289,Gia_MB!$A:$F,6,0)</f>
        <v>111058</v>
      </c>
      <c r="U289" s="221">
        <f t="shared" si="71"/>
        <v>333174</v>
      </c>
      <c r="V289" s="220"/>
      <c r="W289" s="222">
        <f t="shared" si="72"/>
        <v>0</v>
      </c>
      <c r="X289" s="223" t="str">
        <f t="shared" si="73"/>
        <v>8</v>
      </c>
      <c r="Y289" s="220"/>
      <c r="Z289" s="221">
        <f t="shared" si="74"/>
        <v>26653.920000000002</v>
      </c>
      <c r="AA289" s="5">
        <f>VLOOKUP(G289,Ma_KH!$A:$R,14,0)</f>
        <v>51</v>
      </c>
    </row>
    <row r="290" spans="1:27" s="5" customFormat="1" hidden="1" x14ac:dyDescent="0.25">
      <c r="A290" s="234">
        <v>45995</v>
      </c>
      <c r="B290" s="235">
        <v>81179</v>
      </c>
      <c r="C290" s="236" t="s">
        <v>7767</v>
      </c>
      <c r="D290" s="340">
        <v>45997</v>
      </c>
      <c r="E290" s="238"/>
      <c r="F290" s="236"/>
      <c r="G290" s="32" t="s">
        <v>5014</v>
      </c>
      <c r="H290" s="238"/>
      <c r="I290" s="239" t="s">
        <v>5014</v>
      </c>
      <c r="J290" s="240" t="s">
        <v>1790</v>
      </c>
      <c r="K290" s="240" t="s">
        <v>37</v>
      </c>
      <c r="L290" s="21" t="str">
        <f>VLOOKUP($K290,TONG_SL!$A:$D,2,0)</f>
        <v>Chả cốm 300g</v>
      </c>
      <c r="M290" s="11"/>
      <c r="N290" s="21" t="str">
        <f t="shared" si="70"/>
        <v>K-C6</v>
      </c>
      <c r="O290" s="11"/>
      <c r="P290" s="11"/>
      <c r="Q290" s="21" t="str">
        <f>VLOOKUP(K290,TONG_SL!$A:$D,3,0)</f>
        <v>Túi</v>
      </c>
      <c r="R290" s="1">
        <v>3</v>
      </c>
      <c r="S290" s="220"/>
      <c r="T290" s="220">
        <f>VLOOKUP(VLOOKUP(G290,Ma_KH!$A:$R,18,0)&amp;K290,Gia_MB!$A:$F,6,0)</f>
        <v>74250</v>
      </c>
      <c r="U290" s="221">
        <f t="shared" si="71"/>
        <v>222750</v>
      </c>
      <c r="V290" s="220"/>
      <c r="W290" s="222">
        <f t="shared" si="72"/>
        <v>0</v>
      </c>
      <c r="X290" s="223" t="str">
        <f t="shared" si="73"/>
        <v>8</v>
      </c>
      <c r="Y290" s="220"/>
      <c r="Z290" s="221">
        <f t="shared" si="74"/>
        <v>17820</v>
      </c>
      <c r="AA290" s="5">
        <f>VLOOKUP(G290,Ma_KH!$A:$R,14,0)</f>
        <v>51</v>
      </c>
    </row>
    <row r="291" spans="1:27" s="5" customFormat="1" hidden="1" x14ac:dyDescent="0.25">
      <c r="A291" s="234">
        <v>45995</v>
      </c>
      <c r="B291" s="235">
        <v>81179</v>
      </c>
      <c r="C291" s="236" t="s">
        <v>7767</v>
      </c>
      <c r="D291" s="340">
        <v>45997</v>
      </c>
      <c r="E291" s="238"/>
      <c r="F291" s="236"/>
      <c r="G291" s="32" t="s">
        <v>5014</v>
      </c>
      <c r="H291" s="238"/>
      <c r="I291" s="239" t="s">
        <v>5014</v>
      </c>
      <c r="J291" s="240" t="s">
        <v>1790</v>
      </c>
      <c r="K291" s="240" t="s">
        <v>39</v>
      </c>
      <c r="L291" s="21" t="str">
        <f>VLOOKUP($K291,TONG_SL!$A:$D,2,0)</f>
        <v>Chả nướng 300g</v>
      </c>
      <c r="M291" s="11"/>
      <c r="N291" s="21" t="str">
        <f t="shared" si="70"/>
        <v>K-C6</v>
      </c>
      <c r="O291" s="11"/>
      <c r="P291" s="11"/>
      <c r="Q291" s="21" t="str">
        <f>VLOOKUP(K291,TONG_SL!$A:$D,3,0)</f>
        <v>Túi</v>
      </c>
      <c r="R291" s="1">
        <v>3</v>
      </c>
      <c r="S291" s="220"/>
      <c r="T291" s="220">
        <f>VLOOKUP(VLOOKUP(G291,Ma_KH!$A:$R,18,0)&amp;K291,Gia_MB!$A:$F,6,0)</f>
        <v>70950</v>
      </c>
      <c r="U291" s="221">
        <f t="shared" si="71"/>
        <v>212850</v>
      </c>
      <c r="V291" s="220"/>
      <c r="W291" s="222">
        <f t="shared" si="72"/>
        <v>0</v>
      </c>
      <c r="X291" s="223" t="str">
        <f t="shared" si="73"/>
        <v>8</v>
      </c>
      <c r="Y291" s="220"/>
      <c r="Z291" s="221">
        <f t="shared" si="74"/>
        <v>17028</v>
      </c>
      <c r="AA291" s="5">
        <f>VLOOKUP(G291,Ma_KH!$A:$R,14,0)</f>
        <v>51</v>
      </c>
    </row>
    <row r="292" spans="1:27" s="5" customFormat="1" hidden="1" x14ac:dyDescent="0.25">
      <c r="A292" s="234">
        <v>45995</v>
      </c>
      <c r="B292" s="235">
        <v>81179</v>
      </c>
      <c r="C292" s="236" t="s">
        <v>7767</v>
      </c>
      <c r="D292" s="340">
        <v>45997</v>
      </c>
      <c r="E292" s="238"/>
      <c r="F292" s="236"/>
      <c r="G292" s="32" t="s">
        <v>5014</v>
      </c>
      <c r="H292" s="238"/>
      <c r="I292" s="239" t="s">
        <v>5014</v>
      </c>
      <c r="J292" s="240" t="s">
        <v>1790</v>
      </c>
      <c r="K292" s="240" t="s">
        <v>30</v>
      </c>
      <c r="L292" s="21" t="str">
        <f>VLOOKUP($K292,TONG_SL!$A:$D,2,0)</f>
        <v>Gà muối 500g</v>
      </c>
      <c r="M292" s="11"/>
      <c r="N292" s="21" t="str">
        <f t="shared" si="70"/>
        <v>K-C6</v>
      </c>
      <c r="O292" s="11"/>
      <c r="P292" s="11"/>
      <c r="Q292" s="21" t="str">
        <f>VLOOKUP(K292,TONG_SL!$A:$D,3,0)</f>
        <v>Túi</v>
      </c>
      <c r="R292" s="1">
        <v>3</v>
      </c>
      <c r="S292" s="220"/>
      <c r="T292" s="220">
        <f>VLOOKUP(VLOOKUP(G292,Ma_KH!$A:$R,18,0)&amp;K292,Gia_MB!$A:$F,6,0)</f>
        <v>111058</v>
      </c>
      <c r="U292" s="221">
        <f t="shared" si="71"/>
        <v>333174</v>
      </c>
      <c r="V292" s="220"/>
      <c r="W292" s="222">
        <f t="shared" si="72"/>
        <v>0</v>
      </c>
      <c r="X292" s="223" t="str">
        <f t="shared" si="73"/>
        <v>8</v>
      </c>
      <c r="Y292" s="220"/>
      <c r="Z292" s="221">
        <f t="shared" si="74"/>
        <v>26653.920000000002</v>
      </c>
      <c r="AA292" s="5">
        <f>VLOOKUP(G292,Ma_KH!$A:$R,14,0)</f>
        <v>51</v>
      </c>
    </row>
    <row r="293" spans="1:27" s="5" customFormat="1" hidden="1" x14ac:dyDescent="0.25">
      <c r="A293" s="234">
        <v>45995</v>
      </c>
      <c r="B293" s="235">
        <v>81179</v>
      </c>
      <c r="C293" s="236" t="s">
        <v>7767</v>
      </c>
      <c r="D293" s="340">
        <v>45997</v>
      </c>
      <c r="E293" s="238"/>
      <c r="F293" s="236"/>
      <c r="G293" s="32" t="s">
        <v>5014</v>
      </c>
      <c r="H293" s="238"/>
      <c r="I293" s="239" t="s">
        <v>5014</v>
      </c>
      <c r="J293" s="240" t="s">
        <v>1790</v>
      </c>
      <c r="K293" s="240" t="s">
        <v>48</v>
      </c>
      <c r="L293" s="21" t="str">
        <f>VLOOKUP($K293,TONG_SL!$A:$D,2,0)</f>
        <v>Mọc Nấm Hương 250g</v>
      </c>
      <c r="M293" s="11"/>
      <c r="N293" s="21" t="str">
        <f t="shared" si="70"/>
        <v>K-C6</v>
      </c>
      <c r="O293" s="11"/>
      <c r="P293" s="11"/>
      <c r="Q293" s="21" t="str">
        <f>VLOOKUP(K293,TONG_SL!$A:$D,3,0)</f>
        <v>Túi</v>
      </c>
      <c r="R293" s="1">
        <v>3</v>
      </c>
      <c r="S293" s="220"/>
      <c r="T293" s="220">
        <f>VLOOKUP(VLOOKUP(G293,Ma_KH!$A:$R,18,0)&amp;K293,Gia_MB!$A:$F,6,0)</f>
        <v>46000</v>
      </c>
      <c r="U293" s="221">
        <f t="shared" si="71"/>
        <v>138000</v>
      </c>
      <c r="V293" s="220"/>
      <c r="W293" s="222">
        <f t="shared" si="72"/>
        <v>0</v>
      </c>
      <c r="X293" s="223" t="str">
        <f t="shared" si="73"/>
        <v>8</v>
      </c>
      <c r="Y293" s="220"/>
      <c r="Z293" s="221">
        <f t="shared" si="74"/>
        <v>11040</v>
      </c>
      <c r="AA293" s="5">
        <f>VLOOKUP(G293,Ma_KH!$A:$R,14,0)</f>
        <v>51</v>
      </c>
    </row>
    <row r="294" spans="1:27" s="5" customFormat="1" hidden="1" x14ac:dyDescent="0.25">
      <c r="A294" s="234">
        <v>45995</v>
      </c>
      <c r="B294" s="235">
        <v>81179</v>
      </c>
      <c r="C294" s="236" t="s">
        <v>7767</v>
      </c>
      <c r="D294" s="340">
        <v>45997</v>
      </c>
      <c r="E294" s="238"/>
      <c r="F294" s="236"/>
      <c r="G294" s="32" t="s">
        <v>5014</v>
      </c>
      <c r="H294" s="238"/>
      <c r="I294" s="239" t="s">
        <v>5014</v>
      </c>
      <c r="J294" s="240" t="s">
        <v>1790</v>
      </c>
      <c r="K294" s="240" t="s">
        <v>34</v>
      </c>
      <c r="L294" s="21" t="str">
        <f>VLOOKUP($K294,TONG_SL!$A:$D,2,0)</f>
        <v>Tai heo muối 200g</v>
      </c>
      <c r="M294" s="11"/>
      <c r="N294" s="21" t="str">
        <f t="shared" si="70"/>
        <v>K-C6</v>
      </c>
      <c r="O294" s="11"/>
      <c r="P294" s="11"/>
      <c r="Q294" s="21" t="str">
        <f>VLOOKUP(K294,TONG_SL!$A:$D,3,0)</f>
        <v>Túi</v>
      </c>
      <c r="R294" s="1">
        <v>3</v>
      </c>
      <c r="S294" s="220"/>
      <c r="T294" s="220">
        <f>VLOOKUP(VLOOKUP(G294,Ma_KH!$A:$R,18,0)&amp;K294,Gia_MB!$A:$F,6,0)</f>
        <v>55595</v>
      </c>
      <c r="U294" s="221">
        <f t="shared" si="71"/>
        <v>166785</v>
      </c>
      <c r="V294" s="220"/>
      <c r="W294" s="222">
        <f t="shared" si="72"/>
        <v>0</v>
      </c>
      <c r="X294" s="223" t="str">
        <f t="shared" si="73"/>
        <v>8</v>
      </c>
      <c r="Y294" s="220"/>
      <c r="Z294" s="221">
        <f t="shared" si="74"/>
        <v>13342.800000000001</v>
      </c>
      <c r="AA294" s="5">
        <f>VLOOKUP(G294,Ma_KH!$A:$R,14,0)</f>
        <v>51</v>
      </c>
    </row>
    <row r="295" spans="1:27" s="5" customFormat="1" hidden="1" x14ac:dyDescent="0.25">
      <c r="A295" s="234">
        <v>45995</v>
      </c>
      <c r="B295" s="235">
        <v>81195</v>
      </c>
      <c r="C295" s="236" t="s">
        <v>7767</v>
      </c>
      <c r="D295" s="340">
        <v>45997</v>
      </c>
      <c r="E295" s="238"/>
      <c r="F295" s="236"/>
      <c r="G295" s="32" t="s">
        <v>4669</v>
      </c>
      <c r="H295" s="238"/>
      <c r="I295" s="239" t="s">
        <v>4669</v>
      </c>
      <c r="J295" s="240" t="s">
        <v>1790</v>
      </c>
      <c r="K295" s="240" t="s">
        <v>27</v>
      </c>
      <c r="L295" s="21" t="str">
        <f>VLOOKUP($K295,TONG_SL!$A:$D,2,0)</f>
        <v>Chân giò heo muối 300g</v>
      </c>
      <c r="M295" s="11"/>
      <c r="N295" s="21" t="str">
        <f t="shared" si="70"/>
        <v>K-C6</v>
      </c>
      <c r="O295" s="11"/>
      <c r="P295" s="11"/>
      <c r="Q295" s="21" t="str">
        <f>VLOOKUP(K295,TONG_SL!$A:$D,3,0)</f>
        <v>Túi</v>
      </c>
      <c r="R295" s="1">
        <v>10</v>
      </c>
      <c r="S295" s="220"/>
      <c r="T295" s="220">
        <f>VLOOKUP(VLOOKUP(G295,Ma_KH!$A:$R,18,0)&amp;K295,Gia_MB!$A:$F,6,0)</f>
        <v>69759</v>
      </c>
      <c r="U295" s="221">
        <f t="shared" si="71"/>
        <v>697590</v>
      </c>
      <c r="V295" s="220"/>
      <c r="W295" s="222">
        <f t="shared" si="72"/>
        <v>0</v>
      </c>
      <c r="X295" s="223" t="str">
        <f t="shared" si="73"/>
        <v>8</v>
      </c>
      <c r="Y295" s="220"/>
      <c r="Z295" s="221">
        <f t="shared" si="74"/>
        <v>55807.200000000004</v>
      </c>
      <c r="AA295" s="5">
        <f>VLOOKUP(G295,Ma_KH!$A:$R,14,0)</f>
        <v>36</v>
      </c>
    </row>
    <row r="296" spans="1:27" s="5" customFormat="1" hidden="1" x14ac:dyDescent="0.25">
      <c r="A296" s="234">
        <v>45995</v>
      </c>
      <c r="B296" s="235">
        <v>81195</v>
      </c>
      <c r="C296" s="236" t="s">
        <v>7767</v>
      </c>
      <c r="D296" s="340">
        <v>45997</v>
      </c>
      <c r="E296" s="238"/>
      <c r="F296" s="236"/>
      <c r="G296" s="32" t="s">
        <v>4669</v>
      </c>
      <c r="H296" s="238"/>
      <c r="I296" s="239" t="s">
        <v>4669</v>
      </c>
      <c r="J296" s="240" t="s">
        <v>1790</v>
      </c>
      <c r="K296" s="240" t="s">
        <v>34</v>
      </c>
      <c r="L296" s="21" t="str">
        <f>VLOOKUP($K296,TONG_SL!$A:$D,2,0)</f>
        <v>Tai heo muối 200g</v>
      </c>
      <c r="M296" s="11"/>
      <c r="N296" s="21" t="str">
        <f t="shared" si="70"/>
        <v>K-C6</v>
      </c>
      <c r="O296" s="11"/>
      <c r="P296" s="11"/>
      <c r="Q296" s="21" t="str">
        <f>VLOOKUP(K296,TONG_SL!$A:$D,3,0)</f>
        <v>Túi</v>
      </c>
      <c r="R296" s="1">
        <v>5</v>
      </c>
      <c r="S296" s="220"/>
      <c r="T296" s="220">
        <f>VLOOKUP(VLOOKUP(G296,Ma_KH!$A:$R,18,0)&amp;K296,Gia_MB!$A:$F,6,0)</f>
        <v>52816</v>
      </c>
      <c r="U296" s="221">
        <f t="shared" si="71"/>
        <v>264080</v>
      </c>
      <c r="V296" s="220"/>
      <c r="W296" s="222">
        <f t="shared" si="72"/>
        <v>0</v>
      </c>
      <c r="X296" s="223" t="str">
        <f t="shared" si="73"/>
        <v>8</v>
      </c>
      <c r="Y296" s="220"/>
      <c r="Z296" s="221">
        <f t="shared" si="74"/>
        <v>21126.400000000001</v>
      </c>
      <c r="AA296" s="5">
        <f>VLOOKUP(G296,Ma_KH!$A:$R,14,0)</f>
        <v>36</v>
      </c>
    </row>
    <row r="297" spans="1:27" s="5" customFormat="1" hidden="1" x14ac:dyDescent="0.25">
      <c r="A297" s="234">
        <v>45995</v>
      </c>
      <c r="B297" s="235">
        <v>81195</v>
      </c>
      <c r="C297" s="236" t="s">
        <v>7767</v>
      </c>
      <c r="D297" s="340">
        <v>45997</v>
      </c>
      <c r="E297" s="238"/>
      <c r="F297" s="236"/>
      <c r="G297" s="32" t="s">
        <v>4669</v>
      </c>
      <c r="H297" s="238"/>
      <c r="I297" s="239" t="s">
        <v>4669</v>
      </c>
      <c r="J297" s="240" t="s">
        <v>1790</v>
      </c>
      <c r="K297" s="240" t="s">
        <v>30</v>
      </c>
      <c r="L297" s="21" t="str">
        <f>VLOOKUP($K297,TONG_SL!$A:$D,2,0)</f>
        <v>Gà muối 500g</v>
      </c>
      <c r="M297" s="11"/>
      <c r="N297" s="21" t="str">
        <f t="shared" si="70"/>
        <v>K-C6</v>
      </c>
      <c r="O297" s="11"/>
      <c r="P297" s="11"/>
      <c r="Q297" s="21" t="str">
        <f>VLOOKUP(K297,TONG_SL!$A:$D,3,0)</f>
        <v>Túi</v>
      </c>
      <c r="R297" s="1">
        <v>10</v>
      </c>
      <c r="S297" s="220"/>
      <c r="T297" s="220">
        <f>VLOOKUP(VLOOKUP(G297,Ma_KH!$A:$R,18,0)&amp;K297,Gia_MB!$A:$F,6,0)</f>
        <v>105505</v>
      </c>
      <c r="U297" s="221">
        <f t="shared" si="71"/>
        <v>1055050</v>
      </c>
      <c r="V297" s="220"/>
      <c r="W297" s="222">
        <f t="shared" si="72"/>
        <v>0</v>
      </c>
      <c r="X297" s="223" t="str">
        <f t="shared" si="73"/>
        <v>8</v>
      </c>
      <c r="Y297" s="220"/>
      <c r="Z297" s="221">
        <f t="shared" si="74"/>
        <v>84404</v>
      </c>
      <c r="AA297" s="5">
        <f>VLOOKUP(G297,Ma_KH!$A:$R,14,0)</f>
        <v>36</v>
      </c>
    </row>
    <row r="298" spans="1:27" s="5" customFormat="1" hidden="1" x14ac:dyDescent="0.25">
      <c r="A298" s="234">
        <v>45995</v>
      </c>
      <c r="B298" s="235">
        <v>81195</v>
      </c>
      <c r="C298" s="236" t="s">
        <v>7767</v>
      </c>
      <c r="D298" s="340">
        <v>45997</v>
      </c>
      <c r="E298" s="238"/>
      <c r="F298" s="236"/>
      <c r="G298" s="32" t="s">
        <v>4669</v>
      </c>
      <c r="H298" s="238"/>
      <c r="I298" s="239" t="s">
        <v>4669</v>
      </c>
      <c r="J298" s="240" t="s">
        <v>1790</v>
      </c>
      <c r="K298" s="240" t="s">
        <v>32</v>
      </c>
      <c r="L298" s="21" t="str">
        <f>VLOOKUP($K298,TONG_SL!$A:$D,2,0)</f>
        <v>Giò Tai Lưỡi Xào 250g</v>
      </c>
      <c r="M298" s="11"/>
      <c r="N298" s="21" t="str">
        <f t="shared" si="70"/>
        <v>K-C6</v>
      </c>
      <c r="O298" s="11"/>
      <c r="P298" s="11"/>
      <c r="Q298" s="21" t="str">
        <f>VLOOKUP(K298,TONG_SL!$A:$D,3,0)</f>
        <v>Túi</v>
      </c>
      <c r="R298" s="1">
        <v>5</v>
      </c>
      <c r="S298" s="220"/>
      <c r="T298" s="220">
        <f>VLOOKUP(VLOOKUP(G298,Ma_KH!$A:$R,18,0)&amp;K298,Gia_MB!$A:$F,6,0)</f>
        <v>47674</v>
      </c>
      <c r="U298" s="221">
        <f t="shared" si="71"/>
        <v>238370</v>
      </c>
      <c r="V298" s="220"/>
      <c r="W298" s="222">
        <f t="shared" si="72"/>
        <v>0</v>
      </c>
      <c r="X298" s="223" t="str">
        <f t="shared" si="73"/>
        <v>8</v>
      </c>
      <c r="Y298" s="220"/>
      <c r="Z298" s="221">
        <f t="shared" si="74"/>
        <v>19069.600000000002</v>
      </c>
      <c r="AA298" s="5">
        <f>VLOOKUP(G298,Ma_KH!$A:$R,14,0)</f>
        <v>36</v>
      </c>
    </row>
    <row r="299" spans="1:27" s="5" customFormat="1" hidden="1" x14ac:dyDescent="0.25">
      <c r="A299" s="234">
        <v>45995</v>
      </c>
      <c r="B299" s="235">
        <v>81195</v>
      </c>
      <c r="C299" s="236" t="s">
        <v>7767</v>
      </c>
      <c r="D299" s="340">
        <v>45997</v>
      </c>
      <c r="E299" s="238"/>
      <c r="F299" s="236"/>
      <c r="G299" s="32" t="s">
        <v>4669</v>
      </c>
      <c r="H299" s="238"/>
      <c r="I299" s="239" t="s">
        <v>4669</v>
      </c>
      <c r="J299" s="240" t="s">
        <v>1790</v>
      </c>
      <c r="K299" s="240" t="s">
        <v>551</v>
      </c>
      <c r="L299" s="21" t="str">
        <f>VLOOKUP($K299,TONG_SL!$A:$D,2,0)</f>
        <v>Chân giò heo muối 100g</v>
      </c>
      <c r="M299" s="11"/>
      <c r="N299" s="21" t="str">
        <f t="shared" si="70"/>
        <v>K-C6</v>
      </c>
      <c r="O299" s="11"/>
      <c r="P299" s="11"/>
      <c r="Q299" s="21" t="str">
        <f>VLOOKUP(K299,TONG_SL!$A:$D,3,0)</f>
        <v>Gói</v>
      </c>
      <c r="R299" s="1">
        <v>15</v>
      </c>
      <c r="S299" s="220"/>
      <c r="T299" s="220">
        <f>VLOOKUP(VLOOKUP(G299,Ma_KH!$A:$R,18,0)&amp;K299,Gia_MB!$A:$F,6,0)</f>
        <v>23322</v>
      </c>
      <c r="U299" s="221">
        <f t="shared" si="71"/>
        <v>349830</v>
      </c>
      <c r="V299" s="220"/>
      <c r="W299" s="222">
        <f t="shared" si="72"/>
        <v>0</v>
      </c>
      <c r="X299" s="223" t="str">
        <f t="shared" si="73"/>
        <v>8</v>
      </c>
      <c r="Y299" s="220"/>
      <c r="Z299" s="221">
        <f t="shared" si="74"/>
        <v>27986.400000000001</v>
      </c>
      <c r="AA299" s="5">
        <f>VLOOKUP(G299,Ma_KH!$A:$R,14,0)</f>
        <v>36</v>
      </c>
    </row>
    <row r="300" spans="1:27" s="5" customFormat="1" hidden="1" x14ac:dyDescent="0.25">
      <c r="A300" s="234">
        <v>45995</v>
      </c>
      <c r="B300" s="235">
        <v>81195</v>
      </c>
      <c r="C300" s="236" t="s">
        <v>7767</v>
      </c>
      <c r="D300" s="340">
        <v>45997</v>
      </c>
      <c r="E300" s="238"/>
      <c r="F300" s="236"/>
      <c r="G300" s="32" t="s">
        <v>4669</v>
      </c>
      <c r="H300" s="238"/>
      <c r="I300" s="239" t="s">
        <v>4669</v>
      </c>
      <c r="J300" s="240" t="s">
        <v>1790</v>
      </c>
      <c r="K300" s="240" t="s">
        <v>553</v>
      </c>
      <c r="L300" s="21" t="str">
        <f>VLOOKUP($K300,TONG_SL!$A:$D,2,0)</f>
        <v>Gà muối hun khói 300g</v>
      </c>
      <c r="M300" s="11"/>
      <c r="N300" s="21" t="str">
        <f t="shared" si="70"/>
        <v>K-C6</v>
      </c>
      <c r="O300" s="11"/>
      <c r="P300" s="11"/>
      <c r="Q300" s="21" t="str">
        <f>VLOOKUP(K300,TONG_SL!$A:$D,3,0)</f>
        <v>Túi</v>
      </c>
      <c r="R300" s="1">
        <v>10</v>
      </c>
      <c r="S300" s="220"/>
      <c r="T300" s="220" t="e">
        <f>VLOOKUP(VLOOKUP(G300,Ma_KH!$A:$R,18,0)&amp;K300,Gia_MB!$A:$F,6,0)</f>
        <v>#N/A</v>
      </c>
      <c r="U300" s="221" t="e">
        <f t="shared" si="71"/>
        <v>#N/A</v>
      </c>
      <c r="V300" s="220"/>
      <c r="W300" s="222" t="e">
        <f t="shared" si="72"/>
        <v>#N/A</v>
      </c>
      <c r="X300" s="223" t="str">
        <f t="shared" si="73"/>
        <v>8</v>
      </c>
      <c r="Y300" s="220"/>
      <c r="Z300" s="221" t="e">
        <f t="shared" si="74"/>
        <v>#N/A</v>
      </c>
      <c r="AA300" s="5">
        <f>VLOOKUP(G300,Ma_KH!$A:$R,14,0)</f>
        <v>36</v>
      </c>
    </row>
    <row r="301" spans="1:27" s="5" customFormat="1" hidden="1" x14ac:dyDescent="0.25">
      <c r="A301" s="234">
        <v>45995</v>
      </c>
      <c r="B301" s="235">
        <v>80228</v>
      </c>
      <c r="C301" s="236" t="s">
        <v>7767</v>
      </c>
      <c r="D301" s="340">
        <v>45997</v>
      </c>
      <c r="E301" s="238"/>
      <c r="F301" s="236"/>
      <c r="G301" s="32" t="s">
        <v>5251</v>
      </c>
      <c r="H301" s="238"/>
      <c r="I301" s="239" t="s">
        <v>5251</v>
      </c>
      <c r="J301" s="240" t="s">
        <v>1790</v>
      </c>
      <c r="K301" s="240" t="s">
        <v>30</v>
      </c>
      <c r="L301" s="21" t="str">
        <f>VLOOKUP($K301,TONG_SL!$A:$D,2,0)</f>
        <v>Gà muối 500g</v>
      </c>
      <c r="M301" s="11"/>
      <c r="N301" s="21" t="str">
        <f t="shared" si="70"/>
        <v>K-C6</v>
      </c>
      <c r="O301" s="11"/>
      <c r="P301" s="11"/>
      <c r="Q301" s="21" t="str">
        <f>VLOOKUP(K301,TONG_SL!$A:$D,3,0)</f>
        <v>Túi</v>
      </c>
      <c r="R301" s="1">
        <v>5</v>
      </c>
      <c r="S301" s="220"/>
      <c r="T301" s="220">
        <f>VLOOKUP(VLOOKUP(G301,Ma_KH!$A:$R,18,0)&amp;K301,Gia_MB!$A:$F,6,0)</f>
        <v>111058</v>
      </c>
      <c r="U301" s="221">
        <f t="shared" si="71"/>
        <v>555290</v>
      </c>
      <c r="V301" s="220"/>
      <c r="W301" s="222">
        <f t="shared" si="72"/>
        <v>0</v>
      </c>
      <c r="X301" s="223" t="str">
        <f t="shared" si="73"/>
        <v>8</v>
      </c>
      <c r="Y301" s="220"/>
      <c r="Z301" s="221">
        <f t="shared" si="74"/>
        <v>44423.200000000004</v>
      </c>
      <c r="AA301" s="5">
        <f>VLOOKUP(G301,Ma_KH!$A:$R,14,0)</f>
        <v>51</v>
      </c>
    </row>
    <row r="302" spans="1:27" s="5" customFormat="1" hidden="1" x14ac:dyDescent="0.25">
      <c r="A302" s="234">
        <v>45995</v>
      </c>
      <c r="B302" s="235">
        <v>80228</v>
      </c>
      <c r="C302" s="236" t="s">
        <v>7767</v>
      </c>
      <c r="D302" s="340">
        <v>45997</v>
      </c>
      <c r="E302" s="238"/>
      <c r="F302" s="236"/>
      <c r="G302" s="32" t="s">
        <v>5251</v>
      </c>
      <c r="H302" s="238"/>
      <c r="I302" s="239" t="s">
        <v>5251</v>
      </c>
      <c r="J302" s="240" t="s">
        <v>1790</v>
      </c>
      <c r="K302" s="240" t="s">
        <v>52</v>
      </c>
      <c r="L302" s="21" t="str">
        <f>VLOOKUP($K302,TONG_SL!$A:$D,2,0)</f>
        <v>Gà xì dầu 500g</v>
      </c>
      <c r="M302" s="11"/>
      <c r="N302" s="21" t="str">
        <f t="shared" si="70"/>
        <v>K-C6</v>
      </c>
      <c r="O302" s="11"/>
      <c r="P302" s="11"/>
      <c r="Q302" s="21" t="str">
        <f>VLOOKUP(K302,TONG_SL!$A:$D,3,0)</f>
        <v>Túi</v>
      </c>
      <c r="R302" s="1">
        <v>2</v>
      </c>
      <c r="S302" s="220"/>
      <c r="T302" s="220">
        <f>VLOOKUP(VLOOKUP(G302,Ma_KH!$A:$R,18,0)&amp;K302,Gia_MB!$A:$F,6,0)</f>
        <v>111606</v>
      </c>
      <c r="U302" s="221">
        <f t="shared" si="71"/>
        <v>223212</v>
      </c>
      <c r="V302" s="220"/>
      <c r="W302" s="222">
        <f t="shared" si="72"/>
        <v>0</v>
      </c>
      <c r="X302" s="223" t="str">
        <f t="shared" si="73"/>
        <v>8</v>
      </c>
      <c r="Y302" s="220"/>
      <c r="Z302" s="221">
        <f t="shared" si="74"/>
        <v>17856.96</v>
      </c>
      <c r="AA302" s="5">
        <f>VLOOKUP(G302,Ma_KH!$A:$R,14,0)</f>
        <v>51</v>
      </c>
    </row>
    <row r="303" spans="1:27" s="5" customFormat="1" hidden="1" x14ac:dyDescent="0.25">
      <c r="A303" s="234">
        <v>45995</v>
      </c>
      <c r="B303" s="235">
        <v>80228</v>
      </c>
      <c r="C303" s="236" t="s">
        <v>7767</v>
      </c>
      <c r="D303" s="340">
        <v>45997</v>
      </c>
      <c r="E303" s="238"/>
      <c r="F303" s="236"/>
      <c r="G303" s="32" t="s">
        <v>5251</v>
      </c>
      <c r="H303" s="238"/>
      <c r="I303" s="239" t="s">
        <v>5251</v>
      </c>
      <c r="J303" s="240" t="s">
        <v>1790</v>
      </c>
      <c r="K303" s="240" t="s">
        <v>27</v>
      </c>
      <c r="L303" s="21" t="str">
        <f>VLOOKUP($K303,TONG_SL!$A:$D,2,0)</f>
        <v>Chân giò heo muối 300g</v>
      </c>
      <c r="M303" s="11"/>
      <c r="N303" s="21" t="str">
        <f t="shared" si="70"/>
        <v>K-C6</v>
      </c>
      <c r="O303" s="11"/>
      <c r="P303" s="11"/>
      <c r="Q303" s="21" t="str">
        <f>VLOOKUP(K303,TONG_SL!$A:$D,3,0)</f>
        <v>Túi</v>
      </c>
      <c r="R303" s="1">
        <v>10</v>
      </c>
      <c r="S303" s="220"/>
      <c r="T303" s="220">
        <f>VLOOKUP(VLOOKUP(G303,Ma_KH!$A:$R,18,0)&amp;K303,Gia_MB!$A:$F,6,0)</f>
        <v>73431</v>
      </c>
      <c r="U303" s="221">
        <f t="shared" si="71"/>
        <v>734310</v>
      </c>
      <c r="V303" s="220"/>
      <c r="W303" s="222">
        <f t="shared" si="72"/>
        <v>0</v>
      </c>
      <c r="X303" s="223" t="str">
        <f t="shared" si="73"/>
        <v>8</v>
      </c>
      <c r="Y303" s="220"/>
      <c r="Z303" s="221">
        <f t="shared" si="74"/>
        <v>58744.800000000003</v>
      </c>
      <c r="AA303" s="5">
        <f>VLOOKUP(G303,Ma_KH!$A:$R,14,0)</f>
        <v>51</v>
      </c>
    </row>
    <row r="304" spans="1:27" s="5" customFormat="1" hidden="1" x14ac:dyDescent="0.25">
      <c r="A304" s="234">
        <v>45995</v>
      </c>
      <c r="B304" s="235">
        <v>80228</v>
      </c>
      <c r="C304" s="236" t="s">
        <v>7767</v>
      </c>
      <c r="D304" s="340">
        <v>45997</v>
      </c>
      <c r="E304" s="238"/>
      <c r="F304" s="236"/>
      <c r="G304" s="32" t="s">
        <v>5251</v>
      </c>
      <c r="H304" s="238"/>
      <c r="I304" s="239" t="s">
        <v>5251</v>
      </c>
      <c r="J304" s="240" t="s">
        <v>1790</v>
      </c>
      <c r="K304" s="240" t="s">
        <v>551</v>
      </c>
      <c r="L304" s="21" t="str">
        <f>VLOOKUP($K304,TONG_SL!$A:$D,2,0)</f>
        <v>Chân giò heo muối 100g</v>
      </c>
      <c r="M304" s="11"/>
      <c r="N304" s="21" t="str">
        <f t="shared" si="70"/>
        <v>K-C6</v>
      </c>
      <c r="O304" s="11"/>
      <c r="P304" s="11"/>
      <c r="Q304" s="21" t="str">
        <f>VLOOKUP(K304,TONG_SL!$A:$D,3,0)</f>
        <v>Gói</v>
      </c>
      <c r="R304" s="1">
        <v>5</v>
      </c>
      <c r="S304" s="220"/>
      <c r="T304" s="220">
        <f>VLOOKUP(VLOOKUP(G304,Ma_KH!$A:$R,18,0)&amp;K304,Gia_MB!$A:$F,6,0)</f>
        <v>24549</v>
      </c>
      <c r="U304" s="221">
        <f t="shared" si="71"/>
        <v>122745</v>
      </c>
      <c r="V304" s="220"/>
      <c r="W304" s="222">
        <f t="shared" si="72"/>
        <v>0</v>
      </c>
      <c r="X304" s="223" t="str">
        <f t="shared" si="73"/>
        <v>8</v>
      </c>
      <c r="Y304" s="220"/>
      <c r="Z304" s="221">
        <f t="shared" si="74"/>
        <v>9819.6</v>
      </c>
      <c r="AA304" s="5">
        <f>VLOOKUP(G304,Ma_KH!$A:$R,14,0)</f>
        <v>51</v>
      </c>
    </row>
    <row r="305" spans="1:27" s="5" customFormat="1" hidden="1" x14ac:dyDescent="0.25">
      <c r="A305" s="234">
        <v>45995</v>
      </c>
      <c r="B305" s="235">
        <v>80228</v>
      </c>
      <c r="C305" s="236" t="s">
        <v>7767</v>
      </c>
      <c r="D305" s="340">
        <v>45997</v>
      </c>
      <c r="E305" s="238"/>
      <c r="F305" s="236"/>
      <c r="G305" s="32" t="s">
        <v>5251</v>
      </c>
      <c r="H305" s="238"/>
      <c r="I305" s="239" t="s">
        <v>5251</v>
      </c>
      <c r="J305" s="240" t="s">
        <v>1790</v>
      </c>
      <c r="K305" s="240" t="s">
        <v>34</v>
      </c>
      <c r="L305" s="21" t="str">
        <f>VLOOKUP($K305,TONG_SL!$A:$D,2,0)</f>
        <v>Tai heo muối 200g</v>
      </c>
      <c r="M305" s="11"/>
      <c r="N305" s="21" t="str">
        <f t="shared" si="70"/>
        <v>K-C6</v>
      </c>
      <c r="O305" s="11"/>
      <c r="P305" s="11"/>
      <c r="Q305" s="21" t="str">
        <f>VLOOKUP(K305,TONG_SL!$A:$D,3,0)</f>
        <v>Túi</v>
      </c>
      <c r="R305" s="1">
        <v>3</v>
      </c>
      <c r="S305" s="220"/>
      <c r="T305" s="220">
        <f>VLOOKUP(VLOOKUP(G305,Ma_KH!$A:$R,18,0)&amp;K305,Gia_MB!$A:$F,6,0)</f>
        <v>55595</v>
      </c>
      <c r="U305" s="221">
        <f t="shared" si="71"/>
        <v>166785</v>
      </c>
      <c r="V305" s="220"/>
      <c r="W305" s="222">
        <f t="shared" si="72"/>
        <v>0</v>
      </c>
      <c r="X305" s="223" t="str">
        <f t="shared" si="73"/>
        <v>8</v>
      </c>
      <c r="Y305" s="220"/>
      <c r="Z305" s="221">
        <f t="shared" si="74"/>
        <v>13342.800000000001</v>
      </c>
      <c r="AA305" s="5">
        <f>VLOOKUP(G305,Ma_KH!$A:$R,14,0)</f>
        <v>51</v>
      </c>
    </row>
    <row r="306" spans="1:27" s="5" customFormat="1" hidden="1" x14ac:dyDescent="0.25">
      <c r="A306" s="234">
        <v>45995</v>
      </c>
      <c r="B306" s="235">
        <v>80228</v>
      </c>
      <c r="C306" s="236" t="s">
        <v>7767</v>
      </c>
      <c r="D306" s="340">
        <v>45997</v>
      </c>
      <c r="E306" s="238"/>
      <c r="F306" s="236"/>
      <c r="G306" s="32" t="s">
        <v>5251</v>
      </c>
      <c r="H306" s="238"/>
      <c r="I306" s="239" t="s">
        <v>5251</v>
      </c>
      <c r="J306" s="240" t="s">
        <v>1790</v>
      </c>
      <c r="K306" s="240" t="s">
        <v>37</v>
      </c>
      <c r="L306" s="21" t="str">
        <f>VLOOKUP($K306,TONG_SL!$A:$D,2,0)</f>
        <v>Chả cốm 300g</v>
      </c>
      <c r="M306" s="11"/>
      <c r="N306" s="21" t="str">
        <f t="shared" si="70"/>
        <v>K-C6</v>
      </c>
      <c r="O306" s="11"/>
      <c r="P306" s="11"/>
      <c r="Q306" s="21" t="str">
        <f>VLOOKUP(K306,TONG_SL!$A:$D,3,0)</f>
        <v>Túi</v>
      </c>
      <c r="R306" s="1">
        <v>2</v>
      </c>
      <c r="S306" s="220"/>
      <c r="T306" s="220">
        <f>VLOOKUP(VLOOKUP(G306,Ma_KH!$A:$R,18,0)&amp;K306,Gia_MB!$A:$F,6,0)</f>
        <v>74250</v>
      </c>
      <c r="U306" s="221">
        <f t="shared" si="71"/>
        <v>148500</v>
      </c>
      <c r="V306" s="220"/>
      <c r="W306" s="222">
        <f t="shared" si="72"/>
        <v>0</v>
      </c>
      <c r="X306" s="223" t="str">
        <f t="shared" si="73"/>
        <v>8</v>
      </c>
      <c r="Y306" s="220"/>
      <c r="Z306" s="221">
        <f t="shared" si="74"/>
        <v>11880</v>
      </c>
      <c r="AA306" s="5">
        <f>VLOOKUP(G306,Ma_KH!$A:$R,14,0)</f>
        <v>51</v>
      </c>
    </row>
    <row r="307" spans="1:27" s="5" customFormat="1" hidden="1" x14ac:dyDescent="0.25">
      <c r="A307" s="234">
        <v>45995</v>
      </c>
      <c r="B307" s="235">
        <v>80228</v>
      </c>
      <c r="C307" s="236" t="s">
        <v>7767</v>
      </c>
      <c r="D307" s="340">
        <v>45997</v>
      </c>
      <c r="E307" s="238"/>
      <c r="F307" s="236"/>
      <c r="G307" s="32" t="s">
        <v>5251</v>
      </c>
      <c r="H307" s="238"/>
      <c r="I307" s="239" t="s">
        <v>5251</v>
      </c>
      <c r="J307" s="240" t="s">
        <v>1790</v>
      </c>
      <c r="K307" s="240" t="s">
        <v>48</v>
      </c>
      <c r="L307" s="21" t="str">
        <f>VLOOKUP($K307,TONG_SL!$A:$D,2,0)</f>
        <v>Mọc Nấm Hương 250g</v>
      </c>
      <c r="M307" s="11"/>
      <c r="N307" s="21" t="str">
        <f t="shared" si="70"/>
        <v>K-C6</v>
      </c>
      <c r="O307" s="11"/>
      <c r="P307" s="11"/>
      <c r="Q307" s="21" t="str">
        <f>VLOOKUP(K307,TONG_SL!$A:$D,3,0)</f>
        <v>Túi</v>
      </c>
      <c r="R307" s="1">
        <v>2</v>
      </c>
      <c r="S307" s="220"/>
      <c r="T307" s="220">
        <f>VLOOKUP(VLOOKUP(G307,Ma_KH!$A:$R,18,0)&amp;K307,Gia_MB!$A:$F,6,0)</f>
        <v>46000</v>
      </c>
      <c r="U307" s="221">
        <f t="shared" si="71"/>
        <v>92000</v>
      </c>
      <c r="V307" s="220"/>
      <c r="W307" s="222">
        <f t="shared" si="72"/>
        <v>0</v>
      </c>
      <c r="X307" s="223" t="str">
        <f t="shared" si="73"/>
        <v>8</v>
      </c>
      <c r="Y307" s="220"/>
      <c r="Z307" s="221">
        <f t="shared" si="74"/>
        <v>7360</v>
      </c>
      <c r="AA307" s="5">
        <f>VLOOKUP(G307,Ma_KH!$A:$R,14,0)</f>
        <v>51</v>
      </c>
    </row>
    <row r="308" spans="1:27" s="5" customFormat="1" hidden="1" x14ac:dyDescent="0.25">
      <c r="A308" s="234">
        <v>45995</v>
      </c>
      <c r="B308" s="235">
        <v>80228</v>
      </c>
      <c r="C308" s="236" t="s">
        <v>7767</v>
      </c>
      <c r="D308" s="340">
        <v>45997</v>
      </c>
      <c r="E308" s="238"/>
      <c r="F308" s="236"/>
      <c r="G308" s="32" t="s">
        <v>5251</v>
      </c>
      <c r="H308" s="238"/>
      <c r="I308" s="239" t="s">
        <v>5251</v>
      </c>
      <c r="J308" s="240" t="s">
        <v>1790</v>
      </c>
      <c r="K308" s="240" t="s">
        <v>563</v>
      </c>
      <c r="L308" s="21" t="str">
        <f>VLOOKUP($K308,TONG_SL!$A:$D,2,0)</f>
        <v>Chân gà sả tắc 150g</v>
      </c>
      <c r="M308" s="11"/>
      <c r="N308" s="21" t="str">
        <f t="shared" si="70"/>
        <v>K-C6</v>
      </c>
      <c r="O308" s="11"/>
      <c r="P308" s="11"/>
      <c r="Q308" s="21" t="str">
        <f>VLOOKUP(K308,TONG_SL!$A:$D,3,0)</f>
        <v>Túi</v>
      </c>
      <c r="R308" s="1">
        <v>2</v>
      </c>
      <c r="S308" s="220"/>
      <c r="T308" s="220">
        <f>VLOOKUP(VLOOKUP(G308,Ma_KH!$A:$R,18,0)&amp;K308,Gia_MB!$A:$F,6,0)</f>
        <v>20250</v>
      </c>
      <c r="U308" s="221">
        <f t="shared" si="71"/>
        <v>40500</v>
      </c>
      <c r="V308" s="220"/>
      <c r="W308" s="222">
        <f t="shared" si="72"/>
        <v>0</v>
      </c>
      <c r="X308" s="223" t="str">
        <f t="shared" si="73"/>
        <v>8</v>
      </c>
      <c r="Y308" s="220"/>
      <c r="Z308" s="221">
        <f t="shared" si="74"/>
        <v>3240</v>
      </c>
      <c r="AA308" s="5">
        <f>VLOOKUP(G308,Ma_KH!$A:$R,14,0)</f>
        <v>51</v>
      </c>
    </row>
    <row r="309" spans="1:27" s="5" customFormat="1" hidden="1" x14ac:dyDescent="0.25">
      <c r="A309" s="234">
        <v>45996</v>
      </c>
      <c r="B309" s="235">
        <v>82062</v>
      </c>
      <c r="C309" s="236" t="s">
        <v>7767</v>
      </c>
      <c r="D309" s="340">
        <v>45997</v>
      </c>
      <c r="E309" s="238"/>
      <c r="F309" s="236"/>
      <c r="G309" s="32" t="s">
        <v>7534</v>
      </c>
      <c r="H309" s="238"/>
      <c r="I309" s="239" t="s">
        <v>7534</v>
      </c>
      <c r="J309" s="240" t="s">
        <v>1790</v>
      </c>
      <c r="K309" s="240" t="s">
        <v>30</v>
      </c>
      <c r="L309" s="21" t="str">
        <f>VLOOKUP($K309,TONG_SL!$A:$D,2,0)</f>
        <v>Gà muối 500g</v>
      </c>
      <c r="M309" s="11"/>
      <c r="N309" s="21" t="str">
        <f t="shared" si="70"/>
        <v>K-C6</v>
      </c>
      <c r="O309" s="11"/>
      <c r="P309" s="11"/>
      <c r="Q309" s="21" t="str">
        <f>VLOOKUP(K309,TONG_SL!$A:$D,3,0)</f>
        <v>Túi</v>
      </c>
      <c r="R309" s="1">
        <v>10</v>
      </c>
      <c r="S309" s="220"/>
      <c r="T309" s="220">
        <f>VLOOKUP(VLOOKUP(G309,Ma_KH!$A:$R,18,0)&amp;K309,Gia_MB!$A:$F,6,0)</f>
        <v>105505</v>
      </c>
      <c r="U309" s="221">
        <f t="shared" si="71"/>
        <v>1055050</v>
      </c>
      <c r="V309" s="220"/>
      <c r="W309" s="222">
        <f t="shared" si="72"/>
        <v>0</v>
      </c>
      <c r="X309" s="223" t="str">
        <f t="shared" si="73"/>
        <v>8</v>
      </c>
      <c r="Y309" s="220"/>
      <c r="Z309" s="221">
        <f t="shared" si="74"/>
        <v>84404</v>
      </c>
      <c r="AA309" s="5">
        <f>VLOOKUP(G309,Ma_KH!$A:$R,14,0)</f>
        <v>0</v>
      </c>
    </row>
    <row r="310" spans="1:27" s="5" customFormat="1" hidden="1" x14ac:dyDescent="0.25">
      <c r="A310" s="234">
        <v>45996</v>
      </c>
      <c r="B310" s="235">
        <v>81301</v>
      </c>
      <c r="C310" s="236" t="s">
        <v>7767</v>
      </c>
      <c r="D310" s="340">
        <v>45997</v>
      </c>
      <c r="E310" s="238"/>
      <c r="F310" s="236"/>
      <c r="G310" s="32" t="s">
        <v>2118</v>
      </c>
      <c r="H310" s="238"/>
      <c r="I310" s="239" t="s">
        <v>2118</v>
      </c>
      <c r="J310" s="240" t="s">
        <v>1790</v>
      </c>
      <c r="K310" s="240" t="s">
        <v>27</v>
      </c>
      <c r="L310" s="21" t="str">
        <f>VLOOKUP($K310,TONG_SL!$A:$D,2,0)</f>
        <v>Chân giò heo muối 300g</v>
      </c>
      <c r="M310" s="11"/>
      <c r="N310" s="21" t="str">
        <f t="shared" si="70"/>
        <v>K-C6</v>
      </c>
      <c r="O310" s="11"/>
      <c r="P310" s="11"/>
      <c r="Q310" s="21" t="str">
        <f>VLOOKUP(K310,TONG_SL!$A:$D,3,0)</f>
        <v>Túi</v>
      </c>
      <c r="R310" s="1">
        <v>5</v>
      </c>
      <c r="S310" s="220"/>
      <c r="T310" s="220">
        <f>VLOOKUP(VLOOKUP(G310,Ma_KH!$A:$R,18,0)&amp;K310,Gia_MB!$A:$F,6,0)</f>
        <v>69759</v>
      </c>
      <c r="U310" s="221">
        <f t="shared" si="71"/>
        <v>348795</v>
      </c>
      <c r="V310" s="220"/>
      <c r="W310" s="222">
        <f t="shared" si="72"/>
        <v>0</v>
      </c>
      <c r="X310" s="223" t="str">
        <f t="shared" si="73"/>
        <v>8</v>
      </c>
      <c r="Y310" s="220"/>
      <c r="Z310" s="221">
        <f t="shared" si="74"/>
        <v>27903.600000000002</v>
      </c>
      <c r="AA310" s="5">
        <f>VLOOKUP(G310,Ma_KH!$A:$R,14,0)</f>
        <v>60</v>
      </c>
    </row>
    <row r="311" spans="1:27" s="5" customFormat="1" hidden="1" x14ac:dyDescent="0.25">
      <c r="A311" s="234">
        <v>45996</v>
      </c>
      <c r="B311" s="235">
        <v>81301</v>
      </c>
      <c r="C311" s="236" t="s">
        <v>7767</v>
      </c>
      <c r="D311" s="340">
        <v>45997</v>
      </c>
      <c r="E311" s="238"/>
      <c r="F311" s="236"/>
      <c r="G311" s="32" t="s">
        <v>2118</v>
      </c>
      <c r="H311" s="238"/>
      <c r="I311" s="239" t="s">
        <v>2118</v>
      </c>
      <c r="J311" s="240" t="s">
        <v>1790</v>
      </c>
      <c r="K311" s="240" t="s">
        <v>542</v>
      </c>
      <c r="L311" s="21" t="str">
        <f>VLOOKUP($K311,TONG_SL!$A:$D,2,0)</f>
        <v>Chân giò heo muối 500g</v>
      </c>
      <c r="M311" s="11"/>
      <c r="N311" s="21" t="str">
        <f t="shared" si="70"/>
        <v>K-C6</v>
      </c>
      <c r="O311" s="11"/>
      <c r="P311" s="11"/>
      <c r="Q311" s="21" t="str">
        <f>VLOOKUP(K311,TONG_SL!$A:$D,3,0)</f>
        <v>Túi</v>
      </c>
      <c r="R311" s="1">
        <v>3</v>
      </c>
      <c r="S311" s="220"/>
      <c r="T311" s="220">
        <f>VLOOKUP(VLOOKUP(G311,Ma_KH!$A:$R,18,0)&amp;K311,Gia_MB!$A:$F,6,0)</f>
        <v>113113</v>
      </c>
      <c r="U311" s="221">
        <f t="shared" si="71"/>
        <v>339339</v>
      </c>
      <c r="V311" s="220"/>
      <c r="W311" s="222">
        <f t="shared" si="72"/>
        <v>0</v>
      </c>
      <c r="X311" s="223" t="str">
        <f t="shared" si="73"/>
        <v>8</v>
      </c>
      <c r="Y311" s="220"/>
      <c r="Z311" s="221">
        <f t="shared" si="74"/>
        <v>27147.119999999999</v>
      </c>
      <c r="AA311" s="5">
        <f>VLOOKUP(G311,Ma_KH!$A:$R,14,0)</f>
        <v>60</v>
      </c>
    </row>
    <row r="312" spans="1:27" s="5" customFormat="1" hidden="1" x14ac:dyDescent="0.25">
      <c r="A312" s="234">
        <v>45996</v>
      </c>
      <c r="B312" s="235">
        <v>81301</v>
      </c>
      <c r="C312" s="236" t="s">
        <v>7767</v>
      </c>
      <c r="D312" s="340">
        <v>45997</v>
      </c>
      <c r="E312" s="238"/>
      <c r="F312" s="236"/>
      <c r="G312" s="32" t="s">
        <v>2118</v>
      </c>
      <c r="H312" s="238"/>
      <c r="I312" s="239" t="s">
        <v>2118</v>
      </c>
      <c r="J312" s="240" t="s">
        <v>1790</v>
      </c>
      <c r="K312" s="240" t="s">
        <v>30</v>
      </c>
      <c r="L312" s="21" t="str">
        <f>VLOOKUP($K312,TONG_SL!$A:$D,2,0)</f>
        <v>Gà muối 500g</v>
      </c>
      <c r="M312" s="11"/>
      <c r="N312" s="21" t="str">
        <f t="shared" si="70"/>
        <v>K-C6</v>
      </c>
      <c r="O312" s="11"/>
      <c r="P312" s="11"/>
      <c r="Q312" s="21" t="str">
        <f>VLOOKUP(K312,TONG_SL!$A:$D,3,0)</f>
        <v>Túi</v>
      </c>
      <c r="R312" s="1">
        <v>5</v>
      </c>
      <c r="S312" s="220"/>
      <c r="T312" s="220">
        <f>VLOOKUP(VLOOKUP(G312,Ma_KH!$A:$R,18,0)&amp;K312,Gia_MB!$A:$F,6,0)</f>
        <v>105505</v>
      </c>
      <c r="U312" s="221">
        <f t="shared" si="71"/>
        <v>527525</v>
      </c>
      <c r="V312" s="220"/>
      <c r="W312" s="222">
        <f t="shared" si="72"/>
        <v>0</v>
      </c>
      <c r="X312" s="223" t="str">
        <f t="shared" si="73"/>
        <v>8</v>
      </c>
      <c r="Y312" s="220"/>
      <c r="Z312" s="221">
        <f t="shared" si="74"/>
        <v>42202</v>
      </c>
      <c r="AA312" s="5">
        <f>VLOOKUP(G312,Ma_KH!$A:$R,14,0)</f>
        <v>60</v>
      </c>
    </row>
    <row r="313" spans="1:27" s="5" customFormat="1" hidden="1" x14ac:dyDescent="0.25">
      <c r="A313" s="234">
        <v>45996</v>
      </c>
      <c r="B313" s="235">
        <v>81301</v>
      </c>
      <c r="C313" s="236" t="s">
        <v>7767</v>
      </c>
      <c r="D313" s="340">
        <v>45997</v>
      </c>
      <c r="E313" s="238"/>
      <c r="F313" s="236"/>
      <c r="G313" s="32" t="s">
        <v>2118</v>
      </c>
      <c r="H313" s="238"/>
      <c r="I313" s="239" t="s">
        <v>2118</v>
      </c>
      <c r="J313" s="240" t="s">
        <v>1790</v>
      </c>
      <c r="K313" s="240" t="s">
        <v>32</v>
      </c>
      <c r="L313" s="21" t="str">
        <f>VLOOKUP($K313,TONG_SL!$A:$D,2,0)</f>
        <v>Giò Tai Lưỡi Xào 250g</v>
      </c>
      <c r="M313" s="11"/>
      <c r="N313" s="21" t="str">
        <f t="shared" si="70"/>
        <v>K-C6</v>
      </c>
      <c r="O313" s="11"/>
      <c r="P313" s="11"/>
      <c r="Q313" s="21" t="str">
        <f>VLOOKUP(K313,TONG_SL!$A:$D,3,0)</f>
        <v>Túi</v>
      </c>
      <c r="R313" s="1">
        <v>5</v>
      </c>
      <c r="S313" s="220"/>
      <c r="T313" s="220">
        <f>VLOOKUP(VLOOKUP(G313,Ma_KH!$A:$R,18,0)&amp;K313,Gia_MB!$A:$F,6,0)</f>
        <v>47673</v>
      </c>
      <c r="U313" s="221">
        <f t="shared" si="71"/>
        <v>238365</v>
      </c>
      <c r="V313" s="220"/>
      <c r="W313" s="222">
        <f t="shared" si="72"/>
        <v>0</v>
      </c>
      <c r="X313" s="223" t="str">
        <f t="shared" si="73"/>
        <v>8</v>
      </c>
      <c r="Y313" s="220"/>
      <c r="Z313" s="221">
        <f t="shared" si="74"/>
        <v>19069.2</v>
      </c>
      <c r="AA313" s="5">
        <f>VLOOKUP(G313,Ma_KH!$A:$R,14,0)</f>
        <v>60</v>
      </c>
    </row>
    <row r="314" spans="1:27" s="5" customFormat="1" hidden="1" x14ac:dyDescent="0.25">
      <c r="A314" s="234">
        <v>45993</v>
      </c>
      <c r="B314" s="235">
        <v>80231</v>
      </c>
      <c r="C314" s="236" t="s">
        <v>7767</v>
      </c>
      <c r="D314" s="340">
        <v>45997</v>
      </c>
      <c r="E314" s="238"/>
      <c r="F314" s="236"/>
      <c r="G314" s="32" t="s">
        <v>5286</v>
      </c>
      <c r="H314" s="238"/>
      <c r="I314" s="239" t="s">
        <v>5286</v>
      </c>
      <c r="J314" s="240" t="s">
        <v>1790</v>
      </c>
      <c r="K314" s="240" t="s">
        <v>27</v>
      </c>
      <c r="L314" s="21" t="str">
        <f>VLOOKUP($K314,TONG_SL!$A:$D,2,0)</f>
        <v>Chân giò heo muối 300g</v>
      </c>
      <c r="M314" s="11"/>
      <c r="N314" s="21" t="str">
        <f t="shared" si="70"/>
        <v>K-C6</v>
      </c>
      <c r="O314" s="11"/>
      <c r="P314" s="11"/>
      <c r="Q314" s="21" t="str">
        <f>VLOOKUP(K314,TONG_SL!$A:$D,3,0)</f>
        <v>Túi</v>
      </c>
      <c r="R314" s="1">
        <v>3</v>
      </c>
      <c r="S314" s="220"/>
      <c r="T314" s="220">
        <f>VLOOKUP(VLOOKUP(G314,Ma_KH!$A:$R,18,0)&amp;K314,Gia_MB!$A:$F,6,0)</f>
        <v>73431</v>
      </c>
      <c r="U314" s="221">
        <f t="shared" si="71"/>
        <v>220293</v>
      </c>
      <c r="V314" s="220"/>
      <c r="W314" s="222">
        <f t="shared" si="72"/>
        <v>0</v>
      </c>
      <c r="X314" s="223" t="str">
        <f t="shared" si="73"/>
        <v>8</v>
      </c>
      <c r="Y314" s="220"/>
      <c r="Z314" s="221">
        <f t="shared" si="74"/>
        <v>17623.439999999999</v>
      </c>
      <c r="AA314" s="5">
        <f>VLOOKUP(G314,Ma_KH!$A:$R,14,0)</f>
        <v>51</v>
      </c>
    </row>
    <row r="315" spans="1:27" s="5" customFormat="1" hidden="1" x14ac:dyDescent="0.25">
      <c r="A315" s="234">
        <v>45993</v>
      </c>
      <c r="B315" s="235">
        <v>80231</v>
      </c>
      <c r="C315" s="236" t="s">
        <v>7767</v>
      </c>
      <c r="D315" s="340">
        <v>45997</v>
      </c>
      <c r="E315" s="238"/>
      <c r="F315" s="236"/>
      <c r="G315" s="32" t="s">
        <v>5286</v>
      </c>
      <c r="H315" s="238"/>
      <c r="I315" s="239" t="s">
        <v>5286</v>
      </c>
      <c r="J315" s="240" t="s">
        <v>1790</v>
      </c>
      <c r="K315" s="240" t="s">
        <v>551</v>
      </c>
      <c r="L315" s="21" t="str">
        <f>VLOOKUP($K315,TONG_SL!$A:$D,2,0)</f>
        <v>Chân giò heo muối 100g</v>
      </c>
      <c r="M315" s="11"/>
      <c r="N315" s="21" t="str">
        <f t="shared" si="70"/>
        <v>K-C6</v>
      </c>
      <c r="O315" s="11"/>
      <c r="P315" s="11"/>
      <c r="Q315" s="21" t="str">
        <f>VLOOKUP(K315,TONG_SL!$A:$D,3,0)</f>
        <v>Gói</v>
      </c>
      <c r="R315" s="1">
        <v>3</v>
      </c>
      <c r="S315" s="220"/>
      <c r="T315" s="220">
        <f>VLOOKUP(VLOOKUP(G315,Ma_KH!$A:$R,18,0)&amp;K315,Gia_MB!$A:$F,6,0)</f>
        <v>24549</v>
      </c>
      <c r="U315" s="221">
        <f t="shared" si="71"/>
        <v>73647</v>
      </c>
      <c r="V315" s="220"/>
      <c r="W315" s="222">
        <f t="shared" si="72"/>
        <v>0</v>
      </c>
      <c r="X315" s="223" t="str">
        <f t="shared" si="73"/>
        <v>8</v>
      </c>
      <c r="Y315" s="220"/>
      <c r="Z315" s="221">
        <f t="shared" si="74"/>
        <v>5891.76</v>
      </c>
      <c r="AA315" s="5">
        <f>VLOOKUP(G315,Ma_KH!$A:$R,14,0)</f>
        <v>51</v>
      </c>
    </row>
    <row r="316" spans="1:27" s="5" customFormat="1" hidden="1" x14ac:dyDescent="0.25">
      <c r="A316" s="234">
        <v>45993</v>
      </c>
      <c r="B316" s="235">
        <v>80231</v>
      </c>
      <c r="C316" s="236" t="s">
        <v>7767</v>
      </c>
      <c r="D316" s="340">
        <v>45997</v>
      </c>
      <c r="E316" s="238"/>
      <c r="F316" s="236"/>
      <c r="G316" s="32" t="s">
        <v>5286</v>
      </c>
      <c r="H316" s="238"/>
      <c r="I316" s="239" t="s">
        <v>5286</v>
      </c>
      <c r="J316" s="240" t="s">
        <v>1790</v>
      </c>
      <c r="K316" s="240" t="s">
        <v>32</v>
      </c>
      <c r="L316" s="21" t="str">
        <f>VLOOKUP($K316,TONG_SL!$A:$D,2,0)</f>
        <v>Giò Tai Lưỡi Xào 250g</v>
      </c>
      <c r="M316" s="11"/>
      <c r="N316" s="21" t="str">
        <f t="shared" si="70"/>
        <v>K-C6</v>
      </c>
      <c r="O316" s="11"/>
      <c r="P316" s="11"/>
      <c r="Q316" s="21" t="str">
        <f>VLOOKUP(K316,TONG_SL!$A:$D,3,0)</f>
        <v>Túi</v>
      </c>
      <c r="R316" s="1">
        <v>3</v>
      </c>
      <c r="S316" s="220"/>
      <c r="T316" s="220">
        <f>VLOOKUP(VLOOKUP(G316,Ma_KH!$A:$R,18,0)&amp;K316,Gia_MB!$A:$F,6,0)</f>
        <v>50182</v>
      </c>
      <c r="U316" s="221">
        <f t="shared" si="71"/>
        <v>150546</v>
      </c>
      <c r="V316" s="220"/>
      <c r="W316" s="222">
        <f t="shared" si="72"/>
        <v>0</v>
      </c>
      <c r="X316" s="223" t="str">
        <f t="shared" si="73"/>
        <v>8</v>
      </c>
      <c r="Y316" s="220"/>
      <c r="Z316" s="221">
        <f t="shared" si="74"/>
        <v>12043.68</v>
      </c>
      <c r="AA316" s="5">
        <f>VLOOKUP(G316,Ma_KH!$A:$R,14,0)</f>
        <v>51</v>
      </c>
    </row>
    <row r="317" spans="1:27" s="5" customFormat="1" hidden="1" x14ac:dyDescent="0.25">
      <c r="A317" s="234">
        <v>45993</v>
      </c>
      <c r="B317" s="235">
        <v>80231</v>
      </c>
      <c r="C317" s="236" t="s">
        <v>7767</v>
      </c>
      <c r="D317" s="340">
        <v>45997</v>
      </c>
      <c r="E317" s="238"/>
      <c r="F317" s="236"/>
      <c r="G317" s="32" t="s">
        <v>5286</v>
      </c>
      <c r="H317" s="238"/>
      <c r="I317" s="239" t="s">
        <v>5286</v>
      </c>
      <c r="J317" s="240" t="s">
        <v>1790</v>
      </c>
      <c r="K317" s="240" t="s">
        <v>34</v>
      </c>
      <c r="L317" s="21" t="str">
        <f>VLOOKUP($K317,TONG_SL!$A:$D,2,0)</f>
        <v>Tai heo muối 200g</v>
      </c>
      <c r="M317" s="11"/>
      <c r="N317" s="21" t="str">
        <f t="shared" ref="N317:N380" si="75">IF($B317&lt;&gt;"","K-C6","")</f>
        <v>K-C6</v>
      </c>
      <c r="O317" s="11"/>
      <c r="P317" s="11"/>
      <c r="Q317" s="21" t="str">
        <f>VLOOKUP(K317,TONG_SL!$A:$D,3,0)</f>
        <v>Túi</v>
      </c>
      <c r="R317" s="1">
        <v>3</v>
      </c>
      <c r="S317" s="220"/>
      <c r="T317" s="220">
        <f>VLOOKUP(VLOOKUP(G317,Ma_KH!$A:$R,18,0)&amp;K317,Gia_MB!$A:$F,6,0)</f>
        <v>55595</v>
      </c>
      <c r="U317" s="221">
        <f t="shared" si="71"/>
        <v>166785</v>
      </c>
      <c r="V317" s="220"/>
      <c r="W317" s="222">
        <f t="shared" si="72"/>
        <v>0</v>
      </c>
      <c r="X317" s="223" t="str">
        <f t="shared" si="73"/>
        <v>8</v>
      </c>
      <c r="Y317" s="220"/>
      <c r="Z317" s="221">
        <f t="shared" si="74"/>
        <v>13342.800000000001</v>
      </c>
      <c r="AA317" s="5">
        <f>VLOOKUP(G317,Ma_KH!$A:$R,14,0)</f>
        <v>51</v>
      </c>
    </row>
    <row r="318" spans="1:27" s="5" customFormat="1" hidden="1" x14ac:dyDescent="0.25">
      <c r="A318" s="234">
        <v>45993</v>
      </c>
      <c r="B318" s="235">
        <v>80224</v>
      </c>
      <c r="C318" s="236" t="s">
        <v>7767</v>
      </c>
      <c r="D318" s="340">
        <v>45997</v>
      </c>
      <c r="E318" s="238"/>
      <c r="F318" s="236"/>
      <c r="G318" s="32" t="s">
        <v>5075</v>
      </c>
      <c r="H318" s="238"/>
      <c r="I318" s="239" t="s">
        <v>5075</v>
      </c>
      <c r="J318" s="240" t="s">
        <v>1790</v>
      </c>
      <c r="K318" s="240" t="s">
        <v>30</v>
      </c>
      <c r="L318" s="21" t="str">
        <f>VLOOKUP($K318,TONG_SL!$A:$D,2,0)</f>
        <v>Gà muối 500g</v>
      </c>
      <c r="M318" s="11"/>
      <c r="N318" s="21" t="str">
        <f t="shared" si="75"/>
        <v>K-C6</v>
      </c>
      <c r="O318" s="11"/>
      <c r="P318" s="11"/>
      <c r="Q318" s="21" t="str">
        <f>VLOOKUP(K318,TONG_SL!$A:$D,3,0)</f>
        <v>Túi</v>
      </c>
      <c r="R318" s="1">
        <v>5</v>
      </c>
      <c r="S318" s="220"/>
      <c r="T318" s="220">
        <f>VLOOKUP(VLOOKUP(G318,Ma_KH!$A:$R,18,0)&amp;K318,Gia_MB!$A:$F,6,0)</f>
        <v>111058</v>
      </c>
      <c r="U318" s="221">
        <f t="shared" ref="U318:U381" si="76">T318*R318</f>
        <v>555290</v>
      </c>
      <c r="V318" s="220"/>
      <c r="W318" s="222">
        <f t="shared" ref="W318:W381" si="77">U318*V318</f>
        <v>0</v>
      </c>
      <c r="X318" s="223" t="str">
        <f t="shared" ref="X318:X381" si="78">IF(B318&lt;&gt;"","8","0")</f>
        <v>8</v>
      </c>
      <c r="Y318" s="220"/>
      <c r="Z318" s="221">
        <f t="shared" ref="Z318:Z381" si="79">U318*X318%</f>
        <v>44423.200000000004</v>
      </c>
      <c r="AA318" s="5">
        <f>VLOOKUP(G318,Ma_KH!$A:$R,14,0)</f>
        <v>51</v>
      </c>
    </row>
    <row r="319" spans="1:27" s="5" customFormat="1" hidden="1" x14ac:dyDescent="0.25">
      <c r="A319" s="234">
        <v>45993</v>
      </c>
      <c r="B319" s="235">
        <v>80225</v>
      </c>
      <c r="C319" s="236" t="s">
        <v>7767</v>
      </c>
      <c r="D319" s="340">
        <v>45997</v>
      </c>
      <c r="E319" s="238"/>
      <c r="F319" s="236"/>
      <c r="G319" s="32" t="s">
        <v>5120</v>
      </c>
      <c r="H319" s="238"/>
      <c r="I319" s="239" t="s">
        <v>5120</v>
      </c>
      <c r="J319" s="240" t="s">
        <v>1790</v>
      </c>
      <c r="K319" s="240" t="s">
        <v>30</v>
      </c>
      <c r="L319" s="21" t="str">
        <f>VLOOKUP($K319,TONG_SL!$A:$D,2,0)</f>
        <v>Gà muối 500g</v>
      </c>
      <c r="M319" s="11"/>
      <c r="N319" s="21" t="str">
        <f t="shared" si="75"/>
        <v>K-C6</v>
      </c>
      <c r="O319" s="11"/>
      <c r="P319" s="11"/>
      <c r="Q319" s="21" t="str">
        <f>VLOOKUP(K319,TONG_SL!$A:$D,3,0)</f>
        <v>Túi</v>
      </c>
      <c r="R319" s="1">
        <v>10</v>
      </c>
      <c r="S319" s="220"/>
      <c r="T319" s="220">
        <f>VLOOKUP(VLOOKUP(G319,Ma_KH!$A:$R,18,0)&amp;K319,Gia_MB!$A:$F,6,0)</f>
        <v>111058</v>
      </c>
      <c r="U319" s="221">
        <f t="shared" si="76"/>
        <v>1110580</v>
      </c>
      <c r="V319" s="220"/>
      <c r="W319" s="222">
        <f t="shared" si="77"/>
        <v>0</v>
      </c>
      <c r="X319" s="223" t="str">
        <f t="shared" si="78"/>
        <v>8</v>
      </c>
      <c r="Y319" s="220"/>
      <c r="Z319" s="221">
        <f t="shared" si="79"/>
        <v>88846.400000000009</v>
      </c>
      <c r="AA319" s="5">
        <f>VLOOKUP(G319,Ma_KH!$A:$R,14,0)</f>
        <v>51</v>
      </c>
    </row>
    <row r="320" spans="1:27" s="5" customFormat="1" hidden="1" x14ac:dyDescent="0.25">
      <c r="A320" s="234">
        <v>45993</v>
      </c>
      <c r="B320" s="235">
        <v>80225</v>
      </c>
      <c r="C320" s="236" t="s">
        <v>7767</v>
      </c>
      <c r="D320" s="340">
        <v>45997</v>
      </c>
      <c r="E320" s="238"/>
      <c r="F320" s="236"/>
      <c r="G320" s="32" t="s">
        <v>5120</v>
      </c>
      <c r="H320" s="238"/>
      <c r="I320" s="239" t="s">
        <v>5120</v>
      </c>
      <c r="J320" s="240" t="s">
        <v>1790</v>
      </c>
      <c r="K320" s="240" t="s">
        <v>27</v>
      </c>
      <c r="L320" s="21" t="str">
        <f>VLOOKUP($K320,TONG_SL!$A:$D,2,0)</f>
        <v>Chân giò heo muối 300g</v>
      </c>
      <c r="M320" s="11"/>
      <c r="N320" s="21" t="str">
        <f t="shared" si="75"/>
        <v>K-C6</v>
      </c>
      <c r="O320" s="11"/>
      <c r="P320" s="11"/>
      <c r="Q320" s="21" t="str">
        <f>VLOOKUP(K320,TONG_SL!$A:$D,3,0)</f>
        <v>Túi</v>
      </c>
      <c r="R320" s="1">
        <v>10</v>
      </c>
      <c r="S320" s="220"/>
      <c r="T320" s="220">
        <f>VLOOKUP(VLOOKUP(G320,Ma_KH!$A:$R,18,0)&amp;K320,Gia_MB!$A:$F,6,0)</f>
        <v>73431</v>
      </c>
      <c r="U320" s="221">
        <f t="shared" si="76"/>
        <v>734310</v>
      </c>
      <c r="V320" s="220"/>
      <c r="W320" s="222">
        <f t="shared" si="77"/>
        <v>0</v>
      </c>
      <c r="X320" s="223" t="str">
        <f t="shared" si="78"/>
        <v>8</v>
      </c>
      <c r="Y320" s="220"/>
      <c r="Z320" s="221">
        <f t="shared" si="79"/>
        <v>58744.800000000003</v>
      </c>
      <c r="AA320" s="5">
        <f>VLOOKUP(G320,Ma_KH!$A:$R,14,0)</f>
        <v>51</v>
      </c>
    </row>
    <row r="321" spans="1:27" s="5" customFormat="1" hidden="1" x14ac:dyDescent="0.25">
      <c r="A321" s="234">
        <v>45993</v>
      </c>
      <c r="B321" s="235">
        <v>80225</v>
      </c>
      <c r="C321" s="236" t="s">
        <v>7767</v>
      </c>
      <c r="D321" s="340">
        <v>45997</v>
      </c>
      <c r="E321" s="238"/>
      <c r="F321" s="236"/>
      <c r="G321" s="32" t="s">
        <v>5120</v>
      </c>
      <c r="H321" s="238"/>
      <c r="I321" s="239" t="s">
        <v>5120</v>
      </c>
      <c r="J321" s="240" t="s">
        <v>1790</v>
      </c>
      <c r="K321" s="240" t="s">
        <v>542</v>
      </c>
      <c r="L321" s="21" t="str">
        <f>VLOOKUP($K321,TONG_SL!$A:$D,2,0)</f>
        <v>Chân giò heo muối 500g</v>
      </c>
      <c r="M321" s="11"/>
      <c r="N321" s="21" t="str">
        <f t="shared" si="75"/>
        <v>K-C6</v>
      </c>
      <c r="O321" s="11"/>
      <c r="P321" s="11"/>
      <c r="Q321" s="21" t="str">
        <f>VLOOKUP(K321,TONG_SL!$A:$D,3,0)</f>
        <v>Túi</v>
      </c>
      <c r="R321" s="1">
        <v>2</v>
      </c>
      <c r="S321" s="220"/>
      <c r="T321" s="220">
        <f>VLOOKUP(VLOOKUP(G321,Ma_KH!$A:$R,18,0)&amp;K321,Gia_MB!$A:$F,6,0)</f>
        <v>119066</v>
      </c>
      <c r="U321" s="221">
        <f t="shared" si="76"/>
        <v>238132</v>
      </c>
      <c r="V321" s="220"/>
      <c r="W321" s="222">
        <f t="shared" si="77"/>
        <v>0</v>
      </c>
      <c r="X321" s="223" t="str">
        <f t="shared" si="78"/>
        <v>8</v>
      </c>
      <c r="Y321" s="220"/>
      <c r="Z321" s="221">
        <f t="shared" si="79"/>
        <v>19050.560000000001</v>
      </c>
      <c r="AA321" s="5">
        <f>VLOOKUP(G321,Ma_KH!$A:$R,14,0)</f>
        <v>51</v>
      </c>
    </row>
    <row r="322" spans="1:27" s="5" customFormat="1" hidden="1" x14ac:dyDescent="0.25">
      <c r="A322" s="234">
        <v>45993</v>
      </c>
      <c r="B322" s="235">
        <v>80225</v>
      </c>
      <c r="C322" s="236" t="s">
        <v>7767</v>
      </c>
      <c r="D322" s="340">
        <v>45997</v>
      </c>
      <c r="E322" s="238"/>
      <c r="F322" s="236"/>
      <c r="G322" s="32" t="s">
        <v>5120</v>
      </c>
      <c r="H322" s="238"/>
      <c r="I322" s="239" t="s">
        <v>5120</v>
      </c>
      <c r="J322" s="240" t="s">
        <v>1790</v>
      </c>
      <c r="K322" s="240" t="s">
        <v>37</v>
      </c>
      <c r="L322" s="21" t="str">
        <f>VLOOKUP($K322,TONG_SL!$A:$D,2,0)</f>
        <v>Chả cốm 300g</v>
      </c>
      <c r="M322" s="11"/>
      <c r="N322" s="21" t="str">
        <f t="shared" si="75"/>
        <v>K-C6</v>
      </c>
      <c r="O322" s="11"/>
      <c r="P322" s="11"/>
      <c r="Q322" s="21" t="str">
        <f>VLOOKUP(K322,TONG_SL!$A:$D,3,0)</f>
        <v>Túi</v>
      </c>
      <c r="R322" s="1">
        <v>3</v>
      </c>
      <c r="S322" s="220"/>
      <c r="T322" s="220">
        <f>VLOOKUP(VLOOKUP(G322,Ma_KH!$A:$R,18,0)&amp;K322,Gia_MB!$A:$F,6,0)</f>
        <v>74250</v>
      </c>
      <c r="U322" s="221">
        <f t="shared" si="76"/>
        <v>222750</v>
      </c>
      <c r="V322" s="220"/>
      <c r="W322" s="222">
        <f t="shared" si="77"/>
        <v>0</v>
      </c>
      <c r="X322" s="223" t="str">
        <f t="shared" si="78"/>
        <v>8</v>
      </c>
      <c r="Y322" s="220"/>
      <c r="Z322" s="221">
        <f t="shared" si="79"/>
        <v>17820</v>
      </c>
      <c r="AA322" s="5">
        <f>VLOOKUP(G322,Ma_KH!$A:$R,14,0)</f>
        <v>51</v>
      </c>
    </row>
    <row r="323" spans="1:27" s="5" customFormat="1" hidden="1" x14ac:dyDescent="0.25">
      <c r="A323" s="234">
        <v>45993</v>
      </c>
      <c r="B323" s="235">
        <v>80225</v>
      </c>
      <c r="C323" s="236" t="s">
        <v>7767</v>
      </c>
      <c r="D323" s="340">
        <v>45997</v>
      </c>
      <c r="E323" s="238"/>
      <c r="F323" s="236"/>
      <c r="G323" s="32" t="s">
        <v>5120</v>
      </c>
      <c r="H323" s="238"/>
      <c r="I323" s="239" t="s">
        <v>5120</v>
      </c>
      <c r="J323" s="240" t="s">
        <v>1790</v>
      </c>
      <c r="K323" s="240" t="s">
        <v>48</v>
      </c>
      <c r="L323" s="21" t="str">
        <f>VLOOKUP($K323,TONG_SL!$A:$D,2,0)</f>
        <v>Mọc Nấm Hương 250g</v>
      </c>
      <c r="M323" s="11"/>
      <c r="N323" s="21" t="str">
        <f t="shared" si="75"/>
        <v>K-C6</v>
      </c>
      <c r="O323" s="11"/>
      <c r="P323" s="11"/>
      <c r="Q323" s="21" t="str">
        <f>VLOOKUP(K323,TONG_SL!$A:$D,3,0)</f>
        <v>Túi</v>
      </c>
      <c r="R323" s="1">
        <v>3</v>
      </c>
      <c r="S323" s="220"/>
      <c r="T323" s="220">
        <f>VLOOKUP(VLOOKUP(G323,Ma_KH!$A:$R,18,0)&amp;K323,Gia_MB!$A:$F,6,0)</f>
        <v>46000</v>
      </c>
      <c r="U323" s="221">
        <f t="shared" si="76"/>
        <v>138000</v>
      </c>
      <c r="V323" s="220"/>
      <c r="W323" s="222">
        <f t="shared" si="77"/>
        <v>0</v>
      </c>
      <c r="X323" s="223" t="str">
        <f t="shared" si="78"/>
        <v>8</v>
      </c>
      <c r="Y323" s="220"/>
      <c r="Z323" s="221">
        <f t="shared" si="79"/>
        <v>11040</v>
      </c>
      <c r="AA323" s="5">
        <f>VLOOKUP(G323,Ma_KH!$A:$R,14,0)</f>
        <v>51</v>
      </c>
    </row>
    <row r="324" spans="1:27" s="5" customFormat="1" hidden="1" x14ac:dyDescent="0.25">
      <c r="A324" s="234">
        <v>45993</v>
      </c>
      <c r="B324" s="235">
        <v>80225</v>
      </c>
      <c r="C324" s="236" t="s">
        <v>7767</v>
      </c>
      <c r="D324" s="340">
        <v>45997</v>
      </c>
      <c r="E324" s="238"/>
      <c r="F324" s="236"/>
      <c r="G324" s="32" t="s">
        <v>5120</v>
      </c>
      <c r="H324" s="238"/>
      <c r="I324" s="239" t="s">
        <v>5120</v>
      </c>
      <c r="J324" s="240" t="s">
        <v>1790</v>
      </c>
      <c r="K324" s="240" t="s">
        <v>563</v>
      </c>
      <c r="L324" s="21" t="str">
        <f>VLOOKUP($K324,TONG_SL!$A:$D,2,0)</f>
        <v>Chân gà sả tắc 150g</v>
      </c>
      <c r="M324" s="11"/>
      <c r="N324" s="21" t="str">
        <f t="shared" si="75"/>
        <v>K-C6</v>
      </c>
      <c r="O324" s="11"/>
      <c r="P324" s="11"/>
      <c r="Q324" s="21" t="str">
        <f>VLOOKUP(K324,TONG_SL!$A:$D,3,0)</f>
        <v>Túi</v>
      </c>
      <c r="R324" s="1">
        <v>2</v>
      </c>
      <c r="S324" s="220"/>
      <c r="T324" s="220">
        <f>VLOOKUP(VLOOKUP(G324,Ma_KH!$A:$R,18,0)&amp;K324,Gia_MB!$A:$F,6,0)</f>
        <v>20250</v>
      </c>
      <c r="U324" s="221">
        <f t="shared" si="76"/>
        <v>40500</v>
      </c>
      <c r="V324" s="220"/>
      <c r="W324" s="222">
        <f t="shared" si="77"/>
        <v>0</v>
      </c>
      <c r="X324" s="223" t="str">
        <f t="shared" si="78"/>
        <v>8</v>
      </c>
      <c r="Y324" s="220"/>
      <c r="Z324" s="221">
        <f t="shared" si="79"/>
        <v>3240</v>
      </c>
      <c r="AA324" s="5">
        <f>VLOOKUP(G324,Ma_KH!$A:$R,14,0)</f>
        <v>51</v>
      </c>
    </row>
    <row r="325" spans="1:27" s="5" customFormat="1" hidden="1" x14ac:dyDescent="0.25">
      <c r="A325" s="234">
        <v>45993</v>
      </c>
      <c r="B325" s="235">
        <v>80225</v>
      </c>
      <c r="C325" s="236" t="s">
        <v>7767</v>
      </c>
      <c r="D325" s="340">
        <v>45997</v>
      </c>
      <c r="E325" s="238"/>
      <c r="F325" s="236"/>
      <c r="G325" s="32" t="s">
        <v>5120</v>
      </c>
      <c r="H325" s="238"/>
      <c r="I325" s="239" t="s">
        <v>5120</v>
      </c>
      <c r="J325" s="240" t="s">
        <v>1790</v>
      </c>
      <c r="K325" s="240" t="s">
        <v>565</v>
      </c>
      <c r="L325" s="21" t="str">
        <f>VLOOKUP($K325,TONG_SL!$A:$D,2,0)</f>
        <v>Tai heo sốt thái 150g</v>
      </c>
      <c r="M325" s="11"/>
      <c r="N325" s="21" t="str">
        <f t="shared" si="75"/>
        <v>K-C6</v>
      </c>
      <c r="O325" s="11"/>
      <c r="P325" s="11"/>
      <c r="Q325" s="21" t="str">
        <f>VLOOKUP(K325,TONG_SL!$A:$D,3,0)</f>
        <v>Túi</v>
      </c>
      <c r="R325" s="1">
        <v>2</v>
      </c>
      <c r="S325" s="220"/>
      <c r="T325" s="220">
        <f>VLOOKUP(VLOOKUP(G325,Ma_KH!$A:$R,18,0)&amp;K325,Gia_MB!$A:$F,6,0)</f>
        <v>19500</v>
      </c>
      <c r="U325" s="221">
        <f t="shared" si="76"/>
        <v>39000</v>
      </c>
      <c r="V325" s="220"/>
      <c r="W325" s="222">
        <f t="shared" si="77"/>
        <v>0</v>
      </c>
      <c r="X325" s="223" t="str">
        <f t="shared" si="78"/>
        <v>8</v>
      </c>
      <c r="Y325" s="220"/>
      <c r="Z325" s="221">
        <f t="shared" si="79"/>
        <v>3120</v>
      </c>
      <c r="AA325" s="5">
        <f>VLOOKUP(G325,Ma_KH!$A:$R,14,0)</f>
        <v>51</v>
      </c>
    </row>
    <row r="326" spans="1:27" s="5" customFormat="1" hidden="1" x14ac:dyDescent="0.25">
      <c r="A326" s="234">
        <v>45993</v>
      </c>
      <c r="B326" s="235">
        <v>80229</v>
      </c>
      <c r="C326" s="236" t="s">
        <v>7767</v>
      </c>
      <c r="D326" s="340">
        <v>45997</v>
      </c>
      <c r="E326" s="238"/>
      <c r="F326" s="236"/>
      <c r="G326" s="32" t="s">
        <v>5261</v>
      </c>
      <c r="H326" s="238"/>
      <c r="I326" s="239" t="s">
        <v>5261</v>
      </c>
      <c r="J326" s="240" t="s">
        <v>1790</v>
      </c>
      <c r="K326" s="240" t="s">
        <v>551</v>
      </c>
      <c r="L326" s="21" t="str">
        <f>VLOOKUP($K326,TONG_SL!$A:$D,2,0)</f>
        <v>Chân giò heo muối 100g</v>
      </c>
      <c r="M326" s="11"/>
      <c r="N326" s="21" t="str">
        <f t="shared" si="75"/>
        <v>K-C6</v>
      </c>
      <c r="O326" s="11"/>
      <c r="P326" s="11"/>
      <c r="Q326" s="21" t="str">
        <f>VLOOKUP(K326,TONG_SL!$A:$D,3,0)</f>
        <v>Gói</v>
      </c>
      <c r="R326" s="1">
        <v>5</v>
      </c>
      <c r="S326" s="220"/>
      <c r="T326" s="220">
        <f>VLOOKUP(VLOOKUP(G326,Ma_KH!$A:$R,18,0)&amp;K326,Gia_MB!$A:$F,6,0)</f>
        <v>24549</v>
      </c>
      <c r="U326" s="221">
        <f t="shared" si="76"/>
        <v>122745</v>
      </c>
      <c r="V326" s="220"/>
      <c r="W326" s="222">
        <f t="shared" si="77"/>
        <v>0</v>
      </c>
      <c r="X326" s="223" t="str">
        <f t="shared" si="78"/>
        <v>8</v>
      </c>
      <c r="Y326" s="220"/>
      <c r="Z326" s="221">
        <f t="shared" si="79"/>
        <v>9819.6</v>
      </c>
      <c r="AA326" s="5">
        <f>VLOOKUP(G326,Ma_KH!$A:$R,14,0)</f>
        <v>51</v>
      </c>
    </row>
    <row r="327" spans="1:27" s="5" customFormat="1" hidden="1" x14ac:dyDescent="0.25">
      <c r="A327" s="234">
        <v>45993</v>
      </c>
      <c r="B327" s="235">
        <v>80229</v>
      </c>
      <c r="C327" s="236" t="s">
        <v>7767</v>
      </c>
      <c r="D327" s="340">
        <v>45997</v>
      </c>
      <c r="E327" s="238"/>
      <c r="F327" s="236"/>
      <c r="G327" s="32" t="s">
        <v>5261</v>
      </c>
      <c r="H327" s="238"/>
      <c r="I327" s="239" t="s">
        <v>5261</v>
      </c>
      <c r="J327" s="240" t="s">
        <v>1790</v>
      </c>
      <c r="K327" s="240" t="s">
        <v>27</v>
      </c>
      <c r="L327" s="21" t="str">
        <f>VLOOKUP($K327,TONG_SL!$A:$D,2,0)</f>
        <v>Chân giò heo muối 300g</v>
      </c>
      <c r="M327" s="11"/>
      <c r="N327" s="21" t="str">
        <f t="shared" si="75"/>
        <v>K-C6</v>
      </c>
      <c r="O327" s="11"/>
      <c r="P327" s="11"/>
      <c r="Q327" s="21" t="str">
        <f>VLOOKUP(K327,TONG_SL!$A:$D,3,0)</f>
        <v>Túi</v>
      </c>
      <c r="R327" s="1">
        <v>5</v>
      </c>
      <c r="S327" s="220"/>
      <c r="T327" s="220">
        <f>VLOOKUP(VLOOKUP(G327,Ma_KH!$A:$R,18,0)&amp;K327,Gia_MB!$A:$F,6,0)</f>
        <v>73431</v>
      </c>
      <c r="U327" s="221">
        <f t="shared" si="76"/>
        <v>367155</v>
      </c>
      <c r="V327" s="220"/>
      <c r="W327" s="222">
        <f t="shared" si="77"/>
        <v>0</v>
      </c>
      <c r="X327" s="223" t="str">
        <f t="shared" si="78"/>
        <v>8</v>
      </c>
      <c r="Y327" s="220"/>
      <c r="Z327" s="221">
        <f t="shared" si="79"/>
        <v>29372.400000000001</v>
      </c>
      <c r="AA327" s="5">
        <f>VLOOKUP(G327,Ma_KH!$A:$R,14,0)</f>
        <v>51</v>
      </c>
    </row>
    <row r="328" spans="1:27" s="5" customFormat="1" hidden="1" x14ac:dyDescent="0.25">
      <c r="A328" s="234">
        <v>45993</v>
      </c>
      <c r="B328" s="235">
        <v>80229</v>
      </c>
      <c r="C328" s="236" t="s">
        <v>7767</v>
      </c>
      <c r="D328" s="340">
        <v>45997</v>
      </c>
      <c r="E328" s="238"/>
      <c r="F328" s="236"/>
      <c r="G328" s="32" t="s">
        <v>5261</v>
      </c>
      <c r="H328" s="238"/>
      <c r="I328" s="239" t="s">
        <v>5261</v>
      </c>
      <c r="J328" s="240" t="s">
        <v>1790</v>
      </c>
      <c r="K328" s="240" t="s">
        <v>37</v>
      </c>
      <c r="L328" s="21" t="str">
        <f>VLOOKUP($K328,TONG_SL!$A:$D,2,0)</f>
        <v>Chả cốm 300g</v>
      </c>
      <c r="M328" s="11"/>
      <c r="N328" s="21" t="str">
        <f t="shared" si="75"/>
        <v>K-C6</v>
      </c>
      <c r="O328" s="11"/>
      <c r="P328" s="11"/>
      <c r="Q328" s="21" t="str">
        <f>VLOOKUP(K328,TONG_SL!$A:$D,3,0)</f>
        <v>Túi</v>
      </c>
      <c r="R328" s="1">
        <v>2</v>
      </c>
      <c r="S328" s="220"/>
      <c r="T328" s="220">
        <f>VLOOKUP(VLOOKUP(G328,Ma_KH!$A:$R,18,0)&amp;K328,Gia_MB!$A:$F,6,0)</f>
        <v>74250</v>
      </c>
      <c r="U328" s="221">
        <f t="shared" si="76"/>
        <v>148500</v>
      </c>
      <c r="V328" s="220"/>
      <c r="W328" s="222">
        <f t="shared" si="77"/>
        <v>0</v>
      </c>
      <c r="X328" s="223" t="str">
        <f t="shared" si="78"/>
        <v>8</v>
      </c>
      <c r="Y328" s="220"/>
      <c r="Z328" s="221">
        <f t="shared" si="79"/>
        <v>11880</v>
      </c>
      <c r="AA328" s="5">
        <f>VLOOKUP(G328,Ma_KH!$A:$R,14,0)</f>
        <v>51</v>
      </c>
    </row>
    <row r="329" spans="1:27" s="5" customFormat="1" hidden="1" x14ac:dyDescent="0.25">
      <c r="A329" s="234">
        <v>45993</v>
      </c>
      <c r="B329" s="235">
        <v>80229</v>
      </c>
      <c r="C329" s="236" t="s">
        <v>7767</v>
      </c>
      <c r="D329" s="340">
        <v>45997</v>
      </c>
      <c r="E329" s="238"/>
      <c r="F329" s="236"/>
      <c r="G329" s="32" t="s">
        <v>5261</v>
      </c>
      <c r="H329" s="238"/>
      <c r="I329" s="239" t="s">
        <v>5261</v>
      </c>
      <c r="J329" s="240" t="s">
        <v>1790</v>
      </c>
      <c r="K329" s="240" t="s">
        <v>48</v>
      </c>
      <c r="L329" s="21" t="str">
        <f>VLOOKUP($K329,TONG_SL!$A:$D,2,0)</f>
        <v>Mọc Nấm Hương 250g</v>
      </c>
      <c r="M329" s="11"/>
      <c r="N329" s="21" t="str">
        <f t="shared" si="75"/>
        <v>K-C6</v>
      </c>
      <c r="O329" s="11"/>
      <c r="P329" s="11"/>
      <c r="Q329" s="21" t="str">
        <f>VLOOKUP(K329,TONG_SL!$A:$D,3,0)</f>
        <v>Túi</v>
      </c>
      <c r="R329" s="1">
        <v>2</v>
      </c>
      <c r="S329" s="220"/>
      <c r="T329" s="220">
        <f>VLOOKUP(VLOOKUP(G329,Ma_KH!$A:$R,18,0)&amp;K329,Gia_MB!$A:$F,6,0)</f>
        <v>46000</v>
      </c>
      <c r="U329" s="221">
        <f t="shared" si="76"/>
        <v>92000</v>
      </c>
      <c r="V329" s="220"/>
      <c r="W329" s="222">
        <f t="shared" si="77"/>
        <v>0</v>
      </c>
      <c r="X329" s="223" t="str">
        <f t="shared" si="78"/>
        <v>8</v>
      </c>
      <c r="Y329" s="220"/>
      <c r="Z329" s="221">
        <f t="shared" si="79"/>
        <v>7360</v>
      </c>
      <c r="AA329" s="5">
        <f>VLOOKUP(G329,Ma_KH!$A:$R,14,0)</f>
        <v>51</v>
      </c>
    </row>
    <row r="330" spans="1:27" s="5" customFormat="1" hidden="1" x14ac:dyDescent="0.25">
      <c r="A330" s="234">
        <v>45993</v>
      </c>
      <c r="B330" s="235">
        <v>80229</v>
      </c>
      <c r="C330" s="236" t="s">
        <v>7767</v>
      </c>
      <c r="D330" s="340">
        <v>45997</v>
      </c>
      <c r="E330" s="238"/>
      <c r="F330" s="236"/>
      <c r="G330" s="32" t="s">
        <v>5261</v>
      </c>
      <c r="H330" s="238"/>
      <c r="I330" s="239" t="s">
        <v>5261</v>
      </c>
      <c r="J330" s="240" t="s">
        <v>1790</v>
      </c>
      <c r="K330" s="240" t="s">
        <v>32</v>
      </c>
      <c r="L330" s="21" t="str">
        <f>VLOOKUP($K330,TONG_SL!$A:$D,2,0)</f>
        <v>Giò Tai Lưỡi Xào 250g</v>
      </c>
      <c r="M330" s="11"/>
      <c r="N330" s="21" t="str">
        <f t="shared" si="75"/>
        <v>K-C6</v>
      </c>
      <c r="O330" s="11"/>
      <c r="P330" s="11"/>
      <c r="Q330" s="21" t="str">
        <f>VLOOKUP(K330,TONG_SL!$A:$D,3,0)</f>
        <v>Túi</v>
      </c>
      <c r="R330" s="1">
        <v>2</v>
      </c>
      <c r="S330" s="220"/>
      <c r="T330" s="220">
        <f>VLOOKUP(VLOOKUP(G330,Ma_KH!$A:$R,18,0)&amp;K330,Gia_MB!$A:$F,6,0)</f>
        <v>50182</v>
      </c>
      <c r="U330" s="221">
        <f t="shared" si="76"/>
        <v>100364</v>
      </c>
      <c r="V330" s="220"/>
      <c r="W330" s="222">
        <f t="shared" si="77"/>
        <v>0</v>
      </c>
      <c r="X330" s="223" t="str">
        <f t="shared" si="78"/>
        <v>8</v>
      </c>
      <c r="Y330" s="220"/>
      <c r="Z330" s="221">
        <f t="shared" si="79"/>
        <v>8029.12</v>
      </c>
      <c r="AA330" s="5">
        <f>VLOOKUP(G330,Ma_KH!$A:$R,14,0)</f>
        <v>51</v>
      </c>
    </row>
    <row r="331" spans="1:27" s="5" customFormat="1" hidden="1" x14ac:dyDescent="0.25">
      <c r="A331" s="234">
        <v>45993</v>
      </c>
      <c r="B331" s="235">
        <v>80229</v>
      </c>
      <c r="C331" s="236" t="s">
        <v>7767</v>
      </c>
      <c r="D331" s="340">
        <v>45997</v>
      </c>
      <c r="E331" s="238"/>
      <c r="F331" s="236"/>
      <c r="G331" s="32" t="s">
        <v>5261</v>
      </c>
      <c r="H331" s="238"/>
      <c r="I331" s="239" t="s">
        <v>5261</v>
      </c>
      <c r="J331" s="240" t="s">
        <v>1790</v>
      </c>
      <c r="K331" s="240" t="s">
        <v>34</v>
      </c>
      <c r="L331" s="21" t="str">
        <f>VLOOKUP($K331,TONG_SL!$A:$D,2,0)</f>
        <v>Tai heo muối 200g</v>
      </c>
      <c r="M331" s="11"/>
      <c r="N331" s="21" t="str">
        <f t="shared" si="75"/>
        <v>K-C6</v>
      </c>
      <c r="O331" s="11"/>
      <c r="P331" s="11"/>
      <c r="Q331" s="21" t="str">
        <f>VLOOKUP(K331,TONG_SL!$A:$D,3,0)</f>
        <v>Túi</v>
      </c>
      <c r="R331" s="1">
        <v>2</v>
      </c>
      <c r="S331" s="220"/>
      <c r="T331" s="220">
        <f>VLOOKUP(VLOOKUP(G331,Ma_KH!$A:$R,18,0)&amp;K331,Gia_MB!$A:$F,6,0)</f>
        <v>55595</v>
      </c>
      <c r="U331" s="221">
        <f t="shared" si="76"/>
        <v>111190</v>
      </c>
      <c r="V331" s="220"/>
      <c r="W331" s="222">
        <f t="shared" si="77"/>
        <v>0</v>
      </c>
      <c r="X331" s="223" t="str">
        <f t="shared" si="78"/>
        <v>8</v>
      </c>
      <c r="Y331" s="220"/>
      <c r="Z331" s="221">
        <f t="shared" si="79"/>
        <v>8895.2000000000007</v>
      </c>
      <c r="AA331" s="5">
        <f>VLOOKUP(G331,Ma_KH!$A:$R,14,0)</f>
        <v>51</v>
      </c>
    </row>
    <row r="332" spans="1:27" s="5" customFormat="1" hidden="1" x14ac:dyDescent="0.25">
      <c r="A332" s="234">
        <v>45993</v>
      </c>
      <c r="B332" s="235">
        <v>80229</v>
      </c>
      <c r="C332" s="236" t="s">
        <v>7767</v>
      </c>
      <c r="D332" s="340">
        <v>45997</v>
      </c>
      <c r="E332" s="238"/>
      <c r="F332" s="236"/>
      <c r="G332" s="32" t="s">
        <v>5261</v>
      </c>
      <c r="H332" s="238"/>
      <c r="I332" s="239" t="s">
        <v>5261</v>
      </c>
      <c r="J332" s="240" t="s">
        <v>1790</v>
      </c>
      <c r="K332" s="240" t="s">
        <v>563</v>
      </c>
      <c r="L332" s="21" t="str">
        <f>VLOOKUP($K332,TONG_SL!$A:$D,2,0)</f>
        <v>Chân gà sả tắc 150g</v>
      </c>
      <c r="M332" s="11"/>
      <c r="N332" s="21" t="str">
        <f t="shared" si="75"/>
        <v>K-C6</v>
      </c>
      <c r="O332" s="11"/>
      <c r="P332" s="11"/>
      <c r="Q332" s="21" t="str">
        <f>VLOOKUP(K332,TONG_SL!$A:$D,3,0)</f>
        <v>Túi</v>
      </c>
      <c r="R332" s="1">
        <v>2</v>
      </c>
      <c r="S332" s="220"/>
      <c r="T332" s="220">
        <f>VLOOKUP(VLOOKUP(G332,Ma_KH!$A:$R,18,0)&amp;K332,Gia_MB!$A:$F,6,0)</f>
        <v>20250</v>
      </c>
      <c r="U332" s="221">
        <f t="shared" si="76"/>
        <v>40500</v>
      </c>
      <c r="V332" s="220"/>
      <c r="W332" s="222">
        <f t="shared" si="77"/>
        <v>0</v>
      </c>
      <c r="X332" s="223" t="str">
        <f t="shared" si="78"/>
        <v>8</v>
      </c>
      <c r="Y332" s="220"/>
      <c r="Z332" s="221">
        <f t="shared" si="79"/>
        <v>3240</v>
      </c>
      <c r="AA332" s="5">
        <f>VLOOKUP(G332,Ma_KH!$A:$R,14,0)</f>
        <v>51</v>
      </c>
    </row>
    <row r="333" spans="1:27" s="5" customFormat="1" hidden="1" x14ac:dyDescent="0.25">
      <c r="A333" s="234">
        <v>45993</v>
      </c>
      <c r="B333" s="235">
        <v>80229</v>
      </c>
      <c r="C333" s="236" t="s">
        <v>7767</v>
      </c>
      <c r="D333" s="340">
        <v>45997</v>
      </c>
      <c r="E333" s="238"/>
      <c r="F333" s="236"/>
      <c r="G333" s="32" t="s">
        <v>5261</v>
      </c>
      <c r="H333" s="238"/>
      <c r="I333" s="239" t="s">
        <v>5261</v>
      </c>
      <c r="J333" s="240" t="s">
        <v>1790</v>
      </c>
      <c r="K333" s="240" t="s">
        <v>565</v>
      </c>
      <c r="L333" s="21" t="str">
        <f>VLOOKUP($K333,TONG_SL!$A:$D,2,0)</f>
        <v>Tai heo sốt thái 150g</v>
      </c>
      <c r="M333" s="11"/>
      <c r="N333" s="21" t="str">
        <f t="shared" si="75"/>
        <v>K-C6</v>
      </c>
      <c r="O333" s="11"/>
      <c r="P333" s="11"/>
      <c r="Q333" s="21" t="str">
        <f>VLOOKUP(K333,TONG_SL!$A:$D,3,0)</f>
        <v>Túi</v>
      </c>
      <c r="R333" s="1">
        <v>2</v>
      </c>
      <c r="S333" s="220"/>
      <c r="T333" s="220">
        <f>VLOOKUP(VLOOKUP(G333,Ma_KH!$A:$R,18,0)&amp;K333,Gia_MB!$A:$F,6,0)</f>
        <v>19500</v>
      </c>
      <c r="U333" s="221">
        <f t="shared" si="76"/>
        <v>39000</v>
      </c>
      <c r="V333" s="220"/>
      <c r="W333" s="222">
        <f t="shared" si="77"/>
        <v>0</v>
      </c>
      <c r="X333" s="223" t="str">
        <f t="shared" si="78"/>
        <v>8</v>
      </c>
      <c r="Y333" s="220"/>
      <c r="Z333" s="221">
        <f t="shared" si="79"/>
        <v>3120</v>
      </c>
      <c r="AA333" s="5">
        <f>VLOOKUP(G333,Ma_KH!$A:$R,14,0)</f>
        <v>51</v>
      </c>
    </row>
    <row r="334" spans="1:27" s="5" customFormat="1" hidden="1" x14ac:dyDescent="0.25">
      <c r="A334" s="234">
        <v>45993</v>
      </c>
      <c r="B334" s="235">
        <v>2369922</v>
      </c>
      <c r="C334" s="236" t="s">
        <v>7767</v>
      </c>
      <c r="D334" s="340">
        <v>45997</v>
      </c>
      <c r="E334" s="238"/>
      <c r="F334" s="236"/>
      <c r="G334" s="32" t="s">
        <v>7200</v>
      </c>
      <c r="H334" s="238"/>
      <c r="I334" s="239" t="s">
        <v>7200</v>
      </c>
      <c r="J334" s="240" t="s">
        <v>1790</v>
      </c>
      <c r="K334" s="240" t="s">
        <v>30</v>
      </c>
      <c r="L334" s="21" t="str">
        <f>VLOOKUP($K334,TONG_SL!$A:$D,2,0)</f>
        <v>Gà muối 500g</v>
      </c>
      <c r="M334" s="11"/>
      <c r="N334" s="21" t="str">
        <f t="shared" si="75"/>
        <v>K-C6</v>
      </c>
      <c r="O334" s="11"/>
      <c r="P334" s="11"/>
      <c r="Q334" s="21" t="str">
        <f>VLOOKUP(K334,TONG_SL!$A:$D,3,0)</f>
        <v>Túi</v>
      </c>
      <c r="R334" s="1">
        <v>3</v>
      </c>
      <c r="S334" s="220"/>
      <c r="T334" s="220" t="e">
        <f>VLOOKUP(VLOOKUP(G334,Ma_KH!$A:$R,18,0)&amp;K334,Gia_MB!$A:$F,6,0)</f>
        <v>#N/A</v>
      </c>
      <c r="U334" s="221" t="e">
        <f t="shared" si="76"/>
        <v>#N/A</v>
      </c>
      <c r="V334" s="220"/>
      <c r="W334" s="222" t="e">
        <f t="shared" si="77"/>
        <v>#N/A</v>
      </c>
      <c r="X334" s="223" t="str">
        <f t="shared" si="78"/>
        <v>8</v>
      </c>
      <c r="Y334" s="220"/>
      <c r="Z334" s="221" t="e">
        <f t="shared" si="79"/>
        <v>#N/A</v>
      </c>
      <c r="AA334" s="5">
        <f>VLOOKUP(G334,Ma_KH!$A:$R,14,0)</f>
        <v>1</v>
      </c>
    </row>
    <row r="335" spans="1:27" s="5" customFormat="1" hidden="1" x14ac:dyDescent="0.25">
      <c r="A335" s="234">
        <v>45993</v>
      </c>
      <c r="B335" s="235">
        <v>2369922</v>
      </c>
      <c r="C335" s="236" t="s">
        <v>7767</v>
      </c>
      <c r="D335" s="340">
        <v>45997</v>
      </c>
      <c r="E335" s="238"/>
      <c r="F335" s="236"/>
      <c r="G335" s="32" t="s">
        <v>7200</v>
      </c>
      <c r="H335" s="238"/>
      <c r="I335" s="239" t="s">
        <v>7200</v>
      </c>
      <c r="J335" s="240" t="s">
        <v>1790</v>
      </c>
      <c r="K335" s="240" t="s">
        <v>27</v>
      </c>
      <c r="L335" s="21" t="str">
        <f>VLOOKUP($K335,TONG_SL!$A:$D,2,0)</f>
        <v>Chân giò heo muối 300g</v>
      </c>
      <c r="M335" s="11"/>
      <c r="N335" s="21" t="str">
        <f t="shared" si="75"/>
        <v>K-C6</v>
      </c>
      <c r="O335" s="11"/>
      <c r="P335" s="11"/>
      <c r="Q335" s="21" t="str">
        <f>VLOOKUP(K335,TONG_SL!$A:$D,3,0)</f>
        <v>Túi</v>
      </c>
      <c r="R335" s="1">
        <v>3</v>
      </c>
      <c r="S335" s="220"/>
      <c r="T335" s="220" t="e">
        <f>VLOOKUP(VLOOKUP(G335,Ma_KH!$A:$R,18,0)&amp;K335,Gia_MB!$A:$F,6,0)</f>
        <v>#N/A</v>
      </c>
      <c r="U335" s="221" t="e">
        <f t="shared" si="76"/>
        <v>#N/A</v>
      </c>
      <c r="V335" s="220"/>
      <c r="W335" s="222" t="e">
        <f t="shared" si="77"/>
        <v>#N/A</v>
      </c>
      <c r="X335" s="223" t="str">
        <f t="shared" si="78"/>
        <v>8</v>
      </c>
      <c r="Y335" s="220"/>
      <c r="Z335" s="221" t="e">
        <f t="shared" si="79"/>
        <v>#N/A</v>
      </c>
      <c r="AA335" s="5">
        <f>VLOOKUP(G335,Ma_KH!$A:$R,14,0)</f>
        <v>1</v>
      </c>
    </row>
    <row r="336" spans="1:27" s="5" customFormat="1" hidden="1" x14ac:dyDescent="0.25">
      <c r="A336" s="234">
        <v>45993</v>
      </c>
      <c r="B336" s="235">
        <v>2369922</v>
      </c>
      <c r="C336" s="236" t="s">
        <v>7767</v>
      </c>
      <c r="D336" s="340">
        <v>45997</v>
      </c>
      <c r="E336" s="238"/>
      <c r="F336" s="236"/>
      <c r="G336" s="32" t="s">
        <v>7200</v>
      </c>
      <c r="H336" s="238"/>
      <c r="I336" s="239" t="s">
        <v>7200</v>
      </c>
      <c r="J336" s="240" t="s">
        <v>1790</v>
      </c>
      <c r="K336" s="240" t="s">
        <v>32</v>
      </c>
      <c r="L336" s="21" t="str">
        <f>VLOOKUP($K336,TONG_SL!$A:$D,2,0)</f>
        <v>Giò Tai Lưỡi Xào 250g</v>
      </c>
      <c r="M336" s="11"/>
      <c r="N336" s="21" t="str">
        <f t="shared" si="75"/>
        <v>K-C6</v>
      </c>
      <c r="O336" s="11"/>
      <c r="P336" s="11"/>
      <c r="Q336" s="21" t="str">
        <f>VLOOKUP(K336,TONG_SL!$A:$D,3,0)</f>
        <v>Túi</v>
      </c>
      <c r="R336" s="1">
        <v>3</v>
      </c>
      <c r="S336" s="220"/>
      <c r="T336" s="220" t="e">
        <f>VLOOKUP(VLOOKUP(G336,Ma_KH!$A:$R,18,0)&amp;K336,Gia_MB!$A:$F,6,0)</f>
        <v>#N/A</v>
      </c>
      <c r="U336" s="221" t="e">
        <f t="shared" si="76"/>
        <v>#N/A</v>
      </c>
      <c r="V336" s="220"/>
      <c r="W336" s="222" t="e">
        <f t="shared" si="77"/>
        <v>#N/A</v>
      </c>
      <c r="X336" s="223" t="str">
        <f t="shared" si="78"/>
        <v>8</v>
      </c>
      <c r="Y336" s="220"/>
      <c r="Z336" s="221" t="e">
        <f t="shared" si="79"/>
        <v>#N/A</v>
      </c>
      <c r="AA336" s="5">
        <f>VLOOKUP(G336,Ma_KH!$A:$R,14,0)</f>
        <v>1</v>
      </c>
    </row>
    <row r="337" spans="1:27" s="5" customFormat="1" hidden="1" x14ac:dyDescent="0.25">
      <c r="A337" s="234">
        <v>45993</v>
      </c>
      <c r="B337" s="235">
        <v>2369922</v>
      </c>
      <c r="C337" s="236" t="s">
        <v>7767</v>
      </c>
      <c r="D337" s="340">
        <v>45997</v>
      </c>
      <c r="E337" s="238"/>
      <c r="F337" s="236"/>
      <c r="G337" s="32" t="s">
        <v>7200</v>
      </c>
      <c r="H337" s="238"/>
      <c r="I337" s="239" t="s">
        <v>7200</v>
      </c>
      <c r="J337" s="240" t="s">
        <v>1790</v>
      </c>
      <c r="K337" s="240" t="s">
        <v>34</v>
      </c>
      <c r="L337" s="21" t="str">
        <f>VLOOKUP($K337,TONG_SL!$A:$D,2,0)</f>
        <v>Tai heo muối 200g</v>
      </c>
      <c r="M337" s="11"/>
      <c r="N337" s="21" t="str">
        <f t="shared" si="75"/>
        <v>K-C6</v>
      </c>
      <c r="O337" s="11"/>
      <c r="P337" s="11"/>
      <c r="Q337" s="21" t="str">
        <f>VLOOKUP(K337,TONG_SL!$A:$D,3,0)</f>
        <v>Túi</v>
      </c>
      <c r="R337" s="1">
        <v>3</v>
      </c>
      <c r="S337" s="220"/>
      <c r="T337" s="220" t="e">
        <f>VLOOKUP(VLOOKUP(G337,Ma_KH!$A:$R,18,0)&amp;K337,Gia_MB!$A:$F,6,0)</f>
        <v>#N/A</v>
      </c>
      <c r="U337" s="221" t="e">
        <f t="shared" si="76"/>
        <v>#N/A</v>
      </c>
      <c r="V337" s="220"/>
      <c r="W337" s="222" t="e">
        <f t="shared" si="77"/>
        <v>#N/A</v>
      </c>
      <c r="X337" s="223" t="str">
        <f t="shared" si="78"/>
        <v>8</v>
      </c>
      <c r="Y337" s="220"/>
      <c r="Z337" s="221" t="e">
        <f t="shared" si="79"/>
        <v>#N/A</v>
      </c>
      <c r="AA337" s="5">
        <f>VLOOKUP(G337,Ma_KH!$A:$R,14,0)</f>
        <v>1</v>
      </c>
    </row>
    <row r="338" spans="1:27" s="5" customFormat="1" hidden="1" x14ac:dyDescent="0.25">
      <c r="A338" s="234">
        <v>45993</v>
      </c>
      <c r="B338" s="235">
        <v>80230</v>
      </c>
      <c r="C338" s="236" t="s">
        <v>7767</v>
      </c>
      <c r="D338" s="340">
        <v>45997</v>
      </c>
      <c r="E338" s="238"/>
      <c r="F338" s="236"/>
      <c r="G338" s="32" t="s">
        <v>5091</v>
      </c>
      <c r="H338" s="238"/>
      <c r="I338" s="239" t="s">
        <v>5091</v>
      </c>
      <c r="J338" s="240" t="s">
        <v>1790</v>
      </c>
      <c r="K338" s="240" t="s">
        <v>27</v>
      </c>
      <c r="L338" s="21" t="str">
        <f>VLOOKUP($K338,TONG_SL!$A:$D,2,0)</f>
        <v>Chân giò heo muối 300g</v>
      </c>
      <c r="M338" s="11"/>
      <c r="N338" s="21" t="str">
        <f t="shared" si="75"/>
        <v>K-C6</v>
      </c>
      <c r="O338" s="11"/>
      <c r="P338" s="11"/>
      <c r="Q338" s="21" t="str">
        <f>VLOOKUP(K338,TONG_SL!$A:$D,3,0)</f>
        <v>Túi</v>
      </c>
      <c r="R338" s="1">
        <v>10</v>
      </c>
      <c r="S338" s="220"/>
      <c r="T338" s="220">
        <f>VLOOKUP(VLOOKUP(G338,Ma_KH!$A:$R,18,0)&amp;K338,Gia_MB!$A:$F,6,0)</f>
        <v>73431</v>
      </c>
      <c r="U338" s="221">
        <f t="shared" si="76"/>
        <v>734310</v>
      </c>
      <c r="V338" s="220"/>
      <c r="W338" s="222">
        <f t="shared" si="77"/>
        <v>0</v>
      </c>
      <c r="X338" s="223" t="str">
        <f t="shared" si="78"/>
        <v>8</v>
      </c>
      <c r="Y338" s="220"/>
      <c r="Z338" s="221">
        <f t="shared" si="79"/>
        <v>58744.800000000003</v>
      </c>
      <c r="AA338" s="5">
        <f>VLOOKUP(G338,Ma_KH!$A:$R,14,0)</f>
        <v>51</v>
      </c>
    </row>
    <row r="339" spans="1:27" s="5" customFormat="1" hidden="1" x14ac:dyDescent="0.25">
      <c r="A339" s="234">
        <v>45993</v>
      </c>
      <c r="B339" s="235">
        <v>80230</v>
      </c>
      <c r="C339" s="236" t="s">
        <v>7767</v>
      </c>
      <c r="D339" s="340">
        <v>45997</v>
      </c>
      <c r="E339" s="238"/>
      <c r="F339" s="236"/>
      <c r="G339" s="32" t="s">
        <v>5091</v>
      </c>
      <c r="H339" s="238"/>
      <c r="I339" s="239" t="s">
        <v>5091</v>
      </c>
      <c r="J339" s="240" t="s">
        <v>1790</v>
      </c>
      <c r="K339" s="240" t="s">
        <v>551</v>
      </c>
      <c r="L339" s="21" t="str">
        <f>VLOOKUP($K339,TONG_SL!$A:$D,2,0)</f>
        <v>Chân giò heo muối 100g</v>
      </c>
      <c r="M339" s="11"/>
      <c r="N339" s="21" t="str">
        <f t="shared" si="75"/>
        <v>K-C6</v>
      </c>
      <c r="O339" s="11"/>
      <c r="P339" s="11"/>
      <c r="Q339" s="21" t="str">
        <f>VLOOKUP(K339,TONG_SL!$A:$D,3,0)</f>
        <v>Gói</v>
      </c>
      <c r="R339" s="1">
        <v>5</v>
      </c>
      <c r="S339" s="220"/>
      <c r="T339" s="220">
        <f>VLOOKUP(VLOOKUP(G339,Ma_KH!$A:$R,18,0)&amp;K339,Gia_MB!$A:$F,6,0)</f>
        <v>24549</v>
      </c>
      <c r="U339" s="221">
        <f t="shared" si="76"/>
        <v>122745</v>
      </c>
      <c r="V339" s="220"/>
      <c r="W339" s="222">
        <f t="shared" si="77"/>
        <v>0</v>
      </c>
      <c r="X339" s="223" t="str">
        <f t="shared" si="78"/>
        <v>8</v>
      </c>
      <c r="Y339" s="220"/>
      <c r="Z339" s="221">
        <f t="shared" si="79"/>
        <v>9819.6</v>
      </c>
      <c r="AA339" s="5">
        <f>VLOOKUP(G339,Ma_KH!$A:$R,14,0)</f>
        <v>51</v>
      </c>
    </row>
    <row r="340" spans="1:27" s="5" customFormat="1" hidden="1" x14ac:dyDescent="0.25">
      <c r="A340" s="234">
        <v>45993</v>
      </c>
      <c r="B340" s="235">
        <v>80230</v>
      </c>
      <c r="C340" s="236" t="s">
        <v>7767</v>
      </c>
      <c r="D340" s="340">
        <v>45997</v>
      </c>
      <c r="E340" s="238"/>
      <c r="F340" s="236"/>
      <c r="G340" s="32" t="s">
        <v>5091</v>
      </c>
      <c r="H340" s="238"/>
      <c r="I340" s="239" t="s">
        <v>5091</v>
      </c>
      <c r="J340" s="240" t="s">
        <v>1790</v>
      </c>
      <c r="K340" s="240" t="s">
        <v>542</v>
      </c>
      <c r="L340" s="21" t="str">
        <f>VLOOKUP($K340,TONG_SL!$A:$D,2,0)</f>
        <v>Chân giò heo muối 500g</v>
      </c>
      <c r="M340" s="11"/>
      <c r="N340" s="21" t="str">
        <f t="shared" si="75"/>
        <v>K-C6</v>
      </c>
      <c r="O340" s="11"/>
      <c r="P340" s="11"/>
      <c r="Q340" s="21" t="str">
        <f>VLOOKUP(K340,TONG_SL!$A:$D,3,0)</f>
        <v>Túi</v>
      </c>
      <c r="R340" s="1">
        <v>3</v>
      </c>
      <c r="S340" s="220"/>
      <c r="T340" s="220">
        <f>VLOOKUP(VLOOKUP(G340,Ma_KH!$A:$R,18,0)&amp;K340,Gia_MB!$A:$F,6,0)</f>
        <v>119066</v>
      </c>
      <c r="U340" s="221">
        <f t="shared" si="76"/>
        <v>357198</v>
      </c>
      <c r="V340" s="220"/>
      <c r="W340" s="222">
        <f t="shared" si="77"/>
        <v>0</v>
      </c>
      <c r="X340" s="223" t="str">
        <f t="shared" si="78"/>
        <v>8</v>
      </c>
      <c r="Y340" s="220"/>
      <c r="Z340" s="221">
        <f t="shared" si="79"/>
        <v>28575.84</v>
      </c>
      <c r="AA340" s="5">
        <f>VLOOKUP(G340,Ma_KH!$A:$R,14,0)</f>
        <v>51</v>
      </c>
    </row>
    <row r="341" spans="1:27" s="5" customFormat="1" hidden="1" x14ac:dyDescent="0.25">
      <c r="A341" s="234">
        <v>45993</v>
      </c>
      <c r="B341" s="235">
        <v>80230</v>
      </c>
      <c r="C341" s="236" t="s">
        <v>7767</v>
      </c>
      <c r="D341" s="340">
        <v>45997</v>
      </c>
      <c r="E341" s="238"/>
      <c r="F341" s="236"/>
      <c r="G341" s="32" t="s">
        <v>5091</v>
      </c>
      <c r="H341" s="238"/>
      <c r="I341" s="239" t="s">
        <v>5091</v>
      </c>
      <c r="J341" s="240" t="s">
        <v>1790</v>
      </c>
      <c r="K341" s="240" t="s">
        <v>52</v>
      </c>
      <c r="L341" s="21" t="str">
        <f>VLOOKUP($K341,TONG_SL!$A:$D,2,0)</f>
        <v>Gà xì dầu 500g</v>
      </c>
      <c r="M341" s="11"/>
      <c r="N341" s="21" t="str">
        <f t="shared" si="75"/>
        <v>K-C6</v>
      </c>
      <c r="O341" s="11"/>
      <c r="P341" s="11"/>
      <c r="Q341" s="21" t="str">
        <f>VLOOKUP(K341,TONG_SL!$A:$D,3,0)</f>
        <v>Túi</v>
      </c>
      <c r="R341" s="1">
        <v>3</v>
      </c>
      <c r="S341" s="220"/>
      <c r="T341" s="220">
        <f>VLOOKUP(VLOOKUP(G341,Ma_KH!$A:$R,18,0)&amp;K341,Gia_MB!$A:$F,6,0)</f>
        <v>111606</v>
      </c>
      <c r="U341" s="221">
        <f t="shared" si="76"/>
        <v>334818</v>
      </c>
      <c r="V341" s="220"/>
      <c r="W341" s="222">
        <f t="shared" si="77"/>
        <v>0</v>
      </c>
      <c r="X341" s="223" t="str">
        <f t="shared" si="78"/>
        <v>8</v>
      </c>
      <c r="Y341" s="220"/>
      <c r="Z341" s="221">
        <f t="shared" si="79"/>
        <v>26785.440000000002</v>
      </c>
      <c r="AA341" s="5">
        <f>VLOOKUP(G341,Ma_KH!$A:$R,14,0)</f>
        <v>51</v>
      </c>
    </row>
    <row r="342" spans="1:27" s="5" customFormat="1" hidden="1" x14ac:dyDescent="0.25">
      <c r="A342" s="234">
        <v>45993</v>
      </c>
      <c r="B342" s="235">
        <v>80230</v>
      </c>
      <c r="C342" s="236" t="s">
        <v>7767</v>
      </c>
      <c r="D342" s="340">
        <v>45997</v>
      </c>
      <c r="E342" s="238"/>
      <c r="F342" s="236"/>
      <c r="G342" s="32" t="s">
        <v>5091</v>
      </c>
      <c r="H342" s="238"/>
      <c r="I342" s="239" t="s">
        <v>5091</v>
      </c>
      <c r="J342" s="240" t="s">
        <v>1790</v>
      </c>
      <c r="K342" s="240" t="s">
        <v>32</v>
      </c>
      <c r="L342" s="21" t="str">
        <f>VLOOKUP($K342,TONG_SL!$A:$D,2,0)</f>
        <v>Giò Tai Lưỡi Xào 250g</v>
      </c>
      <c r="M342" s="11"/>
      <c r="N342" s="21" t="str">
        <f t="shared" si="75"/>
        <v>K-C6</v>
      </c>
      <c r="O342" s="11"/>
      <c r="P342" s="11"/>
      <c r="Q342" s="21" t="str">
        <f>VLOOKUP(K342,TONG_SL!$A:$D,3,0)</f>
        <v>Túi</v>
      </c>
      <c r="R342" s="1">
        <v>5</v>
      </c>
      <c r="S342" s="220"/>
      <c r="T342" s="220">
        <f>VLOOKUP(VLOOKUP(G342,Ma_KH!$A:$R,18,0)&amp;K342,Gia_MB!$A:$F,6,0)</f>
        <v>50182</v>
      </c>
      <c r="U342" s="221">
        <f t="shared" si="76"/>
        <v>250910</v>
      </c>
      <c r="V342" s="220"/>
      <c r="W342" s="222">
        <f t="shared" si="77"/>
        <v>0</v>
      </c>
      <c r="X342" s="223" t="str">
        <f t="shared" si="78"/>
        <v>8</v>
      </c>
      <c r="Y342" s="220"/>
      <c r="Z342" s="221">
        <f t="shared" si="79"/>
        <v>20072.8</v>
      </c>
      <c r="AA342" s="5">
        <f>VLOOKUP(G342,Ma_KH!$A:$R,14,0)</f>
        <v>51</v>
      </c>
    </row>
    <row r="343" spans="1:27" s="5" customFormat="1" hidden="1" x14ac:dyDescent="0.25">
      <c r="A343" s="234">
        <v>45993</v>
      </c>
      <c r="B343" s="235">
        <v>80230</v>
      </c>
      <c r="C343" s="236" t="s">
        <v>7767</v>
      </c>
      <c r="D343" s="340">
        <v>45997</v>
      </c>
      <c r="E343" s="238"/>
      <c r="F343" s="236"/>
      <c r="G343" s="32" t="s">
        <v>5091</v>
      </c>
      <c r="H343" s="238"/>
      <c r="I343" s="239" t="s">
        <v>5091</v>
      </c>
      <c r="J343" s="240" t="s">
        <v>1790</v>
      </c>
      <c r="K343" s="240" t="s">
        <v>34</v>
      </c>
      <c r="L343" s="21" t="str">
        <f>VLOOKUP($K343,TONG_SL!$A:$D,2,0)</f>
        <v>Tai heo muối 200g</v>
      </c>
      <c r="M343" s="11"/>
      <c r="N343" s="21" t="str">
        <f t="shared" si="75"/>
        <v>K-C6</v>
      </c>
      <c r="O343" s="11"/>
      <c r="P343" s="11"/>
      <c r="Q343" s="21" t="str">
        <f>VLOOKUP(K343,TONG_SL!$A:$D,3,0)</f>
        <v>Túi</v>
      </c>
      <c r="R343" s="1">
        <v>5</v>
      </c>
      <c r="S343" s="220"/>
      <c r="T343" s="220">
        <f>VLOOKUP(VLOOKUP(G343,Ma_KH!$A:$R,18,0)&amp;K343,Gia_MB!$A:$F,6,0)</f>
        <v>55595</v>
      </c>
      <c r="U343" s="221">
        <f t="shared" si="76"/>
        <v>277975</v>
      </c>
      <c r="V343" s="220"/>
      <c r="W343" s="222">
        <f t="shared" si="77"/>
        <v>0</v>
      </c>
      <c r="X343" s="223" t="str">
        <f t="shared" si="78"/>
        <v>8</v>
      </c>
      <c r="Y343" s="220"/>
      <c r="Z343" s="221">
        <f t="shared" si="79"/>
        <v>22238</v>
      </c>
      <c r="AA343" s="5">
        <f>VLOOKUP(G343,Ma_KH!$A:$R,14,0)</f>
        <v>51</v>
      </c>
    </row>
    <row r="344" spans="1:27" s="5" customFormat="1" hidden="1" x14ac:dyDescent="0.25">
      <c r="A344" s="234">
        <v>45993</v>
      </c>
      <c r="B344" s="235">
        <v>80230</v>
      </c>
      <c r="C344" s="236" t="s">
        <v>7767</v>
      </c>
      <c r="D344" s="340">
        <v>45997</v>
      </c>
      <c r="E344" s="238"/>
      <c r="F344" s="236"/>
      <c r="G344" s="32" t="s">
        <v>5091</v>
      </c>
      <c r="H344" s="238"/>
      <c r="I344" s="239" t="s">
        <v>5091</v>
      </c>
      <c r="J344" s="240" t="s">
        <v>1790</v>
      </c>
      <c r="K344" s="240" t="s">
        <v>37</v>
      </c>
      <c r="L344" s="21" t="str">
        <f>VLOOKUP($K344,TONG_SL!$A:$D,2,0)</f>
        <v>Chả cốm 300g</v>
      </c>
      <c r="M344" s="11"/>
      <c r="N344" s="21" t="str">
        <f t="shared" si="75"/>
        <v>K-C6</v>
      </c>
      <c r="O344" s="11"/>
      <c r="P344" s="11"/>
      <c r="Q344" s="21" t="str">
        <f>VLOOKUP(K344,TONG_SL!$A:$D,3,0)</f>
        <v>Túi</v>
      </c>
      <c r="R344" s="1">
        <v>3</v>
      </c>
      <c r="S344" s="220"/>
      <c r="T344" s="220">
        <f>VLOOKUP(VLOOKUP(G344,Ma_KH!$A:$R,18,0)&amp;K344,Gia_MB!$A:$F,6,0)</f>
        <v>74250</v>
      </c>
      <c r="U344" s="221">
        <f t="shared" si="76"/>
        <v>222750</v>
      </c>
      <c r="V344" s="220"/>
      <c r="W344" s="222">
        <f t="shared" si="77"/>
        <v>0</v>
      </c>
      <c r="X344" s="223" t="str">
        <f t="shared" si="78"/>
        <v>8</v>
      </c>
      <c r="Y344" s="220"/>
      <c r="Z344" s="221">
        <f t="shared" si="79"/>
        <v>17820</v>
      </c>
      <c r="AA344" s="5">
        <f>VLOOKUP(G344,Ma_KH!$A:$R,14,0)</f>
        <v>51</v>
      </c>
    </row>
    <row r="345" spans="1:27" s="5" customFormat="1" hidden="1" x14ac:dyDescent="0.25">
      <c r="A345" s="234">
        <v>45993</v>
      </c>
      <c r="B345" s="235">
        <v>80230</v>
      </c>
      <c r="C345" s="236" t="s">
        <v>7767</v>
      </c>
      <c r="D345" s="340">
        <v>45997</v>
      </c>
      <c r="E345" s="238"/>
      <c r="F345" s="236"/>
      <c r="G345" s="32" t="s">
        <v>5091</v>
      </c>
      <c r="H345" s="238"/>
      <c r="I345" s="239" t="s">
        <v>5091</v>
      </c>
      <c r="J345" s="240" t="s">
        <v>1790</v>
      </c>
      <c r="K345" s="240" t="s">
        <v>48</v>
      </c>
      <c r="L345" s="21" t="str">
        <f>VLOOKUP($K345,TONG_SL!$A:$D,2,0)</f>
        <v>Mọc Nấm Hương 250g</v>
      </c>
      <c r="M345" s="11"/>
      <c r="N345" s="21" t="str">
        <f t="shared" si="75"/>
        <v>K-C6</v>
      </c>
      <c r="O345" s="11"/>
      <c r="P345" s="11"/>
      <c r="Q345" s="21" t="str">
        <f>VLOOKUP(K345,TONG_SL!$A:$D,3,0)</f>
        <v>Túi</v>
      </c>
      <c r="R345" s="1">
        <v>3</v>
      </c>
      <c r="S345" s="220"/>
      <c r="T345" s="220">
        <f>VLOOKUP(VLOOKUP(G345,Ma_KH!$A:$R,18,0)&amp;K345,Gia_MB!$A:$F,6,0)</f>
        <v>46000</v>
      </c>
      <c r="U345" s="221">
        <f t="shared" si="76"/>
        <v>138000</v>
      </c>
      <c r="V345" s="220"/>
      <c r="W345" s="222">
        <f t="shared" si="77"/>
        <v>0</v>
      </c>
      <c r="X345" s="223" t="str">
        <f t="shared" si="78"/>
        <v>8</v>
      </c>
      <c r="Y345" s="220"/>
      <c r="Z345" s="221">
        <f t="shared" si="79"/>
        <v>11040</v>
      </c>
      <c r="AA345" s="5">
        <f>VLOOKUP(G345,Ma_KH!$A:$R,14,0)</f>
        <v>51</v>
      </c>
    </row>
    <row r="346" spans="1:27" s="5" customFormat="1" hidden="1" x14ac:dyDescent="0.25">
      <c r="A346" s="234">
        <v>45993</v>
      </c>
      <c r="B346" s="235">
        <v>80230</v>
      </c>
      <c r="C346" s="236" t="s">
        <v>7767</v>
      </c>
      <c r="D346" s="340">
        <v>45997</v>
      </c>
      <c r="E346" s="238"/>
      <c r="F346" s="236"/>
      <c r="G346" s="32" t="s">
        <v>5091</v>
      </c>
      <c r="H346" s="238"/>
      <c r="I346" s="239" t="s">
        <v>5091</v>
      </c>
      <c r="J346" s="240" t="s">
        <v>1790</v>
      </c>
      <c r="K346" s="240" t="s">
        <v>565</v>
      </c>
      <c r="L346" s="21" t="str">
        <f>VLOOKUP($K346,TONG_SL!$A:$D,2,0)</f>
        <v>Tai heo sốt thái 150g</v>
      </c>
      <c r="M346" s="11"/>
      <c r="N346" s="21" t="str">
        <f t="shared" si="75"/>
        <v>K-C6</v>
      </c>
      <c r="O346" s="11"/>
      <c r="P346" s="11"/>
      <c r="Q346" s="21" t="str">
        <f>VLOOKUP(K346,TONG_SL!$A:$D,3,0)</f>
        <v>Túi</v>
      </c>
      <c r="R346" s="1">
        <v>2</v>
      </c>
      <c r="S346" s="220"/>
      <c r="T346" s="220">
        <f>VLOOKUP(VLOOKUP(G346,Ma_KH!$A:$R,18,0)&amp;K346,Gia_MB!$A:$F,6,0)</f>
        <v>19500</v>
      </c>
      <c r="U346" s="221">
        <f t="shared" si="76"/>
        <v>39000</v>
      </c>
      <c r="V346" s="220"/>
      <c r="W346" s="222">
        <f t="shared" si="77"/>
        <v>0</v>
      </c>
      <c r="X346" s="223" t="str">
        <f t="shared" si="78"/>
        <v>8</v>
      </c>
      <c r="Y346" s="220"/>
      <c r="Z346" s="221">
        <f t="shared" si="79"/>
        <v>3120</v>
      </c>
      <c r="AA346" s="5">
        <f>VLOOKUP(G346,Ma_KH!$A:$R,14,0)</f>
        <v>51</v>
      </c>
    </row>
    <row r="347" spans="1:27" s="5" customFormat="1" hidden="1" x14ac:dyDescent="0.25">
      <c r="A347" s="234">
        <v>45993</v>
      </c>
      <c r="B347" s="235">
        <v>80227</v>
      </c>
      <c r="C347" s="236" t="s">
        <v>7767</v>
      </c>
      <c r="D347" s="340">
        <v>45997</v>
      </c>
      <c r="E347" s="238"/>
      <c r="F347" s="236"/>
      <c r="G347" s="32" t="s">
        <v>5181</v>
      </c>
      <c r="H347" s="238"/>
      <c r="I347" s="239" t="s">
        <v>5181</v>
      </c>
      <c r="J347" s="240" t="s">
        <v>1790</v>
      </c>
      <c r="K347" s="240" t="s">
        <v>30</v>
      </c>
      <c r="L347" s="21" t="str">
        <f>VLOOKUP($K347,TONG_SL!$A:$D,2,0)</f>
        <v>Gà muối 500g</v>
      </c>
      <c r="M347" s="11"/>
      <c r="N347" s="21" t="str">
        <f t="shared" si="75"/>
        <v>K-C6</v>
      </c>
      <c r="O347" s="11"/>
      <c r="P347" s="11"/>
      <c r="Q347" s="21" t="str">
        <f>VLOOKUP(K347,TONG_SL!$A:$D,3,0)</f>
        <v>Túi</v>
      </c>
      <c r="R347" s="1">
        <v>10</v>
      </c>
      <c r="S347" s="220"/>
      <c r="T347" s="220">
        <f>VLOOKUP(VLOOKUP(G347,Ma_KH!$A:$R,18,0)&amp;K347,Gia_MB!$A:$F,6,0)</f>
        <v>111058</v>
      </c>
      <c r="U347" s="221">
        <f t="shared" si="76"/>
        <v>1110580</v>
      </c>
      <c r="V347" s="220"/>
      <c r="W347" s="222">
        <f t="shared" si="77"/>
        <v>0</v>
      </c>
      <c r="X347" s="223" t="str">
        <f t="shared" si="78"/>
        <v>8</v>
      </c>
      <c r="Y347" s="220"/>
      <c r="Z347" s="221">
        <f t="shared" si="79"/>
        <v>88846.400000000009</v>
      </c>
      <c r="AA347" s="5">
        <f>VLOOKUP(G347,Ma_KH!$A:$R,14,0)</f>
        <v>51</v>
      </c>
    </row>
    <row r="348" spans="1:27" s="5" customFormat="1" hidden="1" x14ac:dyDescent="0.25">
      <c r="A348" s="234">
        <v>45993</v>
      </c>
      <c r="B348" s="235">
        <v>80227</v>
      </c>
      <c r="C348" s="236" t="s">
        <v>7767</v>
      </c>
      <c r="D348" s="340">
        <v>45997</v>
      </c>
      <c r="E348" s="238"/>
      <c r="F348" s="236"/>
      <c r="G348" s="32" t="s">
        <v>5181</v>
      </c>
      <c r="H348" s="238"/>
      <c r="I348" s="239" t="s">
        <v>5181</v>
      </c>
      <c r="J348" s="240" t="s">
        <v>1790</v>
      </c>
      <c r="K348" s="240" t="s">
        <v>52</v>
      </c>
      <c r="L348" s="21" t="str">
        <f>VLOOKUP($K348,TONG_SL!$A:$D,2,0)</f>
        <v>Gà xì dầu 500g</v>
      </c>
      <c r="M348" s="11"/>
      <c r="N348" s="21" t="str">
        <f t="shared" si="75"/>
        <v>K-C6</v>
      </c>
      <c r="O348" s="11"/>
      <c r="P348" s="11"/>
      <c r="Q348" s="21" t="str">
        <f>VLOOKUP(K348,TONG_SL!$A:$D,3,0)</f>
        <v>Túi</v>
      </c>
      <c r="R348" s="1">
        <v>3</v>
      </c>
      <c r="S348" s="220"/>
      <c r="T348" s="220">
        <f>VLOOKUP(VLOOKUP(G348,Ma_KH!$A:$R,18,0)&amp;K348,Gia_MB!$A:$F,6,0)</f>
        <v>111606</v>
      </c>
      <c r="U348" s="221">
        <f t="shared" si="76"/>
        <v>334818</v>
      </c>
      <c r="V348" s="220"/>
      <c r="W348" s="222">
        <f t="shared" si="77"/>
        <v>0</v>
      </c>
      <c r="X348" s="223" t="str">
        <f t="shared" si="78"/>
        <v>8</v>
      </c>
      <c r="Y348" s="220"/>
      <c r="Z348" s="221">
        <f t="shared" si="79"/>
        <v>26785.440000000002</v>
      </c>
      <c r="AA348" s="5">
        <f>VLOOKUP(G348,Ma_KH!$A:$R,14,0)</f>
        <v>51</v>
      </c>
    </row>
    <row r="349" spans="1:27" s="5" customFormat="1" hidden="1" x14ac:dyDescent="0.25">
      <c r="A349" s="234">
        <v>45993</v>
      </c>
      <c r="B349" s="235">
        <v>80227</v>
      </c>
      <c r="C349" s="236" t="s">
        <v>7767</v>
      </c>
      <c r="D349" s="340">
        <v>45997</v>
      </c>
      <c r="E349" s="238"/>
      <c r="F349" s="236"/>
      <c r="G349" s="32" t="s">
        <v>5181</v>
      </c>
      <c r="H349" s="238"/>
      <c r="I349" s="239" t="s">
        <v>5181</v>
      </c>
      <c r="J349" s="240" t="s">
        <v>1790</v>
      </c>
      <c r="K349" s="240" t="s">
        <v>542</v>
      </c>
      <c r="L349" s="21" t="str">
        <f>VLOOKUP($K349,TONG_SL!$A:$D,2,0)</f>
        <v>Chân giò heo muối 500g</v>
      </c>
      <c r="M349" s="11"/>
      <c r="N349" s="21" t="str">
        <f t="shared" si="75"/>
        <v>K-C6</v>
      </c>
      <c r="O349" s="11"/>
      <c r="P349" s="11"/>
      <c r="Q349" s="21" t="str">
        <f>VLOOKUP(K349,TONG_SL!$A:$D,3,0)</f>
        <v>Túi</v>
      </c>
      <c r="R349" s="1">
        <v>3</v>
      </c>
      <c r="S349" s="220"/>
      <c r="T349" s="220">
        <f>VLOOKUP(VLOOKUP(G349,Ma_KH!$A:$R,18,0)&amp;K349,Gia_MB!$A:$F,6,0)</f>
        <v>119066</v>
      </c>
      <c r="U349" s="221">
        <f t="shared" si="76"/>
        <v>357198</v>
      </c>
      <c r="V349" s="220"/>
      <c r="W349" s="222">
        <f t="shared" si="77"/>
        <v>0</v>
      </c>
      <c r="X349" s="223" t="str">
        <f t="shared" si="78"/>
        <v>8</v>
      </c>
      <c r="Y349" s="220"/>
      <c r="Z349" s="221">
        <f t="shared" si="79"/>
        <v>28575.84</v>
      </c>
      <c r="AA349" s="5">
        <f>VLOOKUP(G349,Ma_KH!$A:$R,14,0)</f>
        <v>51</v>
      </c>
    </row>
    <row r="350" spans="1:27" s="5" customFormat="1" hidden="1" x14ac:dyDescent="0.25">
      <c r="A350" s="234">
        <v>45993</v>
      </c>
      <c r="B350" s="235">
        <v>80227</v>
      </c>
      <c r="C350" s="236" t="s">
        <v>7767</v>
      </c>
      <c r="D350" s="340">
        <v>45997</v>
      </c>
      <c r="E350" s="238"/>
      <c r="F350" s="236"/>
      <c r="G350" s="32" t="s">
        <v>5181</v>
      </c>
      <c r="H350" s="238"/>
      <c r="I350" s="239" t="s">
        <v>5181</v>
      </c>
      <c r="J350" s="240" t="s">
        <v>1790</v>
      </c>
      <c r="K350" s="240" t="s">
        <v>27</v>
      </c>
      <c r="L350" s="21" t="str">
        <f>VLOOKUP($K350,TONG_SL!$A:$D,2,0)</f>
        <v>Chân giò heo muối 300g</v>
      </c>
      <c r="M350" s="11"/>
      <c r="N350" s="21" t="str">
        <f t="shared" si="75"/>
        <v>K-C6</v>
      </c>
      <c r="O350" s="11"/>
      <c r="P350" s="11"/>
      <c r="Q350" s="21" t="str">
        <f>VLOOKUP(K350,TONG_SL!$A:$D,3,0)</f>
        <v>Túi</v>
      </c>
      <c r="R350" s="1">
        <v>10</v>
      </c>
      <c r="S350" s="220"/>
      <c r="T350" s="220">
        <f>VLOOKUP(VLOOKUP(G350,Ma_KH!$A:$R,18,0)&amp;K350,Gia_MB!$A:$F,6,0)</f>
        <v>73431</v>
      </c>
      <c r="U350" s="221">
        <f t="shared" si="76"/>
        <v>734310</v>
      </c>
      <c r="V350" s="220"/>
      <c r="W350" s="222">
        <f t="shared" si="77"/>
        <v>0</v>
      </c>
      <c r="X350" s="223" t="str">
        <f t="shared" si="78"/>
        <v>8</v>
      </c>
      <c r="Y350" s="220"/>
      <c r="Z350" s="221">
        <f t="shared" si="79"/>
        <v>58744.800000000003</v>
      </c>
      <c r="AA350" s="5">
        <f>VLOOKUP(G350,Ma_KH!$A:$R,14,0)</f>
        <v>51</v>
      </c>
    </row>
    <row r="351" spans="1:27" s="5" customFormat="1" hidden="1" x14ac:dyDescent="0.25">
      <c r="A351" s="234">
        <v>45993</v>
      </c>
      <c r="B351" s="235">
        <v>80227</v>
      </c>
      <c r="C351" s="236" t="s">
        <v>7767</v>
      </c>
      <c r="D351" s="340">
        <v>45997</v>
      </c>
      <c r="E351" s="238"/>
      <c r="F351" s="236"/>
      <c r="G351" s="32" t="s">
        <v>5181</v>
      </c>
      <c r="H351" s="238"/>
      <c r="I351" s="239" t="s">
        <v>5181</v>
      </c>
      <c r="J351" s="240" t="s">
        <v>1790</v>
      </c>
      <c r="K351" s="240" t="s">
        <v>551</v>
      </c>
      <c r="L351" s="21" t="str">
        <f>VLOOKUP($K351,TONG_SL!$A:$D,2,0)</f>
        <v>Chân giò heo muối 100g</v>
      </c>
      <c r="M351" s="11"/>
      <c r="N351" s="21" t="str">
        <f t="shared" si="75"/>
        <v>K-C6</v>
      </c>
      <c r="O351" s="11"/>
      <c r="P351" s="11"/>
      <c r="Q351" s="21" t="str">
        <f>VLOOKUP(K351,TONG_SL!$A:$D,3,0)</f>
        <v>Gói</v>
      </c>
      <c r="R351" s="1">
        <v>10</v>
      </c>
      <c r="S351" s="220"/>
      <c r="T351" s="220">
        <f>VLOOKUP(VLOOKUP(G351,Ma_KH!$A:$R,18,0)&amp;K351,Gia_MB!$A:$F,6,0)</f>
        <v>24549</v>
      </c>
      <c r="U351" s="221">
        <f t="shared" si="76"/>
        <v>245490</v>
      </c>
      <c r="V351" s="220"/>
      <c r="W351" s="222">
        <f t="shared" si="77"/>
        <v>0</v>
      </c>
      <c r="X351" s="223" t="str">
        <f t="shared" si="78"/>
        <v>8</v>
      </c>
      <c r="Y351" s="220"/>
      <c r="Z351" s="221">
        <f t="shared" si="79"/>
        <v>19639.2</v>
      </c>
      <c r="AA351" s="5">
        <f>VLOOKUP(G351,Ma_KH!$A:$R,14,0)</f>
        <v>51</v>
      </c>
    </row>
    <row r="352" spans="1:27" s="5" customFormat="1" hidden="1" x14ac:dyDescent="0.25">
      <c r="A352" s="234">
        <v>45993</v>
      </c>
      <c r="B352" s="235">
        <v>80227</v>
      </c>
      <c r="C352" s="236" t="s">
        <v>7767</v>
      </c>
      <c r="D352" s="340">
        <v>45997</v>
      </c>
      <c r="E352" s="238"/>
      <c r="F352" s="236"/>
      <c r="G352" s="32" t="s">
        <v>5181</v>
      </c>
      <c r="H352" s="238"/>
      <c r="I352" s="239" t="s">
        <v>5181</v>
      </c>
      <c r="J352" s="240" t="s">
        <v>1790</v>
      </c>
      <c r="K352" s="240" t="s">
        <v>32</v>
      </c>
      <c r="L352" s="21" t="str">
        <f>VLOOKUP($K352,TONG_SL!$A:$D,2,0)</f>
        <v>Giò Tai Lưỡi Xào 250g</v>
      </c>
      <c r="M352" s="11"/>
      <c r="N352" s="21" t="str">
        <f t="shared" si="75"/>
        <v>K-C6</v>
      </c>
      <c r="O352" s="11"/>
      <c r="P352" s="11"/>
      <c r="Q352" s="21" t="str">
        <f>VLOOKUP(K352,TONG_SL!$A:$D,3,0)</f>
        <v>Túi</v>
      </c>
      <c r="R352" s="1">
        <v>3</v>
      </c>
      <c r="S352" s="220"/>
      <c r="T352" s="220">
        <f>VLOOKUP(VLOOKUP(G352,Ma_KH!$A:$R,18,0)&amp;K352,Gia_MB!$A:$F,6,0)</f>
        <v>50182</v>
      </c>
      <c r="U352" s="221">
        <f t="shared" si="76"/>
        <v>150546</v>
      </c>
      <c r="V352" s="220"/>
      <c r="W352" s="222">
        <f t="shared" si="77"/>
        <v>0</v>
      </c>
      <c r="X352" s="223" t="str">
        <f t="shared" si="78"/>
        <v>8</v>
      </c>
      <c r="Y352" s="220"/>
      <c r="Z352" s="221">
        <f t="shared" si="79"/>
        <v>12043.68</v>
      </c>
      <c r="AA352" s="5">
        <f>VLOOKUP(G352,Ma_KH!$A:$R,14,0)</f>
        <v>51</v>
      </c>
    </row>
    <row r="353" spans="1:27" s="5" customFormat="1" hidden="1" x14ac:dyDescent="0.25">
      <c r="A353" s="234">
        <v>45993</v>
      </c>
      <c r="B353" s="235">
        <v>80227</v>
      </c>
      <c r="C353" s="236" t="s">
        <v>7767</v>
      </c>
      <c r="D353" s="340">
        <v>45997</v>
      </c>
      <c r="E353" s="238"/>
      <c r="F353" s="236"/>
      <c r="G353" s="32" t="s">
        <v>5181</v>
      </c>
      <c r="H353" s="238"/>
      <c r="I353" s="239" t="s">
        <v>5181</v>
      </c>
      <c r="J353" s="240" t="s">
        <v>1790</v>
      </c>
      <c r="K353" s="240" t="s">
        <v>34</v>
      </c>
      <c r="L353" s="21" t="str">
        <f>VLOOKUP($K353,TONG_SL!$A:$D,2,0)</f>
        <v>Tai heo muối 200g</v>
      </c>
      <c r="M353" s="11"/>
      <c r="N353" s="21" t="str">
        <f t="shared" si="75"/>
        <v>K-C6</v>
      </c>
      <c r="O353" s="11"/>
      <c r="P353" s="11"/>
      <c r="Q353" s="21" t="str">
        <f>VLOOKUP(K353,TONG_SL!$A:$D,3,0)</f>
        <v>Túi</v>
      </c>
      <c r="R353" s="1">
        <v>5</v>
      </c>
      <c r="S353" s="220"/>
      <c r="T353" s="220">
        <f>VLOOKUP(VLOOKUP(G353,Ma_KH!$A:$R,18,0)&amp;K353,Gia_MB!$A:$F,6,0)</f>
        <v>55595</v>
      </c>
      <c r="U353" s="221">
        <f t="shared" si="76"/>
        <v>277975</v>
      </c>
      <c r="V353" s="220"/>
      <c r="W353" s="222">
        <f t="shared" si="77"/>
        <v>0</v>
      </c>
      <c r="X353" s="223" t="str">
        <f t="shared" si="78"/>
        <v>8</v>
      </c>
      <c r="Y353" s="220"/>
      <c r="Z353" s="221">
        <f t="shared" si="79"/>
        <v>22238</v>
      </c>
      <c r="AA353" s="5">
        <f>VLOOKUP(G353,Ma_KH!$A:$R,14,0)</f>
        <v>51</v>
      </c>
    </row>
    <row r="354" spans="1:27" s="5" customFormat="1" hidden="1" x14ac:dyDescent="0.25">
      <c r="A354" s="234">
        <v>45993</v>
      </c>
      <c r="B354" s="235">
        <v>80227</v>
      </c>
      <c r="C354" s="236" t="s">
        <v>7767</v>
      </c>
      <c r="D354" s="340">
        <v>45997</v>
      </c>
      <c r="E354" s="238"/>
      <c r="F354" s="236"/>
      <c r="G354" s="32" t="s">
        <v>5181</v>
      </c>
      <c r="H354" s="238"/>
      <c r="I354" s="239" t="s">
        <v>5181</v>
      </c>
      <c r="J354" s="240" t="s">
        <v>1790</v>
      </c>
      <c r="K354" s="240" t="s">
        <v>37</v>
      </c>
      <c r="L354" s="21" t="str">
        <f>VLOOKUP($K354,TONG_SL!$A:$D,2,0)</f>
        <v>Chả cốm 300g</v>
      </c>
      <c r="M354" s="11"/>
      <c r="N354" s="21" t="str">
        <f t="shared" si="75"/>
        <v>K-C6</v>
      </c>
      <c r="O354" s="11"/>
      <c r="P354" s="11"/>
      <c r="Q354" s="21" t="str">
        <f>VLOOKUP(K354,TONG_SL!$A:$D,3,0)</f>
        <v>Túi</v>
      </c>
      <c r="R354" s="1">
        <v>3</v>
      </c>
      <c r="S354" s="220"/>
      <c r="T354" s="220">
        <f>VLOOKUP(VLOOKUP(G354,Ma_KH!$A:$R,18,0)&amp;K354,Gia_MB!$A:$F,6,0)</f>
        <v>74250</v>
      </c>
      <c r="U354" s="221">
        <f t="shared" si="76"/>
        <v>222750</v>
      </c>
      <c r="V354" s="220"/>
      <c r="W354" s="222">
        <f t="shared" si="77"/>
        <v>0</v>
      </c>
      <c r="X354" s="223" t="str">
        <f t="shared" si="78"/>
        <v>8</v>
      </c>
      <c r="Y354" s="220"/>
      <c r="Z354" s="221">
        <f t="shared" si="79"/>
        <v>17820</v>
      </c>
      <c r="AA354" s="5">
        <f>VLOOKUP(G354,Ma_KH!$A:$R,14,0)</f>
        <v>51</v>
      </c>
    </row>
    <row r="355" spans="1:27" s="5" customFormat="1" hidden="1" x14ac:dyDescent="0.25">
      <c r="A355" s="234">
        <v>45993</v>
      </c>
      <c r="B355" s="235">
        <v>80227</v>
      </c>
      <c r="C355" s="236" t="s">
        <v>7767</v>
      </c>
      <c r="D355" s="340">
        <v>45997</v>
      </c>
      <c r="E355" s="238"/>
      <c r="F355" s="236"/>
      <c r="G355" s="32" t="s">
        <v>5181</v>
      </c>
      <c r="H355" s="238"/>
      <c r="I355" s="239" t="s">
        <v>5181</v>
      </c>
      <c r="J355" s="240" t="s">
        <v>1790</v>
      </c>
      <c r="K355" s="240" t="s">
        <v>48</v>
      </c>
      <c r="L355" s="21" t="str">
        <f>VLOOKUP($K355,TONG_SL!$A:$D,2,0)</f>
        <v>Mọc Nấm Hương 250g</v>
      </c>
      <c r="M355" s="11"/>
      <c r="N355" s="21" t="str">
        <f t="shared" si="75"/>
        <v>K-C6</v>
      </c>
      <c r="O355" s="11"/>
      <c r="P355" s="11"/>
      <c r="Q355" s="21" t="str">
        <f>VLOOKUP(K355,TONG_SL!$A:$D,3,0)</f>
        <v>Túi</v>
      </c>
      <c r="R355" s="1">
        <v>3</v>
      </c>
      <c r="S355" s="220"/>
      <c r="T355" s="220">
        <f>VLOOKUP(VLOOKUP(G355,Ma_KH!$A:$R,18,0)&amp;K355,Gia_MB!$A:$F,6,0)</f>
        <v>46000</v>
      </c>
      <c r="U355" s="221">
        <f t="shared" si="76"/>
        <v>138000</v>
      </c>
      <c r="V355" s="220"/>
      <c r="W355" s="222">
        <f t="shared" si="77"/>
        <v>0</v>
      </c>
      <c r="X355" s="223" t="str">
        <f t="shared" si="78"/>
        <v>8</v>
      </c>
      <c r="Y355" s="220"/>
      <c r="Z355" s="221">
        <f t="shared" si="79"/>
        <v>11040</v>
      </c>
      <c r="AA355" s="5">
        <f>VLOOKUP(G355,Ma_KH!$A:$R,14,0)</f>
        <v>51</v>
      </c>
    </row>
    <row r="356" spans="1:27" s="5" customFormat="1" hidden="1" x14ac:dyDescent="0.25">
      <c r="A356" s="234">
        <v>45993</v>
      </c>
      <c r="B356" s="235">
        <v>80227</v>
      </c>
      <c r="C356" s="236" t="s">
        <v>7767</v>
      </c>
      <c r="D356" s="340">
        <v>45997</v>
      </c>
      <c r="E356" s="238"/>
      <c r="F356" s="236"/>
      <c r="G356" s="32" t="s">
        <v>5181</v>
      </c>
      <c r="H356" s="238"/>
      <c r="I356" s="239" t="s">
        <v>5181</v>
      </c>
      <c r="J356" s="240" t="s">
        <v>1790</v>
      </c>
      <c r="K356" s="240" t="s">
        <v>563</v>
      </c>
      <c r="L356" s="21" t="str">
        <f>VLOOKUP($K356,TONG_SL!$A:$D,2,0)</f>
        <v>Chân gà sả tắc 150g</v>
      </c>
      <c r="M356" s="11"/>
      <c r="N356" s="21" t="str">
        <f t="shared" si="75"/>
        <v>K-C6</v>
      </c>
      <c r="O356" s="11"/>
      <c r="P356" s="11"/>
      <c r="Q356" s="21" t="str">
        <f>VLOOKUP(K356,TONG_SL!$A:$D,3,0)</f>
        <v>Túi</v>
      </c>
      <c r="R356" s="1">
        <v>2</v>
      </c>
      <c r="S356" s="220"/>
      <c r="T356" s="220">
        <f>VLOOKUP(VLOOKUP(G356,Ma_KH!$A:$R,18,0)&amp;K356,Gia_MB!$A:$F,6,0)</f>
        <v>20250</v>
      </c>
      <c r="U356" s="221">
        <f t="shared" si="76"/>
        <v>40500</v>
      </c>
      <c r="V356" s="220"/>
      <c r="W356" s="222">
        <f t="shared" si="77"/>
        <v>0</v>
      </c>
      <c r="X356" s="223" t="str">
        <f t="shared" si="78"/>
        <v>8</v>
      </c>
      <c r="Y356" s="220"/>
      <c r="Z356" s="221">
        <f t="shared" si="79"/>
        <v>3240</v>
      </c>
      <c r="AA356" s="5">
        <f>VLOOKUP(G356,Ma_KH!$A:$R,14,0)</f>
        <v>51</v>
      </c>
    </row>
    <row r="357" spans="1:27" s="5" customFormat="1" hidden="1" x14ac:dyDescent="0.25">
      <c r="A357" s="234">
        <v>45993</v>
      </c>
      <c r="B357" s="235">
        <v>80227</v>
      </c>
      <c r="C357" s="236" t="s">
        <v>7767</v>
      </c>
      <c r="D357" s="340">
        <v>45997</v>
      </c>
      <c r="E357" s="238"/>
      <c r="F357" s="236"/>
      <c r="G357" s="32" t="s">
        <v>5181</v>
      </c>
      <c r="H357" s="238"/>
      <c r="I357" s="239" t="s">
        <v>5181</v>
      </c>
      <c r="J357" s="240" t="s">
        <v>1790</v>
      </c>
      <c r="K357" s="240" t="s">
        <v>565</v>
      </c>
      <c r="L357" s="21" t="str">
        <f>VLOOKUP($K357,TONG_SL!$A:$D,2,0)</f>
        <v>Tai heo sốt thái 150g</v>
      </c>
      <c r="M357" s="11"/>
      <c r="N357" s="21" t="str">
        <f t="shared" si="75"/>
        <v>K-C6</v>
      </c>
      <c r="O357" s="11"/>
      <c r="P357" s="11"/>
      <c r="Q357" s="21" t="str">
        <f>VLOOKUP(K357,TONG_SL!$A:$D,3,0)</f>
        <v>Túi</v>
      </c>
      <c r="R357" s="1">
        <v>2</v>
      </c>
      <c r="S357" s="220"/>
      <c r="T357" s="220">
        <f>VLOOKUP(VLOOKUP(G357,Ma_KH!$A:$R,18,0)&amp;K357,Gia_MB!$A:$F,6,0)</f>
        <v>19500</v>
      </c>
      <c r="U357" s="221">
        <f t="shared" si="76"/>
        <v>39000</v>
      </c>
      <c r="V357" s="220"/>
      <c r="W357" s="222">
        <f t="shared" si="77"/>
        <v>0</v>
      </c>
      <c r="X357" s="223" t="str">
        <f t="shared" si="78"/>
        <v>8</v>
      </c>
      <c r="Y357" s="220"/>
      <c r="Z357" s="221">
        <f t="shared" si="79"/>
        <v>3120</v>
      </c>
      <c r="AA357" s="5">
        <f>VLOOKUP(G357,Ma_KH!$A:$R,14,0)</f>
        <v>51</v>
      </c>
    </row>
    <row r="358" spans="1:27" s="5" customFormat="1" hidden="1" x14ac:dyDescent="0.25">
      <c r="A358" s="234">
        <v>45993</v>
      </c>
      <c r="B358" s="235">
        <v>80226</v>
      </c>
      <c r="C358" s="236" t="s">
        <v>7767</v>
      </c>
      <c r="D358" s="340">
        <v>45997</v>
      </c>
      <c r="E358" s="238"/>
      <c r="F358" s="236"/>
      <c r="G358" s="32" t="s">
        <v>5132</v>
      </c>
      <c r="H358" s="238"/>
      <c r="I358" s="239" t="s">
        <v>5132</v>
      </c>
      <c r="J358" s="240" t="s">
        <v>1790</v>
      </c>
      <c r="K358" s="240" t="s">
        <v>30</v>
      </c>
      <c r="L358" s="21" t="str">
        <f>VLOOKUP($K358,TONG_SL!$A:$D,2,0)</f>
        <v>Gà muối 500g</v>
      </c>
      <c r="M358" s="11"/>
      <c r="N358" s="21" t="str">
        <f t="shared" si="75"/>
        <v>K-C6</v>
      </c>
      <c r="O358" s="11"/>
      <c r="P358" s="11"/>
      <c r="Q358" s="21" t="str">
        <f>VLOOKUP(K358,TONG_SL!$A:$D,3,0)</f>
        <v>Túi</v>
      </c>
      <c r="R358" s="1">
        <v>2</v>
      </c>
      <c r="S358" s="220"/>
      <c r="T358" s="220">
        <f>VLOOKUP(VLOOKUP(G358,Ma_KH!$A:$R,18,0)&amp;K358,Gia_MB!$A:$F,6,0)</f>
        <v>111058</v>
      </c>
      <c r="U358" s="221">
        <f t="shared" si="76"/>
        <v>222116</v>
      </c>
      <c r="V358" s="220"/>
      <c r="W358" s="222">
        <f t="shared" si="77"/>
        <v>0</v>
      </c>
      <c r="X358" s="223" t="str">
        <f t="shared" si="78"/>
        <v>8</v>
      </c>
      <c r="Y358" s="220"/>
      <c r="Z358" s="221">
        <f t="shared" si="79"/>
        <v>17769.28</v>
      </c>
      <c r="AA358" s="5">
        <f>VLOOKUP(G358,Ma_KH!$A:$R,14,0)</f>
        <v>51</v>
      </c>
    </row>
    <row r="359" spans="1:27" s="5" customFormat="1" hidden="1" x14ac:dyDescent="0.25">
      <c r="A359" s="234">
        <v>45993</v>
      </c>
      <c r="B359" s="235">
        <v>80226</v>
      </c>
      <c r="C359" s="236" t="s">
        <v>7767</v>
      </c>
      <c r="D359" s="340">
        <v>45997</v>
      </c>
      <c r="E359" s="238"/>
      <c r="F359" s="236"/>
      <c r="G359" s="32" t="s">
        <v>5132</v>
      </c>
      <c r="H359" s="238"/>
      <c r="I359" s="239" t="s">
        <v>5132</v>
      </c>
      <c r="J359" s="240" t="s">
        <v>1790</v>
      </c>
      <c r="K359" s="240" t="s">
        <v>52</v>
      </c>
      <c r="L359" s="21" t="str">
        <f>VLOOKUP($K359,TONG_SL!$A:$D,2,0)</f>
        <v>Gà xì dầu 500g</v>
      </c>
      <c r="M359" s="11"/>
      <c r="N359" s="21" t="str">
        <f t="shared" si="75"/>
        <v>K-C6</v>
      </c>
      <c r="O359" s="11"/>
      <c r="P359" s="11"/>
      <c r="Q359" s="21" t="str">
        <f>VLOOKUP(K359,TONG_SL!$A:$D,3,0)</f>
        <v>Túi</v>
      </c>
      <c r="R359" s="1">
        <v>2</v>
      </c>
      <c r="S359" s="220"/>
      <c r="T359" s="220">
        <f>VLOOKUP(VLOOKUP(G359,Ma_KH!$A:$R,18,0)&amp;K359,Gia_MB!$A:$F,6,0)</f>
        <v>111606</v>
      </c>
      <c r="U359" s="221">
        <f t="shared" si="76"/>
        <v>223212</v>
      </c>
      <c r="V359" s="220"/>
      <c r="W359" s="222">
        <f t="shared" si="77"/>
        <v>0</v>
      </c>
      <c r="X359" s="223" t="str">
        <f t="shared" si="78"/>
        <v>8</v>
      </c>
      <c r="Y359" s="220"/>
      <c r="Z359" s="221">
        <f t="shared" si="79"/>
        <v>17856.96</v>
      </c>
      <c r="AA359" s="5">
        <f>VLOOKUP(G359,Ma_KH!$A:$R,14,0)</f>
        <v>51</v>
      </c>
    </row>
    <row r="360" spans="1:27" s="5" customFormat="1" hidden="1" x14ac:dyDescent="0.25">
      <c r="A360" s="234">
        <v>45993</v>
      </c>
      <c r="B360" s="235">
        <v>80226</v>
      </c>
      <c r="C360" s="236" t="s">
        <v>7767</v>
      </c>
      <c r="D360" s="340">
        <v>45997</v>
      </c>
      <c r="E360" s="238"/>
      <c r="F360" s="236"/>
      <c r="G360" s="32" t="s">
        <v>5132</v>
      </c>
      <c r="H360" s="238"/>
      <c r="I360" s="239" t="s">
        <v>5132</v>
      </c>
      <c r="J360" s="240" t="s">
        <v>1790</v>
      </c>
      <c r="K360" s="240" t="s">
        <v>27</v>
      </c>
      <c r="L360" s="21" t="str">
        <f>VLOOKUP($K360,TONG_SL!$A:$D,2,0)</f>
        <v>Chân giò heo muối 300g</v>
      </c>
      <c r="M360" s="11"/>
      <c r="N360" s="21" t="str">
        <f t="shared" si="75"/>
        <v>K-C6</v>
      </c>
      <c r="O360" s="11"/>
      <c r="P360" s="11"/>
      <c r="Q360" s="21" t="str">
        <f>VLOOKUP(K360,TONG_SL!$A:$D,3,0)</f>
        <v>Túi</v>
      </c>
      <c r="R360" s="1">
        <v>10</v>
      </c>
      <c r="S360" s="220"/>
      <c r="T360" s="220">
        <f>VLOOKUP(VLOOKUP(G360,Ma_KH!$A:$R,18,0)&amp;K360,Gia_MB!$A:$F,6,0)</f>
        <v>73431</v>
      </c>
      <c r="U360" s="221">
        <f t="shared" si="76"/>
        <v>734310</v>
      </c>
      <c r="V360" s="220"/>
      <c r="W360" s="222">
        <f t="shared" si="77"/>
        <v>0</v>
      </c>
      <c r="X360" s="223" t="str">
        <f t="shared" si="78"/>
        <v>8</v>
      </c>
      <c r="Y360" s="220"/>
      <c r="Z360" s="221">
        <f t="shared" si="79"/>
        <v>58744.800000000003</v>
      </c>
      <c r="AA360" s="5">
        <f>VLOOKUP(G360,Ma_KH!$A:$R,14,0)</f>
        <v>51</v>
      </c>
    </row>
    <row r="361" spans="1:27" s="5" customFormat="1" hidden="1" x14ac:dyDescent="0.25">
      <c r="A361" s="234">
        <v>45993</v>
      </c>
      <c r="B361" s="235">
        <v>80226</v>
      </c>
      <c r="C361" s="236" t="s">
        <v>7767</v>
      </c>
      <c r="D361" s="340">
        <v>45997</v>
      </c>
      <c r="E361" s="238"/>
      <c r="F361" s="236"/>
      <c r="G361" s="32" t="s">
        <v>5132</v>
      </c>
      <c r="H361" s="238"/>
      <c r="I361" s="239" t="s">
        <v>5132</v>
      </c>
      <c r="J361" s="240" t="s">
        <v>1790</v>
      </c>
      <c r="K361" s="240" t="s">
        <v>551</v>
      </c>
      <c r="L361" s="21" t="str">
        <f>VLOOKUP($K361,TONG_SL!$A:$D,2,0)</f>
        <v>Chân giò heo muối 100g</v>
      </c>
      <c r="M361" s="11"/>
      <c r="N361" s="21" t="str">
        <f t="shared" si="75"/>
        <v>K-C6</v>
      </c>
      <c r="O361" s="11"/>
      <c r="P361" s="11"/>
      <c r="Q361" s="21" t="str">
        <f>VLOOKUP(K361,TONG_SL!$A:$D,3,0)</f>
        <v>Gói</v>
      </c>
      <c r="R361" s="1">
        <v>5</v>
      </c>
      <c r="S361" s="220"/>
      <c r="T361" s="220">
        <f>VLOOKUP(VLOOKUP(G361,Ma_KH!$A:$R,18,0)&amp;K361,Gia_MB!$A:$F,6,0)</f>
        <v>24549</v>
      </c>
      <c r="U361" s="221">
        <f t="shared" si="76"/>
        <v>122745</v>
      </c>
      <c r="V361" s="220"/>
      <c r="W361" s="222">
        <f t="shared" si="77"/>
        <v>0</v>
      </c>
      <c r="X361" s="223" t="str">
        <f t="shared" si="78"/>
        <v>8</v>
      </c>
      <c r="Y361" s="220"/>
      <c r="Z361" s="221">
        <f t="shared" si="79"/>
        <v>9819.6</v>
      </c>
      <c r="AA361" s="5">
        <f>VLOOKUP(G361,Ma_KH!$A:$R,14,0)</f>
        <v>51</v>
      </c>
    </row>
    <row r="362" spans="1:27" s="5" customFormat="1" hidden="1" x14ac:dyDescent="0.25">
      <c r="A362" s="234">
        <v>45993</v>
      </c>
      <c r="B362" s="235">
        <v>80226</v>
      </c>
      <c r="C362" s="236" t="s">
        <v>7767</v>
      </c>
      <c r="D362" s="340">
        <v>45997</v>
      </c>
      <c r="E362" s="238"/>
      <c r="F362" s="236"/>
      <c r="G362" s="32" t="s">
        <v>5132</v>
      </c>
      <c r="H362" s="238"/>
      <c r="I362" s="239" t="s">
        <v>5132</v>
      </c>
      <c r="J362" s="240" t="s">
        <v>1790</v>
      </c>
      <c r="K362" s="240" t="s">
        <v>32</v>
      </c>
      <c r="L362" s="21" t="str">
        <f>VLOOKUP($K362,TONG_SL!$A:$D,2,0)</f>
        <v>Giò Tai Lưỡi Xào 250g</v>
      </c>
      <c r="M362" s="11"/>
      <c r="N362" s="21" t="str">
        <f t="shared" si="75"/>
        <v>K-C6</v>
      </c>
      <c r="O362" s="11"/>
      <c r="P362" s="11"/>
      <c r="Q362" s="21" t="str">
        <f>VLOOKUP(K362,TONG_SL!$A:$D,3,0)</f>
        <v>Túi</v>
      </c>
      <c r="R362" s="1">
        <v>2</v>
      </c>
      <c r="S362" s="220"/>
      <c r="T362" s="220">
        <f>VLOOKUP(VLOOKUP(G362,Ma_KH!$A:$R,18,0)&amp;K362,Gia_MB!$A:$F,6,0)</f>
        <v>50182</v>
      </c>
      <c r="U362" s="221">
        <f t="shared" si="76"/>
        <v>100364</v>
      </c>
      <c r="V362" s="220"/>
      <c r="W362" s="222">
        <f t="shared" si="77"/>
        <v>0</v>
      </c>
      <c r="X362" s="223" t="str">
        <f t="shared" si="78"/>
        <v>8</v>
      </c>
      <c r="Y362" s="220"/>
      <c r="Z362" s="221">
        <f t="shared" si="79"/>
        <v>8029.12</v>
      </c>
      <c r="AA362" s="5">
        <f>VLOOKUP(G362,Ma_KH!$A:$R,14,0)</f>
        <v>51</v>
      </c>
    </row>
    <row r="363" spans="1:27" s="5" customFormat="1" hidden="1" x14ac:dyDescent="0.25">
      <c r="A363" s="234">
        <v>45993</v>
      </c>
      <c r="B363" s="235">
        <v>80226</v>
      </c>
      <c r="C363" s="236" t="s">
        <v>7767</v>
      </c>
      <c r="D363" s="340">
        <v>45997</v>
      </c>
      <c r="E363" s="238"/>
      <c r="F363" s="236"/>
      <c r="G363" s="32" t="s">
        <v>5132</v>
      </c>
      <c r="H363" s="238"/>
      <c r="I363" s="239" t="s">
        <v>5132</v>
      </c>
      <c r="J363" s="240" t="s">
        <v>1790</v>
      </c>
      <c r="K363" s="240" t="s">
        <v>34</v>
      </c>
      <c r="L363" s="21" t="str">
        <f>VLOOKUP($K363,TONG_SL!$A:$D,2,0)</f>
        <v>Tai heo muối 200g</v>
      </c>
      <c r="M363" s="11"/>
      <c r="N363" s="21" t="str">
        <f t="shared" si="75"/>
        <v>K-C6</v>
      </c>
      <c r="O363" s="11"/>
      <c r="P363" s="11"/>
      <c r="Q363" s="21" t="str">
        <f>VLOOKUP(K363,TONG_SL!$A:$D,3,0)</f>
        <v>Túi</v>
      </c>
      <c r="R363" s="1">
        <v>2</v>
      </c>
      <c r="S363" s="220"/>
      <c r="T363" s="220">
        <f>VLOOKUP(VLOOKUP(G363,Ma_KH!$A:$R,18,0)&amp;K363,Gia_MB!$A:$F,6,0)</f>
        <v>55595</v>
      </c>
      <c r="U363" s="221">
        <f t="shared" si="76"/>
        <v>111190</v>
      </c>
      <c r="V363" s="220"/>
      <c r="W363" s="222">
        <f t="shared" si="77"/>
        <v>0</v>
      </c>
      <c r="X363" s="223" t="str">
        <f t="shared" si="78"/>
        <v>8</v>
      </c>
      <c r="Y363" s="220"/>
      <c r="Z363" s="221">
        <f t="shared" si="79"/>
        <v>8895.2000000000007</v>
      </c>
      <c r="AA363" s="5">
        <f>VLOOKUP(G363,Ma_KH!$A:$R,14,0)</f>
        <v>51</v>
      </c>
    </row>
    <row r="364" spans="1:27" s="5" customFormat="1" hidden="1" x14ac:dyDescent="0.25">
      <c r="A364" s="234">
        <v>45993</v>
      </c>
      <c r="B364" s="235">
        <v>80226</v>
      </c>
      <c r="C364" s="236" t="s">
        <v>7767</v>
      </c>
      <c r="D364" s="340">
        <v>45997</v>
      </c>
      <c r="E364" s="238"/>
      <c r="F364" s="236"/>
      <c r="G364" s="32" t="s">
        <v>5132</v>
      </c>
      <c r="H364" s="238"/>
      <c r="I364" s="239" t="s">
        <v>5132</v>
      </c>
      <c r="J364" s="240" t="s">
        <v>1790</v>
      </c>
      <c r="K364" s="240" t="s">
        <v>37</v>
      </c>
      <c r="L364" s="21" t="str">
        <f>VLOOKUP($K364,TONG_SL!$A:$D,2,0)</f>
        <v>Chả cốm 300g</v>
      </c>
      <c r="M364" s="11"/>
      <c r="N364" s="21" t="str">
        <f t="shared" si="75"/>
        <v>K-C6</v>
      </c>
      <c r="O364" s="11"/>
      <c r="P364" s="11"/>
      <c r="Q364" s="21" t="str">
        <f>VLOOKUP(K364,TONG_SL!$A:$D,3,0)</f>
        <v>Túi</v>
      </c>
      <c r="R364" s="1">
        <v>2</v>
      </c>
      <c r="S364" s="220"/>
      <c r="T364" s="220">
        <f>VLOOKUP(VLOOKUP(G364,Ma_KH!$A:$R,18,0)&amp;K364,Gia_MB!$A:$F,6,0)</f>
        <v>74250</v>
      </c>
      <c r="U364" s="221">
        <f t="shared" si="76"/>
        <v>148500</v>
      </c>
      <c r="V364" s="220"/>
      <c r="W364" s="222">
        <f t="shared" si="77"/>
        <v>0</v>
      </c>
      <c r="X364" s="223" t="str">
        <f t="shared" si="78"/>
        <v>8</v>
      </c>
      <c r="Y364" s="220"/>
      <c r="Z364" s="221">
        <f t="shared" si="79"/>
        <v>11880</v>
      </c>
      <c r="AA364" s="5">
        <f>VLOOKUP(G364,Ma_KH!$A:$R,14,0)</f>
        <v>51</v>
      </c>
    </row>
    <row r="365" spans="1:27" s="5" customFormat="1" hidden="1" x14ac:dyDescent="0.25">
      <c r="A365" s="234">
        <v>45993</v>
      </c>
      <c r="B365" s="235">
        <v>80226</v>
      </c>
      <c r="C365" s="236" t="s">
        <v>7767</v>
      </c>
      <c r="D365" s="340">
        <v>45997</v>
      </c>
      <c r="E365" s="238"/>
      <c r="F365" s="236"/>
      <c r="G365" s="32" t="s">
        <v>5132</v>
      </c>
      <c r="H365" s="238"/>
      <c r="I365" s="239" t="s">
        <v>5132</v>
      </c>
      <c r="J365" s="240" t="s">
        <v>1790</v>
      </c>
      <c r="K365" s="240" t="s">
        <v>48</v>
      </c>
      <c r="L365" s="21" t="str">
        <f>VLOOKUP($K365,TONG_SL!$A:$D,2,0)</f>
        <v>Mọc Nấm Hương 250g</v>
      </c>
      <c r="M365" s="11"/>
      <c r="N365" s="21" t="str">
        <f t="shared" si="75"/>
        <v>K-C6</v>
      </c>
      <c r="O365" s="11"/>
      <c r="P365" s="11"/>
      <c r="Q365" s="21" t="str">
        <f>VLOOKUP(K365,TONG_SL!$A:$D,3,0)</f>
        <v>Túi</v>
      </c>
      <c r="R365" s="1">
        <v>2</v>
      </c>
      <c r="S365" s="220"/>
      <c r="T365" s="220">
        <f>VLOOKUP(VLOOKUP(G365,Ma_KH!$A:$R,18,0)&amp;K365,Gia_MB!$A:$F,6,0)</f>
        <v>46000</v>
      </c>
      <c r="U365" s="221">
        <f t="shared" si="76"/>
        <v>92000</v>
      </c>
      <c r="V365" s="220"/>
      <c r="W365" s="222">
        <f t="shared" si="77"/>
        <v>0</v>
      </c>
      <c r="X365" s="223" t="str">
        <f t="shared" si="78"/>
        <v>8</v>
      </c>
      <c r="Y365" s="220"/>
      <c r="Z365" s="221">
        <f t="shared" si="79"/>
        <v>7360</v>
      </c>
      <c r="AA365" s="5">
        <f>VLOOKUP(G365,Ma_KH!$A:$R,14,0)</f>
        <v>51</v>
      </c>
    </row>
    <row r="366" spans="1:27" s="5" customFormat="1" hidden="1" x14ac:dyDescent="0.25">
      <c r="A366" s="234">
        <v>45993</v>
      </c>
      <c r="B366" s="235">
        <v>80226</v>
      </c>
      <c r="C366" s="236" t="s">
        <v>7767</v>
      </c>
      <c r="D366" s="340">
        <v>45997</v>
      </c>
      <c r="E366" s="238"/>
      <c r="F366" s="236"/>
      <c r="G366" s="32" t="s">
        <v>5132</v>
      </c>
      <c r="H366" s="238"/>
      <c r="I366" s="239" t="s">
        <v>5132</v>
      </c>
      <c r="J366" s="240" t="s">
        <v>1790</v>
      </c>
      <c r="K366" s="240" t="s">
        <v>563</v>
      </c>
      <c r="L366" s="21" t="str">
        <f>VLOOKUP($K366,TONG_SL!$A:$D,2,0)</f>
        <v>Chân gà sả tắc 150g</v>
      </c>
      <c r="M366" s="11"/>
      <c r="N366" s="21" t="str">
        <f t="shared" si="75"/>
        <v>K-C6</v>
      </c>
      <c r="O366" s="11"/>
      <c r="P366" s="11"/>
      <c r="Q366" s="21" t="str">
        <f>VLOOKUP(K366,TONG_SL!$A:$D,3,0)</f>
        <v>Túi</v>
      </c>
      <c r="R366" s="1">
        <v>2</v>
      </c>
      <c r="S366" s="220"/>
      <c r="T366" s="220">
        <f>VLOOKUP(VLOOKUP(G366,Ma_KH!$A:$R,18,0)&amp;K366,Gia_MB!$A:$F,6,0)</f>
        <v>20250</v>
      </c>
      <c r="U366" s="221">
        <f t="shared" si="76"/>
        <v>40500</v>
      </c>
      <c r="V366" s="220"/>
      <c r="W366" s="222">
        <f t="shared" si="77"/>
        <v>0</v>
      </c>
      <c r="X366" s="223" t="str">
        <f t="shared" si="78"/>
        <v>8</v>
      </c>
      <c r="Y366" s="220"/>
      <c r="Z366" s="221">
        <f t="shared" si="79"/>
        <v>3240</v>
      </c>
      <c r="AA366" s="5">
        <f>VLOOKUP(G366,Ma_KH!$A:$R,14,0)</f>
        <v>51</v>
      </c>
    </row>
    <row r="367" spans="1:27" s="5" customFormat="1" hidden="1" x14ac:dyDescent="0.25">
      <c r="A367" s="234">
        <v>45992</v>
      </c>
      <c r="B367" s="235">
        <v>2369742</v>
      </c>
      <c r="C367" s="236" t="s">
        <v>7767</v>
      </c>
      <c r="D367" s="340">
        <v>45997</v>
      </c>
      <c r="E367" s="238"/>
      <c r="F367" s="236"/>
      <c r="G367" s="32" t="s">
        <v>7508</v>
      </c>
      <c r="H367" s="238" t="s">
        <v>7508</v>
      </c>
      <c r="I367" s="240" t="s">
        <v>7508</v>
      </c>
      <c r="J367" s="240" t="s">
        <v>1790</v>
      </c>
      <c r="K367" s="240" t="s">
        <v>30</v>
      </c>
      <c r="L367" s="21" t="str">
        <f>VLOOKUP($K367,TONG_SL!$A:$D,2,0)</f>
        <v>Gà muối 500g</v>
      </c>
      <c r="M367" s="11"/>
      <c r="N367" s="21" t="str">
        <f t="shared" si="75"/>
        <v>K-C6</v>
      </c>
      <c r="O367" s="11"/>
      <c r="P367" s="11"/>
      <c r="Q367" s="21" t="str">
        <f>VLOOKUP(K367,TONG_SL!$A:$D,3,0)</f>
        <v>Túi</v>
      </c>
      <c r="R367" s="1">
        <v>3</v>
      </c>
      <c r="S367" s="220"/>
      <c r="T367" s="220">
        <f>VLOOKUP(VLOOKUP(G367,Ma_KH!$A:$R,18,0)&amp;K367,Gia_MB!$A:$F,6,0)</f>
        <v>110780</v>
      </c>
      <c r="U367" s="221">
        <f t="shared" si="76"/>
        <v>332340</v>
      </c>
      <c r="V367" s="220"/>
      <c r="W367" s="222">
        <f t="shared" si="77"/>
        <v>0</v>
      </c>
      <c r="X367" s="223" t="str">
        <f t="shared" si="78"/>
        <v>8</v>
      </c>
      <c r="Y367" s="220"/>
      <c r="Z367" s="221">
        <f t="shared" si="79"/>
        <v>26587.200000000001</v>
      </c>
      <c r="AA367" s="5">
        <f>VLOOKUP(G367,Ma_KH!$A:$R,14,0)</f>
        <v>0</v>
      </c>
    </row>
    <row r="368" spans="1:27" s="5" customFormat="1" hidden="1" x14ac:dyDescent="0.25">
      <c r="A368" s="234">
        <v>45992</v>
      </c>
      <c r="B368" s="235">
        <v>2369742</v>
      </c>
      <c r="C368" s="236" t="s">
        <v>7767</v>
      </c>
      <c r="D368" s="340">
        <v>45997</v>
      </c>
      <c r="E368" s="238"/>
      <c r="F368" s="236"/>
      <c r="G368" s="32" t="s">
        <v>7508</v>
      </c>
      <c r="H368" s="238" t="s">
        <v>7508</v>
      </c>
      <c r="I368" s="240" t="s">
        <v>7508</v>
      </c>
      <c r="J368" s="240" t="s">
        <v>1790</v>
      </c>
      <c r="K368" s="240" t="s">
        <v>27</v>
      </c>
      <c r="L368" s="21" t="str">
        <f>VLOOKUP($K368,TONG_SL!$A:$D,2,0)</f>
        <v>Chân giò heo muối 300g</v>
      </c>
      <c r="M368" s="11"/>
      <c r="N368" s="21" t="str">
        <f t="shared" si="75"/>
        <v>K-C6</v>
      </c>
      <c r="O368" s="11"/>
      <c r="P368" s="11"/>
      <c r="Q368" s="21" t="str">
        <f>VLOOKUP(K368,TONG_SL!$A:$D,3,0)</f>
        <v>Túi</v>
      </c>
      <c r="R368" s="1">
        <v>4</v>
      </c>
      <c r="S368" s="220"/>
      <c r="T368" s="220">
        <f>VLOOKUP(VLOOKUP(G368,Ma_KH!$A:$R,18,0)&amp;K368,Gia_MB!$A:$F,6,0)</f>
        <v>69759</v>
      </c>
      <c r="U368" s="221">
        <f t="shared" si="76"/>
        <v>279036</v>
      </c>
      <c r="V368" s="220"/>
      <c r="W368" s="222">
        <f t="shared" si="77"/>
        <v>0</v>
      </c>
      <c r="X368" s="223" t="str">
        <f t="shared" si="78"/>
        <v>8</v>
      </c>
      <c r="Y368" s="220"/>
      <c r="Z368" s="221">
        <f t="shared" si="79"/>
        <v>22322.880000000001</v>
      </c>
      <c r="AA368" s="5">
        <f>VLOOKUP(G368,Ma_KH!$A:$R,14,0)</f>
        <v>0</v>
      </c>
    </row>
    <row r="369" spans="1:27" s="5" customFormat="1" hidden="1" x14ac:dyDescent="0.25">
      <c r="A369" s="234">
        <v>45992</v>
      </c>
      <c r="B369" s="235">
        <v>2369742</v>
      </c>
      <c r="C369" s="236" t="s">
        <v>7767</v>
      </c>
      <c r="D369" s="340">
        <v>45997</v>
      </c>
      <c r="E369" s="238"/>
      <c r="F369" s="236"/>
      <c r="G369" s="32" t="s">
        <v>7508</v>
      </c>
      <c r="H369" s="238" t="s">
        <v>7508</v>
      </c>
      <c r="I369" s="240" t="s">
        <v>7508</v>
      </c>
      <c r="J369" s="240" t="s">
        <v>1790</v>
      </c>
      <c r="K369" s="240" t="s">
        <v>32</v>
      </c>
      <c r="L369" s="21" t="str">
        <f>VLOOKUP($K369,TONG_SL!$A:$D,2,0)</f>
        <v>Giò Tai Lưỡi Xào 250g</v>
      </c>
      <c r="M369" s="11"/>
      <c r="N369" s="21" t="str">
        <f t="shared" si="75"/>
        <v>K-C6</v>
      </c>
      <c r="O369" s="11"/>
      <c r="P369" s="11"/>
      <c r="Q369" s="21" t="str">
        <f>VLOOKUP(K369,TONG_SL!$A:$D,3,0)</f>
        <v>Túi</v>
      </c>
      <c r="R369" s="1">
        <v>2</v>
      </c>
      <c r="S369" s="220"/>
      <c r="T369" s="220">
        <f>VLOOKUP(VLOOKUP(G369,Ma_KH!$A:$R,18,0)&amp;K369,Gia_MB!$A:$F,6,0)</f>
        <v>47672</v>
      </c>
      <c r="U369" s="221">
        <f t="shared" si="76"/>
        <v>95344</v>
      </c>
      <c r="V369" s="220"/>
      <c r="W369" s="222">
        <f t="shared" si="77"/>
        <v>0</v>
      </c>
      <c r="X369" s="223" t="str">
        <f t="shared" si="78"/>
        <v>8</v>
      </c>
      <c r="Y369" s="220"/>
      <c r="Z369" s="221">
        <f t="shared" si="79"/>
        <v>7627.52</v>
      </c>
      <c r="AA369" s="5">
        <f>VLOOKUP(G369,Ma_KH!$A:$R,14,0)</f>
        <v>0</v>
      </c>
    </row>
    <row r="370" spans="1:27" s="5" customFormat="1" hidden="1" x14ac:dyDescent="0.25">
      <c r="A370" s="234">
        <v>45992</v>
      </c>
      <c r="B370" s="235">
        <v>2369593</v>
      </c>
      <c r="C370" s="236" t="s">
        <v>7767</v>
      </c>
      <c r="D370" s="340">
        <v>45997</v>
      </c>
      <c r="E370" s="238"/>
      <c r="F370" s="236"/>
      <c r="G370" s="32" t="s">
        <v>748</v>
      </c>
      <c r="H370" s="238"/>
      <c r="I370" s="239" t="s">
        <v>748</v>
      </c>
      <c r="J370" s="240" t="s">
        <v>1790</v>
      </c>
      <c r="K370" s="240" t="s">
        <v>32</v>
      </c>
      <c r="L370" s="21" t="str">
        <f>VLOOKUP($K370,TONG_SL!$A:$D,2,0)</f>
        <v>Giò Tai Lưỡi Xào 250g</v>
      </c>
      <c r="M370" s="11"/>
      <c r="N370" s="21" t="str">
        <f t="shared" si="75"/>
        <v>K-C6</v>
      </c>
      <c r="O370" s="11"/>
      <c r="P370" s="11"/>
      <c r="Q370" s="21" t="str">
        <f>VLOOKUP(K370,TONG_SL!$A:$D,3,0)</f>
        <v>Túi</v>
      </c>
      <c r="R370" s="1">
        <v>3</v>
      </c>
      <c r="S370" s="220"/>
      <c r="T370" s="220">
        <f>VLOOKUP(VLOOKUP(G370,Ma_KH!$A:$R,18,0)&amp;K370,Gia_MB!$A:$F,6,0)</f>
        <v>50182</v>
      </c>
      <c r="U370" s="221">
        <f t="shared" si="76"/>
        <v>150546</v>
      </c>
      <c r="V370" s="220"/>
      <c r="W370" s="222">
        <f t="shared" si="77"/>
        <v>0</v>
      </c>
      <c r="X370" s="223" t="str">
        <f t="shared" si="78"/>
        <v>8</v>
      </c>
      <c r="Y370" s="220"/>
      <c r="Z370" s="221">
        <f t="shared" si="79"/>
        <v>12043.68</v>
      </c>
      <c r="AA370" s="5">
        <f>VLOOKUP(G370,Ma_KH!$A:$R,14,0)</f>
        <v>0</v>
      </c>
    </row>
    <row r="371" spans="1:27" s="5" customFormat="1" hidden="1" x14ac:dyDescent="0.25">
      <c r="A371" s="234">
        <v>45992</v>
      </c>
      <c r="B371" s="235">
        <v>2369593</v>
      </c>
      <c r="C371" s="236" t="s">
        <v>7767</v>
      </c>
      <c r="D371" s="340">
        <v>45997</v>
      </c>
      <c r="E371" s="238"/>
      <c r="F371" s="236"/>
      <c r="G371" s="32" t="s">
        <v>748</v>
      </c>
      <c r="H371" s="238"/>
      <c r="I371" s="239" t="s">
        <v>748</v>
      </c>
      <c r="J371" s="240" t="s">
        <v>1790</v>
      </c>
      <c r="K371" s="240" t="s">
        <v>551</v>
      </c>
      <c r="L371" s="21" t="str">
        <f>VLOOKUP($K371,TONG_SL!$A:$D,2,0)</f>
        <v>Chân giò heo muối 100g</v>
      </c>
      <c r="M371" s="11"/>
      <c r="N371" s="21" t="str">
        <f t="shared" si="75"/>
        <v>K-C6</v>
      </c>
      <c r="O371" s="11"/>
      <c r="P371" s="11"/>
      <c r="Q371" s="21" t="str">
        <f>VLOOKUP(K371,TONG_SL!$A:$D,3,0)</f>
        <v>Gói</v>
      </c>
      <c r="R371" s="1">
        <v>10</v>
      </c>
      <c r="S371" s="220"/>
      <c r="T371" s="220">
        <f>VLOOKUP(VLOOKUP(G371,Ma_KH!$A:$R,18,0)&amp;K371,Gia_MB!$A:$F,6,0)</f>
        <v>24549</v>
      </c>
      <c r="U371" s="221">
        <f t="shared" si="76"/>
        <v>245490</v>
      </c>
      <c r="V371" s="220"/>
      <c r="W371" s="222">
        <f t="shared" si="77"/>
        <v>0</v>
      </c>
      <c r="X371" s="223" t="str">
        <f t="shared" si="78"/>
        <v>8</v>
      </c>
      <c r="Y371" s="220"/>
      <c r="Z371" s="221">
        <f t="shared" si="79"/>
        <v>19639.2</v>
      </c>
      <c r="AA371" s="5">
        <f>VLOOKUP(G371,Ma_KH!$A:$R,14,0)</f>
        <v>0</v>
      </c>
    </row>
    <row r="372" spans="1:27" s="5" customFormat="1" hidden="1" x14ac:dyDescent="0.25">
      <c r="A372" s="234">
        <v>45995</v>
      </c>
      <c r="B372" s="235">
        <v>81223</v>
      </c>
      <c r="C372" s="236" t="s">
        <v>7767</v>
      </c>
      <c r="D372" s="340">
        <v>45997</v>
      </c>
      <c r="E372" s="238"/>
      <c r="F372" s="236"/>
      <c r="G372" s="32" t="s">
        <v>7342</v>
      </c>
      <c r="H372" s="238"/>
      <c r="I372" s="239" t="s">
        <v>7342</v>
      </c>
      <c r="J372" s="240" t="s">
        <v>1790</v>
      </c>
      <c r="K372" s="240" t="s">
        <v>34</v>
      </c>
      <c r="L372" s="21" t="str">
        <f>VLOOKUP($K372,TONG_SL!$A:$D,2,0)</f>
        <v>Tai heo muối 200g</v>
      </c>
      <c r="M372" s="11"/>
      <c r="N372" s="21" t="str">
        <f t="shared" si="75"/>
        <v>K-C6</v>
      </c>
      <c r="O372" s="11"/>
      <c r="P372" s="11"/>
      <c r="Q372" s="21" t="str">
        <f>VLOOKUP(K372,TONG_SL!$A:$D,3,0)</f>
        <v>Túi</v>
      </c>
      <c r="R372" s="1">
        <v>15</v>
      </c>
      <c r="S372" s="220"/>
      <c r="T372" s="220">
        <f>VLOOKUP(VLOOKUP(G372,Ma_KH!$A:$R,18,0)&amp;K372,Gia_MB!$A:$F,6,0)</f>
        <v>55595</v>
      </c>
      <c r="U372" s="221">
        <f t="shared" si="76"/>
        <v>833925</v>
      </c>
      <c r="V372" s="220"/>
      <c r="W372" s="222">
        <f t="shared" si="77"/>
        <v>0</v>
      </c>
      <c r="X372" s="223" t="str">
        <f t="shared" si="78"/>
        <v>8</v>
      </c>
      <c r="Y372" s="220"/>
      <c r="Z372" s="221">
        <f t="shared" si="79"/>
        <v>66714</v>
      </c>
      <c r="AA372" s="5">
        <f>VLOOKUP(G372,Ma_KH!$A:$R,14,0)</f>
        <v>60</v>
      </c>
    </row>
    <row r="373" spans="1:27" s="5" customFormat="1" hidden="1" x14ac:dyDescent="0.25">
      <c r="A373" s="234">
        <v>45995</v>
      </c>
      <c r="B373" s="235">
        <v>81223</v>
      </c>
      <c r="C373" s="236" t="s">
        <v>7767</v>
      </c>
      <c r="D373" s="340">
        <v>45997</v>
      </c>
      <c r="E373" s="238"/>
      <c r="F373" s="236"/>
      <c r="G373" s="32" t="s">
        <v>7342</v>
      </c>
      <c r="H373" s="238"/>
      <c r="I373" s="239" t="s">
        <v>7342</v>
      </c>
      <c r="J373" s="240" t="s">
        <v>1790</v>
      </c>
      <c r="K373" s="240" t="s">
        <v>32</v>
      </c>
      <c r="L373" s="21" t="str">
        <f>VLOOKUP($K373,TONG_SL!$A:$D,2,0)</f>
        <v>Giò Tai Lưỡi Xào 250g</v>
      </c>
      <c r="M373" s="11"/>
      <c r="N373" s="21" t="str">
        <f t="shared" si="75"/>
        <v>K-C6</v>
      </c>
      <c r="O373" s="11"/>
      <c r="P373" s="11"/>
      <c r="Q373" s="21" t="str">
        <f>VLOOKUP(K373,TONG_SL!$A:$D,3,0)</f>
        <v>Túi</v>
      </c>
      <c r="R373" s="1">
        <v>2</v>
      </c>
      <c r="S373" s="220"/>
      <c r="T373" s="220">
        <f>VLOOKUP(VLOOKUP(G373,Ma_KH!$A:$R,18,0)&amp;K373,Gia_MB!$A:$F,6,0)</f>
        <v>50182</v>
      </c>
      <c r="U373" s="221">
        <f t="shared" si="76"/>
        <v>100364</v>
      </c>
      <c r="V373" s="220"/>
      <c r="W373" s="222">
        <f t="shared" si="77"/>
        <v>0</v>
      </c>
      <c r="X373" s="223" t="str">
        <f t="shared" si="78"/>
        <v>8</v>
      </c>
      <c r="Y373" s="220"/>
      <c r="Z373" s="221">
        <f t="shared" si="79"/>
        <v>8029.12</v>
      </c>
      <c r="AA373" s="5">
        <f>VLOOKUP(G373,Ma_KH!$A:$R,14,0)</f>
        <v>60</v>
      </c>
    </row>
    <row r="374" spans="1:27" s="5" customFormat="1" hidden="1" x14ac:dyDescent="0.25">
      <c r="A374" s="234">
        <v>45995</v>
      </c>
      <c r="B374" s="235">
        <v>81223</v>
      </c>
      <c r="C374" s="236" t="s">
        <v>7767</v>
      </c>
      <c r="D374" s="340">
        <v>45997</v>
      </c>
      <c r="E374" s="238"/>
      <c r="F374" s="236"/>
      <c r="G374" s="32" t="s">
        <v>7342</v>
      </c>
      <c r="H374" s="238"/>
      <c r="I374" s="239" t="s">
        <v>7342</v>
      </c>
      <c r="J374" s="240" t="s">
        <v>1790</v>
      </c>
      <c r="K374" s="240" t="s">
        <v>27</v>
      </c>
      <c r="L374" s="21" t="str">
        <f>VLOOKUP($K374,TONG_SL!$A:$D,2,0)</f>
        <v>Chân giò heo muối 300g</v>
      </c>
      <c r="M374" s="11"/>
      <c r="N374" s="21" t="str">
        <f t="shared" si="75"/>
        <v>K-C6</v>
      </c>
      <c r="O374" s="11"/>
      <c r="P374" s="11"/>
      <c r="Q374" s="21" t="str">
        <f>VLOOKUP(K374,TONG_SL!$A:$D,3,0)</f>
        <v>Túi</v>
      </c>
      <c r="R374" s="1">
        <v>3</v>
      </c>
      <c r="S374" s="220"/>
      <c r="T374" s="220">
        <f>VLOOKUP(VLOOKUP(G374,Ma_KH!$A:$R,18,0)&amp;K374,Gia_MB!$A:$F,6,0)</f>
        <v>73431</v>
      </c>
      <c r="U374" s="221">
        <f t="shared" si="76"/>
        <v>220293</v>
      </c>
      <c r="V374" s="220"/>
      <c r="W374" s="222">
        <f t="shared" si="77"/>
        <v>0</v>
      </c>
      <c r="X374" s="223" t="str">
        <f t="shared" si="78"/>
        <v>8</v>
      </c>
      <c r="Y374" s="220"/>
      <c r="Z374" s="221">
        <f t="shared" si="79"/>
        <v>17623.439999999999</v>
      </c>
      <c r="AA374" s="5">
        <f>VLOOKUP(G374,Ma_KH!$A:$R,14,0)</f>
        <v>60</v>
      </c>
    </row>
    <row r="375" spans="1:27" s="5" customFormat="1" hidden="1" x14ac:dyDescent="0.25">
      <c r="A375" s="234">
        <v>45996</v>
      </c>
      <c r="B375" s="235">
        <v>82061</v>
      </c>
      <c r="C375" s="236" t="s">
        <v>7767</v>
      </c>
      <c r="D375" s="340">
        <v>45997</v>
      </c>
      <c r="E375" s="238"/>
      <c r="F375" s="236"/>
      <c r="G375" s="32" t="s">
        <v>4882</v>
      </c>
      <c r="H375" s="238"/>
      <c r="I375" s="239" t="s">
        <v>4882</v>
      </c>
      <c r="J375" s="240" t="s">
        <v>1786</v>
      </c>
      <c r="K375" s="240" t="s">
        <v>48</v>
      </c>
      <c r="L375" s="21" t="str">
        <f>VLOOKUP($K375,TONG_SL!$A:$D,2,0)</f>
        <v>Mọc Nấm Hương 250g</v>
      </c>
      <c r="M375" s="11"/>
      <c r="N375" s="21" t="str">
        <f t="shared" si="75"/>
        <v>K-C6</v>
      </c>
      <c r="O375" s="11"/>
      <c r="P375" s="11"/>
      <c r="Q375" s="21" t="str">
        <f>VLOOKUP(K375,TONG_SL!$A:$D,3,0)</f>
        <v>Túi</v>
      </c>
      <c r="R375" s="1">
        <v>3</v>
      </c>
      <c r="S375" s="220"/>
      <c r="T375" s="220">
        <f>VLOOKUP(VLOOKUP(G375,Ma_KH!$A:$R,18,0)&amp;K375,Gia_MB!$A:$F,6,0)</f>
        <v>43700</v>
      </c>
      <c r="U375" s="221">
        <f t="shared" si="76"/>
        <v>131100</v>
      </c>
      <c r="V375" s="220"/>
      <c r="W375" s="222">
        <f t="shared" si="77"/>
        <v>0</v>
      </c>
      <c r="X375" s="223" t="str">
        <f t="shared" si="78"/>
        <v>8</v>
      </c>
      <c r="Y375" s="220"/>
      <c r="Z375" s="221">
        <f t="shared" si="79"/>
        <v>10488</v>
      </c>
      <c r="AA375" s="5">
        <f>VLOOKUP(G375,Ma_KH!$A:$R,14,0)</f>
        <v>56</v>
      </c>
    </row>
    <row r="376" spans="1:27" s="5" customFormat="1" hidden="1" x14ac:dyDescent="0.25">
      <c r="A376" s="234">
        <v>45996</v>
      </c>
      <c r="B376" s="235">
        <v>82061</v>
      </c>
      <c r="C376" s="236" t="s">
        <v>7767</v>
      </c>
      <c r="D376" s="340">
        <v>45997</v>
      </c>
      <c r="E376" s="238"/>
      <c r="F376" s="236"/>
      <c r="G376" s="32" t="s">
        <v>4882</v>
      </c>
      <c r="H376" s="238"/>
      <c r="I376" s="239" t="s">
        <v>4882</v>
      </c>
      <c r="J376" s="240" t="s">
        <v>1786</v>
      </c>
      <c r="K376" s="240" t="s">
        <v>32</v>
      </c>
      <c r="L376" s="21" t="str">
        <f>VLOOKUP($K376,TONG_SL!$A:$D,2,0)</f>
        <v>Giò Tai Lưỡi Xào 250g</v>
      </c>
      <c r="M376" s="11"/>
      <c r="N376" s="21" t="str">
        <f t="shared" si="75"/>
        <v>K-C6</v>
      </c>
      <c r="O376" s="11"/>
      <c r="P376" s="11"/>
      <c r="Q376" s="21" t="str">
        <f>VLOOKUP(K376,TONG_SL!$A:$D,3,0)</f>
        <v>Túi</v>
      </c>
      <c r="R376" s="1">
        <v>5</v>
      </c>
      <c r="S376" s="220"/>
      <c r="T376" s="220">
        <f>VLOOKUP(VLOOKUP(G376,Ma_KH!$A:$R,18,0)&amp;K376,Gia_MB!$A:$F,6,0)</f>
        <v>47672</v>
      </c>
      <c r="U376" s="221">
        <f t="shared" si="76"/>
        <v>238360</v>
      </c>
      <c r="V376" s="220"/>
      <c r="W376" s="222">
        <f t="shared" si="77"/>
        <v>0</v>
      </c>
      <c r="X376" s="223" t="str">
        <f t="shared" si="78"/>
        <v>8</v>
      </c>
      <c r="Y376" s="220"/>
      <c r="Z376" s="221">
        <f t="shared" si="79"/>
        <v>19068.8</v>
      </c>
      <c r="AA376" s="5">
        <f>VLOOKUP(G376,Ma_KH!$A:$R,14,0)</f>
        <v>56</v>
      </c>
    </row>
    <row r="377" spans="1:27" s="5" customFormat="1" hidden="1" x14ac:dyDescent="0.25">
      <c r="A377" s="234">
        <v>45996</v>
      </c>
      <c r="B377" s="235">
        <v>82061</v>
      </c>
      <c r="C377" s="236" t="s">
        <v>7767</v>
      </c>
      <c r="D377" s="340">
        <v>45997</v>
      </c>
      <c r="E377" s="238"/>
      <c r="F377" s="236"/>
      <c r="G377" s="32" t="s">
        <v>4882</v>
      </c>
      <c r="H377" s="238"/>
      <c r="I377" s="239" t="s">
        <v>4882</v>
      </c>
      <c r="J377" s="240" t="s">
        <v>1786</v>
      </c>
      <c r="K377" s="240" t="s">
        <v>46</v>
      </c>
      <c r="L377" s="21" t="str">
        <f>VLOOKUP($K377,TONG_SL!$A:$D,2,0)</f>
        <v>Giò sụn gà 250g</v>
      </c>
      <c r="M377" s="11"/>
      <c r="N377" s="21" t="str">
        <f t="shared" si="75"/>
        <v>K-C6</v>
      </c>
      <c r="O377" s="11"/>
      <c r="P377" s="11"/>
      <c r="Q377" s="21" t="str">
        <f>VLOOKUP(K377,TONG_SL!$A:$D,3,0)</f>
        <v>Túi</v>
      </c>
      <c r="R377" s="1">
        <v>5</v>
      </c>
      <c r="S377" s="220"/>
      <c r="T377" s="220">
        <f>VLOOKUP(VLOOKUP(G377,Ma_KH!$A:$R,18,0)&amp;K377,Gia_MB!$A:$F,6,0)</f>
        <v>50400</v>
      </c>
      <c r="U377" s="221">
        <f t="shared" si="76"/>
        <v>252000</v>
      </c>
      <c r="V377" s="220"/>
      <c r="W377" s="222">
        <f t="shared" si="77"/>
        <v>0</v>
      </c>
      <c r="X377" s="223" t="str">
        <f t="shared" si="78"/>
        <v>8</v>
      </c>
      <c r="Y377" s="220"/>
      <c r="Z377" s="221">
        <f t="shared" si="79"/>
        <v>20160</v>
      </c>
      <c r="AA377" s="5">
        <f>VLOOKUP(G377,Ma_KH!$A:$R,14,0)</f>
        <v>56</v>
      </c>
    </row>
    <row r="378" spans="1:27" s="5" customFormat="1" hidden="1" x14ac:dyDescent="0.25">
      <c r="A378" s="234">
        <v>45996</v>
      </c>
      <c r="B378" s="235">
        <v>82061</v>
      </c>
      <c r="C378" s="236" t="s">
        <v>7767</v>
      </c>
      <c r="D378" s="340">
        <v>45997</v>
      </c>
      <c r="E378" s="238"/>
      <c r="F378" s="236"/>
      <c r="G378" s="32" t="s">
        <v>4882</v>
      </c>
      <c r="H378" s="238"/>
      <c r="I378" s="239" t="s">
        <v>4882</v>
      </c>
      <c r="J378" s="240" t="s">
        <v>1786</v>
      </c>
      <c r="K378" s="240" t="s">
        <v>44</v>
      </c>
      <c r="L378" s="21" t="str">
        <f>VLOOKUP($K378,TONG_SL!$A:$D,2,0)</f>
        <v>Giò lụa cây 250g</v>
      </c>
      <c r="M378" s="11"/>
      <c r="N378" s="21" t="str">
        <f t="shared" si="75"/>
        <v>K-C6</v>
      </c>
      <c r="O378" s="11"/>
      <c r="P378" s="11"/>
      <c r="Q378" s="21" t="str">
        <f>VLOOKUP(K378,TONG_SL!$A:$D,3,0)</f>
        <v>Túi</v>
      </c>
      <c r="R378" s="1">
        <v>5</v>
      </c>
      <c r="S378" s="220"/>
      <c r="T378" s="220">
        <f>VLOOKUP(VLOOKUP(G378,Ma_KH!$A:$R,18,0)&amp;K378,Gia_MB!$A:$F,6,0)</f>
        <v>49500</v>
      </c>
      <c r="U378" s="221">
        <f t="shared" si="76"/>
        <v>247500</v>
      </c>
      <c r="V378" s="220"/>
      <c r="W378" s="222">
        <f t="shared" si="77"/>
        <v>0</v>
      </c>
      <c r="X378" s="223" t="str">
        <f t="shared" si="78"/>
        <v>8</v>
      </c>
      <c r="Y378" s="220"/>
      <c r="Z378" s="221">
        <f t="shared" si="79"/>
        <v>19800</v>
      </c>
      <c r="AA378" s="5">
        <f>VLOOKUP(G378,Ma_KH!$A:$R,14,0)</f>
        <v>56</v>
      </c>
    </row>
    <row r="379" spans="1:27" s="5" customFormat="1" hidden="1" x14ac:dyDescent="0.25">
      <c r="A379" s="234">
        <v>45996</v>
      </c>
      <c r="B379" s="235">
        <v>82061</v>
      </c>
      <c r="C379" s="236" t="s">
        <v>7767</v>
      </c>
      <c r="D379" s="340">
        <v>45997</v>
      </c>
      <c r="E379" s="238"/>
      <c r="F379" s="236"/>
      <c r="G379" s="32" t="s">
        <v>4882</v>
      </c>
      <c r="H379" s="238"/>
      <c r="I379" s="239" t="s">
        <v>4882</v>
      </c>
      <c r="J379" s="240" t="s">
        <v>1786</v>
      </c>
      <c r="K379" s="240" t="s">
        <v>37</v>
      </c>
      <c r="L379" s="21" t="str">
        <f>VLOOKUP($K379,TONG_SL!$A:$D,2,0)</f>
        <v>Chả cốm 300g</v>
      </c>
      <c r="M379" s="11"/>
      <c r="N379" s="21" t="str">
        <f t="shared" si="75"/>
        <v>K-C6</v>
      </c>
      <c r="O379" s="11"/>
      <c r="P379" s="11"/>
      <c r="Q379" s="21" t="str">
        <f>VLOOKUP(K379,TONG_SL!$A:$D,3,0)</f>
        <v>Túi</v>
      </c>
      <c r="R379" s="1">
        <v>3</v>
      </c>
      <c r="S379" s="220"/>
      <c r="T379" s="220">
        <f>VLOOKUP(VLOOKUP(G379,Ma_KH!$A:$R,18,0)&amp;K379,Gia_MB!$A:$F,6,0)</f>
        <v>70538</v>
      </c>
      <c r="U379" s="221">
        <f t="shared" si="76"/>
        <v>211614</v>
      </c>
      <c r="V379" s="220"/>
      <c r="W379" s="222">
        <f t="shared" si="77"/>
        <v>0</v>
      </c>
      <c r="X379" s="223" t="str">
        <f t="shared" si="78"/>
        <v>8</v>
      </c>
      <c r="Y379" s="220"/>
      <c r="Z379" s="221">
        <f t="shared" si="79"/>
        <v>16929.12</v>
      </c>
      <c r="AA379" s="5">
        <f>VLOOKUP(G379,Ma_KH!$A:$R,14,0)</f>
        <v>56</v>
      </c>
    </row>
    <row r="380" spans="1:27" s="5" customFormat="1" hidden="1" x14ac:dyDescent="0.25">
      <c r="A380" s="234">
        <v>45996</v>
      </c>
      <c r="B380" s="235">
        <v>82061</v>
      </c>
      <c r="C380" s="236" t="s">
        <v>7767</v>
      </c>
      <c r="D380" s="340">
        <v>45997</v>
      </c>
      <c r="E380" s="238"/>
      <c r="F380" s="236"/>
      <c r="G380" s="32" t="s">
        <v>4882</v>
      </c>
      <c r="H380" s="238"/>
      <c r="I380" s="239" t="s">
        <v>4882</v>
      </c>
      <c r="J380" s="240" t="s">
        <v>1786</v>
      </c>
      <c r="K380" s="240" t="s">
        <v>27</v>
      </c>
      <c r="L380" s="21" t="str">
        <f>VLOOKUP($K380,TONG_SL!$A:$D,2,0)</f>
        <v>Chân giò heo muối 300g</v>
      </c>
      <c r="M380" s="11"/>
      <c r="N380" s="21" t="str">
        <f t="shared" si="75"/>
        <v>K-C6</v>
      </c>
      <c r="O380" s="11"/>
      <c r="P380" s="11"/>
      <c r="Q380" s="21" t="str">
        <f>VLOOKUP(K380,TONG_SL!$A:$D,3,0)</f>
        <v>Túi</v>
      </c>
      <c r="R380" s="1">
        <v>3</v>
      </c>
      <c r="S380" s="220"/>
      <c r="T380" s="220">
        <f>VLOOKUP(VLOOKUP(G380,Ma_KH!$A:$R,18,0)&amp;K380,Gia_MB!$A:$F,6,0)</f>
        <v>69759</v>
      </c>
      <c r="U380" s="221">
        <f t="shared" si="76"/>
        <v>209277</v>
      </c>
      <c r="V380" s="220"/>
      <c r="W380" s="222">
        <f t="shared" si="77"/>
        <v>0</v>
      </c>
      <c r="X380" s="223" t="str">
        <f t="shared" si="78"/>
        <v>8</v>
      </c>
      <c r="Y380" s="220"/>
      <c r="Z380" s="221">
        <f t="shared" si="79"/>
        <v>16742.16</v>
      </c>
      <c r="AA380" s="5">
        <f>VLOOKUP(G380,Ma_KH!$A:$R,14,0)</f>
        <v>56</v>
      </c>
    </row>
    <row r="381" spans="1:27" s="5" customFormat="1" hidden="1" x14ac:dyDescent="0.25">
      <c r="A381" s="234">
        <v>45996</v>
      </c>
      <c r="B381" s="235">
        <v>82061</v>
      </c>
      <c r="C381" s="236" t="s">
        <v>7767</v>
      </c>
      <c r="D381" s="340">
        <v>45997</v>
      </c>
      <c r="E381" s="238"/>
      <c r="F381" s="236"/>
      <c r="G381" s="32" t="s">
        <v>4882</v>
      </c>
      <c r="H381" s="238"/>
      <c r="I381" s="239" t="s">
        <v>4882</v>
      </c>
      <c r="J381" s="240" t="s">
        <v>1786</v>
      </c>
      <c r="K381" s="240" t="s">
        <v>551</v>
      </c>
      <c r="L381" s="21" t="str">
        <f>VLOOKUP($K381,TONG_SL!$A:$D,2,0)</f>
        <v>Chân giò heo muối 100g</v>
      </c>
      <c r="M381" s="11"/>
      <c r="N381" s="21" t="str">
        <f t="shared" ref="N381:N395" si="80">IF($B381&lt;&gt;"","K-C6","")</f>
        <v>K-C6</v>
      </c>
      <c r="O381" s="11"/>
      <c r="P381" s="11"/>
      <c r="Q381" s="21" t="str">
        <f>VLOOKUP(K381,TONG_SL!$A:$D,3,0)</f>
        <v>Gói</v>
      </c>
      <c r="R381" s="1">
        <v>5</v>
      </c>
      <c r="S381" s="220"/>
      <c r="T381" s="220">
        <f>VLOOKUP(VLOOKUP(G381,Ma_KH!$A:$R,18,0)&amp;K381,Gia_MB!$A:$F,6,0)</f>
        <v>23322</v>
      </c>
      <c r="U381" s="221">
        <f t="shared" si="76"/>
        <v>116610</v>
      </c>
      <c r="V381" s="220"/>
      <c r="W381" s="222">
        <f t="shared" si="77"/>
        <v>0</v>
      </c>
      <c r="X381" s="223" t="str">
        <f t="shared" si="78"/>
        <v>8</v>
      </c>
      <c r="Y381" s="220"/>
      <c r="Z381" s="221">
        <f t="shared" si="79"/>
        <v>9328.8000000000011</v>
      </c>
      <c r="AA381" s="5">
        <f>VLOOKUP(G381,Ma_KH!$A:$R,14,0)</f>
        <v>56</v>
      </c>
    </row>
    <row r="382" spans="1:27" s="5" customFormat="1" hidden="1" x14ac:dyDescent="0.25">
      <c r="A382" s="234">
        <v>45996</v>
      </c>
      <c r="B382" s="235">
        <v>82061</v>
      </c>
      <c r="C382" s="236" t="s">
        <v>7767</v>
      </c>
      <c r="D382" s="340">
        <v>45997</v>
      </c>
      <c r="E382" s="238"/>
      <c r="F382" s="236"/>
      <c r="G382" s="32" t="s">
        <v>4882</v>
      </c>
      <c r="H382" s="238"/>
      <c r="I382" s="239" t="s">
        <v>4882</v>
      </c>
      <c r="J382" s="240" t="s">
        <v>1786</v>
      </c>
      <c r="K382" s="240" t="s">
        <v>34</v>
      </c>
      <c r="L382" s="21" t="str">
        <f>VLOOKUP($K382,TONG_SL!$A:$D,2,0)</f>
        <v>Tai heo muối 200g</v>
      </c>
      <c r="M382" s="11"/>
      <c r="N382" s="21" t="str">
        <f t="shared" si="80"/>
        <v>K-C6</v>
      </c>
      <c r="O382" s="11"/>
      <c r="P382" s="11"/>
      <c r="Q382" s="21" t="str">
        <f>VLOOKUP(K382,TONG_SL!$A:$D,3,0)</f>
        <v>Túi</v>
      </c>
      <c r="R382" s="1">
        <v>3</v>
      </c>
      <c r="S382" s="220"/>
      <c r="T382" s="220">
        <f>VLOOKUP(VLOOKUP(G382,Ma_KH!$A:$R,18,0)&amp;K382,Gia_MB!$A:$F,6,0)</f>
        <v>52815</v>
      </c>
      <c r="U382" s="221">
        <f t="shared" ref="U382:U396" si="81">T382*R382</f>
        <v>158445</v>
      </c>
      <c r="V382" s="220"/>
      <c r="W382" s="222">
        <f t="shared" ref="W382:W396" si="82">U382*V382</f>
        <v>0</v>
      </c>
      <c r="X382" s="223" t="str">
        <f t="shared" ref="X382:X396" si="83">IF(B382&lt;&gt;"","8","0")</f>
        <v>8</v>
      </c>
      <c r="Y382" s="220"/>
      <c r="Z382" s="221">
        <f t="shared" ref="Z382:Z396" si="84">U382*X382%</f>
        <v>12675.6</v>
      </c>
      <c r="AA382" s="5">
        <f>VLOOKUP(G382,Ma_KH!$A:$R,14,0)</f>
        <v>56</v>
      </c>
    </row>
    <row r="383" spans="1:27" s="5" customFormat="1" hidden="1" x14ac:dyDescent="0.25">
      <c r="A383" s="234">
        <v>45996</v>
      </c>
      <c r="B383" s="235">
        <v>82058</v>
      </c>
      <c r="C383" s="236" t="s">
        <v>7767</v>
      </c>
      <c r="D383" s="340">
        <v>45997</v>
      </c>
      <c r="E383" s="238"/>
      <c r="F383" s="236"/>
      <c r="G383" s="32" t="s">
        <v>5233</v>
      </c>
      <c r="H383" s="238"/>
      <c r="I383" s="239" t="s">
        <v>5233</v>
      </c>
      <c r="J383" s="240" t="s">
        <v>1786</v>
      </c>
      <c r="K383" s="240" t="s">
        <v>565</v>
      </c>
      <c r="L383" s="21" t="str">
        <f>VLOOKUP($K383,TONG_SL!$A:$D,2,0)</f>
        <v>Tai heo sốt thái 150g</v>
      </c>
      <c r="M383" s="11"/>
      <c r="N383" s="21" t="str">
        <f t="shared" si="80"/>
        <v>K-C6</v>
      </c>
      <c r="O383" s="11"/>
      <c r="P383" s="11"/>
      <c r="Q383" s="21" t="str">
        <f>VLOOKUP(K383,TONG_SL!$A:$D,3,0)</f>
        <v>Túi</v>
      </c>
      <c r="R383" s="1">
        <v>6</v>
      </c>
      <c r="S383" s="220"/>
      <c r="T383" s="220">
        <f>VLOOKUP(VLOOKUP(G383,Ma_KH!$A:$R,18,0)&amp;K383,Gia_MB!$A:$F,6,0)</f>
        <v>19500</v>
      </c>
      <c r="U383" s="221">
        <f t="shared" si="81"/>
        <v>117000</v>
      </c>
      <c r="V383" s="220"/>
      <c r="W383" s="222">
        <f t="shared" si="82"/>
        <v>0</v>
      </c>
      <c r="X383" s="223" t="str">
        <f t="shared" si="83"/>
        <v>8</v>
      </c>
      <c r="Y383" s="220"/>
      <c r="Z383" s="221">
        <f t="shared" si="84"/>
        <v>9360</v>
      </c>
      <c r="AA383" s="5">
        <f>VLOOKUP(G383,Ma_KH!$A:$R,14,0)</f>
        <v>51</v>
      </c>
    </row>
    <row r="384" spans="1:27" s="5" customFormat="1" hidden="1" x14ac:dyDescent="0.25">
      <c r="A384" s="234">
        <v>45996</v>
      </c>
      <c r="B384" s="235">
        <v>2370369</v>
      </c>
      <c r="C384" s="236" t="s">
        <v>7767</v>
      </c>
      <c r="D384" s="340">
        <v>45997</v>
      </c>
      <c r="E384" s="238"/>
      <c r="F384" s="236"/>
      <c r="G384" s="32" t="s">
        <v>7632</v>
      </c>
      <c r="H384" s="238"/>
      <c r="I384" s="239" t="s">
        <v>7632</v>
      </c>
      <c r="J384" s="240" t="s">
        <v>1786</v>
      </c>
      <c r="K384" s="240" t="s">
        <v>553</v>
      </c>
      <c r="L384" s="21" t="str">
        <f>VLOOKUP($K384,TONG_SL!$A:$D,2,0)</f>
        <v>Gà muối hun khói 300g</v>
      </c>
      <c r="M384" s="11"/>
      <c r="N384" s="21" t="str">
        <f t="shared" si="80"/>
        <v>K-C6</v>
      </c>
      <c r="O384" s="11"/>
      <c r="P384" s="11"/>
      <c r="Q384" s="21" t="str">
        <f>VLOOKUP(K384,TONG_SL!$A:$D,3,0)</f>
        <v>Túi</v>
      </c>
      <c r="R384" s="1">
        <v>18</v>
      </c>
      <c r="S384" s="220"/>
      <c r="T384" s="220">
        <f>VLOOKUP(VLOOKUP(G384,Ma_KH!$A:$R,18,0)&amp;K384,Gia_MB!$A:$F,6,0)</f>
        <v>66500</v>
      </c>
      <c r="U384" s="221">
        <f t="shared" si="81"/>
        <v>1197000</v>
      </c>
      <c r="V384" s="220"/>
      <c r="W384" s="222">
        <f t="shared" si="82"/>
        <v>0</v>
      </c>
      <c r="X384" s="223" t="str">
        <f t="shared" si="83"/>
        <v>8</v>
      </c>
      <c r="Y384" s="220"/>
      <c r="Z384" s="221">
        <f t="shared" si="84"/>
        <v>95760</v>
      </c>
      <c r="AA384" s="5">
        <f>VLOOKUP(G384,Ma_KH!$A:$R,14,0)</f>
        <v>0</v>
      </c>
    </row>
    <row r="385" spans="1:27" s="5" customFormat="1" hidden="1" x14ac:dyDescent="0.25">
      <c r="A385" s="234">
        <v>45996</v>
      </c>
      <c r="B385" s="235">
        <v>2370369</v>
      </c>
      <c r="C385" s="236" t="s">
        <v>7767</v>
      </c>
      <c r="D385" s="340">
        <v>45997</v>
      </c>
      <c r="E385" s="238"/>
      <c r="F385" s="236"/>
      <c r="G385" s="32" t="s">
        <v>7632</v>
      </c>
      <c r="H385" s="238"/>
      <c r="I385" s="239" t="s">
        <v>7632</v>
      </c>
      <c r="J385" s="240" t="s">
        <v>1786</v>
      </c>
      <c r="K385" s="240" t="s">
        <v>551</v>
      </c>
      <c r="L385" s="21" t="str">
        <f>VLOOKUP($K385,TONG_SL!$A:$D,2,0)</f>
        <v>Chân giò heo muối 100g</v>
      </c>
      <c r="M385" s="11"/>
      <c r="N385" s="21" t="str">
        <f t="shared" si="80"/>
        <v>K-C6</v>
      </c>
      <c r="O385" s="11"/>
      <c r="P385" s="11"/>
      <c r="Q385" s="21" t="str">
        <f>VLOOKUP(K385,TONG_SL!$A:$D,3,0)</f>
        <v>Gói</v>
      </c>
      <c r="R385" s="1">
        <v>44</v>
      </c>
      <c r="S385" s="220"/>
      <c r="T385" s="220">
        <f>VLOOKUP(VLOOKUP(G385,Ma_KH!$A:$R,18,0)&amp;K385,Gia_MB!$A:$F,6,0)</f>
        <v>24549</v>
      </c>
      <c r="U385" s="221">
        <f t="shared" si="81"/>
        <v>1080156</v>
      </c>
      <c r="V385" s="220"/>
      <c r="W385" s="222">
        <f t="shared" si="82"/>
        <v>0</v>
      </c>
      <c r="X385" s="223" t="str">
        <f t="shared" si="83"/>
        <v>8</v>
      </c>
      <c r="Y385" s="220"/>
      <c r="Z385" s="221">
        <f t="shared" si="84"/>
        <v>86412.479999999996</v>
      </c>
      <c r="AA385" s="5">
        <f>VLOOKUP(G385,Ma_KH!$A:$R,14,0)</f>
        <v>0</v>
      </c>
    </row>
    <row r="386" spans="1:27" s="5" customFormat="1" hidden="1" x14ac:dyDescent="0.25">
      <c r="A386" s="234">
        <v>45996</v>
      </c>
      <c r="B386" s="235">
        <v>2370369</v>
      </c>
      <c r="C386" s="236" t="s">
        <v>7767</v>
      </c>
      <c r="D386" s="340">
        <v>45997</v>
      </c>
      <c r="E386" s="238"/>
      <c r="F386" s="236"/>
      <c r="G386" s="32" t="s">
        <v>7632</v>
      </c>
      <c r="H386" s="238"/>
      <c r="I386" s="239" t="s">
        <v>7632</v>
      </c>
      <c r="J386" s="240" t="s">
        <v>1786</v>
      </c>
      <c r="K386" s="240" t="s">
        <v>565</v>
      </c>
      <c r="L386" s="21" t="str">
        <f>VLOOKUP($K386,TONG_SL!$A:$D,2,0)</f>
        <v>Tai heo sốt thái 150g</v>
      </c>
      <c r="M386" s="11"/>
      <c r="N386" s="21" t="str">
        <f t="shared" si="80"/>
        <v>K-C6</v>
      </c>
      <c r="O386" s="11"/>
      <c r="P386" s="11"/>
      <c r="Q386" s="21" t="str">
        <f>VLOOKUP(K386,TONG_SL!$A:$D,3,0)</f>
        <v>Túi</v>
      </c>
      <c r="R386" s="1">
        <v>28</v>
      </c>
      <c r="S386" s="220"/>
      <c r="T386" s="220">
        <f>VLOOKUP(VLOOKUP(G386,Ma_KH!$A:$R,18,0)&amp;K386,Gia_MB!$A:$F,6,0)</f>
        <v>21667</v>
      </c>
      <c r="U386" s="221">
        <f t="shared" si="81"/>
        <v>606676</v>
      </c>
      <c r="V386" s="220"/>
      <c r="W386" s="222">
        <f t="shared" si="82"/>
        <v>0</v>
      </c>
      <c r="X386" s="223" t="str">
        <f t="shared" si="83"/>
        <v>8</v>
      </c>
      <c r="Y386" s="220"/>
      <c r="Z386" s="221">
        <f t="shared" si="84"/>
        <v>48534.080000000002</v>
      </c>
      <c r="AA386" s="5">
        <f>VLOOKUP(G386,Ma_KH!$A:$R,14,0)</f>
        <v>0</v>
      </c>
    </row>
    <row r="387" spans="1:27" s="5" customFormat="1" hidden="1" x14ac:dyDescent="0.25">
      <c r="A387" s="234">
        <v>45996</v>
      </c>
      <c r="B387" s="235">
        <v>2370369</v>
      </c>
      <c r="C387" s="236" t="s">
        <v>7767</v>
      </c>
      <c r="D387" s="340">
        <v>45997</v>
      </c>
      <c r="E387" s="238"/>
      <c r="F387" s="236"/>
      <c r="G387" s="32" t="s">
        <v>7632</v>
      </c>
      <c r="H387" s="238"/>
      <c r="I387" s="239" t="s">
        <v>7632</v>
      </c>
      <c r="J387" s="240" t="s">
        <v>1786</v>
      </c>
      <c r="K387" s="240" t="s">
        <v>27</v>
      </c>
      <c r="L387" s="21" t="str">
        <f>VLOOKUP($K387,TONG_SL!$A:$D,2,0)</f>
        <v>Chân giò heo muối 300g</v>
      </c>
      <c r="M387" s="11"/>
      <c r="N387" s="21" t="str">
        <f t="shared" si="80"/>
        <v>K-C6</v>
      </c>
      <c r="O387" s="11"/>
      <c r="P387" s="11"/>
      <c r="Q387" s="21" t="str">
        <f>VLOOKUP(K387,TONG_SL!$A:$D,3,0)</f>
        <v>Túi</v>
      </c>
      <c r="R387" s="1">
        <v>24</v>
      </c>
      <c r="S387" s="220"/>
      <c r="T387" s="220">
        <f>VLOOKUP(VLOOKUP(G387,Ma_KH!$A:$R,18,0)&amp;K387,Gia_MB!$A:$F,6,0)</f>
        <v>73431</v>
      </c>
      <c r="U387" s="221">
        <f t="shared" si="81"/>
        <v>1762344</v>
      </c>
      <c r="V387" s="220"/>
      <c r="W387" s="222">
        <f t="shared" si="82"/>
        <v>0</v>
      </c>
      <c r="X387" s="223" t="str">
        <f t="shared" si="83"/>
        <v>8</v>
      </c>
      <c r="Y387" s="220"/>
      <c r="Z387" s="221">
        <f t="shared" si="84"/>
        <v>140987.51999999999</v>
      </c>
      <c r="AA387" s="5">
        <f>VLOOKUP(G387,Ma_KH!$A:$R,14,0)</f>
        <v>0</v>
      </c>
    </row>
    <row r="388" spans="1:27" s="5" customFormat="1" hidden="1" x14ac:dyDescent="0.25">
      <c r="A388" s="234">
        <v>45996</v>
      </c>
      <c r="B388" s="235">
        <v>2370369</v>
      </c>
      <c r="C388" s="236" t="s">
        <v>7767</v>
      </c>
      <c r="D388" s="340">
        <v>45997</v>
      </c>
      <c r="E388" s="238"/>
      <c r="F388" s="236"/>
      <c r="G388" s="32" t="s">
        <v>7632</v>
      </c>
      <c r="H388" s="238"/>
      <c r="I388" s="239" t="s">
        <v>7632</v>
      </c>
      <c r="J388" s="240" t="s">
        <v>1786</v>
      </c>
      <c r="K388" s="240" t="s">
        <v>32</v>
      </c>
      <c r="L388" s="21" t="str">
        <f>VLOOKUP($K388,TONG_SL!$A:$D,2,0)</f>
        <v>Giò Tai Lưỡi Xào 250g</v>
      </c>
      <c r="M388" s="11"/>
      <c r="N388" s="21" t="str">
        <f t="shared" si="80"/>
        <v>K-C6</v>
      </c>
      <c r="O388" s="11"/>
      <c r="P388" s="11"/>
      <c r="Q388" s="21" t="str">
        <f>VLOOKUP(K388,TONG_SL!$A:$D,3,0)</f>
        <v>Túi</v>
      </c>
      <c r="R388" s="1">
        <v>26</v>
      </c>
      <c r="S388" s="220"/>
      <c r="T388" s="220">
        <f>VLOOKUP(VLOOKUP(G388,Ma_KH!$A:$R,18,0)&amp;K388,Gia_MB!$A:$F,6,0)</f>
        <v>50182</v>
      </c>
      <c r="U388" s="221">
        <f t="shared" si="81"/>
        <v>1304732</v>
      </c>
      <c r="V388" s="220"/>
      <c r="W388" s="222">
        <f t="shared" si="82"/>
        <v>0</v>
      </c>
      <c r="X388" s="223" t="str">
        <f t="shared" si="83"/>
        <v>8</v>
      </c>
      <c r="Y388" s="220"/>
      <c r="Z388" s="221">
        <f t="shared" si="84"/>
        <v>104378.56</v>
      </c>
      <c r="AA388" s="5">
        <f>VLOOKUP(G388,Ma_KH!$A:$R,14,0)</f>
        <v>0</v>
      </c>
    </row>
    <row r="389" spans="1:27" s="5" customFormat="1" hidden="1" x14ac:dyDescent="0.25">
      <c r="A389" s="234">
        <v>45996</v>
      </c>
      <c r="B389" s="235">
        <v>2370420</v>
      </c>
      <c r="C389" s="236" t="s">
        <v>7767</v>
      </c>
      <c r="D389" s="340">
        <v>45998</v>
      </c>
      <c r="E389" s="238"/>
      <c r="F389" s="236"/>
      <c r="G389" s="32" t="s">
        <v>5522</v>
      </c>
      <c r="H389" s="238"/>
      <c r="I389" s="239" t="s">
        <v>5522</v>
      </c>
      <c r="J389" s="240" t="s">
        <v>1786</v>
      </c>
      <c r="K389" s="240" t="s">
        <v>551</v>
      </c>
      <c r="L389" s="21" t="str">
        <f>VLOOKUP($K389,TONG_SL!$A:$D,2,0)</f>
        <v>Chân giò heo muối 100g</v>
      </c>
      <c r="M389" s="11"/>
      <c r="N389" s="21" t="str">
        <f t="shared" si="80"/>
        <v>K-C6</v>
      </c>
      <c r="O389" s="11"/>
      <c r="P389" s="11"/>
      <c r="Q389" s="21" t="str">
        <f>VLOOKUP(K389,TONG_SL!$A:$D,3,0)</f>
        <v>Gói</v>
      </c>
      <c r="R389" s="1">
        <v>2</v>
      </c>
      <c r="S389" s="220"/>
      <c r="T389" s="220">
        <f>VLOOKUP(VLOOKUP(G389,Ma_KH!$A:$R,18,0)&amp;K389,Gia_MB!$A:$F,6,0)</f>
        <v>22830</v>
      </c>
      <c r="U389" s="221">
        <f t="shared" si="81"/>
        <v>45660</v>
      </c>
      <c r="V389" s="220"/>
      <c r="W389" s="222">
        <f t="shared" si="82"/>
        <v>0</v>
      </c>
      <c r="X389" s="223" t="str">
        <f t="shared" si="83"/>
        <v>8</v>
      </c>
      <c r="Y389" s="220"/>
      <c r="Z389" s="221">
        <f t="shared" si="84"/>
        <v>3652.8</v>
      </c>
      <c r="AA389" s="5">
        <f>VLOOKUP(G389,Ma_KH!$A:$R,14,0)</f>
        <v>46</v>
      </c>
    </row>
    <row r="390" spans="1:27" s="5" customFormat="1" hidden="1" x14ac:dyDescent="0.25">
      <c r="A390" s="234">
        <v>45996</v>
      </c>
      <c r="B390" s="235">
        <v>2370420</v>
      </c>
      <c r="C390" s="236" t="s">
        <v>7767</v>
      </c>
      <c r="D390" s="340">
        <v>45998</v>
      </c>
      <c r="E390" s="238"/>
      <c r="F390" s="236"/>
      <c r="G390" s="32" t="s">
        <v>5522</v>
      </c>
      <c r="H390" s="238"/>
      <c r="I390" s="239" t="s">
        <v>5522</v>
      </c>
      <c r="J390" s="240" t="s">
        <v>1786</v>
      </c>
      <c r="K390" s="240" t="s">
        <v>30</v>
      </c>
      <c r="L390" s="21" t="str">
        <f>VLOOKUP($K390,TONG_SL!$A:$D,2,0)</f>
        <v>Gà muối 500g</v>
      </c>
      <c r="M390" s="11"/>
      <c r="N390" s="21" t="str">
        <f t="shared" si="80"/>
        <v>K-C6</v>
      </c>
      <c r="O390" s="11"/>
      <c r="P390" s="11"/>
      <c r="Q390" s="21" t="str">
        <f>VLOOKUP(K390,TONG_SL!$A:$D,3,0)</f>
        <v>Túi</v>
      </c>
      <c r="R390" s="1">
        <v>2</v>
      </c>
      <c r="S390" s="220"/>
      <c r="T390" s="220">
        <f>VLOOKUP(VLOOKUP(G390,Ma_KH!$A:$R,18,0)&amp;K390,Gia_MB!$A:$F,6,0)</f>
        <v>111058</v>
      </c>
      <c r="U390" s="221">
        <f t="shared" si="81"/>
        <v>222116</v>
      </c>
      <c r="V390" s="220"/>
      <c r="W390" s="222">
        <f t="shared" si="82"/>
        <v>0</v>
      </c>
      <c r="X390" s="223" t="str">
        <f t="shared" si="83"/>
        <v>8</v>
      </c>
      <c r="Y390" s="220"/>
      <c r="Z390" s="221">
        <f t="shared" si="84"/>
        <v>17769.28</v>
      </c>
      <c r="AA390" s="5">
        <f>VLOOKUP(G390,Ma_KH!$A:$R,14,0)</f>
        <v>46</v>
      </c>
    </row>
    <row r="391" spans="1:27" s="5" customFormat="1" hidden="1" x14ac:dyDescent="0.25">
      <c r="A391" s="234">
        <v>45996</v>
      </c>
      <c r="B391" s="235">
        <v>2370420</v>
      </c>
      <c r="C391" s="236" t="s">
        <v>7767</v>
      </c>
      <c r="D391" s="340">
        <v>45998</v>
      </c>
      <c r="E391" s="238"/>
      <c r="F391" s="236"/>
      <c r="G391" s="32" t="s">
        <v>5522</v>
      </c>
      <c r="H391" s="238"/>
      <c r="I391" s="239" t="s">
        <v>5522</v>
      </c>
      <c r="J391" s="240" t="s">
        <v>1786</v>
      </c>
      <c r="K391" s="240" t="s">
        <v>27</v>
      </c>
      <c r="L391" s="21" t="str">
        <f>VLOOKUP($K391,TONG_SL!$A:$D,2,0)</f>
        <v>Chân giò heo muối 300g</v>
      </c>
      <c r="M391" s="11"/>
      <c r="N391" s="21" t="str">
        <f t="shared" si="80"/>
        <v>K-C6</v>
      </c>
      <c r="O391" s="11"/>
      <c r="P391" s="11"/>
      <c r="Q391" s="21" t="str">
        <f>VLOOKUP(K391,TONG_SL!$A:$D,3,0)</f>
        <v>Túi</v>
      </c>
      <c r="R391" s="1">
        <v>3</v>
      </c>
      <c r="S391" s="220"/>
      <c r="T391" s="220">
        <f>VLOOKUP(VLOOKUP(G391,Ma_KH!$A:$R,18,0)&amp;K391,Gia_MB!$A:$F,6,0)</f>
        <v>73431</v>
      </c>
      <c r="U391" s="221">
        <f t="shared" si="81"/>
        <v>220293</v>
      </c>
      <c r="V391" s="220"/>
      <c r="W391" s="222">
        <f t="shared" si="82"/>
        <v>0</v>
      </c>
      <c r="X391" s="223" t="str">
        <f t="shared" si="83"/>
        <v>8</v>
      </c>
      <c r="Y391" s="220"/>
      <c r="Z391" s="221">
        <f t="shared" si="84"/>
        <v>17623.439999999999</v>
      </c>
      <c r="AA391" s="5">
        <f>VLOOKUP(G391,Ma_KH!$A:$R,14,0)</f>
        <v>46</v>
      </c>
    </row>
    <row r="392" spans="1:27" s="5" customFormat="1" hidden="1" x14ac:dyDescent="0.25">
      <c r="A392" s="234">
        <v>45993</v>
      </c>
      <c r="B392" s="235">
        <v>2369930</v>
      </c>
      <c r="C392" s="236" t="s">
        <v>7767</v>
      </c>
      <c r="D392" s="340">
        <v>45998</v>
      </c>
      <c r="E392" s="238"/>
      <c r="F392" s="236"/>
      <c r="G392" s="32" t="s">
        <v>5519</v>
      </c>
      <c r="H392" s="238"/>
      <c r="I392" s="239" t="s">
        <v>5519</v>
      </c>
      <c r="J392" s="240" t="s">
        <v>1786</v>
      </c>
      <c r="K392" s="240" t="s">
        <v>551</v>
      </c>
      <c r="L392" s="21" t="str">
        <f>VLOOKUP($K392,TONG_SL!$A:$D,2,0)</f>
        <v>Chân giò heo muối 100g</v>
      </c>
      <c r="M392" s="11"/>
      <c r="N392" s="21" t="str">
        <f t="shared" si="80"/>
        <v>K-C6</v>
      </c>
      <c r="O392" s="11"/>
      <c r="P392" s="11"/>
      <c r="Q392" s="21" t="str">
        <f>VLOOKUP(K392,TONG_SL!$A:$D,3,0)</f>
        <v>Gói</v>
      </c>
      <c r="R392" s="1">
        <v>4</v>
      </c>
      <c r="S392" s="220"/>
      <c r="T392" s="220">
        <f>VLOOKUP(VLOOKUP(G392,Ma_KH!$A:$R,18,0)&amp;K392,Gia_MB!$A:$F,6,0)</f>
        <v>22830</v>
      </c>
      <c r="U392" s="221">
        <f t="shared" si="81"/>
        <v>91320</v>
      </c>
      <c r="V392" s="220"/>
      <c r="W392" s="222">
        <f t="shared" si="82"/>
        <v>0</v>
      </c>
      <c r="X392" s="223" t="str">
        <f t="shared" si="83"/>
        <v>8</v>
      </c>
      <c r="Y392" s="220"/>
      <c r="Z392" s="221">
        <f t="shared" si="84"/>
        <v>7305.6</v>
      </c>
      <c r="AA392" s="5">
        <f>VLOOKUP(G392,Ma_KH!$A:$R,14,0)</f>
        <v>46</v>
      </c>
    </row>
    <row r="393" spans="1:27" s="5" customFormat="1" hidden="1" x14ac:dyDescent="0.25">
      <c r="A393" s="234">
        <v>45993</v>
      </c>
      <c r="B393" s="235">
        <v>2369930</v>
      </c>
      <c r="C393" s="236" t="s">
        <v>7767</v>
      </c>
      <c r="D393" s="340">
        <v>45998</v>
      </c>
      <c r="E393" s="238"/>
      <c r="F393" s="236"/>
      <c r="G393" s="32" t="s">
        <v>5519</v>
      </c>
      <c r="H393" s="238"/>
      <c r="I393" s="239" t="s">
        <v>5519</v>
      </c>
      <c r="J393" s="240" t="s">
        <v>1786</v>
      </c>
      <c r="K393" s="240" t="s">
        <v>30</v>
      </c>
      <c r="L393" s="21" t="str">
        <f>VLOOKUP($K393,TONG_SL!$A:$D,2,0)</f>
        <v>Gà muối 500g</v>
      </c>
      <c r="M393" s="11"/>
      <c r="N393" s="21" t="str">
        <f t="shared" si="80"/>
        <v>K-C6</v>
      </c>
      <c r="O393" s="11"/>
      <c r="P393" s="11"/>
      <c r="Q393" s="21" t="str">
        <f>VLOOKUP(K393,TONG_SL!$A:$D,3,0)</f>
        <v>Túi</v>
      </c>
      <c r="R393" s="1">
        <v>2</v>
      </c>
      <c r="S393" s="220"/>
      <c r="T393" s="220">
        <f>VLOOKUP(VLOOKUP(G393,Ma_KH!$A:$R,18,0)&amp;K393,Gia_MB!$A:$F,6,0)</f>
        <v>111058</v>
      </c>
      <c r="U393" s="221">
        <f t="shared" si="81"/>
        <v>222116</v>
      </c>
      <c r="V393" s="220"/>
      <c r="W393" s="222">
        <f t="shared" si="82"/>
        <v>0</v>
      </c>
      <c r="X393" s="223" t="str">
        <f t="shared" si="83"/>
        <v>8</v>
      </c>
      <c r="Y393" s="220"/>
      <c r="Z393" s="221">
        <f t="shared" si="84"/>
        <v>17769.28</v>
      </c>
      <c r="AA393" s="5">
        <f>VLOOKUP(G393,Ma_KH!$A:$R,14,0)</f>
        <v>46</v>
      </c>
    </row>
    <row r="394" spans="1:27" s="5" customFormat="1" hidden="1" x14ac:dyDescent="0.25">
      <c r="A394" s="234">
        <v>45993</v>
      </c>
      <c r="B394" s="235">
        <v>2369930</v>
      </c>
      <c r="C394" s="236" t="s">
        <v>7767</v>
      </c>
      <c r="D394" s="340">
        <v>45998</v>
      </c>
      <c r="E394" s="238"/>
      <c r="F394" s="236"/>
      <c r="G394" s="32" t="s">
        <v>5519</v>
      </c>
      <c r="H394" s="238"/>
      <c r="I394" s="239" t="s">
        <v>5519</v>
      </c>
      <c r="J394" s="240" t="s">
        <v>1786</v>
      </c>
      <c r="K394" s="240" t="s">
        <v>27</v>
      </c>
      <c r="L394" s="21" t="str">
        <f>VLOOKUP($K394,TONG_SL!$A:$D,2,0)</f>
        <v>Chân giò heo muối 300g</v>
      </c>
      <c r="M394" s="11"/>
      <c r="N394" s="21" t="str">
        <f t="shared" si="80"/>
        <v>K-C6</v>
      </c>
      <c r="O394" s="11"/>
      <c r="P394" s="11"/>
      <c r="Q394" s="21" t="str">
        <f>VLOOKUP(K394,TONG_SL!$A:$D,3,0)</f>
        <v>Túi</v>
      </c>
      <c r="R394" s="1">
        <v>3</v>
      </c>
      <c r="S394" s="220"/>
      <c r="T394" s="220">
        <f>VLOOKUP(VLOOKUP(G394,Ma_KH!$A:$R,18,0)&amp;K394,Gia_MB!$A:$F,6,0)</f>
        <v>73431</v>
      </c>
      <c r="U394" s="221">
        <f t="shared" si="81"/>
        <v>220293</v>
      </c>
      <c r="V394" s="220"/>
      <c r="W394" s="222">
        <f t="shared" si="82"/>
        <v>0</v>
      </c>
      <c r="X394" s="223" t="str">
        <f t="shared" si="83"/>
        <v>8</v>
      </c>
      <c r="Y394" s="220"/>
      <c r="Z394" s="221">
        <f t="shared" si="84"/>
        <v>17623.439999999999</v>
      </c>
      <c r="AA394" s="5">
        <f>VLOOKUP(G394,Ma_KH!$A:$R,14,0)</f>
        <v>46</v>
      </c>
    </row>
    <row r="395" spans="1:27" s="5" customFormat="1" hidden="1" x14ac:dyDescent="0.25">
      <c r="A395" s="234">
        <v>45993</v>
      </c>
      <c r="B395" s="235">
        <v>3177605</v>
      </c>
      <c r="C395" s="236" t="s">
        <v>7767</v>
      </c>
      <c r="D395" s="340">
        <v>45998</v>
      </c>
      <c r="E395" s="238"/>
      <c r="F395" s="236"/>
      <c r="G395" s="32" t="s">
        <v>7476</v>
      </c>
      <c r="H395" s="238" t="s">
        <v>7476</v>
      </c>
      <c r="I395" s="240" t="s">
        <v>7476</v>
      </c>
      <c r="J395" s="240" t="s">
        <v>1786</v>
      </c>
      <c r="K395" s="240" t="s">
        <v>32</v>
      </c>
      <c r="L395" s="21" t="str">
        <f>VLOOKUP($K395,TONG_SL!$A:$D,2,0)</f>
        <v>Giò Tai Lưỡi Xào 250g</v>
      </c>
      <c r="M395" s="11"/>
      <c r="N395" s="21" t="str">
        <f t="shared" si="80"/>
        <v>K-C6</v>
      </c>
      <c r="O395" s="11"/>
      <c r="P395" s="11"/>
      <c r="Q395" s="21" t="str">
        <f>VLOOKUP(K395,TONG_SL!$A:$D,3,0)</f>
        <v>Túi</v>
      </c>
      <c r="R395" s="1">
        <v>5</v>
      </c>
      <c r="S395" s="220"/>
      <c r="T395" s="220">
        <f>VLOOKUP(VLOOKUP(G395,Ma_KH!$A:$R,18,0)&amp;K395,Gia_MB!$A:$F,6,0)</f>
        <v>47672</v>
      </c>
      <c r="U395" s="221">
        <f t="shared" si="81"/>
        <v>238360</v>
      </c>
      <c r="V395" s="220"/>
      <c r="W395" s="222">
        <f t="shared" si="82"/>
        <v>0</v>
      </c>
      <c r="X395" s="223" t="str">
        <f t="shared" si="83"/>
        <v>8</v>
      </c>
      <c r="Y395" s="220"/>
      <c r="Z395" s="221">
        <f t="shared" si="84"/>
        <v>19068.8</v>
      </c>
      <c r="AA395" s="5">
        <f>VLOOKUP(G395,Ma_KH!$A:$R,14,0)</f>
        <v>0</v>
      </c>
    </row>
    <row r="396" spans="1:27" s="5" customFormat="1" hidden="1" x14ac:dyDescent="0.25">
      <c r="A396" s="234">
        <v>45993</v>
      </c>
      <c r="B396" s="235">
        <v>3177603</v>
      </c>
      <c r="C396" s="236" t="s">
        <v>7767</v>
      </c>
      <c r="D396" s="340">
        <v>45998</v>
      </c>
      <c r="E396" s="238"/>
      <c r="F396" s="236"/>
      <c r="G396" s="32" t="s">
        <v>7470</v>
      </c>
      <c r="H396" s="238" t="s">
        <v>7470</v>
      </c>
      <c r="I396" s="240" t="s">
        <v>7470</v>
      </c>
      <c r="J396" s="240" t="s">
        <v>1786</v>
      </c>
      <c r="K396" s="240" t="s">
        <v>27</v>
      </c>
      <c r="L396" s="21" t="str">
        <f>VLOOKUP($K396,TONG_SL!$A:$D,2,0)</f>
        <v>Chân giò heo muối 300g</v>
      </c>
      <c r="M396" s="11"/>
      <c r="N396" s="21" t="str">
        <f t="shared" ref="N396:N454" si="85">IF($B396&lt;&gt;"","K-C6","")</f>
        <v>K-C6</v>
      </c>
      <c r="O396" s="11"/>
      <c r="P396" s="11"/>
      <c r="Q396" s="21" t="str">
        <f>VLOOKUP(K396,TONG_SL!$A:$D,3,0)</f>
        <v>Túi</v>
      </c>
      <c r="R396" s="1">
        <v>3</v>
      </c>
      <c r="S396" s="220"/>
      <c r="T396" s="220">
        <f>VLOOKUP(VLOOKUP(G396,Ma_KH!$A:$R,18,0)&amp;K396,Gia_MB!$A:$F,6,0)</f>
        <v>69759</v>
      </c>
      <c r="U396" s="221">
        <f t="shared" si="81"/>
        <v>209277</v>
      </c>
      <c r="V396" s="220"/>
      <c r="W396" s="222">
        <f t="shared" si="82"/>
        <v>0</v>
      </c>
      <c r="X396" s="223" t="str">
        <f t="shared" si="83"/>
        <v>8</v>
      </c>
      <c r="Y396" s="220"/>
      <c r="Z396" s="221">
        <f t="shared" si="84"/>
        <v>16742.16</v>
      </c>
      <c r="AA396" s="5">
        <f>VLOOKUP(G396,Ma_KH!$A:$R,14,0)</f>
        <v>0</v>
      </c>
    </row>
    <row r="397" spans="1:27" s="5" customFormat="1" hidden="1" x14ac:dyDescent="0.25">
      <c r="A397" s="234">
        <v>45993</v>
      </c>
      <c r="B397" s="235">
        <v>3177603</v>
      </c>
      <c r="C397" s="236" t="s">
        <v>7767</v>
      </c>
      <c r="D397" s="340">
        <v>45998</v>
      </c>
      <c r="E397" s="238"/>
      <c r="F397" s="236"/>
      <c r="G397" s="32" t="s">
        <v>7470</v>
      </c>
      <c r="H397" s="238" t="s">
        <v>7470</v>
      </c>
      <c r="I397" s="240" t="s">
        <v>7470</v>
      </c>
      <c r="J397" s="240" t="s">
        <v>1786</v>
      </c>
      <c r="K397" s="240" t="s">
        <v>32</v>
      </c>
      <c r="L397" s="21" t="str">
        <f>VLOOKUP($K397,TONG_SL!$A:$D,2,0)</f>
        <v>Giò Tai Lưỡi Xào 250g</v>
      </c>
      <c r="M397" s="11"/>
      <c r="N397" s="21" t="str">
        <f t="shared" si="85"/>
        <v>K-C6</v>
      </c>
      <c r="O397" s="11"/>
      <c r="P397" s="11"/>
      <c r="Q397" s="21" t="str">
        <f>VLOOKUP(K397,TONG_SL!$A:$D,3,0)</f>
        <v>Túi</v>
      </c>
      <c r="R397" s="1">
        <v>3</v>
      </c>
      <c r="S397" s="220"/>
      <c r="T397" s="220">
        <f>VLOOKUP(VLOOKUP(G397,Ma_KH!$A:$R,18,0)&amp;K397,Gia_MB!$A:$F,6,0)</f>
        <v>47672</v>
      </c>
      <c r="U397" s="221">
        <f t="shared" ref="U397:U454" si="86">T397*R397</f>
        <v>143016</v>
      </c>
      <c r="V397" s="220"/>
      <c r="W397" s="222">
        <f t="shared" ref="W397:W454" si="87">U397*V397</f>
        <v>0</v>
      </c>
      <c r="X397" s="223" t="str">
        <f t="shared" ref="X397:X454" si="88">IF(B397&lt;&gt;"","8","0")</f>
        <v>8</v>
      </c>
      <c r="Y397" s="220"/>
      <c r="Z397" s="221">
        <f t="shared" ref="Z397:Z454" si="89">U397*X397%</f>
        <v>11441.28</v>
      </c>
      <c r="AA397" s="5">
        <f>VLOOKUP(G397,Ma_KH!$A:$R,14,0)</f>
        <v>0</v>
      </c>
    </row>
    <row r="398" spans="1:27" s="5" customFormat="1" hidden="1" x14ac:dyDescent="0.25">
      <c r="A398" s="234">
        <v>45995</v>
      </c>
      <c r="B398" s="235">
        <v>81198</v>
      </c>
      <c r="C398" s="236" t="s">
        <v>7767</v>
      </c>
      <c r="D398" s="340">
        <v>45998</v>
      </c>
      <c r="E398" s="238"/>
      <c r="F398" s="236"/>
      <c r="G398" s="32" t="s">
        <v>4337</v>
      </c>
      <c r="H398" s="238"/>
      <c r="I398" s="239" t="s">
        <v>4337</v>
      </c>
      <c r="J398" s="240" t="s">
        <v>1786</v>
      </c>
      <c r="K398" s="240" t="s">
        <v>46</v>
      </c>
      <c r="L398" s="21" t="str">
        <f>VLOOKUP($K398,TONG_SL!$A:$D,2,0)</f>
        <v>Giò sụn gà 250g</v>
      </c>
      <c r="M398" s="11"/>
      <c r="N398" s="21" t="str">
        <f t="shared" si="85"/>
        <v>K-C6</v>
      </c>
      <c r="O398" s="11"/>
      <c r="P398" s="11"/>
      <c r="Q398" s="21" t="str">
        <f>VLOOKUP(K398,TONG_SL!$A:$D,3,0)</f>
        <v>Túi</v>
      </c>
      <c r="R398" s="1">
        <v>3</v>
      </c>
      <c r="S398" s="220"/>
      <c r="T398" s="220">
        <f>VLOOKUP(VLOOKUP(G398,Ma_KH!$A:$R,18,0)&amp;K398,Gia_MB!$A:$F,6,0)</f>
        <v>50400</v>
      </c>
      <c r="U398" s="221">
        <f t="shared" si="86"/>
        <v>151200</v>
      </c>
      <c r="V398" s="220"/>
      <c r="W398" s="222">
        <f t="shared" si="87"/>
        <v>0</v>
      </c>
      <c r="X398" s="223" t="str">
        <f t="shared" si="88"/>
        <v>8</v>
      </c>
      <c r="Y398" s="220"/>
      <c r="Z398" s="221">
        <f t="shared" si="89"/>
        <v>12096</v>
      </c>
      <c r="AA398" s="5">
        <f>VLOOKUP(G398,Ma_KH!$A:$R,14,0)</f>
        <v>61</v>
      </c>
    </row>
    <row r="399" spans="1:27" s="5" customFormat="1" hidden="1" x14ac:dyDescent="0.25">
      <c r="A399" s="234">
        <v>45995</v>
      </c>
      <c r="B399" s="235">
        <v>81198</v>
      </c>
      <c r="C399" s="236" t="s">
        <v>7767</v>
      </c>
      <c r="D399" s="340">
        <v>45998</v>
      </c>
      <c r="E399" s="238"/>
      <c r="F399" s="236"/>
      <c r="G399" s="32" t="s">
        <v>4337</v>
      </c>
      <c r="H399" s="238"/>
      <c r="I399" s="239" t="s">
        <v>4337</v>
      </c>
      <c r="J399" s="240" t="s">
        <v>1786</v>
      </c>
      <c r="K399" s="240" t="s">
        <v>39</v>
      </c>
      <c r="L399" s="21" t="str">
        <f>VLOOKUP($K399,TONG_SL!$A:$D,2,0)</f>
        <v>Chả nướng 300g</v>
      </c>
      <c r="M399" s="11"/>
      <c r="N399" s="21" t="str">
        <f t="shared" si="85"/>
        <v>K-C6</v>
      </c>
      <c r="O399" s="11"/>
      <c r="P399" s="11"/>
      <c r="Q399" s="21" t="str">
        <f>VLOOKUP(K399,TONG_SL!$A:$D,3,0)</f>
        <v>Túi</v>
      </c>
      <c r="R399" s="1">
        <v>2</v>
      </c>
      <c r="S399" s="220"/>
      <c r="T399" s="220">
        <f>VLOOKUP(VLOOKUP(G399,Ma_KH!$A:$R,18,0)&amp;K399,Gia_MB!$A:$F,6,0)</f>
        <v>67403</v>
      </c>
      <c r="U399" s="221">
        <f t="shared" si="86"/>
        <v>134806</v>
      </c>
      <c r="V399" s="220"/>
      <c r="W399" s="222">
        <f t="shared" si="87"/>
        <v>0</v>
      </c>
      <c r="X399" s="223" t="str">
        <f t="shared" si="88"/>
        <v>8</v>
      </c>
      <c r="Y399" s="220"/>
      <c r="Z399" s="221">
        <f t="shared" si="89"/>
        <v>10784.48</v>
      </c>
      <c r="AA399" s="5">
        <f>VLOOKUP(G399,Ma_KH!$A:$R,14,0)</f>
        <v>61</v>
      </c>
    </row>
    <row r="400" spans="1:27" s="5" customFormat="1" hidden="1" x14ac:dyDescent="0.25">
      <c r="A400" s="234">
        <v>45995</v>
      </c>
      <c r="B400" s="235">
        <v>81198</v>
      </c>
      <c r="C400" s="236" t="s">
        <v>7767</v>
      </c>
      <c r="D400" s="340">
        <v>45998</v>
      </c>
      <c r="E400" s="238"/>
      <c r="F400" s="236"/>
      <c r="G400" s="32" t="s">
        <v>4337</v>
      </c>
      <c r="H400" s="238"/>
      <c r="I400" s="239" t="s">
        <v>4337</v>
      </c>
      <c r="J400" s="240" t="s">
        <v>1786</v>
      </c>
      <c r="K400" s="240" t="s">
        <v>27</v>
      </c>
      <c r="L400" s="21" t="str">
        <f>VLOOKUP($K400,TONG_SL!$A:$D,2,0)</f>
        <v>Chân giò heo muối 300g</v>
      </c>
      <c r="M400" s="11"/>
      <c r="N400" s="21" t="str">
        <f t="shared" si="85"/>
        <v>K-C6</v>
      </c>
      <c r="O400" s="11"/>
      <c r="P400" s="11"/>
      <c r="Q400" s="21" t="str">
        <f>VLOOKUP(K400,TONG_SL!$A:$D,3,0)</f>
        <v>Túi</v>
      </c>
      <c r="R400" s="1">
        <v>3</v>
      </c>
      <c r="S400" s="220"/>
      <c r="T400" s="220">
        <f>VLOOKUP(VLOOKUP(G400,Ma_KH!$A:$R,18,0)&amp;K400,Gia_MB!$A:$F,6,0)</f>
        <v>69759</v>
      </c>
      <c r="U400" s="221">
        <f t="shared" si="86"/>
        <v>209277</v>
      </c>
      <c r="V400" s="220"/>
      <c r="W400" s="222">
        <f t="shared" si="87"/>
        <v>0</v>
      </c>
      <c r="X400" s="223" t="str">
        <f t="shared" si="88"/>
        <v>8</v>
      </c>
      <c r="Y400" s="220"/>
      <c r="Z400" s="221">
        <f t="shared" si="89"/>
        <v>16742.16</v>
      </c>
      <c r="AA400" s="5">
        <f>VLOOKUP(G400,Ma_KH!$A:$R,14,0)</f>
        <v>61</v>
      </c>
    </row>
    <row r="401" spans="1:27" s="5" customFormat="1" hidden="1" x14ac:dyDescent="0.25">
      <c r="A401" s="234">
        <v>45995</v>
      </c>
      <c r="B401" s="235">
        <v>81198</v>
      </c>
      <c r="C401" s="236" t="s">
        <v>7767</v>
      </c>
      <c r="D401" s="340">
        <v>45998</v>
      </c>
      <c r="E401" s="238"/>
      <c r="F401" s="236"/>
      <c r="G401" s="32" t="s">
        <v>4337</v>
      </c>
      <c r="H401" s="238"/>
      <c r="I401" s="239" t="s">
        <v>4337</v>
      </c>
      <c r="J401" s="240" t="s">
        <v>1786</v>
      </c>
      <c r="K401" s="240" t="s">
        <v>34</v>
      </c>
      <c r="L401" s="21" t="str">
        <f>VLOOKUP($K401,TONG_SL!$A:$D,2,0)</f>
        <v>Tai heo muối 200g</v>
      </c>
      <c r="M401" s="11"/>
      <c r="N401" s="21" t="str">
        <f t="shared" si="85"/>
        <v>K-C6</v>
      </c>
      <c r="O401" s="11"/>
      <c r="P401" s="11"/>
      <c r="Q401" s="21" t="str">
        <f>VLOOKUP(K401,TONG_SL!$A:$D,3,0)</f>
        <v>Túi</v>
      </c>
      <c r="R401" s="1">
        <v>6</v>
      </c>
      <c r="S401" s="220"/>
      <c r="T401" s="220">
        <f>VLOOKUP(VLOOKUP(G401,Ma_KH!$A:$R,18,0)&amp;K401,Gia_MB!$A:$F,6,0)</f>
        <v>52816</v>
      </c>
      <c r="U401" s="221">
        <f t="shared" si="86"/>
        <v>316896</v>
      </c>
      <c r="V401" s="220"/>
      <c r="W401" s="222">
        <f t="shared" si="87"/>
        <v>0</v>
      </c>
      <c r="X401" s="223" t="str">
        <f t="shared" si="88"/>
        <v>8</v>
      </c>
      <c r="Y401" s="220"/>
      <c r="Z401" s="221">
        <f t="shared" si="89"/>
        <v>25351.68</v>
      </c>
      <c r="AA401" s="5">
        <f>VLOOKUP(G401,Ma_KH!$A:$R,14,0)</f>
        <v>61</v>
      </c>
    </row>
    <row r="402" spans="1:27" s="5" customFormat="1" hidden="1" x14ac:dyDescent="0.25">
      <c r="A402" s="234">
        <v>45995</v>
      </c>
      <c r="B402" s="235">
        <v>81198</v>
      </c>
      <c r="C402" s="236" t="s">
        <v>7767</v>
      </c>
      <c r="D402" s="340">
        <v>45998</v>
      </c>
      <c r="E402" s="238"/>
      <c r="F402" s="236"/>
      <c r="G402" s="32" t="s">
        <v>4337</v>
      </c>
      <c r="H402" s="238"/>
      <c r="I402" s="239" t="s">
        <v>4337</v>
      </c>
      <c r="J402" s="240" t="s">
        <v>1786</v>
      </c>
      <c r="K402" s="240" t="s">
        <v>30</v>
      </c>
      <c r="L402" s="21" t="str">
        <f>VLOOKUP($K402,TONG_SL!$A:$D,2,0)</f>
        <v>Gà muối 500g</v>
      </c>
      <c r="M402" s="11"/>
      <c r="N402" s="21" t="str">
        <f t="shared" si="85"/>
        <v>K-C6</v>
      </c>
      <c r="O402" s="11"/>
      <c r="P402" s="11"/>
      <c r="Q402" s="21" t="str">
        <f>VLOOKUP(K402,TONG_SL!$A:$D,3,0)</f>
        <v>Túi</v>
      </c>
      <c r="R402" s="1">
        <v>2</v>
      </c>
      <c r="S402" s="220"/>
      <c r="T402" s="220">
        <f>VLOOKUP(VLOOKUP(G402,Ma_KH!$A:$R,18,0)&amp;K402,Gia_MB!$A:$F,6,0)</f>
        <v>105505</v>
      </c>
      <c r="U402" s="221">
        <f t="shared" si="86"/>
        <v>211010</v>
      </c>
      <c r="V402" s="220"/>
      <c r="W402" s="222">
        <f t="shared" si="87"/>
        <v>0</v>
      </c>
      <c r="X402" s="223" t="str">
        <f t="shared" si="88"/>
        <v>8</v>
      </c>
      <c r="Y402" s="220"/>
      <c r="Z402" s="221">
        <f t="shared" si="89"/>
        <v>16880.8</v>
      </c>
      <c r="AA402" s="5">
        <f>VLOOKUP(G402,Ma_KH!$A:$R,14,0)</f>
        <v>61</v>
      </c>
    </row>
    <row r="403" spans="1:27" s="5" customFormat="1" hidden="1" x14ac:dyDescent="0.25">
      <c r="A403" s="234">
        <v>45995</v>
      </c>
      <c r="B403" s="235">
        <v>81219</v>
      </c>
      <c r="C403" s="236" t="s">
        <v>7767</v>
      </c>
      <c r="D403" s="340">
        <v>45998</v>
      </c>
      <c r="E403" s="238"/>
      <c r="F403" s="236"/>
      <c r="G403" s="32" t="s">
        <v>3204</v>
      </c>
      <c r="H403" s="238"/>
      <c r="I403" s="239" t="s">
        <v>3204</v>
      </c>
      <c r="J403" s="240" t="s">
        <v>1786</v>
      </c>
      <c r="K403" s="240" t="s">
        <v>30</v>
      </c>
      <c r="L403" s="21" t="str">
        <f>VLOOKUP($K403,TONG_SL!$A:$D,2,0)</f>
        <v>Gà muối 500g</v>
      </c>
      <c r="M403" s="11"/>
      <c r="N403" s="21" t="str">
        <f t="shared" si="85"/>
        <v>K-C6</v>
      </c>
      <c r="O403" s="11"/>
      <c r="P403" s="11"/>
      <c r="Q403" s="21" t="str">
        <f>VLOOKUP(K403,TONG_SL!$A:$D,3,0)</f>
        <v>Túi</v>
      </c>
      <c r="R403" s="1">
        <v>5</v>
      </c>
      <c r="S403" s="220"/>
      <c r="T403" s="220">
        <f>VLOOKUP(VLOOKUP(G403,Ma_KH!$A:$R,18,0)&amp;K403,Gia_MB!$A:$F,6,0)</f>
        <v>111058</v>
      </c>
      <c r="U403" s="221">
        <f t="shared" si="86"/>
        <v>555290</v>
      </c>
      <c r="V403" s="220"/>
      <c r="W403" s="222">
        <f t="shared" si="87"/>
        <v>0</v>
      </c>
      <c r="X403" s="223" t="str">
        <f t="shared" si="88"/>
        <v>8</v>
      </c>
      <c r="Y403" s="220"/>
      <c r="Z403" s="221">
        <f t="shared" si="89"/>
        <v>44423.200000000004</v>
      </c>
      <c r="AA403" s="5">
        <f>VLOOKUP(G403,Ma_KH!$A:$R,14,0)</f>
        <v>57</v>
      </c>
    </row>
    <row r="404" spans="1:27" s="5" customFormat="1" hidden="1" x14ac:dyDescent="0.25">
      <c r="A404" s="234">
        <v>45995</v>
      </c>
      <c r="B404" s="235">
        <v>81219</v>
      </c>
      <c r="C404" s="236" t="s">
        <v>7767</v>
      </c>
      <c r="D404" s="340">
        <v>45998</v>
      </c>
      <c r="E404" s="238"/>
      <c r="F404" s="236"/>
      <c r="G404" s="32" t="s">
        <v>3204</v>
      </c>
      <c r="H404" s="238"/>
      <c r="I404" s="239" t="s">
        <v>3204</v>
      </c>
      <c r="J404" s="240" t="s">
        <v>1786</v>
      </c>
      <c r="K404" s="240" t="s">
        <v>27</v>
      </c>
      <c r="L404" s="21" t="str">
        <f>VLOOKUP($K404,TONG_SL!$A:$D,2,0)</f>
        <v>Chân giò heo muối 300g</v>
      </c>
      <c r="M404" s="11"/>
      <c r="N404" s="21" t="str">
        <f t="shared" si="85"/>
        <v>K-C6</v>
      </c>
      <c r="O404" s="11"/>
      <c r="P404" s="11"/>
      <c r="Q404" s="21" t="str">
        <f>VLOOKUP(K404,TONG_SL!$A:$D,3,0)</f>
        <v>Túi</v>
      </c>
      <c r="R404" s="1">
        <v>10</v>
      </c>
      <c r="S404" s="220"/>
      <c r="T404" s="220">
        <f>VLOOKUP(VLOOKUP(G404,Ma_KH!$A:$R,18,0)&amp;K404,Gia_MB!$A:$F,6,0)</f>
        <v>73431</v>
      </c>
      <c r="U404" s="221">
        <f t="shared" si="86"/>
        <v>734310</v>
      </c>
      <c r="V404" s="220"/>
      <c r="W404" s="222">
        <f t="shared" si="87"/>
        <v>0</v>
      </c>
      <c r="X404" s="223" t="str">
        <f t="shared" si="88"/>
        <v>8</v>
      </c>
      <c r="Y404" s="220"/>
      <c r="Z404" s="221">
        <f t="shared" si="89"/>
        <v>58744.800000000003</v>
      </c>
      <c r="AA404" s="5">
        <f>VLOOKUP(G404,Ma_KH!$A:$R,14,0)</f>
        <v>57</v>
      </c>
    </row>
    <row r="405" spans="1:27" s="5" customFormat="1" hidden="1" x14ac:dyDescent="0.25">
      <c r="A405" s="234">
        <v>45995</v>
      </c>
      <c r="B405" s="235">
        <v>81219</v>
      </c>
      <c r="C405" s="236" t="s">
        <v>7767</v>
      </c>
      <c r="D405" s="340">
        <v>45998</v>
      </c>
      <c r="E405" s="238"/>
      <c r="F405" s="236"/>
      <c r="G405" s="32" t="s">
        <v>3204</v>
      </c>
      <c r="H405" s="238"/>
      <c r="I405" s="239" t="s">
        <v>3204</v>
      </c>
      <c r="J405" s="240" t="s">
        <v>1786</v>
      </c>
      <c r="K405" s="240" t="s">
        <v>542</v>
      </c>
      <c r="L405" s="21" t="str">
        <f>VLOOKUP($K405,TONG_SL!$A:$D,2,0)</f>
        <v>Chân giò heo muối 500g</v>
      </c>
      <c r="M405" s="11"/>
      <c r="N405" s="21" t="str">
        <f t="shared" si="85"/>
        <v>K-C6</v>
      </c>
      <c r="O405" s="11"/>
      <c r="P405" s="11"/>
      <c r="Q405" s="21" t="str">
        <f>VLOOKUP(K405,TONG_SL!$A:$D,3,0)</f>
        <v>Túi</v>
      </c>
      <c r="R405" s="1">
        <v>5</v>
      </c>
      <c r="S405" s="220"/>
      <c r="T405" s="220">
        <f>VLOOKUP(VLOOKUP(G405,Ma_KH!$A:$R,18,0)&amp;K405,Gia_MB!$A:$F,6,0)</f>
        <v>119066</v>
      </c>
      <c r="U405" s="221">
        <f t="shared" si="86"/>
        <v>595330</v>
      </c>
      <c r="V405" s="220"/>
      <c r="W405" s="222">
        <f t="shared" si="87"/>
        <v>0</v>
      </c>
      <c r="X405" s="223" t="str">
        <f t="shared" si="88"/>
        <v>8</v>
      </c>
      <c r="Y405" s="220"/>
      <c r="Z405" s="221">
        <f t="shared" si="89"/>
        <v>47626.400000000001</v>
      </c>
      <c r="AA405" s="5">
        <f>VLOOKUP(G405,Ma_KH!$A:$R,14,0)</f>
        <v>57</v>
      </c>
    </row>
    <row r="406" spans="1:27" s="5" customFormat="1" hidden="1" x14ac:dyDescent="0.25">
      <c r="A406" s="234">
        <v>45995</v>
      </c>
      <c r="B406" s="235">
        <v>81219</v>
      </c>
      <c r="C406" s="236" t="s">
        <v>7767</v>
      </c>
      <c r="D406" s="340">
        <v>45998</v>
      </c>
      <c r="E406" s="238"/>
      <c r="F406" s="236"/>
      <c r="G406" s="32" t="s">
        <v>3204</v>
      </c>
      <c r="H406" s="238"/>
      <c r="I406" s="239" t="s">
        <v>3204</v>
      </c>
      <c r="J406" s="240" t="s">
        <v>1786</v>
      </c>
      <c r="K406" s="240" t="s">
        <v>598</v>
      </c>
      <c r="L406" s="21" t="str">
        <f>VLOOKUP($K406,TONG_SL!$A:$D,2,0)</f>
        <v>Chân gà sả tắc 250g</v>
      </c>
      <c r="M406" s="11"/>
      <c r="N406" s="21" t="str">
        <f t="shared" si="85"/>
        <v>K-C6</v>
      </c>
      <c r="O406" s="11"/>
      <c r="P406" s="11"/>
      <c r="Q406" s="21" t="str">
        <f>VLOOKUP(K406,TONG_SL!$A:$D,3,0)</f>
        <v>Hộp</v>
      </c>
      <c r="R406" s="1">
        <v>3</v>
      </c>
      <c r="S406" s="220"/>
      <c r="T406" s="220">
        <f>VLOOKUP(VLOOKUP(G406,Ma_KH!$A:$R,18,0)&amp;K406,Gia_MB!$A:$F,6,0)</f>
        <v>30000</v>
      </c>
      <c r="U406" s="221">
        <f t="shared" si="86"/>
        <v>90000</v>
      </c>
      <c r="V406" s="220"/>
      <c r="W406" s="222">
        <f t="shared" si="87"/>
        <v>0</v>
      </c>
      <c r="X406" s="223" t="str">
        <f t="shared" si="88"/>
        <v>8</v>
      </c>
      <c r="Y406" s="220"/>
      <c r="Z406" s="221">
        <f t="shared" si="89"/>
        <v>7200</v>
      </c>
      <c r="AA406" s="5">
        <f>VLOOKUP(G406,Ma_KH!$A:$R,14,0)</f>
        <v>57</v>
      </c>
    </row>
    <row r="407" spans="1:27" s="5" customFormat="1" hidden="1" x14ac:dyDescent="0.25">
      <c r="A407" s="234">
        <v>45995</v>
      </c>
      <c r="B407" s="235">
        <v>81219</v>
      </c>
      <c r="C407" s="236" t="s">
        <v>7767</v>
      </c>
      <c r="D407" s="340">
        <v>45998</v>
      </c>
      <c r="E407" s="238"/>
      <c r="F407" s="236"/>
      <c r="G407" s="32" t="s">
        <v>3204</v>
      </c>
      <c r="H407" s="238"/>
      <c r="I407" s="239" t="s">
        <v>3204</v>
      </c>
      <c r="J407" s="240" t="s">
        <v>1786</v>
      </c>
      <c r="K407" s="240" t="s">
        <v>7673</v>
      </c>
      <c r="L407" s="21" t="str">
        <f>VLOOKUP($K407,TONG_SL!$A:$D,2,0)</f>
        <v>Chân gà sốt thái 250g</v>
      </c>
      <c r="M407" s="11"/>
      <c r="N407" s="21" t="str">
        <f t="shared" si="85"/>
        <v>K-C6</v>
      </c>
      <c r="O407" s="11"/>
      <c r="P407" s="11"/>
      <c r="Q407" s="21" t="str">
        <f>VLOOKUP(K407,TONG_SL!$A:$D,3,0)</f>
        <v>Hộp</v>
      </c>
      <c r="R407" s="1">
        <v>3</v>
      </c>
      <c r="S407" s="220"/>
      <c r="T407" s="220">
        <f>VLOOKUP(VLOOKUP(G407,Ma_KH!$A:$R,18,0)&amp;K407,Gia_MB!$A:$F,6,0)</f>
        <v>41389</v>
      </c>
      <c r="U407" s="221">
        <f t="shared" si="86"/>
        <v>124167</v>
      </c>
      <c r="V407" s="220"/>
      <c r="W407" s="222">
        <f t="shared" si="87"/>
        <v>0</v>
      </c>
      <c r="X407" s="223" t="str">
        <f t="shared" si="88"/>
        <v>8</v>
      </c>
      <c r="Y407" s="220"/>
      <c r="Z407" s="221">
        <f t="shared" si="89"/>
        <v>9933.36</v>
      </c>
      <c r="AA407" s="5">
        <f>VLOOKUP(G407,Ma_KH!$A:$R,14,0)</f>
        <v>57</v>
      </c>
    </row>
    <row r="408" spans="1:27" s="5" customFormat="1" hidden="1" x14ac:dyDescent="0.25">
      <c r="A408" s="234">
        <v>45995</v>
      </c>
      <c r="B408" s="235">
        <v>81219</v>
      </c>
      <c r="C408" s="236" t="s">
        <v>7767</v>
      </c>
      <c r="D408" s="340">
        <v>45998</v>
      </c>
      <c r="E408" s="238"/>
      <c r="F408" s="236"/>
      <c r="G408" s="32" t="s">
        <v>3204</v>
      </c>
      <c r="H408" s="238"/>
      <c r="I408" s="239" t="s">
        <v>3204</v>
      </c>
      <c r="J408" s="240" t="s">
        <v>1786</v>
      </c>
      <c r="K408" s="240" t="s">
        <v>600</v>
      </c>
      <c r="L408" s="21" t="str">
        <f>VLOOKUP($K408,TONG_SL!$A:$D,2,0)</f>
        <v>Tai heo sốt thái 250g</v>
      </c>
      <c r="M408" s="11"/>
      <c r="N408" s="21" t="str">
        <f t="shared" si="85"/>
        <v>K-C6</v>
      </c>
      <c r="O408" s="11"/>
      <c r="P408" s="11"/>
      <c r="Q408" s="21" t="str">
        <f>VLOOKUP(K408,TONG_SL!$A:$D,3,0)</f>
        <v>Hộp</v>
      </c>
      <c r="R408" s="1">
        <v>3</v>
      </c>
      <c r="S408" s="220"/>
      <c r="T408" s="220">
        <f>VLOOKUP(VLOOKUP(G408,Ma_KH!$A:$R,18,0)&amp;K408,Gia_MB!$A:$F,6,0)</f>
        <v>36111</v>
      </c>
      <c r="U408" s="221">
        <f t="shared" si="86"/>
        <v>108333</v>
      </c>
      <c r="V408" s="220"/>
      <c r="W408" s="222">
        <f t="shared" si="87"/>
        <v>0</v>
      </c>
      <c r="X408" s="223" t="str">
        <f t="shared" si="88"/>
        <v>8</v>
      </c>
      <c r="Y408" s="220"/>
      <c r="Z408" s="221">
        <f t="shared" si="89"/>
        <v>8666.64</v>
      </c>
      <c r="AA408" s="5">
        <f>VLOOKUP(G408,Ma_KH!$A:$R,14,0)</f>
        <v>57</v>
      </c>
    </row>
    <row r="409" spans="1:27" s="5" customFormat="1" hidden="1" x14ac:dyDescent="0.25">
      <c r="A409" s="234">
        <v>45995</v>
      </c>
      <c r="B409" s="235">
        <v>81218</v>
      </c>
      <c r="C409" s="236" t="s">
        <v>7767</v>
      </c>
      <c r="D409" s="340">
        <v>45998</v>
      </c>
      <c r="E409" s="238"/>
      <c r="F409" s="236"/>
      <c r="G409" s="32" t="s">
        <v>3094</v>
      </c>
      <c r="H409" s="238"/>
      <c r="I409" s="239" t="s">
        <v>3094</v>
      </c>
      <c r="J409" s="240" t="s">
        <v>1786</v>
      </c>
      <c r="K409" s="240" t="s">
        <v>27</v>
      </c>
      <c r="L409" s="21" t="str">
        <f>VLOOKUP($K409,TONG_SL!$A:$D,2,0)</f>
        <v>Chân giò heo muối 300g</v>
      </c>
      <c r="M409" s="11"/>
      <c r="N409" s="21" t="str">
        <f t="shared" si="85"/>
        <v>K-C6</v>
      </c>
      <c r="O409" s="11"/>
      <c r="P409" s="11"/>
      <c r="Q409" s="21" t="str">
        <f>VLOOKUP(K409,TONG_SL!$A:$D,3,0)</f>
        <v>Túi</v>
      </c>
      <c r="R409" s="1">
        <v>5</v>
      </c>
      <c r="S409" s="220"/>
      <c r="T409" s="220">
        <f>VLOOKUP(VLOOKUP(G409,Ma_KH!$A:$R,18,0)&amp;K409,Gia_MB!$A:$F,6,0)</f>
        <v>73431</v>
      </c>
      <c r="U409" s="221">
        <f t="shared" si="86"/>
        <v>367155</v>
      </c>
      <c r="V409" s="220"/>
      <c r="W409" s="222">
        <f t="shared" si="87"/>
        <v>0</v>
      </c>
      <c r="X409" s="223" t="str">
        <f t="shared" si="88"/>
        <v>8</v>
      </c>
      <c r="Y409" s="220"/>
      <c r="Z409" s="221">
        <f t="shared" si="89"/>
        <v>29372.400000000001</v>
      </c>
      <c r="AA409" s="5">
        <f>VLOOKUP(G409,Ma_KH!$A:$R,14,0)</f>
        <v>57</v>
      </c>
    </row>
    <row r="410" spans="1:27" s="5" customFormat="1" hidden="1" x14ac:dyDescent="0.25">
      <c r="A410" s="234">
        <v>45995</v>
      </c>
      <c r="B410" s="235">
        <v>81218</v>
      </c>
      <c r="C410" s="236" t="s">
        <v>7767</v>
      </c>
      <c r="D410" s="340">
        <v>45998</v>
      </c>
      <c r="E410" s="238"/>
      <c r="F410" s="236"/>
      <c r="G410" s="32" t="s">
        <v>3094</v>
      </c>
      <c r="H410" s="238"/>
      <c r="I410" s="239" t="s">
        <v>3094</v>
      </c>
      <c r="J410" s="240" t="s">
        <v>1786</v>
      </c>
      <c r="K410" s="240" t="s">
        <v>32</v>
      </c>
      <c r="L410" s="21" t="str">
        <f>VLOOKUP($K410,TONG_SL!$A:$D,2,0)</f>
        <v>Giò Tai Lưỡi Xào 250g</v>
      </c>
      <c r="M410" s="11"/>
      <c r="N410" s="21" t="str">
        <f t="shared" si="85"/>
        <v>K-C6</v>
      </c>
      <c r="O410" s="11"/>
      <c r="P410" s="11"/>
      <c r="Q410" s="21" t="str">
        <f>VLOOKUP(K410,TONG_SL!$A:$D,3,0)</f>
        <v>Túi</v>
      </c>
      <c r="R410" s="1">
        <v>5</v>
      </c>
      <c r="S410" s="220"/>
      <c r="T410" s="220">
        <f>VLOOKUP(VLOOKUP(G410,Ma_KH!$A:$R,18,0)&amp;K410,Gia_MB!$A:$F,6,0)</f>
        <v>50182</v>
      </c>
      <c r="U410" s="221">
        <f t="shared" si="86"/>
        <v>250910</v>
      </c>
      <c r="V410" s="220"/>
      <c r="W410" s="222">
        <f t="shared" si="87"/>
        <v>0</v>
      </c>
      <c r="X410" s="223" t="str">
        <f t="shared" si="88"/>
        <v>8</v>
      </c>
      <c r="Y410" s="220"/>
      <c r="Z410" s="221">
        <f t="shared" si="89"/>
        <v>20072.8</v>
      </c>
      <c r="AA410" s="5">
        <f>VLOOKUP(G410,Ma_KH!$A:$R,14,0)</f>
        <v>57</v>
      </c>
    </row>
    <row r="411" spans="1:27" s="5" customFormat="1" hidden="1" x14ac:dyDescent="0.25">
      <c r="A411" s="234">
        <v>45995</v>
      </c>
      <c r="B411" s="235">
        <v>81218</v>
      </c>
      <c r="C411" s="236" t="s">
        <v>7767</v>
      </c>
      <c r="D411" s="340">
        <v>45998</v>
      </c>
      <c r="E411" s="238"/>
      <c r="F411" s="236"/>
      <c r="G411" s="32" t="s">
        <v>3094</v>
      </c>
      <c r="H411" s="238"/>
      <c r="I411" s="239" t="s">
        <v>3094</v>
      </c>
      <c r="J411" s="240" t="s">
        <v>1786</v>
      </c>
      <c r="K411" s="240" t="s">
        <v>39</v>
      </c>
      <c r="L411" s="21" t="str">
        <f>VLOOKUP($K411,TONG_SL!$A:$D,2,0)</f>
        <v>Chả nướng 300g</v>
      </c>
      <c r="M411" s="11"/>
      <c r="N411" s="21" t="str">
        <f t="shared" si="85"/>
        <v>K-C6</v>
      </c>
      <c r="O411" s="11"/>
      <c r="P411" s="11"/>
      <c r="Q411" s="21" t="str">
        <f>VLOOKUP(K411,TONG_SL!$A:$D,3,0)</f>
        <v>Túi</v>
      </c>
      <c r="R411" s="1">
        <v>5</v>
      </c>
      <c r="S411" s="220"/>
      <c r="T411" s="220">
        <f>VLOOKUP(VLOOKUP(G411,Ma_KH!$A:$R,18,0)&amp;K411,Gia_MB!$A:$F,6,0)</f>
        <v>70950</v>
      </c>
      <c r="U411" s="221">
        <f t="shared" si="86"/>
        <v>354750</v>
      </c>
      <c r="V411" s="220"/>
      <c r="W411" s="222">
        <f t="shared" si="87"/>
        <v>0</v>
      </c>
      <c r="X411" s="223" t="str">
        <f t="shared" si="88"/>
        <v>8</v>
      </c>
      <c r="Y411" s="220"/>
      <c r="Z411" s="221">
        <f t="shared" si="89"/>
        <v>28380</v>
      </c>
      <c r="AA411" s="5">
        <f>VLOOKUP(G411,Ma_KH!$A:$R,14,0)</f>
        <v>57</v>
      </c>
    </row>
    <row r="412" spans="1:27" s="5" customFormat="1" hidden="1" x14ac:dyDescent="0.25">
      <c r="A412" s="234">
        <v>45995</v>
      </c>
      <c r="B412" s="235">
        <v>81218</v>
      </c>
      <c r="C412" s="236" t="s">
        <v>7767</v>
      </c>
      <c r="D412" s="340">
        <v>45998</v>
      </c>
      <c r="E412" s="238"/>
      <c r="F412" s="236"/>
      <c r="G412" s="32" t="s">
        <v>3094</v>
      </c>
      <c r="H412" s="238"/>
      <c r="I412" s="239" t="s">
        <v>3094</v>
      </c>
      <c r="J412" s="240" t="s">
        <v>1786</v>
      </c>
      <c r="K412" s="240" t="s">
        <v>37</v>
      </c>
      <c r="L412" s="21" t="str">
        <f>VLOOKUP($K412,TONG_SL!$A:$D,2,0)</f>
        <v>Chả cốm 300g</v>
      </c>
      <c r="M412" s="11"/>
      <c r="N412" s="21" t="str">
        <f t="shared" si="85"/>
        <v>K-C6</v>
      </c>
      <c r="O412" s="11"/>
      <c r="P412" s="11"/>
      <c r="Q412" s="21" t="str">
        <f>VLOOKUP(K412,TONG_SL!$A:$D,3,0)</f>
        <v>Túi</v>
      </c>
      <c r="R412" s="1">
        <v>5</v>
      </c>
      <c r="S412" s="220"/>
      <c r="T412" s="220">
        <f>VLOOKUP(VLOOKUP(G412,Ma_KH!$A:$R,18,0)&amp;K412,Gia_MB!$A:$F,6,0)</f>
        <v>74250</v>
      </c>
      <c r="U412" s="221">
        <f t="shared" si="86"/>
        <v>371250</v>
      </c>
      <c r="V412" s="220"/>
      <c r="W412" s="222">
        <f t="shared" si="87"/>
        <v>0</v>
      </c>
      <c r="X412" s="223" t="str">
        <f t="shared" si="88"/>
        <v>8</v>
      </c>
      <c r="Y412" s="220"/>
      <c r="Z412" s="221">
        <f t="shared" si="89"/>
        <v>29700</v>
      </c>
      <c r="AA412" s="5">
        <f>VLOOKUP(G412,Ma_KH!$A:$R,14,0)</f>
        <v>57</v>
      </c>
    </row>
    <row r="413" spans="1:27" s="5" customFormat="1" hidden="1" x14ac:dyDescent="0.25">
      <c r="A413" s="234">
        <v>45995</v>
      </c>
      <c r="B413" s="235">
        <v>81218</v>
      </c>
      <c r="C413" s="236" t="s">
        <v>7767</v>
      </c>
      <c r="D413" s="340">
        <v>45998</v>
      </c>
      <c r="E413" s="238"/>
      <c r="F413" s="236"/>
      <c r="G413" s="32" t="s">
        <v>3094</v>
      </c>
      <c r="H413" s="238"/>
      <c r="I413" s="239" t="s">
        <v>3094</v>
      </c>
      <c r="J413" s="240" t="s">
        <v>1786</v>
      </c>
      <c r="K413" s="240" t="s">
        <v>598</v>
      </c>
      <c r="L413" s="21" t="str">
        <f>VLOOKUP($K413,TONG_SL!$A:$D,2,0)</f>
        <v>Chân gà sả tắc 250g</v>
      </c>
      <c r="M413" s="11"/>
      <c r="N413" s="21" t="str">
        <f t="shared" si="85"/>
        <v>K-C6</v>
      </c>
      <c r="O413" s="11"/>
      <c r="P413" s="11"/>
      <c r="Q413" s="21" t="str">
        <f>VLOOKUP(K413,TONG_SL!$A:$D,3,0)</f>
        <v>Hộp</v>
      </c>
      <c r="R413" s="1">
        <v>5</v>
      </c>
      <c r="S413" s="220"/>
      <c r="T413" s="220">
        <f>VLOOKUP(VLOOKUP(G413,Ma_KH!$A:$R,18,0)&amp;K413,Gia_MB!$A:$F,6,0)</f>
        <v>30000</v>
      </c>
      <c r="U413" s="221">
        <f t="shared" si="86"/>
        <v>150000</v>
      </c>
      <c r="V413" s="220"/>
      <c r="W413" s="222">
        <f t="shared" si="87"/>
        <v>0</v>
      </c>
      <c r="X413" s="223" t="str">
        <f t="shared" si="88"/>
        <v>8</v>
      </c>
      <c r="Y413" s="220"/>
      <c r="Z413" s="221">
        <f t="shared" si="89"/>
        <v>12000</v>
      </c>
      <c r="AA413" s="5">
        <f>VLOOKUP(G413,Ma_KH!$A:$R,14,0)</f>
        <v>57</v>
      </c>
    </row>
    <row r="414" spans="1:27" s="5" customFormat="1" hidden="1" x14ac:dyDescent="0.25">
      <c r="A414" s="234">
        <v>45995</v>
      </c>
      <c r="B414" s="235">
        <v>81218</v>
      </c>
      <c r="C414" s="236" t="s">
        <v>7767</v>
      </c>
      <c r="D414" s="340">
        <v>45998</v>
      </c>
      <c r="E414" s="238"/>
      <c r="F414" s="236"/>
      <c r="G414" s="32" t="s">
        <v>3094</v>
      </c>
      <c r="H414" s="238"/>
      <c r="I414" s="239" t="s">
        <v>3094</v>
      </c>
      <c r="J414" s="240" t="s">
        <v>1786</v>
      </c>
      <c r="K414" s="240" t="s">
        <v>7673</v>
      </c>
      <c r="L414" s="21" t="str">
        <f>VLOOKUP($K414,TONG_SL!$A:$D,2,0)</f>
        <v>Chân gà sốt thái 250g</v>
      </c>
      <c r="M414" s="11"/>
      <c r="N414" s="21" t="str">
        <f t="shared" si="85"/>
        <v>K-C6</v>
      </c>
      <c r="O414" s="11"/>
      <c r="P414" s="11"/>
      <c r="Q414" s="21" t="str">
        <f>VLOOKUP(K414,TONG_SL!$A:$D,3,0)</f>
        <v>Hộp</v>
      </c>
      <c r="R414" s="1">
        <v>5</v>
      </c>
      <c r="S414" s="220"/>
      <c r="T414" s="220">
        <f>VLOOKUP(VLOOKUP(G414,Ma_KH!$A:$R,18,0)&amp;K414,Gia_MB!$A:$F,6,0)</f>
        <v>41389</v>
      </c>
      <c r="U414" s="221">
        <f t="shared" si="86"/>
        <v>206945</v>
      </c>
      <c r="V414" s="220"/>
      <c r="W414" s="222">
        <f t="shared" si="87"/>
        <v>0</v>
      </c>
      <c r="X414" s="223" t="str">
        <f t="shared" si="88"/>
        <v>8</v>
      </c>
      <c r="Y414" s="220"/>
      <c r="Z414" s="221">
        <f t="shared" si="89"/>
        <v>16555.599999999999</v>
      </c>
      <c r="AA414" s="5">
        <f>VLOOKUP(G414,Ma_KH!$A:$R,14,0)</f>
        <v>57</v>
      </c>
    </row>
    <row r="415" spans="1:27" s="5" customFormat="1" hidden="1" x14ac:dyDescent="0.25">
      <c r="A415" s="234">
        <v>45995</v>
      </c>
      <c r="B415" s="235">
        <v>81218</v>
      </c>
      <c r="C415" s="236" t="s">
        <v>7767</v>
      </c>
      <c r="D415" s="340">
        <v>45998</v>
      </c>
      <c r="E415" s="238"/>
      <c r="F415" s="236"/>
      <c r="G415" s="32" t="s">
        <v>3094</v>
      </c>
      <c r="H415" s="238"/>
      <c r="I415" s="239" t="s">
        <v>3094</v>
      </c>
      <c r="J415" s="240" t="s">
        <v>1786</v>
      </c>
      <c r="K415" s="240" t="s">
        <v>600</v>
      </c>
      <c r="L415" s="21" t="str">
        <f>VLOOKUP($K415,TONG_SL!$A:$D,2,0)</f>
        <v>Tai heo sốt thái 250g</v>
      </c>
      <c r="M415" s="11"/>
      <c r="N415" s="21" t="str">
        <f t="shared" si="85"/>
        <v>K-C6</v>
      </c>
      <c r="O415" s="11"/>
      <c r="P415" s="11"/>
      <c r="Q415" s="21" t="str">
        <f>VLOOKUP(K415,TONG_SL!$A:$D,3,0)</f>
        <v>Hộp</v>
      </c>
      <c r="R415" s="1">
        <v>5</v>
      </c>
      <c r="S415" s="220"/>
      <c r="T415" s="220">
        <f>VLOOKUP(VLOOKUP(G415,Ma_KH!$A:$R,18,0)&amp;K415,Gia_MB!$A:$F,6,0)</f>
        <v>36111</v>
      </c>
      <c r="U415" s="221">
        <f t="shared" si="86"/>
        <v>180555</v>
      </c>
      <c r="V415" s="220"/>
      <c r="W415" s="222">
        <f t="shared" si="87"/>
        <v>0</v>
      </c>
      <c r="X415" s="223" t="str">
        <f t="shared" si="88"/>
        <v>8</v>
      </c>
      <c r="Y415" s="220"/>
      <c r="Z415" s="221">
        <f t="shared" si="89"/>
        <v>14444.4</v>
      </c>
      <c r="AA415" s="5">
        <f>VLOOKUP(G415,Ma_KH!$A:$R,14,0)</f>
        <v>57</v>
      </c>
    </row>
    <row r="416" spans="1:27" s="5" customFormat="1" hidden="1" x14ac:dyDescent="0.25">
      <c r="A416" s="234">
        <v>45996</v>
      </c>
      <c r="B416" s="235">
        <v>81304</v>
      </c>
      <c r="C416" s="236" t="s">
        <v>7767</v>
      </c>
      <c r="D416" s="340">
        <v>45998</v>
      </c>
      <c r="E416" s="238"/>
      <c r="F416" s="236"/>
      <c r="G416" s="32" t="s">
        <v>4464</v>
      </c>
      <c r="H416" s="238"/>
      <c r="I416" s="239" t="s">
        <v>4464</v>
      </c>
      <c r="J416" s="240" t="s">
        <v>1786</v>
      </c>
      <c r="K416" s="240" t="s">
        <v>27</v>
      </c>
      <c r="L416" s="21" t="str">
        <f>VLOOKUP($K416,TONG_SL!$A:$D,2,0)</f>
        <v>Chân giò heo muối 300g</v>
      </c>
      <c r="M416" s="11"/>
      <c r="N416" s="21" t="str">
        <f t="shared" si="85"/>
        <v>K-C6</v>
      </c>
      <c r="O416" s="11"/>
      <c r="P416" s="11"/>
      <c r="Q416" s="21" t="str">
        <f>VLOOKUP(K416,TONG_SL!$A:$D,3,0)</f>
        <v>Túi</v>
      </c>
      <c r="R416" s="1">
        <v>5</v>
      </c>
      <c r="S416" s="220"/>
      <c r="T416" s="220">
        <f>VLOOKUP(VLOOKUP(G416,Ma_KH!$A:$R,18,0)&amp;K416,Gia_MB!$A:$F,6,0)</f>
        <v>69759</v>
      </c>
      <c r="U416" s="221">
        <f t="shared" si="86"/>
        <v>348795</v>
      </c>
      <c r="V416" s="220"/>
      <c r="W416" s="222">
        <f t="shared" si="87"/>
        <v>0</v>
      </c>
      <c r="X416" s="223" t="str">
        <f t="shared" si="88"/>
        <v>8</v>
      </c>
      <c r="Y416" s="220"/>
      <c r="Z416" s="221">
        <f t="shared" si="89"/>
        <v>27903.600000000002</v>
      </c>
      <c r="AA416" s="5">
        <f>VLOOKUP(G416,Ma_KH!$A:$R,14,0)</f>
        <v>61</v>
      </c>
    </row>
    <row r="417" spans="1:27" s="5" customFormat="1" hidden="1" x14ac:dyDescent="0.25">
      <c r="A417" s="234">
        <v>45996</v>
      </c>
      <c r="B417" s="235">
        <v>81304</v>
      </c>
      <c r="C417" s="236" t="s">
        <v>7767</v>
      </c>
      <c r="D417" s="340">
        <v>45998</v>
      </c>
      <c r="E417" s="238"/>
      <c r="F417" s="236"/>
      <c r="G417" s="32" t="s">
        <v>4464</v>
      </c>
      <c r="H417" s="238"/>
      <c r="I417" s="239" t="s">
        <v>4464</v>
      </c>
      <c r="J417" s="240" t="s">
        <v>1786</v>
      </c>
      <c r="K417" s="240" t="s">
        <v>34</v>
      </c>
      <c r="L417" s="21" t="str">
        <f>VLOOKUP($K417,TONG_SL!$A:$D,2,0)</f>
        <v>Tai heo muối 200g</v>
      </c>
      <c r="M417" s="11"/>
      <c r="N417" s="21" t="str">
        <f t="shared" si="85"/>
        <v>K-C6</v>
      </c>
      <c r="O417" s="11"/>
      <c r="P417" s="11"/>
      <c r="Q417" s="21" t="str">
        <f>VLOOKUP(K417,TONG_SL!$A:$D,3,0)</f>
        <v>Túi</v>
      </c>
      <c r="R417" s="1">
        <v>5</v>
      </c>
      <c r="S417" s="220"/>
      <c r="T417" s="220">
        <f>VLOOKUP(VLOOKUP(G417,Ma_KH!$A:$R,18,0)&amp;K417,Gia_MB!$A:$F,6,0)</f>
        <v>52816</v>
      </c>
      <c r="U417" s="221">
        <f t="shared" si="86"/>
        <v>264080</v>
      </c>
      <c r="V417" s="220"/>
      <c r="W417" s="222">
        <f t="shared" si="87"/>
        <v>0</v>
      </c>
      <c r="X417" s="223" t="str">
        <f t="shared" si="88"/>
        <v>8</v>
      </c>
      <c r="Y417" s="220"/>
      <c r="Z417" s="221">
        <f t="shared" si="89"/>
        <v>21126.400000000001</v>
      </c>
      <c r="AA417" s="5">
        <f>VLOOKUP(G417,Ma_KH!$A:$R,14,0)</f>
        <v>61</v>
      </c>
    </row>
    <row r="418" spans="1:27" s="5" customFormat="1" hidden="1" x14ac:dyDescent="0.25">
      <c r="A418" s="234">
        <v>45996</v>
      </c>
      <c r="B418" s="235">
        <v>81304</v>
      </c>
      <c r="C418" s="236" t="s">
        <v>7767</v>
      </c>
      <c r="D418" s="340">
        <v>45998</v>
      </c>
      <c r="E418" s="238"/>
      <c r="F418" s="236"/>
      <c r="G418" s="32" t="s">
        <v>4464</v>
      </c>
      <c r="H418" s="238"/>
      <c r="I418" s="239" t="s">
        <v>4464</v>
      </c>
      <c r="J418" s="240" t="s">
        <v>1786</v>
      </c>
      <c r="K418" s="240" t="s">
        <v>30</v>
      </c>
      <c r="L418" s="21" t="str">
        <f>VLOOKUP($K418,TONG_SL!$A:$D,2,0)</f>
        <v>Gà muối 500g</v>
      </c>
      <c r="M418" s="11"/>
      <c r="N418" s="21" t="str">
        <f t="shared" si="85"/>
        <v>K-C6</v>
      </c>
      <c r="O418" s="11"/>
      <c r="P418" s="11"/>
      <c r="Q418" s="21" t="str">
        <f>VLOOKUP(K418,TONG_SL!$A:$D,3,0)</f>
        <v>Túi</v>
      </c>
      <c r="R418" s="1">
        <v>2</v>
      </c>
      <c r="S418" s="220"/>
      <c r="T418" s="220">
        <f>VLOOKUP(VLOOKUP(G418,Ma_KH!$A:$R,18,0)&amp;K418,Gia_MB!$A:$F,6,0)</f>
        <v>105505</v>
      </c>
      <c r="U418" s="221">
        <f t="shared" si="86"/>
        <v>211010</v>
      </c>
      <c r="V418" s="220"/>
      <c r="W418" s="222">
        <f t="shared" si="87"/>
        <v>0</v>
      </c>
      <c r="X418" s="223" t="str">
        <f t="shared" si="88"/>
        <v>8</v>
      </c>
      <c r="Y418" s="220"/>
      <c r="Z418" s="221">
        <f t="shared" si="89"/>
        <v>16880.8</v>
      </c>
      <c r="AA418" s="5">
        <f>VLOOKUP(G418,Ma_KH!$A:$R,14,0)</f>
        <v>61</v>
      </c>
    </row>
    <row r="419" spans="1:27" s="5" customFormat="1" hidden="1" x14ac:dyDescent="0.25">
      <c r="A419" s="234">
        <v>45996</v>
      </c>
      <c r="B419" s="235">
        <v>82057</v>
      </c>
      <c r="C419" s="236" t="s">
        <v>7767</v>
      </c>
      <c r="D419" s="340">
        <v>45998</v>
      </c>
      <c r="E419" s="238"/>
      <c r="F419" s="236"/>
      <c r="G419" s="32" t="s">
        <v>5058</v>
      </c>
      <c r="H419" s="238"/>
      <c r="I419" s="239" t="s">
        <v>5058</v>
      </c>
      <c r="J419" s="240" t="s">
        <v>1786</v>
      </c>
      <c r="K419" s="240" t="s">
        <v>553</v>
      </c>
      <c r="L419" s="21" t="str">
        <f>VLOOKUP($K419,TONG_SL!$A:$D,2,0)</f>
        <v>Gà muối hun khói 300g</v>
      </c>
      <c r="M419" s="11"/>
      <c r="N419" s="21" t="str">
        <f t="shared" si="85"/>
        <v>K-C6</v>
      </c>
      <c r="O419" s="11"/>
      <c r="P419" s="11"/>
      <c r="Q419" s="21" t="str">
        <f>VLOOKUP(K419,TONG_SL!$A:$D,3,0)</f>
        <v>Túi</v>
      </c>
      <c r="R419" s="1">
        <v>3</v>
      </c>
      <c r="S419" s="220"/>
      <c r="T419" s="220">
        <f>VLOOKUP(VLOOKUP(G419,Ma_KH!$A:$R,18,0)&amp;K419,Gia_MB!$A:$F,6,0)</f>
        <v>70000</v>
      </c>
      <c r="U419" s="221">
        <f t="shared" si="86"/>
        <v>210000</v>
      </c>
      <c r="V419" s="220"/>
      <c r="W419" s="222">
        <f t="shared" si="87"/>
        <v>0</v>
      </c>
      <c r="X419" s="223" t="str">
        <f t="shared" si="88"/>
        <v>8</v>
      </c>
      <c r="Y419" s="220"/>
      <c r="Z419" s="221">
        <f t="shared" si="89"/>
        <v>16800</v>
      </c>
      <c r="AA419" s="5">
        <f>VLOOKUP(G419,Ma_KH!$A:$R,14,0)</f>
        <v>51</v>
      </c>
    </row>
    <row r="420" spans="1:27" s="5" customFormat="1" hidden="1" x14ac:dyDescent="0.25">
      <c r="A420" s="234">
        <v>45996</v>
      </c>
      <c r="B420" s="235">
        <v>82057</v>
      </c>
      <c r="C420" s="236" t="s">
        <v>7767</v>
      </c>
      <c r="D420" s="340">
        <v>45998</v>
      </c>
      <c r="E420" s="238"/>
      <c r="F420" s="236"/>
      <c r="G420" s="32" t="s">
        <v>5058</v>
      </c>
      <c r="H420" s="238"/>
      <c r="I420" s="239" t="s">
        <v>5058</v>
      </c>
      <c r="J420" s="240" t="s">
        <v>1786</v>
      </c>
      <c r="K420" s="240" t="s">
        <v>563</v>
      </c>
      <c r="L420" s="21" t="str">
        <f>VLOOKUP($K420,TONG_SL!$A:$D,2,0)</f>
        <v>Chân gà sả tắc 150g</v>
      </c>
      <c r="M420" s="11"/>
      <c r="N420" s="21" t="str">
        <f t="shared" si="85"/>
        <v>K-C6</v>
      </c>
      <c r="O420" s="11"/>
      <c r="P420" s="11"/>
      <c r="Q420" s="21" t="str">
        <f>VLOOKUP(K420,TONG_SL!$A:$D,3,0)</f>
        <v>Túi</v>
      </c>
      <c r="R420" s="1">
        <v>3</v>
      </c>
      <c r="S420" s="220"/>
      <c r="T420" s="220">
        <f>VLOOKUP(VLOOKUP(G420,Ma_KH!$A:$R,18,0)&amp;K420,Gia_MB!$A:$F,6,0)</f>
        <v>20250</v>
      </c>
      <c r="U420" s="221">
        <f t="shared" si="86"/>
        <v>60750</v>
      </c>
      <c r="V420" s="220"/>
      <c r="W420" s="222">
        <f t="shared" si="87"/>
        <v>0</v>
      </c>
      <c r="X420" s="223" t="str">
        <f t="shared" si="88"/>
        <v>8</v>
      </c>
      <c r="Y420" s="220"/>
      <c r="Z420" s="221">
        <f t="shared" si="89"/>
        <v>4860</v>
      </c>
      <c r="AA420" s="5">
        <f>VLOOKUP(G420,Ma_KH!$A:$R,14,0)</f>
        <v>51</v>
      </c>
    </row>
    <row r="421" spans="1:27" s="5" customFormat="1" hidden="1" x14ac:dyDescent="0.25">
      <c r="A421" s="234">
        <v>45996</v>
      </c>
      <c r="B421" s="235">
        <v>82057</v>
      </c>
      <c r="C421" s="236" t="s">
        <v>7767</v>
      </c>
      <c r="D421" s="340">
        <v>45998</v>
      </c>
      <c r="E421" s="238"/>
      <c r="F421" s="236"/>
      <c r="G421" s="32" t="s">
        <v>5058</v>
      </c>
      <c r="H421" s="238"/>
      <c r="I421" s="239" t="s">
        <v>5058</v>
      </c>
      <c r="J421" s="240" t="s">
        <v>1786</v>
      </c>
      <c r="K421" s="240" t="s">
        <v>565</v>
      </c>
      <c r="L421" s="21" t="str">
        <f>VLOOKUP($K421,TONG_SL!$A:$D,2,0)</f>
        <v>Tai heo sốt thái 150g</v>
      </c>
      <c r="M421" s="11"/>
      <c r="N421" s="21" t="str">
        <f t="shared" si="85"/>
        <v>K-C6</v>
      </c>
      <c r="O421" s="11"/>
      <c r="P421" s="11"/>
      <c r="Q421" s="21" t="str">
        <f>VLOOKUP(K421,TONG_SL!$A:$D,3,0)</f>
        <v>Túi</v>
      </c>
      <c r="R421" s="1">
        <v>3</v>
      </c>
      <c r="S421" s="220"/>
      <c r="T421" s="220">
        <f>VLOOKUP(VLOOKUP(G421,Ma_KH!$A:$R,18,0)&amp;K421,Gia_MB!$A:$F,6,0)</f>
        <v>19500</v>
      </c>
      <c r="U421" s="221">
        <f t="shared" si="86"/>
        <v>58500</v>
      </c>
      <c r="V421" s="220"/>
      <c r="W421" s="222">
        <f t="shared" si="87"/>
        <v>0</v>
      </c>
      <c r="X421" s="223" t="str">
        <f t="shared" si="88"/>
        <v>8</v>
      </c>
      <c r="Y421" s="220"/>
      <c r="Z421" s="221">
        <f t="shared" si="89"/>
        <v>4680</v>
      </c>
      <c r="AA421" s="5">
        <f>VLOOKUP(G421,Ma_KH!$A:$R,14,0)</f>
        <v>51</v>
      </c>
    </row>
    <row r="422" spans="1:27" s="5" customFormat="1" hidden="1" x14ac:dyDescent="0.25">
      <c r="A422" s="234">
        <v>45996</v>
      </c>
      <c r="B422" s="235">
        <v>81203</v>
      </c>
      <c r="C422" s="236" t="s">
        <v>7767</v>
      </c>
      <c r="D422" s="340">
        <v>45998</v>
      </c>
      <c r="E422" s="238"/>
      <c r="F422" s="236"/>
      <c r="G422" s="32" t="s">
        <v>5058</v>
      </c>
      <c r="H422" s="238"/>
      <c r="I422" s="239" t="s">
        <v>5058</v>
      </c>
      <c r="J422" s="240" t="s">
        <v>1786</v>
      </c>
      <c r="K422" s="240" t="s">
        <v>27</v>
      </c>
      <c r="L422" s="21" t="str">
        <f>VLOOKUP($K422,TONG_SL!$A:$D,2,0)</f>
        <v>Chân giò heo muối 300g</v>
      </c>
      <c r="M422" s="11"/>
      <c r="N422" s="21" t="str">
        <f t="shared" si="85"/>
        <v>K-C6</v>
      </c>
      <c r="O422" s="11"/>
      <c r="P422" s="11"/>
      <c r="Q422" s="21" t="str">
        <f>VLOOKUP(K422,TONG_SL!$A:$D,3,0)</f>
        <v>Túi</v>
      </c>
      <c r="R422" s="1">
        <v>5</v>
      </c>
      <c r="S422" s="220"/>
      <c r="T422" s="220">
        <f>VLOOKUP(VLOOKUP(G422,Ma_KH!$A:$R,18,0)&amp;K422,Gia_MB!$A:$F,6,0)</f>
        <v>73431</v>
      </c>
      <c r="U422" s="221">
        <f t="shared" si="86"/>
        <v>367155</v>
      </c>
      <c r="V422" s="220"/>
      <c r="W422" s="222">
        <f t="shared" si="87"/>
        <v>0</v>
      </c>
      <c r="X422" s="223" t="str">
        <f t="shared" si="88"/>
        <v>8</v>
      </c>
      <c r="Y422" s="220"/>
      <c r="Z422" s="221">
        <f t="shared" si="89"/>
        <v>29372.400000000001</v>
      </c>
      <c r="AA422" s="5">
        <f>VLOOKUP(G422,Ma_KH!$A:$R,14,0)</f>
        <v>51</v>
      </c>
    </row>
    <row r="423" spans="1:27" s="5" customFormat="1" hidden="1" x14ac:dyDescent="0.25">
      <c r="A423" s="234">
        <v>45996</v>
      </c>
      <c r="B423" s="235">
        <v>81203</v>
      </c>
      <c r="C423" s="236" t="s">
        <v>7767</v>
      </c>
      <c r="D423" s="340">
        <v>45998</v>
      </c>
      <c r="E423" s="238"/>
      <c r="F423" s="236"/>
      <c r="G423" s="32" t="s">
        <v>5058</v>
      </c>
      <c r="H423" s="238"/>
      <c r="I423" s="239" t="s">
        <v>5058</v>
      </c>
      <c r="J423" s="240" t="s">
        <v>1786</v>
      </c>
      <c r="K423" s="240" t="s">
        <v>30</v>
      </c>
      <c r="L423" s="21" t="str">
        <f>VLOOKUP($K423,TONG_SL!$A:$D,2,0)</f>
        <v>Gà muối 500g</v>
      </c>
      <c r="M423" s="11"/>
      <c r="N423" s="21" t="str">
        <f t="shared" si="85"/>
        <v>K-C6</v>
      </c>
      <c r="O423" s="11"/>
      <c r="P423" s="11"/>
      <c r="Q423" s="21" t="str">
        <f>VLOOKUP(K423,TONG_SL!$A:$D,3,0)</f>
        <v>Túi</v>
      </c>
      <c r="R423" s="1">
        <v>3</v>
      </c>
      <c r="S423" s="220"/>
      <c r="T423" s="220">
        <f>VLOOKUP(VLOOKUP(G423,Ma_KH!$A:$R,18,0)&amp;K423,Gia_MB!$A:$F,6,0)</f>
        <v>111058</v>
      </c>
      <c r="U423" s="221">
        <f t="shared" si="86"/>
        <v>333174</v>
      </c>
      <c r="V423" s="220"/>
      <c r="W423" s="222">
        <f t="shared" si="87"/>
        <v>0</v>
      </c>
      <c r="X423" s="223" t="str">
        <f t="shared" si="88"/>
        <v>8</v>
      </c>
      <c r="Y423" s="220"/>
      <c r="Z423" s="221">
        <f t="shared" si="89"/>
        <v>26653.920000000002</v>
      </c>
      <c r="AA423" s="5">
        <f>VLOOKUP(G423,Ma_KH!$A:$R,14,0)</f>
        <v>51</v>
      </c>
    </row>
    <row r="424" spans="1:27" s="5" customFormat="1" hidden="1" x14ac:dyDescent="0.25">
      <c r="A424" s="234">
        <v>45996</v>
      </c>
      <c r="B424" s="235">
        <v>2370115</v>
      </c>
      <c r="C424" s="236" t="s">
        <v>7767</v>
      </c>
      <c r="D424" s="340">
        <v>45998</v>
      </c>
      <c r="E424" s="238"/>
      <c r="F424" s="236"/>
      <c r="G424" s="32" t="s">
        <v>5450</v>
      </c>
      <c r="H424" s="238"/>
      <c r="I424" s="239" t="s">
        <v>5450</v>
      </c>
      <c r="J424" s="240" t="s">
        <v>1786</v>
      </c>
      <c r="K424" s="240" t="s">
        <v>30</v>
      </c>
      <c r="L424" s="21" t="str">
        <f>VLOOKUP($K424,TONG_SL!$A:$D,2,0)</f>
        <v>Gà muối 500g</v>
      </c>
      <c r="M424" s="11"/>
      <c r="N424" s="21" t="str">
        <f t="shared" si="85"/>
        <v>K-C6</v>
      </c>
      <c r="O424" s="11"/>
      <c r="P424" s="11"/>
      <c r="Q424" s="21" t="str">
        <f>VLOOKUP(K424,TONG_SL!$A:$D,3,0)</f>
        <v>Túi</v>
      </c>
      <c r="R424" s="1">
        <v>3</v>
      </c>
      <c r="S424" s="220"/>
      <c r="T424" s="220">
        <f>VLOOKUP(VLOOKUP(G424,Ma_KH!$A:$R,18,0)&amp;K424,Gia_MB!$A:$F,6,0)</f>
        <v>111058</v>
      </c>
      <c r="U424" s="221">
        <f t="shared" si="86"/>
        <v>333174</v>
      </c>
      <c r="V424" s="220"/>
      <c r="W424" s="222">
        <f t="shared" si="87"/>
        <v>0</v>
      </c>
      <c r="X424" s="223" t="str">
        <f t="shared" si="88"/>
        <v>8</v>
      </c>
      <c r="Y424" s="220"/>
      <c r="Z424" s="221">
        <f t="shared" si="89"/>
        <v>26653.920000000002</v>
      </c>
      <c r="AA424" s="5">
        <f>VLOOKUP(G424,Ma_KH!$A:$R,14,0)</f>
        <v>0</v>
      </c>
    </row>
    <row r="425" spans="1:27" s="5" customFormat="1" hidden="1" x14ac:dyDescent="0.25">
      <c r="A425" s="234">
        <v>45996</v>
      </c>
      <c r="B425" s="235">
        <v>2370115</v>
      </c>
      <c r="C425" s="236" t="s">
        <v>7767</v>
      </c>
      <c r="D425" s="340">
        <v>45998</v>
      </c>
      <c r="E425" s="238"/>
      <c r="F425" s="236"/>
      <c r="G425" s="32" t="s">
        <v>5450</v>
      </c>
      <c r="H425" s="238"/>
      <c r="I425" s="239" t="s">
        <v>5450</v>
      </c>
      <c r="J425" s="240" t="s">
        <v>1786</v>
      </c>
      <c r="K425" s="240" t="s">
        <v>27</v>
      </c>
      <c r="L425" s="21" t="str">
        <f>VLOOKUP($K425,TONG_SL!$A:$D,2,0)</f>
        <v>Chân giò heo muối 300g</v>
      </c>
      <c r="M425" s="11"/>
      <c r="N425" s="21" t="str">
        <f t="shared" si="85"/>
        <v>K-C6</v>
      </c>
      <c r="O425" s="11"/>
      <c r="P425" s="11"/>
      <c r="Q425" s="21" t="str">
        <f>VLOOKUP(K425,TONG_SL!$A:$D,3,0)</f>
        <v>Túi</v>
      </c>
      <c r="R425" s="1">
        <v>5</v>
      </c>
      <c r="S425" s="220"/>
      <c r="T425" s="220">
        <f>VLOOKUP(VLOOKUP(G425,Ma_KH!$A:$R,18,0)&amp;K425,Gia_MB!$A:$F,6,0)</f>
        <v>73431</v>
      </c>
      <c r="U425" s="221">
        <f t="shared" si="86"/>
        <v>367155</v>
      </c>
      <c r="V425" s="220"/>
      <c r="W425" s="222">
        <f t="shared" si="87"/>
        <v>0</v>
      </c>
      <c r="X425" s="223" t="str">
        <f t="shared" si="88"/>
        <v>8</v>
      </c>
      <c r="Y425" s="220"/>
      <c r="Z425" s="221">
        <f t="shared" si="89"/>
        <v>29372.400000000001</v>
      </c>
      <c r="AA425" s="5">
        <f>VLOOKUP(G425,Ma_KH!$A:$R,14,0)</f>
        <v>0</v>
      </c>
    </row>
    <row r="426" spans="1:27" s="5" customFormat="1" hidden="1" x14ac:dyDescent="0.25">
      <c r="A426" s="234">
        <v>45996</v>
      </c>
      <c r="B426" s="235">
        <v>2370115</v>
      </c>
      <c r="C426" s="236" t="s">
        <v>7767</v>
      </c>
      <c r="D426" s="340">
        <v>45998</v>
      </c>
      <c r="E426" s="238"/>
      <c r="F426" s="236"/>
      <c r="G426" s="32" t="s">
        <v>5450</v>
      </c>
      <c r="H426" s="238"/>
      <c r="I426" s="239" t="s">
        <v>5450</v>
      </c>
      <c r="J426" s="240" t="s">
        <v>1786</v>
      </c>
      <c r="K426" s="240" t="s">
        <v>37</v>
      </c>
      <c r="L426" s="21" t="str">
        <f>VLOOKUP($K426,TONG_SL!$A:$D,2,0)</f>
        <v>Chả cốm 300g</v>
      </c>
      <c r="M426" s="11"/>
      <c r="N426" s="21" t="str">
        <f t="shared" si="85"/>
        <v>K-C6</v>
      </c>
      <c r="O426" s="11"/>
      <c r="P426" s="11"/>
      <c r="Q426" s="21" t="str">
        <f>VLOOKUP(K426,TONG_SL!$A:$D,3,0)</f>
        <v>Túi</v>
      </c>
      <c r="R426" s="1">
        <v>3</v>
      </c>
      <c r="S426" s="220"/>
      <c r="T426" s="220">
        <f>VLOOKUP(VLOOKUP(G426,Ma_KH!$A:$R,18,0)&amp;K426,Gia_MB!$A:$F,6,0)</f>
        <v>74250</v>
      </c>
      <c r="U426" s="221">
        <f t="shared" si="86"/>
        <v>222750</v>
      </c>
      <c r="V426" s="220"/>
      <c r="W426" s="222">
        <f t="shared" si="87"/>
        <v>0</v>
      </c>
      <c r="X426" s="223" t="str">
        <f t="shared" si="88"/>
        <v>8</v>
      </c>
      <c r="Y426" s="220"/>
      <c r="Z426" s="221">
        <f t="shared" si="89"/>
        <v>17820</v>
      </c>
      <c r="AA426" s="5">
        <f>VLOOKUP(G426,Ma_KH!$A:$R,14,0)</f>
        <v>0</v>
      </c>
    </row>
    <row r="427" spans="1:27" s="5" customFormat="1" hidden="1" x14ac:dyDescent="0.25">
      <c r="A427" s="234">
        <v>45996</v>
      </c>
      <c r="B427" s="235">
        <v>2370115</v>
      </c>
      <c r="C427" s="236" t="s">
        <v>7767</v>
      </c>
      <c r="D427" s="340">
        <v>45998</v>
      </c>
      <c r="E427" s="238"/>
      <c r="F427" s="236"/>
      <c r="G427" s="32" t="s">
        <v>5450</v>
      </c>
      <c r="H427" s="238"/>
      <c r="I427" s="239" t="s">
        <v>5450</v>
      </c>
      <c r="J427" s="240" t="s">
        <v>1786</v>
      </c>
      <c r="K427" s="240" t="s">
        <v>39</v>
      </c>
      <c r="L427" s="21" t="str">
        <f>VLOOKUP($K427,TONG_SL!$A:$D,2,0)</f>
        <v>Chả nướng 300g</v>
      </c>
      <c r="M427" s="11"/>
      <c r="N427" s="21" t="str">
        <f t="shared" si="85"/>
        <v>K-C6</v>
      </c>
      <c r="O427" s="11"/>
      <c r="P427" s="11"/>
      <c r="Q427" s="21" t="str">
        <f>VLOOKUP(K427,TONG_SL!$A:$D,3,0)</f>
        <v>Túi</v>
      </c>
      <c r="R427" s="1">
        <v>3</v>
      </c>
      <c r="S427" s="220"/>
      <c r="T427" s="220">
        <f>VLOOKUP(VLOOKUP(G427,Ma_KH!$A:$R,18,0)&amp;K427,Gia_MB!$A:$F,6,0)</f>
        <v>70950</v>
      </c>
      <c r="U427" s="221">
        <f t="shared" si="86"/>
        <v>212850</v>
      </c>
      <c r="V427" s="220"/>
      <c r="W427" s="222">
        <f t="shared" si="87"/>
        <v>0</v>
      </c>
      <c r="X427" s="223" t="str">
        <f t="shared" si="88"/>
        <v>8</v>
      </c>
      <c r="Y427" s="220"/>
      <c r="Z427" s="221">
        <f t="shared" si="89"/>
        <v>17028</v>
      </c>
      <c r="AA427" s="5">
        <f>VLOOKUP(G427,Ma_KH!$A:$R,14,0)</f>
        <v>0</v>
      </c>
    </row>
    <row r="428" spans="1:27" s="5" customFormat="1" hidden="1" x14ac:dyDescent="0.25">
      <c r="A428" s="234">
        <v>45996</v>
      </c>
      <c r="B428" s="235">
        <v>2370115</v>
      </c>
      <c r="C428" s="236" t="s">
        <v>7767</v>
      </c>
      <c r="D428" s="340">
        <v>45998</v>
      </c>
      <c r="E428" s="238"/>
      <c r="F428" s="236"/>
      <c r="G428" s="32" t="s">
        <v>5450</v>
      </c>
      <c r="H428" s="238"/>
      <c r="I428" s="239" t="s">
        <v>5450</v>
      </c>
      <c r="J428" s="240" t="s">
        <v>1786</v>
      </c>
      <c r="K428" s="240" t="s">
        <v>32</v>
      </c>
      <c r="L428" s="21" t="str">
        <f>VLOOKUP($K428,TONG_SL!$A:$D,2,0)</f>
        <v>Giò Tai Lưỡi Xào 250g</v>
      </c>
      <c r="M428" s="11"/>
      <c r="N428" s="21" t="str">
        <f t="shared" si="85"/>
        <v>K-C6</v>
      </c>
      <c r="O428" s="11"/>
      <c r="P428" s="11"/>
      <c r="Q428" s="21" t="str">
        <f>VLOOKUP(K428,TONG_SL!$A:$D,3,0)</f>
        <v>Túi</v>
      </c>
      <c r="R428" s="1">
        <v>3</v>
      </c>
      <c r="S428" s="220"/>
      <c r="T428" s="220">
        <f>VLOOKUP(VLOOKUP(G428,Ma_KH!$A:$R,18,0)&amp;K428,Gia_MB!$A:$F,6,0)</f>
        <v>50182</v>
      </c>
      <c r="U428" s="221">
        <f t="shared" si="86"/>
        <v>150546</v>
      </c>
      <c r="V428" s="220"/>
      <c r="W428" s="222">
        <f t="shared" si="87"/>
        <v>0</v>
      </c>
      <c r="X428" s="223" t="str">
        <f t="shared" si="88"/>
        <v>8</v>
      </c>
      <c r="Y428" s="220"/>
      <c r="Z428" s="221">
        <f t="shared" si="89"/>
        <v>12043.68</v>
      </c>
      <c r="AA428" s="5">
        <f>VLOOKUP(G428,Ma_KH!$A:$R,14,0)</f>
        <v>0</v>
      </c>
    </row>
    <row r="429" spans="1:27" s="5" customFormat="1" hidden="1" x14ac:dyDescent="0.25">
      <c r="A429" s="234">
        <v>45995</v>
      </c>
      <c r="B429" s="235">
        <v>81200</v>
      </c>
      <c r="C429" s="236" t="s">
        <v>7767</v>
      </c>
      <c r="D429" s="340">
        <v>45998</v>
      </c>
      <c r="E429" s="238"/>
      <c r="F429" s="236"/>
      <c r="G429" s="32" t="s">
        <v>5148</v>
      </c>
      <c r="H429" s="238"/>
      <c r="I429" s="239" t="s">
        <v>5148</v>
      </c>
      <c r="J429" s="240" t="s">
        <v>1786</v>
      </c>
      <c r="K429" s="240" t="s">
        <v>37</v>
      </c>
      <c r="L429" s="21" t="str">
        <f>VLOOKUP($K429,TONG_SL!$A:$D,2,0)</f>
        <v>Chả cốm 300g</v>
      </c>
      <c r="M429" s="11"/>
      <c r="N429" s="21" t="str">
        <f t="shared" si="85"/>
        <v>K-C6</v>
      </c>
      <c r="O429" s="11"/>
      <c r="P429" s="11"/>
      <c r="Q429" s="21" t="str">
        <f>VLOOKUP(K429,TONG_SL!$A:$D,3,0)</f>
        <v>Túi</v>
      </c>
      <c r="R429" s="1">
        <v>5</v>
      </c>
      <c r="S429" s="220"/>
      <c r="T429" s="220">
        <f>VLOOKUP(VLOOKUP(G429,Ma_KH!$A:$R,18,0)&amp;K429,Gia_MB!$A:$F,6,0)</f>
        <v>74250</v>
      </c>
      <c r="U429" s="221">
        <f t="shared" si="86"/>
        <v>371250</v>
      </c>
      <c r="V429" s="220"/>
      <c r="W429" s="222">
        <f t="shared" si="87"/>
        <v>0</v>
      </c>
      <c r="X429" s="223" t="str">
        <f t="shared" si="88"/>
        <v>8</v>
      </c>
      <c r="Y429" s="220"/>
      <c r="Z429" s="221">
        <f t="shared" si="89"/>
        <v>29700</v>
      </c>
      <c r="AA429" s="5">
        <f>VLOOKUP(G429,Ma_KH!$A:$R,14,0)</f>
        <v>51</v>
      </c>
    </row>
    <row r="430" spans="1:27" s="5" customFormat="1" hidden="1" x14ac:dyDescent="0.25">
      <c r="A430" s="234">
        <v>45995</v>
      </c>
      <c r="B430" s="235">
        <v>81200</v>
      </c>
      <c r="C430" s="236" t="s">
        <v>7767</v>
      </c>
      <c r="D430" s="340">
        <v>45998</v>
      </c>
      <c r="E430" s="238"/>
      <c r="F430" s="236"/>
      <c r="G430" s="32" t="s">
        <v>5148</v>
      </c>
      <c r="H430" s="238"/>
      <c r="I430" s="239" t="s">
        <v>5148</v>
      </c>
      <c r="J430" s="240" t="s">
        <v>1786</v>
      </c>
      <c r="K430" s="240" t="s">
        <v>27</v>
      </c>
      <c r="L430" s="21" t="str">
        <f>VLOOKUP($K430,TONG_SL!$A:$D,2,0)</f>
        <v>Chân giò heo muối 300g</v>
      </c>
      <c r="M430" s="11"/>
      <c r="N430" s="21" t="str">
        <f t="shared" si="85"/>
        <v>K-C6</v>
      </c>
      <c r="O430" s="11"/>
      <c r="P430" s="11"/>
      <c r="Q430" s="21" t="str">
        <f>VLOOKUP(K430,TONG_SL!$A:$D,3,0)</f>
        <v>Túi</v>
      </c>
      <c r="R430" s="1">
        <v>5</v>
      </c>
      <c r="S430" s="220"/>
      <c r="T430" s="220">
        <f>VLOOKUP(VLOOKUP(G430,Ma_KH!$A:$R,18,0)&amp;K430,Gia_MB!$A:$F,6,0)</f>
        <v>73431</v>
      </c>
      <c r="U430" s="221">
        <f t="shared" si="86"/>
        <v>367155</v>
      </c>
      <c r="V430" s="220"/>
      <c r="W430" s="222">
        <f t="shared" si="87"/>
        <v>0</v>
      </c>
      <c r="X430" s="223" t="str">
        <f t="shared" si="88"/>
        <v>8</v>
      </c>
      <c r="Y430" s="220"/>
      <c r="Z430" s="221">
        <f t="shared" si="89"/>
        <v>29372.400000000001</v>
      </c>
      <c r="AA430" s="5">
        <f>VLOOKUP(G430,Ma_KH!$A:$R,14,0)</f>
        <v>51</v>
      </c>
    </row>
    <row r="431" spans="1:27" s="5" customFormat="1" hidden="1" x14ac:dyDescent="0.25">
      <c r="A431" s="234">
        <v>45995</v>
      </c>
      <c r="B431" s="235">
        <v>81200</v>
      </c>
      <c r="C431" s="236" t="s">
        <v>7767</v>
      </c>
      <c r="D431" s="340">
        <v>45998</v>
      </c>
      <c r="E431" s="238"/>
      <c r="F431" s="236"/>
      <c r="G431" s="32" t="s">
        <v>5148</v>
      </c>
      <c r="H431" s="238"/>
      <c r="I431" s="239" t="s">
        <v>5148</v>
      </c>
      <c r="J431" s="240" t="s">
        <v>1786</v>
      </c>
      <c r="K431" s="240" t="s">
        <v>30</v>
      </c>
      <c r="L431" s="21" t="str">
        <f>VLOOKUP($K431,TONG_SL!$A:$D,2,0)</f>
        <v>Gà muối 500g</v>
      </c>
      <c r="M431" s="11"/>
      <c r="N431" s="21" t="str">
        <f t="shared" si="85"/>
        <v>K-C6</v>
      </c>
      <c r="O431" s="11"/>
      <c r="P431" s="11"/>
      <c r="Q431" s="21" t="str">
        <f>VLOOKUP(K431,TONG_SL!$A:$D,3,0)</f>
        <v>Túi</v>
      </c>
      <c r="R431" s="1">
        <v>3</v>
      </c>
      <c r="S431" s="220"/>
      <c r="T431" s="220">
        <f>VLOOKUP(VLOOKUP(G431,Ma_KH!$A:$R,18,0)&amp;K431,Gia_MB!$A:$F,6,0)</f>
        <v>111058</v>
      </c>
      <c r="U431" s="221">
        <f t="shared" si="86"/>
        <v>333174</v>
      </c>
      <c r="V431" s="220"/>
      <c r="W431" s="222">
        <f t="shared" si="87"/>
        <v>0</v>
      </c>
      <c r="X431" s="223" t="str">
        <f t="shared" si="88"/>
        <v>8</v>
      </c>
      <c r="Y431" s="220"/>
      <c r="Z431" s="221">
        <f t="shared" si="89"/>
        <v>26653.920000000002</v>
      </c>
      <c r="AA431" s="5">
        <f>VLOOKUP(G431,Ma_KH!$A:$R,14,0)</f>
        <v>51</v>
      </c>
    </row>
    <row r="432" spans="1:27" s="5" customFormat="1" hidden="1" x14ac:dyDescent="0.25">
      <c r="A432" s="234">
        <v>45995</v>
      </c>
      <c r="B432" s="235">
        <v>81200</v>
      </c>
      <c r="C432" s="236" t="s">
        <v>7767</v>
      </c>
      <c r="D432" s="340">
        <v>45998</v>
      </c>
      <c r="E432" s="238"/>
      <c r="F432" s="236"/>
      <c r="G432" s="32" t="s">
        <v>5148</v>
      </c>
      <c r="H432" s="238"/>
      <c r="I432" s="239" t="s">
        <v>5148</v>
      </c>
      <c r="J432" s="240" t="s">
        <v>1786</v>
      </c>
      <c r="K432" s="240" t="s">
        <v>32</v>
      </c>
      <c r="L432" s="21" t="str">
        <f>VLOOKUP($K432,TONG_SL!$A:$D,2,0)</f>
        <v>Giò Tai Lưỡi Xào 250g</v>
      </c>
      <c r="M432" s="11"/>
      <c r="N432" s="21" t="str">
        <f t="shared" si="85"/>
        <v>K-C6</v>
      </c>
      <c r="O432" s="11"/>
      <c r="P432" s="11"/>
      <c r="Q432" s="21" t="str">
        <f>VLOOKUP(K432,TONG_SL!$A:$D,3,0)</f>
        <v>Túi</v>
      </c>
      <c r="R432" s="1">
        <v>3</v>
      </c>
      <c r="S432" s="220"/>
      <c r="T432" s="220">
        <f>VLOOKUP(VLOOKUP(G432,Ma_KH!$A:$R,18,0)&amp;K432,Gia_MB!$A:$F,6,0)</f>
        <v>50182</v>
      </c>
      <c r="U432" s="221">
        <f t="shared" si="86"/>
        <v>150546</v>
      </c>
      <c r="V432" s="220"/>
      <c r="W432" s="222">
        <f t="shared" si="87"/>
        <v>0</v>
      </c>
      <c r="X432" s="223" t="str">
        <f t="shared" si="88"/>
        <v>8</v>
      </c>
      <c r="Y432" s="220"/>
      <c r="Z432" s="221">
        <f t="shared" si="89"/>
        <v>12043.68</v>
      </c>
      <c r="AA432" s="5">
        <f>VLOOKUP(G432,Ma_KH!$A:$R,14,0)</f>
        <v>51</v>
      </c>
    </row>
    <row r="433" spans="1:27" s="5" customFormat="1" hidden="1" x14ac:dyDescent="0.25">
      <c r="A433" s="234">
        <v>45995</v>
      </c>
      <c r="B433" s="235">
        <v>81200</v>
      </c>
      <c r="C433" s="236" t="s">
        <v>7767</v>
      </c>
      <c r="D433" s="340">
        <v>45998</v>
      </c>
      <c r="E433" s="238"/>
      <c r="F433" s="236"/>
      <c r="G433" s="32" t="s">
        <v>5148</v>
      </c>
      <c r="H433" s="238"/>
      <c r="I433" s="239" t="s">
        <v>5148</v>
      </c>
      <c r="J433" s="240" t="s">
        <v>1786</v>
      </c>
      <c r="K433" s="240" t="s">
        <v>34</v>
      </c>
      <c r="L433" s="21" t="str">
        <f>VLOOKUP($K433,TONG_SL!$A:$D,2,0)</f>
        <v>Tai heo muối 200g</v>
      </c>
      <c r="M433" s="11"/>
      <c r="N433" s="21" t="str">
        <f t="shared" si="85"/>
        <v>K-C6</v>
      </c>
      <c r="O433" s="11"/>
      <c r="P433" s="11"/>
      <c r="Q433" s="21" t="str">
        <f>VLOOKUP(K433,TONG_SL!$A:$D,3,0)</f>
        <v>Túi</v>
      </c>
      <c r="R433" s="1">
        <v>3</v>
      </c>
      <c r="S433" s="220"/>
      <c r="T433" s="220">
        <f>VLOOKUP(VLOOKUP(G433,Ma_KH!$A:$R,18,0)&amp;K433,Gia_MB!$A:$F,6,0)</f>
        <v>55595</v>
      </c>
      <c r="U433" s="221">
        <f t="shared" si="86"/>
        <v>166785</v>
      </c>
      <c r="V433" s="220"/>
      <c r="W433" s="222">
        <f t="shared" si="87"/>
        <v>0</v>
      </c>
      <c r="X433" s="223" t="str">
        <f t="shared" si="88"/>
        <v>8</v>
      </c>
      <c r="Y433" s="220"/>
      <c r="Z433" s="221">
        <f t="shared" si="89"/>
        <v>13342.800000000001</v>
      </c>
      <c r="AA433" s="5">
        <f>VLOOKUP(G433,Ma_KH!$A:$R,14,0)</f>
        <v>51</v>
      </c>
    </row>
    <row r="434" spans="1:27" s="5" customFormat="1" hidden="1" x14ac:dyDescent="0.25">
      <c r="A434" s="234">
        <v>45995</v>
      </c>
      <c r="B434" s="235">
        <v>81207</v>
      </c>
      <c r="C434" s="236" t="s">
        <v>7767</v>
      </c>
      <c r="D434" s="340">
        <v>45998</v>
      </c>
      <c r="E434" s="238"/>
      <c r="F434" s="236"/>
      <c r="G434" s="32" t="s">
        <v>5318</v>
      </c>
      <c r="H434" s="238"/>
      <c r="I434" s="239" t="s">
        <v>5318</v>
      </c>
      <c r="J434" s="240" t="s">
        <v>1786</v>
      </c>
      <c r="K434" s="240" t="s">
        <v>27</v>
      </c>
      <c r="L434" s="21" t="str">
        <f>VLOOKUP($K434,TONG_SL!$A:$D,2,0)</f>
        <v>Chân giò heo muối 300g</v>
      </c>
      <c r="M434" s="11"/>
      <c r="N434" s="21" t="str">
        <f t="shared" si="85"/>
        <v>K-C6</v>
      </c>
      <c r="O434" s="11"/>
      <c r="P434" s="11"/>
      <c r="Q434" s="21" t="str">
        <f>VLOOKUP(K434,TONG_SL!$A:$D,3,0)</f>
        <v>Túi</v>
      </c>
      <c r="R434" s="1">
        <v>7</v>
      </c>
      <c r="S434" s="220"/>
      <c r="T434" s="220">
        <f>VLOOKUP(VLOOKUP(G434,Ma_KH!$A:$R,18,0)&amp;K434,Gia_MB!$A:$F,6,0)</f>
        <v>73431</v>
      </c>
      <c r="U434" s="221">
        <f t="shared" si="86"/>
        <v>514017</v>
      </c>
      <c r="V434" s="220"/>
      <c r="W434" s="222">
        <f t="shared" si="87"/>
        <v>0</v>
      </c>
      <c r="X434" s="223" t="str">
        <f t="shared" si="88"/>
        <v>8</v>
      </c>
      <c r="Y434" s="220"/>
      <c r="Z434" s="221">
        <f t="shared" si="89"/>
        <v>41121.360000000001</v>
      </c>
      <c r="AA434" s="5">
        <f>VLOOKUP(G434,Ma_KH!$A:$R,14,0)</f>
        <v>51</v>
      </c>
    </row>
    <row r="435" spans="1:27" s="5" customFormat="1" hidden="1" x14ac:dyDescent="0.25">
      <c r="A435" s="234">
        <v>45995</v>
      </c>
      <c r="B435" s="235">
        <v>81207</v>
      </c>
      <c r="C435" s="236" t="s">
        <v>7767</v>
      </c>
      <c r="D435" s="340">
        <v>45998</v>
      </c>
      <c r="E435" s="238"/>
      <c r="F435" s="236"/>
      <c r="G435" s="32" t="s">
        <v>5318</v>
      </c>
      <c r="H435" s="238"/>
      <c r="I435" s="239" t="s">
        <v>5318</v>
      </c>
      <c r="J435" s="240" t="s">
        <v>1786</v>
      </c>
      <c r="K435" s="240" t="s">
        <v>34</v>
      </c>
      <c r="L435" s="21" t="str">
        <f>VLOOKUP($K435,TONG_SL!$A:$D,2,0)</f>
        <v>Tai heo muối 200g</v>
      </c>
      <c r="M435" s="11"/>
      <c r="N435" s="21" t="str">
        <f t="shared" si="85"/>
        <v>K-C6</v>
      </c>
      <c r="O435" s="11"/>
      <c r="P435" s="11"/>
      <c r="Q435" s="21" t="str">
        <f>VLOOKUP(K435,TONG_SL!$A:$D,3,0)</f>
        <v>Túi</v>
      </c>
      <c r="R435" s="1">
        <v>3</v>
      </c>
      <c r="S435" s="220"/>
      <c r="T435" s="220">
        <f>VLOOKUP(VLOOKUP(G435,Ma_KH!$A:$R,18,0)&amp;K435,Gia_MB!$A:$F,6,0)</f>
        <v>55595</v>
      </c>
      <c r="U435" s="221">
        <f t="shared" si="86"/>
        <v>166785</v>
      </c>
      <c r="V435" s="220"/>
      <c r="W435" s="222">
        <f t="shared" si="87"/>
        <v>0</v>
      </c>
      <c r="X435" s="223" t="str">
        <f t="shared" si="88"/>
        <v>8</v>
      </c>
      <c r="Y435" s="220"/>
      <c r="Z435" s="221">
        <f t="shared" si="89"/>
        <v>13342.800000000001</v>
      </c>
      <c r="AA435" s="5">
        <f>VLOOKUP(G435,Ma_KH!$A:$R,14,0)</f>
        <v>51</v>
      </c>
    </row>
    <row r="436" spans="1:27" s="5" customFormat="1" hidden="1" x14ac:dyDescent="0.25">
      <c r="A436" s="234">
        <v>45996</v>
      </c>
      <c r="B436" s="235">
        <v>82056</v>
      </c>
      <c r="C436" s="236" t="s">
        <v>7767</v>
      </c>
      <c r="D436" s="340">
        <v>45998</v>
      </c>
      <c r="E436" s="238"/>
      <c r="F436" s="236"/>
      <c r="G436" s="32" t="s">
        <v>5026</v>
      </c>
      <c r="H436" s="238"/>
      <c r="I436" s="239" t="s">
        <v>5026</v>
      </c>
      <c r="J436" s="240" t="s">
        <v>1786</v>
      </c>
      <c r="K436" s="240" t="s">
        <v>30</v>
      </c>
      <c r="L436" s="21" t="str">
        <f>VLOOKUP($K436,TONG_SL!$A:$D,2,0)</f>
        <v>Gà muối 500g</v>
      </c>
      <c r="M436" s="11"/>
      <c r="N436" s="21" t="str">
        <f t="shared" si="85"/>
        <v>K-C6</v>
      </c>
      <c r="O436" s="11"/>
      <c r="P436" s="11"/>
      <c r="Q436" s="21" t="str">
        <f>VLOOKUP(K436,TONG_SL!$A:$D,3,0)</f>
        <v>Túi</v>
      </c>
      <c r="R436" s="1">
        <v>5</v>
      </c>
      <c r="S436" s="220"/>
      <c r="T436" s="220">
        <f>VLOOKUP(VLOOKUP(G436,Ma_KH!$A:$R,18,0)&amp;K436,Gia_MB!$A:$F,6,0)</f>
        <v>111058</v>
      </c>
      <c r="U436" s="221">
        <f t="shared" si="86"/>
        <v>555290</v>
      </c>
      <c r="V436" s="220"/>
      <c r="W436" s="222">
        <f t="shared" si="87"/>
        <v>0</v>
      </c>
      <c r="X436" s="223" t="str">
        <f t="shared" si="88"/>
        <v>8</v>
      </c>
      <c r="Y436" s="220"/>
      <c r="Z436" s="221">
        <f t="shared" si="89"/>
        <v>44423.200000000004</v>
      </c>
      <c r="AA436" s="5">
        <f>VLOOKUP(G436,Ma_KH!$A:$R,14,0)</f>
        <v>51</v>
      </c>
    </row>
    <row r="437" spans="1:27" s="5" customFormat="1" hidden="1" x14ac:dyDescent="0.25">
      <c r="A437" s="234">
        <v>45996</v>
      </c>
      <c r="B437" s="235">
        <v>82056</v>
      </c>
      <c r="C437" s="236" t="s">
        <v>7767</v>
      </c>
      <c r="D437" s="340">
        <v>45998</v>
      </c>
      <c r="E437" s="238"/>
      <c r="F437" s="236"/>
      <c r="G437" s="32" t="s">
        <v>5026</v>
      </c>
      <c r="H437" s="238"/>
      <c r="I437" s="239" t="s">
        <v>5026</v>
      </c>
      <c r="J437" s="240" t="s">
        <v>1786</v>
      </c>
      <c r="K437" s="240" t="s">
        <v>553</v>
      </c>
      <c r="L437" s="21" t="str">
        <f>VLOOKUP($K437,TONG_SL!$A:$D,2,0)</f>
        <v>Gà muối hun khói 300g</v>
      </c>
      <c r="M437" s="11"/>
      <c r="N437" s="21" t="str">
        <f t="shared" si="85"/>
        <v>K-C6</v>
      </c>
      <c r="O437" s="11"/>
      <c r="P437" s="11"/>
      <c r="Q437" s="21" t="str">
        <f>VLOOKUP(K437,TONG_SL!$A:$D,3,0)</f>
        <v>Túi</v>
      </c>
      <c r="R437" s="1">
        <v>3</v>
      </c>
      <c r="S437" s="220"/>
      <c r="T437" s="220">
        <f>VLOOKUP(VLOOKUP(G437,Ma_KH!$A:$R,18,0)&amp;K437,Gia_MB!$A:$F,6,0)</f>
        <v>70000</v>
      </c>
      <c r="U437" s="221">
        <f t="shared" si="86"/>
        <v>210000</v>
      </c>
      <c r="V437" s="220"/>
      <c r="W437" s="222">
        <f t="shared" si="87"/>
        <v>0</v>
      </c>
      <c r="X437" s="223" t="str">
        <f t="shared" si="88"/>
        <v>8</v>
      </c>
      <c r="Y437" s="220"/>
      <c r="Z437" s="221">
        <f t="shared" si="89"/>
        <v>16800</v>
      </c>
      <c r="AA437" s="5">
        <f>VLOOKUP(G437,Ma_KH!$A:$R,14,0)</f>
        <v>51</v>
      </c>
    </row>
    <row r="438" spans="1:27" s="5" customFormat="1" hidden="1" x14ac:dyDescent="0.25">
      <c r="A438" s="234">
        <v>45996</v>
      </c>
      <c r="B438" s="235">
        <v>82056</v>
      </c>
      <c r="C438" s="236" t="s">
        <v>7767</v>
      </c>
      <c r="D438" s="340">
        <v>45998</v>
      </c>
      <c r="E438" s="238"/>
      <c r="F438" s="236"/>
      <c r="G438" s="32" t="s">
        <v>5026</v>
      </c>
      <c r="H438" s="238"/>
      <c r="I438" s="239" t="s">
        <v>5026</v>
      </c>
      <c r="J438" s="240" t="s">
        <v>1786</v>
      </c>
      <c r="K438" s="240" t="s">
        <v>27</v>
      </c>
      <c r="L438" s="21" t="str">
        <f>VLOOKUP($K438,TONG_SL!$A:$D,2,0)</f>
        <v>Chân giò heo muối 300g</v>
      </c>
      <c r="M438" s="11"/>
      <c r="N438" s="21" t="str">
        <f t="shared" si="85"/>
        <v>K-C6</v>
      </c>
      <c r="O438" s="11"/>
      <c r="P438" s="11"/>
      <c r="Q438" s="21" t="str">
        <f>VLOOKUP(K438,TONG_SL!$A:$D,3,0)</f>
        <v>Túi</v>
      </c>
      <c r="R438" s="1">
        <v>5</v>
      </c>
      <c r="S438" s="220"/>
      <c r="T438" s="220">
        <f>VLOOKUP(VLOOKUP(G438,Ma_KH!$A:$R,18,0)&amp;K438,Gia_MB!$A:$F,6,0)</f>
        <v>73431</v>
      </c>
      <c r="U438" s="221">
        <f t="shared" si="86"/>
        <v>367155</v>
      </c>
      <c r="V438" s="220"/>
      <c r="W438" s="222">
        <f t="shared" si="87"/>
        <v>0</v>
      </c>
      <c r="X438" s="223" t="str">
        <f t="shared" si="88"/>
        <v>8</v>
      </c>
      <c r="Y438" s="220"/>
      <c r="Z438" s="221">
        <f t="shared" si="89"/>
        <v>29372.400000000001</v>
      </c>
      <c r="AA438" s="5">
        <f>VLOOKUP(G438,Ma_KH!$A:$R,14,0)</f>
        <v>51</v>
      </c>
    </row>
    <row r="439" spans="1:27" s="5" customFormat="1" hidden="1" x14ac:dyDescent="0.25">
      <c r="A439" s="234">
        <v>45996</v>
      </c>
      <c r="B439" s="235">
        <v>82056</v>
      </c>
      <c r="C439" s="236" t="s">
        <v>7767</v>
      </c>
      <c r="D439" s="340">
        <v>45998</v>
      </c>
      <c r="E439" s="238"/>
      <c r="F439" s="236"/>
      <c r="G439" s="32" t="s">
        <v>5026</v>
      </c>
      <c r="H439" s="238"/>
      <c r="I439" s="239" t="s">
        <v>5026</v>
      </c>
      <c r="J439" s="240" t="s">
        <v>1786</v>
      </c>
      <c r="K439" s="240" t="s">
        <v>48</v>
      </c>
      <c r="L439" s="21" t="str">
        <f>VLOOKUP($K439,TONG_SL!$A:$D,2,0)</f>
        <v>Mọc Nấm Hương 250g</v>
      </c>
      <c r="M439" s="11"/>
      <c r="N439" s="21" t="str">
        <f t="shared" si="85"/>
        <v>K-C6</v>
      </c>
      <c r="O439" s="11"/>
      <c r="P439" s="11"/>
      <c r="Q439" s="21" t="str">
        <f>VLOOKUP(K439,TONG_SL!$A:$D,3,0)</f>
        <v>Túi</v>
      </c>
      <c r="R439" s="1">
        <v>3</v>
      </c>
      <c r="S439" s="220"/>
      <c r="T439" s="220">
        <f>VLOOKUP(VLOOKUP(G439,Ma_KH!$A:$R,18,0)&amp;K439,Gia_MB!$A:$F,6,0)</f>
        <v>46000</v>
      </c>
      <c r="U439" s="221">
        <f t="shared" si="86"/>
        <v>138000</v>
      </c>
      <c r="V439" s="220"/>
      <c r="W439" s="222">
        <f t="shared" si="87"/>
        <v>0</v>
      </c>
      <c r="X439" s="223" t="str">
        <f t="shared" si="88"/>
        <v>8</v>
      </c>
      <c r="Y439" s="220"/>
      <c r="Z439" s="221">
        <f t="shared" si="89"/>
        <v>11040</v>
      </c>
      <c r="AA439" s="5">
        <f>VLOOKUP(G439,Ma_KH!$A:$R,14,0)</f>
        <v>51</v>
      </c>
    </row>
    <row r="440" spans="1:27" s="5" customFormat="1" hidden="1" x14ac:dyDescent="0.25">
      <c r="A440" s="234">
        <v>45996</v>
      </c>
      <c r="B440" s="235">
        <v>82056</v>
      </c>
      <c r="C440" s="236" t="s">
        <v>7767</v>
      </c>
      <c r="D440" s="340">
        <v>45998</v>
      </c>
      <c r="E440" s="238"/>
      <c r="F440" s="236"/>
      <c r="G440" s="32" t="s">
        <v>5026</v>
      </c>
      <c r="H440" s="238"/>
      <c r="I440" s="239" t="s">
        <v>5026</v>
      </c>
      <c r="J440" s="240" t="s">
        <v>1786</v>
      </c>
      <c r="K440" s="240" t="s">
        <v>551</v>
      </c>
      <c r="L440" s="21" t="str">
        <f>VLOOKUP($K440,TONG_SL!$A:$D,2,0)</f>
        <v>Chân giò heo muối 100g</v>
      </c>
      <c r="M440" s="11"/>
      <c r="N440" s="21" t="str">
        <f t="shared" si="85"/>
        <v>K-C6</v>
      </c>
      <c r="O440" s="11"/>
      <c r="P440" s="11"/>
      <c r="Q440" s="21" t="str">
        <f>VLOOKUP(K440,TONG_SL!$A:$D,3,0)</f>
        <v>Gói</v>
      </c>
      <c r="R440" s="1">
        <v>5</v>
      </c>
      <c r="S440" s="220"/>
      <c r="T440" s="220">
        <f>VLOOKUP(VLOOKUP(G440,Ma_KH!$A:$R,18,0)&amp;K440,Gia_MB!$A:$F,6,0)</f>
        <v>24549</v>
      </c>
      <c r="U440" s="221">
        <f t="shared" si="86"/>
        <v>122745</v>
      </c>
      <c r="V440" s="220"/>
      <c r="W440" s="222">
        <f t="shared" si="87"/>
        <v>0</v>
      </c>
      <c r="X440" s="223" t="str">
        <f t="shared" si="88"/>
        <v>8</v>
      </c>
      <c r="Y440" s="220"/>
      <c r="Z440" s="221">
        <f t="shared" si="89"/>
        <v>9819.6</v>
      </c>
      <c r="AA440" s="5">
        <f>VLOOKUP(G440,Ma_KH!$A:$R,14,0)</f>
        <v>51</v>
      </c>
    </row>
    <row r="441" spans="1:27" s="5" customFormat="1" hidden="1" x14ac:dyDescent="0.25">
      <c r="A441" s="234">
        <v>45995</v>
      </c>
      <c r="B441" s="235">
        <v>81210</v>
      </c>
      <c r="C441" s="236" t="s">
        <v>7767</v>
      </c>
      <c r="D441" s="340">
        <v>45998</v>
      </c>
      <c r="E441" s="238"/>
      <c r="F441" s="236"/>
      <c r="G441" s="32" t="s">
        <v>4990</v>
      </c>
      <c r="H441" s="238"/>
      <c r="I441" s="239" t="s">
        <v>4990</v>
      </c>
      <c r="J441" s="240" t="s">
        <v>1786</v>
      </c>
      <c r="K441" s="240" t="s">
        <v>27</v>
      </c>
      <c r="L441" s="21" t="str">
        <f>VLOOKUP($K441,TONG_SL!$A:$D,2,0)</f>
        <v>Chân giò heo muối 300g</v>
      </c>
      <c r="M441" s="11"/>
      <c r="N441" s="21" t="str">
        <f t="shared" si="85"/>
        <v>K-C6</v>
      </c>
      <c r="O441" s="11"/>
      <c r="P441" s="11"/>
      <c r="Q441" s="21" t="str">
        <f>VLOOKUP(K441,TONG_SL!$A:$D,3,0)</f>
        <v>Túi</v>
      </c>
      <c r="R441" s="1">
        <v>10</v>
      </c>
      <c r="S441" s="220"/>
      <c r="T441" s="220">
        <f>VLOOKUP(VLOOKUP(G441,Ma_KH!$A:$R,18,0)&amp;K441,Gia_MB!$A:$F,6,0)</f>
        <v>73431</v>
      </c>
      <c r="U441" s="221">
        <f t="shared" si="86"/>
        <v>734310</v>
      </c>
      <c r="V441" s="220"/>
      <c r="W441" s="222">
        <f t="shared" si="87"/>
        <v>0</v>
      </c>
      <c r="X441" s="223" t="str">
        <f t="shared" si="88"/>
        <v>8</v>
      </c>
      <c r="Y441" s="220"/>
      <c r="Z441" s="221">
        <f t="shared" si="89"/>
        <v>58744.800000000003</v>
      </c>
      <c r="AA441" s="5">
        <f>VLOOKUP(G441,Ma_KH!$A:$R,14,0)</f>
        <v>51</v>
      </c>
    </row>
    <row r="442" spans="1:27" s="5" customFormat="1" hidden="1" x14ac:dyDescent="0.25">
      <c r="A442" s="234">
        <v>45995</v>
      </c>
      <c r="B442" s="235">
        <v>81210</v>
      </c>
      <c r="C442" s="236" t="s">
        <v>7767</v>
      </c>
      <c r="D442" s="340">
        <v>45998</v>
      </c>
      <c r="E442" s="238"/>
      <c r="F442" s="236"/>
      <c r="G442" s="32" t="s">
        <v>4990</v>
      </c>
      <c r="H442" s="238"/>
      <c r="I442" s="239" t="s">
        <v>4990</v>
      </c>
      <c r="J442" s="240" t="s">
        <v>1786</v>
      </c>
      <c r="K442" s="240" t="s">
        <v>30</v>
      </c>
      <c r="L442" s="21" t="str">
        <f>VLOOKUP($K442,TONG_SL!$A:$D,2,0)</f>
        <v>Gà muối 500g</v>
      </c>
      <c r="M442" s="11"/>
      <c r="N442" s="21" t="str">
        <f t="shared" si="85"/>
        <v>K-C6</v>
      </c>
      <c r="O442" s="11"/>
      <c r="P442" s="11"/>
      <c r="Q442" s="21" t="str">
        <f>VLOOKUP(K442,TONG_SL!$A:$D,3,0)</f>
        <v>Túi</v>
      </c>
      <c r="R442" s="1">
        <v>3</v>
      </c>
      <c r="S442" s="220"/>
      <c r="T442" s="220">
        <f>VLOOKUP(VLOOKUP(G442,Ma_KH!$A:$R,18,0)&amp;K442,Gia_MB!$A:$F,6,0)</f>
        <v>111058</v>
      </c>
      <c r="U442" s="221">
        <f t="shared" si="86"/>
        <v>333174</v>
      </c>
      <c r="V442" s="220"/>
      <c r="W442" s="222">
        <f t="shared" si="87"/>
        <v>0</v>
      </c>
      <c r="X442" s="223" t="str">
        <f t="shared" si="88"/>
        <v>8</v>
      </c>
      <c r="Y442" s="220"/>
      <c r="Z442" s="221">
        <f t="shared" si="89"/>
        <v>26653.920000000002</v>
      </c>
      <c r="AA442" s="5">
        <f>VLOOKUP(G442,Ma_KH!$A:$R,14,0)</f>
        <v>51</v>
      </c>
    </row>
    <row r="443" spans="1:27" s="5" customFormat="1" hidden="1" x14ac:dyDescent="0.25">
      <c r="A443" s="234">
        <v>45996</v>
      </c>
      <c r="B443" s="235">
        <v>2370419</v>
      </c>
      <c r="C443" s="236" t="s">
        <v>7767</v>
      </c>
      <c r="D443" s="340">
        <v>45998</v>
      </c>
      <c r="E443" s="238"/>
      <c r="F443" s="236"/>
      <c r="G443" s="32" t="s">
        <v>5534</v>
      </c>
      <c r="H443" s="238"/>
      <c r="I443" s="239" t="s">
        <v>5534</v>
      </c>
      <c r="J443" s="240" t="s">
        <v>1786</v>
      </c>
      <c r="K443" s="240" t="s">
        <v>27</v>
      </c>
      <c r="L443" s="21" t="str">
        <f>VLOOKUP($K443,TONG_SL!$A:$D,2,0)</f>
        <v>Chân giò heo muối 300g</v>
      </c>
      <c r="M443" s="11"/>
      <c r="N443" s="21" t="str">
        <f t="shared" si="85"/>
        <v>K-C6</v>
      </c>
      <c r="O443" s="11"/>
      <c r="P443" s="11"/>
      <c r="Q443" s="21" t="str">
        <f>VLOOKUP(K443,TONG_SL!$A:$D,3,0)</f>
        <v>Túi</v>
      </c>
      <c r="R443" s="1">
        <v>5</v>
      </c>
      <c r="S443" s="220"/>
      <c r="T443" s="220">
        <f>VLOOKUP(VLOOKUP(G443,Ma_KH!$A:$R,18,0)&amp;K443,Gia_MB!$A:$F,6,0)</f>
        <v>73431</v>
      </c>
      <c r="U443" s="221">
        <f t="shared" si="86"/>
        <v>367155</v>
      </c>
      <c r="V443" s="220"/>
      <c r="W443" s="222">
        <f t="shared" si="87"/>
        <v>0</v>
      </c>
      <c r="X443" s="223" t="str">
        <f t="shared" si="88"/>
        <v>8</v>
      </c>
      <c r="Y443" s="220"/>
      <c r="Z443" s="221">
        <f t="shared" si="89"/>
        <v>29372.400000000001</v>
      </c>
      <c r="AA443" s="5">
        <f>VLOOKUP(G443,Ma_KH!$A:$R,14,0)</f>
        <v>46</v>
      </c>
    </row>
    <row r="444" spans="1:27" s="5" customFormat="1" hidden="1" x14ac:dyDescent="0.25">
      <c r="A444" s="234">
        <v>45996</v>
      </c>
      <c r="B444" s="235">
        <v>2370419</v>
      </c>
      <c r="C444" s="236" t="s">
        <v>7767</v>
      </c>
      <c r="D444" s="340">
        <v>45998</v>
      </c>
      <c r="E444" s="238"/>
      <c r="F444" s="236"/>
      <c r="G444" s="32" t="s">
        <v>5534</v>
      </c>
      <c r="H444" s="238"/>
      <c r="I444" s="239" t="s">
        <v>5534</v>
      </c>
      <c r="J444" s="240" t="s">
        <v>1786</v>
      </c>
      <c r="K444" s="240" t="s">
        <v>30</v>
      </c>
      <c r="L444" s="21" t="str">
        <f>VLOOKUP($K444,TONG_SL!$A:$D,2,0)</f>
        <v>Gà muối 500g</v>
      </c>
      <c r="M444" s="11"/>
      <c r="N444" s="21" t="str">
        <f t="shared" si="85"/>
        <v>K-C6</v>
      </c>
      <c r="O444" s="11"/>
      <c r="P444" s="11"/>
      <c r="Q444" s="21" t="str">
        <f>VLOOKUP(K444,TONG_SL!$A:$D,3,0)</f>
        <v>Túi</v>
      </c>
      <c r="R444" s="1">
        <v>2</v>
      </c>
      <c r="S444" s="220"/>
      <c r="T444" s="220">
        <f>VLOOKUP(VLOOKUP(G444,Ma_KH!$A:$R,18,0)&amp;K444,Gia_MB!$A:$F,6,0)</f>
        <v>111058</v>
      </c>
      <c r="U444" s="221">
        <f t="shared" si="86"/>
        <v>222116</v>
      </c>
      <c r="V444" s="220"/>
      <c r="W444" s="222">
        <f t="shared" si="87"/>
        <v>0</v>
      </c>
      <c r="X444" s="223" t="str">
        <f t="shared" si="88"/>
        <v>8</v>
      </c>
      <c r="Y444" s="220"/>
      <c r="Z444" s="221">
        <f t="shared" si="89"/>
        <v>17769.28</v>
      </c>
      <c r="AA444" s="5">
        <f>VLOOKUP(G444,Ma_KH!$A:$R,14,0)</f>
        <v>46</v>
      </c>
    </row>
    <row r="445" spans="1:27" s="5" customFormat="1" hidden="1" x14ac:dyDescent="0.25">
      <c r="A445" s="234">
        <v>45996</v>
      </c>
      <c r="B445" s="235">
        <v>2370419</v>
      </c>
      <c r="C445" s="236" t="s">
        <v>7767</v>
      </c>
      <c r="D445" s="340">
        <v>45998</v>
      </c>
      <c r="E445" s="238"/>
      <c r="F445" s="236"/>
      <c r="G445" s="32" t="s">
        <v>5534</v>
      </c>
      <c r="H445" s="238"/>
      <c r="I445" s="239" t="s">
        <v>5534</v>
      </c>
      <c r="J445" s="240" t="s">
        <v>1786</v>
      </c>
      <c r="K445" s="240" t="s">
        <v>551</v>
      </c>
      <c r="L445" s="21" t="str">
        <f>VLOOKUP($K445,TONG_SL!$A:$D,2,0)</f>
        <v>Chân giò heo muối 100g</v>
      </c>
      <c r="M445" s="11"/>
      <c r="N445" s="21" t="str">
        <f t="shared" si="85"/>
        <v>K-C6</v>
      </c>
      <c r="O445" s="11"/>
      <c r="P445" s="11"/>
      <c r="Q445" s="21" t="str">
        <f>VLOOKUP(K445,TONG_SL!$A:$D,3,0)</f>
        <v>Gói</v>
      </c>
      <c r="R445" s="1">
        <v>5</v>
      </c>
      <c r="S445" s="220"/>
      <c r="T445" s="220">
        <f>VLOOKUP(VLOOKUP(G445,Ma_KH!$A:$R,18,0)&amp;K445,Gia_MB!$A:$F,6,0)</f>
        <v>22830</v>
      </c>
      <c r="U445" s="221">
        <f t="shared" si="86"/>
        <v>114150</v>
      </c>
      <c r="V445" s="220"/>
      <c r="W445" s="222">
        <f t="shared" si="87"/>
        <v>0</v>
      </c>
      <c r="X445" s="223" t="str">
        <f t="shared" si="88"/>
        <v>8</v>
      </c>
      <c r="Y445" s="220"/>
      <c r="Z445" s="221">
        <f t="shared" si="89"/>
        <v>9132</v>
      </c>
      <c r="AA445" s="5">
        <f>VLOOKUP(G445,Ma_KH!$A:$R,14,0)</f>
        <v>46</v>
      </c>
    </row>
    <row r="446" spans="1:27" s="5" customFormat="1" hidden="1" x14ac:dyDescent="0.25">
      <c r="A446" s="234">
        <v>45996</v>
      </c>
      <c r="B446" s="235">
        <v>2370419</v>
      </c>
      <c r="C446" s="236" t="s">
        <v>7767</v>
      </c>
      <c r="D446" s="340">
        <v>45998</v>
      </c>
      <c r="E446" s="238"/>
      <c r="F446" s="236"/>
      <c r="G446" s="32" t="s">
        <v>5534</v>
      </c>
      <c r="H446" s="238"/>
      <c r="I446" s="239" t="s">
        <v>5534</v>
      </c>
      <c r="J446" s="240" t="s">
        <v>1786</v>
      </c>
      <c r="K446" s="240" t="s">
        <v>34</v>
      </c>
      <c r="L446" s="21" t="str">
        <f>VLOOKUP($K446,TONG_SL!$A:$D,2,0)</f>
        <v>Tai heo muối 200g</v>
      </c>
      <c r="M446" s="11"/>
      <c r="N446" s="21" t="str">
        <f t="shared" si="85"/>
        <v>K-C6</v>
      </c>
      <c r="O446" s="11"/>
      <c r="P446" s="11"/>
      <c r="Q446" s="21" t="str">
        <f>VLOOKUP(K446,TONG_SL!$A:$D,3,0)</f>
        <v>Túi</v>
      </c>
      <c r="R446" s="1">
        <v>3</v>
      </c>
      <c r="S446" s="220"/>
      <c r="T446" s="220">
        <f>VLOOKUP(VLOOKUP(G446,Ma_KH!$A:$R,18,0)&amp;K446,Gia_MB!$A:$F,6,0)</f>
        <v>55595</v>
      </c>
      <c r="U446" s="221">
        <f t="shared" si="86"/>
        <v>166785</v>
      </c>
      <c r="V446" s="220"/>
      <c r="W446" s="222">
        <f t="shared" si="87"/>
        <v>0</v>
      </c>
      <c r="X446" s="223" t="str">
        <f t="shared" si="88"/>
        <v>8</v>
      </c>
      <c r="Y446" s="220"/>
      <c r="Z446" s="221">
        <f t="shared" si="89"/>
        <v>13342.800000000001</v>
      </c>
      <c r="AA446" s="5">
        <f>VLOOKUP(G446,Ma_KH!$A:$R,14,0)</f>
        <v>46</v>
      </c>
    </row>
    <row r="447" spans="1:27" s="5" customFormat="1" hidden="1" x14ac:dyDescent="0.25">
      <c r="A447" s="234">
        <v>45996</v>
      </c>
      <c r="B447" s="235">
        <v>2370414</v>
      </c>
      <c r="C447" s="236" t="s">
        <v>7767</v>
      </c>
      <c r="D447" s="340">
        <v>45998</v>
      </c>
      <c r="E447" s="238"/>
      <c r="F447" s="236"/>
      <c r="G447" s="32" t="s">
        <v>5537</v>
      </c>
      <c r="H447" s="238"/>
      <c r="I447" s="239" t="s">
        <v>5537</v>
      </c>
      <c r="J447" s="240" t="s">
        <v>1786</v>
      </c>
      <c r="K447" s="240" t="s">
        <v>551</v>
      </c>
      <c r="L447" s="21" t="str">
        <f>VLOOKUP($K447,TONG_SL!$A:$D,2,0)</f>
        <v>Chân giò heo muối 100g</v>
      </c>
      <c r="M447" s="11"/>
      <c r="N447" s="21" t="str">
        <f t="shared" si="85"/>
        <v>K-C6</v>
      </c>
      <c r="O447" s="11"/>
      <c r="P447" s="11"/>
      <c r="Q447" s="21" t="str">
        <f>VLOOKUP(K447,TONG_SL!$A:$D,3,0)</f>
        <v>Gói</v>
      </c>
      <c r="R447" s="1">
        <v>5</v>
      </c>
      <c r="S447" s="220"/>
      <c r="T447" s="220">
        <f>VLOOKUP(VLOOKUP(G447,Ma_KH!$A:$R,18,0)&amp;K447,Gia_MB!$A:$F,6,0)</f>
        <v>22830</v>
      </c>
      <c r="U447" s="221">
        <f t="shared" si="86"/>
        <v>114150</v>
      </c>
      <c r="V447" s="220"/>
      <c r="W447" s="222">
        <f t="shared" si="87"/>
        <v>0</v>
      </c>
      <c r="X447" s="223" t="str">
        <f t="shared" si="88"/>
        <v>8</v>
      </c>
      <c r="Y447" s="220"/>
      <c r="Z447" s="221">
        <f t="shared" si="89"/>
        <v>9132</v>
      </c>
      <c r="AA447" s="5">
        <f>VLOOKUP(G447,Ma_KH!$A:$R,14,0)</f>
        <v>46</v>
      </c>
    </row>
    <row r="448" spans="1:27" s="5" customFormat="1" hidden="1" x14ac:dyDescent="0.25">
      <c r="A448" s="234">
        <v>45996</v>
      </c>
      <c r="B448" s="235">
        <v>2370414</v>
      </c>
      <c r="C448" s="236" t="s">
        <v>7767</v>
      </c>
      <c r="D448" s="340">
        <v>45998</v>
      </c>
      <c r="E448" s="238"/>
      <c r="F448" s="236"/>
      <c r="G448" s="32" t="s">
        <v>5537</v>
      </c>
      <c r="H448" s="238"/>
      <c r="I448" s="239" t="s">
        <v>5537</v>
      </c>
      <c r="J448" s="240" t="s">
        <v>1786</v>
      </c>
      <c r="K448" s="240" t="s">
        <v>34</v>
      </c>
      <c r="L448" s="21" t="str">
        <f>VLOOKUP($K448,TONG_SL!$A:$D,2,0)</f>
        <v>Tai heo muối 200g</v>
      </c>
      <c r="M448" s="11"/>
      <c r="N448" s="21" t="str">
        <f t="shared" si="85"/>
        <v>K-C6</v>
      </c>
      <c r="O448" s="11"/>
      <c r="P448" s="11"/>
      <c r="Q448" s="21" t="str">
        <f>VLOOKUP(K448,TONG_SL!$A:$D,3,0)</f>
        <v>Túi</v>
      </c>
      <c r="R448" s="1">
        <v>2</v>
      </c>
      <c r="S448" s="220"/>
      <c r="T448" s="220">
        <f>VLOOKUP(VLOOKUP(G448,Ma_KH!$A:$R,18,0)&amp;K448,Gia_MB!$A:$F,6,0)</f>
        <v>55595</v>
      </c>
      <c r="U448" s="221">
        <f t="shared" si="86"/>
        <v>111190</v>
      </c>
      <c r="V448" s="220"/>
      <c r="W448" s="222">
        <f t="shared" si="87"/>
        <v>0</v>
      </c>
      <c r="X448" s="223" t="str">
        <f t="shared" si="88"/>
        <v>8</v>
      </c>
      <c r="Y448" s="220"/>
      <c r="Z448" s="221">
        <f t="shared" si="89"/>
        <v>8895.2000000000007</v>
      </c>
      <c r="AA448" s="5">
        <f>VLOOKUP(G448,Ma_KH!$A:$R,14,0)</f>
        <v>46</v>
      </c>
    </row>
    <row r="449" spans="1:27" s="5" customFormat="1" hidden="1" x14ac:dyDescent="0.25">
      <c r="A449" s="234">
        <v>45996</v>
      </c>
      <c r="B449" s="235">
        <v>2370414</v>
      </c>
      <c r="C449" s="236" t="s">
        <v>7767</v>
      </c>
      <c r="D449" s="340">
        <v>45998</v>
      </c>
      <c r="E449" s="238"/>
      <c r="F449" s="236"/>
      <c r="G449" s="32" t="s">
        <v>5537</v>
      </c>
      <c r="H449" s="238"/>
      <c r="I449" s="239" t="s">
        <v>5537</v>
      </c>
      <c r="J449" s="240" t="s">
        <v>1786</v>
      </c>
      <c r="K449" s="240" t="s">
        <v>27</v>
      </c>
      <c r="L449" s="21" t="str">
        <f>VLOOKUP($K449,TONG_SL!$A:$D,2,0)</f>
        <v>Chân giò heo muối 300g</v>
      </c>
      <c r="M449" s="11"/>
      <c r="N449" s="21" t="str">
        <f t="shared" si="85"/>
        <v>K-C6</v>
      </c>
      <c r="O449" s="11"/>
      <c r="P449" s="11"/>
      <c r="Q449" s="21" t="str">
        <f>VLOOKUP(K449,TONG_SL!$A:$D,3,0)</f>
        <v>Túi</v>
      </c>
      <c r="R449" s="1">
        <v>3</v>
      </c>
      <c r="S449" s="220"/>
      <c r="T449" s="220">
        <f>VLOOKUP(VLOOKUP(G449,Ma_KH!$A:$R,18,0)&amp;K449,Gia_MB!$A:$F,6,0)</f>
        <v>73431</v>
      </c>
      <c r="U449" s="221">
        <f t="shared" si="86"/>
        <v>220293</v>
      </c>
      <c r="V449" s="220"/>
      <c r="W449" s="222">
        <f t="shared" si="87"/>
        <v>0</v>
      </c>
      <c r="X449" s="223" t="str">
        <f t="shared" si="88"/>
        <v>8</v>
      </c>
      <c r="Y449" s="220"/>
      <c r="Z449" s="221">
        <f t="shared" si="89"/>
        <v>17623.439999999999</v>
      </c>
      <c r="AA449" s="5">
        <f>VLOOKUP(G449,Ma_KH!$A:$R,14,0)</f>
        <v>46</v>
      </c>
    </row>
    <row r="450" spans="1:27" s="5" customFormat="1" hidden="1" x14ac:dyDescent="0.25">
      <c r="A450" s="234">
        <v>45996</v>
      </c>
      <c r="B450" s="235">
        <v>2370414</v>
      </c>
      <c r="C450" s="236" t="s">
        <v>7767</v>
      </c>
      <c r="D450" s="340">
        <v>45998</v>
      </c>
      <c r="E450" s="238"/>
      <c r="F450" s="236"/>
      <c r="G450" s="32" t="s">
        <v>5537</v>
      </c>
      <c r="H450" s="238"/>
      <c r="I450" s="239" t="s">
        <v>5537</v>
      </c>
      <c r="J450" s="240" t="s">
        <v>1786</v>
      </c>
      <c r="K450" s="240" t="s">
        <v>30</v>
      </c>
      <c r="L450" s="21" t="str">
        <f>VLOOKUP($K450,TONG_SL!$A:$D,2,0)</f>
        <v>Gà muối 500g</v>
      </c>
      <c r="M450" s="11"/>
      <c r="N450" s="21" t="str">
        <f t="shared" si="85"/>
        <v>K-C6</v>
      </c>
      <c r="O450" s="11"/>
      <c r="P450" s="11"/>
      <c r="Q450" s="21" t="str">
        <f>VLOOKUP(K450,TONG_SL!$A:$D,3,0)</f>
        <v>Túi</v>
      </c>
      <c r="R450" s="1">
        <v>3</v>
      </c>
      <c r="S450" s="220"/>
      <c r="T450" s="220">
        <f>VLOOKUP(VLOOKUP(G450,Ma_KH!$A:$R,18,0)&amp;K450,Gia_MB!$A:$F,6,0)</f>
        <v>111058</v>
      </c>
      <c r="U450" s="221">
        <f t="shared" si="86"/>
        <v>333174</v>
      </c>
      <c r="V450" s="220"/>
      <c r="W450" s="222">
        <f t="shared" si="87"/>
        <v>0</v>
      </c>
      <c r="X450" s="223" t="str">
        <f t="shared" si="88"/>
        <v>8</v>
      </c>
      <c r="Y450" s="220"/>
      <c r="Z450" s="221">
        <f t="shared" si="89"/>
        <v>26653.920000000002</v>
      </c>
      <c r="AA450" s="5">
        <f>VLOOKUP(G450,Ma_KH!$A:$R,14,0)</f>
        <v>46</v>
      </c>
    </row>
    <row r="451" spans="1:27" s="5" customFormat="1" hidden="1" x14ac:dyDescent="0.25">
      <c r="A451" s="234">
        <v>45994</v>
      </c>
      <c r="B451" s="235">
        <v>3177850</v>
      </c>
      <c r="C451" s="236" t="s">
        <v>7767</v>
      </c>
      <c r="D451" s="340">
        <v>45998</v>
      </c>
      <c r="E451" s="238"/>
      <c r="F451" s="236"/>
      <c r="G451" s="32" t="s">
        <v>7476</v>
      </c>
      <c r="H451" s="238" t="s">
        <v>7476</v>
      </c>
      <c r="I451" s="240" t="s">
        <v>7476</v>
      </c>
      <c r="J451" s="240" t="s">
        <v>1786</v>
      </c>
      <c r="K451" s="240" t="s">
        <v>30</v>
      </c>
      <c r="L451" s="21" t="str">
        <f>VLOOKUP($K451,TONG_SL!$A:$D,2,0)</f>
        <v>Gà muối 500g</v>
      </c>
      <c r="M451" s="11"/>
      <c r="N451" s="21" t="str">
        <f t="shared" si="85"/>
        <v>K-C6</v>
      </c>
      <c r="O451" s="11"/>
      <c r="P451" s="11"/>
      <c r="Q451" s="21" t="str">
        <f>VLOOKUP(K451,TONG_SL!$A:$D,3,0)</f>
        <v>Túi</v>
      </c>
      <c r="R451" s="1">
        <v>3</v>
      </c>
      <c r="S451" s="220"/>
      <c r="T451" s="220">
        <f>VLOOKUP(VLOOKUP(G451,Ma_KH!$A:$R,18,0)&amp;K451,Gia_MB!$A:$F,6,0)</f>
        <v>110780</v>
      </c>
      <c r="U451" s="221">
        <f t="shared" si="86"/>
        <v>332340</v>
      </c>
      <c r="V451" s="220"/>
      <c r="W451" s="222">
        <f t="shared" si="87"/>
        <v>0</v>
      </c>
      <c r="X451" s="223" t="str">
        <f t="shared" si="88"/>
        <v>8</v>
      </c>
      <c r="Y451" s="220"/>
      <c r="Z451" s="221">
        <f t="shared" si="89"/>
        <v>26587.200000000001</v>
      </c>
      <c r="AA451" s="5">
        <f>VLOOKUP(G451,Ma_KH!$A:$R,14,0)</f>
        <v>0</v>
      </c>
    </row>
    <row r="452" spans="1:27" s="5" customFormat="1" hidden="1" x14ac:dyDescent="0.25">
      <c r="A452" s="234">
        <v>45994</v>
      </c>
      <c r="B452" s="235">
        <v>3177850</v>
      </c>
      <c r="C452" s="236" t="s">
        <v>7767</v>
      </c>
      <c r="D452" s="340">
        <v>45998</v>
      </c>
      <c r="E452" s="238"/>
      <c r="F452" s="236"/>
      <c r="G452" s="32" t="s">
        <v>7476</v>
      </c>
      <c r="H452" s="238" t="s">
        <v>7476</v>
      </c>
      <c r="I452" s="240" t="s">
        <v>7476</v>
      </c>
      <c r="J452" s="240" t="s">
        <v>1786</v>
      </c>
      <c r="K452" s="240" t="s">
        <v>52</v>
      </c>
      <c r="L452" s="21" t="str">
        <f>VLOOKUP($K452,TONG_SL!$A:$D,2,0)</f>
        <v>Gà xì dầu 500g</v>
      </c>
      <c r="M452" s="11"/>
      <c r="N452" s="21" t="str">
        <f t="shared" si="85"/>
        <v>K-C6</v>
      </c>
      <c r="O452" s="11"/>
      <c r="P452" s="11"/>
      <c r="Q452" s="21" t="str">
        <f>VLOOKUP(K452,TONG_SL!$A:$D,3,0)</f>
        <v>Túi</v>
      </c>
      <c r="R452" s="1">
        <v>3</v>
      </c>
      <c r="S452" s="220"/>
      <c r="T452" s="220">
        <f>VLOOKUP(VLOOKUP(G452,Ma_KH!$A:$R,18,0)&amp;K452,Gia_MB!$A:$F,6,0)</f>
        <v>106026</v>
      </c>
      <c r="U452" s="221">
        <f t="shared" si="86"/>
        <v>318078</v>
      </c>
      <c r="V452" s="220"/>
      <c r="W452" s="222">
        <f t="shared" si="87"/>
        <v>0</v>
      </c>
      <c r="X452" s="223" t="str">
        <f t="shared" si="88"/>
        <v>8</v>
      </c>
      <c r="Y452" s="220"/>
      <c r="Z452" s="221">
        <f t="shared" si="89"/>
        <v>25446.240000000002</v>
      </c>
      <c r="AA452" s="5">
        <f>VLOOKUP(G452,Ma_KH!$A:$R,14,0)</f>
        <v>0</v>
      </c>
    </row>
    <row r="453" spans="1:27" s="5" customFormat="1" hidden="1" x14ac:dyDescent="0.25">
      <c r="A453" s="234">
        <v>45994</v>
      </c>
      <c r="B453" s="235">
        <v>3177850</v>
      </c>
      <c r="C453" s="236" t="s">
        <v>7767</v>
      </c>
      <c r="D453" s="340">
        <v>45998</v>
      </c>
      <c r="E453" s="238"/>
      <c r="F453" s="236"/>
      <c r="G453" s="32" t="s">
        <v>7476</v>
      </c>
      <c r="H453" s="238" t="s">
        <v>7476</v>
      </c>
      <c r="I453" s="240" t="s">
        <v>7476</v>
      </c>
      <c r="J453" s="240" t="s">
        <v>1786</v>
      </c>
      <c r="K453" s="240" t="s">
        <v>27</v>
      </c>
      <c r="L453" s="21" t="str">
        <f>VLOOKUP($K453,TONG_SL!$A:$D,2,0)</f>
        <v>Chân giò heo muối 300g</v>
      </c>
      <c r="M453" s="11"/>
      <c r="N453" s="21" t="str">
        <f t="shared" si="85"/>
        <v>K-C6</v>
      </c>
      <c r="O453" s="11"/>
      <c r="P453" s="11"/>
      <c r="Q453" s="21" t="str">
        <f>VLOOKUP(K453,TONG_SL!$A:$D,3,0)</f>
        <v>Túi</v>
      </c>
      <c r="R453" s="1">
        <v>3</v>
      </c>
      <c r="S453" s="220"/>
      <c r="T453" s="220">
        <f>VLOOKUP(VLOOKUP(G453,Ma_KH!$A:$R,18,0)&amp;K453,Gia_MB!$A:$F,6,0)</f>
        <v>69759</v>
      </c>
      <c r="U453" s="221">
        <f t="shared" si="86"/>
        <v>209277</v>
      </c>
      <c r="V453" s="220"/>
      <c r="W453" s="222">
        <f t="shared" si="87"/>
        <v>0</v>
      </c>
      <c r="X453" s="223" t="str">
        <f t="shared" si="88"/>
        <v>8</v>
      </c>
      <c r="Y453" s="220"/>
      <c r="Z453" s="221">
        <f t="shared" si="89"/>
        <v>16742.16</v>
      </c>
      <c r="AA453" s="5">
        <f>VLOOKUP(G453,Ma_KH!$A:$R,14,0)</f>
        <v>0</v>
      </c>
    </row>
    <row r="454" spans="1:27" s="5" customFormat="1" hidden="1" x14ac:dyDescent="0.25">
      <c r="A454" s="234">
        <v>45994</v>
      </c>
      <c r="B454" s="235">
        <v>3177850</v>
      </c>
      <c r="C454" s="236" t="s">
        <v>7767</v>
      </c>
      <c r="D454" s="340">
        <v>45998</v>
      </c>
      <c r="E454" s="238"/>
      <c r="F454" s="236"/>
      <c r="G454" s="32" t="s">
        <v>7476</v>
      </c>
      <c r="H454" s="238" t="s">
        <v>7476</v>
      </c>
      <c r="I454" s="240" t="s">
        <v>7476</v>
      </c>
      <c r="J454" s="240" t="s">
        <v>1786</v>
      </c>
      <c r="K454" s="240" t="s">
        <v>32</v>
      </c>
      <c r="L454" s="21" t="str">
        <f>VLOOKUP($K454,TONG_SL!$A:$D,2,0)</f>
        <v>Giò Tai Lưỡi Xào 250g</v>
      </c>
      <c r="M454" s="11"/>
      <c r="N454" s="21" t="str">
        <f t="shared" si="85"/>
        <v>K-C6</v>
      </c>
      <c r="O454" s="11"/>
      <c r="P454" s="11"/>
      <c r="Q454" s="21" t="str">
        <f>VLOOKUP(K454,TONG_SL!$A:$D,3,0)</f>
        <v>Túi</v>
      </c>
      <c r="R454" s="1">
        <v>3</v>
      </c>
      <c r="S454" s="220"/>
      <c r="T454" s="220">
        <f>VLOOKUP(VLOOKUP(G454,Ma_KH!$A:$R,18,0)&amp;K454,Gia_MB!$A:$F,6,0)</f>
        <v>47672</v>
      </c>
      <c r="U454" s="221">
        <f t="shared" si="86"/>
        <v>143016</v>
      </c>
      <c r="V454" s="220"/>
      <c r="W454" s="222">
        <f t="shared" si="87"/>
        <v>0</v>
      </c>
      <c r="X454" s="223" t="str">
        <f t="shared" si="88"/>
        <v>8</v>
      </c>
      <c r="Y454" s="220"/>
      <c r="Z454" s="221">
        <f t="shared" si="89"/>
        <v>11441.28</v>
      </c>
      <c r="AA454" s="5">
        <f>VLOOKUP(G454,Ma_KH!$A:$R,14,0)</f>
        <v>0</v>
      </c>
    </row>
    <row r="455" spans="1:27" s="5" customFormat="1" hidden="1" x14ac:dyDescent="0.25">
      <c r="A455" s="234">
        <v>45999</v>
      </c>
      <c r="B455" s="235">
        <v>82148</v>
      </c>
      <c r="C455" s="236" t="s">
        <v>7767</v>
      </c>
      <c r="D455" s="340">
        <v>45999</v>
      </c>
      <c r="E455" s="238"/>
      <c r="F455" s="236"/>
      <c r="G455" s="32" t="s">
        <v>1898</v>
      </c>
      <c r="H455" s="238"/>
      <c r="I455" s="239" t="s">
        <v>1898</v>
      </c>
      <c r="J455" s="240" t="s">
        <v>1771</v>
      </c>
      <c r="K455" s="240" t="s">
        <v>27</v>
      </c>
      <c r="L455" s="21" t="str">
        <f>VLOOKUP($K455,TONG_SL!$A:$D,2,0)</f>
        <v>Chân giò heo muối 300g</v>
      </c>
      <c r="M455" s="11"/>
      <c r="N455" s="21" t="str">
        <f>IF($B455&lt;&gt;"","K-C6","")</f>
        <v>K-C6</v>
      </c>
      <c r="O455" s="11"/>
      <c r="P455" s="11"/>
      <c r="Q455" s="21" t="str">
        <f>VLOOKUP(K455,TONG_SL!$A:$D,3,0)</f>
        <v>Túi</v>
      </c>
      <c r="R455" s="106">
        <v>15</v>
      </c>
      <c r="S455" s="220"/>
      <c r="T455" s="220">
        <f>VLOOKUP(VLOOKUP(G455,Ma_KH!$A:$R,18,0)&amp;K455,Gia_MB!$A:$F,6,0)</f>
        <v>69759</v>
      </c>
      <c r="U455" s="221">
        <f>T455*R455</f>
        <v>1046385</v>
      </c>
      <c r="V455" s="220"/>
      <c r="W455" s="222">
        <f>U455*V455</f>
        <v>0</v>
      </c>
      <c r="X455" s="223" t="str">
        <f>IF(B455&lt;&gt;"","8","0")</f>
        <v>8</v>
      </c>
      <c r="Y455" s="220"/>
      <c r="Z455" s="221">
        <f>U455*X455%</f>
        <v>83710.8</v>
      </c>
      <c r="AA455" s="5">
        <f>VLOOKUP(G455,Ma_KH!$A:$R,14,0)</f>
        <v>60</v>
      </c>
    </row>
    <row r="456" spans="1:27" s="5" customFormat="1" hidden="1" x14ac:dyDescent="0.25">
      <c r="A456" s="234">
        <v>45999</v>
      </c>
      <c r="B456" s="235">
        <v>82148</v>
      </c>
      <c r="C456" s="236" t="s">
        <v>7767</v>
      </c>
      <c r="D456" s="340">
        <v>45999</v>
      </c>
      <c r="E456" s="238"/>
      <c r="F456" s="236"/>
      <c r="G456" s="32" t="s">
        <v>1898</v>
      </c>
      <c r="H456" s="238"/>
      <c r="I456" s="239" t="s">
        <v>1898</v>
      </c>
      <c r="J456" s="240" t="s">
        <v>1771</v>
      </c>
      <c r="K456" s="240" t="s">
        <v>30</v>
      </c>
      <c r="L456" s="21" t="str">
        <f>VLOOKUP($K456,TONG_SL!$A:$D,2,0)</f>
        <v>Gà muối 500g</v>
      </c>
      <c r="M456" s="11"/>
      <c r="N456" s="21" t="str">
        <f>IF($B456&lt;&gt;"","K-C6","")</f>
        <v>K-C6</v>
      </c>
      <c r="O456" s="11"/>
      <c r="P456" s="11"/>
      <c r="Q456" s="21" t="str">
        <f>VLOOKUP(K456,TONG_SL!$A:$D,3,0)</f>
        <v>Túi</v>
      </c>
      <c r="R456" s="106">
        <v>10</v>
      </c>
      <c r="S456" s="220"/>
      <c r="T456" s="220">
        <f>VLOOKUP(VLOOKUP(G456,Ma_KH!$A:$R,18,0)&amp;K456,Gia_MB!$A:$F,6,0)</f>
        <v>105505</v>
      </c>
      <c r="U456" s="221">
        <f>T456*R456</f>
        <v>1055050</v>
      </c>
      <c r="V456" s="220"/>
      <c r="W456" s="222">
        <f>U456*V456</f>
        <v>0</v>
      </c>
      <c r="X456" s="223" t="str">
        <f>IF(B456&lt;&gt;"","8","0")</f>
        <v>8</v>
      </c>
      <c r="Y456" s="220"/>
      <c r="Z456" s="221">
        <f>U456*X456%</f>
        <v>84404</v>
      </c>
      <c r="AA456" s="5">
        <f>VLOOKUP(G456,Ma_KH!$A:$R,14,0)</f>
        <v>60</v>
      </c>
    </row>
    <row r="457" spans="1:27" s="5" customFormat="1" hidden="1" x14ac:dyDescent="0.25">
      <c r="A457" s="234">
        <v>45999</v>
      </c>
      <c r="B457" s="235">
        <v>82148</v>
      </c>
      <c r="C457" s="236" t="s">
        <v>7767</v>
      </c>
      <c r="D457" s="340">
        <v>45999</v>
      </c>
      <c r="E457" s="238"/>
      <c r="F457" s="236"/>
      <c r="G457" s="32" t="s">
        <v>1898</v>
      </c>
      <c r="H457" s="238"/>
      <c r="I457" s="239" t="s">
        <v>1898</v>
      </c>
      <c r="J457" s="240" t="s">
        <v>1771</v>
      </c>
      <c r="K457" s="240" t="s">
        <v>32</v>
      </c>
      <c r="L457" s="21" t="str">
        <f>VLOOKUP($K457,TONG_SL!$A:$D,2,0)</f>
        <v>Giò Tai Lưỡi Xào 250g</v>
      </c>
      <c r="M457" s="11"/>
      <c r="N457" s="21" t="str">
        <f>IF($B457&lt;&gt;"","K-C6","")</f>
        <v>K-C6</v>
      </c>
      <c r="O457" s="11"/>
      <c r="P457" s="11"/>
      <c r="Q457" s="21" t="str">
        <f>VLOOKUP(K457,TONG_SL!$A:$D,3,0)</f>
        <v>Túi</v>
      </c>
      <c r="R457" s="106">
        <v>15</v>
      </c>
      <c r="S457" s="220"/>
      <c r="T457" s="220">
        <f>VLOOKUP(VLOOKUP(G457,Ma_KH!$A:$R,18,0)&amp;K457,Gia_MB!$A:$F,6,0)</f>
        <v>47673</v>
      </c>
      <c r="U457" s="221">
        <f>T457*R457</f>
        <v>715095</v>
      </c>
      <c r="V457" s="220"/>
      <c r="W457" s="222">
        <f>U457*V457</f>
        <v>0</v>
      </c>
      <c r="X457" s="223" t="str">
        <f>IF(B457&lt;&gt;"","8","0")</f>
        <v>8</v>
      </c>
      <c r="Y457" s="220"/>
      <c r="Z457" s="221">
        <f>U457*X457%</f>
        <v>57207.6</v>
      </c>
      <c r="AA457" s="5">
        <f>VLOOKUP(G457,Ma_KH!$A:$R,14,0)</f>
        <v>60</v>
      </c>
    </row>
    <row r="458" spans="1:27" s="5" customFormat="1" hidden="1" x14ac:dyDescent="0.25">
      <c r="A458" s="242">
        <v>45999</v>
      </c>
      <c r="B458" s="243">
        <v>82148</v>
      </c>
      <c r="C458" s="244" t="s">
        <v>7767</v>
      </c>
      <c r="D458" s="329">
        <v>45999</v>
      </c>
      <c r="E458" s="246"/>
      <c r="F458" s="244"/>
      <c r="G458" s="33" t="s">
        <v>1898</v>
      </c>
      <c r="H458" s="246"/>
      <c r="I458" s="247" t="s">
        <v>1898</v>
      </c>
      <c r="J458" s="248" t="s">
        <v>1771</v>
      </c>
      <c r="K458" s="248" t="s">
        <v>7322</v>
      </c>
      <c r="L458" s="21" t="str">
        <f>VLOOKUP($K458,TONG_SL!$A:$D,2,0)</f>
        <v>Gà xì dầu 500g</v>
      </c>
      <c r="M458" s="11"/>
      <c r="N458" s="21" t="str">
        <f>IF($B458&lt;&gt;"","K-C6","")</f>
        <v>K-C6</v>
      </c>
      <c r="O458" s="11"/>
      <c r="P458" s="11"/>
      <c r="Q458" s="21" t="str">
        <f>VLOOKUP(K458,TONG_SL!$A:$D,3,0)</f>
        <v>Túi</v>
      </c>
      <c r="R458" s="106">
        <v>5</v>
      </c>
      <c r="S458" s="224"/>
      <c r="T458" s="224">
        <f>VLOOKUP(VLOOKUP(G458,Ma_KH!$A:$R,18,0)&amp;K458,Gia_MB!$A:$F,6,0)</f>
        <v>106026</v>
      </c>
      <c r="U458" s="225">
        <f>T458*R458</f>
        <v>530130</v>
      </c>
      <c r="V458" s="224"/>
      <c r="W458" s="226">
        <f>U458*V458</f>
        <v>0</v>
      </c>
      <c r="X458" s="227" t="str">
        <f>IF(B458&lt;&gt;"","8","0")</f>
        <v>8</v>
      </c>
      <c r="Y458" s="224"/>
      <c r="Z458" s="225">
        <f>U458*X458%</f>
        <v>42410.400000000001</v>
      </c>
      <c r="AA458" s="156">
        <f>VLOOKUP(G458,Ma_KH!$A:$R,14,0)</f>
        <v>60</v>
      </c>
    </row>
    <row r="459" spans="1:27" hidden="1" x14ac:dyDescent="0.25">
      <c r="A459" s="234">
        <v>45996</v>
      </c>
      <c r="B459" s="235">
        <v>81299</v>
      </c>
      <c r="C459" s="236" t="s">
        <v>7767</v>
      </c>
      <c r="D459" s="340">
        <v>45999</v>
      </c>
      <c r="E459" s="238"/>
      <c r="F459" s="236"/>
      <c r="G459" s="32" t="s">
        <v>5099</v>
      </c>
      <c r="H459" s="238"/>
      <c r="I459" s="239" t="s">
        <v>5099</v>
      </c>
      <c r="J459" s="240" t="s">
        <v>1790</v>
      </c>
      <c r="K459" s="240" t="s">
        <v>27</v>
      </c>
      <c r="L459" s="238" t="str">
        <f>VLOOKUP($K459,TONG_SL!$A:$D,2,0)</f>
        <v>Chân giò heo muối 300g</v>
      </c>
      <c r="M459" s="238"/>
      <c r="N459" s="238" t="str">
        <f t="shared" ref="N459:N498" si="90">IF($B459&lt;&gt;"","K-C6","")</f>
        <v>K-C6</v>
      </c>
      <c r="O459" s="238"/>
      <c r="P459" s="238"/>
      <c r="Q459" s="238" t="str">
        <f>VLOOKUP(K459,TONG_SL!$A:$D,3,0)</f>
        <v>Túi</v>
      </c>
      <c r="R459" s="1">
        <v>10</v>
      </c>
      <c r="S459" s="220"/>
      <c r="T459" s="220">
        <f>VLOOKUP(VLOOKUP(G459,Ma_KH!$A:$R,18,0)&amp;K459,Gia_MB!$A:$F,6,0)</f>
        <v>73431</v>
      </c>
      <c r="U459" s="254">
        <f t="shared" ref="U459:U498" si="91">T459*R459</f>
        <v>734310</v>
      </c>
      <c r="V459" s="220"/>
      <c r="W459" s="222">
        <f t="shared" ref="W459:W498" si="92">U459*V459</f>
        <v>0</v>
      </c>
      <c r="X459" s="223" t="str">
        <f t="shared" ref="X459:X498" si="93">IF(B459&lt;&gt;"","8","0")</f>
        <v>8</v>
      </c>
      <c r="Y459" s="220"/>
      <c r="Z459" s="254">
        <f t="shared" ref="Z459:Z498" si="94">U459*X459%</f>
        <v>58744.800000000003</v>
      </c>
      <c r="AA459" s="5">
        <f>VLOOKUP(G459,Ma_KH!$A:$R,14,0)</f>
        <v>51</v>
      </c>
    </row>
    <row r="460" spans="1:27" hidden="1" x14ac:dyDescent="0.25">
      <c r="A460" s="234">
        <v>45996</v>
      </c>
      <c r="B460" s="235">
        <v>81299</v>
      </c>
      <c r="C460" s="236" t="s">
        <v>7767</v>
      </c>
      <c r="D460" s="340">
        <v>45999</v>
      </c>
      <c r="E460" s="238"/>
      <c r="F460" s="236"/>
      <c r="G460" s="32" t="s">
        <v>5099</v>
      </c>
      <c r="H460" s="238"/>
      <c r="I460" s="239" t="s">
        <v>5099</v>
      </c>
      <c r="J460" s="240" t="s">
        <v>1790</v>
      </c>
      <c r="K460" s="240" t="s">
        <v>542</v>
      </c>
      <c r="L460" s="238" t="str">
        <f>VLOOKUP($K460,TONG_SL!$A:$D,2,0)</f>
        <v>Chân giò heo muối 500g</v>
      </c>
      <c r="M460" s="238"/>
      <c r="N460" s="238" t="str">
        <f t="shared" si="90"/>
        <v>K-C6</v>
      </c>
      <c r="O460" s="238"/>
      <c r="P460" s="238"/>
      <c r="Q460" s="238" t="str">
        <f>VLOOKUP(K460,TONG_SL!$A:$D,3,0)</f>
        <v>Túi</v>
      </c>
      <c r="R460" s="1">
        <v>2</v>
      </c>
      <c r="S460" s="220"/>
      <c r="T460" s="220">
        <f>VLOOKUP(VLOOKUP(G460,Ma_KH!$A:$R,18,0)&amp;K460,Gia_MB!$A:$F,6,0)</f>
        <v>119066</v>
      </c>
      <c r="U460" s="254">
        <f t="shared" si="91"/>
        <v>238132</v>
      </c>
      <c r="V460" s="220"/>
      <c r="W460" s="222">
        <f t="shared" si="92"/>
        <v>0</v>
      </c>
      <c r="X460" s="223" t="str">
        <f t="shared" si="93"/>
        <v>8</v>
      </c>
      <c r="Y460" s="220"/>
      <c r="Z460" s="254">
        <f t="shared" si="94"/>
        <v>19050.560000000001</v>
      </c>
      <c r="AA460" s="5">
        <f>VLOOKUP(G460,Ma_KH!$A:$R,14,0)</f>
        <v>51</v>
      </c>
    </row>
    <row r="461" spans="1:27" hidden="1" x14ac:dyDescent="0.25">
      <c r="A461" s="234">
        <v>45996</v>
      </c>
      <c r="B461" s="235">
        <v>81299</v>
      </c>
      <c r="C461" s="236" t="s">
        <v>7767</v>
      </c>
      <c r="D461" s="340">
        <v>45999</v>
      </c>
      <c r="E461" s="238"/>
      <c r="F461" s="236"/>
      <c r="G461" s="32" t="s">
        <v>5099</v>
      </c>
      <c r="H461" s="238"/>
      <c r="I461" s="239" t="s">
        <v>5099</v>
      </c>
      <c r="J461" s="240" t="s">
        <v>1790</v>
      </c>
      <c r="K461" s="240" t="s">
        <v>551</v>
      </c>
      <c r="L461" s="238" t="str">
        <f>VLOOKUP($K461,TONG_SL!$A:$D,2,0)</f>
        <v>Chân giò heo muối 100g</v>
      </c>
      <c r="M461" s="238"/>
      <c r="N461" s="238" t="str">
        <f t="shared" si="90"/>
        <v>K-C6</v>
      </c>
      <c r="O461" s="238"/>
      <c r="P461" s="238"/>
      <c r="Q461" s="238" t="str">
        <f>VLOOKUP(K461,TONG_SL!$A:$D,3,0)</f>
        <v>Gói</v>
      </c>
      <c r="R461" s="1">
        <v>5</v>
      </c>
      <c r="S461" s="220"/>
      <c r="T461" s="220">
        <f>VLOOKUP(VLOOKUP(G461,Ma_KH!$A:$R,18,0)&amp;K461,Gia_MB!$A:$F,6,0)</f>
        <v>24549</v>
      </c>
      <c r="U461" s="254">
        <f t="shared" si="91"/>
        <v>122745</v>
      </c>
      <c r="V461" s="220"/>
      <c r="W461" s="222">
        <f t="shared" si="92"/>
        <v>0</v>
      </c>
      <c r="X461" s="223" t="str">
        <f t="shared" si="93"/>
        <v>8</v>
      </c>
      <c r="Y461" s="220"/>
      <c r="Z461" s="254">
        <f t="shared" si="94"/>
        <v>9819.6</v>
      </c>
      <c r="AA461" s="5">
        <f>VLOOKUP(G461,Ma_KH!$A:$R,14,0)</f>
        <v>51</v>
      </c>
    </row>
    <row r="462" spans="1:27" hidden="1" x14ac:dyDescent="0.25">
      <c r="A462" s="234">
        <v>45996</v>
      </c>
      <c r="B462" s="235">
        <v>81299</v>
      </c>
      <c r="C462" s="236" t="s">
        <v>7767</v>
      </c>
      <c r="D462" s="340">
        <v>45999</v>
      </c>
      <c r="E462" s="238"/>
      <c r="F462" s="236"/>
      <c r="G462" s="32" t="s">
        <v>5099</v>
      </c>
      <c r="H462" s="238"/>
      <c r="I462" s="239" t="s">
        <v>5099</v>
      </c>
      <c r="J462" s="240" t="s">
        <v>1790</v>
      </c>
      <c r="K462" s="240" t="s">
        <v>565</v>
      </c>
      <c r="L462" s="238" t="str">
        <f>VLOOKUP($K462,TONG_SL!$A:$D,2,0)</f>
        <v>Tai heo sốt thái 150g</v>
      </c>
      <c r="M462" s="238"/>
      <c r="N462" s="238" t="str">
        <f t="shared" si="90"/>
        <v>K-C6</v>
      </c>
      <c r="O462" s="238"/>
      <c r="P462" s="238"/>
      <c r="Q462" s="238" t="str">
        <f>VLOOKUP(K462,TONG_SL!$A:$D,3,0)</f>
        <v>Túi</v>
      </c>
      <c r="R462" s="1">
        <v>2</v>
      </c>
      <c r="S462" s="220"/>
      <c r="T462" s="220">
        <f>VLOOKUP(VLOOKUP(G462,Ma_KH!$A:$R,18,0)&amp;K462,Gia_MB!$A:$F,6,0)</f>
        <v>19500</v>
      </c>
      <c r="U462" s="254">
        <f t="shared" si="91"/>
        <v>39000</v>
      </c>
      <c r="V462" s="220"/>
      <c r="W462" s="222">
        <f t="shared" si="92"/>
        <v>0</v>
      </c>
      <c r="X462" s="223" t="str">
        <f t="shared" si="93"/>
        <v>8</v>
      </c>
      <c r="Y462" s="220"/>
      <c r="Z462" s="254">
        <f t="shared" si="94"/>
        <v>3120</v>
      </c>
      <c r="AA462" s="5">
        <f>VLOOKUP(G462,Ma_KH!$A:$R,14,0)</f>
        <v>51</v>
      </c>
    </row>
    <row r="463" spans="1:27" hidden="1" x14ac:dyDescent="0.25">
      <c r="A463" s="234">
        <v>45996</v>
      </c>
      <c r="B463" s="235">
        <v>81299</v>
      </c>
      <c r="C463" s="236" t="s">
        <v>7767</v>
      </c>
      <c r="D463" s="340">
        <v>45999</v>
      </c>
      <c r="E463" s="238"/>
      <c r="F463" s="236"/>
      <c r="G463" s="32" t="s">
        <v>5099</v>
      </c>
      <c r="H463" s="238"/>
      <c r="I463" s="239" t="s">
        <v>5099</v>
      </c>
      <c r="J463" s="240" t="s">
        <v>1790</v>
      </c>
      <c r="K463" s="240" t="s">
        <v>563</v>
      </c>
      <c r="L463" s="238" t="str">
        <f>VLOOKUP($K463,TONG_SL!$A:$D,2,0)</f>
        <v>Chân gà sả tắc 150g</v>
      </c>
      <c r="M463" s="238"/>
      <c r="N463" s="238" t="str">
        <f t="shared" si="90"/>
        <v>K-C6</v>
      </c>
      <c r="O463" s="238"/>
      <c r="P463" s="238"/>
      <c r="Q463" s="238" t="str">
        <f>VLOOKUP(K463,TONG_SL!$A:$D,3,0)</f>
        <v>Túi</v>
      </c>
      <c r="R463" s="1">
        <v>2</v>
      </c>
      <c r="S463" s="220"/>
      <c r="T463" s="220">
        <f>VLOOKUP(VLOOKUP(G463,Ma_KH!$A:$R,18,0)&amp;K463,Gia_MB!$A:$F,6,0)</f>
        <v>20250</v>
      </c>
      <c r="U463" s="254">
        <f t="shared" si="91"/>
        <v>40500</v>
      </c>
      <c r="V463" s="220"/>
      <c r="W463" s="222">
        <f t="shared" si="92"/>
        <v>0</v>
      </c>
      <c r="X463" s="223" t="str">
        <f t="shared" si="93"/>
        <v>8</v>
      </c>
      <c r="Y463" s="220"/>
      <c r="Z463" s="254">
        <f t="shared" si="94"/>
        <v>3240</v>
      </c>
      <c r="AA463" s="5">
        <f>VLOOKUP(G463,Ma_KH!$A:$R,14,0)</f>
        <v>51</v>
      </c>
    </row>
    <row r="464" spans="1:27" hidden="1" x14ac:dyDescent="0.25">
      <c r="A464" s="234">
        <v>45997</v>
      </c>
      <c r="B464" s="235">
        <v>82113</v>
      </c>
      <c r="C464" s="236" t="s">
        <v>7767</v>
      </c>
      <c r="D464" s="340">
        <v>45999</v>
      </c>
      <c r="E464" s="238"/>
      <c r="F464" s="236"/>
      <c r="G464" s="32" t="s">
        <v>4801</v>
      </c>
      <c r="H464" s="238"/>
      <c r="I464" s="239" t="s">
        <v>4801</v>
      </c>
      <c r="J464" s="240" t="s">
        <v>1790</v>
      </c>
      <c r="K464" s="240" t="s">
        <v>34</v>
      </c>
      <c r="L464" s="238" t="str">
        <f>VLOOKUP($K464,TONG_SL!$A:$D,2,0)</f>
        <v>Tai heo muối 200g</v>
      </c>
      <c r="M464" s="238"/>
      <c r="N464" s="238" t="str">
        <f t="shared" si="90"/>
        <v>K-C6</v>
      </c>
      <c r="O464" s="238"/>
      <c r="P464" s="238"/>
      <c r="Q464" s="238" t="str">
        <f>VLOOKUP(K464,TONG_SL!$A:$D,3,0)</f>
        <v>Túi</v>
      </c>
      <c r="R464" s="1">
        <v>5</v>
      </c>
      <c r="S464" s="220"/>
      <c r="T464" s="220">
        <f>VLOOKUP(VLOOKUP(G464,Ma_KH!$A:$R,18,0)&amp;K464,Gia_MB!$A:$F,6,0)</f>
        <v>55595</v>
      </c>
      <c r="U464" s="254">
        <f t="shared" si="91"/>
        <v>277975</v>
      </c>
      <c r="V464" s="220"/>
      <c r="W464" s="222">
        <f t="shared" si="92"/>
        <v>0</v>
      </c>
      <c r="X464" s="223" t="str">
        <f t="shared" si="93"/>
        <v>8</v>
      </c>
      <c r="Y464" s="220"/>
      <c r="Z464" s="254">
        <f t="shared" si="94"/>
        <v>22238</v>
      </c>
      <c r="AA464" s="5">
        <f>VLOOKUP(G464,Ma_KH!$A:$R,14,0)</f>
        <v>45</v>
      </c>
    </row>
    <row r="465" spans="1:27" hidden="1" x14ac:dyDescent="0.25">
      <c r="A465" s="234">
        <v>45995</v>
      </c>
      <c r="B465" s="235">
        <v>81229</v>
      </c>
      <c r="C465" s="236" t="s">
        <v>7767</v>
      </c>
      <c r="D465" s="340">
        <v>45999</v>
      </c>
      <c r="E465" s="238"/>
      <c r="F465" s="236"/>
      <c r="G465" s="32" t="s">
        <v>1875</v>
      </c>
      <c r="H465" s="238"/>
      <c r="I465" s="239" t="s">
        <v>1875</v>
      </c>
      <c r="J465" s="240" t="s">
        <v>1790</v>
      </c>
      <c r="K465" s="240" t="s">
        <v>27</v>
      </c>
      <c r="L465" s="238" t="str">
        <f>VLOOKUP($K465,TONG_SL!$A:$D,2,0)</f>
        <v>Chân giò heo muối 300g</v>
      </c>
      <c r="M465" s="238"/>
      <c r="N465" s="238" t="str">
        <f t="shared" si="90"/>
        <v>K-C6</v>
      </c>
      <c r="O465" s="238"/>
      <c r="P465" s="238"/>
      <c r="Q465" s="238" t="str">
        <f>VLOOKUP(K465,TONG_SL!$A:$D,3,0)</f>
        <v>Túi</v>
      </c>
      <c r="R465" s="1">
        <v>15</v>
      </c>
      <c r="S465" s="220"/>
      <c r="T465" s="220">
        <f>VLOOKUP(VLOOKUP(G465,Ma_KH!$A:$R,18,0)&amp;K465,Gia_MB!$A:$F,6,0)</f>
        <v>69759</v>
      </c>
      <c r="U465" s="254">
        <f t="shared" si="91"/>
        <v>1046385</v>
      </c>
      <c r="V465" s="220"/>
      <c r="W465" s="222">
        <f t="shared" si="92"/>
        <v>0</v>
      </c>
      <c r="X465" s="223" t="str">
        <f t="shared" si="93"/>
        <v>8</v>
      </c>
      <c r="Y465" s="220"/>
      <c r="Z465" s="254">
        <f t="shared" si="94"/>
        <v>83710.8</v>
      </c>
      <c r="AA465" s="5">
        <f>VLOOKUP(G465,Ma_KH!$A:$R,14,0)</f>
        <v>60</v>
      </c>
    </row>
    <row r="466" spans="1:27" hidden="1" x14ac:dyDescent="0.25">
      <c r="A466" s="234">
        <v>45995</v>
      </c>
      <c r="B466" s="235">
        <v>81229</v>
      </c>
      <c r="C466" s="236" t="s">
        <v>7767</v>
      </c>
      <c r="D466" s="340">
        <v>45999</v>
      </c>
      <c r="E466" s="238"/>
      <c r="F466" s="236"/>
      <c r="G466" s="32" t="s">
        <v>1875</v>
      </c>
      <c r="H466" s="238"/>
      <c r="I466" s="239" t="s">
        <v>1875</v>
      </c>
      <c r="J466" s="240" t="s">
        <v>1790</v>
      </c>
      <c r="K466" s="240" t="s">
        <v>30</v>
      </c>
      <c r="L466" s="238" t="str">
        <f>VLOOKUP($K466,TONG_SL!$A:$D,2,0)</f>
        <v>Gà muối 500g</v>
      </c>
      <c r="M466" s="238"/>
      <c r="N466" s="238" t="str">
        <f t="shared" si="90"/>
        <v>K-C6</v>
      </c>
      <c r="O466" s="238"/>
      <c r="P466" s="238"/>
      <c r="Q466" s="238" t="str">
        <f>VLOOKUP(K466,TONG_SL!$A:$D,3,0)</f>
        <v>Túi</v>
      </c>
      <c r="R466" s="1">
        <v>10</v>
      </c>
      <c r="S466" s="220"/>
      <c r="T466" s="220">
        <f>VLOOKUP(VLOOKUP(G466,Ma_KH!$A:$R,18,0)&amp;K466,Gia_MB!$A:$F,6,0)</f>
        <v>105505</v>
      </c>
      <c r="U466" s="254">
        <f t="shared" si="91"/>
        <v>1055050</v>
      </c>
      <c r="V466" s="220"/>
      <c r="W466" s="222">
        <f t="shared" si="92"/>
        <v>0</v>
      </c>
      <c r="X466" s="223" t="str">
        <f t="shared" si="93"/>
        <v>8</v>
      </c>
      <c r="Y466" s="220"/>
      <c r="Z466" s="254">
        <f t="shared" si="94"/>
        <v>84404</v>
      </c>
      <c r="AA466" s="5">
        <f>VLOOKUP(G466,Ma_KH!$A:$R,14,0)</f>
        <v>60</v>
      </c>
    </row>
    <row r="467" spans="1:27" hidden="1" x14ac:dyDescent="0.25">
      <c r="A467" s="234">
        <v>45995</v>
      </c>
      <c r="B467" s="235">
        <v>81227</v>
      </c>
      <c r="C467" s="236" t="s">
        <v>7767</v>
      </c>
      <c r="D467" s="340">
        <v>45999</v>
      </c>
      <c r="E467" s="238"/>
      <c r="F467" s="236"/>
      <c r="G467" s="32" t="s">
        <v>2056</v>
      </c>
      <c r="H467" s="238"/>
      <c r="I467" s="239" t="s">
        <v>2056</v>
      </c>
      <c r="J467" s="240" t="s">
        <v>1790</v>
      </c>
      <c r="K467" s="240" t="s">
        <v>27</v>
      </c>
      <c r="L467" s="238" t="str">
        <f>VLOOKUP($K467,TONG_SL!$A:$D,2,0)</f>
        <v>Chân giò heo muối 300g</v>
      </c>
      <c r="M467" s="238"/>
      <c r="N467" s="238" t="str">
        <f t="shared" si="90"/>
        <v>K-C6</v>
      </c>
      <c r="O467" s="238"/>
      <c r="P467" s="238"/>
      <c r="Q467" s="238" t="str">
        <f>VLOOKUP(K467,TONG_SL!$A:$D,3,0)</f>
        <v>Túi</v>
      </c>
      <c r="R467" s="1">
        <v>10</v>
      </c>
      <c r="S467" s="220"/>
      <c r="T467" s="220">
        <f>VLOOKUP(VLOOKUP(G467,Ma_KH!$A:$R,18,0)&amp;K467,Gia_MB!$A:$F,6,0)</f>
        <v>69759</v>
      </c>
      <c r="U467" s="254">
        <f t="shared" si="91"/>
        <v>697590</v>
      </c>
      <c r="V467" s="220"/>
      <c r="W467" s="222">
        <f t="shared" si="92"/>
        <v>0</v>
      </c>
      <c r="X467" s="223" t="str">
        <f t="shared" si="93"/>
        <v>8</v>
      </c>
      <c r="Y467" s="220"/>
      <c r="Z467" s="254">
        <f t="shared" si="94"/>
        <v>55807.200000000004</v>
      </c>
      <c r="AA467" s="5">
        <f>VLOOKUP(G467,Ma_KH!$A:$R,14,0)</f>
        <v>60</v>
      </c>
    </row>
    <row r="468" spans="1:27" hidden="1" x14ac:dyDescent="0.25">
      <c r="A468" s="234">
        <v>45995</v>
      </c>
      <c r="B468" s="235">
        <v>81227</v>
      </c>
      <c r="C468" s="236" t="s">
        <v>7767</v>
      </c>
      <c r="D468" s="340">
        <v>45999</v>
      </c>
      <c r="E468" s="238"/>
      <c r="F468" s="236"/>
      <c r="G468" s="32" t="s">
        <v>2056</v>
      </c>
      <c r="H468" s="238"/>
      <c r="I468" s="239" t="s">
        <v>2056</v>
      </c>
      <c r="J468" s="240" t="s">
        <v>1790</v>
      </c>
      <c r="K468" s="240" t="s">
        <v>542</v>
      </c>
      <c r="L468" s="238" t="str">
        <f>VLOOKUP($K468,TONG_SL!$A:$D,2,0)</f>
        <v>Chân giò heo muối 500g</v>
      </c>
      <c r="M468" s="238"/>
      <c r="N468" s="238" t="str">
        <f t="shared" si="90"/>
        <v>K-C6</v>
      </c>
      <c r="O468" s="238"/>
      <c r="P468" s="238"/>
      <c r="Q468" s="238" t="str">
        <f>VLOOKUP(K468,TONG_SL!$A:$D,3,0)</f>
        <v>Túi</v>
      </c>
      <c r="R468" s="1">
        <v>5</v>
      </c>
      <c r="S468" s="220"/>
      <c r="T468" s="220">
        <f>VLOOKUP(VLOOKUP(G468,Ma_KH!$A:$R,18,0)&amp;K468,Gia_MB!$A:$F,6,0)</f>
        <v>113113</v>
      </c>
      <c r="U468" s="254">
        <f t="shared" si="91"/>
        <v>565565</v>
      </c>
      <c r="V468" s="220"/>
      <c r="W468" s="222">
        <f t="shared" si="92"/>
        <v>0</v>
      </c>
      <c r="X468" s="223" t="str">
        <f t="shared" si="93"/>
        <v>8</v>
      </c>
      <c r="Y468" s="220"/>
      <c r="Z468" s="254">
        <f t="shared" si="94"/>
        <v>45245.200000000004</v>
      </c>
      <c r="AA468" s="5">
        <f>VLOOKUP(G468,Ma_KH!$A:$R,14,0)</f>
        <v>60</v>
      </c>
    </row>
    <row r="469" spans="1:27" hidden="1" x14ac:dyDescent="0.25">
      <c r="A469" s="234">
        <v>45995</v>
      </c>
      <c r="B469" s="235">
        <v>81227</v>
      </c>
      <c r="C469" s="236" t="s">
        <v>7767</v>
      </c>
      <c r="D469" s="340">
        <v>45999</v>
      </c>
      <c r="E469" s="238"/>
      <c r="F469" s="236"/>
      <c r="G469" s="32" t="s">
        <v>2056</v>
      </c>
      <c r="H469" s="238"/>
      <c r="I469" s="239" t="s">
        <v>2056</v>
      </c>
      <c r="J469" s="240" t="s">
        <v>1790</v>
      </c>
      <c r="K469" s="240" t="s">
        <v>30</v>
      </c>
      <c r="L469" s="238" t="str">
        <f>VLOOKUP($K469,TONG_SL!$A:$D,2,0)</f>
        <v>Gà muối 500g</v>
      </c>
      <c r="M469" s="238"/>
      <c r="N469" s="238" t="str">
        <f t="shared" si="90"/>
        <v>K-C6</v>
      </c>
      <c r="O469" s="238"/>
      <c r="P469" s="238"/>
      <c r="Q469" s="238" t="str">
        <f>VLOOKUP(K469,TONG_SL!$A:$D,3,0)</f>
        <v>Túi</v>
      </c>
      <c r="R469" s="1">
        <v>10</v>
      </c>
      <c r="S469" s="220"/>
      <c r="T469" s="220">
        <f>VLOOKUP(VLOOKUP(G469,Ma_KH!$A:$R,18,0)&amp;K469,Gia_MB!$A:$F,6,0)</f>
        <v>105505</v>
      </c>
      <c r="U469" s="254">
        <f t="shared" si="91"/>
        <v>1055050</v>
      </c>
      <c r="V469" s="220"/>
      <c r="W469" s="222">
        <f t="shared" si="92"/>
        <v>0</v>
      </c>
      <c r="X469" s="223" t="str">
        <f t="shared" si="93"/>
        <v>8</v>
      </c>
      <c r="Y469" s="220"/>
      <c r="Z469" s="254">
        <f t="shared" si="94"/>
        <v>84404</v>
      </c>
      <c r="AA469" s="5">
        <f>VLOOKUP(G469,Ma_KH!$A:$R,14,0)</f>
        <v>60</v>
      </c>
    </row>
    <row r="470" spans="1:27" hidden="1" x14ac:dyDescent="0.25">
      <c r="A470" s="234">
        <v>45995</v>
      </c>
      <c r="B470" s="235">
        <v>81227</v>
      </c>
      <c r="C470" s="236" t="s">
        <v>7767</v>
      </c>
      <c r="D470" s="340">
        <v>45999</v>
      </c>
      <c r="E470" s="238"/>
      <c r="F470" s="236"/>
      <c r="G470" s="32" t="s">
        <v>2056</v>
      </c>
      <c r="H470" s="238"/>
      <c r="I470" s="239" t="s">
        <v>2056</v>
      </c>
      <c r="J470" s="240" t="s">
        <v>1790</v>
      </c>
      <c r="K470" s="240" t="s">
        <v>32</v>
      </c>
      <c r="L470" s="238" t="str">
        <f>VLOOKUP($K470,TONG_SL!$A:$D,2,0)</f>
        <v>Giò Tai Lưỡi Xào 250g</v>
      </c>
      <c r="M470" s="238"/>
      <c r="N470" s="238" t="str">
        <f t="shared" si="90"/>
        <v>K-C6</v>
      </c>
      <c r="O470" s="238"/>
      <c r="P470" s="238"/>
      <c r="Q470" s="238" t="str">
        <f>VLOOKUP(K470,TONG_SL!$A:$D,3,0)</f>
        <v>Túi</v>
      </c>
      <c r="R470" s="1">
        <v>5</v>
      </c>
      <c r="S470" s="220"/>
      <c r="T470" s="220">
        <f>VLOOKUP(VLOOKUP(G470,Ma_KH!$A:$R,18,0)&amp;K470,Gia_MB!$A:$F,6,0)</f>
        <v>47673</v>
      </c>
      <c r="U470" s="254">
        <f t="shared" si="91"/>
        <v>238365</v>
      </c>
      <c r="V470" s="220"/>
      <c r="W470" s="222">
        <f t="shared" si="92"/>
        <v>0</v>
      </c>
      <c r="X470" s="223" t="str">
        <f t="shared" si="93"/>
        <v>8</v>
      </c>
      <c r="Y470" s="220"/>
      <c r="Z470" s="254">
        <f t="shared" si="94"/>
        <v>19069.2</v>
      </c>
      <c r="AA470" s="5">
        <f>VLOOKUP(G470,Ma_KH!$A:$R,14,0)</f>
        <v>60</v>
      </c>
    </row>
    <row r="471" spans="1:27" hidden="1" x14ac:dyDescent="0.25">
      <c r="A471" s="234">
        <v>45995</v>
      </c>
      <c r="B471" s="235">
        <v>81188</v>
      </c>
      <c r="C471" s="236" t="s">
        <v>7767</v>
      </c>
      <c r="D471" s="340">
        <v>45999</v>
      </c>
      <c r="E471" s="238"/>
      <c r="F471" s="236"/>
      <c r="G471" s="32" t="s">
        <v>2016</v>
      </c>
      <c r="H471" s="238"/>
      <c r="I471" s="239" t="s">
        <v>2016</v>
      </c>
      <c r="J471" s="240" t="s">
        <v>1790</v>
      </c>
      <c r="K471" s="240" t="s">
        <v>27</v>
      </c>
      <c r="L471" s="238" t="str">
        <f>VLOOKUP($K471,TONG_SL!$A:$D,2,0)</f>
        <v>Chân giò heo muối 300g</v>
      </c>
      <c r="M471" s="238"/>
      <c r="N471" s="238" t="str">
        <f t="shared" si="90"/>
        <v>K-C6</v>
      </c>
      <c r="O471" s="238"/>
      <c r="P471" s="238"/>
      <c r="Q471" s="238" t="str">
        <f>VLOOKUP(K471,TONG_SL!$A:$D,3,0)</f>
        <v>Túi</v>
      </c>
      <c r="R471" s="1">
        <v>3</v>
      </c>
      <c r="S471" s="220"/>
      <c r="T471" s="220">
        <f>VLOOKUP(VLOOKUP(G471,Ma_KH!$A:$R,18,0)&amp;K471,Gia_MB!$A:$F,6,0)</f>
        <v>69759</v>
      </c>
      <c r="U471" s="254">
        <f t="shared" si="91"/>
        <v>209277</v>
      </c>
      <c r="V471" s="220"/>
      <c r="W471" s="222">
        <f t="shared" si="92"/>
        <v>0</v>
      </c>
      <c r="X471" s="223" t="str">
        <f t="shared" si="93"/>
        <v>8</v>
      </c>
      <c r="Y471" s="220"/>
      <c r="Z471" s="254">
        <f t="shared" si="94"/>
        <v>16742.16</v>
      </c>
      <c r="AA471" s="5">
        <f>VLOOKUP(G471,Ma_KH!$A:$R,14,0)</f>
        <v>60</v>
      </c>
    </row>
    <row r="472" spans="1:27" hidden="1" x14ac:dyDescent="0.25">
      <c r="A472" s="234">
        <v>45995</v>
      </c>
      <c r="B472" s="235">
        <v>81188</v>
      </c>
      <c r="C472" s="236" t="s">
        <v>7767</v>
      </c>
      <c r="D472" s="340">
        <v>45999</v>
      </c>
      <c r="E472" s="238"/>
      <c r="F472" s="236"/>
      <c r="G472" s="32" t="s">
        <v>2016</v>
      </c>
      <c r="H472" s="238"/>
      <c r="I472" s="239" t="s">
        <v>2016</v>
      </c>
      <c r="J472" s="240" t="s">
        <v>1790</v>
      </c>
      <c r="K472" s="240" t="s">
        <v>542</v>
      </c>
      <c r="L472" s="238" t="str">
        <f>VLOOKUP($K472,TONG_SL!$A:$D,2,0)</f>
        <v>Chân giò heo muối 500g</v>
      </c>
      <c r="M472" s="238"/>
      <c r="N472" s="238" t="str">
        <f t="shared" si="90"/>
        <v>K-C6</v>
      </c>
      <c r="O472" s="238"/>
      <c r="P472" s="238"/>
      <c r="Q472" s="238" t="str">
        <f>VLOOKUP(K472,TONG_SL!$A:$D,3,0)</f>
        <v>Túi</v>
      </c>
      <c r="R472" s="1">
        <v>3</v>
      </c>
      <c r="S472" s="220"/>
      <c r="T472" s="220">
        <f>VLOOKUP(VLOOKUP(G472,Ma_KH!$A:$R,18,0)&amp;K472,Gia_MB!$A:$F,6,0)</f>
        <v>113113</v>
      </c>
      <c r="U472" s="254">
        <f t="shared" si="91"/>
        <v>339339</v>
      </c>
      <c r="V472" s="220"/>
      <c r="W472" s="222">
        <f t="shared" si="92"/>
        <v>0</v>
      </c>
      <c r="X472" s="223" t="str">
        <f t="shared" si="93"/>
        <v>8</v>
      </c>
      <c r="Y472" s="220"/>
      <c r="Z472" s="254">
        <f t="shared" si="94"/>
        <v>27147.119999999999</v>
      </c>
      <c r="AA472" s="5">
        <f>VLOOKUP(G472,Ma_KH!$A:$R,14,0)</f>
        <v>60</v>
      </c>
    </row>
    <row r="473" spans="1:27" hidden="1" x14ac:dyDescent="0.25">
      <c r="A473" s="234">
        <v>45995</v>
      </c>
      <c r="B473" s="235">
        <v>81188</v>
      </c>
      <c r="C473" s="236" t="s">
        <v>7767</v>
      </c>
      <c r="D473" s="340">
        <v>45999</v>
      </c>
      <c r="E473" s="238"/>
      <c r="F473" s="236"/>
      <c r="G473" s="32" t="s">
        <v>2016</v>
      </c>
      <c r="H473" s="238"/>
      <c r="I473" s="239" t="s">
        <v>2016</v>
      </c>
      <c r="J473" s="240" t="s">
        <v>1790</v>
      </c>
      <c r="K473" s="240" t="s">
        <v>34</v>
      </c>
      <c r="L473" s="238" t="str">
        <f>VLOOKUP($K473,TONG_SL!$A:$D,2,0)</f>
        <v>Tai heo muối 200g</v>
      </c>
      <c r="M473" s="238"/>
      <c r="N473" s="238" t="str">
        <f t="shared" si="90"/>
        <v>K-C6</v>
      </c>
      <c r="O473" s="238"/>
      <c r="P473" s="238"/>
      <c r="Q473" s="238" t="str">
        <f>VLOOKUP(K473,TONG_SL!$A:$D,3,0)</f>
        <v>Túi</v>
      </c>
      <c r="R473" s="1">
        <v>4</v>
      </c>
      <c r="S473" s="220"/>
      <c r="T473" s="220">
        <f>VLOOKUP(VLOOKUP(G473,Ma_KH!$A:$R,18,0)&amp;K473,Gia_MB!$A:$F,6,0)</f>
        <v>52815</v>
      </c>
      <c r="U473" s="254">
        <f t="shared" si="91"/>
        <v>211260</v>
      </c>
      <c r="V473" s="220"/>
      <c r="W473" s="222">
        <f t="shared" si="92"/>
        <v>0</v>
      </c>
      <c r="X473" s="223" t="str">
        <f t="shared" si="93"/>
        <v>8</v>
      </c>
      <c r="Y473" s="220"/>
      <c r="Z473" s="254">
        <f t="shared" si="94"/>
        <v>16900.8</v>
      </c>
      <c r="AA473" s="5">
        <f>VLOOKUP(G473,Ma_KH!$A:$R,14,0)</f>
        <v>60</v>
      </c>
    </row>
    <row r="474" spans="1:27" hidden="1" x14ac:dyDescent="0.25">
      <c r="A474" s="234">
        <v>45995</v>
      </c>
      <c r="B474" s="235">
        <v>81188</v>
      </c>
      <c r="C474" s="236" t="s">
        <v>7767</v>
      </c>
      <c r="D474" s="340">
        <v>45999</v>
      </c>
      <c r="E474" s="238"/>
      <c r="F474" s="236"/>
      <c r="G474" s="32" t="s">
        <v>2016</v>
      </c>
      <c r="H474" s="238"/>
      <c r="I474" s="239" t="s">
        <v>2016</v>
      </c>
      <c r="J474" s="240" t="s">
        <v>1790</v>
      </c>
      <c r="K474" s="240" t="s">
        <v>32</v>
      </c>
      <c r="L474" s="238" t="str">
        <f>VLOOKUP($K474,TONG_SL!$A:$D,2,0)</f>
        <v>Giò Tai Lưỡi Xào 250g</v>
      </c>
      <c r="M474" s="238"/>
      <c r="N474" s="238" t="str">
        <f t="shared" si="90"/>
        <v>K-C6</v>
      </c>
      <c r="O474" s="238"/>
      <c r="P474" s="238"/>
      <c r="Q474" s="238" t="str">
        <f>VLOOKUP(K474,TONG_SL!$A:$D,3,0)</f>
        <v>Túi</v>
      </c>
      <c r="R474" s="1">
        <v>4</v>
      </c>
      <c r="S474" s="220"/>
      <c r="T474" s="220">
        <f>VLOOKUP(VLOOKUP(G474,Ma_KH!$A:$R,18,0)&amp;K474,Gia_MB!$A:$F,6,0)</f>
        <v>47673</v>
      </c>
      <c r="U474" s="254">
        <f t="shared" si="91"/>
        <v>190692</v>
      </c>
      <c r="V474" s="220"/>
      <c r="W474" s="222">
        <f t="shared" si="92"/>
        <v>0</v>
      </c>
      <c r="X474" s="223" t="str">
        <f t="shared" si="93"/>
        <v>8</v>
      </c>
      <c r="Y474" s="220"/>
      <c r="Z474" s="254">
        <f t="shared" si="94"/>
        <v>15255.36</v>
      </c>
      <c r="AA474" s="5">
        <f>VLOOKUP(G474,Ma_KH!$A:$R,14,0)</f>
        <v>60</v>
      </c>
    </row>
    <row r="475" spans="1:27" hidden="1" x14ac:dyDescent="0.25">
      <c r="A475" s="234">
        <v>45995</v>
      </c>
      <c r="B475" s="235">
        <v>81188</v>
      </c>
      <c r="C475" s="236" t="s">
        <v>7767</v>
      </c>
      <c r="D475" s="340">
        <v>45999</v>
      </c>
      <c r="E475" s="238"/>
      <c r="F475" s="236"/>
      <c r="G475" s="32" t="s">
        <v>2016</v>
      </c>
      <c r="H475" s="238"/>
      <c r="I475" s="239" t="s">
        <v>2016</v>
      </c>
      <c r="J475" s="240" t="s">
        <v>1790</v>
      </c>
      <c r="K475" s="240" t="s">
        <v>52</v>
      </c>
      <c r="L475" s="238" t="str">
        <f>VLOOKUP($K475,TONG_SL!$A:$D,2,0)</f>
        <v>Gà xì dầu 500g</v>
      </c>
      <c r="M475" s="238"/>
      <c r="N475" s="238" t="str">
        <f t="shared" si="90"/>
        <v>K-C6</v>
      </c>
      <c r="O475" s="238"/>
      <c r="P475" s="238"/>
      <c r="Q475" s="238" t="str">
        <f>VLOOKUP(K475,TONG_SL!$A:$D,3,0)</f>
        <v>Túi</v>
      </c>
      <c r="R475" s="1">
        <v>3</v>
      </c>
      <c r="S475" s="220"/>
      <c r="T475" s="220">
        <f>VLOOKUP(VLOOKUP(G475,Ma_KH!$A:$R,18,0)&amp;K475,Gia_MB!$A:$F,6,0)</f>
        <v>106026</v>
      </c>
      <c r="U475" s="254">
        <f t="shared" si="91"/>
        <v>318078</v>
      </c>
      <c r="V475" s="220"/>
      <c r="W475" s="222">
        <f t="shared" si="92"/>
        <v>0</v>
      </c>
      <c r="X475" s="223" t="str">
        <f t="shared" si="93"/>
        <v>8</v>
      </c>
      <c r="Y475" s="220"/>
      <c r="Z475" s="254">
        <f t="shared" si="94"/>
        <v>25446.240000000002</v>
      </c>
      <c r="AA475" s="5">
        <f>VLOOKUP(G475,Ma_KH!$A:$R,14,0)</f>
        <v>60</v>
      </c>
    </row>
    <row r="476" spans="1:27" hidden="1" x14ac:dyDescent="0.25">
      <c r="A476" s="234">
        <v>45995</v>
      </c>
      <c r="B476" s="235">
        <v>81186</v>
      </c>
      <c r="C476" s="236" t="s">
        <v>7767</v>
      </c>
      <c r="D476" s="340">
        <v>45999</v>
      </c>
      <c r="E476" s="238"/>
      <c r="F476" s="236"/>
      <c r="G476" s="32" t="s">
        <v>1994</v>
      </c>
      <c r="H476" s="238"/>
      <c r="I476" s="239" t="s">
        <v>1994</v>
      </c>
      <c r="J476" s="240" t="s">
        <v>1790</v>
      </c>
      <c r="K476" s="240" t="s">
        <v>27</v>
      </c>
      <c r="L476" s="238" t="str">
        <f>VLOOKUP($K476,TONG_SL!$A:$D,2,0)</f>
        <v>Chân giò heo muối 300g</v>
      </c>
      <c r="M476" s="238"/>
      <c r="N476" s="238" t="str">
        <f t="shared" si="90"/>
        <v>K-C6</v>
      </c>
      <c r="O476" s="238"/>
      <c r="P476" s="238"/>
      <c r="Q476" s="238" t="str">
        <f>VLOOKUP(K476,TONG_SL!$A:$D,3,0)</f>
        <v>Túi</v>
      </c>
      <c r="R476" s="1">
        <v>5</v>
      </c>
      <c r="S476" s="220"/>
      <c r="T476" s="220">
        <f>VLOOKUP(VLOOKUP(G476,Ma_KH!$A:$R,18,0)&amp;K476,Gia_MB!$A:$F,6,0)</f>
        <v>69759</v>
      </c>
      <c r="U476" s="254">
        <f t="shared" si="91"/>
        <v>348795</v>
      </c>
      <c r="V476" s="220"/>
      <c r="W476" s="222">
        <f t="shared" si="92"/>
        <v>0</v>
      </c>
      <c r="X476" s="223" t="str">
        <f t="shared" si="93"/>
        <v>8</v>
      </c>
      <c r="Y476" s="220"/>
      <c r="Z476" s="254">
        <f t="shared" si="94"/>
        <v>27903.600000000002</v>
      </c>
      <c r="AA476" s="5">
        <f>VLOOKUP(G476,Ma_KH!$A:$R,14,0)</f>
        <v>60</v>
      </c>
    </row>
    <row r="477" spans="1:27" hidden="1" x14ac:dyDescent="0.25">
      <c r="A477" s="234">
        <v>45995</v>
      </c>
      <c r="B477" s="235">
        <v>81186</v>
      </c>
      <c r="C477" s="236" t="s">
        <v>7767</v>
      </c>
      <c r="D477" s="340">
        <v>45999</v>
      </c>
      <c r="E477" s="238"/>
      <c r="F477" s="236"/>
      <c r="G477" s="32" t="s">
        <v>1994</v>
      </c>
      <c r="H477" s="238"/>
      <c r="I477" s="239" t="s">
        <v>1994</v>
      </c>
      <c r="J477" s="240" t="s">
        <v>1790</v>
      </c>
      <c r="K477" s="240" t="s">
        <v>542</v>
      </c>
      <c r="L477" s="238" t="str">
        <f>VLOOKUP($K477,TONG_SL!$A:$D,2,0)</f>
        <v>Chân giò heo muối 500g</v>
      </c>
      <c r="M477" s="238"/>
      <c r="N477" s="238" t="str">
        <f t="shared" si="90"/>
        <v>K-C6</v>
      </c>
      <c r="O477" s="238"/>
      <c r="P477" s="238"/>
      <c r="Q477" s="238" t="str">
        <f>VLOOKUP(K477,TONG_SL!$A:$D,3,0)</f>
        <v>Túi</v>
      </c>
      <c r="R477" s="1">
        <v>3</v>
      </c>
      <c r="S477" s="220"/>
      <c r="T477" s="220">
        <f>VLOOKUP(VLOOKUP(G477,Ma_KH!$A:$R,18,0)&amp;K477,Gia_MB!$A:$F,6,0)</f>
        <v>113113</v>
      </c>
      <c r="U477" s="254">
        <f t="shared" si="91"/>
        <v>339339</v>
      </c>
      <c r="V477" s="220"/>
      <c r="W477" s="222">
        <f t="shared" si="92"/>
        <v>0</v>
      </c>
      <c r="X477" s="223" t="str">
        <f t="shared" si="93"/>
        <v>8</v>
      </c>
      <c r="Y477" s="220"/>
      <c r="Z477" s="254">
        <f t="shared" si="94"/>
        <v>27147.119999999999</v>
      </c>
      <c r="AA477" s="5">
        <f>VLOOKUP(G477,Ma_KH!$A:$R,14,0)</f>
        <v>60</v>
      </c>
    </row>
    <row r="478" spans="1:27" hidden="1" x14ac:dyDescent="0.25">
      <c r="A478" s="234">
        <v>45995</v>
      </c>
      <c r="B478" s="235">
        <v>81186</v>
      </c>
      <c r="C478" s="236" t="s">
        <v>7767</v>
      </c>
      <c r="D478" s="340">
        <v>45999</v>
      </c>
      <c r="E478" s="238"/>
      <c r="F478" s="236"/>
      <c r="G478" s="32" t="s">
        <v>1994</v>
      </c>
      <c r="H478" s="238"/>
      <c r="I478" s="239" t="s">
        <v>1994</v>
      </c>
      <c r="J478" s="240" t="s">
        <v>1790</v>
      </c>
      <c r="K478" s="240" t="s">
        <v>34</v>
      </c>
      <c r="L478" s="238" t="str">
        <f>VLOOKUP($K478,TONG_SL!$A:$D,2,0)</f>
        <v>Tai heo muối 200g</v>
      </c>
      <c r="M478" s="238"/>
      <c r="N478" s="238" t="str">
        <f t="shared" si="90"/>
        <v>K-C6</v>
      </c>
      <c r="O478" s="238"/>
      <c r="P478" s="238"/>
      <c r="Q478" s="238" t="str">
        <f>VLOOKUP(K478,TONG_SL!$A:$D,3,0)</f>
        <v>Túi</v>
      </c>
      <c r="R478" s="1">
        <v>5</v>
      </c>
      <c r="S478" s="220"/>
      <c r="T478" s="220">
        <f>VLOOKUP(VLOOKUP(G478,Ma_KH!$A:$R,18,0)&amp;K478,Gia_MB!$A:$F,6,0)</f>
        <v>52815</v>
      </c>
      <c r="U478" s="254">
        <f t="shared" si="91"/>
        <v>264075</v>
      </c>
      <c r="V478" s="220"/>
      <c r="W478" s="222">
        <f t="shared" si="92"/>
        <v>0</v>
      </c>
      <c r="X478" s="223" t="str">
        <f t="shared" si="93"/>
        <v>8</v>
      </c>
      <c r="Y478" s="220"/>
      <c r="Z478" s="254">
        <f t="shared" si="94"/>
        <v>21126</v>
      </c>
      <c r="AA478" s="5">
        <f>VLOOKUP(G478,Ma_KH!$A:$R,14,0)</f>
        <v>60</v>
      </c>
    </row>
    <row r="479" spans="1:27" hidden="1" x14ac:dyDescent="0.25">
      <c r="A479" s="234">
        <v>45995</v>
      </c>
      <c r="B479" s="235">
        <v>81186</v>
      </c>
      <c r="C479" s="236" t="s">
        <v>7767</v>
      </c>
      <c r="D479" s="340">
        <v>45999</v>
      </c>
      <c r="E479" s="238"/>
      <c r="F479" s="236"/>
      <c r="G479" s="32" t="s">
        <v>1994</v>
      </c>
      <c r="H479" s="238"/>
      <c r="I479" s="239" t="s">
        <v>1994</v>
      </c>
      <c r="J479" s="240" t="s">
        <v>1790</v>
      </c>
      <c r="K479" s="240" t="s">
        <v>30</v>
      </c>
      <c r="L479" s="238" t="str">
        <f>VLOOKUP($K479,TONG_SL!$A:$D,2,0)</f>
        <v>Gà muối 500g</v>
      </c>
      <c r="M479" s="238"/>
      <c r="N479" s="238" t="str">
        <f t="shared" si="90"/>
        <v>K-C6</v>
      </c>
      <c r="O479" s="238"/>
      <c r="P479" s="238"/>
      <c r="Q479" s="238" t="str">
        <f>VLOOKUP(K479,TONG_SL!$A:$D,3,0)</f>
        <v>Túi</v>
      </c>
      <c r="R479" s="1">
        <v>5</v>
      </c>
      <c r="S479" s="220"/>
      <c r="T479" s="220">
        <f>VLOOKUP(VLOOKUP(G479,Ma_KH!$A:$R,18,0)&amp;K479,Gia_MB!$A:$F,6,0)</f>
        <v>105505</v>
      </c>
      <c r="U479" s="254">
        <f t="shared" si="91"/>
        <v>527525</v>
      </c>
      <c r="V479" s="220"/>
      <c r="W479" s="222">
        <f t="shared" si="92"/>
        <v>0</v>
      </c>
      <c r="X479" s="223" t="str">
        <f t="shared" si="93"/>
        <v>8</v>
      </c>
      <c r="Y479" s="220"/>
      <c r="Z479" s="254">
        <f t="shared" si="94"/>
        <v>42202</v>
      </c>
      <c r="AA479" s="5">
        <f>VLOOKUP(G479,Ma_KH!$A:$R,14,0)</f>
        <v>60</v>
      </c>
    </row>
    <row r="480" spans="1:27" hidden="1" x14ac:dyDescent="0.25">
      <c r="A480" s="234">
        <v>45995</v>
      </c>
      <c r="B480" s="235">
        <v>81186</v>
      </c>
      <c r="C480" s="236" t="s">
        <v>7767</v>
      </c>
      <c r="D480" s="340">
        <v>45999</v>
      </c>
      <c r="E480" s="238"/>
      <c r="F480" s="236"/>
      <c r="G480" s="32" t="s">
        <v>1994</v>
      </c>
      <c r="H480" s="238"/>
      <c r="I480" s="239" t="s">
        <v>1994</v>
      </c>
      <c r="J480" s="240" t="s">
        <v>1790</v>
      </c>
      <c r="K480" s="240" t="s">
        <v>32</v>
      </c>
      <c r="L480" s="238" t="str">
        <f>VLOOKUP($K480,TONG_SL!$A:$D,2,0)</f>
        <v>Giò Tai Lưỡi Xào 250g</v>
      </c>
      <c r="M480" s="238"/>
      <c r="N480" s="238" t="str">
        <f t="shared" si="90"/>
        <v>K-C6</v>
      </c>
      <c r="O480" s="238"/>
      <c r="P480" s="238"/>
      <c r="Q480" s="238" t="str">
        <f>VLOOKUP(K480,TONG_SL!$A:$D,3,0)</f>
        <v>Túi</v>
      </c>
      <c r="R480" s="1">
        <v>5</v>
      </c>
      <c r="S480" s="220"/>
      <c r="T480" s="220">
        <f>VLOOKUP(VLOOKUP(G480,Ma_KH!$A:$R,18,0)&amp;K480,Gia_MB!$A:$F,6,0)</f>
        <v>47673</v>
      </c>
      <c r="U480" s="254">
        <f t="shared" si="91"/>
        <v>238365</v>
      </c>
      <c r="V480" s="220"/>
      <c r="W480" s="222">
        <f t="shared" si="92"/>
        <v>0</v>
      </c>
      <c r="X480" s="223" t="str">
        <f t="shared" si="93"/>
        <v>8</v>
      </c>
      <c r="Y480" s="220"/>
      <c r="Z480" s="254">
        <f t="shared" si="94"/>
        <v>19069.2</v>
      </c>
      <c r="AA480" s="5">
        <f>VLOOKUP(G480,Ma_KH!$A:$R,14,0)</f>
        <v>60</v>
      </c>
    </row>
    <row r="481" spans="1:27" hidden="1" x14ac:dyDescent="0.25">
      <c r="A481" s="234">
        <v>45995</v>
      </c>
      <c r="B481" s="235">
        <v>81186</v>
      </c>
      <c r="C481" s="236" t="s">
        <v>7767</v>
      </c>
      <c r="D481" s="340">
        <v>45999</v>
      </c>
      <c r="E481" s="238"/>
      <c r="F481" s="236"/>
      <c r="G481" s="32" t="s">
        <v>1994</v>
      </c>
      <c r="H481" s="238"/>
      <c r="I481" s="239" t="s">
        <v>1994</v>
      </c>
      <c r="J481" s="240" t="s">
        <v>1790</v>
      </c>
      <c r="K481" s="240" t="s">
        <v>48</v>
      </c>
      <c r="L481" s="238" t="str">
        <f>VLOOKUP($K481,TONG_SL!$A:$D,2,0)</f>
        <v>Mọc Nấm Hương 250g</v>
      </c>
      <c r="M481" s="238"/>
      <c r="N481" s="238" t="str">
        <f t="shared" si="90"/>
        <v>K-C6</v>
      </c>
      <c r="O481" s="238"/>
      <c r="P481" s="238"/>
      <c r="Q481" s="238" t="str">
        <f>VLOOKUP(K481,TONG_SL!$A:$D,3,0)</f>
        <v>Túi</v>
      </c>
      <c r="R481" s="1">
        <v>5</v>
      </c>
      <c r="S481" s="220"/>
      <c r="T481" s="220">
        <f>VLOOKUP(VLOOKUP(G481,Ma_KH!$A:$R,18,0)&amp;K481,Gia_MB!$A:$F,6,0)</f>
        <v>43700</v>
      </c>
      <c r="U481" s="254">
        <f t="shared" si="91"/>
        <v>218500</v>
      </c>
      <c r="V481" s="220"/>
      <c r="W481" s="222">
        <f t="shared" si="92"/>
        <v>0</v>
      </c>
      <c r="X481" s="223" t="str">
        <f t="shared" si="93"/>
        <v>8</v>
      </c>
      <c r="Y481" s="220"/>
      <c r="Z481" s="254">
        <f t="shared" si="94"/>
        <v>17480</v>
      </c>
      <c r="AA481" s="5">
        <f>VLOOKUP(G481,Ma_KH!$A:$R,14,0)</f>
        <v>60</v>
      </c>
    </row>
    <row r="482" spans="1:27" hidden="1" x14ac:dyDescent="0.25">
      <c r="A482" s="234">
        <v>45995</v>
      </c>
      <c r="B482" s="235">
        <v>81187</v>
      </c>
      <c r="C482" s="236" t="s">
        <v>7767</v>
      </c>
      <c r="D482" s="340">
        <v>45999</v>
      </c>
      <c r="E482" s="238"/>
      <c r="F482" s="236"/>
      <c r="G482" s="32" t="s">
        <v>1935</v>
      </c>
      <c r="H482" s="238"/>
      <c r="I482" s="239" t="s">
        <v>1935</v>
      </c>
      <c r="J482" s="240" t="s">
        <v>1790</v>
      </c>
      <c r="K482" s="240" t="s">
        <v>27</v>
      </c>
      <c r="L482" s="238" t="str">
        <f>VLOOKUP($K482,TONG_SL!$A:$D,2,0)</f>
        <v>Chân giò heo muối 300g</v>
      </c>
      <c r="M482" s="238"/>
      <c r="N482" s="238" t="str">
        <f t="shared" si="90"/>
        <v>K-C6</v>
      </c>
      <c r="O482" s="238"/>
      <c r="P482" s="238"/>
      <c r="Q482" s="238" t="str">
        <f>VLOOKUP(K482,TONG_SL!$A:$D,3,0)</f>
        <v>Túi</v>
      </c>
      <c r="R482" s="1">
        <v>12</v>
      </c>
      <c r="S482" s="220"/>
      <c r="T482" s="220">
        <f>VLOOKUP(VLOOKUP(G482,Ma_KH!$A:$R,18,0)&amp;K482,Gia_MB!$A:$F,6,0)</f>
        <v>69759</v>
      </c>
      <c r="U482" s="254">
        <f t="shared" si="91"/>
        <v>837108</v>
      </c>
      <c r="V482" s="220"/>
      <c r="W482" s="222">
        <f t="shared" si="92"/>
        <v>0</v>
      </c>
      <c r="X482" s="223" t="str">
        <f t="shared" si="93"/>
        <v>8</v>
      </c>
      <c r="Y482" s="220"/>
      <c r="Z482" s="254">
        <f t="shared" si="94"/>
        <v>66968.639999999999</v>
      </c>
      <c r="AA482" s="5">
        <f>VLOOKUP(G482,Ma_KH!$A:$R,14,0)</f>
        <v>60</v>
      </c>
    </row>
    <row r="483" spans="1:27" hidden="1" x14ac:dyDescent="0.25">
      <c r="A483" s="234">
        <v>45995</v>
      </c>
      <c r="B483" s="235">
        <v>81185</v>
      </c>
      <c r="C483" s="236" t="s">
        <v>7767</v>
      </c>
      <c r="D483" s="340">
        <v>45999</v>
      </c>
      <c r="E483" s="238"/>
      <c r="F483" s="236"/>
      <c r="G483" s="32" t="s">
        <v>1987</v>
      </c>
      <c r="H483" s="238"/>
      <c r="I483" s="239" t="s">
        <v>1987</v>
      </c>
      <c r="J483" s="240" t="s">
        <v>1790</v>
      </c>
      <c r="K483" s="240" t="s">
        <v>27</v>
      </c>
      <c r="L483" s="238" t="str">
        <f>VLOOKUP($K483,TONG_SL!$A:$D,2,0)</f>
        <v>Chân giò heo muối 300g</v>
      </c>
      <c r="M483" s="238"/>
      <c r="N483" s="238" t="str">
        <f t="shared" si="90"/>
        <v>K-C6</v>
      </c>
      <c r="O483" s="238"/>
      <c r="P483" s="238"/>
      <c r="Q483" s="238" t="str">
        <f>VLOOKUP(K483,TONG_SL!$A:$D,3,0)</f>
        <v>Túi</v>
      </c>
      <c r="R483" s="1">
        <v>15</v>
      </c>
      <c r="S483" s="220"/>
      <c r="T483" s="220">
        <f>VLOOKUP(VLOOKUP(G483,Ma_KH!$A:$R,18,0)&amp;K483,Gia_MB!$A:$F,6,0)</f>
        <v>69759</v>
      </c>
      <c r="U483" s="254">
        <f t="shared" si="91"/>
        <v>1046385</v>
      </c>
      <c r="V483" s="220"/>
      <c r="W483" s="222">
        <f t="shared" si="92"/>
        <v>0</v>
      </c>
      <c r="X483" s="223" t="str">
        <f t="shared" si="93"/>
        <v>8</v>
      </c>
      <c r="Y483" s="220"/>
      <c r="Z483" s="254">
        <f t="shared" si="94"/>
        <v>83710.8</v>
      </c>
      <c r="AA483" s="5">
        <f>VLOOKUP(G483,Ma_KH!$A:$R,14,0)</f>
        <v>60</v>
      </c>
    </row>
    <row r="484" spans="1:27" hidden="1" x14ac:dyDescent="0.25">
      <c r="A484" s="234">
        <v>45995</v>
      </c>
      <c r="B484" s="235">
        <v>81185</v>
      </c>
      <c r="C484" s="236" t="s">
        <v>7767</v>
      </c>
      <c r="D484" s="340">
        <v>45999</v>
      </c>
      <c r="E484" s="238"/>
      <c r="F484" s="236"/>
      <c r="G484" s="32" t="s">
        <v>1987</v>
      </c>
      <c r="H484" s="238"/>
      <c r="I484" s="239" t="s">
        <v>1987</v>
      </c>
      <c r="J484" s="240" t="s">
        <v>1790</v>
      </c>
      <c r="K484" s="240" t="s">
        <v>30</v>
      </c>
      <c r="L484" s="238" t="str">
        <f>VLOOKUP($K484,TONG_SL!$A:$D,2,0)</f>
        <v>Gà muối 500g</v>
      </c>
      <c r="M484" s="238"/>
      <c r="N484" s="238" t="str">
        <f t="shared" si="90"/>
        <v>K-C6</v>
      </c>
      <c r="O484" s="238"/>
      <c r="P484" s="238"/>
      <c r="Q484" s="238" t="str">
        <f>VLOOKUP(K484,TONG_SL!$A:$D,3,0)</f>
        <v>Túi</v>
      </c>
      <c r="R484" s="1">
        <v>10</v>
      </c>
      <c r="S484" s="220"/>
      <c r="T484" s="220">
        <f>VLOOKUP(VLOOKUP(G484,Ma_KH!$A:$R,18,0)&amp;K484,Gia_MB!$A:$F,6,0)</f>
        <v>105505</v>
      </c>
      <c r="U484" s="254">
        <f t="shared" si="91"/>
        <v>1055050</v>
      </c>
      <c r="V484" s="220"/>
      <c r="W484" s="222">
        <f t="shared" si="92"/>
        <v>0</v>
      </c>
      <c r="X484" s="223" t="str">
        <f t="shared" si="93"/>
        <v>8</v>
      </c>
      <c r="Y484" s="220"/>
      <c r="Z484" s="254">
        <f t="shared" si="94"/>
        <v>84404</v>
      </c>
      <c r="AA484" s="5">
        <f>VLOOKUP(G484,Ma_KH!$A:$R,14,0)</f>
        <v>60</v>
      </c>
    </row>
    <row r="485" spans="1:27" hidden="1" x14ac:dyDescent="0.25">
      <c r="A485" s="234">
        <v>45995</v>
      </c>
      <c r="B485" s="235">
        <v>81185</v>
      </c>
      <c r="C485" s="236" t="s">
        <v>7767</v>
      </c>
      <c r="D485" s="340">
        <v>45999</v>
      </c>
      <c r="E485" s="238"/>
      <c r="F485" s="236"/>
      <c r="G485" s="32" t="s">
        <v>1987</v>
      </c>
      <c r="H485" s="238"/>
      <c r="I485" s="239" t="s">
        <v>1987</v>
      </c>
      <c r="J485" s="240" t="s">
        <v>1790</v>
      </c>
      <c r="K485" s="240" t="s">
        <v>32</v>
      </c>
      <c r="L485" s="238" t="str">
        <f>VLOOKUP($K485,TONG_SL!$A:$D,2,0)</f>
        <v>Giò Tai Lưỡi Xào 250g</v>
      </c>
      <c r="M485" s="238"/>
      <c r="N485" s="238" t="str">
        <f t="shared" si="90"/>
        <v>K-C6</v>
      </c>
      <c r="O485" s="238"/>
      <c r="P485" s="238"/>
      <c r="Q485" s="238" t="str">
        <f>VLOOKUP(K485,TONG_SL!$A:$D,3,0)</f>
        <v>Túi</v>
      </c>
      <c r="R485" s="1">
        <v>3</v>
      </c>
      <c r="S485" s="220"/>
      <c r="T485" s="220">
        <f>VLOOKUP(VLOOKUP(G485,Ma_KH!$A:$R,18,0)&amp;K485,Gia_MB!$A:$F,6,0)</f>
        <v>47673</v>
      </c>
      <c r="U485" s="254">
        <f t="shared" si="91"/>
        <v>143019</v>
      </c>
      <c r="V485" s="220"/>
      <c r="W485" s="222">
        <f t="shared" si="92"/>
        <v>0</v>
      </c>
      <c r="X485" s="223" t="str">
        <f t="shared" si="93"/>
        <v>8</v>
      </c>
      <c r="Y485" s="220"/>
      <c r="Z485" s="254">
        <f t="shared" si="94"/>
        <v>11441.52</v>
      </c>
      <c r="AA485" s="5">
        <f>VLOOKUP(G485,Ma_KH!$A:$R,14,0)</f>
        <v>60</v>
      </c>
    </row>
    <row r="486" spans="1:27" hidden="1" x14ac:dyDescent="0.25">
      <c r="A486" s="234">
        <v>45995</v>
      </c>
      <c r="B486" s="235">
        <v>81192</v>
      </c>
      <c r="C486" s="236" t="s">
        <v>7767</v>
      </c>
      <c r="D486" s="340">
        <v>45999</v>
      </c>
      <c r="E486" s="238"/>
      <c r="F486" s="236"/>
      <c r="G486" s="32" t="s">
        <v>4703</v>
      </c>
      <c r="H486" s="238"/>
      <c r="I486" s="239" t="s">
        <v>4703</v>
      </c>
      <c r="J486" s="240" t="s">
        <v>1790</v>
      </c>
      <c r="K486" s="240" t="s">
        <v>27</v>
      </c>
      <c r="L486" s="238" t="str">
        <f>VLOOKUP($K486,TONG_SL!$A:$D,2,0)</f>
        <v>Chân giò heo muối 300g</v>
      </c>
      <c r="M486" s="238"/>
      <c r="N486" s="238" t="str">
        <f t="shared" si="90"/>
        <v>K-C6</v>
      </c>
      <c r="O486" s="238"/>
      <c r="P486" s="238"/>
      <c r="Q486" s="238" t="str">
        <f>VLOOKUP(K486,TONG_SL!$A:$D,3,0)</f>
        <v>Túi</v>
      </c>
      <c r="R486" s="1">
        <v>4</v>
      </c>
      <c r="S486" s="220"/>
      <c r="T486" s="220">
        <f>VLOOKUP(VLOOKUP(G486,Ma_KH!$A:$R,18,0)&amp;K486,Gia_MB!$A:$F,6,0)</f>
        <v>69759</v>
      </c>
      <c r="U486" s="254">
        <f t="shared" si="91"/>
        <v>279036</v>
      </c>
      <c r="V486" s="220"/>
      <c r="W486" s="222">
        <f t="shared" si="92"/>
        <v>0</v>
      </c>
      <c r="X486" s="223" t="str">
        <f t="shared" si="93"/>
        <v>8</v>
      </c>
      <c r="Y486" s="220"/>
      <c r="Z486" s="254">
        <f t="shared" si="94"/>
        <v>22322.880000000001</v>
      </c>
      <c r="AA486" s="5">
        <f>VLOOKUP(G486,Ma_KH!$A:$R,14,0)</f>
        <v>36</v>
      </c>
    </row>
    <row r="487" spans="1:27" hidden="1" x14ac:dyDescent="0.25">
      <c r="A487" s="234">
        <v>45995</v>
      </c>
      <c r="B487" s="235">
        <v>81192</v>
      </c>
      <c r="C487" s="236" t="s">
        <v>7767</v>
      </c>
      <c r="D487" s="340">
        <v>45999</v>
      </c>
      <c r="E487" s="238"/>
      <c r="F487" s="236"/>
      <c r="G487" s="32" t="s">
        <v>4703</v>
      </c>
      <c r="H487" s="238"/>
      <c r="I487" s="239" t="s">
        <v>4703</v>
      </c>
      <c r="J487" s="240" t="s">
        <v>1790</v>
      </c>
      <c r="K487" s="240" t="s">
        <v>30</v>
      </c>
      <c r="L487" s="238" t="str">
        <f>VLOOKUP($K487,TONG_SL!$A:$D,2,0)</f>
        <v>Gà muối 500g</v>
      </c>
      <c r="M487" s="238"/>
      <c r="N487" s="238" t="str">
        <f t="shared" si="90"/>
        <v>K-C6</v>
      </c>
      <c r="O487" s="238"/>
      <c r="P487" s="238"/>
      <c r="Q487" s="238" t="str">
        <f>VLOOKUP(K487,TONG_SL!$A:$D,3,0)</f>
        <v>Túi</v>
      </c>
      <c r="R487" s="1">
        <v>2</v>
      </c>
      <c r="S487" s="220"/>
      <c r="T487" s="220">
        <f>VLOOKUP(VLOOKUP(G487,Ma_KH!$A:$R,18,0)&amp;K487,Gia_MB!$A:$F,6,0)</f>
        <v>105505</v>
      </c>
      <c r="U487" s="254">
        <f t="shared" si="91"/>
        <v>211010</v>
      </c>
      <c r="V487" s="220"/>
      <c r="W487" s="222">
        <f t="shared" si="92"/>
        <v>0</v>
      </c>
      <c r="X487" s="223" t="str">
        <f t="shared" si="93"/>
        <v>8</v>
      </c>
      <c r="Y487" s="220"/>
      <c r="Z487" s="254">
        <f t="shared" si="94"/>
        <v>16880.8</v>
      </c>
      <c r="AA487" s="5">
        <f>VLOOKUP(G487,Ma_KH!$A:$R,14,0)</f>
        <v>36</v>
      </c>
    </row>
    <row r="488" spans="1:27" hidden="1" x14ac:dyDescent="0.25">
      <c r="A488" s="234">
        <v>45995</v>
      </c>
      <c r="B488" s="235">
        <v>81192</v>
      </c>
      <c r="C488" s="236" t="s">
        <v>7767</v>
      </c>
      <c r="D488" s="340">
        <v>45999</v>
      </c>
      <c r="E488" s="238"/>
      <c r="F488" s="236"/>
      <c r="G488" s="32" t="s">
        <v>4703</v>
      </c>
      <c r="H488" s="238"/>
      <c r="I488" s="239" t="s">
        <v>4703</v>
      </c>
      <c r="J488" s="240" t="s">
        <v>1790</v>
      </c>
      <c r="K488" s="240" t="s">
        <v>551</v>
      </c>
      <c r="L488" s="238" t="str">
        <f>VLOOKUP($K488,TONG_SL!$A:$D,2,0)</f>
        <v>Chân giò heo muối 100g</v>
      </c>
      <c r="M488" s="238"/>
      <c r="N488" s="238" t="str">
        <f t="shared" si="90"/>
        <v>K-C6</v>
      </c>
      <c r="O488" s="238"/>
      <c r="P488" s="238"/>
      <c r="Q488" s="238" t="str">
        <f>VLOOKUP(K488,TONG_SL!$A:$D,3,0)</f>
        <v>Gói</v>
      </c>
      <c r="R488" s="1">
        <v>3</v>
      </c>
      <c r="S488" s="220"/>
      <c r="T488" s="220">
        <f>VLOOKUP(VLOOKUP(G488,Ma_KH!$A:$R,18,0)&amp;K488,Gia_MB!$A:$F,6,0)</f>
        <v>23322</v>
      </c>
      <c r="U488" s="254">
        <f t="shared" si="91"/>
        <v>69966</v>
      </c>
      <c r="V488" s="220"/>
      <c r="W488" s="222">
        <f t="shared" si="92"/>
        <v>0</v>
      </c>
      <c r="X488" s="223" t="str">
        <f t="shared" si="93"/>
        <v>8</v>
      </c>
      <c r="Y488" s="220"/>
      <c r="Z488" s="254">
        <f t="shared" si="94"/>
        <v>5597.28</v>
      </c>
      <c r="AA488" s="5">
        <f>VLOOKUP(G488,Ma_KH!$A:$R,14,0)</f>
        <v>36</v>
      </c>
    </row>
    <row r="489" spans="1:27" hidden="1" x14ac:dyDescent="0.25">
      <c r="A489" s="234">
        <v>45995</v>
      </c>
      <c r="B489" s="235">
        <v>81192</v>
      </c>
      <c r="C489" s="236" t="s">
        <v>7767</v>
      </c>
      <c r="D489" s="340">
        <v>45999</v>
      </c>
      <c r="E489" s="238"/>
      <c r="F489" s="236"/>
      <c r="G489" s="32" t="s">
        <v>4703</v>
      </c>
      <c r="H489" s="238"/>
      <c r="I489" s="239" t="s">
        <v>4703</v>
      </c>
      <c r="J489" s="240" t="s">
        <v>1790</v>
      </c>
      <c r="K489" s="240" t="s">
        <v>553</v>
      </c>
      <c r="L489" s="238" t="str">
        <f>VLOOKUP($K489,TONG_SL!$A:$D,2,0)</f>
        <v>Gà muối hun khói 300g</v>
      </c>
      <c r="M489" s="238"/>
      <c r="N489" s="238" t="str">
        <f t="shared" si="90"/>
        <v>K-C6</v>
      </c>
      <c r="O489" s="238"/>
      <c r="P489" s="238"/>
      <c r="Q489" s="238" t="str">
        <f>VLOOKUP(K489,TONG_SL!$A:$D,3,0)</f>
        <v>Túi</v>
      </c>
      <c r="R489" s="1">
        <v>2</v>
      </c>
      <c r="S489" s="220"/>
      <c r="T489" s="220" t="e">
        <f>VLOOKUP(VLOOKUP(G489,Ma_KH!$A:$R,18,0)&amp;K489,Gia_MB!$A:$F,6,0)</f>
        <v>#N/A</v>
      </c>
      <c r="U489" s="254" t="e">
        <f t="shared" si="91"/>
        <v>#N/A</v>
      </c>
      <c r="V489" s="220"/>
      <c r="W489" s="222" t="e">
        <f t="shared" si="92"/>
        <v>#N/A</v>
      </c>
      <c r="X489" s="223" t="str">
        <f t="shared" si="93"/>
        <v>8</v>
      </c>
      <c r="Y489" s="220"/>
      <c r="Z489" s="254" t="e">
        <f t="shared" si="94"/>
        <v>#N/A</v>
      </c>
      <c r="AA489" s="5">
        <f>VLOOKUP(G489,Ma_KH!$A:$R,14,0)</f>
        <v>36</v>
      </c>
    </row>
    <row r="490" spans="1:27" hidden="1" x14ac:dyDescent="0.25">
      <c r="A490" s="234">
        <v>45996</v>
      </c>
      <c r="B490" s="235">
        <v>81300</v>
      </c>
      <c r="C490" s="236" t="s">
        <v>7767</v>
      </c>
      <c r="D490" s="340">
        <v>45999</v>
      </c>
      <c r="E490" s="238"/>
      <c r="F490" s="236"/>
      <c r="G490" s="32" t="s">
        <v>1923</v>
      </c>
      <c r="H490" s="238"/>
      <c r="I490" s="239" t="s">
        <v>1923</v>
      </c>
      <c r="J490" s="240" t="s">
        <v>1790</v>
      </c>
      <c r="K490" s="240" t="s">
        <v>27</v>
      </c>
      <c r="L490" s="238" t="str">
        <f>VLOOKUP($K490,TONG_SL!$A:$D,2,0)</f>
        <v>Chân giò heo muối 300g</v>
      </c>
      <c r="M490" s="238"/>
      <c r="N490" s="238" t="str">
        <f t="shared" si="90"/>
        <v>K-C6</v>
      </c>
      <c r="O490" s="238"/>
      <c r="P490" s="238"/>
      <c r="Q490" s="238" t="str">
        <f>VLOOKUP(K490,TONG_SL!$A:$D,3,0)</f>
        <v>Túi</v>
      </c>
      <c r="R490" s="1">
        <v>6</v>
      </c>
      <c r="S490" s="220"/>
      <c r="T490" s="220">
        <f>VLOOKUP(VLOOKUP(G490,Ma_KH!$A:$R,18,0)&amp;K490,Gia_MB!$A:$F,6,0)</f>
        <v>69759</v>
      </c>
      <c r="U490" s="254">
        <f t="shared" si="91"/>
        <v>418554</v>
      </c>
      <c r="V490" s="220"/>
      <c r="W490" s="222">
        <f t="shared" si="92"/>
        <v>0</v>
      </c>
      <c r="X490" s="223" t="str">
        <f t="shared" si="93"/>
        <v>8</v>
      </c>
      <c r="Y490" s="220"/>
      <c r="Z490" s="254">
        <f t="shared" si="94"/>
        <v>33484.32</v>
      </c>
      <c r="AA490" s="5">
        <f>VLOOKUP(G490,Ma_KH!$A:$R,14,0)</f>
        <v>60</v>
      </c>
    </row>
    <row r="491" spans="1:27" hidden="1" x14ac:dyDescent="0.25">
      <c r="A491" s="234">
        <v>45996</v>
      </c>
      <c r="B491" s="235">
        <v>81300</v>
      </c>
      <c r="C491" s="236" t="s">
        <v>7767</v>
      </c>
      <c r="D491" s="340">
        <v>45999</v>
      </c>
      <c r="E491" s="238"/>
      <c r="F491" s="236"/>
      <c r="G491" s="32" t="s">
        <v>1923</v>
      </c>
      <c r="H491" s="238"/>
      <c r="I491" s="239" t="s">
        <v>1923</v>
      </c>
      <c r="J491" s="240" t="s">
        <v>1790</v>
      </c>
      <c r="K491" s="240" t="s">
        <v>542</v>
      </c>
      <c r="L491" s="238" t="str">
        <f>VLOOKUP($K491,TONG_SL!$A:$D,2,0)</f>
        <v>Chân giò heo muối 500g</v>
      </c>
      <c r="M491" s="238"/>
      <c r="N491" s="238" t="str">
        <f t="shared" si="90"/>
        <v>K-C6</v>
      </c>
      <c r="O491" s="238"/>
      <c r="P491" s="238"/>
      <c r="Q491" s="238" t="str">
        <f>VLOOKUP(K491,TONG_SL!$A:$D,3,0)</f>
        <v>Túi</v>
      </c>
      <c r="R491" s="1">
        <v>3</v>
      </c>
      <c r="S491" s="220"/>
      <c r="T491" s="220">
        <f>VLOOKUP(VLOOKUP(G491,Ma_KH!$A:$R,18,0)&amp;K491,Gia_MB!$A:$F,6,0)</f>
        <v>113113</v>
      </c>
      <c r="U491" s="254">
        <f t="shared" si="91"/>
        <v>339339</v>
      </c>
      <c r="V491" s="220"/>
      <c r="W491" s="222">
        <f t="shared" si="92"/>
        <v>0</v>
      </c>
      <c r="X491" s="223" t="str">
        <f t="shared" si="93"/>
        <v>8</v>
      </c>
      <c r="Y491" s="220"/>
      <c r="Z491" s="254">
        <f t="shared" si="94"/>
        <v>27147.119999999999</v>
      </c>
      <c r="AA491" s="5">
        <f>VLOOKUP(G491,Ma_KH!$A:$R,14,0)</f>
        <v>60</v>
      </c>
    </row>
    <row r="492" spans="1:27" hidden="1" x14ac:dyDescent="0.25">
      <c r="A492" s="234">
        <v>45996</v>
      </c>
      <c r="B492" s="235">
        <v>81300</v>
      </c>
      <c r="C492" s="236" t="s">
        <v>7767</v>
      </c>
      <c r="D492" s="340">
        <v>45999</v>
      </c>
      <c r="E492" s="238"/>
      <c r="F492" s="236"/>
      <c r="G492" s="32" t="s">
        <v>1923</v>
      </c>
      <c r="H492" s="238"/>
      <c r="I492" s="239" t="s">
        <v>1923</v>
      </c>
      <c r="J492" s="240" t="s">
        <v>1790</v>
      </c>
      <c r="K492" s="240" t="s">
        <v>30</v>
      </c>
      <c r="L492" s="238" t="str">
        <f>VLOOKUP($K492,TONG_SL!$A:$D,2,0)</f>
        <v>Gà muối 500g</v>
      </c>
      <c r="M492" s="238"/>
      <c r="N492" s="238" t="str">
        <f t="shared" si="90"/>
        <v>K-C6</v>
      </c>
      <c r="O492" s="238"/>
      <c r="P492" s="238"/>
      <c r="Q492" s="238" t="str">
        <f>VLOOKUP(K492,TONG_SL!$A:$D,3,0)</f>
        <v>Túi</v>
      </c>
      <c r="R492" s="1">
        <v>6</v>
      </c>
      <c r="S492" s="220"/>
      <c r="T492" s="220">
        <f>VLOOKUP(VLOOKUP(G492,Ma_KH!$A:$R,18,0)&amp;K492,Gia_MB!$A:$F,6,0)</f>
        <v>105505</v>
      </c>
      <c r="U492" s="254">
        <f t="shared" si="91"/>
        <v>633030</v>
      </c>
      <c r="V492" s="220"/>
      <c r="W492" s="222">
        <f t="shared" si="92"/>
        <v>0</v>
      </c>
      <c r="X492" s="223" t="str">
        <f t="shared" si="93"/>
        <v>8</v>
      </c>
      <c r="Y492" s="220"/>
      <c r="Z492" s="254">
        <f t="shared" si="94"/>
        <v>50642.400000000001</v>
      </c>
      <c r="AA492" s="5">
        <f>VLOOKUP(G492,Ma_KH!$A:$R,14,0)</f>
        <v>60</v>
      </c>
    </row>
    <row r="493" spans="1:27" hidden="1" x14ac:dyDescent="0.25">
      <c r="A493" s="234">
        <v>45996</v>
      </c>
      <c r="B493" s="235">
        <v>81300</v>
      </c>
      <c r="C493" s="236" t="s">
        <v>7767</v>
      </c>
      <c r="D493" s="340">
        <v>45999</v>
      </c>
      <c r="E493" s="238"/>
      <c r="F493" s="236"/>
      <c r="G493" s="32" t="s">
        <v>1923</v>
      </c>
      <c r="H493" s="238"/>
      <c r="I493" s="239" t="s">
        <v>1923</v>
      </c>
      <c r="J493" s="240" t="s">
        <v>1790</v>
      </c>
      <c r="K493" s="240" t="s">
        <v>32</v>
      </c>
      <c r="L493" s="238" t="str">
        <f>VLOOKUP($K493,TONG_SL!$A:$D,2,0)</f>
        <v>Giò Tai Lưỡi Xào 250g</v>
      </c>
      <c r="M493" s="238"/>
      <c r="N493" s="238" t="str">
        <f t="shared" si="90"/>
        <v>K-C6</v>
      </c>
      <c r="O493" s="238"/>
      <c r="P493" s="238"/>
      <c r="Q493" s="238" t="str">
        <f>VLOOKUP(K493,TONG_SL!$A:$D,3,0)</f>
        <v>Túi</v>
      </c>
      <c r="R493" s="1">
        <v>6</v>
      </c>
      <c r="S493" s="220"/>
      <c r="T493" s="220">
        <f>VLOOKUP(VLOOKUP(G493,Ma_KH!$A:$R,18,0)&amp;K493,Gia_MB!$A:$F,6,0)</f>
        <v>47673</v>
      </c>
      <c r="U493" s="254">
        <f t="shared" si="91"/>
        <v>286038</v>
      </c>
      <c r="V493" s="220"/>
      <c r="W493" s="222">
        <f t="shared" si="92"/>
        <v>0</v>
      </c>
      <c r="X493" s="223" t="str">
        <f t="shared" si="93"/>
        <v>8</v>
      </c>
      <c r="Y493" s="220"/>
      <c r="Z493" s="254">
        <f t="shared" si="94"/>
        <v>22883.040000000001</v>
      </c>
      <c r="AA493" s="5">
        <f>VLOOKUP(G493,Ma_KH!$A:$R,14,0)</f>
        <v>60</v>
      </c>
    </row>
    <row r="494" spans="1:27" hidden="1" x14ac:dyDescent="0.25">
      <c r="A494" s="234">
        <v>45993</v>
      </c>
      <c r="B494" s="235">
        <v>3177606</v>
      </c>
      <c r="C494" s="236" t="s">
        <v>7767</v>
      </c>
      <c r="D494" s="340">
        <v>45999</v>
      </c>
      <c r="E494" s="238"/>
      <c r="F494" s="236"/>
      <c r="G494" s="32" t="s">
        <v>7486</v>
      </c>
      <c r="H494" s="238" t="s">
        <v>7486</v>
      </c>
      <c r="I494" s="240" t="s">
        <v>7486</v>
      </c>
      <c r="J494" s="240" t="s">
        <v>1790</v>
      </c>
      <c r="K494" s="240" t="s">
        <v>27</v>
      </c>
      <c r="L494" s="238" t="str">
        <f>VLOOKUP($K494,TONG_SL!$A:$D,2,0)</f>
        <v>Chân giò heo muối 300g</v>
      </c>
      <c r="M494" s="238"/>
      <c r="N494" s="238" t="str">
        <f t="shared" si="90"/>
        <v>K-C6</v>
      </c>
      <c r="O494" s="238"/>
      <c r="P494" s="238"/>
      <c r="Q494" s="238" t="str">
        <f>VLOOKUP(K494,TONG_SL!$A:$D,3,0)</f>
        <v>Túi</v>
      </c>
      <c r="R494" s="1">
        <v>5</v>
      </c>
      <c r="S494" s="220"/>
      <c r="T494" s="220">
        <f>VLOOKUP(VLOOKUP(G494,Ma_KH!$A:$R,18,0)&amp;K494,Gia_MB!$A:$F,6,0)</f>
        <v>69759</v>
      </c>
      <c r="U494" s="254">
        <f t="shared" si="91"/>
        <v>348795</v>
      </c>
      <c r="V494" s="220"/>
      <c r="W494" s="222">
        <f t="shared" si="92"/>
        <v>0</v>
      </c>
      <c r="X494" s="223" t="str">
        <f t="shared" si="93"/>
        <v>8</v>
      </c>
      <c r="Y494" s="220"/>
      <c r="Z494" s="254">
        <f t="shared" si="94"/>
        <v>27903.600000000002</v>
      </c>
      <c r="AA494" s="5">
        <f>VLOOKUP(G494,Ma_KH!$A:$R,14,0)</f>
        <v>0</v>
      </c>
    </row>
    <row r="495" spans="1:27" hidden="1" x14ac:dyDescent="0.25">
      <c r="A495" s="234">
        <v>45995</v>
      </c>
      <c r="B495" s="235">
        <v>3177954</v>
      </c>
      <c r="C495" s="236" t="s">
        <v>7767</v>
      </c>
      <c r="D495" s="340">
        <v>45999</v>
      </c>
      <c r="E495" s="238"/>
      <c r="F495" s="236"/>
      <c r="G495" s="32" t="s">
        <v>7486</v>
      </c>
      <c r="H495" s="238" t="s">
        <v>7486</v>
      </c>
      <c r="I495" s="240" t="s">
        <v>7486</v>
      </c>
      <c r="J495" s="240" t="s">
        <v>1790</v>
      </c>
      <c r="K495" s="240" t="s">
        <v>52</v>
      </c>
      <c r="L495" s="238" t="str">
        <f>VLOOKUP($K495,TONG_SL!$A:$D,2,0)</f>
        <v>Gà xì dầu 500g</v>
      </c>
      <c r="M495" s="238"/>
      <c r="N495" s="238" t="str">
        <f t="shared" si="90"/>
        <v>K-C6</v>
      </c>
      <c r="O495" s="238"/>
      <c r="P495" s="238"/>
      <c r="Q495" s="238" t="str">
        <f>VLOOKUP(K495,TONG_SL!$A:$D,3,0)</f>
        <v>Túi</v>
      </c>
      <c r="R495" s="1">
        <v>2</v>
      </c>
      <c r="S495" s="220"/>
      <c r="T495" s="220">
        <f>VLOOKUP(VLOOKUP(G495,Ma_KH!$A:$R,18,0)&amp;K495,Gia_MB!$A:$F,6,0)</f>
        <v>106026</v>
      </c>
      <c r="U495" s="254">
        <f t="shared" si="91"/>
        <v>212052</v>
      </c>
      <c r="V495" s="220"/>
      <c r="W495" s="222">
        <f t="shared" si="92"/>
        <v>0</v>
      </c>
      <c r="X495" s="223" t="str">
        <f t="shared" si="93"/>
        <v>8</v>
      </c>
      <c r="Y495" s="220"/>
      <c r="Z495" s="254">
        <f t="shared" si="94"/>
        <v>16964.16</v>
      </c>
      <c r="AA495" s="5">
        <f>VLOOKUP(G495,Ma_KH!$A:$R,14,0)</f>
        <v>0</v>
      </c>
    </row>
    <row r="496" spans="1:27" hidden="1" x14ac:dyDescent="0.25">
      <c r="A496" s="234">
        <v>45995</v>
      </c>
      <c r="B496" s="235">
        <v>3177954</v>
      </c>
      <c r="C496" s="236" t="s">
        <v>7767</v>
      </c>
      <c r="D496" s="340">
        <v>45999</v>
      </c>
      <c r="E496" s="238"/>
      <c r="F496" s="236"/>
      <c r="G496" s="32" t="s">
        <v>7486</v>
      </c>
      <c r="H496" s="238" t="s">
        <v>7486</v>
      </c>
      <c r="I496" s="240" t="s">
        <v>7486</v>
      </c>
      <c r="J496" s="240" t="s">
        <v>1790</v>
      </c>
      <c r="K496" s="240" t="s">
        <v>27</v>
      </c>
      <c r="L496" s="238" t="str">
        <f>VLOOKUP($K496,TONG_SL!$A:$D,2,0)</f>
        <v>Chân giò heo muối 300g</v>
      </c>
      <c r="M496" s="238"/>
      <c r="N496" s="238" t="str">
        <f t="shared" si="90"/>
        <v>K-C6</v>
      </c>
      <c r="O496" s="238"/>
      <c r="P496" s="238"/>
      <c r="Q496" s="238" t="str">
        <f>VLOOKUP(K496,TONG_SL!$A:$D,3,0)</f>
        <v>Túi</v>
      </c>
      <c r="R496" s="1">
        <v>3</v>
      </c>
      <c r="S496" s="220"/>
      <c r="T496" s="220">
        <f>VLOOKUP(VLOOKUP(G496,Ma_KH!$A:$R,18,0)&amp;K496,Gia_MB!$A:$F,6,0)</f>
        <v>69759</v>
      </c>
      <c r="U496" s="254">
        <f t="shared" si="91"/>
        <v>209277</v>
      </c>
      <c r="V496" s="220"/>
      <c r="W496" s="222">
        <f t="shared" si="92"/>
        <v>0</v>
      </c>
      <c r="X496" s="223" t="str">
        <f t="shared" si="93"/>
        <v>8</v>
      </c>
      <c r="Y496" s="220"/>
      <c r="Z496" s="254">
        <f t="shared" si="94"/>
        <v>16742.16</v>
      </c>
      <c r="AA496" s="5">
        <f>VLOOKUP(G496,Ma_KH!$A:$R,14,0)</f>
        <v>0</v>
      </c>
    </row>
    <row r="497" spans="1:27" hidden="1" x14ac:dyDescent="0.25">
      <c r="A497" s="234">
        <v>45996</v>
      </c>
      <c r="B497" s="235">
        <v>81298</v>
      </c>
      <c r="C497" s="236" t="s">
        <v>7767</v>
      </c>
      <c r="D497" s="340">
        <v>45999</v>
      </c>
      <c r="E497" s="238"/>
      <c r="F497" s="236"/>
      <c r="G497" s="32" t="s">
        <v>765</v>
      </c>
      <c r="H497" s="238"/>
      <c r="I497" s="239" t="s">
        <v>765</v>
      </c>
      <c r="J497" s="240" t="s">
        <v>1790</v>
      </c>
      <c r="K497" s="240" t="s">
        <v>27</v>
      </c>
      <c r="L497" s="238" t="str">
        <f>VLOOKUP($K497,TONG_SL!$A:$D,2,0)</f>
        <v>Chân giò heo muối 300g</v>
      </c>
      <c r="M497" s="238"/>
      <c r="N497" s="238" t="str">
        <f t="shared" si="90"/>
        <v>K-C6</v>
      </c>
      <c r="O497" s="238"/>
      <c r="P497" s="238"/>
      <c r="Q497" s="238" t="str">
        <f>VLOOKUP(K497,TONG_SL!$A:$D,3,0)</f>
        <v>Túi</v>
      </c>
      <c r="R497" s="1">
        <v>5</v>
      </c>
      <c r="S497" s="220"/>
      <c r="T497" s="220" t="e">
        <f>VLOOKUP(VLOOKUP(G497,Ma_KH!$A:$R,18,0)&amp;K497,Gia_MB!$A:$F,6,0)</f>
        <v>#N/A</v>
      </c>
      <c r="U497" s="254" t="e">
        <f t="shared" si="91"/>
        <v>#N/A</v>
      </c>
      <c r="V497" s="220"/>
      <c r="W497" s="222" t="e">
        <f t="shared" si="92"/>
        <v>#N/A</v>
      </c>
      <c r="X497" s="223" t="str">
        <f t="shared" si="93"/>
        <v>8</v>
      </c>
      <c r="Y497" s="220"/>
      <c r="Z497" s="254" t="e">
        <f t="shared" si="94"/>
        <v>#N/A</v>
      </c>
      <c r="AA497" s="5">
        <f>VLOOKUP(G497,Ma_KH!$A:$R,14,0)</f>
        <v>1</v>
      </c>
    </row>
    <row r="498" spans="1:27" hidden="1" x14ac:dyDescent="0.25">
      <c r="A498" s="242">
        <v>45996</v>
      </c>
      <c r="B498" s="243">
        <v>81298</v>
      </c>
      <c r="C498" s="244" t="s">
        <v>7767</v>
      </c>
      <c r="D498" s="329">
        <v>45999</v>
      </c>
      <c r="E498" s="246"/>
      <c r="F498" s="244"/>
      <c r="G498" s="33" t="s">
        <v>765</v>
      </c>
      <c r="H498" s="246"/>
      <c r="I498" s="247" t="s">
        <v>765</v>
      </c>
      <c r="J498" s="248" t="s">
        <v>1790</v>
      </c>
      <c r="K498" s="248" t="s">
        <v>551</v>
      </c>
      <c r="L498" s="246" t="str">
        <f>VLOOKUP($K498,TONG_SL!$A:$D,2,0)</f>
        <v>Chân giò heo muối 100g</v>
      </c>
      <c r="M498" s="246"/>
      <c r="N498" s="246" t="str">
        <f t="shared" si="90"/>
        <v>K-C6</v>
      </c>
      <c r="O498" s="246"/>
      <c r="P498" s="246"/>
      <c r="Q498" s="246" t="str">
        <f>VLOOKUP(K498,TONG_SL!$A:$D,3,0)</f>
        <v>Gói</v>
      </c>
      <c r="R498" s="1">
        <v>5</v>
      </c>
      <c r="S498" s="224"/>
      <c r="T498" s="224" t="e">
        <f>VLOOKUP(VLOOKUP(G498,Ma_KH!$A:$R,18,0)&amp;K498,Gia_MB!$A:$F,6,0)</f>
        <v>#N/A</v>
      </c>
      <c r="U498" s="255" t="e">
        <f t="shared" si="91"/>
        <v>#N/A</v>
      </c>
      <c r="V498" s="224"/>
      <c r="W498" s="226" t="e">
        <f t="shared" si="92"/>
        <v>#N/A</v>
      </c>
      <c r="X498" s="227" t="str">
        <f t="shared" si="93"/>
        <v>8</v>
      </c>
      <c r="Y498" s="224"/>
      <c r="Z498" s="255" t="e">
        <f t="shared" si="94"/>
        <v>#N/A</v>
      </c>
      <c r="AA498" s="156">
        <f>VLOOKUP(G498,Ma_KH!$A:$R,14,0)</f>
        <v>1</v>
      </c>
    </row>
    <row r="499" spans="1:27" hidden="1" x14ac:dyDescent="0.25">
      <c r="A499" s="237">
        <v>45995</v>
      </c>
      <c r="B499" s="235">
        <v>81208</v>
      </c>
      <c r="C499" s="236" t="s">
        <v>7767</v>
      </c>
      <c r="D499" s="340">
        <v>45999</v>
      </c>
      <c r="E499" s="238"/>
      <c r="F499" s="236"/>
      <c r="G499" s="32" t="s">
        <v>4965</v>
      </c>
      <c r="H499" s="238"/>
      <c r="I499" s="239" t="s">
        <v>4965</v>
      </c>
      <c r="J499" s="240" t="s">
        <v>1786</v>
      </c>
      <c r="K499" s="21" t="s">
        <v>37</v>
      </c>
      <c r="L499" s="238" t="str">
        <f>VLOOKUP($K499,TONG_SL!$A:$D,2,0)</f>
        <v>Chả cốm 300g</v>
      </c>
      <c r="M499" s="238"/>
      <c r="N499" s="238" t="str">
        <f>IF($B499&lt;&gt;"","K-C6","")</f>
        <v>K-C6</v>
      </c>
      <c r="O499" s="238"/>
      <c r="P499" s="238"/>
      <c r="Q499" s="238" t="str">
        <f>VLOOKUP(K499,TONG_SL!$A:$D,3,0)</f>
        <v>Túi</v>
      </c>
      <c r="R499" s="1">
        <v>3</v>
      </c>
      <c r="S499" s="220"/>
      <c r="T499" s="220">
        <f>VLOOKUP(VLOOKUP(G499,Ma_KH!$A:$R,18,0)&amp;K499,Gia_MB!$A:$F,6,0)</f>
        <v>74250</v>
      </c>
      <c r="U499" s="254">
        <f>T499*R499</f>
        <v>222750</v>
      </c>
      <c r="V499" s="220"/>
      <c r="W499" s="222">
        <f>U499*V499</f>
        <v>0</v>
      </c>
      <c r="X499" s="223" t="str">
        <f>IF(B499&lt;&gt;"","8","0")</f>
        <v>8</v>
      </c>
      <c r="Y499" s="220"/>
      <c r="Z499" s="254">
        <f>U499*X499%</f>
        <v>17820</v>
      </c>
      <c r="AA499" s="5">
        <f>VLOOKUP(G499,Ma_KH!$A:$R,14,0)</f>
        <v>51</v>
      </c>
    </row>
    <row r="500" spans="1:27" hidden="1" x14ac:dyDescent="0.25">
      <c r="A500" s="237">
        <v>45995</v>
      </c>
      <c r="B500" s="235">
        <v>81208</v>
      </c>
      <c r="C500" s="236" t="s">
        <v>7767</v>
      </c>
      <c r="D500" s="340">
        <v>45999</v>
      </c>
      <c r="E500" s="238"/>
      <c r="F500" s="236"/>
      <c r="G500" s="32" t="s">
        <v>4965</v>
      </c>
      <c r="H500" s="238"/>
      <c r="I500" s="239" t="s">
        <v>4965</v>
      </c>
      <c r="J500" s="240" t="s">
        <v>1786</v>
      </c>
      <c r="K500" s="21" t="s">
        <v>39</v>
      </c>
      <c r="L500" s="238" t="str">
        <f>VLOOKUP($K500,TONG_SL!$A:$D,2,0)</f>
        <v>Chả nướng 300g</v>
      </c>
      <c r="M500" s="238"/>
      <c r="N500" s="238" t="str">
        <f>IF($B500&lt;&gt;"","K-C6","")</f>
        <v>K-C6</v>
      </c>
      <c r="O500" s="238"/>
      <c r="P500" s="238"/>
      <c r="Q500" s="238" t="str">
        <f>VLOOKUP(K500,TONG_SL!$A:$D,3,0)</f>
        <v>Túi</v>
      </c>
      <c r="R500" s="1">
        <v>3</v>
      </c>
      <c r="S500" s="220"/>
      <c r="T500" s="220">
        <f>VLOOKUP(VLOOKUP(G500,Ma_KH!$A:$R,18,0)&amp;K500,Gia_MB!$A:$F,6,0)</f>
        <v>70950</v>
      </c>
      <c r="U500" s="254">
        <f>T500*R500</f>
        <v>212850</v>
      </c>
      <c r="V500" s="220"/>
      <c r="W500" s="222">
        <f>U500*V500</f>
        <v>0</v>
      </c>
      <c r="X500" s="223" t="str">
        <f>IF(B500&lt;&gt;"","8","0")</f>
        <v>8</v>
      </c>
      <c r="Y500" s="220"/>
      <c r="Z500" s="254">
        <f>U500*X500%</f>
        <v>17028</v>
      </c>
      <c r="AA500" s="5">
        <f>VLOOKUP(G500,Ma_KH!$A:$R,14,0)</f>
        <v>51</v>
      </c>
    </row>
    <row r="501" spans="1:27" hidden="1" x14ac:dyDescent="0.25">
      <c r="A501" s="237">
        <v>45995</v>
      </c>
      <c r="B501" s="235">
        <v>81208</v>
      </c>
      <c r="C501" s="236" t="s">
        <v>7767</v>
      </c>
      <c r="D501" s="340">
        <v>45999</v>
      </c>
      <c r="E501" s="238"/>
      <c r="F501" s="236"/>
      <c r="G501" s="32" t="s">
        <v>4965</v>
      </c>
      <c r="H501" s="238"/>
      <c r="I501" s="239" t="s">
        <v>4965</v>
      </c>
      <c r="J501" s="240" t="s">
        <v>1786</v>
      </c>
      <c r="K501" s="21" t="s">
        <v>27</v>
      </c>
      <c r="L501" s="238" t="str">
        <f>VLOOKUP($K501,TONG_SL!$A:$D,2,0)</f>
        <v>Chân giò heo muối 300g</v>
      </c>
      <c r="M501" s="238"/>
      <c r="N501" s="238" t="str">
        <f>IF($B501&lt;&gt;"","K-C6","")</f>
        <v>K-C6</v>
      </c>
      <c r="O501" s="238"/>
      <c r="P501" s="238"/>
      <c r="Q501" s="238" t="str">
        <f>VLOOKUP(K501,TONG_SL!$A:$D,3,0)</f>
        <v>Túi</v>
      </c>
      <c r="R501" s="1">
        <v>3</v>
      </c>
      <c r="S501" s="220"/>
      <c r="T501" s="220">
        <f>VLOOKUP(VLOOKUP(G501,Ma_KH!$A:$R,18,0)&amp;K501,Gia_MB!$A:$F,6,0)</f>
        <v>73431</v>
      </c>
      <c r="U501" s="254">
        <f>T501*R501</f>
        <v>220293</v>
      </c>
      <c r="V501" s="220"/>
      <c r="W501" s="222">
        <f>U501*V501</f>
        <v>0</v>
      </c>
      <c r="X501" s="223" t="str">
        <f>IF(B501&lt;&gt;"","8","0")</f>
        <v>8</v>
      </c>
      <c r="Y501" s="220"/>
      <c r="Z501" s="254">
        <f>U501*X501%</f>
        <v>17623.439999999999</v>
      </c>
      <c r="AA501" s="5">
        <f>VLOOKUP(G501,Ma_KH!$A:$R,14,0)</f>
        <v>51</v>
      </c>
    </row>
    <row r="502" spans="1:27" hidden="1" x14ac:dyDescent="0.25">
      <c r="A502" s="237">
        <v>45995</v>
      </c>
      <c r="B502" s="235">
        <v>81208</v>
      </c>
      <c r="C502" s="236" t="s">
        <v>7767</v>
      </c>
      <c r="D502" s="340">
        <v>45999</v>
      </c>
      <c r="E502" s="238"/>
      <c r="F502" s="236"/>
      <c r="G502" s="32" t="s">
        <v>4965</v>
      </c>
      <c r="H502" s="238"/>
      <c r="I502" s="239" t="s">
        <v>4965</v>
      </c>
      <c r="J502" s="240" t="s">
        <v>1786</v>
      </c>
      <c r="K502" s="21" t="s">
        <v>30</v>
      </c>
      <c r="L502" s="238" t="str">
        <f>VLOOKUP($K502,TONG_SL!$A:$D,2,0)</f>
        <v>Gà muối 500g</v>
      </c>
      <c r="M502" s="238"/>
      <c r="N502" s="238" t="str">
        <f>IF($B502&lt;&gt;"","K-C6","")</f>
        <v>K-C6</v>
      </c>
      <c r="O502" s="238"/>
      <c r="P502" s="238"/>
      <c r="Q502" s="238" t="str">
        <f>VLOOKUP(K502,TONG_SL!$A:$D,3,0)</f>
        <v>Túi</v>
      </c>
      <c r="R502" s="1">
        <v>3</v>
      </c>
      <c r="S502" s="220"/>
      <c r="T502" s="220">
        <f>VLOOKUP(VLOOKUP(G502,Ma_KH!$A:$R,18,0)&amp;K502,Gia_MB!$A:$F,6,0)</f>
        <v>111058</v>
      </c>
      <c r="U502" s="254">
        <f>T502*R502</f>
        <v>333174</v>
      </c>
      <c r="V502" s="220"/>
      <c r="W502" s="222">
        <f>U502*V502</f>
        <v>0</v>
      </c>
      <c r="X502" s="223" t="str">
        <f>IF(B502&lt;&gt;"","8","0")</f>
        <v>8</v>
      </c>
      <c r="Y502" s="220"/>
      <c r="Z502" s="254">
        <f>U502*X502%</f>
        <v>26653.920000000002</v>
      </c>
      <c r="AA502" s="5">
        <f>VLOOKUP(G502,Ma_KH!$A:$R,14,0)</f>
        <v>51</v>
      </c>
    </row>
    <row r="503" spans="1:27" hidden="1" x14ac:dyDescent="0.25">
      <c r="A503" s="245">
        <v>45995</v>
      </c>
      <c r="B503" s="243">
        <v>81208</v>
      </c>
      <c r="C503" s="244" t="s">
        <v>7767</v>
      </c>
      <c r="D503" s="329">
        <v>45999</v>
      </c>
      <c r="E503" s="246"/>
      <c r="F503" s="244"/>
      <c r="G503" s="33" t="s">
        <v>4965</v>
      </c>
      <c r="H503" s="246"/>
      <c r="I503" s="247" t="s">
        <v>4965</v>
      </c>
      <c r="J503" s="248" t="s">
        <v>1786</v>
      </c>
      <c r="K503" s="21" t="s">
        <v>48</v>
      </c>
      <c r="L503" s="246" t="str">
        <f>VLOOKUP($K503,TONG_SL!$A:$D,2,0)</f>
        <v>Mọc Nấm Hương 250g</v>
      </c>
      <c r="M503" s="246"/>
      <c r="N503" s="246" t="str">
        <f>IF($B503&lt;&gt;"","K-C6","")</f>
        <v>K-C6</v>
      </c>
      <c r="O503" s="246"/>
      <c r="P503" s="246"/>
      <c r="Q503" s="246" t="str">
        <f>VLOOKUP(K503,TONG_SL!$A:$D,3,0)</f>
        <v>Túi</v>
      </c>
      <c r="R503" s="1">
        <v>3</v>
      </c>
      <c r="S503" s="224"/>
      <c r="T503" s="224">
        <f>VLOOKUP(VLOOKUP(G503,Ma_KH!$A:$R,18,0)&amp;K503,Gia_MB!$A:$F,6,0)</f>
        <v>46000</v>
      </c>
      <c r="U503" s="255">
        <f>T503*R503</f>
        <v>138000</v>
      </c>
      <c r="V503" s="224"/>
      <c r="W503" s="226">
        <f>U503*V503</f>
        <v>0</v>
      </c>
      <c r="X503" s="227" t="str">
        <f>IF(B503&lt;&gt;"","8","0")</f>
        <v>8</v>
      </c>
      <c r="Y503" s="224"/>
      <c r="Z503" s="255">
        <f>U503*X503%</f>
        <v>11040</v>
      </c>
      <c r="AA503" s="156">
        <f>VLOOKUP(G503,Ma_KH!$A:$R,14,0)</f>
        <v>51</v>
      </c>
    </row>
    <row r="504" spans="1:27" hidden="1" x14ac:dyDescent="0.25">
      <c r="A504" s="237">
        <v>45995</v>
      </c>
      <c r="B504" s="235">
        <v>81216</v>
      </c>
      <c r="C504" s="236" t="s">
        <v>7767</v>
      </c>
      <c r="D504" s="340">
        <v>45999</v>
      </c>
      <c r="E504" s="238"/>
      <c r="F504" s="236"/>
      <c r="G504" s="32" t="s">
        <v>5205</v>
      </c>
      <c r="H504" s="238"/>
      <c r="I504" s="239" t="s">
        <v>5205</v>
      </c>
      <c r="J504" s="240" t="s">
        <v>1786</v>
      </c>
      <c r="K504" s="240" t="s">
        <v>27</v>
      </c>
      <c r="L504" s="238" t="str">
        <f>VLOOKUP($K504,TONG_SL!$A:$D,2,0)</f>
        <v>Chân giò heo muối 300g</v>
      </c>
      <c r="M504" s="238"/>
      <c r="N504" s="238" t="str">
        <f t="shared" ref="N504:N544" si="95">IF($B504&lt;&gt;"","K-C6","")</f>
        <v>K-C6</v>
      </c>
      <c r="O504" s="238"/>
      <c r="P504" s="238"/>
      <c r="Q504" s="238" t="str">
        <f>VLOOKUP(K504,TONG_SL!$A:$D,3,0)</f>
        <v>Túi</v>
      </c>
      <c r="R504" s="1">
        <v>5</v>
      </c>
      <c r="S504" s="220"/>
      <c r="T504" s="220">
        <f>VLOOKUP(VLOOKUP(G504,Ma_KH!$A:$R,18,0)&amp;K504,Gia_MB!$A:$F,6,0)</f>
        <v>73431</v>
      </c>
      <c r="U504" s="254">
        <f t="shared" ref="U504:U544" si="96">T504*R504</f>
        <v>367155</v>
      </c>
      <c r="V504" s="220"/>
      <c r="W504" s="222">
        <f t="shared" ref="W504:W544" si="97">U504*V504</f>
        <v>0</v>
      </c>
      <c r="X504" s="223" t="str">
        <f t="shared" ref="X504:X544" si="98">IF(B504&lt;&gt;"","8","0")</f>
        <v>8</v>
      </c>
      <c r="Y504" s="220"/>
      <c r="Z504" s="254">
        <f t="shared" ref="Z504:Z544" si="99">U504*X504%</f>
        <v>29372.400000000001</v>
      </c>
      <c r="AA504" s="5">
        <f>VLOOKUP(G504,Ma_KH!$A:$R,14,0)</f>
        <v>51</v>
      </c>
    </row>
    <row r="505" spans="1:27" hidden="1" x14ac:dyDescent="0.25">
      <c r="A505" s="237">
        <v>45995</v>
      </c>
      <c r="B505" s="235">
        <v>81216</v>
      </c>
      <c r="C505" s="236" t="s">
        <v>7767</v>
      </c>
      <c r="D505" s="340">
        <v>45999</v>
      </c>
      <c r="E505" s="238"/>
      <c r="F505" s="236"/>
      <c r="G505" s="32" t="s">
        <v>5205</v>
      </c>
      <c r="H505" s="238"/>
      <c r="I505" s="239" t="s">
        <v>5205</v>
      </c>
      <c r="J505" s="240" t="s">
        <v>1786</v>
      </c>
      <c r="K505" s="240" t="s">
        <v>30</v>
      </c>
      <c r="L505" s="238" t="str">
        <f>VLOOKUP($K505,TONG_SL!$A:$D,2,0)</f>
        <v>Gà muối 500g</v>
      </c>
      <c r="M505" s="238"/>
      <c r="N505" s="238" t="str">
        <f t="shared" si="95"/>
        <v>K-C6</v>
      </c>
      <c r="O505" s="238"/>
      <c r="P505" s="238"/>
      <c r="Q505" s="238" t="str">
        <f>VLOOKUP(K505,TONG_SL!$A:$D,3,0)</f>
        <v>Túi</v>
      </c>
      <c r="R505" s="1">
        <v>3</v>
      </c>
      <c r="S505" s="220"/>
      <c r="T505" s="220">
        <f>VLOOKUP(VLOOKUP(G505,Ma_KH!$A:$R,18,0)&amp;K505,Gia_MB!$A:$F,6,0)</f>
        <v>111058</v>
      </c>
      <c r="U505" s="254">
        <f t="shared" si="96"/>
        <v>333174</v>
      </c>
      <c r="V505" s="220"/>
      <c r="W505" s="222">
        <f t="shared" si="97"/>
        <v>0</v>
      </c>
      <c r="X505" s="223" t="str">
        <f t="shared" si="98"/>
        <v>8</v>
      </c>
      <c r="Y505" s="220"/>
      <c r="Z505" s="254">
        <f t="shared" si="99"/>
        <v>26653.920000000002</v>
      </c>
      <c r="AA505" s="5">
        <f>VLOOKUP(G505,Ma_KH!$A:$R,14,0)</f>
        <v>51</v>
      </c>
    </row>
    <row r="506" spans="1:27" hidden="1" x14ac:dyDescent="0.25">
      <c r="A506" s="237">
        <v>45995</v>
      </c>
      <c r="B506" s="235">
        <v>81216</v>
      </c>
      <c r="C506" s="236" t="s">
        <v>7767</v>
      </c>
      <c r="D506" s="340">
        <v>45999</v>
      </c>
      <c r="E506" s="238"/>
      <c r="F506" s="236"/>
      <c r="G506" s="32" t="s">
        <v>5205</v>
      </c>
      <c r="H506" s="238"/>
      <c r="I506" s="239" t="s">
        <v>5205</v>
      </c>
      <c r="J506" s="240" t="s">
        <v>1786</v>
      </c>
      <c r="K506" s="240" t="s">
        <v>32</v>
      </c>
      <c r="L506" s="238" t="str">
        <f>VLOOKUP($K506,TONG_SL!$A:$D,2,0)</f>
        <v>Giò Tai Lưỡi Xào 250g</v>
      </c>
      <c r="M506" s="238"/>
      <c r="N506" s="238" t="str">
        <f t="shared" si="95"/>
        <v>K-C6</v>
      </c>
      <c r="O506" s="238"/>
      <c r="P506" s="238"/>
      <c r="Q506" s="238" t="str">
        <f>VLOOKUP(K506,TONG_SL!$A:$D,3,0)</f>
        <v>Túi</v>
      </c>
      <c r="R506" s="1">
        <v>3</v>
      </c>
      <c r="S506" s="220"/>
      <c r="T506" s="220">
        <f>VLOOKUP(VLOOKUP(G506,Ma_KH!$A:$R,18,0)&amp;K506,Gia_MB!$A:$F,6,0)</f>
        <v>50182</v>
      </c>
      <c r="U506" s="254">
        <f t="shared" si="96"/>
        <v>150546</v>
      </c>
      <c r="V506" s="220"/>
      <c r="W506" s="222">
        <f t="shared" si="97"/>
        <v>0</v>
      </c>
      <c r="X506" s="223" t="str">
        <f t="shared" si="98"/>
        <v>8</v>
      </c>
      <c r="Y506" s="220"/>
      <c r="Z506" s="254">
        <f t="shared" si="99"/>
        <v>12043.68</v>
      </c>
      <c r="AA506" s="5">
        <f>VLOOKUP(G506,Ma_KH!$A:$R,14,0)</f>
        <v>51</v>
      </c>
    </row>
    <row r="507" spans="1:27" hidden="1" x14ac:dyDescent="0.25">
      <c r="A507" s="237">
        <v>45995</v>
      </c>
      <c r="B507" s="235">
        <v>81216</v>
      </c>
      <c r="C507" s="236" t="s">
        <v>7767</v>
      </c>
      <c r="D507" s="340">
        <v>45999</v>
      </c>
      <c r="E507" s="238"/>
      <c r="F507" s="236"/>
      <c r="G507" s="32" t="s">
        <v>5205</v>
      </c>
      <c r="H507" s="238"/>
      <c r="I507" s="239" t="s">
        <v>5205</v>
      </c>
      <c r="J507" s="240" t="s">
        <v>1786</v>
      </c>
      <c r="K507" s="240" t="s">
        <v>48</v>
      </c>
      <c r="L507" s="238" t="str">
        <f>VLOOKUP($K507,TONG_SL!$A:$D,2,0)</f>
        <v>Mọc Nấm Hương 250g</v>
      </c>
      <c r="M507" s="238"/>
      <c r="N507" s="238" t="str">
        <f t="shared" si="95"/>
        <v>K-C6</v>
      </c>
      <c r="O507" s="238"/>
      <c r="P507" s="238"/>
      <c r="Q507" s="238" t="str">
        <f>VLOOKUP(K507,TONG_SL!$A:$D,3,0)</f>
        <v>Túi</v>
      </c>
      <c r="R507" s="1">
        <v>3</v>
      </c>
      <c r="S507" s="220"/>
      <c r="T507" s="220">
        <f>VLOOKUP(VLOOKUP(G507,Ma_KH!$A:$R,18,0)&amp;K507,Gia_MB!$A:$F,6,0)</f>
        <v>46000</v>
      </c>
      <c r="U507" s="254">
        <f t="shared" si="96"/>
        <v>138000</v>
      </c>
      <c r="V507" s="220"/>
      <c r="W507" s="222">
        <f t="shared" si="97"/>
        <v>0</v>
      </c>
      <c r="X507" s="223" t="str">
        <f t="shared" si="98"/>
        <v>8</v>
      </c>
      <c r="Y507" s="220"/>
      <c r="Z507" s="254">
        <f t="shared" si="99"/>
        <v>11040</v>
      </c>
      <c r="AA507" s="5">
        <f>VLOOKUP(G507,Ma_KH!$A:$R,14,0)</f>
        <v>51</v>
      </c>
    </row>
    <row r="508" spans="1:27" hidden="1" x14ac:dyDescent="0.25">
      <c r="A508" s="237">
        <v>45995</v>
      </c>
      <c r="B508" s="235">
        <v>81216</v>
      </c>
      <c r="C508" s="236" t="s">
        <v>7767</v>
      </c>
      <c r="D508" s="340">
        <v>45999</v>
      </c>
      <c r="E508" s="238"/>
      <c r="F508" s="236"/>
      <c r="G508" s="32" t="s">
        <v>5205</v>
      </c>
      <c r="H508" s="238"/>
      <c r="I508" s="239" t="s">
        <v>5205</v>
      </c>
      <c r="J508" s="240" t="s">
        <v>1786</v>
      </c>
      <c r="K508" s="240" t="s">
        <v>34</v>
      </c>
      <c r="L508" s="238" t="str">
        <f>VLOOKUP($K508,TONG_SL!$A:$D,2,0)</f>
        <v>Tai heo muối 200g</v>
      </c>
      <c r="M508" s="238"/>
      <c r="N508" s="238" t="str">
        <f t="shared" si="95"/>
        <v>K-C6</v>
      </c>
      <c r="O508" s="238"/>
      <c r="P508" s="238"/>
      <c r="Q508" s="238" t="str">
        <f>VLOOKUP(K508,TONG_SL!$A:$D,3,0)</f>
        <v>Túi</v>
      </c>
      <c r="R508" s="1">
        <v>3</v>
      </c>
      <c r="S508" s="220"/>
      <c r="T508" s="220">
        <f>VLOOKUP(VLOOKUP(G508,Ma_KH!$A:$R,18,0)&amp;K508,Gia_MB!$A:$F,6,0)</f>
        <v>55595</v>
      </c>
      <c r="U508" s="254">
        <f t="shared" si="96"/>
        <v>166785</v>
      </c>
      <c r="V508" s="220"/>
      <c r="W508" s="222">
        <f t="shared" si="97"/>
        <v>0</v>
      </c>
      <c r="X508" s="223" t="str">
        <f t="shared" si="98"/>
        <v>8</v>
      </c>
      <c r="Y508" s="220"/>
      <c r="Z508" s="254">
        <f t="shared" si="99"/>
        <v>13342.800000000001</v>
      </c>
      <c r="AA508" s="5">
        <f>VLOOKUP(G508,Ma_KH!$A:$R,14,0)</f>
        <v>51</v>
      </c>
    </row>
    <row r="509" spans="1:27" hidden="1" x14ac:dyDescent="0.25">
      <c r="A509" s="237">
        <v>45995</v>
      </c>
      <c r="B509" s="235">
        <v>81189</v>
      </c>
      <c r="C509" s="236" t="s">
        <v>7767</v>
      </c>
      <c r="D509" s="340">
        <v>45999</v>
      </c>
      <c r="E509" s="238"/>
      <c r="F509" s="236"/>
      <c r="G509" s="32" t="s">
        <v>2131</v>
      </c>
      <c r="H509" s="238"/>
      <c r="I509" s="239" t="s">
        <v>2131</v>
      </c>
      <c r="J509" s="240" t="s">
        <v>1786</v>
      </c>
      <c r="K509" s="240" t="s">
        <v>27</v>
      </c>
      <c r="L509" s="238" t="str">
        <f>VLOOKUP($K509,TONG_SL!$A:$D,2,0)</f>
        <v>Chân giò heo muối 300g</v>
      </c>
      <c r="M509" s="238"/>
      <c r="N509" s="238" t="str">
        <f t="shared" si="95"/>
        <v>K-C6</v>
      </c>
      <c r="O509" s="238"/>
      <c r="P509" s="238"/>
      <c r="Q509" s="238" t="str">
        <f>VLOOKUP(K509,TONG_SL!$A:$D,3,0)</f>
        <v>Túi</v>
      </c>
      <c r="R509" s="1">
        <v>5</v>
      </c>
      <c r="S509" s="220"/>
      <c r="T509" s="220">
        <f>VLOOKUP(VLOOKUP(G509,Ma_KH!$A:$R,18,0)&amp;K509,Gia_MB!$A:$F,6,0)</f>
        <v>69759</v>
      </c>
      <c r="U509" s="254">
        <f t="shared" si="96"/>
        <v>348795</v>
      </c>
      <c r="V509" s="220"/>
      <c r="W509" s="222">
        <f t="shared" si="97"/>
        <v>0</v>
      </c>
      <c r="X509" s="223" t="str">
        <f t="shared" si="98"/>
        <v>8</v>
      </c>
      <c r="Y509" s="220"/>
      <c r="Z509" s="254">
        <f t="shared" si="99"/>
        <v>27903.600000000002</v>
      </c>
      <c r="AA509" s="5">
        <f>VLOOKUP(G509,Ma_KH!$A:$R,14,0)</f>
        <v>60</v>
      </c>
    </row>
    <row r="510" spans="1:27" hidden="1" x14ac:dyDescent="0.25">
      <c r="A510" s="237">
        <v>45995</v>
      </c>
      <c r="B510" s="235">
        <v>81189</v>
      </c>
      <c r="C510" s="236" t="s">
        <v>7767</v>
      </c>
      <c r="D510" s="340">
        <v>45999</v>
      </c>
      <c r="E510" s="238"/>
      <c r="F510" s="236"/>
      <c r="G510" s="32" t="s">
        <v>2131</v>
      </c>
      <c r="H510" s="238"/>
      <c r="I510" s="239" t="s">
        <v>2131</v>
      </c>
      <c r="J510" s="240" t="s">
        <v>1786</v>
      </c>
      <c r="K510" s="240" t="s">
        <v>30</v>
      </c>
      <c r="L510" s="238" t="str">
        <f>VLOOKUP($K510,TONG_SL!$A:$D,2,0)</f>
        <v>Gà muối 500g</v>
      </c>
      <c r="M510" s="238"/>
      <c r="N510" s="238" t="str">
        <f t="shared" si="95"/>
        <v>K-C6</v>
      </c>
      <c r="O510" s="238"/>
      <c r="P510" s="238"/>
      <c r="Q510" s="238" t="str">
        <f>VLOOKUP(K510,TONG_SL!$A:$D,3,0)</f>
        <v>Túi</v>
      </c>
      <c r="R510" s="1">
        <v>6</v>
      </c>
      <c r="S510" s="220"/>
      <c r="T510" s="220">
        <f>VLOOKUP(VLOOKUP(G510,Ma_KH!$A:$R,18,0)&amp;K510,Gia_MB!$A:$F,6,0)</f>
        <v>105505</v>
      </c>
      <c r="U510" s="254">
        <f t="shared" si="96"/>
        <v>633030</v>
      </c>
      <c r="V510" s="220"/>
      <c r="W510" s="222">
        <f t="shared" si="97"/>
        <v>0</v>
      </c>
      <c r="X510" s="223" t="str">
        <f t="shared" si="98"/>
        <v>8</v>
      </c>
      <c r="Y510" s="220"/>
      <c r="Z510" s="254">
        <f t="shared" si="99"/>
        <v>50642.400000000001</v>
      </c>
      <c r="AA510" s="5">
        <f>VLOOKUP(G510,Ma_KH!$A:$R,14,0)</f>
        <v>60</v>
      </c>
    </row>
    <row r="511" spans="1:27" hidden="1" x14ac:dyDescent="0.25">
      <c r="A511" s="237">
        <v>45995</v>
      </c>
      <c r="B511" s="235">
        <v>81189</v>
      </c>
      <c r="C511" s="236" t="s">
        <v>7767</v>
      </c>
      <c r="D511" s="340">
        <v>45999</v>
      </c>
      <c r="E511" s="238"/>
      <c r="F511" s="236"/>
      <c r="G511" s="32" t="s">
        <v>2131</v>
      </c>
      <c r="H511" s="238"/>
      <c r="I511" s="239" t="s">
        <v>2131</v>
      </c>
      <c r="J511" s="240" t="s">
        <v>1786</v>
      </c>
      <c r="K511" s="240" t="s">
        <v>32</v>
      </c>
      <c r="L511" s="238" t="str">
        <f>VLOOKUP($K511,TONG_SL!$A:$D,2,0)</f>
        <v>Giò Tai Lưỡi Xào 250g</v>
      </c>
      <c r="M511" s="238"/>
      <c r="N511" s="238" t="str">
        <f t="shared" si="95"/>
        <v>K-C6</v>
      </c>
      <c r="O511" s="238"/>
      <c r="P511" s="238"/>
      <c r="Q511" s="238" t="str">
        <f>VLOOKUP(K511,TONG_SL!$A:$D,3,0)</f>
        <v>Túi</v>
      </c>
      <c r="R511" s="1">
        <v>4</v>
      </c>
      <c r="S511" s="220"/>
      <c r="T511" s="220">
        <f>VLOOKUP(VLOOKUP(G511,Ma_KH!$A:$R,18,0)&amp;K511,Gia_MB!$A:$F,6,0)</f>
        <v>47673</v>
      </c>
      <c r="U511" s="254">
        <f t="shared" si="96"/>
        <v>190692</v>
      </c>
      <c r="V511" s="220"/>
      <c r="W511" s="222">
        <f t="shared" si="97"/>
        <v>0</v>
      </c>
      <c r="X511" s="223" t="str">
        <f t="shared" si="98"/>
        <v>8</v>
      </c>
      <c r="Y511" s="220"/>
      <c r="Z511" s="254">
        <f t="shared" si="99"/>
        <v>15255.36</v>
      </c>
      <c r="AA511" s="5">
        <f>VLOOKUP(G511,Ma_KH!$A:$R,14,0)</f>
        <v>60</v>
      </c>
    </row>
    <row r="512" spans="1:27" hidden="1" x14ac:dyDescent="0.25">
      <c r="A512" s="237">
        <v>45995</v>
      </c>
      <c r="B512" s="235">
        <v>81189</v>
      </c>
      <c r="C512" s="236" t="s">
        <v>7767</v>
      </c>
      <c r="D512" s="340">
        <v>45999</v>
      </c>
      <c r="E512" s="238"/>
      <c r="F512" s="236"/>
      <c r="G512" s="32" t="s">
        <v>2131</v>
      </c>
      <c r="H512" s="238"/>
      <c r="I512" s="239" t="s">
        <v>2131</v>
      </c>
      <c r="J512" s="240" t="s">
        <v>1786</v>
      </c>
      <c r="K512" s="240" t="s">
        <v>48</v>
      </c>
      <c r="L512" s="238" t="str">
        <f>VLOOKUP($K512,TONG_SL!$A:$D,2,0)</f>
        <v>Mọc Nấm Hương 250g</v>
      </c>
      <c r="M512" s="238"/>
      <c r="N512" s="238" t="str">
        <f t="shared" si="95"/>
        <v>K-C6</v>
      </c>
      <c r="O512" s="238"/>
      <c r="P512" s="238"/>
      <c r="Q512" s="238" t="str">
        <f>VLOOKUP(K512,TONG_SL!$A:$D,3,0)</f>
        <v>Túi</v>
      </c>
      <c r="R512" s="1">
        <v>6</v>
      </c>
      <c r="S512" s="220"/>
      <c r="T512" s="220">
        <f>VLOOKUP(VLOOKUP(G512,Ma_KH!$A:$R,18,0)&amp;K512,Gia_MB!$A:$F,6,0)</f>
        <v>43700</v>
      </c>
      <c r="U512" s="254">
        <f t="shared" si="96"/>
        <v>262200</v>
      </c>
      <c r="V512" s="220"/>
      <c r="W512" s="222">
        <f t="shared" si="97"/>
        <v>0</v>
      </c>
      <c r="X512" s="223" t="str">
        <f t="shared" si="98"/>
        <v>8</v>
      </c>
      <c r="Y512" s="220"/>
      <c r="Z512" s="254">
        <f t="shared" si="99"/>
        <v>20976</v>
      </c>
      <c r="AA512" s="5">
        <f>VLOOKUP(G512,Ma_KH!$A:$R,14,0)</f>
        <v>60</v>
      </c>
    </row>
    <row r="513" spans="1:27" hidden="1" x14ac:dyDescent="0.25">
      <c r="A513" s="237">
        <v>45995</v>
      </c>
      <c r="B513" s="235">
        <v>81194</v>
      </c>
      <c r="C513" s="236" t="s">
        <v>7767</v>
      </c>
      <c r="D513" s="340">
        <v>45999</v>
      </c>
      <c r="E513" s="238"/>
      <c r="F513" s="236"/>
      <c r="G513" s="32" t="s">
        <v>4685</v>
      </c>
      <c r="H513" s="238"/>
      <c r="I513" s="239" t="s">
        <v>4685</v>
      </c>
      <c r="J513" s="240" t="s">
        <v>1786</v>
      </c>
      <c r="K513" s="240" t="s">
        <v>27</v>
      </c>
      <c r="L513" s="238" t="str">
        <f>VLOOKUP($K513,TONG_SL!$A:$D,2,0)</f>
        <v>Chân giò heo muối 300g</v>
      </c>
      <c r="M513" s="238"/>
      <c r="N513" s="238" t="str">
        <f t="shared" si="95"/>
        <v>K-C6</v>
      </c>
      <c r="O513" s="238"/>
      <c r="P513" s="238"/>
      <c r="Q513" s="238" t="str">
        <f>VLOOKUP(K513,TONG_SL!$A:$D,3,0)</f>
        <v>Túi</v>
      </c>
      <c r="R513" s="1">
        <v>5</v>
      </c>
      <c r="S513" s="220"/>
      <c r="T513" s="220">
        <f>VLOOKUP(VLOOKUP(G513,Ma_KH!$A:$R,18,0)&amp;K513,Gia_MB!$A:$F,6,0)</f>
        <v>69759</v>
      </c>
      <c r="U513" s="254">
        <f t="shared" si="96"/>
        <v>348795</v>
      </c>
      <c r="V513" s="220"/>
      <c r="W513" s="222">
        <f t="shared" si="97"/>
        <v>0</v>
      </c>
      <c r="X513" s="223" t="str">
        <f t="shared" si="98"/>
        <v>8</v>
      </c>
      <c r="Y513" s="220"/>
      <c r="Z513" s="254">
        <f t="shared" si="99"/>
        <v>27903.600000000002</v>
      </c>
      <c r="AA513" s="5">
        <f>VLOOKUP(G513,Ma_KH!$A:$R,14,0)</f>
        <v>36</v>
      </c>
    </row>
    <row r="514" spans="1:27" hidden="1" x14ac:dyDescent="0.25">
      <c r="A514" s="237">
        <v>45995</v>
      </c>
      <c r="B514" s="235">
        <v>81194</v>
      </c>
      <c r="C514" s="236" t="s">
        <v>7767</v>
      </c>
      <c r="D514" s="340">
        <v>45999</v>
      </c>
      <c r="E514" s="238"/>
      <c r="F514" s="236"/>
      <c r="G514" s="32" t="s">
        <v>4685</v>
      </c>
      <c r="H514" s="238"/>
      <c r="I514" s="239" t="s">
        <v>4685</v>
      </c>
      <c r="J514" s="240" t="s">
        <v>1786</v>
      </c>
      <c r="K514" s="240" t="s">
        <v>34</v>
      </c>
      <c r="L514" s="238" t="str">
        <f>VLOOKUP($K514,TONG_SL!$A:$D,2,0)</f>
        <v>Tai heo muối 200g</v>
      </c>
      <c r="M514" s="238"/>
      <c r="N514" s="238" t="str">
        <f t="shared" si="95"/>
        <v>K-C6</v>
      </c>
      <c r="O514" s="238"/>
      <c r="P514" s="238"/>
      <c r="Q514" s="238" t="str">
        <f>VLOOKUP(K514,TONG_SL!$A:$D,3,0)</f>
        <v>Túi</v>
      </c>
      <c r="R514" s="1">
        <v>2</v>
      </c>
      <c r="S514" s="220"/>
      <c r="T514" s="220">
        <f>VLOOKUP(VLOOKUP(G514,Ma_KH!$A:$R,18,0)&amp;K514,Gia_MB!$A:$F,6,0)</f>
        <v>52816</v>
      </c>
      <c r="U514" s="254">
        <f t="shared" si="96"/>
        <v>105632</v>
      </c>
      <c r="V514" s="220"/>
      <c r="W514" s="222">
        <f t="shared" si="97"/>
        <v>0</v>
      </c>
      <c r="X514" s="223" t="str">
        <f t="shared" si="98"/>
        <v>8</v>
      </c>
      <c r="Y514" s="220"/>
      <c r="Z514" s="254">
        <f t="shared" si="99"/>
        <v>8450.56</v>
      </c>
      <c r="AA514" s="5">
        <f>VLOOKUP(G514,Ma_KH!$A:$R,14,0)</f>
        <v>36</v>
      </c>
    </row>
    <row r="515" spans="1:27" hidden="1" x14ac:dyDescent="0.25">
      <c r="A515" s="237">
        <v>45995</v>
      </c>
      <c r="B515" s="235">
        <v>81194</v>
      </c>
      <c r="C515" s="236" t="s">
        <v>7767</v>
      </c>
      <c r="D515" s="340">
        <v>45999</v>
      </c>
      <c r="E515" s="238"/>
      <c r="F515" s="236"/>
      <c r="G515" s="32" t="s">
        <v>4685</v>
      </c>
      <c r="H515" s="238"/>
      <c r="I515" s="239" t="s">
        <v>4685</v>
      </c>
      <c r="J515" s="240" t="s">
        <v>1786</v>
      </c>
      <c r="K515" s="240" t="s">
        <v>30</v>
      </c>
      <c r="L515" s="238" t="str">
        <f>VLOOKUP($K515,TONG_SL!$A:$D,2,0)</f>
        <v>Gà muối 500g</v>
      </c>
      <c r="M515" s="238"/>
      <c r="N515" s="238" t="str">
        <f t="shared" si="95"/>
        <v>K-C6</v>
      </c>
      <c r="O515" s="238"/>
      <c r="P515" s="238"/>
      <c r="Q515" s="238" t="str">
        <f>VLOOKUP(K515,TONG_SL!$A:$D,3,0)</f>
        <v>Túi</v>
      </c>
      <c r="R515" s="1">
        <v>3</v>
      </c>
      <c r="S515" s="220"/>
      <c r="T515" s="220">
        <f>VLOOKUP(VLOOKUP(G515,Ma_KH!$A:$R,18,0)&amp;K515,Gia_MB!$A:$F,6,0)</f>
        <v>105505</v>
      </c>
      <c r="U515" s="254">
        <f t="shared" si="96"/>
        <v>316515</v>
      </c>
      <c r="V515" s="220"/>
      <c r="W515" s="222">
        <f t="shared" si="97"/>
        <v>0</v>
      </c>
      <c r="X515" s="223" t="str">
        <f t="shared" si="98"/>
        <v>8</v>
      </c>
      <c r="Y515" s="220"/>
      <c r="Z515" s="254">
        <f t="shared" si="99"/>
        <v>25321.200000000001</v>
      </c>
      <c r="AA515" s="5">
        <f>VLOOKUP(G515,Ma_KH!$A:$R,14,0)</f>
        <v>36</v>
      </c>
    </row>
    <row r="516" spans="1:27" hidden="1" x14ac:dyDescent="0.25">
      <c r="A516" s="237">
        <v>45995</v>
      </c>
      <c r="B516" s="235">
        <v>81194</v>
      </c>
      <c r="C516" s="236" t="s">
        <v>7767</v>
      </c>
      <c r="D516" s="340">
        <v>45999</v>
      </c>
      <c r="E516" s="238"/>
      <c r="F516" s="236"/>
      <c r="G516" s="32" t="s">
        <v>4685</v>
      </c>
      <c r="H516" s="238"/>
      <c r="I516" s="239" t="s">
        <v>4685</v>
      </c>
      <c r="J516" s="240" t="s">
        <v>1786</v>
      </c>
      <c r="K516" s="240" t="s">
        <v>551</v>
      </c>
      <c r="L516" s="238" t="str">
        <f>VLOOKUP($K516,TONG_SL!$A:$D,2,0)</f>
        <v>Chân giò heo muối 100g</v>
      </c>
      <c r="M516" s="238"/>
      <c r="N516" s="238" t="str">
        <f t="shared" si="95"/>
        <v>K-C6</v>
      </c>
      <c r="O516" s="238"/>
      <c r="P516" s="238"/>
      <c r="Q516" s="238" t="str">
        <f>VLOOKUP(K516,TONG_SL!$A:$D,3,0)</f>
        <v>Gói</v>
      </c>
      <c r="R516" s="1">
        <v>5</v>
      </c>
      <c r="S516" s="220"/>
      <c r="T516" s="220">
        <f>VLOOKUP(VLOOKUP(G516,Ma_KH!$A:$R,18,0)&amp;K516,Gia_MB!$A:$F,6,0)</f>
        <v>23322</v>
      </c>
      <c r="U516" s="254">
        <f t="shared" si="96"/>
        <v>116610</v>
      </c>
      <c r="V516" s="220"/>
      <c r="W516" s="222">
        <f t="shared" si="97"/>
        <v>0</v>
      </c>
      <c r="X516" s="223" t="str">
        <f t="shared" si="98"/>
        <v>8</v>
      </c>
      <c r="Y516" s="220"/>
      <c r="Z516" s="254">
        <f t="shared" si="99"/>
        <v>9328.8000000000011</v>
      </c>
      <c r="AA516" s="5">
        <f>VLOOKUP(G516,Ma_KH!$A:$R,14,0)</f>
        <v>36</v>
      </c>
    </row>
    <row r="517" spans="1:27" hidden="1" x14ac:dyDescent="0.25">
      <c r="A517" s="237">
        <v>45995</v>
      </c>
      <c r="B517" s="235">
        <v>81194</v>
      </c>
      <c r="C517" s="236" t="s">
        <v>7767</v>
      </c>
      <c r="D517" s="340">
        <v>45999</v>
      </c>
      <c r="E517" s="238"/>
      <c r="F517" s="236"/>
      <c r="G517" s="32" t="s">
        <v>4685</v>
      </c>
      <c r="H517" s="238"/>
      <c r="I517" s="239" t="s">
        <v>4685</v>
      </c>
      <c r="J517" s="240" t="s">
        <v>1786</v>
      </c>
      <c r="K517" s="240" t="s">
        <v>32</v>
      </c>
      <c r="L517" s="238" t="str">
        <f>VLOOKUP($K517,TONG_SL!$A:$D,2,0)</f>
        <v>Giò Tai Lưỡi Xào 250g</v>
      </c>
      <c r="M517" s="238"/>
      <c r="N517" s="238" t="str">
        <f t="shared" si="95"/>
        <v>K-C6</v>
      </c>
      <c r="O517" s="238"/>
      <c r="P517" s="238"/>
      <c r="Q517" s="238" t="str">
        <f>VLOOKUP(K517,TONG_SL!$A:$D,3,0)</f>
        <v>Túi</v>
      </c>
      <c r="R517" s="1">
        <v>2</v>
      </c>
      <c r="S517" s="220"/>
      <c r="T517" s="220">
        <f>VLOOKUP(VLOOKUP(G517,Ma_KH!$A:$R,18,0)&amp;K517,Gia_MB!$A:$F,6,0)</f>
        <v>47674</v>
      </c>
      <c r="U517" s="254">
        <f t="shared" si="96"/>
        <v>95348</v>
      </c>
      <c r="V517" s="220"/>
      <c r="W517" s="222">
        <f t="shared" si="97"/>
        <v>0</v>
      </c>
      <c r="X517" s="223" t="str">
        <f t="shared" si="98"/>
        <v>8</v>
      </c>
      <c r="Y517" s="220"/>
      <c r="Z517" s="254">
        <f t="shared" si="99"/>
        <v>7627.84</v>
      </c>
      <c r="AA517" s="5">
        <f>VLOOKUP(G517,Ma_KH!$A:$R,14,0)</f>
        <v>36</v>
      </c>
    </row>
    <row r="518" spans="1:27" hidden="1" x14ac:dyDescent="0.25">
      <c r="A518" s="237">
        <v>45995</v>
      </c>
      <c r="B518" s="235">
        <v>81194</v>
      </c>
      <c r="C518" s="236" t="s">
        <v>7767</v>
      </c>
      <c r="D518" s="340">
        <v>45999</v>
      </c>
      <c r="E518" s="238"/>
      <c r="F518" s="236"/>
      <c r="G518" s="32" t="s">
        <v>4685</v>
      </c>
      <c r="H518" s="238"/>
      <c r="I518" s="239" t="s">
        <v>4685</v>
      </c>
      <c r="J518" s="240" t="s">
        <v>1786</v>
      </c>
      <c r="K518" s="240" t="s">
        <v>553</v>
      </c>
      <c r="L518" s="238" t="str">
        <f>VLOOKUP($K518,TONG_SL!$A:$D,2,0)</f>
        <v>Gà muối hun khói 300g</v>
      </c>
      <c r="M518" s="238"/>
      <c r="N518" s="238" t="str">
        <f t="shared" si="95"/>
        <v>K-C6</v>
      </c>
      <c r="O518" s="238"/>
      <c r="P518" s="238"/>
      <c r="Q518" s="238" t="str">
        <f>VLOOKUP(K518,TONG_SL!$A:$D,3,0)</f>
        <v>Túi</v>
      </c>
      <c r="R518" s="1">
        <v>3</v>
      </c>
      <c r="S518" s="220"/>
      <c r="T518" s="220" t="e">
        <f>VLOOKUP(VLOOKUP(G518,Ma_KH!$A:$R,18,0)&amp;K518,Gia_MB!$A:$F,6,0)</f>
        <v>#N/A</v>
      </c>
      <c r="U518" s="254" t="e">
        <f t="shared" si="96"/>
        <v>#N/A</v>
      </c>
      <c r="V518" s="220"/>
      <c r="W518" s="222" t="e">
        <f t="shared" si="97"/>
        <v>#N/A</v>
      </c>
      <c r="X518" s="223" t="str">
        <f t="shared" si="98"/>
        <v>8</v>
      </c>
      <c r="Y518" s="220"/>
      <c r="Z518" s="254" t="e">
        <f t="shared" si="99"/>
        <v>#N/A</v>
      </c>
      <c r="AA518" s="5">
        <f>VLOOKUP(G518,Ma_KH!$A:$R,14,0)</f>
        <v>36</v>
      </c>
    </row>
    <row r="519" spans="1:27" hidden="1" x14ac:dyDescent="0.25">
      <c r="A519" s="237">
        <v>45995</v>
      </c>
      <c r="B519" s="235">
        <v>81215</v>
      </c>
      <c r="C519" s="236" t="s">
        <v>7767</v>
      </c>
      <c r="D519" s="340">
        <v>45999</v>
      </c>
      <c r="E519" s="238"/>
      <c r="F519" s="236"/>
      <c r="G519" s="32" t="s">
        <v>4961</v>
      </c>
      <c r="H519" s="238"/>
      <c r="I519" s="239" t="s">
        <v>4961</v>
      </c>
      <c r="J519" s="240" t="s">
        <v>1786</v>
      </c>
      <c r="K519" s="240" t="s">
        <v>551</v>
      </c>
      <c r="L519" s="238" t="str">
        <f>VLOOKUP($K519,TONG_SL!$A:$D,2,0)</f>
        <v>Chân giò heo muối 100g</v>
      </c>
      <c r="M519" s="238"/>
      <c r="N519" s="238" t="str">
        <f t="shared" si="95"/>
        <v>K-C6</v>
      </c>
      <c r="O519" s="238"/>
      <c r="P519" s="238"/>
      <c r="Q519" s="238" t="str">
        <f>VLOOKUP(K519,TONG_SL!$A:$D,3,0)</f>
        <v>Gói</v>
      </c>
      <c r="R519" s="1">
        <v>5</v>
      </c>
      <c r="S519" s="220"/>
      <c r="T519" s="220">
        <f>VLOOKUP(VLOOKUP(G519,Ma_KH!$A:$R,18,0)&amp;K519,Gia_MB!$A:$F,6,0)</f>
        <v>24549</v>
      </c>
      <c r="U519" s="254">
        <f t="shared" si="96"/>
        <v>122745</v>
      </c>
      <c r="V519" s="220"/>
      <c r="W519" s="222">
        <f t="shared" si="97"/>
        <v>0</v>
      </c>
      <c r="X519" s="223" t="str">
        <f t="shared" si="98"/>
        <v>8</v>
      </c>
      <c r="Y519" s="220"/>
      <c r="Z519" s="254">
        <f t="shared" si="99"/>
        <v>9819.6</v>
      </c>
      <c r="AA519" s="5">
        <f>VLOOKUP(G519,Ma_KH!$A:$R,14,0)</f>
        <v>51</v>
      </c>
    </row>
    <row r="520" spans="1:27" hidden="1" x14ac:dyDescent="0.25">
      <c r="A520" s="237">
        <v>45995</v>
      </c>
      <c r="B520" s="235">
        <v>81215</v>
      </c>
      <c r="C520" s="236" t="s">
        <v>7767</v>
      </c>
      <c r="D520" s="340">
        <v>45999</v>
      </c>
      <c r="E520" s="238"/>
      <c r="F520" s="236"/>
      <c r="G520" s="32" t="s">
        <v>4961</v>
      </c>
      <c r="H520" s="238"/>
      <c r="I520" s="239" t="s">
        <v>4961</v>
      </c>
      <c r="J520" s="240" t="s">
        <v>1786</v>
      </c>
      <c r="K520" s="240" t="s">
        <v>27</v>
      </c>
      <c r="L520" s="238" t="str">
        <f>VLOOKUP($K520,TONG_SL!$A:$D,2,0)</f>
        <v>Chân giò heo muối 300g</v>
      </c>
      <c r="M520" s="238"/>
      <c r="N520" s="238" t="str">
        <f t="shared" si="95"/>
        <v>K-C6</v>
      </c>
      <c r="O520" s="238"/>
      <c r="P520" s="238"/>
      <c r="Q520" s="238" t="str">
        <f>VLOOKUP(K520,TONG_SL!$A:$D,3,0)</f>
        <v>Túi</v>
      </c>
      <c r="R520" s="1">
        <v>5</v>
      </c>
      <c r="S520" s="220"/>
      <c r="T520" s="220">
        <f>VLOOKUP(VLOOKUP(G520,Ma_KH!$A:$R,18,0)&amp;K520,Gia_MB!$A:$F,6,0)</f>
        <v>73431</v>
      </c>
      <c r="U520" s="254">
        <f t="shared" si="96"/>
        <v>367155</v>
      </c>
      <c r="V520" s="220"/>
      <c r="W520" s="222">
        <f t="shared" si="97"/>
        <v>0</v>
      </c>
      <c r="X520" s="223" t="str">
        <f t="shared" si="98"/>
        <v>8</v>
      </c>
      <c r="Y520" s="220"/>
      <c r="Z520" s="254">
        <f t="shared" si="99"/>
        <v>29372.400000000001</v>
      </c>
      <c r="AA520" s="5">
        <f>VLOOKUP(G520,Ma_KH!$A:$R,14,0)</f>
        <v>51</v>
      </c>
    </row>
    <row r="521" spans="1:27" hidden="1" x14ac:dyDescent="0.25">
      <c r="A521" s="237">
        <v>45995</v>
      </c>
      <c r="B521" s="235">
        <v>81215</v>
      </c>
      <c r="C521" s="236" t="s">
        <v>7767</v>
      </c>
      <c r="D521" s="340">
        <v>45999</v>
      </c>
      <c r="E521" s="238"/>
      <c r="F521" s="236"/>
      <c r="G521" s="32" t="s">
        <v>4961</v>
      </c>
      <c r="H521" s="238"/>
      <c r="I521" s="239" t="s">
        <v>4961</v>
      </c>
      <c r="J521" s="240" t="s">
        <v>1786</v>
      </c>
      <c r="K521" s="240" t="s">
        <v>32</v>
      </c>
      <c r="L521" s="238" t="str">
        <f>VLOOKUP($K521,TONG_SL!$A:$D,2,0)</f>
        <v>Giò Tai Lưỡi Xào 250g</v>
      </c>
      <c r="M521" s="238"/>
      <c r="N521" s="238" t="str">
        <f t="shared" si="95"/>
        <v>K-C6</v>
      </c>
      <c r="O521" s="238"/>
      <c r="P521" s="238"/>
      <c r="Q521" s="238" t="str">
        <f>VLOOKUP(K521,TONG_SL!$A:$D,3,0)</f>
        <v>Túi</v>
      </c>
      <c r="R521" s="1">
        <v>3</v>
      </c>
      <c r="S521" s="220"/>
      <c r="T521" s="220">
        <f>VLOOKUP(VLOOKUP(G521,Ma_KH!$A:$R,18,0)&amp;K521,Gia_MB!$A:$F,6,0)</f>
        <v>50182</v>
      </c>
      <c r="U521" s="254">
        <f t="shared" si="96"/>
        <v>150546</v>
      </c>
      <c r="V521" s="220"/>
      <c r="W521" s="222">
        <f t="shared" si="97"/>
        <v>0</v>
      </c>
      <c r="X521" s="223" t="str">
        <f t="shared" si="98"/>
        <v>8</v>
      </c>
      <c r="Y521" s="220"/>
      <c r="Z521" s="254">
        <f t="shared" si="99"/>
        <v>12043.68</v>
      </c>
      <c r="AA521" s="5">
        <f>VLOOKUP(G521,Ma_KH!$A:$R,14,0)</f>
        <v>51</v>
      </c>
    </row>
    <row r="522" spans="1:27" hidden="1" x14ac:dyDescent="0.25">
      <c r="A522" s="237">
        <v>45995</v>
      </c>
      <c r="B522" s="235">
        <v>81215</v>
      </c>
      <c r="C522" s="236" t="s">
        <v>7767</v>
      </c>
      <c r="D522" s="340">
        <v>45999</v>
      </c>
      <c r="E522" s="238"/>
      <c r="F522" s="236"/>
      <c r="G522" s="32" t="s">
        <v>4961</v>
      </c>
      <c r="H522" s="238"/>
      <c r="I522" s="239" t="s">
        <v>4961</v>
      </c>
      <c r="J522" s="240" t="s">
        <v>1786</v>
      </c>
      <c r="K522" s="240" t="s">
        <v>37</v>
      </c>
      <c r="L522" s="238" t="str">
        <f>VLOOKUP($K522,TONG_SL!$A:$D,2,0)</f>
        <v>Chả cốm 300g</v>
      </c>
      <c r="M522" s="238"/>
      <c r="N522" s="238" t="str">
        <f t="shared" si="95"/>
        <v>K-C6</v>
      </c>
      <c r="O522" s="238"/>
      <c r="P522" s="238"/>
      <c r="Q522" s="238" t="str">
        <f>VLOOKUP(K522,TONG_SL!$A:$D,3,0)</f>
        <v>Túi</v>
      </c>
      <c r="R522" s="1">
        <v>3</v>
      </c>
      <c r="S522" s="220"/>
      <c r="T522" s="220">
        <f>VLOOKUP(VLOOKUP(G522,Ma_KH!$A:$R,18,0)&amp;K522,Gia_MB!$A:$F,6,0)</f>
        <v>74250</v>
      </c>
      <c r="U522" s="254">
        <f t="shared" si="96"/>
        <v>222750</v>
      </c>
      <c r="V522" s="220"/>
      <c r="W522" s="222">
        <f t="shared" si="97"/>
        <v>0</v>
      </c>
      <c r="X522" s="223" t="str">
        <f t="shared" si="98"/>
        <v>8</v>
      </c>
      <c r="Y522" s="220"/>
      <c r="Z522" s="254">
        <f t="shared" si="99"/>
        <v>17820</v>
      </c>
      <c r="AA522" s="5">
        <f>VLOOKUP(G522,Ma_KH!$A:$R,14,0)</f>
        <v>51</v>
      </c>
    </row>
    <row r="523" spans="1:27" hidden="1" x14ac:dyDescent="0.25">
      <c r="A523" s="237">
        <v>45995</v>
      </c>
      <c r="B523" s="235">
        <v>81215</v>
      </c>
      <c r="C523" s="236" t="s">
        <v>7767</v>
      </c>
      <c r="D523" s="340">
        <v>45999</v>
      </c>
      <c r="E523" s="238"/>
      <c r="F523" s="236"/>
      <c r="G523" s="32" t="s">
        <v>4961</v>
      </c>
      <c r="H523" s="238"/>
      <c r="I523" s="239" t="s">
        <v>4961</v>
      </c>
      <c r="J523" s="240" t="s">
        <v>1786</v>
      </c>
      <c r="K523" s="240" t="s">
        <v>553</v>
      </c>
      <c r="L523" s="238" t="str">
        <f>VLOOKUP($K523,TONG_SL!$A:$D,2,0)</f>
        <v>Gà muối hun khói 300g</v>
      </c>
      <c r="M523" s="238"/>
      <c r="N523" s="238" t="str">
        <f t="shared" si="95"/>
        <v>K-C6</v>
      </c>
      <c r="O523" s="238"/>
      <c r="P523" s="238"/>
      <c r="Q523" s="238" t="str">
        <f>VLOOKUP(K523,TONG_SL!$A:$D,3,0)</f>
        <v>Túi</v>
      </c>
      <c r="R523" s="1">
        <v>3</v>
      </c>
      <c r="S523" s="220"/>
      <c r="T523" s="220">
        <f>VLOOKUP(VLOOKUP(G523,Ma_KH!$A:$R,18,0)&amp;K523,Gia_MB!$A:$F,6,0)</f>
        <v>70000</v>
      </c>
      <c r="U523" s="254">
        <f t="shared" si="96"/>
        <v>210000</v>
      </c>
      <c r="V523" s="220"/>
      <c r="W523" s="222">
        <f t="shared" si="97"/>
        <v>0</v>
      </c>
      <c r="X523" s="223" t="str">
        <f t="shared" si="98"/>
        <v>8</v>
      </c>
      <c r="Y523" s="220"/>
      <c r="Z523" s="254">
        <f t="shared" si="99"/>
        <v>16800</v>
      </c>
      <c r="AA523" s="5">
        <f>VLOOKUP(G523,Ma_KH!$A:$R,14,0)</f>
        <v>51</v>
      </c>
    </row>
    <row r="524" spans="1:27" hidden="1" x14ac:dyDescent="0.25">
      <c r="A524" s="237">
        <v>45995</v>
      </c>
      <c r="B524" s="235">
        <v>81205</v>
      </c>
      <c r="C524" s="236" t="s">
        <v>7767</v>
      </c>
      <c r="D524" s="340">
        <v>45999</v>
      </c>
      <c r="E524" s="238"/>
      <c r="F524" s="236"/>
      <c r="G524" s="32" t="s">
        <v>5018</v>
      </c>
      <c r="H524" s="238"/>
      <c r="I524" s="239" t="s">
        <v>5018</v>
      </c>
      <c r="J524" s="240" t="s">
        <v>1786</v>
      </c>
      <c r="K524" s="240" t="s">
        <v>542</v>
      </c>
      <c r="L524" s="238" t="str">
        <f>VLOOKUP($K524,TONG_SL!$A:$D,2,0)</f>
        <v>Chân giò heo muối 500g</v>
      </c>
      <c r="M524" s="238"/>
      <c r="N524" s="238" t="str">
        <f t="shared" si="95"/>
        <v>K-C6</v>
      </c>
      <c r="O524" s="238"/>
      <c r="P524" s="238"/>
      <c r="Q524" s="238" t="str">
        <f>VLOOKUP(K524,TONG_SL!$A:$D,3,0)</f>
        <v>Túi</v>
      </c>
      <c r="R524" s="1">
        <v>3</v>
      </c>
      <c r="S524" s="220"/>
      <c r="T524" s="220">
        <f>VLOOKUP(VLOOKUP(G524,Ma_KH!$A:$R,18,0)&amp;K524,Gia_MB!$A:$F,6,0)</f>
        <v>119066</v>
      </c>
      <c r="U524" s="254">
        <f t="shared" si="96"/>
        <v>357198</v>
      </c>
      <c r="V524" s="220"/>
      <c r="W524" s="222">
        <f t="shared" si="97"/>
        <v>0</v>
      </c>
      <c r="X524" s="223" t="str">
        <f t="shared" si="98"/>
        <v>8</v>
      </c>
      <c r="Y524" s="220"/>
      <c r="Z524" s="254">
        <f t="shared" si="99"/>
        <v>28575.84</v>
      </c>
      <c r="AA524" s="5">
        <f>VLOOKUP(G524,Ma_KH!$A:$R,14,0)</f>
        <v>51</v>
      </c>
    </row>
    <row r="525" spans="1:27" hidden="1" x14ac:dyDescent="0.25">
      <c r="A525" s="237">
        <v>45995</v>
      </c>
      <c r="B525" s="235">
        <v>81205</v>
      </c>
      <c r="C525" s="236" t="s">
        <v>7767</v>
      </c>
      <c r="D525" s="340">
        <v>45999</v>
      </c>
      <c r="E525" s="238"/>
      <c r="F525" s="236"/>
      <c r="G525" s="32" t="s">
        <v>5018</v>
      </c>
      <c r="H525" s="238"/>
      <c r="I525" s="239" t="s">
        <v>5018</v>
      </c>
      <c r="J525" s="240" t="s">
        <v>1786</v>
      </c>
      <c r="K525" s="240" t="s">
        <v>48</v>
      </c>
      <c r="L525" s="238" t="str">
        <f>VLOOKUP($K525,TONG_SL!$A:$D,2,0)</f>
        <v>Mọc Nấm Hương 250g</v>
      </c>
      <c r="M525" s="238"/>
      <c r="N525" s="238" t="str">
        <f t="shared" si="95"/>
        <v>K-C6</v>
      </c>
      <c r="O525" s="238"/>
      <c r="P525" s="238"/>
      <c r="Q525" s="238" t="str">
        <f>VLOOKUP(K525,TONG_SL!$A:$D,3,0)</f>
        <v>Túi</v>
      </c>
      <c r="R525" s="1">
        <v>7</v>
      </c>
      <c r="S525" s="220"/>
      <c r="T525" s="220">
        <f>VLOOKUP(VLOOKUP(G525,Ma_KH!$A:$R,18,0)&amp;K525,Gia_MB!$A:$F,6,0)</f>
        <v>46000</v>
      </c>
      <c r="U525" s="254">
        <f t="shared" si="96"/>
        <v>322000</v>
      </c>
      <c r="V525" s="220"/>
      <c r="W525" s="222">
        <f t="shared" si="97"/>
        <v>0</v>
      </c>
      <c r="X525" s="223" t="str">
        <f t="shared" si="98"/>
        <v>8</v>
      </c>
      <c r="Y525" s="220"/>
      <c r="Z525" s="254">
        <f t="shared" si="99"/>
        <v>25760</v>
      </c>
      <c r="AA525" s="5">
        <f>VLOOKUP(G525,Ma_KH!$A:$R,14,0)</f>
        <v>51</v>
      </c>
    </row>
    <row r="526" spans="1:27" hidden="1" x14ac:dyDescent="0.25">
      <c r="A526" s="237">
        <v>45995</v>
      </c>
      <c r="B526" s="235">
        <v>81201</v>
      </c>
      <c r="C526" s="236" t="s">
        <v>7767</v>
      </c>
      <c r="D526" s="340">
        <v>45999</v>
      </c>
      <c r="E526" s="238"/>
      <c r="F526" s="236"/>
      <c r="G526" s="32" t="s">
        <v>5140</v>
      </c>
      <c r="H526" s="238"/>
      <c r="I526" s="239" t="s">
        <v>5140</v>
      </c>
      <c r="J526" s="240" t="s">
        <v>1786</v>
      </c>
      <c r="K526" s="240" t="s">
        <v>551</v>
      </c>
      <c r="L526" s="238" t="str">
        <f>VLOOKUP($K526,TONG_SL!$A:$D,2,0)</f>
        <v>Chân giò heo muối 100g</v>
      </c>
      <c r="M526" s="238"/>
      <c r="N526" s="238" t="str">
        <f t="shared" si="95"/>
        <v>K-C6</v>
      </c>
      <c r="O526" s="238"/>
      <c r="P526" s="238"/>
      <c r="Q526" s="238" t="str">
        <f>VLOOKUP(K526,TONG_SL!$A:$D,3,0)</f>
        <v>Gói</v>
      </c>
      <c r="R526" s="1">
        <v>3</v>
      </c>
      <c r="S526" s="220"/>
      <c r="T526" s="220">
        <f>VLOOKUP(VLOOKUP(G526,Ma_KH!$A:$R,18,0)&amp;K526,Gia_MB!$A:$F,6,0)</f>
        <v>24549</v>
      </c>
      <c r="U526" s="254">
        <f t="shared" si="96"/>
        <v>73647</v>
      </c>
      <c r="V526" s="220"/>
      <c r="W526" s="222">
        <f t="shared" si="97"/>
        <v>0</v>
      </c>
      <c r="X526" s="223" t="str">
        <f t="shared" si="98"/>
        <v>8</v>
      </c>
      <c r="Y526" s="220"/>
      <c r="Z526" s="254">
        <f t="shared" si="99"/>
        <v>5891.76</v>
      </c>
      <c r="AA526" s="5">
        <f>VLOOKUP(G526,Ma_KH!$A:$R,14,0)</f>
        <v>51</v>
      </c>
    </row>
    <row r="527" spans="1:27" hidden="1" x14ac:dyDescent="0.25">
      <c r="A527" s="237">
        <v>45995</v>
      </c>
      <c r="B527" s="235">
        <v>81201</v>
      </c>
      <c r="C527" s="236" t="s">
        <v>7767</v>
      </c>
      <c r="D527" s="340">
        <v>45999</v>
      </c>
      <c r="E527" s="238"/>
      <c r="F527" s="236"/>
      <c r="G527" s="32" t="s">
        <v>5140</v>
      </c>
      <c r="H527" s="238"/>
      <c r="I527" s="239" t="s">
        <v>5140</v>
      </c>
      <c r="J527" s="240" t="s">
        <v>1786</v>
      </c>
      <c r="K527" s="240" t="s">
        <v>27</v>
      </c>
      <c r="L527" s="238" t="str">
        <f>VLOOKUP($K527,TONG_SL!$A:$D,2,0)</f>
        <v>Chân giò heo muối 300g</v>
      </c>
      <c r="M527" s="238"/>
      <c r="N527" s="238" t="str">
        <f t="shared" si="95"/>
        <v>K-C6</v>
      </c>
      <c r="O527" s="238"/>
      <c r="P527" s="238"/>
      <c r="Q527" s="238" t="str">
        <f>VLOOKUP(K527,TONG_SL!$A:$D,3,0)</f>
        <v>Túi</v>
      </c>
      <c r="R527" s="1">
        <v>5</v>
      </c>
      <c r="S527" s="220"/>
      <c r="T527" s="220">
        <f>VLOOKUP(VLOOKUP(G527,Ma_KH!$A:$R,18,0)&amp;K527,Gia_MB!$A:$F,6,0)</f>
        <v>73431</v>
      </c>
      <c r="U527" s="254">
        <f t="shared" si="96"/>
        <v>367155</v>
      </c>
      <c r="V527" s="220"/>
      <c r="W527" s="222">
        <f t="shared" si="97"/>
        <v>0</v>
      </c>
      <c r="X527" s="223" t="str">
        <f t="shared" si="98"/>
        <v>8</v>
      </c>
      <c r="Y527" s="220"/>
      <c r="Z527" s="254">
        <f t="shared" si="99"/>
        <v>29372.400000000001</v>
      </c>
      <c r="AA527" s="5">
        <f>VLOOKUP(G527,Ma_KH!$A:$R,14,0)</f>
        <v>51</v>
      </c>
    </row>
    <row r="528" spans="1:27" hidden="1" x14ac:dyDescent="0.25">
      <c r="A528" s="237">
        <v>45995</v>
      </c>
      <c r="B528" s="235">
        <v>3177952</v>
      </c>
      <c r="C528" s="236" t="s">
        <v>7767</v>
      </c>
      <c r="D528" s="340">
        <v>45999</v>
      </c>
      <c r="E528" s="238"/>
      <c r="F528" s="236"/>
      <c r="G528" s="32" t="s">
        <v>7460</v>
      </c>
      <c r="H528" s="238" t="s">
        <v>7460</v>
      </c>
      <c r="I528" s="240" t="s">
        <v>7460</v>
      </c>
      <c r="J528" s="240" t="s">
        <v>1786</v>
      </c>
      <c r="K528" s="240" t="s">
        <v>52</v>
      </c>
      <c r="L528" s="238" t="str">
        <f>VLOOKUP($K528,TONG_SL!$A:$D,2,0)</f>
        <v>Gà xì dầu 500g</v>
      </c>
      <c r="M528" s="238"/>
      <c r="N528" s="238" t="str">
        <f t="shared" si="95"/>
        <v>K-C6</v>
      </c>
      <c r="O528" s="238"/>
      <c r="P528" s="238"/>
      <c r="Q528" s="238" t="str">
        <f>VLOOKUP(K528,TONG_SL!$A:$D,3,0)</f>
        <v>Túi</v>
      </c>
      <c r="R528" s="1">
        <v>3</v>
      </c>
      <c r="S528" s="220"/>
      <c r="T528" s="220">
        <f>VLOOKUP(VLOOKUP(G528,Ma_KH!$A:$R,18,0)&amp;K528,Gia_MB!$A:$F,6,0)</f>
        <v>106026</v>
      </c>
      <c r="U528" s="254">
        <f t="shared" si="96"/>
        <v>318078</v>
      </c>
      <c r="V528" s="220"/>
      <c r="W528" s="222">
        <f t="shared" si="97"/>
        <v>0</v>
      </c>
      <c r="X528" s="223" t="str">
        <f t="shared" si="98"/>
        <v>8</v>
      </c>
      <c r="Y528" s="220"/>
      <c r="Z528" s="254">
        <f t="shared" si="99"/>
        <v>25446.240000000002</v>
      </c>
      <c r="AA528" s="5">
        <f>VLOOKUP(G528,Ma_KH!$A:$R,14,0)</f>
        <v>0</v>
      </c>
    </row>
    <row r="529" spans="1:27" hidden="1" x14ac:dyDescent="0.25">
      <c r="A529" s="237">
        <v>45995</v>
      </c>
      <c r="B529" s="235">
        <v>3177952</v>
      </c>
      <c r="C529" s="236" t="s">
        <v>7767</v>
      </c>
      <c r="D529" s="340">
        <v>45999</v>
      </c>
      <c r="E529" s="238"/>
      <c r="F529" s="236"/>
      <c r="G529" s="32" t="s">
        <v>7460</v>
      </c>
      <c r="H529" s="238" t="s">
        <v>7460</v>
      </c>
      <c r="I529" s="240" t="s">
        <v>7460</v>
      </c>
      <c r="J529" s="240" t="s">
        <v>1786</v>
      </c>
      <c r="K529" s="240" t="s">
        <v>32</v>
      </c>
      <c r="L529" s="238" t="str">
        <f>VLOOKUP($K529,TONG_SL!$A:$D,2,0)</f>
        <v>Giò Tai Lưỡi Xào 250g</v>
      </c>
      <c r="M529" s="238"/>
      <c r="N529" s="238" t="str">
        <f t="shared" si="95"/>
        <v>K-C6</v>
      </c>
      <c r="O529" s="238"/>
      <c r="P529" s="238"/>
      <c r="Q529" s="238" t="str">
        <f>VLOOKUP(K529,TONG_SL!$A:$D,3,0)</f>
        <v>Túi</v>
      </c>
      <c r="R529" s="1">
        <v>3</v>
      </c>
      <c r="S529" s="220"/>
      <c r="T529" s="220">
        <f>VLOOKUP(VLOOKUP(G529,Ma_KH!$A:$R,18,0)&amp;K529,Gia_MB!$A:$F,6,0)</f>
        <v>47672</v>
      </c>
      <c r="U529" s="254">
        <f t="shared" si="96"/>
        <v>143016</v>
      </c>
      <c r="V529" s="220"/>
      <c r="W529" s="222">
        <f t="shared" si="97"/>
        <v>0</v>
      </c>
      <c r="X529" s="223" t="str">
        <f t="shared" si="98"/>
        <v>8</v>
      </c>
      <c r="Y529" s="220"/>
      <c r="Z529" s="254">
        <f t="shared" si="99"/>
        <v>11441.28</v>
      </c>
      <c r="AA529" s="5">
        <f>VLOOKUP(G529,Ma_KH!$A:$R,14,0)</f>
        <v>0</v>
      </c>
    </row>
    <row r="530" spans="1:27" hidden="1" x14ac:dyDescent="0.25">
      <c r="A530" s="237">
        <v>45992</v>
      </c>
      <c r="B530" s="235">
        <v>2369545</v>
      </c>
      <c r="C530" s="236" t="s">
        <v>7767</v>
      </c>
      <c r="D530" s="340">
        <v>45999</v>
      </c>
      <c r="E530" s="238"/>
      <c r="F530" s="236"/>
      <c r="G530" s="32" t="s">
        <v>7460</v>
      </c>
      <c r="H530" s="238" t="s">
        <v>7460</v>
      </c>
      <c r="I530" s="240" t="s">
        <v>7460</v>
      </c>
      <c r="J530" s="240" t="s">
        <v>1786</v>
      </c>
      <c r="K530" s="240" t="s">
        <v>32</v>
      </c>
      <c r="L530" s="238" t="str">
        <f>VLOOKUP($K530,TONG_SL!$A:$D,2,0)</f>
        <v>Giò Tai Lưỡi Xào 250g</v>
      </c>
      <c r="M530" s="238"/>
      <c r="N530" s="238" t="str">
        <f t="shared" si="95"/>
        <v>K-C6</v>
      </c>
      <c r="O530" s="238"/>
      <c r="P530" s="238"/>
      <c r="Q530" s="238" t="str">
        <f>VLOOKUP(K530,TONG_SL!$A:$D,3,0)</f>
        <v>Túi</v>
      </c>
      <c r="R530" s="1">
        <v>5</v>
      </c>
      <c r="S530" s="220"/>
      <c r="T530" s="220">
        <f>VLOOKUP(VLOOKUP(G530,Ma_KH!$A:$R,18,0)&amp;K530,Gia_MB!$A:$F,6,0)</f>
        <v>47672</v>
      </c>
      <c r="U530" s="254">
        <f t="shared" si="96"/>
        <v>238360</v>
      </c>
      <c r="V530" s="220"/>
      <c r="W530" s="222">
        <f t="shared" si="97"/>
        <v>0</v>
      </c>
      <c r="X530" s="223" t="str">
        <f t="shared" si="98"/>
        <v>8</v>
      </c>
      <c r="Y530" s="220"/>
      <c r="Z530" s="254">
        <f t="shared" si="99"/>
        <v>19068.8</v>
      </c>
      <c r="AA530" s="5">
        <f>VLOOKUP(G530,Ma_KH!$A:$R,14,0)</f>
        <v>0</v>
      </c>
    </row>
    <row r="531" spans="1:27" hidden="1" x14ac:dyDescent="0.25">
      <c r="A531" s="237">
        <v>45994</v>
      </c>
      <c r="B531" s="235">
        <v>3177853</v>
      </c>
      <c r="C531" s="236" t="s">
        <v>7767</v>
      </c>
      <c r="D531" s="340">
        <v>45999</v>
      </c>
      <c r="E531" s="238"/>
      <c r="F531" s="236"/>
      <c r="G531" s="32" t="s">
        <v>7496</v>
      </c>
      <c r="H531" s="238" t="s">
        <v>7496</v>
      </c>
      <c r="I531" s="240" t="s">
        <v>7496</v>
      </c>
      <c r="J531" s="240" t="s">
        <v>1786</v>
      </c>
      <c r="K531" s="240" t="s">
        <v>32</v>
      </c>
      <c r="L531" s="238" t="str">
        <f>VLOOKUP($K531,TONG_SL!$A:$D,2,0)</f>
        <v>Giò Tai Lưỡi Xào 250g</v>
      </c>
      <c r="M531" s="238"/>
      <c r="N531" s="238" t="str">
        <f t="shared" si="95"/>
        <v>K-C6</v>
      </c>
      <c r="O531" s="238"/>
      <c r="P531" s="238"/>
      <c r="Q531" s="238" t="str">
        <f>VLOOKUP(K531,TONG_SL!$A:$D,3,0)</f>
        <v>Túi</v>
      </c>
      <c r="R531" s="1">
        <v>4</v>
      </c>
      <c r="S531" s="220"/>
      <c r="T531" s="220">
        <f>VLOOKUP(VLOOKUP(G531,Ma_KH!$A:$R,18,0)&amp;K531,Gia_MB!$A:$F,6,0)</f>
        <v>47672</v>
      </c>
      <c r="U531" s="254">
        <f t="shared" si="96"/>
        <v>190688</v>
      </c>
      <c r="V531" s="220"/>
      <c r="W531" s="222">
        <f t="shared" si="97"/>
        <v>0</v>
      </c>
      <c r="X531" s="223" t="str">
        <f t="shared" si="98"/>
        <v>8</v>
      </c>
      <c r="Y531" s="220"/>
      <c r="Z531" s="254">
        <f t="shared" si="99"/>
        <v>15255.04</v>
      </c>
      <c r="AA531" s="5">
        <f>VLOOKUP(G531,Ma_KH!$A:$R,14,0)</f>
        <v>0</v>
      </c>
    </row>
    <row r="532" spans="1:27" hidden="1" x14ac:dyDescent="0.25">
      <c r="A532" s="237">
        <v>45999</v>
      </c>
      <c r="B532" s="235">
        <v>82152</v>
      </c>
      <c r="C532" s="236" t="s">
        <v>7767</v>
      </c>
      <c r="D532" s="340">
        <v>45999</v>
      </c>
      <c r="E532" s="238"/>
      <c r="F532" s="236"/>
      <c r="G532" s="32" t="s">
        <v>1960</v>
      </c>
      <c r="H532" s="238"/>
      <c r="I532" s="239" t="s">
        <v>1960</v>
      </c>
      <c r="J532" s="240" t="s">
        <v>1786</v>
      </c>
      <c r="K532" s="240" t="s">
        <v>27</v>
      </c>
      <c r="L532" s="238" t="str">
        <f>VLOOKUP($K532,TONG_SL!$A:$D,2,0)</f>
        <v>Chân giò heo muối 300g</v>
      </c>
      <c r="M532" s="238"/>
      <c r="N532" s="238" t="str">
        <f t="shared" si="95"/>
        <v>K-C6</v>
      </c>
      <c r="O532" s="238"/>
      <c r="P532" s="238"/>
      <c r="Q532" s="238" t="str">
        <f>VLOOKUP(K532,TONG_SL!$A:$D,3,0)</f>
        <v>Túi</v>
      </c>
      <c r="R532" s="1">
        <v>10</v>
      </c>
      <c r="S532" s="220"/>
      <c r="T532" s="220">
        <f>VLOOKUP(VLOOKUP(G532,Ma_KH!$A:$R,18,0)&amp;K532,Gia_MB!$A:$F,6,0)</f>
        <v>69759</v>
      </c>
      <c r="U532" s="254">
        <f t="shared" si="96"/>
        <v>697590</v>
      </c>
      <c r="V532" s="220"/>
      <c r="W532" s="222">
        <f t="shared" si="97"/>
        <v>0</v>
      </c>
      <c r="X532" s="223" t="str">
        <f t="shared" si="98"/>
        <v>8</v>
      </c>
      <c r="Y532" s="220"/>
      <c r="Z532" s="254">
        <f t="shared" si="99"/>
        <v>55807.200000000004</v>
      </c>
      <c r="AA532" s="5">
        <f>VLOOKUP(G532,Ma_KH!$A:$R,14,0)</f>
        <v>60</v>
      </c>
    </row>
    <row r="533" spans="1:27" hidden="1" x14ac:dyDescent="0.25">
      <c r="A533" s="237">
        <v>45999</v>
      </c>
      <c r="B533" s="235">
        <v>82152</v>
      </c>
      <c r="C533" s="236" t="s">
        <v>7767</v>
      </c>
      <c r="D533" s="340">
        <v>45999</v>
      </c>
      <c r="E533" s="238"/>
      <c r="F533" s="236"/>
      <c r="G533" s="32" t="s">
        <v>1960</v>
      </c>
      <c r="H533" s="238"/>
      <c r="I533" s="239" t="s">
        <v>1960</v>
      </c>
      <c r="J533" s="240" t="s">
        <v>1786</v>
      </c>
      <c r="K533" s="240" t="s">
        <v>542</v>
      </c>
      <c r="L533" s="238" t="str">
        <f>VLOOKUP($K533,TONG_SL!$A:$D,2,0)</f>
        <v>Chân giò heo muối 500g</v>
      </c>
      <c r="M533" s="238"/>
      <c r="N533" s="238" t="str">
        <f t="shared" si="95"/>
        <v>K-C6</v>
      </c>
      <c r="O533" s="238"/>
      <c r="P533" s="238"/>
      <c r="Q533" s="238" t="str">
        <f>VLOOKUP(K533,TONG_SL!$A:$D,3,0)</f>
        <v>Túi</v>
      </c>
      <c r="R533" s="1">
        <v>3</v>
      </c>
      <c r="S533" s="220"/>
      <c r="T533" s="220">
        <f>VLOOKUP(VLOOKUP(G533,Ma_KH!$A:$R,18,0)&amp;K533,Gia_MB!$A:$F,6,0)</f>
        <v>113113</v>
      </c>
      <c r="U533" s="254">
        <f t="shared" si="96"/>
        <v>339339</v>
      </c>
      <c r="V533" s="220"/>
      <c r="W533" s="222">
        <f t="shared" si="97"/>
        <v>0</v>
      </c>
      <c r="X533" s="223" t="str">
        <f t="shared" si="98"/>
        <v>8</v>
      </c>
      <c r="Y533" s="220"/>
      <c r="Z533" s="254">
        <f t="shared" si="99"/>
        <v>27147.119999999999</v>
      </c>
      <c r="AA533" s="5">
        <f>VLOOKUP(G533,Ma_KH!$A:$R,14,0)</f>
        <v>60</v>
      </c>
    </row>
    <row r="534" spans="1:27" hidden="1" x14ac:dyDescent="0.25">
      <c r="A534" s="237">
        <v>45999</v>
      </c>
      <c r="B534" s="235">
        <v>82152</v>
      </c>
      <c r="C534" s="236" t="s">
        <v>7767</v>
      </c>
      <c r="D534" s="340">
        <v>45999</v>
      </c>
      <c r="E534" s="238"/>
      <c r="F534" s="236"/>
      <c r="G534" s="32" t="s">
        <v>1960</v>
      </c>
      <c r="H534" s="238"/>
      <c r="I534" s="239" t="s">
        <v>1960</v>
      </c>
      <c r="J534" s="240" t="s">
        <v>1786</v>
      </c>
      <c r="K534" s="240" t="s">
        <v>30</v>
      </c>
      <c r="L534" s="238" t="str">
        <f>VLOOKUP($K534,TONG_SL!$A:$D,2,0)</f>
        <v>Gà muối 500g</v>
      </c>
      <c r="M534" s="238"/>
      <c r="N534" s="238" t="str">
        <f t="shared" si="95"/>
        <v>K-C6</v>
      </c>
      <c r="O534" s="238"/>
      <c r="P534" s="238"/>
      <c r="Q534" s="238" t="str">
        <f>VLOOKUP(K534,TONG_SL!$A:$D,3,0)</f>
        <v>Túi</v>
      </c>
      <c r="R534" s="1">
        <v>12</v>
      </c>
      <c r="S534" s="220"/>
      <c r="T534" s="220">
        <f>VLOOKUP(VLOOKUP(G534,Ma_KH!$A:$R,18,0)&amp;K534,Gia_MB!$A:$F,6,0)</f>
        <v>105505</v>
      </c>
      <c r="U534" s="254">
        <f t="shared" si="96"/>
        <v>1266060</v>
      </c>
      <c r="V534" s="220"/>
      <c r="W534" s="222">
        <f t="shared" si="97"/>
        <v>0</v>
      </c>
      <c r="X534" s="223" t="str">
        <f t="shared" si="98"/>
        <v>8</v>
      </c>
      <c r="Y534" s="220"/>
      <c r="Z534" s="254">
        <f t="shared" si="99"/>
        <v>101284.8</v>
      </c>
      <c r="AA534" s="5">
        <f>VLOOKUP(G534,Ma_KH!$A:$R,14,0)</f>
        <v>60</v>
      </c>
    </row>
    <row r="535" spans="1:27" hidden="1" x14ac:dyDescent="0.25">
      <c r="A535" s="237">
        <v>45999</v>
      </c>
      <c r="B535" s="235">
        <v>82152</v>
      </c>
      <c r="C535" s="236" t="s">
        <v>7767</v>
      </c>
      <c r="D535" s="340">
        <v>45999</v>
      </c>
      <c r="E535" s="238"/>
      <c r="F535" s="236"/>
      <c r="G535" s="32" t="s">
        <v>1960</v>
      </c>
      <c r="H535" s="238"/>
      <c r="I535" s="239" t="s">
        <v>1960</v>
      </c>
      <c r="J535" s="240" t="s">
        <v>1786</v>
      </c>
      <c r="K535" s="240" t="s">
        <v>32</v>
      </c>
      <c r="L535" s="238" t="str">
        <f>VLOOKUP($K535,TONG_SL!$A:$D,2,0)</f>
        <v>Giò Tai Lưỡi Xào 250g</v>
      </c>
      <c r="M535" s="238"/>
      <c r="N535" s="238" t="str">
        <f t="shared" si="95"/>
        <v>K-C6</v>
      </c>
      <c r="O535" s="238"/>
      <c r="P535" s="238"/>
      <c r="Q535" s="238" t="str">
        <f>VLOOKUP(K535,TONG_SL!$A:$D,3,0)</f>
        <v>Túi</v>
      </c>
      <c r="R535" s="1">
        <v>10</v>
      </c>
      <c r="S535" s="220"/>
      <c r="T535" s="220">
        <f>VLOOKUP(VLOOKUP(G535,Ma_KH!$A:$R,18,0)&amp;K535,Gia_MB!$A:$F,6,0)</f>
        <v>47673</v>
      </c>
      <c r="U535" s="254">
        <f t="shared" si="96"/>
        <v>476730</v>
      </c>
      <c r="V535" s="220"/>
      <c r="W535" s="222">
        <f t="shared" si="97"/>
        <v>0</v>
      </c>
      <c r="X535" s="223" t="str">
        <f t="shared" si="98"/>
        <v>8</v>
      </c>
      <c r="Y535" s="220"/>
      <c r="Z535" s="254">
        <f t="shared" si="99"/>
        <v>38138.400000000001</v>
      </c>
      <c r="AA535" s="5">
        <f>VLOOKUP(G535,Ma_KH!$A:$R,14,0)</f>
        <v>60</v>
      </c>
    </row>
    <row r="536" spans="1:27" hidden="1" x14ac:dyDescent="0.25">
      <c r="A536" s="237">
        <v>45999</v>
      </c>
      <c r="B536" s="235">
        <v>82153</v>
      </c>
      <c r="C536" s="236" t="s">
        <v>7767</v>
      </c>
      <c r="D536" s="340">
        <v>45999</v>
      </c>
      <c r="E536" s="238"/>
      <c r="F536" s="236"/>
      <c r="G536" s="32" t="s">
        <v>1963</v>
      </c>
      <c r="H536" s="238"/>
      <c r="I536" s="239" t="s">
        <v>1963</v>
      </c>
      <c r="J536" s="240" t="s">
        <v>1786</v>
      </c>
      <c r="K536" s="240" t="s">
        <v>27</v>
      </c>
      <c r="L536" s="238" t="str">
        <f>VLOOKUP($K536,TONG_SL!$A:$D,2,0)</f>
        <v>Chân giò heo muối 300g</v>
      </c>
      <c r="M536" s="238"/>
      <c r="N536" s="238" t="str">
        <f t="shared" si="95"/>
        <v>K-C6</v>
      </c>
      <c r="O536" s="238"/>
      <c r="P536" s="238"/>
      <c r="Q536" s="238" t="str">
        <f>VLOOKUP(K536,TONG_SL!$A:$D,3,0)</f>
        <v>Túi</v>
      </c>
      <c r="R536" s="1">
        <v>5</v>
      </c>
      <c r="S536" s="220"/>
      <c r="T536" s="220">
        <f>VLOOKUP(VLOOKUP(G536,Ma_KH!$A:$R,18,0)&amp;K536,Gia_MB!$A:$F,6,0)</f>
        <v>69759</v>
      </c>
      <c r="U536" s="254">
        <f t="shared" si="96"/>
        <v>348795</v>
      </c>
      <c r="V536" s="220"/>
      <c r="W536" s="222">
        <f t="shared" si="97"/>
        <v>0</v>
      </c>
      <c r="X536" s="223" t="str">
        <f t="shared" si="98"/>
        <v>8</v>
      </c>
      <c r="Y536" s="220"/>
      <c r="Z536" s="254">
        <f t="shared" si="99"/>
        <v>27903.600000000002</v>
      </c>
      <c r="AA536" s="5">
        <f>VLOOKUP(G536,Ma_KH!$A:$R,14,0)</f>
        <v>60</v>
      </c>
    </row>
    <row r="537" spans="1:27" hidden="1" x14ac:dyDescent="0.25">
      <c r="A537" s="237">
        <v>45999</v>
      </c>
      <c r="B537" s="235">
        <v>82153</v>
      </c>
      <c r="C537" s="236" t="s">
        <v>7767</v>
      </c>
      <c r="D537" s="340">
        <v>45999</v>
      </c>
      <c r="E537" s="238"/>
      <c r="F537" s="236"/>
      <c r="G537" s="32" t="s">
        <v>1963</v>
      </c>
      <c r="H537" s="238"/>
      <c r="I537" s="239" t="s">
        <v>1963</v>
      </c>
      <c r="J537" s="240" t="s">
        <v>1786</v>
      </c>
      <c r="K537" s="240" t="s">
        <v>30</v>
      </c>
      <c r="L537" s="238" t="str">
        <f>VLOOKUP($K537,TONG_SL!$A:$D,2,0)</f>
        <v>Gà muối 500g</v>
      </c>
      <c r="M537" s="238"/>
      <c r="N537" s="238" t="str">
        <f t="shared" si="95"/>
        <v>K-C6</v>
      </c>
      <c r="O537" s="238"/>
      <c r="P537" s="238"/>
      <c r="Q537" s="238" t="str">
        <f>VLOOKUP(K537,TONG_SL!$A:$D,3,0)</f>
        <v>Túi</v>
      </c>
      <c r="R537" s="1">
        <v>5</v>
      </c>
      <c r="S537" s="220"/>
      <c r="T537" s="220">
        <f>VLOOKUP(VLOOKUP(G537,Ma_KH!$A:$R,18,0)&amp;K537,Gia_MB!$A:$F,6,0)</f>
        <v>105505</v>
      </c>
      <c r="U537" s="254">
        <f t="shared" si="96"/>
        <v>527525</v>
      </c>
      <c r="V537" s="220"/>
      <c r="W537" s="222">
        <f t="shared" si="97"/>
        <v>0</v>
      </c>
      <c r="X537" s="223" t="str">
        <f t="shared" si="98"/>
        <v>8</v>
      </c>
      <c r="Y537" s="220"/>
      <c r="Z537" s="254">
        <f t="shared" si="99"/>
        <v>42202</v>
      </c>
      <c r="AA537" s="5">
        <f>VLOOKUP(G537,Ma_KH!$A:$R,14,0)</f>
        <v>60</v>
      </c>
    </row>
    <row r="538" spans="1:27" hidden="1" x14ac:dyDescent="0.25">
      <c r="A538" s="237">
        <v>45999</v>
      </c>
      <c r="B538" s="235">
        <v>82153</v>
      </c>
      <c r="C538" s="236" t="s">
        <v>7767</v>
      </c>
      <c r="D538" s="340">
        <v>45999</v>
      </c>
      <c r="E538" s="238"/>
      <c r="F538" s="236"/>
      <c r="G538" s="32" t="s">
        <v>1963</v>
      </c>
      <c r="H538" s="238"/>
      <c r="I538" s="239" t="s">
        <v>1963</v>
      </c>
      <c r="J538" s="240" t="s">
        <v>1786</v>
      </c>
      <c r="K538" s="240" t="s">
        <v>32</v>
      </c>
      <c r="L538" s="238" t="str">
        <f>VLOOKUP($K538,TONG_SL!$A:$D,2,0)</f>
        <v>Giò Tai Lưỡi Xào 250g</v>
      </c>
      <c r="M538" s="238"/>
      <c r="N538" s="238" t="str">
        <f t="shared" si="95"/>
        <v>K-C6</v>
      </c>
      <c r="O538" s="238"/>
      <c r="P538" s="238"/>
      <c r="Q538" s="238" t="str">
        <f>VLOOKUP(K538,TONG_SL!$A:$D,3,0)</f>
        <v>Túi</v>
      </c>
      <c r="R538" s="1">
        <v>8</v>
      </c>
      <c r="S538" s="220"/>
      <c r="T538" s="220">
        <f>VLOOKUP(VLOOKUP(G538,Ma_KH!$A:$R,18,0)&amp;K538,Gia_MB!$A:$F,6,0)</f>
        <v>47673</v>
      </c>
      <c r="U538" s="254">
        <f t="shared" si="96"/>
        <v>381384</v>
      </c>
      <c r="V538" s="220"/>
      <c r="W538" s="222">
        <f t="shared" si="97"/>
        <v>0</v>
      </c>
      <c r="X538" s="223" t="str">
        <f t="shared" si="98"/>
        <v>8</v>
      </c>
      <c r="Y538" s="220"/>
      <c r="Z538" s="254">
        <f t="shared" si="99"/>
        <v>30510.720000000001</v>
      </c>
      <c r="AA538" s="5">
        <f>VLOOKUP(G538,Ma_KH!$A:$R,14,0)</f>
        <v>60</v>
      </c>
    </row>
    <row r="539" spans="1:27" hidden="1" x14ac:dyDescent="0.25">
      <c r="A539" s="237">
        <v>45999</v>
      </c>
      <c r="B539" s="235">
        <v>82153</v>
      </c>
      <c r="C539" s="236" t="s">
        <v>7767</v>
      </c>
      <c r="D539" s="340">
        <v>45999</v>
      </c>
      <c r="E539" s="238"/>
      <c r="F539" s="236"/>
      <c r="G539" s="32" t="s">
        <v>1963</v>
      </c>
      <c r="H539" s="238"/>
      <c r="I539" s="239" t="s">
        <v>1963</v>
      </c>
      <c r="J539" s="240" t="s">
        <v>1786</v>
      </c>
      <c r="K539" s="240" t="s">
        <v>52</v>
      </c>
      <c r="L539" s="238" t="str">
        <f>VLOOKUP($K539,TONG_SL!$A:$D,2,0)</f>
        <v>Gà xì dầu 500g</v>
      </c>
      <c r="M539" s="238"/>
      <c r="N539" s="238" t="str">
        <f t="shared" si="95"/>
        <v>K-C6</v>
      </c>
      <c r="O539" s="238"/>
      <c r="P539" s="238"/>
      <c r="Q539" s="238" t="str">
        <f>VLOOKUP(K539,TONG_SL!$A:$D,3,0)</f>
        <v>Túi</v>
      </c>
      <c r="R539" s="1">
        <v>3</v>
      </c>
      <c r="S539" s="220"/>
      <c r="T539" s="220">
        <f>VLOOKUP(VLOOKUP(G539,Ma_KH!$A:$R,18,0)&amp;K539,Gia_MB!$A:$F,6,0)</f>
        <v>106026</v>
      </c>
      <c r="U539" s="254">
        <f t="shared" si="96"/>
        <v>318078</v>
      </c>
      <c r="V539" s="220"/>
      <c r="W539" s="222">
        <f t="shared" si="97"/>
        <v>0</v>
      </c>
      <c r="X539" s="223" t="str">
        <f t="shared" si="98"/>
        <v>8</v>
      </c>
      <c r="Y539" s="220"/>
      <c r="Z539" s="254">
        <f t="shared" si="99"/>
        <v>25446.240000000002</v>
      </c>
      <c r="AA539" s="5">
        <f>VLOOKUP(G539,Ma_KH!$A:$R,14,0)</f>
        <v>60</v>
      </c>
    </row>
    <row r="540" spans="1:27" hidden="1" x14ac:dyDescent="0.25">
      <c r="A540" s="237">
        <v>45999</v>
      </c>
      <c r="B540" s="235">
        <v>82150</v>
      </c>
      <c r="C540" s="236" t="s">
        <v>7767</v>
      </c>
      <c r="D540" s="340">
        <v>45999</v>
      </c>
      <c r="E540" s="238"/>
      <c r="F540" s="236"/>
      <c r="G540" s="32" t="s">
        <v>1950</v>
      </c>
      <c r="H540" s="238"/>
      <c r="I540" s="239" t="s">
        <v>1950</v>
      </c>
      <c r="J540" s="240" t="s">
        <v>1786</v>
      </c>
      <c r="K540" s="240" t="s">
        <v>27</v>
      </c>
      <c r="L540" s="238" t="str">
        <f>VLOOKUP($K540,TONG_SL!$A:$D,2,0)</f>
        <v>Chân giò heo muối 300g</v>
      </c>
      <c r="M540" s="238"/>
      <c r="N540" s="238" t="str">
        <f t="shared" si="95"/>
        <v>K-C6</v>
      </c>
      <c r="O540" s="238"/>
      <c r="P540" s="238"/>
      <c r="Q540" s="238" t="str">
        <f>VLOOKUP(K540,TONG_SL!$A:$D,3,0)</f>
        <v>Túi</v>
      </c>
      <c r="R540" s="1">
        <v>10</v>
      </c>
      <c r="S540" s="220"/>
      <c r="T540" s="220">
        <f>VLOOKUP(VLOOKUP(G540,Ma_KH!$A:$R,18,0)&amp;K540,Gia_MB!$A:$F,6,0)</f>
        <v>69759</v>
      </c>
      <c r="U540" s="254">
        <f t="shared" si="96"/>
        <v>697590</v>
      </c>
      <c r="V540" s="220"/>
      <c r="W540" s="222">
        <f t="shared" si="97"/>
        <v>0</v>
      </c>
      <c r="X540" s="223" t="str">
        <f t="shared" si="98"/>
        <v>8</v>
      </c>
      <c r="Y540" s="220"/>
      <c r="Z540" s="254">
        <f t="shared" si="99"/>
        <v>55807.200000000004</v>
      </c>
      <c r="AA540" s="5">
        <f>VLOOKUP(G540,Ma_KH!$A:$R,14,0)</f>
        <v>60</v>
      </c>
    </row>
    <row r="541" spans="1:27" hidden="1" x14ac:dyDescent="0.25">
      <c r="A541" s="237">
        <v>45999</v>
      </c>
      <c r="B541" s="235">
        <v>82150</v>
      </c>
      <c r="C541" s="236" t="s">
        <v>7767</v>
      </c>
      <c r="D541" s="340">
        <v>45999</v>
      </c>
      <c r="E541" s="238"/>
      <c r="F541" s="236"/>
      <c r="G541" s="32" t="s">
        <v>1950</v>
      </c>
      <c r="H541" s="238"/>
      <c r="I541" s="239" t="s">
        <v>1950</v>
      </c>
      <c r="J541" s="240" t="s">
        <v>1786</v>
      </c>
      <c r="K541" s="240" t="s">
        <v>542</v>
      </c>
      <c r="L541" s="238" t="str">
        <f>VLOOKUP($K541,TONG_SL!$A:$D,2,0)</f>
        <v>Chân giò heo muối 500g</v>
      </c>
      <c r="M541" s="238"/>
      <c r="N541" s="238" t="str">
        <f t="shared" si="95"/>
        <v>K-C6</v>
      </c>
      <c r="O541" s="238"/>
      <c r="P541" s="238"/>
      <c r="Q541" s="238" t="str">
        <f>VLOOKUP(K541,TONG_SL!$A:$D,3,0)</f>
        <v>Túi</v>
      </c>
      <c r="R541" s="1">
        <v>5</v>
      </c>
      <c r="S541" s="220"/>
      <c r="T541" s="220">
        <f>VLOOKUP(VLOOKUP(G541,Ma_KH!$A:$R,18,0)&amp;K541,Gia_MB!$A:$F,6,0)</f>
        <v>113113</v>
      </c>
      <c r="U541" s="254">
        <f t="shared" si="96"/>
        <v>565565</v>
      </c>
      <c r="V541" s="220"/>
      <c r="W541" s="222">
        <f t="shared" si="97"/>
        <v>0</v>
      </c>
      <c r="X541" s="223" t="str">
        <f t="shared" si="98"/>
        <v>8</v>
      </c>
      <c r="Y541" s="220"/>
      <c r="Z541" s="254">
        <f t="shared" si="99"/>
        <v>45245.200000000004</v>
      </c>
      <c r="AA541" s="5">
        <f>VLOOKUP(G541,Ma_KH!$A:$R,14,0)</f>
        <v>60</v>
      </c>
    </row>
    <row r="542" spans="1:27" hidden="1" x14ac:dyDescent="0.25">
      <c r="A542" s="237">
        <v>45999</v>
      </c>
      <c r="B542" s="235">
        <v>82150</v>
      </c>
      <c r="C542" s="236" t="s">
        <v>7767</v>
      </c>
      <c r="D542" s="340">
        <v>45999</v>
      </c>
      <c r="E542" s="238"/>
      <c r="F542" s="236"/>
      <c r="G542" s="32" t="s">
        <v>1950</v>
      </c>
      <c r="H542" s="238"/>
      <c r="I542" s="239" t="s">
        <v>1950</v>
      </c>
      <c r="J542" s="240" t="s">
        <v>1786</v>
      </c>
      <c r="K542" s="240" t="s">
        <v>30</v>
      </c>
      <c r="L542" s="238" t="str">
        <f>VLOOKUP($K542,TONG_SL!$A:$D,2,0)</f>
        <v>Gà muối 500g</v>
      </c>
      <c r="M542" s="238"/>
      <c r="N542" s="238" t="str">
        <f t="shared" si="95"/>
        <v>K-C6</v>
      </c>
      <c r="O542" s="238"/>
      <c r="P542" s="238"/>
      <c r="Q542" s="238" t="str">
        <f>VLOOKUP(K542,TONG_SL!$A:$D,3,0)</f>
        <v>Túi</v>
      </c>
      <c r="R542" s="1">
        <v>5</v>
      </c>
      <c r="S542" s="220"/>
      <c r="T542" s="220">
        <f>VLOOKUP(VLOOKUP(G542,Ma_KH!$A:$R,18,0)&amp;K542,Gia_MB!$A:$F,6,0)</f>
        <v>105505</v>
      </c>
      <c r="U542" s="254">
        <f t="shared" si="96"/>
        <v>527525</v>
      </c>
      <c r="V542" s="220"/>
      <c r="W542" s="222">
        <f t="shared" si="97"/>
        <v>0</v>
      </c>
      <c r="X542" s="223" t="str">
        <f t="shared" si="98"/>
        <v>8</v>
      </c>
      <c r="Y542" s="220"/>
      <c r="Z542" s="254">
        <f t="shared" si="99"/>
        <v>42202</v>
      </c>
      <c r="AA542" s="5">
        <f>VLOOKUP(G542,Ma_KH!$A:$R,14,0)</f>
        <v>60</v>
      </c>
    </row>
    <row r="543" spans="1:27" hidden="1" x14ac:dyDescent="0.25">
      <c r="A543" s="237">
        <v>45999</v>
      </c>
      <c r="B543" s="235">
        <v>82150</v>
      </c>
      <c r="C543" s="236" t="s">
        <v>7767</v>
      </c>
      <c r="D543" s="340">
        <v>45999</v>
      </c>
      <c r="E543" s="238"/>
      <c r="F543" s="236"/>
      <c r="G543" s="32" t="s">
        <v>1950</v>
      </c>
      <c r="H543" s="238"/>
      <c r="I543" s="239" t="s">
        <v>1950</v>
      </c>
      <c r="J543" s="240" t="s">
        <v>1786</v>
      </c>
      <c r="K543" s="240" t="s">
        <v>32</v>
      </c>
      <c r="L543" s="238" t="str">
        <f>VLOOKUP($K543,TONG_SL!$A:$D,2,0)</f>
        <v>Giò Tai Lưỡi Xào 250g</v>
      </c>
      <c r="M543" s="238"/>
      <c r="N543" s="238" t="str">
        <f t="shared" si="95"/>
        <v>K-C6</v>
      </c>
      <c r="O543" s="238"/>
      <c r="P543" s="238"/>
      <c r="Q543" s="238" t="str">
        <f>VLOOKUP(K543,TONG_SL!$A:$D,3,0)</f>
        <v>Túi</v>
      </c>
      <c r="R543" s="1">
        <v>10</v>
      </c>
      <c r="S543" s="220"/>
      <c r="T543" s="220">
        <f>VLOOKUP(VLOOKUP(G543,Ma_KH!$A:$R,18,0)&amp;K543,Gia_MB!$A:$F,6,0)</f>
        <v>47673</v>
      </c>
      <c r="U543" s="254">
        <f t="shared" si="96"/>
        <v>476730</v>
      </c>
      <c r="V543" s="220"/>
      <c r="W543" s="222">
        <f t="shared" si="97"/>
        <v>0</v>
      </c>
      <c r="X543" s="223" t="str">
        <f t="shared" si="98"/>
        <v>8</v>
      </c>
      <c r="Y543" s="220"/>
      <c r="Z543" s="254">
        <f t="shared" si="99"/>
        <v>38138.400000000001</v>
      </c>
      <c r="AA543" s="5">
        <f>VLOOKUP(G543,Ma_KH!$A:$R,14,0)</f>
        <v>60</v>
      </c>
    </row>
    <row r="544" spans="1:27" hidden="1" x14ac:dyDescent="0.25">
      <c r="A544" s="245">
        <v>45999</v>
      </c>
      <c r="B544" s="243">
        <v>82150</v>
      </c>
      <c r="C544" s="244" t="s">
        <v>7767</v>
      </c>
      <c r="D544" s="329">
        <v>45999</v>
      </c>
      <c r="E544" s="246"/>
      <c r="F544" s="244"/>
      <c r="G544" s="33" t="s">
        <v>1950</v>
      </c>
      <c r="H544" s="246"/>
      <c r="I544" s="247" t="s">
        <v>1950</v>
      </c>
      <c r="J544" s="248" t="s">
        <v>1786</v>
      </c>
      <c r="K544" s="248" t="s">
        <v>52</v>
      </c>
      <c r="L544" s="246" t="str">
        <f>VLOOKUP($K544,TONG_SL!$A:$D,2,0)</f>
        <v>Gà xì dầu 500g</v>
      </c>
      <c r="M544" s="246"/>
      <c r="N544" s="246" t="str">
        <f t="shared" si="95"/>
        <v>K-C6</v>
      </c>
      <c r="O544" s="246"/>
      <c r="P544" s="246"/>
      <c r="Q544" s="246" t="str">
        <f>VLOOKUP(K544,TONG_SL!$A:$D,3,0)</f>
        <v>Túi</v>
      </c>
      <c r="R544" s="1">
        <v>5</v>
      </c>
      <c r="S544" s="224"/>
      <c r="T544" s="224">
        <f>VLOOKUP(VLOOKUP(G544,Ma_KH!$A:$R,18,0)&amp;K544,Gia_MB!$A:$F,6,0)</f>
        <v>106026</v>
      </c>
      <c r="U544" s="255">
        <f t="shared" si="96"/>
        <v>530130</v>
      </c>
      <c r="V544" s="224"/>
      <c r="W544" s="226">
        <f t="shared" si="97"/>
        <v>0</v>
      </c>
      <c r="X544" s="227" t="str">
        <f t="shared" si="98"/>
        <v>8</v>
      </c>
      <c r="Y544" s="224"/>
      <c r="Z544" s="255">
        <f t="shared" si="99"/>
        <v>42410.400000000001</v>
      </c>
      <c r="AA544" s="156">
        <f>VLOOKUP(G544,Ma_KH!$A:$R,14,0)</f>
        <v>60</v>
      </c>
    </row>
    <row r="545" spans="1:27" hidden="1" x14ac:dyDescent="0.25">
      <c r="A545" s="157">
        <v>45999</v>
      </c>
      <c r="B545" s="158">
        <v>82165</v>
      </c>
      <c r="C545" s="151" t="s">
        <v>7767</v>
      </c>
      <c r="D545" s="341">
        <v>46000</v>
      </c>
      <c r="E545" s="152"/>
      <c r="F545" s="151"/>
      <c r="G545" s="33" t="s">
        <v>4579</v>
      </c>
      <c r="H545" s="152"/>
      <c r="I545" s="33" t="s">
        <v>4579</v>
      </c>
      <c r="J545" s="150" t="s">
        <v>1771</v>
      </c>
      <c r="K545" s="150" t="s">
        <v>7187</v>
      </c>
      <c r="L545" s="246" t="str">
        <f>VLOOKUP($K545,TONG_SL!$A:$D,2,0)</f>
        <v>Chân giò heo muối 300g</v>
      </c>
      <c r="M545" s="246"/>
      <c r="N545" s="246" t="str">
        <f t="shared" ref="N545:N576" si="100">IF($B545&lt;&gt;"","K-C6","")</f>
        <v>K-C6</v>
      </c>
      <c r="O545" s="246"/>
      <c r="P545" s="246"/>
      <c r="Q545" s="246" t="str">
        <f>VLOOKUP(K545,TONG_SL!$A:$D,3,0)</f>
        <v>Túi</v>
      </c>
      <c r="R545" s="106">
        <v>30</v>
      </c>
      <c r="S545" s="224"/>
      <c r="T545" s="224">
        <f>VLOOKUP(VLOOKUP(G545,Ma_KH!$A:$R,18,0)&amp;K545,Gia_MB!$A:$F,6,0)</f>
        <v>66088</v>
      </c>
      <c r="U545" s="255">
        <f t="shared" ref="U545:U576" si="101">T545*R545</f>
        <v>1982640</v>
      </c>
      <c r="V545" s="224"/>
      <c r="W545" s="226">
        <f t="shared" ref="W545:W576" si="102">U545*V545</f>
        <v>0</v>
      </c>
      <c r="X545" s="227" t="str">
        <f t="shared" ref="X545:X576" si="103">IF(B545&lt;&gt;"","8","0")</f>
        <v>8</v>
      </c>
      <c r="Y545" s="224"/>
      <c r="Z545" s="255">
        <f t="shared" ref="Z545:Z576" si="104">U545*X545%</f>
        <v>158611.20000000001</v>
      </c>
      <c r="AA545" s="156">
        <f>VLOOKUP(G545,Ma_KH!$A:$R,14,0)</f>
        <v>31</v>
      </c>
    </row>
    <row r="546" spans="1:27" hidden="1" x14ac:dyDescent="0.25">
      <c r="A546" s="157">
        <v>45999</v>
      </c>
      <c r="B546" s="158">
        <v>82165</v>
      </c>
      <c r="C546" s="151" t="s">
        <v>7767</v>
      </c>
      <c r="D546" s="341">
        <v>46000</v>
      </c>
      <c r="E546" s="152"/>
      <c r="F546" s="151"/>
      <c r="G546" s="33" t="s">
        <v>4579</v>
      </c>
      <c r="H546" s="152"/>
      <c r="I546" s="33" t="s">
        <v>4579</v>
      </c>
      <c r="J546" s="150" t="s">
        <v>1771</v>
      </c>
      <c r="K546" s="150" t="s">
        <v>7823</v>
      </c>
      <c r="L546" s="238" t="str">
        <f>VLOOKUP($K546,TONG_SL!$A:$D,2,0)</f>
        <v>Chân giò heo muối 500g</v>
      </c>
      <c r="M546" s="238"/>
      <c r="N546" s="238" t="str">
        <f t="shared" si="100"/>
        <v>K-C6</v>
      </c>
      <c r="O546" s="238"/>
      <c r="P546" s="238"/>
      <c r="Q546" s="238" t="str">
        <f>VLOOKUP(K546,TONG_SL!$A:$D,3,0)</f>
        <v>Túi</v>
      </c>
      <c r="R546" s="106">
        <v>10</v>
      </c>
      <c r="S546" s="220"/>
      <c r="T546" s="220">
        <f>VLOOKUP(VLOOKUP(G546,Ma_KH!$A:$R,18,0)&amp;K546,Gia_MB!$A:$F,6,0)</f>
        <v>107159</v>
      </c>
      <c r="U546" s="254">
        <f t="shared" si="101"/>
        <v>1071590</v>
      </c>
      <c r="V546" s="220"/>
      <c r="W546" s="222">
        <f t="shared" si="102"/>
        <v>0</v>
      </c>
      <c r="X546" s="223" t="str">
        <f t="shared" si="103"/>
        <v>8</v>
      </c>
      <c r="Y546" s="220"/>
      <c r="Z546" s="254">
        <f t="shared" si="104"/>
        <v>85727.2</v>
      </c>
      <c r="AA546" s="5">
        <f>VLOOKUP(G546,Ma_KH!$A:$R,14,0)</f>
        <v>31</v>
      </c>
    </row>
    <row r="547" spans="1:27" hidden="1" x14ac:dyDescent="0.25">
      <c r="A547" s="157">
        <v>45999</v>
      </c>
      <c r="B547" s="158">
        <v>82165</v>
      </c>
      <c r="C547" s="151" t="s">
        <v>7767</v>
      </c>
      <c r="D547" s="341">
        <v>46000</v>
      </c>
      <c r="E547" s="152"/>
      <c r="F547" s="151"/>
      <c r="G547" s="33" t="s">
        <v>4579</v>
      </c>
      <c r="H547" s="152"/>
      <c r="I547" s="33" t="s">
        <v>4579</v>
      </c>
      <c r="J547" s="150" t="s">
        <v>1771</v>
      </c>
      <c r="K547" s="150" t="s">
        <v>30</v>
      </c>
      <c r="L547" s="238" t="str">
        <f>VLOOKUP($K547,TONG_SL!$A:$D,2,0)</f>
        <v>Gà muối 500g</v>
      </c>
      <c r="M547" s="238"/>
      <c r="N547" s="238" t="str">
        <f t="shared" si="100"/>
        <v>K-C6</v>
      </c>
      <c r="O547" s="238"/>
      <c r="P547" s="238"/>
      <c r="Q547" s="238" t="str">
        <f>VLOOKUP(K547,TONG_SL!$A:$D,3,0)</f>
        <v>Túi</v>
      </c>
      <c r="R547" s="106">
        <v>10</v>
      </c>
      <c r="S547" s="220"/>
      <c r="T547" s="220">
        <f>VLOOKUP(VLOOKUP(G547,Ma_KH!$A:$R,18,0)&amp;K547,Gia_MB!$A:$F,6,0)</f>
        <v>99952</v>
      </c>
      <c r="U547" s="254">
        <f t="shared" si="101"/>
        <v>999520</v>
      </c>
      <c r="V547" s="220"/>
      <c r="W547" s="222">
        <f t="shared" si="102"/>
        <v>0</v>
      </c>
      <c r="X547" s="223" t="str">
        <f t="shared" si="103"/>
        <v>8</v>
      </c>
      <c r="Y547" s="220"/>
      <c r="Z547" s="254">
        <f t="shared" si="104"/>
        <v>79961.600000000006</v>
      </c>
      <c r="AA547" s="5">
        <f>VLOOKUP(G547,Ma_KH!$A:$R,14,0)</f>
        <v>31</v>
      </c>
    </row>
    <row r="548" spans="1:27" hidden="1" x14ac:dyDescent="0.25">
      <c r="A548" s="268">
        <v>45997</v>
      </c>
      <c r="B548" s="269">
        <v>2370487</v>
      </c>
      <c r="C548" s="151" t="s">
        <v>7767</v>
      </c>
      <c r="D548" s="341">
        <v>46000</v>
      </c>
      <c r="E548" s="271"/>
      <c r="F548" s="270"/>
      <c r="G548" s="33" t="s">
        <v>7330</v>
      </c>
      <c r="H548" s="271"/>
      <c r="I548" s="33" t="s">
        <v>7330</v>
      </c>
      <c r="J548" s="269" t="s">
        <v>1790</v>
      </c>
      <c r="K548" s="269" t="s">
        <v>27</v>
      </c>
      <c r="L548" s="271" t="str">
        <f>VLOOKUP($K548,TONG_SL!$A:$D,2,0)</f>
        <v>Chân giò heo muối 300g</v>
      </c>
      <c r="M548" s="271"/>
      <c r="N548" s="271" t="str">
        <f t="shared" si="100"/>
        <v>K-C6</v>
      </c>
      <c r="O548" s="271"/>
      <c r="P548" s="271"/>
      <c r="Q548" s="271" t="str">
        <f>VLOOKUP(K548,TONG_SL!$A:$D,3,0)</f>
        <v>Túi</v>
      </c>
      <c r="R548" s="272">
        <v>3</v>
      </c>
      <c r="S548" s="272"/>
      <c r="T548" s="272">
        <f>VLOOKUP(VLOOKUP(G548,Ma_KH!$A:$R,18,0)&amp;K548,Gia_MB!$A:$F,6,0)</f>
        <v>69759.45</v>
      </c>
      <c r="U548" s="273">
        <f t="shared" si="101"/>
        <v>209278.34999999998</v>
      </c>
      <c r="V548" s="272"/>
      <c r="W548" s="274">
        <f t="shared" si="102"/>
        <v>0</v>
      </c>
      <c r="X548" s="275" t="str">
        <f t="shared" si="103"/>
        <v>8</v>
      </c>
      <c r="Y548" s="272"/>
      <c r="Z548" s="273">
        <f t="shared" si="104"/>
        <v>16742.268</v>
      </c>
      <c r="AA548" s="276">
        <f>VLOOKUP(G548,Ma_KH!$A:$R,14,0)</f>
        <v>1</v>
      </c>
    </row>
    <row r="549" spans="1:27" hidden="1" x14ac:dyDescent="0.25">
      <c r="A549" s="268">
        <v>45997</v>
      </c>
      <c r="B549" s="269">
        <v>2370487</v>
      </c>
      <c r="C549" s="151" t="s">
        <v>7767</v>
      </c>
      <c r="D549" s="341">
        <v>46000</v>
      </c>
      <c r="E549" s="271"/>
      <c r="F549" s="270"/>
      <c r="G549" s="33" t="s">
        <v>7330</v>
      </c>
      <c r="H549" s="271"/>
      <c r="I549" s="33" t="s">
        <v>7330</v>
      </c>
      <c r="J549" s="269" t="s">
        <v>1790</v>
      </c>
      <c r="K549" s="269" t="s">
        <v>30</v>
      </c>
      <c r="L549" s="271" t="str">
        <f>VLOOKUP($K549,TONG_SL!$A:$D,2,0)</f>
        <v>Gà muối 500g</v>
      </c>
      <c r="M549" s="271"/>
      <c r="N549" s="271" t="str">
        <f t="shared" si="100"/>
        <v>K-C6</v>
      </c>
      <c r="O549" s="271"/>
      <c r="P549" s="271"/>
      <c r="Q549" s="271" t="str">
        <f>VLOOKUP(K549,TONG_SL!$A:$D,3,0)</f>
        <v>Túi</v>
      </c>
      <c r="R549" s="272">
        <v>3</v>
      </c>
      <c r="S549" s="272"/>
      <c r="T549" s="272">
        <f>VLOOKUP(VLOOKUP(G549,Ma_KH!$A:$R,18,0)&amp;K549,Gia_MB!$A:$F,6,0)</f>
        <v>105505.09999999999</v>
      </c>
      <c r="U549" s="273">
        <f t="shared" si="101"/>
        <v>316515.3</v>
      </c>
      <c r="V549" s="272"/>
      <c r="W549" s="274">
        <f t="shared" si="102"/>
        <v>0</v>
      </c>
      <c r="X549" s="275" t="str">
        <f t="shared" si="103"/>
        <v>8</v>
      </c>
      <c r="Y549" s="272"/>
      <c r="Z549" s="273">
        <f t="shared" si="104"/>
        <v>25321.223999999998</v>
      </c>
      <c r="AA549" s="276">
        <f>VLOOKUP(G549,Ma_KH!$A:$R,14,0)</f>
        <v>1</v>
      </c>
    </row>
    <row r="550" spans="1:27" hidden="1" x14ac:dyDescent="0.25">
      <c r="A550" s="268">
        <v>45997</v>
      </c>
      <c r="B550" s="269">
        <v>2370487</v>
      </c>
      <c r="C550" s="151" t="s">
        <v>7767</v>
      </c>
      <c r="D550" s="341">
        <v>46000</v>
      </c>
      <c r="E550" s="271"/>
      <c r="F550" s="270"/>
      <c r="G550" s="33" t="s">
        <v>7330</v>
      </c>
      <c r="H550" s="271"/>
      <c r="I550" s="33" t="s">
        <v>7330</v>
      </c>
      <c r="J550" s="269" t="s">
        <v>1790</v>
      </c>
      <c r="K550" s="269" t="s">
        <v>37</v>
      </c>
      <c r="L550" s="271" t="str">
        <f>VLOOKUP($K550,TONG_SL!$A:$D,2,0)</f>
        <v>Chả cốm 300g</v>
      </c>
      <c r="M550" s="271"/>
      <c r="N550" s="271" t="str">
        <f t="shared" si="100"/>
        <v>K-C6</v>
      </c>
      <c r="O550" s="271"/>
      <c r="P550" s="271"/>
      <c r="Q550" s="271" t="str">
        <f>VLOOKUP(K550,TONG_SL!$A:$D,3,0)</f>
        <v>Túi</v>
      </c>
      <c r="R550" s="272">
        <v>3</v>
      </c>
      <c r="S550" s="272"/>
      <c r="T550" s="272">
        <f>VLOOKUP(VLOOKUP(G550,Ma_KH!$A:$R,18,0)&amp;K550,Gia_MB!$A:$F,6,0)</f>
        <v>70537.5</v>
      </c>
      <c r="U550" s="273">
        <f t="shared" si="101"/>
        <v>211612.5</v>
      </c>
      <c r="V550" s="272"/>
      <c r="W550" s="274">
        <f t="shared" si="102"/>
        <v>0</v>
      </c>
      <c r="X550" s="275" t="str">
        <f t="shared" si="103"/>
        <v>8</v>
      </c>
      <c r="Y550" s="272"/>
      <c r="Z550" s="273">
        <f t="shared" si="104"/>
        <v>16929</v>
      </c>
      <c r="AA550" s="276">
        <f>VLOOKUP(G550,Ma_KH!$A:$R,14,0)</f>
        <v>1</v>
      </c>
    </row>
    <row r="551" spans="1:27" hidden="1" x14ac:dyDescent="0.25">
      <c r="A551" s="268">
        <v>45997</v>
      </c>
      <c r="B551" s="269">
        <v>2370488</v>
      </c>
      <c r="C551" s="151" t="s">
        <v>7767</v>
      </c>
      <c r="D551" s="341">
        <v>46000</v>
      </c>
      <c r="E551" s="271"/>
      <c r="F551" s="270"/>
      <c r="G551" s="33" t="s">
        <v>7411</v>
      </c>
      <c r="H551" s="271"/>
      <c r="I551" s="33" t="s">
        <v>7411</v>
      </c>
      <c r="J551" s="269" t="s">
        <v>1790</v>
      </c>
      <c r="K551" s="269" t="s">
        <v>30</v>
      </c>
      <c r="L551" s="271" t="str">
        <f>VLOOKUP($K551,TONG_SL!$A:$D,2,0)</f>
        <v>Gà muối 500g</v>
      </c>
      <c r="M551" s="271"/>
      <c r="N551" s="271" t="str">
        <f t="shared" si="100"/>
        <v>K-C6</v>
      </c>
      <c r="O551" s="271"/>
      <c r="P551" s="271"/>
      <c r="Q551" s="271" t="str">
        <f>VLOOKUP(K551,TONG_SL!$A:$D,3,0)</f>
        <v>Túi</v>
      </c>
      <c r="R551" s="272">
        <v>3</v>
      </c>
      <c r="S551" s="272"/>
      <c r="T551" s="272">
        <f>VLOOKUP(VLOOKUP(G551,Ma_KH!$A:$R,18,0)&amp;K551,Gia_MB!$A:$F,6,0)</f>
        <v>105505.09999999999</v>
      </c>
      <c r="U551" s="273">
        <f t="shared" si="101"/>
        <v>316515.3</v>
      </c>
      <c r="V551" s="272"/>
      <c r="W551" s="274">
        <f t="shared" si="102"/>
        <v>0</v>
      </c>
      <c r="X551" s="275" t="str">
        <f t="shared" si="103"/>
        <v>8</v>
      </c>
      <c r="Y551" s="272"/>
      <c r="Z551" s="273">
        <f t="shared" si="104"/>
        <v>25321.223999999998</v>
      </c>
      <c r="AA551" s="276">
        <f>VLOOKUP(G551,Ma_KH!$A:$R,14,0)</f>
        <v>1</v>
      </c>
    </row>
    <row r="552" spans="1:27" hidden="1" x14ac:dyDescent="0.25">
      <c r="A552" s="268">
        <v>45997</v>
      </c>
      <c r="B552" s="269">
        <v>2370488</v>
      </c>
      <c r="C552" s="151" t="s">
        <v>7767</v>
      </c>
      <c r="D552" s="341">
        <v>46000</v>
      </c>
      <c r="E552" s="271"/>
      <c r="F552" s="270"/>
      <c r="G552" s="33" t="s">
        <v>7411</v>
      </c>
      <c r="H552" s="271"/>
      <c r="I552" s="33" t="s">
        <v>7411</v>
      </c>
      <c r="J552" s="269" t="s">
        <v>1790</v>
      </c>
      <c r="K552" s="269" t="s">
        <v>563</v>
      </c>
      <c r="L552" s="271" t="str">
        <f>VLOOKUP($K552,TONG_SL!$A:$D,2,0)</f>
        <v>Chân gà sả tắc 150g</v>
      </c>
      <c r="M552" s="271"/>
      <c r="N552" s="271" t="str">
        <f t="shared" si="100"/>
        <v>K-C6</v>
      </c>
      <c r="O552" s="271"/>
      <c r="P552" s="271"/>
      <c r="Q552" s="271" t="str">
        <f>VLOOKUP(K552,TONG_SL!$A:$D,3,0)</f>
        <v>Túi</v>
      </c>
      <c r="R552" s="272">
        <v>2</v>
      </c>
      <c r="S552" s="272"/>
      <c r="T552" s="272">
        <f>VLOOKUP(VLOOKUP(G552,Ma_KH!$A:$R,18,0)&amp;K552,Gia_MB!$A:$F,6,0)</f>
        <v>21375</v>
      </c>
      <c r="U552" s="273">
        <f t="shared" si="101"/>
        <v>42750</v>
      </c>
      <c r="V552" s="272"/>
      <c r="W552" s="274">
        <f t="shared" si="102"/>
        <v>0</v>
      </c>
      <c r="X552" s="275" t="str">
        <f t="shared" si="103"/>
        <v>8</v>
      </c>
      <c r="Y552" s="272"/>
      <c r="Z552" s="273">
        <f t="shared" si="104"/>
        <v>3420</v>
      </c>
      <c r="AA552" s="276">
        <f>VLOOKUP(G552,Ma_KH!$A:$R,14,0)</f>
        <v>1</v>
      </c>
    </row>
    <row r="553" spans="1:27" hidden="1" x14ac:dyDescent="0.25">
      <c r="A553" s="268">
        <v>45997</v>
      </c>
      <c r="B553" s="269">
        <v>2370553</v>
      </c>
      <c r="C553" s="151" t="s">
        <v>7767</v>
      </c>
      <c r="D553" s="341">
        <v>46000</v>
      </c>
      <c r="E553" s="271"/>
      <c r="F553" s="270"/>
      <c r="G553" s="33" t="s">
        <v>7337</v>
      </c>
      <c r="H553" s="271"/>
      <c r="I553" s="33" t="s">
        <v>7337</v>
      </c>
      <c r="J553" s="269" t="s">
        <v>1790</v>
      </c>
      <c r="K553" s="269" t="s">
        <v>30</v>
      </c>
      <c r="L553" s="271" t="str">
        <f>VLOOKUP($K553,TONG_SL!$A:$D,2,0)</f>
        <v>Gà muối 500g</v>
      </c>
      <c r="M553" s="271"/>
      <c r="N553" s="271" t="str">
        <f t="shared" si="100"/>
        <v>K-C6</v>
      </c>
      <c r="O553" s="271"/>
      <c r="P553" s="271"/>
      <c r="Q553" s="271" t="str">
        <f>VLOOKUP(K553,TONG_SL!$A:$D,3,0)</f>
        <v>Túi</v>
      </c>
      <c r="R553" s="272">
        <v>2</v>
      </c>
      <c r="S553" s="272"/>
      <c r="T553" s="272">
        <f>VLOOKUP(VLOOKUP(G553,Ma_KH!$A:$R,18,0)&amp;K553,Gia_MB!$A:$F,6,0)</f>
        <v>105505.09999999999</v>
      </c>
      <c r="U553" s="273">
        <f t="shared" si="101"/>
        <v>211010.19999999998</v>
      </c>
      <c r="V553" s="272"/>
      <c r="W553" s="274">
        <f t="shared" si="102"/>
        <v>0</v>
      </c>
      <c r="X553" s="275" t="str">
        <f t="shared" si="103"/>
        <v>8</v>
      </c>
      <c r="Y553" s="272"/>
      <c r="Z553" s="273">
        <f t="shared" si="104"/>
        <v>16880.815999999999</v>
      </c>
      <c r="AA553" s="276">
        <f>VLOOKUP(G553,Ma_KH!$A:$R,14,0)</f>
        <v>1</v>
      </c>
    </row>
    <row r="554" spans="1:27" hidden="1" x14ac:dyDescent="0.25">
      <c r="A554" s="268">
        <v>45997</v>
      </c>
      <c r="B554" s="269">
        <v>2370553</v>
      </c>
      <c r="C554" s="151" t="s">
        <v>7767</v>
      </c>
      <c r="D554" s="341">
        <v>46000</v>
      </c>
      <c r="E554" s="271"/>
      <c r="F554" s="270"/>
      <c r="G554" s="33" t="s">
        <v>7337</v>
      </c>
      <c r="H554" s="271"/>
      <c r="I554" s="33" t="s">
        <v>7337</v>
      </c>
      <c r="J554" s="269" t="s">
        <v>1790</v>
      </c>
      <c r="K554" s="269" t="s">
        <v>32</v>
      </c>
      <c r="L554" s="271" t="str">
        <f>VLOOKUP($K554,TONG_SL!$A:$D,2,0)</f>
        <v>Giò Tai Lưỡi Xào 250g</v>
      </c>
      <c r="M554" s="271"/>
      <c r="N554" s="271" t="str">
        <f t="shared" si="100"/>
        <v>K-C6</v>
      </c>
      <c r="O554" s="271"/>
      <c r="P554" s="271"/>
      <c r="Q554" s="271" t="str">
        <f>VLOOKUP(K554,TONG_SL!$A:$D,3,0)</f>
        <v>Túi</v>
      </c>
      <c r="R554" s="272">
        <v>2</v>
      </c>
      <c r="S554" s="272"/>
      <c r="T554" s="272">
        <f>VLOOKUP(VLOOKUP(G554,Ma_KH!$A:$R,18,0)&amp;K554,Gia_MB!$A:$F,6,0)</f>
        <v>47673.85</v>
      </c>
      <c r="U554" s="273">
        <f t="shared" si="101"/>
        <v>95347.7</v>
      </c>
      <c r="V554" s="272"/>
      <c r="W554" s="274">
        <f t="shared" si="102"/>
        <v>0</v>
      </c>
      <c r="X554" s="275" t="str">
        <f t="shared" si="103"/>
        <v>8</v>
      </c>
      <c r="Y554" s="272"/>
      <c r="Z554" s="273">
        <f t="shared" si="104"/>
        <v>7627.8159999999998</v>
      </c>
      <c r="AA554" s="276">
        <f>VLOOKUP(G554,Ma_KH!$A:$R,14,0)</f>
        <v>1</v>
      </c>
    </row>
    <row r="555" spans="1:27" hidden="1" x14ac:dyDescent="0.25">
      <c r="A555" s="268">
        <v>45997</v>
      </c>
      <c r="B555" s="269">
        <v>2370553</v>
      </c>
      <c r="C555" s="151" t="s">
        <v>7767</v>
      </c>
      <c r="D555" s="341">
        <v>46000</v>
      </c>
      <c r="E555" s="271"/>
      <c r="F555" s="270"/>
      <c r="G555" s="33" t="s">
        <v>7337</v>
      </c>
      <c r="H555" s="271"/>
      <c r="I555" s="33" t="s">
        <v>7337</v>
      </c>
      <c r="J555" s="269" t="s">
        <v>1790</v>
      </c>
      <c r="K555" s="269" t="s">
        <v>37</v>
      </c>
      <c r="L555" s="271" t="str">
        <f>VLOOKUP($K555,TONG_SL!$A:$D,2,0)</f>
        <v>Chả cốm 300g</v>
      </c>
      <c r="M555" s="271"/>
      <c r="N555" s="271" t="str">
        <f t="shared" si="100"/>
        <v>K-C6</v>
      </c>
      <c r="O555" s="271"/>
      <c r="P555" s="271"/>
      <c r="Q555" s="271" t="str">
        <f>VLOOKUP(K555,TONG_SL!$A:$D,3,0)</f>
        <v>Túi</v>
      </c>
      <c r="R555" s="272">
        <v>2</v>
      </c>
      <c r="S555" s="272"/>
      <c r="T555" s="272">
        <f>VLOOKUP(VLOOKUP(G555,Ma_KH!$A:$R,18,0)&amp;K555,Gia_MB!$A:$F,6,0)</f>
        <v>70537.5</v>
      </c>
      <c r="U555" s="273">
        <f t="shared" si="101"/>
        <v>141075</v>
      </c>
      <c r="V555" s="272"/>
      <c r="W555" s="274">
        <f t="shared" si="102"/>
        <v>0</v>
      </c>
      <c r="X555" s="275" t="str">
        <f t="shared" si="103"/>
        <v>8</v>
      </c>
      <c r="Y555" s="272"/>
      <c r="Z555" s="273">
        <f t="shared" si="104"/>
        <v>11286</v>
      </c>
      <c r="AA555" s="276">
        <f>VLOOKUP(G555,Ma_KH!$A:$R,14,0)</f>
        <v>1</v>
      </c>
    </row>
    <row r="556" spans="1:27" hidden="1" x14ac:dyDescent="0.25">
      <c r="A556" s="268">
        <v>45997</v>
      </c>
      <c r="B556" s="269">
        <v>2370553</v>
      </c>
      <c r="C556" s="151" t="s">
        <v>7767</v>
      </c>
      <c r="D556" s="341">
        <v>46000</v>
      </c>
      <c r="E556" s="271"/>
      <c r="F556" s="270"/>
      <c r="G556" s="33" t="s">
        <v>7337</v>
      </c>
      <c r="H556" s="271"/>
      <c r="I556" s="33" t="s">
        <v>7337</v>
      </c>
      <c r="J556" s="269" t="s">
        <v>1790</v>
      </c>
      <c r="K556" s="269" t="s">
        <v>48</v>
      </c>
      <c r="L556" s="271" t="str">
        <f>VLOOKUP($K556,TONG_SL!$A:$D,2,0)</f>
        <v>Mọc Nấm Hương 250g</v>
      </c>
      <c r="M556" s="271"/>
      <c r="N556" s="271" t="str">
        <f t="shared" si="100"/>
        <v>K-C6</v>
      </c>
      <c r="O556" s="271"/>
      <c r="P556" s="271"/>
      <c r="Q556" s="271" t="str">
        <f>VLOOKUP(K556,TONG_SL!$A:$D,3,0)</f>
        <v>Túi</v>
      </c>
      <c r="R556" s="272">
        <v>2</v>
      </c>
      <c r="S556" s="272"/>
      <c r="T556" s="272">
        <f>VLOOKUP(VLOOKUP(G556,Ma_KH!$A:$R,18,0)&amp;K556,Gia_MB!$A:$F,6,0)</f>
        <v>43700</v>
      </c>
      <c r="U556" s="273">
        <f t="shared" si="101"/>
        <v>87400</v>
      </c>
      <c r="V556" s="272"/>
      <c r="W556" s="274">
        <f t="shared" si="102"/>
        <v>0</v>
      </c>
      <c r="X556" s="275" t="str">
        <f t="shared" si="103"/>
        <v>8</v>
      </c>
      <c r="Y556" s="272"/>
      <c r="Z556" s="273">
        <f t="shared" si="104"/>
        <v>6992</v>
      </c>
      <c r="AA556" s="276">
        <f>VLOOKUP(G556,Ma_KH!$A:$R,14,0)</f>
        <v>1</v>
      </c>
    </row>
    <row r="557" spans="1:27" hidden="1" x14ac:dyDescent="0.25">
      <c r="A557" s="268">
        <v>45997</v>
      </c>
      <c r="B557" s="269">
        <v>2370553</v>
      </c>
      <c r="C557" s="151" t="s">
        <v>7767</v>
      </c>
      <c r="D557" s="341">
        <v>46000</v>
      </c>
      <c r="E557" s="271"/>
      <c r="F557" s="270"/>
      <c r="G557" s="33" t="s">
        <v>7337</v>
      </c>
      <c r="H557" s="271"/>
      <c r="I557" s="33" t="s">
        <v>7337</v>
      </c>
      <c r="J557" s="269" t="s">
        <v>1790</v>
      </c>
      <c r="K557" s="269" t="s">
        <v>563</v>
      </c>
      <c r="L557" s="271" t="str">
        <f>VLOOKUP($K557,TONG_SL!$A:$D,2,0)</f>
        <v>Chân gà sả tắc 150g</v>
      </c>
      <c r="M557" s="271"/>
      <c r="N557" s="271" t="str">
        <f t="shared" si="100"/>
        <v>K-C6</v>
      </c>
      <c r="O557" s="271"/>
      <c r="P557" s="271"/>
      <c r="Q557" s="271" t="str">
        <f>VLOOKUP(K557,TONG_SL!$A:$D,3,0)</f>
        <v>Túi</v>
      </c>
      <c r="R557" s="272">
        <v>2</v>
      </c>
      <c r="S557" s="272"/>
      <c r="T557" s="272">
        <f>VLOOKUP(VLOOKUP(G557,Ma_KH!$A:$R,18,0)&amp;K557,Gia_MB!$A:$F,6,0)</f>
        <v>21375</v>
      </c>
      <c r="U557" s="273">
        <f t="shared" si="101"/>
        <v>42750</v>
      </c>
      <c r="V557" s="272"/>
      <c r="W557" s="274">
        <f t="shared" si="102"/>
        <v>0</v>
      </c>
      <c r="X557" s="275" t="str">
        <f t="shared" si="103"/>
        <v>8</v>
      </c>
      <c r="Y557" s="272"/>
      <c r="Z557" s="273">
        <f t="shared" si="104"/>
        <v>3420</v>
      </c>
      <c r="AA557" s="276">
        <f>VLOOKUP(G557,Ma_KH!$A:$R,14,0)</f>
        <v>1</v>
      </c>
    </row>
    <row r="558" spans="1:27" hidden="1" x14ac:dyDescent="0.25">
      <c r="A558" s="268">
        <v>45997</v>
      </c>
      <c r="B558" s="269">
        <v>2370553</v>
      </c>
      <c r="C558" s="151" t="s">
        <v>7767</v>
      </c>
      <c r="D558" s="341">
        <v>46000</v>
      </c>
      <c r="E558" s="271"/>
      <c r="F558" s="270"/>
      <c r="G558" s="33" t="s">
        <v>7337</v>
      </c>
      <c r="H558" s="271"/>
      <c r="I558" s="33" t="s">
        <v>7337</v>
      </c>
      <c r="J558" s="269" t="s">
        <v>1790</v>
      </c>
      <c r="K558" s="269" t="s">
        <v>565</v>
      </c>
      <c r="L558" s="271" t="str">
        <f>VLOOKUP($K558,TONG_SL!$A:$D,2,0)</f>
        <v>Tai heo sốt thái 150g</v>
      </c>
      <c r="M558" s="271"/>
      <c r="N558" s="271" t="str">
        <f t="shared" si="100"/>
        <v>K-C6</v>
      </c>
      <c r="O558" s="271"/>
      <c r="P558" s="271"/>
      <c r="Q558" s="271" t="str">
        <f>VLOOKUP(K558,TONG_SL!$A:$D,3,0)</f>
        <v>Túi</v>
      </c>
      <c r="R558" s="272">
        <v>2</v>
      </c>
      <c r="S558" s="272"/>
      <c r="T558" s="272">
        <f>VLOOKUP(VLOOKUP(G558,Ma_KH!$A:$R,18,0)&amp;K558,Gia_MB!$A:$F,6,0)</f>
        <v>20583.649999999998</v>
      </c>
      <c r="U558" s="273">
        <f t="shared" si="101"/>
        <v>41167.299999999996</v>
      </c>
      <c r="V558" s="272"/>
      <c r="W558" s="274">
        <f t="shared" si="102"/>
        <v>0</v>
      </c>
      <c r="X558" s="275" t="str">
        <f t="shared" si="103"/>
        <v>8</v>
      </c>
      <c r="Y558" s="272"/>
      <c r="Z558" s="273">
        <f t="shared" si="104"/>
        <v>3293.3839999999996</v>
      </c>
      <c r="AA558" s="276">
        <f>VLOOKUP(G558,Ma_KH!$A:$R,14,0)</f>
        <v>1</v>
      </c>
    </row>
    <row r="559" spans="1:27" hidden="1" x14ac:dyDescent="0.25">
      <c r="A559" s="268">
        <v>45997</v>
      </c>
      <c r="B559" s="269">
        <v>2370554</v>
      </c>
      <c r="C559" s="151" t="s">
        <v>7767</v>
      </c>
      <c r="D559" s="341">
        <v>46000</v>
      </c>
      <c r="E559" s="271"/>
      <c r="F559" s="270"/>
      <c r="G559" s="33" t="s">
        <v>7336</v>
      </c>
      <c r="H559" s="271"/>
      <c r="I559" s="33" t="s">
        <v>7336</v>
      </c>
      <c r="J559" s="269" t="s">
        <v>1790</v>
      </c>
      <c r="K559" s="269" t="s">
        <v>27</v>
      </c>
      <c r="L559" s="271" t="str">
        <f>VLOOKUP($K559,TONG_SL!$A:$D,2,0)</f>
        <v>Chân giò heo muối 300g</v>
      </c>
      <c r="M559" s="271"/>
      <c r="N559" s="271" t="str">
        <f t="shared" si="100"/>
        <v>K-C6</v>
      </c>
      <c r="O559" s="271"/>
      <c r="P559" s="271"/>
      <c r="Q559" s="271" t="str">
        <f>VLOOKUP(K559,TONG_SL!$A:$D,3,0)</f>
        <v>Túi</v>
      </c>
      <c r="R559" s="272">
        <v>3</v>
      </c>
      <c r="S559" s="272"/>
      <c r="T559" s="272">
        <f>VLOOKUP(VLOOKUP(G559,Ma_KH!$A:$R,18,0)&amp;K559,Gia_MB!$A:$F,6,0)</f>
        <v>69759.45</v>
      </c>
      <c r="U559" s="273">
        <f t="shared" si="101"/>
        <v>209278.34999999998</v>
      </c>
      <c r="V559" s="272"/>
      <c r="W559" s="274">
        <f t="shared" si="102"/>
        <v>0</v>
      </c>
      <c r="X559" s="275" t="str">
        <f t="shared" si="103"/>
        <v>8</v>
      </c>
      <c r="Y559" s="272"/>
      <c r="Z559" s="273">
        <f t="shared" si="104"/>
        <v>16742.268</v>
      </c>
      <c r="AA559" s="276">
        <f>VLOOKUP(G559,Ma_KH!$A:$R,14,0)</f>
        <v>1</v>
      </c>
    </row>
    <row r="560" spans="1:27" hidden="1" x14ac:dyDescent="0.25">
      <c r="A560" s="268">
        <v>45997</v>
      </c>
      <c r="B560" s="269">
        <v>2370554</v>
      </c>
      <c r="C560" s="151" t="s">
        <v>7767</v>
      </c>
      <c r="D560" s="341">
        <v>46000</v>
      </c>
      <c r="E560" s="271"/>
      <c r="F560" s="270"/>
      <c r="G560" s="33" t="s">
        <v>7336</v>
      </c>
      <c r="H560" s="271"/>
      <c r="I560" s="33" t="s">
        <v>7336</v>
      </c>
      <c r="J560" s="269" t="s">
        <v>1790</v>
      </c>
      <c r="K560" s="269" t="s">
        <v>30</v>
      </c>
      <c r="L560" s="271" t="str">
        <f>VLOOKUP($K560,TONG_SL!$A:$D,2,0)</f>
        <v>Gà muối 500g</v>
      </c>
      <c r="M560" s="271"/>
      <c r="N560" s="271" t="str">
        <f t="shared" si="100"/>
        <v>K-C6</v>
      </c>
      <c r="O560" s="271"/>
      <c r="P560" s="271"/>
      <c r="Q560" s="271" t="str">
        <f>VLOOKUP(K560,TONG_SL!$A:$D,3,0)</f>
        <v>Túi</v>
      </c>
      <c r="R560" s="272">
        <v>3</v>
      </c>
      <c r="S560" s="272"/>
      <c r="T560" s="272">
        <f>VLOOKUP(VLOOKUP(G560,Ma_KH!$A:$R,18,0)&amp;K560,Gia_MB!$A:$F,6,0)</f>
        <v>105505.09999999999</v>
      </c>
      <c r="U560" s="273">
        <f t="shared" si="101"/>
        <v>316515.3</v>
      </c>
      <c r="V560" s="272"/>
      <c r="W560" s="274">
        <f t="shared" si="102"/>
        <v>0</v>
      </c>
      <c r="X560" s="275" t="str">
        <f t="shared" si="103"/>
        <v>8</v>
      </c>
      <c r="Y560" s="272"/>
      <c r="Z560" s="273">
        <f t="shared" si="104"/>
        <v>25321.223999999998</v>
      </c>
      <c r="AA560" s="276">
        <f>VLOOKUP(G560,Ma_KH!$A:$R,14,0)</f>
        <v>1</v>
      </c>
    </row>
    <row r="561" spans="1:27" hidden="1" x14ac:dyDescent="0.25">
      <c r="A561" s="268">
        <v>45997</v>
      </c>
      <c r="B561" s="269">
        <v>2370490</v>
      </c>
      <c r="C561" s="151" t="s">
        <v>7767</v>
      </c>
      <c r="D561" s="341">
        <v>46000</v>
      </c>
      <c r="E561" s="271"/>
      <c r="F561" s="270"/>
      <c r="G561" s="33" t="s">
        <v>7332</v>
      </c>
      <c r="H561" s="271"/>
      <c r="I561" s="33" t="s">
        <v>7332</v>
      </c>
      <c r="J561" s="269" t="s">
        <v>1790</v>
      </c>
      <c r="K561" s="269" t="s">
        <v>551</v>
      </c>
      <c r="L561" s="271" t="str">
        <f>VLOOKUP($K561,TONG_SL!$A:$D,2,0)</f>
        <v>Chân giò heo muối 100g</v>
      </c>
      <c r="M561" s="271"/>
      <c r="N561" s="271" t="str">
        <f t="shared" si="100"/>
        <v>K-C6</v>
      </c>
      <c r="O561" s="271"/>
      <c r="P561" s="271"/>
      <c r="Q561" s="271" t="str">
        <f>VLOOKUP(K561,TONG_SL!$A:$D,3,0)</f>
        <v>Gói</v>
      </c>
      <c r="R561" s="272">
        <v>3</v>
      </c>
      <c r="S561" s="272"/>
      <c r="T561" s="272">
        <f>VLOOKUP(VLOOKUP(G561,Ma_KH!$A:$R,18,0)&amp;K561,Gia_MB!$A:$F,6,0)</f>
        <v>23321.55</v>
      </c>
      <c r="U561" s="273">
        <f t="shared" si="101"/>
        <v>69964.649999999994</v>
      </c>
      <c r="V561" s="272"/>
      <c r="W561" s="274">
        <f t="shared" si="102"/>
        <v>0</v>
      </c>
      <c r="X561" s="275" t="str">
        <f t="shared" si="103"/>
        <v>8</v>
      </c>
      <c r="Y561" s="272"/>
      <c r="Z561" s="273">
        <f t="shared" si="104"/>
        <v>5597.1719999999996</v>
      </c>
      <c r="AA561" s="276">
        <f>VLOOKUP(G561,Ma_KH!$A:$R,14,0)</f>
        <v>1</v>
      </c>
    </row>
    <row r="562" spans="1:27" hidden="1" x14ac:dyDescent="0.25">
      <c r="A562" s="268">
        <v>45997</v>
      </c>
      <c r="B562" s="269">
        <v>2370490</v>
      </c>
      <c r="C562" s="151" t="s">
        <v>7767</v>
      </c>
      <c r="D562" s="341">
        <v>46000</v>
      </c>
      <c r="E562" s="271"/>
      <c r="F562" s="270"/>
      <c r="G562" s="33" t="s">
        <v>7332</v>
      </c>
      <c r="H562" s="271"/>
      <c r="I562" s="33" t="s">
        <v>7332</v>
      </c>
      <c r="J562" s="269" t="s">
        <v>1790</v>
      </c>
      <c r="K562" s="269" t="s">
        <v>48</v>
      </c>
      <c r="L562" s="271" t="str">
        <f>VLOOKUP($K562,TONG_SL!$A:$D,2,0)</f>
        <v>Mọc Nấm Hương 250g</v>
      </c>
      <c r="M562" s="271"/>
      <c r="N562" s="271" t="str">
        <f t="shared" si="100"/>
        <v>K-C6</v>
      </c>
      <c r="O562" s="271"/>
      <c r="P562" s="271"/>
      <c r="Q562" s="271" t="str">
        <f>VLOOKUP(K562,TONG_SL!$A:$D,3,0)</f>
        <v>Túi</v>
      </c>
      <c r="R562" s="272">
        <v>3</v>
      </c>
      <c r="S562" s="272"/>
      <c r="T562" s="272">
        <f>VLOOKUP(VLOOKUP(G562,Ma_KH!$A:$R,18,0)&amp;K562,Gia_MB!$A:$F,6,0)</f>
        <v>43700</v>
      </c>
      <c r="U562" s="273">
        <f t="shared" si="101"/>
        <v>131100</v>
      </c>
      <c r="V562" s="272"/>
      <c r="W562" s="274">
        <f t="shared" si="102"/>
        <v>0</v>
      </c>
      <c r="X562" s="275" t="str">
        <f t="shared" si="103"/>
        <v>8</v>
      </c>
      <c r="Y562" s="272"/>
      <c r="Z562" s="273">
        <f t="shared" si="104"/>
        <v>10488</v>
      </c>
      <c r="AA562" s="276">
        <f>VLOOKUP(G562,Ma_KH!$A:$R,14,0)</f>
        <v>1</v>
      </c>
    </row>
    <row r="563" spans="1:27" hidden="1" x14ac:dyDescent="0.25">
      <c r="A563" s="268">
        <v>45997</v>
      </c>
      <c r="B563" s="269">
        <v>2370490</v>
      </c>
      <c r="C563" s="151" t="s">
        <v>7767</v>
      </c>
      <c r="D563" s="341">
        <v>46000</v>
      </c>
      <c r="E563" s="271"/>
      <c r="F563" s="270"/>
      <c r="G563" s="33" t="s">
        <v>7332</v>
      </c>
      <c r="H563" s="271"/>
      <c r="I563" s="33" t="s">
        <v>7332</v>
      </c>
      <c r="J563" s="269" t="s">
        <v>1790</v>
      </c>
      <c r="K563" s="269" t="s">
        <v>563</v>
      </c>
      <c r="L563" s="271" t="str">
        <f>VLOOKUP($K563,TONG_SL!$A:$D,2,0)</f>
        <v>Chân gà sả tắc 150g</v>
      </c>
      <c r="M563" s="271"/>
      <c r="N563" s="271" t="str">
        <f t="shared" si="100"/>
        <v>K-C6</v>
      </c>
      <c r="O563" s="271"/>
      <c r="P563" s="271"/>
      <c r="Q563" s="271" t="str">
        <f>VLOOKUP(K563,TONG_SL!$A:$D,3,0)</f>
        <v>Túi</v>
      </c>
      <c r="R563" s="272">
        <v>2</v>
      </c>
      <c r="S563" s="272"/>
      <c r="T563" s="272">
        <f>VLOOKUP(VLOOKUP(G563,Ma_KH!$A:$R,18,0)&amp;K563,Gia_MB!$A:$F,6,0)</f>
        <v>21375</v>
      </c>
      <c r="U563" s="273">
        <f t="shared" si="101"/>
        <v>42750</v>
      </c>
      <c r="V563" s="272"/>
      <c r="W563" s="274">
        <f t="shared" si="102"/>
        <v>0</v>
      </c>
      <c r="X563" s="275" t="str">
        <f t="shared" si="103"/>
        <v>8</v>
      </c>
      <c r="Y563" s="272"/>
      <c r="Z563" s="273">
        <f t="shared" si="104"/>
        <v>3420</v>
      </c>
      <c r="AA563" s="276">
        <f>VLOOKUP(G563,Ma_KH!$A:$R,14,0)</f>
        <v>1</v>
      </c>
    </row>
    <row r="564" spans="1:27" hidden="1" x14ac:dyDescent="0.25">
      <c r="A564" s="268">
        <v>45997</v>
      </c>
      <c r="B564" s="269">
        <v>2370555</v>
      </c>
      <c r="C564" s="151" t="s">
        <v>7767</v>
      </c>
      <c r="D564" s="341">
        <v>46000</v>
      </c>
      <c r="E564" s="271"/>
      <c r="F564" s="270"/>
      <c r="G564" s="33" t="s">
        <v>7329</v>
      </c>
      <c r="H564" s="271"/>
      <c r="I564" s="33" t="s">
        <v>7329</v>
      </c>
      <c r="J564" s="269" t="s">
        <v>1790</v>
      </c>
      <c r="K564" s="269" t="s">
        <v>30</v>
      </c>
      <c r="L564" s="271" t="str">
        <f>VLOOKUP($K564,TONG_SL!$A:$D,2,0)</f>
        <v>Gà muối 500g</v>
      </c>
      <c r="M564" s="271"/>
      <c r="N564" s="271" t="str">
        <f t="shared" si="100"/>
        <v>K-C6</v>
      </c>
      <c r="O564" s="271"/>
      <c r="P564" s="271"/>
      <c r="Q564" s="271" t="str">
        <f>VLOOKUP(K564,TONG_SL!$A:$D,3,0)</f>
        <v>Túi</v>
      </c>
      <c r="R564" s="272">
        <v>2</v>
      </c>
      <c r="S564" s="272"/>
      <c r="T564" s="272">
        <f>VLOOKUP(VLOOKUP(G564,Ma_KH!$A:$R,18,0)&amp;K564,Gia_MB!$A:$F,6,0)</f>
        <v>105505.09999999999</v>
      </c>
      <c r="U564" s="273">
        <f t="shared" si="101"/>
        <v>211010.19999999998</v>
      </c>
      <c r="V564" s="272"/>
      <c r="W564" s="274">
        <f t="shared" si="102"/>
        <v>0</v>
      </c>
      <c r="X564" s="275" t="str">
        <f t="shared" si="103"/>
        <v>8</v>
      </c>
      <c r="Y564" s="272"/>
      <c r="Z564" s="273">
        <f t="shared" si="104"/>
        <v>16880.815999999999</v>
      </c>
      <c r="AA564" s="276">
        <f>VLOOKUP(G564,Ma_KH!$A:$R,14,0)</f>
        <v>1</v>
      </c>
    </row>
    <row r="565" spans="1:27" hidden="1" x14ac:dyDescent="0.25">
      <c r="A565" s="268">
        <v>45997</v>
      </c>
      <c r="B565" s="269">
        <v>2370555</v>
      </c>
      <c r="C565" s="151" t="s">
        <v>7767</v>
      </c>
      <c r="D565" s="341">
        <v>46000</v>
      </c>
      <c r="E565" s="271"/>
      <c r="F565" s="270"/>
      <c r="G565" s="33" t="s">
        <v>7329</v>
      </c>
      <c r="H565" s="271"/>
      <c r="I565" s="33" t="s">
        <v>7329</v>
      </c>
      <c r="J565" s="269" t="s">
        <v>1790</v>
      </c>
      <c r="K565" s="269" t="s">
        <v>32</v>
      </c>
      <c r="L565" s="271" t="str">
        <f>VLOOKUP($K565,TONG_SL!$A:$D,2,0)</f>
        <v>Giò Tai Lưỡi Xào 250g</v>
      </c>
      <c r="M565" s="271"/>
      <c r="N565" s="271" t="str">
        <f t="shared" si="100"/>
        <v>K-C6</v>
      </c>
      <c r="O565" s="271"/>
      <c r="P565" s="271"/>
      <c r="Q565" s="271" t="str">
        <f>VLOOKUP(K565,TONG_SL!$A:$D,3,0)</f>
        <v>Túi</v>
      </c>
      <c r="R565" s="272">
        <v>2</v>
      </c>
      <c r="S565" s="272"/>
      <c r="T565" s="272">
        <f>VLOOKUP(VLOOKUP(G565,Ma_KH!$A:$R,18,0)&amp;K565,Gia_MB!$A:$F,6,0)</f>
        <v>47673.85</v>
      </c>
      <c r="U565" s="273">
        <f t="shared" si="101"/>
        <v>95347.7</v>
      </c>
      <c r="V565" s="272"/>
      <c r="W565" s="274">
        <f t="shared" si="102"/>
        <v>0</v>
      </c>
      <c r="X565" s="275" t="str">
        <f t="shared" si="103"/>
        <v>8</v>
      </c>
      <c r="Y565" s="272"/>
      <c r="Z565" s="273">
        <f t="shared" si="104"/>
        <v>7627.8159999999998</v>
      </c>
      <c r="AA565" s="276">
        <f>VLOOKUP(G565,Ma_KH!$A:$R,14,0)</f>
        <v>1</v>
      </c>
    </row>
    <row r="566" spans="1:27" hidden="1" x14ac:dyDescent="0.25">
      <c r="A566" s="268">
        <v>45997</v>
      </c>
      <c r="B566" s="269">
        <v>2370555</v>
      </c>
      <c r="C566" s="151" t="s">
        <v>7767</v>
      </c>
      <c r="D566" s="341">
        <v>46000</v>
      </c>
      <c r="E566" s="271"/>
      <c r="F566" s="270"/>
      <c r="G566" s="33" t="s">
        <v>7329</v>
      </c>
      <c r="H566" s="271"/>
      <c r="I566" s="33" t="s">
        <v>7329</v>
      </c>
      <c r="J566" s="269" t="s">
        <v>1790</v>
      </c>
      <c r="K566" s="269" t="s">
        <v>34</v>
      </c>
      <c r="L566" s="271" t="str">
        <f>VLOOKUP($K566,TONG_SL!$A:$D,2,0)</f>
        <v>Tai heo muối 200g</v>
      </c>
      <c r="M566" s="271"/>
      <c r="N566" s="271" t="str">
        <f t="shared" si="100"/>
        <v>K-C6</v>
      </c>
      <c r="O566" s="271"/>
      <c r="P566" s="271"/>
      <c r="Q566" s="271" t="str">
        <f>VLOOKUP(K566,TONG_SL!$A:$D,3,0)</f>
        <v>Túi</v>
      </c>
      <c r="R566" s="272">
        <v>2</v>
      </c>
      <c r="S566" s="272"/>
      <c r="T566" s="272">
        <f>VLOOKUP(VLOOKUP(G566,Ma_KH!$A:$R,18,0)&amp;K566,Gia_MB!$A:$F,6,0)</f>
        <v>52815.25</v>
      </c>
      <c r="U566" s="273">
        <f t="shared" si="101"/>
        <v>105630.5</v>
      </c>
      <c r="V566" s="272"/>
      <c r="W566" s="274">
        <f t="shared" si="102"/>
        <v>0</v>
      </c>
      <c r="X566" s="275" t="str">
        <f t="shared" si="103"/>
        <v>8</v>
      </c>
      <c r="Y566" s="272"/>
      <c r="Z566" s="273">
        <f t="shared" si="104"/>
        <v>8450.44</v>
      </c>
      <c r="AA566" s="276">
        <f>VLOOKUP(G566,Ma_KH!$A:$R,14,0)</f>
        <v>1</v>
      </c>
    </row>
    <row r="567" spans="1:27" hidden="1" x14ac:dyDescent="0.25">
      <c r="A567" s="268">
        <v>45997</v>
      </c>
      <c r="B567" s="269">
        <v>2370555</v>
      </c>
      <c r="C567" s="151" t="s">
        <v>7767</v>
      </c>
      <c r="D567" s="341">
        <v>46000</v>
      </c>
      <c r="E567" s="271"/>
      <c r="F567" s="270"/>
      <c r="G567" s="33" t="s">
        <v>7329</v>
      </c>
      <c r="H567" s="271"/>
      <c r="I567" s="33" t="s">
        <v>7329</v>
      </c>
      <c r="J567" s="269" t="s">
        <v>1790</v>
      </c>
      <c r="K567" s="269" t="s">
        <v>563</v>
      </c>
      <c r="L567" s="271" t="str">
        <f>VLOOKUP($K567,TONG_SL!$A:$D,2,0)</f>
        <v>Chân gà sả tắc 150g</v>
      </c>
      <c r="M567" s="271"/>
      <c r="N567" s="271" t="str">
        <f t="shared" si="100"/>
        <v>K-C6</v>
      </c>
      <c r="O567" s="271"/>
      <c r="P567" s="271"/>
      <c r="Q567" s="271" t="str">
        <f>VLOOKUP(K567,TONG_SL!$A:$D,3,0)</f>
        <v>Túi</v>
      </c>
      <c r="R567" s="272">
        <v>2</v>
      </c>
      <c r="S567" s="272"/>
      <c r="T567" s="272">
        <f>VLOOKUP(VLOOKUP(G567,Ma_KH!$A:$R,18,0)&amp;K567,Gia_MB!$A:$F,6,0)</f>
        <v>21375</v>
      </c>
      <c r="U567" s="273">
        <f t="shared" si="101"/>
        <v>42750</v>
      </c>
      <c r="V567" s="272"/>
      <c r="W567" s="274">
        <f t="shared" si="102"/>
        <v>0</v>
      </c>
      <c r="X567" s="275" t="str">
        <f t="shared" si="103"/>
        <v>8</v>
      </c>
      <c r="Y567" s="272"/>
      <c r="Z567" s="273">
        <f t="shared" si="104"/>
        <v>3420</v>
      </c>
      <c r="AA567" s="276">
        <f>VLOOKUP(G567,Ma_KH!$A:$R,14,0)</f>
        <v>1</v>
      </c>
    </row>
    <row r="568" spans="1:27" hidden="1" x14ac:dyDescent="0.25">
      <c r="A568" s="268">
        <v>45997</v>
      </c>
      <c r="B568" s="269">
        <v>2370555</v>
      </c>
      <c r="C568" s="151" t="s">
        <v>7767</v>
      </c>
      <c r="D568" s="341">
        <v>46000</v>
      </c>
      <c r="E568" s="271"/>
      <c r="F568" s="270"/>
      <c r="G568" s="33" t="s">
        <v>7329</v>
      </c>
      <c r="H568" s="271"/>
      <c r="I568" s="33" t="s">
        <v>7329</v>
      </c>
      <c r="J568" s="269" t="s">
        <v>1790</v>
      </c>
      <c r="K568" s="269" t="s">
        <v>565</v>
      </c>
      <c r="L568" s="271" t="str">
        <f>VLOOKUP($K568,TONG_SL!$A:$D,2,0)</f>
        <v>Tai heo sốt thái 150g</v>
      </c>
      <c r="M568" s="271"/>
      <c r="N568" s="271" t="str">
        <f t="shared" si="100"/>
        <v>K-C6</v>
      </c>
      <c r="O568" s="271"/>
      <c r="P568" s="271"/>
      <c r="Q568" s="271" t="str">
        <f>VLOOKUP(K568,TONG_SL!$A:$D,3,0)</f>
        <v>Túi</v>
      </c>
      <c r="R568" s="272">
        <v>2</v>
      </c>
      <c r="S568" s="272"/>
      <c r="T568" s="272">
        <f>VLOOKUP(VLOOKUP(G568,Ma_KH!$A:$R,18,0)&amp;K568,Gia_MB!$A:$F,6,0)</f>
        <v>20583.649999999998</v>
      </c>
      <c r="U568" s="273">
        <f t="shared" si="101"/>
        <v>41167.299999999996</v>
      </c>
      <c r="V568" s="272"/>
      <c r="W568" s="274">
        <f t="shared" si="102"/>
        <v>0</v>
      </c>
      <c r="X568" s="275" t="str">
        <f t="shared" si="103"/>
        <v>8</v>
      </c>
      <c r="Y568" s="272"/>
      <c r="Z568" s="273">
        <f t="shared" si="104"/>
        <v>3293.3839999999996</v>
      </c>
      <c r="AA568" s="276">
        <f>VLOOKUP(G568,Ma_KH!$A:$R,14,0)</f>
        <v>1</v>
      </c>
    </row>
    <row r="569" spans="1:27" x14ac:dyDescent="0.25">
      <c r="A569" s="268">
        <v>45997</v>
      </c>
      <c r="B569" s="269">
        <v>2370552</v>
      </c>
      <c r="C569" s="151" t="s">
        <v>7767</v>
      </c>
      <c r="D569" s="341">
        <v>46000</v>
      </c>
      <c r="E569" s="271"/>
      <c r="F569" s="270"/>
      <c r="G569" s="33" t="s">
        <v>7333</v>
      </c>
      <c r="H569" s="271"/>
      <c r="I569" s="33" t="s">
        <v>7333</v>
      </c>
      <c r="J569" s="269" t="s">
        <v>1790</v>
      </c>
      <c r="K569" s="269" t="s">
        <v>30</v>
      </c>
      <c r="L569" s="271" t="str">
        <f>VLOOKUP($K569,TONG_SL!$A:$D,2,0)</f>
        <v>Gà muối 500g</v>
      </c>
      <c r="M569" s="271"/>
      <c r="N569" s="271" t="str">
        <f t="shared" si="100"/>
        <v>K-C6</v>
      </c>
      <c r="O569" s="271"/>
      <c r="P569" s="271"/>
      <c r="Q569" s="271" t="str">
        <f>VLOOKUP(K569,TONG_SL!$A:$D,3,0)</f>
        <v>Túi</v>
      </c>
      <c r="R569" s="272">
        <v>2</v>
      </c>
      <c r="S569" s="272"/>
      <c r="T569" s="272">
        <f>VLOOKUP(VLOOKUP(G569,Ma_KH!$A:$R,18,0)&amp;K569,Gia_MB!$A:$F,6,0)</f>
        <v>105505.09999999999</v>
      </c>
      <c r="U569" s="273">
        <f t="shared" si="101"/>
        <v>211010.19999999998</v>
      </c>
      <c r="V569" s="272"/>
      <c r="W569" s="274">
        <f t="shared" si="102"/>
        <v>0</v>
      </c>
      <c r="X569" s="275" t="str">
        <f t="shared" si="103"/>
        <v>8</v>
      </c>
      <c r="Y569" s="272"/>
      <c r="Z569" s="273">
        <f t="shared" si="104"/>
        <v>16880.815999999999</v>
      </c>
      <c r="AA569" s="276">
        <f>VLOOKUP(G569,Ma_KH!$A:$R,14,0)</f>
        <v>1</v>
      </c>
    </row>
    <row r="570" spans="1:27" x14ac:dyDescent="0.25">
      <c r="A570" s="268">
        <v>45997</v>
      </c>
      <c r="B570" s="269">
        <v>2370552</v>
      </c>
      <c r="C570" s="151" t="s">
        <v>7767</v>
      </c>
      <c r="D570" s="341">
        <v>46000</v>
      </c>
      <c r="E570" s="271"/>
      <c r="F570" s="270"/>
      <c r="G570" s="33" t="s">
        <v>7333</v>
      </c>
      <c r="H570" s="271"/>
      <c r="I570" s="33" t="s">
        <v>7333</v>
      </c>
      <c r="J570" s="269" t="s">
        <v>1790</v>
      </c>
      <c r="K570" s="269" t="s">
        <v>32</v>
      </c>
      <c r="L570" s="271" t="str">
        <f>VLOOKUP($K570,TONG_SL!$A:$D,2,0)</f>
        <v>Giò Tai Lưỡi Xào 250g</v>
      </c>
      <c r="M570" s="271"/>
      <c r="N570" s="271" t="str">
        <f t="shared" si="100"/>
        <v>K-C6</v>
      </c>
      <c r="O570" s="271"/>
      <c r="P570" s="271"/>
      <c r="Q570" s="271" t="str">
        <f>VLOOKUP(K570,TONG_SL!$A:$D,3,0)</f>
        <v>Túi</v>
      </c>
      <c r="R570" s="272">
        <v>2</v>
      </c>
      <c r="S570" s="272"/>
      <c r="T570" s="272">
        <f>VLOOKUP(VLOOKUP(G570,Ma_KH!$A:$R,18,0)&amp;K570,Gia_MB!$A:$F,6,0)</f>
        <v>47673.85</v>
      </c>
      <c r="U570" s="273">
        <f t="shared" si="101"/>
        <v>95347.7</v>
      </c>
      <c r="V570" s="272"/>
      <c r="W570" s="274">
        <f t="shared" si="102"/>
        <v>0</v>
      </c>
      <c r="X570" s="275" t="str">
        <f t="shared" si="103"/>
        <v>8</v>
      </c>
      <c r="Y570" s="272"/>
      <c r="Z570" s="273">
        <f t="shared" si="104"/>
        <v>7627.8159999999998</v>
      </c>
      <c r="AA570" s="276">
        <f>VLOOKUP(G570,Ma_KH!$A:$R,14,0)</f>
        <v>1</v>
      </c>
    </row>
    <row r="571" spans="1:27" x14ac:dyDescent="0.25">
      <c r="A571" s="268">
        <v>45997</v>
      </c>
      <c r="B571" s="269">
        <v>2370552</v>
      </c>
      <c r="C571" s="151" t="s">
        <v>7767</v>
      </c>
      <c r="D571" s="341">
        <v>46000</v>
      </c>
      <c r="E571" s="271"/>
      <c r="F571" s="270"/>
      <c r="G571" s="33" t="s">
        <v>7333</v>
      </c>
      <c r="H571" s="271"/>
      <c r="I571" s="33" t="s">
        <v>7333</v>
      </c>
      <c r="J571" s="269" t="s">
        <v>1790</v>
      </c>
      <c r="K571" s="269" t="s">
        <v>48</v>
      </c>
      <c r="L571" s="271" t="str">
        <f>VLOOKUP($K571,TONG_SL!$A:$D,2,0)</f>
        <v>Mọc Nấm Hương 250g</v>
      </c>
      <c r="M571" s="271"/>
      <c r="N571" s="271" t="str">
        <f t="shared" si="100"/>
        <v>K-C6</v>
      </c>
      <c r="O571" s="271"/>
      <c r="P571" s="271"/>
      <c r="Q571" s="271" t="str">
        <f>VLOOKUP(K571,TONG_SL!$A:$D,3,0)</f>
        <v>Túi</v>
      </c>
      <c r="R571" s="272">
        <v>2</v>
      </c>
      <c r="S571" s="272"/>
      <c r="T571" s="272">
        <f>VLOOKUP(VLOOKUP(G571,Ma_KH!$A:$R,18,0)&amp;K571,Gia_MB!$A:$F,6,0)</f>
        <v>43700</v>
      </c>
      <c r="U571" s="273">
        <f t="shared" si="101"/>
        <v>87400</v>
      </c>
      <c r="V571" s="272"/>
      <c r="W571" s="274">
        <f t="shared" si="102"/>
        <v>0</v>
      </c>
      <c r="X571" s="275" t="str">
        <f t="shared" si="103"/>
        <v>8</v>
      </c>
      <c r="Y571" s="272"/>
      <c r="Z571" s="273">
        <f t="shared" si="104"/>
        <v>6992</v>
      </c>
      <c r="AA571" s="276">
        <f>VLOOKUP(G571,Ma_KH!$A:$R,14,0)</f>
        <v>1</v>
      </c>
    </row>
    <row r="572" spans="1:27" x14ac:dyDescent="0.25">
      <c r="A572" s="268">
        <v>45997</v>
      </c>
      <c r="B572" s="269">
        <v>2370552</v>
      </c>
      <c r="C572" s="151" t="s">
        <v>7767</v>
      </c>
      <c r="D572" s="341">
        <v>46000</v>
      </c>
      <c r="E572" s="271"/>
      <c r="F572" s="270"/>
      <c r="G572" s="33" t="s">
        <v>7333</v>
      </c>
      <c r="H572" s="271"/>
      <c r="I572" s="33" t="s">
        <v>7333</v>
      </c>
      <c r="J572" s="269" t="s">
        <v>1790</v>
      </c>
      <c r="K572" s="269" t="s">
        <v>563</v>
      </c>
      <c r="L572" s="271" t="str">
        <f>VLOOKUP($K572,TONG_SL!$A:$D,2,0)</f>
        <v>Chân gà sả tắc 150g</v>
      </c>
      <c r="M572" s="271"/>
      <c r="N572" s="271" t="str">
        <f t="shared" si="100"/>
        <v>K-C6</v>
      </c>
      <c r="O572" s="271"/>
      <c r="P572" s="271"/>
      <c r="Q572" s="271" t="str">
        <f>VLOOKUP(K572,TONG_SL!$A:$D,3,0)</f>
        <v>Túi</v>
      </c>
      <c r="R572" s="272">
        <v>2</v>
      </c>
      <c r="S572" s="272"/>
      <c r="T572" s="272">
        <f>VLOOKUP(VLOOKUP(G572,Ma_KH!$A:$R,18,0)&amp;K572,Gia_MB!$A:$F,6,0)</f>
        <v>21375</v>
      </c>
      <c r="U572" s="273">
        <f t="shared" si="101"/>
        <v>42750</v>
      </c>
      <c r="V572" s="272"/>
      <c r="W572" s="274">
        <f t="shared" si="102"/>
        <v>0</v>
      </c>
      <c r="X572" s="275" t="str">
        <f t="shared" si="103"/>
        <v>8</v>
      </c>
      <c r="Y572" s="272"/>
      <c r="Z572" s="273">
        <f t="shared" si="104"/>
        <v>3420</v>
      </c>
      <c r="AA572" s="276">
        <f>VLOOKUP(G572,Ma_KH!$A:$R,14,0)</f>
        <v>1</v>
      </c>
    </row>
    <row r="573" spans="1:27" x14ac:dyDescent="0.25">
      <c r="A573" s="268">
        <v>45997</v>
      </c>
      <c r="B573" s="269">
        <v>2370552</v>
      </c>
      <c r="C573" s="151" t="s">
        <v>7767</v>
      </c>
      <c r="D573" s="341">
        <v>46000</v>
      </c>
      <c r="E573" s="271"/>
      <c r="F573" s="270"/>
      <c r="G573" s="33" t="s">
        <v>7333</v>
      </c>
      <c r="H573" s="271"/>
      <c r="I573" s="33" t="s">
        <v>7333</v>
      </c>
      <c r="J573" s="269" t="s">
        <v>1790</v>
      </c>
      <c r="K573" s="269" t="s">
        <v>565</v>
      </c>
      <c r="L573" s="271" t="str">
        <f>VLOOKUP($K573,TONG_SL!$A:$D,2,0)</f>
        <v>Tai heo sốt thái 150g</v>
      </c>
      <c r="M573" s="271"/>
      <c r="N573" s="271" t="str">
        <f t="shared" si="100"/>
        <v>K-C6</v>
      </c>
      <c r="O573" s="271"/>
      <c r="P573" s="271"/>
      <c r="Q573" s="271" t="str">
        <f>VLOOKUP(K573,TONG_SL!$A:$D,3,0)</f>
        <v>Túi</v>
      </c>
      <c r="R573" s="272">
        <v>2</v>
      </c>
      <c r="S573" s="272"/>
      <c r="T573" s="272">
        <f>VLOOKUP(VLOOKUP(G573,Ma_KH!$A:$R,18,0)&amp;K573,Gia_MB!$A:$F,6,0)</f>
        <v>20583.649999999998</v>
      </c>
      <c r="U573" s="273">
        <f t="shared" si="101"/>
        <v>41167.299999999996</v>
      </c>
      <c r="V573" s="272"/>
      <c r="W573" s="274">
        <f t="shared" si="102"/>
        <v>0</v>
      </c>
      <c r="X573" s="275" t="str">
        <f t="shared" si="103"/>
        <v>8</v>
      </c>
      <c r="Y573" s="272"/>
      <c r="Z573" s="273">
        <f t="shared" si="104"/>
        <v>3293.3839999999996</v>
      </c>
      <c r="AA573" s="276">
        <f>VLOOKUP(G573,Ma_KH!$A:$R,14,0)</f>
        <v>1</v>
      </c>
    </row>
    <row r="574" spans="1:27" hidden="1" x14ac:dyDescent="0.25">
      <c r="A574" s="268">
        <v>45997</v>
      </c>
      <c r="B574" s="269">
        <v>2370493</v>
      </c>
      <c r="C574" s="151" t="s">
        <v>7767</v>
      </c>
      <c r="D574" s="341">
        <v>46000</v>
      </c>
      <c r="E574" s="271"/>
      <c r="F574" s="270"/>
      <c r="G574" s="33" t="s">
        <v>7334</v>
      </c>
      <c r="H574" s="271"/>
      <c r="I574" s="33" t="s">
        <v>7334</v>
      </c>
      <c r="J574" s="269" t="s">
        <v>1790</v>
      </c>
      <c r="K574" s="269" t="s">
        <v>563</v>
      </c>
      <c r="L574" s="271" t="str">
        <f>VLOOKUP($K574,TONG_SL!$A:$D,2,0)</f>
        <v>Chân gà sả tắc 150g</v>
      </c>
      <c r="M574" s="271"/>
      <c r="N574" s="271" t="str">
        <f t="shared" si="100"/>
        <v>K-C6</v>
      </c>
      <c r="O574" s="271"/>
      <c r="P574" s="271"/>
      <c r="Q574" s="271" t="str">
        <f>VLOOKUP(K574,TONG_SL!$A:$D,3,0)</f>
        <v>Túi</v>
      </c>
      <c r="R574" s="272">
        <v>2</v>
      </c>
      <c r="S574" s="272"/>
      <c r="T574" s="272">
        <f>VLOOKUP(VLOOKUP(G574,Ma_KH!$A:$R,18,0)&amp;K574,Gia_MB!$A:$F,6,0)</f>
        <v>21375</v>
      </c>
      <c r="U574" s="273">
        <f t="shared" si="101"/>
        <v>42750</v>
      </c>
      <c r="V574" s="272"/>
      <c r="W574" s="274">
        <f t="shared" si="102"/>
        <v>0</v>
      </c>
      <c r="X574" s="275" t="str">
        <f t="shared" si="103"/>
        <v>8</v>
      </c>
      <c r="Y574" s="272"/>
      <c r="Z574" s="273">
        <f t="shared" si="104"/>
        <v>3420</v>
      </c>
      <c r="AA574" s="276">
        <f>VLOOKUP(G574,Ma_KH!$A:$R,14,0)</f>
        <v>1</v>
      </c>
    </row>
    <row r="575" spans="1:27" hidden="1" x14ac:dyDescent="0.25">
      <c r="A575" s="268">
        <v>45997</v>
      </c>
      <c r="B575" s="269">
        <v>2370493</v>
      </c>
      <c r="C575" s="151" t="s">
        <v>7767</v>
      </c>
      <c r="D575" s="341">
        <v>46000</v>
      </c>
      <c r="E575" s="271"/>
      <c r="F575" s="270"/>
      <c r="G575" s="33" t="s">
        <v>7334</v>
      </c>
      <c r="H575" s="271"/>
      <c r="I575" s="33" t="s">
        <v>7334</v>
      </c>
      <c r="J575" s="269" t="s">
        <v>1790</v>
      </c>
      <c r="K575" s="269" t="s">
        <v>565</v>
      </c>
      <c r="L575" s="271" t="str">
        <f>VLOOKUP($K575,TONG_SL!$A:$D,2,0)</f>
        <v>Tai heo sốt thái 150g</v>
      </c>
      <c r="M575" s="271"/>
      <c r="N575" s="271" t="str">
        <f t="shared" si="100"/>
        <v>K-C6</v>
      </c>
      <c r="O575" s="271"/>
      <c r="P575" s="271"/>
      <c r="Q575" s="271" t="str">
        <f>VLOOKUP(K575,TONG_SL!$A:$D,3,0)</f>
        <v>Túi</v>
      </c>
      <c r="R575" s="272">
        <v>2</v>
      </c>
      <c r="S575" s="272"/>
      <c r="T575" s="272">
        <f>VLOOKUP(VLOOKUP(G575,Ma_KH!$A:$R,18,0)&amp;K575,Gia_MB!$A:$F,6,0)</f>
        <v>20583.649999999998</v>
      </c>
      <c r="U575" s="273">
        <f t="shared" si="101"/>
        <v>41167.299999999996</v>
      </c>
      <c r="V575" s="272"/>
      <c r="W575" s="274">
        <f t="shared" si="102"/>
        <v>0</v>
      </c>
      <c r="X575" s="275" t="str">
        <f t="shared" si="103"/>
        <v>8</v>
      </c>
      <c r="Y575" s="272"/>
      <c r="Z575" s="273">
        <f t="shared" si="104"/>
        <v>3293.3839999999996</v>
      </c>
      <c r="AA575" s="276">
        <f>VLOOKUP(G575,Ma_KH!$A:$R,14,0)</f>
        <v>1</v>
      </c>
    </row>
    <row r="576" spans="1:27" hidden="1" x14ac:dyDescent="0.25">
      <c r="A576" s="268">
        <v>45997</v>
      </c>
      <c r="B576" s="269">
        <v>2370496</v>
      </c>
      <c r="C576" s="151" t="s">
        <v>7767</v>
      </c>
      <c r="D576" s="341">
        <v>46000</v>
      </c>
      <c r="E576" s="271"/>
      <c r="F576" s="270"/>
      <c r="G576" s="33" t="s">
        <v>810</v>
      </c>
      <c r="H576" s="271"/>
      <c r="I576" s="33" t="s">
        <v>810</v>
      </c>
      <c r="J576" s="269" t="s">
        <v>1790</v>
      </c>
      <c r="K576" s="269" t="s">
        <v>27</v>
      </c>
      <c r="L576" s="271" t="str">
        <f>VLOOKUP($K576,TONG_SL!$A:$D,2,0)</f>
        <v>Chân giò heo muối 300g</v>
      </c>
      <c r="M576" s="271"/>
      <c r="N576" s="271" t="str">
        <f t="shared" si="100"/>
        <v>K-C6</v>
      </c>
      <c r="O576" s="271"/>
      <c r="P576" s="271"/>
      <c r="Q576" s="271" t="str">
        <f>VLOOKUP(K576,TONG_SL!$A:$D,3,0)</f>
        <v>Túi</v>
      </c>
      <c r="R576" s="272">
        <v>3</v>
      </c>
      <c r="S576" s="272"/>
      <c r="T576" s="272" t="e">
        <f>VLOOKUP(VLOOKUP(G576,Ma_KH!$A:$R,18,0)&amp;K576,Gia_MB!$A:$F,6,0)</f>
        <v>#N/A</v>
      </c>
      <c r="U576" s="273" t="e">
        <f t="shared" si="101"/>
        <v>#N/A</v>
      </c>
      <c r="V576" s="272"/>
      <c r="W576" s="274" t="e">
        <f t="shared" si="102"/>
        <v>#N/A</v>
      </c>
      <c r="X576" s="275" t="str">
        <f t="shared" si="103"/>
        <v>8</v>
      </c>
      <c r="Y576" s="272"/>
      <c r="Z576" s="273" t="e">
        <f t="shared" si="104"/>
        <v>#N/A</v>
      </c>
      <c r="AA576" s="276">
        <f>VLOOKUP(G576,Ma_KH!$A:$R,14,0)</f>
        <v>1</v>
      </c>
    </row>
    <row r="577" spans="1:27" hidden="1" x14ac:dyDescent="0.25">
      <c r="A577" s="268">
        <v>45997</v>
      </c>
      <c r="B577" s="269">
        <v>2370496</v>
      </c>
      <c r="C577" s="151" t="s">
        <v>7767</v>
      </c>
      <c r="D577" s="341">
        <v>46000</v>
      </c>
      <c r="E577" s="271"/>
      <c r="F577" s="270"/>
      <c r="G577" s="33" t="s">
        <v>810</v>
      </c>
      <c r="H577" s="271"/>
      <c r="I577" s="33" t="s">
        <v>810</v>
      </c>
      <c r="J577" s="269" t="s">
        <v>1790</v>
      </c>
      <c r="K577" s="269" t="s">
        <v>551</v>
      </c>
      <c r="L577" s="271" t="str">
        <f>VLOOKUP($K577,TONG_SL!$A:$D,2,0)</f>
        <v>Chân giò heo muối 100g</v>
      </c>
      <c r="M577" s="271"/>
      <c r="N577" s="271" t="str">
        <f t="shared" ref="N577:N608" si="105">IF($B577&lt;&gt;"","K-C6","")</f>
        <v>K-C6</v>
      </c>
      <c r="O577" s="271"/>
      <c r="P577" s="271"/>
      <c r="Q577" s="271" t="str">
        <f>VLOOKUP(K577,TONG_SL!$A:$D,3,0)</f>
        <v>Gói</v>
      </c>
      <c r="R577" s="272">
        <v>3</v>
      </c>
      <c r="S577" s="272"/>
      <c r="T577" s="272" t="e">
        <f>VLOOKUP(VLOOKUP(G577,Ma_KH!$A:$R,18,0)&amp;K577,Gia_MB!$A:$F,6,0)</f>
        <v>#N/A</v>
      </c>
      <c r="U577" s="273" t="e">
        <f t="shared" ref="U577:U608" si="106">T577*R577</f>
        <v>#N/A</v>
      </c>
      <c r="V577" s="272"/>
      <c r="W577" s="274" t="e">
        <f t="shared" ref="W577:W608" si="107">U577*V577</f>
        <v>#N/A</v>
      </c>
      <c r="X577" s="275" t="str">
        <f t="shared" ref="X577:X608" si="108">IF(B577&lt;&gt;"","8","0")</f>
        <v>8</v>
      </c>
      <c r="Y577" s="272"/>
      <c r="Z577" s="273" t="e">
        <f t="shared" ref="Z577:Z608" si="109">U577*X577%</f>
        <v>#N/A</v>
      </c>
      <c r="AA577" s="276">
        <f>VLOOKUP(G577,Ma_KH!$A:$R,14,0)</f>
        <v>1</v>
      </c>
    </row>
    <row r="578" spans="1:27" hidden="1" x14ac:dyDescent="0.25">
      <c r="A578" s="268">
        <v>45997</v>
      </c>
      <c r="B578" s="269">
        <v>2370496</v>
      </c>
      <c r="C578" s="151" t="s">
        <v>7767</v>
      </c>
      <c r="D578" s="341">
        <v>46000</v>
      </c>
      <c r="E578" s="271"/>
      <c r="F578" s="270"/>
      <c r="G578" s="33" t="s">
        <v>810</v>
      </c>
      <c r="H578" s="271"/>
      <c r="I578" s="33" t="s">
        <v>810</v>
      </c>
      <c r="J578" s="269" t="s">
        <v>1790</v>
      </c>
      <c r="K578" s="269" t="s">
        <v>34</v>
      </c>
      <c r="L578" s="271" t="str">
        <f>VLOOKUP($K578,TONG_SL!$A:$D,2,0)</f>
        <v>Tai heo muối 200g</v>
      </c>
      <c r="M578" s="271"/>
      <c r="N578" s="271" t="str">
        <f t="shared" si="105"/>
        <v>K-C6</v>
      </c>
      <c r="O578" s="271"/>
      <c r="P578" s="271"/>
      <c r="Q578" s="271" t="str">
        <f>VLOOKUP(K578,TONG_SL!$A:$D,3,0)</f>
        <v>Túi</v>
      </c>
      <c r="R578" s="272">
        <v>3</v>
      </c>
      <c r="S578" s="272"/>
      <c r="T578" s="272" t="e">
        <f>VLOOKUP(VLOOKUP(G578,Ma_KH!$A:$R,18,0)&amp;K578,Gia_MB!$A:$F,6,0)</f>
        <v>#N/A</v>
      </c>
      <c r="U578" s="273" t="e">
        <f t="shared" si="106"/>
        <v>#N/A</v>
      </c>
      <c r="V578" s="272"/>
      <c r="W578" s="274" t="e">
        <f t="shared" si="107"/>
        <v>#N/A</v>
      </c>
      <c r="X578" s="275" t="str">
        <f t="shared" si="108"/>
        <v>8</v>
      </c>
      <c r="Y578" s="272"/>
      <c r="Z578" s="273" t="e">
        <f t="shared" si="109"/>
        <v>#N/A</v>
      </c>
      <c r="AA578" s="276">
        <f>VLOOKUP(G578,Ma_KH!$A:$R,14,0)</f>
        <v>1</v>
      </c>
    </row>
    <row r="579" spans="1:27" hidden="1" x14ac:dyDescent="0.25">
      <c r="A579" s="268">
        <v>45997</v>
      </c>
      <c r="B579" s="269">
        <v>2370491</v>
      </c>
      <c r="C579" s="151" t="s">
        <v>7767</v>
      </c>
      <c r="D579" s="341">
        <v>46000</v>
      </c>
      <c r="E579" s="271"/>
      <c r="F579" s="270"/>
      <c r="G579" s="33" t="s">
        <v>734</v>
      </c>
      <c r="H579" s="271"/>
      <c r="I579" s="33" t="s">
        <v>734</v>
      </c>
      <c r="J579" s="269" t="s">
        <v>1790</v>
      </c>
      <c r="K579" s="269" t="s">
        <v>30</v>
      </c>
      <c r="L579" s="271" t="str">
        <f>VLOOKUP($K579,TONG_SL!$A:$D,2,0)</f>
        <v>Gà muối 500g</v>
      </c>
      <c r="M579" s="271"/>
      <c r="N579" s="271" t="str">
        <f t="shared" si="105"/>
        <v>K-C6</v>
      </c>
      <c r="O579" s="271"/>
      <c r="P579" s="271"/>
      <c r="Q579" s="271" t="str">
        <f>VLOOKUP(K579,TONG_SL!$A:$D,3,0)</f>
        <v>Túi</v>
      </c>
      <c r="R579" s="272">
        <v>2</v>
      </c>
      <c r="S579" s="272"/>
      <c r="T579" s="272">
        <f>VLOOKUP(VLOOKUP(G579,Ma_KH!$A:$R,18,0)&amp;K579,Gia_MB!$A:$F,6,0)</f>
        <v>111058</v>
      </c>
      <c r="U579" s="273">
        <f t="shared" si="106"/>
        <v>222116</v>
      </c>
      <c r="V579" s="272"/>
      <c r="W579" s="274">
        <f t="shared" si="107"/>
        <v>0</v>
      </c>
      <c r="X579" s="275" t="str">
        <f t="shared" si="108"/>
        <v>8</v>
      </c>
      <c r="Y579" s="272"/>
      <c r="Z579" s="273">
        <f t="shared" si="109"/>
        <v>17769.28</v>
      </c>
      <c r="AA579" s="276">
        <f>VLOOKUP(G579,Ma_KH!$A:$R,14,0)</f>
        <v>60</v>
      </c>
    </row>
    <row r="580" spans="1:27" hidden="1" x14ac:dyDescent="0.25">
      <c r="A580" s="268">
        <v>45997</v>
      </c>
      <c r="B580" s="269">
        <v>2370491</v>
      </c>
      <c r="C580" s="151" t="s">
        <v>7767</v>
      </c>
      <c r="D580" s="341">
        <v>46000</v>
      </c>
      <c r="E580" s="271"/>
      <c r="F580" s="270"/>
      <c r="G580" s="33" t="s">
        <v>734</v>
      </c>
      <c r="H580" s="271"/>
      <c r="I580" s="33" t="s">
        <v>734</v>
      </c>
      <c r="J580" s="269" t="s">
        <v>1790</v>
      </c>
      <c r="K580" s="269" t="s">
        <v>37</v>
      </c>
      <c r="L580" s="271" t="str">
        <f>VLOOKUP($K580,TONG_SL!$A:$D,2,0)</f>
        <v>Chả cốm 300g</v>
      </c>
      <c r="M580" s="271"/>
      <c r="N580" s="271" t="str">
        <f t="shared" si="105"/>
        <v>K-C6</v>
      </c>
      <c r="O580" s="271"/>
      <c r="P580" s="271"/>
      <c r="Q580" s="271" t="str">
        <f>VLOOKUP(K580,TONG_SL!$A:$D,3,0)</f>
        <v>Túi</v>
      </c>
      <c r="R580" s="272">
        <v>2</v>
      </c>
      <c r="S580" s="272"/>
      <c r="T580" s="272">
        <f>VLOOKUP(VLOOKUP(G580,Ma_KH!$A:$R,18,0)&amp;K580,Gia_MB!$A:$F,6,0)</f>
        <v>74250</v>
      </c>
      <c r="U580" s="273">
        <f t="shared" si="106"/>
        <v>148500</v>
      </c>
      <c r="V580" s="272"/>
      <c r="W580" s="274">
        <f t="shared" si="107"/>
        <v>0</v>
      </c>
      <c r="X580" s="275" t="str">
        <f t="shared" si="108"/>
        <v>8</v>
      </c>
      <c r="Y580" s="272"/>
      <c r="Z580" s="273">
        <f t="shared" si="109"/>
        <v>11880</v>
      </c>
      <c r="AA580" s="276">
        <f>VLOOKUP(G580,Ma_KH!$A:$R,14,0)</f>
        <v>60</v>
      </c>
    </row>
    <row r="581" spans="1:27" hidden="1" x14ac:dyDescent="0.25">
      <c r="A581" s="268">
        <v>45997</v>
      </c>
      <c r="B581" s="269">
        <v>2370491</v>
      </c>
      <c r="C581" s="151" t="s">
        <v>7767</v>
      </c>
      <c r="D581" s="341">
        <v>46000</v>
      </c>
      <c r="E581" s="271"/>
      <c r="F581" s="270"/>
      <c r="G581" s="33" t="s">
        <v>734</v>
      </c>
      <c r="H581" s="271"/>
      <c r="I581" s="33" t="s">
        <v>734</v>
      </c>
      <c r="J581" s="269" t="s">
        <v>1790</v>
      </c>
      <c r="K581" s="269" t="s">
        <v>27</v>
      </c>
      <c r="L581" s="271" t="str">
        <f>VLOOKUP($K581,TONG_SL!$A:$D,2,0)</f>
        <v>Chân giò heo muối 300g</v>
      </c>
      <c r="M581" s="271"/>
      <c r="N581" s="271" t="str">
        <f t="shared" si="105"/>
        <v>K-C6</v>
      </c>
      <c r="O581" s="271"/>
      <c r="P581" s="271"/>
      <c r="Q581" s="271" t="str">
        <f>VLOOKUP(K581,TONG_SL!$A:$D,3,0)</f>
        <v>Túi</v>
      </c>
      <c r="R581" s="272">
        <v>2</v>
      </c>
      <c r="S581" s="272"/>
      <c r="T581" s="272">
        <f>VLOOKUP(VLOOKUP(G581,Ma_KH!$A:$R,18,0)&amp;K581,Gia_MB!$A:$F,6,0)</f>
        <v>73431</v>
      </c>
      <c r="U581" s="273">
        <f t="shared" si="106"/>
        <v>146862</v>
      </c>
      <c r="V581" s="272"/>
      <c r="W581" s="274">
        <f t="shared" si="107"/>
        <v>0</v>
      </c>
      <c r="X581" s="275" t="str">
        <f t="shared" si="108"/>
        <v>8</v>
      </c>
      <c r="Y581" s="272"/>
      <c r="Z581" s="273">
        <f t="shared" si="109"/>
        <v>11748.960000000001</v>
      </c>
      <c r="AA581" s="276">
        <f>VLOOKUP(G581,Ma_KH!$A:$R,14,0)</f>
        <v>60</v>
      </c>
    </row>
    <row r="582" spans="1:27" hidden="1" x14ac:dyDescent="0.25">
      <c r="A582" s="268">
        <v>45997</v>
      </c>
      <c r="B582" s="269">
        <v>2370491</v>
      </c>
      <c r="C582" s="151" t="s">
        <v>7767</v>
      </c>
      <c r="D582" s="341">
        <v>46000</v>
      </c>
      <c r="E582" s="271"/>
      <c r="F582" s="270"/>
      <c r="G582" s="33" t="s">
        <v>734</v>
      </c>
      <c r="H582" s="271"/>
      <c r="I582" s="33" t="s">
        <v>734</v>
      </c>
      <c r="J582" s="269" t="s">
        <v>1790</v>
      </c>
      <c r="K582" s="269" t="s">
        <v>48</v>
      </c>
      <c r="L582" s="271" t="str">
        <f>VLOOKUP($K582,TONG_SL!$A:$D,2,0)</f>
        <v>Mọc Nấm Hương 250g</v>
      </c>
      <c r="M582" s="271"/>
      <c r="N582" s="271" t="str">
        <f t="shared" si="105"/>
        <v>K-C6</v>
      </c>
      <c r="O582" s="271"/>
      <c r="P582" s="271"/>
      <c r="Q582" s="271" t="str">
        <f>VLOOKUP(K582,TONG_SL!$A:$D,3,0)</f>
        <v>Túi</v>
      </c>
      <c r="R582" s="272">
        <v>2</v>
      </c>
      <c r="S582" s="272"/>
      <c r="T582" s="272">
        <f>VLOOKUP(VLOOKUP(G582,Ma_KH!$A:$R,18,0)&amp;K582,Gia_MB!$A:$F,6,0)</f>
        <v>46000</v>
      </c>
      <c r="U582" s="273">
        <f t="shared" si="106"/>
        <v>92000</v>
      </c>
      <c r="V582" s="272"/>
      <c r="W582" s="274">
        <f t="shared" si="107"/>
        <v>0</v>
      </c>
      <c r="X582" s="275" t="str">
        <f t="shared" si="108"/>
        <v>8</v>
      </c>
      <c r="Y582" s="272"/>
      <c r="Z582" s="273">
        <f t="shared" si="109"/>
        <v>7360</v>
      </c>
      <c r="AA582" s="276">
        <f>VLOOKUP(G582,Ma_KH!$A:$R,14,0)</f>
        <v>60</v>
      </c>
    </row>
    <row r="583" spans="1:27" hidden="1" x14ac:dyDescent="0.25">
      <c r="A583" s="268">
        <v>45997</v>
      </c>
      <c r="B583" s="269">
        <v>2370491</v>
      </c>
      <c r="C583" s="151" t="s">
        <v>7767</v>
      </c>
      <c r="D583" s="341">
        <v>46000</v>
      </c>
      <c r="E583" s="271"/>
      <c r="F583" s="270"/>
      <c r="G583" s="33" t="s">
        <v>734</v>
      </c>
      <c r="H583" s="271"/>
      <c r="I583" s="33" t="s">
        <v>734</v>
      </c>
      <c r="J583" s="269" t="s">
        <v>1790</v>
      </c>
      <c r="K583" s="269" t="s">
        <v>34</v>
      </c>
      <c r="L583" s="271" t="str">
        <f>VLOOKUP($K583,TONG_SL!$A:$D,2,0)</f>
        <v>Tai heo muối 200g</v>
      </c>
      <c r="M583" s="271"/>
      <c r="N583" s="271" t="str">
        <f t="shared" si="105"/>
        <v>K-C6</v>
      </c>
      <c r="O583" s="271"/>
      <c r="P583" s="271"/>
      <c r="Q583" s="271" t="str">
        <f>VLOOKUP(K583,TONG_SL!$A:$D,3,0)</f>
        <v>Túi</v>
      </c>
      <c r="R583" s="272">
        <v>2</v>
      </c>
      <c r="S583" s="272"/>
      <c r="T583" s="272">
        <f>VLOOKUP(VLOOKUP(G583,Ma_KH!$A:$R,18,0)&amp;K583,Gia_MB!$A:$F,6,0)</f>
        <v>55595</v>
      </c>
      <c r="U583" s="273">
        <f t="shared" si="106"/>
        <v>111190</v>
      </c>
      <c r="V583" s="272"/>
      <c r="W583" s="274">
        <f t="shared" si="107"/>
        <v>0</v>
      </c>
      <c r="X583" s="275" t="str">
        <f t="shared" si="108"/>
        <v>8</v>
      </c>
      <c r="Y583" s="272"/>
      <c r="Z583" s="273">
        <f t="shared" si="109"/>
        <v>8895.2000000000007</v>
      </c>
      <c r="AA583" s="276">
        <f>VLOOKUP(G583,Ma_KH!$A:$R,14,0)</f>
        <v>60</v>
      </c>
    </row>
    <row r="584" spans="1:27" hidden="1" x14ac:dyDescent="0.25">
      <c r="A584" s="268">
        <v>45997</v>
      </c>
      <c r="B584" s="269">
        <v>2370491</v>
      </c>
      <c r="C584" s="151" t="s">
        <v>7767</v>
      </c>
      <c r="D584" s="341">
        <v>46000</v>
      </c>
      <c r="E584" s="271"/>
      <c r="F584" s="270"/>
      <c r="G584" s="33" t="s">
        <v>734</v>
      </c>
      <c r="H584" s="271"/>
      <c r="I584" s="33" t="s">
        <v>734</v>
      </c>
      <c r="J584" s="269" t="s">
        <v>1790</v>
      </c>
      <c r="K584" s="269" t="s">
        <v>563</v>
      </c>
      <c r="L584" s="271" t="str">
        <f>VLOOKUP($K584,TONG_SL!$A:$D,2,0)</f>
        <v>Chân gà sả tắc 150g</v>
      </c>
      <c r="M584" s="271"/>
      <c r="N584" s="271" t="str">
        <f t="shared" si="105"/>
        <v>K-C6</v>
      </c>
      <c r="O584" s="271"/>
      <c r="P584" s="271"/>
      <c r="Q584" s="271" t="str">
        <f>VLOOKUP(K584,TONG_SL!$A:$D,3,0)</f>
        <v>Túi</v>
      </c>
      <c r="R584" s="272">
        <v>2</v>
      </c>
      <c r="S584" s="272"/>
      <c r="T584" s="272">
        <f>VLOOKUP(VLOOKUP(G584,Ma_KH!$A:$R,18,0)&amp;K584,Gia_MB!$A:$F,6,0)</f>
        <v>22500</v>
      </c>
      <c r="U584" s="273">
        <f t="shared" si="106"/>
        <v>45000</v>
      </c>
      <c r="V584" s="272"/>
      <c r="W584" s="274">
        <f t="shared" si="107"/>
        <v>0</v>
      </c>
      <c r="X584" s="275" t="str">
        <f t="shared" si="108"/>
        <v>8</v>
      </c>
      <c r="Y584" s="272"/>
      <c r="Z584" s="273">
        <f t="shared" si="109"/>
        <v>3600</v>
      </c>
      <c r="AA584" s="276">
        <f>VLOOKUP(G584,Ma_KH!$A:$R,14,0)</f>
        <v>60</v>
      </c>
    </row>
    <row r="585" spans="1:27" hidden="1" x14ac:dyDescent="0.25">
      <c r="A585" s="268">
        <v>45999</v>
      </c>
      <c r="B585" s="269">
        <v>2370576</v>
      </c>
      <c r="C585" s="151" t="s">
        <v>7767</v>
      </c>
      <c r="D585" s="341">
        <v>46000</v>
      </c>
      <c r="E585" s="271"/>
      <c r="F585" s="270"/>
      <c r="G585" s="33" t="s">
        <v>751</v>
      </c>
      <c r="H585" s="271"/>
      <c r="I585" s="33" t="s">
        <v>751</v>
      </c>
      <c r="J585" s="269" t="s">
        <v>1790</v>
      </c>
      <c r="K585" s="269" t="s">
        <v>553</v>
      </c>
      <c r="L585" s="271" t="str">
        <f>VLOOKUP($K585,TONG_SL!$A:$D,2,0)</f>
        <v>Gà muối hun khói 300g</v>
      </c>
      <c r="M585" s="271"/>
      <c r="N585" s="271" t="str">
        <f t="shared" si="105"/>
        <v>K-C6</v>
      </c>
      <c r="O585" s="271"/>
      <c r="P585" s="271"/>
      <c r="Q585" s="271" t="str">
        <f>VLOOKUP(K585,TONG_SL!$A:$D,3,0)</f>
        <v>Túi</v>
      </c>
      <c r="R585" s="272">
        <v>3</v>
      </c>
      <c r="S585" s="272"/>
      <c r="T585" s="272">
        <f>VLOOKUP(VLOOKUP(G585,Ma_KH!$A:$R,18,0)&amp;K585,Gia_MB!$A:$F,6,0)</f>
        <v>70000</v>
      </c>
      <c r="U585" s="273">
        <f t="shared" si="106"/>
        <v>210000</v>
      </c>
      <c r="V585" s="272"/>
      <c r="W585" s="274">
        <f t="shared" si="107"/>
        <v>0</v>
      </c>
      <c r="X585" s="275" t="str">
        <f t="shared" si="108"/>
        <v>8</v>
      </c>
      <c r="Y585" s="272"/>
      <c r="Z585" s="273">
        <f t="shared" si="109"/>
        <v>16800</v>
      </c>
      <c r="AA585" s="276">
        <f>VLOOKUP(G585,Ma_KH!$A:$R,14,0)</f>
        <v>0</v>
      </c>
    </row>
    <row r="586" spans="1:27" hidden="1" x14ac:dyDescent="0.25">
      <c r="A586" s="268">
        <v>45999</v>
      </c>
      <c r="B586" s="269">
        <v>2370576</v>
      </c>
      <c r="C586" s="151" t="s">
        <v>7767</v>
      </c>
      <c r="D586" s="341">
        <v>46000</v>
      </c>
      <c r="E586" s="271"/>
      <c r="F586" s="270"/>
      <c r="G586" s="33" t="s">
        <v>751</v>
      </c>
      <c r="H586" s="271"/>
      <c r="I586" s="33" t="s">
        <v>751</v>
      </c>
      <c r="J586" s="269" t="s">
        <v>1790</v>
      </c>
      <c r="K586" s="269" t="s">
        <v>48</v>
      </c>
      <c r="L586" s="271" t="str">
        <f>VLOOKUP($K586,TONG_SL!$A:$D,2,0)</f>
        <v>Mọc Nấm Hương 250g</v>
      </c>
      <c r="M586" s="271"/>
      <c r="N586" s="271" t="str">
        <f t="shared" si="105"/>
        <v>K-C6</v>
      </c>
      <c r="O586" s="271"/>
      <c r="P586" s="271"/>
      <c r="Q586" s="271" t="str">
        <f>VLOOKUP(K586,TONG_SL!$A:$D,3,0)</f>
        <v>Túi</v>
      </c>
      <c r="R586" s="272">
        <v>3</v>
      </c>
      <c r="S586" s="272"/>
      <c r="T586" s="272">
        <f>VLOOKUP(VLOOKUP(G586,Ma_KH!$A:$R,18,0)&amp;K586,Gia_MB!$A:$F,6,0)</f>
        <v>46000</v>
      </c>
      <c r="U586" s="273">
        <f t="shared" si="106"/>
        <v>138000</v>
      </c>
      <c r="V586" s="272"/>
      <c r="W586" s="274">
        <f t="shared" si="107"/>
        <v>0</v>
      </c>
      <c r="X586" s="275" t="str">
        <f t="shared" si="108"/>
        <v>8</v>
      </c>
      <c r="Y586" s="272"/>
      <c r="Z586" s="273">
        <f t="shared" si="109"/>
        <v>11040</v>
      </c>
      <c r="AA586" s="276">
        <f>VLOOKUP(G586,Ma_KH!$A:$R,14,0)</f>
        <v>0</v>
      </c>
    </row>
    <row r="587" spans="1:27" hidden="1" x14ac:dyDescent="0.25">
      <c r="A587" s="268">
        <v>45999</v>
      </c>
      <c r="B587" s="269">
        <v>2370576</v>
      </c>
      <c r="C587" s="151" t="s">
        <v>7767</v>
      </c>
      <c r="D587" s="341">
        <v>46000</v>
      </c>
      <c r="E587" s="271"/>
      <c r="F587" s="270"/>
      <c r="G587" s="33" t="s">
        <v>751</v>
      </c>
      <c r="H587" s="271"/>
      <c r="I587" s="33" t="s">
        <v>751</v>
      </c>
      <c r="J587" s="269" t="s">
        <v>1790</v>
      </c>
      <c r="K587" s="269" t="s">
        <v>27</v>
      </c>
      <c r="L587" s="271" t="str">
        <f>VLOOKUP($K587,TONG_SL!$A:$D,2,0)</f>
        <v>Chân giò heo muối 300g</v>
      </c>
      <c r="M587" s="271"/>
      <c r="N587" s="271" t="str">
        <f t="shared" si="105"/>
        <v>K-C6</v>
      </c>
      <c r="O587" s="271"/>
      <c r="P587" s="271"/>
      <c r="Q587" s="271" t="str">
        <f>VLOOKUP(K587,TONG_SL!$A:$D,3,0)</f>
        <v>Túi</v>
      </c>
      <c r="R587" s="272">
        <v>3</v>
      </c>
      <c r="S587" s="272"/>
      <c r="T587" s="272">
        <f>VLOOKUP(VLOOKUP(G587,Ma_KH!$A:$R,18,0)&amp;K587,Gia_MB!$A:$F,6,0)</f>
        <v>73431</v>
      </c>
      <c r="U587" s="273">
        <f t="shared" si="106"/>
        <v>220293</v>
      </c>
      <c r="V587" s="272"/>
      <c r="W587" s="274">
        <f t="shared" si="107"/>
        <v>0</v>
      </c>
      <c r="X587" s="275" t="str">
        <f t="shared" si="108"/>
        <v>8</v>
      </c>
      <c r="Y587" s="272"/>
      <c r="Z587" s="273">
        <f t="shared" si="109"/>
        <v>17623.439999999999</v>
      </c>
      <c r="AA587" s="276">
        <f>VLOOKUP(G587,Ma_KH!$A:$R,14,0)</f>
        <v>0</v>
      </c>
    </row>
    <row r="588" spans="1:27" hidden="1" x14ac:dyDescent="0.25">
      <c r="A588" s="268">
        <v>45999</v>
      </c>
      <c r="B588" s="269">
        <v>2370576</v>
      </c>
      <c r="C588" s="151" t="s">
        <v>7767</v>
      </c>
      <c r="D588" s="341">
        <v>46000</v>
      </c>
      <c r="E588" s="271"/>
      <c r="F588" s="270"/>
      <c r="G588" s="33" t="s">
        <v>751</v>
      </c>
      <c r="H588" s="271"/>
      <c r="I588" s="33" t="s">
        <v>751</v>
      </c>
      <c r="J588" s="269" t="s">
        <v>1790</v>
      </c>
      <c r="K588" s="269" t="s">
        <v>551</v>
      </c>
      <c r="L588" s="271" t="str">
        <f>VLOOKUP($K588,TONG_SL!$A:$D,2,0)</f>
        <v>Chân giò heo muối 100g</v>
      </c>
      <c r="M588" s="271"/>
      <c r="N588" s="271" t="str">
        <f t="shared" si="105"/>
        <v>K-C6</v>
      </c>
      <c r="O588" s="271"/>
      <c r="P588" s="271"/>
      <c r="Q588" s="271" t="str">
        <f>VLOOKUP(K588,TONG_SL!$A:$D,3,0)</f>
        <v>Gói</v>
      </c>
      <c r="R588" s="272">
        <v>6</v>
      </c>
      <c r="S588" s="272"/>
      <c r="T588" s="272">
        <f>VLOOKUP(VLOOKUP(G588,Ma_KH!$A:$R,18,0)&amp;K588,Gia_MB!$A:$F,6,0)</f>
        <v>24549</v>
      </c>
      <c r="U588" s="273">
        <f t="shared" si="106"/>
        <v>147294</v>
      </c>
      <c r="V588" s="272"/>
      <c r="W588" s="274">
        <f t="shared" si="107"/>
        <v>0</v>
      </c>
      <c r="X588" s="275" t="str">
        <f t="shared" si="108"/>
        <v>8</v>
      </c>
      <c r="Y588" s="272"/>
      <c r="Z588" s="273">
        <f t="shared" si="109"/>
        <v>11783.52</v>
      </c>
      <c r="AA588" s="276">
        <f>VLOOKUP(G588,Ma_KH!$A:$R,14,0)</f>
        <v>0</v>
      </c>
    </row>
    <row r="589" spans="1:27" hidden="1" x14ac:dyDescent="0.25">
      <c r="A589" s="268">
        <v>45999</v>
      </c>
      <c r="B589" s="269">
        <v>2370577</v>
      </c>
      <c r="C589" s="151" t="s">
        <v>7767</v>
      </c>
      <c r="D589" s="341">
        <v>46000</v>
      </c>
      <c r="E589" s="271"/>
      <c r="F589" s="270"/>
      <c r="G589" s="33" t="s">
        <v>753</v>
      </c>
      <c r="H589" s="271"/>
      <c r="I589" s="33" t="s">
        <v>753</v>
      </c>
      <c r="J589" s="269" t="s">
        <v>1790</v>
      </c>
      <c r="K589" s="269" t="s">
        <v>30</v>
      </c>
      <c r="L589" s="271" t="str">
        <f>VLOOKUP($K589,TONG_SL!$A:$D,2,0)</f>
        <v>Gà muối 500g</v>
      </c>
      <c r="M589" s="271"/>
      <c r="N589" s="271" t="str">
        <f t="shared" si="105"/>
        <v>K-C6</v>
      </c>
      <c r="O589" s="271"/>
      <c r="P589" s="271"/>
      <c r="Q589" s="271" t="str">
        <f>VLOOKUP(K589,TONG_SL!$A:$D,3,0)</f>
        <v>Túi</v>
      </c>
      <c r="R589" s="272">
        <v>2</v>
      </c>
      <c r="S589" s="272"/>
      <c r="T589" s="272">
        <f>VLOOKUP(VLOOKUP(G589,Ma_KH!$A:$R,18,0)&amp;K589,Gia_MB!$A:$F,6,0)</f>
        <v>111058</v>
      </c>
      <c r="U589" s="273">
        <f t="shared" si="106"/>
        <v>222116</v>
      </c>
      <c r="V589" s="272"/>
      <c r="W589" s="274">
        <f t="shared" si="107"/>
        <v>0</v>
      </c>
      <c r="X589" s="275" t="str">
        <f t="shared" si="108"/>
        <v>8</v>
      </c>
      <c r="Y589" s="272"/>
      <c r="Z589" s="273">
        <f t="shared" si="109"/>
        <v>17769.28</v>
      </c>
      <c r="AA589" s="276">
        <f>VLOOKUP(G589,Ma_KH!$A:$R,14,0)</f>
        <v>0</v>
      </c>
    </row>
    <row r="590" spans="1:27" hidden="1" x14ac:dyDescent="0.25">
      <c r="A590" s="268">
        <v>45999</v>
      </c>
      <c r="B590" s="269">
        <v>2370577</v>
      </c>
      <c r="C590" s="151" t="s">
        <v>7767</v>
      </c>
      <c r="D590" s="341">
        <v>46000</v>
      </c>
      <c r="E590" s="271"/>
      <c r="F590" s="270"/>
      <c r="G590" s="33" t="s">
        <v>753</v>
      </c>
      <c r="H590" s="271"/>
      <c r="I590" s="33" t="s">
        <v>753</v>
      </c>
      <c r="J590" s="269" t="s">
        <v>1790</v>
      </c>
      <c r="K590" s="269" t="s">
        <v>553</v>
      </c>
      <c r="L590" s="271" t="str">
        <f>VLOOKUP($K590,TONG_SL!$A:$D,2,0)</f>
        <v>Gà muối hun khói 300g</v>
      </c>
      <c r="M590" s="271"/>
      <c r="N590" s="271" t="str">
        <f t="shared" si="105"/>
        <v>K-C6</v>
      </c>
      <c r="O590" s="271"/>
      <c r="P590" s="271"/>
      <c r="Q590" s="271" t="str">
        <f>VLOOKUP(K590,TONG_SL!$A:$D,3,0)</f>
        <v>Túi</v>
      </c>
      <c r="R590" s="272">
        <v>2</v>
      </c>
      <c r="S590" s="272"/>
      <c r="T590" s="272">
        <f>VLOOKUP(VLOOKUP(G590,Ma_KH!$A:$R,18,0)&amp;K590,Gia_MB!$A:$F,6,0)</f>
        <v>70000</v>
      </c>
      <c r="U590" s="273">
        <f t="shared" si="106"/>
        <v>140000</v>
      </c>
      <c r="V590" s="272"/>
      <c r="W590" s="274">
        <f t="shared" si="107"/>
        <v>0</v>
      </c>
      <c r="X590" s="275" t="str">
        <f t="shared" si="108"/>
        <v>8</v>
      </c>
      <c r="Y590" s="272"/>
      <c r="Z590" s="273">
        <f t="shared" si="109"/>
        <v>11200</v>
      </c>
      <c r="AA590" s="276">
        <f>VLOOKUP(G590,Ma_KH!$A:$R,14,0)</f>
        <v>0</v>
      </c>
    </row>
    <row r="591" spans="1:27" hidden="1" x14ac:dyDescent="0.25">
      <c r="A591" s="268">
        <v>45999</v>
      </c>
      <c r="B591" s="269">
        <v>2370577</v>
      </c>
      <c r="C591" s="151" t="s">
        <v>7767</v>
      </c>
      <c r="D591" s="341">
        <v>46000</v>
      </c>
      <c r="E591" s="271"/>
      <c r="F591" s="270"/>
      <c r="G591" s="33" t="s">
        <v>753</v>
      </c>
      <c r="H591" s="271"/>
      <c r="I591" s="33" t="s">
        <v>753</v>
      </c>
      <c r="J591" s="269" t="s">
        <v>1790</v>
      </c>
      <c r="K591" s="269" t="s">
        <v>27</v>
      </c>
      <c r="L591" s="271" t="str">
        <f>VLOOKUP($K591,TONG_SL!$A:$D,2,0)</f>
        <v>Chân giò heo muối 300g</v>
      </c>
      <c r="M591" s="271"/>
      <c r="N591" s="271" t="str">
        <f t="shared" si="105"/>
        <v>K-C6</v>
      </c>
      <c r="O591" s="271"/>
      <c r="P591" s="271"/>
      <c r="Q591" s="271" t="str">
        <f>VLOOKUP(K591,TONG_SL!$A:$D,3,0)</f>
        <v>Túi</v>
      </c>
      <c r="R591" s="272">
        <v>5</v>
      </c>
      <c r="S591" s="272"/>
      <c r="T591" s="272">
        <f>VLOOKUP(VLOOKUP(G591,Ma_KH!$A:$R,18,0)&amp;K591,Gia_MB!$A:$F,6,0)</f>
        <v>73431</v>
      </c>
      <c r="U591" s="273">
        <f t="shared" si="106"/>
        <v>367155</v>
      </c>
      <c r="V591" s="272"/>
      <c r="W591" s="274">
        <f t="shared" si="107"/>
        <v>0</v>
      </c>
      <c r="X591" s="275" t="str">
        <f t="shared" si="108"/>
        <v>8</v>
      </c>
      <c r="Y591" s="272"/>
      <c r="Z591" s="273">
        <f t="shared" si="109"/>
        <v>29372.400000000001</v>
      </c>
      <c r="AA591" s="276">
        <f>VLOOKUP(G591,Ma_KH!$A:$R,14,0)</f>
        <v>0</v>
      </c>
    </row>
    <row r="592" spans="1:27" hidden="1" x14ac:dyDescent="0.25">
      <c r="A592" s="268">
        <v>45999</v>
      </c>
      <c r="B592" s="269">
        <v>2370577</v>
      </c>
      <c r="C592" s="151" t="s">
        <v>7767</v>
      </c>
      <c r="D592" s="341">
        <v>46000</v>
      </c>
      <c r="E592" s="271"/>
      <c r="F592" s="270"/>
      <c r="G592" s="33" t="s">
        <v>753</v>
      </c>
      <c r="H592" s="271"/>
      <c r="I592" s="33" t="s">
        <v>753</v>
      </c>
      <c r="J592" s="269" t="s">
        <v>1790</v>
      </c>
      <c r="K592" s="269" t="s">
        <v>551</v>
      </c>
      <c r="L592" s="271" t="str">
        <f>VLOOKUP($K592,TONG_SL!$A:$D,2,0)</f>
        <v>Chân giò heo muối 100g</v>
      </c>
      <c r="M592" s="271"/>
      <c r="N592" s="271" t="str">
        <f t="shared" si="105"/>
        <v>K-C6</v>
      </c>
      <c r="O592" s="271"/>
      <c r="P592" s="271"/>
      <c r="Q592" s="271" t="str">
        <f>VLOOKUP(K592,TONG_SL!$A:$D,3,0)</f>
        <v>Gói</v>
      </c>
      <c r="R592" s="272">
        <v>5</v>
      </c>
      <c r="S592" s="272"/>
      <c r="T592" s="272">
        <f>VLOOKUP(VLOOKUP(G592,Ma_KH!$A:$R,18,0)&amp;K592,Gia_MB!$A:$F,6,0)</f>
        <v>24549</v>
      </c>
      <c r="U592" s="273">
        <f t="shared" si="106"/>
        <v>122745</v>
      </c>
      <c r="V592" s="272"/>
      <c r="W592" s="274">
        <f t="shared" si="107"/>
        <v>0</v>
      </c>
      <c r="X592" s="275" t="str">
        <f t="shared" si="108"/>
        <v>8</v>
      </c>
      <c r="Y592" s="272"/>
      <c r="Z592" s="273">
        <f t="shared" si="109"/>
        <v>9819.6</v>
      </c>
      <c r="AA592" s="276">
        <f>VLOOKUP(G592,Ma_KH!$A:$R,14,0)</f>
        <v>0</v>
      </c>
    </row>
    <row r="593" spans="1:27" hidden="1" x14ac:dyDescent="0.25">
      <c r="A593" s="268">
        <v>45999</v>
      </c>
      <c r="B593" s="269">
        <v>2370577</v>
      </c>
      <c r="C593" s="151" t="s">
        <v>7767</v>
      </c>
      <c r="D593" s="341">
        <v>46000</v>
      </c>
      <c r="E593" s="271"/>
      <c r="F593" s="270"/>
      <c r="G593" s="33" t="s">
        <v>753</v>
      </c>
      <c r="H593" s="271"/>
      <c r="I593" s="33" t="s">
        <v>753</v>
      </c>
      <c r="J593" s="269" t="s">
        <v>1790</v>
      </c>
      <c r="K593" s="269" t="s">
        <v>32</v>
      </c>
      <c r="L593" s="271" t="str">
        <f>VLOOKUP($K593,TONG_SL!$A:$D,2,0)</f>
        <v>Giò Tai Lưỡi Xào 250g</v>
      </c>
      <c r="M593" s="271"/>
      <c r="N593" s="271" t="str">
        <f t="shared" si="105"/>
        <v>K-C6</v>
      </c>
      <c r="O593" s="271"/>
      <c r="P593" s="271"/>
      <c r="Q593" s="271" t="str">
        <f>VLOOKUP(K593,TONG_SL!$A:$D,3,0)</f>
        <v>Túi</v>
      </c>
      <c r="R593" s="272">
        <v>3</v>
      </c>
      <c r="S593" s="272"/>
      <c r="T593" s="272">
        <f>VLOOKUP(VLOOKUP(G593,Ma_KH!$A:$R,18,0)&amp;K593,Gia_MB!$A:$F,6,0)</f>
        <v>50182</v>
      </c>
      <c r="U593" s="273">
        <f t="shared" si="106"/>
        <v>150546</v>
      </c>
      <c r="V593" s="272"/>
      <c r="W593" s="274">
        <f t="shared" si="107"/>
        <v>0</v>
      </c>
      <c r="X593" s="275" t="str">
        <f t="shared" si="108"/>
        <v>8</v>
      </c>
      <c r="Y593" s="272"/>
      <c r="Z593" s="273">
        <f t="shared" si="109"/>
        <v>12043.68</v>
      </c>
      <c r="AA593" s="276">
        <f>VLOOKUP(G593,Ma_KH!$A:$R,14,0)</f>
        <v>0</v>
      </c>
    </row>
    <row r="594" spans="1:27" hidden="1" x14ac:dyDescent="0.25">
      <c r="A594" s="268">
        <v>45997</v>
      </c>
      <c r="B594" s="269">
        <v>2370557</v>
      </c>
      <c r="C594" s="151" t="s">
        <v>7767</v>
      </c>
      <c r="D594" s="341">
        <v>46000</v>
      </c>
      <c r="E594" s="271"/>
      <c r="F594" s="270"/>
      <c r="G594" s="33" t="s">
        <v>736</v>
      </c>
      <c r="H594" s="271"/>
      <c r="I594" s="33" t="s">
        <v>736</v>
      </c>
      <c r="J594" s="269" t="s">
        <v>1790</v>
      </c>
      <c r="K594" s="269" t="s">
        <v>30</v>
      </c>
      <c r="L594" s="271" t="str">
        <f>VLOOKUP($K594,TONG_SL!$A:$D,2,0)</f>
        <v>Gà muối 500g</v>
      </c>
      <c r="M594" s="271"/>
      <c r="N594" s="271" t="str">
        <f t="shared" si="105"/>
        <v>K-C6</v>
      </c>
      <c r="O594" s="271"/>
      <c r="P594" s="271"/>
      <c r="Q594" s="271" t="str">
        <f>VLOOKUP(K594,TONG_SL!$A:$D,3,0)</f>
        <v>Túi</v>
      </c>
      <c r="R594" s="272">
        <v>2</v>
      </c>
      <c r="S594" s="272"/>
      <c r="T594" s="272">
        <f>VLOOKUP(VLOOKUP(G594,Ma_KH!$A:$R,18,0)&amp;K594,Gia_MB!$A:$F,6,0)</f>
        <v>111058</v>
      </c>
      <c r="U594" s="273">
        <f t="shared" si="106"/>
        <v>222116</v>
      </c>
      <c r="V594" s="272"/>
      <c r="W594" s="274">
        <f t="shared" si="107"/>
        <v>0</v>
      </c>
      <c r="X594" s="275" t="str">
        <f t="shared" si="108"/>
        <v>8</v>
      </c>
      <c r="Y594" s="272"/>
      <c r="Z594" s="273">
        <f t="shared" si="109"/>
        <v>17769.28</v>
      </c>
      <c r="AA594" s="276">
        <f>VLOOKUP(G594,Ma_KH!$A:$R,14,0)</f>
        <v>60</v>
      </c>
    </row>
    <row r="595" spans="1:27" hidden="1" x14ac:dyDescent="0.25">
      <c r="A595" s="268">
        <v>45997</v>
      </c>
      <c r="B595" s="269">
        <v>2370557</v>
      </c>
      <c r="C595" s="151" t="s">
        <v>7767</v>
      </c>
      <c r="D595" s="341">
        <v>46000</v>
      </c>
      <c r="E595" s="271"/>
      <c r="F595" s="270"/>
      <c r="G595" s="33" t="s">
        <v>736</v>
      </c>
      <c r="H595" s="271"/>
      <c r="I595" s="33" t="s">
        <v>736</v>
      </c>
      <c r="J595" s="269" t="s">
        <v>1790</v>
      </c>
      <c r="K595" s="269" t="s">
        <v>563</v>
      </c>
      <c r="L595" s="271" t="str">
        <f>VLOOKUP($K595,TONG_SL!$A:$D,2,0)</f>
        <v>Chân gà sả tắc 150g</v>
      </c>
      <c r="M595" s="271"/>
      <c r="N595" s="271" t="str">
        <f t="shared" si="105"/>
        <v>K-C6</v>
      </c>
      <c r="O595" s="271"/>
      <c r="P595" s="271"/>
      <c r="Q595" s="271" t="str">
        <f>VLOOKUP(K595,TONG_SL!$A:$D,3,0)</f>
        <v>Túi</v>
      </c>
      <c r="R595" s="272">
        <v>2</v>
      </c>
      <c r="S595" s="272"/>
      <c r="T595" s="272">
        <f>VLOOKUP(VLOOKUP(G595,Ma_KH!$A:$R,18,0)&amp;K595,Gia_MB!$A:$F,6,0)</f>
        <v>22500</v>
      </c>
      <c r="U595" s="273">
        <f t="shared" si="106"/>
        <v>45000</v>
      </c>
      <c r="V595" s="272"/>
      <c r="W595" s="274">
        <f t="shared" si="107"/>
        <v>0</v>
      </c>
      <c r="X595" s="275" t="str">
        <f t="shared" si="108"/>
        <v>8</v>
      </c>
      <c r="Y595" s="272"/>
      <c r="Z595" s="273">
        <f t="shared" si="109"/>
        <v>3600</v>
      </c>
      <c r="AA595" s="276">
        <f>VLOOKUP(G595,Ma_KH!$A:$R,14,0)</f>
        <v>60</v>
      </c>
    </row>
    <row r="596" spans="1:27" hidden="1" x14ac:dyDescent="0.25">
      <c r="A596" s="268">
        <v>45997</v>
      </c>
      <c r="B596" s="269">
        <v>2370557</v>
      </c>
      <c r="C596" s="151" t="s">
        <v>7767</v>
      </c>
      <c r="D596" s="341">
        <v>46000</v>
      </c>
      <c r="E596" s="271"/>
      <c r="F596" s="270"/>
      <c r="G596" s="33" t="s">
        <v>736</v>
      </c>
      <c r="H596" s="271"/>
      <c r="I596" s="33" t="s">
        <v>736</v>
      </c>
      <c r="J596" s="269" t="s">
        <v>1790</v>
      </c>
      <c r="K596" s="269" t="s">
        <v>565</v>
      </c>
      <c r="L596" s="271" t="str">
        <f>VLOOKUP($K596,TONG_SL!$A:$D,2,0)</f>
        <v>Tai heo sốt thái 150g</v>
      </c>
      <c r="M596" s="271"/>
      <c r="N596" s="271" t="str">
        <f t="shared" si="105"/>
        <v>K-C6</v>
      </c>
      <c r="O596" s="271"/>
      <c r="P596" s="271"/>
      <c r="Q596" s="271" t="str">
        <f>VLOOKUP(K596,TONG_SL!$A:$D,3,0)</f>
        <v>Túi</v>
      </c>
      <c r="R596" s="272">
        <v>2</v>
      </c>
      <c r="S596" s="272"/>
      <c r="T596" s="272">
        <f>VLOOKUP(VLOOKUP(G596,Ma_KH!$A:$R,18,0)&amp;K596,Gia_MB!$A:$F,6,0)</f>
        <v>21667</v>
      </c>
      <c r="U596" s="273">
        <f t="shared" si="106"/>
        <v>43334</v>
      </c>
      <c r="V596" s="272"/>
      <c r="W596" s="274">
        <f t="shared" si="107"/>
        <v>0</v>
      </c>
      <c r="X596" s="275" t="str">
        <f t="shared" si="108"/>
        <v>8</v>
      </c>
      <c r="Y596" s="272"/>
      <c r="Z596" s="273">
        <f t="shared" si="109"/>
        <v>3466.7200000000003</v>
      </c>
      <c r="AA596" s="276">
        <f>VLOOKUP(G596,Ma_KH!$A:$R,14,0)</f>
        <v>60</v>
      </c>
    </row>
    <row r="597" spans="1:27" hidden="1" x14ac:dyDescent="0.25">
      <c r="A597" s="268">
        <v>45997</v>
      </c>
      <c r="B597" s="269">
        <v>2370556</v>
      </c>
      <c r="C597" s="151" t="s">
        <v>7767</v>
      </c>
      <c r="D597" s="341">
        <v>46000</v>
      </c>
      <c r="E597" s="271"/>
      <c r="F597" s="270"/>
      <c r="G597" s="33" t="s">
        <v>738</v>
      </c>
      <c r="H597" s="271"/>
      <c r="I597" s="33" t="s">
        <v>738</v>
      </c>
      <c r="J597" s="269" t="s">
        <v>1790</v>
      </c>
      <c r="K597" s="269" t="s">
        <v>30</v>
      </c>
      <c r="L597" s="271" t="str">
        <f>VLOOKUP($K597,TONG_SL!$A:$D,2,0)</f>
        <v>Gà muối 500g</v>
      </c>
      <c r="M597" s="271"/>
      <c r="N597" s="271" t="str">
        <f t="shared" si="105"/>
        <v>K-C6</v>
      </c>
      <c r="O597" s="271"/>
      <c r="P597" s="271"/>
      <c r="Q597" s="271" t="str">
        <f>VLOOKUP(K597,TONG_SL!$A:$D,3,0)</f>
        <v>Túi</v>
      </c>
      <c r="R597" s="272">
        <v>2</v>
      </c>
      <c r="S597" s="272"/>
      <c r="T597" s="272">
        <f>VLOOKUP(VLOOKUP(G597,Ma_KH!$A:$R,18,0)&amp;K597,Gia_MB!$A:$F,6,0)</f>
        <v>111058</v>
      </c>
      <c r="U597" s="273">
        <f t="shared" si="106"/>
        <v>222116</v>
      </c>
      <c r="V597" s="272"/>
      <c r="W597" s="274">
        <f t="shared" si="107"/>
        <v>0</v>
      </c>
      <c r="X597" s="275" t="str">
        <f t="shared" si="108"/>
        <v>8</v>
      </c>
      <c r="Y597" s="272"/>
      <c r="Z597" s="273">
        <f t="shared" si="109"/>
        <v>17769.28</v>
      </c>
      <c r="AA597" s="276">
        <f>VLOOKUP(G597,Ma_KH!$A:$R,14,0)</f>
        <v>60</v>
      </c>
    </row>
    <row r="598" spans="1:27" hidden="1" x14ac:dyDescent="0.25">
      <c r="A598" s="268">
        <v>45997</v>
      </c>
      <c r="B598" s="269">
        <v>2370556</v>
      </c>
      <c r="C598" s="151" t="s">
        <v>7767</v>
      </c>
      <c r="D598" s="341">
        <v>46000</v>
      </c>
      <c r="E598" s="271"/>
      <c r="F598" s="270"/>
      <c r="G598" s="33" t="s">
        <v>738</v>
      </c>
      <c r="H598" s="271"/>
      <c r="I598" s="33" t="s">
        <v>738</v>
      </c>
      <c r="J598" s="269" t="s">
        <v>1790</v>
      </c>
      <c r="K598" s="269" t="s">
        <v>27</v>
      </c>
      <c r="L598" s="271" t="str">
        <f>VLOOKUP($K598,TONG_SL!$A:$D,2,0)</f>
        <v>Chân giò heo muối 300g</v>
      </c>
      <c r="M598" s="271"/>
      <c r="N598" s="271" t="str">
        <f t="shared" si="105"/>
        <v>K-C6</v>
      </c>
      <c r="O598" s="271"/>
      <c r="P598" s="271"/>
      <c r="Q598" s="271" t="str">
        <f>VLOOKUP(K598,TONG_SL!$A:$D,3,0)</f>
        <v>Túi</v>
      </c>
      <c r="R598" s="272">
        <v>2</v>
      </c>
      <c r="S598" s="272"/>
      <c r="T598" s="272">
        <f>VLOOKUP(VLOOKUP(G598,Ma_KH!$A:$R,18,0)&amp;K598,Gia_MB!$A:$F,6,0)</f>
        <v>73431</v>
      </c>
      <c r="U598" s="273">
        <f t="shared" si="106"/>
        <v>146862</v>
      </c>
      <c r="V598" s="272"/>
      <c r="W598" s="274">
        <f t="shared" si="107"/>
        <v>0</v>
      </c>
      <c r="X598" s="275" t="str">
        <f t="shared" si="108"/>
        <v>8</v>
      </c>
      <c r="Y598" s="272"/>
      <c r="Z598" s="273">
        <f t="shared" si="109"/>
        <v>11748.960000000001</v>
      </c>
      <c r="AA598" s="276">
        <f>VLOOKUP(G598,Ma_KH!$A:$R,14,0)</f>
        <v>60</v>
      </c>
    </row>
    <row r="599" spans="1:27" hidden="1" x14ac:dyDescent="0.25">
      <c r="A599" s="268">
        <v>45997</v>
      </c>
      <c r="B599" s="269">
        <v>2370556</v>
      </c>
      <c r="C599" s="151" t="s">
        <v>7767</v>
      </c>
      <c r="D599" s="341">
        <v>46000</v>
      </c>
      <c r="E599" s="271"/>
      <c r="F599" s="270"/>
      <c r="G599" s="33" t="s">
        <v>738</v>
      </c>
      <c r="H599" s="271"/>
      <c r="I599" s="33" t="s">
        <v>738</v>
      </c>
      <c r="J599" s="269" t="s">
        <v>1790</v>
      </c>
      <c r="K599" s="269" t="s">
        <v>551</v>
      </c>
      <c r="L599" s="271" t="str">
        <f>VLOOKUP($K599,TONG_SL!$A:$D,2,0)</f>
        <v>Chân giò heo muối 100g</v>
      </c>
      <c r="M599" s="271"/>
      <c r="N599" s="271" t="str">
        <f t="shared" si="105"/>
        <v>K-C6</v>
      </c>
      <c r="O599" s="271"/>
      <c r="P599" s="271"/>
      <c r="Q599" s="271" t="str">
        <f>VLOOKUP(K599,TONG_SL!$A:$D,3,0)</f>
        <v>Gói</v>
      </c>
      <c r="R599" s="272">
        <v>2</v>
      </c>
      <c r="S599" s="272"/>
      <c r="T599" s="272">
        <f>VLOOKUP(VLOOKUP(G599,Ma_KH!$A:$R,18,0)&amp;K599,Gia_MB!$A:$F,6,0)</f>
        <v>24549</v>
      </c>
      <c r="U599" s="273">
        <f t="shared" si="106"/>
        <v>49098</v>
      </c>
      <c r="V599" s="272"/>
      <c r="W599" s="274">
        <f t="shared" si="107"/>
        <v>0</v>
      </c>
      <c r="X599" s="275" t="str">
        <f t="shared" si="108"/>
        <v>8</v>
      </c>
      <c r="Y599" s="272"/>
      <c r="Z599" s="273">
        <f t="shared" si="109"/>
        <v>3927.84</v>
      </c>
      <c r="AA599" s="276">
        <f>VLOOKUP(G599,Ma_KH!$A:$R,14,0)</f>
        <v>60</v>
      </c>
    </row>
    <row r="600" spans="1:27" hidden="1" x14ac:dyDescent="0.25">
      <c r="A600" s="268">
        <v>45997</v>
      </c>
      <c r="B600" s="269">
        <v>2370556</v>
      </c>
      <c r="C600" s="151" t="s">
        <v>7767</v>
      </c>
      <c r="D600" s="341">
        <v>46000</v>
      </c>
      <c r="E600" s="271"/>
      <c r="F600" s="270"/>
      <c r="G600" s="33" t="s">
        <v>738</v>
      </c>
      <c r="H600" s="271"/>
      <c r="I600" s="33" t="s">
        <v>738</v>
      </c>
      <c r="J600" s="269" t="s">
        <v>1790</v>
      </c>
      <c r="K600" s="269" t="s">
        <v>32</v>
      </c>
      <c r="L600" s="271" t="str">
        <f>VLOOKUP($K600,TONG_SL!$A:$D,2,0)</f>
        <v>Giò Tai Lưỡi Xào 250g</v>
      </c>
      <c r="M600" s="271"/>
      <c r="N600" s="271" t="str">
        <f t="shared" si="105"/>
        <v>K-C6</v>
      </c>
      <c r="O600" s="271"/>
      <c r="P600" s="271"/>
      <c r="Q600" s="271" t="str">
        <f>VLOOKUP(K600,TONG_SL!$A:$D,3,0)</f>
        <v>Túi</v>
      </c>
      <c r="R600" s="272">
        <v>2</v>
      </c>
      <c r="S600" s="272"/>
      <c r="T600" s="272">
        <f>VLOOKUP(VLOOKUP(G600,Ma_KH!$A:$R,18,0)&amp;K600,Gia_MB!$A:$F,6,0)</f>
        <v>50182</v>
      </c>
      <c r="U600" s="273">
        <f t="shared" si="106"/>
        <v>100364</v>
      </c>
      <c r="V600" s="272"/>
      <c r="W600" s="274">
        <f t="shared" si="107"/>
        <v>0</v>
      </c>
      <c r="X600" s="275" t="str">
        <f t="shared" si="108"/>
        <v>8</v>
      </c>
      <c r="Y600" s="272"/>
      <c r="Z600" s="273">
        <f t="shared" si="109"/>
        <v>8029.12</v>
      </c>
      <c r="AA600" s="276">
        <f>VLOOKUP(G600,Ma_KH!$A:$R,14,0)</f>
        <v>60</v>
      </c>
    </row>
    <row r="601" spans="1:27" hidden="1" x14ac:dyDescent="0.25">
      <c r="A601" s="268">
        <v>45997</v>
      </c>
      <c r="B601" s="269">
        <v>2370556</v>
      </c>
      <c r="C601" s="151" t="s">
        <v>7767</v>
      </c>
      <c r="D601" s="341">
        <v>46000</v>
      </c>
      <c r="E601" s="271"/>
      <c r="F601" s="270"/>
      <c r="G601" s="33" t="s">
        <v>738</v>
      </c>
      <c r="H601" s="271"/>
      <c r="I601" s="33" t="s">
        <v>738</v>
      </c>
      <c r="J601" s="269" t="s">
        <v>1790</v>
      </c>
      <c r="K601" s="269" t="s">
        <v>34</v>
      </c>
      <c r="L601" s="271" t="str">
        <f>VLOOKUP($K601,TONG_SL!$A:$D,2,0)</f>
        <v>Tai heo muối 200g</v>
      </c>
      <c r="M601" s="271"/>
      <c r="N601" s="271" t="str">
        <f t="shared" si="105"/>
        <v>K-C6</v>
      </c>
      <c r="O601" s="271"/>
      <c r="P601" s="271"/>
      <c r="Q601" s="271" t="str">
        <f>VLOOKUP(K601,TONG_SL!$A:$D,3,0)</f>
        <v>Túi</v>
      </c>
      <c r="R601" s="272">
        <v>2</v>
      </c>
      <c r="S601" s="272"/>
      <c r="T601" s="272">
        <f>VLOOKUP(VLOOKUP(G601,Ma_KH!$A:$R,18,0)&amp;K601,Gia_MB!$A:$F,6,0)</f>
        <v>55595</v>
      </c>
      <c r="U601" s="273">
        <f t="shared" si="106"/>
        <v>111190</v>
      </c>
      <c r="V601" s="272"/>
      <c r="W601" s="274">
        <f t="shared" si="107"/>
        <v>0</v>
      </c>
      <c r="X601" s="275" t="str">
        <f t="shared" si="108"/>
        <v>8</v>
      </c>
      <c r="Y601" s="272"/>
      <c r="Z601" s="273">
        <f t="shared" si="109"/>
        <v>8895.2000000000007</v>
      </c>
      <c r="AA601" s="276">
        <f>VLOOKUP(G601,Ma_KH!$A:$R,14,0)</f>
        <v>60</v>
      </c>
    </row>
    <row r="602" spans="1:27" hidden="1" x14ac:dyDescent="0.25">
      <c r="A602" s="268">
        <v>45999</v>
      </c>
      <c r="B602" s="269">
        <v>82160</v>
      </c>
      <c r="C602" s="151" t="s">
        <v>7767</v>
      </c>
      <c r="D602" s="341">
        <v>46000</v>
      </c>
      <c r="E602" s="271"/>
      <c r="F602" s="270"/>
      <c r="G602" s="33" t="s">
        <v>7276</v>
      </c>
      <c r="H602" s="271"/>
      <c r="I602" s="33" t="s">
        <v>7276</v>
      </c>
      <c r="J602" s="269" t="s">
        <v>1790</v>
      </c>
      <c r="K602" s="269" t="s">
        <v>27</v>
      </c>
      <c r="L602" s="271" t="str">
        <f>VLOOKUP($K602,TONG_SL!$A:$D,2,0)</f>
        <v>Chân giò heo muối 300g</v>
      </c>
      <c r="M602" s="271"/>
      <c r="N602" s="271" t="str">
        <f t="shared" si="105"/>
        <v>K-C6</v>
      </c>
      <c r="O602" s="271"/>
      <c r="P602" s="271"/>
      <c r="Q602" s="271" t="str">
        <f>VLOOKUP(K602,TONG_SL!$A:$D,3,0)</f>
        <v>Túi</v>
      </c>
      <c r="R602" s="272">
        <v>10</v>
      </c>
      <c r="S602" s="272"/>
      <c r="T602" s="272">
        <f>VLOOKUP(VLOOKUP(G602,Ma_KH!$A:$R,18,0)&amp;K602,Gia_MB!$A:$F,6,0)</f>
        <v>69759</v>
      </c>
      <c r="U602" s="273">
        <f t="shared" si="106"/>
        <v>697590</v>
      </c>
      <c r="V602" s="272"/>
      <c r="W602" s="274">
        <f t="shared" si="107"/>
        <v>0</v>
      </c>
      <c r="X602" s="275" t="str">
        <f t="shared" si="108"/>
        <v>8</v>
      </c>
      <c r="Y602" s="272"/>
      <c r="Z602" s="273">
        <f t="shared" si="109"/>
        <v>55807.200000000004</v>
      </c>
      <c r="AA602" s="276">
        <f>VLOOKUP(G602,Ma_KH!$A:$R,14,0)</f>
        <v>60</v>
      </c>
    </row>
    <row r="603" spans="1:27" hidden="1" x14ac:dyDescent="0.25">
      <c r="A603" s="268">
        <v>45999</v>
      </c>
      <c r="B603" s="269">
        <v>82160</v>
      </c>
      <c r="C603" s="151" t="s">
        <v>7767</v>
      </c>
      <c r="D603" s="341">
        <v>46000</v>
      </c>
      <c r="E603" s="271"/>
      <c r="F603" s="270"/>
      <c r="G603" s="33" t="s">
        <v>7276</v>
      </c>
      <c r="H603" s="271"/>
      <c r="I603" s="33" t="s">
        <v>7276</v>
      </c>
      <c r="J603" s="269" t="s">
        <v>1790</v>
      </c>
      <c r="K603" s="269" t="s">
        <v>542</v>
      </c>
      <c r="L603" s="271" t="str">
        <f>VLOOKUP($K603,TONG_SL!$A:$D,2,0)</f>
        <v>Chân giò heo muối 500g</v>
      </c>
      <c r="M603" s="271"/>
      <c r="N603" s="271" t="str">
        <f t="shared" si="105"/>
        <v>K-C6</v>
      </c>
      <c r="O603" s="271"/>
      <c r="P603" s="271"/>
      <c r="Q603" s="271" t="str">
        <f>VLOOKUP(K603,TONG_SL!$A:$D,3,0)</f>
        <v>Túi</v>
      </c>
      <c r="R603" s="272">
        <v>5</v>
      </c>
      <c r="S603" s="272"/>
      <c r="T603" s="272">
        <f>VLOOKUP(VLOOKUP(G603,Ma_KH!$A:$R,18,0)&amp;K603,Gia_MB!$A:$F,6,0)</f>
        <v>113113</v>
      </c>
      <c r="U603" s="273">
        <f t="shared" si="106"/>
        <v>565565</v>
      </c>
      <c r="V603" s="272"/>
      <c r="W603" s="274">
        <f t="shared" si="107"/>
        <v>0</v>
      </c>
      <c r="X603" s="275" t="str">
        <f t="shared" si="108"/>
        <v>8</v>
      </c>
      <c r="Y603" s="272"/>
      <c r="Z603" s="273">
        <f t="shared" si="109"/>
        <v>45245.200000000004</v>
      </c>
      <c r="AA603" s="276">
        <f>VLOOKUP(G603,Ma_KH!$A:$R,14,0)</f>
        <v>60</v>
      </c>
    </row>
    <row r="604" spans="1:27" hidden="1" x14ac:dyDescent="0.25">
      <c r="A604" s="268">
        <v>45999</v>
      </c>
      <c r="B604" s="269">
        <v>82160</v>
      </c>
      <c r="C604" s="151" t="s">
        <v>7767</v>
      </c>
      <c r="D604" s="341">
        <v>46000</v>
      </c>
      <c r="E604" s="271"/>
      <c r="F604" s="270"/>
      <c r="G604" s="33" t="s">
        <v>7276</v>
      </c>
      <c r="H604" s="271"/>
      <c r="I604" s="33" t="s">
        <v>7276</v>
      </c>
      <c r="J604" s="269" t="s">
        <v>1790</v>
      </c>
      <c r="K604" s="269" t="s">
        <v>30</v>
      </c>
      <c r="L604" s="271" t="str">
        <f>VLOOKUP($K604,TONG_SL!$A:$D,2,0)</f>
        <v>Gà muối 500g</v>
      </c>
      <c r="M604" s="271"/>
      <c r="N604" s="271" t="str">
        <f t="shared" si="105"/>
        <v>K-C6</v>
      </c>
      <c r="O604" s="271"/>
      <c r="P604" s="271"/>
      <c r="Q604" s="271" t="str">
        <f>VLOOKUP(K604,TONG_SL!$A:$D,3,0)</f>
        <v>Túi</v>
      </c>
      <c r="R604" s="272">
        <v>10</v>
      </c>
      <c r="S604" s="272"/>
      <c r="T604" s="272">
        <f>VLOOKUP(VLOOKUP(G604,Ma_KH!$A:$R,18,0)&amp;K604,Gia_MB!$A:$F,6,0)</f>
        <v>105505</v>
      </c>
      <c r="U604" s="273">
        <f t="shared" si="106"/>
        <v>1055050</v>
      </c>
      <c r="V604" s="272"/>
      <c r="W604" s="274">
        <f t="shared" si="107"/>
        <v>0</v>
      </c>
      <c r="X604" s="275" t="str">
        <f t="shared" si="108"/>
        <v>8</v>
      </c>
      <c r="Y604" s="272"/>
      <c r="Z604" s="273">
        <f t="shared" si="109"/>
        <v>84404</v>
      </c>
      <c r="AA604" s="276">
        <f>VLOOKUP(G604,Ma_KH!$A:$R,14,0)</f>
        <v>60</v>
      </c>
    </row>
    <row r="605" spans="1:27" hidden="1" x14ac:dyDescent="0.25">
      <c r="A605" s="268">
        <v>45999</v>
      </c>
      <c r="B605" s="269">
        <v>82160</v>
      </c>
      <c r="C605" s="151" t="s">
        <v>7767</v>
      </c>
      <c r="D605" s="341">
        <v>46000</v>
      </c>
      <c r="E605" s="271"/>
      <c r="F605" s="270"/>
      <c r="G605" s="33" t="s">
        <v>7276</v>
      </c>
      <c r="H605" s="271"/>
      <c r="I605" s="33" t="s">
        <v>7276</v>
      </c>
      <c r="J605" s="269" t="s">
        <v>1790</v>
      </c>
      <c r="K605" s="269" t="s">
        <v>52</v>
      </c>
      <c r="L605" s="271" t="str">
        <f>VLOOKUP($K605,TONG_SL!$A:$D,2,0)</f>
        <v>Gà xì dầu 500g</v>
      </c>
      <c r="M605" s="271"/>
      <c r="N605" s="271" t="str">
        <f t="shared" si="105"/>
        <v>K-C6</v>
      </c>
      <c r="O605" s="271"/>
      <c r="P605" s="271"/>
      <c r="Q605" s="271" t="str">
        <f>VLOOKUP(K605,TONG_SL!$A:$D,3,0)</f>
        <v>Túi</v>
      </c>
      <c r="R605" s="272">
        <v>5</v>
      </c>
      <c r="S605" s="272"/>
      <c r="T605" s="272">
        <f>VLOOKUP(VLOOKUP(G605,Ma_KH!$A:$R,18,0)&amp;K605,Gia_MB!$A:$F,6,0)</f>
        <v>106026</v>
      </c>
      <c r="U605" s="273">
        <f t="shared" si="106"/>
        <v>530130</v>
      </c>
      <c r="V605" s="272"/>
      <c r="W605" s="274">
        <f t="shared" si="107"/>
        <v>0</v>
      </c>
      <c r="X605" s="275" t="str">
        <f t="shared" si="108"/>
        <v>8</v>
      </c>
      <c r="Y605" s="272"/>
      <c r="Z605" s="273">
        <f t="shared" si="109"/>
        <v>42410.400000000001</v>
      </c>
      <c r="AA605" s="276">
        <f>VLOOKUP(G605,Ma_KH!$A:$R,14,0)</f>
        <v>60</v>
      </c>
    </row>
    <row r="606" spans="1:27" hidden="1" x14ac:dyDescent="0.25">
      <c r="A606" s="245">
        <v>45997</v>
      </c>
      <c r="B606" s="248">
        <v>82120</v>
      </c>
      <c r="C606" s="151" t="s">
        <v>7767</v>
      </c>
      <c r="D606" s="341">
        <v>46000</v>
      </c>
      <c r="E606" s="246"/>
      <c r="F606" s="244"/>
      <c r="G606" s="33" t="s">
        <v>3139</v>
      </c>
      <c r="H606" s="246"/>
      <c r="I606" s="33" t="s">
        <v>3139</v>
      </c>
      <c r="J606" s="248" t="s">
        <v>1786</v>
      </c>
      <c r="K606" s="248" t="s">
        <v>30</v>
      </c>
      <c r="L606" s="246" t="str">
        <f>VLOOKUP($K606,TONG_SL!$A:$D,2,0)</f>
        <v>Gà muối 500g</v>
      </c>
      <c r="M606" s="246"/>
      <c r="N606" s="246" t="str">
        <f t="shared" si="105"/>
        <v>K-C6</v>
      </c>
      <c r="O606" s="246"/>
      <c r="P606" s="246"/>
      <c r="Q606" s="246" t="str">
        <f>VLOOKUP(K606,TONG_SL!$A:$D,3,0)</f>
        <v>Túi</v>
      </c>
      <c r="R606" s="224">
        <v>5</v>
      </c>
      <c r="S606" s="224"/>
      <c r="T606" s="224">
        <f>VLOOKUP(VLOOKUP(G606,Ma_KH!$A:$R,18,0)&amp;K606,Gia_MB!$A:$F,6,0)</f>
        <v>111058</v>
      </c>
      <c r="U606" s="255">
        <f t="shared" si="106"/>
        <v>555290</v>
      </c>
      <c r="V606" s="224"/>
      <c r="W606" s="226">
        <f t="shared" si="107"/>
        <v>0</v>
      </c>
      <c r="X606" s="227" t="str">
        <f t="shared" si="108"/>
        <v>8</v>
      </c>
      <c r="Y606" s="224"/>
      <c r="Z606" s="255">
        <f t="shared" si="109"/>
        <v>44423.200000000004</v>
      </c>
      <c r="AA606" s="156">
        <f>VLOOKUP(G606,Ma_KH!$A:$R,14,0)</f>
        <v>57</v>
      </c>
    </row>
    <row r="607" spans="1:27" hidden="1" x14ac:dyDescent="0.25">
      <c r="A607" s="245">
        <v>45997</v>
      </c>
      <c r="B607" s="248">
        <v>82120</v>
      </c>
      <c r="C607" s="151" t="s">
        <v>7767</v>
      </c>
      <c r="D607" s="341">
        <v>46000</v>
      </c>
      <c r="E607" s="246"/>
      <c r="F607" s="244"/>
      <c r="G607" s="33" t="s">
        <v>3139</v>
      </c>
      <c r="H607" s="246"/>
      <c r="I607" s="33" t="s">
        <v>3139</v>
      </c>
      <c r="J607" s="248" t="s">
        <v>1786</v>
      </c>
      <c r="K607" s="248" t="s">
        <v>27</v>
      </c>
      <c r="L607" s="246" t="str">
        <f>VLOOKUP($K607,TONG_SL!$A:$D,2,0)</f>
        <v>Chân giò heo muối 300g</v>
      </c>
      <c r="M607" s="246"/>
      <c r="N607" s="246" t="str">
        <f t="shared" si="105"/>
        <v>K-C6</v>
      </c>
      <c r="O607" s="246"/>
      <c r="P607" s="246"/>
      <c r="Q607" s="246" t="str">
        <f>VLOOKUP(K607,TONG_SL!$A:$D,3,0)</f>
        <v>Túi</v>
      </c>
      <c r="R607" s="224">
        <v>5</v>
      </c>
      <c r="S607" s="224"/>
      <c r="T607" s="224">
        <f>VLOOKUP(VLOOKUP(G607,Ma_KH!$A:$R,18,0)&amp;K607,Gia_MB!$A:$F,6,0)</f>
        <v>73431</v>
      </c>
      <c r="U607" s="255">
        <f t="shared" si="106"/>
        <v>367155</v>
      </c>
      <c r="V607" s="224"/>
      <c r="W607" s="226">
        <f t="shared" si="107"/>
        <v>0</v>
      </c>
      <c r="X607" s="227" t="str">
        <f t="shared" si="108"/>
        <v>8</v>
      </c>
      <c r="Y607" s="224"/>
      <c r="Z607" s="255">
        <f t="shared" si="109"/>
        <v>29372.400000000001</v>
      </c>
      <c r="AA607" s="156">
        <f>VLOOKUP(G607,Ma_KH!$A:$R,14,0)</f>
        <v>57</v>
      </c>
    </row>
    <row r="608" spans="1:27" hidden="1" x14ac:dyDescent="0.25">
      <c r="A608" s="245">
        <v>45997</v>
      </c>
      <c r="B608" s="248">
        <v>82120</v>
      </c>
      <c r="C608" s="151" t="s">
        <v>7767</v>
      </c>
      <c r="D608" s="341">
        <v>46000</v>
      </c>
      <c r="E608" s="246"/>
      <c r="F608" s="244"/>
      <c r="G608" s="33" t="s">
        <v>3139</v>
      </c>
      <c r="H608" s="246"/>
      <c r="I608" s="33" t="s">
        <v>3139</v>
      </c>
      <c r="J608" s="248" t="s">
        <v>1786</v>
      </c>
      <c r="K608" s="248" t="s">
        <v>32</v>
      </c>
      <c r="L608" s="246" t="str">
        <f>VLOOKUP($K608,TONG_SL!$A:$D,2,0)</f>
        <v>Giò Tai Lưỡi Xào 250g</v>
      </c>
      <c r="M608" s="246"/>
      <c r="N608" s="246" t="str">
        <f t="shared" si="105"/>
        <v>K-C6</v>
      </c>
      <c r="O608" s="246"/>
      <c r="P608" s="246"/>
      <c r="Q608" s="246" t="str">
        <f>VLOOKUP(K608,TONG_SL!$A:$D,3,0)</f>
        <v>Túi</v>
      </c>
      <c r="R608" s="224">
        <v>5</v>
      </c>
      <c r="S608" s="224"/>
      <c r="T608" s="224">
        <f>VLOOKUP(VLOOKUP(G608,Ma_KH!$A:$R,18,0)&amp;K608,Gia_MB!$A:$F,6,0)</f>
        <v>50182</v>
      </c>
      <c r="U608" s="255">
        <f t="shared" si="106"/>
        <v>250910</v>
      </c>
      <c r="V608" s="224"/>
      <c r="W608" s="226">
        <f t="shared" si="107"/>
        <v>0</v>
      </c>
      <c r="X608" s="227" t="str">
        <f t="shared" si="108"/>
        <v>8</v>
      </c>
      <c r="Y608" s="224"/>
      <c r="Z608" s="255">
        <f t="shared" si="109"/>
        <v>20072.8</v>
      </c>
      <c r="AA608" s="156">
        <f>VLOOKUP(G608,Ma_KH!$A:$R,14,0)</f>
        <v>57</v>
      </c>
    </row>
    <row r="609" spans="1:27" hidden="1" x14ac:dyDescent="0.25">
      <c r="A609" s="245">
        <v>45999</v>
      </c>
      <c r="B609" s="248">
        <v>82199</v>
      </c>
      <c r="C609" s="151" t="s">
        <v>7767</v>
      </c>
      <c r="D609" s="341">
        <v>46000</v>
      </c>
      <c r="E609" s="246"/>
      <c r="F609" s="244"/>
      <c r="G609" s="33" t="s">
        <v>4672</v>
      </c>
      <c r="H609" s="246"/>
      <c r="I609" s="33" t="s">
        <v>4672</v>
      </c>
      <c r="J609" s="248" t="s">
        <v>1790</v>
      </c>
      <c r="K609" s="248" t="s">
        <v>27</v>
      </c>
      <c r="L609" s="246" t="str">
        <f>VLOOKUP($K609,TONG_SL!$A:$D,2,0)</f>
        <v>Chân giò heo muối 300g</v>
      </c>
      <c r="M609" s="246"/>
      <c r="N609" s="246" t="str">
        <f t="shared" ref="N609:N635" si="110">IF($B609&lt;&gt;"","K-C6","")</f>
        <v>K-C6</v>
      </c>
      <c r="O609" s="246"/>
      <c r="P609" s="246"/>
      <c r="Q609" s="246" t="str">
        <f>VLOOKUP(K609,TONG_SL!$A:$D,3,0)</f>
        <v>Túi</v>
      </c>
      <c r="R609" s="224">
        <v>3</v>
      </c>
      <c r="S609" s="224"/>
      <c r="T609" s="224">
        <f>VLOOKUP(VLOOKUP(G609,Ma_KH!$A:$R,18,0)&amp;K609,Gia_MB!$A:$F,6,0)</f>
        <v>69759</v>
      </c>
      <c r="U609" s="255">
        <f t="shared" ref="U609:U635" si="111">T609*R609</f>
        <v>209277</v>
      </c>
      <c r="V609" s="224"/>
      <c r="W609" s="226">
        <f t="shared" ref="W609:W635" si="112">U609*V609</f>
        <v>0</v>
      </c>
      <c r="X609" s="227" t="str">
        <f t="shared" ref="X609:X635" si="113">IF(B609&lt;&gt;"","8","0")</f>
        <v>8</v>
      </c>
      <c r="Y609" s="224"/>
      <c r="Z609" s="255">
        <f t="shared" ref="Z609:Z635" si="114">U609*X609%</f>
        <v>16742.16</v>
      </c>
      <c r="AA609" s="156">
        <f>VLOOKUP(G609,Ma_KH!$A:$R,14,0)</f>
        <v>36</v>
      </c>
    </row>
    <row r="610" spans="1:27" hidden="1" x14ac:dyDescent="0.25">
      <c r="A610" s="245">
        <v>45999</v>
      </c>
      <c r="B610" s="248">
        <v>82199</v>
      </c>
      <c r="C610" s="151" t="s">
        <v>7767</v>
      </c>
      <c r="D610" s="341">
        <v>46000</v>
      </c>
      <c r="E610" s="246"/>
      <c r="F610" s="244"/>
      <c r="G610" s="33" t="s">
        <v>4672</v>
      </c>
      <c r="H610" s="246"/>
      <c r="I610" s="33" t="s">
        <v>4672</v>
      </c>
      <c r="J610" s="248" t="s">
        <v>1790</v>
      </c>
      <c r="K610" s="248" t="s">
        <v>34</v>
      </c>
      <c r="L610" s="246" t="str">
        <f>VLOOKUP($K610,TONG_SL!$A:$D,2,0)</f>
        <v>Tai heo muối 200g</v>
      </c>
      <c r="M610" s="246"/>
      <c r="N610" s="246" t="str">
        <f t="shared" si="110"/>
        <v>K-C6</v>
      </c>
      <c r="O610" s="246"/>
      <c r="P610" s="246"/>
      <c r="Q610" s="246" t="str">
        <f>VLOOKUP(K610,TONG_SL!$A:$D,3,0)</f>
        <v>Túi</v>
      </c>
      <c r="R610" s="224">
        <v>2</v>
      </c>
      <c r="S610" s="224"/>
      <c r="T610" s="224">
        <f>VLOOKUP(VLOOKUP(G610,Ma_KH!$A:$R,18,0)&amp;K610,Gia_MB!$A:$F,6,0)</f>
        <v>52816</v>
      </c>
      <c r="U610" s="255">
        <f t="shared" si="111"/>
        <v>105632</v>
      </c>
      <c r="V610" s="224"/>
      <c r="W610" s="226">
        <f t="shared" si="112"/>
        <v>0</v>
      </c>
      <c r="X610" s="227" t="str">
        <f t="shared" si="113"/>
        <v>8</v>
      </c>
      <c r="Y610" s="224"/>
      <c r="Z610" s="255">
        <f t="shared" si="114"/>
        <v>8450.56</v>
      </c>
      <c r="AA610" s="156">
        <f>VLOOKUP(G610,Ma_KH!$A:$R,14,0)</f>
        <v>36</v>
      </c>
    </row>
    <row r="611" spans="1:27" hidden="1" x14ac:dyDescent="0.25">
      <c r="A611" s="245">
        <v>45999</v>
      </c>
      <c r="B611" s="248">
        <v>82199</v>
      </c>
      <c r="C611" s="151" t="s">
        <v>7767</v>
      </c>
      <c r="D611" s="341">
        <v>46000</v>
      </c>
      <c r="E611" s="246"/>
      <c r="F611" s="244"/>
      <c r="G611" s="33" t="s">
        <v>4672</v>
      </c>
      <c r="H611" s="246"/>
      <c r="I611" s="33" t="s">
        <v>4672</v>
      </c>
      <c r="J611" s="248" t="s">
        <v>1790</v>
      </c>
      <c r="K611" s="248" t="s">
        <v>30</v>
      </c>
      <c r="L611" s="246" t="str">
        <f>VLOOKUP($K611,TONG_SL!$A:$D,2,0)</f>
        <v>Gà muối 500g</v>
      </c>
      <c r="M611" s="246"/>
      <c r="N611" s="246" t="str">
        <f t="shared" si="110"/>
        <v>K-C6</v>
      </c>
      <c r="O611" s="246"/>
      <c r="P611" s="246"/>
      <c r="Q611" s="246" t="str">
        <f>VLOOKUP(K611,TONG_SL!$A:$D,3,0)</f>
        <v>Túi</v>
      </c>
      <c r="R611" s="224">
        <v>3</v>
      </c>
      <c r="S611" s="224"/>
      <c r="T611" s="224">
        <f>VLOOKUP(VLOOKUP(G611,Ma_KH!$A:$R,18,0)&amp;K611,Gia_MB!$A:$F,6,0)</f>
        <v>105505</v>
      </c>
      <c r="U611" s="255">
        <f t="shared" si="111"/>
        <v>316515</v>
      </c>
      <c r="V611" s="224"/>
      <c r="W611" s="226">
        <f t="shared" si="112"/>
        <v>0</v>
      </c>
      <c r="X611" s="227" t="str">
        <f t="shared" si="113"/>
        <v>8</v>
      </c>
      <c r="Y611" s="224"/>
      <c r="Z611" s="255">
        <f t="shared" si="114"/>
        <v>25321.200000000001</v>
      </c>
      <c r="AA611" s="156">
        <f>VLOOKUP(G611,Ma_KH!$A:$R,14,0)</f>
        <v>36</v>
      </c>
    </row>
    <row r="612" spans="1:27" hidden="1" x14ac:dyDescent="0.25">
      <c r="A612" s="245">
        <v>45999</v>
      </c>
      <c r="B612" s="248">
        <v>82199</v>
      </c>
      <c r="C612" s="151" t="s">
        <v>7767</v>
      </c>
      <c r="D612" s="341">
        <v>46000</v>
      </c>
      <c r="E612" s="246"/>
      <c r="F612" s="244"/>
      <c r="G612" s="33" t="s">
        <v>4672</v>
      </c>
      <c r="H612" s="246"/>
      <c r="I612" s="33" t="s">
        <v>4672</v>
      </c>
      <c r="J612" s="248" t="s">
        <v>1790</v>
      </c>
      <c r="K612" s="248" t="s">
        <v>32</v>
      </c>
      <c r="L612" s="246" t="str">
        <f>VLOOKUP($K612,TONG_SL!$A:$D,2,0)</f>
        <v>Giò Tai Lưỡi Xào 250g</v>
      </c>
      <c r="M612" s="246"/>
      <c r="N612" s="246" t="str">
        <f t="shared" si="110"/>
        <v>K-C6</v>
      </c>
      <c r="O612" s="246"/>
      <c r="P612" s="246"/>
      <c r="Q612" s="246" t="str">
        <f>VLOOKUP(K612,TONG_SL!$A:$D,3,0)</f>
        <v>Túi</v>
      </c>
      <c r="R612" s="224">
        <v>2</v>
      </c>
      <c r="S612" s="224"/>
      <c r="T612" s="224">
        <f>VLOOKUP(VLOOKUP(G612,Ma_KH!$A:$R,18,0)&amp;K612,Gia_MB!$A:$F,6,0)</f>
        <v>47674</v>
      </c>
      <c r="U612" s="255">
        <f t="shared" si="111"/>
        <v>95348</v>
      </c>
      <c r="V612" s="224"/>
      <c r="W612" s="226">
        <f t="shared" si="112"/>
        <v>0</v>
      </c>
      <c r="X612" s="227" t="str">
        <f t="shared" si="113"/>
        <v>8</v>
      </c>
      <c r="Y612" s="224"/>
      <c r="Z612" s="255">
        <f t="shared" si="114"/>
        <v>7627.84</v>
      </c>
      <c r="AA612" s="156">
        <f>VLOOKUP(G612,Ma_KH!$A:$R,14,0)</f>
        <v>36</v>
      </c>
    </row>
    <row r="613" spans="1:27" hidden="1" x14ac:dyDescent="0.25">
      <c r="A613" s="245">
        <v>45999</v>
      </c>
      <c r="B613" s="248">
        <v>82199</v>
      </c>
      <c r="C613" s="151" t="s">
        <v>7767</v>
      </c>
      <c r="D613" s="341">
        <v>46000</v>
      </c>
      <c r="E613" s="246"/>
      <c r="F613" s="244"/>
      <c r="G613" s="33" t="s">
        <v>4672</v>
      </c>
      <c r="H613" s="246"/>
      <c r="I613" s="33" t="s">
        <v>4672</v>
      </c>
      <c r="J613" s="248" t="s">
        <v>1790</v>
      </c>
      <c r="K613" s="248" t="s">
        <v>551</v>
      </c>
      <c r="L613" s="246" t="str">
        <f>VLOOKUP($K613,TONG_SL!$A:$D,2,0)</f>
        <v>Chân giò heo muối 100g</v>
      </c>
      <c r="M613" s="246"/>
      <c r="N613" s="246" t="str">
        <f t="shared" si="110"/>
        <v>K-C6</v>
      </c>
      <c r="O613" s="246"/>
      <c r="P613" s="246"/>
      <c r="Q613" s="246" t="str">
        <f>VLOOKUP(K613,TONG_SL!$A:$D,3,0)</f>
        <v>Gói</v>
      </c>
      <c r="R613" s="224">
        <v>7</v>
      </c>
      <c r="S613" s="224"/>
      <c r="T613" s="224">
        <f>VLOOKUP(VLOOKUP(G613,Ma_KH!$A:$R,18,0)&amp;K613,Gia_MB!$A:$F,6,0)</f>
        <v>23322</v>
      </c>
      <c r="U613" s="255">
        <f t="shared" si="111"/>
        <v>163254</v>
      </c>
      <c r="V613" s="224"/>
      <c r="W613" s="226">
        <f t="shared" si="112"/>
        <v>0</v>
      </c>
      <c r="X613" s="227" t="str">
        <f t="shared" si="113"/>
        <v>8</v>
      </c>
      <c r="Y613" s="224"/>
      <c r="Z613" s="255">
        <f t="shared" si="114"/>
        <v>13060.32</v>
      </c>
      <c r="AA613" s="156">
        <f>VLOOKUP(G613,Ma_KH!$A:$R,14,0)</f>
        <v>36</v>
      </c>
    </row>
    <row r="614" spans="1:27" hidden="1" x14ac:dyDescent="0.25">
      <c r="A614" s="245">
        <v>45999</v>
      </c>
      <c r="B614" s="248">
        <v>82199</v>
      </c>
      <c r="C614" s="151" t="s">
        <v>7767</v>
      </c>
      <c r="D614" s="341">
        <v>46000</v>
      </c>
      <c r="E614" s="246"/>
      <c r="F614" s="244"/>
      <c r="G614" s="33" t="s">
        <v>4672</v>
      </c>
      <c r="H614" s="246"/>
      <c r="I614" s="33" t="s">
        <v>4672</v>
      </c>
      <c r="J614" s="248" t="s">
        <v>1790</v>
      </c>
      <c r="K614" s="248" t="s">
        <v>553</v>
      </c>
      <c r="L614" s="246" t="str">
        <f>VLOOKUP($K614,TONG_SL!$A:$D,2,0)</f>
        <v>Gà muối hun khói 300g</v>
      </c>
      <c r="M614" s="246"/>
      <c r="N614" s="246" t="str">
        <f t="shared" si="110"/>
        <v>K-C6</v>
      </c>
      <c r="O614" s="246"/>
      <c r="P614" s="246"/>
      <c r="Q614" s="246" t="str">
        <f>VLOOKUP(K614,TONG_SL!$A:$D,3,0)</f>
        <v>Túi</v>
      </c>
      <c r="R614" s="224">
        <v>3</v>
      </c>
      <c r="S614" s="224"/>
      <c r="T614" s="224" t="e">
        <f>VLOOKUP(VLOOKUP(G614,Ma_KH!$A:$R,18,0)&amp;K614,Gia_MB!$A:$F,6,0)</f>
        <v>#N/A</v>
      </c>
      <c r="U614" s="255" t="e">
        <f t="shared" si="111"/>
        <v>#N/A</v>
      </c>
      <c r="V614" s="224"/>
      <c r="W614" s="226" t="e">
        <f t="shared" si="112"/>
        <v>#N/A</v>
      </c>
      <c r="X614" s="227" t="str">
        <f t="shared" si="113"/>
        <v>8</v>
      </c>
      <c r="Y614" s="224"/>
      <c r="Z614" s="255" t="e">
        <f t="shared" si="114"/>
        <v>#N/A</v>
      </c>
      <c r="AA614" s="156">
        <f>VLOOKUP(G614,Ma_KH!$A:$R,14,0)</f>
        <v>36</v>
      </c>
    </row>
    <row r="615" spans="1:27" hidden="1" x14ac:dyDescent="0.25">
      <c r="A615" s="245">
        <v>45999</v>
      </c>
      <c r="B615" s="248">
        <v>82158</v>
      </c>
      <c r="C615" s="151" t="s">
        <v>7767</v>
      </c>
      <c r="D615" s="341">
        <v>46000</v>
      </c>
      <c r="E615" s="246"/>
      <c r="F615" s="244"/>
      <c r="G615" s="33" t="s">
        <v>2035</v>
      </c>
      <c r="H615" s="246"/>
      <c r="I615" s="33" t="s">
        <v>2035</v>
      </c>
      <c r="J615" s="248" t="s">
        <v>1790</v>
      </c>
      <c r="K615" s="248" t="s">
        <v>27</v>
      </c>
      <c r="L615" s="246" t="str">
        <f>VLOOKUP($K615,TONG_SL!$A:$D,2,0)</f>
        <v>Chân giò heo muối 300g</v>
      </c>
      <c r="M615" s="246"/>
      <c r="N615" s="246" t="str">
        <f t="shared" si="110"/>
        <v>K-C6</v>
      </c>
      <c r="O615" s="246"/>
      <c r="P615" s="246"/>
      <c r="Q615" s="246" t="str">
        <f>VLOOKUP(K615,TONG_SL!$A:$D,3,0)</f>
        <v>Túi</v>
      </c>
      <c r="R615" s="224">
        <v>10</v>
      </c>
      <c r="S615" s="224"/>
      <c r="T615" s="224">
        <f>VLOOKUP(VLOOKUP(G615,Ma_KH!$A:$R,18,0)&amp;K615,Gia_MB!$A:$F,6,0)</f>
        <v>69759</v>
      </c>
      <c r="U615" s="255">
        <f t="shared" si="111"/>
        <v>697590</v>
      </c>
      <c r="V615" s="224"/>
      <c r="W615" s="226">
        <f t="shared" si="112"/>
        <v>0</v>
      </c>
      <c r="X615" s="227" t="str">
        <f t="shared" si="113"/>
        <v>8</v>
      </c>
      <c r="Y615" s="224"/>
      <c r="Z615" s="255">
        <f t="shared" si="114"/>
        <v>55807.200000000004</v>
      </c>
      <c r="AA615" s="156">
        <f>VLOOKUP(G615,Ma_KH!$A:$R,14,0)</f>
        <v>60</v>
      </c>
    </row>
    <row r="616" spans="1:27" hidden="1" x14ac:dyDescent="0.25">
      <c r="A616" s="245">
        <v>45999</v>
      </c>
      <c r="B616" s="248">
        <v>82158</v>
      </c>
      <c r="C616" s="151" t="s">
        <v>7767</v>
      </c>
      <c r="D616" s="341">
        <v>46000</v>
      </c>
      <c r="E616" s="246"/>
      <c r="F616" s="244"/>
      <c r="G616" s="33" t="s">
        <v>2035</v>
      </c>
      <c r="H616" s="246"/>
      <c r="I616" s="33" t="s">
        <v>2035</v>
      </c>
      <c r="J616" s="248" t="s">
        <v>1790</v>
      </c>
      <c r="K616" s="248" t="s">
        <v>30</v>
      </c>
      <c r="L616" s="246" t="str">
        <f>VLOOKUP($K616,TONG_SL!$A:$D,2,0)</f>
        <v>Gà muối 500g</v>
      </c>
      <c r="M616" s="246"/>
      <c r="N616" s="246" t="str">
        <f t="shared" si="110"/>
        <v>K-C6</v>
      </c>
      <c r="O616" s="246"/>
      <c r="P616" s="246"/>
      <c r="Q616" s="246" t="str">
        <f>VLOOKUP(K616,TONG_SL!$A:$D,3,0)</f>
        <v>Túi</v>
      </c>
      <c r="R616" s="224">
        <v>3</v>
      </c>
      <c r="S616" s="224"/>
      <c r="T616" s="224">
        <f>VLOOKUP(VLOOKUP(G616,Ma_KH!$A:$R,18,0)&amp;K616,Gia_MB!$A:$F,6,0)</f>
        <v>105505</v>
      </c>
      <c r="U616" s="255">
        <f t="shared" si="111"/>
        <v>316515</v>
      </c>
      <c r="V616" s="224"/>
      <c r="W616" s="226">
        <f t="shared" si="112"/>
        <v>0</v>
      </c>
      <c r="X616" s="227" t="str">
        <f t="shared" si="113"/>
        <v>8</v>
      </c>
      <c r="Y616" s="224"/>
      <c r="Z616" s="255">
        <f t="shared" si="114"/>
        <v>25321.200000000001</v>
      </c>
      <c r="AA616" s="156">
        <f>VLOOKUP(G616,Ma_KH!$A:$R,14,0)</f>
        <v>60</v>
      </c>
    </row>
    <row r="617" spans="1:27" hidden="1" x14ac:dyDescent="0.25">
      <c r="A617" s="245">
        <v>45999</v>
      </c>
      <c r="B617" s="248">
        <v>82202</v>
      </c>
      <c r="C617" s="151" t="s">
        <v>7767</v>
      </c>
      <c r="D617" s="341">
        <v>46000</v>
      </c>
      <c r="E617" s="246"/>
      <c r="F617" s="244"/>
      <c r="G617" s="33" t="s">
        <v>1971</v>
      </c>
      <c r="H617" s="246"/>
      <c r="I617" s="33" t="s">
        <v>1971</v>
      </c>
      <c r="J617" s="248" t="s">
        <v>1790</v>
      </c>
      <c r="K617" s="248" t="s">
        <v>27</v>
      </c>
      <c r="L617" s="246" t="str">
        <f>VLOOKUP($K617,TONG_SL!$A:$D,2,0)</f>
        <v>Chân giò heo muối 300g</v>
      </c>
      <c r="M617" s="246"/>
      <c r="N617" s="246" t="str">
        <f t="shared" si="110"/>
        <v>K-C6</v>
      </c>
      <c r="O617" s="246"/>
      <c r="P617" s="246"/>
      <c r="Q617" s="246" t="str">
        <f>VLOOKUP(K617,TONG_SL!$A:$D,3,0)</f>
        <v>Túi</v>
      </c>
      <c r="R617" s="224">
        <v>15</v>
      </c>
      <c r="S617" s="224"/>
      <c r="T617" s="224">
        <f>VLOOKUP(VLOOKUP(G617,Ma_KH!$A:$R,18,0)&amp;K617,Gia_MB!$A:$F,6,0)</f>
        <v>69759</v>
      </c>
      <c r="U617" s="255">
        <f t="shared" si="111"/>
        <v>1046385</v>
      </c>
      <c r="V617" s="224"/>
      <c r="W617" s="226">
        <f t="shared" si="112"/>
        <v>0</v>
      </c>
      <c r="X617" s="227" t="str">
        <f t="shared" si="113"/>
        <v>8</v>
      </c>
      <c r="Y617" s="224"/>
      <c r="Z617" s="255">
        <f t="shared" si="114"/>
        <v>83710.8</v>
      </c>
      <c r="AA617" s="156">
        <f>VLOOKUP(G617,Ma_KH!$A:$R,14,0)</f>
        <v>60</v>
      </c>
    </row>
    <row r="618" spans="1:27" hidden="1" x14ac:dyDescent="0.25">
      <c r="A618" s="245">
        <v>45999</v>
      </c>
      <c r="B618" s="248">
        <v>82202</v>
      </c>
      <c r="C618" s="151" t="s">
        <v>7767</v>
      </c>
      <c r="D618" s="341">
        <v>46000</v>
      </c>
      <c r="E618" s="246"/>
      <c r="F618" s="244"/>
      <c r="G618" s="33" t="s">
        <v>1971</v>
      </c>
      <c r="H618" s="246"/>
      <c r="I618" s="33" t="s">
        <v>1971</v>
      </c>
      <c r="J618" s="248" t="s">
        <v>1790</v>
      </c>
      <c r="K618" s="248" t="s">
        <v>30</v>
      </c>
      <c r="L618" s="246" t="str">
        <f>VLOOKUP($K618,TONG_SL!$A:$D,2,0)</f>
        <v>Gà muối 500g</v>
      </c>
      <c r="M618" s="246"/>
      <c r="N618" s="246" t="str">
        <f t="shared" si="110"/>
        <v>K-C6</v>
      </c>
      <c r="O618" s="246"/>
      <c r="P618" s="246"/>
      <c r="Q618" s="246" t="str">
        <f>VLOOKUP(K618,TONG_SL!$A:$D,3,0)</f>
        <v>Túi</v>
      </c>
      <c r="R618" s="224">
        <v>20</v>
      </c>
      <c r="S618" s="224"/>
      <c r="T618" s="224">
        <f>VLOOKUP(VLOOKUP(G618,Ma_KH!$A:$R,18,0)&amp;K618,Gia_MB!$A:$F,6,0)</f>
        <v>105505</v>
      </c>
      <c r="U618" s="255">
        <f t="shared" si="111"/>
        <v>2110100</v>
      </c>
      <c r="V618" s="224"/>
      <c r="W618" s="226">
        <f t="shared" si="112"/>
        <v>0</v>
      </c>
      <c r="X618" s="227" t="str">
        <f t="shared" si="113"/>
        <v>8</v>
      </c>
      <c r="Y618" s="224"/>
      <c r="Z618" s="255">
        <f t="shared" si="114"/>
        <v>168808</v>
      </c>
      <c r="AA618" s="156">
        <f>VLOOKUP(G618,Ma_KH!$A:$R,14,0)</f>
        <v>60</v>
      </c>
    </row>
    <row r="619" spans="1:27" hidden="1" x14ac:dyDescent="0.25">
      <c r="A619" s="245">
        <v>45997</v>
      </c>
      <c r="B619" s="248">
        <v>82121</v>
      </c>
      <c r="C619" s="151" t="s">
        <v>7767</v>
      </c>
      <c r="D619" s="341">
        <v>46000</v>
      </c>
      <c r="E619" s="246"/>
      <c r="F619" s="244"/>
      <c r="G619" s="33" t="s">
        <v>3212</v>
      </c>
      <c r="H619" s="246"/>
      <c r="I619" s="33" t="s">
        <v>3212</v>
      </c>
      <c r="J619" s="248" t="s">
        <v>1790</v>
      </c>
      <c r="K619" s="248" t="s">
        <v>27</v>
      </c>
      <c r="L619" s="246" t="str">
        <f>VLOOKUP($K619,TONG_SL!$A:$D,2,0)</f>
        <v>Chân giò heo muối 300g</v>
      </c>
      <c r="M619" s="246"/>
      <c r="N619" s="246" t="str">
        <f t="shared" si="110"/>
        <v>K-C6</v>
      </c>
      <c r="O619" s="246"/>
      <c r="P619" s="246"/>
      <c r="Q619" s="246" t="str">
        <f>VLOOKUP(K619,TONG_SL!$A:$D,3,0)</f>
        <v>Túi</v>
      </c>
      <c r="R619" s="224">
        <v>5</v>
      </c>
      <c r="S619" s="224"/>
      <c r="T619" s="224">
        <f>VLOOKUP(VLOOKUP(G619,Ma_KH!$A:$R,18,0)&amp;K619,Gia_MB!$A:$F,6,0)</f>
        <v>73431</v>
      </c>
      <c r="U619" s="255">
        <f t="shared" si="111"/>
        <v>367155</v>
      </c>
      <c r="V619" s="224"/>
      <c r="W619" s="226">
        <f t="shared" si="112"/>
        <v>0</v>
      </c>
      <c r="X619" s="227" t="str">
        <f t="shared" si="113"/>
        <v>8</v>
      </c>
      <c r="Y619" s="224"/>
      <c r="Z619" s="255">
        <f t="shared" si="114"/>
        <v>29372.400000000001</v>
      </c>
      <c r="AA619" s="156">
        <f>VLOOKUP(G619,Ma_KH!$A:$R,14,0)</f>
        <v>57</v>
      </c>
    </row>
    <row r="620" spans="1:27" hidden="1" x14ac:dyDescent="0.25">
      <c r="A620" s="245">
        <v>45997</v>
      </c>
      <c r="B620" s="248">
        <v>82121</v>
      </c>
      <c r="C620" s="151" t="s">
        <v>7767</v>
      </c>
      <c r="D620" s="341">
        <v>46000</v>
      </c>
      <c r="E620" s="246"/>
      <c r="F620" s="244"/>
      <c r="G620" s="33" t="s">
        <v>3212</v>
      </c>
      <c r="H620" s="246"/>
      <c r="I620" s="33" t="s">
        <v>3212</v>
      </c>
      <c r="J620" s="248" t="s">
        <v>1790</v>
      </c>
      <c r="K620" s="248" t="s">
        <v>32</v>
      </c>
      <c r="L620" s="246" t="str">
        <f>VLOOKUP($K620,TONG_SL!$A:$D,2,0)</f>
        <v>Giò Tai Lưỡi Xào 250g</v>
      </c>
      <c r="M620" s="246"/>
      <c r="N620" s="246" t="str">
        <f t="shared" si="110"/>
        <v>K-C6</v>
      </c>
      <c r="O620" s="246"/>
      <c r="P620" s="246"/>
      <c r="Q620" s="246" t="str">
        <f>VLOOKUP(K620,TONG_SL!$A:$D,3,0)</f>
        <v>Túi</v>
      </c>
      <c r="R620" s="224">
        <v>5</v>
      </c>
      <c r="S620" s="224"/>
      <c r="T620" s="224">
        <f>VLOOKUP(VLOOKUP(G620,Ma_KH!$A:$R,18,0)&amp;K620,Gia_MB!$A:$F,6,0)</f>
        <v>50182</v>
      </c>
      <c r="U620" s="255">
        <f t="shared" si="111"/>
        <v>250910</v>
      </c>
      <c r="V620" s="224"/>
      <c r="W620" s="226">
        <f t="shared" si="112"/>
        <v>0</v>
      </c>
      <c r="X620" s="227" t="str">
        <f t="shared" si="113"/>
        <v>8</v>
      </c>
      <c r="Y620" s="224"/>
      <c r="Z620" s="255">
        <f t="shared" si="114"/>
        <v>20072.8</v>
      </c>
      <c r="AA620" s="156">
        <f>VLOOKUP(G620,Ma_KH!$A:$R,14,0)</f>
        <v>57</v>
      </c>
    </row>
    <row r="621" spans="1:27" hidden="1" x14ac:dyDescent="0.25">
      <c r="A621" s="245">
        <v>45997</v>
      </c>
      <c r="B621" s="248">
        <v>82121</v>
      </c>
      <c r="C621" s="151" t="s">
        <v>7767</v>
      </c>
      <c r="D621" s="341">
        <v>46000</v>
      </c>
      <c r="E621" s="246"/>
      <c r="F621" s="244"/>
      <c r="G621" s="33" t="s">
        <v>3212</v>
      </c>
      <c r="H621" s="246"/>
      <c r="I621" s="33" t="s">
        <v>3212</v>
      </c>
      <c r="J621" s="248" t="s">
        <v>1790</v>
      </c>
      <c r="K621" s="248" t="s">
        <v>598</v>
      </c>
      <c r="L621" s="246" t="str">
        <f>VLOOKUP($K621,TONG_SL!$A:$D,2,0)</f>
        <v>Chân gà sả tắc 250g</v>
      </c>
      <c r="M621" s="246"/>
      <c r="N621" s="246" t="str">
        <f t="shared" si="110"/>
        <v>K-C6</v>
      </c>
      <c r="O621" s="246"/>
      <c r="P621" s="246"/>
      <c r="Q621" s="246" t="str">
        <f>VLOOKUP(K621,TONG_SL!$A:$D,3,0)</f>
        <v>Hộp</v>
      </c>
      <c r="R621" s="224">
        <v>5</v>
      </c>
      <c r="S621" s="224"/>
      <c r="T621" s="224">
        <f>VLOOKUP(VLOOKUP(G621,Ma_KH!$A:$R,18,0)&amp;K621,Gia_MB!$A:$F,6,0)</f>
        <v>30000</v>
      </c>
      <c r="U621" s="255">
        <f t="shared" si="111"/>
        <v>150000</v>
      </c>
      <c r="V621" s="224"/>
      <c r="W621" s="226">
        <f t="shared" si="112"/>
        <v>0</v>
      </c>
      <c r="X621" s="227" t="str">
        <f t="shared" si="113"/>
        <v>8</v>
      </c>
      <c r="Y621" s="224"/>
      <c r="Z621" s="255">
        <f t="shared" si="114"/>
        <v>12000</v>
      </c>
      <c r="AA621" s="156">
        <f>VLOOKUP(G621,Ma_KH!$A:$R,14,0)</f>
        <v>57</v>
      </c>
    </row>
    <row r="622" spans="1:27" hidden="1" x14ac:dyDescent="0.25">
      <c r="A622" s="245">
        <v>45997</v>
      </c>
      <c r="B622" s="248">
        <v>82121</v>
      </c>
      <c r="C622" s="151" t="s">
        <v>7767</v>
      </c>
      <c r="D622" s="341">
        <v>46000</v>
      </c>
      <c r="E622" s="246"/>
      <c r="F622" s="244"/>
      <c r="G622" s="33" t="s">
        <v>3212</v>
      </c>
      <c r="H622" s="246"/>
      <c r="I622" s="33" t="s">
        <v>3212</v>
      </c>
      <c r="J622" s="248" t="s">
        <v>1790</v>
      </c>
      <c r="K622" s="248" t="s">
        <v>7673</v>
      </c>
      <c r="L622" s="246" t="str">
        <f>VLOOKUP($K622,TONG_SL!$A:$D,2,0)</f>
        <v>Chân gà sốt thái 250g</v>
      </c>
      <c r="M622" s="246"/>
      <c r="N622" s="246" t="str">
        <f t="shared" si="110"/>
        <v>K-C6</v>
      </c>
      <c r="O622" s="246"/>
      <c r="P622" s="246"/>
      <c r="Q622" s="246" t="str">
        <f>VLOOKUP(K622,TONG_SL!$A:$D,3,0)</f>
        <v>Hộp</v>
      </c>
      <c r="R622" s="224">
        <v>5</v>
      </c>
      <c r="S622" s="224"/>
      <c r="T622" s="224">
        <f>VLOOKUP(VLOOKUP(G622,Ma_KH!$A:$R,18,0)&amp;K622,Gia_MB!$A:$F,6,0)</f>
        <v>41389</v>
      </c>
      <c r="U622" s="255">
        <f t="shared" si="111"/>
        <v>206945</v>
      </c>
      <c r="V622" s="224"/>
      <c r="W622" s="226">
        <f t="shared" si="112"/>
        <v>0</v>
      </c>
      <c r="X622" s="227" t="str">
        <f t="shared" si="113"/>
        <v>8</v>
      </c>
      <c r="Y622" s="224"/>
      <c r="Z622" s="255">
        <f t="shared" si="114"/>
        <v>16555.599999999999</v>
      </c>
      <c r="AA622" s="156">
        <f>VLOOKUP(G622,Ma_KH!$A:$R,14,0)</f>
        <v>57</v>
      </c>
    </row>
    <row r="623" spans="1:27" hidden="1" x14ac:dyDescent="0.25">
      <c r="A623" s="245">
        <v>45997</v>
      </c>
      <c r="B623" s="248">
        <v>82121</v>
      </c>
      <c r="C623" s="151" t="s">
        <v>7767</v>
      </c>
      <c r="D623" s="341">
        <v>46000</v>
      </c>
      <c r="E623" s="246"/>
      <c r="F623" s="244"/>
      <c r="G623" s="33" t="s">
        <v>3212</v>
      </c>
      <c r="H623" s="246"/>
      <c r="I623" s="33" t="s">
        <v>3212</v>
      </c>
      <c r="J623" s="248" t="s">
        <v>1790</v>
      </c>
      <c r="K623" s="248" t="s">
        <v>600</v>
      </c>
      <c r="L623" s="246" t="str">
        <f>VLOOKUP($K623,TONG_SL!$A:$D,2,0)</f>
        <v>Tai heo sốt thái 250g</v>
      </c>
      <c r="M623" s="246"/>
      <c r="N623" s="246" t="str">
        <f t="shared" si="110"/>
        <v>K-C6</v>
      </c>
      <c r="O623" s="246"/>
      <c r="P623" s="246"/>
      <c r="Q623" s="246" t="str">
        <f>VLOOKUP(K623,TONG_SL!$A:$D,3,0)</f>
        <v>Hộp</v>
      </c>
      <c r="R623" s="224">
        <v>5</v>
      </c>
      <c r="S623" s="224"/>
      <c r="T623" s="224">
        <f>VLOOKUP(VLOOKUP(G623,Ma_KH!$A:$R,18,0)&amp;K623,Gia_MB!$A:$F,6,0)</f>
        <v>36111</v>
      </c>
      <c r="U623" s="255">
        <f t="shared" si="111"/>
        <v>180555</v>
      </c>
      <c r="V623" s="224"/>
      <c r="W623" s="226">
        <f t="shared" si="112"/>
        <v>0</v>
      </c>
      <c r="X623" s="227" t="str">
        <f t="shared" si="113"/>
        <v>8</v>
      </c>
      <c r="Y623" s="224"/>
      <c r="Z623" s="255">
        <f t="shared" si="114"/>
        <v>14444.4</v>
      </c>
      <c r="AA623" s="156">
        <f>VLOOKUP(G623,Ma_KH!$A:$R,14,0)</f>
        <v>57</v>
      </c>
    </row>
    <row r="624" spans="1:27" hidden="1" x14ac:dyDescent="0.25">
      <c r="A624" s="245">
        <v>45997</v>
      </c>
      <c r="B624" s="248">
        <v>82118</v>
      </c>
      <c r="C624" s="151" t="s">
        <v>7767</v>
      </c>
      <c r="D624" s="341">
        <v>46000</v>
      </c>
      <c r="E624" s="246"/>
      <c r="F624" s="244"/>
      <c r="G624" s="33" t="s">
        <v>3130</v>
      </c>
      <c r="H624" s="246"/>
      <c r="I624" s="33" t="s">
        <v>3130</v>
      </c>
      <c r="J624" s="248" t="s">
        <v>1790</v>
      </c>
      <c r="K624" s="248" t="s">
        <v>27</v>
      </c>
      <c r="L624" s="246" t="str">
        <f>VLOOKUP($K624,TONG_SL!$A:$D,2,0)</f>
        <v>Chân giò heo muối 300g</v>
      </c>
      <c r="M624" s="246"/>
      <c r="N624" s="246" t="str">
        <f t="shared" si="110"/>
        <v>K-C6</v>
      </c>
      <c r="O624" s="246"/>
      <c r="P624" s="246"/>
      <c r="Q624" s="246" t="str">
        <f>VLOOKUP(K624,TONG_SL!$A:$D,3,0)</f>
        <v>Túi</v>
      </c>
      <c r="R624" s="224">
        <v>5</v>
      </c>
      <c r="S624" s="224"/>
      <c r="T624" s="224">
        <f>VLOOKUP(VLOOKUP(G624,Ma_KH!$A:$R,18,0)&amp;K624,Gia_MB!$A:$F,6,0)</f>
        <v>73431</v>
      </c>
      <c r="U624" s="255">
        <f t="shared" si="111"/>
        <v>367155</v>
      </c>
      <c r="V624" s="224"/>
      <c r="W624" s="226">
        <f t="shared" si="112"/>
        <v>0</v>
      </c>
      <c r="X624" s="227" t="str">
        <f t="shared" si="113"/>
        <v>8</v>
      </c>
      <c r="Y624" s="224"/>
      <c r="Z624" s="255">
        <f t="shared" si="114"/>
        <v>29372.400000000001</v>
      </c>
      <c r="AA624" s="156">
        <f>VLOOKUP(G624,Ma_KH!$A:$R,14,0)</f>
        <v>57</v>
      </c>
    </row>
    <row r="625" spans="1:27" hidden="1" x14ac:dyDescent="0.25">
      <c r="A625" s="245">
        <v>45997</v>
      </c>
      <c r="B625" s="248">
        <v>82118</v>
      </c>
      <c r="C625" s="151" t="s">
        <v>7767</v>
      </c>
      <c r="D625" s="341">
        <v>46000</v>
      </c>
      <c r="E625" s="246"/>
      <c r="F625" s="244"/>
      <c r="G625" s="33" t="s">
        <v>3130</v>
      </c>
      <c r="H625" s="246"/>
      <c r="I625" s="33" t="s">
        <v>3130</v>
      </c>
      <c r="J625" s="248" t="s">
        <v>1790</v>
      </c>
      <c r="K625" s="248" t="s">
        <v>32</v>
      </c>
      <c r="L625" s="246" t="str">
        <f>VLOOKUP($K625,TONG_SL!$A:$D,2,0)</f>
        <v>Giò Tai Lưỡi Xào 250g</v>
      </c>
      <c r="M625" s="246"/>
      <c r="N625" s="246" t="str">
        <f t="shared" si="110"/>
        <v>K-C6</v>
      </c>
      <c r="O625" s="246"/>
      <c r="P625" s="246"/>
      <c r="Q625" s="246" t="str">
        <f>VLOOKUP(K625,TONG_SL!$A:$D,3,0)</f>
        <v>Túi</v>
      </c>
      <c r="R625" s="224">
        <v>3</v>
      </c>
      <c r="S625" s="224"/>
      <c r="T625" s="224">
        <f>VLOOKUP(VLOOKUP(G625,Ma_KH!$A:$R,18,0)&amp;K625,Gia_MB!$A:$F,6,0)</f>
        <v>50182</v>
      </c>
      <c r="U625" s="255">
        <f t="shared" si="111"/>
        <v>150546</v>
      </c>
      <c r="V625" s="224"/>
      <c r="W625" s="226">
        <f t="shared" si="112"/>
        <v>0</v>
      </c>
      <c r="X625" s="227" t="str">
        <f t="shared" si="113"/>
        <v>8</v>
      </c>
      <c r="Y625" s="224"/>
      <c r="Z625" s="255">
        <f t="shared" si="114"/>
        <v>12043.68</v>
      </c>
      <c r="AA625" s="156">
        <f>VLOOKUP(G625,Ma_KH!$A:$R,14,0)</f>
        <v>57</v>
      </c>
    </row>
    <row r="626" spans="1:27" hidden="1" x14ac:dyDescent="0.25">
      <c r="A626" s="245">
        <v>45997</v>
      </c>
      <c r="B626" s="248">
        <v>82118</v>
      </c>
      <c r="C626" s="151" t="s">
        <v>7767</v>
      </c>
      <c r="D626" s="341">
        <v>46000</v>
      </c>
      <c r="E626" s="246"/>
      <c r="F626" s="244"/>
      <c r="G626" s="33" t="s">
        <v>3130</v>
      </c>
      <c r="H626" s="246"/>
      <c r="I626" s="33" t="s">
        <v>3130</v>
      </c>
      <c r="J626" s="248" t="s">
        <v>1790</v>
      </c>
      <c r="K626" s="248" t="s">
        <v>39</v>
      </c>
      <c r="L626" s="246" t="str">
        <f>VLOOKUP($K626,TONG_SL!$A:$D,2,0)</f>
        <v>Chả nướng 300g</v>
      </c>
      <c r="M626" s="246"/>
      <c r="N626" s="246" t="str">
        <f t="shared" si="110"/>
        <v>K-C6</v>
      </c>
      <c r="O626" s="246"/>
      <c r="P626" s="246"/>
      <c r="Q626" s="246" t="str">
        <f>VLOOKUP(K626,TONG_SL!$A:$D,3,0)</f>
        <v>Túi</v>
      </c>
      <c r="R626" s="224">
        <v>2</v>
      </c>
      <c r="S626" s="224"/>
      <c r="T626" s="224">
        <f>VLOOKUP(VLOOKUP(G626,Ma_KH!$A:$R,18,0)&amp;K626,Gia_MB!$A:$F,6,0)</f>
        <v>70950</v>
      </c>
      <c r="U626" s="255">
        <f t="shared" si="111"/>
        <v>141900</v>
      </c>
      <c r="V626" s="224"/>
      <c r="W626" s="226">
        <f t="shared" si="112"/>
        <v>0</v>
      </c>
      <c r="X626" s="227" t="str">
        <f t="shared" si="113"/>
        <v>8</v>
      </c>
      <c r="Y626" s="224"/>
      <c r="Z626" s="255">
        <f t="shared" si="114"/>
        <v>11352</v>
      </c>
      <c r="AA626" s="156">
        <f>VLOOKUP(G626,Ma_KH!$A:$R,14,0)</f>
        <v>57</v>
      </c>
    </row>
    <row r="627" spans="1:27" hidden="1" x14ac:dyDescent="0.25">
      <c r="A627" s="245">
        <v>45997</v>
      </c>
      <c r="B627" s="248">
        <v>82118</v>
      </c>
      <c r="C627" s="151" t="s">
        <v>7767</v>
      </c>
      <c r="D627" s="341">
        <v>46000</v>
      </c>
      <c r="E627" s="246"/>
      <c r="F627" s="244"/>
      <c r="G627" s="33" t="s">
        <v>3130</v>
      </c>
      <c r="H627" s="246"/>
      <c r="I627" s="33" t="s">
        <v>3130</v>
      </c>
      <c r="J627" s="248" t="s">
        <v>1790</v>
      </c>
      <c r="K627" s="248" t="s">
        <v>37</v>
      </c>
      <c r="L627" s="246" t="str">
        <f>VLOOKUP($K627,TONG_SL!$A:$D,2,0)</f>
        <v>Chả cốm 300g</v>
      </c>
      <c r="M627" s="246"/>
      <c r="N627" s="246" t="str">
        <f t="shared" si="110"/>
        <v>K-C6</v>
      </c>
      <c r="O627" s="246"/>
      <c r="P627" s="246"/>
      <c r="Q627" s="246" t="str">
        <f>VLOOKUP(K627,TONG_SL!$A:$D,3,0)</f>
        <v>Túi</v>
      </c>
      <c r="R627" s="224">
        <v>2</v>
      </c>
      <c r="S627" s="224"/>
      <c r="T627" s="224">
        <f>VLOOKUP(VLOOKUP(G627,Ma_KH!$A:$R,18,0)&amp;K627,Gia_MB!$A:$F,6,0)</f>
        <v>74250</v>
      </c>
      <c r="U627" s="255">
        <f t="shared" si="111"/>
        <v>148500</v>
      </c>
      <c r="V627" s="224"/>
      <c r="W627" s="226">
        <f t="shared" si="112"/>
        <v>0</v>
      </c>
      <c r="X627" s="227" t="str">
        <f t="shared" si="113"/>
        <v>8</v>
      </c>
      <c r="Y627" s="224"/>
      <c r="Z627" s="255">
        <f t="shared" si="114"/>
        <v>11880</v>
      </c>
      <c r="AA627" s="156">
        <f>VLOOKUP(G627,Ma_KH!$A:$R,14,0)</f>
        <v>57</v>
      </c>
    </row>
    <row r="628" spans="1:27" hidden="1" x14ac:dyDescent="0.25">
      <c r="A628" s="245">
        <v>45997</v>
      </c>
      <c r="B628" s="248">
        <v>82118</v>
      </c>
      <c r="C628" s="151" t="s">
        <v>7767</v>
      </c>
      <c r="D628" s="341">
        <v>46000</v>
      </c>
      <c r="E628" s="246"/>
      <c r="F628" s="244"/>
      <c r="G628" s="33" t="s">
        <v>3130</v>
      </c>
      <c r="H628" s="246"/>
      <c r="I628" s="33" t="s">
        <v>3130</v>
      </c>
      <c r="J628" s="248" t="s">
        <v>1790</v>
      </c>
      <c r="K628" s="240" t="s">
        <v>598</v>
      </c>
      <c r="L628" s="238" t="str">
        <f>VLOOKUP($K628,TONG_SL!$A:$D,2,0)</f>
        <v>Chân gà sả tắc 250g</v>
      </c>
      <c r="M628" s="238"/>
      <c r="N628" s="238" t="str">
        <f t="shared" si="110"/>
        <v>K-C6</v>
      </c>
      <c r="O628" s="238"/>
      <c r="P628" s="238"/>
      <c r="Q628" s="238" t="str">
        <f>VLOOKUP(K628,TONG_SL!$A:$D,3,0)</f>
        <v>Hộp</v>
      </c>
      <c r="R628" s="220">
        <v>5</v>
      </c>
      <c r="S628" s="220"/>
      <c r="T628" s="220">
        <f>VLOOKUP(VLOOKUP(G628,Ma_KH!$A:$R,18,0)&amp;K628,Gia_MB!$A:$F,6,0)</f>
        <v>30000</v>
      </c>
      <c r="U628" s="254">
        <f t="shared" si="111"/>
        <v>150000</v>
      </c>
      <c r="V628" s="220"/>
      <c r="W628" s="222">
        <f t="shared" si="112"/>
        <v>0</v>
      </c>
      <c r="X628" s="223" t="str">
        <f t="shared" si="113"/>
        <v>8</v>
      </c>
      <c r="Y628" s="220"/>
      <c r="Z628" s="254">
        <f t="shared" si="114"/>
        <v>12000</v>
      </c>
      <c r="AA628" s="5">
        <f>VLOOKUP(G628,Ma_KH!$A:$R,14,0)</f>
        <v>57</v>
      </c>
    </row>
    <row r="629" spans="1:27" hidden="1" x14ac:dyDescent="0.25">
      <c r="A629" s="245">
        <v>45997</v>
      </c>
      <c r="B629" s="248">
        <v>82118</v>
      </c>
      <c r="C629" s="151" t="s">
        <v>7767</v>
      </c>
      <c r="D629" s="341">
        <v>46000</v>
      </c>
      <c r="E629" s="246"/>
      <c r="F629" s="244"/>
      <c r="G629" s="33" t="s">
        <v>3130</v>
      </c>
      <c r="H629" s="246"/>
      <c r="I629" s="33" t="s">
        <v>3130</v>
      </c>
      <c r="J629" s="248" t="s">
        <v>1790</v>
      </c>
      <c r="K629" s="240" t="s">
        <v>7673</v>
      </c>
      <c r="L629" s="238" t="str">
        <f>VLOOKUP($K629,TONG_SL!$A:$D,2,0)</f>
        <v>Chân gà sốt thái 250g</v>
      </c>
      <c r="M629" s="238"/>
      <c r="N629" s="238" t="str">
        <f t="shared" si="110"/>
        <v>K-C6</v>
      </c>
      <c r="O629" s="238"/>
      <c r="P629" s="238"/>
      <c r="Q629" s="238" t="str">
        <f>VLOOKUP(K629,TONG_SL!$A:$D,3,0)</f>
        <v>Hộp</v>
      </c>
      <c r="R629" s="220">
        <v>5</v>
      </c>
      <c r="S629" s="220"/>
      <c r="T629" s="220">
        <f>VLOOKUP(VLOOKUP(G629,Ma_KH!$A:$R,18,0)&amp;K629,Gia_MB!$A:$F,6,0)</f>
        <v>41389</v>
      </c>
      <c r="U629" s="254">
        <f t="shared" si="111"/>
        <v>206945</v>
      </c>
      <c r="V629" s="220"/>
      <c r="W629" s="222">
        <f t="shared" si="112"/>
        <v>0</v>
      </c>
      <c r="X629" s="223" t="str">
        <f t="shared" si="113"/>
        <v>8</v>
      </c>
      <c r="Y629" s="220"/>
      <c r="Z629" s="254">
        <f t="shared" si="114"/>
        <v>16555.599999999999</v>
      </c>
      <c r="AA629" s="5">
        <f>VLOOKUP(G629,Ma_KH!$A:$R,14,0)</f>
        <v>57</v>
      </c>
    </row>
    <row r="630" spans="1:27" hidden="1" x14ac:dyDescent="0.25">
      <c r="A630" s="245">
        <v>45997</v>
      </c>
      <c r="B630" s="248">
        <v>82118</v>
      </c>
      <c r="C630" s="151" t="s">
        <v>7767</v>
      </c>
      <c r="D630" s="341">
        <v>46000</v>
      </c>
      <c r="E630" s="246"/>
      <c r="F630" s="244"/>
      <c r="G630" s="33" t="s">
        <v>3130</v>
      </c>
      <c r="H630" s="246"/>
      <c r="I630" s="33" t="s">
        <v>3130</v>
      </c>
      <c r="J630" s="248" t="s">
        <v>1790</v>
      </c>
      <c r="K630" s="248" t="s">
        <v>600</v>
      </c>
      <c r="L630" s="246" t="str">
        <f>VLOOKUP($K630,TONG_SL!$A:$D,2,0)</f>
        <v>Tai heo sốt thái 250g</v>
      </c>
      <c r="M630" s="246"/>
      <c r="N630" s="246" t="str">
        <f t="shared" si="110"/>
        <v>K-C6</v>
      </c>
      <c r="O630" s="246"/>
      <c r="P630" s="246"/>
      <c r="Q630" s="246" t="str">
        <f>VLOOKUP(K630,TONG_SL!$A:$D,3,0)</f>
        <v>Hộp</v>
      </c>
      <c r="R630" s="224">
        <v>5</v>
      </c>
      <c r="S630" s="224"/>
      <c r="T630" s="224">
        <f>VLOOKUP(VLOOKUP(G630,Ma_KH!$A:$R,18,0)&amp;K630,Gia_MB!$A:$F,6,0)</f>
        <v>36111</v>
      </c>
      <c r="U630" s="255">
        <f t="shared" si="111"/>
        <v>180555</v>
      </c>
      <c r="V630" s="224"/>
      <c r="W630" s="226">
        <f t="shared" si="112"/>
        <v>0</v>
      </c>
      <c r="X630" s="227" t="str">
        <f t="shared" si="113"/>
        <v>8</v>
      </c>
      <c r="Y630" s="224"/>
      <c r="Z630" s="255">
        <f t="shared" si="114"/>
        <v>14444.4</v>
      </c>
      <c r="AA630" s="156">
        <f>VLOOKUP(G630,Ma_KH!$A:$R,14,0)</f>
        <v>57</v>
      </c>
    </row>
    <row r="631" spans="1:27" hidden="1" x14ac:dyDescent="0.25">
      <c r="A631" s="268">
        <v>45997</v>
      </c>
      <c r="B631" s="269">
        <v>2370549</v>
      </c>
      <c r="C631" s="151" t="s">
        <v>7767</v>
      </c>
      <c r="D631" s="341">
        <v>46000</v>
      </c>
      <c r="E631" s="271"/>
      <c r="F631" s="270"/>
      <c r="G631" s="33" t="s">
        <v>7632</v>
      </c>
      <c r="H631" s="271"/>
      <c r="I631" s="33" t="s">
        <v>7632</v>
      </c>
      <c r="J631" s="269" t="s">
        <v>1790</v>
      </c>
      <c r="K631" s="269" t="s">
        <v>553</v>
      </c>
      <c r="L631" s="271" t="str">
        <f>VLOOKUP($K631,TONG_SL!$A:$D,2,0)</f>
        <v>Gà muối hun khói 300g</v>
      </c>
      <c r="M631" s="271"/>
      <c r="N631" s="271" t="str">
        <f t="shared" si="110"/>
        <v>K-C6</v>
      </c>
      <c r="O631" s="271"/>
      <c r="P631" s="271"/>
      <c r="Q631" s="271" t="str">
        <f>VLOOKUP(K631,TONG_SL!$A:$D,3,0)</f>
        <v>Túi</v>
      </c>
      <c r="R631" s="272">
        <v>10</v>
      </c>
      <c r="S631" s="272"/>
      <c r="T631" s="272">
        <f>VLOOKUP(VLOOKUP(G631,Ma_KH!$A:$R,18,0)&amp;K631,Gia_MB!$A:$F,6,0)</f>
        <v>66500</v>
      </c>
      <c r="U631" s="273">
        <f t="shared" si="111"/>
        <v>665000</v>
      </c>
      <c r="V631" s="272"/>
      <c r="W631" s="274">
        <f t="shared" si="112"/>
        <v>0</v>
      </c>
      <c r="X631" s="275" t="str">
        <f t="shared" si="113"/>
        <v>8</v>
      </c>
      <c r="Y631" s="272"/>
      <c r="Z631" s="273">
        <f t="shared" si="114"/>
        <v>53200</v>
      </c>
      <c r="AA631" s="276">
        <f>VLOOKUP(G631,Ma_KH!$A:$R,14,0)</f>
        <v>0</v>
      </c>
    </row>
    <row r="632" spans="1:27" hidden="1" x14ac:dyDescent="0.25">
      <c r="A632" s="268">
        <v>45997</v>
      </c>
      <c r="B632" s="269">
        <v>2370549</v>
      </c>
      <c r="C632" s="151" t="s">
        <v>7767</v>
      </c>
      <c r="D632" s="341">
        <v>46000</v>
      </c>
      <c r="E632" s="271"/>
      <c r="F632" s="270"/>
      <c r="G632" s="33" t="s">
        <v>7632</v>
      </c>
      <c r="H632" s="271"/>
      <c r="I632" s="33" t="s">
        <v>7632</v>
      </c>
      <c r="J632" s="269" t="s">
        <v>1790</v>
      </c>
      <c r="K632" s="269" t="s">
        <v>551</v>
      </c>
      <c r="L632" s="271" t="str">
        <f>VLOOKUP($K632,TONG_SL!$A:$D,2,0)</f>
        <v>Chân giò heo muối 100g</v>
      </c>
      <c r="M632" s="271"/>
      <c r="N632" s="271" t="str">
        <f t="shared" si="110"/>
        <v>K-C6</v>
      </c>
      <c r="O632" s="271"/>
      <c r="P632" s="271"/>
      <c r="Q632" s="271" t="str">
        <f>VLOOKUP(K632,TONG_SL!$A:$D,3,0)</f>
        <v>Gói</v>
      </c>
      <c r="R632" s="272">
        <v>16</v>
      </c>
      <c r="S632" s="272"/>
      <c r="T632" s="272">
        <f>VLOOKUP(VLOOKUP(G632,Ma_KH!$A:$R,18,0)&amp;K632,Gia_MB!$A:$F,6,0)</f>
        <v>24549</v>
      </c>
      <c r="U632" s="273">
        <f t="shared" si="111"/>
        <v>392784</v>
      </c>
      <c r="V632" s="272"/>
      <c r="W632" s="274">
        <f t="shared" si="112"/>
        <v>0</v>
      </c>
      <c r="X632" s="275" t="str">
        <f t="shared" si="113"/>
        <v>8</v>
      </c>
      <c r="Y632" s="272"/>
      <c r="Z632" s="273">
        <f t="shared" si="114"/>
        <v>31422.720000000001</v>
      </c>
      <c r="AA632" s="276">
        <f>VLOOKUP(G632,Ma_KH!$A:$R,14,0)</f>
        <v>0</v>
      </c>
    </row>
    <row r="633" spans="1:27" hidden="1" x14ac:dyDescent="0.25">
      <c r="A633" s="268">
        <v>45997</v>
      </c>
      <c r="B633" s="269">
        <v>2370549</v>
      </c>
      <c r="C633" s="151" t="s">
        <v>7767</v>
      </c>
      <c r="D633" s="341">
        <v>46000</v>
      </c>
      <c r="E633" s="271"/>
      <c r="F633" s="270"/>
      <c r="G633" s="33" t="s">
        <v>7632</v>
      </c>
      <c r="H633" s="271"/>
      <c r="I633" s="33" t="s">
        <v>7632</v>
      </c>
      <c r="J633" s="269" t="s">
        <v>1790</v>
      </c>
      <c r="K633" s="269" t="s">
        <v>565</v>
      </c>
      <c r="L633" s="271" t="str">
        <f>VLOOKUP($K633,TONG_SL!$A:$D,2,0)</f>
        <v>Tai heo sốt thái 150g</v>
      </c>
      <c r="M633" s="271"/>
      <c r="N633" s="271" t="str">
        <f t="shared" si="110"/>
        <v>K-C6</v>
      </c>
      <c r="O633" s="271"/>
      <c r="P633" s="271"/>
      <c r="Q633" s="271" t="str">
        <f>VLOOKUP(K633,TONG_SL!$A:$D,3,0)</f>
        <v>Túi</v>
      </c>
      <c r="R633" s="272">
        <v>14</v>
      </c>
      <c r="S633" s="272"/>
      <c r="T633" s="272">
        <f>VLOOKUP(VLOOKUP(G633,Ma_KH!$A:$R,18,0)&amp;K633,Gia_MB!$A:$F,6,0)</f>
        <v>21667</v>
      </c>
      <c r="U633" s="273">
        <f t="shared" si="111"/>
        <v>303338</v>
      </c>
      <c r="V633" s="272"/>
      <c r="W633" s="274">
        <f t="shared" si="112"/>
        <v>0</v>
      </c>
      <c r="X633" s="275" t="str">
        <f t="shared" si="113"/>
        <v>8</v>
      </c>
      <c r="Y633" s="272"/>
      <c r="Z633" s="273">
        <f t="shared" si="114"/>
        <v>24267.040000000001</v>
      </c>
      <c r="AA633" s="276">
        <f>VLOOKUP(G633,Ma_KH!$A:$R,14,0)</f>
        <v>0</v>
      </c>
    </row>
    <row r="634" spans="1:27" hidden="1" x14ac:dyDescent="0.25">
      <c r="A634" s="268">
        <v>45997</v>
      </c>
      <c r="B634" s="269">
        <v>2370549</v>
      </c>
      <c r="C634" s="151" t="s">
        <v>7767</v>
      </c>
      <c r="D634" s="341">
        <v>46000</v>
      </c>
      <c r="E634" s="271"/>
      <c r="F634" s="270"/>
      <c r="G634" s="33" t="s">
        <v>7632</v>
      </c>
      <c r="H634" s="271"/>
      <c r="I634" s="33" t="s">
        <v>7632</v>
      </c>
      <c r="J634" s="269" t="s">
        <v>1790</v>
      </c>
      <c r="K634" s="269" t="s">
        <v>27</v>
      </c>
      <c r="L634" s="271" t="str">
        <f>VLOOKUP($K634,TONG_SL!$A:$D,2,0)</f>
        <v>Chân giò heo muối 300g</v>
      </c>
      <c r="M634" s="271"/>
      <c r="N634" s="271" t="str">
        <f t="shared" si="110"/>
        <v>K-C6</v>
      </c>
      <c r="O634" s="271"/>
      <c r="P634" s="271"/>
      <c r="Q634" s="271" t="str">
        <f>VLOOKUP(K634,TONG_SL!$A:$D,3,0)</f>
        <v>Túi</v>
      </c>
      <c r="R634" s="272">
        <v>10</v>
      </c>
      <c r="S634" s="272"/>
      <c r="T634" s="272">
        <f>VLOOKUP(VLOOKUP(G634,Ma_KH!$A:$R,18,0)&amp;K634,Gia_MB!$A:$F,6,0)</f>
        <v>73431</v>
      </c>
      <c r="U634" s="273">
        <f t="shared" si="111"/>
        <v>734310</v>
      </c>
      <c r="V634" s="272"/>
      <c r="W634" s="274">
        <f t="shared" si="112"/>
        <v>0</v>
      </c>
      <c r="X634" s="275" t="str">
        <f t="shared" si="113"/>
        <v>8</v>
      </c>
      <c r="Y634" s="272"/>
      <c r="Z634" s="273">
        <f t="shared" si="114"/>
        <v>58744.800000000003</v>
      </c>
      <c r="AA634" s="276">
        <f>VLOOKUP(G634,Ma_KH!$A:$R,14,0)</f>
        <v>0</v>
      </c>
    </row>
    <row r="635" spans="1:27" hidden="1" x14ac:dyDescent="0.25">
      <c r="A635" s="268">
        <v>45997</v>
      </c>
      <c r="B635" s="269">
        <v>2370549</v>
      </c>
      <c r="C635" s="151" t="s">
        <v>7767</v>
      </c>
      <c r="D635" s="341">
        <v>46000</v>
      </c>
      <c r="E635" s="271"/>
      <c r="F635" s="270"/>
      <c r="G635" s="33" t="s">
        <v>7632</v>
      </c>
      <c r="H635" s="271"/>
      <c r="I635" s="33" t="s">
        <v>7632</v>
      </c>
      <c r="J635" s="269" t="s">
        <v>1790</v>
      </c>
      <c r="K635" s="269" t="s">
        <v>32</v>
      </c>
      <c r="L635" s="271" t="str">
        <f>VLOOKUP($K635,TONG_SL!$A:$D,2,0)</f>
        <v>Giò Tai Lưỡi Xào 250g</v>
      </c>
      <c r="M635" s="271"/>
      <c r="N635" s="271" t="str">
        <f t="shared" si="110"/>
        <v>K-C6</v>
      </c>
      <c r="O635" s="271"/>
      <c r="P635" s="271"/>
      <c r="Q635" s="271" t="str">
        <f>VLOOKUP(K635,TONG_SL!$A:$D,3,0)</f>
        <v>Túi</v>
      </c>
      <c r="R635" s="272">
        <v>16</v>
      </c>
      <c r="S635" s="272"/>
      <c r="T635" s="272">
        <f>VLOOKUP(VLOOKUP(G635,Ma_KH!$A:$R,18,0)&amp;K635,Gia_MB!$A:$F,6,0)</f>
        <v>50182</v>
      </c>
      <c r="U635" s="273">
        <f t="shared" si="111"/>
        <v>802912</v>
      </c>
      <c r="V635" s="272"/>
      <c r="W635" s="274">
        <f t="shared" si="112"/>
        <v>0</v>
      </c>
      <c r="X635" s="275" t="str">
        <f t="shared" si="113"/>
        <v>8</v>
      </c>
      <c r="Y635" s="272"/>
      <c r="Z635" s="273">
        <f t="shared" si="114"/>
        <v>64232.959999999999</v>
      </c>
      <c r="AA635" s="276">
        <f>VLOOKUP(G635,Ma_KH!$A:$R,14,0)</f>
        <v>0</v>
      </c>
    </row>
    <row r="636" spans="1:27" hidden="1" x14ac:dyDescent="0.25">
      <c r="A636" s="259">
        <v>46000</v>
      </c>
      <c r="B636" s="260">
        <v>82347</v>
      </c>
      <c r="C636" s="151" t="s">
        <v>7767</v>
      </c>
      <c r="D636" s="340">
        <v>46001</v>
      </c>
      <c r="E636" s="262"/>
      <c r="F636" s="261"/>
      <c r="G636" s="32" t="s">
        <v>8626</v>
      </c>
      <c r="H636" s="262"/>
      <c r="I636" s="290" t="s">
        <v>8626</v>
      </c>
      <c r="J636" s="260" t="s">
        <v>1771</v>
      </c>
      <c r="K636" s="260" t="s">
        <v>7821</v>
      </c>
      <c r="L636" s="262" t="str">
        <f>VLOOKUP($K636,TONG_SL!$A:$D,2,0)</f>
        <v>Giò sụn gà 250g</v>
      </c>
      <c r="M636" s="262"/>
      <c r="N636" s="262" t="str">
        <f t="shared" ref="N636:N656" si="115">IF($B636&lt;&gt;"","K-C6","")</f>
        <v>K-C6</v>
      </c>
      <c r="O636" s="262"/>
      <c r="P636" s="262"/>
      <c r="Q636" s="262" t="str">
        <f>VLOOKUP(K636,TONG_SL!$A:$D,3,0)</f>
        <v>Túi</v>
      </c>
      <c r="R636" s="224">
        <v>5</v>
      </c>
      <c r="S636" s="263"/>
      <c r="T636" s="263" t="e">
        <f>VLOOKUP(VLOOKUP(G636,Ma_KH!$A:$R,18,0)&amp;K636,Gia_MB!$A:$F,6,0)</f>
        <v>#N/A</v>
      </c>
      <c r="U636" s="264" t="e">
        <f t="shared" ref="U636:U656" si="116">T636*R636</f>
        <v>#N/A</v>
      </c>
      <c r="V636" s="263"/>
      <c r="W636" s="265" t="e">
        <f t="shared" ref="W636:W656" si="117">U636*V636</f>
        <v>#N/A</v>
      </c>
      <c r="X636" s="266" t="str">
        <f t="shared" ref="X636:X656" si="118">IF(B636&lt;&gt;"","8","0")</f>
        <v>8</v>
      </c>
      <c r="Y636" s="263"/>
      <c r="Z636" s="264" t="e">
        <f t="shared" ref="Z636:Z656" si="119">U636*X636%</f>
        <v>#N/A</v>
      </c>
      <c r="AA636" s="267">
        <f>VLOOKUP(G636,Ma_KH!$A:$R,14,0)</f>
        <v>1</v>
      </c>
    </row>
    <row r="637" spans="1:27" hidden="1" x14ac:dyDescent="0.25">
      <c r="A637" s="259">
        <v>46000</v>
      </c>
      <c r="B637" s="260">
        <v>82347</v>
      </c>
      <c r="C637" s="151" t="s">
        <v>7767</v>
      </c>
      <c r="D637" s="340">
        <v>46001</v>
      </c>
      <c r="E637" s="262"/>
      <c r="F637" s="261"/>
      <c r="G637" s="32" t="s">
        <v>8626</v>
      </c>
      <c r="H637" s="262"/>
      <c r="I637" s="290" t="s">
        <v>8626</v>
      </c>
      <c r="J637" s="260" t="s">
        <v>1771</v>
      </c>
      <c r="K637" s="260" t="s">
        <v>7154</v>
      </c>
      <c r="L637" s="262" t="str">
        <f>VLOOKUP($K637,TONG_SL!$A:$D,2,0)</f>
        <v>Chả cốm 300g</v>
      </c>
      <c r="M637" s="262"/>
      <c r="N637" s="262" t="str">
        <f t="shared" si="115"/>
        <v>K-C6</v>
      </c>
      <c r="O637" s="262"/>
      <c r="P637" s="262"/>
      <c r="Q637" s="262" t="str">
        <f>VLOOKUP(K637,TONG_SL!$A:$D,3,0)</f>
        <v>Túi</v>
      </c>
      <c r="R637" s="224">
        <v>5</v>
      </c>
      <c r="S637" s="263"/>
      <c r="T637" s="263" t="e">
        <f>VLOOKUP(VLOOKUP(G637,Ma_KH!$A:$R,18,0)&amp;K637,Gia_MB!$A:$F,6,0)</f>
        <v>#N/A</v>
      </c>
      <c r="U637" s="264" t="e">
        <f t="shared" si="116"/>
        <v>#N/A</v>
      </c>
      <c r="V637" s="263"/>
      <c r="W637" s="265" t="e">
        <f t="shared" si="117"/>
        <v>#N/A</v>
      </c>
      <c r="X637" s="266" t="str">
        <f t="shared" si="118"/>
        <v>8</v>
      </c>
      <c r="Y637" s="263"/>
      <c r="Z637" s="264" t="e">
        <f t="shared" si="119"/>
        <v>#N/A</v>
      </c>
      <c r="AA637" s="267">
        <f>VLOOKUP(G637,Ma_KH!$A:$R,14,0)</f>
        <v>1</v>
      </c>
    </row>
    <row r="638" spans="1:27" hidden="1" x14ac:dyDescent="0.25">
      <c r="A638" s="259">
        <v>46000</v>
      </c>
      <c r="B638" s="260">
        <v>82347</v>
      </c>
      <c r="C638" s="151" t="s">
        <v>7767</v>
      </c>
      <c r="D638" s="340">
        <v>46001</v>
      </c>
      <c r="E638" s="262"/>
      <c r="F638" s="261"/>
      <c r="G638" s="32" t="s">
        <v>8626</v>
      </c>
      <c r="H638" s="262"/>
      <c r="I638" s="290" t="s">
        <v>8626</v>
      </c>
      <c r="J638" s="260" t="s">
        <v>1771</v>
      </c>
      <c r="K638" s="260" t="s">
        <v>7153</v>
      </c>
      <c r="L638" s="262" t="str">
        <f>VLOOKUP($K638,TONG_SL!$A:$D,2,0)</f>
        <v>Tai heo muối 200g</v>
      </c>
      <c r="M638" s="262"/>
      <c r="N638" s="262" t="str">
        <f t="shared" si="115"/>
        <v>K-C6</v>
      </c>
      <c r="O638" s="262"/>
      <c r="P638" s="262"/>
      <c r="Q638" s="262" t="str">
        <f>VLOOKUP(K638,TONG_SL!$A:$D,3,0)</f>
        <v>Túi</v>
      </c>
      <c r="R638" s="224">
        <v>6</v>
      </c>
      <c r="S638" s="263"/>
      <c r="T638" s="263" t="e">
        <f>VLOOKUP(VLOOKUP(G638,Ma_KH!$A:$R,18,0)&amp;K638,Gia_MB!$A:$F,6,0)</f>
        <v>#N/A</v>
      </c>
      <c r="U638" s="264" t="e">
        <f t="shared" si="116"/>
        <v>#N/A</v>
      </c>
      <c r="V638" s="263"/>
      <c r="W638" s="265" t="e">
        <f t="shared" si="117"/>
        <v>#N/A</v>
      </c>
      <c r="X638" s="266" t="str">
        <f t="shared" si="118"/>
        <v>8</v>
      </c>
      <c r="Y638" s="263"/>
      <c r="Z638" s="264" t="e">
        <f t="shared" si="119"/>
        <v>#N/A</v>
      </c>
      <c r="AA638" s="267">
        <f>VLOOKUP(G638,Ma_KH!$A:$R,14,0)</f>
        <v>1</v>
      </c>
    </row>
    <row r="639" spans="1:27" hidden="1" x14ac:dyDescent="0.25">
      <c r="A639" s="259">
        <v>46000</v>
      </c>
      <c r="B639" s="260">
        <v>82347</v>
      </c>
      <c r="C639" s="151" t="s">
        <v>7767</v>
      </c>
      <c r="D639" s="340">
        <v>46001</v>
      </c>
      <c r="E639" s="262"/>
      <c r="F639" s="261"/>
      <c r="G639" s="32" t="s">
        <v>8626</v>
      </c>
      <c r="H639" s="262"/>
      <c r="I639" s="290" t="s">
        <v>8626</v>
      </c>
      <c r="J639" s="260" t="s">
        <v>1771</v>
      </c>
      <c r="K639" s="260" t="s">
        <v>7197</v>
      </c>
      <c r="L639" s="262" t="str">
        <f>VLOOKUP($K639,TONG_SL!$A:$D,2,0)</f>
        <v>Gà muối 500g</v>
      </c>
      <c r="M639" s="262"/>
      <c r="N639" s="262" t="str">
        <f t="shared" si="115"/>
        <v>K-C6</v>
      </c>
      <c r="O639" s="262"/>
      <c r="P639" s="262"/>
      <c r="Q639" s="262" t="str">
        <f>VLOOKUP(K639,TONG_SL!$A:$D,3,0)</f>
        <v>Túi</v>
      </c>
      <c r="R639" s="224">
        <v>4</v>
      </c>
      <c r="S639" s="263"/>
      <c r="T639" s="263" t="e">
        <f>VLOOKUP(VLOOKUP(G639,Ma_KH!$A:$R,18,0)&amp;K639,Gia_MB!$A:$F,6,0)</f>
        <v>#N/A</v>
      </c>
      <c r="U639" s="264" t="e">
        <f t="shared" si="116"/>
        <v>#N/A</v>
      </c>
      <c r="V639" s="263"/>
      <c r="W639" s="265" t="e">
        <f t="shared" si="117"/>
        <v>#N/A</v>
      </c>
      <c r="X639" s="266" t="str">
        <f t="shared" si="118"/>
        <v>8</v>
      </c>
      <c r="Y639" s="263"/>
      <c r="Z639" s="264" t="e">
        <f t="shared" si="119"/>
        <v>#N/A</v>
      </c>
      <c r="AA639" s="267">
        <f>VLOOKUP(G639,Ma_KH!$A:$R,14,0)</f>
        <v>1</v>
      </c>
    </row>
    <row r="640" spans="1:27" hidden="1" x14ac:dyDescent="0.25">
      <c r="A640" s="259">
        <v>46000</v>
      </c>
      <c r="B640" s="260">
        <v>82347</v>
      </c>
      <c r="C640" s="151" t="s">
        <v>7767</v>
      </c>
      <c r="D640" s="340">
        <v>46001</v>
      </c>
      <c r="E640" s="262"/>
      <c r="F640" s="261"/>
      <c r="G640" s="32" t="s">
        <v>8626</v>
      </c>
      <c r="H640" s="262"/>
      <c r="I640" s="290" t="s">
        <v>8626</v>
      </c>
      <c r="J640" s="260" t="s">
        <v>1771</v>
      </c>
      <c r="K640" s="260" t="s">
        <v>32</v>
      </c>
      <c r="L640" s="262" t="str">
        <f>VLOOKUP($K640,TONG_SL!$A:$D,2,0)</f>
        <v>Giò Tai Lưỡi Xào 250g</v>
      </c>
      <c r="M640" s="262"/>
      <c r="N640" s="262" t="str">
        <f t="shared" si="115"/>
        <v>K-C6</v>
      </c>
      <c r="O640" s="262"/>
      <c r="P640" s="262"/>
      <c r="Q640" s="262" t="str">
        <f>VLOOKUP(K640,TONG_SL!$A:$D,3,0)</f>
        <v>Túi</v>
      </c>
      <c r="R640" s="224">
        <v>6</v>
      </c>
      <c r="S640" s="263"/>
      <c r="T640" s="263" t="e">
        <f>VLOOKUP(VLOOKUP(G640,Ma_KH!$A:$R,18,0)&amp;K640,Gia_MB!$A:$F,6,0)</f>
        <v>#N/A</v>
      </c>
      <c r="U640" s="264" t="e">
        <f t="shared" si="116"/>
        <v>#N/A</v>
      </c>
      <c r="V640" s="263"/>
      <c r="W640" s="265" t="e">
        <f t="shared" si="117"/>
        <v>#N/A</v>
      </c>
      <c r="X640" s="266" t="str">
        <f t="shared" si="118"/>
        <v>8</v>
      </c>
      <c r="Y640" s="263"/>
      <c r="Z640" s="264" t="e">
        <f t="shared" si="119"/>
        <v>#N/A</v>
      </c>
      <c r="AA640" s="267">
        <f>VLOOKUP(G640,Ma_KH!$A:$R,14,0)</f>
        <v>1</v>
      </c>
    </row>
    <row r="641" spans="1:27" hidden="1" x14ac:dyDescent="0.25">
      <c r="A641" s="259">
        <v>46000</v>
      </c>
      <c r="B641" s="260">
        <v>82347</v>
      </c>
      <c r="C641" s="151" t="s">
        <v>7767</v>
      </c>
      <c r="D641" s="340">
        <v>46001</v>
      </c>
      <c r="E641" s="262"/>
      <c r="F641" s="261"/>
      <c r="G641" s="32" t="s">
        <v>8626</v>
      </c>
      <c r="H641" s="262"/>
      <c r="I641" s="290" t="s">
        <v>8626</v>
      </c>
      <c r="J641" s="260" t="s">
        <v>1771</v>
      </c>
      <c r="K641" s="260" t="s">
        <v>7187</v>
      </c>
      <c r="L641" s="262" t="str">
        <f>VLOOKUP($K641,TONG_SL!$A:$D,2,0)</f>
        <v>Chân giò heo muối 300g</v>
      </c>
      <c r="M641" s="262"/>
      <c r="N641" s="262" t="str">
        <f t="shared" si="115"/>
        <v>K-C6</v>
      </c>
      <c r="O641" s="262"/>
      <c r="P641" s="262"/>
      <c r="Q641" s="262" t="str">
        <f>VLOOKUP(K641,TONG_SL!$A:$D,3,0)</f>
        <v>Túi</v>
      </c>
      <c r="R641" s="224">
        <v>3</v>
      </c>
      <c r="S641" s="263"/>
      <c r="T641" s="263" t="e">
        <f>VLOOKUP(VLOOKUP(G641,Ma_KH!$A:$R,18,0)&amp;K641,Gia_MB!$A:$F,6,0)</f>
        <v>#N/A</v>
      </c>
      <c r="U641" s="264" t="e">
        <f t="shared" si="116"/>
        <v>#N/A</v>
      </c>
      <c r="V641" s="263"/>
      <c r="W641" s="265" t="e">
        <f t="shared" si="117"/>
        <v>#N/A</v>
      </c>
      <c r="X641" s="266" t="str">
        <f t="shared" si="118"/>
        <v>8</v>
      </c>
      <c r="Y641" s="263"/>
      <c r="Z641" s="264" t="e">
        <f t="shared" si="119"/>
        <v>#N/A</v>
      </c>
      <c r="AA641" s="267">
        <f>VLOOKUP(G641,Ma_KH!$A:$R,14,0)</f>
        <v>1</v>
      </c>
    </row>
    <row r="642" spans="1:27" hidden="1" x14ac:dyDescent="0.25">
      <c r="A642" s="259">
        <v>46000</v>
      </c>
      <c r="B642" s="260">
        <v>82347</v>
      </c>
      <c r="C642" s="151" t="s">
        <v>7767</v>
      </c>
      <c r="D642" s="340">
        <v>46001</v>
      </c>
      <c r="E642" s="262"/>
      <c r="F642" s="261"/>
      <c r="G642" s="32" t="s">
        <v>8626</v>
      </c>
      <c r="H642" s="262"/>
      <c r="I642" s="290" t="s">
        <v>8626</v>
      </c>
      <c r="J642" s="260" t="s">
        <v>1771</v>
      </c>
      <c r="K642" s="260" t="s">
        <v>7775</v>
      </c>
      <c r="L642" s="262" t="str">
        <f>VLOOKUP($K642,TONG_SL!$A:$D,2,0)</f>
        <v>Chả nướng 300g</v>
      </c>
      <c r="M642" s="262"/>
      <c r="N642" s="262" t="str">
        <f t="shared" si="115"/>
        <v>K-C6</v>
      </c>
      <c r="O642" s="262"/>
      <c r="P642" s="262"/>
      <c r="Q642" s="262" t="str">
        <f>VLOOKUP(K642,TONG_SL!$A:$D,3,0)</f>
        <v>Túi</v>
      </c>
      <c r="R642" s="224">
        <v>4</v>
      </c>
      <c r="S642" s="263"/>
      <c r="T642" s="263" t="e">
        <f>VLOOKUP(VLOOKUP(G642,Ma_KH!$A:$R,18,0)&amp;K642,Gia_MB!$A:$F,6,0)</f>
        <v>#N/A</v>
      </c>
      <c r="U642" s="264" t="e">
        <f t="shared" si="116"/>
        <v>#N/A</v>
      </c>
      <c r="V642" s="263"/>
      <c r="W642" s="265" t="e">
        <f t="shared" si="117"/>
        <v>#N/A</v>
      </c>
      <c r="X642" s="266" t="str">
        <f t="shared" si="118"/>
        <v>8</v>
      </c>
      <c r="Y642" s="263"/>
      <c r="Z642" s="264" t="e">
        <f t="shared" si="119"/>
        <v>#N/A</v>
      </c>
      <c r="AA642" s="267">
        <f>VLOOKUP(G642,Ma_KH!$A:$R,14,0)</f>
        <v>1</v>
      </c>
    </row>
    <row r="643" spans="1:27" hidden="1" x14ac:dyDescent="0.25">
      <c r="A643" s="259">
        <v>46000</v>
      </c>
      <c r="B643" s="260">
        <v>82350</v>
      </c>
      <c r="C643" s="151" t="s">
        <v>7767</v>
      </c>
      <c r="D643" s="340">
        <v>46001</v>
      </c>
      <c r="E643" s="262"/>
      <c r="F643" s="261"/>
      <c r="G643" s="32" t="s">
        <v>3496</v>
      </c>
      <c r="H643" s="262"/>
      <c r="I643" s="290" t="s">
        <v>3496</v>
      </c>
      <c r="J643" s="260" t="s">
        <v>1771</v>
      </c>
      <c r="K643" s="260" t="s">
        <v>7187</v>
      </c>
      <c r="L643" s="262" t="str">
        <f>VLOOKUP($K643,TONG_SL!$A:$D,2,0)</f>
        <v>Chân giò heo muối 300g</v>
      </c>
      <c r="M643" s="262"/>
      <c r="N643" s="262" t="str">
        <f t="shared" si="115"/>
        <v>K-C6</v>
      </c>
      <c r="O643" s="262"/>
      <c r="P643" s="262"/>
      <c r="Q643" s="262" t="str">
        <f>VLOOKUP(K643,TONG_SL!$A:$D,3,0)</f>
        <v>Túi</v>
      </c>
      <c r="R643" s="224">
        <v>40</v>
      </c>
      <c r="S643" s="263"/>
      <c r="T643" s="263">
        <f>VLOOKUP(VLOOKUP(G643,Ma_KH!$A:$R,18,0)&amp;K643,Gia_MB!$A:$F,6,0)</f>
        <v>73431</v>
      </c>
      <c r="U643" s="264">
        <f t="shared" si="116"/>
        <v>2937240</v>
      </c>
      <c r="V643" s="263"/>
      <c r="W643" s="265">
        <f t="shared" si="117"/>
        <v>0</v>
      </c>
      <c r="X643" s="266" t="str">
        <f t="shared" si="118"/>
        <v>8</v>
      </c>
      <c r="Y643" s="263"/>
      <c r="Z643" s="264">
        <f t="shared" si="119"/>
        <v>234979.20000000001</v>
      </c>
      <c r="AA643" s="267">
        <f>VLOOKUP(G643,Ma_KH!$A:$R,14,0)</f>
        <v>58</v>
      </c>
    </row>
    <row r="644" spans="1:27" hidden="1" x14ac:dyDescent="0.25">
      <c r="A644" s="259">
        <v>46000</v>
      </c>
      <c r="B644" s="260">
        <v>82352</v>
      </c>
      <c r="C644" s="151" t="s">
        <v>7767</v>
      </c>
      <c r="D644" s="340">
        <v>46001</v>
      </c>
      <c r="E644" s="262"/>
      <c r="F644" s="261"/>
      <c r="G644" s="32" t="s">
        <v>3521</v>
      </c>
      <c r="H644" s="262"/>
      <c r="I644" s="290" t="s">
        <v>3521</v>
      </c>
      <c r="J644" s="260" t="s">
        <v>1771</v>
      </c>
      <c r="K644" s="260" t="s">
        <v>32</v>
      </c>
      <c r="L644" s="262" t="str">
        <f>VLOOKUP($K644,TONG_SL!$A:$D,2,0)</f>
        <v>Giò Tai Lưỡi Xào 250g</v>
      </c>
      <c r="M644" s="262"/>
      <c r="N644" s="262" t="str">
        <f t="shared" si="115"/>
        <v>K-C6</v>
      </c>
      <c r="O644" s="262"/>
      <c r="P644" s="262"/>
      <c r="Q644" s="262" t="str">
        <f>VLOOKUP(K644,TONG_SL!$A:$D,3,0)</f>
        <v>Túi</v>
      </c>
      <c r="R644" s="224">
        <v>8</v>
      </c>
      <c r="S644" s="263"/>
      <c r="T644" s="263">
        <f>VLOOKUP(VLOOKUP(G644,Ma_KH!$A:$R,18,0)&amp;K644,Gia_MB!$A:$F,6,0)</f>
        <v>50182</v>
      </c>
      <c r="U644" s="264">
        <f t="shared" si="116"/>
        <v>401456</v>
      </c>
      <c r="V644" s="263"/>
      <c r="W644" s="265">
        <f t="shared" si="117"/>
        <v>0</v>
      </c>
      <c r="X644" s="266" t="str">
        <f t="shared" si="118"/>
        <v>8</v>
      </c>
      <c r="Y644" s="263"/>
      <c r="Z644" s="264">
        <f t="shared" si="119"/>
        <v>32116.48</v>
      </c>
      <c r="AA644" s="267">
        <f>VLOOKUP(G644,Ma_KH!$A:$R,14,0)</f>
        <v>58</v>
      </c>
    </row>
    <row r="645" spans="1:27" hidden="1" x14ac:dyDescent="0.25">
      <c r="A645" s="259">
        <v>46000</v>
      </c>
      <c r="B645" s="260">
        <v>82352</v>
      </c>
      <c r="C645" s="151" t="s">
        <v>7767</v>
      </c>
      <c r="D645" s="340">
        <v>46001</v>
      </c>
      <c r="E645" s="262"/>
      <c r="F645" s="261"/>
      <c r="G645" s="32" t="s">
        <v>3521</v>
      </c>
      <c r="H645" s="262"/>
      <c r="I645" s="290" t="s">
        <v>3521</v>
      </c>
      <c r="J645" s="260" t="s">
        <v>1771</v>
      </c>
      <c r="K645" s="260" t="s">
        <v>48</v>
      </c>
      <c r="L645" s="262" t="str">
        <f>VLOOKUP($K645,TONG_SL!$A:$D,2,0)</f>
        <v>Mọc Nấm Hương 250g</v>
      </c>
      <c r="M645" s="262"/>
      <c r="N645" s="262" t="str">
        <f t="shared" si="115"/>
        <v>K-C6</v>
      </c>
      <c r="O645" s="262"/>
      <c r="P645" s="262"/>
      <c r="Q645" s="262" t="str">
        <f>VLOOKUP(K645,TONG_SL!$A:$D,3,0)</f>
        <v>Túi</v>
      </c>
      <c r="R645" s="224">
        <v>10</v>
      </c>
      <c r="S645" s="263"/>
      <c r="T645" s="263">
        <f>VLOOKUP(VLOOKUP(G645,Ma_KH!$A:$R,18,0)&amp;K645,Gia_MB!$A:$F,6,0)</f>
        <v>46000</v>
      </c>
      <c r="U645" s="264">
        <f t="shared" si="116"/>
        <v>460000</v>
      </c>
      <c r="V645" s="263"/>
      <c r="W645" s="265">
        <f t="shared" si="117"/>
        <v>0</v>
      </c>
      <c r="X645" s="266" t="str">
        <f t="shared" si="118"/>
        <v>8</v>
      </c>
      <c r="Y645" s="263"/>
      <c r="Z645" s="264">
        <f t="shared" si="119"/>
        <v>36800</v>
      </c>
      <c r="AA645" s="267">
        <f>VLOOKUP(G645,Ma_KH!$A:$R,14,0)</f>
        <v>58</v>
      </c>
    </row>
    <row r="646" spans="1:27" hidden="1" x14ac:dyDescent="0.25">
      <c r="A646" s="259">
        <v>46000</v>
      </c>
      <c r="B646" s="260">
        <v>82352</v>
      </c>
      <c r="C646" s="151" t="s">
        <v>7767</v>
      </c>
      <c r="D646" s="340">
        <v>46001</v>
      </c>
      <c r="E646" s="262"/>
      <c r="F646" s="261"/>
      <c r="G646" s="32" t="s">
        <v>3521</v>
      </c>
      <c r="H646" s="262"/>
      <c r="I646" s="290" t="s">
        <v>3521</v>
      </c>
      <c r="J646" s="260" t="s">
        <v>1771</v>
      </c>
      <c r="K646" s="260" t="s">
        <v>7187</v>
      </c>
      <c r="L646" s="262" t="str">
        <f>VLOOKUP($K646,TONG_SL!$A:$D,2,0)</f>
        <v>Chân giò heo muối 300g</v>
      </c>
      <c r="M646" s="262"/>
      <c r="N646" s="262" t="str">
        <f t="shared" si="115"/>
        <v>K-C6</v>
      </c>
      <c r="O646" s="262"/>
      <c r="P646" s="262"/>
      <c r="Q646" s="262" t="str">
        <f>VLOOKUP(K646,TONG_SL!$A:$D,3,0)</f>
        <v>Túi</v>
      </c>
      <c r="R646" s="224">
        <v>20</v>
      </c>
      <c r="S646" s="263"/>
      <c r="T646" s="263">
        <f>VLOOKUP(VLOOKUP(G646,Ma_KH!$A:$R,18,0)&amp;K646,Gia_MB!$A:$F,6,0)</f>
        <v>73431</v>
      </c>
      <c r="U646" s="264">
        <f t="shared" si="116"/>
        <v>1468620</v>
      </c>
      <c r="V646" s="263"/>
      <c r="W646" s="265">
        <f t="shared" si="117"/>
        <v>0</v>
      </c>
      <c r="X646" s="266" t="str">
        <f t="shared" si="118"/>
        <v>8</v>
      </c>
      <c r="Y646" s="263"/>
      <c r="Z646" s="264">
        <f t="shared" si="119"/>
        <v>117489.60000000001</v>
      </c>
      <c r="AA646" s="267">
        <f>VLOOKUP(G646,Ma_KH!$A:$R,14,0)</f>
        <v>58</v>
      </c>
    </row>
    <row r="647" spans="1:27" hidden="1" x14ac:dyDescent="0.25">
      <c r="A647" s="259">
        <v>46000</v>
      </c>
      <c r="B647" s="260">
        <v>82352</v>
      </c>
      <c r="C647" s="151" t="s">
        <v>7767</v>
      </c>
      <c r="D647" s="340">
        <v>46001</v>
      </c>
      <c r="E647" s="262"/>
      <c r="F647" s="261"/>
      <c r="G647" s="32" t="s">
        <v>3521</v>
      </c>
      <c r="H647" s="262"/>
      <c r="I647" s="290" t="s">
        <v>3521</v>
      </c>
      <c r="J647" s="260" t="s">
        <v>1771</v>
      </c>
      <c r="K647" s="260" t="s">
        <v>30</v>
      </c>
      <c r="L647" s="262" t="str">
        <f>VLOOKUP($K647,TONG_SL!$A:$D,2,0)</f>
        <v>Gà muối 500g</v>
      </c>
      <c r="M647" s="262"/>
      <c r="N647" s="262" t="str">
        <f t="shared" si="115"/>
        <v>K-C6</v>
      </c>
      <c r="O647" s="262"/>
      <c r="P647" s="262"/>
      <c r="Q647" s="262" t="str">
        <f>VLOOKUP(K647,TONG_SL!$A:$D,3,0)</f>
        <v>Túi</v>
      </c>
      <c r="R647" s="224">
        <v>10</v>
      </c>
      <c r="S647" s="263"/>
      <c r="T647" s="263">
        <f>VLOOKUP(VLOOKUP(G647,Ma_KH!$A:$R,18,0)&amp;K647,Gia_MB!$A:$F,6,0)</f>
        <v>111058</v>
      </c>
      <c r="U647" s="264">
        <f t="shared" si="116"/>
        <v>1110580</v>
      </c>
      <c r="V647" s="263"/>
      <c r="W647" s="265">
        <f t="shared" si="117"/>
        <v>0</v>
      </c>
      <c r="X647" s="266" t="str">
        <f t="shared" si="118"/>
        <v>8</v>
      </c>
      <c r="Y647" s="263"/>
      <c r="Z647" s="264">
        <f t="shared" si="119"/>
        <v>88846.400000000009</v>
      </c>
      <c r="AA647" s="267">
        <f>VLOOKUP(G647,Ma_KH!$A:$R,14,0)</f>
        <v>58</v>
      </c>
    </row>
    <row r="648" spans="1:27" hidden="1" x14ac:dyDescent="0.25">
      <c r="A648" s="259">
        <v>46000</v>
      </c>
      <c r="B648" s="260">
        <v>82351</v>
      </c>
      <c r="C648" s="151" t="s">
        <v>7767</v>
      </c>
      <c r="D648" s="340">
        <v>46001</v>
      </c>
      <c r="E648" s="262"/>
      <c r="F648" s="261"/>
      <c r="G648" s="32" t="s">
        <v>3505</v>
      </c>
      <c r="H648" s="262"/>
      <c r="I648" s="290" t="s">
        <v>3505</v>
      </c>
      <c r="J648" s="260" t="s">
        <v>1771</v>
      </c>
      <c r="K648" s="260" t="s">
        <v>7187</v>
      </c>
      <c r="L648" s="262" t="str">
        <f>VLOOKUP($K648,TONG_SL!$A:$D,2,0)</f>
        <v>Chân giò heo muối 300g</v>
      </c>
      <c r="M648" s="262"/>
      <c r="N648" s="262" t="str">
        <f t="shared" si="115"/>
        <v>K-C6</v>
      </c>
      <c r="O648" s="262"/>
      <c r="P648" s="262"/>
      <c r="Q648" s="262" t="str">
        <f>VLOOKUP(K648,TONG_SL!$A:$D,3,0)</f>
        <v>Túi</v>
      </c>
      <c r="R648" s="224">
        <v>40</v>
      </c>
      <c r="S648" s="263"/>
      <c r="T648" s="263">
        <f>VLOOKUP(VLOOKUP(G648,Ma_KH!$A:$R,18,0)&amp;K648,Gia_MB!$A:$F,6,0)</f>
        <v>73431</v>
      </c>
      <c r="U648" s="264">
        <f t="shared" si="116"/>
        <v>2937240</v>
      </c>
      <c r="V648" s="263"/>
      <c r="W648" s="265">
        <f t="shared" si="117"/>
        <v>0</v>
      </c>
      <c r="X648" s="266" t="str">
        <f t="shared" si="118"/>
        <v>8</v>
      </c>
      <c r="Y648" s="263"/>
      <c r="Z648" s="264">
        <f t="shared" si="119"/>
        <v>234979.20000000001</v>
      </c>
      <c r="AA648" s="267">
        <f>VLOOKUP(G648,Ma_KH!$A:$R,14,0)</f>
        <v>58</v>
      </c>
    </row>
    <row r="649" spans="1:27" hidden="1" x14ac:dyDescent="0.25">
      <c r="A649" s="259">
        <v>46000</v>
      </c>
      <c r="B649" s="260">
        <v>82351</v>
      </c>
      <c r="C649" s="151" t="s">
        <v>7767</v>
      </c>
      <c r="D649" s="340">
        <v>46001</v>
      </c>
      <c r="E649" s="262"/>
      <c r="F649" s="261"/>
      <c r="G649" s="32" t="s">
        <v>3505</v>
      </c>
      <c r="H649" s="262"/>
      <c r="I649" s="290" t="s">
        <v>3505</v>
      </c>
      <c r="J649" s="260" t="s">
        <v>1771</v>
      </c>
      <c r="K649" s="260" t="s">
        <v>30</v>
      </c>
      <c r="L649" s="262" t="str">
        <f>VLOOKUP($K649,TONG_SL!$A:$D,2,0)</f>
        <v>Gà muối 500g</v>
      </c>
      <c r="M649" s="262"/>
      <c r="N649" s="262" t="str">
        <f t="shared" si="115"/>
        <v>K-C6</v>
      </c>
      <c r="O649" s="262"/>
      <c r="P649" s="262"/>
      <c r="Q649" s="262" t="str">
        <f>VLOOKUP(K649,TONG_SL!$A:$D,3,0)</f>
        <v>Túi</v>
      </c>
      <c r="R649" s="224">
        <v>10</v>
      </c>
      <c r="S649" s="263"/>
      <c r="T649" s="263">
        <f>VLOOKUP(VLOOKUP(G649,Ma_KH!$A:$R,18,0)&amp;K649,Gia_MB!$A:$F,6,0)</f>
        <v>111058</v>
      </c>
      <c r="U649" s="264">
        <f t="shared" si="116"/>
        <v>1110580</v>
      </c>
      <c r="V649" s="263"/>
      <c r="W649" s="265">
        <f t="shared" si="117"/>
        <v>0</v>
      </c>
      <c r="X649" s="266" t="str">
        <f t="shared" si="118"/>
        <v>8</v>
      </c>
      <c r="Y649" s="263"/>
      <c r="Z649" s="264">
        <f t="shared" si="119"/>
        <v>88846.400000000009</v>
      </c>
      <c r="AA649" s="267">
        <f>VLOOKUP(G649,Ma_KH!$A:$R,14,0)</f>
        <v>58</v>
      </c>
    </row>
    <row r="650" spans="1:27" hidden="1" x14ac:dyDescent="0.25">
      <c r="A650" s="259">
        <v>46000</v>
      </c>
      <c r="B650" s="260">
        <v>82349</v>
      </c>
      <c r="C650" s="151" t="s">
        <v>7767</v>
      </c>
      <c r="D650" s="340">
        <v>46001</v>
      </c>
      <c r="E650" s="262"/>
      <c r="F650" s="261"/>
      <c r="G650" s="32" t="s">
        <v>3477</v>
      </c>
      <c r="H650" s="262"/>
      <c r="I650" s="290" t="s">
        <v>3477</v>
      </c>
      <c r="J650" s="260" t="s">
        <v>1771</v>
      </c>
      <c r="K650" s="260" t="s">
        <v>7187</v>
      </c>
      <c r="L650" s="262" t="str">
        <f>VLOOKUP($K650,TONG_SL!$A:$D,2,0)</f>
        <v>Chân giò heo muối 300g</v>
      </c>
      <c r="M650" s="262"/>
      <c r="N650" s="262" t="str">
        <f t="shared" si="115"/>
        <v>K-C6</v>
      </c>
      <c r="O650" s="262"/>
      <c r="P650" s="262"/>
      <c r="Q650" s="262" t="str">
        <f>VLOOKUP(K650,TONG_SL!$A:$D,3,0)</f>
        <v>Túi</v>
      </c>
      <c r="R650" s="224">
        <v>40</v>
      </c>
      <c r="S650" s="263"/>
      <c r="T650" s="263">
        <f>VLOOKUP(VLOOKUP(G650,Ma_KH!$A:$R,18,0)&amp;K650,Gia_MB!$A:$F,6,0)</f>
        <v>73431</v>
      </c>
      <c r="U650" s="264">
        <f t="shared" si="116"/>
        <v>2937240</v>
      </c>
      <c r="V650" s="263"/>
      <c r="W650" s="265">
        <f t="shared" si="117"/>
        <v>0</v>
      </c>
      <c r="X650" s="266" t="str">
        <f t="shared" si="118"/>
        <v>8</v>
      </c>
      <c r="Y650" s="263"/>
      <c r="Z650" s="264">
        <f t="shared" si="119"/>
        <v>234979.20000000001</v>
      </c>
      <c r="AA650" s="267">
        <f>VLOOKUP(G650,Ma_KH!$A:$R,14,0)</f>
        <v>58</v>
      </c>
    </row>
    <row r="651" spans="1:27" hidden="1" x14ac:dyDescent="0.25">
      <c r="A651" s="259">
        <v>46000</v>
      </c>
      <c r="B651" s="260">
        <v>82348</v>
      </c>
      <c r="C651" s="151" t="s">
        <v>7767</v>
      </c>
      <c r="D651" s="340">
        <v>46001</v>
      </c>
      <c r="E651" s="262"/>
      <c r="F651" s="261"/>
      <c r="G651" s="32" t="s">
        <v>3470</v>
      </c>
      <c r="H651" s="262"/>
      <c r="I651" s="290" t="s">
        <v>3470</v>
      </c>
      <c r="J651" s="260" t="s">
        <v>1771</v>
      </c>
      <c r="K651" s="260" t="s">
        <v>7187</v>
      </c>
      <c r="L651" s="262" t="str">
        <f>VLOOKUP($K651,TONG_SL!$A:$D,2,0)</f>
        <v>Chân giò heo muối 300g</v>
      </c>
      <c r="M651" s="262"/>
      <c r="N651" s="262" t="str">
        <f t="shared" si="115"/>
        <v>K-C6</v>
      </c>
      <c r="O651" s="262"/>
      <c r="P651" s="262"/>
      <c r="Q651" s="262" t="str">
        <f>VLOOKUP(K651,TONG_SL!$A:$D,3,0)</f>
        <v>Túi</v>
      </c>
      <c r="R651" s="224">
        <v>20</v>
      </c>
      <c r="S651" s="263"/>
      <c r="T651" s="263">
        <f>VLOOKUP(VLOOKUP(G651,Ma_KH!$A:$R,18,0)&amp;K651,Gia_MB!$A:$F,6,0)</f>
        <v>73431</v>
      </c>
      <c r="U651" s="264">
        <f t="shared" si="116"/>
        <v>1468620</v>
      </c>
      <c r="V651" s="263"/>
      <c r="W651" s="265">
        <f t="shared" si="117"/>
        <v>0</v>
      </c>
      <c r="X651" s="266" t="str">
        <f t="shared" si="118"/>
        <v>8</v>
      </c>
      <c r="Y651" s="263"/>
      <c r="Z651" s="264">
        <f t="shared" si="119"/>
        <v>117489.60000000001</v>
      </c>
      <c r="AA651" s="267">
        <f>VLOOKUP(G651,Ma_KH!$A:$R,14,0)</f>
        <v>58</v>
      </c>
    </row>
    <row r="652" spans="1:27" hidden="1" x14ac:dyDescent="0.25">
      <c r="A652" s="259">
        <v>46000</v>
      </c>
      <c r="B652" s="260">
        <v>82348</v>
      </c>
      <c r="C652" s="151" t="s">
        <v>7767</v>
      </c>
      <c r="D652" s="340">
        <v>46001</v>
      </c>
      <c r="E652" s="262"/>
      <c r="F652" s="261"/>
      <c r="G652" s="32" t="s">
        <v>3470</v>
      </c>
      <c r="H652" s="262"/>
      <c r="I652" s="290" t="s">
        <v>3470</v>
      </c>
      <c r="J652" s="260" t="s">
        <v>1771</v>
      </c>
      <c r="K652" s="260" t="s">
        <v>30</v>
      </c>
      <c r="L652" s="262" t="str">
        <f>VLOOKUP($K652,TONG_SL!$A:$D,2,0)</f>
        <v>Gà muối 500g</v>
      </c>
      <c r="M652" s="262"/>
      <c r="N652" s="262" t="str">
        <f t="shared" si="115"/>
        <v>K-C6</v>
      </c>
      <c r="O652" s="262"/>
      <c r="P652" s="262"/>
      <c r="Q652" s="262" t="str">
        <f>VLOOKUP(K652,TONG_SL!$A:$D,3,0)</f>
        <v>Túi</v>
      </c>
      <c r="R652" s="224">
        <v>10</v>
      </c>
      <c r="S652" s="263"/>
      <c r="T652" s="263">
        <f>VLOOKUP(VLOOKUP(G652,Ma_KH!$A:$R,18,0)&amp;K652,Gia_MB!$A:$F,6,0)</f>
        <v>111058</v>
      </c>
      <c r="U652" s="264">
        <f t="shared" si="116"/>
        <v>1110580</v>
      </c>
      <c r="V652" s="263"/>
      <c r="W652" s="265">
        <f t="shared" si="117"/>
        <v>0</v>
      </c>
      <c r="X652" s="266" t="str">
        <f t="shared" si="118"/>
        <v>8</v>
      </c>
      <c r="Y652" s="263"/>
      <c r="Z652" s="264">
        <f t="shared" si="119"/>
        <v>88846.400000000009</v>
      </c>
      <c r="AA652" s="267">
        <f>VLOOKUP(G652,Ma_KH!$A:$R,14,0)</f>
        <v>58</v>
      </c>
    </row>
    <row r="653" spans="1:27" hidden="1" x14ac:dyDescent="0.25">
      <c r="A653" s="259">
        <v>46000</v>
      </c>
      <c r="B653" s="260">
        <v>82303</v>
      </c>
      <c r="C653" s="151" t="s">
        <v>7767</v>
      </c>
      <c r="D653" s="340">
        <v>46001</v>
      </c>
      <c r="E653" s="262"/>
      <c r="F653" s="261"/>
      <c r="G653" s="32" t="s">
        <v>1890</v>
      </c>
      <c r="H653" s="262"/>
      <c r="I653" s="290" t="s">
        <v>1890</v>
      </c>
      <c r="J653" s="260" t="s">
        <v>1771</v>
      </c>
      <c r="K653" s="260" t="s">
        <v>7187</v>
      </c>
      <c r="L653" s="262" t="str">
        <f>VLOOKUP($K653,TONG_SL!$A:$D,2,0)</f>
        <v>Chân giò heo muối 300g</v>
      </c>
      <c r="M653" s="262"/>
      <c r="N653" s="262" t="str">
        <f t="shared" si="115"/>
        <v>K-C6</v>
      </c>
      <c r="O653" s="262"/>
      <c r="P653" s="262"/>
      <c r="Q653" s="262" t="str">
        <f>VLOOKUP(K653,TONG_SL!$A:$D,3,0)</f>
        <v>Túi</v>
      </c>
      <c r="R653" s="224">
        <v>20</v>
      </c>
      <c r="S653" s="263"/>
      <c r="T653" s="263">
        <f>VLOOKUP(VLOOKUP(G653,Ma_KH!$A:$R,18,0)&amp;K653,Gia_MB!$A:$F,6,0)</f>
        <v>69759</v>
      </c>
      <c r="U653" s="264">
        <f t="shared" si="116"/>
        <v>1395180</v>
      </c>
      <c r="V653" s="263"/>
      <c r="W653" s="265">
        <f t="shared" si="117"/>
        <v>0</v>
      </c>
      <c r="X653" s="266" t="str">
        <f t="shared" si="118"/>
        <v>8</v>
      </c>
      <c r="Y653" s="263"/>
      <c r="Z653" s="264">
        <f t="shared" si="119"/>
        <v>111614.40000000001</v>
      </c>
      <c r="AA653" s="267">
        <f>VLOOKUP(G653,Ma_KH!$A:$R,14,0)</f>
        <v>60</v>
      </c>
    </row>
    <row r="654" spans="1:27" hidden="1" x14ac:dyDescent="0.25">
      <c r="A654" s="259">
        <v>46000</v>
      </c>
      <c r="B654" s="260">
        <v>82303</v>
      </c>
      <c r="C654" s="151" t="s">
        <v>7767</v>
      </c>
      <c r="D654" s="340">
        <v>46001</v>
      </c>
      <c r="E654" s="262"/>
      <c r="F654" s="261"/>
      <c r="G654" s="32" t="s">
        <v>1890</v>
      </c>
      <c r="H654" s="262"/>
      <c r="I654" s="290" t="s">
        <v>1890</v>
      </c>
      <c r="J654" s="260" t="s">
        <v>1771</v>
      </c>
      <c r="K654" s="260" t="s">
        <v>7823</v>
      </c>
      <c r="L654" s="262" t="str">
        <f>VLOOKUP($K654,TONG_SL!$A:$D,2,0)</f>
        <v>Chân giò heo muối 500g</v>
      </c>
      <c r="M654" s="262"/>
      <c r="N654" s="262" t="str">
        <f t="shared" si="115"/>
        <v>K-C6</v>
      </c>
      <c r="O654" s="262"/>
      <c r="P654" s="262"/>
      <c r="Q654" s="262" t="str">
        <f>VLOOKUP(K654,TONG_SL!$A:$D,3,0)</f>
        <v>Túi</v>
      </c>
      <c r="R654" s="224">
        <v>5</v>
      </c>
      <c r="S654" s="263"/>
      <c r="T654" s="263">
        <f>VLOOKUP(VLOOKUP(G654,Ma_KH!$A:$R,18,0)&amp;K654,Gia_MB!$A:$F,6,0)</f>
        <v>113113</v>
      </c>
      <c r="U654" s="264">
        <f t="shared" si="116"/>
        <v>565565</v>
      </c>
      <c r="V654" s="263"/>
      <c r="W654" s="265">
        <f t="shared" si="117"/>
        <v>0</v>
      </c>
      <c r="X654" s="266" t="str">
        <f t="shared" si="118"/>
        <v>8</v>
      </c>
      <c r="Y654" s="263"/>
      <c r="Z654" s="264">
        <f t="shared" si="119"/>
        <v>45245.200000000004</v>
      </c>
      <c r="AA654" s="267">
        <f>VLOOKUP(G654,Ma_KH!$A:$R,14,0)</f>
        <v>60</v>
      </c>
    </row>
    <row r="655" spans="1:27" hidden="1" x14ac:dyDescent="0.25">
      <c r="A655" s="259">
        <v>46000</v>
      </c>
      <c r="B655" s="260">
        <v>82303</v>
      </c>
      <c r="C655" s="151" t="s">
        <v>7767</v>
      </c>
      <c r="D655" s="340">
        <v>46001</v>
      </c>
      <c r="E655" s="262"/>
      <c r="F655" s="261"/>
      <c r="G655" s="32" t="s">
        <v>1890</v>
      </c>
      <c r="H655" s="262"/>
      <c r="I655" s="290" t="s">
        <v>1890</v>
      </c>
      <c r="J655" s="260" t="s">
        <v>1771</v>
      </c>
      <c r="K655" s="260" t="s">
        <v>30</v>
      </c>
      <c r="L655" s="262" t="str">
        <f>VLOOKUP($K655,TONG_SL!$A:$D,2,0)</f>
        <v>Gà muối 500g</v>
      </c>
      <c r="M655" s="262"/>
      <c r="N655" s="262" t="str">
        <f t="shared" si="115"/>
        <v>K-C6</v>
      </c>
      <c r="O655" s="262"/>
      <c r="P655" s="262"/>
      <c r="Q655" s="262" t="str">
        <f>VLOOKUP(K655,TONG_SL!$A:$D,3,0)</f>
        <v>Túi</v>
      </c>
      <c r="R655" s="224">
        <v>5</v>
      </c>
      <c r="S655" s="263"/>
      <c r="T655" s="263">
        <f>VLOOKUP(VLOOKUP(G655,Ma_KH!$A:$R,18,0)&amp;K655,Gia_MB!$A:$F,6,0)</f>
        <v>105505</v>
      </c>
      <c r="U655" s="264">
        <f t="shared" si="116"/>
        <v>527525</v>
      </c>
      <c r="V655" s="263"/>
      <c r="W655" s="265">
        <f t="shared" si="117"/>
        <v>0</v>
      </c>
      <c r="X655" s="266" t="str">
        <f t="shared" si="118"/>
        <v>8</v>
      </c>
      <c r="Y655" s="263"/>
      <c r="Z655" s="264">
        <f t="shared" si="119"/>
        <v>42202</v>
      </c>
      <c r="AA655" s="267">
        <f>VLOOKUP(G655,Ma_KH!$A:$R,14,0)</f>
        <v>60</v>
      </c>
    </row>
    <row r="656" spans="1:27" hidden="1" x14ac:dyDescent="0.25">
      <c r="A656" s="268">
        <v>46000</v>
      </c>
      <c r="B656" s="269">
        <v>82303</v>
      </c>
      <c r="C656" s="151" t="s">
        <v>7767</v>
      </c>
      <c r="D656" s="340">
        <v>46001</v>
      </c>
      <c r="E656" s="271"/>
      <c r="F656" s="270"/>
      <c r="G656" s="33" t="s">
        <v>1890</v>
      </c>
      <c r="H656" s="271"/>
      <c r="I656" s="291" t="s">
        <v>1890</v>
      </c>
      <c r="J656" s="260" t="s">
        <v>1771</v>
      </c>
      <c r="K656" s="269" t="s">
        <v>7322</v>
      </c>
      <c r="L656" s="271" t="str">
        <f>VLOOKUP($K656,TONG_SL!$A:$D,2,0)</f>
        <v>Gà xì dầu 500g</v>
      </c>
      <c r="M656" s="271"/>
      <c r="N656" s="271" t="str">
        <f t="shared" si="115"/>
        <v>K-C6</v>
      </c>
      <c r="O656" s="271"/>
      <c r="P656" s="271"/>
      <c r="Q656" s="271" t="str">
        <f>VLOOKUP(K656,TONG_SL!$A:$D,3,0)</f>
        <v>Túi</v>
      </c>
      <c r="R656" s="224">
        <v>6</v>
      </c>
      <c r="S656" s="272"/>
      <c r="T656" s="272">
        <f>VLOOKUP(VLOOKUP(G656,Ma_KH!$A:$R,18,0)&amp;K656,Gia_MB!$A:$F,6,0)</f>
        <v>106026</v>
      </c>
      <c r="U656" s="273">
        <f t="shared" si="116"/>
        <v>636156</v>
      </c>
      <c r="V656" s="272"/>
      <c r="W656" s="274">
        <f t="shared" si="117"/>
        <v>0</v>
      </c>
      <c r="X656" s="275" t="str">
        <f t="shared" si="118"/>
        <v>8</v>
      </c>
      <c r="Y656" s="272"/>
      <c r="Z656" s="273">
        <f t="shared" si="119"/>
        <v>50892.480000000003</v>
      </c>
      <c r="AA656" s="276">
        <f>VLOOKUP(G656,Ma_KH!$A:$R,14,0)</f>
        <v>60</v>
      </c>
    </row>
    <row r="657" spans="1:27" hidden="1" x14ac:dyDescent="0.25">
      <c r="A657" s="268">
        <v>45994</v>
      </c>
      <c r="B657" s="269">
        <v>2369989</v>
      </c>
      <c r="C657" s="151" t="s">
        <v>7767</v>
      </c>
      <c r="D657" s="340">
        <v>46001</v>
      </c>
      <c r="E657" s="271"/>
      <c r="F657" s="270"/>
      <c r="G657" s="33" t="s">
        <v>793</v>
      </c>
      <c r="H657" s="271"/>
      <c r="I657" s="33" t="s">
        <v>793</v>
      </c>
      <c r="J657" s="269" t="s">
        <v>1790</v>
      </c>
      <c r="K657" s="269" t="s">
        <v>27</v>
      </c>
      <c r="L657" s="271" t="str">
        <f>VLOOKUP($K657,TONG_SL!$A:$D,2,0)</f>
        <v>Chân giò heo muối 300g</v>
      </c>
      <c r="M657" s="271"/>
      <c r="N657" s="271" t="str">
        <f t="shared" ref="N657:N688" si="120">IF($B657&lt;&gt;"","K-C6","")</f>
        <v>K-C6</v>
      </c>
      <c r="O657" s="271"/>
      <c r="P657" s="271"/>
      <c r="Q657" s="271" t="str">
        <f>VLOOKUP(K657,TONG_SL!$A:$D,3,0)</f>
        <v>Túi</v>
      </c>
      <c r="R657" s="272">
        <v>4</v>
      </c>
      <c r="S657" s="272"/>
      <c r="T657" s="272" t="e">
        <f>VLOOKUP(VLOOKUP(G657,Ma_KH!$A:$R,18,0)&amp;K657,Gia_MB!$A:$F,6,0)</f>
        <v>#N/A</v>
      </c>
      <c r="U657" s="273" t="e">
        <f t="shared" ref="U657:U688" si="121">T657*R657</f>
        <v>#N/A</v>
      </c>
      <c r="V657" s="272"/>
      <c r="W657" s="274" t="e">
        <f t="shared" ref="W657:W688" si="122">U657*V657</f>
        <v>#N/A</v>
      </c>
      <c r="X657" s="275" t="str">
        <f t="shared" ref="X657:X688" si="123">IF(B657&lt;&gt;"","8","0")</f>
        <v>8</v>
      </c>
      <c r="Y657" s="272"/>
      <c r="Z657" s="273" t="e">
        <f t="shared" ref="Z657:Z688" si="124">U657*X657%</f>
        <v>#N/A</v>
      </c>
      <c r="AA657" s="276">
        <f>VLOOKUP(G657,Ma_KH!$A:$R,14,0)</f>
        <v>1</v>
      </c>
    </row>
    <row r="658" spans="1:27" hidden="1" x14ac:dyDescent="0.25">
      <c r="A658" s="268">
        <v>45994</v>
      </c>
      <c r="B658" s="269">
        <v>2369989</v>
      </c>
      <c r="C658" s="151" t="s">
        <v>7767</v>
      </c>
      <c r="D658" s="340">
        <v>46001</v>
      </c>
      <c r="E658" s="271"/>
      <c r="F658" s="270"/>
      <c r="G658" s="33" t="s">
        <v>793</v>
      </c>
      <c r="H658" s="271"/>
      <c r="I658" s="33" t="s">
        <v>793</v>
      </c>
      <c r="J658" s="269" t="s">
        <v>1790</v>
      </c>
      <c r="K658" s="269" t="s">
        <v>30</v>
      </c>
      <c r="L658" s="271" t="str">
        <f>VLOOKUP($K658,TONG_SL!$A:$D,2,0)</f>
        <v>Gà muối 500g</v>
      </c>
      <c r="M658" s="271"/>
      <c r="N658" s="271" t="str">
        <f t="shared" si="120"/>
        <v>K-C6</v>
      </c>
      <c r="O658" s="271"/>
      <c r="P658" s="271"/>
      <c r="Q658" s="271" t="str">
        <f>VLOOKUP(K658,TONG_SL!$A:$D,3,0)</f>
        <v>Túi</v>
      </c>
      <c r="R658" s="272">
        <v>2</v>
      </c>
      <c r="S658" s="272"/>
      <c r="T658" s="272" t="e">
        <f>VLOOKUP(VLOOKUP(G658,Ma_KH!$A:$R,18,0)&amp;K658,Gia_MB!$A:$F,6,0)</f>
        <v>#N/A</v>
      </c>
      <c r="U658" s="273" t="e">
        <f t="shared" si="121"/>
        <v>#N/A</v>
      </c>
      <c r="V658" s="272"/>
      <c r="W658" s="274" t="e">
        <f t="shared" si="122"/>
        <v>#N/A</v>
      </c>
      <c r="X658" s="275" t="str">
        <f t="shared" si="123"/>
        <v>8</v>
      </c>
      <c r="Y658" s="272"/>
      <c r="Z658" s="273" t="e">
        <f t="shared" si="124"/>
        <v>#N/A</v>
      </c>
      <c r="AA658" s="276">
        <f>VLOOKUP(G658,Ma_KH!$A:$R,14,0)</f>
        <v>1</v>
      </c>
    </row>
    <row r="659" spans="1:27" hidden="1" x14ac:dyDescent="0.25">
      <c r="A659" s="268">
        <v>45994</v>
      </c>
      <c r="B659" s="269">
        <v>2369989</v>
      </c>
      <c r="C659" s="151" t="s">
        <v>7767</v>
      </c>
      <c r="D659" s="340">
        <v>46001</v>
      </c>
      <c r="E659" s="271"/>
      <c r="F659" s="270"/>
      <c r="G659" s="33" t="s">
        <v>793</v>
      </c>
      <c r="H659" s="271"/>
      <c r="I659" s="33" t="s">
        <v>793</v>
      </c>
      <c r="J659" s="269" t="s">
        <v>1790</v>
      </c>
      <c r="K659" s="269" t="s">
        <v>32</v>
      </c>
      <c r="L659" s="271" t="str">
        <f>VLOOKUP($K659,TONG_SL!$A:$D,2,0)</f>
        <v>Giò Tai Lưỡi Xào 250g</v>
      </c>
      <c r="M659" s="271"/>
      <c r="N659" s="271" t="str">
        <f t="shared" si="120"/>
        <v>K-C6</v>
      </c>
      <c r="O659" s="271"/>
      <c r="P659" s="271"/>
      <c r="Q659" s="271" t="str">
        <f>VLOOKUP(K659,TONG_SL!$A:$D,3,0)</f>
        <v>Túi</v>
      </c>
      <c r="R659" s="272">
        <v>2</v>
      </c>
      <c r="S659" s="272"/>
      <c r="T659" s="272" t="e">
        <f>VLOOKUP(VLOOKUP(G659,Ma_KH!$A:$R,18,0)&amp;K659,Gia_MB!$A:$F,6,0)</f>
        <v>#N/A</v>
      </c>
      <c r="U659" s="273" t="e">
        <f t="shared" si="121"/>
        <v>#N/A</v>
      </c>
      <c r="V659" s="272"/>
      <c r="W659" s="274" t="e">
        <f t="shared" si="122"/>
        <v>#N/A</v>
      </c>
      <c r="X659" s="275" t="str">
        <f t="shared" si="123"/>
        <v>8</v>
      </c>
      <c r="Y659" s="272"/>
      <c r="Z659" s="273" t="e">
        <f t="shared" si="124"/>
        <v>#N/A</v>
      </c>
      <c r="AA659" s="276">
        <f>VLOOKUP(G659,Ma_KH!$A:$R,14,0)</f>
        <v>1</v>
      </c>
    </row>
    <row r="660" spans="1:27" hidden="1" x14ac:dyDescent="0.25">
      <c r="A660" s="268">
        <v>45994</v>
      </c>
      <c r="B660" s="269">
        <v>2369989</v>
      </c>
      <c r="C660" s="151" t="s">
        <v>7767</v>
      </c>
      <c r="D660" s="340">
        <v>46001</v>
      </c>
      <c r="E660" s="271"/>
      <c r="F660" s="270"/>
      <c r="G660" s="33" t="s">
        <v>793</v>
      </c>
      <c r="H660" s="271"/>
      <c r="I660" s="33" t="s">
        <v>793</v>
      </c>
      <c r="J660" s="269" t="s">
        <v>1790</v>
      </c>
      <c r="K660" s="269" t="s">
        <v>34</v>
      </c>
      <c r="L660" s="271" t="str">
        <f>VLOOKUP($K660,TONG_SL!$A:$D,2,0)</f>
        <v>Tai heo muối 200g</v>
      </c>
      <c r="M660" s="271"/>
      <c r="N660" s="271" t="str">
        <f t="shared" si="120"/>
        <v>K-C6</v>
      </c>
      <c r="O660" s="271"/>
      <c r="P660" s="271"/>
      <c r="Q660" s="271" t="str">
        <f>VLOOKUP(K660,TONG_SL!$A:$D,3,0)</f>
        <v>Túi</v>
      </c>
      <c r="R660" s="272">
        <v>2</v>
      </c>
      <c r="S660" s="272"/>
      <c r="T660" s="272" t="e">
        <f>VLOOKUP(VLOOKUP(G660,Ma_KH!$A:$R,18,0)&amp;K660,Gia_MB!$A:$F,6,0)</f>
        <v>#N/A</v>
      </c>
      <c r="U660" s="273" t="e">
        <f t="shared" si="121"/>
        <v>#N/A</v>
      </c>
      <c r="V660" s="272"/>
      <c r="W660" s="274" t="e">
        <f t="shared" si="122"/>
        <v>#N/A</v>
      </c>
      <c r="X660" s="275" t="str">
        <f t="shared" si="123"/>
        <v>8</v>
      </c>
      <c r="Y660" s="272"/>
      <c r="Z660" s="273" t="e">
        <f t="shared" si="124"/>
        <v>#N/A</v>
      </c>
      <c r="AA660" s="276">
        <f>VLOOKUP(G660,Ma_KH!$A:$R,14,0)</f>
        <v>1</v>
      </c>
    </row>
    <row r="661" spans="1:27" hidden="1" x14ac:dyDescent="0.25">
      <c r="A661" s="268">
        <v>46001</v>
      </c>
      <c r="B661" s="269">
        <v>2370872</v>
      </c>
      <c r="C661" s="151" t="s">
        <v>7767</v>
      </c>
      <c r="D661" s="340">
        <v>46001</v>
      </c>
      <c r="E661" s="271"/>
      <c r="F661" s="270"/>
      <c r="G661" s="33" t="s">
        <v>768</v>
      </c>
      <c r="H661" s="271"/>
      <c r="I661" s="33" t="s">
        <v>768</v>
      </c>
      <c r="J661" s="269" t="s">
        <v>1790</v>
      </c>
      <c r="K661" s="269" t="s">
        <v>27</v>
      </c>
      <c r="L661" s="271" t="str">
        <f>VLOOKUP($K661,TONG_SL!$A:$D,2,0)</f>
        <v>Chân giò heo muối 300g</v>
      </c>
      <c r="M661" s="271"/>
      <c r="N661" s="271" t="str">
        <f t="shared" si="120"/>
        <v>K-C6</v>
      </c>
      <c r="O661" s="271"/>
      <c r="P661" s="271"/>
      <c r="Q661" s="271" t="str">
        <f>VLOOKUP(K661,TONG_SL!$A:$D,3,0)</f>
        <v>Túi</v>
      </c>
      <c r="R661" s="272">
        <v>8</v>
      </c>
      <c r="S661" s="272"/>
      <c r="T661" s="272" t="e">
        <f>VLOOKUP(VLOOKUP(G661,Ma_KH!$A:$R,18,0)&amp;K661,Gia_MB!$A:$F,6,0)</f>
        <v>#N/A</v>
      </c>
      <c r="U661" s="273" t="e">
        <f t="shared" si="121"/>
        <v>#N/A</v>
      </c>
      <c r="V661" s="272"/>
      <c r="W661" s="274" t="e">
        <f t="shared" si="122"/>
        <v>#N/A</v>
      </c>
      <c r="X661" s="275" t="str">
        <f t="shared" si="123"/>
        <v>8</v>
      </c>
      <c r="Y661" s="272"/>
      <c r="Z661" s="273" t="e">
        <f t="shared" si="124"/>
        <v>#N/A</v>
      </c>
      <c r="AA661" s="276">
        <f>VLOOKUP(G661,Ma_KH!$A:$R,14,0)</f>
        <v>1</v>
      </c>
    </row>
    <row r="662" spans="1:27" hidden="1" x14ac:dyDescent="0.25">
      <c r="A662" s="268">
        <v>46001</v>
      </c>
      <c r="B662" s="269">
        <v>2370872</v>
      </c>
      <c r="C662" s="151" t="s">
        <v>7767</v>
      </c>
      <c r="D662" s="340">
        <v>46001</v>
      </c>
      <c r="E662" s="271"/>
      <c r="F662" s="270"/>
      <c r="G662" s="33" t="s">
        <v>768</v>
      </c>
      <c r="H662" s="271"/>
      <c r="I662" s="33" t="s">
        <v>768</v>
      </c>
      <c r="J662" s="269" t="s">
        <v>1790</v>
      </c>
      <c r="K662" s="269" t="s">
        <v>30</v>
      </c>
      <c r="L662" s="271" t="str">
        <f>VLOOKUP($K662,TONG_SL!$A:$D,2,0)</f>
        <v>Gà muối 500g</v>
      </c>
      <c r="M662" s="271"/>
      <c r="N662" s="271" t="str">
        <f t="shared" si="120"/>
        <v>K-C6</v>
      </c>
      <c r="O662" s="271"/>
      <c r="P662" s="271"/>
      <c r="Q662" s="271" t="str">
        <f>VLOOKUP(K662,TONG_SL!$A:$D,3,0)</f>
        <v>Túi</v>
      </c>
      <c r="R662" s="272">
        <v>2</v>
      </c>
      <c r="S662" s="272"/>
      <c r="T662" s="272" t="e">
        <f>VLOOKUP(VLOOKUP(G662,Ma_KH!$A:$R,18,0)&amp;K662,Gia_MB!$A:$F,6,0)</f>
        <v>#N/A</v>
      </c>
      <c r="U662" s="273" t="e">
        <f t="shared" si="121"/>
        <v>#N/A</v>
      </c>
      <c r="V662" s="272"/>
      <c r="W662" s="274" t="e">
        <f t="shared" si="122"/>
        <v>#N/A</v>
      </c>
      <c r="X662" s="275" t="str">
        <f t="shared" si="123"/>
        <v>8</v>
      </c>
      <c r="Y662" s="272"/>
      <c r="Z662" s="273" t="e">
        <f t="shared" si="124"/>
        <v>#N/A</v>
      </c>
      <c r="AA662" s="276">
        <f>VLOOKUP(G662,Ma_KH!$A:$R,14,0)</f>
        <v>1</v>
      </c>
    </row>
    <row r="663" spans="1:27" hidden="1" x14ac:dyDescent="0.25">
      <c r="A663" s="268">
        <v>46001</v>
      </c>
      <c r="B663" s="269">
        <v>2370872</v>
      </c>
      <c r="C663" s="151" t="s">
        <v>7767</v>
      </c>
      <c r="D663" s="340">
        <v>46001</v>
      </c>
      <c r="E663" s="271"/>
      <c r="F663" s="270"/>
      <c r="G663" s="33" t="s">
        <v>768</v>
      </c>
      <c r="H663" s="271"/>
      <c r="I663" s="33" t="s">
        <v>768</v>
      </c>
      <c r="J663" s="269" t="s">
        <v>1790</v>
      </c>
      <c r="K663" s="269" t="s">
        <v>52</v>
      </c>
      <c r="L663" s="271" t="str">
        <f>VLOOKUP($K663,TONG_SL!$A:$D,2,0)</f>
        <v>Gà xì dầu 500g</v>
      </c>
      <c r="M663" s="271"/>
      <c r="N663" s="271" t="str">
        <f t="shared" si="120"/>
        <v>K-C6</v>
      </c>
      <c r="O663" s="271"/>
      <c r="P663" s="271"/>
      <c r="Q663" s="271" t="str">
        <f>VLOOKUP(K663,TONG_SL!$A:$D,3,0)</f>
        <v>Túi</v>
      </c>
      <c r="R663" s="272">
        <v>2</v>
      </c>
      <c r="S663" s="272"/>
      <c r="T663" s="272" t="e">
        <f>VLOOKUP(VLOOKUP(G663,Ma_KH!$A:$R,18,0)&amp;K663,Gia_MB!$A:$F,6,0)</f>
        <v>#N/A</v>
      </c>
      <c r="U663" s="273" t="e">
        <f t="shared" si="121"/>
        <v>#N/A</v>
      </c>
      <c r="V663" s="272"/>
      <c r="W663" s="274" t="e">
        <f t="shared" si="122"/>
        <v>#N/A</v>
      </c>
      <c r="X663" s="275" t="str">
        <f t="shared" si="123"/>
        <v>8</v>
      </c>
      <c r="Y663" s="272"/>
      <c r="Z663" s="273" t="e">
        <f t="shared" si="124"/>
        <v>#N/A</v>
      </c>
      <c r="AA663" s="276">
        <f>VLOOKUP(G663,Ma_KH!$A:$R,14,0)</f>
        <v>1</v>
      </c>
    </row>
    <row r="664" spans="1:27" hidden="1" x14ac:dyDescent="0.25">
      <c r="A664" s="268">
        <v>46001</v>
      </c>
      <c r="B664" s="269">
        <v>2370872</v>
      </c>
      <c r="C664" s="151" t="s">
        <v>7767</v>
      </c>
      <c r="D664" s="340">
        <v>46001</v>
      </c>
      <c r="E664" s="271"/>
      <c r="F664" s="270"/>
      <c r="G664" s="33" t="s">
        <v>768</v>
      </c>
      <c r="H664" s="271"/>
      <c r="I664" s="33" t="s">
        <v>768</v>
      </c>
      <c r="J664" s="269" t="s">
        <v>1790</v>
      </c>
      <c r="K664" s="269" t="s">
        <v>37</v>
      </c>
      <c r="L664" s="271" t="str">
        <f>VLOOKUP($K664,TONG_SL!$A:$D,2,0)</f>
        <v>Chả cốm 300g</v>
      </c>
      <c r="M664" s="271"/>
      <c r="N664" s="271" t="str">
        <f t="shared" si="120"/>
        <v>K-C6</v>
      </c>
      <c r="O664" s="271"/>
      <c r="P664" s="271"/>
      <c r="Q664" s="271" t="str">
        <f>VLOOKUP(K664,TONG_SL!$A:$D,3,0)</f>
        <v>Túi</v>
      </c>
      <c r="R664" s="272">
        <v>2</v>
      </c>
      <c r="S664" s="272"/>
      <c r="T664" s="272" t="e">
        <f>VLOOKUP(VLOOKUP(G664,Ma_KH!$A:$R,18,0)&amp;K664,Gia_MB!$A:$F,6,0)</f>
        <v>#N/A</v>
      </c>
      <c r="U664" s="273" t="e">
        <f t="shared" si="121"/>
        <v>#N/A</v>
      </c>
      <c r="V664" s="272"/>
      <c r="W664" s="274" t="e">
        <f t="shared" si="122"/>
        <v>#N/A</v>
      </c>
      <c r="X664" s="275" t="str">
        <f t="shared" si="123"/>
        <v>8</v>
      </c>
      <c r="Y664" s="272"/>
      <c r="Z664" s="273" t="e">
        <f t="shared" si="124"/>
        <v>#N/A</v>
      </c>
      <c r="AA664" s="276">
        <f>VLOOKUP(G664,Ma_KH!$A:$R,14,0)</f>
        <v>1</v>
      </c>
    </row>
    <row r="665" spans="1:27" hidden="1" x14ac:dyDescent="0.25">
      <c r="A665" s="268">
        <v>46001</v>
      </c>
      <c r="B665" s="269">
        <v>2370872</v>
      </c>
      <c r="C665" s="151" t="s">
        <v>7767</v>
      </c>
      <c r="D665" s="340">
        <v>46001</v>
      </c>
      <c r="E665" s="271"/>
      <c r="F665" s="270"/>
      <c r="G665" s="33" t="s">
        <v>768</v>
      </c>
      <c r="H665" s="271"/>
      <c r="I665" s="33" t="s">
        <v>768</v>
      </c>
      <c r="J665" s="269" t="s">
        <v>1790</v>
      </c>
      <c r="K665" s="269" t="s">
        <v>39</v>
      </c>
      <c r="L665" s="271" t="str">
        <f>VLOOKUP($K665,TONG_SL!$A:$D,2,0)</f>
        <v>Chả nướng 300g</v>
      </c>
      <c r="M665" s="271"/>
      <c r="N665" s="271" t="str">
        <f t="shared" si="120"/>
        <v>K-C6</v>
      </c>
      <c r="O665" s="271"/>
      <c r="P665" s="271"/>
      <c r="Q665" s="271" t="str">
        <f>VLOOKUP(K665,TONG_SL!$A:$D,3,0)</f>
        <v>Túi</v>
      </c>
      <c r="R665" s="272">
        <v>2</v>
      </c>
      <c r="S665" s="272"/>
      <c r="T665" s="272" t="e">
        <f>VLOOKUP(VLOOKUP(G665,Ma_KH!$A:$R,18,0)&amp;K665,Gia_MB!$A:$F,6,0)</f>
        <v>#N/A</v>
      </c>
      <c r="U665" s="273" t="e">
        <f t="shared" si="121"/>
        <v>#N/A</v>
      </c>
      <c r="V665" s="272"/>
      <c r="W665" s="274" t="e">
        <f t="shared" si="122"/>
        <v>#N/A</v>
      </c>
      <c r="X665" s="275" t="str">
        <f t="shared" si="123"/>
        <v>8</v>
      </c>
      <c r="Y665" s="272"/>
      <c r="Z665" s="273" t="e">
        <f t="shared" si="124"/>
        <v>#N/A</v>
      </c>
      <c r="AA665" s="276">
        <f>VLOOKUP(G665,Ma_KH!$A:$R,14,0)</f>
        <v>1</v>
      </c>
    </row>
    <row r="666" spans="1:27" hidden="1" x14ac:dyDescent="0.25">
      <c r="A666" s="268">
        <v>45996</v>
      </c>
      <c r="B666" s="269">
        <v>81302</v>
      </c>
      <c r="C666" s="151" t="s">
        <v>7767</v>
      </c>
      <c r="D666" s="340">
        <v>46001</v>
      </c>
      <c r="E666" s="271"/>
      <c r="F666" s="270"/>
      <c r="G666" s="33" t="s">
        <v>1881</v>
      </c>
      <c r="H666" s="271"/>
      <c r="I666" s="33" t="s">
        <v>1881</v>
      </c>
      <c r="J666" s="269" t="s">
        <v>1790</v>
      </c>
      <c r="K666" s="269" t="s">
        <v>27</v>
      </c>
      <c r="L666" s="271" t="str">
        <f>VLOOKUP($K666,TONG_SL!$A:$D,2,0)</f>
        <v>Chân giò heo muối 300g</v>
      </c>
      <c r="M666" s="271"/>
      <c r="N666" s="271" t="str">
        <f t="shared" si="120"/>
        <v>K-C6</v>
      </c>
      <c r="O666" s="271"/>
      <c r="P666" s="271"/>
      <c r="Q666" s="271" t="str">
        <f>VLOOKUP(K666,TONG_SL!$A:$D,3,0)</f>
        <v>Túi</v>
      </c>
      <c r="R666" s="272">
        <v>5</v>
      </c>
      <c r="S666" s="272"/>
      <c r="T666" s="272">
        <f>VLOOKUP(VLOOKUP(G666,Ma_KH!$A:$R,18,0)&amp;K666,Gia_MB!$A:$F,6,0)</f>
        <v>69759</v>
      </c>
      <c r="U666" s="273">
        <f t="shared" si="121"/>
        <v>348795</v>
      </c>
      <c r="V666" s="272"/>
      <c r="W666" s="274">
        <f t="shared" si="122"/>
        <v>0</v>
      </c>
      <c r="X666" s="275" t="str">
        <f t="shared" si="123"/>
        <v>8</v>
      </c>
      <c r="Y666" s="272"/>
      <c r="Z666" s="273">
        <f t="shared" si="124"/>
        <v>27903.600000000002</v>
      </c>
      <c r="AA666" s="276">
        <f>VLOOKUP(G666,Ma_KH!$A:$R,14,0)</f>
        <v>60</v>
      </c>
    </row>
    <row r="667" spans="1:27" hidden="1" x14ac:dyDescent="0.25">
      <c r="A667" s="268">
        <v>45996</v>
      </c>
      <c r="B667" s="269">
        <v>81302</v>
      </c>
      <c r="C667" s="151" t="s">
        <v>7767</v>
      </c>
      <c r="D667" s="340">
        <v>46001</v>
      </c>
      <c r="E667" s="271"/>
      <c r="F667" s="270"/>
      <c r="G667" s="33" t="s">
        <v>1881</v>
      </c>
      <c r="H667" s="271"/>
      <c r="I667" s="33" t="s">
        <v>1881</v>
      </c>
      <c r="J667" s="269" t="s">
        <v>1790</v>
      </c>
      <c r="K667" s="269" t="s">
        <v>34</v>
      </c>
      <c r="L667" s="271" t="str">
        <f>VLOOKUP($K667,TONG_SL!$A:$D,2,0)</f>
        <v>Tai heo muối 200g</v>
      </c>
      <c r="M667" s="271"/>
      <c r="N667" s="271" t="str">
        <f t="shared" si="120"/>
        <v>K-C6</v>
      </c>
      <c r="O667" s="271"/>
      <c r="P667" s="271"/>
      <c r="Q667" s="271" t="str">
        <f>VLOOKUP(K667,TONG_SL!$A:$D,3,0)</f>
        <v>Túi</v>
      </c>
      <c r="R667" s="272">
        <v>3</v>
      </c>
      <c r="S667" s="272"/>
      <c r="T667" s="272">
        <f>VLOOKUP(VLOOKUP(G667,Ma_KH!$A:$R,18,0)&amp;K667,Gia_MB!$A:$F,6,0)</f>
        <v>52815</v>
      </c>
      <c r="U667" s="273">
        <f t="shared" si="121"/>
        <v>158445</v>
      </c>
      <c r="V667" s="272"/>
      <c r="W667" s="274">
        <f t="shared" si="122"/>
        <v>0</v>
      </c>
      <c r="X667" s="275" t="str">
        <f t="shared" si="123"/>
        <v>8</v>
      </c>
      <c r="Y667" s="272"/>
      <c r="Z667" s="273">
        <f t="shared" si="124"/>
        <v>12675.6</v>
      </c>
      <c r="AA667" s="276">
        <f>VLOOKUP(G667,Ma_KH!$A:$R,14,0)</f>
        <v>60</v>
      </c>
    </row>
    <row r="668" spans="1:27" hidden="1" x14ac:dyDescent="0.25">
      <c r="A668" s="268">
        <v>45996</v>
      </c>
      <c r="B668" s="269">
        <v>81302</v>
      </c>
      <c r="C668" s="151" t="s">
        <v>7767</v>
      </c>
      <c r="D668" s="340">
        <v>46001</v>
      </c>
      <c r="E668" s="271"/>
      <c r="F668" s="270"/>
      <c r="G668" s="33" t="s">
        <v>1881</v>
      </c>
      <c r="H668" s="271"/>
      <c r="I668" s="33" t="s">
        <v>1881</v>
      </c>
      <c r="J668" s="269" t="s">
        <v>1790</v>
      </c>
      <c r="K668" s="269" t="s">
        <v>30</v>
      </c>
      <c r="L668" s="271" t="str">
        <f>VLOOKUP($K668,TONG_SL!$A:$D,2,0)</f>
        <v>Gà muối 500g</v>
      </c>
      <c r="M668" s="271"/>
      <c r="N668" s="271" t="str">
        <f t="shared" si="120"/>
        <v>K-C6</v>
      </c>
      <c r="O668" s="271"/>
      <c r="P668" s="271"/>
      <c r="Q668" s="271" t="str">
        <f>VLOOKUP(K668,TONG_SL!$A:$D,3,0)</f>
        <v>Túi</v>
      </c>
      <c r="R668" s="272">
        <v>5</v>
      </c>
      <c r="S668" s="272"/>
      <c r="T668" s="272">
        <f>VLOOKUP(VLOOKUP(G668,Ma_KH!$A:$R,18,0)&amp;K668,Gia_MB!$A:$F,6,0)</f>
        <v>105505</v>
      </c>
      <c r="U668" s="273">
        <f t="shared" si="121"/>
        <v>527525</v>
      </c>
      <c r="V668" s="272"/>
      <c r="W668" s="274">
        <f t="shared" si="122"/>
        <v>0</v>
      </c>
      <c r="X668" s="275" t="str">
        <f t="shared" si="123"/>
        <v>8</v>
      </c>
      <c r="Y668" s="272"/>
      <c r="Z668" s="273">
        <f t="shared" si="124"/>
        <v>42202</v>
      </c>
      <c r="AA668" s="276">
        <f>VLOOKUP(G668,Ma_KH!$A:$R,14,0)</f>
        <v>60</v>
      </c>
    </row>
    <row r="669" spans="1:27" hidden="1" x14ac:dyDescent="0.25">
      <c r="A669" s="268">
        <v>45996</v>
      </c>
      <c r="B669" s="269">
        <v>81302</v>
      </c>
      <c r="C669" s="151" t="s">
        <v>7767</v>
      </c>
      <c r="D669" s="340">
        <v>46001</v>
      </c>
      <c r="E669" s="271"/>
      <c r="F669" s="270"/>
      <c r="G669" s="33" t="s">
        <v>1881</v>
      </c>
      <c r="H669" s="271"/>
      <c r="I669" s="33" t="s">
        <v>1881</v>
      </c>
      <c r="J669" s="269" t="s">
        <v>1790</v>
      </c>
      <c r="K669" s="269" t="s">
        <v>32</v>
      </c>
      <c r="L669" s="271" t="str">
        <f>VLOOKUP($K669,TONG_SL!$A:$D,2,0)</f>
        <v>Giò Tai Lưỡi Xào 250g</v>
      </c>
      <c r="M669" s="271"/>
      <c r="N669" s="271" t="str">
        <f t="shared" si="120"/>
        <v>K-C6</v>
      </c>
      <c r="O669" s="271"/>
      <c r="P669" s="271"/>
      <c r="Q669" s="271" t="str">
        <f>VLOOKUP(K669,TONG_SL!$A:$D,3,0)</f>
        <v>Túi</v>
      </c>
      <c r="R669" s="272">
        <v>2</v>
      </c>
      <c r="S669" s="272"/>
      <c r="T669" s="272">
        <f>VLOOKUP(VLOOKUP(G669,Ma_KH!$A:$R,18,0)&amp;K669,Gia_MB!$A:$F,6,0)</f>
        <v>47673</v>
      </c>
      <c r="U669" s="273">
        <f t="shared" si="121"/>
        <v>95346</v>
      </c>
      <c r="V669" s="272"/>
      <c r="W669" s="274">
        <f t="shared" si="122"/>
        <v>0</v>
      </c>
      <c r="X669" s="275" t="str">
        <f t="shared" si="123"/>
        <v>8</v>
      </c>
      <c r="Y669" s="272"/>
      <c r="Z669" s="273">
        <f t="shared" si="124"/>
        <v>7627.68</v>
      </c>
      <c r="AA669" s="276">
        <f>VLOOKUP(G669,Ma_KH!$A:$R,14,0)</f>
        <v>60</v>
      </c>
    </row>
    <row r="670" spans="1:27" hidden="1" x14ac:dyDescent="0.25">
      <c r="A670" s="268">
        <v>45997</v>
      </c>
      <c r="B670" s="269">
        <v>82085</v>
      </c>
      <c r="C670" s="151" t="s">
        <v>7767</v>
      </c>
      <c r="D670" s="340">
        <v>46001</v>
      </c>
      <c r="E670" s="271"/>
      <c r="F670" s="270"/>
      <c r="G670" s="33" t="s">
        <v>3240</v>
      </c>
      <c r="H670" s="271"/>
      <c r="I670" s="33" t="s">
        <v>3240</v>
      </c>
      <c r="J670" s="269" t="s">
        <v>1790</v>
      </c>
      <c r="K670" s="269" t="s">
        <v>30</v>
      </c>
      <c r="L670" s="271" t="str">
        <f>VLOOKUP($K670,TONG_SL!$A:$D,2,0)</f>
        <v>Gà muối 500g</v>
      </c>
      <c r="M670" s="271"/>
      <c r="N670" s="271" t="str">
        <f t="shared" si="120"/>
        <v>K-C6</v>
      </c>
      <c r="O670" s="271"/>
      <c r="P670" s="271"/>
      <c r="Q670" s="271" t="str">
        <f>VLOOKUP(K670,TONG_SL!$A:$D,3,0)</f>
        <v>Túi</v>
      </c>
      <c r="R670" s="272">
        <v>5</v>
      </c>
      <c r="S670" s="272"/>
      <c r="T670" s="272">
        <f>VLOOKUP(VLOOKUP(G670,Ma_KH!$A:$R,18,0)&amp;K670,Gia_MB!$A:$F,6,0)</f>
        <v>111058</v>
      </c>
      <c r="U670" s="273">
        <f t="shared" si="121"/>
        <v>555290</v>
      </c>
      <c r="V670" s="272"/>
      <c r="W670" s="274">
        <f t="shared" si="122"/>
        <v>0</v>
      </c>
      <c r="X670" s="275" t="str">
        <f t="shared" si="123"/>
        <v>8</v>
      </c>
      <c r="Y670" s="272"/>
      <c r="Z670" s="273">
        <f t="shared" si="124"/>
        <v>44423.200000000004</v>
      </c>
      <c r="AA670" s="276">
        <f>VLOOKUP(G670,Ma_KH!$A:$R,14,0)</f>
        <v>57</v>
      </c>
    </row>
    <row r="671" spans="1:27" hidden="1" x14ac:dyDescent="0.25">
      <c r="A671" s="268">
        <v>45993</v>
      </c>
      <c r="B671" s="269">
        <v>80209</v>
      </c>
      <c r="C671" s="151" t="s">
        <v>7767</v>
      </c>
      <c r="D671" s="340">
        <v>46001</v>
      </c>
      <c r="E671" s="271"/>
      <c r="F671" s="270"/>
      <c r="G671" s="33" t="s">
        <v>3240</v>
      </c>
      <c r="H671" s="271"/>
      <c r="I671" s="33" t="s">
        <v>3240</v>
      </c>
      <c r="J671" s="269" t="s">
        <v>1790</v>
      </c>
      <c r="K671" t="s">
        <v>7897</v>
      </c>
      <c r="L671" s="271" t="str">
        <f>VLOOKUP($K671,TONG_SL!$A:$D,2,0)</f>
        <v>Bắp giò heo muối vị Tayaki Coop Select 450g</v>
      </c>
      <c r="M671" s="271"/>
      <c r="N671" s="271" t="str">
        <f t="shared" si="120"/>
        <v>K-C6</v>
      </c>
      <c r="O671" s="271"/>
      <c r="P671" s="271"/>
      <c r="Q671" s="271" t="str">
        <f>VLOOKUP(K671,TONG_SL!$A:$D,3,0)</f>
        <v>Túi</v>
      </c>
      <c r="R671" s="272">
        <v>8</v>
      </c>
      <c r="S671" s="272"/>
      <c r="T671" s="272">
        <f>VLOOKUP(VLOOKUP(G671,Ma_KH!$A:$R,18,0)&amp;K671,Gia_MB!$A:$F,6,0)</f>
        <v>86961</v>
      </c>
      <c r="U671" s="273">
        <f t="shared" si="121"/>
        <v>695688</v>
      </c>
      <c r="V671" s="272"/>
      <c r="W671" s="274">
        <f t="shared" si="122"/>
        <v>0</v>
      </c>
      <c r="X671" s="275" t="str">
        <f t="shared" si="123"/>
        <v>8</v>
      </c>
      <c r="Y671" s="272"/>
      <c r="Z671" s="273">
        <f t="shared" si="124"/>
        <v>55655.040000000001</v>
      </c>
      <c r="AA671" s="276">
        <f>VLOOKUP(G671,Ma_KH!$A:$R,14,0)</f>
        <v>57</v>
      </c>
    </row>
    <row r="672" spans="1:27" hidden="1" x14ac:dyDescent="0.25">
      <c r="A672" s="268">
        <v>45997</v>
      </c>
      <c r="B672" s="269">
        <v>82111</v>
      </c>
      <c r="C672" s="151" t="s">
        <v>7767</v>
      </c>
      <c r="D672" s="340">
        <v>46001</v>
      </c>
      <c r="E672" s="271"/>
      <c r="F672" s="270"/>
      <c r="G672" s="33" t="s">
        <v>3558</v>
      </c>
      <c r="H672" s="271"/>
      <c r="I672" s="33" t="s">
        <v>3558</v>
      </c>
      <c r="J672" s="269" t="s">
        <v>1784</v>
      </c>
      <c r="K672" s="269" t="s">
        <v>32</v>
      </c>
      <c r="L672" s="271" t="str">
        <f>VLOOKUP($K672,TONG_SL!$A:$D,2,0)</f>
        <v>Giò Tai Lưỡi Xào 250g</v>
      </c>
      <c r="M672" s="271"/>
      <c r="N672" s="271" t="str">
        <f t="shared" si="120"/>
        <v>K-C6</v>
      </c>
      <c r="O672" s="271"/>
      <c r="P672" s="271"/>
      <c r="Q672" s="271" t="str">
        <f>VLOOKUP(K672,TONG_SL!$A:$D,3,0)</f>
        <v>Túi</v>
      </c>
      <c r="R672" s="272">
        <v>8</v>
      </c>
      <c r="S672" s="272"/>
      <c r="T672" s="272">
        <f>VLOOKUP(VLOOKUP(G672,Ma_KH!$A:$R,18,0)&amp;K672,Gia_MB!$A:$F,6,0)</f>
        <v>50182</v>
      </c>
      <c r="U672" s="273">
        <f t="shared" si="121"/>
        <v>401456</v>
      </c>
      <c r="V672" s="272"/>
      <c r="W672" s="274">
        <f t="shared" si="122"/>
        <v>0</v>
      </c>
      <c r="X672" s="275" t="str">
        <f t="shared" si="123"/>
        <v>8</v>
      </c>
      <c r="Y672" s="272"/>
      <c r="Z672" s="273">
        <f t="shared" si="124"/>
        <v>32116.48</v>
      </c>
      <c r="AA672" s="276">
        <f>VLOOKUP(G672,Ma_KH!$A:$R,14,0)</f>
        <v>58</v>
      </c>
    </row>
    <row r="673" spans="1:27" hidden="1" x14ac:dyDescent="0.25">
      <c r="A673" s="268">
        <v>45997</v>
      </c>
      <c r="B673" s="269">
        <v>82111</v>
      </c>
      <c r="C673" s="151" t="s">
        <v>7767</v>
      </c>
      <c r="D673" s="340">
        <v>46001</v>
      </c>
      <c r="E673" s="271"/>
      <c r="F673" s="270"/>
      <c r="G673" s="33" t="s">
        <v>3558</v>
      </c>
      <c r="H673" s="271"/>
      <c r="I673" s="33" t="s">
        <v>3558</v>
      </c>
      <c r="J673" s="269" t="s">
        <v>1784</v>
      </c>
      <c r="K673" s="269" t="s">
        <v>48</v>
      </c>
      <c r="L673" s="271" t="str">
        <f>VLOOKUP($K673,TONG_SL!$A:$D,2,0)</f>
        <v>Mọc Nấm Hương 250g</v>
      </c>
      <c r="M673" s="271"/>
      <c r="N673" s="271" t="str">
        <f t="shared" si="120"/>
        <v>K-C6</v>
      </c>
      <c r="O673" s="271"/>
      <c r="P673" s="271"/>
      <c r="Q673" s="271" t="str">
        <f>VLOOKUP(K673,TONG_SL!$A:$D,3,0)</f>
        <v>Túi</v>
      </c>
      <c r="R673" s="272">
        <v>1</v>
      </c>
      <c r="S673" s="272"/>
      <c r="T673" s="272">
        <f>VLOOKUP(VLOOKUP(G673,Ma_KH!$A:$R,18,0)&amp;K673,Gia_MB!$A:$F,6,0)</f>
        <v>46000</v>
      </c>
      <c r="U673" s="273">
        <f t="shared" si="121"/>
        <v>46000</v>
      </c>
      <c r="V673" s="272"/>
      <c r="W673" s="274">
        <f t="shared" si="122"/>
        <v>0</v>
      </c>
      <c r="X673" s="275" t="str">
        <f t="shared" si="123"/>
        <v>8</v>
      </c>
      <c r="Y673" s="272"/>
      <c r="Z673" s="273">
        <f t="shared" si="124"/>
        <v>3680</v>
      </c>
      <c r="AA673" s="276">
        <f>VLOOKUP(G673,Ma_KH!$A:$R,14,0)</f>
        <v>58</v>
      </c>
    </row>
    <row r="674" spans="1:27" hidden="1" x14ac:dyDescent="0.25">
      <c r="A674" s="268">
        <v>45997</v>
      </c>
      <c r="B674" s="269">
        <v>82111</v>
      </c>
      <c r="C674" s="151" t="s">
        <v>7767</v>
      </c>
      <c r="D674" s="340">
        <v>46001</v>
      </c>
      <c r="E674" s="271"/>
      <c r="F674" s="270"/>
      <c r="G674" s="33" t="s">
        <v>3558</v>
      </c>
      <c r="H674" s="271"/>
      <c r="I674" s="33" t="s">
        <v>3558</v>
      </c>
      <c r="J674" s="269" t="s">
        <v>1784</v>
      </c>
      <c r="K674" s="269" t="s">
        <v>30</v>
      </c>
      <c r="L674" s="271" t="str">
        <f>VLOOKUP($K674,TONG_SL!$A:$D,2,0)</f>
        <v>Gà muối 500g</v>
      </c>
      <c r="M674" s="271"/>
      <c r="N674" s="271" t="str">
        <f t="shared" si="120"/>
        <v>K-C6</v>
      </c>
      <c r="O674" s="271"/>
      <c r="P674" s="271"/>
      <c r="Q674" s="271" t="str">
        <f>VLOOKUP(K674,TONG_SL!$A:$D,3,0)</f>
        <v>Túi</v>
      </c>
      <c r="R674" s="272">
        <v>20</v>
      </c>
      <c r="S674" s="272"/>
      <c r="T674" s="272">
        <f>VLOOKUP(VLOOKUP(G674,Ma_KH!$A:$R,18,0)&amp;K674,Gia_MB!$A:$F,6,0)</f>
        <v>111058</v>
      </c>
      <c r="U674" s="273">
        <f t="shared" si="121"/>
        <v>2221160</v>
      </c>
      <c r="V674" s="272"/>
      <c r="W674" s="274">
        <f t="shared" si="122"/>
        <v>0</v>
      </c>
      <c r="X674" s="275" t="str">
        <f t="shared" si="123"/>
        <v>8</v>
      </c>
      <c r="Y674" s="272"/>
      <c r="Z674" s="273">
        <f t="shared" si="124"/>
        <v>177692.80000000002</v>
      </c>
      <c r="AA674" s="276">
        <f>VLOOKUP(G674,Ma_KH!$A:$R,14,0)</f>
        <v>58</v>
      </c>
    </row>
    <row r="675" spans="1:27" hidden="1" x14ac:dyDescent="0.25">
      <c r="A675" s="268">
        <v>45997</v>
      </c>
      <c r="B675" s="269">
        <v>82110</v>
      </c>
      <c r="C675" s="151" t="s">
        <v>7767</v>
      </c>
      <c r="D675" s="340">
        <v>46001</v>
      </c>
      <c r="E675" s="271"/>
      <c r="F675" s="270"/>
      <c r="G675" s="33" t="s">
        <v>3558</v>
      </c>
      <c r="H675" s="271"/>
      <c r="I675" s="33" t="s">
        <v>3558</v>
      </c>
      <c r="J675" s="269" t="s">
        <v>1784</v>
      </c>
      <c r="K675" s="269" t="s">
        <v>27</v>
      </c>
      <c r="L675" s="271" t="str">
        <f>VLOOKUP($K675,TONG_SL!$A:$D,2,0)</f>
        <v>Chân giò heo muối 300g</v>
      </c>
      <c r="M675" s="271"/>
      <c r="N675" s="271" t="str">
        <f t="shared" si="120"/>
        <v>K-C6</v>
      </c>
      <c r="O675" s="271"/>
      <c r="P675" s="271"/>
      <c r="Q675" s="271" t="str">
        <f>VLOOKUP(K675,TONG_SL!$A:$D,3,0)</f>
        <v>Túi</v>
      </c>
      <c r="R675" s="272">
        <v>20</v>
      </c>
      <c r="S675" s="272"/>
      <c r="T675" s="272">
        <f>VLOOKUP(VLOOKUP(G675,Ma_KH!$A:$R,18,0)&amp;K675,Gia_MB!$A:$F,6,0)</f>
        <v>73431</v>
      </c>
      <c r="U675" s="273">
        <f t="shared" si="121"/>
        <v>1468620</v>
      </c>
      <c r="V675" s="272"/>
      <c r="W675" s="274">
        <f t="shared" si="122"/>
        <v>0</v>
      </c>
      <c r="X675" s="275" t="str">
        <f t="shared" si="123"/>
        <v>8</v>
      </c>
      <c r="Y675" s="272"/>
      <c r="Z675" s="273">
        <f t="shared" si="124"/>
        <v>117489.60000000001</v>
      </c>
      <c r="AA675" s="276">
        <f>VLOOKUP(G675,Ma_KH!$A:$R,14,0)</f>
        <v>58</v>
      </c>
    </row>
    <row r="676" spans="1:27" hidden="1" x14ac:dyDescent="0.25">
      <c r="A676" s="268">
        <v>45996</v>
      </c>
      <c r="B676" s="269">
        <v>82060</v>
      </c>
      <c r="C676" s="151" t="s">
        <v>7767</v>
      </c>
      <c r="D676" s="340">
        <v>46001</v>
      </c>
      <c r="E676" s="271"/>
      <c r="F676" s="270"/>
      <c r="G676" s="33" t="s">
        <v>586</v>
      </c>
      <c r="H676" s="271"/>
      <c r="I676" s="33" t="s">
        <v>586</v>
      </c>
      <c r="J676" s="269" t="s">
        <v>1790</v>
      </c>
      <c r="K676" s="269" t="s">
        <v>30</v>
      </c>
      <c r="L676" s="271" t="str">
        <f>VLOOKUP($K676,TONG_SL!$A:$D,2,0)</f>
        <v>Gà muối 500g</v>
      </c>
      <c r="M676" s="271"/>
      <c r="N676" s="271" t="str">
        <f t="shared" si="120"/>
        <v>K-C6</v>
      </c>
      <c r="O676" s="271"/>
      <c r="P676" s="271"/>
      <c r="Q676" s="271" t="str">
        <f>VLOOKUP(K676,TONG_SL!$A:$D,3,0)</f>
        <v>Túi</v>
      </c>
      <c r="R676" s="272">
        <v>2</v>
      </c>
      <c r="S676" s="272"/>
      <c r="T676" s="272">
        <f>VLOOKUP(VLOOKUP(G676,Ma_KH!$A:$R,18,0)&amp;K676,Gia_MB!$A:$F,6,0)</f>
        <v>111058</v>
      </c>
      <c r="U676" s="273">
        <f t="shared" si="121"/>
        <v>222116</v>
      </c>
      <c r="V676" s="272"/>
      <c r="W676" s="274">
        <f t="shared" si="122"/>
        <v>0</v>
      </c>
      <c r="X676" s="275" t="str">
        <f t="shared" si="123"/>
        <v>8</v>
      </c>
      <c r="Y676" s="272"/>
      <c r="Z676" s="273">
        <f t="shared" si="124"/>
        <v>17769.28</v>
      </c>
      <c r="AA676" s="276">
        <f>VLOOKUP(G676,Ma_KH!$A:$R,14,0)</f>
        <v>45</v>
      </c>
    </row>
    <row r="677" spans="1:27" hidden="1" x14ac:dyDescent="0.25">
      <c r="A677" s="268">
        <v>45996</v>
      </c>
      <c r="B677" s="269">
        <v>82060</v>
      </c>
      <c r="C677" s="151" t="s">
        <v>7767</v>
      </c>
      <c r="D677" s="340">
        <v>46001</v>
      </c>
      <c r="E677" s="271"/>
      <c r="F677" s="270"/>
      <c r="G677" s="33" t="s">
        <v>586</v>
      </c>
      <c r="H677" s="271"/>
      <c r="I677" s="33" t="s">
        <v>586</v>
      </c>
      <c r="J677" s="269" t="s">
        <v>1790</v>
      </c>
      <c r="K677" s="269" t="s">
        <v>52</v>
      </c>
      <c r="L677" s="271" t="str">
        <f>VLOOKUP($K677,TONG_SL!$A:$D,2,0)</f>
        <v>Gà xì dầu 500g</v>
      </c>
      <c r="M677" s="271"/>
      <c r="N677" s="271" t="str">
        <f t="shared" si="120"/>
        <v>K-C6</v>
      </c>
      <c r="O677" s="271"/>
      <c r="P677" s="271"/>
      <c r="Q677" s="271" t="str">
        <f>VLOOKUP(K677,TONG_SL!$A:$D,3,0)</f>
        <v>Túi</v>
      </c>
      <c r="R677" s="272">
        <v>2</v>
      </c>
      <c r="S677" s="272"/>
      <c r="T677" s="272">
        <f>VLOOKUP(VLOOKUP(G677,Ma_KH!$A:$R,18,0)&amp;K677,Gia_MB!$A:$F,6,0)</f>
        <v>111606</v>
      </c>
      <c r="U677" s="273">
        <f t="shared" si="121"/>
        <v>223212</v>
      </c>
      <c r="V677" s="272"/>
      <c r="W677" s="274">
        <f t="shared" si="122"/>
        <v>0</v>
      </c>
      <c r="X677" s="275" t="str">
        <f t="shared" si="123"/>
        <v>8</v>
      </c>
      <c r="Y677" s="272"/>
      <c r="Z677" s="273">
        <f t="shared" si="124"/>
        <v>17856.96</v>
      </c>
      <c r="AA677" s="276">
        <f>VLOOKUP(G677,Ma_KH!$A:$R,14,0)</f>
        <v>45</v>
      </c>
    </row>
    <row r="678" spans="1:27" hidden="1" x14ac:dyDescent="0.25">
      <c r="A678" s="268">
        <v>45996</v>
      </c>
      <c r="B678" s="269">
        <v>82060</v>
      </c>
      <c r="C678" s="151" t="s">
        <v>7767</v>
      </c>
      <c r="D678" s="340">
        <v>46001</v>
      </c>
      <c r="E678" s="271"/>
      <c r="F678" s="270"/>
      <c r="G678" s="33" t="s">
        <v>586</v>
      </c>
      <c r="H678" s="271"/>
      <c r="I678" s="33" t="s">
        <v>586</v>
      </c>
      <c r="J678" s="269" t="s">
        <v>1790</v>
      </c>
      <c r="K678" s="269" t="s">
        <v>27</v>
      </c>
      <c r="L678" s="271" t="str">
        <f>VLOOKUP($K678,TONG_SL!$A:$D,2,0)</f>
        <v>Chân giò heo muối 300g</v>
      </c>
      <c r="M678" s="271"/>
      <c r="N678" s="271" t="str">
        <f t="shared" si="120"/>
        <v>K-C6</v>
      </c>
      <c r="O678" s="271"/>
      <c r="P678" s="271"/>
      <c r="Q678" s="271" t="str">
        <f>VLOOKUP(K678,TONG_SL!$A:$D,3,0)</f>
        <v>Túi</v>
      </c>
      <c r="R678" s="272">
        <v>3</v>
      </c>
      <c r="S678" s="272"/>
      <c r="T678" s="272">
        <f>VLOOKUP(VLOOKUP(G678,Ma_KH!$A:$R,18,0)&amp;K678,Gia_MB!$A:$F,6,0)</f>
        <v>73431</v>
      </c>
      <c r="U678" s="273">
        <f t="shared" si="121"/>
        <v>220293</v>
      </c>
      <c r="V678" s="272"/>
      <c r="W678" s="274">
        <f t="shared" si="122"/>
        <v>0</v>
      </c>
      <c r="X678" s="275" t="str">
        <f t="shared" si="123"/>
        <v>8</v>
      </c>
      <c r="Y678" s="272"/>
      <c r="Z678" s="273">
        <f t="shared" si="124"/>
        <v>17623.439999999999</v>
      </c>
      <c r="AA678" s="276">
        <f>VLOOKUP(G678,Ma_KH!$A:$R,14,0)</f>
        <v>45</v>
      </c>
    </row>
    <row r="679" spans="1:27" hidden="1" x14ac:dyDescent="0.25">
      <c r="A679" s="268">
        <v>45996</v>
      </c>
      <c r="B679" s="269">
        <v>82060</v>
      </c>
      <c r="C679" s="151" t="s">
        <v>7767</v>
      </c>
      <c r="D679" s="340">
        <v>46001</v>
      </c>
      <c r="E679" s="271"/>
      <c r="F679" s="270"/>
      <c r="G679" s="33" t="s">
        <v>586</v>
      </c>
      <c r="H679" s="271"/>
      <c r="I679" s="33" t="s">
        <v>586</v>
      </c>
      <c r="J679" s="269" t="s">
        <v>1790</v>
      </c>
      <c r="K679" s="269" t="s">
        <v>551</v>
      </c>
      <c r="L679" s="271" t="str">
        <f>VLOOKUP($K679,TONG_SL!$A:$D,2,0)</f>
        <v>Chân giò heo muối 100g</v>
      </c>
      <c r="M679" s="271"/>
      <c r="N679" s="271" t="str">
        <f t="shared" si="120"/>
        <v>K-C6</v>
      </c>
      <c r="O679" s="271"/>
      <c r="P679" s="271"/>
      <c r="Q679" s="271" t="str">
        <f>VLOOKUP(K679,TONG_SL!$A:$D,3,0)</f>
        <v>Gói</v>
      </c>
      <c r="R679" s="272">
        <v>5</v>
      </c>
      <c r="S679" s="272"/>
      <c r="T679" s="272" t="e">
        <f>VLOOKUP(VLOOKUP(G679,Ma_KH!$A:$R,18,0)&amp;K679,Gia_MB!$A:$F,6,0)</f>
        <v>#N/A</v>
      </c>
      <c r="U679" s="273" t="e">
        <f t="shared" si="121"/>
        <v>#N/A</v>
      </c>
      <c r="V679" s="272"/>
      <c r="W679" s="274" t="e">
        <f t="shared" si="122"/>
        <v>#N/A</v>
      </c>
      <c r="X679" s="275" t="str">
        <f t="shared" si="123"/>
        <v>8</v>
      </c>
      <c r="Y679" s="272"/>
      <c r="Z679" s="273" t="e">
        <f t="shared" si="124"/>
        <v>#N/A</v>
      </c>
      <c r="AA679" s="276">
        <f>VLOOKUP(G679,Ma_KH!$A:$R,14,0)</f>
        <v>45</v>
      </c>
    </row>
    <row r="680" spans="1:27" hidden="1" x14ac:dyDescent="0.25">
      <c r="A680" s="268">
        <v>45996</v>
      </c>
      <c r="B680" s="269">
        <v>82060</v>
      </c>
      <c r="C680" s="151" t="s">
        <v>7767</v>
      </c>
      <c r="D680" s="340">
        <v>46001</v>
      </c>
      <c r="E680" s="271"/>
      <c r="F680" s="270"/>
      <c r="G680" s="33" t="s">
        <v>586</v>
      </c>
      <c r="H680" s="271"/>
      <c r="I680" s="33" t="s">
        <v>586</v>
      </c>
      <c r="J680" s="269" t="s">
        <v>1790</v>
      </c>
      <c r="K680" s="269" t="s">
        <v>32</v>
      </c>
      <c r="L680" s="271" t="str">
        <f>VLOOKUP($K680,TONG_SL!$A:$D,2,0)</f>
        <v>Giò Tai Lưỡi Xào 250g</v>
      </c>
      <c r="M680" s="271"/>
      <c r="N680" s="271" t="str">
        <f t="shared" si="120"/>
        <v>K-C6</v>
      </c>
      <c r="O680" s="271"/>
      <c r="P680" s="271"/>
      <c r="Q680" s="271" t="str">
        <f>VLOOKUP(K680,TONG_SL!$A:$D,3,0)</f>
        <v>Túi</v>
      </c>
      <c r="R680" s="272">
        <v>3</v>
      </c>
      <c r="S680" s="272"/>
      <c r="T680" s="272">
        <f>VLOOKUP(VLOOKUP(G680,Ma_KH!$A:$R,18,0)&amp;K680,Gia_MB!$A:$F,6,0)</f>
        <v>50182</v>
      </c>
      <c r="U680" s="273">
        <f t="shared" si="121"/>
        <v>150546</v>
      </c>
      <c r="V680" s="272"/>
      <c r="W680" s="274">
        <f t="shared" si="122"/>
        <v>0</v>
      </c>
      <c r="X680" s="275" t="str">
        <f t="shared" si="123"/>
        <v>8</v>
      </c>
      <c r="Y680" s="272"/>
      <c r="Z680" s="273">
        <f t="shared" si="124"/>
        <v>12043.68</v>
      </c>
      <c r="AA680" s="276">
        <f>VLOOKUP(G680,Ma_KH!$A:$R,14,0)</f>
        <v>45</v>
      </c>
    </row>
    <row r="681" spans="1:27" hidden="1" x14ac:dyDescent="0.25">
      <c r="A681" s="268">
        <v>45996</v>
      </c>
      <c r="B681" s="269">
        <v>82060</v>
      </c>
      <c r="C681" s="151" t="s">
        <v>7767</v>
      </c>
      <c r="D681" s="340">
        <v>46001</v>
      </c>
      <c r="E681" s="271"/>
      <c r="F681" s="270"/>
      <c r="G681" s="33" t="s">
        <v>586</v>
      </c>
      <c r="H681" s="271"/>
      <c r="I681" s="33" t="s">
        <v>586</v>
      </c>
      <c r="J681" s="269" t="s">
        <v>1790</v>
      </c>
      <c r="K681" s="269" t="s">
        <v>34</v>
      </c>
      <c r="L681" s="271" t="str">
        <f>VLOOKUP($K681,TONG_SL!$A:$D,2,0)</f>
        <v>Tai heo muối 200g</v>
      </c>
      <c r="M681" s="271"/>
      <c r="N681" s="271" t="str">
        <f t="shared" si="120"/>
        <v>K-C6</v>
      </c>
      <c r="O681" s="271"/>
      <c r="P681" s="271"/>
      <c r="Q681" s="271" t="str">
        <f>VLOOKUP(K681,TONG_SL!$A:$D,3,0)</f>
        <v>Túi</v>
      </c>
      <c r="R681" s="272">
        <v>3</v>
      </c>
      <c r="S681" s="272"/>
      <c r="T681" s="272" t="e">
        <f>VLOOKUP(VLOOKUP(G681,Ma_KH!$A:$R,18,0)&amp;K681,Gia_MB!$A:$F,6,0)</f>
        <v>#N/A</v>
      </c>
      <c r="U681" s="273" t="e">
        <f t="shared" si="121"/>
        <v>#N/A</v>
      </c>
      <c r="V681" s="272"/>
      <c r="W681" s="274" t="e">
        <f t="shared" si="122"/>
        <v>#N/A</v>
      </c>
      <c r="X681" s="275" t="str">
        <f t="shared" si="123"/>
        <v>8</v>
      </c>
      <c r="Y681" s="272"/>
      <c r="Z681" s="273" t="e">
        <f t="shared" si="124"/>
        <v>#N/A</v>
      </c>
      <c r="AA681" s="276">
        <f>VLOOKUP(G681,Ma_KH!$A:$R,14,0)</f>
        <v>45</v>
      </c>
    </row>
    <row r="682" spans="1:27" hidden="1" x14ac:dyDescent="0.25">
      <c r="A682" s="268">
        <v>45999</v>
      </c>
      <c r="B682" s="269">
        <v>82161</v>
      </c>
      <c r="C682" s="151" t="s">
        <v>7767</v>
      </c>
      <c r="D682" s="340">
        <v>46001</v>
      </c>
      <c r="E682" s="271"/>
      <c r="F682" s="270"/>
      <c r="G682" s="33" t="s">
        <v>3256</v>
      </c>
      <c r="H682" s="271"/>
      <c r="I682" s="33" t="s">
        <v>3256</v>
      </c>
      <c r="J682" s="269" t="s">
        <v>1786</v>
      </c>
      <c r="K682" s="269" t="s">
        <v>30</v>
      </c>
      <c r="L682" s="271" t="str">
        <f>VLOOKUP($K682,TONG_SL!$A:$D,2,0)</f>
        <v>Gà muối 500g</v>
      </c>
      <c r="M682" s="271"/>
      <c r="N682" s="271" t="str">
        <f t="shared" si="120"/>
        <v>K-C6</v>
      </c>
      <c r="O682" s="271"/>
      <c r="P682" s="271"/>
      <c r="Q682" s="271" t="str">
        <f>VLOOKUP(K682,TONG_SL!$A:$D,3,0)</f>
        <v>Túi</v>
      </c>
      <c r="R682" s="272">
        <v>5</v>
      </c>
      <c r="S682" s="272"/>
      <c r="T682" s="272">
        <f>VLOOKUP(VLOOKUP(G682,Ma_KH!$A:$R,18,0)&amp;K682,Gia_MB!$A:$F,6,0)</f>
        <v>111058</v>
      </c>
      <c r="U682" s="273">
        <f t="shared" si="121"/>
        <v>555290</v>
      </c>
      <c r="V682" s="272"/>
      <c r="W682" s="274">
        <f t="shared" si="122"/>
        <v>0</v>
      </c>
      <c r="X682" s="275" t="str">
        <f t="shared" si="123"/>
        <v>8</v>
      </c>
      <c r="Y682" s="272"/>
      <c r="Z682" s="273">
        <f t="shared" si="124"/>
        <v>44423.200000000004</v>
      </c>
      <c r="AA682" s="276">
        <f>VLOOKUP(G682,Ma_KH!$A:$R,14,0)</f>
        <v>57</v>
      </c>
    </row>
    <row r="683" spans="1:27" hidden="1" x14ac:dyDescent="0.25">
      <c r="A683" s="268">
        <v>45999</v>
      </c>
      <c r="B683" s="269">
        <v>82161</v>
      </c>
      <c r="C683" s="151" t="s">
        <v>7767</v>
      </c>
      <c r="D683" s="340">
        <v>46001</v>
      </c>
      <c r="E683" s="271"/>
      <c r="F683" s="270"/>
      <c r="G683" s="33" t="s">
        <v>3256</v>
      </c>
      <c r="H683" s="271"/>
      <c r="I683" s="33" t="s">
        <v>3256</v>
      </c>
      <c r="J683" s="269" t="s">
        <v>1786</v>
      </c>
      <c r="K683" s="269" t="s">
        <v>27</v>
      </c>
      <c r="L683" s="271" t="str">
        <f>VLOOKUP($K683,TONG_SL!$A:$D,2,0)</f>
        <v>Chân giò heo muối 300g</v>
      </c>
      <c r="M683" s="271"/>
      <c r="N683" s="271" t="str">
        <f t="shared" si="120"/>
        <v>K-C6</v>
      </c>
      <c r="O683" s="271"/>
      <c r="P683" s="271"/>
      <c r="Q683" s="271" t="str">
        <f>VLOOKUP(K683,TONG_SL!$A:$D,3,0)</f>
        <v>Túi</v>
      </c>
      <c r="R683" s="272">
        <v>10</v>
      </c>
      <c r="S683" s="272"/>
      <c r="T683" s="272">
        <f>VLOOKUP(VLOOKUP(G683,Ma_KH!$A:$R,18,0)&amp;K683,Gia_MB!$A:$F,6,0)</f>
        <v>73431</v>
      </c>
      <c r="U683" s="273">
        <f t="shared" si="121"/>
        <v>734310</v>
      </c>
      <c r="V683" s="272"/>
      <c r="W683" s="274">
        <f t="shared" si="122"/>
        <v>0</v>
      </c>
      <c r="X683" s="275" t="str">
        <f t="shared" si="123"/>
        <v>8</v>
      </c>
      <c r="Y683" s="272"/>
      <c r="Z683" s="273">
        <f t="shared" si="124"/>
        <v>58744.800000000003</v>
      </c>
      <c r="AA683" s="276">
        <f>VLOOKUP(G683,Ma_KH!$A:$R,14,0)</f>
        <v>57</v>
      </c>
    </row>
    <row r="684" spans="1:27" hidden="1" x14ac:dyDescent="0.25">
      <c r="A684" s="268">
        <v>45999</v>
      </c>
      <c r="B684" s="269">
        <v>82161</v>
      </c>
      <c r="C684" s="151" t="s">
        <v>7767</v>
      </c>
      <c r="D684" s="340">
        <v>46001</v>
      </c>
      <c r="E684" s="271"/>
      <c r="F684" s="270"/>
      <c r="G684" s="33" t="s">
        <v>3256</v>
      </c>
      <c r="H684" s="271"/>
      <c r="I684" s="33" t="s">
        <v>3256</v>
      </c>
      <c r="J684" s="269" t="s">
        <v>1786</v>
      </c>
      <c r="K684" s="269" t="s">
        <v>542</v>
      </c>
      <c r="L684" s="271" t="str">
        <f>VLOOKUP($K684,TONG_SL!$A:$D,2,0)</f>
        <v>Chân giò heo muối 500g</v>
      </c>
      <c r="M684" s="271"/>
      <c r="N684" s="271" t="str">
        <f t="shared" si="120"/>
        <v>K-C6</v>
      </c>
      <c r="O684" s="271"/>
      <c r="P684" s="271"/>
      <c r="Q684" s="271" t="str">
        <f>VLOOKUP(K684,TONG_SL!$A:$D,3,0)</f>
        <v>Túi</v>
      </c>
      <c r="R684" s="272">
        <v>5</v>
      </c>
      <c r="S684" s="272"/>
      <c r="T684" s="272">
        <f>VLOOKUP(VLOOKUP(G684,Ma_KH!$A:$R,18,0)&amp;K684,Gia_MB!$A:$F,6,0)</f>
        <v>119066</v>
      </c>
      <c r="U684" s="273">
        <f t="shared" si="121"/>
        <v>595330</v>
      </c>
      <c r="V684" s="272"/>
      <c r="W684" s="274">
        <f t="shared" si="122"/>
        <v>0</v>
      </c>
      <c r="X684" s="275" t="str">
        <f t="shared" si="123"/>
        <v>8</v>
      </c>
      <c r="Y684" s="272"/>
      <c r="Z684" s="273">
        <f t="shared" si="124"/>
        <v>47626.400000000001</v>
      </c>
      <c r="AA684" s="276">
        <f>VLOOKUP(G684,Ma_KH!$A:$R,14,0)</f>
        <v>57</v>
      </c>
    </row>
    <row r="685" spans="1:27" hidden="1" x14ac:dyDescent="0.25">
      <c r="A685" s="268">
        <v>45999</v>
      </c>
      <c r="B685" s="269">
        <v>82161</v>
      </c>
      <c r="C685" s="151" t="s">
        <v>7767</v>
      </c>
      <c r="D685" s="340">
        <v>46001</v>
      </c>
      <c r="E685" s="271"/>
      <c r="F685" s="270"/>
      <c r="G685" s="33" t="s">
        <v>3256</v>
      </c>
      <c r="H685" s="271"/>
      <c r="I685" s="33" t="s">
        <v>3256</v>
      </c>
      <c r="J685" s="269" t="s">
        <v>1786</v>
      </c>
      <c r="K685" s="269" t="s">
        <v>32</v>
      </c>
      <c r="L685" s="271" t="str">
        <f>VLOOKUP($K685,TONG_SL!$A:$D,2,0)</f>
        <v>Giò Tai Lưỡi Xào 250g</v>
      </c>
      <c r="M685" s="271"/>
      <c r="N685" s="271" t="str">
        <f t="shared" si="120"/>
        <v>K-C6</v>
      </c>
      <c r="O685" s="271"/>
      <c r="P685" s="271"/>
      <c r="Q685" s="271" t="str">
        <f>VLOOKUP(K685,TONG_SL!$A:$D,3,0)</f>
        <v>Túi</v>
      </c>
      <c r="R685" s="272">
        <v>5</v>
      </c>
      <c r="S685" s="272"/>
      <c r="T685" s="272">
        <f>VLOOKUP(VLOOKUP(G685,Ma_KH!$A:$R,18,0)&amp;K685,Gia_MB!$A:$F,6,0)</f>
        <v>50182</v>
      </c>
      <c r="U685" s="273">
        <f t="shared" si="121"/>
        <v>250910</v>
      </c>
      <c r="V685" s="272"/>
      <c r="W685" s="274">
        <f t="shared" si="122"/>
        <v>0</v>
      </c>
      <c r="X685" s="275" t="str">
        <f t="shared" si="123"/>
        <v>8</v>
      </c>
      <c r="Y685" s="272"/>
      <c r="Z685" s="273">
        <f t="shared" si="124"/>
        <v>20072.8</v>
      </c>
      <c r="AA685" s="276">
        <f>VLOOKUP(G685,Ma_KH!$A:$R,14,0)</f>
        <v>57</v>
      </c>
    </row>
    <row r="686" spans="1:27" hidden="1" x14ac:dyDescent="0.25">
      <c r="A686" s="268">
        <v>45999</v>
      </c>
      <c r="B686" s="269">
        <v>82161</v>
      </c>
      <c r="C686" s="151" t="s">
        <v>7767</v>
      </c>
      <c r="D686" s="340">
        <v>46001</v>
      </c>
      <c r="E686" s="271"/>
      <c r="F686" s="270"/>
      <c r="G686" s="33" t="s">
        <v>3256</v>
      </c>
      <c r="H686" s="271"/>
      <c r="I686" s="33" t="s">
        <v>3256</v>
      </c>
      <c r="J686" s="269" t="s">
        <v>1786</v>
      </c>
      <c r="K686" s="269" t="s">
        <v>39</v>
      </c>
      <c r="L686" s="271" t="str">
        <f>VLOOKUP($K686,TONG_SL!$A:$D,2,0)</f>
        <v>Chả nướng 300g</v>
      </c>
      <c r="M686" s="271"/>
      <c r="N686" s="271" t="str">
        <f t="shared" si="120"/>
        <v>K-C6</v>
      </c>
      <c r="O686" s="271"/>
      <c r="P686" s="271"/>
      <c r="Q686" s="271" t="str">
        <f>VLOOKUP(K686,TONG_SL!$A:$D,3,0)</f>
        <v>Túi</v>
      </c>
      <c r="R686" s="272">
        <v>3</v>
      </c>
      <c r="S686" s="272"/>
      <c r="T686" s="272">
        <f>VLOOKUP(VLOOKUP(G686,Ma_KH!$A:$R,18,0)&amp;K686,Gia_MB!$A:$F,6,0)</f>
        <v>70950</v>
      </c>
      <c r="U686" s="273">
        <f t="shared" si="121"/>
        <v>212850</v>
      </c>
      <c r="V686" s="272"/>
      <c r="W686" s="274">
        <f t="shared" si="122"/>
        <v>0</v>
      </c>
      <c r="X686" s="275" t="str">
        <f t="shared" si="123"/>
        <v>8</v>
      </c>
      <c r="Y686" s="272"/>
      <c r="Z686" s="273">
        <f t="shared" si="124"/>
        <v>17028</v>
      </c>
      <c r="AA686" s="276">
        <f>VLOOKUP(G686,Ma_KH!$A:$R,14,0)</f>
        <v>57</v>
      </c>
    </row>
    <row r="687" spans="1:27" hidden="1" x14ac:dyDescent="0.25">
      <c r="A687" s="268">
        <v>45999</v>
      </c>
      <c r="B687" s="269">
        <v>82161</v>
      </c>
      <c r="C687" s="151" t="s">
        <v>7767</v>
      </c>
      <c r="D687" s="340">
        <v>46001</v>
      </c>
      <c r="E687" s="271"/>
      <c r="F687" s="270"/>
      <c r="G687" s="33" t="s">
        <v>3256</v>
      </c>
      <c r="H687" s="271"/>
      <c r="I687" s="33" t="s">
        <v>3256</v>
      </c>
      <c r="J687" s="269" t="s">
        <v>1786</v>
      </c>
      <c r="K687" s="269" t="s">
        <v>598</v>
      </c>
      <c r="L687" s="271" t="str">
        <f>VLOOKUP($K687,TONG_SL!$A:$D,2,0)</f>
        <v>Chân gà sả tắc 250g</v>
      </c>
      <c r="M687" s="271"/>
      <c r="N687" s="271" t="str">
        <f t="shared" si="120"/>
        <v>K-C6</v>
      </c>
      <c r="O687" s="271"/>
      <c r="P687" s="271"/>
      <c r="Q687" s="271" t="str">
        <f>VLOOKUP(K687,TONG_SL!$A:$D,3,0)</f>
        <v>Hộp</v>
      </c>
      <c r="R687" s="272">
        <v>10</v>
      </c>
      <c r="S687" s="272"/>
      <c r="T687" s="272">
        <f>VLOOKUP(VLOOKUP(G687,Ma_KH!$A:$R,18,0)&amp;K687,Gia_MB!$A:$F,6,0)</f>
        <v>30000</v>
      </c>
      <c r="U687" s="273">
        <f t="shared" si="121"/>
        <v>300000</v>
      </c>
      <c r="V687" s="272"/>
      <c r="W687" s="274">
        <f t="shared" si="122"/>
        <v>0</v>
      </c>
      <c r="X687" s="275" t="str">
        <f t="shared" si="123"/>
        <v>8</v>
      </c>
      <c r="Y687" s="272"/>
      <c r="Z687" s="273">
        <f t="shared" si="124"/>
        <v>24000</v>
      </c>
      <c r="AA687" s="276">
        <f>VLOOKUP(G687,Ma_KH!$A:$R,14,0)</f>
        <v>57</v>
      </c>
    </row>
    <row r="688" spans="1:27" hidden="1" x14ac:dyDescent="0.25">
      <c r="A688" s="268">
        <v>45999</v>
      </c>
      <c r="B688" s="269">
        <v>82161</v>
      </c>
      <c r="C688" s="151" t="s">
        <v>7767</v>
      </c>
      <c r="D688" s="340">
        <v>46001</v>
      </c>
      <c r="E688" s="271"/>
      <c r="F688" s="270"/>
      <c r="G688" s="33" t="s">
        <v>3256</v>
      </c>
      <c r="H688" s="271"/>
      <c r="I688" s="33" t="s">
        <v>3256</v>
      </c>
      <c r="J688" s="269" t="s">
        <v>1786</v>
      </c>
      <c r="K688" s="269" t="s">
        <v>7673</v>
      </c>
      <c r="L688" s="271" t="str">
        <f>VLOOKUP($K688,TONG_SL!$A:$D,2,0)</f>
        <v>Chân gà sốt thái 250g</v>
      </c>
      <c r="M688" s="271"/>
      <c r="N688" s="271" t="str">
        <f t="shared" si="120"/>
        <v>K-C6</v>
      </c>
      <c r="O688" s="271"/>
      <c r="P688" s="271"/>
      <c r="Q688" s="271" t="str">
        <f>VLOOKUP(K688,TONG_SL!$A:$D,3,0)</f>
        <v>Hộp</v>
      </c>
      <c r="R688" s="272">
        <v>10</v>
      </c>
      <c r="S688" s="272"/>
      <c r="T688" s="272">
        <f>VLOOKUP(VLOOKUP(G688,Ma_KH!$A:$R,18,0)&amp;K688,Gia_MB!$A:$F,6,0)</f>
        <v>41389</v>
      </c>
      <c r="U688" s="273">
        <f t="shared" si="121"/>
        <v>413890</v>
      </c>
      <c r="V688" s="272"/>
      <c r="W688" s="274">
        <f t="shared" si="122"/>
        <v>0</v>
      </c>
      <c r="X688" s="275" t="str">
        <f t="shared" si="123"/>
        <v>8</v>
      </c>
      <c r="Y688" s="272"/>
      <c r="Z688" s="273">
        <f t="shared" si="124"/>
        <v>33111.199999999997</v>
      </c>
      <c r="AA688" s="276">
        <f>VLOOKUP(G688,Ma_KH!$A:$R,14,0)</f>
        <v>57</v>
      </c>
    </row>
    <row r="689" spans="1:27" hidden="1" x14ac:dyDescent="0.25">
      <c r="A689" s="268">
        <v>45999</v>
      </c>
      <c r="B689" s="269">
        <v>82161</v>
      </c>
      <c r="C689" s="151" t="s">
        <v>7767</v>
      </c>
      <c r="D689" s="340">
        <v>46001</v>
      </c>
      <c r="E689" s="271"/>
      <c r="F689" s="270"/>
      <c r="G689" s="33" t="s">
        <v>3256</v>
      </c>
      <c r="H689" s="271"/>
      <c r="I689" s="33" t="s">
        <v>3256</v>
      </c>
      <c r="J689" s="269" t="s">
        <v>1786</v>
      </c>
      <c r="K689" s="269" t="s">
        <v>600</v>
      </c>
      <c r="L689" s="271" t="str">
        <f>VLOOKUP($K689,TONG_SL!$A:$D,2,0)</f>
        <v>Tai heo sốt thái 250g</v>
      </c>
      <c r="M689" s="271"/>
      <c r="N689" s="271" t="str">
        <f t="shared" ref="N689:N720" si="125">IF($B689&lt;&gt;"","K-C6","")</f>
        <v>K-C6</v>
      </c>
      <c r="O689" s="271"/>
      <c r="P689" s="271"/>
      <c r="Q689" s="271" t="str">
        <f>VLOOKUP(K689,TONG_SL!$A:$D,3,0)</f>
        <v>Hộp</v>
      </c>
      <c r="R689" s="272">
        <v>10</v>
      </c>
      <c r="S689" s="272"/>
      <c r="T689" s="272">
        <f>VLOOKUP(VLOOKUP(G689,Ma_KH!$A:$R,18,0)&amp;K689,Gia_MB!$A:$F,6,0)</f>
        <v>36111</v>
      </c>
      <c r="U689" s="273">
        <f t="shared" ref="U689:U720" si="126">T689*R689</f>
        <v>361110</v>
      </c>
      <c r="V689" s="272"/>
      <c r="W689" s="274">
        <f t="shared" ref="W689:W720" si="127">U689*V689</f>
        <v>0</v>
      </c>
      <c r="X689" s="275" t="str">
        <f t="shared" ref="X689:X720" si="128">IF(B689&lt;&gt;"","8","0")</f>
        <v>8</v>
      </c>
      <c r="Y689" s="272"/>
      <c r="Z689" s="273">
        <f t="shared" ref="Z689:Z720" si="129">U689*X689%</f>
        <v>28888.799999999999</v>
      </c>
      <c r="AA689" s="276">
        <f>VLOOKUP(G689,Ma_KH!$A:$R,14,0)</f>
        <v>57</v>
      </c>
    </row>
    <row r="690" spans="1:27" hidden="1" x14ac:dyDescent="0.25">
      <c r="A690" s="268">
        <v>45999</v>
      </c>
      <c r="B690" s="269">
        <v>2370677</v>
      </c>
      <c r="C690" s="151" t="s">
        <v>7767</v>
      </c>
      <c r="D690" s="340">
        <v>46001</v>
      </c>
      <c r="E690" s="271"/>
      <c r="F690" s="270"/>
      <c r="G690" s="140" t="s">
        <v>7530</v>
      </c>
      <c r="H690" s="140" t="s">
        <v>7530</v>
      </c>
      <c r="I690" s="140" t="s">
        <v>7530</v>
      </c>
      <c r="J690" s="269" t="s">
        <v>1786</v>
      </c>
      <c r="K690" s="269" t="s">
        <v>52</v>
      </c>
      <c r="L690" s="271" t="str">
        <f>VLOOKUP($K690,TONG_SL!$A:$D,2,0)</f>
        <v>Gà xì dầu 500g</v>
      </c>
      <c r="M690" s="271"/>
      <c r="N690" s="271" t="str">
        <f t="shared" si="125"/>
        <v>K-C6</v>
      </c>
      <c r="O690" s="271"/>
      <c r="P690" s="271"/>
      <c r="Q690" s="271" t="str">
        <f>VLOOKUP(K690,TONG_SL!$A:$D,3,0)</f>
        <v>Túi</v>
      </c>
      <c r="R690" s="272">
        <v>3</v>
      </c>
      <c r="S690" s="272"/>
      <c r="T690" s="272">
        <f>VLOOKUP(VLOOKUP(G690,Ma_KH!$A:$R,18,0)&amp;K690,Gia_MB!$A:$F,6,0)</f>
        <v>106026</v>
      </c>
      <c r="U690" s="273">
        <f t="shared" si="126"/>
        <v>318078</v>
      </c>
      <c r="V690" s="272"/>
      <c r="W690" s="274">
        <f t="shared" si="127"/>
        <v>0</v>
      </c>
      <c r="X690" s="275" t="str">
        <f t="shared" si="128"/>
        <v>8</v>
      </c>
      <c r="Y690" s="272"/>
      <c r="Z690" s="273">
        <f t="shared" si="129"/>
        <v>25446.240000000002</v>
      </c>
      <c r="AA690" s="276">
        <f>VLOOKUP(G690,Ma_KH!$A:$R,14,0)</f>
        <v>0</v>
      </c>
    </row>
    <row r="691" spans="1:27" hidden="1" x14ac:dyDescent="0.25">
      <c r="A691" s="268">
        <v>46000</v>
      </c>
      <c r="B691" s="269">
        <v>82292</v>
      </c>
      <c r="C691" s="151" t="s">
        <v>7767</v>
      </c>
      <c r="D691" s="340">
        <v>46001</v>
      </c>
      <c r="E691" s="271"/>
      <c r="F691" s="270"/>
      <c r="G691" s="33" t="s">
        <v>1926</v>
      </c>
      <c r="H691" s="271"/>
      <c r="I691" s="33" t="s">
        <v>1926</v>
      </c>
      <c r="J691" s="269" t="s">
        <v>1786</v>
      </c>
      <c r="K691" s="269" t="s">
        <v>27</v>
      </c>
      <c r="L691" s="271" t="str">
        <f>VLOOKUP($K691,TONG_SL!$A:$D,2,0)</f>
        <v>Chân giò heo muối 300g</v>
      </c>
      <c r="M691" s="271"/>
      <c r="N691" s="271" t="str">
        <f t="shared" si="125"/>
        <v>K-C6</v>
      </c>
      <c r="O691" s="271"/>
      <c r="P691" s="271"/>
      <c r="Q691" s="271" t="str">
        <f>VLOOKUP(K691,TONG_SL!$A:$D,3,0)</f>
        <v>Túi</v>
      </c>
      <c r="R691" s="272">
        <v>5</v>
      </c>
      <c r="S691" s="272"/>
      <c r="T691" s="272">
        <f>VLOOKUP(VLOOKUP(G691,Ma_KH!$A:$R,18,0)&amp;K691,Gia_MB!$A:$F,6,0)</f>
        <v>69759</v>
      </c>
      <c r="U691" s="273">
        <f t="shared" si="126"/>
        <v>348795</v>
      </c>
      <c r="V691" s="272"/>
      <c r="W691" s="274">
        <f t="shared" si="127"/>
        <v>0</v>
      </c>
      <c r="X691" s="275" t="str">
        <f t="shared" si="128"/>
        <v>8</v>
      </c>
      <c r="Y691" s="272"/>
      <c r="Z691" s="273">
        <f t="shared" si="129"/>
        <v>27903.600000000002</v>
      </c>
      <c r="AA691" s="276">
        <f>VLOOKUP(G691,Ma_KH!$A:$R,14,0)</f>
        <v>60</v>
      </c>
    </row>
    <row r="692" spans="1:27" hidden="1" x14ac:dyDescent="0.25">
      <c r="A692" s="268">
        <v>46000</v>
      </c>
      <c r="B692" s="269">
        <v>82292</v>
      </c>
      <c r="C692" s="151" t="s">
        <v>7767</v>
      </c>
      <c r="D692" s="340">
        <v>46001</v>
      </c>
      <c r="E692" s="271"/>
      <c r="F692" s="270"/>
      <c r="G692" s="33" t="s">
        <v>1926</v>
      </c>
      <c r="H692" s="271"/>
      <c r="I692" s="33" t="s">
        <v>1926</v>
      </c>
      <c r="J692" s="269" t="s">
        <v>1786</v>
      </c>
      <c r="K692" s="269" t="s">
        <v>542</v>
      </c>
      <c r="L692" s="271" t="str">
        <f>VLOOKUP($K692,TONG_SL!$A:$D,2,0)</f>
        <v>Chân giò heo muối 500g</v>
      </c>
      <c r="M692" s="271"/>
      <c r="N692" s="271" t="str">
        <f t="shared" si="125"/>
        <v>K-C6</v>
      </c>
      <c r="O692" s="271"/>
      <c r="P692" s="271"/>
      <c r="Q692" s="271" t="str">
        <f>VLOOKUP(K692,TONG_SL!$A:$D,3,0)</f>
        <v>Túi</v>
      </c>
      <c r="R692" s="272">
        <v>5</v>
      </c>
      <c r="S692" s="272"/>
      <c r="T692" s="272">
        <f>VLOOKUP(VLOOKUP(G692,Ma_KH!$A:$R,18,0)&amp;K692,Gia_MB!$A:$F,6,0)</f>
        <v>113113</v>
      </c>
      <c r="U692" s="273">
        <f t="shared" si="126"/>
        <v>565565</v>
      </c>
      <c r="V692" s="272"/>
      <c r="W692" s="274">
        <f t="shared" si="127"/>
        <v>0</v>
      </c>
      <c r="X692" s="275" t="str">
        <f t="shared" si="128"/>
        <v>8</v>
      </c>
      <c r="Y692" s="272"/>
      <c r="Z692" s="273">
        <f t="shared" si="129"/>
        <v>45245.200000000004</v>
      </c>
      <c r="AA692" s="276">
        <f>VLOOKUP(G692,Ma_KH!$A:$R,14,0)</f>
        <v>60</v>
      </c>
    </row>
    <row r="693" spans="1:27" hidden="1" x14ac:dyDescent="0.25">
      <c r="A693" s="268">
        <v>46000</v>
      </c>
      <c r="B693" s="269">
        <v>82292</v>
      </c>
      <c r="C693" s="151" t="s">
        <v>7767</v>
      </c>
      <c r="D693" s="340">
        <v>46001</v>
      </c>
      <c r="E693" s="271"/>
      <c r="F693" s="270"/>
      <c r="G693" s="33" t="s">
        <v>1926</v>
      </c>
      <c r="H693" s="271"/>
      <c r="I693" s="33" t="s">
        <v>1926</v>
      </c>
      <c r="J693" s="269" t="s">
        <v>1786</v>
      </c>
      <c r="K693" s="269" t="s">
        <v>30</v>
      </c>
      <c r="L693" s="271" t="str">
        <f>VLOOKUP($K693,TONG_SL!$A:$D,2,0)</f>
        <v>Gà muối 500g</v>
      </c>
      <c r="M693" s="271"/>
      <c r="N693" s="271" t="str">
        <f t="shared" si="125"/>
        <v>K-C6</v>
      </c>
      <c r="O693" s="271"/>
      <c r="P693" s="271"/>
      <c r="Q693" s="271" t="str">
        <f>VLOOKUP(K693,TONG_SL!$A:$D,3,0)</f>
        <v>Túi</v>
      </c>
      <c r="R693" s="272">
        <v>6</v>
      </c>
      <c r="S693" s="272"/>
      <c r="T693" s="272">
        <f>VLOOKUP(VLOOKUP(G693,Ma_KH!$A:$R,18,0)&amp;K693,Gia_MB!$A:$F,6,0)</f>
        <v>105505</v>
      </c>
      <c r="U693" s="273">
        <f t="shared" si="126"/>
        <v>633030</v>
      </c>
      <c r="V693" s="272"/>
      <c r="W693" s="274">
        <f t="shared" si="127"/>
        <v>0</v>
      </c>
      <c r="X693" s="275" t="str">
        <f t="shared" si="128"/>
        <v>8</v>
      </c>
      <c r="Y693" s="272"/>
      <c r="Z693" s="273">
        <f t="shared" si="129"/>
        <v>50642.400000000001</v>
      </c>
      <c r="AA693" s="276">
        <f>VLOOKUP(G693,Ma_KH!$A:$R,14,0)</f>
        <v>60</v>
      </c>
    </row>
    <row r="694" spans="1:27" hidden="1" x14ac:dyDescent="0.25">
      <c r="A694" s="268">
        <v>45999</v>
      </c>
      <c r="B694" s="269">
        <v>82200</v>
      </c>
      <c r="C694" s="151" t="s">
        <v>7767</v>
      </c>
      <c r="D694" s="340">
        <v>46001</v>
      </c>
      <c r="E694" s="271"/>
      <c r="F694" s="270"/>
      <c r="G694" s="33" t="s">
        <v>4633</v>
      </c>
      <c r="H694" s="271"/>
      <c r="I694" s="33" t="s">
        <v>4633</v>
      </c>
      <c r="J694" s="269" t="s">
        <v>1786</v>
      </c>
      <c r="K694" s="260" t="s">
        <v>27</v>
      </c>
      <c r="L694" s="262" t="str">
        <f>VLOOKUP($K694,TONG_SL!$A:$D,2,0)</f>
        <v>Chân giò heo muối 300g</v>
      </c>
      <c r="M694" s="262"/>
      <c r="N694" s="262" t="str">
        <f t="shared" si="125"/>
        <v>K-C6</v>
      </c>
      <c r="O694" s="262"/>
      <c r="P694" s="262"/>
      <c r="Q694" s="262" t="str">
        <f>VLOOKUP(K694,TONG_SL!$A:$D,3,0)</f>
        <v>Túi</v>
      </c>
      <c r="R694" s="263">
        <v>4</v>
      </c>
      <c r="S694" s="263"/>
      <c r="T694" s="263">
        <f>VLOOKUP(VLOOKUP(G694,Ma_KH!$A:$R,18,0)&amp;K694,Gia_MB!$A:$F,6,0)</f>
        <v>69759</v>
      </c>
      <c r="U694" s="264">
        <f t="shared" si="126"/>
        <v>279036</v>
      </c>
      <c r="V694" s="263"/>
      <c r="W694" s="265">
        <f t="shared" si="127"/>
        <v>0</v>
      </c>
      <c r="X694" s="266" t="str">
        <f t="shared" si="128"/>
        <v>8</v>
      </c>
      <c r="Y694" s="263"/>
      <c r="Z694" s="264">
        <f t="shared" si="129"/>
        <v>22322.880000000001</v>
      </c>
      <c r="AA694" s="267">
        <f>VLOOKUP(G694,Ma_KH!$A:$R,14,0)</f>
        <v>36</v>
      </c>
    </row>
    <row r="695" spans="1:27" hidden="1" x14ac:dyDescent="0.25">
      <c r="A695" s="268">
        <v>45999</v>
      </c>
      <c r="B695" s="269">
        <v>82200</v>
      </c>
      <c r="C695" s="151" t="s">
        <v>7767</v>
      </c>
      <c r="D695" s="340">
        <v>46001</v>
      </c>
      <c r="E695" s="271"/>
      <c r="F695" s="270"/>
      <c r="G695" s="33" t="s">
        <v>4633</v>
      </c>
      <c r="H695" s="271"/>
      <c r="I695" s="33" t="s">
        <v>4633</v>
      </c>
      <c r="J695" s="269" t="s">
        <v>1786</v>
      </c>
      <c r="K695" s="269" t="s">
        <v>34</v>
      </c>
      <c r="L695" s="271" t="str">
        <f>VLOOKUP($K695,TONG_SL!$A:$D,2,0)</f>
        <v>Tai heo muối 200g</v>
      </c>
      <c r="M695" s="271"/>
      <c r="N695" s="271" t="str">
        <f t="shared" si="125"/>
        <v>K-C6</v>
      </c>
      <c r="O695" s="271"/>
      <c r="P695" s="271"/>
      <c r="Q695" s="271" t="str">
        <f>VLOOKUP(K695,TONG_SL!$A:$D,3,0)</f>
        <v>Túi</v>
      </c>
      <c r="R695" s="272">
        <v>3</v>
      </c>
      <c r="S695" s="272"/>
      <c r="T695" s="272">
        <f>VLOOKUP(VLOOKUP(G695,Ma_KH!$A:$R,18,0)&amp;K695,Gia_MB!$A:$F,6,0)</f>
        <v>52816</v>
      </c>
      <c r="U695" s="273">
        <f t="shared" si="126"/>
        <v>158448</v>
      </c>
      <c r="V695" s="272"/>
      <c r="W695" s="274">
        <f t="shared" si="127"/>
        <v>0</v>
      </c>
      <c r="X695" s="275" t="str">
        <f t="shared" si="128"/>
        <v>8</v>
      </c>
      <c r="Y695" s="272"/>
      <c r="Z695" s="273">
        <f t="shared" si="129"/>
        <v>12675.84</v>
      </c>
      <c r="AA695" s="276">
        <f>VLOOKUP(G695,Ma_KH!$A:$R,14,0)</f>
        <v>36</v>
      </c>
    </row>
    <row r="696" spans="1:27" hidden="1" x14ac:dyDescent="0.25">
      <c r="A696" s="268">
        <v>45999</v>
      </c>
      <c r="B696" s="269">
        <v>82200</v>
      </c>
      <c r="C696" s="151" t="s">
        <v>7767</v>
      </c>
      <c r="D696" s="340">
        <v>46001</v>
      </c>
      <c r="E696" s="271"/>
      <c r="F696" s="270"/>
      <c r="G696" s="33" t="s">
        <v>4633</v>
      </c>
      <c r="H696" s="271"/>
      <c r="I696" s="33" t="s">
        <v>4633</v>
      </c>
      <c r="J696" s="269" t="s">
        <v>1786</v>
      </c>
      <c r="K696" s="269" t="s">
        <v>30</v>
      </c>
      <c r="L696" s="271" t="str">
        <f>VLOOKUP($K696,TONG_SL!$A:$D,2,0)</f>
        <v>Gà muối 500g</v>
      </c>
      <c r="M696" s="271"/>
      <c r="N696" s="271" t="str">
        <f t="shared" si="125"/>
        <v>K-C6</v>
      </c>
      <c r="O696" s="271"/>
      <c r="P696" s="271"/>
      <c r="Q696" s="271" t="str">
        <f>VLOOKUP(K696,TONG_SL!$A:$D,3,0)</f>
        <v>Túi</v>
      </c>
      <c r="R696" s="272">
        <v>2</v>
      </c>
      <c r="S696" s="272"/>
      <c r="T696" s="272">
        <f>VLOOKUP(VLOOKUP(G696,Ma_KH!$A:$R,18,0)&amp;K696,Gia_MB!$A:$F,6,0)</f>
        <v>105505</v>
      </c>
      <c r="U696" s="273">
        <f t="shared" si="126"/>
        <v>211010</v>
      </c>
      <c r="V696" s="272"/>
      <c r="W696" s="274">
        <f t="shared" si="127"/>
        <v>0</v>
      </c>
      <c r="X696" s="275" t="str">
        <f t="shared" si="128"/>
        <v>8</v>
      </c>
      <c r="Y696" s="272"/>
      <c r="Z696" s="273">
        <f t="shared" si="129"/>
        <v>16880.8</v>
      </c>
      <c r="AA696" s="276">
        <f>VLOOKUP(G696,Ma_KH!$A:$R,14,0)</f>
        <v>36</v>
      </c>
    </row>
    <row r="697" spans="1:27" hidden="1" x14ac:dyDescent="0.25">
      <c r="A697" s="268">
        <v>45999</v>
      </c>
      <c r="B697" s="269">
        <v>82200</v>
      </c>
      <c r="C697" s="151" t="s">
        <v>7767</v>
      </c>
      <c r="D697" s="340">
        <v>46001</v>
      </c>
      <c r="E697" s="271"/>
      <c r="F697" s="270"/>
      <c r="G697" s="33" t="s">
        <v>4633</v>
      </c>
      <c r="H697" s="271"/>
      <c r="I697" s="33" t="s">
        <v>4633</v>
      </c>
      <c r="J697" s="269" t="s">
        <v>1786</v>
      </c>
      <c r="K697" s="269" t="s">
        <v>32</v>
      </c>
      <c r="L697" s="271" t="str">
        <f>VLOOKUP($K697,TONG_SL!$A:$D,2,0)</f>
        <v>Giò Tai Lưỡi Xào 250g</v>
      </c>
      <c r="M697" s="271"/>
      <c r="N697" s="271" t="str">
        <f t="shared" si="125"/>
        <v>K-C6</v>
      </c>
      <c r="O697" s="271"/>
      <c r="P697" s="271"/>
      <c r="Q697" s="271" t="str">
        <f>VLOOKUP(K697,TONG_SL!$A:$D,3,0)</f>
        <v>Túi</v>
      </c>
      <c r="R697" s="272">
        <v>3</v>
      </c>
      <c r="S697" s="272"/>
      <c r="T697" s="272">
        <f>VLOOKUP(VLOOKUP(G697,Ma_KH!$A:$R,18,0)&amp;K697,Gia_MB!$A:$F,6,0)</f>
        <v>47674</v>
      </c>
      <c r="U697" s="273">
        <f t="shared" si="126"/>
        <v>143022</v>
      </c>
      <c r="V697" s="272"/>
      <c r="W697" s="274">
        <f t="shared" si="127"/>
        <v>0</v>
      </c>
      <c r="X697" s="275" t="str">
        <f t="shared" si="128"/>
        <v>8</v>
      </c>
      <c r="Y697" s="272"/>
      <c r="Z697" s="273">
        <f t="shared" si="129"/>
        <v>11441.76</v>
      </c>
      <c r="AA697" s="276">
        <f>VLOOKUP(G697,Ma_KH!$A:$R,14,0)</f>
        <v>36</v>
      </c>
    </row>
    <row r="698" spans="1:27" hidden="1" x14ac:dyDescent="0.25">
      <c r="A698" s="268">
        <v>45999</v>
      </c>
      <c r="B698" s="269">
        <v>82200</v>
      </c>
      <c r="C698" s="151" t="s">
        <v>7767</v>
      </c>
      <c r="D698" s="340">
        <v>46001</v>
      </c>
      <c r="E698" s="271"/>
      <c r="F698" s="270"/>
      <c r="G698" s="33" t="s">
        <v>4633</v>
      </c>
      <c r="H698" s="271"/>
      <c r="I698" s="33" t="s">
        <v>4633</v>
      </c>
      <c r="J698" s="269" t="s">
        <v>1786</v>
      </c>
      <c r="K698" s="269" t="s">
        <v>551</v>
      </c>
      <c r="L698" s="271" t="str">
        <f>VLOOKUP($K698,TONG_SL!$A:$D,2,0)</f>
        <v>Chân giò heo muối 100g</v>
      </c>
      <c r="M698" s="271"/>
      <c r="N698" s="271" t="str">
        <f t="shared" si="125"/>
        <v>K-C6</v>
      </c>
      <c r="O698" s="271"/>
      <c r="P698" s="271"/>
      <c r="Q698" s="271" t="str">
        <f>VLOOKUP(K698,TONG_SL!$A:$D,3,0)</f>
        <v>Gói</v>
      </c>
      <c r="R698" s="272">
        <v>8</v>
      </c>
      <c r="S698" s="272"/>
      <c r="T698" s="272">
        <f>VLOOKUP(VLOOKUP(G698,Ma_KH!$A:$R,18,0)&amp;K698,Gia_MB!$A:$F,6,0)</f>
        <v>23322</v>
      </c>
      <c r="U698" s="273">
        <f t="shared" si="126"/>
        <v>186576</v>
      </c>
      <c r="V698" s="272"/>
      <c r="W698" s="274">
        <f t="shared" si="127"/>
        <v>0</v>
      </c>
      <c r="X698" s="275" t="str">
        <f t="shared" si="128"/>
        <v>8</v>
      </c>
      <c r="Y698" s="272"/>
      <c r="Z698" s="273">
        <f t="shared" si="129"/>
        <v>14926.08</v>
      </c>
      <c r="AA698" s="276">
        <f>VLOOKUP(G698,Ma_KH!$A:$R,14,0)</f>
        <v>36</v>
      </c>
    </row>
    <row r="699" spans="1:27" hidden="1" x14ac:dyDescent="0.25">
      <c r="A699" s="268">
        <v>46000</v>
      </c>
      <c r="B699" s="269">
        <v>82301</v>
      </c>
      <c r="C699" s="151" t="s">
        <v>7767</v>
      </c>
      <c r="D699" s="340">
        <v>46001</v>
      </c>
      <c r="E699" s="271"/>
      <c r="F699" s="270"/>
      <c r="G699" s="33" t="s">
        <v>3183</v>
      </c>
      <c r="H699" s="271"/>
      <c r="I699" s="33" t="s">
        <v>3183</v>
      </c>
      <c r="J699" s="269" t="s">
        <v>1786</v>
      </c>
      <c r="K699" s="260" t="s">
        <v>27</v>
      </c>
      <c r="L699" s="262" t="str">
        <f>VLOOKUP($K699,TONG_SL!$A:$D,2,0)</f>
        <v>Chân giò heo muối 300g</v>
      </c>
      <c r="M699" s="262"/>
      <c r="N699" s="262" t="str">
        <f t="shared" si="125"/>
        <v>K-C6</v>
      </c>
      <c r="O699" s="262"/>
      <c r="P699" s="262"/>
      <c r="Q699" s="262" t="str">
        <f>VLOOKUP(K699,TONG_SL!$A:$D,3,0)</f>
        <v>Túi</v>
      </c>
      <c r="R699" s="263">
        <v>5</v>
      </c>
      <c r="S699" s="263"/>
      <c r="T699" s="263">
        <f>VLOOKUP(VLOOKUP(G699,Ma_KH!$A:$R,18,0)&amp;K699,Gia_MB!$A:$F,6,0)</f>
        <v>73431</v>
      </c>
      <c r="U699" s="264">
        <f t="shared" si="126"/>
        <v>367155</v>
      </c>
      <c r="V699" s="263"/>
      <c r="W699" s="265">
        <f t="shared" si="127"/>
        <v>0</v>
      </c>
      <c r="X699" s="266" t="str">
        <f t="shared" si="128"/>
        <v>8</v>
      </c>
      <c r="Y699" s="263"/>
      <c r="Z699" s="264">
        <f t="shared" si="129"/>
        <v>29372.400000000001</v>
      </c>
      <c r="AA699" s="267">
        <f>VLOOKUP(G699,Ma_KH!$A:$R,14,0)</f>
        <v>57</v>
      </c>
    </row>
    <row r="700" spans="1:27" hidden="1" x14ac:dyDescent="0.25">
      <c r="A700" s="268">
        <v>46000</v>
      </c>
      <c r="B700" s="269">
        <v>82301</v>
      </c>
      <c r="C700" s="151" t="s">
        <v>7767</v>
      </c>
      <c r="D700" s="340">
        <v>46001</v>
      </c>
      <c r="E700" s="271"/>
      <c r="F700" s="270"/>
      <c r="G700" s="33" t="s">
        <v>3183</v>
      </c>
      <c r="H700" s="271"/>
      <c r="I700" s="33" t="s">
        <v>3183</v>
      </c>
      <c r="J700" s="269" t="s">
        <v>1786</v>
      </c>
      <c r="K700" s="269" t="s">
        <v>598</v>
      </c>
      <c r="L700" s="271" t="str">
        <f>VLOOKUP($K700,TONG_SL!$A:$D,2,0)</f>
        <v>Chân gà sả tắc 250g</v>
      </c>
      <c r="M700" s="271"/>
      <c r="N700" s="271" t="str">
        <f t="shared" si="125"/>
        <v>K-C6</v>
      </c>
      <c r="O700" s="271"/>
      <c r="P700" s="271"/>
      <c r="Q700" s="271" t="str">
        <f>VLOOKUP(K700,TONG_SL!$A:$D,3,0)</f>
        <v>Hộp</v>
      </c>
      <c r="R700" s="272">
        <v>3</v>
      </c>
      <c r="S700" s="272"/>
      <c r="T700" s="272">
        <f>VLOOKUP(VLOOKUP(G700,Ma_KH!$A:$R,18,0)&amp;K700,Gia_MB!$A:$F,6,0)</f>
        <v>30000</v>
      </c>
      <c r="U700" s="273">
        <f t="shared" si="126"/>
        <v>90000</v>
      </c>
      <c r="V700" s="272"/>
      <c r="W700" s="274">
        <f t="shared" si="127"/>
        <v>0</v>
      </c>
      <c r="X700" s="275" t="str">
        <f t="shared" si="128"/>
        <v>8</v>
      </c>
      <c r="Y700" s="272"/>
      <c r="Z700" s="273">
        <f t="shared" si="129"/>
        <v>7200</v>
      </c>
      <c r="AA700" s="276">
        <f>VLOOKUP(G700,Ma_KH!$A:$R,14,0)</f>
        <v>57</v>
      </c>
    </row>
    <row r="701" spans="1:27" hidden="1" x14ac:dyDescent="0.25">
      <c r="A701" s="268">
        <v>46000</v>
      </c>
      <c r="B701" s="269">
        <v>82301</v>
      </c>
      <c r="C701" s="151" t="s">
        <v>7767</v>
      </c>
      <c r="D701" s="340">
        <v>46001</v>
      </c>
      <c r="E701" s="271"/>
      <c r="F701" s="270"/>
      <c r="G701" s="33" t="s">
        <v>3183</v>
      </c>
      <c r="H701" s="271"/>
      <c r="I701" s="33" t="s">
        <v>3183</v>
      </c>
      <c r="J701" s="269" t="s">
        <v>1786</v>
      </c>
      <c r="K701" s="269" t="s">
        <v>7673</v>
      </c>
      <c r="L701" s="271" t="str">
        <f>VLOOKUP($K701,TONG_SL!$A:$D,2,0)</f>
        <v>Chân gà sốt thái 250g</v>
      </c>
      <c r="M701" s="271"/>
      <c r="N701" s="271" t="str">
        <f t="shared" si="125"/>
        <v>K-C6</v>
      </c>
      <c r="O701" s="271"/>
      <c r="P701" s="271"/>
      <c r="Q701" s="271" t="str">
        <f>VLOOKUP(K701,TONG_SL!$A:$D,3,0)</f>
        <v>Hộp</v>
      </c>
      <c r="R701" s="272">
        <v>3</v>
      </c>
      <c r="S701" s="272"/>
      <c r="T701" s="272">
        <f>VLOOKUP(VLOOKUP(G701,Ma_KH!$A:$R,18,0)&amp;K701,Gia_MB!$A:$F,6,0)</f>
        <v>41389</v>
      </c>
      <c r="U701" s="273">
        <f t="shared" si="126"/>
        <v>124167</v>
      </c>
      <c r="V701" s="272"/>
      <c r="W701" s="274">
        <f t="shared" si="127"/>
        <v>0</v>
      </c>
      <c r="X701" s="275" t="str">
        <f t="shared" si="128"/>
        <v>8</v>
      </c>
      <c r="Y701" s="272"/>
      <c r="Z701" s="273">
        <f t="shared" si="129"/>
        <v>9933.36</v>
      </c>
      <c r="AA701" s="276">
        <f>VLOOKUP(G701,Ma_KH!$A:$R,14,0)</f>
        <v>57</v>
      </c>
    </row>
    <row r="702" spans="1:27" hidden="1" x14ac:dyDescent="0.25">
      <c r="A702" s="268">
        <v>46000</v>
      </c>
      <c r="B702" s="269">
        <v>82301</v>
      </c>
      <c r="C702" s="151" t="s">
        <v>7767</v>
      </c>
      <c r="D702" s="340">
        <v>46001</v>
      </c>
      <c r="E702" s="271"/>
      <c r="F702" s="270"/>
      <c r="G702" s="33" t="s">
        <v>3183</v>
      </c>
      <c r="H702" s="271"/>
      <c r="I702" s="33" t="s">
        <v>3183</v>
      </c>
      <c r="J702" s="269" t="s">
        <v>1786</v>
      </c>
      <c r="K702" s="269" t="s">
        <v>600</v>
      </c>
      <c r="L702" s="271" t="str">
        <f>VLOOKUP($K702,TONG_SL!$A:$D,2,0)</f>
        <v>Tai heo sốt thái 250g</v>
      </c>
      <c r="M702" s="271"/>
      <c r="N702" s="271" t="str">
        <f t="shared" si="125"/>
        <v>K-C6</v>
      </c>
      <c r="O702" s="271"/>
      <c r="P702" s="271"/>
      <c r="Q702" s="271" t="str">
        <f>VLOOKUP(K702,TONG_SL!$A:$D,3,0)</f>
        <v>Hộp</v>
      </c>
      <c r="R702" s="272">
        <v>3</v>
      </c>
      <c r="S702" s="272"/>
      <c r="T702" s="272">
        <f>VLOOKUP(VLOOKUP(G702,Ma_KH!$A:$R,18,0)&amp;K702,Gia_MB!$A:$F,6,0)</f>
        <v>36111</v>
      </c>
      <c r="U702" s="273">
        <f t="shared" si="126"/>
        <v>108333</v>
      </c>
      <c r="V702" s="272"/>
      <c r="W702" s="274">
        <f t="shared" si="127"/>
        <v>0</v>
      </c>
      <c r="X702" s="275" t="str">
        <f t="shared" si="128"/>
        <v>8</v>
      </c>
      <c r="Y702" s="272"/>
      <c r="Z702" s="273">
        <f t="shared" si="129"/>
        <v>8666.64</v>
      </c>
      <c r="AA702" s="276">
        <f>VLOOKUP(G702,Ma_KH!$A:$R,14,0)</f>
        <v>57</v>
      </c>
    </row>
    <row r="703" spans="1:27" hidden="1" x14ac:dyDescent="0.25">
      <c r="A703" s="268">
        <v>46000</v>
      </c>
      <c r="B703" s="269">
        <v>82293</v>
      </c>
      <c r="C703" s="151" t="s">
        <v>7767</v>
      </c>
      <c r="D703" s="340">
        <v>46001</v>
      </c>
      <c r="E703" s="271"/>
      <c r="F703" s="270"/>
      <c r="G703" s="33" t="s">
        <v>1938</v>
      </c>
      <c r="H703" s="271"/>
      <c r="I703" s="33" t="s">
        <v>1938</v>
      </c>
      <c r="J703" s="269" t="s">
        <v>1786</v>
      </c>
      <c r="K703" s="260" t="s">
        <v>27</v>
      </c>
      <c r="L703" s="262" t="str">
        <f>VLOOKUP($K703,TONG_SL!$A:$D,2,0)</f>
        <v>Chân giò heo muối 300g</v>
      </c>
      <c r="M703" s="262"/>
      <c r="N703" s="262" t="str">
        <f t="shared" si="125"/>
        <v>K-C6</v>
      </c>
      <c r="O703" s="262"/>
      <c r="P703" s="262"/>
      <c r="Q703" s="262" t="str">
        <f>VLOOKUP(K703,TONG_SL!$A:$D,3,0)</f>
        <v>Túi</v>
      </c>
      <c r="R703" s="263">
        <v>5</v>
      </c>
      <c r="S703" s="263"/>
      <c r="T703" s="263">
        <f>VLOOKUP(VLOOKUP(G703,Ma_KH!$A:$R,18,0)&amp;K703,Gia_MB!$A:$F,6,0)</f>
        <v>69759</v>
      </c>
      <c r="U703" s="264">
        <f t="shared" si="126"/>
        <v>348795</v>
      </c>
      <c r="V703" s="263"/>
      <c r="W703" s="265">
        <f t="shared" si="127"/>
        <v>0</v>
      </c>
      <c r="X703" s="266" t="str">
        <f t="shared" si="128"/>
        <v>8</v>
      </c>
      <c r="Y703" s="263"/>
      <c r="Z703" s="264">
        <f t="shared" si="129"/>
        <v>27903.600000000002</v>
      </c>
      <c r="AA703" s="267">
        <f>VLOOKUP(G703,Ma_KH!$A:$R,14,0)</f>
        <v>60</v>
      </c>
    </row>
    <row r="704" spans="1:27" hidden="1" x14ac:dyDescent="0.25">
      <c r="A704" s="268">
        <v>46000</v>
      </c>
      <c r="B704" s="269">
        <v>82293</v>
      </c>
      <c r="C704" s="151" t="s">
        <v>7767</v>
      </c>
      <c r="D704" s="340">
        <v>46001</v>
      </c>
      <c r="E704" s="271"/>
      <c r="F704" s="270"/>
      <c r="G704" s="33" t="s">
        <v>1938</v>
      </c>
      <c r="H704" s="271"/>
      <c r="I704" s="33" t="s">
        <v>1938</v>
      </c>
      <c r="J704" s="269" t="s">
        <v>1786</v>
      </c>
      <c r="K704" s="269" t="s">
        <v>30</v>
      </c>
      <c r="L704" s="271" t="str">
        <f>VLOOKUP($K704,TONG_SL!$A:$D,2,0)</f>
        <v>Gà muối 500g</v>
      </c>
      <c r="M704" s="271"/>
      <c r="N704" s="271" t="str">
        <f t="shared" si="125"/>
        <v>K-C6</v>
      </c>
      <c r="O704" s="271"/>
      <c r="P704" s="271"/>
      <c r="Q704" s="271" t="str">
        <f>VLOOKUP(K704,TONG_SL!$A:$D,3,0)</f>
        <v>Túi</v>
      </c>
      <c r="R704" s="272">
        <v>5</v>
      </c>
      <c r="S704" s="272"/>
      <c r="T704" s="272">
        <f>VLOOKUP(VLOOKUP(G704,Ma_KH!$A:$R,18,0)&amp;K704,Gia_MB!$A:$F,6,0)</f>
        <v>105505</v>
      </c>
      <c r="U704" s="273">
        <f t="shared" si="126"/>
        <v>527525</v>
      </c>
      <c r="V704" s="272"/>
      <c r="W704" s="274">
        <f t="shared" si="127"/>
        <v>0</v>
      </c>
      <c r="X704" s="275" t="str">
        <f t="shared" si="128"/>
        <v>8</v>
      </c>
      <c r="Y704" s="272"/>
      <c r="Z704" s="273">
        <f t="shared" si="129"/>
        <v>42202</v>
      </c>
      <c r="AA704" s="276">
        <f>VLOOKUP(G704,Ma_KH!$A:$R,14,0)</f>
        <v>60</v>
      </c>
    </row>
    <row r="705" spans="1:27" hidden="1" x14ac:dyDescent="0.25">
      <c r="A705" s="268">
        <v>46000</v>
      </c>
      <c r="B705" s="269">
        <v>82299</v>
      </c>
      <c r="C705" s="151" t="s">
        <v>7767</v>
      </c>
      <c r="D705" s="340">
        <v>46001</v>
      </c>
      <c r="E705" s="271"/>
      <c r="F705" s="270"/>
      <c r="G705" s="33" t="s">
        <v>3143</v>
      </c>
      <c r="H705" s="271"/>
      <c r="I705" s="33" t="s">
        <v>3143</v>
      </c>
      <c r="J705" s="269" t="s">
        <v>1786</v>
      </c>
      <c r="K705" s="269" t="s">
        <v>30</v>
      </c>
      <c r="L705" s="271" t="str">
        <f>VLOOKUP($K705,TONG_SL!$A:$D,2,0)</f>
        <v>Gà muối 500g</v>
      </c>
      <c r="M705" s="271"/>
      <c r="N705" s="271" t="str">
        <f t="shared" si="125"/>
        <v>K-C6</v>
      </c>
      <c r="O705" s="271"/>
      <c r="P705" s="271"/>
      <c r="Q705" s="271" t="str">
        <f>VLOOKUP(K705,TONG_SL!$A:$D,3,0)</f>
        <v>Túi</v>
      </c>
      <c r="R705" s="272">
        <v>3</v>
      </c>
      <c r="S705" s="272"/>
      <c r="T705" s="272">
        <f>VLOOKUP(VLOOKUP(G705,Ma_KH!$A:$R,18,0)&amp;K705,Gia_MB!$A:$F,6,0)</f>
        <v>111058</v>
      </c>
      <c r="U705" s="273">
        <f t="shared" si="126"/>
        <v>333174</v>
      </c>
      <c r="V705" s="272"/>
      <c r="W705" s="274">
        <f t="shared" si="127"/>
        <v>0</v>
      </c>
      <c r="X705" s="275" t="str">
        <f t="shared" si="128"/>
        <v>8</v>
      </c>
      <c r="Y705" s="272"/>
      <c r="Z705" s="273">
        <f t="shared" si="129"/>
        <v>26653.920000000002</v>
      </c>
      <c r="AA705" s="276">
        <f>VLOOKUP(G705,Ma_KH!$A:$R,14,0)</f>
        <v>57</v>
      </c>
    </row>
    <row r="706" spans="1:27" hidden="1" x14ac:dyDescent="0.25">
      <c r="A706" s="268">
        <v>46000</v>
      </c>
      <c r="B706" s="269">
        <v>82299</v>
      </c>
      <c r="C706" s="151" t="s">
        <v>7767</v>
      </c>
      <c r="D706" s="340">
        <v>46001</v>
      </c>
      <c r="E706" s="271"/>
      <c r="F706" s="270"/>
      <c r="G706" s="33" t="s">
        <v>3143</v>
      </c>
      <c r="H706" s="271"/>
      <c r="I706" s="33" t="s">
        <v>3143</v>
      </c>
      <c r="J706" s="269" t="s">
        <v>1786</v>
      </c>
      <c r="K706" s="269" t="s">
        <v>27</v>
      </c>
      <c r="L706" s="271" t="str">
        <f>VLOOKUP($K706,TONG_SL!$A:$D,2,0)</f>
        <v>Chân giò heo muối 300g</v>
      </c>
      <c r="M706" s="271"/>
      <c r="N706" s="271" t="str">
        <f t="shared" si="125"/>
        <v>K-C6</v>
      </c>
      <c r="O706" s="271"/>
      <c r="P706" s="271"/>
      <c r="Q706" s="271" t="str">
        <f>VLOOKUP(K706,TONG_SL!$A:$D,3,0)</f>
        <v>Túi</v>
      </c>
      <c r="R706" s="272">
        <v>5</v>
      </c>
      <c r="S706" s="272"/>
      <c r="T706" s="272">
        <f>VLOOKUP(VLOOKUP(G706,Ma_KH!$A:$R,18,0)&amp;K706,Gia_MB!$A:$F,6,0)</f>
        <v>73431</v>
      </c>
      <c r="U706" s="273">
        <f t="shared" si="126"/>
        <v>367155</v>
      </c>
      <c r="V706" s="272"/>
      <c r="W706" s="274">
        <f t="shared" si="127"/>
        <v>0</v>
      </c>
      <c r="X706" s="275" t="str">
        <f t="shared" si="128"/>
        <v>8</v>
      </c>
      <c r="Y706" s="272"/>
      <c r="Z706" s="273">
        <f t="shared" si="129"/>
        <v>29372.400000000001</v>
      </c>
      <c r="AA706" s="276">
        <f>VLOOKUP(G706,Ma_KH!$A:$R,14,0)</f>
        <v>57</v>
      </c>
    </row>
    <row r="707" spans="1:27" hidden="1" x14ac:dyDescent="0.25">
      <c r="A707" s="268">
        <v>46000</v>
      </c>
      <c r="B707" s="269">
        <v>82299</v>
      </c>
      <c r="C707" s="151" t="s">
        <v>7767</v>
      </c>
      <c r="D707" s="340">
        <v>46001</v>
      </c>
      <c r="E707" s="271"/>
      <c r="F707" s="270"/>
      <c r="G707" s="33" t="s">
        <v>3143</v>
      </c>
      <c r="H707" s="271"/>
      <c r="I707" s="33" t="s">
        <v>3143</v>
      </c>
      <c r="J707" s="269" t="s">
        <v>1786</v>
      </c>
      <c r="K707" s="269" t="s">
        <v>542</v>
      </c>
      <c r="L707" s="271" t="str">
        <f>VLOOKUP($K707,TONG_SL!$A:$D,2,0)</f>
        <v>Chân giò heo muối 500g</v>
      </c>
      <c r="M707" s="271"/>
      <c r="N707" s="271" t="str">
        <f t="shared" si="125"/>
        <v>K-C6</v>
      </c>
      <c r="O707" s="271"/>
      <c r="P707" s="271"/>
      <c r="Q707" s="271" t="str">
        <f>VLOOKUP(K707,TONG_SL!$A:$D,3,0)</f>
        <v>Túi</v>
      </c>
      <c r="R707" s="272">
        <v>5</v>
      </c>
      <c r="S707" s="272"/>
      <c r="T707" s="272">
        <f>VLOOKUP(VLOOKUP(G707,Ma_KH!$A:$R,18,0)&amp;K707,Gia_MB!$A:$F,6,0)</f>
        <v>119066</v>
      </c>
      <c r="U707" s="273">
        <f t="shared" si="126"/>
        <v>595330</v>
      </c>
      <c r="V707" s="272"/>
      <c r="W707" s="274">
        <f t="shared" si="127"/>
        <v>0</v>
      </c>
      <c r="X707" s="275" t="str">
        <f t="shared" si="128"/>
        <v>8</v>
      </c>
      <c r="Y707" s="272"/>
      <c r="Z707" s="273">
        <f t="shared" si="129"/>
        <v>47626.400000000001</v>
      </c>
      <c r="AA707" s="276">
        <f>VLOOKUP(G707,Ma_KH!$A:$R,14,0)</f>
        <v>57</v>
      </c>
    </row>
    <row r="708" spans="1:27" hidden="1" x14ac:dyDescent="0.25">
      <c r="A708" s="268">
        <v>46000</v>
      </c>
      <c r="B708" s="269">
        <v>82296</v>
      </c>
      <c r="C708" s="151" t="s">
        <v>7767</v>
      </c>
      <c r="D708" s="340">
        <v>46001</v>
      </c>
      <c r="E708" s="271"/>
      <c r="F708" s="270"/>
      <c r="G708" s="33" t="s">
        <v>4349</v>
      </c>
      <c r="H708" s="271"/>
      <c r="I708" s="33" t="s">
        <v>4349</v>
      </c>
      <c r="J708" s="269" t="s">
        <v>1786</v>
      </c>
      <c r="K708" s="269" t="s">
        <v>44</v>
      </c>
      <c r="L708" s="271" t="str">
        <f>VLOOKUP($K708,TONG_SL!$A:$D,2,0)</f>
        <v>Giò lụa cây 250g</v>
      </c>
      <c r="M708" s="271"/>
      <c r="N708" s="271" t="str">
        <f t="shared" si="125"/>
        <v>K-C6</v>
      </c>
      <c r="O708" s="271"/>
      <c r="P708" s="271"/>
      <c r="Q708" s="271" t="str">
        <f>VLOOKUP(K708,TONG_SL!$A:$D,3,0)</f>
        <v>Túi</v>
      </c>
      <c r="R708" s="272">
        <v>3</v>
      </c>
      <c r="S708" s="272"/>
      <c r="T708" s="272">
        <f>VLOOKUP(VLOOKUP(G708,Ma_KH!$A:$R,18,0)&amp;K708,Gia_MB!$A:$F,6,0)</f>
        <v>49500</v>
      </c>
      <c r="U708" s="273">
        <f t="shared" si="126"/>
        <v>148500</v>
      </c>
      <c r="V708" s="272"/>
      <c r="W708" s="274">
        <f t="shared" si="127"/>
        <v>0</v>
      </c>
      <c r="X708" s="275" t="str">
        <f t="shared" si="128"/>
        <v>8</v>
      </c>
      <c r="Y708" s="272"/>
      <c r="Z708" s="273">
        <f t="shared" si="129"/>
        <v>11880</v>
      </c>
      <c r="AA708" s="276">
        <f>VLOOKUP(G708,Ma_KH!$A:$R,14,0)</f>
        <v>61</v>
      </c>
    </row>
    <row r="709" spans="1:27" hidden="1" x14ac:dyDescent="0.25">
      <c r="A709" s="268">
        <v>46000</v>
      </c>
      <c r="B709" s="269">
        <v>82296</v>
      </c>
      <c r="C709" s="151" t="s">
        <v>7767</v>
      </c>
      <c r="D709" s="340">
        <v>46001</v>
      </c>
      <c r="E709" s="271"/>
      <c r="F709" s="270"/>
      <c r="G709" s="33" t="s">
        <v>4349</v>
      </c>
      <c r="H709" s="271"/>
      <c r="I709" s="33" t="s">
        <v>4349</v>
      </c>
      <c r="J709" s="269" t="s">
        <v>1786</v>
      </c>
      <c r="K709" s="269" t="s">
        <v>46</v>
      </c>
      <c r="L709" s="271" t="str">
        <f>VLOOKUP($K709,TONG_SL!$A:$D,2,0)</f>
        <v>Giò sụn gà 250g</v>
      </c>
      <c r="M709" s="271"/>
      <c r="N709" s="271" t="str">
        <f t="shared" si="125"/>
        <v>K-C6</v>
      </c>
      <c r="O709" s="271"/>
      <c r="P709" s="271"/>
      <c r="Q709" s="271" t="str">
        <f>VLOOKUP(K709,TONG_SL!$A:$D,3,0)</f>
        <v>Túi</v>
      </c>
      <c r="R709" s="272">
        <v>2</v>
      </c>
      <c r="S709" s="272"/>
      <c r="T709" s="272">
        <f>VLOOKUP(VLOOKUP(G709,Ma_KH!$A:$R,18,0)&amp;K709,Gia_MB!$A:$F,6,0)</f>
        <v>50400</v>
      </c>
      <c r="U709" s="273">
        <f t="shared" si="126"/>
        <v>100800</v>
      </c>
      <c r="V709" s="272"/>
      <c r="W709" s="274">
        <f t="shared" si="127"/>
        <v>0</v>
      </c>
      <c r="X709" s="275" t="str">
        <f t="shared" si="128"/>
        <v>8</v>
      </c>
      <c r="Y709" s="272"/>
      <c r="Z709" s="273">
        <f t="shared" si="129"/>
        <v>8064</v>
      </c>
      <c r="AA709" s="276">
        <f>VLOOKUP(G709,Ma_KH!$A:$R,14,0)</f>
        <v>61</v>
      </c>
    </row>
    <row r="710" spans="1:27" hidden="1" x14ac:dyDescent="0.25">
      <c r="A710" s="268">
        <v>46000</v>
      </c>
      <c r="B710" s="269">
        <v>82296</v>
      </c>
      <c r="C710" s="151" t="s">
        <v>7767</v>
      </c>
      <c r="D710" s="340">
        <v>46001</v>
      </c>
      <c r="E710" s="271"/>
      <c r="F710" s="270"/>
      <c r="G710" s="33" t="s">
        <v>4349</v>
      </c>
      <c r="H710" s="271"/>
      <c r="I710" s="33" t="s">
        <v>4349</v>
      </c>
      <c r="J710" s="269" t="s">
        <v>1786</v>
      </c>
      <c r="K710" s="269" t="s">
        <v>39</v>
      </c>
      <c r="L710" s="271" t="str">
        <f>VLOOKUP($K710,TONG_SL!$A:$D,2,0)</f>
        <v>Chả nướng 300g</v>
      </c>
      <c r="M710" s="271"/>
      <c r="N710" s="271" t="str">
        <f t="shared" si="125"/>
        <v>K-C6</v>
      </c>
      <c r="O710" s="271"/>
      <c r="P710" s="271"/>
      <c r="Q710" s="271" t="str">
        <f>VLOOKUP(K710,TONG_SL!$A:$D,3,0)</f>
        <v>Túi</v>
      </c>
      <c r="R710" s="272">
        <v>3</v>
      </c>
      <c r="S710" s="272"/>
      <c r="T710" s="272">
        <f>VLOOKUP(VLOOKUP(G710,Ma_KH!$A:$R,18,0)&amp;K710,Gia_MB!$A:$F,6,0)</f>
        <v>67403</v>
      </c>
      <c r="U710" s="273">
        <f t="shared" si="126"/>
        <v>202209</v>
      </c>
      <c r="V710" s="272"/>
      <c r="W710" s="274">
        <f t="shared" si="127"/>
        <v>0</v>
      </c>
      <c r="X710" s="275" t="str">
        <f t="shared" si="128"/>
        <v>8</v>
      </c>
      <c r="Y710" s="272"/>
      <c r="Z710" s="273">
        <f t="shared" si="129"/>
        <v>16176.720000000001</v>
      </c>
      <c r="AA710" s="276">
        <f>VLOOKUP(G710,Ma_KH!$A:$R,14,0)</f>
        <v>61</v>
      </c>
    </row>
    <row r="711" spans="1:27" hidden="1" x14ac:dyDescent="0.25">
      <c r="A711" s="268">
        <v>46000</v>
      </c>
      <c r="B711" s="269">
        <v>82296</v>
      </c>
      <c r="C711" s="151" t="s">
        <v>7767</v>
      </c>
      <c r="D711" s="340">
        <v>46001</v>
      </c>
      <c r="E711" s="271"/>
      <c r="F711" s="270"/>
      <c r="G711" s="33" t="s">
        <v>4349</v>
      </c>
      <c r="H711" s="271"/>
      <c r="I711" s="33" t="s">
        <v>4349</v>
      </c>
      <c r="J711" s="269" t="s">
        <v>1786</v>
      </c>
      <c r="K711" s="269" t="s">
        <v>27</v>
      </c>
      <c r="L711" s="271" t="str">
        <f>VLOOKUP($K711,TONG_SL!$A:$D,2,0)</f>
        <v>Chân giò heo muối 300g</v>
      </c>
      <c r="M711" s="271"/>
      <c r="N711" s="271" t="str">
        <f t="shared" si="125"/>
        <v>K-C6</v>
      </c>
      <c r="O711" s="271"/>
      <c r="P711" s="271"/>
      <c r="Q711" s="271" t="str">
        <f>VLOOKUP(K711,TONG_SL!$A:$D,3,0)</f>
        <v>Túi</v>
      </c>
      <c r="R711" s="272">
        <v>3</v>
      </c>
      <c r="S711" s="272"/>
      <c r="T711" s="272">
        <f>VLOOKUP(VLOOKUP(G711,Ma_KH!$A:$R,18,0)&amp;K711,Gia_MB!$A:$F,6,0)</f>
        <v>69759</v>
      </c>
      <c r="U711" s="273">
        <f t="shared" si="126"/>
        <v>209277</v>
      </c>
      <c r="V711" s="272"/>
      <c r="W711" s="274">
        <f t="shared" si="127"/>
        <v>0</v>
      </c>
      <c r="X711" s="275" t="str">
        <f t="shared" si="128"/>
        <v>8</v>
      </c>
      <c r="Y711" s="272"/>
      <c r="Z711" s="273">
        <f t="shared" si="129"/>
        <v>16742.16</v>
      </c>
      <c r="AA711" s="276">
        <f>VLOOKUP(G711,Ma_KH!$A:$R,14,0)</f>
        <v>61</v>
      </c>
    </row>
    <row r="712" spans="1:27" hidden="1" x14ac:dyDescent="0.25">
      <c r="A712" s="268">
        <v>46000</v>
      </c>
      <c r="B712" s="269">
        <v>82296</v>
      </c>
      <c r="C712" s="151" t="s">
        <v>7767</v>
      </c>
      <c r="D712" s="340">
        <v>46001</v>
      </c>
      <c r="E712" s="271"/>
      <c r="F712" s="270"/>
      <c r="G712" s="33" t="s">
        <v>4349</v>
      </c>
      <c r="H712" s="271"/>
      <c r="I712" s="33" t="s">
        <v>4349</v>
      </c>
      <c r="J712" s="269" t="s">
        <v>1786</v>
      </c>
      <c r="K712" s="269" t="s">
        <v>34</v>
      </c>
      <c r="L712" s="271" t="str">
        <f>VLOOKUP($K712,TONG_SL!$A:$D,2,0)</f>
        <v>Tai heo muối 200g</v>
      </c>
      <c r="M712" s="271"/>
      <c r="N712" s="271" t="str">
        <f t="shared" si="125"/>
        <v>K-C6</v>
      </c>
      <c r="O712" s="271"/>
      <c r="P712" s="271"/>
      <c r="Q712" s="271" t="str">
        <f>VLOOKUP(K712,TONG_SL!$A:$D,3,0)</f>
        <v>Túi</v>
      </c>
      <c r="R712" s="272">
        <v>3</v>
      </c>
      <c r="S712" s="272"/>
      <c r="T712" s="272">
        <f>VLOOKUP(VLOOKUP(G712,Ma_KH!$A:$R,18,0)&amp;K712,Gia_MB!$A:$F,6,0)</f>
        <v>52816</v>
      </c>
      <c r="U712" s="273">
        <f t="shared" si="126"/>
        <v>158448</v>
      </c>
      <c r="V712" s="272"/>
      <c r="W712" s="274">
        <f t="shared" si="127"/>
        <v>0</v>
      </c>
      <c r="X712" s="275" t="str">
        <f t="shared" si="128"/>
        <v>8</v>
      </c>
      <c r="Y712" s="272"/>
      <c r="Z712" s="273">
        <f t="shared" si="129"/>
        <v>12675.84</v>
      </c>
      <c r="AA712" s="276">
        <f>VLOOKUP(G712,Ma_KH!$A:$R,14,0)</f>
        <v>61</v>
      </c>
    </row>
    <row r="713" spans="1:27" hidden="1" x14ac:dyDescent="0.25">
      <c r="A713" s="268">
        <v>46000</v>
      </c>
      <c r="B713" s="269">
        <v>82357</v>
      </c>
      <c r="C713" s="151" t="s">
        <v>7767</v>
      </c>
      <c r="D713" s="340">
        <v>46001</v>
      </c>
      <c r="E713" s="271"/>
      <c r="F713" s="270"/>
      <c r="G713" s="33" t="s">
        <v>4885</v>
      </c>
      <c r="H713" s="271"/>
      <c r="I713" s="33" t="s">
        <v>4885</v>
      </c>
      <c r="J713" s="269" t="s">
        <v>1786</v>
      </c>
      <c r="K713" s="269" t="s">
        <v>48</v>
      </c>
      <c r="L713" s="271" t="str">
        <f>VLOOKUP($K713,TONG_SL!$A:$D,2,0)</f>
        <v>Mọc Nấm Hương 250g</v>
      </c>
      <c r="M713" s="271"/>
      <c r="N713" s="271" t="str">
        <f t="shared" si="125"/>
        <v>K-C6</v>
      </c>
      <c r="O713" s="271"/>
      <c r="P713" s="271"/>
      <c r="Q713" s="271" t="str">
        <f>VLOOKUP(K713,TONG_SL!$A:$D,3,0)</f>
        <v>Túi</v>
      </c>
      <c r="R713" s="272">
        <v>3</v>
      </c>
      <c r="S713" s="272"/>
      <c r="T713" s="272">
        <f>VLOOKUP(VLOOKUP(G713,Ma_KH!$A:$R,18,0)&amp;K713,Gia_MB!$A:$F,6,0)</f>
        <v>43700</v>
      </c>
      <c r="U713" s="273">
        <f t="shared" si="126"/>
        <v>131100</v>
      </c>
      <c r="V713" s="272"/>
      <c r="W713" s="274">
        <f t="shared" si="127"/>
        <v>0</v>
      </c>
      <c r="X713" s="275" t="str">
        <f t="shared" si="128"/>
        <v>8</v>
      </c>
      <c r="Y713" s="272"/>
      <c r="Z713" s="273">
        <f t="shared" si="129"/>
        <v>10488</v>
      </c>
      <c r="AA713" s="276">
        <f>VLOOKUP(G713,Ma_KH!$A:$R,14,0)</f>
        <v>56</v>
      </c>
    </row>
    <row r="714" spans="1:27" hidden="1" x14ac:dyDescent="0.25">
      <c r="A714" s="268">
        <v>46000</v>
      </c>
      <c r="B714" s="269">
        <v>82357</v>
      </c>
      <c r="C714" s="151" t="s">
        <v>7767</v>
      </c>
      <c r="D714" s="340">
        <v>46001</v>
      </c>
      <c r="E714" s="271"/>
      <c r="F714" s="270"/>
      <c r="G714" s="33" t="s">
        <v>4885</v>
      </c>
      <c r="H714" s="271"/>
      <c r="I714" s="33" t="s">
        <v>4885</v>
      </c>
      <c r="J714" s="269" t="s">
        <v>1786</v>
      </c>
      <c r="K714" s="269" t="s">
        <v>32</v>
      </c>
      <c r="L714" s="271" t="str">
        <f>VLOOKUP($K714,TONG_SL!$A:$D,2,0)</f>
        <v>Giò Tai Lưỡi Xào 250g</v>
      </c>
      <c r="M714" s="271"/>
      <c r="N714" s="271" t="str">
        <f t="shared" si="125"/>
        <v>K-C6</v>
      </c>
      <c r="O714" s="271"/>
      <c r="P714" s="271"/>
      <c r="Q714" s="271" t="str">
        <f>VLOOKUP(K714,TONG_SL!$A:$D,3,0)</f>
        <v>Túi</v>
      </c>
      <c r="R714" s="272">
        <v>3</v>
      </c>
      <c r="S714" s="272"/>
      <c r="T714" s="272">
        <f>VLOOKUP(VLOOKUP(G714,Ma_KH!$A:$R,18,0)&amp;K714,Gia_MB!$A:$F,6,0)</f>
        <v>47672</v>
      </c>
      <c r="U714" s="273">
        <f t="shared" si="126"/>
        <v>143016</v>
      </c>
      <c r="V714" s="272"/>
      <c r="W714" s="274">
        <f t="shared" si="127"/>
        <v>0</v>
      </c>
      <c r="X714" s="275" t="str">
        <f t="shared" si="128"/>
        <v>8</v>
      </c>
      <c r="Y714" s="272"/>
      <c r="Z714" s="273">
        <f t="shared" si="129"/>
        <v>11441.28</v>
      </c>
      <c r="AA714" s="276">
        <f>VLOOKUP(G714,Ma_KH!$A:$R,14,0)</f>
        <v>56</v>
      </c>
    </row>
    <row r="715" spans="1:27" hidden="1" x14ac:dyDescent="0.25">
      <c r="A715" s="268">
        <v>46000</v>
      </c>
      <c r="B715" s="269">
        <v>82357</v>
      </c>
      <c r="C715" s="151" t="s">
        <v>7767</v>
      </c>
      <c r="D715" s="340">
        <v>46001</v>
      </c>
      <c r="E715" s="271"/>
      <c r="F715" s="270"/>
      <c r="G715" s="33" t="s">
        <v>4885</v>
      </c>
      <c r="H715" s="271"/>
      <c r="I715" s="33" t="s">
        <v>4885</v>
      </c>
      <c r="J715" s="269" t="s">
        <v>1786</v>
      </c>
      <c r="K715" s="269" t="s">
        <v>44</v>
      </c>
      <c r="L715" s="271" t="str">
        <f>VLOOKUP($K715,TONG_SL!$A:$D,2,0)</f>
        <v>Giò lụa cây 250g</v>
      </c>
      <c r="M715" s="271"/>
      <c r="N715" s="271" t="str">
        <f t="shared" si="125"/>
        <v>K-C6</v>
      </c>
      <c r="O715" s="271"/>
      <c r="P715" s="271"/>
      <c r="Q715" s="271" t="str">
        <f>VLOOKUP(K715,TONG_SL!$A:$D,3,0)</f>
        <v>Túi</v>
      </c>
      <c r="R715" s="272">
        <v>5</v>
      </c>
      <c r="S715" s="272"/>
      <c r="T715" s="272">
        <f>VLOOKUP(VLOOKUP(G715,Ma_KH!$A:$R,18,0)&amp;K715,Gia_MB!$A:$F,6,0)</f>
        <v>49500</v>
      </c>
      <c r="U715" s="273">
        <f t="shared" si="126"/>
        <v>247500</v>
      </c>
      <c r="V715" s="272"/>
      <c r="W715" s="274">
        <f t="shared" si="127"/>
        <v>0</v>
      </c>
      <c r="X715" s="275" t="str">
        <f t="shared" si="128"/>
        <v>8</v>
      </c>
      <c r="Y715" s="272"/>
      <c r="Z715" s="273">
        <f t="shared" si="129"/>
        <v>19800</v>
      </c>
      <c r="AA715" s="276">
        <f>VLOOKUP(G715,Ma_KH!$A:$R,14,0)</f>
        <v>56</v>
      </c>
    </row>
    <row r="716" spans="1:27" hidden="1" x14ac:dyDescent="0.25">
      <c r="A716" s="268">
        <v>46000</v>
      </c>
      <c r="B716" s="269">
        <v>82357</v>
      </c>
      <c r="C716" s="151" t="s">
        <v>7767</v>
      </c>
      <c r="D716" s="340">
        <v>46001</v>
      </c>
      <c r="E716" s="271"/>
      <c r="F716" s="270"/>
      <c r="G716" s="33" t="s">
        <v>4885</v>
      </c>
      <c r="H716" s="271"/>
      <c r="I716" s="33" t="s">
        <v>4885</v>
      </c>
      <c r="J716" s="269" t="s">
        <v>1786</v>
      </c>
      <c r="K716" s="269" t="s">
        <v>37</v>
      </c>
      <c r="L716" s="271" t="str">
        <f>VLOOKUP($K716,TONG_SL!$A:$D,2,0)</f>
        <v>Chả cốm 300g</v>
      </c>
      <c r="M716" s="271"/>
      <c r="N716" s="271" t="str">
        <f t="shared" si="125"/>
        <v>K-C6</v>
      </c>
      <c r="O716" s="271"/>
      <c r="P716" s="271"/>
      <c r="Q716" s="271" t="str">
        <f>VLOOKUP(K716,TONG_SL!$A:$D,3,0)</f>
        <v>Túi</v>
      </c>
      <c r="R716" s="272">
        <v>3</v>
      </c>
      <c r="S716" s="272"/>
      <c r="T716" s="272">
        <f>VLOOKUP(VLOOKUP(G716,Ma_KH!$A:$R,18,0)&amp;K716,Gia_MB!$A:$F,6,0)</f>
        <v>70538</v>
      </c>
      <c r="U716" s="273">
        <f t="shared" si="126"/>
        <v>211614</v>
      </c>
      <c r="V716" s="272"/>
      <c r="W716" s="274">
        <f t="shared" si="127"/>
        <v>0</v>
      </c>
      <c r="X716" s="275" t="str">
        <f t="shared" si="128"/>
        <v>8</v>
      </c>
      <c r="Y716" s="272"/>
      <c r="Z716" s="273">
        <f t="shared" si="129"/>
        <v>16929.12</v>
      </c>
      <c r="AA716" s="276">
        <f>VLOOKUP(G716,Ma_KH!$A:$R,14,0)</f>
        <v>56</v>
      </c>
    </row>
    <row r="717" spans="1:27" hidden="1" x14ac:dyDescent="0.25">
      <c r="A717" s="268">
        <v>46000</v>
      </c>
      <c r="B717" s="269">
        <v>82357</v>
      </c>
      <c r="C717" s="151" t="s">
        <v>7767</v>
      </c>
      <c r="D717" s="340">
        <v>46001</v>
      </c>
      <c r="E717" s="271"/>
      <c r="F717" s="270"/>
      <c r="G717" s="33" t="s">
        <v>4885</v>
      </c>
      <c r="H717" s="271"/>
      <c r="I717" s="33" t="s">
        <v>4885</v>
      </c>
      <c r="J717" s="269" t="s">
        <v>1786</v>
      </c>
      <c r="K717" s="269" t="s">
        <v>30</v>
      </c>
      <c r="L717" s="271" t="str">
        <f>VLOOKUP($K717,TONG_SL!$A:$D,2,0)</f>
        <v>Gà muối 500g</v>
      </c>
      <c r="M717" s="271"/>
      <c r="N717" s="271" t="str">
        <f t="shared" si="125"/>
        <v>K-C6</v>
      </c>
      <c r="O717" s="271"/>
      <c r="P717" s="271"/>
      <c r="Q717" s="271" t="str">
        <f>VLOOKUP(K717,TONG_SL!$A:$D,3,0)</f>
        <v>Túi</v>
      </c>
      <c r="R717" s="272">
        <v>3</v>
      </c>
      <c r="S717" s="272"/>
      <c r="T717" s="272">
        <f>VLOOKUP(VLOOKUP(G717,Ma_KH!$A:$R,18,0)&amp;K717,Gia_MB!$A:$F,6,0)</f>
        <v>105506</v>
      </c>
      <c r="U717" s="273">
        <f t="shared" si="126"/>
        <v>316518</v>
      </c>
      <c r="V717" s="272"/>
      <c r="W717" s="274">
        <f t="shared" si="127"/>
        <v>0</v>
      </c>
      <c r="X717" s="275" t="str">
        <f t="shared" si="128"/>
        <v>8</v>
      </c>
      <c r="Y717" s="272"/>
      <c r="Z717" s="273">
        <f t="shared" si="129"/>
        <v>25321.440000000002</v>
      </c>
      <c r="AA717" s="276">
        <f>VLOOKUP(G717,Ma_KH!$A:$R,14,0)</f>
        <v>56</v>
      </c>
    </row>
    <row r="718" spans="1:27" hidden="1" x14ac:dyDescent="0.25">
      <c r="A718" s="268">
        <v>46000</v>
      </c>
      <c r="B718" s="269">
        <v>82357</v>
      </c>
      <c r="C718" s="151" t="s">
        <v>7767</v>
      </c>
      <c r="D718" s="340">
        <v>46001</v>
      </c>
      <c r="E718" s="271"/>
      <c r="F718" s="270"/>
      <c r="G718" s="33" t="s">
        <v>4885</v>
      </c>
      <c r="H718" s="271"/>
      <c r="I718" s="33" t="s">
        <v>4885</v>
      </c>
      <c r="J718" s="269" t="s">
        <v>1786</v>
      </c>
      <c r="K718" s="269" t="s">
        <v>27</v>
      </c>
      <c r="L718" s="271" t="str">
        <f>VLOOKUP($K718,TONG_SL!$A:$D,2,0)</f>
        <v>Chân giò heo muối 300g</v>
      </c>
      <c r="M718" s="271"/>
      <c r="N718" s="271" t="str">
        <f t="shared" si="125"/>
        <v>K-C6</v>
      </c>
      <c r="O718" s="271"/>
      <c r="P718" s="271"/>
      <c r="Q718" s="271" t="str">
        <f>VLOOKUP(K718,TONG_SL!$A:$D,3,0)</f>
        <v>Túi</v>
      </c>
      <c r="R718" s="272">
        <v>10</v>
      </c>
      <c r="S718" s="272"/>
      <c r="T718" s="272">
        <f>VLOOKUP(VLOOKUP(G718,Ma_KH!$A:$R,18,0)&amp;K718,Gia_MB!$A:$F,6,0)</f>
        <v>69759</v>
      </c>
      <c r="U718" s="273">
        <f t="shared" si="126"/>
        <v>697590</v>
      </c>
      <c r="V718" s="272"/>
      <c r="W718" s="274">
        <f t="shared" si="127"/>
        <v>0</v>
      </c>
      <c r="X718" s="275" t="str">
        <f t="shared" si="128"/>
        <v>8</v>
      </c>
      <c r="Y718" s="272"/>
      <c r="Z718" s="273">
        <f t="shared" si="129"/>
        <v>55807.200000000004</v>
      </c>
      <c r="AA718" s="276">
        <f>VLOOKUP(G718,Ma_KH!$A:$R,14,0)</f>
        <v>56</v>
      </c>
    </row>
    <row r="719" spans="1:27" hidden="1" x14ac:dyDescent="0.25">
      <c r="A719" s="268">
        <v>46000</v>
      </c>
      <c r="B719" s="269">
        <v>2370725</v>
      </c>
      <c r="C719" s="151" t="s">
        <v>7767</v>
      </c>
      <c r="D719" s="340">
        <v>46001</v>
      </c>
      <c r="E719" s="271"/>
      <c r="F719" s="270"/>
      <c r="G719" s="33" t="s">
        <v>5540</v>
      </c>
      <c r="H719" s="271"/>
      <c r="I719" s="33" t="s">
        <v>5540</v>
      </c>
      <c r="J719" s="269" t="s">
        <v>1786</v>
      </c>
      <c r="K719" s="269" t="s">
        <v>30</v>
      </c>
      <c r="L719" s="271" t="str">
        <f>VLOOKUP($K719,TONG_SL!$A:$D,2,0)</f>
        <v>Gà muối 500g</v>
      </c>
      <c r="M719" s="271"/>
      <c r="N719" s="271" t="str">
        <f t="shared" si="125"/>
        <v>K-C6</v>
      </c>
      <c r="O719" s="271"/>
      <c r="P719" s="271"/>
      <c r="Q719" s="271" t="str">
        <f>VLOOKUP(K719,TONG_SL!$A:$D,3,0)</f>
        <v>Túi</v>
      </c>
      <c r="R719" s="272">
        <v>5</v>
      </c>
      <c r="S719" s="272"/>
      <c r="T719" s="272">
        <f>VLOOKUP(VLOOKUP(G719,Ma_KH!$A:$R,18,0)&amp;K719,Gia_MB!$A:$F,6,0)</f>
        <v>111058</v>
      </c>
      <c r="U719" s="273">
        <f t="shared" si="126"/>
        <v>555290</v>
      </c>
      <c r="V719" s="272"/>
      <c r="W719" s="274">
        <f t="shared" si="127"/>
        <v>0</v>
      </c>
      <c r="X719" s="275" t="str">
        <f t="shared" si="128"/>
        <v>8</v>
      </c>
      <c r="Y719" s="272"/>
      <c r="Z719" s="273">
        <f t="shared" si="129"/>
        <v>44423.200000000004</v>
      </c>
      <c r="AA719" s="276">
        <f>VLOOKUP(G719,Ma_KH!$A:$R,14,0)</f>
        <v>46</v>
      </c>
    </row>
    <row r="720" spans="1:27" hidden="1" x14ac:dyDescent="0.25">
      <c r="A720" s="268">
        <v>46000</v>
      </c>
      <c r="B720" s="269">
        <v>2370725</v>
      </c>
      <c r="C720" s="151" t="s">
        <v>7767</v>
      </c>
      <c r="D720" s="340">
        <v>46001</v>
      </c>
      <c r="E720" s="271"/>
      <c r="F720" s="270"/>
      <c r="G720" s="33" t="s">
        <v>5540</v>
      </c>
      <c r="H720" s="271"/>
      <c r="I720" s="33" t="s">
        <v>5540</v>
      </c>
      <c r="J720" s="269" t="s">
        <v>1786</v>
      </c>
      <c r="K720" s="269" t="s">
        <v>27</v>
      </c>
      <c r="L720" s="271" t="str">
        <f>VLOOKUP($K720,TONG_SL!$A:$D,2,0)</f>
        <v>Chân giò heo muối 300g</v>
      </c>
      <c r="M720" s="271"/>
      <c r="N720" s="271" t="str">
        <f t="shared" si="125"/>
        <v>K-C6</v>
      </c>
      <c r="O720" s="271"/>
      <c r="P720" s="271"/>
      <c r="Q720" s="271" t="str">
        <f>VLOOKUP(K720,TONG_SL!$A:$D,3,0)</f>
        <v>Túi</v>
      </c>
      <c r="R720" s="272">
        <v>10</v>
      </c>
      <c r="S720" s="272"/>
      <c r="T720" s="272">
        <f>VLOOKUP(VLOOKUP(G720,Ma_KH!$A:$R,18,0)&amp;K720,Gia_MB!$A:$F,6,0)</f>
        <v>73431</v>
      </c>
      <c r="U720" s="273">
        <f t="shared" si="126"/>
        <v>734310</v>
      </c>
      <c r="V720" s="272"/>
      <c r="W720" s="274">
        <f t="shared" si="127"/>
        <v>0</v>
      </c>
      <c r="X720" s="275" t="str">
        <f t="shared" si="128"/>
        <v>8</v>
      </c>
      <c r="Y720" s="272"/>
      <c r="Z720" s="273">
        <f t="shared" si="129"/>
        <v>58744.800000000003</v>
      </c>
      <c r="AA720" s="276">
        <f>VLOOKUP(G720,Ma_KH!$A:$R,14,0)</f>
        <v>46</v>
      </c>
    </row>
    <row r="721" spans="1:27" hidden="1" x14ac:dyDescent="0.25">
      <c r="A721" s="268">
        <v>45999</v>
      </c>
      <c r="B721" s="269">
        <v>2370672</v>
      </c>
      <c r="C721" s="151" t="s">
        <v>7767</v>
      </c>
      <c r="D721" s="340">
        <v>46001</v>
      </c>
      <c r="E721" s="271"/>
      <c r="F721" s="270"/>
      <c r="G721" s="140" t="s">
        <v>7476</v>
      </c>
      <c r="H721" s="140" t="s">
        <v>7476</v>
      </c>
      <c r="I721" s="140" t="s">
        <v>7476</v>
      </c>
      <c r="J721" s="269" t="s">
        <v>1786</v>
      </c>
      <c r="K721" s="269" t="s">
        <v>30</v>
      </c>
      <c r="L721" s="271" t="str">
        <f>VLOOKUP($K721,TONG_SL!$A:$D,2,0)</f>
        <v>Gà muối 500g</v>
      </c>
      <c r="M721" s="271"/>
      <c r="N721" s="271" t="str">
        <f t="shared" ref="N721:N731" si="130">IF($B721&lt;&gt;"","K-C6","")</f>
        <v>K-C6</v>
      </c>
      <c r="O721" s="271"/>
      <c r="P721" s="271"/>
      <c r="Q721" s="271" t="str">
        <f>VLOOKUP(K721,TONG_SL!$A:$D,3,0)</f>
        <v>Túi</v>
      </c>
      <c r="R721" s="272">
        <v>5</v>
      </c>
      <c r="S721" s="272"/>
      <c r="T721" s="272">
        <f>VLOOKUP(VLOOKUP(G721,Ma_KH!$A:$R,18,0)&amp;K721,Gia_MB!$A:$F,6,0)</f>
        <v>110780</v>
      </c>
      <c r="U721" s="273">
        <f t="shared" ref="U721:U731" si="131">T721*R721</f>
        <v>553900</v>
      </c>
      <c r="V721" s="272"/>
      <c r="W721" s="274">
        <f t="shared" ref="W721:W731" si="132">U721*V721</f>
        <v>0</v>
      </c>
      <c r="X721" s="275" t="str">
        <f t="shared" ref="X721:X731" si="133">IF(B721&lt;&gt;"","8","0")</f>
        <v>8</v>
      </c>
      <c r="Y721" s="272"/>
      <c r="Z721" s="273">
        <f t="shared" ref="Z721:Z731" si="134">U721*X721%</f>
        <v>44312</v>
      </c>
      <c r="AA721" s="276">
        <f>VLOOKUP(G721,Ma_KH!$A:$R,14,0)</f>
        <v>0</v>
      </c>
    </row>
    <row r="722" spans="1:27" hidden="1" x14ac:dyDescent="0.25">
      <c r="A722" s="268">
        <v>45999</v>
      </c>
      <c r="B722" s="269">
        <v>2370672</v>
      </c>
      <c r="C722" s="151" t="s">
        <v>7767</v>
      </c>
      <c r="D722" s="340">
        <v>46001</v>
      </c>
      <c r="E722" s="262"/>
      <c r="F722" s="261"/>
      <c r="G722" s="140" t="s">
        <v>7476</v>
      </c>
      <c r="H722" s="140" t="s">
        <v>7476</v>
      </c>
      <c r="I722" s="140" t="s">
        <v>7476</v>
      </c>
      <c r="J722" s="269" t="s">
        <v>1786</v>
      </c>
      <c r="K722" s="260" t="s">
        <v>52</v>
      </c>
      <c r="L722" s="262" t="str">
        <f>VLOOKUP($K722,TONG_SL!$A:$D,2,0)</f>
        <v>Gà xì dầu 500g</v>
      </c>
      <c r="M722" s="262"/>
      <c r="N722" s="262" t="str">
        <f t="shared" si="130"/>
        <v>K-C6</v>
      </c>
      <c r="O722" s="262"/>
      <c r="P722" s="262"/>
      <c r="Q722" s="262" t="str">
        <f>VLOOKUP(K722,TONG_SL!$A:$D,3,0)</f>
        <v>Túi</v>
      </c>
      <c r="R722" s="263">
        <v>5</v>
      </c>
      <c r="S722" s="263"/>
      <c r="T722" s="263">
        <f>VLOOKUP(VLOOKUP(G722,Ma_KH!$A:$R,18,0)&amp;K722,Gia_MB!$A:$F,6,0)</f>
        <v>106026</v>
      </c>
      <c r="U722" s="264">
        <f t="shared" si="131"/>
        <v>530130</v>
      </c>
      <c r="V722" s="263"/>
      <c r="W722" s="265">
        <f t="shared" si="132"/>
        <v>0</v>
      </c>
      <c r="X722" s="266" t="str">
        <f t="shared" si="133"/>
        <v>8</v>
      </c>
      <c r="Y722" s="263"/>
      <c r="Z722" s="264">
        <f t="shared" si="134"/>
        <v>42410.400000000001</v>
      </c>
      <c r="AA722" s="267">
        <f>VLOOKUP(G722,Ma_KH!$A:$R,14,0)</f>
        <v>0</v>
      </c>
    </row>
    <row r="723" spans="1:27" hidden="1" x14ac:dyDescent="0.25">
      <c r="A723" s="268">
        <v>45999</v>
      </c>
      <c r="B723" s="269">
        <v>2370672</v>
      </c>
      <c r="C723" s="151" t="s">
        <v>7767</v>
      </c>
      <c r="D723" s="340">
        <v>46001</v>
      </c>
      <c r="E723" s="262"/>
      <c r="F723" s="261"/>
      <c r="G723" s="140" t="s">
        <v>7476</v>
      </c>
      <c r="H723" s="140" t="s">
        <v>7476</v>
      </c>
      <c r="I723" s="140" t="s">
        <v>7476</v>
      </c>
      <c r="J723" s="269" t="s">
        <v>1786</v>
      </c>
      <c r="K723" s="260" t="s">
        <v>27</v>
      </c>
      <c r="L723" s="262" t="str">
        <f>VLOOKUP($K723,TONG_SL!$A:$D,2,0)</f>
        <v>Chân giò heo muối 300g</v>
      </c>
      <c r="M723" s="262"/>
      <c r="N723" s="262" t="str">
        <f t="shared" si="130"/>
        <v>K-C6</v>
      </c>
      <c r="O723" s="262"/>
      <c r="P723" s="262"/>
      <c r="Q723" s="262" t="str">
        <f>VLOOKUP(K723,TONG_SL!$A:$D,3,0)</f>
        <v>Túi</v>
      </c>
      <c r="R723" s="263">
        <v>5</v>
      </c>
      <c r="S723" s="263"/>
      <c r="T723" s="263">
        <f>VLOOKUP(VLOOKUP(G723,Ma_KH!$A:$R,18,0)&amp;K723,Gia_MB!$A:$F,6,0)</f>
        <v>69759</v>
      </c>
      <c r="U723" s="264">
        <f t="shared" si="131"/>
        <v>348795</v>
      </c>
      <c r="V723" s="263"/>
      <c r="W723" s="265">
        <f t="shared" si="132"/>
        <v>0</v>
      </c>
      <c r="X723" s="266" t="str">
        <f t="shared" si="133"/>
        <v>8</v>
      </c>
      <c r="Y723" s="263"/>
      <c r="Z723" s="264">
        <f t="shared" si="134"/>
        <v>27903.600000000002</v>
      </c>
      <c r="AA723" s="267">
        <f>VLOOKUP(G723,Ma_KH!$A:$R,14,0)</f>
        <v>0</v>
      </c>
    </row>
    <row r="724" spans="1:27" hidden="1" x14ac:dyDescent="0.25">
      <c r="A724" s="268">
        <v>46000</v>
      </c>
      <c r="B724" s="269">
        <v>2370724</v>
      </c>
      <c r="C724" s="151" t="s">
        <v>7767</v>
      </c>
      <c r="D724" s="340">
        <v>46001</v>
      </c>
      <c r="E724" s="271"/>
      <c r="F724" s="270"/>
      <c r="G724" s="33" t="s">
        <v>5522</v>
      </c>
      <c r="H724" s="271"/>
      <c r="I724" s="33" t="s">
        <v>5522</v>
      </c>
      <c r="J724" s="269" t="s">
        <v>1786</v>
      </c>
      <c r="K724" s="269" t="s">
        <v>30</v>
      </c>
      <c r="L724" s="271" t="str">
        <f>VLOOKUP($K724,TONG_SL!$A:$D,2,0)</f>
        <v>Gà muối 500g</v>
      </c>
      <c r="M724" s="271"/>
      <c r="N724" s="271" t="str">
        <f t="shared" si="130"/>
        <v>K-C6</v>
      </c>
      <c r="O724" s="271"/>
      <c r="P724" s="271"/>
      <c r="Q724" s="271" t="str">
        <f>VLOOKUP(K724,TONG_SL!$A:$D,3,0)</f>
        <v>Túi</v>
      </c>
      <c r="R724" s="272">
        <v>2</v>
      </c>
      <c r="S724" s="272"/>
      <c r="T724" s="272">
        <f>VLOOKUP(VLOOKUP(G724,Ma_KH!$A:$R,18,0)&amp;K724,Gia_MB!$A:$F,6,0)</f>
        <v>111058</v>
      </c>
      <c r="U724" s="273">
        <f t="shared" si="131"/>
        <v>222116</v>
      </c>
      <c r="V724" s="272"/>
      <c r="W724" s="274">
        <f t="shared" si="132"/>
        <v>0</v>
      </c>
      <c r="X724" s="275" t="str">
        <f t="shared" si="133"/>
        <v>8</v>
      </c>
      <c r="Y724" s="272"/>
      <c r="Z724" s="273">
        <f t="shared" si="134"/>
        <v>17769.28</v>
      </c>
      <c r="AA724" s="276">
        <f>VLOOKUP(G724,Ma_KH!$A:$R,14,0)</f>
        <v>46</v>
      </c>
    </row>
    <row r="725" spans="1:27" hidden="1" x14ac:dyDescent="0.25">
      <c r="A725" s="268">
        <v>46000</v>
      </c>
      <c r="B725" s="269">
        <v>2370724</v>
      </c>
      <c r="C725" s="151" t="s">
        <v>7767</v>
      </c>
      <c r="D725" s="340">
        <v>46001</v>
      </c>
      <c r="E725" s="271"/>
      <c r="F725" s="270"/>
      <c r="G725" s="33" t="s">
        <v>5522</v>
      </c>
      <c r="H725" s="271"/>
      <c r="I725" s="33" t="s">
        <v>5522</v>
      </c>
      <c r="J725" s="269" t="s">
        <v>1786</v>
      </c>
      <c r="K725" s="269" t="s">
        <v>27</v>
      </c>
      <c r="L725" s="262" t="str">
        <f>VLOOKUP($K725,TONG_SL!$A:$D,2,0)</f>
        <v>Chân giò heo muối 300g</v>
      </c>
      <c r="M725" s="262"/>
      <c r="N725" s="262" t="str">
        <f t="shared" si="130"/>
        <v>K-C6</v>
      </c>
      <c r="O725" s="262"/>
      <c r="P725" s="262"/>
      <c r="Q725" s="262" t="str">
        <f>VLOOKUP(K725,TONG_SL!$A:$D,3,0)</f>
        <v>Túi</v>
      </c>
      <c r="R725" s="263">
        <v>3</v>
      </c>
      <c r="S725" s="263"/>
      <c r="T725" s="263">
        <f>VLOOKUP(VLOOKUP(G725,Ma_KH!$A:$R,18,0)&amp;K725,Gia_MB!$A:$F,6,0)</f>
        <v>73431</v>
      </c>
      <c r="U725" s="264">
        <f t="shared" si="131"/>
        <v>220293</v>
      </c>
      <c r="V725" s="263"/>
      <c r="W725" s="265">
        <f t="shared" si="132"/>
        <v>0</v>
      </c>
      <c r="X725" s="266" t="str">
        <f t="shared" si="133"/>
        <v>8</v>
      </c>
      <c r="Y725" s="263"/>
      <c r="Z725" s="264">
        <f t="shared" si="134"/>
        <v>17623.439999999999</v>
      </c>
      <c r="AA725" s="267">
        <f>VLOOKUP(G725,Ma_KH!$A:$R,14,0)</f>
        <v>46</v>
      </c>
    </row>
    <row r="726" spans="1:27" hidden="1" x14ac:dyDescent="0.25">
      <c r="A726" s="268">
        <v>45999</v>
      </c>
      <c r="B726" s="269">
        <v>2370687</v>
      </c>
      <c r="C726" s="151" t="s">
        <v>7767</v>
      </c>
      <c r="D726" s="340">
        <v>46001</v>
      </c>
      <c r="E726" s="271"/>
      <c r="F726" s="270"/>
      <c r="G726" s="33" t="s">
        <v>5546</v>
      </c>
      <c r="H726" s="271"/>
      <c r="I726" s="33" t="s">
        <v>5546</v>
      </c>
      <c r="J726" s="269" t="s">
        <v>1786</v>
      </c>
      <c r="K726" s="269" t="s">
        <v>30</v>
      </c>
      <c r="L726" s="271" t="str">
        <f>VLOOKUP($K726,TONG_SL!$A:$D,2,0)</f>
        <v>Gà muối 500g</v>
      </c>
      <c r="M726" s="271"/>
      <c r="N726" s="271" t="str">
        <f t="shared" si="130"/>
        <v>K-C6</v>
      </c>
      <c r="O726" s="271"/>
      <c r="P726" s="271"/>
      <c r="Q726" s="271" t="str">
        <f>VLOOKUP(K726,TONG_SL!$A:$D,3,0)</f>
        <v>Túi</v>
      </c>
      <c r="R726" s="272">
        <v>2</v>
      </c>
      <c r="S726" s="272"/>
      <c r="T726" s="272">
        <f>VLOOKUP(VLOOKUP(G726,Ma_KH!$A:$R,18,0)&amp;K726,Gia_MB!$A:$F,6,0)</f>
        <v>111058</v>
      </c>
      <c r="U726" s="273">
        <f t="shared" si="131"/>
        <v>222116</v>
      </c>
      <c r="V726" s="272"/>
      <c r="W726" s="274">
        <f t="shared" si="132"/>
        <v>0</v>
      </c>
      <c r="X726" s="275" t="str">
        <f t="shared" si="133"/>
        <v>8</v>
      </c>
      <c r="Y726" s="272"/>
      <c r="Z726" s="273">
        <f t="shared" si="134"/>
        <v>17769.28</v>
      </c>
      <c r="AA726" s="276">
        <f>VLOOKUP(G726,Ma_KH!$A:$R,14,0)</f>
        <v>46</v>
      </c>
    </row>
    <row r="727" spans="1:27" hidden="1" x14ac:dyDescent="0.25">
      <c r="A727" s="268">
        <v>45999</v>
      </c>
      <c r="B727" s="269">
        <v>2370687</v>
      </c>
      <c r="C727" s="151" t="s">
        <v>7767</v>
      </c>
      <c r="D727" s="340">
        <v>46001</v>
      </c>
      <c r="E727" s="271"/>
      <c r="F727" s="270"/>
      <c r="G727" s="33" t="s">
        <v>5546</v>
      </c>
      <c r="H727" s="271"/>
      <c r="I727" s="33" t="s">
        <v>5546</v>
      </c>
      <c r="J727" s="269" t="s">
        <v>1786</v>
      </c>
      <c r="K727" s="269" t="s">
        <v>551</v>
      </c>
      <c r="L727" s="271" t="str">
        <f>VLOOKUP($K727,TONG_SL!$A:$D,2,0)</f>
        <v>Chân giò heo muối 100g</v>
      </c>
      <c r="M727" s="271"/>
      <c r="N727" s="271" t="str">
        <f t="shared" si="130"/>
        <v>K-C6</v>
      </c>
      <c r="O727" s="271"/>
      <c r="P727" s="271"/>
      <c r="Q727" s="271" t="str">
        <f>VLOOKUP(K727,TONG_SL!$A:$D,3,0)</f>
        <v>Gói</v>
      </c>
      <c r="R727" s="272">
        <v>5</v>
      </c>
      <c r="S727" s="272"/>
      <c r="T727" s="272">
        <f>VLOOKUP(VLOOKUP(G727,Ma_KH!$A:$R,18,0)&amp;K727,Gia_MB!$A:$F,6,0)</f>
        <v>22830</v>
      </c>
      <c r="U727" s="273">
        <f t="shared" si="131"/>
        <v>114150</v>
      </c>
      <c r="V727" s="272"/>
      <c r="W727" s="274">
        <f t="shared" si="132"/>
        <v>0</v>
      </c>
      <c r="X727" s="275" t="str">
        <f t="shared" si="133"/>
        <v>8</v>
      </c>
      <c r="Y727" s="272"/>
      <c r="Z727" s="273">
        <f t="shared" si="134"/>
        <v>9132</v>
      </c>
      <c r="AA727" s="276">
        <f>VLOOKUP(G727,Ma_KH!$A:$R,14,0)</f>
        <v>46</v>
      </c>
    </row>
    <row r="728" spans="1:27" hidden="1" x14ac:dyDescent="0.25">
      <c r="A728" s="268">
        <v>45999</v>
      </c>
      <c r="B728" s="269">
        <v>2370687</v>
      </c>
      <c r="C728" s="151" t="s">
        <v>7767</v>
      </c>
      <c r="D728" s="340">
        <v>46001</v>
      </c>
      <c r="E728" s="271"/>
      <c r="F728" s="270"/>
      <c r="G728" s="33" t="s">
        <v>5546</v>
      </c>
      <c r="H728" s="271"/>
      <c r="I728" s="33" t="s">
        <v>5546</v>
      </c>
      <c r="J728" s="269" t="s">
        <v>1786</v>
      </c>
      <c r="K728" s="269" t="s">
        <v>34</v>
      </c>
      <c r="L728" s="271" t="str">
        <f>VLOOKUP($K728,TONG_SL!$A:$D,2,0)</f>
        <v>Tai heo muối 200g</v>
      </c>
      <c r="M728" s="271"/>
      <c r="N728" s="271" t="str">
        <f t="shared" si="130"/>
        <v>K-C6</v>
      </c>
      <c r="O728" s="271"/>
      <c r="P728" s="271"/>
      <c r="Q728" s="271" t="str">
        <f>VLOOKUP(K728,TONG_SL!$A:$D,3,0)</f>
        <v>Túi</v>
      </c>
      <c r="R728" s="272">
        <v>2</v>
      </c>
      <c r="S728" s="272"/>
      <c r="T728" s="272">
        <f>VLOOKUP(VLOOKUP(G728,Ma_KH!$A:$R,18,0)&amp;K728,Gia_MB!$A:$F,6,0)</f>
        <v>55595</v>
      </c>
      <c r="U728" s="273">
        <f t="shared" si="131"/>
        <v>111190</v>
      </c>
      <c r="V728" s="272"/>
      <c r="W728" s="274">
        <f t="shared" si="132"/>
        <v>0</v>
      </c>
      <c r="X728" s="275" t="str">
        <f t="shared" si="133"/>
        <v>8</v>
      </c>
      <c r="Y728" s="272"/>
      <c r="Z728" s="273">
        <f t="shared" si="134"/>
        <v>8895.2000000000007</v>
      </c>
      <c r="AA728" s="276">
        <f>VLOOKUP(G728,Ma_KH!$A:$R,14,0)</f>
        <v>46</v>
      </c>
    </row>
    <row r="729" spans="1:27" hidden="1" x14ac:dyDescent="0.25">
      <c r="A729" s="268">
        <v>45997</v>
      </c>
      <c r="B729" s="269">
        <v>82108</v>
      </c>
      <c r="C729" s="151" t="s">
        <v>7767</v>
      </c>
      <c r="D729" s="340">
        <v>46001</v>
      </c>
      <c r="E729" s="271"/>
      <c r="F729" s="270"/>
      <c r="G729" s="33" t="s">
        <v>3538</v>
      </c>
      <c r="H729" s="271"/>
      <c r="I729" s="33" t="s">
        <v>3538</v>
      </c>
      <c r="J729" s="269" t="s">
        <v>70</v>
      </c>
      <c r="K729" s="269" t="s">
        <v>27</v>
      </c>
      <c r="L729" s="271" t="str">
        <f>VLOOKUP($K729,TONG_SL!$A:$D,2,0)</f>
        <v>Chân giò heo muối 300g</v>
      </c>
      <c r="M729" s="271"/>
      <c r="N729" s="271" t="str">
        <f t="shared" si="130"/>
        <v>K-C6</v>
      </c>
      <c r="O729" s="271"/>
      <c r="P729" s="271"/>
      <c r="Q729" s="271" t="str">
        <f>VLOOKUP(K729,TONG_SL!$A:$D,3,0)</f>
        <v>Túi</v>
      </c>
      <c r="R729" s="272">
        <v>20</v>
      </c>
      <c r="S729" s="272"/>
      <c r="T729" s="272">
        <f>VLOOKUP(VLOOKUP(G729,Ma_KH!$A:$R,18,0)&amp;K729,Gia_MB!$A:$F,6,0)</f>
        <v>73431</v>
      </c>
      <c r="U729" s="273">
        <f t="shared" si="131"/>
        <v>1468620</v>
      </c>
      <c r="V729" s="272"/>
      <c r="W729" s="274">
        <f t="shared" si="132"/>
        <v>0</v>
      </c>
      <c r="X729" s="275" t="str">
        <f t="shared" si="133"/>
        <v>8</v>
      </c>
      <c r="Y729" s="272"/>
      <c r="Z729" s="273">
        <f t="shared" si="134"/>
        <v>117489.60000000001</v>
      </c>
      <c r="AA729" s="276">
        <f>VLOOKUP(G729,Ma_KH!$A:$R,14,0)</f>
        <v>58</v>
      </c>
    </row>
    <row r="730" spans="1:27" hidden="1" x14ac:dyDescent="0.25">
      <c r="A730" s="268">
        <v>45997</v>
      </c>
      <c r="B730" s="269">
        <v>82112</v>
      </c>
      <c r="C730" s="151" t="s">
        <v>7767</v>
      </c>
      <c r="D730" s="340">
        <v>46001</v>
      </c>
      <c r="E730" s="271"/>
      <c r="F730" s="270"/>
      <c r="G730" s="33" t="s">
        <v>3543</v>
      </c>
      <c r="H730" s="271"/>
      <c r="I730" s="33" t="s">
        <v>3543</v>
      </c>
      <c r="J730" s="269" t="s">
        <v>70</v>
      </c>
      <c r="K730" s="269" t="s">
        <v>30</v>
      </c>
      <c r="L730" s="271" t="str">
        <f>VLOOKUP($K730,TONG_SL!$A:$D,2,0)</f>
        <v>Gà muối 500g</v>
      </c>
      <c r="M730" s="271"/>
      <c r="N730" s="271" t="str">
        <f t="shared" si="130"/>
        <v>K-C6</v>
      </c>
      <c r="O730" s="271"/>
      <c r="P730" s="271"/>
      <c r="Q730" s="271" t="str">
        <f>VLOOKUP(K730,TONG_SL!$A:$D,3,0)</f>
        <v>Túi</v>
      </c>
      <c r="R730" s="272">
        <v>10</v>
      </c>
      <c r="S730" s="272"/>
      <c r="T730" s="272">
        <f>VLOOKUP(VLOOKUP(G730,Ma_KH!$A:$R,18,0)&amp;K730,Gia_MB!$A:$F,6,0)</f>
        <v>111058</v>
      </c>
      <c r="U730" s="273">
        <f t="shared" si="131"/>
        <v>1110580</v>
      </c>
      <c r="V730" s="272"/>
      <c r="W730" s="274">
        <f t="shared" si="132"/>
        <v>0</v>
      </c>
      <c r="X730" s="275" t="str">
        <f t="shared" si="133"/>
        <v>8</v>
      </c>
      <c r="Y730" s="272"/>
      <c r="Z730" s="273">
        <f t="shared" si="134"/>
        <v>88846.400000000009</v>
      </c>
      <c r="AA730" s="276">
        <f>VLOOKUP(G730,Ma_KH!$A:$R,14,0)</f>
        <v>58</v>
      </c>
    </row>
    <row r="731" spans="1:27" hidden="1" x14ac:dyDescent="0.25">
      <c r="A731" s="268">
        <v>45997</v>
      </c>
      <c r="B731" s="269">
        <v>82109</v>
      </c>
      <c r="C731" s="151" t="s">
        <v>7767</v>
      </c>
      <c r="D731" s="340">
        <v>46001</v>
      </c>
      <c r="E731" s="271"/>
      <c r="F731" s="270"/>
      <c r="G731" s="33" t="s">
        <v>3543</v>
      </c>
      <c r="H731" s="271"/>
      <c r="I731" s="33" t="s">
        <v>3543</v>
      </c>
      <c r="J731" s="269" t="s">
        <v>70</v>
      </c>
      <c r="K731" s="269" t="s">
        <v>27</v>
      </c>
      <c r="L731" s="271" t="str">
        <f>VLOOKUP($K731,TONG_SL!$A:$D,2,0)</f>
        <v>Chân giò heo muối 300g</v>
      </c>
      <c r="M731" s="271"/>
      <c r="N731" s="271" t="str">
        <f t="shared" si="130"/>
        <v>K-C6</v>
      </c>
      <c r="O731" s="271"/>
      <c r="P731" s="271"/>
      <c r="Q731" s="271" t="str">
        <f>VLOOKUP(K731,TONG_SL!$A:$D,3,0)</f>
        <v>Túi</v>
      </c>
      <c r="R731" s="272">
        <v>20</v>
      </c>
      <c r="S731" s="272"/>
      <c r="T731" s="272">
        <f>VLOOKUP(VLOOKUP(G731,Ma_KH!$A:$R,18,0)&amp;K731,Gia_MB!$A:$F,6,0)</f>
        <v>73431</v>
      </c>
      <c r="U731" s="273">
        <f t="shared" si="131"/>
        <v>1468620</v>
      </c>
      <c r="V731" s="272"/>
      <c r="W731" s="274">
        <f t="shared" si="132"/>
        <v>0</v>
      </c>
      <c r="X731" s="275" t="str">
        <f t="shared" si="133"/>
        <v>8</v>
      </c>
      <c r="Y731" s="272"/>
      <c r="Z731" s="273">
        <f t="shared" si="134"/>
        <v>117489.60000000001</v>
      </c>
      <c r="AA731" s="276">
        <f>VLOOKUP(G731,Ma_KH!$A:$R,14,0)</f>
        <v>58</v>
      </c>
    </row>
    <row r="732" spans="1:27" hidden="1" x14ac:dyDescent="0.25">
      <c r="A732" s="237">
        <v>46002</v>
      </c>
      <c r="B732" s="240">
        <v>82497</v>
      </c>
      <c r="C732" s="236" t="s">
        <v>7767</v>
      </c>
      <c r="D732" s="340">
        <v>46002</v>
      </c>
      <c r="E732" s="238"/>
      <c r="F732" s="236"/>
      <c r="G732" s="32" t="s">
        <v>3065</v>
      </c>
      <c r="H732" s="238"/>
      <c r="I732" s="239" t="s">
        <v>3065</v>
      </c>
      <c r="J732" s="240" t="s">
        <v>7234</v>
      </c>
      <c r="K732" s="240" t="s">
        <v>30</v>
      </c>
      <c r="L732" s="238" t="str">
        <f>VLOOKUP($K732,TONG_SL!$A:$D,2,0)</f>
        <v>Gà muối 500g</v>
      </c>
      <c r="M732" s="238"/>
      <c r="N732" s="238" t="str">
        <f t="shared" ref="N732:N738" si="135">IF($B732&lt;&gt;"","K-C6","")</f>
        <v>K-C6</v>
      </c>
      <c r="O732" s="238"/>
      <c r="P732" s="238"/>
      <c r="Q732" s="238" t="str">
        <f>VLOOKUP(K732,TONG_SL!$A:$D,3,0)</f>
        <v>Túi</v>
      </c>
      <c r="R732" s="224">
        <v>5</v>
      </c>
      <c r="S732" s="220"/>
      <c r="T732" s="220">
        <f>VLOOKUP(VLOOKUP(G732,Ma_KH!$A:$R,18,0)&amp;K732,Gia_MB!$A:$F,6,0)</f>
        <v>111058</v>
      </c>
      <c r="U732" s="254">
        <f t="shared" ref="U732:U738" si="136">T732*R732</f>
        <v>555290</v>
      </c>
      <c r="V732" s="220"/>
      <c r="W732" s="222">
        <f t="shared" ref="W732:W738" si="137">U732*V732</f>
        <v>0</v>
      </c>
      <c r="X732" s="223" t="str">
        <f t="shared" ref="X732:X738" si="138">IF(B732&lt;&gt;"","8","0")</f>
        <v>8</v>
      </c>
      <c r="Y732" s="220"/>
      <c r="Z732" s="254">
        <f t="shared" ref="Z732:Z738" si="139">U732*X732%</f>
        <v>44423.200000000004</v>
      </c>
      <c r="AA732" s="5">
        <f>VLOOKUP(G732,Ma_KH!$A:$R,14,0)</f>
        <v>57</v>
      </c>
    </row>
    <row r="733" spans="1:27" hidden="1" x14ac:dyDescent="0.25">
      <c r="A733" s="237">
        <v>46002</v>
      </c>
      <c r="B733" s="240">
        <v>82497</v>
      </c>
      <c r="C733" s="236" t="s">
        <v>7767</v>
      </c>
      <c r="D733" s="340">
        <v>46002</v>
      </c>
      <c r="E733" s="238"/>
      <c r="F733" s="236"/>
      <c r="G733" s="32" t="s">
        <v>3065</v>
      </c>
      <c r="H733" s="238"/>
      <c r="I733" s="239" t="s">
        <v>3065</v>
      </c>
      <c r="J733" s="240" t="s">
        <v>7234</v>
      </c>
      <c r="K733" s="240" t="s">
        <v>27</v>
      </c>
      <c r="L733" s="238" t="str">
        <f>VLOOKUP($K733,TONG_SL!$A:$D,2,0)</f>
        <v>Chân giò heo muối 300g</v>
      </c>
      <c r="M733" s="238"/>
      <c r="N733" s="238" t="str">
        <f t="shared" si="135"/>
        <v>K-C6</v>
      </c>
      <c r="O733" s="238"/>
      <c r="P733" s="238"/>
      <c r="Q733" s="238" t="str">
        <f>VLOOKUP(K733,TONG_SL!$A:$D,3,0)</f>
        <v>Túi</v>
      </c>
      <c r="R733" s="224">
        <v>10</v>
      </c>
      <c r="S733" s="220"/>
      <c r="T733" s="220">
        <f>VLOOKUP(VLOOKUP(G733,Ma_KH!$A:$R,18,0)&amp;K733,Gia_MB!$A:$F,6,0)</f>
        <v>73431</v>
      </c>
      <c r="U733" s="254">
        <f t="shared" si="136"/>
        <v>734310</v>
      </c>
      <c r="V733" s="220"/>
      <c r="W733" s="222">
        <f t="shared" si="137"/>
        <v>0</v>
      </c>
      <c r="X733" s="223" t="str">
        <f t="shared" si="138"/>
        <v>8</v>
      </c>
      <c r="Y733" s="220"/>
      <c r="Z733" s="254">
        <f t="shared" si="139"/>
        <v>58744.800000000003</v>
      </c>
      <c r="AA733" s="5">
        <f>VLOOKUP(G733,Ma_KH!$A:$R,14,0)</f>
        <v>57</v>
      </c>
    </row>
    <row r="734" spans="1:27" hidden="1" x14ac:dyDescent="0.25">
      <c r="A734" s="237">
        <v>46002</v>
      </c>
      <c r="B734" s="240">
        <v>82497</v>
      </c>
      <c r="C734" s="236" t="s">
        <v>7767</v>
      </c>
      <c r="D734" s="340">
        <v>46002</v>
      </c>
      <c r="E734" s="238"/>
      <c r="F734" s="236"/>
      <c r="G734" s="32" t="s">
        <v>3065</v>
      </c>
      <c r="H734" s="238"/>
      <c r="I734" s="239" t="s">
        <v>3065</v>
      </c>
      <c r="J734" s="240" t="s">
        <v>7234</v>
      </c>
      <c r="K734" s="240" t="s">
        <v>32</v>
      </c>
      <c r="L734" s="238" t="str">
        <f>VLOOKUP($K734,TONG_SL!$A:$D,2,0)</f>
        <v>Giò Tai Lưỡi Xào 250g</v>
      </c>
      <c r="M734" s="238"/>
      <c r="N734" s="238" t="str">
        <f t="shared" si="135"/>
        <v>K-C6</v>
      </c>
      <c r="O734" s="238"/>
      <c r="P734" s="238"/>
      <c r="Q734" s="238" t="str">
        <f>VLOOKUP(K734,TONG_SL!$A:$D,3,0)</f>
        <v>Túi</v>
      </c>
      <c r="R734" s="224">
        <v>3</v>
      </c>
      <c r="S734" s="220"/>
      <c r="T734" s="220">
        <f>VLOOKUP(VLOOKUP(G734,Ma_KH!$A:$R,18,0)&amp;K734,Gia_MB!$A:$F,6,0)</f>
        <v>50182</v>
      </c>
      <c r="U734" s="254">
        <f t="shared" si="136"/>
        <v>150546</v>
      </c>
      <c r="V734" s="220"/>
      <c r="W734" s="222">
        <f t="shared" si="137"/>
        <v>0</v>
      </c>
      <c r="X734" s="223" t="str">
        <f t="shared" si="138"/>
        <v>8</v>
      </c>
      <c r="Y734" s="220"/>
      <c r="Z734" s="254">
        <f t="shared" si="139"/>
        <v>12043.68</v>
      </c>
      <c r="AA734" s="5">
        <f>VLOOKUP(G734,Ma_KH!$A:$R,14,0)</f>
        <v>57</v>
      </c>
    </row>
    <row r="735" spans="1:27" hidden="1" x14ac:dyDescent="0.25">
      <c r="A735" s="237">
        <v>46002</v>
      </c>
      <c r="B735" s="240">
        <v>82497</v>
      </c>
      <c r="C735" s="236" t="s">
        <v>7767</v>
      </c>
      <c r="D735" s="340">
        <v>46002</v>
      </c>
      <c r="E735" s="238"/>
      <c r="F735" s="236"/>
      <c r="G735" s="32" t="s">
        <v>3065</v>
      </c>
      <c r="H735" s="238"/>
      <c r="I735" s="239" t="s">
        <v>3065</v>
      </c>
      <c r="J735" s="240" t="s">
        <v>7234</v>
      </c>
      <c r="K735" s="240" t="s">
        <v>37</v>
      </c>
      <c r="L735" s="238" t="str">
        <f>VLOOKUP($K735,TONG_SL!$A:$D,2,0)</f>
        <v>Chả cốm 300g</v>
      </c>
      <c r="M735" s="238"/>
      <c r="N735" s="238" t="str">
        <f t="shared" si="135"/>
        <v>K-C6</v>
      </c>
      <c r="O735" s="238"/>
      <c r="P735" s="238"/>
      <c r="Q735" s="238" t="str">
        <f>VLOOKUP(K735,TONG_SL!$A:$D,3,0)</f>
        <v>Túi</v>
      </c>
      <c r="R735" s="224">
        <v>3</v>
      </c>
      <c r="S735" s="220"/>
      <c r="T735" s="220">
        <f>VLOOKUP(VLOOKUP(G735,Ma_KH!$A:$R,18,0)&amp;K735,Gia_MB!$A:$F,6,0)</f>
        <v>74250</v>
      </c>
      <c r="U735" s="254">
        <f t="shared" si="136"/>
        <v>222750</v>
      </c>
      <c r="V735" s="220"/>
      <c r="W735" s="222">
        <f t="shared" si="137"/>
        <v>0</v>
      </c>
      <c r="X735" s="223" t="str">
        <f t="shared" si="138"/>
        <v>8</v>
      </c>
      <c r="Y735" s="220"/>
      <c r="Z735" s="254">
        <f t="shared" si="139"/>
        <v>17820</v>
      </c>
      <c r="AA735" s="5">
        <f>VLOOKUP(G735,Ma_KH!$A:$R,14,0)</f>
        <v>57</v>
      </c>
    </row>
    <row r="736" spans="1:27" hidden="1" x14ac:dyDescent="0.25">
      <c r="A736" s="237">
        <v>46002</v>
      </c>
      <c r="B736" s="240">
        <v>82497</v>
      </c>
      <c r="C736" s="236" t="s">
        <v>7767</v>
      </c>
      <c r="D736" s="340">
        <v>46002</v>
      </c>
      <c r="E736" s="238"/>
      <c r="F736" s="236"/>
      <c r="G736" s="32" t="s">
        <v>3065</v>
      </c>
      <c r="H736" s="238"/>
      <c r="I736" s="239" t="s">
        <v>3065</v>
      </c>
      <c r="J736" s="240" t="s">
        <v>7234</v>
      </c>
      <c r="K736" s="240" t="s">
        <v>8713</v>
      </c>
      <c r="L736" s="238" t="str">
        <f>VLOOKUP($K736,TONG_SL!$A:$D,2,0)</f>
        <v>Chân gà sốt thái 250g</v>
      </c>
      <c r="M736" s="238"/>
      <c r="N736" s="238" t="str">
        <f t="shared" si="135"/>
        <v>K-C6</v>
      </c>
      <c r="O736" s="238"/>
      <c r="P736" s="238"/>
      <c r="Q736" s="238" t="str">
        <f>VLOOKUP(K736,TONG_SL!$A:$D,3,0)</f>
        <v>Hộp</v>
      </c>
      <c r="R736" s="224">
        <v>3</v>
      </c>
      <c r="S736" s="220"/>
      <c r="T736" s="220">
        <f>VLOOKUP(VLOOKUP(G736,Ma_KH!$A:$R,18,0)&amp;K736,Gia_MB!$A:$F,6,0)</f>
        <v>41389</v>
      </c>
      <c r="U736" s="254">
        <f t="shared" si="136"/>
        <v>124167</v>
      </c>
      <c r="V736" s="220"/>
      <c r="W736" s="222">
        <f t="shared" si="137"/>
        <v>0</v>
      </c>
      <c r="X736" s="223" t="str">
        <f t="shared" si="138"/>
        <v>8</v>
      </c>
      <c r="Y736" s="220"/>
      <c r="Z736" s="254">
        <f t="shared" si="139"/>
        <v>9933.36</v>
      </c>
      <c r="AA736" s="5">
        <f>VLOOKUP(G736,Ma_KH!$A:$R,14,0)</f>
        <v>57</v>
      </c>
    </row>
    <row r="737" spans="1:27" hidden="1" x14ac:dyDescent="0.25">
      <c r="A737" s="237">
        <v>46002</v>
      </c>
      <c r="B737" s="240">
        <v>82497</v>
      </c>
      <c r="C737" s="236" t="s">
        <v>7767</v>
      </c>
      <c r="D737" s="340">
        <v>46002</v>
      </c>
      <c r="E737" s="238"/>
      <c r="F737" s="236"/>
      <c r="G737" s="32" t="s">
        <v>3065</v>
      </c>
      <c r="H737" s="238"/>
      <c r="I737" s="239" t="s">
        <v>3065</v>
      </c>
      <c r="J737" s="240" t="s">
        <v>7234</v>
      </c>
      <c r="K737" s="240" t="s">
        <v>8053</v>
      </c>
      <c r="L737" s="238" t="str">
        <f>VLOOKUP($K737,TONG_SL!$A:$D,2,0)</f>
        <v>Chân gà sả tắc 250g</v>
      </c>
      <c r="M737" s="238"/>
      <c r="N737" s="238" t="str">
        <f t="shared" si="135"/>
        <v>K-C6</v>
      </c>
      <c r="O737" s="238"/>
      <c r="P737" s="238"/>
      <c r="Q737" s="238" t="str">
        <f>VLOOKUP(K737,TONG_SL!$A:$D,3,0)</f>
        <v>Hộp</v>
      </c>
      <c r="R737" s="224">
        <v>3</v>
      </c>
      <c r="S737" s="220"/>
      <c r="T737" s="220">
        <f>VLOOKUP(VLOOKUP(G737,Ma_KH!$A:$R,18,0)&amp;K737,Gia_MB!$A:$F,6,0)</f>
        <v>30000</v>
      </c>
      <c r="U737" s="254">
        <f t="shared" si="136"/>
        <v>90000</v>
      </c>
      <c r="V737" s="220"/>
      <c r="W737" s="222">
        <f t="shared" si="137"/>
        <v>0</v>
      </c>
      <c r="X737" s="223" t="str">
        <f t="shared" si="138"/>
        <v>8</v>
      </c>
      <c r="Y737" s="220"/>
      <c r="Z737" s="254">
        <f t="shared" si="139"/>
        <v>7200</v>
      </c>
      <c r="AA737" s="5">
        <f>VLOOKUP(G737,Ma_KH!$A:$R,14,0)</f>
        <v>57</v>
      </c>
    </row>
    <row r="738" spans="1:27" hidden="1" x14ac:dyDescent="0.25">
      <c r="A738" s="245">
        <v>46002</v>
      </c>
      <c r="B738" s="248">
        <v>82497</v>
      </c>
      <c r="C738" s="244" t="s">
        <v>7767</v>
      </c>
      <c r="D738" s="329">
        <v>46002</v>
      </c>
      <c r="E738" s="246"/>
      <c r="F738" s="244"/>
      <c r="G738" s="33" t="s">
        <v>3065</v>
      </c>
      <c r="H738" s="246"/>
      <c r="I738" s="247" t="s">
        <v>3065</v>
      </c>
      <c r="J738" s="248" t="s">
        <v>7234</v>
      </c>
      <c r="K738" s="248" t="s">
        <v>8054</v>
      </c>
      <c r="L738" s="246" t="str">
        <f>VLOOKUP($K738,TONG_SL!$A:$D,2,0)</f>
        <v>Tai heo sốt thái 250g</v>
      </c>
      <c r="M738" s="246"/>
      <c r="N738" s="246" t="str">
        <f t="shared" si="135"/>
        <v>K-C6</v>
      </c>
      <c r="O738" s="246"/>
      <c r="P738" s="246"/>
      <c r="Q738" s="246" t="str">
        <f>VLOOKUP(K738,TONG_SL!$A:$D,3,0)</f>
        <v>Hộp</v>
      </c>
      <c r="R738" s="224">
        <v>3</v>
      </c>
      <c r="S738" s="224"/>
      <c r="T738" s="224">
        <f>VLOOKUP(VLOOKUP(G738,Ma_KH!$A:$R,18,0)&amp;K738,Gia_MB!$A:$F,6,0)</f>
        <v>36111</v>
      </c>
      <c r="U738" s="255">
        <f t="shared" si="136"/>
        <v>108333</v>
      </c>
      <c r="V738" s="224"/>
      <c r="W738" s="226">
        <f t="shared" si="137"/>
        <v>0</v>
      </c>
      <c r="X738" s="227" t="str">
        <f t="shared" si="138"/>
        <v>8</v>
      </c>
      <c r="Y738" s="224"/>
      <c r="Z738" s="255">
        <f t="shared" si="139"/>
        <v>8666.64</v>
      </c>
      <c r="AA738" s="156">
        <f>VLOOKUP(G738,Ma_KH!$A:$R,14,0)</f>
        <v>57</v>
      </c>
    </row>
    <row r="739" spans="1:27" hidden="1" x14ac:dyDescent="0.25">
      <c r="A739" s="302">
        <v>45999</v>
      </c>
      <c r="B739" s="303">
        <v>2370673</v>
      </c>
      <c r="C739" s="151" t="s">
        <v>7767</v>
      </c>
      <c r="D739" s="329">
        <v>46002</v>
      </c>
      <c r="E739" s="305"/>
      <c r="F739" s="304"/>
      <c r="G739" s="140" t="s">
        <v>7496</v>
      </c>
      <c r="H739" s="140" t="s">
        <v>7496</v>
      </c>
      <c r="I739" s="140" t="s">
        <v>7496</v>
      </c>
      <c r="J739" s="303" t="s">
        <v>1786</v>
      </c>
      <c r="K739" s="303" t="s">
        <v>32</v>
      </c>
      <c r="L739" s="305" t="str">
        <f>VLOOKUP($K739,TONG_SL!$A:$D,2,0)</f>
        <v>Giò Tai Lưỡi Xào 250g</v>
      </c>
      <c r="M739" s="305"/>
      <c r="N739" s="305" t="str">
        <f t="shared" ref="N739:N770" si="140">IF($B739&lt;&gt;"","K-C6","")</f>
        <v>K-C6</v>
      </c>
      <c r="O739" s="305"/>
      <c r="P739" s="305"/>
      <c r="Q739" s="305" t="str">
        <f>VLOOKUP(K739,TONG_SL!$A:$D,3,0)</f>
        <v>Túi</v>
      </c>
      <c r="R739" s="307">
        <v>3</v>
      </c>
      <c r="S739" s="307"/>
      <c r="T739" s="307">
        <f>VLOOKUP(VLOOKUP(G739,Ma_KH!$A:$R,18,0)&amp;K739,Gia_MB!$A:$F,6,0)</f>
        <v>47672</v>
      </c>
      <c r="U739" s="308">
        <f t="shared" ref="U739:U770" si="141">T739*R739</f>
        <v>143016</v>
      </c>
      <c r="V739" s="307"/>
      <c r="W739" s="309">
        <f t="shared" ref="W739:W770" si="142">U739*V739</f>
        <v>0</v>
      </c>
      <c r="X739" s="310" t="str">
        <f t="shared" ref="X739:X770" si="143">IF(B739&lt;&gt;"","8","0")</f>
        <v>8</v>
      </c>
      <c r="Y739" s="307"/>
      <c r="Z739" s="308">
        <f t="shared" ref="Z739:Z770" si="144">U739*X739%</f>
        <v>11441.28</v>
      </c>
      <c r="AA739" s="311">
        <f>VLOOKUP(G739,Ma_KH!$A:$R,14,0)</f>
        <v>0</v>
      </c>
    </row>
    <row r="740" spans="1:27" hidden="1" x14ac:dyDescent="0.25">
      <c r="A740" s="302">
        <v>46001</v>
      </c>
      <c r="B740" s="303">
        <v>2370939</v>
      </c>
      <c r="C740" s="151" t="s">
        <v>7767</v>
      </c>
      <c r="D740" s="329">
        <v>46002</v>
      </c>
      <c r="E740" s="305"/>
      <c r="F740" s="304"/>
      <c r="G740" s="306" t="s">
        <v>4753</v>
      </c>
      <c r="H740" s="305"/>
      <c r="I740" s="306" t="s">
        <v>4753</v>
      </c>
      <c r="J740" s="303" t="s">
        <v>1786</v>
      </c>
      <c r="K740" s="303" t="s">
        <v>27</v>
      </c>
      <c r="L740" s="305" t="str">
        <f>VLOOKUP($K740,TONG_SL!$A:$D,2,0)</f>
        <v>Chân giò heo muối 300g</v>
      </c>
      <c r="M740" s="305"/>
      <c r="N740" s="305" t="str">
        <f t="shared" si="140"/>
        <v>K-C6</v>
      </c>
      <c r="O740" s="305"/>
      <c r="P740" s="305"/>
      <c r="Q740" s="305" t="str">
        <f>VLOOKUP(K740,TONG_SL!$A:$D,3,0)</f>
        <v>Túi</v>
      </c>
      <c r="R740" s="307">
        <v>8</v>
      </c>
      <c r="S740" s="307"/>
      <c r="T740" s="307">
        <f>VLOOKUP(VLOOKUP(G740,Ma_KH!$A:$R,18,0)&amp;K740,Gia_MB!$A:$F,6,0)</f>
        <v>73431</v>
      </c>
      <c r="U740" s="308">
        <f t="shared" si="141"/>
        <v>587448</v>
      </c>
      <c r="V740" s="307"/>
      <c r="W740" s="309">
        <f t="shared" si="142"/>
        <v>0</v>
      </c>
      <c r="X740" s="310" t="str">
        <f t="shared" si="143"/>
        <v>8</v>
      </c>
      <c r="Y740" s="307"/>
      <c r="Z740" s="308">
        <f t="shared" si="144"/>
        <v>46995.840000000004</v>
      </c>
      <c r="AA740" s="311">
        <f>VLOOKUP(G740,Ma_KH!$A:$R,14,0)</f>
        <v>0</v>
      </c>
    </row>
    <row r="741" spans="1:27" hidden="1" x14ac:dyDescent="0.25">
      <c r="A741" s="302">
        <v>46001</v>
      </c>
      <c r="B741" s="303">
        <v>2370939</v>
      </c>
      <c r="C741" s="151" t="s">
        <v>7767</v>
      </c>
      <c r="D741" s="329">
        <v>46002</v>
      </c>
      <c r="E741" s="305"/>
      <c r="F741" s="304"/>
      <c r="G741" s="306" t="s">
        <v>4753</v>
      </c>
      <c r="H741" s="305"/>
      <c r="I741" s="306" t="s">
        <v>4753</v>
      </c>
      <c r="J741" s="303" t="s">
        <v>1786</v>
      </c>
      <c r="K741" s="303" t="s">
        <v>30</v>
      </c>
      <c r="L741" s="305" t="str">
        <f>VLOOKUP($K741,TONG_SL!$A:$D,2,0)</f>
        <v>Gà muối 500g</v>
      </c>
      <c r="M741" s="305"/>
      <c r="N741" s="305" t="str">
        <f t="shared" si="140"/>
        <v>K-C6</v>
      </c>
      <c r="O741" s="305"/>
      <c r="P741" s="305"/>
      <c r="Q741" s="305" t="str">
        <f>VLOOKUP(K741,TONG_SL!$A:$D,3,0)</f>
        <v>Túi</v>
      </c>
      <c r="R741" s="307">
        <v>1</v>
      </c>
      <c r="S741" s="307"/>
      <c r="T741" s="307">
        <f>VLOOKUP(VLOOKUP(G741,Ma_KH!$A:$R,18,0)&amp;K741,Gia_MB!$A:$F,6,0)</f>
        <v>111058</v>
      </c>
      <c r="U741" s="308">
        <f t="shared" si="141"/>
        <v>111058</v>
      </c>
      <c r="V741" s="307"/>
      <c r="W741" s="309">
        <f t="shared" si="142"/>
        <v>0</v>
      </c>
      <c r="X741" s="310" t="str">
        <f t="shared" si="143"/>
        <v>8</v>
      </c>
      <c r="Y741" s="307"/>
      <c r="Z741" s="308">
        <f t="shared" si="144"/>
        <v>8884.64</v>
      </c>
      <c r="AA741" s="311">
        <f>VLOOKUP(G741,Ma_KH!$A:$R,14,0)</f>
        <v>0</v>
      </c>
    </row>
    <row r="742" spans="1:27" hidden="1" x14ac:dyDescent="0.25">
      <c r="A742" s="302">
        <v>46001</v>
      </c>
      <c r="B742" s="303">
        <v>2370939</v>
      </c>
      <c r="C742" s="151" t="s">
        <v>7767</v>
      </c>
      <c r="D742" s="329">
        <v>46002</v>
      </c>
      <c r="E742" s="305"/>
      <c r="F742" s="304"/>
      <c r="G742" s="306" t="s">
        <v>4753</v>
      </c>
      <c r="H742" s="305"/>
      <c r="I742" s="306" t="s">
        <v>4753</v>
      </c>
      <c r="J742" s="303" t="s">
        <v>1786</v>
      </c>
      <c r="K742" s="303" t="s">
        <v>32</v>
      </c>
      <c r="L742" s="305" t="str">
        <f>VLOOKUP($K742,TONG_SL!$A:$D,2,0)</f>
        <v>Giò Tai Lưỡi Xào 250g</v>
      </c>
      <c r="M742" s="305"/>
      <c r="N742" s="305" t="str">
        <f t="shared" si="140"/>
        <v>K-C6</v>
      </c>
      <c r="O742" s="305"/>
      <c r="P742" s="305"/>
      <c r="Q742" s="305" t="str">
        <f>VLOOKUP(K742,TONG_SL!$A:$D,3,0)</f>
        <v>Túi</v>
      </c>
      <c r="R742" s="307">
        <v>2</v>
      </c>
      <c r="S742" s="307"/>
      <c r="T742" s="307">
        <f>VLOOKUP(VLOOKUP(G742,Ma_KH!$A:$R,18,0)&amp;K742,Gia_MB!$A:$F,6,0)</f>
        <v>50182</v>
      </c>
      <c r="U742" s="308">
        <f t="shared" si="141"/>
        <v>100364</v>
      </c>
      <c r="V742" s="307"/>
      <c r="W742" s="309">
        <f t="shared" si="142"/>
        <v>0</v>
      </c>
      <c r="X742" s="310" t="str">
        <f t="shared" si="143"/>
        <v>8</v>
      </c>
      <c r="Y742" s="307"/>
      <c r="Z742" s="308">
        <f t="shared" si="144"/>
        <v>8029.12</v>
      </c>
      <c r="AA742" s="311">
        <f>VLOOKUP(G742,Ma_KH!$A:$R,14,0)</f>
        <v>0</v>
      </c>
    </row>
    <row r="743" spans="1:27" hidden="1" x14ac:dyDescent="0.25">
      <c r="A743" s="302">
        <v>46001</v>
      </c>
      <c r="B743" s="303">
        <v>82421</v>
      </c>
      <c r="C743" s="151" t="s">
        <v>7767</v>
      </c>
      <c r="D743" s="329">
        <v>46002</v>
      </c>
      <c r="E743" s="305"/>
      <c r="F743" s="304"/>
      <c r="G743" s="306" t="s">
        <v>1981</v>
      </c>
      <c r="H743" s="305"/>
      <c r="I743" s="306" t="s">
        <v>1981</v>
      </c>
      <c r="J743" s="303" t="s">
        <v>1786</v>
      </c>
      <c r="K743" s="303" t="s">
        <v>48</v>
      </c>
      <c r="L743" s="305" t="str">
        <f>VLOOKUP($K743,TONG_SL!$A:$D,2,0)</f>
        <v>Mọc Nấm Hương 250g</v>
      </c>
      <c r="M743" s="305"/>
      <c r="N743" s="305" t="str">
        <f t="shared" si="140"/>
        <v>K-C6</v>
      </c>
      <c r="O743" s="305"/>
      <c r="P743" s="305"/>
      <c r="Q743" s="305" t="str">
        <f>VLOOKUP(K743,TONG_SL!$A:$D,3,0)</f>
        <v>Túi</v>
      </c>
      <c r="R743" s="307">
        <v>40</v>
      </c>
      <c r="S743" s="307"/>
      <c r="T743" s="307">
        <f>VLOOKUP(VLOOKUP(G743,Ma_KH!$A:$R,18,0)&amp;K743,Gia_MB!$A:$F,6,0)</f>
        <v>43700</v>
      </c>
      <c r="U743" s="308">
        <f t="shared" si="141"/>
        <v>1748000</v>
      </c>
      <c r="V743" s="307"/>
      <c r="W743" s="309">
        <f t="shared" si="142"/>
        <v>0</v>
      </c>
      <c r="X743" s="310" t="str">
        <f t="shared" si="143"/>
        <v>8</v>
      </c>
      <c r="Y743" s="307"/>
      <c r="Z743" s="308">
        <f t="shared" si="144"/>
        <v>139840</v>
      </c>
      <c r="AA743" s="311">
        <f>VLOOKUP(G743,Ma_KH!$A:$R,14,0)</f>
        <v>60</v>
      </c>
    </row>
    <row r="744" spans="1:27" hidden="1" x14ac:dyDescent="0.25">
      <c r="A744" s="302">
        <v>46000</v>
      </c>
      <c r="B744" s="303">
        <v>82294</v>
      </c>
      <c r="C744" s="151" t="s">
        <v>7767</v>
      </c>
      <c r="D744" s="329">
        <v>46002</v>
      </c>
      <c r="E744" s="305"/>
      <c r="F744" s="304"/>
      <c r="G744" s="306" t="s">
        <v>1955</v>
      </c>
      <c r="H744" s="305"/>
      <c r="I744" s="306" t="s">
        <v>1955</v>
      </c>
      <c r="J744" s="303" t="s">
        <v>1786</v>
      </c>
      <c r="K744" s="303" t="s">
        <v>27</v>
      </c>
      <c r="L744" s="305" t="str">
        <f>VLOOKUP($K744,TONG_SL!$A:$D,2,0)</f>
        <v>Chân giò heo muối 300g</v>
      </c>
      <c r="M744" s="305"/>
      <c r="N744" s="305" t="str">
        <f t="shared" si="140"/>
        <v>K-C6</v>
      </c>
      <c r="O744" s="305"/>
      <c r="P744" s="305"/>
      <c r="Q744" s="305" t="str">
        <f>VLOOKUP(K744,TONG_SL!$A:$D,3,0)</f>
        <v>Túi</v>
      </c>
      <c r="R744" s="307">
        <v>20</v>
      </c>
      <c r="S744" s="307"/>
      <c r="T744" s="307">
        <f>VLOOKUP(VLOOKUP(G744,Ma_KH!$A:$R,18,0)&amp;K744,Gia_MB!$A:$F,6,0)</f>
        <v>69759</v>
      </c>
      <c r="U744" s="308">
        <f t="shared" si="141"/>
        <v>1395180</v>
      </c>
      <c r="V744" s="307"/>
      <c r="W744" s="309">
        <f t="shared" si="142"/>
        <v>0</v>
      </c>
      <c r="X744" s="310" t="str">
        <f t="shared" si="143"/>
        <v>8</v>
      </c>
      <c r="Y744" s="307"/>
      <c r="Z744" s="308">
        <f t="shared" si="144"/>
        <v>111614.40000000001</v>
      </c>
      <c r="AA744" s="311">
        <f>VLOOKUP(G744,Ma_KH!$A:$R,14,0)</f>
        <v>60</v>
      </c>
    </row>
    <row r="745" spans="1:27" hidden="1" x14ac:dyDescent="0.25">
      <c r="A745" s="302">
        <v>46000</v>
      </c>
      <c r="B745" s="303">
        <v>82294</v>
      </c>
      <c r="C745" s="151" t="s">
        <v>7767</v>
      </c>
      <c r="D745" s="329">
        <v>46002</v>
      </c>
      <c r="E745" s="305"/>
      <c r="F745" s="304"/>
      <c r="G745" s="306" t="s">
        <v>1955</v>
      </c>
      <c r="H745" s="305"/>
      <c r="I745" s="306" t="s">
        <v>1955</v>
      </c>
      <c r="J745" s="303" t="s">
        <v>1786</v>
      </c>
      <c r="K745" s="303" t="s">
        <v>30</v>
      </c>
      <c r="L745" s="305" t="str">
        <f>VLOOKUP($K745,TONG_SL!$A:$D,2,0)</f>
        <v>Gà muối 500g</v>
      </c>
      <c r="M745" s="305"/>
      <c r="N745" s="305" t="str">
        <f t="shared" si="140"/>
        <v>K-C6</v>
      </c>
      <c r="O745" s="305"/>
      <c r="P745" s="305"/>
      <c r="Q745" s="305" t="str">
        <f>VLOOKUP(K745,TONG_SL!$A:$D,3,0)</f>
        <v>Túi</v>
      </c>
      <c r="R745" s="307">
        <v>20</v>
      </c>
      <c r="S745" s="307"/>
      <c r="T745" s="307">
        <f>VLOOKUP(VLOOKUP(G745,Ma_KH!$A:$R,18,0)&amp;K745,Gia_MB!$A:$F,6,0)</f>
        <v>105505</v>
      </c>
      <c r="U745" s="308">
        <f t="shared" si="141"/>
        <v>2110100</v>
      </c>
      <c r="V745" s="307"/>
      <c r="W745" s="309">
        <f t="shared" si="142"/>
        <v>0</v>
      </c>
      <c r="X745" s="310" t="str">
        <f t="shared" si="143"/>
        <v>8</v>
      </c>
      <c r="Y745" s="307"/>
      <c r="Z745" s="308">
        <f t="shared" si="144"/>
        <v>168808</v>
      </c>
      <c r="AA745" s="311">
        <f>VLOOKUP(G745,Ma_KH!$A:$R,14,0)</f>
        <v>60</v>
      </c>
    </row>
    <row r="746" spans="1:27" hidden="1" x14ac:dyDescent="0.25">
      <c r="A746" s="302">
        <v>45999</v>
      </c>
      <c r="B746" s="303">
        <v>82159</v>
      </c>
      <c r="C746" s="151" t="s">
        <v>7767</v>
      </c>
      <c r="D746" s="329">
        <v>46002</v>
      </c>
      <c r="E746" s="305"/>
      <c r="F746" s="304"/>
      <c r="G746" s="306" t="s">
        <v>1920</v>
      </c>
      <c r="H746" s="305"/>
      <c r="I746" s="306" t="s">
        <v>1920</v>
      </c>
      <c r="J746" s="303" t="s">
        <v>1790</v>
      </c>
      <c r="K746" s="303" t="s">
        <v>27</v>
      </c>
      <c r="L746" s="305" t="str">
        <f>VLOOKUP($K746,TONG_SL!$A:$D,2,0)</f>
        <v>Chân giò heo muối 300g</v>
      </c>
      <c r="M746" s="305"/>
      <c r="N746" s="305" t="str">
        <f t="shared" si="140"/>
        <v>K-C6</v>
      </c>
      <c r="O746" s="305"/>
      <c r="P746" s="305"/>
      <c r="Q746" s="305" t="str">
        <f>VLOOKUP(K746,TONG_SL!$A:$D,3,0)</f>
        <v>Túi</v>
      </c>
      <c r="R746" s="307">
        <v>20</v>
      </c>
      <c r="S746" s="307"/>
      <c r="T746" s="307">
        <f>VLOOKUP(VLOOKUP(G746,Ma_KH!$A:$R,18,0)&amp;K746,Gia_MB!$A:$F,6,0)</f>
        <v>69759</v>
      </c>
      <c r="U746" s="308">
        <f t="shared" si="141"/>
        <v>1395180</v>
      </c>
      <c r="V746" s="307"/>
      <c r="W746" s="309">
        <f t="shared" si="142"/>
        <v>0</v>
      </c>
      <c r="X746" s="310" t="str">
        <f t="shared" si="143"/>
        <v>8</v>
      </c>
      <c r="Y746" s="307"/>
      <c r="Z746" s="308">
        <f t="shared" si="144"/>
        <v>111614.40000000001</v>
      </c>
      <c r="AA746" s="311">
        <f>VLOOKUP(G746,Ma_KH!$A:$R,14,0)</f>
        <v>60</v>
      </c>
    </row>
    <row r="747" spans="1:27" hidden="1" x14ac:dyDescent="0.25">
      <c r="A747" s="302">
        <v>45999</v>
      </c>
      <c r="B747" s="303">
        <v>82159</v>
      </c>
      <c r="C747" s="151" t="s">
        <v>7767</v>
      </c>
      <c r="D747" s="329">
        <v>46002</v>
      </c>
      <c r="E747" s="305"/>
      <c r="F747" s="304"/>
      <c r="G747" s="306" t="s">
        <v>1920</v>
      </c>
      <c r="H747" s="305"/>
      <c r="I747" s="306" t="s">
        <v>1920</v>
      </c>
      <c r="J747" s="303" t="s">
        <v>1790</v>
      </c>
      <c r="K747" s="303" t="s">
        <v>30</v>
      </c>
      <c r="L747" s="305" t="str">
        <f>VLOOKUP($K747,TONG_SL!$A:$D,2,0)</f>
        <v>Gà muối 500g</v>
      </c>
      <c r="M747" s="305"/>
      <c r="N747" s="305" t="str">
        <f t="shared" si="140"/>
        <v>K-C6</v>
      </c>
      <c r="O747" s="305"/>
      <c r="P747" s="305"/>
      <c r="Q747" s="305" t="str">
        <f>VLOOKUP(K747,TONG_SL!$A:$D,3,0)</f>
        <v>Túi</v>
      </c>
      <c r="R747" s="307">
        <v>20</v>
      </c>
      <c r="S747" s="307"/>
      <c r="T747" s="307">
        <f>VLOOKUP(VLOOKUP(G747,Ma_KH!$A:$R,18,0)&amp;K747,Gia_MB!$A:$F,6,0)</f>
        <v>105505</v>
      </c>
      <c r="U747" s="308">
        <f t="shared" si="141"/>
        <v>2110100</v>
      </c>
      <c r="V747" s="307"/>
      <c r="W747" s="309">
        <f t="shared" si="142"/>
        <v>0</v>
      </c>
      <c r="X747" s="310" t="str">
        <f t="shared" si="143"/>
        <v>8</v>
      </c>
      <c r="Y747" s="307"/>
      <c r="Z747" s="308">
        <f t="shared" si="144"/>
        <v>168808</v>
      </c>
      <c r="AA747" s="311">
        <f>VLOOKUP(G747,Ma_KH!$A:$R,14,0)</f>
        <v>60</v>
      </c>
    </row>
    <row r="748" spans="1:27" hidden="1" x14ac:dyDescent="0.25">
      <c r="A748" s="302">
        <v>45999</v>
      </c>
      <c r="B748" s="303">
        <v>82157</v>
      </c>
      <c r="C748" s="151" t="s">
        <v>7767</v>
      </c>
      <c r="D748" s="329">
        <v>46002</v>
      </c>
      <c r="E748" s="305"/>
      <c r="F748" s="304"/>
      <c r="G748" s="306" t="s">
        <v>2125</v>
      </c>
      <c r="H748" s="305"/>
      <c r="I748" s="306" t="s">
        <v>2125</v>
      </c>
      <c r="J748" s="303" t="s">
        <v>1790</v>
      </c>
      <c r="K748" s="303" t="s">
        <v>27</v>
      </c>
      <c r="L748" s="305" t="str">
        <f>VLOOKUP($K748,TONG_SL!$A:$D,2,0)</f>
        <v>Chân giò heo muối 300g</v>
      </c>
      <c r="M748" s="305"/>
      <c r="N748" s="305" t="str">
        <f t="shared" si="140"/>
        <v>K-C6</v>
      </c>
      <c r="O748" s="305"/>
      <c r="P748" s="305"/>
      <c r="Q748" s="305" t="str">
        <f>VLOOKUP(K748,TONG_SL!$A:$D,3,0)</f>
        <v>Túi</v>
      </c>
      <c r="R748" s="307">
        <v>15</v>
      </c>
      <c r="S748" s="307"/>
      <c r="T748" s="307">
        <f>VLOOKUP(VLOOKUP(G748,Ma_KH!$A:$R,18,0)&amp;K748,Gia_MB!$A:$F,6,0)</f>
        <v>69759</v>
      </c>
      <c r="U748" s="308">
        <f t="shared" si="141"/>
        <v>1046385</v>
      </c>
      <c r="V748" s="307"/>
      <c r="W748" s="309">
        <f t="shared" si="142"/>
        <v>0</v>
      </c>
      <c r="X748" s="310" t="str">
        <f t="shared" si="143"/>
        <v>8</v>
      </c>
      <c r="Y748" s="307"/>
      <c r="Z748" s="308">
        <f t="shared" si="144"/>
        <v>83710.8</v>
      </c>
      <c r="AA748" s="311">
        <f>VLOOKUP(G748,Ma_KH!$A:$R,14,0)</f>
        <v>60</v>
      </c>
    </row>
    <row r="749" spans="1:27" hidden="1" x14ac:dyDescent="0.25">
      <c r="A749" s="302">
        <v>45999</v>
      </c>
      <c r="B749" s="303">
        <v>82157</v>
      </c>
      <c r="C749" s="151" t="s">
        <v>7767</v>
      </c>
      <c r="D749" s="329">
        <v>46002</v>
      </c>
      <c r="E749" s="305"/>
      <c r="F749" s="304"/>
      <c r="G749" s="306" t="s">
        <v>2125</v>
      </c>
      <c r="H749" s="305"/>
      <c r="I749" s="306" t="s">
        <v>2125</v>
      </c>
      <c r="J749" s="303" t="s">
        <v>1790</v>
      </c>
      <c r="K749" s="303" t="s">
        <v>30</v>
      </c>
      <c r="L749" s="305" t="str">
        <f>VLOOKUP($K749,TONG_SL!$A:$D,2,0)</f>
        <v>Gà muối 500g</v>
      </c>
      <c r="M749" s="305"/>
      <c r="N749" s="305" t="str">
        <f t="shared" si="140"/>
        <v>K-C6</v>
      </c>
      <c r="O749" s="305"/>
      <c r="P749" s="305"/>
      <c r="Q749" s="305" t="str">
        <f>VLOOKUP(K749,TONG_SL!$A:$D,3,0)</f>
        <v>Túi</v>
      </c>
      <c r="R749" s="307">
        <v>3</v>
      </c>
      <c r="S749" s="307"/>
      <c r="T749" s="307">
        <f>VLOOKUP(VLOOKUP(G749,Ma_KH!$A:$R,18,0)&amp;K749,Gia_MB!$A:$F,6,0)</f>
        <v>105505</v>
      </c>
      <c r="U749" s="308">
        <f t="shared" si="141"/>
        <v>316515</v>
      </c>
      <c r="V749" s="307"/>
      <c r="W749" s="309">
        <f t="shared" si="142"/>
        <v>0</v>
      </c>
      <c r="X749" s="310" t="str">
        <f t="shared" si="143"/>
        <v>8</v>
      </c>
      <c r="Y749" s="307"/>
      <c r="Z749" s="308">
        <f t="shared" si="144"/>
        <v>25321.200000000001</v>
      </c>
      <c r="AA749" s="311">
        <f>VLOOKUP(G749,Ma_KH!$A:$R,14,0)</f>
        <v>60</v>
      </c>
    </row>
    <row r="750" spans="1:27" hidden="1" x14ac:dyDescent="0.25">
      <c r="A750" s="302">
        <v>46000</v>
      </c>
      <c r="B750" s="303">
        <v>82291</v>
      </c>
      <c r="C750" s="151" t="s">
        <v>7767</v>
      </c>
      <c r="D750" s="329">
        <v>46002</v>
      </c>
      <c r="E750" s="305"/>
      <c r="F750" s="304"/>
      <c r="G750" s="306" t="s">
        <v>1911</v>
      </c>
      <c r="H750" s="305"/>
      <c r="I750" s="306" t="s">
        <v>1911</v>
      </c>
      <c r="J750" s="303" t="s">
        <v>1790</v>
      </c>
      <c r="K750" s="303" t="s">
        <v>27</v>
      </c>
      <c r="L750" s="305" t="str">
        <f>VLOOKUP($K750,TONG_SL!$A:$D,2,0)</f>
        <v>Chân giò heo muối 300g</v>
      </c>
      <c r="M750" s="305"/>
      <c r="N750" s="305" t="str">
        <f t="shared" si="140"/>
        <v>K-C6</v>
      </c>
      <c r="O750" s="305"/>
      <c r="P750" s="305"/>
      <c r="Q750" s="305" t="str">
        <f>VLOOKUP(K750,TONG_SL!$A:$D,3,0)</f>
        <v>Túi</v>
      </c>
      <c r="R750" s="307">
        <v>10</v>
      </c>
      <c r="S750" s="307"/>
      <c r="T750" s="307">
        <f>VLOOKUP(VLOOKUP(G750,Ma_KH!$A:$R,18,0)&amp;K750,Gia_MB!$A:$F,6,0)</f>
        <v>69759</v>
      </c>
      <c r="U750" s="308">
        <f t="shared" si="141"/>
        <v>697590</v>
      </c>
      <c r="V750" s="307"/>
      <c r="W750" s="309">
        <f t="shared" si="142"/>
        <v>0</v>
      </c>
      <c r="X750" s="310" t="str">
        <f t="shared" si="143"/>
        <v>8</v>
      </c>
      <c r="Y750" s="307"/>
      <c r="Z750" s="308">
        <f t="shared" si="144"/>
        <v>55807.200000000004</v>
      </c>
      <c r="AA750" s="311">
        <f>VLOOKUP(G750,Ma_KH!$A:$R,14,0)</f>
        <v>60</v>
      </c>
    </row>
    <row r="751" spans="1:27" hidden="1" x14ac:dyDescent="0.25">
      <c r="A751" s="302">
        <v>46000</v>
      </c>
      <c r="B751" s="303">
        <v>82291</v>
      </c>
      <c r="C751" s="151" t="s">
        <v>7767</v>
      </c>
      <c r="D751" s="329">
        <v>46002</v>
      </c>
      <c r="E751" s="305"/>
      <c r="F751" s="304"/>
      <c r="G751" s="306" t="s">
        <v>1911</v>
      </c>
      <c r="H751" s="305"/>
      <c r="I751" s="306" t="s">
        <v>1911</v>
      </c>
      <c r="J751" s="303" t="s">
        <v>1790</v>
      </c>
      <c r="K751" s="303" t="s">
        <v>542</v>
      </c>
      <c r="L751" s="305" t="str">
        <f>VLOOKUP($K751,TONG_SL!$A:$D,2,0)</f>
        <v>Chân giò heo muối 500g</v>
      </c>
      <c r="M751" s="305"/>
      <c r="N751" s="305" t="str">
        <f t="shared" si="140"/>
        <v>K-C6</v>
      </c>
      <c r="O751" s="305"/>
      <c r="P751" s="305"/>
      <c r="Q751" s="305" t="str">
        <f>VLOOKUP(K751,TONG_SL!$A:$D,3,0)</f>
        <v>Túi</v>
      </c>
      <c r="R751" s="307">
        <v>10</v>
      </c>
      <c r="S751" s="307"/>
      <c r="T751" s="307">
        <f>VLOOKUP(VLOOKUP(G751,Ma_KH!$A:$R,18,0)&amp;K751,Gia_MB!$A:$F,6,0)</f>
        <v>113113</v>
      </c>
      <c r="U751" s="308">
        <f t="shared" si="141"/>
        <v>1131130</v>
      </c>
      <c r="V751" s="307"/>
      <c r="W751" s="309">
        <f t="shared" si="142"/>
        <v>0</v>
      </c>
      <c r="X751" s="310" t="str">
        <f t="shared" si="143"/>
        <v>8</v>
      </c>
      <c r="Y751" s="307"/>
      <c r="Z751" s="308">
        <f t="shared" si="144"/>
        <v>90490.400000000009</v>
      </c>
      <c r="AA751" s="311">
        <f>VLOOKUP(G751,Ma_KH!$A:$R,14,0)</f>
        <v>60</v>
      </c>
    </row>
    <row r="752" spans="1:27" hidden="1" x14ac:dyDescent="0.25">
      <c r="A752" s="302">
        <v>46000</v>
      </c>
      <c r="B752" s="303">
        <v>82291</v>
      </c>
      <c r="C752" s="151" t="s">
        <v>7767</v>
      </c>
      <c r="D752" s="329">
        <v>46002</v>
      </c>
      <c r="E752" s="305"/>
      <c r="F752" s="304"/>
      <c r="G752" s="306" t="s">
        <v>1911</v>
      </c>
      <c r="H752" s="305"/>
      <c r="I752" s="306" t="s">
        <v>1911</v>
      </c>
      <c r="J752" s="303" t="s">
        <v>1790</v>
      </c>
      <c r="K752" s="303" t="s">
        <v>30</v>
      </c>
      <c r="L752" s="305" t="str">
        <f>VLOOKUP($K752,TONG_SL!$A:$D,2,0)</f>
        <v>Gà muối 500g</v>
      </c>
      <c r="M752" s="305"/>
      <c r="N752" s="305" t="str">
        <f t="shared" si="140"/>
        <v>K-C6</v>
      </c>
      <c r="O752" s="305"/>
      <c r="P752" s="305"/>
      <c r="Q752" s="305" t="str">
        <f>VLOOKUP(K752,TONG_SL!$A:$D,3,0)</f>
        <v>Túi</v>
      </c>
      <c r="R752" s="307">
        <v>3</v>
      </c>
      <c r="S752" s="307"/>
      <c r="T752" s="307">
        <f>VLOOKUP(VLOOKUP(G752,Ma_KH!$A:$R,18,0)&amp;K752,Gia_MB!$A:$F,6,0)</f>
        <v>105505</v>
      </c>
      <c r="U752" s="308">
        <f t="shared" si="141"/>
        <v>316515</v>
      </c>
      <c r="V752" s="307"/>
      <c r="W752" s="309">
        <f t="shared" si="142"/>
        <v>0</v>
      </c>
      <c r="X752" s="310" t="str">
        <f t="shared" si="143"/>
        <v>8</v>
      </c>
      <c r="Y752" s="307"/>
      <c r="Z752" s="308">
        <f t="shared" si="144"/>
        <v>25321.200000000001</v>
      </c>
      <c r="AA752" s="311">
        <f>VLOOKUP(G752,Ma_KH!$A:$R,14,0)</f>
        <v>60</v>
      </c>
    </row>
    <row r="753" spans="1:27" hidden="1" x14ac:dyDescent="0.25">
      <c r="A753" s="302">
        <v>46000</v>
      </c>
      <c r="B753" s="303">
        <v>82291</v>
      </c>
      <c r="C753" s="151" t="s">
        <v>7767</v>
      </c>
      <c r="D753" s="329">
        <v>46002</v>
      </c>
      <c r="E753" s="305"/>
      <c r="F753" s="304"/>
      <c r="G753" s="306" t="s">
        <v>1911</v>
      </c>
      <c r="H753" s="305"/>
      <c r="I753" s="306" t="s">
        <v>1911</v>
      </c>
      <c r="J753" s="303" t="s">
        <v>1790</v>
      </c>
      <c r="K753" s="303" t="s">
        <v>52</v>
      </c>
      <c r="L753" s="305" t="str">
        <f>VLOOKUP($K753,TONG_SL!$A:$D,2,0)</f>
        <v>Gà xì dầu 500g</v>
      </c>
      <c r="M753" s="305"/>
      <c r="N753" s="305" t="str">
        <f t="shared" si="140"/>
        <v>K-C6</v>
      </c>
      <c r="O753" s="305"/>
      <c r="P753" s="305"/>
      <c r="Q753" s="305" t="str">
        <f>VLOOKUP(K753,TONG_SL!$A:$D,3,0)</f>
        <v>Túi</v>
      </c>
      <c r="R753" s="307">
        <v>3</v>
      </c>
      <c r="S753" s="307"/>
      <c r="T753" s="307">
        <f>VLOOKUP(VLOOKUP(G753,Ma_KH!$A:$R,18,0)&amp;K753,Gia_MB!$A:$F,6,0)</f>
        <v>106026</v>
      </c>
      <c r="U753" s="308">
        <f t="shared" si="141"/>
        <v>318078</v>
      </c>
      <c r="V753" s="307"/>
      <c r="W753" s="309">
        <f t="shared" si="142"/>
        <v>0</v>
      </c>
      <c r="X753" s="310" t="str">
        <f t="shared" si="143"/>
        <v>8</v>
      </c>
      <c r="Y753" s="307"/>
      <c r="Z753" s="308">
        <f t="shared" si="144"/>
        <v>25446.240000000002</v>
      </c>
      <c r="AA753" s="311">
        <f>VLOOKUP(G753,Ma_KH!$A:$R,14,0)</f>
        <v>60</v>
      </c>
    </row>
    <row r="754" spans="1:27" hidden="1" x14ac:dyDescent="0.25">
      <c r="A754" s="302">
        <v>45999</v>
      </c>
      <c r="B754" s="303">
        <v>82203</v>
      </c>
      <c r="C754" s="151" t="s">
        <v>7767</v>
      </c>
      <c r="D754" s="329">
        <v>46002</v>
      </c>
      <c r="E754" s="305"/>
      <c r="F754" s="304"/>
      <c r="G754" s="306" t="s">
        <v>1916</v>
      </c>
      <c r="H754" s="305"/>
      <c r="I754" s="306" t="s">
        <v>1916</v>
      </c>
      <c r="J754" s="303" t="s">
        <v>1790</v>
      </c>
      <c r="K754" s="303" t="s">
        <v>27</v>
      </c>
      <c r="L754" s="305" t="str">
        <f>VLOOKUP($K754,TONG_SL!$A:$D,2,0)</f>
        <v>Chân giò heo muối 300g</v>
      </c>
      <c r="M754" s="305"/>
      <c r="N754" s="305" t="str">
        <f t="shared" si="140"/>
        <v>K-C6</v>
      </c>
      <c r="O754" s="305"/>
      <c r="P754" s="305"/>
      <c r="Q754" s="305" t="str">
        <f>VLOOKUP(K754,TONG_SL!$A:$D,3,0)</f>
        <v>Túi</v>
      </c>
      <c r="R754" s="307">
        <v>10</v>
      </c>
      <c r="S754" s="307"/>
      <c r="T754" s="307">
        <f>VLOOKUP(VLOOKUP(G754,Ma_KH!$A:$R,18,0)&amp;K754,Gia_MB!$A:$F,6,0)</f>
        <v>69759</v>
      </c>
      <c r="U754" s="308">
        <f t="shared" si="141"/>
        <v>697590</v>
      </c>
      <c r="V754" s="307"/>
      <c r="W754" s="309">
        <f t="shared" si="142"/>
        <v>0</v>
      </c>
      <c r="X754" s="310" t="str">
        <f t="shared" si="143"/>
        <v>8</v>
      </c>
      <c r="Y754" s="307"/>
      <c r="Z754" s="308">
        <f t="shared" si="144"/>
        <v>55807.200000000004</v>
      </c>
      <c r="AA754" s="311">
        <f>VLOOKUP(G754,Ma_KH!$A:$R,14,0)</f>
        <v>60</v>
      </c>
    </row>
    <row r="755" spans="1:27" hidden="1" x14ac:dyDescent="0.25">
      <c r="A755" s="302">
        <v>45999</v>
      </c>
      <c r="B755" s="303">
        <v>82203</v>
      </c>
      <c r="C755" s="151" t="s">
        <v>7767</v>
      </c>
      <c r="D755" s="329">
        <v>46002</v>
      </c>
      <c r="E755" s="305"/>
      <c r="F755" s="304"/>
      <c r="G755" s="306" t="s">
        <v>1916</v>
      </c>
      <c r="H755" s="305"/>
      <c r="I755" s="306" t="s">
        <v>1916</v>
      </c>
      <c r="J755" s="303" t="s">
        <v>1790</v>
      </c>
      <c r="K755" s="303" t="s">
        <v>542</v>
      </c>
      <c r="L755" s="305" t="str">
        <f>VLOOKUP($K755,TONG_SL!$A:$D,2,0)</f>
        <v>Chân giò heo muối 500g</v>
      </c>
      <c r="M755" s="305"/>
      <c r="N755" s="305" t="str">
        <f t="shared" si="140"/>
        <v>K-C6</v>
      </c>
      <c r="O755" s="305"/>
      <c r="P755" s="305"/>
      <c r="Q755" s="305" t="str">
        <f>VLOOKUP(K755,TONG_SL!$A:$D,3,0)</f>
        <v>Túi</v>
      </c>
      <c r="R755" s="307">
        <v>10</v>
      </c>
      <c r="S755" s="307"/>
      <c r="T755" s="307">
        <f>VLOOKUP(VLOOKUP(G755,Ma_KH!$A:$R,18,0)&amp;K755,Gia_MB!$A:$F,6,0)</f>
        <v>113113</v>
      </c>
      <c r="U755" s="308">
        <f t="shared" si="141"/>
        <v>1131130</v>
      </c>
      <c r="V755" s="307"/>
      <c r="W755" s="309">
        <f t="shared" si="142"/>
        <v>0</v>
      </c>
      <c r="X755" s="310" t="str">
        <f t="shared" si="143"/>
        <v>8</v>
      </c>
      <c r="Y755" s="307"/>
      <c r="Z755" s="308">
        <f t="shared" si="144"/>
        <v>90490.400000000009</v>
      </c>
      <c r="AA755" s="311">
        <f>VLOOKUP(G755,Ma_KH!$A:$R,14,0)</f>
        <v>60</v>
      </c>
    </row>
    <row r="756" spans="1:27" hidden="1" x14ac:dyDescent="0.25">
      <c r="A756" s="302">
        <v>45999</v>
      </c>
      <c r="B756" s="303">
        <v>82203</v>
      </c>
      <c r="C756" s="151" t="s">
        <v>7767</v>
      </c>
      <c r="D756" s="329">
        <v>46002</v>
      </c>
      <c r="E756" s="305"/>
      <c r="F756" s="304"/>
      <c r="G756" s="306" t="s">
        <v>1916</v>
      </c>
      <c r="H756" s="305"/>
      <c r="I756" s="306" t="s">
        <v>1916</v>
      </c>
      <c r="J756" s="303" t="s">
        <v>1790</v>
      </c>
      <c r="K756" s="303" t="s">
        <v>30</v>
      </c>
      <c r="L756" s="305" t="str">
        <f>VLOOKUP($K756,TONG_SL!$A:$D,2,0)</f>
        <v>Gà muối 500g</v>
      </c>
      <c r="M756" s="305"/>
      <c r="N756" s="305" t="str">
        <f t="shared" si="140"/>
        <v>K-C6</v>
      </c>
      <c r="O756" s="305"/>
      <c r="P756" s="305"/>
      <c r="Q756" s="305" t="str">
        <f>VLOOKUP(K756,TONG_SL!$A:$D,3,0)</f>
        <v>Túi</v>
      </c>
      <c r="R756" s="307">
        <v>10</v>
      </c>
      <c r="S756" s="307"/>
      <c r="T756" s="307">
        <f>VLOOKUP(VLOOKUP(G756,Ma_KH!$A:$R,18,0)&amp;K756,Gia_MB!$A:$F,6,0)</f>
        <v>105505</v>
      </c>
      <c r="U756" s="308">
        <f t="shared" si="141"/>
        <v>1055050</v>
      </c>
      <c r="V756" s="307"/>
      <c r="W756" s="309">
        <f t="shared" si="142"/>
        <v>0</v>
      </c>
      <c r="X756" s="310" t="str">
        <f t="shared" si="143"/>
        <v>8</v>
      </c>
      <c r="Y756" s="307"/>
      <c r="Z756" s="308">
        <f t="shared" si="144"/>
        <v>84404</v>
      </c>
      <c r="AA756" s="311">
        <f>VLOOKUP(G756,Ma_KH!$A:$R,14,0)</f>
        <v>60</v>
      </c>
    </row>
    <row r="757" spans="1:27" hidden="1" x14ac:dyDescent="0.25">
      <c r="A757" s="302">
        <v>45999</v>
      </c>
      <c r="B757" s="303">
        <v>82203</v>
      </c>
      <c r="C757" s="151" t="s">
        <v>7767</v>
      </c>
      <c r="D757" s="329">
        <v>46002</v>
      </c>
      <c r="E757" s="305"/>
      <c r="F757" s="304"/>
      <c r="G757" s="306" t="s">
        <v>1916</v>
      </c>
      <c r="H757" s="305"/>
      <c r="I757" s="306" t="s">
        <v>1916</v>
      </c>
      <c r="J757" s="303" t="s">
        <v>1790</v>
      </c>
      <c r="K757" s="303" t="s">
        <v>32</v>
      </c>
      <c r="L757" s="305" t="str">
        <f>VLOOKUP($K757,TONG_SL!$A:$D,2,0)</f>
        <v>Giò Tai Lưỡi Xào 250g</v>
      </c>
      <c r="M757" s="305"/>
      <c r="N757" s="305" t="str">
        <f t="shared" si="140"/>
        <v>K-C6</v>
      </c>
      <c r="O757" s="305"/>
      <c r="P757" s="305"/>
      <c r="Q757" s="305" t="str">
        <f>VLOOKUP(K757,TONG_SL!$A:$D,3,0)</f>
        <v>Túi</v>
      </c>
      <c r="R757" s="307">
        <v>5</v>
      </c>
      <c r="S757" s="307"/>
      <c r="T757" s="307">
        <f>VLOOKUP(VLOOKUP(G757,Ma_KH!$A:$R,18,0)&amp;K757,Gia_MB!$A:$F,6,0)</f>
        <v>47673</v>
      </c>
      <c r="U757" s="308">
        <f t="shared" si="141"/>
        <v>238365</v>
      </c>
      <c r="V757" s="307"/>
      <c r="W757" s="309">
        <f t="shared" si="142"/>
        <v>0</v>
      </c>
      <c r="X757" s="310" t="str">
        <f t="shared" si="143"/>
        <v>8</v>
      </c>
      <c r="Y757" s="307"/>
      <c r="Z757" s="308">
        <f t="shared" si="144"/>
        <v>19069.2</v>
      </c>
      <c r="AA757" s="311">
        <f>VLOOKUP(G757,Ma_KH!$A:$R,14,0)</f>
        <v>60</v>
      </c>
    </row>
    <row r="758" spans="1:27" hidden="1" x14ac:dyDescent="0.25">
      <c r="A758" s="302">
        <v>45999</v>
      </c>
      <c r="B758" s="303">
        <v>82203</v>
      </c>
      <c r="C758" s="151" t="s">
        <v>7767</v>
      </c>
      <c r="D758" s="329">
        <v>46002</v>
      </c>
      <c r="E758" s="305"/>
      <c r="F758" s="304"/>
      <c r="G758" s="306" t="s">
        <v>1916</v>
      </c>
      <c r="H758" s="305"/>
      <c r="I758" s="306" t="s">
        <v>1916</v>
      </c>
      <c r="J758" s="303" t="s">
        <v>1790</v>
      </c>
      <c r="K758" s="303" t="s">
        <v>52</v>
      </c>
      <c r="L758" s="305" t="str">
        <f>VLOOKUP($K758,TONG_SL!$A:$D,2,0)</f>
        <v>Gà xì dầu 500g</v>
      </c>
      <c r="M758" s="305"/>
      <c r="N758" s="305" t="str">
        <f t="shared" si="140"/>
        <v>K-C6</v>
      </c>
      <c r="O758" s="305"/>
      <c r="P758" s="305"/>
      <c r="Q758" s="305" t="str">
        <f>VLOOKUP(K758,TONG_SL!$A:$D,3,0)</f>
        <v>Túi</v>
      </c>
      <c r="R758" s="307">
        <v>5</v>
      </c>
      <c r="S758" s="307"/>
      <c r="T758" s="307">
        <f>VLOOKUP(VLOOKUP(G758,Ma_KH!$A:$R,18,0)&amp;K758,Gia_MB!$A:$F,6,0)</f>
        <v>106026</v>
      </c>
      <c r="U758" s="308">
        <f t="shared" si="141"/>
        <v>530130</v>
      </c>
      <c r="V758" s="307"/>
      <c r="W758" s="309">
        <f t="shared" si="142"/>
        <v>0</v>
      </c>
      <c r="X758" s="310" t="str">
        <f t="shared" si="143"/>
        <v>8</v>
      </c>
      <c r="Y758" s="307"/>
      <c r="Z758" s="308">
        <f t="shared" si="144"/>
        <v>42410.400000000001</v>
      </c>
      <c r="AA758" s="311">
        <f>VLOOKUP(G758,Ma_KH!$A:$R,14,0)</f>
        <v>60</v>
      </c>
    </row>
    <row r="759" spans="1:27" hidden="1" x14ac:dyDescent="0.25">
      <c r="A759" s="302">
        <v>45999</v>
      </c>
      <c r="B759" s="303">
        <v>2370674</v>
      </c>
      <c r="C759" s="151" t="s">
        <v>7767</v>
      </c>
      <c r="D759" s="329">
        <v>46002</v>
      </c>
      <c r="E759" s="305"/>
      <c r="F759" s="304"/>
      <c r="G759" s="140" t="s">
        <v>7504</v>
      </c>
      <c r="H759" s="140" t="s">
        <v>7504</v>
      </c>
      <c r="I759" s="140" t="s">
        <v>7504</v>
      </c>
      <c r="J759" s="303" t="s">
        <v>1790</v>
      </c>
      <c r="K759" s="303" t="s">
        <v>32</v>
      </c>
      <c r="L759" s="295" t="str">
        <f>VLOOKUP($K759,TONG_SL!$A:$D,2,0)</f>
        <v>Giò Tai Lưỡi Xào 250g</v>
      </c>
      <c r="M759" s="295"/>
      <c r="N759" s="295" t="str">
        <f t="shared" si="140"/>
        <v>K-C6</v>
      </c>
      <c r="O759" s="295"/>
      <c r="P759" s="295"/>
      <c r="Q759" s="295" t="str">
        <f>VLOOKUP(K759,TONG_SL!$A:$D,3,0)</f>
        <v>Túi</v>
      </c>
      <c r="R759" s="297">
        <v>3</v>
      </c>
      <c r="S759" s="297"/>
      <c r="T759" s="297">
        <f>VLOOKUP(VLOOKUP(G759,Ma_KH!$A:$R,18,0)&amp;K759,Gia_MB!$A:$F,6,0)</f>
        <v>47672</v>
      </c>
      <c r="U759" s="298">
        <f t="shared" si="141"/>
        <v>143016</v>
      </c>
      <c r="V759" s="297"/>
      <c r="W759" s="299">
        <f t="shared" si="142"/>
        <v>0</v>
      </c>
      <c r="X759" s="300" t="str">
        <f t="shared" si="143"/>
        <v>8</v>
      </c>
      <c r="Y759" s="297"/>
      <c r="Z759" s="298">
        <f t="shared" si="144"/>
        <v>11441.28</v>
      </c>
      <c r="AA759" s="301">
        <f>VLOOKUP(G759,Ma_KH!$A:$R,14,0)</f>
        <v>0</v>
      </c>
    </row>
    <row r="760" spans="1:27" hidden="1" x14ac:dyDescent="0.25">
      <c r="A760" s="302">
        <v>46000</v>
      </c>
      <c r="B760" s="303">
        <v>82354</v>
      </c>
      <c r="C760" s="151" t="s">
        <v>7767</v>
      </c>
      <c r="D760" s="329">
        <v>46002</v>
      </c>
      <c r="E760" s="305"/>
      <c r="F760" s="304"/>
      <c r="G760" s="306" t="s">
        <v>2022</v>
      </c>
      <c r="H760" s="305"/>
      <c r="I760" s="306" t="s">
        <v>2022</v>
      </c>
      <c r="J760" s="303" t="s">
        <v>1790</v>
      </c>
      <c r="K760" s="303" t="s">
        <v>27</v>
      </c>
      <c r="L760" s="305" t="str">
        <f>VLOOKUP($K760,TONG_SL!$A:$D,2,0)</f>
        <v>Chân giò heo muối 300g</v>
      </c>
      <c r="M760" s="305"/>
      <c r="N760" s="305" t="str">
        <f t="shared" si="140"/>
        <v>K-C6</v>
      </c>
      <c r="O760" s="305"/>
      <c r="P760" s="305"/>
      <c r="Q760" s="305" t="str">
        <f>VLOOKUP(K760,TONG_SL!$A:$D,3,0)</f>
        <v>Túi</v>
      </c>
      <c r="R760" s="307">
        <v>10</v>
      </c>
      <c r="S760" s="307"/>
      <c r="T760" s="307">
        <f>VLOOKUP(VLOOKUP(G760,Ma_KH!$A:$R,18,0)&amp;K760,Gia_MB!$A:$F,6,0)</f>
        <v>69759</v>
      </c>
      <c r="U760" s="308">
        <f t="shared" si="141"/>
        <v>697590</v>
      </c>
      <c r="V760" s="307"/>
      <c r="W760" s="309">
        <f t="shared" si="142"/>
        <v>0</v>
      </c>
      <c r="X760" s="310" t="str">
        <f t="shared" si="143"/>
        <v>8</v>
      </c>
      <c r="Y760" s="307"/>
      <c r="Z760" s="308">
        <f t="shared" si="144"/>
        <v>55807.200000000004</v>
      </c>
      <c r="AA760" s="311">
        <f>VLOOKUP(G760,Ma_KH!$A:$R,14,0)</f>
        <v>60</v>
      </c>
    </row>
    <row r="761" spans="1:27" hidden="1" x14ac:dyDescent="0.25">
      <c r="A761" s="302">
        <v>46000</v>
      </c>
      <c r="B761" s="303">
        <v>82355</v>
      </c>
      <c r="C761" s="151" t="s">
        <v>7767</v>
      </c>
      <c r="D761" s="329">
        <v>46002</v>
      </c>
      <c r="E761" s="305"/>
      <c r="F761" s="304"/>
      <c r="G761" s="306" t="s">
        <v>1886</v>
      </c>
      <c r="H761" s="305"/>
      <c r="I761" s="306" t="s">
        <v>1886</v>
      </c>
      <c r="J761" s="303" t="s">
        <v>1790</v>
      </c>
      <c r="K761" s="303" t="s">
        <v>27</v>
      </c>
      <c r="L761" s="305" t="str">
        <f>VLOOKUP($K761,TONG_SL!$A:$D,2,0)</f>
        <v>Chân giò heo muối 300g</v>
      </c>
      <c r="M761" s="305"/>
      <c r="N761" s="305" t="str">
        <f t="shared" si="140"/>
        <v>K-C6</v>
      </c>
      <c r="O761" s="305"/>
      <c r="P761" s="305"/>
      <c r="Q761" s="305" t="str">
        <f>VLOOKUP(K761,TONG_SL!$A:$D,3,0)</f>
        <v>Túi</v>
      </c>
      <c r="R761" s="307">
        <v>10</v>
      </c>
      <c r="S761" s="307"/>
      <c r="T761" s="307">
        <f>VLOOKUP(VLOOKUP(G761,Ma_KH!$A:$R,18,0)&amp;K761,Gia_MB!$A:$F,6,0)</f>
        <v>69759</v>
      </c>
      <c r="U761" s="308">
        <f t="shared" si="141"/>
        <v>697590</v>
      </c>
      <c r="V761" s="307"/>
      <c r="W761" s="309">
        <f t="shared" si="142"/>
        <v>0</v>
      </c>
      <c r="X761" s="310" t="str">
        <f t="shared" si="143"/>
        <v>8</v>
      </c>
      <c r="Y761" s="307"/>
      <c r="Z761" s="308">
        <f t="shared" si="144"/>
        <v>55807.200000000004</v>
      </c>
      <c r="AA761" s="311">
        <f>VLOOKUP(G761,Ma_KH!$A:$R,14,0)</f>
        <v>60</v>
      </c>
    </row>
    <row r="762" spans="1:27" hidden="1" x14ac:dyDescent="0.25">
      <c r="A762" s="302">
        <v>46000</v>
      </c>
      <c r="B762" s="303">
        <v>82355</v>
      </c>
      <c r="C762" s="151" t="s">
        <v>7767</v>
      </c>
      <c r="D762" s="329">
        <v>46002</v>
      </c>
      <c r="E762" s="305"/>
      <c r="F762" s="304"/>
      <c r="G762" s="306" t="s">
        <v>1886</v>
      </c>
      <c r="H762" s="305"/>
      <c r="I762" s="306" t="s">
        <v>1886</v>
      </c>
      <c r="J762" s="303" t="s">
        <v>1790</v>
      </c>
      <c r="K762" s="303" t="s">
        <v>32</v>
      </c>
      <c r="L762" s="305" t="str">
        <f>VLOOKUP($K762,TONG_SL!$A:$D,2,0)</f>
        <v>Giò Tai Lưỡi Xào 250g</v>
      </c>
      <c r="M762" s="305"/>
      <c r="N762" s="305" t="str">
        <f t="shared" si="140"/>
        <v>K-C6</v>
      </c>
      <c r="O762" s="305"/>
      <c r="P762" s="305"/>
      <c r="Q762" s="305" t="str">
        <f>VLOOKUP(K762,TONG_SL!$A:$D,3,0)</f>
        <v>Túi</v>
      </c>
      <c r="R762" s="307">
        <v>5</v>
      </c>
      <c r="S762" s="307"/>
      <c r="T762" s="307">
        <f>VLOOKUP(VLOOKUP(G762,Ma_KH!$A:$R,18,0)&amp;K762,Gia_MB!$A:$F,6,0)</f>
        <v>47673</v>
      </c>
      <c r="U762" s="308">
        <f t="shared" si="141"/>
        <v>238365</v>
      </c>
      <c r="V762" s="307"/>
      <c r="W762" s="309">
        <f t="shared" si="142"/>
        <v>0</v>
      </c>
      <c r="X762" s="310" t="str">
        <f t="shared" si="143"/>
        <v>8</v>
      </c>
      <c r="Y762" s="307"/>
      <c r="Z762" s="308">
        <f t="shared" si="144"/>
        <v>19069.2</v>
      </c>
      <c r="AA762" s="311">
        <f>VLOOKUP(G762,Ma_KH!$A:$R,14,0)</f>
        <v>60</v>
      </c>
    </row>
    <row r="763" spans="1:27" hidden="1" x14ac:dyDescent="0.25">
      <c r="A763" s="302">
        <v>45999</v>
      </c>
      <c r="B763" s="303">
        <v>2370676</v>
      </c>
      <c r="C763" s="151" t="s">
        <v>7767</v>
      </c>
      <c r="D763" s="329">
        <v>46002</v>
      </c>
      <c r="E763" s="305"/>
      <c r="F763" s="304"/>
      <c r="G763" s="140" t="s">
        <v>7526</v>
      </c>
      <c r="H763" s="140" t="s">
        <v>7526</v>
      </c>
      <c r="I763" s="140" t="s">
        <v>7526</v>
      </c>
      <c r="J763" s="303" t="s">
        <v>1790</v>
      </c>
      <c r="K763" s="303" t="s">
        <v>27</v>
      </c>
      <c r="L763" s="305" t="str">
        <f>VLOOKUP($K763,TONG_SL!$A:$D,2,0)</f>
        <v>Chân giò heo muối 300g</v>
      </c>
      <c r="M763" s="305"/>
      <c r="N763" s="305" t="str">
        <f t="shared" si="140"/>
        <v>K-C6</v>
      </c>
      <c r="O763" s="305"/>
      <c r="P763" s="305"/>
      <c r="Q763" s="305" t="str">
        <f>VLOOKUP(K763,TONG_SL!$A:$D,3,0)</f>
        <v>Túi</v>
      </c>
      <c r="R763" s="307">
        <v>2</v>
      </c>
      <c r="S763" s="307"/>
      <c r="T763" s="307">
        <f>VLOOKUP(VLOOKUP(G763,Ma_KH!$A:$R,18,0)&amp;K763,Gia_MB!$A:$F,6,0)</f>
        <v>69759</v>
      </c>
      <c r="U763" s="308">
        <f t="shared" si="141"/>
        <v>139518</v>
      </c>
      <c r="V763" s="307"/>
      <c r="W763" s="309">
        <f t="shared" si="142"/>
        <v>0</v>
      </c>
      <c r="X763" s="310" t="str">
        <f t="shared" si="143"/>
        <v>8</v>
      </c>
      <c r="Y763" s="307"/>
      <c r="Z763" s="308">
        <f t="shared" si="144"/>
        <v>11161.44</v>
      </c>
      <c r="AA763" s="311">
        <f>VLOOKUP(G763,Ma_KH!$A:$R,14,0)</f>
        <v>0</v>
      </c>
    </row>
    <row r="764" spans="1:27" hidden="1" x14ac:dyDescent="0.25">
      <c r="A764" s="302">
        <v>45999</v>
      </c>
      <c r="B764" s="303">
        <v>2370676</v>
      </c>
      <c r="C764" s="151" t="s">
        <v>7767</v>
      </c>
      <c r="D764" s="329">
        <v>46002</v>
      </c>
      <c r="E764" s="305"/>
      <c r="F764" s="304"/>
      <c r="G764" s="140" t="s">
        <v>7526</v>
      </c>
      <c r="H764" s="140" t="s">
        <v>7526</v>
      </c>
      <c r="I764" s="140" t="s">
        <v>7526</v>
      </c>
      <c r="J764" s="303" t="s">
        <v>1790</v>
      </c>
      <c r="K764" s="303" t="s">
        <v>32</v>
      </c>
      <c r="L764" s="305" t="str">
        <f>VLOOKUP($K764,TONG_SL!$A:$D,2,0)</f>
        <v>Giò Tai Lưỡi Xào 250g</v>
      </c>
      <c r="M764" s="305"/>
      <c r="N764" s="305" t="str">
        <f t="shared" si="140"/>
        <v>K-C6</v>
      </c>
      <c r="O764" s="305"/>
      <c r="P764" s="305"/>
      <c r="Q764" s="305" t="str">
        <f>VLOOKUP(K764,TONG_SL!$A:$D,3,0)</f>
        <v>Túi</v>
      </c>
      <c r="R764" s="307">
        <v>2</v>
      </c>
      <c r="S764" s="307"/>
      <c r="T764" s="307">
        <f>VLOOKUP(VLOOKUP(G764,Ma_KH!$A:$R,18,0)&amp;K764,Gia_MB!$A:$F,6,0)</f>
        <v>47672</v>
      </c>
      <c r="U764" s="308">
        <f t="shared" si="141"/>
        <v>95344</v>
      </c>
      <c r="V764" s="307"/>
      <c r="W764" s="309">
        <f t="shared" si="142"/>
        <v>0</v>
      </c>
      <c r="X764" s="310" t="str">
        <f t="shared" si="143"/>
        <v>8</v>
      </c>
      <c r="Y764" s="307"/>
      <c r="Z764" s="308">
        <f t="shared" si="144"/>
        <v>7627.52</v>
      </c>
      <c r="AA764" s="311">
        <f>VLOOKUP(G764,Ma_KH!$A:$R,14,0)</f>
        <v>0</v>
      </c>
    </row>
    <row r="765" spans="1:27" hidden="1" x14ac:dyDescent="0.25">
      <c r="A765" s="302">
        <v>45999</v>
      </c>
      <c r="B765" s="303">
        <v>82201</v>
      </c>
      <c r="C765" s="151" t="s">
        <v>7767</v>
      </c>
      <c r="D765" s="329">
        <v>46002</v>
      </c>
      <c r="E765" s="305"/>
      <c r="F765" s="304"/>
      <c r="G765" s="306" t="s">
        <v>2000</v>
      </c>
      <c r="H765" s="305"/>
      <c r="I765" s="306" t="s">
        <v>2000</v>
      </c>
      <c r="J765" s="303" t="s">
        <v>1790</v>
      </c>
      <c r="K765" s="303" t="s">
        <v>27</v>
      </c>
      <c r="L765" s="305" t="str">
        <f>VLOOKUP($K765,TONG_SL!$A:$D,2,0)</f>
        <v>Chân giò heo muối 300g</v>
      </c>
      <c r="M765" s="305"/>
      <c r="N765" s="305" t="str">
        <f t="shared" si="140"/>
        <v>K-C6</v>
      </c>
      <c r="O765" s="305"/>
      <c r="P765" s="305"/>
      <c r="Q765" s="305" t="str">
        <f>VLOOKUP(K765,TONG_SL!$A:$D,3,0)</f>
        <v>Túi</v>
      </c>
      <c r="R765" s="307">
        <v>7</v>
      </c>
      <c r="S765" s="307"/>
      <c r="T765" s="307">
        <f>VLOOKUP(VLOOKUP(G765,Ma_KH!$A:$R,18,0)&amp;K765,Gia_MB!$A:$F,6,0)</f>
        <v>69759</v>
      </c>
      <c r="U765" s="308">
        <f t="shared" si="141"/>
        <v>488313</v>
      </c>
      <c r="V765" s="307"/>
      <c r="W765" s="309">
        <f t="shared" si="142"/>
        <v>0</v>
      </c>
      <c r="X765" s="310" t="str">
        <f t="shared" si="143"/>
        <v>8</v>
      </c>
      <c r="Y765" s="307"/>
      <c r="Z765" s="308">
        <f t="shared" si="144"/>
        <v>39065.040000000001</v>
      </c>
      <c r="AA765" s="311">
        <f>VLOOKUP(G765,Ma_KH!$A:$R,14,0)</f>
        <v>60</v>
      </c>
    </row>
    <row r="766" spans="1:27" hidden="1" x14ac:dyDescent="0.25">
      <c r="A766" s="302">
        <v>45999</v>
      </c>
      <c r="B766" s="303">
        <v>82201</v>
      </c>
      <c r="C766" s="151" t="s">
        <v>7767</v>
      </c>
      <c r="D766" s="329">
        <v>46002</v>
      </c>
      <c r="E766" s="305"/>
      <c r="F766" s="304"/>
      <c r="G766" s="306" t="s">
        <v>2000</v>
      </c>
      <c r="H766" s="305"/>
      <c r="I766" s="306" t="s">
        <v>2000</v>
      </c>
      <c r="J766" s="303" t="s">
        <v>1790</v>
      </c>
      <c r="K766" s="303" t="s">
        <v>30</v>
      </c>
      <c r="L766" s="305" t="str">
        <f>VLOOKUP($K766,TONG_SL!$A:$D,2,0)</f>
        <v>Gà muối 500g</v>
      </c>
      <c r="M766" s="305"/>
      <c r="N766" s="305" t="str">
        <f t="shared" si="140"/>
        <v>K-C6</v>
      </c>
      <c r="O766" s="305"/>
      <c r="P766" s="305"/>
      <c r="Q766" s="305" t="str">
        <f>VLOOKUP(K766,TONG_SL!$A:$D,3,0)</f>
        <v>Túi</v>
      </c>
      <c r="R766" s="307">
        <v>5</v>
      </c>
      <c r="S766" s="307"/>
      <c r="T766" s="307">
        <f>VLOOKUP(VLOOKUP(G766,Ma_KH!$A:$R,18,0)&amp;K766,Gia_MB!$A:$F,6,0)</f>
        <v>105505</v>
      </c>
      <c r="U766" s="308">
        <f t="shared" si="141"/>
        <v>527525</v>
      </c>
      <c r="V766" s="307"/>
      <c r="W766" s="309">
        <f t="shared" si="142"/>
        <v>0</v>
      </c>
      <c r="X766" s="310" t="str">
        <f t="shared" si="143"/>
        <v>8</v>
      </c>
      <c r="Y766" s="307"/>
      <c r="Z766" s="308">
        <f t="shared" si="144"/>
        <v>42202</v>
      </c>
      <c r="AA766" s="311">
        <f>VLOOKUP(G766,Ma_KH!$A:$R,14,0)</f>
        <v>60</v>
      </c>
    </row>
    <row r="767" spans="1:27" hidden="1" x14ac:dyDescent="0.25">
      <c r="A767" s="302">
        <v>46001</v>
      </c>
      <c r="B767" s="303">
        <v>2371067</v>
      </c>
      <c r="C767" s="151" t="s">
        <v>7767</v>
      </c>
      <c r="D767" s="329">
        <v>46002</v>
      </c>
      <c r="E767" s="305"/>
      <c r="F767" s="304"/>
      <c r="G767" s="140" t="s">
        <v>7518</v>
      </c>
      <c r="H767" s="140" t="s">
        <v>7518</v>
      </c>
      <c r="I767" s="140" t="s">
        <v>7518</v>
      </c>
      <c r="J767" s="303" t="s">
        <v>1790</v>
      </c>
      <c r="K767" s="303" t="s">
        <v>52</v>
      </c>
      <c r="L767" s="305" t="str">
        <f>VLOOKUP($K767,TONG_SL!$A:$D,2,0)</f>
        <v>Gà xì dầu 500g</v>
      </c>
      <c r="M767" s="305"/>
      <c r="N767" s="305" t="str">
        <f t="shared" si="140"/>
        <v>K-C6</v>
      </c>
      <c r="O767" s="305"/>
      <c r="P767" s="305"/>
      <c r="Q767" s="305" t="str">
        <f>VLOOKUP(K767,TONG_SL!$A:$D,3,0)</f>
        <v>Túi</v>
      </c>
      <c r="R767" s="307">
        <v>3</v>
      </c>
      <c r="S767" s="307"/>
      <c r="T767" s="307">
        <f>VLOOKUP(VLOOKUP(G767,Ma_KH!$A:$R,18,0)&amp;K767,Gia_MB!$A:$F,6,0)</f>
        <v>106026</v>
      </c>
      <c r="U767" s="308">
        <f t="shared" si="141"/>
        <v>318078</v>
      </c>
      <c r="V767" s="307"/>
      <c r="W767" s="309">
        <f t="shared" si="142"/>
        <v>0</v>
      </c>
      <c r="X767" s="310" t="str">
        <f t="shared" si="143"/>
        <v>8</v>
      </c>
      <c r="Y767" s="307"/>
      <c r="Z767" s="308">
        <f t="shared" si="144"/>
        <v>25446.240000000002</v>
      </c>
      <c r="AA767" s="311">
        <f>VLOOKUP(G767,Ma_KH!$A:$R,14,0)</f>
        <v>0</v>
      </c>
    </row>
    <row r="768" spans="1:27" hidden="1" x14ac:dyDescent="0.25">
      <c r="A768" s="302">
        <v>46001</v>
      </c>
      <c r="B768" s="303">
        <v>2371067</v>
      </c>
      <c r="C768" s="151" t="s">
        <v>7767</v>
      </c>
      <c r="D768" s="329">
        <v>46002</v>
      </c>
      <c r="E768" s="305"/>
      <c r="F768" s="304"/>
      <c r="G768" s="140" t="s">
        <v>7518</v>
      </c>
      <c r="H768" s="140" t="s">
        <v>7518</v>
      </c>
      <c r="I768" s="140" t="s">
        <v>7518</v>
      </c>
      <c r="J768" s="303" t="s">
        <v>1790</v>
      </c>
      <c r="K768" s="303" t="s">
        <v>27</v>
      </c>
      <c r="L768" s="305" t="str">
        <f>VLOOKUP($K768,TONG_SL!$A:$D,2,0)</f>
        <v>Chân giò heo muối 300g</v>
      </c>
      <c r="M768" s="305"/>
      <c r="N768" s="305" t="str">
        <f t="shared" si="140"/>
        <v>K-C6</v>
      </c>
      <c r="O768" s="305"/>
      <c r="P768" s="305"/>
      <c r="Q768" s="305" t="str">
        <f>VLOOKUP(K768,TONG_SL!$A:$D,3,0)</f>
        <v>Túi</v>
      </c>
      <c r="R768" s="307">
        <v>3</v>
      </c>
      <c r="S768" s="307"/>
      <c r="T768" s="307">
        <f>VLOOKUP(VLOOKUP(G768,Ma_KH!$A:$R,18,0)&amp;K768,Gia_MB!$A:$F,6,0)</f>
        <v>69759</v>
      </c>
      <c r="U768" s="308">
        <f t="shared" si="141"/>
        <v>209277</v>
      </c>
      <c r="V768" s="307"/>
      <c r="W768" s="309">
        <f t="shared" si="142"/>
        <v>0</v>
      </c>
      <c r="X768" s="310" t="str">
        <f t="shared" si="143"/>
        <v>8</v>
      </c>
      <c r="Y768" s="307"/>
      <c r="Z768" s="308">
        <f t="shared" si="144"/>
        <v>16742.16</v>
      </c>
      <c r="AA768" s="311">
        <f>VLOOKUP(G768,Ma_KH!$A:$R,14,0)</f>
        <v>0</v>
      </c>
    </row>
    <row r="769" spans="1:27" hidden="1" x14ac:dyDescent="0.25">
      <c r="A769" s="302">
        <v>46001</v>
      </c>
      <c r="B769" s="303" t="s">
        <v>8717</v>
      </c>
      <c r="C769" s="151" t="s">
        <v>7767</v>
      </c>
      <c r="D769" s="329">
        <v>46002</v>
      </c>
      <c r="E769" s="305"/>
      <c r="F769" s="304"/>
      <c r="G769" s="306" t="s">
        <v>852</v>
      </c>
      <c r="H769" s="305"/>
      <c r="I769" s="305" t="s">
        <v>8718</v>
      </c>
      <c r="J769" s="303" t="s">
        <v>1790</v>
      </c>
      <c r="K769" s="303" t="s">
        <v>551</v>
      </c>
      <c r="L769" s="305" t="str">
        <f>VLOOKUP($K769,TONG_SL!$A:$D,2,0)</f>
        <v>Chân giò heo muối 100g</v>
      </c>
      <c r="M769" s="305"/>
      <c r="N769" s="305" t="str">
        <f t="shared" si="140"/>
        <v>K-C6</v>
      </c>
      <c r="O769" s="305"/>
      <c r="P769" s="305"/>
      <c r="Q769" s="305" t="str">
        <f>VLOOKUP(K769,TONG_SL!$A:$D,3,0)</f>
        <v>Gói</v>
      </c>
      <c r="R769" s="307">
        <v>10</v>
      </c>
      <c r="S769" s="307"/>
      <c r="T769" s="307">
        <f>VLOOKUP(VLOOKUP(G769,Ma_KH!$A:$R,18,0)&amp;K769,Gia_MB!$A:$F,6,0)</f>
        <v>22340</v>
      </c>
      <c r="U769" s="308">
        <f t="shared" si="141"/>
        <v>223400</v>
      </c>
      <c r="V769" s="307"/>
      <c r="W769" s="309">
        <f t="shared" si="142"/>
        <v>0</v>
      </c>
      <c r="X769" s="310" t="str">
        <f t="shared" si="143"/>
        <v>8</v>
      </c>
      <c r="Y769" s="307"/>
      <c r="Z769" s="308">
        <f t="shared" si="144"/>
        <v>17872</v>
      </c>
      <c r="AA769" s="311">
        <f>VLOOKUP(G769,Ma_KH!$A:$R,14,0)</f>
        <v>56</v>
      </c>
    </row>
    <row r="770" spans="1:27" hidden="1" x14ac:dyDescent="0.25">
      <c r="A770" s="302">
        <v>46001</v>
      </c>
      <c r="B770" s="303" t="s">
        <v>8717</v>
      </c>
      <c r="C770" s="151" t="s">
        <v>7767</v>
      </c>
      <c r="D770" s="329">
        <v>46002</v>
      </c>
      <c r="E770" s="305"/>
      <c r="F770" s="304"/>
      <c r="G770" s="306" t="s">
        <v>852</v>
      </c>
      <c r="H770" s="305"/>
      <c r="I770" s="305" t="s">
        <v>8718</v>
      </c>
      <c r="J770" s="303" t="s">
        <v>1790</v>
      </c>
      <c r="K770" s="303" t="s">
        <v>30</v>
      </c>
      <c r="L770" s="305" t="str">
        <f>VLOOKUP($K770,TONG_SL!$A:$D,2,0)</f>
        <v>Gà muối 500g</v>
      </c>
      <c r="M770" s="305"/>
      <c r="N770" s="305" t="str">
        <f t="shared" si="140"/>
        <v>K-C6</v>
      </c>
      <c r="O770" s="305"/>
      <c r="P770" s="305"/>
      <c r="Q770" s="305" t="str">
        <f>VLOOKUP(K770,TONG_SL!$A:$D,3,0)</f>
        <v>Túi</v>
      </c>
      <c r="R770" s="307">
        <v>3</v>
      </c>
      <c r="S770" s="307"/>
      <c r="T770" s="307">
        <f>VLOOKUP(VLOOKUP(G770,Ma_KH!$A:$R,18,0)&amp;K770,Gia_MB!$A:$F,6,0)</f>
        <v>101063</v>
      </c>
      <c r="U770" s="308">
        <f t="shared" si="141"/>
        <v>303189</v>
      </c>
      <c r="V770" s="307"/>
      <c r="W770" s="309">
        <f t="shared" si="142"/>
        <v>0</v>
      </c>
      <c r="X770" s="310" t="str">
        <f t="shared" si="143"/>
        <v>8</v>
      </c>
      <c r="Y770" s="307"/>
      <c r="Z770" s="308">
        <f t="shared" si="144"/>
        <v>24255.119999999999</v>
      </c>
      <c r="AA770" s="311">
        <f>VLOOKUP(G770,Ma_KH!$A:$R,14,0)</f>
        <v>56</v>
      </c>
    </row>
    <row r="771" spans="1:27" hidden="1" x14ac:dyDescent="0.25">
      <c r="A771" s="302">
        <v>46002</v>
      </c>
      <c r="B771" s="303">
        <v>82496</v>
      </c>
      <c r="C771" s="151" t="s">
        <v>7767</v>
      </c>
      <c r="D771" s="329">
        <v>46002</v>
      </c>
      <c r="E771" s="305"/>
      <c r="F771" s="304"/>
      <c r="G771" s="306" t="s">
        <v>1975</v>
      </c>
      <c r="H771" s="305"/>
      <c r="I771" s="306" t="s">
        <v>1975</v>
      </c>
      <c r="J771" s="303" t="s">
        <v>1790</v>
      </c>
      <c r="K771" s="303" t="s">
        <v>27</v>
      </c>
      <c r="L771" s="305" t="str">
        <f>VLOOKUP($K771,TONG_SL!$A:$D,2,0)</f>
        <v>Chân giò heo muối 300g</v>
      </c>
      <c r="M771" s="305"/>
      <c r="N771" s="305" t="str">
        <f t="shared" ref="N771:N793" si="145">IF($B771&lt;&gt;"","K-C6","")</f>
        <v>K-C6</v>
      </c>
      <c r="O771" s="305"/>
      <c r="P771" s="305"/>
      <c r="Q771" s="305" t="str">
        <f>VLOOKUP(K771,TONG_SL!$A:$D,3,0)</f>
        <v>Túi</v>
      </c>
      <c r="R771" s="307">
        <v>10</v>
      </c>
      <c r="S771" s="307"/>
      <c r="T771" s="307">
        <f>VLOOKUP(VLOOKUP(G771,Ma_KH!$A:$R,18,0)&amp;K771,Gia_MB!$A:$F,6,0)</f>
        <v>69759</v>
      </c>
      <c r="U771" s="308">
        <f t="shared" ref="U771:U793" si="146">T771*R771</f>
        <v>697590</v>
      </c>
      <c r="V771" s="307"/>
      <c r="W771" s="309">
        <f t="shared" ref="W771:W793" si="147">U771*V771</f>
        <v>0</v>
      </c>
      <c r="X771" s="310" t="str">
        <f t="shared" ref="X771:X793" si="148">IF(B771&lt;&gt;"","8","0")</f>
        <v>8</v>
      </c>
      <c r="Y771" s="307"/>
      <c r="Z771" s="308">
        <f t="shared" ref="Z771:Z793" si="149">U771*X771%</f>
        <v>55807.200000000004</v>
      </c>
      <c r="AA771" s="311">
        <f>VLOOKUP(G771,Ma_KH!$A:$R,14,0)</f>
        <v>60</v>
      </c>
    </row>
    <row r="772" spans="1:27" hidden="1" x14ac:dyDescent="0.25">
      <c r="A772" s="302">
        <v>46002</v>
      </c>
      <c r="B772" s="303">
        <v>82496</v>
      </c>
      <c r="C772" s="151" t="s">
        <v>7767</v>
      </c>
      <c r="D772" s="329">
        <v>46002</v>
      </c>
      <c r="E772" s="305"/>
      <c r="F772" s="304"/>
      <c r="G772" s="306" t="s">
        <v>1975</v>
      </c>
      <c r="H772" s="305"/>
      <c r="I772" s="306" t="s">
        <v>1975</v>
      </c>
      <c r="J772" s="303" t="s">
        <v>1790</v>
      </c>
      <c r="K772" s="303" t="s">
        <v>542</v>
      </c>
      <c r="L772" s="305" t="str">
        <f>VLOOKUP($K772,TONG_SL!$A:$D,2,0)</f>
        <v>Chân giò heo muối 500g</v>
      </c>
      <c r="M772" s="305"/>
      <c r="N772" s="305" t="str">
        <f t="shared" si="145"/>
        <v>K-C6</v>
      </c>
      <c r="O772" s="305"/>
      <c r="P772" s="305"/>
      <c r="Q772" s="305" t="str">
        <f>VLOOKUP(K772,TONG_SL!$A:$D,3,0)</f>
        <v>Túi</v>
      </c>
      <c r="R772" s="307">
        <v>5</v>
      </c>
      <c r="S772" s="307"/>
      <c r="T772" s="307">
        <f>VLOOKUP(VLOOKUP(G772,Ma_KH!$A:$R,18,0)&amp;K772,Gia_MB!$A:$F,6,0)</f>
        <v>113113</v>
      </c>
      <c r="U772" s="308">
        <f t="shared" si="146"/>
        <v>565565</v>
      </c>
      <c r="V772" s="307"/>
      <c r="W772" s="309">
        <f t="shared" si="147"/>
        <v>0</v>
      </c>
      <c r="X772" s="310" t="str">
        <f t="shared" si="148"/>
        <v>8</v>
      </c>
      <c r="Y772" s="307"/>
      <c r="Z772" s="308">
        <f t="shared" si="149"/>
        <v>45245.200000000004</v>
      </c>
      <c r="AA772" s="311">
        <f>VLOOKUP(G772,Ma_KH!$A:$R,14,0)</f>
        <v>60</v>
      </c>
    </row>
    <row r="773" spans="1:27" hidden="1" x14ac:dyDescent="0.25">
      <c r="A773" s="302">
        <v>46002</v>
      </c>
      <c r="B773" s="303">
        <v>82496</v>
      </c>
      <c r="C773" s="151" t="s">
        <v>7767</v>
      </c>
      <c r="D773" s="329">
        <v>46002</v>
      </c>
      <c r="E773" s="305"/>
      <c r="F773" s="304"/>
      <c r="G773" s="306" t="s">
        <v>1975</v>
      </c>
      <c r="H773" s="305"/>
      <c r="I773" s="306" t="s">
        <v>1975</v>
      </c>
      <c r="J773" s="303" t="s">
        <v>1790</v>
      </c>
      <c r="K773" s="303" t="s">
        <v>30</v>
      </c>
      <c r="L773" s="305" t="str">
        <f>VLOOKUP($K773,TONG_SL!$A:$D,2,0)</f>
        <v>Gà muối 500g</v>
      </c>
      <c r="M773" s="305"/>
      <c r="N773" s="305" t="str">
        <f t="shared" si="145"/>
        <v>K-C6</v>
      </c>
      <c r="O773" s="305"/>
      <c r="P773" s="305"/>
      <c r="Q773" s="305" t="str">
        <f>VLOOKUP(K773,TONG_SL!$A:$D,3,0)</f>
        <v>Túi</v>
      </c>
      <c r="R773" s="307">
        <v>3</v>
      </c>
      <c r="S773" s="307"/>
      <c r="T773" s="307">
        <f>VLOOKUP(VLOOKUP(G773,Ma_KH!$A:$R,18,0)&amp;K773,Gia_MB!$A:$F,6,0)</f>
        <v>105505</v>
      </c>
      <c r="U773" s="308">
        <f t="shared" si="146"/>
        <v>316515</v>
      </c>
      <c r="V773" s="307"/>
      <c r="W773" s="309">
        <f t="shared" si="147"/>
        <v>0</v>
      </c>
      <c r="X773" s="310" t="str">
        <f t="shared" si="148"/>
        <v>8</v>
      </c>
      <c r="Y773" s="307"/>
      <c r="Z773" s="308">
        <f t="shared" si="149"/>
        <v>25321.200000000001</v>
      </c>
      <c r="AA773" s="311">
        <f>VLOOKUP(G773,Ma_KH!$A:$R,14,0)</f>
        <v>60</v>
      </c>
    </row>
    <row r="774" spans="1:27" hidden="1" x14ac:dyDescent="0.25">
      <c r="A774" s="302">
        <v>46002</v>
      </c>
      <c r="B774" s="303">
        <v>82496</v>
      </c>
      <c r="C774" s="151" t="s">
        <v>7767</v>
      </c>
      <c r="D774" s="329">
        <v>46002</v>
      </c>
      <c r="E774" s="305"/>
      <c r="F774" s="304"/>
      <c r="G774" s="306" t="s">
        <v>1975</v>
      </c>
      <c r="H774" s="305"/>
      <c r="I774" s="306" t="s">
        <v>1975</v>
      </c>
      <c r="J774" s="303" t="s">
        <v>1790</v>
      </c>
      <c r="K774" s="303" t="s">
        <v>52</v>
      </c>
      <c r="L774" s="305" t="str">
        <f>VLOOKUP($K774,TONG_SL!$A:$D,2,0)</f>
        <v>Gà xì dầu 500g</v>
      </c>
      <c r="M774" s="305"/>
      <c r="N774" s="305" t="str">
        <f t="shared" si="145"/>
        <v>K-C6</v>
      </c>
      <c r="O774" s="305"/>
      <c r="P774" s="305"/>
      <c r="Q774" s="305" t="str">
        <f>VLOOKUP(K774,TONG_SL!$A:$D,3,0)</f>
        <v>Túi</v>
      </c>
      <c r="R774" s="307">
        <v>5</v>
      </c>
      <c r="S774" s="307"/>
      <c r="T774" s="307">
        <f>VLOOKUP(VLOOKUP(G774,Ma_KH!$A:$R,18,0)&amp;K774,Gia_MB!$A:$F,6,0)</f>
        <v>106026</v>
      </c>
      <c r="U774" s="308">
        <f t="shared" si="146"/>
        <v>530130</v>
      </c>
      <c r="V774" s="307"/>
      <c r="W774" s="309">
        <f t="shared" si="147"/>
        <v>0</v>
      </c>
      <c r="X774" s="310" t="str">
        <f t="shared" si="148"/>
        <v>8</v>
      </c>
      <c r="Y774" s="307"/>
      <c r="Z774" s="308">
        <f t="shared" si="149"/>
        <v>42410.400000000001</v>
      </c>
      <c r="AA774" s="311">
        <f>VLOOKUP(G774,Ma_KH!$A:$R,14,0)</f>
        <v>60</v>
      </c>
    </row>
    <row r="775" spans="1:27" hidden="1" x14ac:dyDescent="0.25">
      <c r="A775" s="302">
        <v>45691</v>
      </c>
      <c r="B775" s="303">
        <v>80320</v>
      </c>
      <c r="C775" s="151" t="s">
        <v>7767</v>
      </c>
      <c r="D775" s="329">
        <v>46002</v>
      </c>
      <c r="E775" s="305"/>
      <c r="F775" s="304"/>
      <c r="G775" s="306" t="s">
        <v>1975</v>
      </c>
      <c r="H775" s="305"/>
      <c r="I775" s="306" t="s">
        <v>1975</v>
      </c>
      <c r="J775" s="303" t="s">
        <v>1790</v>
      </c>
      <c r="K775" s="303" t="s">
        <v>542</v>
      </c>
      <c r="L775" s="305" t="str">
        <f>VLOOKUP($K775,TONG_SL!$A:$D,2,0)</f>
        <v>Chân giò heo muối 500g</v>
      </c>
      <c r="M775" s="305"/>
      <c r="N775" s="305" t="str">
        <f t="shared" si="145"/>
        <v>K-C6</v>
      </c>
      <c r="O775" s="305"/>
      <c r="P775" s="305"/>
      <c r="Q775" s="305" t="str">
        <f>VLOOKUP(K775,TONG_SL!$A:$D,3,0)</f>
        <v>Túi</v>
      </c>
      <c r="R775" s="307">
        <v>6</v>
      </c>
      <c r="S775" s="307"/>
      <c r="T775" s="307">
        <f>VLOOKUP(VLOOKUP(G775,Ma_KH!$A:$R,18,0)&amp;K775,Gia_MB!$A:$F,6,0)</f>
        <v>113113</v>
      </c>
      <c r="U775" s="308">
        <f t="shared" si="146"/>
        <v>678678</v>
      </c>
      <c r="V775" s="307"/>
      <c r="W775" s="309">
        <f t="shared" si="147"/>
        <v>0</v>
      </c>
      <c r="X775" s="310" t="str">
        <f t="shared" si="148"/>
        <v>8</v>
      </c>
      <c r="Y775" s="307"/>
      <c r="Z775" s="308">
        <f t="shared" si="149"/>
        <v>54294.239999999998</v>
      </c>
      <c r="AA775" s="311">
        <f>VLOOKUP(G775,Ma_KH!$A:$R,14,0)</f>
        <v>60</v>
      </c>
    </row>
    <row r="776" spans="1:27" hidden="1" x14ac:dyDescent="0.25">
      <c r="A776" s="302">
        <v>45691</v>
      </c>
      <c r="B776" s="303">
        <v>80320</v>
      </c>
      <c r="C776" s="151" t="s">
        <v>7767</v>
      </c>
      <c r="D776" s="329">
        <v>46002</v>
      </c>
      <c r="E776" s="305"/>
      <c r="F776" s="304"/>
      <c r="G776" s="306" t="s">
        <v>1975</v>
      </c>
      <c r="H776" s="305"/>
      <c r="I776" s="306" t="s">
        <v>1975</v>
      </c>
      <c r="J776" s="303" t="s">
        <v>1790</v>
      </c>
      <c r="K776" s="303" t="s">
        <v>52</v>
      </c>
      <c r="L776" s="305" t="str">
        <f>VLOOKUP($K776,TONG_SL!$A:$D,2,0)</f>
        <v>Gà xì dầu 500g</v>
      </c>
      <c r="M776" s="305"/>
      <c r="N776" s="305" t="str">
        <f t="shared" si="145"/>
        <v>K-C6</v>
      </c>
      <c r="O776" s="305"/>
      <c r="P776" s="305"/>
      <c r="Q776" s="305" t="str">
        <f>VLOOKUP(K776,TONG_SL!$A:$D,3,0)</f>
        <v>Túi</v>
      </c>
      <c r="R776" s="307">
        <v>3</v>
      </c>
      <c r="S776" s="307"/>
      <c r="T776" s="307">
        <f>VLOOKUP(VLOOKUP(G776,Ma_KH!$A:$R,18,0)&amp;K776,Gia_MB!$A:$F,6,0)</f>
        <v>106026</v>
      </c>
      <c r="U776" s="308">
        <f t="shared" si="146"/>
        <v>318078</v>
      </c>
      <c r="V776" s="307"/>
      <c r="W776" s="309">
        <f t="shared" si="147"/>
        <v>0</v>
      </c>
      <c r="X776" s="310" t="str">
        <f t="shared" si="148"/>
        <v>8</v>
      </c>
      <c r="Y776" s="307"/>
      <c r="Z776" s="308">
        <f t="shared" si="149"/>
        <v>25446.240000000002</v>
      </c>
      <c r="AA776" s="311">
        <f>VLOOKUP(G776,Ma_KH!$A:$R,14,0)</f>
        <v>60</v>
      </c>
    </row>
    <row r="777" spans="1:27" hidden="1" x14ac:dyDescent="0.25">
      <c r="A777" s="302">
        <v>46000</v>
      </c>
      <c r="B777" s="303">
        <v>2370848</v>
      </c>
      <c r="C777" s="151" t="s">
        <v>7767</v>
      </c>
      <c r="D777" s="329">
        <v>46002</v>
      </c>
      <c r="E777" s="305"/>
      <c r="F777" s="304"/>
      <c r="G777" s="306" t="s">
        <v>762</v>
      </c>
      <c r="H777" s="305"/>
      <c r="I777" s="306" t="s">
        <v>762</v>
      </c>
      <c r="J777" s="303" t="s">
        <v>1786</v>
      </c>
      <c r="K777" s="303" t="s">
        <v>27</v>
      </c>
      <c r="L777" s="305" t="str">
        <f>VLOOKUP($K777,TONG_SL!$A:$D,2,0)</f>
        <v>Chân giò heo muối 300g</v>
      </c>
      <c r="M777" s="305"/>
      <c r="N777" s="305" t="str">
        <f t="shared" si="145"/>
        <v>K-C6</v>
      </c>
      <c r="O777" s="305"/>
      <c r="P777" s="305"/>
      <c r="Q777" s="305" t="str">
        <f>VLOOKUP(K777,TONG_SL!$A:$D,3,0)</f>
        <v>Túi</v>
      </c>
      <c r="R777" s="307">
        <v>6</v>
      </c>
      <c r="S777" s="307"/>
      <c r="T777" s="307">
        <f>VLOOKUP(VLOOKUP(G777,Ma_KH!$A:$R,18,0)&amp;K777,Gia_MB!$A:$F,6,0)</f>
        <v>73431</v>
      </c>
      <c r="U777" s="308">
        <f t="shared" si="146"/>
        <v>440586</v>
      </c>
      <c r="V777" s="307"/>
      <c r="W777" s="309">
        <f t="shared" si="147"/>
        <v>0</v>
      </c>
      <c r="X777" s="310" t="str">
        <f t="shared" si="148"/>
        <v>8</v>
      </c>
      <c r="Y777" s="307"/>
      <c r="Z777" s="308">
        <f t="shared" si="149"/>
        <v>35246.879999999997</v>
      </c>
      <c r="AA777" s="311">
        <f>VLOOKUP(G777,Ma_KH!$A:$R,14,0)</f>
        <v>1</v>
      </c>
    </row>
    <row r="778" spans="1:27" hidden="1" x14ac:dyDescent="0.25">
      <c r="A778" s="302">
        <v>46000</v>
      </c>
      <c r="B778" s="303">
        <v>2370848</v>
      </c>
      <c r="C778" s="151" t="s">
        <v>7767</v>
      </c>
      <c r="D778" s="329">
        <v>46002</v>
      </c>
      <c r="E778" s="305"/>
      <c r="F778" s="304"/>
      <c r="G778" s="306" t="s">
        <v>762</v>
      </c>
      <c r="H778" s="305"/>
      <c r="I778" s="306" t="s">
        <v>762</v>
      </c>
      <c r="J778" s="303" t="s">
        <v>1786</v>
      </c>
      <c r="K778" s="303" t="s">
        <v>32</v>
      </c>
      <c r="L778" s="305" t="str">
        <f>VLOOKUP($K778,TONG_SL!$A:$D,2,0)</f>
        <v>Giò Tai Lưỡi Xào 250g</v>
      </c>
      <c r="M778" s="305"/>
      <c r="N778" s="305" t="str">
        <f t="shared" si="145"/>
        <v>K-C6</v>
      </c>
      <c r="O778" s="305"/>
      <c r="P778" s="305"/>
      <c r="Q778" s="305" t="str">
        <f>VLOOKUP(K778,TONG_SL!$A:$D,3,0)</f>
        <v>Túi</v>
      </c>
      <c r="R778" s="307">
        <v>2</v>
      </c>
      <c r="S778" s="307"/>
      <c r="T778" s="307">
        <f>VLOOKUP(VLOOKUP(G778,Ma_KH!$A:$R,18,0)&amp;K778,Gia_MB!$A:$F,6,0)</f>
        <v>50182</v>
      </c>
      <c r="U778" s="308">
        <f t="shared" si="146"/>
        <v>100364</v>
      </c>
      <c r="V778" s="307"/>
      <c r="W778" s="309">
        <f t="shared" si="147"/>
        <v>0</v>
      </c>
      <c r="X778" s="310" t="str">
        <f t="shared" si="148"/>
        <v>8</v>
      </c>
      <c r="Y778" s="307"/>
      <c r="Z778" s="308">
        <f t="shared" si="149"/>
        <v>8029.12</v>
      </c>
      <c r="AA778" s="311">
        <f>VLOOKUP(G778,Ma_KH!$A:$R,14,0)</f>
        <v>1</v>
      </c>
    </row>
    <row r="779" spans="1:27" hidden="1" x14ac:dyDescent="0.25">
      <c r="A779" s="302">
        <v>46000</v>
      </c>
      <c r="B779" s="303">
        <v>2370848</v>
      </c>
      <c r="C779" s="151" t="s">
        <v>7767</v>
      </c>
      <c r="D779" s="329">
        <v>46002</v>
      </c>
      <c r="E779" s="305"/>
      <c r="F779" s="304"/>
      <c r="G779" s="306" t="s">
        <v>762</v>
      </c>
      <c r="H779" s="305"/>
      <c r="I779" s="306" t="s">
        <v>762</v>
      </c>
      <c r="J779" s="303" t="s">
        <v>1786</v>
      </c>
      <c r="K779" s="303" t="s">
        <v>39</v>
      </c>
      <c r="L779" s="305" t="str">
        <f>VLOOKUP($K779,TONG_SL!$A:$D,2,0)</f>
        <v>Chả nướng 300g</v>
      </c>
      <c r="M779" s="305"/>
      <c r="N779" s="305" t="str">
        <f t="shared" si="145"/>
        <v>K-C6</v>
      </c>
      <c r="O779" s="305"/>
      <c r="P779" s="305"/>
      <c r="Q779" s="305" t="str">
        <f>VLOOKUP(K779,TONG_SL!$A:$D,3,0)</f>
        <v>Túi</v>
      </c>
      <c r="R779" s="307">
        <v>3</v>
      </c>
      <c r="S779" s="307"/>
      <c r="T779" s="307">
        <f>VLOOKUP(VLOOKUP(G779,Ma_KH!$A:$R,18,0)&amp;K779,Gia_MB!$A:$F,6,0)</f>
        <v>70950</v>
      </c>
      <c r="U779" s="308">
        <f t="shared" si="146"/>
        <v>212850</v>
      </c>
      <c r="V779" s="307"/>
      <c r="W779" s="309">
        <f t="shared" si="147"/>
        <v>0</v>
      </c>
      <c r="X779" s="310" t="str">
        <f t="shared" si="148"/>
        <v>8</v>
      </c>
      <c r="Y779" s="307"/>
      <c r="Z779" s="308">
        <f t="shared" si="149"/>
        <v>17028</v>
      </c>
      <c r="AA779" s="311">
        <f>VLOOKUP(G779,Ma_KH!$A:$R,14,0)</f>
        <v>1</v>
      </c>
    </row>
    <row r="780" spans="1:27" hidden="1" x14ac:dyDescent="0.25">
      <c r="A780" s="302">
        <v>46000</v>
      </c>
      <c r="B780" s="303">
        <v>2370848</v>
      </c>
      <c r="C780" s="151" t="s">
        <v>7767</v>
      </c>
      <c r="D780" s="329">
        <v>46002</v>
      </c>
      <c r="E780" s="305"/>
      <c r="F780" s="304"/>
      <c r="G780" s="306" t="s">
        <v>762</v>
      </c>
      <c r="H780" s="305"/>
      <c r="I780" s="306" t="s">
        <v>762</v>
      </c>
      <c r="J780" s="303" t="s">
        <v>1786</v>
      </c>
      <c r="K780" s="303" t="s">
        <v>48</v>
      </c>
      <c r="L780" s="305" t="str">
        <f>VLOOKUP($K780,TONG_SL!$A:$D,2,0)</f>
        <v>Mọc Nấm Hương 250g</v>
      </c>
      <c r="M780" s="305"/>
      <c r="N780" s="305" t="str">
        <f t="shared" si="145"/>
        <v>K-C6</v>
      </c>
      <c r="O780" s="305"/>
      <c r="P780" s="305"/>
      <c r="Q780" s="305" t="str">
        <f>VLOOKUP(K780,TONG_SL!$A:$D,3,0)</f>
        <v>Túi</v>
      </c>
      <c r="R780" s="307">
        <v>5</v>
      </c>
      <c r="S780" s="307"/>
      <c r="T780" s="307">
        <f>VLOOKUP(VLOOKUP(G780,Ma_KH!$A:$R,18,0)&amp;K780,Gia_MB!$A:$F,6,0)</f>
        <v>46000</v>
      </c>
      <c r="U780" s="308">
        <f t="shared" si="146"/>
        <v>230000</v>
      </c>
      <c r="V780" s="307"/>
      <c r="W780" s="309">
        <f t="shared" si="147"/>
        <v>0</v>
      </c>
      <c r="X780" s="310" t="str">
        <f t="shared" si="148"/>
        <v>8</v>
      </c>
      <c r="Y780" s="307"/>
      <c r="Z780" s="308">
        <f t="shared" si="149"/>
        <v>18400</v>
      </c>
      <c r="AA780" s="311">
        <f>VLOOKUP(G780,Ma_KH!$A:$R,14,0)</f>
        <v>1</v>
      </c>
    </row>
    <row r="781" spans="1:27" hidden="1" x14ac:dyDescent="0.25">
      <c r="A781" s="302">
        <v>46000</v>
      </c>
      <c r="B781" s="303">
        <v>82356</v>
      </c>
      <c r="C781" s="151" t="s">
        <v>7767</v>
      </c>
      <c r="D781" s="329">
        <v>46002</v>
      </c>
      <c r="E781" s="305"/>
      <c r="F781" s="304"/>
      <c r="G781" s="306" t="s">
        <v>4818</v>
      </c>
      <c r="H781" s="305"/>
      <c r="I781" s="306" t="s">
        <v>4818</v>
      </c>
      <c r="J781" s="303" t="s">
        <v>1786</v>
      </c>
      <c r="K781" s="303" t="s">
        <v>34</v>
      </c>
      <c r="L781" s="305" t="str">
        <f>VLOOKUP($K781,TONG_SL!$A:$D,2,0)</f>
        <v>Tai heo muối 200g</v>
      </c>
      <c r="M781" s="305"/>
      <c r="N781" s="305" t="str">
        <f t="shared" si="145"/>
        <v>K-C6</v>
      </c>
      <c r="O781" s="305"/>
      <c r="P781" s="305"/>
      <c r="Q781" s="305" t="str">
        <f>VLOOKUP(K781,TONG_SL!$A:$D,3,0)</f>
        <v>Túi</v>
      </c>
      <c r="R781" s="307">
        <v>2</v>
      </c>
      <c r="S781" s="307"/>
      <c r="T781" s="307">
        <f>VLOOKUP(VLOOKUP(G781,Ma_KH!$A:$R,18,0)&amp;K781,Gia_MB!$A:$F,6,0)</f>
        <v>52259</v>
      </c>
      <c r="U781" s="308">
        <f t="shared" si="146"/>
        <v>104518</v>
      </c>
      <c r="V781" s="307"/>
      <c r="W781" s="309">
        <f t="shared" si="147"/>
        <v>0</v>
      </c>
      <c r="X781" s="310" t="str">
        <f t="shared" si="148"/>
        <v>8</v>
      </c>
      <c r="Y781" s="307"/>
      <c r="Z781" s="308">
        <f t="shared" si="149"/>
        <v>8361.44</v>
      </c>
      <c r="AA781" s="311">
        <f>VLOOKUP(G781,Ma_KH!$A:$R,14,0)</f>
        <v>51</v>
      </c>
    </row>
    <row r="782" spans="1:27" hidden="1" x14ac:dyDescent="0.25">
      <c r="A782" s="302">
        <v>46000</v>
      </c>
      <c r="B782" s="303">
        <v>82356</v>
      </c>
      <c r="C782" s="151" t="s">
        <v>7767</v>
      </c>
      <c r="D782" s="329">
        <v>46002</v>
      </c>
      <c r="E782" s="305"/>
      <c r="F782" s="304"/>
      <c r="G782" s="306" t="s">
        <v>4818</v>
      </c>
      <c r="H782" s="305"/>
      <c r="I782" s="306" t="s">
        <v>4818</v>
      </c>
      <c r="J782" s="303" t="s">
        <v>1786</v>
      </c>
      <c r="K782" s="303" t="s">
        <v>32</v>
      </c>
      <c r="L782" s="305" t="str">
        <f>VLOOKUP($K782,TONG_SL!$A:$D,2,0)</f>
        <v>Giò Tai Lưỡi Xào 250g</v>
      </c>
      <c r="M782" s="305"/>
      <c r="N782" s="305" t="str">
        <f t="shared" si="145"/>
        <v>K-C6</v>
      </c>
      <c r="O782" s="305"/>
      <c r="P782" s="305"/>
      <c r="Q782" s="305" t="str">
        <f>VLOOKUP(K782,TONG_SL!$A:$D,3,0)</f>
        <v>Túi</v>
      </c>
      <c r="R782" s="307">
        <v>2</v>
      </c>
      <c r="S782" s="307"/>
      <c r="T782" s="307">
        <f>VLOOKUP(VLOOKUP(G782,Ma_KH!$A:$R,18,0)&amp;K782,Gia_MB!$A:$F,6,0)</f>
        <v>47172</v>
      </c>
      <c r="U782" s="308">
        <f t="shared" si="146"/>
        <v>94344</v>
      </c>
      <c r="V782" s="307"/>
      <c r="W782" s="309">
        <f t="shared" si="147"/>
        <v>0</v>
      </c>
      <c r="X782" s="310" t="str">
        <f t="shared" si="148"/>
        <v>8</v>
      </c>
      <c r="Y782" s="307"/>
      <c r="Z782" s="308">
        <f t="shared" si="149"/>
        <v>7547.52</v>
      </c>
      <c r="AA782" s="311">
        <f>VLOOKUP(G782,Ma_KH!$A:$R,14,0)</f>
        <v>51</v>
      </c>
    </row>
    <row r="783" spans="1:27" hidden="1" x14ac:dyDescent="0.25">
      <c r="A783" s="302">
        <v>46000</v>
      </c>
      <c r="B783" s="303">
        <v>82356</v>
      </c>
      <c r="C783" s="151" t="s">
        <v>7767</v>
      </c>
      <c r="D783" s="329">
        <v>46002</v>
      </c>
      <c r="E783" s="305"/>
      <c r="F783" s="304"/>
      <c r="G783" s="306" t="s">
        <v>4818</v>
      </c>
      <c r="H783" s="305"/>
      <c r="I783" s="306" t="s">
        <v>4818</v>
      </c>
      <c r="J783" s="303" t="s">
        <v>1786</v>
      </c>
      <c r="K783" s="303" t="s">
        <v>46</v>
      </c>
      <c r="L783" s="305" t="str">
        <f>VLOOKUP($K783,TONG_SL!$A:$D,2,0)</f>
        <v>Giò sụn gà 250g</v>
      </c>
      <c r="M783" s="305"/>
      <c r="N783" s="305" t="str">
        <f t="shared" si="145"/>
        <v>K-C6</v>
      </c>
      <c r="O783" s="305"/>
      <c r="P783" s="305"/>
      <c r="Q783" s="305" t="str">
        <f>VLOOKUP(K783,TONG_SL!$A:$D,3,0)</f>
        <v>Túi</v>
      </c>
      <c r="R783" s="307">
        <v>2</v>
      </c>
      <c r="S783" s="307"/>
      <c r="T783" s="307">
        <f>VLOOKUP(VLOOKUP(G783,Ma_KH!$A:$R,18,0)&amp;K783,Gia_MB!$A:$F,6,0)</f>
        <v>50400</v>
      </c>
      <c r="U783" s="308">
        <f t="shared" si="146"/>
        <v>100800</v>
      </c>
      <c r="V783" s="307"/>
      <c r="W783" s="309">
        <f t="shared" si="147"/>
        <v>0</v>
      </c>
      <c r="X783" s="310" t="str">
        <f t="shared" si="148"/>
        <v>8</v>
      </c>
      <c r="Y783" s="307"/>
      <c r="Z783" s="308">
        <f t="shared" si="149"/>
        <v>8064</v>
      </c>
      <c r="AA783" s="311">
        <f>VLOOKUP(G783,Ma_KH!$A:$R,14,0)</f>
        <v>51</v>
      </c>
    </row>
    <row r="784" spans="1:27" hidden="1" x14ac:dyDescent="0.25">
      <c r="A784" s="302">
        <v>46000</v>
      </c>
      <c r="B784" s="303">
        <v>82356</v>
      </c>
      <c r="C784" s="151" t="s">
        <v>7767</v>
      </c>
      <c r="D784" s="329">
        <v>46002</v>
      </c>
      <c r="E784" s="305"/>
      <c r="F784" s="304"/>
      <c r="G784" s="306" t="s">
        <v>4818</v>
      </c>
      <c r="H784" s="305"/>
      <c r="I784" s="306" t="s">
        <v>4818</v>
      </c>
      <c r="J784" s="303" t="s">
        <v>1786</v>
      </c>
      <c r="K784" s="303" t="s">
        <v>30</v>
      </c>
      <c r="L784" s="305" t="str">
        <f>VLOOKUP($K784,TONG_SL!$A:$D,2,0)</f>
        <v>Gà muối 500g</v>
      </c>
      <c r="M784" s="305"/>
      <c r="N784" s="305" t="str">
        <f t="shared" si="145"/>
        <v>K-C6</v>
      </c>
      <c r="O784" s="305"/>
      <c r="P784" s="305"/>
      <c r="Q784" s="305" t="str">
        <f>VLOOKUP(K784,TONG_SL!$A:$D,3,0)</f>
        <v>Túi</v>
      </c>
      <c r="R784" s="307">
        <v>2</v>
      </c>
      <c r="S784" s="307"/>
      <c r="T784" s="307">
        <f>VLOOKUP(VLOOKUP(G784,Ma_KH!$A:$R,18,0)&amp;K784,Gia_MB!$A:$F,6,0)</f>
        <v>109614</v>
      </c>
      <c r="U784" s="308">
        <f t="shared" si="146"/>
        <v>219228</v>
      </c>
      <c r="V784" s="307"/>
      <c r="W784" s="309">
        <f t="shared" si="147"/>
        <v>0</v>
      </c>
      <c r="X784" s="310" t="str">
        <f t="shared" si="148"/>
        <v>8</v>
      </c>
      <c r="Y784" s="307"/>
      <c r="Z784" s="308">
        <f t="shared" si="149"/>
        <v>17538.240000000002</v>
      </c>
      <c r="AA784" s="311">
        <f>VLOOKUP(G784,Ma_KH!$A:$R,14,0)</f>
        <v>51</v>
      </c>
    </row>
    <row r="785" spans="1:27" hidden="1" x14ac:dyDescent="0.25">
      <c r="A785" s="302">
        <v>46000</v>
      </c>
      <c r="B785" s="303">
        <v>82356</v>
      </c>
      <c r="C785" s="151" t="s">
        <v>7767</v>
      </c>
      <c r="D785" s="329">
        <v>46002</v>
      </c>
      <c r="E785" s="305"/>
      <c r="F785" s="304"/>
      <c r="G785" s="306" t="s">
        <v>4818</v>
      </c>
      <c r="H785" s="305"/>
      <c r="I785" s="306" t="s">
        <v>4818</v>
      </c>
      <c r="J785" s="303" t="s">
        <v>1786</v>
      </c>
      <c r="K785" s="303" t="s">
        <v>52</v>
      </c>
      <c r="L785" s="305" t="str">
        <f>VLOOKUP($K785,TONG_SL!$A:$D,2,0)</f>
        <v>Gà xì dầu 500g</v>
      </c>
      <c r="M785" s="305"/>
      <c r="N785" s="305" t="str">
        <f t="shared" si="145"/>
        <v>K-C6</v>
      </c>
      <c r="O785" s="305"/>
      <c r="P785" s="305"/>
      <c r="Q785" s="305" t="str">
        <f>VLOOKUP(K785,TONG_SL!$A:$D,3,0)</f>
        <v>Túi</v>
      </c>
      <c r="R785" s="307">
        <v>3</v>
      </c>
      <c r="S785" s="307"/>
      <c r="T785" s="307">
        <f>VLOOKUP(VLOOKUP(G785,Ma_KH!$A:$R,18,0)&amp;K785,Gia_MB!$A:$F,6,0)</f>
        <v>104910</v>
      </c>
      <c r="U785" s="308">
        <f t="shared" si="146"/>
        <v>314730</v>
      </c>
      <c r="V785" s="307"/>
      <c r="W785" s="309">
        <f t="shared" si="147"/>
        <v>0</v>
      </c>
      <c r="X785" s="310" t="str">
        <f t="shared" si="148"/>
        <v>8</v>
      </c>
      <c r="Y785" s="307"/>
      <c r="Z785" s="308">
        <f t="shared" si="149"/>
        <v>25178.400000000001</v>
      </c>
      <c r="AA785" s="311">
        <f>VLOOKUP(G785,Ma_KH!$A:$R,14,0)</f>
        <v>51</v>
      </c>
    </row>
    <row r="786" spans="1:27" hidden="1" x14ac:dyDescent="0.25">
      <c r="A786" s="302">
        <v>46001</v>
      </c>
      <c r="B786" s="303">
        <v>2370938</v>
      </c>
      <c r="C786" s="151" t="s">
        <v>7767</v>
      </c>
      <c r="D786" s="329">
        <v>46002</v>
      </c>
      <c r="E786" s="305"/>
      <c r="F786" s="304"/>
      <c r="G786" s="306" t="s">
        <v>4764</v>
      </c>
      <c r="H786" s="305"/>
      <c r="I786" s="306" t="s">
        <v>4764</v>
      </c>
      <c r="J786" s="303" t="s">
        <v>1786</v>
      </c>
      <c r="K786" s="303" t="s">
        <v>27</v>
      </c>
      <c r="L786" s="305" t="str">
        <f>VLOOKUP($K786,TONG_SL!$A:$D,2,0)</f>
        <v>Chân giò heo muối 300g</v>
      </c>
      <c r="M786" s="305"/>
      <c r="N786" s="305" t="str">
        <f t="shared" si="145"/>
        <v>K-C6</v>
      </c>
      <c r="O786" s="305"/>
      <c r="P786" s="305"/>
      <c r="Q786" s="305" t="str">
        <f>VLOOKUP(K786,TONG_SL!$A:$D,3,0)</f>
        <v>Túi</v>
      </c>
      <c r="R786" s="307">
        <v>4</v>
      </c>
      <c r="S786" s="307"/>
      <c r="T786" s="307">
        <f>VLOOKUP(VLOOKUP(G786,Ma_KH!$A:$R,18,0)&amp;K786,Gia_MB!$A:$F,6,0)</f>
        <v>73431</v>
      </c>
      <c r="U786" s="308">
        <f t="shared" si="146"/>
        <v>293724</v>
      </c>
      <c r="V786" s="307"/>
      <c r="W786" s="309">
        <f t="shared" si="147"/>
        <v>0</v>
      </c>
      <c r="X786" s="310" t="str">
        <f t="shared" si="148"/>
        <v>8</v>
      </c>
      <c r="Y786" s="307"/>
      <c r="Z786" s="308">
        <f t="shared" si="149"/>
        <v>23497.920000000002</v>
      </c>
      <c r="AA786" s="311">
        <f>VLOOKUP(G786,Ma_KH!$A:$R,14,0)</f>
        <v>0</v>
      </c>
    </row>
    <row r="787" spans="1:27" hidden="1" x14ac:dyDescent="0.25">
      <c r="A787" s="302">
        <v>46001</v>
      </c>
      <c r="B787" s="303">
        <v>2370938</v>
      </c>
      <c r="C787" s="151" t="s">
        <v>7767</v>
      </c>
      <c r="D787" s="329">
        <v>46002</v>
      </c>
      <c r="E787" s="305"/>
      <c r="F787" s="304"/>
      <c r="G787" s="306" t="s">
        <v>4764</v>
      </c>
      <c r="H787" s="305"/>
      <c r="I787" s="306" t="s">
        <v>4764</v>
      </c>
      <c r="J787" s="303" t="s">
        <v>1786</v>
      </c>
      <c r="K787" s="303" t="s">
        <v>34</v>
      </c>
      <c r="L787" s="305" t="str">
        <f>VLOOKUP($K787,TONG_SL!$A:$D,2,0)</f>
        <v>Tai heo muối 200g</v>
      </c>
      <c r="M787" s="305"/>
      <c r="N787" s="305" t="str">
        <f t="shared" si="145"/>
        <v>K-C6</v>
      </c>
      <c r="O787" s="305"/>
      <c r="P787" s="305"/>
      <c r="Q787" s="305" t="str">
        <f>VLOOKUP(K787,TONG_SL!$A:$D,3,0)</f>
        <v>Túi</v>
      </c>
      <c r="R787" s="307">
        <v>3</v>
      </c>
      <c r="S787" s="307"/>
      <c r="T787" s="307">
        <f>VLOOKUP(VLOOKUP(G787,Ma_KH!$A:$R,18,0)&amp;K787,Gia_MB!$A:$F,6,0)</f>
        <v>55595</v>
      </c>
      <c r="U787" s="308">
        <f t="shared" si="146"/>
        <v>166785</v>
      </c>
      <c r="V787" s="307"/>
      <c r="W787" s="309">
        <f t="shared" si="147"/>
        <v>0</v>
      </c>
      <c r="X787" s="310" t="str">
        <f t="shared" si="148"/>
        <v>8</v>
      </c>
      <c r="Y787" s="307"/>
      <c r="Z787" s="308">
        <f t="shared" si="149"/>
        <v>13342.800000000001</v>
      </c>
      <c r="AA787" s="311">
        <f>VLOOKUP(G787,Ma_KH!$A:$R,14,0)</f>
        <v>0</v>
      </c>
    </row>
    <row r="788" spans="1:27" hidden="1" x14ac:dyDescent="0.25">
      <c r="A788" s="302">
        <v>46001</v>
      </c>
      <c r="B788" s="303">
        <v>2370938</v>
      </c>
      <c r="C788" s="151" t="s">
        <v>7767</v>
      </c>
      <c r="D788" s="329">
        <v>46002</v>
      </c>
      <c r="E788" s="305"/>
      <c r="F788" s="304"/>
      <c r="G788" s="306" t="s">
        <v>4764</v>
      </c>
      <c r="H788" s="305"/>
      <c r="I788" s="306" t="s">
        <v>4764</v>
      </c>
      <c r="J788" s="303" t="s">
        <v>1786</v>
      </c>
      <c r="K788" s="303" t="s">
        <v>32</v>
      </c>
      <c r="L788" s="305" t="str">
        <f>VLOOKUP($K788,TONG_SL!$A:$D,2,0)</f>
        <v>Giò Tai Lưỡi Xào 250g</v>
      </c>
      <c r="M788" s="305"/>
      <c r="N788" s="305" t="str">
        <f t="shared" si="145"/>
        <v>K-C6</v>
      </c>
      <c r="O788" s="305"/>
      <c r="P788" s="305"/>
      <c r="Q788" s="305" t="str">
        <f>VLOOKUP(K788,TONG_SL!$A:$D,3,0)</f>
        <v>Túi</v>
      </c>
      <c r="R788" s="307">
        <v>5</v>
      </c>
      <c r="S788" s="307"/>
      <c r="T788" s="307">
        <f>VLOOKUP(VLOOKUP(G788,Ma_KH!$A:$R,18,0)&amp;K788,Gia_MB!$A:$F,6,0)</f>
        <v>50182</v>
      </c>
      <c r="U788" s="308">
        <f t="shared" si="146"/>
        <v>250910</v>
      </c>
      <c r="V788" s="307"/>
      <c r="W788" s="309">
        <f t="shared" si="147"/>
        <v>0</v>
      </c>
      <c r="X788" s="310" t="str">
        <f t="shared" si="148"/>
        <v>8</v>
      </c>
      <c r="Y788" s="307"/>
      <c r="Z788" s="308">
        <f t="shared" si="149"/>
        <v>20072.8</v>
      </c>
      <c r="AA788" s="311">
        <f>VLOOKUP(G788,Ma_KH!$A:$R,14,0)</f>
        <v>0</v>
      </c>
    </row>
    <row r="789" spans="1:27" hidden="1" x14ac:dyDescent="0.25">
      <c r="A789" s="302">
        <v>46000</v>
      </c>
      <c r="B789" s="303">
        <v>82298</v>
      </c>
      <c r="C789" s="151" t="s">
        <v>7767</v>
      </c>
      <c r="D789" s="329">
        <v>46002</v>
      </c>
      <c r="E789" s="305"/>
      <c r="F789" s="304"/>
      <c r="G789" s="306" t="s">
        <v>3086</v>
      </c>
      <c r="H789" s="305"/>
      <c r="I789" s="306" t="s">
        <v>3086</v>
      </c>
      <c r="J789" s="303" t="s">
        <v>1786</v>
      </c>
      <c r="K789" s="303" t="s">
        <v>27</v>
      </c>
      <c r="L789" s="305" t="str">
        <f>VLOOKUP($K789,TONG_SL!$A:$D,2,0)</f>
        <v>Chân giò heo muối 300g</v>
      </c>
      <c r="M789" s="305"/>
      <c r="N789" s="305" t="str">
        <f t="shared" si="145"/>
        <v>K-C6</v>
      </c>
      <c r="O789" s="305"/>
      <c r="P789" s="305"/>
      <c r="Q789" s="305" t="str">
        <f>VLOOKUP(K789,TONG_SL!$A:$D,3,0)</f>
        <v>Túi</v>
      </c>
      <c r="R789" s="307">
        <v>6</v>
      </c>
      <c r="S789" s="307"/>
      <c r="T789" s="307">
        <f>VLOOKUP(VLOOKUP(G789,Ma_KH!$A:$R,18,0)&amp;K789,Gia_MB!$A:$F,6,0)</f>
        <v>73431</v>
      </c>
      <c r="U789" s="308">
        <f t="shared" si="146"/>
        <v>440586</v>
      </c>
      <c r="V789" s="307"/>
      <c r="W789" s="309">
        <f t="shared" si="147"/>
        <v>0</v>
      </c>
      <c r="X789" s="310" t="str">
        <f t="shared" si="148"/>
        <v>8</v>
      </c>
      <c r="Y789" s="307"/>
      <c r="Z789" s="308">
        <f t="shared" si="149"/>
        <v>35246.879999999997</v>
      </c>
      <c r="AA789" s="311">
        <f>VLOOKUP(G789,Ma_KH!$A:$R,14,0)</f>
        <v>57</v>
      </c>
    </row>
    <row r="790" spans="1:27" hidden="1" x14ac:dyDescent="0.25">
      <c r="A790" s="302">
        <v>46000</v>
      </c>
      <c r="B790" s="303">
        <v>82298</v>
      </c>
      <c r="C790" s="151" t="s">
        <v>7767</v>
      </c>
      <c r="D790" s="329">
        <v>46002</v>
      </c>
      <c r="E790" s="305"/>
      <c r="F790" s="304"/>
      <c r="G790" s="306" t="s">
        <v>3086</v>
      </c>
      <c r="H790" s="305"/>
      <c r="I790" s="306" t="s">
        <v>3086</v>
      </c>
      <c r="J790" s="303" t="s">
        <v>1786</v>
      </c>
      <c r="K790" s="303" t="s">
        <v>39</v>
      </c>
      <c r="L790" s="305" t="str">
        <f>VLOOKUP($K790,TONG_SL!$A:$D,2,0)</f>
        <v>Chả nướng 300g</v>
      </c>
      <c r="M790" s="305"/>
      <c r="N790" s="305" t="str">
        <f t="shared" si="145"/>
        <v>K-C6</v>
      </c>
      <c r="O790" s="305"/>
      <c r="P790" s="305"/>
      <c r="Q790" s="305" t="str">
        <f>VLOOKUP(K790,TONG_SL!$A:$D,3,0)</f>
        <v>Túi</v>
      </c>
      <c r="R790" s="307">
        <v>3</v>
      </c>
      <c r="S790" s="307"/>
      <c r="T790" s="307">
        <f>VLOOKUP(VLOOKUP(G790,Ma_KH!$A:$R,18,0)&amp;K790,Gia_MB!$A:$F,6,0)</f>
        <v>70950</v>
      </c>
      <c r="U790" s="308">
        <f t="shared" si="146"/>
        <v>212850</v>
      </c>
      <c r="V790" s="307"/>
      <c r="W790" s="309">
        <f t="shared" si="147"/>
        <v>0</v>
      </c>
      <c r="X790" s="310" t="str">
        <f t="shared" si="148"/>
        <v>8</v>
      </c>
      <c r="Y790" s="307"/>
      <c r="Z790" s="308">
        <f t="shared" si="149"/>
        <v>17028</v>
      </c>
      <c r="AA790" s="311">
        <f>VLOOKUP(G790,Ma_KH!$A:$R,14,0)</f>
        <v>57</v>
      </c>
    </row>
    <row r="791" spans="1:27" hidden="1" x14ac:dyDescent="0.25">
      <c r="A791" s="302">
        <v>46000</v>
      </c>
      <c r="B791" s="303">
        <v>82298</v>
      </c>
      <c r="C791" s="151" t="s">
        <v>7767</v>
      </c>
      <c r="D791" s="329">
        <v>46002</v>
      </c>
      <c r="E791" s="305"/>
      <c r="F791" s="304"/>
      <c r="G791" s="306" t="s">
        <v>3086</v>
      </c>
      <c r="H791" s="305"/>
      <c r="I791" s="306" t="s">
        <v>3086</v>
      </c>
      <c r="J791" s="303" t="s">
        <v>1786</v>
      </c>
      <c r="K791" s="303" t="s">
        <v>598</v>
      </c>
      <c r="L791" s="305" t="str">
        <f>VLOOKUP($K791,TONG_SL!$A:$D,2,0)</f>
        <v>Chân gà sả tắc 250g</v>
      </c>
      <c r="M791" s="305"/>
      <c r="N791" s="305" t="str">
        <f t="shared" si="145"/>
        <v>K-C6</v>
      </c>
      <c r="O791" s="305"/>
      <c r="P791" s="305"/>
      <c r="Q791" s="305" t="str">
        <f>VLOOKUP(K791,TONG_SL!$A:$D,3,0)</f>
        <v>Hộp</v>
      </c>
      <c r="R791" s="307">
        <v>5</v>
      </c>
      <c r="S791" s="307"/>
      <c r="T791" s="307">
        <f>VLOOKUP(VLOOKUP(G791,Ma_KH!$A:$R,18,0)&amp;K791,Gia_MB!$A:$F,6,0)</f>
        <v>30000</v>
      </c>
      <c r="U791" s="308">
        <f t="shared" si="146"/>
        <v>150000</v>
      </c>
      <c r="V791" s="307"/>
      <c r="W791" s="309">
        <f t="shared" si="147"/>
        <v>0</v>
      </c>
      <c r="X791" s="310" t="str">
        <f t="shared" si="148"/>
        <v>8</v>
      </c>
      <c r="Y791" s="307"/>
      <c r="Z791" s="308">
        <f t="shared" si="149"/>
        <v>12000</v>
      </c>
      <c r="AA791" s="311">
        <f>VLOOKUP(G791,Ma_KH!$A:$R,14,0)</f>
        <v>57</v>
      </c>
    </row>
    <row r="792" spans="1:27" hidden="1" x14ac:dyDescent="0.25">
      <c r="A792" s="302">
        <v>46000</v>
      </c>
      <c r="B792" s="303">
        <v>82298</v>
      </c>
      <c r="C792" s="151" t="s">
        <v>7767</v>
      </c>
      <c r="D792" s="329">
        <v>46002</v>
      </c>
      <c r="E792" s="305"/>
      <c r="F792" s="304"/>
      <c r="G792" s="306" t="s">
        <v>3086</v>
      </c>
      <c r="H792" s="305"/>
      <c r="I792" s="306" t="s">
        <v>3086</v>
      </c>
      <c r="J792" s="303" t="s">
        <v>1786</v>
      </c>
      <c r="K792" s="303" t="s">
        <v>7673</v>
      </c>
      <c r="L792" s="305" t="str">
        <f>VLOOKUP($K792,TONG_SL!$A:$D,2,0)</f>
        <v>Chân gà sốt thái 250g</v>
      </c>
      <c r="M792" s="305"/>
      <c r="N792" s="305" t="str">
        <f t="shared" si="145"/>
        <v>K-C6</v>
      </c>
      <c r="O792" s="305"/>
      <c r="P792" s="305"/>
      <c r="Q792" s="305" t="str">
        <f>VLOOKUP(K792,TONG_SL!$A:$D,3,0)</f>
        <v>Hộp</v>
      </c>
      <c r="R792" s="307">
        <v>5</v>
      </c>
      <c r="S792" s="307"/>
      <c r="T792" s="307">
        <f>VLOOKUP(VLOOKUP(G792,Ma_KH!$A:$R,18,0)&amp;K792,Gia_MB!$A:$F,6,0)</f>
        <v>41389</v>
      </c>
      <c r="U792" s="308">
        <f t="shared" si="146"/>
        <v>206945</v>
      </c>
      <c r="V792" s="307"/>
      <c r="W792" s="309">
        <f t="shared" si="147"/>
        <v>0</v>
      </c>
      <c r="X792" s="310" t="str">
        <f t="shared" si="148"/>
        <v>8</v>
      </c>
      <c r="Y792" s="307"/>
      <c r="Z792" s="308">
        <f t="shared" si="149"/>
        <v>16555.599999999999</v>
      </c>
      <c r="AA792" s="311">
        <f>VLOOKUP(G792,Ma_KH!$A:$R,14,0)</f>
        <v>57</v>
      </c>
    </row>
    <row r="793" spans="1:27" hidden="1" x14ac:dyDescent="0.25">
      <c r="A793" s="302">
        <v>46000</v>
      </c>
      <c r="B793" s="303">
        <v>82298</v>
      </c>
      <c r="C793" s="151" t="s">
        <v>7767</v>
      </c>
      <c r="D793" s="329">
        <v>46002</v>
      </c>
      <c r="E793" s="305"/>
      <c r="F793" s="304"/>
      <c r="G793" s="306" t="s">
        <v>3086</v>
      </c>
      <c r="H793" s="305"/>
      <c r="I793" s="306" t="s">
        <v>3086</v>
      </c>
      <c r="J793" s="303" t="s">
        <v>1786</v>
      </c>
      <c r="K793" s="303" t="s">
        <v>600</v>
      </c>
      <c r="L793" s="305" t="str">
        <f>VLOOKUP($K793,TONG_SL!$A:$D,2,0)</f>
        <v>Tai heo sốt thái 250g</v>
      </c>
      <c r="M793" s="305"/>
      <c r="N793" s="305" t="str">
        <f t="shared" si="145"/>
        <v>K-C6</v>
      </c>
      <c r="O793" s="305"/>
      <c r="P793" s="305"/>
      <c r="Q793" s="305" t="str">
        <f>VLOOKUP(K793,TONG_SL!$A:$D,3,0)</f>
        <v>Hộp</v>
      </c>
      <c r="R793" s="307">
        <v>5</v>
      </c>
      <c r="S793" s="307"/>
      <c r="T793" s="307">
        <f>VLOOKUP(VLOOKUP(G793,Ma_KH!$A:$R,18,0)&amp;K793,Gia_MB!$A:$F,6,0)</f>
        <v>36111</v>
      </c>
      <c r="U793" s="308">
        <f t="shared" si="146"/>
        <v>180555</v>
      </c>
      <c r="V793" s="307"/>
      <c r="W793" s="309">
        <f t="shared" si="147"/>
        <v>0</v>
      </c>
      <c r="X793" s="310" t="str">
        <f t="shared" si="148"/>
        <v>8</v>
      </c>
      <c r="Y793" s="307"/>
      <c r="Z793" s="308">
        <f t="shared" si="149"/>
        <v>14444.4</v>
      </c>
      <c r="AA793" s="311">
        <f>VLOOKUP(G793,Ma_KH!$A:$R,14,0)</f>
        <v>57</v>
      </c>
    </row>
    <row r="794" spans="1:27" hidden="1" x14ac:dyDescent="0.25">
      <c r="A794" s="302">
        <v>46002</v>
      </c>
      <c r="B794" s="303">
        <v>83357</v>
      </c>
      <c r="C794" s="294" t="s">
        <v>7767</v>
      </c>
      <c r="D794" s="342">
        <v>46003</v>
      </c>
      <c r="E794" s="305"/>
      <c r="F794" s="304"/>
      <c r="G794" s="306" t="s">
        <v>5318</v>
      </c>
      <c r="H794" s="305"/>
      <c r="I794" s="306" t="s">
        <v>5318</v>
      </c>
      <c r="J794" s="303" t="s">
        <v>1790</v>
      </c>
      <c r="K794" s="303" t="s">
        <v>563</v>
      </c>
      <c r="L794" s="305" t="str">
        <f>VLOOKUP($K794,TONG_SL!$A:$D,2,0)</f>
        <v>Chân gà sả tắc 150g</v>
      </c>
      <c r="M794" s="305"/>
      <c r="N794" s="305" t="str">
        <f t="shared" ref="N794:N825" si="150">IF($B794&lt;&gt;"","K-C6","")</f>
        <v>K-C6</v>
      </c>
      <c r="O794" s="305"/>
      <c r="P794" s="305"/>
      <c r="Q794" s="305" t="str">
        <f>VLOOKUP(K794,TONG_SL!$A:$D,3,0)</f>
        <v>Túi</v>
      </c>
      <c r="R794" s="307">
        <v>3</v>
      </c>
      <c r="S794" s="307"/>
      <c r="T794" s="307">
        <f>VLOOKUP(VLOOKUP(G794,Ma_KH!$A:$R,18,0)&amp;K794,Gia_MB!$A:$F,6,0)</f>
        <v>20250</v>
      </c>
      <c r="U794" s="308">
        <f t="shared" ref="U794:U825" si="151">T794*R794</f>
        <v>60750</v>
      </c>
      <c r="V794" s="307"/>
      <c r="W794" s="309">
        <f t="shared" ref="W794:W825" si="152">U794*V794</f>
        <v>0</v>
      </c>
      <c r="X794" s="310" t="str">
        <f t="shared" ref="X794:X825" si="153">IF(B794&lt;&gt;"","8","0")</f>
        <v>8</v>
      </c>
      <c r="Y794" s="307"/>
      <c r="Z794" s="308">
        <f t="shared" ref="Z794:Z825" si="154">U794*X794%</f>
        <v>4860</v>
      </c>
      <c r="AA794" s="311">
        <f>VLOOKUP(G794,Ma_KH!$A:$R,14,0)</f>
        <v>51</v>
      </c>
    </row>
    <row r="795" spans="1:27" hidden="1" x14ac:dyDescent="0.25">
      <c r="A795" s="302">
        <v>46002</v>
      </c>
      <c r="B795" s="303">
        <v>83357</v>
      </c>
      <c r="C795" s="294" t="s">
        <v>7767</v>
      </c>
      <c r="D795" s="342">
        <v>46003</v>
      </c>
      <c r="E795" s="305"/>
      <c r="F795" s="304"/>
      <c r="G795" s="306" t="s">
        <v>5318</v>
      </c>
      <c r="H795" s="305"/>
      <c r="I795" s="306" t="s">
        <v>5318</v>
      </c>
      <c r="J795" s="303" t="s">
        <v>1790</v>
      </c>
      <c r="K795" s="303" t="s">
        <v>551</v>
      </c>
      <c r="L795" s="305" t="str">
        <f>VLOOKUP($K795,TONG_SL!$A:$D,2,0)</f>
        <v>Chân giò heo muối 100g</v>
      </c>
      <c r="M795" s="305"/>
      <c r="N795" s="305" t="str">
        <f t="shared" si="150"/>
        <v>K-C6</v>
      </c>
      <c r="O795" s="305"/>
      <c r="P795" s="305"/>
      <c r="Q795" s="305" t="str">
        <f>VLOOKUP(K795,TONG_SL!$A:$D,3,0)</f>
        <v>Gói</v>
      </c>
      <c r="R795" s="307">
        <v>3</v>
      </c>
      <c r="S795" s="307"/>
      <c r="T795" s="307">
        <f>VLOOKUP(VLOOKUP(G795,Ma_KH!$A:$R,18,0)&amp;K795,Gia_MB!$A:$F,6,0)</f>
        <v>24549</v>
      </c>
      <c r="U795" s="308">
        <f t="shared" si="151"/>
        <v>73647</v>
      </c>
      <c r="V795" s="307"/>
      <c r="W795" s="309">
        <f t="shared" si="152"/>
        <v>0</v>
      </c>
      <c r="X795" s="310" t="str">
        <f t="shared" si="153"/>
        <v>8</v>
      </c>
      <c r="Y795" s="307"/>
      <c r="Z795" s="308">
        <f t="shared" si="154"/>
        <v>5891.76</v>
      </c>
      <c r="AA795" s="311">
        <f>VLOOKUP(G795,Ma_KH!$A:$R,14,0)</f>
        <v>51</v>
      </c>
    </row>
    <row r="796" spans="1:27" hidden="1" x14ac:dyDescent="0.25">
      <c r="A796" s="302">
        <v>46002</v>
      </c>
      <c r="B796" s="303">
        <v>83357</v>
      </c>
      <c r="C796" s="294" t="s">
        <v>7767</v>
      </c>
      <c r="D796" s="342">
        <v>46003</v>
      </c>
      <c r="E796" s="305"/>
      <c r="F796" s="304"/>
      <c r="G796" s="306" t="s">
        <v>5318</v>
      </c>
      <c r="H796" s="305"/>
      <c r="I796" s="306" t="s">
        <v>5318</v>
      </c>
      <c r="J796" s="303" t="s">
        <v>1790</v>
      </c>
      <c r="K796" s="303" t="s">
        <v>542</v>
      </c>
      <c r="L796" s="305" t="str">
        <f>VLOOKUP($K796,TONG_SL!$A:$D,2,0)</f>
        <v>Chân giò heo muối 500g</v>
      </c>
      <c r="M796" s="305"/>
      <c r="N796" s="305" t="str">
        <f t="shared" si="150"/>
        <v>K-C6</v>
      </c>
      <c r="O796" s="305"/>
      <c r="P796" s="305"/>
      <c r="Q796" s="305" t="str">
        <f>VLOOKUP(K796,TONG_SL!$A:$D,3,0)</f>
        <v>Túi</v>
      </c>
      <c r="R796" s="307">
        <v>3</v>
      </c>
      <c r="S796" s="307"/>
      <c r="T796" s="307">
        <f>VLOOKUP(VLOOKUP(G796,Ma_KH!$A:$R,18,0)&amp;K796,Gia_MB!$A:$F,6,0)</f>
        <v>119066</v>
      </c>
      <c r="U796" s="308">
        <f t="shared" si="151"/>
        <v>357198</v>
      </c>
      <c r="V796" s="307"/>
      <c r="W796" s="309">
        <f t="shared" si="152"/>
        <v>0</v>
      </c>
      <c r="X796" s="310" t="str">
        <f t="shared" si="153"/>
        <v>8</v>
      </c>
      <c r="Y796" s="307"/>
      <c r="Z796" s="308">
        <f t="shared" si="154"/>
        <v>28575.84</v>
      </c>
      <c r="AA796" s="311">
        <f>VLOOKUP(G796,Ma_KH!$A:$R,14,0)</f>
        <v>51</v>
      </c>
    </row>
    <row r="797" spans="1:27" hidden="1" x14ac:dyDescent="0.25">
      <c r="A797" s="302">
        <v>46002</v>
      </c>
      <c r="B797" s="303">
        <v>83357</v>
      </c>
      <c r="C797" s="294" t="s">
        <v>7767</v>
      </c>
      <c r="D797" s="342">
        <v>46003</v>
      </c>
      <c r="E797" s="305"/>
      <c r="F797" s="304"/>
      <c r="G797" s="306" t="s">
        <v>5318</v>
      </c>
      <c r="H797" s="305"/>
      <c r="I797" s="306" t="s">
        <v>5318</v>
      </c>
      <c r="J797" s="303" t="s">
        <v>1790</v>
      </c>
      <c r="K797" s="303" t="s">
        <v>30</v>
      </c>
      <c r="L797" s="305" t="str">
        <f>VLOOKUP($K797,TONG_SL!$A:$D,2,0)</f>
        <v>Gà muối 500g</v>
      </c>
      <c r="M797" s="305"/>
      <c r="N797" s="305" t="str">
        <f t="shared" si="150"/>
        <v>K-C6</v>
      </c>
      <c r="O797" s="305"/>
      <c r="P797" s="305"/>
      <c r="Q797" s="305" t="str">
        <f>VLOOKUP(K797,TONG_SL!$A:$D,3,0)</f>
        <v>Túi</v>
      </c>
      <c r="R797" s="307">
        <v>3</v>
      </c>
      <c r="S797" s="307"/>
      <c r="T797" s="307">
        <f>VLOOKUP(VLOOKUP(G797,Ma_KH!$A:$R,18,0)&amp;K797,Gia_MB!$A:$F,6,0)</f>
        <v>111058</v>
      </c>
      <c r="U797" s="308">
        <f t="shared" si="151"/>
        <v>333174</v>
      </c>
      <c r="V797" s="307"/>
      <c r="W797" s="309">
        <f t="shared" si="152"/>
        <v>0</v>
      </c>
      <c r="X797" s="310" t="str">
        <f t="shared" si="153"/>
        <v>8</v>
      </c>
      <c r="Y797" s="307"/>
      <c r="Z797" s="308">
        <f t="shared" si="154"/>
        <v>26653.920000000002</v>
      </c>
      <c r="AA797" s="311">
        <f>VLOOKUP(G797,Ma_KH!$A:$R,14,0)</f>
        <v>51</v>
      </c>
    </row>
    <row r="798" spans="1:27" hidden="1" x14ac:dyDescent="0.25">
      <c r="A798" s="302">
        <v>46002</v>
      </c>
      <c r="B798" s="303">
        <v>83357</v>
      </c>
      <c r="C798" s="294" t="s">
        <v>7767</v>
      </c>
      <c r="D798" s="342">
        <v>46003</v>
      </c>
      <c r="E798" s="305"/>
      <c r="F798" s="304"/>
      <c r="G798" s="306" t="s">
        <v>5318</v>
      </c>
      <c r="H798" s="305"/>
      <c r="I798" s="306" t="s">
        <v>5318</v>
      </c>
      <c r="J798" s="303" t="s">
        <v>1790</v>
      </c>
      <c r="K798" s="303" t="s">
        <v>565</v>
      </c>
      <c r="L798" s="305" t="str">
        <f>VLOOKUP($K798,TONG_SL!$A:$D,2,0)</f>
        <v>Tai heo sốt thái 150g</v>
      </c>
      <c r="M798" s="305"/>
      <c r="N798" s="305" t="str">
        <f t="shared" si="150"/>
        <v>K-C6</v>
      </c>
      <c r="O798" s="305"/>
      <c r="P798" s="305"/>
      <c r="Q798" s="305" t="str">
        <f>VLOOKUP(K798,TONG_SL!$A:$D,3,0)</f>
        <v>Túi</v>
      </c>
      <c r="R798" s="307">
        <v>3</v>
      </c>
      <c r="S798" s="307"/>
      <c r="T798" s="307">
        <f>VLOOKUP(VLOOKUP(G798,Ma_KH!$A:$R,18,0)&amp;K798,Gia_MB!$A:$F,6,0)</f>
        <v>19500</v>
      </c>
      <c r="U798" s="308">
        <f t="shared" si="151"/>
        <v>58500</v>
      </c>
      <c r="V798" s="307"/>
      <c r="W798" s="309">
        <f t="shared" si="152"/>
        <v>0</v>
      </c>
      <c r="X798" s="310" t="str">
        <f t="shared" si="153"/>
        <v>8</v>
      </c>
      <c r="Y798" s="307"/>
      <c r="Z798" s="308">
        <f t="shared" si="154"/>
        <v>4680</v>
      </c>
      <c r="AA798" s="311">
        <f>VLOOKUP(G798,Ma_KH!$A:$R,14,0)</f>
        <v>51</v>
      </c>
    </row>
    <row r="799" spans="1:27" hidden="1" x14ac:dyDescent="0.25">
      <c r="A799" s="302">
        <v>46002</v>
      </c>
      <c r="B799" s="303">
        <v>83356</v>
      </c>
      <c r="C799" s="294" t="s">
        <v>7767</v>
      </c>
      <c r="D799" s="342">
        <v>46003</v>
      </c>
      <c r="E799" s="305"/>
      <c r="F799" s="304"/>
      <c r="G799" s="306" t="s">
        <v>5116</v>
      </c>
      <c r="H799" s="305"/>
      <c r="I799" s="306" t="s">
        <v>5116</v>
      </c>
      <c r="J799" s="303" t="s">
        <v>1790</v>
      </c>
      <c r="K799" s="303" t="s">
        <v>37</v>
      </c>
      <c r="L799" s="305" t="str">
        <f>VLOOKUP($K799,TONG_SL!$A:$D,2,0)</f>
        <v>Chả cốm 300g</v>
      </c>
      <c r="M799" s="305"/>
      <c r="N799" s="305" t="str">
        <f t="shared" si="150"/>
        <v>K-C6</v>
      </c>
      <c r="O799" s="305"/>
      <c r="P799" s="305"/>
      <c r="Q799" s="305" t="str">
        <f>VLOOKUP(K799,TONG_SL!$A:$D,3,0)</f>
        <v>Túi</v>
      </c>
      <c r="R799" s="307">
        <v>3</v>
      </c>
      <c r="S799" s="307"/>
      <c r="T799" s="307">
        <f>VLOOKUP(VLOOKUP(G799,Ma_KH!$A:$R,18,0)&amp;K799,Gia_MB!$A:$F,6,0)</f>
        <v>74250</v>
      </c>
      <c r="U799" s="308">
        <f t="shared" si="151"/>
        <v>222750</v>
      </c>
      <c r="V799" s="307"/>
      <c r="W799" s="309">
        <f t="shared" si="152"/>
        <v>0</v>
      </c>
      <c r="X799" s="310" t="str">
        <f t="shared" si="153"/>
        <v>8</v>
      </c>
      <c r="Y799" s="307"/>
      <c r="Z799" s="308">
        <f t="shared" si="154"/>
        <v>17820</v>
      </c>
      <c r="AA799" s="311">
        <f>VLOOKUP(G799,Ma_KH!$A:$R,14,0)</f>
        <v>51</v>
      </c>
    </row>
    <row r="800" spans="1:27" hidden="1" x14ac:dyDescent="0.25">
      <c r="A800" s="302">
        <v>46002</v>
      </c>
      <c r="B800" s="303">
        <v>83356</v>
      </c>
      <c r="C800" s="294" t="s">
        <v>7767</v>
      </c>
      <c r="D800" s="342">
        <v>46003</v>
      </c>
      <c r="E800" s="305"/>
      <c r="F800" s="304"/>
      <c r="G800" s="306" t="s">
        <v>5116</v>
      </c>
      <c r="H800" s="305"/>
      <c r="I800" s="306" t="s">
        <v>5116</v>
      </c>
      <c r="J800" s="303" t="s">
        <v>1790</v>
      </c>
      <c r="K800" s="303" t="s">
        <v>39</v>
      </c>
      <c r="L800" s="305" t="str">
        <f>VLOOKUP($K800,TONG_SL!$A:$D,2,0)</f>
        <v>Chả nướng 300g</v>
      </c>
      <c r="M800" s="305"/>
      <c r="N800" s="305" t="str">
        <f t="shared" si="150"/>
        <v>K-C6</v>
      </c>
      <c r="O800" s="305"/>
      <c r="P800" s="305"/>
      <c r="Q800" s="305" t="str">
        <f>VLOOKUP(K800,TONG_SL!$A:$D,3,0)</f>
        <v>Túi</v>
      </c>
      <c r="R800" s="307">
        <v>3</v>
      </c>
      <c r="S800" s="307"/>
      <c r="T800" s="307">
        <f>VLOOKUP(VLOOKUP(G800,Ma_KH!$A:$R,18,0)&amp;K800,Gia_MB!$A:$F,6,0)</f>
        <v>70950</v>
      </c>
      <c r="U800" s="308">
        <f t="shared" si="151"/>
        <v>212850</v>
      </c>
      <c r="V800" s="307"/>
      <c r="W800" s="309">
        <f t="shared" si="152"/>
        <v>0</v>
      </c>
      <c r="X800" s="310" t="str">
        <f t="shared" si="153"/>
        <v>8</v>
      </c>
      <c r="Y800" s="307"/>
      <c r="Z800" s="308">
        <f t="shared" si="154"/>
        <v>17028</v>
      </c>
      <c r="AA800" s="311">
        <f>VLOOKUP(G800,Ma_KH!$A:$R,14,0)</f>
        <v>51</v>
      </c>
    </row>
    <row r="801" spans="1:27" hidden="1" x14ac:dyDescent="0.25">
      <c r="A801" s="302">
        <v>46002</v>
      </c>
      <c r="B801" s="303">
        <v>83356</v>
      </c>
      <c r="C801" s="294" t="s">
        <v>7767</v>
      </c>
      <c r="D801" s="342">
        <v>46003</v>
      </c>
      <c r="E801" s="305"/>
      <c r="F801" s="304"/>
      <c r="G801" s="306" t="s">
        <v>5116</v>
      </c>
      <c r="H801" s="305"/>
      <c r="I801" s="306" t="s">
        <v>5116</v>
      </c>
      <c r="J801" s="303" t="s">
        <v>1790</v>
      </c>
      <c r="K801" s="303" t="s">
        <v>563</v>
      </c>
      <c r="L801" s="305" t="str">
        <f>VLOOKUP($K801,TONG_SL!$A:$D,2,0)</f>
        <v>Chân gà sả tắc 150g</v>
      </c>
      <c r="M801" s="305"/>
      <c r="N801" s="305" t="str">
        <f t="shared" si="150"/>
        <v>K-C6</v>
      </c>
      <c r="O801" s="305"/>
      <c r="P801" s="305"/>
      <c r="Q801" s="305" t="str">
        <f>VLOOKUP(K801,TONG_SL!$A:$D,3,0)</f>
        <v>Túi</v>
      </c>
      <c r="R801" s="307">
        <v>3</v>
      </c>
      <c r="S801" s="307"/>
      <c r="T801" s="307">
        <f>VLOOKUP(VLOOKUP(G801,Ma_KH!$A:$R,18,0)&amp;K801,Gia_MB!$A:$F,6,0)</f>
        <v>20250</v>
      </c>
      <c r="U801" s="308">
        <f t="shared" si="151"/>
        <v>60750</v>
      </c>
      <c r="V801" s="307"/>
      <c r="W801" s="309">
        <f t="shared" si="152"/>
        <v>0</v>
      </c>
      <c r="X801" s="310" t="str">
        <f t="shared" si="153"/>
        <v>8</v>
      </c>
      <c r="Y801" s="307"/>
      <c r="Z801" s="308">
        <f t="shared" si="154"/>
        <v>4860</v>
      </c>
      <c r="AA801" s="311">
        <f>VLOOKUP(G801,Ma_KH!$A:$R,14,0)</f>
        <v>51</v>
      </c>
    </row>
    <row r="802" spans="1:27" hidden="1" x14ac:dyDescent="0.25">
      <c r="A802" s="302">
        <v>46002</v>
      </c>
      <c r="B802" s="303">
        <v>83356</v>
      </c>
      <c r="C802" s="294" t="s">
        <v>7767</v>
      </c>
      <c r="D802" s="342">
        <v>46003</v>
      </c>
      <c r="E802" s="305"/>
      <c r="F802" s="304"/>
      <c r="G802" s="306" t="s">
        <v>5116</v>
      </c>
      <c r="H802" s="305"/>
      <c r="I802" s="306" t="s">
        <v>5116</v>
      </c>
      <c r="J802" s="303" t="s">
        <v>1790</v>
      </c>
      <c r="K802" s="303" t="s">
        <v>27</v>
      </c>
      <c r="L802" s="305" t="str">
        <f>VLOOKUP($K802,TONG_SL!$A:$D,2,0)</f>
        <v>Chân giò heo muối 300g</v>
      </c>
      <c r="M802" s="305"/>
      <c r="N802" s="305" t="str">
        <f t="shared" si="150"/>
        <v>K-C6</v>
      </c>
      <c r="O802" s="305"/>
      <c r="P802" s="305"/>
      <c r="Q802" s="305" t="str">
        <f>VLOOKUP(K802,TONG_SL!$A:$D,3,0)</f>
        <v>Túi</v>
      </c>
      <c r="R802" s="307">
        <v>5</v>
      </c>
      <c r="S802" s="307"/>
      <c r="T802" s="307">
        <f>VLOOKUP(VLOOKUP(G802,Ma_KH!$A:$R,18,0)&amp;K802,Gia_MB!$A:$F,6,0)</f>
        <v>73431</v>
      </c>
      <c r="U802" s="308">
        <f t="shared" si="151"/>
        <v>367155</v>
      </c>
      <c r="V802" s="307"/>
      <c r="W802" s="309">
        <f t="shared" si="152"/>
        <v>0</v>
      </c>
      <c r="X802" s="310" t="str">
        <f t="shared" si="153"/>
        <v>8</v>
      </c>
      <c r="Y802" s="307"/>
      <c r="Z802" s="308">
        <f t="shared" si="154"/>
        <v>29372.400000000001</v>
      </c>
      <c r="AA802" s="311">
        <f>VLOOKUP(G802,Ma_KH!$A:$R,14,0)</f>
        <v>51</v>
      </c>
    </row>
    <row r="803" spans="1:27" hidden="1" x14ac:dyDescent="0.25">
      <c r="A803" s="302">
        <v>46002</v>
      </c>
      <c r="B803" s="303">
        <v>83356</v>
      </c>
      <c r="C803" s="294" t="s">
        <v>7767</v>
      </c>
      <c r="D803" s="342">
        <v>46003</v>
      </c>
      <c r="E803" s="305"/>
      <c r="F803" s="304"/>
      <c r="G803" s="306" t="s">
        <v>5116</v>
      </c>
      <c r="H803" s="305"/>
      <c r="I803" s="306" t="s">
        <v>5116</v>
      </c>
      <c r="J803" s="303" t="s">
        <v>1790</v>
      </c>
      <c r="K803" s="303" t="s">
        <v>553</v>
      </c>
      <c r="L803" s="305" t="str">
        <f>VLOOKUP($K803,TONG_SL!$A:$D,2,0)</f>
        <v>Gà muối hun khói 300g</v>
      </c>
      <c r="M803" s="305"/>
      <c r="N803" s="305" t="str">
        <f t="shared" si="150"/>
        <v>K-C6</v>
      </c>
      <c r="O803" s="305"/>
      <c r="P803" s="305"/>
      <c r="Q803" s="305" t="str">
        <f>VLOOKUP(K803,TONG_SL!$A:$D,3,0)</f>
        <v>Túi</v>
      </c>
      <c r="R803" s="307">
        <v>3</v>
      </c>
      <c r="S803" s="307"/>
      <c r="T803" s="307">
        <f>VLOOKUP(VLOOKUP(G803,Ma_KH!$A:$R,18,0)&amp;K803,Gia_MB!$A:$F,6,0)</f>
        <v>70000</v>
      </c>
      <c r="U803" s="308">
        <f t="shared" si="151"/>
        <v>210000</v>
      </c>
      <c r="V803" s="307"/>
      <c r="W803" s="309">
        <f t="shared" si="152"/>
        <v>0</v>
      </c>
      <c r="X803" s="310" t="str">
        <f t="shared" si="153"/>
        <v>8</v>
      </c>
      <c r="Y803" s="307"/>
      <c r="Z803" s="308">
        <f t="shared" si="154"/>
        <v>16800</v>
      </c>
      <c r="AA803" s="311">
        <f>VLOOKUP(G803,Ma_KH!$A:$R,14,0)</f>
        <v>51</v>
      </c>
    </row>
    <row r="804" spans="1:27" hidden="1" x14ac:dyDescent="0.25">
      <c r="A804" s="302">
        <v>46002</v>
      </c>
      <c r="B804" s="303">
        <v>83356</v>
      </c>
      <c r="C804" s="294" t="s">
        <v>7767</v>
      </c>
      <c r="D804" s="342">
        <v>46003</v>
      </c>
      <c r="E804" s="305"/>
      <c r="F804" s="304"/>
      <c r="G804" s="306" t="s">
        <v>5116</v>
      </c>
      <c r="H804" s="305"/>
      <c r="I804" s="306" t="s">
        <v>5116</v>
      </c>
      <c r="J804" s="303" t="s">
        <v>1790</v>
      </c>
      <c r="K804" s="303" t="s">
        <v>48</v>
      </c>
      <c r="L804" s="305" t="str">
        <f>VLOOKUP($K804,TONG_SL!$A:$D,2,0)</f>
        <v>Mọc Nấm Hương 250g</v>
      </c>
      <c r="M804" s="305"/>
      <c r="N804" s="305" t="str">
        <f t="shared" si="150"/>
        <v>K-C6</v>
      </c>
      <c r="O804" s="305"/>
      <c r="P804" s="305"/>
      <c r="Q804" s="305" t="str">
        <f>VLOOKUP(K804,TONG_SL!$A:$D,3,0)</f>
        <v>Túi</v>
      </c>
      <c r="R804" s="307">
        <v>3</v>
      </c>
      <c r="S804" s="307"/>
      <c r="T804" s="307">
        <f>VLOOKUP(VLOOKUP(G804,Ma_KH!$A:$R,18,0)&amp;K804,Gia_MB!$A:$F,6,0)</f>
        <v>46000</v>
      </c>
      <c r="U804" s="308">
        <f t="shared" si="151"/>
        <v>138000</v>
      </c>
      <c r="V804" s="307"/>
      <c r="W804" s="309">
        <f t="shared" si="152"/>
        <v>0</v>
      </c>
      <c r="X804" s="310" t="str">
        <f t="shared" si="153"/>
        <v>8</v>
      </c>
      <c r="Y804" s="307"/>
      <c r="Z804" s="308">
        <f t="shared" si="154"/>
        <v>11040</v>
      </c>
      <c r="AA804" s="311">
        <f>VLOOKUP(G804,Ma_KH!$A:$R,14,0)</f>
        <v>51</v>
      </c>
    </row>
    <row r="805" spans="1:27" hidden="1" x14ac:dyDescent="0.25">
      <c r="A805" s="302">
        <v>46002</v>
      </c>
      <c r="B805" s="303">
        <v>83356</v>
      </c>
      <c r="C805" s="294" t="s">
        <v>7767</v>
      </c>
      <c r="D805" s="342">
        <v>46003</v>
      </c>
      <c r="E805" s="305"/>
      <c r="F805" s="304"/>
      <c r="G805" s="306" t="s">
        <v>5116</v>
      </c>
      <c r="H805" s="305"/>
      <c r="I805" s="306" t="s">
        <v>5116</v>
      </c>
      <c r="J805" s="303" t="s">
        <v>1790</v>
      </c>
      <c r="K805" s="303" t="s">
        <v>565</v>
      </c>
      <c r="L805" s="305" t="str">
        <f>VLOOKUP($K805,TONG_SL!$A:$D,2,0)</f>
        <v>Tai heo sốt thái 150g</v>
      </c>
      <c r="M805" s="305"/>
      <c r="N805" s="305" t="str">
        <f t="shared" si="150"/>
        <v>K-C6</v>
      </c>
      <c r="O805" s="305"/>
      <c r="P805" s="305"/>
      <c r="Q805" s="305" t="str">
        <f>VLOOKUP(K805,TONG_SL!$A:$D,3,0)</f>
        <v>Túi</v>
      </c>
      <c r="R805" s="307">
        <v>3</v>
      </c>
      <c r="S805" s="307"/>
      <c r="T805" s="307">
        <f>VLOOKUP(VLOOKUP(G805,Ma_KH!$A:$R,18,0)&amp;K805,Gia_MB!$A:$F,6,0)</f>
        <v>19500</v>
      </c>
      <c r="U805" s="308">
        <f t="shared" si="151"/>
        <v>58500</v>
      </c>
      <c r="V805" s="307"/>
      <c r="W805" s="309">
        <f t="shared" si="152"/>
        <v>0</v>
      </c>
      <c r="X805" s="310" t="str">
        <f t="shared" si="153"/>
        <v>8</v>
      </c>
      <c r="Y805" s="307"/>
      <c r="Z805" s="308">
        <f t="shared" si="154"/>
        <v>4680</v>
      </c>
      <c r="AA805" s="311">
        <f>VLOOKUP(G805,Ma_KH!$A:$R,14,0)</f>
        <v>51</v>
      </c>
    </row>
    <row r="806" spans="1:27" hidden="1" x14ac:dyDescent="0.25">
      <c r="A806" s="302">
        <v>46002</v>
      </c>
      <c r="B806" s="303">
        <v>83356</v>
      </c>
      <c r="C806" s="294" t="s">
        <v>7767</v>
      </c>
      <c r="D806" s="342">
        <v>46003</v>
      </c>
      <c r="E806" s="305"/>
      <c r="F806" s="304"/>
      <c r="G806" s="306" t="s">
        <v>5116</v>
      </c>
      <c r="H806" s="305"/>
      <c r="I806" s="306" t="s">
        <v>5116</v>
      </c>
      <c r="J806" s="303" t="s">
        <v>1790</v>
      </c>
      <c r="K806" s="303" t="s">
        <v>30</v>
      </c>
      <c r="L806" s="305" t="str">
        <f>VLOOKUP($K806,TONG_SL!$A:$D,2,0)</f>
        <v>Gà muối 500g</v>
      </c>
      <c r="M806" s="305"/>
      <c r="N806" s="305" t="str">
        <f t="shared" si="150"/>
        <v>K-C6</v>
      </c>
      <c r="O806" s="305"/>
      <c r="P806" s="305"/>
      <c r="Q806" s="305" t="str">
        <f>VLOOKUP(K806,TONG_SL!$A:$D,3,0)</f>
        <v>Túi</v>
      </c>
      <c r="R806" s="307">
        <v>3</v>
      </c>
      <c r="S806" s="307"/>
      <c r="T806" s="307">
        <f>VLOOKUP(VLOOKUP(G806,Ma_KH!$A:$R,18,0)&amp;K806,Gia_MB!$A:$F,6,0)</f>
        <v>111058</v>
      </c>
      <c r="U806" s="308">
        <f t="shared" si="151"/>
        <v>333174</v>
      </c>
      <c r="V806" s="307"/>
      <c r="W806" s="309">
        <f t="shared" si="152"/>
        <v>0</v>
      </c>
      <c r="X806" s="310" t="str">
        <f t="shared" si="153"/>
        <v>8</v>
      </c>
      <c r="Y806" s="307"/>
      <c r="Z806" s="308">
        <f t="shared" si="154"/>
        <v>26653.920000000002</v>
      </c>
      <c r="AA806" s="311">
        <f>VLOOKUP(G806,Ma_KH!$A:$R,14,0)</f>
        <v>51</v>
      </c>
    </row>
    <row r="807" spans="1:27" hidden="1" x14ac:dyDescent="0.25">
      <c r="A807" s="302">
        <v>46002</v>
      </c>
      <c r="B807" s="303">
        <v>83356</v>
      </c>
      <c r="C807" s="294" t="s">
        <v>7767</v>
      </c>
      <c r="D807" s="342">
        <v>46003</v>
      </c>
      <c r="E807" s="305"/>
      <c r="F807" s="304"/>
      <c r="G807" s="306" t="s">
        <v>5116</v>
      </c>
      <c r="H807" s="305"/>
      <c r="I807" s="306" t="s">
        <v>5116</v>
      </c>
      <c r="J807" s="303" t="s">
        <v>1790</v>
      </c>
      <c r="K807" s="303" t="s">
        <v>542</v>
      </c>
      <c r="L807" s="305" t="str">
        <f>VLOOKUP($K807,TONG_SL!$A:$D,2,0)</f>
        <v>Chân giò heo muối 500g</v>
      </c>
      <c r="M807" s="305"/>
      <c r="N807" s="305" t="str">
        <f t="shared" si="150"/>
        <v>K-C6</v>
      </c>
      <c r="O807" s="305"/>
      <c r="P807" s="305"/>
      <c r="Q807" s="305" t="str">
        <f>VLOOKUP(K807,TONG_SL!$A:$D,3,0)</f>
        <v>Túi</v>
      </c>
      <c r="R807" s="307">
        <v>3</v>
      </c>
      <c r="S807" s="307"/>
      <c r="T807" s="307">
        <f>VLOOKUP(VLOOKUP(G807,Ma_KH!$A:$R,18,0)&amp;K807,Gia_MB!$A:$F,6,0)</f>
        <v>119066</v>
      </c>
      <c r="U807" s="308">
        <f t="shared" si="151"/>
        <v>357198</v>
      </c>
      <c r="V807" s="307"/>
      <c r="W807" s="309">
        <f t="shared" si="152"/>
        <v>0</v>
      </c>
      <c r="X807" s="310" t="str">
        <f t="shared" si="153"/>
        <v>8</v>
      </c>
      <c r="Y807" s="307"/>
      <c r="Z807" s="308">
        <f t="shared" si="154"/>
        <v>28575.84</v>
      </c>
      <c r="AA807" s="311">
        <f>VLOOKUP(G807,Ma_KH!$A:$R,14,0)</f>
        <v>51</v>
      </c>
    </row>
    <row r="808" spans="1:27" hidden="1" x14ac:dyDescent="0.25">
      <c r="A808" s="302">
        <v>46002</v>
      </c>
      <c r="B808" s="303">
        <v>83375</v>
      </c>
      <c r="C808" s="294" t="s">
        <v>7767</v>
      </c>
      <c r="D808" s="342">
        <v>46003</v>
      </c>
      <c r="E808" s="305"/>
      <c r="F808" s="304"/>
      <c r="G808" s="306" t="s">
        <v>4990</v>
      </c>
      <c r="H808" s="305"/>
      <c r="I808" s="306" t="s">
        <v>4990</v>
      </c>
      <c r="J808" s="303" t="s">
        <v>1790</v>
      </c>
      <c r="K808" s="303" t="s">
        <v>39</v>
      </c>
      <c r="L808" s="305" t="str">
        <f>VLOOKUP($K808,TONG_SL!$A:$D,2,0)</f>
        <v>Chả nướng 300g</v>
      </c>
      <c r="M808" s="305"/>
      <c r="N808" s="305" t="str">
        <f t="shared" si="150"/>
        <v>K-C6</v>
      </c>
      <c r="O808" s="305"/>
      <c r="P808" s="305"/>
      <c r="Q808" s="305" t="str">
        <f>VLOOKUP(K808,TONG_SL!$A:$D,3,0)</f>
        <v>Túi</v>
      </c>
      <c r="R808" s="307">
        <v>3</v>
      </c>
      <c r="S808" s="307"/>
      <c r="T808" s="307">
        <f>VLOOKUP(VLOOKUP(G808,Ma_KH!$A:$R,18,0)&amp;K808,Gia_MB!$A:$F,6,0)</f>
        <v>70950</v>
      </c>
      <c r="U808" s="308">
        <f t="shared" si="151"/>
        <v>212850</v>
      </c>
      <c r="V808" s="307"/>
      <c r="W808" s="309">
        <f t="shared" si="152"/>
        <v>0</v>
      </c>
      <c r="X808" s="310" t="str">
        <f t="shared" si="153"/>
        <v>8</v>
      </c>
      <c r="Y808" s="307"/>
      <c r="Z808" s="308">
        <f t="shared" si="154"/>
        <v>17028</v>
      </c>
      <c r="AA808" s="311">
        <f>VLOOKUP(G808,Ma_KH!$A:$R,14,0)</f>
        <v>51</v>
      </c>
    </row>
    <row r="809" spans="1:27" hidden="1" x14ac:dyDescent="0.25">
      <c r="A809" s="302">
        <v>46002</v>
      </c>
      <c r="B809" s="303">
        <v>83375</v>
      </c>
      <c r="C809" s="294" t="s">
        <v>7767</v>
      </c>
      <c r="D809" s="342">
        <v>46003</v>
      </c>
      <c r="E809" s="305"/>
      <c r="F809" s="304"/>
      <c r="G809" s="306" t="s">
        <v>4990</v>
      </c>
      <c r="H809" s="305"/>
      <c r="I809" s="306" t="s">
        <v>4990</v>
      </c>
      <c r="J809" s="303" t="s">
        <v>1790</v>
      </c>
      <c r="K809" s="303" t="s">
        <v>542</v>
      </c>
      <c r="L809" s="305" t="str">
        <f>VLOOKUP($K809,TONG_SL!$A:$D,2,0)</f>
        <v>Chân giò heo muối 500g</v>
      </c>
      <c r="M809" s="305"/>
      <c r="N809" s="305" t="str">
        <f t="shared" si="150"/>
        <v>K-C6</v>
      </c>
      <c r="O809" s="305"/>
      <c r="P809" s="305"/>
      <c r="Q809" s="305" t="str">
        <f>VLOOKUP(K809,TONG_SL!$A:$D,3,0)</f>
        <v>Túi</v>
      </c>
      <c r="R809" s="307">
        <v>3</v>
      </c>
      <c r="S809" s="307"/>
      <c r="T809" s="307">
        <f>VLOOKUP(VLOOKUP(G809,Ma_KH!$A:$R,18,0)&amp;K809,Gia_MB!$A:$F,6,0)</f>
        <v>119066</v>
      </c>
      <c r="U809" s="308">
        <f t="shared" si="151"/>
        <v>357198</v>
      </c>
      <c r="V809" s="307"/>
      <c r="W809" s="309">
        <f t="shared" si="152"/>
        <v>0</v>
      </c>
      <c r="X809" s="310" t="str">
        <f t="shared" si="153"/>
        <v>8</v>
      </c>
      <c r="Y809" s="307"/>
      <c r="Z809" s="308">
        <f t="shared" si="154"/>
        <v>28575.84</v>
      </c>
      <c r="AA809" s="311">
        <f>VLOOKUP(G809,Ma_KH!$A:$R,14,0)</f>
        <v>51</v>
      </c>
    </row>
    <row r="810" spans="1:27" hidden="1" x14ac:dyDescent="0.25">
      <c r="A810" s="302">
        <v>46002</v>
      </c>
      <c r="B810" s="303">
        <v>83375</v>
      </c>
      <c r="C810" s="294" t="s">
        <v>7767</v>
      </c>
      <c r="D810" s="342">
        <v>46003</v>
      </c>
      <c r="E810" s="305"/>
      <c r="F810" s="304"/>
      <c r="G810" s="306" t="s">
        <v>4990</v>
      </c>
      <c r="H810" s="305"/>
      <c r="I810" s="306" t="s">
        <v>4990</v>
      </c>
      <c r="J810" s="303" t="s">
        <v>1790</v>
      </c>
      <c r="K810" s="303" t="s">
        <v>553</v>
      </c>
      <c r="L810" s="305" t="str">
        <f>VLOOKUP($K810,TONG_SL!$A:$D,2,0)</f>
        <v>Gà muối hun khói 300g</v>
      </c>
      <c r="M810" s="305"/>
      <c r="N810" s="305" t="str">
        <f t="shared" si="150"/>
        <v>K-C6</v>
      </c>
      <c r="O810" s="305"/>
      <c r="P810" s="305"/>
      <c r="Q810" s="305" t="str">
        <f>VLOOKUP(K810,TONG_SL!$A:$D,3,0)</f>
        <v>Túi</v>
      </c>
      <c r="R810" s="307">
        <v>3</v>
      </c>
      <c r="S810" s="307"/>
      <c r="T810" s="307">
        <f>VLOOKUP(VLOOKUP(G810,Ma_KH!$A:$R,18,0)&amp;K810,Gia_MB!$A:$F,6,0)</f>
        <v>70000</v>
      </c>
      <c r="U810" s="308">
        <f t="shared" si="151"/>
        <v>210000</v>
      </c>
      <c r="V810" s="307"/>
      <c r="W810" s="309">
        <f t="shared" si="152"/>
        <v>0</v>
      </c>
      <c r="X810" s="310" t="str">
        <f t="shared" si="153"/>
        <v>8</v>
      </c>
      <c r="Y810" s="307"/>
      <c r="Z810" s="308">
        <f t="shared" si="154"/>
        <v>16800</v>
      </c>
      <c r="AA810" s="311">
        <f>VLOOKUP(G810,Ma_KH!$A:$R,14,0)</f>
        <v>51</v>
      </c>
    </row>
    <row r="811" spans="1:27" hidden="1" x14ac:dyDescent="0.25">
      <c r="A811" s="302">
        <v>46002</v>
      </c>
      <c r="B811" s="303">
        <v>83375</v>
      </c>
      <c r="C811" s="294" t="s">
        <v>7767</v>
      </c>
      <c r="D811" s="342">
        <v>46003</v>
      </c>
      <c r="E811" s="305"/>
      <c r="F811" s="304"/>
      <c r="G811" s="306" t="s">
        <v>4990</v>
      </c>
      <c r="H811" s="305"/>
      <c r="I811" s="306" t="s">
        <v>4990</v>
      </c>
      <c r="J811" s="303" t="s">
        <v>1790</v>
      </c>
      <c r="K811" s="303" t="s">
        <v>34</v>
      </c>
      <c r="L811" s="305" t="str">
        <f>VLOOKUP($K811,TONG_SL!$A:$D,2,0)</f>
        <v>Tai heo muối 200g</v>
      </c>
      <c r="M811" s="305"/>
      <c r="N811" s="305" t="str">
        <f t="shared" si="150"/>
        <v>K-C6</v>
      </c>
      <c r="O811" s="305"/>
      <c r="P811" s="305"/>
      <c r="Q811" s="305" t="str">
        <f>VLOOKUP(K811,TONG_SL!$A:$D,3,0)</f>
        <v>Túi</v>
      </c>
      <c r="R811" s="307">
        <v>3</v>
      </c>
      <c r="S811" s="307"/>
      <c r="T811" s="307">
        <f>VLOOKUP(VLOOKUP(G811,Ma_KH!$A:$R,18,0)&amp;K811,Gia_MB!$A:$F,6,0)</f>
        <v>55595</v>
      </c>
      <c r="U811" s="308">
        <f t="shared" si="151"/>
        <v>166785</v>
      </c>
      <c r="V811" s="307"/>
      <c r="W811" s="309">
        <f t="shared" si="152"/>
        <v>0</v>
      </c>
      <c r="X811" s="310" t="str">
        <f t="shared" si="153"/>
        <v>8</v>
      </c>
      <c r="Y811" s="307"/>
      <c r="Z811" s="308">
        <f t="shared" si="154"/>
        <v>13342.800000000001</v>
      </c>
      <c r="AA811" s="311">
        <f>VLOOKUP(G811,Ma_KH!$A:$R,14,0)</f>
        <v>51</v>
      </c>
    </row>
    <row r="812" spans="1:27" hidden="1" x14ac:dyDescent="0.25">
      <c r="A812" s="302">
        <v>46002</v>
      </c>
      <c r="B812" s="303">
        <v>83375</v>
      </c>
      <c r="C812" s="294" t="s">
        <v>7767</v>
      </c>
      <c r="D812" s="342">
        <v>46003</v>
      </c>
      <c r="E812" s="305"/>
      <c r="F812" s="304"/>
      <c r="G812" s="306" t="s">
        <v>4990</v>
      </c>
      <c r="H812" s="305"/>
      <c r="I812" s="306" t="s">
        <v>4990</v>
      </c>
      <c r="J812" s="303" t="s">
        <v>1790</v>
      </c>
      <c r="K812" s="303" t="s">
        <v>565</v>
      </c>
      <c r="L812" s="305" t="str">
        <f>VLOOKUP($K812,TONG_SL!$A:$D,2,0)</f>
        <v>Tai heo sốt thái 150g</v>
      </c>
      <c r="M812" s="305"/>
      <c r="N812" s="305" t="str">
        <f t="shared" si="150"/>
        <v>K-C6</v>
      </c>
      <c r="O812" s="305"/>
      <c r="P812" s="305"/>
      <c r="Q812" s="305" t="str">
        <f>VLOOKUP(K812,TONG_SL!$A:$D,3,0)</f>
        <v>Túi</v>
      </c>
      <c r="R812" s="307">
        <v>3</v>
      </c>
      <c r="S812" s="307"/>
      <c r="T812" s="307">
        <f>VLOOKUP(VLOOKUP(G812,Ma_KH!$A:$R,18,0)&amp;K812,Gia_MB!$A:$F,6,0)</f>
        <v>19500</v>
      </c>
      <c r="U812" s="308">
        <f t="shared" si="151"/>
        <v>58500</v>
      </c>
      <c r="V812" s="307"/>
      <c r="W812" s="309">
        <f t="shared" si="152"/>
        <v>0</v>
      </c>
      <c r="X812" s="310" t="str">
        <f t="shared" si="153"/>
        <v>8</v>
      </c>
      <c r="Y812" s="307"/>
      <c r="Z812" s="308">
        <f t="shared" si="154"/>
        <v>4680</v>
      </c>
      <c r="AA812" s="311">
        <f>VLOOKUP(G812,Ma_KH!$A:$R,14,0)</f>
        <v>51</v>
      </c>
    </row>
    <row r="813" spans="1:27" hidden="1" x14ac:dyDescent="0.25">
      <c r="A813" s="302">
        <v>46002</v>
      </c>
      <c r="B813" s="303">
        <v>83354</v>
      </c>
      <c r="C813" s="294" t="s">
        <v>7767</v>
      </c>
      <c r="D813" s="342">
        <v>46003</v>
      </c>
      <c r="E813" s="305"/>
      <c r="F813" s="304"/>
      <c r="G813" s="306" t="s">
        <v>5269</v>
      </c>
      <c r="H813" s="305"/>
      <c r="I813" s="306" t="s">
        <v>5269</v>
      </c>
      <c r="J813" s="303" t="s">
        <v>1790</v>
      </c>
      <c r="K813" s="303" t="s">
        <v>27</v>
      </c>
      <c r="L813" s="305" t="str">
        <f>VLOOKUP($K813,TONG_SL!$A:$D,2,0)</f>
        <v>Chân giò heo muối 300g</v>
      </c>
      <c r="M813" s="305"/>
      <c r="N813" s="305" t="str">
        <f t="shared" si="150"/>
        <v>K-C6</v>
      </c>
      <c r="O813" s="305"/>
      <c r="P813" s="305"/>
      <c r="Q813" s="305" t="str">
        <f>VLOOKUP(K813,TONG_SL!$A:$D,3,0)</f>
        <v>Túi</v>
      </c>
      <c r="R813" s="307">
        <v>10</v>
      </c>
      <c r="S813" s="307"/>
      <c r="T813" s="307">
        <f>VLOOKUP(VLOOKUP(G813,Ma_KH!$A:$R,18,0)&amp;K813,Gia_MB!$A:$F,6,0)</f>
        <v>73431</v>
      </c>
      <c r="U813" s="308">
        <f t="shared" si="151"/>
        <v>734310</v>
      </c>
      <c r="V813" s="307"/>
      <c r="W813" s="309">
        <f t="shared" si="152"/>
        <v>0</v>
      </c>
      <c r="X813" s="310" t="str">
        <f t="shared" si="153"/>
        <v>8</v>
      </c>
      <c r="Y813" s="307"/>
      <c r="Z813" s="308">
        <f t="shared" si="154"/>
        <v>58744.800000000003</v>
      </c>
      <c r="AA813" s="311">
        <f>VLOOKUP(G813,Ma_KH!$A:$R,14,0)</f>
        <v>51</v>
      </c>
    </row>
    <row r="814" spans="1:27" hidden="1" x14ac:dyDescent="0.25">
      <c r="A814" s="302">
        <v>46002</v>
      </c>
      <c r="B814" s="303">
        <v>83354</v>
      </c>
      <c r="C814" s="294" t="s">
        <v>7767</v>
      </c>
      <c r="D814" s="342">
        <v>46003</v>
      </c>
      <c r="E814" s="305"/>
      <c r="F814" s="304"/>
      <c r="G814" s="306" t="s">
        <v>5269</v>
      </c>
      <c r="H814" s="305"/>
      <c r="I814" s="306" t="s">
        <v>5269</v>
      </c>
      <c r="J814" s="303" t="s">
        <v>1790</v>
      </c>
      <c r="K814" s="303" t="s">
        <v>30</v>
      </c>
      <c r="L814" s="305" t="str">
        <f>VLOOKUP($K814,TONG_SL!$A:$D,2,0)</f>
        <v>Gà muối 500g</v>
      </c>
      <c r="M814" s="305"/>
      <c r="N814" s="305" t="str">
        <f t="shared" si="150"/>
        <v>K-C6</v>
      </c>
      <c r="O814" s="305"/>
      <c r="P814" s="305"/>
      <c r="Q814" s="305" t="str">
        <f>VLOOKUP(K814,TONG_SL!$A:$D,3,0)</f>
        <v>Túi</v>
      </c>
      <c r="R814" s="307">
        <v>5</v>
      </c>
      <c r="S814" s="307"/>
      <c r="T814" s="307">
        <f>VLOOKUP(VLOOKUP(G814,Ma_KH!$A:$R,18,0)&amp;K814,Gia_MB!$A:$F,6,0)</f>
        <v>111058</v>
      </c>
      <c r="U814" s="308">
        <f t="shared" si="151"/>
        <v>555290</v>
      </c>
      <c r="V814" s="307"/>
      <c r="W814" s="309">
        <f t="shared" si="152"/>
        <v>0</v>
      </c>
      <c r="X814" s="310" t="str">
        <f t="shared" si="153"/>
        <v>8</v>
      </c>
      <c r="Y814" s="307"/>
      <c r="Z814" s="308">
        <f t="shared" si="154"/>
        <v>44423.200000000004</v>
      </c>
      <c r="AA814" s="311">
        <f>VLOOKUP(G814,Ma_KH!$A:$R,14,0)</f>
        <v>51</v>
      </c>
    </row>
    <row r="815" spans="1:27" hidden="1" x14ac:dyDescent="0.25">
      <c r="A815" s="302">
        <v>46002</v>
      </c>
      <c r="B815" s="303">
        <v>83354</v>
      </c>
      <c r="C815" s="294" t="s">
        <v>7767</v>
      </c>
      <c r="D815" s="342">
        <v>46003</v>
      </c>
      <c r="E815" s="305"/>
      <c r="F815" s="304"/>
      <c r="G815" s="306" t="s">
        <v>5269</v>
      </c>
      <c r="H815" s="305"/>
      <c r="I815" s="306" t="s">
        <v>5269</v>
      </c>
      <c r="J815" s="303" t="s">
        <v>1790</v>
      </c>
      <c r="K815" s="303" t="s">
        <v>32</v>
      </c>
      <c r="L815" s="305" t="str">
        <f>VLOOKUP($K815,TONG_SL!$A:$D,2,0)</f>
        <v>Giò Tai Lưỡi Xào 250g</v>
      </c>
      <c r="M815" s="305"/>
      <c r="N815" s="305" t="str">
        <f t="shared" si="150"/>
        <v>K-C6</v>
      </c>
      <c r="O815" s="305"/>
      <c r="P815" s="305"/>
      <c r="Q815" s="305" t="str">
        <f>VLOOKUP(K815,TONG_SL!$A:$D,3,0)</f>
        <v>Túi</v>
      </c>
      <c r="R815" s="307">
        <v>3</v>
      </c>
      <c r="S815" s="307"/>
      <c r="T815" s="307">
        <f>VLOOKUP(VLOOKUP(G815,Ma_KH!$A:$R,18,0)&amp;K815,Gia_MB!$A:$F,6,0)</f>
        <v>50182</v>
      </c>
      <c r="U815" s="308">
        <f t="shared" si="151"/>
        <v>150546</v>
      </c>
      <c r="V815" s="307"/>
      <c r="W815" s="309">
        <f t="shared" si="152"/>
        <v>0</v>
      </c>
      <c r="X815" s="310" t="str">
        <f t="shared" si="153"/>
        <v>8</v>
      </c>
      <c r="Y815" s="307"/>
      <c r="Z815" s="308">
        <f t="shared" si="154"/>
        <v>12043.68</v>
      </c>
      <c r="AA815" s="311">
        <f>VLOOKUP(G815,Ma_KH!$A:$R,14,0)</f>
        <v>51</v>
      </c>
    </row>
    <row r="816" spans="1:27" hidden="1" x14ac:dyDescent="0.25">
      <c r="A816" s="302">
        <v>46002</v>
      </c>
      <c r="B816" s="303">
        <v>83355</v>
      </c>
      <c r="C816" s="294" t="s">
        <v>7767</v>
      </c>
      <c r="D816" s="342">
        <v>46003</v>
      </c>
      <c r="E816" s="305"/>
      <c r="F816" s="304"/>
      <c r="G816" s="306" t="s">
        <v>5160</v>
      </c>
      <c r="H816" s="305"/>
      <c r="I816" s="306" t="s">
        <v>5160</v>
      </c>
      <c r="J816" s="303" t="s">
        <v>1790</v>
      </c>
      <c r="K816" s="303" t="s">
        <v>37</v>
      </c>
      <c r="L816" s="305" t="str">
        <f>VLOOKUP($K816,TONG_SL!$A:$D,2,0)</f>
        <v>Chả cốm 300g</v>
      </c>
      <c r="M816" s="305"/>
      <c r="N816" s="305" t="str">
        <f t="shared" si="150"/>
        <v>K-C6</v>
      </c>
      <c r="O816" s="305"/>
      <c r="P816" s="305"/>
      <c r="Q816" s="305" t="str">
        <f>VLOOKUP(K816,TONG_SL!$A:$D,3,0)</f>
        <v>Túi</v>
      </c>
      <c r="R816" s="307">
        <v>3</v>
      </c>
      <c r="S816" s="307"/>
      <c r="T816" s="307">
        <f>VLOOKUP(VLOOKUP(G816,Ma_KH!$A:$R,18,0)&amp;K816,Gia_MB!$A:$F,6,0)</f>
        <v>74250</v>
      </c>
      <c r="U816" s="308">
        <f t="shared" si="151"/>
        <v>222750</v>
      </c>
      <c r="V816" s="307"/>
      <c r="W816" s="309">
        <f t="shared" si="152"/>
        <v>0</v>
      </c>
      <c r="X816" s="310" t="str">
        <f t="shared" si="153"/>
        <v>8</v>
      </c>
      <c r="Y816" s="307"/>
      <c r="Z816" s="308">
        <f t="shared" si="154"/>
        <v>17820</v>
      </c>
      <c r="AA816" s="311">
        <f>VLOOKUP(G816,Ma_KH!$A:$R,14,0)</f>
        <v>51</v>
      </c>
    </row>
    <row r="817" spans="1:27" hidden="1" x14ac:dyDescent="0.25">
      <c r="A817" s="302">
        <v>46002</v>
      </c>
      <c r="B817" s="303">
        <v>83355</v>
      </c>
      <c r="C817" s="294" t="s">
        <v>7767</v>
      </c>
      <c r="D817" s="342">
        <v>46003</v>
      </c>
      <c r="E817" s="305"/>
      <c r="F817" s="304"/>
      <c r="G817" s="306" t="s">
        <v>5160</v>
      </c>
      <c r="H817" s="305"/>
      <c r="I817" s="306" t="s">
        <v>5160</v>
      </c>
      <c r="J817" s="303" t="s">
        <v>1790</v>
      </c>
      <c r="K817" s="303" t="s">
        <v>27</v>
      </c>
      <c r="L817" s="305" t="str">
        <f>VLOOKUP($K817,TONG_SL!$A:$D,2,0)</f>
        <v>Chân giò heo muối 300g</v>
      </c>
      <c r="M817" s="305"/>
      <c r="N817" s="305" t="str">
        <f t="shared" si="150"/>
        <v>K-C6</v>
      </c>
      <c r="O817" s="305"/>
      <c r="P817" s="305"/>
      <c r="Q817" s="305" t="str">
        <f>VLOOKUP(K817,TONG_SL!$A:$D,3,0)</f>
        <v>Túi</v>
      </c>
      <c r="R817" s="307">
        <v>10</v>
      </c>
      <c r="S817" s="307"/>
      <c r="T817" s="307">
        <f>VLOOKUP(VLOOKUP(G817,Ma_KH!$A:$R,18,0)&amp;K817,Gia_MB!$A:$F,6,0)</f>
        <v>73431</v>
      </c>
      <c r="U817" s="308">
        <f t="shared" si="151"/>
        <v>734310</v>
      </c>
      <c r="V817" s="307"/>
      <c r="W817" s="309">
        <f t="shared" si="152"/>
        <v>0</v>
      </c>
      <c r="X817" s="310" t="str">
        <f t="shared" si="153"/>
        <v>8</v>
      </c>
      <c r="Y817" s="307"/>
      <c r="Z817" s="308">
        <f t="shared" si="154"/>
        <v>58744.800000000003</v>
      </c>
      <c r="AA817" s="311">
        <f>VLOOKUP(G817,Ma_KH!$A:$R,14,0)</f>
        <v>51</v>
      </c>
    </row>
    <row r="818" spans="1:27" hidden="1" x14ac:dyDescent="0.25">
      <c r="A818" s="302">
        <v>46002</v>
      </c>
      <c r="B818" s="303">
        <v>83355</v>
      </c>
      <c r="C818" s="294" t="s">
        <v>7767</v>
      </c>
      <c r="D818" s="342">
        <v>46003</v>
      </c>
      <c r="E818" s="305"/>
      <c r="F818" s="304"/>
      <c r="G818" s="306" t="s">
        <v>5160</v>
      </c>
      <c r="H818" s="305"/>
      <c r="I818" s="306" t="s">
        <v>5160</v>
      </c>
      <c r="J818" s="303" t="s">
        <v>1790</v>
      </c>
      <c r="K818" s="303" t="s">
        <v>542</v>
      </c>
      <c r="L818" s="305" t="str">
        <f>VLOOKUP($K818,TONG_SL!$A:$D,2,0)</f>
        <v>Chân giò heo muối 500g</v>
      </c>
      <c r="M818" s="305"/>
      <c r="N818" s="305" t="str">
        <f t="shared" si="150"/>
        <v>K-C6</v>
      </c>
      <c r="O818" s="305"/>
      <c r="P818" s="305"/>
      <c r="Q818" s="305" t="str">
        <f>VLOOKUP(K818,TONG_SL!$A:$D,3,0)</f>
        <v>Túi</v>
      </c>
      <c r="R818" s="307">
        <v>3</v>
      </c>
      <c r="S818" s="307"/>
      <c r="T818" s="307">
        <f>VLOOKUP(VLOOKUP(G818,Ma_KH!$A:$R,18,0)&amp;K818,Gia_MB!$A:$F,6,0)</f>
        <v>119066</v>
      </c>
      <c r="U818" s="308">
        <f t="shared" si="151"/>
        <v>357198</v>
      </c>
      <c r="V818" s="307"/>
      <c r="W818" s="309">
        <f t="shared" si="152"/>
        <v>0</v>
      </c>
      <c r="X818" s="310" t="str">
        <f t="shared" si="153"/>
        <v>8</v>
      </c>
      <c r="Y818" s="307"/>
      <c r="Z818" s="308">
        <f t="shared" si="154"/>
        <v>28575.84</v>
      </c>
      <c r="AA818" s="311">
        <f>VLOOKUP(G818,Ma_KH!$A:$R,14,0)</f>
        <v>51</v>
      </c>
    </row>
    <row r="819" spans="1:27" hidden="1" x14ac:dyDescent="0.25">
      <c r="A819" s="302">
        <v>46002</v>
      </c>
      <c r="B819" s="303">
        <v>83355</v>
      </c>
      <c r="C819" s="294" t="s">
        <v>7767</v>
      </c>
      <c r="D819" s="342">
        <v>46003</v>
      </c>
      <c r="E819" s="305"/>
      <c r="F819" s="304"/>
      <c r="G819" s="306" t="s">
        <v>5160</v>
      </c>
      <c r="H819" s="305"/>
      <c r="I819" s="306" t="s">
        <v>5160</v>
      </c>
      <c r="J819" s="303" t="s">
        <v>1790</v>
      </c>
      <c r="K819" s="303" t="s">
        <v>48</v>
      </c>
      <c r="L819" s="305" t="str">
        <f>VLOOKUP($K819,TONG_SL!$A:$D,2,0)</f>
        <v>Mọc Nấm Hương 250g</v>
      </c>
      <c r="M819" s="305"/>
      <c r="N819" s="305" t="str">
        <f t="shared" si="150"/>
        <v>K-C6</v>
      </c>
      <c r="O819" s="305"/>
      <c r="P819" s="305"/>
      <c r="Q819" s="305" t="str">
        <f>VLOOKUP(K819,TONG_SL!$A:$D,3,0)</f>
        <v>Túi</v>
      </c>
      <c r="R819" s="307">
        <v>3</v>
      </c>
      <c r="S819" s="307"/>
      <c r="T819" s="307">
        <f>VLOOKUP(VLOOKUP(G819,Ma_KH!$A:$R,18,0)&amp;K819,Gia_MB!$A:$F,6,0)</f>
        <v>46000</v>
      </c>
      <c r="U819" s="308">
        <f t="shared" si="151"/>
        <v>138000</v>
      </c>
      <c r="V819" s="307"/>
      <c r="W819" s="309">
        <f t="shared" si="152"/>
        <v>0</v>
      </c>
      <c r="X819" s="310" t="str">
        <f t="shared" si="153"/>
        <v>8</v>
      </c>
      <c r="Y819" s="307"/>
      <c r="Z819" s="308">
        <f t="shared" si="154"/>
        <v>11040</v>
      </c>
      <c r="AA819" s="311">
        <f>VLOOKUP(G819,Ma_KH!$A:$R,14,0)</f>
        <v>51</v>
      </c>
    </row>
    <row r="820" spans="1:27" hidden="1" x14ac:dyDescent="0.25">
      <c r="A820" s="302">
        <v>46002</v>
      </c>
      <c r="B820" s="303">
        <v>83355</v>
      </c>
      <c r="C820" s="294" t="s">
        <v>7767</v>
      </c>
      <c r="D820" s="342">
        <v>46003</v>
      </c>
      <c r="E820" s="305"/>
      <c r="F820" s="304"/>
      <c r="G820" s="306" t="s">
        <v>5160</v>
      </c>
      <c r="H820" s="305"/>
      <c r="I820" s="306" t="s">
        <v>5160</v>
      </c>
      <c r="J820" s="303" t="s">
        <v>1790</v>
      </c>
      <c r="K820" s="303" t="s">
        <v>34</v>
      </c>
      <c r="L820" s="305" t="str">
        <f>VLOOKUP($K820,TONG_SL!$A:$D,2,0)</f>
        <v>Tai heo muối 200g</v>
      </c>
      <c r="M820" s="305"/>
      <c r="N820" s="305" t="str">
        <f t="shared" si="150"/>
        <v>K-C6</v>
      </c>
      <c r="O820" s="305"/>
      <c r="P820" s="305"/>
      <c r="Q820" s="305" t="str">
        <f>VLOOKUP(K820,TONG_SL!$A:$D,3,0)</f>
        <v>Túi</v>
      </c>
      <c r="R820" s="307">
        <v>3</v>
      </c>
      <c r="S820" s="307"/>
      <c r="T820" s="307">
        <f>VLOOKUP(VLOOKUP(G820,Ma_KH!$A:$R,18,0)&amp;K820,Gia_MB!$A:$F,6,0)</f>
        <v>55595</v>
      </c>
      <c r="U820" s="308">
        <f t="shared" si="151"/>
        <v>166785</v>
      </c>
      <c r="V820" s="307"/>
      <c r="W820" s="309">
        <f t="shared" si="152"/>
        <v>0</v>
      </c>
      <c r="X820" s="310" t="str">
        <f t="shared" si="153"/>
        <v>8</v>
      </c>
      <c r="Y820" s="307"/>
      <c r="Z820" s="308">
        <f t="shared" si="154"/>
        <v>13342.800000000001</v>
      </c>
      <c r="AA820" s="311">
        <f>VLOOKUP(G820,Ma_KH!$A:$R,14,0)</f>
        <v>51</v>
      </c>
    </row>
    <row r="821" spans="1:27" hidden="1" x14ac:dyDescent="0.25">
      <c r="A821" s="302">
        <v>46002</v>
      </c>
      <c r="B821" s="303">
        <v>83355</v>
      </c>
      <c r="C821" s="294" t="s">
        <v>7767</v>
      </c>
      <c r="D821" s="342">
        <v>46003</v>
      </c>
      <c r="E821" s="305"/>
      <c r="F821" s="304"/>
      <c r="G821" s="306" t="s">
        <v>5160</v>
      </c>
      <c r="H821" s="305"/>
      <c r="I821" s="306" t="s">
        <v>5160</v>
      </c>
      <c r="J821" s="303" t="s">
        <v>1790</v>
      </c>
      <c r="K821" s="303" t="s">
        <v>30</v>
      </c>
      <c r="L821" s="305" t="str">
        <f>VLOOKUP($K821,TONG_SL!$A:$D,2,0)</f>
        <v>Gà muối 500g</v>
      </c>
      <c r="M821" s="305"/>
      <c r="N821" s="305" t="str">
        <f t="shared" si="150"/>
        <v>K-C6</v>
      </c>
      <c r="O821" s="305"/>
      <c r="P821" s="305"/>
      <c r="Q821" s="305" t="str">
        <f>VLOOKUP(K821,TONG_SL!$A:$D,3,0)</f>
        <v>Túi</v>
      </c>
      <c r="R821" s="307">
        <v>5</v>
      </c>
      <c r="S821" s="307"/>
      <c r="T821" s="307">
        <f>VLOOKUP(VLOOKUP(G821,Ma_KH!$A:$R,18,0)&amp;K821,Gia_MB!$A:$F,6,0)</f>
        <v>111058</v>
      </c>
      <c r="U821" s="308">
        <f t="shared" si="151"/>
        <v>555290</v>
      </c>
      <c r="V821" s="307"/>
      <c r="W821" s="309">
        <f t="shared" si="152"/>
        <v>0</v>
      </c>
      <c r="X821" s="310" t="str">
        <f t="shared" si="153"/>
        <v>8</v>
      </c>
      <c r="Y821" s="307"/>
      <c r="Z821" s="308">
        <f t="shared" si="154"/>
        <v>44423.200000000004</v>
      </c>
      <c r="AA821" s="311">
        <f>VLOOKUP(G821,Ma_KH!$A:$R,14,0)</f>
        <v>51</v>
      </c>
    </row>
    <row r="822" spans="1:27" hidden="1" x14ac:dyDescent="0.25">
      <c r="A822" s="302">
        <v>46002</v>
      </c>
      <c r="B822" s="303">
        <v>83355</v>
      </c>
      <c r="C822" s="294" t="s">
        <v>7767</v>
      </c>
      <c r="D822" s="342">
        <v>46003</v>
      </c>
      <c r="E822" s="305"/>
      <c r="F822" s="304"/>
      <c r="G822" s="306" t="s">
        <v>5160</v>
      </c>
      <c r="H822" s="305"/>
      <c r="I822" s="306" t="s">
        <v>5160</v>
      </c>
      <c r="J822" s="303" t="s">
        <v>1790</v>
      </c>
      <c r="K822" s="303" t="s">
        <v>553</v>
      </c>
      <c r="L822" s="305" t="str">
        <f>VLOOKUP($K822,TONG_SL!$A:$D,2,0)</f>
        <v>Gà muối hun khói 300g</v>
      </c>
      <c r="M822" s="305"/>
      <c r="N822" s="305" t="str">
        <f t="shared" si="150"/>
        <v>K-C6</v>
      </c>
      <c r="O822" s="305"/>
      <c r="P822" s="305"/>
      <c r="Q822" s="305" t="str">
        <f>VLOOKUP(K822,TONG_SL!$A:$D,3,0)</f>
        <v>Túi</v>
      </c>
      <c r="R822" s="307">
        <v>3</v>
      </c>
      <c r="S822" s="307"/>
      <c r="T822" s="307">
        <f>VLOOKUP(VLOOKUP(G822,Ma_KH!$A:$R,18,0)&amp;K822,Gia_MB!$A:$F,6,0)</f>
        <v>70000</v>
      </c>
      <c r="U822" s="308">
        <f t="shared" si="151"/>
        <v>210000</v>
      </c>
      <c r="V822" s="307"/>
      <c r="W822" s="309">
        <f t="shared" si="152"/>
        <v>0</v>
      </c>
      <c r="X822" s="310" t="str">
        <f t="shared" si="153"/>
        <v>8</v>
      </c>
      <c r="Y822" s="307"/>
      <c r="Z822" s="308">
        <f t="shared" si="154"/>
        <v>16800</v>
      </c>
      <c r="AA822" s="311">
        <f>VLOOKUP(G822,Ma_KH!$A:$R,14,0)</f>
        <v>51</v>
      </c>
    </row>
    <row r="823" spans="1:27" hidden="1" x14ac:dyDescent="0.25">
      <c r="A823" s="302">
        <v>46002</v>
      </c>
      <c r="B823" s="303">
        <v>83341</v>
      </c>
      <c r="C823" s="294" t="s">
        <v>7767</v>
      </c>
      <c r="D823" s="342">
        <v>46003</v>
      </c>
      <c r="E823" s="305"/>
      <c r="F823" s="304"/>
      <c r="G823" s="306" t="s">
        <v>4721</v>
      </c>
      <c r="H823" s="305"/>
      <c r="I823" s="306" t="s">
        <v>4721</v>
      </c>
      <c r="J823" s="303" t="s">
        <v>1790</v>
      </c>
      <c r="K823" s="303" t="s">
        <v>30</v>
      </c>
      <c r="L823" s="305" t="str">
        <f>VLOOKUP($K823,TONG_SL!$A:$D,2,0)</f>
        <v>Gà muối 500g</v>
      </c>
      <c r="M823" s="305"/>
      <c r="N823" s="305" t="str">
        <f t="shared" si="150"/>
        <v>K-C6</v>
      </c>
      <c r="O823" s="305"/>
      <c r="P823" s="305"/>
      <c r="Q823" s="305" t="str">
        <f>VLOOKUP(K823,TONG_SL!$A:$D,3,0)</f>
        <v>Túi</v>
      </c>
      <c r="R823" s="307">
        <v>3</v>
      </c>
      <c r="S823" s="307"/>
      <c r="T823" s="307">
        <f>VLOOKUP(VLOOKUP(G823,Ma_KH!$A:$R,18,0)&amp;K823,Gia_MB!$A:$F,6,0)</f>
        <v>105505</v>
      </c>
      <c r="U823" s="308">
        <f t="shared" si="151"/>
        <v>316515</v>
      </c>
      <c r="V823" s="307"/>
      <c r="W823" s="309">
        <f t="shared" si="152"/>
        <v>0</v>
      </c>
      <c r="X823" s="310" t="str">
        <f t="shared" si="153"/>
        <v>8</v>
      </c>
      <c r="Y823" s="307"/>
      <c r="Z823" s="308">
        <f t="shared" si="154"/>
        <v>25321.200000000001</v>
      </c>
      <c r="AA823" s="311">
        <f>VLOOKUP(G823,Ma_KH!$A:$R,14,0)</f>
        <v>36</v>
      </c>
    </row>
    <row r="824" spans="1:27" hidden="1" x14ac:dyDescent="0.25">
      <c r="A824" s="302">
        <v>46002</v>
      </c>
      <c r="B824" s="303">
        <v>83341</v>
      </c>
      <c r="C824" s="294" t="s">
        <v>7767</v>
      </c>
      <c r="D824" s="342">
        <v>46003</v>
      </c>
      <c r="E824" s="305"/>
      <c r="F824" s="304"/>
      <c r="G824" s="306" t="s">
        <v>4721</v>
      </c>
      <c r="H824" s="305"/>
      <c r="I824" s="306" t="s">
        <v>4721</v>
      </c>
      <c r="J824" s="303" t="s">
        <v>1790</v>
      </c>
      <c r="K824" s="303" t="s">
        <v>551</v>
      </c>
      <c r="L824" s="305" t="str">
        <f>VLOOKUP($K824,TONG_SL!$A:$D,2,0)</f>
        <v>Chân giò heo muối 100g</v>
      </c>
      <c r="M824" s="305"/>
      <c r="N824" s="305" t="str">
        <f t="shared" si="150"/>
        <v>K-C6</v>
      </c>
      <c r="O824" s="305"/>
      <c r="P824" s="305"/>
      <c r="Q824" s="305" t="str">
        <f>VLOOKUP(K824,TONG_SL!$A:$D,3,0)</f>
        <v>Gói</v>
      </c>
      <c r="R824" s="307">
        <v>10</v>
      </c>
      <c r="S824" s="307"/>
      <c r="T824" s="307">
        <f>VLOOKUP(VLOOKUP(G824,Ma_KH!$A:$R,18,0)&amp;K824,Gia_MB!$A:$F,6,0)</f>
        <v>23322</v>
      </c>
      <c r="U824" s="308">
        <f t="shared" si="151"/>
        <v>233220</v>
      </c>
      <c r="V824" s="307"/>
      <c r="W824" s="309">
        <f t="shared" si="152"/>
        <v>0</v>
      </c>
      <c r="X824" s="310" t="str">
        <f t="shared" si="153"/>
        <v>8</v>
      </c>
      <c r="Y824" s="307"/>
      <c r="Z824" s="308">
        <f t="shared" si="154"/>
        <v>18657.600000000002</v>
      </c>
      <c r="AA824" s="311">
        <f>VLOOKUP(G824,Ma_KH!$A:$R,14,0)</f>
        <v>36</v>
      </c>
    </row>
    <row r="825" spans="1:27" hidden="1" x14ac:dyDescent="0.25">
      <c r="A825" s="302">
        <v>46002</v>
      </c>
      <c r="B825" s="303">
        <v>83341</v>
      </c>
      <c r="C825" s="294" t="s">
        <v>7767</v>
      </c>
      <c r="D825" s="342">
        <v>46003</v>
      </c>
      <c r="E825" s="305"/>
      <c r="F825" s="304"/>
      <c r="G825" s="306" t="s">
        <v>4721</v>
      </c>
      <c r="H825" s="305"/>
      <c r="I825" s="306" t="s">
        <v>4721</v>
      </c>
      <c r="J825" s="303" t="s">
        <v>1790</v>
      </c>
      <c r="K825" s="303" t="s">
        <v>27</v>
      </c>
      <c r="L825" s="305" t="str">
        <f>VLOOKUP($K825,TONG_SL!$A:$D,2,0)</f>
        <v>Chân giò heo muối 300g</v>
      </c>
      <c r="M825" s="305"/>
      <c r="N825" s="305" t="str">
        <f t="shared" si="150"/>
        <v>K-C6</v>
      </c>
      <c r="O825" s="305"/>
      <c r="P825" s="305"/>
      <c r="Q825" s="305" t="str">
        <f>VLOOKUP(K825,TONG_SL!$A:$D,3,0)</f>
        <v>Túi</v>
      </c>
      <c r="R825" s="307">
        <v>5</v>
      </c>
      <c r="S825" s="307"/>
      <c r="T825" s="307">
        <f>VLOOKUP(VLOOKUP(G825,Ma_KH!$A:$R,18,0)&amp;K825,Gia_MB!$A:$F,6,0)</f>
        <v>69759</v>
      </c>
      <c r="U825" s="308">
        <f t="shared" si="151"/>
        <v>348795</v>
      </c>
      <c r="V825" s="307"/>
      <c r="W825" s="309">
        <f t="shared" si="152"/>
        <v>0</v>
      </c>
      <c r="X825" s="310" t="str">
        <f t="shared" si="153"/>
        <v>8</v>
      </c>
      <c r="Y825" s="307"/>
      <c r="Z825" s="308">
        <f t="shared" si="154"/>
        <v>27903.600000000002</v>
      </c>
      <c r="AA825" s="311">
        <f>VLOOKUP(G825,Ma_KH!$A:$R,14,0)</f>
        <v>36</v>
      </c>
    </row>
    <row r="826" spans="1:27" hidden="1" x14ac:dyDescent="0.25">
      <c r="A826" s="302">
        <v>46002</v>
      </c>
      <c r="B826" s="303">
        <v>83363</v>
      </c>
      <c r="C826" s="294" t="s">
        <v>7767</v>
      </c>
      <c r="D826" s="342">
        <v>46003</v>
      </c>
      <c r="E826" s="305"/>
      <c r="F826" s="304"/>
      <c r="G826" s="306" t="s">
        <v>5148</v>
      </c>
      <c r="H826" s="305"/>
      <c r="I826" s="306" t="s">
        <v>5148</v>
      </c>
      <c r="J826" s="303" t="s">
        <v>1790</v>
      </c>
      <c r="K826" s="303" t="s">
        <v>27</v>
      </c>
      <c r="L826" s="305" t="str">
        <f>VLOOKUP($K826,TONG_SL!$A:$D,2,0)</f>
        <v>Chân giò heo muối 300g</v>
      </c>
      <c r="M826" s="305"/>
      <c r="N826" s="305" t="str">
        <f t="shared" ref="N826:N857" si="155">IF($B826&lt;&gt;"","K-C6","")</f>
        <v>K-C6</v>
      </c>
      <c r="O826" s="305"/>
      <c r="P826" s="305"/>
      <c r="Q826" s="305" t="str">
        <f>VLOOKUP(K826,TONG_SL!$A:$D,3,0)</f>
        <v>Túi</v>
      </c>
      <c r="R826" s="307">
        <v>10</v>
      </c>
      <c r="S826" s="307"/>
      <c r="T826" s="307">
        <f>VLOOKUP(VLOOKUP(G826,Ma_KH!$A:$R,18,0)&amp;K826,Gia_MB!$A:$F,6,0)</f>
        <v>73431</v>
      </c>
      <c r="U826" s="308">
        <f t="shared" ref="U826:U857" si="156">T826*R826</f>
        <v>734310</v>
      </c>
      <c r="V826" s="307"/>
      <c r="W826" s="309">
        <f t="shared" ref="W826:W857" si="157">U826*V826</f>
        <v>0</v>
      </c>
      <c r="X826" s="310" t="str">
        <f t="shared" ref="X826:X857" si="158">IF(B826&lt;&gt;"","8","0")</f>
        <v>8</v>
      </c>
      <c r="Y826" s="307"/>
      <c r="Z826" s="308">
        <f t="shared" ref="Z826:Z857" si="159">U826*X826%</f>
        <v>58744.800000000003</v>
      </c>
      <c r="AA826" s="311">
        <f>VLOOKUP(G826,Ma_KH!$A:$R,14,0)</f>
        <v>51</v>
      </c>
    </row>
    <row r="827" spans="1:27" hidden="1" x14ac:dyDescent="0.25">
      <c r="A827" s="302">
        <v>46002</v>
      </c>
      <c r="B827" s="303">
        <v>83363</v>
      </c>
      <c r="C827" s="294" t="s">
        <v>7767</v>
      </c>
      <c r="D827" s="342">
        <v>46003</v>
      </c>
      <c r="E827" s="305"/>
      <c r="F827" s="304"/>
      <c r="G827" s="306" t="s">
        <v>5148</v>
      </c>
      <c r="H827" s="305"/>
      <c r="I827" s="306" t="s">
        <v>5148</v>
      </c>
      <c r="J827" s="303" t="s">
        <v>1790</v>
      </c>
      <c r="K827" s="303" t="s">
        <v>542</v>
      </c>
      <c r="L827" s="305" t="str">
        <f>VLOOKUP($K827,TONG_SL!$A:$D,2,0)</f>
        <v>Chân giò heo muối 500g</v>
      </c>
      <c r="M827" s="305"/>
      <c r="N827" s="305" t="str">
        <f t="shared" si="155"/>
        <v>K-C6</v>
      </c>
      <c r="O827" s="305"/>
      <c r="P827" s="305"/>
      <c r="Q827" s="305" t="str">
        <f>VLOOKUP(K827,TONG_SL!$A:$D,3,0)</f>
        <v>Túi</v>
      </c>
      <c r="R827" s="307">
        <v>3</v>
      </c>
      <c r="S827" s="307"/>
      <c r="T827" s="307">
        <f>VLOOKUP(VLOOKUP(G827,Ma_KH!$A:$R,18,0)&amp;K827,Gia_MB!$A:$F,6,0)</f>
        <v>119066</v>
      </c>
      <c r="U827" s="308">
        <f t="shared" si="156"/>
        <v>357198</v>
      </c>
      <c r="V827" s="307"/>
      <c r="W827" s="309">
        <f t="shared" si="157"/>
        <v>0</v>
      </c>
      <c r="X827" s="310" t="str">
        <f t="shared" si="158"/>
        <v>8</v>
      </c>
      <c r="Y827" s="307"/>
      <c r="Z827" s="308">
        <f t="shared" si="159"/>
        <v>28575.84</v>
      </c>
      <c r="AA827" s="311">
        <f>VLOOKUP(G827,Ma_KH!$A:$R,14,0)</f>
        <v>51</v>
      </c>
    </row>
    <row r="828" spans="1:27" hidden="1" x14ac:dyDescent="0.25">
      <c r="A828" s="302">
        <v>46002</v>
      </c>
      <c r="B828" s="303">
        <v>83363</v>
      </c>
      <c r="C828" s="294" t="s">
        <v>7767</v>
      </c>
      <c r="D828" s="342">
        <v>46003</v>
      </c>
      <c r="E828" s="305"/>
      <c r="F828" s="304"/>
      <c r="G828" s="306" t="s">
        <v>5148</v>
      </c>
      <c r="H828" s="305"/>
      <c r="I828" s="306" t="s">
        <v>5148</v>
      </c>
      <c r="J828" s="303" t="s">
        <v>1790</v>
      </c>
      <c r="K828" s="303" t="s">
        <v>48</v>
      </c>
      <c r="L828" s="305" t="str">
        <f>VLOOKUP($K828,TONG_SL!$A:$D,2,0)</f>
        <v>Mọc Nấm Hương 250g</v>
      </c>
      <c r="M828" s="305"/>
      <c r="N828" s="305" t="str">
        <f t="shared" si="155"/>
        <v>K-C6</v>
      </c>
      <c r="O828" s="305"/>
      <c r="P828" s="305"/>
      <c r="Q828" s="305" t="str">
        <f>VLOOKUP(K828,TONG_SL!$A:$D,3,0)</f>
        <v>Túi</v>
      </c>
      <c r="R828" s="307">
        <v>5</v>
      </c>
      <c r="S828" s="307"/>
      <c r="T828" s="307">
        <f>VLOOKUP(VLOOKUP(G828,Ma_KH!$A:$R,18,0)&amp;K828,Gia_MB!$A:$F,6,0)</f>
        <v>46000</v>
      </c>
      <c r="U828" s="308">
        <f t="shared" si="156"/>
        <v>230000</v>
      </c>
      <c r="V828" s="307"/>
      <c r="W828" s="309">
        <f t="shared" si="157"/>
        <v>0</v>
      </c>
      <c r="X828" s="310" t="str">
        <f t="shared" si="158"/>
        <v>8</v>
      </c>
      <c r="Y828" s="307"/>
      <c r="Z828" s="308">
        <f t="shared" si="159"/>
        <v>18400</v>
      </c>
      <c r="AA828" s="311">
        <f>VLOOKUP(G828,Ma_KH!$A:$R,14,0)</f>
        <v>51</v>
      </c>
    </row>
    <row r="829" spans="1:27" hidden="1" x14ac:dyDescent="0.25">
      <c r="A829" s="302">
        <v>46002</v>
      </c>
      <c r="B829" s="303">
        <v>83363</v>
      </c>
      <c r="C829" s="294" t="s">
        <v>7767</v>
      </c>
      <c r="D829" s="342">
        <v>46003</v>
      </c>
      <c r="E829" s="305"/>
      <c r="F829" s="304"/>
      <c r="G829" s="306" t="s">
        <v>5148</v>
      </c>
      <c r="H829" s="305"/>
      <c r="I829" s="306" t="s">
        <v>5148</v>
      </c>
      <c r="J829" s="303" t="s">
        <v>1790</v>
      </c>
      <c r="K829" s="303" t="s">
        <v>565</v>
      </c>
      <c r="L829" s="305" t="str">
        <f>VLOOKUP($K829,TONG_SL!$A:$D,2,0)</f>
        <v>Tai heo sốt thái 150g</v>
      </c>
      <c r="M829" s="305"/>
      <c r="N829" s="305" t="str">
        <f t="shared" si="155"/>
        <v>K-C6</v>
      </c>
      <c r="O829" s="305"/>
      <c r="P829" s="305"/>
      <c r="Q829" s="305" t="str">
        <f>VLOOKUP(K829,TONG_SL!$A:$D,3,0)</f>
        <v>Túi</v>
      </c>
      <c r="R829" s="307">
        <v>3</v>
      </c>
      <c r="S829" s="307"/>
      <c r="T829" s="307">
        <f>VLOOKUP(VLOOKUP(G829,Ma_KH!$A:$R,18,0)&amp;K829,Gia_MB!$A:$F,6,0)</f>
        <v>19500</v>
      </c>
      <c r="U829" s="308">
        <f t="shared" si="156"/>
        <v>58500</v>
      </c>
      <c r="V829" s="307"/>
      <c r="W829" s="309">
        <f t="shared" si="157"/>
        <v>0</v>
      </c>
      <c r="X829" s="310" t="str">
        <f t="shared" si="158"/>
        <v>8</v>
      </c>
      <c r="Y829" s="307"/>
      <c r="Z829" s="308">
        <f t="shared" si="159"/>
        <v>4680</v>
      </c>
      <c r="AA829" s="311">
        <f>VLOOKUP(G829,Ma_KH!$A:$R,14,0)</f>
        <v>51</v>
      </c>
    </row>
    <row r="830" spans="1:27" hidden="1" x14ac:dyDescent="0.25">
      <c r="A830" s="302">
        <v>46002</v>
      </c>
      <c r="B830" s="303">
        <v>83338</v>
      </c>
      <c r="C830" s="294" t="s">
        <v>7767</v>
      </c>
      <c r="D830" s="342">
        <v>46003</v>
      </c>
      <c r="E830" s="305"/>
      <c r="F830" s="304"/>
      <c r="G830" s="306" t="s">
        <v>1950</v>
      </c>
      <c r="H830" s="305"/>
      <c r="I830" s="306" t="s">
        <v>1950</v>
      </c>
      <c r="J830" s="303" t="s">
        <v>1790</v>
      </c>
      <c r="K830" s="303" t="s">
        <v>542</v>
      </c>
      <c r="L830" s="305" t="str">
        <f>VLOOKUP($K830,TONG_SL!$A:$D,2,0)</f>
        <v>Chân giò heo muối 500g</v>
      </c>
      <c r="M830" s="305"/>
      <c r="N830" s="305" t="str">
        <f t="shared" si="155"/>
        <v>K-C6</v>
      </c>
      <c r="O830" s="305"/>
      <c r="P830" s="305"/>
      <c r="Q830" s="305" t="str">
        <f>VLOOKUP(K830,TONG_SL!$A:$D,3,0)</f>
        <v>Túi</v>
      </c>
      <c r="R830" s="307">
        <v>5</v>
      </c>
      <c r="S830" s="307"/>
      <c r="T830" s="307">
        <f>VLOOKUP(VLOOKUP(G830,Ma_KH!$A:$R,18,0)&amp;K830,Gia_MB!$A:$F,6,0)</f>
        <v>113113</v>
      </c>
      <c r="U830" s="308">
        <f t="shared" si="156"/>
        <v>565565</v>
      </c>
      <c r="V830" s="307"/>
      <c r="W830" s="309">
        <f t="shared" si="157"/>
        <v>0</v>
      </c>
      <c r="X830" s="310" t="str">
        <f t="shared" si="158"/>
        <v>8</v>
      </c>
      <c r="Y830" s="307"/>
      <c r="Z830" s="308">
        <f t="shared" si="159"/>
        <v>45245.200000000004</v>
      </c>
      <c r="AA830" s="311">
        <f>VLOOKUP(G830,Ma_KH!$A:$R,14,0)</f>
        <v>60</v>
      </c>
    </row>
    <row r="831" spans="1:27" hidden="1" x14ac:dyDescent="0.25">
      <c r="A831" s="302">
        <v>46002</v>
      </c>
      <c r="B831" s="303">
        <v>83338</v>
      </c>
      <c r="C831" s="294" t="s">
        <v>7767</v>
      </c>
      <c r="D831" s="342">
        <v>46003</v>
      </c>
      <c r="E831" s="305"/>
      <c r="F831" s="304"/>
      <c r="G831" s="306" t="s">
        <v>1950</v>
      </c>
      <c r="H831" s="305"/>
      <c r="I831" s="306" t="s">
        <v>1950</v>
      </c>
      <c r="J831" s="303" t="s">
        <v>1790</v>
      </c>
      <c r="K831" s="303" t="s">
        <v>30</v>
      </c>
      <c r="L831" s="305" t="str">
        <f>VLOOKUP($K831,TONG_SL!$A:$D,2,0)</f>
        <v>Gà muối 500g</v>
      </c>
      <c r="M831" s="305"/>
      <c r="N831" s="305" t="str">
        <f t="shared" si="155"/>
        <v>K-C6</v>
      </c>
      <c r="O831" s="305"/>
      <c r="P831" s="305"/>
      <c r="Q831" s="305" t="str">
        <f>VLOOKUP(K831,TONG_SL!$A:$D,3,0)</f>
        <v>Túi</v>
      </c>
      <c r="R831" s="307">
        <v>10</v>
      </c>
      <c r="S831" s="307"/>
      <c r="T831" s="307">
        <f>VLOOKUP(VLOOKUP(G831,Ma_KH!$A:$R,18,0)&amp;K831,Gia_MB!$A:$F,6,0)</f>
        <v>105505</v>
      </c>
      <c r="U831" s="308">
        <f t="shared" si="156"/>
        <v>1055050</v>
      </c>
      <c r="V831" s="307"/>
      <c r="W831" s="309">
        <f t="shared" si="157"/>
        <v>0</v>
      </c>
      <c r="X831" s="310" t="str">
        <f t="shared" si="158"/>
        <v>8</v>
      </c>
      <c r="Y831" s="307"/>
      <c r="Z831" s="308">
        <f t="shared" si="159"/>
        <v>84404</v>
      </c>
      <c r="AA831" s="311">
        <f>VLOOKUP(G831,Ma_KH!$A:$R,14,0)</f>
        <v>60</v>
      </c>
    </row>
    <row r="832" spans="1:27" hidden="1" x14ac:dyDescent="0.25">
      <c r="A832" s="302">
        <v>46002</v>
      </c>
      <c r="B832" s="303">
        <v>83338</v>
      </c>
      <c r="C832" s="294" t="s">
        <v>7767</v>
      </c>
      <c r="D832" s="342">
        <v>46003</v>
      </c>
      <c r="E832" s="305"/>
      <c r="F832" s="304"/>
      <c r="G832" s="306" t="s">
        <v>1950</v>
      </c>
      <c r="H832" s="305"/>
      <c r="I832" s="306" t="s">
        <v>1950</v>
      </c>
      <c r="J832" s="303" t="s">
        <v>1790</v>
      </c>
      <c r="K832" s="303" t="s">
        <v>32</v>
      </c>
      <c r="L832" s="305" t="str">
        <f>VLOOKUP($K832,TONG_SL!$A:$D,2,0)</f>
        <v>Giò Tai Lưỡi Xào 250g</v>
      </c>
      <c r="M832" s="305"/>
      <c r="N832" s="305" t="str">
        <f t="shared" si="155"/>
        <v>K-C6</v>
      </c>
      <c r="O832" s="305"/>
      <c r="P832" s="305"/>
      <c r="Q832" s="305" t="str">
        <f>VLOOKUP(K832,TONG_SL!$A:$D,3,0)</f>
        <v>Túi</v>
      </c>
      <c r="R832" s="307">
        <v>5</v>
      </c>
      <c r="S832" s="307"/>
      <c r="T832" s="307">
        <f>VLOOKUP(VLOOKUP(G832,Ma_KH!$A:$R,18,0)&amp;K832,Gia_MB!$A:$F,6,0)</f>
        <v>47673</v>
      </c>
      <c r="U832" s="308">
        <f t="shared" si="156"/>
        <v>238365</v>
      </c>
      <c r="V832" s="307"/>
      <c r="W832" s="309">
        <f t="shared" si="157"/>
        <v>0</v>
      </c>
      <c r="X832" s="310" t="str">
        <f t="shared" si="158"/>
        <v>8</v>
      </c>
      <c r="Y832" s="307"/>
      <c r="Z832" s="308">
        <f t="shared" si="159"/>
        <v>19069.2</v>
      </c>
      <c r="AA832" s="311">
        <f>VLOOKUP(G832,Ma_KH!$A:$R,14,0)</f>
        <v>60</v>
      </c>
    </row>
    <row r="833" spans="1:27" hidden="1" x14ac:dyDescent="0.25">
      <c r="A833" s="302">
        <v>46001</v>
      </c>
      <c r="B833" s="303">
        <v>82422</v>
      </c>
      <c r="C833" s="294" t="s">
        <v>7767</v>
      </c>
      <c r="D833" s="342">
        <v>46003</v>
      </c>
      <c r="E833" s="305"/>
      <c r="F833" s="304"/>
      <c r="G833" s="306" t="s">
        <v>4399</v>
      </c>
      <c r="H833" s="305"/>
      <c r="I833" s="306" t="s">
        <v>4399</v>
      </c>
      <c r="J833" s="303" t="s">
        <v>1790</v>
      </c>
      <c r="K833" s="303" t="s">
        <v>44</v>
      </c>
      <c r="L833" s="305" t="str">
        <f>VLOOKUP($K833,TONG_SL!$A:$D,2,0)</f>
        <v>Giò lụa cây 250g</v>
      </c>
      <c r="M833" s="305"/>
      <c r="N833" s="305" t="str">
        <f t="shared" si="155"/>
        <v>K-C6</v>
      </c>
      <c r="O833" s="305"/>
      <c r="P833" s="305"/>
      <c r="Q833" s="305" t="str">
        <f>VLOOKUP(K833,TONG_SL!$A:$D,3,0)</f>
        <v>Túi</v>
      </c>
      <c r="R833" s="307">
        <v>4</v>
      </c>
      <c r="S833" s="307"/>
      <c r="T833" s="307">
        <f>VLOOKUP(VLOOKUP(G833,Ma_KH!$A:$R,18,0)&amp;K833,Gia_MB!$A:$F,6,0)</f>
        <v>49500</v>
      </c>
      <c r="U833" s="308">
        <f t="shared" si="156"/>
        <v>198000</v>
      </c>
      <c r="V833" s="307"/>
      <c r="W833" s="309">
        <f t="shared" si="157"/>
        <v>0</v>
      </c>
      <c r="X833" s="310" t="str">
        <f t="shared" si="158"/>
        <v>8</v>
      </c>
      <c r="Y833" s="307"/>
      <c r="Z833" s="308">
        <f t="shared" si="159"/>
        <v>15840</v>
      </c>
      <c r="AA833" s="311">
        <f>VLOOKUP(G833,Ma_KH!$A:$R,14,0)</f>
        <v>61</v>
      </c>
    </row>
    <row r="834" spans="1:27" hidden="1" x14ac:dyDescent="0.25">
      <c r="A834" s="302">
        <v>46001</v>
      </c>
      <c r="B834" s="303">
        <v>82422</v>
      </c>
      <c r="C834" s="294" t="s">
        <v>7767</v>
      </c>
      <c r="D834" s="342">
        <v>46003</v>
      </c>
      <c r="E834" s="305"/>
      <c r="F834" s="304"/>
      <c r="G834" s="306" t="s">
        <v>4399</v>
      </c>
      <c r="H834" s="305"/>
      <c r="I834" s="306" t="s">
        <v>4399</v>
      </c>
      <c r="J834" s="303" t="s">
        <v>1790</v>
      </c>
      <c r="K834" s="303" t="s">
        <v>46</v>
      </c>
      <c r="L834" s="305" t="str">
        <f>VLOOKUP($K834,TONG_SL!$A:$D,2,0)</f>
        <v>Giò sụn gà 250g</v>
      </c>
      <c r="M834" s="305"/>
      <c r="N834" s="305" t="str">
        <f t="shared" si="155"/>
        <v>K-C6</v>
      </c>
      <c r="O834" s="305"/>
      <c r="P834" s="305"/>
      <c r="Q834" s="305" t="str">
        <f>VLOOKUP(K834,TONG_SL!$A:$D,3,0)</f>
        <v>Túi</v>
      </c>
      <c r="R834" s="307">
        <v>4</v>
      </c>
      <c r="S834" s="307"/>
      <c r="T834" s="307">
        <f>VLOOKUP(VLOOKUP(G834,Ma_KH!$A:$R,18,0)&amp;K834,Gia_MB!$A:$F,6,0)</f>
        <v>50400</v>
      </c>
      <c r="U834" s="308">
        <f t="shared" si="156"/>
        <v>201600</v>
      </c>
      <c r="V834" s="307"/>
      <c r="W834" s="309">
        <f t="shared" si="157"/>
        <v>0</v>
      </c>
      <c r="X834" s="310" t="str">
        <f t="shared" si="158"/>
        <v>8</v>
      </c>
      <c r="Y834" s="307"/>
      <c r="Z834" s="308">
        <f t="shared" si="159"/>
        <v>16128</v>
      </c>
      <c r="AA834" s="311">
        <f>VLOOKUP(G834,Ma_KH!$A:$R,14,0)</f>
        <v>61</v>
      </c>
    </row>
    <row r="835" spans="1:27" hidden="1" x14ac:dyDescent="0.25">
      <c r="A835" s="302">
        <v>46001</v>
      </c>
      <c r="B835" s="303">
        <v>82422</v>
      </c>
      <c r="C835" s="294" t="s">
        <v>7767</v>
      </c>
      <c r="D835" s="342">
        <v>46003</v>
      </c>
      <c r="E835" s="305"/>
      <c r="F835" s="304"/>
      <c r="G835" s="306" t="s">
        <v>4399</v>
      </c>
      <c r="H835" s="305"/>
      <c r="I835" s="306" t="s">
        <v>4399</v>
      </c>
      <c r="J835" s="303" t="s">
        <v>1790</v>
      </c>
      <c r="K835" s="303" t="s">
        <v>39</v>
      </c>
      <c r="L835" s="305" t="str">
        <f>VLOOKUP($K835,TONG_SL!$A:$D,2,0)</f>
        <v>Chả nướng 300g</v>
      </c>
      <c r="M835" s="305"/>
      <c r="N835" s="305" t="str">
        <f t="shared" si="155"/>
        <v>K-C6</v>
      </c>
      <c r="O835" s="305"/>
      <c r="P835" s="305"/>
      <c r="Q835" s="305" t="str">
        <f>VLOOKUP(K835,TONG_SL!$A:$D,3,0)</f>
        <v>Túi</v>
      </c>
      <c r="R835" s="307">
        <v>4</v>
      </c>
      <c r="S835" s="307"/>
      <c r="T835" s="307">
        <f>VLOOKUP(VLOOKUP(G835,Ma_KH!$A:$R,18,0)&amp;K835,Gia_MB!$A:$F,6,0)</f>
        <v>67403</v>
      </c>
      <c r="U835" s="308">
        <f t="shared" si="156"/>
        <v>269612</v>
      </c>
      <c r="V835" s="307"/>
      <c r="W835" s="309">
        <f t="shared" si="157"/>
        <v>0</v>
      </c>
      <c r="X835" s="310" t="str">
        <f t="shared" si="158"/>
        <v>8</v>
      </c>
      <c r="Y835" s="307"/>
      <c r="Z835" s="308">
        <f t="shared" si="159"/>
        <v>21568.959999999999</v>
      </c>
      <c r="AA835" s="311">
        <f>VLOOKUP(G835,Ma_KH!$A:$R,14,0)</f>
        <v>61</v>
      </c>
    </row>
    <row r="836" spans="1:27" hidden="1" x14ac:dyDescent="0.25">
      <c r="A836" s="302">
        <v>46001</v>
      </c>
      <c r="B836" s="303">
        <v>82422</v>
      </c>
      <c r="C836" s="294" t="s">
        <v>7767</v>
      </c>
      <c r="D836" s="342">
        <v>46003</v>
      </c>
      <c r="E836" s="305"/>
      <c r="F836" s="304"/>
      <c r="G836" s="306" t="s">
        <v>4399</v>
      </c>
      <c r="H836" s="305"/>
      <c r="I836" s="306" t="s">
        <v>4399</v>
      </c>
      <c r="J836" s="303" t="s">
        <v>1790</v>
      </c>
      <c r="K836" s="303" t="s">
        <v>34</v>
      </c>
      <c r="L836" s="305" t="str">
        <f>VLOOKUP($K836,TONG_SL!$A:$D,2,0)</f>
        <v>Tai heo muối 200g</v>
      </c>
      <c r="M836" s="305"/>
      <c r="N836" s="305" t="str">
        <f t="shared" si="155"/>
        <v>K-C6</v>
      </c>
      <c r="O836" s="305"/>
      <c r="P836" s="305"/>
      <c r="Q836" s="305" t="str">
        <f>VLOOKUP(K836,TONG_SL!$A:$D,3,0)</f>
        <v>Túi</v>
      </c>
      <c r="R836" s="307">
        <v>4</v>
      </c>
      <c r="S836" s="307"/>
      <c r="T836" s="307">
        <f>VLOOKUP(VLOOKUP(G836,Ma_KH!$A:$R,18,0)&amp;K836,Gia_MB!$A:$F,6,0)</f>
        <v>52816</v>
      </c>
      <c r="U836" s="308">
        <f t="shared" si="156"/>
        <v>211264</v>
      </c>
      <c r="V836" s="307"/>
      <c r="W836" s="309">
        <f t="shared" si="157"/>
        <v>0</v>
      </c>
      <c r="X836" s="310" t="str">
        <f t="shared" si="158"/>
        <v>8</v>
      </c>
      <c r="Y836" s="307"/>
      <c r="Z836" s="308">
        <f t="shared" si="159"/>
        <v>16901.12</v>
      </c>
      <c r="AA836" s="311">
        <f>VLOOKUP(G836,Ma_KH!$A:$R,14,0)</f>
        <v>61</v>
      </c>
    </row>
    <row r="837" spans="1:27" hidden="1" x14ac:dyDescent="0.25">
      <c r="A837" s="302">
        <v>46001</v>
      </c>
      <c r="B837" s="303">
        <v>82422</v>
      </c>
      <c r="C837" s="294" t="s">
        <v>7767</v>
      </c>
      <c r="D837" s="342">
        <v>46003</v>
      </c>
      <c r="E837" s="305"/>
      <c r="F837" s="304"/>
      <c r="G837" s="306" t="s">
        <v>4399</v>
      </c>
      <c r="H837" s="305"/>
      <c r="I837" s="306" t="s">
        <v>4399</v>
      </c>
      <c r="J837" s="303" t="s">
        <v>1790</v>
      </c>
      <c r="K837" s="303" t="s">
        <v>30</v>
      </c>
      <c r="L837" s="305" t="str">
        <f>VLOOKUP($K837,TONG_SL!$A:$D,2,0)</f>
        <v>Gà muối 500g</v>
      </c>
      <c r="M837" s="305"/>
      <c r="N837" s="305" t="str">
        <f t="shared" si="155"/>
        <v>K-C6</v>
      </c>
      <c r="O837" s="305"/>
      <c r="P837" s="305"/>
      <c r="Q837" s="305" t="str">
        <f>VLOOKUP(K837,TONG_SL!$A:$D,3,0)</f>
        <v>Túi</v>
      </c>
      <c r="R837" s="307">
        <v>3</v>
      </c>
      <c r="S837" s="307"/>
      <c r="T837" s="307">
        <f>VLOOKUP(VLOOKUP(G837,Ma_KH!$A:$R,18,0)&amp;K837,Gia_MB!$A:$F,6,0)</f>
        <v>105505</v>
      </c>
      <c r="U837" s="308">
        <f t="shared" si="156"/>
        <v>316515</v>
      </c>
      <c r="V837" s="307"/>
      <c r="W837" s="309">
        <f t="shared" si="157"/>
        <v>0</v>
      </c>
      <c r="X837" s="310" t="str">
        <f t="shared" si="158"/>
        <v>8</v>
      </c>
      <c r="Y837" s="307"/>
      <c r="Z837" s="308">
        <f t="shared" si="159"/>
        <v>25321.200000000001</v>
      </c>
      <c r="AA837" s="311">
        <f>VLOOKUP(G837,Ma_KH!$A:$R,14,0)</f>
        <v>61</v>
      </c>
    </row>
    <row r="838" spans="1:27" hidden="1" x14ac:dyDescent="0.25">
      <c r="A838" s="245">
        <v>46002</v>
      </c>
      <c r="B838" s="248">
        <v>83367</v>
      </c>
      <c r="C838" s="294" t="s">
        <v>7767</v>
      </c>
      <c r="D838" s="342">
        <v>46003</v>
      </c>
      <c r="E838" s="246"/>
      <c r="F838" s="244"/>
      <c r="G838" s="33" t="s">
        <v>5108</v>
      </c>
      <c r="H838" s="246"/>
      <c r="I838" s="33" t="s">
        <v>5108</v>
      </c>
      <c r="J838" s="248" t="s">
        <v>1786</v>
      </c>
      <c r="K838" s="303" t="s">
        <v>39</v>
      </c>
      <c r="L838" s="246" t="str">
        <f>VLOOKUP($K838,TONG_SL!$A:$D,2,0)</f>
        <v>Chả nướng 300g</v>
      </c>
      <c r="M838" s="246"/>
      <c r="N838" s="246" t="str">
        <f t="shared" si="155"/>
        <v>K-C6</v>
      </c>
      <c r="O838" s="246"/>
      <c r="P838" s="246"/>
      <c r="Q838" s="246" t="str">
        <f>VLOOKUP(K838,TONG_SL!$A:$D,3,0)</f>
        <v>Túi</v>
      </c>
      <c r="R838" s="224">
        <v>3</v>
      </c>
      <c r="S838" s="224"/>
      <c r="T838" s="224">
        <f>VLOOKUP(VLOOKUP(G838,Ma_KH!$A:$R,18,0)&amp;K838,Gia_MB!$A:$F,6,0)</f>
        <v>70950</v>
      </c>
      <c r="U838" s="255">
        <f t="shared" si="156"/>
        <v>212850</v>
      </c>
      <c r="V838" s="224"/>
      <c r="W838" s="226">
        <f t="shared" si="157"/>
        <v>0</v>
      </c>
      <c r="X838" s="227" t="str">
        <f t="shared" si="158"/>
        <v>8</v>
      </c>
      <c r="Y838" s="224"/>
      <c r="Z838" s="255">
        <f t="shared" si="159"/>
        <v>17028</v>
      </c>
      <c r="AA838" s="156">
        <f>VLOOKUP(G838,Ma_KH!$A:$R,14,0)</f>
        <v>51</v>
      </c>
    </row>
    <row r="839" spans="1:27" hidden="1" x14ac:dyDescent="0.25">
      <c r="A839" s="245">
        <v>46002</v>
      </c>
      <c r="B839" s="248">
        <v>83367</v>
      </c>
      <c r="C839" s="294" t="s">
        <v>7767</v>
      </c>
      <c r="D839" s="342">
        <v>46003</v>
      </c>
      <c r="E839" s="246"/>
      <c r="F839" s="244"/>
      <c r="G839" s="33" t="s">
        <v>5108</v>
      </c>
      <c r="H839" s="246"/>
      <c r="I839" s="33" t="s">
        <v>5108</v>
      </c>
      <c r="J839" s="248" t="s">
        <v>1786</v>
      </c>
      <c r="K839" s="248" t="s">
        <v>551</v>
      </c>
      <c r="L839" s="246" t="str">
        <f>VLOOKUP($K839,TONG_SL!$A:$D,2,0)</f>
        <v>Chân giò heo muối 100g</v>
      </c>
      <c r="M839" s="246"/>
      <c r="N839" s="246" t="str">
        <f t="shared" si="155"/>
        <v>K-C6</v>
      </c>
      <c r="O839" s="246"/>
      <c r="P839" s="246"/>
      <c r="Q839" s="246" t="str">
        <f>VLOOKUP(K839,TONG_SL!$A:$D,3,0)</f>
        <v>Gói</v>
      </c>
      <c r="R839" s="224">
        <v>5</v>
      </c>
      <c r="S839" s="224"/>
      <c r="T839" s="224">
        <f>VLOOKUP(VLOOKUP(G839,Ma_KH!$A:$R,18,0)&amp;K839,Gia_MB!$A:$F,6,0)</f>
        <v>24549</v>
      </c>
      <c r="U839" s="255">
        <f t="shared" si="156"/>
        <v>122745</v>
      </c>
      <c r="V839" s="224"/>
      <c r="W839" s="226">
        <f t="shared" si="157"/>
        <v>0</v>
      </c>
      <c r="X839" s="227" t="str">
        <f t="shared" si="158"/>
        <v>8</v>
      </c>
      <c r="Y839" s="224"/>
      <c r="Z839" s="255">
        <f t="shared" si="159"/>
        <v>9819.6</v>
      </c>
      <c r="AA839" s="156">
        <f>VLOOKUP(G839,Ma_KH!$A:$R,14,0)</f>
        <v>51</v>
      </c>
    </row>
    <row r="840" spans="1:27" hidden="1" x14ac:dyDescent="0.25">
      <c r="A840" s="245">
        <v>46002</v>
      </c>
      <c r="B840" s="248">
        <v>83367</v>
      </c>
      <c r="C840" s="294" t="s">
        <v>7767</v>
      </c>
      <c r="D840" s="342">
        <v>46003</v>
      </c>
      <c r="E840" s="246"/>
      <c r="F840" s="244"/>
      <c r="G840" s="33" t="s">
        <v>5108</v>
      </c>
      <c r="H840" s="246"/>
      <c r="I840" s="33" t="s">
        <v>5108</v>
      </c>
      <c r="J840" s="248" t="s">
        <v>1786</v>
      </c>
      <c r="K840" s="248" t="s">
        <v>542</v>
      </c>
      <c r="L840" s="246" t="str">
        <f>VLOOKUP($K840,TONG_SL!$A:$D,2,0)</f>
        <v>Chân giò heo muối 500g</v>
      </c>
      <c r="M840" s="246"/>
      <c r="N840" s="246" t="str">
        <f t="shared" si="155"/>
        <v>K-C6</v>
      </c>
      <c r="O840" s="246"/>
      <c r="P840" s="246"/>
      <c r="Q840" s="246" t="str">
        <f>VLOOKUP(K840,TONG_SL!$A:$D,3,0)</f>
        <v>Túi</v>
      </c>
      <c r="R840" s="224">
        <v>3</v>
      </c>
      <c r="S840" s="224"/>
      <c r="T840" s="224">
        <f>VLOOKUP(VLOOKUP(G840,Ma_KH!$A:$R,18,0)&amp;K840,Gia_MB!$A:$F,6,0)</f>
        <v>119066</v>
      </c>
      <c r="U840" s="255">
        <f t="shared" si="156"/>
        <v>357198</v>
      </c>
      <c r="V840" s="224"/>
      <c r="W840" s="226">
        <f t="shared" si="157"/>
        <v>0</v>
      </c>
      <c r="X840" s="227" t="str">
        <f t="shared" si="158"/>
        <v>8</v>
      </c>
      <c r="Y840" s="224"/>
      <c r="Z840" s="255">
        <f t="shared" si="159"/>
        <v>28575.84</v>
      </c>
      <c r="AA840" s="156">
        <f>VLOOKUP(G840,Ma_KH!$A:$R,14,0)</f>
        <v>51</v>
      </c>
    </row>
    <row r="841" spans="1:27" hidden="1" x14ac:dyDescent="0.25">
      <c r="A841" s="245">
        <v>46002</v>
      </c>
      <c r="B841" s="248">
        <v>83367</v>
      </c>
      <c r="C841" s="294" t="s">
        <v>7767</v>
      </c>
      <c r="D841" s="342">
        <v>46003</v>
      </c>
      <c r="E841" s="246"/>
      <c r="F841" s="244"/>
      <c r="G841" s="33" t="s">
        <v>5108</v>
      </c>
      <c r="H841" s="246"/>
      <c r="I841" s="33" t="s">
        <v>5108</v>
      </c>
      <c r="J841" s="248" t="s">
        <v>1786</v>
      </c>
      <c r="K841" s="248" t="s">
        <v>553</v>
      </c>
      <c r="L841" s="246" t="str">
        <f>VLOOKUP($K841,TONG_SL!$A:$D,2,0)</f>
        <v>Gà muối hun khói 300g</v>
      </c>
      <c r="M841" s="246"/>
      <c r="N841" s="246" t="str">
        <f t="shared" si="155"/>
        <v>K-C6</v>
      </c>
      <c r="O841" s="246"/>
      <c r="P841" s="246"/>
      <c r="Q841" s="246" t="str">
        <f>VLOOKUP(K841,TONG_SL!$A:$D,3,0)</f>
        <v>Túi</v>
      </c>
      <c r="R841" s="224">
        <v>3</v>
      </c>
      <c r="S841" s="224"/>
      <c r="T841" s="224">
        <f>VLOOKUP(VLOOKUP(G841,Ma_KH!$A:$R,18,0)&amp;K841,Gia_MB!$A:$F,6,0)</f>
        <v>70000</v>
      </c>
      <c r="U841" s="255">
        <f t="shared" si="156"/>
        <v>210000</v>
      </c>
      <c r="V841" s="224"/>
      <c r="W841" s="226">
        <f t="shared" si="157"/>
        <v>0</v>
      </c>
      <c r="X841" s="227" t="str">
        <f t="shared" si="158"/>
        <v>8</v>
      </c>
      <c r="Y841" s="224"/>
      <c r="Z841" s="255">
        <f t="shared" si="159"/>
        <v>16800</v>
      </c>
      <c r="AA841" s="156">
        <f>VLOOKUP(G841,Ma_KH!$A:$R,14,0)</f>
        <v>51</v>
      </c>
    </row>
    <row r="842" spans="1:27" hidden="1" x14ac:dyDescent="0.25">
      <c r="A842" s="245">
        <v>46002</v>
      </c>
      <c r="B842" s="248">
        <v>83367</v>
      </c>
      <c r="C842" s="294" t="s">
        <v>7767</v>
      </c>
      <c r="D842" s="342">
        <v>46003</v>
      </c>
      <c r="E842" s="246"/>
      <c r="F842" s="244"/>
      <c r="G842" s="33" t="s">
        <v>5108</v>
      </c>
      <c r="H842" s="246"/>
      <c r="I842" s="33" t="s">
        <v>5108</v>
      </c>
      <c r="J842" s="248" t="s">
        <v>1786</v>
      </c>
      <c r="K842" s="248" t="s">
        <v>30</v>
      </c>
      <c r="L842" s="246" t="str">
        <f>VLOOKUP($K842,TONG_SL!$A:$D,2,0)</f>
        <v>Gà muối 500g</v>
      </c>
      <c r="M842" s="246"/>
      <c r="N842" s="246" t="str">
        <f t="shared" si="155"/>
        <v>K-C6</v>
      </c>
      <c r="O842" s="246"/>
      <c r="P842" s="246"/>
      <c r="Q842" s="246" t="str">
        <f>VLOOKUP(K842,TONG_SL!$A:$D,3,0)</f>
        <v>Túi</v>
      </c>
      <c r="R842" s="224">
        <v>3</v>
      </c>
      <c r="S842" s="224"/>
      <c r="T842" s="224">
        <f>VLOOKUP(VLOOKUP(G842,Ma_KH!$A:$R,18,0)&amp;K842,Gia_MB!$A:$F,6,0)</f>
        <v>111058</v>
      </c>
      <c r="U842" s="255">
        <f t="shared" si="156"/>
        <v>333174</v>
      </c>
      <c r="V842" s="224"/>
      <c r="W842" s="226">
        <f t="shared" si="157"/>
        <v>0</v>
      </c>
      <c r="X842" s="227" t="str">
        <f t="shared" si="158"/>
        <v>8</v>
      </c>
      <c r="Y842" s="224"/>
      <c r="Z842" s="255">
        <f t="shared" si="159"/>
        <v>26653.920000000002</v>
      </c>
      <c r="AA842" s="156">
        <f>VLOOKUP(G842,Ma_KH!$A:$R,14,0)</f>
        <v>51</v>
      </c>
    </row>
    <row r="843" spans="1:27" hidden="1" x14ac:dyDescent="0.25">
      <c r="A843" s="245">
        <v>46002</v>
      </c>
      <c r="B843" s="248">
        <v>83367</v>
      </c>
      <c r="C843" s="294" t="s">
        <v>7767</v>
      </c>
      <c r="D843" s="342">
        <v>46003</v>
      </c>
      <c r="E843" s="246"/>
      <c r="F843" s="244"/>
      <c r="G843" s="33" t="s">
        <v>5108</v>
      </c>
      <c r="H843" s="246"/>
      <c r="I843" s="33" t="s">
        <v>5108</v>
      </c>
      <c r="J843" s="248" t="s">
        <v>1786</v>
      </c>
      <c r="K843" s="248" t="s">
        <v>32</v>
      </c>
      <c r="L843" s="246" t="str">
        <f>VLOOKUP($K843,TONG_SL!$A:$D,2,0)</f>
        <v>Giò Tai Lưỡi Xào 250g</v>
      </c>
      <c r="M843" s="246"/>
      <c r="N843" s="246" t="str">
        <f t="shared" si="155"/>
        <v>K-C6</v>
      </c>
      <c r="O843" s="246"/>
      <c r="P843" s="246"/>
      <c r="Q843" s="246" t="str">
        <f>VLOOKUP(K843,TONG_SL!$A:$D,3,0)</f>
        <v>Túi</v>
      </c>
      <c r="R843" s="224">
        <v>3</v>
      </c>
      <c r="S843" s="224"/>
      <c r="T843" s="224">
        <f>VLOOKUP(VLOOKUP(G843,Ma_KH!$A:$R,18,0)&amp;K843,Gia_MB!$A:$F,6,0)</f>
        <v>50182</v>
      </c>
      <c r="U843" s="255">
        <f t="shared" si="156"/>
        <v>150546</v>
      </c>
      <c r="V843" s="224"/>
      <c r="W843" s="226">
        <f t="shared" si="157"/>
        <v>0</v>
      </c>
      <c r="X843" s="227" t="str">
        <f t="shared" si="158"/>
        <v>8</v>
      </c>
      <c r="Y843" s="224"/>
      <c r="Z843" s="255">
        <f t="shared" si="159"/>
        <v>12043.68</v>
      </c>
      <c r="AA843" s="156">
        <f>VLOOKUP(G843,Ma_KH!$A:$R,14,0)</f>
        <v>51</v>
      </c>
    </row>
    <row r="844" spans="1:27" hidden="1" x14ac:dyDescent="0.25">
      <c r="A844" s="245">
        <v>45995</v>
      </c>
      <c r="B844" s="248">
        <v>81230</v>
      </c>
      <c r="C844" s="294" t="s">
        <v>7767</v>
      </c>
      <c r="D844" s="342">
        <v>46003</v>
      </c>
      <c r="E844" s="246"/>
      <c r="F844" s="244"/>
      <c r="G844" s="33" t="s">
        <v>1968</v>
      </c>
      <c r="H844" s="246"/>
      <c r="I844" s="33" t="s">
        <v>1968</v>
      </c>
      <c r="J844" s="248" t="s">
        <v>1790</v>
      </c>
      <c r="K844" s="248" t="s">
        <v>27</v>
      </c>
      <c r="L844" s="246" t="str">
        <f>VLOOKUP($K844,TONG_SL!$A:$D,2,0)</f>
        <v>Chân giò heo muối 300g</v>
      </c>
      <c r="M844" s="246"/>
      <c r="N844" s="246" t="str">
        <f t="shared" si="155"/>
        <v>K-C6</v>
      </c>
      <c r="O844" s="246"/>
      <c r="P844" s="246"/>
      <c r="Q844" s="246" t="str">
        <f>VLOOKUP(K844,TONG_SL!$A:$D,3,0)</f>
        <v>Túi</v>
      </c>
      <c r="R844" s="224">
        <v>10</v>
      </c>
      <c r="S844" s="224"/>
      <c r="T844" s="224">
        <f>VLOOKUP(VLOOKUP(G844,Ma_KH!$A:$R,18,0)&amp;K844,Gia_MB!$A:$F,6,0)</f>
        <v>69759</v>
      </c>
      <c r="U844" s="255">
        <f t="shared" si="156"/>
        <v>697590</v>
      </c>
      <c r="V844" s="224"/>
      <c r="W844" s="226">
        <f t="shared" si="157"/>
        <v>0</v>
      </c>
      <c r="X844" s="227" t="str">
        <f t="shared" si="158"/>
        <v>8</v>
      </c>
      <c r="Y844" s="224"/>
      <c r="Z844" s="255">
        <f t="shared" si="159"/>
        <v>55807.200000000004</v>
      </c>
      <c r="AA844" s="156">
        <f>VLOOKUP(G844,Ma_KH!$A:$R,14,0)</f>
        <v>60</v>
      </c>
    </row>
    <row r="845" spans="1:27" hidden="1" x14ac:dyDescent="0.25">
      <c r="A845" s="245">
        <v>45995</v>
      </c>
      <c r="B845" s="248">
        <v>81230</v>
      </c>
      <c r="C845" s="294" t="s">
        <v>7767</v>
      </c>
      <c r="D845" s="342">
        <v>46003</v>
      </c>
      <c r="E845" s="246"/>
      <c r="F845" s="244"/>
      <c r="G845" s="33" t="s">
        <v>1968</v>
      </c>
      <c r="H845" s="246"/>
      <c r="I845" s="33" t="s">
        <v>1968</v>
      </c>
      <c r="J845" s="248" t="s">
        <v>1790</v>
      </c>
      <c r="K845" s="248" t="s">
        <v>542</v>
      </c>
      <c r="L845" s="246" t="str">
        <f>VLOOKUP($K845,TONG_SL!$A:$D,2,0)</f>
        <v>Chân giò heo muối 500g</v>
      </c>
      <c r="M845" s="246"/>
      <c r="N845" s="246" t="str">
        <f t="shared" si="155"/>
        <v>K-C6</v>
      </c>
      <c r="O845" s="246"/>
      <c r="P845" s="246"/>
      <c r="Q845" s="246" t="str">
        <f>VLOOKUP(K845,TONG_SL!$A:$D,3,0)</f>
        <v>Túi</v>
      </c>
      <c r="R845" s="224">
        <v>10</v>
      </c>
      <c r="S845" s="224"/>
      <c r="T845" s="224">
        <f>VLOOKUP(VLOOKUP(G845,Ma_KH!$A:$R,18,0)&amp;K845,Gia_MB!$A:$F,6,0)</f>
        <v>113113</v>
      </c>
      <c r="U845" s="255">
        <f t="shared" si="156"/>
        <v>1131130</v>
      </c>
      <c r="V845" s="224"/>
      <c r="W845" s="226">
        <f t="shared" si="157"/>
        <v>0</v>
      </c>
      <c r="X845" s="227" t="str">
        <f t="shared" si="158"/>
        <v>8</v>
      </c>
      <c r="Y845" s="224"/>
      <c r="Z845" s="255">
        <f t="shared" si="159"/>
        <v>90490.400000000009</v>
      </c>
      <c r="AA845" s="156">
        <f>VLOOKUP(G845,Ma_KH!$A:$R,14,0)</f>
        <v>60</v>
      </c>
    </row>
    <row r="846" spans="1:27" hidden="1" x14ac:dyDescent="0.25">
      <c r="A846" s="245">
        <v>45995</v>
      </c>
      <c r="B846" s="248">
        <v>81230</v>
      </c>
      <c r="C846" s="294" t="s">
        <v>7767</v>
      </c>
      <c r="D846" s="342">
        <v>46003</v>
      </c>
      <c r="E846" s="246"/>
      <c r="F846" s="244"/>
      <c r="G846" s="33" t="s">
        <v>1968</v>
      </c>
      <c r="H846" s="246"/>
      <c r="I846" s="33" t="s">
        <v>1968</v>
      </c>
      <c r="J846" s="248" t="s">
        <v>1790</v>
      </c>
      <c r="K846" s="248" t="s">
        <v>52</v>
      </c>
      <c r="L846" s="246" t="str">
        <f>VLOOKUP($K846,TONG_SL!$A:$D,2,0)</f>
        <v>Gà xì dầu 500g</v>
      </c>
      <c r="M846" s="246"/>
      <c r="N846" s="246" t="str">
        <f t="shared" si="155"/>
        <v>K-C6</v>
      </c>
      <c r="O846" s="246"/>
      <c r="P846" s="246"/>
      <c r="Q846" s="246" t="str">
        <f>VLOOKUP(K846,TONG_SL!$A:$D,3,0)</f>
        <v>Túi</v>
      </c>
      <c r="R846" s="224">
        <v>5</v>
      </c>
      <c r="S846" s="224"/>
      <c r="T846" s="224">
        <f>VLOOKUP(VLOOKUP(G846,Ma_KH!$A:$R,18,0)&amp;K846,Gia_MB!$A:$F,6,0)</f>
        <v>106026</v>
      </c>
      <c r="U846" s="255">
        <f t="shared" si="156"/>
        <v>530130</v>
      </c>
      <c r="V846" s="224"/>
      <c r="W846" s="226">
        <f t="shared" si="157"/>
        <v>0</v>
      </c>
      <c r="X846" s="227" t="str">
        <f t="shared" si="158"/>
        <v>8</v>
      </c>
      <c r="Y846" s="224"/>
      <c r="Z846" s="255">
        <f t="shared" si="159"/>
        <v>42410.400000000001</v>
      </c>
      <c r="AA846" s="156">
        <f>VLOOKUP(G846,Ma_KH!$A:$R,14,0)</f>
        <v>60</v>
      </c>
    </row>
    <row r="847" spans="1:27" hidden="1" x14ac:dyDescent="0.25">
      <c r="A847" s="245">
        <v>45999</v>
      </c>
      <c r="B847" s="248">
        <v>2370580</v>
      </c>
      <c r="C847" s="294" t="s">
        <v>7767</v>
      </c>
      <c r="D847" s="342">
        <v>46003</v>
      </c>
      <c r="E847" s="246"/>
      <c r="F847" s="244"/>
      <c r="G847" s="33" t="s">
        <v>5393</v>
      </c>
      <c r="H847" s="246"/>
      <c r="I847" s="33" t="s">
        <v>5393</v>
      </c>
      <c r="J847" s="248" t="s">
        <v>1790</v>
      </c>
      <c r="K847" s="248" t="s">
        <v>27</v>
      </c>
      <c r="L847" s="246" t="str">
        <f>VLOOKUP($K847,TONG_SL!$A:$D,2,0)</f>
        <v>Chân giò heo muối 300g</v>
      </c>
      <c r="M847" s="246"/>
      <c r="N847" s="246" t="str">
        <f t="shared" si="155"/>
        <v>K-C6</v>
      </c>
      <c r="O847" s="246"/>
      <c r="P847" s="246"/>
      <c r="Q847" s="246" t="str">
        <f>VLOOKUP(K847,TONG_SL!$A:$D,3,0)</f>
        <v>Túi</v>
      </c>
      <c r="R847" s="224">
        <v>2</v>
      </c>
      <c r="S847" s="224"/>
      <c r="T847" s="224">
        <f>VLOOKUP(VLOOKUP(G847,Ma_KH!$A:$R,18,0)&amp;K847,Gia_MB!$A:$F,6,0)</f>
        <v>73431</v>
      </c>
      <c r="U847" s="255">
        <f t="shared" si="156"/>
        <v>146862</v>
      </c>
      <c r="V847" s="224"/>
      <c r="W847" s="226">
        <f t="shared" si="157"/>
        <v>0</v>
      </c>
      <c r="X847" s="227" t="str">
        <f t="shared" si="158"/>
        <v>8</v>
      </c>
      <c r="Y847" s="224"/>
      <c r="Z847" s="255">
        <f t="shared" si="159"/>
        <v>11748.960000000001</v>
      </c>
      <c r="AA847" s="156">
        <f>VLOOKUP(G847,Ma_KH!$A:$R,14,0)</f>
        <v>50</v>
      </c>
    </row>
    <row r="848" spans="1:27" hidden="1" x14ac:dyDescent="0.25">
      <c r="A848" s="245">
        <v>45999</v>
      </c>
      <c r="B848" s="248">
        <v>2370580</v>
      </c>
      <c r="C848" s="294" t="s">
        <v>7767</v>
      </c>
      <c r="D848" s="342">
        <v>46003</v>
      </c>
      <c r="E848" s="246"/>
      <c r="F848" s="244"/>
      <c r="G848" s="33" t="s">
        <v>5393</v>
      </c>
      <c r="H848" s="246"/>
      <c r="I848" s="33" t="s">
        <v>5393</v>
      </c>
      <c r="J848" s="248" t="s">
        <v>1790</v>
      </c>
      <c r="K848" s="248" t="s">
        <v>34</v>
      </c>
      <c r="L848" s="246" t="str">
        <f>VLOOKUP($K848,TONG_SL!$A:$D,2,0)</f>
        <v>Tai heo muối 200g</v>
      </c>
      <c r="M848" s="246"/>
      <c r="N848" s="246" t="str">
        <f t="shared" si="155"/>
        <v>K-C6</v>
      </c>
      <c r="O848" s="246"/>
      <c r="P848" s="246"/>
      <c r="Q848" s="246" t="str">
        <f>VLOOKUP(K848,TONG_SL!$A:$D,3,0)</f>
        <v>Túi</v>
      </c>
      <c r="R848" s="224">
        <v>2</v>
      </c>
      <c r="S848" s="224"/>
      <c r="T848" s="224">
        <f>VLOOKUP(VLOOKUP(G848,Ma_KH!$A:$R,18,0)&amp;K848,Gia_MB!$A:$F,6,0)</f>
        <v>55595</v>
      </c>
      <c r="U848" s="255">
        <f t="shared" si="156"/>
        <v>111190</v>
      </c>
      <c r="V848" s="224"/>
      <c r="W848" s="226">
        <f t="shared" si="157"/>
        <v>0</v>
      </c>
      <c r="X848" s="227" t="str">
        <f t="shared" si="158"/>
        <v>8</v>
      </c>
      <c r="Y848" s="224"/>
      <c r="Z848" s="255">
        <f t="shared" si="159"/>
        <v>8895.2000000000007</v>
      </c>
      <c r="AA848" s="156">
        <f>VLOOKUP(G848,Ma_KH!$A:$R,14,0)</f>
        <v>50</v>
      </c>
    </row>
    <row r="849" spans="1:27" hidden="1" x14ac:dyDescent="0.25">
      <c r="A849" s="245">
        <v>45997</v>
      </c>
      <c r="B849" s="248">
        <v>82119</v>
      </c>
      <c r="C849" s="294" t="s">
        <v>7767</v>
      </c>
      <c r="D849" s="342">
        <v>46003</v>
      </c>
      <c r="E849" s="246"/>
      <c r="F849" s="244"/>
      <c r="G849" s="33" t="s">
        <v>3179</v>
      </c>
      <c r="H849" s="246"/>
      <c r="I849" s="33" t="s">
        <v>3179</v>
      </c>
      <c r="J849" s="248" t="s">
        <v>1790</v>
      </c>
      <c r="K849" s="248" t="s">
        <v>32</v>
      </c>
      <c r="L849" s="246" t="str">
        <f>VLOOKUP($K849,TONG_SL!$A:$D,2,0)</f>
        <v>Giò Tai Lưỡi Xào 250g</v>
      </c>
      <c r="M849" s="246"/>
      <c r="N849" s="246" t="str">
        <f t="shared" si="155"/>
        <v>K-C6</v>
      </c>
      <c r="O849" s="246"/>
      <c r="P849" s="246"/>
      <c r="Q849" s="246" t="str">
        <f>VLOOKUP(K849,TONG_SL!$A:$D,3,0)</f>
        <v>Túi</v>
      </c>
      <c r="R849" s="224">
        <v>5</v>
      </c>
      <c r="S849" s="224"/>
      <c r="T849" s="224">
        <f>VLOOKUP(VLOOKUP(G849,Ma_KH!$A:$R,18,0)&amp;K849,Gia_MB!$A:$F,6,0)</f>
        <v>50182</v>
      </c>
      <c r="U849" s="255">
        <f t="shared" si="156"/>
        <v>250910</v>
      </c>
      <c r="V849" s="224"/>
      <c r="W849" s="226">
        <f t="shared" si="157"/>
        <v>0</v>
      </c>
      <c r="X849" s="227" t="str">
        <f t="shared" si="158"/>
        <v>8</v>
      </c>
      <c r="Y849" s="224"/>
      <c r="Z849" s="255">
        <f t="shared" si="159"/>
        <v>20072.8</v>
      </c>
      <c r="AA849" s="156">
        <f>VLOOKUP(G849,Ma_KH!$A:$R,14,0)</f>
        <v>57</v>
      </c>
    </row>
    <row r="850" spans="1:27" hidden="1" x14ac:dyDescent="0.25">
      <c r="A850" s="245">
        <v>46001</v>
      </c>
      <c r="B850" s="248">
        <v>2370943</v>
      </c>
      <c r="C850" s="294" t="s">
        <v>7767</v>
      </c>
      <c r="D850" s="342">
        <v>46003</v>
      </c>
      <c r="E850" s="246"/>
      <c r="F850" s="244"/>
      <c r="G850" s="33" t="s">
        <v>5356</v>
      </c>
      <c r="H850" s="246"/>
      <c r="I850" s="33" t="s">
        <v>5356</v>
      </c>
      <c r="J850" s="248" t="s">
        <v>1790</v>
      </c>
      <c r="K850" s="248" t="s">
        <v>542</v>
      </c>
      <c r="L850" s="246" t="str">
        <f>VLOOKUP($K850,TONG_SL!$A:$D,2,0)</f>
        <v>Chân giò heo muối 500g</v>
      </c>
      <c r="M850" s="246"/>
      <c r="N850" s="246" t="str">
        <f t="shared" si="155"/>
        <v>K-C6</v>
      </c>
      <c r="O850" s="246"/>
      <c r="P850" s="246"/>
      <c r="Q850" s="246" t="str">
        <f>VLOOKUP(K850,TONG_SL!$A:$D,3,0)</f>
        <v>Túi</v>
      </c>
      <c r="R850" s="224">
        <v>5</v>
      </c>
      <c r="S850" s="224"/>
      <c r="T850" s="224">
        <f>VLOOKUP(VLOOKUP(G850,Ma_KH!$A:$R,18,0)&amp;K850,Gia_MB!$A:$F,6,0)</f>
        <v>119066</v>
      </c>
      <c r="U850" s="255">
        <f t="shared" si="156"/>
        <v>595330</v>
      </c>
      <c r="V850" s="224"/>
      <c r="W850" s="226">
        <f t="shared" si="157"/>
        <v>0</v>
      </c>
      <c r="X850" s="227" t="str">
        <f t="shared" si="158"/>
        <v>8</v>
      </c>
      <c r="Y850" s="224"/>
      <c r="Z850" s="255">
        <f t="shared" si="159"/>
        <v>47626.400000000001</v>
      </c>
      <c r="AA850" s="156">
        <f>VLOOKUP(G850,Ma_KH!$A:$R,14,0)</f>
        <v>50</v>
      </c>
    </row>
    <row r="851" spans="1:27" hidden="1" x14ac:dyDescent="0.25">
      <c r="A851" s="245">
        <v>46001</v>
      </c>
      <c r="B851" s="248">
        <v>2370943</v>
      </c>
      <c r="C851" s="294" t="s">
        <v>7767</v>
      </c>
      <c r="D851" s="342">
        <v>46003</v>
      </c>
      <c r="E851" s="246"/>
      <c r="F851" s="244"/>
      <c r="G851" s="33" t="s">
        <v>5356</v>
      </c>
      <c r="H851" s="246"/>
      <c r="I851" s="33" t="s">
        <v>5356</v>
      </c>
      <c r="J851" s="248" t="s">
        <v>1790</v>
      </c>
      <c r="K851" s="248" t="s">
        <v>27</v>
      </c>
      <c r="L851" s="246" t="str">
        <f>VLOOKUP($K851,TONG_SL!$A:$D,2,0)</f>
        <v>Chân giò heo muối 300g</v>
      </c>
      <c r="M851" s="246"/>
      <c r="N851" s="246" t="str">
        <f t="shared" si="155"/>
        <v>K-C6</v>
      </c>
      <c r="O851" s="246"/>
      <c r="P851" s="246"/>
      <c r="Q851" s="246" t="str">
        <f>VLOOKUP(K851,TONG_SL!$A:$D,3,0)</f>
        <v>Túi</v>
      </c>
      <c r="R851" s="224">
        <v>8</v>
      </c>
      <c r="S851" s="224"/>
      <c r="T851" s="224">
        <f>VLOOKUP(VLOOKUP(G851,Ma_KH!$A:$R,18,0)&amp;K851,Gia_MB!$A:$F,6,0)</f>
        <v>73431</v>
      </c>
      <c r="U851" s="255">
        <f t="shared" si="156"/>
        <v>587448</v>
      </c>
      <c r="V851" s="224"/>
      <c r="W851" s="226">
        <f t="shared" si="157"/>
        <v>0</v>
      </c>
      <c r="X851" s="227" t="str">
        <f t="shared" si="158"/>
        <v>8</v>
      </c>
      <c r="Y851" s="224"/>
      <c r="Z851" s="255">
        <f t="shared" si="159"/>
        <v>46995.840000000004</v>
      </c>
      <c r="AA851" s="156">
        <f>VLOOKUP(G851,Ma_KH!$A:$R,14,0)</f>
        <v>50</v>
      </c>
    </row>
    <row r="852" spans="1:27" hidden="1" x14ac:dyDescent="0.25">
      <c r="A852" s="245">
        <v>46001</v>
      </c>
      <c r="B852" s="248">
        <v>2370943</v>
      </c>
      <c r="C852" s="294" t="s">
        <v>7767</v>
      </c>
      <c r="D852" s="342">
        <v>46003</v>
      </c>
      <c r="E852" s="246"/>
      <c r="F852" s="244"/>
      <c r="G852" s="33" t="s">
        <v>5356</v>
      </c>
      <c r="H852" s="246"/>
      <c r="I852" s="33" t="s">
        <v>5356</v>
      </c>
      <c r="J852" s="248" t="s">
        <v>1790</v>
      </c>
      <c r="K852" s="248" t="s">
        <v>32</v>
      </c>
      <c r="L852" s="246" t="str">
        <f>VLOOKUP($K852,TONG_SL!$A:$D,2,0)</f>
        <v>Giò Tai Lưỡi Xào 250g</v>
      </c>
      <c r="M852" s="246"/>
      <c r="N852" s="246" t="str">
        <f t="shared" si="155"/>
        <v>K-C6</v>
      </c>
      <c r="O852" s="246"/>
      <c r="P852" s="246"/>
      <c r="Q852" s="246" t="str">
        <f>VLOOKUP(K852,TONG_SL!$A:$D,3,0)</f>
        <v>Túi</v>
      </c>
      <c r="R852" s="224">
        <v>5</v>
      </c>
      <c r="S852" s="224"/>
      <c r="T852" s="224">
        <f>VLOOKUP(VLOOKUP(G852,Ma_KH!$A:$R,18,0)&amp;K852,Gia_MB!$A:$F,6,0)</f>
        <v>50182</v>
      </c>
      <c r="U852" s="255">
        <f t="shared" si="156"/>
        <v>250910</v>
      </c>
      <c r="V852" s="224"/>
      <c r="W852" s="226">
        <f t="shared" si="157"/>
        <v>0</v>
      </c>
      <c r="X852" s="227" t="str">
        <f t="shared" si="158"/>
        <v>8</v>
      </c>
      <c r="Y852" s="224"/>
      <c r="Z852" s="255">
        <f t="shared" si="159"/>
        <v>20072.8</v>
      </c>
      <c r="AA852" s="156">
        <f>VLOOKUP(G852,Ma_KH!$A:$R,14,0)</f>
        <v>50</v>
      </c>
    </row>
    <row r="853" spans="1:27" hidden="1" x14ac:dyDescent="0.25">
      <c r="A853" s="245">
        <v>46001</v>
      </c>
      <c r="B853" s="248">
        <v>2370943</v>
      </c>
      <c r="C853" s="294" t="s">
        <v>7767</v>
      </c>
      <c r="D853" s="342">
        <v>46003</v>
      </c>
      <c r="E853" s="246"/>
      <c r="F853" s="244"/>
      <c r="G853" s="33" t="s">
        <v>5356</v>
      </c>
      <c r="H853" s="246"/>
      <c r="I853" s="33" t="s">
        <v>5356</v>
      </c>
      <c r="J853" s="248" t="s">
        <v>1790</v>
      </c>
      <c r="K853" s="248" t="s">
        <v>37</v>
      </c>
      <c r="L853" s="246" t="str">
        <f>VLOOKUP($K853,TONG_SL!$A:$D,2,0)</f>
        <v>Chả cốm 300g</v>
      </c>
      <c r="M853" s="246"/>
      <c r="N853" s="246" t="str">
        <f t="shared" si="155"/>
        <v>K-C6</v>
      </c>
      <c r="O853" s="246"/>
      <c r="P853" s="246"/>
      <c r="Q853" s="246" t="str">
        <f>VLOOKUP(K853,TONG_SL!$A:$D,3,0)</f>
        <v>Túi</v>
      </c>
      <c r="R853" s="224">
        <v>3</v>
      </c>
      <c r="S853" s="224"/>
      <c r="T853" s="224">
        <f>VLOOKUP(VLOOKUP(G853,Ma_KH!$A:$R,18,0)&amp;K853,Gia_MB!$A:$F,6,0)</f>
        <v>74250</v>
      </c>
      <c r="U853" s="255">
        <f t="shared" si="156"/>
        <v>222750</v>
      </c>
      <c r="V853" s="224"/>
      <c r="W853" s="226">
        <f t="shared" si="157"/>
        <v>0</v>
      </c>
      <c r="X853" s="227" t="str">
        <f t="shared" si="158"/>
        <v>8</v>
      </c>
      <c r="Y853" s="224"/>
      <c r="Z853" s="255">
        <f t="shared" si="159"/>
        <v>17820</v>
      </c>
      <c r="AA853" s="156">
        <f>VLOOKUP(G853,Ma_KH!$A:$R,14,0)</f>
        <v>50</v>
      </c>
    </row>
    <row r="854" spans="1:27" hidden="1" x14ac:dyDescent="0.25">
      <c r="A854" s="245">
        <v>46001</v>
      </c>
      <c r="B854" s="248">
        <v>2370943</v>
      </c>
      <c r="C854" s="294" t="s">
        <v>7767</v>
      </c>
      <c r="D854" s="342">
        <v>46003</v>
      </c>
      <c r="E854" s="246"/>
      <c r="F854" s="244"/>
      <c r="G854" s="33" t="s">
        <v>5356</v>
      </c>
      <c r="H854" s="246"/>
      <c r="I854" s="33" t="s">
        <v>5356</v>
      </c>
      <c r="J854" s="248" t="s">
        <v>1790</v>
      </c>
      <c r="K854" s="248" t="s">
        <v>48</v>
      </c>
      <c r="L854" s="246" t="str">
        <f>VLOOKUP($K854,TONG_SL!$A:$D,2,0)</f>
        <v>Mọc Nấm Hương 250g</v>
      </c>
      <c r="M854" s="246"/>
      <c r="N854" s="246" t="str">
        <f t="shared" si="155"/>
        <v>K-C6</v>
      </c>
      <c r="O854" s="246"/>
      <c r="P854" s="246"/>
      <c r="Q854" s="246" t="str">
        <f>VLOOKUP(K854,TONG_SL!$A:$D,3,0)</f>
        <v>Túi</v>
      </c>
      <c r="R854" s="224">
        <v>3</v>
      </c>
      <c r="S854" s="224"/>
      <c r="T854" s="224">
        <f>VLOOKUP(VLOOKUP(G854,Ma_KH!$A:$R,18,0)&amp;K854,Gia_MB!$A:$F,6,0)</f>
        <v>46000</v>
      </c>
      <c r="U854" s="255">
        <f t="shared" si="156"/>
        <v>138000</v>
      </c>
      <c r="V854" s="224"/>
      <c r="W854" s="226">
        <f t="shared" si="157"/>
        <v>0</v>
      </c>
      <c r="X854" s="227" t="str">
        <f t="shared" si="158"/>
        <v>8</v>
      </c>
      <c r="Y854" s="224"/>
      <c r="Z854" s="255">
        <f t="shared" si="159"/>
        <v>11040</v>
      </c>
      <c r="AA854" s="156">
        <f>VLOOKUP(G854,Ma_KH!$A:$R,14,0)</f>
        <v>50</v>
      </c>
    </row>
    <row r="855" spans="1:27" hidden="1" x14ac:dyDescent="0.25">
      <c r="A855" s="245">
        <v>46003</v>
      </c>
      <c r="B855" s="248">
        <v>83388</v>
      </c>
      <c r="C855" s="294" t="s">
        <v>7767</v>
      </c>
      <c r="D855" s="342">
        <v>46003</v>
      </c>
      <c r="E855" s="246"/>
      <c r="F855" s="244"/>
      <c r="G855" s="33" t="s">
        <v>2002</v>
      </c>
      <c r="H855" s="246"/>
      <c r="I855" s="33" t="s">
        <v>2002</v>
      </c>
      <c r="J855" s="248" t="s">
        <v>1790</v>
      </c>
      <c r="K855" s="248" t="s">
        <v>27</v>
      </c>
      <c r="L855" s="246" t="str">
        <f>VLOOKUP($K855,TONG_SL!$A:$D,2,0)</f>
        <v>Chân giò heo muối 300g</v>
      </c>
      <c r="M855" s="246"/>
      <c r="N855" s="246" t="str">
        <f t="shared" si="155"/>
        <v>K-C6</v>
      </c>
      <c r="O855" s="246"/>
      <c r="P855" s="246"/>
      <c r="Q855" s="246" t="str">
        <f>VLOOKUP(K855,TONG_SL!$A:$D,3,0)</f>
        <v>Túi</v>
      </c>
      <c r="R855" s="224">
        <v>3</v>
      </c>
      <c r="S855" s="224"/>
      <c r="T855" s="224">
        <f>VLOOKUP(VLOOKUP(G855,Ma_KH!$A:$R,18,0)&amp;K855,Gia_MB!$A:$F,6,0)</f>
        <v>69759</v>
      </c>
      <c r="U855" s="255">
        <f t="shared" si="156"/>
        <v>209277</v>
      </c>
      <c r="V855" s="224"/>
      <c r="W855" s="226">
        <f t="shared" si="157"/>
        <v>0</v>
      </c>
      <c r="X855" s="227" t="str">
        <f t="shared" si="158"/>
        <v>8</v>
      </c>
      <c r="Y855" s="224"/>
      <c r="Z855" s="255">
        <f t="shared" si="159"/>
        <v>16742.16</v>
      </c>
      <c r="AA855" s="156">
        <f>VLOOKUP(G855,Ma_KH!$A:$R,14,0)</f>
        <v>60</v>
      </c>
    </row>
    <row r="856" spans="1:27" hidden="1" x14ac:dyDescent="0.25">
      <c r="A856" s="245">
        <v>46003</v>
      </c>
      <c r="B856" s="248">
        <v>83388</v>
      </c>
      <c r="C856" s="294" t="s">
        <v>7767</v>
      </c>
      <c r="D856" s="342">
        <v>46003</v>
      </c>
      <c r="E856" s="246"/>
      <c r="F856" s="244"/>
      <c r="G856" s="33" t="s">
        <v>2002</v>
      </c>
      <c r="H856" s="246"/>
      <c r="I856" s="33" t="s">
        <v>2002</v>
      </c>
      <c r="J856" s="248" t="s">
        <v>1790</v>
      </c>
      <c r="K856" s="248" t="s">
        <v>542</v>
      </c>
      <c r="L856" s="246" t="str">
        <f>VLOOKUP($K856,TONG_SL!$A:$D,2,0)</f>
        <v>Chân giò heo muối 500g</v>
      </c>
      <c r="M856" s="246"/>
      <c r="N856" s="246" t="str">
        <f t="shared" si="155"/>
        <v>K-C6</v>
      </c>
      <c r="O856" s="246"/>
      <c r="P856" s="246"/>
      <c r="Q856" s="246" t="str">
        <f>VLOOKUP(K856,TONG_SL!$A:$D,3,0)</f>
        <v>Túi</v>
      </c>
      <c r="R856" s="224">
        <v>2</v>
      </c>
      <c r="S856" s="224"/>
      <c r="T856" s="224">
        <f>VLOOKUP(VLOOKUP(G856,Ma_KH!$A:$R,18,0)&amp;K856,Gia_MB!$A:$F,6,0)</f>
        <v>113113</v>
      </c>
      <c r="U856" s="255">
        <f t="shared" si="156"/>
        <v>226226</v>
      </c>
      <c r="V856" s="224"/>
      <c r="W856" s="226">
        <f t="shared" si="157"/>
        <v>0</v>
      </c>
      <c r="X856" s="227" t="str">
        <f t="shared" si="158"/>
        <v>8</v>
      </c>
      <c r="Y856" s="224"/>
      <c r="Z856" s="255">
        <f t="shared" si="159"/>
        <v>18098.080000000002</v>
      </c>
      <c r="AA856" s="156">
        <f>VLOOKUP(G856,Ma_KH!$A:$R,14,0)</f>
        <v>60</v>
      </c>
    </row>
    <row r="857" spans="1:27" hidden="1" x14ac:dyDescent="0.25">
      <c r="A857" s="245">
        <v>46003</v>
      </c>
      <c r="B857" s="248">
        <v>83388</v>
      </c>
      <c r="C857" s="294" t="s">
        <v>7767</v>
      </c>
      <c r="D857" s="342">
        <v>46003</v>
      </c>
      <c r="E857" s="246"/>
      <c r="F857" s="244"/>
      <c r="G857" s="33" t="s">
        <v>2002</v>
      </c>
      <c r="H857" s="246"/>
      <c r="I857" s="33" t="s">
        <v>2002</v>
      </c>
      <c r="J857" s="248" t="s">
        <v>1790</v>
      </c>
      <c r="K857" s="248" t="s">
        <v>30</v>
      </c>
      <c r="L857" s="246" t="str">
        <f>VLOOKUP($K857,TONG_SL!$A:$D,2,0)</f>
        <v>Gà muối 500g</v>
      </c>
      <c r="M857" s="246"/>
      <c r="N857" s="246" t="str">
        <f t="shared" si="155"/>
        <v>K-C6</v>
      </c>
      <c r="O857" s="246"/>
      <c r="P857" s="246"/>
      <c r="Q857" s="246" t="str">
        <f>VLOOKUP(K857,TONG_SL!$A:$D,3,0)</f>
        <v>Túi</v>
      </c>
      <c r="R857" s="224">
        <v>3</v>
      </c>
      <c r="S857" s="224"/>
      <c r="T857" s="224">
        <f>VLOOKUP(VLOOKUP(G857,Ma_KH!$A:$R,18,0)&amp;K857,Gia_MB!$A:$F,6,0)</f>
        <v>105505</v>
      </c>
      <c r="U857" s="255">
        <f t="shared" si="156"/>
        <v>316515</v>
      </c>
      <c r="V857" s="224"/>
      <c r="W857" s="226">
        <f t="shared" si="157"/>
        <v>0</v>
      </c>
      <c r="X857" s="227" t="str">
        <f t="shared" si="158"/>
        <v>8</v>
      </c>
      <c r="Y857" s="224"/>
      <c r="Z857" s="255">
        <f t="shared" si="159"/>
        <v>25321.200000000001</v>
      </c>
      <c r="AA857" s="156">
        <f>VLOOKUP(G857,Ma_KH!$A:$R,14,0)</f>
        <v>60</v>
      </c>
    </row>
    <row r="858" spans="1:27" hidden="1" x14ac:dyDescent="0.25">
      <c r="A858" s="245">
        <v>46003</v>
      </c>
      <c r="B858" s="248">
        <v>83388</v>
      </c>
      <c r="C858" s="294" t="s">
        <v>7767</v>
      </c>
      <c r="D858" s="342">
        <v>46003</v>
      </c>
      <c r="E858" s="246"/>
      <c r="F858" s="244"/>
      <c r="G858" s="33" t="s">
        <v>2002</v>
      </c>
      <c r="H858" s="246"/>
      <c r="I858" s="33" t="s">
        <v>2002</v>
      </c>
      <c r="J858" s="248" t="s">
        <v>1790</v>
      </c>
      <c r="K858" s="248" t="s">
        <v>32</v>
      </c>
      <c r="L858" s="246" t="str">
        <f>VLOOKUP($K858,TONG_SL!$A:$D,2,0)</f>
        <v>Giò Tai Lưỡi Xào 250g</v>
      </c>
      <c r="M858" s="246"/>
      <c r="N858" s="246" t="str">
        <f t="shared" ref="N858:N885" si="160">IF($B858&lt;&gt;"","K-C6","")</f>
        <v>K-C6</v>
      </c>
      <c r="O858" s="246"/>
      <c r="P858" s="246"/>
      <c r="Q858" s="246" t="str">
        <f>VLOOKUP(K858,TONG_SL!$A:$D,3,0)</f>
        <v>Túi</v>
      </c>
      <c r="R858" s="224">
        <v>3</v>
      </c>
      <c r="S858" s="224"/>
      <c r="T858" s="224">
        <f>VLOOKUP(VLOOKUP(G858,Ma_KH!$A:$R,18,0)&amp;K858,Gia_MB!$A:$F,6,0)</f>
        <v>47673</v>
      </c>
      <c r="U858" s="255">
        <f t="shared" ref="U858:U885" si="161">T858*R858</f>
        <v>143019</v>
      </c>
      <c r="V858" s="224"/>
      <c r="W858" s="226">
        <f t="shared" ref="W858:W885" si="162">U858*V858</f>
        <v>0</v>
      </c>
      <c r="X858" s="227" t="str">
        <f t="shared" ref="X858:X885" si="163">IF(B858&lt;&gt;"","8","0")</f>
        <v>8</v>
      </c>
      <c r="Y858" s="224"/>
      <c r="Z858" s="255">
        <f t="shared" ref="Z858:Z885" si="164">U858*X858%</f>
        <v>11441.52</v>
      </c>
      <c r="AA858" s="156">
        <f>VLOOKUP(G858,Ma_KH!$A:$R,14,0)</f>
        <v>60</v>
      </c>
    </row>
    <row r="859" spans="1:27" hidden="1" x14ac:dyDescent="0.25">
      <c r="A859" s="245">
        <v>46003</v>
      </c>
      <c r="B859" s="248">
        <v>83388</v>
      </c>
      <c r="C859" s="294" t="s">
        <v>7767</v>
      </c>
      <c r="D859" s="342">
        <v>46003</v>
      </c>
      <c r="E859" s="246"/>
      <c r="F859" s="244"/>
      <c r="G859" s="33" t="s">
        <v>2002</v>
      </c>
      <c r="H859" s="246"/>
      <c r="I859" s="33" t="s">
        <v>2002</v>
      </c>
      <c r="J859" s="248" t="s">
        <v>1790</v>
      </c>
      <c r="K859" s="248" t="s">
        <v>48</v>
      </c>
      <c r="L859" s="246" t="str">
        <f>VLOOKUP($K859,TONG_SL!$A:$D,2,0)</f>
        <v>Mọc Nấm Hương 250g</v>
      </c>
      <c r="M859" s="246"/>
      <c r="N859" s="246" t="str">
        <f t="shared" si="160"/>
        <v>K-C6</v>
      </c>
      <c r="O859" s="246"/>
      <c r="P859" s="246"/>
      <c r="Q859" s="246" t="str">
        <f>VLOOKUP(K859,TONG_SL!$A:$D,3,0)</f>
        <v>Túi</v>
      </c>
      <c r="R859" s="224">
        <v>6</v>
      </c>
      <c r="S859" s="224"/>
      <c r="T859" s="224">
        <f>VLOOKUP(VLOOKUP(G859,Ma_KH!$A:$R,18,0)&amp;K859,Gia_MB!$A:$F,6,0)</f>
        <v>43700</v>
      </c>
      <c r="U859" s="255">
        <f t="shared" si="161"/>
        <v>262200</v>
      </c>
      <c r="V859" s="224"/>
      <c r="W859" s="226">
        <f t="shared" si="162"/>
        <v>0</v>
      </c>
      <c r="X859" s="227" t="str">
        <f t="shared" si="163"/>
        <v>8</v>
      </c>
      <c r="Y859" s="224"/>
      <c r="Z859" s="255">
        <f t="shared" si="164"/>
        <v>20976</v>
      </c>
      <c r="AA859" s="156">
        <f>VLOOKUP(G859,Ma_KH!$A:$R,14,0)</f>
        <v>60</v>
      </c>
    </row>
    <row r="860" spans="1:27" hidden="1" x14ac:dyDescent="0.25">
      <c r="A860" s="245">
        <v>46002</v>
      </c>
      <c r="B860" s="248">
        <v>83339</v>
      </c>
      <c r="C860" s="294" t="s">
        <v>7767</v>
      </c>
      <c r="D860" s="342">
        <v>46003</v>
      </c>
      <c r="E860" s="246"/>
      <c r="F860" s="244"/>
      <c r="G860" s="33" t="s">
        <v>2118</v>
      </c>
      <c r="H860" s="246"/>
      <c r="I860" s="33" t="s">
        <v>2118</v>
      </c>
      <c r="J860" s="248" t="s">
        <v>1790</v>
      </c>
      <c r="K860" s="248" t="s">
        <v>27</v>
      </c>
      <c r="L860" s="246" t="str">
        <f>VLOOKUP($K860,TONG_SL!$A:$D,2,0)</f>
        <v>Chân giò heo muối 300g</v>
      </c>
      <c r="M860" s="246"/>
      <c r="N860" s="246" t="str">
        <f t="shared" si="160"/>
        <v>K-C6</v>
      </c>
      <c r="O860" s="246"/>
      <c r="P860" s="246"/>
      <c r="Q860" s="246" t="str">
        <f>VLOOKUP(K860,TONG_SL!$A:$D,3,0)</f>
        <v>Túi</v>
      </c>
      <c r="R860" s="224">
        <v>5</v>
      </c>
      <c r="S860" s="224"/>
      <c r="T860" s="224">
        <f>VLOOKUP(VLOOKUP(G860,Ma_KH!$A:$R,18,0)&amp;K860,Gia_MB!$A:$F,6,0)</f>
        <v>69759</v>
      </c>
      <c r="U860" s="255">
        <f t="shared" si="161"/>
        <v>348795</v>
      </c>
      <c r="V860" s="224"/>
      <c r="W860" s="226">
        <f t="shared" si="162"/>
        <v>0</v>
      </c>
      <c r="X860" s="227" t="str">
        <f t="shared" si="163"/>
        <v>8</v>
      </c>
      <c r="Y860" s="224"/>
      <c r="Z860" s="255">
        <f t="shared" si="164"/>
        <v>27903.600000000002</v>
      </c>
      <c r="AA860" s="156">
        <f>VLOOKUP(G860,Ma_KH!$A:$R,14,0)</f>
        <v>60</v>
      </c>
    </row>
    <row r="861" spans="1:27" hidden="1" x14ac:dyDescent="0.25">
      <c r="A861" s="245">
        <v>46002</v>
      </c>
      <c r="B861" s="248">
        <v>83339</v>
      </c>
      <c r="C861" s="294" t="s">
        <v>7767</v>
      </c>
      <c r="D861" s="342">
        <v>46003</v>
      </c>
      <c r="E861" s="246"/>
      <c r="F861" s="244"/>
      <c r="G861" s="33" t="s">
        <v>2118</v>
      </c>
      <c r="H861" s="246"/>
      <c r="I861" s="33" t="s">
        <v>2118</v>
      </c>
      <c r="J861" s="248" t="s">
        <v>1790</v>
      </c>
      <c r="K861" s="248" t="s">
        <v>30</v>
      </c>
      <c r="L861" s="246" t="str">
        <f>VLOOKUP($K861,TONG_SL!$A:$D,2,0)</f>
        <v>Gà muối 500g</v>
      </c>
      <c r="M861" s="246"/>
      <c r="N861" s="246" t="str">
        <f t="shared" si="160"/>
        <v>K-C6</v>
      </c>
      <c r="O861" s="246"/>
      <c r="P861" s="246"/>
      <c r="Q861" s="246" t="str">
        <f>VLOOKUP(K861,TONG_SL!$A:$D,3,0)</f>
        <v>Túi</v>
      </c>
      <c r="R861" s="224">
        <v>6</v>
      </c>
      <c r="S861" s="224"/>
      <c r="T861" s="224">
        <f>VLOOKUP(VLOOKUP(G861,Ma_KH!$A:$R,18,0)&amp;K861,Gia_MB!$A:$F,6,0)</f>
        <v>105505</v>
      </c>
      <c r="U861" s="255">
        <f t="shared" si="161"/>
        <v>633030</v>
      </c>
      <c r="V861" s="224"/>
      <c r="W861" s="226">
        <f t="shared" si="162"/>
        <v>0</v>
      </c>
      <c r="X861" s="227" t="str">
        <f t="shared" si="163"/>
        <v>8</v>
      </c>
      <c r="Y861" s="224"/>
      <c r="Z861" s="255">
        <f t="shared" si="164"/>
        <v>50642.400000000001</v>
      </c>
      <c r="AA861" s="156">
        <f>VLOOKUP(G861,Ma_KH!$A:$R,14,0)</f>
        <v>60</v>
      </c>
    </row>
    <row r="862" spans="1:27" hidden="1" x14ac:dyDescent="0.25">
      <c r="A862" s="245">
        <v>46002</v>
      </c>
      <c r="B862" s="248">
        <v>83339</v>
      </c>
      <c r="C862" s="294" t="s">
        <v>7767</v>
      </c>
      <c r="D862" s="342">
        <v>46003</v>
      </c>
      <c r="E862" s="246"/>
      <c r="F862" s="244"/>
      <c r="G862" s="33" t="s">
        <v>2118</v>
      </c>
      <c r="H862" s="246"/>
      <c r="I862" s="33" t="s">
        <v>2118</v>
      </c>
      <c r="J862" s="248" t="s">
        <v>1790</v>
      </c>
      <c r="K862" s="248" t="s">
        <v>32</v>
      </c>
      <c r="L862" s="246" t="str">
        <f>VLOOKUP($K862,TONG_SL!$A:$D,2,0)</f>
        <v>Giò Tai Lưỡi Xào 250g</v>
      </c>
      <c r="M862" s="246"/>
      <c r="N862" s="246" t="str">
        <f t="shared" si="160"/>
        <v>K-C6</v>
      </c>
      <c r="O862" s="246"/>
      <c r="P862" s="246"/>
      <c r="Q862" s="246" t="str">
        <f>VLOOKUP(K862,TONG_SL!$A:$D,3,0)</f>
        <v>Túi</v>
      </c>
      <c r="R862" s="224">
        <v>3</v>
      </c>
      <c r="S862" s="224"/>
      <c r="T862" s="224">
        <f>VLOOKUP(VLOOKUP(G862,Ma_KH!$A:$R,18,0)&amp;K862,Gia_MB!$A:$F,6,0)</f>
        <v>47673</v>
      </c>
      <c r="U862" s="255">
        <f t="shared" si="161"/>
        <v>143019</v>
      </c>
      <c r="V862" s="224"/>
      <c r="W862" s="226">
        <f t="shared" si="162"/>
        <v>0</v>
      </c>
      <c r="X862" s="227" t="str">
        <f t="shared" si="163"/>
        <v>8</v>
      </c>
      <c r="Y862" s="224"/>
      <c r="Z862" s="255">
        <f t="shared" si="164"/>
        <v>11441.52</v>
      </c>
      <c r="AA862" s="156">
        <f>VLOOKUP(G862,Ma_KH!$A:$R,14,0)</f>
        <v>60</v>
      </c>
    </row>
    <row r="863" spans="1:27" hidden="1" x14ac:dyDescent="0.25">
      <c r="A863" s="245">
        <v>46002</v>
      </c>
      <c r="B863" s="248">
        <v>83361</v>
      </c>
      <c r="C863" s="294" t="s">
        <v>7767</v>
      </c>
      <c r="D863" s="342">
        <v>46003</v>
      </c>
      <c r="E863" s="246"/>
      <c r="F863" s="244"/>
      <c r="G863" s="33" t="s">
        <v>5233</v>
      </c>
      <c r="H863" s="246"/>
      <c r="I863" s="33" t="s">
        <v>5233</v>
      </c>
      <c r="J863" s="248" t="s">
        <v>1786</v>
      </c>
      <c r="K863" s="248" t="s">
        <v>551</v>
      </c>
      <c r="L863" s="246" t="str">
        <f>VLOOKUP($K863,TONG_SL!$A:$D,2,0)</f>
        <v>Chân giò heo muối 100g</v>
      </c>
      <c r="M863" s="246"/>
      <c r="N863" s="246" t="str">
        <f t="shared" si="160"/>
        <v>K-C6</v>
      </c>
      <c r="O863" s="246"/>
      <c r="P863" s="246"/>
      <c r="Q863" s="246" t="str">
        <f>VLOOKUP(K863,TONG_SL!$A:$D,3,0)</f>
        <v>Gói</v>
      </c>
      <c r="R863" s="224">
        <v>3</v>
      </c>
      <c r="S863" s="224"/>
      <c r="T863" s="224">
        <f>VLOOKUP(VLOOKUP(G863,Ma_KH!$A:$R,18,0)&amp;K863,Gia_MB!$A:$F,6,0)</f>
        <v>24549</v>
      </c>
      <c r="U863" s="255">
        <f t="shared" si="161"/>
        <v>73647</v>
      </c>
      <c r="V863" s="224"/>
      <c r="W863" s="226">
        <f t="shared" si="162"/>
        <v>0</v>
      </c>
      <c r="X863" s="227" t="str">
        <f t="shared" si="163"/>
        <v>8</v>
      </c>
      <c r="Y863" s="224"/>
      <c r="Z863" s="255">
        <f t="shared" si="164"/>
        <v>5891.76</v>
      </c>
      <c r="AA863" s="156">
        <f>VLOOKUP(G863,Ma_KH!$A:$R,14,0)</f>
        <v>51</v>
      </c>
    </row>
    <row r="864" spans="1:27" hidden="1" x14ac:dyDescent="0.25">
      <c r="A864" s="245">
        <v>46002</v>
      </c>
      <c r="B864" s="248">
        <v>83361</v>
      </c>
      <c r="C864" s="294" t="s">
        <v>7767</v>
      </c>
      <c r="D864" s="342">
        <v>46003</v>
      </c>
      <c r="E864" s="246"/>
      <c r="F864" s="244"/>
      <c r="G864" s="33" t="s">
        <v>5233</v>
      </c>
      <c r="H864" s="246"/>
      <c r="I864" s="33" t="s">
        <v>5233</v>
      </c>
      <c r="J864" s="248" t="s">
        <v>1786</v>
      </c>
      <c r="K864" s="248" t="s">
        <v>27</v>
      </c>
      <c r="L864" s="246" t="str">
        <f>VLOOKUP($K864,TONG_SL!$A:$D,2,0)</f>
        <v>Chân giò heo muối 300g</v>
      </c>
      <c r="M864" s="246"/>
      <c r="N864" s="246" t="str">
        <f t="shared" si="160"/>
        <v>K-C6</v>
      </c>
      <c r="O864" s="246"/>
      <c r="P864" s="246"/>
      <c r="Q864" s="246" t="str">
        <f>VLOOKUP(K864,TONG_SL!$A:$D,3,0)</f>
        <v>Túi</v>
      </c>
      <c r="R864" s="224">
        <v>10</v>
      </c>
      <c r="S864" s="224"/>
      <c r="T864" s="224">
        <f>VLOOKUP(VLOOKUP(G864,Ma_KH!$A:$R,18,0)&amp;K864,Gia_MB!$A:$F,6,0)</f>
        <v>73431</v>
      </c>
      <c r="U864" s="255">
        <f t="shared" si="161"/>
        <v>734310</v>
      </c>
      <c r="V864" s="224"/>
      <c r="W864" s="226">
        <f t="shared" si="162"/>
        <v>0</v>
      </c>
      <c r="X864" s="227" t="str">
        <f t="shared" si="163"/>
        <v>8</v>
      </c>
      <c r="Y864" s="224"/>
      <c r="Z864" s="255">
        <f t="shared" si="164"/>
        <v>58744.800000000003</v>
      </c>
      <c r="AA864" s="156">
        <f>VLOOKUP(G864,Ma_KH!$A:$R,14,0)</f>
        <v>51</v>
      </c>
    </row>
    <row r="865" spans="1:27" hidden="1" x14ac:dyDescent="0.25">
      <c r="A865" s="245">
        <v>46002</v>
      </c>
      <c r="B865" s="248">
        <v>83361</v>
      </c>
      <c r="C865" s="294" t="s">
        <v>7767</v>
      </c>
      <c r="D865" s="342">
        <v>46003</v>
      </c>
      <c r="E865" s="246"/>
      <c r="F865" s="244"/>
      <c r="G865" s="33" t="s">
        <v>5233</v>
      </c>
      <c r="H865" s="246"/>
      <c r="I865" s="33" t="s">
        <v>5233</v>
      </c>
      <c r="J865" s="248" t="s">
        <v>1786</v>
      </c>
      <c r="K865" s="248" t="s">
        <v>542</v>
      </c>
      <c r="L865" s="246" t="str">
        <f>VLOOKUP($K865,TONG_SL!$A:$D,2,0)</f>
        <v>Chân giò heo muối 500g</v>
      </c>
      <c r="M865" s="246"/>
      <c r="N865" s="246" t="str">
        <f t="shared" si="160"/>
        <v>K-C6</v>
      </c>
      <c r="O865" s="246"/>
      <c r="P865" s="246"/>
      <c r="Q865" s="246" t="str">
        <f>VLOOKUP(K865,TONG_SL!$A:$D,3,0)</f>
        <v>Túi</v>
      </c>
      <c r="R865" s="224">
        <v>3</v>
      </c>
      <c r="S865" s="224"/>
      <c r="T865" s="224">
        <f>VLOOKUP(VLOOKUP(G865,Ma_KH!$A:$R,18,0)&amp;K865,Gia_MB!$A:$F,6,0)</f>
        <v>119066</v>
      </c>
      <c r="U865" s="255">
        <f t="shared" si="161"/>
        <v>357198</v>
      </c>
      <c r="V865" s="224"/>
      <c r="W865" s="226">
        <f t="shared" si="162"/>
        <v>0</v>
      </c>
      <c r="X865" s="227" t="str">
        <f t="shared" si="163"/>
        <v>8</v>
      </c>
      <c r="Y865" s="224"/>
      <c r="Z865" s="255">
        <f t="shared" si="164"/>
        <v>28575.84</v>
      </c>
      <c r="AA865" s="156">
        <f>VLOOKUP(G865,Ma_KH!$A:$R,14,0)</f>
        <v>51</v>
      </c>
    </row>
    <row r="866" spans="1:27" hidden="1" x14ac:dyDescent="0.25">
      <c r="A866" s="245">
        <v>46002</v>
      </c>
      <c r="B866" s="248">
        <v>83361</v>
      </c>
      <c r="C866" s="294" t="s">
        <v>7767</v>
      </c>
      <c r="D866" s="342">
        <v>46003</v>
      </c>
      <c r="E866" s="246"/>
      <c r="F866" s="244"/>
      <c r="G866" s="33" t="s">
        <v>5233</v>
      </c>
      <c r="H866" s="246"/>
      <c r="I866" s="33" t="s">
        <v>5233</v>
      </c>
      <c r="J866" s="248" t="s">
        <v>1786</v>
      </c>
      <c r="K866" s="248" t="s">
        <v>553</v>
      </c>
      <c r="L866" s="246" t="str">
        <f>VLOOKUP($K866,TONG_SL!$A:$D,2,0)</f>
        <v>Gà muối hun khói 300g</v>
      </c>
      <c r="M866" s="246"/>
      <c r="N866" s="246" t="str">
        <f t="shared" si="160"/>
        <v>K-C6</v>
      </c>
      <c r="O866" s="246"/>
      <c r="P866" s="246"/>
      <c r="Q866" s="246" t="str">
        <f>VLOOKUP(K866,TONG_SL!$A:$D,3,0)</f>
        <v>Túi</v>
      </c>
      <c r="R866" s="224">
        <v>3</v>
      </c>
      <c r="S866" s="224"/>
      <c r="T866" s="224">
        <f>VLOOKUP(VLOOKUP(G866,Ma_KH!$A:$R,18,0)&amp;K866,Gia_MB!$A:$F,6,0)</f>
        <v>70000</v>
      </c>
      <c r="U866" s="255">
        <f t="shared" si="161"/>
        <v>210000</v>
      </c>
      <c r="V866" s="224"/>
      <c r="W866" s="226">
        <f t="shared" si="162"/>
        <v>0</v>
      </c>
      <c r="X866" s="227" t="str">
        <f t="shared" si="163"/>
        <v>8</v>
      </c>
      <c r="Y866" s="224"/>
      <c r="Z866" s="255">
        <f t="shared" si="164"/>
        <v>16800</v>
      </c>
      <c r="AA866" s="156">
        <f>VLOOKUP(G866,Ma_KH!$A:$R,14,0)</f>
        <v>51</v>
      </c>
    </row>
    <row r="867" spans="1:27" hidden="1" x14ac:dyDescent="0.25">
      <c r="A867" s="245">
        <v>46002</v>
      </c>
      <c r="B867" s="248">
        <v>2371130</v>
      </c>
      <c r="C867" s="294" t="s">
        <v>7767</v>
      </c>
      <c r="D867" s="342">
        <v>46003</v>
      </c>
      <c r="E867" s="246"/>
      <c r="F867" s="244"/>
      <c r="G867" s="140" t="s">
        <v>7632</v>
      </c>
      <c r="H867" s="140" t="s">
        <v>7632</v>
      </c>
      <c r="I867" s="140" t="s">
        <v>7632</v>
      </c>
      <c r="J867" s="248" t="s">
        <v>1786</v>
      </c>
      <c r="K867" s="248" t="s">
        <v>553</v>
      </c>
      <c r="L867" s="246" t="str">
        <f>VLOOKUP($K867,TONG_SL!$A:$D,2,0)</f>
        <v>Gà muối hun khói 300g</v>
      </c>
      <c r="M867" s="246"/>
      <c r="N867" s="246" t="str">
        <f t="shared" si="160"/>
        <v>K-C6</v>
      </c>
      <c r="O867" s="246"/>
      <c r="P867" s="246"/>
      <c r="Q867" s="246" t="str">
        <f>VLOOKUP(K867,TONG_SL!$A:$D,3,0)</f>
        <v>Túi</v>
      </c>
      <c r="R867" s="224">
        <v>32</v>
      </c>
      <c r="S867" s="224"/>
      <c r="T867" s="224">
        <f>VLOOKUP(VLOOKUP(G867,Ma_KH!$A:$R,18,0)&amp;K867,Gia_MB!$A:$F,6,0)</f>
        <v>66500</v>
      </c>
      <c r="U867" s="255">
        <f t="shared" si="161"/>
        <v>2128000</v>
      </c>
      <c r="V867" s="224"/>
      <c r="W867" s="226">
        <f t="shared" si="162"/>
        <v>0</v>
      </c>
      <c r="X867" s="227" t="str">
        <f t="shared" si="163"/>
        <v>8</v>
      </c>
      <c r="Y867" s="224"/>
      <c r="Z867" s="255">
        <f t="shared" si="164"/>
        <v>170240</v>
      </c>
      <c r="AA867" s="156">
        <f>VLOOKUP(G867,Ma_KH!$A:$R,14,0)</f>
        <v>0</v>
      </c>
    </row>
    <row r="868" spans="1:27" hidden="1" x14ac:dyDescent="0.25">
      <c r="A868" s="245">
        <v>46002</v>
      </c>
      <c r="B868" s="248">
        <v>2371130</v>
      </c>
      <c r="C868" s="294" t="s">
        <v>7767</v>
      </c>
      <c r="D868" s="342">
        <v>46003</v>
      </c>
      <c r="E868" s="246"/>
      <c r="F868" s="244"/>
      <c r="G868" s="140" t="s">
        <v>7632</v>
      </c>
      <c r="H868" s="140" t="s">
        <v>7632</v>
      </c>
      <c r="I868" s="140" t="s">
        <v>7632</v>
      </c>
      <c r="J868" s="248" t="s">
        <v>1786</v>
      </c>
      <c r="K868" s="248" t="s">
        <v>551</v>
      </c>
      <c r="L868" s="246" t="str">
        <f>VLOOKUP($K868,TONG_SL!$A:$D,2,0)</f>
        <v>Chân giò heo muối 100g</v>
      </c>
      <c r="M868" s="246"/>
      <c r="N868" s="246" t="str">
        <f t="shared" si="160"/>
        <v>K-C6</v>
      </c>
      <c r="O868" s="246"/>
      <c r="P868" s="246"/>
      <c r="Q868" s="246" t="str">
        <f>VLOOKUP(K868,TONG_SL!$A:$D,3,0)</f>
        <v>Gói</v>
      </c>
      <c r="R868" s="224">
        <v>22</v>
      </c>
      <c r="S868" s="224"/>
      <c r="T868" s="224">
        <f>VLOOKUP(VLOOKUP(G868,Ma_KH!$A:$R,18,0)&amp;K868,Gia_MB!$A:$F,6,0)</f>
        <v>24549</v>
      </c>
      <c r="U868" s="255">
        <f t="shared" si="161"/>
        <v>540078</v>
      </c>
      <c r="V868" s="224"/>
      <c r="W868" s="226">
        <f t="shared" si="162"/>
        <v>0</v>
      </c>
      <c r="X868" s="227" t="str">
        <f t="shared" si="163"/>
        <v>8</v>
      </c>
      <c r="Y868" s="224"/>
      <c r="Z868" s="255">
        <f t="shared" si="164"/>
        <v>43206.239999999998</v>
      </c>
      <c r="AA868" s="156">
        <f>VLOOKUP(G868,Ma_KH!$A:$R,14,0)</f>
        <v>0</v>
      </c>
    </row>
    <row r="869" spans="1:27" hidden="1" x14ac:dyDescent="0.25">
      <c r="A869" s="245">
        <v>46002</v>
      </c>
      <c r="B869" s="248">
        <v>2371130</v>
      </c>
      <c r="C869" s="294" t="s">
        <v>7767</v>
      </c>
      <c r="D869" s="342">
        <v>46003</v>
      </c>
      <c r="E869" s="246"/>
      <c r="F869" s="244"/>
      <c r="G869" s="140" t="s">
        <v>7632</v>
      </c>
      <c r="H869" s="140" t="s">
        <v>7632</v>
      </c>
      <c r="I869" s="140" t="s">
        <v>7632</v>
      </c>
      <c r="J869" s="248" t="s">
        <v>1786</v>
      </c>
      <c r="K869" s="248" t="s">
        <v>565</v>
      </c>
      <c r="L869" s="246" t="str">
        <f>VLOOKUP($K869,TONG_SL!$A:$D,2,0)</f>
        <v>Tai heo sốt thái 150g</v>
      </c>
      <c r="M869" s="246"/>
      <c r="N869" s="246" t="str">
        <f t="shared" si="160"/>
        <v>K-C6</v>
      </c>
      <c r="O869" s="246"/>
      <c r="P869" s="246"/>
      <c r="Q869" s="246" t="str">
        <f>VLOOKUP(K869,TONG_SL!$A:$D,3,0)</f>
        <v>Túi</v>
      </c>
      <c r="R869" s="224">
        <v>8</v>
      </c>
      <c r="S869" s="224"/>
      <c r="T869" s="224">
        <f>VLOOKUP(VLOOKUP(G869,Ma_KH!$A:$R,18,0)&amp;K869,Gia_MB!$A:$F,6,0)</f>
        <v>21667</v>
      </c>
      <c r="U869" s="255">
        <f t="shared" si="161"/>
        <v>173336</v>
      </c>
      <c r="V869" s="224"/>
      <c r="W869" s="226">
        <f t="shared" si="162"/>
        <v>0</v>
      </c>
      <c r="X869" s="227" t="str">
        <f t="shared" si="163"/>
        <v>8</v>
      </c>
      <c r="Y869" s="224"/>
      <c r="Z869" s="255">
        <f t="shared" si="164"/>
        <v>13866.880000000001</v>
      </c>
      <c r="AA869" s="156">
        <f>VLOOKUP(G869,Ma_KH!$A:$R,14,0)</f>
        <v>0</v>
      </c>
    </row>
    <row r="870" spans="1:27" hidden="1" x14ac:dyDescent="0.25">
      <c r="A870" s="245">
        <v>46002</v>
      </c>
      <c r="B870" s="248">
        <v>2371130</v>
      </c>
      <c r="C870" s="294" t="s">
        <v>7767</v>
      </c>
      <c r="D870" s="342">
        <v>46003</v>
      </c>
      <c r="E870" s="246"/>
      <c r="F870" s="244"/>
      <c r="G870" s="140" t="s">
        <v>7632</v>
      </c>
      <c r="H870" s="140" t="s">
        <v>7632</v>
      </c>
      <c r="I870" s="140" t="s">
        <v>7632</v>
      </c>
      <c r="J870" s="248" t="s">
        <v>1786</v>
      </c>
      <c r="K870" s="248" t="s">
        <v>27</v>
      </c>
      <c r="L870" s="246" t="str">
        <f>VLOOKUP($K870,TONG_SL!$A:$D,2,0)</f>
        <v>Chân giò heo muối 300g</v>
      </c>
      <c r="M870" s="246"/>
      <c r="N870" s="246" t="str">
        <f t="shared" si="160"/>
        <v>K-C6</v>
      </c>
      <c r="O870" s="246"/>
      <c r="P870" s="246"/>
      <c r="Q870" s="246" t="str">
        <f>VLOOKUP(K870,TONG_SL!$A:$D,3,0)</f>
        <v>Túi</v>
      </c>
      <c r="R870" s="224">
        <v>14</v>
      </c>
      <c r="S870" s="224"/>
      <c r="T870" s="224">
        <f>VLOOKUP(VLOOKUP(G870,Ma_KH!$A:$R,18,0)&amp;K870,Gia_MB!$A:$F,6,0)</f>
        <v>73431</v>
      </c>
      <c r="U870" s="255">
        <f t="shared" si="161"/>
        <v>1028034</v>
      </c>
      <c r="V870" s="224"/>
      <c r="W870" s="226">
        <f t="shared" si="162"/>
        <v>0</v>
      </c>
      <c r="X870" s="227" t="str">
        <f t="shared" si="163"/>
        <v>8</v>
      </c>
      <c r="Y870" s="224"/>
      <c r="Z870" s="255">
        <f t="shared" si="164"/>
        <v>82242.720000000001</v>
      </c>
      <c r="AA870" s="156">
        <f>VLOOKUP(G870,Ma_KH!$A:$R,14,0)</f>
        <v>0</v>
      </c>
    </row>
    <row r="871" spans="1:27" hidden="1" x14ac:dyDescent="0.25">
      <c r="A871" s="245">
        <v>46002</v>
      </c>
      <c r="B871" s="248">
        <v>2371130</v>
      </c>
      <c r="C871" s="294" t="s">
        <v>7767</v>
      </c>
      <c r="D871" s="342">
        <v>46003</v>
      </c>
      <c r="E871" s="246"/>
      <c r="F871" s="244"/>
      <c r="G871" s="140" t="s">
        <v>7632</v>
      </c>
      <c r="H871" s="140" t="s">
        <v>7632</v>
      </c>
      <c r="I871" s="140" t="s">
        <v>7632</v>
      </c>
      <c r="J871" s="248" t="s">
        <v>1786</v>
      </c>
      <c r="K871" s="248" t="s">
        <v>32</v>
      </c>
      <c r="L871" s="246" t="str">
        <f>VLOOKUP($K871,TONG_SL!$A:$D,2,0)</f>
        <v>Giò Tai Lưỡi Xào 250g</v>
      </c>
      <c r="M871" s="246"/>
      <c r="N871" s="246" t="str">
        <f t="shared" si="160"/>
        <v>K-C6</v>
      </c>
      <c r="O871" s="246"/>
      <c r="P871" s="246"/>
      <c r="Q871" s="246" t="str">
        <f>VLOOKUP(K871,TONG_SL!$A:$D,3,0)</f>
        <v>Túi</v>
      </c>
      <c r="R871" s="224">
        <v>20</v>
      </c>
      <c r="S871" s="224"/>
      <c r="T871" s="224">
        <f>VLOOKUP(VLOOKUP(G871,Ma_KH!$A:$R,18,0)&amp;K871,Gia_MB!$A:$F,6,0)</f>
        <v>50182</v>
      </c>
      <c r="U871" s="255">
        <f t="shared" si="161"/>
        <v>1003640</v>
      </c>
      <c r="V871" s="224"/>
      <c r="W871" s="226">
        <f t="shared" si="162"/>
        <v>0</v>
      </c>
      <c r="X871" s="227" t="str">
        <f t="shared" si="163"/>
        <v>8</v>
      </c>
      <c r="Y871" s="224"/>
      <c r="Z871" s="255">
        <f t="shared" si="164"/>
        <v>80291.199999999997</v>
      </c>
      <c r="AA871" s="156">
        <f>VLOOKUP(G871,Ma_KH!$A:$R,14,0)</f>
        <v>0</v>
      </c>
    </row>
    <row r="872" spans="1:27" hidden="1" x14ac:dyDescent="0.25">
      <c r="A872" s="245">
        <v>46003</v>
      </c>
      <c r="B872" s="248">
        <v>2371392</v>
      </c>
      <c r="C872" s="244" t="s">
        <v>7767</v>
      </c>
      <c r="D872" s="329">
        <v>46004</v>
      </c>
      <c r="E872" s="246"/>
      <c r="F872" s="244"/>
      <c r="G872" s="140" t="s">
        <v>7632</v>
      </c>
      <c r="H872" s="246"/>
      <c r="I872" s="140" t="s">
        <v>7632</v>
      </c>
      <c r="J872" s="248" t="s">
        <v>1786</v>
      </c>
      <c r="K872" s="248" t="s">
        <v>553</v>
      </c>
      <c r="L872" s="246" t="str">
        <f>VLOOKUP($K872,TONG_SL!$A:$D,2,0)</f>
        <v>Gà muối hun khói 300g</v>
      </c>
      <c r="M872" s="246"/>
      <c r="N872" s="246" t="str">
        <f t="shared" si="160"/>
        <v>K-C6</v>
      </c>
      <c r="O872" s="246"/>
      <c r="P872" s="246"/>
      <c r="Q872" s="246" t="str">
        <f>VLOOKUP(K872,TONG_SL!$A:$D,3,0)</f>
        <v>Túi</v>
      </c>
      <c r="R872" s="224">
        <v>8</v>
      </c>
      <c r="S872" s="224"/>
      <c r="T872" s="224">
        <f>VLOOKUP(VLOOKUP(G872,Ma_KH!$A:$R,18,0)&amp;K872,Gia_MB!$A:$F,6,0)</f>
        <v>66500</v>
      </c>
      <c r="U872" s="255">
        <f t="shared" si="161"/>
        <v>532000</v>
      </c>
      <c r="V872" s="224"/>
      <c r="W872" s="226">
        <f t="shared" si="162"/>
        <v>0</v>
      </c>
      <c r="X872" s="227" t="str">
        <f t="shared" si="163"/>
        <v>8</v>
      </c>
      <c r="Y872" s="224"/>
      <c r="Z872" s="255">
        <f t="shared" si="164"/>
        <v>42560</v>
      </c>
      <c r="AA872" s="156">
        <f>VLOOKUP(G872,Ma_KH!$A:$R,14,0)</f>
        <v>0</v>
      </c>
    </row>
    <row r="873" spans="1:27" hidden="1" x14ac:dyDescent="0.25">
      <c r="A873" s="245">
        <v>46003</v>
      </c>
      <c r="B873" s="248">
        <v>2371392</v>
      </c>
      <c r="C873" s="244" t="s">
        <v>7767</v>
      </c>
      <c r="D873" s="329">
        <v>46004</v>
      </c>
      <c r="E873" s="246"/>
      <c r="F873" s="244"/>
      <c r="G873" s="140" t="s">
        <v>7632</v>
      </c>
      <c r="H873" s="246"/>
      <c r="I873" s="140" t="s">
        <v>7632</v>
      </c>
      <c r="J873" s="248" t="s">
        <v>1786</v>
      </c>
      <c r="K873" s="248" t="s">
        <v>551</v>
      </c>
      <c r="L873" s="246" t="str">
        <f>VLOOKUP($K873,TONG_SL!$A:$D,2,0)</f>
        <v>Chân giò heo muối 100g</v>
      </c>
      <c r="M873" s="246"/>
      <c r="N873" s="246" t="str">
        <f t="shared" si="160"/>
        <v>K-C6</v>
      </c>
      <c r="O873" s="246"/>
      <c r="P873" s="246"/>
      <c r="Q873" s="246" t="str">
        <f>VLOOKUP(K873,TONG_SL!$A:$D,3,0)</f>
        <v>Gói</v>
      </c>
      <c r="R873" s="224">
        <v>40</v>
      </c>
      <c r="S873" s="224"/>
      <c r="T873" s="224">
        <f>VLOOKUP(VLOOKUP(G873,Ma_KH!$A:$R,18,0)&amp;K873,Gia_MB!$A:$F,6,0)</f>
        <v>24549</v>
      </c>
      <c r="U873" s="255">
        <f t="shared" si="161"/>
        <v>981960</v>
      </c>
      <c r="V873" s="224"/>
      <c r="W873" s="226">
        <f t="shared" si="162"/>
        <v>0</v>
      </c>
      <c r="X873" s="227" t="str">
        <f t="shared" si="163"/>
        <v>8</v>
      </c>
      <c r="Y873" s="224"/>
      <c r="Z873" s="255">
        <f t="shared" si="164"/>
        <v>78556.800000000003</v>
      </c>
      <c r="AA873" s="156">
        <f>VLOOKUP(G873,Ma_KH!$A:$R,14,0)</f>
        <v>0</v>
      </c>
    </row>
    <row r="874" spans="1:27" hidden="1" x14ac:dyDescent="0.25">
      <c r="A874" s="245">
        <v>46003</v>
      </c>
      <c r="B874" s="248">
        <v>2371392</v>
      </c>
      <c r="C874" s="244" t="s">
        <v>7767</v>
      </c>
      <c r="D874" s="329">
        <v>46004</v>
      </c>
      <c r="E874" s="246"/>
      <c r="F874" s="244"/>
      <c r="G874" s="140" t="s">
        <v>7632</v>
      </c>
      <c r="H874" s="246"/>
      <c r="I874" s="140" t="s">
        <v>7632</v>
      </c>
      <c r="J874" s="248" t="s">
        <v>1786</v>
      </c>
      <c r="K874" s="248" t="s">
        <v>565</v>
      </c>
      <c r="L874" s="246" t="str">
        <f>VLOOKUP($K874,TONG_SL!$A:$D,2,0)</f>
        <v>Tai heo sốt thái 150g</v>
      </c>
      <c r="M874" s="246"/>
      <c r="N874" s="246" t="str">
        <f t="shared" si="160"/>
        <v>K-C6</v>
      </c>
      <c r="O874" s="246"/>
      <c r="P874" s="246"/>
      <c r="Q874" s="246" t="str">
        <f>VLOOKUP(K874,TONG_SL!$A:$D,3,0)</f>
        <v>Túi</v>
      </c>
      <c r="R874" s="224">
        <v>8</v>
      </c>
      <c r="S874" s="224"/>
      <c r="T874" s="224">
        <f>VLOOKUP(VLOOKUP(G874,Ma_KH!$A:$R,18,0)&amp;K874,Gia_MB!$A:$F,6,0)</f>
        <v>21667</v>
      </c>
      <c r="U874" s="255">
        <f t="shared" si="161"/>
        <v>173336</v>
      </c>
      <c r="V874" s="224"/>
      <c r="W874" s="226">
        <f t="shared" si="162"/>
        <v>0</v>
      </c>
      <c r="X874" s="227" t="str">
        <f t="shared" si="163"/>
        <v>8</v>
      </c>
      <c r="Y874" s="224"/>
      <c r="Z874" s="255">
        <f t="shared" si="164"/>
        <v>13866.880000000001</v>
      </c>
      <c r="AA874" s="156">
        <f>VLOOKUP(G874,Ma_KH!$A:$R,14,0)</f>
        <v>0</v>
      </c>
    </row>
    <row r="875" spans="1:27" hidden="1" x14ac:dyDescent="0.25">
      <c r="A875" s="245">
        <v>46003</v>
      </c>
      <c r="B875" s="248">
        <v>2371392</v>
      </c>
      <c r="C875" s="244" t="s">
        <v>7767</v>
      </c>
      <c r="D875" s="329">
        <v>46004</v>
      </c>
      <c r="E875" s="246"/>
      <c r="F875" s="244"/>
      <c r="G875" s="140" t="s">
        <v>7632</v>
      </c>
      <c r="H875" s="246"/>
      <c r="I875" s="140" t="s">
        <v>7632</v>
      </c>
      <c r="J875" s="248" t="s">
        <v>1786</v>
      </c>
      <c r="K875" s="248" t="s">
        <v>27</v>
      </c>
      <c r="L875" s="246" t="str">
        <f>VLOOKUP($K875,TONG_SL!$A:$D,2,0)</f>
        <v>Chân giò heo muối 300g</v>
      </c>
      <c r="M875" s="246"/>
      <c r="N875" s="246" t="str">
        <f t="shared" si="160"/>
        <v>K-C6</v>
      </c>
      <c r="O875" s="246"/>
      <c r="P875" s="246"/>
      <c r="Q875" s="246" t="str">
        <f>VLOOKUP(K875,TONG_SL!$A:$D,3,0)</f>
        <v>Túi</v>
      </c>
      <c r="R875" s="224">
        <v>10</v>
      </c>
      <c r="S875" s="224"/>
      <c r="T875" s="224">
        <f>VLOOKUP(VLOOKUP(G875,Ma_KH!$A:$R,18,0)&amp;K875,Gia_MB!$A:$F,6,0)</f>
        <v>73431</v>
      </c>
      <c r="U875" s="255">
        <f t="shared" si="161"/>
        <v>734310</v>
      </c>
      <c r="V875" s="224"/>
      <c r="W875" s="226">
        <f t="shared" si="162"/>
        <v>0</v>
      </c>
      <c r="X875" s="227" t="str">
        <f t="shared" si="163"/>
        <v>8</v>
      </c>
      <c r="Y875" s="224"/>
      <c r="Z875" s="255">
        <f t="shared" si="164"/>
        <v>58744.800000000003</v>
      </c>
      <c r="AA875" s="156">
        <f>VLOOKUP(G875,Ma_KH!$A:$R,14,0)</f>
        <v>0</v>
      </c>
    </row>
    <row r="876" spans="1:27" hidden="1" x14ac:dyDescent="0.25">
      <c r="A876" s="245">
        <v>46003</v>
      </c>
      <c r="B876" s="248">
        <v>2371392</v>
      </c>
      <c r="C876" s="244" t="s">
        <v>7767</v>
      </c>
      <c r="D876" s="329">
        <v>46004</v>
      </c>
      <c r="E876" s="246"/>
      <c r="F876" s="244"/>
      <c r="G876" s="140" t="s">
        <v>7632</v>
      </c>
      <c r="H876" s="246"/>
      <c r="I876" s="140" t="s">
        <v>7632</v>
      </c>
      <c r="J876" s="248" t="s">
        <v>1786</v>
      </c>
      <c r="K876" s="248" t="s">
        <v>32</v>
      </c>
      <c r="L876" s="246" t="str">
        <f>VLOOKUP($K876,TONG_SL!$A:$D,2,0)</f>
        <v>Giò Tai Lưỡi Xào 250g</v>
      </c>
      <c r="M876" s="246"/>
      <c r="N876" s="246" t="str">
        <f t="shared" si="160"/>
        <v>K-C6</v>
      </c>
      <c r="O876" s="246"/>
      <c r="P876" s="246"/>
      <c r="Q876" s="246" t="str">
        <f>VLOOKUP(K876,TONG_SL!$A:$D,3,0)</f>
        <v>Túi</v>
      </c>
      <c r="R876" s="224">
        <v>2</v>
      </c>
      <c r="S876" s="224"/>
      <c r="T876" s="224">
        <f>VLOOKUP(VLOOKUP(G876,Ma_KH!$A:$R,18,0)&amp;K876,Gia_MB!$A:$F,6,0)</f>
        <v>50182</v>
      </c>
      <c r="U876" s="255">
        <f t="shared" si="161"/>
        <v>100364</v>
      </c>
      <c r="V876" s="224"/>
      <c r="W876" s="226">
        <f t="shared" si="162"/>
        <v>0</v>
      </c>
      <c r="X876" s="227" t="str">
        <f t="shared" si="163"/>
        <v>8</v>
      </c>
      <c r="Y876" s="224"/>
      <c r="Z876" s="255">
        <f t="shared" si="164"/>
        <v>8029.12</v>
      </c>
      <c r="AA876" s="156">
        <f>VLOOKUP(G876,Ma_KH!$A:$R,14,0)</f>
        <v>0</v>
      </c>
    </row>
    <row r="877" spans="1:27" hidden="1" x14ac:dyDescent="0.25">
      <c r="A877" s="245"/>
      <c r="B877" s="248"/>
      <c r="C877" s="244"/>
      <c r="D877" s="245"/>
      <c r="E877" s="246"/>
      <c r="F877" s="244"/>
      <c r="G877" s="33"/>
      <c r="H877" s="246"/>
      <c r="I877" s="248"/>
      <c r="J877" s="248"/>
      <c r="K877" s="248"/>
      <c r="L877" s="246" t="e">
        <f>VLOOKUP($K877,TONG_SL!$A:$D,2,0)</f>
        <v>#N/A</v>
      </c>
      <c r="M877" s="246"/>
      <c r="N877" s="246" t="str">
        <f t="shared" si="160"/>
        <v/>
      </c>
      <c r="O877" s="246"/>
      <c r="P877" s="246"/>
      <c r="Q877" s="246" t="e">
        <f>VLOOKUP(K877,TONG_SL!$A:$D,3,0)</f>
        <v>#N/A</v>
      </c>
      <c r="R877" s="224"/>
      <c r="S877" s="224"/>
      <c r="T877" s="224" t="e">
        <f>VLOOKUP(VLOOKUP(G877,Ma_KH!$A:$R,18,0)&amp;K877,Gia_MB!$A:$F,6,0)</f>
        <v>#N/A</v>
      </c>
      <c r="U877" s="255" t="e">
        <f t="shared" si="161"/>
        <v>#N/A</v>
      </c>
      <c r="V877" s="224"/>
      <c r="W877" s="226" t="e">
        <f t="shared" si="162"/>
        <v>#N/A</v>
      </c>
      <c r="X877" s="227" t="str">
        <f t="shared" si="163"/>
        <v>0</v>
      </c>
      <c r="Y877" s="224"/>
      <c r="Z877" s="255" t="e">
        <f t="shared" si="164"/>
        <v>#N/A</v>
      </c>
      <c r="AA877" s="156" t="e">
        <f>VLOOKUP(G877,Ma_KH!$A:$R,14,0)</f>
        <v>#N/A</v>
      </c>
    </row>
    <row r="878" spans="1:27" hidden="1" x14ac:dyDescent="0.25">
      <c r="A878" s="245"/>
      <c r="B878" s="248"/>
      <c r="C878" s="244"/>
      <c r="D878" s="245"/>
      <c r="E878" s="246"/>
      <c r="F878" s="244"/>
      <c r="G878" s="33"/>
      <c r="H878" s="246"/>
      <c r="I878" s="248"/>
      <c r="J878" s="248"/>
      <c r="K878" s="248"/>
      <c r="L878" s="246" t="e">
        <f>VLOOKUP($K878,TONG_SL!$A:$D,2,0)</f>
        <v>#N/A</v>
      </c>
      <c r="M878" s="246"/>
      <c r="N878" s="246" t="str">
        <f t="shared" si="160"/>
        <v/>
      </c>
      <c r="O878" s="246"/>
      <c r="P878" s="246"/>
      <c r="Q878" s="246" t="e">
        <f>VLOOKUP(K878,TONG_SL!$A:$D,3,0)</f>
        <v>#N/A</v>
      </c>
      <c r="R878" s="224"/>
      <c r="S878" s="224"/>
      <c r="T878" s="224" t="e">
        <f>VLOOKUP(VLOOKUP(G878,Ma_KH!$A:$R,18,0)&amp;K878,Gia_MB!$A:$F,6,0)</f>
        <v>#N/A</v>
      </c>
      <c r="U878" s="255" t="e">
        <f t="shared" si="161"/>
        <v>#N/A</v>
      </c>
      <c r="V878" s="224"/>
      <c r="W878" s="226" t="e">
        <f t="shared" si="162"/>
        <v>#N/A</v>
      </c>
      <c r="X878" s="227" t="str">
        <f t="shared" si="163"/>
        <v>0</v>
      </c>
      <c r="Y878" s="224"/>
      <c r="Z878" s="255" t="e">
        <f t="shared" si="164"/>
        <v>#N/A</v>
      </c>
      <c r="AA878" s="156" t="e">
        <f>VLOOKUP(G878,Ma_KH!$A:$R,14,0)</f>
        <v>#N/A</v>
      </c>
    </row>
    <row r="879" spans="1:27" hidden="1" x14ac:dyDescent="0.25">
      <c r="A879" s="245"/>
      <c r="B879" s="248"/>
      <c r="C879" s="244"/>
      <c r="D879" s="245"/>
      <c r="E879" s="246"/>
      <c r="F879" s="244"/>
      <c r="G879" s="33"/>
      <c r="H879" s="246"/>
      <c r="I879" s="248"/>
      <c r="J879" s="248"/>
      <c r="K879" s="248"/>
      <c r="L879" s="246" t="e">
        <f>VLOOKUP($K879,TONG_SL!$A:$D,2,0)</f>
        <v>#N/A</v>
      </c>
      <c r="M879" s="246"/>
      <c r="N879" s="246" t="str">
        <f t="shared" si="160"/>
        <v/>
      </c>
      <c r="O879" s="246"/>
      <c r="P879" s="246"/>
      <c r="Q879" s="246" t="e">
        <f>VLOOKUP(K879,TONG_SL!$A:$D,3,0)</f>
        <v>#N/A</v>
      </c>
      <c r="R879" s="224"/>
      <c r="S879" s="224"/>
      <c r="T879" s="224" t="e">
        <f>VLOOKUP(VLOOKUP(G879,Ma_KH!$A:$R,18,0)&amp;K879,Gia_MB!$A:$F,6,0)</f>
        <v>#N/A</v>
      </c>
      <c r="U879" s="255" t="e">
        <f t="shared" si="161"/>
        <v>#N/A</v>
      </c>
      <c r="V879" s="224"/>
      <c r="W879" s="226" t="e">
        <f t="shared" si="162"/>
        <v>#N/A</v>
      </c>
      <c r="X879" s="227" t="str">
        <f t="shared" si="163"/>
        <v>0</v>
      </c>
      <c r="Y879" s="224"/>
      <c r="Z879" s="255" t="e">
        <f t="shared" si="164"/>
        <v>#N/A</v>
      </c>
      <c r="AA879" s="156" t="e">
        <f>VLOOKUP(G879,Ma_KH!$A:$R,14,0)</f>
        <v>#N/A</v>
      </c>
    </row>
    <row r="880" spans="1:27" hidden="1" x14ac:dyDescent="0.25">
      <c r="A880" s="245"/>
      <c r="B880" s="248"/>
      <c r="C880" s="244"/>
      <c r="D880" s="245"/>
      <c r="E880" s="246"/>
      <c r="F880" s="244"/>
      <c r="G880" s="33"/>
      <c r="H880" s="246"/>
      <c r="I880" s="248"/>
      <c r="J880" s="248"/>
      <c r="K880" s="248"/>
      <c r="L880" s="246" t="e">
        <f>VLOOKUP($K880,TONG_SL!$A:$D,2,0)</f>
        <v>#N/A</v>
      </c>
      <c r="M880" s="246"/>
      <c r="N880" s="246" t="str">
        <f t="shared" si="160"/>
        <v/>
      </c>
      <c r="O880" s="246"/>
      <c r="P880" s="246"/>
      <c r="Q880" s="246" t="e">
        <f>VLOOKUP(K880,TONG_SL!$A:$D,3,0)</f>
        <v>#N/A</v>
      </c>
      <c r="R880" s="224"/>
      <c r="S880" s="224"/>
      <c r="T880" s="224" t="e">
        <f>VLOOKUP(VLOOKUP(G880,Ma_KH!$A:$R,18,0)&amp;K880,Gia_MB!$A:$F,6,0)</f>
        <v>#N/A</v>
      </c>
      <c r="U880" s="255" t="e">
        <f t="shared" si="161"/>
        <v>#N/A</v>
      </c>
      <c r="V880" s="224"/>
      <c r="W880" s="226" t="e">
        <f t="shared" si="162"/>
        <v>#N/A</v>
      </c>
      <c r="X880" s="227" t="str">
        <f t="shared" si="163"/>
        <v>0</v>
      </c>
      <c r="Y880" s="224"/>
      <c r="Z880" s="255" t="e">
        <f t="shared" si="164"/>
        <v>#N/A</v>
      </c>
      <c r="AA880" s="156" t="e">
        <f>VLOOKUP(G880,Ma_KH!$A:$R,14,0)</f>
        <v>#N/A</v>
      </c>
    </row>
    <row r="881" spans="1:27" hidden="1" x14ac:dyDescent="0.25">
      <c r="A881" s="245"/>
      <c r="B881" s="248"/>
      <c r="C881" s="244"/>
      <c r="D881" s="245"/>
      <c r="E881" s="246"/>
      <c r="F881" s="244"/>
      <c r="G881" s="33"/>
      <c r="H881" s="246"/>
      <c r="I881" s="248"/>
      <c r="J881" s="248"/>
      <c r="K881" s="248"/>
      <c r="L881" s="246" t="e">
        <f>VLOOKUP($K881,TONG_SL!$A:$D,2,0)</f>
        <v>#N/A</v>
      </c>
      <c r="M881" s="246"/>
      <c r="N881" s="246" t="str">
        <f t="shared" si="160"/>
        <v/>
      </c>
      <c r="O881" s="246"/>
      <c r="P881" s="246"/>
      <c r="Q881" s="246" t="e">
        <f>VLOOKUP(K881,TONG_SL!$A:$D,3,0)</f>
        <v>#N/A</v>
      </c>
      <c r="R881" s="224"/>
      <c r="S881" s="224"/>
      <c r="T881" s="224" t="e">
        <f>VLOOKUP(VLOOKUP(G881,Ma_KH!$A:$R,18,0)&amp;K881,Gia_MB!$A:$F,6,0)</f>
        <v>#N/A</v>
      </c>
      <c r="U881" s="255" t="e">
        <f t="shared" si="161"/>
        <v>#N/A</v>
      </c>
      <c r="V881" s="224"/>
      <c r="W881" s="226" t="e">
        <f t="shared" si="162"/>
        <v>#N/A</v>
      </c>
      <c r="X881" s="227" t="str">
        <f t="shared" si="163"/>
        <v>0</v>
      </c>
      <c r="Y881" s="224"/>
      <c r="Z881" s="255" t="e">
        <f t="shared" si="164"/>
        <v>#N/A</v>
      </c>
      <c r="AA881" s="156" t="e">
        <f>VLOOKUP(G881,Ma_KH!$A:$R,14,0)</f>
        <v>#N/A</v>
      </c>
    </row>
    <row r="882" spans="1:27" hidden="1" x14ac:dyDescent="0.25">
      <c r="A882" s="245"/>
      <c r="B882" s="248"/>
      <c r="C882" s="244"/>
      <c r="D882" s="245"/>
      <c r="E882" s="246"/>
      <c r="F882" s="244"/>
      <c r="G882" s="33"/>
      <c r="H882" s="246"/>
      <c r="I882" s="248"/>
      <c r="J882" s="248"/>
      <c r="K882" s="248"/>
      <c r="L882" s="246" t="e">
        <f>VLOOKUP($K882,TONG_SL!$A:$D,2,0)</f>
        <v>#N/A</v>
      </c>
      <c r="M882" s="246"/>
      <c r="N882" s="246" t="str">
        <f t="shared" si="160"/>
        <v/>
      </c>
      <c r="O882" s="246"/>
      <c r="P882" s="246"/>
      <c r="Q882" s="246" t="e">
        <f>VLOOKUP(K882,TONG_SL!$A:$D,3,0)</f>
        <v>#N/A</v>
      </c>
      <c r="R882" s="224"/>
      <c r="S882" s="224"/>
      <c r="T882" s="224" t="e">
        <f>VLOOKUP(VLOOKUP(G882,Ma_KH!$A:$R,18,0)&amp;K882,Gia_MB!$A:$F,6,0)</f>
        <v>#N/A</v>
      </c>
      <c r="U882" s="255" t="e">
        <f t="shared" si="161"/>
        <v>#N/A</v>
      </c>
      <c r="V882" s="224"/>
      <c r="W882" s="226" t="e">
        <f t="shared" si="162"/>
        <v>#N/A</v>
      </c>
      <c r="X882" s="227" t="str">
        <f t="shared" si="163"/>
        <v>0</v>
      </c>
      <c r="Y882" s="224"/>
      <c r="Z882" s="255" t="e">
        <f t="shared" si="164"/>
        <v>#N/A</v>
      </c>
      <c r="AA882" s="156" t="e">
        <f>VLOOKUP(G882,Ma_KH!$A:$R,14,0)</f>
        <v>#N/A</v>
      </c>
    </row>
    <row r="883" spans="1:27" hidden="1" x14ac:dyDescent="0.25">
      <c r="A883" s="245"/>
      <c r="B883" s="248"/>
      <c r="C883" s="244"/>
      <c r="D883" s="245"/>
      <c r="E883" s="246"/>
      <c r="F883" s="244"/>
      <c r="G883" s="33"/>
      <c r="H883" s="246"/>
      <c r="I883" s="248"/>
      <c r="J883" s="248"/>
      <c r="K883" s="248"/>
      <c r="L883" s="246" t="e">
        <f>VLOOKUP($K883,TONG_SL!$A:$D,2,0)</f>
        <v>#N/A</v>
      </c>
      <c r="M883" s="246"/>
      <c r="N883" s="246" t="str">
        <f t="shared" si="160"/>
        <v/>
      </c>
      <c r="O883" s="246"/>
      <c r="P883" s="246"/>
      <c r="Q883" s="246" t="e">
        <f>VLOOKUP(K883,TONG_SL!$A:$D,3,0)</f>
        <v>#N/A</v>
      </c>
      <c r="R883" s="224"/>
      <c r="S883" s="224"/>
      <c r="T883" s="224" t="e">
        <f>VLOOKUP(VLOOKUP(G883,Ma_KH!$A:$R,18,0)&amp;K883,Gia_MB!$A:$F,6,0)</f>
        <v>#N/A</v>
      </c>
      <c r="U883" s="255" t="e">
        <f t="shared" si="161"/>
        <v>#N/A</v>
      </c>
      <c r="V883" s="224"/>
      <c r="W883" s="226" t="e">
        <f t="shared" si="162"/>
        <v>#N/A</v>
      </c>
      <c r="X883" s="227" t="str">
        <f t="shared" si="163"/>
        <v>0</v>
      </c>
      <c r="Y883" s="224"/>
      <c r="Z883" s="255" t="e">
        <f t="shared" si="164"/>
        <v>#N/A</v>
      </c>
      <c r="AA883" s="156" t="e">
        <f>VLOOKUP(G883,Ma_KH!$A:$R,14,0)</f>
        <v>#N/A</v>
      </c>
    </row>
    <row r="884" spans="1:27" hidden="1" x14ac:dyDescent="0.25">
      <c r="A884" s="245"/>
      <c r="B884" s="248"/>
      <c r="C884" s="244"/>
      <c r="D884" s="245"/>
      <c r="E884" s="246"/>
      <c r="F884" s="244"/>
      <c r="G884" s="33"/>
      <c r="H884" s="246"/>
      <c r="I884" s="248"/>
      <c r="J884" s="248"/>
      <c r="K884" s="248"/>
      <c r="L884" s="246" t="e">
        <f>VLOOKUP($K884,TONG_SL!$A:$D,2,0)</f>
        <v>#N/A</v>
      </c>
      <c r="M884" s="246"/>
      <c r="N884" s="246" t="str">
        <f t="shared" si="160"/>
        <v/>
      </c>
      <c r="O884" s="246"/>
      <c r="P884" s="246"/>
      <c r="Q884" s="246" t="e">
        <f>VLOOKUP(K884,TONG_SL!$A:$D,3,0)</f>
        <v>#N/A</v>
      </c>
      <c r="R884" s="224"/>
      <c r="S884" s="224"/>
      <c r="T884" s="224" t="e">
        <f>VLOOKUP(VLOOKUP(G884,Ma_KH!$A:$R,18,0)&amp;K884,Gia_MB!$A:$F,6,0)</f>
        <v>#N/A</v>
      </c>
      <c r="U884" s="255" t="e">
        <f t="shared" si="161"/>
        <v>#N/A</v>
      </c>
      <c r="V884" s="224"/>
      <c r="W884" s="226" t="e">
        <f t="shared" si="162"/>
        <v>#N/A</v>
      </c>
      <c r="X884" s="227" t="str">
        <f t="shared" si="163"/>
        <v>0</v>
      </c>
      <c r="Y884" s="224"/>
      <c r="Z884" s="255" t="e">
        <f t="shared" si="164"/>
        <v>#N/A</v>
      </c>
      <c r="AA884" s="156" t="e">
        <f>VLOOKUP(G884,Ma_KH!$A:$R,14,0)</f>
        <v>#N/A</v>
      </c>
    </row>
    <row r="885" spans="1:27" hidden="1" x14ac:dyDescent="0.25">
      <c r="A885" s="245"/>
      <c r="B885" s="248"/>
      <c r="C885" s="244"/>
      <c r="D885" s="245"/>
      <c r="E885" s="246"/>
      <c r="F885" s="244"/>
      <c r="G885" s="33"/>
      <c r="H885" s="246"/>
      <c r="I885" s="248"/>
      <c r="J885" s="248"/>
      <c r="K885" s="248"/>
      <c r="L885" s="246" t="e">
        <f>VLOOKUP($K885,TONG_SL!$A:$D,2,0)</f>
        <v>#N/A</v>
      </c>
      <c r="M885" s="246"/>
      <c r="N885" s="246" t="str">
        <f t="shared" si="160"/>
        <v/>
      </c>
      <c r="O885" s="246"/>
      <c r="P885" s="246"/>
      <c r="Q885" s="246" t="e">
        <f>VLOOKUP(K885,TONG_SL!$A:$D,3,0)</f>
        <v>#N/A</v>
      </c>
      <c r="R885" s="224"/>
      <c r="S885" s="224"/>
      <c r="T885" s="224" t="e">
        <f>VLOOKUP(VLOOKUP(G885,Ma_KH!$A:$R,18,0)&amp;K885,Gia_MB!$A:$F,6,0)</f>
        <v>#N/A</v>
      </c>
      <c r="U885" s="255" t="e">
        <f t="shared" si="161"/>
        <v>#N/A</v>
      </c>
      <c r="V885" s="224"/>
      <c r="W885" s="226" t="e">
        <f t="shared" si="162"/>
        <v>#N/A</v>
      </c>
      <c r="X885" s="227" t="str">
        <f t="shared" si="163"/>
        <v>0</v>
      </c>
      <c r="Y885" s="224"/>
      <c r="Z885" s="255" t="e">
        <f t="shared" si="164"/>
        <v>#N/A</v>
      </c>
      <c r="AA885" s="156" t="e">
        <f>VLOOKUP(G885,Ma_KH!$A:$R,14,0)</f>
        <v>#N/A</v>
      </c>
    </row>
  </sheetData>
  <sheetProtection selectLockedCells="1" selectUnlockedCells="1"/>
  <dataValidations xWindow="1404" yWindow="937" count="25">
    <dataValidation type="list" allowBlank="1" showInputMessage="1" showErrorMessage="1" sqref="I3:I15 I38:I51 I92:I209 I213:I221 G213:G221 I223:I231 G233:G366 I233:I366 I370:I394 I398:I450 G398:G450 I455:I493 G455:G493 G370:G394 G223:G231 G92:G209 G38:G51 G3:G15 I497:I527 G497:G527 I532:I547 G532:G547" xr:uid="{0B08539E-429B-41F6-A694-AAE480060BB8}">
      <formula1>Ma_KH</formula1>
    </dataValidation>
    <dataValidation type="list" allowBlank="1" showInputMessage="1" showErrorMessage="1" errorTitle="Nhập đúng mã Khách Hàng" error="NHap Ma Khach Hang" promptTitle="Nhap Ma Khach Hang" sqref="G1:G2 I52:I57 I62:I90 G52:G57 G62:G90 I548:I689 G548:G689 I691:I720 G691:G720 I724:I738 G724:G738 I760:I762 G740:G758 I740:I758 G760:G762 I765:I766 G765:G766 I771:I866 G769:G866 G877:G65536" xr:uid="{33885EC8-87CA-49BE-A6DA-27B7DCA3FE2B}">
      <formula1>Ma_KH</formula1>
    </dataValidation>
    <dataValidation operator="equal" showInputMessage="1" showErrorMessage="1" errorTitle="MISA SME.NET" error="Ngày chứng từ không được để trống!" promptTitle="MISA SME.NET" prompt="Nhập Số đơn hàng_x000a_Tối đa 20 ký tự." sqref="I877:I885 B2:B30512" xr:uid="{E89DA098-9F8E-4827-969F-68D27BBF21BA}"/>
    <dataValidation type="list" allowBlank="1" showInputMessage="1" showErrorMessage="1" sqref="K1:K1048576" xr:uid="{F04B9A91-B2D9-40B0-9315-25FED074D420}">
      <formula1>Ma_HH</formula1>
    </dataValidation>
    <dataValidation operator="equal" showInputMessage="1" showErrorMessage="1" errorTitle="MISA SME.NET" error="Ngày hạch toán không được để trống!" promptTitle="MISA SME.NET" prompt="Nhập Ngày đơn hàng" sqref="A1:A1048576" xr:uid="{53002007-ED9A-46D4-B680-90BFDF2CBC6A}"/>
    <dataValidation operator="equal" allowBlank="1" showInputMessage="1" promptTitle="MISA SME.NET" prompt="Nhập Thành tiền_x000a_Tối đa 14 ký tự." sqref="U2:U65536" xr:uid="{2C054C20-A8EA-4617-BD79-6CD8606E07A4}"/>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8B0EAF8F-E8B2-4F39-88EF-0704A3F200CE}"/>
    <dataValidation operator="equal" allowBlank="1" showInputMessage="1" promptTitle="MISA SME.NET" prompt="Nhập Số lô_x000a_Tối đa 50 ký tự." sqref="O1:O1048576" xr:uid="{9DFB0D39-D6A2-4FED-BABC-48BCFD396571}"/>
    <dataValidation operator="equal" allowBlank="1" showInputMessage="1" promptTitle="MISA SME.NET" prompt="Nhập Hạn sử dụng" sqref="P1:P1048576" xr:uid="{74C06DFC-8DA7-4ABC-BCEA-309315B9A99B}"/>
    <dataValidation operator="equal" allowBlank="1" showInputMessage="1" promptTitle="MISA SME.NET" prompt="Nhập Đơn giá sau thuế_x000a_Tối đa 14 ký tự." sqref="S2:S65536" xr:uid="{C823C01A-6261-4752-A2C7-FED105DA5B36}"/>
    <dataValidation operator="equal" allowBlank="1" showInputMessage="1" promptTitle="MISA SME.NET" prompt="Nhập Tiền thuế giá trị gia tăng_x000a_Tối đa 14 ký tự." sqref="Z1:Z1048576" xr:uid="{EA01410B-49A2-4D63-97BF-6EE8634578B7}"/>
    <dataValidation operator="equal" allowBlank="1" showInputMessage="1" promptTitle="MISA SME.NET" prompt="Nhập Tỷ lệ tính thuế (Thuế suất KHAC)_x000a_Nếu thuế suất là KHAC thì nhập giá trị lớn hơn 0 đến 100" sqref="Y1:Y1048576" xr:uid="{7DC9310D-319E-46B7-A30C-3926EFBED610}"/>
    <dataValidation operator="equal" allowBlank="1" showInputMessage="1" promptTitle="MISA SME.NET" prompt="Nhập Mã đơn vị tính." sqref="Q1:Q1048576" xr:uid="{8E1A696B-B316-439A-9902-082C05E5D7AE}"/>
    <dataValidation operator="equal" allowBlank="1" showInputMessage="1" promptTitle="MISA SME.NET" prompt="Nhập Đơn giá_x000a_Tối đa 14 ký tự." sqref="T2:T65536" xr:uid="{E11C9EAD-37B9-488C-963E-1D7EF59E76BF}"/>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29DF17FB-EA60-4C92-8F8F-89A0EBF6F563}"/>
    <dataValidation operator="equal" allowBlank="1" showInputMessage="1" promptTitle="MISA SME.NET" prompt="Nhập Mã kho_x000a_Tối đa 20 ký tự." sqref="N2:N30512" xr:uid="{717E66F0-8B5F-4B07-9B41-5DE20A83D3BA}"/>
    <dataValidation operator="equal" allowBlank="1" showInputMessage="1" promptTitle="MISA SME.NET" prompt="Nhập Số lượng_x000a_Tối đa 14 ký tự." sqref="R2:R30512" xr:uid="{A7EFE896-70A6-45C5-B2EA-474BCDD0E631}"/>
    <dataValidation operator="equal" allowBlank="1" showInputMessage="1" promptTitle="MISA SME.NET" prompt="Nhập Tên mặt hàng_x000a_Tối đa 255 ký tự." sqref="L1:L1048576" xr:uid="{6300D90C-6F5D-4F54-8D4F-1391E7E1A96F}"/>
    <dataValidation allowBlank="1" showInputMessage="1" showErrorMessage="1" promptTitle="MISA SME.NET" prompt="Nhập Ngày giao hàng" sqref="D2:D30512" xr:uid="{A02DDBF1-D783-4954-A0E4-0B231EA675C0}"/>
    <dataValidation operator="equal" allowBlank="1" showInputMessage="1" promptTitle="MISA SME.NET" prompt="Nhập Hàng khuyến mại_x000a_Nhập 1: là hàng khuyến mại_x000a_Nhập 0 hoặc để trống: không phải hàng khuyến mại" sqref="M2:M30512" xr:uid="{7AE64E55-89C5-4C5C-8838-52EA5CC555D2}"/>
    <dataValidation operator="equal" allowBlank="1" showInputMessage="1" promptTitle="MISA SME.NET" prompt="Nhập Tiền chiết khấu_x000a_Tối đa 14 ký tự." sqref="W2:W65536" xr:uid="{2CE3D8B1-043A-41A8-AAEA-848ACAF15E33}"/>
    <dataValidation allowBlank="1" showInputMessage="1" promptTitle="MISA SME.NET" prompt="Nhập Tỷ lệ chiết khẩu_x000a_Nhập giá trị trong khoảng 0 - 100." sqref="V2:V65536" xr:uid="{1555DD31-5AEB-44F5-9ACE-48DDCFC764EA}"/>
    <dataValidation allowBlank="1" showInputMessage="1" showErrorMessage="1" promptTitle="MISA SME.NET" prompt="Nhập Tính giá thành_x000a_Nhập 0 hoặc bỏ trống: Không tính giá thành_x000a_Nhập 1: Tính giá thành" sqref="F1:F1048576" xr:uid="{5780BCC6-1BE3-4C21-B12F-B349AD26F9E6}"/>
    <dataValidation allowBlank="1" showInputMessage="1" showErrorMessage="1" promptTitle="MISA SME.NET" prompt="Nhập địa điểm giao hàng._x000a_Tối đa 255 ký tự." sqref="E1:E1048576" xr:uid="{AAE2E9E0-DFF8-4B07-8D89-C9E7A7B940A4}"/>
    <dataValidation type="list" allowBlank="1" showInputMessage="1" showErrorMessage="1" sqref="J1:J1048576" xr:uid="{EB258192-FB90-4FDC-84AB-46B0DB1F0708}">
      <formula1>Ma_NV</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57397-A3C5-40B1-9B00-93C67947C845}">
  <sheetPr codeName="Sheet8">
    <tabColor rgb="FF92D050"/>
  </sheetPr>
  <dimension ref="A1:AU242"/>
  <sheetViews>
    <sheetView topLeftCell="D1" zoomScale="85" zoomScaleNormal="85" workbookViewId="0">
      <pane ySplit="1" topLeftCell="A218" activePane="bottomLeft" state="frozen"/>
      <selection activeCell="D1" sqref="D1"/>
      <selection pane="bottomLeft" activeCell="O236" sqref="O236"/>
    </sheetView>
  </sheetViews>
  <sheetFormatPr defaultRowHeight="15.75" x14ac:dyDescent="0.25"/>
  <cols>
    <col min="1" max="1" width="16" style="88" hidden="1" customWidth="1"/>
    <col min="2" max="2" width="22" style="81" hidden="1" customWidth="1"/>
    <col min="3" max="3" width="23.5703125" style="81" hidden="1" customWidth="1"/>
    <col min="4" max="4" width="14.28515625" style="81" customWidth="1"/>
    <col min="5" max="5" width="17" style="82" customWidth="1"/>
    <col min="6" max="6" width="16.85546875" style="82" customWidth="1"/>
    <col min="7" max="7" width="22.42578125" style="83" bestFit="1" customWidth="1"/>
    <col min="8" max="8" width="14.28515625" style="89" customWidth="1"/>
    <col min="9" max="9" width="26.5703125" style="83" customWidth="1"/>
    <col min="10" max="10" width="19.5703125" style="83" hidden="1" customWidth="1"/>
    <col min="11" max="11" width="15.85546875" style="83" hidden="1" customWidth="1"/>
    <col min="12" max="12" width="15" style="83" hidden="1" customWidth="1"/>
    <col min="13" max="13" width="18.42578125" style="82" hidden="1" customWidth="1"/>
    <col min="14" max="14" width="17.5703125" style="74" customWidth="1"/>
    <col min="15" max="15" width="21.28515625" style="83" customWidth="1"/>
    <col min="16" max="16" width="23.5703125" style="83" hidden="1" customWidth="1"/>
    <col min="17" max="17" width="16.140625" style="83" hidden="1" customWidth="1"/>
    <col min="18" max="18" width="32.85546875" style="83" customWidth="1"/>
    <col min="19" max="19" width="9.42578125" style="74" customWidth="1"/>
    <col min="20" max="20" width="28.85546875" style="83" hidden="1" customWidth="1"/>
    <col min="21" max="21" width="28.85546875" style="83" customWidth="1"/>
    <col min="22" max="22" width="36.7109375" style="83" hidden="1" customWidth="1"/>
    <col min="23" max="23" width="23.5703125" style="83" hidden="1" customWidth="1"/>
    <col min="24" max="24" width="17" style="74" customWidth="1"/>
    <col min="25" max="25" width="24.140625" style="83" customWidth="1"/>
    <col min="26" max="26" width="20.7109375" style="81" hidden="1" customWidth="1"/>
    <col min="27" max="29" width="6.5703125" style="81" customWidth="1"/>
    <col min="30" max="30" width="12.28515625" style="84" customWidth="1"/>
    <col min="31" max="31" width="22.42578125" style="84" customWidth="1"/>
    <col min="32" max="32" width="18.28515625" style="84" customWidth="1"/>
    <col min="33" max="33" width="21.7109375" style="85" customWidth="1"/>
    <col min="34" max="34" width="17.140625" style="84" hidden="1" customWidth="1"/>
    <col min="35" max="35" width="23.7109375" style="86" hidden="1" customWidth="1"/>
    <col min="36" max="36" width="18" style="87" hidden="1" customWidth="1"/>
    <col min="37" max="37" width="19.140625" style="87" customWidth="1"/>
    <col min="38" max="38" width="38.42578125" style="84" hidden="1" customWidth="1"/>
    <col min="39" max="39" width="23.140625" style="86" customWidth="1"/>
    <col min="40" max="40" width="20.28515625" style="87" customWidth="1"/>
    <col min="41" max="41" width="42.7109375" style="87" hidden="1" customWidth="1"/>
    <col min="42" max="44" width="19.7109375" style="75" customWidth="1"/>
    <col min="45" max="46" width="19.7109375" style="75" hidden="1" customWidth="1"/>
    <col min="47" max="47" width="37.28515625" style="87" hidden="1" customWidth="1"/>
    <col min="48" max="16384" width="9.140625" style="80"/>
  </cols>
  <sheetData>
    <row r="1" spans="1:47" s="8" customFormat="1" x14ac:dyDescent="0.25">
      <c r="A1" s="76" t="s">
        <v>7116</v>
      </c>
      <c r="B1" s="76" t="s">
        <v>7300</v>
      </c>
      <c r="C1" s="76" t="s">
        <v>7301</v>
      </c>
      <c r="D1" s="76" t="s">
        <v>7302</v>
      </c>
      <c r="E1" s="90" t="s">
        <v>7118</v>
      </c>
      <c r="F1" s="90" t="s">
        <v>7119</v>
      </c>
      <c r="G1" s="91" t="s">
        <v>7120</v>
      </c>
      <c r="H1" s="76" t="s">
        <v>7303</v>
      </c>
      <c r="I1" s="76" t="s">
        <v>7304</v>
      </c>
      <c r="J1" s="91" t="s">
        <v>7121</v>
      </c>
      <c r="K1" s="91" t="s">
        <v>7122</v>
      </c>
      <c r="L1" s="91" t="s">
        <v>7305</v>
      </c>
      <c r="M1" s="90" t="s">
        <v>7306</v>
      </c>
      <c r="N1" s="92" t="s">
        <v>1805</v>
      </c>
      <c r="O1" s="76" t="s">
        <v>16</v>
      </c>
      <c r="P1" s="76" t="s">
        <v>1811</v>
      </c>
      <c r="Q1" s="76" t="s">
        <v>1810</v>
      </c>
      <c r="R1" s="76" t="s">
        <v>7307</v>
      </c>
      <c r="S1" s="92" t="s">
        <v>17</v>
      </c>
      <c r="T1" s="91" t="s">
        <v>7308</v>
      </c>
      <c r="U1" s="76" t="s">
        <v>7309</v>
      </c>
      <c r="V1" s="76" t="s">
        <v>7310</v>
      </c>
      <c r="W1" s="76" t="s">
        <v>7311</v>
      </c>
      <c r="X1" s="78" t="s">
        <v>1</v>
      </c>
      <c r="Y1" s="76" t="s">
        <v>2</v>
      </c>
      <c r="Z1" s="77" t="s">
        <v>24</v>
      </c>
      <c r="AA1" s="76" t="s">
        <v>7312</v>
      </c>
      <c r="AB1" s="76" t="s">
        <v>7313</v>
      </c>
      <c r="AC1" s="76" t="s">
        <v>10</v>
      </c>
      <c r="AD1" s="78" t="s">
        <v>3</v>
      </c>
      <c r="AE1" s="78" t="s">
        <v>18</v>
      </c>
      <c r="AF1" s="79" t="s">
        <v>4</v>
      </c>
      <c r="AG1" s="76" t="s">
        <v>5</v>
      </c>
      <c r="AH1" s="76" t="s">
        <v>7314</v>
      </c>
      <c r="AI1" s="76" t="s">
        <v>9</v>
      </c>
      <c r="AJ1" s="76" t="s">
        <v>7315</v>
      </c>
      <c r="AK1" s="76" t="s">
        <v>6</v>
      </c>
      <c r="AL1" s="76" t="s">
        <v>25</v>
      </c>
      <c r="AM1" s="76" t="s">
        <v>7</v>
      </c>
      <c r="AN1" s="76" t="s">
        <v>7316</v>
      </c>
      <c r="AO1" s="76" t="s">
        <v>7317</v>
      </c>
      <c r="AP1" s="76" t="s">
        <v>7318</v>
      </c>
      <c r="AQ1" s="76" t="s">
        <v>7319</v>
      </c>
      <c r="AR1" s="76" t="s">
        <v>7320</v>
      </c>
      <c r="AS1" s="77" t="s">
        <v>7149</v>
      </c>
      <c r="AT1" s="77" t="s">
        <v>7150</v>
      </c>
      <c r="AU1" s="77" t="s">
        <v>7321</v>
      </c>
    </row>
    <row r="2" spans="1:47" x14ac:dyDescent="0.25">
      <c r="B2" s="125"/>
      <c r="C2" s="125"/>
      <c r="D2" s="125" t="str">
        <f t="shared" ref="D2:D36" si="0">IF(X2="","","1")</f>
        <v>1</v>
      </c>
      <c r="E2" s="126">
        <v>45992</v>
      </c>
      <c r="F2" s="126">
        <v>45990</v>
      </c>
      <c r="G2" s="127" t="s">
        <v>7768</v>
      </c>
      <c r="H2" s="128">
        <f t="shared" ref="H2:H65" si="1">E2</f>
        <v>45992</v>
      </c>
      <c r="I2" s="129" t="str">
        <f t="shared" ref="I2:I65" si="2">IF(LEN("NKMB-"&amp;G2)&gt;20,"Quá 20 Ký tự","NKMB-"&amp;G2)</f>
        <v>NKMB-291125pk0219</v>
      </c>
      <c r="J2" s="127"/>
      <c r="K2" s="127"/>
      <c r="L2" s="127"/>
      <c r="M2" s="126"/>
      <c r="N2" s="129" t="s">
        <v>5148</v>
      </c>
      <c r="O2" s="230" t="str">
        <f>VLOOKUP(N2,Ma_KH!$A:$R,2,0)</f>
        <v>Tmart01075 94. 282 Xuân Đỉnh</v>
      </c>
      <c r="P2" s="127"/>
      <c r="Q2" s="127"/>
      <c r="R2" s="129" t="str">
        <f t="shared" ref="R2:R65" si="3">"Hàng trả - "&amp;N2&amp;" - "&amp;O2&amp;" - "&amp;G2&amp;" - Phiếu ngày ("&amp;TEXT(F2,"dd/mm/yyyy")&amp;")"</f>
        <v>Hàng trả - Tmart01075 - Tmart01075 94. 282 Xuân Đỉnh - 291125pk0219 - Phiếu ngày (29/11/2025)</v>
      </c>
      <c r="S2" s="129" t="s">
        <v>1790</v>
      </c>
      <c r="T2" s="127"/>
      <c r="U2" s="127" t="str">
        <f t="shared" ref="U2:U65" si="4">R2</f>
        <v>Hàng trả - Tmart01075 - Tmart01075 94. 282 Xuân Đỉnh - 291125pk0219 - Phiếu ngày (29/11/2025)</v>
      </c>
      <c r="V2" s="127"/>
      <c r="W2" s="127"/>
      <c r="X2" s="129" t="s">
        <v>34</v>
      </c>
      <c r="Y2" s="127" t="str">
        <f>VLOOKUP(X2,TONG_SL!$A:$F,2,0)</f>
        <v>Tai heo muối 200g</v>
      </c>
      <c r="Z2" s="125"/>
      <c r="AA2" s="125" t="str">
        <f t="shared" ref="AA2:AA36" si="5">IF(X2="","","5111")</f>
        <v>5111</v>
      </c>
      <c r="AB2" s="125" t="str">
        <f t="shared" ref="AB2:AB36" si="6">IF(X2="","","131")</f>
        <v>131</v>
      </c>
      <c r="AC2" s="125" t="str">
        <f>VLOOKUP(X2,TONG_SL!$A:$F,3,0)</f>
        <v>Túi</v>
      </c>
      <c r="AD2" s="130">
        <v>1</v>
      </c>
      <c r="AE2" s="130"/>
      <c r="AF2" s="106">
        <f>VLOOKUP(VLOOKUP(N2,Ma_KH!$A:$R,18,0)&amp;X2,Gia_MB!$A:$F,6,0)</f>
        <v>55595</v>
      </c>
      <c r="AG2" s="131">
        <f t="shared" ref="AG2:AG36" si="7">AD2*AF2</f>
        <v>55595</v>
      </c>
      <c r="AH2" s="130"/>
      <c r="AI2" s="132"/>
      <c r="AJ2" s="133"/>
      <c r="AK2" s="130" t="str">
        <f t="shared" ref="AK2:AK36" si="8">IF(AD2&lt;&gt;"","8","")</f>
        <v>8</v>
      </c>
      <c r="AL2" s="130"/>
      <c r="AM2" s="132">
        <f t="shared" ref="AM2:AM36" si="9">AG2*AK2/100</f>
        <v>4447.6000000000004</v>
      </c>
      <c r="AN2" s="130" t="str">
        <f t="shared" ref="AN2:AN36" si="10">IF(AD2&lt;&gt;"","33311","")</f>
        <v>33311</v>
      </c>
      <c r="AO2" s="133"/>
      <c r="AP2" s="134" t="str">
        <f t="shared" ref="AP2:AP36" si="11">IF(X2="","","K-C6")</f>
        <v>K-C6</v>
      </c>
      <c r="AQ2" s="134" t="str">
        <f t="shared" ref="AQ2:AQ36" si="12">IF(X2="","","156")</f>
        <v>156</v>
      </c>
      <c r="AR2" s="134" t="str">
        <f t="shared" ref="AR2:AR36" si="13">IF(X2="","","632")</f>
        <v>632</v>
      </c>
      <c r="AS2" s="134"/>
      <c r="AT2" s="134"/>
      <c r="AU2" s="133"/>
    </row>
    <row r="3" spans="1:47" x14ac:dyDescent="0.25">
      <c r="B3" s="125"/>
      <c r="C3" s="125"/>
      <c r="D3" s="125" t="str">
        <f t="shared" si="0"/>
        <v>1</v>
      </c>
      <c r="E3" s="126">
        <v>45992</v>
      </c>
      <c r="F3" s="126">
        <v>45990</v>
      </c>
      <c r="G3" s="127" t="s">
        <v>7768</v>
      </c>
      <c r="H3" s="128">
        <f t="shared" si="1"/>
        <v>45992</v>
      </c>
      <c r="I3" s="129" t="str">
        <f t="shared" si="2"/>
        <v>NKMB-291125pk0219</v>
      </c>
      <c r="J3" s="127"/>
      <c r="K3" s="127"/>
      <c r="L3" s="127"/>
      <c r="M3" s="126"/>
      <c r="N3" s="129" t="s">
        <v>5148</v>
      </c>
      <c r="O3" s="230" t="str">
        <f>VLOOKUP(N3,Ma_KH!$A:$R,2,0)</f>
        <v>Tmart01075 94. 282 Xuân Đỉnh</v>
      </c>
      <c r="P3" s="127"/>
      <c r="Q3" s="127"/>
      <c r="R3" s="129" t="str">
        <f t="shared" si="3"/>
        <v>Hàng trả - Tmart01075 - Tmart01075 94. 282 Xuân Đỉnh - 291125pk0219 - Phiếu ngày (29/11/2025)</v>
      </c>
      <c r="S3" s="129" t="s">
        <v>1790</v>
      </c>
      <c r="T3" s="127"/>
      <c r="U3" s="127" t="str">
        <f t="shared" si="4"/>
        <v>Hàng trả - Tmart01075 - Tmart01075 94. 282 Xuân Đỉnh - 291125pk0219 - Phiếu ngày (29/11/2025)</v>
      </c>
      <c r="V3" s="127"/>
      <c r="W3" s="127"/>
      <c r="X3" s="129" t="s">
        <v>542</v>
      </c>
      <c r="Y3" s="127" t="str">
        <f>VLOOKUP(X3,TONG_SL!$A:$F,2,0)</f>
        <v>Chân giò heo muối 500g</v>
      </c>
      <c r="Z3" s="125"/>
      <c r="AA3" s="125" t="str">
        <f t="shared" si="5"/>
        <v>5111</v>
      </c>
      <c r="AB3" s="125" t="str">
        <f t="shared" si="6"/>
        <v>131</v>
      </c>
      <c r="AC3" s="125" t="str">
        <f>VLOOKUP(X3,TONG_SL!$A:$F,3,0)</f>
        <v>Túi</v>
      </c>
      <c r="AD3" s="130">
        <v>1</v>
      </c>
      <c r="AE3" s="130"/>
      <c r="AF3" s="106">
        <f>VLOOKUP(VLOOKUP(N3,Ma_KH!$A:$R,18,0)&amp;X3,Gia_MB!$A:$F,6,0)</f>
        <v>119066</v>
      </c>
      <c r="AG3" s="131">
        <f t="shared" si="7"/>
        <v>119066</v>
      </c>
      <c r="AH3" s="130"/>
      <c r="AI3" s="132"/>
      <c r="AJ3" s="133"/>
      <c r="AK3" s="130" t="str">
        <f t="shared" si="8"/>
        <v>8</v>
      </c>
      <c r="AL3" s="130"/>
      <c r="AM3" s="132">
        <f t="shared" si="9"/>
        <v>9525.2800000000007</v>
      </c>
      <c r="AN3" s="130" t="str">
        <f t="shared" si="10"/>
        <v>33311</v>
      </c>
      <c r="AO3" s="133"/>
      <c r="AP3" s="134" t="str">
        <f t="shared" si="11"/>
        <v>K-C6</v>
      </c>
      <c r="AQ3" s="134" t="str">
        <f t="shared" si="12"/>
        <v>156</v>
      </c>
      <c r="AR3" s="134" t="str">
        <f t="shared" si="13"/>
        <v>632</v>
      </c>
      <c r="AS3" s="134"/>
      <c r="AT3" s="134"/>
      <c r="AU3" s="133"/>
    </row>
    <row r="4" spans="1:47" x14ac:dyDescent="0.25">
      <c r="B4" s="125"/>
      <c r="C4" s="125"/>
      <c r="D4" s="125" t="str">
        <f t="shared" si="0"/>
        <v>1</v>
      </c>
      <c r="E4" s="126">
        <v>45992</v>
      </c>
      <c r="F4" s="126">
        <v>45989</v>
      </c>
      <c r="G4" s="127" t="s">
        <v>7824</v>
      </c>
      <c r="H4" s="128">
        <f t="shared" si="1"/>
        <v>45992</v>
      </c>
      <c r="I4" s="129" t="str">
        <f t="shared" si="2"/>
        <v>NKMB-281125pk0189</v>
      </c>
      <c r="J4" s="127"/>
      <c r="K4" s="127"/>
      <c r="L4" s="127"/>
      <c r="M4" s="126"/>
      <c r="N4" s="129" t="s">
        <v>5120</v>
      </c>
      <c r="O4" s="230" t="str">
        <f>VLOOKUP(N4,Ma_KH!$A:$R,2,0)</f>
        <v>Tmart01065 84. Quầy Tecco Tứ Hiệp</v>
      </c>
      <c r="P4" s="127"/>
      <c r="Q4" s="127"/>
      <c r="R4" s="129" t="str">
        <f t="shared" si="3"/>
        <v>Hàng trả - Tmart01065 - Tmart01065 84. Quầy Tecco Tứ Hiệp - 281125pk0189 - Phiếu ngày (28/11/2025)</v>
      </c>
      <c r="S4" s="129" t="s">
        <v>1790</v>
      </c>
      <c r="T4" s="127"/>
      <c r="U4" s="127" t="str">
        <f t="shared" si="4"/>
        <v>Hàng trả - Tmart01065 - Tmart01065 84. Quầy Tecco Tứ Hiệp - 281125pk0189 - Phiếu ngày (28/11/2025)</v>
      </c>
      <c r="V4" s="127"/>
      <c r="W4" s="127"/>
      <c r="X4" s="129" t="s">
        <v>563</v>
      </c>
      <c r="Y4" s="127" t="str">
        <f>VLOOKUP(X4,TONG_SL!$A:$F,2,0)</f>
        <v>Chân gà sả tắc 150g</v>
      </c>
      <c r="Z4" s="125"/>
      <c r="AA4" s="125" t="str">
        <f t="shared" si="5"/>
        <v>5111</v>
      </c>
      <c r="AB4" s="125" t="str">
        <f t="shared" si="6"/>
        <v>131</v>
      </c>
      <c r="AC4" s="125" t="str">
        <f>VLOOKUP(X4,TONG_SL!$A:$F,3,0)</f>
        <v>Túi</v>
      </c>
      <c r="AD4" s="130">
        <v>4</v>
      </c>
      <c r="AE4" s="130"/>
      <c r="AF4" s="106">
        <f>VLOOKUP(VLOOKUP(N4,Ma_KH!$A:$R,18,0)&amp;X4,Gia_MB!$A:$F,6,0)</f>
        <v>20250</v>
      </c>
      <c r="AG4" s="131">
        <f t="shared" si="7"/>
        <v>81000</v>
      </c>
      <c r="AH4" s="130"/>
      <c r="AI4" s="132"/>
      <c r="AJ4" s="133"/>
      <c r="AK4" s="130" t="str">
        <f t="shared" si="8"/>
        <v>8</v>
      </c>
      <c r="AL4" s="130"/>
      <c r="AM4" s="132">
        <f t="shared" si="9"/>
        <v>6480</v>
      </c>
      <c r="AN4" s="130" t="str">
        <f t="shared" si="10"/>
        <v>33311</v>
      </c>
      <c r="AO4" s="133"/>
      <c r="AP4" s="134" t="str">
        <f t="shared" si="11"/>
        <v>K-C6</v>
      </c>
      <c r="AQ4" s="134" t="str">
        <f t="shared" si="12"/>
        <v>156</v>
      </c>
      <c r="AR4" s="134" t="str">
        <f t="shared" si="13"/>
        <v>632</v>
      </c>
      <c r="AS4" s="134"/>
      <c r="AT4" s="134"/>
      <c r="AU4" s="133"/>
    </row>
    <row r="5" spans="1:47" x14ac:dyDescent="0.25">
      <c r="B5" s="125"/>
      <c r="C5" s="125"/>
      <c r="D5" s="125" t="str">
        <f t="shared" si="0"/>
        <v>1</v>
      </c>
      <c r="E5" s="126">
        <v>45992</v>
      </c>
      <c r="F5" s="126">
        <v>45986</v>
      </c>
      <c r="G5" s="127" t="s">
        <v>7825</v>
      </c>
      <c r="H5" s="128">
        <f t="shared" si="1"/>
        <v>45992</v>
      </c>
      <c r="I5" s="129" t="str">
        <f t="shared" si="2"/>
        <v>NKMB-2511brg10021</v>
      </c>
      <c r="J5" s="127"/>
      <c r="K5" s="127"/>
      <c r="L5" s="127"/>
      <c r="M5" s="126"/>
      <c r="N5" s="129" t="s">
        <v>1881</v>
      </c>
      <c r="O5" s="230" t="str">
        <f>VLOOKUP(N5,Ma_KH!$A:$R,2,0)</f>
        <v>Siêu thị BRGMart Nguyễn Văn Cừ</v>
      </c>
      <c r="P5" s="127"/>
      <c r="Q5" s="127"/>
      <c r="R5" s="129" t="str">
        <f t="shared" si="3"/>
        <v>Hàng trả - brg10021 - Siêu thị BRGMart Nguyễn Văn Cừ - 2511brg10021 - Phiếu ngày (25/11/2025)</v>
      </c>
      <c r="S5" s="129" t="s">
        <v>1790</v>
      </c>
      <c r="T5" s="127"/>
      <c r="U5" s="127" t="str">
        <f t="shared" si="4"/>
        <v>Hàng trả - brg10021 - Siêu thị BRGMart Nguyễn Văn Cừ - 2511brg10021 - Phiếu ngày (25/11/2025)</v>
      </c>
      <c r="V5" s="127"/>
      <c r="W5" s="127"/>
      <c r="X5" s="129" t="s">
        <v>542</v>
      </c>
      <c r="Y5" s="127" t="str">
        <f>VLOOKUP(X5,TONG_SL!$A:$F,2,0)</f>
        <v>Chân giò heo muối 500g</v>
      </c>
      <c r="Z5" s="125"/>
      <c r="AA5" s="125" t="str">
        <f t="shared" si="5"/>
        <v>5111</v>
      </c>
      <c r="AB5" s="125" t="str">
        <f t="shared" si="6"/>
        <v>131</v>
      </c>
      <c r="AC5" s="125" t="str">
        <f>VLOOKUP(X5,TONG_SL!$A:$F,3,0)</f>
        <v>Túi</v>
      </c>
      <c r="AD5" s="130">
        <v>1</v>
      </c>
      <c r="AE5" s="130"/>
      <c r="AF5" s="106">
        <f>VLOOKUP(VLOOKUP(N5,Ma_KH!$A:$R,18,0)&amp;X5,Gia_MB!$A:$F,6,0)</f>
        <v>113113</v>
      </c>
      <c r="AG5" s="131">
        <f t="shared" si="7"/>
        <v>113113</v>
      </c>
      <c r="AH5" s="130"/>
      <c r="AI5" s="132"/>
      <c r="AJ5" s="133"/>
      <c r="AK5" s="130" t="str">
        <f t="shared" si="8"/>
        <v>8</v>
      </c>
      <c r="AL5" s="130"/>
      <c r="AM5" s="132">
        <f t="shared" si="9"/>
        <v>9049.0400000000009</v>
      </c>
      <c r="AN5" s="130" t="str">
        <f t="shared" si="10"/>
        <v>33311</v>
      </c>
      <c r="AO5" s="133"/>
      <c r="AP5" s="134" t="str">
        <f t="shared" si="11"/>
        <v>K-C6</v>
      </c>
      <c r="AQ5" s="134" t="str">
        <f t="shared" si="12"/>
        <v>156</v>
      </c>
      <c r="AR5" s="134" t="str">
        <f t="shared" si="13"/>
        <v>632</v>
      </c>
      <c r="AS5" s="134"/>
      <c r="AT5" s="134"/>
      <c r="AU5" s="133"/>
    </row>
    <row r="6" spans="1:47" x14ac:dyDescent="0.25">
      <c r="B6" s="125"/>
      <c r="C6" s="125"/>
      <c r="D6" s="125" t="str">
        <f t="shared" si="0"/>
        <v>1</v>
      </c>
      <c r="E6" s="126">
        <v>45992</v>
      </c>
      <c r="F6" s="126">
        <v>45986</v>
      </c>
      <c r="G6" s="127" t="s">
        <v>7825</v>
      </c>
      <c r="H6" s="128">
        <f t="shared" si="1"/>
        <v>45992</v>
      </c>
      <c r="I6" s="129" t="str">
        <f t="shared" si="2"/>
        <v>NKMB-2511brg10021</v>
      </c>
      <c r="J6" s="127"/>
      <c r="K6" s="127"/>
      <c r="L6" s="127"/>
      <c r="M6" s="126"/>
      <c r="N6" s="129" t="s">
        <v>1881</v>
      </c>
      <c r="O6" s="230" t="str">
        <f>VLOOKUP(N6,Ma_KH!$A:$R,2,0)</f>
        <v>Siêu thị BRGMart Nguyễn Văn Cừ</v>
      </c>
      <c r="P6" s="127"/>
      <c r="Q6" s="127"/>
      <c r="R6" s="129" t="str">
        <f t="shared" si="3"/>
        <v>Hàng trả - brg10021 - Siêu thị BRGMart Nguyễn Văn Cừ - 2511brg10021 - Phiếu ngày (25/11/2025)</v>
      </c>
      <c r="S6" s="129" t="s">
        <v>1790</v>
      </c>
      <c r="T6" s="127"/>
      <c r="U6" s="127" t="str">
        <f t="shared" si="4"/>
        <v>Hàng trả - brg10021 - Siêu thị BRGMart Nguyễn Văn Cừ - 2511brg10021 - Phiếu ngày (25/11/2025)</v>
      </c>
      <c r="V6" s="127"/>
      <c r="W6" s="127"/>
      <c r="X6" s="129" t="s">
        <v>34</v>
      </c>
      <c r="Y6" s="127" t="str">
        <f>VLOOKUP(X6,TONG_SL!$A:$F,2,0)</f>
        <v>Tai heo muối 200g</v>
      </c>
      <c r="Z6" s="125"/>
      <c r="AA6" s="125" t="str">
        <f t="shared" si="5"/>
        <v>5111</v>
      </c>
      <c r="AB6" s="125" t="str">
        <f t="shared" si="6"/>
        <v>131</v>
      </c>
      <c r="AC6" s="125" t="str">
        <f>VLOOKUP(X6,TONG_SL!$A:$F,3,0)</f>
        <v>Túi</v>
      </c>
      <c r="AD6" s="130">
        <v>2</v>
      </c>
      <c r="AE6" s="130"/>
      <c r="AF6" s="106">
        <f>VLOOKUP(VLOOKUP(N6,Ma_KH!$A:$R,18,0)&amp;X6,Gia_MB!$A:$F,6,0)</f>
        <v>52815</v>
      </c>
      <c r="AG6" s="131">
        <f t="shared" si="7"/>
        <v>105630</v>
      </c>
      <c r="AH6" s="130"/>
      <c r="AI6" s="132"/>
      <c r="AJ6" s="133"/>
      <c r="AK6" s="130" t="str">
        <f t="shared" si="8"/>
        <v>8</v>
      </c>
      <c r="AL6" s="130"/>
      <c r="AM6" s="132">
        <f t="shared" si="9"/>
        <v>8450.4</v>
      </c>
      <c r="AN6" s="130" t="str">
        <f t="shared" si="10"/>
        <v>33311</v>
      </c>
      <c r="AO6" s="133"/>
      <c r="AP6" s="134" t="str">
        <f t="shared" si="11"/>
        <v>K-C6</v>
      </c>
      <c r="AQ6" s="134" t="str">
        <f t="shared" si="12"/>
        <v>156</v>
      </c>
      <c r="AR6" s="134" t="str">
        <f t="shared" si="13"/>
        <v>632</v>
      </c>
      <c r="AS6" s="134"/>
      <c r="AT6" s="134"/>
      <c r="AU6" s="133"/>
    </row>
    <row r="7" spans="1:47" x14ac:dyDescent="0.25">
      <c r="B7" s="125"/>
      <c r="C7" s="125"/>
      <c r="D7" s="125" t="str">
        <f t="shared" si="0"/>
        <v>1</v>
      </c>
      <c r="E7" s="126">
        <v>45992</v>
      </c>
      <c r="F7" s="126">
        <v>45986</v>
      </c>
      <c r="G7" s="127" t="s">
        <v>7825</v>
      </c>
      <c r="H7" s="128">
        <f t="shared" si="1"/>
        <v>45992</v>
      </c>
      <c r="I7" s="129" t="str">
        <f t="shared" si="2"/>
        <v>NKMB-2511brg10021</v>
      </c>
      <c r="J7" s="127"/>
      <c r="K7" s="127"/>
      <c r="L7" s="127"/>
      <c r="M7" s="126"/>
      <c r="N7" s="129" t="s">
        <v>1881</v>
      </c>
      <c r="O7" s="230" t="str">
        <f>VLOOKUP(N7,Ma_KH!$A:$R,2,0)</f>
        <v>Siêu thị BRGMart Nguyễn Văn Cừ</v>
      </c>
      <c r="P7" s="127"/>
      <c r="Q7" s="127"/>
      <c r="R7" s="129" t="str">
        <f t="shared" si="3"/>
        <v>Hàng trả - brg10021 - Siêu thị BRGMart Nguyễn Văn Cừ - 2511brg10021 - Phiếu ngày (25/11/2025)</v>
      </c>
      <c r="S7" s="129" t="s">
        <v>1790</v>
      </c>
      <c r="T7" s="127"/>
      <c r="U7" s="127" t="str">
        <f t="shared" si="4"/>
        <v>Hàng trả - brg10021 - Siêu thị BRGMart Nguyễn Văn Cừ - 2511brg10021 - Phiếu ngày (25/11/2025)</v>
      </c>
      <c r="V7" s="127"/>
      <c r="W7" s="127"/>
      <c r="X7" s="129" t="s">
        <v>30</v>
      </c>
      <c r="Y7" s="127" t="str">
        <f>VLOOKUP(X7,TONG_SL!$A:$F,2,0)</f>
        <v>Gà muối 500g</v>
      </c>
      <c r="Z7" s="125"/>
      <c r="AA7" s="125" t="str">
        <f t="shared" si="5"/>
        <v>5111</v>
      </c>
      <c r="AB7" s="125" t="str">
        <f t="shared" si="6"/>
        <v>131</v>
      </c>
      <c r="AC7" s="125" t="str">
        <f>VLOOKUP(X7,TONG_SL!$A:$F,3,0)</f>
        <v>Túi</v>
      </c>
      <c r="AD7" s="130">
        <v>3</v>
      </c>
      <c r="AE7" s="130"/>
      <c r="AF7" s="106">
        <f>VLOOKUP(VLOOKUP(N7,Ma_KH!$A:$R,18,0)&amp;X7,Gia_MB!$A:$F,6,0)</f>
        <v>105505</v>
      </c>
      <c r="AG7" s="131">
        <f t="shared" si="7"/>
        <v>316515</v>
      </c>
      <c r="AH7" s="130"/>
      <c r="AI7" s="132"/>
      <c r="AJ7" s="133"/>
      <c r="AK7" s="130" t="str">
        <f t="shared" si="8"/>
        <v>8</v>
      </c>
      <c r="AL7" s="130"/>
      <c r="AM7" s="132">
        <f t="shared" si="9"/>
        <v>25321.200000000001</v>
      </c>
      <c r="AN7" s="130" t="str">
        <f t="shared" si="10"/>
        <v>33311</v>
      </c>
      <c r="AO7" s="133"/>
      <c r="AP7" s="134" t="str">
        <f t="shared" si="11"/>
        <v>K-C6</v>
      </c>
      <c r="AQ7" s="134" t="str">
        <f t="shared" si="12"/>
        <v>156</v>
      </c>
      <c r="AR7" s="134" t="str">
        <f t="shared" si="13"/>
        <v>632</v>
      </c>
      <c r="AS7" s="134"/>
      <c r="AT7" s="134"/>
      <c r="AU7" s="133"/>
    </row>
    <row r="8" spans="1:47" x14ac:dyDescent="0.25">
      <c r="B8" s="125"/>
      <c r="C8" s="125"/>
      <c r="D8" s="125" t="str">
        <f t="shared" si="0"/>
        <v>1</v>
      </c>
      <c r="E8" s="126">
        <v>45992</v>
      </c>
      <c r="F8" s="126">
        <v>45974</v>
      </c>
      <c r="G8" s="127" t="s">
        <v>7826</v>
      </c>
      <c r="H8" s="128">
        <f t="shared" si="1"/>
        <v>45992</v>
      </c>
      <c r="I8" s="129" t="str">
        <f t="shared" si="2"/>
        <v>NKMB-1311brg12741</v>
      </c>
      <c r="J8" s="127"/>
      <c r="K8" s="127"/>
      <c r="L8" s="127"/>
      <c r="M8" s="126"/>
      <c r="N8" s="129" t="s">
        <v>2111</v>
      </c>
      <c r="O8" s="230" t="str">
        <f>VLOOKUP(N8,Ma_KH!$A:$R,2,0)</f>
        <v>CH Haprofood 9 Lê Qúy Đôn</v>
      </c>
      <c r="P8" s="127"/>
      <c r="Q8" s="127"/>
      <c r="R8" s="129" t="str">
        <f t="shared" si="3"/>
        <v>Hàng trả - brg12741 - CH Haprofood 9 Lê Qúy Đôn - 1311brg12741 - Phiếu ngày (13/11/2025)</v>
      </c>
      <c r="S8" s="129" t="s">
        <v>1790</v>
      </c>
      <c r="T8" s="127"/>
      <c r="U8" s="127" t="str">
        <f t="shared" si="4"/>
        <v>Hàng trả - brg12741 - CH Haprofood 9 Lê Qúy Đôn - 1311brg12741 - Phiếu ngày (13/11/2025)</v>
      </c>
      <c r="V8" s="127"/>
      <c r="W8" s="127"/>
      <c r="X8" s="129" t="s">
        <v>30</v>
      </c>
      <c r="Y8" s="127" t="str">
        <f>VLOOKUP(X8,TONG_SL!$A:$F,2,0)</f>
        <v>Gà muối 500g</v>
      </c>
      <c r="Z8" s="125"/>
      <c r="AA8" s="125" t="str">
        <f t="shared" si="5"/>
        <v>5111</v>
      </c>
      <c r="AB8" s="125" t="str">
        <f t="shared" si="6"/>
        <v>131</v>
      </c>
      <c r="AC8" s="125" t="str">
        <f>VLOOKUP(X8,TONG_SL!$A:$F,3,0)</f>
        <v>Túi</v>
      </c>
      <c r="AD8" s="130">
        <v>2</v>
      </c>
      <c r="AE8" s="130"/>
      <c r="AF8" s="106">
        <f>VLOOKUP(VLOOKUP(N8,Ma_KH!$A:$R,18,0)&amp;X8,Gia_MB!$A:$F,6,0)</f>
        <v>105505</v>
      </c>
      <c r="AG8" s="131">
        <f t="shared" si="7"/>
        <v>211010</v>
      </c>
      <c r="AH8" s="130"/>
      <c r="AI8" s="132"/>
      <c r="AJ8" s="133"/>
      <c r="AK8" s="130" t="str">
        <f t="shared" si="8"/>
        <v>8</v>
      </c>
      <c r="AL8" s="130"/>
      <c r="AM8" s="132">
        <f t="shared" si="9"/>
        <v>16880.8</v>
      </c>
      <c r="AN8" s="130" t="str">
        <f t="shared" si="10"/>
        <v>33311</v>
      </c>
      <c r="AO8" s="133"/>
      <c r="AP8" s="134" t="str">
        <f t="shared" si="11"/>
        <v>K-C6</v>
      </c>
      <c r="AQ8" s="134" t="str">
        <f t="shared" si="12"/>
        <v>156</v>
      </c>
      <c r="AR8" s="134" t="str">
        <f t="shared" si="13"/>
        <v>632</v>
      </c>
      <c r="AS8" s="134"/>
      <c r="AT8" s="134"/>
      <c r="AU8" s="133"/>
    </row>
    <row r="9" spans="1:47" x14ac:dyDescent="0.25">
      <c r="B9" s="125"/>
      <c r="C9" s="125"/>
      <c r="D9" s="125" t="str">
        <f t="shared" si="0"/>
        <v>1</v>
      </c>
      <c r="E9" s="126">
        <v>45992</v>
      </c>
      <c r="F9" s="126">
        <v>45974</v>
      </c>
      <c r="G9" s="127" t="s">
        <v>7826</v>
      </c>
      <c r="H9" s="128">
        <f t="shared" si="1"/>
        <v>45992</v>
      </c>
      <c r="I9" s="129" t="str">
        <f t="shared" si="2"/>
        <v>NKMB-1311brg12741</v>
      </c>
      <c r="J9" s="127"/>
      <c r="K9" s="127"/>
      <c r="L9" s="127"/>
      <c r="M9" s="126"/>
      <c r="N9" s="129" t="s">
        <v>2111</v>
      </c>
      <c r="O9" s="230" t="str">
        <f>VLOOKUP(N9,Ma_KH!$A:$R,2,0)</f>
        <v>CH Haprofood 9 Lê Qúy Đôn</v>
      </c>
      <c r="P9" s="127"/>
      <c r="Q9" s="127"/>
      <c r="R9" s="129" t="str">
        <f t="shared" si="3"/>
        <v>Hàng trả - brg12741 - CH Haprofood 9 Lê Qúy Đôn - 1311brg12741 - Phiếu ngày (13/11/2025)</v>
      </c>
      <c r="S9" s="129" t="s">
        <v>1790</v>
      </c>
      <c r="T9" s="127"/>
      <c r="U9" s="127" t="str">
        <f t="shared" si="4"/>
        <v>Hàng trả - brg12741 - CH Haprofood 9 Lê Qúy Đôn - 1311brg12741 - Phiếu ngày (13/11/2025)</v>
      </c>
      <c r="V9" s="127"/>
      <c r="W9" s="127"/>
      <c r="X9" s="129" t="s">
        <v>48</v>
      </c>
      <c r="Y9" s="127" t="str">
        <f>VLOOKUP(X9,TONG_SL!$A:$F,2,0)</f>
        <v>Mọc Nấm Hương 250g</v>
      </c>
      <c r="Z9" s="125"/>
      <c r="AA9" s="125" t="str">
        <f t="shared" si="5"/>
        <v>5111</v>
      </c>
      <c r="AB9" s="125" t="str">
        <f t="shared" si="6"/>
        <v>131</v>
      </c>
      <c r="AC9" s="125" t="str">
        <f>VLOOKUP(X9,TONG_SL!$A:$F,3,0)</f>
        <v>Túi</v>
      </c>
      <c r="AD9" s="130">
        <v>2</v>
      </c>
      <c r="AE9" s="130"/>
      <c r="AF9" s="106">
        <f>VLOOKUP(VLOOKUP(N9,Ma_KH!$A:$R,18,0)&amp;X9,Gia_MB!$A:$F,6,0)</f>
        <v>43700</v>
      </c>
      <c r="AG9" s="131">
        <f t="shared" si="7"/>
        <v>87400</v>
      </c>
      <c r="AH9" s="130"/>
      <c r="AI9" s="132"/>
      <c r="AJ9" s="133"/>
      <c r="AK9" s="130" t="str">
        <f t="shared" si="8"/>
        <v>8</v>
      </c>
      <c r="AL9" s="130"/>
      <c r="AM9" s="132">
        <f t="shared" si="9"/>
        <v>6992</v>
      </c>
      <c r="AN9" s="130" t="str">
        <f t="shared" si="10"/>
        <v>33311</v>
      </c>
      <c r="AO9" s="133"/>
      <c r="AP9" s="134" t="str">
        <f t="shared" si="11"/>
        <v>K-C6</v>
      </c>
      <c r="AQ9" s="134" t="str">
        <f t="shared" si="12"/>
        <v>156</v>
      </c>
      <c r="AR9" s="134" t="str">
        <f t="shared" si="13"/>
        <v>632</v>
      </c>
      <c r="AS9" s="134"/>
      <c r="AT9" s="134"/>
      <c r="AU9" s="133"/>
    </row>
    <row r="10" spans="1:47" x14ac:dyDescent="0.25">
      <c r="B10" s="125"/>
      <c r="C10" s="125"/>
      <c r="D10" s="125" t="str">
        <f t="shared" si="0"/>
        <v>1</v>
      </c>
      <c r="E10" s="126">
        <v>45992</v>
      </c>
      <c r="F10" s="126">
        <v>45974</v>
      </c>
      <c r="G10" s="127" t="s">
        <v>7827</v>
      </c>
      <c r="H10" s="128">
        <f t="shared" si="1"/>
        <v>45992</v>
      </c>
      <c r="I10" s="129" t="str">
        <f t="shared" si="2"/>
        <v>NKMB-13129brg12741</v>
      </c>
      <c r="J10" s="127"/>
      <c r="K10" s="127"/>
      <c r="L10" s="127"/>
      <c r="M10" s="126"/>
      <c r="N10" s="129" t="s">
        <v>2111</v>
      </c>
      <c r="O10" s="230" t="str">
        <f>VLOOKUP(N10,Ma_KH!$A:$R,2,0)</f>
        <v>CH Haprofood 9 Lê Qúy Đôn</v>
      </c>
      <c r="P10" s="127"/>
      <c r="Q10" s="127"/>
      <c r="R10" s="129" t="str">
        <f t="shared" si="3"/>
        <v>Hàng trả - brg12741 - CH Haprofood 9 Lê Qúy Đôn - 13129brg12741 - Phiếu ngày (13/11/2025)</v>
      </c>
      <c r="S10" s="129" t="s">
        <v>1790</v>
      </c>
      <c r="T10" s="127"/>
      <c r="U10" s="127" t="str">
        <f t="shared" si="4"/>
        <v>Hàng trả - brg12741 - CH Haprofood 9 Lê Qúy Đôn - 13129brg12741 - Phiếu ngày (13/11/2025)</v>
      </c>
      <c r="V10" s="127"/>
      <c r="W10" s="127"/>
      <c r="X10" s="129" t="s">
        <v>52</v>
      </c>
      <c r="Y10" s="127" t="str">
        <f>VLOOKUP(X10,TONG_SL!$A:$F,2,0)</f>
        <v>Gà xì dầu 500g</v>
      </c>
      <c r="Z10" s="125"/>
      <c r="AA10" s="125" t="str">
        <f t="shared" si="5"/>
        <v>5111</v>
      </c>
      <c r="AB10" s="125" t="str">
        <f t="shared" si="6"/>
        <v>131</v>
      </c>
      <c r="AC10" s="125" t="str">
        <f>VLOOKUP(X10,TONG_SL!$A:$F,3,0)</f>
        <v>Túi</v>
      </c>
      <c r="AD10" s="130">
        <v>1</v>
      </c>
      <c r="AE10" s="130"/>
      <c r="AF10" s="106">
        <f>VLOOKUP(VLOOKUP(N10,Ma_KH!$A:$R,18,0)&amp;X10,Gia_MB!$A:$F,6,0)</f>
        <v>106026</v>
      </c>
      <c r="AG10" s="131">
        <f t="shared" si="7"/>
        <v>106026</v>
      </c>
      <c r="AH10" s="130"/>
      <c r="AI10" s="132"/>
      <c r="AJ10" s="133"/>
      <c r="AK10" s="130" t="str">
        <f t="shared" si="8"/>
        <v>8</v>
      </c>
      <c r="AL10" s="130"/>
      <c r="AM10" s="132">
        <f t="shared" si="9"/>
        <v>8482.08</v>
      </c>
      <c r="AN10" s="130" t="str">
        <f t="shared" si="10"/>
        <v>33311</v>
      </c>
      <c r="AO10" s="133"/>
      <c r="AP10" s="134" t="str">
        <f t="shared" si="11"/>
        <v>K-C6</v>
      </c>
      <c r="AQ10" s="134" t="str">
        <f t="shared" si="12"/>
        <v>156</v>
      </c>
      <c r="AR10" s="134" t="str">
        <f t="shared" si="13"/>
        <v>632</v>
      </c>
      <c r="AS10" s="134"/>
      <c r="AT10" s="134"/>
      <c r="AU10" s="133"/>
    </row>
    <row r="11" spans="1:47" x14ac:dyDescent="0.25">
      <c r="B11" s="125"/>
      <c r="C11" s="125"/>
      <c r="D11" s="125" t="str">
        <f t="shared" si="0"/>
        <v>1</v>
      </c>
      <c r="E11" s="126">
        <v>45992</v>
      </c>
      <c r="F11" s="126">
        <v>45969</v>
      </c>
      <c r="G11" s="127" t="s">
        <v>7828</v>
      </c>
      <c r="H11" s="128">
        <f t="shared" si="1"/>
        <v>45992</v>
      </c>
      <c r="I11" s="129" t="str">
        <f t="shared" si="2"/>
        <v>NKMB-811brg11211</v>
      </c>
      <c r="J11" s="127"/>
      <c r="K11" s="127"/>
      <c r="L11" s="127"/>
      <c r="M11" s="126"/>
      <c r="N11" s="129" t="s">
        <v>1968</v>
      </c>
      <c r="O11" s="230" t="str">
        <f>VLOOKUP(N11,Ma_KH!$A:$R,2,0)</f>
        <v>Siêu thị Fujimart 67 Trần Phú-Ba Đình</v>
      </c>
      <c r="P11" s="127"/>
      <c r="Q11" s="127"/>
      <c r="R11" s="129" t="str">
        <f t="shared" si="3"/>
        <v>Hàng trả - brg11211 - Siêu thị Fujimart 67 Trần Phú-Ba Đình - 811brg11211 - Phiếu ngày (08/11/2025)</v>
      </c>
      <c r="S11" s="129" t="s">
        <v>1790</v>
      </c>
      <c r="T11" s="127"/>
      <c r="U11" s="127" t="str">
        <f t="shared" si="4"/>
        <v>Hàng trả - brg11211 - Siêu thị Fujimart 67 Trần Phú-Ba Đình - 811brg11211 - Phiếu ngày (08/11/2025)</v>
      </c>
      <c r="V11" s="127"/>
      <c r="W11" s="127"/>
      <c r="X11" s="129" t="s">
        <v>52</v>
      </c>
      <c r="Y11" s="127" t="str">
        <f>VLOOKUP(X11,TONG_SL!$A:$F,2,0)</f>
        <v>Gà xì dầu 500g</v>
      </c>
      <c r="Z11" s="125"/>
      <c r="AA11" s="125" t="str">
        <f t="shared" si="5"/>
        <v>5111</v>
      </c>
      <c r="AB11" s="125" t="str">
        <f t="shared" si="6"/>
        <v>131</v>
      </c>
      <c r="AC11" s="125" t="str">
        <f>VLOOKUP(X11,TONG_SL!$A:$F,3,0)</f>
        <v>Túi</v>
      </c>
      <c r="AD11" s="130">
        <v>1</v>
      </c>
      <c r="AE11" s="130"/>
      <c r="AF11" s="106">
        <f>VLOOKUP(VLOOKUP(N11,Ma_KH!$A:$R,18,0)&amp;X11,Gia_MB!$A:$F,6,0)</f>
        <v>106026</v>
      </c>
      <c r="AG11" s="131">
        <f t="shared" si="7"/>
        <v>106026</v>
      </c>
      <c r="AH11" s="130"/>
      <c r="AI11" s="132"/>
      <c r="AJ11" s="133"/>
      <c r="AK11" s="130" t="str">
        <f t="shared" si="8"/>
        <v>8</v>
      </c>
      <c r="AL11" s="130"/>
      <c r="AM11" s="132">
        <f t="shared" si="9"/>
        <v>8482.08</v>
      </c>
      <c r="AN11" s="130" t="str">
        <f t="shared" si="10"/>
        <v>33311</v>
      </c>
      <c r="AO11" s="133"/>
      <c r="AP11" s="134" t="str">
        <f t="shared" si="11"/>
        <v>K-C6</v>
      </c>
      <c r="AQ11" s="134" t="str">
        <f t="shared" si="12"/>
        <v>156</v>
      </c>
      <c r="AR11" s="134" t="str">
        <f t="shared" si="13"/>
        <v>632</v>
      </c>
      <c r="AS11" s="134"/>
      <c r="AT11" s="134"/>
      <c r="AU11" s="133"/>
    </row>
    <row r="12" spans="1:47" x14ac:dyDescent="0.25">
      <c r="B12" s="125"/>
      <c r="C12" s="125"/>
      <c r="D12" s="125" t="str">
        <f t="shared" si="0"/>
        <v>1</v>
      </c>
      <c r="E12" s="126">
        <v>45992</v>
      </c>
      <c r="F12" s="126">
        <v>45969</v>
      </c>
      <c r="G12" s="127" t="s">
        <v>7828</v>
      </c>
      <c r="H12" s="128">
        <f t="shared" si="1"/>
        <v>45992</v>
      </c>
      <c r="I12" s="129" t="str">
        <f t="shared" si="2"/>
        <v>NKMB-811brg11211</v>
      </c>
      <c r="J12" s="127"/>
      <c r="K12" s="127"/>
      <c r="L12" s="127"/>
      <c r="M12" s="126"/>
      <c r="N12" s="129" t="s">
        <v>1968</v>
      </c>
      <c r="O12" s="230" t="str">
        <f>VLOOKUP(N12,Ma_KH!$A:$R,2,0)</f>
        <v>Siêu thị Fujimart 67 Trần Phú-Ba Đình</v>
      </c>
      <c r="P12" s="127"/>
      <c r="Q12" s="127"/>
      <c r="R12" s="129" t="str">
        <f t="shared" si="3"/>
        <v>Hàng trả - brg11211 - Siêu thị Fujimart 67 Trần Phú-Ba Đình - 811brg11211 - Phiếu ngày (08/11/2025)</v>
      </c>
      <c r="S12" s="129" t="s">
        <v>1790</v>
      </c>
      <c r="T12" s="127"/>
      <c r="U12" s="127" t="str">
        <f t="shared" si="4"/>
        <v>Hàng trả - brg11211 - Siêu thị Fujimart 67 Trần Phú-Ba Đình - 811brg11211 - Phiếu ngày (08/11/2025)</v>
      </c>
      <c r="V12" s="127"/>
      <c r="W12" s="127"/>
      <c r="X12" s="129" t="s">
        <v>30</v>
      </c>
      <c r="Y12" s="127" t="str">
        <f>VLOOKUP(X12,TONG_SL!$A:$F,2,0)</f>
        <v>Gà muối 500g</v>
      </c>
      <c r="Z12" s="125"/>
      <c r="AA12" s="125" t="str">
        <f t="shared" si="5"/>
        <v>5111</v>
      </c>
      <c r="AB12" s="125" t="str">
        <f t="shared" si="6"/>
        <v>131</v>
      </c>
      <c r="AC12" s="125" t="str">
        <f>VLOOKUP(X12,TONG_SL!$A:$F,3,0)</f>
        <v>Túi</v>
      </c>
      <c r="AD12" s="130">
        <v>1</v>
      </c>
      <c r="AE12" s="130"/>
      <c r="AF12" s="106">
        <f>VLOOKUP(VLOOKUP(N12,Ma_KH!$A:$R,18,0)&amp;X12,Gia_MB!$A:$F,6,0)</f>
        <v>105505</v>
      </c>
      <c r="AG12" s="131">
        <f t="shared" si="7"/>
        <v>105505</v>
      </c>
      <c r="AH12" s="130"/>
      <c r="AI12" s="132"/>
      <c r="AJ12" s="133"/>
      <c r="AK12" s="130" t="str">
        <f t="shared" si="8"/>
        <v>8</v>
      </c>
      <c r="AL12" s="130"/>
      <c r="AM12" s="132">
        <f t="shared" si="9"/>
        <v>8440.4</v>
      </c>
      <c r="AN12" s="130" t="str">
        <f t="shared" si="10"/>
        <v>33311</v>
      </c>
      <c r="AO12" s="133"/>
      <c r="AP12" s="134" t="str">
        <f t="shared" si="11"/>
        <v>K-C6</v>
      </c>
      <c r="AQ12" s="134" t="str">
        <f t="shared" si="12"/>
        <v>156</v>
      </c>
      <c r="AR12" s="134" t="str">
        <f t="shared" si="13"/>
        <v>632</v>
      </c>
      <c r="AS12" s="134"/>
      <c r="AT12" s="134"/>
      <c r="AU12" s="133"/>
    </row>
    <row r="13" spans="1:47" x14ac:dyDescent="0.25">
      <c r="B13" s="125"/>
      <c r="C13" s="125"/>
      <c r="D13" s="125" t="str">
        <f t="shared" si="0"/>
        <v>1</v>
      </c>
      <c r="E13" s="126">
        <v>45992</v>
      </c>
      <c r="F13" s="126">
        <v>45984</v>
      </c>
      <c r="G13" s="127" t="s">
        <v>7829</v>
      </c>
      <c r="H13" s="128">
        <f t="shared" si="1"/>
        <v>45992</v>
      </c>
      <c r="I13" s="129" t="str">
        <f t="shared" si="2"/>
        <v>NKMB-2311brg12751</v>
      </c>
      <c r="J13" s="127"/>
      <c r="K13" s="127"/>
      <c r="L13" s="127"/>
      <c r="M13" s="126"/>
      <c r="N13" s="129" t="s">
        <v>2114</v>
      </c>
      <c r="O13" s="230" t="str">
        <f>VLOOKUP(N13,Ma_KH!$A:$R,2,0)</f>
        <v>CH Haprofood 24 Trần Nhật Duật</v>
      </c>
      <c r="P13" s="127"/>
      <c r="Q13" s="127"/>
      <c r="R13" s="129" t="str">
        <f t="shared" si="3"/>
        <v>Hàng trả - brg12751 - CH Haprofood 24 Trần Nhật Duật - 2311brg12751 - Phiếu ngày (23/11/2025)</v>
      </c>
      <c r="S13" s="129" t="s">
        <v>1790</v>
      </c>
      <c r="T13" s="127"/>
      <c r="U13" s="127" t="str">
        <f t="shared" si="4"/>
        <v>Hàng trả - brg12751 - CH Haprofood 24 Trần Nhật Duật - 2311brg12751 - Phiếu ngày (23/11/2025)</v>
      </c>
      <c r="V13" s="127"/>
      <c r="W13" s="127"/>
      <c r="X13" s="129" t="s">
        <v>542</v>
      </c>
      <c r="Y13" s="127" t="str">
        <f>VLOOKUP(X13,TONG_SL!$A:$F,2,0)</f>
        <v>Chân giò heo muối 500g</v>
      </c>
      <c r="Z13" s="125"/>
      <c r="AA13" s="125" t="str">
        <f t="shared" si="5"/>
        <v>5111</v>
      </c>
      <c r="AB13" s="125" t="str">
        <f t="shared" si="6"/>
        <v>131</v>
      </c>
      <c r="AC13" s="125" t="str">
        <f>VLOOKUP(X13,TONG_SL!$A:$F,3,0)</f>
        <v>Túi</v>
      </c>
      <c r="AD13" s="130">
        <v>2</v>
      </c>
      <c r="AE13" s="130"/>
      <c r="AF13" s="106">
        <f>VLOOKUP(VLOOKUP(N13,Ma_KH!$A:$R,18,0)&amp;X13,Gia_MB!$A:$F,6,0)</f>
        <v>113113</v>
      </c>
      <c r="AG13" s="131">
        <f t="shared" si="7"/>
        <v>226226</v>
      </c>
      <c r="AH13" s="130"/>
      <c r="AI13" s="132"/>
      <c r="AJ13" s="133"/>
      <c r="AK13" s="130" t="str">
        <f t="shared" si="8"/>
        <v>8</v>
      </c>
      <c r="AL13" s="130"/>
      <c r="AM13" s="132">
        <f t="shared" si="9"/>
        <v>18098.080000000002</v>
      </c>
      <c r="AN13" s="130" t="str">
        <f t="shared" si="10"/>
        <v>33311</v>
      </c>
      <c r="AO13" s="133"/>
      <c r="AP13" s="134" t="str">
        <f t="shared" si="11"/>
        <v>K-C6</v>
      </c>
      <c r="AQ13" s="134" t="str">
        <f t="shared" si="12"/>
        <v>156</v>
      </c>
      <c r="AR13" s="134" t="str">
        <f t="shared" si="13"/>
        <v>632</v>
      </c>
      <c r="AS13" s="134"/>
      <c r="AT13" s="134"/>
      <c r="AU13" s="133"/>
    </row>
    <row r="14" spans="1:47" x14ac:dyDescent="0.25">
      <c r="B14" s="125"/>
      <c r="C14" s="125"/>
      <c r="D14" s="125" t="str">
        <f t="shared" si="0"/>
        <v>1</v>
      </c>
      <c r="E14" s="126">
        <v>45992</v>
      </c>
      <c r="F14" s="126">
        <v>45984</v>
      </c>
      <c r="G14" s="127" t="s">
        <v>7829</v>
      </c>
      <c r="H14" s="128">
        <f t="shared" si="1"/>
        <v>45992</v>
      </c>
      <c r="I14" s="129" t="str">
        <f t="shared" si="2"/>
        <v>NKMB-2311brg12751</v>
      </c>
      <c r="J14" s="127"/>
      <c r="K14" s="127"/>
      <c r="L14" s="127"/>
      <c r="M14" s="126"/>
      <c r="N14" s="129" t="s">
        <v>2114</v>
      </c>
      <c r="O14" s="230" t="str">
        <f>VLOOKUP(N14,Ma_KH!$A:$R,2,0)</f>
        <v>CH Haprofood 24 Trần Nhật Duật</v>
      </c>
      <c r="P14" s="127"/>
      <c r="Q14" s="127"/>
      <c r="R14" s="129" t="str">
        <f t="shared" si="3"/>
        <v>Hàng trả - brg12751 - CH Haprofood 24 Trần Nhật Duật - 2311brg12751 - Phiếu ngày (23/11/2025)</v>
      </c>
      <c r="S14" s="129" t="s">
        <v>1790</v>
      </c>
      <c r="T14" s="127"/>
      <c r="U14" s="127" t="str">
        <f t="shared" si="4"/>
        <v>Hàng trả - brg12751 - CH Haprofood 24 Trần Nhật Duật - 2311brg12751 - Phiếu ngày (23/11/2025)</v>
      </c>
      <c r="V14" s="127"/>
      <c r="W14" s="127"/>
      <c r="X14" s="129" t="s">
        <v>52</v>
      </c>
      <c r="Y14" s="127" t="str">
        <f>VLOOKUP(X14,TONG_SL!$A:$F,2,0)</f>
        <v>Gà xì dầu 500g</v>
      </c>
      <c r="Z14" s="125"/>
      <c r="AA14" s="125" t="str">
        <f t="shared" si="5"/>
        <v>5111</v>
      </c>
      <c r="AB14" s="125" t="str">
        <f t="shared" si="6"/>
        <v>131</v>
      </c>
      <c r="AC14" s="125" t="str">
        <f>VLOOKUP(X14,TONG_SL!$A:$F,3,0)</f>
        <v>Túi</v>
      </c>
      <c r="AD14" s="130">
        <v>1</v>
      </c>
      <c r="AE14" s="130"/>
      <c r="AF14" s="106">
        <f>VLOOKUP(VLOOKUP(N14,Ma_KH!$A:$R,18,0)&amp;X14,Gia_MB!$A:$F,6,0)</f>
        <v>106026</v>
      </c>
      <c r="AG14" s="131">
        <f t="shared" si="7"/>
        <v>106026</v>
      </c>
      <c r="AH14" s="130"/>
      <c r="AI14" s="132"/>
      <c r="AJ14" s="133"/>
      <c r="AK14" s="130" t="str">
        <f t="shared" si="8"/>
        <v>8</v>
      </c>
      <c r="AL14" s="130"/>
      <c r="AM14" s="132">
        <f t="shared" si="9"/>
        <v>8482.08</v>
      </c>
      <c r="AN14" s="130" t="str">
        <f t="shared" si="10"/>
        <v>33311</v>
      </c>
      <c r="AO14" s="133"/>
      <c r="AP14" s="134" t="str">
        <f t="shared" si="11"/>
        <v>K-C6</v>
      </c>
      <c r="AQ14" s="134" t="str">
        <f t="shared" si="12"/>
        <v>156</v>
      </c>
      <c r="AR14" s="134" t="str">
        <f t="shared" si="13"/>
        <v>632</v>
      </c>
      <c r="AS14" s="134"/>
      <c r="AT14" s="134"/>
      <c r="AU14" s="133"/>
    </row>
    <row r="15" spans="1:47" x14ac:dyDescent="0.25">
      <c r="B15" s="125"/>
      <c r="C15" s="125"/>
      <c r="D15" s="125" t="str">
        <f t="shared" si="0"/>
        <v>1</v>
      </c>
      <c r="E15" s="126">
        <v>45992</v>
      </c>
      <c r="F15" s="126">
        <v>45984</v>
      </c>
      <c r="G15" s="127" t="s">
        <v>7830</v>
      </c>
      <c r="H15" s="128">
        <f t="shared" si="1"/>
        <v>45992</v>
      </c>
      <c r="I15" s="129" t="str">
        <f t="shared" si="2"/>
        <v>NKMB-2311brg12551</v>
      </c>
      <c r="J15" s="127"/>
      <c r="K15" s="127"/>
      <c r="L15" s="127"/>
      <c r="M15" s="126"/>
      <c r="N15" s="129" t="s">
        <v>2069</v>
      </c>
      <c r="O15" s="230" t="str">
        <f>VLOOKUP(N15,Ma_KH!$A:$R,2,0)</f>
        <v>BRGMART 105 Lê Duẩn, Hà Nội</v>
      </c>
      <c r="P15" s="127"/>
      <c r="Q15" s="127"/>
      <c r="R15" s="129" t="str">
        <f t="shared" si="3"/>
        <v>Hàng trả - brg12551 - BRGMART 105 Lê Duẩn, Hà Nội - 2311brg12551 - Phiếu ngày (23/11/2025)</v>
      </c>
      <c r="S15" s="129" t="s">
        <v>1790</v>
      </c>
      <c r="T15" s="127"/>
      <c r="U15" s="127" t="str">
        <f t="shared" si="4"/>
        <v>Hàng trả - brg12551 - BRGMART 105 Lê Duẩn, Hà Nội - 2311brg12551 - Phiếu ngày (23/11/2025)</v>
      </c>
      <c r="V15" s="127"/>
      <c r="W15" s="127"/>
      <c r="X15" s="129" t="s">
        <v>52</v>
      </c>
      <c r="Y15" s="127" t="str">
        <f>VLOOKUP(X15,TONG_SL!$A:$F,2,0)</f>
        <v>Gà xì dầu 500g</v>
      </c>
      <c r="Z15" s="125"/>
      <c r="AA15" s="125" t="str">
        <f t="shared" si="5"/>
        <v>5111</v>
      </c>
      <c r="AB15" s="125" t="str">
        <f t="shared" si="6"/>
        <v>131</v>
      </c>
      <c r="AC15" s="125" t="str">
        <f>VLOOKUP(X15,TONG_SL!$A:$F,3,0)</f>
        <v>Túi</v>
      </c>
      <c r="AD15" s="130">
        <v>1</v>
      </c>
      <c r="AE15" s="130"/>
      <c r="AF15" s="106">
        <f>VLOOKUP(VLOOKUP(N15,Ma_KH!$A:$R,18,0)&amp;X15,Gia_MB!$A:$F,6,0)</f>
        <v>106026</v>
      </c>
      <c r="AG15" s="131">
        <f t="shared" si="7"/>
        <v>106026</v>
      </c>
      <c r="AH15" s="130"/>
      <c r="AI15" s="132"/>
      <c r="AJ15" s="133"/>
      <c r="AK15" s="130" t="str">
        <f t="shared" si="8"/>
        <v>8</v>
      </c>
      <c r="AL15" s="130"/>
      <c r="AM15" s="132">
        <f t="shared" si="9"/>
        <v>8482.08</v>
      </c>
      <c r="AN15" s="130" t="str">
        <f t="shared" si="10"/>
        <v>33311</v>
      </c>
      <c r="AO15" s="133"/>
      <c r="AP15" s="134" t="str">
        <f t="shared" si="11"/>
        <v>K-C6</v>
      </c>
      <c r="AQ15" s="134" t="str">
        <f t="shared" si="12"/>
        <v>156</v>
      </c>
      <c r="AR15" s="134" t="str">
        <f t="shared" si="13"/>
        <v>632</v>
      </c>
      <c r="AS15" s="134"/>
      <c r="AT15" s="134"/>
      <c r="AU15" s="133"/>
    </row>
    <row r="16" spans="1:47" x14ac:dyDescent="0.25">
      <c r="B16" s="125"/>
      <c r="C16" s="125"/>
      <c r="D16" s="125" t="str">
        <f t="shared" si="0"/>
        <v>1</v>
      </c>
      <c r="E16" s="126">
        <v>45992</v>
      </c>
      <c r="F16" s="126">
        <v>45972</v>
      </c>
      <c r="G16" s="127" t="s">
        <v>7831</v>
      </c>
      <c r="H16" s="128">
        <f t="shared" si="1"/>
        <v>45992</v>
      </c>
      <c r="I16" s="129" t="str">
        <f t="shared" si="2"/>
        <v>NKMB-1111brg12551</v>
      </c>
      <c r="J16" s="127"/>
      <c r="K16" s="127"/>
      <c r="L16" s="127"/>
      <c r="M16" s="126"/>
      <c r="N16" s="129" t="s">
        <v>2069</v>
      </c>
      <c r="O16" s="230" t="str">
        <f>VLOOKUP(N16,Ma_KH!$A:$R,2,0)</f>
        <v>BRGMART 105 Lê Duẩn, Hà Nội</v>
      </c>
      <c r="P16" s="127"/>
      <c r="Q16" s="127"/>
      <c r="R16" s="129" t="str">
        <f t="shared" si="3"/>
        <v>Hàng trả - brg12551 - BRGMART 105 Lê Duẩn, Hà Nội - 1111brg12551 - Phiếu ngày (11/11/2025)</v>
      </c>
      <c r="S16" s="129" t="s">
        <v>1790</v>
      </c>
      <c r="T16" s="127"/>
      <c r="U16" s="127" t="str">
        <f t="shared" si="4"/>
        <v>Hàng trả - brg12551 - BRGMART 105 Lê Duẩn, Hà Nội - 1111brg12551 - Phiếu ngày (11/11/2025)</v>
      </c>
      <c r="V16" s="127"/>
      <c r="W16" s="127"/>
      <c r="X16" s="129" t="s">
        <v>52</v>
      </c>
      <c r="Y16" s="127" t="str">
        <f>VLOOKUP(X16,TONG_SL!$A:$F,2,0)</f>
        <v>Gà xì dầu 500g</v>
      </c>
      <c r="Z16" s="125"/>
      <c r="AA16" s="125" t="str">
        <f t="shared" si="5"/>
        <v>5111</v>
      </c>
      <c r="AB16" s="125" t="str">
        <f t="shared" si="6"/>
        <v>131</v>
      </c>
      <c r="AC16" s="125" t="str">
        <f>VLOOKUP(X16,TONG_SL!$A:$F,3,0)</f>
        <v>Túi</v>
      </c>
      <c r="AD16" s="130">
        <v>1</v>
      </c>
      <c r="AE16" s="130"/>
      <c r="AF16" s="106">
        <f>VLOOKUP(VLOOKUP(N16,Ma_KH!$A:$R,18,0)&amp;X16,Gia_MB!$A:$F,6,0)</f>
        <v>106026</v>
      </c>
      <c r="AG16" s="131">
        <f t="shared" si="7"/>
        <v>106026</v>
      </c>
      <c r="AH16" s="130"/>
      <c r="AI16" s="132"/>
      <c r="AJ16" s="133"/>
      <c r="AK16" s="130" t="str">
        <f t="shared" si="8"/>
        <v>8</v>
      </c>
      <c r="AL16" s="130"/>
      <c r="AM16" s="132">
        <f t="shared" si="9"/>
        <v>8482.08</v>
      </c>
      <c r="AN16" s="130" t="str">
        <f t="shared" si="10"/>
        <v>33311</v>
      </c>
      <c r="AO16" s="133"/>
      <c r="AP16" s="134" t="str">
        <f t="shared" si="11"/>
        <v>K-C6</v>
      </c>
      <c r="AQ16" s="134" t="str">
        <f t="shared" si="12"/>
        <v>156</v>
      </c>
      <c r="AR16" s="134" t="str">
        <f t="shared" si="13"/>
        <v>632</v>
      </c>
      <c r="AS16" s="134"/>
      <c r="AT16" s="134"/>
      <c r="AU16" s="133"/>
    </row>
    <row r="17" spans="2:47" x14ac:dyDescent="0.25">
      <c r="B17" s="125"/>
      <c r="C17" s="125"/>
      <c r="D17" s="125" t="str">
        <f t="shared" si="0"/>
        <v>1</v>
      </c>
      <c r="E17" s="126">
        <v>45992</v>
      </c>
      <c r="F17" s="126">
        <v>45985</v>
      </c>
      <c r="G17" s="127" t="s">
        <v>7832</v>
      </c>
      <c r="H17" s="128">
        <f t="shared" si="1"/>
        <v>45992</v>
      </c>
      <c r="I17" s="129" t="str">
        <f t="shared" si="2"/>
        <v>NKMB-2411brg12061</v>
      </c>
      <c r="J17" s="127"/>
      <c r="K17" s="127"/>
      <c r="L17" s="127"/>
      <c r="M17" s="126"/>
      <c r="N17" s="129" t="s">
        <v>1990</v>
      </c>
      <c r="O17" s="230" t="str">
        <f>VLOOKUP(N17,Ma_KH!$A:$R,2,0)</f>
        <v>Siêu thị HaproMart Lương Đình Của</v>
      </c>
      <c r="P17" s="127"/>
      <c r="Q17" s="127"/>
      <c r="R17" s="129" t="str">
        <f t="shared" si="3"/>
        <v>Hàng trả - brg12061 - Siêu thị HaproMart Lương Đình Của - 2411brg12061 - Phiếu ngày (24/11/2025)</v>
      </c>
      <c r="S17" s="129" t="s">
        <v>1790</v>
      </c>
      <c r="T17" s="127"/>
      <c r="U17" s="127" t="str">
        <f t="shared" si="4"/>
        <v>Hàng trả - brg12061 - Siêu thị HaproMart Lương Đình Của - 2411brg12061 - Phiếu ngày (24/11/2025)</v>
      </c>
      <c r="V17" s="127"/>
      <c r="W17" s="127"/>
      <c r="X17" s="129" t="s">
        <v>32</v>
      </c>
      <c r="Y17" s="127" t="str">
        <f>VLOOKUP(X17,TONG_SL!$A:$F,2,0)</f>
        <v>Giò Tai Lưỡi Xào 250g</v>
      </c>
      <c r="Z17" s="125"/>
      <c r="AA17" s="125" t="str">
        <f t="shared" si="5"/>
        <v>5111</v>
      </c>
      <c r="AB17" s="125" t="str">
        <f t="shared" si="6"/>
        <v>131</v>
      </c>
      <c r="AC17" s="125" t="str">
        <f>VLOOKUP(X17,TONG_SL!$A:$F,3,0)</f>
        <v>Túi</v>
      </c>
      <c r="AD17" s="130">
        <v>2</v>
      </c>
      <c r="AE17" s="130"/>
      <c r="AF17" s="106">
        <f>VLOOKUP(VLOOKUP(N17,Ma_KH!$A:$R,18,0)&amp;X17,Gia_MB!$A:$F,6,0)</f>
        <v>47673</v>
      </c>
      <c r="AG17" s="131">
        <f t="shared" si="7"/>
        <v>95346</v>
      </c>
      <c r="AH17" s="130"/>
      <c r="AI17" s="132"/>
      <c r="AJ17" s="133"/>
      <c r="AK17" s="130" t="str">
        <f t="shared" si="8"/>
        <v>8</v>
      </c>
      <c r="AL17" s="130"/>
      <c r="AM17" s="132">
        <f t="shared" si="9"/>
        <v>7627.68</v>
      </c>
      <c r="AN17" s="130" t="str">
        <f t="shared" si="10"/>
        <v>33311</v>
      </c>
      <c r="AO17" s="133"/>
      <c r="AP17" s="134" t="str">
        <f t="shared" si="11"/>
        <v>K-C6</v>
      </c>
      <c r="AQ17" s="134" t="str">
        <f t="shared" si="12"/>
        <v>156</v>
      </c>
      <c r="AR17" s="134" t="str">
        <f t="shared" si="13"/>
        <v>632</v>
      </c>
      <c r="AS17" s="134"/>
      <c r="AT17" s="134"/>
      <c r="AU17" s="133"/>
    </row>
    <row r="18" spans="2:47" x14ac:dyDescent="0.25">
      <c r="B18" s="125"/>
      <c r="C18" s="125"/>
      <c r="D18" s="125" t="str">
        <f t="shared" si="0"/>
        <v>1</v>
      </c>
      <c r="E18" s="126">
        <v>45992</v>
      </c>
      <c r="F18" s="126">
        <v>45985</v>
      </c>
      <c r="G18" s="127" t="s">
        <v>7832</v>
      </c>
      <c r="H18" s="128">
        <f t="shared" si="1"/>
        <v>45992</v>
      </c>
      <c r="I18" s="129" t="str">
        <f t="shared" si="2"/>
        <v>NKMB-2411brg12061</v>
      </c>
      <c r="J18" s="127"/>
      <c r="K18" s="127"/>
      <c r="L18" s="127"/>
      <c r="M18" s="126"/>
      <c r="N18" s="129" t="s">
        <v>1990</v>
      </c>
      <c r="O18" s="230" t="str">
        <f>VLOOKUP(N18,Ma_KH!$A:$R,2,0)</f>
        <v>Siêu thị HaproMart Lương Đình Của</v>
      </c>
      <c r="P18" s="127"/>
      <c r="Q18" s="127"/>
      <c r="R18" s="129" t="str">
        <f t="shared" si="3"/>
        <v>Hàng trả - brg12061 - Siêu thị HaproMart Lương Đình Của - 2411brg12061 - Phiếu ngày (24/11/2025)</v>
      </c>
      <c r="S18" s="129" t="s">
        <v>1790</v>
      </c>
      <c r="T18" s="127"/>
      <c r="U18" s="127" t="str">
        <f t="shared" si="4"/>
        <v>Hàng trả - brg12061 - Siêu thị HaproMart Lương Đình Của - 2411brg12061 - Phiếu ngày (24/11/2025)</v>
      </c>
      <c r="V18" s="127"/>
      <c r="W18" s="127"/>
      <c r="X18" s="129" t="s">
        <v>30</v>
      </c>
      <c r="Y18" s="127" t="str">
        <f>VLOOKUP(X18,TONG_SL!$A:$F,2,0)</f>
        <v>Gà muối 500g</v>
      </c>
      <c r="Z18" s="125"/>
      <c r="AA18" s="125" t="str">
        <f t="shared" si="5"/>
        <v>5111</v>
      </c>
      <c r="AB18" s="125" t="str">
        <f t="shared" si="6"/>
        <v>131</v>
      </c>
      <c r="AC18" s="125" t="str">
        <f>VLOOKUP(X18,TONG_SL!$A:$F,3,0)</f>
        <v>Túi</v>
      </c>
      <c r="AD18" s="130">
        <v>1</v>
      </c>
      <c r="AE18" s="130"/>
      <c r="AF18" s="106">
        <f>VLOOKUP(VLOOKUP(N18,Ma_KH!$A:$R,18,0)&amp;X18,Gia_MB!$A:$F,6,0)</f>
        <v>105505</v>
      </c>
      <c r="AG18" s="131">
        <f t="shared" si="7"/>
        <v>105505</v>
      </c>
      <c r="AH18" s="130"/>
      <c r="AI18" s="132"/>
      <c r="AJ18" s="133"/>
      <c r="AK18" s="130" t="str">
        <f t="shared" si="8"/>
        <v>8</v>
      </c>
      <c r="AL18" s="130"/>
      <c r="AM18" s="132">
        <f t="shared" si="9"/>
        <v>8440.4</v>
      </c>
      <c r="AN18" s="130" t="str">
        <f t="shared" si="10"/>
        <v>33311</v>
      </c>
      <c r="AO18" s="133"/>
      <c r="AP18" s="134" t="str">
        <f t="shared" si="11"/>
        <v>K-C6</v>
      </c>
      <c r="AQ18" s="134" t="str">
        <f t="shared" si="12"/>
        <v>156</v>
      </c>
      <c r="AR18" s="134" t="str">
        <f t="shared" si="13"/>
        <v>632</v>
      </c>
      <c r="AS18" s="134"/>
      <c r="AT18" s="134"/>
      <c r="AU18" s="133"/>
    </row>
    <row r="19" spans="2:47" x14ac:dyDescent="0.25">
      <c r="B19" s="125"/>
      <c r="C19" s="125"/>
      <c r="D19" s="125" t="str">
        <f t="shared" si="0"/>
        <v>1</v>
      </c>
      <c r="E19" s="126">
        <v>45992</v>
      </c>
      <c r="F19" s="126">
        <v>45980</v>
      </c>
      <c r="G19" s="127" t="s">
        <v>7833</v>
      </c>
      <c r="H19" s="128">
        <f t="shared" si="1"/>
        <v>45992</v>
      </c>
      <c r="I19" s="129" t="str">
        <f t="shared" si="2"/>
        <v>NKMB-1911brg13011</v>
      </c>
      <c r="J19" s="127"/>
      <c r="K19" s="127"/>
      <c r="L19" s="127"/>
      <c r="M19" s="126"/>
      <c r="N19" s="129" t="s">
        <v>2125</v>
      </c>
      <c r="O19" s="230" t="str">
        <f>VLOOKUP(N19,Ma_KH!$A:$R,2,0)</f>
        <v>Seikamart Phạm Ngọc Thạch</v>
      </c>
      <c r="P19" s="127"/>
      <c r="Q19" s="127"/>
      <c r="R19" s="129" t="str">
        <f t="shared" si="3"/>
        <v>Hàng trả - brg13011 - Seikamart Phạm Ngọc Thạch - 1911brg13011 - Phiếu ngày (19/11/2025)</v>
      </c>
      <c r="S19" s="129" t="s">
        <v>1790</v>
      </c>
      <c r="T19" s="127"/>
      <c r="U19" s="127" t="str">
        <f t="shared" si="4"/>
        <v>Hàng trả - brg13011 - Seikamart Phạm Ngọc Thạch - 1911brg13011 - Phiếu ngày (19/11/2025)</v>
      </c>
      <c r="V19" s="127"/>
      <c r="W19" s="127"/>
      <c r="X19" s="129" t="s">
        <v>34</v>
      </c>
      <c r="Y19" s="127" t="str">
        <f>VLOOKUP(X19,TONG_SL!$A:$F,2,0)</f>
        <v>Tai heo muối 200g</v>
      </c>
      <c r="Z19" s="125"/>
      <c r="AA19" s="125" t="str">
        <f t="shared" si="5"/>
        <v>5111</v>
      </c>
      <c r="AB19" s="125" t="str">
        <f t="shared" si="6"/>
        <v>131</v>
      </c>
      <c r="AC19" s="125" t="str">
        <f>VLOOKUP(X19,TONG_SL!$A:$F,3,0)</f>
        <v>Túi</v>
      </c>
      <c r="AD19" s="130">
        <v>5</v>
      </c>
      <c r="AE19" s="130"/>
      <c r="AF19" s="106">
        <f>VLOOKUP(VLOOKUP(N19,Ma_KH!$A:$R,18,0)&amp;X19,Gia_MB!$A:$F,6,0)</f>
        <v>52815</v>
      </c>
      <c r="AG19" s="131">
        <f t="shared" si="7"/>
        <v>264075</v>
      </c>
      <c r="AH19" s="130"/>
      <c r="AI19" s="132"/>
      <c r="AJ19" s="133"/>
      <c r="AK19" s="130" t="str">
        <f t="shared" si="8"/>
        <v>8</v>
      </c>
      <c r="AL19" s="130"/>
      <c r="AM19" s="132">
        <f t="shared" si="9"/>
        <v>21126</v>
      </c>
      <c r="AN19" s="130" t="str">
        <f t="shared" si="10"/>
        <v>33311</v>
      </c>
      <c r="AO19" s="133"/>
      <c r="AP19" s="134" t="str">
        <f t="shared" si="11"/>
        <v>K-C6</v>
      </c>
      <c r="AQ19" s="134" t="str">
        <f t="shared" si="12"/>
        <v>156</v>
      </c>
      <c r="AR19" s="134" t="str">
        <f t="shared" si="13"/>
        <v>632</v>
      </c>
      <c r="AS19" s="134"/>
      <c r="AT19" s="134"/>
      <c r="AU19" s="133"/>
    </row>
    <row r="20" spans="2:47" x14ac:dyDescent="0.25">
      <c r="B20" s="125"/>
      <c r="C20" s="125"/>
      <c r="D20" s="125" t="str">
        <f t="shared" si="0"/>
        <v>1</v>
      </c>
      <c r="E20" s="126">
        <v>45992</v>
      </c>
      <c r="F20" s="126">
        <v>45980</v>
      </c>
      <c r="G20" s="127" t="s">
        <v>7833</v>
      </c>
      <c r="H20" s="128">
        <f t="shared" si="1"/>
        <v>45992</v>
      </c>
      <c r="I20" s="129" t="str">
        <f t="shared" si="2"/>
        <v>NKMB-1911brg13011</v>
      </c>
      <c r="J20" s="127"/>
      <c r="K20" s="127"/>
      <c r="L20" s="127"/>
      <c r="M20" s="126"/>
      <c r="N20" s="129" t="s">
        <v>2125</v>
      </c>
      <c r="O20" s="230" t="str">
        <f>VLOOKUP(N20,Ma_KH!$A:$R,2,0)</f>
        <v>Seikamart Phạm Ngọc Thạch</v>
      </c>
      <c r="P20" s="127"/>
      <c r="Q20" s="127"/>
      <c r="R20" s="129" t="str">
        <f t="shared" si="3"/>
        <v>Hàng trả - brg13011 - Seikamart Phạm Ngọc Thạch - 1911brg13011 - Phiếu ngày (19/11/2025)</v>
      </c>
      <c r="S20" s="129" t="s">
        <v>1790</v>
      </c>
      <c r="T20" s="127"/>
      <c r="U20" s="127" t="str">
        <f t="shared" si="4"/>
        <v>Hàng trả - brg13011 - Seikamart Phạm Ngọc Thạch - 1911brg13011 - Phiếu ngày (19/11/2025)</v>
      </c>
      <c r="V20" s="127"/>
      <c r="W20" s="127"/>
      <c r="X20" s="129" t="s">
        <v>30</v>
      </c>
      <c r="Y20" s="127" t="str">
        <f>VLOOKUP(X20,TONG_SL!$A:$F,2,0)</f>
        <v>Gà muối 500g</v>
      </c>
      <c r="Z20" s="125"/>
      <c r="AA20" s="125" t="str">
        <f t="shared" si="5"/>
        <v>5111</v>
      </c>
      <c r="AB20" s="125" t="str">
        <f t="shared" si="6"/>
        <v>131</v>
      </c>
      <c r="AC20" s="125" t="str">
        <f>VLOOKUP(X20,TONG_SL!$A:$F,3,0)</f>
        <v>Túi</v>
      </c>
      <c r="AD20" s="130">
        <v>1</v>
      </c>
      <c r="AE20" s="130"/>
      <c r="AF20" s="106">
        <f>VLOOKUP(VLOOKUP(N20,Ma_KH!$A:$R,18,0)&amp;X20,Gia_MB!$A:$F,6,0)</f>
        <v>105505</v>
      </c>
      <c r="AG20" s="131">
        <f t="shared" si="7"/>
        <v>105505</v>
      </c>
      <c r="AH20" s="130"/>
      <c r="AI20" s="132"/>
      <c r="AJ20" s="133"/>
      <c r="AK20" s="130" t="str">
        <f t="shared" si="8"/>
        <v>8</v>
      </c>
      <c r="AL20" s="130"/>
      <c r="AM20" s="132">
        <f t="shared" si="9"/>
        <v>8440.4</v>
      </c>
      <c r="AN20" s="130" t="str">
        <f t="shared" si="10"/>
        <v>33311</v>
      </c>
      <c r="AO20" s="133"/>
      <c r="AP20" s="134" t="str">
        <f t="shared" si="11"/>
        <v>K-C6</v>
      </c>
      <c r="AQ20" s="134" t="str">
        <f t="shared" si="12"/>
        <v>156</v>
      </c>
      <c r="AR20" s="134" t="str">
        <f t="shared" si="13"/>
        <v>632</v>
      </c>
      <c r="AS20" s="134"/>
      <c r="AT20" s="134"/>
      <c r="AU20" s="133"/>
    </row>
    <row r="21" spans="2:47" x14ac:dyDescent="0.25">
      <c r="B21" s="125"/>
      <c r="C21" s="125"/>
      <c r="D21" s="125" t="str">
        <f t="shared" si="0"/>
        <v>1</v>
      </c>
      <c r="E21" s="126">
        <v>45992</v>
      </c>
      <c r="F21" s="126">
        <v>45971</v>
      </c>
      <c r="G21" s="127" t="s">
        <v>7834</v>
      </c>
      <c r="H21" s="128">
        <f t="shared" si="1"/>
        <v>45992</v>
      </c>
      <c r="I21" s="129" t="str">
        <f t="shared" si="2"/>
        <v>NKMB-1011brg12171</v>
      </c>
      <c r="J21" s="127"/>
      <c r="K21" s="127"/>
      <c r="L21" s="127"/>
      <c r="M21" s="126"/>
      <c r="N21" s="129" t="s">
        <v>2000</v>
      </c>
      <c r="O21" s="230" t="str">
        <f>VLOOKUP(N21,Ma_KH!$A:$R,2,0)</f>
        <v>BRGMART 5 Hàm Tử Quan, Hoàn Kiếm, Hà Nội</v>
      </c>
      <c r="P21" s="127"/>
      <c r="Q21" s="127"/>
      <c r="R21" s="129" t="str">
        <f t="shared" si="3"/>
        <v>Hàng trả - brg12171 - BRGMART 5 Hàm Tử Quan, Hoàn Kiếm, Hà Nội - 1011brg12171 - Phiếu ngày (10/11/2025)</v>
      </c>
      <c r="S21" s="129" t="s">
        <v>1790</v>
      </c>
      <c r="T21" s="127"/>
      <c r="U21" s="127" t="str">
        <f t="shared" si="4"/>
        <v>Hàng trả - brg12171 - BRGMART 5 Hàm Tử Quan, Hoàn Kiếm, Hà Nội - 1011brg12171 - Phiếu ngày (10/11/2025)</v>
      </c>
      <c r="V21" s="127"/>
      <c r="W21" s="127"/>
      <c r="X21" s="129" t="s">
        <v>52</v>
      </c>
      <c r="Y21" s="127" t="str">
        <f>VLOOKUP(X21,TONG_SL!$A:$F,2,0)</f>
        <v>Gà xì dầu 500g</v>
      </c>
      <c r="Z21" s="125"/>
      <c r="AA21" s="125" t="str">
        <f t="shared" si="5"/>
        <v>5111</v>
      </c>
      <c r="AB21" s="125" t="str">
        <f t="shared" si="6"/>
        <v>131</v>
      </c>
      <c r="AC21" s="125" t="str">
        <f>VLOOKUP(X21,TONG_SL!$A:$F,3,0)</f>
        <v>Túi</v>
      </c>
      <c r="AD21" s="130">
        <v>1</v>
      </c>
      <c r="AE21" s="130"/>
      <c r="AF21" s="106">
        <f>VLOOKUP(VLOOKUP(N21,Ma_KH!$A:$R,18,0)&amp;X21,Gia_MB!$A:$F,6,0)</f>
        <v>106026</v>
      </c>
      <c r="AG21" s="131">
        <f t="shared" si="7"/>
        <v>106026</v>
      </c>
      <c r="AH21" s="130"/>
      <c r="AI21" s="132"/>
      <c r="AJ21" s="133"/>
      <c r="AK21" s="130" t="str">
        <f t="shared" si="8"/>
        <v>8</v>
      </c>
      <c r="AL21" s="130"/>
      <c r="AM21" s="132">
        <f t="shared" si="9"/>
        <v>8482.08</v>
      </c>
      <c r="AN21" s="130" t="str">
        <f t="shared" si="10"/>
        <v>33311</v>
      </c>
      <c r="AO21" s="133"/>
      <c r="AP21" s="134" t="str">
        <f t="shared" si="11"/>
        <v>K-C6</v>
      </c>
      <c r="AQ21" s="134" t="str">
        <f t="shared" si="12"/>
        <v>156</v>
      </c>
      <c r="AR21" s="134" t="str">
        <f t="shared" si="13"/>
        <v>632</v>
      </c>
      <c r="AS21" s="134"/>
      <c r="AT21" s="134"/>
      <c r="AU21" s="133"/>
    </row>
    <row r="22" spans="2:47" x14ac:dyDescent="0.25">
      <c r="B22" s="125"/>
      <c r="C22" s="125"/>
      <c r="D22" s="125" t="str">
        <f t="shared" si="0"/>
        <v>1</v>
      </c>
      <c r="E22" s="126">
        <v>45992</v>
      </c>
      <c r="F22" s="126">
        <v>45962</v>
      </c>
      <c r="G22" s="127" t="s">
        <v>7835</v>
      </c>
      <c r="H22" s="128">
        <f t="shared" si="1"/>
        <v>45992</v>
      </c>
      <c r="I22" s="129" t="str">
        <f t="shared" si="2"/>
        <v>NKMB-111brg12351</v>
      </c>
      <c r="J22" s="127"/>
      <c r="K22" s="127"/>
      <c r="L22" s="127"/>
      <c r="M22" s="126"/>
      <c r="N22" s="129" t="s">
        <v>2035</v>
      </c>
      <c r="O22" s="230" t="str">
        <f>VLOOKUP(N22,Ma_KH!$A:$R,2,0)</f>
        <v>CH Hapro 83 Nguyễn An Ninh</v>
      </c>
      <c r="P22" s="127"/>
      <c r="Q22" s="127"/>
      <c r="R22" s="129" t="str">
        <f t="shared" si="3"/>
        <v>Hàng trả - brg12351 - CH Hapro 83 Nguyễn An Ninh - 111brg12351 - Phiếu ngày (01/11/2025)</v>
      </c>
      <c r="S22" s="129" t="s">
        <v>1790</v>
      </c>
      <c r="T22" s="127"/>
      <c r="U22" s="127" t="str">
        <f t="shared" si="4"/>
        <v>Hàng trả - brg12351 - CH Hapro 83 Nguyễn An Ninh - 111brg12351 - Phiếu ngày (01/11/2025)</v>
      </c>
      <c r="V22" s="127"/>
      <c r="W22" s="127"/>
      <c r="X22" s="129" t="s">
        <v>30</v>
      </c>
      <c r="Y22" s="127" t="str">
        <f>VLOOKUP(X22,TONG_SL!$A:$F,2,0)</f>
        <v>Gà muối 500g</v>
      </c>
      <c r="Z22" s="125"/>
      <c r="AA22" s="125" t="str">
        <f t="shared" si="5"/>
        <v>5111</v>
      </c>
      <c r="AB22" s="125" t="str">
        <f t="shared" si="6"/>
        <v>131</v>
      </c>
      <c r="AC22" s="125" t="str">
        <f>VLOOKUP(X22,TONG_SL!$A:$F,3,0)</f>
        <v>Túi</v>
      </c>
      <c r="AD22" s="130">
        <v>3</v>
      </c>
      <c r="AE22" s="130"/>
      <c r="AF22" s="106">
        <f>VLOOKUP(VLOOKUP(N22,Ma_KH!$A:$R,18,0)&amp;X22,Gia_MB!$A:$F,6,0)</f>
        <v>105505</v>
      </c>
      <c r="AG22" s="131">
        <f t="shared" si="7"/>
        <v>316515</v>
      </c>
      <c r="AH22" s="130"/>
      <c r="AI22" s="132"/>
      <c r="AJ22" s="133"/>
      <c r="AK22" s="130" t="str">
        <f t="shared" si="8"/>
        <v>8</v>
      </c>
      <c r="AL22" s="130"/>
      <c r="AM22" s="132">
        <f t="shared" si="9"/>
        <v>25321.200000000001</v>
      </c>
      <c r="AN22" s="130" t="str">
        <f t="shared" si="10"/>
        <v>33311</v>
      </c>
      <c r="AO22" s="133"/>
      <c r="AP22" s="134" t="str">
        <f t="shared" si="11"/>
        <v>K-C6</v>
      </c>
      <c r="AQ22" s="134" t="str">
        <f t="shared" si="12"/>
        <v>156</v>
      </c>
      <c r="AR22" s="134" t="str">
        <f t="shared" si="13"/>
        <v>632</v>
      </c>
      <c r="AS22" s="134"/>
      <c r="AT22" s="134"/>
      <c r="AU22" s="133"/>
    </row>
    <row r="23" spans="2:47" x14ac:dyDescent="0.25">
      <c r="B23" s="125"/>
      <c r="C23" s="125"/>
      <c r="D23" s="125" t="str">
        <f t="shared" si="0"/>
        <v>1</v>
      </c>
      <c r="E23" s="126">
        <v>45992</v>
      </c>
      <c r="F23" s="126">
        <v>45978</v>
      </c>
      <c r="G23" s="127" t="s">
        <v>7836</v>
      </c>
      <c r="H23" s="128">
        <f t="shared" si="1"/>
        <v>45992</v>
      </c>
      <c r="I23" s="129" t="str">
        <f t="shared" si="2"/>
        <v>NKMB-1711brg12661</v>
      </c>
      <c r="J23" s="127"/>
      <c r="K23" s="127"/>
      <c r="L23" s="127"/>
      <c r="M23" s="126"/>
      <c r="N23" s="129" t="s">
        <v>2083</v>
      </c>
      <c r="O23" s="230" t="str">
        <f>VLOOKUP(N23,Ma_KH!$A:$R,2,0)</f>
        <v>BRG 362 Ngọc Lâm, Hà Nội</v>
      </c>
      <c r="P23" s="127"/>
      <c r="Q23" s="127"/>
      <c r="R23" s="129" t="str">
        <f t="shared" si="3"/>
        <v>Hàng trả - brg12661 - BRG 362 Ngọc Lâm, Hà Nội - 1711brg12661 - Phiếu ngày (17/11/2025)</v>
      </c>
      <c r="S23" s="129" t="s">
        <v>1790</v>
      </c>
      <c r="T23" s="127"/>
      <c r="U23" s="127" t="str">
        <f t="shared" si="4"/>
        <v>Hàng trả - brg12661 - BRG 362 Ngọc Lâm, Hà Nội - 1711brg12661 - Phiếu ngày (17/11/2025)</v>
      </c>
      <c r="V23" s="127"/>
      <c r="W23" s="127"/>
      <c r="X23" s="129" t="s">
        <v>30</v>
      </c>
      <c r="Y23" s="127" t="str">
        <f>VLOOKUP(X23,TONG_SL!$A:$F,2,0)</f>
        <v>Gà muối 500g</v>
      </c>
      <c r="Z23" s="125"/>
      <c r="AA23" s="125" t="str">
        <f t="shared" si="5"/>
        <v>5111</v>
      </c>
      <c r="AB23" s="125" t="str">
        <f t="shared" si="6"/>
        <v>131</v>
      </c>
      <c r="AC23" s="125" t="str">
        <f>VLOOKUP(X23,TONG_SL!$A:$F,3,0)</f>
        <v>Túi</v>
      </c>
      <c r="AD23" s="130">
        <v>1</v>
      </c>
      <c r="AE23" s="130"/>
      <c r="AF23" s="106">
        <f>VLOOKUP(VLOOKUP(N23,Ma_KH!$A:$R,18,0)&amp;X23,Gia_MB!$A:$F,6,0)</f>
        <v>105505</v>
      </c>
      <c r="AG23" s="131">
        <f t="shared" si="7"/>
        <v>105505</v>
      </c>
      <c r="AH23" s="130"/>
      <c r="AI23" s="132"/>
      <c r="AJ23" s="133"/>
      <c r="AK23" s="130" t="str">
        <f t="shared" si="8"/>
        <v>8</v>
      </c>
      <c r="AL23" s="130"/>
      <c r="AM23" s="132">
        <f t="shared" si="9"/>
        <v>8440.4</v>
      </c>
      <c r="AN23" s="130" t="str">
        <f t="shared" si="10"/>
        <v>33311</v>
      </c>
      <c r="AO23" s="133"/>
      <c r="AP23" s="134" t="str">
        <f t="shared" si="11"/>
        <v>K-C6</v>
      </c>
      <c r="AQ23" s="134" t="str">
        <f t="shared" si="12"/>
        <v>156</v>
      </c>
      <c r="AR23" s="134" t="str">
        <f t="shared" si="13"/>
        <v>632</v>
      </c>
      <c r="AS23" s="134"/>
      <c r="AT23" s="134"/>
      <c r="AU23" s="133"/>
    </row>
    <row r="24" spans="2:47" x14ac:dyDescent="0.25">
      <c r="B24" s="125"/>
      <c r="C24" s="125"/>
      <c r="D24" s="125" t="str">
        <f t="shared" si="0"/>
        <v>1</v>
      </c>
      <c r="E24" s="126">
        <v>45992</v>
      </c>
      <c r="F24" s="126">
        <v>45974</v>
      </c>
      <c r="G24" s="127" t="s">
        <v>7837</v>
      </c>
      <c r="H24" s="128">
        <f t="shared" si="1"/>
        <v>45992</v>
      </c>
      <c r="I24" s="129" t="str">
        <f t="shared" si="2"/>
        <v>NKMB-1311brg12351</v>
      </c>
      <c r="J24" s="127"/>
      <c r="K24" s="127"/>
      <c r="L24" s="127"/>
      <c r="M24" s="126"/>
      <c r="N24" s="129" t="s">
        <v>2035</v>
      </c>
      <c r="O24" s="230" t="str">
        <f>VLOOKUP(N24,Ma_KH!$A:$R,2,0)</f>
        <v>CH Hapro 83 Nguyễn An Ninh</v>
      </c>
      <c r="P24" s="127"/>
      <c r="Q24" s="127"/>
      <c r="R24" s="129" t="str">
        <f t="shared" si="3"/>
        <v>Hàng trả - brg12351 - CH Hapro 83 Nguyễn An Ninh - 1311brg12351 - Phiếu ngày (13/11/2025)</v>
      </c>
      <c r="S24" s="129" t="s">
        <v>1790</v>
      </c>
      <c r="T24" s="127"/>
      <c r="U24" s="127" t="str">
        <f t="shared" si="4"/>
        <v>Hàng trả - brg12351 - CH Hapro 83 Nguyễn An Ninh - 1311brg12351 - Phiếu ngày (13/11/2025)</v>
      </c>
      <c r="V24" s="127"/>
      <c r="W24" s="127"/>
      <c r="X24" s="129" t="s">
        <v>30</v>
      </c>
      <c r="Y24" s="127" t="str">
        <f>VLOOKUP(X24,TONG_SL!$A:$F,2,0)</f>
        <v>Gà muối 500g</v>
      </c>
      <c r="Z24" s="125"/>
      <c r="AA24" s="125" t="str">
        <f t="shared" si="5"/>
        <v>5111</v>
      </c>
      <c r="AB24" s="125" t="str">
        <f t="shared" si="6"/>
        <v>131</v>
      </c>
      <c r="AC24" s="125" t="str">
        <f>VLOOKUP(X24,TONG_SL!$A:$F,3,0)</f>
        <v>Túi</v>
      </c>
      <c r="AD24" s="130">
        <v>1</v>
      </c>
      <c r="AE24" s="130"/>
      <c r="AF24" s="106">
        <f>VLOOKUP(VLOOKUP(N24,Ma_KH!$A:$R,18,0)&amp;X24,Gia_MB!$A:$F,6,0)</f>
        <v>105505</v>
      </c>
      <c r="AG24" s="131">
        <f t="shared" si="7"/>
        <v>105505</v>
      </c>
      <c r="AH24" s="130"/>
      <c r="AI24" s="132"/>
      <c r="AJ24" s="133"/>
      <c r="AK24" s="130" t="str">
        <f t="shared" si="8"/>
        <v>8</v>
      </c>
      <c r="AL24" s="130"/>
      <c r="AM24" s="132">
        <f t="shared" si="9"/>
        <v>8440.4</v>
      </c>
      <c r="AN24" s="130" t="str">
        <f t="shared" si="10"/>
        <v>33311</v>
      </c>
      <c r="AO24" s="133"/>
      <c r="AP24" s="134" t="str">
        <f t="shared" si="11"/>
        <v>K-C6</v>
      </c>
      <c r="AQ24" s="134" t="str">
        <f t="shared" si="12"/>
        <v>156</v>
      </c>
      <c r="AR24" s="134" t="str">
        <f t="shared" si="13"/>
        <v>632</v>
      </c>
      <c r="AS24" s="134"/>
      <c r="AT24" s="134"/>
      <c r="AU24" s="133"/>
    </row>
    <row r="25" spans="2:47" x14ac:dyDescent="0.25">
      <c r="B25" s="125"/>
      <c r="C25" s="125"/>
      <c r="D25" s="125" t="str">
        <f t="shared" si="0"/>
        <v>1</v>
      </c>
      <c r="E25" s="126">
        <v>45992</v>
      </c>
      <c r="F25" s="126">
        <v>45969</v>
      </c>
      <c r="G25" s="127" t="s">
        <v>7838</v>
      </c>
      <c r="H25" s="128">
        <f t="shared" si="1"/>
        <v>45992</v>
      </c>
      <c r="I25" s="129" t="str">
        <f t="shared" si="2"/>
        <v>NKMB-811brg11221</v>
      </c>
      <c r="J25" s="127"/>
      <c r="K25" s="127"/>
      <c r="L25" s="127"/>
      <c r="M25" s="126"/>
      <c r="N25" s="129" t="s">
        <v>1971</v>
      </c>
      <c r="O25" s="230" t="str">
        <f>VLOOKUP(N25,Ma_KH!$A:$R,2,0)</f>
        <v>Siêu thị FujiMart Tân Mai</v>
      </c>
      <c r="P25" s="127"/>
      <c r="Q25" s="127"/>
      <c r="R25" s="129" t="str">
        <f t="shared" si="3"/>
        <v>Hàng trả - brg11221 - Siêu thị FujiMart Tân Mai - 811brg11221 - Phiếu ngày (08/11/2025)</v>
      </c>
      <c r="S25" s="129" t="s">
        <v>1790</v>
      </c>
      <c r="T25" s="127"/>
      <c r="U25" s="127" t="str">
        <f t="shared" si="4"/>
        <v>Hàng trả - brg11221 - Siêu thị FujiMart Tân Mai - 811brg11221 - Phiếu ngày (08/11/2025)</v>
      </c>
      <c r="V25" s="127"/>
      <c r="W25" s="127"/>
      <c r="X25" s="129" t="s">
        <v>52</v>
      </c>
      <c r="Y25" s="127" t="str">
        <f>VLOOKUP(X25,TONG_SL!$A:$F,2,0)</f>
        <v>Gà xì dầu 500g</v>
      </c>
      <c r="Z25" s="125"/>
      <c r="AA25" s="125" t="str">
        <f t="shared" si="5"/>
        <v>5111</v>
      </c>
      <c r="AB25" s="125" t="str">
        <f t="shared" si="6"/>
        <v>131</v>
      </c>
      <c r="AC25" s="125" t="str">
        <f>VLOOKUP(X25,TONG_SL!$A:$F,3,0)</f>
        <v>Túi</v>
      </c>
      <c r="AD25" s="130">
        <v>4</v>
      </c>
      <c r="AE25" s="130"/>
      <c r="AF25" s="106">
        <f>VLOOKUP(VLOOKUP(N25,Ma_KH!$A:$R,18,0)&amp;X25,Gia_MB!$A:$F,6,0)</f>
        <v>106026</v>
      </c>
      <c r="AG25" s="131">
        <f t="shared" si="7"/>
        <v>424104</v>
      </c>
      <c r="AH25" s="130"/>
      <c r="AI25" s="132"/>
      <c r="AJ25" s="133"/>
      <c r="AK25" s="130" t="str">
        <f t="shared" si="8"/>
        <v>8</v>
      </c>
      <c r="AL25" s="130"/>
      <c r="AM25" s="132">
        <f t="shared" si="9"/>
        <v>33928.32</v>
      </c>
      <c r="AN25" s="130" t="str">
        <f t="shared" si="10"/>
        <v>33311</v>
      </c>
      <c r="AO25" s="133"/>
      <c r="AP25" s="134" t="str">
        <f t="shared" si="11"/>
        <v>K-C6</v>
      </c>
      <c r="AQ25" s="134" t="str">
        <f t="shared" si="12"/>
        <v>156</v>
      </c>
      <c r="AR25" s="134" t="str">
        <f t="shared" si="13"/>
        <v>632</v>
      </c>
      <c r="AS25" s="134"/>
      <c r="AT25" s="134"/>
      <c r="AU25" s="133"/>
    </row>
    <row r="26" spans="2:47" x14ac:dyDescent="0.25">
      <c r="D26" s="125" t="str">
        <f t="shared" si="0"/>
        <v>1</v>
      </c>
      <c r="E26" s="82">
        <v>45992</v>
      </c>
      <c r="F26" s="82">
        <v>45992</v>
      </c>
      <c r="G26" s="83" t="s">
        <v>7839</v>
      </c>
      <c r="H26" s="89">
        <f t="shared" si="1"/>
        <v>45992</v>
      </c>
      <c r="I26" s="74" t="str">
        <f t="shared" si="2"/>
        <v>NKMB-11225pk0229</v>
      </c>
      <c r="N26" s="74" t="s">
        <v>5189</v>
      </c>
      <c r="O26" s="230" t="str">
        <f>VLOOKUP(N26,Ma_KH!$A:$R,2,0)</f>
        <v>Tmart01085 104. Quầy 44 Triều Khúc</v>
      </c>
      <c r="R26" s="129" t="str">
        <f t="shared" si="3"/>
        <v>Hàng trả - Tmart01085 - Tmart01085 104. Quầy 44 Triều Khúc - 11225pk0229 - Phiếu ngày (01/12/2025)</v>
      </c>
      <c r="S26" s="129" t="s">
        <v>1786</v>
      </c>
      <c r="U26" s="127" t="str">
        <f t="shared" si="4"/>
        <v>Hàng trả - Tmart01085 - Tmart01085 104. Quầy 44 Triều Khúc - 11225pk0229 - Phiếu ngày (01/12/2025)</v>
      </c>
      <c r="X26" s="74" t="s">
        <v>32</v>
      </c>
      <c r="Y26" s="127" t="str">
        <f>VLOOKUP(X26,TONG_SL!$A:$F,2,0)</f>
        <v>Giò Tai Lưỡi Xào 250g</v>
      </c>
      <c r="Z26" s="125"/>
      <c r="AA26" s="125" t="str">
        <f t="shared" si="5"/>
        <v>5111</v>
      </c>
      <c r="AB26" s="125" t="str">
        <f t="shared" si="6"/>
        <v>131</v>
      </c>
      <c r="AC26" s="125" t="str">
        <f>VLOOKUP(X26,TONG_SL!$A:$F,3,0)</f>
        <v>Túi</v>
      </c>
      <c r="AD26" s="84">
        <v>2</v>
      </c>
      <c r="AF26" s="1">
        <f>VLOOKUP(VLOOKUP(N26,Ma_KH!$A:$R,18,0)&amp;X26,Gia_MB!$A:$F,6,0)</f>
        <v>50182</v>
      </c>
      <c r="AG26" s="131">
        <f t="shared" si="7"/>
        <v>100364</v>
      </c>
      <c r="AK26" s="130" t="str">
        <f t="shared" si="8"/>
        <v>8</v>
      </c>
      <c r="AM26" s="132">
        <f t="shared" si="9"/>
        <v>8029.12</v>
      </c>
      <c r="AN26" s="130" t="str">
        <f t="shared" si="10"/>
        <v>33311</v>
      </c>
      <c r="AP26" s="134" t="str">
        <f t="shared" si="11"/>
        <v>K-C6</v>
      </c>
      <c r="AQ26" s="134" t="str">
        <f t="shared" si="12"/>
        <v>156</v>
      </c>
      <c r="AR26" s="134" t="str">
        <f t="shared" si="13"/>
        <v>632</v>
      </c>
    </row>
    <row r="27" spans="2:47" x14ac:dyDescent="0.25">
      <c r="B27" s="125"/>
      <c r="C27" s="125"/>
      <c r="D27" s="125" t="str">
        <f t="shared" si="0"/>
        <v>1</v>
      </c>
      <c r="E27" s="82">
        <v>45992</v>
      </c>
      <c r="F27" s="82">
        <v>45992</v>
      </c>
      <c r="G27" s="83" t="s">
        <v>7839</v>
      </c>
      <c r="H27" s="89">
        <f t="shared" si="1"/>
        <v>45992</v>
      </c>
      <c r="I27" s="74" t="str">
        <f t="shared" si="2"/>
        <v>NKMB-11225pk0229</v>
      </c>
      <c r="N27" s="74" t="s">
        <v>5189</v>
      </c>
      <c r="O27" s="230" t="str">
        <f>VLOOKUP(N27,Ma_KH!$A:$R,2,0)</f>
        <v>Tmart01085 104. Quầy 44 Triều Khúc</v>
      </c>
      <c r="P27" s="127"/>
      <c r="Q27" s="127"/>
      <c r="R27" s="129" t="str">
        <f t="shared" si="3"/>
        <v>Hàng trả - Tmart01085 - Tmart01085 104. Quầy 44 Triều Khúc - 11225pk0229 - Phiếu ngày (01/12/2025)</v>
      </c>
      <c r="S27" s="129" t="s">
        <v>1786</v>
      </c>
      <c r="T27" s="127"/>
      <c r="U27" s="127" t="str">
        <f t="shared" si="4"/>
        <v>Hàng trả - Tmart01085 - Tmart01085 104. Quầy 44 Triều Khúc - 11225pk0229 - Phiếu ngày (01/12/2025)</v>
      </c>
      <c r="V27" s="127"/>
      <c r="W27" s="127"/>
      <c r="X27" s="129" t="s">
        <v>553</v>
      </c>
      <c r="Y27" s="127" t="str">
        <f>VLOOKUP(X27,TONG_SL!$A:$F,2,0)</f>
        <v>Gà muối hun khói 300g</v>
      </c>
      <c r="Z27" s="125"/>
      <c r="AA27" s="125" t="str">
        <f t="shared" si="5"/>
        <v>5111</v>
      </c>
      <c r="AB27" s="125" t="str">
        <f t="shared" si="6"/>
        <v>131</v>
      </c>
      <c r="AC27" s="125" t="str">
        <f>VLOOKUP(X27,TONG_SL!$A:$F,3,0)</f>
        <v>Túi</v>
      </c>
      <c r="AD27" s="130">
        <v>1</v>
      </c>
      <c r="AE27" s="130"/>
      <c r="AF27" s="106">
        <f>VLOOKUP(VLOOKUP(N27,Ma_KH!$A:$R,18,0)&amp;X27,Gia_MB!$A:$F,6,0)</f>
        <v>70000</v>
      </c>
      <c r="AG27" s="131">
        <f t="shared" si="7"/>
        <v>70000</v>
      </c>
      <c r="AH27" s="130"/>
      <c r="AI27" s="132"/>
      <c r="AJ27" s="133"/>
      <c r="AK27" s="130" t="str">
        <f t="shared" si="8"/>
        <v>8</v>
      </c>
      <c r="AL27" s="130"/>
      <c r="AM27" s="132">
        <f t="shared" si="9"/>
        <v>5600</v>
      </c>
      <c r="AN27" s="130" t="str">
        <f t="shared" si="10"/>
        <v>33311</v>
      </c>
      <c r="AO27" s="133"/>
      <c r="AP27" s="134" t="str">
        <f t="shared" si="11"/>
        <v>K-C6</v>
      </c>
      <c r="AQ27" s="134" t="str">
        <f t="shared" si="12"/>
        <v>156</v>
      </c>
      <c r="AR27" s="134" t="str">
        <f t="shared" si="13"/>
        <v>632</v>
      </c>
      <c r="AS27" s="134"/>
      <c r="AT27" s="134"/>
      <c r="AU27" s="133"/>
    </row>
    <row r="28" spans="2:47" x14ac:dyDescent="0.25">
      <c r="B28" s="125"/>
      <c r="C28" s="125"/>
      <c r="D28" s="125" t="str">
        <f t="shared" si="0"/>
        <v>1</v>
      </c>
      <c r="E28" s="82">
        <v>45992</v>
      </c>
      <c r="F28" s="82">
        <v>45992</v>
      </c>
      <c r="G28" s="83" t="s">
        <v>7839</v>
      </c>
      <c r="H28" s="89">
        <f t="shared" si="1"/>
        <v>45992</v>
      </c>
      <c r="I28" s="74" t="str">
        <f t="shared" si="2"/>
        <v>NKMB-11225pk0229</v>
      </c>
      <c r="N28" s="74" t="s">
        <v>5189</v>
      </c>
      <c r="O28" s="230" t="str">
        <f>VLOOKUP(N28,Ma_KH!$A:$R,2,0)</f>
        <v>Tmart01085 104. Quầy 44 Triều Khúc</v>
      </c>
      <c r="P28" s="127"/>
      <c r="Q28" s="127"/>
      <c r="R28" s="129" t="str">
        <f t="shared" si="3"/>
        <v>Hàng trả - Tmart01085 - Tmart01085 104. Quầy 44 Triều Khúc - 11225pk0229 - Phiếu ngày (01/12/2025)</v>
      </c>
      <c r="S28" s="129" t="s">
        <v>1786</v>
      </c>
      <c r="T28" s="127"/>
      <c r="U28" s="127" t="str">
        <f t="shared" si="4"/>
        <v>Hàng trả - Tmart01085 - Tmart01085 104. Quầy 44 Triều Khúc - 11225pk0229 - Phiếu ngày (01/12/2025)</v>
      </c>
      <c r="V28" s="127"/>
      <c r="W28" s="127"/>
      <c r="X28" s="129" t="s">
        <v>34</v>
      </c>
      <c r="Y28" s="127" t="str">
        <f>VLOOKUP(X28,TONG_SL!$A:$F,2,0)</f>
        <v>Tai heo muối 200g</v>
      </c>
      <c r="Z28" s="125"/>
      <c r="AA28" s="125" t="str">
        <f t="shared" si="5"/>
        <v>5111</v>
      </c>
      <c r="AB28" s="125" t="str">
        <f t="shared" si="6"/>
        <v>131</v>
      </c>
      <c r="AC28" s="125" t="str">
        <f>VLOOKUP(X28,TONG_SL!$A:$F,3,0)</f>
        <v>Túi</v>
      </c>
      <c r="AD28" s="130">
        <v>1</v>
      </c>
      <c r="AE28" s="130"/>
      <c r="AF28" s="106">
        <f>VLOOKUP(VLOOKUP(N28,Ma_KH!$A:$R,18,0)&amp;X28,Gia_MB!$A:$F,6,0)</f>
        <v>55595</v>
      </c>
      <c r="AG28" s="131">
        <f t="shared" si="7"/>
        <v>55595</v>
      </c>
      <c r="AH28" s="130"/>
      <c r="AI28" s="132"/>
      <c r="AJ28" s="133"/>
      <c r="AK28" s="130" t="str">
        <f t="shared" si="8"/>
        <v>8</v>
      </c>
      <c r="AL28" s="130"/>
      <c r="AM28" s="132">
        <f t="shared" si="9"/>
        <v>4447.6000000000004</v>
      </c>
      <c r="AN28" s="130" t="str">
        <f t="shared" si="10"/>
        <v>33311</v>
      </c>
      <c r="AO28" s="133"/>
      <c r="AP28" s="134" t="str">
        <f t="shared" si="11"/>
        <v>K-C6</v>
      </c>
      <c r="AQ28" s="134" t="str">
        <f t="shared" si="12"/>
        <v>156</v>
      </c>
      <c r="AR28" s="134" t="str">
        <f t="shared" si="13"/>
        <v>632</v>
      </c>
      <c r="AS28" s="134"/>
      <c r="AT28" s="134"/>
      <c r="AU28" s="133"/>
    </row>
    <row r="29" spans="2:47" x14ac:dyDescent="0.25">
      <c r="B29" s="125"/>
      <c r="C29" s="125"/>
      <c r="D29" s="125" t="str">
        <f t="shared" si="0"/>
        <v>1</v>
      </c>
      <c r="E29" s="82">
        <v>45992</v>
      </c>
      <c r="F29" s="82">
        <v>45992</v>
      </c>
      <c r="G29" s="83" t="s">
        <v>7839</v>
      </c>
      <c r="H29" s="89">
        <f t="shared" si="1"/>
        <v>45992</v>
      </c>
      <c r="I29" s="74" t="str">
        <f t="shared" si="2"/>
        <v>NKMB-11225pk0229</v>
      </c>
      <c r="N29" s="74" t="s">
        <v>5189</v>
      </c>
      <c r="O29" s="230" t="str">
        <f>VLOOKUP(N29,Ma_KH!$A:$R,2,0)</f>
        <v>Tmart01085 104. Quầy 44 Triều Khúc</v>
      </c>
      <c r="P29" s="127"/>
      <c r="Q29" s="127"/>
      <c r="R29" s="129" t="str">
        <f t="shared" si="3"/>
        <v>Hàng trả - Tmart01085 - Tmart01085 104. Quầy 44 Triều Khúc - 11225pk0229 - Phiếu ngày (01/12/2025)</v>
      </c>
      <c r="S29" s="129" t="s">
        <v>1786</v>
      </c>
      <c r="T29" s="127"/>
      <c r="U29" s="127" t="str">
        <f t="shared" si="4"/>
        <v>Hàng trả - Tmart01085 - Tmart01085 104. Quầy 44 Triều Khúc - 11225pk0229 - Phiếu ngày (01/12/2025)</v>
      </c>
      <c r="V29" s="127"/>
      <c r="W29" s="127"/>
      <c r="X29" s="129" t="s">
        <v>48</v>
      </c>
      <c r="Y29" s="127" t="str">
        <f>VLOOKUP(X29,TONG_SL!$A:$F,2,0)</f>
        <v>Mọc Nấm Hương 250g</v>
      </c>
      <c r="Z29" s="125"/>
      <c r="AA29" s="125" t="str">
        <f t="shared" si="5"/>
        <v>5111</v>
      </c>
      <c r="AB29" s="125" t="str">
        <f t="shared" si="6"/>
        <v>131</v>
      </c>
      <c r="AC29" s="125" t="str">
        <f>VLOOKUP(X29,TONG_SL!$A:$F,3,0)</f>
        <v>Túi</v>
      </c>
      <c r="AD29" s="130">
        <v>1</v>
      </c>
      <c r="AE29" s="130"/>
      <c r="AF29" s="106">
        <f>VLOOKUP(VLOOKUP(N29,Ma_KH!$A:$R,18,0)&amp;X29,Gia_MB!$A:$F,6,0)</f>
        <v>46000</v>
      </c>
      <c r="AG29" s="131">
        <f t="shared" si="7"/>
        <v>46000</v>
      </c>
      <c r="AH29" s="130"/>
      <c r="AI29" s="132"/>
      <c r="AJ29" s="133"/>
      <c r="AK29" s="130" t="str">
        <f t="shared" si="8"/>
        <v>8</v>
      </c>
      <c r="AL29" s="130"/>
      <c r="AM29" s="132">
        <f t="shared" si="9"/>
        <v>3680</v>
      </c>
      <c r="AN29" s="130" t="str">
        <f t="shared" si="10"/>
        <v>33311</v>
      </c>
      <c r="AO29" s="133"/>
      <c r="AP29" s="134" t="str">
        <f t="shared" si="11"/>
        <v>K-C6</v>
      </c>
      <c r="AQ29" s="134" t="str">
        <f t="shared" si="12"/>
        <v>156</v>
      </c>
      <c r="AR29" s="134" t="str">
        <f t="shared" si="13"/>
        <v>632</v>
      </c>
      <c r="AS29" s="134"/>
      <c r="AT29" s="134"/>
      <c r="AU29" s="133"/>
    </row>
    <row r="30" spans="2:47" x14ac:dyDescent="0.25">
      <c r="B30" s="125"/>
      <c r="C30" s="125"/>
      <c r="D30" s="125" t="str">
        <f t="shared" si="0"/>
        <v>1</v>
      </c>
      <c r="E30" s="82">
        <v>45992</v>
      </c>
      <c r="F30" s="82">
        <v>45992</v>
      </c>
      <c r="G30" s="83" t="s">
        <v>7839</v>
      </c>
      <c r="H30" s="89">
        <f t="shared" si="1"/>
        <v>45992</v>
      </c>
      <c r="I30" s="74" t="str">
        <f t="shared" si="2"/>
        <v>NKMB-11225pk0229</v>
      </c>
      <c r="N30" s="74" t="s">
        <v>5189</v>
      </c>
      <c r="O30" s="230" t="str">
        <f>VLOOKUP(N30,Ma_KH!$A:$R,2,0)</f>
        <v>Tmart01085 104. Quầy 44 Triều Khúc</v>
      </c>
      <c r="P30" s="127"/>
      <c r="Q30" s="127"/>
      <c r="R30" s="129" t="str">
        <f t="shared" si="3"/>
        <v>Hàng trả - Tmart01085 - Tmart01085 104. Quầy 44 Triều Khúc - 11225pk0229 - Phiếu ngày (01/12/2025)</v>
      </c>
      <c r="S30" s="129" t="s">
        <v>1786</v>
      </c>
      <c r="T30" s="127"/>
      <c r="U30" s="127" t="str">
        <f t="shared" si="4"/>
        <v>Hàng trả - Tmart01085 - Tmart01085 104. Quầy 44 Triều Khúc - 11225pk0229 - Phiếu ngày (01/12/2025)</v>
      </c>
      <c r="V30" s="127"/>
      <c r="W30" s="127"/>
      <c r="X30" s="129" t="s">
        <v>563</v>
      </c>
      <c r="Y30" s="127" t="str">
        <f>VLOOKUP(X30,TONG_SL!$A:$F,2,0)</f>
        <v>Chân gà sả tắc 150g</v>
      </c>
      <c r="Z30" s="125"/>
      <c r="AA30" s="125" t="str">
        <f t="shared" si="5"/>
        <v>5111</v>
      </c>
      <c r="AB30" s="125" t="str">
        <f t="shared" si="6"/>
        <v>131</v>
      </c>
      <c r="AC30" s="125" t="str">
        <f>VLOOKUP(X30,TONG_SL!$A:$F,3,0)</f>
        <v>Túi</v>
      </c>
      <c r="AD30" s="130">
        <v>1</v>
      </c>
      <c r="AE30" s="130"/>
      <c r="AF30" s="106">
        <f>VLOOKUP(VLOOKUP(N30,Ma_KH!$A:$R,18,0)&amp;X30,Gia_MB!$A:$F,6,0)</f>
        <v>20250</v>
      </c>
      <c r="AG30" s="131">
        <f t="shared" si="7"/>
        <v>20250</v>
      </c>
      <c r="AH30" s="130"/>
      <c r="AI30" s="132"/>
      <c r="AJ30" s="133"/>
      <c r="AK30" s="130" t="str">
        <f t="shared" si="8"/>
        <v>8</v>
      </c>
      <c r="AL30" s="130"/>
      <c r="AM30" s="132">
        <f t="shared" si="9"/>
        <v>1620</v>
      </c>
      <c r="AN30" s="130" t="str">
        <f t="shared" si="10"/>
        <v>33311</v>
      </c>
      <c r="AO30" s="133"/>
      <c r="AP30" s="134" t="str">
        <f t="shared" si="11"/>
        <v>K-C6</v>
      </c>
      <c r="AQ30" s="134" t="str">
        <f t="shared" si="12"/>
        <v>156</v>
      </c>
      <c r="AR30" s="134" t="str">
        <f t="shared" si="13"/>
        <v>632</v>
      </c>
      <c r="AS30" s="134"/>
      <c r="AT30" s="134"/>
      <c r="AU30" s="133"/>
    </row>
    <row r="31" spans="2:47" x14ac:dyDescent="0.25">
      <c r="B31" s="125"/>
      <c r="C31" s="125"/>
      <c r="D31" s="125" t="str">
        <f t="shared" si="0"/>
        <v>1</v>
      </c>
      <c r="E31" s="82">
        <v>45992</v>
      </c>
      <c r="F31" s="82">
        <v>45992</v>
      </c>
      <c r="G31" s="83" t="s">
        <v>7839</v>
      </c>
      <c r="H31" s="89">
        <f t="shared" si="1"/>
        <v>45992</v>
      </c>
      <c r="I31" s="74" t="str">
        <f t="shared" si="2"/>
        <v>NKMB-11225pk0229</v>
      </c>
      <c r="N31" s="74" t="s">
        <v>5189</v>
      </c>
      <c r="O31" s="230" t="str">
        <f>VLOOKUP(N31,Ma_KH!$A:$R,2,0)</f>
        <v>Tmart01085 104. Quầy 44 Triều Khúc</v>
      </c>
      <c r="P31" s="127"/>
      <c r="Q31" s="127"/>
      <c r="R31" s="129" t="str">
        <f t="shared" si="3"/>
        <v>Hàng trả - Tmart01085 - Tmart01085 104. Quầy 44 Triều Khúc - 11225pk0229 - Phiếu ngày (01/12/2025)</v>
      </c>
      <c r="S31" s="129" t="s">
        <v>1786</v>
      </c>
      <c r="T31" s="127"/>
      <c r="U31" s="127" t="str">
        <f t="shared" si="4"/>
        <v>Hàng trả - Tmart01085 - Tmart01085 104. Quầy 44 Triều Khúc - 11225pk0229 - Phiếu ngày (01/12/2025)</v>
      </c>
      <c r="V31" s="127"/>
      <c r="W31" s="127"/>
      <c r="X31" s="129" t="s">
        <v>39</v>
      </c>
      <c r="Y31" s="127" t="str">
        <f>VLOOKUP(X31,TONG_SL!$A:$F,2,0)</f>
        <v>Chả nướng 300g</v>
      </c>
      <c r="Z31" s="125"/>
      <c r="AA31" s="125" t="str">
        <f t="shared" si="5"/>
        <v>5111</v>
      </c>
      <c r="AB31" s="125" t="str">
        <f t="shared" si="6"/>
        <v>131</v>
      </c>
      <c r="AC31" s="125" t="str">
        <f>VLOOKUP(X31,TONG_SL!$A:$F,3,0)</f>
        <v>Túi</v>
      </c>
      <c r="AD31" s="130">
        <v>1</v>
      </c>
      <c r="AE31" s="130"/>
      <c r="AF31" s="106">
        <f>VLOOKUP(VLOOKUP(N31,Ma_KH!$A:$R,18,0)&amp;X31,Gia_MB!$A:$F,6,0)</f>
        <v>70950</v>
      </c>
      <c r="AG31" s="131">
        <f t="shared" si="7"/>
        <v>70950</v>
      </c>
      <c r="AH31" s="130"/>
      <c r="AI31" s="132"/>
      <c r="AJ31" s="133"/>
      <c r="AK31" s="130" t="str">
        <f t="shared" si="8"/>
        <v>8</v>
      </c>
      <c r="AL31" s="130"/>
      <c r="AM31" s="132">
        <f t="shared" si="9"/>
        <v>5676</v>
      </c>
      <c r="AN31" s="130" t="str">
        <f t="shared" si="10"/>
        <v>33311</v>
      </c>
      <c r="AO31" s="133"/>
      <c r="AP31" s="134" t="str">
        <f t="shared" si="11"/>
        <v>K-C6</v>
      </c>
      <c r="AQ31" s="134" t="str">
        <f t="shared" si="12"/>
        <v>156</v>
      </c>
      <c r="AR31" s="134" t="str">
        <f t="shared" si="13"/>
        <v>632</v>
      </c>
      <c r="AS31" s="134"/>
      <c r="AT31" s="134"/>
      <c r="AU31" s="133"/>
    </row>
    <row r="32" spans="2:47" x14ac:dyDescent="0.25">
      <c r="B32" s="125"/>
      <c r="C32" s="125"/>
      <c r="D32" s="125" t="str">
        <f t="shared" si="0"/>
        <v>1</v>
      </c>
      <c r="E32" s="82">
        <v>45992</v>
      </c>
      <c r="F32" s="82">
        <v>45992</v>
      </c>
      <c r="G32" s="83" t="s">
        <v>7839</v>
      </c>
      <c r="H32" s="89">
        <f t="shared" si="1"/>
        <v>45992</v>
      </c>
      <c r="I32" s="74" t="str">
        <f t="shared" si="2"/>
        <v>NKMB-11225pk0229</v>
      </c>
      <c r="N32" s="74" t="s">
        <v>5189</v>
      </c>
      <c r="O32" s="230" t="str">
        <f>VLOOKUP(N32,Ma_KH!$A:$R,2,0)</f>
        <v>Tmart01085 104. Quầy 44 Triều Khúc</v>
      </c>
      <c r="P32" s="127"/>
      <c r="Q32" s="127"/>
      <c r="R32" s="129" t="str">
        <f t="shared" si="3"/>
        <v>Hàng trả - Tmart01085 - Tmart01085 104. Quầy 44 Triều Khúc - 11225pk0229 - Phiếu ngày (01/12/2025)</v>
      </c>
      <c r="S32" s="129" t="s">
        <v>1786</v>
      </c>
      <c r="T32" s="127"/>
      <c r="U32" s="127" t="str">
        <f t="shared" si="4"/>
        <v>Hàng trả - Tmart01085 - Tmart01085 104. Quầy 44 Triều Khúc - 11225pk0229 - Phiếu ngày (01/12/2025)</v>
      </c>
      <c r="V32" s="127"/>
      <c r="W32" s="127"/>
      <c r="X32" s="129" t="s">
        <v>551</v>
      </c>
      <c r="Y32" s="127" t="str">
        <f>VLOOKUP(X32,TONG_SL!$A:$F,2,0)</f>
        <v>Chân giò heo muối 100g</v>
      </c>
      <c r="Z32" s="125"/>
      <c r="AA32" s="125" t="str">
        <f t="shared" si="5"/>
        <v>5111</v>
      </c>
      <c r="AB32" s="125" t="str">
        <f t="shared" si="6"/>
        <v>131</v>
      </c>
      <c r="AC32" s="125" t="str">
        <f>VLOOKUP(X32,TONG_SL!$A:$F,3,0)</f>
        <v>Gói</v>
      </c>
      <c r="AD32" s="130">
        <v>1</v>
      </c>
      <c r="AE32" s="130"/>
      <c r="AF32" s="106">
        <f>VLOOKUP(VLOOKUP(N32,Ma_KH!$A:$R,18,0)&amp;X32,Gia_MB!$A:$F,6,0)</f>
        <v>24549</v>
      </c>
      <c r="AG32" s="131">
        <f t="shared" si="7"/>
        <v>24549</v>
      </c>
      <c r="AH32" s="130"/>
      <c r="AI32" s="132"/>
      <c r="AJ32" s="133"/>
      <c r="AK32" s="130" t="str">
        <f t="shared" si="8"/>
        <v>8</v>
      </c>
      <c r="AL32" s="130"/>
      <c r="AM32" s="132">
        <f t="shared" si="9"/>
        <v>1963.92</v>
      </c>
      <c r="AN32" s="130" t="str">
        <f t="shared" si="10"/>
        <v>33311</v>
      </c>
      <c r="AO32" s="133"/>
      <c r="AP32" s="134" t="str">
        <f t="shared" si="11"/>
        <v>K-C6</v>
      </c>
      <c r="AQ32" s="134" t="str">
        <f t="shared" si="12"/>
        <v>156</v>
      </c>
      <c r="AR32" s="134" t="str">
        <f t="shared" si="13"/>
        <v>632</v>
      </c>
      <c r="AS32" s="134"/>
      <c r="AT32" s="134"/>
      <c r="AU32" s="133"/>
    </row>
    <row r="33" spans="1:47" x14ac:dyDescent="0.25">
      <c r="B33" s="125"/>
      <c r="C33" s="125"/>
      <c r="D33" s="125" t="str">
        <f t="shared" si="0"/>
        <v>1</v>
      </c>
      <c r="E33" s="126">
        <v>45992</v>
      </c>
      <c r="F33" s="126">
        <v>45992</v>
      </c>
      <c r="G33" s="127" t="s">
        <v>7840</v>
      </c>
      <c r="H33" s="128">
        <f t="shared" si="1"/>
        <v>45992</v>
      </c>
      <c r="I33" s="129" t="str">
        <f t="shared" si="2"/>
        <v>NKMB-11225siba</v>
      </c>
      <c r="J33" s="127"/>
      <c r="K33" s="127"/>
      <c r="L33" s="127"/>
      <c r="M33" s="126"/>
      <c r="N33" s="129" t="s">
        <v>604</v>
      </c>
      <c r="O33" s="230" t="str">
        <f>VLOOKUP(N33,Ma_KH!$A:$R,2,0)</f>
        <v>CHI NHÁNH CÔNG TY CỔ PHẦN SIBA FOOD VIỆT NAM TẠI HÀ NỘI</v>
      </c>
      <c r="P33" s="127"/>
      <c r="Q33" s="127"/>
      <c r="R33" s="129" t="str">
        <f t="shared" si="3"/>
        <v>Hàng trả - SIBA - CHI NHÁNH CÔNG TY CỔ PHẦN SIBA FOOD VIỆT NAM TẠI HÀ NỘI - 11225siba - Phiếu ngày (01/12/2025)</v>
      </c>
      <c r="S33" s="129" t="s">
        <v>1786</v>
      </c>
      <c r="T33" s="127"/>
      <c r="U33" s="127" t="str">
        <f t="shared" si="4"/>
        <v>Hàng trả - SIBA - CHI NHÁNH CÔNG TY CỔ PHẦN SIBA FOOD VIỆT NAM TẠI HÀ NỘI - 11225siba - Phiếu ngày (01/12/2025)</v>
      </c>
      <c r="V33" s="127"/>
      <c r="W33" s="127"/>
      <c r="X33" s="129" t="s">
        <v>52</v>
      </c>
      <c r="Y33" s="127" t="str">
        <f>VLOOKUP(X33,TONG_SL!$A:$F,2,0)</f>
        <v>Gà xì dầu 500g</v>
      </c>
      <c r="Z33" s="125"/>
      <c r="AA33" s="125" t="str">
        <f t="shared" si="5"/>
        <v>5111</v>
      </c>
      <c r="AB33" s="125" t="str">
        <f t="shared" si="6"/>
        <v>131</v>
      </c>
      <c r="AC33" s="125" t="str">
        <f>VLOOKUP(X33,TONG_SL!$A:$F,3,0)</f>
        <v>Túi</v>
      </c>
      <c r="AD33" s="130">
        <v>1</v>
      </c>
      <c r="AE33" s="130"/>
      <c r="AF33" s="106">
        <f>VLOOKUP(VLOOKUP(N33,Ma_KH!$A:$R,18,0)&amp;X33,Gia_MB!$A:$F,6,0)</f>
        <v>104910</v>
      </c>
      <c r="AG33" s="131">
        <f t="shared" si="7"/>
        <v>104910</v>
      </c>
      <c r="AH33" s="130"/>
      <c r="AI33" s="132"/>
      <c r="AJ33" s="133"/>
      <c r="AK33" s="130" t="str">
        <f t="shared" si="8"/>
        <v>8</v>
      </c>
      <c r="AL33" s="130"/>
      <c r="AM33" s="132">
        <f t="shared" si="9"/>
        <v>8392.7999999999993</v>
      </c>
      <c r="AN33" s="130" t="str">
        <f t="shared" si="10"/>
        <v>33311</v>
      </c>
      <c r="AO33" s="133"/>
      <c r="AP33" s="134" t="str">
        <f t="shared" si="11"/>
        <v>K-C6</v>
      </c>
      <c r="AQ33" s="134" t="str">
        <f t="shared" si="12"/>
        <v>156</v>
      </c>
      <c r="AR33" s="134" t="str">
        <f t="shared" si="13"/>
        <v>632</v>
      </c>
      <c r="AS33" s="134"/>
      <c r="AT33" s="134"/>
      <c r="AU33" s="133"/>
    </row>
    <row r="34" spans="1:47" x14ac:dyDescent="0.25">
      <c r="B34" s="125"/>
      <c r="C34" s="125"/>
      <c r="D34" s="125" t="str">
        <f t="shared" si="0"/>
        <v>1</v>
      </c>
      <c r="E34" s="126">
        <v>45992</v>
      </c>
      <c r="F34" s="126">
        <v>45992</v>
      </c>
      <c r="G34" s="127" t="s">
        <v>7841</v>
      </c>
      <c r="H34" s="128">
        <f t="shared" si="1"/>
        <v>45992</v>
      </c>
      <c r="I34" s="129" t="str">
        <f t="shared" si="2"/>
        <v>NKMB-51201493</v>
      </c>
      <c r="J34" s="127"/>
      <c r="K34" s="127"/>
      <c r="L34" s="127"/>
      <c r="M34" s="126"/>
      <c r="N34" s="129" t="s">
        <v>2536</v>
      </c>
      <c r="O34" s="230" t="str">
        <f>VLOOKUP(N34,Ma_KH!$A:$R,2,0)</f>
        <v>CircleK Số Bt16B5-03, Làng Việt Kiều Châu Âu, Khu Đô Thị Mới Mỗ Lao</v>
      </c>
      <c r="P34" s="127"/>
      <c r="Q34" s="127"/>
      <c r="R34" s="129" t="str">
        <f t="shared" si="3"/>
        <v>Hàng trả - CircleK-HN2173 - CircleK Số Bt16B5-03, Làng Việt Kiều Châu Âu, Khu Đô Thị Mới Mỗ Lao - 51201493 - Phiếu ngày (01/12/2025)</v>
      </c>
      <c r="S34" s="129" t="s">
        <v>1786</v>
      </c>
      <c r="T34" s="127"/>
      <c r="U34" s="127" t="str">
        <f t="shared" si="4"/>
        <v>Hàng trả - CircleK-HN2173 - CircleK Số Bt16B5-03, Làng Việt Kiều Châu Âu, Khu Đô Thị Mới Mỗ Lao - 51201493 - Phiếu ngày (01/12/2025)</v>
      </c>
      <c r="V34" s="127"/>
      <c r="W34" s="127"/>
      <c r="X34" s="129" t="s">
        <v>553</v>
      </c>
      <c r="Y34" s="127" t="str">
        <f>VLOOKUP(X34,TONG_SL!$A:$F,2,0)</f>
        <v>Gà muối hun khói 300g</v>
      </c>
      <c r="Z34" s="125"/>
      <c r="AA34" s="125" t="str">
        <f t="shared" si="5"/>
        <v>5111</v>
      </c>
      <c r="AB34" s="125" t="str">
        <f t="shared" si="6"/>
        <v>131</v>
      </c>
      <c r="AC34" s="125" t="str">
        <f>VLOOKUP(X34,TONG_SL!$A:$F,3,0)</f>
        <v>Túi</v>
      </c>
      <c r="AD34" s="130">
        <v>2</v>
      </c>
      <c r="AE34" s="130"/>
      <c r="AF34" s="106">
        <f>VLOOKUP(VLOOKUP(N34,Ma_KH!$A:$R,18,0)&amp;X34,Gia_MB!$A:$F,6,0)</f>
        <v>62637</v>
      </c>
      <c r="AG34" s="131">
        <f t="shared" si="7"/>
        <v>125274</v>
      </c>
      <c r="AH34" s="130"/>
      <c r="AI34" s="132"/>
      <c r="AJ34" s="133"/>
      <c r="AK34" s="130" t="str">
        <f t="shared" si="8"/>
        <v>8</v>
      </c>
      <c r="AL34" s="130"/>
      <c r="AM34" s="132">
        <f t="shared" si="9"/>
        <v>10021.92</v>
      </c>
      <c r="AN34" s="130" t="str">
        <f t="shared" si="10"/>
        <v>33311</v>
      </c>
      <c r="AO34" s="133"/>
      <c r="AP34" s="134" t="str">
        <f t="shared" si="11"/>
        <v>K-C6</v>
      </c>
      <c r="AQ34" s="134" t="str">
        <f t="shared" si="12"/>
        <v>156</v>
      </c>
      <c r="AR34" s="134" t="str">
        <f t="shared" si="13"/>
        <v>632</v>
      </c>
      <c r="AS34" s="134"/>
      <c r="AT34" s="134"/>
      <c r="AU34" s="133"/>
    </row>
    <row r="35" spans="1:47" x14ac:dyDescent="0.25">
      <c r="B35" s="125"/>
      <c r="C35" s="125"/>
      <c r="D35" s="125" t="str">
        <f t="shared" si="0"/>
        <v>1</v>
      </c>
      <c r="E35" s="126">
        <v>45992</v>
      </c>
      <c r="F35" s="126">
        <v>45992</v>
      </c>
      <c r="G35" s="127" t="s">
        <v>7842</v>
      </c>
      <c r="H35" s="128">
        <f t="shared" si="1"/>
        <v>45992</v>
      </c>
      <c r="I35" s="129" t="str">
        <f t="shared" si="2"/>
        <v>NKMB-112xtcoop9104</v>
      </c>
      <c r="J35" s="127"/>
      <c r="K35" s="127"/>
      <c r="L35" s="127"/>
      <c r="M35" s="126"/>
      <c r="N35" s="129" t="s">
        <v>3082</v>
      </c>
      <c r="O35" s="230" t="str">
        <f>VLOOKUP(N35,Ma_KH!$A:$R,2,0)</f>
        <v>Cửa hàng Co.op Food HN Triều Khúc</v>
      </c>
      <c r="P35" s="127"/>
      <c r="Q35" s="127"/>
      <c r="R35" s="129" t="str">
        <f t="shared" si="3"/>
        <v>Hàng trả - coop9104 - Cửa hàng Co.op Food HN Triều Khúc - 112xtcoop9104 - Phiếu ngày (01/12/2025)</v>
      </c>
      <c r="S35" s="129" t="s">
        <v>1786</v>
      </c>
      <c r="T35" s="127"/>
      <c r="U35" s="127" t="str">
        <f t="shared" si="4"/>
        <v>Hàng trả - coop9104 - Cửa hàng Co.op Food HN Triều Khúc - 112xtcoop9104 - Phiếu ngày (01/12/2025)</v>
      </c>
      <c r="V35" s="127"/>
      <c r="W35" s="127"/>
      <c r="X35" s="129" t="s">
        <v>52</v>
      </c>
      <c r="Y35" s="127" t="str">
        <f>VLOOKUP(X35,TONG_SL!$A:$F,2,0)</f>
        <v>Gà xì dầu 500g</v>
      </c>
      <c r="Z35" s="125"/>
      <c r="AA35" s="125" t="str">
        <f t="shared" si="5"/>
        <v>5111</v>
      </c>
      <c r="AB35" s="125" t="str">
        <f t="shared" si="6"/>
        <v>131</v>
      </c>
      <c r="AC35" s="125" t="str">
        <f>VLOOKUP(X35,TONG_SL!$A:$F,3,0)</f>
        <v>Túi</v>
      </c>
      <c r="AD35" s="130">
        <v>2</v>
      </c>
      <c r="AE35" s="130"/>
      <c r="AF35" s="106">
        <f>VLOOKUP(VLOOKUP(N35,Ma_KH!$A:$R,18,0)&amp;X35,Gia_MB!$A:$F,6,0)</f>
        <v>111606</v>
      </c>
      <c r="AG35" s="131">
        <f t="shared" si="7"/>
        <v>223212</v>
      </c>
      <c r="AH35" s="130"/>
      <c r="AI35" s="132"/>
      <c r="AJ35" s="133"/>
      <c r="AK35" s="130" t="str">
        <f t="shared" si="8"/>
        <v>8</v>
      </c>
      <c r="AL35" s="130"/>
      <c r="AM35" s="132">
        <f t="shared" si="9"/>
        <v>17856.96</v>
      </c>
      <c r="AN35" s="130" t="str">
        <f t="shared" si="10"/>
        <v>33311</v>
      </c>
      <c r="AO35" s="133"/>
      <c r="AP35" s="134" t="str">
        <f t="shared" si="11"/>
        <v>K-C6</v>
      </c>
      <c r="AQ35" s="134" t="str">
        <f t="shared" si="12"/>
        <v>156</v>
      </c>
      <c r="AR35" s="134" t="str">
        <f t="shared" si="13"/>
        <v>632</v>
      </c>
      <c r="AS35" s="134"/>
      <c r="AT35" s="134"/>
      <c r="AU35" s="133"/>
    </row>
    <row r="36" spans="1:47" x14ac:dyDescent="0.25">
      <c r="B36" s="125"/>
      <c r="C36" s="125"/>
      <c r="D36" s="125" t="str">
        <f t="shared" si="0"/>
        <v>1</v>
      </c>
      <c r="E36" s="126">
        <v>45992</v>
      </c>
      <c r="F36" s="126">
        <v>45992</v>
      </c>
      <c r="G36" s="127" t="s">
        <v>7842</v>
      </c>
      <c r="H36" s="128">
        <f t="shared" si="1"/>
        <v>45992</v>
      </c>
      <c r="I36" s="129" t="str">
        <f t="shared" si="2"/>
        <v>NKMB-112xtcoop9104</v>
      </c>
      <c r="J36" s="127"/>
      <c r="K36" s="127"/>
      <c r="L36" s="127"/>
      <c r="M36" s="126"/>
      <c r="N36" s="129" t="s">
        <v>3082</v>
      </c>
      <c r="O36" s="230" t="str">
        <f>VLOOKUP(N36,Ma_KH!$A:$R,2,0)</f>
        <v>Cửa hàng Co.op Food HN Triều Khúc</v>
      </c>
      <c r="P36" s="127"/>
      <c r="Q36" s="127"/>
      <c r="R36" s="129" t="str">
        <f t="shared" si="3"/>
        <v>Hàng trả - coop9104 - Cửa hàng Co.op Food HN Triều Khúc - 112xtcoop9104 - Phiếu ngày (01/12/2025)</v>
      </c>
      <c r="S36" s="129" t="s">
        <v>1786</v>
      </c>
      <c r="T36" s="127"/>
      <c r="U36" s="127" t="str">
        <f t="shared" si="4"/>
        <v>Hàng trả - coop9104 - Cửa hàng Co.op Food HN Triều Khúc - 112xtcoop9104 - Phiếu ngày (01/12/2025)</v>
      </c>
      <c r="V36" s="127"/>
      <c r="W36" s="127"/>
      <c r="X36" s="129" t="s">
        <v>542</v>
      </c>
      <c r="Y36" s="127" t="str">
        <f>VLOOKUP(X36,TONG_SL!$A:$F,2,0)</f>
        <v>Chân giò heo muối 500g</v>
      </c>
      <c r="Z36" s="125"/>
      <c r="AA36" s="125" t="str">
        <f t="shared" si="5"/>
        <v>5111</v>
      </c>
      <c r="AB36" s="125" t="str">
        <f t="shared" si="6"/>
        <v>131</v>
      </c>
      <c r="AC36" s="125" t="str">
        <f>VLOOKUP(X36,TONG_SL!$A:$F,3,0)</f>
        <v>Túi</v>
      </c>
      <c r="AD36" s="130">
        <v>1</v>
      </c>
      <c r="AE36" s="130"/>
      <c r="AF36" s="106">
        <f>VLOOKUP(VLOOKUP(N36,Ma_KH!$A:$R,18,0)&amp;X36,Gia_MB!$A:$F,6,0)</f>
        <v>119066</v>
      </c>
      <c r="AG36" s="131">
        <f t="shared" si="7"/>
        <v>119066</v>
      </c>
      <c r="AH36" s="130"/>
      <c r="AI36" s="132"/>
      <c r="AJ36" s="133"/>
      <c r="AK36" s="130" t="str">
        <f t="shared" si="8"/>
        <v>8</v>
      </c>
      <c r="AL36" s="130"/>
      <c r="AM36" s="132">
        <f t="shared" si="9"/>
        <v>9525.2800000000007</v>
      </c>
      <c r="AN36" s="130" t="str">
        <f t="shared" si="10"/>
        <v>33311</v>
      </c>
      <c r="AO36" s="133"/>
      <c r="AP36" s="134" t="str">
        <f t="shared" si="11"/>
        <v>K-C6</v>
      </c>
      <c r="AQ36" s="134" t="str">
        <f t="shared" si="12"/>
        <v>156</v>
      </c>
      <c r="AR36" s="134" t="str">
        <f t="shared" si="13"/>
        <v>632</v>
      </c>
      <c r="AS36" s="134"/>
      <c r="AT36" s="134"/>
      <c r="AU36" s="133"/>
    </row>
    <row r="37" spans="1:47" x14ac:dyDescent="0.25">
      <c r="A37" s="196"/>
      <c r="B37" s="197"/>
      <c r="C37" s="197"/>
      <c r="D37" s="197" t="str">
        <f t="shared" ref="D37:D43" si="14">IF(X37="","","1")</f>
        <v>1</v>
      </c>
      <c r="E37" s="126">
        <v>45993</v>
      </c>
      <c r="F37" s="126">
        <v>45993</v>
      </c>
      <c r="G37" s="127" t="s">
        <v>7990</v>
      </c>
      <c r="H37" s="128">
        <f t="shared" si="1"/>
        <v>45993</v>
      </c>
      <c r="I37" s="129" t="str">
        <f t="shared" si="2"/>
        <v>NKMB-0212unit0007</v>
      </c>
      <c r="J37" s="127"/>
      <c r="K37" s="127"/>
      <c r="L37" s="127"/>
      <c r="M37" s="126"/>
      <c r="N37" s="129" t="s">
        <v>5450</v>
      </c>
      <c r="O37" s="230" t="str">
        <f>VLOOKUP(N37,Ma_KH!$A:$R,2,0)</f>
        <v>Ecomart Tầng 1 chung cư Park Home</v>
      </c>
      <c r="P37" s="127"/>
      <c r="Q37" s="127"/>
      <c r="R37" s="129" t="str">
        <f t="shared" si="3"/>
        <v>Hàng trả - Unit0007 - Ecomart Tầng 1 chung cư Park Home - 0212unit0007 - Phiếu ngày (02/12/2025)</v>
      </c>
      <c r="S37" s="129" t="s">
        <v>1786</v>
      </c>
      <c r="T37" s="127"/>
      <c r="U37" s="127" t="str">
        <f t="shared" si="4"/>
        <v>Hàng trả - Unit0007 - Ecomart Tầng 1 chung cư Park Home - 0212unit0007 - Phiếu ngày (02/12/2025)</v>
      </c>
      <c r="V37" s="127"/>
      <c r="W37" s="127"/>
      <c r="X37" s="129" t="s">
        <v>52</v>
      </c>
      <c r="Y37" s="198" t="str">
        <f>VLOOKUP(X37,TONG_SL!$A:$F,2,0)</f>
        <v>Gà xì dầu 500g</v>
      </c>
      <c r="Z37" s="197"/>
      <c r="AA37" s="197" t="str">
        <f t="shared" ref="AA37:AA43" si="15">IF(X37="","","5111")</f>
        <v>5111</v>
      </c>
      <c r="AB37" s="197" t="str">
        <f t="shared" ref="AB37:AB43" si="16">IF(X37="","","131")</f>
        <v>131</v>
      </c>
      <c r="AC37" s="197" t="str">
        <f>VLOOKUP(X37,TONG_SL!$A:$F,3,0)</f>
        <v>Túi</v>
      </c>
      <c r="AD37" s="130">
        <v>1</v>
      </c>
      <c r="AE37" s="200"/>
      <c r="AF37" s="171">
        <f>VLOOKUP(VLOOKUP(N37,Ma_KH!$A:$R,18,0)&amp;X37,Gia_MB!$A:$F,6,0)</f>
        <v>111606</v>
      </c>
      <c r="AG37" s="201">
        <f t="shared" ref="AG37:AG43" si="17">AD37*AF37</f>
        <v>111606</v>
      </c>
      <c r="AH37" s="200"/>
      <c r="AI37" s="202"/>
      <c r="AJ37" s="203"/>
      <c r="AK37" s="200" t="str">
        <f t="shared" ref="AK37:AK43" si="18">IF(AD37&lt;&gt;"","8","")</f>
        <v>8</v>
      </c>
      <c r="AL37" s="200"/>
      <c r="AM37" s="202">
        <f t="shared" ref="AM37:AM43" si="19">AG37*AK37/100</f>
        <v>8928.48</v>
      </c>
      <c r="AN37" s="200" t="str">
        <f t="shared" ref="AN37:AN43" si="20">IF(AD37&lt;&gt;"","33311","")</f>
        <v>33311</v>
      </c>
      <c r="AO37" s="203"/>
      <c r="AP37" s="204" t="str">
        <f t="shared" ref="AP37:AP43" si="21">IF(X37="","","K-C6")</f>
        <v>K-C6</v>
      </c>
      <c r="AQ37" s="204" t="str">
        <f t="shared" ref="AQ37:AQ43" si="22">IF(X37="","","156")</f>
        <v>156</v>
      </c>
      <c r="AR37" s="204" t="str">
        <f t="shared" ref="AR37:AR43" si="23">IF(X37="","","632")</f>
        <v>632</v>
      </c>
      <c r="AS37" s="204"/>
      <c r="AT37" s="204"/>
      <c r="AU37" s="203"/>
    </row>
    <row r="38" spans="1:47" x14ac:dyDescent="0.25">
      <c r="A38" s="196"/>
      <c r="B38" s="197"/>
      <c r="C38" s="197"/>
      <c r="D38" s="197" t="str">
        <f t="shared" si="14"/>
        <v>1</v>
      </c>
      <c r="E38" s="126">
        <v>45993</v>
      </c>
      <c r="F38" s="126">
        <v>45993</v>
      </c>
      <c r="G38" s="127" t="s">
        <v>7990</v>
      </c>
      <c r="H38" s="128">
        <f t="shared" si="1"/>
        <v>45993</v>
      </c>
      <c r="I38" s="129" t="str">
        <f t="shared" si="2"/>
        <v>NKMB-0212unit0007</v>
      </c>
      <c r="J38" s="127"/>
      <c r="K38" s="127"/>
      <c r="L38" s="127"/>
      <c r="M38" s="126"/>
      <c r="N38" s="129" t="s">
        <v>5450</v>
      </c>
      <c r="O38" s="230" t="str">
        <f>VLOOKUP(N38,Ma_KH!$A:$R,2,0)</f>
        <v>Ecomart Tầng 1 chung cư Park Home</v>
      </c>
      <c r="P38" s="127"/>
      <c r="Q38" s="127"/>
      <c r="R38" s="129" t="str">
        <f t="shared" si="3"/>
        <v>Hàng trả - Unit0007 - Ecomart Tầng 1 chung cư Park Home - 0212unit0007 - Phiếu ngày (02/12/2025)</v>
      </c>
      <c r="S38" s="129" t="s">
        <v>1786</v>
      </c>
      <c r="T38" s="127"/>
      <c r="U38" s="127" t="str">
        <f t="shared" si="4"/>
        <v>Hàng trả - Unit0007 - Ecomart Tầng 1 chung cư Park Home - 0212unit0007 - Phiếu ngày (02/12/2025)</v>
      </c>
      <c r="V38" s="127"/>
      <c r="W38" s="127"/>
      <c r="X38" s="129" t="s">
        <v>30</v>
      </c>
      <c r="Y38" s="198" t="str">
        <f>VLOOKUP(X38,TONG_SL!$A:$F,2,0)</f>
        <v>Gà muối 500g</v>
      </c>
      <c r="Z38" s="197"/>
      <c r="AA38" s="197" t="str">
        <f t="shared" si="15"/>
        <v>5111</v>
      </c>
      <c r="AB38" s="197" t="str">
        <f t="shared" si="16"/>
        <v>131</v>
      </c>
      <c r="AC38" s="197" t="str">
        <f>VLOOKUP(X38,TONG_SL!$A:$F,3,0)</f>
        <v>Túi</v>
      </c>
      <c r="AD38" s="130">
        <v>1</v>
      </c>
      <c r="AE38" s="200"/>
      <c r="AF38" s="171">
        <f>VLOOKUP(VLOOKUP(N38,Ma_KH!$A:$R,18,0)&amp;X38,Gia_MB!$A:$F,6,0)</f>
        <v>111058</v>
      </c>
      <c r="AG38" s="201">
        <f t="shared" si="17"/>
        <v>111058</v>
      </c>
      <c r="AH38" s="200"/>
      <c r="AI38" s="202"/>
      <c r="AJ38" s="203"/>
      <c r="AK38" s="200" t="str">
        <f t="shared" si="18"/>
        <v>8</v>
      </c>
      <c r="AL38" s="200"/>
      <c r="AM38" s="202">
        <f t="shared" si="19"/>
        <v>8884.64</v>
      </c>
      <c r="AN38" s="200" t="str">
        <f t="shared" si="20"/>
        <v>33311</v>
      </c>
      <c r="AO38" s="203"/>
      <c r="AP38" s="204" t="str">
        <f t="shared" si="21"/>
        <v>K-C6</v>
      </c>
      <c r="AQ38" s="204" t="str">
        <f t="shared" si="22"/>
        <v>156</v>
      </c>
      <c r="AR38" s="204" t="str">
        <f t="shared" si="23"/>
        <v>632</v>
      </c>
      <c r="AS38" s="204"/>
      <c r="AT38" s="204"/>
      <c r="AU38" s="203"/>
    </row>
    <row r="39" spans="1:47" x14ac:dyDescent="0.25">
      <c r="A39" s="196"/>
      <c r="B39" s="197"/>
      <c r="C39" s="197"/>
      <c r="D39" s="197" t="str">
        <f t="shared" si="14"/>
        <v>1</v>
      </c>
      <c r="E39" s="229">
        <v>45993</v>
      </c>
      <c r="F39" s="126">
        <v>45993</v>
      </c>
      <c r="G39" s="127" t="s">
        <v>7991</v>
      </c>
      <c r="H39" s="128">
        <f t="shared" si="1"/>
        <v>45993</v>
      </c>
      <c r="I39" s="129" t="str">
        <f t="shared" si="2"/>
        <v>NKMB-0212xtcoop9160</v>
      </c>
      <c r="J39" s="127"/>
      <c r="K39" s="127"/>
      <c r="L39" s="127"/>
      <c r="M39" s="126"/>
      <c r="N39" s="129" t="s">
        <v>3204</v>
      </c>
      <c r="O39" s="230" t="str">
        <f>VLOOKUP(N39,Ma_KH!$A:$R,2,0)</f>
        <v>Cửa hàng Co.op Food HN Roman Plaza</v>
      </c>
      <c r="P39" s="127"/>
      <c r="Q39" s="127"/>
      <c r="R39" s="129" t="str">
        <f t="shared" si="3"/>
        <v>Hàng trả - coop9160 - Cửa hàng Co.op Food HN Roman Plaza - 0212xtcoop9160 - Phiếu ngày (02/12/2025)</v>
      </c>
      <c r="S39" s="129" t="s">
        <v>1786</v>
      </c>
      <c r="T39" s="127"/>
      <c r="U39" s="127" t="str">
        <f t="shared" si="4"/>
        <v>Hàng trả - coop9160 - Cửa hàng Co.op Food HN Roman Plaza - 0212xtcoop9160 - Phiếu ngày (02/12/2025)</v>
      </c>
      <c r="V39" s="127"/>
      <c r="W39" s="127"/>
      <c r="X39" s="129" t="s">
        <v>37</v>
      </c>
      <c r="Y39" s="198" t="str">
        <f>VLOOKUP(X39,TONG_SL!$A:$F,2,0)</f>
        <v>Chả cốm 300g</v>
      </c>
      <c r="Z39" s="197"/>
      <c r="AA39" s="197" t="str">
        <f t="shared" si="15"/>
        <v>5111</v>
      </c>
      <c r="AB39" s="197" t="str">
        <f t="shared" si="16"/>
        <v>131</v>
      </c>
      <c r="AC39" s="197" t="str">
        <f>VLOOKUP(X39,TONG_SL!$A:$F,3,0)</f>
        <v>Túi</v>
      </c>
      <c r="AD39" s="130">
        <v>1</v>
      </c>
      <c r="AE39" s="200"/>
      <c r="AF39" s="171">
        <f>VLOOKUP(VLOOKUP(N39,Ma_KH!$A:$R,18,0)&amp;X39,Gia_MB!$A:$F,6,0)</f>
        <v>74250</v>
      </c>
      <c r="AG39" s="201">
        <f t="shared" si="17"/>
        <v>74250</v>
      </c>
      <c r="AH39" s="200"/>
      <c r="AI39" s="202"/>
      <c r="AJ39" s="203"/>
      <c r="AK39" s="200" t="str">
        <f t="shared" si="18"/>
        <v>8</v>
      </c>
      <c r="AL39" s="200"/>
      <c r="AM39" s="202">
        <f t="shared" si="19"/>
        <v>5940</v>
      </c>
      <c r="AN39" s="200" t="str">
        <f t="shared" si="20"/>
        <v>33311</v>
      </c>
      <c r="AO39" s="203"/>
      <c r="AP39" s="204" t="str">
        <f t="shared" si="21"/>
        <v>K-C6</v>
      </c>
      <c r="AQ39" s="204" t="str">
        <f t="shared" si="22"/>
        <v>156</v>
      </c>
      <c r="AR39" s="204" t="str">
        <f t="shared" si="23"/>
        <v>632</v>
      </c>
      <c r="AS39" s="204"/>
      <c r="AT39" s="204"/>
      <c r="AU39" s="203"/>
    </row>
    <row r="40" spans="1:47" x14ac:dyDescent="0.25">
      <c r="A40" s="196"/>
      <c r="B40" s="197"/>
      <c r="C40" s="197"/>
      <c r="D40" s="197" t="str">
        <f t="shared" si="14"/>
        <v>1</v>
      </c>
      <c r="E40" s="229">
        <v>45993</v>
      </c>
      <c r="F40" s="126">
        <v>45993</v>
      </c>
      <c r="G40" s="127" t="s">
        <v>7991</v>
      </c>
      <c r="H40" s="128">
        <f t="shared" si="1"/>
        <v>45993</v>
      </c>
      <c r="I40" s="129" t="str">
        <f t="shared" si="2"/>
        <v>NKMB-0212xtcoop9160</v>
      </c>
      <c r="J40" s="127"/>
      <c r="K40" s="127"/>
      <c r="L40" s="127"/>
      <c r="M40" s="126"/>
      <c r="N40" s="129" t="s">
        <v>3204</v>
      </c>
      <c r="O40" s="230" t="str">
        <f>VLOOKUP(N40,Ma_KH!$A:$R,2,0)</f>
        <v>Cửa hàng Co.op Food HN Roman Plaza</v>
      </c>
      <c r="P40" s="127"/>
      <c r="Q40" s="127"/>
      <c r="R40" s="129" t="str">
        <f t="shared" si="3"/>
        <v>Hàng trả - coop9160 - Cửa hàng Co.op Food HN Roman Plaza - 0212xtcoop9160 - Phiếu ngày (02/12/2025)</v>
      </c>
      <c r="S40" s="129" t="s">
        <v>1786</v>
      </c>
      <c r="T40" s="127"/>
      <c r="U40" s="127" t="str">
        <f t="shared" si="4"/>
        <v>Hàng trả - coop9160 - Cửa hàng Co.op Food HN Roman Plaza - 0212xtcoop9160 - Phiếu ngày (02/12/2025)</v>
      </c>
      <c r="V40" s="127"/>
      <c r="W40" s="127"/>
      <c r="X40" s="129" t="s">
        <v>32</v>
      </c>
      <c r="Y40" s="198" t="str">
        <f>VLOOKUP(X40,TONG_SL!$A:$F,2,0)</f>
        <v>Giò Tai Lưỡi Xào 250g</v>
      </c>
      <c r="Z40" s="197"/>
      <c r="AA40" s="197" t="str">
        <f t="shared" si="15"/>
        <v>5111</v>
      </c>
      <c r="AB40" s="197" t="str">
        <f t="shared" si="16"/>
        <v>131</v>
      </c>
      <c r="AC40" s="197" t="str">
        <f>VLOOKUP(X40,TONG_SL!$A:$F,3,0)</f>
        <v>Túi</v>
      </c>
      <c r="AD40" s="130">
        <v>2</v>
      </c>
      <c r="AE40" s="200"/>
      <c r="AF40" s="171">
        <f>VLOOKUP(VLOOKUP(N40,Ma_KH!$A:$R,18,0)&amp;X40,Gia_MB!$A:$F,6,0)</f>
        <v>50182</v>
      </c>
      <c r="AG40" s="201">
        <f t="shared" si="17"/>
        <v>100364</v>
      </c>
      <c r="AH40" s="200"/>
      <c r="AI40" s="202"/>
      <c r="AJ40" s="203"/>
      <c r="AK40" s="200" t="str">
        <f t="shared" si="18"/>
        <v>8</v>
      </c>
      <c r="AL40" s="200"/>
      <c r="AM40" s="202">
        <f t="shared" si="19"/>
        <v>8029.12</v>
      </c>
      <c r="AN40" s="200" t="str">
        <f t="shared" si="20"/>
        <v>33311</v>
      </c>
      <c r="AO40" s="203"/>
      <c r="AP40" s="204" t="str">
        <f t="shared" si="21"/>
        <v>K-C6</v>
      </c>
      <c r="AQ40" s="204" t="str">
        <f t="shared" si="22"/>
        <v>156</v>
      </c>
      <c r="AR40" s="204" t="str">
        <f t="shared" si="23"/>
        <v>632</v>
      </c>
      <c r="AS40" s="204"/>
      <c r="AT40" s="204"/>
      <c r="AU40" s="203"/>
    </row>
    <row r="41" spans="1:47" x14ac:dyDescent="0.25">
      <c r="A41" s="196"/>
      <c r="B41" s="197"/>
      <c r="C41" s="197"/>
      <c r="D41" s="197" t="str">
        <f t="shared" si="14"/>
        <v>1</v>
      </c>
      <c r="E41" s="229">
        <v>45993</v>
      </c>
      <c r="F41" s="126">
        <v>45993</v>
      </c>
      <c r="G41" s="127" t="s">
        <v>7991</v>
      </c>
      <c r="H41" s="128">
        <f t="shared" si="1"/>
        <v>45993</v>
      </c>
      <c r="I41" s="129" t="str">
        <f t="shared" si="2"/>
        <v>NKMB-0212xtcoop9160</v>
      </c>
      <c r="J41" s="127"/>
      <c r="K41" s="127"/>
      <c r="L41" s="127"/>
      <c r="M41" s="126"/>
      <c r="N41" s="129" t="s">
        <v>3204</v>
      </c>
      <c r="O41" s="230" t="str">
        <f>VLOOKUP(N41,Ma_KH!$A:$R,2,0)</f>
        <v>Cửa hàng Co.op Food HN Roman Plaza</v>
      </c>
      <c r="P41" s="127"/>
      <c r="Q41" s="127"/>
      <c r="R41" s="129" t="str">
        <f t="shared" si="3"/>
        <v>Hàng trả - coop9160 - Cửa hàng Co.op Food HN Roman Plaza - 0212xtcoop9160 - Phiếu ngày (02/12/2025)</v>
      </c>
      <c r="S41" s="129" t="s">
        <v>1786</v>
      </c>
      <c r="T41" s="127"/>
      <c r="U41" s="127" t="str">
        <f t="shared" si="4"/>
        <v>Hàng trả - coop9160 - Cửa hàng Co.op Food HN Roman Plaza - 0212xtcoop9160 - Phiếu ngày (02/12/2025)</v>
      </c>
      <c r="V41" s="127"/>
      <c r="W41" s="127"/>
      <c r="X41" s="129" t="s">
        <v>39</v>
      </c>
      <c r="Y41" s="198" t="str">
        <f>VLOOKUP(X41,TONG_SL!$A:$F,2,0)</f>
        <v>Chả nướng 300g</v>
      </c>
      <c r="Z41" s="197"/>
      <c r="AA41" s="197" t="str">
        <f t="shared" si="15"/>
        <v>5111</v>
      </c>
      <c r="AB41" s="197" t="str">
        <f t="shared" si="16"/>
        <v>131</v>
      </c>
      <c r="AC41" s="197" t="str">
        <f>VLOOKUP(X41,TONG_SL!$A:$F,3,0)</f>
        <v>Túi</v>
      </c>
      <c r="AD41" s="130">
        <v>3</v>
      </c>
      <c r="AE41" s="200"/>
      <c r="AF41" s="171">
        <f>VLOOKUP(VLOOKUP(N41,Ma_KH!$A:$R,18,0)&amp;X41,Gia_MB!$A:$F,6,0)</f>
        <v>70950</v>
      </c>
      <c r="AG41" s="201">
        <f t="shared" si="17"/>
        <v>212850</v>
      </c>
      <c r="AH41" s="200"/>
      <c r="AI41" s="202"/>
      <c r="AJ41" s="203"/>
      <c r="AK41" s="200" t="str">
        <f t="shared" si="18"/>
        <v>8</v>
      </c>
      <c r="AL41" s="200"/>
      <c r="AM41" s="202">
        <f t="shared" si="19"/>
        <v>17028</v>
      </c>
      <c r="AN41" s="200" t="str">
        <f t="shared" si="20"/>
        <v>33311</v>
      </c>
      <c r="AO41" s="203"/>
      <c r="AP41" s="204" t="str">
        <f t="shared" si="21"/>
        <v>K-C6</v>
      </c>
      <c r="AQ41" s="204" t="str">
        <f t="shared" si="22"/>
        <v>156</v>
      </c>
      <c r="AR41" s="204" t="str">
        <f t="shared" si="23"/>
        <v>632</v>
      </c>
      <c r="AS41" s="204"/>
      <c r="AT41" s="204"/>
      <c r="AU41" s="203"/>
    </row>
    <row r="42" spans="1:47" x14ac:dyDescent="0.25">
      <c r="A42" s="196"/>
      <c r="B42" s="197"/>
      <c r="C42" s="197"/>
      <c r="D42" s="197" t="str">
        <f t="shared" si="14"/>
        <v>1</v>
      </c>
      <c r="E42" s="229">
        <v>45993</v>
      </c>
      <c r="F42" s="126">
        <v>45993</v>
      </c>
      <c r="G42" s="127" t="s">
        <v>7992</v>
      </c>
      <c r="H42" s="128">
        <f t="shared" si="1"/>
        <v>45993</v>
      </c>
      <c r="I42" s="129" t="str">
        <f t="shared" si="2"/>
        <v>NKMB-12vitalmart002</v>
      </c>
      <c r="J42" s="127"/>
      <c r="K42" s="127"/>
      <c r="L42" s="127"/>
      <c r="M42" s="126"/>
      <c r="N42" s="129" t="s">
        <v>5522</v>
      </c>
      <c r="O42" s="230" t="str">
        <f>VLOOKUP(N42,Ma_KH!$A:$R,2,0)</f>
        <v>Cửa hàng Vitalmart - Số 27 ngõ 110 Trần Duy Hưng</v>
      </c>
      <c r="P42" s="127"/>
      <c r="Q42" s="127"/>
      <c r="R42" s="129" t="str">
        <f t="shared" si="3"/>
        <v>Hàng trả - Vitalmart002 - Cửa hàng Vitalmart - Số 27 ngõ 110 Trần Duy Hưng - 12vitalmart002 - Phiếu ngày (02/12/2025)</v>
      </c>
      <c r="S42" s="129" t="s">
        <v>1786</v>
      </c>
      <c r="T42" s="127"/>
      <c r="U42" s="127" t="str">
        <f t="shared" si="4"/>
        <v>Hàng trả - Vitalmart002 - Cửa hàng Vitalmart - Số 27 ngõ 110 Trần Duy Hưng - 12vitalmart002 - Phiếu ngày (02/12/2025)</v>
      </c>
      <c r="V42" s="127"/>
      <c r="W42" s="127"/>
      <c r="X42" s="129" t="s">
        <v>34</v>
      </c>
      <c r="Y42" s="198" t="str">
        <f>VLOOKUP(X42,TONG_SL!$A:$F,2,0)</f>
        <v>Tai heo muối 200g</v>
      </c>
      <c r="Z42" s="197"/>
      <c r="AA42" s="197" t="str">
        <f t="shared" si="15"/>
        <v>5111</v>
      </c>
      <c r="AB42" s="197" t="str">
        <f t="shared" si="16"/>
        <v>131</v>
      </c>
      <c r="AC42" s="197" t="str">
        <f>VLOOKUP(X42,TONG_SL!$A:$F,3,0)</f>
        <v>Túi</v>
      </c>
      <c r="AD42" s="130">
        <v>1</v>
      </c>
      <c r="AE42" s="200"/>
      <c r="AF42" s="171">
        <f>VLOOKUP(VLOOKUP(N42,Ma_KH!$A:$R,18,0)&amp;X42,Gia_MB!$A:$F,6,0)</f>
        <v>55595</v>
      </c>
      <c r="AG42" s="201">
        <f t="shared" si="17"/>
        <v>55595</v>
      </c>
      <c r="AH42" s="200"/>
      <c r="AI42" s="202"/>
      <c r="AJ42" s="203"/>
      <c r="AK42" s="200" t="str">
        <f t="shared" si="18"/>
        <v>8</v>
      </c>
      <c r="AL42" s="200"/>
      <c r="AM42" s="202">
        <f t="shared" si="19"/>
        <v>4447.6000000000004</v>
      </c>
      <c r="AN42" s="200" t="str">
        <f t="shared" si="20"/>
        <v>33311</v>
      </c>
      <c r="AO42" s="203"/>
      <c r="AP42" s="204" t="str">
        <f t="shared" si="21"/>
        <v>K-C6</v>
      </c>
      <c r="AQ42" s="204" t="str">
        <f t="shared" si="22"/>
        <v>156</v>
      </c>
      <c r="AR42" s="204" t="str">
        <f t="shared" si="23"/>
        <v>632</v>
      </c>
      <c r="AS42" s="204"/>
      <c r="AT42" s="204"/>
      <c r="AU42" s="203"/>
    </row>
    <row r="43" spans="1:47" x14ac:dyDescent="0.25">
      <c r="A43" s="196"/>
      <c r="B43" s="205"/>
      <c r="C43" s="205"/>
      <c r="D43" s="205" t="str">
        <f t="shared" si="14"/>
        <v>1</v>
      </c>
      <c r="E43" s="229">
        <v>45993</v>
      </c>
      <c r="F43" s="126">
        <v>45993</v>
      </c>
      <c r="G43" s="127" t="s">
        <v>7993</v>
      </c>
      <c r="H43" s="128">
        <f t="shared" si="1"/>
        <v>45993</v>
      </c>
      <c r="I43" s="129" t="str">
        <f t="shared" si="2"/>
        <v>NKMB-212kmartket</v>
      </c>
      <c r="J43" s="127"/>
      <c r="K43" s="127"/>
      <c r="L43" s="127"/>
      <c r="M43" s="126"/>
      <c r="N43" s="129" t="s">
        <v>584</v>
      </c>
      <c r="O43" s="230" t="str">
        <f>VLOOKUP(N43,Ma_KH!$A:$R,2,0)</f>
        <v>CÔNG TY TNHH THƯƠNG MẠI K &amp; K TOÀN CẦU</v>
      </c>
      <c r="P43" s="127"/>
      <c r="Q43" s="127"/>
      <c r="R43" s="129" t="str">
        <f t="shared" si="3"/>
        <v>Hàng trả - KMARKET - CÔNG TY TNHH THƯƠNG MẠI K &amp; K TOÀN CẦU - 212kmartket - Phiếu ngày (02/12/2025)</v>
      </c>
      <c r="S43" s="129" t="s">
        <v>1786</v>
      </c>
      <c r="T43" s="127"/>
      <c r="U43" s="127" t="str">
        <f t="shared" si="4"/>
        <v>Hàng trả - KMARKET - CÔNG TY TNHH THƯƠNG MẠI K &amp; K TOÀN CẦU - 212kmartket - Phiếu ngày (02/12/2025)</v>
      </c>
      <c r="V43" s="127"/>
      <c r="W43" s="127"/>
      <c r="X43" s="129" t="s">
        <v>44</v>
      </c>
      <c r="Y43" s="199" t="str">
        <f>VLOOKUP(X43,TONG_SL!$A:$F,2,0)</f>
        <v>Giò lụa cây 250g</v>
      </c>
      <c r="Z43" s="205"/>
      <c r="AA43" s="205" t="str">
        <f t="shared" si="15"/>
        <v>5111</v>
      </c>
      <c r="AB43" s="205" t="str">
        <f t="shared" si="16"/>
        <v>131</v>
      </c>
      <c r="AC43" s="205" t="str">
        <f>VLOOKUP(X43,TONG_SL!$A:$F,3,0)</f>
        <v>Túi</v>
      </c>
      <c r="AD43" s="130">
        <v>1</v>
      </c>
      <c r="AE43" s="206"/>
      <c r="AF43" s="191">
        <f>VLOOKUP(VLOOKUP(N43,Ma_KH!$A:$R,18,0)&amp;X43,Gia_MB!$A:$F,6,0)</f>
        <v>49500</v>
      </c>
      <c r="AG43" s="207">
        <f t="shared" si="17"/>
        <v>49500</v>
      </c>
      <c r="AH43" s="206"/>
      <c r="AI43" s="208"/>
      <c r="AJ43" s="209"/>
      <c r="AK43" s="206" t="str">
        <f t="shared" si="18"/>
        <v>8</v>
      </c>
      <c r="AL43" s="206"/>
      <c r="AM43" s="208">
        <f t="shared" si="19"/>
        <v>3960</v>
      </c>
      <c r="AN43" s="206" t="str">
        <f t="shared" si="20"/>
        <v>33311</v>
      </c>
      <c r="AO43" s="209"/>
      <c r="AP43" s="210" t="str">
        <f t="shared" si="21"/>
        <v>K-C6</v>
      </c>
      <c r="AQ43" s="210" t="str">
        <f t="shared" si="22"/>
        <v>156</v>
      </c>
      <c r="AR43" s="210" t="str">
        <f t="shared" si="23"/>
        <v>632</v>
      </c>
      <c r="AS43" s="210"/>
      <c r="AT43" s="210"/>
      <c r="AU43" s="209"/>
    </row>
    <row r="44" spans="1:47" x14ac:dyDescent="0.25">
      <c r="A44" s="196"/>
      <c r="B44" s="197"/>
      <c r="C44" s="197"/>
      <c r="D44" s="197" t="str">
        <f t="shared" ref="D44:D87" si="24">IF(X44="","","1")</f>
        <v>1</v>
      </c>
      <c r="E44" s="229">
        <v>45994</v>
      </c>
      <c r="F44" s="126">
        <v>45972</v>
      </c>
      <c r="G44" s="127" t="s">
        <v>8055</v>
      </c>
      <c r="H44" s="128">
        <f t="shared" si="1"/>
        <v>45994</v>
      </c>
      <c r="I44" s="129" t="str">
        <f t="shared" si="2"/>
        <v>NKMB-111125pk0276</v>
      </c>
      <c r="J44" s="127"/>
      <c r="K44" s="127"/>
      <c r="L44" s="127"/>
      <c r="M44" s="126"/>
      <c r="N44" s="129" t="s">
        <v>5054</v>
      </c>
      <c r="O44" s="230" t="str">
        <f>VLOOKUP(N44,Ma_KH!$A:$R,2,0)</f>
        <v>Tmart01023 00. Quầy 39 Cầu Diễn</v>
      </c>
      <c r="P44" s="127"/>
      <c r="Q44" s="127"/>
      <c r="R44" s="129" t="str">
        <f t="shared" si="3"/>
        <v>Hàng trả - Tmart01023 - Tmart01023 00. Quầy 39 Cầu Diễn - 111125pk0276 - Phiếu ngày (11/11/2025)</v>
      </c>
      <c r="S44" s="129" t="s">
        <v>1786</v>
      </c>
      <c r="T44" s="127"/>
      <c r="U44" s="127" t="str">
        <f t="shared" si="4"/>
        <v>Hàng trả - Tmart01023 - Tmart01023 00. Quầy 39 Cầu Diễn - 111125pk0276 - Phiếu ngày (11/11/2025)</v>
      </c>
      <c r="V44" s="127"/>
      <c r="W44" s="127"/>
      <c r="X44" s="129" t="s">
        <v>565</v>
      </c>
      <c r="Y44" s="198" t="str">
        <f>VLOOKUP(X44,TONG_SL!$A:$F,2,0)</f>
        <v>Tai heo sốt thái 150g</v>
      </c>
      <c r="Z44" s="197"/>
      <c r="AA44" s="197" t="str">
        <f t="shared" ref="AA44:AA87" si="25">IF(X44="","","5111")</f>
        <v>5111</v>
      </c>
      <c r="AB44" s="197" t="str">
        <f t="shared" ref="AB44:AB87" si="26">IF(X44="","","131")</f>
        <v>131</v>
      </c>
      <c r="AC44" s="197" t="str">
        <f>VLOOKUP(X44,TONG_SL!$A:$F,3,0)</f>
        <v>Túi</v>
      </c>
      <c r="AD44" s="130">
        <v>2</v>
      </c>
      <c r="AE44" s="200"/>
      <c r="AF44" s="171">
        <f>VLOOKUP(VLOOKUP(N44,Ma_KH!$A:$R,18,0)&amp;X44,Gia_MB!$A:$F,6,0)</f>
        <v>19500</v>
      </c>
      <c r="AG44" s="201">
        <f t="shared" ref="AG44:AG87" si="27">AD44*AF44</f>
        <v>39000</v>
      </c>
      <c r="AH44" s="200"/>
      <c r="AI44" s="202"/>
      <c r="AJ44" s="203"/>
      <c r="AK44" s="200" t="str">
        <f t="shared" ref="AK44:AK87" si="28">IF(AD44&lt;&gt;"","8","")</f>
        <v>8</v>
      </c>
      <c r="AL44" s="200"/>
      <c r="AM44" s="202">
        <f t="shared" ref="AM44:AM87" si="29">AG44*AK44/100</f>
        <v>3120</v>
      </c>
      <c r="AN44" s="200" t="str">
        <f t="shared" ref="AN44:AN87" si="30">IF(AD44&lt;&gt;"","33311","")</f>
        <v>33311</v>
      </c>
      <c r="AO44" s="203"/>
      <c r="AP44" s="204" t="str">
        <f t="shared" ref="AP44:AP87" si="31">IF(X44="","","K-C6")</f>
        <v>K-C6</v>
      </c>
      <c r="AQ44" s="204" t="str">
        <f t="shared" ref="AQ44:AQ87" si="32">IF(X44="","","156")</f>
        <v>156</v>
      </c>
      <c r="AR44" s="204" t="str">
        <f t="shared" ref="AR44:AR87" si="33">IF(X44="","","632")</f>
        <v>632</v>
      </c>
      <c r="AS44" s="204"/>
      <c r="AT44" s="204"/>
      <c r="AU44" s="203"/>
    </row>
    <row r="45" spans="1:47" x14ac:dyDescent="0.25">
      <c r="A45" s="196"/>
      <c r="B45" s="197"/>
      <c r="C45" s="197"/>
      <c r="D45" s="197" t="str">
        <f t="shared" si="24"/>
        <v>1</v>
      </c>
      <c r="E45" s="229">
        <v>45994</v>
      </c>
      <c r="F45" s="126">
        <v>45972</v>
      </c>
      <c r="G45" s="127" t="s">
        <v>8055</v>
      </c>
      <c r="H45" s="128">
        <f t="shared" si="1"/>
        <v>45994</v>
      </c>
      <c r="I45" s="129" t="str">
        <f t="shared" si="2"/>
        <v>NKMB-111125pk0276</v>
      </c>
      <c r="J45" s="127"/>
      <c r="K45" s="127"/>
      <c r="L45" s="127"/>
      <c r="M45" s="126"/>
      <c r="N45" s="129" t="s">
        <v>5054</v>
      </c>
      <c r="O45" s="230" t="str">
        <f>VLOOKUP(N45,Ma_KH!$A:$R,2,0)</f>
        <v>Tmart01023 00. Quầy 39 Cầu Diễn</v>
      </c>
      <c r="P45" s="127"/>
      <c r="Q45" s="127"/>
      <c r="R45" s="129" t="str">
        <f t="shared" si="3"/>
        <v>Hàng trả - Tmart01023 - Tmart01023 00. Quầy 39 Cầu Diễn - 111125pk0276 - Phiếu ngày (11/11/2025)</v>
      </c>
      <c r="S45" s="129" t="s">
        <v>1786</v>
      </c>
      <c r="T45" s="127"/>
      <c r="U45" s="127" t="str">
        <f t="shared" si="4"/>
        <v>Hàng trả - Tmart01023 - Tmart01023 00. Quầy 39 Cầu Diễn - 111125pk0276 - Phiếu ngày (11/11/2025)</v>
      </c>
      <c r="V45" s="127"/>
      <c r="W45" s="127"/>
      <c r="X45" s="129" t="s">
        <v>563</v>
      </c>
      <c r="Y45" s="198" t="str">
        <f>VLOOKUP(X45,TONG_SL!$A:$F,2,0)</f>
        <v>Chân gà sả tắc 150g</v>
      </c>
      <c r="Z45" s="197"/>
      <c r="AA45" s="197" t="str">
        <f t="shared" si="25"/>
        <v>5111</v>
      </c>
      <c r="AB45" s="197" t="str">
        <f t="shared" si="26"/>
        <v>131</v>
      </c>
      <c r="AC45" s="197" t="str">
        <f>VLOOKUP(X45,TONG_SL!$A:$F,3,0)</f>
        <v>Túi</v>
      </c>
      <c r="AD45" s="130">
        <v>2</v>
      </c>
      <c r="AE45" s="200"/>
      <c r="AF45" s="171">
        <f>VLOOKUP(VLOOKUP(N45,Ma_KH!$A:$R,18,0)&amp;X45,Gia_MB!$A:$F,6,0)</f>
        <v>20250</v>
      </c>
      <c r="AG45" s="201">
        <f t="shared" si="27"/>
        <v>40500</v>
      </c>
      <c r="AH45" s="200"/>
      <c r="AI45" s="202"/>
      <c r="AJ45" s="203"/>
      <c r="AK45" s="200" t="str">
        <f t="shared" si="28"/>
        <v>8</v>
      </c>
      <c r="AL45" s="200"/>
      <c r="AM45" s="202">
        <f t="shared" si="29"/>
        <v>3240</v>
      </c>
      <c r="AN45" s="200" t="str">
        <f t="shared" si="30"/>
        <v>33311</v>
      </c>
      <c r="AO45" s="203"/>
      <c r="AP45" s="204" t="str">
        <f t="shared" si="31"/>
        <v>K-C6</v>
      </c>
      <c r="AQ45" s="204" t="str">
        <f t="shared" si="32"/>
        <v>156</v>
      </c>
      <c r="AR45" s="204" t="str">
        <f t="shared" si="33"/>
        <v>632</v>
      </c>
      <c r="AS45" s="204"/>
      <c r="AT45" s="204"/>
      <c r="AU45" s="203"/>
    </row>
    <row r="46" spans="1:47" x14ac:dyDescent="0.25">
      <c r="A46" s="196"/>
      <c r="B46" s="197"/>
      <c r="C46" s="197"/>
      <c r="D46" s="197" t="str">
        <f t="shared" si="24"/>
        <v>1</v>
      </c>
      <c r="E46" s="229">
        <v>45994</v>
      </c>
      <c r="F46" s="126">
        <v>45994</v>
      </c>
      <c r="G46" s="127" t="s">
        <v>8056</v>
      </c>
      <c r="H46" s="128">
        <f t="shared" si="1"/>
        <v>45994</v>
      </c>
      <c r="I46" s="129" t="str">
        <f t="shared" si="2"/>
        <v>NKMB-031225pk0522</v>
      </c>
      <c r="J46" s="127"/>
      <c r="K46" s="127"/>
      <c r="L46" s="127"/>
      <c r="M46" s="126"/>
      <c r="N46" s="129" t="s">
        <v>4957</v>
      </c>
      <c r="O46" s="230" t="str">
        <f>VLOOKUP(N46,Ma_KH!$A:$R,2,0)</f>
        <v>Tmart00619 04. Quầy N3B2 Trần Bình</v>
      </c>
      <c r="P46" s="127"/>
      <c r="Q46" s="127"/>
      <c r="R46" s="129" t="str">
        <f t="shared" si="3"/>
        <v>Hàng trả - Tmart00619 - Tmart00619 04. Quầy N3B2 Trần Bình - 031225pk0522 - Phiếu ngày (03/12/2025)</v>
      </c>
      <c r="S46" s="129" t="s">
        <v>1786</v>
      </c>
      <c r="T46" s="127"/>
      <c r="U46" s="127" t="str">
        <f t="shared" si="4"/>
        <v>Hàng trả - Tmart00619 - Tmart00619 04. Quầy N3B2 Trần Bình - 031225pk0522 - Phiếu ngày (03/12/2025)</v>
      </c>
      <c r="V46" s="127"/>
      <c r="W46" s="127"/>
      <c r="X46" s="129" t="s">
        <v>30</v>
      </c>
      <c r="Y46" s="198" t="str">
        <f>VLOOKUP(X46,TONG_SL!$A:$F,2,0)</f>
        <v>Gà muối 500g</v>
      </c>
      <c r="Z46" s="197"/>
      <c r="AA46" s="197" t="str">
        <f t="shared" si="25"/>
        <v>5111</v>
      </c>
      <c r="AB46" s="197" t="str">
        <f t="shared" si="26"/>
        <v>131</v>
      </c>
      <c r="AC46" s="197" t="str">
        <f>VLOOKUP(X46,TONG_SL!$A:$F,3,0)</f>
        <v>Túi</v>
      </c>
      <c r="AD46" s="130">
        <v>1</v>
      </c>
      <c r="AE46" s="200"/>
      <c r="AF46" s="171">
        <f>VLOOKUP(VLOOKUP(N46,Ma_KH!$A:$R,18,0)&amp;X46,Gia_MB!$A:$F,6,0)</f>
        <v>111058</v>
      </c>
      <c r="AG46" s="201">
        <f t="shared" si="27"/>
        <v>111058</v>
      </c>
      <c r="AH46" s="200"/>
      <c r="AI46" s="202"/>
      <c r="AJ46" s="203"/>
      <c r="AK46" s="200" t="str">
        <f t="shared" si="28"/>
        <v>8</v>
      </c>
      <c r="AL46" s="200"/>
      <c r="AM46" s="202">
        <f t="shared" si="29"/>
        <v>8884.64</v>
      </c>
      <c r="AN46" s="200" t="str">
        <f t="shared" si="30"/>
        <v>33311</v>
      </c>
      <c r="AO46" s="203"/>
      <c r="AP46" s="204" t="str">
        <f t="shared" si="31"/>
        <v>K-C6</v>
      </c>
      <c r="AQ46" s="204" t="str">
        <f t="shared" si="32"/>
        <v>156</v>
      </c>
      <c r="AR46" s="204" t="str">
        <f t="shared" si="33"/>
        <v>632</v>
      </c>
      <c r="AS46" s="204"/>
      <c r="AT46" s="204"/>
      <c r="AU46" s="203"/>
    </row>
    <row r="47" spans="1:47" x14ac:dyDescent="0.25">
      <c r="A47" s="196"/>
      <c r="B47" s="197"/>
      <c r="C47" s="197"/>
      <c r="D47" s="197" t="str">
        <f t="shared" si="24"/>
        <v>1</v>
      </c>
      <c r="E47" s="126">
        <v>45994</v>
      </c>
      <c r="F47" s="126">
        <v>45994</v>
      </c>
      <c r="G47" s="127" t="s">
        <v>8056</v>
      </c>
      <c r="H47" s="128">
        <f t="shared" si="1"/>
        <v>45994</v>
      </c>
      <c r="I47" s="129" t="str">
        <f t="shared" si="2"/>
        <v>NKMB-031225pk0522</v>
      </c>
      <c r="J47" s="127"/>
      <c r="K47" s="127"/>
      <c r="L47" s="127"/>
      <c r="M47" s="126"/>
      <c r="N47" s="129" t="s">
        <v>4957</v>
      </c>
      <c r="O47" s="230" t="str">
        <f>VLOOKUP(N47,Ma_KH!$A:$R,2,0)</f>
        <v>Tmart00619 04. Quầy N3B2 Trần Bình</v>
      </c>
      <c r="P47" s="127"/>
      <c r="Q47" s="127"/>
      <c r="R47" s="129" t="str">
        <f t="shared" si="3"/>
        <v>Hàng trả - Tmart00619 - Tmart00619 04. Quầy N3B2 Trần Bình - 031225pk0522 - Phiếu ngày (03/12/2025)</v>
      </c>
      <c r="S47" s="129" t="s">
        <v>1786</v>
      </c>
      <c r="T47" s="127"/>
      <c r="U47" s="127" t="str">
        <f t="shared" si="4"/>
        <v>Hàng trả - Tmart00619 - Tmart00619 04. Quầy N3B2 Trần Bình - 031225pk0522 - Phiếu ngày (03/12/2025)</v>
      </c>
      <c r="V47" s="127"/>
      <c r="W47" s="127"/>
      <c r="X47" s="129" t="s">
        <v>563</v>
      </c>
      <c r="Y47" s="198" t="str">
        <f>VLOOKUP(X47,TONG_SL!$A:$F,2,0)</f>
        <v>Chân gà sả tắc 150g</v>
      </c>
      <c r="Z47" s="197"/>
      <c r="AA47" s="197" t="str">
        <f t="shared" si="25"/>
        <v>5111</v>
      </c>
      <c r="AB47" s="197" t="str">
        <f t="shared" si="26"/>
        <v>131</v>
      </c>
      <c r="AC47" s="197" t="str">
        <f>VLOOKUP(X47,TONG_SL!$A:$F,3,0)</f>
        <v>Túi</v>
      </c>
      <c r="AD47" s="130">
        <v>3</v>
      </c>
      <c r="AE47" s="200"/>
      <c r="AF47" s="171">
        <f>VLOOKUP(VLOOKUP(N47,Ma_KH!$A:$R,18,0)&amp;X47,Gia_MB!$A:$F,6,0)</f>
        <v>20250</v>
      </c>
      <c r="AG47" s="201">
        <f t="shared" si="27"/>
        <v>60750</v>
      </c>
      <c r="AH47" s="200"/>
      <c r="AI47" s="202"/>
      <c r="AJ47" s="203"/>
      <c r="AK47" s="200" t="str">
        <f t="shared" si="28"/>
        <v>8</v>
      </c>
      <c r="AL47" s="200"/>
      <c r="AM47" s="202">
        <f t="shared" si="29"/>
        <v>4860</v>
      </c>
      <c r="AN47" s="200" t="str">
        <f t="shared" si="30"/>
        <v>33311</v>
      </c>
      <c r="AO47" s="203"/>
      <c r="AP47" s="204" t="str">
        <f t="shared" si="31"/>
        <v>K-C6</v>
      </c>
      <c r="AQ47" s="204" t="str">
        <f t="shared" si="32"/>
        <v>156</v>
      </c>
      <c r="AR47" s="204" t="str">
        <f t="shared" si="33"/>
        <v>632</v>
      </c>
      <c r="AS47" s="204"/>
      <c r="AT47" s="204"/>
      <c r="AU47" s="203"/>
    </row>
    <row r="48" spans="1:47" x14ac:dyDescent="0.25">
      <c r="A48" s="196"/>
      <c r="B48" s="197"/>
      <c r="C48" s="197"/>
      <c r="D48" s="197" t="str">
        <f t="shared" si="24"/>
        <v>1</v>
      </c>
      <c r="E48" s="126">
        <v>45994</v>
      </c>
      <c r="F48" s="126">
        <v>45994</v>
      </c>
      <c r="G48" s="127" t="s">
        <v>8056</v>
      </c>
      <c r="H48" s="128">
        <f t="shared" si="1"/>
        <v>45994</v>
      </c>
      <c r="I48" s="129" t="str">
        <f t="shared" si="2"/>
        <v>NKMB-031225pk0522</v>
      </c>
      <c r="J48" s="127"/>
      <c r="K48" s="127"/>
      <c r="L48" s="127"/>
      <c r="M48" s="126"/>
      <c r="N48" s="129" t="s">
        <v>4957</v>
      </c>
      <c r="O48" s="230" t="str">
        <f>VLOOKUP(N48,Ma_KH!$A:$R,2,0)</f>
        <v>Tmart00619 04. Quầy N3B2 Trần Bình</v>
      </c>
      <c r="P48" s="127"/>
      <c r="Q48" s="127"/>
      <c r="R48" s="129" t="str">
        <f t="shared" si="3"/>
        <v>Hàng trả - Tmart00619 - Tmart00619 04. Quầy N3B2 Trần Bình - 031225pk0522 - Phiếu ngày (03/12/2025)</v>
      </c>
      <c r="S48" s="129" t="s">
        <v>1786</v>
      </c>
      <c r="T48" s="127"/>
      <c r="U48" s="127" t="str">
        <f t="shared" si="4"/>
        <v>Hàng trả - Tmart00619 - Tmart00619 04. Quầy N3B2 Trần Bình - 031225pk0522 - Phiếu ngày (03/12/2025)</v>
      </c>
      <c r="V48" s="127"/>
      <c r="W48" s="127"/>
      <c r="X48" s="129" t="s">
        <v>565</v>
      </c>
      <c r="Y48" s="198" t="str">
        <f>VLOOKUP(X48,TONG_SL!$A:$F,2,0)</f>
        <v>Tai heo sốt thái 150g</v>
      </c>
      <c r="Z48" s="197"/>
      <c r="AA48" s="197" t="str">
        <f t="shared" si="25"/>
        <v>5111</v>
      </c>
      <c r="AB48" s="197" t="str">
        <f t="shared" si="26"/>
        <v>131</v>
      </c>
      <c r="AC48" s="197" t="str">
        <f>VLOOKUP(X48,TONG_SL!$A:$F,3,0)</f>
        <v>Túi</v>
      </c>
      <c r="AD48" s="130">
        <v>1</v>
      </c>
      <c r="AE48" s="200"/>
      <c r="AF48" s="171">
        <f>VLOOKUP(VLOOKUP(N48,Ma_KH!$A:$R,18,0)&amp;X48,Gia_MB!$A:$F,6,0)</f>
        <v>19500</v>
      </c>
      <c r="AG48" s="201">
        <f t="shared" si="27"/>
        <v>19500</v>
      </c>
      <c r="AH48" s="200"/>
      <c r="AI48" s="202"/>
      <c r="AJ48" s="203"/>
      <c r="AK48" s="200" t="str">
        <f t="shared" si="28"/>
        <v>8</v>
      </c>
      <c r="AL48" s="200"/>
      <c r="AM48" s="202">
        <f t="shared" si="29"/>
        <v>1560</v>
      </c>
      <c r="AN48" s="200" t="str">
        <f t="shared" si="30"/>
        <v>33311</v>
      </c>
      <c r="AO48" s="203"/>
      <c r="AP48" s="204" t="str">
        <f t="shared" si="31"/>
        <v>K-C6</v>
      </c>
      <c r="AQ48" s="204" t="str">
        <f t="shared" si="32"/>
        <v>156</v>
      </c>
      <c r="AR48" s="204" t="str">
        <f t="shared" si="33"/>
        <v>632</v>
      </c>
      <c r="AS48" s="204"/>
      <c r="AT48" s="204"/>
      <c r="AU48" s="203"/>
    </row>
    <row r="49" spans="1:47" x14ac:dyDescent="0.25">
      <c r="A49" s="196"/>
      <c r="B49" s="197"/>
      <c r="C49" s="197"/>
      <c r="D49" s="197" t="str">
        <f t="shared" si="24"/>
        <v>1</v>
      </c>
      <c r="E49" s="126">
        <v>45994</v>
      </c>
      <c r="F49" s="126">
        <v>45994</v>
      </c>
      <c r="G49" s="127" t="s">
        <v>8056</v>
      </c>
      <c r="H49" s="128">
        <f t="shared" si="1"/>
        <v>45994</v>
      </c>
      <c r="I49" s="129" t="str">
        <f t="shared" si="2"/>
        <v>NKMB-031225pk0522</v>
      </c>
      <c r="J49" s="127"/>
      <c r="K49" s="127"/>
      <c r="L49" s="127"/>
      <c r="M49" s="126"/>
      <c r="N49" s="129" t="s">
        <v>4957</v>
      </c>
      <c r="O49" s="230" t="str">
        <f>VLOOKUP(N49,Ma_KH!$A:$R,2,0)</f>
        <v>Tmart00619 04. Quầy N3B2 Trần Bình</v>
      </c>
      <c r="P49" s="127"/>
      <c r="Q49" s="127"/>
      <c r="R49" s="129" t="str">
        <f t="shared" si="3"/>
        <v>Hàng trả - Tmart00619 - Tmart00619 04. Quầy N3B2 Trần Bình - 031225pk0522 - Phiếu ngày (03/12/2025)</v>
      </c>
      <c r="S49" s="129" t="s">
        <v>1786</v>
      </c>
      <c r="T49" s="127"/>
      <c r="U49" s="127" t="str">
        <f t="shared" si="4"/>
        <v>Hàng trả - Tmart00619 - Tmart00619 04. Quầy N3B2 Trần Bình - 031225pk0522 - Phiếu ngày (03/12/2025)</v>
      </c>
      <c r="V49" s="127"/>
      <c r="W49" s="127"/>
      <c r="X49" s="129" t="s">
        <v>52</v>
      </c>
      <c r="Y49" s="198" t="str">
        <f>VLOOKUP(X49,TONG_SL!$A:$F,2,0)</f>
        <v>Gà xì dầu 500g</v>
      </c>
      <c r="Z49" s="197"/>
      <c r="AA49" s="197" t="str">
        <f t="shared" si="25"/>
        <v>5111</v>
      </c>
      <c r="AB49" s="197" t="str">
        <f t="shared" si="26"/>
        <v>131</v>
      </c>
      <c r="AC49" s="197" t="str">
        <f>VLOOKUP(X49,TONG_SL!$A:$F,3,0)</f>
        <v>Túi</v>
      </c>
      <c r="AD49" s="130">
        <v>1</v>
      </c>
      <c r="AE49" s="200"/>
      <c r="AF49" s="171">
        <f>VLOOKUP(VLOOKUP(N49,Ma_KH!$A:$R,18,0)&amp;X49,Gia_MB!$A:$F,6,0)</f>
        <v>111606</v>
      </c>
      <c r="AG49" s="201">
        <f t="shared" si="27"/>
        <v>111606</v>
      </c>
      <c r="AH49" s="200"/>
      <c r="AI49" s="202"/>
      <c r="AJ49" s="203"/>
      <c r="AK49" s="200" t="str">
        <f t="shared" si="28"/>
        <v>8</v>
      </c>
      <c r="AL49" s="200"/>
      <c r="AM49" s="202">
        <f t="shared" si="29"/>
        <v>8928.48</v>
      </c>
      <c r="AN49" s="200" t="str">
        <f t="shared" si="30"/>
        <v>33311</v>
      </c>
      <c r="AO49" s="203"/>
      <c r="AP49" s="204" t="str">
        <f t="shared" si="31"/>
        <v>K-C6</v>
      </c>
      <c r="AQ49" s="204" t="str">
        <f t="shared" si="32"/>
        <v>156</v>
      </c>
      <c r="AR49" s="204" t="str">
        <f t="shared" si="33"/>
        <v>632</v>
      </c>
      <c r="AS49" s="204"/>
      <c r="AT49" s="204"/>
      <c r="AU49" s="203"/>
    </row>
    <row r="50" spans="1:47" x14ac:dyDescent="0.25">
      <c r="A50" s="196"/>
      <c r="B50" s="197"/>
      <c r="C50" s="197"/>
      <c r="D50" s="197" t="str">
        <f t="shared" si="24"/>
        <v>1</v>
      </c>
      <c r="E50" s="126">
        <v>45994</v>
      </c>
      <c r="F50" s="126">
        <v>45994</v>
      </c>
      <c r="G50" s="127" t="s">
        <v>8057</v>
      </c>
      <c r="H50" s="128">
        <f t="shared" si="1"/>
        <v>45994</v>
      </c>
      <c r="I50" s="129" t="str">
        <f t="shared" si="2"/>
        <v>NKMB-312okonoa18</v>
      </c>
      <c r="J50" s="127"/>
      <c r="K50" s="127"/>
      <c r="L50" s="127"/>
      <c r="M50" s="126"/>
      <c r="N50" s="129" t="s">
        <v>4675</v>
      </c>
      <c r="O50" s="230" t="str">
        <f>VLOOKUP(N50,Ma_KH!$A:$R,2,0)</f>
        <v>A18MT20- Cửa hàng OKONO 20/14 Mễ Trì</v>
      </c>
      <c r="P50" s="127"/>
      <c r="Q50" s="127"/>
      <c r="R50" s="129" t="str">
        <f t="shared" si="3"/>
        <v>Hàng trả - OkonoA18 - A18MT20- Cửa hàng OKONO 20/14 Mễ Trì - 312okonoa18 - Phiếu ngày (03/12/2025)</v>
      </c>
      <c r="S50" s="129" t="s">
        <v>1786</v>
      </c>
      <c r="T50" s="127"/>
      <c r="U50" s="127" t="str">
        <f t="shared" si="4"/>
        <v>Hàng trả - OkonoA18 - A18MT20- Cửa hàng OKONO 20/14 Mễ Trì - 312okonoa18 - Phiếu ngày (03/12/2025)</v>
      </c>
      <c r="V50" s="127"/>
      <c r="W50" s="127"/>
      <c r="X50" s="129" t="s">
        <v>32</v>
      </c>
      <c r="Y50" s="198" t="str">
        <f>VLOOKUP(X50,TONG_SL!$A:$F,2,0)</f>
        <v>Giò Tai Lưỡi Xào 250g</v>
      </c>
      <c r="Z50" s="197"/>
      <c r="AA50" s="197" t="str">
        <f t="shared" si="25"/>
        <v>5111</v>
      </c>
      <c r="AB50" s="197" t="str">
        <f t="shared" si="26"/>
        <v>131</v>
      </c>
      <c r="AC50" s="197" t="str">
        <f>VLOOKUP(X50,TONG_SL!$A:$F,3,0)</f>
        <v>Túi</v>
      </c>
      <c r="AD50" s="130">
        <v>2</v>
      </c>
      <c r="AE50" s="200"/>
      <c r="AF50" s="171">
        <f>VLOOKUP(VLOOKUP(N50,Ma_KH!$A:$R,18,0)&amp;X50,Gia_MB!$A:$F,6,0)</f>
        <v>47674</v>
      </c>
      <c r="AG50" s="201">
        <f t="shared" si="27"/>
        <v>95348</v>
      </c>
      <c r="AH50" s="200"/>
      <c r="AI50" s="202"/>
      <c r="AJ50" s="203"/>
      <c r="AK50" s="200" t="str">
        <f t="shared" si="28"/>
        <v>8</v>
      </c>
      <c r="AL50" s="200"/>
      <c r="AM50" s="202">
        <f t="shared" si="29"/>
        <v>7627.84</v>
      </c>
      <c r="AN50" s="200" t="str">
        <f t="shared" si="30"/>
        <v>33311</v>
      </c>
      <c r="AO50" s="203"/>
      <c r="AP50" s="204" t="str">
        <f t="shared" si="31"/>
        <v>K-C6</v>
      </c>
      <c r="AQ50" s="204" t="str">
        <f t="shared" si="32"/>
        <v>156</v>
      </c>
      <c r="AR50" s="204" t="str">
        <f t="shared" si="33"/>
        <v>632</v>
      </c>
      <c r="AS50" s="204"/>
      <c r="AT50" s="204"/>
      <c r="AU50" s="203"/>
    </row>
    <row r="51" spans="1:47" x14ac:dyDescent="0.25">
      <c r="A51" s="196"/>
      <c r="B51" s="197"/>
      <c r="C51" s="197"/>
      <c r="D51" s="197" t="str">
        <f t="shared" si="24"/>
        <v>1</v>
      </c>
      <c r="E51" s="126">
        <v>45994</v>
      </c>
      <c r="F51" s="126">
        <v>45994</v>
      </c>
      <c r="G51" s="127" t="s">
        <v>8057</v>
      </c>
      <c r="H51" s="128">
        <f t="shared" si="1"/>
        <v>45994</v>
      </c>
      <c r="I51" s="129" t="str">
        <f t="shared" si="2"/>
        <v>NKMB-312okonoa18</v>
      </c>
      <c r="J51" s="127"/>
      <c r="K51" s="127"/>
      <c r="L51" s="127"/>
      <c r="M51" s="126"/>
      <c r="N51" s="129" t="s">
        <v>4675</v>
      </c>
      <c r="O51" s="230" t="str">
        <f>VLOOKUP(N51,Ma_KH!$A:$R,2,0)</f>
        <v>A18MT20- Cửa hàng OKONO 20/14 Mễ Trì</v>
      </c>
      <c r="P51" s="127"/>
      <c r="Q51" s="127"/>
      <c r="R51" s="129" t="str">
        <f t="shared" si="3"/>
        <v>Hàng trả - OkonoA18 - A18MT20- Cửa hàng OKONO 20/14 Mễ Trì - 312okonoa18 - Phiếu ngày (03/12/2025)</v>
      </c>
      <c r="S51" s="129" t="s">
        <v>1786</v>
      </c>
      <c r="T51" s="127"/>
      <c r="U51" s="127" t="str">
        <f t="shared" si="4"/>
        <v>Hàng trả - OkonoA18 - A18MT20- Cửa hàng OKONO 20/14 Mễ Trì - 312okonoa18 - Phiếu ngày (03/12/2025)</v>
      </c>
      <c r="V51" s="127"/>
      <c r="W51" s="127"/>
      <c r="X51" s="129" t="s">
        <v>34</v>
      </c>
      <c r="Y51" s="198" t="str">
        <f>VLOOKUP(X51,TONG_SL!$A:$F,2,0)</f>
        <v>Tai heo muối 200g</v>
      </c>
      <c r="Z51" s="197"/>
      <c r="AA51" s="197" t="str">
        <f t="shared" si="25"/>
        <v>5111</v>
      </c>
      <c r="AB51" s="197" t="str">
        <f t="shared" si="26"/>
        <v>131</v>
      </c>
      <c r="AC51" s="197" t="str">
        <f>VLOOKUP(X51,TONG_SL!$A:$F,3,0)</f>
        <v>Túi</v>
      </c>
      <c r="AD51" s="130">
        <v>3</v>
      </c>
      <c r="AE51" s="200"/>
      <c r="AF51" s="171">
        <f>VLOOKUP(VLOOKUP(N51,Ma_KH!$A:$R,18,0)&amp;X51,Gia_MB!$A:$F,6,0)</f>
        <v>52816</v>
      </c>
      <c r="AG51" s="201">
        <f t="shared" si="27"/>
        <v>158448</v>
      </c>
      <c r="AH51" s="200"/>
      <c r="AI51" s="202"/>
      <c r="AJ51" s="203"/>
      <c r="AK51" s="200" t="str">
        <f t="shared" si="28"/>
        <v>8</v>
      </c>
      <c r="AL51" s="200"/>
      <c r="AM51" s="202">
        <f t="shared" si="29"/>
        <v>12675.84</v>
      </c>
      <c r="AN51" s="200" t="str">
        <f t="shared" si="30"/>
        <v>33311</v>
      </c>
      <c r="AO51" s="203"/>
      <c r="AP51" s="204" t="str">
        <f t="shared" si="31"/>
        <v>K-C6</v>
      </c>
      <c r="AQ51" s="204" t="str">
        <f t="shared" si="32"/>
        <v>156</v>
      </c>
      <c r="AR51" s="204" t="str">
        <f t="shared" si="33"/>
        <v>632</v>
      </c>
      <c r="AS51" s="204"/>
      <c r="AT51" s="204"/>
      <c r="AU51" s="203"/>
    </row>
    <row r="52" spans="1:47" x14ac:dyDescent="0.25">
      <c r="A52" s="196"/>
      <c r="B52" s="197"/>
      <c r="C52" s="197"/>
      <c r="D52" s="197" t="str">
        <f t="shared" si="24"/>
        <v>1</v>
      </c>
      <c r="E52" s="126">
        <v>45994</v>
      </c>
      <c r="F52" s="126">
        <v>45994</v>
      </c>
      <c r="G52" s="127" t="s">
        <v>8058</v>
      </c>
      <c r="H52" s="128">
        <f t="shared" si="1"/>
        <v>45994</v>
      </c>
      <c r="I52" s="129" t="str">
        <f t="shared" si="2"/>
        <v>NKMB-031225pk0296</v>
      </c>
      <c r="J52" s="127"/>
      <c r="K52" s="127"/>
      <c r="L52" s="127"/>
      <c r="M52" s="126"/>
      <c r="N52" s="129" t="s">
        <v>5058</v>
      </c>
      <c r="O52" s="230" t="str">
        <f>VLOOKUP(N52,Ma_KH!$A:$R,2,0)</f>
        <v>Tmart01025 45. Quầy 20 Đức Diễn</v>
      </c>
      <c r="P52" s="127"/>
      <c r="Q52" s="127"/>
      <c r="R52" s="129" t="str">
        <f t="shared" si="3"/>
        <v>Hàng trả - Tmart01025 - Tmart01025 45. Quầy 20 Đức Diễn - 031225pk0296 - Phiếu ngày (03/12/2025)</v>
      </c>
      <c r="S52" s="129" t="s">
        <v>1786</v>
      </c>
      <c r="T52" s="127"/>
      <c r="U52" s="127" t="str">
        <f t="shared" si="4"/>
        <v>Hàng trả - Tmart01025 - Tmart01025 45. Quầy 20 Đức Diễn - 031225pk0296 - Phiếu ngày (03/12/2025)</v>
      </c>
      <c r="V52" s="127"/>
      <c r="W52" s="127"/>
      <c r="X52" s="129" t="s">
        <v>48</v>
      </c>
      <c r="Y52" s="198" t="str">
        <f>VLOOKUP(X52,TONG_SL!$A:$F,2,0)</f>
        <v>Mọc Nấm Hương 250g</v>
      </c>
      <c r="Z52" s="197"/>
      <c r="AA52" s="197" t="str">
        <f t="shared" si="25"/>
        <v>5111</v>
      </c>
      <c r="AB52" s="197" t="str">
        <f t="shared" si="26"/>
        <v>131</v>
      </c>
      <c r="AC52" s="197" t="str">
        <f>VLOOKUP(X52,TONG_SL!$A:$F,3,0)</f>
        <v>Túi</v>
      </c>
      <c r="AD52" s="130">
        <v>1</v>
      </c>
      <c r="AE52" s="200"/>
      <c r="AF52" s="171">
        <f>VLOOKUP(VLOOKUP(N52,Ma_KH!$A:$R,18,0)&amp;X52,Gia_MB!$A:$F,6,0)</f>
        <v>46000</v>
      </c>
      <c r="AG52" s="201">
        <f t="shared" si="27"/>
        <v>46000</v>
      </c>
      <c r="AH52" s="200"/>
      <c r="AI52" s="202"/>
      <c r="AJ52" s="203"/>
      <c r="AK52" s="200" t="str">
        <f t="shared" si="28"/>
        <v>8</v>
      </c>
      <c r="AL52" s="200"/>
      <c r="AM52" s="202">
        <f t="shared" si="29"/>
        <v>3680</v>
      </c>
      <c r="AN52" s="200" t="str">
        <f t="shared" si="30"/>
        <v>33311</v>
      </c>
      <c r="AO52" s="203"/>
      <c r="AP52" s="204" t="str">
        <f t="shared" si="31"/>
        <v>K-C6</v>
      </c>
      <c r="AQ52" s="204" t="str">
        <f t="shared" si="32"/>
        <v>156</v>
      </c>
      <c r="AR52" s="204" t="str">
        <f t="shared" si="33"/>
        <v>632</v>
      </c>
      <c r="AS52" s="204"/>
      <c r="AT52" s="204"/>
      <c r="AU52" s="203"/>
    </row>
    <row r="53" spans="1:47" x14ac:dyDescent="0.25">
      <c r="A53" s="196"/>
      <c r="B53" s="197"/>
      <c r="C53" s="197"/>
      <c r="D53" s="197" t="str">
        <f t="shared" si="24"/>
        <v>1</v>
      </c>
      <c r="E53" s="126">
        <v>45994</v>
      </c>
      <c r="F53" s="126">
        <v>45994</v>
      </c>
      <c r="G53" s="127" t="s">
        <v>8058</v>
      </c>
      <c r="H53" s="128">
        <f t="shared" si="1"/>
        <v>45994</v>
      </c>
      <c r="I53" s="129" t="str">
        <f t="shared" si="2"/>
        <v>NKMB-031225pk0296</v>
      </c>
      <c r="J53" s="127"/>
      <c r="K53" s="127"/>
      <c r="L53" s="127"/>
      <c r="M53" s="126"/>
      <c r="N53" s="129" t="s">
        <v>5058</v>
      </c>
      <c r="O53" s="230" t="str">
        <f>VLOOKUP(N53,Ma_KH!$A:$R,2,0)</f>
        <v>Tmart01025 45. Quầy 20 Đức Diễn</v>
      </c>
      <c r="P53" s="127"/>
      <c r="Q53" s="127"/>
      <c r="R53" s="129" t="str">
        <f t="shared" si="3"/>
        <v>Hàng trả - Tmart01025 - Tmart01025 45. Quầy 20 Đức Diễn - 031225pk0296 - Phiếu ngày (03/12/2025)</v>
      </c>
      <c r="S53" s="129" t="s">
        <v>1786</v>
      </c>
      <c r="T53" s="127"/>
      <c r="U53" s="127" t="str">
        <f t="shared" si="4"/>
        <v>Hàng trả - Tmart01025 - Tmart01025 45. Quầy 20 Đức Diễn - 031225pk0296 - Phiếu ngày (03/12/2025)</v>
      </c>
      <c r="V53" s="127"/>
      <c r="W53" s="127"/>
      <c r="X53" s="129" t="s">
        <v>563</v>
      </c>
      <c r="Y53" s="198" t="str">
        <f>VLOOKUP(X53,TONG_SL!$A:$F,2,0)</f>
        <v>Chân gà sả tắc 150g</v>
      </c>
      <c r="Z53" s="197"/>
      <c r="AA53" s="197" t="str">
        <f t="shared" si="25"/>
        <v>5111</v>
      </c>
      <c r="AB53" s="197" t="str">
        <f t="shared" si="26"/>
        <v>131</v>
      </c>
      <c r="AC53" s="197" t="str">
        <f>VLOOKUP(X53,TONG_SL!$A:$F,3,0)</f>
        <v>Túi</v>
      </c>
      <c r="AD53" s="130">
        <v>1</v>
      </c>
      <c r="AE53" s="200"/>
      <c r="AF53" s="171">
        <f>VLOOKUP(VLOOKUP(N53,Ma_KH!$A:$R,18,0)&amp;X53,Gia_MB!$A:$F,6,0)</f>
        <v>20250</v>
      </c>
      <c r="AG53" s="201">
        <f t="shared" si="27"/>
        <v>20250</v>
      </c>
      <c r="AH53" s="200"/>
      <c r="AI53" s="202"/>
      <c r="AJ53" s="203"/>
      <c r="AK53" s="200" t="str">
        <f t="shared" si="28"/>
        <v>8</v>
      </c>
      <c r="AL53" s="200"/>
      <c r="AM53" s="202">
        <f t="shared" si="29"/>
        <v>1620</v>
      </c>
      <c r="AN53" s="200" t="str">
        <f t="shared" si="30"/>
        <v>33311</v>
      </c>
      <c r="AO53" s="203"/>
      <c r="AP53" s="204" t="str">
        <f t="shared" si="31"/>
        <v>K-C6</v>
      </c>
      <c r="AQ53" s="204" t="str">
        <f t="shared" si="32"/>
        <v>156</v>
      </c>
      <c r="AR53" s="204" t="str">
        <f t="shared" si="33"/>
        <v>632</v>
      </c>
      <c r="AS53" s="204"/>
      <c r="AT53" s="204"/>
      <c r="AU53" s="203"/>
    </row>
    <row r="54" spans="1:47" x14ac:dyDescent="0.25">
      <c r="A54" s="196"/>
      <c r="B54" s="197"/>
      <c r="C54" s="197"/>
      <c r="D54" s="197" t="str">
        <f t="shared" si="24"/>
        <v>1</v>
      </c>
      <c r="E54" s="126">
        <v>45994</v>
      </c>
      <c r="F54" s="126">
        <v>45994</v>
      </c>
      <c r="G54" s="127" t="s">
        <v>8058</v>
      </c>
      <c r="H54" s="128">
        <f t="shared" si="1"/>
        <v>45994</v>
      </c>
      <c r="I54" s="129" t="str">
        <f t="shared" si="2"/>
        <v>NKMB-031225pk0296</v>
      </c>
      <c r="J54" s="127"/>
      <c r="K54" s="127"/>
      <c r="L54" s="127"/>
      <c r="M54" s="126"/>
      <c r="N54" s="129" t="s">
        <v>5058</v>
      </c>
      <c r="O54" s="230" t="str">
        <f>VLOOKUP(N54,Ma_KH!$A:$R,2,0)</f>
        <v>Tmart01025 45. Quầy 20 Đức Diễn</v>
      </c>
      <c r="P54" s="127"/>
      <c r="Q54" s="127"/>
      <c r="R54" s="129" t="str">
        <f t="shared" si="3"/>
        <v>Hàng trả - Tmart01025 - Tmart01025 45. Quầy 20 Đức Diễn - 031225pk0296 - Phiếu ngày (03/12/2025)</v>
      </c>
      <c r="S54" s="129" t="s">
        <v>1786</v>
      </c>
      <c r="T54" s="127"/>
      <c r="U54" s="127" t="str">
        <f t="shared" si="4"/>
        <v>Hàng trả - Tmart01025 - Tmart01025 45. Quầy 20 Đức Diễn - 031225pk0296 - Phiếu ngày (03/12/2025)</v>
      </c>
      <c r="V54" s="127"/>
      <c r="W54" s="127"/>
      <c r="X54" s="129" t="s">
        <v>565</v>
      </c>
      <c r="Y54" s="198" t="str">
        <f>VLOOKUP(X54,TONG_SL!$A:$F,2,0)</f>
        <v>Tai heo sốt thái 150g</v>
      </c>
      <c r="Z54" s="197"/>
      <c r="AA54" s="197" t="str">
        <f t="shared" si="25"/>
        <v>5111</v>
      </c>
      <c r="AB54" s="197" t="str">
        <f t="shared" si="26"/>
        <v>131</v>
      </c>
      <c r="AC54" s="197" t="str">
        <f>VLOOKUP(X54,TONG_SL!$A:$F,3,0)</f>
        <v>Túi</v>
      </c>
      <c r="AD54" s="130">
        <v>1</v>
      </c>
      <c r="AE54" s="200"/>
      <c r="AF54" s="171">
        <f>VLOOKUP(VLOOKUP(N54,Ma_KH!$A:$R,18,0)&amp;X54,Gia_MB!$A:$F,6,0)</f>
        <v>19500</v>
      </c>
      <c r="AG54" s="201">
        <f t="shared" si="27"/>
        <v>19500</v>
      </c>
      <c r="AH54" s="200"/>
      <c r="AI54" s="202"/>
      <c r="AJ54" s="203"/>
      <c r="AK54" s="200" t="str">
        <f t="shared" si="28"/>
        <v>8</v>
      </c>
      <c r="AL54" s="200"/>
      <c r="AM54" s="202">
        <f t="shared" si="29"/>
        <v>1560</v>
      </c>
      <c r="AN54" s="200" t="str">
        <f t="shared" si="30"/>
        <v>33311</v>
      </c>
      <c r="AO54" s="203"/>
      <c r="AP54" s="204" t="str">
        <f t="shared" si="31"/>
        <v>K-C6</v>
      </c>
      <c r="AQ54" s="204" t="str">
        <f t="shared" si="32"/>
        <v>156</v>
      </c>
      <c r="AR54" s="204" t="str">
        <f t="shared" si="33"/>
        <v>632</v>
      </c>
      <c r="AS54" s="204"/>
      <c r="AT54" s="204"/>
      <c r="AU54" s="203"/>
    </row>
    <row r="55" spans="1:47" x14ac:dyDescent="0.25">
      <c r="A55" s="196"/>
      <c r="B55" s="197"/>
      <c r="C55" s="197"/>
      <c r="D55" s="197" t="str">
        <f t="shared" si="24"/>
        <v>1</v>
      </c>
      <c r="E55" s="126">
        <v>45994</v>
      </c>
      <c r="F55" s="126">
        <v>45994</v>
      </c>
      <c r="G55" s="127" t="s">
        <v>8058</v>
      </c>
      <c r="H55" s="128">
        <f t="shared" si="1"/>
        <v>45994</v>
      </c>
      <c r="I55" s="129" t="str">
        <f t="shared" si="2"/>
        <v>NKMB-031225pk0296</v>
      </c>
      <c r="J55" s="127"/>
      <c r="K55" s="127"/>
      <c r="L55" s="127"/>
      <c r="M55" s="126"/>
      <c r="N55" s="129" t="s">
        <v>5058</v>
      </c>
      <c r="O55" s="230" t="str">
        <f>VLOOKUP(N55,Ma_KH!$A:$R,2,0)</f>
        <v>Tmart01025 45. Quầy 20 Đức Diễn</v>
      </c>
      <c r="P55" s="127"/>
      <c r="Q55" s="127"/>
      <c r="R55" s="129" t="str">
        <f t="shared" si="3"/>
        <v>Hàng trả - Tmart01025 - Tmart01025 45. Quầy 20 Đức Diễn - 031225pk0296 - Phiếu ngày (03/12/2025)</v>
      </c>
      <c r="S55" s="129" t="s">
        <v>1786</v>
      </c>
      <c r="T55" s="127"/>
      <c r="U55" s="127" t="str">
        <f t="shared" si="4"/>
        <v>Hàng trả - Tmart01025 - Tmart01025 45. Quầy 20 Đức Diễn - 031225pk0296 - Phiếu ngày (03/12/2025)</v>
      </c>
      <c r="V55" s="127"/>
      <c r="W55" s="127"/>
      <c r="X55" s="129" t="s">
        <v>39</v>
      </c>
      <c r="Y55" s="198" t="str">
        <f>VLOOKUP(X55,TONG_SL!$A:$F,2,0)</f>
        <v>Chả nướng 300g</v>
      </c>
      <c r="Z55" s="197"/>
      <c r="AA55" s="197" t="str">
        <f t="shared" si="25"/>
        <v>5111</v>
      </c>
      <c r="AB55" s="197" t="str">
        <f t="shared" si="26"/>
        <v>131</v>
      </c>
      <c r="AC55" s="197" t="str">
        <f>VLOOKUP(X55,TONG_SL!$A:$F,3,0)</f>
        <v>Túi</v>
      </c>
      <c r="AD55" s="130">
        <v>2</v>
      </c>
      <c r="AE55" s="200"/>
      <c r="AF55" s="171">
        <f>VLOOKUP(VLOOKUP(N55,Ma_KH!$A:$R,18,0)&amp;X55,Gia_MB!$A:$F,6,0)</f>
        <v>70950</v>
      </c>
      <c r="AG55" s="201">
        <f t="shared" si="27"/>
        <v>141900</v>
      </c>
      <c r="AH55" s="200"/>
      <c r="AI55" s="202"/>
      <c r="AJ55" s="203"/>
      <c r="AK55" s="200" t="str">
        <f t="shared" si="28"/>
        <v>8</v>
      </c>
      <c r="AL55" s="200"/>
      <c r="AM55" s="202">
        <f t="shared" si="29"/>
        <v>11352</v>
      </c>
      <c r="AN55" s="200" t="str">
        <f t="shared" si="30"/>
        <v>33311</v>
      </c>
      <c r="AO55" s="203"/>
      <c r="AP55" s="204" t="str">
        <f t="shared" si="31"/>
        <v>K-C6</v>
      </c>
      <c r="AQ55" s="204" t="str">
        <f t="shared" si="32"/>
        <v>156</v>
      </c>
      <c r="AR55" s="204" t="str">
        <f t="shared" si="33"/>
        <v>632</v>
      </c>
      <c r="AS55" s="204"/>
      <c r="AT55" s="204"/>
      <c r="AU55" s="203"/>
    </row>
    <row r="56" spans="1:47" x14ac:dyDescent="0.25">
      <c r="A56" s="196"/>
      <c r="B56" s="197"/>
      <c r="C56" s="197"/>
      <c r="D56" s="197" t="str">
        <f t="shared" si="24"/>
        <v>1</v>
      </c>
      <c r="E56" s="126">
        <v>45994</v>
      </c>
      <c r="F56" s="126">
        <v>45994</v>
      </c>
      <c r="G56" s="127" t="s">
        <v>8058</v>
      </c>
      <c r="H56" s="128">
        <f t="shared" si="1"/>
        <v>45994</v>
      </c>
      <c r="I56" s="129" t="str">
        <f t="shared" si="2"/>
        <v>NKMB-031225pk0296</v>
      </c>
      <c r="J56" s="127"/>
      <c r="K56" s="127"/>
      <c r="L56" s="127"/>
      <c r="M56" s="126"/>
      <c r="N56" s="129" t="s">
        <v>5058</v>
      </c>
      <c r="O56" s="230" t="str">
        <f>VLOOKUP(N56,Ma_KH!$A:$R,2,0)</f>
        <v>Tmart01025 45. Quầy 20 Đức Diễn</v>
      </c>
      <c r="P56" s="127"/>
      <c r="Q56" s="127"/>
      <c r="R56" s="129" t="str">
        <f t="shared" si="3"/>
        <v>Hàng trả - Tmart01025 - Tmart01025 45. Quầy 20 Đức Diễn - 031225pk0296 - Phiếu ngày (03/12/2025)</v>
      </c>
      <c r="S56" s="129" t="s">
        <v>1786</v>
      </c>
      <c r="T56" s="127"/>
      <c r="U56" s="127" t="str">
        <f t="shared" si="4"/>
        <v>Hàng trả - Tmart01025 - Tmart01025 45. Quầy 20 Đức Diễn - 031225pk0296 - Phiếu ngày (03/12/2025)</v>
      </c>
      <c r="V56" s="127"/>
      <c r="W56" s="127"/>
      <c r="X56" s="129" t="s">
        <v>30</v>
      </c>
      <c r="Y56" s="198" t="str">
        <f>VLOOKUP(X56,TONG_SL!$A:$F,2,0)</f>
        <v>Gà muối 500g</v>
      </c>
      <c r="Z56" s="197"/>
      <c r="AA56" s="197" t="str">
        <f t="shared" si="25"/>
        <v>5111</v>
      </c>
      <c r="AB56" s="197" t="str">
        <f t="shared" si="26"/>
        <v>131</v>
      </c>
      <c r="AC56" s="197" t="str">
        <f>VLOOKUP(X56,TONG_SL!$A:$F,3,0)</f>
        <v>Túi</v>
      </c>
      <c r="AD56" s="130">
        <v>1</v>
      </c>
      <c r="AE56" s="200"/>
      <c r="AF56" s="171">
        <f>VLOOKUP(VLOOKUP(N56,Ma_KH!$A:$R,18,0)&amp;X56,Gia_MB!$A:$F,6,0)</f>
        <v>111058</v>
      </c>
      <c r="AG56" s="201">
        <f t="shared" si="27"/>
        <v>111058</v>
      </c>
      <c r="AH56" s="200"/>
      <c r="AI56" s="202"/>
      <c r="AJ56" s="203"/>
      <c r="AK56" s="200" t="str">
        <f t="shared" si="28"/>
        <v>8</v>
      </c>
      <c r="AL56" s="200"/>
      <c r="AM56" s="202">
        <f t="shared" si="29"/>
        <v>8884.64</v>
      </c>
      <c r="AN56" s="200" t="str">
        <f t="shared" si="30"/>
        <v>33311</v>
      </c>
      <c r="AO56" s="203"/>
      <c r="AP56" s="204" t="str">
        <f t="shared" si="31"/>
        <v>K-C6</v>
      </c>
      <c r="AQ56" s="204" t="str">
        <f t="shared" si="32"/>
        <v>156</v>
      </c>
      <c r="AR56" s="204" t="str">
        <f t="shared" si="33"/>
        <v>632</v>
      </c>
      <c r="AS56" s="204"/>
      <c r="AT56" s="204"/>
      <c r="AU56" s="203"/>
    </row>
    <row r="57" spans="1:47" x14ac:dyDescent="0.25">
      <c r="A57" s="196"/>
      <c r="B57" s="197"/>
      <c r="C57" s="197"/>
      <c r="D57" s="197" t="str">
        <f t="shared" si="24"/>
        <v>1</v>
      </c>
      <c r="E57" s="126">
        <v>45994</v>
      </c>
      <c r="F57" s="126">
        <v>45918</v>
      </c>
      <c r="G57" s="127" t="s">
        <v>8059</v>
      </c>
      <c r="H57" s="128">
        <f t="shared" si="1"/>
        <v>45994</v>
      </c>
      <c r="I57" s="129" t="str">
        <f t="shared" si="2"/>
        <v>NKMB-31225tmart99996</v>
      </c>
      <c r="J57" s="127"/>
      <c r="K57" s="127"/>
      <c r="L57" s="127"/>
      <c r="M57" s="126"/>
      <c r="N57" s="129" t="s">
        <v>5321</v>
      </c>
      <c r="O57" s="230" t="str">
        <f>VLOOKUP(N57,Ma_KH!$A:$R,2,0)</f>
        <v>Tmart Store Mỹ Đình, Nam Từ Liêm - A.Đăng</v>
      </c>
      <c r="P57" s="127"/>
      <c r="Q57" s="127"/>
      <c r="R57" s="129" t="str">
        <f t="shared" si="3"/>
        <v>Hàng trả - Tmart99996 - Tmart Store Mỹ Đình, Nam Từ Liêm - A.Đăng - 31225tmart99996 - Phiếu ngày (18/09/2025)</v>
      </c>
      <c r="S57" s="129" t="s">
        <v>1786</v>
      </c>
      <c r="T57" s="127"/>
      <c r="U57" s="127" t="str">
        <f t="shared" si="4"/>
        <v>Hàng trả - Tmart99996 - Tmart Store Mỹ Đình, Nam Từ Liêm - A.Đăng - 31225tmart99996 - Phiếu ngày (18/09/2025)</v>
      </c>
      <c r="V57" s="127"/>
      <c r="W57" s="127"/>
      <c r="X57" s="129" t="s">
        <v>34</v>
      </c>
      <c r="Y57" s="198" t="str">
        <f>VLOOKUP(X57,TONG_SL!$A:$F,2,0)</f>
        <v>Tai heo muối 200g</v>
      </c>
      <c r="Z57" s="197"/>
      <c r="AA57" s="197" t="str">
        <f t="shared" si="25"/>
        <v>5111</v>
      </c>
      <c r="AB57" s="197" t="str">
        <f t="shared" si="26"/>
        <v>131</v>
      </c>
      <c r="AC57" s="197" t="str">
        <f>VLOOKUP(X57,TONG_SL!$A:$F,3,0)</f>
        <v>Túi</v>
      </c>
      <c r="AD57" s="130">
        <v>1</v>
      </c>
      <c r="AE57" s="200"/>
      <c r="AF57" s="171">
        <f>VLOOKUP(VLOOKUP(N57,Ma_KH!$A:$R,18,0)&amp;X57,Gia_MB!$A:$F,6,0)</f>
        <v>55595</v>
      </c>
      <c r="AG57" s="201">
        <f t="shared" si="27"/>
        <v>55595</v>
      </c>
      <c r="AH57" s="200"/>
      <c r="AI57" s="202"/>
      <c r="AJ57" s="203"/>
      <c r="AK57" s="200" t="str">
        <f t="shared" si="28"/>
        <v>8</v>
      </c>
      <c r="AL57" s="200"/>
      <c r="AM57" s="202">
        <f t="shared" si="29"/>
        <v>4447.6000000000004</v>
      </c>
      <c r="AN57" s="200" t="str">
        <f t="shared" si="30"/>
        <v>33311</v>
      </c>
      <c r="AO57" s="203"/>
      <c r="AP57" s="204" t="str">
        <f t="shared" si="31"/>
        <v>K-C6</v>
      </c>
      <c r="AQ57" s="204" t="str">
        <f t="shared" si="32"/>
        <v>156</v>
      </c>
      <c r="AR57" s="204" t="str">
        <f t="shared" si="33"/>
        <v>632</v>
      </c>
      <c r="AS57" s="204"/>
      <c r="AT57" s="204"/>
      <c r="AU57" s="203"/>
    </row>
    <row r="58" spans="1:47" x14ac:dyDescent="0.25">
      <c r="A58" s="196"/>
      <c r="B58" s="197"/>
      <c r="C58" s="197"/>
      <c r="D58" s="197" t="str">
        <f t="shared" si="24"/>
        <v>1</v>
      </c>
      <c r="E58" s="126">
        <v>45994</v>
      </c>
      <c r="F58" s="126">
        <v>45918</v>
      </c>
      <c r="G58" s="127" t="s">
        <v>8059</v>
      </c>
      <c r="H58" s="128">
        <f t="shared" si="1"/>
        <v>45994</v>
      </c>
      <c r="I58" s="129" t="str">
        <f t="shared" si="2"/>
        <v>NKMB-31225tmart99996</v>
      </c>
      <c r="J58" s="127"/>
      <c r="K58" s="127"/>
      <c r="L58" s="127"/>
      <c r="M58" s="126"/>
      <c r="N58" s="129" t="s">
        <v>5321</v>
      </c>
      <c r="O58" s="230" t="str">
        <f>VLOOKUP(N58,Ma_KH!$A:$R,2,0)</f>
        <v>Tmart Store Mỹ Đình, Nam Từ Liêm - A.Đăng</v>
      </c>
      <c r="P58" s="127"/>
      <c r="Q58" s="127"/>
      <c r="R58" s="129" t="str">
        <f t="shared" si="3"/>
        <v>Hàng trả - Tmart99996 - Tmart Store Mỹ Đình, Nam Từ Liêm - A.Đăng - 31225tmart99996 - Phiếu ngày (18/09/2025)</v>
      </c>
      <c r="S58" s="129" t="s">
        <v>1786</v>
      </c>
      <c r="T58" s="127"/>
      <c r="U58" s="127" t="str">
        <f t="shared" si="4"/>
        <v>Hàng trả - Tmart99996 - Tmart Store Mỹ Đình, Nam Từ Liêm - A.Đăng - 31225tmart99996 - Phiếu ngày (18/09/2025)</v>
      </c>
      <c r="V58" s="127"/>
      <c r="W58" s="127"/>
      <c r="X58" s="129" t="s">
        <v>30</v>
      </c>
      <c r="Y58" s="198" t="str">
        <f>VLOOKUP(X58,TONG_SL!$A:$F,2,0)</f>
        <v>Gà muối 500g</v>
      </c>
      <c r="Z58" s="197"/>
      <c r="AA58" s="197" t="str">
        <f t="shared" si="25"/>
        <v>5111</v>
      </c>
      <c r="AB58" s="197" t="str">
        <f t="shared" si="26"/>
        <v>131</v>
      </c>
      <c r="AC58" s="197" t="str">
        <f>VLOOKUP(X58,TONG_SL!$A:$F,3,0)</f>
        <v>Túi</v>
      </c>
      <c r="AD58" s="130">
        <v>1</v>
      </c>
      <c r="AE58" s="200"/>
      <c r="AF58" s="171">
        <f>VLOOKUP(VLOOKUP(N58,Ma_KH!$A:$R,18,0)&amp;X58,Gia_MB!$A:$F,6,0)</f>
        <v>111058</v>
      </c>
      <c r="AG58" s="201">
        <f t="shared" si="27"/>
        <v>111058</v>
      </c>
      <c r="AH58" s="200"/>
      <c r="AI58" s="202"/>
      <c r="AJ58" s="203"/>
      <c r="AK58" s="200" t="str">
        <f t="shared" si="28"/>
        <v>8</v>
      </c>
      <c r="AL58" s="200"/>
      <c r="AM58" s="202">
        <f t="shared" si="29"/>
        <v>8884.64</v>
      </c>
      <c r="AN58" s="200" t="str">
        <f t="shared" si="30"/>
        <v>33311</v>
      </c>
      <c r="AO58" s="203"/>
      <c r="AP58" s="204" t="str">
        <f t="shared" si="31"/>
        <v>K-C6</v>
      </c>
      <c r="AQ58" s="204" t="str">
        <f t="shared" si="32"/>
        <v>156</v>
      </c>
      <c r="AR58" s="204" t="str">
        <f t="shared" si="33"/>
        <v>632</v>
      </c>
      <c r="AS58" s="204"/>
      <c r="AT58" s="204"/>
      <c r="AU58" s="203"/>
    </row>
    <row r="59" spans="1:47" x14ac:dyDescent="0.25">
      <c r="A59" s="196"/>
      <c r="B59" s="197"/>
      <c r="C59" s="197"/>
      <c r="D59" s="197" t="str">
        <f t="shared" si="24"/>
        <v>1</v>
      </c>
      <c r="E59" s="126">
        <v>45994</v>
      </c>
      <c r="F59" s="126">
        <v>45992</v>
      </c>
      <c r="G59" s="127" t="s">
        <v>8060</v>
      </c>
      <c r="H59" s="128">
        <f t="shared" si="1"/>
        <v>45994</v>
      </c>
      <c r="I59" s="129" t="str">
        <f t="shared" si="2"/>
        <v>NKMB-11225tmart99996</v>
      </c>
      <c r="J59" s="127"/>
      <c r="K59" s="127"/>
      <c r="L59" s="127"/>
      <c r="M59" s="126"/>
      <c r="N59" s="129" t="s">
        <v>5321</v>
      </c>
      <c r="O59" s="230" t="str">
        <f>VLOOKUP(N59,Ma_KH!$A:$R,2,0)</f>
        <v>Tmart Store Mỹ Đình, Nam Từ Liêm - A.Đăng</v>
      </c>
      <c r="P59" s="127"/>
      <c r="Q59" s="127"/>
      <c r="R59" s="129" t="str">
        <f t="shared" si="3"/>
        <v>Hàng trả - Tmart99996 - Tmart Store Mỹ Đình, Nam Từ Liêm - A.Đăng - 11225tmart99996 - Phiếu ngày (01/12/2025)</v>
      </c>
      <c r="S59" s="129" t="s">
        <v>1786</v>
      </c>
      <c r="T59" s="127"/>
      <c r="U59" s="127" t="str">
        <f t="shared" si="4"/>
        <v>Hàng trả - Tmart99996 - Tmart Store Mỹ Đình, Nam Từ Liêm - A.Đăng - 11225tmart99996 - Phiếu ngày (01/12/2025)</v>
      </c>
      <c r="V59" s="127"/>
      <c r="W59" s="127"/>
      <c r="X59" s="129" t="s">
        <v>48</v>
      </c>
      <c r="Y59" s="198" t="str">
        <f>VLOOKUP(X59,TONG_SL!$A:$F,2,0)</f>
        <v>Mọc Nấm Hương 250g</v>
      </c>
      <c r="Z59" s="197"/>
      <c r="AA59" s="197" t="str">
        <f t="shared" si="25"/>
        <v>5111</v>
      </c>
      <c r="AB59" s="197" t="str">
        <f t="shared" si="26"/>
        <v>131</v>
      </c>
      <c r="AC59" s="197" t="str">
        <f>VLOOKUP(X59,TONG_SL!$A:$F,3,0)</f>
        <v>Túi</v>
      </c>
      <c r="AD59" s="130">
        <v>1</v>
      </c>
      <c r="AE59" s="200"/>
      <c r="AF59" s="171">
        <f>VLOOKUP(VLOOKUP(N59,Ma_KH!$A:$R,18,0)&amp;X59,Gia_MB!$A:$F,6,0)</f>
        <v>46000</v>
      </c>
      <c r="AG59" s="201">
        <f t="shared" si="27"/>
        <v>46000</v>
      </c>
      <c r="AH59" s="200"/>
      <c r="AI59" s="202"/>
      <c r="AJ59" s="203"/>
      <c r="AK59" s="200" t="str">
        <f t="shared" si="28"/>
        <v>8</v>
      </c>
      <c r="AL59" s="200"/>
      <c r="AM59" s="202">
        <f t="shared" si="29"/>
        <v>3680</v>
      </c>
      <c r="AN59" s="200" t="str">
        <f t="shared" si="30"/>
        <v>33311</v>
      </c>
      <c r="AO59" s="203"/>
      <c r="AP59" s="204" t="str">
        <f t="shared" si="31"/>
        <v>K-C6</v>
      </c>
      <c r="AQ59" s="204" t="str">
        <f t="shared" si="32"/>
        <v>156</v>
      </c>
      <c r="AR59" s="204" t="str">
        <f t="shared" si="33"/>
        <v>632</v>
      </c>
      <c r="AS59" s="204"/>
      <c r="AT59" s="204"/>
      <c r="AU59" s="203"/>
    </row>
    <row r="60" spans="1:47" x14ac:dyDescent="0.25">
      <c r="A60" s="196"/>
      <c r="B60" s="197"/>
      <c r="C60" s="197"/>
      <c r="D60" s="197" t="str">
        <f t="shared" si="24"/>
        <v>1</v>
      </c>
      <c r="E60" s="126">
        <v>45994</v>
      </c>
      <c r="F60" s="126">
        <v>45994</v>
      </c>
      <c r="G60" s="127" t="s">
        <v>8061</v>
      </c>
      <c r="H60" s="128">
        <f t="shared" si="1"/>
        <v>45994</v>
      </c>
      <c r="I60" s="129" t="str">
        <f t="shared" si="2"/>
        <v>NKMB-312kmarket0024</v>
      </c>
      <c r="J60" s="127"/>
      <c r="K60" s="127"/>
      <c r="L60" s="127"/>
      <c r="M60" s="126"/>
      <c r="N60" s="129" t="s">
        <v>4409</v>
      </c>
      <c r="O60" s="230" t="str">
        <f>VLOOKUP(N60,Ma_KH!$A:$R,2,0)</f>
        <v>K-market CT4 New</v>
      </c>
      <c r="P60" s="127"/>
      <c r="Q60" s="127"/>
      <c r="R60" s="129" t="str">
        <f t="shared" si="3"/>
        <v>Hàng trả - Kmarket0024 - K-market CT4 New - 312kmarket0024 - Phiếu ngày (03/12/2025)</v>
      </c>
      <c r="S60" s="129" t="s">
        <v>1786</v>
      </c>
      <c r="T60" s="127"/>
      <c r="U60" s="127" t="str">
        <f t="shared" si="4"/>
        <v>Hàng trả - Kmarket0024 - K-market CT4 New - 312kmarket0024 - Phiếu ngày (03/12/2025)</v>
      </c>
      <c r="V60" s="127"/>
      <c r="W60" s="127"/>
      <c r="X60" s="129" t="s">
        <v>46</v>
      </c>
      <c r="Y60" s="198" t="str">
        <f>VLOOKUP(X60,TONG_SL!$A:$F,2,0)</f>
        <v>Giò sụn gà 250g</v>
      </c>
      <c r="Z60" s="197"/>
      <c r="AA60" s="197" t="str">
        <f t="shared" si="25"/>
        <v>5111</v>
      </c>
      <c r="AB60" s="197" t="str">
        <f t="shared" si="26"/>
        <v>131</v>
      </c>
      <c r="AC60" s="197" t="str">
        <f>VLOOKUP(X60,TONG_SL!$A:$F,3,0)</f>
        <v>Túi</v>
      </c>
      <c r="AD60" s="130">
        <v>2</v>
      </c>
      <c r="AE60" s="200"/>
      <c r="AF60" s="171">
        <f>VLOOKUP(VLOOKUP(N60,Ma_KH!$A:$R,18,0)&amp;X60,Gia_MB!$A:$F,6,0)</f>
        <v>50400</v>
      </c>
      <c r="AG60" s="201">
        <f t="shared" si="27"/>
        <v>100800</v>
      </c>
      <c r="AH60" s="200"/>
      <c r="AI60" s="202"/>
      <c r="AJ60" s="203"/>
      <c r="AK60" s="200" t="str">
        <f t="shared" si="28"/>
        <v>8</v>
      </c>
      <c r="AL60" s="200"/>
      <c r="AM60" s="202">
        <f t="shared" si="29"/>
        <v>8064</v>
      </c>
      <c r="AN60" s="200" t="str">
        <f t="shared" si="30"/>
        <v>33311</v>
      </c>
      <c r="AO60" s="203"/>
      <c r="AP60" s="204" t="str">
        <f t="shared" si="31"/>
        <v>K-C6</v>
      </c>
      <c r="AQ60" s="204" t="str">
        <f t="shared" si="32"/>
        <v>156</v>
      </c>
      <c r="AR60" s="204" t="str">
        <f t="shared" si="33"/>
        <v>632</v>
      </c>
      <c r="AS60" s="204"/>
      <c r="AT60" s="204"/>
      <c r="AU60" s="203"/>
    </row>
    <row r="61" spans="1:47" x14ac:dyDescent="0.25">
      <c r="A61" s="196"/>
      <c r="B61" s="197"/>
      <c r="C61" s="197"/>
      <c r="D61" s="197" t="str">
        <f t="shared" si="24"/>
        <v>1</v>
      </c>
      <c r="E61" s="126">
        <v>45994</v>
      </c>
      <c r="F61" s="126">
        <v>45994</v>
      </c>
      <c r="G61" s="127" t="s">
        <v>8061</v>
      </c>
      <c r="H61" s="128">
        <f t="shared" si="1"/>
        <v>45994</v>
      </c>
      <c r="I61" s="129" t="str">
        <f t="shared" si="2"/>
        <v>NKMB-312kmarket0024</v>
      </c>
      <c r="J61" s="127"/>
      <c r="K61" s="127"/>
      <c r="L61" s="127"/>
      <c r="M61" s="126"/>
      <c r="N61" s="129" t="s">
        <v>4409</v>
      </c>
      <c r="O61" s="230" t="str">
        <f>VLOOKUP(N61,Ma_KH!$A:$R,2,0)</f>
        <v>K-market CT4 New</v>
      </c>
      <c r="P61" s="127"/>
      <c r="Q61" s="127"/>
      <c r="R61" s="129" t="str">
        <f t="shared" si="3"/>
        <v>Hàng trả - Kmarket0024 - K-market CT4 New - 312kmarket0024 - Phiếu ngày (03/12/2025)</v>
      </c>
      <c r="S61" s="129" t="s">
        <v>1786</v>
      </c>
      <c r="T61" s="127"/>
      <c r="U61" s="127" t="str">
        <f t="shared" si="4"/>
        <v>Hàng trả - Kmarket0024 - K-market CT4 New - 312kmarket0024 - Phiếu ngày (03/12/2025)</v>
      </c>
      <c r="V61" s="127"/>
      <c r="W61" s="127"/>
      <c r="X61" s="129" t="s">
        <v>39</v>
      </c>
      <c r="Y61" s="198" t="str">
        <f>VLOOKUP(X61,TONG_SL!$A:$F,2,0)</f>
        <v>Chả nướng 300g</v>
      </c>
      <c r="Z61" s="197"/>
      <c r="AA61" s="197" t="str">
        <f t="shared" si="25"/>
        <v>5111</v>
      </c>
      <c r="AB61" s="197" t="str">
        <f t="shared" si="26"/>
        <v>131</v>
      </c>
      <c r="AC61" s="197" t="str">
        <f>VLOOKUP(X61,TONG_SL!$A:$F,3,0)</f>
        <v>Túi</v>
      </c>
      <c r="AD61" s="130">
        <v>3</v>
      </c>
      <c r="AE61" s="200"/>
      <c r="AF61" s="171">
        <f>VLOOKUP(VLOOKUP(N61,Ma_KH!$A:$R,18,0)&amp;X61,Gia_MB!$A:$F,6,0)</f>
        <v>67403</v>
      </c>
      <c r="AG61" s="201">
        <f t="shared" si="27"/>
        <v>202209</v>
      </c>
      <c r="AH61" s="200"/>
      <c r="AI61" s="202"/>
      <c r="AJ61" s="203"/>
      <c r="AK61" s="200" t="str">
        <f t="shared" si="28"/>
        <v>8</v>
      </c>
      <c r="AL61" s="200"/>
      <c r="AM61" s="202">
        <f t="shared" si="29"/>
        <v>16176.72</v>
      </c>
      <c r="AN61" s="200" t="str">
        <f t="shared" si="30"/>
        <v>33311</v>
      </c>
      <c r="AO61" s="203"/>
      <c r="AP61" s="204" t="str">
        <f t="shared" si="31"/>
        <v>K-C6</v>
      </c>
      <c r="AQ61" s="204" t="str">
        <f t="shared" si="32"/>
        <v>156</v>
      </c>
      <c r="AR61" s="204" t="str">
        <f t="shared" si="33"/>
        <v>632</v>
      </c>
      <c r="AS61" s="204"/>
      <c r="AT61" s="204"/>
      <c r="AU61" s="203"/>
    </row>
    <row r="62" spans="1:47" x14ac:dyDescent="0.25">
      <c r="A62" s="196"/>
      <c r="B62" s="197"/>
      <c r="C62" s="197"/>
      <c r="D62" s="197" t="str">
        <f t="shared" si="24"/>
        <v>1</v>
      </c>
      <c r="E62" s="126">
        <v>45994</v>
      </c>
      <c r="F62" s="126">
        <v>45994</v>
      </c>
      <c r="G62" s="127" t="s">
        <v>8061</v>
      </c>
      <c r="H62" s="128">
        <f t="shared" si="1"/>
        <v>45994</v>
      </c>
      <c r="I62" s="129" t="str">
        <f t="shared" si="2"/>
        <v>NKMB-312kmarket0024</v>
      </c>
      <c r="J62" s="127"/>
      <c r="K62" s="127"/>
      <c r="L62" s="127"/>
      <c r="M62" s="126"/>
      <c r="N62" s="129" t="s">
        <v>4409</v>
      </c>
      <c r="O62" s="230" t="str">
        <f>VLOOKUP(N62,Ma_KH!$A:$R,2,0)</f>
        <v>K-market CT4 New</v>
      </c>
      <c r="P62" s="127"/>
      <c r="Q62" s="127"/>
      <c r="R62" s="129" t="str">
        <f t="shared" si="3"/>
        <v>Hàng trả - Kmarket0024 - K-market CT4 New - 312kmarket0024 - Phiếu ngày (03/12/2025)</v>
      </c>
      <c r="S62" s="129" t="s">
        <v>1786</v>
      </c>
      <c r="T62" s="127"/>
      <c r="U62" s="127" t="str">
        <f t="shared" si="4"/>
        <v>Hàng trả - Kmarket0024 - K-market CT4 New - 312kmarket0024 - Phiếu ngày (03/12/2025)</v>
      </c>
      <c r="V62" s="127"/>
      <c r="W62" s="127"/>
      <c r="X62" s="129" t="s">
        <v>30</v>
      </c>
      <c r="Y62" s="198" t="str">
        <f>VLOOKUP(X62,TONG_SL!$A:$F,2,0)</f>
        <v>Gà muối 500g</v>
      </c>
      <c r="Z62" s="197"/>
      <c r="AA62" s="197" t="str">
        <f t="shared" si="25"/>
        <v>5111</v>
      </c>
      <c r="AB62" s="197" t="str">
        <f t="shared" si="26"/>
        <v>131</v>
      </c>
      <c r="AC62" s="197" t="str">
        <f>VLOOKUP(X62,TONG_SL!$A:$F,3,0)</f>
        <v>Túi</v>
      </c>
      <c r="AD62" s="130">
        <v>1</v>
      </c>
      <c r="AE62" s="200"/>
      <c r="AF62" s="171">
        <f>VLOOKUP(VLOOKUP(N62,Ma_KH!$A:$R,18,0)&amp;X62,Gia_MB!$A:$F,6,0)</f>
        <v>105505</v>
      </c>
      <c r="AG62" s="201">
        <f t="shared" si="27"/>
        <v>105505</v>
      </c>
      <c r="AH62" s="200"/>
      <c r="AI62" s="202"/>
      <c r="AJ62" s="203"/>
      <c r="AK62" s="200" t="str">
        <f t="shared" si="28"/>
        <v>8</v>
      </c>
      <c r="AL62" s="200"/>
      <c r="AM62" s="202">
        <f t="shared" si="29"/>
        <v>8440.4</v>
      </c>
      <c r="AN62" s="200" t="str">
        <f t="shared" si="30"/>
        <v>33311</v>
      </c>
      <c r="AO62" s="203"/>
      <c r="AP62" s="204" t="str">
        <f t="shared" si="31"/>
        <v>K-C6</v>
      </c>
      <c r="AQ62" s="204" t="str">
        <f t="shared" si="32"/>
        <v>156</v>
      </c>
      <c r="AR62" s="204" t="str">
        <f t="shared" si="33"/>
        <v>632</v>
      </c>
      <c r="AS62" s="204"/>
      <c r="AT62" s="204"/>
      <c r="AU62" s="203"/>
    </row>
    <row r="63" spans="1:47" x14ac:dyDescent="0.25">
      <c r="A63" s="196"/>
      <c r="B63" s="197"/>
      <c r="C63" s="197"/>
      <c r="D63" s="197" t="str">
        <f t="shared" si="24"/>
        <v>1</v>
      </c>
      <c r="E63" s="126">
        <v>45994</v>
      </c>
      <c r="F63" s="126">
        <v>45974</v>
      </c>
      <c r="G63" s="127" t="s">
        <v>8062</v>
      </c>
      <c r="H63" s="128">
        <f t="shared" si="1"/>
        <v>45994</v>
      </c>
      <c r="I63" s="129" t="str">
        <f t="shared" si="2"/>
        <v>NKMB-1311easymart</v>
      </c>
      <c r="J63" s="127"/>
      <c r="K63" s="127"/>
      <c r="L63" s="127"/>
      <c r="M63" s="126"/>
      <c r="N63" s="129" t="s">
        <v>569</v>
      </c>
      <c r="O63" s="230" t="str">
        <f>VLOOKUP(N63,Ma_KH!$A:$R,2,0)</f>
        <v>CÔNG TY CỔ PHẦN THƯƠNG MẠI VÀ DỊCH VỤ EASYMART</v>
      </c>
      <c r="P63" s="127"/>
      <c r="Q63" s="127"/>
      <c r="R63" s="129" t="str">
        <f t="shared" si="3"/>
        <v>Hàng trả - EASYMART - CÔNG TY CỔ PHẦN THƯƠNG MẠI VÀ DỊCH VỤ EASYMART - 1311easymart - Phiếu ngày (13/11/2025)</v>
      </c>
      <c r="S63" s="129" t="s">
        <v>1786</v>
      </c>
      <c r="T63" s="127"/>
      <c r="U63" s="127" t="str">
        <f t="shared" si="4"/>
        <v>Hàng trả - EASYMART - CÔNG TY CỔ PHẦN THƯƠNG MẠI VÀ DỊCH VỤ EASYMART - 1311easymart - Phiếu ngày (13/11/2025)</v>
      </c>
      <c r="V63" s="127"/>
      <c r="W63" s="127"/>
      <c r="X63" s="129" t="s">
        <v>30</v>
      </c>
      <c r="Y63" s="198" t="str">
        <f>VLOOKUP(X63,TONG_SL!$A:$F,2,0)</f>
        <v>Gà muối 500g</v>
      </c>
      <c r="Z63" s="197"/>
      <c r="AA63" s="197" t="str">
        <f t="shared" si="25"/>
        <v>5111</v>
      </c>
      <c r="AB63" s="197" t="str">
        <f t="shared" si="26"/>
        <v>131</v>
      </c>
      <c r="AC63" s="197" t="str">
        <f>VLOOKUP(X63,TONG_SL!$A:$F,3,0)</f>
        <v>Túi</v>
      </c>
      <c r="AD63" s="130">
        <v>1</v>
      </c>
      <c r="AE63" s="200"/>
      <c r="AF63" s="171">
        <f>VLOOKUP(VLOOKUP(N63,Ma_KH!$A:$R,18,0)&amp;X63,Gia_MB!$A:$F,6,0)</f>
        <v>106616</v>
      </c>
      <c r="AG63" s="201">
        <f t="shared" si="27"/>
        <v>106616</v>
      </c>
      <c r="AH63" s="200"/>
      <c r="AI63" s="202"/>
      <c r="AJ63" s="203"/>
      <c r="AK63" s="200" t="str">
        <f t="shared" si="28"/>
        <v>8</v>
      </c>
      <c r="AL63" s="200"/>
      <c r="AM63" s="202">
        <f t="shared" si="29"/>
        <v>8529.2800000000007</v>
      </c>
      <c r="AN63" s="200" t="str">
        <f t="shared" si="30"/>
        <v>33311</v>
      </c>
      <c r="AO63" s="203"/>
      <c r="AP63" s="204" t="str">
        <f t="shared" si="31"/>
        <v>K-C6</v>
      </c>
      <c r="AQ63" s="204" t="str">
        <f t="shared" si="32"/>
        <v>156</v>
      </c>
      <c r="AR63" s="204" t="str">
        <f t="shared" si="33"/>
        <v>632</v>
      </c>
      <c r="AS63" s="204"/>
      <c r="AT63" s="204"/>
      <c r="AU63" s="203"/>
    </row>
    <row r="64" spans="1:47" x14ac:dyDescent="0.25">
      <c r="A64" s="196"/>
      <c r="B64" s="197"/>
      <c r="C64" s="197"/>
      <c r="D64" s="197" t="str">
        <f t="shared" si="24"/>
        <v>1</v>
      </c>
      <c r="E64" s="126">
        <v>45994</v>
      </c>
      <c r="F64" s="126">
        <v>45974</v>
      </c>
      <c r="G64" s="127" t="s">
        <v>8062</v>
      </c>
      <c r="H64" s="128">
        <f t="shared" si="1"/>
        <v>45994</v>
      </c>
      <c r="I64" s="129" t="str">
        <f t="shared" si="2"/>
        <v>NKMB-1311easymart</v>
      </c>
      <c r="J64" s="127"/>
      <c r="K64" s="127"/>
      <c r="L64" s="127"/>
      <c r="M64" s="126"/>
      <c r="N64" s="129" t="s">
        <v>569</v>
      </c>
      <c r="O64" s="230" t="str">
        <f>VLOOKUP(N64,Ma_KH!$A:$R,2,0)</f>
        <v>CÔNG TY CỔ PHẦN THƯƠNG MẠI VÀ DỊCH VỤ EASYMART</v>
      </c>
      <c r="P64" s="127"/>
      <c r="Q64" s="127"/>
      <c r="R64" s="129" t="str">
        <f t="shared" si="3"/>
        <v>Hàng trả - EASYMART - CÔNG TY CỔ PHẦN THƯƠNG MẠI VÀ DỊCH VỤ EASYMART - 1311easymart - Phiếu ngày (13/11/2025)</v>
      </c>
      <c r="S64" s="129" t="s">
        <v>1786</v>
      </c>
      <c r="T64" s="127"/>
      <c r="U64" s="127" t="str">
        <f t="shared" si="4"/>
        <v>Hàng trả - EASYMART - CÔNG TY CỔ PHẦN THƯƠNG MẠI VÀ DỊCH VỤ EASYMART - 1311easymart - Phiếu ngày (13/11/2025)</v>
      </c>
      <c r="V64" s="127"/>
      <c r="W64" s="127"/>
      <c r="X64" s="129" t="s">
        <v>48</v>
      </c>
      <c r="Y64" s="198" t="str">
        <f>VLOOKUP(X64,TONG_SL!$A:$F,2,0)</f>
        <v>Mọc Nấm Hương 250g</v>
      </c>
      <c r="Z64" s="197"/>
      <c r="AA64" s="197" t="str">
        <f t="shared" si="25"/>
        <v>5111</v>
      </c>
      <c r="AB64" s="197" t="str">
        <f t="shared" si="26"/>
        <v>131</v>
      </c>
      <c r="AC64" s="197" t="str">
        <f>VLOOKUP(X64,TONG_SL!$A:$F,3,0)</f>
        <v>Túi</v>
      </c>
      <c r="AD64" s="130">
        <v>1</v>
      </c>
      <c r="AE64" s="200"/>
      <c r="AF64" s="171">
        <f>VLOOKUP(VLOOKUP(N64,Ma_KH!$A:$R,18,0)&amp;X64,Gia_MB!$A:$F,6,0)</f>
        <v>44160</v>
      </c>
      <c r="AG64" s="201">
        <f t="shared" si="27"/>
        <v>44160</v>
      </c>
      <c r="AH64" s="200"/>
      <c r="AI64" s="202"/>
      <c r="AJ64" s="203"/>
      <c r="AK64" s="200" t="str">
        <f t="shared" si="28"/>
        <v>8</v>
      </c>
      <c r="AL64" s="200"/>
      <c r="AM64" s="202">
        <f t="shared" si="29"/>
        <v>3532.8</v>
      </c>
      <c r="AN64" s="200" t="str">
        <f t="shared" si="30"/>
        <v>33311</v>
      </c>
      <c r="AO64" s="203"/>
      <c r="AP64" s="204" t="str">
        <f t="shared" si="31"/>
        <v>K-C6</v>
      </c>
      <c r="AQ64" s="204" t="str">
        <f t="shared" si="32"/>
        <v>156</v>
      </c>
      <c r="AR64" s="204" t="str">
        <f t="shared" si="33"/>
        <v>632</v>
      </c>
      <c r="AS64" s="204"/>
      <c r="AT64" s="204"/>
      <c r="AU64" s="203"/>
    </row>
    <row r="65" spans="1:47" x14ac:dyDescent="0.25">
      <c r="A65" s="196"/>
      <c r="B65" s="197"/>
      <c r="C65" s="197"/>
      <c r="D65" s="197" t="str">
        <f t="shared" si="24"/>
        <v>1</v>
      </c>
      <c r="E65" s="126">
        <v>45994</v>
      </c>
      <c r="F65" s="126">
        <v>45994</v>
      </c>
      <c r="G65" s="127" t="s">
        <v>8063</v>
      </c>
      <c r="H65" s="128">
        <f t="shared" si="1"/>
        <v>45994</v>
      </c>
      <c r="I65" s="129" t="str">
        <f t="shared" si="2"/>
        <v>NKMB-0312kmarket0042</v>
      </c>
      <c r="J65" s="127"/>
      <c r="K65" s="127"/>
      <c r="L65" s="127"/>
      <c r="M65" s="126"/>
      <c r="N65" s="129" t="s">
        <v>4464</v>
      </c>
      <c r="O65" s="230" t="str">
        <f>VLOOKUP(N65,Ma_KH!$A:$R,2,0)</f>
        <v>K-Market The Matrix one</v>
      </c>
      <c r="P65" s="127"/>
      <c r="Q65" s="127"/>
      <c r="R65" s="129" t="str">
        <f t="shared" si="3"/>
        <v>Hàng trả - Kmarket0042 - K-Market The Matrix one - 0312kmarket0042 - Phiếu ngày (03/12/2025)</v>
      </c>
      <c r="S65" s="129" t="s">
        <v>1786</v>
      </c>
      <c r="T65" s="127"/>
      <c r="U65" s="127" t="str">
        <f t="shared" si="4"/>
        <v>Hàng trả - Kmarket0042 - K-Market The Matrix one - 0312kmarket0042 - Phiếu ngày (03/12/2025)</v>
      </c>
      <c r="V65" s="127"/>
      <c r="W65" s="127"/>
      <c r="X65" s="129" t="s">
        <v>39</v>
      </c>
      <c r="Y65" s="198" t="str">
        <f>VLOOKUP(X65,TONG_SL!$A:$F,2,0)</f>
        <v>Chả nướng 300g</v>
      </c>
      <c r="Z65" s="197"/>
      <c r="AA65" s="197" t="str">
        <f t="shared" si="25"/>
        <v>5111</v>
      </c>
      <c r="AB65" s="197" t="str">
        <f t="shared" si="26"/>
        <v>131</v>
      </c>
      <c r="AC65" s="197" t="str">
        <f>VLOOKUP(X65,TONG_SL!$A:$F,3,0)</f>
        <v>Túi</v>
      </c>
      <c r="AD65" s="130">
        <v>2</v>
      </c>
      <c r="AE65" s="200"/>
      <c r="AF65" s="171">
        <f>VLOOKUP(VLOOKUP(N65,Ma_KH!$A:$R,18,0)&amp;X65,Gia_MB!$A:$F,6,0)</f>
        <v>67403</v>
      </c>
      <c r="AG65" s="201">
        <f t="shared" si="27"/>
        <v>134806</v>
      </c>
      <c r="AH65" s="200"/>
      <c r="AI65" s="202"/>
      <c r="AJ65" s="203"/>
      <c r="AK65" s="200" t="str">
        <f t="shared" si="28"/>
        <v>8</v>
      </c>
      <c r="AL65" s="200"/>
      <c r="AM65" s="202">
        <f t="shared" si="29"/>
        <v>10784.48</v>
      </c>
      <c r="AN65" s="200" t="str">
        <f t="shared" si="30"/>
        <v>33311</v>
      </c>
      <c r="AO65" s="203"/>
      <c r="AP65" s="204" t="str">
        <f t="shared" si="31"/>
        <v>K-C6</v>
      </c>
      <c r="AQ65" s="204" t="str">
        <f t="shared" si="32"/>
        <v>156</v>
      </c>
      <c r="AR65" s="204" t="str">
        <f t="shared" si="33"/>
        <v>632</v>
      </c>
      <c r="AS65" s="204"/>
      <c r="AT65" s="204"/>
      <c r="AU65" s="203"/>
    </row>
    <row r="66" spans="1:47" x14ac:dyDescent="0.25">
      <c r="A66" s="196"/>
      <c r="B66" s="197"/>
      <c r="C66" s="197"/>
      <c r="D66" s="197" t="str">
        <f t="shared" si="24"/>
        <v>1</v>
      </c>
      <c r="E66" s="126">
        <v>45994</v>
      </c>
      <c r="F66" s="126">
        <v>45993</v>
      </c>
      <c r="G66" s="127" t="s">
        <v>8064</v>
      </c>
      <c r="H66" s="128">
        <f t="shared" ref="H66:H129" si="34">E66</f>
        <v>45994</v>
      </c>
      <c r="I66" s="129" t="str">
        <f t="shared" ref="I66:I129" si="35">IF(LEN("NKMB-"&amp;G66)&gt;20,"Quá 20 Ký tự","NKMB-"&amp;G66)</f>
        <v>NKMB-212tmart9999</v>
      </c>
      <c r="J66" s="127"/>
      <c r="K66" s="127"/>
      <c r="L66" s="127"/>
      <c r="M66" s="126"/>
      <c r="N66" s="129" t="s">
        <v>5321</v>
      </c>
      <c r="O66" s="230" t="str">
        <f>VLOOKUP(N66,Ma_KH!$A:$R,2,0)</f>
        <v>Tmart Store Mỹ Đình, Nam Từ Liêm - A.Đăng</v>
      </c>
      <c r="P66" s="127"/>
      <c r="Q66" s="127"/>
      <c r="R66" s="129" t="str">
        <f t="shared" ref="R66:R129" si="36">"Hàng trả - "&amp;N66&amp;" - "&amp;O66&amp;" - "&amp;G66&amp;" - Phiếu ngày ("&amp;TEXT(F66,"dd/mm/yyyy")&amp;")"</f>
        <v>Hàng trả - Tmart99996 - Tmart Store Mỹ Đình, Nam Từ Liêm - A.Đăng - 212tmart9999 - Phiếu ngày (02/12/2025)</v>
      </c>
      <c r="S66" s="129" t="s">
        <v>1790</v>
      </c>
      <c r="T66" s="127"/>
      <c r="U66" s="127" t="str">
        <f t="shared" ref="U66:U129" si="37">R66</f>
        <v>Hàng trả - Tmart99996 - Tmart Store Mỹ Đình, Nam Từ Liêm - A.Đăng - 212tmart9999 - Phiếu ngày (02/12/2025)</v>
      </c>
      <c r="V66" s="127"/>
      <c r="W66" s="127"/>
      <c r="X66" s="129" t="s">
        <v>34</v>
      </c>
      <c r="Y66" s="198" t="str">
        <f>VLOOKUP(X66,TONG_SL!$A:$F,2,0)</f>
        <v>Tai heo muối 200g</v>
      </c>
      <c r="Z66" s="197"/>
      <c r="AA66" s="197" t="str">
        <f t="shared" si="25"/>
        <v>5111</v>
      </c>
      <c r="AB66" s="197" t="str">
        <f t="shared" si="26"/>
        <v>131</v>
      </c>
      <c r="AC66" s="197" t="str">
        <f>VLOOKUP(X66,TONG_SL!$A:$F,3,0)</f>
        <v>Túi</v>
      </c>
      <c r="AD66" s="130">
        <v>1</v>
      </c>
      <c r="AE66" s="200"/>
      <c r="AF66" s="171">
        <f>VLOOKUP(VLOOKUP(N66,Ma_KH!$A:$R,18,0)&amp;X66,Gia_MB!$A:$F,6,0)</f>
        <v>55595</v>
      </c>
      <c r="AG66" s="201">
        <f t="shared" si="27"/>
        <v>55595</v>
      </c>
      <c r="AH66" s="200"/>
      <c r="AI66" s="202"/>
      <c r="AJ66" s="203"/>
      <c r="AK66" s="200" t="str">
        <f t="shared" si="28"/>
        <v>8</v>
      </c>
      <c r="AL66" s="200"/>
      <c r="AM66" s="202">
        <f t="shared" si="29"/>
        <v>4447.6000000000004</v>
      </c>
      <c r="AN66" s="200" t="str">
        <f t="shared" si="30"/>
        <v>33311</v>
      </c>
      <c r="AO66" s="203"/>
      <c r="AP66" s="204" t="str">
        <f t="shared" si="31"/>
        <v>K-C6</v>
      </c>
      <c r="AQ66" s="204" t="str">
        <f t="shared" si="32"/>
        <v>156</v>
      </c>
      <c r="AR66" s="204" t="str">
        <f t="shared" si="33"/>
        <v>632</v>
      </c>
      <c r="AS66" s="204"/>
      <c r="AT66" s="204"/>
      <c r="AU66" s="203"/>
    </row>
    <row r="67" spans="1:47" x14ac:dyDescent="0.25">
      <c r="A67" s="196"/>
      <c r="B67" s="197"/>
      <c r="C67" s="197"/>
      <c r="D67" s="197" t="str">
        <f t="shared" si="24"/>
        <v>1</v>
      </c>
      <c r="E67" s="126">
        <v>45994</v>
      </c>
      <c r="F67" s="126">
        <v>45994</v>
      </c>
      <c r="G67" s="127" t="s">
        <v>8065</v>
      </c>
      <c r="H67" s="128">
        <f t="shared" si="34"/>
        <v>45994</v>
      </c>
      <c r="I67" s="129" t="str">
        <f t="shared" si="35"/>
        <v>NKMB-312ttmfarmc423</v>
      </c>
      <c r="J67" s="127"/>
      <c r="K67" s="127"/>
      <c r="L67" s="127"/>
      <c r="M67" s="126"/>
      <c r="N67" s="129" t="s">
        <v>5366</v>
      </c>
      <c r="O67" s="230" t="str">
        <f>VLOOKUP(N67,Ma_KH!$A:$R,2,0)</f>
        <v>TTMFARM - Sảnh C 423 Minh Khai</v>
      </c>
      <c r="P67" s="127"/>
      <c r="Q67" s="127"/>
      <c r="R67" s="129" t="str">
        <f t="shared" si="36"/>
        <v>Hàng trả - TTMFARMC423 - TTMFARM - Sảnh C 423 Minh Khai - 312ttmfarmc423 - Phiếu ngày (03/12/2025)</v>
      </c>
      <c r="S67" s="129" t="s">
        <v>1790</v>
      </c>
      <c r="T67" s="127"/>
      <c r="U67" s="127" t="str">
        <f t="shared" si="37"/>
        <v>Hàng trả - TTMFARMC423 - TTMFARM - Sảnh C 423 Minh Khai - 312ttmfarmc423 - Phiếu ngày (03/12/2025)</v>
      </c>
      <c r="V67" s="127"/>
      <c r="W67" s="127"/>
      <c r="X67" s="129" t="s">
        <v>34</v>
      </c>
      <c r="Y67" s="198" t="str">
        <f>VLOOKUP(X67,TONG_SL!$A:$F,2,0)</f>
        <v>Tai heo muối 200g</v>
      </c>
      <c r="Z67" s="197"/>
      <c r="AA67" s="197" t="str">
        <f t="shared" si="25"/>
        <v>5111</v>
      </c>
      <c r="AB67" s="197" t="str">
        <f t="shared" si="26"/>
        <v>131</v>
      </c>
      <c r="AC67" s="197" t="str">
        <f>VLOOKUP(X67,TONG_SL!$A:$F,3,0)</f>
        <v>Túi</v>
      </c>
      <c r="AD67" s="130">
        <v>2</v>
      </c>
      <c r="AE67" s="200"/>
      <c r="AF67" s="171">
        <f>VLOOKUP(VLOOKUP(N67,Ma_KH!$A:$R,18,0)&amp;X67,Gia_MB!$A:$F,6,0)</f>
        <v>55595</v>
      </c>
      <c r="AG67" s="201">
        <f t="shared" si="27"/>
        <v>111190</v>
      </c>
      <c r="AH67" s="200"/>
      <c r="AI67" s="202"/>
      <c r="AJ67" s="203"/>
      <c r="AK67" s="200" t="str">
        <f t="shared" si="28"/>
        <v>8</v>
      </c>
      <c r="AL67" s="200"/>
      <c r="AM67" s="202">
        <f t="shared" si="29"/>
        <v>8895.2000000000007</v>
      </c>
      <c r="AN67" s="200" t="str">
        <f t="shared" si="30"/>
        <v>33311</v>
      </c>
      <c r="AO67" s="203"/>
      <c r="AP67" s="204" t="str">
        <f t="shared" si="31"/>
        <v>K-C6</v>
      </c>
      <c r="AQ67" s="204" t="str">
        <f t="shared" si="32"/>
        <v>156</v>
      </c>
      <c r="AR67" s="204" t="str">
        <f t="shared" si="33"/>
        <v>632</v>
      </c>
      <c r="AS67" s="204"/>
      <c r="AT67" s="204"/>
      <c r="AU67" s="203"/>
    </row>
    <row r="68" spans="1:47" x14ac:dyDescent="0.25">
      <c r="A68" s="196"/>
      <c r="B68" s="197"/>
      <c r="C68" s="197"/>
      <c r="D68" s="197" t="str">
        <f t="shared" si="24"/>
        <v>1</v>
      </c>
      <c r="E68" s="126">
        <v>45994</v>
      </c>
      <c r="F68" s="126">
        <v>45994</v>
      </c>
      <c r="G68" s="127" t="s">
        <v>8065</v>
      </c>
      <c r="H68" s="128">
        <f t="shared" si="34"/>
        <v>45994</v>
      </c>
      <c r="I68" s="129" t="str">
        <f t="shared" si="35"/>
        <v>NKMB-312ttmfarmc423</v>
      </c>
      <c r="J68" s="127"/>
      <c r="K68" s="127"/>
      <c r="L68" s="127"/>
      <c r="M68" s="126"/>
      <c r="N68" s="129" t="s">
        <v>5366</v>
      </c>
      <c r="O68" s="230" t="str">
        <f>VLOOKUP(N68,Ma_KH!$A:$R,2,0)</f>
        <v>TTMFARM - Sảnh C 423 Minh Khai</v>
      </c>
      <c r="P68" s="127"/>
      <c r="Q68" s="127"/>
      <c r="R68" s="129" t="str">
        <f t="shared" si="36"/>
        <v>Hàng trả - TTMFARMC423 - TTMFARM - Sảnh C 423 Minh Khai - 312ttmfarmc423 - Phiếu ngày (03/12/2025)</v>
      </c>
      <c r="S68" s="129" t="s">
        <v>1790</v>
      </c>
      <c r="T68" s="127"/>
      <c r="U68" s="127" t="str">
        <f t="shared" si="37"/>
        <v>Hàng trả - TTMFARMC423 - TTMFARM - Sảnh C 423 Minh Khai - 312ttmfarmc423 - Phiếu ngày (03/12/2025)</v>
      </c>
      <c r="V68" s="127"/>
      <c r="W68" s="127"/>
      <c r="X68" s="129" t="s">
        <v>30</v>
      </c>
      <c r="Y68" s="198" t="str">
        <f>VLOOKUP(X68,TONG_SL!$A:$F,2,0)</f>
        <v>Gà muối 500g</v>
      </c>
      <c r="Z68" s="197"/>
      <c r="AA68" s="197" t="str">
        <f t="shared" si="25"/>
        <v>5111</v>
      </c>
      <c r="AB68" s="197" t="str">
        <f t="shared" si="26"/>
        <v>131</v>
      </c>
      <c r="AC68" s="197" t="str">
        <f>VLOOKUP(X68,TONG_SL!$A:$F,3,0)</f>
        <v>Túi</v>
      </c>
      <c r="AD68" s="130">
        <v>1</v>
      </c>
      <c r="AE68" s="200"/>
      <c r="AF68" s="171">
        <f>VLOOKUP(VLOOKUP(N68,Ma_KH!$A:$R,18,0)&amp;X68,Gia_MB!$A:$F,6,0)</f>
        <v>111058</v>
      </c>
      <c r="AG68" s="201">
        <f t="shared" si="27"/>
        <v>111058</v>
      </c>
      <c r="AH68" s="200"/>
      <c r="AI68" s="202"/>
      <c r="AJ68" s="203"/>
      <c r="AK68" s="200" t="str">
        <f t="shared" si="28"/>
        <v>8</v>
      </c>
      <c r="AL68" s="200"/>
      <c r="AM68" s="202">
        <f t="shared" si="29"/>
        <v>8884.64</v>
      </c>
      <c r="AN68" s="200" t="str">
        <f t="shared" si="30"/>
        <v>33311</v>
      </c>
      <c r="AO68" s="203"/>
      <c r="AP68" s="204" t="str">
        <f t="shared" si="31"/>
        <v>K-C6</v>
      </c>
      <c r="AQ68" s="204" t="str">
        <f t="shared" si="32"/>
        <v>156</v>
      </c>
      <c r="AR68" s="204" t="str">
        <f t="shared" si="33"/>
        <v>632</v>
      </c>
      <c r="AS68" s="204"/>
      <c r="AT68" s="204"/>
      <c r="AU68" s="203"/>
    </row>
    <row r="69" spans="1:47" x14ac:dyDescent="0.25">
      <c r="A69" s="196"/>
      <c r="B69" s="197"/>
      <c r="C69" s="197"/>
      <c r="D69" s="197" t="str">
        <f t="shared" si="24"/>
        <v>1</v>
      </c>
      <c r="E69" s="126">
        <v>45994</v>
      </c>
      <c r="F69" s="126">
        <v>45994</v>
      </c>
      <c r="G69" s="127" t="s">
        <v>8065</v>
      </c>
      <c r="H69" s="128">
        <f t="shared" si="34"/>
        <v>45994</v>
      </c>
      <c r="I69" s="129" t="str">
        <f t="shared" si="35"/>
        <v>NKMB-312ttmfarmc423</v>
      </c>
      <c r="J69" s="127"/>
      <c r="K69" s="127"/>
      <c r="L69" s="127"/>
      <c r="M69" s="126"/>
      <c r="N69" s="129" t="s">
        <v>5366</v>
      </c>
      <c r="O69" s="230" t="str">
        <f>VLOOKUP(N69,Ma_KH!$A:$R,2,0)</f>
        <v>TTMFARM - Sảnh C 423 Minh Khai</v>
      </c>
      <c r="P69" s="127"/>
      <c r="Q69" s="127"/>
      <c r="R69" s="129" t="str">
        <f t="shared" si="36"/>
        <v>Hàng trả - TTMFARMC423 - TTMFARM - Sảnh C 423 Minh Khai - 312ttmfarmc423 - Phiếu ngày (03/12/2025)</v>
      </c>
      <c r="S69" s="129" t="s">
        <v>1790</v>
      </c>
      <c r="T69" s="127"/>
      <c r="U69" s="127" t="str">
        <f t="shared" si="37"/>
        <v>Hàng trả - TTMFARMC423 - TTMFARM - Sảnh C 423 Minh Khai - 312ttmfarmc423 - Phiếu ngày (03/12/2025)</v>
      </c>
      <c r="V69" s="127"/>
      <c r="W69" s="127"/>
      <c r="X69" s="129" t="s">
        <v>48</v>
      </c>
      <c r="Y69" s="198" t="str">
        <f>VLOOKUP(X69,TONG_SL!$A:$F,2,0)</f>
        <v>Mọc Nấm Hương 250g</v>
      </c>
      <c r="Z69" s="197"/>
      <c r="AA69" s="197" t="str">
        <f t="shared" si="25"/>
        <v>5111</v>
      </c>
      <c r="AB69" s="197" t="str">
        <f t="shared" si="26"/>
        <v>131</v>
      </c>
      <c r="AC69" s="197" t="str">
        <f>VLOOKUP(X69,TONG_SL!$A:$F,3,0)</f>
        <v>Túi</v>
      </c>
      <c r="AD69" s="130">
        <v>1</v>
      </c>
      <c r="AE69" s="200"/>
      <c r="AF69" s="171">
        <f>VLOOKUP(VLOOKUP(N69,Ma_KH!$A:$R,18,0)&amp;X69,Gia_MB!$A:$F,6,0)</f>
        <v>46000</v>
      </c>
      <c r="AG69" s="201">
        <f t="shared" si="27"/>
        <v>46000</v>
      </c>
      <c r="AH69" s="200"/>
      <c r="AI69" s="202"/>
      <c r="AJ69" s="203"/>
      <c r="AK69" s="200" t="str">
        <f t="shared" si="28"/>
        <v>8</v>
      </c>
      <c r="AL69" s="200"/>
      <c r="AM69" s="202">
        <f t="shared" si="29"/>
        <v>3680</v>
      </c>
      <c r="AN69" s="200" t="str">
        <f t="shared" si="30"/>
        <v>33311</v>
      </c>
      <c r="AO69" s="203"/>
      <c r="AP69" s="204" t="str">
        <f t="shared" si="31"/>
        <v>K-C6</v>
      </c>
      <c r="AQ69" s="204" t="str">
        <f t="shared" si="32"/>
        <v>156</v>
      </c>
      <c r="AR69" s="204" t="str">
        <f t="shared" si="33"/>
        <v>632</v>
      </c>
      <c r="AS69" s="204"/>
      <c r="AT69" s="204"/>
      <c r="AU69" s="203"/>
    </row>
    <row r="70" spans="1:47" x14ac:dyDescent="0.25">
      <c r="A70" s="196"/>
      <c r="B70" s="197"/>
      <c r="C70" s="197"/>
      <c r="D70" s="197" t="str">
        <f t="shared" si="24"/>
        <v>1</v>
      </c>
      <c r="E70" s="126">
        <v>45994</v>
      </c>
      <c r="F70" s="126">
        <v>45994</v>
      </c>
      <c r="G70" s="127" t="s">
        <v>8065</v>
      </c>
      <c r="H70" s="128">
        <f t="shared" si="34"/>
        <v>45994</v>
      </c>
      <c r="I70" s="129" t="str">
        <f t="shared" si="35"/>
        <v>NKMB-312ttmfarmc423</v>
      </c>
      <c r="J70" s="127"/>
      <c r="K70" s="127"/>
      <c r="L70" s="127"/>
      <c r="M70" s="126"/>
      <c r="N70" s="129" t="s">
        <v>5366</v>
      </c>
      <c r="O70" s="230" t="str">
        <f>VLOOKUP(N70,Ma_KH!$A:$R,2,0)</f>
        <v>TTMFARM - Sảnh C 423 Minh Khai</v>
      </c>
      <c r="P70" s="127"/>
      <c r="Q70" s="127"/>
      <c r="R70" s="129" t="str">
        <f t="shared" si="36"/>
        <v>Hàng trả - TTMFARMC423 - TTMFARM - Sảnh C 423 Minh Khai - 312ttmfarmc423 - Phiếu ngày (03/12/2025)</v>
      </c>
      <c r="S70" s="129" t="s">
        <v>1790</v>
      </c>
      <c r="T70" s="127"/>
      <c r="U70" s="127" t="str">
        <f t="shared" si="37"/>
        <v>Hàng trả - TTMFARMC423 - TTMFARM - Sảnh C 423 Minh Khai - 312ttmfarmc423 - Phiếu ngày (03/12/2025)</v>
      </c>
      <c r="V70" s="127"/>
      <c r="W70" s="127"/>
      <c r="X70" s="129" t="s">
        <v>37</v>
      </c>
      <c r="Y70" s="198" t="str">
        <f>VLOOKUP(X70,TONG_SL!$A:$F,2,0)</f>
        <v>Chả cốm 300g</v>
      </c>
      <c r="Z70" s="197"/>
      <c r="AA70" s="197" t="str">
        <f t="shared" si="25"/>
        <v>5111</v>
      </c>
      <c r="AB70" s="197" t="str">
        <f t="shared" si="26"/>
        <v>131</v>
      </c>
      <c r="AC70" s="197" t="str">
        <f>VLOOKUP(X70,TONG_SL!$A:$F,3,0)</f>
        <v>Túi</v>
      </c>
      <c r="AD70" s="130">
        <v>1</v>
      </c>
      <c r="AE70" s="200"/>
      <c r="AF70" s="171">
        <f>VLOOKUP(VLOOKUP(N70,Ma_KH!$A:$R,18,0)&amp;X70,Gia_MB!$A:$F,6,0)</f>
        <v>74250</v>
      </c>
      <c r="AG70" s="201">
        <f t="shared" si="27"/>
        <v>74250</v>
      </c>
      <c r="AH70" s="200"/>
      <c r="AI70" s="202"/>
      <c r="AJ70" s="203"/>
      <c r="AK70" s="200" t="str">
        <f t="shared" si="28"/>
        <v>8</v>
      </c>
      <c r="AL70" s="200"/>
      <c r="AM70" s="202">
        <f t="shared" si="29"/>
        <v>5940</v>
      </c>
      <c r="AN70" s="200" t="str">
        <f t="shared" si="30"/>
        <v>33311</v>
      </c>
      <c r="AO70" s="203"/>
      <c r="AP70" s="204" t="str">
        <f t="shared" si="31"/>
        <v>K-C6</v>
      </c>
      <c r="AQ70" s="204" t="str">
        <f t="shared" si="32"/>
        <v>156</v>
      </c>
      <c r="AR70" s="204" t="str">
        <f t="shared" si="33"/>
        <v>632</v>
      </c>
      <c r="AS70" s="204"/>
      <c r="AT70" s="204"/>
      <c r="AU70" s="203"/>
    </row>
    <row r="71" spans="1:47" x14ac:dyDescent="0.25">
      <c r="A71" s="196"/>
      <c r="B71" s="197"/>
      <c r="C71" s="197"/>
      <c r="D71" s="197" t="str">
        <f t="shared" si="24"/>
        <v>1</v>
      </c>
      <c r="E71" s="126">
        <v>45994</v>
      </c>
      <c r="F71" s="126">
        <v>45993</v>
      </c>
      <c r="G71" s="127" t="s">
        <v>8066</v>
      </c>
      <c r="H71" s="128">
        <f t="shared" si="34"/>
        <v>45994</v>
      </c>
      <c r="I71" s="129" t="str">
        <f t="shared" si="35"/>
        <v>NKMB-021225pk0186</v>
      </c>
      <c r="J71" s="127"/>
      <c r="K71" s="127"/>
      <c r="L71" s="127"/>
      <c r="M71" s="126"/>
      <c r="N71" s="129" t="s">
        <v>5286</v>
      </c>
      <c r="O71" s="230" t="str">
        <f>VLOOKUP(N71,Ma_KH!$A:$R,2,0)</f>
        <v>Tmart03009 128. Quầy A2 Phương Đông Green Park</v>
      </c>
      <c r="P71" s="127"/>
      <c r="Q71" s="127"/>
      <c r="R71" s="129" t="str">
        <f t="shared" si="36"/>
        <v>Hàng trả - Tmart03009 - Tmart03009 128. Quầy A2 Phương Đông Green Park - 021225pk0186 - Phiếu ngày (02/12/2025)</v>
      </c>
      <c r="S71" s="129" t="s">
        <v>1790</v>
      </c>
      <c r="T71" s="127"/>
      <c r="U71" s="127" t="str">
        <f t="shared" si="37"/>
        <v>Hàng trả - Tmart03009 - Tmart03009 128. Quầy A2 Phương Đông Green Park - 021225pk0186 - Phiếu ngày (02/12/2025)</v>
      </c>
      <c r="V71" s="127"/>
      <c r="W71" s="127"/>
      <c r="X71" s="129" t="s">
        <v>30</v>
      </c>
      <c r="Y71" s="198" t="str">
        <f>VLOOKUP(X71,TONG_SL!$A:$F,2,0)</f>
        <v>Gà muối 500g</v>
      </c>
      <c r="Z71" s="197"/>
      <c r="AA71" s="197" t="str">
        <f t="shared" si="25"/>
        <v>5111</v>
      </c>
      <c r="AB71" s="197" t="str">
        <f t="shared" si="26"/>
        <v>131</v>
      </c>
      <c r="AC71" s="197" t="str">
        <f>VLOOKUP(X71,TONG_SL!$A:$F,3,0)</f>
        <v>Túi</v>
      </c>
      <c r="AD71" s="130">
        <v>4</v>
      </c>
      <c r="AE71" s="200"/>
      <c r="AF71" s="171">
        <f>VLOOKUP(VLOOKUP(N71,Ma_KH!$A:$R,18,0)&amp;X71,Gia_MB!$A:$F,6,0)</f>
        <v>111058</v>
      </c>
      <c r="AG71" s="201">
        <f t="shared" si="27"/>
        <v>444232</v>
      </c>
      <c r="AH71" s="200"/>
      <c r="AI71" s="202"/>
      <c r="AJ71" s="203"/>
      <c r="AK71" s="200" t="str">
        <f t="shared" si="28"/>
        <v>8</v>
      </c>
      <c r="AL71" s="200"/>
      <c r="AM71" s="202">
        <f t="shared" si="29"/>
        <v>35538.559999999998</v>
      </c>
      <c r="AN71" s="200" t="str">
        <f t="shared" si="30"/>
        <v>33311</v>
      </c>
      <c r="AO71" s="203"/>
      <c r="AP71" s="204" t="str">
        <f t="shared" si="31"/>
        <v>K-C6</v>
      </c>
      <c r="AQ71" s="204" t="str">
        <f t="shared" si="32"/>
        <v>156</v>
      </c>
      <c r="AR71" s="204" t="str">
        <f t="shared" si="33"/>
        <v>632</v>
      </c>
      <c r="AS71" s="204"/>
      <c r="AT71" s="204"/>
      <c r="AU71" s="203"/>
    </row>
    <row r="72" spans="1:47" x14ac:dyDescent="0.25">
      <c r="A72" s="196"/>
      <c r="B72" s="197"/>
      <c r="C72" s="197"/>
      <c r="D72" s="197" t="str">
        <f t="shared" si="24"/>
        <v>1</v>
      </c>
      <c r="E72" s="126">
        <v>45994</v>
      </c>
      <c r="F72" s="126">
        <v>45993</v>
      </c>
      <c r="G72" s="127" t="s">
        <v>8067</v>
      </c>
      <c r="H72" s="128">
        <f t="shared" si="34"/>
        <v>45994</v>
      </c>
      <c r="I72" s="129" t="str">
        <f t="shared" si="35"/>
        <v>NKMB-021225pk230</v>
      </c>
      <c r="J72" s="127"/>
      <c r="K72" s="127"/>
      <c r="L72" s="127"/>
      <c r="M72" s="126"/>
      <c r="N72" s="129" t="s">
        <v>5299</v>
      </c>
      <c r="O72" s="230" t="str">
        <f>VLOOKUP(N72,Ma_KH!$A:$R,2,0)</f>
        <v>Tmart03012 131. Quầy Tam Trinh 2</v>
      </c>
      <c r="P72" s="127"/>
      <c r="Q72" s="127"/>
      <c r="R72" s="129" t="str">
        <f t="shared" si="36"/>
        <v>Hàng trả - Tmart03012 - Tmart03012 131. Quầy Tam Trinh 2 - 021225pk230 - Phiếu ngày (02/12/2025)</v>
      </c>
      <c r="S72" s="129" t="s">
        <v>1790</v>
      </c>
      <c r="T72" s="127"/>
      <c r="U72" s="127" t="str">
        <f t="shared" si="37"/>
        <v>Hàng trả - Tmart03012 - Tmart03012 131. Quầy Tam Trinh 2 - 021225pk230 - Phiếu ngày (02/12/2025)</v>
      </c>
      <c r="V72" s="127"/>
      <c r="W72" s="127"/>
      <c r="X72" s="129" t="s">
        <v>565</v>
      </c>
      <c r="Y72" s="198" t="str">
        <f>VLOOKUP(X72,TONG_SL!$A:$F,2,0)</f>
        <v>Tai heo sốt thái 150g</v>
      </c>
      <c r="Z72" s="197"/>
      <c r="AA72" s="197" t="str">
        <f t="shared" si="25"/>
        <v>5111</v>
      </c>
      <c r="AB72" s="197" t="str">
        <f t="shared" si="26"/>
        <v>131</v>
      </c>
      <c r="AC72" s="197" t="str">
        <f>VLOOKUP(X72,TONG_SL!$A:$F,3,0)</f>
        <v>Túi</v>
      </c>
      <c r="AD72" s="130">
        <v>5</v>
      </c>
      <c r="AE72" s="200"/>
      <c r="AF72" s="171">
        <f>VLOOKUP(VLOOKUP(N72,Ma_KH!$A:$R,18,0)&amp;X72,Gia_MB!$A:$F,6,0)</f>
        <v>19500</v>
      </c>
      <c r="AG72" s="201">
        <f t="shared" si="27"/>
        <v>97500</v>
      </c>
      <c r="AH72" s="200"/>
      <c r="AI72" s="202"/>
      <c r="AJ72" s="203"/>
      <c r="AK72" s="200" t="str">
        <f t="shared" si="28"/>
        <v>8</v>
      </c>
      <c r="AL72" s="200"/>
      <c r="AM72" s="202">
        <f t="shared" si="29"/>
        <v>7800</v>
      </c>
      <c r="AN72" s="200" t="str">
        <f t="shared" si="30"/>
        <v>33311</v>
      </c>
      <c r="AO72" s="203"/>
      <c r="AP72" s="204" t="str">
        <f t="shared" si="31"/>
        <v>K-C6</v>
      </c>
      <c r="AQ72" s="204" t="str">
        <f t="shared" si="32"/>
        <v>156</v>
      </c>
      <c r="AR72" s="204" t="str">
        <f t="shared" si="33"/>
        <v>632</v>
      </c>
      <c r="AS72" s="204"/>
      <c r="AT72" s="204"/>
      <c r="AU72" s="203"/>
    </row>
    <row r="73" spans="1:47" x14ac:dyDescent="0.25">
      <c r="A73" s="196"/>
      <c r="B73" s="197"/>
      <c r="C73" s="197"/>
      <c r="D73" s="197" t="str">
        <f t="shared" si="24"/>
        <v>1</v>
      </c>
      <c r="E73" s="126">
        <v>45994</v>
      </c>
      <c r="F73" s="126">
        <v>45993</v>
      </c>
      <c r="G73" s="127" t="s">
        <v>8067</v>
      </c>
      <c r="H73" s="128">
        <f t="shared" si="34"/>
        <v>45994</v>
      </c>
      <c r="I73" s="129" t="str">
        <f t="shared" si="35"/>
        <v>NKMB-021225pk230</v>
      </c>
      <c r="J73" s="127"/>
      <c r="K73" s="127"/>
      <c r="L73" s="127"/>
      <c r="M73" s="126"/>
      <c r="N73" s="129" t="s">
        <v>5299</v>
      </c>
      <c r="O73" s="230" t="str">
        <f>VLOOKUP(N73,Ma_KH!$A:$R,2,0)</f>
        <v>Tmart03012 131. Quầy Tam Trinh 2</v>
      </c>
      <c r="P73" s="127"/>
      <c r="Q73" s="127"/>
      <c r="R73" s="129" t="str">
        <f t="shared" si="36"/>
        <v>Hàng trả - Tmart03012 - Tmart03012 131. Quầy Tam Trinh 2 - 021225pk230 - Phiếu ngày (02/12/2025)</v>
      </c>
      <c r="S73" s="129" t="s">
        <v>1790</v>
      </c>
      <c r="T73" s="127"/>
      <c r="U73" s="127" t="str">
        <f t="shared" si="37"/>
        <v>Hàng trả - Tmart03012 - Tmart03012 131. Quầy Tam Trinh 2 - 021225pk230 - Phiếu ngày (02/12/2025)</v>
      </c>
      <c r="V73" s="127"/>
      <c r="W73" s="127"/>
      <c r="X73" s="129" t="s">
        <v>563</v>
      </c>
      <c r="Y73" s="198" t="str">
        <f>VLOOKUP(X73,TONG_SL!$A:$F,2,0)</f>
        <v>Chân gà sả tắc 150g</v>
      </c>
      <c r="Z73" s="197"/>
      <c r="AA73" s="197" t="str">
        <f t="shared" si="25"/>
        <v>5111</v>
      </c>
      <c r="AB73" s="197" t="str">
        <f t="shared" si="26"/>
        <v>131</v>
      </c>
      <c r="AC73" s="197" t="str">
        <f>VLOOKUP(X73,TONG_SL!$A:$F,3,0)</f>
        <v>Túi</v>
      </c>
      <c r="AD73" s="130">
        <v>1</v>
      </c>
      <c r="AE73" s="200"/>
      <c r="AF73" s="171">
        <f>VLOOKUP(VLOOKUP(N73,Ma_KH!$A:$R,18,0)&amp;X73,Gia_MB!$A:$F,6,0)</f>
        <v>20250</v>
      </c>
      <c r="AG73" s="201">
        <f t="shared" si="27"/>
        <v>20250</v>
      </c>
      <c r="AH73" s="200"/>
      <c r="AI73" s="202"/>
      <c r="AJ73" s="203"/>
      <c r="AK73" s="200" t="str">
        <f t="shared" si="28"/>
        <v>8</v>
      </c>
      <c r="AL73" s="200"/>
      <c r="AM73" s="202">
        <f t="shared" si="29"/>
        <v>1620</v>
      </c>
      <c r="AN73" s="200" t="str">
        <f t="shared" si="30"/>
        <v>33311</v>
      </c>
      <c r="AO73" s="203"/>
      <c r="AP73" s="204" t="str">
        <f t="shared" si="31"/>
        <v>K-C6</v>
      </c>
      <c r="AQ73" s="204" t="str">
        <f t="shared" si="32"/>
        <v>156</v>
      </c>
      <c r="AR73" s="204" t="str">
        <f t="shared" si="33"/>
        <v>632</v>
      </c>
      <c r="AS73" s="204"/>
      <c r="AT73" s="204"/>
      <c r="AU73" s="203"/>
    </row>
    <row r="74" spans="1:47" x14ac:dyDescent="0.25">
      <c r="A74" s="196"/>
      <c r="B74" s="197"/>
      <c r="C74" s="197"/>
      <c r="D74" s="197" t="str">
        <f t="shared" si="24"/>
        <v>1</v>
      </c>
      <c r="E74" s="126">
        <v>45994</v>
      </c>
      <c r="F74" s="126">
        <v>45993</v>
      </c>
      <c r="G74" s="127" t="s">
        <v>8067</v>
      </c>
      <c r="H74" s="128">
        <f t="shared" si="34"/>
        <v>45994</v>
      </c>
      <c r="I74" s="129" t="str">
        <f t="shared" si="35"/>
        <v>NKMB-021225pk230</v>
      </c>
      <c r="J74" s="127"/>
      <c r="K74" s="127"/>
      <c r="L74" s="127"/>
      <c r="M74" s="126"/>
      <c r="N74" s="129" t="s">
        <v>5299</v>
      </c>
      <c r="O74" s="230" t="str">
        <f>VLOOKUP(N74,Ma_KH!$A:$R,2,0)</f>
        <v>Tmart03012 131. Quầy Tam Trinh 2</v>
      </c>
      <c r="P74" s="127"/>
      <c r="Q74" s="127"/>
      <c r="R74" s="129" t="str">
        <f t="shared" si="36"/>
        <v>Hàng trả - Tmart03012 - Tmart03012 131. Quầy Tam Trinh 2 - 021225pk230 - Phiếu ngày (02/12/2025)</v>
      </c>
      <c r="S74" s="129" t="s">
        <v>1790</v>
      </c>
      <c r="T74" s="127"/>
      <c r="U74" s="127" t="str">
        <f t="shared" si="37"/>
        <v>Hàng trả - Tmart03012 - Tmart03012 131. Quầy Tam Trinh 2 - 021225pk230 - Phiếu ngày (02/12/2025)</v>
      </c>
      <c r="V74" s="127"/>
      <c r="W74" s="127"/>
      <c r="X74" s="129" t="s">
        <v>32</v>
      </c>
      <c r="Y74" s="198" t="str">
        <f>VLOOKUP(X74,TONG_SL!$A:$F,2,0)</f>
        <v>Giò Tai Lưỡi Xào 250g</v>
      </c>
      <c r="Z74" s="197"/>
      <c r="AA74" s="197" t="str">
        <f t="shared" si="25"/>
        <v>5111</v>
      </c>
      <c r="AB74" s="197" t="str">
        <f t="shared" si="26"/>
        <v>131</v>
      </c>
      <c r="AC74" s="197" t="str">
        <f>VLOOKUP(X74,TONG_SL!$A:$F,3,0)</f>
        <v>Túi</v>
      </c>
      <c r="AD74" s="130">
        <v>1</v>
      </c>
      <c r="AE74" s="200"/>
      <c r="AF74" s="171">
        <f>VLOOKUP(VLOOKUP(N74,Ma_KH!$A:$R,18,0)&amp;X74,Gia_MB!$A:$F,6,0)</f>
        <v>50182</v>
      </c>
      <c r="AG74" s="201">
        <f t="shared" si="27"/>
        <v>50182</v>
      </c>
      <c r="AH74" s="200"/>
      <c r="AI74" s="202"/>
      <c r="AJ74" s="203"/>
      <c r="AK74" s="200" t="str">
        <f t="shared" si="28"/>
        <v>8</v>
      </c>
      <c r="AL74" s="200"/>
      <c r="AM74" s="202">
        <f t="shared" si="29"/>
        <v>4014.56</v>
      </c>
      <c r="AN74" s="200" t="str">
        <f t="shared" si="30"/>
        <v>33311</v>
      </c>
      <c r="AO74" s="203"/>
      <c r="AP74" s="204" t="str">
        <f t="shared" si="31"/>
        <v>K-C6</v>
      </c>
      <c r="AQ74" s="204" t="str">
        <f t="shared" si="32"/>
        <v>156</v>
      </c>
      <c r="AR74" s="204" t="str">
        <f t="shared" si="33"/>
        <v>632</v>
      </c>
      <c r="AS74" s="204"/>
      <c r="AT74" s="204"/>
      <c r="AU74" s="203"/>
    </row>
    <row r="75" spans="1:47" x14ac:dyDescent="0.25">
      <c r="A75" s="196"/>
      <c r="B75" s="197"/>
      <c r="C75" s="197"/>
      <c r="D75" s="197" t="str">
        <f t="shared" si="24"/>
        <v>1</v>
      </c>
      <c r="E75" s="126">
        <v>45994</v>
      </c>
      <c r="F75" s="126">
        <v>45993</v>
      </c>
      <c r="G75" s="127" t="s">
        <v>8067</v>
      </c>
      <c r="H75" s="128">
        <f t="shared" si="34"/>
        <v>45994</v>
      </c>
      <c r="I75" s="129" t="str">
        <f t="shared" si="35"/>
        <v>NKMB-021225pk230</v>
      </c>
      <c r="J75" s="127"/>
      <c r="K75" s="127"/>
      <c r="L75" s="127"/>
      <c r="M75" s="126"/>
      <c r="N75" s="129" t="s">
        <v>5299</v>
      </c>
      <c r="O75" s="230" t="str">
        <f>VLOOKUP(N75,Ma_KH!$A:$R,2,0)</f>
        <v>Tmart03012 131. Quầy Tam Trinh 2</v>
      </c>
      <c r="P75" s="127"/>
      <c r="Q75" s="127"/>
      <c r="R75" s="129" t="str">
        <f t="shared" si="36"/>
        <v>Hàng trả - Tmart03012 - Tmart03012 131. Quầy Tam Trinh 2 - 021225pk230 - Phiếu ngày (02/12/2025)</v>
      </c>
      <c r="S75" s="129" t="s">
        <v>1790</v>
      </c>
      <c r="T75" s="127"/>
      <c r="U75" s="127" t="str">
        <f t="shared" si="37"/>
        <v>Hàng trả - Tmart03012 - Tmart03012 131. Quầy Tam Trinh 2 - 021225pk230 - Phiếu ngày (02/12/2025)</v>
      </c>
      <c r="V75" s="127"/>
      <c r="W75" s="127"/>
      <c r="X75" s="129" t="s">
        <v>34</v>
      </c>
      <c r="Y75" s="198" t="str">
        <f>VLOOKUP(X75,TONG_SL!$A:$F,2,0)</f>
        <v>Tai heo muối 200g</v>
      </c>
      <c r="Z75" s="197"/>
      <c r="AA75" s="197" t="str">
        <f t="shared" si="25"/>
        <v>5111</v>
      </c>
      <c r="AB75" s="197" t="str">
        <f t="shared" si="26"/>
        <v>131</v>
      </c>
      <c r="AC75" s="197" t="str">
        <f>VLOOKUP(X75,TONG_SL!$A:$F,3,0)</f>
        <v>Túi</v>
      </c>
      <c r="AD75" s="130">
        <v>1</v>
      </c>
      <c r="AE75" s="200"/>
      <c r="AF75" s="171">
        <f>VLOOKUP(VLOOKUP(N75,Ma_KH!$A:$R,18,0)&amp;X75,Gia_MB!$A:$F,6,0)</f>
        <v>55595</v>
      </c>
      <c r="AG75" s="201">
        <f t="shared" si="27"/>
        <v>55595</v>
      </c>
      <c r="AH75" s="200"/>
      <c r="AI75" s="202"/>
      <c r="AJ75" s="203"/>
      <c r="AK75" s="200" t="str">
        <f t="shared" si="28"/>
        <v>8</v>
      </c>
      <c r="AL75" s="200"/>
      <c r="AM75" s="202">
        <f t="shared" si="29"/>
        <v>4447.6000000000004</v>
      </c>
      <c r="AN75" s="200" t="str">
        <f t="shared" si="30"/>
        <v>33311</v>
      </c>
      <c r="AO75" s="203"/>
      <c r="AP75" s="204" t="str">
        <f t="shared" si="31"/>
        <v>K-C6</v>
      </c>
      <c r="AQ75" s="204" t="str">
        <f t="shared" si="32"/>
        <v>156</v>
      </c>
      <c r="AR75" s="204" t="str">
        <f t="shared" si="33"/>
        <v>632</v>
      </c>
      <c r="AS75" s="204"/>
      <c r="AT75" s="204"/>
      <c r="AU75" s="203"/>
    </row>
    <row r="76" spans="1:47" x14ac:dyDescent="0.25">
      <c r="A76" s="196"/>
      <c r="B76" s="197"/>
      <c r="C76" s="197"/>
      <c r="D76" s="197" t="str">
        <f t="shared" si="24"/>
        <v>1</v>
      </c>
      <c r="E76" s="126">
        <v>45994</v>
      </c>
      <c r="F76" s="126">
        <v>45994</v>
      </c>
      <c r="G76" s="127" t="s">
        <v>8068</v>
      </c>
      <c r="H76" s="128">
        <f t="shared" si="34"/>
        <v>45994</v>
      </c>
      <c r="I76" s="129" t="str">
        <f t="shared" si="35"/>
        <v>NKMB-0312xtunit0009</v>
      </c>
      <c r="J76" s="127"/>
      <c r="K76" s="127"/>
      <c r="L76" s="127"/>
      <c r="M76" s="126"/>
      <c r="N76" s="129" t="s">
        <v>5459</v>
      </c>
      <c r="O76" s="230" t="str">
        <f>VLOOKUP(N76,Ma_KH!$A:$R,2,0)</f>
        <v>Ecomart chung cư GELEXIA, 885 Tam Trinh</v>
      </c>
      <c r="P76" s="127"/>
      <c r="Q76" s="127"/>
      <c r="R76" s="129" t="str">
        <f t="shared" si="36"/>
        <v>Hàng trả - Unit0009 - Ecomart chung cư GELEXIA, 885 Tam Trinh - 0312xtunit0009 - Phiếu ngày (03/12/2025)</v>
      </c>
      <c r="S76" s="129" t="s">
        <v>1790</v>
      </c>
      <c r="T76" s="127"/>
      <c r="U76" s="127" t="str">
        <f t="shared" si="37"/>
        <v>Hàng trả - Unit0009 - Ecomart chung cư GELEXIA, 885 Tam Trinh - 0312xtunit0009 - Phiếu ngày (03/12/2025)</v>
      </c>
      <c r="V76" s="127"/>
      <c r="W76" s="127"/>
      <c r="X76" s="129" t="s">
        <v>34</v>
      </c>
      <c r="Y76" s="198" t="str">
        <f>VLOOKUP(X76,TONG_SL!$A:$F,2,0)</f>
        <v>Tai heo muối 200g</v>
      </c>
      <c r="Z76" s="197"/>
      <c r="AA76" s="197" t="str">
        <f t="shared" si="25"/>
        <v>5111</v>
      </c>
      <c r="AB76" s="197" t="str">
        <f t="shared" si="26"/>
        <v>131</v>
      </c>
      <c r="AC76" s="197" t="str">
        <f>VLOOKUP(X76,TONG_SL!$A:$F,3,0)</f>
        <v>Túi</v>
      </c>
      <c r="AD76" s="130">
        <v>3</v>
      </c>
      <c r="AE76" s="200"/>
      <c r="AF76" s="171">
        <f>VLOOKUP(VLOOKUP(N76,Ma_KH!$A:$R,18,0)&amp;X76,Gia_MB!$A:$F,6,0)</f>
        <v>55595</v>
      </c>
      <c r="AG76" s="201">
        <f t="shared" si="27"/>
        <v>166785</v>
      </c>
      <c r="AH76" s="200"/>
      <c r="AI76" s="202"/>
      <c r="AJ76" s="203"/>
      <c r="AK76" s="200" t="str">
        <f t="shared" si="28"/>
        <v>8</v>
      </c>
      <c r="AL76" s="200"/>
      <c r="AM76" s="202">
        <f t="shared" si="29"/>
        <v>13342.8</v>
      </c>
      <c r="AN76" s="200" t="str">
        <f t="shared" si="30"/>
        <v>33311</v>
      </c>
      <c r="AO76" s="203"/>
      <c r="AP76" s="204" t="str">
        <f t="shared" si="31"/>
        <v>K-C6</v>
      </c>
      <c r="AQ76" s="204" t="str">
        <f t="shared" si="32"/>
        <v>156</v>
      </c>
      <c r="AR76" s="204" t="str">
        <f t="shared" si="33"/>
        <v>632</v>
      </c>
      <c r="AS76" s="204"/>
      <c r="AT76" s="204"/>
      <c r="AU76" s="203"/>
    </row>
    <row r="77" spans="1:47" x14ac:dyDescent="0.25">
      <c r="A77" s="196"/>
      <c r="B77" s="197"/>
      <c r="C77" s="197"/>
      <c r="D77" s="197" t="str">
        <f t="shared" si="24"/>
        <v>1</v>
      </c>
      <c r="E77" s="126">
        <v>45994</v>
      </c>
      <c r="F77" s="126">
        <v>45994</v>
      </c>
      <c r="G77" s="127" t="s">
        <v>8068</v>
      </c>
      <c r="H77" s="128">
        <f t="shared" si="34"/>
        <v>45994</v>
      </c>
      <c r="I77" s="129" t="str">
        <f t="shared" si="35"/>
        <v>NKMB-0312xtunit0009</v>
      </c>
      <c r="J77" s="127"/>
      <c r="K77" s="127"/>
      <c r="L77" s="127"/>
      <c r="M77" s="126"/>
      <c r="N77" s="129" t="s">
        <v>5459</v>
      </c>
      <c r="O77" s="230" t="str">
        <f>VLOOKUP(N77,Ma_KH!$A:$R,2,0)</f>
        <v>Ecomart chung cư GELEXIA, 885 Tam Trinh</v>
      </c>
      <c r="P77" s="127"/>
      <c r="Q77" s="127"/>
      <c r="R77" s="129" t="str">
        <f t="shared" si="36"/>
        <v>Hàng trả - Unit0009 - Ecomart chung cư GELEXIA, 885 Tam Trinh - 0312xtunit0009 - Phiếu ngày (03/12/2025)</v>
      </c>
      <c r="S77" s="129" t="s">
        <v>1790</v>
      </c>
      <c r="T77" s="127"/>
      <c r="U77" s="127" t="str">
        <f t="shared" si="37"/>
        <v>Hàng trả - Unit0009 - Ecomart chung cư GELEXIA, 885 Tam Trinh - 0312xtunit0009 - Phiếu ngày (03/12/2025)</v>
      </c>
      <c r="V77" s="127"/>
      <c r="W77" s="127"/>
      <c r="X77" s="129" t="s">
        <v>27</v>
      </c>
      <c r="Y77" s="198" t="str">
        <f>VLOOKUP(X77,TONG_SL!$A:$F,2,0)</f>
        <v>Chân giò heo muối 300g</v>
      </c>
      <c r="Z77" s="197"/>
      <c r="AA77" s="197" t="str">
        <f t="shared" si="25"/>
        <v>5111</v>
      </c>
      <c r="AB77" s="197" t="str">
        <f t="shared" si="26"/>
        <v>131</v>
      </c>
      <c r="AC77" s="197" t="str">
        <f>VLOOKUP(X77,TONG_SL!$A:$F,3,0)</f>
        <v>Túi</v>
      </c>
      <c r="AD77" s="130">
        <v>2</v>
      </c>
      <c r="AE77" s="200"/>
      <c r="AF77" s="171">
        <f>VLOOKUP(VLOOKUP(N77,Ma_KH!$A:$R,18,0)&amp;X77,Gia_MB!$A:$F,6,0)</f>
        <v>73431</v>
      </c>
      <c r="AG77" s="201">
        <f t="shared" si="27"/>
        <v>146862</v>
      </c>
      <c r="AH77" s="200"/>
      <c r="AI77" s="202"/>
      <c r="AJ77" s="203"/>
      <c r="AK77" s="200" t="str">
        <f t="shared" si="28"/>
        <v>8</v>
      </c>
      <c r="AL77" s="200"/>
      <c r="AM77" s="202">
        <f t="shared" si="29"/>
        <v>11748.96</v>
      </c>
      <c r="AN77" s="200" t="str">
        <f t="shared" si="30"/>
        <v>33311</v>
      </c>
      <c r="AO77" s="203"/>
      <c r="AP77" s="204" t="str">
        <f t="shared" si="31"/>
        <v>K-C6</v>
      </c>
      <c r="AQ77" s="204" t="str">
        <f t="shared" si="32"/>
        <v>156</v>
      </c>
      <c r="AR77" s="204" t="str">
        <f t="shared" si="33"/>
        <v>632</v>
      </c>
      <c r="AS77" s="204"/>
      <c r="AT77" s="204"/>
      <c r="AU77" s="203"/>
    </row>
    <row r="78" spans="1:47" x14ac:dyDescent="0.25">
      <c r="A78" s="196"/>
      <c r="B78" s="197"/>
      <c r="C78" s="197"/>
      <c r="D78" s="197" t="str">
        <f t="shared" si="24"/>
        <v>1</v>
      </c>
      <c r="E78" s="126">
        <v>45994</v>
      </c>
      <c r="F78" s="126">
        <v>45993</v>
      </c>
      <c r="G78" s="127" t="s">
        <v>8069</v>
      </c>
      <c r="H78" s="128">
        <f t="shared" si="34"/>
        <v>45994</v>
      </c>
      <c r="I78" s="129" t="str">
        <f t="shared" si="35"/>
        <v>NKMB-0212xtunit</v>
      </c>
      <c r="J78" s="127"/>
      <c r="K78" s="127"/>
      <c r="L78" s="127"/>
      <c r="M78" s="126"/>
      <c r="N78" s="129" t="s">
        <v>622</v>
      </c>
      <c r="O78" s="230" t="str">
        <f>VLOOKUP(N78,Ma_KH!$A:$R,2,0)</f>
        <v>CÔNG TY TNHH HÀNG TIÊU DÙNG UNIT</v>
      </c>
      <c r="P78" s="127"/>
      <c r="Q78" s="127"/>
      <c r="R78" s="129" t="str">
        <f t="shared" si="36"/>
        <v>Hàng trả - UNIT - CÔNG TY TNHH HÀNG TIÊU DÙNG UNIT - 0212xtunit - Phiếu ngày (02/12/2025)</v>
      </c>
      <c r="S78" s="129" t="s">
        <v>1790</v>
      </c>
      <c r="T78" s="127"/>
      <c r="U78" s="127" t="str">
        <f t="shared" si="37"/>
        <v>Hàng trả - UNIT - CÔNG TY TNHH HÀNG TIÊU DÙNG UNIT - 0212xtunit - Phiếu ngày (02/12/2025)</v>
      </c>
      <c r="V78" s="127"/>
      <c r="W78" s="127"/>
      <c r="X78" s="129" t="s">
        <v>34</v>
      </c>
      <c r="Y78" s="198" t="str">
        <f>VLOOKUP(X78,TONG_SL!$A:$F,2,0)</f>
        <v>Tai heo muối 200g</v>
      </c>
      <c r="Z78" s="197"/>
      <c r="AA78" s="197" t="str">
        <f t="shared" si="25"/>
        <v>5111</v>
      </c>
      <c r="AB78" s="197" t="str">
        <f t="shared" si="26"/>
        <v>131</v>
      </c>
      <c r="AC78" s="197" t="str">
        <f>VLOOKUP(X78,TONG_SL!$A:$F,3,0)</f>
        <v>Túi</v>
      </c>
      <c r="AD78" s="130">
        <v>3</v>
      </c>
      <c r="AE78" s="200"/>
      <c r="AF78" s="171">
        <f>VLOOKUP(VLOOKUP(N78,Ma_KH!$A:$R,18,0)&amp;X78,Gia_MB!$A:$F,6,0)</f>
        <v>55595</v>
      </c>
      <c r="AG78" s="201">
        <f t="shared" si="27"/>
        <v>166785</v>
      </c>
      <c r="AH78" s="200"/>
      <c r="AI78" s="202"/>
      <c r="AJ78" s="203"/>
      <c r="AK78" s="200" t="str">
        <f t="shared" si="28"/>
        <v>8</v>
      </c>
      <c r="AL78" s="200"/>
      <c r="AM78" s="202">
        <f t="shared" si="29"/>
        <v>13342.8</v>
      </c>
      <c r="AN78" s="200" t="str">
        <f t="shared" si="30"/>
        <v>33311</v>
      </c>
      <c r="AO78" s="203"/>
      <c r="AP78" s="204" t="str">
        <f t="shared" si="31"/>
        <v>K-C6</v>
      </c>
      <c r="AQ78" s="204" t="str">
        <f t="shared" si="32"/>
        <v>156</v>
      </c>
      <c r="AR78" s="204" t="str">
        <f t="shared" si="33"/>
        <v>632</v>
      </c>
      <c r="AS78" s="204"/>
      <c r="AT78" s="204"/>
      <c r="AU78" s="203"/>
    </row>
    <row r="79" spans="1:47" x14ac:dyDescent="0.25">
      <c r="A79" s="196"/>
      <c r="B79" s="197"/>
      <c r="C79" s="197"/>
      <c r="D79" s="197" t="str">
        <f t="shared" si="24"/>
        <v>1</v>
      </c>
      <c r="E79" s="126">
        <v>45994</v>
      </c>
      <c r="F79" s="126">
        <v>45993</v>
      </c>
      <c r="G79" s="127" t="s">
        <v>8069</v>
      </c>
      <c r="H79" s="128">
        <f t="shared" si="34"/>
        <v>45994</v>
      </c>
      <c r="I79" s="129" t="str">
        <f t="shared" si="35"/>
        <v>NKMB-0212xtunit</v>
      </c>
      <c r="J79" s="127"/>
      <c r="K79" s="127"/>
      <c r="L79" s="127"/>
      <c r="M79" s="126"/>
      <c r="N79" s="129" t="s">
        <v>622</v>
      </c>
      <c r="O79" s="230" t="str">
        <f>VLOOKUP(N79,Ma_KH!$A:$R,2,0)</f>
        <v>CÔNG TY TNHH HÀNG TIÊU DÙNG UNIT</v>
      </c>
      <c r="P79" s="127"/>
      <c r="Q79" s="127"/>
      <c r="R79" s="129" t="str">
        <f t="shared" si="36"/>
        <v>Hàng trả - UNIT - CÔNG TY TNHH HÀNG TIÊU DÙNG UNIT - 0212xtunit - Phiếu ngày (02/12/2025)</v>
      </c>
      <c r="S79" s="129" t="s">
        <v>1790</v>
      </c>
      <c r="T79" s="127"/>
      <c r="U79" s="127" t="str">
        <f t="shared" si="37"/>
        <v>Hàng trả - UNIT - CÔNG TY TNHH HÀNG TIÊU DÙNG UNIT - 0212xtunit - Phiếu ngày (02/12/2025)</v>
      </c>
      <c r="V79" s="127"/>
      <c r="W79" s="127"/>
      <c r="X79" s="129" t="s">
        <v>30</v>
      </c>
      <c r="Y79" s="198" t="str">
        <f>VLOOKUP(X79,TONG_SL!$A:$F,2,0)</f>
        <v>Gà muối 500g</v>
      </c>
      <c r="Z79" s="197"/>
      <c r="AA79" s="197" t="str">
        <f t="shared" si="25"/>
        <v>5111</v>
      </c>
      <c r="AB79" s="197" t="str">
        <f t="shared" si="26"/>
        <v>131</v>
      </c>
      <c r="AC79" s="197" t="str">
        <f>VLOOKUP(X79,TONG_SL!$A:$F,3,0)</f>
        <v>Túi</v>
      </c>
      <c r="AD79" s="130">
        <v>1</v>
      </c>
      <c r="AE79" s="200"/>
      <c r="AF79" s="171">
        <f>VLOOKUP(VLOOKUP(N79,Ma_KH!$A:$R,18,0)&amp;X79,Gia_MB!$A:$F,6,0)</f>
        <v>111058</v>
      </c>
      <c r="AG79" s="201">
        <f t="shared" si="27"/>
        <v>111058</v>
      </c>
      <c r="AH79" s="200"/>
      <c r="AI79" s="202"/>
      <c r="AJ79" s="203"/>
      <c r="AK79" s="200" t="str">
        <f t="shared" si="28"/>
        <v>8</v>
      </c>
      <c r="AL79" s="200"/>
      <c r="AM79" s="202">
        <f t="shared" si="29"/>
        <v>8884.64</v>
      </c>
      <c r="AN79" s="200" t="str">
        <f t="shared" si="30"/>
        <v>33311</v>
      </c>
      <c r="AO79" s="203"/>
      <c r="AP79" s="204" t="str">
        <f t="shared" si="31"/>
        <v>K-C6</v>
      </c>
      <c r="AQ79" s="204" t="str">
        <f t="shared" si="32"/>
        <v>156</v>
      </c>
      <c r="AR79" s="204" t="str">
        <f t="shared" si="33"/>
        <v>632</v>
      </c>
      <c r="AS79" s="204"/>
      <c r="AT79" s="204"/>
      <c r="AU79" s="203"/>
    </row>
    <row r="80" spans="1:47" x14ac:dyDescent="0.25">
      <c r="A80" s="196"/>
      <c r="B80" s="197"/>
      <c r="C80" s="197"/>
      <c r="D80" s="197" t="str">
        <f t="shared" si="24"/>
        <v>1</v>
      </c>
      <c r="E80" s="126">
        <v>45994</v>
      </c>
      <c r="F80" s="126">
        <v>45993</v>
      </c>
      <c r="G80" s="127" t="s">
        <v>8069</v>
      </c>
      <c r="H80" s="128">
        <f t="shared" si="34"/>
        <v>45994</v>
      </c>
      <c r="I80" s="129" t="str">
        <f t="shared" si="35"/>
        <v>NKMB-0212xtunit</v>
      </c>
      <c r="J80" s="127"/>
      <c r="K80" s="127"/>
      <c r="L80" s="127"/>
      <c r="M80" s="126"/>
      <c r="N80" s="129" t="s">
        <v>622</v>
      </c>
      <c r="O80" s="230" t="str">
        <f>VLOOKUP(N80,Ma_KH!$A:$R,2,0)</f>
        <v>CÔNG TY TNHH HÀNG TIÊU DÙNG UNIT</v>
      </c>
      <c r="P80" s="127"/>
      <c r="Q80" s="127"/>
      <c r="R80" s="129" t="str">
        <f t="shared" si="36"/>
        <v>Hàng trả - UNIT - CÔNG TY TNHH HÀNG TIÊU DÙNG UNIT - 0212xtunit - Phiếu ngày (02/12/2025)</v>
      </c>
      <c r="S80" s="129" t="s">
        <v>1790</v>
      </c>
      <c r="T80" s="127"/>
      <c r="U80" s="127" t="str">
        <f t="shared" si="37"/>
        <v>Hàng trả - UNIT - CÔNG TY TNHH HÀNG TIÊU DÙNG UNIT - 0212xtunit - Phiếu ngày (02/12/2025)</v>
      </c>
      <c r="V80" s="127"/>
      <c r="W80" s="127"/>
      <c r="X80" s="129" t="s">
        <v>37</v>
      </c>
      <c r="Y80" s="198" t="str">
        <f>VLOOKUP(X80,TONG_SL!$A:$F,2,0)</f>
        <v>Chả cốm 300g</v>
      </c>
      <c r="Z80" s="197"/>
      <c r="AA80" s="197" t="str">
        <f t="shared" si="25"/>
        <v>5111</v>
      </c>
      <c r="AB80" s="197" t="str">
        <f t="shared" si="26"/>
        <v>131</v>
      </c>
      <c r="AC80" s="197" t="str">
        <f>VLOOKUP(X80,TONG_SL!$A:$F,3,0)</f>
        <v>Túi</v>
      </c>
      <c r="AD80" s="130">
        <v>2</v>
      </c>
      <c r="AE80" s="200"/>
      <c r="AF80" s="171">
        <f>VLOOKUP(VLOOKUP(N80,Ma_KH!$A:$R,18,0)&amp;X80,Gia_MB!$A:$F,6,0)</f>
        <v>74250</v>
      </c>
      <c r="AG80" s="201">
        <f t="shared" si="27"/>
        <v>148500</v>
      </c>
      <c r="AH80" s="200"/>
      <c r="AI80" s="202"/>
      <c r="AJ80" s="203"/>
      <c r="AK80" s="200" t="str">
        <f t="shared" si="28"/>
        <v>8</v>
      </c>
      <c r="AL80" s="200"/>
      <c r="AM80" s="202">
        <f t="shared" si="29"/>
        <v>11880</v>
      </c>
      <c r="AN80" s="200" t="str">
        <f t="shared" si="30"/>
        <v>33311</v>
      </c>
      <c r="AO80" s="203"/>
      <c r="AP80" s="204" t="str">
        <f t="shared" si="31"/>
        <v>K-C6</v>
      </c>
      <c r="AQ80" s="204" t="str">
        <f t="shared" si="32"/>
        <v>156</v>
      </c>
      <c r="AR80" s="204" t="str">
        <f t="shared" si="33"/>
        <v>632</v>
      </c>
      <c r="AS80" s="204"/>
      <c r="AT80" s="204"/>
      <c r="AU80" s="203"/>
    </row>
    <row r="81" spans="1:47" x14ac:dyDescent="0.25">
      <c r="A81" s="196"/>
      <c r="B81" s="197"/>
      <c r="C81" s="197"/>
      <c r="D81" s="197" t="str">
        <f t="shared" si="24"/>
        <v>1</v>
      </c>
      <c r="E81" s="126">
        <v>45994</v>
      </c>
      <c r="F81" s="126">
        <v>45993</v>
      </c>
      <c r="G81" s="127" t="s">
        <v>8069</v>
      </c>
      <c r="H81" s="128">
        <f t="shared" si="34"/>
        <v>45994</v>
      </c>
      <c r="I81" s="129" t="str">
        <f t="shared" si="35"/>
        <v>NKMB-0212xtunit</v>
      </c>
      <c r="J81" s="127"/>
      <c r="K81" s="127"/>
      <c r="L81" s="127"/>
      <c r="M81" s="126"/>
      <c r="N81" s="129" t="s">
        <v>622</v>
      </c>
      <c r="O81" s="230" t="str">
        <f>VLOOKUP(N81,Ma_KH!$A:$R,2,0)</f>
        <v>CÔNG TY TNHH HÀNG TIÊU DÙNG UNIT</v>
      </c>
      <c r="P81" s="127"/>
      <c r="Q81" s="127"/>
      <c r="R81" s="129" t="str">
        <f t="shared" si="36"/>
        <v>Hàng trả - UNIT - CÔNG TY TNHH HÀNG TIÊU DÙNG UNIT - 0212xtunit - Phiếu ngày (02/12/2025)</v>
      </c>
      <c r="S81" s="129" t="s">
        <v>1790</v>
      </c>
      <c r="T81" s="127"/>
      <c r="U81" s="127" t="str">
        <f t="shared" si="37"/>
        <v>Hàng trả - UNIT - CÔNG TY TNHH HÀNG TIÊU DÙNG UNIT - 0212xtunit - Phiếu ngày (02/12/2025)</v>
      </c>
      <c r="V81" s="127"/>
      <c r="W81" s="127"/>
      <c r="X81" s="129" t="s">
        <v>32</v>
      </c>
      <c r="Y81" s="198" t="str">
        <f>VLOOKUP(X81,TONG_SL!$A:$F,2,0)</f>
        <v>Giò Tai Lưỡi Xào 250g</v>
      </c>
      <c r="Z81" s="197"/>
      <c r="AA81" s="197" t="str">
        <f t="shared" si="25"/>
        <v>5111</v>
      </c>
      <c r="AB81" s="197" t="str">
        <f t="shared" si="26"/>
        <v>131</v>
      </c>
      <c r="AC81" s="197" t="str">
        <f>VLOOKUP(X81,TONG_SL!$A:$F,3,0)</f>
        <v>Túi</v>
      </c>
      <c r="AD81" s="130">
        <v>1</v>
      </c>
      <c r="AE81" s="200"/>
      <c r="AF81" s="171">
        <f>VLOOKUP(VLOOKUP(N81,Ma_KH!$A:$R,18,0)&amp;X81,Gia_MB!$A:$F,6,0)</f>
        <v>50182</v>
      </c>
      <c r="AG81" s="201">
        <f t="shared" si="27"/>
        <v>50182</v>
      </c>
      <c r="AH81" s="200"/>
      <c r="AI81" s="202"/>
      <c r="AJ81" s="203"/>
      <c r="AK81" s="200" t="str">
        <f t="shared" si="28"/>
        <v>8</v>
      </c>
      <c r="AL81" s="200"/>
      <c r="AM81" s="202">
        <f t="shared" si="29"/>
        <v>4014.56</v>
      </c>
      <c r="AN81" s="200" t="str">
        <f t="shared" si="30"/>
        <v>33311</v>
      </c>
      <c r="AO81" s="203"/>
      <c r="AP81" s="204" t="str">
        <f t="shared" si="31"/>
        <v>K-C6</v>
      </c>
      <c r="AQ81" s="204" t="str">
        <f t="shared" si="32"/>
        <v>156</v>
      </c>
      <c r="AR81" s="204" t="str">
        <f t="shared" si="33"/>
        <v>632</v>
      </c>
      <c r="AS81" s="204"/>
      <c r="AT81" s="204"/>
      <c r="AU81" s="203"/>
    </row>
    <row r="82" spans="1:47" x14ac:dyDescent="0.25">
      <c r="A82" s="196"/>
      <c r="B82" s="197"/>
      <c r="C82" s="197"/>
      <c r="D82" s="197" t="str">
        <f t="shared" si="24"/>
        <v>1</v>
      </c>
      <c r="E82" s="126">
        <v>45994</v>
      </c>
      <c r="F82" s="126">
        <v>45985</v>
      </c>
      <c r="G82" s="127" t="s">
        <v>8070</v>
      </c>
      <c r="H82" s="128">
        <f t="shared" si="34"/>
        <v>45994</v>
      </c>
      <c r="I82" s="129" t="str">
        <f t="shared" si="35"/>
        <v>NKMB-24110026</v>
      </c>
      <c r="J82" s="127"/>
      <c r="K82" s="127"/>
      <c r="L82" s="127"/>
      <c r="M82" s="126"/>
      <c r="N82" s="129" t="s">
        <v>2056</v>
      </c>
      <c r="O82" s="230" t="str">
        <f>VLOOKUP(N82,Ma_KH!$A:$R,2,0)</f>
        <v>Siêu thị BRGMart 63 Hàng trống</v>
      </c>
      <c r="P82" s="127"/>
      <c r="Q82" s="127"/>
      <c r="R82" s="129" t="str">
        <f t="shared" si="36"/>
        <v>Hàng trả - brg12481 - Siêu thị BRGMart 63 Hàng trống - 24110026 - Phiếu ngày (24/11/2025)</v>
      </c>
      <c r="S82" s="129" t="s">
        <v>1790</v>
      </c>
      <c r="T82" s="127"/>
      <c r="U82" s="127" t="str">
        <f t="shared" si="37"/>
        <v>Hàng trả - brg12481 - Siêu thị BRGMart 63 Hàng trống - 24110026 - Phiếu ngày (24/11/2025)</v>
      </c>
      <c r="V82" s="127"/>
      <c r="W82" s="127"/>
      <c r="X82" s="129" t="s">
        <v>32</v>
      </c>
      <c r="Y82" s="198" t="str">
        <f>VLOOKUP(X82,TONG_SL!$A:$F,2,0)</f>
        <v>Giò Tai Lưỡi Xào 250g</v>
      </c>
      <c r="Z82" s="197"/>
      <c r="AA82" s="197" t="str">
        <f t="shared" si="25"/>
        <v>5111</v>
      </c>
      <c r="AB82" s="197" t="str">
        <f t="shared" si="26"/>
        <v>131</v>
      </c>
      <c r="AC82" s="197" t="str">
        <f>VLOOKUP(X82,TONG_SL!$A:$F,3,0)</f>
        <v>Túi</v>
      </c>
      <c r="AD82" s="130">
        <v>1</v>
      </c>
      <c r="AE82" s="200"/>
      <c r="AF82" s="171">
        <f>VLOOKUP(VLOOKUP(N82,Ma_KH!$A:$R,18,0)&amp;X82,Gia_MB!$A:$F,6,0)</f>
        <v>47673</v>
      </c>
      <c r="AG82" s="201">
        <f t="shared" si="27"/>
        <v>47673</v>
      </c>
      <c r="AH82" s="200"/>
      <c r="AI82" s="202"/>
      <c r="AJ82" s="203"/>
      <c r="AK82" s="200" t="str">
        <f t="shared" si="28"/>
        <v>8</v>
      </c>
      <c r="AL82" s="200"/>
      <c r="AM82" s="202">
        <f t="shared" si="29"/>
        <v>3813.84</v>
      </c>
      <c r="AN82" s="200" t="str">
        <f t="shared" si="30"/>
        <v>33311</v>
      </c>
      <c r="AO82" s="203"/>
      <c r="AP82" s="204" t="str">
        <f t="shared" si="31"/>
        <v>K-C6</v>
      </c>
      <c r="AQ82" s="204" t="str">
        <f t="shared" si="32"/>
        <v>156</v>
      </c>
      <c r="AR82" s="204" t="str">
        <f t="shared" si="33"/>
        <v>632</v>
      </c>
      <c r="AS82" s="204"/>
      <c r="AT82" s="204"/>
      <c r="AU82" s="203"/>
    </row>
    <row r="83" spans="1:47" x14ac:dyDescent="0.25">
      <c r="A83" s="196"/>
      <c r="B83" s="197"/>
      <c r="C83" s="197"/>
      <c r="D83" s="197" t="str">
        <f t="shared" si="24"/>
        <v>1</v>
      </c>
      <c r="E83" s="126">
        <v>45994</v>
      </c>
      <c r="F83" s="126">
        <v>45985</v>
      </c>
      <c r="G83" s="127" t="s">
        <v>8070</v>
      </c>
      <c r="H83" s="128">
        <f t="shared" si="34"/>
        <v>45994</v>
      </c>
      <c r="I83" s="129" t="str">
        <f t="shared" si="35"/>
        <v>NKMB-24110026</v>
      </c>
      <c r="J83" s="127"/>
      <c r="K83" s="127"/>
      <c r="L83" s="127"/>
      <c r="M83" s="126"/>
      <c r="N83" s="129" t="s">
        <v>2056</v>
      </c>
      <c r="O83" s="230" t="str">
        <f>VLOOKUP(N83,Ma_KH!$A:$R,2,0)</f>
        <v>Siêu thị BRGMart 63 Hàng trống</v>
      </c>
      <c r="P83" s="127"/>
      <c r="Q83" s="127"/>
      <c r="R83" s="129" t="str">
        <f t="shared" si="36"/>
        <v>Hàng trả - brg12481 - Siêu thị BRGMart 63 Hàng trống - 24110026 - Phiếu ngày (24/11/2025)</v>
      </c>
      <c r="S83" s="129" t="s">
        <v>1790</v>
      </c>
      <c r="T83" s="127"/>
      <c r="U83" s="127" t="str">
        <f t="shared" si="37"/>
        <v>Hàng trả - brg12481 - Siêu thị BRGMart 63 Hàng trống - 24110026 - Phiếu ngày (24/11/2025)</v>
      </c>
      <c r="V83" s="127"/>
      <c r="W83" s="127"/>
      <c r="X83" s="129" t="s">
        <v>542</v>
      </c>
      <c r="Y83" s="198" t="str">
        <f>VLOOKUP(X83,TONG_SL!$A:$F,2,0)</f>
        <v>Chân giò heo muối 500g</v>
      </c>
      <c r="Z83" s="197"/>
      <c r="AA83" s="197" t="str">
        <f t="shared" si="25"/>
        <v>5111</v>
      </c>
      <c r="AB83" s="197" t="str">
        <f t="shared" si="26"/>
        <v>131</v>
      </c>
      <c r="AC83" s="197" t="str">
        <f>VLOOKUP(X83,TONG_SL!$A:$F,3,0)</f>
        <v>Túi</v>
      </c>
      <c r="AD83" s="130">
        <v>1</v>
      </c>
      <c r="AE83" s="200"/>
      <c r="AF83" s="171">
        <f>VLOOKUP(VLOOKUP(N83,Ma_KH!$A:$R,18,0)&amp;X83,Gia_MB!$A:$F,6,0)</f>
        <v>113113</v>
      </c>
      <c r="AG83" s="201">
        <f t="shared" si="27"/>
        <v>113113</v>
      </c>
      <c r="AH83" s="200"/>
      <c r="AI83" s="202"/>
      <c r="AJ83" s="203"/>
      <c r="AK83" s="200" t="str">
        <f t="shared" si="28"/>
        <v>8</v>
      </c>
      <c r="AL83" s="200"/>
      <c r="AM83" s="202">
        <f t="shared" si="29"/>
        <v>9049.0400000000009</v>
      </c>
      <c r="AN83" s="200" t="str">
        <f t="shared" si="30"/>
        <v>33311</v>
      </c>
      <c r="AO83" s="203"/>
      <c r="AP83" s="204" t="str">
        <f t="shared" si="31"/>
        <v>K-C6</v>
      </c>
      <c r="AQ83" s="204" t="str">
        <f t="shared" si="32"/>
        <v>156</v>
      </c>
      <c r="AR83" s="204" t="str">
        <f t="shared" si="33"/>
        <v>632</v>
      </c>
      <c r="AS83" s="204"/>
      <c r="AT83" s="204"/>
      <c r="AU83" s="203"/>
    </row>
    <row r="84" spans="1:47" x14ac:dyDescent="0.25">
      <c r="A84" s="196"/>
      <c r="B84" s="197"/>
      <c r="C84" s="197"/>
      <c r="D84" s="197" t="str">
        <f t="shared" si="24"/>
        <v>1</v>
      </c>
      <c r="E84" s="126">
        <v>45994</v>
      </c>
      <c r="F84" s="126">
        <v>45985</v>
      </c>
      <c r="G84" s="127" t="s">
        <v>8070</v>
      </c>
      <c r="H84" s="128">
        <f t="shared" si="34"/>
        <v>45994</v>
      </c>
      <c r="I84" s="129" t="str">
        <f t="shared" si="35"/>
        <v>NKMB-24110026</v>
      </c>
      <c r="J84" s="127"/>
      <c r="K84" s="127"/>
      <c r="L84" s="127"/>
      <c r="M84" s="126"/>
      <c r="N84" s="129" t="s">
        <v>2056</v>
      </c>
      <c r="O84" s="230" t="str">
        <f>VLOOKUP(N84,Ma_KH!$A:$R,2,0)</f>
        <v>Siêu thị BRGMart 63 Hàng trống</v>
      </c>
      <c r="P84" s="127"/>
      <c r="Q84" s="127"/>
      <c r="R84" s="129" t="str">
        <f t="shared" si="36"/>
        <v>Hàng trả - brg12481 - Siêu thị BRGMart 63 Hàng trống - 24110026 - Phiếu ngày (24/11/2025)</v>
      </c>
      <c r="S84" s="129" t="s">
        <v>1790</v>
      </c>
      <c r="T84" s="127"/>
      <c r="U84" s="127" t="str">
        <f t="shared" si="37"/>
        <v>Hàng trả - brg12481 - Siêu thị BRGMart 63 Hàng trống - 24110026 - Phiếu ngày (24/11/2025)</v>
      </c>
      <c r="V84" s="127"/>
      <c r="W84" s="127"/>
      <c r="X84" s="129" t="s">
        <v>30</v>
      </c>
      <c r="Y84" s="198" t="str">
        <f>VLOOKUP(X84,TONG_SL!$A:$F,2,0)</f>
        <v>Gà muối 500g</v>
      </c>
      <c r="Z84" s="197"/>
      <c r="AA84" s="197" t="str">
        <f t="shared" si="25"/>
        <v>5111</v>
      </c>
      <c r="AB84" s="197" t="str">
        <f t="shared" si="26"/>
        <v>131</v>
      </c>
      <c r="AC84" s="197" t="str">
        <f>VLOOKUP(X84,TONG_SL!$A:$F,3,0)</f>
        <v>Túi</v>
      </c>
      <c r="AD84" s="130">
        <v>2</v>
      </c>
      <c r="AE84" s="200"/>
      <c r="AF84" s="171">
        <f>VLOOKUP(VLOOKUP(N84,Ma_KH!$A:$R,18,0)&amp;X84,Gia_MB!$A:$F,6,0)</f>
        <v>105505</v>
      </c>
      <c r="AG84" s="201">
        <f t="shared" si="27"/>
        <v>211010</v>
      </c>
      <c r="AH84" s="200"/>
      <c r="AI84" s="202"/>
      <c r="AJ84" s="203"/>
      <c r="AK84" s="200" t="str">
        <f t="shared" si="28"/>
        <v>8</v>
      </c>
      <c r="AL84" s="200"/>
      <c r="AM84" s="202">
        <f t="shared" si="29"/>
        <v>16880.8</v>
      </c>
      <c r="AN84" s="200" t="str">
        <f t="shared" si="30"/>
        <v>33311</v>
      </c>
      <c r="AO84" s="203"/>
      <c r="AP84" s="204" t="str">
        <f t="shared" si="31"/>
        <v>K-C6</v>
      </c>
      <c r="AQ84" s="204" t="str">
        <f t="shared" si="32"/>
        <v>156</v>
      </c>
      <c r="AR84" s="204" t="str">
        <f t="shared" si="33"/>
        <v>632</v>
      </c>
      <c r="AS84" s="204"/>
      <c r="AT84" s="204"/>
      <c r="AU84" s="203"/>
    </row>
    <row r="85" spans="1:47" x14ac:dyDescent="0.25">
      <c r="A85" s="196"/>
      <c r="B85" s="197"/>
      <c r="C85" s="197"/>
      <c r="D85" s="197" t="str">
        <f t="shared" si="24"/>
        <v>1</v>
      </c>
      <c r="E85" s="126">
        <v>45994</v>
      </c>
      <c r="F85" s="126">
        <v>45982</v>
      </c>
      <c r="G85" s="127" t="s">
        <v>8071</v>
      </c>
      <c r="H85" s="128">
        <f t="shared" si="34"/>
        <v>45994</v>
      </c>
      <c r="I85" s="129" t="str">
        <f t="shared" si="35"/>
        <v>NKMB-2110027</v>
      </c>
      <c r="J85" s="127"/>
      <c r="K85" s="127"/>
      <c r="L85" s="127"/>
      <c r="M85" s="126"/>
      <c r="N85" s="129" t="s">
        <v>2056</v>
      </c>
      <c r="O85" s="230" t="str">
        <f>VLOOKUP(N85,Ma_KH!$A:$R,2,0)</f>
        <v>Siêu thị BRGMart 63 Hàng trống</v>
      </c>
      <c r="P85" s="127"/>
      <c r="Q85" s="127"/>
      <c r="R85" s="129" t="str">
        <f t="shared" si="36"/>
        <v>Hàng trả - brg12481 - Siêu thị BRGMart 63 Hàng trống - 2110027 - Phiếu ngày (21/11/2025)</v>
      </c>
      <c r="S85" s="129" t="s">
        <v>1790</v>
      </c>
      <c r="T85" s="127"/>
      <c r="U85" s="127" t="str">
        <f t="shared" si="37"/>
        <v>Hàng trả - brg12481 - Siêu thị BRGMart 63 Hàng trống - 2110027 - Phiếu ngày (21/11/2025)</v>
      </c>
      <c r="V85" s="127"/>
      <c r="W85" s="127"/>
      <c r="X85" s="129" t="s">
        <v>32</v>
      </c>
      <c r="Y85" s="198" t="str">
        <f>VLOOKUP(X85,TONG_SL!$A:$F,2,0)</f>
        <v>Giò Tai Lưỡi Xào 250g</v>
      </c>
      <c r="Z85" s="197"/>
      <c r="AA85" s="197" t="str">
        <f t="shared" si="25"/>
        <v>5111</v>
      </c>
      <c r="AB85" s="197" t="str">
        <f t="shared" si="26"/>
        <v>131</v>
      </c>
      <c r="AC85" s="197" t="str">
        <f>VLOOKUP(X85,TONG_SL!$A:$F,3,0)</f>
        <v>Túi</v>
      </c>
      <c r="AD85" s="130">
        <v>2</v>
      </c>
      <c r="AE85" s="200"/>
      <c r="AF85" s="171">
        <f>VLOOKUP(VLOOKUP(N85,Ma_KH!$A:$R,18,0)&amp;X85,Gia_MB!$A:$F,6,0)</f>
        <v>47673</v>
      </c>
      <c r="AG85" s="201">
        <f t="shared" si="27"/>
        <v>95346</v>
      </c>
      <c r="AH85" s="200"/>
      <c r="AI85" s="202"/>
      <c r="AJ85" s="203"/>
      <c r="AK85" s="200" t="str">
        <f t="shared" si="28"/>
        <v>8</v>
      </c>
      <c r="AL85" s="200"/>
      <c r="AM85" s="202">
        <f t="shared" si="29"/>
        <v>7627.68</v>
      </c>
      <c r="AN85" s="200" t="str">
        <f t="shared" si="30"/>
        <v>33311</v>
      </c>
      <c r="AO85" s="203"/>
      <c r="AP85" s="204" t="str">
        <f t="shared" si="31"/>
        <v>K-C6</v>
      </c>
      <c r="AQ85" s="204" t="str">
        <f t="shared" si="32"/>
        <v>156</v>
      </c>
      <c r="AR85" s="204" t="str">
        <f t="shared" si="33"/>
        <v>632</v>
      </c>
      <c r="AS85" s="204"/>
      <c r="AT85" s="204"/>
      <c r="AU85" s="203"/>
    </row>
    <row r="86" spans="1:47" x14ac:dyDescent="0.25">
      <c r="A86" s="196"/>
      <c r="B86" s="197"/>
      <c r="C86" s="197"/>
      <c r="D86" s="197" t="str">
        <f t="shared" si="24"/>
        <v>1</v>
      </c>
      <c r="E86" s="126">
        <v>45994</v>
      </c>
      <c r="F86" s="126">
        <v>45982</v>
      </c>
      <c r="G86" s="127" t="s">
        <v>8071</v>
      </c>
      <c r="H86" s="128">
        <f t="shared" si="34"/>
        <v>45994</v>
      </c>
      <c r="I86" s="129" t="str">
        <f t="shared" si="35"/>
        <v>NKMB-2110027</v>
      </c>
      <c r="J86" s="127"/>
      <c r="K86" s="127"/>
      <c r="L86" s="127"/>
      <c r="M86" s="126"/>
      <c r="N86" s="129" t="s">
        <v>2056</v>
      </c>
      <c r="O86" s="230" t="str">
        <f>VLOOKUP(N86,Ma_KH!$A:$R,2,0)</f>
        <v>Siêu thị BRGMart 63 Hàng trống</v>
      </c>
      <c r="P86" s="127"/>
      <c r="Q86" s="127"/>
      <c r="R86" s="129" t="str">
        <f t="shared" si="36"/>
        <v>Hàng trả - brg12481 - Siêu thị BRGMart 63 Hàng trống - 2110027 - Phiếu ngày (21/11/2025)</v>
      </c>
      <c r="S86" s="129" t="s">
        <v>1790</v>
      </c>
      <c r="T86" s="127"/>
      <c r="U86" s="127" t="str">
        <f t="shared" si="37"/>
        <v>Hàng trả - brg12481 - Siêu thị BRGMart 63 Hàng trống - 2110027 - Phiếu ngày (21/11/2025)</v>
      </c>
      <c r="V86" s="127"/>
      <c r="W86" s="127"/>
      <c r="X86" s="129" t="s">
        <v>542</v>
      </c>
      <c r="Y86" s="198" t="str">
        <f>VLOOKUP(X86,TONG_SL!$A:$F,2,0)</f>
        <v>Chân giò heo muối 500g</v>
      </c>
      <c r="Z86" s="197"/>
      <c r="AA86" s="197" t="str">
        <f t="shared" si="25"/>
        <v>5111</v>
      </c>
      <c r="AB86" s="197" t="str">
        <f t="shared" si="26"/>
        <v>131</v>
      </c>
      <c r="AC86" s="197" t="str">
        <f>VLOOKUP(X86,TONG_SL!$A:$F,3,0)</f>
        <v>Túi</v>
      </c>
      <c r="AD86" s="130">
        <v>1</v>
      </c>
      <c r="AE86" s="200"/>
      <c r="AF86" s="171">
        <f>VLOOKUP(VLOOKUP(N86,Ma_KH!$A:$R,18,0)&amp;X86,Gia_MB!$A:$F,6,0)</f>
        <v>113113</v>
      </c>
      <c r="AG86" s="201">
        <f t="shared" si="27"/>
        <v>113113</v>
      </c>
      <c r="AH86" s="200"/>
      <c r="AI86" s="202"/>
      <c r="AJ86" s="203"/>
      <c r="AK86" s="200" t="str">
        <f t="shared" si="28"/>
        <v>8</v>
      </c>
      <c r="AL86" s="200"/>
      <c r="AM86" s="202">
        <f t="shared" si="29"/>
        <v>9049.0400000000009</v>
      </c>
      <c r="AN86" s="200" t="str">
        <f t="shared" si="30"/>
        <v>33311</v>
      </c>
      <c r="AO86" s="203"/>
      <c r="AP86" s="204" t="str">
        <f t="shared" si="31"/>
        <v>K-C6</v>
      </c>
      <c r="AQ86" s="204" t="str">
        <f t="shared" si="32"/>
        <v>156</v>
      </c>
      <c r="AR86" s="204" t="str">
        <f t="shared" si="33"/>
        <v>632</v>
      </c>
      <c r="AS86" s="204"/>
      <c r="AT86" s="204"/>
      <c r="AU86" s="203"/>
    </row>
    <row r="87" spans="1:47" x14ac:dyDescent="0.25">
      <c r="A87" s="196"/>
      <c r="B87" s="205"/>
      <c r="C87" s="205"/>
      <c r="D87" s="205" t="str">
        <f t="shared" si="24"/>
        <v>1</v>
      </c>
      <c r="E87" s="126">
        <v>45994</v>
      </c>
      <c r="F87" s="126">
        <v>45982</v>
      </c>
      <c r="G87" s="127" t="s">
        <v>8071</v>
      </c>
      <c r="H87" s="128">
        <f t="shared" si="34"/>
        <v>45994</v>
      </c>
      <c r="I87" s="129" t="str">
        <f t="shared" si="35"/>
        <v>NKMB-2110027</v>
      </c>
      <c r="J87" s="127"/>
      <c r="K87" s="127"/>
      <c r="L87" s="127"/>
      <c r="M87" s="126"/>
      <c r="N87" s="129" t="s">
        <v>2056</v>
      </c>
      <c r="O87" s="230" t="str">
        <f>VLOOKUP(N87,Ma_KH!$A:$R,2,0)</f>
        <v>Siêu thị BRGMart 63 Hàng trống</v>
      </c>
      <c r="P87" s="127"/>
      <c r="Q87" s="127"/>
      <c r="R87" s="129" t="str">
        <f t="shared" si="36"/>
        <v>Hàng trả - brg12481 - Siêu thị BRGMart 63 Hàng trống - 2110027 - Phiếu ngày (21/11/2025)</v>
      </c>
      <c r="S87" s="129" t="s">
        <v>1790</v>
      </c>
      <c r="T87" s="127"/>
      <c r="U87" s="127" t="str">
        <f t="shared" si="37"/>
        <v>Hàng trả - brg12481 - Siêu thị BRGMart 63 Hàng trống - 2110027 - Phiếu ngày (21/11/2025)</v>
      </c>
      <c r="V87" s="127"/>
      <c r="W87" s="127"/>
      <c r="X87" s="129" t="s">
        <v>30</v>
      </c>
      <c r="Y87" s="199" t="str">
        <f>VLOOKUP(X87,TONG_SL!$A:$F,2,0)</f>
        <v>Gà muối 500g</v>
      </c>
      <c r="Z87" s="205"/>
      <c r="AA87" s="205" t="str">
        <f t="shared" si="25"/>
        <v>5111</v>
      </c>
      <c r="AB87" s="205" t="str">
        <f t="shared" si="26"/>
        <v>131</v>
      </c>
      <c r="AC87" s="205" t="str">
        <f>VLOOKUP(X87,TONG_SL!$A:$F,3,0)</f>
        <v>Túi</v>
      </c>
      <c r="AD87" s="130">
        <v>2</v>
      </c>
      <c r="AE87" s="206"/>
      <c r="AF87" s="191">
        <f>VLOOKUP(VLOOKUP(N87,Ma_KH!$A:$R,18,0)&amp;X87,Gia_MB!$A:$F,6,0)</f>
        <v>105505</v>
      </c>
      <c r="AG87" s="207">
        <f t="shared" si="27"/>
        <v>211010</v>
      </c>
      <c r="AH87" s="206"/>
      <c r="AI87" s="208"/>
      <c r="AJ87" s="209"/>
      <c r="AK87" s="206" t="str">
        <f t="shared" si="28"/>
        <v>8</v>
      </c>
      <c r="AL87" s="206"/>
      <c r="AM87" s="208">
        <f t="shared" si="29"/>
        <v>16880.8</v>
      </c>
      <c r="AN87" s="206" t="str">
        <f t="shared" si="30"/>
        <v>33311</v>
      </c>
      <c r="AO87" s="209"/>
      <c r="AP87" s="210" t="str">
        <f t="shared" si="31"/>
        <v>K-C6</v>
      </c>
      <c r="AQ87" s="210" t="str">
        <f t="shared" si="32"/>
        <v>156</v>
      </c>
      <c r="AR87" s="210" t="str">
        <f t="shared" si="33"/>
        <v>632</v>
      </c>
      <c r="AS87" s="210"/>
      <c r="AT87" s="210"/>
      <c r="AU87" s="209"/>
    </row>
    <row r="88" spans="1:47" x14ac:dyDescent="0.25">
      <c r="D88" s="125" t="str">
        <f t="shared" ref="D88:D119" si="38">IF(X88="","","1")</f>
        <v>1</v>
      </c>
      <c r="E88" s="126">
        <v>45995</v>
      </c>
      <c r="F88" s="126">
        <v>45975</v>
      </c>
      <c r="G88" s="127" t="s">
        <v>8271</v>
      </c>
      <c r="H88" s="128">
        <f t="shared" si="34"/>
        <v>45995</v>
      </c>
      <c r="I88" s="129" t="str">
        <f t="shared" si="35"/>
        <v>NKMB-141125pk0192</v>
      </c>
      <c r="J88" s="127"/>
      <c r="K88" s="127"/>
      <c r="L88" s="127"/>
      <c r="M88" s="126"/>
      <c r="N88" s="129" t="s">
        <v>4952</v>
      </c>
      <c r="O88" s="230" t="str">
        <f>VLOOKUP(N88,Ma_KH!$A:$R,2,0)</f>
        <v>Tmart00357 01. Quầy 72 Lĩnh Nam</v>
      </c>
      <c r="P88" s="127"/>
      <c r="Q88" s="127"/>
      <c r="R88" s="129" t="str">
        <f t="shared" si="36"/>
        <v>Hàng trả - Tmart00357 - Tmart00357 01. Quầy 72 Lĩnh Nam - 141125pk0192 - Phiếu ngày (14/11/2025)</v>
      </c>
      <c r="S88" s="129" t="s">
        <v>1790</v>
      </c>
      <c r="T88" s="127"/>
      <c r="U88" s="127" t="str">
        <f t="shared" si="37"/>
        <v>Hàng trả - Tmart00357 - Tmart00357 01. Quầy 72 Lĩnh Nam - 141125pk0192 - Phiếu ngày (14/11/2025)</v>
      </c>
      <c r="V88" s="127"/>
      <c r="W88" s="127"/>
      <c r="X88" s="129" t="s">
        <v>563</v>
      </c>
      <c r="Y88" s="127" t="str">
        <f>VLOOKUP(X88,TONG_SL!$A:$F,2,0)</f>
        <v>Chân gà sả tắc 150g</v>
      </c>
      <c r="Z88" s="125"/>
      <c r="AA88" s="125" t="str">
        <f t="shared" ref="AA88:AA119" si="39">IF(X88="","","5111")</f>
        <v>5111</v>
      </c>
      <c r="AB88" s="125" t="str">
        <f t="shared" ref="AB88:AB119" si="40">IF(X88="","","131")</f>
        <v>131</v>
      </c>
      <c r="AC88" s="125" t="str">
        <f>VLOOKUP(X88,TONG_SL!$A:$F,3,0)</f>
        <v>Túi</v>
      </c>
      <c r="AD88" s="130">
        <v>3</v>
      </c>
      <c r="AF88" s="220">
        <f>VLOOKUP(VLOOKUP(N88,Ma_KH!$A:$R,18,0)&amp;X88,Gia_MB!$A:$F,6,0)</f>
        <v>20250</v>
      </c>
      <c r="AG88" s="131">
        <f t="shared" ref="AG88:AG119" si="41">AD88*AF88</f>
        <v>60750</v>
      </c>
      <c r="AK88" s="130" t="str">
        <f t="shared" ref="AK88:AK119" si="42">IF(AD88&lt;&gt;"","8","")</f>
        <v>8</v>
      </c>
      <c r="AM88" s="132">
        <f t="shared" ref="AM88:AM119" si="43">AG88*AK88/100</f>
        <v>4860</v>
      </c>
      <c r="AN88" s="130" t="str">
        <f t="shared" ref="AN88:AN119" si="44">IF(AD88&lt;&gt;"","33311","")</f>
        <v>33311</v>
      </c>
      <c r="AP88" s="134" t="str">
        <f t="shared" ref="AP88:AP119" si="45">IF(X88="","","K-C6")</f>
        <v>K-C6</v>
      </c>
      <c r="AQ88" s="134" t="str">
        <f t="shared" ref="AQ88:AQ119" si="46">IF(X88="","","156")</f>
        <v>156</v>
      </c>
      <c r="AR88" s="134" t="str">
        <f t="shared" ref="AR88:AR119" si="47">IF(X88="","","632")</f>
        <v>632</v>
      </c>
    </row>
    <row r="89" spans="1:47" x14ac:dyDescent="0.25">
      <c r="D89" s="125" t="str">
        <f t="shared" si="38"/>
        <v>1</v>
      </c>
      <c r="E89" s="126">
        <v>45995</v>
      </c>
      <c r="F89" s="126">
        <v>45975</v>
      </c>
      <c r="G89" s="127" t="s">
        <v>8271</v>
      </c>
      <c r="H89" s="128">
        <f t="shared" si="34"/>
        <v>45995</v>
      </c>
      <c r="I89" s="129" t="str">
        <f t="shared" si="35"/>
        <v>NKMB-141125pk0192</v>
      </c>
      <c r="J89" s="127"/>
      <c r="K89" s="127"/>
      <c r="L89" s="127"/>
      <c r="M89" s="126"/>
      <c r="N89" s="129" t="s">
        <v>4952</v>
      </c>
      <c r="O89" s="230" t="str">
        <f>VLOOKUP(N89,Ma_KH!$A:$R,2,0)</f>
        <v>Tmart00357 01. Quầy 72 Lĩnh Nam</v>
      </c>
      <c r="P89" s="127"/>
      <c r="Q89" s="127"/>
      <c r="R89" s="129" t="str">
        <f t="shared" si="36"/>
        <v>Hàng trả - Tmart00357 - Tmart00357 01. Quầy 72 Lĩnh Nam - 141125pk0192 - Phiếu ngày (14/11/2025)</v>
      </c>
      <c r="S89" s="129" t="s">
        <v>1790</v>
      </c>
      <c r="T89" s="127"/>
      <c r="U89" s="127" t="str">
        <f t="shared" si="37"/>
        <v>Hàng trả - Tmart00357 - Tmart00357 01. Quầy 72 Lĩnh Nam - 141125pk0192 - Phiếu ngày (14/11/2025)</v>
      </c>
      <c r="V89" s="127"/>
      <c r="W89" s="127"/>
      <c r="X89" s="129" t="s">
        <v>48</v>
      </c>
      <c r="Y89" s="127" t="str">
        <f>VLOOKUP(X89,TONG_SL!$A:$F,2,0)</f>
        <v>Mọc Nấm Hương 250g</v>
      </c>
      <c r="Z89" s="125"/>
      <c r="AA89" s="125" t="str">
        <f t="shared" si="39"/>
        <v>5111</v>
      </c>
      <c r="AB89" s="125" t="str">
        <f t="shared" si="40"/>
        <v>131</v>
      </c>
      <c r="AC89" s="125" t="str">
        <f>VLOOKUP(X89,TONG_SL!$A:$F,3,0)</f>
        <v>Túi</v>
      </c>
      <c r="AD89" s="130">
        <v>1</v>
      </c>
      <c r="AF89" s="220">
        <f>VLOOKUP(VLOOKUP(N89,Ma_KH!$A:$R,18,0)&amp;X89,Gia_MB!$A:$F,6,0)</f>
        <v>46000</v>
      </c>
      <c r="AG89" s="131">
        <f t="shared" si="41"/>
        <v>46000</v>
      </c>
      <c r="AK89" s="130" t="str">
        <f t="shared" si="42"/>
        <v>8</v>
      </c>
      <c r="AM89" s="132">
        <f t="shared" si="43"/>
        <v>3680</v>
      </c>
      <c r="AN89" s="130" t="str">
        <f t="shared" si="44"/>
        <v>33311</v>
      </c>
      <c r="AP89" s="134" t="str">
        <f t="shared" si="45"/>
        <v>K-C6</v>
      </c>
      <c r="AQ89" s="134" t="str">
        <f t="shared" si="46"/>
        <v>156</v>
      </c>
      <c r="AR89" s="134" t="str">
        <f t="shared" si="47"/>
        <v>632</v>
      </c>
    </row>
    <row r="90" spans="1:47" x14ac:dyDescent="0.25">
      <c r="D90" s="125" t="str">
        <f t="shared" si="38"/>
        <v>1</v>
      </c>
      <c r="E90" s="126">
        <v>45995</v>
      </c>
      <c r="F90" s="126">
        <v>45975</v>
      </c>
      <c r="G90" s="127" t="s">
        <v>8271</v>
      </c>
      <c r="H90" s="128">
        <f t="shared" si="34"/>
        <v>45995</v>
      </c>
      <c r="I90" s="129" t="str">
        <f t="shared" si="35"/>
        <v>NKMB-141125pk0192</v>
      </c>
      <c r="J90" s="127"/>
      <c r="K90" s="127"/>
      <c r="L90" s="127"/>
      <c r="M90" s="126"/>
      <c r="N90" s="129" t="s">
        <v>4952</v>
      </c>
      <c r="O90" s="230" t="str">
        <f>VLOOKUP(N90,Ma_KH!$A:$R,2,0)</f>
        <v>Tmart00357 01. Quầy 72 Lĩnh Nam</v>
      </c>
      <c r="P90" s="127"/>
      <c r="Q90" s="127"/>
      <c r="R90" s="129" t="str">
        <f t="shared" si="36"/>
        <v>Hàng trả - Tmart00357 - Tmart00357 01. Quầy 72 Lĩnh Nam - 141125pk0192 - Phiếu ngày (14/11/2025)</v>
      </c>
      <c r="S90" s="129" t="s">
        <v>1790</v>
      </c>
      <c r="T90" s="127"/>
      <c r="U90" s="127" t="str">
        <f t="shared" si="37"/>
        <v>Hàng trả - Tmart00357 - Tmart00357 01. Quầy 72 Lĩnh Nam - 141125pk0192 - Phiếu ngày (14/11/2025)</v>
      </c>
      <c r="V90" s="127"/>
      <c r="W90" s="127"/>
      <c r="X90" s="129" t="s">
        <v>39</v>
      </c>
      <c r="Y90" s="127" t="str">
        <f>VLOOKUP(X90,TONG_SL!$A:$F,2,0)</f>
        <v>Chả nướng 300g</v>
      </c>
      <c r="Z90" s="125"/>
      <c r="AA90" s="125" t="str">
        <f t="shared" si="39"/>
        <v>5111</v>
      </c>
      <c r="AB90" s="125" t="str">
        <f t="shared" si="40"/>
        <v>131</v>
      </c>
      <c r="AC90" s="125" t="str">
        <f>VLOOKUP(X90,TONG_SL!$A:$F,3,0)</f>
        <v>Túi</v>
      </c>
      <c r="AD90" s="130">
        <v>1</v>
      </c>
      <c r="AF90" s="220">
        <f>VLOOKUP(VLOOKUP(N90,Ma_KH!$A:$R,18,0)&amp;X90,Gia_MB!$A:$F,6,0)</f>
        <v>70950</v>
      </c>
      <c r="AG90" s="131">
        <f t="shared" si="41"/>
        <v>70950</v>
      </c>
      <c r="AK90" s="130" t="str">
        <f t="shared" si="42"/>
        <v>8</v>
      </c>
      <c r="AM90" s="132">
        <f t="shared" si="43"/>
        <v>5676</v>
      </c>
      <c r="AN90" s="130" t="str">
        <f t="shared" si="44"/>
        <v>33311</v>
      </c>
      <c r="AP90" s="134" t="str">
        <f t="shared" si="45"/>
        <v>K-C6</v>
      </c>
      <c r="AQ90" s="134" t="str">
        <f t="shared" si="46"/>
        <v>156</v>
      </c>
      <c r="AR90" s="134" t="str">
        <f t="shared" si="47"/>
        <v>632</v>
      </c>
    </row>
    <row r="91" spans="1:47" x14ac:dyDescent="0.25">
      <c r="D91" s="125" t="str">
        <f t="shared" si="38"/>
        <v>1</v>
      </c>
      <c r="E91" s="126">
        <v>45995</v>
      </c>
      <c r="F91" s="126">
        <v>45975</v>
      </c>
      <c r="G91" s="127" t="s">
        <v>8271</v>
      </c>
      <c r="H91" s="128">
        <f t="shared" si="34"/>
        <v>45995</v>
      </c>
      <c r="I91" s="129" t="str">
        <f t="shared" si="35"/>
        <v>NKMB-141125pk0192</v>
      </c>
      <c r="J91" s="127"/>
      <c r="K91" s="127"/>
      <c r="L91" s="127"/>
      <c r="M91" s="126"/>
      <c r="N91" s="129" t="s">
        <v>4952</v>
      </c>
      <c r="O91" s="230" t="str">
        <f>VLOOKUP(N91,Ma_KH!$A:$R,2,0)</f>
        <v>Tmart00357 01. Quầy 72 Lĩnh Nam</v>
      </c>
      <c r="P91" s="127"/>
      <c r="Q91" s="127"/>
      <c r="R91" s="129" t="str">
        <f t="shared" si="36"/>
        <v>Hàng trả - Tmart00357 - Tmart00357 01. Quầy 72 Lĩnh Nam - 141125pk0192 - Phiếu ngày (14/11/2025)</v>
      </c>
      <c r="S91" s="129" t="s">
        <v>1790</v>
      </c>
      <c r="T91" s="127"/>
      <c r="U91" s="127" t="str">
        <f t="shared" si="37"/>
        <v>Hàng trả - Tmart00357 - Tmart00357 01. Quầy 72 Lĩnh Nam - 141125pk0192 - Phiếu ngày (14/11/2025)</v>
      </c>
      <c r="V91" s="127"/>
      <c r="W91" s="127"/>
      <c r="X91" s="129" t="s">
        <v>32</v>
      </c>
      <c r="Y91" s="127" t="str">
        <f>VLOOKUP(X91,TONG_SL!$A:$F,2,0)</f>
        <v>Giò Tai Lưỡi Xào 250g</v>
      </c>
      <c r="Z91" s="125"/>
      <c r="AA91" s="125" t="str">
        <f t="shared" si="39"/>
        <v>5111</v>
      </c>
      <c r="AB91" s="125" t="str">
        <f t="shared" si="40"/>
        <v>131</v>
      </c>
      <c r="AC91" s="125" t="str">
        <f>VLOOKUP(X91,TONG_SL!$A:$F,3,0)</f>
        <v>Túi</v>
      </c>
      <c r="AD91" s="130">
        <v>1</v>
      </c>
      <c r="AF91" s="220">
        <f>VLOOKUP(VLOOKUP(N91,Ma_KH!$A:$R,18,0)&amp;X91,Gia_MB!$A:$F,6,0)</f>
        <v>50182</v>
      </c>
      <c r="AG91" s="131">
        <f t="shared" si="41"/>
        <v>50182</v>
      </c>
      <c r="AK91" s="130" t="str">
        <f t="shared" si="42"/>
        <v>8</v>
      </c>
      <c r="AM91" s="132">
        <f t="shared" si="43"/>
        <v>4014.56</v>
      </c>
      <c r="AN91" s="130" t="str">
        <f t="shared" si="44"/>
        <v>33311</v>
      </c>
      <c r="AP91" s="134" t="str">
        <f t="shared" si="45"/>
        <v>K-C6</v>
      </c>
      <c r="AQ91" s="134" t="str">
        <f t="shared" si="46"/>
        <v>156</v>
      </c>
      <c r="AR91" s="134" t="str">
        <f t="shared" si="47"/>
        <v>632</v>
      </c>
    </row>
    <row r="92" spans="1:47" x14ac:dyDescent="0.25">
      <c r="D92" s="125" t="str">
        <f t="shared" si="38"/>
        <v>1</v>
      </c>
      <c r="E92" s="126">
        <v>45995</v>
      </c>
      <c r="F92" s="126">
        <v>45975</v>
      </c>
      <c r="G92" s="127" t="s">
        <v>8271</v>
      </c>
      <c r="H92" s="128">
        <f t="shared" si="34"/>
        <v>45995</v>
      </c>
      <c r="I92" s="129" t="str">
        <f t="shared" si="35"/>
        <v>NKMB-141125pk0192</v>
      </c>
      <c r="J92" s="127"/>
      <c r="K92" s="127"/>
      <c r="L92" s="127"/>
      <c r="M92" s="126"/>
      <c r="N92" s="129" t="s">
        <v>4952</v>
      </c>
      <c r="O92" s="230" t="str">
        <f>VLOOKUP(N92,Ma_KH!$A:$R,2,0)</f>
        <v>Tmart00357 01. Quầy 72 Lĩnh Nam</v>
      </c>
      <c r="P92" s="127"/>
      <c r="Q92" s="127"/>
      <c r="R92" s="129" t="str">
        <f t="shared" si="36"/>
        <v>Hàng trả - Tmart00357 - Tmart00357 01. Quầy 72 Lĩnh Nam - 141125pk0192 - Phiếu ngày (14/11/2025)</v>
      </c>
      <c r="S92" s="129" t="s">
        <v>1790</v>
      </c>
      <c r="T92" s="127"/>
      <c r="U92" s="127" t="str">
        <f t="shared" si="37"/>
        <v>Hàng trả - Tmart00357 - Tmart00357 01. Quầy 72 Lĩnh Nam - 141125pk0192 - Phiếu ngày (14/11/2025)</v>
      </c>
      <c r="V92" s="127"/>
      <c r="W92" s="127"/>
      <c r="X92" s="129" t="s">
        <v>27</v>
      </c>
      <c r="Y92" s="127" t="str">
        <f>VLOOKUP(X92,TONG_SL!$A:$F,2,0)</f>
        <v>Chân giò heo muối 300g</v>
      </c>
      <c r="Z92" s="125"/>
      <c r="AA92" s="125" t="str">
        <f t="shared" si="39"/>
        <v>5111</v>
      </c>
      <c r="AB92" s="125" t="str">
        <f t="shared" si="40"/>
        <v>131</v>
      </c>
      <c r="AC92" s="125" t="str">
        <f>VLOOKUP(X92,TONG_SL!$A:$F,3,0)</f>
        <v>Túi</v>
      </c>
      <c r="AD92" s="130">
        <v>1</v>
      </c>
      <c r="AF92" s="220">
        <f>VLOOKUP(VLOOKUP(N92,Ma_KH!$A:$R,18,0)&amp;X92,Gia_MB!$A:$F,6,0)</f>
        <v>73431</v>
      </c>
      <c r="AG92" s="131">
        <f t="shared" si="41"/>
        <v>73431</v>
      </c>
      <c r="AK92" s="130" t="str">
        <f t="shared" si="42"/>
        <v>8</v>
      </c>
      <c r="AM92" s="132">
        <f t="shared" si="43"/>
        <v>5874.48</v>
      </c>
      <c r="AN92" s="130" t="str">
        <f t="shared" si="44"/>
        <v>33311</v>
      </c>
      <c r="AP92" s="134" t="str">
        <f t="shared" si="45"/>
        <v>K-C6</v>
      </c>
      <c r="AQ92" s="134" t="str">
        <f t="shared" si="46"/>
        <v>156</v>
      </c>
      <c r="AR92" s="134" t="str">
        <f t="shared" si="47"/>
        <v>632</v>
      </c>
    </row>
    <row r="93" spans="1:47" x14ac:dyDescent="0.25">
      <c r="D93" s="125" t="str">
        <f t="shared" si="38"/>
        <v>1</v>
      </c>
      <c r="E93" s="126">
        <v>45995</v>
      </c>
      <c r="F93" s="126">
        <v>45993</v>
      </c>
      <c r="G93" s="127" t="s">
        <v>8272</v>
      </c>
      <c r="H93" s="128">
        <f t="shared" si="34"/>
        <v>45995</v>
      </c>
      <c r="I93" s="129" t="str">
        <f t="shared" si="35"/>
        <v>NKMB-021225pk0089</v>
      </c>
      <c r="J93" s="127"/>
      <c r="K93" s="127"/>
      <c r="L93" s="127"/>
      <c r="M93" s="126"/>
      <c r="N93" s="129" t="s">
        <v>5181</v>
      </c>
      <c r="O93" s="230" t="str">
        <f>VLOOKUP(N93,Ma_KH!$A:$R,2,0)</f>
        <v>Tmart01083 102. Quầy Đại Thanh 3, CT8A</v>
      </c>
      <c r="P93" s="127"/>
      <c r="Q93" s="127"/>
      <c r="R93" s="129" t="str">
        <f t="shared" si="36"/>
        <v>Hàng trả - Tmart01083 - Tmart01083 102. Quầy Đại Thanh 3, CT8A - 021225pk0089 - Phiếu ngày (02/12/2025)</v>
      </c>
      <c r="S93" s="129" t="s">
        <v>1790</v>
      </c>
      <c r="T93" s="127"/>
      <c r="U93" s="127" t="str">
        <f t="shared" si="37"/>
        <v>Hàng trả - Tmart01083 - Tmart01083 102. Quầy Đại Thanh 3, CT8A - 021225pk0089 - Phiếu ngày (02/12/2025)</v>
      </c>
      <c r="V93" s="127"/>
      <c r="W93" s="127"/>
      <c r="X93" s="129" t="s">
        <v>551</v>
      </c>
      <c r="Y93" s="127" t="str">
        <f>VLOOKUP(X93,TONG_SL!$A:$F,2,0)</f>
        <v>Chân giò heo muối 100g</v>
      </c>
      <c r="Z93" s="125"/>
      <c r="AA93" s="125" t="str">
        <f t="shared" si="39"/>
        <v>5111</v>
      </c>
      <c r="AB93" s="125" t="str">
        <f t="shared" si="40"/>
        <v>131</v>
      </c>
      <c r="AC93" s="125" t="str">
        <f>VLOOKUP(X93,TONG_SL!$A:$F,3,0)</f>
        <v>Gói</v>
      </c>
      <c r="AD93" s="130">
        <v>2</v>
      </c>
      <c r="AF93" s="220">
        <f>VLOOKUP(VLOOKUP(N93,Ma_KH!$A:$R,18,0)&amp;X93,Gia_MB!$A:$F,6,0)</f>
        <v>24549</v>
      </c>
      <c r="AG93" s="131">
        <f t="shared" si="41"/>
        <v>49098</v>
      </c>
      <c r="AK93" s="130" t="str">
        <f t="shared" si="42"/>
        <v>8</v>
      </c>
      <c r="AM93" s="132">
        <f t="shared" si="43"/>
        <v>3927.84</v>
      </c>
      <c r="AN93" s="130" t="str">
        <f t="shared" si="44"/>
        <v>33311</v>
      </c>
      <c r="AP93" s="134" t="str">
        <f t="shared" si="45"/>
        <v>K-C6</v>
      </c>
      <c r="AQ93" s="134" t="str">
        <f t="shared" si="46"/>
        <v>156</v>
      </c>
      <c r="AR93" s="134" t="str">
        <f t="shared" si="47"/>
        <v>632</v>
      </c>
    </row>
    <row r="94" spans="1:47" x14ac:dyDescent="0.25">
      <c r="D94" s="125" t="str">
        <f t="shared" si="38"/>
        <v>1</v>
      </c>
      <c r="E94" s="126">
        <v>45995</v>
      </c>
      <c r="F94" s="126">
        <v>45993</v>
      </c>
      <c r="G94" s="127" t="s">
        <v>8272</v>
      </c>
      <c r="H94" s="128">
        <f t="shared" si="34"/>
        <v>45995</v>
      </c>
      <c r="I94" s="129" t="str">
        <f t="shared" si="35"/>
        <v>NKMB-021225pk0089</v>
      </c>
      <c r="J94" s="127"/>
      <c r="K94" s="127"/>
      <c r="L94" s="127"/>
      <c r="M94" s="126"/>
      <c r="N94" s="129" t="s">
        <v>5181</v>
      </c>
      <c r="O94" s="230" t="str">
        <f>VLOOKUP(N94,Ma_KH!$A:$R,2,0)</f>
        <v>Tmart01083 102. Quầy Đại Thanh 3, CT8A</v>
      </c>
      <c r="P94" s="127"/>
      <c r="Q94" s="127"/>
      <c r="R94" s="129" t="str">
        <f t="shared" si="36"/>
        <v>Hàng trả - Tmart01083 - Tmart01083 102. Quầy Đại Thanh 3, CT8A - 021225pk0089 - Phiếu ngày (02/12/2025)</v>
      </c>
      <c r="S94" s="129" t="s">
        <v>1790</v>
      </c>
      <c r="T94" s="127"/>
      <c r="U94" s="127" t="str">
        <f t="shared" si="37"/>
        <v>Hàng trả - Tmart01083 - Tmart01083 102. Quầy Đại Thanh 3, CT8A - 021225pk0089 - Phiếu ngày (02/12/2025)</v>
      </c>
      <c r="V94" s="127"/>
      <c r="W94" s="127"/>
      <c r="X94" s="129" t="s">
        <v>542</v>
      </c>
      <c r="Y94" s="127" t="str">
        <f>VLOOKUP(X94,TONG_SL!$A:$F,2,0)</f>
        <v>Chân giò heo muối 500g</v>
      </c>
      <c r="Z94" s="125"/>
      <c r="AA94" s="125" t="str">
        <f t="shared" si="39"/>
        <v>5111</v>
      </c>
      <c r="AB94" s="125" t="str">
        <f t="shared" si="40"/>
        <v>131</v>
      </c>
      <c r="AC94" s="125" t="str">
        <f>VLOOKUP(X94,TONG_SL!$A:$F,3,0)</f>
        <v>Túi</v>
      </c>
      <c r="AD94" s="130">
        <v>1</v>
      </c>
      <c r="AF94" s="220">
        <f>VLOOKUP(VLOOKUP(N94,Ma_KH!$A:$R,18,0)&amp;X94,Gia_MB!$A:$F,6,0)</f>
        <v>119066</v>
      </c>
      <c r="AG94" s="131">
        <f t="shared" si="41"/>
        <v>119066</v>
      </c>
      <c r="AK94" s="130" t="str">
        <f t="shared" si="42"/>
        <v>8</v>
      </c>
      <c r="AM94" s="132">
        <f t="shared" si="43"/>
        <v>9525.2800000000007</v>
      </c>
      <c r="AN94" s="130" t="str">
        <f t="shared" si="44"/>
        <v>33311</v>
      </c>
      <c r="AP94" s="134" t="str">
        <f t="shared" si="45"/>
        <v>K-C6</v>
      </c>
      <c r="AQ94" s="134" t="str">
        <f t="shared" si="46"/>
        <v>156</v>
      </c>
      <c r="AR94" s="134" t="str">
        <f t="shared" si="47"/>
        <v>632</v>
      </c>
    </row>
    <row r="95" spans="1:47" x14ac:dyDescent="0.25">
      <c r="D95" s="125" t="str">
        <f t="shared" si="38"/>
        <v>1</v>
      </c>
      <c r="E95" s="126">
        <v>45995</v>
      </c>
      <c r="F95" s="126">
        <v>45993</v>
      </c>
      <c r="G95" s="127" t="s">
        <v>8272</v>
      </c>
      <c r="H95" s="128">
        <f t="shared" si="34"/>
        <v>45995</v>
      </c>
      <c r="I95" s="129" t="str">
        <f t="shared" si="35"/>
        <v>NKMB-021225pk0089</v>
      </c>
      <c r="J95" s="127"/>
      <c r="K95" s="127"/>
      <c r="L95" s="127"/>
      <c r="M95" s="126"/>
      <c r="N95" s="129" t="s">
        <v>5181</v>
      </c>
      <c r="O95" s="230" t="str">
        <f>VLOOKUP(N95,Ma_KH!$A:$R,2,0)</f>
        <v>Tmart01083 102. Quầy Đại Thanh 3, CT8A</v>
      </c>
      <c r="P95" s="127"/>
      <c r="Q95" s="127"/>
      <c r="R95" s="129" t="str">
        <f t="shared" si="36"/>
        <v>Hàng trả - Tmart01083 - Tmart01083 102. Quầy Đại Thanh 3, CT8A - 021225pk0089 - Phiếu ngày (02/12/2025)</v>
      </c>
      <c r="S95" s="129" t="s">
        <v>1790</v>
      </c>
      <c r="T95" s="127"/>
      <c r="U95" s="127" t="str">
        <f t="shared" si="37"/>
        <v>Hàng trả - Tmart01083 - Tmart01083 102. Quầy Đại Thanh 3, CT8A - 021225pk0089 - Phiếu ngày (02/12/2025)</v>
      </c>
      <c r="V95" s="127"/>
      <c r="W95" s="127"/>
      <c r="X95" s="129" t="s">
        <v>52</v>
      </c>
      <c r="Y95" s="127" t="str">
        <f>VLOOKUP(X95,TONG_SL!$A:$F,2,0)</f>
        <v>Gà xì dầu 500g</v>
      </c>
      <c r="Z95" s="125"/>
      <c r="AA95" s="125" t="str">
        <f t="shared" si="39"/>
        <v>5111</v>
      </c>
      <c r="AB95" s="125" t="str">
        <f t="shared" si="40"/>
        <v>131</v>
      </c>
      <c r="AC95" s="125" t="str">
        <f>VLOOKUP(X95,TONG_SL!$A:$F,3,0)</f>
        <v>Túi</v>
      </c>
      <c r="AD95" s="130">
        <v>1</v>
      </c>
      <c r="AF95" s="220">
        <f>VLOOKUP(VLOOKUP(N95,Ma_KH!$A:$R,18,0)&amp;X95,Gia_MB!$A:$F,6,0)</f>
        <v>111606</v>
      </c>
      <c r="AG95" s="131">
        <f t="shared" si="41"/>
        <v>111606</v>
      </c>
      <c r="AK95" s="130" t="str">
        <f t="shared" si="42"/>
        <v>8</v>
      </c>
      <c r="AM95" s="132">
        <f t="shared" si="43"/>
        <v>8928.48</v>
      </c>
      <c r="AN95" s="130" t="str">
        <f t="shared" si="44"/>
        <v>33311</v>
      </c>
      <c r="AP95" s="134" t="str">
        <f t="shared" si="45"/>
        <v>K-C6</v>
      </c>
      <c r="AQ95" s="134" t="str">
        <f t="shared" si="46"/>
        <v>156</v>
      </c>
      <c r="AR95" s="134" t="str">
        <f t="shared" si="47"/>
        <v>632</v>
      </c>
    </row>
    <row r="96" spans="1:47" x14ac:dyDescent="0.25">
      <c r="D96" s="125" t="str">
        <f t="shared" si="38"/>
        <v>1</v>
      </c>
      <c r="E96" s="126">
        <v>45995</v>
      </c>
      <c r="F96" s="126">
        <v>45993</v>
      </c>
      <c r="G96" s="127" t="s">
        <v>8272</v>
      </c>
      <c r="H96" s="128">
        <f t="shared" si="34"/>
        <v>45995</v>
      </c>
      <c r="I96" s="129" t="str">
        <f t="shared" si="35"/>
        <v>NKMB-021225pk0089</v>
      </c>
      <c r="J96" s="127"/>
      <c r="K96" s="127"/>
      <c r="L96" s="127"/>
      <c r="M96" s="126"/>
      <c r="N96" s="129" t="s">
        <v>5181</v>
      </c>
      <c r="O96" s="230" t="str">
        <f>VLOOKUP(N96,Ma_KH!$A:$R,2,0)</f>
        <v>Tmart01083 102. Quầy Đại Thanh 3, CT8A</v>
      </c>
      <c r="P96" s="127"/>
      <c r="Q96" s="127"/>
      <c r="R96" s="129" t="str">
        <f t="shared" si="36"/>
        <v>Hàng trả - Tmart01083 - Tmart01083 102. Quầy Đại Thanh 3, CT8A - 021225pk0089 - Phiếu ngày (02/12/2025)</v>
      </c>
      <c r="S96" s="129" t="s">
        <v>1790</v>
      </c>
      <c r="T96" s="127"/>
      <c r="U96" s="127" t="str">
        <f t="shared" si="37"/>
        <v>Hàng trả - Tmart01083 - Tmart01083 102. Quầy Đại Thanh 3, CT8A - 021225pk0089 - Phiếu ngày (02/12/2025)</v>
      </c>
      <c r="V96" s="127"/>
      <c r="W96" s="127"/>
      <c r="X96" s="129" t="s">
        <v>30</v>
      </c>
      <c r="Y96" s="127" t="str">
        <f>VLOOKUP(X96,TONG_SL!$A:$F,2,0)</f>
        <v>Gà muối 500g</v>
      </c>
      <c r="Z96" s="125"/>
      <c r="AA96" s="125" t="str">
        <f t="shared" si="39"/>
        <v>5111</v>
      </c>
      <c r="AB96" s="125" t="str">
        <f t="shared" si="40"/>
        <v>131</v>
      </c>
      <c r="AC96" s="125" t="str">
        <f>VLOOKUP(X96,TONG_SL!$A:$F,3,0)</f>
        <v>Túi</v>
      </c>
      <c r="AD96" s="130">
        <v>1</v>
      </c>
      <c r="AF96" s="220">
        <f>VLOOKUP(VLOOKUP(N96,Ma_KH!$A:$R,18,0)&amp;X96,Gia_MB!$A:$F,6,0)</f>
        <v>111058</v>
      </c>
      <c r="AG96" s="131">
        <f t="shared" si="41"/>
        <v>111058</v>
      </c>
      <c r="AK96" s="130" t="str">
        <f t="shared" si="42"/>
        <v>8</v>
      </c>
      <c r="AM96" s="132">
        <f t="shared" si="43"/>
        <v>8884.64</v>
      </c>
      <c r="AN96" s="130" t="str">
        <f t="shared" si="44"/>
        <v>33311</v>
      </c>
      <c r="AP96" s="134" t="str">
        <f t="shared" si="45"/>
        <v>K-C6</v>
      </c>
      <c r="AQ96" s="134" t="str">
        <f t="shared" si="46"/>
        <v>156</v>
      </c>
      <c r="AR96" s="134" t="str">
        <f t="shared" si="47"/>
        <v>632</v>
      </c>
    </row>
    <row r="97" spans="4:44" x14ac:dyDescent="0.25">
      <c r="D97" s="125" t="str">
        <f t="shared" si="38"/>
        <v>1</v>
      </c>
      <c r="E97" s="126">
        <v>45995</v>
      </c>
      <c r="F97" s="126">
        <v>45993</v>
      </c>
      <c r="G97" s="127" t="s">
        <v>8272</v>
      </c>
      <c r="H97" s="128">
        <f t="shared" si="34"/>
        <v>45995</v>
      </c>
      <c r="I97" s="129" t="str">
        <f t="shared" si="35"/>
        <v>NKMB-021225pk0089</v>
      </c>
      <c r="J97" s="127"/>
      <c r="K97" s="127"/>
      <c r="L97" s="127"/>
      <c r="M97" s="126"/>
      <c r="N97" s="129" t="s">
        <v>5181</v>
      </c>
      <c r="O97" s="230" t="str">
        <f>VLOOKUP(N97,Ma_KH!$A:$R,2,0)</f>
        <v>Tmart01083 102. Quầy Đại Thanh 3, CT8A</v>
      </c>
      <c r="P97" s="127"/>
      <c r="Q97" s="127"/>
      <c r="R97" s="129" t="str">
        <f t="shared" si="36"/>
        <v>Hàng trả - Tmart01083 - Tmart01083 102. Quầy Đại Thanh 3, CT8A - 021225pk0089 - Phiếu ngày (02/12/2025)</v>
      </c>
      <c r="S97" s="129" t="s">
        <v>1790</v>
      </c>
      <c r="T97" s="127"/>
      <c r="U97" s="127" t="str">
        <f t="shared" si="37"/>
        <v>Hàng trả - Tmart01083 - Tmart01083 102. Quầy Đại Thanh 3, CT8A - 021225pk0089 - Phiếu ngày (02/12/2025)</v>
      </c>
      <c r="V97" s="127"/>
      <c r="W97" s="127"/>
      <c r="X97" s="129" t="s">
        <v>32</v>
      </c>
      <c r="Y97" s="127" t="str">
        <f>VLOOKUP(X97,TONG_SL!$A:$F,2,0)</f>
        <v>Giò Tai Lưỡi Xào 250g</v>
      </c>
      <c r="Z97" s="125"/>
      <c r="AA97" s="125" t="str">
        <f t="shared" si="39"/>
        <v>5111</v>
      </c>
      <c r="AB97" s="125" t="str">
        <f t="shared" si="40"/>
        <v>131</v>
      </c>
      <c r="AC97" s="125" t="str">
        <f>VLOOKUP(X97,TONG_SL!$A:$F,3,0)</f>
        <v>Túi</v>
      </c>
      <c r="AD97" s="130">
        <v>4</v>
      </c>
      <c r="AF97" s="220">
        <f>VLOOKUP(VLOOKUP(N97,Ma_KH!$A:$R,18,0)&amp;X97,Gia_MB!$A:$F,6,0)</f>
        <v>50182</v>
      </c>
      <c r="AG97" s="131">
        <f t="shared" si="41"/>
        <v>200728</v>
      </c>
      <c r="AK97" s="130" t="str">
        <f t="shared" si="42"/>
        <v>8</v>
      </c>
      <c r="AM97" s="132">
        <f t="shared" si="43"/>
        <v>16058.24</v>
      </c>
      <c r="AN97" s="130" t="str">
        <f t="shared" si="44"/>
        <v>33311</v>
      </c>
      <c r="AP97" s="134" t="str">
        <f t="shared" si="45"/>
        <v>K-C6</v>
      </c>
      <c r="AQ97" s="134" t="str">
        <f t="shared" si="46"/>
        <v>156</v>
      </c>
      <c r="AR97" s="134" t="str">
        <f t="shared" si="47"/>
        <v>632</v>
      </c>
    </row>
    <row r="98" spans="4:44" x14ac:dyDescent="0.25">
      <c r="D98" s="125" t="str">
        <f t="shared" si="38"/>
        <v>1</v>
      </c>
      <c r="E98" s="126">
        <v>45995</v>
      </c>
      <c r="F98" s="126">
        <v>45993</v>
      </c>
      <c r="G98" s="127" t="s">
        <v>8273</v>
      </c>
      <c r="H98" s="128">
        <f t="shared" si="34"/>
        <v>45995</v>
      </c>
      <c r="I98" s="129" t="str">
        <f t="shared" si="35"/>
        <v>NKMB-021225pk0073</v>
      </c>
      <c r="J98" s="127"/>
      <c r="K98" s="127"/>
      <c r="L98" s="127"/>
      <c r="M98" s="126"/>
      <c r="N98" s="129" t="s">
        <v>5251</v>
      </c>
      <c r="O98" s="230" t="str">
        <f>VLOOKUP(N98,Ma_KH!$A:$R,2,0)</f>
        <v>Tmart03001 119 Quầy Yên Xá</v>
      </c>
      <c r="P98" s="127"/>
      <c r="Q98" s="127"/>
      <c r="R98" s="129" t="str">
        <f t="shared" si="36"/>
        <v>Hàng trả - Tmart03001 - Tmart03001 119 Quầy Yên Xá - 021225pk0073 - Phiếu ngày (02/12/2025)</v>
      </c>
      <c r="S98" s="129" t="s">
        <v>1790</v>
      </c>
      <c r="T98" s="127"/>
      <c r="U98" s="127" t="str">
        <f t="shared" si="37"/>
        <v>Hàng trả - Tmart03001 - Tmart03001 119 Quầy Yên Xá - 021225pk0073 - Phiếu ngày (02/12/2025)</v>
      </c>
      <c r="V98" s="127"/>
      <c r="W98" s="127"/>
      <c r="X98" s="129" t="s">
        <v>27</v>
      </c>
      <c r="Y98" s="127" t="str">
        <f>VLOOKUP(X98,TONG_SL!$A:$F,2,0)</f>
        <v>Chân giò heo muối 300g</v>
      </c>
      <c r="Z98" s="125"/>
      <c r="AA98" s="125" t="str">
        <f t="shared" si="39"/>
        <v>5111</v>
      </c>
      <c r="AB98" s="125" t="str">
        <f t="shared" si="40"/>
        <v>131</v>
      </c>
      <c r="AC98" s="125" t="str">
        <f>VLOOKUP(X98,TONG_SL!$A:$F,3,0)</f>
        <v>Túi</v>
      </c>
      <c r="AD98" s="130">
        <v>1</v>
      </c>
      <c r="AF98" s="220">
        <f>VLOOKUP(VLOOKUP(N98,Ma_KH!$A:$R,18,0)&amp;X98,Gia_MB!$A:$F,6,0)</f>
        <v>73431</v>
      </c>
      <c r="AG98" s="131">
        <f t="shared" si="41"/>
        <v>73431</v>
      </c>
      <c r="AK98" s="130" t="str">
        <f t="shared" si="42"/>
        <v>8</v>
      </c>
      <c r="AM98" s="132">
        <f t="shared" si="43"/>
        <v>5874.48</v>
      </c>
      <c r="AN98" s="130" t="str">
        <f t="shared" si="44"/>
        <v>33311</v>
      </c>
      <c r="AP98" s="134" t="str">
        <f t="shared" si="45"/>
        <v>K-C6</v>
      </c>
      <c r="AQ98" s="134" t="str">
        <f t="shared" si="46"/>
        <v>156</v>
      </c>
      <c r="AR98" s="134" t="str">
        <f t="shared" si="47"/>
        <v>632</v>
      </c>
    </row>
    <row r="99" spans="4:44" x14ac:dyDescent="0.25">
      <c r="D99" s="125" t="str">
        <f t="shared" si="38"/>
        <v>1</v>
      </c>
      <c r="E99" s="126">
        <v>45995</v>
      </c>
      <c r="F99" s="126">
        <v>45993</v>
      </c>
      <c r="G99" s="127" t="s">
        <v>8273</v>
      </c>
      <c r="H99" s="128">
        <f t="shared" si="34"/>
        <v>45995</v>
      </c>
      <c r="I99" s="129" t="str">
        <f t="shared" si="35"/>
        <v>NKMB-021225pk0073</v>
      </c>
      <c r="J99" s="127"/>
      <c r="K99" s="127"/>
      <c r="L99" s="127"/>
      <c r="M99" s="126"/>
      <c r="N99" s="129" t="s">
        <v>5251</v>
      </c>
      <c r="O99" s="230" t="str">
        <f>VLOOKUP(N99,Ma_KH!$A:$R,2,0)</f>
        <v>Tmart03001 119 Quầy Yên Xá</v>
      </c>
      <c r="P99" s="127"/>
      <c r="Q99" s="127"/>
      <c r="R99" s="129" t="str">
        <f t="shared" si="36"/>
        <v>Hàng trả - Tmart03001 - Tmart03001 119 Quầy Yên Xá - 021225pk0073 - Phiếu ngày (02/12/2025)</v>
      </c>
      <c r="S99" s="129" t="s">
        <v>1790</v>
      </c>
      <c r="T99" s="127"/>
      <c r="U99" s="127" t="str">
        <f t="shared" si="37"/>
        <v>Hàng trả - Tmart03001 - Tmart03001 119 Quầy Yên Xá - 021225pk0073 - Phiếu ngày (02/12/2025)</v>
      </c>
      <c r="V99" s="127"/>
      <c r="W99" s="127"/>
      <c r="X99" s="129" t="s">
        <v>551</v>
      </c>
      <c r="Y99" s="127" t="str">
        <f>VLOOKUP(X99,TONG_SL!$A:$F,2,0)</f>
        <v>Chân giò heo muối 100g</v>
      </c>
      <c r="Z99" s="125"/>
      <c r="AA99" s="125" t="str">
        <f t="shared" si="39"/>
        <v>5111</v>
      </c>
      <c r="AB99" s="125" t="str">
        <f t="shared" si="40"/>
        <v>131</v>
      </c>
      <c r="AC99" s="125" t="str">
        <f>VLOOKUP(X99,TONG_SL!$A:$F,3,0)</f>
        <v>Gói</v>
      </c>
      <c r="AD99" s="130">
        <v>3</v>
      </c>
      <c r="AF99" s="220">
        <f>VLOOKUP(VLOOKUP(N99,Ma_KH!$A:$R,18,0)&amp;X99,Gia_MB!$A:$F,6,0)</f>
        <v>24549</v>
      </c>
      <c r="AG99" s="131">
        <f t="shared" si="41"/>
        <v>73647</v>
      </c>
      <c r="AK99" s="130" t="str">
        <f t="shared" si="42"/>
        <v>8</v>
      </c>
      <c r="AM99" s="132">
        <f t="shared" si="43"/>
        <v>5891.76</v>
      </c>
      <c r="AN99" s="130" t="str">
        <f t="shared" si="44"/>
        <v>33311</v>
      </c>
      <c r="AP99" s="134" t="str">
        <f t="shared" si="45"/>
        <v>K-C6</v>
      </c>
      <c r="AQ99" s="134" t="str">
        <f t="shared" si="46"/>
        <v>156</v>
      </c>
      <c r="AR99" s="134" t="str">
        <f t="shared" si="47"/>
        <v>632</v>
      </c>
    </row>
    <row r="100" spans="4:44" x14ac:dyDescent="0.25">
      <c r="D100" s="125" t="str">
        <f t="shared" si="38"/>
        <v>1</v>
      </c>
      <c r="E100" s="126">
        <v>45995</v>
      </c>
      <c r="F100" s="126">
        <v>45993</v>
      </c>
      <c r="G100" s="127" t="s">
        <v>8274</v>
      </c>
      <c r="H100" s="128">
        <f t="shared" si="34"/>
        <v>45995</v>
      </c>
      <c r="I100" s="129" t="str">
        <f t="shared" si="35"/>
        <v>NKMB-021225pk0077</v>
      </c>
      <c r="J100" s="127"/>
      <c r="K100" s="127"/>
      <c r="L100" s="127"/>
      <c r="M100" s="126"/>
      <c r="N100" s="129" t="s">
        <v>5251</v>
      </c>
      <c r="O100" s="230" t="str">
        <f>VLOOKUP(N100,Ma_KH!$A:$R,2,0)</f>
        <v>Tmart03001 119 Quầy Yên Xá</v>
      </c>
      <c r="P100" s="127"/>
      <c r="Q100" s="127"/>
      <c r="R100" s="129" t="str">
        <f t="shared" si="36"/>
        <v>Hàng trả - Tmart03001 - Tmart03001 119 Quầy Yên Xá - 021225pk0077 - Phiếu ngày (02/12/2025)</v>
      </c>
      <c r="S100" s="129" t="s">
        <v>1790</v>
      </c>
      <c r="T100" s="127"/>
      <c r="U100" s="127" t="str">
        <f t="shared" si="37"/>
        <v>Hàng trả - Tmart03001 - Tmart03001 119 Quầy Yên Xá - 021225pk0077 - Phiếu ngày (02/12/2025)</v>
      </c>
      <c r="V100" s="127"/>
      <c r="W100" s="127"/>
      <c r="X100" s="129" t="s">
        <v>32</v>
      </c>
      <c r="Y100" s="127" t="str">
        <f>VLOOKUP(X100,TONG_SL!$A:$F,2,0)</f>
        <v>Giò Tai Lưỡi Xào 250g</v>
      </c>
      <c r="Z100" s="125"/>
      <c r="AA100" s="125" t="str">
        <f t="shared" si="39"/>
        <v>5111</v>
      </c>
      <c r="AB100" s="125" t="str">
        <f t="shared" si="40"/>
        <v>131</v>
      </c>
      <c r="AC100" s="125" t="str">
        <f>VLOOKUP(X100,TONG_SL!$A:$F,3,0)</f>
        <v>Túi</v>
      </c>
      <c r="AD100" s="130">
        <v>1</v>
      </c>
      <c r="AF100" s="220">
        <f>VLOOKUP(VLOOKUP(N100,Ma_KH!$A:$R,18,0)&amp;X100,Gia_MB!$A:$F,6,0)</f>
        <v>50182</v>
      </c>
      <c r="AG100" s="131">
        <f t="shared" si="41"/>
        <v>50182</v>
      </c>
      <c r="AK100" s="130" t="str">
        <f t="shared" si="42"/>
        <v>8</v>
      </c>
      <c r="AM100" s="132">
        <f t="shared" si="43"/>
        <v>4014.56</v>
      </c>
      <c r="AN100" s="130" t="str">
        <f t="shared" si="44"/>
        <v>33311</v>
      </c>
      <c r="AP100" s="134" t="str">
        <f t="shared" si="45"/>
        <v>K-C6</v>
      </c>
      <c r="AQ100" s="134" t="str">
        <f t="shared" si="46"/>
        <v>156</v>
      </c>
      <c r="AR100" s="134" t="str">
        <f t="shared" si="47"/>
        <v>632</v>
      </c>
    </row>
    <row r="101" spans="4:44" x14ac:dyDescent="0.25">
      <c r="D101" s="125" t="str">
        <f t="shared" si="38"/>
        <v>1</v>
      </c>
      <c r="E101" s="126">
        <v>45995</v>
      </c>
      <c r="F101" s="126">
        <v>45993</v>
      </c>
      <c r="G101" s="127" t="s">
        <v>8274</v>
      </c>
      <c r="H101" s="128">
        <f t="shared" si="34"/>
        <v>45995</v>
      </c>
      <c r="I101" s="129" t="str">
        <f t="shared" si="35"/>
        <v>NKMB-021225pk0077</v>
      </c>
      <c r="J101" s="127"/>
      <c r="K101" s="127"/>
      <c r="L101" s="127"/>
      <c r="M101" s="126"/>
      <c r="N101" s="129" t="s">
        <v>5251</v>
      </c>
      <c r="O101" s="230" t="str">
        <f>VLOOKUP(N101,Ma_KH!$A:$R,2,0)</f>
        <v>Tmart03001 119 Quầy Yên Xá</v>
      </c>
      <c r="P101" s="127"/>
      <c r="Q101" s="127"/>
      <c r="R101" s="129" t="str">
        <f t="shared" si="36"/>
        <v>Hàng trả - Tmart03001 - Tmart03001 119 Quầy Yên Xá - 021225pk0077 - Phiếu ngày (02/12/2025)</v>
      </c>
      <c r="S101" s="129" t="s">
        <v>1790</v>
      </c>
      <c r="T101" s="127"/>
      <c r="U101" s="127" t="str">
        <f t="shared" si="37"/>
        <v>Hàng trả - Tmart03001 - Tmart03001 119 Quầy Yên Xá - 021225pk0077 - Phiếu ngày (02/12/2025)</v>
      </c>
      <c r="V101" s="127"/>
      <c r="W101" s="127"/>
      <c r="X101" s="129" t="s">
        <v>27</v>
      </c>
      <c r="Y101" s="127" t="str">
        <f>VLOOKUP(X101,TONG_SL!$A:$F,2,0)</f>
        <v>Chân giò heo muối 300g</v>
      </c>
      <c r="Z101" s="125"/>
      <c r="AA101" s="125" t="str">
        <f t="shared" si="39"/>
        <v>5111</v>
      </c>
      <c r="AB101" s="125" t="str">
        <f t="shared" si="40"/>
        <v>131</v>
      </c>
      <c r="AC101" s="125" t="str">
        <f>VLOOKUP(X101,TONG_SL!$A:$F,3,0)</f>
        <v>Túi</v>
      </c>
      <c r="AD101" s="130">
        <v>1</v>
      </c>
      <c r="AF101" s="220">
        <f>VLOOKUP(VLOOKUP(N101,Ma_KH!$A:$R,18,0)&amp;X101,Gia_MB!$A:$F,6,0)</f>
        <v>73431</v>
      </c>
      <c r="AG101" s="131">
        <f t="shared" si="41"/>
        <v>73431</v>
      </c>
      <c r="AK101" s="130" t="str">
        <f t="shared" si="42"/>
        <v>8</v>
      </c>
      <c r="AM101" s="132">
        <f t="shared" si="43"/>
        <v>5874.48</v>
      </c>
      <c r="AN101" s="130" t="str">
        <f t="shared" si="44"/>
        <v>33311</v>
      </c>
      <c r="AP101" s="134" t="str">
        <f t="shared" si="45"/>
        <v>K-C6</v>
      </c>
      <c r="AQ101" s="134" t="str">
        <f t="shared" si="46"/>
        <v>156</v>
      </c>
      <c r="AR101" s="134" t="str">
        <f t="shared" si="47"/>
        <v>632</v>
      </c>
    </row>
    <row r="102" spans="4:44" x14ac:dyDescent="0.25">
      <c r="D102" s="125" t="str">
        <f t="shared" si="38"/>
        <v>1</v>
      </c>
      <c r="E102" s="126">
        <v>45995</v>
      </c>
      <c r="F102" s="126">
        <v>45993</v>
      </c>
      <c r="G102" s="127" t="s">
        <v>8274</v>
      </c>
      <c r="H102" s="128">
        <f t="shared" si="34"/>
        <v>45995</v>
      </c>
      <c r="I102" s="129" t="str">
        <f t="shared" si="35"/>
        <v>NKMB-021225pk0077</v>
      </c>
      <c r="J102" s="127"/>
      <c r="K102" s="127"/>
      <c r="L102" s="127"/>
      <c r="M102" s="126"/>
      <c r="N102" s="129" t="s">
        <v>5251</v>
      </c>
      <c r="O102" s="230" t="str">
        <f>VLOOKUP(N102,Ma_KH!$A:$R,2,0)</f>
        <v>Tmart03001 119 Quầy Yên Xá</v>
      </c>
      <c r="P102" s="127"/>
      <c r="Q102" s="127"/>
      <c r="R102" s="129" t="str">
        <f t="shared" si="36"/>
        <v>Hàng trả - Tmart03001 - Tmart03001 119 Quầy Yên Xá - 021225pk0077 - Phiếu ngày (02/12/2025)</v>
      </c>
      <c r="S102" s="129" t="s">
        <v>1790</v>
      </c>
      <c r="T102" s="127"/>
      <c r="U102" s="127" t="str">
        <f t="shared" si="37"/>
        <v>Hàng trả - Tmart03001 - Tmart03001 119 Quầy Yên Xá - 021225pk0077 - Phiếu ngày (02/12/2025)</v>
      </c>
      <c r="V102" s="127"/>
      <c r="W102" s="127"/>
      <c r="X102" s="129" t="s">
        <v>551</v>
      </c>
      <c r="Y102" s="127" t="str">
        <f>VLOOKUP(X102,TONG_SL!$A:$F,2,0)</f>
        <v>Chân giò heo muối 100g</v>
      </c>
      <c r="Z102" s="125"/>
      <c r="AA102" s="125" t="str">
        <f t="shared" si="39"/>
        <v>5111</v>
      </c>
      <c r="AB102" s="125" t="str">
        <f t="shared" si="40"/>
        <v>131</v>
      </c>
      <c r="AC102" s="125" t="str">
        <f>VLOOKUP(X102,TONG_SL!$A:$F,3,0)</f>
        <v>Gói</v>
      </c>
      <c r="AD102" s="130">
        <v>4</v>
      </c>
      <c r="AF102" s="220">
        <f>VLOOKUP(VLOOKUP(N102,Ma_KH!$A:$R,18,0)&amp;X102,Gia_MB!$A:$F,6,0)</f>
        <v>24549</v>
      </c>
      <c r="AG102" s="131">
        <f t="shared" si="41"/>
        <v>98196</v>
      </c>
      <c r="AK102" s="130" t="str">
        <f t="shared" si="42"/>
        <v>8</v>
      </c>
      <c r="AM102" s="132">
        <f t="shared" si="43"/>
        <v>7855.68</v>
      </c>
      <c r="AN102" s="130" t="str">
        <f t="shared" si="44"/>
        <v>33311</v>
      </c>
      <c r="AP102" s="134" t="str">
        <f t="shared" si="45"/>
        <v>K-C6</v>
      </c>
      <c r="AQ102" s="134" t="str">
        <f t="shared" si="46"/>
        <v>156</v>
      </c>
      <c r="AR102" s="134" t="str">
        <f t="shared" si="47"/>
        <v>632</v>
      </c>
    </row>
    <row r="103" spans="4:44" x14ac:dyDescent="0.25">
      <c r="D103" s="125" t="str">
        <f t="shared" si="38"/>
        <v>1</v>
      </c>
      <c r="E103" s="126">
        <v>45995</v>
      </c>
      <c r="F103" s="126">
        <v>45993</v>
      </c>
      <c r="G103" s="127" t="s">
        <v>8274</v>
      </c>
      <c r="H103" s="128">
        <f t="shared" si="34"/>
        <v>45995</v>
      </c>
      <c r="I103" s="129" t="str">
        <f t="shared" si="35"/>
        <v>NKMB-021225pk0077</v>
      </c>
      <c r="J103" s="127"/>
      <c r="K103" s="127"/>
      <c r="L103" s="127"/>
      <c r="M103" s="126"/>
      <c r="N103" s="129" t="s">
        <v>5251</v>
      </c>
      <c r="O103" s="230" t="str">
        <f>VLOOKUP(N103,Ma_KH!$A:$R,2,0)</f>
        <v>Tmart03001 119 Quầy Yên Xá</v>
      </c>
      <c r="P103" s="127"/>
      <c r="Q103" s="127"/>
      <c r="R103" s="129" t="str">
        <f t="shared" si="36"/>
        <v>Hàng trả - Tmart03001 - Tmart03001 119 Quầy Yên Xá - 021225pk0077 - Phiếu ngày (02/12/2025)</v>
      </c>
      <c r="S103" s="129" t="s">
        <v>1790</v>
      </c>
      <c r="T103" s="127"/>
      <c r="U103" s="127" t="str">
        <f t="shared" si="37"/>
        <v>Hàng trả - Tmart03001 - Tmart03001 119 Quầy Yên Xá - 021225pk0077 - Phiếu ngày (02/12/2025)</v>
      </c>
      <c r="V103" s="127"/>
      <c r="W103" s="127"/>
      <c r="X103" s="129" t="s">
        <v>34</v>
      </c>
      <c r="Y103" s="127" t="str">
        <f>VLOOKUP(X103,TONG_SL!$A:$F,2,0)</f>
        <v>Tai heo muối 200g</v>
      </c>
      <c r="Z103" s="125"/>
      <c r="AA103" s="125" t="str">
        <f t="shared" si="39"/>
        <v>5111</v>
      </c>
      <c r="AB103" s="125" t="str">
        <f t="shared" si="40"/>
        <v>131</v>
      </c>
      <c r="AC103" s="125" t="str">
        <f>VLOOKUP(X103,TONG_SL!$A:$F,3,0)</f>
        <v>Túi</v>
      </c>
      <c r="AD103" s="130">
        <v>2</v>
      </c>
      <c r="AF103" s="220">
        <f>VLOOKUP(VLOOKUP(N103,Ma_KH!$A:$R,18,0)&amp;X103,Gia_MB!$A:$F,6,0)</f>
        <v>55595</v>
      </c>
      <c r="AG103" s="131">
        <f t="shared" si="41"/>
        <v>111190</v>
      </c>
      <c r="AK103" s="130" t="str">
        <f t="shared" si="42"/>
        <v>8</v>
      </c>
      <c r="AM103" s="132">
        <f t="shared" si="43"/>
        <v>8895.2000000000007</v>
      </c>
      <c r="AN103" s="130" t="str">
        <f t="shared" si="44"/>
        <v>33311</v>
      </c>
      <c r="AP103" s="134" t="str">
        <f t="shared" si="45"/>
        <v>K-C6</v>
      </c>
      <c r="AQ103" s="134" t="str">
        <f t="shared" si="46"/>
        <v>156</v>
      </c>
      <c r="AR103" s="134" t="str">
        <f t="shared" si="47"/>
        <v>632</v>
      </c>
    </row>
    <row r="104" spans="4:44" x14ac:dyDescent="0.25">
      <c r="D104" s="125" t="str">
        <f t="shared" si="38"/>
        <v>1</v>
      </c>
      <c r="E104" s="126">
        <v>45995</v>
      </c>
      <c r="F104" s="126">
        <v>45993</v>
      </c>
      <c r="G104" s="127" t="s">
        <v>8274</v>
      </c>
      <c r="H104" s="128">
        <f t="shared" si="34"/>
        <v>45995</v>
      </c>
      <c r="I104" s="129" t="str">
        <f t="shared" si="35"/>
        <v>NKMB-021225pk0077</v>
      </c>
      <c r="J104" s="127"/>
      <c r="K104" s="127"/>
      <c r="L104" s="127"/>
      <c r="M104" s="126"/>
      <c r="N104" s="129" t="s">
        <v>5251</v>
      </c>
      <c r="O104" s="230" t="str">
        <f>VLOOKUP(N104,Ma_KH!$A:$R,2,0)</f>
        <v>Tmart03001 119 Quầy Yên Xá</v>
      </c>
      <c r="P104" s="127"/>
      <c r="Q104" s="127"/>
      <c r="R104" s="129" t="str">
        <f t="shared" si="36"/>
        <v>Hàng trả - Tmart03001 - Tmart03001 119 Quầy Yên Xá - 021225pk0077 - Phiếu ngày (02/12/2025)</v>
      </c>
      <c r="S104" s="129" t="s">
        <v>1790</v>
      </c>
      <c r="T104" s="127"/>
      <c r="U104" s="127" t="str">
        <f t="shared" si="37"/>
        <v>Hàng trả - Tmart03001 - Tmart03001 119 Quầy Yên Xá - 021225pk0077 - Phiếu ngày (02/12/2025)</v>
      </c>
      <c r="V104" s="127"/>
      <c r="W104" s="127"/>
      <c r="X104" s="129" t="s">
        <v>37</v>
      </c>
      <c r="Y104" s="127" t="str">
        <f>VLOOKUP(X104,TONG_SL!$A:$F,2,0)</f>
        <v>Chả cốm 300g</v>
      </c>
      <c r="Z104" s="125"/>
      <c r="AA104" s="125" t="str">
        <f t="shared" si="39"/>
        <v>5111</v>
      </c>
      <c r="AB104" s="125" t="str">
        <f t="shared" si="40"/>
        <v>131</v>
      </c>
      <c r="AC104" s="125" t="str">
        <f>VLOOKUP(X104,TONG_SL!$A:$F,3,0)</f>
        <v>Túi</v>
      </c>
      <c r="AD104" s="130">
        <v>3</v>
      </c>
      <c r="AF104" s="220">
        <f>VLOOKUP(VLOOKUP(N104,Ma_KH!$A:$R,18,0)&amp;X104,Gia_MB!$A:$F,6,0)</f>
        <v>74250</v>
      </c>
      <c r="AG104" s="131">
        <f t="shared" si="41"/>
        <v>222750</v>
      </c>
      <c r="AK104" s="130" t="str">
        <f t="shared" si="42"/>
        <v>8</v>
      </c>
      <c r="AM104" s="132">
        <f t="shared" si="43"/>
        <v>17820</v>
      </c>
      <c r="AN104" s="130" t="str">
        <f t="shared" si="44"/>
        <v>33311</v>
      </c>
      <c r="AP104" s="134" t="str">
        <f t="shared" si="45"/>
        <v>K-C6</v>
      </c>
      <c r="AQ104" s="134" t="str">
        <f t="shared" si="46"/>
        <v>156</v>
      </c>
      <c r="AR104" s="134" t="str">
        <f t="shared" si="47"/>
        <v>632</v>
      </c>
    </row>
    <row r="105" spans="4:44" x14ac:dyDescent="0.25">
      <c r="D105" s="125" t="str">
        <f t="shared" si="38"/>
        <v>1</v>
      </c>
      <c r="E105" s="126">
        <v>45995</v>
      </c>
      <c r="F105" s="126">
        <v>45993</v>
      </c>
      <c r="G105" s="127" t="s">
        <v>8274</v>
      </c>
      <c r="H105" s="128">
        <f t="shared" si="34"/>
        <v>45995</v>
      </c>
      <c r="I105" s="129" t="str">
        <f t="shared" si="35"/>
        <v>NKMB-021225pk0077</v>
      </c>
      <c r="J105" s="127"/>
      <c r="K105" s="127"/>
      <c r="L105" s="127"/>
      <c r="M105" s="126"/>
      <c r="N105" s="129" t="s">
        <v>5251</v>
      </c>
      <c r="O105" s="230" t="str">
        <f>VLOOKUP(N105,Ma_KH!$A:$R,2,0)</f>
        <v>Tmart03001 119 Quầy Yên Xá</v>
      </c>
      <c r="P105" s="127"/>
      <c r="Q105" s="127"/>
      <c r="R105" s="129" t="str">
        <f t="shared" si="36"/>
        <v>Hàng trả - Tmart03001 - Tmart03001 119 Quầy Yên Xá - 021225pk0077 - Phiếu ngày (02/12/2025)</v>
      </c>
      <c r="S105" s="129" t="s">
        <v>1790</v>
      </c>
      <c r="T105" s="127"/>
      <c r="U105" s="127" t="str">
        <f t="shared" si="37"/>
        <v>Hàng trả - Tmart03001 - Tmart03001 119 Quầy Yên Xá - 021225pk0077 - Phiếu ngày (02/12/2025)</v>
      </c>
      <c r="V105" s="127"/>
      <c r="W105" s="127"/>
      <c r="X105" s="129" t="s">
        <v>48</v>
      </c>
      <c r="Y105" s="127" t="str">
        <f>VLOOKUP(X105,TONG_SL!$A:$F,2,0)</f>
        <v>Mọc Nấm Hương 250g</v>
      </c>
      <c r="Z105" s="125"/>
      <c r="AA105" s="125" t="str">
        <f t="shared" si="39"/>
        <v>5111</v>
      </c>
      <c r="AB105" s="125" t="str">
        <f t="shared" si="40"/>
        <v>131</v>
      </c>
      <c r="AC105" s="125" t="str">
        <f>VLOOKUP(X105,TONG_SL!$A:$F,3,0)</f>
        <v>Túi</v>
      </c>
      <c r="AD105" s="130">
        <v>2</v>
      </c>
      <c r="AF105" s="220">
        <f>VLOOKUP(VLOOKUP(N105,Ma_KH!$A:$R,18,0)&amp;X105,Gia_MB!$A:$F,6,0)</f>
        <v>46000</v>
      </c>
      <c r="AG105" s="131">
        <f t="shared" si="41"/>
        <v>92000</v>
      </c>
      <c r="AK105" s="130" t="str">
        <f t="shared" si="42"/>
        <v>8</v>
      </c>
      <c r="AM105" s="132">
        <f t="shared" si="43"/>
        <v>7360</v>
      </c>
      <c r="AN105" s="130" t="str">
        <f t="shared" si="44"/>
        <v>33311</v>
      </c>
      <c r="AP105" s="134" t="str">
        <f t="shared" si="45"/>
        <v>K-C6</v>
      </c>
      <c r="AQ105" s="134" t="str">
        <f t="shared" si="46"/>
        <v>156</v>
      </c>
      <c r="AR105" s="134" t="str">
        <f t="shared" si="47"/>
        <v>632</v>
      </c>
    </row>
    <row r="106" spans="4:44" x14ac:dyDescent="0.25">
      <c r="D106" s="125" t="str">
        <f t="shared" si="38"/>
        <v>1</v>
      </c>
      <c r="E106" s="126">
        <v>45995</v>
      </c>
      <c r="F106" s="126">
        <v>45995</v>
      </c>
      <c r="G106" s="127" t="s">
        <v>8275</v>
      </c>
      <c r="H106" s="128">
        <f t="shared" si="34"/>
        <v>45995</v>
      </c>
      <c r="I106" s="129" t="str">
        <f t="shared" si="35"/>
        <v>NKMB-041225pk0087</v>
      </c>
      <c r="J106" s="127"/>
      <c r="K106" s="127"/>
      <c r="L106" s="127"/>
      <c r="M106" s="126"/>
      <c r="N106" s="129" t="s">
        <v>5124</v>
      </c>
      <c r="O106" s="230" t="str">
        <f>VLOOKUP(N106,Ma_KH!$A:$R,2,0)</f>
        <v>Tmart01067 86. Quầy Nơ 4A Linh Đàm</v>
      </c>
      <c r="P106" s="127"/>
      <c r="Q106" s="127"/>
      <c r="R106" s="129" t="str">
        <f t="shared" si="36"/>
        <v>Hàng trả - Tmart01067 - Tmart01067 86. Quầy Nơ 4A Linh Đàm - 041225pk0087 - Phiếu ngày (04/12/2025)</v>
      </c>
      <c r="S106" s="129" t="s">
        <v>1790</v>
      </c>
      <c r="T106" s="127"/>
      <c r="U106" s="127" t="str">
        <f t="shared" si="37"/>
        <v>Hàng trả - Tmart01067 - Tmart01067 86. Quầy Nơ 4A Linh Đàm - 041225pk0087 - Phiếu ngày (04/12/2025)</v>
      </c>
      <c r="V106" s="127"/>
      <c r="W106" s="127"/>
      <c r="X106" s="129" t="s">
        <v>48</v>
      </c>
      <c r="Y106" s="127" t="str">
        <f>VLOOKUP(X106,TONG_SL!$A:$F,2,0)</f>
        <v>Mọc Nấm Hương 250g</v>
      </c>
      <c r="Z106" s="125"/>
      <c r="AA106" s="125" t="str">
        <f t="shared" si="39"/>
        <v>5111</v>
      </c>
      <c r="AB106" s="125" t="str">
        <f t="shared" si="40"/>
        <v>131</v>
      </c>
      <c r="AC106" s="125" t="str">
        <f>VLOOKUP(X106,TONG_SL!$A:$F,3,0)</f>
        <v>Túi</v>
      </c>
      <c r="AD106" s="130">
        <v>1</v>
      </c>
      <c r="AF106" s="220">
        <f>VLOOKUP(VLOOKUP(N106,Ma_KH!$A:$R,18,0)&amp;X106,Gia_MB!$A:$F,6,0)</f>
        <v>46000</v>
      </c>
      <c r="AG106" s="131">
        <f t="shared" si="41"/>
        <v>46000</v>
      </c>
      <c r="AK106" s="130" t="str">
        <f t="shared" si="42"/>
        <v>8</v>
      </c>
      <c r="AM106" s="132">
        <f t="shared" si="43"/>
        <v>3680</v>
      </c>
      <c r="AN106" s="130" t="str">
        <f t="shared" si="44"/>
        <v>33311</v>
      </c>
      <c r="AP106" s="134" t="str">
        <f t="shared" si="45"/>
        <v>K-C6</v>
      </c>
      <c r="AQ106" s="134" t="str">
        <f t="shared" si="46"/>
        <v>156</v>
      </c>
      <c r="AR106" s="134" t="str">
        <f t="shared" si="47"/>
        <v>632</v>
      </c>
    </row>
    <row r="107" spans="4:44" x14ac:dyDescent="0.25">
      <c r="D107" s="125" t="str">
        <f t="shared" si="38"/>
        <v>1</v>
      </c>
      <c r="E107" s="126">
        <v>45995</v>
      </c>
      <c r="F107" s="126">
        <v>45995</v>
      </c>
      <c r="G107" s="127" t="s">
        <v>8275</v>
      </c>
      <c r="H107" s="128">
        <f t="shared" si="34"/>
        <v>45995</v>
      </c>
      <c r="I107" s="129" t="str">
        <f t="shared" si="35"/>
        <v>NKMB-041225pk0087</v>
      </c>
      <c r="J107" s="127"/>
      <c r="K107" s="127"/>
      <c r="L107" s="127"/>
      <c r="M107" s="126"/>
      <c r="N107" s="129" t="s">
        <v>5124</v>
      </c>
      <c r="O107" s="230" t="str">
        <f>VLOOKUP(N107,Ma_KH!$A:$R,2,0)</f>
        <v>Tmart01067 86. Quầy Nơ 4A Linh Đàm</v>
      </c>
      <c r="P107" s="127"/>
      <c r="Q107" s="127"/>
      <c r="R107" s="129" t="str">
        <f t="shared" si="36"/>
        <v>Hàng trả - Tmart01067 - Tmart01067 86. Quầy Nơ 4A Linh Đàm - 041225pk0087 - Phiếu ngày (04/12/2025)</v>
      </c>
      <c r="S107" s="129" t="s">
        <v>1790</v>
      </c>
      <c r="T107" s="127"/>
      <c r="U107" s="127" t="str">
        <f t="shared" si="37"/>
        <v>Hàng trả - Tmart01067 - Tmart01067 86. Quầy Nơ 4A Linh Đàm - 041225pk0087 - Phiếu ngày (04/12/2025)</v>
      </c>
      <c r="V107" s="127"/>
      <c r="W107" s="127"/>
      <c r="X107" s="129" t="s">
        <v>32</v>
      </c>
      <c r="Y107" s="127" t="str">
        <f>VLOOKUP(X107,TONG_SL!$A:$F,2,0)</f>
        <v>Giò Tai Lưỡi Xào 250g</v>
      </c>
      <c r="Z107" s="125"/>
      <c r="AA107" s="125" t="str">
        <f t="shared" si="39"/>
        <v>5111</v>
      </c>
      <c r="AB107" s="125" t="str">
        <f t="shared" si="40"/>
        <v>131</v>
      </c>
      <c r="AC107" s="125" t="str">
        <f>VLOOKUP(X107,TONG_SL!$A:$F,3,0)</f>
        <v>Túi</v>
      </c>
      <c r="AD107" s="130">
        <v>1</v>
      </c>
      <c r="AF107" s="220">
        <f>VLOOKUP(VLOOKUP(N107,Ma_KH!$A:$R,18,0)&amp;X107,Gia_MB!$A:$F,6,0)</f>
        <v>50182</v>
      </c>
      <c r="AG107" s="131">
        <f t="shared" si="41"/>
        <v>50182</v>
      </c>
      <c r="AK107" s="130" t="str">
        <f t="shared" si="42"/>
        <v>8</v>
      </c>
      <c r="AM107" s="132">
        <f t="shared" si="43"/>
        <v>4014.56</v>
      </c>
      <c r="AN107" s="130" t="str">
        <f t="shared" si="44"/>
        <v>33311</v>
      </c>
      <c r="AP107" s="134" t="str">
        <f t="shared" si="45"/>
        <v>K-C6</v>
      </c>
      <c r="AQ107" s="134" t="str">
        <f t="shared" si="46"/>
        <v>156</v>
      </c>
      <c r="AR107" s="134" t="str">
        <f t="shared" si="47"/>
        <v>632</v>
      </c>
    </row>
    <row r="108" spans="4:44" x14ac:dyDescent="0.25">
      <c r="D108" s="125" t="str">
        <f t="shared" si="38"/>
        <v>1</v>
      </c>
      <c r="E108" s="126">
        <v>45995</v>
      </c>
      <c r="F108" s="126">
        <v>45995</v>
      </c>
      <c r="G108" s="127" t="s">
        <v>8275</v>
      </c>
      <c r="H108" s="128">
        <f t="shared" si="34"/>
        <v>45995</v>
      </c>
      <c r="I108" s="129" t="str">
        <f t="shared" si="35"/>
        <v>NKMB-041225pk0087</v>
      </c>
      <c r="J108" s="127"/>
      <c r="K108" s="127"/>
      <c r="L108" s="127"/>
      <c r="M108" s="126"/>
      <c r="N108" s="129" t="s">
        <v>5124</v>
      </c>
      <c r="O108" s="230" t="str">
        <f>VLOOKUP(N108,Ma_KH!$A:$R,2,0)</f>
        <v>Tmart01067 86. Quầy Nơ 4A Linh Đàm</v>
      </c>
      <c r="P108" s="127"/>
      <c r="Q108" s="127"/>
      <c r="R108" s="129" t="str">
        <f t="shared" si="36"/>
        <v>Hàng trả - Tmart01067 - Tmart01067 86. Quầy Nơ 4A Linh Đàm - 041225pk0087 - Phiếu ngày (04/12/2025)</v>
      </c>
      <c r="S108" s="129" t="s">
        <v>1790</v>
      </c>
      <c r="T108" s="127"/>
      <c r="U108" s="127" t="str">
        <f t="shared" si="37"/>
        <v>Hàng trả - Tmart01067 - Tmart01067 86. Quầy Nơ 4A Linh Đàm - 041225pk0087 - Phiếu ngày (04/12/2025)</v>
      </c>
      <c r="V108" s="127"/>
      <c r="W108" s="127"/>
      <c r="X108" s="129" t="s">
        <v>39</v>
      </c>
      <c r="Y108" s="127" t="str">
        <f>VLOOKUP(X108,TONG_SL!$A:$F,2,0)</f>
        <v>Chả nướng 300g</v>
      </c>
      <c r="Z108" s="125"/>
      <c r="AA108" s="125" t="str">
        <f t="shared" si="39"/>
        <v>5111</v>
      </c>
      <c r="AB108" s="125" t="str">
        <f t="shared" si="40"/>
        <v>131</v>
      </c>
      <c r="AC108" s="125" t="str">
        <f>VLOOKUP(X108,TONG_SL!$A:$F,3,0)</f>
        <v>Túi</v>
      </c>
      <c r="AD108" s="130">
        <v>1</v>
      </c>
      <c r="AF108" s="220">
        <f>VLOOKUP(VLOOKUP(N108,Ma_KH!$A:$R,18,0)&amp;X108,Gia_MB!$A:$F,6,0)</f>
        <v>70950</v>
      </c>
      <c r="AG108" s="131">
        <f t="shared" si="41"/>
        <v>70950</v>
      </c>
      <c r="AK108" s="130" t="str">
        <f t="shared" si="42"/>
        <v>8</v>
      </c>
      <c r="AM108" s="132">
        <f t="shared" si="43"/>
        <v>5676</v>
      </c>
      <c r="AN108" s="130" t="str">
        <f t="shared" si="44"/>
        <v>33311</v>
      </c>
      <c r="AP108" s="134" t="str">
        <f t="shared" si="45"/>
        <v>K-C6</v>
      </c>
      <c r="AQ108" s="134" t="str">
        <f t="shared" si="46"/>
        <v>156</v>
      </c>
      <c r="AR108" s="134" t="str">
        <f t="shared" si="47"/>
        <v>632</v>
      </c>
    </row>
    <row r="109" spans="4:44" x14ac:dyDescent="0.25">
      <c r="D109" s="125" t="str">
        <f t="shared" si="38"/>
        <v>1</v>
      </c>
      <c r="E109" s="126">
        <v>45995</v>
      </c>
      <c r="F109" s="126">
        <v>45995</v>
      </c>
      <c r="G109" s="127" t="s">
        <v>8275</v>
      </c>
      <c r="H109" s="128">
        <f t="shared" si="34"/>
        <v>45995</v>
      </c>
      <c r="I109" s="129" t="str">
        <f t="shared" si="35"/>
        <v>NKMB-041225pk0087</v>
      </c>
      <c r="J109" s="127"/>
      <c r="K109" s="127"/>
      <c r="L109" s="127"/>
      <c r="M109" s="126"/>
      <c r="N109" s="129" t="s">
        <v>5124</v>
      </c>
      <c r="O109" s="230" t="str">
        <f>VLOOKUP(N109,Ma_KH!$A:$R,2,0)</f>
        <v>Tmart01067 86. Quầy Nơ 4A Linh Đàm</v>
      </c>
      <c r="P109" s="127"/>
      <c r="Q109" s="127"/>
      <c r="R109" s="129" t="str">
        <f t="shared" si="36"/>
        <v>Hàng trả - Tmart01067 - Tmart01067 86. Quầy Nơ 4A Linh Đàm - 041225pk0087 - Phiếu ngày (04/12/2025)</v>
      </c>
      <c r="S109" s="129" t="s">
        <v>1790</v>
      </c>
      <c r="T109" s="127"/>
      <c r="U109" s="127" t="str">
        <f t="shared" si="37"/>
        <v>Hàng trả - Tmart01067 - Tmart01067 86. Quầy Nơ 4A Linh Đàm - 041225pk0087 - Phiếu ngày (04/12/2025)</v>
      </c>
      <c r="V109" s="127"/>
      <c r="W109" s="127"/>
      <c r="X109" s="129" t="s">
        <v>37</v>
      </c>
      <c r="Y109" s="127" t="str">
        <f>VLOOKUP(X109,TONG_SL!$A:$F,2,0)</f>
        <v>Chả cốm 300g</v>
      </c>
      <c r="Z109" s="125"/>
      <c r="AA109" s="125" t="str">
        <f t="shared" si="39"/>
        <v>5111</v>
      </c>
      <c r="AB109" s="125" t="str">
        <f t="shared" si="40"/>
        <v>131</v>
      </c>
      <c r="AC109" s="125" t="str">
        <f>VLOOKUP(X109,TONG_SL!$A:$F,3,0)</f>
        <v>Túi</v>
      </c>
      <c r="AD109" s="130">
        <v>1</v>
      </c>
      <c r="AF109" s="220">
        <f>VLOOKUP(VLOOKUP(N109,Ma_KH!$A:$R,18,0)&amp;X109,Gia_MB!$A:$F,6,0)</f>
        <v>74250</v>
      </c>
      <c r="AG109" s="131">
        <f t="shared" si="41"/>
        <v>74250</v>
      </c>
      <c r="AK109" s="130" t="str">
        <f t="shared" si="42"/>
        <v>8</v>
      </c>
      <c r="AM109" s="132">
        <f t="shared" si="43"/>
        <v>5940</v>
      </c>
      <c r="AN109" s="130" t="str">
        <f t="shared" si="44"/>
        <v>33311</v>
      </c>
      <c r="AP109" s="134" t="str">
        <f t="shared" si="45"/>
        <v>K-C6</v>
      </c>
      <c r="AQ109" s="134" t="str">
        <f t="shared" si="46"/>
        <v>156</v>
      </c>
      <c r="AR109" s="134" t="str">
        <f t="shared" si="47"/>
        <v>632</v>
      </c>
    </row>
    <row r="110" spans="4:44" x14ac:dyDescent="0.25">
      <c r="D110" s="125" t="str">
        <f t="shared" si="38"/>
        <v>1</v>
      </c>
      <c r="E110" s="126">
        <v>45995</v>
      </c>
      <c r="F110" s="126">
        <v>45995</v>
      </c>
      <c r="G110" s="127" t="s">
        <v>8276</v>
      </c>
      <c r="H110" s="128">
        <f t="shared" si="34"/>
        <v>45995</v>
      </c>
      <c r="I110" s="129" t="str">
        <f t="shared" si="35"/>
        <v>NKMB-04125pk0088</v>
      </c>
      <c r="J110" s="127"/>
      <c r="K110" s="127"/>
      <c r="L110" s="127"/>
      <c r="M110" s="126"/>
      <c r="N110" s="129" t="s">
        <v>5124</v>
      </c>
      <c r="O110" s="230" t="str">
        <f>VLOOKUP(N110,Ma_KH!$A:$R,2,0)</f>
        <v>Tmart01067 86. Quầy Nơ 4A Linh Đàm</v>
      </c>
      <c r="P110" s="127"/>
      <c r="Q110" s="127"/>
      <c r="R110" s="129" t="str">
        <f t="shared" si="36"/>
        <v>Hàng trả - Tmart01067 - Tmart01067 86. Quầy Nơ 4A Linh Đàm - 04125pk0088 - Phiếu ngày (04/12/2025)</v>
      </c>
      <c r="S110" s="129" t="s">
        <v>1790</v>
      </c>
      <c r="T110" s="127"/>
      <c r="U110" s="127" t="str">
        <f t="shared" si="37"/>
        <v>Hàng trả - Tmart01067 - Tmart01067 86. Quầy Nơ 4A Linh Đàm - 04125pk0088 - Phiếu ngày (04/12/2025)</v>
      </c>
      <c r="V110" s="127"/>
      <c r="W110" s="127"/>
      <c r="X110" s="129" t="s">
        <v>37</v>
      </c>
      <c r="Y110" s="127" t="str">
        <f>VLOOKUP(X110,TONG_SL!$A:$F,2,0)</f>
        <v>Chả cốm 300g</v>
      </c>
      <c r="Z110" s="125"/>
      <c r="AA110" s="125" t="str">
        <f t="shared" si="39"/>
        <v>5111</v>
      </c>
      <c r="AB110" s="125" t="str">
        <f t="shared" si="40"/>
        <v>131</v>
      </c>
      <c r="AC110" s="125" t="str">
        <f>VLOOKUP(X110,TONG_SL!$A:$F,3,0)</f>
        <v>Túi</v>
      </c>
      <c r="AD110" s="130">
        <v>3</v>
      </c>
      <c r="AF110" s="220">
        <f>VLOOKUP(VLOOKUP(N110,Ma_KH!$A:$R,18,0)&amp;X110,Gia_MB!$A:$F,6,0)</f>
        <v>74250</v>
      </c>
      <c r="AG110" s="131">
        <f t="shared" si="41"/>
        <v>222750</v>
      </c>
      <c r="AK110" s="130" t="str">
        <f t="shared" si="42"/>
        <v>8</v>
      </c>
      <c r="AM110" s="132">
        <f t="shared" si="43"/>
        <v>17820</v>
      </c>
      <c r="AN110" s="130" t="str">
        <f t="shared" si="44"/>
        <v>33311</v>
      </c>
      <c r="AP110" s="134" t="str">
        <f t="shared" si="45"/>
        <v>K-C6</v>
      </c>
      <c r="AQ110" s="134" t="str">
        <f t="shared" si="46"/>
        <v>156</v>
      </c>
      <c r="AR110" s="134" t="str">
        <f t="shared" si="47"/>
        <v>632</v>
      </c>
    </row>
    <row r="111" spans="4:44" x14ac:dyDescent="0.25">
      <c r="D111" s="125" t="str">
        <f t="shared" si="38"/>
        <v>1</v>
      </c>
      <c r="E111" s="126">
        <v>45995</v>
      </c>
      <c r="F111" s="126">
        <v>45995</v>
      </c>
      <c r="G111" s="127" t="s">
        <v>8276</v>
      </c>
      <c r="H111" s="128">
        <f t="shared" si="34"/>
        <v>45995</v>
      </c>
      <c r="I111" s="129" t="str">
        <f t="shared" si="35"/>
        <v>NKMB-04125pk0088</v>
      </c>
      <c r="J111" s="127"/>
      <c r="K111" s="127"/>
      <c r="L111" s="127"/>
      <c r="M111" s="126"/>
      <c r="N111" s="129" t="s">
        <v>5124</v>
      </c>
      <c r="O111" s="230" t="str">
        <f>VLOOKUP(N111,Ma_KH!$A:$R,2,0)</f>
        <v>Tmart01067 86. Quầy Nơ 4A Linh Đàm</v>
      </c>
      <c r="P111" s="127"/>
      <c r="Q111" s="127"/>
      <c r="R111" s="129" t="str">
        <f t="shared" si="36"/>
        <v>Hàng trả - Tmart01067 - Tmart01067 86. Quầy Nơ 4A Linh Đàm - 04125pk0088 - Phiếu ngày (04/12/2025)</v>
      </c>
      <c r="S111" s="129" t="s">
        <v>1790</v>
      </c>
      <c r="T111" s="127"/>
      <c r="U111" s="127" t="str">
        <f t="shared" si="37"/>
        <v>Hàng trả - Tmart01067 - Tmart01067 86. Quầy Nơ 4A Linh Đàm - 04125pk0088 - Phiếu ngày (04/12/2025)</v>
      </c>
      <c r="V111" s="127"/>
      <c r="W111" s="127"/>
      <c r="X111" s="129" t="s">
        <v>48</v>
      </c>
      <c r="Y111" s="127" t="str">
        <f>VLOOKUP(X111,TONG_SL!$A:$F,2,0)</f>
        <v>Mọc Nấm Hương 250g</v>
      </c>
      <c r="Z111" s="125"/>
      <c r="AA111" s="125" t="str">
        <f t="shared" si="39"/>
        <v>5111</v>
      </c>
      <c r="AB111" s="125" t="str">
        <f t="shared" si="40"/>
        <v>131</v>
      </c>
      <c r="AC111" s="125" t="str">
        <f>VLOOKUP(X111,TONG_SL!$A:$F,3,0)</f>
        <v>Túi</v>
      </c>
      <c r="AD111" s="130">
        <v>1</v>
      </c>
      <c r="AF111" s="220">
        <f>VLOOKUP(VLOOKUP(N111,Ma_KH!$A:$R,18,0)&amp;X111,Gia_MB!$A:$F,6,0)</f>
        <v>46000</v>
      </c>
      <c r="AG111" s="131">
        <f t="shared" si="41"/>
        <v>46000</v>
      </c>
      <c r="AK111" s="130" t="str">
        <f t="shared" si="42"/>
        <v>8</v>
      </c>
      <c r="AM111" s="132">
        <f t="shared" si="43"/>
        <v>3680</v>
      </c>
      <c r="AN111" s="130" t="str">
        <f t="shared" si="44"/>
        <v>33311</v>
      </c>
      <c r="AP111" s="134" t="str">
        <f t="shared" si="45"/>
        <v>K-C6</v>
      </c>
      <c r="AQ111" s="134" t="str">
        <f t="shared" si="46"/>
        <v>156</v>
      </c>
      <c r="AR111" s="134" t="str">
        <f t="shared" si="47"/>
        <v>632</v>
      </c>
    </row>
    <row r="112" spans="4:44" x14ac:dyDescent="0.25">
      <c r="D112" s="125" t="str">
        <f t="shared" si="38"/>
        <v>1</v>
      </c>
      <c r="E112" s="126">
        <v>45995</v>
      </c>
      <c r="F112" s="126">
        <v>45993</v>
      </c>
      <c r="G112" s="127" t="s">
        <v>8277</v>
      </c>
      <c r="H112" s="128">
        <f t="shared" si="34"/>
        <v>45995</v>
      </c>
      <c r="I112" s="129" t="str">
        <f t="shared" si="35"/>
        <v>NKMB-021225pk0172</v>
      </c>
      <c r="J112" s="127"/>
      <c r="K112" s="127"/>
      <c r="L112" s="127"/>
      <c r="M112" s="126"/>
      <c r="N112" s="129" t="s">
        <v>5091</v>
      </c>
      <c r="O112" s="230" t="str">
        <f>VLOOKUP(N112,Ma_KH!$A:$R,2,0)</f>
        <v>Tmart01047 67. Quầy Trần Thủ Độ</v>
      </c>
      <c r="P112" s="127"/>
      <c r="Q112" s="127"/>
      <c r="R112" s="129" t="str">
        <f t="shared" si="36"/>
        <v>Hàng trả - Tmart01047 - Tmart01047 67. Quầy Trần Thủ Độ - 021225pk0172 - Phiếu ngày (02/12/2025)</v>
      </c>
      <c r="S112" s="129" t="s">
        <v>1790</v>
      </c>
      <c r="T112" s="127"/>
      <c r="U112" s="127" t="str">
        <f t="shared" si="37"/>
        <v>Hàng trả - Tmart01047 - Tmart01047 67. Quầy Trần Thủ Độ - 021225pk0172 - Phiếu ngày (02/12/2025)</v>
      </c>
      <c r="V112" s="127"/>
      <c r="W112" s="127"/>
      <c r="X112" s="129" t="s">
        <v>39</v>
      </c>
      <c r="Y112" s="127" t="str">
        <f>VLOOKUP(X112,TONG_SL!$A:$F,2,0)</f>
        <v>Chả nướng 300g</v>
      </c>
      <c r="Z112" s="125"/>
      <c r="AA112" s="125" t="str">
        <f t="shared" si="39"/>
        <v>5111</v>
      </c>
      <c r="AB112" s="125" t="str">
        <f t="shared" si="40"/>
        <v>131</v>
      </c>
      <c r="AC112" s="125" t="str">
        <f>VLOOKUP(X112,TONG_SL!$A:$F,3,0)</f>
        <v>Túi</v>
      </c>
      <c r="AD112" s="130">
        <v>1</v>
      </c>
      <c r="AF112" s="220">
        <f>VLOOKUP(VLOOKUP(N112,Ma_KH!$A:$R,18,0)&amp;X112,Gia_MB!$A:$F,6,0)</f>
        <v>70950</v>
      </c>
      <c r="AG112" s="131">
        <f t="shared" si="41"/>
        <v>70950</v>
      </c>
      <c r="AK112" s="130" t="str">
        <f t="shared" si="42"/>
        <v>8</v>
      </c>
      <c r="AM112" s="132">
        <f t="shared" si="43"/>
        <v>5676</v>
      </c>
      <c r="AN112" s="130" t="str">
        <f t="shared" si="44"/>
        <v>33311</v>
      </c>
      <c r="AP112" s="134" t="str">
        <f t="shared" si="45"/>
        <v>K-C6</v>
      </c>
      <c r="AQ112" s="134" t="str">
        <f t="shared" si="46"/>
        <v>156</v>
      </c>
      <c r="AR112" s="134" t="str">
        <f t="shared" si="47"/>
        <v>632</v>
      </c>
    </row>
    <row r="113" spans="4:44" x14ac:dyDescent="0.25">
      <c r="D113" s="125" t="str">
        <f t="shared" si="38"/>
        <v>1</v>
      </c>
      <c r="E113" s="126">
        <v>45995</v>
      </c>
      <c r="F113" s="126">
        <v>45993</v>
      </c>
      <c r="G113" s="127" t="s">
        <v>8277</v>
      </c>
      <c r="H113" s="128">
        <f t="shared" si="34"/>
        <v>45995</v>
      </c>
      <c r="I113" s="129" t="str">
        <f t="shared" si="35"/>
        <v>NKMB-021225pk0172</v>
      </c>
      <c r="J113" s="127"/>
      <c r="K113" s="127"/>
      <c r="L113" s="127"/>
      <c r="M113" s="126"/>
      <c r="N113" s="129" t="s">
        <v>5091</v>
      </c>
      <c r="O113" s="230" t="str">
        <f>VLOOKUP(N113,Ma_KH!$A:$R,2,0)</f>
        <v>Tmart01047 67. Quầy Trần Thủ Độ</v>
      </c>
      <c r="P113" s="127"/>
      <c r="Q113" s="127"/>
      <c r="R113" s="129" t="str">
        <f t="shared" si="36"/>
        <v>Hàng trả - Tmart01047 - Tmart01047 67. Quầy Trần Thủ Độ - 021225pk0172 - Phiếu ngày (02/12/2025)</v>
      </c>
      <c r="S113" s="129" t="s">
        <v>1790</v>
      </c>
      <c r="T113" s="127"/>
      <c r="U113" s="127" t="str">
        <f t="shared" si="37"/>
        <v>Hàng trả - Tmart01047 - Tmart01047 67. Quầy Trần Thủ Độ - 021225pk0172 - Phiếu ngày (02/12/2025)</v>
      </c>
      <c r="V113" s="127"/>
      <c r="W113" s="127"/>
      <c r="X113" s="129" t="s">
        <v>563</v>
      </c>
      <c r="Y113" s="127" t="str">
        <f>VLOOKUP(X113,TONG_SL!$A:$F,2,0)</f>
        <v>Chân gà sả tắc 150g</v>
      </c>
      <c r="Z113" s="125"/>
      <c r="AA113" s="125" t="str">
        <f t="shared" si="39"/>
        <v>5111</v>
      </c>
      <c r="AB113" s="125" t="str">
        <f t="shared" si="40"/>
        <v>131</v>
      </c>
      <c r="AC113" s="125" t="str">
        <f>VLOOKUP(X113,TONG_SL!$A:$F,3,0)</f>
        <v>Túi</v>
      </c>
      <c r="AD113" s="130">
        <v>1</v>
      </c>
      <c r="AF113" s="220">
        <f>VLOOKUP(VLOOKUP(N113,Ma_KH!$A:$R,18,0)&amp;X113,Gia_MB!$A:$F,6,0)</f>
        <v>20250</v>
      </c>
      <c r="AG113" s="131">
        <f t="shared" si="41"/>
        <v>20250</v>
      </c>
      <c r="AK113" s="130" t="str">
        <f t="shared" si="42"/>
        <v>8</v>
      </c>
      <c r="AM113" s="132">
        <f t="shared" si="43"/>
        <v>1620</v>
      </c>
      <c r="AN113" s="130" t="str">
        <f t="shared" si="44"/>
        <v>33311</v>
      </c>
      <c r="AP113" s="134" t="str">
        <f t="shared" si="45"/>
        <v>K-C6</v>
      </c>
      <c r="AQ113" s="134" t="str">
        <f t="shared" si="46"/>
        <v>156</v>
      </c>
      <c r="AR113" s="134" t="str">
        <f t="shared" si="47"/>
        <v>632</v>
      </c>
    </row>
    <row r="114" spans="4:44" x14ac:dyDescent="0.25">
      <c r="D114" s="125" t="str">
        <f t="shared" si="38"/>
        <v>1</v>
      </c>
      <c r="E114" s="126">
        <v>45995</v>
      </c>
      <c r="F114" s="126">
        <v>45989</v>
      </c>
      <c r="G114" s="127" t="s">
        <v>8278</v>
      </c>
      <c r="H114" s="128">
        <f t="shared" si="34"/>
        <v>45995</v>
      </c>
      <c r="I114" s="129" t="str">
        <f t="shared" si="35"/>
        <v>NKMB-281125pk0177</v>
      </c>
      <c r="J114" s="127"/>
      <c r="K114" s="127"/>
      <c r="L114" s="127"/>
      <c r="M114" s="126"/>
      <c r="N114" s="129" t="s">
        <v>5014</v>
      </c>
      <c r="O114" s="230" t="str">
        <f>VLOOKUP(N114,Ma_KH!$A:$R,2,0)</f>
        <v>Tmart00999 27. Quầy 62 Thanh Liệt (658 Kim Giang mới)</v>
      </c>
      <c r="P114" s="127"/>
      <c r="Q114" s="127"/>
      <c r="R114" s="129" t="str">
        <f t="shared" si="36"/>
        <v>Hàng trả - Tmart00999 - Tmart00999 27. Quầy 62 Thanh Liệt (658 Kim Giang mới) - 281125pk0177 - Phiếu ngày (28/11/2025)</v>
      </c>
      <c r="S114" s="129" t="s">
        <v>1790</v>
      </c>
      <c r="T114" s="127"/>
      <c r="U114" s="127" t="str">
        <f t="shared" si="37"/>
        <v>Hàng trả - Tmart00999 - Tmart00999 27. Quầy 62 Thanh Liệt (658 Kim Giang mới) - 281125pk0177 - Phiếu ngày (28/11/2025)</v>
      </c>
      <c r="V114" s="127"/>
      <c r="W114" s="127"/>
      <c r="X114" s="129" t="s">
        <v>565</v>
      </c>
      <c r="Y114" s="127" t="str">
        <f>VLOOKUP(X114,TONG_SL!$A:$F,2,0)</f>
        <v>Tai heo sốt thái 150g</v>
      </c>
      <c r="Z114" s="125"/>
      <c r="AA114" s="125" t="str">
        <f t="shared" si="39"/>
        <v>5111</v>
      </c>
      <c r="AB114" s="125" t="str">
        <f t="shared" si="40"/>
        <v>131</v>
      </c>
      <c r="AC114" s="125" t="str">
        <f>VLOOKUP(X114,TONG_SL!$A:$F,3,0)</f>
        <v>Túi</v>
      </c>
      <c r="AD114" s="130">
        <v>1</v>
      </c>
      <c r="AF114" s="220">
        <f>VLOOKUP(VLOOKUP(N114,Ma_KH!$A:$R,18,0)&amp;X114,Gia_MB!$A:$F,6,0)</f>
        <v>19500</v>
      </c>
      <c r="AG114" s="131">
        <f t="shared" si="41"/>
        <v>19500</v>
      </c>
      <c r="AK114" s="130" t="str">
        <f t="shared" si="42"/>
        <v>8</v>
      </c>
      <c r="AM114" s="132">
        <f t="shared" si="43"/>
        <v>1560</v>
      </c>
      <c r="AN114" s="130" t="str">
        <f t="shared" si="44"/>
        <v>33311</v>
      </c>
      <c r="AP114" s="134" t="str">
        <f t="shared" si="45"/>
        <v>K-C6</v>
      </c>
      <c r="AQ114" s="134" t="str">
        <f t="shared" si="46"/>
        <v>156</v>
      </c>
      <c r="AR114" s="134" t="str">
        <f t="shared" si="47"/>
        <v>632</v>
      </c>
    </row>
    <row r="115" spans="4:44" x14ac:dyDescent="0.25">
      <c r="D115" s="125" t="str">
        <f t="shared" si="38"/>
        <v>1</v>
      </c>
      <c r="E115" s="126">
        <v>45995</v>
      </c>
      <c r="F115" s="126">
        <v>45989</v>
      </c>
      <c r="G115" s="127" t="s">
        <v>8278</v>
      </c>
      <c r="H115" s="128">
        <f t="shared" si="34"/>
        <v>45995</v>
      </c>
      <c r="I115" s="129" t="str">
        <f t="shared" si="35"/>
        <v>NKMB-281125pk0177</v>
      </c>
      <c r="J115" s="127"/>
      <c r="K115" s="127"/>
      <c r="L115" s="127"/>
      <c r="M115" s="126"/>
      <c r="N115" s="129" t="s">
        <v>5014</v>
      </c>
      <c r="O115" s="230" t="str">
        <f>VLOOKUP(N115,Ma_KH!$A:$R,2,0)</f>
        <v>Tmart00999 27. Quầy 62 Thanh Liệt (658 Kim Giang mới)</v>
      </c>
      <c r="P115" s="127"/>
      <c r="Q115" s="127"/>
      <c r="R115" s="129" t="str">
        <f t="shared" si="36"/>
        <v>Hàng trả - Tmart00999 - Tmart00999 27. Quầy 62 Thanh Liệt (658 Kim Giang mới) - 281125pk0177 - Phiếu ngày (28/11/2025)</v>
      </c>
      <c r="S115" s="129" t="s">
        <v>1790</v>
      </c>
      <c r="T115" s="127"/>
      <c r="U115" s="127" t="str">
        <f t="shared" si="37"/>
        <v>Hàng trả - Tmart00999 - Tmart00999 27. Quầy 62 Thanh Liệt (658 Kim Giang mới) - 281125pk0177 - Phiếu ngày (28/11/2025)</v>
      </c>
      <c r="V115" s="127"/>
      <c r="W115" s="127"/>
      <c r="X115" s="129" t="s">
        <v>563</v>
      </c>
      <c r="Y115" s="127" t="str">
        <f>VLOOKUP(X115,TONG_SL!$A:$F,2,0)</f>
        <v>Chân gà sả tắc 150g</v>
      </c>
      <c r="Z115" s="125"/>
      <c r="AA115" s="125" t="str">
        <f t="shared" si="39"/>
        <v>5111</v>
      </c>
      <c r="AB115" s="125" t="str">
        <f t="shared" si="40"/>
        <v>131</v>
      </c>
      <c r="AC115" s="125" t="str">
        <f>VLOOKUP(X115,TONG_SL!$A:$F,3,0)</f>
        <v>Túi</v>
      </c>
      <c r="AD115" s="130">
        <v>1</v>
      </c>
      <c r="AF115" s="220">
        <f>VLOOKUP(VLOOKUP(N115,Ma_KH!$A:$R,18,0)&amp;X115,Gia_MB!$A:$F,6,0)</f>
        <v>20250</v>
      </c>
      <c r="AG115" s="131">
        <f t="shared" si="41"/>
        <v>20250</v>
      </c>
      <c r="AK115" s="130" t="str">
        <f t="shared" si="42"/>
        <v>8</v>
      </c>
      <c r="AM115" s="132">
        <f t="shared" si="43"/>
        <v>1620</v>
      </c>
      <c r="AN115" s="130" t="str">
        <f t="shared" si="44"/>
        <v>33311</v>
      </c>
      <c r="AP115" s="134" t="str">
        <f t="shared" si="45"/>
        <v>K-C6</v>
      </c>
      <c r="AQ115" s="134" t="str">
        <f t="shared" si="46"/>
        <v>156</v>
      </c>
      <c r="AR115" s="134" t="str">
        <f t="shared" si="47"/>
        <v>632</v>
      </c>
    </row>
    <row r="116" spans="4:44" x14ac:dyDescent="0.25">
      <c r="D116" s="125" t="str">
        <f t="shared" si="38"/>
        <v>1</v>
      </c>
      <c r="E116" s="126">
        <v>45995</v>
      </c>
      <c r="F116" s="126">
        <v>45992</v>
      </c>
      <c r="G116" s="127" t="s">
        <v>8279</v>
      </c>
      <c r="H116" s="128">
        <f t="shared" si="34"/>
        <v>45995</v>
      </c>
      <c r="I116" s="129" t="str">
        <f t="shared" si="35"/>
        <v>NKMB-112003brg12741</v>
      </c>
      <c r="J116" s="127"/>
      <c r="K116" s="127"/>
      <c r="L116" s="127"/>
      <c r="M116" s="126"/>
      <c r="N116" s="129" t="s">
        <v>2111</v>
      </c>
      <c r="O116" s="230" t="str">
        <f>VLOOKUP(N116,Ma_KH!$A:$R,2,0)</f>
        <v>CH Haprofood 9 Lê Qúy Đôn</v>
      </c>
      <c r="P116" s="127"/>
      <c r="Q116" s="127"/>
      <c r="R116" s="129" t="str">
        <f t="shared" si="36"/>
        <v>Hàng trả - brg12741 - CH Haprofood 9 Lê Qúy Đôn - 112003brg12741 - Phiếu ngày (01/12/2025)</v>
      </c>
      <c r="S116" s="129" t="s">
        <v>1790</v>
      </c>
      <c r="T116" s="127"/>
      <c r="U116" s="127" t="str">
        <f t="shared" si="37"/>
        <v>Hàng trả - brg12741 - CH Haprofood 9 Lê Qúy Đôn - 112003brg12741 - Phiếu ngày (01/12/2025)</v>
      </c>
      <c r="V116" s="127"/>
      <c r="W116" s="127"/>
      <c r="X116" s="129" t="s">
        <v>52</v>
      </c>
      <c r="Y116" s="127" t="str">
        <f>VLOOKUP(X116,TONG_SL!$A:$F,2,0)</f>
        <v>Gà xì dầu 500g</v>
      </c>
      <c r="Z116" s="125"/>
      <c r="AA116" s="125" t="str">
        <f t="shared" si="39"/>
        <v>5111</v>
      </c>
      <c r="AB116" s="125" t="str">
        <f t="shared" si="40"/>
        <v>131</v>
      </c>
      <c r="AC116" s="125" t="str">
        <f>VLOOKUP(X116,TONG_SL!$A:$F,3,0)</f>
        <v>Túi</v>
      </c>
      <c r="AD116" s="130">
        <v>1</v>
      </c>
      <c r="AF116" s="220">
        <f>VLOOKUP(VLOOKUP(N116,Ma_KH!$A:$R,18,0)&amp;X116,Gia_MB!$A:$F,6,0)</f>
        <v>106026</v>
      </c>
      <c r="AG116" s="131">
        <f t="shared" si="41"/>
        <v>106026</v>
      </c>
      <c r="AK116" s="130" t="str">
        <f t="shared" si="42"/>
        <v>8</v>
      </c>
      <c r="AM116" s="132">
        <f t="shared" si="43"/>
        <v>8482.08</v>
      </c>
      <c r="AN116" s="130" t="str">
        <f t="shared" si="44"/>
        <v>33311</v>
      </c>
      <c r="AP116" s="134" t="str">
        <f t="shared" si="45"/>
        <v>K-C6</v>
      </c>
      <c r="AQ116" s="134" t="str">
        <f t="shared" si="46"/>
        <v>156</v>
      </c>
      <c r="AR116" s="134" t="str">
        <f t="shared" si="47"/>
        <v>632</v>
      </c>
    </row>
    <row r="117" spans="4:44" x14ac:dyDescent="0.25">
      <c r="D117" s="125" t="str">
        <f t="shared" si="38"/>
        <v>1</v>
      </c>
      <c r="E117" s="82">
        <v>45995</v>
      </c>
      <c r="F117" s="82">
        <v>45995</v>
      </c>
      <c r="G117" s="83" t="s">
        <v>8280</v>
      </c>
      <c r="H117" s="89">
        <f t="shared" si="34"/>
        <v>45995</v>
      </c>
      <c r="I117" s="74" t="str">
        <f t="shared" si="35"/>
        <v>NKMB-0412xtcoop9141</v>
      </c>
      <c r="N117" s="74" t="s">
        <v>3151</v>
      </c>
      <c r="O117" s="230" t="str">
        <f>VLOOKUP(N117,Ma_KH!$A:$R,2,0)</f>
        <v>Cửa hàng Co.op Food HN Mandarin</v>
      </c>
      <c r="R117" s="129" t="str">
        <f t="shared" si="36"/>
        <v>Hàng trả - coop9141 - Cửa hàng Co.op Food HN Mandarin - 0412xtcoop9141 - Phiếu ngày (04/12/2025)</v>
      </c>
      <c r="S117" s="129" t="s">
        <v>1790</v>
      </c>
      <c r="U117" s="127" t="str">
        <f t="shared" si="37"/>
        <v>Hàng trả - coop9141 - Cửa hàng Co.op Food HN Mandarin - 0412xtcoop9141 - Phiếu ngày (04/12/2025)</v>
      </c>
      <c r="X117" s="74" t="s">
        <v>39</v>
      </c>
      <c r="Y117" s="127" t="str">
        <f>VLOOKUP(X117,TONG_SL!$A:$F,2,0)</f>
        <v>Chả nướng 300g</v>
      </c>
      <c r="Z117" s="125"/>
      <c r="AA117" s="125" t="str">
        <f t="shared" si="39"/>
        <v>5111</v>
      </c>
      <c r="AB117" s="125" t="str">
        <f t="shared" si="40"/>
        <v>131</v>
      </c>
      <c r="AC117" s="125" t="str">
        <f>VLOOKUP(X117,TONG_SL!$A:$F,3,0)</f>
        <v>Túi</v>
      </c>
      <c r="AD117" s="84">
        <v>3</v>
      </c>
      <c r="AF117" s="220">
        <f>VLOOKUP(VLOOKUP(N117,Ma_KH!$A:$R,18,0)&amp;X117,Gia_MB!$A:$F,6,0)</f>
        <v>70950</v>
      </c>
      <c r="AG117" s="131">
        <f t="shared" si="41"/>
        <v>212850</v>
      </c>
      <c r="AK117" s="130" t="str">
        <f t="shared" si="42"/>
        <v>8</v>
      </c>
      <c r="AM117" s="132">
        <f t="shared" si="43"/>
        <v>17028</v>
      </c>
      <c r="AN117" s="130" t="str">
        <f t="shared" si="44"/>
        <v>33311</v>
      </c>
      <c r="AP117" s="134" t="str">
        <f t="shared" si="45"/>
        <v>K-C6</v>
      </c>
      <c r="AQ117" s="134" t="str">
        <f t="shared" si="46"/>
        <v>156</v>
      </c>
      <c r="AR117" s="134" t="str">
        <f t="shared" si="47"/>
        <v>632</v>
      </c>
    </row>
    <row r="118" spans="4:44" x14ac:dyDescent="0.25">
      <c r="D118" s="125" t="str">
        <f t="shared" si="38"/>
        <v>1</v>
      </c>
      <c r="E118" s="82">
        <v>45995</v>
      </c>
      <c r="F118" s="82">
        <v>45995</v>
      </c>
      <c r="G118" s="83" t="s">
        <v>8280</v>
      </c>
      <c r="H118" s="89">
        <f t="shared" si="34"/>
        <v>45995</v>
      </c>
      <c r="I118" s="74" t="str">
        <f t="shared" si="35"/>
        <v>NKMB-0412xtcoop9141</v>
      </c>
      <c r="N118" s="74" t="s">
        <v>3151</v>
      </c>
      <c r="O118" s="230" t="str">
        <f>VLOOKUP(N118,Ma_KH!$A:$R,2,0)</f>
        <v>Cửa hàng Co.op Food HN Mandarin</v>
      </c>
      <c r="P118" s="127"/>
      <c r="Q118" s="127"/>
      <c r="R118" s="129" t="str">
        <f t="shared" si="36"/>
        <v>Hàng trả - coop9141 - Cửa hàng Co.op Food HN Mandarin - 0412xtcoop9141 - Phiếu ngày (04/12/2025)</v>
      </c>
      <c r="S118" s="129" t="s">
        <v>1790</v>
      </c>
      <c r="T118" s="127"/>
      <c r="U118" s="127" t="str">
        <f t="shared" si="37"/>
        <v>Hàng trả - coop9141 - Cửa hàng Co.op Food HN Mandarin - 0412xtcoop9141 - Phiếu ngày (04/12/2025)</v>
      </c>
      <c r="V118" s="127"/>
      <c r="W118" s="127"/>
      <c r="X118" s="129" t="s">
        <v>30</v>
      </c>
      <c r="Y118" s="127" t="str">
        <f>VLOOKUP(X118,TONG_SL!$A:$F,2,0)</f>
        <v>Gà muối 500g</v>
      </c>
      <c r="Z118" s="125"/>
      <c r="AA118" s="125" t="str">
        <f t="shared" si="39"/>
        <v>5111</v>
      </c>
      <c r="AB118" s="125" t="str">
        <f t="shared" si="40"/>
        <v>131</v>
      </c>
      <c r="AC118" s="125" t="str">
        <f>VLOOKUP(X118,TONG_SL!$A:$F,3,0)</f>
        <v>Túi</v>
      </c>
      <c r="AD118" s="130">
        <v>1</v>
      </c>
      <c r="AF118" s="220">
        <f>VLOOKUP(VLOOKUP(N118,Ma_KH!$A:$R,18,0)&amp;X118,Gia_MB!$A:$F,6,0)</f>
        <v>111058</v>
      </c>
      <c r="AG118" s="131">
        <f t="shared" si="41"/>
        <v>111058</v>
      </c>
      <c r="AK118" s="130" t="str">
        <f t="shared" si="42"/>
        <v>8</v>
      </c>
      <c r="AM118" s="132">
        <f t="shared" si="43"/>
        <v>8884.64</v>
      </c>
      <c r="AN118" s="130" t="str">
        <f t="shared" si="44"/>
        <v>33311</v>
      </c>
      <c r="AP118" s="134" t="str">
        <f t="shared" si="45"/>
        <v>K-C6</v>
      </c>
      <c r="AQ118" s="134" t="str">
        <f t="shared" si="46"/>
        <v>156</v>
      </c>
      <c r="AR118" s="134" t="str">
        <f t="shared" si="47"/>
        <v>632</v>
      </c>
    </row>
    <row r="119" spans="4:44" x14ac:dyDescent="0.25">
      <c r="D119" s="125" t="str">
        <f t="shared" si="38"/>
        <v>1</v>
      </c>
      <c r="E119" s="126">
        <v>45995</v>
      </c>
      <c r="F119" s="126">
        <v>45995</v>
      </c>
      <c r="G119" s="127" t="s">
        <v>8281</v>
      </c>
      <c r="H119" s="128">
        <f t="shared" si="34"/>
        <v>45995</v>
      </c>
      <c r="I119" s="129" t="str">
        <f t="shared" si="35"/>
        <v>NKMB-412xtunit0011</v>
      </c>
      <c r="J119" s="127"/>
      <c r="K119" s="127"/>
      <c r="L119" s="127"/>
      <c r="M119" s="126"/>
      <c r="N119" s="129" t="s">
        <v>5467</v>
      </c>
      <c r="O119" s="230" t="str">
        <f>VLOOKUP(N119,Ma_KH!$A:$R,2,0)</f>
        <v>Ecomart Tầng 1 Sảnh G5 CC Five Star Kim Giang, Thanh Xuân</v>
      </c>
      <c r="P119" s="127"/>
      <c r="Q119" s="127"/>
      <c r="R119" s="129" t="str">
        <f t="shared" si="36"/>
        <v>Hàng trả - Unit0011 - Ecomart Tầng 1 Sảnh G5 CC Five Star Kim Giang, Thanh Xuân - 412xtunit0011 - Phiếu ngày (04/12/2025)</v>
      </c>
      <c r="S119" s="129" t="s">
        <v>1786</v>
      </c>
      <c r="T119" s="127"/>
      <c r="U119" s="127" t="str">
        <f t="shared" si="37"/>
        <v>Hàng trả - Unit0011 - Ecomart Tầng 1 Sảnh G5 CC Five Star Kim Giang, Thanh Xuân - 412xtunit0011 - Phiếu ngày (04/12/2025)</v>
      </c>
      <c r="V119" s="127"/>
      <c r="W119" s="127"/>
      <c r="X119" s="129" t="s">
        <v>30</v>
      </c>
      <c r="Y119" s="127" t="str">
        <f>VLOOKUP(X119,TONG_SL!$A:$F,2,0)</f>
        <v>Gà muối 500g</v>
      </c>
      <c r="Z119" s="125"/>
      <c r="AA119" s="125" t="str">
        <f t="shared" si="39"/>
        <v>5111</v>
      </c>
      <c r="AB119" s="125" t="str">
        <f t="shared" si="40"/>
        <v>131</v>
      </c>
      <c r="AC119" s="125" t="str">
        <f>VLOOKUP(X119,TONG_SL!$A:$F,3,0)</f>
        <v>Túi</v>
      </c>
      <c r="AD119" s="130">
        <v>2</v>
      </c>
      <c r="AF119" s="220">
        <f>VLOOKUP(VLOOKUP(N119,Ma_KH!$A:$R,18,0)&amp;X119,Gia_MB!$A:$F,6,0)</f>
        <v>111058</v>
      </c>
      <c r="AG119" s="131">
        <f t="shared" si="41"/>
        <v>222116</v>
      </c>
      <c r="AK119" s="130" t="str">
        <f t="shared" si="42"/>
        <v>8</v>
      </c>
      <c r="AM119" s="132">
        <f t="shared" si="43"/>
        <v>17769.28</v>
      </c>
      <c r="AN119" s="130" t="str">
        <f t="shared" si="44"/>
        <v>33311</v>
      </c>
      <c r="AP119" s="134" t="str">
        <f t="shared" si="45"/>
        <v>K-C6</v>
      </c>
      <c r="AQ119" s="134" t="str">
        <f t="shared" si="46"/>
        <v>156</v>
      </c>
      <c r="AR119" s="134" t="str">
        <f t="shared" si="47"/>
        <v>632</v>
      </c>
    </row>
    <row r="120" spans="4:44" x14ac:dyDescent="0.25">
      <c r="D120" s="125" t="str">
        <f t="shared" ref="D120:D170" si="48">IF(X120="","","1")</f>
        <v>1</v>
      </c>
      <c r="E120" s="126">
        <v>45995</v>
      </c>
      <c r="F120" s="126">
        <v>45995</v>
      </c>
      <c r="G120" s="127" t="s">
        <v>8281</v>
      </c>
      <c r="H120" s="128">
        <f t="shared" si="34"/>
        <v>45995</v>
      </c>
      <c r="I120" s="129" t="str">
        <f t="shared" si="35"/>
        <v>NKMB-412xtunit0011</v>
      </c>
      <c r="J120" s="127"/>
      <c r="K120" s="127"/>
      <c r="L120" s="127"/>
      <c r="M120" s="126"/>
      <c r="N120" s="129" t="s">
        <v>5467</v>
      </c>
      <c r="O120" s="230" t="str">
        <f>VLOOKUP(N120,Ma_KH!$A:$R,2,0)</f>
        <v>Ecomart Tầng 1 Sảnh G5 CC Five Star Kim Giang, Thanh Xuân</v>
      </c>
      <c r="P120" s="127"/>
      <c r="Q120" s="127"/>
      <c r="R120" s="129" t="str">
        <f t="shared" si="36"/>
        <v>Hàng trả - Unit0011 - Ecomart Tầng 1 Sảnh G5 CC Five Star Kim Giang, Thanh Xuân - 412xtunit0011 - Phiếu ngày (04/12/2025)</v>
      </c>
      <c r="S120" s="129" t="s">
        <v>1786</v>
      </c>
      <c r="T120" s="127"/>
      <c r="U120" s="127" t="str">
        <f t="shared" si="37"/>
        <v>Hàng trả - Unit0011 - Ecomart Tầng 1 Sảnh G5 CC Five Star Kim Giang, Thanh Xuân - 412xtunit0011 - Phiếu ngày (04/12/2025)</v>
      </c>
      <c r="V120" s="127"/>
      <c r="W120" s="127"/>
      <c r="X120" s="129" t="s">
        <v>39</v>
      </c>
      <c r="Y120" s="127" t="str">
        <f>VLOOKUP(X120,TONG_SL!$A:$F,2,0)</f>
        <v>Chả nướng 300g</v>
      </c>
      <c r="Z120" s="125"/>
      <c r="AA120" s="125" t="str">
        <f t="shared" ref="AA120:AA140" si="49">IF(X120="","","5111")</f>
        <v>5111</v>
      </c>
      <c r="AB120" s="125" t="str">
        <f t="shared" ref="AB120:AB140" si="50">IF(X120="","","131")</f>
        <v>131</v>
      </c>
      <c r="AC120" s="125" t="str">
        <f>VLOOKUP(X120,TONG_SL!$A:$F,3,0)</f>
        <v>Túi</v>
      </c>
      <c r="AD120" s="130">
        <v>1</v>
      </c>
      <c r="AF120" s="220">
        <f>VLOOKUP(VLOOKUP(N120,Ma_KH!$A:$R,18,0)&amp;X120,Gia_MB!$A:$F,6,0)</f>
        <v>70950</v>
      </c>
      <c r="AG120" s="131">
        <f t="shared" ref="AG120:AG140" si="51">AD120*AF120</f>
        <v>70950</v>
      </c>
      <c r="AK120" s="130" t="str">
        <f t="shared" ref="AK120:AK140" si="52">IF(AD120&lt;&gt;"","8","")</f>
        <v>8</v>
      </c>
      <c r="AM120" s="132">
        <f t="shared" ref="AM120:AM140" si="53">AG120*AK120/100</f>
        <v>5676</v>
      </c>
      <c r="AN120" s="130" t="str">
        <f t="shared" ref="AN120:AN140" si="54">IF(AD120&lt;&gt;"","33311","")</f>
        <v>33311</v>
      </c>
      <c r="AP120" s="134" t="str">
        <f t="shared" ref="AP120:AP140" si="55">IF(X120="","","K-C6")</f>
        <v>K-C6</v>
      </c>
      <c r="AQ120" s="134" t="str">
        <f t="shared" ref="AQ120:AQ140" si="56">IF(X120="","","156")</f>
        <v>156</v>
      </c>
      <c r="AR120" s="134" t="str">
        <f t="shared" ref="AR120:AR140" si="57">IF(X120="","","632")</f>
        <v>632</v>
      </c>
    </row>
    <row r="121" spans="4:44" x14ac:dyDescent="0.25">
      <c r="D121" s="125" t="str">
        <f t="shared" si="48"/>
        <v>1</v>
      </c>
      <c r="E121" s="126">
        <v>45995</v>
      </c>
      <c r="F121" s="126">
        <v>45994</v>
      </c>
      <c r="G121" s="127" t="s">
        <v>8282</v>
      </c>
      <c r="H121" s="128">
        <f t="shared" si="34"/>
        <v>45995</v>
      </c>
      <c r="I121" s="129" t="str">
        <f t="shared" si="35"/>
        <v>NKMB-031225pk0291</v>
      </c>
      <c r="J121" s="127"/>
      <c r="K121" s="127"/>
      <c r="L121" s="127"/>
      <c r="M121" s="126"/>
      <c r="N121" s="129" t="s">
        <v>5022</v>
      </c>
      <c r="O121" s="230" t="str">
        <f>VLOOKUP(N121,Ma_KH!$A:$R,2,0)</f>
        <v>Tmart01001 29. Quầy tòa K-KĐT Dương Nội</v>
      </c>
      <c r="P121" s="127"/>
      <c r="Q121" s="127"/>
      <c r="R121" s="129" t="str">
        <f t="shared" si="36"/>
        <v>Hàng trả - Tmart01001 - Tmart01001 29. Quầy tòa K-KĐT Dương Nội - 031225pk0291 - Phiếu ngày (03/12/2025)</v>
      </c>
      <c r="S121" s="129" t="s">
        <v>1786</v>
      </c>
      <c r="T121" s="127"/>
      <c r="U121" s="127" t="str">
        <f t="shared" si="37"/>
        <v>Hàng trả - Tmart01001 - Tmart01001 29. Quầy tòa K-KĐT Dương Nội - 031225pk0291 - Phiếu ngày (03/12/2025)</v>
      </c>
      <c r="V121" s="127"/>
      <c r="W121" s="127"/>
      <c r="X121" s="129" t="s">
        <v>551</v>
      </c>
      <c r="Y121" s="127" t="str">
        <f>VLOOKUP(X121,TONG_SL!$A:$F,2,0)</f>
        <v>Chân giò heo muối 100g</v>
      </c>
      <c r="Z121" s="125"/>
      <c r="AA121" s="125" t="str">
        <f t="shared" si="49"/>
        <v>5111</v>
      </c>
      <c r="AB121" s="125" t="str">
        <f t="shared" si="50"/>
        <v>131</v>
      </c>
      <c r="AC121" s="125" t="str">
        <f>VLOOKUP(X121,TONG_SL!$A:$F,3,0)</f>
        <v>Gói</v>
      </c>
      <c r="AD121" s="130">
        <v>6</v>
      </c>
      <c r="AF121" s="220">
        <f>VLOOKUP(VLOOKUP(N121,Ma_KH!$A:$R,18,0)&amp;X121,Gia_MB!$A:$F,6,0)</f>
        <v>24549</v>
      </c>
      <c r="AG121" s="131">
        <f t="shared" si="51"/>
        <v>147294</v>
      </c>
      <c r="AK121" s="130" t="str">
        <f t="shared" si="52"/>
        <v>8</v>
      </c>
      <c r="AM121" s="132">
        <f t="shared" si="53"/>
        <v>11783.52</v>
      </c>
      <c r="AN121" s="130" t="str">
        <f t="shared" si="54"/>
        <v>33311</v>
      </c>
      <c r="AP121" s="134" t="str">
        <f t="shared" si="55"/>
        <v>K-C6</v>
      </c>
      <c r="AQ121" s="134" t="str">
        <f t="shared" si="56"/>
        <v>156</v>
      </c>
      <c r="AR121" s="134" t="str">
        <f t="shared" si="57"/>
        <v>632</v>
      </c>
    </row>
    <row r="122" spans="4:44" x14ac:dyDescent="0.25">
      <c r="D122" s="125" t="str">
        <f t="shared" si="48"/>
        <v>1</v>
      </c>
      <c r="E122" s="126">
        <v>45995</v>
      </c>
      <c r="F122" s="126">
        <v>45994</v>
      </c>
      <c r="G122" s="127" t="s">
        <v>8282</v>
      </c>
      <c r="H122" s="128">
        <f t="shared" si="34"/>
        <v>45995</v>
      </c>
      <c r="I122" s="129" t="str">
        <f t="shared" si="35"/>
        <v>NKMB-031225pk0291</v>
      </c>
      <c r="J122" s="127"/>
      <c r="K122" s="127"/>
      <c r="L122" s="127"/>
      <c r="M122" s="126"/>
      <c r="N122" s="129" t="s">
        <v>5022</v>
      </c>
      <c r="O122" s="230" t="str">
        <f>VLOOKUP(N122,Ma_KH!$A:$R,2,0)</f>
        <v>Tmart01001 29. Quầy tòa K-KĐT Dương Nội</v>
      </c>
      <c r="P122" s="127"/>
      <c r="Q122" s="127"/>
      <c r="R122" s="129" t="str">
        <f t="shared" si="36"/>
        <v>Hàng trả - Tmart01001 - Tmart01001 29. Quầy tòa K-KĐT Dương Nội - 031225pk0291 - Phiếu ngày (03/12/2025)</v>
      </c>
      <c r="S122" s="129" t="s">
        <v>1786</v>
      </c>
      <c r="T122" s="127"/>
      <c r="U122" s="127" t="str">
        <f t="shared" si="37"/>
        <v>Hàng trả - Tmart01001 - Tmart01001 29. Quầy tòa K-KĐT Dương Nội - 031225pk0291 - Phiếu ngày (03/12/2025)</v>
      </c>
      <c r="V122" s="127"/>
      <c r="W122" s="127"/>
      <c r="X122" s="129" t="s">
        <v>563</v>
      </c>
      <c r="Y122" s="127" t="str">
        <f>VLOOKUP(X122,TONG_SL!$A:$F,2,0)</f>
        <v>Chân gà sả tắc 150g</v>
      </c>
      <c r="Z122" s="125"/>
      <c r="AA122" s="125" t="str">
        <f t="shared" si="49"/>
        <v>5111</v>
      </c>
      <c r="AB122" s="125" t="str">
        <f t="shared" si="50"/>
        <v>131</v>
      </c>
      <c r="AC122" s="125" t="str">
        <f>VLOOKUP(X122,TONG_SL!$A:$F,3,0)</f>
        <v>Túi</v>
      </c>
      <c r="AD122" s="130">
        <v>3</v>
      </c>
      <c r="AF122" s="220">
        <f>VLOOKUP(VLOOKUP(N122,Ma_KH!$A:$R,18,0)&amp;X122,Gia_MB!$A:$F,6,0)</f>
        <v>20250</v>
      </c>
      <c r="AG122" s="131">
        <f t="shared" si="51"/>
        <v>60750</v>
      </c>
      <c r="AK122" s="130" t="str">
        <f t="shared" si="52"/>
        <v>8</v>
      </c>
      <c r="AM122" s="132">
        <f t="shared" si="53"/>
        <v>4860</v>
      </c>
      <c r="AN122" s="130" t="str">
        <f t="shared" si="54"/>
        <v>33311</v>
      </c>
      <c r="AP122" s="134" t="str">
        <f t="shared" si="55"/>
        <v>K-C6</v>
      </c>
      <c r="AQ122" s="134" t="str">
        <f t="shared" si="56"/>
        <v>156</v>
      </c>
      <c r="AR122" s="134" t="str">
        <f t="shared" si="57"/>
        <v>632</v>
      </c>
    </row>
    <row r="123" spans="4:44" x14ac:dyDescent="0.25">
      <c r="D123" s="125" t="str">
        <f t="shared" si="48"/>
        <v>1</v>
      </c>
      <c r="E123" s="126">
        <v>45995</v>
      </c>
      <c r="F123" s="126">
        <v>45994</v>
      </c>
      <c r="G123" s="127" t="s">
        <v>8282</v>
      </c>
      <c r="H123" s="128">
        <f t="shared" si="34"/>
        <v>45995</v>
      </c>
      <c r="I123" s="129" t="str">
        <f t="shared" si="35"/>
        <v>NKMB-031225pk0291</v>
      </c>
      <c r="J123" s="127"/>
      <c r="K123" s="127"/>
      <c r="L123" s="127"/>
      <c r="M123" s="126"/>
      <c r="N123" s="129" t="s">
        <v>5022</v>
      </c>
      <c r="O123" s="230" t="str">
        <f>VLOOKUP(N123,Ma_KH!$A:$R,2,0)</f>
        <v>Tmart01001 29. Quầy tòa K-KĐT Dương Nội</v>
      </c>
      <c r="P123" s="127"/>
      <c r="Q123" s="127"/>
      <c r="R123" s="129" t="str">
        <f t="shared" si="36"/>
        <v>Hàng trả - Tmart01001 - Tmart01001 29. Quầy tòa K-KĐT Dương Nội - 031225pk0291 - Phiếu ngày (03/12/2025)</v>
      </c>
      <c r="S123" s="129" t="s">
        <v>1786</v>
      </c>
      <c r="T123" s="127"/>
      <c r="U123" s="127" t="str">
        <f t="shared" si="37"/>
        <v>Hàng trả - Tmart01001 - Tmart01001 29. Quầy tòa K-KĐT Dương Nội - 031225pk0291 - Phiếu ngày (03/12/2025)</v>
      </c>
      <c r="V123" s="127"/>
      <c r="W123" s="127"/>
      <c r="X123" s="129" t="s">
        <v>34</v>
      </c>
      <c r="Y123" s="127" t="str">
        <f>VLOOKUP(X123,TONG_SL!$A:$F,2,0)</f>
        <v>Tai heo muối 200g</v>
      </c>
      <c r="Z123" s="125"/>
      <c r="AA123" s="125" t="str">
        <f t="shared" si="49"/>
        <v>5111</v>
      </c>
      <c r="AB123" s="125" t="str">
        <f t="shared" si="50"/>
        <v>131</v>
      </c>
      <c r="AC123" s="125" t="str">
        <f>VLOOKUP(X123,TONG_SL!$A:$F,3,0)</f>
        <v>Túi</v>
      </c>
      <c r="AD123" s="130">
        <v>3</v>
      </c>
      <c r="AF123" s="220">
        <f>VLOOKUP(VLOOKUP(N123,Ma_KH!$A:$R,18,0)&amp;X123,Gia_MB!$A:$F,6,0)</f>
        <v>55595</v>
      </c>
      <c r="AG123" s="131">
        <f t="shared" si="51"/>
        <v>166785</v>
      </c>
      <c r="AK123" s="130" t="str">
        <f t="shared" si="52"/>
        <v>8</v>
      </c>
      <c r="AM123" s="132">
        <f t="shared" si="53"/>
        <v>13342.8</v>
      </c>
      <c r="AN123" s="130" t="str">
        <f t="shared" si="54"/>
        <v>33311</v>
      </c>
      <c r="AP123" s="134" t="str">
        <f t="shared" si="55"/>
        <v>K-C6</v>
      </c>
      <c r="AQ123" s="134" t="str">
        <f t="shared" si="56"/>
        <v>156</v>
      </c>
      <c r="AR123" s="134" t="str">
        <f t="shared" si="57"/>
        <v>632</v>
      </c>
    </row>
    <row r="124" spans="4:44" x14ac:dyDescent="0.25">
      <c r="D124" s="125" t="str">
        <f t="shared" si="48"/>
        <v>1</v>
      </c>
      <c r="E124" s="126">
        <v>45995</v>
      </c>
      <c r="F124" s="126">
        <v>45994</v>
      </c>
      <c r="G124" s="127" t="s">
        <v>8282</v>
      </c>
      <c r="H124" s="128">
        <f t="shared" si="34"/>
        <v>45995</v>
      </c>
      <c r="I124" s="129" t="str">
        <f t="shared" si="35"/>
        <v>NKMB-031225pk0291</v>
      </c>
      <c r="J124" s="127"/>
      <c r="K124" s="127"/>
      <c r="L124" s="127"/>
      <c r="M124" s="126"/>
      <c r="N124" s="129" t="s">
        <v>5022</v>
      </c>
      <c r="O124" s="230" t="str">
        <f>VLOOKUP(N124,Ma_KH!$A:$R,2,0)</f>
        <v>Tmart01001 29. Quầy tòa K-KĐT Dương Nội</v>
      </c>
      <c r="P124" s="127"/>
      <c r="Q124" s="127"/>
      <c r="R124" s="129" t="str">
        <f t="shared" si="36"/>
        <v>Hàng trả - Tmart01001 - Tmart01001 29. Quầy tòa K-KĐT Dương Nội - 031225pk0291 - Phiếu ngày (03/12/2025)</v>
      </c>
      <c r="S124" s="129" t="s">
        <v>1786</v>
      </c>
      <c r="T124" s="127"/>
      <c r="U124" s="127" t="str">
        <f t="shared" si="37"/>
        <v>Hàng trả - Tmart01001 - Tmart01001 29. Quầy tòa K-KĐT Dương Nội - 031225pk0291 - Phiếu ngày (03/12/2025)</v>
      </c>
      <c r="V124" s="127"/>
      <c r="W124" s="127"/>
      <c r="X124" s="129" t="s">
        <v>37</v>
      </c>
      <c r="Y124" s="127" t="str">
        <f>VLOOKUP(X124,TONG_SL!$A:$F,2,0)</f>
        <v>Chả cốm 300g</v>
      </c>
      <c r="Z124" s="125"/>
      <c r="AA124" s="125" t="str">
        <f t="shared" si="49"/>
        <v>5111</v>
      </c>
      <c r="AB124" s="125" t="str">
        <f t="shared" si="50"/>
        <v>131</v>
      </c>
      <c r="AC124" s="125" t="str">
        <f>VLOOKUP(X124,TONG_SL!$A:$F,3,0)</f>
        <v>Túi</v>
      </c>
      <c r="AD124" s="130">
        <v>2</v>
      </c>
      <c r="AF124" s="220">
        <f>VLOOKUP(VLOOKUP(N124,Ma_KH!$A:$R,18,0)&amp;X124,Gia_MB!$A:$F,6,0)</f>
        <v>74250</v>
      </c>
      <c r="AG124" s="131">
        <f t="shared" si="51"/>
        <v>148500</v>
      </c>
      <c r="AK124" s="130" t="str">
        <f t="shared" si="52"/>
        <v>8</v>
      </c>
      <c r="AM124" s="132">
        <f t="shared" si="53"/>
        <v>11880</v>
      </c>
      <c r="AN124" s="130" t="str">
        <f t="shared" si="54"/>
        <v>33311</v>
      </c>
      <c r="AP124" s="134" t="str">
        <f t="shared" si="55"/>
        <v>K-C6</v>
      </c>
      <c r="AQ124" s="134" t="str">
        <f t="shared" si="56"/>
        <v>156</v>
      </c>
      <c r="AR124" s="134" t="str">
        <f t="shared" si="57"/>
        <v>632</v>
      </c>
    </row>
    <row r="125" spans="4:44" x14ac:dyDescent="0.25">
      <c r="D125" s="125" t="str">
        <f t="shared" si="48"/>
        <v>1</v>
      </c>
      <c r="E125" s="126">
        <v>45995</v>
      </c>
      <c r="F125" s="126">
        <v>45994</v>
      </c>
      <c r="G125" s="127" t="s">
        <v>8282</v>
      </c>
      <c r="H125" s="128">
        <f t="shared" si="34"/>
        <v>45995</v>
      </c>
      <c r="I125" s="129" t="str">
        <f t="shared" si="35"/>
        <v>NKMB-031225pk0291</v>
      </c>
      <c r="J125" s="127"/>
      <c r="K125" s="127"/>
      <c r="L125" s="127"/>
      <c r="M125" s="126"/>
      <c r="N125" s="129" t="s">
        <v>5022</v>
      </c>
      <c r="O125" s="230" t="str">
        <f>VLOOKUP(N125,Ma_KH!$A:$R,2,0)</f>
        <v>Tmart01001 29. Quầy tòa K-KĐT Dương Nội</v>
      </c>
      <c r="P125" s="127"/>
      <c r="Q125" s="127"/>
      <c r="R125" s="129" t="str">
        <f t="shared" si="36"/>
        <v>Hàng trả - Tmart01001 - Tmart01001 29. Quầy tòa K-KĐT Dương Nội - 031225pk0291 - Phiếu ngày (03/12/2025)</v>
      </c>
      <c r="S125" s="129" t="s">
        <v>1786</v>
      </c>
      <c r="T125" s="127"/>
      <c r="U125" s="127" t="str">
        <f t="shared" si="37"/>
        <v>Hàng trả - Tmart01001 - Tmart01001 29. Quầy tòa K-KĐT Dương Nội - 031225pk0291 - Phiếu ngày (03/12/2025)</v>
      </c>
      <c r="V125" s="127"/>
      <c r="W125" s="127"/>
      <c r="X125" s="129" t="s">
        <v>565</v>
      </c>
      <c r="Y125" s="127" t="str">
        <f>VLOOKUP(X125,TONG_SL!$A:$F,2,0)</f>
        <v>Tai heo sốt thái 150g</v>
      </c>
      <c r="Z125" s="125"/>
      <c r="AA125" s="125" t="str">
        <f t="shared" si="49"/>
        <v>5111</v>
      </c>
      <c r="AB125" s="125" t="str">
        <f t="shared" si="50"/>
        <v>131</v>
      </c>
      <c r="AC125" s="125" t="str">
        <f>VLOOKUP(X125,TONG_SL!$A:$F,3,0)</f>
        <v>Túi</v>
      </c>
      <c r="AD125" s="130">
        <v>3</v>
      </c>
      <c r="AF125" s="220">
        <f>VLOOKUP(VLOOKUP(N125,Ma_KH!$A:$R,18,0)&amp;X125,Gia_MB!$A:$F,6,0)</f>
        <v>19500</v>
      </c>
      <c r="AG125" s="131">
        <f t="shared" si="51"/>
        <v>58500</v>
      </c>
      <c r="AK125" s="130" t="str">
        <f t="shared" si="52"/>
        <v>8</v>
      </c>
      <c r="AM125" s="132">
        <f t="shared" si="53"/>
        <v>4680</v>
      </c>
      <c r="AN125" s="130" t="str">
        <f t="shared" si="54"/>
        <v>33311</v>
      </c>
      <c r="AP125" s="134" t="str">
        <f t="shared" si="55"/>
        <v>K-C6</v>
      </c>
      <c r="AQ125" s="134" t="str">
        <f t="shared" si="56"/>
        <v>156</v>
      </c>
      <c r="AR125" s="134" t="str">
        <f t="shared" si="57"/>
        <v>632</v>
      </c>
    </row>
    <row r="126" spans="4:44" x14ac:dyDescent="0.25">
      <c r="D126" s="125" t="str">
        <f t="shared" si="48"/>
        <v>1</v>
      </c>
      <c r="E126" s="126">
        <v>45995</v>
      </c>
      <c r="F126" s="126">
        <v>45994</v>
      </c>
      <c r="G126" s="127" t="s">
        <v>8282</v>
      </c>
      <c r="H126" s="128">
        <f t="shared" si="34"/>
        <v>45995</v>
      </c>
      <c r="I126" s="129" t="str">
        <f t="shared" si="35"/>
        <v>NKMB-031225pk0291</v>
      </c>
      <c r="J126" s="127"/>
      <c r="K126" s="127"/>
      <c r="L126" s="127"/>
      <c r="M126" s="126"/>
      <c r="N126" s="129" t="s">
        <v>5022</v>
      </c>
      <c r="O126" s="230" t="str">
        <f>VLOOKUP(N126,Ma_KH!$A:$R,2,0)</f>
        <v>Tmart01001 29. Quầy tòa K-KĐT Dương Nội</v>
      </c>
      <c r="P126" s="127"/>
      <c r="Q126" s="127"/>
      <c r="R126" s="129" t="str">
        <f t="shared" si="36"/>
        <v>Hàng trả - Tmart01001 - Tmart01001 29. Quầy tòa K-KĐT Dương Nội - 031225pk0291 - Phiếu ngày (03/12/2025)</v>
      </c>
      <c r="S126" s="129" t="s">
        <v>1786</v>
      </c>
      <c r="T126" s="127"/>
      <c r="U126" s="127" t="str">
        <f t="shared" si="37"/>
        <v>Hàng trả - Tmart01001 - Tmart01001 29. Quầy tòa K-KĐT Dương Nội - 031225pk0291 - Phiếu ngày (03/12/2025)</v>
      </c>
      <c r="V126" s="127"/>
      <c r="W126" s="127"/>
      <c r="X126" s="129" t="s">
        <v>32</v>
      </c>
      <c r="Y126" s="127" t="str">
        <f>VLOOKUP(X126,TONG_SL!$A:$F,2,0)</f>
        <v>Giò Tai Lưỡi Xào 250g</v>
      </c>
      <c r="Z126" s="125"/>
      <c r="AA126" s="125" t="str">
        <f t="shared" si="49"/>
        <v>5111</v>
      </c>
      <c r="AB126" s="125" t="str">
        <f t="shared" si="50"/>
        <v>131</v>
      </c>
      <c r="AC126" s="125" t="str">
        <f>VLOOKUP(X126,TONG_SL!$A:$F,3,0)</f>
        <v>Túi</v>
      </c>
      <c r="AD126" s="130">
        <v>1</v>
      </c>
      <c r="AF126" s="220">
        <f>VLOOKUP(VLOOKUP(N126,Ma_KH!$A:$R,18,0)&amp;X126,Gia_MB!$A:$F,6,0)</f>
        <v>50182</v>
      </c>
      <c r="AG126" s="131">
        <f t="shared" si="51"/>
        <v>50182</v>
      </c>
      <c r="AK126" s="130" t="str">
        <f t="shared" si="52"/>
        <v>8</v>
      </c>
      <c r="AM126" s="132">
        <f t="shared" si="53"/>
        <v>4014.56</v>
      </c>
      <c r="AN126" s="130" t="str">
        <f t="shared" si="54"/>
        <v>33311</v>
      </c>
      <c r="AP126" s="134" t="str">
        <f t="shared" si="55"/>
        <v>K-C6</v>
      </c>
      <c r="AQ126" s="134" t="str">
        <f t="shared" si="56"/>
        <v>156</v>
      </c>
      <c r="AR126" s="134" t="str">
        <f t="shared" si="57"/>
        <v>632</v>
      </c>
    </row>
    <row r="127" spans="4:44" x14ac:dyDescent="0.25">
      <c r="D127" s="125" t="str">
        <f t="shared" si="48"/>
        <v>1</v>
      </c>
      <c r="E127" s="126">
        <v>45995</v>
      </c>
      <c r="F127" s="126">
        <v>45995</v>
      </c>
      <c r="G127" s="127" t="s">
        <v>8283</v>
      </c>
      <c r="H127" s="128">
        <f t="shared" si="34"/>
        <v>45995</v>
      </c>
      <c r="I127" s="129" t="str">
        <f t="shared" si="35"/>
        <v>NKMB-41225pk0051</v>
      </c>
      <c r="J127" s="127"/>
      <c r="K127" s="127"/>
      <c r="L127" s="127"/>
      <c r="M127" s="126"/>
      <c r="N127" s="129" t="s">
        <v>4961</v>
      </c>
      <c r="O127" s="230" t="str">
        <f>VLOOKUP(N127,Ma_KH!$A:$R,2,0)</f>
        <v>Tmart00628 03. Quầy 274 Khương Đình</v>
      </c>
      <c r="P127" s="127"/>
      <c r="Q127" s="127"/>
      <c r="R127" s="129" t="str">
        <f t="shared" si="36"/>
        <v>Hàng trả - Tmart00628 - Tmart00628 03. Quầy 274 Khương Đình - 41225pk0051 - Phiếu ngày (04/12/2025)</v>
      </c>
      <c r="S127" s="129" t="s">
        <v>1786</v>
      </c>
      <c r="T127" s="127"/>
      <c r="U127" s="127" t="str">
        <f t="shared" si="37"/>
        <v>Hàng trả - Tmart00628 - Tmart00628 03. Quầy 274 Khương Đình - 41225pk0051 - Phiếu ngày (04/12/2025)</v>
      </c>
      <c r="V127" s="127"/>
      <c r="W127" s="127"/>
      <c r="X127" s="129" t="s">
        <v>37</v>
      </c>
      <c r="Y127" s="127" t="str">
        <f>VLOOKUP(X127,TONG_SL!$A:$F,2,0)</f>
        <v>Chả cốm 300g</v>
      </c>
      <c r="Z127" s="125"/>
      <c r="AA127" s="125" t="str">
        <f t="shared" si="49"/>
        <v>5111</v>
      </c>
      <c r="AB127" s="125" t="str">
        <f t="shared" si="50"/>
        <v>131</v>
      </c>
      <c r="AC127" s="125" t="str">
        <f>VLOOKUP(X127,TONG_SL!$A:$F,3,0)</f>
        <v>Túi</v>
      </c>
      <c r="AD127" s="130">
        <v>2</v>
      </c>
      <c r="AF127" s="220">
        <f>VLOOKUP(VLOOKUP(N127,Ma_KH!$A:$R,18,0)&amp;X127,Gia_MB!$A:$F,6,0)</f>
        <v>74250</v>
      </c>
      <c r="AG127" s="131">
        <f t="shared" si="51"/>
        <v>148500</v>
      </c>
      <c r="AK127" s="130" t="str">
        <f t="shared" si="52"/>
        <v>8</v>
      </c>
      <c r="AM127" s="132">
        <f t="shared" si="53"/>
        <v>11880</v>
      </c>
      <c r="AN127" s="130" t="str">
        <f t="shared" si="54"/>
        <v>33311</v>
      </c>
      <c r="AP127" s="134" t="str">
        <f t="shared" si="55"/>
        <v>K-C6</v>
      </c>
      <c r="AQ127" s="134" t="str">
        <f t="shared" si="56"/>
        <v>156</v>
      </c>
      <c r="AR127" s="134" t="str">
        <f t="shared" si="57"/>
        <v>632</v>
      </c>
    </row>
    <row r="128" spans="4:44" x14ac:dyDescent="0.25">
      <c r="D128" s="125" t="str">
        <f t="shared" si="48"/>
        <v>1</v>
      </c>
      <c r="E128" s="126">
        <v>45995</v>
      </c>
      <c r="F128" s="126">
        <v>45995</v>
      </c>
      <c r="G128" s="127" t="s">
        <v>8283</v>
      </c>
      <c r="H128" s="128">
        <f t="shared" si="34"/>
        <v>45995</v>
      </c>
      <c r="I128" s="129" t="str">
        <f t="shared" si="35"/>
        <v>NKMB-41225pk0051</v>
      </c>
      <c r="J128" s="127"/>
      <c r="K128" s="127"/>
      <c r="L128" s="127"/>
      <c r="M128" s="126"/>
      <c r="N128" s="129" t="s">
        <v>4961</v>
      </c>
      <c r="O128" s="230" t="str">
        <f>VLOOKUP(N128,Ma_KH!$A:$R,2,0)</f>
        <v>Tmart00628 03. Quầy 274 Khương Đình</v>
      </c>
      <c r="P128" s="127"/>
      <c r="Q128" s="127"/>
      <c r="R128" s="129" t="str">
        <f t="shared" si="36"/>
        <v>Hàng trả - Tmart00628 - Tmart00628 03. Quầy 274 Khương Đình - 41225pk0051 - Phiếu ngày (04/12/2025)</v>
      </c>
      <c r="S128" s="129" t="s">
        <v>1786</v>
      </c>
      <c r="T128" s="127"/>
      <c r="U128" s="127" t="str">
        <f t="shared" si="37"/>
        <v>Hàng trả - Tmart00628 - Tmart00628 03. Quầy 274 Khương Đình - 41225pk0051 - Phiếu ngày (04/12/2025)</v>
      </c>
      <c r="V128" s="127"/>
      <c r="W128" s="127"/>
      <c r="X128" s="129" t="s">
        <v>30</v>
      </c>
      <c r="Y128" s="127" t="str">
        <f>VLOOKUP(X128,TONG_SL!$A:$F,2,0)</f>
        <v>Gà muối 500g</v>
      </c>
      <c r="Z128" s="125"/>
      <c r="AA128" s="125" t="str">
        <f t="shared" si="49"/>
        <v>5111</v>
      </c>
      <c r="AB128" s="125" t="str">
        <f t="shared" si="50"/>
        <v>131</v>
      </c>
      <c r="AC128" s="125" t="str">
        <f>VLOOKUP(X128,TONG_SL!$A:$F,3,0)</f>
        <v>Túi</v>
      </c>
      <c r="AD128" s="130">
        <v>1</v>
      </c>
      <c r="AF128" s="220">
        <f>VLOOKUP(VLOOKUP(N128,Ma_KH!$A:$R,18,0)&amp;X128,Gia_MB!$A:$F,6,0)</f>
        <v>111058</v>
      </c>
      <c r="AG128" s="131">
        <f t="shared" si="51"/>
        <v>111058</v>
      </c>
      <c r="AK128" s="130" t="str">
        <f t="shared" si="52"/>
        <v>8</v>
      </c>
      <c r="AM128" s="132">
        <f t="shared" si="53"/>
        <v>8884.64</v>
      </c>
      <c r="AN128" s="130" t="str">
        <f t="shared" si="54"/>
        <v>33311</v>
      </c>
      <c r="AP128" s="134" t="str">
        <f t="shared" si="55"/>
        <v>K-C6</v>
      </c>
      <c r="AQ128" s="134" t="str">
        <f t="shared" si="56"/>
        <v>156</v>
      </c>
      <c r="AR128" s="134" t="str">
        <f t="shared" si="57"/>
        <v>632</v>
      </c>
    </row>
    <row r="129" spans="4:44" x14ac:dyDescent="0.25">
      <c r="D129" s="125" t="str">
        <f t="shared" si="48"/>
        <v>1</v>
      </c>
      <c r="E129" s="126">
        <v>45995</v>
      </c>
      <c r="F129" s="126">
        <v>45995</v>
      </c>
      <c r="G129" s="127" t="s">
        <v>8283</v>
      </c>
      <c r="H129" s="128">
        <f t="shared" si="34"/>
        <v>45995</v>
      </c>
      <c r="I129" s="129" t="str">
        <f t="shared" si="35"/>
        <v>NKMB-41225pk0051</v>
      </c>
      <c r="J129" s="127"/>
      <c r="K129" s="127"/>
      <c r="L129" s="127"/>
      <c r="M129" s="126"/>
      <c r="N129" s="129" t="s">
        <v>4961</v>
      </c>
      <c r="O129" s="230" t="str">
        <f>VLOOKUP(N129,Ma_KH!$A:$R,2,0)</f>
        <v>Tmart00628 03. Quầy 274 Khương Đình</v>
      </c>
      <c r="P129" s="127"/>
      <c r="Q129" s="127"/>
      <c r="R129" s="129" t="str">
        <f t="shared" si="36"/>
        <v>Hàng trả - Tmart00628 - Tmart00628 03. Quầy 274 Khương Đình - 41225pk0051 - Phiếu ngày (04/12/2025)</v>
      </c>
      <c r="S129" s="129" t="s">
        <v>1786</v>
      </c>
      <c r="T129" s="127"/>
      <c r="U129" s="127" t="str">
        <f t="shared" si="37"/>
        <v>Hàng trả - Tmart00628 - Tmart00628 03. Quầy 274 Khương Đình - 41225pk0051 - Phiếu ngày (04/12/2025)</v>
      </c>
      <c r="V129" s="127"/>
      <c r="W129" s="127"/>
      <c r="X129" s="129" t="s">
        <v>553</v>
      </c>
      <c r="Y129" s="127" t="str">
        <f>VLOOKUP(X129,TONG_SL!$A:$F,2,0)</f>
        <v>Gà muối hun khói 300g</v>
      </c>
      <c r="Z129" s="125"/>
      <c r="AA129" s="125" t="str">
        <f t="shared" si="49"/>
        <v>5111</v>
      </c>
      <c r="AB129" s="125" t="str">
        <f t="shared" si="50"/>
        <v>131</v>
      </c>
      <c r="AC129" s="125" t="str">
        <f>VLOOKUP(X129,TONG_SL!$A:$F,3,0)</f>
        <v>Túi</v>
      </c>
      <c r="AD129" s="130">
        <v>3</v>
      </c>
      <c r="AF129" s="220">
        <f>VLOOKUP(VLOOKUP(N129,Ma_KH!$A:$R,18,0)&amp;X129,Gia_MB!$A:$F,6,0)</f>
        <v>70000</v>
      </c>
      <c r="AG129" s="131">
        <f t="shared" si="51"/>
        <v>210000</v>
      </c>
      <c r="AK129" s="130" t="str">
        <f t="shared" si="52"/>
        <v>8</v>
      </c>
      <c r="AM129" s="132">
        <f t="shared" si="53"/>
        <v>16800</v>
      </c>
      <c r="AN129" s="130" t="str">
        <f t="shared" si="54"/>
        <v>33311</v>
      </c>
      <c r="AP129" s="134" t="str">
        <f t="shared" si="55"/>
        <v>K-C6</v>
      </c>
      <c r="AQ129" s="134" t="str">
        <f t="shared" si="56"/>
        <v>156</v>
      </c>
      <c r="AR129" s="134" t="str">
        <f t="shared" si="57"/>
        <v>632</v>
      </c>
    </row>
    <row r="130" spans="4:44" x14ac:dyDescent="0.25">
      <c r="D130" s="125" t="str">
        <f t="shared" si="48"/>
        <v>1</v>
      </c>
      <c r="E130" s="126">
        <v>45995</v>
      </c>
      <c r="F130" s="126">
        <v>45995</v>
      </c>
      <c r="G130" s="127" t="s">
        <v>8283</v>
      </c>
      <c r="H130" s="128">
        <f t="shared" ref="H130:H136" si="58">E130</f>
        <v>45995</v>
      </c>
      <c r="I130" s="129" t="str">
        <f t="shared" ref="I130:I136" si="59">IF(LEN("NKMB-"&amp;G130)&gt;20,"Quá 20 Ký tự","NKMB-"&amp;G130)</f>
        <v>NKMB-41225pk0051</v>
      </c>
      <c r="J130" s="127"/>
      <c r="K130" s="127"/>
      <c r="L130" s="127"/>
      <c r="M130" s="126"/>
      <c r="N130" s="129" t="s">
        <v>4961</v>
      </c>
      <c r="O130" s="230" t="str">
        <f>VLOOKUP(N130,Ma_KH!$A:$R,2,0)</f>
        <v>Tmart00628 03. Quầy 274 Khương Đình</v>
      </c>
      <c r="P130" s="127"/>
      <c r="Q130" s="127"/>
      <c r="R130" s="129" t="str">
        <f t="shared" ref="R130:R136" si="60">"Hàng trả - "&amp;N130&amp;" - "&amp;O130&amp;" - "&amp;G130&amp;" - Phiếu ngày ("&amp;TEXT(F130,"dd/mm/yyyy")&amp;")"</f>
        <v>Hàng trả - Tmart00628 - Tmart00628 03. Quầy 274 Khương Đình - 41225pk0051 - Phiếu ngày (04/12/2025)</v>
      </c>
      <c r="S130" s="129" t="s">
        <v>1786</v>
      </c>
      <c r="T130" s="127"/>
      <c r="U130" s="127" t="str">
        <f t="shared" ref="U130:U136" si="61">R130</f>
        <v>Hàng trả - Tmart00628 - Tmart00628 03. Quầy 274 Khương Đình - 41225pk0051 - Phiếu ngày (04/12/2025)</v>
      </c>
      <c r="V130" s="127"/>
      <c r="W130" s="127"/>
      <c r="X130" s="129" t="s">
        <v>48</v>
      </c>
      <c r="Y130" s="127" t="str">
        <f>VLOOKUP(X130,TONG_SL!$A:$F,2,0)</f>
        <v>Mọc Nấm Hương 250g</v>
      </c>
      <c r="Z130" s="125"/>
      <c r="AA130" s="125" t="str">
        <f t="shared" si="49"/>
        <v>5111</v>
      </c>
      <c r="AB130" s="125" t="str">
        <f t="shared" si="50"/>
        <v>131</v>
      </c>
      <c r="AC130" s="125" t="str">
        <f>VLOOKUP(X130,TONG_SL!$A:$F,3,0)</f>
        <v>Túi</v>
      </c>
      <c r="AD130" s="130">
        <v>1</v>
      </c>
      <c r="AF130" s="220">
        <f>VLOOKUP(VLOOKUP(N130,Ma_KH!$A:$R,18,0)&amp;X130,Gia_MB!$A:$F,6,0)</f>
        <v>46000</v>
      </c>
      <c r="AG130" s="131">
        <f t="shared" si="51"/>
        <v>46000</v>
      </c>
      <c r="AK130" s="130" t="str">
        <f t="shared" si="52"/>
        <v>8</v>
      </c>
      <c r="AM130" s="132">
        <f t="shared" si="53"/>
        <v>3680</v>
      </c>
      <c r="AN130" s="130" t="str">
        <f t="shared" si="54"/>
        <v>33311</v>
      </c>
      <c r="AP130" s="134" t="str">
        <f t="shared" si="55"/>
        <v>K-C6</v>
      </c>
      <c r="AQ130" s="134" t="str">
        <f t="shared" si="56"/>
        <v>156</v>
      </c>
      <c r="AR130" s="134" t="str">
        <f t="shared" si="57"/>
        <v>632</v>
      </c>
    </row>
    <row r="131" spans="4:44" x14ac:dyDescent="0.25">
      <c r="D131" s="125" t="str">
        <f t="shared" si="48"/>
        <v>1</v>
      </c>
      <c r="E131" s="126">
        <v>45995</v>
      </c>
      <c r="F131" s="126">
        <v>45995</v>
      </c>
      <c r="G131" s="127" t="s">
        <v>8284</v>
      </c>
      <c r="H131" s="128">
        <f t="shared" si="58"/>
        <v>45995</v>
      </c>
      <c r="I131" s="129" t="str">
        <f t="shared" si="59"/>
        <v>NKMB-0412easymarte06</v>
      </c>
      <c r="J131" s="127"/>
      <c r="K131" s="127"/>
      <c r="L131" s="127"/>
      <c r="M131" s="126"/>
      <c r="N131" s="129" t="s">
        <v>3449</v>
      </c>
      <c r="O131" s="230" t="str">
        <f>VLOOKUP(N131,Ma_KH!$A:$R,2,0)</f>
        <v>EASYMART The Terra An Hưng, Hà Đông, HN</v>
      </c>
      <c r="P131" s="127"/>
      <c r="Q131" s="127"/>
      <c r="R131" s="129" t="str">
        <f t="shared" si="60"/>
        <v>Hàng trả - easymartE06 - EASYMART The Terra An Hưng, Hà Đông, HN - 0412easymarte06 - Phiếu ngày (04/12/2025)</v>
      </c>
      <c r="S131" s="129" t="s">
        <v>1786</v>
      </c>
      <c r="T131" s="127"/>
      <c r="U131" s="127" t="str">
        <f t="shared" si="61"/>
        <v>Hàng trả - easymartE06 - EASYMART The Terra An Hưng, Hà Đông, HN - 0412easymarte06 - Phiếu ngày (04/12/2025)</v>
      </c>
      <c r="V131" s="127"/>
      <c r="W131" s="127"/>
      <c r="X131" s="129" t="s">
        <v>27</v>
      </c>
      <c r="Y131" s="127" t="str">
        <f>VLOOKUP(X131,TONG_SL!$A:$F,2,0)</f>
        <v>Chân giò heo muối 300g</v>
      </c>
      <c r="Z131" s="125"/>
      <c r="AA131" s="125" t="str">
        <f t="shared" si="49"/>
        <v>5111</v>
      </c>
      <c r="AB131" s="125" t="str">
        <f t="shared" si="50"/>
        <v>131</v>
      </c>
      <c r="AC131" s="125" t="str">
        <f>VLOOKUP(X131,TONG_SL!$A:$F,3,0)</f>
        <v>Túi</v>
      </c>
      <c r="AD131" s="130">
        <v>1</v>
      </c>
      <c r="AF131" s="220">
        <f>VLOOKUP(VLOOKUP(N131,Ma_KH!$A:$R,18,0)&amp;X131,Gia_MB!$A:$F,6,0)</f>
        <v>70494</v>
      </c>
      <c r="AG131" s="131">
        <f t="shared" si="51"/>
        <v>70494</v>
      </c>
      <c r="AK131" s="130" t="str">
        <f t="shared" si="52"/>
        <v>8</v>
      </c>
      <c r="AM131" s="132">
        <f t="shared" si="53"/>
        <v>5639.52</v>
      </c>
      <c r="AN131" s="130" t="str">
        <f t="shared" si="54"/>
        <v>33311</v>
      </c>
      <c r="AP131" s="134" t="str">
        <f t="shared" si="55"/>
        <v>K-C6</v>
      </c>
      <c r="AQ131" s="134" t="str">
        <f t="shared" si="56"/>
        <v>156</v>
      </c>
      <c r="AR131" s="134" t="str">
        <f t="shared" si="57"/>
        <v>632</v>
      </c>
    </row>
    <row r="132" spans="4:44" x14ac:dyDescent="0.25">
      <c r="D132" s="125" t="str">
        <f t="shared" si="48"/>
        <v>1</v>
      </c>
      <c r="E132" s="126">
        <v>45995</v>
      </c>
      <c r="F132" s="126">
        <v>45995</v>
      </c>
      <c r="G132" s="127" t="s">
        <v>8284</v>
      </c>
      <c r="H132" s="128">
        <f t="shared" si="58"/>
        <v>45995</v>
      </c>
      <c r="I132" s="129" t="str">
        <f t="shared" si="59"/>
        <v>NKMB-0412easymarte06</v>
      </c>
      <c r="J132" s="127"/>
      <c r="K132" s="127"/>
      <c r="L132" s="127"/>
      <c r="M132" s="126"/>
      <c r="N132" s="129" t="s">
        <v>3449</v>
      </c>
      <c r="O132" s="230" t="str">
        <f>VLOOKUP(N132,Ma_KH!$A:$R,2,0)</f>
        <v>EASYMART The Terra An Hưng, Hà Đông, HN</v>
      </c>
      <c r="P132" s="127"/>
      <c r="Q132" s="127"/>
      <c r="R132" s="129" t="str">
        <f t="shared" si="60"/>
        <v>Hàng trả - easymartE06 - EASYMART The Terra An Hưng, Hà Đông, HN - 0412easymarte06 - Phiếu ngày (04/12/2025)</v>
      </c>
      <c r="S132" s="129" t="s">
        <v>1786</v>
      </c>
      <c r="T132" s="127"/>
      <c r="U132" s="127" t="str">
        <f t="shared" si="61"/>
        <v>Hàng trả - easymartE06 - EASYMART The Terra An Hưng, Hà Đông, HN - 0412easymarte06 - Phiếu ngày (04/12/2025)</v>
      </c>
      <c r="V132" s="127"/>
      <c r="W132" s="127"/>
      <c r="X132" s="129" t="s">
        <v>48</v>
      </c>
      <c r="Y132" s="127" t="str">
        <f>VLOOKUP(X132,TONG_SL!$A:$F,2,0)</f>
        <v>Mọc Nấm Hương 250g</v>
      </c>
      <c r="Z132" s="125"/>
      <c r="AA132" s="125" t="str">
        <f t="shared" si="49"/>
        <v>5111</v>
      </c>
      <c r="AB132" s="125" t="str">
        <f t="shared" si="50"/>
        <v>131</v>
      </c>
      <c r="AC132" s="125" t="str">
        <f>VLOOKUP(X132,TONG_SL!$A:$F,3,0)</f>
        <v>Túi</v>
      </c>
      <c r="AD132" s="130">
        <v>1</v>
      </c>
      <c r="AF132" s="220">
        <f>VLOOKUP(VLOOKUP(N132,Ma_KH!$A:$R,18,0)&amp;X132,Gia_MB!$A:$F,6,0)</f>
        <v>44160</v>
      </c>
      <c r="AG132" s="131">
        <f t="shared" si="51"/>
        <v>44160</v>
      </c>
      <c r="AK132" s="130" t="str">
        <f t="shared" si="52"/>
        <v>8</v>
      </c>
      <c r="AM132" s="132">
        <f t="shared" si="53"/>
        <v>3532.8</v>
      </c>
      <c r="AN132" s="130" t="str">
        <f t="shared" si="54"/>
        <v>33311</v>
      </c>
      <c r="AP132" s="134" t="str">
        <f t="shared" si="55"/>
        <v>K-C6</v>
      </c>
      <c r="AQ132" s="134" t="str">
        <f t="shared" si="56"/>
        <v>156</v>
      </c>
      <c r="AR132" s="134" t="str">
        <f t="shared" si="57"/>
        <v>632</v>
      </c>
    </row>
    <row r="133" spans="4:44" x14ac:dyDescent="0.25">
      <c r="D133" s="125" t="str">
        <f t="shared" si="48"/>
        <v>1</v>
      </c>
      <c r="E133" s="126">
        <v>45995</v>
      </c>
      <c r="F133" s="126">
        <v>45995</v>
      </c>
      <c r="G133" s="127" t="s">
        <v>8285</v>
      </c>
      <c r="H133" s="128">
        <f t="shared" si="58"/>
        <v>45995</v>
      </c>
      <c r="I133" s="129" t="str">
        <f t="shared" si="59"/>
        <v>NKMB-041215brg11181</v>
      </c>
      <c r="J133" s="127"/>
      <c r="K133" s="127"/>
      <c r="L133" s="127"/>
      <c r="M133" s="126"/>
      <c r="N133" s="129" t="s">
        <v>1955</v>
      </c>
      <c r="O133" s="230" t="str">
        <f>VLOOKUP(N133,Ma_KH!$A:$R,2,0)</f>
        <v>Siêu thị Fujimart Chính Kinh</v>
      </c>
      <c r="P133" s="127"/>
      <c r="Q133" s="127"/>
      <c r="R133" s="129" t="str">
        <f t="shared" si="60"/>
        <v>Hàng trả - brg11181 - Siêu thị Fujimart Chính Kinh - 041215brg11181 - Phiếu ngày (04/12/2025)</v>
      </c>
      <c r="S133" s="129" t="s">
        <v>1786</v>
      </c>
      <c r="T133" s="127"/>
      <c r="U133" s="127" t="str">
        <f t="shared" si="61"/>
        <v>Hàng trả - brg11181 - Siêu thị Fujimart Chính Kinh - 041215brg11181 - Phiếu ngày (04/12/2025)</v>
      </c>
      <c r="V133" s="127"/>
      <c r="W133" s="127"/>
      <c r="X133" s="129" t="s">
        <v>30</v>
      </c>
      <c r="Y133" s="127" t="str">
        <f>VLOOKUP(X133,TONG_SL!$A:$F,2,0)</f>
        <v>Gà muối 500g</v>
      </c>
      <c r="Z133" s="125"/>
      <c r="AA133" s="125" t="str">
        <f t="shared" si="49"/>
        <v>5111</v>
      </c>
      <c r="AB133" s="125" t="str">
        <f t="shared" si="50"/>
        <v>131</v>
      </c>
      <c r="AC133" s="125" t="str">
        <f>VLOOKUP(X133,TONG_SL!$A:$F,3,0)</f>
        <v>Túi</v>
      </c>
      <c r="AD133" s="130">
        <v>2</v>
      </c>
      <c r="AF133" s="220">
        <f>VLOOKUP(VLOOKUP(N133,Ma_KH!$A:$R,18,0)&amp;X133,Gia_MB!$A:$F,6,0)</f>
        <v>105505</v>
      </c>
      <c r="AG133" s="131">
        <f t="shared" si="51"/>
        <v>211010</v>
      </c>
      <c r="AK133" s="130" t="str">
        <f t="shared" si="52"/>
        <v>8</v>
      </c>
      <c r="AM133" s="132">
        <f t="shared" si="53"/>
        <v>16880.8</v>
      </c>
      <c r="AN133" s="130" t="str">
        <f t="shared" si="54"/>
        <v>33311</v>
      </c>
      <c r="AP133" s="134" t="str">
        <f t="shared" si="55"/>
        <v>K-C6</v>
      </c>
      <c r="AQ133" s="134" t="str">
        <f t="shared" si="56"/>
        <v>156</v>
      </c>
      <c r="AR133" s="134" t="str">
        <f t="shared" si="57"/>
        <v>632</v>
      </c>
    </row>
    <row r="134" spans="4:44" x14ac:dyDescent="0.25">
      <c r="D134" s="125" t="str">
        <f t="shared" si="48"/>
        <v>1</v>
      </c>
      <c r="E134" s="126">
        <v>45995</v>
      </c>
      <c r="F134" s="126">
        <v>45995</v>
      </c>
      <c r="G134" s="127" t="s">
        <v>8285</v>
      </c>
      <c r="H134" s="128">
        <f t="shared" si="58"/>
        <v>45995</v>
      </c>
      <c r="I134" s="129" t="str">
        <f t="shared" si="59"/>
        <v>NKMB-041215brg11181</v>
      </c>
      <c r="J134" s="127"/>
      <c r="K134" s="127"/>
      <c r="L134" s="127"/>
      <c r="M134" s="126"/>
      <c r="N134" s="129" t="s">
        <v>1955</v>
      </c>
      <c r="O134" s="230" t="str">
        <f>VLOOKUP(N134,Ma_KH!$A:$R,2,0)</f>
        <v>Siêu thị Fujimart Chính Kinh</v>
      </c>
      <c r="P134" s="127"/>
      <c r="Q134" s="127"/>
      <c r="R134" s="129" t="str">
        <f t="shared" si="60"/>
        <v>Hàng trả - brg11181 - Siêu thị Fujimart Chính Kinh - 041215brg11181 - Phiếu ngày (04/12/2025)</v>
      </c>
      <c r="S134" s="129" t="s">
        <v>1786</v>
      </c>
      <c r="T134" s="127"/>
      <c r="U134" s="127" t="str">
        <f t="shared" si="61"/>
        <v>Hàng trả - brg11181 - Siêu thị Fujimart Chính Kinh - 041215brg11181 - Phiếu ngày (04/12/2025)</v>
      </c>
      <c r="V134" s="127"/>
      <c r="W134" s="127"/>
      <c r="X134" s="129" t="s">
        <v>542</v>
      </c>
      <c r="Y134" s="127" t="str">
        <f>VLOOKUP(X134,TONG_SL!$A:$F,2,0)</f>
        <v>Chân giò heo muối 500g</v>
      </c>
      <c r="Z134" s="125"/>
      <c r="AA134" s="125" t="str">
        <f t="shared" si="49"/>
        <v>5111</v>
      </c>
      <c r="AB134" s="125" t="str">
        <f t="shared" si="50"/>
        <v>131</v>
      </c>
      <c r="AC134" s="125" t="str">
        <f>VLOOKUP(X134,TONG_SL!$A:$F,3,0)</f>
        <v>Túi</v>
      </c>
      <c r="AD134" s="130">
        <v>1</v>
      </c>
      <c r="AF134" s="220">
        <f>VLOOKUP(VLOOKUP(N134,Ma_KH!$A:$R,18,0)&amp;X134,Gia_MB!$A:$F,6,0)</f>
        <v>113113</v>
      </c>
      <c r="AG134" s="131">
        <f t="shared" si="51"/>
        <v>113113</v>
      </c>
      <c r="AK134" s="130" t="str">
        <f t="shared" si="52"/>
        <v>8</v>
      </c>
      <c r="AM134" s="132">
        <f t="shared" si="53"/>
        <v>9049.0400000000009</v>
      </c>
      <c r="AN134" s="130" t="str">
        <f t="shared" si="54"/>
        <v>33311</v>
      </c>
      <c r="AP134" s="134" t="str">
        <f t="shared" si="55"/>
        <v>K-C6</v>
      </c>
      <c r="AQ134" s="134" t="str">
        <f t="shared" si="56"/>
        <v>156</v>
      </c>
      <c r="AR134" s="134" t="str">
        <f t="shared" si="57"/>
        <v>632</v>
      </c>
    </row>
    <row r="135" spans="4:44" x14ac:dyDescent="0.25">
      <c r="D135" s="125" t="str">
        <f t="shared" si="48"/>
        <v>1</v>
      </c>
      <c r="E135" s="126">
        <v>45995</v>
      </c>
      <c r="F135" s="126">
        <v>45993</v>
      </c>
      <c r="G135" s="127" t="s">
        <v>8286</v>
      </c>
      <c r="H135" s="128">
        <f t="shared" si="58"/>
        <v>45995</v>
      </c>
      <c r="I135" s="129" t="str">
        <f t="shared" si="59"/>
        <v>NKMB-0212005brg13041</v>
      </c>
      <c r="J135" s="127"/>
      <c r="K135" s="127"/>
      <c r="L135" s="127"/>
      <c r="M135" s="126"/>
      <c r="N135" s="129" t="s">
        <v>2131</v>
      </c>
      <c r="O135" s="230" t="str">
        <f>VLOOKUP(N135,Ma_KH!$A:$R,2,0)</f>
        <v>Seikamart 275 nguyễn Trãi</v>
      </c>
      <c r="P135" s="127"/>
      <c r="Q135" s="127"/>
      <c r="R135" s="129" t="str">
        <f t="shared" si="60"/>
        <v>Hàng trả - brg13041 - Seikamart 275 nguyễn Trãi - 0212005brg13041 - Phiếu ngày (02/12/2025)</v>
      </c>
      <c r="S135" s="129" t="s">
        <v>1786</v>
      </c>
      <c r="T135" s="127"/>
      <c r="U135" s="127" t="str">
        <f t="shared" si="61"/>
        <v>Hàng trả - brg13041 - Seikamart 275 nguyễn Trãi - 0212005brg13041 - Phiếu ngày (02/12/2025)</v>
      </c>
      <c r="V135" s="127"/>
      <c r="W135" s="127"/>
      <c r="X135" s="129" t="s">
        <v>34</v>
      </c>
      <c r="Y135" s="127" t="str">
        <f>VLOOKUP(X135,TONG_SL!$A:$F,2,0)</f>
        <v>Tai heo muối 200g</v>
      </c>
      <c r="Z135" s="125"/>
      <c r="AA135" s="125" t="str">
        <f t="shared" si="49"/>
        <v>5111</v>
      </c>
      <c r="AB135" s="125" t="str">
        <f t="shared" si="50"/>
        <v>131</v>
      </c>
      <c r="AC135" s="125" t="str">
        <f>VLOOKUP(X135,TONG_SL!$A:$F,3,0)</f>
        <v>Túi</v>
      </c>
      <c r="AD135" s="130">
        <v>2</v>
      </c>
      <c r="AF135" s="220">
        <f>VLOOKUP(VLOOKUP(N135,Ma_KH!$A:$R,18,0)&amp;X135,Gia_MB!$A:$F,6,0)</f>
        <v>52815</v>
      </c>
      <c r="AG135" s="131">
        <f t="shared" si="51"/>
        <v>105630</v>
      </c>
      <c r="AK135" s="130" t="str">
        <f t="shared" si="52"/>
        <v>8</v>
      </c>
      <c r="AM135" s="132">
        <f t="shared" si="53"/>
        <v>8450.4</v>
      </c>
      <c r="AN135" s="130" t="str">
        <f t="shared" si="54"/>
        <v>33311</v>
      </c>
      <c r="AP135" s="134" t="str">
        <f t="shared" si="55"/>
        <v>K-C6</v>
      </c>
      <c r="AQ135" s="134" t="str">
        <f t="shared" si="56"/>
        <v>156</v>
      </c>
      <c r="AR135" s="134" t="str">
        <f t="shared" si="57"/>
        <v>632</v>
      </c>
    </row>
    <row r="136" spans="4:44" x14ac:dyDescent="0.25">
      <c r="D136" s="125" t="str">
        <f t="shared" si="48"/>
        <v>1</v>
      </c>
      <c r="E136" s="126">
        <v>45995</v>
      </c>
      <c r="F136" s="126">
        <v>45993</v>
      </c>
      <c r="G136" s="127" t="s">
        <v>8286</v>
      </c>
      <c r="H136" s="128">
        <f t="shared" si="58"/>
        <v>45995</v>
      </c>
      <c r="I136" s="129" t="str">
        <f t="shared" si="59"/>
        <v>NKMB-0212005brg13041</v>
      </c>
      <c r="J136" s="127"/>
      <c r="K136" s="127"/>
      <c r="L136" s="127"/>
      <c r="M136" s="126"/>
      <c r="N136" s="129" t="s">
        <v>2131</v>
      </c>
      <c r="O136" s="230" t="str">
        <f>VLOOKUP(N136,Ma_KH!$A:$R,2,0)</f>
        <v>Seikamart 275 nguyễn Trãi</v>
      </c>
      <c r="P136" s="127"/>
      <c r="Q136" s="127"/>
      <c r="R136" s="129" t="str">
        <f t="shared" si="60"/>
        <v>Hàng trả - brg13041 - Seikamart 275 nguyễn Trãi - 0212005brg13041 - Phiếu ngày (02/12/2025)</v>
      </c>
      <c r="S136" s="129" t="s">
        <v>1786</v>
      </c>
      <c r="T136" s="127"/>
      <c r="U136" s="127" t="str">
        <f t="shared" si="61"/>
        <v>Hàng trả - brg13041 - Seikamart 275 nguyễn Trãi - 0212005brg13041 - Phiếu ngày (02/12/2025)</v>
      </c>
      <c r="V136" s="127"/>
      <c r="W136" s="127"/>
      <c r="X136" s="129" t="s">
        <v>32</v>
      </c>
      <c r="Y136" s="127" t="str">
        <f>VLOOKUP(X136,TONG_SL!$A:$F,2,0)</f>
        <v>Giò Tai Lưỡi Xào 250g</v>
      </c>
      <c r="Z136" s="125"/>
      <c r="AA136" s="125" t="str">
        <f t="shared" si="49"/>
        <v>5111</v>
      </c>
      <c r="AB136" s="125" t="str">
        <f t="shared" si="50"/>
        <v>131</v>
      </c>
      <c r="AC136" s="125" t="str">
        <f>VLOOKUP(X136,TONG_SL!$A:$F,3,0)</f>
        <v>Túi</v>
      </c>
      <c r="AD136" s="130">
        <v>2</v>
      </c>
      <c r="AF136" s="220">
        <f>VLOOKUP(VLOOKUP(N136,Ma_KH!$A:$R,18,0)&amp;X136,Gia_MB!$A:$F,6,0)</f>
        <v>47673</v>
      </c>
      <c r="AG136" s="131">
        <f t="shared" si="51"/>
        <v>95346</v>
      </c>
      <c r="AK136" s="130" t="str">
        <f t="shared" si="52"/>
        <v>8</v>
      </c>
      <c r="AM136" s="132">
        <f t="shared" si="53"/>
        <v>7627.68</v>
      </c>
      <c r="AN136" s="130" t="str">
        <f t="shared" si="54"/>
        <v>33311</v>
      </c>
      <c r="AP136" s="134" t="str">
        <f t="shared" si="55"/>
        <v>K-C6</v>
      </c>
      <c r="AQ136" s="134" t="str">
        <f t="shared" si="56"/>
        <v>156</v>
      </c>
      <c r="AR136" s="134" t="str">
        <f t="shared" si="57"/>
        <v>632</v>
      </c>
    </row>
    <row r="137" spans="4:44" x14ac:dyDescent="0.25">
      <c r="D137" s="125" t="str">
        <f t="shared" si="48"/>
        <v>1</v>
      </c>
      <c r="E137" s="126">
        <v>45996</v>
      </c>
      <c r="F137" s="126">
        <v>45996</v>
      </c>
      <c r="G137" s="127" t="s">
        <v>8287</v>
      </c>
      <c r="H137" s="128">
        <f>E137</f>
        <v>45996</v>
      </c>
      <c r="I137" s="129" t="str">
        <f>IF(LEN("NKMB-"&amp;G137)&gt;20,"Quá 20 Ký tự","NKMB-"&amp;G137)</f>
        <v>NKMB-612xtcoop9103</v>
      </c>
      <c r="J137" s="127"/>
      <c r="K137" s="127"/>
      <c r="L137" s="127"/>
      <c r="M137" s="126"/>
      <c r="N137" s="129" t="s">
        <v>3078</v>
      </c>
      <c r="O137" s="230" t="str">
        <f>VLOOKUP(N137,Ma_KH!$A:$R,2,0)</f>
        <v>Cửa hàng Co.op Food HN Bắc Hà C14</v>
      </c>
      <c r="P137" s="127"/>
      <c r="Q137" s="127"/>
      <c r="R137" s="129" t="str">
        <f>"Hàng trả - "&amp;N137&amp;" - "&amp;O137&amp;" - "&amp;G137&amp;" - Phiếu ngày ("&amp;TEXT(F137,"dd/mm/yyyy")&amp;")"</f>
        <v>Hàng trả - coop9103 - Cửa hàng Co.op Food HN Bắc Hà C14 - 612xtcoop9103 - Phiếu ngày (05/12/2025)</v>
      </c>
      <c r="S137" s="129" t="s">
        <v>1786</v>
      </c>
      <c r="T137" s="127"/>
      <c r="U137" s="127" t="str">
        <f>R137</f>
        <v>Hàng trả - coop9103 - Cửa hàng Co.op Food HN Bắc Hà C14 - 612xtcoop9103 - Phiếu ngày (05/12/2025)</v>
      </c>
      <c r="V137" s="127"/>
      <c r="W137" s="127"/>
      <c r="X137" s="129" t="s">
        <v>32</v>
      </c>
      <c r="Y137" s="127" t="str">
        <f>VLOOKUP(X137,TONG_SL!$A:$F,2,0)</f>
        <v>Giò Tai Lưỡi Xào 250g</v>
      </c>
      <c r="Z137" s="125"/>
      <c r="AA137" s="125" t="str">
        <f t="shared" si="49"/>
        <v>5111</v>
      </c>
      <c r="AB137" s="125" t="str">
        <f t="shared" si="50"/>
        <v>131</v>
      </c>
      <c r="AC137" s="125" t="str">
        <f>VLOOKUP(X137,TONG_SL!$A:$F,3,0)</f>
        <v>Túi</v>
      </c>
      <c r="AD137" s="130">
        <v>2</v>
      </c>
      <c r="AF137" s="220">
        <f>VLOOKUP(VLOOKUP(N137,Ma_KH!$A:$R,18,0)&amp;X137,Gia_MB!$A:$F,6,0)</f>
        <v>50182</v>
      </c>
      <c r="AG137" s="131">
        <f t="shared" si="51"/>
        <v>100364</v>
      </c>
      <c r="AK137" s="130" t="str">
        <f t="shared" si="52"/>
        <v>8</v>
      </c>
      <c r="AM137" s="132">
        <f t="shared" si="53"/>
        <v>8029.12</v>
      </c>
      <c r="AN137" s="130" t="str">
        <f t="shared" si="54"/>
        <v>33311</v>
      </c>
      <c r="AP137" s="134" t="str">
        <f t="shared" si="55"/>
        <v>K-C6</v>
      </c>
      <c r="AQ137" s="134" t="str">
        <f t="shared" si="56"/>
        <v>156</v>
      </c>
      <c r="AR137" s="134" t="str">
        <f t="shared" si="57"/>
        <v>632</v>
      </c>
    </row>
    <row r="138" spans="4:44" x14ac:dyDescent="0.25">
      <c r="D138" s="125" t="str">
        <f t="shared" si="48"/>
        <v>1</v>
      </c>
      <c r="E138" s="126">
        <v>45996</v>
      </c>
      <c r="F138" s="126">
        <v>45996</v>
      </c>
      <c r="G138" s="127" t="s">
        <v>8287</v>
      </c>
      <c r="H138" s="128">
        <f>E138</f>
        <v>45996</v>
      </c>
      <c r="I138" s="129" t="str">
        <f>IF(LEN("NKMB-"&amp;G138)&gt;20,"Quá 20 Ký tự","NKMB-"&amp;G138)</f>
        <v>NKMB-612xtcoop9103</v>
      </c>
      <c r="J138" s="127"/>
      <c r="K138" s="127"/>
      <c r="L138" s="127"/>
      <c r="M138" s="126"/>
      <c r="N138" s="129" t="s">
        <v>3078</v>
      </c>
      <c r="O138" s="230" t="str">
        <f>VLOOKUP(N138,Ma_KH!$A:$R,2,0)</f>
        <v>Cửa hàng Co.op Food HN Bắc Hà C14</v>
      </c>
      <c r="P138" s="127"/>
      <c r="Q138" s="127"/>
      <c r="R138" s="129" t="str">
        <f>"Hàng trả - "&amp;N138&amp;" - "&amp;O138&amp;" - "&amp;G138&amp;" - Phiếu ngày ("&amp;TEXT(F138,"dd/mm/yyyy")&amp;")"</f>
        <v>Hàng trả - coop9103 - Cửa hàng Co.op Food HN Bắc Hà C14 - 612xtcoop9103 - Phiếu ngày (05/12/2025)</v>
      </c>
      <c r="S138" s="129" t="s">
        <v>1786</v>
      </c>
      <c r="T138" s="127"/>
      <c r="U138" s="127" t="str">
        <f>R138</f>
        <v>Hàng trả - coop9103 - Cửa hàng Co.op Food HN Bắc Hà C14 - 612xtcoop9103 - Phiếu ngày (05/12/2025)</v>
      </c>
      <c r="V138" s="127"/>
      <c r="W138" s="127"/>
      <c r="X138" s="129" t="s">
        <v>52</v>
      </c>
      <c r="Y138" s="127" t="str">
        <f>VLOOKUP(X138,TONG_SL!$A:$F,2,0)</f>
        <v>Gà xì dầu 500g</v>
      </c>
      <c r="Z138" s="125"/>
      <c r="AA138" s="125" t="str">
        <f t="shared" si="49"/>
        <v>5111</v>
      </c>
      <c r="AB138" s="125" t="str">
        <f t="shared" si="50"/>
        <v>131</v>
      </c>
      <c r="AC138" s="125" t="str">
        <f>VLOOKUP(X138,TONG_SL!$A:$F,3,0)</f>
        <v>Túi</v>
      </c>
      <c r="AD138" s="130">
        <v>1</v>
      </c>
      <c r="AF138" s="220">
        <f>VLOOKUP(VLOOKUP(N138,Ma_KH!$A:$R,18,0)&amp;X138,Gia_MB!$A:$F,6,0)</f>
        <v>111606</v>
      </c>
      <c r="AG138" s="131">
        <f t="shared" si="51"/>
        <v>111606</v>
      </c>
      <c r="AK138" s="130" t="str">
        <f t="shared" si="52"/>
        <v>8</v>
      </c>
      <c r="AM138" s="132">
        <f t="shared" si="53"/>
        <v>8928.48</v>
      </c>
      <c r="AN138" s="130" t="str">
        <f t="shared" si="54"/>
        <v>33311</v>
      </c>
      <c r="AP138" s="134" t="str">
        <f t="shared" si="55"/>
        <v>K-C6</v>
      </c>
      <c r="AQ138" s="134" t="str">
        <f t="shared" si="56"/>
        <v>156</v>
      </c>
      <c r="AR138" s="134" t="str">
        <f t="shared" si="57"/>
        <v>632</v>
      </c>
    </row>
    <row r="139" spans="4:44" x14ac:dyDescent="0.25">
      <c r="D139" s="125" t="str">
        <f t="shared" si="48"/>
        <v>1</v>
      </c>
      <c r="E139" s="126">
        <v>45996</v>
      </c>
      <c r="F139" s="126">
        <v>45996</v>
      </c>
      <c r="G139" s="127" t="s">
        <v>8287</v>
      </c>
      <c r="H139" s="128">
        <f>E139</f>
        <v>45996</v>
      </c>
      <c r="I139" s="129" t="str">
        <f>IF(LEN("NKMB-"&amp;G139)&gt;20,"Quá 20 Ký tự","NKMB-"&amp;G139)</f>
        <v>NKMB-612xtcoop9103</v>
      </c>
      <c r="J139" s="127"/>
      <c r="K139" s="127"/>
      <c r="L139" s="127"/>
      <c r="M139" s="126"/>
      <c r="N139" s="129" t="s">
        <v>3078</v>
      </c>
      <c r="O139" s="230" t="str">
        <f>VLOOKUP(N139,Ma_KH!$A:$R,2,0)</f>
        <v>Cửa hàng Co.op Food HN Bắc Hà C14</v>
      </c>
      <c r="P139" s="127"/>
      <c r="Q139" s="127"/>
      <c r="R139" s="129" t="str">
        <f>"Hàng trả - "&amp;N139&amp;" - "&amp;O139&amp;" - "&amp;G139&amp;" - Phiếu ngày ("&amp;TEXT(F139,"dd/mm/yyyy")&amp;")"</f>
        <v>Hàng trả - coop9103 - Cửa hàng Co.op Food HN Bắc Hà C14 - 612xtcoop9103 - Phiếu ngày (05/12/2025)</v>
      </c>
      <c r="S139" s="129" t="s">
        <v>1786</v>
      </c>
      <c r="T139" s="127"/>
      <c r="U139" s="127" t="str">
        <f>R139</f>
        <v>Hàng trả - coop9103 - Cửa hàng Co.op Food HN Bắc Hà C14 - 612xtcoop9103 - Phiếu ngày (05/12/2025)</v>
      </c>
      <c r="V139" s="127"/>
      <c r="W139" s="127"/>
      <c r="X139" s="129" t="s">
        <v>37</v>
      </c>
      <c r="Y139" s="127" t="str">
        <f>VLOOKUP(X139,TONG_SL!$A:$F,2,0)</f>
        <v>Chả cốm 300g</v>
      </c>
      <c r="Z139" s="125"/>
      <c r="AA139" s="125" t="str">
        <f t="shared" si="49"/>
        <v>5111</v>
      </c>
      <c r="AB139" s="125" t="str">
        <f t="shared" si="50"/>
        <v>131</v>
      </c>
      <c r="AC139" s="125" t="str">
        <f>VLOOKUP(X139,TONG_SL!$A:$F,3,0)</f>
        <v>Túi</v>
      </c>
      <c r="AD139" s="130">
        <v>1</v>
      </c>
      <c r="AF139" s="220">
        <f>VLOOKUP(VLOOKUP(N139,Ma_KH!$A:$R,18,0)&amp;X139,Gia_MB!$A:$F,6,0)</f>
        <v>74250</v>
      </c>
      <c r="AG139" s="131">
        <f t="shared" si="51"/>
        <v>74250</v>
      </c>
      <c r="AK139" s="130" t="str">
        <f t="shared" si="52"/>
        <v>8</v>
      </c>
      <c r="AM139" s="132">
        <f t="shared" si="53"/>
        <v>5940</v>
      </c>
      <c r="AN139" s="130" t="str">
        <f t="shared" si="54"/>
        <v>33311</v>
      </c>
      <c r="AP139" s="134" t="str">
        <f t="shared" si="55"/>
        <v>K-C6</v>
      </c>
      <c r="AQ139" s="134" t="str">
        <f t="shared" si="56"/>
        <v>156</v>
      </c>
      <c r="AR139" s="134" t="str">
        <f t="shared" si="57"/>
        <v>632</v>
      </c>
    </row>
    <row r="140" spans="4:44" x14ac:dyDescent="0.25">
      <c r="D140" s="125" t="str">
        <f t="shared" si="48"/>
        <v>1</v>
      </c>
      <c r="E140" s="126">
        <v>45996</v>
      </c>
      <c r="F140" s="126">
        <v>45996</v>
      </c>
      <c r="G140" s="127" t="s">
        <v>8287</v>
      </c>
      <c r="H140" s="128">
        <f>E140</f>
        <v>45996</v>
      </c>
      <c r="I140" s="129" t="str">
        <f>IF(LEN("NKMB-"&amp;G140)&gt;20,"Quá 20 Ký tự","NKMB-"&amp;G140)</f>
        <v>NKMB-612xtcoop9103</v>
      </c>
      <c r="J140" s="127"/>
      <c r="K140" s="127"/>
      <c r="L140" s="127"/>
      <c r="M140" s="126"/>
      <c r="N140" s="129" t="s">
        <v>3078</v>
      </c>
      <c r="O140" s="230" t="str">
        <f>VLOOKUP(N140,Ma_KH!$A:$R,2,0)</f>
        <v>Cửa hàng Co.op Food HN Bắc Hà C14</v>
      </c>
      <c r="P140" s="127"/>
      <c r="Q140" s="127"/>
      <c r="R140" s="129" t="str">
        <f>"Hàng trả - "&amp;N140&amp;" - "&amp;O140&amp;" - "&amp;G140&amp;" - Phiếu ngày ("&amp;TEXT(F140,"dd/mm/yyyy")&amp;")"</f>
        <v>Hàng trả - coop9103 - Cửa hàng Co.op Food HN Bắc Hà C14 - 612xtcoop9103 - Phiếu ngày (05/12/2025)</v>
      </c>
      <c r="S140" s="129" t="s">
        <v>1786</v>
      </c>
      <c r="T140" s="127"/>
      <c r="U140" s="127" t="str">
        <f>R140</f>
        <v>Hàng trả - coop9103 - Cửa hàng Co.op Food HN Bắc Hà C14 - 612xtcoop9103 - Phiếu ngày (05/12/2025)</v>
      </c>
      <c r="V140" s="127"/>
      <c r="W140" s="127"/>
      <c r="X140" s="129" t="s">
        <v>30</v>
      </c>
      <c r="Y140" s="127" t="str">
        <f>VLOOKUP(X140,TONG_SL!$A:$F,2,0)</f>
        <v>Gà muối 500g</v>
      </c>
      <c r="Z140" s="125"/>
      <c r="AA140" s="125" t="str">
        <f t="shared" si="49"/>
        <v>5111</v>
      </c>
      <c r="AB140" s="125" t="str">
        <f t="shared" si="50"/>
        <v>131</v>
      </c>
      <c r="AC140" s="125" t="str">
        <f>VLOOKUP(X140,TONG_SL!$A:$F,3,0)</f>
        <v>Túi</v>
      </c>
      <c r="AD140" s="130">
        <v>1</v>
      </c>
      <c r="AF140" s="220">
        <f>VLOOKUP(VLOOKUP(N140,Ma_KH!$A:$R,18,0)&amp;X140,Gia_MB!$A:$F,6,0)</f>
        <v>111058</v>
      </c>
      <c r="AG140" s="131">
        <f t="shared" si="51"/>
        <v>111058</v>
      </c>
      <c r="AK140" s="130" t="str">
        <f t="shared" si="52"/>
        <v>8</v>
      </c>
      <c r="AM140" s="132">
        <f t="shared" si="53"/>
        <v>8884.64</v>
      </c>
      <c r="AN140" s="130" t="str">
        <f t="shared" si="54"/>
        <v>33311</v>
      </c>
      <c r="AP140" s="134" t="str">
        <f t="shared" si="55"/>
        <v>K-C6</v>
      </c>
      <c r="AQ140" s="134" t="str">
        <f t="shared" si="56"/>
        <v>156</v>
      </c>
      <c r="AR140" s="134" t="str">
        <f t="shared" si="57"/>
        <v>632</v>
      </c>
    </row>
    <row r="141" spans="4:44" x14ac:dyDescent="0.25">
      <c r="D141" s="125" t="str">
        <f t="shared" si="48"/>
        <v>1</v>
      </c>
      <c r="E141" s="257">
        <v>45997</v>
      </c>
      <c r="F141" s="126">
        <v>45996</v>
      </c>
      <c r="G141" s="127" t="s">
        <v>8531</v>
      </c>
      <c r="H141" s="128">
        <f t="shared" ref="H141:H170" si="62">E141</f>
        <v>45997</v>
      </c>
      <c r="I141" s="129" t="str">
        <f t="shared" ref="I141:I170" si="63">IF(LEN("NKMB-"&amp;G141)&gt;20,"Quá 20 Ký tự","NKMB-"&amp;G141)</f>
        <v>NKMB-51225pk0110</v>
      </c>
      <c r="J141" s="127"/>
      <c r="K141" s="127"/>
      <c r="L141" s="127"/>
      <c r="M141" s="126"/>
      <c r="N141" s="129" t="s">
        <v>5006</v>
      </c>
      <c r="O141" s="74" t="str">
        <f>VLOOKUP(N141,Ma_KH!$A:$R,2,0)</f>
        <v>Tmart00994 24. Quầy Victory Thăng Long</v>
      </c>
      <c r="R141" s="74" t="str">
        <f t="shared" ref="R141:R170" si="64">"Hàng trả - "&amp;N141&amp;" - "&amp;O141&amp;" - "&amp;G141&amp;" - Phiếu ngày ("&amp;TEXT(F141,"dd/mm/yyyy")&amp;")"</f>
        <v>Hàng trả - Tmart00994 - Tmart00994 24. Quầy Victory Thăng Long - 51225pk0110 - Phiếu ngày (05/12/2025)</v>
      </c>
      <c r="S141" s="129" t="s">
        <v>1786</v>
      </c>
      <c r="U141" s="83" t="str">
        <f t="shared" ref="U141:U170" si="65">R141</f>
        <v>Hàng trả - Tmart00994 - Tmart00994 24. Quầy Victory Thăng Long - 51225pk0110 - Phiếu ngày (05/12/2025)</v>
      </c>
      <c r="X141" s="129" t="s">
        <v>34</v>
      </c>
      <c r="Y141" s="83" t="str">
        <f>VLOOKUP(X141,TONG_SL!$A:$F,2,0)</f>
        <v>Tai heo muối 200g</v>
      </c>
      <c r="AA141" s="81" t="str">
        <f t="shared" ref="AA141:AA170" si="66">IF(X141="","","5111")</f>
        <v>5111</v>
      </c>
      <c r="AB141" s="81" t="str">
        <f t="shared" ref="AB141:AB170" si="67">IF(X141="","","131")</f>
        <v>131</v>
      </c>
      <c r="AC141" s="81" t="str">
        <f>VLOOKUP(X141,TONG_SL!$A:$F,3,0)</f>
        <v>Túi</v>
      </c>
      <c r="AD141" s="130">
        <v>1</v>
      </c>
      <c r="AF141" s="220">
        <f>VLOOKUP(VLOOKUP(N141,Ma_KH!$A:$R,18,0)&amp;X141,Gia_MB!$A:$F,6,0)</f>
        <v>55595</v>
      </c>
      <c r="AG141" s="85">
        <f t="shared" ref="AG141:AG170" si="68">AD141*AF141</f>
        <v>55595</v>
      </c>
      <c r="AK141" s="84" t="str">
        <f t="shared" ref="AK141:AK170" si="69">IF(AD141&lt;&gt;"","8","")</f>
        <v>8</v>
      </c>
      <c r="AM141" s="86">
        <f t="shared" ref="AM141:AM170" si="70">AG141*AK141/100</f>
        <v>4447.6000000000004</v>
      </c>
      <c r="AN141" s="84" t="str">
        <f t="shared" ref="AN141:AN170" si="71">IF(AD141&lt;&gt;"","33311","")</f>
        <v>33311</v>
      </c>
      <c r="AP141" s="75" t="str">
        <f t="shared" ref="AP141:AP170" si="72">IF(X141="","","K-C6")</f>
        <v>K-C6</v>
      </c>
      <c r="AQ141" s="75" t="str">
        <f t="shared" ref="AQ141:AQ170" si="73">IF(X141="","","156")</f>
        <v>156</v>
      </c>
      <c r="AR141" s="75" t="str">
        <f t="shared" ref="AR141:AR170" si="74">IF(X141="","","632")</f>
        <v>632</v>
      </c>
    </row>
    <row r="142" spans="4:44" x14ac:dyDescent="0.25">
      <c r="D142" s="125" t="str">
        <f t="shared" si="48"/>
        <v>1</v>
      </c>
      <c r="E142" s="126">
        <v>45997</v>
      </c>
      <c r="F142" s="126">
        <v>45996</v>
      </c>
      <c r="G142" s="127" t="s">
        <v>8531</v>
      </c>
      <c r="H142" s="128">
        <f t="shared" si="62"/>
        <v>45997</v>
      </c>
      <c r="I142" s="129" t="str">
        <f t="shared" si="63"/>
        <v>NKMB-51225pk0110</v>
      </c>
      <c r="J142" s="127"/>
      <c r="K142" s="127"/>
      <c r="L142" s="127"/>
      <c r="M142" s="126"/>
      <c r="N142" s="129" t="s">
        <v>5006</v>
      </c>
      <c r="O142" s="74" t="str">
        <f>VLOOKUP(N142,Ma_KH!$A:$R,2,0)</f>
        <v>Tmart00994 24. Quầy Victory Thăng Long</v>
      </c>
      <c r="R142" s="74" t="str">
        <f t="shared" si="64"/>
        <v>Hàng trả - Tmart00994 - Tmart00994 24. Quầy Victory Thăng Long - 51225pk0110 - Phiếu ngày (05/12/2025)</v>
      </c>
      <c r="S142" s="129" t="s">
        <v>1786</v>
      </c>
      <c r="U142" s="83" t="str">
        <f t="shared" si="65"/>
        <v>Hàng trả - Tmart00994 - Tmart00994 24. Quầy Victory Thăng Long - 51225pk0110 - Phiếu ngày (05/12/2025)</v>
      </c>
      <c r="X142" s="129" t="s">
        <v>563</v>
      </c>
      <c r="Y142" s="83" t="str">
        <f>VLOOKUP(X142,TONG_SL!$A:$F,2,0)</f>
        <v>Chân gà sả tắc 150g</v>
      </c>
      <c r="AA142" s="81" t="str">
        <f t="shared" si="66"/>
        <v>5111</v>
      </c>
      <c r="AB142" s="81" t="str">
        <f t="shared" si="67"/>
        <v>131</v>
      </c>
      <c r="AC142" s="81" t="str">
        <f>VLOOKUP(X142,TONG_SL!$A:$F,3,0)</f>
        <v>Túi</v>
      </c>
      <c r="AD142" s="130">
        <v>3</v>
      </c>
      <c r="AF142" s="220">
        <f>VLOOKUP(VLOOKUP(N142,Ma_KH!$A:$R,18,0)&amp;X142,Gia_MB!$A:$F,6,0)</f>
        <v>20250</v>
      </c>
      <c r="AG142" s="85">
        <f t="shared" si="68"/>
        <v>60750</v>
      </c>
      <c r="AK142" s="84" t="str">
        <f t="shared" si="69"/>
        <v>8</v>
      </c>
      <c r="AM142" s="86">
        <f t="shared" si="70"/>
        <v>4860</v>
      </c>
      <c r="AN142" s="84" t="str">
        <f t="shared" si="71"/>
        <v>33311</v>
      </c>
      <c r="AP142" s="75" t="str">
        <f t="shared" si="72"/>
        <v>K-C6</v>
      </c>
      <c r="AQ142" s="75" t="str">
        <f t="shared" si="73"/>
        <v>156</v>
      </c>
      <c r="AR142" s="75" t="str">
        <f t="shared" si="74"/>
        <v>632</v>
      </c>
    </row>
    <row r="143" spans="4:44" x14ac:dyDescent="0.25">
      <c r="D143" s="125" t="str">
        <f t="shared" si="48"/>
        <v>1</v>
      </c>
      <c r="E143" s="126">
        <v>45997</v>
      </c>
      <c r="F143" s="126">
        <v>45996</v>
      </c>
      <c r="G143" s="127" t="s">
        <v>8531</v>
      </c>
      <c r="H143" s="128">
        <f t="shared" si="62"/>
        <v>45997</v>
      </c>
      <c r="I143" s="129" t="str">
        <f t="shared" si="63"/>
        <v>NKMB-51225pk0110</v>
      </c>
      <c r="J143" s="127"/>
      <c r="K143" s="127"/>
      <c r="L143" s="127"/>
      <c r="M143" s="126"/>
      <c r="N143" s="129" t="s">
        <v>5006</v>
      </c>
      <c r="O143" s="74" t="str">
        <f>VLOOKUP(N143,Ma_KH!$A:$R,2,0)</f>
        <v>Tmart00994 24. Quầy Victory Thăng Long</v>
      </c>
      <c r="R143" s="74" t="str">
        <f t="shared" si="64"/>
        <v>Hàng trả - Tmart00994 - Tmart00994 24. Quầy Victory Thăng Long - 51225pk0110 - Phiếu ngày (05/12/2025)</v>
      </c>
      <c r="S143" s="129" t="s">
        <v>1786</v>
      </c>
      <c r="U143" s="83" t="str">
        <f t="shared" si="65"/>
        <v>Hàng trả - Tmart00994 - Tmart00994 24. Quầy Victory Thăng Long - 51225pk0110 - Phiếu ngày (05/12/2025)</v>
      </c>
      <c r="X143" s="129" t="s">
        <v>565</v>
      </c>
      <c r="Y143" s="83" t="str">
        <f>VLOOKUP(X143,TONG_SL!$A:$F,2,0)</f>
        <v>Tai heo sốt thái 150g</v>
      </c>
      <c r="AA143" s="81" t="str">
        <f t="shared" si="66"/>
        <v>5111</v>
      </c>
      <c r="AB143" s="81" t="str">
        <f t="shared" si="67"/>
        <v>131</v>
      </c>
      <c r="AC143" s="81" t="str">
        <f>VLOOKUP(X143,TONG_SL!$A:$F,3,0)</f>
        <v>Túi</v>
      </c>
      <c r="AD143" s="130">
        <v>3</v>
      </c>
      <c r="AF143" s="220">
        <f>VLOOKUP(VLOOKUP(N143,Ma_KH!$A:$R,18,0)&amp;X143,Gia_MB!$A:$F,6,0)</f>
        <v>19500</v>
      </c>
      <c r="AG143" s="85">
        <f t="shared" si="68"/>
        <v>58500</v>
      </c>
      <c r="AK143" s="84" t="str">
        <f t="shared" si="69"/>
        <v>8</v>
      </c>
      <c r="AM143" s="86">
        <f t="shared" si="70"/>
        <v>4680</v>
      </c>
      <c r="AN143" s="84" t="str">
        <f t="shared" si="71"/>
        <v>33311</v>
      </c>
      <c r="AP143" s="75" t="str">
        <f t="shared" si="72"/>
        <v>K-C6</v>
      </c>
      <c r="AQ143" s="75" t="str">
        <f t="shared" si="73"/>
        <v>156</v>
      </c>
      <c r="AR143" s="75" t="str">
        <f t="shared" si="74"/>
        <v>632</v>
      </c>
    </row>
    <row r="144" spans="4:44" x14ac:dyDescent="0.25">
      <c r="D144" s="125" t="str">
        <f t="shared" si="48"/>
        <v>1</v>
      </c>
      <c r="E144" s="126">
        <v>45997</v>
      </c>
      <c r="F144" s="126">
        <v>45995</v>
      </c>
      <c r="G144" s="127" t="s">
        <v>8532</v>
      </c>
      <c r="H144" s="128">
        <f t="shared" si="62"/>
        <v>45997</v>
      </c>
      <c r="I144" s="129" t="str">
        <f t="shared" si="63"/>
        <v>NKMB-412xtcoophn</v>
      </c>
      <c r="J144" s="127"/>
      <c r="K144" s="127"/>
      <c r="L144" s="127"/>
      <c r="M144" s="126"/>
      <c r="N144" s="129" t="s">
        <v>732</v>
      </c>
      <c r="O144" s="74" t="str">
        <f>VLOOKUP(N144,Ma_KH!$A:$R,2,0)</f>
        <v>CÔNG TY TNHH MỘT THÀNH VIÊN SÀI GÒN CO.OP HÀ NỘI</v>
      </c>
      <c r="R144" s="74" t="str">
        <f t="shared" si="64"/>
        <v>Hàng trả - COOPHANOI - CÔNG TY TNHH MỘT THÀNH VIÊN SÀI GÒN CO.OP HÀ NỘI - 412xtcoophn - Phiếu ngày (04/12/2025)</v>
      </c>
      <c r="S144" s="129" t="s">
        <v>1786</v>
      </c>
      <c r="U144" s="83" t="str">
        <f t="shared" si="65"/>
        <v>Hàng trả - COOPHANOI - CÔNG TY TNHH MỘT THÀNH VIÊN SÀI GÒN CO.OP HÀ NỘI - 412xtcoophn - Phiếu ngày (04/12/2025)</v>
      </c>
      <c r="X144" s="129" t="s">
        <v>30</v>
      </c>
      <c r="Y144" s="83" t="str">
        <f>VLOOKUP(X144,TONG_SL!$A:$F,2,0)</f>
        <v>Gà muối 500g</v>
      </c>
      <c r="AA144" s="81" t="str">
        <f t="shared" si="66"/>
        <v>5111</v>
      </c>
      <c r="AB144" s="81" t="str">
        <f t="shared" si="67"/>
        <v>131</v>
      </c>
      <c r="AC144" s="81" t="str">
        <f>VLOOKUP(X144,TONG_SL!$A:$F,3,0)</f>
        <v>Túi</v>
      </c>
      <c r="AD144" s="130">
        <v>4</v>
      </c>
      <c r="AF144" s="220">
        <f>VLOOKUP(VLOOKUP(N144,Ma_KH!$A:$R,18,0)&amp;X144,Gia_MB!$A:$F,6,0)</f>
        <v>111058</v>
      </c>
      <c r="AG144" s="85">
        <f t="shared" si="68"/>
        <v>444232</v>
      </c>
      <c r="AK144" s="84" t="str">
        <f t="shared" si="69"/>
        <v>8</v>
      </c>
      <c r="AM144" s="86">
        <f t="shared" si="70"/>
        <v>35538.559999999998</v>
      </c>
      <c r="AN144" s="84" t="str">
        <f t="shared" si="71"/>
        <v>33311</v>
      </c>
      <c r="AP144" s="75" t="str">
        <f t="shared" si="72"/>
        <v>K-C6</v>
      </c>
      <c r="AQ144" s="75" t="str">
        <f t="shared" si="73"/>
        <v>156</v>
      </c>
      <c r="AR144" s="75" t="str">
        <f t="shared" si="74"/>
        <v>632</v>
      </c>
    </row>
    <row r="145" spans="4:44" x14ac:dyDescent="0.25">
      <c r="D145" s="125" t="str">
        <f t="shared" si="48"/>
        <v>1</v>
      </c>
      <c r="E145" s="126">
        <v>45997</v>
      </c>
      <c r="F145" s="126">
        <v>45997</v>
      </c>
      <c r="G145" s="127" t="s">
        <v>8533</v>
      </c>
      <c r="H145" s="128">
        <f t="shared" si="62"/>
        <v>45997</v>
      </c>
      <c r="I145" s="129" t="str">
        <f t="shared" si="63"/>
        <v>NKMB-612xtsmart0002</v>
      </c>
      <c r="J145" s="127"/>
      <c r="K145" s="127"/>
      <c r="L145" s="127"/>
      <c r="M145" s="126"/>
      <c r="N145" s="129" t="s">
        <v>4882</v>
      </c>
      <c r="O145" s="74" t="str">
        <f>VLOOKUP(N145,Ma_KH!$A:$R,2,0)</f>
        <v>Sunshine Mart Bắc Từ Liêm</v>
      </c>
      <c r="R145" s="74" t="str">
        <f t="shared" si="64"/>
        <v>Hàng trả - smart0002 - Sunshine Mart Bắc Từ Liêm - 612xtsmart0002 - Phiếu ngày (06/12/2025)</v>
      </c>
      <c r="S145" s="129" t="s">
        <v>1786</v>
      </c>
      <c r="U145" s="83" t="str">
        <f t="shared" si="65"/>
        <v>Hàng trả - smart0002 - Sunshine Mart Bắc Từ Liêm - 612xtsmart0002 - Phiếu ngày (06/12/2025)</v>
      </c>
      <c r="X145" s="129" t="s">
        <v>44</v>
      </c>
      <c r="Y145" s="83" t="str">
        <f>VLOOKUP(X145,TONG_SL!$A:$F,2,0)</f>
        <v>Giò lụa cây 250g</v>
      </c>
      <c r="AA145" s="81" t="str">
        <f t="shared" si="66"/>
        <v>5111</v>
      </c>
      <c r="AB145" s="81" t="str">
        <f t="shared" si="67"/>
        <v>131</v>
      </c>
      <c r="AC145" s="81" t="str">
        <f>VLOOKUP(X145,TONG_SL!$A:$F,3,0)</f>
        <v>Túi</v>
      </c>
      <c r="AD145" s="130">
        <v>1</v>
      </c>
      <c r="AF145" s="220">
        <f>VLOOKUP(VLOOKUP(N145,Ma_KH!$A:$R,18,0)&amp;X145,Gia_MB!$A:$F,6,0)</f>
        <v>49500</v>
      </c>
      <c r="AG145" s="85">
        <f t="shared" si="68"/>
        <v>49500</v>
      </c>
      <c r="AK145" s="84" t="str">
        <f t="shared" si="69"/>
        <v>8</v>
      </c>
      <c r="AM145" s="86">
        <f t="shared" si="70"/>
        <v>3960</v>
      </c>
      <c r="AN145" s="84" t="str">
        <f t="shared" si="71"/>
        <v>33311</v>
      </c>
      <c r="AP145" s="75" t="str">
        <f t="shared" si="72"/>
        <v>K-C6</v>
      </c>
      <c r="AQ145" s="75" t="str">
        <f t="shared" si="73"/>
        <v>156</v>
      </c>
      <c r="AR145" s="75" t="str">
        <f t="shared" si="74"/>
        <v>632</v>
      </c>
    </row>
    <row r="146" spans="4:44" x14ac:dyDescent="0.25">
      <c r="D146" s="125" t="str">
        <f t="shared" si="48"/>
        <v>1</v>
      </c>
      <c r="E146" s="126">
        <v>45997</v>
      </c>
      <c r="F146" s="126">
        <v>45997</v>
      </c>
      <c r="G146" s="127" t="s">
        <v>8533</v>
      </c>
      <c r="H146" s="128">
        <f t="shared" si="62"/>
        <v>45997</v>
      </c>
      <c r="I146" s="129" t="str">
        <f t="shared" si="63"/>
        <v>NKMB-612xtsmart0002</v>
      </c>
      <c r="J146" s="127"/>
      <c r="K146" s="127"/>
      <c r="L146" s="127"/>
      <c r="M146" s="126"/>
      <c r="N146" s="129" t="s">
        <v>4882</v>
      </c>
      <c r="O146" s="74" t="str">
        <f>VLOOKUP(N146,Ma_KH!$A:$R,2,0)</f>
        <v>Sunshine Mart Bắc Từ Liêm</v>
      </c>
      <c r="R146" s="74" t="str">
        <f t="shared" si="64"/>
        <v>Hàng trả - smart0002 - Sunshine Mart Bắc Từ Liêm - 612xtsmart0002 - Phiếu ngày (06/12/2025)</v>
      </c>
      <c r="S146" s="129" t="s">
        <v>1786</v>
      </c>
      <c r="U146" s="83" t="str">
        <f t="shared" si="65"/>
        <v>Hàng trả - smart0002 - Sunshine Mart Bắc Từ Liêm - 612xtsmart0002 - Phiếu ngày (06/12/2025)</v>
      </c>
      <c r="X146" s="129" t="s">
        <v>37</v>
      </c>
      <c r="Y146" s="83" t="str">
        <f>VLOOKUP(X146,TONG_SL!$A:$F,2,0)</f>
        <v>Chả cốm 300g</v>
      </c>
      <c r="AA146" s="81" t="str">
        <f t="shared" si="66"/>
        <v>5111</v>
      </c>
      <c r="AB146" s="81" t="str">
        <f t="shared" si="67"/>
        <v>131</v>
      </c>
      <c r="AC146" s="81" t="str">
        <f>VLOOKUP(X146,TONG_SL!$A:$F,3,0)</f>
        <v>Túi</v>
      </c>
      <c r="AD146" s="130">
        <v>1</v>
      </c>
      <c r="AF146" s="220">
        <f>VLOOKUP(VLOOKUP(N146,Ma_KH!$A:$R,18,0)&amp;X146,Gia_MB!$A:$F,6,0)</f>
        <v>70538</v>
      </c>
      <c r="AG146" s="85">
        <f t="shared" si="68"/>
        <v>70538</v>
      </c>
      <c r="AK146" s="84" t="str">
        <f t="shared" si="69"/>
        <v>8</v>
      </c>
      <c r="AM146" s="86">
        <f t="shared" si="70"/>
        <v>5643.04</v>
      </c>
      <c r="AN146" s="84" t="str">
        <f t="shared" si="71"/>
        <v>33311</v>
      </c>
      <c r="AP146" s="75" t="str">
        <f t="shared" si="72"/>
        <v>K-C6</v>
      </c>
      <c r="AQ146" s="75" t="str">
        <f t="shared" si="73"/>
        <v>156</v>
      </c>
      <c r="AR146" s="75" t="str">
        <f t="shared" si="74"/>
        <v>632</v>
      </c>
    </row>
    <row r="147" spans="4:44" x14ac:dyDescent="0.25">
      <c r="D147" s="125" t="str">
        <f t="shared" si="48"/>
        <v>1</v>
      </c>
      <c r="E147" s="126">
        <v>45997</v>
      </c>
      <c r="F147" s="126">
        <v>45997</v>
      </c>
      <c r="G147" s="127" t="s">
        <v>8534</v>
      </c>
      <c r="H147" s="128">
        <f t="shared" si="62"/>
        <v>45997</v>
      </c>
      <c r="I147" s="129" t="str">
        <f t="shared" si="63"/>
        <v>NKMB-612unit0004</v>
      </c>
      <c r="J147" s="127"/>
      <c r="K147" s="127"/>
      <c r="L147" s="127"/>
      <c r="M147" s="126"/>
      <c r="N147" s="129" t="s">
        <v>5438</v>
      </c>
      <c r="O147" s="74" t="str">
        <f>VLOOKUP(N147,Ma_KH!$A:$R,2,0)</f>
        <v>Ecomart S2.12 Vinhome Ocean Park</v>
      </c>
      <c r="R147" s="74" t="str">
        <f t="shared" si="64"/>
        <v>Hàng trả - Unit0004 - Ecomart S2.12 Vinhome Ocean Park - 612unit0004 - Phiếu ngày (06/12/2025)</v>
      </c>
      <c r="S147" s="129" t="s">
        <v>1790</v>
      </c>
      <c r="U147" s="83" t="str">
        <f t="shared" si="65"/>
        <v>Hàng trả - Unit0004 - Ecomart S2.12 Vinhome Ocean Park - 612unit0004 - Phiếu ngày (06/12/2025)</v>
      </c>
      <c r="X147" s="129" t="s">
        <v>30</v>
      </c>
      <c r="Y147" s="83" t="str">
        <f>VLOOKUP(X147,TONG_SL!$A:$F,2,0)</f>
        <v>Gà muối 500g</v>
      </c>
      <c r="AA147" s="81" t="str">
        <f t="shared" si="66"/>
        <v>5111</v>
      </c>
      <c r="AB147" s="81" t="str">
        <f t="shared" si="67"/>
        <v>131</v>
      </c>
      <c r="AC147" s="81" t="str">
        <f>VLOOKUP(X147,TONG_SL!$A:$F,3,0)</f>
        <v>Túi</v>
      </c>
      <c r="AD147" s="130">
        <v>1</v>
      </c>
      <c r="AF147" s="220">
        <f>VLOOKUP(VLOOKUP(N147,Ma_KH!$A:$R,18,0)&amp;X147,Gia_MB!$A:$F,6,0)</f>
        <v>111058</v>
      </c>
      <c r="AG147" s="85">
        <f t="shared" si="68"/>
        <v>111058</v>
      </c>
      <c r="AK147" s="84" t="str">
        <f t="shared" si="69"/>
        <v>8</v>
      </c>
      <c r="AM147" s="86">
        <f t="shared" si="70"/>
        <v>8884.64</v>
      </c>
      <c r="AN147" s="84" t="str">
        <f t="shared" si="71"/>
        <v>33311</v>
      </c>
      <c r="AP147" s="75" t="str">
        <f t="shared" si="72"/>
        <v>K-C6</v>
      </c>
      <c r="AQ147" s="75" t="str">
        <f t="shared" si="73"/>
        <v>156</v>
      </c>
      <c r="AR147" s="75" t="str">
        <f t="shared" si="74"/>
        <v>632</v>
      </c>
    </row>
    <row r="148" spans="4:44" x14ac:dyDescent="0.25">
      <c r="D148" s="125" t="str">
        <f t="shared" si="48"/>
        <v>1</v>
      </c>
      <c r="E148" s="126">
        <v>45997</v>
      </c>
      <c r="F148" s="126">
        <v>45997</v>
      </c>
      <c r="G148" s="127" t="s">
        <v>8535</v>
      </c>
      <c r="H148" s="128">
        <f t="shared" si="62"/>
        <v>45997</v>
      </c>
      <c r="I148" s="129" t="str">
        <f t="shared" si="63"/>
        <v>NKMB-612dalatfarm007</v>
      </c>
      <c r="J148" s="127"/>
      <c r="K148" s="127"/>
      <c r="L148" s="127"/>
      <c r="M148" s="126"/>
      <c r="N148" s="129" t="s">
        <v>738</v>
      </c>
      <c r="O148" s="74" t="str">
        <f>VLOOKUP(N148,Ma_KH!$A:$R,2,0)</f>
        <v>DalatFarm  M1 Masterise Ocean park</v>
      </c>
      <c r="R148" s="74" t="str">
        <f t="shared" si="64"/>
        <v>Hàng trả - DALATFARM007 - DalatFarm  M1 Masterise Ocean park - 612dalatfarm007 - Phiếu ngày (06/12/2025)</v>
      </c>
      <c r="S148" s="129" t="s">
        <v>1790</v>
      </c>
      <c r="U148" s="83" t="str">
        <f t="shared" si="65"/>
        <v>Hàng trả - DALATFARM007 - DalatFarm  M1 Masterise Ocean park - 612dalatfarm007 - Phiếu ngày (06/12/2025)</v>
      </c>
      <c r="X148" s="129" t="s">
        <v>32</v>
      </c>
      <c r="Y148" s="83" t="str">
        <f>VLOOKUP(X148,TONG_SL!$A:$F,2,0)</f>
        <v>Giò Tai Lưỡi Xào 250g</v>
      </c>
      <c r="AA148" s="81" t="str">
        <f t="shared" si="66"/>
        <v>5111</v>
      </c>
      <c r="AB148" s="81" t="str">
        <f t="shared" si="67"/>
        <v>131</v>
      </c>
      <c r="AC148" s="81" t="str">
        <f>VLOOKUP(X148,TONG_SL!$A:$F,3,0)</f>
        <v>Túi</v>
      </c>
      <c r="AD148" s="130">
        <v>2</v>
      </c>
      <c r="AF148" s="220">
        <f>VLOOKUP(VLOOKUP(N148,Ma_KH!$A:$R,18,0)&amp;X148,Gia_MB!$A:$F,6,0)</f>
        <v>50182</v>
      </c>
      <c r="AG148" s="85">
        <f t="shared" si="68"/>
        <v>100364</v>
      </c>
      <c r="AK148" s="84" t="str">
        <f t="shared" si="69"/>
        <v>8</v>
      </c>
      <c r="AM148" s="86">
        <f t="shared" si="70"/>
        <v>8029.12</v>
      </c>
      <c r="AN148" s="84" t="str">
        <f t="shared" si="71"/>
        <v>33311</v>
      </c>
      <c r="AP148" s="75" t="str">
        <f t="shared" si="72"/>
        <v>K-C6</v>
      </c>
      <c r="AQ148" s="75" t="str">
        <f t="shared" si="73"/>
        <v>156</v>
      </c>
      <c r="AR148" s="75" t="str">
        <f t="shared" si="74"/>
        <v>632</v>
      </c>
    </row>
    <row r="149" spans="4:44" x14ac:dyDescent="0.25">
      <c r="D149" s="125" t="str">
        <f t="shared" si="48"/>
        <v>1</v>
      </c>
      <c r="E149" s="126">
        <v>45997</v>
      </c>
      <c r="F149" s="126">
        <v>45997</v>
      </c>
      <c r="G149" s="127" t="s">
        <v>8536</v>
      </c>
      <c r="H149" s="128">
        <f t="shared" si="62"/>
        <v>45997</v>
      </c>
      <c r="I149" s="129" t="str">
        <f t="shared" si="63"/>
        <v>NKMB-612green004</v>
      </c>
      <c r="J149" s="127"/>
      <c r="K149" s="127"/>
      <c r="L149" s="127"/>
      <c r="M149" s="126"/>
      <c r="N149" s="129" t="s">
        <v>753</v>
      </c>
      <c r="O149" s="74" t="str">
        <f>VLOOKUP(N149,Ma_KH!$A:$R,2,0)</f>
        <v>GREEN MART Vinhomes Ocean Park - Khu Pavilion tòa P4</v>
      </c>
      <c r="R149" s="74" t="str">
        <f t="shared" si="64"/>
        <v>Hàng trả - Green004 - GREEN MART Vinhomes Ocean Park - Khu Pavilion tòa P4 - 612green004 - Phiếu ngày (06/12/2025)</v>
      </c>
      <c r="S149" s="129" t="s">
        <v>1790</v>
      </c>
      <c r="U149" s="83" t="str">
        <f t="shared" si="65"/>
        <v>Hàng trả - Green004 - GREEN MART Vinhomes Ocean Park - Khu Pavilion tòa P4 - 612green004 - Phiếu ngày (06/12/2025)</v>
      </c>
      <c r="X149" s="129" t="s">
        <v>52</v>
      </c>
      <c r="Y149" s="83" t="str">
        <f>VLOOKUP(X149,TONG_SL!$A:$F,2,0)</f>
        <v>Gà xì dầu 500g</v>
      </c>
      <c r="AA149" s="81" t="str">
        <f t="shared" si="66"/>
        <v>5111</v>
      </c>
      <c r="AB149" s="81" t="str">
        <f t="shared" si="67"/>
        <v>131</v>
      </c>
      <c r="AC149" s="81" t="str">
        <f>VLOOKUP(X149,TONG_SL!$A:$F,3,0)</f>
        <v>Túi</v>
      </c>
      <c r="AD149" s="130">
        <v>1</v>
      </c>
      <c r="AF149" s="220">
        <f>VLOOKUP(VLOOKUP(N149,Ma_KH!$A:$R,18,0)&amp;X149,Gia_MB!$A:$F,6,0)</f>
        <v>111606</v>
      </c>
      <c r="AG149" s="85">
        <f t="shared" si="68"/>
        <v>111606</v>
      </c>
      <c r="AK149" s="84" t="str">
        <f t="shared" si="69"/>
        <v>8</v>
      </c>
      <c r="AM149" s="86">
        <f t="shared" si="70"/>
        <v>8928.48</v>
      </c>
      <c r="AN149" s="84" t="str">
        <f t="shared" si="71"/>
        <v>33311</v>
      </c>
      <c r="AP149" s="75" t="str">
        <f t="shared" si="72"/>
        <v>K-C6</v>
      </c>
      <c r="AQ149" s="75" t="str">
        <f t="shared" si="73"/>
        <v>156</v>
      </c>
      <c r="AR149" s="75" t="str">
        <f t="shared" si="74"/>
        <v>632</v>
      </c>
    </row>
    <row r="150" spans="4:44" x14ac:dyDescent="0.25">
      <c r="D150" s="125" t="str">
        <f t="shared" si="48"/>
        <v>1</v>
      </c>
      <c r="E150" s="126">
        <v>45997</v>
      </c>
      <c r="F150" s="126">
        <v>6812</v>
      </c>
      <c r="G150" s="127" t="s">
        <v>8537</v>
      </c>
      <c r="H150" s="128">
        <f t="shared" si="62"/>
        <v>45997</v>
      </c>
      <c r="I150" s="129" t="str">
        <f t="shared" si="63"/>
        <v>NKMB-612dalatfarm012</v>
      </c>
      <c r="J150" s="127"/>
      <c r="K150" s="127"/>
      <c r="L150" s="127"/>
      <c r="M150" s="126"/>
      <c r="N150" s="129" t="s">
        <v>746</v>
      </c>
      <c r="O150" s="74" t="str">
        <f>VLOOKUP(N150,Ma_KH!$A:$R,2,0)</f>
        <v>Dalat Farm Tòa P3 Ocean Park, HN</v>
      </c>
      <c r="R150" s="74" t="str">
        <f t="shared" si="64"/>
        <v>Hàng trả - DALATFARM012 - Dalat Farm Tòa P3 Ocean Park, HN - 612dalatfarm012 - Phiếu ngày (25/08/1918)</v>
      </c>
      <c r="S150" s="129" t="s">
        <v>1790</v>
      </c>
      <c r="U150" s="83" t="str">
        <f t="shared" si="65"/>
        <v>Hàng trả - DALATFARM012 - Dalat Farm Tòa P3 Ocean Park, HN - 612dalatfarm012 - Phiếu ngày (25/08/1918)</v>
      </c>
      <c r="X150" s="129" t="s">
        <v>30</v>
      </c>
      <c r="Y150" s="83" t="str">
        <f>VLOOKUP(X150,TONG_SL!$A:$F,2,0)</f>
        <v>Gà muối 500g</v>
      </c>
      <c r="AA150" s="81" t="str">
        <f t="shared" si="66"/>
        <v>5111</v>
      </c>
      <c r="AB150" s="81" t="str">
        <f t="shared" si="67"/>
        <v>131</v>
      </c>
      <c r="AC150" s="81" t="str">
        <f>VLOOKUP(X150,TONG_SL!$A:$F,3,0)</f>
        <v>Túi</v>
      </c>
      <c r="AD150" s="130">
        <v>1</v>
      </c>
      <c r="AF150" s="220">
        <f>VLOOKUP(VLOOKUP(N150,Ma_KH!$A:$R,18,0)&amp;X150,Gia_MB!$A:$F,6,0)</f>
        <v>111058</v>
      </c>
      <c r="AG150" s="85">
        <f t="shared" si="68"/>
        <v>111058</v>
      </c>
      <c r="AK150" s="84" t="str">
        <f t="shared" si="69"/>
        <v>8</v>
      </c>
      <c r="AM150" s="86">
        <f t="shared" si="70"/>
        <v>8884.64</v>
      </c>
      <c r="AN150" s="84" t="str">
        <f t="shared" si="71"/>
        <v>33311</v>
      </c>
      <c r="AP150" s="75" t="str">
        <f t="shared" si="72"/>
        <v>K-C6</v>
      </c>
      <c r="AQ150" s="75" t="str">
        <f t="shared" si="73"/>
        <v>156</v>
      </c>
      <c r="AR150" s="75" t="str">
        <f t="shared" si="74"/>
        <v>632</v>
      </c>
    </row>
    <row r="151" spans="4:44" x14ac:dyDescent="0.25">
      <c r="D151" s="125" t="str">
        <f t="shared" si="48"/>
        <v>1</v>
      </c>
      <c r="E151" s="126">
        <v>45997</v>
      </c>
      <c r="F151" s="126">
        <v>6812</v>
      </c>
      <c r="G151" s="127" t="s">
        <v>8537</v>
      </c>
      <c r="H151" s="128">
        <f t="shared" si="62"/>
        <v>45997</v>
      </c>
      <c r="I151" s="129" t="str">
        <f t="shared" si="63"/>
        <v>NKMB-612dalatfarm012</v>
      </c>
      <c r="J151" s="127"/>
      <c r="K151" s="127"/>
      <c r="L151" s="127"/>
      <c r="M151" s="126"/>
      <c r="N151" s="129" t="s">
        <v>746</v>
      </c>
      <c r="O151" s="74" t="str">
        <f>VLOOKUP(N151,Ma_KH!$A:$R,2,0)</f>
        <v>Dalat Farm Tòa P3 Ocean Park, HN</v>
      </c>
      <c r="R151" s="74" t="str">
        <f t="shared" si="64"/>
        <v>Hàng trả - DALATFARM012 - Dalat Farm Tòa P3 Ocean Park, HN - 612dalatfarm012 - Phiếu ngày (25/08/1918)</v>
      </c>
      <c r="S151" s="129" t="s">
        <v>1790</v>
      </c>
      <c r="U151" s="83" t="str">
        <f t="shared" si="65"/>
        <v>Hàng trả - DALATFARM012 - Dalat Farm Tòa P3 Ocean Park, HN - 612dalatfarm012 - Phiếu ngày (25/08/1918)</v>
      </c>
      <c r="X151" s="129" t="s">
        <v>32</v>
      </c>
      <c r="Y151" s="83" t="str">
        <f>VLOOKUP(X151,TONG_SL!$A:$F,2,0)</f>
        <v>Giò Tai Lưỡi Xào 250g</v>
      </c>
      <c r="AA151" s="81" t="str">
        <f t="shared" si="66"/>
        <v>5111</v>
      </c>
      <c r="AB151" s="81" t="str">
        <f t="shared" si="67"/>
        <v>131</v>
      </c>
      <c r="AC151" s="81" t="str">
        <f>VLOOKUP(X151,TONG_SL!$A:$F,3,0)</f>
        <v>Túi</v>
      </c>
      <c r="AD151" s="130">
        <v>1</v>
      </c>
      <c r="AF151" s="220">
        <f>VLOOKUP(VLOOKUP(N151,Ma_KH!$A:$R,18,0)&amp;X151,Gia_MB!$A:$F,6,0)</f>
        <v>50182</v>
      </c>
      <c r="AG151" s="85">
        <f t="shared" si="68"/>
        <v>50182</v>
      </c>
      <c r="AK151" s="84" t="str">
        <f t="shared" si="69"/>
        <v>8</v>
      </c>
      <c r="AM151" s="86">
        <f t="shared" si="70"/>
        <v>4014.56</v>
      </c>
      <c r="AN151" s="84" t="str">
        <f t="shared" si="71"/>
        <v>33311</v>
      </c>
      <c r="AP151" s="75" t="str">
        <f t="shared" si="72"/>
        <v>K-C6</v>
      </c>
      <c r="AQ151" s="75" t="str">
        <f t="shared" si="73"/>
        <v>156</v>
      </c>
      <c r="AR151" s="75" t="str">
        <f t="shared" si="74"/>
        <v>632</v>
      </c>
    </row>
    <row r="152" spans="4:44" x14ac:dyDescent="0.25">
      <c r="D152" s="125" t="str">
        <f t="shared" si="48"/>
        <v>1</v>
      </c>
      <c r="E152" s="126">
        <v>45997</v>
      </c>
      <c r="F152" s="126">
        <v>6812</v>
      </c>
      <c r="G152" s="127" t="s">
        <v>8537</v>
      </c>
      <c r="H152" s="128">
        <f t="shared" si="62"/>
        <v>45997</v>
      </c>
      <c r="I152" s="129" t="str">
        <f t="shared" si="63"/>
        <v>NKMB-612dalatfarm012</v>
      </c>
      <c r="J152" s="127"/>
      <c r="K152" s="127"/>
      <c r="L152" s="127"/>
      <c r="M152" s="126"/>
      <c r="N152" s="129" t="s">
        <v>746</v>
      </c>
      <c r="O152" s="74" t="str">
        <f>VLOOKUP(N152,Ma_KH!$A:$R,2,0)</f>
        <v>Dalat Farm Tòa P3 Ocean Park, HN</v>
      </c>
      <c r="R152" s="74" t="str">
        <f t="shared" si="64"/>
        <v>Hàng trả - DALATFARM012 - Dalat Farm Tòa P3 Ocean Park, HN - 612dalatfarm012 - Phiếu ngày (25/08/1918)</v>
      </c>
      <c r="S152" s="129" t="s">
        <v>1790</v>
      </c>
      <c r="U152" s="83" t="str">
        <f t="shared" si="65"/>
        <v>Hàng trả - DALATFARM012 - Dalat Farm Tòa P3 Ocean Park, HN - 612dalatfarm012 - Phiếu ngày (25/08/1918)</v>
      </c>
      <c r="X152" s="129" t="s">
        <v>563</v>
      </c>
      <c r="Y152" s="83" t="str">
        <f>VLOOKUP(X152,TONG_SL!$A:$F,2,0)</f>
        <v>Chân gà sả tắc 150g</v>
      </c>
      <c r="AA152" s="81" t="str">
        <f t="shared" si="66"/>
        <v>5111</v>
      </c>
      <c r="AB152" s="81" t="str">
        <f t="shared" si="67"/>
        <v>131</v>
      </c>
      <c r="AC152" s="81" t="str">
        <f>VLOOKUP(X152,TONG_SL!$A:$F,3,0)</f>
        <v>Túi</v>
      </c>
      <c r="AD152" s="130">
        <v>1</v>
      </c>
      <c r="AF152" s="220">
        <f>VLOOKUP(VLOOKUP(N152,Ma_KH!$A:$R,18,0)&amp;X152,Gia_MB!$A:$F,6,0)</f>
        <v>22500</v>
      </c>
      <c r="AG152" s="85">
        <f t="shared" si="68"/>
        <v>22500</v>
      </c>
      <c r="AK152" s="84" t="str">
        <f t="shared" si="69"/>
        <v>8</v>
      </c>
      <c r="AM152" s="86">
        <f t="shared" si="70"/>
        <v>1800</v>
      </c>
      <c r="AN152" s="84" t="str">
        <f t="shared" si="71"/>
        <v>33311</v>
      </c>
      <c r="AP152" s="75" t="str">
        <f t="shared" si="72"/>
        <v>K-C6</v>
      </c>
      <c r="AQ152" s="75" t="str">
        <f t="shared" si="73"/>
        <v>156</v>
      </c>
      <c r="AR152" s="75" t="str">
        <f t="shared" si="74"/>
        <v>632</v>
      </c>
    </row>
    <row r="153" spans="4:44" x14ac:dyDescent="0.25">
      <c r="D153" s="125" t="str">
        <f t="shared" si="48"/>
        <v>1</v>
      </c>
      <c r="E153" s="126">
        <v>45997</v>
      </c>
      <c r="F153" s="126">
        <v>45997</v>
      </c>
      <c r="G153" s="127" t="s">
        <v>8538</v>
      </c>
      <c r="H153" s="128">
        <f t="shared" si="62"/>
        <v>45997</v>
      </c>
      <c r="I153" s="129" t="str">
        <f t="shared" si="63"/>
        <v>NKMB-612sanhdieu</v>
      </c>
      <c r="J153" s="127"/>
      <c r="K153" s="127"/>
      <c r="L153" s="127"/>
      <c r="M153" s="126"/>
      <c r="N153" s="129" t="s">
        <v>4801</v>
      </c>
      <c r="O153" s="74" t="str">
        <f>VLOOKUP(N153,Ma_KH!$A:$R,2,0)</f>
        <v>SÀNH ĐIỆU 51 Xuân Diệu, Tây Hồ, HN</v>
      </c>
      <c r="R153" s="74" t="str">
        <f t="shared" si="64"/>
        <v>Hàng trả - sanhdieu9002 - SÀNH ĐIỆU 51 Xuân Diệu, Tây Hồ, HN - 612sanhdieu - Phiếu ngày (06/12/2025)</v>
      </c>
      <c r="S153" s="129" t="s">
        <v>1790</v>
      </c>
      <c r="U153" s="83" t="str">
        <f t="shared" si="65"/>
        <v>Hàng trả - sanhdieu9002 - SÀNH ĐIỆU 51 Xuân Diệu, Tây Hồ, HN - 612sanhdieu - Phiếu ngày (06/12/2025)</v>
      </c>
      <c r="X153" s="129" t="s">
        <v>27</v>
      </c>
      <c r="Y153" s="83" t="str">
        <f>VLOOKUP(X153,TONG_SL!$A:$F,2,0)</f>
        <v>Chân giò heo muối 300g</v>
      </c>
      <c r="AA153" s="81" t="str">
        <f t="shared" si="66"/>
        <v>5111</v>
      </c>
      <c r="AB153" s="81" t="str">
        <f t="shared" si="67"/>
        <v>131</v>
      </c>
      <c r="AC153" s="81" t="str">
        <f>VLOOKUP(X153,TONG_SL!$A:$F,3,0)</f>
        <v>Túi</v>
      </c>
      <c r="AD153" s="130">
        <v>1</v>
      </c>
      <c r="AF153" s="220">
        <f>VLOOKUP(VLOOKUP(N153,Ma_KH!$A:$R,18,0)&amp;X153,Gia_MB!$A:$F,6,0)</f>
        <v>73431</v>
      </c>
      <c r="AG153" s="85">
        <f t="shared" si="68"/>
        <v>73431</v>
      </c>
      <c r="AK153" s="84" t="str">
        <f t="shared" si="69"/>
        <v>8</v>
      </c>
      <c r="AM153" s="86">
        <f t="shared" si="70"/>
        <v>5874.48</v>
      </c>
      <c r="AN153" s="84" t="str">
        <f t="shared" si="71"/>
        <v>33311</v>
      </c>
      <c r="AP153" s="75" t="str">
        <f t="shared" si="72"/>
        <v>K-C6</v>
      </c>
      <c r="AQ153" s="75" t="str">
        <f t="shared" si="73"/>
        <v>156</v>
      </c>
      <c r="AR153" s="75" t="str">
        <f t="shared" si="74"/>
        <v>632</v>
      </c>
    </row>
    <row r="154" spans="4:44" x14ac:dyDescent="0.25">
      <c r="D154" s="125" t="str">
        <f t="shared" si="48"/>
        <v>1</v>
      </c>
      <c r="E154" s="126">
        <v>45997</v>
      </c>
      <c r="F154" s="126">
        <v>45997</v>
      </c>
      <c r="G154" s="127" t="s">
        <v>8538</v>
      </c>
      <c r="H154" s="128">
        <f t="shared" si="62"/>
        <v>45997</v>
      </c>
      <c r="I154" s="129" t="str">
        <f t="shared" si="63"/>
        <v>NKMB-612sanhdieu</v>
      </c>
      <c r="J154" s="127"/>
      <c r="K154" s="127"/>
      <c r="L154" s="127"/>
      <c r="M154" s="126"/>
      <c r="N154" s="129" t="s">
        <v>4801</v>
      </c>
      <c r="O154" s="74" t="str">
        <f>VLOOKUP(N154,Ma_KH!$A:$R,2,0)</f>
        <v>SÀNH ĐIỆU 51 Xuân Diệu, Tây Hồ, HN</v>
      </c>
      <c r="R154" s="74" t="str">
        <f t="shared" si="64"/>
        <v>Hàng trả - sanhdieu9002 - SÀNH ĐIỆU 51 Xuân Diệu, Tây Hồ, HN - 612sanhdieu - Phiếu ngày (06/12/2025)</v>
      </c>
      <c r="S154" s="129" t="s">
        <v>1790</v>
      </c>
      <c r="U154" s="83" t="str">
        <f t="shared" si="65"/>
        <v>Hàng trả - sanhdieu9002 - SÀNH ĐIỆU 51 Xuân Diệu, Tây Hồ, HN - 612sanhdieu - Phiếu ngày (06/12/2025)</v>
      </c>
      <c r="X154" s="129" t="s">
        <v>34</v>
      </c>
      <c r="Y154" s="83" t="str">
        <f>VLOOKUP(X154,TONG_SL!$A:$F,2,0)</f>
        <v>Tai heo muối 200g</v>
      </c>
      <c r="AA154" s="81" t="str">
        <f t="shared" si="66"/>
        <v>5111</v>
      </c>
      <c r="AB154" s="81" t="str">
        <f t="shared" si="67"/>
        <v>131</v>
      </c>
      <c r="AC154" s="81" t="str">
        <f>VLOOKUP(X154,TONG_SL!$A:$F,3,0)</f>
        <v>Túi</v>
      </c>
      <c r="AD154" s="130">
        <v>2</v>
      </c>
      <c r="AF154" s="220">
        <f>VLOOKUP(VLOOKUP(N154,Ma_KH!$A:$R,18,0)&amp;X154,Gia_MB!$A:$F,6,0)</f>
        <v>55595</v>
      </c>
      <c r="AG154" s="85">
        <f t="shared" si="68"/>
        <v>111190</v>
      </c>
      <c r="AK154" s="84" t="str">
        <f t="shared" si="69"/>
        <v>8</v>
      </c>
      <c r="AM154" s="86">
        <f t="shared" si="70"/>
        <v>8895.2000000000007</v>
      </c>
      <c r="AN154" s="84" t="str">
        <f t="shared" si="71"/>
        <v>33311</v>
      </c>
      <c r="AP154" s="75" t="str">
        <f t="shared" si="72"/>
        <v>K-C6</v>
      </c>
      <c r="AQ154" s="75" t="str">
        <f t="shared" si="73"/>
        <v>156</v>
      </c>
      <c r="AR154" s="75" t="str">
        <f t="shared" si="74"/>
        <v>632</v>
      </c>
    </row>
    <row r="155" spans="4:44" x14ac:dyDescent="0.25">
      <c r="D155" s="125" t="str">
        <f t="shared" si="48"/>
        <v>1</v>
      </c>
      <c r="E155" s="126">
        <v>45997</v>
      </c>
      <c r="F155" s="126">
        <v>45997</v>
      </c>
      <c r="G155" s="127" t="s">
        <v>8538</v>
      </c>
      <c r="H155" s="128">
        <f t="shared" si="62"/>
        <v>45997</v>
      </c>
      <c r="I155" s="129" t="str">
        <f t="shared" si="63"/>
        <v>NKMB-612sanhdieu</v>
      </c>
      <c r="J155" s="127"/>
      <c r="K155" s="127"/>
      <c r="L155" s="127"/>
      <c r="M155" s="126"/>
      <c r="N155" s="129" t="s">
        <v>4801</v>
      </c>
      <c r="O155" s="74" t="str">
        <f>VLOOKUP(N155,Ma_KH!$A:$R,2,0)</f>
        <v>SÀNH ĐIỆU 51 Xuân Diệu, Tây Hồ, HN</v>
      </c>
      <c r="R155" s="74" t="str">
        <f t="shared" si="64"/>
        <v>Hàng trả - sanhdieu9002 - SÀNH ĐIỆU 51 Xuân Diệu, Tây Hồ, HN - 612sanhdieu - Phiếu ngày (06/12/2025)</v>
      </c>
      <c r="S155" s="129" t="s">
        <v>1790</v>
      </c>
      <c r="U155" s="83" t="str">
        <f t="shared" si="65"/>
        <v>Hàng trả - sanhdieu9002 - SÀNH ĐIỆU 51 Xuân Diệu, Tây Hồ, HN - 612sanhdieu - Phiếu ngày (06/12/2025)</v>
      </c>
      <c r="X155" s="129" t="s">
        <v>30</v>
      </c>
      <c r="Y155" s="83" t="str">
        <f>VLOOKUP(X155,TONG_SL!$A:$F,2,0)</f>
        <v>Gà muối 500g</v>
      </c>
      <c r="AA155" s="81" t="str">
        <f t="shared" si="66"/>
        <v>5111</v>
      </c>
      <c r="AB155" s="81" t="str">
        <f t="shared" si="67"/>
        <v>131</v>
      </c>
      <c r="AC155" s="81" t="str">
        <f>VLOOKUP(X155,TONG_SL!$A:$F,3,0)</f>
        <v>Túi</v>
      </c>
      <c r="AD155" s="130">
        <v>2</v>
      </c>
      <c r="AF155" s="220">
        <f>VLOOKUP(VLOOKUP(N155,Ma_KH!$A:$R,18,0)&amp;X155,Gia_MB!$A:$F,6,0)</f>
        <v>111058</v>
      </c>
      <c r="AG155" s="85">
        <f t="shared" si="68"/>
        <v>222116</v>
      </c>
      <c r="AK155" s="84" t="str">
        <f t="shared" si="69"/>
        <v>8</v>
      </c>
      <c r="AM155" s="86">
        <f t="shared" si="70"/>
        <v>17769.28</v>
      </c>
      <c r="AN155" s="84" t="str">
        <f t="shared" si="71"/>
        <v>33311</v>
      </c>
      <c r="AP155" s="75" t="str">
        <f t="shared" si="72"/>
        <v>K-C6</v>
      </c>
      <c r="AQ155" s="75" t="str">
        <f t="shared" si="73"/>
        <v>156</v>
      </c>
      <c r="AR155" s="75" t="str">
        <f t="shared" si="74"/>
        <v>632</v>
      </c>
    </row>
    <row r="156" spans="4:44" x14ac:dyDescent="0.25">
      <c r="D156" s="125" t="str">
        <f t="shared" si="48"/>
        <v>1</v>
      </c>
      <c r="E156" s="126">
        <v>45999</v>
      </c>
      <c r="F156" s="126">
        <v>45999</v>
      </c>
      <c r="G156" s="127" t="s">
        <v>8539</v>
      </c>
      <c r="H156" s="128">
        <f t="shared" si="62"/>
        <v>45999</v>
      </c>
      <c r="I156" s="129" t="str">
        <f t="shared" si="63"/>
        <v>NKMB-12009brg10141</v>
      </c>
      <c r="J156" s="127"/>
      <c r="K156" s="127"/>
      <c r="L156" s="127"/>
      <c r="M156" s="126"/>
      <c r="N156" s="129" t="s">
        <v>1907</v>
      </c>
      <c r="O156" s="74" t="str">
        <f>VLOOKUP(N156,Ma_KH!$A:$R,2,0)</f>
        <v>BRG10141 Siêu thị Intimemex Như Quỳnh, Hưng Yên</v>
      </c>
      <c r="R156" s="74" t="str">
        <f t="shared" si="64"/>
        <v>Hàng trả - brg10141 - BRG10141 Siêu thị Intimemex Như Quỳnh, Hưng Yên - 12009brg10141 - Phiếu ngày (08/12/2025)</v>
      </c>
      <c r="S156" s="129" t="s">
        <v>1771</v>
      </c>
      <c r="U156" s="83" t="str">
        <f t="shared" si="65"/>
        <v>Hàng trả - brg10141 - BRG10141 Siêu thị Intimemex Như Quỳnh, Hưng Yên - 12009brg10141 - Phiếu ngày (08/12/2025)</v>
      </c>
      <c r="X156" s="129" t="s">
        <v>30</v>
      </c>
      <c r="Y156" s="83" t="str">
        <f>VLOOKUP(X156,TONG_SL!$A:$F,2,0)</f>
        <v>Gà muối 500g</v>
      </c>
      <c r="AA156" s="81" t="str">
        <f t="shared" si="66"/>
        <v>5111</v>
      </c>
      <c r="AB156" s="81" t="str">
        <f t="shared" si="67"/>
        <v>131</v>
      </c>
      <c r="AC156" s="81" t="str">
        <f>VLOOKUP(X156,TONG_SL!$A:$F,3,0)</f>
        <v>Túi</v>
      </c>
      <c r="AD156" s="130">
        <v>1</v>
      </c>
      <c r="AF156" s="220">
        <f>VLOOKUP(VLOOKUP(N156,Ma_KH!$A:$R,18,0)&amp;X156,Gia_MB!$A:$F,6,0)</f>
        <v>105505</v>
      </c>
      <c r="AG156" s="85">
        <f t="shared" si="68"/>
        <v>105505</v>
      </c>
      <c r="AK156" s="84" t="str">
        <f t="shared" si="69"/>
        <v>8</v>
      </c>
      <c r="AM156" s="86">
        <f t="shared" si="70"/>
        <v>8440.4</v>
      </c>
      <c r="AN156" s="84" t="str">
        <f t="shared" si="71"/>
        <v>33311</v>
      </c>
      <c r="AP156" s="75" t="str">
        <f t="shared" si="72"/>
        <v>K-C6</v>
      </c>
      <c r="AQ156" s="75" t="str">
        <f t="shared" si="73"/>
        <v>156</v>
      </c>
      <c r="AR156" s="75" t="str">
        <f t="shared" si="74"/>
        <v>632</v>
      </c>
    </row>
    <row r="157" spans="4:44" x14ac:dyDescent="0.25">
      <c r="D157" s="125" t="str">
        <f t="shared" si="48"/>
        <v>1</v>
      </c>
      <c r="E157" s="126">
        <v>45999</v>
      </c>
      <c r="F157" s="126">
        <v>45999</v>
      </c>
      <c r="G157" s="127" t="s">
        <v>8540</v>
      </c>
      <c r="H157" s="128">
        <f t="shared" si="62"/>
        <v>45999</v>
      </c>
      <c r="I157" s="129" t="str">
        <f t="shared" si="63"/>
        <v>NKMB-081225pk0421</v>
      </c>
      <c r="J157" s="127"/>
      <c r="K157" s="127"/>
      <c r="L157" s="127"/>
      <c r="M157" s="126"/>
      <c r="N157" s="129" t="s">
        <v>5099</v>
      </c>
      <c r="O157" s="74" t="str">
        <f>VLOOKUP(N157,Ma_KH!$A:$R,2,0)</f>
        <v>Tmart01049 69. Quầy 59 Xuân La, Tây Hồ, HN</v>
      </c>
      <c r="R157" s="74" t="str">
        <f t="shared" si="64"/>
        <v>Hàng trả - Tmart01049 - Tmart01049 69. Quầy 59 Xuân La, Tây Hồ, HN - 081225pk0421 - Phiếu ngày (08/12/2025)</v>
      </c>
      <c r="S157" s="129" t="s">
        <v>1790</v>
      </c>
      <c r="U157" s="83" t="str">
        <f t="shared" si="65"/>
        <v>Hàng trả - Tmart01049 - Tmart01049 69. Quầy 59 Xuân La, Tây Hồ, HN - 081225pk0421 - Phiếu ngày (08/12/2025)</v>
      </c>
      <c r="X157" s="129" t="s">
        <v>27</v>
      </c>
      <c r="Y157" s="83" t="str">
        <f>VLOOKUP(X157,TONG_SL!$A:$F,2,0)</f>
        <v>Chân giò heo muối 300g</v>
      </c>
      <c r="AA157" s="81" t="str">
        <f t="shared" si="66"/>
        <v>5111</v>
      </c>
      <c r="AB157" s="81" t="str">
        <f t="shared" si="67"/>
        <v>131</v>
      </c>
      <c r="AC157" s="81" t="str">
        <f>VLOOKUP(X157,TONG_SL!$A:$F,3,0)</f>
        <v>Túi</v>
      </c>
      <c r="AD157" s="130">
        <v>1</v>
      </c>
      <c r="AF157" s="220">
        <f>VLOOKUP(VLOOKUP(N157,Ma_KH!$A:$R,18,0)&amp;X157,Gia_MB!$A:$F,6,0)</f>
        <v>73431</v>
      </c>
      <c r="AG157" s="85">
        <f t="shared" si="68"/>
        <v>73431</v>
      </c>
      <c r="AK157" s="84" t="str">
        <f t="shared" si="69"/>
        <v>8</v>
      </c>
      <c r="AM157" s="86">
        <f t="shared" si="70"/>
        <v>5874.48</v>
      </c>
      <c r="AN157" s="84" t="str">
        <f t="shared" si="71"/>
        <v>33311</v>
      </c>
      <c r="AP157" s="75" t="str">
        <f t="shared" si="72"/>
        <v>K-C6</v>
      </c>
      <c r="AQ157" s="75" t="str">
        <f t="shared" si="73"/>
        <v>156</v>
      </c>
      <c r="AR157" s="75" t="str">
        <f t="shared" si="74"/>
        <v>632</v>
      </c>
    </row>
    <row r="158" spans="4:44" x14ac:dyDescent="0.25">
      <c r="D158" s="125" t="str">
        <f t="shared" si="48"/>
        <v>1</v>
      </c>
      <c r="E158" s="126">
        <v>45999</v>
      </c>
      <c r="F158" s="126">
        <v>45999</v>
      </c>
      <c r="G158" s="127" t="s">
        <v>8541</v>
      </c>
      <c r="H158" s="128">
        <f t="shared" si="62"/>
        <v>45999</v>
      </c>
      <c r="I158" s="129" t="str">
        <f t="shared" si="63"/>
        <v>NKMB-081225pk0260</v>
      </c>
      <c r="J158" s="127"/>
      <c r="K158" s="127"/>
      <c r="L158" s="127"/>
      <c r="M158" s="126"/>
      <c r="N158" s="129" t="s">
        <v>4978</v>
      </c>
      <c r="O158" s="74" t="str">
        <f>VLOOKUP(N158,Ma_KH!$A:$R,2,0)</f>
        <v>Tmart00980 15. Quầy 9B Nguyễn Cảnh Dị-KĐT Đại Kim</v>
      </c>
      <c r="R158" s="74" t="str">
        <f t="shared" si="64"/>
        <v>Hàng trả - Tmart00980 - Tmart00980 15. Quầy 9B Nguyễn Cảnh Dị-KĐT Đại Kim - 081225pk0260 - Phiếu ngày (08/12/2025)</v>
      </c>
      <c r="S158" s="129" t="s">
        <v>1790</v>
      </c>
      <c r="U158" s="83" t="str">
        <f t="shared" si="65"/>
        <v>Hàng trả - Tmart00980 - Tmart00980 15. Quầy 9B Nguyễn Cảnh Dị-KĐT Đại Kim - 081225pk0260 - Phiếu ngày (08/12/2025)</v>
      </c>
      <c r="X158" s="129" t="s">
        <v>553</v>
      </c>
      <c r="Y158" s="83" t="str">
        <f>VLOOKUP(X158,TONG_SL!$A:$F,2,0)</f>
        <v>Gà muối hun khói 300g</v>
      </c>
      <c r="AA158" s="81" t="str">
        <f t="shared" si="66"/>
        <v>5111</v>
      </c>
      <c r="AB158" s="81" t="str">
        <f t="shared" si="67"/>
        <v>131</v>
      </c>
      <c r="AC158" s="81" t="str">
        <f>VLOOKUP(X158,TONG_SL!$A:$F,3,0)</f>
        <v>Túi</v>
      </c>
      <c r="AD158" s="130">
        <v>1</v>
      </c>
      <c r="AF158" s="220">
        <f>VLOOKUP(VLOOKUP(N158,Ma_KH!$A:$R,18,0)&amp;X158,Gia_MB!$A:$F,6,0)</f>
        <v>70000</v>
      </c>
      <c r="AG158" s="85">
        <f t="shared" si="68"/>
        <v>70000</v>
      </c>
      <c r="AK158" s="84" t="str">
        <f t="shared" si="69"/>
        <v>8</v>
      </c>
      <c r="AM158" s="86">
        <f t="shared" si="70"/>
        <v>5600</v>
      </c>
      <c r="AN158" s="84" t="str">
        <f t="shared" si="71"/>
        <v>33311</v>
      </c>
      <c r="AP158" s="75" t="str">
        <f t="shared" si="72"/>
        <v>K-C6</v>
      </c>
      <c r="AQ158" s="75" t="str">
        <f t="shared" si="73"/>
        <v>156</v>
      </c>
      <c r="AR158" s="75" t="str">
        <f t="shared" si="74"/>
        <v>632</v>
      </c>
    </row>
    <row r="159" spans="4:44" x14ac:dyDescent="0.25">
      <c r="D159" s="125" t="str">
        <f t="shared" si="48"/>
        <v>1</v>
      </c>
      <c r="E159" s="126">
        <v>45999</v>
      </c>
      <c r="F159" s="126">
        <v>45999</v>
      </c>
      <c r="G159" s="127" t="s">
        <v>8541</v>
      </c>
      <c r="H159" s="128">
        <f t="shared" si="62"/>
        <v>45999</v>
      </c>
      <c r="I159" s="129" t="str">
        <f t="shared" si="63"/>
        <v>NKMB-081225pk0260</v>
      </c>
      <c r="J159" s="127"/>
      <c r="K159" s="127"/>
      <c r="L159" s="127"/>
      <c r="M159" s="126"/>
      <c r="N159" s="129" t="s">
        <v>4978</v>
      </c>
      <c r="O159" s="74" t="str">
        <f>VLOOKUP(N159,Ma_KH!$A:$R,2,0)</f>
        <v>Tmart00980 15. Quầy 9B Nguyễn Cảnh Dị-KĐT Đại Kim</v>
      </c>
      <c r="R159" s="74" t="str">
        <f t="shared" si="64"/>
        <v>Hàng trả - Tmart00980 - Tmart00980 15. Quầy 9B Nguyễn Cảnh Dị-KĐT Đại Kim - 081225pk0260 - Phiếu ngày (08/12/2025)</v>
      </c>
      <c r="S159" s="129" t="s">
        <v>1790</v>
      </c>
      <c r="U159" s="83" t="str">
        <f t="shared" si="65"/>
        <v>Hàng trả - Tmart00980 - Tmart00980 15. Quầy 9B Nguyễn Cảnh Dị-KĐT Đại Kim - 081225pk0260 - Phiếu ngày (08/12/2025)</v>
      </c>
      <c r="X159" s="129" t="s">
        <v>565</v>
      </c>
      <c r="Y159" s="83" t="str">
        <f>VLOOKUP(X159,TONG_SL!$A:$F,2,0)</f>
        <v>Tai heo sốt thái 150g</v>
      </c>
      <c r="AA159" s="81" t="str">
        <f t="shared" si="66"/>
        <v>5111</v>
      </c>
      <c r="AB159" s="81" t="str">
        <f t="shared" si="67"/>
        <v>131</v>
      </c>
      <c r="AC159" s="81" t="str">
        <f>VLOOKUP(X159,TONG_SL!$A:$F,3,0)</f>
        <v>Túi</v>
      </c>
      <c r="AD159" s="130">
        <v>2</v>
      </c>
      <c r="AF159" s="220">
        <f>VLOOKUP(VLOOKUP(N159,Ma_KH!$A:$R,18,0)&amp;X159,Gia_MB!$A:$F,6,0)</f>
        <v>19500</v>
      </c>
      <c r="AG159" s="85">
        <f t="shared" si="68"/>
        <v>39000</v>
      </c>
      <c r="AK159" s="84" t="str">
        <f t="shared" si="69"/>
        <v>8</v>
      </c>
      <c r="AM159" s="86">
        <f t="shared" si="70"/>
        <v>3120</v>
      </c>
      <c r="AN159" s="84" t="str">
        <f t="shared" si="71"/>
        <v>33311</v>
      </c>
      <c r="AP159" s="75" t="str">
        <f t="shared" si="72"/>
        <v>K-C6</v>
      </c>
      <c r="AQ159" s="75" t="str">
        <f t="shared" si="73"/>
        <v>156</v>
      </c>
      <c r="AR159" s="75" t="str">
        <f t="shared" si="74"/>
        <v>632</v>
      </c>
    </row>
    <row r="160" spans="4:44" x14ac:dyDescent="0.25">
      <c r="D160" s="125" t="str">
        <f t="shared" si="48"/>
        <v>1</v>
      </c>
      <c r="E160" s="126">
        <v>45999</v>
      </c>
      <c r="F160" s="126">
        <v>45999</v>
      </c>
      <c r="G160" s="127" t="s">
        <v>8542</v>
      </c>
      <c r="H160" s="128">
        <f t="shared" si="62"/>
        <v>45999</v>
      </c>
      <c r="I160" s="129" t="str">
        <f t="shared" si="63"/>
        <v>NKMB-81225pk0090</v>
      </c>
      <c r="J160" s="127"/>
      <c r="K160" s="127"/>
      <c r="L160" s="127"/>
      <c r="M160" s="126"/>
      <c r="N160" s="129" t="s">
        <v>5050</v>
      </c>
      <c r="O160" s="74" t="str">
        <f>VLOOKUP(N160,Ma_KH!$A:$R,2,0)</f>
        <v>Tmart01021 42. Quầy Ecolife, 58 Tố Hữu</v>
      </c>
      <c r="R160" s="74" t="str">
        <f t="shared" si="64"/>
        <v>Hàng trả - Tmart01021 - Tmart01021 42. Quầy Ecolife, 58 Tố Hữu - 81225pk0090 - Phiếu ngày (08/12/2025)</v>
      </c>
      <c r="S160" s="129" t="s">
        <v>1786</v>
      </c>
      <c r="U160" s="83" t="str">
        <f t="shared" si="65"/>
        <v>Hàng trả - Tmart01021 - Tmart01021 42. Quầy Ecolife, 58 Tố Hữu - 81225pk0090 - Phiếu ngày (08/12/2025)</v>
      </c>
      <c r="X160" s="129" t="s">
        <v>553</v>
      </c>
      <c r="Y160" s="83" t="str">
        <f>VLOOKUP(X160,TONG_SL!$A:$F,2,0)</f>
        <v>Gà muối hun khói 300g</v>
      </c>
      <c r="AA160" s="81" t="str">
        <f t="shared" si="66"/>
        <v>5111</v>
      </c>
      <c r="AB160" s="81" t="str">
        <f t="shared" si="67"/>
        <v>131</v>
      </c>
      <c r="AC160" s="81" t="str">
        <f>VLOOKUP(X160,TONG_SL!$A:$F,3,0)</f>
        <v>Túi</v>
      </c>
      <c r="AD160" s="130">
        <v>1</v>
      </c>
      <c r="AF160" s="220">
        <f>VLOOKUP(VLOOKUP(N160,Ma_KH!$A:$R,18,0)&amp;X160,Gia_MB!$A:$F,6,0)</f>
        <v>70000</v>
      </c>
      <c r="AG160" s="85">
        <f t="shared" si="68"/>
        <v>70000</v>
      </c>
      <c r="AK160" s="84" t="str">
        <f t="shared" si="69"/>
        <v>8</v>
      </c>
      <c r="AM160" s="86">
        <f t="shared" si="70"/>
        <v>5600</v>
      </c>
      <c r="AN160" s="84" t="str">
        <f t="shared" si="71"/>
        <v>33311</v>
      </c>
      <c r="AP160" s="75" t="str">
        <f t="shared" si="72"/>
        <v>K-C6</v>
      </c>
      <c r="AQ160" s="75" t="str">
        <f t="shared" si="73"/>
        <v>156</v>
      </c>
      <c r="AR160" s="75" t="str">
        <f t="shared" si="74"/>
        <v>632</v>
      </c>
    </row>
    <row r="161" spans="1:47" x14ac:dyDescent="0.25">
      <c r="D161" s="125" t="str">
        <f t="shared" si="48"/>
        <v>1</v>
      </c>
      <c r="E161" s="126">
        <v>45999</v>
      </c>
      <c r="F161" s="126">
        <v>45999</v>
      </c>
      <c r="G161" s="127" t="s">
        <v>8542</v>
      </c>
      <c r="H161" s="128">
        <f t="shared" si="62"/>
        <v>45999</v>
      </c>
      <c r="I161" s="129" t="str">
        <f t="shared" si="63"/>
        <v>NKMB-81225pk0090</v>
      </c>
      <c r="J161" s="127"/>
      <c r="K161" s="127"/>
      <c r="L161" s="127"/>
      <c r="M161" s="126"/>
      <c r="N161" s="129" t="s">
        <v>5050</v>
      </c>
      <c r="O161" s="74" t="str">
        <f>VLOOKUP(N161,Ma_KH!$A:$R,2,0)</f>
        <v>Tmart01021 42. Quầy Ecolife, 58 Tố Hữu</v>
      </c>
      <c r="R161" s="74" t="str">
        <f t="shared" si="64"/>
        <v>Hàng trả - Tmart01021 - Tmart01021 42. Quầy Ecolife, 58 Tố Hữu - 81225pk0090 - Phiếu ngày (08/12/2025)</v>
      </c>
      <c r="S161" s="129" t="s">
        <v>1786</v>
      </c>
      <c r="U161" s="83" t="str">
        <f t="shared" si="65"/>
        <v>Hàng trả - Tmart01021 - Tmart01021 42. Quầy Ecolife, 58 Tố Hữu - 81225pk0090 - Phiếu ngày (08/12/2025)</v>
      </c>
      <c r="X161" s="129" t="s">
        <v>48</v>
      </c>
      <c r="Y161" s="83" t="str">
        <f>VLOOKUP(X161,TONG_SL!$A:$F,2,0)</f>
        <v>Mọc Nấm Hương 250g</v>
      </c>
      <c r="AA161" s="81" t="str">
        <f t="shared" si="66"/>
        <v>5111</v>
      </c>
      <c r="AB161" s="81" t="str">
        <f t="shared" si="67"/>
        <v>131</v>
      </c>
      <c r="AC161" s="81" t="str">
        <f>VLOOKUP(X161,TONG_SL!$A:$F,3,0)</f>
        <v>Túi</v>
      </c>
      <c r="AD161" s="130">
        <v>2</v>
      </c>
      <c r="AF161" s="220">
        <f>VLOOKUP(VLOOKUP(N161,Ma_KH!$A:$R,18,0)&amp;X161,Gia_MB!$A:$F,6,0)</f>
        <v>46000</v>
      </c>
      <c r="AG161" s="85">
        <f t="shared" si="68"/>
        <v>92000</v>
      </c>
      <c r="AK161" s="84" t="str">
        <f t="shared" si="69"/>
        <v>8</v>
      </c>
      <c r="AM161" s="86">
        <f t="shared" si="70"/>
        <v>7360</v>
      </c>
      <c r="AN161" s="84" t="str">
        <f t="shared" si="71"/>
        <v>33311</v>
      </c>
      <c r="AP161" s="75" t="str">
        <f t="shared" si="72"/>
        <v>K-C6</v>
      </c>
      <c r="AQ161" s="75" t="str">
        <f t="shared" si="73"/>
        <v>156</v>
      </c>
      <c r="AR161" s="75" t="str">
        <f t="shared" si="74"/>
        <v>632</v>
      </c>
    </row>
    <row r="162" spans="1:47" x14ac:dyDescent="0.25">
      <c r="D162" s="125" t="str">
        <f t="shared" si="48"/>
        <v>1</v>
      </c>
      <c r="E162" s="126">
        <v>45999</v>
      </c>
      <c r="F162" s="126">
        <v>45999</v>
      </c>
      <c r="G162" s="127" t="s">
        <v>8542</v>
      </c>
      <c r="H162" s="128">
        <f t="shared" si="62"/>
        <v>45999</v>
      </c>
      <c r="I162" s="129" t="str">
        <f t="shared" si="63"/>
        <v>NKMB-81225pk0090</v>
      </c>
      <c r="J162" s="127"/>
      <c r="K162" s="127"/>
      <c r="L162" s="127"/>
      <c r="M162" s="126"/>
      <c r="N162" s="129" t="s">
        <v>5050</v>
      </c>
      <c r="O162" s="74" t="str">
        <f>VLOOKUP(N162,Ma_KH!$A:$R,2,0)</f>
        <v>Tmart01021 42. Quầy Ecolife, 58 Tố Hữu</v>
      </c>
      <c r="R162" s="74" t="str">
        <f t="shared" si="64"/>
        <v>Hàng trả - Tmart01021 - Tmart01021 42. Quầy Ecolife, 58 Tố Hữu - 81225pk0090 - Phiếu ngày (08/12/2025)</v>
      </c>
      <c r="S162" s="129" t="s">
        <v>1786</v>
      </c>
      <c r="U162" s="83" t="str">
        <f t="shared" si="65"/>
        <v>Hàng trả - Tmart01021 - Tmart01021 42. Quầy Ecolife, 58 Tố Hữu - 81225pk0090 - Phiếu ngày (08/12/2025)</v>
      </c>
      <c r="X162" s="129" t="s">
        <v>34</v>
      </c>
      <c r="Y162" s="83" t="str">
        <f>VLOOKUP(X162,TONG_SL!$A:$F,2,0)</f>
        <v>Tai heo muối 200g</v>
      </c>
      <c r="AA162" s="81" t="str">
        <f t="shared" si="66"/>
        <v>5111</v>
      </c>
      <c r="AB162" s="81" t="str">
        <f t="shared" si="67"/>
        <v>131</v>
      </c>
      <c r="AC162" s="81" t="str">
        <f>VLOOKUP(X162,TONG_SL!$A:$F,3,0)</f>
        <v>Túi</v>
      </c>
      <c r="AD162" s="130">
        <v>1</v>
      </c>
      <c r="AF162" s="220">
        <f>VLOOKUP(VLOOKUP(N162,Ma_KH!$A:$R,18,0)&amp;X162,Gia_MB!$A:$F,6,0)</f>
        <v>55595</v>
      </c>
      <c r="AG162" s="85">
        <f t="shared" si="68"/>
        <v>55595</v>
      </c>
      <c r="AK162" s="84" t="str">
        <f t="shared" si="69"/>
        <v>8</v>
      </c>
      <c r="AM162" s="86">
        <f t="shared" si="70"/>
        <v>4447.6000000000004</v>
      </c>
      <c r="AN162" s="84" t="str">
        <f t="shared" si="71"/>
        <v>33311</v>
      </c>
      <c r="AP162" s="75" t="str">
        <f t="shared" si="72"/>
        <v>K-C6</v>
      </c>
      <c r="AQ162" s="75" t="str">
        <f t="shared" si="73"/>
        <v>156</v>
      </c>
      <c r="AR162" s="75" t="str">
        <f t="shared" si="74"/>
        <v>632</v>
      </c>
    </row>
    <row r="163" spans="1:47" x14ac:dyDescent="0.25">
      <c r="D163" s="125" t="str">
        <f t="shared" si="48"/>
        <v>1</v>
      </c>
      <c r="E163" s="126">
        <v>45999</v>
      </c>
      <c r="F163" s="126">
        <v>45999</v>
      </c>
      <c r="G163" s="127" t="s">
        <v>8542</v>
      </c>
      <c r="H163" s="128">
        <f t="shared" si="62"/>
        <v>45999</v>
      </c>
      <c r="I163" s="129" t="str">
        <f t="shared" si="63"/>
        <v>NKMB-81225pk0090</v>
      </c>
      <c r="J163" s="127"/>
      <c r="K163" s="127"/>
      <c r="L163" s="127"/>
      <c r="M163" s="126"/>
      <c r="N163" s="129" t="s">
        <v>5050</v>
      </c>
      <c r="O163" s="74" t="str">
        <f>VLOOKUP(N163,Ma_KH!$A:$R,2,0)</f>
        <v>Tmart01021 42. Quầy Ecolife, 58 Tố Hữu</v>
      </c>
      <c r="R163" s="74" t="str">
        <f t="shared" si="64"/>
        <v>Hàng trả - Tmart01021 - Tmart01021 42. Quầy Ecolife, 58 Tố Hữu - 81225pk0090 - Phiếu ngày (08/12/2025)</v>
      </c>
      <c r="S163" s="129" t="s">
        <v>1786</v>
      </c>
      <c r="U163" s="83" t="str">
        <f t="shared" si="65"/>
        <v>Hàng trả - Tmart01021 - Tmart01021 42. Quầy Ecolife, 58 Tố Hữu - 81225pk0090 - Phiếu ngày (08/12/2025)</v>
      </c>
      <c r="X163" s="129" t="s">
        <v>37</v>
      </c>
      <c r="Y163" s="83" t="str">
        <f>VLOOKUP(X163,TONG_SL!$A:$F,2,0)</f>
        <v>Chả cốm 300g</v>
      </c>
      <c r="AA163" s="81" t="str">
        <f t="shared" si="66"/>
        <v>5111</v>
      </c>
      <c r="AB163" s="81" t="str">
        <f t="shared" si="67"/>
        <v>131</v>
      </c>
      <c r="AC163" s="81" t="str">
        <f>VLOOKUP(X163,TONG_SL!$A:$F,3,0)</f>
        <v>Túi</v>
      </c>
      <c r="AD163" s="130">
        <v>2</v>
      </c>
      <c r="AF163" s="220">
        <f>VLOOKUP(VLOOKUP(N163,Ma_KH!$A:$R,18,0)&amp;X163,Gia_MB!$A:$F,6,0)</f>
        <v>74250</v>
      </c>
      <c r="AG163" s="85">
        <f t="shared" si="68"/>
        <v>148500</v>
      </c>
      <c r="AK163" s="84" t="str">
        <f t="shared" si="69"/>
        <v>8</v>
      </c>
      <c r="AM163" s="86">
        <f t="shared" si="70"/>
        <v>11880</v>
      </c>
      <c r="AN163" s="84" t="str">
        <f t="shared" si="71"/>
        <v>33311</v>
      </c>
      <c r="AP163" s="75" t="str">
        <f t="shared" si="72"/>
        <v>K-C6</v>
      </c>
      <c r="AQ163" s="75" t="str">
        <f t="shared" si="73"/>
        <v>156</v>
      </c>
      <c r="AR163" s="75" t="str">
        <f t="shared" si="74"/>
        <v>632</v>
      </c>
    </row>
    <row r="164" spans="1:47" x14ac:dyDescent="0.25">
      <c r="D164" s="125" t="str">
        <f t="shared" si="48"/>
        <v>1</v>
      </c>
      <c r="E164" s="126">
        <v>45999</v>
      </c>
      <c r="F164" s="126">
        <v>45999</v>
      </c>
      <c r="G164" s="127" t="s">
        <v>8542</v>
      </c>
      <c r="H164" s="128">
        <f t="shared" si="62"/>
        <v>45999</v>
      </c>
      <c r="I164" s="129" t="str">
        <f t="shared" si="63"/>
        <v>NKMB-81225pk0090</v>
      </c>
      <c r="J164" s="127"/>
      <c r="K164" s="127"/>
      <c r="L164" s="127"/>
      <c r="M164" s="126"/>
      <c r="N164" s="129" t="s">
        <v>5050</v>
      </c>
      <c r="O164" s="74" t="str">
        <f>VLOOKUP(N164,Ma_KH!$A:$R,2,0)</f>
        <v>Tmart01021 42. Quầy Ecolife, 58 Tố Hữu</v>
      </c>
      <c r="R164" s="74" t="str">
        <f t="shared" si="64"/>
        <v>Hàng trả - Tmart01021 - Tmart01021 42. Quầy Ecolife, 58 Tố Hữu - 81225pk0090 - Phiếu ngày (08/12/2025)</v>
      </c>
      <c r="S164" s="129" t="s">
        <v>1786</v>
      </c>
      <c r="U164" s="83" t="str">
        <f t="shared" si="65"/>
        <v>Hàng trả - Tmart01021 - Tmart01021 42. Quầy Ecolife, 58 Tố Hữu - 81225pk0090 - Phiếu ngày (08/12/2025)</v>
      </c>
      <c r="X164" s="129" t="s">
        <v>563</v>
      </c>
      <c r="Y164" s="83" t="str">
        <f>VLOOKUP(X164,TONG_SL!$A:$F,2,0)</f>
        <v>Chân gà sả tắc 150g</v>
      </c>
      <c r="AA164" s="81" t="str">
        <f t="shared" si="66"/>
        <v>5111</v>
      </c>
      <c r="AB164" s="81" t="str">
        <f t="shared" si="67"/>
        <v>131</v>
      </c>
      <c r="AC164" s="81" t="str">
        <f>VLOOKUP(X164,TONG_SL!$A:$F,3,0)</f>
        <v>Túi</v>
      </c>
      <c r="AD164" s="130">
        <v>4</v>
      </c>
      <c r="AF164" s="220">
        <f>VLOOKUP(VLOOKUP(N164,Ma_KH!$A:$R,18,0)&amp;X164,Gia_MB!$A:$F,6,0)</f>
        <v>20250</v>
      </c>
      <c r="AG164" s="85">
        <f t="shared" si="68"/>
        <v>81000</v>
      </c>
      <c r="AK164" s="84" t="str">
        <f t="shared" si="69"/>
        <v>8</v>
      </c>
      <c r="AM164" s="86">
        <f t="shared" si="70"/>
        <v>6480</v>
      </c>
      <c r="AN164" s="84" t="str">
        <f t="shared" si="71"/>
        <v>33311</v>
      </c>
      <c r="AP164" s="75" t="str">
        <f t="shared" si="72"/>
        <v>K-C6</v>
      </c>
      <c r="AQ164" s="75" t="str">
        <f t="shared" si="73"/>
        <v>156</v>
      </c>
      <c r="AR164" s="75" t="str">
        <f t="shared" si="74"/>
        <v>632</v>
      </c>
    </row>
    <row r="165" spans="1:47" x14ac:dyDescent="0.25">
      <c r="D165" s="125" t="str">
        <f t="shared" si="48"/>
        <v>1</v>
      </c>
      <c r="E165" s="126">
        <v>45999</v>
      </c>
      <c r="F165" s="126">
        <v>45999</v>
      </c>
      <c r="G165" s="127" t="s">
        <v>8543</v>
      </c>
      <c r="H165" s="128">
        <f t="shared" si="62"/>
        <v>45999</v>
      </c>
      <c r="I165" s="129" t="str">
        <f t="shared" si="63"/>
        <v>NKMB-081225pk0088</v>
      </c>
      <c r="J165" s="127"/>
      <c r="K165" s="127"/>
      <c r="L165" s="127"/>
      <c r="M165" s="126"/>
      <c r="N165" s="129" t="s">
        <v>5050</v>
      </c>
      <c r="O165" s="74" t="str">
        <f>VLOOKUP(N165,Ma_KH!$A:$R,2,0)</f>
        <v>Tmart01021 42. Quầy Ecolife, 58 Tố Hữu</v>
      </c>
      <c r="R165" s="74" t="str">
        <f t="shared" si="64"/>
        <v>Hàng trả - Tmart01021 - Tmart01021 42. Quầy Ecolife, 58 Tố Hữu - 081225pk0088 - Phiếu ngày (08/12/2025)</v>
      </c>
      <c r="S165" s="129" t="s">
        <v>1786</v>
      </c>
      <c r="U165" s="83" t="str">
        <f t="shared" si="65"/>
        <v>Hàng trả - Tmart01021 - Tmart01021 42. Quầy Ecolife, 58 Tố Hữu - 081225pk0088 - Phiếu ngày (08/12/2025)</v>
      </c>
      <c r="X165" s="129" t="s">
        <v>32</v>
      </c>
      <c r="Y165" s="83" t="str">
        <f>VLOOKUP(X165,TONG_SL!$A:$F,2,0)</f>
        <v>Giò Tai Lưỡi Xào 250g</v>
      </c>
      <c r="AA165" s="81" t="str">
        <f t="shared" si="66"/>
        <v>5111</v>
      </c>
      <c r="AB165" s="81" t="str">
        <f t="shared" si="67"/>
        <v>131</v>
      </c>
      <c r="AC165" s="81" t="str">
        <f>VLOOKUP(X165,TONG_SL!$A:$F,3,0)</f>
        <v>Túi</v>
      </c>
      <c r="AD165" s="130">
        <v>1</v>
      </c>
      <c r="AF165" s="220">
        <f>VLOOKUP(VLOOKUP(N165,Ma_KH!$A:$R,18,0)&amp;X165,Gia_MB!$A:$F,6,0)</f>
        <v>50182</v>
      </c>
      <c r="AG165" s="85">
        <f t="shared" si="68"/>
        <v>50182</v>
      </c>
      <c r="AK165" s="84" t="str">
        <f t="shared" si="69"/>
        <v>8</v>
      </c>
      <c r="AM165" s="86">
        <f t="shared" si="70"/>
        <v>4014.56</v>
      </c>
      <c r="AN165" s="84" t="str">
        <f t="shared" si="71"/>
        <v>33311</v>
      </c>
      <c r="AP165" s="75" t="str">
        <f t="shared" si="72"/>
        <v>K-C6</v>
      </c>
      <c r="AQ165" s="75" t="str">
        <f t="shared" si="73"/>
        <v>156</v>
      </c>
      <c r="AR165" s="75" t="str">
        <f t="shared" si="74"/>
        <v>632</v>
      </c>
    </row>
    <row r="166" spans="1:47" x14ac:dyDescent="0.25">
      <c r="D166" s="125" t="str">
        <f t="shared" si="48"/>
        <v>1</v>
      </c>
      <c r="E166" s="126">
        <v>45999</v>
      </c>
      <c r="F166" s="126">
        <v>45999</v>
      </c>
      <c r="G166" s="127" t="s">
        <v>8543</v>
      </c>
      <c r="H166" s="128">
        <f t="shared" si="62"/>
        <v>45999</v>
      </c>
      <c r="I166" s="129" t="str">
        <f t="shared" si="63"/>
        <v>NKMB-081225pk0088</v>
      </c>
      <c r="J166" s="127"/>
      <c r="K166" s="127"/>
      <c r="L166" s="127"/>
      <c r="M166" s="126"/>
      <c r="N166" s="129" t="s">
        <v>5050</v>
      </c>
      <c r="O166" s="74" t="str">
        <f>VLOOKUP(N166,Ma_KH!$A:$R,2,0)</f>
        <v>Tmart01021 42. Quầy Ecolife, 58 Tố Hữu</v>
      </c>
      <c r="R166" s="74" t="str">
        <f t="shared" si="64"/>
        <v>Hàng trả - Tmart01021 - Tmart01021 42. Quầy Ecolife, 58 Tố Hữu - 081225pk0088 - Phiếu ngày (08/12/2025)</v>
      </c>
      <c r="S166" s="129" t="s">
        <v>1786</v>
      </c>
      <c r="U166" s="83" t="str">
        <f t="shared" si="65"/>
        <v>Hàng trả - Tmart01021 - Tmart01021 42. Quầy Ecolife, 58 Tố Hữu - 081225pk0088 - Phiếu ngày (08/12/2025)</v>
      </c>
      <c r="X166" s="129" t="s">
        <v>30</v>
      </c>
      <c r="Y166" s="83" t="str">
        <f>VLOOKUP(X166,TONG_SL!$A:$F,2,0)</f>
        <v>Gà muối 500g</v>
      </c>
      <c r="AA166" s="81" t="str">
        <f t="shared" si="66"/>
        <v>5111</v>
      </c>
      <c r="AB166" s="81" t="str">
        <f t="shared" si="67"/>
        <v>131</v>
      </c>
      <c r="AC166" s="81" t="str">
        <f>VLOOKUP(X166,TONG_SL!$A:$F,3,0)</f>
        <v>Túi</v>
      </c>
      <c r="AD166" s="130">
        <v>1</v>
      </c>
      <c r="AF166" s="220">
        <f>VLOOKUP(VLOOKUP(N166,Ma_KH!$A:$R,18,0)&amp;X166,Gia_MB!$A:$F,6,0)</f>
        <v>111058</v>
      </c>
      <c r="AG166" s="85">
        <f t="shared" si="68"/>
        <v>111058</v>
      </c>
      <c r="AK166" s="84" t="str">
        <f t="shared" si="69"/>
        <v>8</v>
      </c>
      <c r="AM166" s="86">
        <f t="shared" si="70"/>
        <v>8884.64</v>
      </c>
      <c r="AN166" s="84" t="str">
        <f t="shared" si="71"/>
        <v>33311</v>
      </c>
      <c r="AP166" s="75" t="str">
        <f t="shared" si="72"/>
        <v>K-C6</v>
      </c>
      <c r="AQ166" s="75" t="str">
        <f t="shared" si="73"/>
        <v>156</v>
      </c>
      <c r="AR166" s="75" t="str">
        <f t="shared" si="74"/>
        <v>632</v>
      </c>
    </row>
    <row r="167" spans="1:47" x14ac:dyDescent="0.25">
      <c r="D167" s="125" t="str">
        <f t="shared" si="48"/>
        <v>1</v>
      </c>
      <c r="E167" s="126">
        <v>45999</v>
      </c>
      <c r="F167" s="126">
        <v>45999</v>
      </c>
      <c r="G167" s="127" t="s">
        <v>8544</v>
      </c>
      <c r="H167" s="128">
        <f t="shared" si="62"/>
        <v>45999</v>
      </c>
      <c r="I167" s="129" t="str">
        <f t="shared" si="63"/>
        <v>NKMB-812coop9143</v>
      </c>
      <c r="J167" s="127"/>
      <c r="K167" s="127"/>
      <c r="L167" s="127"/>
      <c r="M167" s="126"/>
      <c r="N167" s="129" t="s">
        <v>3155</v>
      </c>
      <c r="O167" s="74" t="str">
        <f>VLOOKUP(N167,Ma_KH!$A:$R,2,0)</f>
        <v>Cửa hàng Co.op Food HN VP6 Linh Đàm</v>
      </c>
      <c r="R167" s="74" t="str">
        <f t="shared" si="64"/>
        <v>Hàng trả - coop9143 - Cửa hàng Co.op Food HN VP6 Linh Đàm - 812coop9143 - Phiếu ngày (08/12/2025)</v>
      </c>
      <c r="S167" s="129" t="s">
        <v>1786</v>
      </c>
      <c r="U167" s="83" t="str">
        <f t="shared" si="65"/>
        <v>Hàng trả - coop9143 - Cửa hàng Co.op Food HN VP6 Linh Đàm - 812coop9143 - Phiếu ngày (08/12/2025)</v>
      </c>
      <c r="X167" s="129" t="s">
        <v>30</v>
      </c>
      <c r="Y167" s="83" t="str">
        <f>VLOOKUP(X167,TONG_SL!$A:$F,2,0)</f>
        <v>Gà muối 500g</v>
      </c>
      <c r="AA167" s="81" t="str">
        <f t="shared" si="66"/>
        <v>5111</v>
      </c>
      <c r="AB167" s="81" t="str">
        <f t="shared" si="67"/>
        <v>131</v>
      </c>
      <c r="AC167" s="81" t="str">
        <f>VLOOKUP(X167,TONG_SL!$A:$F,3,0)</f>
        <v>Túi</v>
      </c>
      <c r="AD167" s="130">
        <v>1</v>
      </c>
      <c r="AF167" s="220">
        <f>VLOOKUP(VLOOKUP(N167,Ma_KH!$A:$R,18,0)&amp;X167,Gia_MB!$A:$F,6,0)</f>
        <v>111058</v>
      </c>
      <c r="AG167" s="85">
        <f t="shared" si="68"/>
        <v>111058</v>
      </c>
      <c r="AK167" s="84" t="str">
        <f t="shared" si="69"/>
        <v>8</v>
      </c>
      <c r="AM167" s="86">
        <f t="shared" si="70"/>
        <v>8884.64</v>
      </c>
      <c r="AN167" s="84" t="str">
        <f t="shared" si="71"/>
        <v>33311</v>
      </c>
      <c r="AP167" s="75" t="str">
        <f t="shared" si="72"/>
        <v>K-C6</v>
      </c>
      <c r="AQ167" s="75" t="str">
        <f t="shared" si="73"/>
        <v>156</v>
      </c>
      <c r="AR167" s="75" t="str">
        <f t="shared" si="74"/>
        <v>632</v>
      </c>
    </row>
    <row r="168" spans="1:47" x14ac:dyDescent="0.25">
      <c r="D168" s="125" t="str">
        <f t="shared" si="48"/>
        <v>1</v>
      </c>
      <c r="E168" s="126">
        <v>45999</v>
      </c>
      <c r="F168" s="126">
        <v>45999</v>
      </c>
      <c r="G168" s="127" t="s">
        <v>8544</v>
      </c>
      <c r="H168" s="128">
        <f t="shared" si="62"/>
        <v>45999</v>
      </c>
      <c r="I168" s="129" t="str">
        <f t="shared" si="63"/>
        <v>NKMB-812coop9143</v>
      </c>
      <c r="J168" s="127"/>
      <c r="K168" s="127"/>
      <c r="L168" s="127"/>
      <c r="M168" s="126"/>
      <c r="N168" s="129" t="s">
        <v>3155</v>
      </c>
      <c r="O168" s="74" t="str">
        <f>VLOOKUP(N168,Ma_KH!$A:$R,2,0)</f>
        <v>Cửa hàng Co.op Food HN VP6 Linh Đàm</v>
      </c>
      <c r="R168" s="74" t="str">
        <f t="shared" si="64"/>
        <v>Hàng trả - coop9143 - Cửa hàng Co.op Food HN VP6 Linh Đàm - 812coop9143 - Phiếu ngày (08/12/2025)</v>
      </c>
      <c r="S168" s="129" t="s">
        <v>1786</v>
      </c>
      <c r="U168" s="83" t="str">
        <f t="shared" si="65"/>
        <v>Hàng trả - coop9143 - Cửa hàng Co.op Food HN VP6 Linh Đàm - 812coop9143 - Phiếu ngày (08/12/2025)</v>
      </c>
      <c r="X168" s="129" t="s">
        <v>32</v>
      </c>
      <c r="Y168" s="83" t="str">
        <f>VLOOKUP(X168,TONG_SL!$A:$F,2,0)</f>
        <v>Giò Tai Lưỡi Xào 250g</v>
      </c>
      <c r="AA168" s="81" t="str">
        <f t="shared" si="66"/>
        <v>5111</v>
      </c>
      <c r="AB168" s="81" t="str">
        <f t="shared" si="67"/>
        <v>131</v>
      </c>
      <c r="AC168" s="81" t="str">
        <f>VLOOKUP(X168,TONG_SL!$A:$F,3,0)</f>
        <v>Túi</v>
      </c>
      <c r="AD168" s="130">
        <v>5</v>
      </c>
      <c r="AF168" s="220">
        <f>VLOOKUP(VLOOKUP(N168,Ma_KH!$A:$R,18,0)&amp;X168,Gia_MB!$A:$F,6,0)</f>
        <v>50182</v>
      </c>
      <c r="AG168" s="85">
        <f t="shared" si="68"/>
        <v>250910</v>
      </c>
      <c r="AK168" s="84" t="str">
        <f t="shared" si="69"/>
        <v>8</v>
      </c>
      <c r="AM168" s="86">
        <f t="shared" si="70"/>
        <v>20072.8</v>
      </c>
      <c r="AN168" s="84" t="str">
        <f t="shared" si="71"/>
        <v>33311</v>
      </c>
      <c r="AP168" s="75" t="str">
        <f t="shared" si="72"/>
        <v>K-C6</v>
      </c>
      <c r="AQ168" s="75" t="str">
        <f t="shared" si="73"/>
        <v>156</v>
      </c>
      <c r="AR168" s="75" t="str">
        <f t="shared" si="74"/>
        <v>632</v>
      </c>
    </row>
    <row r="169" spans="1:47" x14ac:dyDescent="0.25">
      <c r="D169" s="125" t="str">
        <f t="shared" si="48"/>
        <v>1</v>
      </c>
      <c r="E169" s="126">
        <v>45999</v>
      </c>
      <c r="F169" s="126">
        <v>45997</v>
      </c>
      <c r="G169" s="127" t="s">
        <v>8545</v>
      </c>
      <c r="H169" s="128">
        <f t="shared" si="62"/>
        <v>45999</v>
      </c>
      <c r="I169" s="129" t="str">
        <f t="shared" si="63"/>
        <v>NKMB-51206823</v>
      </c>
      <c r="J169" s="127"/>
      <c r="K169" s="127"/>
      <c r="L169" s="127"/>
      <c r="M169" s="126"/>
      <c r="N169" s="129" t="s">
        <v>2329</v>
      </c>
      <c r="O169" s="74" t="str">
        <f>VLOOKUP(N169,Ma_KH!$A:$R,2,0)</f>
        <v>CircleK 80 Khu Ao Sen</v>
      </c>
      <c r="R169" s="74" t="str">
        <f t="shared" si="64"/>
        <v>Hàng trả - CircleK-HN2088 - CircleK 80 Khu Ao Sen - 51206823 - Phiếu ngày (06/12/2025)</v>
      </c>
      <c r="S169" s="129" t="s">
        <v>1786</v>
      </c>
      <c r="U169" s="83" t="str">
        <f t="shared" si="65"/>
        <v>Hàng trả - CircleK-HN2088 - CircleK 80 Khu Ao Sen - 51206823 - Phiếu ngày (06/12/2025)</v>
      </c>
      <c r="X169" s="129" t="s">
        <v>553</v>
      </c>
      <c r="Y169" s="83" t="str">
        <f>VLOOKUP(X169,TONG_SL!$A:$F,2,0)</f>
        <v>Gà muối hun khói 300g</v>
      </c>
      <c r="AA169" s="81" t="str">
        <f t="shared" si="66"/>
        <v>5111</v>
      </c>
      <c r="AB169" s="81" t="str">
        <f t="shared" si="67"/>
        <v>131</v>
      </c>
      <c r="AC169" s="81" t="str">
        <f>VLOOKUP(X169,TONG_SL!$A:$F,3,0)</f>
        <v>Túi</v>
      </c>
      <c r="AD169" s="130">
        <v>2</v>
      </c>
      <c r="AF169" s="220">
        <f>VLOOKUP(VLOOKUP(N169,Ma_KH!$A:$R,18,0)&amp;X169,Gia_MB!$A:$F,6,0)</f>
        <v>62637</v>
      </c>
      <c r="AG169" s="85">
        <f t="shared" si="68"/>
        <v>125274</v>
      </c>
      <c r="AK169" s="84" t="str">
        <f t="shared" si="69"/>
        <v>8</v>
      </c>
      <c r="AM169" s="86">
        <f t="shared" si="70"/>
        <v>10021.92</v>
      </c>
      <c r="AN169" s="84" t="str">
        <f t="shared" si="71"/>
        <v>33311</v>
      </c>
      <c r="AP169" s="75" t="str">
        <f t="shared" si="72"/>
        <v>K-C6</v>
      </c>
      <c r="AQ169" s="75" t="str">
        <f t="shared" si="73"/>
        <v>156</v>
      </c>
      <c r="AR169" s="75" t="str">
        <f t="shared" si="74"/>
        <v>632</v>
      </c>
    </row>
    <row r="170" spans="1:47" x14ac:dyDescent="0.25">
      <c r="B170" s="125"/>
      <c r="C170" s="125"/>
      <c r="D170" s="125" t="str">
        <f t="shared" si="48"/>
        <v>1</v>
      </c>
      <c r="E170" s="126">
        <v>45999</v>
      </c>
      <c r="F170" s="126">
        <v>45999</v>
      </c>
      <c r="G170" s="127" t="s">
        <v>8546</v>
      </c>
      <c r="H170" s="128">
        <f t="shared" si="62"/>
        <v>45999</v>
      </c>
      <c r="I170" s="129" t="str">
        <f t="shared" si="63"/>
        <v>NKMB-812s45</v>
      </c>
      <c r="J170" s="127"/>
      <c r="K170" s="127"/>
      <c r="L170" s="127"/>
      <c r="M170" s="126"/>
      <c r="N170" s="258" t="s">
        <v>7490</v>
      </c>
      <c r="O170" s="129" t="str">
        <f>VLOOKUP(N170,Ma_KH!$A:$R,2,0)</f>
        <v>SOI 45 - 117 Phan Văn Trường</v>
      </c>
      <c r="P170" s="127"/>
      <c r="Q170" s="127"/>
      <c r="R170" s="129" t="str">
        <f t="shared" si="64"/>
        <v>Hàng trả - SOI-HNI-CGY-S45 - SOI 45 - 117 Phan Văn Trường - 812s45 - Phiếu ngày (08/12/2025)</v>
      </c>
      <c r="S170" s="129" t="s">
        <v>1786</v>
      </c>
      <c r="T170" s="127"/>
      <c r="U170" s="127" t="str">
        <f t="shared" si="65"/>
        <v>Hàng trả - SOI-HNI-CGY-S45 - SOI 45 - 117 Phan Văn Trường - 812s45 - Phiếu ngày (08/12/2025)</v>
      </c>
      <c r="V170" s="127"/>
      <c r="W170" s="127"/>
      <c r="X170" s="129" t="s">
        <v>52</v>
      </c>
      <c r="Y170" s="127" t="str">
        <f>VLOOKUP(X170,TONG_SL!$A:$F,2,0)</f>
        <v>Gà xì dầu 500g</v>
      </c>
      <c r="Z170" s="125"/>
      <c r="AA170" s="125" t="str">
        <f t="shared" si="66"/>
        <v>5111</v>
      </c>
      <c r="AB170" s="125" t="str">
        <f t="shared" si="67"/>
        <v>131</v>
      </c>
      <c r="AC170" s="125" t="str">
        <f>VLOOKUP(X170,TONG_SL!$A:$F,3,0)</f>
        <v>Túi</v>
      </c>
      <c r="AD170" s="130">
        <v>1</v>
      </c>
      <c r="AE170" s="130"/>
      <c r="AF170" s="224">
        <f>VLOOKUP(VLOOKUP(N170,Ma_KH!$A:$R,18,0)&amp;X170,Gia_MB!$A:$F,6,0)</f>
        <v>106026</v>
      </c>
      <c r="AG170" s="131">
        <f t="shared" si="68"/>
        <v>106026</v>
      </c>
      <c r="AH170" s="130"/>
      <c r="AI170" s="132"/>
      <c r="AJ170" s="133"/>
      <c r="AK170" s="130" t="str">
        <f t="shared" si="69"/>
        <v>8</v>
      </c>
      <c r="AL170" s="130"/>
      <c r="AM170" s="132">
        <f t="shared" si="70"/>
        <v>8482.08</v>
      </c>
      <c r="AN170" s="130" t="str">
        <f t="shared" si="71"/>
        <v>33311</v>
      </c>
      <c r="AO170" s="133"/>
      <c r="AP170" s="134" t="str">
        <f t="shared" si="72"/>
        <v>K-C6</v>
      </c>
      <c r="AQ170" s="134" t="str">
        <f t="shared" si="73"/>
        <v>156</v>
      </c>
      <c r="AR170" s="134" t="str">
        <f t="shared" si="74"/>
        <v>632</v>
      </c>
      <c r="AS170" s="134"/>
      <c r="AT170" s="134"/>
      <c r="AU170" s="133"/>
    </row>
    <row r="171" spans="1:47" x14ac:dyDescent="0.25">
      <c r="B171" s="125"/>
      <c r="C171" s="125"/>
      <c r="D171" s="125" t="str">
        <f t="shared" ref="D171:D216" si="75">IF(X171="","","1")</f>
        <v>1</v>
      </c>
      <c r="E171" s="126">
        <v>46000</v>
      </c>
      <c r="F171" s="126">
        <v>46000</v>
      </c>
      <c r="G171" s="127" t="s">
        <v>8547</v>
      </c>
      <c r="H171" s="128">
        <f t="shared" ref="H171:H216" si="76">E171</f>
        <v>46000</v>
      </c>
      <c r="I171" s="129" t="str">
        <f t="shared" ref="I171:I216" si="77">IF(LEN("NKMB-"&amp;G171)&gt;20,"Quá 20 Ký tự","NKMB-"&amp;G171)</f>
        <v>NKMB-5120020</v>
      </c>
      <c r="J171" s="127"/>
      <c r="K171" s="127"/>
      <c r="L171" s="127"/>
      <c r="M171" s="126"/>
      <c r="N171" s="129" t="s">
        <v>1898</v>
      </c>
      <c r="O171" s="129" t="str">
        <f>VLOOKUP(N171,Ma_KH!$A:$R,2,0)</f>
        <v>Siêu thị BRGMart Phố Nối</v>
      </c>
      <c r="P171" s="127"/>
      <c r="Q171" s="127"/>
      <c r="R171" s="129" t="str">
        <f t="shared" ref="R171:R216" si="78">"Hàng trả - "&amp;N171&amp;" - "&amp;O171&amp;" - "&amp;G171&amp;" - Phiếu ngày ("&amp;TEXT(F171,"dd/mm/yyyy")&amp;")"</f>
        <v>Hàng trả - brg10061 - Siêu thị BRGMart Phố Nối - 5120020 - Phiếu ngày (09/12/2025)</v>
      </c>
      <c r="S171" s="129" t="s">
        <v>1771</v>
      </c>
      <c r="T171" s="127"/>
      <c r="U171" s="127" t="str">
        <f t="shared" ref="U171:U216" si="79">R171</f>
        <v>Hàng trả - brg10061 - Siêu thị BRGMart Phố Nối - 5120020 - Phiếu ngày (09/12/2025)</v>
      </c>
      <c r="V171" s="127"/>
      <c r="W171" s="127"/>
      <c r="X171" s="129" t="s">
        <v>30</v>
      </c>
      <c r="Y171" s="127" t="str">
        <f>VLOOKUP(X171,TONG_SL!$A:$F,2,0)</f>
        <v>Gà muối 500g</v>
      </c>
      <c r="Z171" s="125"/>
      <c r="AA171" s="125" t="str">
        <f t="shared" ref="AA171:AA216" si="80">IF(X171="","","5111")</f>
        <v>5111</v>
      </c>
      <c r="AB171" s="125" t="str">
        <f t="shared" ref="AB171:AB216" si="81">IF(X171="","","131")</f>
        <v>131</v>
      </c>
      <c r="AC171" s="125" t="str">
        <f>VLOOKUP(X171,TONG_SL!$A:$F,3,0)</f>
        <v>Túi</v>
      </c>
      <c r="AD171" s="130">
        <v>1</v>
      </c>
      <c r="AE171" s="130"/>
      <c r="AF171" s="224">
        <f>VLOOKUP(VLOOKUP(N171,Ma_KH!$A:$R,18,0)&amp;X171,Gia_MB!$A:$F,6,0)</f>
        <v>105505</v>
      </c>
      <c r="AG171" s="131">
        <f t="shared" ref="AG171:AG216" si="82">AD171*AF171</f>
        <v>105505</v>
      </c>
      <c r="AH171" s="130"/>
      <c r="AI171" s="132"/>
      <c r="AJ171" s="133"/>
      <c r="AK171" s="130" t="str">
        <f t="shared" ref="AK171:AK216" si="83">IF(AD171&lt;&gt;"","8","")</f>
        <v>8</v>
      </c>
      <c r="AL171" s="130"/>
      <c r="AM171" s="132">
        <f t="shared" ref="AM171:AM216" si="84">AG171*AK171/100</f>
        <v>8440.4</v>
      </c>
      <c r="AN171" s="130" t="str">
        <f t="shared" ref="AN171:AN216" si="85">IF(AD171&lt;&gt;"","33311","")</f>
        <v>33311</v>
      </c>
      <c r="AO171" s="133"/>
      <c r="AP171" s="134" t="str">
        <f t="shared" ref="AP171:AP216" si="86">IF(X171="","","K-C6")</f>
        <v>K-C6</v>
      </c>
      <c r="AQ171" s="134" t="str">
        <f t="shared" ref="AQ171:AQ216" si="87">IF(X171="","","156")</f>
        <v>156</v>
      </c>
      <c r="AR171" s="134" t="str">
        <f t="shared" ref="AR171:AR216" si="88">IF(X171="","","632")</f>
        <v>632</v>
      </c>
      <c r="AS171" s="134"/>
      <c r="AT171" s="134"/>
      <c r="AU171" s="133"/>
    </row>
    <row r="172" spans="1:47" x14ac:dyDescent="0.25">
      <c r="A172" s="282"/>
      <c r="B172" s="283"/>
      <c r="C172" s="283"/>
      <c r="D172" s="283" t="str">
        <f t="shared" si="75"/>
        <v>1</v>
      </c>
      <c r="E172" s="277">
        <v>46000</v>
      </c>
      <c r="F172" s="277">
        <v>46000</v>
      </c>
      <c r="G172" s="278" t="s">
        <v>8549</v>
      </c>
      <c r="H172" s="279">
        <f t="shared" si="76"/>
        <v>46000</v>
      </c>
      <c r="I172" s="280" t="str">
        <f t="shared" si="77"/>
        <v>NKMB-912xtkl00181</v>
      </c>
      <c r="J172" s="278"/>
      <c r="K172" s="278"/>
      <c r="L172" s="278"/>
      <c r="M172" s="277"/>
      <c r="N172" s="280" t="s">
        <v>810</v>
      </c>
      <c r="O172" s="280" t="str">
        <f>VLOOKUP(N172,Ma_KH!$A:$R,2,0)</f>
        <v>Xanh Mart - S1.08 Vinhomes Ocean Park</v>
      </c>
      <c r="P172" s="278"/>
      <c r="Q172" s="278"/>
      <c r="R172" s="280" t="str">
        <f t="shared" si="78"/>
        <v>Hàng trả - KL00181 - Xanh Mart - S1.08 Vinhomes Ocean Park - 912xtkl00181 - Phiếu ngày (09/12/2025)</v>
      </c>
      <c r="S172" s="280" t="s">
        <v>1790</v>
      </c>
      <c r="T172" s="278"/>
      <c r="U172" s="278" t="str">
        <f t="shared" si="79"/>
        <v>Hàng trả - KL00181 - Xanh Mart - S1.08 Vinhomes Ocean Park - 912xtkl00181 - Phiếu ngày (09/12/2025)</v>
      </c>
      <c r="V172" s="278"/>
      <c r="W172" s="278"/>
      <c r="X172" s="280" t="s">
        <v>27</v>
      </c>
      <c r="Y172" s="278" t="str">
        <f>VLOOKUP(X172,TONG_SL!$A:$F,2,0)</f>
        <v>Chân giò heo muối 300g</v>
      </c>
      <c r="Z172" s="283"/>
      <c r="AA172" s="283" t="str">
        <f t="shared" si="80"/>
        <v>5111</v>
      </c>
      <c r="AB172" s="283" t="str">
        <f t="shared" si="81"/>
        <v>131</v>
      </c>
      <c r="AC172" s="283" t="str">
        <f>VLOOKUP(X172,TONG_SL!$A:$F,3,0)</f>
        <v>Túi</v>
      </c>
      <c r="AD172" s="281">
        <v>1</v>
      </c>
      <c r="AE172" s="281"/>
      <c r="AF172" s="272" t="e">
        <f>VLOOKUP(VLOOKUP(N172,Ma_KH!$A:$R,18,0)&amp;X172,Gia_MB!$A:$F,6,0)</f>
        <v>#N/A</v>
      </c>
      <c r="AG172" s="284" t="e">
        <f t="shared" si="82"/>
        <v>#N/A</v>
      </c>
      <c r="AH172" s="281"/>
      <c r="AI172" s="285"/>
      <c r="AJ172" s="286"/>
      <c r="AK172" s="281" t="str">
        <f t="shared" si="83"/>
        <v>8</v>
      </c>
      <c r="AL172" s="281"/>
      <c r="AM172" s="285" t="e">
        <f t="shared" si="84"/>
        <v>#N/A</v>
      </c>
      <c r="AN172" s="281" t="str">
        <f t="shared" si="85"/>
        <v>33311</v>
      </c>
      <c r="AO172" s="286"/>
      <c r="AP172" s="287" t="str">
        <f t="shared" si="86"/>
        <v>K-C6</v>
      </c>
      <c r="AQ172" s="287" t="str">
        <f t="shared" si="87"/>
        <v>156</v>
      </c>
      <c r="AR172" s="287" t="str">
        <f t="shared" si="88"/>
        <v>632</v>
      </c>
      <c r="AS172" s="287"/>
      <c r="AT172" s="287"/>
      <c r="AU172" s="286"/>
    </row>
    <row r="173" spans="1:47" x14ac:dyDescent="0.25">
      <c r="A173" s="282"/>
      <c r="B173" s="283"/>
      <c r="C173" s="283"/>
      <c r="D173" s="283" t="str">
        <f t="shared" si="75"/>
        <v>1</v>
      </c>
      <c r="E173" s="277">
        <v>46000</v>
      </c>
      <c r="F173" s="277">
        <v>46000</v>
      </c>
      <c r="G173" s="278" t="s">
        <v>8549</v>
      </c>
      <c r="H173" s="279">
        <f t="shared" si="76"/>
        <v>46000</v>
      </c>
      <c r="I173" s="280" t="str">
        <f t="shared" si="77"/>
        <v>NKMB-912xtkl00181</v>
      </c>
      <c r="J173" s="278"/>
      <c r="K173" s="278"/>
      <c r="L173" s="278"/>
      <c r="M173" s="277"/>
      <c r="N173" s="280" t="s">
        <v>810</v>
      </c>
      <c r="O173" s="280" t="str">
        <f>VLOOKUP(N173,Ma_KH!$A:$R,2,0)</f>
        <v>Xanh Mart - S1.08 Vinhomes Ocean Park</v>
      </c>
      <c r="P173" s="278"/>
      <c r="Q173" s="278"/>
      <c r="R173" s="280" t="str">
        <f t="shared" si="78"/>
        <v>Hàng trả - KL00181 - Xanh Mart - S1.08 Vinhomes Ocean Park - 912xtkl00181 - Phiếu ngày (09/12/2025)</v>
      </c>
      <c r="S173" s="280" t="s">
        <v>1790</v>
      </c>
      <c r="T173" s="278"/>
      <c r="U173" s="278" t="str">
        <f t="shared" si="79"/>
        <v>Hàng trả - KL00181 - Xanh Mart - S1.08 Vinhomes Ocean Park - 912xtkl00181 - Phiếu ngày (09/12/2025)</v>
      </c>
      <c r="V173" s="278"/>
      <c r="W173" s="278"/>
      <c r="X173" s="280" t="s">
        <v>34</v>
      </c>
      <c r="Y173" s="278" t="str">
        <f>VLOOKUP(X173,TONG_SL!$A:$F,2,0)</f>
        <v>Tai heo muối 200g</v>
      </c>
      <c r="Z173" s="283"/>
      <c r="AA173" s="283" t="str">
        <f t="shared" si="80"/>
        <v>5111</v>
      </c>
      <c r="AB173" s="283" t="str">
        <f t="shared" si="81"/>
        <v>131</v>
      </c>
      <c r="AC173" s="283" t="str">
        <f>VLOOKUP(X173,TONG_SL!$A:$F,3,0)</f>
        <v>Túi</v>
      </c>
      <c r="AD173" s="281">
        <v>1</v>
      </c>
      <c r="AE173" s="281"/>
      <c r="AF173" s="272" t="e">
        <f>VLOOKUP(VLOOKUP(N173,Ma_KH!$A:$R,18,0)&amp;X173,Gia_MB!$A:$F,6,0)</f>
        <v>#N/A</v>
      </c>
      <c r="AG173" s="284" t="e">
        <f t="shared" si="82"/>
        <v>#N/A</v>
      </c>
      <c r="AH173" s="281"/>
      <c r="AI173" s="285"/>
      <c r="AJ173" s="286"/>
      <c r="AK173" s="281" t="str">
        <f t="shared" si="83"/>
        <v>8</v>
      </c>
      <c r="AL173" s="281"/>
      <c r="AM173" s="285" t="e">
        <f t="shared" si="84"/>
        <v>#N/A</v>
      </c>
      <c r="AN173" s="281" t="str">
        <f t="shared" si="85"/>
        <v>33311</v>
      </c>
      <c r="AO173" s="286"/>
      <c r="AP173" s="287" t="str">
        <f t="shared" si="86"/>
        <v>K-C6</v>
      </c>
      <c r="AQ173" s="287" t="str">
        <f t="shared" si="87"/>
        <v>156</v>
      </c>
      <c r="AR173" s="287" t="str">
        <f t="shared" si="88"/>
        <v>632</v>
      </c>
      <c r="AS173" s="287"/>
      <c r="AT173" s="287"/>
      <c r="AU173" s="286"/>
    </row>
    <row r="174" spans="1:47" x14ac:dyDescent="0.25">
      <c r="A174" s="282"/>
      <c r="B174" s="283"/>
      <c r="C174" s="283"/>
      <c r="D174" s="283" t="str">
        <f t="shared" si="75"/>
        <v>1</v>
      </c>
      <c r="E174" s="277">
        <v>46000</v>
      </c>
      <c r="F174" s="277">
        <v>46000</v>
      </c>
      <c r="G174" s="278" t="s">
        <v>8552</v>
      </c>
      <c r="H174" s="279">
        <f t="shared" si="76"/>
        <v>46000</v>
      </c>
      <c r="I174" s="280" t="str">
        <f t="shared" si="77"/>
        <v>NKMB-31525120030</v>
      </c>
      <c r="J174" s="278"/>
      <c r="K174" s="278"/>
      <c r="L174" s="278"/>
      <c r="M174" s="277"/>
      <c r="N174" s="280" t="s">
        <v>1886</v>
      </c>
      <c r="O174" s="280" t="str">
        <f>VLOOKUP(N174,Ma_KH!$A:$R,2,0)</f>
        <v>BRGMART 15-17 Ngọc Khánh, Hà Nội</v>
      </c>
      <c r="P174" s="278"/>
      <c r="Q174" s="278"/>
      <c r="R174" s="280" t="str">
        <f t="shared" si="78"/>
        <v>Hàng trả - brg10031 - BRGMART 15-17 Ngọc Khánh, Hà Nội - 31525120030 - Phiếu ngày (09/12/2025)</v>
      </c>
      <c r="S174" s="280" t="s">
        <v>1790</v>
      </c>
      <c r="T174" s="278"/>
      <c r="U174" s="278" t="str">
        <f t="shared" si="79"/>
        <v>Hàng trả - brg10031 - BRGMART 15-17 Ngọc Khánh, Hà Nội - 31525120030 - Phiếu ngày (09/12/2025)</v>
      </c>
      <c r="V174" s="278"/>
      <c r="W174" s="278"/>
      <c r="X174" s="280" t="s">
        <v>52</v>
      </c>
      <c r="Y174" s="278" t="str">
        <f>VLOOKUP(X174,TONG_SL!$A:$F,2,0)</f>
        <v>Gà xì dầu 500g</v>
      </c>
      <c r="Z174" s="283"/>
      <c r="AA174" s="283" t="str">
        <f t="shared" si="80"/>
        <v>5111</v>
      </c>
      <c r="AB174" s="283" t="str">
        <f t="shared" si="81"/>
        <v>131</v>
      </c>
      <c r="AC174" s="283" t="str">
        <f>VLOOKUP(X174,TONG_SL!$A:$F,3,0)</f>
        <v>Túi</v>
      </c>
      <c r="AD174" s="281">
        <v>1</v>
      </c>
      <c r="AE174" s="281"/>
      <c r="AF174" s="272">
        <f>VLOOKUP(VLOOKUP(N174,Ma_KH!$A:$R,18,0)&amp;X174,Gia_MB!$A:$F,6,0)</f>
        <v>106026</v>
      </c>
      <c r="AG174" s="284">
        <f t="shared" si="82"/>
        <v>106026</v>
      </c>
      <c r="AH174" s="281"/>
      <c r="AI174" s="285"/>
      <c r="AJ174" s="286"/>
      <c r="AK174" s="281" t="str">
        <f t="shared" si="83"/>
        <v>8</v>
      </c>
      <c r="AL174" s="281"/>
      <c r="AM174" s="285">
        <f t="shared" si="84"/>
        <v>8482.08</v>
      </c>
      <c r="AN174" s="281" t="str">
        <f t="shared" si="85"/>
        <v>33311</v>
      </c>
      <c r="AO174" s="286"/>
      <c r="AP174" s="287" t="str">
        <f t="shared" si="86"/>
        <v>K-C6</v>
      </c>
      <c r="AQ174" s="287" t="str">
        <f t="shared" si="87"/>
        <v>156</v>
      </c>
      <c r="AR174" s="287" t="str">
        <f t="shared" si="88"/>
        <v>632</v>
      </c>
      <c r="AS174" s="287"/>
      <c r="AT174" s="287"/>
      <c r="AU174" s="286"/>
    </row>
    <row r="175" spans="1:47" x14ac:dyDescent="0.25">
      <c r="A175" s="282"/>
      <c r="B175" s="283"/>
      <c r="C175" s="283"/>
      <c r="D175" s="283" t="str">
        <f t="shared" si="75"/>
        <v>1</v>
      </c>
      <c r="E175" s="277">
        <v>46000</v>
      </c>
      <c r="F175" s="277">
        <v>46000</v>
      </c>
      <c r="G175" s="278" t="s">
        <v>8552</v>
      </c>
      <c r="H175" s="279">
        <f t="shared" si="76"/>
        <v>46000</v>
      </c>
      <c r="I175" s="280" t="str">
        <f t="shared" si="77"/>
        <v>NKMB-31525120030</v>
      </c>
      <c r="J175" s="278"/>
      <c r="K175" s="278"/>
      <c r="L175" s="278"/>
      <c r="M175" s="277"/>
      <c r="N175" s="280" t="s">
        <v>1886</v>
      </c>
      <c r="O175" s="280" t="str">
        <f>VLOOKUP(N175,Ma_KH!$A:$R,2,0)</f>
        <v>BRGMART 15-17 Ngọc Khánh, Hà Nội</v>
      </c>
      <c r="P175" s="278"/>
      <c r="Q175" s="278"/>
      <c r="R175" s="280" t="str">
        <f t="shared" si="78"/>
        <v>Hàng trả - brg10031 - BRGMART 15-17 Ngọc Khánh, Hà Nội - 31525120030 - Phiếu ngày (09/12/2025)</v>
      </c>
      <c r="S175" s="280" t="s">
        <v>1790</v>
      </c>
      <c r="T175" s="278"/>
      <c r="U175" s="278" t="str">
        <f t="shared" si="79"/>
        <v>Hàng trả - brg10031 - BRGMART 15-17 Ngọc Khánh, Hà Nội - 31525120030 - Phiếu ngày (09/12/2025)</v>
      </c>
      <c r="V175" s="278"/>
      <c r="W175" s="278"/>
      <c r="X175" s="280" t="s">
        <v>30</v>
      </c>
      <c r="Y175" s="278" t="str">
        <f>VLOOKUP(X175,TONG_SL!$A:$F,2,0)</f>
        <v>Gà muối 500g</v>
      </c>
      <c r="Z175" s="283"/>
      <c r="AA175" s="283" t="str">
        <f t="shared" si="80"/>
        <v>5111</v>
      </c>
      <c r="AB175" s="283" t="str">
        <f t="shared" si="81"/>
        <v>131</v>
      </c>
      <c r="AC175" s="283" t="str">
        <f>VLOOKUP(X175,TONG_SL!$A:$F,3,0)</f>
        <v>Túi</v>
      </c>
      <c r="AD175" s="281">
        <v>1</v>
      </c>
      <c r="AE175" s="281"/>
      <c r="AF175" s="272">
        <f>VLOOKUP(VLOOKUP(N175,Ma_KH!$A:$R,18,0)&amp;X175,Gia_MB!$A:$F,6,0)</f>
        <v>105505</v>
      </c>
      <c r="AG175" s="284">
        <f t="shared" si="82"/>
        <v>105505</v>
      </c>
      <c r="AH175" s="281"/>
      <c r="AI175" s="285"/>
      <c r="AJ175" s="286"/>
      <c r="AK175" s="281" t="str">
        <f t="shared" si="83"/>
        <v>8</v>
      </c>
      <c r="AL175" s="281"/>
      <c r="AM175" s="285">
        <f t="shared" si="84"/>
        <v>8440.4</v>
      </c>
      <c r="AN175" s="281" t="str">
        <f t="shared" si="85"/>
        <v>33311</v>
      </c>
      <c r="AO175" s="286"/>
      <c r="AP175" s="287" t="str">
        <f t="shared" si="86"/>
        <v>K-C6</v>
      </c>
      <c r="AQ175" s="287" t="str">
        <f t="shared" si="87"/>
        <v>156</v>
      </c>
      <c r="AR175" s="287" t="str">
        <f t="shared" si="88"/>
        <v>632</v>
      </c>
      <c r="AS175" s="287"/>
      <c r="AT175" s="287"/>
      <c r="AU175" s="286"/>
    </row>
    <row r="176" spans="1:47" x14ac:dyDescent="0.25">
      <c r="A176" s="282"/>
      <c r="B176" s="283"/>
      <c r="C176" s="283"/>
      <c r="D176" s="283" t="str">
        <f t="shared" si="75"/>
        <v>1</v>
      </c>
      <c r="E176" s="277">
        <v>46001</v>
      </c>
      <c r="F176" s="277">
        <v>46001</v>
      </c>
      <c r="G176" s="278" t="s">
        <v>8633</v>
      </c>
      <c r="H176" s="279">
        <f t="shared" si="76"/>
        <v>46001</v>
      </c>
      <c r="I176" s="280" t="str">
        <f t="shared" si="77"/>
        <v>NKMB-1012kl00152</v>
      </c>
      <c r="J176" s="278"/>
      <c r="K176" s="278"/>
      <c r="L176" s="278"/>
      <c r="M176" s="277"/>
      <c r="N176" s="280" t="s">
        <v>793</v>
      </c>
      <c r="O176" s="280" t="str">
        <f>VLOOKUP(N176,Ma_KH!$A:$R,2,0)</f>
        <v>Tiện Lợi Mart</v>
      </c>
      <c r="P176" s="278"/>
      <c r="Q176" s="278"/>
      <c r="R176" s="280" t="str">
        <f t="shared" si="78"/>
        <v>Hàng trả - KL00152 - Tiện Lợi Mart - 1012kl00152 - Phiếu ngày (10/12/2025)</v>
      </c>
      <c r="S176" s="280" t="s">
        <v>1790</v>
      </c>
      <c r="T176" s="278"/>
      <c r="U176" s="278" t="str">
        <f t="shared" si="79"/>
        <v>Hàng trả - KL00152 - Tiện Lợi Mart - 1012kl00152 - Phiếu ngày (10/12/2025)</v>
      </c>
      <c r="V176" s="278"/>
      <c r="W176" s="278"/>
      <c r="X176" s="280" t="s">
        <v>565</v>
      </c>
      <c r="Y176" s="278" t="str">
        <f>VLOOKUP(X176,TONG_SL!$A:$F,2,0)</f>
        <v>Tai heo sốt thái 150g</v>
      </c>
      <c r="Z176" s="283"/>
      <c r="AA176" s="283" t="str">
        <f t="shared" si="80"/>
        <v>5111</v>
      </c>
      <c r="AB176" s="283" t="str">
        <f t="shared" si="81"/>
        <v>131</v>
      </c>
      <c r="AC176" s="283" t="str">
        <f>VLOOKUP(X176,TONG_SL!$A:$F,3,0)</f>
        <v>Túi</v>
      </c>
      <c r="AD176" s="281">
        <v>2</v>
      </c>
      <c r="AE176" s="281"/>
      <c r="AF176" s="272" t="e">
        <f>VLOOKUP(VLOOKUP(N176,Ma_KH!$A:$R,18,0)&amp;X176,Gia_MB!$A:$F,6,0)</f>
        <v>#N/A</v>
      </c>
      <c r="AG176" s="284" t="e">
        <f t="shared" si="82"/>
        <v>#N/A</v>
      </c>
      <c r="AH176" s="281"/>
      <c r="AI176" s="285"/>
      <c r="AJ176" s="286"/>
      <c r="AK176" s="281" t="str">
        <f t="shared" si="83"/>
        <v>8</v>
      </c>
      <c r="AL176" s="281"/>
      <c r="AM176" s="285" t="e">
        <f t="shared" si="84"/>
        <v>#N/A</v>
      </c>
      <c r="AN176" s="281" t="str">
        <f t="shared" si="85"/>
        <v>33311</v>
      </c>
      <c r="AO176" s="286"/>
      <c r="AP176" s="287" t="str">
        <f t="shared" si="86"/>
        <v>K-C6</v>
      </c>
      <c r="AQ176" s="287" t="str">
        <f t="shared" si="87"/>
        <v>156</v>
      </c>
      <c r="AR176" s="287" t="str">
        <f t="shared" si="88"/>
        <v>632</v>
      </c>
      <c r="AS176" s="287"/>
      <c r="AT176" s="287"/>
      <c r="AU176" s="286"/>
    </row>
    <row r="177" spans="1:47" x14ac:dyDescent="0.25">
      <c r="A177" s="282"/>
      <c r="B177" s="283"/>
      <c r="C177" s="283"/>
      <c r="D177" s="283" t="str">
        <f t="shared" si="75"/>
        <v>1</v>
      </c>
      <c r="E177" s="277">
        <v>46001</v>
      </c>
      <c r="F177" s="277">
        <v>46001</v>
      </c>
      <c r="G177" s="278" t="s">
        <v>8633</v>
      </c>
      <c r="H177" s="279">
        <f t="shared" si="76"/>
        <v>46001</v>
      </c>
      <c r="I177" s="280" t="str">
        <f t="shared" si="77"/>
        <v>NKMB-1012kl00152</v>
      </c>
      <c r="J177" s="278"/>
      <c r="K177" s="278"/>
      <c r="L177" s="278"/>
      <c r="M177" s="277"/>
      <c r="N177" s="280" t="s">
        <v>793</v>
      </c>
      <c r="O177" s="280" t="str">
        <f>VLOOKUP(N177,Ma_KH!$A:$R,2,0)</f>
        <v>Tiện Lợi Mart</v>
      </c>
      <c r="P177" s="278"/>
      <c r="Q177" s="278"/>
      <c r="R177" s="280" t="str">
        <f t="shared" si="78"/>
        <v>Hàng trả - KL00152 - Tiện Lợi Mart - 1012kl00152 - Phiếu ngày (10/12/2025)</v>
      </c>
      <c r="S177" s="280" t="s">
        <v>1790</v>
      </c>
      <c r="T177" s="278"/>
      <c r="U177" s="278" t="str">
        <f t="shared" si="79"/>
        <v>Hàng trả - KL00152 - Tiện Lợi Mart - 1012kl00152 - Phiếu ngày (10/12/2025)</v>
      </c>
      <c r="V177" s="278"/>
      <c r="W177" s="278"/>
      <c r="X177" s="280" t="s">
        <v>563</v>
      </c>
      <c r="Y177" s="278" t="str">
        <f>VLOOKUP(X177,TONG_SL!$A:$F,2,0)</f>
        <v>Chân gà sả tắc 150g</v>
      </c>
      <c r="Z177" s="283"/>
      <c r="AA177" s="283" t="str">
        <f t="shared" si="80"/>
        <v>5111</v>
      </c>
      <c r="AB177" s="283" t="str">
        <f t="shared" si="81"/>
        <v>131</v>
      </c>
      <c r="AC177" s="283" t="str">
        <f>VLOOKUP(X177,TONG_SL!$A:$F,3,0)</f>
        <v>Túi</v>
      </c>
      <c r="AD177" s="281">
        <v>1</v>
      </c>
      <c r="AE177" s="281"/>
      <c r="AF177" s="272" t="e">
        <f>VLOOKUP(VLOOKUP(N177,Ma_KH!$A:$R,18,0)&amp;X177,Gia_MB!$A:$F,6,0)</f>
        <v>#N/A</v>
      </c>
      <c r="AG177" s="284" t="e">
        <f t="shared" si="82"/>
        <v>#N/A</v>
      </c>
      <c r="AH177" s="281"/>
      <c r="AI177" s="285"/>
      <c r="AJ177" s="286"/>
      <c r="AK177" s="281" t="str">
        <f t="shared" si="83"/>
        <v>8</v>
      </c>
      <c r="AL177" s="281"/>
      <c r="AM177" s="285" t="e">
        <f t="shared" si="84"/>
        <v>#N/A</v>
      </c>
      <c r="AN177" s="281" t="str">
        <f t="shared" si="85"/>
        <v>33311</v>
      </c>
      <c r="AO177" s="286"/>
      <c r="AP177" s="287" t="str">
        <f t="shared" si="86"/>
        <v>K-C6</v>
      </c>
      <c r="AQ177" s="287" t="str">
        <f t="shared" si="87"/>
        <v>156</v>
      </c>
      <c r="AR177" s="287" t="str">
        <f t="shared" si="88"/>
        <v>632</v>
      </c>
      <c r="AS177" s="287"/>
      <c r="AT177" s="287"/>
      <c r="AU177" s="286"/>
    </row>
    <row r="178" spans="1:47" x14ac:dyDescent="0.25">
      <c r="A178" s="282"/>
      <c r="B178" s="283"/>
      <c r="C178" s="283"/>
      <c r="D178" s="283" t="str">
        <f t="shared" si="75"/>
        <v>1</v>
      </c>
      <c r="E178" s="277">
        <v>46001</v>
      </c>
      <c r="F178" s="277">
        <v>46001</v>
      </c>
      <c r="G178" s="278" t="s">
        <v>8633</v>
      </c>
      <c r="H178" s="279">
        <f t="shared" si="76"/>
        <v>46001</v>
      </c>
      <c r="I178" s="280" t="str">
        <f t="shared" si="77"/>
        <v>NKMB-1012kl00152</v>
      </c>
      <c r="J178" s="278"/>
      <c r="K178" s="278"/>
      <c r="L178" s="278"/>
      <c r="M178" s="277"/>
      <c r="N178" s="280" t="s">
        <v>793</v>
      </c>
      <c r="O178" s="280" t="str">
        <f>VLOOKUP(N178,Ma_KH!$A:$R,2,0)</f>
        <v>Tiện Lợi Mart</v>
      </c>
      <c r="P178" s="278"/>
      <c r="Q178" s="278"/>
      <c r="R178" s="280" t="str">
        <f t="shared" si="78"/>
        <v>Hàng trả - KL00152 - Tiện Lợi Mart - 1012kl00152 - Phiếu ngày (10/12/2025)</v>
      </c>
      <c r="S178" s="280" t="s">
        <v>1790</v>
      </c>
      <c r="T178" s="278"/>
      <c r="U178" s="278" t="str">
        <f t="shared" si="79"/>
        <v>Hàng trả - KL00152 - Tiện Lợi Mart - 1012kl00152 - Phiếu ngày (10/12/2025)</v>
      </c>
      <c r="V178" s="278"/>
      <c r="W178" s="278"/>
      <c r="X178" s="280" t="s">
        <v>32</v>
      </c>
      <c r="Y178" s="278" t="str">
        <f>VLOOKUP(X178,TONG_SL!$A:$F,2,0)</f>
        <v>Giò Tai Lưỡi Xào 250g</v>
      </c>
      <c r="Z178" s="283"/>
      <c r="AA178" s="283" t="str">
        <f t="shared" si="80"/>
        <v>5111</v>
      </c>
      <c r="AB178" s="283" t="str">
        <f t="shared" si="81"/>
        <v>131</v>
      </c>
      <c r="AC178" s="283" t="str">
        <f>VLOOKUP(X178,TONG_SL!$A:$F,3,0)</f>
        <v>Túi</v>
      </c>
      <c r="AD178" s="281">
        <v>3</v>
      </c>
      <c r="AE178" s="281"/>
      <c r="AF178" s="272" t="e">
        <f>VLOOKUP(VLOOKUP(N178,Ma_KH!$A:$R,18,0)&amp;X178,Gia_MB!$A:$F,6,0)</f>
        <v>#N/A</v>
      </c>
      <c r="AG178" s="284" t="e">
        <f t="shared" si="82"/>
        <v>#N/A</v>
      </c>
      <c r="AH178" s="281"/>
      <c r="AI178" s="285"/>
      <c r="AJ178" s="286"/>
      <c r="AK178" s="281" t="str">
        <f t="shared" si="83"/>
        <v>8</v>
      </c>
      <c r="AL178" s="281"/>
      <c r="AM178" s="285" t="e">
        <f t="shared" si="84"/>
        <v>#N/A</v>
      </c>
      <c r="AN178" s="281" t="str">
        <f t="shared" si="85"/>
        <v>33311</v>
      </c>
      <c r="AO178" s="286"/>
      <c r="AP178" s="287" t="str">
        <f t="shared" si="86"/>
        <v>K-C6</v>
      </c>
      <c r="AQ178" s="287" t="str">
        <f t="shared" si="87"/>
        <v>156</v>
      </c>
      <c r="AR178" s="287" t="str">
        <f t="shared" si="88"/>
        <v>632</v>
      </c>
      <c r="AS178" s="287"/>
      <c r="AT178" s="287"/>
      <c r="AU178" s="286"/>
    </row>
    <row r="179" spans="1:47" x14ac:dyDescent="0.25">
      <c r="A179" s="282"/>
      <c r="B179" s="283"/>
      <c r="C179" s="283"/>
      <c r="D179" s="283" t="str">
        <f t="shared" si="75"/>
        <v>1</v>
      </c>
      <c r="E179" s="277">
        <v>46001</v>
      </c>
      <c r="F179" s="277">
        <v>46001</v>
      </c>
      <c r="G179" s="278" t="s">
        <v>8633</v>
      </c>
      <c r="H179" s="279">
        <f t="shared" si="76"/>
        <v>46001</v>
      </c>
      <c r="I179" s="280" t="str">
        <f t="shared" si="77"/>
        <v>NKMB-1012kl00152</v>
      </c>
      <c r="J179" s="278"/>
      <c r="K179" s="278"/>
      <c r="L179" s="278"/>
      <c r="M179" s="277"/>
      <c r="N179" s="280" t="s">
        <v>793</v>
      </c>
      <c r="O179" s="280" t="str">
        <f>VLOOKUP(N179,Ma_KH!$A:$R,2,0)</f>
        <v>Tiện Lợi Mart</v>
      </c>
      <c r="P179" s="278"/>
      <c r="Q179" s="278"/>
      <c r="R179" s="280" t="str">
        <f t="shared" si="78"/>
        <v>Hàng trả - KL00152 - Tiện Lợi Mart - 1012kl00152 - Phiếu ngày (10/12/2025)</v>
      </c>
      <c r="S179" s="280" t="s">
        <v>1790</v>
      </c>
      <c r="T179" s="278"/>
      <c r="U179" s="278" t="str">
        <f t="shared" si="79"/>
        <v>Hàng trả - KL00152 - Tiện Lợi Mart - 1012kl00152 - Phiếu ngày (10/12/2025)</v>
      </c>
      <c r="V179" s="278"/>
      <c r="W179" s="278"/>
      <c r="X179" s="280" t="s">
        <v>39</v>
      </c>
      <c r="Y179" s="278" t="str">
        <f>VLOOKUP(X179,TONG_SL!$A:$F,2,0)</f>
        <v>Chả nướng 300g</v>
      </c>
      <c r="Z179" s="283"/>
      <c r="AA179" s="283" t="str">
        <f t="shared" si="80"/>
        <v>5111</v>
      </c>
      <c r="AB179" s="283" t="str">
        <f t="shared" si="81"/>
        <v>131</v>
      </c>
      <c r="AC179" s="283" t="str">
        <f>VLOOKUP(X179,TONG_SL!$A:$F,3,0)</f>
        <v>Túi</v>
      </c>
      <c r="AD179" s="281">
        <v>1</v>
      </c>
      <c r="AE179" s="281"/>
      <c r="AF179" s="272" t="e">
        <f>VLOOKUP(VLOOKUP(N179,Ma_KH!$A:$R,18,0)&amp;X179,Gia_MB!$A:$F,6,0)</f>
        <v>#N/A</v>
      </c>
      <c r="AG179" s="284" t="e">
        <f t="shared" si="82"/>
        <v>#N/A</v>
      </c>
      <c r="AH179" s="281"/>
      <c r="AI179" s="285"/>
      <c r="AJ179" s="286"/>
      <c r="AK179" s="281" t="str">
        <f t="shared" si="83"/>
        <v>8</v>
      </c>
      <c r="AL179" s="281"/>
      <c r="AM179" s="285" t="e">
        <f t="shared" si="84"/>
        <v>#N/A</v>
      </c>
      <c r="AN179" s="281" t="str">
        <f t="shared" si="85"/>
        <v>33311</v>
      </c>
      <c r="AO179" s="286"/>
      <c r="AP179" s="287" t="str">
        <f t="shared" si="86"/>
        <v>K-C6</v>
      </c>
      <c r="AQ179" s="287" t="str">
        <f t="shared" si="87"/>
        <v>156</v>
      </c>
      <c r="AR179" s="287" t="str">
        <f t="shared" si="88"/>
        <v>632</v>
      </c>
      <c r="AS179" s="287"/>
      <c r="AT179" s="287"/>
      <c r="AU179" s="286"/>
    </row>
    <row r="180" spans="1:47" x14ac:dyDescent="0.25">
      <c r="A180" s="282"/>
      <c r="B180" s="283"/>
      <c r="C180" s="283"/>
      <c r="D180" s="283" t="str">
        <f t="shared" si="75"/>
        <v>1</v>
      </c>
      <c r="E180" s="277">
        <v>46001</v>
      </c>
      <c r="F180" s="277">
        <v>46001</v>
      </c>
      <c r="G180" s="278" t="s">
        <v>8633</v>
      </c>
      <c r="H180" s="279">
        <f t="shared" si="76"/>
        <v>46001</v>
      </c>
      <c r="I180" s="280" t="str">
        <f t="shared" si="77"/>
        <v>NKMB-1012kl00152</v>
      </c>
      <c r="J180" s="278"/>
      <c r="K180" s="278"/>
      <c r="L180" s="278"/>
      <c r="M180" s="277"/>
      <c r="N180" s="280" t="s">
        <v>793</v>
      </c>
      <c r="O180" s="280" t="str">
        <f>VLOOKUP(N180,Ma_KH!$A:$R,2,0)</f>
        <v>Tiện Lợi Mart</v>
      </c>
      <c r="P180" s="278"/>
      <c r="Q180" s="278"/>
      <c r="R180" s="280" t="str">
        <f t="shared" si="78"/>
        <v>Hàng trả - KL00152 - Tiện Lợi Mart - 1012kl00152 - Phiếu ngày (10/12/2025)</v>
      </c>
      <c r="S180" s="280" t="s">
        <v>1790</v>
      </c>
      <c r="T180" s="278"/>
      <c r="U180" s="278" t="str">
        <f t="shared" si="79"/>
        <v>Hàng trả - KL00152 - Tiện Lợi Mart - 1012kl00152 - Phiếu ngày (10/12/2025)</v>
      </c>
      <c r="V180" s="278"/>
      <c r="W180" s="278"/>
      <c r="X180" s="280" t="s">
        <v>34</v>
      </c>
      <c r="Y180" s="278" t="str">
        <f>VLOOKUP(X180,TONG_SL!$A:$F,2,0)</f>
        <v>Tai heo muối 200g</v>
      </c>
      <c r="Z180" s="283"/>
      <c r="AA180" s="283" t="str">
        <f t="shared" si="80"/>
        <v>5111</v>
      </c>
      <c r="AB180" s="283" t="str">
        <f t="shared" si="81"/>
        <v>131</v>
      </c>
      <c r="AC180" s="283" t="str">
        <f>VLOOKUP(X180,TONG_SL!$A:$F,3,0)</f>
        <v>Túi</v>
      </c>
      <c r="AD180" s="281">
        <v>1</v>
      </c>
      <c r="AE180" s="281"/>
      <c r="AF180" s="272" t="e">
        <f>VLOOKUP(VLOOKUP(N180,Ma_KH!$A:$R,18,0)&amp;X180,Gia_MB!$A:$F,6,0)</f>
        <v>#N/A</v>
      </c>
      <c r="AG180" s="284" t="e">
        <f t="shared" si="82"/>
        <v>#N/A</v>
      </c>
      <c r="AH180" s="281"/>
      <c r="AI180" s="285"/>
      <c r="AJ180" s="286"/>
      <c r="AK180" s="281" t="str">
        <f t="shared" si="83"/>
        <v>8</v>
      </c>
      <c r="AL180" s="281"/>
      <c r="AM180" s="285" t="e">
        <f t="shared" si="84"/>
        <v>#N/A</v>
      </c>
      <c r="AN180" s="281" t="str">
        <f t="shared" si="85"/>
        <v>33311</v>
      </c>
      <c r="AO180" s="286"/>
      <c r="AP180" s="287" t="str">
        <f t="shared" si="86"/>
        <v>K-C6</v>
      </c>
      <c r="AQ180" s="287" t="str">
        <f t="shared" si="87"/>
        <v>156</v>
      </c>
      <c r="AR180" s="287" t="str">
        <f t="shared" si="88"/>
        <v>632</v>
      </c>
      <c r="AS180" s="287"/>
      <c r="AT180" s="287"/>
      <c r="AU180" s="286"/>
    </row>
    <row r="181" spans="1:47" x14ac:dyDescent="0.25">
      <c r="A181" s="282"/>
      <c r="B181" s="283"/>
      <c r="C181" s="283"/>
      <c r="D181" s="283" t="str">
        <f t="shared" si="75"/>
        <v>1</v>
      </c>
      <c r="E181" s="277">
        <v>46001</v>
      </c>
      <c r="F181" s="277">
        <v>46001</v>
      </c>
      <c r="G181" s="278" t="s">
        <v>8640</v>
      </c>
      <c r="H181" s="279">
        <f t="shared" si="76"/>
        <v>46001</v>
      </c>
      <c r="I181" s="280" t="str">
        <f t="shared" si="77"/>
        <v>NKMB-1012xtsmart0003</v>
      </c>
      <c r="J181" s="278"/>
      <c r="K181" s="278"/>
      <c r="L181" s="278"/>
      <c r="M181" s="277"/>
      <c r="N181" s="280" t="s">
        <v>4885</v>
      </c>
      <c r="O181" s="280" t="str">
        <f>VLOOKUP(N181,Ma_KH!$A:$R,2,0)</f>
        <v>Sunshine Mart Center</v>
      </c>
      <c r="P181" s="278"/>
      <c r="Q181" s="278"/>
      <c r="R181" s="280" t="str">
        <f t="shared" si="78"/>
        <v>Hàng trả - smart0003 - Sunshine Mart Center - 1012xtsmart0003 - Phiếu ngày (10/12/2025)</v>
      </c>
      <c r="S181" s="280" t="s">
        <v>1786</v>
      </c>
      <c r="T181" s="278"/>
      <c r="U181" s="278" t="str">
        <f t="shared" si="79"/>
        <v>Hàng trả - smart0003 - Sunshine Mart Center - 1012xtsmart0003 - Phiếu ngày (10/12/2025)</v>
      </c>
      <c r="V181" s="278"/>
      <c r="W181" s="278"/>
      <c r="X181" s="280" t="s">
        <v>46</v>
      </c>
      <c r="Y181" s="278" t="str">
        <f>VLOOKUP(X181,TONG_SL!$A:$F,2,0)</f>
        <v>Giò sụn gà 250g</v>
      </c>
      <c r="Z181" s="283"/>
      <c r="AA181" s="283" t="str">
        <f t="shared" si="80"/>
        <v>5111</v>
      </c>
      <c r="AB181" s="283" t="str">
        <f t="shared" si="81"/>
        <v>131</v>
      </c>
      <c r="AC181" s="283" t="str">
        <f>VLOOKUP(X181,TONG_SL!$A:$F,3,0)</f>
        <v>Túi</v>
      </c>
      <c r="AD181" s="281">
        <v>3</v>
      </c>
      <c r="AE181" s="281"/>
      <c r="AF181" s="272">
        <f>VLOOKUP(VLOOKUP(N181,Ma_KH!$A:$R,18,0)&amp;X181,Gia_MB!$A:$F,6,0)</f>
        <v>50400</v>
      </c>
      <c r="AG181" s="284">
        <f t="shared" si="82"/>
        <v>151200</v>
      </c>
      <c r="AH181" s="281"/>
      <c r="AI181" s="285"/>
      <c r="AJ181" s="286"/>
      <c r="AK181" s="281" t="str">
        <f t="shared" si="83"/>
        <v>8</v>
      </c>
      <c r="AL181" s="281"/>
      <c r="AM181" s="285">
        <f t="shared" si="84"/>
        <v>12096</v>
      </c>
      <c r="AN181" s="281" t="str">
        <f t="shared" si="85"/>
        <v>33311</v>
      </c>
      <c r="AO181" s="286"/>
      <c r="AP181" s="287" t="str">
        <f t="shared" si="86"/>
        <v>K-C6</v>
      </c>
      <c r="AQ181" s="287" t="str">
        <f t="shared" si="87"/>
        <v>156</v>
      </c>
      <c r="AR181" s="287" t="str">
        <f t="shared" si="88"/>
        <v>632</v>
      </c>
      <c r="AS181" s="287"/>
      <c r="AT181" s="287"/>
      <c r="AU181" s="286"/>
    </row>
    <row r="182" spans="1:47" x14ac:dyDescent="0.25">
      <c r="A182" s="282"/>
      <c r="B182" s="283"/>
      <c r="C182" s="283"/>
      <c r="D182" s="283" t="str">
        <f t="shared" si="75"/>
        <v>1</v>
      </c>
      <c r="E182" s="277">
        <v>46001</v>
      </c>
      <c r="F182" s="277">
        <v>46001</v>
      </c>
      <c r="G182" s="278" t="s">
        <v>8640</v>
      </c>
      <c r="H182" s="279">
        <f t="shared" si="76"/>
        <v>46001</v>
      </c>
      <c r="I182" s="280" t="str">
        <f t="shared" si="77"/>
        <v>NKMB-1012xtsmart0003</v>
      </c>
      <c r="J182" s="278"/>
      <c r="K182" s="278"/>
      <c r="L182" s="278"/>
      <c r="M182" s="277"/>
      <c r="N182" s="280" t="s">
        <v>4885</v>
      </c>
      <c r="O182" s="280" t="str">
        <f>VLOOKUP(N182,Ma_KH!$A:$R,2,0)</f>
        <v>Sunshine Mart Center</v>
      </c>
      <c r="P182" s="278"/>
      <c r="Q182" s="278"/>
      <c r="R182" s="280" t="str">
        <f t="shared" si="78"/>
        <v>Hàng trả - smart0003 - Sunshine Mart Center - 1012xtsmart0003 - Phiếu ngày (10/12/2025)</v>
      </c>
      <c r="S182" s="280" t="s">
        <v>1786</v>
      </c>
      <c r="T182" s="278"/>
      <c r="U182" s="278" t="str">
        <f t="shared" si="79"/>
        <v>Hàng trả - smart0003 - Sunshine Mart Center - 1012xtsmart0003 - Phiếu ngày (10/12/2025)</v>
      </c>
      <c r="V182" s="278"/>
      <c r="W182" s="278"/>
      <c r="X182" s="280" t="s">
        <v>551</v>
      </c>
      <c r="Y182" s="278" t="str">
        <f>VLOOKUP(X182,TONG_SL!$A:$F,2,0)</f>
        <v>Chân giò heo muối 100g</v>
      </c>
      <c r="Z182" s="283"/>
      <c r="AA182" s="283" t="str">
        <f t="shared" si="80"/>
        <v>5111</v>
      </c>
      <c r="AB182" s="283" t="str">
        <f t="shared" si="81"/>
        <v>131</v>
      </c>
      <c r="AC182" s="283" t="str">
        <f>VLOOKUP(X182,TONG_SL!$A:$F,3,0)</f>
        <v>Gói</v>
      </c>
      <c r="AD182" s="281">
        <v>1</v>
      </c>
      <c r="AE182" s="281"/>
      <c r="AF182" s="272">
        <f>VLOOKUP(VLOOKUP(N182,Ma_KH!$A:$R,18,0)&amp;X182,Gia_MB!$A:$F,6,0)</f>
        <v>23322</v>
      </c>
      <c r="AG182" s="284">
        <f t="shared" si="82"/>
        <v>23322</v>
      </c>
      <c r="AH182" s="281"/>
      <c r="AI182" s="285"/>
      <c r="AJ182" s="286"/>
      <c r="AK182" s="281" t="str">
        <f t="shared" si="83"/>
        <v>8</v>
      </c>
      <c r="AL182" s="281"/>
      <c r="AM182" s="285">
        <f t="shared" si="84"/>
        <v>1865.76</v>
      </c>
      <c r="AN182" s="281" t="str">
        <f t="shared" si="85"/>
        <v>33311</v>
      </c>
      <c r="AO182" s="286"/>
      <c r="AP182" s="287" t="str">
        <f t="shared" si="86"/>
        <v>K-C6</v>
      </c>
      <c r="AQ182" s="287" t="str">
        <f t="shared" si="87"/>
        <v>156</v>
      </c>
      <c r="AR182" s="287" t="str">
        <f t="shared" si="88"/>
        <v>632</v>
      </c>
      <c r="AS182" s="287"/>
      <c r="AT182" s="287"/>
      <c r="AU182" s="286"/>
    </row>
    <row r="183" spans="1:47" x14ac:dyDescent="0.25">
      <c r="A183" s="282"/>
      <c r="B183" s="283"/>
      <c r="C183" s="283"/>
      <c r="D183" s="283" t="str">
        <f t="shared" si="75"/>
        <v>1</v>
      </c>
      <c r="E183" s="277">
        <v>46001</v>
      </c>
      <c r="F183" s="277">
        <v>46001</v>
      </c>
      <c r="G183" s="278" t="s">
        <v>8641</v>
      </c>
      <c r="H183" s="279">
        <f t="shared" si="76"/>
        <v>46001</v>
      </c>
      <c r="I183" s="280" t="str">
        <f t="shared" si="77"/>
        <v>NKMB-1012smart0003</v>
      </c>
      <c r="J183" s="278"/>
      <c r="K183" s="278"/>
      <c r="L183" s="278"/>
      <c r="M183" s="277"/>
      <c r="N183" s="280" t="s">
        <v>4885</v>
      </c>
      <c r="O183" s="280" t="str">
        <f>VLOOKUP(N183,Ma_KH!$A:$R,2,0)</f>
        <v>Sunshine Mart Center</v>
      </c>
      <c r="P183" s="278"/>
      <c r="Q183" s="278"/>
      <c r="R183" s="280" t="str">
        <f t="shared" si="78"/>
        <v>Hàng trả - smart0003 - Sunshine Mart Center - 1012smart0003 - Phiếu ngày (10/12/2025)</v>
      </c>
      <c r="S183" s="280" t="s">
        <v>1786</v>
      </c>
      <c r="T183" s="278"/>
      <c r="U183" s="278" t="str">
        <f t="shared" si="79"/>
        <v>Hàng trả - smart0003 - Sunshine Mart Center - 1012smart0003 - Phiếu ngày (10/12/2025)</v>
      </c>
      <c r="V183" s="278"/>
      <c r="W183" s="278"/>
      <c r="X183" s="280" t="s">
        <v>37</v>
      </c>
      <c r="Y183" s="278" t="str">
        <f>VLOOKUP(X183,TONG_SL!$A:$F,2,0)</f>
        <v>Chả cốm 300g</v>
      </c>
      <c r="Z183" s="283"/>
      <c r="AA183" s="283" t="str">
        <f t="shared" si="80"/>
        <v>5111</v>
      </c>
      <c r="AB183" s="283" t="str">
        <f t="shared" si="81"/>
        <v>131</v>
      </c>
      <c r="AC183" s="283" t="str">
        <f>VLOOKUP(X183,TONG_SL!$A:$F,3,0)</f>
        <v>Túi</v>
      </c>
      <c r="AD183" s="281">
        <v>1</v>
      </c>
      <c r="AE183" s="281"/>
      <c r="AF183" s="272">
        <f>VLOOKUP(VLOOKUP(N183,Ma_KH!$A:$R,18,0)&amp;X183,Gia_MB!$A:$F,6,0)</f>
        <v>70538</v>
      </c>
      <c r="AG183" s="284">
        <f t="shared" si="82"/>
        <v>70538</v>
      </c>
      <c r="AH183" s="281"/>
      <c r="AI183" s="285"/>
      <c r="AJ183" s="286"/>
      <c r="AK183" s="281" t="str">
        <f t="shared" si="83"/>
        <v>8</v>
      </c>
      <c r="AL183" s="281"/>
      <c r="AM183" s="285">
        <f t="shared" si="84"/>
        <v>5643.04</v>
      </c>
      <c r="AN183" s="281" t="str">
        <f t="shared" si="85"/>
        <v>33311</v>
      </c>
      <c r="AO183" s="286"/>
      <c r="AP183" s="287" t="str">
        <f t="shared" si="86"/>
        <v>K-C6</v>
      </c>
      <c r="AQ183" s="287" t="str">
        <f t="shared" si="87"/>
        <v>156</v>
      </c>
      <c r="AR183" s="287" t="str">
        <f t="shared" si="88"/>
        <v>632</v>
      </c>
      <c r="AS183" s="287"/>
      <c r="AT183" s="287"/>
      <c r="AU183" s="286"/>
    </row>
    <row r="184" spans="1:47" x14ac:dyDescent="0.25">
      <c r="A184" s="282"/>
      <c r="B184" s="283"/>
      <c r="C184" s="283"/>
      <c r="D184" s="283" t="str">
        <f t="shared" si="75"/>
        <v>1</v>
      </c>
      <c r="E184" s="277">
        <v>46001</v>
      </c>
      <c r="F184" s="277">
        <v>46001</v>
      </c>
      <c r="G184" s="278" t="s">
        <v>8642</v>
      </c>
      <c r="H184" s="279">
        <f t="shared" si="76"/>
        <v>46001</v>
      </c>
      <c r="I184" s="280" t="str">
        <f t="shared" si="77"/>
        <v>NKMB-1025smart0003</v>
      </c>
      <c r="J184" s="278"/>
      <c r="K184" s="278"/>
      <c r="L184" s="278"/>
      <c r="M184" s="277"/>
      <c r="N184" s="280" t="s">
        <v>4885</v>
      </c>
      <c r="O184" s="280" t="str">
        <f>VLOOKUP(N184,Ma_KH!$A:$R,2,0)</f>
        <v>Sunshine Mart Center</v>
      </c>
      <c r="P184" s="278"/>
      <c r="Q184" s="278"/>
      <c r="R184" s="280" t="str">
        <f t="shared" si="78"/>
        <v>Hàng trả - smart0003 - Sunshine Mart Center - 1025smart0003 - Phiếu ngày (10/12/2025)</v>
      </c>
      <c r="S184" s="280" t="s">
        <v>1786</v>
      </c>
      <c r="T184" s="278"/>
      <c r="U184" s="278" t="str">
        <f t="shared" si="79"/>
        <v>Hàng trả - smart0003 - Sunshine Mart Center - 1025smart0003 - Phiếu ngày (10/12/2025)</v>
      </c>
      <c r="V184" s="278"/>
      <c r="W184" s="278"/>
      <c r="X184" s="280" t="s">
        <v>32</v>
      </c>
      <c r="Y184" s="278" t="str">
        <f>VLOOKUP(X184,TONG_SL!$A:$F,2,0)</f>
        <v>Giò Tai Lưỡi Xào 250g</v>
      </c>
      <c r="Z184" s="283"/>
      <c r="AA184" s="283" t="str">
        <f t="shared" si="80"/>
        <v>5111</v>
      </c>
      <c r="AB184" s="283" t="str">
        <f t="shared" si="81"/>
        <v>131</v>
      </c>
      <c r="AC184" s="283" t="str">
        <f>VLOOKUP(X184,TONG_SL!$A:$F,3,0)</f>
        <v>Túi</v>
      </c>
      <c r="AD184" s="281">
        <v>3</v>
      </c>
      <c r="AE184" s="281"/>
      <c r="AF184" s="272">
        <f>VLOOKUP(VLOOKUP(N184,Ma_KH!$A:$R,18,0)&amp;X184,Gia_MB!$A:$F,6,0)</f>
        <v>47672</v>
      </c>
      <c r="AG184" s="284">
        <f t="shared" si="82"/>
        <v>143016</v>
      </c>
      <c r="AH184" s="281"/>
      <c r="AI184" s="285"/>
      <c r="AJ184" s="286"/>
      <c r="AK184" s="281" t="str">
        <f t="shared" si="83"/>
        <v>8</v>
      </c>
      <c r="AL184" s="281"/>
      <c r="AM184" s="285">
        <f t="shared" si="84"/>
        <v>11441.28</v>
      </c>
      <c r="AN184" s="281" t="str">
        <f t="shared" si="85"/>
        <v>33311</v>
      </c>
      <c r="AO184" s="286"/>
      <c r="AP184" s="287" t="str">
        <f t="shared" si="86"/>
        <v>K-C6</v>
      </c>
      <c r="AQ184" s="287" t="str">
        <f t="shared" si="87"/>
        <v>156</v>
      </c>
      <c r="AR184" s="287" t="str">
        <f t="shared" si="88"/>
        <v>632</v>
      </c>
      <c r="AS184" s="287"/>
      <c r="AT184" s="287"/>
      <c r="AU184" s="286"/>
    </row>
    <row r="185" spans="1:47" x14ac:dyDescent="0.25">
      <c r="A185" s="282"/>
      <c r="B185" s="283"/>
      <c r="C185" s="283"/>
      <c r="D185" s="283" t="str">
        <f t="shared" si="75"/>
        <v>1</v>
      </c>
      <c r="E185" s="277">
        <v>46001</v>
      </c>
      <c r="F185" s="277">
        <v>46001</v>
      </c>
      <c r="G185" s="278" t="s">
        <v>8643</v>
      </c>
      <c r="H185" s="279">
        <f t="shared" si="76"/>
        <v>46001</v>
      </c>
      <c r="I185" s="280" t="str">
        <f t="shared" si="77"/>
        <v>NKMB-1coopmar0002</v>
      </c>
      <c r="J185" s="278"/>
      <c r="K185" s="278"/>
      <c r="L185" s="278"/>
      <c r="M185" s="277"/>
      <c r="N185" s="280" t="s">
        <v>3240</v>
      </c>
      <c r="O185" s="280" t="str">
        <f>VLOOKUP(N185,Ma_KH!$A:$R,2,0)</f>
        <v>MARFOUR. Co.opMart SCA - Long Biên</v>
      </c>
      <c r="P185" s="278"/>
      <c r="Q185" s="278"/>
      <c r="R185" s="280" t="str">
        <f t="shared" si="78"/>
        <v>Hàng trả - coopmarfour0002 - MARFOUR. Co.opMart SCA - Long Biên - 1coopmar0002 - Phiếu ngày (10/12/2025)</v>
      </c>
      <c r="S185" s="280" t="s">
        <v>1790</v>
      </c>
      <c r="T185" s="278"/>
      <c r="U185" s="278" t="str">
        <f t="shared" si="79"/>
        <v>Hàng trả - coopmarfour0002 - MARFOUR. Co.opMart SCA - Long Biên - 1coopmar0002 - Phiếu ngày (10/12/2025)</v>
      </c>
      <c r="V185" s="278"/>
      <c r="W185" s="278"/>
      <c r="X185" s="280" t="s">
        <v>30</v>
      </c>
      <c r="Y185" s="278" t="str">
        <f>VLOOKUP(X185,TONG_SL!$A:$F,2,0)</f>
        <v>Gà muối 500g</v>
      </c>
      <c r="Z185" s="283"/>
      <c r="AA185" s="283" t="str">
        <f t="shared" si="80"/>
        <v>5111</v>
      </c>
      <c r="AB185" s="283" t="str">
        <f t="shared" si="81"/>
        <v>131</v>
      </c>
      <c r="AC185" s="283" t="str">
        <f>VLOOKUP(X185,TONG_SL!$A:$F,3,0)</f>
        <v>Túi</v>
      </c>
      <c r="AD185" s="281">
        <v>1</v>
      </c>
      <c r="AE185" s="281"/>
      <c r="AF185" s="272">
        <f>VLOOKUP(VLOOKUP(N185,Ma_KH!$A:$R,18,0)&amp;X185,Gia_MB!$A:$F,6,0)</f>
        <v>111058</v>
      </c>
      <c r="AG185" s="284">
        <f t="shared" si="82"/>
        <v>111058</v>
      </c>
      <c r="AH185" s="281"/>
      <c r="AI185" s="285"/>
      <c r="AJ185" s="286"/>
      <c r="AK185" s="281" t="str">
        <f t="shared" si="83"/>
        <v>8</v>
      </c>
      <c r="AL185" s="281"/>
      <c r="AM185" s="285">
        <f t="shared" si="84"/>
        <v>8884.64</v>
      </c>
      <c r="AN185" s="281" t="str">
        <f t="shared" si="85"/>
        <v>33311</v>
      </c>
      <c r="AO185" s="286"/>
      <c r="AP185" s="287" t="str">
        <f t="shared" si="86"/>
        <v>K-C6</v>
      </c>
      <c r="AQ185" s="287" t="str">
        <f t="shared" si="87"/>
        <v>156</v>
      </c>
      <c r="AR185" s="287" t="str">
        <f t="shared" si="88"/>
        <v>632</v>
      </c>
      <c r="AS185" s="287"/>
      <c r="AT185" s="287"/>
      <c r="AU185" s="286"/>
    </row>
    <row r="186" spans="1:47" x14ac:dyDescent="0.25">
      <c r="A186" s="282"/>
      <c r="B186" s="283"/>
      <c r="C186" s="283"/>
      <c r="D186" s="283" t="str">
        <f t="shared" si="75"/>
        <v>1</v>
      </c>
      <c r="E186" s="277">
        <v>46001</v>
      </c>
      <c r="F186" s="277">
        <v>46001</v>
      </c>
      <c r="G186" s="278" t="s">
        <v>8643</v>
      </c>
      <c r="H186" s="279">
        <f t="shared" si="76"/>
        <v>46001</v>
      </c>
      <c r="I186" s="280" t="str">
        <f t="shared" si="77"/>
        <v>NKMB-1coopmar0002</v>
      </c>
      <c r="J186" s="278"/>
      <c r="K186" s="278"/>
      <c r="L186" s="278"/>
      <c r="M186" s="277"/>
      <c r="N186" s="280" t="s">
        <v>3240</v>
      </c>
      <c r="O186" s="280" t="str">
        <f>VLOOKUP(N186,Ma_KH!$A:$R,2,0)</f>
        <v>MARFOUR. Co.opMart SCA - Long Biên</v>
      </c>
      <c r="P186" s="278"/>
      <c r="Q186" s="278"/>
      <c r="R186" s="280" t="str">
        <f t="shared" si="78"/>
        <v>Hàng trả - coopmarfour0002 - MARFOUR. Co.opMart SCA - Long Biên - 1coopmar0002 - Phiếu ngày (10/12/2025)</v>
      </c>
      <c r="S186" s="280" t="s">
        <v>1790</v>
      </c>
      <c r="T186" s="278"/>
      <c r="U186" s="278" t="str">
        <f t="shared" si="79"/>
        <v>Hàng trả - coopmarfour0002 - MARFOUR. Co.opMart SCA - Long Biên - 1coopmar0002 - Phiếu ngày (10/12/2025)</v>
      </c>
      <c r="V186" s="278"/>
      <c r="W186" s="278"/>
      <c r="X186" s="280" t="s">
        <v>32</v>
      </c>
      <c r="Y186" s="278" t="str">
        <f>VLOOKUP(X186,TONG_SL!$A:$F,2,0)</f>
        <v>Giò Tai Lưỡi Xào 250g</v>
      </c>
      <c r="Z186" s="283"/>
      <c r="AA186" s="283" t="str">
        <f t="shared" si="80"/>
        <v>5111</v>
      </c>
      <c r="AB186" s="283" t="str">
        <f t="shared" si="81"/>
        <v>131</v>
      </c>
      <c r="AC186" s="283" t="str">
        <f>VLOOKUP(X186,TONG_SL!$A:$F,3,0)</f>
        <v>Túi</v>
      </c>
      <c r="AD186" s="281">
        <v>1</v>
      </c>
      <c r="AE186" s="281"/>
      <c r="AF186" s="272">
        <f>VLOOKUP(VLOOKUP(N186,Ma_KH!$A:$R,18,0)&amp;X186,Gia_MB!$A:$F,6,0)</f>
        <v>50182</v>
      </c>
      <c r="AG186" s="284">
        <f t="shared" si="82"/>
        <v>50182</v>
      </c>
      <c r="AH186" s="281"/>
      <c r="AI186" s="285"/>
      <c r="AJ186" s="286"/>
      <c r="AK186" s="281" t="str">
        <f t="shared" si="83"/>
        <v>8</v>
      </c>
      <c r="AL186" s="281"/>
      <c r="AM186" s="285">
        <f t="shared" si="84"/>
        <v>4014.56</v>
      </c>
      <c r="AN186" s="281" t="str">
        <f t="shared" si="85"/>
        <v>33311</v>
      </c>
      <c r="AO186" s="286"/>
      <c r="AP186" s="287" t="str">
        <f t="shared" si="86"/>
        <v>K-C6</v>
      </c>
      <c r="AQ186" s="287" t="str">
        <f t="shared" si="87"/>
        <v>156</v>
      </c>
      <c r="AR186" s="287" t="str">
        <f t="shared" si="88"/>
        <v>632</v>
      </c>
      <c r="AS186" s="287"/>
      <c r="AT186" s="287"/>
      <c r="AU186" s="286"/>
    </row>
    <row r="187" spans="1:47" x14ac:dyDescent="0.25">
      <c r="A187" s="282"/>
      <c r="B187" s="283"/>
      <c r="C187" s="283"/>
      <c r="D187" s="283" t="str">
        <f t="shared" si="75"/>
        <v>1</v>
      </c>
      <c r="E187" s="277">
        <v>46001</v>
      </c>
      <c r="F187" s="277">
        <v>45997</v>
      </c>
      <c r="G187" s="278" t="s">
        <v>8644</v>
      </c>
      <c r="H187" s="279">
        <f t="shared" si="76"/>
        <v>46001</v>
      </c>
      <c r="I187" s="280" t="str">
        <f t="shared" si="77"/>
        <v>NKMB-061225pk0120</v>
      </c>
      <c r="J187" s="278"/>
      <c r="K187" s="278"/>
      <c r="L187" s="278"/>
      <c r="M187" s="277"/>
      <c r="N187" s="280" t="s">
        <v>4965</v>
      </c>
      <c r="O187" s="280" t="str">
        <f>VLOOKUP(N187,Ma_KH!$A:$R,2,0)</f>
        <v>Tmart00644 05. Số 14 Yên Sơn - Chúc Sơn</v>
      </c>
      <c r="P187" s="278"/>
      <c r="Q187" s="278"/>
      <c r="R187" s="280" t="str">
        <f t="shared" si="78"/>
        <v>Hàng trả - Tmart00644 - Tmart00644 05. Số 14 Yên Sơn - Chúc Sơn - 061225pk0120 - Phiếu ngày (06/12/2025)</v>
      </c>
      <c r="S187" s="280" t="s">
        <v>1786</v>
      </c>
      <c r="T187" s="278"/>
      <c r="U187" s="278" t="str">
        <f t="shared" si="79"/>
        <v>Hàng trả - Tmart00644 - Tmart00644 05. Số 14 Yên Sơn - Chúc Sơn - 061225pk0120 - Phiếu ngày (06/12/2025)</v>
      </c>
      <c r="V187" s="278"/>
      <c r="W187" s="278"/>
      <c r="X187" s="280" t="s">
        <v>52</v>
      </c>
      <c r="Y187" s="278" t="str">
        <f>VLOOKUP(X187,TONG_SL!$A:$F,2,0)</f>
        <v>Gà xì dầu 500g</v>
      </c>
      <c r="Z187" s="283"/>
      <c r="AA187" s="283" t="str">
        <f t="shared" si="80"/>
        <v>5111</v>
      </c>
      <c r="AB187" s="283" t="str">
        <f t="shared" si="81"/>
        <v>131</v>
      </c>
      <c r="AC187" s="283" t="str">
        <f>VLOOKUP(X187,TONG_SL!$A:$F,3,0)</f>
        <v>Túi</v>
      </c>
      <c r="AD187" s="281">
        <v>3</v>
      </c>
      <c r="AE187" s="281"/>
      <c r="AF187" s="272">
        <f>VLOOKUP(VLOOKUP(N187,Ma_KH!$A:$R,18,0)&amp;X187,Gia_MB!$A:$F,6,0)</f>
        <v>111606</v>
      </c>
      <c r="AG187" s="284">
        <f t="shared" si="82"/>
        <v>334818</v>
      </c>
      <c r="AH187" s="281"/>
      <c r="AI187" s="285"/>
      <c r="AJ187" s="286"/>
      <c r="AK187" s="281" t="str">
        <f t="shared" si="83"/>
        <v>8</v>
      </c>
      <c r="AL187" s="281"/>
      <c r="AM187" s="285">
        <f t="shared" si="84"/>
        <v>26785.439999999999</v>
      </c>
      <c r="AN187" s="281" t="str">
        <f t="shared" si="85"/>
        <v>33311</v>
      </c>
      <c r="AO187" s="286"/>
      <c r="AP187" s="287" t="str">
        <f t="shared" si="86"/>
        <v>K-C6</v>
      </c>
      <c r="AQ187" s="287" t="str">
        <f t="shared" si="87"/>
        <v>156</v>
      </c>
      <c r="AR187" s="287" t="str">
        <f t="shared" si="88"/>
        <v>632</v>
      </c>
      <c r="AS187" s="287"/>
      <c r="AT187" s="287"/>
      <c r="AU187" s="286"/>
    </row>
    <row r="188" spans="1:47" x14ac:dyDescent="0.25">
      <c r="A188" s="282"/>
      <c r="B188" s="283"/>
      <c r="C188" s="283"/>
      <c r="D188" s="283" t="str">
        <f t="shared" si="75"/>
        <v>1</v>
      </c>
      <c r="E188" s="277">
        <v>46001</v>
      </c>
      <c r="F188" s="277">
        <v>45997</v>
      </c>
      <c r="G188" s="278" t="s">
        <v>8644</v>
      </c>
      <c r="H188" s="279">
        <f t="shared" si="76"/>
        <v>46001</v>
      </c>
      <c r="I188" s="280" t="str">
        <f t="shared" si="77"/>
        <v>NKMB-061225pk0120</v>
      </c>
      <c r="J188" s="278"/>
      <c r="K188" s="278"/>
      <c r="L188" s="278"/>
      <c r="M188" s="277"/>
      <c r="N188" s="280" t="s">
        <v>4965</v>
      </c>
      <c r="O188" s="280" t="str">
        <f>VLOOKUP(N188,Ma_KH!$A:$R,2,0)</f>
        <v>Tmart00644 05. Số 14 Yên Sơn - Chúc Sơn</v>
      </c>
      <c r="P188" s="278"/>
      <c r="Q188" s="278"/>
      <c r="R188" s="280" t="str">
        <f t="shared" si="78"/>
        <v>Hàng trả - Tmart00644 - Tmart00644 05. Số 14 Yên Sơn - Chúc Sơn - 061225pk0120 - Phiếu ngày (06/12/2025)</v>
      </c>
      <c r="S188" s="280" t="s">
        <v>1786</v>
      </c>
      <c r="T188" s="278"/>
      <c r="U188" s="278" t="str">
        <f t="shared" si="79"/>
        <v>Hàng trả - Tmart00644 - Tmart00644 05. Số 14 Yên Sơn - Chúc Sơn - 061225pk0120 - Phiếu ngày (06/12/2025)</v>
      </c>
      <c r="V188" s="278"/>
      <c r="W188" s="278"/>
      <c r="X188" s="280" t="s">
        <v>551</v>
      </c>
      <c r="Y188" s="278" t="str">
        <f>VLOOKUP(X188,TONG_SL!$A:$F,2,0)</f>
        <v>Chân giò heo muối 100g</v>
      </c>
      <c r="Z188" s="283"/>
      <c r="AA188" s="283" t="str">
        <f t="shared" si="80"/>
        <v>5111</v>
      </c>
      <c r="AB188" s="283" t="str">
        <f t="shared" si="81"/>
        <v>131</v>
      </c>
      <c r="AC188" s="283" t="str">
        <f>VLOOKUP(X188,TONG_SL!$A:$F,3,0)</f>
        <v>Gói</v>
      </c>
      <c r="AD188" s="281">
        <v>2</v>
      </c>
      <c r="AE188" s="281"/>
      <c r="AF188" s="272">
        <f>VLOOKUP(VLOOKUP(N188,Ma_KH!$A:$R,18,0)&amp;X188,Gia_MB!$A:$F,6,0)</f>
        <v>24549</v>
      </c>
      <c r="AG188" s="284">
        <f t="shared" si="82"/>
        <v>49098</v>
      </c>
      <c r="AH188" s="281"/>
      <c r="AI188" s="285"/>
      <c r="AJ188" s="286"/>
      <c r="AK188" s="281" t="str">
        <f t="shared" si="83"/>
        <v>8</v>
      </c>
      <c r="AL188" s="281"/>
      <c r="AM188" s="285">
        <f t="shared" si="84"/>
        <v>3927.84</v>
      </c>
      <c r="AN188" s="281" t="str">
        <f t="shared" si="85"/>
        <v>33311</v>
      </c>
      <c r="AO188" s="286"/>
      <c r="AP188" s="287" t="str">
        <f t="shared" si="86"/>
        <v>K-C6</v>
      </c>
      <c r="AQ188" s="287" t="str">
        <f t="shared" si="87"/>
        <v>156</v>
      </c>
      <c r="AR188" s="287" t="str">
        <f t="shared" si="88"/>
        <v>632</v>
      </c>
      <c r="AS188" s="287"/>
      <c r="AT188" s="287"/>
      <c r="AU188" s="286"/>
    </row>
    <row r="189" spans="1:47" x14ac:dyDescent="0.25">
      <c r="A189" s="282"/>
      <c r="B189" s="283"/>
      <c r="C189" s="283"/>
      <c r="D189" s="283" t="str">
        <f t="shared" si="75"/>
        <v>1</v>
      </c>
      <c r="E189" s="277">
        <v>46001</v>
      </c>
      <c r="F189" s="277">
        <v>45997</v>
      </c>
      <c r="G189" s="278" t="s">
        <v>8644</v>
      </c>
      <c r="H189" s="279">
        <f t="shared" si="76"/>
        <v>46001</v>
      </c>
      <c r="I189" s="280" t="str">
        <f t="shared" si="77"/>
        <v>NKMB-061225pk0120</v>
      </c>
      <c r="J189" s="278"/>
      <c r="K189" s="278"/>
      <c r="L189" s="278"/>
      <c r="M189" s="277"/>
      <c r="N189" s="280" t="s">
        <v>4965</v>
      </c>
      <c r="O189" s="280" t="str">
        <f>VLOOKUP(N189,Ma_KH!$A:$R,2,0)</f>
        <v>Tmart00644 05. Số 14 Yên Sơn - Chúc Sơn</v>
      </c>
      <c r="P189" s="278"/>
      <c r="Q189" s="278"/>
      <c r="R189" s="280" t="str">
        <f t="shared" si="78"/>
        <v>Hàng trả - Tmart00644 - Tmart00644 05. Số 14 Yên Sơn - Chúc Sơn - 061225pk0120 - Phiếu ngày (06/12/2025)</v>
      </c>
      <c r="S189" s="280" t="s">
        <v>1786</v>
      </c>
      <c r="T189" s="278"/>
      <c r="U189" s="278" t="str">
        <f t="shared" si="79"/>
        <v>Hàng trả - Tmart00644 - Tmart00644 05. Số 14 Yên Sơn - Chúc Sơn - 061225pk0120 - Phiếu ngày (06/12/2025)</v>
      </c>
      <c r="V189" s="278"/>
      <c r="W189" s="278"/>
      <c r="X189" s="280" t="s">
        <v>542</v>
      </c>
      <c r="Y189" s="278" t="str">
        <f>VLOOKUP(X189,TONG_SL!$A:$F,2,0)</f>
        <v>Chân giò heo muối 500g</v>
      </c>
      <c r="Z189" s="283"/>
      <c r="AA189" s="283" t="str">
        <f t="shared" si="80"/>
        <v>5111</v>
      </c>
      <c r="AB189" s="283" t="str">
        <f t="shared" si="81"/>
        <v>131</v>
      </c>
      <c r="AC189" s="283" t="str">
        <f>VLOOKUP(X189,TONG_SL!$A:$F,3,0)</f>
        <v>Túi</v>
      </c>
      <c r="AD189" s="281">
        <v>1</v>
      </c>
      <c r="AE189" s="281"/>
      <c r="AF189" s="272">
        <f>VLOOKUP(VLOOKUP(N189,Ma_KH!$A:$R,18,0)&amp;X189,Gia_MB!$A:$F,6,0)</f>
        <v>119066</v>
      </c>
      <c r="AG189" s="284">
        <f t="shared" si="82"/>
        <v>119066</v>
      </c>
      <c r="AH189" s="281"/>
      <c r="AI189" s="285"/>
      <c r="AJ189" s="286"/>
      <c r="AK189" s="281" t="str">
        <f t="shared" si="83"/>
        <v>8</v>
      </c>
      <c r="AL189" s="281"/>
      <c r="AM189" s="285">
        <f t="shared" si="84"/>
        <v>9525.2800000000007</v>
      </c>
      <c r="AN189" s="281" t="str">
        <f t="shared" si="85"/>
        <v>33311</v>
      </c>
      <c r="AO189" s="286"/>
      <c r="AP189" s="287" t="str">
        <f t="shared" si="86"/>
        <v>K-C6</v>
      </c>
      <c r="AQ189" s="287" t="str">
        <f t="shared" si="87"/>
        <v>156</v>
      </c>
      <c r="AR189" s="287" t="str">
        <f t="shared" si="88"/>
        <v>632</v>
      </c>
      <c r="AS189" s="287"/>
      <c r="AT189" s="287"/>
      <c r="AU189" s="286"/>
    </row>
    <row r="190" spans="1:47" x14ac:dyDescent="0.25">
      <c r="A190" s="282"/>
      <c r="B190" s="283"/>
      <c r="C190" s="283"/>
      <c r="D190" s="283" t="str">
        <f t="shared" si="75"/>
        <v>1</v>
      </c>
      <c r="E190" s="277">
        <v>46001</v>
      </c>
      <c r="F190" s="277">
        <v>45997</v>
      </c>
      <c r="G190" s="278" t="s">
        <v>8644</v>
      </c>
      <c r="H190" s="279">
        <f t="shared" si="76"/>
        <v>46001</v>
      </c>
      <c r="I190" s="280" t="str">
        <f t="shared" si="77"/>
        <v>NKMB-061225pk0120</v>
      </c>
      <c r="J190" s="278"/>
      <c r="K190" s="278"/>
      <c r="L190" s="278"/>
      <c r="M190" s="277"/>
      <c r="N190" s="280" t="s">
        <v>4965</v>
      </c>
      <c r="O190" s="280" t="str">
        <f>VLOOKUP(N190,Ma_KH!$A:$R,2,0)</f>
        <v>Tmart00644 05. Số 14 Yên Sơn - Chúc Sơn</v>
      </c>
      <c r="P190" s="278"/>
      <c r="Q190" s="278"/>
      <c r="R190" s="280" t="str">
        <f t="shared" si="78"/>
        <v>Hàng trả - Tmart00644 - Tmart00644 05. Số 14 Yên Sơn - Chúc Sơn - 061225pk0120 - Phiếu ngày (06/12/2025)</v>
      </c>
      <c r="S190" s="280" t="s">
        <v>1786</v>
      </c>
      <c r="T190" s="278"/>
      <c r="U190" s="278" t="str">
        <f t="shared" si="79"/>
        <v>Hàng trả - Tmart00644 - Tmart00644 05. Số 14 Yên Sơn - Chúc Sơn - 061225pk0120 - Phiếu ngày (06/12/2025)</v>
      </c>
      <c r="V190" s="278"/>
      <c r="W190" s="278"/>
      <c r="X190" s="280" t="s">
        <v>34</v>
      </c>
      <c r="Y190" s="278" t="str">
        <f>VLOOKUP(X190,TONG_SL!$A:$F,2,0)</f>
        <v>Tai heo muối 200g</v>
      </c>
      <c r="Z190" s="283"/>
      <c r="AA190" s="283" t="str">
        <f t="shared" si="80"/>
        <v>5111</v>
      </c>
      <c r="AB190" s="283" t="str">
        <f t="shared" si="81"/>
        <v>131</v>
      </c>
      <c r="AC190" s="283" t="str">
        <f>VLOOKUP(X190,TONG_SL!$A:$F,3,0)</f>
        <v>Túi</v>
      </c>
      <c r="AD190" s="281">
        <v>1</v>
      </c>
      <c r="AE190" s="281"/>
      <c r="AF190" s="272">
        <f>VLOOKUP(VLOOKUP(N190,Ma_KH!$A:$R,18,0)&amp;X190,Gia_MB!$A:$F,6,0)</f>
        <v>55595</v>
      </c>
      <c r="AG190" s="284">
        <f t="shared" si="82"/>
        <v>55595</v>
      </c>
      <c r="AH190" s="281"/>
      <c r="AI190" s="285"/>
      <c r="AJ190" s="286"/>
      <c r="AK190" s="281" t="str">
        <f t="shared" si="83"/>
        <v>8</v>
      </c>
      <c r="AL190" s="281"/>
      <c r="AM190" s="285">
        <f t="shared" si="84"/>
        <v>4447.6000000000004</v>
      </c>
      <c r="AN190" s="281" t="str">
        <f t="shared" si="85"/>
        <v>33311</v>
      </c>
      <c r="AO190" s="286"/>
      <c r="AP190" s="287" t="str">
        <f t="shared" si="86"/>
        <v>K-C6</v>
      </c>
      <c r="AQ190" s="287" t="str">
        <f t="shared" si="87"/>
        <v>156</v>
      </c>
      <c r="AR190" s="287" t="str">
        <f t="shared" si="88"/>
        <v>632</v>
      </c>
      <c r="AS190" s="287"/>
      <c r="AT190" s="287"/>
      <c r="AU190" s="286"/>
    </row>
    <row r="191" spans="1:47" x14ac:dyDescent="0.25">
      <c r="A191" s="282"/>
      <c r="B191" s="283"/>
      <c r="C191" s="283"/>
      <c r="D191" s="283" t="str">
        <f t="shared" si="75"/>
        <v>1</v>
      </c>
      <c r="E191" s="277">
        <v>46001</v>
      </c>
      <c r="F191" s="277">
        <v>45974</v>
      </c>
      <c r="G191" s="278" t="s">
        <v>8645</v>
      </c>
      <c r="H191" s="279">
        <f t="shared" si="76"/>
        <v>46001</v>
      </c>
      <c r="I191" s="280" t="str">
        <f t="shared" si="77"/>
        <v>NKMB-131125pk0198</v>
      </c>
      <c r="J191" s="278"/>
      <c r="K191" s="278"/>
      <c r="L191" s="278"/>
      <c r="M191" s="277"/>
      <c r="N191" s="280" t="s">
        <v>4965</v>
      </c>
      <c r="O191" s="280" t="str">
        <f>VLOOKUP(N191,Ma_KH!$A:$R,2,0)</f>
        <v>Tmart00644 05. Số 14 Yên Sơn - Chúc Sơn</v>
      </c>
      <c r="P191" s="278"/>
      <c r="Q191" s="278"/>
      <c r="R191" s="280" t="str">
        <f t="shared" si="78"/>
        <v>Hàng trả - Tmart00644 - Tmart00644 05. Số 14 Yên Sơn - Chúc Sơn - 131125pk0198 - Phiếu ngày (13/11/2025)</v>
      </c>
      <c r="S191" s="280" t="s">
        <v>1786</v>
      </c>
      <c r="T191" s="278"/>
      <c r="U191" s="278" t="str">
        <f t="shared" si="79"/>
        <v>Hàng trả - Tmart00644 - Tmart00644 05. Số 14 Yên Sơn - Chúc Sơn - 131125pk0198 - Phiếu ngày (13/11/2025)</v>
      </c>
      <c r="V191" s="278"/>
      <c r="W191" s="278"/>
      <c r="X191" s="280" t="s">
        <v>551</v>
      </c>
      <c r="Y191" s="278" t="str">
        <f>VLOOKUP(X191,TONG_SL!$A:$F,2,0)</f>
        <v>Chân giò heo muối 100g</v>
      </c>
      <c r="Z191" s="283"/>
      <c r="AA191" s="283" t="str">
        <f t="shared" si="80"/>
        <v>5111</v>
      </c>
      <c r="AB191" s="283" t="str">
        <f t="shared" si="81"/>
        <v>131</v>
      </c>
      <c r="AC191" s="283" t="str">
        <f>VLOOKUP(X191,TONG_SL!$A:$F,3,0)</f>
        <v>Gói</v>
      </c>
      <c r="AD191" s="281">
        <v>1</v>
      </c>
      <c r="AE191" s="281"/>
      <c r="AF191" s="272">
        <f>VLOOKUP(VLOOKUP(N191,Ma_KH!$A:$R,18,0)&amp;X191,Gia_MB!$A:$F,6,0)</f>
        <v>24549</v>
      </c>
      <c r="AG191" s="284">
        <f t="shared" si="82"/>
        <v>24549</v>
      </c>
      <c r="AH191" s="281"/>
      <c r="AI191" s="285"/>
      <c r="AJ191" s="286"/>
      <c r="AK191" s="281" t="str">
        <f t="shared" si="83"/>
        <v>8</v>
      </c>
      <c r="AL191" s="281"/>
      <c r="AM191" s="285">
        <f t="shared" si="84"/>
        <v>1963.92</v>
      </c>
      <c r="AN191" s="281" t="str">
        <f t="shared" si="85"/>
        <v>33311</v>
      </c>
      <c r="AO191" s="286"/>
      <c r="AP191" s="287" t="str">
        <f t="shared" si="86"/>
        <v>K-C6</v>
      </c>
      <c r="AQ191" s="287" t="str">
        <f t="shared" si="87"/>
        <v>156</v>
      </c>
      <c r="AR191" s="287" t="str">
        <f t="shared" si="88"/>
        <v>632</v>
      </c>
      <c r="AS191" s="287"/>
      <c r="AT191" s="287"/>
      <c r="AU191" s="286"/>
    </row>
    <row r="192" spans="1:47" x14ac:dyDescent="0.25">
      <c r="A192" s="282"/>
      <c r="B192" s="283"/>
      <c r="C192" s="283"/>
      <c r="D192" s="283" t="str">
        <f t="shared" si="75"/>
        <v>1</v>
      </c>
      <c r="E192" s="277">
        <v>46001</v>
      </c>
      <c r="F192" s="277">
        <v>45974</v>
      </c>
      <c r="G192" s="278" t="s">
        <v>8645</v>
      </c>
      <c r="H192" s="279">
        <f t="shared" si="76"/>
        <v>46001</v>
      </c>
      <c r="I192" s="280" t="str">
        <f t="shared" si="77"/>
        <v>NKMB-131125pk0198</v>
      </c>
      <c r="J192" s="278"/>
      <c r="K192" s="278"/>
      <c r="L192" s="278"/>
      <c r="M192" s="277"/>
      <c r="N192" s="280" t="s">
        <v>4965</v>
      </c>
      <c r="O192" s="280" t="str">
        <f>VLOOKUP(N192,Ma_KH!$A:$R,2,0)</f>
        <v>Tmart00644 05. Số 14 Yên Sơn - Chúc Sơn</v>
      </c>
      <c r="P192" s="278"/>
      <c r="Q192" s="278"/>
      <c r="R192" s="280" t="str">
        <f t="shared" si="78"/>
        <v>Hàng trả - Tmart00644 - Tmart00644 05. Số 14 Yên Sơn - Chúc Sơn - 131125pk0198 - Phiếu ngày (13/11/2025)</v>
      </c>
      <c r="S192" s="280" t="s">
        <v>1786</v>
      </c>
      <c r="T192" s="278"/>
      <c r="U192" s="278" t="str">
        <f t="shared" si="79"/>
        <v>Hàng trả - Tmart00644 - Tmart00644 05. Số 14 Yên Sơn - Chúc Sơn - 131125pk0198 - Phiếu ngày (13/11/2025)</v>
      </c>
      <c r="V192" s="278"/>
      <c r="W192" s="278"/>
      <c r="X192" s="280" t="s">
        <v>37</v>
      </c>
      <c r="Y192" s="278" t="str">
        <f>VLOOKUP(X192,TONG_SL!$A:$F,2,0)</f>
        <v>Chả cốm 300g</v>
      </c>
      <c r="Z192" s="283"/>
      <c r="AA192" s="283" t="str">
        <f t="shared" si="80"/>
        <v>5111</v>
      </c>
      <c r="AB192" s="283" t="str">
        <f t="shared" si="81"/>
        <v>131</v>
      </c>
      <c r="AC192" s="283" t="str">
        <f>VLOOKUP(X192,TONG_SL!$A:$F,3,0)</f>
        <v>Túi</v>
      </c>
      <c r="AD192" s="281">
        <v>1</v>
      </c>
      <c r="AE192" s="281"/>
      <c r="AF192" s="272">
        <f>VLOOKUP(VLOOKUP(N192,Ma_KH!$A:$R,18,0)&amp;X192,Gia_MB!$A:$F,6,0)</f>
        <v>74250</v>
      </c>
      <c r="AG192" s="284">
        <f t="shared" si="82"/>
        <v>74250</v>
      </c>
      <c r="AH192" s="281"/>
      <c r="AI192" s="285"/>
      <c r="AJ192" s="286"/>
      <c r="AK192" s="281" t="str">
        <f t="shared" si="83"/>
        <v>8</v>
      </c>
      <c r="AL192" s="281"/>
      <c r="AM192" s="285">
        <f t="shared" si="84"/>
        <v>5940</v>
      </c>
      <c r="AN192" s="281" t="str">
        <f t="shared" si="85"/>
        <v>33311</v>
      </c>
      <c r="AO192" s="286"/>
      <c r="AP192" s="287" t="str">
        <f t="shared" si="86"/>
        <v>K-C6</v>
      </c>
      <c r="AQ192" s="287" t="str">
        <f t="shared" si="87"/>
        <v>156</v>
      </c>
      <c r="AR192" s="287" t="str">
        <f t="shared" si="88"/>
        <v>632</v>
      </c>
      <c r="AS192" s="287"/>
      <c r="AT192" s="287"/>
      <c r="AU192" s="286"/>
    </row>
    <row r="193" spans="1:47" x14ac:dyDescent="0.25">
      <c r="A193" s="282"/>
      <c r="B193" s="283"/>
      <c r="C193" s="283"/>
      <c r="D193" s="283" t="str">
        <f t="shared" si="75"/>
        <v>1</v>
      </c>
      <c r="E193" s="277">
        <v>46001</v>
      </c>
      <c r="F193" s="277">
        <v>45977</v>
      </c>
      <c r="G193" s="278" t="s">
        <v>8646</v>
      </c>
      <c r="H193" s="279">
        <f t="shared" si="76"/>
        <v>46001</v>
      </c>
      <c r="I193" s="280" t="str">
        <f t="shared" si="77"/>
        <v>NKMB-161125pk0102</v>
      </c>
      <c r="J193" s="278"/>
      <c r="K193" s="278"/>
      <c r="L193" s="278"/>
      <c r="M193" s="277"/>
      <c r="N193" s="280" t="s">
        <v>4965</v>
      </c>
      <c r="O193" s="280" t="str">
        <f>VLOOKUP(N193,Ma_KH!$A:$R,2,0)</f>
        <v>Tmart00644 05. Số 14 Yên Sơn - Chúc Sơn</v>
      </c>
      <c r="P193" s="278"/>
      <c r="Q193" s="278"/>
      <c r="R193" s="280" t="str">
        <f t="shared" si="78"/>
        <v>Hàng trả - Tmart00644 - Tmart00644 05. Số 14 Yên Sơn - Chúc Sơn - 161125pk0102 - Phiếu ngày (16/11/2025)</v>
      </c>
      <c r="S193" s="280" t="s">
        <v>1786</v>
      </c>
      <c r="T193" s="278"/>
      <c r="U193" s="278" t="str">
        <f t="shared" si="79"/>
        <v>Hàng trả - Tmart00644 - Tmart00644 05. Số 14 Yên Sơn - Chúc Sơn - 161125pk0102 - Phiếu ngày (16/11/2025)</v>
      </c>
      <c r="V193" s="278"/>
      <c r="W193" s="278"/>
      <c r="X193" s="280" t="s">
        <v>39</v>
      </c>
      <c r="Y193" s="278" t="str">
        <f>VLOOKUP(X193,TONG_SL!$A:$F,2,0)</f>
        <v>Chả nướng 300g</v>
      </c>
      <c r="Z193" s="283"/>
      <c r="AA193" s="283" t="str">
        <f t="shared" si="80"/>
        <v>5111</v>
      </c>
      <c r="AB193" s="283" t="str">
        <f t="shared" si="81"/>
        <v>131</v>
      </c>
      <c r="AC193" s="283" t="str">
        <f>VLOOKUP(X193,TONG_SL!$A:$F,3,0)</f>
        <v>Túi</v>
      </c>
      <c r="AD193" s="281">
        <v>2</v>
      </c>
      <c r="AE193" s="281"/>
      <c r="AF193" s="272">
        <f>VLOOKUP(VLOOKUP(N193,Ma_KH!$A:$R,18,0)&amp;X193,Gia_MB!$A:$F,6,0)</f>
        <v>70950</v>
      </c>
      <c r="AG193" s="284">
        <f t="shared" si="82"/>
        <v>141900</v>
      </c>
      <c r="AH193" s="281"/>
      <c r="AI193" s="285"/>
      <c r="AJ193" s="286"/>
      <c r="AK193" s="281" t="str">
        <f t="shared" si="83"/>
        <v>8</v>
      </c>
      <c r="AL193" s="281"/>
      <c r="AM193" s="285">
        <f t="shared" si="84"/>
        <v>11352</v>
      </c>
      <c r="AN193" s="281" t="str">
        <f t="shared" si="85"/>
        <v>33311</v>
      </c>
      <c r="AO193" s="286"/>
      <c r="AP193" s="287" t="str">
        <f t="shared" si="86"/>
        <v>K-C6</v>
      </c>
      <c r="AQ193" s="287" t="str">
        <f t="shared" si="87"/>
        <v>156</v>
      </c>
      <c r="AR193" s="287" t="str">
        <f t="shared" si="88"/>
        <v>632</v>
      </c>
      <c r="AS193" s="287"/>
      <c r="AT193" s="287"/>
      <c r="AU193" s="286"/>
    </row>
    <row r="194" spans="1:47" x14ac:dyDescent="0.25">
      <c r="A194" s="282"/>
      <c r="B194" s="283"/>
      <c r="C194" s="283"/>
      <c r="D194" s="283" t="str">
        <f t="shared" si="75"/>
        <v>1</v>
      </c>
      <c r="E194" s="277">
        <v>46001</v>
      </c>
      <c r="F194" s="277">
        <v>46001</v>
      </c>
      <c r="G194" s="278" t="s">
        <v>8647</v>
      </c>
      <c r="H194" s="279">
        <f t="shared" si="76"/>
        <v>46001</v>
      </c>
      <c r="I194" s="280" t="str">
        <f t="shared" si="77"/>
        <v>NKMB-1012xtcoop9161</v>
      </c>
      <c r="J194" s="278"/>
      <c r="K194" s="278"/>
      <c r="L194" s="278"/>
      <c r="M194" s="277"/>
      <c r="N194" s="280" t="s">
        <v>3208</v>
      </c>
      <c r="O194" s="280" t="str">
        <f>VLOOKUP(N194,Ma_KH!$A:$R,2,0)</f>
        <v>Cửa hàng Co.op Food HN Eurowindow</v>
      </c>
      <c r="P194" s="278"/>
      <c r="Q194" s="278"/>
      <c r="R194" s="280" t="str">
        <f t="shared" si="78"/>
        <v>Hàng trả - coop9161 - Cửa hàng Co.op Food HN Eurowindow - 1012xtcoop9161 - Phiếu ngày (10/12/2025)</v>
      </c>
      <c r="S194" s="280" t="s">
        <v>1786</v>
      </c>
      <c r="T194" s="278"/>
      <c r="U194" s="278" t="str">
        <f t="shared" si="79"/>
        <v>Hàng trả - coop9161 - Cửa hàng Co.op Food HN Eurowindow - 1012xtcoop9161 - Phiếu ngày (10/12/2025)</v>
      </c>
      <c r="V194" s="278"/>
      <c r="W194" s="278"/>
      <c r="X194" s="280" t="s">
        <v>32</v>
      </c>
      <c r="Y194" s="278" t="str">
        <f>VLOOKUP(X194,TONG_SL!$A:$F,2,0)</f>
        <v>Giò Tai Lưỡi Xào 250g</v>
      </c>
      <c r="Z194" s="283"/>
      <c r="AA194" s="283" t="str">
        <f t="shared" si="80"/>
        <v>5111</v>
      </c>
      <c r="AB194" s="283" t="str">
        <f t="shared" si="81"/>
        <v>131</v>
      </c>
      <c r="AC194" s="283" t="str">
        <f>VLOOKUP(X194,TONG_SL!$A:$F,3,0)</f>
        <v>Túi</v>
      </c>
      <c r="AD194" s="281">
        <v>1</v>
      </c>
      <c r="AE194" s="281"/>
      <c r="AF194" s="272">
        <f>VLOOKUP(VLOOKUP(N194,Ma_KH!$A:$R,18,0)&amp;X194,Gia_MB!$A:$F,6,0)</f>
        <v>50182</v>
      </c>
      <c r="AG194" s="284">
        <f t="shared" si="82"/>
        <v>50182</v>
      </c>
      <c r="AH194" s="281"/>
      <c r="AI194" s="285"/>
      <c r="AJ194" s="286"/>
      <c r="AK194" s="281" t="str">
        <f t="shared" si="83"/>
        <v>8</v>
      </c>
      <c r="AL194" s="281"/>
      <c r="AM194" s="285">
        <f t="shared" si="84"/>
        <v>4014.56</v>
      </c>
      <c r="AN194" s="281" t="str">
        <f t="shared" si="85"/>
        <v>33311</v>
      </c>
      <c r="AO194" s="286"/>
      <c r="AP194" s="287" t="str">
        <f t="shared" si="86"/>
        <v>K-C6</v>
      </c>
      <c r="AQ194" s="287" t="str">
        <f t="shared" si="87"/>
        <v>156</v>
      </c>
      <c r="AR194" s="287" t="str">
        <f t="shared" si="88"/>
        <v>632</v>
      </c>
      <c r="AS194" s="287"/>
      <c r="AT194" s="287"/>
      <c r="AU194" s="286"/>
    </row>
    <row r="195" spans="1:47" x14ac:dyDescent="0.25">
      <c r="A195" s="282"/>
      <c r="B195" s="283"/>
      <c r="C195" s="283"/>
      <c r="D195" s="283" t="str">
        <f t="shared" si="75"/>
        <v>1</v>
      </c>
      <c r="E195" s="277">
        <v>46001</v>
      </c>
      <c r="F195" s="277">
        <v>46001</v>
      </c>
      <c r="G195" s="278" t="s">
        <v>8647</v>
      </c>
      <c r="H195" s="279">
        <f t="shared" si="76"/>
        <v>46001</v>
      </c>
      <c r="I195" s="280" t="str">
        <f t="shared" si="77"/>
        <v>NKMB-1012xtcoop9161</v>
      </c>
      <c r="J195" s="278"/>
      <c r="K195" s="278"/>
      <c r="L195" s="278"/>
      <c r="M195" s="277"/>
      <c r="N195" s="280" t="s">
        <v>3208</v>
      </c>
      <c r="O195" s="280" t="str">
        <f>VLOOKUP(N195,Ma_KH!$A:$R,2,0)</f>
        <v>Cửa hàng Co.op Food HN Eurowindow</v>
      </c>
      <c r="P195" s="278"/>
      <c r="Q195" s="278"/>
      <c r="R195" s="280" t="str">
        <f t="shared" si="78"/>
        <v>Hàng trả - coop9161 - Cửa hàng Co.op Food HN Eurowindow - 1012xtcoop9161 - Phiếu ngày (10/12/2025)</v>
      </c>
      <c r="S195" s="280" t="s">
        <v>1786</v>
      </c>
      <c r="T195" s="278"/>
      <c r="U195" s="278" t="str">
        <f t="shared" si="79"/>
        <v>Hàng trả - coop9161 - Cửa hàng Co.op Food HN Eurowindow - 1012xtcoop9161 - Phiếu ngày (10/12/2025)</v>
      </c>
      <c r="V195" s="278"/>
      <c r="W195" s="278"/>
      <c r="X195" s="280" t="s">
        <v>542</v>
      </c>
      <c r="Y195" s="278" t="str">
        <f>VLOOKUP(X195,TONG_SL!$A:$F,2,0)</f>
        <v>Chân giò heo muối 500g</v>
      </c>
      <c r="Z195" s="283"/>
      <c r="AA195" s="283" t="str">
        <f t="shared" si="80"/>
        <v>5111</v>
      </c>
      <c r="AB195" s="283" t="str">
        <f t="shared" si="81"/>
        <v>131</v>
      </c>
      <c r="AC195" s="283" t="str">
        <f>VLOOKUP(X195,TONG_SL!$A:$F,3,0)</f>
        <v>Túi</v>
      </c>
      <c r="AD195" s="281">
        <v>1</v>
      </c>
      <c r="AE195" s="281"/>
      <c r="AF195" s="272">
        <f>VLOOKUP(VLOOKUP(N195,Ma_KH!$A:$R,18,0)&amp;X195,Gia_MB!$A:$F,6,0)</f>
        <v>119066</v>
      </c>
      <c r="AG195" s="284">
        <f t="shared" si="82"/>
        <v>119066</v>
      </c>
      <c r="AH195" s="281"/>
      <c r="AI195" s="285"/>
      <c r="AJ195" s="286"/>
      <c r="AK195" s="281" t="str">
        <f t="shared" si="83"/>
        <v>8</v>
      </c>
      <c r="AL195" s="281"/>
      <c r="AM195" s="285">
        <f t="shared" si="84"/>
        <v>9525.2800000000007</v>
      </c>
      <c r="AN195" s="281" t="str">
        <f t="shared" si="85"/>
        <v>33311</v>
      </c>
      <c r="AO195" s="286"/>
      <c r="AP195" s="287" t="str">
        <f t="shared" si="86"/>
        <v>K-C6</v>
      </c>
      <c r="AQ195" s="287" t="str">
        <f t="shared" si="87"/>
        <v>156</v>
      </c>
      <c r="AR195" s="287" t="str">
        <f t="shared" si="88"/>
        <v>632</v>
      </c>
      <c r="AS195" s="287"/>
      <c r="AT195" s="287"/>
      <c r="AU195" s="286"/>
    </row>
    <row r="196" spans="1:47" x14ac:dyDescent="0.25">
      <c r="A196" s="282"/>
      <c r="B196" s="283"/>
      <c r="C196" s="283"/>
      <c r="D196" s="283" t="str">
        <f t="shared" si="75"/>
        <v>1</v>
      </c>
      <c r="E196" s="277">
        <v>46001</v>
      </c>
      <c r="F196" s="277">
        <v>46001</v>
      </c>
      <c r="G196" s="278" t="s">
        <v>8647</v>
      </c>
      <c r="H196" s="279">
        <f t="shared" si="76"/>
        <v>46001</v>
      </c>
      <c r="I196" s="280" t="str">
        <f t="shared" si="77"/>
        <v>NKMB-1012xtcoop9161</v>
      </c>
      <c r="J196" s="278"/>
      <c r="K196" s="278"/>
      <c r="L196" s="278"/>
      <c r="M196" s="277"/>
      <c r="N196" s="280" t="s">
        <v>3208</v>
      </c>
      <c r="O196" s="280" t="str">
        <f>VLOOKUP(N196,Ma_KH!$A:$R,2,0)</f>
        <v>Cửa hàng Co.op Food HN Eurowindow</v>
      </c>
      <c r="P196" s="278"/>
      <c r="Q196" s="278"/>
      <c r="R196" s="280" t="str">
        <f t="shared" si="78"/>
        <v>Hàng trả - coop9161 - Cửa hàng Co.op Food HN Eurowindow - 1012xtcoop9161 - Phiếu ngày (10/12/2025)</v>
      </c>
      <c r="S196" s="280" t="s">
        <v>1786</v>
      </c>
      <c r="T196" s="278"/>
      <c r="U196" s="278" t="str">
        <f t="shared" si="79"/>
        <v>Hàng trả - coop9161 - Cửa hàng Co.op Food HN Eurowindow - 1012xtcoop9161 - Phiếu ngày (10/12/2025)</v>
      </c>
      <c r="V196" s="278"/>
      <c r="W196" s="278"/>
      <c r="X196" s="280" t="s">
        <v>30</v>
      </c>
      <c r="Y196" s="278" t="str">
        <f>VLOOKUP(X196,TONG_SL!$A:$F,2,0)</f>
        <v>Gà muối 500g</v>
      </c>
      <c r="Z196" s="283"/>
      <c r="AA196" s="283" t="str">
        <f t="shared" si="80"/>
        <v>5111</v>
      </c>
      <c r="AB196" s="283" t="str">
        <f t="shared" si="81"/>
        <v>131</v>
      </c>
      <c r="AC196" s="283" t="str">
        <f>VLOOKUP(X196,TONG_SL!$A:$F,3,0)</f>
        <v>Túi</v>
      </c>
      <c r="AD196" s="281">
        <v>1</v>
      </c>
      <c r="AE196" s="281"/>
      <c r="AF196" s="272">
        <f>VLOOKUP(VLOOKUP(N196,Ma_KH!$A:$R,18,0)&amp;X196,Gia_MB!$A:$F,6,0)</f>
        <v>111058</v>
      </c>
      <c r="AG196" s="284">
        <f t="shared" si="82"/>
        <v>111058</v>
      </c>
      <c r="AH196" s="281"/>
      <c r="AI196" s="285"/>
      <c r="AJ196" s="286"/>
      <c r="AK196" s="281" t="str">
        <f t="shared" si="83"/>
        <v>8</v>
      </c>
      <c r="AL196" s="281"/>
      <c r="AM196" s="285">
        <f t="shared" si="84"/>
        <v>8884.64</v>
      </c>
      <c r="AN196" s="281" t="str">
        <f t="shared" si="85"/>
        <v>33311</v>
      </c>
      <c r="AO196" s="286"/>
      <c r="AP196" s="287" t="str">
        <f t="shared" si="86"/>
        <v>K-C6</v>
      </c>
      <c r="AQ196" s="287" t="str">
        <f t="shared" si="87"/>
        <v>156</v>
      </c>
      <c r="AR196" s="287" t="str">
        <f t="shared" si="88"/>
        <v>632</v>
      </c>
      <c r="AS196" s="287"/>
      <c r="AT196" s="287"/>
      <c r="AU196" s="286"/>
    </row>
    <row r="197" spans="1:47" x14ac:dyDescent="0.25">
      <c r="A197" s="282"/>
      <c r="B197" s="283"/>
      <c r="C197" s="283"/>
      <c r="D197" s="283" t="str">
        <f t="shared" si="75"/>
        <v>1</v>
      </c>
      <c r="E197" s="277">
        <v>46001</v>
      </c>
      <c r="F197" s="277">
        <v>46001</v>
      </c>
      <c r="G197" s="278" t="s">
        <v>8648</v>
      </c>
      <c r="H197" s="279">
        <f t="shared" si="76"/>
        <v>46001</v>
      </c>
      <c r="I197" s="280" t="str">
        <f t="shared" si="77"/>
        <v>NKMB-101225pk0099</v>
      </c>
      <c r="J197" s="278"/>
      <c r="K197" s="278"/>
      <c r="L197" s="278"/>
      <c r="M197" s="277"/>
      <c r="N197" s="280" t="s">
        <v>5116</v>
      </c>
      <c r="O197" s="280" t="str">
        <f>VLOOKUP(N197,Ma_KH!$A:$R,2,0)</f>
        <v>Tmart01063 83. Tmart Tòa N02, Ecohome3</v>
      </c>
      <c r="P197" s="278"/>
      <c r="Q197" s="278"/>
      <c r="R197" s="280" t="str">
        <f t="shared" si="78"/>
        <v>Hàng trả - Tmart01063 - Tmart01063 83. Tmart Tòa N02, Ecohome3 - 101225pk0099 - Phiếu ngày (10/12/2025)</v>
      </c>
      <c r="S197" s="280" t="s">
        <v>1786</v>
      </c>
      <c r="T197" s="278"/>
      <c r="U197" s="278" t="str">
        <f t="shared" si="79"/>
        <v>Hàng trả - Tmart01063 - Tmart01063 83. Tmart Tòa N02, Ecohome3 - 101225pk0099 - Phiếu ngày (10/12/2025)</v>
      </c>
      <c r="V197" s="278"/>
      <c r="W197" s="278"/>
      <c r="X197" s="280" t="s">
        <v>39</v>
      </c>
      <c r="Y197" s="278" t="str">
        <f>VLOOKUP(X197,TONG_SL!$A:$F,2,0)</f>
        <v>Chả nướng 300g</v>
      </c>
      <c r="Z197" s="283"/>
      <c r="AA197" s="283" t="str">
        <f t="shared" si="80"/>
        <v>5111</v>
      </c>
      <c r="AB197" s="283" t="str">
        <f t="shared" si="81"/>
        <v>131</v>
      </c>
      <c r="AC197" s="283" t="str">
        <f>VLOOKUP(X197,TONG_SL!$A:$F,3,0)</f>
        <v>Túi</v>
      </c>
      <c r="AD197" s="281">
        <v>1</v>
      </c>
      <c r="AE197" s="281"/>
      <c r="AF197" s="272">
        <f>VLOOKUP(VLOOKUP(N197,Ma_KH!$A:$R,18,0)&amp;X197,Gia_MB!$A:$F,6,0)</f>
        <v>70950</v>
      </c>
      <c r="AG197" s="284">
        <f t="shared" si="82"/>
        <v>70950</v>
      </c>
      <c r="AH197" s="281"/>
      <c r="AI197" s="285"/>
      <c r="AJ197" s="286"/>
      <c r="AK197" s="281" t="str">
        <f t="shared" si="83"/>
        <v>8</v>
      </c>
      <c r="AL197" s="281"/>
      <c r="AM197" s="285">
        <f t="shared" si="84"/>
        <v>5676</v>
      </c>
      <c r="AN197" s="281" t="str">
        <f t="shared" si="85"/>
        <v>33311</v>
      </c>
      <c r="AO197" s="286"/>
      <c r="AP197" s="287" t="str">
        <f t="shared" si="86"/>
        <v>K-C6</v>
      </c>
      <c r="AQ197" s="287" t="str">
        <f t="shared" si="87"/>
        <v>156</v>
      </c>
      <c r="AR197" s="287" t="str">
        <f t="shared" si="88"/>
        <v>632</v>
      </c>
      <c r="AS197" s="287"/>
      <c r="AT197" s="287"/>
      <c r="AU197" s="286"/>
    </row>
    <row r="198" spans="1:47" x14ac:dyDescent="0.25">
      <c r="A198" s="282"/>
      <c r="B198" s="283"/>
      <c r="C198" s="283"/>
      <c r="D198" s="283" t="str">
        <f t="shared" si="75"/>
        <v>1</v>
      </c>
      <c r="E198" s="277">
        <v>46001</v>
      </c>
      <c r="F198" s="277">
        <v>46001</v>
      </c>
      <c r="G198" s="278" t="s">
        <v>8648</v>
      </c>
      <c r="H198" s="279">
        <f t="shared" si="76"/>
        <v>46001</v>
      </c>
      <c r="I198" s="280" t="str">
        <f t="shared" si="77"/>
        <v>NKMB-101225pk0099</v>
      </c>
      <c r="J198" s="278"/>
      <c r="K198" s="278"/>
      <c r="L198" s="278"/>
      <c r="M198" s="277"/>
      <c r="N198" s="280" t="s">
        <v>5116</v>
      </c>
      <c r="O198" s="280" t="str">
        <f>VLOOKUP(N198,Ma_KH!$A:$R,2,0)</f>
        <v>Tmart01063 83. Tmart Tòa N02, Ecohome3</v>
      </c>
      <c r="P198" s="278"/>
      <c r="Q198" s="278"/>
      <c r="R198" s="280" t="str">
        <f t="shared" si="78"/>
        <v>Hàng trả - Tmart01063 - Tmart01063 83. Tmart Tòa N02, Ecohome3 - 101225pk0099 - Phiếu ngày (10/12/2025)</v>
      </c>
      <c r="S198" s="280" t="s">
        <v>1786</v>
      </c>
      <c r="T198" s="278"/>
      <c r="U198" s="278" t="str">
        <f t="shared" si="79"/>
        <v>Hàng trả - Tmart01063 - Tmart01063 83. Tmart Tòa N02, Ecohome3 - 101225pk0099 - Phiếu ngày (10/12/2025)</v>
      </c>
      <c r="V198" s="278"/>
      <c r="W198" s="278"/>
      <c r="X198" s="280" t="s">
        <v>48</v>
      </c>
      <c r="Y198" s="278" t="str">
        <f>VLOOKUP(X198,TONG_SL!$A:$F,2,0)</f>
        <v>Mọc Nấm Hương 250g</v>
      </c>
      <c r="Z198" s="283"/>
      <c r="AA198" s="283" t="str">
        <f t="shared" si="80"/>
        <v>5111</v>
      </c>
      <c r="AB198" s="283" t="str">
        <f t="shared" si="81"/>
        <v>131</v>
      </c>
      <c r="AC198" s="283" t="str">
        <f>VLOOKUP(X198,TONG_SL!$A:$F,3,0)</f>
        <v>Túi</v>
      </c>
      <c r="AD198" s="281">
        <v>3</v>
      </c>
      <c r="AE198" s="281"/>
      <c r="AF198" s="272">
        <f>VLOOKUP(VLOOKUP(N198,Ma_KH!$A:$R,18,0)&amp;X198,Gia_MB!$A:$F,6,0)</f>
        <v>46000</v>
      </c>
      <c r="AG198" s="284">
        <f t="shared" si="82"/>
        <v>138000</v>
      </c>
      <c r="AH198" s="281"/>
      <c r="AI198" s="285"/>
      <c r="AJ198" s="286"/>
      <c r="AK198" s="281" t="str">
        <f t="shared" si="83"/>
        <v>8</v>
      </c>
      <c r="AL198" s="281"/>
      <c r="AM198" s="285">
        <f t="shared" si="84"/>
        <v>11040</v>
      </c>
      <c r="AN198" s="281" t="str">
        <f t="shared" si="85"/>
        <v>33311</v>
      </c>
      <c r="AO198" s="286"/>
      <c r="AP198" s="287" t="str">
        <f t="shared" si="86"/>
        <v>K-C6</v>
      </c>
      <c r="AQ198" s="287" t="str">
        <f t="shared" si="87"/>
        <v>156</v>
      </c>
      <c r="AR198" s="287" t="str">
        <f t="shared" si="88"/>
        <v>632</v>
      </c>
      <c r="AS198" s="287"/>
      <c r="AT198" s="287"/>
      <c r="AU198" s="286"/>
    </row>
    <row r="199" spans="1:47" x14ac:dyDescent="0.25">
      <c r="A199" s="282"/>
      <c r="B199" s="283"/>
      <c r="C199" s="283"/>
      <c r="D199" s="283" t="str">
        <f t="shared" si="75"/>
        <v>1</v>
      </c>
      <c r="E199" s="277">
        <v>46001</v>
      </c>
      <c r="F199" s="277">
        <v>46001</v>
      </c>
      <c r="G199" s="278" t="s">
        <v>8648</v>
      </c>
      <c r="H199" s="279">
        <f t="shared" si="76"/>
        <v>46001</v>
      </c>
      <c r="I199" s="280" t="str">
        <f t="shared" si="77"/>
        <v>NKMB-101225pk0099</v>
      </c>
      <c r="J199" s="278"/>
      <c r="K199" s="278"/>
      <c r="L199" s="278"/>
      <c r="M199" s="277"/>
      <c r="N199" s="280" t="s">
        <v>5116</v>
      </c>
      <c r="O199" s="280" t="str">
        <f>VLOOKUP(N199,Ma_KH!$A:$R,2,0)</f>
        <v>Tmart01063 83. Tmart Tòa N02, Ecohome3</v>
      </c>
      <c r="P199" s="278"/>
      <c r="Q199" s="278"/>
      <c r="R199" s="280" t="str">
        <f t="shared" si="78"/>
        <v>Hàng trả - Tmart01063 - Tmart01063 83. Tmart Tòa N02, Ecohome3 - 101225pk0099 - Phiếu ngày (10/12/2025)</v>
      </c>
      <c r="S199" s="280" t="s">
        <v>1786</v>
      </c>
      <c r="T199" s="278"/>
      <c r="U199" s="278" t="str">
        <f t="shared" si="79"/>
        <v>Hàng trả - Tmart01063 - Tmart01063 83. Tmart Tòa N02, Ecohome3 - 101225pk0099 - Phiếu ngày (10/12/2025)</v>
      </c>
      <c r="V199" s="278"/>
      <c r="W199" s="278"/>
      <c r="X199" s="280" t="s">
        <v>37</v>
      </c>
      <c r="Y199" s="278" t="str">
        <f>VLOOKUP(X199,TONG_SL!$A:$F,2,0)</f>
        <v>Chả cốm 300g</v>
      </c>
      <c r="Z199" s="283"/>
      <c r="AA199" s="283" t="str">
        <f t="shared" si="80"/>
        <v>5111</v>
      </c>
      <c r="AB199" s="283" t="str">
        <f t="shared" si="81"/>
        <v>131</v>
      </c>
      <c r="AC199" s="283" t="str">
        <f>VLOOKUP(X199,TONG_SL!$A:$F,3,0)</f>
        <v>Túi</v>
      </c>
      <c r="AD199" s="281">
        <v>1</v>
      </c>
      <c r="AE199" s="281"/>
      <c r="AF199" s="272">
        <f>VLOOKUP(VLOOKUP(N199,Ma_KH!$A:$R,18,0)&amp;X199,Gia_MB!$A:$F,6,0)</f>
        <v>74250</v>
      </c>
      <c r="AG199" s="284">
        <f t="shared" si="82"/>
        <v>74250</v>
      </c>
      <c r="AH199" s="281"/>
      <c r="AI199" s="285"/>
      <c r="AJ199" s="286"/>
      <c r="AK199" s="281" t="str">
        <f t="shared" si="83"/>
        <v>8</v>
      </c>
      <c r="AL199" s="281"/>
      <c r="AM199" s="285">
        <f t="shared" si="84"/>
        <v>5940</v>
      </c>
      <c r="AN199" s="281" t="str">
        <f t="shared" si="85"/>
        <v>33311</v>
      </c>
      <c r="AO199" s="286"/>
      <c r="AP199" s="287" t="str">
        <f t="shared" si="86"/>
        <v>K-C6</v>
      </c>
      <c r="AQ199" s="287" t="str">
        <f t="shared" si="87"/>
        <v>156</v>
      </c>
      <c r="AR199" s="287" t="str">
        <f t="shared" si="88"/>
        <v>632</v>
      </c>
      <c r="AS199" s="287"/>
      <c r="AT199" s="287"/>
      <c r="AU199" s="286"/>
    </row>
    <row r="200" spans="1:47" x14ac:dyDescent="0.25">
      <c r="A200" s="282"/>
      <c r="B200" s="283"/>
      <c r="C200" s="283"/>
      <c r="D200" s="283" t="str">
        <f t="shared" si="75"/>
        <v>1</v>
      </c>
      <c r="E200" s="277">
        <v>46001</v>
      </c>
      <c r="F200" s="277">
        <v>46001</v>
      </c>
      <c r="G200" s="278" t="s">
        <v>8648</v>
      </c>
      <c r="H200" s="279">
        <f t="shared" si="76"/>
        <v>46001</v>
      </c>
      <c r="I200" s="280" t="str">
        <f t="shared" si="77"/>
        <v>NKMB-101225pk0099</v>
      </c>
      <c r="J200" s="278"/>
      <c r="K200" s="278"/>
      <c r="L200" s="278"/>
      <c r="M200" s="277"/>
      <c r="N200" s="280" t="s">
        <v>5116</v>
      </c>
      <c r="O200" s="280" t="str">
        <f>VLOOKUP(N200,Ma_KH!$A:$R,2,0)</f>
        <v>Tmart01063 83. Tmart Tòa N02, Ecohome3</v>
      </c>
      <c r="P200" s="278"/>
      <c r="Q200" s="278"/>
      <c r="R200" s="280" t="str">
        <f t="shared" si="78"/>
        <v>Hàng trả - Tmart01063 - Tmart01063 83. Tmart Tòa N02, Ecohome3 - 101225pk0099 - Phiếu ngày (10/12/2025)</v>
      </c>
      <c r="S200" s="280" t="s">
        <v>1786</v>
      </c>
      <c r="T200" s="278"/>
      <c r="U200" s="278" t="str">
        <f t="shared" si="79"/>
        <v>Hàng trả - Tmart01063 - Tmart01063 83. Tmart Tòa N02, Ecohome3 - 101225pk0099 - Phiếu ngày (10/12/2025)</v>
      </c>
      <c r="V200" s="278"/>
      <c r="W200" s="278"/>
      <c r="X200" s="280" t="s">
        <v>563</v>
      </c>
      <c r="Y200" s="278" t="str">
        <f>VLOOKUP(X200,TONG_SL!$A:$F,2,0)</f>
        <v>Chân gà sả tắc 150g</v>
      </c>
      <c r="Z200" s="283"/>
      <c r="AA200" s="283" t="str">
        <f t="shared" si="80"/>
        <v>5111</v>
      </c>
      <c r="AB200" s="283" t="str">
        <f t="shared" si="81"/>
        <v>131</v>
      </c>
      <c r="AC200" s="283" t="str">
        <f>VLOOKUP(X200,TONG_SL!$A:$F,3,0)</f>
        <v>Túi</v>
      </c>
      <c r="AD200" s="281">
        <v>1</v>
      </c>
      <c r="AE200" s="281"/>
      <c r="AF200" s="272">
        <f>VLOOKUP(VLOOKUP(N200,Ma_KH!$A:$R,18,0)&amp;X200,Gia_MB!$A:$F,6,0)</f>
        <v>20250</v>
      </c>
      <c r="AG200" s="284">
        <f t="shared" si="82"/>
        <v>20250</v>
      </c>
      <c r="AH200" s="281"/>
      <c r="AI200" s="285"/>
      <c r="AJ200" s="286"/>
      <c r="AK200" s="281" t="str">
        <f t="shared" si="83"/>
        <v>8</v>
      </c>
      <c r="AL200" s="281"/>
      <c r="AM200" s="285">
        <f t="shared" si="84"/>
        <v>1620</v>
      </c>
      <c r="AN200" s="281" t="str">
        <f t="shared" si="85"/>
        <v>33311</v>
      </c>
      <c r="AO200" s="286"/>
      <c r="AP200" s="287" t="str">
        <f t="shared" si="86"/>
        <v>K-C6</v>
      </c>
      <c r="AQ200" s="287" t="str">
        <f t="shared" si="87"/>
        <v>156</v>
      </c>
      <c r="AR200" s="287" t="str">
        <f t="shared" si="88"/>
        <v>632</v>
      </c>
      <c r="AS200" s="287"/>
      <c r="AT200" s="287"/>
      <c r="AU200" s="286"/>
    </row>
    <row r="201" spans="1:47" x14ac:dyDescent="0.25">
      <c r="A201" s="282"/>
      <c r="B201" s="283"/>
      <c r="C201" s="283"/>
      <c r="D201" s="283" t="str">
        <f t="shared" si="75"/>
        <v>1</v>
      </c>
      <c r="E201" s="277">
        <v>46001</v>
      </c>
      <c r="F201" s="277">
        <v>46001</v>
      </c>
      <c r="G201" s="278" t="s">
        <v>8649</v>
      </c>
      <c r="H201" s="279">
        <f t="shared" si="76"/>
        <v>46001</v>
      </c>
      <c r="I201" s="280" t="str">
        <f t="shared" si="77"/>
        <v>NKMB-101225pk0101</v>
      </c>
      <c r="J201" s="278"/>
      <c r="K201" s="278"/>
      <c r="L201" s="278"/>
      <c r="M201" s="277"/>
      <c r="N201" s="280" t="s">
        <v>5116</v>
      </c>
      <c r="O201" s="280" t="str">
        <f>VLOOKUP(N201,Ma_KH!$A:$R,2,0)</f>
        <v>Tmart01063 83. Tmart Tòa N02, Ecohome3</v>
      </c>
      <c r="P201" s="278"/>
      <c r="Q201" s="278"/>
      <c r="R201" s="280" t="str">
        <f t="shared" si="78"/>
        <v>Hàng trả - Tmart01063 - Tmart01063 83. Tmart Tòa N02, Ecohome3 - 101225pk0101 - Phiếu ngày (10/12/2025)</v>
      </c>
      <c r="S201" s="280" t="s">
        <v>1786</v>
      </c>
      <c r="T201" s="278"/>
      <c r="U201" s="278" t="str">
        <f t="shared" si="79"/>
        <v>Hàng trả - Tmart01063 - Tmart01063 83. Tmart Tòa N02, Ecohome3 - 101225pk0101 - Phiếu ngày (10/12/2025)</v>
      </c>
      <c r="V201" s="278"/>
      <c r="W201" s="278"/>
      <c r="X201" s="280" t="s">
        <v>48</v>
      </c>
      <c r="Y201" s="278" t="str">
        <f>VLOOKUP(X201,TONG_SL!$A:$F,2,0)</f>
        <v>Mọc Nấm Hương 250g</v>
      </c>
      <c r="Z201" s="283"/>
      <c r="AA201" s="283" t="str">
        <f t="shared" si="80"/>
        <v>5111</v>
      </c>
      <c r="AB201" s="283" t="str">
        <f t="shared" si="81"/>
        <v>131</v>
      </c>
      <c r="AC201" s="283" t="str">
        <f>VLOOKUP(X201,TONG_SL!$A:$F,3,0)</f>
        <v>Túi</v>
      </c>
      <c r="AD201" s="281">
        <v>2</v>
      </c>
      <c r="AE201" s="281"/>
      <c r="AF201" s="272">
        <f>VLOOKUP(VLOOKUP(N201,Ma_KH!$A:$R,18,0)&amp;X201,Gia_MB!$A:$F,6,0)</f>
        <v>46000</v>
      </c>
      <c r="AG201" s="284">
        <f t="shared" si="82"/>
        <v>92000</v>
      </c>
      <c r="AH201" s="281"/>
      <c r="AI201" s="285"/>
      <c r="AJ201" s="286"/>
      <c r="AK201" s="281" t="str">
        <f t="shared" si="83"/>
        <v>8</v>
      </c>
      <c r="AL201" s="281"/>
      <c r="AM201" s="285">
        <f t="shared" si="84"/>
        <v>7360</v>
      </c>
      <c r="AN201" s="281" t="str">
        <f t="shared" si="85"/>
        <v>33311</v>
      </c>
      <c r="AO201" s="286"/>
      <c r="AP201" s="287" t="str">
        <f t="shared" si="86"/>
        <v>K-C6</v>
      </c>
      <c r="AQ201" s="287" t="str">
        <f t="shared" si="87"/>
        <v>156</v>
      </c>
      <c r="AR201" s="287" t="str">
        <f t="shared" si="88"/>
        <v>632</v>
      </c>
      <c r="AS201" s="287"/>
      <c r="AT201" s="287"/>
      <c r="AU201" s="286"/>
    </row>
    <row r="202" spans="1:47" x14ac:dyDescent="0.25">
      <c r="A202" s="282"/>
      <c r="B202" s="283"/>
      <c r="C202" s="283"/>
      <c r="D202" s="283" t="str">
        <f t="shared" si="75"/>
        <v>1</v>
      </c>
      <c r="E202" s="277">
        <v>46001</v>
      </c>
      <c r="F202" s="277">
        <v>46001</v>
      </c>
      <c r="G202" s="278" t="s">
        <v>8649</v>
      </c>
      <c r="H202" s="279">
        <f t="shared" si="76"/>
        <v>46001</v>
      </c>
      <c r="I202" s="280" t="str">
        <f t="shared" si="77"/>
        <v>NKMB-101225pk0101</v>
      </c>
      <c r="J202" s="278"/>
      <c r="K202" s="278"/>
      <c r="L202" s="278"/>
      <c r="M202" s="277"/>
      <c r="N202" s="280" t="s">
        <v>5116</v>
      </c>
      <c r="O202" s="280" t="str">
        <f>VLOOKUP(N202,Ma_KH!$A:$R,2,0)</f>
        <v>Tmart01063 83. Tmart Tòa N02, Ecohome3</v>
      </c>
      <c r="P202" s="278"/>
      <c r="Q202" s="278"/>
      <c r="R202" s="280" t="str">
        <f t="shared" si="78"/>
        <v>Hàng trả - Tmart01063 - Tmart01063 83. Tmart Tòa N02, Ecohome3 - 101225pk0101 - Phiếu ngày (10/12/2025)</v>
      </c>
      <c r="S202" s="280" t="s">
        <v>1786</v>
      </c>
      <c r="T202" s="278"/>
      <c r="U202" s="278" t="str">
        <f t="shared" si="79"/>
        <v>Hàng trả - Tmart01063 - Tmart01063 83. Tmart Tòa N02, Ecohome3 - 101225pk0101 - Phiếu ngày (10/12/2025)</v>
      </c>
      <c r="V202" s="278"/>
      <c r="W202" s="278"/>
      <c r="X202" s="280" t="s">
        <v>37</v>
      </c>
      <c r="Y202" s="278" t="str">
        <f>VLOOKUP(X202,TONG_SL!$A:$F,2,0)</f>
        <v>Chả cốm 300g</v>
      </c>
      <c r="Z202" s="283"/>
      <c r="AA202" s="283" t="str">
        <f t="shared" si="80"/>
        <v>5111</v>
      </c>
      <c r="AB202" s="283" t="str">
        <f t="shared" si="81"/>
        <v>131</v>
      </c>
      <c r="AC202" s="283" t="str">
        <f>VLOOKUP(X202,TONG_SL!$A:$F,3,0)</f>
        <v>Túi</v>
      </c>
      <c r="AD202" s="281">
        <v>2</v>
      </c>
      <c r="AE202" s="281"/>
      <c r="AF202" s="272">
        <f>VLOOKUP(VLOOKUP(N202,Ma_KH!$A:$R,18,0)&amp;X202,Gia_MB!$A:$F,6,0)</f>
        <v>74250</v>
      </c>
      <c r="AG202" s="284">
        <f t="shared" si="82"/>
        <v>148500</v>
      </c>
      <c r="AH202" s="281"/>
      <c r="AI202" s="285"/>
      <c r="AJ202" s="286"/>
      <c r="AK202" s="281" t="str">
        <f t="shared" si="83"/>
        <v>8</v>
      </c>
      <c r="AL202" s="281"/>
      <c r="AM202" s="285">
        <f t="shared" si="84"/>
        <v>11880</v>
      </c>
      <c r="AN202" s="281" t="str">
        <f t="shared" si="85"/>
        <v>33311</v>
      </c>
      <c r="AO202" s="286"/>
      <c r="AP202" s="287" t="str">
        <f t="shared" si="86"/>
        <v>K-C6</v>
      </c>
      <c r="AQ202" s="287" t="str">
        <f t="shared" si="87"/>
        <v>156</v>
      </c>
      <c r="AR202" s="287" t="str">
        <f t="shared" si="88"/>
        <v>632</v>
      </c>
      <c r="AS202" s="287"/>
      <c r="AT202" s="287"/>
      <c r="AU202" s="286"/>
    </row>
    <row r="203" spans="1:47" x14ac:dyDescent="0.25">
      <c r="A203" s="282"/>
      <c r="B203" s="283"/>
      <c r="C203" s="283"/>
      <c r="D203" s="283" t="str">
        <f t="shared" si="75"/>
        <v>1</v>
      </c>
      <c r="E203" s="277">
        <v>46001</v>
      </c>
      <c r="F203" s="277">
        <v>46001</v>
      </c>
      <c r="G203" s="278" t="s">
        <v>8649</v>
      </c>
      <c r="H203" s="279">
        <f t="shared" si="76"/>
        <v>46001</v>
      </c>
      <c r="I203" s="280" t="str">
        <f t="shared" si="77"/>
        <v>NKMB-101225pk0101</v>
      </c>
      <c r="J203" s="278"/>
      <c r="K203" s="278"/>
      <c r="L203" s="278"/>
      <c r="M203" s="277"/>
      <c r="N203" s="280" t="s">
        <v>5116</v>
      </c>
      <c r="O203" s="280" t="str">
        <f>VLOOKUP(N203,Ma_KH!$A:$R,2,0)</f>
        <v>Tmart01063 83. Tmart Tòa N02, Ecohome3</v>
      </c>
      <c r="P203" s="278"/>
      <c r="Q203" s="278"/>
      <c r="R203" s="280" t="str">
        <f t="shared" si="78"/>
        <v>Hàng trả - Tmart01063 - Tmart01063 83. Tmart Tòa N02, Ecohome3 - 101225pk0101 - Phiếu ngày (10/12/2025)</v>
      </c>
      <c r="S203" s="280" t="s">
        <v>1786</v>
      </c>
      <c r="T203" s="278"/>
      <c r="U203" s="278" t="str">
        <f t="shared" si="79"/>
        <v>Hàng trả - Tmart01063 - Tmart01063 83. Tmart Tòa N02, Ecohome3 - 101225pk0101 - Phiếu ngày (10/12/2025)</v>
      </c>
      <c r="V203" s="278"/>
      <c r="W203" s="278"/>
      <c r="X203" s="280" t="s">
        <v>563</v>
      </c>
      <c r="Y203" s="278" t="str">
        <f>VLOOKUP(X203,TONG_SL!$A:$F,2,0)</f>
        <v>Chân gà sả tắc 150g</v>
      </c>
      <c r="Z203" s="283"/>
      <c r="AA203" s="283" t="str">
        <f t="shared" si="80"/>
        <v>5111</v>
      </c>
      <c r="AB203" s="283" t="str">
        <f t="shared" si="81"/>
        <v>131</v>
      </c>
      <c r="AC203" s="283" t="str">
        <f>VLOOKUP(X203,TONG_SL!$A:$F,3,0)</f>
        <v>Túi</v>
      </c>
      <c r="AD203" s="281">
        <v>2</v>
      </c>
      <c r="AE203" s="281"/>
      <c r="AF203" s="272">
        <f>VLOOKUP(VLOOKUP(N203,Ma_KH!$A:$R,18,0)&amp;X203,Gia_MB!$A:$F,6,0)</f>
        <v>20250</v>
      </c>
      <c r="AG203" s="284">
        <f t="shared" si="82"/>
        <v>40500</v>
      </c>
      <c r="AH203" s="281"/>
      <c r="AI203" s="285"/>
      <c r="AJ203" s="286"/>
      <c r="AK203" s="281" t="str">
        <f t="shared" si="83"/>
        <v>8</v>
      </c>
      <c r="AL203" s="281"/>
      <c r="AM203" s="285">
        <f t="shared" si="84"/>
        <v>3240</v>
      </c>
      <c r="AN203" s="281" t="str">
        <f t="shared" si="85"/>
        <v>33311</v>
      </c>
      <c r="AO203" s="286"/>
      <c r="AP203" s="287" t="str">
        <f t="shared" si="86"/>
        <v>K-C6</v>
      </c>
      <c r="AQ203" s="287" t="str">
        <f t="shared" si="87"/>
        <v>156</v>
      </c>
      <c r="AR203" s="287" t="str">
        <f t="shared" si="88"/>
        <v>632</v>
      </c>
      <c r="AS203" s="287"/>
      <c r="AT203" s="287"/>
      <c r="AU203" s="286"/>
    </row>
    <row r="204" spans="1:47" x14ac:dyDescent="0.25">
      <c r="A204" s="282"/>
      <c r="B204" s="283"/>
      <c r="C204" s="283"/>
      <c r="D204" s="283" t="str">
        <f t="shared" si="75"/>
        <v>1</v>
      </c>
      <c r="E204" s="277">
        <v>46001</v>
      </c>
      <c r="F204" s="277">
        <v>46001</v>
      </c>
      <c r="G204" s="278" t="s">
        <v>8649</v>
      </c>
      <c r="H204" s="279">
        <f t="shared" si="76"/>
        <v>46001</v>
      </c>
      <c r="I204" s="280" t="str">
        <f t="shared" si="77"/>
        <v>NKMB-101225pk0101</v>
      </c>
      <c r="J204" s="278"/>
      <c r="K204" s="278"/>
      <c r="L204" s="278"/>
      <c r="M204" s="277"/>
      <c r="N204" s="280" t="s">
        <v>5116</v>
      </c>
      <c r="O204" s="280" t="str">
        <f>VLOOKUP(N204,Ma_KH!$A:$R,2,0)</f>
        <v>Tmart01063 83. Tmart Tòa N02, Ecohome3</v>
      </c>
      <c r="P204" s="278"/>
      <c r="Q204" s="278"/>
      <c r="R204" s="280" t="str">
        <f t="shared" si="78"/>
        <v>Hàng trả - Tmart01063 - Tmart01063 83. Tmart Tòa N02, Ecohome3 - 101225pk0101 - Phiếu ngày (10/12/2025)</v>
      </c>
      <c r="S204" s="280" t="s">
        <v>1786</v>
      </c>
      <c r="T204" s="278"/>
      <c r="U204" s="278" t="str">
        <f t="shared" si="79"/>
        <v>Hàng trả - Tmart01063 - Tmart01063 83. Tmart Tòa N02, Ecohome3 - 101225pk0101 - Phiếu ngày (10/12/2025)</v>
      </c>
      <c r="V204" s="278"/>
      <c r="W204" s="278"/>
      <c r="X204" s="280" t="s">
        <v>34</v>
      </c>
      <c r="Y204" s="278" t="str">
        <f>VLOOKUP(X204,TONG_SL!$A:$F,2,0)</f>
        <v>Tai heo muối 200g</v>
      </c>
      <c r="Z204" s="283"/>
      <c r="AA204" s="283" t="str">
        <f t="shared" si="80"/>
        <v>5111</v>
      </c>
      <c r="AB204" s="283" t="str">
        <f t="shared" si="81"/>
        <v>131</v>
      </c>
      <c r="AC204" s="283" t="str">
        <f>VLOOKUP(X204,TONG_SL!$A:$F,3,0)</f>
        <v>Túi</v>
      </c>
      <c r="AD204" s="281">
        <v>1</v>
      </c>
      <c r="AE204" s="281"/>
      <c r="AF204" s="272">
        <f>VLOOKUP(VLOOKUP(N204,Ma_KH!$A:$R,18,0)&amp;X204,Gia_MB!$A:$F,6,0)</f>
        <v>55595</v>
      </c>
      <c r="AG204" s="284">
        <f t="shared" si="82"/>
        <v>55595</v>
      </c>
      <c r="AH204" s="281"/>
      <c r="AI204" s="285"/>
      <c r="AJ204" s="286"/>
      <c r="AK204" s="281" t="str">
        <f t="shared" si="83"/>
        <v>8</v>
      </c>
      <c r="AL204" s="281"/>
      <c r="AM204" s="285">
        <f t="shared" si="84"/>
        <v>4447.6000000000004</v>
      </c>
      <c r="AN204" s="281" t="str">
        <f t="shared" si="85"/>
        <v>33311</v>
      </c>
      <c r="AO204" s="286"/>
      <c r="AP204" s="287" t="str">
        <f t="shared" si="86"/>
        <v>K-C6</v>
      </c>
      <c r="AQ204" s="287" t="str">
        <f t="shared" si="87"/>
        <v>156</v>
      </c>
      <c r="AR204" s="287" t="str">
        <f t="shared" si="88"/>
        <v>632</v>
      </c>
      <c r="AS204" s="287"/>
      <c r="AT204" s="287"/>
      <c r="AU204" s="286"/>
    </row>
    <row r="205" spans="1:47" x14ac:dyDescent="0.25">
      <c r="A205" s="282"/>
      <c r="B205" s="283"/>
      <c r="C205" s="283"/>
      <c r="D205" s="283" t="str">
        <f t="shared" si="75"/>
        <v>1</v>
      </c>
      <c r="E205" s="277">
        <v>46001</v>
      </c>
      <c r="F205" s="277">
        <v>46001</v>
      </c>
      <c r="G205" s="278" t="s">
        <v>8650</v>
      </c>
      <c r="H205" s="279">
        <f t="shared" si="76"/>
        <v>46001</v>
      </c>
      <c r="I205" s="280" t="str">
        <f t="shared" si="77"/>
        <v>NKMB-101225pk0126</v>
      </c>
      <c r="J205" s="278"/>
      <c r="K205" s="278"/>
      <c r="L205" s="278"/>
      <c r="M205" s="277"/>
      <c r="N205" s="280" t="s">
        <v>5269</v>
      </c>
      <c r="O205" s="280" t="str">
        <f>VLOOKUP(N205,Ma_KH!$A:$R,2,0)</f>
        <v>Tmart03005 1801. Quầy Cổ Nhuế</v>
      </c>
      <c r="P205" s="278"/>
      <c r="Q205" s="278"/>
      <c r="R205" s="280" t="str">
        <f t="shared" si="78"/>
        <v>Hàng trả - Tmart03005 - Tmart03005 1801. Quầy Cổ Nhuế - 101225pk0126 - Phiếu ngày (10/12/2025)</v>
      </c>
      <c r="S205" s="280" t="s">
        <v>1786</v>
      </c>
      <c r="T205" s="278"/>
      <c r="U205" s="278" t="str">
        <f t="shared" si="79"/>
        <v>Hàng trả - Tmart03005 - Tmart03005 1801. Quầy Cổ Nhuế - 101225pk0126 - Phiếu ngày (10/12/2025)</v>
      </c>
      <c r="V205" s="278"/>
      <c r="W205" s="278"/>
      <c r="X205" s="280" t="s">
        <v>30</v>
      </c>
      <c r="Y205" s="278" t="str">
        <f>VLOOKUP(X205,TONG_SL!$A:$F,2,0)</f>
        <v>Gà muối 500g</v>
      </c>
      <c r="Z205" s="283"/>
      <c r="AA205" s="283" t="str">
        <f t="shared" si="80"/>
        <v>5111</v>
      </c>
      <c r="AB205" s="283" t="str">
        <f t="shared" si="81"/>
        <v>131</v>
      </c>
      <c r="AC205" s="283" t="str">
        <f>VLOOKUP(X205,TONG_SL!$A:$F,3,0)</f>
        <v>Túi</v>
      </c>
      <c r="AD205" s="281">
        <v>1</v>
      </c>
      <c r="AE205" s="281"/>
      <c r="AF205" s="272">
        <f>VLOOKUP(VLOOKUP(N205,Ma_KH!$A:$R,18,0)&amp;X205,Gia_MB!$A:$F,6,0)</f>
        <v>111058</v>
      </c>
      <c r="AG205" s="284">
        <f t="shared" si="82"/>
        <v>111058</v>
      </c>
      <c r="AH205" s="281"/>
      <c r="AI205" s="285"/>
      <c r="AJ205" s="286"/>
      <c r="AK205" s="281" t="str">
        <f t="shared" si="83"/>
        <v>8</v>
      </c>
      <c r="AL205" s="281"/>
      <c r="AM205" s="285">
        <f t="shared" si="84"/>
        <v>8884.64</v>
      </c>
      <c r="AN205" s="281" t="str">
        <f t="shared" si="85"/>
        <v>33311</v>
      </c>
      <c r="AO205" s="286"/>
      <c r="AP205" s="287" t="str">
        <f t="shared" si="86"/>
        <v>K-C6</v>
      </c>
      <c r="AQ205" s="287" t="str">
        <f t="shared" si="87"/>
        <v>156</v>
      </c>
      <c r="AR205" s="287" t="str">
        <f t="shared" si="88"/>
        <v>632</v>
      </c>
      <c r="AS205" s="287"/>
      <c r="AT205" s="287"/>
      <c r="AU205" s="286"/>
    </row>
    <row r="206" spans="1:47" x14ac:dyDescent="0.25">
      <c r="A206" s="282"/>
      <c r="B206" s="283"/>
      <c r="C206" s="283"/>
      <c r="D206" s="283" t="str">
        <f t="shared" si="75"/>
        <v>1</v>
      </c>
      <c r="E206" s="277">
        <v>46001</v>
      </c>
      <c r="F206" s="277">
        <v>46001</v>
      </c>
      <c r="G206" s="278" t="s">
        <v>8650</v>
      </c>
      <c r="H206" s="279">
        <f t="shared" si="76"/>
        <v>46001</v>
      </c>
      <c r="I206" s="280" t="str">
        <f t="shared" si="77"/>
        <v>NKMB-101225pk0126</v>
      </c>
      <c r="J206" s="278"/>
      <c r="K206" s="278"/>
      <c r="L206" s="278"/>
      <c r="M206" s="277"/>
      <c r="N206" s="280" t="s">
        <v>5269</v>
      </c>
      <c r="O206" s="280" t="str">
        <f>VLOOKUP(N206,Ma_KH!$A:$R,2,0)</f>
        <v>Tmart03005 1801. Quầy Cổ Nhuế</v>
      </c>
      <c r="P206" s="278"/>
      <c r="Q206" s="278"/>
      <c r="R206" s="280" t="str">
        <f t="shared" si="78"/>
        <v>Hàng trả - Tmart03005 - Tmart03005 1801. Quầy Cổ Nhuế - 101225pk0126 - Phiếu ngày (10/12/2025)</v>
      </c>
      <c r="S206" s="280" t="s">
        <v>1786</v>
      </c>
      <c r="T206" s="278"/>
      <c r="U206" s="278" t="str">
        <f t="shared" si="79"/>
        <v>Hàng trả - Tmart03005 - Tmart03005 1801. Quầy Cổ Nhuế - 101225pk0126 - Phiếu ngày (10/12/2025)</v>
      </c>
      <c r="V206" s="278"/>
      <c r="W206" s="278"/>
      <c r="X206" s="280" t="s">
        <v>37</v>
      </c>
      <c r="Y206" s="278" t="str">
        <f>VLOOKUP(X206,TONG_SL!$A:$F,2,0)</f>
        <v>Chả cốm 300g</v>
      </c>
      <c r="Z206" s="283"/>
      <c r="AA206" s="283" t="str">
        <f t="shared" si="80"/>
        <v>5111</v>
      </c>
      <c r="AB206" s="283" t="str">
        <f t="shared" si="81"/>
        <v>131</v>
      </c>
      <c r="AC206" s="283" t="str">
        <f>VLOOKUP(X206,TONG_SL!$A:$F,3,0)</f>
        <v>Túi</v>
      </c>
      <c r="AD206" s="281">
        <v>1</v>
      </c>
      <c r="AE206" s="281"/>
      <c r="AF206" s="272">
        <f>VLOOKUP(VLOOKUP(N206,Ma_KH!$A:$R,18,0)&amp;X206,Gia_MB!$A:$F,6,0)</f>
        <v>74250</v>
      </c>
      <c r="AG206" s="284">
        <f t="shared" si="82"/>
        <v>74250</v>
      </c>
      <c r="AH206" s="281"/>
      <c r="AI206" s="285"/>
      <c r="AJ206" s="286"/>
      <c r="AK206" s="281" t="str">
        <f t="shared" si="83"/>
        <v>8</v>
      </c>
      <c r="AL206" s="281"/>
      <c r="AM206" s="285">
        <f t="shared" si="84"/>
        <v>5940</v>
      </c>
      <c r="AN206" s="281" t="str">
        <f t="shared" si="85"/>
        <v>33311</v>
      </c>
      <c r="AO206" s="286"/>
      <c r="AP206" s="287" t="str">
        <f t="shared" si="86"/>
        <v>K-C6</v>
      </c>
      <c r="AQ206" s="287" t="str">
        <f t="shared" si="87"/>
        <v>156</v>
      </c>
      <c r="AR206" s="287" t="str">
        <f t="shared" si="88"/>
        <v>632</v>
      </c>
      <c r="AS206" s="287"/>
      <c r="AT206" s="287"/>
      <c r="AU206" s="286"/>
    </row>
    <row r="207" spans="1:47" x14ac:dyDescent="0.25">
      <c r="A207" s="282"/>
      <c r="B207" s="283"/>
      <c r="C207" s="283"/>
      <c r="D207" s="283" t="str">
        <f t="shared" si="75"/>
        <v>1</v>
      </c>
      <c r="E207" s="277">
        <v>46001</v>
      </c>
      <c r="F207" s="277">
        <v>45999</v>
      </c>
      <c r="G207" s="278" t="s">
        <v>8651</v>
      </c>
      <c r="H207" s="279">
        <f t="shared" si="76"/>
        <v>46001</v>
      </c>
      <c r="I207" s="280" t="str">
        <f t="shared" si="77"/>
        <v>NKMB-81225pk0329</v>
      </c>
      <c r="J207" s="278"/>
      <c r="K207" s="278"/>
      <c r="L207" s="278"/>
      <c r="M207" s="277"/>
      <c r="N207" s="280" t="s">
        <v>4982</v>
      </c>
      <c r="O207" s="280" t="str">
        <f>VLOOKUP(N207,Ma_KH!$A:$R,2,0)</f>
        <v>Tmart00983 16. Quầy Xala, tòa nhà Hemisco, Xala</v>
      </c>
      <c r="P207" s="278"/>
      <c r="Q207" s="278"/>
      <c r="R207" s="280" t="str">
        <f t="shared" si="78"/>
        <v>Hàng trả - Tmart00983 - Tmart00983 16. Quầy Xala, tòa nhà Hemisco, Xala - 81225pk0329 - Phiếu ngày (08/12/2025)</v>
      </c>
      <c r="S207" s="280" t="s">
        <v>1786</v>
      </c>
      <c r="T207" s="278"/>
      <c r="U207" s="278" t="str">
        <f t="shared" si="79"/>
        <v>Hàng trả - Tmart00983 - Tmart00983 16. Quầy Xala, tòa nhà Hemisco, Xala - 81225pk0329 - Phiếu ngày (08/12/2025)</v>
      </c>
      <c r="V207" s="278"/>
      <c r="W207" s="278"/>
      <c r="X207" s="280" t="s">
        <v>52</v>
      </c>
      <c r="Y207" s="278" t="str">
        <f>VLOOKUP(X207,TONG_SL!$A:$F,2,0)</f>
        <v>Gà xì dầu 500g</v>
      </c>
      <c r="Z207" s="283"/>
      <c r="AA207" s="283" t="str">
        <f t="shared" si="80"/>
        <v>5111</v>
      </c>
      <c r="AB207" s="283" t="str">
        <f t="shared" si="81"/>
        <v>131</v>
      </c>
      <c r="AC207" s="283" t="str">
        <f>VLOOKUP(X207,TONG_SL!$A:$F,3,0)</f>
        <v>Túi</v>
      </c>
      <c r="AD207" s="281">
        <v>2</v>
      </c>
      <c r="AE207" s="281"/>
      <c r="AF207" s="272">
        <f>VLOOKUP(VLOOKUP(N207,Ma_KH!$A:$R,18,0)&amp;X207,Gia_MB!$A:$F,6,0)</f>
        <v>111606</v>
      </c>
      <c r="AG207" s="284">
        <f t="shared" si="82"/>
        <v>223212</v>
      </c>
      <c r="AH207" s="281"/>
      <c r="AI207" s="285"/>
      <c r="AJ207" s="286"/>
      <c r="AK207" s="281" t="str">
        <f t="shared" si="83"/>
        <v>8</v>
      </c>
      <c r="AL207" s="281"/>
      <c r="AM207" s="285">
        <f t="shared" si="84"/>
        <v>17856.96</v>
      </c>
      <c r="AN207" s="281" t="str">
        <f t="shared" si="85"/>
        <v>33311</v>
      </c>
      <c r="AO207" s="286"/>
      <c r="AP207" s="287" t="str">
        <f t="shared" si="86"/>
        <v>K-C6</v>
      </c>
      <c r="AQ207" s="287" t="str">
        <f t="shared" si="87"/>
        <v>156</v>
      </c>
      <c r="AR207" s="287" t="str">
        <f t="shared" si="88"/>
        <v>632</v>
      </c>
      <c r="AS207" s="287"/>
      <c r="AT207" s="287"/>
      <c r="AU207" s="286"/>
    </row>
    <row r="208" spans="1:47" x14ac:dyDescent="0.25">
      <c r="A208" s="282"/>
      <c r="B208" s="283"/>
      <c r="C208" s="283"/>
      <c r="D208" s="283" t="str">
        <f t="shared" si="75"/>
        <v>1</v>
      </c>
      <c r="E208" s="277">
        <v>46001</v>
      </c>
      <c r="F208" s="277">
        <v>45999</v>
      </c>
      <c r="G208" s="278" t="s">
        <v>8651</v>
      </c>
      <c r="H208" s="279">
        <f t="shared" si="76"/>
        <v>46001</v>
      </c>
      <c r="I208" s="280" t="str">
        <f t="shared" si="77"/>
        <v>NKMB-81225pk0329</v>
      </c>
      <c r="J208" s="278"/>
      <c r="K208" s="278"/>
      <c r="L208" s="278"/>
      <c r="M208" s="277"/>
      <c r="N208" s="280" t="s">
        <v>4982</v>
      </c>
      <c r="O208" s="280" t="str">
        <f>VLOOKUP(N208,Ma_KH!$A:$R,2,0)</f>
        <v>Tmart00983 16. Quầy Xala, tòa nhà Hemisco, Xala</v>
      </c>
      <c r="P208" s="278"/>
      <c r="Q208" s="278"/>
      <c r="R208" s="280" t="str">
        <f t="shared" si="78"/>
        <v>Hàng trả - Tmart00983 - Tmart00983 16. Quầy Xala, tòa nhà Hemisco, Xala - 81225pk0329 - Phiếu ngày (08/12/2025)</v>
      </c>
      <c r="S208" s="280" t="s">
        <v>1786</v>
      </c>
      <c r="T208" s="278"/>
      <c r="U208" s="278" t="str">
        <f t="shared" si="79"/>
        <v>Hàng trả - Tmart00983 - Tmart00983 16. Quầy Xala, tòa nhà Hemisco, Xala - 81225pk0329 - Phiếu ngày (08/12/2025)</v>
      </c>
      <c r="V208" s="278"/>
      <c r="W208" s="278"/>
      <c r="X208" s="280" t="s">
        <v>551</v>
      </c>
      <c r="Y208" s="278" t="str">
        <f>VLOOKUP(X208,TONG_SL!$A:$F,2,0)</f>
        <v>Chân giò heo muối 100g</v>
      </c>
      <c r="Z208" s="283"/>
      <c r="AA208" s="283" t="str">
        <f t="shared" si="80"/>
        <v>5111</v>
      </c>
      <c r="AB208" s="283" t="str">
        <f t="shared" si="81"/>
        <v>131</v>
      </c>
      <c r="AC208" s="283" t="str">
        <f>VLOOKUP(X208,TONG_SL!$A:$F,3,0)</f>
        <v>Gói</v>
      </c>
      <c r="AD208" s="281">
        <v>1</v>
      </c>
      <c r="AE208" s="281"/>
      <c r="AF208" s="272">
        <f>VLOOKUP(VLOOKUP(N208,Ma_KH!$A:$R,18,0)&amp;X208,Gia_MB!$A:$F,6,0)</f>
        <v>24549</v>
      </c>
      <c r="AG208" s="284">
        <f t="shared" si="82"/>
        <v>24549</v>
      </c>
      <c r="AH208" s="281"/>
      <c r="AI208" s="285"/>
      <c r="AJ208" s="286"/>
      <c r="AK208" s="281" t="str">
        <f t="shared" si="83"/>
        <v>8</v>
      </c>
      <c r="AL208" s="281"/>
      <c r="AM208" s="285">
        <f t="shared" si="84"/>
        <v>1963.92</v>
      </c>
      <c r="AN208" s="281" t="str">
        <f t="shared" si="85"/>
        <v>33311</v>
      </c>
      <c r="AO208" s="286"/>
      <c r="AP208" s="287" t="str">
        <f t="shared" si="86"/>
        <v>K-C6</v>
      </c>
      <c r="AQ208" s="287" t="str">
        <f t="shared" si="87"/>
        <v>156</v>
      </c>
      <c r="AR208" s="287" t="str">
        <f t="shared" si="88"/>
        <v>632</v>
      </c>
      <c r="AS208" s="287"/>
      <c r="AT208" s="287"/>
      <c r="AU208" s="286"/>
    </row>
    <row r="209" spans="1:47" x14ac:dyDescent="0.25">
      <c r="A209" s="282"/>
      <c r="B209" s="283"/>
      <c r="C209" s="283"/>
      <c r="D209" s="283" t="str">
        <f t="shared" si="75"/>
        <v>1</v>
      </c>
      <c r="E209" s="277">
        <v>46001</v>
      </c>
      <c r="F209" s="277">
        <v>45999</v>
      </c>
      <c r="G209" s="278" t="s">
        <v>8651</v>
      </c>
      <c r="H209" s="279">
        <f t="shared" si="76"/>
        <v>46001</v>
      </c>
      <c r="I209" s="280" t="str">
        <f t="shared" si="77"/>
        <v>NKMB-81225pk0329</v>
      </c>
      <c r="J209" s="278"/>
      <c r="K209" s="278"/>
      <c r="L209" s="278"/>
      <c r="M209" s="277"/>
      <c r="N209" s="280" t="s">
        <v>4982</v>
      </c>
      <c r="O209" s="280" t="str">
        <f>VLOOKUP(N209,Ma_KH!$A:$R,2,0)</f>
        <v>Tmart00983 16. Quầy Xala, tòa nhà Hemisco, Xala</v>
      </c>
      <c r="P209" s="278"/>
      <c r="Q209" s="278"/>
      <c r="R209" s="280" t="str">
        <f t="shared" si="78"/>
        <v>Hàng trả - Tmart00983 - Tmart00983 16. Quầy Xala, tòa nhà Hemisco, Xala - 81225pk0329 - Phiếu ngày (08/12/2025)</v>
      </c>
      <c r="S209" s="280" t="s">
        <v>1786</v>
      </c>
      <c r="T209" s="278"/>
      <c r="U209" s="278" t="str">
        <f t="shared" si="79"/>
        <v>Hàng trả - Tmart00983 - Tmart00983 16. Quầy Xala, tòa nhà Hemisco, Xala - 81225pk0329 - Phiếu ngày (08/12/2025)</v>
      </c>
      <c r="V209" s="278"/>
      <c r="W209" s="278"/>
      <c r="X209" s="280" t="s">
        <v>34</v>
      </c>
      <c r="Y209" s="278" t="str">
        <f>VLOOKUP(X209,TONG_SL!$A:$F,2,0)</f>
        <v>Tai heo muối 200g</v>
      </c>
      <c r="Z209" s="283"/>
      <c r="AA209" s="283" t="str">
        <f t="shared" si="80"/>
        <v>5111</v>
      </c>
      <c r="AB209" s="283" t="str">
        <f t="shared" si="81"/>
        <v>131</v>
      </c>
      <c r="AC209" s="283" t="str">
        <f>VLOOKUP(X209,TONG_SL!$A:$F,3,0)</f>
        <v>Túi</v>
      </c>
      <c r="AD209" s="281">
        <v>1</v>
      </c>
      <c r="AE209" s="281"/>
      <c r="AF209" s="272">
        <f>VLOOKUP(VLOOKUP(N209,Ma_KH!$A:$R,18,0)&amp;X209,Gia_MB!$A:$F,6,0)</f>
        <v>55595</v>
      </c>
      <c r="AG209" s="284">
        <f t="shared" si="82"/>
        <v>55595</v>
      </c>
      <c r="AH209" s="281"/>
      <c r="AI209" s="285"/>
      <c r="AJ209" s="286"/>
      <c r="AK209" s="281" t="str">
        <f t="shared" si="83"/>
        <v>8</v>
      </c>
      <c r="AL209" s="281"/>
      <c r="AM209" s="285">
        <f t="shared" si="84"/>
        <v>4447.6000000000004</v>
      </c>
      <c r="AN209" s="281" t="str">
        <f t="shared" si="85"/>
        <v>33311</v>
      </c>
      <c r="AO209" s="286"/>
      <c r="AP209" s="287" t="str">
        <f t="shared" si="86"/>
        <v>K-C6</v>
      </c>
      <c r="AQ209" s="287" t="str">
        <f t="shared" si="87"/>
        <v>156</v>
      </c>
      <c r="AR209" s="287" t="str">
        <f t="shared" si="88"/>
        <v>632</v>
      </c>
      <c r="AS209" s="287"/>
      <c r="AT209" s="287"/>
      <c r="AU209" s="286"/>
    </row>
    <row r="210" spans="1:47" x14ac:dyDescent="0.25">
      <c r="A210" s="282"/>
      <c r="B210" s="283"/>
      <c r="C210" s="283"/>
      <c r="D210" s="283" t="str">
        <f t="shared" si="75"/>
        <v>1</v>
      </c>
      <c r="E210" s="277">
        <v>46001</v>
      </c>
      <c r="F210" s="277">
        <v>46000</v>
      </c>
      <c r="G210" s="278" t="s">
        <v>8652</v>
      </c>
      <c r="H210" s="279">
        <f t="shared" si="76"/>
        <v>46001</v>
      </c>
      <c r="I210" s="280" t="str">
        <f t="shared" si="77"/>
        <v>NKMB-91225pk0438</v>
      </c>
      <c r="J210" s="278"/>
      <c r="K210" s="278"/>
      <c r="L210" s="278"/>
      <c r="M210" s="277"/>
      <c r="N210" s="280" t="s">
        <v>5306</v>
      </c>
      <c r="O210" s="280" t="str">
        <f>VLOOKUP(N210,Ma_KH!$A:$R,2,0)</f>
        <v>Tmart03014 133. Quầy Đa Sỹ</v>
      </c>
      <c r="P210" s="278"/>
      <c r="Q210" s="278"/>
      <c r="R210" s="280" t="str">
        <f t="shared" si="78"/>
        <v>Hàng trả - Tmart03014 - Tmart03014 133. Quầy Đa Sỹ - 91225pk0438 - Phiếu ngày (09/12/2025)</v>
      </c>
      <c r="S210" s="280" t="s">
        <v>1786</v>
      </c>
      <c r="T210" s="278"/>
      <c r="U210" s="278" t="str">
        <f t="shared" si="79"/>
        <v>Hàng trả - Tmart03014 - Tmart03014 133. Quầy Đa Sỹ - 91225pk0438 - Phiếu ngày (09/12/2025)</v>
      </c>
      <c r="V210" s="278"/>
      <c r="W210" s="278"/>
      <c r="X210" s="280" t="s">
        <v>563</v>
      </c>
      <c r="Y210" s="278" t="str">
        <f>VLOOKUP(X210,TONG_SL!$A:$F,2,0)</f>
        <v>Chân gà sả tắc 150g</v>
      </c>
      <c r="Z210" s="283"/>
      <c r="AA210" s="283" t="str">
        <f t="shared" si="80"/>
        <v>5111</v>
      </c>
      <c r="AB210" s="283" t="str">
        <f t="shared" si="81"/>
        <v>131</v>
      </c>
      <c r="AC210" s="283" t="str">
        <f>VLOOKUP(X210,TONG_SL!$A:$F,3,0)</f>
        <v>Túi</v>
      </c>
      <c r="AD210" s="281">
        <v>2</v>
      </c>
      <c r="AE210" s="281"/>
      <c r="AF210" s="272">
        <f>VLOOKUP(VLOOKUP(N210,Ma_KH!$A:$R,18,0)&amp;X210,Gia_MB!$A:$F,6,0)</f>
        <v>20250</v>
      </c>
      <c r="AG210" s="284">
        <f t="shared" si="82"/>
        <v>40500</v>
      </c>
      <c r="AH210" s="281"/>
      <c r="AI210" s="285"/>
      <c r="AJ210" s="286"/>
      <c r="AK210" s="281" t="str">
        <f t="shared" si="83"/>
        <v>8</v>
      </c>
      <c r="AL210" s="281"/>
      <c r="AM210" s="285">
        <f t="shared" si="84"/>
        <v>3240</v>
      </c>
      <c r="AN210" s="281" t="str">
        <f t="shared" si="85"/>
        <v>33311</v>
      </c>
      <c r="AO210" s="286"/>
      <c r="AP210" s="287" t="str">
        <f t="shared" si="86"/>
        <v>K-C6</v>
      </c>
      <c r="AQ210" s="287" t="str">
        <f t="shared" si="87"/>
        <v>156</v>
      </c>
      <c r="AR210" s="287" t="str">
        <f t="shared" si="88"/>
        <v>632</v>
      </c>
      <c r="AS210" s="287"/>
      <c r="AT210" s="287"/>
      <c r="AU210" s="286"/>
    </row>
    <row r="211" spans="1:47" x14ac:dyDescent="0.25">
      <c r="A211" s="282"/>
      <c r="B211" s="283"/>
      <c r="C211" s="283"/>
      <c r="D211" s="283" t="str">
        <f t="shared" si="75"/>
        <v>1</v>
      </c>
      <c r="E211" s="277">
        <v>46001</v>
      </c>
      <c r="F211" s="277">
        <v>46000</v>
      </c>
      <c r="G211" s="278" t="s">
        <v>8652</v>
      </c>
      <c r="H211" s="279">
        <f t="shared" si="76"/>
        <v>46001</v>
      </c>
      <c r="I211" s="280" t="str">
        <f t="shared" si="77"/>
        <v>NKMB-91225pk0438</v>
      </c>
      <c r="J211" s="278"/>
      <c r="K211" s="278"/>
      <c r="L211" s="278"/>
      <c r="M211" s="277"/>
      <c r="N211" s="280" t="s">
        <v>5306</v>
      </c>
      <c r="O211" s="280" t="str">
        <f>VLOOKUP(N211,Ma_KH!$A:$R,2,0)</f>
        <v>Tmart03014 133. Quầy Đa Sỹ</v>
      </c>
      <c r="P211" s="278"/>
      <c r="Q211" s="278"/>
      <c r="R211" s="280" t="str">
        <f t="shared" si="78"/>
        <v>Hàng trả - Tmart03014 - Tmart03014 133. Quầy Đa Sỹ - 91225pk0438 - Phiếu ngày (09/12/2025)</v>
      </c>
      <c r="S211" s="280" t="s">
        <v>1786</v>
      </c>
      <c r="T211" s="278"/>
      <c r="U211" s="278" t="str">
        <f t="shared" si="79"/>
        <v>Hàng trả - Tmart03014 - Tmart03014 133. Quầy Đa Sỹ - 91225pk0438 - Phiếu ngày (09/12/2025)</v>
      </c>
      <c r="V211" s="278"/>
      <c r="W211" s="278"/>
      <c r="X211" s="280" t="s">
        <v>34</v>
      </c>
      <c r="Y211" s="278" t="str">
        <f>VLOOKUP(X211,TONG_SL!$A:$F,2,0)</f>
        <v>Tai heo muối 200g</v>
      </c>
      <c r="Z211" s="283"/>
      <c r="AA211" s="283" t="str">
        <f t="shared" si="80"/>
        <v>5111</v>
      </c>
      <c r="AB211" s="283" t="str">
        <f t="shared" si="81"/>
        <v>131</v>
      </c>
      <c r="AC211" s="283" t="str">
        <f>VLOOKUP(X211,TONG_SL!$A:$F,3,0)</f>
        <v>Túi</v>
      </c>
      <c r="AD211" s="281">
        <v>1</v>
      </c>
      <c r="AE211" s="281"/>
      <c r="AF211" s="272">
        <f>VLOOKUP(VLOOKUP(N211,Ma_KH!$A:$R,18,0)&amp;X211,Gia_MB!$A:$F,6,0)</f>
        <v>55595</v>
      </c>
      <c r="AG211" s="284">
        <f t="shared" si="82"/>
        <v>55595</v>
      </c>
      <c r="AH211" s="281"/>
      <c r="AI211" s="285"/>
      <c r="AJ211" s="286"/>
      <c r="AK211" s="281" t="str">
        <f t="shared" si="83"/>
        <v>8</v>
      </c>
      <c r="AL211" s="281"/>
      <c r="AM211" s="285">
        <f t="shared" si="84"/>
        <v>4447.6000000000004</v>
      </c>
      <c r="AN211" s="281" t="str">
        <f t="shared" si="85"/>
        <v>33311</v>
      </c>
      <c r="AO211" s="286"/>
      <c r="AP211" s="287" t="str">
        <f t="shared" si="86"/>
        <v>K-C6</v>
      </c>
      <c r="AQ211" s="287" t="str">
        <f t="shared" si="87"/>
        <v>156</v>
      </c>
      <c r="AR211" s="287" t="str">
        <f t="shared" si="88"/>
        <v>632</v>
      </c>
      <c r="AS211" s="287"/>
      <c r="AT211" s="287"/>
      <c r="AU211" s="286"/>
    </row>
    <row r="212" spans="1:47" x14ac:dyDescent="0.25">
      <c r="A212" s="282"/>
      <c r="B212" s="283"/>
      <c r="C212" s="283"/>
      <c r="D212" s="283" t="str">
        <f t="shared" si="75"/>
        <v>1</v>
      </c>
      <c r="E212" s="277">
        <v>46001</v>
      </c>
      <c r="F212" s="277">
        <v>46001</v>
      </c>
      <c r="G212" s="278" t="s">
        <v>8653</v>
      </c>
      <c r="H212" s="279">
        <f t="shared" si="76"/>
        <v>46001</v>
      </c>
      <c r="I212" s="280" t="str">
        <f t="shared" si="77"/>
        <v>NKMB-1012coop9138</v>
      </c>
      <c r="J212" s="278"/>
      <c r="K212" s="278"/>
      <c r="L212" s="278"/>
      <c r="M212" s="277"/>
      <c r="N212" s="280" t="s">
        <v>3143</v>
      </c>
      <c r="O212" s="280" t="str">
        <f>VLOOKUP(N212,Ma_KH!$A:$R,2,0)</f>
        <v>Cửa hàng Co.op Food HN Thái Hà CT4</v>
      </c>
      <c r="P212" s="278"/>
      <c r="Q212" s="278"/>
      <c r="R212" s="280" t="str">
        <f t="shared" si="78"/>
        <v>Hàng trả - coop9138 - Cửa hàng Co.op Food HN Thái Hà CT4 - 1012coop9138 - Phiếu ngày (10/12/2025)</v>
      </c>
      <c r="S212" s="280" t="s">
        <v>1786</v>
      </c>
      <c r="T212" s="278"/>
      <c r="U212" s="278" t="str">
        <f t="shared" si="79"/>
        <v>Hàng trả - coop9138 - Cửa hàng Co.op Food HN Thái Hà CT4 - 1012coop9138 - Phiếu ngày (10/12/2025)</v>
      </c>
      <c r="V212" s="278"/>
      <c r="W212" s="278"/>
      <c r="X212" s="280" t="s">
        <v>30</v>
      </c>
      <c r="Y212" s="278" t="str">
        <f>VLOOKUP(X212,TONG_SL!$A:$F,2,0)</f>
        <v>Gà muối 500g</v>
      </c>
      <c r="Z212" s="283"/>
      <c r="AA212" s="283" t="str">
        <f t="shared" si="80"/>
        <v>5111</v>
      </c>
      <c r="AB212" s="283" t="str">
        <f t="shared" si="81"/>
        <v>131</v>
      </c>
      <c r="AC212" s="283" t="str">
        <f>VLOOKUP(X212,TONG_SL!$A:$F,3,0)</f>
        <v>Túi</v>
      </c>
      <c r="AD212" s="281">
        <v>3</v>
      </c>
      <c r="AE212" s="281"/>
      <c r="AF212" s="272">
        <f>VLOOKUP(VLOOKUP(N212,Ma_KH!$A:$R,18,0)&amp;X212,Gia_MB!$A:$F,6,0)</f>
        <v>111058</v>
      </c>
      <c r="AG212" s="284">
        <f t="shared" si="82"/>
        <v>333174</v>
      </c>
      <c r="AH212" s="281"/>
      <c r="AI212" s="285"/>
      <c r="AJ212" s="286"/>
      <c r="AK212" s="281" t="str">
        <f t="shared" si="83"/>
        <v>8</v>
      </c>
      <c r="AL212" s="281"/>
      <c r="AM212" s="285">
        <f t="shared" si="84"/>
        <v>26653.919999999998</v>
      </c>
      <c r="AN212" s="281" t="str">
        <f t="shared" si="85"/>
        <v>33311</v>
      </c>
      <c r="AO212" s="286"/>
      <c r="AP212" s="287" t="str">
        <f t="shared" si="86"/>
        <v>K-C6</v>
      </c>
      <c r="AQ212" s="287" t="str">
        <f t="shared" si="87"/>
        <v>156</v>
      </c>
      <c r="AR212" s="287" t="str">
        <f t="shared" si="88"/>
        <v>632</v>
      </c>
      <c r="AS212" s="287"/>
      <c r="AT212" s="287"/>
      <c r="AU212" s="286"/>
    </row>
    <row r="213" spans="1:47" x14ac:dyDescent="0.25">
      <c r="A213" s="282"/>
      <c r="B213" s="283"/>
      <c r="C213" s="283"/>
      <c r="D213" s="283" t="str">
        <f t="shared" si="75"/>
        <v>1</v>
      </c>
      <c r="E213" s="277">
        <v>46001</v>
      </c>
      <c r="F213" s="277">
        <v>46001</v>
      </c>
      <c r="G213" s="277" t="s">
        <v>8654</v>
      </c>
      <c r="H213" s="279">
        <f t="shared" si="76"/>
        <v>46001</v>
      </c>
      <c r="I213" s="280" t="str">
        <f t="shared" si="77"/>
        <v>NKMB-1012s78</v>
      </c>
      <c r="J213" s="278"/>
      <c r="K213" s="278"/>
      <c r="L213" s="278"/>
      <c r="M213" s="277"/>
      <c r="N213" s="140" t="s">
        <v>7530</v>
      </c>
      <c r="O213" s="280" t="str">
        <f>VLOOKUP(N213,Ma_KH!$A:$R,2,0)</f>
        <v>SOI 78- XaLa</v>
      </c>
      <c r="P213" s="278"/>
      <c r="Q213" s="278"/>
      <c r="R213" s="280" t="str">
        <f t="shared" si="78"/>
        <v>Hàng trả - SOI-HNI-HDG-S78 - SOI 78- XaLa - 1012s78 - Phiếu ngày (10/12/2025)</v>
      </c>
      <c r="S213" s="280" t="s">
        <v>1786</v>
      </c>
      <c r="T213" s="278"/>
      <c r="U213" s="278" t="str">
        <f t="shared" si="79"/>
        <v>Hàng trả - SOI-HNI-HDG-S78 - SOI 78- XaLa - 1012s78 - Phiếu ngày (10/12/2025)</v>
      </c>
      <c r="V213" s="278"/>
      <c r="W213" s="278"/>
      <c r="X213" s="280" t="s">
        <v>52</v>
      </c>
      <c r="Y213" s="278" t="str">
        <f>VLOOKUP(X213,TONG_SL!$A:$F,2,0)</f>
        <v>Gà xì dầu 500g</v>
      </c>
      <c r="Z213" s="283"/>
      <c r="AA213" s="283" t="str">
        <f t="shared" si="80"/>
        <v>5111</v>
      </c>
      <c r="AB213" s="283" t="str">
        <f t="shared" si="81"/>
        <v>131</v>
      </c>
      <c r="AC213" s="283" t="str">
        <f>VLOOKUP(X213,TONG_SL!$A:$F,3,0)</f>
        <v>Túi</v>
      </c>
      <c r="AD213" s="281">
        <v>1</v>
      </c>
      <c r="AE213" s="281"/>
      <c r="AF213" s="272">
        <f>VLOOKUP(VLOOKUP(N213,Ma_KH!$A:$R,18,0)&amp;X213,Gia_MB!$A:$F,6,0)</f>
        <v>106026</v>
      </c>
      <c r="AG213" s="284">
        <f t="shared" si="82"/>
        <v>106026</v>
      </c>
      <c r="AH213" s="281"/>
      <c r="AI213" s="285"/>
      <c r="AJ213" s="286"/>
      <c r="AK213" s="281" t="str">
        <f t="shared" si="83"/>
        <v>8</v>
      </c>
      <c r="AL213" s="281"/>
      <c r="AM213" s="285">
        <f t="shared" si="84"/>
        <v>8482.08</v>
      </c>
      <c r="AN213" s="281" t="str">
        <f t="shared" si="85"/>
        <v>33311</v>
      </c>
      <c r="AO213" s="286"/>
      <c r="AP213" s="287" t="str">
        <f t="shared" si="86"/>
        <v>K-C6</v>
      </c>
      <c r="AQ213" s="287" t="str">
        <f t="shared" si="87"/>
        <v>156</v>
      </c>
      <c r="AR213" s="287" t="str">
        <f t="shared" si="88"/>
        <v>632</v>
      </c>
      <c r="AS213" s="287"/>
      <c r="AT213" s="287"/>
      <c r="AU213" s="286"/>
    </row>
    <row r="214" spans="1:47" x14ac:dyDescent="0.25">
      <c r="A214" s="282"/>
      <c r="B214" s="283"/>
      <c r="C214" s="283"/>
      <c r="D214" s="283" t="str">
        <f t="shared" si="75"/>
        <v>1</v>
      </c>
      <c r="E214" s="277">
        <v>46001</v>
      </c>
      <c r="F214" s="277">
        <v>46000</v>
      </c>
      <c r="G214" s="278" t="s">
        <v>8655</v>
      </c>
      <c r="H214" s="279">
        <f t="shared" si="76"/>
        <v>46001</v>
      </c>
      <c r="I214" s="280" t="str">
        <f t="shared" si="77"/>
        <v>NKMB-1012s68</v>
      </c>
      <c r="J214" s="278"/>
      <c r="K214" s="278"/>
      <c r="L214" s="278"/>
      <c r="M214" s="277"/>
      <c r="N214" s="140" t="s">
        <v>7516</v>
      </c>
      <c r="O214" s="280" t="str">
        <f>VLOOKUP(N214,Ma_KH!$A:$R,2,0)</f>
        <v>SOI 68 - 76 Linh Lang</v>
      </c>
      <c r="P214" s="278"/>
      <c r="Q214" s="278"/>
      <c r="R214" s="280" t="str">
        <f t="shared" si="78"/>
        <v>Hàng trả - SOI-HNI-BDH-S68 - SOI 68 - 76 Linh Lang - 1012s68 - Phiếu ngày (09/12/2025)</v>
      </c>
      <c r="S214" s="280" t="s">
        <v>1790</v>
      </c>
      <c r="T214" s="278"/>
      <c r="U214" s="278" t="str">
        <f t="shared" si="79"/>
        <v>Hàng trả - SOI-HNI-BDH-S68 - SOI 68 - 76 Linh Lang - 1012s68 - Phiếu ngày (09/12/2025)</v>
      </c>
      <c r="V214" s="278"/>
      <c r="W214" s="278"/>
      <c r="X214" s="280" t="s">
        <v>52</v>
      </c>
      <c r="Y214" s="278" t="str">
        <f>VLOOKUP(X214,TONG_SL!$A:$F,2,0)</f>
        <v>Gà xì dầu 500g</v>
      </c>
      <c r="Z214" s="283"/>
      <c r="AA214" s="283" t="str">
        <f t="shared" si="80"/>
        <v>5111</v>
      </c>
      <c r="AB214" s="283" t="str">
        <f t="shared" si="81"/>
        <v>131</v>
      </c>
      <c r="AC214" s="283" t="str">
        <f>VLOOKUP(X214,TONG_SL!$A:$F,3,0)</f>
        <v>Túi</v>
      </c>
      <c r="AD214" s="281">
        <v>1</v>
      </c>
      <c r="AE214" s="281"/>
      <c r="AF214" s="272">
        <f>VLOOKUP(VLOOKUP(N214,Ma_KH!$A:$R,18,0)&amp;X214,Gia_MB!$A:$F,6,0)</f>
        <v>106026</v>
      </c>
      <c r="AG214" s="284">
        <f t="shared" si="82"/>
        <v>106026</v>
      </c>
      <c r="AH214" s="281"/>
      <c r="AI214" s="285"/>
      <c r="AJ214" s="286"/>
      <c r="AK214" s="281" t="str">
        <f t="shared" si="83"/>
        <v>8</v>
      </c>
      <c r="AL214" s="281"/>
      <c r="AM214" s="285">
        <f t="shared" si="84"/>
        <v>8482.08</v>
      </c>
      <c r="AN214" s="281" t="str">
        <f t="shared" si="85"/>
        <v>33311</v>
      </c>
      <c r="AO214" s="286"/>
      <c r="AP214" s="287" t="str">
        <f t="shared" si="86"/>
        <v>K-C6</v>
      </c>
      <c r="AQ214" s="287" t="str">
        <f t="shared" si="87"/>
        <v>156</v>
      </c>
      <c r="AR214" s="287" t="str">
        <f t="shared" si="88"/>
        <v>632</v>
      </c>
      <c r="AS214" s="287"/>
      <c r="AT214" s="287"/>
      <c r="AU214" s="286"/>
    </row>
    <row r="215" spans="1:47" x14ac:dyDescent="0.25">
      <c r="A215" s="282"/>
      <c r="B215" s="283"/>
      <c r="C215" s="283"/>
      <c r="D215" s="283" t="str">
        <f t="shared" si="75"/>
        <v>1</v>
      </c>
      <c r="E215" s="277">
        <v>46001</v>
      </c>
      <c r="F215" s="277">
        <v>46000</v>
      </c>
      <c r="G215" s="278" t="s">
        <v>8656</v>
      </c>
      <c r="H215" s="279">
        <f t="shared" si="76"/>
        <v>46001</v>
      </c>
      <c r="I215" s="280" t="str">
        <f t="shared" si="77"/>
        <v>NKMB-912s69</v>
      </c>
      <c r="J215" s="278"/>
      <c r="K215" s="278"/>
      <c r="L215" s="278"/>
      <c r="M215" s="277"/>
      <c r="N215" s="140" t="s">
        <v>7518</v>
      </c>
      <c r="O215" s="280" t="str">
        <f>VLOOKUP(N215,Ma_KH!$A:$R,2,0)</f>
        <v>SOI 69 - 54 Giang Văn Minh</v>
      </c>
      <c r="P215" s="278"/>
      <c r="Q215" s="278"/>
      <c r="R215" s="280" t="str">
        <f t="shared" si="78"/>
        <v>Hàng trả - SOI-HNI-BDH-S69 - SOI 69 - 54 Giang Văn Minh - 912s69 - Phiếu ngày (09/12/2025)</v>
      </c>
      <c r="S215" s="280" t="s">
        <v>1790</v>
      </c>
      <c r="T215" s="278"/>
      <c r="U215" s="278" t="str">
        <f t="shared" si="79"/>
        <v>Hàng trả - SOI-HNI-BDH-S69 - SOI 69 - 54 Giang Văn Minh - 912s69 - Phiếu ngày (09/12/2025)</v>
      </c>
      <c r="V215" s="278"/>
      <c r="W215" s="278"/>
      <c r="X215" s="280" t="s">
        <v>52</v>
      </c>
      <c r="Y215" s="278" t="str">
        <f>VLOOKUP(X215,TONG_SL!$A:$F,2,0)</f>
        <v>Gà xì dầu 500g</v>
      </c>
      <c r="Z215" s="283"/>
      <c r="AA215" s="283" t="str">
        <f t="shared" si="80"/>
        <v>5111</v>
      </c>
      <c r="AB215" s="283" t="str">
        <f t="shared" si="81"/>
        <v>131</v>
      </c>
      <c r="AC215" s="283" t="str">
        <f>VLOOKUP(X215,TONG_SL!$A:$F,3,0)</f>
        <v>Túi</v>
      </c>
      <c r="AD215" s="281">
        <v>1</v>
      </c>
      <c r="AE215" s="281"/>
      <c r="AF215" s="272">
        <f>VLOOKUP(VLOOKUP(N215,Ma_KH!$A:$R,18,0)&amp;X215,Gia_MB!$A:$F,6,0)</f>
        <v>106026</v>
      </c>
      <c r="AG215" s="284">
        <f t="shared" si="82"/>
        <v>106026</v>
      </c>
      <c r="AH215" s="281"/>
      <c r="AI215" s="285"/>
      <c r="AJ215" s="286"/>
      <c r="AK215" s="281" t="str">
        <f t="shared" si="83"/>
        <v>8</v>
      </c>
      <c r="AL215" s="281"/>
      <c r="AM215" s="285">
        <f t="shared" si="84"/>
        <v>8482.08</v>
      </c>
      <c r="AN215" s="281" t="str">
        <f t="shared" si="85"/>
        <v>33311</v>
      </c>
      <c r="AO215" s="286"/>
      <c r="AP215" s="287" t="str">
        <f t="shared" si="86"/>
        <v>K-C6</v>
      </c>
      <c r="AQ215" s="287" t="str">
        <f t="shared" si="87"/>
        <v>156</v>
      </c>
      <c r="AR215" s="287" t="str">
        <f t="shared" si="88"/>
        <v>632</v>
      </c>
      <c r="AS215" s="287"/>
      <c r="AT215" s="287"/>
      <c r="AU215" s="286"/>
    </row>
    <row r="216" spans="1:47" x14ac:dyDescent="0.25">
      <c r="A216" s="282"/>
      <c r="B216" s="283"/>
      <c r="C216" s="283"/>
      <c r="D216" s="283" t="str">
        <f t="shared" si="75"/>
        <v>1</v>
      </c>
      <c r="E216" s="277">
        <v>46001</v>
      </c>
      <c r="F216" s="277">
        <v>46000</v>
      </c>
      <c r="G216" s="278" t="s">
        <v>8657</v>
      </c>
      <c r="H216" s="279">
        <f t="shared" si="76"/>
        <v>46001</v>
      </c>
      <c r="I216" s="280" t="str">
        <f t="shared" si="77"/>
        <v>NKMB-912brg11211</v>
      </c>
      <c r="J216" s="278"/>
      <c r="K216" s="278"/>
      <c r="L216" s="278"/>
      <c r="M216" s="277"/>
      <c r="N216" s="280" t="s">
        <v>1968</v>
      </c>
      <c r="O216" s="280" t="str">
        <f>VLOOKUP(N216,Ma_KH!$A:$R,2,0)</f>
        <v>Siêu thị Fujimart 67 Trần Phú-Ba Đình</v>
      </c>
      <c r="P216" s="278"/>
      <c r="Q216" s="278"/>
      <c r="R216" s="280" t="str">
        <f t="shared" si="78"/>
        <v>Hàng trả - brg11211 - Siêu thị Fujimart 67 Trần Phú-Ba Đình - 912brg11211 - Phiếu ngày (09/12/2025)</v>
      </c>
      <c r="S216" s="280" t="s">
        <v>1790</v>
      </c>
      <c r="T216" s="278"/>
      <c r="U216" s="278" t="str">
        <f t="shared" si="79"/>
        <v>Hàng trả - brg11211 - Siêu thị Fujimart 67 Trần Phú-Ba Đình - 912brg11211 - Phiếu ngày (09/12/2025)</v>
      </c>
      <c r="V216" s="278"/>
      <c r="W216" s="278"/>
      <c r="X216" s="280" t="s">
        <v>30</v>
      </c>
      <c r="Y216" s="278" t="str">
        <f>VLOOKUP(X216,TONG_SL!$A:$F,2,0)</f>
        <v>Gà muối 500g</v>
      </c>
      <c r="Z216" s="283"/>
      <c r="AA216" s="283" t="str">
        <f t="shared" si="80"/>
        <v>5111</v>
      </c>
      <c r="AB216" s="283" t="str">
        <f t="shared" si="81"/>
        <v>131</v>
      </c>
      <c r="AC216" s="283" t="str">
        <f>VLOOKUP(X216,TONG_SL!$A:$F,3,0)</f>
        <v>Túi</v>
      </c>
      <c r="AD216" s="281">
        <v>2</v>
      </c>
      <c r="AE216" s="281"/>
      <c r="AF216" s="272">
        <f>VLOOKUP(VLOOKUP(N216,Ma_KH!$A:$R,18,0)&amp;X216,Gia_MB!$A:$F,6,0)</f>
        <v>105505</v>
      </c>
      <c r="AG216" s="284">
        <f t="shared" si="82"/>
        <v>211010</v>
      </c>
      <c r="AH216" s="281"/>
      <c r="AI216" s="285"/>
      <c r="AJ216" s="286"/>
      <c r="AK216" s="281" t="str">
        <f t="shared" si="83"/>
        <v>8</v>
      </c>
      <c r="AL216" s="281"/>
      <c r="AM216" s="285">
        <f t="shared" si="84"/>
        <v>16880.8</v>
      </c>
      <c r="AN216" s="281" t="str">
        <f t="shared" si="85"/>
        <v>33311</v>
      </c>
      <c r="AO216" s="286"/>
      <c r="AP216" s="287" t="str">
        <f t="shared" si="86"/>
        <v>K-C6</v>
      </c>
      <c r="AQ216" s="287" t="str">
        <f t="shared" si="87"/>
        <v>156</v>
      </c>
      <c r="AR216" s="287" t="str">
        <f t="shared" si="88"/>
        <v>632</v>
      </c>
      <c r="AS216" s="287"/>
      <c r="AT216" s="287"/>
      <c r="AU216" s="286"/>
    </row>
    <row r="217" spans="1:47" x14ac:dyDescent="0.25">
      <c r="B217" s="125"/>
      <c r="C217" s="125"/>
      <c r="D217" s="125" t="str">
        <f t="shared" ref="D217:D233" si="89">IF(X217="","","1")</f>
        <v>1</v>
      </c>
      <c r="E217" s="257">
        <v>46002</v>
      </c>
      <c r="F217" s="126">
        <v>46002</v>
      </c>
      <c r="G217" s="127" t="s">
        <v>8714</v>
      </c>
      <c r="H217" s="128">
        <f t="shared" ref="H217:H233" si="90">E217</f>
        <v>46002</v>
      </c>
      <c r="I217" s="129" t="str">
        <f t="shared" ref="I217:I233" si="91">IF(LEN("NKMB-"&amp;G217)&gt;20,"Quá 20 Ký tự","NKMB-"&amp;G217)</f>
        <v>NKMB-111225pk0017</v>
      </c>
      <c r="J217" s="127"/>
      <c r="K217" s="127"/>
      <c r="L217" s="127"/>
      <c r="M217" s="126"/>
      <c r="N217" s="129" t="s">
        <v>5104</v>
      </c>
      <c r="O217" s="129" t="str">
        <f>VLOOKUP(N217,Ma_KH!$A:$R,2,0)</f>
        <v>Tmart01051 71. Quầy Hưng Yên</v>
      </c>
      <c r="P217" s="127"/>
      <c r="Q217" s="127"/>
      <c r="R217" s="129" t="str">
        <f t="shared" ref="R217:R233" si="92">"Hàng trả - "&amp;N217&amp;" - "&amp;O217&amp;" - "&amp;G217&amp;" - Phiếu ngày ("&amp;TEXT(F217,"dd/mm/yyyy")&amp;")"</f>
        <v>Hàng trả - Tmart01051 - Tmart01051 71. Quầy Hưng Yên - 111225pk0017 - Phiếu ngày (11/12/2025)</v>
      </c>
      <c r="S217" s="129" t="s">
        <v>1771</v>
      </c>
      <c r="T217" s="127"/>
      <c r="U217" s="127" t="str">
        <f t="shared" ref="U217:U233" si="93">R217</f>
        <v>Hàng trả - Tmart01051 - Tmart01051 71. Quầy Hưng Yên - 111225pk0017 - Phiếu ngày (11/12/2025)</v>
      </c>
      <c r="V217" s="127"/>
      <c r="W217" s="127"/>
      <c r="X217" s="129" t="s">
        <v>34</v>
      </c>
      <c r="Y217" s="127" t="str">
        <f>VLOOKUP(X217,TONG_SL!$A:$F,2,0)</f>
        <v>Tai heo muối 200g</v>
      </c>
      <c r="Z217" s="125"/>
      <c r="AA217" s="125" t="str">
        <f t="shared" ref="AA217:AA233" si="94">IF(X217="","","5111")</f>
        <v>5111</v>
      </c>
      <c r="AB217" s="125" t="str">
        <f t="shared" ref="AB217:AB233" si="95">IF(X217="","","131")</f>
        <v>131</v>
      </c>
      <c r="AC217" s="125" t="str">
        <f>VLOOKUP(X217,TONG_SL!$A:$F,3,0)</f>
        <v>Túi</v>
      </c>
      <c r="AD217" s="130">
        <v>2</v>
      </c>
      <c r="AE217" s="130"/>
      <c r="AF217" s="224">
        <f>VLOOKUP(VLOOKUP(N217,Ma_KH!$A:$R,18,0)&amp;X217,Gia_MB!$A:$F,6,0)</f>
        <v>55595</v>
      </c>
      <c r="AG217" s="131">
        <f t="shared" ref="AG217:AG233" si="96">AD217*AF217</f>
        <v>111190</v>
      </c>
      <c r="AH217" s="130"/>
      <c r="AI217" s="132"/>
      <c r="AJ217" s="133"/>
      <c r="AK217" s="130" t="str">
        <f t="shared" ref="AK217:AK233" si="97">IF(AD217&lt;&gt;"","8","")</f>
        <v>8</v>
      </c>
      <c r="AL217" s="130"/>
      <c r="AM217" s="132">
        <f t="shared" ref="AM217:AM233" si="98">AG217*AK217/100</f>
        <v>8895.2000000000007</v>
      </c>
      <c r="AN217" s="130" t="str">
        <f t="shared" ref="AN217:AN233" si="99">IF(AD217&lt;&gt;"","33311","")</f>
        <v>33311</v>
      </c>
      <c r="AO217" s="133"/>
      <c r="AP217" s="134" t="str">
        <f t="shared" ref="AP217:AP233" si="100">IF(X217="","","K-C6")</f>
        <v>K-C6</v>
      </c>
      <c r="AQ217" s="134" t="str">
        <f t="shared" ref="AQ217:AQ233" si="101">IF(X217="","","156")</f>
        <v>156</v>
      </c>
      <c r="AR217" s="134" t="str">
        <f t="shared" ref="AR217:AR233" si="102">IF(X217="","","632")</f>
        <v>632</v>
      </c>
      <c r="AS217" s="134"/>
      <c r="AT217" s="134"/>
      <c r="AU217" s="133"/>
    </row>
    <row r="218" spans="1:47" x14ac:dyDescent="0.25">
      <c r="B218" s="125"/>
      <c r="C218" s="125"/>
      <c r="D218" s="125" t="str">
        <f t="shared" si="89"/>
        <v>1</v>
      </c>
      <c r="E218" s="126">
        <v>46002</v>
      </c>
      <c r="F218" s="126">
        <v>46002</v>
      </c>
      <c r="G218" s="127" t="s">
        <v>8714</v>
      </c>
      <c r="H218" s="128">
        <f t="shared" si="90"/>
        <v>46002</v>
      </c>
      <c r="I218" s="129" t="str">
        <f t="shared" si="91"/>
        <v>NKMB-111225pk0017</v>
      </c>
      <c r="J218" s="127"/>
      <c r="K218" s="127"/>
      <c r="L218" s="127"/>
      <c r="M218" s="126"/>
      <c r="N218" s="129" t="s">
        <v>5104</v>
      </c>
      <c r="O218" s="129" t="str">
        <f>VLOOKUP(N218,Ma_KH!$A:$R,2,0)</f>
        <v>Tmart01051 71. Quầy Hưng Yên</v>
      </c>
      <c r="P218" s="127"/>
      <c r="Q218" s="127"/>
      <c r="R218" s="129" t="str">
        <f t="shared" si="92"/>
        <v>Hàng trả - Tmart01051 - Tmart01051 71. Quầy Hưng Yên - 111225pk0017 - Phiếu ngày (11/12/2025)</v>
      </c>
      <c r="S218" s="129" t="s">
        <v>1771</v>
      </c>
      <c r="T218" s="127"/>
      <c r="U218" s="127" t="str">
        <f t="shared" si="93"/>
        <v>Hàng trả - Tmart01051 - Tmart01051 71. Quầy Hưng Yên - 111225pk0017 - Phiếu ngày (11/12/2025)</v>
      </c>
      <c r="V218" s="127"/>
      <c r="W218" s="127"/>
      <c r="X218" s="129" t="s">
        <v>52</v>
      </c>
      <c r="Y218" s="127" t="str">
        <f>VLOOKUP(X218,TONG_SL!$A:$F,2,0)</f>
        <v>Gà xì dầu 500g</v>
      </c>
      <c r="Z218" s="125"/>
      <c r="AA218" s="125" t="str">
        <f t="shared" si="94"/>
        <v>5111</v>
      </c>
      <c r="AB218" s="125" t="str">
        <f t="shared" si="95"/>
        <v>131</v>
      </c>
      <c r="AC218" s="125" t="str">
        <f>VLOOKUP(X218,TONG_SL!$A:$F,3,0)</f>
        <v>Túi</v>
      </c>
      <c r="AD218" s="130">
        <v>1</v>
      </c>
      <c r="AE218" s="130"/>
      <c r="AF218" s="224">
        <f>VLOOKUP(VLOOKUP(N218,Ma_KH!$A:$R,18,0)&amp;X218,Gia_MB!$A:$F,6,0)</f>
        <v>111606</v>
      </c>
      <c r="AG218" s="131">
        <f t="shared" si="96"/>
        <v>111606</v>
      </c>
      <c r="AH218" s="130"/>
      <c r="AI218" s="132"/>
      <c r="AJ218" s="133"/>
      <c r="AK218" s="130" t="str">
        <f t="shared" si="97"/>
        <v>8</v>
      </c>
      <c r="AL218" s="130"/>
      <c r="AM218" s="132">
        <f t="shared" si="98"/>
        <v>8928.48</v>
      </c>
      <c r="AN218" s="130" t="str">
        <f t="shared" si="99"/>
        <v>33311</v>
      </c>
      <c r="AO218" s="133"/>
      <c r="AP218" s="134" t="str">
        <f t="shared" si="100"/>
        <v>K-C6</v>
      </c>
      <c r="AQ218" s="134" t="str">
        <f t="shared" si="101"/>
        <v>156</v>
      </c>
      <c r="AR218" s="134" t="str">
        <f t="shared" si="102"/>
        <v>632</v>
      </c>
      <c r="AS218" s="134"/>
      <c r="AT218" s="134"/>
      <c r="AU218" s="133"/>
    </row>
    <row r="219" spans="1:47" x14ac:dyDescent="0.25">
      <c r="B219" s="125"/>
      <c r="C219" s="125"/>
      <c r="D219" s="125" t="str">
        <f t="shared" si="89"/>
        <v>1</v>
      </c>
      <c r="E219" s="126">
        <v>46002</v>
      </c>
      <c r="F219" s="126">
        <v>45986</v>
      </c>
      <c r="G219" s="127" t="s">
        <v>8715</v>
      </c>
      <c r="H219" s="128">
        <f t="shared" si="90"/>
        <v>46002</v>
      </c>
      <c r="I219" s="129" t="str">
        <f t="shared" si="91"/>
        <v>NKMB-251112pk0323</v>
      </c>
      <c r="J219" s="127"/>
      <c r="K219" s="127"/>
      <c r="L219" s="127"/>
      <c r="M219" s="126"/>
      <c r="N219" s="129" t="s">
        <v>5104</v>
      </c>
      <c r="O219" s="129" t="str">
        <f>VLOOKUP(N219,Ma_KH!$A:$R,2,0)</f>
        <v>Tmart01051 71. Quầy Hưng Yên</v>
      </c>
      <c r="P219" s="127"/>
      <c r="Q219" s="127"/>
      <c r="R219" s="129" t="str">
        <f t="shared" si="92"/>
        <v>Hàng trả - Tmart01051 - Tmart01051 71. Quầy Hưng Yên - 251112pk0323 - Phiếu ngày (25/11/2025)</v>
      </c>
      <c r="S219" s="129" t="s">
        <v>1771</v>
      </c>
      <c r="T219" s="127"/>
      <c r="U219" s="127" t="str">
        <f t="shared" si="93"/>
        <v>Hàng trả - Tmart01051 - Tmart01051 71. Quầy Hưng Yên - 251112pk0323 - Phiếu ngày (25/11/2025)</v>
      </c>
      <c r="V219" s="127"/>
      <c r="W219" s="127"/>
      <c r="X219" s="129" t="s">
        <v>39</v>
      </c>
      <c r="Y219" s="127" t="str">
        <f>VLOOKUP(X219,TONG_SL!$A:$F,2,0)</f>
        <v>Chả nướng 300g</v>
      </c>
      <c r="Z219" s="125"/>
      <c r="AA219" s="125" t="str">
        <f t="shared" si="94"/>
        <v>5111</v>
      </c>
      <c r="AB219" s="125" t="str">
        <f t="shared" si="95"/>
        <v>131</v>
      </c>
      <c r="AC219" s="125" t="str">
        <f>VLOOKUP(X219,TONG_SL!$A:$F,3,0)</f>
        <v>Túi</v>
      </c>
      <c r="AD219" s="130">
        <v>1</v>
      </c>
      <c r="AE219" s="130"/>
      <c r="AF219" s="224">
        <f>VLOOKUP(VLOOKUP(N219,Ma_KH!$A:$R,18,0)&amp;X219,Gia_MB!$A:$F,6,0)</f>
        <v>70950</v>
      </c>
      <c r="AG219" s="131">
        <f t="shared" si="96"/>
        <v>70950</v>
      </c>
      <c r="AH219" s="130"/>
      <c r="AI219" s="132"/>
      <c r="AJ219" s="133"/>
      <c r="AK219" s="130" t="str">
        <f t="shared" si="97"/>
        <v>8</v>
      </c>
      <c r="AL219" s="130"/>
      <c r="AM219" s="132">
        <f t="shared" si="98"/>
        <v>5676</v>
      </c>
      <c r="AN219" s="130" t="str">
        <f t="shared" si="99"/>
        <v>33311</v>
      </c>
      <c r="AO219" s="133"/>
      <c r="AP219" s="134" t="str">
        <f t="shared" si="100"/>
        <v>K-C6</v>
      </c>
      <c r="AQ219" s="134" t="str">
        <f t="shared" si="101"/>
        <v>156</v>
      </c>
      <c r="AR219" s="134" t="str">
        <f t="shared" si="102"/>
        <v>632</v>
      </c>
      <c r="AS219" s="134"/>
      <c r="AT219" s="134"/>
      <c r="AU219" s="133"/>
    </row>
    <row r="220" spans="1:47" x14ac:dyDescent="0.25">
      <c r="D220" s="125" t="str">
        <f t="shared" si="89"/>
        <v>1</v>
      </c>
      <c r="E220" s="126">
        <v>46002</v>
      </c>
      <c r="F220" s="126">
        <v>45986</v>
      </c>
      <c r="G220" s="127" t="s">
        <v>8715</v>
      </c>
      <c r="H220" s="128">
        <f t="shared" si="90"/>
        <v>46002</v>
      </c>
      <c r="I220" s="129" t="str">
        <f t="shared" si="91"/>
        <v>NKMB-251112pk0323</v>
      </c>
      <c r="J220" s="127"/>
      <c r="K220" s="127"/>
      <c r="L220" s="127"/>
      <c r="M220" s="126"/>
      <c r="N220" s="129" t="s">
        <v>5104</v>
      </c>
      <c r="O220" s="129" t="str">
        <f>VLOOKUP(N220,Ma_KH!$A:$R,2,0)</f>
        <v>Tmart01051 71. Quầy Hưng Yên</v>
      </c>
      <c r="P220" s="127"/>
      <c r="Q220" s="127"/>
      <c r="R220" s="129" t="str">
        <f t="shared" si="92"/>
        <v>Hàng trả - Tmart01051 - Tmart01051 71. Quầy Hưng Yên - 251112pk0323 - Phiếu ngày (25/11/2025)</v>
      </c>
      <c r="S220" s="129" t="s">
        <v>1771</v>
      </c>
      <c r="T220" s="127"/>
      <c r="U220" s="127" t="str">
        <f t="shared" si="93"/>
        <v>Hàng trả - Tmart01051 - Tmart01051 71. Quầy Hưng Yên - 251112pk0323 - Phiếu ngày (25/11/2025)</v>
      </c>
      <c r="V220" s="127"/>
      <c r="W220" s="127"/>
      <c r="X220" s="129" t="s">
        <v>34</v>
      </c>
      <c r="Y220" s="127" t="str">
        <f>VLOOKUP(X220,TONG_SL!$A:$F,2,0)</f>
        <v>Tai heo muối 200g</v>
      </c>
      <c r="Z220" s="125"/>
      <c r="AA220" s="125" t="str">
        <f t="shared" si="94"/>
        <v>5111</v>
      </c>
      <c r="AB220" s="125" t="str">
        <f t="shared" si="95"/>
        <v>131</v>
      </c>
      <c r="AC220" s="125" t="str">
        <f>VLOOKUP(X220,TONG_SL!$A:$F,3,0)</f>
        <v>Túi</v>
      </c>
      <c r="AD220" s="130">
        <v>1</v>
      </c>
      <c r="AF220" s="220">
        <f>VLOOKUP(VLOOKUP(N220,Ma_KH!$A:$R,18,0)&amp;X220,Gia_MB!$A:$F,6,0)</f>
        <v>55595</v>
      </c>
      <c r="AG220" s="131">
        <f t="shared" si="96"/>
        <v>55595</v>
      </c>
      <c r="AK220" s="130" t="str">
        <f t="shared" si="97"/>
        <v>8</v>
      </c>
      <c r="AM220" s="132">
        <f t="shared" si="98"/>
        <v>4447.6000000000004</v>
      </c>
      <c r="AN220" s="130" t="str">
        <f t="shared" si="99"/>
        <v>33311</v>
      </c>
      <c r="AP220" s="134" t="str">
        <f t="shared" si="100"/>
        <v>K-C6</v>
      </c>
      <c r="AQ220" s="134" t="str">
        <f t="shared" si="101"/>
        <v>156</v>
      </c>
      <c r="AR220" s="134" t="str">
        <f t="shared" si="102"/>
        <v>632</v>
      </c>
    </row>
    <row r="221" spans="1:47" x14ac:dyDescent="0.25">
      <c r="A221" s="322"/>
      <c r="B221" s="323"/>
      <c r="C221" s="323"/>
      <c r="D221" s="323" t="str">
        <f t="shared" si="89"/>
        <v>1</v>
      </c>
      <c r="E221" s="313">
        <v>46002</v>
      </c>
      <c r="F221" s="313">
        <v>46002</v>
      </c>
      <c r="G221" s="314" t="s">
        <v>8724</v>
      </c>
      <c r="H221" s="315">
        <f t="shared" si="90"/>
        <v>46002</v>
      </c>
      <c r="I221" s="316" t="str">
        <f t="shared" si="91"/>
        <v>NKMB-1112kl.hn007</v>
      </c>
      <c r="J221" s="314"/>
      <c r="K221" s="314"/>
      <c r="L221" s="314"/>
      <c r="M221" s="313"/>
      <c r="N221" s="316" t="s">
        <v>8725</v>
      </c>
      <c r="O221" s="316" t="str">
        <f>VLOOKUP(N221,Ma_KH!$A:$R,2,0)</f>
        <v>Minh Mart</v>
      </c>
      <c r="P221" s="314"/>
      <c r="Q221" s="314"/>
      <c r="R221" s="316" t="str">
        <f t="shared" si="92"/>
        <v>Hàng trả - kl.hn007 - Minh Mart - 1112kl.hn007 - Phiếu ngày (11/12/2025)</v>
      </c>
      <c r="S221" s="316" t="s">
        <v>1786</v>
      </c>
      <c r="T221" s="314"/>
      <c r="U221" s="314" t="str">
        <f t="shared" si="93"/>
        <v>Hàng trả - kl.hn007 - Minh Mart - 1112kl.hn007 - Phiếu ngày (11/12/2025)</v>
      </c>
      <c r="V221" s="314"/>
      <c r="W221" s="314"/>
      <c r="X221" s="316" t="s">
        <v>30</v>
      </c>
      <c r="Y221" s="314" t="str">
        <f>VLOOKUP(X221,TONG_SL!$A:$F,2,0)</f>
        <v>Gà muối 500g</v>
      </c>
      <c r="Z221" s="323"/>
      <c r="AA221" s="323" t="str">
        <f t="shared" si="94"/>
        <v>5111</v>
      </c>
      <c r="AB221" s="323" t="str">
        <f t="shared" si="95"/>
        <v>131</v>
      </c>
      <c r="AC221" s="323" t="str">
        <f>VLOOKUP(X221,TONG_SL!$A:$F,3,0)</f>
        <v>Túi</v>
      </c>
      <c r="AD221" s="317">
        <v>1</v>
      </c>
      <c r="AE221" s="317"/>
      <c r="AF221" s="307">
        <f>VLOOKUP(VLOOKUP(N221,Ma_KH!$A:$R,18,0)&amp;X221,Gia_MB!$A:$F,6,0)</f>
        <v>111058</v>
      </c>
      <c r="AG221" s="324">
        <f t="shared" si="96"/>
        <v>111058</v>
      </c>
      <c r="AH221" s="317"/>
      <c r="AI221" s="325"/>
      <c r="AJ221" s="326"/>
      <c r="AK221" s="317" t="str">
        <f t="shared" si="97"/>
        <v>8</v>
      </c>
      <c r="AL221" s="317"/>
      <c r="AM221" s="325">
        <f t="shared" si="98"/>
        <v>8884.64</v>
      </c>
      <c r="AN221" s="317" t="str">
        <f t="shared" si="99"/>
        <v>33311</v>
      </c>
      <c r="AO221" s="326"/>
      <c r="AP221" s="327" t="str">
        <f t="shared" si="100"/>
        <v>K-C6</v>
      </c>
      <c r="AQ221" s="327" t="str">
        <f t="shared" si="101"/>
        <v>156</v>
      </c>
      <c r="AR221" s="327" t="str">
        <f t="shared" si="102"/>
        <v>632</v>
      </c>
      <c r="AS221" s="327"/>
      <c r="AT221" s="327"/>
      <c r="AU221" s="326"/>
    </row>
    <row r="222" spans="1:47" x14ac:dyDescent="0.25">
      <c r="A222" s="322"/>
      <c r="B222" s="323"/>
      <c r="C222" s="323"/>
      <c r="D222" s="323" t="str">
        <f t="shared" si="89"/>
        <v>1</v>
      </c>
      <c r="E222" s="313">
        <v>46002</v>
      </c>
      <c r="F222" s="313">
        <v>45988</v>
      </c>
      <c r="G222" s="314" t="s">
        <v>8731</v>
      </c>
      <c r="H222" s="315">
        <f t="shared" si="90"/>
        <v>46002</v>
      </c>
      <c r="I222" s="316" t="str">
        <f t="shared" si="91"/>
        <v>NKMB-271125pk0188</v>
      </c>
      <c r="J222" s="314"/>
      <c r="K222" s="314"/>
      <c r="L222" s="314"/>
      <c r="M222" s="313"/>
      <c r="N222" s="316" t="s">
        <v>5282</v>
      </c>
      <c r="O222" s="316" t="str">
        <f>VLOOKUP(N222,Ma_KH!$A:$R,2,0)</f>
        <v>Tmart03008 127. Quầy VOV</v>
      </c>
      <c r="P222" s="314"/>
      <c r="Q222" s="314"/>
      <c r="R222" s="316" t="str">
        <f t="shared" si="92"/>
        <v>Hàng trả - Tmart03008 - Tmart03008 127. Quầy VOV - 271125pk0188 - Phiếu ngày (27/11/2025)</v>
      </c>
      <c r="S222" s="316" t="s">
        <v>1786</v>
      </c>
      <c r="T222" s="314"/>
      <c r="U222" s="314" t="str">
        <f t="shared" si="93"/>
        <v>Hàng trả - Tmart03008 - Tmart03008 127. Quầy VOV - 271125pk0188 - Phiếu ngày (27/11/2025)</v>
      </c>
      <c r="V222" s="314"/>
      <c r="W222" s="314"/>
      <c r="X222" s="316" t="s">
        <v>553</v>
      </c>
      <c r="Y222" s="314" t="str">
        <f>VLOOKUP(X222,TONG_SL!$A:$F,2,0)</f>
        <v>Gà muối hun khói 300g</v>
      </c>
      <c r="Z222" s="323"/>
      <c r="AA222" s="323" t="str">
        <f t="shared" si="94"/>
        <v>5111</v>
      </c>
      <c r="AB222" s="323" t="str">
        <f t="shared" si="95"/>
        <v>131</v>
      </c>
      <c r="AC222" s="323" t="str">
        <f>VLOOKUP(X222,TONG_SL!$A:$F,3,0)</f>
        <v>Túi</v>
      </c>
      <c r="AD222" s="317">
        <v>3</v>
      </c>
      <c r="AE222" s="317"/>
      <c r="AF222" s="307">
        <f>VLOOKUP(VLOOKUP(N222,Ma_KH!$A:$R,18,0)&amp;X222,Gia_MB!$A:$F,6,0)</f>
        <v>70000</v>
      </c>
      <c r="AG222" s="324">
        <f t="shared" si="96"/>
        <v>210000</v>
      </c>
      <c r="AH222" s="317"/>
      <c r="AI222" s="325"/>
      <c r="AJ222" s="326"/>
      <c r="AK222" s="317" t="str">
        <f t="shared" si="97"/>
        <v>8</v>
      </c>
      <c r="AL222" s="317"/>
      <c r="AM222" s="325">
        <f t="shared" si="98"/>
        <v>16800</v>
      </c>
      <c r="AN222" s="317" t="str">
        <f t="shared" si="99"/>
        <v>33311</v>
      </c>
      <c r="AO222" s="326"/>
      <c r="AP222" s="327" t="str">
        <f t="shared" si="100"/>
        <v>K-C6</v>
      </c>
      <c r="AQ222" s="327" t="str">
        <f t="shared" si="101"/>
        <v>156</v>
      </c>
      <c r="AR222" s="327" t="str">
        <f t="shared" si="102"/>
        <v>632</v>
      </c>
      <c r="AS222" s="327"/>
      <c r="AT222" s="327"/>
      <c r="AU222" s="326"/>
    </row>
    <row r="223" spans="1:47" x14ac:dyDescent="0.25">
      <c r="A223" s="322"/>
      <c r="B223" s="323"/>
      <c r="C223" s="323"/>
      <c r="D223" s="323" t="str">
        <f t="shared" si="89"/>
        <v>1</v>
      </c>
      <c r="E223" s="313">
        <v>46002</v>
      </c>
      <c r="F223" s="313">
        <v>46000</v>
      </c>
      <c r="G223" s="314" t="s">
        <v>8732</v>
      </c>
      <c r="H223" s="315">
        <f t="shared" si="90"/>
        <v>46002</v>
      </c>
      <c r="I223" s="316" t="str">
        <f t="shared" si="91"/>
        <v>NKMB-9129948</v>
      </c>
      <c r="J223" s="314"/>
      <c r="K223" s="314"/>
      <c r="L223" s="314"/>
      <c r="M223" s="313"/>
      <c r="N223" s="129" t="s">
        <v>2524</v>
      </c>
      <c r="O223" s="316" t="str">
        <f>VLOOKUP(N223,Ma_KH!$A:$R,2,0)</f>
        <v>CircleK 25 Ngô Thì Nhậm</v>
      </c>
      <c r="P223" s="314"/>
      <c r="Q223" s="314"/>
      <c r="R223" s="316" t="str">
        <f t="shared" si="92"/>
        <v>Hàng trả - CircleK-HN2169 - CircleK 25 Ngô Thì Nhậm - 9129948 - Phiếu ngày (09/12/2025)</v>
      </c>
      <c r="S223" s="316" t="s">
        <v>1786</v>
      </c>
      <c r="T223" s="314"/>
      <c r="U223" s="314" t="str">
        <f t="shared" si="93"/>
        <v>Hàng trả - CircleK-HN2169 - CircleK 25 Ngô Thì Nhậm - 9129948 - Phiếu ngày (09/12/2025)</v>
      </c>
      <c r="V223" s="314"/>
      <c r="W223" s="314"/>
      <c r="X223" s="316" t="s">
        <v>551</v>
      </c>
      <c r="Y223" s="314" t="str">
        <f>VLOOKUP(X223,TONG_SL!$A:$F,2,0)</f>
        <v>Chân giò heo muối 100g</v>
      </c>
      <c r="Z223" s="323"/>
      <c r="AA223" s="323" t="str">
        <f t="shared" si="94"/>
        <v>5111</v>
      </c>
      <c r="AB223" s="323" t="str">
        <f t="shared" si="95"/>
        <v>131</v>
      </c>
      <c r="AC223" s="323" t="str">
        <f>VLOOKUP(X223,TONG_SL!$A:$F,3,0)</f>
        <v>Gói</v>
      </c>
      <c r="AD223" s="317">
        <v>1</v>
      </c>
      <c r="AE223" s="317"/>
      <c r="AF223" s="307">
        <f>VLOOKUP(VLOOKUP(N223,Ma_KH!$A:$R,18,0)&amp;X223,Gia_MB!$A:$F,6,0)</f>
        <v>23076</v>
      </c>
      <c r="AG223" s="324">
        <f t="shared" si="96"/>
        <v>23076</v>
      </c>
      <c r="AH223" s="317"/>
      <c r="AI223" s="325"/>
      <c r="AJ223" s="326"/>
      <c r="AK223" s="317" t="str">
        <f t="shared" si="97"/>
        <v>8</v>
      </c>
      <c r="AL223" s="317"/>
      <c r="AM223" s="325">
        <f t="shared" si="98"/>
        <v>1846.08</v>
      </c>
      <c r="AN223" s="317" t="str">
        <f t="shared" si="99"/>
        <v>33311</v>
      </c>
      <c r="AO223" s="326"/>
      <c r="AP223" s="327" t="str">
        <f t="shared" si="100"/>
        <v>K-C6</v>
      </c>
      <c r="AQ223" s="327" t="str">
        <f t="shared" si="101"/>
        <v>156</v>
      </c>
      <c r="AR223" s="327" t="str">
        <f t="shared" si="102"/>
        <v>632</v>
      </c>
      <c r="AS223" s="327"/>
      <c r="AT223" s="327"/>
      <c r="AU223" s="326"/>
    </row>
    <row r="224" spans="1:47" x14ac:dyDescent="0.25">
      <c r="A224" s="322"/>
      <c r="B224" s="323"/>
      <c r="C224" s="323"/>
      <c r="D224" s="323" t="str">
        <f t="shared" si="89"/>
        <v>1</v>
      </c>
      <c r="E224" s="313">
        <v>46002</v>
      </c>
      <c r="F224" s="313">
        <v>46001</v>
      </c>
      <c r="G224" s="314" t="s">
        <v>8733</v>
      </c>
      <c r="H224" s="315">
        <f t="shared" si="90"/>
        <v>46002</v>
      </c>
      <c r="I224" s="316" t="str">
        <f t="shared" si="91"/>
        <v>NKMB-101225pk0226</v>
      </c>
      <c r="J224" s="314"/>
      <c r="K224" s="314"/>
      <c r="L224" s="314"/>
      <c r="M224" s="313"/>
      <c r="N224" s="316" t="s">
        <v>5018</v>
      </c>
      <c r="O224" s="316" t="str">
        <f>VLOOKUP(N224,Ma_KH!$A:$R,2,0)</f>
        <v>Tmart01000 28. Quầy 485 Vũ Tông Phan</v>
      </c>
      <c r="P224" s="314"/>
      <c r="Q224" s="314"/>
      <c r="R224" s="316" t="str">
        <f t="shared" si="92"/>
        <v>Hàng trả - Tmart01000 - Tmart01000 28. Quầy 485 Vũ Tông Phan - 101225pk0226 - Phiếu ngày (10/12/2025)</v>
      </c>
      <c r="S224" s="316" t="s">
        <v>1786</v>
      </c>
      <c r="T224" s="314"/>
      <c r="U224" s="314" t="str">
        <f t="shared" si="93"/>
        <v>Hàng trả - Tmart01000 - Tmart01000 28. Quầy 485 Vũ Tông Phan - 101225pk0226 - Phiếu ngày (10/12/2025)</v>
      </c>
      <c r="V224" s="314"/>
      <c r="W224" s="314"/>
      <c r="X224" s="316" t="s">
        <v>30</v>
      </c>
      <c r="Y224" s="314" t="str">
        <f>VLOOKUP(X224,TONG_SL!$A:$F,2,0)</f>
        <v>Gà muối 500g</v>
      </c>
      <c r="Z224" s="323"/>
      <c r="AA224" s="323" t="str">
        <f t="shared" si="94"/>
        <v>5111</v>
      </c>
      <c r="AB224" s="323" t="str">
        <f t="shared" si="95"/>
        <v>131</v>
      </c>
      <c r="AC224" s="323" t="str">
        <f>VLOOKUP(X224,TONG_SL!$A:$F,3,0)</f>
        <v>Túi</v>
      </c>
      <c r="AD224" s="317">
        <v>1</v>
      </c>
      <c r="AE224" s="317"/>
      <c r="AF224" s="307">
        <f>VLOOKUP(VLOOKUP(N224,Ma_KH!$A:$R,18,0)&amp;X224,Gia_MB!$A:$F,6,0)</f>
        <v>111058</v>
      </c>
      <c r="AG224" s="324">
        <f t="shared" si="96"/>
        <v>111058</v>
      </c>
      <c r="AH224" s="317"/>
      <c r="AI224" s="325"/>
      <c r="AJ224" s="326"/>
      <c r="AK224" s="317" t="str">
        <f t="shared" si="97"/>
        <v>8</v>
      </c>
      <c r="AL224" s="317"/>
      <c r="AM224" s="325">
        <f t="shared" si="98"/>
        <v>8884.64</v>
      </c>
      <c r="AN224" s="317" t="str">
        <f t="shared" si="99"/>
        <v>33311</v>
      </c>
      <c r="AO224" s="326"/>
      <c r="AP224" s="327" t="str">
        <f t="shared" si="100"/>
        <v>K-C6</v>
      </c>
      <c r="AQ224" s="327" t="str">
        <f t="shared" si="101"/>
        <v>156</v>
      </c>
      <c r="AR224" s="327" t="str">
        <f t="shared" si="102"/>
        <v>632</v>
      </c>
      <c r="AS224" s="327"/>
      <c r="AT224" s="327"/>
      <c r="AU224" s="326"/>
    </row>
    <row r="225" spans="1:47" x14ac:dyDescent="0.25">
      <c r="A225" s="322"/>
      <c r="B225" s="323"/>
      <c r="C225" s="323"/>
      <c r="D225" s="323" t="str">
        <f t="shared" si="89"/>
        <v>1</v>
      </c>
      <c r="E225" s="313">
        <v>46002</v>
      </c>
      <c r="F225" s="313">
        <v>46002</v>
      </c>
      <c r="G225" s="314" t="s">
        <v>8734</v>
      </c>
      <c r="H225" s="315">
        <f t="shared" si="90"/>
        <v>46002</v>
      </c>
      <c r="I225" s="316" t="str">
        <f t="shared" si="91"/>
        <v>NKMB-1112ptmart007</v>
      </c>
      <c r="J225" s="314"/>
      <c r="K225" s="314"/>
      <c r="L225" s="314"/>
      <c r="M225" s="313"/>
      <c r="N225" s="316" t="s">
        <v>4764</v>
      </c>
      <c r="O225" s="316" t="str">
        <f>VLOOKUP(N225,Ma_KH!$A:$R,2,0)</f>
        <v>PT Mart Hà Đông</v>
      </c>
      <c r="P225" s="314"/>
      <c r="Q225" s="314"/>
      <c r="R225" s="316" t="str">
        <f t="shared" si="92"/>
        <v>Hàng trả - PTmart0007 - PT Mart Hà Đông - 1112ptmart007 - Phiếu ngày (11/12/2025)</v>
      </c>
      <c r="S225" s="316" t="s">
        <v>1786</v>
      </c>
      <c r="T225" s="314"/>
      <c r="U225" s="314" t="str">
        <f t="shared" si="93"/>
        <v>Hàng trả - PTmart0007 - PT Mart Hà Đông - 1112ptmart007 - Phiếu ngày (11/12/2025)</v>
      </c>
      <c r="V225" s="314"/>
      <c r="W225" s="314"/>
      <c r="X225" s="316" t="s">
        <v>30</v>
      </c>
      <c r="Y225" s="314" t="str">
        <f>VLOOKUP(X225,TONG_SL!$A:$F,2,0)</f>
        <v>Gà muối 500g</v>
      </c>
      <c r="Z225" s="323"/>
      <c r="AA225" s="323" t="str">
        <f t="shared" si="94"/>
        <v>5111</v>
      </c>
      <c r="AB225" s="323" t="str">
        <f t="shared" si="95"/>
        <v>131</v>
      </c>
      <c r="AC225" s="323" t="str">
        <f>VLOOKUP(X225,TONG_SL!$A:$F,3,0)</f>
        <v>Túi</v>
      </c>
      <c r="AD225" s="317">
        <v>1</v>
      </c>
      <c r="AE225" s="317"/>
      <c r="AF225" s="307">
        <f>VLOOKUP(VLOOKUP(N225,Ma_KH!$A:$R,18,0)&amp;X225,Gia_MB!$A:$F,6,0)</f>
        <v>111058</v>
      </c>
      <c r="AG225" s="324">
        <f t="shared" si="96"/>
        <v>111058</v>
      </c>
      <c r="AH225" s="317"/>
      <c r="AI225" s="325"/>
      <c r="AJ225" s="326"/>
      <c r="AK225" s="317" t="str">
        <f t="shared" si="97"/>
        <v>8</v>
      </c>
      <c r="AL225" s="317"/>
      <c r="AM225" s="325">
        <f t="shared" si="98"/>
        <v>8884.64</v>
      </c>
      <c r="AN225" s="317" t="str">
        <f t="shared" si="99"/>
        <v>33311</v>
      </c>
      <c r="AO225" s="326"/>
      <c r="AP225" s="327" t="str">
        <f t="shared" si="100"/>
        <v>K-C6</v>
      </c>
      <c r="AQ225" s="327" t="str">
        <f t="shared" si="101"/>
        <v>156</v>
      </c>
      <c r="AR225" s="327" t="str">
        <f t="shared" si="102"/>
        <v>632</v>
      </c>
      <c r="AS225" s="327"/>
      <c r="AT225" s="327"/>
      <c r="AU225" s="326"/>
    </row>
    <row r="226" spans="1:47" x14ac:dyDescent="0.25">
      <c r="A226" s="322"/>
      <c r="B226" s="323"/>
      <c r="C226" s="323"/>
      <c r="D226" s="323" t="str">
        <f t="shared" si="89"/>
        <v>1</v>
      </c>
      <c r="E226" s="313">
        <v>46002</v>
      </c>
      <c r="F226" s="313">
        <v>46001</v>
      </c>
      <c r="G226" s="314" t="s">
        <v>8735</v>
      </c>
      <c r="H226" s="315">
        <f t="shared" si="90"/>
        <v>46002</v>
      </c>
      <c r="I226" s="316" t="str">
        <f t="shared" si="91"/>
        <v>NKMB-101225pk0234</v>
      </c>
      <c r="J226" s="314"/>
      <c r="K226" s="314"/>
      <c r="L226" s="314"/>
      <c r="M226" s="313"/>
      <c r="N226" s="316" t="s">
        <v>4961</v>
      </c>
      <c r="O226" s="316" t="str">
        <f>VLOOKUP(N226,Ma_KH!$A:$R,2,0)</f>
        <v>Tmart00628 03. Quầy 274 Khương Đình</v>
      </c>
      <c r="P226" s="314"/>
      <c r="Q226" s="314"/>
      <c r="R226" s="316" t="str">
        <f t="shared" si="92"/>
        <v>Hàng trả - Tmart00628 - Tmart00628 03. Quầy 274 Khương Đình - 101225pk0234 - Phiếu ngày (10/12/2025)</v>
      </c>
      <c r="S226" s="316" t="s">
        <v>1786</v>
      </c>
      <c r="T226" s="314"/>
      <c r="U226" s="314" t="str">
        <f t="shared" si="93"/>
        <v>Hàng trả - Tmart00628 - Tmart00628 03. Quầy 274 Khương Đình - 101225pk0234 - Phiếu ngày (10/12/2025)</v>
      </c>
      <c r="V226" s="314"/>
      <c r="W226" s="314"/>
      <c r="X226" s="316" t="s">
        <v>27</v>
      </c>
      <c r="Y226" s="314" t="str">
        <f>VLOOKUP(X226,TONG_SL!$A:$F,2,0)</f>
        <v>Chân giò heo muối 300g</v>
      </c>
      <c r="Z226" s="323"/>
      <c r="AA226" s="323" t="str">
        <f t="shared" si="94"/>
        <v>5111</v>
      </c>
      <c r="AB226" s="323" t="str">
        <f t="shared" si="95"/>
        <v>131</v>
      </c>
      <c r="AC226" s="323" t="str">
        <f>VLOOKUP(X226,TONG_SL!$A:$F,3,0)</f>
        <v>Túi</v>
      </c>
      <c r="AD226" s="317">
        <v>1</v>
      </c>
      <c r="AE226" s="317"/>
      <c r="AF226" s="307">
        <f>VLOOKUP(VLOOKUP(N226,Ma_KH!$A:$R,18,0)&amp;X226,Gia_MB!$A:$F,6,0)</f>
        <v>73431</v>
      </c>
      <c r="AG226" s="324">
        <f t="shared" si="96"/>
        <v>73431</v>
      </c>
      <c r="AH226" s="317"/>
      <c r="AI226" s="325"/>
      <c r="AJ226" s="326"/>
      <c r="AK226" s="317" t="str">
        <f t="shared" si="97"/>
        <v>8</v>
      </c>
      <c r="AL226" s="317"/>
      <c r="AM226" s="325">
        <f t="shared" si="98"/>
        <v>5874.48</v>
      </c>
      <c r="AN226" s="317" t="str">
        <f t="shared" si="99"/>
        <v>33311</v>
      </c>
      <c r="AO226" s="326"/>
      <c r="AP226" s="327" t="str">
        <f t="shared" si="100"/>
        <v>K-C6</v>
      </c>
      <c r="AQ226" s="327" t="str">
        <f t="shared" si="101"/>
        <v>156</v>
      </c>
      <c r="AR226" s="327" t="str">
        <f t="shared" si="102"/>
        <v>632</v>
      </c>
      <c r="AS226" s="327"/>
      <c r="AT226" s="327"/>
      <c r="AU226" s="326"/>
    </row>
    <row r="227" spans="1:47" x14ac:dyDescent="0.25">
      <c r="A227" s="322"/>
      <c r="B227" s="323"/>
      <c r="C227" s="323"/>
      <c r="D227" s="323" t="str">
        <f t="shared" si="89"/>
        <v>1</v>
      </c>
      <c r="E227" s="313">
        <v>46002</v>
      </c>
      <c r="F227" s="313">
        <v>46001</v>
      </c>
      <c r="G227" s="314" t="s">
        <v>8735</v>
      </c>
      <c r="H227" s="315">
        <f t="shared" si="90"/>
        <v>46002</v>
      </c>
      <c r="I227" s="316" t="str">
        <f t="shared" si="91"/>
        <v>NKMB-101225pk0234</v>
      </c>
      <c r="J227" s="314"/>
      <c r="K227" s="314"/>
      <c r="L227" s="314"/>
      <c r="M227" s="313"/>
      <c r="N227" s="316" t="s">
        <v>4961</v>
      </c>
      <c r="O227" s="316" t="str">
        <f>VLOOKUP(N227,Ma_KH!$A:$R,2,0)</f>
        <v>Tmart00628 03. Quầy 274 Khương Đình</v>
      </c>
      <c r="P227" s="314"/>
      <c r="Q227" s="314"/>
      <c r="R227" s="316" t="str">
        <f t="shared" si="92"/>
        <v>Hàng trả - Tmart00628 - Tmart00628 03. Quầy 274 Khương Đình - 101225pk0234 - Phiếu ngày (10/12/2025)</v>
      </c>
      <c r="S227" s="316" t="s">
        <v>1786</v>
      </c>
      <c r="T227" s="314"/>
      <c r="U227" s="314" t="str">
        <f t="shared" si="93"/>
        <v>Hàng trả - Tmart00628 - Tmart00628 03. Quầy 274 Khương Đình - 101225pk0234 - Phiếu ngày (10/12/2025)</v>
      </c>
      <c r="V227" s="314"/>
      <c r="W227" s="314"/>
      <c r="X227" s="316" t="s">
        <v>30</v>
      </c>
      <c r="Y227" s="314" t="str">
        <f>VLOOKUP(X227,TONG_SL!$A:$F,2,0)</f>
        <v>Gà muối 500g</v>
      </c>
      <c r="Z227" s="323"/>
      <c r="AA227" s="323" t="str">
        <f t="shared" si="94"/>
        <v>5111</v>
      </c>
      <c r="AB227" s="323" t="str">
        <f t="shared" si="95"/>
        <v>131</v>
      </c>
      <c r="AC227" s="323" t="str">
        <f>VLOOKUP(X227,TONG_SL!$A:$F,3,0)</f>
        <v>Túi</v>
      </c>
      <c r="AD227" s="317">
        <v>2</v>
      </c>
      <c r="AE227" s="317"/>
      <c r="AF227" s="307">
        <f>VLOOKUP(VLOOKUP(N227,Ma_KH!$A:$R,18,0)&amp;X227,Gia_MB!$A:$F,6,0)</f>
        <v>111058</v>
      </c>
      <c r="AG227" s="324">
        <f t="shared" si="96"/>
        <v>222116</v>
      </c>
      <c r="AH227" s="317"/>
      <c r="AI227" s="325"/>
      <c r="AJ227" s="326"/>
      <c r="AK227" s="317" t="str">
        <f t="shared" si="97"/>
        <v>8</v>
      </c>
      <c r="AL227" s="317"/>
      <c r="AM227" s="325">
        <f t="shared" si="98"/>
        <v>17769.28</v>
      </c>
      <c r="AN227" s="317" t="str">
        <f t="shared" si="99"/>
        <v>33311</v>
      </c>
      <c r="AO227" s="326"/>
      <c r="AP227" s="327" t="str">
        <f t="shared" si="100"/>
        <v>K-C6</v>
      </c>
      <c r="AQ227" s="327" t="str">
        <f t="shared" si="101"/>
        <v>156</v>
      </c>
      <c r="AR227" s="327" t="str">
        <f t="shared" si="102"/>
        <v>632</v>
      </c>
      <c r="AS227" s="327"/>
      <c r="AT227" s="327"/>
      <c r="AU227" s="326"/>
    </row>
    <row r="228" spans="1:47" x14ac:dyDescent="0.25">
      <c r="A228" s="322"/>
      <c r="B228" s="323"/>
      <c r="C228" s="323"/>
      <c r="D228" s="323" t="str">
        <f t="shared" si="89"/>
        <v>1</v>
      </c>
      <c r="E228" s="313">
        <v>46002</v>
      </c>
      <c r="F228" s="313">
        <v>46002</v>
      </c>
      <c r="G228" s="314" t="s">
        <v>8736</v>
      </c>
      <c r="H228" s="315">
        <f t="shared" si="90"/>
        <v>46002</v>
      </c>
      <c r="I228" s="316" t="str">
        <f t="shared" si="91"/>
        <v>NKMB-1112ptmart0004</v>
      </c>
      <c r="J228" s="314"/>
      <c r="K228" s="314"/>
      <c r="L228" s="314"/>
      <c r="M228" s="313"/>
      <c r="N228" s="316" t="s">
        <v>4753</v>
      </c>
      <c r="O228" s="316" t="str">
        <f>VLOOKUP(N228,Ma_KH!$A:$R,2,0)</f>
        <v>PTMart 143 Nguyễn Tuân</v>
      </c>
      <c r="P228" s="314"/>
      <c r="Q228" s="314"/>
      <c r="R228" s="316" t="str">
        <f t="shared" si="92"/>
        <v>Hàng trả - PTmart0004 - PTMart 143 Nguyễn Tuân - 1112ptmart0004 - Phiếu ngày (11/12/2025)</v>
      </c>
      <c r="S228" s="316" t="s">
        <v>1786</v>
      </c>
      <c r="T228" s="314"/>
      <c r="U228" s="314" t="str">
        <f t="shared" si="93"/>
        <v>Hàng trả - PTmart0004 - PTMart 143 Nguyễn Tuân - 1112ptmart0004 - Phiếu ngày (11/12/2025)</v>
      </c>
      <c r="V228" s="314"/>
      <c r="W228" s="314"/>
      <c r="X228" s="316" t="s">
        <v>30</v>
      </c>
      <c r="Y228" s="314" t="str">
        <f>VLOOKUP(X228,TONG_SL!$A:$F,2,0)</f>
        <v>Gà muối 500g</v>
      </c>
      <c r="Z228" s="323"/>
      <c r="AA228" s="323" t="str">
        <f t="shared" si="94"/>
        <v>5111</v>
      </c>
      <c r="AB228" s="323" t="str">
        <f t="shared" si="95"/>
        <v>131</v>
      </c>
      <c r="AC228" s="323" t="str">
        <f>VLOOKUP(X228,TONG_SL!$A:$F,3,0)</f>
        <v>Túi</v>
      </c>
      <c r="AD228" s="317">
        <v>3</v>
      </c>
      <c r="AE228" s="317"/>
      <c r="AF228" s="307">
        <f>VLOOKUP(VLOOKUP(N228,Ma_KH!$A:$R,18,0)&amp;X228,Gia_MB!$A:$F,6,0)</f>
        <v>111058</v>
      </c>
      <c r="AG228" s="324">
        <f t="shared" si="96"/>
        <v>333174</v>
      </c>
      <c r="AH228" s="317"/>
      <c r="AI228" s="325"/>
      <c r="AJ228" s="326"/>
      <c r="AK228" s="317" t="str">
        <f t="shared" si="97"/>
        <v>8</v>
      </c>
      <c r="AL228" s="317"/>
      <c r="AM228" s="325">
        <f t="shared" si="98"/>
        <v>26653.919999999998</v>
      </c>
      <c r="AN228" s="317" t="str">
        <f t="shared" si="99"/>
        <v>33311</v>
      </c>
      <c r="AO228" s="326"/>
      <c r="AP228" s="327" t="str">
        <f t="shared" si="100"/>
        <v>K-C6</v>
      </c>
      <c r="AQ228" s="327" t="str">
        <f t="shared" si="101"/>
        <v>156</v>
      </c>
      <c r="AR228" s="327" t="str">
        <f t="shared" si="102"/>
        <v>632</v>
      </c>
      <c r="AS228" s="327"/>
      <c r="AT228" s="327"/>
      <c r="AU228" s="326"/>
    </row>
    <row r="229" spans="1:47" x14ac:dyDescent="0.25">
      <c r="A229" s="322"/>
      <c r="B229" s="323"/>
      <c r="C229" s="323"/>
      <c r="D229" s="323" t="str">
        <f t="shared" si="89"/>
        <v>1</v>
      </c>
      <c r="E229" s="313">
        <v>46002</v>
      </c>
      <c r="F229" s="313">
        <v>46002</v>
      </c>
      <c r="G229" s="314" t="s">
        <v>8736</v>
      </c>
      <c r="H229" s="315">
        <f t="shared" si="90"/>
        <v>46002</v>
      </c>
      <c r="I229" s="316" t="str">
        <f t="shared" si="91"/>
        <v>NKMB-1112ptmart0004</v>
      </c>
      <c r="J229" s="314"/>
      <c r="K229" s="314"/>
      <c r="L229" s="314"/>
      <c r="M229" s="313"/>
      <c r="N229" s="316" t="s">
        <v>4753</v>
      </c>
      <c r="O229" s="316" t="str">
        <f>VLOOKUP(N229,Ma_KH!$A:$R,2,0)</f>
        <v>PTMart 143 Nguyễn Tuân</v>
      </c>
      <c r="P229" s="314"/>
      <c r="Q229" s="314"/>
      <c r="R229" s="316" t="str">
        <f t="shared" si="92"/>
        <v>Hàng trả - PTmart0004 - PTMart 143 Nguyễn Tuân - 1112ptmart0004 - Phiếu ngày (11/12/2025)</v>
      </c>
      <c r="S229" s="316" t="s">
        <v>1786</v>
      </c>
      <c r="T229" s="314"/>
      <c r="U229" s="314" t="str">
        <f t="shared" si="93"/>
        <v>Hàng trả - PTmart0004 - PTMart 143 Nguyễn Tuân - 1112ptmart0004 - Phiếu ngày (11/12/2025)</v>
      </c>
      <c r="V229" s="314"/>
      <c r="W229" s="314"/>
      <c r="X229" s="316" t="s">
        <v>48</v>
      </c>
      <c r="Y229" s="314" t="str">
        <f>VLOOKUP(X229,TONG_SL!$A:$F,2,0)</f>
        <v>Mọc Nấm Hương 250g</v>
      </c>
      <c r="Z229" s="323"/>
      <c r="AA229" s="323" t="str">
        <f t="shared" si="94"/>
        <v>5111</v>
      </c>
      <c r="AB229" s="323" t="str">
        <f t="shared" si="95"/>
        <v>131</v>
      </c>
      <c r="AC229" s="323" t="str">
        <f>VLOOKUP(X229,TONG_SL!$A:$F,3,0)</f>
        <v>Túi</v>
      </c>
      <c r="AD229" s="317">
        <v>1</v>
      </c>
      <c r="AE229" s="317"/>
      <c r="AF229" s="307">
        <f>VLOOKUP(VLOOKUP(N229,Ma_KH!$A:$R,18,0)&amp;X229,Gia_MB!$A:$F,6,0)</f>
        <v>46000</v>
      </c>
      <c r="AG229" s="324">
        <f t="shared" si="96"/>
        <v>46000</v>
      </c>
      <c r="AH229" s="317"/>
      <c r="AI229" s="325"/>
      <c r="AJ229" s="326"/>
      <c r="AK229" s="317" t="str">
        <f t="shared" si="97"/>
        <v>8</v>
      </c>
      <c r="AL229" s="317"/>
      <c r="AM229" s="325">
        <f t="shared" si="98"/>
        <v>3680</v>
      </c>
      <c r="AN229" s="317" t="str">
        <f t="shared" si="99"/>
        <v>33311</v>
      </c>
      <c r="AO229" s="326"/>
      <c r="AP229" s="327" t="str">
        <f t="shared" si="100"/>
        <v>K-C6</v>
      </c>
      <c r="AQ229" s="327" t="str">
        <f t="shared" si="101"/>
        <v>156</v>
      </c>
      <c r="AR229" s="327" t="str">
        <f t="shared" si="102"/>
        <v>632</v>
      </c>
      <c r="AS229" s="327"/>
      <c r="AT229" s="327"/>
      <c r="AU229" s="326"/>
    </row>
    <row r="230" spans="1:47" x14ac:dyDescent="0.25">
      <c r="A230" s="322"/>
      <c r="B230" s="323"/>
      <c r="C230" s="323"/>
      <c r="D230" s="323" t="str">
        <f t="shared" si="89"/>
        <v>1</v>
      </c>
      <c r="E230" s="313">
        <v>46002</v>
      </c>
      <c r="F230" s="313">
        <v>46002</v>
      </c>
      <c r="G230" s="314" t="s">
        <v>8737</v>
      </c>
      <c r="H230" s="315">
        <f t="shared" si="90"/>
        <v>46002</v>
      </c>
      <c r="I230" s="316" t="str">
        <f t="shared" si="91"/>
        <v>NKMB-1112brg12791</v>
      </c>
      <c r="J230" s="314"/>
      <c r="K230" s="314"/>
      <c r="L230" s="314"/>
      <c r="M230" s="313"/>
      <c r="N230" s="316" t="s">
        <v>2010</v>
      </c>
      <c r="O230" s="316" t="str">
        <f>VLOOKUP(N230,Ma_KH!$A:$R,2,0)</f>
        <v>CH Hapro 53D Hàng Bài</v>
      </c>
      <c r="P230" s="314"/>
      <c r="Q230" s="314"/>
      <c r="R230" s="316" t="str">
        <f t="shared" si="92"/>
        <v>Hàng trả - brg12221 - CH Hapro 53D Hàng Bài - 1112brg12791 - Phiếu ngày (11/12/2025)</v>
      </c>
      <c r="S230" s="280" t="s">
        <v>1790</v>
      </c>
      <c r="T230" s="314"/>
      <c r="U230" s="314" t="str">
        <f t="shared" si="93"/>
        <v>Hàng trả - brg12221 - CH Hapro 53D Hàng Bài - 1112brg12791 - Phiếu ngày (11/12/2025)</v>
      </c>
      <c r="V230" s="314"/>
      <c r="W230" s="314"/>
      <c r="X230" s="316" t="s">
        <v>34</v>
      </c>
      <c r="Y230" s="314" t="str">
        <f>VLOOKUP(X230,TONG_SL!$A:$F,2,0)</f>
        <v>Tai heo muối 200g</v>
      </c>
      <c r="Z230" s="323"/>
      <c r="AA230" s="323" t="str">
        <f t="shared" si="94"/>
        <v>5111</v>
      </c>
      <c r="AB230" s="323" t="str">
        <f t="shared" si="95"/>
        <v>131</v>
      </c>
      <c r="AC230" s="323" t="str">
        <f>VLOOKUP(X230,TONG_SL!$A:$F,3,0)</f>
        <v>Túi</v>
      </c>
      <c r="AD230" s="317">
        <v>3</v>
      </c>
      <c r="AE230" s="317"/>
      <c r="AF230" s="307">
        <f>VLOOKUP(VLOOKUP(N230,Ma_KH!$A:$R,18,0)&amp;X230,Gia_MB!$A:$F,6,0)</f>
        <v>52815</v>
      </c>
      <c r="AG230" s="324">
        <f t="shared" si="96"/>
        <v>158445</v>
      </c>
      <c r="AH230" s="317"/>
      <c r="AI230" s="325"/>
      <c r="AJ230" s="326"/>
      <c r="AK230" s="317" t="str">
        <f t="shared" si="97"/>
        <v>8</v>
      </c>
      <c r="AL230" s="317"/>
      <c r="AM230" s="325">
        <f t="shared" si="98"/>
        <v>12675.6</v>
      </c>
      <c r="AN230" s="317" t="str">
        <f t="shared" si="99"/>
        <v>33311</v>
      </c>
      <c r="AO230" s="326"/>
      <c r="AP230" s="327" t="str">
        <f t="shared" si="100"/>
        <v>K-C6</v>
      </c>
      <c r="AQ230" s="327" t="str">
        <f t="shared" si="101"/>
        <v>156</v>
      </c>
      <c r="AR230" s="327" t="str">
        <f t="shared" si="102"/>
        <v>632</v>
      </c>
      <c r="AS230" s="327"/>
      <c r="AT230" s="327"/>
      <c r="AU230" s="326"/>
    </row>
    <row r="231" spans="1:47" x14ac:dyDescent="0.25">
      <c r="A231" s="322"/>
      <c r="B231" s="323"/>
      <c r="C231" s="323"/>
      <c r="D231" s="323" t="str">
        <f t="shared" si="89"/>
        <v>1</v>
      </c>
      <c r="E231" s="313">
        <v>46002</v>
      </c>
      <c r="F231" s="313">
        <v>46002</v>
      </c>
      <c r="G231" s="314" t="s">
        <v>8737</v>
      </c>
      <c r="H231" s="315">
        <f t="shared" si="90"/>
        <v>46002</v>
      </c>
      <c r="I231" s="316" t="str">
        <f t="shared" si="91"/>
        <v>NKMB-1112brg12791</v>
      </c>
      <c r="J231" s="314"/>
      <c r="K231" s="314"/>
      <c r="L231" s="314"/>
      <c r="M231" s="313"/>
      <c r="N231" s="316" t="s">
        <v>2010</v>
      </c>
      <c r="O231" s="316" t="str">
        <f>VLOOKUP(N231,Ma_KH!$A:$R,2,0)</f>
        <v>CH Hapro 53D Hàng Bài</v>
      </c>
      <c r="P231" s="314"/>
      <c r="Q231" s="314"/>
      <c r="R231" s="316" t="str">
        <f t="shared" si="92"/>
        <v>Hàng trả - brg12221 - CH Hapro 53D Hàng Bài - 1112brg12791 - Phiếu ngày (11/12/2025)</v>
      </c>
      <c r="S231" s="280" t="s">
        <v>1790</v>
      </c>
      <c r="T231" s="314"/>
      <c r="U231" s="314" t="str">
        <f t="shared" si="93"/>
        <v>Hàng trả - brg12221 - CH Hapro 53D Hàng Bài - 1112brg12791 - Phiếu ngày (11/12/2025)</v>
      </c>
      <c r="V231" s="314"/>
      <c r="W231" s="314"/>
      <c r="X231" s="316" t="s">
        <v>32</v>
      </c>
      <c r="Y231" s="314" t="str">
        <f>VLOOKUP(X231,TONG_SL!$A:$F,2,0)</f>
        <v>Giò Tai Lưỡi Xào 250g</v>
      </c>
      <c r="Z231" s="323"/>
      <c r="AA231" s="323" t="str">
        <f t="shared" si="94"/>
        <v>5111</v>
      </c>
      <c r="AB231" s="323" t="str">
        <f t="shared" si="95"/>
        <v>131</v>
      </c>
      <c r="AC231" s="323" t="str">
        <f>VLOOKUP(X231,TONG_SL!$A:$F,3,0)</f>
        <v>Túi</v>
      </c>
      <c r="AD231" s="317">
        <v>1</v>
      </c>
      <c r="AE231" s="317"/>
      <c r="AF231" s="307">
        <f>VLOOKUP(VLOOKUP(N231,Ma_KH!$A:$R,18,0)&amp;X231,Gia_MB!$A:$F,6,0)</f>
        <v>47673</v>
      </c>
      <c r="AG231" s="324">
        <f t="shared" si="96"/>
        <v>47673</v>
      </c>
      <c r="AH231" s="317"/>
      <c r="AI231" s="325"/>
      <c r="AJ231" s="326"/>
      <c r="AK231" s="317" t="str">
        <f t="shared" si="97"/>
        <v>8</v>
      </c>
      <c r="AL231" s="317"/>
      <c r="AM231" s="325">
        <f t="shared" si="98"/>
        <v>3813.84</v>
      </c>
      <c r="AN231" s="317" t="str">
        <f t="shared" si="99"/>
        <v>33311</v>
      </c>
      <c r="AO231" s="326"/>
      <c r="AP231" s="327" t="str">
        <f t="shared" si="100"/>
        <v>K-C6</v>
      </c>
      <c r="AQ231" s="327" t="str">
        <f t="shared" si="101"/>
        <v>156</v>
      </c>
      <c r="AR231" s="327" t="str">
        <f t="shared" si="102"/>
        <v>632</v>
      </c>
      <c r="AS231" s="327"/>
      <c r="AT231" s="327"/>
      <c r="AU231" s="326"/>
    </row>
    <row r="232" spans="1:47" x14ac:dyDescent="0.25">
      <c r="A232" s="322"/>
      <c r="B232" s="323"/>
      <c r="C232" s="323"/>
      <c r="D232" s="323" t="str">
        <f t="shared" si="89"/>
        <v>1</v>
      </c>
      <c r="E232" s="313">
        <v>46002</v>
      </c>
      <c r="F232" s="313">
        <v>46002</v>
      </c>
      <c r="G232" s="314" t="s">
        <v>8738</v>
      </c>
      <c r="H232" s="315">
        <f t="shared" si="90"/>
        <v>46002</v>
      </c>
      <c r="I232" s="316" t="str">
        <f t="shared" si="91"/>
        <v>NKMB-1112s05</v>
      </c>
      <c r="J232" s="314"/>
      <c r="K232" s="314"/>
      <c r="L232" s="314"/>
      <c r="M232" s="313"/>
      <c r="N232" s="140" t="s">
        <v>7466</v>
      </c>
      <c r="O232" s="316" t="str">
        <f>VLOOKUP(N232,Ma_KH!$A:$R,2,0)</f>
        <v>SOI 5 - PARK 8 - TIMES CITY</v>
      </c>
      <c r="P232" s="314"/>
      <c r="Q232" s="314"/>
      <c r="R232" s="316" t="str">
        <f t="shared" si="92"/>
        <v>Hàng trả - SOI-HNI-HBT-S05 - SOI 5 - PARK 8 - TIMES CITY - 1112s05 - Phiếu ngày (11/12/2025)</v>
      </c>
      <c r="S232" s="280" t="s">
        <v>1790</v>
      </c>
      <c r="T232" s="314"/>
      <c r="U232" s="314" t="str">
        <f t="shared" si="93"/>
        <v>Hàng trả - SOI-HNI-HBT-S05 - SOI 5 - PARK 8 - TIMES CITY - 1112s05 - Phiếu ngày (11/12/2025)</v>
      </c>
      <c r="V232" s="314"/>
      <c r="W232" s="314"/>
      <c r="X232" s="316" t="s">
        <v>32</v>
      </c>
      <c r="Y232" s="314" t="str">
        <f>VLOOKUP(X232,TONG_SL!$A:$F,2,0)</f>
        <v>Giò Tai Lưỡi Xào 250g</v>
      </c>
      <c r="Z232" s="323"/>
      <c r="AA232" s="323" t="str">
        <f t="shared" si="94"/>
        <v>5111</v>
      </c>
      <c r="AB232" s="323" t="str">
        <f t="shared" si="95"/>
        <v>131</v>
      </c>
      <c r="AC232" s="323" t="str">
        <f>VLOOKUP(X232,TONG_SL!$A:$F,3,0)</f>
        <v>Túi</v>
      </c>
      <c r="AD232" s="317">
        <v>1</v>
      </c>
      <c r="AE232" s="317"/>
      <c r="AF232" s="307">
        <f>VLOOKUP(VLOOKUP(N232,Ma_KH!$A:$R,18,0)&amp;X232,Gia_MB!$A:$F,6,0)</f>
        <v>47672</v>
      </c>
      <c r="AG232" s="324">
        <f t="shared" si="96"/>
        <v>47672</v>
      </c>
      <c r="AH232" s="317"/>
      <c r="AI232" s="325"/>
      <c r="AJ232" s="326"/>
      <c r="AK232" s="317" t="str">
        <f t="shared" si="97"/>
        <v>8</v>
      </c>
      <c r="AL232" s="317"/>
      <c r="AM232" s="325">
        <f t="shared" si="98"/>
        <v>3813.76</v>
      </c>
      <c r="AN232" s="317" t="str">
        <f t="shared" si="99"/>
        <v>33311</v>
      </c>
      <c r="AO232" s="326"/>
      <c r="AP232" s="327" t="str">
        <f t="shared" si="100"/>
        <v>K-C6</v>
      </c>
      <c r="AQ232" s="327" t="str">
        <f t="shared" si="101"/>
        <v>156</v>
      </c>
      <c r="AR232" s="327" t="str">
        <f t="shared" si="102"/>
        <v>632</v>
      </c>
      <c r="AS232" s="327"/>
      <c r="AT232" s="327"/>
      <c r="AU232" s="326"/>
    </row>
    <row r="233" spans="1:47" x14ac:dyDescent="0.25">
      <c r="A233" s="322"/>
      <c r="B233" s="312"/>
      <c r="C233" s="312"/>
      <c r="D233" s="323" t="str">
        <f t="shared" si="89"/>
        <v>1</v>
      </c>
      <c r="E233" s="313">
        <v>46002</v>
      </c>
      <c r="F233" s="313">
        <v>46002</v>
      </c>
      <c r="G233" s="314" t="s">
        <v>8738</v>
      </c>
      <c r="H233" s="315">
        <f t="shared" si="90"/>
        <v>46002</v>
      </c>
      <c r="I233" s="316" t="str">
        <f t="shared" si="91"/>
        <v>NKMB-1112s05</v>
      </c>
      <c r="J233" s="314"/>
      <c r="K233" s="314"/>
      <c r="L233" s="314"/>
      <c r="M233" s="313"/>
      <c r="N233" s="140" t="s">
        <v>7466</v>
      </c>
      <c r="O233" s="316" t="str">
        <f>VLOOKUP(N233,Ma_KH!$A:$R,2,0)</f>
        <v>SOI 5 - PARK 8 - TIMES CITY</v>
      </c>
      <c r="P233" s="314"/>
      <c r="Q233" s="314"/>
      <c r="R233" s="316" t="str">
        <f t="shared" si="92"/>
        <v>Hàng trả - SOI-HNI-HBT-S05 - SOI 5 - PARK 8 - TIMES CITY - 1112s05 - Phiếu ngày (11/12/2025)</v>
      </c>
      <c r="S233" s="280" t="s">
        <v>1790</v>
      </c>
      <c r="T233" s="314"/>
      <c r="U233" s="314" t="str">
        <f t="shared" si="93"/>
        <v>Hàng trả - SOI-HNI-HBT-S05 - SOI 5 - PARK 8 - TIMES CITY - 1112s05 - Phiếu ngày (11/12/2025)</v>
      </c>
      <c r="V233" s="314"/>
      <c r="W233" s="314"/>
      <c r="X233" s="316" t="s">
        <v>52</v>
      </c>
      <c r="Y233" s="314" t="str">
        <f>VLOOKUP(X233,TONG_SL!$A:$F,2,0)</f>
        <v>Gà xì dầu 500g</v>
      </c>
      <c r="Z233" s="323"/>
      <c r="AA233" s="323" t="str">
        <f t="shared" si="94"/>
        <v>5111</v>
      </c>
      <c r="AB233" s="323" t="str">
        <f t="shared" si="95"/>
        <v>131</v>
      </c>
      <c r="AC233" s="323" t="str">
        <f>VLOOKUP(X233,TONG_SL!$A:$F,3,0)</f>
        <v>Túi</v>
      </c>
      <c r="AD233" s="317">
        <v>1</v>
      </c>
      <c r="AE233" s="318"/>
      <c r="AF233" s="297">
        <f>VLOOKUP(VLOOKUP(N233,Ma_KH!$A:$R,18,0)&amp;X233,Gia_MB!$A:$F,6,0)</f>
        <v>106026</v>
      </c>
      <c r="AG233" s="324">
        <f t="shared" si="96"/>
        <v>106026</v>
      </c>
      <c r="AH233" s="318"/>
      <c r="AI233" s="319"/>
      <c r="AJ233" s="320"/>
      <c r="AK233" s="317" t="str">
        <f t="shared" si="97"/>
        <v>8</v>
      </c>
      <c r="AL233" s="318"/>
      <c r="AM233" s="325">
        <f t="shared" si="98"/>
        <v>8482.08</v>
      </c>
      <c r="AN233" s="317" t="str">
        <f t="shared" si="99"/>
        <v>33311</v>
      </c>
      <c r="AO233" s="320"/>
      <c r="AP233" s="327" t="str">
        <f t="shared" si="100"/>
        <v>K-C6</v>
      </c>
      <c r="AQ233" s="327" t="str">
        <f t="shared" si="101"/>
        <v>156</v>
      </c>
      <c r="AR233" s="327" t="str">
        <f t="shared" si="102"/>
        <v>632</v>
      </c>
      <c r="AS233" s="321"/>
      <c r="AT233" s="321"/>
      <c r="AU233" s="320"/>
    </row>
    <row r="234" spans="1:47" x14ac:dyDescent="0.25">
      <c r="B234" s="125"/>
      <c r="C234" s="125"/>
      <c r="D234" s="125" t="str">
        <f t="shared" ref="D234:D242" si="103">IF(X234="","","1")</f>
        <v>1</v>
      </c>
      <c r="E234" s="126">
        <v>46003</v>
      </c>
      <c r="F234" s="126">
        <v>46003</v>
      </c>
      <c r="G234" s="127" t="s">
        <v>8803</v>
      </c>
      <c r="H234" s="128">
        <f t="shared" ref="H234:H242" si="104">E234</f>
        <v>46003</v>
      </c>
      <c r="I234" s="129" t="str">
        <f t="shared" ref="I234:I242" si="105">IF(LEN("NKMB-"&amp;G234)&gt;20,"Quá 20 Ký tự","NKMB-"&amp;G234)</f>
        <v>NKMB-121225pk0255</v>
      </c>
      <c r="J234" s="127"/>
      <c r="K234" s="127"/>
      <c r="L234" s="127"/>
      <c r="M234" s="126"/>
      <c r="N234" s="129" t="s">
        <v>5269</v>
      </c>
      <c r="O234" s="129" t="str">
        <f>VLOOKUP(N234,Ma_KH!$A:$R,2,0)</f>
        <v>Tmart03005 1801. Quầy Cổ Nhuế</v>
      </c>
      <c r="P234" s="127"/>
      <c r="Q234" s="127"/>
      <c r="R234" s="129" t="str">
        <f t="shared" ref="R234:R242" si="106">"Hàng trả - "&amp;N234&amp;" - "&amp;O234&amp;" - "&amp;G234&amp;" - Phiếu ngày ("&amp;TEXT(F234,"dd/mm/yyyy")&amp;")"</f>
        <v>Hàng trả - Tmart03005 - Tmart03005 1801. Quầy Cổ Nhuế - 121225pk0255 - Phiếu ngày (12/12/2025)</v>
      </c>
      <c r="S234" s="129" t="s">
        <v>1786</v>
      </c>
      <c r="T234" s="127"/>
      <c r="U234" s="127" t="str">
        <f t="shared" ref="U234:U242" si="107">R234</f>
        <v>Hàng trả - Tmart03005 - Tmart03005 1801. Quầy Cổ Nhuế - 121225pk0255 - Phiếu ngày (12/12/2025)</v>
      </c>
      <c r="V234" s="127"/>
      <c r="W234" s="127"/>
      <c r="X234" s="129" t="s">
        <v>30</v>
      </c>
      <c r="Y234" s="127" t="str">
        <f>VLOOKUP(X234,TONG_SL!$A:$F,2,0)</f>
        <v>Gà muối 500g</v>
      </c>
      <c r="Z234" s="125"/>
      <c r="AA234" s="125" t="str">
        <f t="shared" ref="AA234:AA242" si="108">IF(X234="","","5111")</f>
        <v>5111</v>
      </c>
      <c r="AB234" s="125" t="str">
        <f t="shared" ref="AB234:AB242" si="109">IF(X234="","","131")</f>
        <v>131</v>
      </c>
      <c r="AC234" s="125" t="str">
        <f>VLOOKUP(X234,TONG_SL!$A:$F,3,0)</f>
        <v>Túi</v>
      </c>
      <c r="AD234" s="130">
        <v>3</v>
      </c>
      <c r="AE234" s="130"/>
      <c r="AF234" s="224">
        <f>VLOOKUP(VLOOKUP(N234,Ma_KH!$A:$R,18,0)&amp;X234,Gia_MB!$A:$F,6,0)</f>
        <v>111058</v>
      </c>
      <c r="AG234" s="131">
        <f t="shared" ref="AG234:AG242" si="110">AD234*AF234</f>
        <v>333174</v>
      </c>
      <c r="AH234" s="130"/>
      <c r="AI234" s="132"/>
      <c r="AJ234" s="133"/>
      <c r="AK234" s="130" t="str">
        <f t="shared" ref="AK234:AK242" si="111">IF(AD234&lt;&gt;"","8","")</f>
        <v>8</v>
      </c>
      <c r="AL234" s="130"/>
      <c r="AM234" s="132">
        <f t="shared" ref="AM234:AM242" si="112">AG234*AK234/100</f>
        <v>26653.919999999998</v>
      </c>
      <c r="AN234" s="130" t="str">
        <f t="shared" ref="AN234:AN242" si="113">IF(AD234&lt;&gt;"","33311","")</f>
        <v>33311</v>
      </c>
      <c r="AO234" s="133"/>
      <c r="AP234" s="134" t="str">
        <f t="shared" ref="AP234:AP242" si="114">IF(X234="","","K-C6")</f>
        <v>K-C6</v>
      </c>
      <c r="AQ234" s="134" t="str">
        <f t="shared" ref="AQ234:AQ242" si="115">IF(X234="","","156")</f>
        <v>156</v>
      </c>
      <c r="AR234" s="134" t="str">
        <f t="shared" ref="AR234:AR242" si="116">IF(X234="","","632")</f>
        <v>632</v>
      </c>
      <c r="AS234" s="134"/>
      <c r="AT234" s="134"/>
      <c r="AU234" s="133"/>
    </row>
    <row r="235" spans="1:47" x14ac:dyDescent="0.25">
      <c r="B235" s="125"/>
      <c r="C235" s="125"/>
      <c r="D235" s="125" t="str">
        <f t="shared" si="103"/>
        <v>1</v>
      </c>
      <c r="E235" s="126">
        <v>46003</v>
      </c>
      <c r="F235" s="126">
        <v>46003</v>
      </c>
      <c r="G235" s="127" t="s">
        <v>8804</v>
      </c>
      <c r="H235" s="128">
        <f t="shared" si="104"/>
        <v>46003</v>
      </c>
      <c r="I235" s="129" t="str">
        <f t="shared" si="105"/>
        <v>NKMB-121225pk0237</v>
      </c>
      <c r="J235" s="127"/>
      <c r="K235" s="127"/>
      <c r="L235" s="127"/>
      <c r="M235" s="126"/>
      <c r="N235" s="129" t="s">
        <v>5160</v>
      </c>
      <c r="O235" s="129" t="str">
        <f>VLOOKUP(N235,Ma_KH!$A:$R,2,0)</f>
        <v>Tmart01078 96. Quầy Ecohome 1</v>
      </c>
      <c r="P235" s="127"/>
      <c r="Q235" s="127"/>
      <c r="R235" s="129" t="str">
        <f t="shared" si="106"/>
        <v>Hàng trả - Tmart01078 - Tmart01078 96. Quầy Ecohome 1 - 121225pk0237 - Phiếu ngày (12/12/2025)</v>
      </c>
      <c r="S235" s="129" t="s">
        <v>1786</v>
      </c>
      <c r="T235" s="127"/>
      <c r="U235" s="127" t="str">
        <f t="shared" si="107"/>
        <v>Hàng trả - Tmart01078 - Tmart01078 96. Quầy Ecohome 1 - 121225pk0237 - Phiếu ngày (12/12/2025)</v>
      </c>
      <c r="V235" s="127"/>
      <c r="W235" s="127"/>
      <c r="X235" s="129" t="s">
        <v>30</v>
      </c>
      <c r="Y235" s="127" t="str">
        <f>VLOOKUP(X235,TONG_SL!$A:$F,2,0)</f>
        <v>Gà muối 500g</v>
      </c>
      <c r="Z235" s="125"/>
      <c r="AA235" s="125" t="str">
        <f t="shared" si="108"/>
        <v>5111</v>
      </c>
      <c r="AB235" s="125" t="str">
        <f t="shared" si="109"/>
        <v>131</v>
      </c>
      <c r="AC235" s="125" t="str">
        <f>VLOOKUP(X235,TONG_SL!$A:$F,3,0)</f>
        <v>Túi</v>
      </c>
      <c r="AD235" s="130">
        <v>1</v>
      </c>
      <c r="AE235" s="130"/>
      <c r="AF235" s="224">
        <f>VLOOKUP(VLOOKUP(N235,Ma_KH!$A:$R,18,0)&amp;X235,Gia_MB!$A:$F,6,0)</f>
        <v>111058</v>
      </c>
      <c r="AG235" s="131">
        <f t="shared" si="110"/>
        <v>111058</v>
      </c>
      <c r="AH235" s="130"/>
      <c r="AI235" s="132"/>
      <c r="AJ235" s="133"/>
      <c r="AK235" s="130" t="str">
        <f t="shared" si="111"/>
        <v>8</v>
      </c>
      <c r="AL235" s="130"/>
      <c r="AM235" s="132">
        <f t="shared" si="112"/>
        <v>8884.64</v>
      </c>
      <c r="AN235" s="130" t="str">
        <f t="shared" si="113"/>
        <v>33311</v>
      </c>
      <c r="AO235" s="133"/>
      <c r="AP235" s="134" t="str">
        <f t="shared" si="114"/>
        <v>K-C6</v>
      </c>
      <c r="AQ235" s="134" t="str">
        <f t="shared" si="115"/>
        <v>156</v>
      </c>
      <c r="AR235" s="134" t="str">
        <f t="shared" si="116"/>
        <v>632</v>
      </c>
      <c r="AS235" s="134"/>
      <c r="AT235" s="134"/>
      <c r="AU235" s="133"/>
    </row>
    <row r="236" spans="1:47" x14ac:dyDescent="0.25">
      <c r="B236" s="125"/>
      <c r="C236" s="125"/>
      <c r="D236" s="125" t="str">
        <f t="shared" si="103"/>
        <v>1</v>
      </c>
      <c r="E236" s="126">
        <v>46003</v>
      </c>
      <c r="F236" s="126">
        <v>46003</v>
      </c>
      <c r="G236" s="127" t="s">
        <v>8804</v>
      </c>
      <c r="H236" s="128">
        <f t="shared" si="104"/>
        <v>46003</v>
      </c>
      <c r="I236" s="129" t="str">
        <f t="shared" si="105"/>
        <v>NKMB-121225pk0237</v>
      </c>
      <c r="J236" s="127"/>
      <c r="K236" s="127"/>
      <c r="L236" s="127"/>
      <c r="M236" s="126"/>
      <c r="N236" s="129" t="s">
        <v>5160</v>
      </c>
      <c r="O236" s="129" t="str">
        <f>VLOOKUP(N236,Ma_KH!$A:$R,2,0)</f>
        <v>Tmart01078 96. Quầy Ecohome 1</v>
      </c>
      <c r="P236" s="127"/>
      <c r="Q236" s="127"/>
      <c r="R236" s="129" t="str">
        <f t="shared" si="106"/>
        <v>Hàng trả - Tmart01078 - Tmart01078 96. Quầy Ecohome 1 - 121225pk0237 - Phiếu ngày (12/12/2025)</v>
      </c>
      <c r="S236" s="129" t="s">
        <v>1786</v>
      </c>
      <c r="T236" s="127"/>
      <c r="U236" s="127" t="str">
        <f t="shared" si="107"/>
        <v>Hàng trả - Tmart01078 - Tmart01078 96. Quầy Ecohome 1 - 121225pk0237 - Phiếu ngày (12/12/2025)</v>
      </c>
      <c r="V236" s="127"/>
      <c r="W236" s="127"/>
      <c r="X236" s="129" t="s">
        <v>37</v>
      </c>
      <c r="Y236" s="127" t="str">
        <f>VLOOKUP(X236,TONG_SL!$A:$F,2,0)</f>
        <v>Chả cốm 300g</v>
      </c>
      <c r="Z236" s="125"/>
      <c r="AA236" s="125" t="str">
        <f t="shared" si="108"/>
        <v>5111</v>
      </c>
      <c r="AB236" s="125" t="str">
        <f t="shared" si="109"/>
        <v>131</v>
      </c>
      <c r="AC236" s="125" t="str">
        <f>VLOOKUP(X236,TONG_SL!$A:$F,3,0)</f>
        <v>Túi</v>
      </c>
      <c r="AD236" s="130">
        <v>1</v>
      </c>
      <c r="AE236" s="130"/>
      <c r="AF236" s="224">
        <f>VLOOKUP(VLOOKUP(N236,Ma_KH!$A:$R,18,0)&amp;X236,Gia_MB!$A:$F,6,0)</f>
        <v>74250</v>
      </c>
      <c r="AG236" s="131">
        <f t="shared" si="110"/>
        <v>74250</v>
      </c>
      <c r="AH236" s="130"/>
      <c r="AI236" s="132"/>
      <c r="AJ236" s="133"/>
      <c r="AK236" s="130" t="str">
        <f t="shared" si="111"/>
        <v>8</v>
      </c>
      <c r="AL236" s="130"/>
      <c r="AM236" s="132">
        <f t="shared" si="112"/>
        <v>5940</v>
      </c>
      <c r="AN236" s="130" t="str">
        <f t="shared" si="113"/>
        <v>33311</v>
      </c>
      <c r="AO236" s="133"/>
      <c r="AP236" s="134" t="str">
        <f t="shared" si="114"/>
        <v>K-C6</v>
      </c>
      <c r="AQ236" s="134" t="str">
        <f t="shared" si="115"/>
        <v>156</v>
      </c>
      <c r="AR236" s="134" t="str">
        <f t="shared" si="116"/>
        <v>632</v>
      </c>
      <c r="AS236" s="134"/>
      <c r="AT236" s="134"/>
      <c r="AU236" s="133"/>
    </row>
    <row r="237" spans="1:47" x14ac:dyDescent="0.25">
      <c r="B237" s="125"/>
      <c r="C237" s="125"/>
      <c r="D237" s="125" t="str">
        <f t="shared" si="103"/>
        <v>1</v>
      </c>
      <c r="E237" s="126">
        <v>46003</v>
      </c>
      <c r="F237" s="126">
        <v>46003</v>
      </c>
      <c r="G237" s="127" t="s">
        <v>8805</v>
      </c>
      <c r="H237" s="128">
        <f t="shared" si="104"/>
        <v>46003</v>
      </c>
      <c r="I237" s="129" t="str">
        <f t="shared" si="105"/>
        <v>NKMB-121225pk0253</v>
      </c>
      <c r="J237" s="127"/>
      <c r="K237" s="127"/>
      <c r="L237" s="127"/>
      <c r="M237" s="126"/>
      <c r="N237" s="129" t="s">
        <v>4990</v>
      </c>
      <c r="O237" s="129" t="str">
        <f>VLOOKUP(N237,Ma_KH!$A:$R,2,0)</f>
        <v>Tmart00988 19. Quầy Resco Cổ Nhuế</v>
      </c>
      <c r="P237" s="127"/>
      <c r="Q237" s="127"/>
      <c r="R237" s="129" t="str">
        <f t="shared" si="106"/>
        <v>Hàng trả - Tmart00988 - Tmart00988 19. Quầy Resco Cổ Nhuế - 121225pk0253 - Phiếu ngày (12/12/2025)</v>
      </c>
      <c r="S237" s="129" t="s">
        <v>1786</v>
      </c>
      <c r="T237" s="127"/>
      <c r="U237" s="127" t="str">
        <f t="shared" si="107"/>
        <v>Hàng trả - Tmart00988 - Tmart00988 19. Quầy Resco Cổ Nhuế - 121225pk0253 - Phiếu ngày (12/12/2025)</v>
      </c>
      <c r="V237" s="127"/>
      <c r="W237" s="127"/>
      <c r="X237" s="129" t="s">
        <v>39</v>
      </c>
      <c r="Y237" s="127" t="str">
        <f>VLOOKUP(X237,TONG_SL!$A:$F,2,0)</f>
        <v>Chả nướng 300g</v>
      </c>
      <c r="Z237" s="125"/>
      <c r="AA237" s="125" t="str">
        <f t="shared" si="108"/>
        <v>5111</v>
      </c>
      <c r="AB237" s="125" t="str">
        <f t="shared" si="109"/>
        <v>131</v>
      </c>
      <c r="AC237" s="125" t="str">
        <f>VLOOKUP(X237,TONG_SL!$A:$F,3,0)</f>
        <v>Túi</v>
      </c>
      <c r="AD237" s="130">
        <v>1</v>
      </c>
      <c r="AE237" s="130"/>
      <c r="AF237" s="224">
        <f>VLOOKUP(VLOOKUP(N237,Ma_KH!$A:$R,18,0)&amp;X237,Gia_MB!$A:$F,6,0)</f>
        <v>70950</v>
      </c>
      <c r="AG237" s="131">
        <f t="shared" si="110"/>
        <v>70950</v>
      </c>
      <c r="AH237" s="130"/>
      <c r="AI237" s="132"/>
      <c r="AJ237" s="133"/>
      <c r="AK237" s="130" t="str">
        <f t="shared" si="111"/>
        <v>8</v>
      </c>
      <c r="AL237" s="130"/>
      <c r="AM237" s="132">
        <f t="shared" si="112"/>
        <v>5676</v>
      </c>
      <c r="AN237" s="130" t="str">
        <f t="shared" si="113"/>
        <v>33311</v>
      </c>
      <c r="AO237" s="133"/>
      <c r="AP237" s="134" t="str">
        <f t="shared" si="114"/>
        <v>K-C6</v>
      </c>
      <c r="AQ237" s="134" t="str">
        <f t="shared" si="115"/>
        <v>156</v>
      </c>
      <c r="AR237" s="134" t="str">
        <f t="shared" si="116"/>
        <v>632</v>
      </c>
      <c r="AS237" s="134"/>
      <c r="AT237" s="134"/>
      <c r="AU237" s="133"/>
    </row>
    <row r="238" spans="1:47" x14ac:dyDescent="0.25">
      <c r="B238" s="125"/>
      <c r="C238" s="125"/>
      <c r="D238" s="125" t="str">
        <f t="shared" si="103"/>
        <v>1</v>
      </c>
      <c r="E238" s="126">
        <v>46003</v>
      </c>
      <c r="F238" s="126">
        <v>46003</v>
      </c>
      <c r="G238" s="127" t="s">
        <v>8806</v>
      </c>
      <c r="H238" s="128">
        <f t="shared" si="104"/>
        <v>46003</v>
      </c>
      <c r="I238" s="129" t="str">
        <f t="shared" si="105"/>
        <v>NKMB-121225pk0234</v>
      </c>
      <c r="J238" s="127"/>
      <c r="K238" s="127"/>
      <c r="L238" s="127"/>
      <c r="M238" s="126"/>
      <c r="N238" s="129" t="s">
        <v>5265</v>
      </c>
      <c r="O238" s="129" t="str">
        <f>VLOOKUP(N238,Ma_KH!$A:$R,2,0)</f>
        <v>Tmart03004 123.Quầy 282 Nguyễn Huy Tưởng</v>
      </c>
      <c r="P238" s="127"/>
      <c r="Q238" s="127"/>
      <c r="R238" s="129" t="str">
        <f t="shared" si="106"/>
        <v>Hàng trả - Tmart03004 - Tmart03004 123.Quầy 282 Nguyễn Huy Tưởng - 121225pk0234 - Phiếu ngày (12/12/2025)</v>
      </c>
      <c r="S238" s="129" t="s">
        <v>1786</v>
      </c>
      <c r="T238" s="127"/>
      <c r="U238" s="127" t="str">
        <f t="shared" si="107"/>
        <v>Hàng trả - Tmart03004 - Tmart03004 123.Quầy 282 Nguyễn Huy Tưởng - 121225pk0234 - Phiếu ngày (12/12/2025)</v>
      </c>
      <c r="V238" s="127"/>
      <c r="W238" s="127"/>
      <c r="X238" s="129" t="s">
        <v>563</v>
      </c>
      <c r="Y238" s="127" t="str">
        <f>VLOOKUP(X238,TONG_SL!$A:$F,2,0)</f>
        <v>Chân gà sả tắc 150g</v>
      </c>
      <c r="Z238" s="125"/>
      <c r="AA238" s="125" t="str">
        <f t="shared" si="108"/>
        <v>5111</v>
      </c>
      <c r="AB238" s="125" t="str">
        <f t="shared" si="109"/>
        <v>131</v>
      </c>
      <c r="AC238" s="125" t="str">
        <f>VLOOKUP(X238,TONG_SL!$A:$F,3,0)</f>
        <v>Túi</v>
      </c>
      <c r="AD238" s="130">
        <v>2</v>
      </c>
      <c r="AE238" s="130"/>
      <c r="AF238" s="224">
        <f>VLOOKUP(VLOOKUP(N238,Ma_KH!$A:$R,18,0)&amp;X238,Gia_MB!$A:$F,6,0)</f>
        <v>20250</v>
      </c>
      <c r="AG238" s="131">
        <f t="shared" si="110"/>
        <v>40500</v>
      </c>
      <c r="AH238" s="130"/>
      <c r="AI238" s="132"/>
      <c r="AJ238" s="133"/>
      <c r="AK238" s="130" t="str">
        <f t="shared" si="111"/>
        <v>8</v>
      </c>
      <c r="AL238" s="130"/>
      <c r="AM238" s="132">
        <f t="shared" si="112"/>
        <v>3240</v>
      </c>
      <c r="AN238" s="130" t="str">
        <f t="shared" si="113"/>
        <v>33311</v>
      </c>
      <c r="AO238" s="133"/>
      <c r="AP238" s="134" t="str">
        <f t="shared" si="114"/>
        <v>K-C6</v>
      </c>
      <c r="AQ238" s="134" t="str">
        <f t="shared" si="115"/>
        <v>156</v>
      </c>
      <c r="AR238" s="134" t="str">
        <f t="shared" si="116"/>
        <v>632</v>
      </c>
      <c r="AS238" s="134"/>
      <c r="AT238" s="134"/>
      <c r="AU238" s="133"/>
    </row>
    <row r="239" spans="1:47" x14ac:dyDescent="0.25">
      <c r="B239" s="125"/>
      <c r="C239" s="125"/>
      <c r="D239" s="125" t="str">
        <f t="shared" si="103"/>
        <v>1</v>
      </c>
      <c r="E239" s="126">
        <v>46003</v>
      </c>
      <c r="F239" s="126">
        <v>46003</v>
      </c>
      <c r="G239" s="127" t="s">
        <v>8806</v>
      </c>
      <c r="H239" s="128">
        <f t="shared" si="104"/>
        <v>46003</v>
      </c>
      <c r="I239" s="129" t="str">
        <f t="shared" si="105"/>
        <v>NKMB-121225pk0234</v>
      </c>
      <c r="J239" s="127"/>
      <c r="K239" s="127"/>
      <c r="L239" s="127"/>
      <c r="M239" s="126"/>
      <c r="N239" s="129" t="s">
        <v>5265</v>
      </c>
      <c r="O239" s="129" t="str">
        <f>VLOOKUP(N239,Ma_KH!$A:$R,2,0)</f>
        <v>Tmart03004 123.Quầy 282 Nguyễn Huy Tưởng</v>
      </c>
      <c r="P239" s="127"/>
      <c r="Q239" s="127"/>
      <c r="R239" s="129" t="str">
        <f t="shared" si="106"/>
        <v>Hàng trả - Tmart03004 - Tmart03004 123.Quầy 282 Nguyễn Huy Tưởng - 121225pk0234 - Phiếu ngày (12/12/2025)</v>
      </c>
      <c r="S239" s="129" t="s">
        <v>1786</v>
      </c>
      <c r="T239" s="127"/>
      <c r="U239" s="127" t="str">
        <f t="shared" si="107"/>
        <v>Hàng trả - Tmart03004 - Tmart03004 123.Quầy 282 Nguyễn Huy Tưởng - 121225pk0234 - Phiếu ngày (12/12/2025)</v>
      </c>
      <c r="V239" s="127"/>
      <c r="W239" s="127"/>
      <c r="X239" s="129" t="s">
        <v>37</v>
      </c>
      <c r="Y239" s="127" t="str">
        <f>VLOOKUP(X239,TONG_SL!$A:$F,2,0)</f>
        <v>Chả cốm 300g</v>
      </c>
      <c r="Z239" s="125"/>
      <c r="AA239" s="125" t="str">
        <f t="shared" si="108"/>
        <v>5111</v>
      </c>
      <c r="AB239" s="125" t="str">
        <f t="shared" si="109"/>
        <v>131</v>
      </c>
      <c r="AC239" s="125" t="str">
        <f>VLOOKUP(X239,TONG_SL!$A:$F,3,0)</f>
        <v>Túi</v>
      </c>
      <c r="AD239" s="130">
        <v>1</v>
      </c>
      <c r="AE239" s="130"/>
      <c r="AF239" s="224">
        <f>VLOOKUP(VLOOKUP(N239,Ma_KH!$A:$R,18,0)&amp;X239,Gia_MB!$A:$F,6,0)</f>
        <v>74250</v>
      </c>
      <c r="AG239" s="131">
        <f t="shared" si="110"/>
        <v>74250</v>
      </c>
      <c r="AH239" s="130"/>
      <c r="AI239" s="132"/>
      <c r="AJ239" s="133"/>
      <c r="AK239" s="130" t="str">
        <f t="shared" si="111"/>
        <v>8</v>
      </c>
      <c r="AL239" s="130"/>
      <c r="AM239" s="132">
        <f t="shared" si="112"/>
        <v>5940</v>
      </c>
      <c r="AN239" s="130" t="str">
        <f t="shared" si="113"/>
        <v>33311</v>
      </c>
      <c r="AO239" s="133"/>
      <c r="AP239" s="134" t="str">
        <f t="shared" si="114"/>
        <v>K-C6</v>
      </c>
      <c r="AQ239" s="134" t="str">
        <f t="shared" si="115"/>
        <v>156</v>
      </c>
      <c r="AR239" s="134" t="str">
        <f t="shared" si="116"/>
        <v>632</v>
      </c>
      <c r="AS239" s="134"/>
      <c r="AT239" s="134"/>
      <c r="AU239" s="133"/>
    </row>
    <row r="240" spans="1:47" x14ac:dyDescent="0.25">
      <c r="B240" s="125"/>
      <c r="C240" s="125"/>
      <c r="D240" s="125" t="str">
        <f t="shared" si="103"/>
        <v>1</v>
      </c>
      <c r="E240" s="126">
        <v>46003</v>
      </c>
      <c r="F240" s="126">
        <v>46003</v>
      </c>
      <c r="G240" s="127" t="s">
        <v>8806</v>
      </c>
      <c r="H240" s="128">
        <f t="shared" si="104"/>
        <v>46003</v>
      </c>
      <c r="I240" s="129" t="str">
        <f t="shared" si="105"/>
        <v>NKMB-121225pk0234</v>
      </c>
      <c r="J240" s="127"/>
      <c r="K240" s="127"/>
      <c r="L240" s="127"/>
      <c r="M240" s="126"/>
      <c r="N240" s="129" t="s">
        <v>5265</v>
      </c>
      <c r="O240" s="129" t="str">
        <f>VLOOKUP(N240,Ma_KH!$A:$R,2,0)</f>
        <v>Tmart03004 123.Quầy 282 Nguyễn Huy Tưởng</v>
      </c>
      <c r="P240" s="127"/>
      <c r="Q240" s="127"/>
      <c r="R240" s="129" t="str">
        <f t="shared" si="106"/>
        <v>Hàng trả - Tmart03004 - Tmart03004 123.Quầy 282 Nguyễn Huy Tưởng - 121225pk0234 - Phiếu ngày (12/12/2025)</v>
      </c>
      <c r="S240" s="129" t="s">
        <v>1786</v>
      </c>
      <c r="T240" s="127"/>
      <c r="U240" s="127" t="str">
        <f t="shared" si="107"/>
        <v>Hàng trả - Tmart03004 - Tmart03004 123.Quầy 282 Nguyễn Huy Tưởng - 121225pk0234 - Phiếu ngày (12/12/2025)</v>
      </c>
      <c r="V240" s="127"/>
      <c r="W240" s="127"/>
      <c r="X240" s="129" t="s">
        <v>30</v>
      </c>
      <c r="Y240" s="127" t="str">
        <f>VLOOKUP(X240,TONG_SL!$A:$F,2,0)</f>
        <v>Gà muối 500g</v>
      </c>
      <c r="Z240" s="125"/>
      <c r="AA240" s="125" t="str">
        <f t="shared" si="108"/>
        <v>5111</v>
      </c>
      <c r="AB240" s="125" t="str">
        <f t="shared" si="109"/>
        <v>131</v>
      </c>
      <c r="AC240" s="125" t="str">
        <f>VLOOKUP(X240,TONG_SL!$A:$F,3,0)</f>
        <v>Túi</v>
      </c>
      <c r="AD240" s="130">
        <v>1</v>
      </c>
      <c r="AE240" s="130"/>
      <c r="AF240" s="224">
        <f>VLOOKUP(VLOOKUP(N240,Ma_KH!$A:$R,18,0)&amp;X240,Gia_MB!$A:$F,6,0)</f>
        <v>111058</v>
      </c>
      <c r="AG240" s="131">
        <f t="shared" si="110"/>
        <v>111058</v>
      </c>
      <c r="AH240" s="130"/>
      <c r="AI240" s="132"/>
      <c r="AJ240" s="133"/>
      <c r="AK240" s="130" t="str">
        <f t="shared" si="111"/>
        <v>8</v>
      </c>
      <c r="AL240" s="130"/>
      <c r="AM240" s="132">
        <f t="shared" si="112"/>
        <v>8884.64</v>
      </c>
      <c r="AN240" s="130" t="str">
        <f t="shared" si="113"/>
        <v>33311</v>
      </c>
      <c r="AO240" s="133"/>
      <c r="AP240" s="134" t="str">
        <f t="shared" si="114"/>
        <v>K-C6</v>
      </c>
      <c r="AQ240" s="134" t="str">
        <f t="shared" si="115"/>
        <v>156</v>
      </c>
      <c r="AR240" s="134" t="str">
        <f t="shared" si="116"/>
        <v>632</v>
      </c>
      <c r="AS240" s="134"/>
      <c r="AT240" s="134"/>
      <c r="AU240" s="133"/>
    </row>
    <row r="241" spans="2:47" x14ac:dyDescent="0.25">
      <c r="B241" s="125"/>
      <c r="C241" s="125"/>
      <c r="D241" s="125" t="str">
        <f t="shared" si="103"/>
        <v>1</v>
      </c>
      <c r="E241" s="126">
        <v>46003</v>
      </c>
      <c r="F241" s="126">
        <v>46003</v>
      </c>
      <c r="G241" s="127" t="s">
        <v>8807</v>
      </c>
      <c r="H241" s="128">
        <f t="shared" si="104"/>
        <v>46003</v>
      </c>
      <c r="I241" s="129" t="str">
        <f t="shared" si="105"/>
        <v>NKMB-12120005</v>
      </c>
      <c r="J241" s="127"/>
      <c r="K241" s="127"/>
      <c r="L241" s="127"/>
      <c r="M241" s="126"/>
      <c r="N241" s="129" t="s">
        <v>2013</v>
      </c>
      <c r="O241" s="129" t="str">
        <f>VLOOKUP(N241,Ma_KH!$A:$R,2,0)</f>
        <v>Cửa hàng Haprofood N4C Trung Hòa Nhân Chính</v>
      </c>
      <c r="P241" s="127"/>
      <c r="Q241" s="127"/>
      <c r="R241" s="129" t="str">
        <f t="shared" si="106"/>
        <v>Hàng trả - brg12231 - Cửa hàng Haprofood N4C Trung Hòa Nhân Chính - 12120005 - Phiếu ngày (12/12/2025)</v>
      </c>
      <c r="S241" s="129" t="s">
        <v>1786</v>
      </c>
      <c r="T241" s="127"/>
      <c r="U241" s="127" t="str">
        <f t="shared" si="107"/>
        <v>Hàng trả - brg12231 - Cửa hàng Haprofood N4C Trung Hòa Nhân Chính - 12120005 - Phiếu ngày (12/12/2025)</v>
      </c>
      <c r="V241" s="127"/>
      <c r="W241" s="127"/>
      <c r="X241" s="129" t="s">
        <v>542</v>
      </c>
      <c r="Y241" s="127" t="str">
        <f>VLOOKUP(X241,TONG_SL!$A:$F,2,0)</f>
        <v>Chân giò heo muối 500g</v>
      </c>
      <c r="Z241" s="125"/>
      <c r="AA241" s="125" t="str">
        <f t="shared" si="108"/>
        <v>5111</v>
      </c>
      <c r="AB241" s="125" t="str">
        <f t="shared" si="109"/>
        <v>131</v>
      </c>
      <c r="AC241" s="125" t="str">
        <f>VLOOKUP(X241,TONG_SL!$A:$F,3,0)</f>
        <v>Túi</v>
      </c>
      <c r="AD241" s="130">
        <v>2</v>
      </c>
      <c r="AE241" s="130"/>
      <c r="AF241" s="224">
        <f>VLOOKUP(VLOOKUP(N241,Ma_KH!$A:$R,18,0)&amp;X241,Gia_MB!$A:$F,6,0)</f>
        <v>113113</v>
      </c>
      <c r="AG241" s="131">
        <f t="shared" si="110"/>
        <v>226226</v>
      </c>
      <c r="AH241" s="130"/>
      <c r="AI241" s="132"/>
      <c r="AJ241" s="133"/>
      <c r="AK241" s="130" t="str">
        <f t="shared" si="111"/>
        <v>8</v>
      </c>
      <c r="AL241" s="130"/>
      <c r="AM241" s="132">
        <f t="shared" si="112"/>
        <v>18098.080000000002</v>
      </c>
      <c r="AN241" s="130" t="str">
        <f t="shared" si="113"/>
        <v>33311</v>
      </c>
      <c r="AO241" s="133"/>
      <c r="AP241" s="134" t="str">
        <f t="shared" si="114"/>
        <v>K-C6</v>
      </c>
      <c r="AQ241" s="134" t="str">
        <f t="shared" si="115"/>
        <v>156</v>
      </c>
      <c r="AR241" s="134" t="str">
        <f t="shared" si="116"/>
        <v>632</v>
      </c>
      <c r="AS241" s="134"/>
      <c r="AT241" s="134"/>
      <c r="AU241" s="133"/>
    </row>
    <row r="242" spans="2:47" x14ac:dyDescent="0.25">
      <c r="B242" s="125"/>
      <c r="C242" s="125"/>
      <c r="D242" s="125" t="str">
        <f t="shared" si="103"/>
        <v>1</v>
      </c>
      <c r="E242" s="126">
        <v>46003</v>
      </c>
      <c r="F242" s="126">
        <v>46003</v>
      </c>
      <c r="G242" s="127" t="s">
        <v>8808</v>
      </c>
      <c r="H242" s="128">
        <f t="shared" si="104"/>
        <v>46003</v>
      </c>
      <c r="I242" s="129" t="str">
        <f t="shared" si="105"/>
        <v>NKMB-1212kmarket0005</v>
      </c>
      <c r="J242" s="127"/>
      <c r="K242" s="127"/>
      <c r="L242" s="127"/>
      <c r="M242" s="126"/>
      <c r="N242" s="129" t="s">
        <v>4337</v>
      </c>
      <c r="O242" s="129" t="str">
        <f>VLOOKUP(N242,Ma_KH!$A:$R,2,0)</f>
        <v>K-Market 17T3</v>
      </c>
      <c r="P242" s="127"/>
      <c r="Q242" s="127"/>
      <c r="R242" s="129" t="str">
        <f t="shared" si="106"/>
        <v>Hàng trả - Kmarket0005 - K-Market 17T3 - 1212kmarket0005 - Phiếu ngày (12/12/2025)</v>
      </c>
      <c r="S242" s="129" t="s">
        <v>1786</v>
      </c>
      <c r="T242" s="127"/>
      <c r="U242" s="127" t="str">
        <f t="shared" si="107"/>
        <v>Hàng trả - Kmarket0005 - K-Market 17T3 - 1212kmarket0005 - Phiếu ngày (12/12/2025)</v>
      </c>
      <c r="V242" s="127"/>
      <c r="W242" s="127"/>
      <c r="X242" s="129" t="s">
        <v>30</v>
      </c>
      <c r="Y242" s="127" t="str">
        <f>VLOOKUP(X242,TONG_SL!$A:$F,2,0)</f>
        <v>Gà muối 500g</v>
      </c>
      <c r="Z242" s="125"/>
      <c r="AA242" s="125" t="str">
        <f t="shared" si="108"/>
        <v>5111</v>
      </c>
      <c r="AB242" s="125" t="str">
        <f t="shared" si="109"/>
        <v>131</v>
      </c>
      <c r="AC242" s="125" t="str">
        <f>VLOOKUP(X242,TONG_SL!$A:$F,3,0)</f>
        <v>Túi</v>
      </c>
      <c r="AD242" s="130">
        <v>1</v>
      </c>
      <c r="AE242" s="130"/>
      <c r="AF242" s="224">
        <f>VLOOKUP(VLOOKUP(N242,Ma_KH!$A:$R,18,0)&amp;X242,Gia_MB!$A:$F,6,0)</f>
        <v>105505</v>
      </c>
      <c r="AG242" s="131">
        <f t="shared" si="110"/>
        <v>105505</v>
      </c>
      <c r="AH242" s="130"/>
      <c r="AI242" s="132"/>
      <c r="AJ242" s="133"/>
      <c r="AK242" s="130" t="str">
        <f t="shared" si="111"/>
        <v>8</v>
      </c>
      <c r="AL242" s="130"/>
      <c r="AM242" s="132">
        <f t="shared" si="112"/>
        <v>8440.4</v>
      </c>
      <c r="AN242" s="130" t="str">
        <f t="shared" si="113"/>
        <v>33311</v>
      </c>
      <c r="AO242" s="133"/>
      <c r="AP242" s="134" t="str">
        <f t="shared" si="114"/>
        <v>K-C6</v>
      </c>
      <c r="AQ242" s="134" t="str">
        <f t="shared" si="115"/>
        <v>156</v>
      </c>
      <c r="AR242" s="134" t="str">
        <f t="shared" si="116"/>
        <v>632</v>
      </c>
      <c r="AS242" s="134"/>
      <c r="AT242" s="134"/>
      <c r="AU242" s="133"/>
    </row>
  </sheetData>
  <sheetProtection selectLockedCells="1" selectUnlockedCells="1"/>
  <phoneticPr fontId="17" type="noConversion"/>
  <conditionalFormatting sqref="I1:I242">
    <cfRule type="expression" dxfId="0" priority="1" stopIfTrue="1">
      <formula>$I1="Quá 20 Ký tự"</formula>
    </cfRule>
  </conditionalFormatting>
  <dataValidations xWindow="953" yWindow="845" count="57">
    <dataValidation type="list" allowBlank="1" showInputMessage="1" showErrorMessage="1" promptTitle="MISA SME.NET 2019" prompt="Nhập Hiển thị trên sổ_x000a_Nhập 0: Sổ tài chính_x000a_Nhập 1: Sổ quản trị_x000a_Nhập 2 hoặc bỏ trống: Sổ tài chính và quản trị" sqref="A2097:A64632" xr:uid="{16C8CEA0-2466-4671-8237-FEFFA01041DE}">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2097:B64632" xr:uid="{7ADB8BE7-D222-4F0C-B1D9-70389E4A92B8}">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2097:C64632" xr:uid="{7EB52E64-680C-493A-B58D-6CE321AAF468}">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097:W64632" xr:uid="{6D7E282D-D380-48D8-A607-31ACFA210BE3}">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FBF7ADFC-BA41-423D-9EFF-A8E9425345BD}"/>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7241AD76-5CD5-4356-88B0-20750E3E2665}"/>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435E2F34-7D9C-4BBC-8F10-EB33F936573B}"/>
    <dataValidation showInputMessage="1" showErrorMessage="1" errorTitle="MISA SME.NET" error="Mã hàng không được để trống!" promptTitle="MISA SME.NET" prompt="Nhập Tài khoản công nợ/Tài khoản tiền/Tài khoản có_x000a_Tối đa 20 ký tự" sqref="AB1" xr:uid="{CA940852-6DED-4112-857E-27EB909C7AAC}"/>
    <dataValidation showInputMessage="1" showErrorMessage="1" errorTitle="MISA SME.NET" error="Mã hàng không được để trống!" promptTitle="MISA SME.NET" prompt="Nhập Tài khoản trả lại/Tài khoản nợ_x000a_Tối đa 20 ký tự" sqref="AA1" xr:uid="{4C9C1280-2BA2-49CB-A69D-EC5562D49832}"/>
    <dataValidation operator="equal" showInputMessage="1" showErrorMessage="1" errorTitle="MISA SME.NET" error="Ngày chứng từ không được để trống!" promptTitle="MISA SME.NET" prompt="Nhập Ngày chứng từ." sqref="F1" xr:uid="{7B2E2050-697C-4844-8A6B-D0C2778FEF73}"/>
    <dataValidation operator="equal" showInputMessage="1" showErrorMessage="1" errorTitle="MISA SME.NET" error="Ngày hạch toán không được để trống!" promptTitle="MISA SME.NET" prompt="Nhập Ngày hạch toán." sqref="E1" xr:uid="{9B3F3EFE-1D16-448F-89B8-BDFFCED3522C}"/>
    <dataValidation allowBlank="1" showInputMessage="1" showErrorMessage="1" promptTitle="MISA SME.NET" prompt="Nhập Số chứng từ_x000a_Tối đa 20 ký tự." sqref="G1:G212 G214:G65536" xr:uid="{55C2D57F-3AB6-46B0-A0AD-41F880A86E11}"/>
    <dataValidation type="list" showInputMessage="1" errorTitle="MISA SME.NET 2012" error="Mã khách hàng không được để trống!" promptTitle="MISA SME.NET" prompt="Nhập Mã khách hàng" sqref="N1:N169 N171:N212 N216:N229 N234:N65536" xr:uid="{993F4EF5-BA03-4568-9994-EDF0BB1EDE0F}">
      <formula1>Ma_KH</formula1>
    </dataValidation>
    <dataValidation operator="equal" showInputMessage="1" showErrorMessage="1" errorTitle="MISA SME.NET 2012" error="Ngày hạch toán không được để trống!" promptTitle="MISA SME.NET" prompt="Nhập Ngày hạch toán." sqref="E2:E217 E219:E64632" xr:uid="{2F1F95E9-BB79-455D-8FD7-D0170D785013}"/>
    <dataValidation operator="equal" showInputMessage="1" showErrorMessage="1" errorTitle="MISA SME.NET 2012" error="Ngày chứng từ không được để trống!" promptTitle="MISA SME.NET" prompt="Nhập Ngày chứng từ." sqref="G213 E218 F2:F64632" xr:uid="{337DCD4D-B4F4-4A49-8513-2E47D1B321D8}"/>
    <dataValidation type="list" allowBlank="1" showInputMessage="1" showErrorMessage="1" sqref="X1:X1048576" xr:uid="{C2031DA6-63B8-42F0-8E1C-53B93D190948}">
      <formula1>Ma_HH</formula1>
    </dataValidation>
    <dataValidation operator="equal" allowBlank="1" showInputMessage="1" promptTitle="MISA SME.NET" prompt="Nhập Diễn giải/Lý do chi_x000a_Tối đa 255 ký tự." sqref="R1:R1048576" xr:uid="{89C1ACF9-7D3B-415D-8954-8595A09C42BE}"/>
    <dataValidation operator="equal" allowBlank="1" showInputMessage="1" promptTitle="MISA SME.NET" prompt="Nhập Tên mặt hàng_x000a_Tối đa 255 ký tự." sqref="Y1:Y1048576" xr:uid="{CD069C4F-9083-4BFE-A32E-2FB6612F1E23}"/>
    <dataValidation allowBlank="1" showInputMessage="1" showErrorMessage="1" promptTitle="MISA SME.NET" prompt="Nhập Số phiếu nhập_x000a_Tối đa 20 ký tự._x000a_Lưu ý: Chỉ nhập với trả lại hàng bán kiêm phiếu nhập." sqref="I1:I1048576" xr:uid="{50377122-AD7F-4416-8C5F-459AE010B3E3}"/>
    <dataValidation allowBlank="1" showInputMessage="1" showErrorMessage="1" promptTitle="MISA SME.NET" prompt="Nhập Diễn giải phiếu nhập._x000a_Tối đa 255 ký tự._x000a_Lưu ý: Chỉ nhập với trả lại hàng bán kiêm phiếu nhập." sqref="U1:U1048576" xr:uid="{330399AF-5A87-4D07-8124-F156AC166587}"/>
    <dataValidation allowBlank="1" showInputMessage="1" promptTitle="MISA SME.NET" prompt="Nhập Tài khoản thuế giá trị gia tăng._x000a_Lưu ý chỉ nhập với Hình thức bán hàng là (Bán hàng hóa dịch vụ)" sqref="AN1:AN1048576" xr:uid="{8F4A1E89-9BF4-4F83-8CB7-6EEF2C4F6CEA}"/>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814246D0-E680-48F8-9305-F9A357DC335E}"/>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E0F1161B-9A5D-435A-8F72-8F1130946B37}"/>
    <dataValidation allowBlank="1" showInputMessage="1" promptTitle="MISA SME.NET" prompt="Nhập Tài khoản chiết khấu._x000a_Lưu ý chỉ nhập với Hình thức bán hàng là (Bán hàng hóa dịch vụ)" sqref="AJ1:AJ1048576" xr:uid="{5425F82B-D011-4045-9047-08B00CFDE678}"/>
    <dataValidation allowBlank="1" showInputMessage="1" promptTitle="MISA SME.NET" prompt="Nhập Tỷ lệ chiết khẩu_x000a_Nhập giá trị trong khoảng 0 - 100." sqref="AH1:AH1048576" xr:uid="{A0F10DE6-C960-49D2-A08E-7B749DFF4A77}"/>
    <dataValidation operator="equal" allowBlank="1" showInputMessage="1" promptTitle="MISA SME.NET" prompt="Nhập Tiền chiết khấu_x000a_Tối đa 14 ký tự." sqref="AI1:AI1048576" xr:uid="{DDE149E5-93F8-4E8C-B785-5C0FB868C093}"/>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027FEF01-2082-4E1E-9249-6D492A576AB2}"/>
    <dataValidation operator="equal" allowBlank="1" showInputMessage="1" promptTitle="MISA SME.NET" prompt="Nhập Tỷ lệ tính thuế (Thuế suất KHAC)_x000a_Nếu thuế suất là KHAC thì nhập giá trị lớn hơn 0 đến 100" sqref="AL1:AL1048576" xr:uid="{73FCF946-7A20-4D13-8B2C-62FAF80C30B0}"/>
    <dataValidation operator="equal" allowBlank="1" showInputMessage="1" promptTitle="MISA SME.NET" prompt="Nhập Đơn giá_x000a_Tối đa 14 ký tự." sqref="AF1:AF1048576" xr:uid="{57F88C7C-D182-4BC0-ABC8-A4006F4C16E5}"/>
    <dataValidation operator="equal" allowBlank="1" showInputMessage="1" promptTitle="MISA SME.NET" prompt="Nhập Thành tiền_x000a_Tối đa 14 ký tự." sqref="AG1:AG1048576" xr:uid="{B0C83D2A-81E4-40CA-9ADF-167CAE809179}"/>
    <dataValidation operator="equal" allowBlank="1" showInputMessage="1" promptTitle="MISA SME.NET" prompt="Nhập Mã đơn vị tính." sqref="AC1:AC1048576" xr:uid="{21F1E265-4C15-4D76-A916-6CE0E8679E18}"/>
    <dataValidation operator="equal" allowBlank="1" showInputMessage="1" promptTitle="MISA SME.NET" prompt="Nhập Số lượng_x000a_Tối đa 14 ký tự." sqref="AD1:AD1048576" xr:uid="{72759419-AF79-4541-A325-EEAD61DC7B28}"/>
    <dataValidation showInputMessage="1" showErrorMessage="1" errorTitle="MISA SME.NET 2012" error="Mã hàng không được để trống!" promptTitle="MISA SME.NET" prompt="Nhập Tài khoản trả lại/Tài khoản nợ_x000a_Tối đa 20 ký tự" sqref="AA2:AA64632" xr:uid="{20DB2F24-4B35-4234-B9CD-44F37BFF8E4B}"/>
    <dataValidation showInputMessage="1" showErrorMessage="1" errorTitle="MISA SME.NET 2012" error="Mã hàng không được để trống!" promptTitle="MISA SME.NET" prompt="Nhập Tài khoản công nợ/Tài khoản tiền/Tài khoản có_x000a_Tối đa 20 ký tự" sqref="AB2:AB64632" xr:uid="{CACED32E-3F49-4660-96B1-505AA24E496D}"/>
    <dataValidation operator="equal" allowBlank="1" showInputMessage="1" promptTitle="MISA SME.NET" prompt="Nhập Là hàng khuyến mại._x000a_Nhập 0 hoặc để trống: Hàng không khuyến mại._x000a_Nhập 1: Là hàng khuyến mại." sqref="Z1:Z1048576" xr:uid="{B7439C11-AAE9-406D-A4FE-DB3DDE3E405B}"/>
    <dataValidation operator="equal" allowBlank="1" showInputMessage="1" promptTitle="MISA SME.NET" prompt="Nhập Tên khách hàng_x000a_Tối đa 128 ký tự." sqref="O1:O1048576" xr:uid="{90005F22-5AA5-421E-972A-85C38ED13348}"/>
    <dataValidation operator="equal" allowBlank="1" showInputMessage="1" promptTitle="MISA SME.NET" prompt="Nhập Số hóa đơn._x000a_Tối đa 25 ký tự." sqref="L1:L1048576" xr:uid="{25889C54-9D13-40E0-9547-C23195125AC8}"/>
    <dataValidation operator="equal" allowBlank="1" showInputMessage="1" promptTitle="MISA SME.NET" prompt="Nhập Ký hiệu hóa đơn_x000a_Tối đa 20 ký tự." sqref="K1:K1048576" xr:uid="{939431C7-9BD6-4606-B963-37E24BD9C20B}"/>
    <dataValidation allowBlank="1" showInputMessage="1" showErrorMessage="1" promptTitle="MISA SME.NET" prompt="Nhập Mấu số hóa đơn_x000a_Tối đa 25 ký tự._x000a_" sqref="J1:J1048576" xr:uid="{FBF662D6-8414-45C0-8FE2-AD8A292C1C52}"/>
    <dataValidation operator="equal" allowBlank="1" showInputMessage="1" promptTitle="MISA SME.NET" prompt="Nhập Ngày hóa đơn." sqref="M1:M1048576" xr:uid="{2214081A-FF98-4358-8AE7-E2A276777303}"/>
    <dataValidation operator="equal" allowBlank="1" showInputMessage="1" promptTitle="MISA SME.NET" prompt="Nhập Địa chỉ_x000a_Tối đa 255 ký tự" sqref="P1:P1048576" xr:uid="{A1926B26-EE19-4FB3-8E14-320F6D566081}"/>
    <dataValidation operator="equal" allowBlank="1" showInputMessage="1" promptTitle="MISA SME.NET" prompt="Nhập Mã số thuế._x000a_Tối đa 50 ký tự" sqref="Q1:Q1048576" xr:uid="{74798038-D50F-4371-8F41-B013EF21ED20}"/>
    <dataValidation type="list" allowBlank="1" showInputMessage="1" showErrorMessage="1" promptTitle="MISA SME.NET" prompt="Nhập Nhân viên bán hàng." sqref="S1:S1048576" xr:uid="{CE763399-9DFE-418E-BC42-91083DB26D07}">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E58AC0C0-401F-4404-9C16-76188A3BBE09}"/>
    <dataValidation allowBlank="1" showInputMessage="1" showErrorMessage="1" promptTitle="MISA SME.NET" prompt="Nhập Người giao hàng._x000a_Tối đa 128 ký tự._x000a_Lưu ý: Chỉ nhập với trả lại hàng bán kiêm phiếu nhập." sqref="T1:T1048576" xr:uid="{2FDDADAE-BF38-40EB-A582-0A2CD2F9A8C0}"/>
    <dataValidation allowBlank="1" showInputMessage="1" showErrorMessage="1" promptTitle="MISA SME.NET" prompt="Nhập Tài khoản giá vốn._x000a_Lưu ý: Chỉ nhập với trả lại hàng bán kiêm phiếu nhập." sqref="AR1:AR1048576" xr:uid="{E8ABE2EC-A511-4886-8824-CCC29B2A3520}"/>
    <dataValidation allowBlank="1" showInputMessage="1" showErrorMessage="1" promptTitle="MISA SME.NET" prompt="Nhập Tài khoản kho._x000a_Lưu ý: Chỉ nhập với trả lại hàng bán kiêm phiếu nhập." sqref="AQ1:AQ1048576" xr:uid="{FC0D8B77-328C-465B-A424-D89BB5AD439A}"/>
    <dataValidation allowBlank="1" showInputMessage="1" showErrorMessage="1" promptTitle="MISA SME.NET" prompt="Nhập Mã kho._x000a_Lưu ý: Chỉ nhập với trả lại hàng bán kiêm phiếu nhập." sqref="AP1:AP1048576" xr:uid="{33829C7A-4DEE-41D4-A2F6-C5749FB04C97}"/>
    <dataValidation allowBlank="1" showInputMessage="1" showErrorMessage="1" promptTitle="MISA SME.NET" prompt="Nhập Tiền vốn_x000a_Tối đa 14 ký tự._x000a_Lưu ý: Chỉ nhập với trả lại hàng bán kiêm phiếu nhập." sqref="AT1:AT1048576" xr:uid="{902162A9-D941-4D8B-B3A6-75B7C8BFAF82}"/>
    <dataValidation allowBlank="1" showInputMessage="1" showErrorMessage="1" promptTitle="MISA SME.NET" prompt="Nhập Đơn giá vốn_x000a_Tối đa 14 ký tự._x000a_Lưu ý: Chỉ nhập với trả lại hàng bán kiêm phiếu nhập." sqref="AS1:AS1048576" xr:uid="{548569DA-7E19-45AB-9104-A773140AD202}"/>
    <dataValidation allowBlank="1" showInputMessage="1" showErrorMessage="1" promptTitle="MISA SME.NET" prompt="Nhập Ngày phiếu nhập_x000a_Lưu ý: Chỉ nhập với trả lại hàng bán kiêm phiếu nhập." sqref="H1:H1048576" xr:uid="{CBA335D8-1939-4820-9BE2-DF8813E64DFC}"/>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FA5F70AE-3947-43CC-A801-CDD97722D19C}"/>
    <dataValidation operator="equal" allowBlank="1" showInputMessage="1" promptTitle="MISA SME.NET" prompt="Nhập Đơn giá sau thuế_x000a_Tối đa 14 ký tự." sqref="AE1:AE1048576" xr:uid="{BB99C647-9FB9-4090-B52A-63D17440C2D8}"/>
    <dataValidation type="list" allowBlank="1" showInputMessage="1" showErrorMessage="1" promptTitle="MISA SME.NET" prompt="Nhập Hiển thị trên sổ_x000a_Nhập 0: Sổ tài chính_x000a_Nhập 1: Sổ quản trị_x000a_Nhập 2 hoặc bỏ trống: Sổ tài chính và quản trị" sqref="A2:A2096" xr:uid="{D47EDEEB-7F66-47BA-B21C-2213723B956C}">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2096" xr:uid="{AE0F7ECF-B138-4D33-BEEB-529E385FA527}">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2096" xr:uid="{A79762D4-D3B5-434E-AFC0-1B100A30FAFF}">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2096" xr:uid="{31BF9B69-B6B8-4AAB-A69A-1FAB4FD3B76D}">
      <formula1>"0,1"</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8A729-718A-40E2-B6DA-CA18D91EDB60}">
  <sheetPr codeName="Sheet7"/>
  <dimension ref="A1:V2234"/>
  <sheetViews>
    <sheetView workbookViewId="0">
      <selection activeCell="M20" sqref="M20"/>
    </sheetView>
  </sheetViews>
  <sheetFormatPr defaultRowHeight="15" x14ac:dyDescent="0.25"/>
  <cols>
    <col min="1" max="1" width="15.85546875" bestFit="1" customWidth="1"/>
    <col min="2" max="2" width="40.5703125" bestFit="1" customWidth="1"/>
    <col min="3" max="3" width="16.7109375" style="107" bestFit="1" customWidth="1"/>
    <col min="4" max="7" width="10.7109375" style="107" bestFit="1" customWidth="1"/>
    <col min="8" max="10" width="10.7109375" bestFit="1" customWidth="1"/>
    <col min="11" max="11" width="11.28515625" bestFit="1" customWidth="1"/>
    <col min="12" max="17" width="10.7109375" customWidth="1"/>
    <col min="18" max="26" width="10.7109375" bestFit="1" customWidth="1"/>
    <col min="27" max="27" width="7.28515625" bestFit="1" customWidth="1"/>
    <col min="28" max="28" width="12.140625" bestFit="1" customWidth="1"/>
  </cols>
  <sheetData>
    <row r="1" spans="1:22" x14ac:dyDescent="0.25">
      <c r="V1" t="s">
        <v>7723</v>
      </c>
    </row>
    <row r="2" spans="1:22" x14ac:dyDescent="0.25">
      <c r="B2" s="108" t="s">
        <v>7325</v>
      </c>
      <c r="C2" s="109">
        <f>GETPIVOTDATA("Số lượng",$A$3)</f>
        <v>51802</v>
      </c>
      <c r="D2" s="109"/>
      <c r="E2" s="109"/>
      <c r="F2" s="109"/>
    </row>
    <row r="3" spans="1:22" x14ac:dyDescent="0.25">
      <c r="A3" s="249" t="s">
        <v>7324</v>
      </c>
      <c r="C3" s="249" t="s">
        <v>14</v>
      </c>
      <c r="D3"/>
      <c r="E3"/>
      <c r="F3"/>
      <c r="G3"/>
    </row>
    <row r="4" spans="1:22" x14ac:dyDescent="0.25">
      <c r="A4" s="249" t="s">
        <v>1</v>
      </c>
      <c r="B4" s="249" t="s">
        <v>2</v>
      </c>
      <c r="C4" s="37">
        <v>45992</v>
      </c>
      <c r="D4" s="37">
        <v>45993</v>
      </c>
      <c r="E4" s="37">
        <v>45994</v>
      </c>
      <c r="F4" s="37">
        <v>45995</v>
      </c>
      <c r="G4" s="37">
        <v>45996</v>
      </c>
      <c r="H4" s="37">
        <v>45997</v>
      </c>
      <c r="I4" s="37">
        <v>45998</v>
      </c>
      <c r="J4" s="37">
        <v>45999</v>
      </c>
      <c r="K4" s="37">
        <v>46000</v>
      </c>
      <c r="L4" s="37">
        <v>46001</v>
      </c>
      <c r="M4" t="s">
        <v>8631</v>
      </c>
      <c r="N4" s="37">
        <v>46002</v>
      </c>
      <c r="O4" s="37">
        <v>46003</v>
      </c>
      <c r="P4" s="37">
        <v>46004</v>
      </c>
      <c r="Q4" s="251" t="s">
        <v>8423</v>
      </c>
    </row>
    <row r="5" spans="1:22" x14ac:dyDescent="0.25">
      <c r="A5" t="s">
        <v>7897</v>
      </c>
      <c r="B5" t="s">
        <v>559</v>
      </c>
      <c r="C5" s="250"/>
      <c r="D5" s="250">
        <v>37</v>
      </c>
      <c r="E5" s="250"/>
      <c r="F5" s="250">
        <v>9</v>
      </c>
      <c r="G5" s="250"/>
      <c r="H5" s="250">
        <v>12</v>
      </c>
      <c r="I5" s="250"/>
      <c r="J5" s="250"/>
      <c r="K5" s="250"/>
      <c r="L5" s="250">
        <v>8</v>
      </c>
      <c r="M5" s="250"/>
      <c r="N5" s="250"/>
      <c r="O5" s="250"/>
      <c r="P5" s="250"/>
      <c r="Q5" s="252">
        <v>66</v>
      </c>
    </row>
    <row r="6" spans="1:22" x14ac:dyDescent="0.25">
      <c r="A6" t="s">
        <v>7154</v>
      </c>
      <c r="B6" t="s">
        <v>38</v>
      </c>
      <c r="C6" s="250">
        <v>266</v>
      </c>
      <c r="D6" s="250">
        <v>220</v>
      </c>
      <c r="E6" s="250">
        <v>168</v>
      </c>
      <c r="F6" s="250">
        <v>373</v>
      </c>
      <c r="G6" s="250">
        <v>569</v>
      </c>
      <c r="H6" s="250">
        <v>233</v>
      </c>
      <c r="I6" s="250">
        <v>27</v>
      </c>
      <c r="J6" s="250">
        <v>300</v>
      </c>
      <c r="K6" s="250">
        <v>254</v>
      </c>
      <c r="L6" s="250">
        <v>361</v>
      </c>
      <c r="M6" s="250"/>
      <c r="N6" s="250">
        <v>185</v>
      </c>
      <c r="O6" s="250">
        <v>215</v>
      </c>
      <c r="P6" s="250">
        <v>205</v>
      </c>
      <c r="Q6" s="252">
        <v>3376</v>
      </c>
    </row>
    <row r="7" spans="1:22" x14ac:dyDescent="0.25">
      <c r="A7" t="s">
        <v>7188</v>
      </c>
      <c r="B7" t="s">
        <v>552</v>
      </c>
      <c r="C7" s="250"/>
      <c r="D7" s="250">
        <v>10</v>
      </c>
      <c r="E7" s="250">
        <v>48</v>
      </c>
      <c r="F7" s="250">
        <v>6</v>
      </c>
      <c r="G7" s="250">
        <v>49</v>
      </c>
      <c r="H7" s="250">
        <v>125</v>
      </c>
      <c r="I7" s="250">
        <v>21</v>
      </c>
      <c r="J7" s="250">
        <v>26</v>
      </c>
      <c r="K7" s="250">
        <v>42</v>
      </c>
      <c r="L7" s="250">
        <v>18</v>
      </c>
      <c r="M7" s="250"/>
      <c r="N7" s="250">
        <v>10</v>
      </c>
      <c r="O7" s="250">
        <v>43</v>
      </c>
      <c r="P7" s="250">
        <v>40</v>
      </c>
      <c r="Q7" s="252">
        <v>438</v>
      </c>
    </row>
    <row r="8" spans="1:22" x14ac:dyDescent="0.25">
      <c r="A8" t="s">
        <v>27</v>
      </c>
      <c r="B8" t="s">
        <v>28</v>
      </c>
      <c r="C8" s="250">
        <v>780</v>
      </c>
      <c r="D8" s="250">
        <v>1122</v>
      </c>
      <c r="E8" s="250">
        <v>1030</v>
      </c>
      <c r="F8" s="250">
        <v>926</v>
      </c>
      <c r="G8" s="250">
        <v>1592</v>
      </c>
      <c r="H8" s="250">
        <v>1075</v>
      </c>
      <c r="I8" s="250">
        <v>157</v>
      </c>
      <c r="J8" s="250">
        <v>2009</v>
      </c>
      <c r="K8" s="250">
        <v>1510</v>
      </c>
      <c r="L8" s="250">
        <v>1755</v>
      </c>
      <c r="M8" s="250"/>
      <c r="N8" s="250">
        <v>1481</v>
      </c>
      <c r="O8" s="250">
        <v>1103</v>
      </c>
      <c r="P8" s="250">
        <v>631</v>
      </c>
      <c r="Q8" s="252">
        <v>15171</v>
      </c>
    </row>
    <row r="9" spans="1:22" x14ac:dyDescent="0.25">
      <c r="A9" t="s">
        <v>7823</v>
      </c>
      <c r="B9" t="s">
        <v>543</v>
      </c>
      <c r="C9" s="250">
        <v>10</v>
      </c>
      <c r="D9" s="250">
        <v>38</v>
      </c>
      <c r="E9" s="250">
        <v>4</v>
      </c>
      <c r="F9" s="250">
        <v>6</v>
      </c>
      <c r="G9" s="250">
        <v>29</v>
      </c>
      <c r="H9" s="250">
        <v>33</v>
      </c>
      <c r="I9" s="250">
        <v>5</v>
      </c>
      <c r="J9" s="250">
        <v>27</v>
      </c>
      <c r="K9" s="250">
        <v>15</v>
      </c>
      <c r="L9" s="250">
        <v>20</v>
      </c>
      <c r="M9" s="250"/>
      <c r="N9" s="250">
        <v>31</v>
      </c>
      <c r="O9" s="250">
        <v>63</v>
      </c>
      <c r="P9" s="250"/>
      <c r="Q9" s="252">
        <v>281</v>
      </c>
    </row>
    <row r="10" spans="1:22" x14ac:dyDescent="0.25">
      <c r="A10" t="s">
        <v>7189</v>
      </c>
      <c r="B10" t="s">
        <v>564</v>
      </c>
      <c r="C10" s="250"/>
      <c r="D10" s="250">
        <v>2</v>
      </c>
      <c r="E10" s="250"/>
      <c r="F10" s="250"/>
      <c r="G10" s="250"/>
      <c r="H10" s="250">
        <v>16</v>
      </c>
      <c r="I10" s="250">
        <v>3</v>
      </c>
      <c r="J10" s="250">
        <v>2</v>
      </c>
      <c r="K10" s="250">
        <v>16</v>
      </c>
      <c r="L10" s="250"/>
      <c r="M10" s="250"/>
      <c r="N10" s="250"/>
      <c r="O10" s="250">
        <v>6</v>
      </c>
      <c r="P10" s="250"/>
      <c r="Q10" s="252">
        <v>45</v>
      </c>
    </row>
    <row r="11" spans="1:22" x14ac:dyDescent="0.25">
      <c r="A11" t="s">
        <v>8053</v>
      </c>
      <c r="B11" t="s">
        <v>599</v>
      </c>
      <c r="C11" s="250"/>
      <c r="D11" s="250"/>
      <c r="E11" s="250"/>
      <c r="F11" s="250">
        <v>10</v>
      </c>
      <c r="G11" s="250">
        <v>5</v>
      </c>
      <c r="H11" s="250">
        <v>15</v>
      </c>
      <c r="I11" s="250">
        <v>8</v>
      </c>
      <c r="J11" s="250"/>
      <c r="K11" s="250">
        <v>10</v>
      </c>
      <c r="L11" s="250">
        <v>13</v>
      </c>
      <c r="M11" s="250"/>
      <c r="N11" s="250">
        <v>8</v>
      </c>
      <c r="O11" s="250"/>
      <c r="P11" s="250"/>
      <c r="Q11" s="252">
        <v>69</v>
      </c>
    </row>
    <row r="12" spans="1:22" x14ac:dyDescent="0.25">
      <c r="A12" t="s">
        <v>7673</v>
      </c>
      <c r="B12" t="s">
        <v>7674</v>
      </c>
      <c r="C12" s="250"/>
      <c r="D12" s="250"/>
      <c r="E12" s="250"/>
      <c r="F12" s="250">
        <v>10</v>
      </c>
      <c r="G12" s="250"/>
      <c r="H12" s="250">
        <v>15</v>
      </c>
      <c r="I12" s="250">
        <v>8</v>
      </c>
      <c r="J12" s="250"/>
      <c r="K12" s="250">
        <v>10</v>
      </c>
      <c r="L12" s="250">
        <v>13</v>
      </c>
      <c r="M12" s="250"/>
      <c r="N12" s="250">
        <v>8</v>
      </c>
      <c r="O12" s="250"/>
      <c r="P12" s="250"/>
      <c r="Q12" s="252">
        <v>64</v>
      </c>
    </row>
    <row r="13" spans="1:22" x14ac:dyDescent="0.25">
      <c r="A13" t="s">
        <v>1703</v>
      </c>
      <c r="B13" t="s">
        <v>1704</v>
      </c>
      <c r="C13" s="250">
        <v>5</v>
      </c>
      <c r="D13" s="250"/>
      <c r="E13" s="250"/>
      <c r="F13" s="250"/>
      <c r="G13" s="250"/>
      <c r="H13" s="250"/>
      <c r="I13" s="250"/>
      <c r="J13" s="250"/>
      <c r="K13" s="250"/>
      <c r="L13" s="250"/>
      <c r="M13" s="250"/>
      <c r="N13" s="250"/>
      <c r="O13" s="250">
        <v>5</v>
      </c>
      <c r="P13" s="250"/>
      <c r="Q13" s="252">
        <v>10</v>
      </c>
    </row>
    <row r="14" spans="1:22" x14ac:dyDescent="0.25">
      <c r="A14" t="s">
        <v>7775</v>
      </c>
      <c r="B14" t="s">
        <v>40</v>
      </c>
      <c r="C14" s="250">
        <v>182</v>
      </c>
      <c r="D14" s="250">
        <v>131</v>
      </c>
      <c r="E14" s="250">
        <v>66</v>
      </c>
      <c r="F14" s="250">
        <v>21</v>
      </c>
      <c r="G14" s="250">
        <v>59</v>
      </c>
      <c r="H14" s="250">
        <v>95</v>
      </c>
      <c r="I14" s="250">
        <v>28</v>
      </c>
      <c r="J14" s="250">
        <v>141</v>
      </c>
      <c r="K14" s="250">
        <v>135</v>
      </c>
      <c r="L14" s="250">
        <v>157</v>
      </c>
      <c r="M14" s="250"/>
      <c r="N14" s="250">
        <v>89</v>
      </c>
      <c r="O14" s="250">
        <v>87</v>
      </c>
      <c r="P14" s="250">
        <v>56</v>
      </c>
      <c r="Q14" s="252">
        <v>1247</v>
      </c>
    </row>
    <row r="15" spans="1:22" x14ac:dyDescent="0.25">
      <c r="A15" t="s">
        <v>7900</v>
      </c>
      <c r="B15" t="s">
        <v>554</v>
      </c>
      <c r="C15" s="250"/>
      <c r="D15" s="250">
        <v>2</v>
      </c>
      <c r="E15" s="250">
        <v>19</v>
      </c>
      <c r="F15" s="250">
        <v>2</v>
      </c>
      <c r="G15" s="250">
        <v>20</v>
      </c>
      <c r="H15" s="250">
        <v>43</v>
      </c>
      <c r="I15" s="250">
        <v>6</v>
      </c>
      <c r="J15" s="250">
        <v>8</v>
      </c>
      <c r="K15" s="250">
        <v>18</v>
      </c>
      <c r="L15" s="250"/>
      <c r="M15" s="250"/>
      <c r="N15" s="250"/>
      <c r="O15" s="250">
        <v>47</v>
      </c>
      <c r="P15" s="250">
        <v>8</v>
      </c>
      <c r="Q15" s="252">
        <v>173</v>
      </c>
    </row>
    <row r="16" spans="1:22" x14ac:dyDescent="0.25">
      <c r="A16" t="s">
        <v>7820</v>
      </c>
      <c r="B16" t="s">
        <v>45</v>
      </c>
      <c r="C16" s="250">
        <v>10</v>
      </c>
      <c r="D16" s="250">
        <v>37</v>
      </c>
      <c r="E16" s="250">
        <v>25</v>
      </c>
      <c r="F16" s="250">
        <v>233</v>
      </c>
      <c r="G16" s="250">
        <v>239</v>
      </c>
      <c r="H16" s="250">
        <v>28</v>
      </c>
      <c r="I16" s="250">
        <v>5</v>
      </c>
      <c r="J16" s="250">
        <v>23</v>
      </c>
      <c r="K16" s="250">
        <v>32</v>
      </c>
      <c r="L16" s="250">
        <v>53</v>
      </c>
      <c r="M16" s="250"/>
      <c r="N16" s="250">
        <v>46</v>
      </c>
      <c r="O16" s="250">
        <v>27</v>
      </c>
      <c r="P16" s="250">
        <v>14</v>
      </c>
      <c r="Q16" s="252">
        <v>772</v>
      </c>
    </row>
    <row r="17" spans="1:17" x14ac:dyDescent="0.25">
      <c r="A17" t="s">
        <v>30</v>
      </c>
      <c r="B17" t="s">
        <v>31</v>
      </c>
      <c r="C17" s="250">
        <v>503</v>
      </c>
      <c r="D17" s="250">
        <v>537</v>
      </c>
      <c r="E17" s="250">
        <v>742</v>
      </c>
      <c r="F17" s="250">
        <v>894</v>
      </c>
      <c r="G17" s="250">
        <v>971</v>
      </c>
      <c r="H17" s="250">
        <v>641</v>
      </c>
      <c r="I17" s="250">
        <v>72</v>
      </c>
      <c r="J17" s="250">
        <v>1149</v>
      </c>
      <c r="K17" s="250">
        <v>944</v>
      </c>
      <c r="L17" s="250">
        <v>897</v>
      </c>
      <c r="M17" s="250"/>
      <c r="N17" s="250">
        <v>709</v>
      </c>
      <c r="O17" s="250">
        <v>714</v>
      </c>
      <c r="P17" s="250">
        <v>517</v>
      </c>
      <c r="Q17" s="252">
        <v>9290</v>
      </c>
    </row>
    <row r="18" spans="1:17" x14ac:dyDescent="0.25">
      <c r="A18" t="s">
        <v>7821</v>
      </c>
      <c r="B18" t="s">
        <v>47</v>
      </c>
      <c r="C18" s="250">
        <v>10</v>
      </c>
      <c r="D18" s="250">
        <v>13</v>
      </c>
      <c r="E18" s="250">
        <v>29</v>
      </c>
      <c r="F18" s="250">
        <v>224</v>
      </c>
      <c r="G18" s="250">
        <v>209</v>
      </c>
      <c r="H18" s="250">
        <v>20</v>
      </c>
      <c r="I18" s="250">
        <v>13</v>
      </c>
      <c r="J18" s="250">
        <v>24</v>
      </c>
      <c r="K18" s="250">
        <v>15</v>
      </c>
      <c r="L18" s="250">
        <v>46</v>
      </c>
      <c r="M18" s="250"/>
      <c r="N18" s="250">
        <v>52</v>
      </c>
      <c r="O18" s="250">
        <v>15</v>
      </c>
      <c r="P18" s="250">
        <v>14</v>
      </c>
      <c r="Q18" s="252">
        <v>684</v>
      </c>
    </row>
    <row r="19" spans="1:17" x14ac:dyDescent="0.25">
      <c r="A19" t="s">
        <v>32</v>
      </c>
      <c r="B19" t="s">
        <v>33</v>
      </c>
      <c r="C19" s="250">
        <v>487</v>
      </c>
      <c r="D19" s="250">
        <v>588</v>
      </c>
      <c r="E19" s="250">
        <v>621</v>
      </c>
      <c r="F19" s="250">
        <v>564</v>
      </c>
      <c r="G19" s="250">
        <v>754</v>
      </c>
      <c r="H19" s="250">
        <v>576</v>
      </c>
      <c r="I19" s="250">
        <v>45</v>
      </c>
      <c r="J19" s="250">
        <v>1237</v>
      </c>
      <c r="K19" s="250">
        <v>870</v>
      </c>
      <c r="L19" s="250">
        <v>713</v>
      </c>
      <c r="M19" s="250"/>
      <c r="N19" s="250">
        <v>642</v>
      </c>
      <c r="O19" s="250">
        <v>587</v>
      </c>
      <c r="P19" s="250">
        <v>315</v>
      </c>
      <c r="Q19" s="252">
        <v>7999</v>
      </c>
    </row>
    <row r="20" spans="1:17" x14ac:dyDescent="0.25">
      <c r="A20" t="s">
        <v>7322</v>
      </c>
      <c r="B20" t="s">
        <v>53</v>
      </c>
      <c r="C20" s="250">
        <v>5</v>
      </c>
      <c r="D20" s="250">
        <v>32</v>
      </c>
      <c r="E20" s="250">
        <v>15</v>
      </c>
      <c r="F20" s="250">
        <v>16</v>
      </c>
      <c r="G20" s="250">
        <v>19</v>
      </c>
      <c r="H20" s="250">
        <v>22</v>
      </c>
      <c r="I20" s="250">
        <v>3</v>
      </c>
      <c r="J20" s="250">
        <v>21</v>
      </c>
      <c r="K20" s="250">
        <v>30</v>
      </c>
      <c r="L20" s="250">
        <v>40</v>
      </c>
      <c r="M20" s="250"/>
      <c r="N20" s="250">
        <v>39</v>
      </c>
      <c r="O20" s="250">
        <v>49</v>
      </c>
      <c r="P20" s="250"/>
      <c r="Q20" s="252">
        <v>291</v>
      </c>
    </row>
    <row r="21" spans="1:17" x14ac:dyDescent="0.25">
      <c r="A21" t="s">
        <v>48</v>
      </c>
      <c r="B21" t="s">
        <v>49</v>
      </c>
      <c r="C21" s="250">
        <v>544</v>
      </c>
      <c r="D21" s="250">
        <v>439</v>
      </c>
      <c r="E21" s="250">
        <v>523</v>
      </c>
      <c r="F21" s="250">
        <v>582</v>
      </c>
      <c r="G21" s="250">
        <v>659</v>
      </c>
      <c r="H21" s="250">
        <v>340</v>
      </c>
      <c r="I21" s="250">
        <v>37</v>
      </c>
      <c r="J21" s="250">
        <v>897</v>
      </c>
      <c r="K21" s="250">
        <v>685</v>
      </c>
      <c r="L21" s="250">
        <v>690</v>
      </c>
      <c r="M21" s="250"/>
      <c r="N21" s="250">
        <v>664</v>
      </c>
      <c r="O21" s="250">
        <v>582</v>
      </c>
      <c r="P21" s="250">
        <v>364</v>
      </c>
      <c r="Q21" s="252">
        <v>7006</v>
      </c>
    </row>
    <row r="22" spans="1:17" x14ac:dyDescent="0.25">
      <c r="A22" t="s">
        <v>590</v>
      </c>
      <c r="B22" t="s">
        <v>591</v>
      </c>
      <c r="C22" s="250"/>
      <c r="D22" s="250"/>
      <c r="E22" s="250"/>
      <c r="F22" s="250"/>
      <c r="G22" s="250">
        <v>5</v>
      </c>
      <c r="H22" s="250"/>
      <c r="I22" s="250"/>
      <c r="J22" s="250"/>
      <c r="K22" s="250"/>
      <c r="L22" s="250"/>
      <c r="M22" s="250"/>
      <c r="N22" s="250"/>
      <c r="O22" s="250"/>
      <c r="P22" s="250"/>
      <c r="Q22" s="252">
        <v>5</v>
      </c>
    </row>
    <row r="23" spans="1:17" x14ac:dyDescent="0.25">
      <c r="A23" t="s">
        <v>7153</v>
      </c>
      <c r="B23" t="s">
        <v>35</v>
      </c>
      <c r="C23" s="250">
        <v>258</v>
      </c>
      <c r="D23" s="250">
        <v>166</v>
      </c>
      <c r="E23" s="250">
        <v>242</v>
      </c>
      <c r="F23" s="250">
        <v>439</v>
      </c>
      <c r="G23" s="250">
        <v>533</v>
      </c>
      <c r="H23" s="250">
        <v>372</v>
      </c>
      <c r="I23" s="250">
        <v>40</v>
      </c>
      <c r="J23" s="250">
        <v>689</v>
      </c>
      <c r="K23" s="250">
        <v>462</v>
      </c>
      <c r="L23" s="250">
        <v>396</v>
      </c>
      <c r="M23" s="250"/>
      <c r="N23" s="250">
        <v>390</v>
      </c>
      <c r="O23" s="250">
        <v>351</v>
      </c>
      <c r="P23" s="250">
        <v>244</v>
      </c>
      <c r="Q23" s="252">
        <v>4582</v>
      </c>
    </row>
    <row r="24" spans="1:17" x14ac:dyDescent="0.25">
      <c r="A24" t="s">
        <v>548</v>
      </c>
      <c r="B24" t="s">
        <v>549</v>
      </c>
      <c r="C24" s="250">
        <v>10</v>
      </c>
      <c r="D24" s="250"/>
      <c r="E24" s="250"/>
      <c r="F24" s="250">
        <v>5</v>
      </c>
      <c r="G24" s="250">
        <v>10</v>
      </c>
      <c r="H24" s="250"/>
      <c r="I24" s="250"/>
      <c r="J24" s="250"/>
      <c r="K24" s="250"/>
      <c r="L24" s="250"/>
      <c r="M24" s="250"/>
      <c r="N24" s="250"/>
      <c r="O24" s="250"/>
      <c r="P24" s="250"/>
      <c r="Q24" s="252">
        <v>25</v>
      </c>
    </row>
    <row r="25" spans="1:17" x14ac:dyDescent="0.25">
      <c r="A25" t="s">
        <v>7190</v>
      </c>
      <c r="B25" t="s">
        <v>566</v>
      </c>
      <c r="C25" s="250"/>
      <c r="D25" s="250">
        <v>2</v>
      </c>
      <c r="E25" s="250"/>
      <c r="F25" s="250"/>
      <c r="G25" s="250">
        <v>22</v>
      </c>
      <c r="H25" s="250">
        <v>48</v>
      </c>
      <c r="I25" s="250">
        <v>3</v>
      </c>
      <c r="J25" s="250">
        <v>2</v>
      </c>
      <c r="K25" s="250">
        <v>24</v>
      </c>
      <c r="L25" s="250"/>
      <c r="M25" s="250"/>
      <c r="N25" s="250"/>
      <c r="O25" s="250">
        <v>20</v>
      </c>
      <c r="P25" s="250">
        <v>8</v>
      </c>
      <c r="Q25" s="252">
        <v>129</v>
      </c>
    </row>
    <row r="26" spans="1:17" x14ac:dyDescent="0.25">
      <c r="A26" t="s">
        <v>8054</v>
      </c>
      <c r="B26" t="s">
        <v>601</v>
      </c>
      <c r="C26" s="250"/>
      <c r="D26" s="250"/>
      <c r="E26" s="250"/>
      <c r="F26" s="250">
        <v>10</v>
      </c>
      <c r="G26" s="250">
        <v>5</v>
      </c>
      <c r="H26" s="250">
        <v>10</v>
      </c>
      <c r="I26" s="250">
        <v>8</v>
      </c>
      <c r="J26" s="250"/>
      <c r="K26" s="250">
        <v>10</v>
      </c>
      <c r="L26" s="250">
        <v>13</v>
      </c>
      <c r="M26" s="250"/>
      <c r="N26" s="250">
        <v>8</v>
      </c>
      <c r="O26" s="250"/>
      <c r="P26" s="250"/>
      <c r="Q26" s="252">
        <v>64</v>
      </c>
    </row>
    <row r="27" spans="1:17" x14ac:dyDescent="0.25">
      <c r="A27" t="s">
        <v>1761</v>
      </c>
      <c r="B27" t="s">
        <v>1762</v>
      </c>
      <c r="C27" s="250">
        <v>5</v>
      </c>
      <c r="D27" s="250"/>
      <c r="E27" s="250"/>
      <c r="F27" s="250"/>
      <c r="G27" s="250"/>
      <c r="H27" s="250">
        <v>5</v>
      </c>
      <c r="I27" s="250"/>
      <c r="J27" s="250"/>
      <c r="K27" s="250"/>
      <c r="L27" s="250"/>
      <c r="M27" s="250"/>
      <c r="N27" s="250"/>
      <c r="O27" s="250">
        <v>5</v>
      </c>
      <c r="P27" s="250"/>
      <c r="Q27" s="252">
        <v>15</v>
      </c>
    </row>
    <row r="28" spans="1:17" x14ac:dyDescent="0.25">
      <c r="A28" t="s">
        <v>8631</v>
      </c>
      <c r="B28" t="s">
        <v>8631</v>
      </c>
      <c r="C28" s="250"/>
      <c r="D28" s="250"/>
      <c r="E28" s="250"/>
      <c r="F28" s="250"/>
      <c r="G28" s="250"/>
      <c r="H28" s="250"/>
      <c r="I28" s="250"/>
      <c r="J28" s="250"/>
      <c r="K28" s="250"/>
      <c r="L28" s="250"/>
      <c r="M28" s="250"/>
      <c r="N28" s="250"/>
      <c r="O28" s="250"/>
      <c r="P28" s="250"/>
      <c r="Q28" s="252"/>
    </row>
    <row r="29" spans="1:17" x14ac:dyDescent="0.25">
      <c r="A29" t="s">
        <v>8423</v>
      </c>
      <c r="C29" s="250">
        <v>3075</v>
      </c>
      <c r="D29" s="250">
        <v>3376</v>
      </c>
      <c r="E29" s="250">
        <v>3532</v>
      </c>
      <c r="F29" s="250">
        <v>4330</v>
      </c>
      <c r="G29" s="250">
        <v>5749</v>
      </c>
      <c r="H29" s="250">
        <v>3724</v>
      </c>
      <c r="I29" s="250">
        <v>489</v>
      </c>
      <c r="J29" s="250">
        <v>6555</v>
      </c>
      <c r="K29" s="250">
        <v>5082</v>
      </c>
      <c r="L29" s="250">
        <v>5193</v>
      </c>
      <c r="M29" s="250"/>
      <c r="N29" s="250">
        <v>4362</v>
      </c>
      <c r="O29" s="250">
        <v>3919</v>
      </c>
      <c r="P29" s="250">
        <v>2416</v>
      </c>
      <c r="Q29" s="252">
        <v>51802</v>
      </c>
    </row>
    <row r="30" spans="1:17" x14ac:dyDescent="0.25">
      <c r="C30"/>
      <c r="D30"/>
      <c r="E30"/>
      <c r="F30"/>
      <c r="G30"/>
    </row>
    <row r="31" spans="1:17" x14ac:dyDescent="0.25">
      <c r="C31"/>
      <c r="D31"/>
      <c r="E31"/>
      <c r="F31"/>
      <c r="G31"/>
    </row>
    <row r="32" spans="1:17" x14ac:dyDescent="0.25">
      <c r="C32"/>
      <c r="D32"/>
      <c r="E32"/>
      <c r="F32"/>
      <c r="G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AD76-AFE6-4CD6-B0E4-FF222A450CB9}">
  <sheetPr codeName="Sheet5">
    <tabColor rgb="FF00B0F0"/>
  </sheetPr>
  <dimension ref="A1:AY90"/>
  <sheetViews>
    <sheetView topLeftCell="B1" zoomScaleNormal="100" workbookViewId="0">
      <pane ySplit="2" topLeftCell="A70" activePane="bottomLeft" state="frozen"/>
      <selection pane="bottomLeft" activeCell="C89" sqref="C89:N90"/>
    </sheetView>
  </sheetViews>
  <sheetFormatPr defaultRowHeight="15" x14ac:dyDescent="0.25"/>
  <cols>
    <col min="1" max="1" width="15.85546875" hidden="1" customWidth="1"/>
    <col min="2" max="2" width="16.28515625" customWidth="1"/>
    <col min="3" max="3" width="11.42578125" style="37" customWidth="1"/>
    <col min="4" max="4" width="13.140625" style="37"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0.42578125" customWidth="1"/>
    <col min="30" max="30" width="20.5703125" hidden="1" customWidth="1"/>
    <col min="31" max="31" width="10.28515625" customWidth="1"/>
    <col min="32" max="32" width="24" hidden="1" customWidth="1"/>
    <col min="33" max="33" width="13" customWidth="1"/>
    <col min="34" max="34" width="12.7109375" customWidth="1"/>
    <col min="35" max="35" width="7.85546875" customWidth="1"/>
    <col min="36" max="36" width="11.7109375" style="112"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12">
        <f>+SUBTOTAL(9,AJ3:AJ2472)</f>
        <v>258</v>
      </c>
    </row>
    <row r="2" spans="1:51" s="123" customFormat="1" ht="31.5" x14ac:dyDescent="0.25">
      <c r="A2" s="117" t="s">
        <v>7116</v>
      </c>
      <c r="B2" s="117" t="s">
        <v>7117</v>
      </c>
      <c r="C2" s="118" t="s">
        <v>7118</v>
      </c>
      <c r="D2" s="118" t="s">
        <v>7119</v>
      </c>
      <c r="E2" s="119" t="s">
        <v>7120</v>
      </c>
      <c r="F2" s="117" t="s">
        <v>7121</v>
      </c>
      <c r="G2" s="117" t="s">
        <v>7122</v>
      </c>
      <c r="H2" s="120" t="s">
        <v>7123</v>
      </c>
      <c r="I2" s="117" t="s">
        <v>7124</v>
      </c>
      <c r="J2" s="117" t="s">
        <v>7125</v>
      </c>
      <c r="K2" s="117" t="s">
        <v>7126</v>
      </c>
      <c r="L2" s="119" t="s">
        <v>7127</v>
      </c>
      <c r="M2" s="120" t="s">
        <v>7128</v>
      </c>
      <c r="N2" s="117" t="s">
        <v>7129</v>
      </c>
      <c r="O2" s="117" t="s">
        <v>7130</v>
      </c>
      <c r="P2" s="117" t="s">
        <v>7131</v>
      </c>
      <c r="Q2" s="117" t="s">
        <v>7132</v>
      </c>
      <c r="R2" s="117" t="s">
        <v>7133</v>
      </c>
      <c r="S2" s="117" t="s">
        <v>7134</v>
      </c>
      <c r="T2" s="117" t="s">
        <v>7135</v>
      </c>
      <c r="U2" s="117" t="s">
        <v>7136</v>
      </c>
      <c r="V2" s="117" t="s">
        <v>7137</v>
      </c>
      <c r="W2" s="117" t="s">
        <v>7138</v>
      </c>
      <c r="X2" s="117" t="s">
        <v>7139</v>
      </c>
      <c r="Y2" s="117" t="s">
        <v>7140</v>
      </c>
      <c r="Z2" s="117" t="s">
        <v>7141</v>
      </c>
      <c r="AA2" s="117" t="s">
        <v>7142</v>
      </c>
      <c r="AB2" s="120" t="s">
        <v>1</v>
      </c>
      <c r="AC2" s="117" t="s">
        <v>2</v>
      </c>
      <c r="AD2" s="119" t="s">
        <v>7143</v>
      </c>
      <c r="AE2" s="117" t="s">
        <v>7144</v>
      </c>
      <c r="AF2" s="117" t="s">
        <v>7145</v>
      </c>
      <c r="AG2" s="117" t="s">
        <v>7146</v>
      </c>
      <c r="AH2" s="117" t="s">
        <v>7147</v>
      </c>
      <c r="AI2" s="117" t="s">
        <v>10</v>
      </c>
      <c r="AJ2" s="121" t="s">
        <v>3</v>
      </c>
      <c r="AK2" s="117" t="s">
        <v>7148</v>
      </c>
      <c r="AL2" s="117" t="s">
        <v>5</v>
      </c>
      <c r="AM2" s="120" t="s">
        <v>7149</v>
      </c>
      <c r="AN2" s="120" t="s">
        <v>7150</v>
      </c>
      <c r="AO2" s="120" t="s">
        <v>19</v>
      </c>
      <c r="AP2" s="120" t="s">
        <v>20</v>
      </c>
      <c r="AQ2" s="120" t="s">
        <v>7151</v>
      </c>
      <c r="AR2" s="122" t="s">
        <v>7152</v>
      </c>
      <c r="AS2" s="120" t="s">
        <v>7109</v>
      </c>
      <c r="AT2" s="120" t="s">
        <v>7110</v>
      </c>
      <c r="AU2" s="122" t="s">
        <v>7111</v>
      </c>
      <c r="AV2" s="120" t="s">
        <v>7112</v>
      </c>
      <c r="AW2" s="120" t="s">
        <v>7113</v>
      </c>
      <c r="AX2" s="120" t="s">
        <v>7114</v>
      </c>
      <c r="AY2" s="122" t="s">
        <v>7115</v>
      </c>
    </row>
    <row r="3" spans="1:51" ht="15.75" x14ac:dyDescent="0.25">
      <c r="B3" t="str">
        <f t="shared" ref="B3:B8" si="0">IF($C3&lt;&gt;"","3","")</f>
        <v>3</v>
      </c>
      <c r="C3" s="37">
        <v>45992</v>
      </c>
      <c r="D3" s="37">
        <v>45992</v>
      </c>
      <c r="E3" t="s">
        <v>7765</v>
      </c>
      <c r="H3" t="s">
        <v>1771</v>
      </c>
      <c r="L3" t="s">
        <v>7766</v>
      </c>
      <c r="M3" t="s">
        <v>1771</v>
      </c>
      <c r="N3" t="s">
        <v>7191</v>
      </c>
      <c r="U3" t="str">
        <f t="shared" ref="U3:U8" si="1">IF($C3&lt;&gt;"","K-C6","")</f>
        <v>K-C6</v>
      </c>
      <c r="AB3" t="s">
        <v>52</v>
      </c>
      <c r="AC3" t="str">
        <f>VLOOKUP(AB3,TONG_SL!$A:$C,2,0)</f>
        <v>Gà xì dầu 500g</v>
      </c>
      <c r="AE3" t="str">
        <f t="shared" ref="AE3:AE8" si="2">IF($C3&lt;&gt;"","K-C6","")</f>
        <v>K-C6</v>
      </c>
      <c r="AG3" t="str">
        <f t="shared" ref="AG3:AG8" si="3">IF($C3&lt;&gt;"","632","")</f>
        <v>632</v>
      </c>
      <c r="AH3" t="str">
        <f t="shared" ref="AH3:AH8" si="4">IF($C3&lt;&gt;"","156","")</f>
        <v>156</v>
      </c>
      <c r="AI3" t="str">
        <f>VLOOKUP($AB3,TONG_SL!$A:$D,3,0)</f>
        <v>Túi</v>
      </c>
      <c r="AJ3" s="112">
        <v>1</v>
      </c>
      <c r="AK3" s="106">
        <f>IFERROR(VLOOKUP(AB3,Gia_HD_XI_SPL!$A:$C,3,0),0)</f>
        <v>111.60599999999999</v>
      </c>
      <c r="AL3">
        <f t="shared" ref="AL3:AL8" si="5">AJ3*AK3</f>
        <v>111.60599999999999</v>
      </c>
    </row>
    <row r="4" spans="1:51" ht="15.75" x14ac:dyDescent="0.25">
      <c r="B4" t="str">
        <f t="shared" si="0"/>
        <v>3</v>
      </c>
      <c r="C4" s="37">
        <v>45992</v>
      </c>
      <c r="D4" s="37">
        <v>45992</v>
      </c>
      <c r="E4" t="s">
        <v>7765</v>
      </c>
      <c r="H4" t="s">
        <v>1771</v>
      </c>
      <c r="L4" t="s">
        <v>7766</v>
      </c>
      <c r="M4" t="s">
        <v>1771</v>
      </c>
      <c r="N4" t="s">
        <v>7191</v>
      </c>
      <c r="U4" t="str">
        <f t="shared" si="1"/>
        <v>K-C6</v>
      </c>
      <c r="AB4" t="s">
        <v>30</v>
      </c>
      <c r="AC4" t="str">
        <f>VLOOKUP(AB4,TONG_SL!$A:$C,2,0)</f>
        <v>Gà muối 500g</v>
      </c>
      <c r="AE4" t="str">
        <f t="shared" si="2"/>
        <v>K-C6</v>
      </c>
      <c r="AG4" t="str">
        <f t="shared" si="3"/>
        <v>632</v>
      </c>
      <c r="AH4" t="str">
        <f t="shared" si="4"/>
        <v>156</v>
      </c>
      <c r="AI4" t="str">
        <f>VLOOKUP($AB4,TONG_SL!$A:$D,3,0)</f>
        <v>Túi</v>
      </c>
      <c r="AJ4" s="112">
        <v>4</v>
      </c>
      <c r="AK4" s="106">
        <f>IFERROR(VLOOKUP(AB4,Gia_HD_XI_SPL!$A:$C,3,0),0)</f>
        <v>111.05800000000001</v>
      </c>
      <c r="AL4">
        <f t="shared" si="5"/>
        <v>444.23200000000003</v>
      </c>
    </row>
    <row r="5" spans="1:51" ht="15.75" x14ac:dyDescent="0.25">
      <c r="B5" t="str">
        <f t="shared" si="0"/>
        <v>3</v>
      </c>
      <c r="C5" s="37">
        <v>45992</v>
      </c>
      <c r="D5" s="37">
        <v>45992</v>
      </c>
      <c r="E5" t="s">
        <v>7765</v>
      </c>
      <c r="H5" t="s">
        <v>1771</v>
      </c>
      <c r="L5" t="s">
        <v>7766</v>
      </c>
      <c r="M5" t="s">
        <v>1771</v>
      </c>
      <c r="N5" t="s">
        <v>7191</v>
      </c>
      <c r="U5" t="str">
        <f t="shared" si="1"/>
        <v>K-C6</v>
      </c>
      <c r="AB5" t="s">
        <v>39</v>
      </c>
      <c r="AC5" t="str">
        <f>VLOOKUP(AB5,TONG_SL!$A:$C,2,0)</f>
        <v>Chả nướng 300g</v>
      </c>
      <c r="AE5" t="str">
        <f t="shared" si="2"/>
        <v>K-C6</v>
      </c>
      <c r="AG5" t="str">
        <f t="shared" si="3"/>
        <v>632</v>
      </c>
      <c r="AH5" t="str">
        <f t="shared" si="4"/>
        <v>156</v>
      </c>
      <c r="AI5" t="str">
        <f>VLOOKUP($AB5,TONG_SL!$A:$D,3,0)</f>
        <v>Túi</v>
      </c>
      <c r="AJ5" s="112">
        <v>1</v>
      </c>
      <c r="AK5" s="106">
        <f>IFERROR(VLOOKUP(AB5,Gia_HD_XI_SPL!$A:$C,3,0),0)</f>
        <v>70.95</v>
      </c>
      <c r="AL5">
        <f t="shared" si="5"/>
        <v>70.95</v>
      </c>
    </row>
    <row r="6" spans="1:51" ht="15.75" x14ac:dyDescent="0.25">
      <c r="B6" t="str">
        <f t="shared" si="0"/>
        <v>3</v>
      </c>
      <c r="C6" s="37">
        <v>45992</v>
      </c>
      <c r="D6" s="37">
        <v>45992</v>
      </c>
      <c r="E6" t="s">
        <v>7765</v>
      </c>
      <c r="H6" t="s">
        <v>1771</v>
      </c>
      <c r="L6" t="s">
        <v>7766</v>
      </c>
      <c r="M6" t="s">
        <v>1771</v>
      </c>
      <c r="N6" t="s">
        <v>7191</v>
      </c>
      <c r="U6" t="str">
        <f t="shared" si="1"/>
        <v>K-C6</v>
      </c>
      <c r="AB6" t="s">
        <v>48</v>
      </c>
      <c r="AC6" t="str">
        <f>VLOOKUP(AB6,TONG_SL!$A:$C,2,0)</f>
        <v>Mọc Nấm Hương 250g</v>
      </c>
      <c r="AE6" t="str">
        <f t="shared" si="2"/>
        <v>K-C6</v>
      </c>
      <c r="AG6" t="str">
        <f t="shared" si="3"/>
        <v>632</v>
      </c>
      <c r="AH6" t="str">
        <f t="shared" si="4"/>
        <v>156</v>
      </c>
      <c r="AI6" t="str">
        <f>VLOOKUP($AB6,TONG_SL!$A:$D,3,0)</f>
        <v>Túi</v>
      </c>
      <c r="AJ6" s="112">
        <v>2</v>
      </c>
      <c r="AK6" s="106">
        <f>IFERROR(VLOOKUP(AB6,Gia_HD_XI_SPL!$A:$C,3,0),0)</f>
        <v>46</v>
      </c>
      <c r="AL6">
        <f t="shared" si="5"/>
        <v>92</v>
      </c>
    </row>
    <row r="7" spans="1:51" ht="15.75" x14ac:dyDescent="0.25">
      <c r="B7" t="str">
        <f t="shared" si="0"/>
        <v>3</v>
      </c>
      <c r="C7" s="37">
        <v>45992</v>
      </c>
      <c r="D7" s="37">
        <v>45992</v>
      </c>
      <c r="E7" t="s">
        <v>7765</v>
      </c>
      <c r="H7" t="s">
        <v>1771</v>
      </c>
      <c r="L7" t="s">
        <v>7766</v>
      </c>
      <c r="M7" t="s">
        <v>1771</v>
      </c>
      <c r="N7" t="s">
        <v>7191</v>
      </c>
      <c r="U7" t="str">
        <f t="shared" si="1"/>
        <v>K-C6</v>
      </c>
      <c r="AB7" t="s">
        <v>34</v>
      </c>
      <c r="AC7" t="str">
        <f>VLOOKUP(AB7,TONG_SL!$A:$C,2,0)</f>
        <v>Tai heo muối 200g</v>
      </c>
      <c r="AE7" t="str">
        <f t="shared" si="2"/>
        <v>K-C6</v>
      </c>
      <c r="AG7" t="str">
        <f t="shared" si="3"/>
        <v>632</v>
      </c>
      <c r="AH7" t="str">
        <f t="shared" si="4"/>
        <v>156</v>
      </c>
      <c r="AI7" t="str">
        <f>VLOOKUP($AB7,TONG_SL!$A:$D,3,0)</f>
        <v>Túi</v>
      </c>
      <c r="AJ7" s="112">
        <v>1</v>
      </c>
      <c r="AK7" s="106">
        <f>IFERROR(VLOOKUP(AB7,Gia_HD_XI_SPL!$A:$C,3,0),0)</f>
        <v>55.594999999999999</v>
      </c>
      <c r="AL7">
        <f t="shared" si="5"/>
        <v>55.594999999999999</v>
      </c>
    </row>
    <row r="8" spans="1:51" ht="15.75" x14ac:dyDescent="0.25">
      <c r="B8" t="str">
        <f t="shared" si="0"/>
        <v>3</v>
      </c>
      <c r="C8" s="37">
        <v>45992</v>
      </c>
      <c r="D8" s="37">
        <v>45992</v>
      </c>
      <c r="E8" t="s">
        <v>7765</v>
      </c>
      <c r="H8" t="s">
        <v>1771</v>
      </c>
      <c r="L8" t="s">
        <v>7766</v>
      </c>
      <c r="M8" t="s">
        <v>1771</v>
      </c>
      <c r="N8" t="s">
        <v>7191</v>
      </c>
      <c r="U8" t="str">
        <f t="shared" si="1"/>
        <v>K-C6</v>
      </c>
      <c r="AB8" t="s">
        <v>46</v>
      </c>
      <c r="AC8" t="str">
        <f>VLOOKUP(AB8,TONG_SL!$A:$C,2,0)</f>
        <v>Giò sụn gà 250g</v>
      </c>
      <c r="AE8" t="str">
        <f t="shared" si="2"/>
        <v>K-C6</v>
      </c>
      <c r="AG8" t="str">
        <f t="shared" si="3"/>
        <v>632</v>
      </c>
      <c r="AH8" t="str">
        <f t="shared" si="4"/>
        <v>156</v>
      </c>
      <c r="AI8" t="str">
        <f>VLOOKUP($AB8,TONG_SL!$A:$D,3,0)</f>
        <v>Túi</v>
      </c>
      <c r="AJ8" s="112">
        <v>1</v>
      </c>
      <c r="AK8" s="106">
        <f>IFERROR(VLOOKUP(AB8,Gia_HD_XI_SPL!$A:$C,3,0),0)</f>
        <v>50.4</v>
      </c>
      <c r="AL8">
        <f t="shared" si="5"/>
        <v>50.4</v>
      </c>
    </row>
    <row r="9" spans="1:51" ht="15.75" x14ac:dyDescent="0.25">
      <c r="B9" t="str">
        <f>IF($C9&lt;&gt;"","3","")</f>
        <v>3</v>
      </c>
      <c r="C9" s="37">
        <v>45993</v>
      </c>
      <c r="D9" s="37">
        <v>45993</v>
      </c>
      <c r="E9" t="s">
        <v>7989</v>
      </c>
      <c r="H9" t="s">
        <v>1771</v>
      </c>
      <c r="L9" t="s">
        <v>7766</v>
      </c>
      <c r="M9" t="s">
        <v>1771</v>
      </c>
      <c r="N9" t="s">
        <v>7191</v>
      </c>
      <c r="U9" t="str">
        <f>IF($C9&lt;&gt;"","K-C6","")</f>
        <v>K-C6</v>
      </c>
      <c r="AB9" t="s">
        <v>30</v>
      </c>
      <c r="AC9" t="str">
        <f>VLOOKUP(AB9,TONG_SL!$A:$C,2,0)</f>
        <v>Gà muối 500g</v>
      </c>
      <c r="AE9" t="str">
        <f>IF($C9&lt;&gt;"","K-C6","")</f>
        <v>K-C6</v>
      </c>
      <c r="AG9" t="str">
        <f>IF($C9&lt;&gt;"","632","")</f>
        <v>632</v>
      </c>
      <c r="AH9" t="str">
        <f>IF($C9&lt;&gt;"","156","")</f>
        <v>156</v>
      </c>
      <c r="AI9" t="str">
        <f>VLOOKUP($AB9,TONG_SL!$A:$D,3,0)</f>
        <v>Túi</v>
      </c>
      <c r="AJ9" s="112">
        <v>1</v>
      </c>
      <c r="AK9" s="171">
        <f>IFERROR(VLOOKUP(AB9,Gia_HD_XI_SPL!$A:$C,3,0),0)</f>
        <v>111.05800000000001</v>
      </c>
      <c r="AL9">
        <f>AJ9*AK9</f>
        <v>111.05800000000001</v>
      </c>
    </row>
    <row r="10" spans="1:51" ht="15.75" x14ac:dyDescent="0.25">
      <c r="B10" t="str">
        <f>IF($C10&lt;&gt;"","3","")</f>
        <v>3</v>
      </c>
      <c r="C10" s="37">
        <v>45993</v>
      </c>
      <c r="D10" s="37">
        <v>45993</v>
      </c>
      <c r="E10" t="s">
        <v>7989</v>
      </c>
      <c r="H10" t="s">
        <v>1771</v>
      </c>
      <c r="L10" t="s">
        <v>7766</v>
      </c>
      <c r="M10" t="s">
        <v>1771</v>
      </c>
      <c r="N10" t="s">
        <v>7191</v>
      </c>
      <c r="U10" t="str">
        <f>IF($C10&lt;&gt;"","K-C6","")</f>
        <v>K-C6</v>
      </c>
      <c r="AB10" t="s">
        <v>32</v>
      </c>
      <c r="AC10" t="str">
        <f>VLOOKUP(AB10,TONG_SL!$A:$C,2,0)</f>
        <v>Giò Tai Lưỡi Xào 250g</v>
      </c>
      <c r="AE10" t="str">
        <f>IF($C10&lt;&gt;"","K-C6","")</f>
        <v>K-C6</v>
      </c>
      <c r="AG10" t="str">
        <f>IF($C10&lt;&gt;"","632","")</f>
        <v>632</v>
      </c>
      <c r="AH10" t="str">
        <f>IF($C10&lt;&gt;"","156","")</f>
        <v>156</v>
      </c>
      <c r="AI10" t="str">
        <f>VLOOKUP($AB10,TONG_SL!$A:$D,3,0)</f>
        <v>Túi</v>
      </c>
      <c r="AJ10" s="112">
        <v>2</v>
      </c>
      <c r="AK10" s="191">
        <f>IFERROR(VLOOKUP(AB10,Gia_HD_XI_SPL!$A:$C,3,0),0)</f>
        <v>50.183</v>
      </c>
      <c r="AL10">
        <f>AJ10*AK10</f>
        <v>100.366</v>
      </c>
    </row>
    <row r="11" spans="1:51" ht="15.75" x14ac:dyDescent="0.25">
      <c r="B11" t="str">
        <f t="shared" ref="B11:B24" si="6">IF($C11&lt;&gt;"","3","")</f>
        <v>3</v>
      </c>
      <c r="C11" s="37">
        <v>45994</v>
      </c>
      <c r="D11" s="37">
        <v>45994</v>
      </c>
      <c r="E11" t="s">
        <v>8072</v>
      </c>
      <c r="H11" t="s">
        <v>3543</v>
      </c>
      <c r="L11" t="s">
        <v>8073</v>
      </c>
      <c r="M11" t="s">
        <v>70</v>
      </c>
      <c r="N11" t="s">
        <v>8079</v>
      </c>
      <c r="U11" t="str">
        <f t="shared" ref="U11:U44" si="7">IF($C11&lt;&gt;"","K-C6","")</f>
        <v>K-C6</v>
      </c>
      <c r="AB11" t="s">
        <v>30</v>
      </c>
      <c r="AC11" t="str">
        <f>VLOOKUP(AB11,TONG_SL!$A:$C,2,0)</f>
        <v>Gà muối 500g</v>
      </c>
      <c r="AE11" t="str">
        <f t="shared" ref="AE11:AE24" si="8">IF($C11&lt;&gt;"","K-C6","")</f>
        <v>K-C6</v>
      </c>
      <c r="AG11" t="str">
        <f t="shared" ref="AG11:AG24" si="9">IF($C11&lt;&gt;"","632","")</f>
        <v>632</v>
      </c>
      <c r="AH11" t="str">
        <f t="shared" ref="AH11:AH24" si="10">IF($C11&lt;&gt;"","156","")</f>
        <v>156</v>
      </c>
      <c r="AI11" t="str">
        <f>VLOOKUP($AB11,TONG_SL!$A:$D,3,0)</f>
        <v>Túi</v>
      </c>
      <c r="AJ11" s="112">
        <v>2</v>
      </c>
      <c r="AK11" s="171">
        <f>IFERROR(VLOOKUP(AB11,Gia_HD_XI_SPL!$A:$C,3,0),0)</f>
        <v>111.05800000000001</v>
      </c>
      <c r="AL11">
        <f t="shared" ref="AL11:AL24" si="11">AJ11*AK11</f>
        <v>222.11600000000001</v>
      </c>
    </row>
    <row r="12" spans="1:51" ht="15.75" x14ac:dyDescent="0.25">
      <c r="B12" t="str">
        <f t="shared" si="6"/>
        <v>3</v>
      </c>
      <c r="C12" s="37">
        <v>45994</v>
      </c>
      <c r="D12" s="37">
        <v>45994</v>
      </c>
      <c r="E12" t="s">
        <v>8072</v>
      </c>
      <c r="H12" t="s">
        <v>3543</v>
      </c>
      <c r="L12" t="s">
        <v>8073</v>
      </c>
      <c r="M12" t="s">
        <v>70</v>
      </c>
      <c r="N12" t="s">
        <v>8079</v>
      </c>
      <c r="U12" t="str">
        <f t="shared" si="7"/>
        <v>K-C6</v>
      </c>
      <c r="AB12" t="s">
        <v>27</v>
      </c>
      <c r="AC12" t="str">
        <f>VLOOKUP(AB12,TONG_SL!$A:$C,2,0)</f>
        <v>Chân giò heo muối 300g</v>
      </c>
      <c r="AE12" t="str">
        <f t="shared" si="8"/>
        <v>K-C6</v>
      </c>
      <c r="AG12" t="str">
        <f t="shared" si="9"/>
        <v>632</v>
      </c>
      <c r="AH12" t="str">
        <f t="shared" si="10"/>
        <v>156</v>
      </c>
      <c r="AI12" t="str">
        <f>VLOOKUP($AB12,TONG_SL!$A:$D,3,0)</f>
        <v>Túi</v>
      </c>
      <c r="AJ12" s="112">
        <v>3</v>
      </c>
      <c r="AK12" s="171">
        <f>IFERROR(VLOOKUP(AB12,Gia_HD_XI_SPL!$A:$C,3,0),0)</f>
        <v>73.430999999999997</v>
      </c>
      <c r="AL12">
        <f t="shared" si="11"/>
        <v>220.29300000000001</v>
      </c>
    </row>
    <row r="13" spans="1:51" ht="15.75" x14ac:dyDescent="0.25">
      <c r="B13" t="str">
        <f t="shared" si="6"/>
        <v>3</v>
      </c>
      <c r="C13" s="37">
        <v>45994</v>
      </c>
      <c r="D13" s="37">
        <v>45994</v>
      </c>
      <c r="E13" t="s">
        <v>8074</v>
      </c>
      <c r="H13" t="s">
        <v>3547</v>
      </c>
      <c r="L13" t="s">
        <v>8073</v>
      </c>
      <c r="M13" t="s">
        <v>1788</v>
      </c>
      <c r="N13" t="s">
        <v>8079</v>
      </c>
      <c r="U13" t="str">
        <f t="shared" si="7"/>
        <v>K-C6</v>
      </c>
      <c r="AB13" t="s">
        <v>30</v>
      </c>
      <c r="AC13" t="str">
        <f>VLOOKUP(AB13,TONG_SL!$A:$C,2,0)</f>
        <v>Gà muối 500g</v>
      </c>
      <c r="AE13" t="str">
        <f t="shared" si="8"/>
        <v>K-C6</v>
      </c>
      <c r="AG13" t="str">
        <f t="shared" si="9"/>
        <v>632</v>
      </c>
      <c r="AH13" t="str">
        <f t="shared" si="10"/>
        <v>156</v>
      </c>
      <c r="AI13" t="str">
        <f>VLOOKUP($AB13,TONG_SL!$A:$D,3,0)</f>
        <v>Túi</v>
      </c>
      <c r="AJ13" s="112">
        <v>1</v>
      </c>
      <c r="AK13" s="171">
        <f>IFERROR(VLOOKUP(AB13,Gia_HD_XI_SPL!$A:$C,3,0),0)</f>
        <v>111.05800000000001</v>
      </c>
      <c r="AL13">
        <f t="shared" si="11"/>
        <v>111.05800000000001</v>
      </c>
    </row>
    <row r="14" spans="1:51" ht="15.75" x14ac:dyDescent="0.25">
      <c r="B14" t="str">
        <f t="shared" si="6"/>
        <v>3</v>
      </c>
      <c r="C14" s="37">
        <v>45994</v>
      </c>
      <c r="D14" s="37">
        <v>45994</v>
      </c>
      <c r="E14" t="s">
        <v>8074</v>
      </c>
      <c r="H14" t="s">
        <v>3547</v>
      </c>
      <c r="L14" t="s">
        <v>8073</v>
      </c>
      <c r="M14" t="s">
        <v>1788</v>
      </c>
      <c r="N14" t="s">
        <v>8079</v>
      </c>
      <c r="U14" t="str">
        <f t="shared" si="7"/>
        <v>K-C6</v>
      </c>
      <c r="AB14" t="s">
        <v>27</v>
      </c>
      <c r="AC14" t="str">
        <f>VLOOKUP(AB14,TONG_SL!$A:$C,2,0)</f>
        <v>Chân giò heo muối 300g</v>
      </c>
      <c r="AE14" t="str">
        <f t="shared" si="8"/>
        <v>K-C6</v>
      </c>
      <c r="AG14" t="str">
        <f t="shared" si="9"/>
        <v>632</v>
      </c>
      <c r="AH14" t="str">
        <f t="shared" si="10"/>
        <v>156</v>
      </c>
      <c r="AI14" t="str">
        <f>VLOOKUP($AB14,TONG_SL!$A:$D,3,0)</f>
        <v>Túi</v>
      </c>
      <c r="AJ14" s="112">
        <v>1</v>
      </c>
      <c r="AK14" s="171">
        <f>IFERROR(VLOOKUP(AB14,Gia_HD_XI_SPL!$A:$C,3,0),0)</f>
        <v>73.430999999999997</v>
      </c>
      <c r="AL14">
        <f t="shared" si="11"/>
        <v>73.430999999999997</v>
      </c>
    </row>
    <row r="15" spans="1:51" ht="15.75" x14ac:dyDescent="0.25">
      <c r="B15" t="str">
        <f t="shared" si="6"/>
        <v>3</v>
      </c>
      <c r="C15" s="37">
        <v>45994</v>
      </c>
      <c r="D15" s="37">
        <v>45994</v>
      </c>
      <c r="E15" t="s">
        <v>8074</v>
      </c>
      <c r="H15" t="s">
        <v>3547</v>
      </c>
      <c r="L15" t="s">
        <v>8073</v>
      </c>
      <c r="M15" t="s">
        <v>1788</v>
      </c>
      <c r="N15" t="s">
        <v>8079</v>
      </c>
      <c r="U15" t="str">
        <f t="shared" si="7"/>
        <v>K-C6</v>
      </c>
      <c r="AB15" t="s">
        <v>34</v>
      </c>
      <c r="AC15" t="str">
        <f>VLOOKUP(AB15,TONG_SL!$A:$C,2,0)</f>
        <v>Tai heo muối 200g</v>
      </c>
      <c r="AE15" t="str">
        <f t="shared" si="8"/>
        <v>K-C6</v>
      </c>
      <c r="AG15" t="str">
        <f t="shared" si="9"/>
        <v>632</v>
      </c>
      <c r="AH15" t="str">
        <f t="shared" si="10"/>
        <v>156</v>
      </c>
      <c r="AI15" t="str">
        <f>VLOOKUP($AB15,TONG_SL!$A:$D,3,0)</f>
        <v>Túi</v>
      </c>
      <c r="AJ15" s="112">
        <v>3</v>
      </c>
      <c r="AK15" s="171">
        <f>IFERROR(VLOOKUP(AB15,Gia_HD_XI_SPL!$A:$C,3,0),0)</f>
        <v>55.594999999999999</v>
      </c>
      <c r="AL15">
        <f t="shared" si="11"/>
        <v>166.785</v>
      </c>
    </row>
    <row r="16" spans="1:51" ht="15.75" x14ac:dyDescent="0.25">
      <c r="B16" t="str">
        <f t="shared" si="6"/>
        <v>3</v>
      </c>
      <c r="C16" s="37">
        <v>45994</v>
      </c>
      <c r="D16" s="37">
        <v>45994</v>
      </c>
      <c r="E16" t="s">
        <v>8075</v>
      </c>
      <c r="H16" t="s">
        <v>3551</v>
      </c>
      <c r="L16" t="s">
        <v>8073</v>
      </c>
      <c r="M16" t="s">
        <v>1788</v>
      </c>
      <c r="N16" t="s">
        <v>8079</v>
      </c>
      <c r="U16" t="str">
        <f t="shared" si="7"/>
        <v>K-C6</v>
      </c>
      <c r="AB16" t="s">
        <v>34</v>
      </c>
      <c r="AC16" t="str">
        <f>VLOOKUP(AB16,TONG_SL!$A:$C,2,0)</f>
        <v>Tai heo muối 200g</v>
      </c>
      <c r="AE16" t="str">
        <f t="shared" si="8"/>
        <v>K-C6</v>
      </c>
      <c r="AG16" t="str">
        <f t="shared" si="9"/>
        <v>632</v>
      </c>
      <c r="AH16" t="str">
        <f t="shared" si="10"/>
        <v>156</v>
      </c>
      <c r="AI16" t="str">
        <f>VLOOKUP($AB16,TONG_SL!$A:$D,3,0)</f>
        <v>Túi</v>
      </c>
      <c r="AJ16" s="112">
        <v>2</v>
      </c>
      <c r="AK16" s="171">
        <f>IFERROR(VLOOKUP(AB16,Gia_HD_XI_SPL!$A:$C,3,0),0)</f>
        <v>55.594999999999999</v>
      </c>
      <c r="AL16">
        <f t="shared" si="11"/>
        <v>111.19</v>
      </c>
    </row>
    <row r="17" spans="2:38" ht="15.75" x14ac:dyDescent="0.25">
      <c r="B17" t="str">
        <f t="shared" si="6"/>
        <v>3</v>
      </c>
      <c r="C17" s="37">
        <v>45994</v>
      </c>
      <c r="D17" s="37">
        <v>45994</v>
      </c>
      <c r="E17" t="s">
        <v>8075</v>
      </c>
      <c r="H17" t="s">
        <v>3551</v>
      </c>
      <c r="L17" t="s">
        <v>8073</v>
      </c>
      <c r="M17" t="s">
        <v>1788</v>
      </c>
      <c r="N17" t="s">
        <v>8079</v>
      </c>
      <c r="U17" t="str">
        <f t="shared" si="7"/>
        <v>K-C6</v>
      </c>
      <c r="AB17" t="s">
        <v>32</v>
      </c>
      <c r="AC17" t="str">
        <f>VLOOKUP(AB17,TONG_SL!$A:$C,2,0)</f>
        <v>Giò Tai Lưỡi Xào 250g</v>
      </c>
      <c r="AE17" t="str">
        <f t="shared" si="8"/>
        <v>K-C6</v>
      </c>
      <c r="AG17" t="str">
        <f t="shared" si="9"/>
        <v>632</v>
      </c>
      <c r="AH17" t="str">
        <f t="shared" si="10"/>
        <v>156</v>
      </c>
      <c r="AI17" t="str">
        <f>VLOOKUP($AB17,TONG_SL!$A:$D,3,0)</f>
        <v>Túi</v>
      </c>
      <c r="AJ17" s="112">
        <v>1</v>
      </c>
      <c r="AK17" s="171">
        <f>IFERROR(VLOOKUP(AB17,Gia_HD_XI_SPL!$A:$C,3,0),0)</f>
        <v>50.183</v>
      </c>
      <c r="AL17">
        <f t="shared" si="11"/>
        <v>50.183</v>
      </c>
    </row>
    <row r="18" spans="2:38" ht="15.75" x14ac:dyDescent="0.25">
      <c r="B18" t="str">
        <f t="shared" si="6"/>
        <v>3</v>
      </c>
      <c r="C18" s="37">
        <v>45994</v>
      </c>
      <c r="D18" s="37">
        <v>45994</v>
      </c>
      <c r="E18" t="s">
        <v>8075</v>
      </c>
      <c r="H18" t="s">
        <v>3551</v>
      </c>
      <c r="L18" t="s">
        <v>8073</v>
      </c>
      <c r="M18" t="s">
        <v>1788</v>
      </c>
      <c r="N18" t="s">
        <v>8079</v>
      </c>
      <c r="U18" t="str">
        <f t="shared" si="7"/>
        <v>K-C6</v>
      </c>
      <c r="AB18" t="s">
        <v>37</v>
      </c>
      <c r="AC18" t="str">
        <f>VLOOKUP(AB18,TONG_SL!$A:$C,2,0)</f>
        <v>Chả cốm 300g</v>
      </c>
      <c r="AE18" t="str">
        <f t="shared" si="8"/>
        <v>K-C6</v>
      </c>
      <c r="AG18" t="str">
        <f t="shared" si="9"/>
        <v>632</v>
      </c>
      <c r="AH18" t="str">
        <f t="shared" si="10"/>
        <v>156</v>
      </c>
      <c r="AI18" t="str">
        <f>VLOOKUP($AB18,TONG_SL!$A:$D,3,0)</f>
        <v>Túi</v>
      </c>
      <c r="AJ18" s="112">
        <v>1</v>
      </c>
      <c r="AK18" s="171">
        <f>IFERROR(VLOOKUP(AB18,Gia_HD_XI_SPL!$A:$C,3,0),0)</f>
        <v>74.25</v>
      </c>
      <c r="AL18">
        <f t="shared" si="11"/>
        <v>74.25</v>
      </c>
    </row>
    <row r="19" spans="2:38" ht="15.75" x14ac:dyDescent="0.25">
      <c r="B19" t="str">
        <f t="shared" si="6"/>
        <v>3</v>
      </c>
      <c r="C19" s="37">
        <v>45994</v>
      </c>
      <c r="D19" s="37">
        <v>45994</v>
      </c>
      <c r="E19" t="s">
        <v>8076</v>
      </c>
      <c r="H19" t="s">
        <v>1771</v>
      </c>
      <c r="L19" t="s">
        <v>7766</v>
      </c>
      <c r="M19" t="s">
        <v>1771</v>
      </c>
      <c r="N19" t="s">
        <v>7191</v>
      </c>
      <c r="U19" t="str">
        <f t="shared" si="7"/>
        <v>K-C6</v>
      </c>
      <c r="AB19" t="s">
        <v>52</v>
      </c>
      <c r="AC19" t="str">
        <f>VLOOKUP(AB19,TONG_SL!$A:$C,2,0)</f>
        <v>Gà xì dầu 500g</v>
      </c>
      <c r="AE19" t="str">
        <f t="shared" si="8"/>
        <v>K-C6</v>
      </c>
      <c r="AG19" t="str">
        <f t="shared" si="9"/>
        <v>632</v>
      </c>
      <c r="AH19" t="str">
        <f t="shared" si="10"/>
        <v>156</v>
      </c>
      <c r="AI19" t="str">
        <f>VLOOKUP($AB19,TONG_SL!$A:$D,3,0)</f>
        <v>Túi</v>
      </c>
      <c r="AJ19" s="112">
        <v>1</v>
      </c>
      <c r="AK19" s="171">
        <f>IFERROR(VLOOKUP(AB19,Gia_HD_XI_SPL!$A:$C,3,0),0)</f>
        <v>111.60599999999999</v>
      </c>
      <c r="AL19">
        <f t="shared" si="11"/>
        <v>111.60599999999999</v>
      </c>
    </row>
    <row r="20" spans="2:38" ht="15.75" x14ac:dyDescent="0.25">
      <c r="B20" t="str">
        <f t="shared" si="6"/>
        <v>3</v>
      </c>
      <c r="C20" s="37">
        <v>45994</v>
      </c>
      <c r="D20" s="37">
        <v>45994</v>
      </c>
      <c r="E20" t="s">
        <v>8076</v>
      </c>
      <c r="H20" t="s">
        <v>1771</v>
      </c>
      <c r="L20" t="s">
        <v>7766</v>
      </c>
      <c r="M20" t="s">
        <v>1771</v>
      </c>
      <c r="N20" t="s">
        <v>7191</v>
      </c>
      <c r="U20" t="str">
        <f t="shared" si="7"/>
        <v>K-C6</v>
      </c>
      <c r="AB20" t="s">
        <v>30</v>
      </c>
      <c r="AC20" t="str">
        <f>VLOOKUP(AB20,TONG_SL!$A:$C,2,0)</f>
        <v>Gà muối 500g</v>
      </c>
      <c r="AE20" t="str">
        <f t="shared" si="8"/>
        <v>K-C6</v>
      </c>
      <c r="AG20" t="str">
        <f t="shared" si="9"/>
        <v>632</v>
      </c>
      <c r="AH20" t="str">
        <f t="shared" si="10"/>
        <v>156</v>
      </c>
      <c r="AI20" t="str">
        <f>VLOOKUP($AB20,TONG_SL!$A:$D,3,0)</f>
        <v>Túi</v>
      </c>
      <c r="AJ20" s="112">
        <v>1</v>
      </c>
      <c r="AK20" s="171">
        <f>IFERROR(VLOOKUP(AB20,Gia_HD_XI_SPL!$A:$C,3,0),0)</f>
        <v>111.05800000000001</v>
      </c>
      <c r="AL20">
        <f t="shared" si="11"/>
        <v>111.05800000000001</v>
      </c>
    </row>
    <row r="21" spans="2:38" ht="15.75" x14ac:dyDescent="0.25">
      <c r="B21" t="str">
        <f t="shared" si="6"/>
        <v>3</v>
      </c>
      <c r="C21" s="37">
        <v>45994</v>
      </c>
      <c r="D21" s="37">
        <v>45994</v>
      </c>
      <c r="E21" t="s">
        <v>8076</v>
      </c>
      <c r="H21" t="s">
        <v>1771</v>
      </c>
      <c r="L21" t="s">
        <v>7766</v>
      </c>
      <c r="M21" t="s">
        <v>1771</v>
      </c>
      <c r="N21" t="s">
        <v>7191</v>
      </c>
      <c r="U21" t="str">
        <f t="shared" si="7"/>
        <v>K-C6</v>
      </c>
      <c r="AB21" t="s">
        <v>39</v>
      </c>
      <c r="AC21" t="str">
        <f>VLOOKUP(AB21,TONG_SL!$A:$C,2,0)</f>
        <v>Chả nướng 300g</v>
      </c>
      <c r="AE21" t="str">
        <f t="shared" si="8"/>
        <v>K-C6</v>
      </c>
      <c r="AG21" t="str">
        <f t="shared" si="9"/>
        <v>632</v>
      </c>
      <c r="AH21" t="str">
        <f t="shared" si="10"/>
        <v>156</v>
      </c>
      <c r="AI21" t="str">
        <f>VLOOKUP($AB21,TONG_SL!$A:$D,3,0)</f>
        <v>Túi</v>
      </c>
      <c r="AJ21" s="112">
        <v>1</v>
      </c>
      <c r="AK21" s="171">
        <f>IFERROR(VLOOKUP(AB21,Gia_HD_XI_SPL!$A:$C,3,0),0)</f>
        <v>70.95</v>
      </c>
      <c r="AL21">
        <f t="shared" si="11"/>
        <v>70.95</v>
      </c>
    </row>
    <row r="22" spans="2:38" ht="15.75" x14ac:dyDescent="0.25">
      <c r="B22" t="str">
        <f t="shared" si="6"/>
        <v>3</v>
      </c>
      <c r="C22" s="37">
        <v>45994</v>
      </c>
      <c r="D22" s="37">
        <v>45994</v>
      </c>
      <c r="E22" t="s">
        <v>8076</v>
      </c>
      <c r="H22" t="s">
        <v>1771</v>
      </c>
      <c r="L22" t="s">
        <v>7766</v>
      </c>
      <c r="M22" t="s">
        <v>1771</v>
      </c>
      <c r="N22" t="s">
        <v>7191</v>
      </c>
      <c r="U22" t="str">
        <f t="shared" si="7"/>
        <v>K-C6</v>
      </c>
      <c r="AB22" t="s">
        <v>27</v>
      </c>
      <c r="AC22" t="str">
        <f>VLOOKUP(AB22,TONG_SL!$A:$C,2,0)</f>
        <v>Chân giò heo muối 300g</v>
      </c>
      <c r="AE22" t="str">
        <f t="shared" si="8"/>
        <v>K-C6</v>
      </c>
      <c r="AG22" t="str">
        <f t="shared" si="9"/>
        <v>632</v>
      </c>
      <c r="AH22" t="str">
        <f t="shared" si="10"/>
        <v>156</v>
      </c>
      <c r="AI22" t="str">
        <f>VLOOKUP($AB22,TONG_SL!$A:$D,3,0)</f>
        <v>Túi</v>
      </c>
      <c r="AJ22" s="112">
        <v>1</v>
      </c>
      <c r="AK22" s="171">
        <f>IFERROR(VLOOKUP(AB22,Gia_HD_XI_SPL!$A:$C,3,0),0)</f>
        <v>73.430999999999997</v>
      </c>
      <c r="AL22">
        <f t="shared" si="11"/>
        <v>73.430999999999997</v>
      </c>
    </row>
    <row r="23" spans="2:38" ht="15.75" x14ac:dyDescent="0.25">
      <c r="B23" t="str">
        <f t="shared" si="6"/>
        <v>3</v>
      </c>
      <c r="C23" s="37">
        <v>45994</v>
      </c>
      <c r="D23" s="37">
        <v>45994</v>
      </c>
      <c r="E23" t="s">
        <v>8076</v>
      </c>
      <c r="H23" t="s">
        <v>1771</v>
      </c>
      <c r="L23" t="s">
        <v>7766</v>
      </c>
      <c r="M23" t="s">
        <v>1771</v>
      </c>
      <c r="N23" t="s">
        <v>7191</v>
      </c>
      <c r="U23" t="str">
        <f t="shared" si="7"/>
        <v>K-C6</v>
      </c>
      <c r="AB23" t="s">
        <v>32</v>
      </c>
      <c r="AC23" t="str">
        <f>VLOOKUP(AB23,TONG_SL!$A:$C,2,0)</f>
        <v>Giò Tai Lưỡi Xào 250g</v>
      </c>
      <c r="AE23" t="str">
        <f t="shared" si="8"/>
        <v>K-C6</v>
      </c>
      <c r="AG23" t="str">
        <f t="shared" si="9"/>
        <v>632</v>
      </c>
      <c r="AH23" t="str">
        <f t="shared" si="10"/>
        <v>156</v>
      </c>
      <c r="AI23" t="str">
        <f>VLOOKUP($AB23,TONG_SL!$A:$D,3,0)</f>
        <v>Túi</v>
      </c>
      <c r="AJ23" s="112">
        <v>1</v>
      </c>
      <c r="AK23" s="171">
        <f>IFERROR(VLOOKUP(AB23,Gia_HD_XI_SPL!$A:$C,3,0),0)</f>
        <v>50.183</v>
      </c>
      <c r="AL23">
        <f t="shared" si="11"/>
        <v>50.183</v>
      </c>
    </row>
    <row r="24" spans="2:38" ht="15.75" x14ac:dyDescent="0.25">
      <c r="B24" t="str">
        <f t="shared" si="6"/>
        <v>3</v>
      </c>
      <c r="C24" s="37">
        <v>45995</v>
      </c>
      <c r="D24" s="37">
        <v>45995</v>
      </c>
      <c r="E24" t="s">
        <v>8077</v>
      </c>
      <c r="H24" t="s">
        <v>67</v>
      </c>
      <c r="L24" s="115" t="s">
        <v>7195</v>
      </c>
      <c r="M24" t="s">
        <v>1771</v>
      </c>
      <c r="N24" t="s">
        <v>8078</v>
      </c>
      <c r="U24" t="str">
        <f t="shared" si="7"/>
        <v>K-C6</v>
      </c>
      <c r="AB24" t="s">
        <v>30</v>
      </c>
      <c r="AC24" t="str">
        <f>VLOOKUP(AB24,TONG_SL!$A:$C,2,0)</f>
        <v>Gà muối 500g</v>
      </c>
      <c r="AE24" t="str">
        <f t="shared" si="8"/>
        <v>K-C6</v>
      </c>
      <c r="AG24" t="str">
        <f t="shared" si="9"/>
        <v>632</v>
      </c>
      <c r="AH24" t="str">
        <f t="shared" si="10"/>
        <v>156</v>
      </c>
      <c r="AI24" t="str">
        <f>VLOOKUP($AB24,TONG_SL!$A:$D,3,0)</f>
        <v>Túi</v>
      </c>
      <c r="AJ24" s="112">
        <v>2</v>
      </c>
      <c r="AK24" s="191">
        <f>IFERROR(VLOOKUP(AB24,Gia_HD_XI_SPL!$A:$C,3,0),0)</f>
        <v>111.05800000000001</v>
      </c>
      <c r="AL24">
        <f t="shared" si="11"/>
        <v>222.11600000000001</v>
      </c>
    </row>
    <row r="25" spans="2:38" ht="15.75" x14ac:dyDescent="0.25">
      <c r="B25" t="str">
        <f t="shared" ref="B25:B32" si="12">IF($C25&lt;&gt;"","3","")</f>
        <v>3</v>
      </c>
      <c r="C25" s="219">
        <v>45995</v>
      </c>
      <c r="D25" s="37">
        <v>45995</v>
      </c>
      <c r="E25" t="s">
        <v>8156</v>
      </c>
      <c r="H25" s="215" t="s">
        <v>1771</v>
      </c>
      <c r="I25" s="215"/>
      <c r="J25" s="215"/>
      <c r="K25" s="215"/>
      <c r="L25" s="215" t="s">
        <v>7766</v>
      </c>
      <c r="M25" s="215" t="s">
        <v>1771</v>
      </c>
      <c r="N25" t="s">
        <v>7191</v>
      </c>
      <c r="O25" s="215"/>
      <c r="P25" s="215"/>
      <c r="Q25" s="215"/>
      <c r="R25" s="215"/>
      <c r="S25" s="215"/>
      <c r="T25" s="215"/>
      <c r="U25" s="215" t="str">
        <f t="shared" si="7"/>
        <v>K-C6</v>
      </c>
      <c r="AB25" t="s">
        <v>30</v>
      </c>
      <c r="AC25" t="str">
        <f>VLOOKUP(AB25,TONG_SL!$A:$C,2,0)</f>
        <v>Gà muối 500g</v>
      </c>
      <c r="AE25" t="str">
        <f t="shared" ref="AE25:AE32" si="13">IF($C25&lt;&gt;"","K-C6","")</f>
        <v>K-C6</v>
      </c>
      <c r="AG25" t="str">
        <f t="shared" ref="AG25:AG32" si="14">IF($C25&lt;&gt;"","632","")</f>
        <v>632</v>
      </c>
      <c r="AH25" t="str">
        <f t="shared" ref="AH25:AH32" si="15">IF($C25&lt;&gt;"","156","")</f>
        <v>156</v>
      </c>
      <c r="AI25" t="str">
        <f>VLOOKUP($AB25,TONG_SL!$A:$D,3,0)</f>
        <v>Túi</v>
      </c>
      <c r="AJ25" s="112">
        <v>7</v>
      </c>
      <c r="AK25" s="171">
        <f>IFERROR(VLOOKUP(AB25,Gia_HD_XI_SPL!$A:$C,3,0),0)</f>
        <v>111.05800000000001</v>
      </c>
      <c r="AL25">
        <f t="shared" ref="AL25:AL32" si="16">AJ25*AK25</f>
        <v>777.40600000000006</v>
      </c>
    </row>
    <row r="26" spans="2:38" ht="15.75" x14ac:dyDescent="0.25">
      <c r="B26" t="str">
        <f t="shared" si="12"/>
        <v>3</v>
      </c>
      <c r="C26" s="37">
        <v>45995</v>
      </c>
      <c r="D26" s="37">
        <v>45995</v>
      </c>
      <c r="E26" t="s">
        <v>8156</v>
      </c>
      <c r="H26" s="215" t="s">
        <v>1771</v>
      </c>
      <c r="I26" s="215"/>
      <c r="J26" s="215"/>
      <c r="K26" s="215"/>
      <c r="L26" s="215" t="s">
        <v>7766</v>
      </c>
      <c r="M26" s="215" t="s">
        <v>1771</v>
      </c>
      <c r="N26" t="s">
        <v>7191</v>
      </c>
      <c r="O26" s="215"/>
      <c r="P26" s="215"/>
      <c r="Q26" s="215"/>
      <c r="R26" s="215"/>
      <c r="S26" s="215"/>
      <c r="T26" s="215"/>
      <c r="U26" s="215" t="str">
        <f t="shared" si="7"/>
        <v>K-C6</v>
      </c>
      <c r="AB26" t="s">
        <v>37</v>
      </c>
      <c r="AC26" t="str">
        <f>VLOOKUP(AB26,TONG_SL!$A:$C,2,0)</f>
        <v>Chả cốm 300g</v>
      </c>
      <c r="AE26" t="str">
        <f t="shared" si="13"/>
        <v>K-C6</v>
      </c>
      <c r="AG26" t="str">
        <f t="shared" si="14"/>
        <v>632</v>
      </c>
      <c r="AH26" t="str">
        <f t="shared" si="15"/>
        <v>156</v>
      </c>
      <c r="AI26" t="str">
        <f>VLOOKUP($AB26,TONG_SL!$A:$D,3,0)</f>
        <v>Túi</v>
      </c>
      <c r="AJ26" s="112">
        <v>1</v>
      </c>
      <c r="AK26" s="171">
        <f>IFERROR(VLOOKUP(AB26,Gia_HD_XI_SPL!$A:$C,3,0),0)</f>
        <v>74.25</v>
      </c>
      <c r="AL26">
        <f t="shared" si="16"/>
        <v>74.25</v>
      </c>
    </row>
    <row r="27" spans="2:38" ht="15.75" x14ac:dyDescent="0.25">
      <c r="B27" t="str">
        <f t="shared" si="12"/>
        <v>3</v>
      </c>
      <c r="C27" s="37">
        <v>45995</v>
      </c>
      <c r="D27" s="37">
        <v>45995</v>
      </c>
      <c r="E27" t="s">
        <v>8156</v>
      </c>
      <c r="H27" s="215" t="s">
        <v>1771</v>
      </c>
      <c r="I27" s="215"/>
      <c r="J27" s="215"/>
      <c r="K27" s="215"/>
      <c r="L27" s="215" t="s">
        <v>7766</v>
      </c>
      <c r="M27" s="215" t="s">
        <v>1771</v>
      </c>
      <c r="N27" t="s">
        <v>7191</v>
      </c>
      <c r="O27" s="215"/>
      <c r="P27" s="215"/>
      <c r="Q27" s="215"/>
      <c r="R27" s="215"/>
      <c r="S27" s="215"/>
      <c r="T27" s="215"/>
      <c r="U27" s="215" t="str">
        <f t="shared" si="7"/>
        <v>K-C6</v>
      </c>
      <c r="AB27" t="s">
        <v>27</v>
      </c>
      <c r="AC27" t="str">
        <f>VLOOKUP(AB27,TONG_SL!$A:$C,2,0)</f>
        <v>Chân giò heo muối 300g</v>
      </c>
      <c r="AE27" t="str">
        <f t="shared" si="13"/>
        <v>K-C6</v>
      </c>
      <c r="AG27" t="str">
        <f t="shared" si="14"/>
        <v>632</v>
      </c>
      <c r="AH27" t="str">
        <f t="shared" si="15"/>
        <v>156</v>
      </c>
      <c r="AI27" t="str">
        <f>VLOOKUP($AB27,TONG_SL!$A:$D,3,0)</f>
        <v>Túi</v>
      </c>
      <c r="AJ27" s="112">
        <v>1</v>
      </c>
      <c r="AK27" s="171">
        <f>IFERROR(VLOOKUP(AB27,Gia_HD_XI_SPL!$A:$C,3,0),0)</f>
        <v>73.430999999999997</v>
      </c>
      <c r="AL27">
        <f t="shared" si="16"/>
        <v>73.430999999999997</v>
      </c>
    </row>
    <row r="28" spans="2:38" ht="15.75" x14ac:dyDescent="0.25">
      <c r="B28" t="str">
        <f t="shared" si="12"/>
        <v>3</v>
      </c>
      <c r="C28" s="37">
        <v>45996</v>
      </c>
      <c r="D28" s="37">
        <v>45996</v>
      </c>
      <c r="E28" t="s">
        <v>8157</v>
      </c>
      <c r="H28" s="215" t="s">
        <v>67</v>
      </c>
      <c r="I28" s="215"/>
      <c r="J28" s="215"/>
      <c r="K28" s="215"/>
      <c r="L28" s="216" t="s">
        <v>8158</v>
      </c>
      <c r="M28" s="215" t="s">
        <v>1771</v>
      </c>
      <c r="N28" t="s">
        <v>8078</v>
      </c>
      <c r="O28" s="215"/>
      <c r="P28" s="215"/>
      <c r="Q28" s="215"/>
      <c r="R28" s="215"/>
      <c r="S28" s="215"/>
      <c r="T28" s="215"/>
      <c r="U28" s="215" t="str">
        <f t="shared" si="7"/>
        <v>K-C6</v>
      </c>
      <c r="AB28" t="s">
        <v>7197</v>
      </c>
      <c r="AC28" t="str">
        <f>VLOOKUP(AB28,TONG_SL!$A:$C,2,0)</f>
        <v>Gà muối 500g</v>
      </c>
      <c r="AE28" t="str">
        <f t="shared" si="13"/>
        <v>K-C6</v>
      </c>
      <c r="AG28" t="str">
        <f t="shared" si="14"/>
        <v>632</v>
      </c>
      <c r="AH28" t="str">
        <f t="shared" si="15"/>
        <v>156</v>
      </c>
      <c r="AI28" t="str">
        <f>VLOOKUP($AB28,TONG_SL!$A:$D,3,0)</f>
        <v>Túi</v>
      </c>
      <c r="AJ28" s="112">
        <v>1</v>
      </c>
      <c r="AK28" s="171">
        <f>IFERROR(VLOOKUP(AB28,Gia_HD_XI_SPL!$A:$C,3,0),0)</f>
        <v>111.05800000000001</v>
      </c>
      <c r="AL28">
        <f t="shared" si="16"/>
        <v>111.05800000000001</v>
      </c>
    </row>
    <row r="29" spans="2:38" ht="15.75" x14ac:dyDescent="0.25">
      <c r="B29" t="str">
        <f t="shared" si="12"/>
        <v>3</v>
      </c>
      <c r="C29" s="37">
        <v>45996</v>
      </c>
      <c r="D29" s="37">
        <v>45996</v>
      </c>
      <c r="E29" t="s">
        <v>8157</v>
      </c>
      <c r="H29" s="215" t="s">
        <v>67</v>
      </c>
      <c r="I29" s="215"/>
      <c r="J29" s="215"/>
      <c r="K29" s="215"/>
      <c r="L29" s="216" t="s">
        <v>8158</v>
      </c>
      <c r="M29" s="215" t="s">
        <v>1771</v>
      </c>
      <c r="N29" t="s">
        <v>8078</v>
      </c>
      <c r="O29" s="215"/>
      <c r="P29" s="215"/>
      <c r="Q29" s="215"/>
      <c r="R29" s="215"/>
      <c r="S29" s="215"/>
      <c r="T29" s="215"/>
      <c r="U29" s="215" t="str">
        <f t="shared" si="7"/>
        <v>K-C6</v>
      </c>
      <c r="AB29" t="s">
        <v>7187</v>
      </c>
      <c r="AC29" t="str">
        <f>VLOOKUP(AB29,TONG_SL!$A:$C,2,0)</f>
        <v>Chân giò heo muối 300g</v>
      </c>
      <c r="AE29" t="str">
        <f t="shared" si="13"/>
        <v>K-C6</v>
      </c>
      <c r="AG29" t="str">
        <f t="shared" si="14"/>
        <v>632</v>
      </c>
      <c r="AH29" t="str">
        <f t="shared" si="15"/>
        <v>156</v>
      </c>
      <c r="AI29" t="str">
        <f>VLOOKUP($AB29,TONG_SL!$A:$D,3,0)</f>
        <v>Túi</v>
      </c>
      <c r="AJ29" s="112">
        <v>1</v>
      </c>
      <c r="AK29" s="171">
        <f>IFERROR(VLOOKUP(AB29,Gia_HD_XI_SPL!$A:$C,3,0),0)</f>
        <v>73.430999999999997</v>
      </c>
      <c r="AL29">
        <f t="shared" si="16"/>
        <v>73.430999999999997</v>
      </c>
    </row>
    <row r="30" spans="2:38" ht="15.75" x14ac:dyDescent="0.25">
      <c r="B30" t="str">
        <f t="shared" si="12"/>
        <v>3</v>
      </c>
      <c r="C30" s="37">
        <v>45996</v>
      </c>
      <c r="D30" s="37">
        <v>45996</v>
      </c>
      <c r="E30" t="s">
        <v>8159</v>
      </c>
      <c r="H30" s="215" t="s">
        <v>7231</v>
      </c>
      <c r="I30" s="215"/>
      <c r="J30" s="215"/>
      <c r="K30" s="215"/>
      <c r="L30" s="216" t="s">
        <v>8158</v>
      </c>
      <c r="M30" s="215" t="s">
        <v>1771</v>
      </c>
      <c r="N30" t="s">
        <v>8078</v>
      </c>
      <c r="O30" s="215"/>
      <c r="P30" s="215"/>
      <c r="Q30" s="215"/>
      <c r="R30" s="215"/>
      <c r="S30" s="215"/>
      <c r="T30" s="215"/>
      <c r="U30" s="215" t="str">
        <f t="shared" si="7"/>
        <v>K-C6</v>
      </c>
      <c r="AB30" t="s">
        <v>30</v>
      </c>
      <c r="AC30" t="str">
        <f>VLOOKUP(AB30,TONG_SL!$A:$C,2,0)</f>
        <v>Gà muối 500g</v>
      </c>
      <c r="AE30" t="str">
        <f t="shared" si="13"/>
        <v>K-C6</v>
      </c>
      <c r="AG30" t="str">
        <f t="shared" si="14"/>
        <v>632</v>
      </c>
      <c r="AH30" t="str">
        <f t="shared" si="15"/>
        <v>156</v>
      </c>
      <c r="AI30" t="str">
        <f>VLOOKUP($AB30,TONG_SL!$A:$D,3,0)</f>
        <v>Túi</v>
      </c>
      <c r="AJ30" s="112">
        <v>2</v>
      </c>
      <c r="AK30" s="171">
        <f>IFERROR(VLOOKUP(AB30,Gia_HD_XI_SPL!$A:$C,3,0),0)</f>
        <v>111.05800000000001</v>
      </c>
      <c r="AL30">
        <f t="shared" si="16"/>
        <v>222.11600000000001</v>
      </c>
    </row>
    <row r="31" spans="2:38" ht="15.75" x14ac:dyDescent="0.25">
      <c r="B31" t="str">
        <f t="shared" si="12"/>
        <v>3</v>
      </c>
      <c r="C31" s="37">
        <v>45996</v>
      </c>
      <c r="D31" s="37">
        <v>45996</v>
      </c>
      <c r="E31" t="s">
        <v>8159</v>
      </c>
      <c r="H31" s="215" t="s">
        <v>7231</v>
      </c>
      <c r="I31" s="215"/>
      <c r="J31" s="215"/>
      <c r="K31" s="215"/>
      <c r="L31" s="216" t="s">
        <v>8158</v>
      </c>
      <c r="M31" s="215" t="s">
        <v>1771</v>
      </c>
      <c r="N31" t="s">
        <v>8078</v>
      </c>
      <c r="O31" s="215"/>
      <c r="P31" s="215"/>
      <c r="Q31" s="215"/>
      <c r="R31" s="215"/>
      <c r="S31" s="215"/>
      <c r="T31" s="215"/>
      <c r="U31" s="215" t="str">
        <f t="shared" si="7"/>
        <v>K-C6</v>
      </c>
      <c r="AB31" t="s">
        <v>27</v>
      </c>
      <c r="AC31" t="str">
        <f>VLOOKUP(AB31,TONG_SL!$A:$C,2,0)</f>
        <v>Chân giò heo muối 300g</v>
      </c>
      <c r="AE31" t="str">
        <f t="shared" si="13"/>
        <v>K-C6</v>
      </c>
      <c r="AG31" t="str">
        <f t="shared" si="14"/>
        <v>632</v>
      </c>
      <c r="AH31" t="str">
        <f t="shared" si="15"/>
        <v>156</v>
      </c>
      <c r="AI31" t="str">
        <f>VLOOKUP($AB31,TONG_SL!$A:$D,3,0)</f>
        <v>Túi</v>
      </c>
      <c r="AJ31" s="112">
        <v>2</v>
      </c>
      <c r="AK31" s="171">
        <f>IFERROR(VLOOKUP(AB31,Gia_HD_XI_SPL!$A:$C,3,0),0)</f>
        <v>73.430999999999997</v>
      </c>
      <c r="AL31">
        <f t="shared" si="16"/>
        <v>146.86199999999999</v>
      </c>
    </row>
    <row r="32" spans="2:38" ht="15.75" x14ac:dyDescent="0.25">
      <c r="B32" t="str">
        <f t="shared" si="12"/>
        <v>3</v>
      </c>
      <c r="C32" s="37">
        <v>45996</v>
      </c>
      <c r="D32" s="37">
        <v>45996</v>
      </c>
      <c r="E32" t="s">
        <v>8159</v>
      </c>
      <c r="H32" s="217" t="s">
        <v>7231</v>
      </c>
      <c r="I32" s="217"/>
      <c r="J32" s="217"/>
      <c r="K32" s="217"/>
      <c r="L32" s="218" t="s">
        <v>8158</v>
      </c>
      <c r="M32" s="217" t="s">
        <v>1771</v>
      </c>
      <c r="N32" t="s">
        <v>8078</v>
      </c>
      <c r="O32" s="217"/>
      <c r="P32" s="217"/>
      <c r="Q32" s="217"/>
      <c r="R32" s="217"/>
      <c r="S32" s="217"/>
      <c r="T32" s="217"/>
      <c r="U32" s="217" t="str">
        <f t="shared" si="7"/>
        <v>K-C6</v>
      </c>
      <c r="AB32" t="s">
        <v>8160</v>
      </c>
      <c r="AC32" t="str">
        <f>VLOOKUP(AB32,TONG_SL!$A:$C,2,0)</f>
        <v>Giò Tai Lưỡi Xào 250g</v>
      </c>
      <c r="AE32" t="str">
        <f t="shared" si="13"/>
        <v>K-C6</v>
      </c>
      <c r="AG32" t="str">
        <f t="shared" si="14"/>
        <v>632</v>
      </c>
      <c r="AH32" t="str">
        <f t="shared" si="15"/>
        <v>156</v>
      </c>
      <c r="AI32" t="str">
        <f>VLOOKUP($AB32,TONG_SL!$A:$D,3,0)</f>
        <v>Túi</v>
      </c>
      <c r="AJ32" s="112">
        <v>2</v>
      </c>
      <c r="AK32" s="191">
        <f>IFERROR(VLOOKUP(AB32,Gia_HD_XI_SPL!$A:$C,3,0),0)</f>
        <v>50.183</v>
      </c>
      <c r="AL32">
        <f t="shared" si="16"/>
        <v>100.366</v>
      </c>
    </row>
    <row r="33" spans="2:38" ht="15.75" x14ac:dyDescent="0.25">
      <c r="B33" t="str">
        <f t="shared" ref="B33:B44" si="17">IF($C33&lt;&gt;"","3","")</f>
        <v>3</v>
      </c>
      <c r="C33" s="37">
        <v>45996</v>
      </c>
      <c r="D33" s="37">
        <v>45996</v>
      </c>
      <c r="E33" t="s">
        <v>8267</v>
      </c>
      <c r="H33" t="s">
        <v>969</v>
      </c>
      <c r="L33" s="216" t="s">
        <v>8158</v>
      </c>
      <c r="M33" t="s">
        <v>1788</v>
      </c>
      <c r="N33" t="s">
        <v>8078</v>
      </c>
      <c r="U33" t="str">
        <f t="shared" si="7"/>
        <v>K-C6</v>
      </c>
      <c r="AB33" t="s">
        <v>30</v>
      </c>
      <c r="AC33" t="str">
        <f>VLOOKUP(AB33,TONG_SL!$A:$C,2,0)</f>
        <v>Gà muối 500g</v>
      </c>
      <c r="AE33" t="str">
        <f t="shared" ref="AE33:AE44" si="18">IF($C33&lt;&gt;"","K-C6","")</f>
        <v>K-C6</v>
      </c>
      <c r="AG33" t="str">
        <f t="shared" ref="AG33:AG44" si="19">IF($C33&lt;&gt;"","632","")</f>
        <v>632</v>
      </c>
      <c r="AH33" t="str">
        <f t="shared" ref="AH33:AH44" si="20">IF($C33&lt;&gt;"","156","")</f>
        <v>156</v>
      </c>
      <c r="AI33" t="str">
        <f>VLOOKUP($AB33,TONG_SL!$A:$D,3,0)</f>
        <v>Túi</v>
      </c>
      <c r="AJ33" s="112">
        <v>8</v>
      </c>
      <c r="AK33" s="220">
        <f>IFERROR(VLOOKUP(AB33,Gia_HD_XI_SPL!$A:$C,3,0),0)</f>
        <v>111.05800000000001</v>
      </c>
      <c r="AL33">
        <f t="shared" ref="AL33:AL44" si="21">AJ33*AK33</f>
        <v>888.46400000000006</v>
      </c>
    </row>
    <row r="34" spans="2:38" ht="15.75" x14ac:dyDescent="0.25">
      <c r="B34" t="str">
        <f t="shared" si="17"/>
        <v>3</v>
      </c>
      <c r="C34" s="37">
        <v>45996</v>
      </c>
      <c r="D34" s="37">
        <v>45996</v>
      </c>
      <c r="E34" t="s">
        <v>8267</v>
      </c>
      <c r="H34" t="s">
        <v>969</v>
      </c>
      <c r="L34" s="216" t="s">
        <v>8158</v>
      </c>
      <c r="M34" t="s">
        <v>1788</v>
      </c>
      <c r="N34" t="s">
        <v>8078</v>
      </c>
      <c r="U34" t="str">
        <f t="shared" si="7"/>
        <v>K-C6</v>
      </c>
      <c r="AB34" t="s">
        <v>27</v>
      </c>
      <c r="AC34" t="str">
        <f>VLOOKUP(AB34,TONG_SL!$A:$C,2,0)</f>
        <v>Chân giò heo muối 300g</v>
      </c>
      <c r="AE34" t="str">
        <f t="shared" si="18"/>
        <v>K-C6</v>
      </c>
      <c r="AG34" t="str">
        <f t="shared" si="19"/>
        <v>632</v>
      </c>
      <c r="AH34" t="str">
        <f t="shared" si="20"/>
        <v>156</v>
      </c>
      <c r="AI34" t="str">
        <f>VLOOKUP($AB34,TONG_SL!$A:$D,3,0)</f>
        <v>Túi</v>
      </c>
      <c r="AJ34" s="112">
        <v>10</v>
      </c>
      <c r="AK34" s="220">
        <f>IFERROR(VLOOKUP(AB34,Gia_HD_XI_SPL!$A:$C,3,0),0)</f>
        <v>73.430999999999997</v>
      </c>
      <c r="AL34">
        <f t="shared" si="21"/>
        <v>734.31</v>
      </c>
    </row>
    <row r="35" spans="2:38" ht="15.75" x14ac:dyDescent="0.25">
      <c r="B35" t="str">
        <f t="shared" si="17"/>
        <v>3</v>
      </c>
      <c r="C35" s="37">
        <v>45996</v>
      </c>
      <c r="D35" s="37">
        <v>45996</v>
      </c>
      <c r="E35" t="s">
        <v>8268</v>
      </c>
      <c r="H35" t="s">
        <v>1771</v>
      </c>
      <c r="L35" t="s">
        <v>7766</v>
      </c>
      <c r="M35" t="s">
        <v>1771</v>
      </c>
      <c r="N35" t="s">
        <v>7191</v>
      </c>
      <c r="U35" t="str">
        <f t="shared" si="7"/>
        <v>K-C6</v>
      </c>
      <c r="AB35" t="s">
        <v>30</v>
      </c>
      <c r="AC35" t="str">
        <f>VLOOKUP(AB35,TONG_SL!$A:$C,2,0)</f>
        <v>Gà muối 500g</v>
      </c>
      <c r="AE35" t="str">
        <f t="shared" si="18"/>
        <v>K-C6</v>
      </c>
      <c r="AG35" t="str">
        <f t="shared" si="19"/>
        <v>632</v>
      </c>
      <c r="AH35" t="str">
        <f t="shared" si="20"/>
        <v>156</v>
      </c>
      <c r="AI35" t="str">
        <f>VLOOKUP($AB35,TONG_SL!$A:$D,3,0)</f>
        <v>Túi</v>
      </c>
      <c r="AJ35" s="112">
        <v>6</v>
      </c>
      <c r="AK35" s="220">
        <f>IFERROR(VLOOKUP(AB35,Gia_HD_XI_SPL!$A:$C,3,0),0)</f>
        <v>111.05800000000001</v>
      </c>
      <c r="AL35">
        <f t="shared" si="21"/>
        <v>666.34800000000007</v>
      </c>
    </row>
    <row r="36" spans="2:38" ht="15.75" x14ac:dyDescent="0.25">
      <c r="B36" t="str">
        <f t="shared" si="17"/>
        <v>3</v>
      </c>
      <c r="C36" s="37">
        <v>45996</v>
      </c>
      <c r="D36" s="37">
        <v>45996</v>
      </c>
      <c r="E36" t="s">
        <v>8268</v>
      </c>
      <c r="H36" t="s">
        <v>1771</v>
      </c>
      <c r="L36" t="s">
        <v>7766</v>
      </c>
      <c r="M36" t="s">
        <v>1771</v>
      </c>
      <c r="N36" t="s">
        <v>7191</v>
      </c>
      <c r="U36" t="str">
        <f t="shared" si="7"/>
        <v>K-C6</v>
      </c>
      <c r="AB36" t="s">
        <v>52</v>
      </c>
      <c r="AC36" t="str">
        <f>VLOOKUP(AB36,TONG_SL!$A:$C,2,0)</f>
        <v>Gà xì dầu 500g</v>
      </c>
      <c r="AE36" t="str">
        <f t="shared" si="18"/>
        <v>K-C6</v>
      </c>
      <c r="AG36" t="str">
        <f t="shared" si="19"/>
        <v>632</v>
      </c>
      <c r="AH36" t="str">
        <f t="shared" si="20"/>
        <v>156</v>
      </c>
      <c r="AI36" t="str">
        <f>VLOOKUP($AB36,TONG_SL!$A:$D,3,0)</f>
        <v>Túi</v>
      </c>
      <c r="AJ36" s="112">
        <v>1</v>
      </c>
      <c r="AK36" s="220">
        <f>IFERROR(VLOOKUP(AB36,Gia_HD_XI_SPL!$A:$C,3,0),0)</f>
        <v>111.60599999999999</v>
      </c>
      <c r="AL36">
        <f t="shared" si="21"/>
        <v>111.60599999999999</v>
      </c>
    </row>
    <row r="37" spans="2:38" ht="15.75" x14ac:dyDescent="0.25">
      <c r="B37" t="str">
        <f t="shared" si="17"/>
        <v>3</v>
      </c>
      <c r="C37" s="37">
        <v>45996</v>
      </c>
      <c r="D37" s="37">
        <v>45996</v>
      </c>
      <c r="E37" t="s">
        <v>8268</v>
      </c>
      <c r="H37" t="s">
        <v>1771</v>
      </c>
      <c r="L37" t="s">
        <v>7766</v>
      </c>
      <c r="M37" t="s">
        <v>1771</v>
      </c>
      <c r="N37" t="s">
        <v>7191</v>
      </c>
      <c r="U37" t="str">
        <f t="shared" si="7"/>
        <v>K-C6</v>
      </c>
      <c r="AB37" t="s">
        <v>48</v>
      </c>
      <c r="AC37" t="str">
        <f>VLOOKUP(AB37,TONG_SL!$A:$C,2,0)</f>
        <v>Mọc Nấm Hương 250g</v>
      </c>
      <c r="AE37" t="str">
        <f t="shared" si="18"/>
        <v>K-C6</v>
      </c>
      <c r="AG37" t="str">
        <f t="shared" si="19"/>
        <v>632</v>
      </c>
      <c r="AH37" t="str">
        <f t="shared" si="20"/>
        <v>156</v>
      </c>
      <c r="AI37" t="str">
        <f>VLOOKUP($AB37,TONG_SL!$A:$D,3,0)</f>
        <v>Túi</v>
      </c>
      <c r="AJ37" s="112">
        <v>2</v>
      </c>
      <c r="AK37" s="220">
        <f>IFERROR(VLOOKUP(AB37,Gia_HD_XI_SPL!$A:$C,3,0),0)</f>
        <v>46</v>
      </c>
      <c r="AL37">
        <f t="shared" si="21"/>
        <v>92</v>
      </c>
    </row>
    <row r="38" spans="2:38" ht="15.75" x14ac:dyDescent="0.25">
      <c r="B38" t="str">
        <f t="shared" si="17"/>
        <v>3</v>
      </c>
      <c r="C38" s="37">
        <v>45996</v>
      </c>
      <c r="D38" s="37">
        <v>45996</v>
      </c>
      <c r="E38" t="s">
        <v>8268</v>
      </c>
      <c r="H38" t="s">
        <v>1771</v>
      </c>
      <c r="L38" t="s">
        <v>7766</v>
      </c>
      <c r="M38" t="s">
        <v>1771</v>
      </c>
      <c r="N38" t="s">
        <v>7191</v>
      </c>
      <c r="U38" t="str">
        <f t="shared" si="7"/>
        <v>K-C6</v>
      </c>
      <c r="AB38" t="s">
        <v>34</v>
      </c>
      <c r="AC38" t="str">
        <f>VLOOKUP(AB38,TONG_SL!$A:$C,2,0)</f>
        <v>Tai heo muối 200g</v>
      </c>
      <c r="AE38" t="str">
        <f t="shared" si="18"/>
        <v>K-C6</v>
      </c>
      <c r="AG38" t="str">
        <f t="shared" si="19"/>
        <v>632</v>
      </c>
      <c r="AH38" t="str">
        <f t="shared" si="20"/>
        <v>156</v>
      </c>
      <c r="AI38" t="str">
        <f>VLOOKUP($AB38,TONG_SL!$A:$D,3,0)</f>
        <v>Túi</v>
      </c>
      <c r="AJ38" s="112">
        <v>1</v>
      </c>
      <c r="AK38" s="220">
        <f>IFERROR(VLOOKUP(AB38,Gia_HD_XI_SPL!$A:$C,3,0),0)</f>
        <v>55.594999999999999</v>
      </c>
      <c r="AL38">
        <f t="shared" si="21"/>
        <v>55.594999999999999</v>
      </c>
    </row>
    <row r="39" spans="2:38" ht="15.75" x14ac:dyDescent="0.25">
      <c r="B39" t="str">
        <f t="shared" si="17"/>
        <v>3</v>
      </c>
      <c r="C39" s="37">
        <v>45997</v>
      </c>
      <c r="D39" s="37">
        <v>45997</v>
      </c>
      <c r="E39" t="s">
        <v>8269</v>
      </c>
      <c r="H39" t="s">
        <v>69</v>
      </c>
      <c r="L39" s="216" t="s">
        <v>8158</v>
      </c>
      <c r="M39" t="s">
        <v>70</v>
      </c>
      <c r="N39" t="s">
        <v>8078</v>
      </c>
      <c r="U39" t="str">
        <f t="shared" si="7"/>
        <v>K-C6</v>
      </c>
      <c r="AB39" t="s">
        <v>52</v>
      </c>
      <c r="AC39" t="str">
        <f>VLOOKUP(AB39,TONG_SL!$A:$C,2,0)</f>
        <v>Gà xì dầu 500g</v>
      </c>
      <c r="AE39" t="str">
        <f t="shared" si="18"/>
        <v>K-C6</v>
      </c>
      <c r="AG39" t="str">
        <f t="shared" si="19"/>
        <v>632</v>
      </c>
      <c r="AH39" t="str">
        <f t="shared" si="20"/>
        <v>156</v>
      </c>
      <c r="AI39" t="str">
        <f>VLOOKUP($AB39,TONG_SL!$A:$D,3,0)</f>
        <v>Túi</v>
      </c>
      <c r="AJ39" s="112">
        <v>7</v>
      </c>
      <c r="AK39" s="220">
        <f>IFERROR(VLOOKUP(AB39,Gia_HD_XI_SPL!$A:$C,3,0),0)</f>
        <v>111.60599999999999</v>
      </c>
      <c r="AL39">
        <f t="shared" si="21"/>
        <v>781.24199999999996</v>
      </c>
    </row>
    <row r="40" spans="2:38" ht="15.75" x14ac:dyDescent="0.25">
      <c r="B40" t="str">
        <f t="shared" si="17"/>
        <v>3</v>
      </c>
      <c r="C40" s="37">
        <v>45997</v>
      </c>
      <c r="D40" s="37">
        <v>45997</v>
      </c>
      <c r="E40" t="s">
        <v>8269</v>
      </c>
      <c r="H40" t="s">
        <v>69</v>
      </c>
      <c r="L40" s="216" t="s">
        <v>8158</v>
      </c>
      <c r="M40" t="s">
        <v>70</v>
      </c>
      <c r="N40" t="s">
        <v>8078</v>
      </c>
      <c r="U40" t="str">
        <f t="shared" si="7"/>
        <v>K-C6</v>
      </c>
      <c r="AB40" t="s">
        <v>30</v>
      </c>
      <c r="AC40" t="str">
        <f>VLOOKUP(AB40,TONG_SL!$A:$C,2,0)</f>
        <v>Gà muối 500g</v>
      </c>
      <c r="AE40" t="str">
        <f t="shared" si="18"/>
        <v>K-C6</v>
      </c>
      <c r="AG40" t="str">
        <f t="shared" si="19"/>
        <v>632</v>
      </c>
      <c r="AH40" t="str">
        <f t="shared" si="20"/>
        <v>156</v>
      </c>
      <c r="AI40" t="str">
        <f>VLOOKUP($AB40,TONG_SL!$A:$D,3,0)</f>
        <v>Túi</v>
      </c>
      <c r="AJ40" s="112">
        <v>7</v>
      </c>
      <c r="AK40" s="220">
        <f>IFERROR(VLOOKUP(AB40,Gia_HD_XI_SPL!$A:$C,3,0),0)</f>
        <v>111.05800000000001</v>
      </c>
      <c r="AL40">
        <f t="shared" si="21"/>
        <v>777.40600000000006</v>
      </c>
    </row>
    <row r="41" spans="2:38" ht="15.75" x14ac:dyDescent="0.25">
      <c r="B41" t="str">
        <f t="shared" si="17"/>
        <v>3</v>
      </c>
      <c r="C41" s="37">
        <v>45997</v>
      </c>
      <c r="D41" s="37">
        <v>45997</v>
      </c>
      <c r="E41" t="s">
        <v>8269</v>
      </c>
      <c r="H41" t="s">
        <v>69</v>
      </c>
      <c r="L41" s="216" t="s">
        <v>8158</v>
      </c>
      <c r="M41" t="s">
        <v>70</v>
      </c>
      <c r="N41" t="s">
        <v>8078</v>
      </c>
      <c r="U41" t="str">
        <f t="shared" si="7"/>
        <v>K-C6</v>
      </c>
      <c r="AB41" t="s">
        <v>27</v>
      </c>
      <c r="AC41" t="str">
        <f>VLOOKUP(AB41,TONG_SL!$A:$C,2,0)</f>
        <v>Chân giò heo muối 300g</v>
      </c>
      <c r="AE41" t="str">
        <f t="shared" si="18"/>
        <v>K-C6</v>
      </c>
      <c r="AG41" t="str">
        <f t="shared" si="19"/>
        <v>632</v>
      </c>
      <c r="AH41" t="str">
        <f t="shared" si="20"/>
        <v>156</v>
      </c>
      <c r="AI41" t="str">
        <f>VLOOKUP($AB41,TONG_SL!$A:$D,3,0)</f>
        <v>Túi</v>
      </c>
      <c r="AJ41" s="112">
        <v>8</v>
      </c>
      <c r="AK41" s="220">
        <f>IFERROR(VLOOKUP(AB41,Gia_HD_XI_SPL!$A:$C,3,0),0)</f>
        <v>73.430999999999997</v>
      </c>
      <c r="AL41">
        <f t="shared" si="21"/>
        <v>587.44799999999998</v>
      </c>
    </row>
    <row r="42" spans="2:38" ht="15.75" x14ac:dyDescent="0.25">
      <c r="B42" t="str">
        <f t="shared" si="17"/>
        <v>3</v>
      </c>
      <c r="C42" s="37">
        <v>45997</v>
      </c>
      <c r="D42" s="37">
        <v>45997</v>
      </c>
      <c r="E42" t="s">
        <v>8270</v>
      </c>
      <c r="H42" t="s">
        <v>4542</v>
      </c>
      <c r="L42" s="216" t="s">
        <v>8158</v>
      </c>
      <c r="M42" t="s">
        <v>1784</v>
      </c>
      <c r="N42" t="s">
        <v>8078</v>
      </c>
      <c r="U42" t="str">
        <f t="shared" si="7"/>
        <v>K-C6</v>
      </c>
      <c r="AB42" t="s">
        <v>52</v>
      </c>
      <c r="AC42" t="str">
        <f>VLOOKUP(AB42,TONG_SL!$A:$C,2,0)</f>
        <v>Gà xì dầu 500g</v>
      </c>
      <c r="AE42" t="str">
        <f t="shared" si="18"/>
        <v>K-C6</v>
      </c>
      <c r="AG42" t="str">
        <f t="shared" si="19"/>
        <v>632</v>
      </c>
      <c r="AH42" t="str">
        <f t="shared" si="20"/>
        <v>156</v>
      </c>
      <c r="AI42" t="str">
        <f>VLOOKUP($AB42,TONG_SL!$A:$D,3,0)</f>
        <v>Túi</v>
      </c>
      <c r="AJ42" s="112">
        <v>8</v>
      </c>
      <c r="AK42" s="220">
        <f>IFERROR(VLOOKUP(AB42,Gia_HD_XI_SPL!$A:$C,3,0),0)</f>
        <v>111.60599999999999</v>
      </c>
      <c r="AL42">
        <f t="shared" si="21"/>
        <v>892.84799999999996</v>
      </c>
    </row>
    <row r="43" spans="2:38" ht="15.75" x14ac:dyDescent="0.25">
      <c r="B43" t="str">
        <f t="shared" si="17"/>
        <v>3</v>
      </c>
      <c r="C43" s="37">
        <v>45997</v>
      </c>
      <c r="D43" s="37">
        <v>45997</v>
      </c>
      <c r="E43" t="s">
        <v>8270</v>
      </c>
      <c r="H43" t="s">
        <v>4542</v>
      </c>
      <c r="L43" s="216" t="s">
        <v>8158</v>
      </c>
      <c r="M43" t="s">
        <v>1784</v>
      </c>
      <c r="N43" t="s">
        <v>8078</v>
      </c>
      <c r="U43" t="str">
        <f t="shared" si="7"/>
        <v>K-C6</v>
      </c>
      <c r="AB43" t="s">
        <v>30</v>
      </c>
      <c r="AC43" t="str">
        <f>VLOOKUP(AB43,TONG_SL!$A:$C,2,0)</f>
        <v>Gà muối 500g</v>
      </c>
      <c r="AE43" t="str">
        <f t="shared" si="18"/>
        <v>K-C6</v>
      </c>
      <c r="AG43" t="str">
        <f t="shared" si="19"/>
        <v>632</v>
      </c>
      <c r="AH43" t="str">
        <f t="shared" si="20"/>
        <v>156</v>
      </c>
      <c r="AI43" t="str">
        <f>VLOOKUP($AB43,TONG_SL!$A:$D,3,0)</f>
        <v>Túi</v>
      </c>
      <c r="AJ43" s="112">
        <v>10</v>
      </c>
      <c r="AK43" s="220">
        <f>IFERROR(VLOOKUP(AB43,Gia_HD_XI_SPL!$A:$C,3,0),0)</f>
        <v>111.05800000000001</v>
      </c>
      <c r="AL43">
        <f t="shared" si="21"/>
        <v>1110.5800000000002</v>
      </c>
    </row>
    <row r="44" spans="2:38" ht="15.75" x14ac:dyDescent="0.25">
      <c r="B44" t="str">
        <f t="shared" si="17"/>
        <v>3</v>
      </c>
      <c r="C44" s="37">
        <v>45997</v>
      </c>
      <c r="D44" s="37">
        <v>45997</v>
      </c>
      <c r="E44" t="s">
        <v>8270</v>
      </c>
      <c r="H44" t="s">
        <v>4542</v>
      </c>
      <c r="L44" s="218" t="s">
        <v>8158</v>
      </c>
      <c r="M44" t="s">
        <v>1784</v>
      </c>
      <c r="N44" t="s">
        <v>8078</v>
      </c>
      <c r="U44" t="str">
        <f t="shared" si="7"/>
        <v>K-C6</v>
      </c>
      <c r="AB44" t="s">
        <v>27</v>
      </c>
      <c r="AC44" t="str">
        <f>VLOOKUP(AB44,TONG_SL!$A:$C,2,0)</f>
        <v>Chân giò heo muối 300g</v>
      </c>
      <c r="AE44" t="str">
        <f t="shared" si="18"/>
        <v>K-C6</v>
      </c>
      <c r="AG44" t="str">
        <f t="shared" si="19"/>
        <v>632</v>
      </c>
      <c r="AH44" t="str">
        <f t="shared" si="20"/>
        <v>156</v>
      </c>
      <c r="AI44" t="str">
        <f>VLOOKUP($AB44,TONG_SL!$A:$D,3,0)</f>
        <v>Túi</v>
      </c>
      <c r="AJ44" s="112">
        <v>10</v>
      </c>
      <c r="AK44" s="224">
        <f>IFERROR(VLOOKUP(AB44,Gia_HD_XI_SPL!$A:$C,3,0),0)</f>
        <v>73.430999999999997</v>
      </c>
      <c r="AL44">
        <f t="shared" si="21"/>
        <v>734.31</v>
      </c>
    </row>
    <row r="45" spans="2:38" ht="15.75" x14ac:dyDescent="0.25">
      <c r="B45" t="str">
        <f t="shared" ref="B45:B54" si="22">IF($C45&lt;&gt;"","3","")</f>
        <v>3</v>
      </c>
      <c r="C45" s="256">
        <v>45997</v>
      </c>
      <c r="D45" s="37">
        <v>45997</v>
      </c>
      <c r="E45" t="s">
        <v>8393</v>
      </c>
      <c r="H45" t="s">
        <v>1771</v>
      </c>
      <c r="L45" t="s">
        <v>7766</v>
      </c>
      <c r="M45" t="s">
        <v>1771</v>
      </c>
      <c r="N45" t="s">
        <v>7191</v>
      </c>
      <c r="U45" t="str">
        <f>IF($C45&lt;&gt;"","K-C6","")</f>
        <v>K-C6</v>
      </c>
      <c r="AB45" t="s">
        <v>30</v>
      </c>
      <c r="AC45" t="str">
        <f>VLOOKUP(AB45,TONG_SL!$A:$C,2,0)</f>
        <v>Gà muối 500g</v>
      </c>
      <c r="AE45" t="str">
        <f t="shared" ref="AE45:AE54" si="23">IF($C45&lt;&gt;"","K-C6","")</f>
        <v>K-C6</v>
      </c>
      <c r="AG45" t="str">
        <f t="shared" ref="AG45:AG54" si="24">IF($C45&lt;&gt;"","632","")</f>
        <v>632</v>
      </c>
      <c r="AH45" t="str">
        <f t="shared" ref="AH45:AH54" si="25">IF($C45&lt;&gt;"","156","")</f>
        <v>156</v>
      </c>
      <c r="AI45" t="str">
        <f>VLOOKUP($AB45,TONG_SL!$A:$D,3,0)</f>
        <v>Túi</v>
      </c>
      <c r="AJ45" s="112">
        <v>1</v>
      </c>
      <c r="AK45" s="220">
        <f>IFERROR(VLOOKUP(AB45,Gia_HD_XI_SPL!$A:$C,3,0),0)</f>
        <v>111.05800000000001</v>
      </c>
      <c r="AL45">
        <f t="shared" ref="AL45:AL54" si="26">AJ45*AK45</f>
        <v>111.05800000000001</v>
      </c>
    </row>
    <row r="46" spans="2:38" ht="15.75" x14ac:dyDescent="0.25">
      <c r="B46" t="str">
        <f t="shared" si="22"/>
        <v>3</v>
      </c>
      <c r="C46" s="219">
        <v>45997</v>
      </c>
      <c r="D46" s="37">
        <v>45997</v>
      </c>
      <c r="E46" t="s">
        <v>8393</v>
      </c>
      <c r="H46" t="s">
        <v>1771</v>
      </c>
      <c r="L46" t="s">
        <v>7766</v>
      </c>
      <c r="M46" t="s">
        <v>1771</v>
      </c>
      <c r="N46" t="s">
        <v>7191</v>
      </c>
      <c r="U46" t="str">
        <f>IF($C46&lt;&gt;"","K-C6","")</f>
        <v>K-C6</v>
      </c>
      <c r="AB46" t="s">
        <v>551</v>
      </c>
      <c r="AC46" t="str">
        <f>VLOOKUP(AB46,TONG_SL!$A:$C,2,0)</f>
        <v>Chân giò heo muối 100g</v>
      </c>
      <c r="AE46" t="str">
        <f t="shared" si="23"/>
        <v>K-C6</v>
      </c>
      <c r="AG46" t="str">
        <f t="shared" si="24"/>
        <v>632</v>
      </c>
      <c r="AH46" t="str">
        <f t="shared" si="25"/>
        <v>156</v>
      </c>
      <c r="AI46" t="str">
        <f>VLOOKUP($AB46,TONG_SL!$A:$D,3,0)</f>
        <v>Gói</v>
      </c>
      <c r="AJ46" s="112">
        <v>1</v>
      </c>
      <c r="AK46" s="220">
        <f>IFERROR(VLOOKUP(AB46,Gia_HD_XI_SPL!$A:$C,3,0),0)</f>
        <v>24.548999999999999</v>
      </c>
      <c r="AL46">
        <f t="shared" si="26"/>
        <v>24.548999999999999</v>
      </c>
    </row>
    <row r="47" spans="2:38" ht="15.75" x14ac:dyDescent="0.25">
      <c r="B47" t="str">
        <f t="shared" si="22"/>
        <v>3</v>
      </c>
      <c r="C47" s="37">
        <v>45999</v>
      </c>
      <c r="D47" s="37">
        <v>45999</v>
      </c>
      <c r="E47" t="s">
        <v>8394</v>
      </c>
      <c r="H47" s="215" t="s">
        <v>7231</v>
      </c>
      <c r="L47" s="216" t="s">
        <v>8158</v>
      </c>
      <c r="M47" t="s">
        <v>1771</v>
      </c>
      <c r="N47" t="s">
        <v>8078</v>
      </c>
      <c r="U47" t="str">
        <f t="shared" ref="U47:U54" si="27">IF($C47&lt;&gt;"","K-C6","")</f>
        <v>K-C6</v>
      </c>
      <c r="AB47" t="s">
        <v>7187</v>
      </c>
      <c r="AC47" t="str">
        <f>VLOOKUP(AB47,TONG_SL!$A:$C,2,0)</f>
        <v>Chân giò heo muối 300g</v>
      </c>
      <c r="AE47" t="str">
        <f t="shared" si="23"/>
        <v>K-C6</v>
      </c>
      <c r="AG47" t="str">
        <f t="shared" si="24"/>
        <v>632</v>
      </c>
      <c r="AH47" t="str">
        <f t="shared" si="25"/>
        <v>156</v>
      </c>
      <c r="AI47" t="str">
        <f>VLOOKUP($AB47,TONG_SL!$A:$D,3,0)</f>
        <v>Túi</v>
      </c>
      <c r="AJ47" s="112">
        <v>2</v>
      </c>
      <c r="AK47" s="220">
        <f>IFERROR(VLOOKUP(AB47,Gia_HD_XI_SPL!$A:$C,3,0),0)</f>
        <v>73.430999999999997</v>
      </c>
      <c r="AL47">
        <f t="shared" si="26"/>
        <v>146.86199999999999</v>
      </c>
    </row>
    <row r="48" spans="2:38" ht="15.75" x14ac:dyDescent="0.25">
      <c r="B48" t="str">
        <f t="shared" si="22"/>
        <v>3</v>
      </c>
      <c r="C48" s="37">
        <v>45999</v>
      </c>
      <c r="D48" s="37">
        <v>45999</v>
      </c>
      <c r="E48" t="s">
        <v>8395</v>
      </c>
      <c r="H48" s="215" t="s">
        <v>7231</v>
      </c>
      <c r="L48" s="216" t="s">
        <v>8158</v>
      </c>
      <c r="M48" t="s">
        <v>1771</v>
      </c>
      <c r="N48" t="s">
        <v>8078</v>
      </c>
      <c r="U48" t="str">
        <f t="shared" si="27"/>
        <v>K-C6</v>
      </c>
      <c r="AB48" t="s">
        <v>7187</v>
      </c>
      <c r="AC48" t="str">
        <f>VLOOKUP(AB48,TONG_SL!$A:$C,2,0)</f>
        <v>Chân giò heo muối 300g</v>
      </c>
      <c r="AE48" t="str">
        <f t="shared" si="23"/>
        <v>K-C6</v>
      </c>
      <c r="AG48" t="str">
        <f t="shared" si="24"/>
        <v>632</v>
      </c>
      <c r="AH48" t="str">
        <f t="shared" si="25"/>
        <v>156</v>
      </c>
      <c r="AI48" t="str">
        <f>VLOOKUP($AB48,TONG_SL!$A:$D,3,0)</f>
        <v>Túi</v>
      </c>
      <c r="AJ48" s="112">
        <v>2</v>
      </c>
      <c r="AK48" s="220">
        <f>IFERROR(VLOOKUP(AB48,Gia_HD_XI_SPL!$A:$C,3,0),0)</f>
        <v>73.430999999999997</v>
      </c>
      <c r="AL48">
        <f t="shared" si="26"/>
        <v>146.86199999999999</v>
      </c>
    </row>
    <row r="49" spans="2:38" ht="15.75" x14ac:dyDescent="0.25">
      <c r="B49" t="str">
        <f t="shared" si="22"/>
        <v>3</v>
      </c>
      <c r="C49" s="37">
        <v>45999</v>
      </c>
      <c r="D49" s="37">
        <v>45999</v>
      </c>
      <c r="E49" t="s">
        <v>8396</v>
      </c>
      <c r="H49" t="s">
        <v>7229</v>
      </c>
      <c r="L49" s="216" t="s">
        <v>8158</v>
      </c>
      <c r="M49" t="s">
        <v>1771</v>
      </c>
      <c r="N49" t="s">
        <v>8078</v>
      </c>
      <c r="U49" t="str">
        <f t="shared" si="27"/>
        <v>K-C6</v>
      </c>
      <c r="AB49" t="s">
        <v>7197</v>
      </c>
      <c r="AC49" t="str">
        <f>VLOOKUP(AB49,TONG_SL!$A:$C,2,0)</f>
        <v>Gà muối 500g</v>
      </c>
      <c r="AE49" t="str">
        <f t="shared" si="23"/>
        <v>K-C6</v>
      </c>
      <c r="AG49" t="str">
        <f t="shared" si="24"/>
        <v>632</v>
      </c>
      <c r="AH49" t="str">
        <f t="shared" si="25"/>
        <v>156</v>
      </c>
      <c r="AI49" t="str">
        <f>VLOOKUP($AB49,TONG_SL!$A:$D,3,0)</f>
        <v>Túi</v>
      </c>
      <c r="AJ49" s="112">
        <v>1</v>
      </c>
      <c r="AK49" s="220">
        <f>IFERROR(VLOOKUP(AB49,Gia_HD_XI_SPL!$A:$C,3,0),0)</f>
        <v>111.05800000000001</v>
      </c>
      <c r="AL49">
        <f t="shared" si="26"/>
        <v>111.05800000000001</v>
      </c>
    </row>
    <row r="50" spans="2:38" ht="15.75" x14ac:dyDescent="0.25">
      <c r="B50" t="str">
        <f t="shared" si="22"/>
        <v>3</v>
      </c>
      <c r="C50" s="37">
        <v>45999</v>
      </c>
      <c r="D50" s="37">
        <v>45999</v>
      </c>
      <c r="E50" t="s">
        <v>8396</v>
      </c>
      <c r="H50" t="s">
        <v>7229</v>
      </c>
      <c r="L50" s="216" t="s">
        <v>8158</v>
      </c>
      <c r="M50" t="s">
        <v>1771</v>
      </c>
      <c r="N50" t="s">
        <v>8078</v>
      </c>
      <c r="U50" t="str">
        <f t="shared" si="27"/>
        <v>K-C6</v>
      </c>
      <c r="AB50" t="s">
        <v>7187</v>
      </c>
      <c r="AC50" t="str">
        <f>VLOOKUP(AB50,TONG_SL!$A:$C,2,0)</f>
        <v>Chân giò heo muối 300g</v>
      </c>
      <c r="AE50" t="str">
        <f t="shared" si="23"/>
        <v>K-C6</v>
      </c>
      <c r="AG50" t="str">
        <f t="shared" si="24"/>
        <v>632</v>
      </c>
      <c r="AH50" t="str">
        <f t="shared" si="25"/>
        <v>156</v>
      </c>
      <c r="AI50" t="str">
        <f>VLOOKUP($AB50,TONG_SL!$A:$D,3,0)</f>
        <v>Túi</v>
      </c>
      <c r="AJ50" s="112">
        <v>1</v>
      </c>
      <c r="AK50" s="220">
        <f>IFERROR(VLOOKUP(AB50,Gia_HD_XI_SPL!$A:$C,3,0),0)</f>
        <v>73.430999999999997</v>
      </c>
      <c r="AL50">
        <f t="shared" si="26"/>
        <v>73.430999999999997</v>
      </c>
    </row>
    <row r="51" spans="2:38" ht="15.75" x14ac:dyDescent="0.25">
      <c r="B51" t="str">
        <f t="shared" si="22"/>
        <v>3</v>
      </c>
      <c r="C51" s="37">
        <v>45999</v>
      </c>
      <c r="D51" s="37">
        <v>45999</v>
      </c>
      <c r="E51" t="s">
        <v>8397</v>
      </c>
      <c r="H51" t="s">
        <v>7323</v>
      </c>
      <c r="L51" s="216" t="s">
        <v>8158</v>
      </c>
      <c r="M51" t="s">
        <v>1771</v>
      </c>
      <c r="N51" t="s">
        <v>8078</v>
      </c>
      <c r="U51" t="str">
        <f t="shared" si="27"/>
        <v>K-C6</v>
      </c>
      <c r="AB51" t="s">
        <v>7197</v>
      </c>
      <c r="AC51" t="str">
        <f>VLOOKUP(AB51,TONG_SL!$A:$C,2,0)</f>
        <v>Gà muối 500g</v>
      </c>
      <c r="AE51" t="str">
        <f t="shared" si="23"/>
        <v>K-C6</v>
      </c>
      <c r="AG51" t="str">
        <f t="shared" si="24"/>
        <v>632</v>
      </c>
      <c r="AH51" t="str">
        <f t="shared" si="25"/>
        <v>156</v>
      </c>
      <c r="AI51" t="str">
        <f>VLOOKUP($AB51,TONG_SL!$A:$D,3,0)</f>
        <v>Túi</v>
      </c>
      <c r="AJ51" s="112">
        <v>1</v>
      </c>
      <c r="AK51" s="220">
        <f>IFERROR(VLOOKUP(AB51,Gia_HD_XI_SPL!$A:$C,3,0),0)</f>
        <v>111.05800000000001</v>
      </c>
      <c r="AL51">
        <f t="shared" si="26"/>
        <v>111.05800000000001</v>
      </c>
    </row>
    <row r="52" spans="2:38" ht="15.75" x14ac:dyDescent="0.25">
      <c r="B52" t="str">
        <f t="shared" si="22"/>
        <v>3</v>
      </c>
      <c r="C52" s="37">
        <v>45999</v>
      </c>
      <c r="D52" s="37">
        <v>45999</v>
      </c>
      <c r="E52" t="s">
        <v>8397</v>
      </c>
      <c r="H52" t="s">
        <v>7323</v>
      </c>
      <c r="L52" s="216" t="s">
        <v>8158</v>
      </c>
      <c r="M52" t="s">
        <v>1771</v>
      </c>
      <c r="N52" t="s">
        <v>8078</v>
      </c>
      <c r="U52" t="str">
        <f t="shared" si="27"/>
        <v>K-C6</v>
      </c>
      <c r="AB52" t="s">
        <v>7187</v>
      </c>
      <c r="AC52" t="str">
        <f>VLOOKUP(AB52,TONG_SL!$A:$C,2,0)</f>
        <v>Chân giò heo muối 300g</v>
      </c>
      <c r="AE52" t="str">
        <f t="shared" si="23"/>
        <v>K-C6</v>
      </c>
      <c r="AG52" t="str">
        <f t="shared" si="24"/>
        <v>632</v>
      </c>
      <c r="AH52" t="str">
        <f t="shared" si="25"/>
        <v>156</v>
      </c>
      <c r="AI52" t="str">
        <f>VLOOKUP($AB52,TONG_SL!$A:$D,3,0)</f>
        <v>Túi</v>
      </c>
      <c r="AJ52" s="112">
        <v>1</v>
      </c>
      <c r="AK52" s="220">
        <f>IFERROR(VLOOKUP(AB52,Gia_HD_XI_SPL!$A:$C,3,0),0)</f>
        <v>73.430999999999997</v>
      </c>
      <c r="AL52">
        <f t="shared" si="26"/>
        <v>73.430999999999997</v>
      </c>
    </row>
    <row r="53" spans="2:38" ht="15.75" x14ac:dyDescent="0.25">
      <c r="B53" t="str">
        <f t="shared" si="22"/>
        <v>3</v>
      </c>
      <c r="C53" s="37">
        <v>45999</v>
      </c>
      <c r="D53" s="37">
        <v>45999</v>
      </c>
      <c r="E53" t="s">
        <v>8398</v>
      </c>
      <c r="H53" t="s">
        <v>36</v>
      </c>
      <c r="L53" s="216" t="s">
        <v>8158</v>
      </c>
      <c r="M53" t="s">
        <v>1771</v>
      </c>
      <c r="N53" t="s">
        <v>8078</v>
      </c>
      <c r="U53" t="str">
        <f t="shared" si="27"/>
        <v>K-C6</v>
      </c>
      <c r="AB53" t="s">
        <v>7197</v>
      </c>
      <c r="AC53" t="str">
        <f>VLOOKUP(AB53,TONG_SL!$A:$C,2,0)</f>
        <v>Gà muối 500g</v>
      </c>
      <c r="AE53" t="str">
        <f t="shared" si="23"/>
        <v>K-C6</v>
      </c>
      <c r="AG53" t="str">
        <f t="shared" si="24"/>
        <v>632</v>
      </c>
      <c r="AH53" t="str">
        <f t="shared" si="25"/>
        <v>156</v>
      </c>
      <c r="AI53" t="str">
        <f>VLOOKUP($AB53,TONG_SL!$A:$D,3,0)</f>
        <v>Túi</v>
      </c>
      <c r="AJ53" s="112">
        <v>1</v>
      </c>
      <c r="AK53" s="220">
        <f>IFERROR(VLOOKUP(AB53,Gia_HD_XI_SPL!$A:$C,3,0),0)</f>
        <v>111.05800000000001</v>
      </c>
      <c r="AL53">
        <f t="shared" si="26"/>
        <v>111.05800000000001</v>
      </c>
    </row>
    <row r="54" spans="2:38" ht="15.75" x14ac:dyDescent="0.25">
      <c r="B54" t="str">
        <f t="shared" si="22"/>
        <v>3</v>
      </c>
      <c r="C54" s="37">
        <v>45999</v>
      </c>
      <c r="D54" s="37">
        <v>45999</v>
      </c>
      <c r="E54" t="s">
        <v>8398</v>
      </c>
      <c r="H54" t="s">
        <v>36</v>
      </c>
      <c r="L54" s="218" t="s">
        <v>8158</v>
      </c>
      <c r="M54" t="s">
        <v>1771</v>
      </c>
      <c r="N54" t="s">
        <v>8078</v>
      </c>
      <c r="U54" t="str">
        <f t="shared" si="27"/>
        <v>K-C6</v>
      </c>
      <c r="AB54" t="s">
        <v>7187</v>
      </c>
      <c r="AC54" t="str">
        <f>VLOOKUP(AB54,TONG_SL!$A:$C,2,0)</f>
        <v>Chân giò heo muối 300g</v>
      </c>
      <c r="AE54" t="str">
        <f t="shared" si="23"/>
        <v>K-C6</v>
      </c>
      <c r="AG54" t="str">
        <f t="shared" si="24"/>
        <v>632</v>
      </c>
      <c r="AH54" t="str">
        <f t="shared" si="25"/>
        <v>156</v>
      </c>
      <c r="AI54" t="str">
        <f>VLOOKUP($AB54,TONG_SL!$A:$D,3,0)</f>
        <v>Túi</v>
      </c>
      <c r="AJ54" s="112">
        <v>1</v>
      </c>
      <c r="AK54" s="224">
        <f>IFERROR(VLOOKUP(AB54,Gia_HD_XI_SPL!$A:$C,3,0),0)</f>
        <v>73.430999999999997</v>
      </c>
      <c r="AL54">
        <f t="shared" si="26"/>
        <v>73.430999999999997</v>
      </c>
    </row>
    <row r="55" spans="2:38" ht="15.75" x14ac:dyDescent="0.25">
      <c r="B55" t="str">
        <f t="shared" ref="B55:B62" si="28">IF($C55&lt;&gt;"","3","")</f>
        <v>3</v>
      </c>
      <c r="C55" s="37">
        <v>45999</v>
      </c>
      <c r="D55" s="37">
        <v>45999</v>
      </c>
      <c r="E55" t="s">
        <v>8489</v>
      </c>
      <c r="H55" t="s">
        <v>1771</v>
      </c>
      <c r="L55" t="s">
        <v>7766</v>
      </c>
      <c r="M55" t="s">
        <v>1771</v>
      </c>
      <c r="N55" t="s">
        <v>7191</v>
      </c>
      <c r="U55" t="str">
        <f t="shared" ref="U55:U62" si="29">IF($C55&lt;&gt;"","K-C6","")</f>
        <v>K-C6</v>
      </c>
      <c r="AB55" t="s">
        <v>7197</v>
      </c>
      <c r="AC55" t="str">
        <f>VLOOKUP(AB55,TONG_SL!$A:$C,2,0)</f>
        <v>Gà muối 500g</v>
      </c>
      <c r="AE55" t="str">
        <f t="shared" ref="AE55:AE62" si="30">IF($C55&lt;&gt;"","K-C6","")</f>
        <v>K-C6</v>
      </c>
      <c r="AG55" t="str">
        <f t="shared" ref="AG55:AG62" si="31">IF($C55&lt;&gt;"","632","")</f>
        <v>632</v>
      </c>
      <c r="AH55" t="str">
        <f t="shared" ref="AH55:AH62" si="32">IF($C55&lt;&gt;"","156","")</f>
        <v>156</v>
      </c>
      <c r="AI55" t="str">
        <f>VLOOKUP($AB55,TONG_SL!$A:$D,3,0)</f>
        <v>Túi</v>
      </c>
      <c r="AJ55" s="112">
        <v>5</v>
      </c>
      <c r="AK55" s="220">
        <f>IFERROR(VLOOKUP(AB55,Gia_HD_XI_SPL!$A:$C,3,0),0)</f>
        <v>111.05800000000001</v>
      </c>
      <c r="AL55">
        <f t="shared" ref="AL55:AL62" si="33">AJ55*AK55</f>
        <v>555.29000000000008</v>
      </c>
    </row>
    <row r="56" spans="2:38" ht="15.75" x14ac:dyDescent="0.25">
      <c r="B56" t="str">
        <f t="shared" si="28"/>
        <v>3</v>
      </c>
      <c r="C56" s="37">
        <v>45999</v>
      </c>
      <c r="D56" s="37">
        <v>45999</v>
      </c>
      <c r="E56" t="s">
        <v>8489</v>
      </c>
      <c r="H56" t="s">
        <v>1771</v>
      </c>
      <c r="L56" t="s">
        <v>7766</v>
      </c>
      <c r="M56" t="s">
        <v>1771</v>
      </c>
      <c r="N56" t="s">
        <v>7191</v>
      </c>
      <c r="U56" t="str">
        <f t="shared" si="29"/>
        <v>K-C6</v>
      </c>
      <c r="AB56" t="s">
        <v>32</v>
      </c>
      <c r="AC56" t="str">
        <f>VLOOKUP(AB56,TONG_SL!$A:$C,2,0)</f>
        <v>Giò Tai Lưỡi Xào 250g</v>
      </c>
      <c r="AE56" t="str">
        <f t="shared" si="30"/>
        <v>K-C6</v>
      </c>
      <c r="AG56" t="str">
        <f t="shared" si="31"/>
        <v>632</v>
      </c>
      <c r="AH56" t="str">
        <f t="shared" si="32"/>
        <v>156</v>
      </c>
      <c r="AI56" t="str">
        <f>VLOOKUP($AB56,TONG_SL!$A:$D,3,0)</f>
        <v>Túi</v>
      </c>
      <c r="AJ56" s="112">
        <v>4</v>
      </c>
      <c r="AK56" s="220">
        <f>IFERROR(VLOOKUP(AB56,Gia_HD_XI_SPL!$A:$C,3,0),0)</f>
        <v>50.183</v>
      </c>
      <c r="AL56">
        <f t="shared" si="33"/>
        <v>200.732</v>
      </c>
    </row>
    <row r="57" spans="2:38" ht="15.75" x14ac:dyDescent="0.25">
      <c r="B57" t="str">
        <f t="shared" si="28"/>
        <v>3</v>
      </c>
      <c r="C57" s="37">
        <v>45999</v>
      </c>
      <c r="D57" s="37">
        <v>45999</v>
      </c>
      <c r="E57" t="s">
        <v>8489</v>
      </c>
      <c r="H57" t="s">
        <v>1771</v>
      </c>
      <c r="L57" t="s">
        <v>7766</v>
      </c>
      <c r="M57" t="s">
        <v>1771</v>
      </c>
      <c r="N57" t="s">
        <v>7191</v>
      </c>
      <c r="U57" t="str">
        <f t="shared" si="29"/>
        <v>K-C6</v>
      </c>
      <c r="AB57" t="s">
        <v>37</v>
      </c>
      <c r="AC57" t="str">
        <f>VLOOKUP(AB57,TONG_SL!$A:$C,2,0)</f>
        <v>Chả cốm 300g</v>
      </c>
      <c r="AE57" t="str">
        <f t="shared" si="30"/>
        <v>K-C6</v>
      </c>
      <c r="AG57" t="str">
        <f t="shared" si="31"/>
        <v>632</v>
      </c>
      <c r="AH57" t="str">
        <f t="shared" si="32"/>
        <v>156</v>
      </c>
      <c r="AI57" t="str">
        <f>VLOOKUP($AB57,TONG_SL!$A:$D,3,0)</f>
        <v>Túi</v>
      </c>
      <c r="AJ57" s="112">
        <v>1</v>
      </c>
      <c r="AK57" s="220">
        <f>IFERROR(VLOOKUP(AB57,Gia_HD_XI_SPL!$A:$C,3,0),0)</f>
        <v>74.25</v>
      </c>
      <c r="AL57">
        <f t="shared" si="33"/>
        <v>74.25</v>
      </c>
    </row>
    <row r="58" spans="2:38" ht="15.75" x14ac:dyDescent="0.25">
      <c r="B58" t="str">
        <f t="shared" si="28"/>
        <v>3</v>
      </c>
      <c r="C58" s="37">
        <v>45999</v>
      </c>
      <c r="D58" s="37">
        <v>45999</v>
      </c>
      <c r="E58" t="s">
        <v>8489</v>
      </c>
      <c r="H58" t="s">
        <v>1771</v>
      </c>
      <c r="L58" t="s">
        <v>7766</v>
      </c>
      <c r="M58" t="s">
        <v>1771</v>
      </c>
      <c r="N58" t="s">
        <v>7191</v>
      </c>
      <c r="U58" t="str">
        <f t="shared" si="29"/>
        <v>K-C6</v>
      </c>
      <c r="AB58" t="s">
        <v>27</v>
      </c>
      <c r="AC58" t="str">
        <f>VLOOKUP(AB58,TONG_SL!$A:$C,2,0)</f>
        <v>Chân giò heo muối 300g</v>
      </c>
      <c r="AE58" t="str">
        <f t="shared" si="30"/>
        <v>K-C6</v>
      </c>
      <c r="AG58" t="str">
        <f t="shared" si="31"/>
        <v>632</v>
      </c>
      <c r="AH58" t="str">
        <f t="shared" si="32"/>
        <v>156</v>
      </c>
      <c r="AI58" t="str">
        <f>VLOOKUP($AB58,TONG_SL!$A:$D,3,0)</f>
        <v>Túi</v>
      </c>
      <c r="AJ58" s="112">
        <v>3</v>
      </c>
      <c r="AK58" s="220">
        <f>IFERROR(VLOOKUP(AB58,Gia_HD_XI_SPL!$A:$C,3,0),0)</f>
        <v>73.430999999999997</v>
      </c>
      <c r="AL58">
        <f t="shared" si="33"/>
        <v>220.29300000000001</v>
      </c>
    </row>
    <row r="59" spans="2:38" ht="15.75" x14ac:dyDescent="0.25">
      <c r="B59" t="str">
        <f t="shared" si="28"/>
        <v>3</v>
      </c>
      <c r="C59" s="37">
        <v>45999</v>
      </c>
      <c r="D59" s="37">
        <v>45999</v>
      </c>
      <c r="E59" t="s">
        <v>8490</v>
      </c>
      <c r="H59" t="s">
        <v>765</v>
      </c>
      <c r="L59" t="s">
        <v>8073</v>
      </c>
      <c r="M59" t="s">
        <v>1790</v>
      </c>
      <c r="N59" t="s">
        <v>7191</v>
      </c>
      <c r="U59" t="str">
        <f t="shared" si="29"/>
        <v>K-C6</v>
      </c>
      <c r="AB59" t="s">
        <v>34</v>
      </c>
      <c r="AC59" t="str">
        <f>VLOOKUP(AB59,TONG_SL!$A:$C,2,0)</f>
        <v>Tai heo muối 200g</v>
      </c>
      <c r="AE59" t="str">
        <f t="shared" si="30"/>
        <v>K-C6</v>
      </c>
      <c r="AG59" t="str">
        <f t="shared" si="31"/>
        <v>632</v>
      </c>
      <c r="AH59" t="str">
        <f t="shared" si="32"/>
        <v>156</v>
      </c>
      <c r="AI59" t="str">
        <f>VLOOKUP($AB59,TONG_SL!$A:$D,3,0)</f>
        <v>Túi</v>
      </c>
      <c r="AJ59" s="112">
        <v>2</v>
      </c>
      <c r="AK59" s="224">
        <f>IFERROR(VLOOKUP(AB59,Gia_HD_XI_SPL!$A:$C,3,0),0)</f>
        <v>55.594999999999999</v>
      </c>
      <c r="AL59">
        <f t="shared" si="33"/>
        <v>111.19</v>
      </c>
    </row>
    <row r="60" spans="2:38" ht="15.75" x14ac:dyDescent="0.25">
      <c r="B60" t="str">
        <f t="shared" si="28"/>
        <v>3</v>
      </c>
      <c r="C60" s="37">
        <v>46000</v>
      </c>
      <c r="D60" s="37">
        <v>46000</v>
      </c>
      <c r="E60" t="s">
        <v>8530</v>
      </c>
      <c r="H60" t="s">
        <v>42</v>
      </c>
      <c r="L60" s="218" t="s">
        <v>8158</v>
      </c>
      <c r="M60" t="s">
        <v>1771</v>
      </c>
      <c r="N60" t="s">
        <v>8078</v>
      </c>
      <c r="U60" t="str">
        <f t="shared" si="29"/>
        <v>K-C6</v>
      </c>
      <c r="AB60" t="s">
        <v>7197</v>
      </c>
      <c r="AC60" t="str">
        <f>VLOOKUP(AB60,TONG_SL!$A:$C,2,0)</f>
        <v>Gà muối 500g</v>
      </c>
      <c r="AE60" t="str">
        <f t="shared" si="30"/>
        <v>K-C6</v>
      </c>
      <c r="AG60" t="str">
        <f t="shared" si="31"/>
        <v>632</v>
      </c>
      <c r="AH60" t="str">
        <f t="shared" si="32"/>
        <v>156</v>
      </c>
      <c r="AI60" t="str">
        <f>VLOOKUP($AB60,TONG_SL!$A:$D,3,0)</f>
        <v>Túi</v>
      </c>
      <c r="AJ60" s="112">
        <v>1</v>
      </c>
      <c r="AK60" s="220">
        <f>IFERROR(VLOOKUP(AB60,Gia_HD_XI_SPL!$A:$C,3,0),0)</f>
        <v>111.05800000000001</v>
      </c>
      <c r="AL60">
        <f t="shared" si="33"/>
        <v>111.05800000000001</v>
      </c>
    </row>
    <row r="61" spans="2:38" ht="15.75" x14ac:dyDescent="0.25">
      <c r="B61" t="str">
        <f t="shared" si="28"/>
        <v>3</v>
      </c>
      <c r="C61" s="37">
        <v>46000</v>
      </c>
      <c r="D61" s="37">
        <v>46000</v>
      </c>
      <c r="E61" t="s">
        <v>8530</v>
      </c>
      <c r="H61" t="s">
        <v>42</v>
      </c>
      <c r="L61" s="218" t="s">
        <v>8158</v>
      </c>
      <c r="M61" t="s">
        <v>1771</v>
      </c>
      <c r="N61" t="s">
        <v>8078</v>
      </c>
      <c r="U61" t="str">
        <f t="shared" si="29"/>
        <v>K-C6</v>
      </c>
      <c r="AB61" t="s">
        <v>7187</v>
      </c>
      <c r="AC61" t="str">
        <f>VLOOKUP(AB61,TONG_SL!$A:$C,2,0)</f>
        <v>Chân giò heo muối 300g</v>
      </c>
      <c r="AE61" t="str">
        <f t="shared" si="30"/>
        <v>K-C6</v>
      </c>
      <c r="AG61" t="str">
        <f t="shared" si="31"/>
        <v>632</v>
      </c>
      <c r="AH61" t="str">
        <f t="shared" si="32"/>
        <v>156</v>
      </c>
      <c r="AI61" t="str">
        <f>VLOOKUP($AB61,TONG_SL!$A:$D,3,0)</f>
        <v>Túi</v>
      </c>
      <c r="AJ61" s="112">
        <v>1</v>
      </c>
      <c r="AK61" s="224">
        <f>IFERROR(VLOOKUP(AB61,Gia_HD_XI_SPL!$A:$C,3,0),0)</f>
        <v>73.430999999999997</v>
      </c>
      <c r="AL61">
        <f t="shared" si="33"/>
        <v>73.430999999999997</v>
      </c>
    </row>
    <row r="62" spans="2:38" ht="15.75" x14ac:dyDescent="0.25">
      <c r="B62" t="str">
        <f t="shared" si="28"/>
        <v>3</v>
      </c>
      <c r="C62" s="37">
        <v>46000</v>
      </c>
      <c r="D62" s="37">
        <v>46000</v>
      </c>
      <c r="E62" t="s">
        <v>8553</v>
      </c>
      <c r="H62" t="s">
        <v>1771</v>
      </c>
      <c r="L62" t="s">
        <v>7766</v>
      </c>
      <c r="M62" t="s">
        <v>1771</v>
      </c>
      <c r="N62" t="s">
        <v>7191</v>
      </c>
      <c r="U62" t="str">
        <f t="shared" si="29"/>
        <v>K-C6</v>
      </c>
      <c r="AB62" t="s">
        <v>30</v>
      </c>
      <c r="AC62" t="str">
        <f>VLOOKUP(AB62,TONG_SL!$A:$C,2,0)</f>
        <v>Gà muối 500g</v>
      </c>
      <c r="AE62" t="str">
        <f t="shared" si="30"/>
        <v>K-C6</v>
      </c>
      <c r="AG62" t="str">
        <f t="shared" si="31"/>
        <v>632</v>
      </c>
      <c r="AH62" t="str">
        <f t="shared" si="32"/>
        <v>156</v>
      </c>
      <c r="AI62" t="str">
        <f>VLOOKUP($AB62,TONG_SL!$A:$D,3,0)</f>
        <v>Túi</v>
      </c>
      <c r="AJ62" s="112">
        <v>1</v>
      </c>
      <c r="AK62" s="220">
        <f>IFERROR(VLOOKUP(AB62,Gia_HD_XI_SPL!$A:$C,3,0),0)</f>
        <v>111.05800000000001</v>
      </c>
      <c r="AL62">
        <f t="shared" si="33"/>
        <v>111.05800000000001</v>
      </c>
    </row>
    <row r="63" spans="2:38" ht="15.75" x14ac:dyDescent="0.25">
      <c r="B63" t="str">
        <f t="shared" ref="B63:B73" si="34">IF($C63&lt;&gt;"","3","")</f>
        <v>3</v>
      </c>
      <c r="C63" s="37">
        <v>46000</v>
      </c>
      <c r="D63" s="37">
        <v>46000</v>
      </c>
      <c r="E63" t="s">
        <v>8553</v>
      </c>
      <c r="H63" t="s">
        <v>1771</v>
      </c>
      <c r="L63" t="s">
        <v>7766</v>
      </c>
      <c r="M63" t="s">
        <v>1771</v>
      </c>
      <c r="N63" t="s">
        <v>7191</v>
      </c>
      <c r="U63" t="str">
        <f t="shared" ref="U63:U73" si="35">IF($C63&lt;&gt;"","K-C6","")</f>
        <v>K-C6</v>
      </c>
      <c r="AB63" t="s">
        <v>37</v>
      </c>
      <c r="AC63" t="str">
        <f>VLOOKUP(AB63,TONG_SL!$A:$C,2,0)</f>
        <v>Chả cốm 300g</v>
      </c>
      <c r="AE63" t="str">
        <f t="shared" ref="AE63:AE73" si="36">IF($C63&lt;&gt;"","K-C6","")</f>
        <v>K-C6</v>
      </c>
      <c r="AG63" t="str">
        <f t="shared" ref="AG63:AG73" si="37">IF($C63&lt;&gt;"","632","")</f>
        <v>632</v>
      </c>
      <c r="AH63" t="str">
        <f t="shared" ref="AH63:AH73" si="38">IF($C63&lt;&gt;"","156","")</f>
        <v>156</v>
      </c>
      <c r="AI63" t="str">
        <f>VLOOKUP($AB63,TONG_SL!$A:$D,3,0)</f>
        <v>Túi</v>
      </c>
      <c r="AJ63" s="112">
        <v>1</v>
      </c>
      <c r="AK63" s="272">
        <f>IFERROR(VLOOKUP(AB63,Gia_HD_XI_SPL!$A:$C,3,0),0)</f>
        <v>74.25</v>
      </c>
      <c r="AL63">
        <f t="shared" ref="AL63:AL73" si="39">AJ63*AK63</f>
        <v>74.25</v>
      </c>
    </row>
    <row r="64" spans="2:38" ht="15.75" x14ac:dyDescent="0.25">
      <c r="B64" t="str">
        <f t="shared" si="34"/>
        <v>3</v>
      </c>
      <c r="C64" s="37">
        <v>46000</v>
      </c>
      <c r="D64" s="37">
        <v>46000</v>
      </c>
      <c r="E64" t="s">
        <v>8553</v>
      </c>
      <c r="H64" t="s">
        <v>1771</v>
      </c>
      <c r="L64" t="s">
        <v>7766</v>
      </c>
      <c r="M64" t="s">
        <v>1771</v>
      </c>
      <c r="N64" t="s">
        <v>7191</v>
      </c>
      <c r="U64" t="str">
        <f t="shared" si="35"/>
        <v>K-C6</v>
      </c>
      <c r="AB64" t="s">
        <v>48</v>
      </c>
      <c r="AC64" t="str">
        <f>VLOOKUP(AB64,TONG_SL!$A:$C,2,0)</f>
        <v>Mọc Nấm Hương 250g</v>
      </c>
      <c r="AE64" t="str">
        <f t="shared" si="36"/>
        <v>K-C6</v>
      </c>
      <c r="AG64" t="str">
        <f t="shared" si="37"/>
        <v>632</v>
      </c>
      <c r="AH64" t="str">
        <f t="shared" si="38"/>
        <v>156</v>
      </c>
      <c r="AI64" t="str">
        <f>VLOOKUP($AB64,TONG_SL!$A:$D,3,0)</f>
        <v>Túi</v>
      </c>
      <c r="AJ64" s="112">
        <v>1</v>
      </c>
      <c r="AK64" s="272">
        <f>IFERROR(VLOOKUP(AB64,Gia_HD_XI_SPL!$A:$C,3,0),0)</f>
        <v>46</v>
      </c>
      <c r="AL64">
        <f t="shared" si="39"/>
        <v>46</v>
      </c>
    </row>
    <row r="65" spans="2:38" ht="15.75" x14ac:dyDescent="0.25">
      <c r="B65" t="str">
        <f t="shared" si="34"/>
        <v>3</v>
      </c>
      <c r="C65" s="37">
        <v>46000</v>
      </c>
      <c r="D65" s="37">
        <v>46000</v>
      </c>
      <c r="E65" t="s">
        <v>8553</v>
      </c>
      <c r="H65" t="s">
        <v>1771</v>
      </c>
      <c r="L65" t="s">
        <v>7766</v>
      </c>
      <c r="M65" t="s">
        <v>1771</v>
      </c>
      <c r="N65" t="s">
        <v>7191</v>
      </c>
      <c r="U65" t="str">
        <f t="shared" si="35"/>
        <v>K-C6</v>
      </c>
      <c r="AB65" t="s">
        <v>27</v>
      </c>
      <c r="AC65" t="str">
        <f>VLOOKUP(AB65,TONG_SL!$A:$C,2,0)</f>
        <v>Chân giò heo muối 300g</v>
      </c>
      <c r="AE65" t="str">
        <f t="shared" si="36"/>
        <v>K-C6</v>
      </c>
      <c r="AG65" t="str">
        <f t="shared" si="37"/>
        <v>632</v>
      </c>
      <c r="AH65" t="str">
        <f t="shared" si="38"/>
        <v>156</v>
      </c>
      <c r="AI65" t="str">
        <f>VLOOKUP($AB65,TONG_SL!$A:$D,3,0)</f>
        <v>Túi</v>
      </c>
      <c r="AJ65" s="112">
        <v>1</v>
      </c>
      <c r="AK65" s="272">
        <f>IFERROR(VLOOKUP(AB65,Gia_HD_XI_SPL!$A:$C,3,0),0)</f>
        <v>73.430999999999997</v>
      </c>
      <c r="AL65">
        <f t="shared" si="39"/>
        <v>73.430999999999997</v>
      </c>
    </row>
    <row r="66" spans="2:38" ht="15.75" x14ac:dyDescent="0.25">
      <c r="B66" t="str">
        <f t="shared" si="34"/>
        <v>3</v>
      </c>
      <c r="C66" s="37">
        <v>46001</v>
      </c>
      <c r="D66" s="37">
        <v>46001</v>
      </c>
      <c r="E66" t="s">
        <v>8627</v>
      </c>
      <c r="H66" t="s">
        <v>7229</v>
      </c>
      <c r="L66" s="218" t="s">
        <v>8158</v>
      </c>
      <c r="M66" t="s">
        <v>1771</v>
      </c>
      <c r="N66" t="s">
        <v>8078</v>
      </c>
      <c r="U66" t="str">
        <f t="shared" si="35"/>
        <v>K-C6</v>
      </c>
      <c r="AB66" t="s">
        <v>30</v>
      </c>
      <c r="AC66" t="str">
        <f>VLOOKUP(AB66,TONG_SL!$A:$C,2,0)</f>
        <v>Gà muối 500g</v>
      </c>
      <c r="AE66" t="str">
        <f t="shared" si="36"/>
        <v>K-C6</v>
      </c>
      <c r="AG66" t="str">
        <f t="shared" si="37"/>
        <v>632</v>
      </c>
      <c r="AH66" t="str">
        <f t="shared" si="38"/>
        <v>156</v>
      </c>
      <c r="AI66" t="str">
        <f>VLOOKUP($AB66,TONG_SL!$A:$D,3,0)</f>
        <v>Túi</v>
      </c>
      <c r="AJ66" s="112">
        <v>1</v>
      </c>
      <c r="AK66" s="263">
        <f>IFERROR(VLOOKUP(AB66,Gia_HD_XI_SPL!$A:$C,3,0),0)</f>
        <v>111.05800000000001</v>
      </c>
      <c r="AL66">
        <f t="shared" si="39"/>
        <v>111.05800000000001</v>
      </c>
    </row>
    <row r="67" spans="2:38" ht="15.75" x14ac:dyDescent="0.25">
      <c r="B67" t="str">
        <f t="shared" si="34"/>
        <v>3</v>
      </c>
      <c r="C67" s="37">
        <v>46001</v>
      </c>
      <c r="D67" s="37">
        <v>46001</v>
      </c>
      <c r="E67" t="s">
        <v>8627</v>
      </c>
      <c r="H67" t="s">
        <v>7229</v>
      </c>
      <c r="L67" s="218" t="s">
        <v>8158</v>
      </c>
      <c r="M67" t="s">
        <v>1771</v>
      </c>
      <c r="N67" t="s">
        <v>8078</v>
      </c>
      <c r="U67" t="str">
        <f t="shared" si="35"/>
        <v>K-C6</v>
      </c>
      <c r="AB67" t="s">
        <v>27</v>
      </c>
      <c r="AC67" t="str">
        <f>VLOOKUP(AB67,TONG_SL!$A:$C,2,0)</f>
        <v>Chân giò heo muối 300g</v>
      </c>
      <c r="AE67" t="str">
        <f t="shared" si="36"/>
        <v>K-C6</v>
      </c>
      <c r="AG67" t="str">
        <f t="shared" si="37"/>
        <v>632</v>
      </c>
      <c r="AH67" t="str">
        <f t="shared" si="38"/>
        <v>156</v>
      </c>
      <c r="AI67" t="str">
        <f>VLOOKUP($AB67,TONG_SL!$A:$D,3,0)</f>
        <v>Túi</v>
      </c>
      <c r="AJ67" s="112">
        <v>1</v>
      </c>
      <c r="AK67" s="272">
        <f>IFERROR(VLOOKUP(AB67,Gia_HD_XI_SPL!$A:$C,3,0),0)</f>
        <v>73.430999999999997</v>
      </c>
      <c r="AL67">
        <f t="shared" si="39"/>
        <v>73.430999999999997</v>
      </c>
    </row>
    <row r="68" spans="2:38" ht="15.75" x14ac:dyDescent="0.25">
      <c r="B68" t="str">
        <f t="shared" si="34"/>
        <v>3</v>
      </c>
      <c r="C68" s="37">
        <v>46001</v>
      </c>
      <c r="D68" s="37">
        <v>46001</v>
      </c>
      <c r="E68" t="s">
        <v>8711</v>
      </c>
      <c r="H68" t="s">
        <v>1771</v>
      </c>
      <c r="L68" t="s">
        <v>7766</v>
      </c>
      <c r="M68" t="s">
        <v>1771</v>
      </c>
      <c r="N68" t="s">
        <v>7191</v>
      </c>
      <c r="U68" t="str">
        <f t="shared" si="35"/>
        <v>K-C6</v>
      </c>
      <c r="AB68" t="s">
        <v>30</v>
      </c>
      <c r="AC68" t="str">
        <f>VLOOKUP(AB68,TONG_SL!$A:$C,2,0)</f>
        <v>Gà muối 500g</v>
      </c>
      <c r="AE68" t="str">
        <f t="shared" si="36"/>
        <v>K-C6</v>
      </c>
      <c r="AG68" t="str">
        <f t="shared" si="37"/>
        <v>632</v>
      </c>
      <c r="AH68" t="str">
        <f t="shared" si="38"/>
        <v>156</v>
      </c>
      <c r="AI68" t="str">
        <f>VLOOKUP($AB68,TONG_SL!$A:$D,3,0)</f>
        <v>Túi</v>
      </c>
      <c r="AJ68" s="112">
        <v>2</v>
      </c>
      <c r="AK68" s="224">
        <f>IFERROR(VLOOKUP(AB68,Gia_HD_XI_SPL!$A:$C,3,0),0)</f>
        <v>111.05800000000001</v>
      </c>
      <c r="AL68">
        <f t="shared" si="39"/>
        <v>222.11600000000001</v>
      </c>
    </row>
    <row r="69" spans="2:38" ht="15.75" x14ac:dyDescent="0.25">
      <c r="B69" t="str">
        <f t="shared" si="34"/>
        <v>3</v>
      </c>
      <c r="C69" s="37">
        <v>46001</v>
      </c>
      <c r="D69" s="37">
        <v>46001</v>
      </c>
      <c r="E69" t="s">
        <v>8711</v>
      </c>
      <c r="H69" t="s">
        <v>1771</v>
      </c>
      <c r="L69" t="s">
        <v>7766</v>
      </c>
      <c r="M69" t="s">
        <v>1771</v>
      </c>
      <c r="N69" t="s">
        <v>7191</v>
      </c>
      <c r="U69" t="str">
        <f t="shared" si="35"/>
        <v>K-C6</v>
      </c>
      <c r="AB69" t="s">
        <v>52</v>
      </c>
      <c r="AC69" t="str">
        <f>VLOOKUP(AB69,TONG_SL!$A:$C,2,0)</f>
        <v>Gà xì dầu 500g</v>
      </c>
      <c r="AE69" t="str">
        <f t="shared" si="36"/>
        <v>K-C6</v>
      </c>
      <c r="AG69" t="str">
        <f t="shared" si="37"/>
        <v>632</v>
      </c>
      <c r="AH69" t="str">
        <f t="shared" si="38"/>
        <v>156</v>
      </c>
      <c r="AI69" t="str">
        <f>VLOOKUP($AB69,TONG_SL!$A:$D,3,0)</f>
        <v>Túi</v>
      </c>
      <c r="AJ69" s="112">
        <v>1</v>
      </c>
      <c r="AK69" s="224">
        <f>IFERROR(VLOOKUP(AB69,Gia_HD_XI_SPL!$A:$C,3,0),0)</f>
        <v>111.60599999999999</v>
      </c>
      <c r="AL69">
        <f t="shared" si="39"/>
        <v>111.60599999999999</v>
      </c>
    </row>
    <row r="70" spans="2:38" ht="15.75" x14ac:dyDescent="0.25">
      <c r="B70" t="str">
        <f t="shared" si="34"/>
        <v>3</v>
      </c>
      <c r="C70" s="37">
        <v>46001</v>
      </c>
      <c r="D70" s="37">
        <v>46001</v>
      </c>
      <c r="E70" t="s">
        <v>8711</v>
      </c>
      <c r="H70" t="s">
        <v>1771</v>
      </c>
      <c r="L70" t="s">
        <v>7766</v>
      </c>
      <c r="M70" t="s">
        <v>1771</v>
      </c>
      <c r="N70" t="s">
        <v>7191</v>
      </c>
      <c r="U70" t="str">
        <f t="shared" si="35"/>
        <v>K-C6</v>
      </c>
      <c r="AB70" t="s">
        <v>32</v>
      </c>
      <c r="AC70" t="str">
        <f>VLOOKUP(AB70,TONG_SL!$A:$C,2,0)</f>
        <v>Giò Tai Lưỡi Xào 250g</v>
      </c>
      <c r="AE70" t="str">
        <f t="shared" si="36"/>
        <v>K-C6</v>
      </c>
      <c r="AG70" t="str">
        <f t="shared" si="37"/>
        <v>632</v>
      </c>
      <c r="AH70" t="str">
        <f t="shared" si="38"/>
        <v>156</v>
      </c>
      <c r="AI70" t="str">
        <f>VLOOKUP($AB70,TONG_SL!$A:$D,3,0)</f>
        <v>Túi</v>
      </c>
      <c r="AJ70" s="112">
        <v>1</v>
      </c>
      <c r="AK70" s="224">
        <f>IFERROR(VLOOKUP(AB70,Gia_HD_XI_SPL!$A:$C,3,0),0)</f>
        <v>50.183</v>
      </c>
      <c r="AL70">
        <f t="shared" si="39"/>
        <v>50.183</v>
      </c>
    </row>
    <row r="71" spans="2:38" ht="15.75" x14ac:dyDescent="0.25">
      <c r="B71" t="str">
        <f t="shared" si="34"/>
        <v>3</v>
      </c>
      <c r="C71" s="37">
        <v>46001</v>
      </c>
      <c r="D71" s="37">
        <v>46001</v>
      </c>
      <c r="E71" t="s">
        <v>8711</v>
      </c>
      <c r="H71" t="s">
        <v>1771</v>
      </c>
      <c r="L71" t="s">
        <v>7766</v>
      </c>
      <c r="M71" t="s">
        <v>1771</v>
      </c>
      <c r="N71" t="s">
        <v>7191</v>
      </c>
      <c r="U71" t="str">
        <f t="shared" si="35"/>
        <v>K-C6</v>
      </c>
      <c r="AB71" t="s">
        <v>34</v>
      </c>
      <c r="AC71" t="str">
        <f>VLOOKUP(AB71,TONG_SL!$A:$C,2,0)</f>
        <v>Tai heo muối 200g</v>
      </c>
      <c r="AE71" t="str">
        <f t="shared" si="36"/>
        <v>K-C6</v>
      </c>
      <c r="AG71" t="str">
        <f t="shared" si="37"/>
        <v>632</v>
      </c>
      <c r="AH71" t="str">
        <f t="shared" si="38"/>
        <v>156</v>
      </c>
      <c r="AI71" t="str">
        <f>VLOOKUP($AB71,TONG_SL!$A:$D,3,0)</f>
        <v>Túi</v>
      </c>
      <c r="AJ71" s="112">
        <v>1</v>
      </c>
      <c r="AK71" s="224">
        <f>IFERROR(VLOOKUP(AB71,Gia_HD_XI_SPL!$A:$C,3,0),0)</f>
        <v>55.594999999999999</v>
      </c>
      <c r="AL71">
        <f t="shared" si="39"/>
        <v>55.594999999999999</v>
      </c>
    </row>
    <row r="72" spans="2:38" ht="15.75" x14ac:dyDescent="0.25">
      <c r="B72" t="str">
        <f t="shared" si="34"/>
        <v>3</v>
      </c>
      <c r="C72" s="37">
        <v>46002</v>
      </c>
      <c r="D72" s="37">
        <v>46002</v>
      </c>
      <c r="E72" t="s">
        <v>8712</v>
      </c>
      <c r="H72" t="s">
        <v>7894</v>
      </c>
      <c r="L72" s="218" t="s">
        <v>8158</v>
      </c>
      <c r="M72" t="s">
        <v>1771</v>
      </c>
      <c r="N72" t="s">
        <v>8078</v>
      </c>
      <c r="U72" t="str">
        <f t="shared" si="35"/>
        <v>K-C6</v>
      </c>
      <c r="AB72" t="s">
        <v>30</v>
      </c>
      <c r="AC72" t="str">
        <f>VLOOKUP(AB72,TONG_SL!$A:$C,2,0)</f>
        <v>Gà muối 500g</v>
      </c>
      <c r="AE72" t="str">
        <f t="shared" si="36"/>
        <v>K-C6</v>
      </c>
      <c r="AG72" t="str">
        <f t="shared" si="37"/>
        <v>632</v>
      </c>
      <c r="AH72" t="str">
        <f t="shared" si="38"/>
        <v>156</v>
      </c>
      <c r="AI72" t="str">
        <f>VLOOKUP($AB72,TONG_SL!$A:$D,3,0)</f>
        <v>Túi</v>
      </c>
      <c r="AJ72" s="112">
        <v>1</v>
      </c>
      <c r="AK72" s="220">
        <f>IFERROR(VLOOKUP(AB72,Gia_HD_XI_SPL!$A:$C,3,0),0)</f>
        <v>111.05800000000001</v>
      </c>
      <c r="AL72">
        <f t="shared" si="39"/>
        <v>111.05800000000001</v>
      </c>
    </row>
    <row r="73" spans="2:38" ht="15.75" x14ac:dyDescent="0.25">
      <c r="B73" t="str">
        <f t="shared" si="34"/>
        <v>3</v>
      </c>
      <c r="C73" s="37">
        <v>46002</v>
      </c>
      <c r="D73" s="37">
        <v>46002</v>
      </c>
      <c r="E73" t="s">
        <v>8712</v>
      </c>
      <c r="H73" t="s">
        <v>7894</v>
      </c>
      <c r="L73" s="218" t="s">
        <v>8158</v>
      </c>
      <c r="M73" t="s">
        <v>1771</v>
      </c>
      <c r="N73" t="s">
        <v>8078</v>
      </c>
      <c r="U73" t="str">
        <f t="shared" si="35"/>
        <v>K-C6</v>
      </c>
      <c r="AB73" t="s">
        <v>7187</v>
      </c>
      <c r="AC73" t="str">
        <f>VLOOKUP(AB73,TONG_SL!$A:$C,2,0)</f>
        <v>Chân giò heo muối 300g</v>
      </c>
      <c r="AE73" t="str">
        <f t="shared" si="36"/>
        <v>K-C6</v>
      </c>
      <c r="AG73" t="str">
        <f t="shared" si="37"/>
        <v>632</v>
      </c>
      <c r="AH73" t="str">
        <f t="shared" si="38"/>
        <v>156</v>
      </c>
      <c r="AI73" t="str">
        <f>VLOOKUP($AB73,TONG_SL!$A:$D,3,0)</f>
        <v>Túi</v>
      </c>
      <c r="AJ73" s="112">
        <v>1</v>
      </c>
      <c r="AK73" s="224">
        <f>IFERROR(VLOOKUP(AB73,Gia_HD_XI_SPL!$A:$C,3,0),0)</f>
        <v>73.430999999999997</v>
      </c>
      <c r="AL73">
        <f t="shared" si="39"/>
        <v>73.430999999999997</v>
      </c>
    </row>
    <row r="74" spans="2:38" ht="15.75" x14ac:dyDescent="0.25">
      <c r="B74" t="str">
        <f t="shared" ref="B74:B81" si="40">IF($C74&lt;&gt;"","3","")</f>
        <v>3</v>
      </c>
      <c r="C74" s="37">
        <v>46002</v>
      </c>
      <c r="D74" s="37">
        <v>46002</v>
      </c>
      <c r="E74" t="s">
        <v>8716</v>
      </c>
      <c r="H74" t="s">
        <v>1771</v>
      </c>
      <c r="L74" t="s">
        <v>7766</v>
      </c>
      <c r="M74" t="s">
        <v>1771</v>
      </c>
      <c r="N74" t="s">
        <v>7191</v>
      </c>
      <c r="U74" t="str">
        <f t="shared" ref="U74:U81" si="41">IF($C74&lt;&gt;"","K-C6","")</f>
        <v>K-C6</v>
      </c>
      <c r="AB74" t="s">
        <v>30</v>
      </c>
      <c r="AC74" t="str">
        <f>VLOOKUP(AB74,TONG_SL!$A:$C,2,0)</f>
        <v>Gà muối 500g</v>
      </c>
      <c r="AE74" t="str">
        <f t="shared" ref="AE74:AE81" si="42">IF($C74&lt;&gt;"","K-C6","")</f>
        <v>K-C6</v>
      </c>
      <c r="AG74" t="str">
        <f t="shared" ref="AG74:AG81" si="43">IF($C74&lt;&gt;"","632","")</f>
        <v>632</v>
      </c>
      <c r="AH74" t="str">
        <f t="shared" ref="AH74:AH81" si="44">IF($C74&lt;&gt;"","156","")</f>
        <v>156</v>
      </c>
      <c r="AI74" t="str">
        <f>VLOOKUP($AB74,TONG_SL!$A:$D,3,0)</f>
        <v>Túi</v>
      </c>
      <c r="AJ74" s="112">
        <v>2</v>
      </c>
      <c r="AK74" s="224">
        <f>IFERROR(VLOOKUP(AB74,Gia_HD_XI_SPL!$A:$C,3,0),0)</f>
        <v>111.05800000000001</v>
      </c>
      <c r="AL74">
        <f t="shared" ref="AL74:AL81" si="45">AJ74*AK74</f>
        <v>222.11600000000001</v>
      </c>
    </row>
    <row r="75" spans="2:38" ht="15.75" x14ac:dyDescent="0.25">
      <c r="B75" t="str">
        <f t="shared" si="40"/>
        <v>3</v>
      </c>
      <c r="C75" s="37">
        <v>46002</v>
      </c>
      <c r="D75" s="37">
        <v>46002</v>
      </c>
      <c r="E75" t="s">
        <v>8716</v>
      </c>
      <c r="H75" t="s">
        <v>1771</v>
      </c>
      <c r="L75" t="s">
        <v>7766</v>
      </c>
      <c r="M75" t="s">
        <v>1771</v>
      </c>
      <c r="N75" t="s">
        <v>7191</v>
      </c>
      <c r="U75" t="str">
        <f t="shared" si="41"/>
        <v>K-C6</v>
      </c>
      <c r="AB75" t="s">
        <v>52</v>
      </c>
      <c r="AC75" t="str">
        <f>VLOOKUP(AB75,TONG_SL!$A:$C,2,0)</f>
        <v>Gà xì dầu 500g</v>
      </c>
      <c r="AE75" t="str">
        <f t="shared" si="42"/>
        <v>K-C6</v>
      </c>
      <c r="AG75" t="str">
        <f t="shared" si="43"/>
        <v>632</v>
      </c>
      <c r="AH75" t="str">
        <f t="shared" si="44"/>
        <v>156</v>
      </c>
      <c r="AI75" t="str">
        <f>VLOOKUP($AB75,TONG_SL!$A:$D,3,0)</f>
        <v>Túi</v>
      </c>
      <c r="AJ75" s="112">
        <v>1</v>
      </c>
      <c r="AK75" s="224">
        <f>IFERROR(VLOOKUP(AB75,Gia_HD_XI_SPL!$A:$C,3,0),0)</f>
        <v>111.60599999999999</v>
      </c>
      <c r="AL75">
        <f t="shared" si="45"/>
        <v>111.60599999999999</v>
      </c>
    </row>
    <row r="76" spans="2:38" ht="15.75" x14ac:dyDescent="0.25">
      <c r="B76" t="str">
        <f t="shared" si="40"/>
        <v>3</v>
      </c>
      <c r="C76" s="37">
        <v>46002</v>
      </c>
      <c r="D76" s="37">
        <v>46002</v>
      </c>
      <c r="E76" t="s">
        <v>8716</v>
      </c>
      <c r="H76" t="s">
        <v>1771</v>
      </c>
      <c r="L76" t="s">
        <v>7766</v>
      </c>
      <c r="M76" t="s">
        <v>1771</v>
      </c>
      <c r="N76" t="s">
        <v>7191</v>
      </c>
      <c r="U76" t="str">
        <f t="shared" si="41"/>
        <v>K-C6</v>
      </c>
      <c r="AB76" t="s">
        <v>27</v>
      </c>
      <c r="AC76" t="str">
        <f>VLOOKUP(AB76,TONG_SL!$A:$C,2,0)</f>
        <v>Chân giò heo muối 300g</v>
      </c>
      <c r="AE76" t="str">
        <f t="shared" si="42"/>
        <v>K-C6</v>
      </c>
      <c r="AG76" t="str">
        <f t="shared" si="43"/>
        <v>632</v>
      </c>
      <c r="AH76" t="str">
        <f t="shared" si="44"/>
        <v>156</v>
      </c>
      <c r="AI76" t="str">
        <f>VLOOKUP($AB76,TONG_SL!$A:$D,3,0)</f>
        <v>Túi</v>
      </c>
      <c r="AJ76" s="112">
        <v>1</v>
      </c>
      <c r="AK76" s="224">
        <f>IFERROR(VLOOKUP(AB76,Gia_HD_XI_SPL!$A:$C,3,0),0)</f>
        <v>73.430999999999997</v>
      </c>
      <c r="AL76">
        <f t="shared" si="45"/>
        <v>73.430999999999997</v>
      </c>
    </row>
    <row r="77" spans="2:38" ht="15.75" x14ac:dyDescent="0.25">
      <c r="B77" t="str">
        <f t="shared" si="40"/>
        <v>3</v>
      </c>
      <c r="C77" s="37">
        <v>46002</v>
      </c>
      <c r="D77" s="37">
        <v>46002</v>
      </c>
      <c r="E77" t="s">
        <v>8716</v>
      </c>
      <c r="H77" t="s">
        <v>1771</v>
      </c>
      <c r="L77" t="s">
        <v>7766</v>
      </c>
      <c r="M77" t="s">
        <v>1771</v>
      </c>
      <c r="N77" t="s">
        <v>7191</v>
      </c>
      <c r="U77" t="str">
        <f t="shared" si="41"/>
        <v>K-C6</v>
      </c>
      <c r="AB77" t="s">
        <v>32</v>
      </c>
      <c r="AC77" t="str">
        <f>VLOOKUP(AB77,TONG_SL!$A:$C,2,0)</f>
        <v>Giò Tai Lưỡi Xào 250g</v>
      </c>
      <c r="AE77" t="str">
        <f t="shared" si="42"/>
        <v>K-C6</v>
      </c>
      <c r="AG77" t="str">
        <f t="shared" si="43"/>
        <v>632</v>
      </c>
      <c r="AH77" t="str">
        <f t="shared" si="44"/>
        <v>156</v>
      </c>
      <c r="AI77" t="str">
        <f>VLOOKUP($AB77,TONG_SL!$A:$D,3,0)</f>
        <v>Túi</v>
      </c>
      <c r="AJ77" s="112">
        <v>1</v>
      </c>
      <c r="AK77" s="224">
        <f>IFERROR(VLOOKUP(AB77,Gia_HD_XI_SPL!$A:$C,3,0),0)</f>
        <v>50.183</v>
      </c>
      <c r="AL77">
        <f t="shared" si="45"/>
        <v>50.183</v>
      </c>
    </row>
    <row r="78" spans="2:38" ht="15.75" x14ac:dyDescent="0.25">
      <c r="B78" t="str">
        <f t="shared" si="40"/>
        <v>3</v>
      </c>
      <c r="C78" s="37">
        <v>46002</v>
      </c>
      <c r="D78" s="37">
        <v>46002</v>
      </c>
      <c r="E78" t="s">
        <v>8809</v>
      </c>
      <c r="H78" t="s">
        <v>4542</v>
      </c>
      <c r="L78" t="s">
        <v>8073</v>
      </c>
      <c r="M78" t="s">
        <v>1784</v>
      </c>
      <c r="N78" t="s">
        <v>7191</v>
      </c>
      <c r="U78" t="str">
        <f t="shared" si="41"/>
        <v>K-C6</v>
      </c>
      <c r="AB78" t="s">
        <v>30</v>
      </c>
      <c r="AC78" t="str">
        <f>VLOOKUP(AB78,TONG_SL!$A:$C,2,0)</f>
        <v>Gà muối 500g</v>
      </c>
      <c r="AE78" t="str">
        <f t="shared" si="42"/>
        <v>K-C6</v>
      </c>
      <c r="AG78" t="str">
        <f t="shared" si="43"/>
        <v>632</v>
      </c>
      <c r="AH78" t="str">
        <f t="shared" si="44"/>
        <v>156</v>
      </c>
      <c r="AI78" t="str">
        <f>VLOOKUP($AB78,TONG_SL!$A:$D,3,0)</f>
        <v>Túi</v>
      </c>
      <c r="AJ78" s="112">
        <v>4</v>
      </c>
      <c r="AK78" s="307">
        <f>IFERROR(VLOOKUP(AB78,Gia_HD_XI_SPL!$A:$C,3,0),0)</f>
        <v>111.05800000000001</v>
      </c>
      <c r="AL78">
        <f t="shared" si="45"/>
        <v>444.23200000000003</v>
      </c>
    </row>
    <row r="79" spans="2:38" ht="15.75" x14ac:dyDescent="0.25">
      <c r="B79" t="str">
        <f t="shared" si="40"/>
        <v>3</v>
      </c>
      <c r="C79" s="37">
        <v>46003</v>
      </c>
      <c r="D79" s="37">
        <v>46003</v>
      </c>
      <c r="E79" t="s">
        <v>8810</v>
      </c>
      <c r="H79" t="s">
        <v>1771</v>
      </c>
      <c r="L79" t="s">
        <v>7766</v>
      </c>
      <c r="M79" t="s">
        <v>1771</v>
      </c>
      <c r="N79" t="s">
        <v>7191</v>
      </c>
      <c r="U79" t="str">
        <f t="shared" si="41"/>
        <v>K-C6</v>
      </c>
      <c r="AB79" t="s">
        <v>30</v>
      </c>
      <c r="AC79" t="str">
        <f>VLOOKUP(AB79,TONG_SL!$A:$C,2,0)</f>
        <v>Gà muối 500g</v>
      </c>
      <c r="AE79" t="str">
        <f t="shared" si="42"/>
        <v>K-C6</v>
      </c>
      <c r="AG79" t="str">
        <f t="shared" si="43"/>
        <v>632</v>
      </c>
      <c r="AH79" t="str">
        <f t="shared" si="44"/>
        <v>156</v>
      </c>
      <c r="AI79" t="str">
        <f>VLOOKUP($AB79,TONG_SL!$A:$D,3,0)</f>
        <v>Túi</v>
      </c>
      <c r="AJ79" s="112">
        <v>4</v>
      </c>
      <c r="AK79" s="307">
        <f>IFERROR(VLOOKUP(AB79,Gia_HD_XI_SPL!$A:$C,3,0),0)</f>
        <v>111.05800000000001</v>
      </c>
      <c r="AL79">
        <f t="shared" si="45"/>
        <v>444.23200000000003</v>
      </c>
    </row>
    <row r="80" spans="2:38" ht="15.75" x14ac:dyDescent="0.25">
      <c r="B80" t="str">
        <f t="shared" si="40"/>
        <v>3</v>
      </c>
      <c r="C80" s="37">
        <v>46003</v>
      </c>
      <c r="D80" s="37">
        <v>46003</v>
      </c>
      <c r="E80" t="s">
        <v>8810</v>
      </c>
      <c r="H80" t="s">
        <v>1771</v>
      </c>
      <c r="L80" t="s">
        <v>7766</v>
      </c>
      <c r="M80" t="s">
        <v>1771</v>
      </c>
      <c r="N80" t="s">
        <v>7191</v>
      </c>
      <c r="U80" t="str">
        <f t="shared" si="41"/>
        <v>K-C6</v>
      </c>
      <c r="AB80" t="s">
        <v>48</v>
      </c>
      <c r="AC80" t="str">
        <f>VLOOKUP(AB80,TONG_SL!$A:$C,2,0)</f>
        <v>Mọc Nấm Hương 250g</v>
      </c>
      <c r="AE80" t="str">
        <f t="shared" si="42"/>
        <v>K-C6</v>
      </c>
      <c r="AG80" t="str">
        <f t="shared" si="43"/>
        <v>632</v>
      </c>
      <c r="AH80" t="str">
        <f t="shared" si="44"/>
        <v>156</v>
      </c>
      <c r="AI80" t="str">
        <f>VLOOKUP($AB80,TONG_SL!$A:$D,3,0)</f>
        <v>Túi</v>
      </c>
      <c r="AJ80" s="112">
        <v>3</v>
      </c>
      <c r="AK80" s="307">
        <f>IFERROR(VLOOKUP(AB80,Gia_HD_XI_SPL!$A:$C,3,0),0)</f>
        <v>46</v>
      </c>
      <c r="AL80">
        <f t="shared" si="45"/>
        <v>138</v>
      </c>
    </row>
    <row r="81" spans="2:38" ht="15.75" x14ac:dyDescent="0.25">
      <c r="B81" t="str">
        <f t="shared" si="40"/>
        <v>3</v>
      </c>
      <c r="C81" s="37">
        <v>46003</v>
      </c>
      <c r="D81" s="37">
        <v>46003</v>
      </c>
      <c r="E81" t="s">
        <v>8810</v>
      </c>
      <c r="H81" t="s">
        <v>1771</v>
      </c>
      <c r="L81" t="s">
        <v>7766</v>
      </c>
      <c r="M81" t="s">
        <v>1771</v>
      </c>
      <c r="N81" t="s">
        <v>7191</v>
      </c>
      <c r="U81" t="str">
        <f t="shared" si="41"/>
        <v>K-C6</v>
      </c>
      <c r="AB81" t="s">
        <v>39</v>
      </c>
      <c r="AC81" t="str">
        <f>VLOOKUP(AB81,TONG_SL!$A:$C,2,0)</f>
        <v>Chả nướng 300g</v>
      </c>
      <c r="AE81" t="str">
        <f t="shared" si="42"/>
        <v>K-C6</v>
      </c>
      <c r="AG81" t="str">
        <f t="shared" si="43"/>
        <v>632</v>
      </c>
      <c r="AH81" t="str">
        <f t="shared" si="44"/>
        <v>156</v>
      </c>
      <c r="AI81" t="str">
        <f>VLOOKUP($AB81,TONG_SL!$A:$D,3,0)</f>
        <v>Túi</v>
      </c>
      <c r="AJ81" s="112">
        <v>1</v>
      </c>
      <c r="AK81" s="307">
        <f>IFERROR(VLOOKUP(AB81,Gia_HD_XI_SPL!$A:$C,3,0),0)</f>
        <v>70.95</v>
      </c>
      <c r="AL81">
        <f t="shared" si="45"/>
        <v>70.95</v>
      </c>
    </row>
    <row r="82" spans="2:38" ht="15.75" x14ac:dyDescent="0.25">
      <c r="B82" t="str">
        <f t="shared" ref="B82:B90" si="46">IF($C82&lt;&gt;"","3","")</f>
        <v>3</v>
      </c>
      <c r="C82" s="37">
        <v>46004</v>
      </c>
      <c r="D82" s="37">
        <v>46004</v>
      </c>
      <c r="E82" t="s">
        <v>8866</v>
      </c>
      <c r="H82" t="s">
        <v>8087</v>
      </c>
      <c r="L82" s="218" t="s">
        <v>8158</v>
      </c>
      <c r="M82" t="s">
        <v>1788</v>
      </c>
      <c r="N82" t="s">
        <v>8078</v>
      </c>
      <c r="U82" t="str">
        <f t="shared" ref="U82:U90" si="47">IF($C82&lt;&gt;"","K-C6","")</f>
        <v>K-C6</v>
      </c>
      <c r="AB82" t="s">
        <v>52</v>
      </c>
      <c r="AC82" t="str">
        <f>VLOOKUP(AB82,TONG_SL!$A:$C,2,0)</f>
        <v>Gà xì dầu 500g</v>
      </c>
      <c r="AE82" t="str">
        <f t="shared" ref="AE82:AE90" si="48">IF($C82&lt;&gt;"","K-C6","")</f>
        <v>K-C6</v>
      </c>
      <c r="AG82" t="str">
        <f t="shared" ref="AG82:AG90" si="49">IF($C82&lt;&gt;"","632","")</f>
        <v>632</v>
      </c>
      <c r="AH82" t="str">
        <f t="shared" ref="AH82:AH90" si="50">IF($C82&lt;&gt;"","156","")</f>
        <v>156</v>
      </c>
      <c r="AI82" t="str">
        <f>VLOOKUP($AB82,TONG_SL!$A:$D,3,0)</f>
        <v>Túi</v>
      </c>
      <c r="AJ82" s="112">
        <v>4</v>
      </c>
      <c r="AK82" s="307">
        <f>IFERROR(VLOOKUP(AB82,Gia_HD_XI_SPL!$A:$C,3,0),0)</f>
        <v>111.60599999999999</v>
      </c>
      <c r="AL82">
        <f t="shared" ref="AL82:AL90" si="51">AJ82*AK82</f>
        <v>446.42399999999998</v>
      </c>
    </row>
    <row r="83" spans="2:38" ht="15.75" x14ac:dyDescent="0.25">
      <c r="B83" t="str">
        <f t="shared" si="46"/>
        <v>3</v>
      </c>
      <c r="C83" s="37">
        <v>46004</v>
      </c>
      <c r="D83" s="37">
        <v>46004</v>
      </c>
      <c r="E83" t="s">
        <v>8866</v>
      </c>
      <c r="H83" t="s">
        <v>8087</v>
      </c>
      <c r="L83" s="218" t="s">
        <v>8158</v>
      </c>
      <c r="M83" t="s">
        <v>1788</v>
      </c>
      <c r="N83" t="s">
        <v>8078</v>
      </c>
      <c r="U83" t="str">
        <f t="shared" si="47"/>
        <v>K-C6</v>
      </c>
      <c r="AB83" t="s">
        <v>30</v>
      </c>
      <c r="AC83" t="str">
        <f>VLOOKUP(AB83,TONG_SL!$A:$C,2,0)</f>
        <v>Gà muối 500g</v>
      </c>
      <c r="AE83" t="str">
        <f t="shared" si="48"/>
        <v>K-C6</v>
      </c>
      <c r="AG83" t="str">
        <f t="shared" si="49"/>
        <v>632</v>
      </c>
      <c r="AH83" t="str">
        <f t="shared" si="50"/>
        <v>156</v>
      </c>
      <c r="AI83" t="str">
        <f>VLOOKUP($AB83,TONG_SL!$A:$D,3,0)</f>
        <v>Túi</v>
      </c>
      <c r="AJ83" s="112">
        <v>8</v>
      </c>
      <c r="AK83" s="307">
        <f>IFERROR(VLOOKUP(AB83,Gia_HD_XI_SPL!$A:$C,3,0),0)</f>
        <v>111.05800000000001</v>
      </c>
      <c r="AL83">
        <f t="shared" si="51"/>
        <v>888.46400000000006</v>
      </c>
    </row>
    <row r="84" spans="2:38" ht="15.75" x14ac:dyDescent="0.25">
      <c r="B84" t="str">
        <f t="shared" si="46"/>
        <v>3</v>
      </c>
      <c r="C84" s="37">
        <v>46004</v>
      </c>
      <c r="D84" s="37">
        <v>46004</v>
      </c>
      <c r="E84" t="s">
        <v>8866</v>
      </c>
      <c r="H84" t="s">
        <v>8087</v>
      </c>
      <c r="L84" s="218" t="s">
        <v>8158</v>
      </c>
      <c r="M84" t="s">
        <v>1788</v>
      </c>
      <c r="N84" t="s">
        <v>8078</v>
      </c>
      <c r="U84" t="str">
        <f t="shared" si="47"/>
        <v>K-C6</v>
      </c>
      <c r="AB84" t="s">
        <v>27</v>
      </c>
      <c r="AC84" t="str">
        <f>VLOOKUP(AB84,TONG_SL!$A:$C,2,0)</f>
        <v>Chân giò heo muối 300g</v>
      </c>
      <c r="AE84" t="str">
        <f t="shared" si="48"/>
        <v>K-C6</v>
      </c>
      <c r="AG84" t="str">
        <f t="shared" si="49"/>
        <v>632</v>
      </c>
      <c r="AH84" t="str">
        <f t="shared" si="50"/>
        <v>156</v>
      </c>
      <c r="AI84" t="str">
        <f>VLOOKUP($AB84,TONG_SL!$A:$D,3,0)</f>
        <v>Túi</v>
      </c>
      <c r="AJ84" s="112">
        <v>10</v>
      </c>
      <c r="AK84" s="307">
        <f>IFERROR(VLOOKUP(AB84,Gia_HD_XI_SPL!$A:$C,3,0),0)</f>
        <v>73.430999999999997</v>
      </c>
      <c r="AL84">
        <f t="shared" si="51"/>
        <v>734.31</v>
      </c>
    </row>
    <row r="85" spans="2:38" ht="15.75" x14ac:dyDescent="0.25">
      <c r="B85" t="str">
        <f t="shared" si="46"/>
        <v>3</v>
      </c>
      <c r="C85" s="37">
        <v>46004</v>
      </c>
      <c r="D85" s="37">
        <v>46004</v>
      </c>
      <c r="E85" t="s">
        <v>8867</v>
      </c>
      <c r="H85" t="s">
        <v>69</v>
      </c>
      <c r="L85" s="218" t="s">
        <v>8158</v>
      </c>
      <c r="M85" t="s">
        <v>70</v>
      </c>
      <c r="N85" t="s">
        <v>8078</v>
      </c>
      <c r="U85" t="str">
        <f t="shared" si="47"/>
        <v>K-C6</v>
      </c>
      <c r="AB85" t="s">
        <v>52</v>
      </c>
      <c r="AC85" t="str">
        <f>VLOOKUP(AB85,TONG_SL!$A:$C,2,0)</f>
        <v>Gà xì dầu 500g</v>
      </c>
      <c r="AE85" t="str">
        <f t="shared" si="48"/>
        <v>K-C6</v>
      </c>
      <c r="AG85" t="str">
        <f t="shared" si="49"/>
        <v>632</v>
      </c>
      <c r="AH85" t="str">
        <f t="shared" si="50"/>
        <v>156</v>
      </c>
      <c r="AI85" t="str">
        <f>VLOOKUP($AB85,TONG_SL!$A:$D,3,0)</f>
        <v>Túi</v>
      </c>
      <c r="AJ85" s="112">
        <v>7</v>
      </c>
      <c r="AK85" s="307">
        <f>IFERROR(VLOOKUP(AB85,Gia_HD_XI_SPL!$A:$C,3,0),0)</f>
        <v>111.60599999999999</v>
      </c>
      <c r="AL85">
        <f t="shared" si="51"/>
        <v>781.24199999999996</v>
      </c>
    </row>
    <row r="86" spans="2:38" ht="15.75" x14ac:dyDescent="0.25">
      <c r="B86" t="str">
        <f t="shared" si="46"/>
        <v>3</v>
      </c>
      <c r="C86" s="37">
        <v>46004</v>
      </c>
      <c r="D86" s="37">
        <v>46004</v>
      </c>
      <c r="E86" t="s">
        <v>8867</v>
      </c>
      <c r="H86" t="s">
        <v>69</v>
      </c>
      <c r="L86" s="218" t="s">
        <v>8158</v>
      </c>
      <c r="M86" t="s">
        <v>70</v>
      </c>
      <c r="N86" t="s">
        <v>8078</v>
      </c>
      <c r="U86" t="str">
        <f t="shared" si="47"/>
        <v>K-C6</v>
      </c>
      <c r="AB86" t="s">
        <v>30</v>
      </c>
      <c r="AC86" t="str">
        <f>VLOOKUP(AB86,TONG_SL!$A:$C,2,0)</f>
        <v>Gà muối 500g</v>
      </c>
      <c r="AE86" t="str">
        <f t="shared" si="48"/>
        <v>K-C6</v>
      </c>
      <c r="AG86" t="str">
        <f t="shared" si="49"/>
        <v>632</v>
      </c>
      <c r="AH86" t="str">
        <f t="shared" si="50"/>
        <v>156</v>
      </c>
      <c r="AI86" t="str">
        <f>VLOOKUP($AB86,TONG_SL!$A:$D,3,0)</f>
        <v>Túi</v>
      </c>
      <c r="AJ86" s="112">
        <v>7</v>
      </c>
      <c r="AK86" s="297">
        <f>IFERROR(VLOOKUP(AB86,Gia_HD_XI_SPL!$A:$C,3,0),0)</f>
        <v>111.05800000000001</v>
      </c>
      <c r="AL86">
        <f t="shared" si="51"/>
        <v>777.40600000000006</v>
      </c>
    </row>
    <row r="87" spans="2:38" ht="15.75" x14ac:dyDescent="0.25">
      <c r="B87" t="str">
        <f t="shared" si="46"/>
        <v>3</v>
      </c>
      <c r="C87" s="37">
        <v>46004</v>
      </c>
      <c r="D87" s="37">
        <v>46004</v>
      </c>
      <c r="E87" t="s">
        <v>8867</v>
      </c>
      <c r="H87" t="s">
        <v>69</v>
      </c>
      <c r="L87" s="218" t="s">
        <v>8158</v>
      </c>
      <c r="M87" t="s">
        <v>70</v>
      </c>
      <c r="N87" t="s">
        <v>8078</v>
      </c>
      <c r="U87" t="str">
        <f t="shared" si="47"/>
        <v>K-C6</v>
      </c>
      <c r="AB87" t="s">
        <v>27</v>
      </c>
      <c r="AC87" t="str">
        <f>VLOOKUP(AB87,TONG_SL!$A:$C,2,0)</f>
        <v>Chân giò heo muối 300g</v>
      </c>
      <c r="AE87" t="str">
        <f t="shared" si="48"/>
        <v>K-C6</v>
      </c>
      <c r="AG87" t="str">
        <f t="shared" si="49"/>
        <v>632</v>
      </c>
      <c r="AH87" t="str">
        <f t="shared" si="50"/>
        <v>156</v>
      </c>
      <c r="AI87" t="str">
        <f>VLOOKUP($AB87,TONG_SL!$A:$D,3,0)</f>
        <v>Túi</v>
      </c>
      <c r="AJ87" s="112">
        <v>10</v>
      </c>
      <c r="AK87" s="297">
        <f>IFERROR(VLOOKUP(AB87,Gia_HD_XI_SPL!$A:$C,3,0),0)</f>
        <v>73.430999999999997</v>
      </c>
      <c r="AL87">
        <f t="shared" si="51"/>
        <v>734.31</v>
      </c>
    </row>
    <row r="88" spans="2:38" ht="15.75" x14ac:dyDescent="0.25">
      <c r="B88" t="str">
        <f t="shared" si="46"/>
        <v>3</v>
      </c>
      <c r="C88" s="37">
        <v>46004</v>
      </c>
      <c r="D88" s="37">
        <v>46004</v>
      </c>
      <c r="E88" t="s">
        <v>8868</v>
      </c>
      <c r="H88" t="s">
        <v>908</v>
      </c>
      <c r="L88" s="218" t="s">
        <v>8158</v>
      </c>
      <c r="M88" t="s">
        <v>1784</v>
      </c>
      <c r="N88" t="s">
        <v>8078</v>
      </c>
      <c r="U88" t="str">
        <f t="shared" si="47"/>
        <v>K-C6</v>
      </c>
      <c r="AB88" t="s">
        <v>52</v>
      </c>
      <c r="AC88" t="str">
        <f>VLOOKUP(AB88,TONG_SL!$A:$C,2,0)</f>
        <v>Gà xì dầu 500g</v>
      </c>
      <c r="AE88" t="str">
        <f t="shared" si="48"/>
        <v>K-C6</v>
      </c>
      <c r="AG88" t="str">
        <f t="shared" si="49"/>
        <v>632</v>
      </c>
      <c r="AH88" t="str">
        <f t="shared" si="50"/>
        <v>156</v>
      </c>
      <c r="AI88" t="str">
        <f>VLOOKUP($AB88,TONG_SL!$A:$D,3,0)</f>
        <v>Túi</v>
      </c>
      <c r="AJ88" s="112">
        <v>6</v>
      </c>
      <c r="AK88" s="307">
        <f>IFERROR(VLOOKUP(AB88,Gia_HD_XI_SPL!$A:$C,3,0),0)</f>
        <v>111.60599999999999</v>
      </c>
      <c r="AL88">
        <f t="shared" si="51"/>
        <v>669.63599999999997</v>
      </c>
    </row>
    <row r="89" spans="2:38" ht="15.75" x14ac:dyDescent="0.25">
      <c r="B89" t="str">
        <f t="shared" si="46"/>
        <v>3</v>
      </c>
      <c r="C89" s="37">
        <v>46004</v>
      </c>
      <c r="D89" s="37">
        <v>46004</v>
      </c>
      <c r="E89" t="s">
        <v>8868</v>
      </c>
      <c r="H89" t="s">
        <v>908</v>
      </c>
      <c r="L89" s="218" t="s">
        <v>8158</v>
      </c>
      <c r="M89" t="s">
        <v>1784</v>
      </c>
      <c r="N89" t="s">
        <v>8078</v>
      </c>
      <c r="U89" t="str">
        <f t="shared" si="47"/>
        <v>K-C6</v>
      </c>
      <c r="AB89" t="s">
        <v>30</v>
      </c>
      <c r="AC89" t="str">
        <f>VLOOKUP(AB89,TONG_SL!$A:$C,2,0)</f>
        <v>Gà muối 500g</v>
      </c>
      <c r="AE89" t="str">
        <f t="shared" si="48"/>
        <v>K-C6</v>
      </c>
      <c r="AG89" t="str">
        <f t="shared" si="49"/>
        <v>632</v>
      </c>
      <c r="AH89" t="str">
        <f t="shared" si="50"/>
        <v>156</v>
      </c>
      <c r="AI89" t="str">
        <f>VLOOKUP($AB89,TONG_SL!$A:$D,3,0)</f>
        <v>Túi</v>
      </c>
      <c r="AJ89" s="112">
        <v>8</v>
      </c>
      <c r="AK89" s="297">
        <f>IFERROR(VLOOKUP(AB89,Gia_HD_XI_SPL!$A:$C,3,0),0)</f>
        <v>111.05800000000001</v>
      </c>
      <c r="AL89">
        <f t="shared" si="51"/>
        <v>888.46400000000006</v>
      </c>
    </row>
    <row r="90" spans="2:38" ht="15.75" x14ac:dyDescent="0.25">
      <c r="B90" t="str">
        <f t="shared" si="46"/>
        <v>3</v>
      </c>
      <c r="C90" s="37">
        <v>46004</v>
      </c>
      <c r="D90" s="37">
        <v>46004</v>
      </c>
      <c r="E90" t="s">
        <v>8868</v>
      </c>
      <c r="H90" t="s">
        <v>908</v>
      </c>
      <c r="L90" s="218" t="s">
        <v>8158</v>
      </c>
      <c r="M90" t="s">
        <v>1784</v>
      </c>
      <c r="N90" t="s">
        <v>8078</v>
      </c>
      <c r="U90" t="str">
        <f t="shared" si="47"/>
        <v>K-C6</v>
      </c>
      <c r="AB90" t="s">
        <v>27</v>
      </c>
      <c r="AC90" t="str">
        <f>VLOOKUP(AB90,TONG_SL!$A:$C,2,0)</f>
        <v>Chân giò heo muối 300g</v>
      </c>
      <c r="AE90" t="str">
        <f t="shared" si="48"/>
        <v>K-C6</v>
      </c>
      <c r="AG90" t="str">
        <f t="shared" si="49"/>
        <v>632</v>
      </c>
      <c r="AH90" t="str">
        <f t="shared" si="50"/>
        <v>156</v>
      </c>
      <c r="AI90" t="str">
        <f>VLOOKUP($AB90,TONG_SL!$A:$D,3,0)</f>
        <v>Túi</v>
      </c>
      <c r="AJ90" s="112">
        <v>10</v>
      </c>
      <c r="AK90" s="297">
        <f>IFERROR(VLOOKUP(AB90,Gia_HD_XI_SPL!$A:$C,3,0),0)</f>
        <v>73.430999999999997</v>
      </c>
      <c r="AL90">
        <f t="shared" si="51"/>
        <v>734.31</v>
      </c>
    </row>
  </sheetData>
  <phoneticPr fontId="17" type="noConversion"/>
  <dataValidations count="4">
    <dataValidation operator="equal" allowBlank="1" showInputMessage="1" promptTitle="MISA SME.NET" prompt="Nhập Đơn giá_x000a_Tối đa 14 ký tự." sqref="AK3:AK90" xr:uid="{6FF877E0-25AD-4C04-A4D0-A9F71A860859}"/>
    <dataValidation type="list" allowBlank="1" showInputMessage="1" showErrorMessage="1" sqref="M66:M67 M72:M73 H1:H1048576" xr:uid="{E0C7DAE6-619B-478E-B7B7-9BD5D10227F4}">
      <formula1>Ma_KH</formula1>
    </dataValidation>
    <dataValidation type="list" allowBlank="1" showInputMessage="1" showErrorMessage="1" sqref="M1:M65 M68:M71 M74:M65536" xr:uid="{3E9DA7F8-5FFC-4F99-8379-9B95B5961C92}">
      <formula1>Ma_NV</formula1>
    </dataValidation>
    <dataValidation type="list" allowBlank="1" showInputMessage="1" showErrorMessage="1" sqref="AB1:AB1048576" xr:uid="{E38D8566-17B9-4B76-97EB-6013CB434091}">
      <formula1>Ma_HH</formula1>
    </dataValidation>
  </dataValidations>
  <pageMargins left="0.7" right="0.7" top="0.75" bottom="0.75" header="0.3" footer="0.3"/>
  <pageSetup paperSize="9"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44C9-78B6-4EA5-8918-C49B1B794459}">
  <sheetPr codeName="Sheet2"/>
  <dimension ref="A1:L1200"/>
  <sheetViews>
    <sheetView workbookViewId="0">
      <pane ySplit="4" topLeftCell="A55" activePane="bottomLeft" state="frozen"/>
      <selection pane="bottomLeft" activeCell="E60" sqref="E60"/>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28" t="s">
        <v>7108</v>
      </c>
      <c r="B4" s="28" t="s">
        <v>536</v>
      </c>
      <c r="C4" s="28" t="s">
        <v>537</v>
      </c>
      <c r="D4" s="28" t="s">
        <v>2</v>
      </c>
      <c r="E4" s="29" t="s">
        <v>538</v>
      </c>
      <c r="F4" s="30" t="s">
        <v>539</v>
      </c>
    </row>
    <row r="5" spans="1:12" ht="16.5" hidden="1" x14ac:dyDescent="0.25">
      <c r="A5" s="15" t="str">
        <f t="shared" ref="A5:A71" si="0">B5&amp;C5</f>
        <v>AAUCGM300</v>
      </c>
      <c r="B5" s="15" t="s">
        <v>7155</v>
      </c>
      <c r="C5" s="15" t="s">
        <v>27</v>
      </c>
      <c r="D5" s="15" t="s">
        <v>28</v>
      </c>
      <c r="E5" s="16">
        <v>73431</v>
      </c>
      <c r="F5" s="16">
        <v>73431</v>
      </c>
      <c r="H5" s="39">
        <f>F5-E5</f>
        <v>0</v>
      </c>
      <c r="I5" s="41">
        <v>24549</v>
      </c>
      <c r="J5">
        <f>IF(H5&gt;=0,F5,E5)</f>
        <v>73431</v>
      </c>
      <c r="L5">
        <v>24549</v>
      </c>
    </row>
    <row r="6" spans="1:12" ht="16.5" hidden="1" x14ac:dyDescent="0.25">
      <c r="A6" s="15" t="str">
        <f t="shared" si="0"/>
        <v>AAUGL250</v>
      </c>
      <c r="B6" s="15" t="s">
        <v>7155</v>
      </c>
      <c r="C6" s="15" t="s">
        <v>44</v>
      </c>
      <c r="D6" s="15" t="s">
        <v>45</v>
      </c>
      <c r="E6" s="17">
        <v>59400</v>
      </c>
      <c r="F6" s="17">
        <v>49500</v>
      </c>
      <c r="H6" s="39">
        <f t="shared" ref="H6:H72" si="1">F6-E6</f>
        <v>-9900</v>
      </c>
      <c r="I6" s="41">
        <v>73431</v>
      </c>
      <c r="L6">
        <v>73431</v>
      </c>
    </row>
    <row r="7" spans="1:12" ht="16.5" hidden="1" x14ac:dyDescent="0.25">
      <c r="A7" s="15" t="str">
        <f t="shared" si="0"/>
        <v>AAUGM500</v>
      </c>
      <c r="B7" s="15" t="s">
        <v>7155</v>
      </c>
      <c r="C7" s="15" t="s">
        <v>30</v>
      </c>
      <c r="D7" s="15" t="s">
        <v>31</v>
      </c>
      <c r="E7" s="16">
        <v>111058</v>
      </c>
      <c r="F7" s="16">
        <v>111058</v>
      </c>
      <c r="H7" s="39">
        <f t="shared" si="1"/>
        <v>0</v>
      </c>
      <c r="I7" s="41">
        <v>59400</v>
      </c>
      <c r="L7">
        <v>49500</v>
      </c>
    </row>
    <row r="8" spans="1:12" ht="16.5" hidden="1" x14ac:dyDescent="0.25">
      <c r="A8" s="15" t="str">
        <f t="shared" si="0"/>
        <v>AAUGSG250</v>
      </c>
      <c r="B8" s="15" t="s">
        <v>7155</v>
      </c>
      <c r="C8" s="15" t="s">
        <v>46</v>
      </c>
      <c r="D8" s="15" t="s">
        <v>47</v>
      </c>
      <c r="E8" s="16">
        <v>61050</v>
      </c>
      <c r="F8" s="16">
        <v>50400</v>
      </c>
      <c r="H8" s="39">
        <f t="shared" si="1"/>
        <v>-10650</v>
      </c>
      <c r="I8" s="41">
        <v>111058</v>
      </c>
      <c r="L8">
        <v>111058</v>
      </c>
    </row>
    <row r="9" spans="1:12" ht="16.5" hidden="1" x14ac:dyDescent="0.25">
      <c r="A9" s="15" t="str">
        <f t="shared" si="0"/>
        <v>AAUGTLX250G</v>
      </c>
      <c r="B9" s="15" t="s">
        <v>7155</v>
      </c>
      <c r="C9" s="15" t="s">
        <v>32</v>
      </c>
      <c r="D9" s="15" t="s">
        <v>33</v>
      </c>
      <c r="E9" s="17">
        <v>50182</v>
      </c>
      <c r="F9" s="16">
        <v>50182</v>
      </c>
      <c r="H9" s="39">
        <f t="shared" si="1"/>
        <v>0</v>
      </c>
      <c r="I9" s="41">
        <v>61050</v>
      </c>
      <c r="L9">
        <v>50400</v>
      </c>
    </row>
    <row r="10" spans="1:12" ht="16.5" hidden="1" x14ac:dyDescent="0.25">
      <c r="A10" s="15" t="str">
        <f t="shared" si="0"/>
        <v>AAUGXD500</v>
      </c>
      <c r="B10" s="15" t="s">
        <v>7155</v>
      </c>
      <c r="C10" s="15" t="s">
        <v>52</v>
      </c>
      <c r="D10" s="15" t="s">
        <v>53</v>
      </c>
      <c r="E10" s="16">
        <v>111606</v>
      </c>
      <c r="F10" s="16">
        <v>111606</v>
      </c>
      <c r="H10" s="39">
        <f t="shared" si="1"/>
        <v>0</v>
      </c>
      <c r="I10" s="41">
        <v>50183</v>
      </c>
      <c r="L10">
        <v>50183</v>
      </c>
    </row>
    <row r="11" spans="1:12" ht="16.5" hidden="1" x14ac:dyDescent="0.25">
      <c r="A11" s="15" t="str">
        <f t="shared" si="0"/>
        <v>AAUMNH250</v>
      </c>
      <c r="B11" s="15" t="s">
        <v>7155</v>
      </c>
      <c r="C11" s="15" t="s">
        <v>48</v>
      </c>
      <c r="D11" s="15" t="s">
        <v>49</v>
      </c>
      <c r="E11" s="16">
        <v>46000</v>
      </c>
      <c r="F11" s="16">
        <v>46000</v>
      </c>
      <c r="H11" s="39">
        <f t="shared" si="1"/>
        <v>0</v>
      </c>
      <c r="I11" s="41">
        <v>111606</v>
      </c>
      <c r="L11">
        <v>111606</v>
      </c>
    </row>
    <row r="12" spans="1:12" ht="16.5" hidden="1" x14ac:dyDescent="0.25">
      <c r="A12" s="15" t="str">
        <f t="shared" si="0"/>
        <v>AAUTH200</v>
      </c>
      <c r="B12" s="15" t="s">
        <v>7155</v>
      </c>
      <c r="C12" s="15" t="s">
        <v>34</v>
      </c>
      <c r="D12" s="15" t="s">
        <v>35</v>
      </c>
      <c r="E12" s="16">
        <v>55595</v>
      </c>
      <c r="F12" s="16">
        <v>55595</v>
      </c>
      <c r="H12" s="39">
        <f t="shared" si="1"/>
        <v>0</v>
      </c>
      <c r="I12" s="41">
        <v>46000</v>
      </c>
      <c r="L12">
        <v>46000</v>
      </c>
    </row>
    <row r="13" spans="1:12" ht="16.5" hidden="1" x14ac:dyDescent="0.25">
      <c r="A13" s="15" t="str">
        <f t="shared" si="0"/>
        <v/>
      </c>
      <c r="B13" s="15"/>
      <c r="C13" s="15"/>
      <c r="D13" s="15"/>
      <c r="E13" s="16"/>
      <c r="F13" s="16"/>
      <c r="H13" s="39">
        <f t="shared" si="1"/>
        <v>0</v>
      </c>
      <c r="I13" s="41">
        <v>55595</v>
      </c>
      <c r="L13">
        <v>55595</v>
      </c>
    </row>
    <row r="14" spans="1:12" ht="16.5" hidden="1" x14ac:dyDescent="0.25">
      <c r="A14" s="15" t="str">
        <f t="shared" si="0"/>
        <v>ACMCGM300</v>
      </c>
      <c r="B14" s="15" t="s">
        <v>1826</v>
      </c>
      <c r="C14" s="15" t="s">
        <v>27</v>
      </c>
      <c r="D14" s="15" t="s">
        <v>28</v>
      </c>
      <c r="E14" s="16">
        <v>73431</v>
      </c>
      <c r="F14" s="16">
        <v>66088</v>
      </c>
      <c r="H14" s="39">
        <f t="shared" si="1"/>
        <v>-7343</v>
      </c>
      <c r="I14" s="41" t="e">
        <v>#VALUE!</v>
      </c>
      <c r="L14" t="e">
        <v>#VALUE!</v>
      </c>
    </row>
    <row r="15" spans="1:12" ht="16.5" hidden="1" x14ac:dyDescent="0.25">
      <c r="A15" s="15" t="str">
        <f t="shared" si="0"/>
        <v>ACMCN300</v>
      </c>
      <c r="B15" s="15" t="s">
        <v>1826</v>
      </c>
      <c r="C15" s="15" t="s">
        <v>39</v>
      </c>
      <c r="D15" s="15" t="s">
        <v>40</v>
      </c>
      <c r="E15" s="16">
        <v>70950</v>
      </c>
      <c r="F15" s="16">
        <v>63855</v>
      </c>
      <c r="H15" s="39">
        <f t="shared" si="1"/>
        <v>-7095</v>
      </c>
      <c r="I15" s="41">
        <v>73431</v>
      </c>
      <c r="L15">
        <v>66088</v>
      </c>
    </row>
    <row r="16" spans="1:12" ht="16.5" hidden="1" x14ac:dyDescent="0.25">
      <c r="A16" s="15" t="str">
        <f t="shared" si="0"/>
        <v>ACMGM500</v>
      </c>
      <c r="B16" s="15" t="s">
        <v>1826</v>
      </c>
      <c r="C16" s="15" t="s">
        <v>30</v>
      </c>
      <c r="D16" s="15" t="s">
        <v>31</v>
      </c>
      <c r="E16" s="17">
        <v>111058</v>
      </c>
      <c r="F16" s="17">
        <v>99952</v>
      </c>
      <c r="H16" s="39">
        <f t="shared" si="1"/>
        <v>-11106</v>
      </c>
      <c r="I16" s="41">
        <v>70950</v>
      </c>
      <c r="L16">
        <v>63855</v>
      </c>
    </row>
    <row r="17" spans="1:12" ht="16.5" hidden="1" x14ac:dyDescent="0.25">
      <c r="A17" s="15" t="str">
        <f t="shared" si="0"/>
        <v>ACMGTLX250G</v>
      </c>
      <c r="B17" s="15" t="s">
        <v>1826</v>
      </c>
      <c r="C17" s="15" t="s">
        <v>32</v>
      </c>
      <c r="D17" s="15" t="s">
        <v>33</v>
      </c>
      <c r="E17" s="16">
        <v>50182</v>
      </c>
      <c r="F17" s="16">
        <v>45165</v>
      </c>
      <c r="H17" s="39">
        <f t="shared" si="1"/>
        <v>-5017</v>
      </c>
      <c r="I17" s="41">
        <v>111058</v>
      </c>
      <c r="L17">
        <v>99952</v>
      </c>
    </row>
    <row r="18" spans="1:12" ht="16.5" hidden="1" x14ac:dyDescent="0.25">
      <c r="A18" s="15" t="str">
        <f t="shared" si="0"/>
        <v/>
      </c>
      <c r="B18" s="15"/>
      <c r="C18" s="15"/>
      <c r="D18" s="15"/>
      <c r="E18" s="16"/>
      <c r="F18" s="16"/>
      <c r="H18" s="39">
        <f t="shared" si="1"/>
        <v>0</v>
      </c>
      <c r="I18" s="41">
        <v>50183</v>
      </c>
      <c r="L18">
        <v>45165</v>
      </c>
    </row>
    <row r="19" spans="1:12" ht="16.5" hidden="1" x14ac:dyDescent="0.25">
      <c r="A19" s="15" t="str">
        <f t="shared" si="0"/>
        <v>AEONCN300</v>
      </c>
      <c r="B19" s="15" t="s">
        <v>1851</v>
      </c>
      <c r="C19" s="15" t="s">
        <v>39</v>
      </c>
      <c r="D19" s="15" t="s">
        <v>40</v>
      </c>
      <c r="E19" s="16">
        <v>70950</v>
      </c>
      <c r="F19" s="16">
        <v>70950</v>
      </c>
      <c r="H19" s="39">
        <f t="shared" si="1"/>
        <v>0</v>
      </c>
      <c r="I19" s="41" t="e">
        <v>#VALUE!</v>
      </c>
      <c r="L19" t="e">
        <v>#VALUE!</v>
      </c>
    </row>
    <row r="20" spans="1:12" ht="16.5" hidden="1" x14ac:dyDescent="0.25">
      <c r="A20" s="15" t="str">
        <f t="shared" si="0"/>
        <v>AEONGM500</v>
      </c>
      <c r="B20" s="15" t="s">
        <v>1851</v>
      </c>
      <c r="C20" s="15" t="s">
        <v>30</v>
      </c>
      <c r="D20" s="15" t="s">
        <v>31</v>
      </c>
      <c r="E20" s="16">
        <v>111058</v>
      </c>
      <c r="F20" s="16">
        <v>111058</v>
      </c>
      <c r="H20" s="39">
        <f t="shared" si="1"/>
        <v>0</v>
      </c>
      <c r="I20" s="41">
        <v>70950</v>
      </c>
      <c r="L20">
        <v>70950</v>
      </c>
    </row>
    <row r="21" spans="1:12" ht="16.5" hidden="1" x14ac:dyDescent="0.25">
      <c r="A21" s="15" t="str">
        <f t="shared" si="0"/>
        <v>AEONGTLX250G</v>
      </c>
      <c r="B21" s="15" t="s">
        <v>1851</v>
      </c>
      <c r="C21" s="15" t="s">
        <v>32</v>
      </c>
      <c r="D21" s="15" t="s">
        <v>33</v>
      </c>
      <c r="E21" s="16">
        <v>50182</v>
      </c>
      <c r="F21" s="16">
        <v>50182</v>
      </c>
      <c r="H21" s="39">
        <f t="shared" si="1"/>
        <v>0</v>
      </c>
      <c r="I21" s="41">
        <v>111058</v>
      </c>
      <c r="L21">
        <v>111058</v>
      </c>
    </row>
    <row r="22" spans="1:12" ht="16.5" hidden="1" x14ac:dyDescent="0.25">
      <c r="A22" s="15" t="str">
        <f t="shared" si="0"/>
        <v/>
      </c>
      <c r="B22" s="15"/>
      <c r="C22" s="15"/>
      <c r="D22" s="15"/>
      <c r="E22" s="16"/>
      <c r="F22" s="16"/>
      <c r="H22" s="39">
        <f t="shared" si="1"/>
        <v>0</v>
      </c>
      <c r="I22" s="41">
        <v>50183</v>
      </c>
      <c r="L22">
        <v>50183</v>
      </c>
    </row>
    <row r="23" spans="1:12" ht="16.5" hidden="1" x14ac:dyDescent="0.25">
      <c r="A23" s="15" t="str">
        <f t="shared" si="0"/>
        <v>ANNGHIACGM300</v>
      </c>
      <c r="B23" s="15" t="s">
        <v>7156</v>
      </c>
      <c r="C23" s="15" t="s">
        <v>27</v>
      </c>
      <c r="D23" s="15" t="s">
        <v>28</v>
      </c>
      <c r="E23" s="16">
        <v>73431</v>
      </c>
      <c r="F23" s="16">
        <v>73431</v>
      </c>
      <c r="H23" s="39">
        <f t="shared" si="1"/>
        <v>0</v>
      </c>
      <c r="I23" s="41" t="e">
        <v>#VALUE!</v>
      </c>
      <c r="L23" t="e">
        <v>#VALUE!</v>
      </c>
    </row>
    <row r="24" spans="1:12" ht="16.5" hidden="1" x14ac:dyDescent="0.25">
      <c r="A24" s="15" t="str">
        <f t="shared" si="0"/>
        <v>ANNGHIAGHK300</v>
      </c>
      <c r="B24" s="15" t="s">
        <v>7156</v>
      </c>
      <c r="C24" s="15" t="s">
        <v>553</v>
      </c>
      <c r="D24" s="15" t="s">
        <v>554</v>
      </c>
      <c r="E24" s="16">
        <v>70000</v>
      </c>
      <c r="F24" s="16">
        <v>70000</v>
      </c>
      <c r="H24" s="39">
        <f t="shared" si="1"/>
        <v>0</v>
      </c>
      <c r="I24" s="41">
        <v>73431</v>
      </c>
      <c r="L24">
        <v>73431</v>
      </c>
    </row>
    <row r="25" spans="1:12" ht="16.5" hidden="1" x14ac:dyDescent="0.25">
      <c r="A25" s="15" t="str">
        <f t="shared" si="0"/>
        <v>ANNGHIAGM500</v>
      </c>
      <c r="B25" s="15" t="s">
        <v>7156</v>
      </c>
      <c r="C25" s="15" t="s">
        <v>30</v>
      </c>
      <c r="D25" s="15" t="s">
        <v>31</v>
      </c>
      <c r="E25" s="16">
        <v>111058</v>
      </c>
      <c r="F25" s="16">
        <v>111058</v>
      </c>
      <c r="H25" s="39">
        <f t="shared" si="1"/>
        <v>0</v>
      </c>
      <c r="I25" s="41">
        <v>70000</v>
      </c>
      <c r="L25">
        <v>70000</v>
      </c>
    </row>
    <row r="26" spans="1:12" ht="16.5" hidden="1" x14ac:dyDescent="0.25">
      <c r="A26" s="15" t="str">
        <f t="shared" si="0"/>
        <v>ANNGHIAGTLX250G</v>
      </c>
      <c r="B26" s="15" t="s">
        <v>7156</v>
      </c>
      <c r="C26" s="15" t="s">
        <v>32</v>
      </c>
      <c r="D26" s="15" t="s">
        <v>33</v>
      </c>
      <c r="E26" s="16">
        <v>50182</v>
      </c>
      <c r="F26" s="16">
        <v>50182</v>
      </c>
      <c r="H26" s="39">
        <f t="shared" si="1"/>
        <v>0</v>
      </c>
      <c r="I26" s="41">
        <v>111058</v>
      </c>
      <c r="L26">
        <v>111058</v>
      </c>
    </row>
    <row r="27" spans="1:12" ht="16.5" hidden="1" x14ac:dyDescent="0.25">
      <c r="A27" s="15" t="str">
        <f t="shared" si="0"/>
        <v>ANNGHIATH200</v>
      </c>
      <c r="B27" s="15" t="s">
        <v>7156</v>
      </c>
      <c r="C27" s="15" t="s">
        <v>34</v>
      </c>
      <c r="D27" s="15" t="s">
        <v>35</v>
      </c>
      <c r="E27" s="16">
        <v>55595</v>
      </c>
      <c r="F27" s="16">
        <v>55595</v>
      </c>
      <c r="H27" s="39">
        <f t="shared" si="1"/>
        <v>0</v>
      </c>
      <c r="I27" s="41">
        <v>50183</v>
      </c>
      <c r="L27">
        <v>50183</v>
      </c>
    </row>
    <row r="28" spans="1:12" ht="16.5" hidden="1" x14ac:dyDescent="0.25">
      <c r="A28" s="15" t="str">
        <f t="shared" si="0"/>
        <v/>
      </c>
      <c r="B28" s="15"/>
      <c r="C28" s="15"/>
      <c r="D28" s="15"/>
      <c r="E28" s="16"/>
      <c r="F28" s="16"/>
      <c r="H28" s="39">
        <f t="shared" si="1"/>
        <v>0</v>
      </c>
      <c r="I28" s="41">
        <v>55595</v>
      </c>
      <c r="L28">
        <v>55595</v>
      </c>
    </row>
    <row r="29" spans="1:12" ht="16.5" hidden="1" x14ac:dyDescent="0.25">
      <c r="A29" s="15" t="str">
        <f t="shared" si="0"/>
        <v>BACHHOAXANHCGM300</v>
      </c>
      <c r="B29" s="15" t="s">
        <v>7157</v>
      </c>
      <c r="C29" s="15" t="s">
        <v>27</v>
      </c>
      <c r="D29" s="15" t="s">
        <v>28</v>
      </c>
      <c r="E29" s="16">
        <v>73431</v>
      </c>
      <c r="F29" s="16">
        <v>66088</v>
      </c>
      <c r="H29" s="39">
        <f t="shared" si="1"/>
        <v>-7343</v>
      </c>
      <c r="I29" s="41" t="e">
        <v>#VALUE!</v>
      </c>
      <c r="L29" t="e">
        <v>#VALUE!</v>
      </c>
    </row>
    <row r="30" spans="1:12" ht="16.5" hidden="1" x14ac:dyDescent="0.25">
      <c r="A30" s="15" t="str">
        <f t="shared" si="0"/>
        <v>BACHHOAXANHGM500</v>
      </c>
      <c r="B30" s="15" t="s">
        <v>7157</v>
      </c>
      <c r="C30" s="15" t="s">
        <v>30</v>
      </c>
      <c r="D30" s="15" t="s">
        <v>31</v>
      </c>
      <c r="E30" s="16">
        <v>111058</v>
      </c>
      <c r="F30" s="16">
        <v>81818</v>
      </c>
      <c r="H30" s="39">
        <f t="shared" si="1"/>
        <v>-29240</v>
      </c>
      <c r="I30" s="41">
        <v>73431</v>
      </c>
      <c r="L30">
        <v>66088</v>
      </c>
    </row>
    <row r="31" spans="1:12" ht="16.5" hidden="1" x14ac:dyDescent="0.25">
      <c r="A31" s="15" t="str">
        <f t="shared" si="0"/>
        <v>BACHHOAXANHGTLX250G</v>
      </c>
      <c r="B31" s="15" t="s">
        <v>7157</v>
      </c>
      <c r="C31" s="15" t="s">
        <v>32</v>
      </c>
      <c r="D31" s="15" t="s">
        <v>33</v>
      </c>
      <c r="E31" s="16">
        <v>50182</v>
      </c>
      <c r="F31" s="16">
        <v>45165</v>
      </c>
      <c r="H31" s="39">
        <f t="shared" si="1"/>
        <v>-5017</v>
      </c>
      <c r="I31" s="41">
        <v>111058</v>
      </c>
      <c r="L31">
        <v>81818</v>
      </c>
    </row>
    <row r="32" spans="1:12" ht="16.5" hidden="1" x14ac:dyDescent="0.25">
      <c r="A32" s="15" t="str">
        <f t="shared" si="0"/>
        <v/>
      </c>
      <c r="B32" s="15"/>
      <c r="C32" s="15"/>
      <c r="D32" s="15"/>
      <c r="E32" s="16"/>
      <c r="F32" s="16"/>
      <c r="H32" s="39">
        <f t="shared" si="1"/>
        <v>0</v>
      </c>
      <c r="I32" s="41">
        <v>50183</v>
      </c>
      <c r="L32">
        <v>45165</v>
      </c>
    </row>
    <row r="33" spans="1:12" ht="16.5" hidden="1" x14ac:dyDescent="0.25">
      <c r="A33" s="15" t="str">
        <f t="shared" si="0"/>
        <v>BRGCGM300</v>
      </c>
      <c r="B33" s="15" t="s">
        <v>1868</v>
      </c>
      <c r="C33" s="15" t="s">
        <v>27</v>
      </c>
      <c r="D33" s="15" t="s">
        <v>28</v>
      </c>
      <c r="E33" s="16">
        <v>73431</v>
      </c>
      <c r="F33" s="16">
        <v>69759</v>
      </c>
      <c r="H33" s="39">
        <f t="shared" si="1"/>
        <v>-3672</v>
      </c>
      <c r="I33" s="41" t="e">
        <v>#VALUE!</v>
      </c>
      <c r="L33" t="e">
        <v>#VALUE!</v>
      </c>
    </row>
    <row r="34" spans="1:12" ht="16.5" hidden="1" x14ac:dyDescent="0.25">
      <c r="A34" s="15" t="str">
        <f t="shared" si="0"/>
        <v>BRGCGM500</v>
      </c>
      <c r="B34" s="15" t="s">
        <v>1868</v>
      </c>
      <c r="C34" s="15" t="s">
        <v>542</v>
      </c>
      <c r="D34" s="15" t="s">
        <v>543</v>
      </c>
      <c r="E34" s="16">
        <v>119066</v>
      </c>
      <c r="F34" s="16">
        <v>113113</v>
      </c>
      <c r="H34" s="39">
        <f t="shared" si="1"/>
        <v>-5953</v>
      </c>
      <c r="I34" s="41">
        <v>73431</v>
      </c>
      <c r="L34">
        <v>69759</v>
      </c>
    </row>
    <row r="35" spans="1:12" ht="16.5" hidden="1" x14ac:dyDescent="0.25">
      <c r="A35" s="15" t="str">
        <f t="shared" si="0"/>
        <v>BRGGL500KT</v>
      </c>
      <c r="B35" s="15" t="s">
        <v>1868</v>
      </c>
      <c r="C35" s="15" t="s">
        <v>544</v>
      </c>
      <c r="D35" s="15" t="s">
        <v>545</v>
      </c>
      <c r="E35" s="16">
        <v>89312</v>
      </c>
      <c r="F35" s="16">
        <v>89312</v>
      </c>
      <c r="H35" s="39">
        <f t="shared" si="1"/>
        <v>0</v>
      </c>
      <c r="I35" s="41">
        <v>119066</v>
      </c>
      <c r="L35">
        <v>113113</v>
      </c>
    </row>
    <row r="36" spans="1:12" ht="16.5" hidden="1" x14ac:dyDescent="0.25">
      <c r="A36" s="15" t="str">
        <f t="shared" si="0"/>
        <v>BRGGM500</v>
      </c>
      <c r="B36" s="15" t="s">
        <v>1868</v>
      </c>
      <c r="C36" s="15" t="s">
        <v>30</v>
      </c>
      <c r="D36" s="15" t="s">
        <v>31</v>
      </c>
      <c r="E36" s="16">
        <v>111058</v>
      </c>
      <c r="F36" s="16">
        <v>105505</v>
      </c>
      <c r="H36" s="39">
        <f t="shared" si="1"/>
        <v>-5553</v>
      </c>
      <c r="I36" s="41">
        <v>89312</v>
      </c>
      <c r="L36">
        <v>89312</v>
      </c>
    </row>
    <row r="37" spans="1:12" ht="16.5" hidden="1" x14ac:dyDescent="0.25">
      <c r="A37" s="15" t="str">
        <f t="shared" si="0"/>
        <v>BRGGTLX250G</v>
      </c>
      <c r="B37" s="15" t="s">
        <v>1868</v>
      </c>
      <c r="C37" s="15" t="s">
        <v>32</v>
      </c>
      <c r="D37" s="15" t="s">
        <v>33</v>
      </c>
      <c r="E37" s="16">
        <v>50182</v>
      </c>
      <c r="F37" s="16">
        <v>47673</v>
      </c>
      <c r="H37" s="39">
        <f t="shared" si="1"/>
        <v>-2509</v>
      </c>
      <c r="I37" s="41">
        <v>111058</v>
      </c>
      <c r="L37">
        <v>105505</v>
      </c>
    </row>
    <row r="38" spans="1:12" ht="16.5" hidden="1" x14ac:dyDescent="0.25">
      <c r="A38" s="15" t="str">
        <f t="shared" si="0"/>
        <v>BRGGTNH500</v>
      </c>
      <c r="B38" s="15" t="s">
        <v>1868</v>
      </c>
      <c r="C38" s="15" t="s">
        <v>546</v>
      </c>
      <c r="D38" s="15" t="s">
        <v>547</v>
      </c>
      <c r="E38" s="16">
        <v>96890</v>
      </c>
      <c r="F38" s="16">
        <v>96890</v>
      </c>
      <c r="H38" s="39">
        <f t="shared" si="1"/>
        <v>0</v>
      </c>
      <c r="I38" s="41">
        <v>50183</v>
      </c>
      <c r="L38">
        <v>47673</v>
      </c>
    </row>
    <row r="39" spans="1:12" ht="16.5" hidden="1" x14ac:dyDescent="0.25">
      <c r="A39" s="15" t="str">
        <f t="shared" si="0"/>
        <v>BRGGXD500</v>
      </c>
      <c r="B39" s="15" t="s">
        <v>1868</v>
      </c>
      <c r="C39" s="15" t="s">
        <v>52</v>
      </c>
      <c r="D39" s="15" t="s">
        <v>53</v>
      </c>
      <c r="E39" s="16">
        <v>111606</v>
      </c>
      <c r="F39" s="16">
        <v>106026</v>
      </c>
      <c r="H39" s="39">
        <f t="shared" si="1"/>
        <v>-5580</v>
      </c>
      <c r="I39" s="41">
        <v>96890</v>
      </c>
      <c r="L39">
        <v>96890</v>
      </c>
    </row>
    <row r="40" spans="1:12" ht="16.5" hidden="1" x14ac:dyDescent="0.25">
      <c r="A40" s="15" t="str">
        <f t="shared" si="0"/>
        <v>BRGMNH250</v>
      </c>
      <c r="B40" s="15" t="s">
        <v>1868</v>
      </c>
      <c r="C40" s="15" t="s">
        <v>48</v>
      </c>
      <c r="D40" s="15" t="s">
        <v>49</v>
      </c>
      <c r="E40" s="16">
        <v>46000</v>
      </c>
      <c r="F40" s="16">
        <v>43700</v>
      </c>
      <c r="H40" s="39">
        <f t="shared" si="1"/>
        <v>-2300</v>
      </c>
      <c r="I40" s="41">
        <v>111606</v>
      </c>
      <c r="L40">
        <v>106026</v>
      </c>
    </row>
    <row r="41" spans="1:12" ht="16.5" hidden="1" x14ac:dyDescent="0.25">
      <c r="A41" s="15" t="str">
        <f t="shared" si="0"/>
        <v>BRGTH200</v>
      </c>
      <c r="B41" s="15" t="s">
        <v>1868</v>
      </c>
      <c r="C41" s="15" t="s">
        <v>34</v>
      </c>
      <c r="D41" s="15" t="s">
        <v>35</v>
      </c>
      <c r="E41" s="16">
        <v>55595</v>
      </c>
      <c r="F41" s="16">
        <v>52815</v>
      </c>
      <c r="H41" s="39">
        <f t="shared" si="1"/>
        <v>-2780</v>
      </c>
      <c r="I41" s="41">
        <v>46000</v>
      </c>
      <c r="L41">
        <v>43700</v>
      </c>
    </row>
    <row r="42" spans="1:12" ht="16.5" hidden="1" x14ac:dyDescent="0.25">
      <c r="A42" s="15" t="str">
        <f t="shared" si="0"/>
        <v>BRGTH400</v>
      </c>
      <c r="B42" s="15" t="s">
        <v>1868</v>
      </c>
      <c r="C42" s="15" t="s">
        <v>548</v>
      </c>
      <c r="D42" s="15" t="s">
        <v>549</v>
      </c>
      <c r="E42" s="16">
        <v>107205</v>
      </c>
      <c r="F42" s="16">
        <v>101845</v>
      </c>
      <c r="H42" s="39">
        <f t="shared" si="1"/>
        <v>-5360</v>
      </c>
      <c r="I42" s="41">
        <v>55595</v>
      </c>
      <c r="L42">
        <v>52815</v>
      </c>
    </row>
    <row r="43" spans="1:12" ht="16.5" hidden="1" x14ac:dyDescent="0.25">
      <c r="A43" s="15" t="str">
        <f t="shared" si="0"/>
        <v/>
      </c>
      <c r="B43" s="15"/>
      <c r="C43" s="15"/>
      <c r="D43" s="15"/>
      <c r="E43" s="16"/>
      <c r="F43" s="16"/>
      <c r="H43" s="39">
        <f t="shared" si="1"/>
        <v>0</v>
      </c>
      <c r="I43" s="41">
        <v>107205</v>
      </c>
      <c r="L43">
        <v>101845</v>
      </c>
    </row>
    <row r="44" spans="1:12" ht="16.5" hidden="1" x14ac:dyDescent="0.25">
      <c r="A44" s="15" t="str">
        <f t="shared" si="0"/>
        <v>CircleKCGM100</v>
      </c>
      <c r="B44" s="15" t="s">
        <v>550</v>
      </c>
      <c r="C44" s="15" t="s">
        <v>551</v>
      </c>
      <c r="D44" s="15" t="s">
        <v>552</v>
      </c>
      <c r="E44" s="16">
        <v>24549</v>
      </c>
      <c r="F44" s="16">
        <v>23076</v>
      </c>
      <c r="H44" s="39">
        <f t="shared" si="1"/>
        <v>-1473</v>
      </c>
      <c r="I44" s="41" t="e">
        <v>#VALUE!</v>
      </c>
      <c r="L44" t="e">
        <v>#VALUE!</v>
      </c>
    </row>
    <row r="45" spans="1:12" ht="16.5" hidden="1" x14ac:dyDescent="0.25">
      <c r="A45" s="15" t="str">
        <f t="shared" si="0"/>
        <v>CircleKGHK300</v>
      </c>
      <c r="B45" s="15" t="s">
        <v>550</v>
      </c>
      <c r="C45" s="15" t="s">
        <v>553</v>
      </c>
      <c r="D45" s="15" t="s">
        <v>554</v>
      </c>
      <c r="E45" s="17">
        <v>70000</v>
      </c>
      <c r="F45" s="17">
        <v>62637</v>
      </c>
      <c r="H45" s="39">
        <f t="shared" si="1"/>
        <v>-7363</v>
      </c>
      <c r="I45" s="41">
        <v>24549</v>
      </c>
      <c r="L45">
        <v>23076</v>
      </c>
    </row>
    <row r="46" spans="1:12" ht="16.5" hidden="1" x14ac:dyDescent="0.25">
      <c r="A46" s="15" t="str">
        <f t="shared" si="0"/>
        <v/>
      </c>
      <c r="B46" s="15"/>
      <c r="C46" s="15"/>
      <c r="D46" s="15"/>
      <c r="E46" s="17"/>
      <c r="F46" s="17"/>
      <c r="H46" s="39">
        <f t="shared" si="1"/>
        <v>0</v>
      </c>
      <c r="I46" s="41">
        <v>70000</v>
      </c>
      <c r="L46">
        <v>62637</v>
      </c>
    </row>
    <row r="47" spans="1:12" ht="16.5" hidden="1" x14ac:dyDescent="0.25">
      <c r="A47" s="15" t="str">
        <f t="shared" si="0"/>
        <v>CLEVERFOODCC300</v>
      </c>
      <c r="B47" s="15" t="s">
        <v>555</v>
      </c>
      <c r="C47" s="15" t="s">
        <v>37</v>
      </c>
      <c r="D47" s="15" t="s">
        <v>38</v>
      </c>
      <c r="E47" s="17">
        <v>74250</v>
      </c>
      <c r="F47" s="17">
        <v>71280</v>
      </c>
      <c r="H47" s="39">
        <f t="shared" si="1"/>
        <v>-2970</v>
      </c>
      <c r="I47" s="41" t="e">
        <v>#VALUE!</v>
      </c>
      <c r="L47" t="e">
        <v>#VALUE!</v>
      </c>
    </row>
    <row r="48" spans="1:12" ht="16.5" hidden="1" x14ac:dyDescent="0.25">
      <c r="A48" s="15" t="str">
        <f t="shared" si="0"/>
        <v>CLEVERFOODCGM300</v>
      </c>
      <c r="B48" s="15" t="s">
        <v>555</v>
      </c>
      <c r="C48" s="15" t="s">
        <v>27</v>
      </c>
      <c r="D48" s="15" t="s">
        <v>28</v>
      </c>
      <c r="E48" s="17">
        <v>73431</v>
      </c>
      <c r="F48" s="17">
        <v>70494</v>
      </c>
      <c r="H48" s="39">
        <f t="shared" si="1"/>
        <v>-2937</v>
      </c>
      <c r="I48" s="41">
        <v>74250</v>
      </c>
      <c r="L48">
        <v>71280</v>
      </c>
    </row>
    <row r="49" spans="1:12" ht="16.5" hidden="1" x14ac:dyDescent="0.25">
      <c r="A49" s="15" t="str">
        <f t="shared" si="0"/>
        <v>CLEVERFOODCN300</v>
      </c>
      <c r="B49" s="15" t="s">
        <v>555</v>
      </c>
      <c r="C49" s="15" t="s">
        <v>39</v>
      </c>
      <c r="D49" s="15" t="s">
        <v>40</v>
      </c>
      <c r="E49" s="17">
        <v>70950</v>
      </c>
      <c r="F49" s="17">
        <v>68112</v>
      </c>
      <c r="H49" s="39">
        <f t="shared" si="1"/>
        <v>-2838</v>
      </c>
      <c r="I49" s="41">
        <v>73431</v>
      </c>
      <c r="L49">
        <v>70494</v>
      </c>
    </row>
    <row r="50" spans="1:12" ht="16.5" hidden="1" x14ac:dyDescent="0.25">
      <c r="A50" s="15" t="str">
        <f t="shared" si="0"/>
        <v>CLEVERFOODGM500</v>
      </c>
      <c r="B50" s="15" t="s">
        <v>555</v>
      </c>
      <c r="C50" s="15" t="s">
        <v>30</v>
      </c>
      <c r="D50" s="15" t="s">
        <v>31</v>
      </c>
      <c r="E50" s="17">
        <v>111058</v>
      </c>
      <c r="F50" s="17">
        <v>106616</v>
      </c>
      <c r="H50" s="39">
        <f t="shared" si="1"/>
        <v>-4442</v>
      </c>
      <c r="I50" s="41">
        <v>70950</v>
      </c>
      <c r="L50">
        <v>68112</v>
      </c>
    </row>
    <row r="51" spans="1:12" ht="16.5" hidden="1" x14ac:dyDescent="0.25">
      <c r="A51" s="15" t="str">
        <f t="shared" si="0"/>
        <v>CLEVERFOODGTLX250G</v>
      </c>
      <c r="B51" s="15" t="s">
        <v>555</v>
      </c>
      <c r="C51" s="15" t="s">
        <v>32</v>
      </c>
      <c r="D51" s="15" t="s">
        <v>33</v>
      </c>
      <c r="E51" s="16">
        <v>50182</v>
      </c>
      <c r="F51" s="17">
        <v>48175</v>
      </c>
      <c r="H51" s="39">
        <f t="shared" si="1"/>
        <v>-2007</v>
      </c>
      <c r="I51" s="41">
        <v>111058</v>
      </c>
      <c r="L51">
        <v>106616</v>
      </c>
    </row>
    <row r="52" spans="1:12" ht="16.5" hidden="1" x14ac:dyDescent="0.25">
      <c r="A52" s="15" t="str">
        <f t="shared" si="0"/>
        <v>CLEVERFOODMNH250</v>
      </c>
      <c r="B52" s="15" t="s">
        <v>555</v>
      </c>
      <c r="C52" s="15" t="s">
        <v>48</v>
      </c>
      <c r="D52" s="15" t="s">
        <v>49</v>
      </c>
      <c r="E52" s="17">
        <v>46000</v>
      </c>
      <c r="F52" s="17">
        <v>44160</v>
      </c>
      <c r="H52" s="39">
        <f t="shared" si="1"/>
        <v>-1840</v>
      </c>
      <c r="I52" s="41">
        <v>50183</v>
      </c>
      <c r="L52">
        <v>48175</v>
      </c>
    </row>
    <row r="53" spans="1:12" ht="16.5" hidden="1" x14ac:dyDescent="0.25">
      <c r="A53" s="15" t="str">
        <f t="shared" si="0"/>
        <v>CLEVERFOODTH200</v>
      </c>
      <c r="B53" s="15" t="s">
        <v>555</v>
      </c>
      <c r="C53" s="15" t="s">
        <v>34</v>
      </c>
      <c r="D53" s="15" t="s">
        <v>35</v>
      </c>
      <c r="E53" s="17">
        <v>55595</v>
      </c>
      <c r="F53" s="17">
        <v>53371</v>
      </c>
      <c r="H53" s="39">
        <f t="shared" si="1"/>
        <v>-2224</v>
      </c>
      <c r="I53" s="41">
        <v>46000</v>
      </c>
      <c r="L53">
        <v>44160</v>
      </c>
    </row>
    <row r="54" spans="1:12" ht="16.5" hidden="1" x14ac:dyDescent="0.25">
      <c r="A54" s="15" t="str">
        <f t="shared" si="0"/>
        <v/>
      </c>
      <c r="B54" s="15"/>
      <c r="C54" s="15"/>
      <c r="D54" s="15"/>
      <c r="E54" s="17"/>
      <c r="F54" s="17"/>
      <c r="H54" s="39">
        <f t="shared" si="1"/>
        <v>0</v>
      </c>
      <c r="I54" s="41">
        <v>55595</v>
      </c>
      <c r="L54">
        <v>53371</v>
      </c>
    </row>
    <row r="55" spans="1:12" ht="16.5" x14ac:dyDescent="0.25">
      <c r="A55" s="15" t="str">
        <f t="shared" si="0"/>
        <v>COOPBGHM450</v>
      </c>
      <c r="B55" s="15" t="s">
        <v>557</v>
      </c>
      <c r="C55" s="15" t="s">
        <v>558</v>
      </c>
      <c r="D55" s="15" t="s">
        <v>559</v>
      </c>
      <c r="E55" s="17">
        <v>106050</v>
      </c>
      <c r="F55" s="17">
        <v>86961</v>
      </c>
      <c r="H55" s="39">
        <f t="shared" si="1"/>
        <v>-19089</v>
      </c>
      <c r="I55" s="41" t="e">
        <v>#VALUE!</v>
      </c>
      <c r="L55" t="e">
        <v>#VALUE!</v>
      </c>
    </row>
    <row r="56" spans="1:12" ht="16.5" x14ac:dyDescent="0.25">
      <c r="A56" s="15" t="str">
        <f t="shared" si="0"/>
        <v>COOPCC300</v>
      </c>
      <c r="B56" s="15" t="s">
        <v>557</v>
      </c>
      <c r="C56" s="15" t="s">
        <v>37</v>
      </c>
      <c r="D56" s="15" t="s">
        <v>38</v>
      </c>
      <c r="E56" s="17">
        <v>74250</v>
      </c>
      <c r="F56" s="17">
        <v>74250</v>
      </c>
      <c r="H56" s="39">
        <f t="shared" si="1"/>
        <v>0</v>
      </c>
      <c r="I56" s="41">
        <v>106050</v>
      </c>
      <c r="L56">
        <v>86961</v>
      </c>
    </row>
    <row r="57" spans="1:12" ht="16.5" x14ac:dyDescent="0.25">
      <c r="A57" s="15" t="str">
        <f t="shared" si="0"/>
        <v>COOPCGM300</v>
      </c>
      <c r="B57" s="15" t="s">
        <v>557</v>
      </c>
      <c r="C57" s="15" t="s">
        <v>27</v>
      </c>
      <c r="D57" s="15" t="s">
        <v>28</v>
      </c>
      <c r="E57" s="17">
        <v>73431</v>
      </c>
      <c r="F57" s="17">
        <v>73431</v>
      </c>
      <c r="H57" s="39">
        <f t="shared" si="1"/>
        <v>0</v>
      </c>
      <c r="I57" s="41">
        <v>74250</v>
      </c>
      <c r="L57">
        <v>74250</v>
      </c>
    </row>
    <row r="58" spans="1:12" ht="16.5" x14ac:dyDescent="0.25">
      <c r="A58" s="15" t="str">
        <f t="shared" si="0"/>
        <v>COOPCGM500</v>
      </c>
      <c r="B58" s="15" t="s">
        <v>557</v>
      </c>
      <c r="C58" s="15" t="s">
        <v>542</v>
      </c>
      <c r="D58" s="15" t="s">
        <v>543</v>
      </c>
      <c r="E58" s="17">
        <v>119066</v>
      </c>
      <c r="F58" s="17">
        <v>119066</v>
      </c>
      <c r="H58" s="39">
        <f t="shared" si="1"/>
        <v>0</v>
      </c>
      <c r="I58" s="41">
        <v>73431</v>
      </c>
      <c r="L58">
        <v>73431</v>
      </c>
    </row>
    <row r="59" spans="1:12" ht="16.5" x14ac:dyDescent="0.25">
      <c r="A59" s="15" t="str">
        <f t="shared" si="0"/>
        <v>COOPCN300</v>
      </c>
      <c r="B59" s="15" t="s">
        <v>557</v>
      </c>
      <c r="C59" s="15" t="s">
        <v>39</v>
      </c>
      <c r="D59" s="15" t="s">
        <v>40</v>
      </c>
      <c r="E59" s="17">
        <v>74250</v>
      </c>
      <c r="F59" s="17">
        <v>70950</v>
      </c>
      <c r="H59" s="39">
        <f t="shared" si="1"/>
        <v>-3300</v>
      </c>
      <c r="I59" s="41">
        <v>119066</v>
      </c>
      <c r="L59">
        <v>119066</v>
      </c>
    </row>
    <row r="60" spans="1:12" ht="16.5" x14ac:dyDescent="0.25">
      <c r="A60" s="15" t="str">
        <f t="shared" si="0"/>
        <v>COOPGHC500</v>
      </c>
      <c r="B60" s="15" t="s">
        <v>557</v>
      </c>
      <c r="C60" s="15" t="s">
        <v>560</v>
      </c>
      <c r="D60" s="15" t="s">
        <v>561</v>
      </c>
      <c r="E60" s="16">
        <v>110250</v>
      </c>
      <c r="F60" s="16">
        <v>110250</v>
      </c>
      <c r="H60" s="39">
        <f t="shared" si="1"/>
        <v>0</v>
      </c>
      <c r="I60" s="41">
        <v>74250</v>
      </c>
      <c r="L60">
        <v>70950</v>
      </c>
    </row>
    <row r="61" spans="1:12" ht="16.5" x14ac:dyDescent="0.25">
      <c r="A61" s="15" t="str">
        <f t="shared" si="0"/>
        <v>COOPCGST250g</v>
      </c>
      <c r="B61" s="15" t="s">
        <v>557</v>
      </c>
      <c r="C61" s="15" t="s">
        <v>8796</v>
      </c>
      <c r="D61" s="15" t="s">
        <v>8797</v>
      </c>
      <c r="E61" s="16">
        <v>41389</v>
      </c>
      <c r="F61" s="16">
        <v>41389</v>
      </c>
      <c r="H61" s="39"/>
      <c r="I61" s="41"/>
    </row>
    <row r="62" spans="1:12" ht="16.5" x14ac:dyDescent="0.25">
      <c r="A62" s="15" t="str">
        <f t="shared" si="0"/>
        <v>COOPCGST250</v>
      </c>
      <c r="B62" s="15" t="s">
        <v>557</v>
      </c>
      <c r="C62" s="15" t="s">
        <v>598</v>
      </c>
      <c r="D62" s="15" t="s">
        <v>8798</v>
      </c>
      <c r="E62" s="16">
        <v>30000</v>
      </c>
      <c r="F62" s="16">
        <v>30000</v>
      </c>
      <c r="H62" s="39"/>
      <c r="I62" s="41"/>
    </row>
    <row r="63" spans="1:12" ht="16.5" x14ac:dyDescent="0.25">
      <c r="A63" s="15" t="str">
        <f t="shared" si="0"/>
        <v>COOPTHST250</v>
      </c>
      <c r="B63" s="15" t="s">
        <v>557</v>
      </c>
      <c r="C63" s="15" t="s">
        <v>600</v>
      </c>
      <c r="D63" s="15" t="s">
        <v>8799</v>
      </c>
      <c r="E63" s="16">
        <v>36111</v>
      </c>
      <c r="F63" s="16">
        <v>36111</v>
      </c>
      <c r="H63" s="39"/>
      <c r="I63" s="41"/>
    </row>
    <row r="64" spans="1:12" ht="16.5" x14ac:dyDescent="0.25">
      <c r="A64" s="15" t="str">
        <f t="shared" si="0"/>
        <v>COOPGM500</v>
      </c>
      <c r="B64" s="15" t="s">
        <v>557</v>
      </c>
      <c r="C64" s="15" t="s">
        <v>30</v>
      </c>
      <c r="D64" s="15" t="s">
        <v>31</v>
      </c>
      <c r="E64" s="16">
        <v>111058</v>
      </c>
      <c r="F64" s="16">
        <v>111058</v>
      </c>
      <c r="H64" s="39">
        <f t="shared" si="1"/>
        <v>0</v>
      </c>
      <c r="I64" s="41">
        <v>110250</v>
      </c>
      <c r="L64">
        <v>110250</v>
      </c>
    </row>
    <row r="65" spans="1:12" ht="16.5" x14ac:dyDescent="0.25">
      <c r="A65" s="15" t="str">
        <f t="shared" si="0"/>
        <v>COOPGTLX250G</v>
      </c>
      <c r="B65" s="15" t="s">
        <v>557</v>
      </c>
      <c r="C65" s="15" t="s">
        <v>32</v>
      </c>
      <c r="D65" s="15" t="s">
        <v>33</v>
      </c>
      <c r="E65" s="16">
        <v>50182</v>
      </c>
      <c r="F65" s="16">
        <v>50182</v>
      </c>
      <c r="H65" s="39">
        <f t="shared" si="1"/>
        <v>0</v>
      </c>
      <c r="I65" s="41">
        <v>111058</v>
      </c>
      <c r="L65">
        <v>111058</v>
      </c>
    </row>
    <row r="66" spans="1:12" ht="16.5" x14ac:dyDescent="0.25">
      <c r="A66" s="15" t="str">
        <f t="shared" si="0"/>
        <v>COOPGXD500</v>
      </c>
      <c r="B66" s="15" t="s">
        <v>557</v>
      </c>
      <c r="C66" s="15" t="s">
        <v>52</v>
      </c>
      <c r="D66" s="15" t="s">
        <v>53</v>
      </c>
      <c r="E66" s="16">
        <v>111606</v>
      </c>
      <c r="F66" s="16">
        <v>111606</v>
      </c>
      <c r="H66" s="39">
        <f t="shared" si="1"/>
        <v>0</v>
      </c>
      <c r="I66" s="41">
        <v>50183</v>
      </c>
      <c r="L66">
        <v>50182</v>
      </c>
    </row>
    <row r="67" spans="1:12" ht="16.5" hidden="1" x14ac:dyDescent="0.25">
      <c r="A67" s="15" t="str">
        <f t="shared" si="0"/>
        <v/>
      </c>
      <c r="B67" s="15"/>
      <c r="C67" s="15"/>
      <c r="D67" s="15"/>
      <c r="E67" s="16"/>
      <c r="F67" s="16"/>
      <c r="H67" s="39">
        <f t="shared" si="1"/>
        <v>0</v>
      </c>
      <c r="I67" s="41">
        <v>111606</v>
      </c>
      <c r="L67">
        <v>111606</v>
      </c>
    </row>
    <row r="68" spans="1:12" ht="16.5" hidden="1" x14ac:dyDescent="0.25">
      <c r="A68" s="15" t="str">
        <f t="shared" si="0"/>
        <v>DALATFARMCC300</v>
      </c>
      <c r="B68" s="15" t="s">
        <v>562</v>
      </c>
      <c r="C68" s="15" t="s">
        <v>37</v>
      </c>
      <c r="D68" s="15" t="s">
        <v>38</v>
      </c>
      <c r="E68" s="16">
        <v>74250</v>
      </c>
      <c r="F68" s="16">
        <v>74250</v>
      </c>
      <c r="H68" s="39">
        <f t="shared" si="1"/>
        <v>0</v>
      </c>
      <c r="I68" s="41" t="e">
        <v>#VALUE!</v>
      </c>
      <c r="L68" t="e">
        <v>#VALUE!</v>
      </c>
    </row>
    <row r="69" spans="1:12" ht="16.5" hidden="1" x14ac:dyDescent="0.25">
      <c r="A69" s="15" t="str">
        <f t="shared" si="0"/>
        <v>DALATFARMCGM100</v>
      </c>
      <c r="B69" s="15" t="s">
        <v>562</v>
      </c>
      <c r="C69" s="15" t="s">
        <v>551</v>
      </c>
      <c r="D69" s="15" t="s">
        <v>552</v>
      </c>
      <c r="E69" s="16">
        <v>24549</v>
      </c>
      <c r="F69" s="16">
        <v>24549</v>
      </c>
      <c r="H69" s="39">
        <f t="shared" si="1"/>
        <v>0</v>
      </c>
      <c r="I69" s="41">
        <v>74250</v>
      </c>
      <c r="L69">
        <v>74250</v>
      </c>
    </row>
    <row r="70" spans="1:12" ht="16.5" hidden="1" x14ac:dyDescent="0.25">
      <c r="A70" s="15" t="str">
        <f t="shared" si="0"/>
        <v>DALATFARMCGM300</v>
      </c>
      <c r="B70" s="15" t="s">
        <v>562</v>
      </c>
      <c r="C70" s="15" t="s">
        <v>27</v>
      </c>
      <c r="D70" s="15" t="s">
        <v>28</v>
      </c>
      <c r="E70" s="16">
        <v>73431</v>
      </c>
      <c r="F70" s="16">
        <v>73431</v>
      </c>
      <c r="H70" s="39">
        <f t="shared" si="1"/>
        <v>0</v>
      </c>
      <c r="I70" s="41">
        <v>24549</v>
      </c>
      <c r="L70">
        <v>24549</v>
      </c>
    </row>
    <row r="71" spans="1:12" ht="16.5" hidden="1" x14ac:dyDescent="0.25">
      <c r="A71" s="15" t="str">
        <f t="shared" si="0"/>
        <v>DALATFARMCGM500</v>
      </c>
      <c r="B71" s="15" t="s">
        <v>562</v>
      </c>
      <c r="C71" s="15" t="s">
        <v>542</v>
      </c>
      <c r="D71" s="15" t="s">
        <v>543</v>
      </c>
      <c r="E71" s="16">
        <v>119066</v>
      </c>
      <c r="F71" s="16">
        <v>119066</v>
      </c>
      <c r="H71" s="39">
        <f t="shared" si="1"/>
        <v>0</v>
      </c>
      <c r="I71" s="41">
        <v>73431</v>
      </c>
      <c r="L71">
        <v>73431</v>
      </c>
    </row>
    <row r="72" spans="1:12" ht="16.5" hidden="1" x14ac:dyDescent="0.25">
      <c r="A72" s="15" t="str">
        <f t="shared" ref="A72:A327" si="2">B72&amp;C72</f>
        <v>DALATFARMCGST150</v>
      </c>
      <c r="B72" s="15" t="s">
        <v>562</v>
      </c>
      <c r="C72" s="15" t="s">
        <v>563</v>
      </c>
      <c r="D72" s="15" t="s">
        <v>564</v>
      </c>
      <c r="E72" s="16">
        <v>22500</v>
      </c>
      <c r="F72" s="16">
        <v>22500</v>
      </c>
      <c r="H72" s="39">
        <f t="shared" si="1"/>
        <v>0</v>
      </c>
      <c r="I72" s="41">
        <v>119066</v>
      </c>
      <c r="L72">
        <v>119066</v>
      </c>
    </row>
    <row r="73" spans="1:12" ht="16.5" hidden="1" x14ac:dyDescent="0.25">
      <c r="A73" s="15" t="str">
        <f t="shared" si="2"/>
        <v>DALATFARMCN300</v>
      </c>
      <c r="B73" s="15" t="s">
        <v>562</v>
      </c>
      <c r="C73" s="15" t="s">
        <v>39</v>
      </c>
      <c r="D73" s="15" t="s">
        <v>40</v>
      </c>
      <c r="E73" s="16">
        <v>70950</v>
      </c>
      <c r="F73" s="16">
        <v>70950</v>
      </c>
      <c r="H73" s="39">
        <f t="shared" ref="H73:H137" si="3">F73-E73</f>
        <v>0</v>
      </c>
      <c r="I73" s="41">
        <v>22500</v>
      </c>
      <c r="L73">
        <v>22500</v>
      </c>
    </row>
    <row r="74" spans="1:12" ht="16.5" hidden="1" x14ac:dyDescent="0.25">
      <c r="A74" s="15" t="str">
        <f t="shared" si="2"/>
        <v>DALATFARMGHK300</v>
      </c>
      <c r="B74" s="15" t="s">
        <v>562</v>
      </c>
      <c r="C74" s="15" t="s">
        <v>553</v>
      </c>
      <c r="D74" s="15" t="s">
        <v>554</v>
      </c>
      <c r="E74" s="16">
        <v>70000</v>
      </c>
      <c r="F74" s="16">
        <v>70000</v>
      </c>
      <c r="H74" s="39">
        <f t="shared" si="3"/>
        <v>0</v>
      </c>
      <c r="I74" s="41">
        <v>70950</v>
      </c>
      <c r="L74">
        <v>70950</v>
      </c>
    </row>
    <row r="75" spans="1:12" ht="16.5" hidden="1" x14ac:dyDescent="0.25">
      <c r="A75" s="15" t="str">
        <f t="shared" si="2"/>
        <v>DALATFARMGM500</v>
      </c>
      <c r="B75" s="15" t="s">
        <v>562</v>
      </c>
      <c r="C75" s="15" t="s">
        <v>30</v>
      </c>
      <c r="D75" s="15" t="s">
        <v>31</v>
      </c>
      <c r="E75" s="17">
        <v>111058</v>
      </c>
      <c r="F75" s="17">
        <v>111058</v>
      </c>
      <c r="H75" s="39">
        <f t="shared" si="3"/>
        <v>0</v>
      </c>
      <c r="I75" s="41">
        <v>70000</v>
      </c>
      <c r="L75">
        <v>70000</v>
      </c>
    </row>
    <row r="76" spans="1:12" ht="16.5" hidden="1" x14ac:dyDescent="0.25">
      <c r="A76" s="15" t="str">
        <f t="shared" si="2"/>
        <v>DALATFARMGTLX250G</v>
      </c>
      <c r="B76" s="15" t="s">
        <v>562</v>
      </c>
      <c r="C76" s="15" t="s">
        <v>32</v>
      </c>
      <c r="D76" s="15" t="s">
        <v>33</v>
      </c>
      <c r="E76" s="16">
        <v>50182</v>
      </c>
      <c r="F76" s="16">
        <v>50182</v>
      </c>
      <c r="H76" s="39">
        <f t="shared" si="3"/>
        <v>0</v>
      </c>
      <c r="I76" s="41">
        <v>111058</v>
      </c>
      <c r="L76">
        <v>111058</v>
      </c>
    </row>
    <row r="77" spans="1:12" ht="16.5" hidden="1" x14ac:dyDescent="0.25">
      <c r="A77" s="15" t="str">
        <f t="shared" si="2"/>
        <v>DALATFARMGXD500</v>
      </c>
      <c r="B77" s="15" t="s">
        <v>562</v>
      </c>
      <c r="C77" s="15" t="s">
        <v>52</v>
      </c>
      <c r="D77" s="15" t="s">
        <v>53</v>
      </c>
      <c r="E77" s="17">
        <v>111606</v>
      </c>
      <c r="F77" s="17">
        <v>111606</v>
      </c>
      <c r="H77" s="39">
        <f t="shared" si="3"/>
        <v>0</v>
      </c>
      <c r="I77" s="41">
        <v>50183</v>
      </c>
      <c r="L77">
        <v>50183</v>
      </c>
    </row>
    <row r="78" spans="1:12" ht="16.5" hidden="1" x14ac:dyDescent="0.25">
      <c r="A78" s="15" t="str">
        <f t="shared" si="2"/>
        <v>DALATFARMMNH250</v>
      </c>
      <c r="B78" s="15" t="s">
        <v>562</v>
      </c>
      <c r="C78" s="15" t="s">
        <v>48</v>
      </c>
      <c r="D78" s="15" t="s">
        <v>49</v>
      </c>
      <c r="E78" s="17">
        <v>46000</v>
      </c>
      <c r="F78" s="17">
        <v>46000</v>
      </c>
      <c r="H78" s="39">
        <f t="shared" si="3"/>
        <v>0</v>
      </c>
      <c r="I78" s="41">
        <v>111606</v>
      </c>
      <c r="L78">
        <v>111606</v>
      </c>
    </row>
    <row r="79" spans="1:12" ht="16.5" hidden="1" x14ac:dyDescent="0.25">
      <c r="A79" s="15" t="str">
        <f t="shared" si="2"/>
        <v>DALATFARMTH200</v>
      </c>
      <c r="B79" s="15" t="s">
        <v>562</v>
      </c>
      <c r="C79" s="15" t="s">
        <v>34</v>
      </c>
      <c r="D79" s="15" t="s">
        <v>35</v>
      </c>
      <c r="E79" s="17">
        <v>55595</v>
      </c>
      <c r="F79" s="17">
        <v>55595</v>
      </c>
      <c r="H79" s="39">
        <f t="shared" si="3"/>
        <v>0</v>
      </c>
      <c r="I79" s="41">
        <v>46000</v>
      </c>
      <c r="L79">
        <v>46000</v>
      </c>
    </row>
    <row r="80" spans="1:12" ht="16.5" hidden="1" x14ac:dyDescent="0.25">
      <c r="A80" s="15" t="str">
        <f t="shared" si="2"/>
        <v>DALATFARMTHST150</v>
      </c>
      <c r="B80" s="15" t="s">
        <v>562</v>
      </c>
      <c r="C80" s="15" t="s">
        <v>565</v>
      </c>
      <c r="D80" s="15" t="s">
        <v>566</v>
      </c>
      <c r="E80" s="17">
        <v>21667</v>
      </c>
      <c r="F80" s="17">
        <v>21667</v>
      </c>
      <c r="H80" s="39">
        <f t="shared" si="3"/>
        <v>0</v>
      </c>
      <c r="I80" s="41">
        <v>55595</v>
      </c>
      <c r="L80">
        <v>55595</v>
      </c>
    </row>
    <row r="81" spans="1:12" ht="16.5" hidden="1" x14ac:dyDescent="0.25">
      <c r="A81" s="15" t="str">
        <f t="shared" si="2"/>
        <v/>
      </c>
      <c r="B81" s="15"/>
      <c r="C81" s="15"/>
      <c r="D81" s="15"/>
      <c r="E81" s="17"/>
      <c r="F81" s="17"/>
      <c r="H81" s="39">
        <f t="shared" si="3"/>
        <v>0</v>
      </c>
      <c r="I81" s="41">
        <v>21667</v>
      </c>
      <c r="L81">
        <v>21667</v>
      </c>
    </row>
    <row r="82" spans="1:12" ht="16.5" hidden="1" x14ac:dyDescent="0.25">
      <c r="A82" s="15" t="str">
        <f t="shared" si="2"/>
        <v>DUCTHANHCGM300</v>
      </c>
      <c r="B82" s="15" t="s">
        <v>567</v>
      </c>
      <c r="C82" s="15" t="s">
        <v>27</v>
      </c>
      <c r="D82" s="15" t="s">
        <v>28</v>
      </c>
      <c r="E82" s="17">
        <v>73431</v>
      </c>
      <c r="F82" s="17">
        <v>73431</v>
      </c>
      <c r="H82" s="39">
        <f t="shared" si="3"/>
        <v>0</v>
      </c>
      <c r="I82" s="41" t="e">
        <v>#VALUE!</v>
      </c>
      <c r="L82" t="e">
        <v>#VALUE!</v>
      </c>
    </row>
    <row r="83" spans="1:12" ht="16.5" hidden="1" x14ac:dyDescent="0.25">
      <c r="A83" s="15" t="str">
        <f t="shared" si="2"/>
        <v>DUCTHANHGTLX250G</v>
      </c>
      <c r="B83" s="15" t="s">
        <v>567</v>
      </c>
      <c r="C83" s="15" t="s">
        <v>32</v>
      </c>
      <c r="D83" s="15" t="s">
        <v>33</v>
      </c>
      <c r="E83" s="16">
        <v>50182</v>
      </c>
      <c r="F83" s="17">
        <v>50182</v>
      </c>
      <c r="H83" s="39">
        <f t="shared" si="3"/>
        <v>0</v>
      </c>
      <c r="I83" s="41">
        <v>73431</v>
      </c>
      <c r="L83">
        <v>73431</v>
      </c>
    </row>
    <row r="84" spans="1:12" ht="16.5" hidden="1" x14ac:dyDescent="0.25">
      <c r="A84" s="15" t="str">
        <f t="shared" si="2"/>
        <v>DUCTHANHTH200</v>
      </c>
      <c r="B84" s="15" t="s">
        <v>567</v>
      </c>
      <c r="C84" s="15" t="s">
        <v>34</v>
      </c>
      <c r="D84" s="15" t="s">
        <v>35</v>
      </c>
      <c r="E84" s="17">
        <v>55595</v>
      </c>
      <c r="F84" s="17">
        <v>55595</v>
      </c>
      <c r="H84" s="39">
        <f t="shared" si="3"/>
        <v>0</v>
      </c>
      <c r="I84" s="41">
        <v>50183</v>
      </c>
      <c r="L84">
        <v>50182</v>
      </c>
    </row>
    <row r="85" spans="1:12" ht="16.5" hidden="1" x14ac:dyDescent="0.25">
      <c r="A85" s="15" t="str">
        <f t="shared" si="2"/>
        <v/>
      </c>
      <c r="B85" s="15"/>
      <c r="C85" s="15"/>
      <c r="D85" s="15"/>
      <c r="E85" s="17"/>
      <c r="F85" s="17"/>
      <c r="H85" s="39">
        <f t="shared" si="3"/>
        <v>0</v>
      </c>
      <c r="I85" s="41">
        <v>55595</v>
      </c>
      <c r="L85">
        <v>55595</v>
      </c>
    </row>
    <row r="86" spans="1:12" ht="16.5" hidden="1" x14ac:dyDescent="0.25">
      <c r="A86" s="15" t="str">
        <f t="shared" si="2"/>
        <v>EASYMARTCC300</v>
      </c>
      <c r="B86" s="15" t="s">
        <v>569</v>
      </c>
      <c r="C86" s="15" t="s">
        <v>37</v>
      </c>
      <c r="D86" s="15" t="s">
        <v>38</v>
      </c>
      <c r="E86" s="17">
        <v>74250</v>
      </c>
      <c r="F86" s="17">
        <v>71280</v>
      </c>
      <c r="H86" s="39">
        <f t="shared" si="3"/>
        <v>-2970</v>
      </c>
      <c r="I86" s="41" t="e">
        <v>#VALUE!</v>
      </c>
      <c r="L86" t="e">
        <v>#VALUE!</v>
      </c>
    </row>
    <row r="87" spans="1:12" ht="16.5" hidden="1" x14ac:dyDescent="0.25">
      <c r="A87" s="15" t="str">
        <f t="shared" si="2"/>
        <v>EASYMARTCGM300</v>
      </c>
      <c r="B87" s="15" t="s">
        <v>569</v>
      </c>
      <c r="C87" s="15" t="s">
        <v>27</v>
      </c>
      <c r="D87" s="15" t="s">
        <v>28</v>
      </c>
      <c r="E87" s="17">
        <v>73431</v>
      </c>
      <c r="F87" s="17">
        <v>70494</v>
      </c>
      <c r="H87" s="39">
        <f t="shared" si="3"/>
        <v>-2937</v>
      </c>
      <c r="I87" s="41">
        <v>74250</v>
      </c>
      <c r="L87">
        <v>71280</v>
      </c>
    </row>
    <row r="88" spans="1:12" ht="16.5" hidden="1" x14ac:dyDescent="0.25">
      <c r="A88" s="15" t="str">
        <f t="shared" si="2"/>
        <v>EASYMARTGM500</v>
      </c>
      <c r="B88" s="15" t="s">
        <v>569</v>
      </c>
      <c r="C88" s="15" t="s">
        <v>30</v>
      </c>
      <c r="D88" s="15" t="s">
        <v>31</v>
      </c>
      <c r="E88" s="17">
        <v>111058</v>
      </c>
      <c r="F88" s="17">
        <v>106616</v>
      </c>
      <c r="H88" s="39">
        <f t="shared" si="3"/>
        <v>-4442</v>
      </c>
      <c r="I88" s="41">
        <v>73431</v>
      </c>
      <c r="L88">
        <v>70494</v>
      </c>
    </row>
    <row r="89" spans="1:12" ht="16.5" hidden="1" x14ac:dyDescent="0.25">
      <c r="A89" s="15" t="str">
        <f>B89&amp;C89</f>
        <v>EASYMARTGTLX250G</v>
      </c>
      <c r="B89" s="15" t="s">
        <v>569</v>
      </c>
      <c r="C89" s="15" t="s">
        <v>32</v>
      </c>
      <c r="D89" s="15" t="s">
        <v>33</v>
      </c>
      <c r="E89" s="16">
        <v>50182</v>
      </c>
      <c r="F89" s="17">
        <v>48175</v>
      </c>
      <c r="H89" s="39">
        <f t="shared" si="3"/>
        <v>-2007</v>
      </c>
      <c r="I89" s="41">
        <v>111058</v>
      </c>
      <c r="L89">
        <v>106616</v>
      </c>
    </row>
    <row r="90" spans="1:12" ht="16.5" hidden="1" x14ac:dyDescent="0.25">
      <c r="A90" s="15" t="str">
        <f t="shared" si="2"/>
        <v>EASYMARTMNH250</v>
      </c>
      <c r="B90" s="15" t="s">
        <v>569</v>
      </c>
      <c r="C90" s="15" t="s">
        <v>48</v>
      </c>
      <c r="D90" s="15" t="s">
        <v>49</v>
      </c>
      <c r="E90" s="17">
        <v>46000</v>
      </c>
      <c r="F90" s="17">
        <v>44160</v>
      </c>
      <c r="H90" s="39">
        <f t="shared" si="3"/>
        <v>-1840</v>
      </c>
      <c r="I90" s="41">
        <v>50183</v>
      </c>
      <c r="L90">
        <v>48175</v>
      </c>
    </row>
    <row r="91" spans="1:12" ht="16.5" hidden="1" x14ac:dyDescent="0.25">
      <c r="A91" s="15" t="str">
        <f t="shared" si="2"/>
        <v>EASYMARTTH200</v>
      </c>
      <c r="B91" s="15" t="s">
        <v>569</v>
      </c>
      <c r="C91" s="15" t="s">
        <v>34</v>
      </c>
      <c r="D91" s="15" t="s">
        <v>35</v>
      </c>
      <c r="E91" s="17">
        <v>55595</v>
      </c>
      <c r="F91" s="17">
        <v>53372</v>
      </c>
      <c r="H91" s="39">
        <f t="shared" si="3"/>
        <v>-2223</v>
      </c>
      <c r="I91" s="41">
        <v>46000</v>
      </c>
      <c r="L91">
        <v>44160</v>
      </c>
    </row>
    <row r="92" spans="1:12" ht="16.5" hidden="1" x14ac:dyDescent="0.25">
      <c r="A92" s="15" t="str">
        <f t="shared" si="2"/>
        <v/>
      </c>
      <c r="B92" s="15"/>
      <c r="C92" s="15"/>
      <c r="D92" s="15"/>
      <c r="E92" s="16"/>
      <c r="F92" s="17"/>
      <c r="H92" s="39">
        <f t="shared" si="3"/>
        <v>0</v>
      </c>
      <c r="I92" s="41">
        <v>55595</v>
      </c>
      <c r="L92">
        <v>53372</v>
      </c>
    </row>
    <row r="93" spans="1:12" ht="16.5" hidden="1" x14ac:dyDescent="0.25">
      <c r="A93" s="15" t="str">
        <f t="shared" si="2"/>
        <v>EBCC300</v>
      </c>
      <c r="B93" s="15" t="s">
        <v>3466</v>
      </c>
      <c r="C93" s="15" t="s">
        <v>37</v>
      </c>
      <c r="D93" s="15" t="s">
        <v>38</v>
      </c>
      <c r="E93" s="16">
        <v>74250</v>
      </c>
      <c r="F93" s="17">
        <v>63113</v>
      </c>
      <c r="H93" s="39">
        <f t="shared" si="3"/>
        <v>-11137</v>
      </c>
      <c r="I93" s="41" t="e">
        <v>#VALUE!</v>
      </c>
      <c r="L93" t="e">
        <v>#VALUE!</v>
      </c>
    </row>
    <row r="94" spans="1:12" ht="16.5" hidden="1" x14ac:dyDescent="0.25">
      <c r="A94" s="15" t="str">
        <f t="shared" si="2"/>
        <v>EBCGM300</v>
      </c>
      <c r="B94" s="15" t="s">
        <v>3466</v>
      </c>
      <c r="C94" s="15" t="s">
        <v>27</v>
      </c>
      <c r="D94" s="15" t="s">
        <v>28</v>
      </c>
      <c r="E94" s="16">
        <v>73432</v>
      </c>
      <c r="F94" s="17">
        <v>73431</v>
      </c>
      <c r="H94" s="39">
        <f t="shared" si="3"/>
        <v>-1</v>
      </c>
      <c r="I94" s="41">
        <v>74250</v>
      </c>
      <c r="L94">
        <v>63113</v>
      </c>
    </row>
    <row r="95" spans="1:12" ht="16.5" hidden="1" x14ac:dyDescent="0.25">
      <c r="A95" s="15" t="str">
        <f t="shared" si="2"/>
        <v>EBCN300</v>
      </c>
      <c r="B95" s="15" t="s">
        <v>3466</v>
      </c>
      <c r="C95" s="15" t="s">
        <v>39</v>
      </c>
      <c r="D95" s="15" t="s">
        <v>40</v>
      </c>
      <c r="E95" s="16">
        <v>70950</v>
      </c>
      <c r="F95" s="17">
        <v>60308</v>
      </c>
      <c r="H95" s="39">
        <f t="shared" si="3"/>
        <v>-10642</v>
      </c>
      <c r="I95" s="41">
        <v>73432</v>
      </c>
      <c r="L95">
        <v>73431</v>
      </c>
    </row>
    <row r="96" spans="1:12" ht="16.5" hidden="1" x14ac:dyDescent="0.25">
      <c r="A96" s="15" t="str">
        <f t="shared" si="2"/>
        <v>EBGM500</v>
      </c>
      <c r="B96" s="15" t="s">
        <v>3466</v>
      </c>
      <c r="C96" s="15" t="s">
        <v>30</v>
      </c>
      <c r="D96" s="15" t="s">
        <v>31</v>
      </c>
      <c r="E96" s="16">
        <v>111058</v>
      </c>
      <c r="F96" s="17">
        <v>111058</v>
      </c>
      <c r="H96" s="39">
        <f t="shared" si="3"/>
        <v>0</v>
      </c>
      <c r="I96" s="41">
        <v>70950</v>
      </c>
      <c r="L96">
        <v>60308</v>
      </c>
    </row>
    <row r="97" spans="1:12" ht="16.5" hidden="1" x14ac:dyDescent="0.25">
      <c r="A97" s="15" t="str">
        <f t="shared" si="2"/>
        <v>EBGTLX250G</v>
      </c>
      <c r="B97" s="15" t="s">
        <v>3466</v>
      </c>
      <c r="C97" s="15" t="s">
        <v>32</v>
      </c>
      <c r="D97" s="15" t="s">
        <v>33</v>
      </c>
      <c r="E97" s="16">
        <v>50182</v>
      </c>
      <c r="F97" s="16">
        <v>50182</v>
      </c>
      <c r="H97" s="39">
        <f t="shared" si="3"/>
        <v>0</v>
      </c>
      <c r="I97" s="41">
        <v>111058</v>
      </c>
      <c r="L97">
        <v>111058</v>
      </c>
    </row>
    <row r="98" spans="1:12" ht="16.5" hidden="1" x14ac:dyDescent="0.25">
      <c r="A98" s="15" t="str">
        <f t="shared" si="2"/>
        <v>EBGXD500</v>
      </c>
      <c r="B98" s="15" t="s">
        <v>3466</v>
      </c>
      <c r="C98" s="15" t="s">
        <v>52</v>
      </c>
      <c r="D98" s="15" t="s">
        <v>53</v>
      </c>
      <c r="E98" s="16">
        <v>111606</v>
      </c>
      <c r="F98" s="17">
        <v>94865</v>
      </c>
      <c r="H98" s="39">
        <f t="shared" si="3"/>
        <v>-16741</v>
      </c>
      <c r="I98" s="41">
        <v>50183</v>
      </c>
      <c r="L98">
        <v>50183</v>
      </c>
    </row>
    <row r="99" spans="1:12" ht="16.5" hidden="1" x14ac:dyDescent="0.25">
      <c r="A99" s="15" t="str">
        <f t="shared" si="2"/>
        <v>EBMNH250</v>
      </c>
      <c r="B99" s="15" t="s">
        <v>3466</v>
      </c>
      <c r="C99" s="15" t="s">
        <v>48</v>
      </c>
      <c r="D99" s="15" t="s">
        <v>49</v>
      </c>
      <c r="E99" s="16">
        <v>46000</v>
      </c>
      <c r="F99" s="16">
        <v>46000</v>
      </c>
      <c r="H99" s="39">
        <f t="shared" si="3"/>
        <v>0</v>
      </c>
      <c r="I99" s="41">
        <v>111606</v>
      </c>
      <c r="L99">
        <v>94865</v>
      </c>
    </row>
    <row r="100" spans="1:12" ht="16.5" hidden="1" x14ac:dyDescent="0.25">
      <c r="A100" s="15" t="str">
        <f t="shared" si="2"/>
        <v>EBTH200</v>
      </c>
      <c r="B100" s="15" t="s">
        <v>3466</v>
      </c>
      <c r="C100" s="15" t="s">
        <v>34</v>
      </c>
      <c r="D100" s="15" t="s">
        <v>35</v>
      </c>
      <c r="E100" s="16">
        <v>55595</v>
      </c>
      <c r="F100" s="16">
        <v>55595</v>
      </c>
      <c r="H100" s="39">
        <f t="shared" si="3"/>
        <v>0</v>
      </c>
      <c r="I100" s="41">
        <v>46000</v>
      </c>
      <c r="L100">
        <v>46000</v>
      </c>
    </row>
    <row r="101" spans="1:12" ht="16.5" hidden="1" x14ac:dyDescent="0.25">
      <c r="A101" s="15" t="str">
        <f t="shared" si="2"/>
        <v>EBCGM500</v>
      </c>
      <c r="B101" s="15" t="s">
        <v>3466</v>
      </c>
      <c r="C101" s="15" t="s">
        <v>542</v>
      </c>
      <c r="D101" s="15" t="s">
        <v>543</v>
      </c>
      <c r="E101" s="16">
        <v>111058</v>
      </c>
      <c r="F101" s="16">
        <v>111058</v>
      </c>
      <c r="H101" s="39">
        <f t="shared" si="3"/>
        <v>0</v>
      </c>
      <c r="I101" s="41">
        <v>55595</v>
      </c>
      <c r="L101">
        <v>55595</v>
      </c>
    </row>
    <row r="102" spans="1:12" ht="16.5" hidden="1" x14ac:dyDescent="0.25">
      <c r="A102" s="15" t="str">
        <f t="shared" si="2"/>
        <v/>
      </c>
      <c r="B102" s="15"/>
      <c r="C102" s="15"/>
      <c r="D102" s="15"/>
      <c r="E102" s="16"/>
      <c r="F102" s="16"/>
      <c r="H102" s="39">
        <f>F102-E102</f>
        <v>0</v>
      </c>
      <c r="I102" s="41">
        <v>55595</v>
      </c>
      <c r="L102">
        <v>55595</v>
      </c>
    </row>
    <row r="103" spans="1:12" ht="16.5" hidden="1" x14ac:dyDescent="0.25">
      <c r="A103" s="15" t="str">
        <f t="shared" si="2"/>
        <v>Eco001CGM300</v>
      </c>
      <c r="B103" s="15" t="s">
        <v>571</v>
      </c>
      <c r="C103" s="15" t="s">
        <v>27</v>
      </c>
      <c r="D103" s="15" t="s">
        <v>28</v>
      </c>
      <c r="E103" s="16">
        <v>73431</v>
      </c>
      <c r="F103" s="16">
        <v>73431</v>
      </c>
      <c r="H103" s="39">
        <f t="shared" si="3"/>
        <v>0</v>
      </c>
      <c r="I103" s="41" t="e">
        <v>#VALUE!</v>
      </c>
      <c r="L103" t="e">
        <v>#VALUE!</v>
      </c>
    </row>
    <row r="104" spans="1:12" ht="16.5" hidden="1" x14ac:dyDescent="0.25">
      <c r="A104" s="15" t="str">
        <f t="shared" si="2"/>
        <v>Eco001GHK300</v>
      </c>
      <c r="B104" s="15" t="s">
        <v>571</v>
      </c>
      <c r="C104" s="15" t="s">
        <v>553</v>
      </c>
      <c r="D104" s="15" t="s">
        <v>554</v>
      </c>
      <c r="E104" s="16">
        <v>70000</v>
      </c>
      <c r="F104" s="16">
        <v>70000</v>
      </c>
      <c r="H104" s="39">
        <f t="shared" si="3"/>
        <v>0</v>
      </c>
      <c r="I104" s="41">
        <v>73431</v>
      </c>
      <c r="L104">
        <v>73431</v>
      </c>
    </row>
    <row r="105" spans="1:12" ht="16.5" hidden="1" x14ac:dyDescent="0.25">
      <c r="A105" s="15" t="str">
        <f t="shared" si="2"/>
        <v>Eco001GM500</v>
      </c>
      <c r="B105" s="15" t="s">
        <v>571</v>
      </c>
      <c r="C105" s="15" t="s">
        <v>30</v>
      </c>
      <c r="D105" s="15" t="s">
        <v>31</v>
      </c>
      <c r="E105" s="16">
        <v>111058</v>
      </c>
      <c r="F105" s="16">
        <v>111058</v>
      </c>
      <c r="H105" s="39">
        <f t="shared" si="3"/>
        <v>0</v>
      </c>
      <c r="I105" s="41">
        <v>70000</v>
      </c>
      <c r="L105">
        <v>70000</v>
      </c>
    </row>
    <row r="106" spans="1:12" ht="16.5" hidden="1" x14ac:dyDescent="0.25">
      <c r="A106" s="15" t="str">
        <f t="shared" si="2"/>
        <v>Eco001GTLX250G</v>
      </c>
      <c r="B106" s="15" t="s">
        <v>571</v>
      </c>
      <c r="C106" s="15" t="s">
        <v>32</v>
      </c>
      <c r="D106" s="15" t="s">
        <v>33</v>
      </c>
      <c r="E106" s="16">
        <v>50182</v>
      </c>
      <c r="F106" s="16">
        <v>50182</v>
      </c>
      <c r="H106" s="39">
        <f t="shared" si="3"/>
        <v>0</v>
      </c>
      <c r="I106" s="41">
        <v>111058</v>
      </c>
      <c r="L106">
        <v>111058</v>
      </c>
    </row>
    <row r="107" spans="1:12" ht="16.5" hidden="1" x14ac:dyDescent="0.25">
      <c r="A107" s="15" t="str">
        <f t="shared" si="2"/>
        <v>Eco001TH200</v>
      </c>
      <c r="B107" s="15" t="s">
        <v>571</v>
      </c>
      <c r="C107" s="15" t="s">
        <v>34</v>
      </c>
      <c r="D107" s="15" t="s">
        <v>35</v>
      </c>
      <c r="E107" s="16">
        <v>55595</v>
      </c>
      <c r="F107" s="16">
        <v>55595</v>
      </c>
      <c r="H107" s="39">
        <f t="shared" si="3"/>
        <v>0</v>
      </c>
      <c r="I107" s="41">
        <v>50183</v>
      </c>
      <c r="L107">
        <v>50182</v>
      </c>
    </row>
    <row r="108" spans="1:12" ht="16.5" hidden="1" x14ac:dyDescent="0.25">
      <c r="A108" s="15" t="str">
        <f t="shared" si="2"/>
        <v/>
      </c>
      <c r="B108" s="15"/>
      <c r="C108" s="15"/>
      <c r="D108" s="15"/>
      <c r="E108" s="16"/>
      <c r="F108" s="16"/>
      <c r="H108" s="39">
        <f t="shared" si="3"/>
        <v>0</v>
      </c>
      <c r="I108" s="41">
        <v>55595</v>
      </c>
      <c r="L108">
        <v>55595</v>
      </c>
    </row>
    <row r="109" spans="1:12" ht="16.5" hidden="1" x14ac:dyDescent="0.25">
      <c r="A109" s="15" t="str">
        <f t="shared" si="2"/>
        <v>FARMSHOPCC300</v>
      </c>
      <c r="B109" s="15" t="s">
        <v>7158</v>
      </c>
      <c r="C109" s="15" t="s">
        <v>37</v>
      </c>
      <c r="D109" s="15" t="s">
        <v>38</v>
      </c>
      <c r="E109" s="16">
        <v>74250</v>
      </c>
      <c r="F109" s="16">
        <v>74250</v>
      </c>
      <c r="H109" s="39">
        <f t="shared" si="3"/>
        <v>0</v>
      </c>
      <c r="I109" s="41" t="e">
        <v>#VALUE!</v>
      </c>
      <c r="L109" t="e">
        <v>#VALUE!</v>
      </c>
    </row>
    <row r="110" spans="1:12" ht="16.5" hidden="1" x14ac:dyDescent="0.25">
      <c r="A110" s="15" t="str">
        <f t="shared" si="2"/>
        <v>FARMSHOPCGM100</v>
      </c>
      <c r="B110" s="15" t="s">
        <v>7158</v>
      </c>
      <c r="C110" s="15" t="s">
        <v>551</v>
      </c>
      <c r="D110" s="15" t="s">
        <v>552</v>
      </c>
      <c r="E110" s="16">
        <v>24549</v>
      </c>
      <c r="F110" s="16">
        <v>24549</v>
      </c>
      <c r="H110" s="39">
        <f t="shared" si="3"/>
        <v>0</v>
      </c>
      <c r="I110" s="41">
        <v>74250</v>
      </c>
      <c r="L110">
        <v>74250</v>
      </c>
    </row>
    <row r="111" spans="1:12" ht="16.5" hidden="1" x14ac:dyDescent="0.25">
      <c r="A111" s="15" t="str">
        <f t="shared" si="2"/>
        <v>FARMSHOPCN300</v>
      </c>
      <c r="B111" s="15" t="s">
        <v>7158</v>
      </c>
      <c r="C111" s="15" t="s">
        <v>39</v>
      </c>
      <c r="D111" s="15" t="s">
        <v>40</v>
      </c>
      <c r="E111" s="16">
        <v>70950</v>
      </c>
      <c r="F111" s="16">
        <v>70950</v>
      </c>
      <c r="H111" s="39">
        <f t="shared" si="3"/>
        <v>0</v>
      </c>
      <c r="I111" s="41">
        <v>24549</v>
      </c>
      <c r="L111">
        <v>24549</v>
      </c>
    </row>
    <row r="112" spans="1:12" ht="16.5" hidden="1" x14ac:dyDescent="0.25">
      <c r="A112" s="15" t="str">
        <f t="shared" si="2"/>
        <v>FARMSHOPGM500</v>
      </c>
      <c r="B112" s="15" t="s">
        <v>7158</v>
      </c>
      <c r="C112" s="15" t="s">
        <v>30</v>
      </c>
      <c r="D112" s="15" t="s">
        <v>31</v>
      </c>
      <c r="E112" s="16">
        <v>111058</v>
      </c>
      <c r="F112" s="16">
        <v>111058</v>
      </c>
      <c r="H112" s="39">
        <f t="shared" si="3"/>
        <v>0</v>
      </c>
      <c r="I112" s="41">
        <v>70950</v>
      </c>
      <c r="L112">
        <v>70950</v>
      </c>
    </row>
    <row r="113" spans="1:12" ht="16.5" hidden="1" x14ac:dyDescent="0.25">
      <c r="A113" s="15" t="str">
        <f t="shared" si="2"/>
        <v>FARMSHOPGTLX250G</v>
      </c>
      <c r="B113" s="15" t="s">
        <v>7158</v>
      </c>
      <c r="C113" s="15" t="s">
        <v>32</v>
      </c>
      <c r="D113" s="15" t="s">
        <v>33</v>
      </c>
      <c r="E113" s="16">
        <v>50182</v>
      </c>
      <c r="F113" s="16">
        <v>50182</v>
      </c>
      <c r="H113" s="39">
        <f t="shared" si="3"/>
        <v>0</v>
      </c>
      <c r="I113" s="41">
        <v>111058</v>
      </c>
      <c r="L113">
        <v>111058</v>
      </c>
    </row>
    <row r="114" spans="1:12" ht="16.5" hidden="1" x14ac:dyDescent="0.25">
      <c r="A114" s="15" t="str">
        <f t="shared" si="2"/>
        <v/>
      </c>
      <c r="B114" s="15"/>
      <c r="C114" s="15"/>
      <c r="D114" s="15"/>
      <c r="E114" s="16"/>
      <c r="F114" s="16"/>
      <c r="H114" s="39">
        <f t="shared" si="3"/>
        <v>0</v>
      </c>
      <c r="I114" s="41">
        <v>50183</v>
      </c>
      <c r="L114">
        <v>50182</v>
      </c>
    </row>
    <row r="115" spans="1:12" ht="16.5" hidden="1" x14ac:dyDescent="0.25">
      <c r="A115" s="15" t="str">
        <f t="shared" si="2"/>
        <v>FINEMARTCC300</v>
      </c>
      <c r="B115" s="15" t="s">
        <v>7159</v>
      </c>
      <c r="C115" s="15" t="s">
        <v>37</v>
      </c>
      <c r="D115" s="15" t="s">
        <v>38</v>
      </c>
      <c r="E115" s="16">
        <v>74250</v>
      </c>
      <c r="F115" s="16">
        <v>74250</v>
      </c>
      <c r="H115" s="39">
        <f t="shared" si="3"/>
        <v>0</v>
      </c>
      <c r="I115" s="41" t="e">
        <v>#VALUE!</v>
      </c>
      <c r="L115" t="e">
        <v>#VALUE!</v>
      </c>
    </row>
    <row r="116" spans="1:12" ht="16.5" hidden="1" x14ac:dyDescent="0.25">
      <c r="A116" s="15" t="str">
        <f t="shared" si="2"/>
        <v>FINEMARTCGM300</v>
      </c>
      <c r="B116" s="15" t="s">
        <v>7159</v>
      </c>
      <c r="C116" s="15" t="s">
        <v>27</v>
      </c>
      <c r="D116" s="15" t="s">
        <v>28</v>
      </c>
      <c r="E116" s="16">
        <v>73431</v>
      </c>
      <c r="F116" s="16">
        <v>73431</v>
      </c>
      <c r="H116" s="39">
        <f t="shared" si="3"/>
        <v>0</v>
      </c>
      <c r="I116" s="41">
        <v>74250</v>
      </c>
      <c r="L116">
        <v>74250</v>
      </c>
    </row>
    <row r="117" spans="1:12" ht="16.5" hidden="1" x14ac:dyDescent="0.25">
      <c r="A117" s="15" t="str">
        <f t="shared" si="2"/>
        <v>FINEMARTCN300</v>
      </c>
      <c r="B117" s="15" t="s">
        <v>7159</v>
      </c>
      <c r="C117" s="15" t="s">
        <v>39</v>
      </c>
      <c r="D117" s="15" t="s">
        <v>40</v>
      </c>
      <c r="E117" s="16">
        <v>70950</v>
      </c>
      <c r="F117" s="16">
        <v>70950</v>
      </c>
      <c r="H117" s="39">
        <f t="shared" si="3"/>
        <v>0</v>
      </c>
      <c r="I117" s="41">
        <v>73431</v>
      </c>
      <c r="L117">
        <v>73431</v>
      </c>
    </row>
    <row r="118" spans="1:12" ht="16.5" hidden="1" x14ac:dyDescent="0.25">
      <c r="A118" s="15" t="str">
        <f t="shared" si="2"/>
        <v>FINEMARTGL250</v>
      </c>
      <c r="B118" s="15" t="s">
        <v>7159</v>
      </c>
      <c r="C118" s="15" t="s">
        <v>44</v>
      </c>
      <c r="D118" s="15" t="s">
        <v>45</v>
      </c>
      <c r="E118" s="16">
        <v>59400</v>
      </c>
      <c r="F118" s="16">
        <v>49500</v>
      </c>
      <c r="H118" s="39">
        <f t="shared" si="3"/>
        <v>-9900</v>
      </c>
      <c r="I118" s="41">
        <v>70950</v>
      </c>
      <c r="L118">
        <v>70950</v>
      </c>
    </row>
    <row r="119" spans="1:12" ht="16.5" hidden="1" x14ac:dyDescent="0.25">
      <c r="A119" s="15" t="str">
        <f t="shared" si="2"/>
        <v>FINEMARTGM500</v>
      </c>
      <c r="B119" s="15" t="s">
        <v>7159</v>
      </c>
      <c r="C119" s="15" t="s">
        <v>30</v>
      </c>
      <c r="D119" s="15" t="s">
        <v>31</v>
      </c>
      <c r="E119" s="16">
        <v>111058</v>
      </c>
      <c r="F119" s="16">
        <v>111058</v>
      </c>
      <c r="H119" s="39">
        <f t="shared" si="3"/>
        <v>0</v>
      </c>
      <c r="I119" s="41">
        <v>59400</v>
      </c>
      <c r="L119">
        <v>49500</v>
      </c>
    </row>
    <row r="120" spans="1:12" ht="16.5" hidden="1" x14ac:dyDescent="0.25">
      <c r="A120" s="15" t="str">
        <f t="shared" si="2"/>
        <v>FINEMARTMNH250</v>
      </c>
      <c r="B120" s="15" t="s">
        <v>7159</v>
      </c>
      <c r="C120" s="15" t="s">
        <v>48</v>
      </c>
      <c r="D120" s="15" t="s">
        <v>49</v>
      </c>
      <c r="E120" s="16">
        <v>46000</v>
      </c>
      <c r="F120" s="16">
        <v>46000</v>
      </c>
      <c r="H120" s="39">
        <f t="shared" si="3"/>
        <v>0</v>
      </c>
      <c r="I120" s="41">
        <v>111058</v>
      </c>
      <c r="L120">
        <v>111058</v>
      </c>
    </row>
    <row r="121" spans="1:12" ht="16.5" hidden="1" x14ac:dyDescent="0.25">
      <c r="A121" s="15" t="str">
        <f t="shared" si="2"/>
        <v>FINEMARTTH200</v>
      </c>
      <c r="B121" s="15" t="s">
        <v>7159</v>
      </c>
      <c r="C121" s="15" t="s">
        <v>34</v>
      </c>
      <c r="D121" s="15" t="s">
        <v>35</v>
      </c>
      <c r="E121" s="16">
        <v>55595</v>
      </c>
      <c r="F121" s="16">
        <v>55595</v>
      </c>
      <c r="H121" s="39">
        <f t="shared" si="3"/>
        <v>0</v>
      </c>
      <c r="I121" s="41">
        <v>46000</v>
      </c>
      <c r="L121">
        <v>46000</v>
      </c>
    </row>
    <row r="122" spans="1:12" ht="16.5" hidden="1" x14ac:dyDescent="0.25">
      <c r="A122" s="15" t="str">
        <f t="shared" si="2"/>
        <v/>
      </c>
      <c r="B122" s="15"/>
      <c r="C122" s="15"/>
      <c r="D122" s="15"/>
      <c r="E122" s="16"/>
      <c r="F122" s="16"/>
      <c r="H122" s="39">
        <f t="shared" si="3"/>
        <v>0</v>
      </c>
      <c r="I122" s="41">
        <v>55595</v>
      </c>
      <c r="L122">
        <v>55595</v>
      </c>
    </row>
    <row r="123" spans="1:12" ht="16.5" hidden="1" x14ac:dyDescent="0.25">
      <c r="A123" s="15" t="str">
        <f t="shared" si="2"/>
        <v>FMCGM300</v>
      </c>
      <c r="B123" s="15" t="s">
        <v>7160</v>
      </c>
      <c r="C123" s="15" t="s">
        <v>27</v>
      </c>
      <c r="D123" s="15" t="s">
        <v>28</v>
      </c>
      <c r="E123" s="16">
        <v>73431</v>
      </c>
      <c r="F123" s="16">
        <v>73431</v>
      </c>
      <c r="H123" s="39">
        <f t="shared" si="3"/>
        <v>0</v>
      </c>
      <c r="I123" s="41" t="e">
        <v>#VALUE!</v>
      </c>
      <c r="L123" t="e">
        <v>#VALUE!</v>
      </c>
    </row>
    <row r="124" spans="1:12" ht="16.5" hidden="1" x14ac:dyDescent="0.25">
      <c r="A124" s="15" t="str">
        <f t="shared" si="2"/>
        <v>FMGM500</v>
      </c>
      <c r="B124" s="15" t="s">
        <v>7160</v>
      </c>
      <c r="C124" s="15" t="s">
        <v>30</v>
      </c>
      <c r="D124" s="15" t="s">
        <v>31</v>
      </c>
      <c r="E124" s="16">
        <v>111058</v>
      </c>
      <c r="F124" s="16">
        <v>111058</v>
      </c>
      <c r="H124" s="39">
        <f t="shared" si="3"/>
        <v>0</v>
      </c>
      <c r="I124" s="41">
        <v>73431</v>
      </c>
      <c r="L124">
        <v>73431</v>
      </c>
    </row>
    <row r="125" spans="1:12" ht="16.5" hidden="1" x14ac:dyDescent="0.25">
      <c r="A125" s="15" t="str">
        <f t="shared" si="2"/>
        <v>FMGTLX250G</v>
      </c>
      <c r="B125" s="15" t="s">
        <v>7160</v>
      </c>
      <c r="C125" s="15" t="s">
        <v>32</v>
      </c>
      <c r="D125" s="15" t="s">
        <v>33</v>
      </c>
      <c r="E125" s="16">
        <v>50182</v>
      </c>
      <c r="F125" s="16">
        <v>50182</v>
      </c>
      <c r="H125" s="39">
        <f t="shared" si="3"/>
        <v>0</v>
      </c>
      <c r="I125" s="41">
        <v>111058</v>
      </c>
      <c r="L125">
        <v>111058</v>
      </c>
    </row>
    <row r="126" spans="1:12" ht="16.5" hidden="1" x14ac:dyDescent="0.25">
      <c r="A126" s="15" t="str">
        <f t="shared" si="2"/>
        <v>FMTH200</v>
      </c>
      <c r="B126" s="15" t="s">
        <v>7160</v>
      </c>
      <c r="C126" s="15" t="s">
        <v>34</v>
      </c>
      <c r="D126" s="15" t="s">
        <v>35</v>
      </c>
      <c r="E126" s="16">
        <v>55595</v>
      </c>
      <c r="F126" s="16">
        <v>55595</v>
      </c>
      <c r="H126" s="39">
        <f t="shared" si="3"/>
        <v>0</v>
      </c>
      <c r="I126" s="41">
        <v>50183</v>
      </c>
      <c r="L126">
        <v>50183</v>
      </c>
    </row>
    <row r="127" spans="1:12" ht="16.5" hidden="1" x14ac:dyDescent="0.25">
      <c r="A127" s="15" t="str">
        <f t="shared" si="2"/>
        <v/>
      </c>
      <c r="B127" s="15"/>
      <c r="C127" s="15"/>
      <c r="D127" s="15"/>
      <c r="E127" s="16"/>
      <c r="F127" s="16"/>
      <c r="H127" s="39">
        <f t="shared" si="3"/>
        <v>0</v>
      </c>
      <c r="I127" s="41">
        <v>55595</v>
      </c>
      <c r="L127">
        <v>55595</v>
      </c>
    </row>
    <row r="128" spans="1:12" ht="16.5" hidden="1" x14ac:dyDescent="0.25">
      <c r="A128" s="15" t="str">
        <f t="shared" si="2"/>
        <v>FRUITSCC300</v>
      </c>
      <c r="B128" s="15" t="s">
        <v>7161</v>
      </c>
      <c r="C128" s="15" t="s">
        <v>37</v>
      </c>
      <c r="D128" s="15" t="s">
        <v>38</v>
      </c>
      <c r="E128" s="16">
        <v>74250</v>
      </c>
      <c r="F128" s="16">
        <v>70538</v>
      </c>
      <c r="H128" s="39">
        <f t="shared" si="3"/>
        <v>-3712</v>
      </c>
      <c r="I128" s="41" t="e">
        <v>#VALUE!</v>
      </c>
      <c r="L128" t="e">
        <v>#VALUE!</v>
      </c>
    </row>
    <row r="129" spans="1:12" ht="16.5" hidden="1" x14ac:dyDescent="0.25">
      <c r="A129" s="15" t="str">
        <f t="shared" si="2"/>
        <v>FRUITSCGM300</v>
      </c>
      <c r="B129" s="15" t="s">
        <v>7161</v>
      </c>
      <c r="C129" s="15" t="s">
        <v>27</v>
      </c>
      <c r="D129" s="15" t="s">
        <v>28</v>
      </c>
      <c r="E129" s="16">
        <v>73431</v>
      </c>
      <c r="F129" s="16">
        <v>69759</v>
      </c>
      <c r="H129" s="39">
        <f t="shared" si="3"/>
        <v>-3672</v>
      </c>
      <c r="I129" s="41">
        <v>74250</v>
      </c>
      <c r="L129">
        <v>70538</v>
      </c>
    </row>
    <row r="130" spans="1:12" ht="16.5" hidden="1" x14ac:dyDescent="0.25">
      <c r="A130" s="15" t="str">
        <f t="shared" si="2"/>
        <v>FRUITSCGM500</v>
      </c>
      <c r="B130" s="15" t="s">
        <v>7161</v>
      </c>
      <c r="C130" s="15" t="s">
        <v>542</v>
      </c>
      <c r="D130" s="15" t="s">
        <v>543</v>
      </c>
      <c r="E130" s="16">
        <v>119066</v>
      </c>
      <c r="F130" s="16">
        <v>113113</v>
      </c>
      <c r="H130" s="39">
        <f t="shared" si="3"/>
        <v>-5953</v>
      </c>
      <c r="I130" s="41">
        <v>73431</v>
      </c>
      <c r="L130">
        <v>69759</v>
      </c>
    </row>
    <row r="131" spans="1:12" ht="16.5" hidden="1" x14ac:dyDescent="0.25">
      <c r="A131" s="15" t="str">
        <f t="shared" si="2"/>
        <v>FRUITSCN300</v>
      </c>
      <c r="B131" s="15" t="s">
        <v>7161</v>
      </c>
      <c r="C131" s="15" t="s">
        <v>39</v>
      </c>
      <c r="D131" s="15" t="s">
        <v>40</v>
      </c>
      <c r="E131" s="16">
        <v>70950</v>
      </c>
      <c r="F131" s="16">
        <v>67403</v>
      </c>
      <c r="H131" s="39">
        <f t="shared" si="3"/>
        <v>-3547</v>
      </c>
      <c r="I131" s="41">
        <v>119066</v>
      </c>
      <c r="L131">
        <v>113113</v>
      </c>
    </row>
    <row r="132" spans="1:12" ht="16.5" hidden="1" x14ac:dyDescent="0.25">
      <c r="A132" s="15" t="str">
        <f t="shared" si="2"/>
        <v>FRUITSGHK300</v>
      </c>
      <c r="B132" s="15" t="s">
        <v>7161</v>
      </c>
      <c r="C132" s="15" t="s">
        <v>553</v>
      </c>
      <c r="D132" s="15" t="s">
        <v>554</v>
      </c>
      <c r="E132" s="16">
        <v>70000</v>
      </c>
      <c r="F132" s="16">
        <v>66500</v>
      </c>
      <c r="H132" s="39">
        <f t="shared" si="3"/>
        <v>-3500</v>
      </c>
      <c r="I132" s="41">
        <v>70950</v>
      </c>
      <c r="L132">
        <v>67403</v>
      </c>
    </row>
    <row r="133" spans="1:12" ht="16.5" hidden="1" x14ac:dyDescent="0.25">
      <c r="A133" s="15" t="str">
        <f t="shared" si="2"/>
        <v>FRUITSGL250</v>
      </c>
      <c r="B133" s="15" t="s">
        <v>7161</v>
      </c>
      <c r="C133" s="15" t="s">
        <v>44</v>
      </c>
      <c r="D133" s="15" t="s">
        <v>45</v>
      </c>
      <c r="E133" s="16">
        <v>49500</v>
      </c>
      <c r="F133" s="16">
        <v>47025</v>
      </c>
      <c r="H133" s="39">
        <f t="shared" si="3"/>
        <v>-2475</v>
      </c>
      <c r="I133" s="41">
        <v>70000</v>
      </c>
      <c r="L133">
        <v>66500</v>
      </c>
    </row>
    <row r="134" spans="1:12" ht="16.5" hidden="1" x14ac:dyDescent="0.25">
      <c r="A134" s="15" t="str">
        <f t="shared" si="2"/>
        <v>FRUITSGM500</v>
      </c>
      <c r="B134" s="15" t="s">
        <v>7161</v>
      </c>
      <c r="C134" s="15" t="s">
        <v>30</v>
      </c>
      <c r="D134" s="15" t="s">
        <v>31</v>
      </c>
      <c r="E134" s="16">
        <v>111058</v>
      </c>
      <c r="F134" s="16">
        <v>105505</v>
      </c>
      <c r="H134" s="39">
        <f t="shared" si="3"/>
        <v>-5553</v>
      </c>
      <c r="I134" s="41">
        <v>49500</v>
      </c>
      <c r="L134">
        <v>47025</v>
      </c>
    </row>
    <row r="135" spans="1:12" ht="16.5" hidden="1" x14ac:dyDescent="0.25">
      <c r="A135" s="15" t="str">
        <f t="shared" si="2"/>
        <v>FRUITSGSG250</v>
      </c>
      <c r="B135" s="15" t="s">
        <v>7161</v>
      </c>
      <c r="C135" s="15" t="s">
        <v>46</v>
      </c>
      <c r="D135" s="15" t="s">
        <v>47</v>
      </c>
      <c r="E135" s="16">
        <v>50400</v>
      </c>
      <c r="F135" s="16">
        <v>47880</v>
      </c>
      <c r="H135" s="39">
        <f t="shared" si="3"/>
        <v>-2520</v>
      </c>
      <c r="I135" s="41">
        <v>111058</v>
      </c>
      <c r="L135">
        <v>105505</v>
      </c>
    </row>
    <row r="136" spans="1:12" ht="16.5" hidden="1" x14ac:dyDescent="0.25">
      <c r="A136" s="15" t="str">
        <f t="shared" si="2"/>
        <v>FRUITSGTLX250G</v>
      </c>
      <c r="B136" s="15" t="s">
        <v>7161</v>
      </c>
      <c r="C136" s="15" t="s">
        <v>32</v>
      </c>
      <c r="D136" s="15" t="s">
        <v>33</v>
      </c>
      <c r="E136" s="16">
        <v>50182</v>
      </c>
      <c r="F136" s="16">
        <v>47674</v>
      </c>
      <c r="H136" s="39">
        <f t="shared" si="3"/>
        <v>-2508</v>
      </c>
      <c r="I136" s="41">
        <v>50400</v>
      </c>
      <c r="L136">
        <v>47880</v>
      </c>
    </row>
    <row r="137" spans="1:12" ht="16.5" hidden="1" x14ac:dyDescent="0.25">
      <c r="A137" s="15" t="str">
        <f t="shared" si="2"/>
        <v>FRUITSMNH250</v>
      </c>
      <c r="B137" s="15" t="s">
        <v>7161</v>
      </c>
      <c r="C137" s="15" t="s">
        <v>48</v>
      </c>
      <c r="D137" s="15" t="s">
        <v>49</v>
      </c>
      <c r="E137" s="16">
        <v>46000</v>
      </c>
      <c r="F137" s="16">
        <v>43700</v>
      </c>
      <c r="H137" s="39">
        <f t="shared" si="3"/>
        <v>-2300</v>
      </c>
      <c r="I137" s="41">
        <v>50183</v>
      </c>
      <c r="L137">
        <v>47674</v>
      </c>
    </row>
    <row r="138" spans="1:12" ht="16.5" hidden="1" x14ac:dyDescent="0.25">
      <c r="A138" s="15" t="str">
        <f t="shared" si="2"/>
        <v>FRUITSTH200</v>
      </c>
      <c r="B138" s="15" t="s">
        <v>7161</v>
      </c>
      <c r="C138" s="15" t="s">
        <v>34</v>
      </c>
      <c r="D138" s="15" t="s">
        <v>35</v>
      </c>
      <c r="E138" s="16">
        <v>55595</v>
      </c>
      <c r="F138" s="16">
        <v>52815</v>
      </c>
      <c r="H138" s="39">
        <f t="shared" ref="H138:H201" si="4">F138-E138</f>
        <v>-2780</v>
      </c>
      <c r="I138" s="41">
        <v>46000</v>
      </c>
      <c r="L138">
        <v>43700</v>
      </c>
    </row>
    <row r="139" spans="1:12" ht="16.5" hidden="1" x14ac:dyDescent="0.25">
      <c r="A139" s="15" t="str">
        <f t="shared" si="2"/>
        <v>FRUITSTH400</v>
      </c>
      <c r="B139" s="15" t="s">
        <v>7161</v>
      </c>
      <c r="C139" s="15" t="s">
        <v>548</v>
      </c>
      <c r="D139" s="15" t="s">
        <v>549</v>
      </c>
      <c r="E139" s="16">
        <v>107205</v>
      </c>
      <c r="F139" s="16">
        <v>101845</v>
      </c>
      <c r="H139" s="39">
        <f t="shared" si="4"/>
        <v>-5360</v>
      </c>
      <c r="I139" s="41">
        <v>55595</v>
      </c>
      <c r="L139">
        <v>52815</v>
      </c>
    </row>
    <row r="140" spans="1:12" ht="16.5" hidden="1" x14ac:dyDescent="0.25">
      <c r="A140" s="15" t="str">
        <f t="shared" si="2"/>
        <v/>
      </c>
      <c r="B140" s="15"/>
      <c r="C140" s="15"/>
      <c r="D140" s="15"/>
      <c r="E140" s="16"/>
      <c r="F140" s="16"/>
      <c r="H140" s="39">
        <f t="shared" si="4"/>
        <v>0</v>
      </c>
      <c r="I140" s="41">
        <v>107205</v>
      </c>
      <c r="L140">
        <v>101845</v>
      </c>
    </row>
    <row r="141" spans="1:12" ht="16.5" hidden="1" x14ac:dyDescent="0.25">
      <c r="A141" s="15" t="str">
        <f t="shared" si="2"/>
        <v>GDVNCGM300</v>
      </c>
      <c r="B141" s="15" t="s">
        <v>7162</v>
      </c>
      <c r="C141" s="15" t="s">
        <v>27</v>
      </c>
      <c r="D141" s="15" t="s">
        <v>28</v>
      </c>
      <c r="E141" s="16">
        <v>73431</v>
      </c>
      <c r="F141" s="16">
        <v>73431</v>
      </c>
      <c r="H141" s="39">
        <f t="shared" si="4"/>
        <v>0</v>
      </c>
      <c r="I141" s="41" t="e">
        <v>#VALUE!</v>
      </c>
      <c r="L141" t="e">
        <v>#VALUE!</v>
      </c>
    </row>
    <row r="142" spans="1:12" ht="16.5" hidden="1" x14ac:dyDescent="0.25">
      <c r="A142" s="15" t="str">
        <f t="shared" si="2"/>
        <v>GDVNGHK300</v>
      </c>
      <c r="B142" s="15" t="s">
        <v>7162</v>
      </c>
      <c r="C142" s="15" t="s">
        <v>553</v>
      </c>
      <c r="D142" s="15" t="s">
        <v>554</v>
      </c>
      <c r="E142" s="16">
        <v>70000</v>
      </c>
      <c r="F142" s="16">
        <v>70000</v>
      </c>
      <c r="H142" s="39">
        <f t="shared" si="4"/>
        <v>0</v>
      </c>
      <c r="I142" s="41">
        <v>73431</v>
      </c>
      <c r="L142">
        <v>73431</v>
      </c>
    </row>
    <row r="143" spans="1:12" ht="16.5" hidden="1" x14ac:dyDescent="0.25">
      <c r="A143" s="15" t="str">
        <f t="shared" si="2"/>
        <v/>
      </c>
      <c r="B143" s="15"/>
      <c r="C143" s="15"/>
      <c r="D143" s="15"/>
      <c r="E143" s="16"/>
      <c r="F143" s="16"/>
      <c r="H143" s="39">
        <f t="shared" si="4"/>
        <v>0</v>
      </c>
      <c r="I143" s="41">
        <v>70000</v>
      </c>
      <c r="L143">
        <v>70000</v>
      </c>
    </row>
    <row r="144" spans="1:12" ht="16.5" hidden="1" x14ac:dyDescent="0.25">
      <c r="A144" s="15" t="str">
        <f t="shared" si="2"/>
        <v>GreenCGM100</v>
      </c>
      <c r="B144" s="15" t="s">
        <v>573</v>
      </c>
      <c r="C144" s="15" t="s">
        <v>551</v>
      </c>
      <c r="D144" s="15" t="s">
        <v>552</v>
      </c>
      <c r="E144" s="16">
        <v>24549</v>
      </c>
      <c r="F144" s="16">
        <v>24549</v>
      </c>
      <c r="H144" s="39">
        <f t="shared" si="4"/>
        <v>0</v>
      </c>
      <c r="I144" s="41" t="e">
        <v>#VALUE!</v>
      </c>
      <c r="L144" t="e">
        <v>#VALUE!</v>
      </c>
    </row>
    <row r="145" spans="1:12" ht="16.5" hidden="1" x14ac:dyDescent="0.25">
      <c r="A145" s="15" t="str">
        <f t="shared" si="2"/>
        <v>GreenCGM300</v>
      </c>
      <c r="B145" s="15" t="s">
        <v>573</v>
      </c>
      <c r="C145" s="15" t="s">
        <v>27</v>
      </c>
      <c r="D145" s="15" t="s">
        <v>28</v>
      </c>
      <c r="E145" s="16">
        <v>73431</v>
      </c>
      <c r="F145" s="16">
        <v>73431</v>
      </c>
      <c r="H145" s="39">
        <f t="shared" si="4"/>
        <v>0</v>
      </c>
      <c r="I145" s="41">
        <v>24549</v>
      </c>
      <c r="L145">
        <v>24549</v>
      </c>
    </row>
    <row r="146" spans="1:12" ht="16.5" hidden="1" x14ac:dyDescent="0.25">
      <c r="A146" s="15" t="str">
        <f t="shared" si="2"/>
        <v>GreenCGM500</v>
      </c>
      <c r="B146" s="15" t="s">
        <v>573</v>
      </c>
      <c r="C146" s="15" t="s">
        <v>542</v>
      </c>
      <c r="D146" s="15" t="s">
        <v>543</v>
      </c>
      <c r="E146" s="16">
        <v>119066</v>
      </c>
      <c r="F146" s="16">
        <v>119066</v>
      </c>
      <c r="H146" s="39">
        <f t="shared" si="4"/>
        <v>0</v>
      </c>
      <c r="I146" s="41">
        <v>73431</v>
      </c>
      <c r="L146">
        <v>73431</v>
      </c>
    </row>
    <row r="147" spans="1:12" ht="16.5" hidden="1" x14ac:dyDescent="0.25">
      <c r="A147" s="15" t="str">
        <f t="shared" si="2"/>
        <v>GreenGHK300</v>
      </c>
      <c r="B147" s="15" t="s">
        <v>573</v>
      </c>
      <c r="C147" s="15" t="s">
        <v>553</v>
      </c>
      <c r="D147" s="15" t="s">
        <v>554</v>
      </c>
      <c r="E147" s="16">
        <v>70000</v>
      </c>
      <c r="F147" s="16">
        <v>70000</v>
      </c>
      <c r="H147" s="39">
        <f t="shared" si="4"/>
        <v>0</v>
      </c>
      <c r="I147" s="41">
        <v>119066</v>
      </c>
      <c r="L147">
        <v>119066</v>
      </c>
    </row>
    <row r="148" spans="1:12" ht="16.5" hidden="1" x14ac:dyDescent="0.25">
      <c r="A148" s="15" t="str">
        <f t="shared" si="2"/>
        <v>GreenGM500</v>
      </c>
      <c r="B148" s="15" t="s">
        <v>573</v>
      </c>
      <c r="C148" s="15" t="s">
        <v>30</v>
      </c>
      <c r="D148" s="15" t="s">
        <v>31</v>
      </c>
      <c r="E148" s="16">
        <v>111058</v>
      </c>
      <c r="F148" s="16">
        <v>111058</v>
      </c>
      <c r="H148" s="39">
        <f t="shared" si="4"/>
        <v>0</v>
      </c>
      <c r="I148" s="41">
        <v>70000</v>
      </c>
      <c r="L148">
        <v>70000</v>
      </c>
    </row>
    <row r="149" spans="1:12" ht="16.5" hidden="1" x14ac:dyDescent="0.25">
      <c r="A149" s="15" t="str">
        <f t="shared" si="2"/>
        <v>GreenGTLX250G</v>
      </c>
      <c r="B149" s="15" t="s">
        <v>573</v>
      </c>
      <c r="C149" s="15" t="s">
        <v>32</v>
      </c>
      <c r="D149" s="15" t="s">
        <v>33</v>
      </c>
      <c r="E149" s="16">
        <v>50182</v>
      </c>
      <c r="F149" s="16">
        <v>50182</v>
      </c>
      <c r="H149" s="39">
        <f t="shared" si="4"/>
        <v>0</v>
      </c>
      <c r="I149" s="41">
        <v>111058</v>
      </c>
      <c r="L149">
        <v>111058</v>
      </c>
    </row>
    <row r="150" spans="1:12" ht="16.5" hidden="1" x14ac:dyDescent="0.25">
      <c r="A150" s="15" t="str">
        <f t="shared" si="2"/>
        <v>GreenGXD500</v>
      </c>
      <c r="B150" s="15" t="s">
        <v>573</v>
      </c>
      <c r="C150" s="15" t="s">
        <v>52</v>
      </c>
      <c r="D150" s="15" t="s">
        <v>53</v>
      </c>
      <c r="E150" s="16">
        <v>111606</v>
      </c>
      <c r="F150" s="16">
        <v>111606</v>
      </c>
      <c r="H150" s="39">
        <f t="shared" si="4"/>
        <v>0</v>
      </c>
      <c r="I150" s="41">
        <v>50183</v>
      </c>
      <c r="L150">
        <v>50182</v>
      </c>
    </row>
    <row r="151" spans="1:12" ht="16.5" hidden="1" x14ac:dyDescent="0.25">
      <c r="A151" s="15" t="str">
        <f t="shared" si="2"/>
        <v>GreenMNH250</v>
      </c>
      <c r="B151" s="15" t="s">
        <v>573</v>
      </c>
      <c r="C151" s="15" t="s">
        <v>48</v>
      </c>
      <c r="D151" s="15" t="s">
        <v>49</v>
      </c>
      <c r="E151" s="16">
        <v>46000</v>
      </c>
      <c r="F151" s="16">
        <v>46000</v>
      </c>
      <c r="H151" s="39">
        <f t="shared" si="4"/>
        <v>0</v>
      </c>
      <c r="I151" s="41">
        <v>111606</v>
      </c>
      <c r="L151">
        <v>111606</v>
      </c>
    </row>
    <row r="152" spans="1:12" ht="16.5" hidden="1" x14ac:dyDescent="0.25">
      <c r="A152" s="15" t="str">
        <f t="shared" si="2"/>
        <v>GreenTH200</v>
      </c>
      <c r="B152" s="15" t="s">
        <v>573</v>
      </c>
      <c r="C152" s="15" t="s">
        <v>34</v>
      </c>
      <c r="D152" s="15" t="s">
        <v>35</v>
      </c>
      <c r="E152" s="16">
        <v>55595</v>
      </c>
      <c r="F152" s="16">
        <v>55595</v>
      </c>
      <c r="H152" s="39">
        <f t="shared" si="4"/>
        <v>0</v>
      </c>
      <c r="I152" s="41">
        <v>46000</v>
      </c>
      <c r="L152">
        <v>46000</v>
      </c>
    </row>
    <row r="153" spans="1:12" ht="16.5" hidden="1" x14ac:dyDescent="0.25">
      <c r="A153" s="15" t="str">
        <f t="shared" si="2"/>
        <v/>
      </c>
      <c r="B153" s="15"/>
      <c r="C153" s="15"/>
      <c r="D153" s="15"/>
      <c r="E153" s="16"/>
      <c r="F153" s="16"/>
      <c r="H153" s="39">
        <f t="shared" si="4"/>
        <v>0</v>
      </c>
      <c r="I153" s="41">
        <v>55595</v>
      </c>
      <c r="L153">
        <v>55595</v>
      </c>
    </row>
    <row r="154" spans="1:12" ht="16.5" hidden="1" x14ac:dyDescent="0.25">
      <c r="A154" s="15" t="str">
        <f t="shared" si="2"/>
        <v>GS25CGM100</v>
      </c>
      <c r="B154" s="15" t="s">
        <v>575</v>
      </c>
      <c r="C154" s="15" t="s">
        <v>551</v>
      </c>
      <c r="D154" s="15" t="s">
        <v>552</v>
      </c>
      <c r="E154" s="16">
        <v>24549</v>
      </c>
      <c r="F154" s="16">
        <v>24549</v>
      </c>
      <c r="H154" s="39">
        <f t="shared" si="4"/>
        <v>0</v>
      </c>
      <c r="I154" s="41" t="e">
        <v>#VALUE!</v>
      </c>
      <c r="L154" t="e">
        <v>#VALUE!</v>
      </c>
    </row>
    <row r="155" spans="1:12" ht="16.5" hidden="1" x14ac:dyDescent="0.25">
      <c r="A155" s="15" t="str">
        <f t="shared" si="2"/>
        <v>GS25CGM300</v>
      </c>
      <c r="B155" s="15" t="s">
        <v>575</v>
      </c>
      <c r="C155" s="15" t="s">
        <v>27</v>
      </c>
      <c r="D155" s="15" t="s">
        <v>28</v>
      </c>
      <c r="E155" s="16">
        <v>73431</v>
      </c>
      <c r="F155" s="16">
        <v>73431</v>
      </c>
      <c r="H155" s="39">
        <f t="shared" si="4"/>
        <v>0</v>
      </c>
      <c r="I155" s="41">
        <v>24549</v>
      </c>
      <c r="L155">
        <v>24549</v>
      </c>
    </row>
    <row r="156" spans="1:12" ht="16.5" hidden="1" x14ac:dyDescent="0.25">
      <c r="A156" s="15" t="str">
        <f t="shared" si="2"/>
        <v>GS25GHK300</v>
      </c>
      <c r="B156" s="15" t="s">
        <v>575</v>
      </c>
      <c r="C156" s="15" t="s">
        <v>553</v>
      </c>
      <c r="D156" s="15" t="s">
        <v>554</v>
      </c>
      <c r="E156" s="16">
        <v>70000</v>
      </c>
      <c r="F156" s="16">
        <v>66500</v>
      </c>
      <c r="H156" s="39">
        <f t="shared" si="4"/>
        <v>-3500</v>
      </c>
      <c r="I156" s="41">
        <v>73431</v>
      </c>
      <c r="L156">
        <v>73431</v>
      </c>
    </row>
    <row r="157" spans="1:12" ht="16.5" hidden="1" x14ac:dyDescent="0.25">
      <c r="A157" s="15" t="str">
        <f t="shared" si="2"/>
        <v>GS25GSG45G</v>
      </c>
      <c r="B157" s="15" t="s">
        <v>575</v>
      </c>
      <c r="C157" s="15" t="s">
        <v>681</v>
      </c>
      <c r="D157" s="15" t="s">
        <v>682</v>
      </c>
      <c r="E157" s="16">
        <v>9200</v>
      </c>
      <c r="F157" s="16">
        <v>9200</v>
      </c>
      <c r="H157" s="39">
        <f t="shared" si="4"/>
        <v>0</v>
      </c>
      <c r="I157" s="41">
        <v>70000</v>
      </c>
      <c r="L157">
        <v>66500</v>
      </c>
    </row>
    <row r="158" spans="1:12" ht="16.5" hidden="1" x14ac:dyDescent="0.25">
      <c r="A158" s="15" t="str">
        <f t="shared" si="2"/>
        <v>GS25GTLX250G</v>
      </c>
      <c r="B158" s="15" t="s">
        <v>575</v>
      </c>
      <c r="C158" s="15" t="s">
        <v>32</v>
      </c>
      <c r="D158" s="15" t="s">
        <v>33</v>
      </c>
      <c r="E158" s="16">
        <v>50182</v>
      </c>
      <c r="F158" s="16">
        <v>50182</v>
      </c>
      <c r="H158" s="39">
        <f t="shared" si="4"/>
        <v>0</v>
      </c>
      <c r="I158" s="41">
        <v>9200</v>
      </c>
      <c r="L158">
        <v>9200</v>
      </c>
    </row>
    <row r="159" spans="1:12" ht="16.5" hidden="1" x14ac:dyDescent="0.25">
      <c r="A159" s="15" t="str">
        <f t="shared" si="2"/>
        <v>GS25THST150</v>
      </c>
      <c r="B159" s="15" t="s">
        <v>575</v>
      </c>
      <c r="C159" s="15" t="s">
        <v>565</v>
      </c>
      <c r="D159" s="15" t="s">
        <v>566</v>
      </c>
      <c r="E159" s="16">
        <v>21667</v>
      </c>
      <c r="F159" s="16">
        <v>21667</v>
      </c>
      <c r="H159" s="39">
        <f t="shared" si="4"/>
        <v>0</v>
      </c>
      <c r="I159" s="41">
        <v>50183</v>
      </c>
      <c r="L159">
        <v>50183</v>
      </c>
    </row>
    <row r="160" spans="1:12" ht="16.5" hidden="1" x14ac:dyDescent="0.25">
      <c r="A160" s="15" t="str">
        <f t="shared" si="2"/>
        <v/>
      </c>
      <c r="B160" s="15"/>
      <c r="C160" s="15"/>
      <c r="D160" s="15"/>
      <c r="E160" s="16"/>
      <c r="F160" s="16"/>
      <c r="H160" s="39">
        <f t="shared" si="4"/>
        <v>0</v>
      </c>
      <c r="I160" s="41">
        <v>21667</v>
      </c>
      <c r="L160">
        <v>21667</v>
      </c>
    </row>
    <row r="161" spans="1:12" ht="16.5" hidden="1" x14ac:dyDescent="0.25">
      <c r="A161" s="15" t="str">
        <f t="shared" si="2"/>
        <v>GTGLCC300</v>
      </c>
      <c r="B161" s="15" t="s">
        <v>576</v>
      </c>
      <c r="C161" s="15" t="s">
        <v>37</v>
      </c>
      <c r="D161" s="15" t="s">
        <v>38</v>
      </c>
      <c r="E161" s="16">
        <v>74250</v>
      </c>
      <c r="F161" s="16">
        <v>71280</v>
      </c>
      <c r="H161" s="39">
        <f t="shared" si="4"/>
        <v>-2970</v>
      </c>
      <c r="I161" s="41" t="e">
        <v>#VALUE!</v>
      </c>
      <c r="L161" t="e">
        <v>#VALUE!</v>
      </c>
    </row>
    <row r="162" spans="1:12" ht="16.5" hidden="1" x14ac:dyDescent="0.25">
      <c r="A162" s="15" t="str">
        <f t="shared" si="2"/>
        <v>GTGLCGM300</v>
      </c>
      <c r="B162" s="15" t="s">
        <v>576</v>
      </c>
      <c r="C162" s="15" t="s">
        <v>27</v>
      </c>
      <c r="D162" s="15" t="s">
        <v>28</v>
      </c>
      <c r="E162" s="16">
        <v>73431</v>
      </c>
      <c r="F162" s="16">
        <v>70494</v>
      </c>
      <c r="H162" s="39">
        <f t="shared" si="4"/>
        <v>-2937</v>
      </c>
      <c r="I162" s="41">
        <v>74250</v>
      </c>
      <c r="L162">
        <v>71280</v>
      </c>
    </row>
    <row r="163" spans="1:12" ht="16.5" hidden="1" x14ac:dyDescent="0.25">
      <c r="A163" s="15" t="str">
        <f t="shared" si="2"/>
        <v>GTGLGM500</v>
      </c>
      <c r="B163" s="15" t="s">
        <v>576</v>
      </c>
      <c r="C163" s="15" t="s">
        <v>30</v>
      </c>
      <c r="D163" s="15" t="s">
        <v>31</v>
      </c>
      <c r="E163" s="16">
        <v>111058</v>
      </c>
      <c r="F163" s="16">
        <v>106616</v>
      </c>
      <c r="H163" s="39">
        <f t="shared" si="4"/>
        <v>-4442</v>
      </c>
      <c r="I163" s="41">
        <v>73431</v>
      </c>
      <c r="L163">
        <v>70494</v>
      </c>
    </row>
    <row r="164" spans="1:12" ht="16.5" hidden="1" x14ac:dyDescent="0.25">
      <c r="A164" s="15" t="str">
        <f t="shared" si="2"/>
        <v>GTGLGTLX250G</v>
      </c>
      <c r="B164" s="15" t="s">
        <v>576</v>
      </c>
      <c r="C164" s="15" t="s">
        <v>32</v>
      </c>
      <c r="D164" s="15" t="s">
        <v>33</v>
      </c>
      <c r="E164" s="16">
        <v>50182</v>
      </c>
      <c r="F164" s="16">
        <v>48175</v>
      </c>
      <c r="H164" s="39">
        <f t="shared" si="4"/>
        <v>-2007</v>
      </c>
      <c r="I164" s="41">
        <v>111058</v>
      </c>
      <c r="L164">
        <v>106616</v>
      </c>
    </row>
    <row r="165" spans="1:12" ht="16.5" hidden="1" x14ac:dyDescent="0.25">
      <c r="A165" s="15" t="str">
        <f t="shared" si="2"/>
        <v>GTGLMNH250</v>
      </c>
      <c r="B165" s="15" t="s">
        <v>576</v>
      </c>
      <c r="C165" s="15" t="s">
        <v>48</v>
      </c>
      <c r="D165" s="15" t="s">
        <v>49</v>
      </c>
      <c r="E165" s="16">
        <v>46000</v>
      </c>
      <c r="F165" s="16">
        <v>44160</v>
      </c>
      <c r="H165" s="39">
        <f t="shared" si="4"/>
        <v>-1840</v>
      </c>
      <c r="I165" s="41">
        <v>50183</v>
      </c>
      <c r="L165">
        <v>48175</v>
      </c>
    </row>
    <row r="166" spans="1:12" ht="16.5" hidden="1" x14ac:dyDescent="0.25">
      <c r="A166" s="15" t="str">
        <f t="shared" si="2"/>
        <v>GTGLTH200</v>
      </c>
      <c r="B166" s="15" t="s">
        <v>576</v>
      </c>
      <c r="C166" s="15" t="s">
        <v>34</v>
      </c>
      <c r="D166" s="15" t="s">
        <v>35</v>
      </c>
      <c r="E166" s="16">
        <v>55595</v>
      </c>
      <c r="F166" s="16">
        <v>53372</v>
      </c>
      <c r="H166" s="39">
        <f t="shared" si="4"/>
        <v>-2223</v>
      </c>
      <c r="I166" s="41">
        <v>46000</v>
      </c>
      <c r="L166">
        <v>44160</v>
      </c>
    </row>
    <row r="167" spans="1:12" ht="16.5" hidden="1" x14ac:dyDescent="0.25">
      <c r="A167" s="15" t="str">
        <f t="shared" si="2"/>
        <v/>
      </c>
      <c r="B167" s="15"/>
      <c r="C167" s="15"/>
      <c r="D167" s="15"/>
      <c r="E167" s="16"/>
      <c r="F167" s="16"/>
      <c r="H167" s="39">
        <f t="shared" si="4"/>
        <v>0</v>
      </c>
      <c r="I167" s="41">
        <v>55595</v>
      </c>
      <c r="L167">
        <v>53372</v>
      </c>
    </row>
    <row r="168" spans="1:12" ht="16.5" hidden="1" x14ac:dyDescent="0.25">
      <c r="A168" s="15" t="str">
        <f t="shared" si="2"/>
        <v>HTLCC300</v>
      </c>
      <c r="B168" s="15" t="s">
        <v>578</v>
      </c>
      <c r="C168" s="15" t="s">
        <v>37</v>
      </c>
      <c r="D168" s="15" t="s">
        <v>38</v>
      </c>
      <c r="E168" s="16">
        <v>74250</v>
      </c>
      <c r="F168" s="16">
        <v>72765</v>
      </c>
      <c r="H168" s="39">
        <f t="shared" si="4"/>
        <v>-1485</v>
      </c>
      <c r="I168" s="41" t="e">
        <v>#VALUE!</v>
      </c>
      <c r="L168" t="e">
        <v>#VALUE!</v>
      </c>
    </row>
    <row r="169" spans="1:12" ht="16.5" hidden="1" x14ac:dyDescent="0.25">
      <c r="A169" s="15" t="str">
        <f t="shared" si="2"/>
        <v>HTLCGM300</v>
      </c>
      <c r="B169" s="15" t="s">
        <v>578</v>
      </c>
      <c r="C169" s="15" t="s">
        <v>27</v>
      </c>
      <c r="D169" s="15" t="s">
        <v>28</v>
      </c>
      <c r="E169" s="16">
        <v>73431</v>
      </c>
      <c r="F169" s="16">
        <v>71962</v>
      </c>
      <c r="H169" s="39">
        <f t="shared" si="4"/>
        <v>-1469</v>
      </c>
      <c r="I169" s="41">
        <v>74250</v>
      </c>
      <c r="L169">
        <v>72765</v>
      </c>
    </row>
    <row r="170" spans="1:12" ht="16.5" hidden="1" x14ac:dyDescent="0.25">
      <c r="A170" s="15" t="str">
        <f t="shared" si="2"/>
        <v>HTLGM500</v>
      </c>
      <c r="B170" s="15" t="s">
        <v>578</v>
      </c>
      <c r="C170" s="15" t="s">
        <v>30</v>
      </c>
      <c r="D170" s="15" t="s">
        <v>31</v>
      </c>
      <c r="E170" s="16">
        <v>111058</v>
      </c>
      <c r="F170" s="16">
        <v>108837</v>
      </c>
      <c r="H170" s="39">
        <f t="shared" si="4"/>
        <v>-2221</v>
      </c>
      <c r="I170" s="41">
        <v>73431</v>
      </c>
      <c r="L170">
        <v>71962</v>
      </c>
    </row>
    <row r="171" spans="1:12" ht="16.5" hidden="1" x14ac:dyDescent="0.25">
      <c r="A171" s="15" t="str">
        <f t="shared" si="2"/>
        <v>HTLGTLX250G</v>
      </c>
      <c r="B171" s="15" t="s">
        <v>578</v>
      </c>
      <c r="C171" s="15" t="s">
        <v>32</v>
      </c>
      <c r="D171" s="15" t="s">
        <v>33</v>
      </c>
      <c r="E171" s="16">
        <v>50182</v>
      </c>
      <c r="F171" s="16">
        <v>49179</v>
      </c>
      <c r="H171" s="39">
        <f t="shared" si="4"/>
        <v>-1003</v>
      </c>
      <c r="I171" s="41">
        <v>111058</v>
      </c>
      <c r="L171">
        <v>108837</v>
      </c>
    </row>
    <row r="172" spans="1:12" ht="16.5" hidden="1" x14ac:dyDescent="0.25">
      <c r="A172" s="15" t="str">
        <f t="shared" si="2"/>
        <v>HTLMNH250</v>
      </c>
      <c r="B172" s="15" t="s">
        <v>578</v>
      </c>
      <c r="C172" s="15" t="s">
        <v>48</v>
      </c>
      <c r="D172" s="15" t="s">
        <v>49</v>
      </c>
      <c r="E172" s="16">
        <v>46000</v>
      </c>
      <c r="F172" s="16">
        <v>45080</v>
      </c>
      <c r="H172" s="39">
        <f t="shared" si="4"/>
        <v>-920</v>
      </c>
      <c r="I172" s="41">
        <v>50183</v>
      </c>
      <c r="L172">
        <v>49179</v>
      </c>
    </row>
    <row r="173" spans="1:12" ht="16.5" hidden="1" x14ac:dyDescent="0.25">
      <c r="A173" s="15" t="str">
        <f t="shared" si="2"/>
        <v/>
      </c>
      <c r="B173" s="15"/>
      <c r="C173" s="15"/>
      <c r="D173" s="15"/>
      <c r="E173" s="16"/>
      <c r="F173" s="16"/>
      <c r="H173" s="39">
        <f t="shared" si="4"/>
        <v>0</v>
      </c>
      <c r="I173" s="41">
        <v>46000</v>
      </c>
      <c r="L173">
        <v>45080</v>
      </c>
    </row>
    <row r="174" spans="1:12" ht="16.5" hidden="1" x14ac:dyDescent="0.25">
      <c r="A174" s="15" t="str">
        <f t="shared" si="2"/>
        <v>HUYHUNGCC300</v>
      </c>
      <c r="B174" s="15" t="s">
        <v>580</v>
      </c>
      <c r="C174" s="15" t="s">
        <v>37</v>
      </c>
      <c r="D174" s="15" t="s">
        <v>38</v>
      </c>
      <c r="E174" s="16">
        <v>74250</v>
      </c>
      <c r="F174" s="16">
        <v>66825</v>
      </c>
      <c r="H174" s="39">
        <f t="shared" si="4"/>
        <v>-7425</v>
      </c>
      <c r="I174" s="41" t="e">
        <v>#VALUE!</v>
      </c>
      <c r="L174" t="e">
        <v>#VALUE!</v>
      </c>
    </row>
    <row r="175" spans="1:12" ht="16.5" hidden="1" x14ac:dyDescent="0.25">
      <c r="A175" s="15" t="str">
        <f t="shared" si="2"/>
        <v>HUYHUNGCGM100</v>
      </c>
      <c r="B175" s="15" t="s">
        <v>580</v>
      </c>
      <c r="C175" s="15" t="s">
        <v>551</v>
      </c>
      <c r="D175" s="15" t="s">
        <v>552</v>
      </c>
      <c r="E175" s="16">
        <v>24549</v>
      </c>
      <c r="F175" s="16">
        <v>22094</v>
      </c>
      <c r="H175" s="39">
        <f t="shared" si="4"/>
        <v>-2455</v>
      </c>
      <c r="I175" s="41">
        <v>74250</v>
      </c>
      <c r="L175">
        <v>66825</v>
      </c>
    </row>
    <row r="176" spans="1:12" ht="16.5" hidden="1" x14ac:dyDescent="0.25">
      <c r="A176" s="15" t="str">
        <f t="shared" si="2"/>
        <v>HUYHUNGCGM300</v>
      </c>
      <c r="B176" s="15" t="s">
        <v>580</v>
      </c>
      <c r="C176" s="15" t="s">
        <v>27</v>
      </c>
      <c r="D176" s="15" t="s">
        <v>28</v>
      </c>
      <c r="E176" s="16">
        <v>73431</v>
      </c>
      <c r="F176" s="16">
        <v>66088</v>
      </c>
      <c r="H176" s="39">
        <f t="shared" si="4"/>
        <v>-7343</v>
      </c>
      <c r="I176" s="41">
        <v>24549</v>
      </c>
      <c r="L176">
        <v>22094</v>
      </c>
    </row>
    <row r="177" spans="1:12" ht="16.5" hidden="1" x14ac:dyDescent="0.25">
      <c r="A177" s="15" t="str">
        <f t="shared" si="2"/>
        <v>HUYHUNGCGM500</v>
      </c>
      <c r="B177" s="15" t="s">
        <v>580</v>
      </c>
      <c r="C177" s="15" t="s">
        <v>542</v>
      </c>
      <c r="D177" s="15" t="s">
        <v>543</v>
      </c>
      <c r="E177" s="16">
        <v>119066</v>
      </c>
      <c r="F177" s="16">
        <v>107159</v>
      </c>
      <c r="H177" s="39">
        <f t="shared" si="4"/>
        <v>-11907</v>
      </c>
      <c r="I177" s="41">
        <v>73431</v>
      </c>
      <c r="L177">
        <v>66088</v>
      </c>
    </row>
    <row r="178" spans="1:12" ht="16.5" hidden="1" x14ac:dyDescent="0.25">
      <c r="A178" s="15" t="str">
        <f t="shared" si="2"/>
        <v>HUYHUNGCN300</v>
      </c>
      <c r="B178" s="15" t="s">
        <v>580</v>
      </c>
      <c r="C178" s="15" t="s">
        <v>39</v>
      </c>
      <c r="D178" s="15" t="s">
        <v>40</v>
      </c>
      <c r="E178" s="16">
        <v>70950</v>
      </c>
      <c r="F178" s="16">
        <v>63855</v>
      </c>
      <c r="H178" s="39">
        <f t="shared" si="4"/>
        <v>-7095</v>
      </c>
      <c r="I178" s="41">
        <v>119066</v>
      </c>
      <c r="L178">
        <v>107159</v>
      </c>
    </row>
    <row r="179" spans="1:12" ht="16.5" hidden="1" x14ac:dyDescent="0.25">
      <c r="A179" s="15" t="str">
        <f t="shared" si="2"/>
        <v>HUYHUNGGHK300</v>
      </c>
      <c r="B179" s="15" t="s">
        <v>580</v>
      </c>
      <c r="C179" s="15" t="s">
        <v>553</v>
      </c>
      <c r="D179" s="15" t="s">
        <v>554</v>
      </c>
      <c r="E179" s="16">
        <v>70000</v>
      </c>
      <c r="F179" s="16">
        <v>63000</v>
      </c>
      <c r="H179" s="39">
        <f t="shared" si="4"/>
        <v>-7000</v>
      </c>
      <c r="I179" s="41">
        <v>70950</v>
      </c>
      <c r="L179">
        <v>63855</v>
      </c>
    </row>
    <row r="180" spans="1:12" ht="16.5" hidden="1" x14ac:dyDescent="0.25">
      <c r="A180" s="15" t="str">
        <f t="shared" si="2"/>
        <v>HUYHUNGGM500</v>
      </c>
      <c r="B180" s="15" t="s">
        <v>580</v>
      </c>
      <c r="C180" s="15" t="s">
        <v>30</v>
      </c>
      <c r="D180" s="15" t="s">
        <v>31</v>
      </c>
      <c r="E180" s="16">
        <v>111058</v>
      </c>
      <c r="F180" s="16">
        <v>99952</v>
      </c>
      <c r="H180" s="39">
        <f t="shared" si="4"/>
        <v>-11106</v>
      </c>
      <c r="I180" s="41">
        <v>70000</v>
      </c>
      <c r="L180">
        <v>63000</v>
      </c>
    </row>
    <row r="181" spans="1:12" ht="16.5" hidden="1" x14ac:dyDescent="0.25">
      <c r="A181" s="15" t="str">
        <f t="shared" si="2"/>
        <v>HUYHUNGGSG250</v>
      </c>
      <c r="B181" s="15" t="s">
        <v>580</v>
      </c>
      <c r="C181" s="15" t="s">
        <v>46</v>
      </c>
      <c r="D181" s="15" t="s">
        <v>47</v>
      </c>
      <c r="E181" s="16">
        <v>50400</v>
      </c>
      <c r="F181" s="16">
        <v>45360</v>
      </c>
      <c r="H181" s="39">
        <f t="shared" si="4"/>
        <v>-5040</v>
      </c>
      <c r="I181" s="41">
        <v>111058</v>
      </c>
      <c r="L181">
        <v>99952</v>
      </c>
    </row>
    <row r="182" spans="1:12" ht="16.5" hidden="1" x14ac:dyDescent="0.25">
      <c r="A182" s="15" t="str">
        <f t="shared" si="2"/>
        <v>HUYHUNGGTLX250G</v>
      </c>
      <c r="B182" s="15" t="s">
        <v>580</v>
      </c>
      <c r="C182" s="15" t="s">
        <v>32</v>
      </c>
      <c r="D182" s="15" t="s">
        <v>33</v>
      </c>
      <c r="E182" s="16">
        <v>50182</v>
      </c>
      <c r="F182" s="16">
        <v>45165</v>
      </c>
      <c r="H182" s="39">
        <f t="shared" si="4"/>
        <v>-5017</v>
      </c>
      <c r="I182" s="41">
        <v>50400</v>
      </c>
      <c r="L182">
        <v>45360</v>
      </c>
    </row>
    <row r="183" spans="1:12" ht="16.5" hidden="1" x14ac:dyDescent="0.25">
      <c r="A183" s="15" t="str">
        <f t="shared" si="2"/>
        <v>HUYHUNGGXD500</v>
      </c>
      <c r="B183" s="15" t="s">
        <v>580</v>
      </c>
      <c r="C183" s="15" t="s">
        <v>52</v>
      </c>
      <c r="D183" s="15" t="s">
        <v>53</v>
      </c>
      <c r="E183" s="16">
        <v>111606</v>
      </c>
      <c r="F183" s="16">
        <v>100445</v>
      </c>
      <c r="H183" s="39">
        <f t="shared" si="4"/>
        <v>-11161</v>
      </c>
      <c r="I183" s="41">
        <v>50183</v>
      </c>
      <c r="L183">
        <v>45165</v>
      </c>
    </row>
    <row r="184" spans="1:12" ht="16.5" hidden="1" x14ac:dyDescent="0.25">
      <c r="A184" s="15" t="str">
        <f t="shared" si="2"/>
        <v>HUYHUNGTH200</v>
      </c>
      <c r="B184" s="15" t="s">
        <v>580</v>
      </c>
      <c r="C184" s="15" t="s">
        <v>34</v>
      </c>
      <c r="D184" s="15" t="s">
        <v>35</v>
      </c>
      <c r="E184" s="16">
        <v>55595</v>
      </c>
      <c r="F184" s="16">
        <v>50036</v>
      </c>
      <c r="H184" s="39">
        <f t="shared" si="4"/>
        <v>-5559</v>
      </c>
      <c r="I184" s="41">
        <v>111606</v>
      </c>
      <c r="L184">
        <v>100445</v>
      </c>
    </row>
    <row r="185" spans="1:12" ht="16.5" hidden="1" x14ac:dyDescent="0.25">
      <c r="A185" s="15" t="str">
        <f t="shared" si="2"/>
        <v/>
      </c>
      <c r="B185" s="15"/>
      <c r="C185" s="15"/>
      <c r="D185" s="15"/>
      <c r="E185" s="16"/>
      <c r="F185" s="16"/>
      <c r="H185" s="39">
        <f t="shared" si="4"/>
        <v>0</v>
      </c>
      <c r="I185" s="41">
        <v>55595</v>
      </c>
      <c r="L185">
        <v>50036</v>
      </c>
    </row>
    <row r="186" spans="1:12" ht="16.5" hidden="1" x14ac:dyDescent="0.25">
      <c r="A186" s="15" t="str">
        <f t="shared" si="2"/>
        <v>INTIMEXDANANGCGM300</v>
      </c>
      <c r="B186" s="15" t="s">
        <v>7163</v>
      </c>
      <c r="C186" s="15" t="s">
        <v>27</v>
      </c>
      <c r="D186" s="15" t="s">
        <v>28</v>
      </c>
      <c r="E186" s="16">
        <v>73431</v>
      </c>
      <c r="F186" s="16">
        <v>73431</v>
      </c>
      <c r="H186" s="39">
        <f t="shared" si="4"/>
        <v>0</v>
      </c>
      <c r="I186" s="41" t="e">
        <v>#VALUE!</v>
      </c>
      <c r="L186" t="e">
        <v>#VALUE!</v>
      </c>
    </row>
    <row r="187" spans="1:12" ht="16.5" hidden="1" x14ac:dyDescent="0.25">
      <c r="A187" s="15" t="str">
        <f t="shared" si="2"/>
        <v>INTIMEXDANANGGM500</v>
      </c>
      <c r="B187" s="15" t="s">
        <v>7163</v>
      </c>
      <c r="C187" s="15" t="s">
        <v>30</v>
      </c>
      <c r="D187" s="15" t="s">
        <v>31</v>
      </c>
      <c r="E187" s="16">
        <v>111058</v>
      </c>
      <c r="F187" s="16">
        <v>111058</v>
      </c>
      <c r="H187" s="39">
        <f t="shared" si="4"/>
        <v>0</v>
      </c>
      <c r="I187" s="41">
        <v>73431</v>
      </c>
      <c r="L187">
        <v>73431</v>
      </c>
    </row>
    <row r="188" spans="1:12" ht="16.5" hidden="1" x14ac:dyDescent="0.25">
      <c r="A188" s="15" t="str">
        <f t="shared" si="2"/>
        <v>INTIMEXDANANGTH200</v>
      </c>
      <c r="B188" s="15" t="s">
        <v>7163</v>
      </c>
      <c r="C188" s="15" t="s">
        <v>34</v>
      </c>
      <c r="D188" s="15" t="s">
        <v>35</v>
      </c>
      <c r="E188" s="16">
        <v>55595</v>
      </c>
      <c r="F188" s="16">
        <v>55595</v>
      </c>
      <c r="H188" s="39">
        <f t="shared" si="4"/>
        <v>0</v>
      </c>
      <c r="I188" s="41">
        <v>111058</v>
      </c>
      <c r="L188">
        <v>111058</v>
      </c>
    </row>
    <row r="189" spans="1:12" ht="16.5" hidden="1" x14ac:dyDescent="0.25">
      <c r="A189" s="15" t="str">
        <f t="shared" si="2"/>
        <v/>
      </c>
      <c r="B189" s="15"/>
      <c r="C189" s="15"/>
      <c r="D189" s="15"/>
      <c r="E189" s="16"/>
      <c r="F189" s="16"/>
      <c r="H189" s="39">
        <f t="shared" si="4"/>
        <v>0</v>
      </c>
      <c r="I189" s="41">
        <v>55595</v>
      </c>
      <c r="L189">
        <v>55595</v>
      </c>
    </row>
    <row r="190" spans="1:12" ht="16.5" hidden="1" x14ac:dyDescent="0.25">
      <c r="A190" s="15" t="str">
        <f t="shared" si="2"/>
        <v>JMARTCGM300</v>
      </c>
      <c r="B190" s="15" t="s">
        <v>7164</v>
      </c>
      <c r="C190" s="15" t="s">
        <v>27</v>
      </c>
      <c r="D190" s="15" t="s">
        <v>28</v>
      </c>
      <c r="E190" s="16">
        <v>73431</v>
      </c>
      <c r="F190" s="16">
        <v>68291</v>
      </c>
      <c r="H190" s="39">
        <f t="shared" si="4"/>
        <v>-5140</v>
      </c>
      <c r="I190" s="41" t="e">
        <v>#VALUE!</v>
      </c>
      <c r="L190" t="e">
        <v>#VALUE!</v>
      </c>
    </row>
    <row r="191" spans="1:12" ht="16.5" hidden="1" x14ac:dyDescent="0.25">
      <c r="A191" s="15" t="str">
        <f t="shared" si="2"/>
        <v>JMARTCGM500</v>
      </c>
      <c r="B191" s="15" t="s">
        <v>7164</v>
      </c>
      <c r="C191" s="15" t="s">
        <v>542</v>
      </c>
      <c r="D191" s="15" t="s">
        <v>543</v>
      </c>
      <c r="E191" s="16">
        <v>119066</v>
      </c>
      <c r="F191" s="16">
        <v>110731</v>
      </c>
      <c r="H191" s="39">
        <f t="shared" si="4"/>
        <v>-8335</v>
      </c>
      <c r="I191" s="41">
        <v>73431</v>
      </c>
      <c r="L191">
        <v>68291</v>
      </c>
    </row>
    <row r="192" spans="1:12" ht="16.5" hidden="1" x14ac:dyDescent="0.25">
      <c r="A192" s="15" t="str">
        <f t="shared" si="2"/>
        <v>JMARTGHK300</v>
      </c>
      <c r="B192" s="15" t="s">
        <v>7164</v>
      </c>
      <c r="C192" s="15" t="s">
        <v>553</v>
      </c>
      <c r="D192" s="15" t="s">
        <v>554</v>
      </c>
      <c r="E192" s="16">
        <v>70000</v>
      </c>
      <c r="F192" s="16">
        <v>65100</v>
      </c>
      <c r="H192" s="39">
        <f t="shared" si="4"/>
        <v>-4900</v>
      </c>
      <c r="I192" s="41">
        <v>119066</v>
      </c>
      <c r="L192">
        <v>110731</v>
      </c>
    </row>
    <row r="193" spans="1:12" ht="16.5" hidden="1" x14ac:dyDescent="0.25">
      <c r="A193" s="15" t="str">
        <f t="shared" si="2"/>
        <v>JMARTGM500</v>
      </c>
      <c r="B193" s="15" t="s">
        <v>7164</v>
      </c>
      <c r="C193" s="15" t="s">
        <v>30</v>
      </c>
      <c r="D193" s="15" t="s">
        <v>31</v>
      </c>
      <c r="E193" s="16">
        <v>111058</v>
      </c>
      <c r="F193" s="16">
        <v>103284</v>
      </c>
      <c r="H193" s="39">
        <f t="shared" si="4"/>
        <v>-7774</v>
      </c>
      <c r="I193" s="41">
        <v>70000</v>
      </c>
      <c r="L193">
        <v>65100</v>
      </c>
    </row>
    <row r="194" spans="1:12" ht="16.5" hidden="1" x14ac:dyDescent="0.25">
      <c r="A194" s="15" t="str">
        <f t="shared" si="2"/>
        <v>JMARTTH200</v>
      </c>
      <c r="B194" s="15" t="s">
        <v>7164</v>
      </c>
      <c r="C194" s="15" t="s">
        <v>34</v>
      </c>
      <c r="D194" s="15" t="s">
        <v>35</v>
      </c>
      <c r="E194" s="16">
        <v>55595</v>
      </c>
      <c r="F194" s="16">
        <v>51703</v>
      </c>
      <c r="H194" s="39">
        <f t="shared" si="4"/>
        <v>-3892</v>
      </c>
      <c r="I194" s="41">
        <v>111058</v>
      </c>
      <c r="L194">
        <v>103284</v>
      </c>
    </row>
    <row r="195" spans="1:12" ht="16.5" hidden="1" x14ac:dyDescent="0.25">
      <c r="A195" s="15" t="str">
        <f t="shared" si="2"/>
        <v/>
      </c>
      <c r="B195" s="15"/>
      <c r="C195" s="15"/>
      <c r="D195" s="15"/>
      <c r="E195" s="16"/>
      <c r="F195" s="16"/>
      <c r="H195" s="39">
        <f t="shared" si="4"/>
        <v>0</v>
      </c>
      <c r="I195" s="41">
        <v>55595</v>
      </c>
      <c r="L195">
        <v>51703</v>
      </c>
    </row>
    <row r="196" spans="1:12" ht="16.5" hidden="1" x14ac:dyDescent="0.25">
      <c r="A196" s="15" t="str">
        <f t="shared" si="2"/>
        <v>KACC300</v>
      </c>
      <c r="B196" s="15" t="s">
        <v>7165</v>
      </c>
      <c r="C196" s="15" t="s">
        <v>37</v>
      </c>
      <c r="D196" s="15" t="s">
        <v>38</v>
      </c>
      <c r="E196" s="16">
        <v>74250</v>
      </c>
      <c r="F196" s="16">
        <v>74250</v>
      </c>
      <c r="H196" s="39">
        <f t="shared" si="4"/>
        <v>0</v>
      </c>
      <c r="I196" s="41" t="e">
        <v>#VALUE!</v>
      </c>
      <c r="L196" t="e">
        <v>#VALUE!</v>
      </c>
    </row>
    <row r="197" spans="1:12" ht="16.5" hidden="1" x14ac:dyDescent="0.25">
      <c r="A197" s="15" t="str">
        <f t="shared" si="2"/>
        <v>KACGM300</v>
      </c>
      <c r="B197" s="15" t="s">
        <v>7165</v>
      </c>
      <c r="C197" s="15" t="s">
        <v>27</v>
      </c>
      <c r="D197" s="15" t="s">
        <v>28</v>
      </c>
      <c r="E197" s="16">
        <v>73431</v>
      </c>
      <c r="F197" s="16">
        <v>73431</v>
      </c>
      <c r="H197" s="39">
        <f t="shared" si="4"/>
        <v>0</v>
      </c>
      <c r="I197" s="41">
        <v>74250</v>
      </c>
      <c r="L197">
        <v>74250</v>
      </c>
    </row>
    <row r="198" spans="1:12" ht="16.5" hidden="1" x14ac:dyDescent="0.25">
      <c r="A198" s="15" t="str">
        <f t="shared" si="2"/>
        <v>KACGM500</v>
      </c>
      <c r="B198" s="15" t="s">
        <v>7165</v>
      </c>
      <c r="C198" s="15" t="s">
        <v>542</v>
      </c>
      <c r="D198" s="15" t="s">
        <v>543</v>
      </c>
      <c r="E198" s="16">
        <v>119066</v>
      </c>
      <c r="F198" s="16">
        <v>119066</v>
      </c>
      <c r="H198" s="39">
        <f t="shared" si="4"/>
        <v>0</v>
      </c>
      <c r="I198" s="41">
        <v>73431</v>
      </c>
      <c r="L198">
        <v>73431</v>
      </c>
    </row>
    <row r="199" spans="1:12" ht="16.5" hidden="1" x14ac:dyDescent="0.25">
      <c r="A199" s="15" t="str">
        <f t="shared" si="2"/>
        <v>KACN300</v>
      </c>
      <c r="B199" s="15" t="s">
        <v>7165</v>
      </c>
      <c r="C199" s="15" t="s">
        <v>39</v>
      </c>
      <c r="D199" s="15" t="s">
        <v>40</v>
      </c>
      <c r="E199" s="16">
        <v>70950</v>
      </c>
      <c r="F199" s="16">
        <v>70950</v>
      </c>
      <c r="H199" s="39">
        <f t="shared" si="4"/>
        <v>0</v>
      </c>
      <c r="I199" s="41">
        <v>119066</v>
      </c>
      <c r="L199">
        <v>119066</v>
      </c>
    </row>
    <row r="200" spans="1:12" ht="16.5" hidden="1" x14ac:dyDescent="0.25">
      <c r="A200" s="15" t="str">
        <f t="shared" si="2"/>
        <v>KAGL250</v>
      </c>
      <c r="B200" s="15" t="s">
        <v>7165</v>
      </c>
      <c r="C200" s="15" t="s">
        <v>44</v>
      </c>
      <c r="D200" s="15" t="s">
        <v>45</v>
      </c>
      <c r="E200" s="16">
        <v>59400</v>
      </c>
      <c r="F200" s="16">
        <v>49500</v>
      </c>
      <c r="H200" s="39">
        <f t="shared" si="4"/>
        <v>-9900</v>
      </c>
      <c r="I200" s="41">
        <v>70950</v>
      </c>
      <c r="L200">
        <v>70950</v>
      </c>
    </row>
    <row r="201" spans="1:12" ht="16.5" hidden="1" x14ac:dyDescent="0.25">
      <c r="A201" s="15" t="str">
        <f t="shared" si="2"/>
        <v>KAGM500</v>
      </c>
      <c r="B201" s="15" t="s">
        <v>7165</v>
      </c>
      <c r="C201" s="15" t="s">
        <v>30</v>
      </c>
      <c r="D201" s="15" t="s">
        <v>31</v>
      </c>
      <c r="E201" s="16">
        <v>111058</v>
      </c>
      <c r="F201" s="16">
        <v>111058</v>
      </c>
      <c r="H201" s="39">
        <f t="shared" si="4"/>
        <v>0</v>
      </c>
      <c r="I201" s="41">
        <v>59400</v>
      </c>
      <c r="L201">
        <v>49500</v>
      </c>
    </row>
    <row r="202" spans="1:12" ht="16.5" hidden="1" x14ac:dyDescent="0.25">
      <c r="A202" s="15" t="str">
        <f t="shared" si="2"/>
        <v>KAGSG250</v>
      </c>
      <c r="B202" s="15" t="s">
        <v>7165</v>
      </c>
      <c r="C202" s="15" t="s">
        <v>46</v>
      </c>
      <c r="D202" s="15" t="s">
        <v>47</v>
      </c>
      <c r="E202" s="16">
        <v>61050</v>
      </c>
      <c r="F202" s="16">
        <v>50400</v>
      </c>
      <c r="H202" s="39">
        <f t="shared" ref="H202:H265" si="5">F202-E202</f>
        <v>-10650</v>
      </c>
      <c r="I202" s="41">
        <v>111058</v>
      </c>
      <c r="L202">
        <v>111058</v>
      </c>
    </row>
    <row r="203" spans="1:12" ht="16.5" hidden="1" x14ac:dyDescent="0.25">
      <c r="A203" s="15" t="str">
        <f t="shared" si="2"/>
        <v>KAGTLX250G</v>
      </c>
      <c r="B203" s="15" t="s">
        <v>7165</v>
      </c>
      <c r="C203" s="15" t="s">
        <v>32</v>
      </c>
      <c r="D203" s="15" t="s">
        <v>33</v>
      </c>
      <c r="E203" s="16">
        <v>50182</v>
      </c>
      <c r="F203" s="16">
        <v>50182</v>
      </c>
      <c r="H203" s="39">
        <f t="shared" si="5"/>
        <v>0</v>
      </c>
      <c r="I203" s="41">
        <v>61050</v>
      </c>
      <c r="L203">
        <v>50400</v>
      </c>
    </row>
    <row r="204" spans="1:12" ht="16.5" hidden="1" x14ac:dyDescent="0.25">
      <c r="A204" s="15" t="str">
        <f t="shared" si="2"/>
        <v>KAGXD500</v>
      </c>
      <c r="B204" s="15" t="s">
        <v>7165</v>
      </c>
      <c r="C204" s="15" t="s">
        <v>52</v>
      </c>
      <c r="D204" s="15" t="s">
        <v>53</v>
      </c>
      <c r="E204" s="16">
        <v>111606</v>
      </c>
      <c r="F204" s="16">
        <v>111606</v>
      </c>
      <c r="H204" s="39">
        <f t="shared" si="5"/>
        <v>0</v>
      </c>
      <c r="I204" s="41">
        <v>50183</v>
      </c>
      <c r="L204">
        <v>50183</v>
      </c>
    </row>
    <row r="205" spans="1:12" ht="16.5" hidden="1" x14ac:dyDescent="0.25">
      <c r="A205" s="15" t="str">
        <f t="shared" si="2"/>
        <v>KAMNH250</v>
      </c>
      <c r="B205" s="15" t="s">
        <v>7165</v>
      </c>
      <c r="C205" s="15" t="s">
        <v>48</v>
      </c>
      <c r="D205" s="15" t="s">
        <v>49</v>
      </c>
      <c r="E205" s="16">
        <v>46000</v>
      </c>
      <c r="F205" s="16">
        <v>46000</v>
      </c>
      <c r="H205" s="39">
        <f t="shared" si="5"/>
        <v>0</v>
      </c>
      <c r="I205" s="41">
        <v>111606</v>
      </c>
      <c r="L205">
        <v>111606</v>
      </c>
    </row>
    <row r="206" spans="1:12" ht="16.5" hidden="1" x14ac:dyDescent="0.25">
      <c r="A206" s="15" t="str">
        <f t="shared" si="2"/>
        <v>KATH200</v>
      </c>
      <c r="B206" s="15" t="s">
        <v>7165</v>
      </c>
      <c r="C206" s="15" t="s">
        <v>34</v>
      </c>
      <c r="D206" s="15" t="s">
        <v>35</v>
      </c>
      <c r="E206" s="16">
        <v>55595</v>
      </c>
      <c r="F206" s="16">
        <v>55595</v>
      </c>
      <c r="H206" s="39">
        <f t="shared" si="5"/>
        <v>0</v>
      </c>
      <c r="I206" s="41">
        <v>46000</v>
      </c>
      <c r="L206">
        <v>46000</v>
      </c>
    </row>
    <row r="207" spans="1:12" ht="16.5" hidden="1" x14ac:dyDescent="0.25">
      <c r="A207" s="15" t="str">
        <f t="shared" si="2"/>
        <v/>
      </c>
      <c r="B207" s="15"/>
      <c r="C207" s="15"/>
      <c r="D207" s="15"/>
      <c r="E207" s="16"/>
      <c r="F207" s="16"/>
      <c r="H207" s="39">
        <f t="shared" si="5"/>
        <v>0</v>
      </c>
      <c r="I207" s="41">
        <v>55595</v>
      </c>
      <c r="L207">
        <v>55595</v>
      </c>
    </row>
    <row r="208" spans="1:12" ht="16.5" hidden="1" x14ac:dyDescent="0.25">
      <c r="A208" s="15" t="str">
        <f t="shared" si="2"/>
        <v>KFCGM100</v>
      </c>
      <c r="B208" s="15" t="s">
        <v>7166</v>
      </c>
      <c r="C208" s="15" t="s">
        <v>551</v>
      </c>
      <c r="D208" s="15" t="s">
        <v>552</v>
      </c>
      <c r="E208" s="16">
        <v>24549</v>
      </c>
      <c r="F208" s="16">
        <v>22217</v>
      </c>
      <c r="H208" s="39">
        <f t="shared" si="5"/>
        <v>-2332</v>
      </c>
      <c r="I208" s="41" t="e">
        <v>#VALUE!</v>
      </c>
      <c r="L208" t="e">
        <v>#VALUE!</v>
      </c>
    </row>
    <row r="209" spans="1:12" ht="16.5" hidden="1" x14ac:dyDescent="0.25">
      <c r="A209" s="15" t="str">
        <f t="shared" si="2"/>
        <v>KFCGM300</v>
      </c>
      <c r="B209" s="15" t="s">
        <v>7166</v>
      </c>
      <c r="C209" s="15" t="s">
        <v>27</v>
      </c>
      <c r="D209" s="15" t="s">
        <v>28</v>
      </c>
      <c r="E209" s="16">
        <v>73431</v>
      </c>
      <c r="F209" s="16">
        <v>66455</v>
      </c>
      <c r="H209" s="39">
        <f t="shared" si="5"/>
        <v>-6976</v>
      </c>
      <c r="I209" s="41">
        <v>24549</v>
      </c>
      <c r="L209">
        <v>22217</v>
      </c>
    </row>
    <row r="210" spans="1:12" ht="16.5" hidden="1" x14ac:dyDescent="0.25">
      <c r="A210" s="15" t="str">
        <f t="shared" si="2"/>
        <v>KFCGM500</v>
      </c>
      <c r="B210" s="15" t="s">
        <v>7166</v>
      </c>
      <c r="C210" s="15" t="s">
        <v>542</v>
      </c>
      <c r="D210" s="15" t="s">
        <v>543</v>
      </c>
      <c r="E210" s="16">
        <v>119066</v>
      </c>
      <c r="F210" s="16">
        <v>107755</v>
      </c>
      <c r="H210" s="39">
        <f t="shared" si="5"/>
        <v>-11311</v>
      </c>
      <c r="I210" s="41">
        <v>73431</v>
      </c>
      <c r="L210">
        <v>66455</v>
      </c>
    </row>
    <row r="211" spans="1:12" ht="16.5" hidden="1" x14ac:dyDescent="0.25">
      <c r="A211" s="15" t="str">
        <f t="shared" si="2"/>
        <v>KFGM500</v>
      </c>
      <c r="B211" s="15" t="s">
        <v>7166</v>
      </c>
      <c r="C211" s="15" t="s">
        <v>30</v>
      </c>
      <c r="D211" s="15" t="s">
        <v>31</v>
      </c>
      <c r="E211" s="16">
        <v>111058</v>
      </c>
      <c r="F211" s="16">
        <v>102729</v>
      </c>
      <c r="H211" s="39">
        <f t="shared" si="5"/>
        <v>-8329</v>
      </c>
      <c r="I211" s="41">
        <v>119066</v>
      </c>
      <c r="L211">
        <v>107755</v>
      </c>
    </row>
    <row r="212" spans="1:12" ht="16.5" hidden="1" x14ac:dyDescent="0.25">
      <c r="A212" s="15" t="str">
        <f t="shared" si="2"/>
        <v>KFGTLX250G</v>
      </c>
      <c r="B212" s="15" t="s">
        <v>7166</v>
      </c>
      <c r="C212" s="15" t="s">
        <v>32</v>
      </c>
      <c r="D212" s="15" t="s">
        <v>33</v>
      </c>
      <c r="E212" s="16">
        <v>50182</v>
      </c>
      <c r="F212" s="16">
        <v>45416</v>
      </c>
      <c r="H212" s="39">
        <f t="shared" si="5"/>
        <v>-4766</v>
      </c>
      <c r="I212" s="41">
        <v>111058</v>
      </c>
      <c r="L212">
        <v>102729</v>
      </c>
    </row>
    <row r="213" spans="1:12" ht="16.5" hidden="1" x14ac:dyDescent="0.25">
      <c r="A213" s="15" t="str">
        <f t="shared" si="2"/>
        <v>KFGXD500</v>
      </c>
      <c r="B213" s="15" t="s">
        <v>7166</v>
      </c>
      <c r="C213" s="15" t="s">
        <v>52</v>
      </c>
      <c r="D213" s="15" t="s">
        <v>53</v>
      </c>
      <c r="E213" s="16">
        <v>111606</v>
      </c>
      <c r="F213" s="16">
        <v>101003</v>
      </c>
      <c r="H213" s="39">
        <f t="shared" si="5"/>
        <v>-10603</v>
      </c>
      <c r="I213" s="41">
        <v>50183</v>
      </c>
      <c r="L213">
        <v>45416</v>
      </c>
    </row>
    <row r="214" spans="1:12" ht="16.5" hidden="1" x14ac:dyDescent="0.25">
      <c r="A214" s="15" t="str">
        <f t="shared" si="2"/>
        <v/>
      </c>
      <c r="B214" s="15"/>
      <c r="C214" s="15"/>
      <c r="D214" s="15"/>
      <c r="E214" s="16"/>
      <c r="F214" s="16"/>
      <c r="H214" s="39">
        <f t="shared" si="5"/>
        <v>0</v>
      </c>
      <c r="I214" s="41">
        <v>111606</v>
      </c>
      <c r="L214">
        <v>101003</v>
      </c>
    </row>
    <row r="215" spans="1:12" ht="16.5" hidden="1" x14ac:dyDescent="0.25">
      <c r="A215" s="15" t="str">
        <f t="shared" si="2"/>
        <v>KJHBINHDUONG-163TH400</v>
      </c>
      <c r="B215" s="15" t="s">
        <v>7167</v>
      </c>
      <c r="C215" s="15" t="s">
        <v>548</v>
      </c>
      <c r="D215" s="15" t="s">
        <v>549</v>
      </c>
      <c r="E215" s="16">
        <v>107205</v>
      </c>
      <c r="F215" s="16">
        <v>107205</v>
      </c>
      <c r="H215" s="39">
        <f t="shared" si="5"/>
        <v>0</v>
      </c>
      <c r="I215" s="41" t="e">
        <v>#VALUE!</v>
      </c>
      <c r="L215" t="e">
        <v>#VALUE!</v>
      </c>
    </row>
    <row r="216" spans="1:12" ht="16.5" hidden="1" x14ac:dyDescent="0.25">
      <c r="A216" s="15" t="str">
        <f t="shared" si="2"/>
        <v/>
      </c>
      <c r="B216" s="15"/>
      <c r="C216" s="15"/>
      <c r="D216" s="15"/>
      <c r="E216" s="16"/>
      <c r="F216" s="16"/>
      <c r="H216" s="39">
        <f t="shared" si="5"/>
        <v>0</v>
      </c>
      <c r="I216" s="41">
        <v>107205</v>
      </c>
      <c r="L216">
        <v>107205</v>
      </c>
    </row>
    <row r="217" spans="1:12" ht="16.5" hidden="1" x14ac:dyDescent="0.25">
      <c r="A217" s="15" t="str">
        <f t="shared" si="2"/>
        <v>KKCGM300</v>
      </c>
      <c r="B217" s="15" t="s">
        <v>582</v>
      </c>
      <c r="C217" s="15" t="s">
        <v>27</v>
      </c>
      <c r="D217" s="15" t="s">
        <v>28</v>
      </c>
      <c r="E217" s="16">
        <v>73431</v>
      </c>
      <c r="F217" s="16">
        <v>73431</v>
      </c>
      <c r="H217" s="39">
        <f t="shared" si="5"/>
        <v>0</v>
      </c>
      <c r="I217" s="41" t="e">
        <v>#VALUE!</v>
      </c>
      <c r="L217" t="e">
        <v>#VALUE!</v>
      </c>
    </row>
    <row r="218" spans="1:12" ht="16.5" hidden="1" x14ac:dyDescent="0.25">
      <c r="A218" s="15" t="str">
        <f t="shared" si="2"/>
        <v>KKGM500</v>
      </c>
      <c r="B218" s="15" t="s">
        <v>582</v>
      </c>
      <c r="C218" s="15" t="s">
        <v>30</v>
      </c>
      <c r="D218" s="15" t="s">
        <v>31</v>
      </c>
      <c r="E218" s="16">
        <v>111058</v>
      </c>
      <c r="F218" s="16">
        <v>111058</v>
      </c>
      <c r="H218" s="39">
        <f t="shared" si="5"/>
        <v>0</v>
      </c>
      <c r="I218" s="41">
        <v>73431</v>
      </c>
      <c r="L218">
        <v>73431</v>
      </c>
    </row>
    <row r="219" spans="1:12" ht="16.5" hidden="1" x14ac:dyDescent="0.25">
      <c r="A219" s="15" t="str">
        <f t="shared" si="2"/>
        <v/>
      </c>
      <c r="B219" s="15"/>
      <c r="C219" s="15"/>
      <c r="D219" s="15"/>
      <c r="E219" s="16"/>
      <c r="F219" s="16"/>
      <c r="H219" s="39">
        <f t="shared" si="5"/>
        <v>0</v>
      </c>
      <c r="I219" s="41">
        <v>111058</v>
      </c>
      <c r="L219">
        <v>111058</v>
      </c>
    </row>
    <row r="220" spans="1:12" ht="16.5" hidden="1" x14ac:dyDescent="0.25">
      <c r="A220" s="15" t="str">
        <f t="shared" si="2"/>
        <v>KMARKETCGM300</v>
      </c>
      <c r="B220" s="15" t="s">
        <v>584</v>
      </c>
      <c r="C220" s="15" t="s">
        <v>27</v>
      </c>
      <c r="D220" s="15" t="s">
        <v>28</v>
      </c>
      <c r="E220" s="16">
        <v>73431</v>
      </c>
      <c r="F220" s="16">
        <v>69759</v>
      </c>
      <c r="H220" s="39">
        <f t="shared" si="5"/>
        <v>-3672</v>
      </c>
      <c r="I220" s="41" t="e">
        <v>#VALUE!</v>
      </c>
      <c r="L220" t="e">
        <v>#VALUE!</v>
      </c>
    </row>
    <row r="221" spans="1:12" ht="16.5" hidden="1" x14ac:dyDescent="0.25">
      <c r="A221" s="15" t="str">
        <f t="shared" si="2"/>
        <v>KMARKETCN300</v>
      </c>
      <c r="B221" s="15" t="s">
        <v>584</v>
      </c>
      <c r="C221" s="15" t="s">
        <v>39</v>
      </c>
      <c r="D221" s="15" t="s">
        <v>40</v>
      </c>
      <c r="E221" s="16">
        <v>70950</v>
      </c>
      <c r="F221" s="16">
        <v>67403</v>
      </c>
      <c r="H221" s="39">
        <f t="shared" si="5"/>
        <v>-3547</v>
      </c>
      <c r="I221" s="41">
        <v>73431</v>
      </c>
      <c r="L221">
        <v>69759</v>
      </c>
    </row>
    <row r="222" spans="1:12" ht="16.5" hidden="1" x14ac:dyDescent="0.25">
      <c r="A222" s="15" t="str">
        <f t="shared" si="2"/>
        <v>KMARKETGL250</v>
      </c>
      <c r="B222" s="15" t="s">
        <v>584</v>
      </c>
      <c r="C222" s="15" t="s">
        <v>44</v>
      </c>
      <c r="D222" s="15" t="s">
        <v>45</v>
      </c>
      <c r="E222" s="16">
        <v>56430</v>
      </c>
      <c r="F222" s="16">
        <v>49500</v>
      </c>
      <c r="H222" s="39">
        <f t="shared" si="5"/>
        <v>-6930</v>
      </c>
      <c r="I222" s="41">
        <v>70950</v>
      </c>
      <c r="L222">
        <v>67403</v>
      </c>
    </row>
    <row r="223" spans="1:12" ht="16.5" hidden="1" x14ac:dyDescent="0.25">
      <c r="A223" s="15" t="str">
        <f t="shared" si="2"/>
        <v>KMARKETGL500KT</v>
      </c>
      <c r="B223" s="15" t="s">
        <v>584</v>
      </c>
      <c r="C223" s="15" t="s">
        <v>544</v>
      </c>
      <c r="D223" s="15" t="s">
        <v>545</v>
      </c>
      <c r="E223" s="16">
        <v>89312</v>
      </c>
      <c r="F223" s="16">
        <v>89312</v>
      </c>
      <c r="H223" s="39">
        <f t="shared" si="5"/>
        <v>0</v>
      </c>
      <c r="I223" s="41">
        <v>56430</v>
      </c>
      <c r="L223">
        <v>49500</v>
      </c>
    </row>
    <row r="224" spans="1:12" ht="16.5" hidden="1" x14ac:dyDescent="0.25">
      <c r="A224" s="15" t="str">
        <f t="shared" si="2"/>
        <v>KMARKETGM500</v>
      </c>
      <c r="B224" s="15" t="s">
        <v>584</v>
      </c>
      <c r="C224" s="15" t="s">
        <v>30</v>
      </c>
      <c r="D224" s="15" t="s">
        <v>31</v>
      </c>
      <c r="E224" s="16">
        <v>111058</v>
      </c>
      <c r="F224" s="16">
        <v>105505</v>
      </c>
      <c r="H224" s="39">
        <f t="shared" si="5"/>
        <v>-5553</v>
      </c>
      <c r="I224" s="41">
        <v>89312</v>
      </c>
      <c r="L224">
        <v>89312</v>
      </c>
    </row>
    <row r="225" spans="1:12" ht="16.5" hidden="1" x14ac:dyDescent="0.25">
      <c r="A225" s="15" t="str">
        <f t="shared" si="2"/>
        <v>KMARKETGSG250</v>
      </c>
      <c r="B225" s="15" t="s">
        <v>584</v>
      </c>
      <c r="C225" s="15" t="s">
        <v>46</v>
      </c>
      <c r="D225" s="15" t="s">
        <v>47</v>
      </c>
      <c r="E225" s="16">
        <v>57998</v>
      </c>
      <c r="F225" s="16">
        <v>50400</v>
      </c>
      <c r="H225" s="39">
        <f t="shared" si="5"/>
        <v>-7598</v>
      </c>
      <c r="I225" s="41">
        <v>111058</v>
      </c>
      <c r="L225">
        <v>105505</v>
      </c>
    </row>
    <row r="226" spans="1:12" ht="16.5" hidden="1" x14ac:dyDescent="0.25">
      <c r="A226" s="15" t="str">
        <f t="shared" si="2"/>
        <v>KMARKETTH200</v>
      </c>
      <c r="B226" s="15" t="s">
        <v>584</v>
      </c>
      <c r="C226" s="15" t="s">
        <v>34</v>
      </c>
      <c r="D226" s="15" t="s">
        <v>35</v>
      </c>
      <c r="E226" s="16">
        <v>55595</v>
      </c>
      <c r="F226" s="16">
        <v>52816</v>
      </c>
      <c r="H226" s="39">
        <f t="shared" si="5"/>
        <v>-2779</v>
      </c>
      <c r="I226" s="41">
        <v>57998</v>
      </c>
      <c r="L226">
        <v>50400</v>
      </c>
    </row>
    <row r="227" spans="1:12" ht="16.5" hidden="1" x14ac:dyDescent="0.25">
      <c r="A227" s="15" t="str">
        <f t="shared" si="2"/>
        <v/>
      </c>
      <c r="B227" s="15"/>
      <c r="C227" s="15"/>
      <c r="D227" s="15"/>
      <c r="E227" s="16"/>
      <c r="F227" s="16"/>
      <c r="H227" s="39">
        <f t="shared" si="5"/>
        <v>0</v>
      </c>
      <c r="I227" s="41">
        <v>55595</v>
      </c>
      <c r="L227">
        <v>52816</v>
      </c>
    </row>
    <row r="228" spans="1:12" ht="16.5" hidden="1" x14ac:dyDescent="0.25">
      <c r="A228" s="38" t="str">
        <f t="shared" si="2"/>
        <v>LOCALMARTCGM300</v>
      </c>
      <c r="B228" s="15" t="s">
        <v>586</v>
      </c>
      <c r="C228" s="15" t="s">
        <v>27</v>
      </c>
      <c r="D228" s="15" t="s">
        <v>28</v>
      </c>
      <c r="E228" s="16">
        <v>73431</v>
      </c>
      <c r="F228" s="16">
        <v>73431</v>
      </c>
      <c r="H228" s="39">
        <f t="shared" si="5"/>
        <v>0</v>
      </c>
      <c r="I228" s="41" t="e">
        <v>#VALUE!</v>
      </c>
      <c r="L228" t="e">
        <v>#VALUE!</v>
      </c>
    </row>
    <row r="229" spans="1:12" ht="16.5" hidden="1" x14ac:dyDescent="0.25">
      <c r="A229" s="38" t="str">
        <f t="shared" si="2"/>
        <v>LOCALMARTCN300</v>
      </c>
      <c r="B229" s="15" t="s">
        <v>586</v>
      </c>
      <c r="C229" s="15" t="s">
        <v>39</v>
      </c>
      <c r="D229" s="15" t="s">
        <v>40</v>
      </c>
      <c r="E229" s="16">
        <v>70950</v>
      </c>
      <c r="F229" s="16">
        <v>70950</v>
      </c>
      <c r="H229" s="39">
        <f t="shared" si="5"/>
        <v>0</v>
      </c>
      <c r="I229" s="41">
        <v>73431</v>
      </c>
      <c r="L229">
        <v>73431</v>
      </c>
    </row>
    <row r="230" spans="1:12" ht="16.5" hidden="1" x14ac:dyDescent="0.25">
      <c r="A230" s="38" t="str">
        <f t="shared" si="2"/>
        <v>LOCALMARTGM500</v>
      </c>
      <c r="B230" s="15" t="s">
        <v>586</v>
      </c>
      <c r="C230" s="15" t="s">
        <v>30</v>
      </c>
      <c r="D230" s="15" t="s">
        <v>31</v>
      </c>
      <c r="E230" s="16">
        <v>111058</v>
      </c>
      <c r="F230" s="16">
        <v>111058</v>
      </c>
      <c r="H230" s="39">
        <f t="shared" si="5"/>
        <v>0</v>
      </c>
      <c r="I230" s="41">
        <v>70950</v>
      </c>
      <c r="L230">
        <v>70950</v>
      </c>
    </row>
    <row r="231" spans="1:12" ht="16.5" hidden="1" x14ac:dyDescent="0.25">
      <c r="A231" s="38" t="str">
        <f t="shared" si="2"/>
        <v>LOCALMARTGTLX250G</v>
      </c>
      <c r="B231" s="15" t="s">
        <v>586</v>
      </c>
      <c r="C231" s="15" t="s">
        <v>32</v>
      </c>
      <c r="D231" s="15" t="s">
        <v>33</v>
      </c>
      <c r="E231" s="16">
        <v>50182</v>
      </c>
      <c r="F231" s="16">
        <v>50182</v>
      </c>
      <c r="H231" s="39">
        <f t="shared" si="5"/>
        <v>0</v>
      </c>
      <c r="I231" s="41">
        <v>111058</v>
      </c>
      <c r="L231">
        <v>111058</v>
      </c>
    </row>
    <row r="232" spans="1:12" ht="16.5" hidden="1" x14ac:dyDescent="0.25">
      <c r="A232" s="38" t="str">
        <f t="shared" si="2"/>
        <v>LOCALMARTGXD500</v>
      </c>
      <c r="B232" s="15" t="s">
        <v>586</v>
      </c>
      <c r="C232" s="15" t="s">
        <v>52</v>
      </c>
      <c r="D232" s="15" t="s">
        <v>53</v>
      </c>
      <c r="E232" s="16">
        <v>111606</v>
      </c>
      <c r="F232" s="16">
        <v>111606</v>
      </c>
      <c r="H232" s="39">
        <f t="shared" si="5"/>
        <v>0</v>
      </c>
      <c r="I232" s="41">
        <v>50183</v>
      </c>
      <c r="L232">
        <v>50182</v>
      </c>
    </row>
    <row r="233" spans="1:12" ht="16.5" hidden="1" x14ac:dyDescent="0.25">
      <c r="A233" s="38" t="str">
        <f t="shared" si="2"/>
        <v/>
      </c>
      <c r="B233" s="15"/>
      <c r="C233" s="15"/>
      <c r="D233" s="15"/>
      <c r="E233" s="16"/>
      <c r="F233" s="16"/>
      <c r="H233" s="39">
        <f t="shared" si="5"/>
        <v>0</v>
      </c>
      <c r="I233" s="41">
        <v>111606</v>
      </c>
      <c r="L233">
        <v>111606</v>
      </c>
    </row>
    <row r="234" spans="1:12" ht="16.5" hidden="1" x14ac:dyDescent="0.25">
      <c r="A234" s="38" t="str">
        <f t="shared" si="2"/>
        <v>LOTTECGM500</v>
      </c>
      <c r="B234" s="15" t="s">
        <v>588</v>
      </c>
      <c r="C234" s="15" t="s">
        <v>542</v>
      </c>
      <c r="D234" s="15" t="s">
        <v>543</v>
      </c>
      <c r="E234" s="16">
        <v>119066</v>
      </c>
      <c r="F234" s="16">
        <v>119066</v>
      </c>
      <c r="H234" s="39">
        <f t="shared" si="5"/>
        <v>0</v>
      </c>
      <c r="I234" s="41" t="e">
        <v>#VALUE!</v>
      </c>
      <c r="L234" t="e">
        <v>#VALUE!</v>
      </c>
    </row>
    <row r="235" spans="1:12" ht="16.5" hidden="1" x14ac:dyDescent="0.25">
      <c r="A235" s="38" t="str">
        <f t="shared" si="2"/>
        <v>LOTTEGM500</v>
      </c>
      <c r="B235" s="15" t="s">
        <v>588</v>
      </c>
      <c r="C235" s="15" t="s">
        <v>30</v>
      </c>
      <c r="D235" s="15" t="s">
        <v>31</v>
      </c>
      <c r="E235" s="16">
        <v>111058</v>
      </c>
      <c r="F235" s="16">
        <v>111058</v>
      </c>
      <c r="H235" s="39">
        <f t="shared" si="5"/>
        <v>0</v>
      </c>
      <c r="I235" s="41">
        <v>119066</v>
      </c>
      <c r="L235">
        <v>119066</v>
      </c>
    </row>
    <row r="236" spans="1:12" ht="16.5" hidden="1" x14ac:dyDescent="0.25">
      <c r="A236" s="38" t="str">
        <f t="shared" si="2"/>
        <v>LOTTETH400</v>
      </c>
      <c r="B236" s="15" t="s">
        <v>588</v>
      </c>
      <c r="C236" s="15" t="s">
        <v>548</v>
      </c>
      <c r="D236" s="15" t="s">
        <v>549</v>
      </c>
      <c r="E236" s="16">
        <v>107205</v>
      </c>
      <c r="F236" s="16">
        <v>107205</v>
      </c>
      <c r="H236" s="39">
        <f t="shared" si="5"/>
        <v>0</v>
      </c>
      <c r="I236" s="41">
        <v>111058</v>
      </c>
      <c r="L236">
        <v>111058</v>
      </c>
    </row>
    <row r="237" spans="1:12" ht="16.5" hidden="1" x14ac:dyDescent="0.25">
      <c r="A237" s="38" t="str">
        <f t="shared" si="2"/>
        <v/>
      </c>
      <c r="B237" s="15"/>
      <c r="C237" s="15"/>
      <c r="D237" s="15"/>
      <c r="E237" s="16"/>
      <c r="F237" s="16"/>
      <c r="H237" s="39">
        <f t="shared" si="5"/>
        <v>0</v>
      </c>
      <c r="I237" s="41">
        <v>107205</v>
      </c>
      <c r="L237">
        <v>107205</v>
      </c>
    </row>
    <row r="238" spans="1:12" ht="16.5" hidden="1" x14ac:dyDescent="0.25">
      <c r="A238" s="38" t="str">
        <f t="shared" si="2"/>
        <v>MDBDCGM300</v>
      </c>
      <c r="B238" s="15" t="s">
        <v>7168</v>
      </c>
      <c r="C238" s="15" t="s">
        <v>27</v>
      </c>
      <c r="D238" s="15" t="s">
        <v>28</v>
      </c>
      <c r="E238" s="16">
        <v>73431</v>
      </c>
      <c r="F238" s="16">
        <v>73431</v>
      </c>
      <c r="H238" s="39">
        <f t="shared" si="5"/>
        <v>0</v>
      </c>
      <c r="I238" s="41" t="e">
        <v>#VALUE!</v>
      </c>
      <c r="L238" t="e">
        <v>#VALUE!</v>
      </c>
    </row>
    <row r="239" spans="1:12" ht="16.5" hidden="1" x14ac:dyDescent="0.25">
      <c r="A239" s="38" t="str">
        <f t="shared" si="2"/>
        <v>MDBDTH200</v>
      </c>
      <c r="B239" s="15" t="s">
        <v>7168</v>
      </c>
      <c r="C239" s="15" t="s">
        <v>34</v>
      </c>
      <c r="D239" s="15" t="s">
        <v>35</v>
      </c>
      <c r="E239" s="16">
        <v>55595</v>
      </c>
      <c r="F239" s="16">
        <v>55595</v>
      </c>
      <c r="H239" s="39">
        <f t="shared" si="5"/>
        <v>0</v>
      </c>
      <c r="I239" s="41">
        <v>73431</v>
      </c>
      <c r="L239">
        <v>73431</v>
      </c>
    </row>
    <row r="240" spans="1:12" ht="16.5" hidden="1" x14ac:dyDescent="0.25">
      <c r="A240" s="15" t="str">
        <f t="shared" si="2"/>
        <v/>
      </c>
      <c r="B240" s="15"/>
      <c r="C240" s="15"/>
      <c r="D240" s="15"/>
      <c r="E240" s="16"/>
      <c r="F240" s="16"/>
      <c r="H240" s="39">
        <f t="shared" si="5"/>
        <v>0</v>
      </c>
      <c r="I240" s="41">
        <v>55595</v>
      </c>
      <c r="L240">
        <v>55595</v>
      </c>
    </row>
    <row r="241" spans="1:12" ht="16.5" hidden="1" x14ac:dyDescent="0.25">
      <c r="A241" s="15" t="str">
        <f t="shared" si="2"/>
        <v>MEGACGM300</v>
      </c>
      <c r="B241" s="38" t="s">
        <v>589</v>
      </c>
      <c r="C241" s="38" t="s">
        <v>27</v>
      </c>
      <c r="D241" s="38" t="s">
        <v>28</v>
      </c>
      <c r="E241" s="17">
        <v>73431</v>
      </c>
      <c r="F241" s="17">
        <v>73431</v>
      </c>
      <c r="H241" s="39">
        <f t="shared" si="5"/>
        <v>0</v>
      </c>
      <c r="I241" s="41" t="e">
        <v>#VALUE!</v>
      </c>
      <c r="L241" t="e">
        <v>#VALUE!</v>
      </c>
    </row>
    <row r="242" spans="1:12" ht="16.5" hidden="1" x14ac:dyDescent="0.25">
      <c r="A242" s="15" t="str">
        <f t="shared" si="2"/>
        <v>MEGACGM500</v>
      </c>
      <c r="B242" s="38" t="s">
        <v>589</v>
      </c>
      <c r="C242" s="38" t="s">
        <v>542</v>
      </c>
      <c r="D242" s="38" t="s">
        <v>543</v>
      </c>
      <c r="E242" s="17">
        <v>119066</v>
      </c>
      <c r="F242" s="17">
        <v>119066</v>
      </c>
      <c r="H242" s="39">
        <f t="shared" si="5"/>
        <v>0</v>
      </c>
      <c r="I242" s="41">
        <v>73431</v>
      </c>
      <c r="L242">
        <v>73431</v>
      </c>
    </row>
    <row r="243" spans="1:12" ht="16.5" hidden="1" x14ac:dyDescent="0.25">
      <c r="A243" s="15" t="str">
        <f t="shared" si="2"/>
        <v>MEGAGM500</v>
      </c>
      <c r="B243" s="38" t="s">
        <v>589</v>
      </c>
      <c r="C243" s="38" t="s">
        <v>30</v>
      </c>
      <c r="D243" s="38" t="s">
        <v>31</v>
      </c>
      <c r="E243" s="17">
        <v>111058</v>
      </c>
      <c r="F243" s="17">
        <v>111058</v>
      </c>
      <c r="H243" s="39">
        <f t="shared" si="5"/>
        <v>0</v>
      </c>
      <c r="I243" s="41">
        <v>119066</v>
      </c>
      <c r="L243">
        <v>119066</v>
      </c>
    </row>
    <row r="244" spans="1:12" ht="16.5" hidden="1" x14ac:dyDescent="0.25">
      <c r="A244" s="15" t="str">
        <f t="shared" si="2"/>
        <v>MEGAGTLX250G</v>
      </c>
      <c r="B244" s="38" t="s">
        <v>589</v>
      </c>
      <c r="C244" s="38" t="s">
        <v>32</v>
      </c>
      <c r="D244" s="38" t="s">
        <v>33</v>
      </c>
      <c r="E244" s="16">
        <v>50182</v>
      </c>
      <c r="F244" s="16">
        <v>50182</v>
      </c>
      <c r="H244" s="39">
        <f t="shared" si="5"/>
        <v>0</v>
      </c>
      <c r="I244" s="41">
        <v>111058</v>
      </c>
      <c r="L244">
        <v>111058</v>
      </c>
    </row>
    <row r="245" spans="1:12" ht="16.5" hidden="1" x14ac:dyDescent="0.25">
      <c r="A245" s="15" t="str">
        <f t="shared" si="2"/>
        <v>MEGAGXD500</v>
      </c>
      <c r="B245" s="38" t="s">
        <v>589</v>
      </c>
      <c r="C245" s="38" t="s">
        <v>52</v>
      </c>
      <c r="D245" s="38" t="s">
        <v>53</v>
      </c>
      <c r="E245" s="17">
        <v>111606</v>
      </c>
      <c r="F245" s="17">
        <v>111606</v>
      </c>
      <c r="H245" s="39">
        <f t="shared" si="5"/>
        <v>0</v>
      </c>
      <c r="I245" s="41">
        <v>50183</v>
      </c>
      <c r="L245">
        <v>50183</v>
      </c>
    </row>
    <row r="246" spans="1:12" ht="16.5" hidden="1" x14ac:dyDescent="0.25">
      <c r="A246" s="15" t="str">
        <f t="shared" si="2"/>
        <v>MEGAMNH250</v>
      </c>
      <c r="B246" s="38" t="s">
        <v>589</v>
      </c>
      <c r="C246" s="38" t="s">
        <v>48</v>
      </c>
      <c r="D246" s="38" t="s">
        <v>49</v>
      </c>
      <c r="E246" s="17">
        <v>46000</v>
      </c>
      <c r="F246" s="17">
        <v>46000</v>
      </c>
      <c r="H246" s="39">
        <f t="shared" si="5"/>
        <v>0</v>
      </c>
      <c r="I246" s="41">
        <v>111606</v>
      </c>
      <c r="L246">
        <v>111606</v>
      </c>
    </row>
    <row r="247" spans="1:12" ht="16.5" hidden="1" x14ac:dyDescent="0.25">
      <c r="A247" s="15" t="str">
        <f t="shared" si="2"/>
        <v>MEGAMNH500</v>
      </c>
      <c r="B247" s="38" t="s">
        <v>589</v>
      </c>
      <c r="C247" s="38" t="s">
        <v>590</v>
      </c>
      <c r="D247" s="38" t="s">
        <v>591</v>
      </c>
      <c r="E247" s="17">
        <v>92000</v>
      </c>
      <c r="F247" s="17">
        <v>78200</v>
      </c>
      <c r="H247" s="39">
        <f t="shared" si="5"/>
        <v>-13800</v>
      </c>
      <c r="I247" s="41">
        <v>46000</v>
      </c>
      <c r="L247">
        <v>46000</v>
      </c>
    </row>
    <row r="248" spans="1:12" ht="16.5" hidden="1" x14ac:dyDescent="0.25">
      <c r="A248" s="15" t="str">
        <f t="shared" si="2"/>
        <v>MEGATH200</v>
      </c>
      <c r="B248" s="38" t="s">
        <v>589</v>
      </c>
      <c r="C248" s="38" t="s">
        <v>34</v>
      </c>
      <c r="D248" s="38" t="s">
        <v>35</v>
      </c>
      <c r="E248" s="17">
        <v>55595</v>
      </c>
      <c r="F248" s="17">
        <v>55595</v>
      </c>
      <c r="H248" s="39">
        <f t="shared" si="5"/>
        <v>0</v>
      </c>
      <c r="I248" s="41">
        <v>92000</v>
      </c>
      <c r="L248">
        <v>78200</v>
      </c>
    </row>
    <row r="249" spans="1:12" ht="16.5" hidden="1" x14ac:dyDescent="0.25">
      <c r="A249" s="15" t="str">
        <f t="shared" si="2"/>
        <v>MEGATH400</v>
      </c>
      <c r="B249" s="38" t="s">
        <v>589</v>
      </c>
      <c r="C249" s="38" t="s">
        <v>548</v>
      </c>
      <c r="D249" s="38" t="s">
        <v>549</v>
      </c>
      <c r="E249" s="17">
        <v>107205</v>
      </c>
      <c r="F249" s="17">
        <v>107205</v>
      </c>
      <c r="H249" s="39">
        <f t="shared" si="5"/>
        <v>0</v>
      </c>
      <c r="I249" s="41">
        <v>55595</v>
      </c>
      <c r="L249">
        <v>55595</v>
      </c>
    </row>
    <row r="250" spans="1:12" ht="16.5" hidden="1" x14ac:dyDescent="0.25">
      <c r="A250" s="15" t="str">
        <f t="shared" si="2"/>
        <v>MEGATHST500</v>
      </c>
      <c r="B250" s="38" t="s">
        <v>589</v>
      </c>
      <c r="C250" s="38" t="s">
        <v>1761</v>
      </c>
      <c r="D250" s="38" t="s">
        <v>1762</v>
      </c>
      <c r="E250" s="17">
        <v>72500</v>
      </c>
      <c r="F250" s="17">
        <v>72500</v>
      </c>
      <c r="H250" s="39">
        <f t="shared" si="5"/>
        <v>0</v>
      </c>
      <c r="I250" s="41">
        <v>107205</v>
      </c>
      <c r="L250">
        <v>107205</v>
      </c>
    </row>
    <row r="251" spans="1:12" ht="16.5" hidden="1" x14ac:dyDescent="0.25">
      <c r="A251" s="15" t="str">
        <f t="shared" si="2"/>
        <v>MEGACGST500</v>
      </c>
      <c r="B251" s="38" t="s">
        <v>589</v>
      </c>
      <c r="C251" s="38" t="s">
        <v>1703</v>
      </c>
      <c r="D251" s="38" t="s">
        <v>1704</v>
      </c>
      <c r="E251" s="17">
        <v>70000</v>
      </c>
      <c r="F251" s="17">
        <v>70000</v>
      </c>
      <c r="H251" s="39">
        <f t="shared" si="5"/>
        <v>0</v>
      </c>
      <c r="I251" s="41">
        <v>72500</v>
      </c>
      <c r="L251">
        <v>72500</v>
      </c>
    </row>
    <row r="252" spans="1:12" ht="16.5" hidden="1" x14ac:dyDescent="0.25">
      <c r="A252" s="15" t="str">
        <f t="shared" si="2"/>
        <v>MEGACGST500</v>
      </c>
      <c r="B252" s="38" t="s">
        <v>589</v>
      </c>
      <c r="C252" s="38" t="s">
        <v>1703</v>
      </c>
      <c r="D252" s="38" t="s">
        <v>1704</v>
      </c>
      <c r="E252" s="17">
        <v>70000</v>
      </c>
      <c r="F252" s="17">
        <v>70000</v>
      </c>
      <c r="H252" s="39">
        <f t="shared" si="5"/>
        <v>0</v>
      </c>
      <c r="I252" s="41">
        <v>70000</v>
      </c>
      <c r="L252">
        <v>70000</v>
      </c>
    </row>
    <row r="253" spans="1:12" ht="16.5" hidden="1" x14ac:dyDescent="0.25">
      <c r="A253" s="15" t="str">
        <f t="shared" si="2"/>
        <v/>
      </c>
      <c r="B253" s="15"/>
      <c r="C253" s="15"/>
      <c r="D253" s="15"/>
      <c r="E253" s="16"/>
      <c r="F253" s="16"/>
      <c r="H253" s="39">
        <f t="shared" si="5"/>
        <v>0</v>
      </c>
      <c r="I253" s="41">
        <v>70000</v>
      </c>
      <c r="L253">
        <v>70000</v>
      </c>
    </row>
    <row r="254" spans="1:12" ht="16.5" hidden="1" x14ac:dyDescent="0.25">
      <c r="A254" s="15" t="str">
        <f t="shared" si="2"/>
        <v>MENASCC300</v>
      </c>
      <c r="B254" s="15" t="s">
        <v>7169</v>
      </c>
      <c r="C254" s="15" t="s">
        <v>37</v>
      </c>
      <c r="D254" s="15" t="s">
        <v>38</v>
      </c>
      <c r="E254" s="16">
        <v>74250</v>
      </c>
      <c r="F254" s="16">
        <v>74250</v>
      </c>
      <c r="H254" s="39">
        <f t="shared" si="5"/>
        <v>0</v>
      </c>
      <c r="I254" s="41" t="e">
        <v>#VALUE!</v>
      </c>
      <c r="L254" t="e">
        <v>#VALUE!</v>
      </c>
    </row>
    <row r="255" spans="1:12" ht="16.5" hidden="1" x14ac:dyDescent="0.25">
      <c r="A255" s="15" t="str">
        <f t="shared" si="2"/>
        <v>MENASCGM300</v>
      </c>
      <c r="B255" s="15" t="s">
        <v>7169</v>
      </c>
      <c r="C255" s="15" t="s">
        <v>27</v>
      </c>
      <c r="D255" s="15" t="s">
        <v>28</v>
      </c>
      <c r="E255" s="16">
        <v>73431</v>
      </c>
      <c r="F255" s="16">
        <v>73431</v>
      </c>
      <c r="H255" s="39">
        <f t="shared" si="5"/>
        <v>0</v>
      </c>
      <c r="I255" s="41">
        <v>74250</v>
      </c>
      <c r="L255">
        <v>74250</v>
      </c>
    </row>
    <row r="256" spans="1:12" ht="16.5" hidden="1" x14ac:dyDescent="0.25">
      <c r="A256" s="15" t="str">
        <f t="shared" si="2"/>
        <v>MENASCGM500</v>
      </c>
      <c r="B256" s="15" t="s">
        <v>7169</v>
      </c>
      <c r="C256" s="15" t="s">
        <v>542</v>
      </c>
      <c r="D256" s="15" t="s">
        <v>543</v>
      </c>
      <c r="E256" s="16">
        <v>119066</v>
      </c>
      <c r="F256" s="16">
        <v>119066</v>
      </c>
      <c r="H256" s="39">
        <f t="shared" si="5"/>
        <v>0</v>
      </c>
      <c r="I256" s="41">
        <v>73431</v>
      </c>
      <c r="L256">
        <v>73431</v>
      </c>
    </row>
    <row r="257" spans="1:12" ht="16.5" hidden="1" x14ac:dyDescent="0.25">
      <c r="A257" s="15" t="str">
        <f t="shared" si="2"/>
        <v>MENASCN300</v>
      </c>
      <c r="B257" s="15" t="s">
        <v>7169</v>
      </c>
      <c r="C257" s="15" t="s">
        <v>39</v>
      </c>
      <c r="D257" s="15" t="s">
        <v>40</v>
      </c>
      <c r="E257" s="16">
        <v>70950</v>
      </c>
      <c r="F257" s="16">
        <v>70950</v>
      </c>
      <c r="H257" s="39">
        <f t="shared" si="5"/>
        <v>0</v>
      </c>
      <c r="I257" s="41">
        <v>119066</v>
      </c>
      <c r="L257">
        <v>119066</v>
      </c>
    </row>
    <row r="258" spans="1:12" ht="16.5" hidden="1" x14ac:dyDescent="0.25">
      <c r="A258" s="15" t="str">
        <f t="shared" si="2"/>
        <v>MENASGL250</v>
      </c>
      <c r="B258" s="15" t="s">
        <v>7169</v>
      </c>
      <c r="C258" s="15" t="s">
        <v>44</v>
      </c>
      <c r="D258" s="15" t="s">
        <v>45</v>
      </c>
      <c r="E258" s="16">
        <v>49500</v>
      </c>
      <c r="F258" s="16">
        <v>49500</v>
      </c>
      <c r="H258" s="39">
        <f t="shared" si="5"/>
        <v>0</v>
      </c>
      <c r="I258" s="41">
        <v>70950</v>
      </c>
      <c r="L258">
        <v>70950</v>
      </c>
    </row>
    <row r="259" spans="1:12" ht="16.5" hidden="1" x14ac:dyDescent="0.25">
      <c r="A259" s="15" t="str">
        <f t="shared" si="2"/>
        <v>MENASGSG250</v>
      </c>
      <c r="B259" s="15" t="s">
        <v>7169</v>
      </c>
      <c r="C259" s="15" t="s">
        <v>46</v>
      </c>
      <c r="D259" s="15" t="s">
        <v>47</v>
      </c>
      <c r="E259" s="16">
        <v>50400</v>
      </c>
      <c r="F259" s="16">
        <v>50400</v>
      </c>
      <c r="H259" s="39">
        <f t="shared" si="5"/>
        <v>0</v>
      </c>
      <c r="I259" s="41">
        <v>49500</v>
      </c>
      <c r="L259">
        <v>49500</v>
      </c>
    </row>
    <row r="260" spans="1:12" ht="16.5" hidden="1" x14ac:dyDescent="0.25">
      <c r="A260" s="15" t="str">
        <f t="shared" si="2"/>
        <v>MENASGTLX250G</v>
      </c>
      <c r="B260" s="15" t="s">
        <v>7169</v>
      </c>
      <c r="C260" s="15" t="s">
        <v>32</v>
      </c>
      <c r="D260" s="15" t="s">
        <v>33</v>
      </c>
      <c r="E260" s="16">
        <v>50182</v>
      </c>
      <c r="F260" s="16">
        <v>50182</v>
      </c>
      <c r="H260" s="39">
        <f t="shared" si="5"/>
        <v>0</v>
      </c>
      <c r="I260" s="41">
        <v>50400</v>
      </c>
      <c r="L260">
        <v>50400</v>
      </c>
    </row>
    <row r="261" spans="1:12" ht="16.5" hidden="1" x14ac:dyDescent="0.25">
      <c r="A261" s="15" t="str">
        <f t="shared" si="2"/>
        <v>MENASTH200</v>
      </c>
      <c r="B261" s="15" t="s">
        <v>7169</v>
      </c>
      <c r="C261" s="15" t="s">
        <v>34</v>
      </c>
      <c r="D261" s="15" t="s">
        <v>35</v>
      </c>
      <c r="E261" s="16">
        <v>55595</v>
      </c>
      <c r="F261" s="16">
        <v>55595</v>
      </c>
      <c r="H261" s="39">
        <f t="shared" si="5"/>
        <v>0</v>
      </c>
      <c r="I261" s="41">
        <v>50183</v>
      </c>
      <c r="L261">
        <v>50183</v>
      </c>
    </row>
    <row r="262" spans="1:12" ht="16.5" hidden="1" x14ac:dyDescent="0.25">
      <c r="A262" s="15" t="str">
        <f t="shared" si="2"/>
        <v>MENASTH400</v>
      </c>
      <c r="B262" s="15" t="s">
        <v>7169</v>
      </c>
      <c r="C262" s="15" t="s">
        <v>548</v>
      </c>
      <c r="D262" s="15" t="s">
        <v>549</v>
      </c>
      <c r="E262" s="16">
        <v>107205</v>
      </c>
      <c r="F262" s="16">
        <v>107205</v>
      </c>
      <c r="H262" s="39">
        <f t="shared" si="5"/>
        <v>0</v>
      </c>
      <c r="I262" s="41">
        <v>55595</v>
      </c>
      <c r="L262">
        <v>55595</v>
      </c>
    </row>
    <row r="263" spans="1:12" ht="16.5" hidden="1" x14ac:dyDescent="0.25">
      <c r="A263" s="15" t="str">
        <f t="shared" si="2"/>
        <v/>
      </c>
      <c r="B263" s="15"/>
      <c r="C263" s="15"/>
      <c r="D263" s="15"/>
      <c r="E263" s="16"/>
      <c r="F263" s="16"/>
      <c r="H263" s="39">
        <f t="shared" si="5"/>
        <v>0</v>
      </c>
      <c r="I263" s="41">
        <v>107205</v>
      </c>
      <c r="L263">
        <v>107205</v>
      </c>
    </row>
    <row r="264" spans="1:12" ht="16.5" hidden="1" x14ac:dyDescent="0.25">
      <c r="A264" s="15" t="str">
        <f t="shared" si="2"/>
        <v>MINHCAUCGM300</v>
      </c>
      <c r="B264" s="15" t="s">
        <v>592</v>
      </c>
      <c r="C264" s="15" t="s">
        <v>27</v>
      </c>
      <c r="D264" s="15" t="s">
        <v>28</v>
      </c>
      <c r="E264" s="16">
        <v>73431</v>
      </c>
      <c r="F264" s="16">
        <v>66088</v>
      </c>
      <c r="H264" s="39">
        <f t="shared" si="5"/>
        <v>-7343</v>
      </c>
      <c r="I264" s="41" t="e">
        <v>#VALUE!</v>
      </c>
      <c r="L264" t="e">
        <v>#VALUE!</v>
      </c>
    </row>
    <row r="265" spans="1:12" ht="16.5" hidden="1" x14ac:dyDescent="0.25">
      <c r="A265" s="15" t="str">
        <f t="shared" si="2"/>
        <v>MINHCAUCGM500</v>
      </c>
      <c r="B265" s="15" t="s">
        <v>592</v>
      </c>
      <c r="C265" s="15" t="s">
        <v>542</v>
      </c>
      <c r="D265" s="15" t="s">
        <v>543</v>
      </c>
      <c r="E265" s="16">
        <v>119066</v>
      </c>
      <c r="F265" s="16">
        <v>107159</v>
      </c>
      <c r="H265" s="39">
        <f t="shared" si="5"/>
        <v>-11907</v>
      </c>
      <c r="I265" s="41">
        <v>73431</v>
      </c>
      <c r="L265">
        <v>66088</v>
      </c>
    </row>
    <row r="266" spans="1:12" ht="16.5" hidden="1" x14ac:dyDescent="0.25">
      <c r="A266" s="15" t="str">
        <f t="shared" si="2"/>
        <v>MINHCAUGM500</v>
      </c>
      <c r="B266" s="15" t="s">
        <v>592</v>
      </c>
      <c r="C266" s="15" t="s">
        <v>30</v>
      </c>
      <c r="D266" s="15" t="s">
        <v>31</v>
      </c>
      <c r="E266" s="16">
        <v>111058</v>
      </c>
      <c r="F266" s="16">
        <v>99952</v>
      </c>
      <c r="H266" s="39">
        <f t="shared" ref="H266:H329" si="6">F266-E266</f>
        <v>-11106</v>
      </c>
      <c r="I266" s="41">
        <v>119066</v>
      </c>
      <c r="L266">
        <v>107159</v>
      </c>
    </row>
    <row r="267" spans="1:12" ht="16.5" hidden="1" x14ac:dyDescent="0.25">
      <c r="A267" s="15" t="str">
        <f t="shared" si="2"/>
        <v>MINHCAUGTLX250G</v>
      </c>
      <c r="B267" s="15" t="s">
        <v>592</v>
      </c>
      <c r="C267" s="15" t="s">
        <v>32</v>
      </c>
      <c r="D267" s="15" t="s">
        <v>7377</v>
      </c>
      <c r="E267" s="16">
        <v>55595</v>
      </c>
      <c r="F267" s="16">
        <v>50036</v>
      </c>
      <c r="H267" s="39">
        <f t="shared" si="6"/>
        <v>-5559</v>
      </c>
      <c r="I267" s="41">
        <v>111058</v>
      </c>
      <c r="L267">
        <v>99952</v>
      </c>
    </row>
    <row r="268" spans="1:12" ht="16.5" hidden="1" x14ac:dyDescent="0.25">
      <c r="A268" s="15" t="str">
        <f t="shared" si="2"/>
        <v/>
      </c>
      <c r="B268" s="15"/>
      <c r="C268" s="15"/>
      <c r="D268" s="15"/>
      <c r="E268" s="16"/>
      <c r="F268" s="16"/>
      <c r="H268" s="39">
        <f t="shared" si="6"/>
        <v>0</v>
      </c>
      <c r="I268" s="41">
        <v>55595</v>
      </c>
      <c r="L268">
        <v>50036</v>
      </c>
    </row>
    <row r="269" spans="1:12" ht="16.5" hidden="1" x14ac:dyDescent="0.25">
      <c r="A269" s="15" t="str">
        <f t="shared" si="2"/>
        <v>MINHPHUOCCGM500</v>
      </c>
      <c r="B269" s="15" t="s">
        <v>7170</v>
      </c>
      <c r="C269" s="15" t="s">
        <v>542</v>
      </c>
      <c r="D269" s="15" t="s">
        <v>543</v>
      </c>
      <c r="E269" s="16">
        <v>119066</v>
      </c>
      <c r="F269" s="16">
        <v>119066</v>
      </c>
      <c r="H269" s="39">
        <f t="shared" si="6"/>
        <v>0</v>
      </c>
      <c r="I269" s="41" t="e">
        <v>#VALUE!</v>
      </c>
      <c r="L269" t="e">
        <v>#VALUE!</v>
      </c>
    </row>
    <row r="270" spans="1:12" ht="16.5" hidden="1" x14ac:dyDescent="0.25">
      <c r="A270" s="15" t="str">
        <f t="shared" si="2"/>
        <v/>
      </c>
      <c r="B270" s="15"/>
      <c r="C270" s="15"/>
      <c r="D270" s="15"/>
      <c r="E270" s="16"/>
      <c r="F270" s="16"/>
      <c r="H270" s="39">
        <f t="shared" si="6"/>
        <v>0</v>
      </c>
      <c r="I270" s="41">
        <v>119066</v>
      </c>
      <c r="L270">
        <v>119066</v>
      </c>
    </row>
    <row r="271" spans="1:12" ht="16.5" hidden="1" x14ac:dyDescent="0.25">
      <c r="A271" s="15" t="str">
        <f t="shared" si="2"/>
        <v>NNKCC300</v>
      </c>
      <c r="B271" s="15" t="s">
        <v>7171</v>
      </c>
      <c r="C271" s="15" t="s">
        <v>37</v>
      </c>
      <c r="D271" s="15" t="s">
        <v>38</v>
      </c>
      <c r="E271" s="16">
        <v>74250</v>
      </c>
      <c r="F271" s="16">
        <v>74250</v>
      </c>
      <c r="H271" s="39">
        <f t="shared" si="6"/>
        <v>0</v>
      </c>
      <c r="I271" s="41" t="e">
        <v>#VALUE!</v>
      </c>
      <c r="L271" t="e">
        <v>#VALUE!</v>
      </c>
    </row>
    <row r="272" spans="1:12" ht="16.5" hidden="1" x14ac:dyDescent="0.25">
      <c r="A272" s="15" t="str">
        <f t="shared" si="2"/>
        <v>NNKCGM300</v>
      </c>
      <c r="B272" s="15" t="s">
        <v>7171</v>
      </c>
      <c r="C272" s="15" t="s">
        <v>27</v>
      </c>
      <c r="D272" s="15" t="s">
        <v>28</v>
      </c>
      <c r="E272" s="16">
        <v>73431</v>
      </c>
      <c r="F272" s="16">
        <v>73431</v>
      </c>
      <c r="H272" s="39">
        <f t="shared" si="6"/>
        <v>0</v>
      </c>
      <c r="I272" s="41">
        <v>74250</v>
      </c>
      <c r="L272">
        <v>74250</v>
      </c>
    </row>
    <row r="273" spans="1:12" ht="16.5" hidden="1" x14ac:dyDescent="0.25">
      <c r="A273" s="15" t="str">
        <f t="shared" si="2"/>
        <v>NNKCGST250</v>
      </c>
      <c r="B273" s="15" t="s">
        <v>7171</v>
      </c>
      <c r="C273" s="15" t="s">
        <v>598</v>
      </c>
      <c r="D273" s="15" t="s">
        <v>599</v>
      </c>
      <c r="E273" s="16">
        <v>37500</v>
      </c>
      <c r="F273" s="16">
        <v>37500</v>
      </c>
      <c r="H273" s="39">
        <f t="shared" si="6"/>
        <v>0</v>
      </c>
      <c r="I273" s="41">
        <v>73431</v>
      </c>
      <c r="L273">
        <v>73431</v>
      </c>
    </row>
    <row r="274" spans="1:12" ht="16.5" hidden="1" x14ac:dyDescent="0.25">
      <c r="A274" s="15" t="str">
        <f t="shared" si="2"/>
        <v>NNKCN300</v>
      </c>
      <c r="B274" s="15" t="s">
        <v>7171</v>
      </c>
      <c r="C274" s="15" t="s">
        <v>39</v>
      </c>
      <c r="D274" s="15" t="s">
        <v>40</v>
      </c>
      <c r="E274" s="16">
        <v>70950</v>
      </c>
      <c r="F274" s="16">
        <v>70950</v>
      </c>
      <c r="H274" s="39">
        <f t="shared" si="6"/>
        <v>0</v>
      </c>
      <c r="I274" s="41">
        <v>37500</v>
      </c>
      <c r="L274">
        <v>37500</v>
      </c>
    </row>
    <row r="275" spans="1:12" ht="16.5" hidden="1" x14ac:dyDescent="0.25">
      <c r="A275" s="15" t="str">
        <f t="shared" si="2"/>
        <v>NNKGM500</v>
      </c>
      <c r="B275" s="15" t="s">
        <v>7171</v>
      </c>
      <c r="C275" s="15" t="s">
        <v>30</v>
      </c>
      <c r="D275" s="15" t="s">
        <v>31</v>
      </c>
      <c r="E275" s="16">
        <v>111058</v>
      </c>
      <c r="F275" s="16">
        <v>111058</v>
      </c>
      <c r="H275" s="39">
        <f t="shared" si="6"/>
        <v>0</v>
      </c>
      <c r="I275" s="41">
        <v>70950</v>
      </c>
      <c r="L275">
        <v>70950</v>
      </c>
    </row>
    <row r="276" spans="1:12" ht="16.5" hidden="1" x14ac:dyDescent="0.25">
      <c r="A276" s="15" t="str">
        <f t="shared" si="2"/>
        <v>NNKGTLX250G</v>
      </c>
      <c r="B276" s="15" t="s">
        <v>7171</v>
      </c>
      <c r="C276" s="15" t="s">
        <v>32</v>
      </c>
      <c r="D276" s="15" t="s">
        <v>33</v>
      </c>
      <c r="E276" s="16">
        <v>50182</v>
      </c>
      <c r="F276" s="16">
        <v>50182</v>
      </c>
      <c r="H276" s="39">
        <f t="shared" si="6"/>
        <v>0</v>
      </c>
      <c r="I276" s="41">
        <v>111058</v>
      </c>
      <c r="L276">
        <v>111058</v>
      </c>
    </row>
    <row r="277" spans="1:12" ht="16.5" hidden="1" x14ac:dyDescent="0.25">
      <c r="A277" s="15" t="str">
        <f t="shared" si="2"/>
        <v>NNKGXD500</v>
      </c>
      <c r="B277" s="15" t="s">
        <v>7171</v>
      </c>
      <c r="C277" s="15" t="s">
        <v>52</v>
      </c>
      <c r="D277" s="15" t="s">
        <v>53</v>
      </c>
      <c r="E277" s="16">
        <v>111606</v>
      </c>
      <c r="F277" s="16">
        <v>111606</v>
      </c>
      <c r="H277" s="39">
        <f t="shared" si="6"/>
        <v>0</v>
      </c>
      <c r="I277" s="41">
        <v>50183</v>
      </c>
      <c r="L277">
        <v>50183</v>
      </c>
    </row>
    <row r="278" spans="1:12" ht="16.5" hidden="1" x14ac:dyDescent="0.25">
      <c r="A278" s="15" t="str">
        <f t="shared" si="2"/>
        <v>NNKTH200</v>
      </c>
      <c r="B278" s="15" t="s">
        <v>7171</v>
      </c>
      <c r="C278" s="15" t="s">
        <v>34</v>
      </c>
      <c r="D278" s="15" t="s">
        <v>35</v>
      </c>
      <c r="E278" s="16">
        <v>55595</v>
      </c>
      <c r="F278" s="16">
        <v>55595</v>
      </c>
      <c r="H278" s="39">
        <f t="shared" si="6"/>
        <v>0</v>
      </c>
      <c r="I278" s="41">
        <v>111606</v>
      </c>
      <c r="L278">
        <v>111606</v>
      </c>
    </row>
    <row r="279" spans="1:12" ht="16.5" hidden="1" x14ac:dyDescent="0.25">
      <c r="A279" s="15" t="str">
        <f t="shared" si="2"/>
        <v>NNKTHST250</v>
      </c>
      <c r="B279" s="15" t="s">
        <v>7171</v>
      </c>
      <c r="C279" s="15" t="s">
        <v>600</v>
      </c>
      <c r="D279" s="15" t="s">
        <v>601</v>
      </c>
      <c r="E279" s="16">
        <v>36111</v>
      </c>
      <c r="F279" s="16">
        <v>36111</v>
      </c>
      <c r="H279" s="39">
        <f t="shared" si="6"/>
        <v>0</v>
      </c>
      <c r="I279" s="41">
        <v>55595</v>
      </c>
      <c r="L279">
        <v>55595</v>
      </c>
    </row>
    <row r="280" spans="1:12" ht="16.5" hidden="1" x14ac:dyDescent="0.25">
      <c r="A280" s="15" t="str">
        <f t="shared" si="2"/>
        <v/>
      </c>
      <c r="B280" s="15"/>
      <c r="C280" s="15"/>
      <c r="D280" s="15"/>
      <c r="E280" s="16"/>
      <c r="F280" s="16"/>
      <c r="H280" s="39">
        <f t="shared" si="6"/>
        <v>0</v>
      </c>
      <c r="I280" s="41">
        <v>36111</v>
      </c>
      <c r="L280">
        <v>36111</v>
      </c>
    </row>
    <row r="281" spans="1:12" ht="16.5" hidden="1" x14ac:dyDescent="0.25">
      <c r="A281" s="15" t="str">
        <f t="shared" si="2"/>
        <v>NHATMINHCC300</v>
      </c>
      <c r="B281" s="15" t="s">
        <v>7172</v>
      </c>
      <c r="C281" s="15" t="s">
        <v>37</v>
      </c>
      <c r="D281" s="15" t="s">
        <v>38</v>
      </c>
      <c r="E281" s="16">
        <v>74250</v>
      </c>
      <c r="F281" s="16">
        <v>74250</v>
      </c>
      <c r="H281" s="39">
        <f t="shared" si="6"/>
        <v>0</v>
      </c>
      <c r="I281" s="41" t="e">
        <v>#VALUE!</v>
      </c>
      <c r="L281" t="e">
        <v>#VALUE!</v>
      </c>
    </row>
    <row r="282" spans="1:12" ht="16.5" hidden="1" x14ac:dyDescent="0.25">
      <c r="A282" s="15" t="str">
        <f t="shared" si="2"/>
        <v>NHATMINHCGM300</v>
      </c>
      <c r="B282" s="15" t="s">
        <v>7172</v>
      </c>
      <c r="C282" s="15" t="s">
        <v>27</v>
      </c>
      <c r="D282" s="15" t="s">
        <v>28</v>
      </c>
      <c r="E282" s="16">
        <v>73431</v>
      </c>
      <c r="F282" s="16">
        <v>73431</v>
      </c>
      <c r="H282" s="39">
        <f t="shared" si="6"/>
        <v>0</v>
      </c>
      <c r="I282" s="41">
        <v>74250</v>
      </c>
      <c r="L282">
        <v>74250</v>
      </c>
    </row>
    <row r="283" spans="1:12" ht="16.5" hidden="1" x14ac:dyDescent="0.25">
      <c r="A283" s="15" t="str">
        <f t="shared" si="2"/>
        <v>NHATMINHCGM500</v>
      </c>
      <c r="B283" s="15" t="s">
        <v>7172</v>
      </c>
      <c r="C283" s="15" t="s">
        <v>542</v>
      </c>
      <c r="D283" s="15" t="s">
        <v>543</v>
      </c>
      <c r="E283" s="16">
        <v>119066</v>
      </c>
      <c r="F283" s="16">
        <v>119066</v>
      </c>
      <c r="H283" s="39">
        <f t="shared" si="6"/>
        <v>0</v>
      </c>
      <c r="I283" s="41">
        <v>73431</v>
      </c>
      <c r="L283">
        <v>73431</v>
      </c>
    </row>
    <row r="284" spans="1:12" ht="16.5" hidden="1" x14ac:dyDescent="0.25">
      <c r="A284" s="15" t="str">
        <f t="shared" si="2"/>
        <v>NHATMINHCGST250</v>
      </c>
      <c r="B284" s="15" t="s">
        <v>7172</v>
      </c>
      <c r="C284" s="15" t="s">
        <v>598</v>
      </c>
      <c r="D284" s="15" t="s">
        <v>599</v>
      </c>
      <c r="E284" s="16">
        <v>37500</v>
      </c>
      <c r="F284" s="16">
        <v>33750</v>
      </c>
      <c r="H284" s="39">
        <f t="shared" si="6"/>
        <v>-3750</v>
      </c>
      <c r="I284" s="41">
        <v>119066</v>
      </c>
      <c r="L284">
        <v>119066</v>
      </c>
    </row>
    <row r="285" spans="1:12" ht="16.5" hidden="1" x14ac:dyDescent="0.25">
      <c r="A285" s="15" t="str">
        <f t="shared" si="2"/>
        <v>NHATMINHCN300</v>
      </c>
      <c r="B285" s="15" t="s">
        <v>7172</v>
      </c>
      <c r="C285" s="15" t="s">
        <v>39</v>
      </c>
      <c r="D285" s="15" t="s">
        <v>40</v>
      </c>
      <c r="E285" s="16">
        <v>70950</v>
      </c>
      <c r="F285" s="16">
        <v>70950</v>
      </c>
      <c r="H285" s="39">
        <f t="shared" si="6"/>
        <v>0</v>
      </c>
      <c r="I285" s="41">
        <v>37500</v>
      </c>
      <c r="L285">
        <v>33750</v>
      </c>
    </row>
    <row r="286" spans="1:12" ht="16.5" hidden="1" x14ac:dyDescent="0.25">
      <c r="A286" s="15" t="str">
        <f t="shared" si="2"/>
        <v>NHATMINHGL250</v>
      </c>
      <c r="B286" s="15" t="s">
        <v>7172</v>
      </c>
      <c r="C286" s="15" t="s">
        <v>44</v>
      </c>
      <c r="D286" s="15" t="s">
        <v>45</v>
      </c>
      <c r="E286" s="16">
        <v>59400</v>
      </c>
      <c r="F286" s="16">
        <v>49500</v>
      </c>
      <c r="H286" s="39">
        <f t="shared" si="6"/>
        <v>-9900</v>
      </c>
      <c r="I286" s="41">
        <v>70950</v>
      </c>
      <c r="L286">
        <v>70950</v>
      </c>
    </row>
    <row r="287" spans="1:12" ht="16.5" hidden="1" x14ac:dyDescent="0.25">
      <c r="A287" s="15" t="str">
        <f t="shared" si="2"/>
        <v>NHATMINHGM500</v>
      </c>
      <c r="B287" s="15" t="s">
        <v>7172</v>
      </c>
      <c r="C287" s="15" t="s">
        <v>30</v>
      </c>
      <c r="D287" s="15" t="s">
        <v>31</v>
      </c>
      <c r="E287" s="16">
        <v>111058</v>
      </c>
      <c r="F287" s="16">
        <v>111058</v>
      </c>
      <c r="H287" s="39">
        <f t="shared" si="6"/>
        <v>0</v>
      </c>
      <c r="I287" s="41">
        <v>59400</v>
      </c>
      <c r="L287">
        <v>49500</v>
      </c>
    </row>
    <row r="288" spans="1:12" ht="16.5" hidden="1" x14ac:dyDescent="0.25">
      <c r="A288" s="15" t="str">
        <f t="shared" si="2"/>
        <v>NHATMINHGSG250</v>
      </c>
      <c r="B288" s="15" t="s">
        <v>7172</v>
      </c>
      <c r="C288" s="15" t="s">
        <v>46</v>
      </c>
      <c r="D288" s="15" t="s">
        <v>47</v>
      </c>
      <c r="E288" s="16">
        <v>61050</v>
      </c>
      <c r="F288" s="16">
        <v>50400</v>
      </c>
      <c r="H288" s="39">
        <f t="shared" si="6"/>
        <v>-10650</v>
      </c>
      <c r="I288" s="41">
        <v>111058</v>
      </c>
      <c r="L288">
        <v>111058</v>
      </c>
    </row>
    <row r="289" spans="1:12" ht="16.5" hidden="1" x14ac:dyDescent="0.25">
      <c r="A289" s="15" t="str">
        <f t="shared" si="2"/>
        <v>NHATMINHGTLX250G</v>
      </c>
      <c r="B289" s="15" t="s">
        <v>7172</v>
      </c>
      <c r="C289" s="15" t="s">
        <v>32</v>
      </c>
      <c r="D289" s="15" t="s">
        <v>33</v>
      </c>
      <c r="E289" s="16">
        <v>50182</v>
      </c>
      <c r="F289" s="16">
        <v>50182</v>
      </c>
      <c r="H289" s="39">
        <f t="shared" si="6"/>
        <v>0</v>
      </c>
      <c r="I289" s="41">
        <v>61050</v>
      </c>
      <c r="L289">
        <v>50400</v>
      </c>
    </row>
    <row r="290" spans="1:12" ht="16.5" hidden="1" x14ac:dyDescent="0.25">
      <c r="A290" s="15" t="str">
        <f t="shared" si="2"/>
        <v>NHATMINHMNH250</v>
      </c>
      <c r="B290" s="15" t="s">
        <v>7172</v>
      </c>
      <c r="C290" s="15" t="s">
        <v>48</v>
      </c>
      <c r="D290" s="15" t="s">
        <v>49</v>
      </c>
      <c r="E290" s="16">
        <v>46000</v>
      </c>
      <c r="F290" s="16">
        <v>46000</v>
      </c>
      <c r="H290" s="39">
        <f t="shared" si="6"/>
        <v>0</v>
      </c>
      <c r="I290" s="41">
        <v>50183</v>
      </c>
      <c r="L290">
        <v>50183</v>
      </c>
    </row>
    <row r="291" spans="1:12" ht="16.5" hidden="1" x14ac:dyDescent="0.25">
      <c r="A291" s="15" t="str">
        <f t="shared" si="2"/>
        <v>NHATMINHTH200</v>
      </c>
      <c r="B291" s="15" t="s">
        <v>7172</v>
      </c>
      <c r="C291" s="15" t="s">
        <v>34</v>
      </c>
      <c r="D291" s="15" t="s">
        <v>35</v>
      </c>
      <c r="E291" s="16">
        <v>55595</v>
      </c>
      <c r="F291" s="16">
        <v>55595</v>
      </c>
      <c r="H291" s="39">
        <f t="shared" si="6"/>
        <v>0</v>
      </c>
      <c r="I291" s="41">
        <v>46000</v>
      </c>
      <c r="L291">
        <v>46000</v>
      </c>
    </row>
    <row r="292" spans="1:12" ht="16.5" hidden="1" x14ac:dyDescent="0.25">
      <c r="A292" s="15" t="str">
        <f t="shared" si="2"/>
        <v>NHATMINHTHST250</v>
      </c>
      <c r="B292" s="15" t="s">
        <v>7172</v>
      </c>
      <c r="C292" s="15" t="s">
        <v>600</v>
      </c>
      <c r="D292" s="15" t="s">
        <v>601</v>
      </c>
      <c r="E292" s="16">
        <v>36111</v>
      </c>
      <c r="F292" s="16">
        <v>32500</v>
      </c>
      <c r="H292" s="39">
        <f t="shared" si="6"/>
        <v>-3611</v>
      </c>
      <c r="I292" s="41">
        <v>55595</v>
      </c>
      <c r="L292">
        <v>55595</v>
      </c>
    </row>
    <row r="293" spans="1:12" ht="16.5" hidden="1" x14ac:dyDescent="0.25">
      <c r="A293" s="15" t="str">
        <f t="shared" si="2"/>
        <v/>
      </c>
      <c r="B293" s="15"/>
      <c r="C293" s="15"/>
      <c r="D293" s="15"/>
      <c r="E293" s="16"/>
      <c r="F293" s="16"/>
      <c r="H293" s="39">
        <f t="shared" si="6"/>
        <v>0</v>
      </c>
      <c r="I293" s="41">
        <v>36111</v>
      </c>
      <c r="L293">
        <v>32500</v>
      </c>
    </row>
    <row r="294" spans="1:12" ht="16.5" hidden="1" x14ac:dyDescent="0.25">
      <c r="A294" s="15" t="str">
        <f t="shared" si="2"/>
        <v>OKONOCGM100</v>
      </c>
      <c r="B294" s="15" t="s">
        <v>594</v>
      </c>
      <c r="C294" s="15" t="s">
        <v>551</v>
      </c>
      <c r="D294" s="15" t="s">
        <v>552</v>
      </c>
      <c r="E294" s="16">
        <v>24549</v>
      </c>
      <c r="F294" s="16">
        <v>23322</v>
      </c>
      <c r="H294" s="39">
        <f t="shared" si="6"/>
        <v>-1227</v>
      </c>
      <c r="I294" s="41" t="e">
        <v>#VALUE!</v>
      </c>
      <c r="L294" t="e">
        <v>#VALUE!</v>
      </c>
    </row>
    <row r="295" spans="1:12" ht="16.5" hidden="1" x14ac:dyDescent="0.25">
      <c r="A295" s="15" t="str">
        <f t="shared" si="2"/>
        <v>OKONOCGM300</v>
      </c>
      <c r="B295" s="15" t="s">
        <v>594</v>
      </c>
      <c r="C295" s="15" t="s">
        <v>27</v>
      </c>
      <c r="D295" s="15" t="s">
        <v>28</v>
      </c>
      <c r="E295" s="16">
        <v>73431</v>
      </c>
      <c r="F295" s="16">
        <v>69759</v>
      </c>
      <c r="H295" s="39">
        <f t="shared" si="6"/>
        <v>-3672</v>
      </c>
      <c r="I295" s="41">
        <v>24549</v>
      </c>
      <c r="L295">
        <v>23322</v>
      </c>
    </row>
    <row r="296" spans="1:12" ht="16.5" hidden="1" x14ac:dyDescent="0.25">
      <c r="A296" s="15" t="str">
        <f t="shared" si="2"/>
        <v>OKONOGM500</v>
      </c>
      <c r="B296" s="15" t="s">
        <v>594</v>
      </c>
      <c r="C296" s="15" t="s">
        <v>30</v>
      </c>
      <c r="D296" s="15" t="s">
        <v>31</v>
      </c>
      <c r="E296" s="16">
        <v>111058</v>
      </c>
      <c r="F296" s="16">
        <v>105505</v>
      </c>
      <c r="H296" s="39">
        <f t="shared" si="6"/>
        <v>-5553</v>
      </c>
      <c r="I296" s="41">
        <v>73431</v>
      </c>
      <c r="L296">
        <v>69759</v>
      </c>
    </row>
    <row r="297" spans="1:12" ht="16.5" hidden="1" x14ac:dyDescent="0.25">
      <c r="A297" s="15" t="str">
        <f t="shared" si="2"/>
        <v>OKONOGTLX250G</v>
      </c>
      <c r="B297" s="15" t="s">
        <v>594</v>
      </c>
      <c r="C297" s="15" t="s">
        <v>32</v>
      </c>
      <c r="D297" s="15" t="s">
        <v>33</v>
      </c>
      <c r="E297" s="16">
        <v>50182</v>
      </c>
      <c r="F297" s="16">
        <v>47674</v>
      </c>
      <c r="H297" s="39">
        <f t="shared" si="6"/>
        <v>-2508</v>
      </c>
      <c r="I297" s="41">
        <v>111058</v>
      </c>
      <c r="L297">
        <v>105505</v>
      </c>
    </row>
    <row r="298" spans="1:12" ht="16.5" hidden="1" x14ac:dyDescent="0.25">
      <c r="A298" s="15" t="str">
        <f t="shared" si="2"/>
        <v>OKONOTH200</v>
      </c>
      <c r="B298" s="15" t="s">
        <v>594</v>
      </c>
      <c r="C298" s="15" t="s">
        <v>34</v>
      </c>
      <c r="D298" s="15" t="s">
        <v>35</v>
      </c>
      <c r="E298" s="16">
        <v>55595</v>
      </c>
      <c r="F298" s="16">
        <v>52816</v>
      </c>
      <c r="H298" s="39">
        <f t="shared" si="6"/>
        <v>-2779</v>
      </c>
      <c r="I298" s="41">
        <v>50183</v>
      </c>
      <c r="L298">
        <v>47674</v>
      </c>
    </row>
    <row r="299" spans="1:12" ht="16.5" hidden="1" x14ac:dyDescent="0.25">
      <c r="A299" s="15" t="str">
        <f t="shared" si="2"/>
        <v/>
      </c>
      <c r="B299" s="15"/>
      <c r="C299" s="15"/>
      <c r="D299" s="15"/>
      <c r="E299" s="16"/>
      <c r="F299" s="16"/>
      <c r="H299" s="39">
        <f t="shared" si="6"/>
        <v>0</v>
      </c>
      <c r="I299" s="41">
        <v>55595</v>
      </c>
      <c r="L299">
        <v>52816</v>
      </c>
    </row>
    <row r="300" spans="1:12" ht="16.5" hidden="1" x14ac:dyDescent="0.25">
      <c r="A300" s="15" t="str">
        <f t="shared" si="2"/>
        <v>PTMARTCC300</v>
      </c>
      <c r="B300" s="15" t="s">
        <v>596</v>
      </c>
      <c r="C300" s="15" t="s">
        <v>37</v>
      </c>
      <c r="D300" s="15" t="s">
        <v>38</v>
      </c>
      <c r="E300" s="16">
        <v>74250</v>
      </c>
      <c r="F300" s="16">
        <v>74250</v>
      </c>
      <c r="H300" s="39">
        <f t="shared" si="6"/>
        <v>0</v>
      </c>
      <c r="I300" s="41" t="e">
        <v>#VALUE!</v>
      </c>
      <c r="L300" t="e">
        <v>#VALUE!</v>
      </c>
    </row>
    <row r="301" spans="1:12" ht="16.5" hidden="1" x14ac:dyDescent="0.25">
      <c r="A301" s="15" t="str">
        <f t="shared" si="2"/>
        <v>PTMARTCGM300</v>
      </c>
      <c r="B301" s="15" t="s">
        <v>596</v>
      </c>
      <c r="C301" s="15" t="s">
        <v>27</v>
      </c>
      <c r="D301" s="15" t="s">
        <v>28</v>
      </c>
      <c r="E301" s="16">
        <v>73431</v>
      </c>
      <c r="F301" s="16">
        <v>73431</v>
      </c>
      <c r="H301" s="39">
        <f t="shared" si="6"/>
        <v>0</v>
      </c>
      <c r="I301" s="41">
        <v>74250</v>
      </c>
      <c r="L301">
        <v>74250</v>
      </c>
    </row>
    <row r="302" spans="1:12" ht="16.5" hidden="1" x14ac:dyDescent="0.25">
      <c r="A302" s="15" t="str">
        <f t="shared" si="2"/>
        <v>PTMARTCGM500</v>
      </c>
      <c r="B302" s="15" t="s">
        <v>596</v>
      </c>
      <c r="C302" s="15" t="s">
        <v>542</v>
      </c>
      <c r="D302" s="15" t="s">
        <v>543</v>
      </c>
      <c r="E302" s="16">
        <v>119066</v>
      </c>
      <c r="F302" s="16">
        <v>119066</v>
      </c>
      <c r="H302" s="39">
        <f t="shared" si="6"/>
        <v>0</v>
      </c>
      <c r="I302" s="41">
        <v>73431</v>
      </c>
      <c r="L302">
        <v>73431</v>
      </c>
    </row>
    <row r="303" spans="1:12" ht="16.5" hidden="1" x14ac:dyDescent="0.25">
      <c r="A303" s="15" t="str">
        <f t="shared" si="2"/>
        <v>PTMARTCN300</v>
      </c>
      <c r="B303" s="15" t="s">
        <v>596</v>
      </c>
      <c r="C303" s="15" t="s">
        <v>39</v>
      </c>
      <c r="D303" s="15" t="s">
        <v>40</v>
      </c>
      <c r="E303" s="16">
        <v>70950</v>
      </c>
      <c r="F303" s="16">
        <v>70950</v>
      </c>
      <c r="H303" s="39">
        <f t="shared" si="6"/>
        <v>0</v>
      </c>
      <c r="I303" s="41">
        <v>119066</v>
      </c>
      <c r="L303">
        <v>119066</v>
      </c>
    </row>
    <row r="304" spans="1:12" ht="16.5" hidden="1" x14ac:dyDescent="0.25">
      <c r="A304" s="15" t="str">
        <f t="shared" si="2"/>
        <v>PTMARTGM500</v>
      </c>
      <c r="B304" s="15" t="s">
        <v>596</v>
      </c>
      <c r="C304" s="15" t="s">
        <v>30</v>
      </c>
      <c r="D304" s="15" t="s">
        <v>31</v>
      </c>
      <c r="E304" s="16">
        <v>111058</v>
      </c>
      <c r="F304" s="16">
        <v>111058</v>
      </c>
      <c r="H304" s="39">
        <f t="shared" si="6"/>
        <v>0</v>
      </c>
      <c r="I304" s="41">
        <v>70950</v>
      </c>
      <c r="L304">
        <v>70950</v>
      </c>
    </row>
    <row r="305" spans="1:12" ht="16.5" hidden="1" x14ac:dyDescent="0.25">
      <c r="A305" s="15" t="str">
        <f t="shared" si="2"/>
        <v>PTMARTGTLX250G</v>
      </c>
      <c r="B305" s="15" t="s">
        <v>596</v>
      </c>
      <c r="C305" s="15" t="s">
        <v>32</v>
      </c>
      <c r="D305" s="15" t="s">
        <v>33</v>
      </c>
      <c r="E305" s="16">
        <v>50182</v>
      </c>
      <c r="F305" s="16">
        <v>50182</v>
      </c>
      <c r="H305" s="39">
        <f t="shared" si="6"/>
        <v>0</v>
      </c>
      <c r="I305" s="41">
        <v>111058</v>
      </c>
      <c r="L305">
        <v>111058</v>
      </c>
    </row>
    <row r="306" spans="1:12" ht="16.5" hidden="1" x14ac:dyDescent="0.25">
      <c r="A306" s="15" t="str">
        <f t="shared" si="2"/>
        <v>PTMARTMNH250</v>
      </c>
      <c r="B306" s="15" t="s">
        <v>596</v>
      </c>
      <c r="C306" s="15" t="s">
        <v>48</v>
      </c>
      <c r="D306" s="15" t="s">
        <v>49</v>
      </c>
      <c r="E306" s="16">
        <v>46000</v>
      </c>
      <c r="F306" s="16">
        <v>46000</v>
      </c>
      <c r="H306" s="39">
        <f t="shared" si="6"/>
        <v>0</v>
      </c>
      <c r="I306" s="41">
        <v>50183</v>
      </c>
      <c r="L306">
        <v>50183</v>
      </c>
    </row>
    <row r="307" spans="1:12" ht="16.5" hidden="1" x14ac:dyDescent="0.25">
      <c r="A307" s="15" t="str">
        <f t="shared" si="2"/>
        <v>PTMARTTH200</v>
      </c>
      <c r="B307" s="15" t="s">
        <v>596</v>
      </c>
      <c r="C307" s="15" t="s">
        <v>34</v>
      </c>
      <c r="D307" s="15" t="s">
        <v>35</v>
      </c>
      <c r="E307" s="16">
        <v>55595</v>
      </c>
      <c r="F307" s="16">
        <v>55595</v>
      </c>
      <c r="H307" s="39">
        <f t="shared" si="6"/>
        <v>0</v>
      </c>
      <c r="I307" s="41">
        <v>46000</v>
      </c>
      <c r="L307">
        <v>46000</v>
      </c>
    </row>
    <row r="308" spans="1:12" ht="16.5" hidden="1" x14ac:dyDescent="0.25">
      <c r="A308" s="15" t="str">
        <f t="shared" si="2"/>
        <v/>
      </c>
      <c r="B308" s="15"/>
      <c r="C308" s="15"/>
      <c r="D308" s="15"/>
      <c r="E308" s="16"/>
      <c r="F308" s="16"/>
      <c r="H308" s="39">
        <f t="shared" si="6"/>
        <v>0</v>
      </c>
      <c r="I308" s="41">
        <v>55595</v>
      </c>
      <c r="L308">
        <v>55595</v>
      </c>
    </row>
    <row r="309" spans="1:12" ht="16.5" hidden="1" x14ac:dyDescent="0.25">
      <c r="A309" s="15" t="str">
        <f t="shared" si="2"/>
        <v>READY MARTCC300</v>
      </c>
      <c r="B309" s="15" t="s">
        <v>7173</v>
      </c>
      <c r="C309" s="15" t="s">
        <v>37</v>
      </c>
      <c r="D309" s="15" t="s">
        <v>38</v>
      </c>
      <c r="E309" s="16">
        <v>74250</v>
      </c>
      <c r="F309" s="16">
        <v>74250</v>
      </c>
      <c r="H309" s="39">
        <f t="shared" si="6"/>
        <v>0</v>
      </c>
      <c r="I309" s="41" t="e">
        <v>#VALUE!</v>
      </c>
      <c r="L309" t="e">
        <v>#VALUE!</v>
      </c>
    </row>
    <row r="310" spans="1:12" ht="16.5" hidden="1" x14ac:dyDescent="0.25">
      <c r="A310" s="15" t="str">
        <f t="shared" si="2"/>
        <v>READY MARTCGM100</v>
      </c>
      <c r="B310" s="15" t="s">
        <v>7173</v>
      </c>
      <c r="C310" s="15" t="s">
        <v>551</v>
      </c>
      <c r="D310" s="15" t="s">
        <v>552</v>
      </c>
      <c r="E310" s="16">
        <v>24549</v>
      </c>
      <c r="F310" s="16">
        <v>24549</v>
      </c>
      <c r="H310" s="39">
        <f t="shared" si="6"/>
        <v>0</v>
      </c>
      <c r="I310" s="41">
        <v>74250</v>
      </c>
      <c r="L310">
        <v>74250</v>
      </c>
    </row>
    <row r="311" spans="1:12" ht="16.5" hidden="1" x14ac:dyDescent="0.25">
      <c r="A311" s="15" t="str">
        <f t="shared" si="2"/>
        <v>READY MARTCGM300</v>
      </c>
      <c r="B311" s="15" t="s">
        <v>7173</v>
      </c>
      <c r="C311" s="15" t="s">
        <v>27</v>
      </c>
      <c r="D311" s="15" t="s">
        <v>28</v>
      </c>
      <c r="E311" s="16">
        <v>73431</v>
      </c>
      <c r="F311" s="16">
        <v>73431</v>
      </c>
      <c r="H311" s="39">
        <f t="shared" si="6"/>
        <v>0</v>
      </c>
      <c r="I311" s="41">
        <v>24549</v>
      </c>
      <c r="L311">
        <v>24549</v>
      </c>
    </row>
    <row r="312" spans="1:12" ht="16.5" hidden="1" x14ac:dyDescent="0.25">
      <c r="A312" s="15" t="str">
        <f t="shared" si="2"/>
        <v>READY MARTCGM500</v>
      </c>
      <c r="B312" s="15" t="s">
        <v>7173</v>
      </c>
      <c r="C312" s="15" t="s">
        <v>542</v>
      </c>
      <c r="D312" s="15" t="s">
        <v>543</v>
      </c>
      <c r="E312" s="16">
        <v>119066</v>
      </c>
      <c r="F312" s="16">
        <v>119066</v>
      </c>
      <c r="H312" s="39">
        <f t="shared" si="6"/>
        <v>0</v>
      </c>
      <c r="I312" s="41">
        <v>73431</v>
      </c>
      <c r="L312">
        <v>73431</v>
      </c>
    </row>
    <row r="313" spans="1:12" ht="16.5" hidden="1" x14ac:dyDescent="0.25">
      <c r="A313" s="15" t="str">
        <f t="shared" si="2"/>
        <v>READY MARTCGST150</v>
      </c>
      <c r="B313" s="15" t="s">
        <v>7173</v>
      </c>
      <c r="C313" s="15" t="s">
        <v>563</v>
      </c>
      <c r="D313" s="15" t="s">
        <v>564</v>
      </c>
      <c r="E313" s="16">
        <v>22500</v>
      </c>
      <c r="F313" s="16">
        <v>22500</v>
      </c>
      <c r="H313" s="39">
        <f t="shared" si="6"/>
        <v>0</v>
      </c>
      <c r="I313" s="41">
        <v>119066</v>
      </c>
      <c r="L313">
        <v>119066</v>
      </c>
    </row>
    <row r="314" spans="1:12" ht="16.5" hidden="1" x14ac:dyDescent="0.25">
      <c r="A314" s="15" t="str">
        <f t="shared" si="2"/>
        <v>READY MARTCGST250</v>
      </c>
      <c r="B314" s="15" t="s">
        <v>7173</v>
      </c>
      <c r="C314" s="15" t="s">
        <v>598</v>
      </c>
      <c r="D314" s="15" t="s">
        <v>599</v>
      </c>
      <c r="E314" s="16">
        <v>37500</v>
      </c>
      <c r="F314" s="16">
        <v>37500</v>
      </c>
      <c r="H314" s="39">
        <f t="shared" si="6"/>
        <v>0</v>
      </c>
      <c r="I314" s="41">
        <v>22500</v>
      </c>
      <c r="L314">
        <v>22500</v>
      </c>
    </row>
    <row r="315" spans="1:12" ht="16.5" hidden="1" x14ac:dyDescent="0.25">
      <c r="A315" s="15" t="str">
        <f t="shared" si="2"/>
        <v>READY MARTCN300</v>
      </c>
      <c r="B315" s="15" t="s">
        <v>7173</v>
      </c>
      <c r="C315" s="15" t="s">
        <v>39</v>
      </c>
      <c r="D315" s="15" t="s">
        <v>40</v>
      </c>
      <c r="E315" s="16">
        <v>70950</v>
      </c>
      <c r="F315" s="16">
        <v>70950</v>
      </c>
      <c r="H315" s="39">
        <f t="shared" si="6"/>
        <v>0</v>
      </c>
      <c r="I315" s="41">
        <v>37500</v>
      </c>
      <c r="L315">
        <v>37500</v>
      </c>
    </row>
    <row r="316" spans="1:12" ht="16.5" hidden="1" x14ac:dyDescent="0.25">
      <c r="A316" s="15" t="str">
        <f t="shared" si="2"/>
        <v>READY MARTGHK300</v>
      </c>
      <c r="B316" s="15" t="s">
        <v>7173</v>
      </c>
      <c r="C316" s="15" t="s">
        <v>553</v>
      </c>
      <c r="D316" s="15" t="s">
        <v>554</v>
      </c>
      <c r="E316" s="16">
        <v>70000</v>
      </c>
      <c r="F316" s="16">
        <v>70000</v>
      </c>
      <c r="H316" s="39">
        <f t="shared" si="6"/>
        <v>0</v>
      </c>
      <c r="I316" s="41">
        <v>70950</v>
      </c>
      <c r="L316">
        <v>70950</v>
      </c>
    </row>
    <row r="317" spans="1:12" ht="16.5" hidden="1" x14ac:dyDescent="0.25">
      <c r="A317" s="15" t="str">
        <f t="shared" si="2"/>
        <v>READY MARTGL250</v>
      </c>
      <c r="B317" s="15" t="s">
        <v>7173</v>
      </c>
      <c r="C317" s="15" t="s">
        <v>44</v>
      </c>
      <c r="D317" s="15" t="s">
        <v>45</v>
      </c>
      <c r="E317" s="16">
        <v>59400</v>
      </c>
      <c r="F317" s="16">
        <v>49500</v>
      </c>
      <c r="H317" s="39">
        <f t="shared" si="6"/>
        <v>-9900</v>
      </c>
      <c r="I317" s="41">
        <v>70000</v>
      </c>
      <c r="L317">
        <v>70000</v>
      </c>
    </row>
    <row r="318" spans="1:12" ht="16.5" hidden="1" x14ac:dyDescent="0.25">
      <c r="A318" s="15" t="str">
        <f t="shared" si="2"/>
        <v>READY MARTGM500</v>
      </c>
      <c r="B318" s="15" t="s">
        <v>7173</v>
      </c>
      <c r="C318" s="15" t="s">
        <v>30</v>
      </c>
      <c r="D318" s="15" t="s">
        <v>31</v>
      </c>
      <c r="E318" s="16">
        <v>111058</v>
      </c>
      <c r="F318" s="16">
        <v>111058</v>
      </c>
      <c r="H318" s="39">
        <f t="shared" si="6"/>
        <v>0</v>
      </c>
      <c r="I318" s="41">
        <v>59400</v>
      </c>
      <c r="L318">
        <v>49500</v>
      </c>
    </row>
    <row r="319" spans="1:12" ht="16.5" hidden="1" x14ac:dyDescent="0.25">
      <c r="A319" s="15" t="str">
        <f t="shared" si="2"/>
        <v>READY MARTGSG250</v>
      </c>
      <c r="B319" s="15" t="s">
        <v>7173</v>
      </c>
      <c r="C319" s="15" t="s">
        <v>46</v>
      </c>
      <c r="D319" s="15" t="s">
        <v>47</v>
      </c>
      <c r="E319" s="16">
        <v>61050</v>
      </c>
      <c r="F319" s="16">
        <v>50400</v>
      </c>
      <c r="H319" s="39">
        <f t="shared" si="6"/>
        <v>-10650</v>
      </c>
      <c r="I319" s="41">
        <v>111058</v>
      </c>
      <c r="L319">
        <v>111058</v>
      </c>
    </row>
    <row r="320" spans="1:12" ht="16.5" hidden="1" x14ac:dyDescent="0.25">
      <c r="A320" s="15" t="str">
        <f t="shared" si="2"/>
        <v>READY MARTGTLX250G</v>
      </c>
      <c r="B320" s="15" t="s">
        <v>7173</v>
      </c>
      <c r="C320" s="15" t="s">
        <v>32</v>
      </c>
      <c r="D320" s="15" t="s">
        <v>33</v>
      </c>
      <c r="E320" s="16">
        <v>50182</v>
      </c>
      <c r="F320" s="16">
        <v>50182</v>
      </c>
      <c r="H320" s="39">
        <f t="shared" si="6"/>
        <v>0</v>
      </c>
      <c r="I320" s="41">
        <v>61050</v>
      </c>
      <c r="L320">
        <v>50400</v>
      </c>
    </row>
    <row r="321" spans="1:12" ht="16.5" hidden="1" x14ac:dyDescent="0.25">
      <c r="A321" s="15" t="str">
        <f t="shared" si="2"/>
        <v>READY MARTGXD500</v>
      </c>
      <c r="B321" s="15" t="s">
        <v>7173</v>
      </c>
      <c r="C321" s="15" t="s">
        <v>52</v>
      </c>
      <c r="D321" s="15" t="s">
        <v>53</v>
      </c>
      <c r="E321" s="16">
        <v>111606</v>
      </c>
      <c r="F321" s="16">
        <v>111606</v>
      </c>
      <c r="H321" s="39">
        <f t="shared" si="6"/>
        <v>0</v>
      </c>
      <c r="I321" s="41">
        <v>50183</v>
      </c>
      <c r="L321">
        <v>50183</v>
      </c>
    </row>
    <row r="322" spans="1:12" ht="16.5" hidden="1" x14ac:dyDescent="0.25">
      <c r="A322" s="15" t="str">
        <f t="shared" si="2"/>
        <v>READY MARTMNH250</v>
      </c>
      <c r="B322" s="15" t="s">
        <v>7173</v>
      </c>
      <c r="C322" s="15" t="s">
        <v>48</v>
      </c>
      <c r="D322" s="15" t="s">
        <v>49</v>
      </c>
      <c r="E322" s="16">
        <v>46000</v>
      </c>
      <c r="F322" s="16">
        <v>46000</v>
      </c>
      <c r="H322" s="39">
        <f t="shared" si="6"/>
        <v>0</v>
      </c>
      <c r="I322" s="41">
        <v>111606</v>
      </c>
      <c r="L322">
        <v>111606</v>
      </c>
    </row>
    <row r="323" spans="1:12" ht="16.5" hidden="1" x14ac:dyDescent="0.25">
      <c r="A323" s="15" t="str">
        <f t="shared" si="2"/>
        <v>READY MARTTH200</v>
      </c>
      <c r="B323" s="15" t="s">
        <v>7173</v>
      </c>
      <c r="C323" s="15" t="s">
        <v>34</v>
      </c>
      <c r="D323" s="15" t="s">
        <v>35</v>
      </c>
      <c r="E323" s="16">
        <v>55595</v>
      </c>
      <c r="F323" s="16">
        <v>55595</v>
      </c>
      <c r="H323" s="39">
        <f t="shared" si="6"/>
        <v>0</v>
      </c>
      <c r="I323" s="41">
        <v>46000</v>
      </c>
      <c r="L323">
        <v>46000</v>
      </c>
    </row>
    <row r="324" spans="1:12" ht="16.5" hidden="1" x14ac:dyDescent="0.25">
      <c r="A324" s="15" t="str">
        <f t="shared" si="2"/>
        <v>READY MARTTHST150</v>
      </c>
      <c r="B324" s="15" t="s">
        <v>7173</v>
      </c>
      <c r="C324" s="15" t="s">
        <v>565</v>
      </c>
      <c r="D324" s="15" t="s">
        <v>566</v>
      </c>
      <c r="E324" s="16">
        <v>21667</v>
      </c>
      <c r="F324" s="16">
        <v>21667</v>
      </c>
      <c r="H324" s="39">
        <f t="shared" si="6"/>
        <v>0</v>
      </c>
      <c r="I324" s="41">
        <v>55595</v>
      </c>
      <c r="L324">
        <v>55595</v>
      </c>
    </row>
    <row r="325" spans="1:12" ht="16.5" hidden="1" x14ac:dyDescent="0.25">
      <c r="A325" s="15" t="str">
        <f t="shared" si="2"/>
        <v>READY MARTTHST250</v>
      </c>
      <c r="B325" s="15" t="s">
        <v>7173</v>
      </c>
      <c r="C325" s="15" t="s">
        <v>600</v>
      </c>
      <c r="D325" s="15" t="s">
        <v>601</v>
      </c>
      <c r="E325" s="16">
        <v>36111</v>
      </c>
      <c r="F325" s="16">
        <v>36111</v>
      </c>
      <c r="H325" s="39">
        <f t="shared" si="6"/>
        <v>0</v>
      </c>
      <c r="I325" s="41">
        <v>21667</v>
      </c>
      <c r="L325">
        <v>21667</v>
      </c>
    </row>
    <row r="326" spans="1:12" ht="16.5" hidden="1" x14ac:dyDescent="0.25">
      <c r="A326" s="15" t="str">
        <f t="shared" si="2"/>
        <v/>
      </c>
      <c r="B326" s="15"/>
      <c r="C326" s="15"/>
      <c r="D326" s="15"/>
      <c r="E326" s="16"/>
      <c r="F326" s="16"/>
      <c r="H326" s="39">
        <f t="shared" si="6"/>
        <v>0</v>
      </c>
      <c r="I326" s="41">
        <v>36111</v>
      </c>
      <c r="L326">
        <v>36111</v>
      </c>
    </row>
    <row r="327" spans="1:12" ht="16.5" hidden="1" x14ac:dyDescent="0.25">
      <c r="A327" s="15" t="str">
        <f t="shared" si="2"/>
        <v>REALFMARTCC300</v>
      </c>
      <c r="B327" s="15" t="s">
        <v>7174</v>
      </c>
      <c r="C327" s="15" t="s">
        <v>37</v>
      </c>
      <c r="D327" s="15" t="s">
        <v>38</v>
      </c>
      <c r="E327" s="16">
        <v>74250</v>
      </c>
      <c r="F327" s="16">
        <v>74250</v>
      </c>
      <c r="H327" s="39">
        <f t="shared" si="6"/>
        <v>0</v>
      </c>
      <c r="I327" s="41" t="e">
        <v>#VALUE!</v>
      </c>
      <c r="L327" t="e">
        <v>#VALUE!</v>
      </c>
    </row>
    <row r="328" spans="1:12" ht="16.5" hidden="1" x14ac:dyDescent="0.25">
      <c r="A328" s="15" t="str">
        <f t="shared" ref="A328:A393" si="7">B328&amp;C328</f>
        <v>REALFMARTCGM300</v>
      </c>
      <c r="B328" s="15" t="s">
        <v>7174</v>
      </c>
      <c r="C328" s="15" t="s">
        <v>27</v>
      </c>
      <c r="D328" s="15" t="s">
        <v>28</v>
      </c>
      <c r="E328" s="16">
        <v>73431</v>
      </c>
      <c r="F328" s="16">
        <v>73431</v>
      </c>
      <c r="H328" s="39">
        <f t="shared" si="6"/>
        <v>0</v>
      </c>
      <c r="I328" s="41">
        <v>74250</v>
      </c>
      <c r="L328">
        <v>74250</v>
      </c>
    </row>
    <row r="329" spans="1:12" ht="16.5" hidden="1" x14ac:dyDescent="0.25">
      <c r="A329" s="15" t="str">
        <f t="shared" si="7"/>
        <v>REALFMARTCGM500</v>
      </c>
      <c r="B329" s="15" t="s">
        <v>7174</v>
      </c>
      <c r="C329" s="15" t="s">
        <v>542</v>
      </c>
      <c r="D329" s="15" t="s">
        <v>543</v>
      </c>
      <c r="E329" s="16">
        <v>119066</v>
      </c>
      <c r="F329" s="16">
        <v>119066</v>
      </c>
      <c r="H329" s="39">
        <f t="shared" si="6"/>
        <v>0</v>
      </c>
      <c r="I329" s="41">
        <v>73431</v>
      </c>
      <c r="L329">
        <v>73431</v>
      </c>
    </row>
    <row r="330" spans="1:12" ht="16.5" hidden="1" x14ac:dyDescent="0.25">
      <c r="A330" s="15" t="str">
        <f t="shared" si="7"/>
        <v>REALFMARTCN300</v>
      </c>
      <c r="B330" s="15" t="s">
        <v>7174</v>
      </c>
      <c r="C330" s="15" t="s">
        <v>39</v>
      </c>
      <c r="D330" s="15" t="s">
        <v>40</v>
      </c>
      <c r="E330" s="16">
        <v>70950</v>
      </c>
      <c r="F330" s="16">
        <v>70950</v>
      </c>
      <c r="H330" s="39">
        <f t="shared" ref="H330:H395" si="8">F330-E330</f>
        <v>0</v>
      </c>
      <c r="I330" s="41">
        <v>119066</v>
      </c>
      <c r="L330">
        <v>119066</v>
      </c>
    </row>
    <row r="331" spans="1:12" ht="16.5" hidden="1" x14ac:dyDescent="0.25">
      <c r="A331" s="15" t="str">
        <f t="shared" si="7"/>
        <v>REALFMARTGTLX250G</v>
      </c>
      <c r="B331" s="15" t="s">
        <v>7174</v>
      </c>
      <c r="C331" s="15" t="s">
        <v>32</v>
      </c>
      <c r="D331" s="15" t="s">
        <v>33</v>
      </c>
      <c r="E331" s="16">
        <v>50182</v>
      </c>
      <c r="F331" s="16">
        <v>50182</v>
      </c>
      <c r="H331" s="39">
        <f t="shared" si="8"/>
        <v>0</v>
      </c>
      <c r="I331" s="41">
        <v>70950</v>
      </c>
      <c r="L331">
        <v>70950</v>
      </c>
    </row>
    <row r="332" spans="1:12" ht="16.5" hidden="1" x14ac:dyDescent="0.25">
      <c r="A332" s="15" t="str">
        <f t="shared" si="7"/>
        <v>REALFMARTMNH250</v>
      </c>
      <c r="B332" s="15" t="s">
        <v>7174</v>
      </c>
      <c r="C332" s="15" t="s">
        <v>48</v>
      </c>
      <c r="D332" s="15" t="s">
        <v>49</v>
      </c>
      <c r="E332" s="16">
        <v>46000</v>
      </c>
      <c r="F332" s="16">
        <v>46000</v>
      </c>
      <c r="H332" s="39">
        <f t="shared" si="8"/>
        <v>0</v>
      </c>
      <c r="I332" s="41">
        <v>50183</v>
      </c>
      <c r="L332">
        <v>50183</v>
      </c>
    </row>
    <row r="333" spans="1:12" ht="16.5" hidden="1" x14ac:dyDescent="0.25">
      <c r="A333" s="15" t="str">
        <f t="shared" si="7"/>
        <v/>
      </c>
      <c r="B333" s="15"/>
      <c r="C333" s="15"/>
      <c r="D333" s="15"/>
      <c r="E333" s="16"/>
      <c r="F333" s="16"/>
      <c r="H333" s="39">
        <f t="shared" si="8"/>
        <v>0</v>
      </c>
      <c r="I333" s="41">
        <v>46000</v>
      </c>
      <c r="L333">
        <v>46000</v>
      </c>
    </row>
    <row r="334" spans="1:12" ht="16.5" hidden="1" x14ac:dyDescent="0.25">
      <c r="A334" s="15" t="str">
        <f t="shared" si="7"/>
        <v>SAIGONHDCGM300</v>
      </c>
      <c r="B334" s="15" t="s">
        <v>7175</v>
      </c>
      <c r="C334" s="15" t="s">
        <v>27</v>
      </c>
      <c r="D334" s="15" t="s">
        <v>28</v>
      </c>
      <c r="E334" s="16">
        <v>73431</v>
      </c>
      <c r="F334" s="16">
        <v>73431</v>
      </c>
      <c r="H334" s="39">
        <f t="shared" si="8"/>
        <v>0</v>
      </c>
      <c r="I334" s="41" t="e">
        <v>#VALUE!</v>
      </c>
      <c r="L334" t="e">
        <v>#VALUE!</v>
      </c>
    </row>
    <row r="335" spans="1:12" ht="16.5" hidden="1" x14ac:dyDescent="0.25">
      <c r="A335" s="15" t="str">
        <f t="shared" si="7"/>
        <v>SAIGONHDCGM500</v>
      </c>
      <c r="B335" s="15" t="s">
        <v>7175</v>
      </c>
      <c r="C335" s="15" t="s">
        <v>542</v>
      </c>
      <c r="D335" s="15" t="s">
        <v>543</v>
      </c>
      <c r="E335" s="16">
        <v>119066</v>
      </c>
      <c r="F335" s="16">
        <v>119066</v>
      </c>
      <c r="H335" s="39">
        <f t="shared" si="8"/>
        <v>0</v>
      </c>
      <c r="I335" s="41">
        <v>73431</v>
      </c>
      <c r="L335">
        <v>73431</v>
      </c>
    </row>
    <row r="336" spans="1:12" ht="16.5" hidden="1" x14ac:dyDescent="0.25">
      <c r="A336" s="15" t="str">
        <f t="shared" si="7"/>
        <v>SAIGONHDGM500</v>
      </c>
      <c r="B336" s="15" t="s">
        <v>7175</v>
      </c>
      <c r="C336" s="15" t="s">
        <v>30</v>
      </c>
      <c r="D336" s="15" t="s">
        <v>31</v>
      </c>
      <c r="E336" s="16">
        <v>111058</v>
      </c>
      <c r="F336" s="16">
        <v>111058</v>
      </c>
      <c r="H336" s="39">
        <f t="shared" si="8"/>
        <v>0</v>
      </c>
      <c r="I336" s="41">
        <v>119066</v>
      </c>
      <c r="L336">
        <v>119066</v>
      </c>
    </row>
    <row r="337" spans="1:12" ht="16.5" hidden="1" x14ac:dyDescent="0.25">
      <c r="A337" s="15" t="str">
        <f t="shared" si="7"/>
        <v>SAIGONHDTH200</v>
      </c>
      <c r="B337" s="15" t="s">
        <v>7175</v>
      </c>
      <c r="C337" s="15" t="s">
        <v>34</v>
      </c>
      <c r="D337" s="15" t="s">
        <v>35</v>
      </c>
      <c r="E337" s="16">
        <v>55595</v>
      </c>
      <c r="F337" s="16">
        <v>55595</v>
      </c>
      <c r="H337" s="39">
        <f t="shared" si="8"/>
        <v>0</v>
      </c>
      <c r="I337" s="41">
        <v>111058</v>
      </c>
      <c r="L337">
        <v>111058</v>
      </c>
    </row>
    <row r="338" spans="1:12" ht="16.5" hidden="1" x14ac:dyDescent="0.25">
      <c r="A338" s="15" t="str">
        <f t="shared" si="7"/>
        <v>SAIGONHDTH400</v>
      </c>
      <c r="B338" s="15" t="s">
        <v>7175</v>
      </c>
      <c r="C338" s="15" t="s">
        <v>548</v>
      </c>
      <c r="D338" s="15" t="s">
        <v>549</v>
      </c>
      <c r="E338" s="16">
        <v>107205</v>
      </c>
      <c r="F338" s="16">
        <v>107205</v>
      </c>
      <c r="H338" s="39">
        <f t="shared" si="8"/>
        <v>0</v>
      </c>
      <c r="I338" s="41">
        <v>55595</v>
      </c>
      <c r="L338">
        <v>55595</v>
      </c>
    </row>
    <row r="339" spans="1:12" ht="16.5" hidden="1" x14ac:dyDescent="0.25">
      <c r="A339" s="15" t="str">
        <f t="shared" si="7"/>
        <v/>
      </c>
      <c r="B339" s="15"/>
      <c r="C339" s="15"/>
      <c r="D339" s="15"/>
      <c r="E339" s="16"/>
      <c r="F339" s="16"/>
      <c r="H339" s="39">
        <f t="shared" si="8"/>
        <v>0</v>
      </c>
      <c r="I339" s="41">
        <v>107205</v>
      </c>
      <c r="L339">
        <v>107205</v>
      </c>
    </row>
    <row r="340" spans="1:12" ht="16.5" hidden="1" x14ac:dyDescent="0.25">
      <c r="A340" s="15" t="str">
        <f t="shared" si="7"/>
        <v>SANHDIEUCGM300</v>
      </c>
      <c r="B340" s="15" t="s">
        <v>602</v>
      </c>
      <c r="C340" s="15" t="s">
        <v>27</v>
      </c>
      <c r="D340" s="15" t="s">
        <v>28</v>
      </c>
      <c r="E340" s="16">
        <v>73431</v>
      </c>
      <c r="F340" s="16">
        <v>73431</v>
      </c>
      <c r="H340" s="39">
        <f t="shared" si="8"/>
        <v>0</v>
      </c>
      <c r="I340" s="41" t="e">
        <v>#VALUE!</v>
      </c>
      <c r="L340" t="e">
        <v>#VALUE!</v>
      </c>
    </row>
    <row r="341" spans="1:12" ht="16.5" hidden="1" x14ac:dyDescent="0.25">
      <c r="A341" s="15" t="str">
        <f t="shared" si="7"/>
        <v>SANHDIEUGM500</v>
      </c>
      <c r="B341" s="15" t="s">
        <v>602</v>
      </c>
      <c r="C341" s="15" t="s">
        <v>30</v>
      </c>
      <c r="D341" s="15" t="s">
        <v>31</v>
      </c>
      <c r="E341" s="16">
        <v>111058</v>
      </c>
      <c r="F341" s="16">
        <v>111058</v>
      </c>
      <c r="H341" s="39">
        <f t="shared" si="8"/>
        <v>0</v>
      </c>
      <c r="I341" s="41">
        <v>73431</v>
      </c>
      <c r="L341">
        <v>73431</v>
      </c>
    </row>
    <row r="342" spans="1:12" ht="16.5" hidden="1" x14ac:dyDescent="0.25">
      <c r="A342" s="15" t="str">
        <f t="shared" si="7"/>
        <v>SANHDIEUGTLX250G</v>
      </c>
      <c r="B342" s="15" t="s">
        <v>602</v>
      </c>
      <c r="C342" s="15" t="s">
        <v>32</v>
      </c>
      <c r="D342" s="15" t="s">
        <v>33</v>
      </c>
      <c r="E342" s="16">
        <v>50182</v>
      </c>
      <c r="F342" s="16">
        <v>50182</v>
      </c>
      <c r="H342" s="39">
        <f t="shared" si="8"/>
        <v>0</v>
      </c>
      <c r="I342" s="41">
        <v>111058</v>
      </c>
      <c r="L342">
        <v>111058</v>
      </c>
    </row>
    <row r="343" spans="1:12" ht="16.5" hidden="1" x14ac:dyDescent="0.25">
      <c r="A343" s="15" t="str">
        <f t="shared" si="7"/>
        <v>SANHDIEUTH200</v>
      </c>
      <c r="B343" s="15" t="s">
        <v>602</v>
      </c>
      <c r="C343" s="15" t="s">
        <v>34</v>
      </c>
      <c r="D343" s="15" t="s">
        <v>35</v>
      </c>
      <c r="E343" s="16">
        <v>55595</v>
      </c>
      <c r="F343" s="16">
        <v>55595</v>
      </c>
      <c r="H343" s="39">
        <f t="shared" si="8"/>
        <v>0</v>
      </c>
      <c r="I343" s="41">
        <v>50183</v>
      </c>
      <c r="L343">
        <v>50183</v>
      </c>
    </row>
    <row r="344" spans="1:12" ht="16.5" hidden="1" x14ac:dyDescent="0.25">
      <c r="A344" s="15" t="str">
        <f t="shared" si="7"/>
        <v/>
      </c>
      <c r="B344" s="15"/>
      <c r="C344" s="15"/>
      <c r="D344" s="15"/>
      <c r="E344" s="16"/>
      <c r="F344" s="16"/>
      <c r="H344" s="39">
        <f t="shared" si="8"/>
        <v>0</v>
      </c>
      <c r="I344" s="41">
        <v>55595</v>
      </c>
      <c r="L344">
        <v>55595</v>
      </c>
    </row>
    <row r="345" spans="1:12" ht="16.5" hidden="1" x14ac:dyDescent="0.25">
      <c r="A345" s="15" t="str">
        <f t="shared" si="7"/>
        <v>SATRACGM300</v>
      </c>
      <c r="B345" s="15" t="s">
        <v>7176</v>
      </c>
      <c r="C345" s="15" t="s">
        <v>27</v>
      </c>
      <c r="D345" s="15" t="s">
        <v>28</v>
      </c>
      <c r="E345" s="16">
        <v>73431</v>
      </c>
      <c r="F345" s="16">
        <v>73431</v>
      </c>
      <c r="H345" s="39">
        <f t="shared" si="8"/>
        <v>0</v>
      </c>
      <c r="I345" s="41" t="e">
        <v>#VALUE!</v>
      </c>
      <c r="L345" t="e">
        <v>#VALUE!</v>
      </c>
    </row>
    <row r="346" spans="1:12" ht="16.5" hidden="1" x14ac:dyDescent="0.25">
      <c r="A346" s="15" t="str">
        <f t="shared" si="7"/>
        <v>SATRACGM500</v>
      </c>
      <c r="B346" s="15" t="s">
        <v>7176</v>
      </c>
      <c r="C346" s="15" t="s">
        <v>542</v>
      </c>
      <c r="D346" s="15" t="s">
        <v>543</v>
      </c>
      <c r="E346" s="16">
        <v>119066</v>
      </c>
      <c r="F346" s="16">
        <v>119066</v>
      </c>
      <c r="H346" s="39">
        <f t="shared" si="8"/>
        <v>0</v>
      </c>
      <c r="I346" s="41">
        <v>73431</v>
      </c>
      <c r="L346">
        <v>73431</v>
      </c>
    </row>
    <row r="347" spans="1:12" ht="16.5" hidden="1" x14ac:dyDescent="0.25">
      <c r="A347" s="15" t="str">
        <f t="shared" si="7"/>
        <v>SATRAGM500</v>
      </c>
      <c r="B347" s="15" t="s">
        <v>7176</v>
      </c>
      <c r="C347" s="15" t="s">
        <v>30</v>
      </c>
      <c r="D347" s="15" t="s">
        <v>31</v>
      </c>
      <c r="E347" s="16">
        <v>111058</v>
      </c>
      <c r="F347" s="16">
        <v>111058</v>
      </c>
      <c r="H347" s="39">
        <f t="shared" si="8"/>
        <v>0</v>
      </c>
      <c r="I347" s="41">
        <v>119066</v>
      </c>
      <c r="L347">
        <v>119066</v>
      </c>
    </row>
    <row r="348" spans="1:12" ht="16.5" hidden="1" x14ac:dyDescent="0.25">
      <c r="A348" s="15" t="str">
        <f t="shared" si="7"/>
        <v>SATRAGTLX250G</v>
      </c>
      <c r="B348" s="15" t="s">
        <v>7176</v>
      </c>
      <c r="C348" s="15" t="s">
        <v>32</v>
      </c>
      <c r="D348" s="15" t="s">
        <v>33</v>
      </c>
      <c r="E348" s="16">
        <v>50182</v>
      </c>
      <c r="F348" s="16">
        <v>50182</v>
      </c>
      <c r="H348" s="39">
        <f t="shared" si="8"/>
        <v>0</v>
      </c>
      <c r="I348" s="41">
        <v>111058</v>
      </c>
      <c r="L348">
        <v>111058</v>
      </c>
    </row>
    <row r="349" spans="1:12" ht="16.5" hidden="1" x14ac:dyDescent="0.25">
      <c r="A349" s="15" t="str">
        <f t="shared" si="7"/>
        <v>SATRAMNH250</v>
      </c>
      <c r="B349" s="15" t="s">
        <v>7176</v>
      </c>
      <c r="C349" s="15" t="s">
        <v>48</v>
      </c>
      <c r="D349" s="15" t="s">
        <v>49</v>
      </c>
      <c r="E349" s="16">
        <v>46000</v>
      </c>
      <c r="F349" s="16">
        <v>46000</v>
      </c>
      <c r="H349" s="39">
        <f t="shared" si="8"/>
        <v>0</v>
      </c>
      <c r="I349" s="41">
        <v>50183</v>
      </c>
      <c r="L349">
        <v>50182</v>
      </c>
    </row>
    <row r="350" spans="1:12" ht="16.5" hidden="1" x14ac:dyDescent="0.25">
      <c r="A350" s="15" t="str">
        <f t="shared" si="7"/>
        <v>SATRATH200</v>
      </c>
      <c r="B350" s="15" t="s">
        <v>7176</v>
      </c>
      <c r="C350" s="15" t="s">
        <v>34</v>
      </c>
      <c r="D350" s="15" t="s">
        <v>35</v>
      </c>
      <c r="E350" s="16">
        <v>55595</v>
      </c>
      <c r="F350" s="16">
        <v>55595</v>
      </c>
      <c r="H350" s="39">
        <f t="shared" si="8"/>
        <v>0</v>
      </c>
      <c r="I350" s="41">
        <v>46000</v>
      </c>
      <c r="L350">
        <v>46000</v>
      </c>
    </row>
    <row r="351" spans="1:12" ht="16.5" hidden="1" x14ac:dyDescent="0.25">
      <c r="A351" s="15" t="str">
        <f t="shared" si="7"/>
        <v>SATRATH400</v>
      </c>
      <c r="B351" s="15" t="s">
        <v>7176</v>
      </c>
      <c r="C351" s="15" t="s">
        <v>548</v>
      </c>
      <c r="D351" s="15" t="s">
        <v>549</v>
      </c>
      <c r="E351" s="16">
        <v>107205</v>
      </c>
      <c r="F351" s="16">
        <v>107205</v>
      </c>
      <c r="H351" s="39">
        <f t="shared" si="8"/>
        <v>0</v>
      </c>
      <c r="I351" s="41">
        <v>55595</v>
      </c>
      <c r="L351">
        <v>55595</v>
      </c>
    </row>
    <row r="352" spans="1:12" ht="16.5" hidden="1" x14ac:dyDescent="0.25">
      <c r="A352" s="15" t="str">
        <f t="shared" si="7"/>
        <v/>
      </c>
      <c r="B352" s="15"/>
      <c r="C352" s="15"/>
      <c r="D352" s="15"/>
      <c r="E352" s="16"/>
      <c r="F352" s="16"/>
      <c r="H352" s="39">
        <f t="shared" si="8"/>
        <v>0</v>
      </c>
      <c r="I352" s="41">
        <v>107205</v>
      </c>
      <c r="L352">
        <v>107205</v>
      </c>
    </row>
    <row r="353" spans="1:12" ht="16.5" hidden="1" x14ac:dyDescent="0.25">
      <c r="A353" s="15" t="str">
        <f t="shared" si="7"/>
        <v>SEVENCGM100</v>
      </c>
      <c r="B353" s="15" t="s">
        <v>603</v>
      </c>
      <c r="C353" s="15" t="s">
        <v>551</v>
      </c>
      <c r="D353" s="15" t="s">
        <v>552</v>
      </c>
      <c r="E353" s="16">
        <v>24549</v>
      </c>
      <c r="F353" s="16">
        <v>22340</v>
      </c>
      <c r="H353" s="39">
        <f t="shared" si="8"/>
        <v>-2209</v>
      </c>
      <c r="I353" s="41" t="e">
        <v>#VALUE!</v>
      </c>
      <c r="L353" t="e">
        <v>#VALUE!</v>
      </c>
    </row>
    <row r="354" spans="1:12" ht="16.5" hidden="1" x14ac:dyDescent="0.25">
      <c r="A354" s="15" t="str">
        <f t="shared" si="7"/>
        <v>SEVENGM500</v>
      </c>
      <c r="B354" s="15" t="s">
        <v>603</v>
      </c>
      <c r="C354" s="15" t="s">
        <v>30</v>
      </c>
      <c r="D354" s="15" t="s">
        <v>31</v>
      </c>
      <c r="E354" s="16">
        <v>111058</v>
      </c>
      <c r="F354" s="16">
        <v>101063</v>
      </c>
      <c r="H354" s="39">
        <f t="shared" si="8"/>
        <v>-9995</v>
      </c>
      <c r="I354" s="41">
        <v>24549</v>
      </c>
      <c r="L354">
        <v>22340</v>
      </c>
    </row>
    <row r="355" spans="1:12" ht="16.5" hidden="1" x14ac:dyDescent="0.25">
      <c r="A355" s="15" t="str">
        <f t="shared" si="7"/>
        <v>SEVENGSG45G</v>
      </c>
      <c r="B355" s="15" t="s">
        <v>603</v>
      </c>
      <c r="C355" s="15" t="s">
        <v>681</v>
      </c>
      <c r="D355" s="15" t="s">
        <v>682</v>
      </c>
      <c r="E355" s="16">
        <v>8372</v>
      </c>
      <c r="F355" s="16">
        <v>8372</v>
      </c>
      <c r="H355" s="39">
        <f t="shared" si="8"/>
        <v>0</v>
      </c>
      <c r="I355" s="41">
        <v>111058</v>
      </c>
      <c r="L355">
        <v>101063</v>
      </c>
    </row>
    <row r="356" spans="1:12" ht="16.5" hidden="1" x14ac:dyDescent="0.25">
      <c r="A356" s="15" t="str">
        <f t="shared" si="7"/>
        <v/>
      </c>
      <c r="B356" s="15"/>
      <c r="C356" s="15"/>
      <c r="D356" s="15"/>
      <c r="E356" s="16"/>
      <c r="F356" s="16"/>
      <c r="H356" s="39">
        <f t="shared" si="8"/>
        <v>0</v>
      </c>
      <c r="I356" s="41">
        <v>8372</v>
      </c>
      <c r="L356">
        <v>8372</v>
      </c>
    </row>
    <row r="357" spans="1:12" ht="16.5" hidden="1" x14ac:dyDescent="0.25">
      <c r="A357" s="15" t="str">
        <f t="shared" si="7"/>
        <v>SIBACGM300</v>
      </c>
      <c r="B357" s="15" t="s">
        <v>604</v>
      </c>
      <c r="C357" s="15" t="s">
        <v>27</v>
      </c>
      <c r="D357" s="15" t="s">
        <v>28</v>
      </c>
      <c r="E357" s="16">
        <v>73431</v>
      </c>
      <c r="F357" s="16">
        <v>69025</v>
      </c>
      <c r="H357" s="39">
        <f t="shared" si="8"/>
        <v>-4406</v>
      </c>
      <c r="I357" s="41" t="e">
        <v>#VALUE!</v>
      </c>
      <c r="L357" t="e">
        <v>#VALUE!</v>
      </c>
    </row>
    <row r="358" spans="1:12" ht="16.5" hidden="1" x14ac:dyDescent="0.25">
      <c r="A358" s="15" t="str">
        <f t="shared" si="7"/>
        <v>SIBAGSG250</v>
      </c>
      <c r="B358" s="15" t="s">
        <v>604</v>
      </c>
      <c r="C358" s="15" t="s">
        <v>46</v>
      </c>
      <c r="D358" s="15" t="s">
        <v>47</v>
      </c>
      <c r="E358" s="16">
        <v>57387</v>
      </c>
      <c r="F358" s="16">
        <v>50400</v>
      </c>
      <c r="H358" s="39">
        <f t="shared" si="8"/>
        <v>-6987</v>
      </c>
      <c r="I358" s="41">
        <v>73431</v>
      </c>
      <c r="L358">
        <v>69025</v>
      </c>
    </row>
    <row r="359" spans="1:12" ht="16.5" hidden="1" x14ac:dyDescent="0.25">
      <c r="A359" s="15" t="str">
        <f t="shared" si="7"/>
        <v>SIBAGTLX250G</v>
      </c>
      <c r="B359" s="15" t="s">
        <v>604</v>
      </c>
      <c r="C359" s="15" t="s">
        <v>32</v>
      </c>
      <c r="D359" s="15" t="s">
        <v>33</v>
      </c>
      <c r="E359" s="16">
        <v>50182</v>
      </c>
      <c r="F359" s="16">
        <v>47172</v>
      </c>
      <c r="H359" s="39">
        <f t="shared" si="8"/>
        <v>-3010</v>
      </c>
      <c r="I359" s="41">
        <v>57387</v>
      </c>
      <c r="L359">
        <v>50400</v>
      </c>
    </row>
    <row r="360" spans="1:12" ht="16.5" hidden="1" x14ac:dyDescent="0.25">
      <c r="A360" s="15" t="str">
        <f t="shared" si="7"/>
        <v>SIBATH200</v>
      </c>
      <c r="B360" s="15" t="s">
        <v>604</v>
      </c>
      <c r="C360" s="15" t="s">
        <v>34</v>
      </c>
      <c r="D360" s="15" t="s">
        <v>35</v>
      </c>
      <c r="E360" s="16">
        <v>55595</v>
      </c>
      <c r="F360" s="16">
        <v>52259</v>
      </c>
      <c r="H360" s="39">
        <f t="shared" si="8"/>
        <v>-3336</v>
      </c>
      <c r="I360" s="41">
        <v>50183</v>
      </c>
      <c r="L360">
        <v>47172</v>
      </c>
    </row>
    <row r="361" spans="1:12" ht="16.5" hidden="1" x14ac:dyDescent="0.25">
      <c r="A361" s="15" t="str">
        <f t="shared" si="7"/>
        <v>SIBAGM500</v>
      </c>
      <c r="B361" s="15" t="s">
        <v>604</v>
      </c>
      <c r="C361" s="15" t="s">
        <v>30</v>
      </c>
      <c r="D361" s="15" t="s">
        <v>31</v>
      </c>
      <c r="E361" s="16">
        <v>109614</v>
      </c>
      <c r="F361" s="16">
        <v>109614</v>
      </c>
      <c r="H361" s="39"/>
      <c r="I361" s="41"/>
    </row>
    <row r="362" spans="1:12" ht="16.5" hidden="1" x14ac:dyDescent="0.25">
      <c r="A362" s="15" t="str">
        <f t="shared" si="7"/>
        <v>SIBAGXD500</v>
      </c>
      <c r="B362" s="15" t="s">
        <v>604</v>
      </c>
      <c r="C362" s="15" t="s">
        <v>52</v>
      </c>
      <c r="D362" s="15" t="s">
        <v>53</v>
      </c>
      <c r="E362" s="16">
        <v>104910</v>
      </c>
      <c r="F362" s="16">
        <v>104910</v>
      </c>
      <c r="H362" s="39"/>
      <c r="I362" s="41"/>
    </row>
    <row r="363" spans="1:12" ht="16.5" hidden="1" x14ac:dyDescent="0.25">
      <c r="A363" s="15" t="str">
        <f t="shared" si="7"/>
        <v/>
      </c>
      <c r="B363" s="15"/>
      <c r="C363" s="15"/>
      <c r="D363" s="15"/>
      <c r="E363" s="16"/>
      <c r="F363" s="16"/>
      <c r="H363" s="39">
        <f t="shared" si="8"/>
        <v>0</v>
      </c>
      <c r="I363" s="41">
        <v>55595</v>
      </c>
      <c r="L363">
        <v>52259</v>
      </c>
    </row>
    <row r="364" spans="1:12" ht="16.5" hidden="1" x14ac:dyDescent="0.25">
      <c r="A364" s="15" t="str">
        <f t="shared" si="7"/>
        <v>SMARTCC300</v>
      </c>
      <c r="B364" s="15" t="s">
        <v>606</v>
      </c>
      <c r="C364" s="15" t="s">
        <v>37</v>
      </c>
      <c r="D364" s="15" t="s">
        <v>38</v>
      </c>
      <c r="E364" s="16">
        <v>74250</v>
      </c>
      <c r="F364" s="16">
        <v>70538</v>
      </c>
      <c r="H364" s="39">
        <f t="shared" si="8"/>
        <v>-3712</v>
      </c>
      <c r="I364" s="41" t="e">
        <v>#VALUE!</v>
      </c>
      <c r="L364" t="e">
        <v>#VALUE!</v>
      </c>
    </row>
    <row r="365" spans="1:12" ht="16.5" hidden="1" x14ac:dyDescent="0.25">
      <c r="A365" s="15" t="str">
        <f t="shared" si="7"/>
        <v>SMARTCGM100</v>
      </c>
      <c r="B365" s="15" t="s">
        <v>606</v>
      </c>
      <c r="C365" s="15" t="s">
        <v>551</v>
      </c>
      <c r="D365" s="15" t="s">
        <v>552</v>
      </c>
      <c r="E365" s="16">
        <v>24549</v>
      </c>
      <c r="F365" s="16">
        <v>23322</v>
      </c>
      <c r="H365" s="39">
        <f t="shared" si="8"/>
        <v>-1227</v>
      </c>
      <c r="I365" s="41">
        <v>74250</v>
      </c>
      <c r="L365">
        <v>70538</v>
      </c>
    </row>
    <row r="366" spans="1:12" ht="16.5" hidden="1" x14ac:dyDescent="0.25">
      <c r="A366" s="15" t="str">
        <f t="shared" si="7"/>
        <v>SMARTCGM300</v>
      </c>
      <c r="B366" s="15" t="s">
        <v>606</v>
      </c>
      <c r="C366" s="15" t="s">
        <v>27</v>
      </c>
      <c r="D366" s="15" t="s">
        <v>28</v>
      </c>
      <c r="E366" s="16">
        <v>73431</v>
      </c>
      <c r="F366" s="16">
        <v>69759</v>
      </c>
      <c r="H366" s="39">
        <f t="shared" si="8"/>
        <v>-3672</v>
      </c>
      <c r="I366" s="41">
        <v>24549</v>
      </c>
      <c r="L366">
        <v>23322</v>
      </c>
    </row>
    <row r="367" spans="1:12" ht="16.5" hidden="1" x14ac:dyDescent="0.25">
      <c r="A367" s="15" t="str">
        <f t="shared" si="7"/>
        <v>SMARTCN300</v>
      </c>
      <c r="B367" s="15" t="s">
        <v>606</v>
      </c>
      <c r="C367" s="15" t="s">
        <v>39</v>
      </c>
      <c r="D367" s="15" t="s">
        <v>40</v>
      </c>
      <c r="E367" s="16">
        <v>70950</v>
      </c>
      <c r="F367" s="16">
        <v>67403</v>
      </c>
      <c r="H367" s="39">
        <f t="shared" si="8"/>
        <v>-3547</v>
      </c>
      <c r="I367" s="41">
        <v>73431</v>
      </c>
      <c r="L367">
        <v>69759</v>
      </c>
    </row>
    <row r="368" spans="1:12" ht="16.5" hidden="1" x14ac:dyDescent="0.25">
      <c r="A368" s="15" t="str">
        <f t="shared" si="7"/>
        <v>SMARTGL250</v>
      </c>
      <c r="B368" s="15" t="s">
        <v>606</v>
      </c>
      <c r="C368" s="15" t="s">
        <v>44</v>
      </c>
      <c r="D368" s="15" t="s">
        <v>45</v>
      </c>
      <c r="E368" s="16">
        <v>56430</v>
      </c>
      <c r="F368" s="16">
        <v>49500</v>
      </c>
      <c r="H368" s="39">
        <f t="shared" si="8"/>
        <v>-6930</v>
      </c>
      <c r="I368" s="41">
        <v>70950</v>
      </c>
      <c r="L368">
        <v>67403</v>
      </c>
    </row>
    <row r="369" spans="1:12" ht="16.5" hidden="1" x14ac:dyDescent="0.25">
      <c r="A369" s="15" t="str">
        <f t="shared" si="7"/>
        <v>SMARTGM500</v>
      </c>
      <c r="B369" s="15" t="s">
        <v>606</v>
      </c>
      <c r="C369" s="15" t="s">
        <v>30</v>
      </c>
      <c r="D369" s="15" t="s">
        <v>31</v>
      </c>
      <c r="E369" s="16">
        <v>111058</v>
      </c>
      <c r="F369" s="16">
        <v>105506</v>
      </c>
      <c r="H369" s="39">
        <f t="shared" si="8"/>
        <v>-5552</v>
      </c>
      <c r="I369" s="41">
        <v>56430</v>
      </c>
      <c r="L369">
        <v>49500</v>
      </c>
    </row>
    <row r="370" spans="1:12" ht="16.5" hidden="1" x14ac:dyDescent="0.25">
      <c r="A370" s="15" t="str">
        <f t="shared" si="7"/>
        <v>SMARTGSG250</v>
      </c>
      <c r="B370" s="15" t="s">
        <v>606</v>
      </c>
      <c r="C370" s="15" t="s">
        <v>46</v>
      </c>
      <c r="D370" s="15" t="s">
        <v>47</v>
      </c>
      <c r="E370" s="16">
        <v>57998</v>
      </c>
      <c r="F370" s="16">
        <v>50400</v>
      </c>
      <c r="H370" s="39">
        <f t="shared" si="8"/>
        <v>-7598</v>
      </c>
      <c r="I370" s="41">
        <v>111058</v>
      </c>
      <c r="L370">
        <v>105506</v>
      </c>
    </row>
    <row r="371" spans="1:12" ht="16.5" hidden="1" x14ac:dyDescent="0.25">
      <c r="A371" s="15" t="str">
        <f t="shared" si="7"/>
        <v>SMARTGTLX250G</v>
      </c>
      <c r="B371" s="15" t="s">
        <v>606</v>
      </c>
      <c r="C371" s="15" t="s">
        <v>32</v>
      </c>
      <c r="D371" s="15" t="s">
        <v>33</v>
      </c>
      <c r="E371" s="16">
        <v>50182</v>
      </c>
      <c r="F371" s="16">
        <v>47672</v>
      </c>
      <c r="H371" s="39">
        <f t="shared" si="8"/>
        <v>-2510</v>
      </c>
      <c r="I371" s="41">
        <v>57998</v>
      </c>
      <c r="L371">
        <v>50400</v>
      </c>
    </row>
    <row r="372" spans="1:12" ht="16.5" hidden="1" x14ac:dyDescent="0.25">
      <c r="A372" s="15" t="str">
        <f t="shared" si="7"/>
        <v>SMARTGTNH500</v>
      </c>
      <c r="B372" s="15" t="s">
        <v>606</v>
      </c>
      <c r="C372" s="15" t="s">
        <v>546</v>
      </c>
      <c r="D372" s="15" t="s">
        <v>547</v>
      </c>
      <c r="E372" s="16">
        <v>96890</v>
      </c>
      <c r="F372" s="16">
        <v>96890</v>
      </c>
      <c r="H372" s="39">
        <f t="shared" si="8"/>
        <v>0</v>
      </c>
      <c r="I372" s="41">
        <v>50183</v>
      </c>
      <c r="L372">
        <v>47672</v>
      </c>
    </row>
    <row r="373" spans="1:12" ht="16.5" hidden="1" x14ac:dyDescent="0.25">
      <c r="A373" s="15" t="str">
        <f t="shared" si="7"/>
        <v>SMARTMNH250</v>
      </c>
      <c r="B373" s="15" t="s">
        <v>606</v>
      </c>
      <c r="C373" s="15" t="s">
        <v>48</v>
      </c>
      <c r="D373" s="15" t="s">
        <v>49</v>
      </c>
      <c r="E373" s="16">
        <v>46000</v>
      </c>
      <c r="F373" s="16">
        <v>43700</v>
      </c>
      <c r="H373" s="39">
        <f t="shared" si="8"/>
        <v>-2300</v>
      </c>
      <c r="I373" s="41">
        <v>96890</v>
      </c>
      <c r="L373">
        <v>96890</v>
      </c>
    </row>
    <row r="374" spans="1:12" ht="16.5" hidden="1" x14ac:dyDescent="0.25">
      <c r="A374" s="15" t="str">
        <f t="shared" si="7"/>
        <v>SMARTTH200</v>
      </c>
      <c r="B374" s="15" t="s">
        <v>606</v>
      </c>
      <c r="C374" s="15" t="s">
        <v>34</v>
      </c>
      <c r="D374" s="15" t="s">
        <v>35</v>
      </c>
      <c r="E374" s="16">
        <v>55595</v>
      </c>
      <c r="F374" s="16">
        <v>52815</v>
      </c>
      <c r="H374" s="39">
        <f t="shared" si="8"/>
        <v>-2780</v>
      </c>
      <c r="I374" s="41">
        <v>46000</v>
      </c>
      <c r="L374">
        <v>43700</v>
      </c>
    </row>
    <row r="375" spans="1:12" ht="16.5" hidden="1" x14ac:dyDescent="0.25">
      <c r="A375" s="15" t="str">
        <f t="shared" si="7"/>
        <v/>
      </c>
      <c r="B375" s="15"/>
      <c r="C375" s="15"/>
      <c r="D375" s="15"/>
      <c r="E375" s="16"/>
      <c r="F375" s="16"/>
      <c r="H375" s="39">
        <f t="shared" si="8"/>
        <v>0</v>
      </c>
      <c r="I375" s="41">
        <v>55595</v>
      </c>
      <c r="L375">
        <v>52815</v>
      </c>
    </row>
    <row r="376" spans="1:12" ht="16.5" hidden="1" x14ac:dyDescent="0.25">
      <c r="A376" s="15" t="str">
        <f t="shared" si="7"/>
        <v>SONGNGOCCC300</v>
      </c>
      <c r="B376" s="15" t="s">
        <v>7177</v>
      </c>
      <c r="C376" s="15" t="s">
        <v>37</v>
      </c>
      <c r="D376" s="15" t="s">
        <v>38</v>
      </c>
      <c r="E376" s="16">
        <v>74250</v>
      </c>
      <c r="F376" s="16">
        <v>74250</v>
      </c>
      <c r="H376" s="39">
        <f t="shared" si="8"/>
        <v>0</v>
      </c>
      <c r="I376" s="41" t="e">
        <v>#VALUE!</v>
      </c>
      <c r="L376" t="e">
        <v>#VALUE!</v>
      </c>
    </row>
    <row r="377" spans="1:12" ht="16.5" hidden="1" x14ac:dyDescent="0.25">
      <c r="A377" s="15" t="str">
        <f t="shared" si="7"/>
        <v>SONGNGOCCGM300</v>
      </c>
      <c r="B377" s="15" t="s">
        <v>7177</v>
      </c>
      <c r="C377" s="15" t="s">
        <v>27</v>
      </c>
      <c r="D377" s="15" t="s">
        <v>28</v>
      </c>
      <c r="E377" s="16">
        <v>73431</v>
      </c>
      <c r="F377" s="16">
        <v>73431</v>
      </c>
      <c r="H377" s="39">
        <f t="shared" si="8"/>
        <v>0</v>
      </c>
      <c r="I377" s="41">
        <v>74250</v>
      </c>
      <c r="L377">
        <v>74250</v>
      </c>
    </row>
    <row r="378" spans="1:12" ht="16.5" hidden="1" x14ac:dyDescent="0.25">
      <c r="A378" s="15" t="str">
        <f t="shared" si="7"/>
        <v>SONGNGOCCGM500</v>
      </c>
      <c r="B378" s="15" t="s">
        <v>7177</v>
      </c>
      <c r="C378" s="15" t="s">
        <v>542</v>
      </c>
      <c r="D378" s="15" t="s">
        <v>543</v>
      </c>
      <c r="E378" s="16">
        <v>119066</v>
      </c>
      <c r="F378" s="16">
        <v>119066</v>
      </c>
      <c r="H378" s="39">
        <f t="shared" si="8"/>
        <v>0</v>
      </c>
      <c r="I378" s="41">
        <v>73431</v>
      </c>
      <c r="L378">
        <v>73431</v>
      </c>
    </row>
    <row r="379" spans="1:12" ht="16.5" hidden="1" x14ac:dyDescent="0.25">
      <c r="A379" s="15" t="str">
        <f t="shared" si="7"/>
        <v>SONGNGOCCN300</v>
      </c>
      <c r="B379" s="15" t="s">
        <v>7177</v>
      </c>
      <c r="C379" s="15" t="s">
        <v>39</v>
      </c>
      <c r="D379" s="15" t="s">
        <v>40</v>
      </c>
      <c r="E379" s="16">
        <v>70950</v>
      </c>
      <c r="F379" s="16">
        <v>70950</v>
      </c>
      <c r="H379" s="39">
        <f t="shared" si="8"/>
        <v>0</v>
      </c>
      <c r="I379" s="41">
        <v>119066</v>
      </c>
      <c r="L379">
        <v>119066</v>
      </c>
    </row>
    <row r="380" spans="1:12" ht="16.5" hidden="1" x14ac:dyDescent="0.25">
      <c r="A380" s="15" t="str">
        <f t="shared" si="7"/>
        <v>SONGNGOCGM500</v>
      </c>
      <c r="B380" s="15" t="s">
        <v>7177</v>
      </c>
      <c r="C380" s="15" t="s">
        <v>30</v>
      </c>
      <c r="D380" s="15" t="s">
        <v>31</v>
      </c>
      <c r="E380" s="16">
        <v>111058</v>
      </c>
      <c r="F380" s="16">
        <v>111058</v>
      </c>
      <c r="H380" s="39">
        <f t="shared" si="8"/>
        <v>0</v>
      </c>
      <c r="I380" s="41">
        <v>70950</v>
      </c>
      <c r="L380">
        <v>70950</v>
      </c>
    </row>
    <row r="381" spans="1:12" ht="16.5" hidden="1" x14ac:dyDescent="0.25">
      <c r="A381" s="15" t="str">
        <f t="shared" si="7"/>
        <v>SONGNGOCGTLX250G</v>
      </c>
      <c r="B381" s="15" t="s">
        <v>7177</v>
      </c>
      <c r="C381" s="15" t="s">
        <v>32</v>
      </c>
      <c r="D381" s="15" t="s">
        <v>33</v>
      </c>
      <c r="E381" s="16">
        <v>50182</v>
      </c>
      <c r="F381" s="16">
        <v>50182</v>
      </c>
      <c r="H381" s="39">
        <f t="shared" si="8"/>
        <v>0</v>
      </c>
      <c r="I381" s="41">
        <v>111058</v>
      </c>
      <c r="L381">
        <v>111058</v>
      </c>
    </row>
    <row r="382" spans="1:12" ht="16.5" hidden="1" x14ac:dyDescent="0.25">
      <c r="A382" s="15" t="str">
        <f t="shared" si="7"/>
        <v/>
      </c>
      <c r="B382" s="15"/>
      <c r="C382" s="15"/>
      <c r="D382" s="15"/>
      <c r="E382" s="16"/>
      <c r="F382" s="16"/>
      <c r="H382" s="39">
        <f t="shared" si="8"/>
        <v>0</v>
      </c>
      <c r="I382" s="41">
        <v>50183</v>
      </c>
      <c r="L382">
        <v>50183</v>
      </c>
    </row>
    <row r="383" spans="1:12" ht="16.5" hidden="1" x14ac:dyDescent="0.25">
      <c r="A383" s="15" t="str">
        <f t="shared" si="7"/>
        <v>STCHOHAYCGM100</v>
      </c>
      <c r="B383" s="15" t="s">
        <v>608</v>
      </c>
      <c r="C383" s="15" t="s">
        <v>551</v>
      </c>
      <c r="D383" s="15" t="s">
        <v>552</v>
      </c>
      <c r="E383" s="16">
        <v>24549</v>
      </c>
      <c r="F383" s="16">
        <v>24549</v>
      </c>
      <c r="H383" s="39">
        <f t="shared" si="8"/>
        <v>0</v>
      </c>
      <c r="I383" s="41" t="e">
        <v>#VALUE!</v>
      </c>
      <c r="L383" t="e">
        <v>#VALUE!</v>
      </c>
    </row>
    <row r="384" spans="1:12" ht="16.5" hidden="1" x14ac:dyDescent="0.25">
      <c r="A384" s="15" t="str">
        <f t="shared" si="7"/>
        <v>STCHOHAYCGM300</v>
      </c>
      <c r="B384" s="15" t="s">
        <v>608</v>
      </c>
      <c r="C384" s="15" t="s">
        <v>27</v>
      </c>
      <c r="D384" s="15" t="s">
        <v>28</v>
      </c>
      <c r="E384" s="16">
        <v>73431</v>
      </c>
      <c r="F384" s="16">
        <v>73431</v>
      </c>
      <c r="H384" s="39">
        <f t="shared" si="8"/>
        <v>0</v>
      </c>
      <c r="I384" s="41">
        <v>24549</v>
      </c>
      <c r="L384">
        <v>24549</v>
      </c>
    </row>
    <row r="385" spans="1:12" ht="16.5" hidden="1" x14ac:dyDescent="0.25">
      <c r="A385" s="15" t="str">
        <f t="shared" si="7"/>
        <v>STCHOHAYCN300</v>
      </c>
      <c r="B385" s="15" t="s">
        <v>608</v>
      </c>
      <c r="C385" s="15" t="s">
        <v>39</v>
      </c>
      <c r="D385" s="15" t="s">
        <v>40</v>
      </c>
      <c r="E385" s="16">
        <v>70950</v>
      </c>
      <c r="F385" s="16">
        <v>70950</v>
      </c>
      <c r="H385" s="39">
        <f t="shared" si="8"/>
        <v>0</v>
      </c>
      <c r="I385" s="41">
        <v>73431</v>
      </c>
      <c r="L385">
        <v>73431</v>
      </c>
    </row>
    <row r="386" spans="1:12" ht="16.5" hidden="1" x14ac:dyDescent="0.25">
      <c r="A386" s="15" t="str">
        <f t="shared" si="7"/>
        <v>STCHOHAYGHK300</v>
      </c>
      <c r="B386" s="15" t="s">
        <v>608</v>
      </c>
      <c r="C386" s="15" t="s">
        <v>553</v>
      </c>
      <c r="D386" s="15" t="s">
        <v>554</v>
      </c>
      <c r="E386" s="16">
        <v>70000</v>
      </c>
      <c r="F386" s="16">
        <v>70000</v>
      </c>
      <c r="H386" s="39">
        <f t="shared" si="8"/>
        <v>0</v>
      </c>
      <c r="I386" s="41">
        <v>70950</v>
      </c>
      <c r="L386">
        <v>70950</v>
      </c>
    </row>
    <row r="387" spans="1:12" ht="16.5" hidden="1" x14ac:dyDescent="0.25">
      <c r="A387" s="15" t="str">
        <f t="shared" si="7"/>
        <v>STCHOHAYGL250</v>
      </c>
      <c r="B387" s="15" t="s">
        <v>608</v>
      </c>
      <c r="C387" s="15" t="s">
        <v>44</v>
      </c>
      <c r="D387" s="15" t="s">
        <v>45</v>
      </c>
      <c r="E387" s="16">
        <v>49500</v>
      </c>
      <c r="F387" s="16">
        <v>49500</v>
      </c>
      <c r="H387" s="39">
        <f t="shared" si="8"/>
        <v>0</v>
      </c>
      <c r="I387" s="41">
        <v>70000</v>
      </c>
      <c r="L387">
        <v>70000</v>
      </c>
    </row>
    <row r="388" spans="1:12" ht="16.5" hidden="1" x14ac:dyDescent="0.25">
      <c r="A388" s="15" t="str">
        <f t="shared" si="7"/>
        <v>STCHOHAYGM500</v>
      </c>
      <c r="B388" s="15" t="s">
        <v>608</v>
      </c>
      <c r="C388" s="15" t="s">
        <v>30</v>
      </c>
      <c r="D388" s="15" t="s">
        <v>31</v>
      </c>
      <c r="E388" s="16">
        <v>111058</v>
      </c>
      <c r="F388" s="16">
        <v>111058</v>
      </c>
      <c r="H388" s="39">
        <f t="shared" si="8"/>
        <v>0</v>
      </c>
      <c r="I388" s="41">
        <v>49500</v>
      </c>
      <c r="L388">
        <v>49500</v>
      </c>
    </row>
    <row r="389" spans="1:12" ht="16.5" hidden="1" x14ac:dyDescent="0.25">
      <c r="A389" s="15" t="str">
        <f t="shared" si="7"/>
        <v>STCHOHAYGSG250</v>
      </c>
      <c r="B389" s="15" t="s">
        <v>608</v>
      </c>
      <c r="C389" s="15" t="s">
        <v>46</v>
      </c>
      <c r="D389" s="15" t="s">
        <v>47</v>
      </c>
      <c r="E389" s="16">
        <v>50400</v>
      </c>
      <c r="F389" s="16">
        <v>50400</v>
      </c>
      <c r="H389" s="39">
        <f t="shared" si="8"/>
        <v>0</v>
      </c>
      <c r="I389" s="41">
        <v>111058</v>
      </c>
      <c r="L389">
        <v>111058</v>
      </c>
    </row>
    <row r="390" spans="1:12" ht="16.5" hidden="1" x14ac:dyDescent="0.25">
      <c r="A390" s="15" t="str">
        <f t="shared" si="7"/>
        <v>STCHOHAYGTLX250G</v>
      </c>
      <c r="B390" s="15" t="s">
        <v>608</v>
      </c>
      <c r="C390" s="15" t="s">
        <v>32</v>
      </c>
      <c r="D390" s="15" t="s">
        <v>33</v>
      </c>
      <c r="E390" s="16">
        <v>50182</v>
      </c>
      <c r="F390" s="16">
        <v>50182</v>
      </c>
      <c r="H390" s="39">
        <f t="shared" si="8"/>
        <v>0</v>
      </c>
      <c r="I390" s="41">
        <v>50400</v>
      </c>
      <c r="L390">
        <v>50400</v>
      </c>
    </row>
    <row r="391" spans="1:12" ht="16.5" hidden="1" x14ac:dyDescent="0.25">
      <c r="A391" s="15" t="str">
        <f t="shared" si="7"/>
        <v>STCHOHAYGXD500</v>
      </c>
      <c r="B391" s="15" t="s">
        <v>608</v>
      </c>
      <c r="C391" s="15" t="s">
        <v>52</v>
      </c>
      <c r="D391" s="15" t="s">
        <v>53</v>
      </c>
      <c r="E391" s="16">
        <v>111606</v>
      </c>
      <c r="F391" s="16">
        <v>111606</v>
      </c>
      <c r="H391" s="39">
        <f t="shared" si="8"/>
        <v>0</v>
      </c>
      <c r="I391" s="41">
        <v>50183</v>
      </c>
      <c r="L391">
        <v>50182</v>
      </c>
    </row>
    <row r="392" spans="1:12" ht="16.5" hidden="1" x14ac:dyDescent="0.25">
      <c r="A392" s="15" t="str">
        <f t="shared" si="7"/>
        <v>STCHOHAYMNH250</v>
      </c>
      <c r="B392" s="15" t="s">
        <v>608</v>
      </c>
      <c r="C392" s="15" t="s">
        <v>48</v>
      </c>
      <c r="D392" s="15" t="s">
        <v>49</v>
      </c>
      <c r="E392" s="16">
        <v>46000</v>
      </c>
      <c r="F392" s="16">
        <v>46000</v>
      </c>
      <c r="H392" s="39">
        <f t="shared" si="8"/>
        <v>0</v>
      </c>
      <c r="I392" s="41">
        <v>111606</v>
      </c>
      <c r="L392">
        <v>111606</v>
      </c>
    </row>
    <row r="393" spans="1:12" ht="16.5" hidden="1" x14ac:dyDescent="0.25">
      <c r="A393" s="15" t="str">
        <f t="shared" si="7"/>
        <v>STCHOHAYTH200</v>
      </c>
      <c r="B393" s="15" t="s">
        <v>608</v>
      </c>
      <c r="C393" s="15" t="s">
        <v>34</v>
      </c>
      <c r="D393" s="15" t="s">
        <v>35</v>
      </c>
      <c r="E393" s="16">
        <v>55595</v>
      </c>
      <c r="F393" s="16">
        <v>55595</v>
      </c>
      <c r="H393" s="39">
        <f t="shared" si="8"/>
        <v>0</v>
      </c>
      <c r="I393" s="41">
        <v>46000</v>
      </c>
      <c r="L393">
        <v>46000</v>
      </c>
    </row>
    <row r="394" spans="1:12" ht="16.5" hidden="1" x14ac:dyDescent="0.25">
      <c r="A394" s="15" t="str">
        <f t="shared" ref="A394:A460" si="9">B394&amp;C394</f>
        <v/>
      </c>
      <c r="B394" s="15"/>
      <c r="C394" s="15"/>
      <c r="D394" s="15"/>
      <c r="E394" s="16"/>
      <c r="F394" s="16"/>
      <c r="H394" s="39">
        <f t="shared" si="8"/>
        <v>0</v>
      </c>
      <c r="I394" s="41">
        <v>55595</v>
      </c>
      <c r="L394">
        <v>55595</v>
      </c>
    </row>
    <row r="395" spans="1:12" ht="16.5" hidden="1" x14ac:dyDescent="0.25">
      <c r="A395" s="15" t="str">
        <f t="shared" si="9"/>
        <v>STTHANHCONGCGST150</v>
      </c>
      <c r="B395" s="15" t="s">
        <v>610</v>
      </c>
      <c r="C395" s="15" t="s">
        <v>563</v>
      </c>
      <c r="D395" s="15" t="s">
        <v>564</v>
      </c>
      <c r="E395" s="16">
        <v>22500</v>
      </c>
      <c r="F395" s="16">
        <v>20925</v>
      </c>
      <c r="H395" s="39">
        <f t="shared" si="8"/>
        <v>-1575</v>
      </c>
      <c r="I395" s="41" t="e">
        <v>#VALUE!</v>
      </c>
      <c r="L395" t="e">
        <v>#VALUE!</v>
      </c>
    </row>
    <row r="396" spans="1:12" ht="16.5" hidden="1" x14ac:dyDescent="0.25">
      <c r="A396" s="15" t="str">
        <f>B396&amp;C396</f>
        <v>STTHANHCONGCGST250</v>
      </c>
      <c r="B396" s="15" t="s">
        <v>610</v>
      </c>
      <c r="C396" s="15" t="s">
        <v>598</v>
      </c>
      <c r="D396" s="15" t="s">
        <v>599</v>
      </c>
      <c r="E396" s="16">
        <v>34875</v>
      </c>
      <c r="F396" s="16">
        <v>34875</v>
      </c>
      <c r="H396" s="39"/>
      <c r="I396" s="41"/>
    </row>
    <row r="397" spans="1:12" ht="16.5" hidden="1" x14ac:dyDescent="0.25">
      <c r="A397" s="15" t="str">
        <f t="shared" si="9"/>
        <v>STTHANHCONGGM500</v>
      </c>
      <c r="B397" s="15" t="s">
        <v>610</v>
      </c>
      <c r="C397" s="15" t="s">
        <v>30</v>
      </c>
      <c r="D397" s="15" t="s">
        <v>31</v>
      </c>
      <c r="E397" s="16">
        <v>111058</v>
      </c>
      <c r="F397" s="16">
        <v>103284</v>
      </c>
      <c r="H397" s="39">
        <f t="shared" ref="H397:H462" si="10">F397-E397</f>
        <v>-7774</v>
      </c>
      <c r="I397" s="41">
        <v>22500</v>
      </c>
      <c r="L397">
        <v>20925</v>
      </c>
    </row>
    <row r="398" spans="1:12" ht="16.5" hidden="1" x14ac:dyDescent="0.25">
      <c r="A398" s="15" t="str">
        <f t="shared" si="9"/>
        <v>STTHANHCONGGSG250</v>
      </c>
      <c r="B398" s="15" t="s">
        <v>610</v>
      </c>
      <c r="C398" s="15" t="s">
        <v>46</v>
      </c>
      <c r="D398" s="15" t="s">
        <v>47</v>
      </c>
      <c r="E398" s="16">
        <v>50400</v>
      </c>
      <c r="F398" s="16">
        <v>46872</v>
      </c>
      <c r="H398" s="39">
        <f t="shared" si="10"/>
        <v>-3528</v>
      </c>
      <c r="I398" s="41">
        <v>111058</v>
      </c>
      <c r="L398">
        <v>103284</v>
      </c>
    </row>
    <row r="399" spans="1:12" ht="16.5" hidden="1" x14ac:dyDescent="0.25">
      <c r="A399" s="15" t="str">
        <f t="shared" si="9"/>
        <v>STTHANHCONGGXD500</v>
      </c>
      <c r="B399" s="15" t="s">
        <v>610</v>
      </c>
      <c r="C399" s="15" t="s">
        <v>52</v>
      </c>
      <c r="D399" s="15" t="s">
        <v>53</v>
      </c>
      <c r="E399" s="16">
        <v>111606</v>
      </c>
      <c r="F399" s="16">
        <v>103794</v>
      </c>
      <c r="H399" s="39">
        <f t="shared" si="10"/>
        <v>-7812</v>
      </c>
      <c r="I399" s="41">
        <v>50400</v>
      </c>
      <c r="L399">
        <v>46872</v>
      </c>
    </row>
    <row r="400" spans="1:12" ht="16.5" hidden="1" x14ac:dyDescent="0.25">
      <c r="A400" s="15" t="str">
        <f t="shared" si="9"/>
        <v>STTHANHCONGTH200</v>
      </c>
      <c r="B400" s="15" t="s">
        <v>610</v>
      </c>
      <c r="C400" s="15" t="s">
        <v>34</v>
      </c>
      <c r="D400" s="15" t="s">
        <v>35</v>
      </c>
      <c r="E400" s="16">
        <v>55595</v>
      </c>
      <c r="F400" s="16">
        <v>51704</v>
      </c>
      <c r="H400" s="39">
        <f t="shared" si="10"/>
        <v>-3891</v>
      </c>
      <c r="I400" s="41">
        <v>111606</v>
      </c>
      <c r="L400">
        <v>103794</v>
      </c>
    </row>
    <row r="401" spans="1:12" ht="16.5" hidden="1" x14ac:dyDescent="0.25">
      <c r="A401" s="15" t="str">
        <f t="shared" si="9"/>
        <v>STTHANHCONGTHST150</v>
      </c>
      <c r="B401" s="15" t="s">
        <v>610</v>
      </c>
      <c r="C401" s="15" t="s">
        <v>565</v>
      </c>
      <c r="D401" s="15" t="s">
        <v>566</v>
      </c>
      <c r="E401" s="16">
        <v>21667</v>
      </c>
      <c r="F401" s="16">
        <v>20150</v>
      </c>
      <c r="H401" s="39">
        <f t="shared" si="10"/>
        <v>-1517</v>
      </c>
      <c r="I401" s="41">
        <v>55595</v>
      </c>
      <c r="L401">
        <v>51704</v>
      </c>
    </row>
    <row r="402" spans="1:12" ht="16.5" hidden="1" x14ac:dyDescent="0.25">
      <c r="A402" s="15" t="str">
        <f t="shared" si="9"/>
        <v>STTHANHCONGTH400</v>
      </c>
      <c r="B402" s="15" t="s">
        <v>610</v>
      </c>
      <c r="C402" s="15" t="s">
        <v>548</v>
      </c>
      <c r="D402" s="15" t="s">
        <v>549</v>
      </c>
      <c r="E402" s="16">
        <v>99701</v>
      </c>
      <c r="F402" s="16">
        <v>99701</v>
      </c>
      <c r="H402" s="39"/>
      <c r="I402" s="41"/>
    </row>
    <row r="403" spans="1:12" ht="16.5" hidden="1" x14ac:dyDescent="0.25">
      <c r="A403" s="15" t="str">
        <f t="shared" si="9"/>
        <v>STTHANHCONGCGM300</v>
      </c>
      <c r="B403" s="15" t="s">
        <v>610</v>
      </c>
      <c r="C403" s="15" t="s">
        <v>27</v>
      </c>
      <c r="D403" s="15" t="s">
        <v>28</v>
      </c>
      <c r="E403" s="16">
        <v>68291</v>
      </c>
      <c r="F403" s="16">
        <v>68291</v>
      </c>
      <c r="H403" s="39"/>
      <c r="I403" s="41"/>
    </row>
    <row r="404" spans="1:12" ht="16.5" hidden="1" x14ac:dyDescent="0.25">
      <c r="A404" s="15" t="str">
        <f t="shared" si="9"/>
        <v>STTHANHCONGTHST250</v>
      </c>
      <c r="B404" s="15" t="s">
        <v>610</v>
      </c>
      <c r="C404" s="15" t="s">
        <v>600</v>
      </c>
      <c r="D404" s="15" t="s">
        <v>601</v>
      </c>
      <c r="E404" s="16">
        <v>36111</v>
      </c>
      <c r="F404" s="16">
        <v>33583</v>
      </c>
      <c r="H404" s="39">
        <f t="shared" si="10"/>
        <v>-2528</v>
      </c>
      <c r="I404" s="41">
        <v>21667</v>
      </c>
      <c r="L404">
        <v>20150</v>
      </c>
    </row>
    <row r="405" spans="1:12" ht="16.5" hidden="1" x14ac:dyDescent="0.25">
      <c r="A405" s="15" t="str">
        <f t="shared" si="9"/>
        <v/>
      </c>
      <c r="B405" s="15"/>
      <c r="C405" s="15"/>
      <c r="D405" s="15"/>
      <c r="E405" s="16"/>
      <c r="F405" s="16"/>
      <c r="H405" s="39">
        <f t="shared" si="10"/>
        <v>0</v>
      </c>
      <c r="I405" s="41">
        <v>36111</v>
      </c>
      <c r="L405">
        <v>33583</v>
      </c>
    </row>
    <row r="406" spans="1:12" ht="16.5" hidden="1" x14ac:dyDescent="0.25">
      <c r="A406" s="15" t="str">
        <f t="shared" si="9"/>
        <v>TAEBACKTH400</v>
      </c>
      <c r="B406" s="15" t="s">
        <v>612</v>
      </c>
      <c r="C406" s="15" t="s">
        <v>548</v>
      </c>
      <c r="D406" s="15" t="s">
        <v>549</v>
      </c>
      <c r="E406" s="16">
        <v>107205</v>
      </c>
      <c r="F406" s="16">
        <v>98629</v>
      </c>
      <c r="H406" s="39">
        <f t="shared" si="10"/>
        <v>-8576</v>
      </c>
      <c r="I406" s="41" t="e">
        <v>#VALUE!</v>
      </c>
      <c r="L406" t="e">
        <v>#VALUE!</v>
      </c>
    </row>
    <row r="407" spans="1:12" ht="16.5" hidden="1" x14ac:dyDescent="0.25">
      <c r="A407" s="15" t="str">
        <f t="shared" si="9"/>
        <v/>
      </c>
      <c r="B407" s="15"/>
      <c r="C407" s="15"/>
      <c r="D407" s="15"/>
      <c r="E407" s="16"/>
      <c r="F407" s="16"/>
      <c r="H407" s="39">
        <f t="shared" si="10"/>
        <v>0</v>
      </c>
      <c r="I407" s="41">
        <v>107205</v>
      </c>
      <c r="L407">
        <v>98629</v>
      </c>
    </row>
    <row r="408" spans="1:12" ht="16.5" hidden="1" x14ac:dyDescent="0.25">
      <c r="A408" s="15" t="str">
        <f t="shared" si="9"/>
        <v>TMARTCC300</v>
      </c>
      <c r="B408" s="15" t="s">
        <v>614</v>
      </c>
      <c r="C408" s="15" t="s">
        <v>37</v>
      </c>
      <c r="D408" s="15" t="s">
        <v>38</v>
      </c>
      <c r="E408" s="16">
        <v>74250</v>
      </c>
      <c r="F408" s="16">
        <v>74250</v>
      </c>
      <c r="H408" s="39">
        <f t="shared" si="10"/>
        <v>0</v>
      </c>
      <c r="I408" s="41" t="e">
        <v>#VALUE!</v>
      </c>
      <c r="L408" t="e">
        <v>#VALUE!</v>
      </c>
    </row>
    <row r="409" spans="1:12" ht="16.5" hidden="1" x14ac:dyDescent="0.25">
      <c r="A409" s="15" t="str">
        <f t="shared" si="9"/>
        <v>TMARTCGM100</v>
      </c>
      <c r="B409" s="15" t="s">
        <v>614</v>
      </c>
      <c r="C409" s="15" t="s">
        <v>551</v>
      </c>
      <c r="D409" s="15" t="s">
        <v>552</v>
      </c>
      <c r="E409" s="16">
        <v>24549</v>
      </c>
      <c r="F409" s="16">
        <v>24549</v>
      </c>
      <c r="H409" s="39">
        <f t="shared" si="10"/>
        <v>0</v>
      </c>
      <c r="I409" s="41">
        <v>74250</v>
      </c>
      <c r="L409">
        <v>74250</v>
      </c>
    </row>
    <row r="410" spans="1:12" ht="16.5" hidden="1" x14ac:dyDescent="0.25">
      <c r="A410" s="15" t="str">
        <f t="shared" si="9"/>
        <v>TMARTCGM300</v>
      </c>
      <c r="B410" s="15" t="s">
        <v>614</v>
      </c>
      <c r="C410" s="15" t="s">
        <v>27</v>
      </c>
      <c r="D410" s="15" t="s">
        <v>28</v>
      </c>
      <c r="E410" s="16">
        <v>73431</v>
      </c>
      <c r="F410" s="16">
        <v>73431</v>
      </c>
      <c r="H410" s="39">
        <f t="shared" si="10"/>
        <v>0</v>
      </c>
      <c r="I410" s="41">
        <v>24549</v>
      </c>
      <c r="L410">
        <v>24549</v>
      </c>
    </row>
    <row r="411" spans="1:12" ht="16.5" hidden="1" x14ac:dyDescent="0.25">
      <c r="A411" s="15" t="str">
        <f t="shared" si="9"/>
        <v>TMARTCGM500</v>
      </c>
      <c r="B411" s="15" t="s">
        <v>614</v>
      </c>
      <c r="C411" s="15" t="s">
        <v>542</v>
      </c>
      <c r="D411" s="15" t="s">
        <v>543</v>
      </c>
      <c r="E411" s="16">
        <v>119066</v>
      </c>
      <c r="F411" s="16">
        <v>119066</v>
      </c>
      <c r="H411" s="39">
        <f t="shared" si="10"/>
        <v>0</v>
      </c>
      <c r="I411" s="41">
        <v>73431</v>
      </c>
      <c r="L411">
        <v>73431</v>
      </c>
    </row>
    <row r="412" spans="1:12" ht="16.5" hidden="1" x14ac:dyDescent="0.25">
      <c r="A412" s="15" t="str">
        <f t="shared" si="9"/>
        <v>TMARTCGST150</v>
      </c>
      <c r="B412" s="15" t="s">
        <v>614</v>
      </c>
      <c r="C412" s="15" t="s">
        <v>563</v>
      </c>
      <c r="D412" s="15" t="s">
        <v>564</v>
      </c>
      <c r="E412" s="16">
        <v>22500</v>
      </c>
      <c r="F412" s="16">
        <v>20250</v>
      </c>
      <c r="H412" s="39">
        <f t="shared" si="10"/>
        <v>-2250</v>
      </c>
      <c r="I412" s="41">
        <v>119066</v>
      </c>
      <c r="L412">
        <v>119066</v>
      </c>
    </row>
    <row r="413" spans="1:12" ht="16.5" hidden="1" x14ac:dyDescent="0.25">
      <c r="A413" s="15" t="str">
        <f t="shared" si="9"/>
        <v>TMARTCN300</v>
      </c>
      <c r="B413" s="15" t="s">
        <v>614</v>
      </c>
      <c r="C413" s="15" t="s">
        <v>39</v>
      </c>
      <c r="D413" s="15" t="s">
        <v>40</v>
      </c>
      <c r="E413" s="16">
        <v>70950</v>
      </c>
      <c r="F413" s="16">
        <v>70950</v>
      </c>
      <c r="H413" s="39">
        <f t="shared" si="10"/>
        <v>0</v>
      </c>
      <c r="I413" s="41">
        <v>22500</v>
      </c>
      <c r="L413">
        <v>20250</v>
      </c>
    </row>
    <row r="414" spans="1:12" ht="16.5" hidden="1" x14ac:dyDescent="0.25">
      <c r="A414" s="15" t="str">
        <f t="shared" si="9"/>
        <v>TMARTGHK300</v>
      </c>
      <c r="B414" s="15" t="s">
        <v>614</v>
      </c>
      <c r="C414" s="15" t="s">
        <v>553</v>
      </c>
      <c r="D414" s="15" t="s">
        <v>554</v>
      </c>
      <c r="E414" s="16">
        <v>70000</v>
      </c>
      <c r="F414" s="16">
        <v>70000</v>
      </c>
      <c r="H414" s="39">
        <f t="shared" si="10"/>
        <v>0</v>
      </c>
      <c r="I414" s="41">
        <v>70950</v>
      </c>
      <c r="L414">
        <v>70950</v>
      </c>
    </row>
    <row r="415" spans="1:12" ht="16.5" hidden="1" x14ac:dyDescent="0.25">
      <c r="A415" s="15" t="str">
        <f t="shared" si="9"/>
        <v>TMARTGL250</v>
      </c>
      <c r="B415" s="15" t="s">
        <v>614</v>
      </c>
      <c r="C415" s="15" t="s">
        <v>44</v>
      </c>
      <c r="D415" s="15" t="s">
        <v>45</v>
      </c>
      <c r="E415" s="16">
        <v>59400</v>
      </c>
      <c r="F415" s="16">
        <v>49500</v>
      </c>
      <c r="H415" s="39">
        <f t="shared" si="10"/>
        <v>-9900</v>
      </c>
      <c r="I415" s="41">
        <v>70000</v>
      </c>
      <c r="L415">
        <v>70000</v>
      </c>
    </row>
    <row r="416" spans="1:12" ht="16.5" hidden="1" x14ac:dyDescent="0.25">
      <c r="A416" s="15" t="str">
        <f t="shared" si="9"/>
        <v>TMARTGL500KT</v>
      </c>
      <c r="B416" s="15" t="s">
        <v>614</v>
      </c>
      <c r="C416" s="15" t="s">
        <v>544</v>
      </c>
      <c r="D416" s="15" t="s">
        <v>545</v>
      </c>
      <c r="E416" s="16">
        <v>94013</v>
      </c>
      <c r="F416" s="16">
        <v>94013</v>
      </c>
      <c r="H416" s="39">
        <f t="shared" si="10"/>
        <v>0</v>
      </c>
      <c r="I416" s="41">
        <v>59400</v>
      </c>
      <c r="L416">
        <v>49500</v>
      </c>
    </row>
    <row r="417" spans="1:12" ht="16.5" hidden="1" x14ac:dyDescent="0.25">
      <c r="A417" s="15" t="str">
        <f t="shared" si="9"/>
        <v>TMARTGM500</v>
      </c>
      <c r="B417" s="15" t="s">
        <v>614</v>
      </c>
      <c r="C417" s="15" t="s">
        <v>30</v>
      </c>
      <c r="D417" s="15" t="s">
        <v>31</v>
      </c>
      <c r="E417" s="16">
        <v>111058</v>
      </c>
      <c r="F417" s="16">
        <v>111058</v>
      </c>
      <c r="H417" s="39">
        <f t="shared" si="10"/>
        <v>0</v>
      </c>
      <c r="I417" s="41">
        <v>94013</v>
      </c>
      <c r="L417">
        <v>94013</v>
      </c>
    </row>
    <row r="418" spans="1:12" ht="16.5" hidden="1" x14ac:dyDescent="0.25">
      <c r="A418" s="15" t="str">
        <f t="shared" si="9"/>
        <v>TMARTGSG250</v>
      </c>
      <c r="B418" s="15" t="s">
        <v>614</v>
      </c>
      <c r="C418" s="15" t="s">
        <v>46</v>
      </c>
      <c r="D418" s="15" t="s">
        <v>47</v>
      </c>
      <c r="E418" s="16">
        <v>61050</v>
      </c>
      <c r="F418" s="16">
        <v>50400</v>
      </c>
      <c r="H418" s="39">
        <f t="shared" si="10"/>
        <v>-10650</v>
      </c>
      <c r="I418" s="41">
        <v>111058</v>
      </c>
      <c r="L418">
        <v>111058</v>
      </c>
    </row>
    <row r="419" spans="1:12" ht="16.5" hidden="1" x14ac:dyDescent="0.25">
      <c r="A419" s="15" t="str">
        <f t="shared" si="9"/>
        <v>TMARTGTLX250G</v>
      </c>
      <c r="B419" s="15" t="s">
        <v>614</v>
      </c>
      <c r="C419" s="15" t="s">
        <v>32</v>
      </c>
      <c r="D419" s="15" t="s">
        <v>33</v>
      </c>
      <c r="E419" s="16">
        <v>50182</v>
      </c>
      <c r="F419" s="16">
        <v>50182</v>
      </c>
      <c r="H419" s="39">
        <f t="shared" si="10"/>
        <v>0</v>
      </c>
      <c r="I419" s="41">
        <v>61050</v>
      </c>
      <c r="L419">
        <v>50400</v>
      </c>
    </row>
    <row r="420" spans="1:12" ht="16.5" hidden="1" x14ac:dyDescent="0.25">
      <c r="A420" s="15" t="str">
        <f t="shared" si="9"/>
        <v>TMARTGXD500</v>
      </c>
      <c r="B420" s="15" t="s">
        <v>614</v>
      </c>
      <c r="C420" s="15" t="s">
        <v>52</v>
      </c>
      <c r="D420" s="15" t="s">
        <v>53</v>
      </c>
      <c r="E420" s="16">
        <v>111606</v>
      </c>
      <c r="F420" s="16">
        <v>111606</v>
      </c>
      <c r="H420" s="39">
        <f t="shared" si="10"/>
        <v>0</v>
      </c>
      <c r="I420" s="41">
        <v>50812</v>
      </c>
      <c r="L420">
        <v>50183</v>
      </c>
    </row>
    <row r="421" spans="1:12" ht="16.5" hidden="1" x14ac:dyDescent="0.25">
      <c r="A421" s="15" t="str">
        <f t="shared" si="9"/>
        <v>TMARTMNH250</v>
      </c>
      <c r="B421" s="15" t="s">
        <v>614</v>
      </c>
      <c r="C421" s="15" t="s">
        <v>48</v>
      </c>
      <c r="D421" s="15" t="s">
        <v>49</v>
      </c>
      <c r="E421" s="16">
        <v>46000</v>
      </c>
      <c r="F421" s="16">
        <v>46000</v>
      </c>
      <c r="H421" s="39">
        <f t="shared" si="10"/>
        <v>0</v>
      </c>
      <c r="I421" s="41">
        <v>111606</v>
      </c>
      <c r="L421">
        <v>111606</v>
      </c>
    </row>
    <row r="422" spans="1:12" ht="16.5" hidden="1" x14ac:dyDescent="0.25">
      <c r="A422" s="15" t="str">
        <f t="shared" si="9"/>
        <v>TMARTTH200</v>
      </c>
      <c r="B422" s="15" t="s">
        <v>614</v>
      </c>
      <c r="C422" s="15" t="s">
        <v>34</v>
      </c>
      <c r="D422" s="15" t="s">
        <v>35</v>
      </c>
      <c r="E422" s="16">
        <v>55595</v>
      </c>
      <c r="F422" s="16">
        <v>55595</v>
      </c>
      <c r="H422" s="39">
        <f t="shared" si="10"/>
        <v>0</v>
      </c>
      <c r="I422" s="41">
        <v>46000</v>
      </c>
      <c r="L422">
        <v>46000</v>
      </c>
    </row>
    <row r="423" spans="1:12" ht="16.5" hidden="1" x14ac:dyDescent="0.25">
      <c r="A423" s="15" t="str">
        <f t="shared" si="9"/>
        <v>TMARTTH400</v>
      </c>
      <c r="B423" s="15" t="s">
        <v>614</v>
      </c>
      <c r="C423" s="15" t="s">
        <v>548</v>
      </c>
      <c r="D423" s="15" t="s">
        <v>549</v>
      </c>
      <c r="E423" s="16">
        <v>107205</v>
      </c>
      <c r="F423" s="16">
        <v>107205</v>
      </c>
      <c r="H423" s="39">
        <f t="shared" si="10"/>
        <v>0</v>
      </c>
      <c r="I423" s="41">
        <v>55595</v>
      </c>
      <c r="L423">
        <v>55595</v>
      </c>
    </row>
    <row r="424" spans="1:12" ht="16.5" hidden="1" x14ac:dyDescent="0.25">
      <c r="A424" s="15" t="str">
        <f t="shared" si="9"/>
        <v>TMARTTHST150</v>
      </c>
      <c r="B424" s="15" t="s">
        <v>614</v>
      </c>
      <c r="C424" s="15" t="s">
        <v>565</v>
      </c>
      <c r="D424" s="15" t="s">
        <v>566</v>
      </c>
      <c r="E424" s="16">
        <v>21667</v>
      </c>
      <c r="F424" s="16">
        <v>19500</v>
      </c>
      <c r="H424" s="39">
        <f t="shared" si="10"/>
        <v>-2167</v>
      </c>
      <c r="I424" s="41">
        <v>107205</v>
      </c>
      <c r="L424">
        <v>107205</v>
      </c>
    </row>
    <row r="425" spans="1:12" ht="16.5" hidden="1" x14ac:dyDescent="0.25">
      <c r="A425" s="15" t="str">
        <f t="shared" si="9"/>
        <v/>
      </c>
      <c r="B425" s="15"/>
      <c r="C425" s="15"/>
      <c r="D425" s="15"/>
      <c r="E425" s="16"/>
      <c r="F425" s="16"/>
      <c r="H425" s="39">
        <f t="shared" si="10"/>
        <v>0</v>
      </c>
      <c r="I425" s="41">
        <v>21667</v>
      </c>
      <c r="L425">
        <v>19500</v>
      </c>
    </row>
    <row r="426" spans="1:12" ht="16.5" hidden="1" x14ac:dyDescent="0.25">
      <c r="A426" s="15" t="str">
        <f t="shared" si="9"/>
        <v>TMARTHATECOCGM300</v>
      </c>
      <c r="B426" s="15" t="s">
        <v>616</v>
      </c>
      <c r="C426" s="15" t="s">
        <v>27</v>
      </c>
      <c r="D426" s="15" t="s">
        <v>28</v>
      </c>
      <c r="E426" s="16">
        <v>73431</v>
      </c>
      <c r="F426" s="16">
        <v>73431</v>
      </c>
      <c r="H426" s="39">
        <f t="shared" si="10"/>
        <v>0</v>
      </c>
      <c r="I426" s="41" t="e">
        <v>#VALUE!</v>
      </c>
      <c r="L426" t="e">
        <v>#VALUE!</v>
      </c>
    </row>
    <row r="427" spans="1:12" ht="16.5" hidden="1" x14ac:dyDescent="0.25">
      <c r="A427" s="15" t="str">
        <f t="shared" si="9"/>
        <v>TMARTHATECOCGM500</v>
      </c>
      <c r="B427" s="15" t="s">
        <v>616</v>
      </c>
      <c r="C427" s="15" t="s">
        <v>542</v>
      </c>
      <c r="D427" s="15" t="s">
        <v>543</v>
      </c>
      <c r="E427" s="16">
        <v>119066</v>
      </c>
      <c r="F427" s="16">
        <v>119066</v>
      </c>
      <c r="H427" s="39">
        <f t="shared" si="10"/>
        <v>0</v>
      </c>
      <c r="I427" s="41">
        <v>73431</v>
      </c>
      <c r="L427">
        <v>73431</v>
      </c>
    </row>
    <row r="428" spans="1:12" ht="16.5" hidden="1" x14ac:dyDescent="0.25">
      <c r="A428" s="15" t="str">
        <f t="shared" si="9"/>
        <v>TMARTHATECOGM500</v>
      </c>
      <c r="B428" s="15" t="s">
        <v>616</v>
      </c>
      <c r="C428" s="15" t="s">
        <v>30</v>
      </c>
      <c r="D428" s="15" t="s">
        <v>31</v>
      </c>
      <c r="E428" s="16">
        <v>111058</v>
      </c>
      <c r="F428" s="16">
        <v>111058</v>
      </c>
      <c r="H428" s="39">
        <f t="shared" si="10"/>
        <v>0</v>
      </c>
      <c r="I428" s="41">
        <v>119066</v>
      </c>
      <c r="L428">
        <v>119066</v>
      </c>
    </row>
    <row r="429" spans="1:12" ht="16.5" hidden="1" x14ac:dyDescent="0.25">
      <c r="A429" s="15" t="str">
        <f t="shared" si="9"/>
        <v>TMARTHATECOGTLX250G</v>
      </c>
      <c r="B429" s="15" t="s">
        <v>616</v>
      </c>
      <c r="C429" s="15" t="s">
        <v>32</v>
      </c>
      <c r="D429" s="15" t="s">
        <v>33</v>
      </c>
      <c r="E429" s="16">
        <v>50182</v>
      </c>
      <c r="F429" s="16">
        <v>50182</v>
      </c>
      <c r="H429" s="39">
        <f t="shared" si="10"/>
        <v>0</v>
      </c>
      <c r="I429" s="41">
        <v>111058</v>
      </c>
      <c r="L429">
        <v>111058</v>
      </c>
    </row>
    <row r="430" spans="1:12" ht="16.5" hidden="1" x14ac:dyDescent="0.25">
      <c r="A430" s="15" t="str">
        <f t="shared" si="9"/>
        <v>TMARTHATECOMNH250</v>
      </c>
      <c r="B430" s="15" t="s">
        <v>616</v>
      </c>
      <c r="C430" s="15" t="s">
        <v>48</v>
      </c>
      <c r="D430" s="15" t="s">
        <v>49</v>
      </c>
      <c r="E430" s="16">
        <v>46000</v>
      </c>
      <c r="F430" s="16">
        <v>46000</v>
      </c>
      <c r="H430" s="39">
        <f t="shared" si="10"/>
        <v>0</v>
      </c>
      <c r="I430" s="41">
        <v>50183</v>
      </c>
      <c r="L430">
        <v>50182</v>
      </c>
    </row>
    <row r="431" spans="1:12" ht="16.5" hidden="1" x14ac:dyDescent="0.25">
      <c r="A431" s="15" t="str">
        <f t="shared" si="9"/>
        <v>TMARTHATECOTH200</v>
      </c>
      <c r="B431" s="15" t="s">
        <v>616</v>
      </c>
      <c r="C431" s="15" t="s">
        <v>34</v>
      </c>
      <c r="D431" s="15" t="s">
        <v>35</v>
      </c>
      <c r="E431" s="16">
        <v>55595</v>
      </c>
      <c r="F431" s="16">
        <v>55595</v>
      </c>
      <c r="H431" s="39">
        <f t="shared" si="10"/>
        <v>0</v>
      </c>
      <c r="I431" s="41">
        <v>46000</v>
      </c>
      <c r="L431">
        <v>46000</v>
      </c>
    </row>
    <row r="432" spans="1:12" ht="16.5" hidden="1" x14ac:dyDescent="0.25">
      <c r="A432" s="15" t="str">
        <f t="shared" si="9"/>
        <v/>
      </c>
      <c r="B432" s="15"/>
      <c r="C432" s="15"/>
      <c r="D432" s="15"/>
      <c r="E432" s="16"/>
      <c r="F432" s="16"/>
      <c r="H432" s="39">
        <f t="shared" si="10"/>
        <v>0</v>
      </c>
      <c r="I432" s="41">
        <v>55595</v>
      </c>
      <c r="L432">
        <v>55595</v>
      </c>
    </row>
    <row r="433" spans="1:12" ht="16.5" hidden="1" x14ac:dyDescent="0.25">
      <c r="A433" s="15" t="str">
        <f>B433&amp;C433</f>
        <v>TOMITACGM100</v>
      </c>
      <c r="B433" s="15" t="s">
        <v>618</v>
      </c>
      <c r="C433" s="15" t="s">
        <v>551</v>
      </c>
      <c r="D433" s="15" t="s">
        <v>552</v>
      </c>
      <c r="E433" s="16">
        <v>24549</v>
      </c>
      <c r="F433" s="16">
        <v>24549</v>
      </c>
      <c r="H433" s="39">
        <f t="shared" si="10"/>
        <v>0</v>
      </c>
      <c r="I433" s="41" t="e">
        <v>#VALUE!</v>
      </c>
      <c r="L433" t="e">
        <v>#VALUE!</v>
      </c>
    </row>
    <row r="434" spans="1:12" ht="16.5" hidden="1" x14ac:dyDescent="0.25">
      <c r="A434" s="15" t="str">
        <f t="shared" si="9"/>
        <v>TOMITACGM300</v>
      </c>
      <c r="B434" s="15" t="s">
        <v>618</v>
      </c>
      <c r="C434" s="15" t="s">
        <v>27</v>
      </c>
      <c r="D434" s="15" t="s">
        <v>28</v>
      </c>
      <c r="E434" s="16">
        <v>73431</v>
      </c>
      <c r="F434" s="16">
        <v>73431</v>
      </c>
      <c r="H434" s="39">
        <f t="shared" si="10"/>
        <v>0</v>
      </c>
      <c r="I434" s="41">
        <v>24549</v>
      </c>
      <c r="L434">
        <v>24549</v>
      </c>
    </row>
    <row r="435" spans="1:12" ht="16.5" hidden="1" x14ac:dyDescent="0.25">
      <c r="A435" s="15" t="str">
        <f t="shared" si="9"/>
        <v/>
      </c>
      <c r="B435" s="15"/>
      <c r="C435" s="15"/>
      <c r="D435" s="15"/>
      <c r="E435" s="16"/>
      <c r="F435" s="16"/>
      <c r="H435" s="39">
        <f t="shared" si="10"/>
        <v>0</v>
      </c>
      <c r="I435" s="41">
        <v>73431</v>
      </c>
      <c r="L435">
        <v>73431</v>
      </c>
    </row>
    <row r="436" spans="1:12" ht="16.5" hidden="1" x14ac:dyDescent="0.25">
      <c r="A436" s="15" t="str">
        <f t="shared" si="9"/>
        <v>TTMFARMCC300</v>
      </c>
      <c r="B436" s="15" t="s">
        <v>620</v>
      </c>
      <c r="C436" s="15" t="s">
        <v>37</v>
      </c>
      <c r="D436" s="15" t="s">
        <v>38</v>
      </c>
      <c r="E436" s="16">
        <v>74250</v>
      </c>
      <c r="F436" s="16">
        <v>74250</v>
      </c>
      <c r="H436" s="39">
        <f t="shared" si="10"/>
        <v>0</v>
      </c>
      <c r="I436" s="41" t="e">
        <v>#VALUE!</v>
      </c>
      <c r="L436" t="e">
        <v>#VALUE!</v>
      </c>
    </row>
    <row r="437" spans="1:12" ht="16.5" hidden="1" x14ac:dyDescent="0.25">
      <c r="A437" s="15" t="str">
        <f t="shared" si="9"/>
        <v>TTMFARMCGM300</v>
      </c>
      <c r="B437" s="15" t="s">
        <v>620</v>
      </c>
      <c r="C437" s="15" t="s">
        <v>27</v>
      </c>
      <c r="D437" s="15" t="s">
        <v>28</v>
      </c>
      <c r="E437" s="16">
        <v>73431</v>
      </c>
      <c r="F437" s="16">
        <v>73431</v>
      </c>
      <c r="H437" s="39">
        <f t="shared" si="10"/>
        <v>0</v>
      </c>
      <c r="I437" s="41">
        <v>74250</v>
      </c>
      <c r="L437">
        <v>74250</v>
      </c>
    </row>
    <row r="438" spans="1:12" ht="16.5" hidden="1" x14ac:dyDescent="0.25">
      <c r="A438" s="15" t="str">
        <f t="shared" si="9"/>
        <v>TTMFARMCGM500</v>
      </c>
      <c r="B438" s="15" t="s">
        <v>620</v>
      </c>
      <c r="C438" s="15" t="s">
        <v>542</v>
      </c>
      <c r="D438" s="15" t="s">
        <v>543</v>
      </c>
      <c r="E438" s="16">
        <v>119066</v>
      </c>
      <c r="F438" s="16">
        <v>119066</v>
      </c>
      <c r="H438" s="39">
        <f t="shared" si="10"/>
        <v>0</v>
      </c>
      <c r="I438" s="41">
        <v>73431</v>
      </c>
      <c r="L438">
        <v>73431</v>
      </c>
    </row>
    <row r="439" spans="1:12" ht="16.5" hidden="1" x14ac:dyDescent="0.25">
      <c r="A439" s="15" t="str">
        <f t="shared" si="9"/>
        <v>TTMFARMGM500</v>
      </c>
      <c r="B439" s="15" t="s">
        <v>620</v>
      </c>
      <c r="C439" s="15" t="s">
        <v>30</v>
      </c>
      <c r="D439" s="15" t="s">
        <v>31</v>
      </c>
      <c r="E439" s="16">
        <v>111058</v>
      </c>
      <c r="F439" s="16">
        <v>111058</v>
      </c>
      <c r="H439" s="39">
        <f t="shared" si="10"/>
        <v>0</v>
      </c>
      <c r="I439" s="41">
        <v>119066</v>
      </c>
      <c r="L439">
        <v>119066</v>
      </c>
    </row>
    <row r="440" spans="1:12" ht="16.5" hidden="1" x14ac:dyDescent="0.25">
      <c r="A440" s="15" t="str">
        <f t="shared" si="9"/>
        <v>TTMFARMGTLX250G</v>
      </c>
      <c r="B440" s="15" t="s">
        <v>620</v>
      </c>
      <c r="C440" s="15" t="s">
        <v>32</v>
      </c>
      <c r="D440" s="15" t="s">
        <v>33</v>
      </c>
      <c r="E440" s="16">
        <v>50182</v>
      </c>
      <c r="F440" s="16">
        <v>50182</v>
      </c>
      <c r="H440" s="39">
        <f t="shared" si="10"/>
        <v>0</v>
      </c>
      <c r="I440" s="41">
        <v>111058</v>
      </c>
      <c r="L440">
        <v>111058</v>
      </c>
    </row>
    <row r="441" spans="1:12" ht="16.5" hidden="1" x14ac:dyDescent="0.25">
      <c r="A441" s="15" t="str">
        <f t="shared" si="9"/>
        <v>TTMFARMMNH250</v>
      </c>
      <c r="B441" s="15" t="s">
        <v>620</v>
      </c>
      <c r="C441" s="15" t="s">
        <v>48</v>
      </c>
      <c r="D441" s="15" t="s">
        <v>49</v>
      </c>
      <c r="E441" s="16">
        <v>46000</v>
      </c>
      <c r="F441" s="16">
        <v>46000</v>
      </c>
      <c r="H441" s="39">
        <f t="shared" si="10"/>
        <v>0</v>
      </c>
      <c r="I441" s="41">
        <v>50183</v>
      </c>
      <c r="L441">
        <v>50183</v>
      </c>
    </row>
    <row r="442" spans="1:12" ht="16.5" hidden="1" x14ac:dyDescent="0.25">
      <c r="A442" s="15" t="str">
        <f t="shared" si="9"/>
        <v>TTMFARMTH200</v>
      </c>
      <c r="B442" s="15" t="s">
        <v>620</v>
      </c>
      <c r="C442" s="15" t="s">
        <v>34</v>
      </c>
      <c r="D442" s="15" t="s">
        <v>35</v>
      </c>
      <c r="E442" s="16">
        <v>55595</v>
      </c>
      <c r="F442" s="16">
        <v>55595</v>
      </c>
      <c r="H442" s="39">
        <f t="shared" si="10"/>
        <v>0</v>
      </c>
      <c r="I442" s="41">
        <v>46000</v>
      </c>
      <c r="L442">
        <v>46000</v>
      </c>
    </row>
    <row r="443" spans="1:12" ht="16.5" hidden="1" x14ac:dyDescent="0.25">
      <c r="A443" s="15" t="str">
        <f t="shared" si="9"/>
        <v/>
      </c>
      <c r="B443" s="15"/>
      <c r="C443" s="15"/>
      <c r="D443" s="15"/>
      <c r="E443" s="16"/>
      <c r="F443" s="16"/>
      <c r="H443" s="39">
        <f t="shared" si="10"/>
        <v>0</v>
      </c>
      <c r="I443" s="41">
        <v>55595</v>
      </c>
      <c r="L443">
        <v>55595</v>
      </c>
    </row>
    <row r="444" spans="1:12" ht="16.5" hidden="1" x14ac:dyDescent="0.25">
      <c r="A444" s="15" t="str">
        <f t="shared" si="9"/>
        <v>UNITCC300</v>
      </c>
      <c r="B444" s="15" t="s">
        <v>622</v>
      </c>
      <c r="C444" s="15" t="s">
        <v>37</v>
      </c>
      <c r="D444" s="15" t="s">
        <v>38</v>
      </c>
      <c r="E444" s="16">
        <v>74250</v>
      </c>
      <c r="F444" s="16">
        <v>74250</v>
      </c>
      <c r="H444" s="39">
        <f t="shared" si="10"/>
        <v>0</v>
      </c>
      <c r="I444" s="41" t="e">
        <v>#VALUE!</v>
      </c>
      <c r="L444" t="e">
        <v>#VALUE!</v>
      </c>
    </row>
    <row r="445" spans="1:12" ht="16.5" hidden="1" x14ac:dyDescent="0.25">
      <c r="A445" s="15" t="str">
        <f t="shared" si="9"/>
        <v>UNITCGM300</v>
      </c>
      <c r="B445" s="15" t="s">
        <v>622</v>
      </c>
      <c r="C445" s="15" t="s">
        <v>27</v>
      </c>
      <c r="D445" s="15" t="s">
        <v>28</v>
      </c>
      <c r="E445" s="16">
        <v>73431</v>
      </c>
      <c r="F445" s="16">
        <v>73431</v>
      </c>
      <c r="H445" s="39">
        <f t="shared" si="10"/>
        <v>0</v>
      </c>
      <c r="I445" s="41">
        <v>74250</v>
      </c>
      <c r="L445">
        <v>74250</v>
      </c>
    </row>
    <row r="446" spans="1:12" ht="16.5" hidden="1" x14ac:dyDescent="0.25">
      <c r="A446" s="15" t="str">
        <f t="shared" si="9"/>
        <v>UNITcgm100</v>
      </c>
      <c r="B446" s="15" t="s">
        <v>622</v>
      </c>
      <c r="C446" s="15" t="s">
        <v>7188</v>
      </c>
      <c r="D446" s="15" t="s">
        <v>7203</v>
      </c>
      <c r="E446" s="16">
        <v>24549</v>
      </c>
      <c r="F446" s="16">
        <v>24549</v>
      </c>
      <c r="H446" s="39">
        <f t="shared" si="10"/>
        <v>0</v>
      </c>
      <c r="I446" s="41">
        <v>73431</v>
      </c>
      <c r="L446">
        <v>73431</v>
      </c>
    </row>
    <row r="447" spans="1:12" ht="16.5" hidden="1" x14ac:dyDescent="0.25">
      <c r="A447" s="15" t="str">
        <f t="shared" si="9"/>
        <v>UNITCGM500</v>
      </c>
      <c r="B447" s="15" t="s">
        <v>622</v>
      </c>
      <c r="C447" s="15" t="s">
        <v>542</v>
      </c>
      <c r="D447" s="15" t="s">
        <v>543</v>
      </c>
      <c r="E447" s="16">
        <v>119066</v>
      </c>
      <c r="F447" s="16">
        <v>119066</v>
      </c>
      <c r="H447" s="39">
        <f t="shared" si="10"/>
        <v>0</v>
      </c>
      <c r="I447" s="41">
        <v>119066</v>
      </c>
      <c r="L447">
        <v>119066</v>
      </c>
    </row>
    <row r="448" spans="1:12" ht="16.5" hidden="1" x14ac:dyDescent="0.25">
      <c r="A448" s="15" t="str">
        <f t="shared" si="9"/>
        <v>UNITCN300</v>
      </c>
      <c r="B448" s="15" t="s">
        <v>622</v>
      </c>
      <c r="C448" s="15" t="s">
        <v>39</v>
      </c>
      <c r="D448" s="15" t="s">
        <v>40</v>
      </c>
      <c r="E448" s="16">
        <v>70950</v>
      </c>
      <c r="F448" s="16">
        <v>70950</v>
      </c>
      <c r="H448" s="39">
        <f t="shared" si="10"/>
        <v>0</v>
      </c>
      <c r="I448" s="41">
        <v>70950</v>
      </c>
      <c r="L448">
        <v>70950</v>
      </c>
    </row>
    <row r="449" spans="1:12" ht="16.5" hidden="1" x14ac:dyDescent="0.25">
      <c r="A449" s="15" t="str">
        <f t="shared" si="9"/>
        <v>UNITGHK300</v>
      </c>
      <c r="B449" s="15" t="s">
        <v>622</v>
      </c>
      <c r="C449" s="15" t="s">
        <v>553</v>
      </c>
      <c r="D449" s="15" t="s">
        <v>554</v>
      </c>
      <c r="E449" s="16">
        <v>70000</v>
      </c>
      <c r="F449" s="16">
        <v>70000</v>
      </c>
      <c r="H449" s="39">
        <f t="shared" si="10"/>
        <v>0</v>
      </c>
      <c r="I449" s="41">
        <v>70000</v>
      </c>
      <c r="L449">
        <v>70000</v>
      </c>
    </row>
    <row r="450" spans="1:12" ht="16.5" hidden="1" x14ac:dyDescent="0.25">
      <c r="A450" s="15" t="str">
        <f t="shared" si="9"/>
        <v>UNITGM500</v>
      </c>
      <c r="B450" s="15" t="s">
        <v>622</v>
      </c>
      <c r="C450" s="15" t="s">
        <v>30</v>
      </c>
      <c r="D450" s="15" t="s">
        <v>31</v>
      </c>
      <c r="E450" s="16">
        <v>111058</v>
      </c>
      <c r="F450" s="16">
        <v>111058</v>
      </c>
      <c r="H450" s="39">
        <f t="shared" si="10"/>
        <v>0</v>
      </c>
      <c r="I450" s="41">
        <v>111058</v>
      </c>
      <c r="L450">
        <v>111058</v>
      </c>
    </row>
    <row r="451" spans="1:12" ht="16.5" hidden="1" x14ac:dyDescent="0.25">
      <c r="A451" s="15" t="str">
        <f t="shared" si="9"/>
        <v>UNITGTLX250G</v>
      </c>
      <c r="B451" s="15" t="s">
        <v>622</v>
      </c>
      <c r="C451" s="15" t="s">
        <v>32</v>
      </c>
      <c r="D451" s="15" t="s">
        <v>33</v>
      </c>
      <c r="E451" s="16">
        <v>50182</v>
      </c>
      <c r="F451" s="16">
        <v>50182</v>
      </c>
      <c r="H451" s="39">
        <f t="shared" si="10"/>
        <v>0</v>
      </c>
      <c r="I451" s="41">
        <v>50183</v>
      </c>
      <c r="L451">
        <v>50183</v>
      </c>
    </row>
    <row r="452" spans="1:12" ht="16.5" hidden="1" x14ac:dyDescent="0.25">
      <c r="A452" s="15" t="str">
        <f t="shared" si="9"/>
        <v>UNITGXD500</v>
      </c>
      <c r="B452" s="15" t="s">
        <v>622</v>
      </c>
      <c r="C452" s="15" t="s">
        <v>52</v>
      </c>
      <c r="D452" s="15" t="s">
        <v>53</v>
      </c>
      <c r="E452" s="16">
        <v>111606</v>
      </c>
      <c r="F452" s="16">
        <v>111606</v>
      </c>
      <c r="H452" s="39">
        <f t="shared" si="10"/>
        <v>0</v>
      </c>
      <c r="I452" s="41">
        <v>111606</v>
      </c>
      <c r="L452">
        <v>111606</v>
      </c>
    </row>
    <row r="453" spans="1:12" ht="16.5" hidden="1" x14ac:dyDescent="0.25">
      <c r="A453" s="15" t="str">
        <f t="shared" si="9"/>
        <v>UNITMNH250</v>
      </c>
      <c r="B453" s="15" t="s">
        <v>622</v>
      </c>
      <c r="C453" s="15" t="s">
        <v>48</v>
      </c>
      <c r="D453" s="15" t="s">
        <v>49</v>
      </c>
      <c r="E453" s="16">
        <v>46000</v>
      </c>
      <c r="F453" s="16">
        <v>46000</v>
      </c>
      <c r="H453" s="39">
        <f t="shared" si="10"/>
        <v>0</v>
      </c>
      <c r="I453" s="41">
        <v>46000</v>
      </c>
      <c r="L453">
        <v>46000</v>
      </c>
    </row>
    <row r="454" spans="1:12" ht="16.5" hidden="1" x14ac:dyDescent="0.25">
      <c r="A454" s="15" t="str">
        <f t="shared" si="9"/>
        <v>UNITTH200</v>
      </c>
      <c r="B454" s="15" t="s">
        <v>622</v>
      </c>
      <c r="C454" s="15" t="s">
        <v>34</v>
      </c>
      <c r="D454" s="15" t="s">
        <v>35</v>
      </c>
      <c r="E454" s="16">
        <v>55595</v>
      </c>
      <c r="F454" s="16">
        <v>55595</v>
      </c>
      <c r="H454" s="39">
        <f t="shared" si="10"/>
        <v>0</v>
      </c>
      <c r="I454" s="41">
        <v>55595</v>
      </c>
      <c r="L454">
        <v>55595</v>
      </c>
    </row>
    <row r="455" spans="1:12" ht="16.5" hidden="1" x14ac:dyDescent="0.25">
      <c r="A455" s="15" t="str">
        <f t="shared" si="9"/>
        <v/>
      </c>
      <c r="B455" s="15"/>
      <c r="C455" s="15"/>
      <c r="D455" s="15"/>
      <c r="E455" s="16"/>
      <c r="F455" s="16"/>
      <c r="H455" s="39">
        <f t="shared" si="10"/>
        <v>0</v>
      </c>
      <c r="I455" s="41" t="e">
        <v>#VALUE!</v>
      </c>
      <c r="L455" t="e">
        <v>#VALUE!</v>
      </c>
    </row>
    <row r="456" spans="1:12" ht="16.5" hidden="1" x14ac:dyDescent="0.25">
      <c r="A456" s="15" t="str">
        <f t="shared" si="9"/>
        <v>VANCUONGCC300</v>
      </c>
      <c r="B456" s="15" t="s">
        <v>7178</v>
      </c>
      <c r="C456" s="15" t="s">
        <v>37</v>
      </c>
      <c r="D456" s="15" t="s">
        <v>38</v>
      </c>
      <c r="E456" s="16">
        <v>74250</v>
      </c>
      <c r="F456" s="16">
        <v>74250</v>
      </c>
      <c r="H456" s="39">
        <f t="shared" si="10"/>
        <v>0</v>
      </c>
      <c r="I456" s="41">
        <v>74250</v>
      </c>
      <c r="L456">
        <v>74250</v>
      </c>
    </row>
    <row r="457" spans="1:12" ht="16.5" hidden="1" x14ac:dyDescent="0.25">
      <c r="A457" s="15" t="str">
        <f t="shared" si="9"/>
        <v>VANCUONGCGM300</v>
      </c>
      <c r="B457" s="15" t="s">
        <v>7178</v>
      </c>
      <c r="C457" s="15" t="s">
        <v>27</v>
      </c>
      <c r="D457" s="15" t="s">
        <v>28</v>
      </c>
      <c r="E457" s="16">
        <v>73431</v>
      </c>
      <c r="F457" s="16">
        <v>73431</v>
      </c>
      <c r="H457" s="39">
        <f t="shared" si="10"/>
        <v>0</v>
      </c>
      <c r="I457" s="41">
        <v>73431</v>
      </c>
      <c r="L457">
        <v>73431</v>
      </c>
    </row>
    <row r="458" spans="1:12" ht="16.5" hidden="1" x14ac:dyDescent="0.25">
      <c r="A458" s="15" t="str">
        <f t="shared" si="9"/>
        <v>VANCUONGGL250</v>
      </c>
      <c r="B458" s="15" t="s">
        <v>7178</v>
      </c>
      <c r="C458" s="15" t="s">
        <v>44</v>
      </c>
      <c r="D458" s="15" t="s">
        <v>45</v>
      </c>
      <c r="E458" s="16">
        <v>49500</v>
      </c>
      <c r="F458" s="16">
        <v>49500</v>
      </c>
      <c r="H458" s="39">
        <f t="shared" si="10"/>
        <v>0</v>
      </c>
      <c r="I458" s="41">
        <v>49500</v>
      </c>
      <c r="L458">
        <v>49500</v>
      </c>
    </row>
    <row r="459" spans="1:12" ht="16.5" hidden="1" x14ac:dyDescent="0.25">
      <c r="A459" s="15" t="str">
        <f t="shared" si="9"/>
        <v>VANCUONGGM500</v>
      </c>
      <c r="B459" s="15" t="s">
        <v>7178</v>
      </c>
      <c r="C459" s="15" t="s">
        <v>30</v>
      </c>
      <c r="D459" s="15" t="s">
        <v>31</v>
      </c>
      <c r="E459" s="16">
        <v>111058</v>
      </c>
      <c r="F459" s="16">
        <v>111058</v>
      </c>
      <c r="H459" s="39">
        <f t="shared" si="10"/>
        <v>0</v>
      </c>
      <c r="I459" s="41">
        <v>111058</v>
      </c>
      <c r="L459">
        <v>111058</v>
      </c>
    </row>
    <row r="460" spans="1:12" ht="16.5" hidden="1" x14ac:dyDescent="0.25">
      <c r="A460" s="15" t="str">
        <f t="shared" si="9"/>
        <v>VANCUONGGSG250</v>
      </c>
      <c r="B460" s="15" t="s">
        <v>7178</v>
      </c>
      <c r="C460" s="15" t="s">
        <v>46</v>
      </c>
      <c r="D460" s="15" t="s">
        <v>47</v>
      </c>
      <c r="E460" s="16">
        <v>50400</v>
      </c>
      <c r="F460" s="16">
        <v>50400</v>
      </c>
      <c r="H460" s="39">
        <f t="shared" si="10"/>
        <v>0</v>
      </c>
      <c r="I460" s="41">
        <v>50400</v>
      </c>
      <c r="L460">
        <v>50400</v>
      </c>
    </row>
    <row r="461" spans="1:12" ht="16.5" hidden="1" x14ac:dyDescent="0.25">
      <c r="A461" s="15" t="str">
        <f t="shared" ref="A461:A525" si="11">B461&amp;C461</f>
        <v>VANCUONGGTLX250G</v>
      </c>
      <c r="B461" s="15" t="s">
        <v>7178</v>
      </c>
      <c r="C461" s="15" t="s">
        <v>32</v>
      </c>
      <c r="D461" s="15" t="s">
        <v>33</v>
      </c>
      <c r="E461" s="16">
        <v>50182</v>
      </c>
      <c r="F461" s="16">
        <v>50182</v>
      </c>
      <c r="H461" s="39">
        <f t="shared" si="10"/>
        <v>0</v>
      </c>
      <c r="I461" s="41">
        <v>50183</v>
      </c>
      <c r="L461">
        <v>50182</v>
      </c>
    </row>
    <row r="462" spans="1:12" ht="16.5" hidden="1" x14ac:dyDescent="0.25">
      <c r="A462" s="15" t="str">
        <f t="shared" si="11"/>
        <v>VANCUONGMNH250</v>
      </c>
      <c r="B462" s="15" t="s">
        <v>7178</v>
      </c>
      <c r="C462" s="15" t="s">
        <v>48</v>
      </c>
      <c r="D462" s="15" t="s">
        <v>49</v>
      </c>
      <c r="E462" s="16">
        <v>46000</v>
      </c>
      <c r="F462" s="16">
        <v>46000</v>
      </c>
      <c r="H462" s="39">
        <f t="shared" si="10"/>
        <v>0</v>
      </c>
      <c r="I462" s="41">
        <v>46000</v>
      </c>
      <c r="L462">
        <v>46000</v>
      </c>
    </row>
    <row r="463" spans="1:12" ht="16.5" hidden="1" x14ac:dyDescent="0.25">
      <c r="A463" s="15" t="str">
        <f t="shared" si="11"/>
        <v>VANCUONGTH200</v>
      </c>
      <c r="B463" s="15" t="s">
        <v>7178</v>
      </c>
      <c r="C463" s="15" t="s">
        <v>34</v>
      </c>
      <c r="D463" s="15" t="s">
        <v>35</v>
      </c>
      <c r="E463" s="16">
        <v>55595</v>
      </c>
      <c r="F463" s="16">
        <v>55595</v>
      </c>
      <c r="H463" s="39">
        <f t="shared" ref="H463:H526" si="12">F463-E463</f>
        <v>0</v>
      </c>
      <c r="I463" s="41">
        <v>55595</v>
      </c>
      <c r="L463">
        <v>55595</v>
      </c>
    </row>
    <row r="464" spans="1:12" ht="16.5" hidden="1" x14ac:dyDescent="0.25">
      <c r="A464" s="15" t="str">
        <f t="shared" si="11"/>
        <v/>
      </c>
      <c r="B464" s="15"/>
      <c r="C464" s="15"/>
      <c r="D464" s="15"/>
      <c r="E464" s="16"/>
      <c r="F464" s="16"/>
      <c r="H464" s="39">
        <f t="shared" si="12"/>
        <v>0</v>
      </c>
      <c r="I464" s="41" t="e">
        <v>#VALUE!</v>
      </c>
      <c r="L464" t="e">
        <v>#VALUE!</v>
      </c>
    </row>
    <row r="465" spans="1:12" ht="16.5" hidden="1" x14ac:dyDescent="0.25">
      <c r="A465" s="15" t="str">
        <f t="shared" si="11"/>
        <v>VIETYCC300</v>
      </c>
      <c r="B465" s="15" t="s">
        <v>624</v>
      </c>
      <c r="C465" s="15" t="s">
        <v>37</v>
      </c>
      <c r="D465" s="15" t="s">
        <v>38</v>
      </c>
      <c r="E465" s="16">
        <v>74250</v>
      </c>
      <c r="F465" s="16">
        <v>70538</v>
      </c>
      <c r="H465" s="39">
        <f t="shared" si="12"/>
        <v>-3712</v>
      </c>
      <c r="I465" s="41">
        <v>74250</v>
      </c>
      <c r="L465">
        <v>70538</v>
      </c>
    </row>
    <row r="466" spans="1:12" ht="16.5" hidden="1" x14ac:dyDescent="0.25">
      <c r="A466" s="15" t="str">
        <f t="shared" si="11"/>
        <v>VIETYCGM300</v>
      </c>
      <c r="B466" s="15" t="s">
        <v>624</v>
      </c>
      <c r="C466" s="15" t="s">
        <v>27</v>
      </c>
      <c r="D466" s="15" t="s">
        <v>28</v>
      </c>
      <c r="E466" s="16">
        <v>73431</v>
      </c>
      <c r="F466" s="16">
        <v>69759</v>
      </c>
      <c r="H466" s="39">
        <f t="shared" si="12"/>
        <v>-3672</v>
      </c>
      <c r="I466" s="41">
        <v>73431</v>
      </c>
      <c r="L466">
        <v>69759</v>
      </c>
    </row>
    <row r="467" spans="1:12" ht="16.5" hidden="1" x14ac:dyDescent="0.25">
      <c r="A467" s="15" t="str">
        <f t="shared" si="11"/>
        <v>VIETYCN300</v>
      </c>
      <c r="B467" s="15" t="s">
        <v>624</v>
      </c>
      <c r="C467" s="15" t="s">
        <v>39</v>
      </c>
      <c r="D467" s="15" t="s">
        <v>40</v>
      </c>
      <c r="E467" s="16">
        <v>70950</v>
      </c>
      <c r="F467" s="16">
        <v>67402</v>
      </c>
      <c r="H467" s="39">
        <f t="shared" si="12"/>
        <v>-3548</v>
      </c>
      <c r="I467" s="41">
        <v>70950</v>
      </c>
      <c r="L467">
        <v>67402</v>
      </c>
    </row>
    <row r="468" spans="1:12" ht="16.5" hidden="1" x14ac:dyDescent="0.25">
      <c r="A468" s="15" t="str">
        <f t="shared" si="11"/>
        <v>VIETYGHK300</v>
      </c>
      <c r="B468" s="15" t="s">
        <v>624</v>
      </c>
      <c r="C468" s="15" t="s">
        <v>553</v>
      </c>
      <c r="D468" s="15" t="s">
        <v>554</v>
      </c>
      <c r="E468" s="16">
        <v>70000</v>
      </c>
      <c r="F468" s="16">
        <v>66500</v>
      </c>
      <c r="H468" s="39">
        <f t="shared" si="12"/>
        <v>-3500</v>
      </c>
      <c r="I468" s="41">
        <v>70000</v>
      </c>
      <c r="L468">
        <v>66500</v>
      </c>
    </row>
    <row r="469" spans="1:12" ht="16.5" hidden="1" x14ac:dyDescent="0.25">
      <c r="A469" s="15" t="str">
        <f t="shared" si="11"/>
        <v>VIETYGM500</v>
      </c>
      <c r="B469" s="15" t="s">
        <v>624</v>
      </c>
      <c r="C469" s="15" t="s">
        <v>30</v>
      </c>
      <c r="D469" s="15" t="s">
        <v>31</v>
      </c>
      <c r="E469" s="16">
        <v>111058</v>
      </c>
      <c r="F469" s="16">
        <v>105505</v>
      </c>
      <c r="H469" s="39">
        <f t="shared" si="12"/>
        <v>-5553</v>
      </c>
      <c r="I469" s="41">
        <v>111058</v>
      </c>
      <c r="L469">
        <v>105505</v>
      </c>
    </row>
    <row r="470" spans="1:12" ht="16.5" hidden="1" x14ac:dyDescent="0.25">
      <c r="A470" s="15" t="str">
        <f t="shared" si="11"/>
        <v>VIETYGTLX250G</v>
      </c>
      <c r="B470" s="15" t="s">
        <v>624</v>
      </c>
      <c r="C470" s="15" t="s">
        <v>32</v>
      </c>
      <c r="D470" s="15" t="s">
        <v>33</v>
      </c>
      <c r="E470" s="16">
        <v>50182</v>
      </c>
      <c r="F470" s="16">
        <v>47673</v>
      </c>
      <c r="H470" s="39">
        <f t="shared" si="12"/>
        <v>-2509</v>
      </c>
      <c r="I470" s="41">
        <v>50183</v>
      </c>
      <c r="L470">
        <v>47673</v>
      </c>
    </row>
    <row r="471" spans="1:12" ht="16.5" hidden="1" x14ac:dyDescent="0.25">
      <c r="A471" s="15" t="str">
        <f t="shared" si="11"/>
        <v>VIETYGXD500</v>
      </c>
      <c r="B471" s="15" t="s">
        <v>624</v>
      </c>
      <c r="C471" s="15" t="s">
        <v>52</v>
      </c>
      <c r="D471" s="15" t="s">
        <v>53</v>
      </c>
      <c r="E471" s="16">
        <v>111606</v>
      </c>
      <c r="F471" s="16">
        <v>106025</v>
      </c>
      <c r="H471" s="39">
        <f t="shared" si="12"/>
        <v>-5581</v>
      </c>
      <c r="I471" s="41">
        <v>111606</v>
      </c>
      <c r="L471">
        <v>106025</v>
      </c>
    </row>
    <row r="472" spans="1:12" ht="16.5" hidden="1" x14ac:dyDescent="0.25">
      <c r="A472" s="15" t="str">
        <f t="shared" si="11"/>
        <v>VIETYMNH250</v>
      </c>
      <c r="B472" s="15" t="s">
        <v>624</v>
      </c>
      <c r="C472" s="15" t="s">
        <v>48</v>
      </c>
      <c r="D472" s="15" t="s">
        <v>49</v>
      </c>
      <c r="E472" s="16">
        <v>46000</v>
      </c>
      <c r="F472" s="16">
        <v>43700</v>
      </c>
      <c r="H472" s="39">
        <f t="shared" si="12"/>
        <v>-2300</v>
      </c>
      <c r="I472" s="41">
        <v>46000</v>
      </c>
      <c r="L472">
        <v>43700</v>
      </c>
    </row>
    <row r="473" spans="1:12" ht="16.5" hidden="1" x14ac:dyDescent="0.25">
      <c r="A473" s="15" t="str">
        <f t="shared" si="11"/>
        <v>VIETYTH200</v>
      </c>
      <c r="B473" s="15" t="s">
        <v>624</v>
      </c>
      <c r="C473" s="15" t="s">
        <v>34</v>
      </c>
      <c r="D473" s="15" t="s">
        <v>35</v>
      </c>
      <c r="E473" s="16">
        <v>55595</v>
      </c>
      <c r="F473" s="16">
        <v>52815</v>
      </c>
      <c r="H473" s="39">
        <f t="shared" si="12"/>
        <v>-2780</v>
      </c>
      <c r="I473" s="41">
        <v>55595</v>
      </c>
      <c r="L473">
        <v>52815</v>
      </c>
    </row>
    <row r="474" spans="1:12" ht="16.5" hidden="1" x14ac:dyDescent="0.25">
      <c r="A474" s="15" t="str">
        <f t="shared" si="11"/>
        <v/>
      </c>
      <c r="B474" s="15"/>
      <c r="C474" s="15"/>
      <c r="D474" s="15"/>
      <c r="E474" s="16"/>
      <c r="F474" s="16"/>
      <c r="H474" s="39">
        <f t="shared" si="12"/>
        <v>0</v>
      </c>
      <c r="I474" s="41" t="e">
        <v>#VALUE!</v>
      </c>
      <c r="L474" t="e">
        <v>#VALUE!</v>
      </c>
    </row>
    <row r="475" spans="1:12" ht="16.5" hidden="1" x14ac:dyDescent="0.25">
      <c r="A475" s="15" t="str">
        <f t="shared" si="11"/>
        <v>VITALMARTCC300</v>
      </c>
      <c r="B475" s="15" t="s">
        <v>626</v>
      </c>
      <c r="C475" s="15" t="s">
        <v>37</v>
      </c>
      <c r="D475" s="15" t="s">
        <v>38</v>
      </c>
      <c r="E475" s="16">
        <v>74250</v>
      </c>
      <c r="F475" s="16">
        <v>74250</v>
      </c>
      <c r="H475" s="39">
        <f t="shared" si="12"/>
        <v>0</v>
      </c>
      <c r="I475" s="41">
        <v>74250</v>
      </c>
      <c r="L475">
        <v>74250</v>
      </c>
    </row>
    <row r="476" spans="1:12" ht="16.5" hidden="1" x14ac:dyDescent="0.25">
      <c r="A476" s="15" t="str">
        <f t="shared" si="11"/>
        <v>VITALMARTCGM100</v>
      </c>
      <c r="B476" s="15" t="s">
        <v>626</v>
      </c>
      <c r="C476" s="15" t="s">
        <v>551</v>
      </c>
      <c r="D476" s="15" t="s">
        <v>552</v>
      </c>
      <c r="E476" s="16">
        <v>24549</v>
      </c>
      <c r="F476" s="16">
        <v>22830</v>
      </c>
      <c r="H476" s="39">
        <f t="shared" si="12"/>
        <v>-1719</v>
      </c>
      <c r="I476" s="41">
        <v>24549</v>
      </c>
      <c r="L476">
        <v>22830</v>
      </c>
    </row>
    <row r="477" spans="1:12" ht="16.5" hidden="1" x14ac:dyDescent="0.25">
      <c r="A477" s="15" t="str">
        <f t="shared" si="11"/>
        <v>VITALMARTCGM300</v>
      </c>
      <c r="B477" s="15" t="s">
        <v>626</v>
      </c>
      <c r="C477" s="15" t="s">
        <v>27</v>
      </c>
      <c r="D477" s="15" t="s">
        <v>28</v>
      </c>
      <c r="E477" s="16">
        <v>73431</v>
      </c>
      <c r="F477" s="16">
        <v>73431</v>
      </c>
      <c r="H477" s="39">
        <f t="shared" si="12"/>
        <v>0</v>
      </c>
      <c r="I477" s="41">
        <v>73431</v>
      </c>
      <c r="L477">
        <v>73431</v>
      </c>
    </row>
    <row r="478" spans="1:12" ht="16.5" hidden="1" x14ac:dyDescent="0.25">
      <c r="A478" s="15" t="str">
        <f t="shared" si="11"/>
        <v>VITALMARTCGM500</v>
      </c>
      <c r="B478" s="15" t="s">
        <v>626</v>
      </c>
      <c r="C478" s="15" t="s">
        <v>542</v>
      </c>
      <c r="D478" s="15" t="s">
        <v>543</v>
      </c>
      <c r="E478" s="16">
        <v>119066</v>
      </c>
      <c r="F478" s="16">
        <v>110732</v>
      </c>
      <c r="H478" s="39">
        <f t="shared" si="12"/>
        <v>-8334</v>
      </c>
      <c r="I478" s="41">
        <v>119066</v>
      </c>
      <c r="L478">
        <v>110732</v>
      </c>
    </row>
    <row r="479" spans="1:12" ht="16.5" hidden="1" x14ac:dyDescent="0.25">
      <c r="A479" s="15" t="str">
        <f t="shared" si="11"/>
        <v>VITALMARTCN300</v>
      </c>
      <c r="B479" s="15" t="s">
        <v>626</v>
      </c>
      <c r="C479" s="15" t="s">
        <v>39</v>
      </c>
      <c r="D479" s="15" t="s">
        <v>40</v>
      </c>
      <c r="E479" s="16">
        <v>70950</v>
      </c>
      <c r="F479" s="16">
        <v>70950</v>
      </c>
      <c r="H479" s="39">
        <f t="shared" si="12"/>
        <v>0</v>
      </c>
      <c r="I479" s="41">
        <v>70950</v>
      </c>
      <c r="L479">
        <v>70950</v>
      </c>
    </row>
    <row r="480" spans="1:12" ht="16.5" hidden="1" x14ac:dyDescent="0.25">
      <c r="A480" s="15" t="str">
        <f t="shared" si="11"/>
        <v>VITALMARTGL250</v>
      </c>
      <c r="B480" s="15" t="s">
        <v>626</v>
      </c>
      <c r="C480" s="15" t="s">
        <v>44</v>
      </c>
      <c r="D480" s="15" t="s">
        <v>45</v>
      </c>
      <c r="E480" s="16">
        <v>49500</v>
      </c>
      <c r="F480" s="16">
        <v>49500</v>
      </c>
      <c r="H480" s="39">
        <f t="shared" si="12"/>
        <v>0</v>
      </c>
      <c r="I480" s="41">
        <v>49500</v>
      </c>
      <c r="L480">
        <v>49500</v>
      </c>
    </row>
    <row r="481" spans="1:12" ht="16.5" hidden="1" x14ac:dyDescent="0.25">
      <c r="A481" s="15" t="str">
        <f t="shared" si="11"/>
        <v>VITALMARTGM500</v>
      </c>
      <c r="B481" s="15" t="s">
        <v>626</v>
      </c>
      <c r="C481" s="15" t="s">
        <v>30</v>
      </c>
      <c r="D481" s="15" t="s">
        <v>31</v>
      </c>
      <c r="E481" s="16">
        <v>111058</v>
      </c>
      <c r="F481" s="16">
        <v>111058</v>
      </c>
      <c r="H481" s="39">
        <f t="shared" si="12"/>
        <v>0</v>
      </c>
      <c r="I481" s="41">
        <v>111058</v>
      </c>
      <c r="L481">
        <v>111058</v>
      </c>
    </row>
    <row r="482" spans="1:12" ht="16.5" hidden="1" x14ac:dyDescent="0.25">
      <c r="A482" s="15" t="str">
        <f t="shared" si="11"/>
        <v>VITALMARTGSG250</v>
      </c>
      <c r="B482" s="15" t="s">
        <v>626</v>
      </c>
      <c r="C482" s="15" t="s">
        <v>46</v>
      </c>
      <c r="D482" s="15" t="s">
        <v>47</v>
      </c>
      <c r="E482" s="16">
        <v>50400</v>
      </c>
      <c r="F482" s="16">
        <v>50400</v>
      </c>
      <c r="H482" s="39">
        <f t="shared" si="12"/>
        <v>0</v>
      </c>
      <c r="I482" s="41">
        <v>50400</v>
      </c>
      <c r="L482">
        <v>50400</v>
      </c>
    </row>
    <row r="483" spans="1:12" ht="16.5" hidden="1" x14ac:dyDescent="0.25">
      <c r="A483" s="15" t="str">
        <f t="shared" si="11"/>
        <v>VITALMARTGTLX250G</v>
      </c>
      <c r="B483" s="15" t="s">
        <v>626</v>
      </c>
      <c r="C483" s="15" t="s">
        <v>32</v>
      </c>
      <c r="D483" s="15" t="s">
        <v>33</v>
      </c>
      <c r="E483" s="16">
        <v>50182</v>
      </c>
      <c r="F483" s="16">
        <v>50182</v>
      </c>
      <c r="H483" s="39">
        <f t="shared" si="12"/>
        <v>0</v>
      </c>
      <c r="I483" s="41">
        <v>50183</v>
      </c>
      <c r="L483">
        <v>50182</v>
      </c>
    </row>
    <row r="484" spans="1:12" ht="16.5" hidden="1" x14ac:dyDescent="0.25">
      <c r="A484" s="15" t="str">
        <f t="shared" si="11"/>
        <v>VITALMARTGXD500</v>
      </c>
      <c r="B484" s="15" t="s">
        <v>626</v>
      </c>
      <c r="C484" s="15" t="s">
        <v>52</v>
      </c>
      <c r="D484" s="15" t="s">
        <v>53</v>
      </c>
      <c r="E484" s="16">
        <v>111606</v>
      </c>
      <c r="F484" s="16">
        <v>103794</v>
      </c>
      <c r="H484" s="39">
        <f t="shared" si="12"/>
        <v>-7812</v>
      </c>
      <c r="I484" s="41">
        <v>111606</v>
      </c>
      <c r="L484">
        <v>103794</v>
      </c>
    </row>
    <row r="485" spans="1:12" ht="16.5" hidden="1" x14ac:dyDescent="0.25">
      <c r="A485" s="15" t="str">
        <f t="shared" si="11"/>
        <v>VITALMARTMNH250</v>
      </c>
      <c r="B485" s="15" t="s">
        <v>626</v>
      </c>
      <c r="C485" s="15" t="s">
        <v>48</v>
      </c>
      <c r="D485" s="15" t="s">
        <v>49</v>
      </c>
      <c r="E485" s="16">
        <v>46000</v>
      </c>
      <c r="F485" s="16">
        <v>46000</v>
      </c>
      <c r="H485" s="39">
        <f t="shared" si="12"/>
        <v>0</v>
      </c>
      <c r="I485" s="41">
        <v>46000</v>
      </c>
      <c r="L485">
        <v>46000</v>
      </c>
    </row>
    <row r="486" spans="1:12" ht="16.5" hidden="1" x14ac:dyDescent="0.25">
      <c r="A486" s="15" t="str">
        <f t="shared" si="11"/>
        <v>VITALMARTTH200</v>
      </c>
      <c r="B486" s="15" t="s">
        <v>626</v>
      </c>
      <c r="C486" s="15" t="s">
        <v>34</v>
      </c>
      <c r="D486" s="15" t="s">
        <v>35</v>
      </c>
      <c r="E486" s="16">
        <v>55595</v>
      </c>
      <c r="F486" s="16">
        <v>55595</v>
      </c>
      <c r="H486" s="39">
        <f t="shared" si="12"/>
        <v>0</v>
      </c>
      <c r="I486" s="41">
        <v>55595</v>
      </c>
      <c r="L486">
        <v>55595</v>
      </c>
    </row>
    <row r="487" spans="1:12" ht="16.5" hidden="1" x14ac:dyDescent="0.25">
      <c r="A487" s="15" t="str">
        <f t="shared" si="11"/>
        <v/>
      </c>
      <c r="B487" s="15"/>
      <c r="C487" s="15"/>
      <c r="D487" s="15"/>
      <c r="E487" s="16"/>
      <c r="F487" s="16"/>
      <c r="H487" s="39">
        <f t="shared" si="12"/>
        <v>0</v>
      </c>
      <c r="I487" s="41" t="e">
        <v>#VALUE!</v>
      </c>
      <c r="L487" t="e">
        <v>#VALUE!</v>
      </c>
    </row>
    <row r="488" spans="1:12" ht="16.5" hidden="1" x14ac:dyDescent="0.25">
      <c r="A488" s="15" t="str">
        <f t="shared" si="11"/>
        <v>VNPOSTCC300</v>
      </c>
      <c r="B488" s="15" t="s">
        <v>628</v>
      </c>
      <c r="C488" s="15" t="s">
        <v>37</v>
      </c>
      <c r="D488" s="15" t="s">
        <v>38</v>
      </c>
      <c r="E488" s="16">
        <v>74250</v>
      </c>
      <c r="F488" s="16">
        <v>74250</v>
      </c>
      <c r="H488" s="39">
        <f t="shared" si="12"/>
        <v>0</v>
      </c>
      <c r="I488" s="41">
        <v>74250</v>
      </c>
      <c r="L488">
        <v>74250</v>
      </c>
    </row>
    <row r="489" spans="1:12" ht="16.5" hidden="1" x14ac:dyDescent="0.25">
      <c r="A489" s="15" t="str">
        <f t="shared" si="11"/>
        <v>VNPOSTCGM300</v>
      </c>
      <c r="B489" s="15" t="s">
        <v>628</v>
      </c>
      <c r="C489" s="15" t="s">
        <v>27</v>
      </c>
      <c r="D489" s="15" t="s">
        <v>28</v>
      </c>
      <c r="E489" s="16">
        <v>73431</v>
      </c>
      <c r="F489" s="16">
        <v>73431</v>
      </c>
      <c r="H489" s="39">
        <f t="shared" si="12"/>
        <v>0</v>
      </c>
      <c r="I489" s="41">
        <v>73431</v>
      </c>
      <c r="L489">
        <v>73431</v>
      </c>
    </row>
    <row r="490" spans="1:12" ht="16.5" hidden="1" x14ac:dyDescent="0.25">
      <c r="A490" s="15" t="str">
        <f t="shared" si="11"/>
        <v>VNPOSTCN300</v>
      </c>
      <c r="B490" s="15" t="s">
        <v>628</v>
      </c>
      <c r="C490" s="15" t="s">
        <v>39</v>
      </c>
      <c r="D490" s="15" t="s">
        <v>40</v>
      </c>
      <c r="E490" s="16">
        <v>70950</v>
      </c>
      <c r="F490" s="16">
        <v>70950</v>
      </c>
      <c r="H490" s="39">
        <f t="shared" si="12"/>
        <v>0</v>
      </c>
      <c r="I490" s="41">
        <v>70950</v>
      </c>
      <c r="L490">
        <v>70950</v>
      </c>
    </row>
    <row r="491" spans="1:12" ht="16.5" hidden="1" x14ac:dyDescent="0.25">
      <c r="A491" s="15" t="str">
        <f t="shared" si="11"/>
        <v>VNPOSTGL250</v>
      </c>
      <c r="B491" s="15" t="s">
        <v>628</v>
      </c>
      <c r="C491" s="15" t="s">
        <v>44</v>
      </c>
      <c r="D491" s="15" t="s">
        <v>45</v>
      </c>
      <c r="E491" s="16">
        <v>49500</v>
      </c>
      <c r="F491" s="16">
        <v>49500</v>
      </c>
      <c r="H491" s="39">
        <f t="shared" si="12"/>
        <v>0</v>
      </c>
      <c r="I491" s="41">
        <v>49500</v>
      </c>
      <c r="L491">
        <v>49500</v>
      </c>
    </row>
    <row r="492" spans="1:12" ht="16.5" hidden="1" x14ac:dyDescent="0.25">
      <c r="A492" s="15" t="str">
        <f t="shared" si="11"/>
        <v>VNPOSTGL500KT</v>
      </c>
      <c r="B492" s="15" t="s">
        <v>628</v>
      </c>
      <c r="C492" s="15" t="s">
        <v>544</v>
      </c>
      <c r="D492" s="15" t="s">
        <v>545</v>
      </c>
      <c r="E492" s="16">
        <v>77091</v>
      </c>
      <c r="F492" s="16">
        <v>77091</v>
      </c>
      <c r="H492" s="39">
        <f t="shared" si="12"/>
        <v>0</v>
      </c>
      <c r="I492" s="41">
        <v>77091</v>
      </c>
      <c r="L492">
        <v>77091</v>
      </c>
    </row>
    <row r="493" spans="1:12" ht="16.5" hidden="1" x14ac:dyDescent="0.25">
      <c r="A493" s="15" t="str">
        <f t="shared" si="11"/>
        <v>VNPOSTGM500</v>
      </c>
      <c r="B493" s="15" t="s">
        <v>628</v>
      </c>
      <c r="C493" s="15" t="s">
        <v>30</v>
      </c>
      <c r="D493" s="15" t="s">
        <v>31</v>
      </c>
      <c r="E493" s="16">
        <v>111058</v>
      </c>
      <c r="F493" s="16">
        <v>111058</v>
      </c>
      <c r="H493" s="39">
        <f t="shared" si="12"/>
        <v>0</v>
      </c>
      <c r="I493" s="41">
        <v>111058</v>
      </c>
      <c r="L493">
        <v>111058</v>
      </c>
    </row>
    <row r="494" spans="1:12" ht="16.5" hidden="1" x14ac:dyDescent="0.25">
      <c r="A494" s="15" t="str">
        <f t="shared" si="11"/>
        <v>VNPOSTGSG250</v>
      </c>
      <c r="B494" s="15" t="s">
        <v>628</v>
      </c>
      <c r="C494" s="15" t="s">
        <v>46</v>
      </c>
      <c r="D494" s="15" t="s">
        <v>47</v>
      </c>
      <c r="E494" s="16">
        <v>50400</v>
      </c>
      <c r="F494" s="16">
        <v>50400</v>
      </c>
      <c r="H494" s="39">
        <f t="shared" si="12"/>
        <v>0</v>
      </c>
      <c r="I494" s="41">
        <v>50400</v>
      </c>
      <c r="L494">
        <v>50400</v>
      </c>
    </row>
    <row r="495" spans="1:12" ht="16.5" hidden="1" x14ac:dyDescent="0.25">
      <c r="A495" s="15" t="str">
        <f t="shared" si="11"/>
        <v>VNPOSTGTLX250G</v>
      </c>
      <c r="B495" s="15" t="s">
        <v>628</v>
      </c>
      <c r="C495" s="15" t="s">
        <v>32</v>
      </c>
      <c r="D495" s="15" t="s">
        <v>33</v>
      </c>
      <c r="E495" s="16">
        <v>50182</v>
      </c>
      <c r="F495" s="16">
        <v>50182</v>
      </c>
      <c r="H495" s="39">
        <f t="shared" si="12"/>
        <v>0</v>
      </c>
      <c r="I495" s="41">
        <v>50183</v>
      </c>
      <c r="L495">
        <v>50183</v>
      </c>
    </row>
    <row r="496" spans="1:12" ht="16.5" hidden="1" x14ac:dyDescent="0.25">
      <c r="A496" s="15" t="str">
        <f t="shared" si="11"/>
        <v>VNPOSTGTNH500</v>
      </c>
      <c r="B496" s="15" t="s">
        <v>628</v>
      </c>
      <c r="C496" s="15" t="s">
        <v>546</v>
      </c>
      <c r="D496" s="15" t="s">
        <v>547</v>
      </c>
      <c r="E496" s="16">
        <v>81591</v>
      </c>
      <c r="F496" s="16">
        <v>81591</v>
      </c>
      <c r="H496" s="39">
        <f t="shared" si="12"/>
        <v>0</v>
      </c>
      <c r="I496" s="41">
        <v>81591</v>
      </c>
      <c r="L496">
        <v>81591</v>
      </c>
    </row>
    <row r="497" spans="1:12" ht="16.5" hidden="1" x14ac:dyDescent="0.25">
      <c r="A497" s="15" t="str">
        <f t="shared" si="11"/>
        <v>VNPOSTGXD500</v>
      </c>
      <c r="B497" s="15" t="s">
        <v>628</v>
      </c>
      <c r="C497" s="15" t="s">
        <v>52</v>
      </c>
      <c r="D497" s="15" t="s">
        <v>53</v>
      </c>
      <c r="E497" s="16">
        <v>111606</v>
      </c>
      <c r="F497" s="16">
        <v>111606</v>
      </c>
      <c r="H497" s="39">
        <f t="shared" si="12"/>
        <v>0</v>
      </c>
      <c r="I497" s="41">
        <v>111606</v>
      </c>
      <c r="L497">
        <v>111606</v>
      </c>
    </row>
    <row r="498" spans="1:12" ht="16.5" hidden="1" x14ac:dyDescent="0.25">
      <c r="A498" s="15" t="str">
        <f t="shared" si="11"/>
        <v>VNPOSTMNH250</v>
      </c>
      <c r="B498" s="15" t="s">
        <v>628</v>
      </c>
      <c r="C498" s="15" t="s">
        <v>48</v>
      </c>
      <c r="D498" s="15" t="s">
        <v>49</v>
      </c>
      <c r="E498" s="16">
        <v>46000</v>
      </c>
      <c r="F498" s="16">
        <v>46000</v>
      </c>
      <c r="H498" s="39">
        <f t="shared" si="12"/>
        <v>0</v>
      </c>
      <c r="I498" s="41">
        <v>46000</v>
      </c>
      <c r="L498">
        <v>46000</v>
      </c>
    </row>
    <row r="499" spans="1:12" ht="16.5" hidden="1" x14ac:dyDescent="0.25">
      <c r="A499" s="15" t="str">
        <f t="shared" si="11"/>
        <v>VNPOSTTH200</v>
      </c>
      <c r="B499" s="15" t="s">
        <v>628</v>
      </c>
      <c r="C499" s="15" t="s">
        <v>34</v>
      </c>
      <c r="D499" s="15" t="s">
        <v>35</v>
      </c>
      <c r="E499" s="16">
        <v>55595</v>
      </c>
      <c r="F499" s="16">
        <v>55595</v>
      </c>
      <c r="H499" s="39">
        <f t="shared" si="12"/>
        <v>0</v>
      </c>
      <c r="I499" s="41">
        <v>55595</v>
      </c>
      <c r="L499">
        <v>55595</v>
      </c>
    </row>
    <row r="500" spans="1:12" ht="16.5" hidden="1" x14ac:dyDescent="0.25">
      <c r="A500" s="15" t="str">
        <f t="shared" si="11"/>
        <v/>
      </c>
      <c r="B500" s="15"/>
      <c r="C500" s="15"/>
      <c r="D500" s="15"/>
      <c r="E500" s="16"/>
      <c r="F500" s="16"/>
      <c r="H500" s="39">
        <f t="shared" si="12"/>
        <v>0</v>
      </c>
      <c r="I500" s="41" t="e">
        <v>#VALUE!</v>
      </c>
      <c r="L500" t="e">
        <v>#VALUE!</v>
      </c>
    </row>
    <row r="501" spans="1:12" ht="16.5" hidden="1" x14ac:dyDescent="0.25">
      <c r="A501" s="15" t="str">
        <f t="shared" si="11"/>
        <v>WINCC300</v>
      </c>
      <c r="B501" s="15" t="s">
        <v>630</v>
      </c>
      <c r="C501" s="15" t="s">
        <v>37</v>
      </c>
      <c r="D501" s="15" t="s">
        <v>38</v>
      </c>
      <c r="E501" s="16">
        <v>74250</v>
      </c>
      <c r="F501" s="16">
        <v>74250</v>
      </c>
      <c r="H501" s="39">
        <f t="shared" si="12"/>
        <v>0</v>
      </c>
      <c r="I501" s="41">
        <v>74250</v>
      </c>
      <c r="L501">
        <v>74250</v>
      </c>
    </row>
    <row r="502" spans="1:12" ht="16.5" hidden="1" x14ac:dyDescent="0.25">
      <c r="A502" s="15" t="str">
        <f t="shared" si="11"/>
        <v>WINCGM300</v>
      </c>
      <c r="B502" s="15" t="s">
        <v>630</v>
      </c>
      <c r="C502" s="15" t="s">
        <v>27</v>
      </c>
      <c r="D502" s="15" t="s">
        <v>28</v>
      </c>
      <c r="E502" s="16">
        <v>73431</v>
      </c>
      <c r="F502" s="16">
        <v>73431</v>
      </c>
      <c r="H502" s="39">
        <f t="shared" si="12"/>
        <v>0</v>
      </c>
      <c r="I502" s="41">
        <v>73431</v>
      </c>
      <c r="L502">
        <v>73431</v>
      </c>
    </row>
    <row r="503" spans="1:12" ht="16.5" hidden="1" x14ac:dyDescent="0.25">
      <c r="A503" s="15" t="str">
        <f t="shared" si="11"/>
        <v>WINCGXD150</v>
      </c>
      <c r="B503" s="15" t="s">
        <v>630</v>
      </c>
      <c r="C503" s="15" t="s">
        <v>1717</v>
      </c>
      <c r="D503" s="15" t="s">
        <v>1718</v>
      </c>
      <c r="E503" s="16">
        <v>31977</v>
      </c>
      <c r="F503" s="16">
        <v>31977</v>
      </c>
      <c r="H503" s="39">
        <f t="shared" si="12"/>
        <v>0</v>
      </c>
      <c r="I503" s="41">
        <v>31977</v>
      </c>
      <c r="L503">
        <v>31977</v>
      </c>
    </row>
    <row r="504" spans="1:12" ht="16.5" hidden="1" x14ac:dyDescent="0.25">
      <c r="A504" s="15" t="str">
        <f t="shared" si="11"/>
        <v>WINCN300</v>
      </c>
      <c r="B504" s="15" t="s">
        <v>630</v>
      </c>
      <c r="C504" s="15" t="s">
        <v>39</v>
      </c>
      <c r="D504" s="15" t="s">
        <v>40</v>
      </c>
      <c r="E504" s="16">
        <v>70950</v>
      </c>
      <c r="F504" s="16">
        <v>70950</v>
      </c>
      <c r="H504" s="39">
        <f t="shared" si="12"/>
        <v>0</v>
      </c>
      <c r="I504" s="41">
        <v>70950</v>
      </c>
      <c r="L504">
        <v>70950</v>
      </c>
    </row>
    <row r="505" spans="1:12" ht="16.5" hidden="1" x14ac:dyDescent="0.25">
      <c r="A505" s="15" t="str">
        <f t="shared" si="11"/>
        <v>WINGL250</v>
      </c>
      <c r="B505" s="15" t="s">
        <v>630</v>
      </c>
      <c r="C505" s="15" t="s">
        <v>44</v>
      </c>
      <c r="D505" s="15" t="s">
        <v>45</v>
      </c>
      <c r="E505" s="16">
        <v>59400</v>
      </c>
      <c r="F505" s="16">
        <v>49500</v>
      </c>
      <c r="H505" s="39">
        <f t="shared" si="12"/>
        <v>-9900</v>
      </c>
      <c r="I505" s="41">
        <v>59400</v>
      </c>
      <c r="L505">
        <v>49500</v>
      </c>
    </row>
    <row r="506" spans="1:12" ht="16.5" hidden="1" x14ac:dyDescent="0.25">
      <c r="A506" s="15" t="str">
        <f t="shared" si="11"/>
        <v>WINGL500KT</v>
      </c>
      <c r="B506" s="15" t="s">
        <v>630</v>
      </c>
      <c r="C506" s="15" t="s">
        <v>544</v>
      </c>
      <c r="D506" s="15" t="s">
        <v>545</v>
      </c>
      <c r="E506" s="16">
        <v>77091</v>
      </c>
      <c r="F506" s="16">
        <v>77091</v>
      </c>
      <c r="H506" s="39">
        <f t="shared" si="12"/>
        <v>0</v>
      </c>
      <c r="I506" s="41">
        <v>77091</v>
      </c>
      <c r="L506">
        <v>77091</v>
      </c>
    </row>
    <row r="507" spans="1:12" ht="16.5" hidden="1" x14ac:dyDescent="0.25">
      <c r="A507" s="15" t="str">
        <f t="shared" si="11"/>
        <v>WINGM500</v>
      </c>
      <c r="B507" s="15" t="s">
        <v>630</v>
      </c>
      <c r="C507" s="15" t="s">
        <v>30</v>
      </c>
      <c r="D507" s="15" t="s">
        <v>31</v>
      </c>
      <c r="E507" s="16">
        <v>111058</v>
      </c>
      <c r="F507" s="16">
        <v>111058</v>
      </c>
      <c r="H507" s="39">
        <f t="shared" si="12"/>
        <v>0</v>
      </c>
      <c r="I507" s="41">
        <v>111058</v>
      </c>
      <c r="L507">
        <v>111058</v>
      </c>
    </row>
    <row r="508" spans="1:12" ht="16.5" hidden="1" x14ac:dyDescent="0.25">
      <c r="A508" s="15" t="str">
        <f t="shared" si="11"/>
        <v>WINGSG250</v>
      </c>
      <c r="B508" s="15" t="s">
        <v>630</v>
      </c>
      <c r="C508" s="15" t="s">
        <v>46</v>
      </c>
      <c r="D508" s="15" t="s">
        <v>47</v>
      </c>
      <c r="E508" s="16">
        <v>61050</v>
      </c>
      <c r="F508" s="16">
        <v>50400</v>
      </c>
      <c r="H508" s="39">
        <f t="shared" si="12"/>
        <v>-10650</v>
      </c>
      <c r="I508" s="41">
        <v>61050</v>
      </c>
      <c r="L508">
        <v>50400</v>
      </c>
    </row>
    <row r="509" spans="1:12" ht="16.5" hidden="1" x14ac:dyDescent="0.25">
      <c r="A509" s="15" t="str">
        <f t="shared" si="11"/>
        <v>WINGTLX250G</v>
      </c>
      <c r="B509" s="15" t="s">
        <v>630</v>
      </c>
      <c r="C509" s="15" t="s">
        <v>32</v>
      </c>
      <c r="D509" s="15" t="s">
        <v>33</v>
      </c>
      <c r="E509" s="16">
        <v>50182</v>
      </c>
      <c r="F509" s="16">
        <v>50182</v>
      </c>
      <c r="H509" s="39">
        <f t="shared" si="12"/>
        <v>0</v>
      </c>
      <c r="I509" s="41">
        <v>50183</v>
      </c>
      <c r="L509">
        <v>50183</v>
      </c>
    </row>
    <row r="510" spans="1:12" ht="16.5" hidden="1" x14ac:dyDescent="0.25">
      <c r="A510" s="15" t="str">
        <f t="shared" si="11"/>
        <v>WINGTNH500</v>
      </c>
      <c r="B510" s="15" t="s">
        <v>630</v>
      </c>
      <c r="C510" s="15" t="s">
        <v>546</v>
      </c>
      <c r="D510" s="15" t="s">
        <v>547</v>
      </c>
      <c r="E510" s="16">
        <v>81591</v>
      </c>
      <c r="F510" s="16">
        <v>81591</v>
      </c>
      <c r="H510" s="39">
        <f t="shared" si="12"/>
        <v>0</v>
      </c>
      <c r="I510" s="41">
        <v>81591</v>
      </c>
      <c r="L510">
        <v>81591</v>
      </c>
    </row>
    <row r="511" spans="1:12" ht="16.5" hidden="1" x14ac:dyDescent="0.25">
      <c r="A511" s="15" t="str">
        <f t="shared" si="11"/>
        <v>WINGXD500</v>
      </c>
      <c r="B511" s="15" t="s">
        <v>630</v>
      </c>
      <c r="C511" s="15" t="s">
        <v>52</v>
      </c>
      <c r="D511" s="15" t="s">
        <v>53</v>
      </c>
      <c r="E511" s="16">
        <v>111606</v>
      </c>
      <c r="F511" s="16">
        <v>111606</v>
      </c>
      <c r="H511" s="39">
        <f t="shared" si="12"/>
        <v>0</v>
      </c>
      <c r="I511" s="41">
        <v>111606</v>
      </c>
      <c r="L511">
        <v>111606</v>
      </c>
    </row>
    <row r="512" spans="1:12" ht="16.5" hidden="1" x14ac:dyDescent="0.25">
      <c r="A512" s="15" t="str">
        <f t="shared" si="11"/>
        <v>WINMNH250</v>
      </c>
      <c r="B512" s="15" t="s">
        <v>630</v>
      </c>
      <c r="C512" s="15" t="s">
        <v>48</v>
      </c>
      <c r="D512" s="15" t="s">
        <v>49</v>
      </c>
      <c r="E512" s="16">
        <v>46000</v>
      </c>
      <c r="F512" s="16">
        <v>46000</v>
      </c>
      <c r="H512" s="39">
        <f t="shared" si="12"/>
        <v>0</v>
      </c>
      <c r="I512" s="41">
        <v>46000</v>
      </c>
      <c r="L512">
        <v>46000</v>
      </c>
    </row>
    <row r="513" spans="1:12" ht="16.5" hidden="1" x14ac:dyDescent="0.25">
      <c r="A513" s="15" t="str">
        <f>B513&amp;C513</f>
        <v>WINTH200</v>
      </c>
      <c r="B513" s="15" t="s">
        <v>630</v>
      </c>
      <c r="C513" s="15" t="s">
        <v>34</v>
      </c>
      <c r="D513" s="15" t="s">
        <v>35</v>
      </c>
      <c r="E513" s="16">
        <v>55595</v>
      </c>
      <c r="F513" s="16">
        <v>55595</v>
      </c>
      <c r="H513" s="39">
        <f t="shared" si="12"/>
        <v>0</v>
      </c>
      <c r="I513" s="41">
        <v>55595</v>
      </c>
      <c r="L513">
        <v>55595</v>
      </c>
    </row>
    <row r="514" spans="1:12" ht="16.5" hidden="1" x14ac:dyDescent="0.25">
      <c r="A514" s="15" t="str">
        <f t="shared" si="11"/>
        <v/>
      </c>
      <c r="B514" s="15"/>
      <c r="C514" s="15"/>
      <c r="D514" s="15"/>
      <c r="E514" s="16"/>
      <c r="F514" s="16"/>
      <c r="H514" s="39">
        <f t="shared" si="12"/>
        <v>0</v>
      </c>
      <c r="I514" s="41">
        <v>0</v>
      </c>
      <c r="L514">
        <v>0</v>
      </c>
    </row>
    <row r="515" spans="1:12" ht="16.5" hidden="1" x14ac:dyDescent="0.25">
      <c r="A515" s="15" t="str">
        <f t="shared" si="11"/>
        <v>KL.HNCN300</v>
      </c>
      <c r="B515" s="15" t="s">
        <v>759</v>
      </c>
      <c r="C515" s="15" t="s">
        <v>39</v>
      </c>
      <c r="D515" s="15" t="s">
        <v>40</v>
      </c>
      <c r="E515" s="16">
        <v>86111</v>
      </c>
      <c r="F515" s="16">
        <v>86111</v>
      </c>
      <c r="H515" s="39">
        <f t="shared" si="12"/>
        <v>0</v>
      </c>
      <c r="I515" s="41">
        <v>86111</v>
      </c>
      <c r="L515">
        <v>86111</v>
      </c>
    </row>
    <row r="516" spans="1:12" ht="16.5" hidden="1" x14ac:dyDescent="0.25">
      <c r="A516" s="15" t="str">
        <f t="shared" si="11"/>
        <v>KL.HNGL500KT</v>
      </c>
      <c r="B516" s="15" t="s">
        <v>759</v>
      </c>
      <c r="C516" s="15" t="s">
        <v>544</v>
      </c>
      <c r="D516" s="15" t="s">
        <v>545</v>
      </c>
      <c r="E516" s="17">
        <v>94013</v>
      </c>
      <c r="F516" s="17">
        <v>94013</v>
      </c>
      <c r="H516" s="39">
        <f t="shared" si="12"/>
        <v>0</v>
      </c>
      <c r="I516" s="41">
        <v>94013</v>
      </c>
      <c r="L516">
        <v>94013</v>
      </c>
    </row>
    <row r="517" spans="1:12" ht="16.5" hidden="1" x14ac:dyDescent="0.25">
      <c r="A517" s="15" t="str">
        <f t="shared" si="11"/>
        <v>KL.HNGTNH500</v>
      </c>
      <c r="B517" s="15" t="s">
        <v>759</v>
      </c>
      <c r="C517" s="15" t="s">
        <v>546</v>
      </c>
      <c r="D517" s="15" t="s">
        <v>547</v>
      </c>
      <c r="E517" s="17">
        <v>135185</v>
      </c>
      <c r="F517" s="17">
        <v>135185</v>
      </c>
      <c r="H517" s="39">
        <f t="shared" si="12"/>
        <v>0</v>
      </c>
      <c r="I517" s="41">
        <v>135185</v>
      </c>
      <c r="L517">
        <v>135185</v>
      </c>
    </row>
    <row r="518" spans="1:12" ht="16.5" hidden="1" x14ac:dyDescent="0.25">
      <c r="A518" s="15" t="str">
        <f t="shared" si="11"/>
        <v>KL.HNCGM100</v>
      </c>
      <c r="B518" s="15" t="s">
        <v>759</v>
      </c>
      <c r="C518" s="15" t="s">
        <v>551</v>
      </c>
      <c r="D518" s="15" t="s">
        <v>552</v>
      </c>
      <c r="E518" s="17">
        <v>36111</v>
      </c>
      <c r="F518" s="17">
        <v>22585.08</v>
      </c>
      <c r="H518" s="39">
        <f t="shared" si="12"/>
        <v>-13525.919999999998</v>
      </c>
      <c r="I518" s="41">
        <v>36111</v>
      </c>
      <c r="L518">
        <v>22585.08</v>
      </c>
    </row>
    <row r="519" spans="1:12" ht="16.5" hidden="1" x14ac:dyDescent="0.25">
      <c r="A519" s="15" t="str">
        <f t="shared" si="11"/>
        <v>KL.HNGHK300</v>
      </c>
      <c r="B519" s="15" t="s">
        <v>759</v>
      </c>
      <c r="C519" s="15" t="s">
        <v>553</v>
      </c>
      <c r="D519" s="15" t="s">
        <v>554</v>
      </c>
      <c r="E519" s="17">
        <v>70000</v>
      </c>
      <c r="F519" s="17">
        <v>64400</v>
      </c>
      <c r="H519" s="39">
        <f t="shared" si="12"/>
        <v>-5600</v>
      </c>
      <c r="I519" s="41">
        <v>70000</v>
      </c>
      <c r="L519">
        <v>64400</v>
      </c>
    </row>
    <row r="520" spans="1:12" ht="16.5" hidden="1" x14ac:dyDescent="0.25">
      <c r="A520" s="15" t="str">
        <f t="shared" si="11"/>
        <v>KL.HNGM500</v>
      </c>
      <c r="B520" s="15" t="s">
        <v>759</v>
      </c>
      <c r="C520" s="15" t="s">
        <v>30</v>
      </c>
      <c r="D520" s="15" t="s">
        <v>31</v>
      </c>
      <c r="E520" s="17">
        <v>147000</v>
      </c>
      <c r="F520" s="17">
        <v>102173.36</v>
      </c>
      <c r="H520" s="39">
        <f t="shared" si="12"/>
        <v>-44826.64</v>
      </c>
      <c r="I520" s="41">
        <v>147000</v>
      </c>
      <c r="L520">
        <v>102173.36</v>
      </c>
    </row>
    <row r="521" spans="1:12" ht="16.5" hidden="1" x14ac:dyDescent="0.25">
      <c r="A521" s="15" t="str">
        <f>B521&amp;C521</f>
        <v>KL.HNGSG45G</v>
      </c>
      <c r="B521" s="15" t="s">
        <v>759</v>
      </c>
      <c r="C521" s="15" t="s">
        <v>681</v>
      </c>
      <c r="D521" s="15" t="s">
        <v>682</v>
      </c>
      <c r="E521" s="17">
        <v>9200</v>
      </c>
      <c r="F521" s="17">
        <v>8280</v>
      </c>
      <c r="H521" s="39">
        <f t="shared" si="12"/>
        <v>-920</v>
      </c>
      <c r="I521" s="41">
        <v>9200</v>
      </c>
      <c r="L521">
        <v>8280</v>
      </c>
    </row>
    <row r="522" spans="1:12" ht="16.5" hidden="1" x14ac:dyDescent="0.25">
      <c r="A522" s="15" t="str">
        <f t="shared" si="11"/>
        <v>KL.HNCC300</v>
      </c>
      <c r="B522" s="15" t="s">
        <v>759</v>
      </c>
      <c r="C522" s="15" t="s">
        <v>37</v>
      </c>
      <c r="D522" s="15" t="s">
        <v>38</v>
      </c>
      <c r="E522" s="16">
        <v>90741</v>
      </c>
      <c r="F522" s="16">
        <v>68310</v>
      </c>
      <c r="H522" s="39">
        <f t="shared" si="12"/>
        <v>-22431</v>
      </c>
      <c r="I522" s="41">
        <v>90741</v>
      </c>
      <c r="L522">
        <v>68310</v>
      </c>
    </row>
    <row r="523" spans="1:12" ht="16.5" hidden="1" x14ac:dyDescent="0.25">
      <c r="A523" s="15" t="str">
        <f t="shared" si="11"/>
        <v>KL.HNCGM300</v>
      </c>
      <c r="B523" s="15" t="s">
        <v>759</v>
      </c>
      <c r="C523" s="15" t="s">
        <v>27</v>
      </c>
      <c r="D523" s="15" t="s">
        <v>28</v>
      </c>
      <c r="E523" s="16">
        <v>96000</v>
      </c>
      <c r="F523" s="16">
        <v>67556.52</v>
      </c>
      <c r="H523" s="39">
        <f t="shared" si="12"/>
        <v>-28443.479999999996</v>
      </c>
      <c r="I523" s="41">
        <v>96000</v>
      </c>
      <c r="L523">
        <v>67556.52</v>
      </c>
    </row>
    <row r="524" spans="1:12" ht="16.5" hidden="1" x14ac:dyDescent="0.25">
      <c r="A524" s="15" t="str">
        <f t="shared" si="11"/>
        <v>KL.HNCGM500</v>
      </c>
      <c r="B524" s="15" t="s">
        <v>759</v>
      </c>
      <c r="C524" s="15" t="s">
        <v>542</v>
      </c>
      <c r="D524" s="15" t="s">
        <v>543</v>
      </c>
      <c r="E524" s="16">
        <v>147000</v>
      </c>
      <c r="F524" s="16">
        <v>109540.72</v>
      </c>
      <c r="H524" s="39">
        <f t="shared" si="12"/>
        <v>-37459.279999999999</v>
      </c>
      <c r="I524" s="41">
        <v>147000</v>
      </c>
      <c r="L524">
        <v>109540.72</v>
      </c>
    </row>
    <row r="525" spans="1:12" ht="16.5" hidden="1" x14ac:dyDescent="0.25">
      <c r="A525" s="15" t="str">
        <f t="shared" si="11"/>
        <v>KL.HNCGST150</v>
      </c>
      <c r="B525" s="15" t="s">
        <v>759</v>
      </c>
      <c r="C525" s="15" t="s">
        <v>563</v>
      </c>
      <c r="D525" s="15" t="s">
        <v>564</v>
      </c>
      <c r="E525" s="16">
        <v>22500</v>
      </c>
      <c r="F525" s="16">
        <v>20700</v>
      </c>
      <c r="H525" s="39">
        <f t="shared" si="12"/>
        <v>-1800</v>
      </c>
      <c r="I525" s="41">
        <v>22500</v>
      </c>
      <c r="L525">
        <v>20700</v>
      </c>
    </row>
    <row r="526" spans="1:12" ht="16.5" hidden="1" x14ac:dyDescent="0.25">
      <c r="A526" s="15" t="str">
        <f t="shared" ref="A526:A794" si="13">B526&amp;C526</f>
        <v>KL.HNCGST250</v>
      </c>
      <c r="B526" s="15" t="s">
        <v>759</v>
      </c>
      <c r="C526" s="15" t="s">
        <v>598</v>
      </c>
      <c r="D526" s="15" t="s">
        <v>599</v>
      </c>
      <c r="E526" s="16">
        <v>37500</v>
      </c>
      <c r="F526" s="16">
        <v>34500</v>
      </c>
      <c r="H526" s="39">
        <f t="shared" si="12"/>
        <v>-3000</v>
      </c>
      <c r="I526" s="41">
        <v>66000</v>
      </c>
      <c r="L526">
        <v>46168.36</v>
      </c>
    </row>
    <row r="527" spans="1:12" ht="16.5" hidden="1" x14ac:dyDescent="0.25">
      <c r="A527" s="15" t="str">
        <f t="shared" si="13"/>
        <v>KL.HNGTLX250G</v>
      </c>
      <c r="B527" s="15" t="s">
        <v>759</v>
      </c>
      <c r="C527" s="15" t="s">
        <v>32</v>
      </c>
      <c r="D527" s="15" t="s">
        <v>33</v>
      </c>
      <c r="E527" s="16">
        <v>66000</v>
      </c>
      <c r="F527" s="16">
        <v>46168.36</v>
      </c>
      <c r="H527" s="39">
        <f t="shared" ref="H527:H593" si="14">F527-E527</f>
        <v>-19831.64</v>
      </c>
      <c r="I527" s="41">
        <v>147000</v>
      </c>
      <c r="L527">
        <v>102677.52</v>
      </c>
    </row>
    <row r="528" spans="1:12" ht="16.5" hidden="1" x14ac:dyDescent="0.25">
      <c r="A528" s="15" t="str">
        <f t="shared" si="13"/>
        <v>KL.HNGXD500</v>
      </c>
      <c r="B528" s="15" t="s">
        <v>759</v>
      </c>
      <c r="C528" s="15" t="s">
        <v>52</v>
      </c>
      <c r="D528" s="15" t="s">
        <v>53</v>
      </c>
      <c r="E528" s="16">
        <v>147000</v>
      </c>
      <c r="F528" s="16">
        <v>102677.52</v>
      </c>
      <c r="H528" s="39">
        <f t="shared" si="14"/>
        <v>-44322.479999999996</v>
      </c>
      <c r="I528" s="41">
        <v>58333</v>
      </c>
      <c r="L528">
        <v>42320</v>
      </c>
    </row>
    <row r="529" spans="1:12" ht="16.5" hidden="1" x14ac:dyDescent="0.25">
      <c r="A529" s="15" t="str">
        <f t="shared" si="13"/>
        <v>KL.HNMNH250</v>
      </c>
      <c r="B529" s="15" t="s">
        <v>759</v>
      </c>
      <c r="C529" s="15" t="s">
        <v>48</v>
      </c>
      <c r="D529" s="15" t="s">
        <v>49</v>
      </c>
      <c r="E529" s="16">
        <v>58333</v>
      </c>
      <c r="F529" s="16">
        <v>42320</v>
      </c>
      <c r="H529" s="39">
        <f t="shared" si="14"/>
        <v>-16013</v>
      </c>
      <c r="I529" s="41">
        <v>73000</v>
      </c>
      <c r="L529">
        <v>51147.4</v>
      </c>
    </row>
    <row r="530" spans="1:12" ht="16.5" hidden="1" x14ac:dyDescent="0.25">
      <c r="A530" s="15" t="str">
        <f t="shared" si="13"/>
        <v>KL.HNTH200</v>
      </c>
      <c r="B530" s="15" t="s">
        <v>759</v>
      </c>
      <c r="C530" s="15" t="s">
        <v>34</v>
      </c>
      <c r="D530" s="15" t="s">
        <v>35</v>
      </c>
      <c r="E530" s="16">
        <v>73000</v>
      </c>
      <c r="F530" s="16">
        <v>51147.4</v>
      </c>
      <c r="H530" s="39">
        <f t="shared" si="14"/>
        <v>-21852.6</v>
      </c>
      <c r="I530" s="41">
        <v>21667</v>
      </c>
      <c r="L530">
        <v>19933.64</v>
      </c>
    </row>
    <row r="531" spans="1:12" ht="16.5" hidden="1" x14ac:dyDescent="0.25">
      <c r="A531" s="15" t="str">
        <f>B531&amp;C531</f>
        <v>KL.HNTHST150</v>
      </c>
      <c r="B531" s="15" t="s">
        <v>759</v>
      </c>
      <c r="C531" s="15" t="s">
        <v>565</v>
      </c>
      <c r="D531" s="15" t="s">
        <v>566</v>
      </c>
      <c r="E531" s="16">
        <v>21667</v>
      </c>
      <c r="F531" s="16">
        <v>19933.64</v>
      </c>
      <c r="H531" s="39">
        <f t="shared" si="14"/>
        <v>-1733.3600000000006</v>
      </c>
      <c r="I531" s="41">
        <v>59400</v>
      </c>
      <c r="L531">
        <v>45540</v>
      </c>
    </row>
    <row r="532" spans="1:12" ht="16.5" hidden="1" x14ac:dyDescent="0.25">
      <c r="A532" s="15" t="str">
        <f t="shared" si="13"/>
        <v>KL.HNGL250</v>
      </c>
      <c r="B532" s="15" t="s">
        <v>759</v>
      </c>
      <c r="C532" s="15" t="s">
        <v>44</v>
      </c>
      <c r="D532" s="15" t="s">
        <v>45</v>
      </c>
      <c r="E532" s="16">
        <v>59400</v>
      </c>
      <c r="F532" s="16">
        <v>45540</v>
      </c>
      <c r="H532" s="39">
        <f>F532-E532</f>
        <v>-13860</v>
      </c>
      <c r="I532" s="41">
        <v>59400</v>
      </c>
      <c r="L532">
        <v>45540</v>
      </c>
    </row>
    <row r="533" spans="1:12" ht="16.5" hidden="1" x14ac:dyDescent="0.25">
      <c r="A533" s="15" t="str">
        <f t="shared" si="13"/>
        <v>KL.HNGSG250</v>
      </c>
      <c r="B533" s="15" t="s">
        <v>759</v>
      </c>
      <c r="C533" s="15" t="s">
        <v>46</v>
      </c>
      <c r="D533" s="15" t="s">
        <v>47</v>
      </c>
      <c r="E533" s="16">
        <v>73431</v>
      </c>
      <c r="F533" s="16">
        <v>73431</v>
      </c>
      <c r="H533" s="39"/>
      <c r="I533" s="41"/>
    </row>
    <row r="534" spans="1:12" ht="16.5" hidden="1" x14ac:dyDescent="0.25">
      <c r="A534" s="15" t="str">
        <f t="shared" si="13"/>
        <v/>
      </c>
      <c r="B534" s="15"/>
      <c r="C534" s="15"/>
      <c r="D534" s="15"/>
      <c r="E534" s="16"/>
      <c r="F534" s="16"/>
      <c r="H534" s="39">
        <f t="shared" si="14"/>
        <v>0</v>
      </c>
      <c r="I534" s="41">
        <v>96000</v>
      </c>
      <c r="L534">
        <v>69759.45</v>
      </c>
    </row>
    <row r="535" spans="1:12" ht="16.5" hidden="1" x14ac:dyDescent="0.25">
      <c r="A535" s="15" t="str">
        <f t="shared" si="13"/>
        <v>KL.HN001CGM300</v>
      </c>
      <c r="B535" s="19" t="s">
        <v>760</v>
      </c>
      <c r="C535" s="19" t="s">
        <v>27</v>
      </c>
      <c r="D535" s="19" t="s">
        <v>28</v>
      </c>
      <c r="E535" s="16">
        <v>96000</v>
      </c>
      <c r="F535" s="16">
        <v>69759.45</v>
      </c>
      <c r="H535" s="39">
        <f t="shared" si="14"/>
        <v>-26240.550000000003</v>
      </c>
      <c r="I535" s="41">
        <v>147000</v>
      </c>
      <c r="L535">
        <v>106025.7</v>
      </c>
    </row>
    <row r="536" spans="1:12" ht="16.5" hidden="1" x14ac:dyDescent="0.25">
      <c r="A536" s="15" t="str">
        <f t="shared" si="13"/>
        <v>KL.HN001GXD500</v>
      </c>
      <c r="B536" s="19" t="s">
        <v>760</v>
      </c>
      <c r="C536" s="19" t="s">
        <v>52</v>
      </c>
      <c r="D536" s="19" t="s">
        <v>53</v>
      </c>
      <c r="E536" s="16">
        <v>147000</v>
      </c>
      <c r="F536" s="16">
        <v>106025.7</v>
      </c>
      <c r="H536" s="39">
        <f t="shared" si="14"/>
        <v>-40974.300000000003</v>
      </c>
      <c r="I536" s="41">
        <v>96000</v>
      </c>
      <c r="L536">
        <v>69759.45</v>
      </c>
    </row>
    <row r="537" spans="1:12" ht="16.5" hidden="1" x14ac:dyDescent="0.25">
      <c r="A537" s="15" t="str">
        <f t="shared" si="13"/>
        <v>KL.HN003CGM300</v>
      </c>
      <c r="B537" s="19" t="s">
        <v>761</v>
      </c>
      <c r="C537" s="19" t="s">
        <v>27</v>
      </c>
      <c r="D537" s="19" t="s">
        <v>28</v>
      </c>
      <c r="E537" s="16">
        <v>96000</v>
      </c>
      <c r="F537" s="16">
        <v>69759.45</v>
      </c>
      <c r="H537" s="39">
        <f t="shared" si="14"/>
        <v>-26240.550000000003</v>
      </c>
      <c r="I537" s="41">
        <v>147000</v>
      </c>
      <c r="L537">
        <v>105505.09999999999</v>
      </c>
    </row>
    <row r="538" spans="1:12" ht="16.5" hidden="1" x14ac:dyDescent="0.25">
      <c r="A538" s="15" t="str">
        <f t="shared" si="13"/>
        <v>KL.HN003GM500</v>
      </c>
      <c r="B538" s="19" t="s">
        <v>761</v>
      </c>
      <c r="C538" s="19" t="s">
        <v>30</v>
      </c>
      <c r="D538" s="19" t="s">
        <v>31</v>
      </c>
      <c r="E538" s="16">
        <v>147000</v>
      </c>
      <c r="F538" s="16">
        <v>105505.09999999999</v>
      </c>
      <c r="H538" s="39">
        <f t="shared" si="14"/>
        <v>-41494.900000000009</v>
      </c>
      <c r="I538" s="41">
        <v>147000</v>
      </c>
      <c r="L538">
        <v>106025.7</v>
      </c>
    </row>
    <row r="539" spans="1:12" ht="16.5" hidden="1" x14ac:dyDescent="0.25">
      <c r="A539" s="15" t="str">
        <f t="shared" si="13"/>
        <v>KL.HN003GXD500</v>
      </c>
      <c r="B539" s="19" t="s">
        <v>761</v>
      </c>
      <c r="C539" s="19" t="s">
        <v>52</v>
      </c>
      <c r="D539" s="19" t="s">
        <v>53</v>
      </c>
      <c r="E539" s="16">
        <v>147000</v>
      </c>
      <c r="F539" s="16">
        <v>106025.7</v>
      </c>
      <c r="H539" s="39">
        <f t="shared" si="14"/>
        <v>-40974.300000000003</v>
      </c>
      <c r="I539" s="41">
        <v>58333</v>
      </c>
      <c r="L539">
        <v>43700</v>
      </c>
    </row>
    <row r="540" spans="1:12" ht="16.5" hidden="1" x14ac:dyDescent="0.25">
      <c r="A540" s="15" t="str">
        <f t="shared" si="13"/>
        <v>KL.HN003MNH250</v>
      </c>
      <c r="B540" s="19" t="s">
        <v>761</v>
      </c>
      <c r="C540" s="19" t="s">
        <v>48</v>
      </c>
      <c r="D540" s="19" t="s">
        <v>49</v>
      </c>
      <c r="E540" s="16">
        <v>58333</v>
      </c>
      <c r="F540" s="16">
        <v>43700</v>
      </c>
      <c r="H540" s="39">
        <f t="shared" si="14"/>
        <v>-14633</v>
      </c>
      <c r="I540" s="41">
        <v>96000</v>
      </c>
      <c r="L540">
        <v>73431</v>
      </c>
    </row>
    <row r="541" spans="1:12" ht="16.5" hidden="1" x14ac:dyDescent="0.25">
      <c r="A541" s="15" t="str">
        <f t="shared" si="13"/>
        <v>KL.HN007CGM300</v>
      </c>
      <c r="B541" s="19" t="s">
        <v>762</v>
      </c>
      <c r="C541" s="19" t="s">
        <v>27</v>
      </c>
      <c r="D541" s="19" t="s">
        <v>28</v>
      </c>
      <c r="E541" s="16">
        <v>96000</v>
      </c>
      <c r="F541" s="16">
        <v>73431</v>
      </c>
      <c r="H541" s="39">
        <f t="shared" si="14"/>
        <v>-22569</v>
      </c>
      <c r="I541" s="41">
        <v>86111</v>
      </c>
      <c r="L541">
        <v>70950</v>
      </c>
    </row>
    <row r="542" spans="1:12" ht="16.5" hidden="1" x14ac:dyDescent="0.25">
      <c r="A542" s="15" t="str">
        <f t="shared" si="13"/>
        <v>KL.HN007CN300</v>
      </c>
      <c r="B542" s="19" t="s">
        <v>762</v>
      </c>
      <c r="C542" s="19" t="s">
        <v>39</v>
      </c>
      <c r="D542" s="19" t="s">
        <v>40</v>
      </c>
      <c r="E542" s="16">
        <v>86111</v>
      </c>
      <c r="F542" s="16">
        <v>70950</v>
      </c>
      <c r="H542" s="39">
        <f t="shared" si="14"/>
        <v>-15161</v>
      </c>
      <c r="I542" s="41">
        <v>147000</v>
      </c>
      <c r="L542">
        <v>111058</v>
      </c>
    </row>
    <row r="543" spans="1:12" ht="16.5" hidden="1" x14ac:dyDescent="0.25">
      <c r="A543" s="15" t="str">
        <f t="shared" si="13"/>
        <v>KL.HN007GM500</v>
      </c>
      <c r="B543" s="19" t="s">
        <v>762</v>
      </c>
      <c r="C543" s="19" t="s">
        <v>30</v>
      </c>
      <c r="D543" s="19" t="s">
        <v>31</v>
      </c>
      <c r="E543" s="16">
        <v>147000</v>
      </c>
      <c r="F543" s="16">
        <v>111058</v>
      </c>
      <c r="H543" s="39"/>
      <c r="I543" s="41"/>
    </row>
    <row r="544" spans="1:12" ht="16.5" hidden="1" x14ac:dyDescent="0.25">
      <c r="A544" s="15" t="str">
        <f t="shared" si="13"/>
        <v>KL.HN007CC300</v>
      </c>
      <c r="B544" s="19" t="s">
        <v>762</v>
      </c>
      <c r="C544" s="15" t="s">
        <v>37</v>
      </c>
      <c r="D544" s="15" t="s">
        <v>38</v>
      </c>
      <c r="E544" s="16">
        <v>90741</v>
      </c>
      <c r="F544" s="16">
        <v>68310</v>
      </c>
      <c r="H544" s="39">
        <f t="shared" si="14"/>
        <v>-22431</v>
      </c>
      <c r="I544" s="41">
        <v>66000</v>
      </c>
      <c r="L544">
        <v>50183</v>
      </c>
    </row>
    <row r="545" spans="1:12" ht="16.5" hidden="1" x14ac:dyDescent="0.25">
      <c r="A545" s="15" t="str">
        <f t="shared" si="13"/>
        <v>KL.HN007GTLX250G</v>
      </c>
      <c r="B545" s="19" t="s">
        <v>762</v>
      </c>
      <c r="C545" s="19" t="s">
        <v>32</v>
      </c>
      <c r="D545" s="19" t="s">
        <v>33</v>
      </c>
      <c r="E545" s="16">
        <v>66000</v>
      </c>
      <c r="F545" s="16">
        <v>50182</v>
      </c>
      <c r="H545" s="39">
        <f t="shared" si="14"/>
        <v>-15818</v>
      </c>
      <c r="I545" s="41">
        <v>58333</v>
      </c>
      <c r="L545">
        <v>46000</v>
      </c>
    </row>
    <row r="546" spans="1:12" ht="16.5" hidden="1" x14ac:dyDescent="0.25">
      <c r="A546" s="15" t="str">
        <f t="shared" si="13"/>
        <v>KL.HN007MNH250</v>
      </c>
      <c r="B546" s="19" t="s">
        <v>762</v>
      </c>
      <c r="C546" s="19" t="s">
        <v>48</v>
      </c>
      <c r="D546" s="19" t="s">
        <v>49</v>
      </c>
      <c r="E546" s="16">
        <v>58333</v>
      </c>
      <c r="F546" s="16">
        <v>46000</v>
      </c>
      <c r="H546" s="39">
        <f t="shared" si="14"/>
        <v>-12333</v>
      </c>
      <c r="I546" s="41">
        <v>96000</v>
      </c>
      <c r="L546">
        <v>73431</v>
      </c>
    </row>
    <row r="547" spans="1:12" ht="16.5" hidden="1" x14ac:dyDescent="0.25">
      <c r="A547" s="15" t="str">
        <f t="shared" si="13"/>
        <v>KL.HN008CGM300</v>
      </c>
      <c r="B547" s="19" t="s">
        <v>763</v>
      </c>
      <c r="C547" s="19" t="s">
        <v>27</v>
      </c>
      <c r="D547" s="19" t="s">
        <v>28</v>
      </c>
      <c r="E547" s="16">
        <v>96000</v>
      </c>
      <c r="F547" s="16">
        <v>73431</v>
      </c>
      <c r="H547" s="39">
        <f t="shared" si="14"/>
        <v>-22569</v>
      </c>
      <c r="I547" s="41">
        <v>147000</v>
      </c>
      <c r="L547">
        <v>119066</v>
      </c>
    </row>
    <row r="548" spans="1:12" ht="16.5" hidden="1" x14ac:dyDescent="0.25">
      <c r="A548" s="15" t="str">
        <f t="shared" si="13"/>
        <v>KL.HN008CGM500</v>
      </c>
      <c r="B548" s="19" t="s">
        <v>763</v>
      </c>
      <c r="C548" s="19" t="s">
        <v>542</v>
      </c>
      <c r="D548" s="19" t="s">
        <v>543</v>
      </c>
      <c r="E548" s="16">
        <v>147000</v>
      </c>
      <c r="F548" s="16">
        <v>119066</v>
      </c>
      <c r="H548" s="39">
        <f t="shared" si="14"/>
        <v>-27934</v>
      </c>
      <c r="I548" s="41">
        <v>90741</v>
      </c>
      <c r="L548">
        <v>70537.5</v>
      </c>
    </row>
    <row r="549" spans="1:12" ht="16.5" hidden="1" x14ac:dyDescent="0.25">
      <c r="A549" s="15" t="str">
        <f t="shared" si="13"/>
        <v>Kai MartCC300</v>
      </c>
      <c r="B549" s="19" t="s">
        <v>7708</v>
      </c>
      <c r="C549" s="19" t="s">
        <v>37</v>
      </c>
      <c r="D549" s="19" t="s">
        <v>38</v>
      </c>
      <c r="E549" s="16">
        <v>90741</v>
      </c>
      <c r="F549" s="16">
        <v>70537.5</v>
      </c>
      <c r="H549" s="39">
        <f t="shared" si="14"/>
        <v>-20203.5</v>
      </c>
      <c r="I549" s="41">
        <v>96000</v>
      </c>
      <c r="L549">
        <v>69759.45</v>
      </c>
    </row>
    <row r="550" spans="1:12" ht="16.5" hidden="1" x14ac:dyDescent="0.25">
      <c r="A550" s="15" t="str">
        <f t="shared" si="13"/>
        <v>Kai MartCGM300</v>
      </c>
      <c r="B550" s="19" t="s">
        <v>7708</v>
      </c>
      <c r="C550" s="19" t="s">
        <v>27</v>
      </c>
      <c r="D550" s="19" t="s">
        <v>28</v>
      </c>
      <c r="E550" s="16">
        <v>96000</v>
      </c>
      <c r="F550" s="16">
        <v>69759.45</v>
      </c>
      <c r="H550" s="39">
        <f t="shared" si="14"/>
        <v>-26240.550000000003</v>
      </c>
      <c r="I550" s="41">
        <v>22500</v>
      </c>
      <c r="L550">
        <v>21375</v>
      </c>
    </row>
    <row r="551" spans="1:12" ht="16.5" hidden="1" x14ac:dyDescent="0.25">
      <c r="A551" s="15" t="str">
        <f t="shared" si="13"/>
        <v>Kai MartCGST150</v>
      </c>
      <c r="B551" s="19" t="s">
        <v>7708</v>
      </c>
      <c r="C551" s="19" t="s">
        <v>563</v>
      </c>
      <c r="D551" s="19" t="s">
        <v>564</v>
      </c>
      <c r="E551" s="16">
        <v>22500</v>
      </c>
      <c r="F551" s="16">
        <v>21375</v>
      </c>
      <c r="H551" s="39">
        <f t="shared" si="14"/>
        <v>-1125</v>
      </c>
      <c r="I551" s="41">
        <v>147000</v>
      </c>
      <c r="L551">
        <v>105505.09999999999</v>
      </c>
    </row>
    <row r="552" spans="1:12" ht="16.5" hidden="1" x14ac:dyDescent="0.25">
      <c r="A552" s="15" t="str">
        <f t="shared" si="13"/>
        <v>Kai MartGM500</v>
      </c>
      <c r="B552" s="19" t="s">
        <v>7708</v>
      </c>
      <c r="C552" s="19" t="s">
        <v>30</v>
      </c>
      <c r="D552" s="19" t="s">
        <v>31</v>
      </c>
      <c r="E552" s="16">
        <v>147000</v>
      </c>
      <c r="F552" s="16">
        <v>105505.09999999999</v>
      </c>
      <c r="H552" s="39">
        <f t="shared" si="14"/>
        <v>-41494.900000000009</v>
      </c>
      <c r="I552" s="41">
        <v>66000</v>
      </c>
      <c r="L552">
        <v>47673.85</v>
      </c>
    </row>
    <row r="553" spans="1:12" ht="16.5" hidden="1" x14ac:dyDescent="0.25">
      <c r="A553" s="15" t="str">
        <f t="shared" si="13"/>
        <v>Kai MartGTLX250G</v>
      </c>
      <c r="B553" s="19" t="s">
        <v>7708</v>
      </c>
      <c r="C553" s="19" t="s">
        <v>32</v>
      </c>
      <c r="D553" s="19" t="s">
        <v>33</v>
      </c>
      <c r="E553" s="16">
        <v>66000</v>
      </c>
      <c r="F553" s="16">
        <v>47673.85</v>
      </c>
      <c r="H553" s="39">
        <f t="shared" si="14"/>
        <v>-18326.150000000001</v>
      </c>
      <c r="I553" s="41">
        <v>58333</v>
      </c>
      <c r="L553">
        <v>43700</v>
      </c>
    </row>
    <row r="554" spans="1:12" ht="16.5" hidden="1" x14ac:dyDescent="0.25">
      <c r="A554" s="15" t="str">
        <f t="shared" si="13"/>
        <v>Kai MartMNH250</v>
      </c>
      <c r="B554" s="19" t="s">
        <v>7708</v>
      </c>
      <c r="C554" s="19" t="s">
        <v>48</v>
      </c>
      <c r="D554" s="19" t="s">
        <v>49</v>
      </c>
      <c r="E554" s="16">
        <v>58333</v>
      </c>
      <c r="F554" s="16">
        <v>43700</v>
      </c>
      <c r="H554" s="39">
        <f t="shared" si="14"/>
        <v>-14633</v>
      </c>
      <c r="I554" s="41">
        <v>73000</v>
      </c>
      <c r="L554">
        <v>52815.25</v>
      </c>
    </row>
    <row r="555" spans="1:12" ht="16.5" hidden="1" x14ac:dyDescent="0.25">
      <c r="A555" s="15" t="str">
        <f t="shared" si="13"/>
        <v>Kai MartTH200</v>
      </c>
      <c r="B555" s="19" t="s">
        <v>7708</v>
      </c>
      <c r="C555" s="19" t="s">
        <v>34</v>
      </c>
      <c r="D555" s="19" t="s">
        <v>35</v>
      </c>
      <c r="E555" s="16">
        <v>73000</v>
      </c>
      <c r="F555" s="16">
        <v>52815.25</v>
      </c>
      <c r="H555" s="39">
        <f t="shared" si="14"/>
        <v>-20184.75</v>
      </c>
      <c r="I555" s="41">
        <v>21667</v>
      </c>
      <c r="L555">
        <v>20583.649999999998</v>
      </c>
    </row>
    <row r="556" spans="1:12" ht="16.5" hidden="1" x14ac:dyDescent="0.25">
      <c r="A556" s="15" t="str">
        <f t="shared" si="13"/>
        <v>Kai MartTHST150</v>
      </c>
      <c r="B556" s="19" t="s">
        <v>7708</v>
      </c>
      <c r="C556" s="19" t="s">
        <v>565</v>
      </c>
      <c r="D556" s="19" t="s">
        <v>566</v>
      </c>
      <c r="E556" s="16">
        <v>21667</v>
      </c>
      <c r="F556" s="16">
        <v>20583.649999999998</v>
      </c>
      <c r="H556" s="39">
        <f t="shared" si="14"/>
        <v>-1083.3500000000022</v>
      </c>
      <c r="I556" s="41">
        <v>96000</v>
      </c>
      <c r="L556">
        <v>96000</v>
      </c>
    </row>
    <row r="557" spans="1:12" ht="16.5" hidden="1" x14ac:dyDescent="0.25">
      <c r="A557" s="15" t="str">
        <f t="shared" si="13"/>
        <v>Kai MartCGM300</v>
      </c>
      <c r="B557" s="19" t="s">
        <v>7708</v>
      </c>
      <c r="C557" s="19" t="s">
        <v>27</v>
      </c>
      <c r="D557" s="19" t="s">
        <v>28</v>
      </c>
      <c r="E557" s="16">
        <v>96000</v>
      </c>
      <c r="F557" s="16">
        <v>96000</v>
      </c>
      <c r="H557" s="39">
        <f t="shared" si="14"/>
        <v>0</v>
      </c>
      <c r="I557" s="41">
        <v>147000</v>
      </c>
      <c r="L557">
        <v>147000</v>
      </c>
    </row>
    <row r="558" spans="1:12" ht="16.5" hidden="1" x14ac:dyDescent="0.25">
      <c r="A558" s="15" t="str">
        <f t="shared" si="13"/>
        <v>Kai MartGM500</v>
      </c>
      <c r="B558" s="19" t="s">
        <v>7708</v>
      </c>
      <c r="C558" s="19" t="s">
        <v>30</v>
      </c>
      <c r="D558" s="19" t="s">
        <v>31</v>
      </c>
      <c r="E558" s="16">
        <v>147000</v>
      </c>
      <c r="F558" s="16">
        <v>147000</v>
      </c>
      <c r="H558" s="39">
        <f t="shared" si="14"/>
        <v>0</v>
      </c>
      <c r="I558" s="41">
        <v>66000</v>
      </c>
      <c r="L558">
        <v>66000</v>
      </c>
    </row>
    <row r="559" spans="1:12" ht="16.5" hidden="1" x14ac:dyDescent="0.25">
      <c r="A559" s="15" t="str">
        <f t="shared" si="13"/>
        <v>Kai MartGTLX250G</v>
      </c>
      <c r="B559" s="19" t="s">
        <v>7708</v>
      </c>
      <c r="C559" s="19" t="s">
        <v>32</v>
      </c>
      <c r="D559" s="19" t="s">
        <v>33</v>
      </c>
      <c r="E559" s="16">
        <v>66000</v>
      </c>
      <c r="F559" s="16">
        <v>66000</v>
      </c>
      <c r="H559" s="39">
        <f t="shared" si="14"/>
        <v>0</v>
      </c>
      <c r="I559" s="41">
        <v>73000</v>
      </c>
      <c r="L559">
        <v>73000</v>
      </c>
    </row>
    <row r="560" spans="1:12" ht="16.5" hidden="1" x14ac:dyDescent="0.25">
      <c r="A560" s="15" t="str">
        <f t="shared" si="13"/>
        <v>Kai MartTH200</v>
      </c>
      <c r="B560" s="19" t="s">
        <v>7708</v>
      </c>
      <c r="C560" s="19" t="s">
        <v>34</v>
      </c>
      <c r="D560" s="19" t="s">
        <v>35</v>
      </c>
      <c r="E560" s="16">
        <v>73000</v>
      </c>
      <c r="F560" s="16">
        <v>73000</v>
      </c>
      <c r="H560" s="39">
        <f t="shared" si="14"/>
        <v>0</v>
      </c>
      <c r="I560" s="41">
        <v>96000</v>
      </c>
      <c r="L560">
        <v>96000</v>
      </c>
    </row>
    <row r="561" spans="1:12" ht="16.5" hidden="1" x14ac:dyDescent="0.25">
      <c r="A561" s="15" t="str">
        <f t="shared" si="13"/>
        <v>Kai MartCGM300</v>
      </c>
      <c r="B561" s="19" t="s">
        <v>7708</v>
      </c>
      <c r="C561" s="19" t="s">
        <v>27</v>
      </c>
      <c r="D561" s="19" t="s">
        <v>28</v>
      </c>
      <c r="E561" s="16">
        <v>96000</v>
      </c>
      <c r="F561" s="16">
        <v>96000</v>
      </c>
      <c r="H561" s="39">
        <f t="shared" si="14"/>
        <v>0</v>
      </c>
      <c r="I561" s="41">
        <v>147000</v>
      </c>
      <c r="L561">
        <v>147000</v>
      </c>
    </row>
    <row r="562" spans="1:12" ht="16.5" hidden="1" x14ac:dyDescent="0.25">
      <c r="A562" s="15" t="str">
        <f t="shared" si="13"/>
        <v>Kai MartGM500</v>
      </c>
      <c r="B562" s="19" t="s">
        <v>7708</v>
      </c>
      <c r="C562" s="19" t="s">
        <v>30</v>
      </c>
      <c r="D562" s="19" t="s">
        <v>31</v>
      </c>
      <c r="E562" s="16">
        <v>147000</v>
      </c>
      <c r="F562" s="16">
        <v>147000</v>
      </c>
      <c r="H562" s="39">
        <f t="shared" si="14"/>
        <v>0</v>
      </c>
      <c r="I562" s="41">
        <v>66000</v>
      </c>
      <c r="L562">
        <v>66000</v>
      </c>
    </row>
    <row r="563" spans="1:12" ht="16.5" hidden="1" x14ac:dyDescent="0.25">
      <c r="A563" s="15" t="str">
        <f t="shared" si="13"/>
        <v>Kai MartGTLX250G</v>
      </c>
      <c r="B563" s="19" t="s">
        <v>7708</v>
      </c>
      <c r="C563" s="19" t="s">
        <v>32</v>
      </c>
      <c r="D563" s="19" t="s">
        <v>33</v>
      </c>
      <c r="E563" s="16">
        <v>66000</v>
      </c>
      <c r="F563" s="16">
        <v>66000</v>
      </c>
      <c r="H563" s="39">
        <f t="shared" si="14"/>
        <v>0</v>
      </c>
      <c r="I563" s="41">
        <v>73000</v>
      </c>
      <c r="L563">
        <v>73000</v>
      </c>
    </row>
    <row r="564" spans="1:12" ht="16.5" hidden="1" x14ac:dyDescent="0.25">
      <c r="A564" s="15" t="str">
        <f t="shared" si="13"/>
        <v>Kai MartTH200</v>
      </c>
      <c r="B564" s="19" t="s">
        <v>7708</v>
      </c>
      <c r="C564" s="19" t="s">
        <v>34</v>
      </c>
      <c r="D564" s="19" t="s">
        <v>35</v>
      </c>
      <c r="E564" s="16">
        <v>73000</v>
      </c>
      <c r="F564" s="16">
        <v>73000</v>
      </c>
      <c r="H564" s="39">
        <f t="shared" si="14"/>
        <v>0</v>
      </c>
      <c r="I564" s="41">
        <v>96000</v>
      </c>
      <c r="L564">
        <v>68290.83</v>
      </c>
    </row>
    <row r="565" spans="1:12" ht="16.5" hidden="1" x14ac:dyDescent="0.25">
      <c r="A565" s="15" t="str">
        <f t="shared" si="13"/>
        <v>Kai MartCGM300</v>
      </c>
      <c r="B565" s="19" t="s">
        <v>7708</v>
      </c>
      <c r="C565" s="19" t="s">
        <v>27</v>
      </c>
      <c r="D565" s="19" t="s">
        <v>28</v>
      </c>
      <c r="E565" s="16">
        <v>96000</v>
      </c>
      <c r="F565" s="16">
        <v>68290.83</v>
      </c>
      <c r="H565" s="39">
        <f t="shared" si="14"/>
        <v>-27709.17</v>
      </c>
      <c r="I565" s="41">
        <v>147000</v>
      </c>
      <c r="L565">
        <v>103283.94</v>
      </c>
    </row>
    <row r="566" spans="1:12" ht="16.5" hidden="1" x14ac:dyDescent="0.25">
      <c r="A566" s="15" t="str">
        <f t="shared" si="13"/>
        <v>Kai MartGM500</v>
      </c>
      <c r="B566" s="19" t="s">
        <v>7708</v>
      </c>
      <c r="C566" s="19" t="s">
        <v>30</v>
      </c>
      <c r="D566" s="19" t="s">
        <v>31</v>
      </c>
      <c r="E566" s="16">
        <v>147000</v>
      </c>
      <c r="F566" s="16">
        <v>103283.94</v>
      </c>
      <c r="H566" s="39">
        <f t="shared" si="14"/>
        <v>-43716.06</v>
      </c>
      <c r="I566" s="41">
        <v>73000</v>
      </c>
      <c r="L566">
        <v>51703.350000000006</v>
      </c>
    </row>
    <row r="567" spans="1:12" ht="16.5" hidden="1" x14ac:dyDescent="0.25">
      <c r="A567" s="15" t="str">
        <f t="shared" si="13"/>
        <v>Kai MartTH200</v>
      </c>
      <c r="B567" s="19" t="s">
        <v>7708</v>
      </c>
      <c r="C567" s="19" t="s">
        <v>34</v>
      </c>
      <c r="D567" s="19" t="s">
        <v>35</v>
      </c>
      <c r="E567" s="16">
        <v>73000</v>
      </c>
      <c r="F567" s="16">
        <v>51703.350000000006</v>
      </c>
      <c r="H567" s="39">
        <f t="shared" si="14"/>
        <v>-21296.649999999994</v>
      </c>
      <c r="I567" s="41">
        <v>96000</v>
      </c>
      <c r="L567">
        <v>69759.45</v>
      </c>
    </row>
    <row r="568" spans="1:12" ht="16.5" hidden="1" x14ac:dyDescent="0.25">
      <c r="A568" s="15" t="str">
        <f t="shared" si="13"/>
        <v>Kai MartCGM300</v>
      </c>
      <c r="B568" s="19" t="s">
        <v>7708</v>
      </c>
      <c r="C568" s="19" t="s">
        <v>27</v>
      </c>
      <c r="D568" s="19" t="s">
        <v>28</v>
      </c>
      <c r="E568" s="16">
        <v>96000</v>
      </c>
      <c r="F568" s="16">
        <v>69759.45</v>
      </c>
      <c r="H568" s="39">
        <f t="shared" si="14"/>
        <v>-26240.550000000003</v>
      </c>
      <c r="I568" s="41">
        <v>90741</v>
      </c>
      <c r="L568">
        <v>70537.5</v>
      </c>
    </row>
    <row r="569" spans="1:12" ht="16.5" hidden="1" x14ac:dyDescent="0.25">
      <c r="A569" s="15" t="str">
        <f t="shared" si="13"/>
        <v>Kai MartCC300</v>
      </c>
      <c r="B569" s="19" t="s">
        <v>7708</v>
      </c>
      <c r="C569" s="19" t="s">
        <v>37</v>
      </c>
      <c r="D569" s="19" t="s">
        <v>38</v>
      </c>
      <c r="E569" s="16">
        <v>90741</v>
      </c>
      <c r="F569" s="16">
        <v>70537.5</v>
      </c>
      <c r="H569" s="39">
        <f t="shared" si="14"/>
        <v>-20203.5</v>
      </c>
      <c r="I569" s="41">
        <v>96000</v>
      </c>
      <c r="L569">
        <v>69759.45</v>
      </c>
    </row>
    <row r="570" spans="1:12" ht="16.5" hidden="1" x14ac:dyDescent="0.25">
      <c r="A570" s="15" t="str">
        <f t="shared" si="13"/>
        <v>Kai MartCGM300</v>
      </c>
      <c r="B570" s="19" t="s">
        <v>7708</v>
      </c>
      <c r="C570" s="19" t="s">
        <v>27</v>
      </c>
      <c r="D570" s="19" t="s">
        <v>28</v>
      </c>
      <c r="E570" s="16">
        <v>96000</v>
      </c>
      <c r="F570" s="16">
        <v>69759.45</v>
      </c>
      <c r="H570" s="39">
        <f t="shared" si="14"/>
        <v>-26240.550000000003</v>
      </c>
      <c r="I570" s="41">
        <v>86111</v>
      </c>
      <c r="L570">
        <v>67402.5</v>
      </c>
    </row>
    <row r="571" spans="1:12" ht="16.5" hidden="1" x14ac:dyDescent="0.25">
      <c r="A571" s="15" t="str">
        <f t="shared" si="13"/>
        <v>Kai MartCN300</v>
      </c>
      <c r="B571" s="19" t="s">
        <v>7708</v>
      </c>
      <c r="C571" s="19" t="s">
        <v>39</v>
      </c>
      <c r="D571" s="19" t="s">
        <v>40</v>
      </c>
      <c r="E571" s="16">
        <v>86111</v>
      </c>
      <c r="F571" s="16">
        <v>67402.5</v>
      </c>
      <c r="H571" s="39">
        <f t="shared" si="14"/>
        <v>-18708.5</v>
      </c>
      <c r="I571" s="41">
        <v>147000</v>
      </c>
      <c r="L571">
        <v>105505.09999999999</v>
      </c>
    </row>
    <row r="572" spans="1:12" ht="16.5" hidden="1" x14ac:dyDescent="0.25">
      <c r="A572" s="15" t="str">
        <f t="shared" si="13"/>
        <v>Kai MartGM500</v>
      </c>
      <c r="B572" s="19" t="s">
        <v>7708</v>
      </c>
      <c r="C572" s="19" t="s">
        <v>30</v>
      </c>
      <c r="D572" s="19" t="s">
        <v>31</v>
      </c>
      <c r="E572" s="17">
        <v>147000</v>
      </c>
      <c r="F572" s="17">
        <v>105505.09999999999</v>
      </c>
      <c r="H572" s="39">
        <f t="shared" si="14"/>
        <v>-41494.900000000009</v>
      </c>
      <c r="I572" s="41">
        <v>66000</v>
      </c>
      <c r="L572">
        <v>47673.85</v>
      </c>
    </row>
    <row r="573" spans="1:12" ht="16.5" hidden="1" x14ac:dyDescent="0.25">
      <c r="A573" s="15" t="str">
        <f t="shared" si="13"/>
        <v>Kai MartGTLX250G</v>
      </c>
      <c r="B573" s="19" t="s">
        <v>7708</v>
      </c>
      <c r="C573" s="19" t="s">
        <v>32</v>
      </c>
      <c r="D573" s="19" t="s">
        <v>33</v>
      </c>
      <c r="E573" s="17">
        <v>66000</v>
      </c>
      <c r="F573" s="17">
        <v>47673.85</v>
      </c>
      <c r="H573" s="39">
        <f t="shared" si="14"/>
        <v>-18326.150000000001</v>
      </c>
      <c r="I573" s="41">
        <v>147000</v>
      </c>
      <c r="L573">
        <v>106025.7</v>
      </c>
    </row>
    <row r="574" spans="1:12" ht="16.5" hidden="1" x14ac:dyDescent="0.25">
      <c r="A574" s="15" t="str">
        <f t="shared" si="13"/>
        <v>Kai MartGXD500</v>
      </c>
      <c r="B574" s="19" t="s">
        <v>7708</v>
      </c>
      <c r="C574" s="19" t="s">
        <v>52</v>
      </c>
      <c r="D574" s="19" t="s">
        <v>53</v>
      </c>
      <c r="E574" s="17">
        <v>147000</v>
      </c>
      <c r="F574" s="17">
        <v>106025.7</v>
      </c>
      <c r="H574" s="39">
        <f t="shared" si="14"/>
        <v>-40974.300000000003</v>
      </c>
      <c r="I574" s="41">
        <v>73000</v>
      </c>
      <c r="L574">
        <v>52815.25</v>
      </c>
    </row>
    <row r="575" spans="1:12" ht="16.5" hidden="1" x14ac:dyDescent="0.25">
      <c r="A575" s="15" t="str">
        <f t="shared" si="13"/>
        <v>Kai MartTH200</v>
      </c>
      <c r="B575" s="19" t="s">
        <v>7708</v>
      </c>
      <c r="C575" s="19" t="s">
        <v>34</v>
      </c>
      <c r="D575" s="19" t="s">
        <v>35</v>
      </c>
      <c r="E575" s="17">
        <v>73000</v>
      </c>
      <c r="F575" s="17">
        <v>52815.25</v>
      </c>
      <c r="H575" s="39">
        <f t="shared" si="14"/>
        <v>-20184.75</v>
      </c>
      <c r="I575" s="41">
        <v>96000</v>
      </c>
      <c r="L575">
        <v>67556.52</v>
      </c>
    </row>
    <row r="576" spans="1:12" ht="16.5" hidden="1" x14ac:dyDescent="0.25">
      <c r="A576" s="15" t="str">
        <f t="shared" si="13"/>
        <v>Kai MartCGM300</v>
      </c>
      <c r="B576" s="19" t="s">
        <v>7708</v>
      </c>
      <c r="C576" s="19" t="s">
        <v>27</v>
      </c>
      <c r="D576" s="19" t="s">
        <v>28</v>
      </c>
      <c r="E576" s="16">
        <v>96000</v>
      </c>
      <c r="F576" s="16">
        <v>67556.52</v>
      </c>
      <c r="H576" s="39">
        <f t="shared" si="14"/>
        <v>-28443.479999999996</v>
      </c>
      <c r="I576" s="41">
        <v>147000</v>
      </c>
      <c r="L576">
        <v>102173.36</v>
      </c>
    </row>
    <row r="577" spans="1:12" ht="16.5" hidden="1" x14ac:dyDescent="0.25">
      <c r="A577" s="15" t="str">
        <f t="shared" si="13"/>
        <v>Kai MartGM500</v>
      </c>
      <c r="B577" s="19" t="s">
        <v>7708</v>
      </c>
      <c r="C577" s="19" t="s">
        <v>30</v>
      </c>
      <c r="D577" s="19" t="s">
        <v>31</v>
      </c>
      <c r="E577" s="16">
        <v>147000</v>
      </c>
      <c r="F577" s="16">
        <v>102173.36</v>
      </c>
      <c r="H577" s="39">
        <f t="shared" si="14"/>
        <v>-44826.64</v>
      </c>
      <c r="I577" s="41">
        <v>90741</v>
      </c>
      <c r="L577">
        <v>90741</v>
      </c>
    </row>
    <row r="578" spans="1:12" ht="16.5" hidden="1" x14ac:dyDescent="0.25">
      <c r="A578" s="15" t="str">
        <f t="shared" si="13"/>
        <v>Kai MartCC300</v>
      </c>
      <c r="B578" s="19" t="s">
        <v>7708</v>
      </c>
      <c r="C578" s="19" t="s">
        <v>37</v>
      </c>
      <c r="D578" s="19" t="s">
        <v>38</v>
      </c>
      <c r="E578" s="16">
        <v>90741</v>
      </c>
      <c r="F578" s="16">
        <v>90741</v>
      </c>
      <c r="H578" s="39">
        <f t="shared" si="14"/>
        <v>0</v>
      </c>
      <c r="I578" s="41">
        <v>96000</v>
      </c>
      <c r="L578">
        <v>96000</v>
      </c>
    </row>
    <row r="579" spans="1:12" ht="16.5" hidden="1" x14ac:dyDescent="0.25">
      <c r="A579" s="15" t="str">
        <f t="shared" si="13"/>
        <v>Kai MartCGM300</v>
      </c>
      <c r="B579" s="19" t="s">
        <v>7708</v>
      </c>
      <c r="C579" s="19" t="s">
        <v>27</v>
      </c>
      <c r="D579" s="19" t="s">
        <v>28</v>
      </c>
      <c r="E579" s="16">
        <v>96000</v>
      </c>
      <c r="F579" s="16">
        <v>96000</v>
      </c>
      <c r="H579" s="39">
        <f t="shared" si="14"/>
        <v>0</v>
      </c>
      <c r="I579" s="41">
        <v>86111</v>
      </c>
      <c r="L579">
        <v>86111</v>
      </c>
    </row>
    <row r="580" spans="1:12" ht="16.5" hidden="1" x14ac:dyDescent="0.25">
      <c r="A580" s="15" t="str">
        <f t="shared" si="13"/>
        <v>Kai MartCN300</v>
      </c>
      <c r="B580" s="19" t="s">
        <v>7708</v>
      </c>
      <c r="C580" s="19" t="s">
        <v>39</v>
      </c>
      <c r="D580" s="19" t="s">
        <v>40</v>
      </c>
      <c r="E580" s="16">
        <v>86111</v>
      </c>
      <c r="F580" s="16">
        <v>86111</v>
      </c>
      <c r="H580" s="39">
        <f t="shared" si="14"/>
        <v>0</v>
      </c>
      <c r="I580" s="41">
        <v>147000</v>
      </c>
      <c r="L580">
        <v>147000</v>
      </c>
    </row>
    <row r="581" spans="1:12" ht="16.5" hidden="1" x14ac:dyDescent="0.25">
      <c r="A581" s="15" t="str">
        <f t="shared" si="13"/>
        <v>Kai MartGM500</v>
      </c>
      <c r="B581" s="19" t="s">
        <v>7708</v>
      </c>
      <c r="C581" s="19" t="s">
        <v>30</v>
      </c>
      <c r="D581" s="19" t="s">
        <v>31</v>
      </c>
      <c r="E581" s="16">
        <v>147000</v>
      </c>
      <c r="F581" s="16">
        <v>147000</v>
      </c>
      <c r="H581" s="39">
        <f t="shared" si="14"/>
        <v>0</v>
      </c>
      <c r="I581" s="41">
        <v>66000</v>
      </c>
      <c r="L581">
        <v>66000</v>
      </c>
    </row>
    <row r="582" spans="1:12" ht="16.5" hidden="1" x14ac:dyDescent="0.25">
      <c r="A582" s="15" t="str">
        <f t="shared" si="13"/>
        <v>Kai MartGTLX250G</v>
      </c>
      <c r="B582" s="19" t="s">
        <v>7708</v>
      </c>
      <c r="C582" s="19" t="s">
        <v>32</v>
      </c>
      <c r="D582" s="19" t="s">
        <v>33</v>
      </c>
      <c r="E582" s="16">
        <v>66000</v>
      </c>
      <c r="F582" s="16">
        <v>66000</v>
      </c>
      <c r="H582" s="39">
        <f t="shared" si="14"/>
        <v>0</v>
      </c>
      <c r="I582" s="41">
        <v>58333</v>
      </c>
      <c r="L582">
        <v>58333</v>
      </c>
    </row>
    <row r="583" spans="1:12" ht="16.5" hidden="1" x14ac:dyDescent="0.25">
      <c r="A583" s="15" t="str">
        <f t="shared" si="13"/>
        <v>Kai MartMNH250</v>
      </c>
      <c r="B583" s="19" t="s">
        <v>7708</v>
      </c>
      <c r="C583" s="19" t="s">
        <v>48</v>
      </c>
      <c r="D583" s="19" t="s">
        <v>49</v>
      </c>
      <c r="E583" s="16">
        <v>58333</v>
      </c>
      <c r="F583" s="16">
        <v>58333</v>
      </c>
      <c r="H583" s="39">
        <f t="shared" si="14"/>
        <v>0</v>
      </c>
      <c r="I583" s="41">
        <v>73000</v>
      </c>
      <c r="L583">
        <v>73000</v>
      </c>
    </row>
    <row r="584" spans="1:12" ht="16.5" hidden="1" x14ac:dyDescent="0.25">
      <c r="A584" s="15" t="str">
        <f t="shared" si="13"/>
        <v>Kai MartTH200</v>
      </c>
      <c r="B584" s="19" t="s">
        <v>7708</v>
      </c>
      <c r="C584" s="18" t="s">
        <v>34</v>
      </c>
      <c r="D584" s="18" t="s">
        <v>35</v>
      </c>
      <c r="E584" s="17">
        <v>73000</v>
      </c>
      <c r="F584" s="17">
        <v>73000</v>
      </c>
      <c r="H584" s="39">
        <f t="shared" si="14"/>
        <v>0</v>
      </c>
      <c r="I584" s="41">
        <v>96000</v>
      </c>
      <c r="L584">
        <v>69759.45</v>
      </c>
    </row>
    <row r="585" spans="1:12" ht="16.5" hidden="1" x14ac:dyDescent="0.25">
      <c r="A585" s="15" t="str">
        <f t="shared" si="13"/>
        <v>Kai MartCGM300</v>
      </c>
      <c r="B585" s="19" t="s">
        <v>7708</v>
      </c>
      <c r="C585" s="19" t="s">
        <v>27</v>
      </c>
      <c r="D585" s="19" t="s">
        <v>28</v>
      </c>
      <c r="E585" s="16">
        <v>96000</v>
      </c>
      <c r="F585" s="16">
        <v>69759.45</v>
      </c>
      <c r="H585" s="39">
        <f t="shared" si="14"/>
        <v>-26240.550000000003</v>
      </c>
      <c r="I585" s="41">
        <v>147000</v>
      </c>
      <c r="L585">
        <v>105505.09999999999</v>
      </c>
    </row>
    <row r="586" spans="1:12" ht="16.5" hidden="1" x14ac:dyDescent="0.25">
      <c r="A586" s="15" t="str">
        <f t="shared" si="13"/>
        <v>Kai MartGM500</v>
      </c>
      <c r="B586" s="19" t="s">
        <v>7708</v>
      </c>
      <c r="C586" s="19" t="s">
        <v>30</v>
      </c>
      <c r="D586" s="19" t="s">
        <v>31</v>
      </c>
      <c r="E586" s="16">
        <v>147000</v>
      </c>
      <c r="F586" s="16">
        <v>105505.09999999999</v>
      </c>
      <c r="H586" s="39">
        <f t="shared" si="14"/>
        <v>-41494.900000000009</v>
      </c>
      <c r="I586" s="41">
        <v>58333</v>
      </c>
      <c r="L586">
        <v>43700</v>
      </c>
    </row>
    <row r="587" spans="1:12" ht="16.5" hidden="1" x14ac:dyDescent="0.25">
      <c r="A587" s="15" t="str">
        <f t="shared" si="13"/>
        <v>Kai MartMNH250</v>
      </c>
      <c r="B587" s="19" t="s">
        <v>7708</v>
      </c>
      <c r="C587" s="18" t="s">
        <v>48</v>
      </c>
      <c r="D587" s="18" t="s">
        <v>49</v>
      </c>
      <c r="E587" s="17">
        <v>58333</v>
      </c>
      <c r="F587" s="17">
        <v>43700</v>
      </c>
      <c r="H587" s="39">
        <f t="shared" si="14"/>
        <v>-14633</v>
      </c>
      <c r="I587" s="41">
        <v>90741</v>
      </c>
      <c r="L587">
        <v>74250</v>
      </c>
    </row>
    <row r="588" spans="1:12" ht="16.5" hidden="1" x14ac:dyDescent="0.25">
      <c r="A588" s="15" t="str">
        <f t="shared" si="13"/>
        <v>Kai Martth200</v>
      </c>
      <c r="B588" s="19" t="s">
        <v>7708</v>
      </c>
      <c r="C588" s="18" t="s">
        <v>7153</v>
      </c>
      <c r="D588" s="18" t="s">
        <v>7202</v>
      </c>
      <c r="E588" s="16">
        <v>73000</v>
      </c>
      <c r="F588" s="16">
        <v>52815.25</v>
      </c>
      <c r="H588" s="39">
        <f t="shared" si="14"/>
        <v>-20184.75</v>
      </c>
      <c r="I588" s="41">
        <v>96000</v>
      </c>
      <c r="L588">
        <v>73431</v>
      </c>
    </row>
    <row r="589" spans="1:12" ht="16.5" hidden="1" x14ac:dyDescent="0.25">
      <c r="A589" s="15" t="str">
        <f t="shared" si="13"/>
        <v>Kai MartGTLX250G</v>
      </c>
      <c r="B589" s="19" t="s">
        <v>7708</v>
      </c>
      <c r="C589" s="18" t="s">
        <v>32</v>
      </c>
      <c r="D589" s="18" t="s">
        <v>7204</v>
      </c>
      <c r="E589" s="16">
        <v>66000</v>
      </c>
      <c r="F589" s="16">
        <v>47673.85</v>
      </c>
      <c r="H589" s="39">
        <f t="shared" si="14"/>
        <v>-18326.150000000001</v>
      </c>
      <c r="I589" s="41">
        <v>147000</v>
      </c>
      <c r="L589">
        <v>111058</v>
      </c>
    </row>
    <row r="590" spans="1:12" ht="16.5" hidden="1" x14ac:dyDescent="0.25">
      <c r="A590" s="15" t="str">
        <f t="shared" si="13"/>
        <v>Kai MartCC300</v>
      </c>
      <c r="B590" s="19" t="s">
        <v>7708</v>
      </c>
      <c r="C590" s="19" t="s">
        <v>37</v>
      </c>
      <c r="D590" s="19" t="s">
        <v>38</v>
      </c>
      <c r="E590" s="16">
        <v>90741</v>
      </c>
      <c r="F590" s="16">
        <v>74250</v>
      </c>
      <c r="H590" s="39">
        <f t="shared" si="14"/>
        <v>-16491</v>
      </c>
      <c r="I590" s="41">
        <v>66000</v>
      </c>
      <c r="L590">
        <v>50183</v>
      </c>
    </row>
    <row r="591" spans="1:12" ht="16.5" hidden="1" x14ac:dyDescent="0.25">
      <c r="A591" s="15" t="str">
        <f t="shared" si="13"/>
        <v>Kai MartCGM300</v>
      </c>
      <c r="B591" s="19" t="s">
        <v>7708</v>
      </c>
      <c r="C591" s="19" t="s">
        <v>27</v>
      </c>
      <c r="D591" s="19" t="s">
        <v>28</v>
      </c>
      <c r="E591" s="16">
        <v>96000</v>
      </c>
      <c r="F591" s="16">
        <v>73431</v>
      </c>
      <c r="H591" s="39">
        <f t="shared" si="14"/>
        <v>-22569</v>
      </c>
      <c r="I591" s="41">
        <v>147000</v>
      </c>
      <c r="L591">
        <v>111606</v>
      </c>
    </row>
    <row r="592" spans="1:12" ht="16.5" hidden="1" x14ac:dyDescent="0.25">
      <c r="A592" s="15" t="str">
        <f t="shared" si="13"/>
        <v>Kai MartGM500</v>
      </c>
      <c r="B592" s="19" t="s">
        <v>7708</v>
      </c>
      <c r="C592" s="19" t="s">
        <v>30</v>
      </c>
      <c r="D592" s="19" t="s">
        <v>31</v>
      </c>
      <c r="E592" s="16">
        <v>147000</v>
      </c>
      <c r="F592" s="16">
        <v>111058</v>
      </c>
      <c r="H592" s="39">
        <f t="shared" si="14"/>
        <v>-35942</v>
      </c>
      <c r="I592" s="41">
        <v>58333</v>
      </c>
      <c r="L592">
        <v>46000</v>
      </c>
    </row>
    <row r="593" spans="1:12" ht="16.5" hidden="1" x14ac:dyDescent="0.25">
      <c r="A593" s="15" t="str">
        <f t="shared" si="13"/>
        <v>Kai MartGTLX250G</v>
      </c>
      <c r="B593" s="19" t="s">
        <v>7708</v>
      </c>
      <c r="C593" s="19" t="s">
        <v>32</v>
      </c>
      <c r="D593" s="19" t="s">
        <v>33</v>
      </c>
      <c r="E593" s="16">
        <v>66000</v>
      </c>
      <c r="F593" s="16">
        <v>50182</v>
      </c>
      <c r="H593" s="39">
        <f t="shared" si="14"/>
        <v>-15818</v>
      </c>
      <c r="I593" s="41">
        <v>73000</v>
      </c>
      <c r="L593">
        <v>55595</v>
      </c>
    </row>
    <row r="594" spans="1:12" ht="16.5" hidden="1" x14ac:dyDescent="0.25">
      <c r="A594" s="15" t="str">
        <f t="shared" si="13"/>
        <v>Kai MartGXD500</v>
      </c>
      <c r="B594" s="19" t="s">
        <v>7708</v>
      </c>
      <c r="C594" s="19" t="s">
        <v>52</v>
      </c>
      <c r="D594" s="19" t="s">
        <v>53</v>
      </c>
      <c r="E594" s="16">
        <v>147000</v>
      </c>
      <c r="F594" s="16">
        <v>111606</v>
      </c>
      <c r="H594" s="39">
        <f t="shared" ref="H594:H663" si="15">F594-E594</f>
        <v>-35394</v>
      </c>
      <c r="I594" s="41">
        <v>96000</v>
      </c>
      <c r="L594">
        <v>67556.52</v>
      </c>
    </row>
    <row r="595" spans="1:12" ht="16.5" hidden="1" x14ac:dyDescent="0.25">
      <c r="A595" s="15" t="str">
        <f t="shared" si="13"/>
        <v>Kai MartMNH250</v>
      </c>
      <c r="B595" s="19" t="s">
        <v>7708</v>
      </c>
      <c r="C595" s="19" t="s">
        <v>48</v>
      </c>
      <c r="D595" s="19" t="s">
        <v>49</v>
      </c>
      <c r="E595" s="16">
        <v>58333</v>
      </c>
      <c r="F595" s="16">
        <v>46000</v>
      </c>
      <c r="H595" s="39">
        <f t="shared" si="15"/>
        <v>-12333</v>
      </c>
      <c r="I595" s="41">
        <v>59400</v>
      </c>
      <c r="L595">
        <v>45540</v>
      </c>
    </row>
    <row r="596" spans="1:12" ht="16.5" hidden="1" x14ac:dyDescent="0.25">
      <c r="A596" s="15" t="str">
        <f t="shared" si="13"/>
        <v>Kai MartTH200</v>
      </c>
      <c r="B596" s="19" t="s">
        <v>7708</v>
      </c>
      <c r="C596" s="19" t="s">
        <v>34</v>
      </c>
      <c r="D596" s="19" t="s">
        <v>35</v>
      </c>
      <c r="E596" s="16">
        <v>73000</v>
      </c>
      <c r="F596" s="16">
        <v>55595</v>
      </c>
      <c r="H596" s="39">
        <f t="shared" si="15"/>
        <v>-17405</v>
      </c>
      <c r="I596" s="41">
        <v>147000</v>
      </c>
      <c r="L596">
        <v>102173.36</v>
      </c>
    </row>
    <row r="597" spans="1:12" ht="16.5" hidden="1" x14ac:dyDescent="0.25">
      <c r="A597" s="15" t="str">
        <f t="shared" si="13"/>
        <v>Kai MartCGM300</v>
      </c>
      <c r="B597" s="19" t="s">
        <v>7708</v>
      </c>
      <c r="C597" s="19" t="s">
        <v>27</v>
      </c>
      <c r="D597" s="19" t="s">
        <v>28</v>
      </c>
      <c r="E597" s="16">
        <v>96000</v>
      </c>
      <c r="F597" s="16">
        <v>67556.52</v>
      </c>
      <c r="H597" s="39">
        <f t="shared" si="15"/>
        <v>-28443.479999999996</v>
      </c>
      <c r="I597" s="41">
        <v>66000</v>
      </c>
      <c r="L597">
        <v>46168.36</v>
      </c>
    </row>
    <row r="598" spans="1:12" ht="16.5" hidden="1" x14ac:dyDescent="0.25">
      <c r="A598" s="15" t="str">
        <f t="shared" si="13"/>
        <v>Kai MartGL250</v>
      </c>
      <c r="B598" s="19" t="s">
        <v>7708</v>
      </c>
      <c r="C598" s="19" t="s">
        <v>44</v>
      </c>
      <c r="D598" s="19" t="s">
        <v>45</v>
      </c>
      <c r="E598" s="16">
        <v>59400</v>
      </c>
      <c r="F598" s="16">
        <v>45540</v>
      </c>
      <c r="H598" s="39">
        <f t="shared" si="15"/>
        <v>-13860</v>
      </c>
      <c r="I598" s="41">
        <v>96000</v>
      </c>
      <c r="L598">
        <v>73431</v>
      </c>
    </row>
    <row r="599" spans="1:12" ht="16.5" hidden="1" x14ac:dyDescent="0.25">
      <c r="A599" s="15" t="str">
        <f t="shared" si="13"/>
        <v>Kai MartGM500</v>
      </c>
      <c r="B599" s="19" t="s">
        <v>7708</v>
      </c>
      <c r="C599" s="19" t="s">
        <v>30</v>
      </c>
      <c r="D599" s="19" t="s">
        <v>31</v>
      </c>
      <c r="E599" s="16">
        <v>147000</v>
      </c>
      <c r="F599" s="16">
        <v>102173.36</v>
      </c>
      <c r="H599" s="39">
        <f t="shared" si="15"/>
        <v>-44826.64</v>
      </c>
      <c r="I599" s="41">
        <v>147000</v>
      </c>
      <c r="L599">
        <v>111058</v>
      </c>
    </row>
    <row r="600" spans="1:12" ht="16.5" hidden="1" x14ac:dyDescent="0.25">
      <c r="A600" s="15" t="str">
        <f t="shared" si="13"/>
        <v>Kai MartGTLX250G</v>
      </c>
      <c r="B600" s="19" t="s">
        <v>7708</v>
      </c>
      <c r="C600" s="19" t="s">
        <v>32</v>
      </c>
      <c r="D600" s="19" t="s">
        <v>33</v>
      </c>
      <c r="E600" s="16">
        <v>66000</v>
      </c>
      <c r="F600" s="16">
        <v>46168.36</v>
      </c>
      <c r="H600" s="39">
        <f t="shared" si="15"/>
        <v>-19831.64</v>
      </c>
      <c r="I600" s="41">
        <v>66000</v>
      </c>
      <c r="L600">
        <v>50183</v>
      </c>
    </row>
    <row r="601" spans="1:12" ht="16.5" hidden="1" x14ac:dyDescent="0.25">
      <c r="A601" s="15" t="str">
        <f t="shared" si="13"/>
        <v>Kai MartCGM300</v>
      </c>
      <c r="B601" s="19" t="s">
        <v>7708</v>
      </c>
      <c r="C601" s="19" t="s">
        <v>27</v>
      </c>
      <c r="D601" s="19" t="s">
        <v>28</v>
      </c>
      <c r="E601" s="16">
        <v>96000</v>
      </c>
      <c r="F601" s="16">
        <v>73431</v>
      </c>
      <c r="H601" s="39">
        <f t="shared" si="15"/>
        <v>-22569</v>
      </c>
      <c r="I601" s="41">
        <v>73000</v>
      </c>
      <c r="L601">
        <v>55595</v>
      </c>
    </row>
    <row r="602" spans="1:12" ht="16.5" hidden="1" x14ac:dyDescent="0.25">
      <c r="A602" s="15" t="str">
        <f t="shared" si="13"/>
        <v>Kai MartGM500</v>
      </c>
      <c r="B602" s="19" t="s">
        <v>7708</v>
      </c>
      <c r="C602" s="19" t="s">
        <v>30</v>
      </c>
      <c r="D602" s="19" t="s">
        <v>31</v>
      </c>
      <c r="E602" s="16">
        <v>147000</v>
      </c>
      <c r="F602" s="16">
        <v>111058</v>
      </c>
      <c r="H602" s="39">
        <f t="shared" si="15"/>
        <v>-35942</v>
      </c>
      <c r="I602" s="41">
        <v>36111</v>
      </c>
      <c r="L602">
        <v>23321.55</v>
      </c>
    </row>
    <row r="603" spans="1:12" ht="16.5" hidden="1" x14ac:dyDescent="0.25">
      <c r="A603" s="15" t="str">
        <f t="shared" si="13"/>
        <v>Kai MartGTLX250G</v>
      </c>
      <c r="B603" s="19" t="s">
        <v>7708</v>
      </c>
      <c r="C603" s="19" t="s">
        <v>32</v>
      </c>
      <c r="D603" s="19" t="s">
        <v>33</v>
      </c>
      <c r="E603" s="16">
        <v>66000</v>
      </c>
      <c r="F603" s="16">
        <v>50182</v>
      </c>
      <c r="H603" s="39">
        <f t="shared" si="15"/>
        <v>-15818</v>
      </c>
      <c r="I603" s="41">
        <v>96000</v>
      </c>
      <c r="L603">
        <v>69759.45</v>
      </c>
    </row>
    <row r="604" spans="1:12" ht="16.5" hidden="1" x14ac:dyDescent="0.25">
      <c r="A604" s="15" t="str">
        <f t="shared" si="13"/>
        <v>Kai MartTH200</v>
      </c>
      <c r="B604" s="19" t="s">
        <v>7708</v>
      </c>
      <c r="C604" s="19" t="s">
        <v>34</v>
      </c>
      <c r="D604" s="19" t="s">
        <v>35</v>
      </c>
      <c r="E604" s="16">
        <v>73000</v>
      </c>
      <c r="F604" s="16">
        <v>55595</v>
      </c>
      <c r="H604" s="39">
        <f t="shared" si="15"/>
        <v>-17405</v>
      </c>
      <c r="I604" s="41">
        <v>147000</v>
      </c>
      <c r="L604">
        <v>105505.09999999999</v>
      </c>
    </row>
    <row r="605" spans="1:12" ht="16.5" hidden="1" x14ac:dyDescent="0.25">
      <c r="A605" s="15" t="str">
        <f t="shared" si="13"/>
        <v>Kai MartCGM100</v>
      </c>
      <c r="B605" s="19" t="s">
        <v>7708</v>
      </c>
      <c r="C605" s="19" t="s">
        <v>551</v>
      </c>
      <c r="D605" s="19" t="s">
        <v>552</v>
      </c>
      <c r="E605" s="16">
        <v>36111</v>
      </c>
      <c r="F605" s="16">
        <v>23321.55</v>
      </c>
      <c r="H605" s="39">
        <f t="shared" si="15"/>
        <v>-12789.45</v>
      </c>
      <c r="I605" s="41">
        <v>96000</v>
      </c>
      <c r="L605">
        <v>68290.83</v>
      </c>
    </row>
    <row r="606" spans="1:12" ht="16.5" hidden="1" x14ac:dyDescent="0.25">
      <c r="A606" s="15" t="str">
        <f t="shared" si="13"/>
        <v>Kai MartCGM300</v>
      </c>
      <c r="B606" s="19" t="s">
        <v>7708</v>
      </c>
      <c r="C606" s="19" t="s">
        <v>27</v>
      </c>
      <c r="D606" s="19" t="s">
        <v>28</v>
      </c>
      <c r="E606" s="16">
        <v>96000</v>
      </c>
      <c r="F606" s="16">
        <v>69759.45</v>
      </c>
      <c r="H606" s="39">
        <f t="shared" si="15"/>
        <v>-26240.550000000003</v>
      </c>
      <c r="I606" s="41">
        <v>66000</v>
      </c>
      <c r="L606">
        <v>46670.19</v>
      </c>
    </row>
    <row r="607" spans="1:12" ht="16.5" hidden="1" x14ac:dyDescent="0.25">
      <c r="A607" s="15" t="str">
        <f t="shared" si="13"/>
        <v>Kai MartGM500</v>
      </c>
      <c r="B607" s="19" t="s">
        <v>7708</v>
      </c>
      <c r="C607" s="19" t="s">
        <v>30</v>
      </c>
      <c r="D607" s="19" t="s">
        <v>31</v>
      </c>
      <c r="E607" s="16">
        <v>147000</v>
      </c>
      <c r="F607" s="16">
        <v>105505.09999999999</v>
      </c>
      <c r="H607" s="39">
        <f t="shared" si="15"/>
        <v>-41494.900000000009</v>
      </c>
      <c r="I607" s="41">
        <v>73000</v>
      </c>
      <c r="L607">
        <v>51703.350000000006</v>
      </c>
    </row>
    <row r="608" spans="1:12" ht="16.5" hidden="1" x14ac:dyDescent="0.25">
      <c r="A608" s="15" t="str">
        <f>B608&amp;C608</f>
        <v>Kai MartCGM300</v>
      </c>
      <c r="B608" s="19" t="s">
        <v>7708</v>
      </c>
      <c r="C608" s="19" t="s">
        <v>27</v>
      </c>
      <c r="D608" s="19" t="s">
        <v>28</v>
      </c>
      <c r="E608" s="16">
        <v>96000</v>
      </c>
      <c r="F608" s="16">
        <v>68290.83</v>
      </c>
      <c r="H608" s="39">
        <f>F608-E608</f>
        <v>-27709.17</v>
      </c>
      <c r="I608" s="41">
        <v>73000</v>
      </c>
      <c r="L608">
        <v>51703.350000000006</v>
      </c>
    </row>
    <row r="609" spans="1:12" ht="16.5" hidden="1" x14ac:dyDescent="0.25">
      <c r="A609" s="15" t="str">
        <f>B609&amp;C609</f>
        <v>Kai MartGTLX250G</v>
      </c>
      <c r="B609" s="19" t="s">
        <v>7708</v>
      </c>
      <c r="C609" s="19" t="s">
        <v>32</v>
      </c>
      <c r="D609" s="19" t="s">
        <v>33</v>
      </c>
      <c r="E609" s="16">
        <v>66000</v>
      </c>
      <c r="F609" s="16">
        <v>46670.19</v>
      </c>
      <c r="H609" s="39">
        <f t="shared" si="15"/>
        <v>-19329.809999999998</v>
      </c>
      <c r="I609" s="41">
        <v>96000</v>
      </c>
      <c r="L609">
        <v>69759.45</v>
      </c>
    </row>
    <row r="610" spans="1:12" ht="16.5" hidden="1" x14ac:dyDescent="0.25">
      <c r="A610" s="15" t="str">
        <f t="shared" si="13"/>
        <v>Kai MartTH200</v>
      </c>
      <c r="B610" s="19" t="s">
        <v>7708</v>
      </c>
      <c r="C610" s="19" t="s">
        <v>34</v>
      </c>
      <c r="D610" s="19" t="s">
        <v>35</v>
      </c>
      <c r="E610" s="16">
        <v>73000</v>
      </c>
      <c r="F610" s="16">
        <v>51703.350000000006</v>
      </c>
      <c r="H610" s="39">
        <f t="shared" si="15"/>
        <v>-21296.649999999994</v>
      </c>
      <c r="I610" s="41">
        <v>147000</v>
      </c>
      <c r="L610">
        <v>105505.09999999999</v>
      </c>
    </row>
    <row r="611" spans="1:12" ht="16.5" hidden="1" x14ac:dyDescent="0.25">
      <c r="A611" s="15" t="str">
        <f t="shared" si="13"/>
        <v>Kai MartMNH250</v>
      </c>
      <c r="B611" s="19" t="s">
        <v>7708</v>
      </c>
      <c r="C611" s="19" t="s">
        <v>48</v>
      </c>
      <c r="D611" s="19" t="s">
        <v>49</v>
      </c>
      <c r="E611" s="16">
        <v>46000</v>
      </c>
      <c r="F611" s="16">
        <v>46000</v>
      </c>
      <c r="H611" s="39">
        <f t="shared" si="15"/>
        <v>0</v>
      </c>
      <c r="I611" s="41">
        <v>90741</v>
      </c>
      <c r="L611">
        <v>70537.5</v>
      </c>
    </row>
    <row r="612" spans="1:12" ht="16.5" hidden="1" x14ac:dyDescent="0.25">
      <c r="A612" s="15" t="str">
        <f t="shared" si="13"/>
        <v>Kai MartCGM300</v>
      </c>
      <c r="B612" s="19" t="s">
        <v>7708</v>
      </c>
      <c r="C612" s="19" t="s">
        <v>27</v>
      </c>
      <c r="D612" s="19" t="s">
        <v>28</v>
      </c>
      <c r="E612" s="16">
        <v>96000</v>
      </c>
      <c r="F612" s="16">
        <v>69759.45</v>
      </c>
      <c r="H612" s="39">
        <f t="shared" si="15"/>
        <v>-26240.550000000003</v>
      </c>
      <c r="I612" s="41">
        <v>96000</v>
      </c>
      <c r="L612">
        <v>69759.45</v>
      </c>
    </row>
    <row r="613" spans="1:12" ht="16.5" hidden="1" x14ac:dyDescent="0.25">
      <c r="A613" s="15" t="str">
        <f t="shared" si="13"/>
        <v>Kai MartGM500</v>
      </c>
      <c r="B613" s="19" t="s">
        <v>7708</v>
      </c>
      <c r="C613" s="18" t="s">
        <v>30</v>
      </c>
      <c r="D613" s="18" t="s">
        <v>31</v>
      </c>
      <c r="E613" s="17">
        <v>147000</v>
      </c>
      <c r="F613" s="17">
        <v>105505.09999999999</v>
      </c>
      <c r="H613" s="39">
        <f t="shared" si="15"/>
        <v>-41494.900000000009</v>
      </c>
      <c r="I613" s="41">
        <v>86111</v>
      </c>
      <c r="L613">
        <v>67402.5</v>
      </c>
    </row>
    <row r="614" spans="1:12" ht="16.5" hidden="1" x14ac:dyDescent="0.25">
      <c r="A614" s="15" t="str">
        <f t="shared" si="13"/>
        <v>Kai MartCC300</v>
      </c>
      <c r="B614" s="19" t="s">
        <v>7708</v>
      </c>
      <c r="C614" s="18" t="s">
        <v>37</v>
      </c>
      <c r="D614" s="18" t="s">
        <v>38</v>
      </c>
      <c r="E614" s="17">
        <v>90741</v>
      </c>
      <c r="F614" s="17">
        <v>70537.5</v>
      </c>
      <c r="H614" s="39">
        <f t="shared" si="15"/>
        <v>-20203.5</v>
      </c>
      <c r="I614" s="41">
        <v>147000</v>
      </c>
      <c r="L614">
        <v>105505.09999999999</v>
      </c>
    </row>
    <row r="615" spans="1:12" ht="16.5" hidden="1" x14ac:dyDescent="0.25">
      <c r="A615" s="15" t="str">
        <f t="shared" si="13"/>
        <v>Kai MartCGM300</v>
      </c>
      <c r="B615" s="19" t="s">
        <v>7708</v>
      </c>
      <c r="C615" s="18" t="s">
        <v>27</v>
      </c>
      <c r="D615" s="18" t="s">
        <v>28</v>
      </c>
      <c r="E615" s="17">
        <v>96000</v>
      </c>
      <c r="F615" s="17">
        <v>69759.45</v>
      </c>
      <c r="H615" s="39">
        <f t="shared" si="15"/>
        <v>-26240.550000000003</v>
      </c>
      <c r="I615" s="41">
        <v>66000</v>
      </c>
      <c r="L615">
        <v>47673.85</v>
      </c>
    </row>
    <row r="616" spans="1:12" ht="16.5" hidden="1" x14ac:dyDescent="0.25">
      <c r="A616" s="15" t="str">
        <f t="shared" si="13"/>
        <v>Kai MartCN300</v>
      </c>
      <c r="B616" s="19" t="s">
        <v>7708</v>
      </c>
      <c r="C616" s="19" t="s">
        <v>39</v>
      </c>
      <c r="D616" s="19" t="s">
        <v>40</v>
      </c>
      <c r="E616" s="16">
        <v>86111</v>
      </c>
      <c r="F616" s="16">
        <v>67402.5</v>
      </c>
      <c r="H616" s="39">
        <f t="shared" si="15"/>
        <v>-18708.5</v>
      </c>
      <c r="I616" s="41">
        <v>58333</v>
      </c>
      <c r="L616">
        <v>43700</v>
      </c>
    </row>
    <row r="617" spans="1:12" ht="16.5" hidden="1" x14ac:dyDescent="0.25">
      <c r="A617" s="15" t="str">
        <f t="shared" si="13"/>
        <v>Kai MartGM500</v>
      </c>
      <c r="B617" s="19" t="s">
        <v>7708</v>
      </c>
      <c r="C617" s="19" t="s">
        <v>30</v>
      </c>
      <c r="D617" s="19" t="s">
        <v>31</v>
      </c>
      <c r="E617" s="16">
        <v>147000</v>
      </c>
      <c r="F617" s="16">
        <v>105505.09999999999</v>
      </c>
      <c r="H617" s="39">
        <f t="shared" si="15"/>
        <v>-41494.900000000009</v>
      </c>
      <c r="I617" s="41">
        <v>73000</v>
      </c>
      <c r="L617">
        <v>52815.25</v>
      </c>
    </row>
    <row r="618" spans="1:12" ht="16.5" hidden="1" x14ac:dyDescent="0.25">
      <c r="A618" s="15" t="str">
        <f t="shared" si="13"/>
        <v>Kai MartGTLX250G</v>
      </c>
      <c r="B618" s="19" t="s">
        <v>7708</v>
      </c>
      <c r="C618" s="19" t="s">
        <v>32</v>
      </c>
      <c r="D618" s="19" t="s">
        <v>33</v>
      </c>
      <c r="E618" s="16">
        <v>66000</v>
      </c>
      <c r="F618" s="16">
        <v>47673.85</v>
      </c>
      <c r="H618" s="39">
        <f t="shared" si="15"/>
        <v>-18326.150000000001</v>
      </c>
      <c r="I618" s="41">
        <v>90741</v>
      </c>
      <c r="L618">
        <v>70537.5</v>
      </c>
    </row>
    <row r="619" spans="1:12" ht="16.5" hidden="1" x14ac:dyDescent="0.25">
      <c r="A619" s="15" t="str">
        <f t="shared" si="13"/>
        <v>Kai MartMNH250</v>
      </c>
      <c r="B619" s="19" t="s">
        <v>7708</v>
      </c>
      <c r="C619" s="18" t="s">
        <v>48</v>
      </c>
      <c r="D619" s="18" t="s">
        <v>49</v>
      </c>
      <c r="E619" s="17">
        <v>58333</v>
      </c>
      <c r="F619" s="17">
        <v>43700</v>
      </c>
      <c r="H619" s="39">
        <f t="shared" si="15"/>
        <v>-14633</v>
      </c>
      <c r="I619" s="41">
        <v>96000</v>
      </c>
      <c r="L619">
        <v>69759.45</v>
      </c>
    </row>
    <row r="620" spans="1:12" ht="16.5" hidden="1" x14ac:dyDescent="0.25">
      <c r="A620" s="15" t="str">
        <f t="shared" si="13"/>
        <v>Kai MartTH200</v>
      </c>
      <c r="B620" s="19" t="s">
        <v>7708</v>
      </c>
      <c r="C620" s="18" t="s">
        <v>34</v>
      </c>
      <c r="D620" s="18" t="s">
        <v>35</v>
      </c>
      <c r="E620" s="17">
        <v>73000</v>
      </c>
      <c r="F620" s="17">
        <v>52815.25</v>
      </c>
      <c r="H620" s="39">
        <f t="shared" si="15"/>
        <v>-20184.75</v>
      </c>
      <c r="I620" s="41">
        <v>22500</v>
      </c>
      <c r="L620">
        <v>21375</v>
      </c>
    </row>
    <row r="621" spans="1:12" ht="16.5" hidden="1" x14ac:dyDescent="0.25">
      <c r="A621" s="15" t="str">
        <f t="shared" si="13"/>
        <v>Kai Martthst150</v>
      </c>
      <c r="B621" s="19" t="s">
        <v>7708</v>
      </c>
      <c r="C621" s="18" t="s">
        <v>7190</v>
      </c>
      <c r="D621" s="18" t="s">
        <v>7205</v>
      </c>
      <c r="E621" s="16">
        <v>21667</v>
      </c>
      <c r="F621" s="16">
        <v>20583.649999999998</v>
      </c>
      <c r="H621" s="39">
        <f t="shared" si="15"/>
        <v>-1083.3500000000022</v>
      </c>
      <c r="I621" s="41">
        <v>147000</v>
      </c>
      <c r="L621">
        <v>105505.09999999999</v>
      </c>
    </row>
    <row r="622" spans="1:12" ht="16.5" hidden="1" x14ac:dyDescent="0.25">
      <c r="A622" s="15" t="str">
        <f>B622&amp;C622</f>
        <v>Kai Martcgst150</v>
      </c>
      <c r="B622" s="19" t="s">
        <v>7708</v>
      </c>
      <c r="C622" s="18" t="s">
        <v>7189</v>
      </c>
      <c r="D622" s="18" t="s">
        <v>7206</v>
      </c>
      <c r="E622" s="16">
        <v>22500</v>
      </c>
      <c r="F622" s="16">
        <v>21375</v>
      </c>
      <c r="H622" s="39">
        <f t="shared" si="15"/>
        <v>-1125</v>
      </c>
      <c r="I622" s="41">
        <v>66000</v>
      </c>
      <c r="L622">
        <v>47673.85</v>
      </c>
    </row>
    <row r="623" spans="1:12" ht="16.5" hidden="1" x14ac:dyDescent="0.25">
      <c r="A623" s="15" t="str">
        <f>B623&amp;C623</f>
        <v>Kai Martcgm100</v>
      </c>
      <c r="B623" s="19" t="s">
        <v>7708</v>
      </c>
      <c r="C623" s="18" t="s">
        <v>7188</v>
      </c>
      <c r="D623" s="18" t="s">
        <v>7203</v>
      </c>
      <c r="E623" s="16">
        <v>36111</v>
      </c>
      <c r="F623" s="16">
        <v>24549</v>
      </c>
      <c r="H623" s="39"/>
      <c r="I623" s="41"/>
    </row>
    <row r="624" spans="1:12" ht="16.5" hidden="1" x14ac:dyDescent="0.25">
      <c r="A624" s="15" t="str">
        <f>B624&amp;C624</f>
        <v>Kai Martcgm100</v>
      </c>
      <c r="B624" s="19" t="s">
        <v>7708</v>
      </c>
      <c r="C624" s="18" t="s">
        <v>7188</v>
      </c>
      <c r="D624" s="18" t="s">
        <v>7203</v>
      </c>
      <c r="E624" s="16">
        <v>36111</v>
      </c>
      <c r="F624" s="16">
        <v>24549</v>
      </c>
      <c r="H624" s="39"/>
      <c r="I624" s="41"/>
    </row>
    <row r="625" spans="1:12" ht="16.5" hidden="1" x14ac:dyDescent="0.25">
      <c r="A625" s="15" t="str">
        <f t="shared" si="13"/>
        <v>Kai MartCC300</v>
      </c>
      <c r="B625" s="19" t="s">
        <v>7708</v>
      </c>
      <c r="C625" s="19" t="s">
        <v>37</v>
      </c>
      <c r="D625" s="19" t="s">
        <v>38</v>
      </c>
      <c r="E625" s="16">
        <v>90741</v>
      </c>
      <c r="F625" s="16">
        <v>70537.5</v>
      </c>
      <c r="H625" s="39">
        <f t="shared" si="15"/>
        <v>-20203.5</v>
      </c>
      <c r="I625" s="41">
        <v>58333</v>
      </c>
      <c r="L625">
        <v>43700</v>
      </c>
    </row>
    <row r="626" spans="1:12" ht="16.5" hidden="1" x14ac:dyDescent="0.25">
      <c r="A626" s="15" t="str">
        <f t="shared" si="13"/>
        <v>Kai MartCGM300</v>
      </c>
      <c r="B626" s="19" t="s">
        <v>7708</v>
      </c>
      <c r="C626" s="19" t="s">
        <v>27</v>
      </c>
      <c r="D626" s="19" t="s">
        <v>28</v>
      </c>
      <c r="E626" s="16">
        <v>96000</v>
      </c>
      <c r="F626" s="16">
        <v>69759.45</v>
      </c>
      <c r="H626" s="39">
        <f t="shared" si="15"/>
        <v>-26240.550000000003</v>
      </c>
      <c r="I626" s="41">
        <v>73000</v>
      </c>
      <c r="L626">
        <v>52815.25</v>
      </c>
    </row>
    <row r="627" spans="1:12" ht="16.5" hidden="1" x14ac:dyDescent="0.25">
      <c r="A627" s="15" t="str">
        <f t="shared" si="13"/>
        <v>Kai MartCGST150</v>
      </c>
      <c r="B627" s="19" t="s">
        <v>7708</v>
      </c>
      <c r="C627" s="19" t="s">
        <v>563</v>
      </c>
      <c r="D627" s="19" t="s">
        <v>564</v>
      </c>
      <c r="E627" s="16">
        <v>22500</v>
      </c>
      <c r="F627" s="16">
        <v>21375</v>
      </c>
      <c r="H627" s="39">
        <f t="shared" si="15"/>
        <v>-1125</v>
      </c>
      <c r="I627" s="41">
        <v>21667</v>
      </c>
      <c r="L627">
        <v>20583.649999999998</v>
      </c>
    </row>
    <row r="628" spans="1:12" ht="16.5" hidden="1" x14ac:dyDescent="0.25">
      <c r="A628" s="15" t="str">
        <f t="shared" si="13"/>
        <v>Kai MartGM500</v>
      </c>
      <c r="B628" s="19" t="s">
        <v>7708</v>
      </c>
      <c r="C628" s="19" t="s">
        <v>30</v>
      </c>
      <c r="D628" s="19" t="s">
        <v>31</v>
      </c>
      <c r="E628" s="16">
        <v>147000</v>
      </c>
      <c r="F628" s="16">
        <v>105505.09999999999</v>
      </c>
      <c r="H628" s="39">
        <f t="shared" si="15"/>
        <v>-41494.900000000009</v>
      </c>
      <c r="I628" s="41">
        <v>96000</v>
      </c>
      <c r="L628">
        <v>68290.83</v>
      </c>
    </row>
    <row r="629" spans="1:12" ht="16.5" hidden="1" x14ac:dyDescent="0.25">
      <c r="A629" s="15" t="str">
        <f t="shared" si="13"/>
        <v>Kai MartGTLX250G</v>
      </c>
      <c r="B629" s="19" t="s">
        <v>7708</v>
      </c>
      <c r="C629" s="19" t="s">
        <v>32</v>
      </c>
      <c r="D629" s="19" t="s">
        <v>33</v>
      </c>
      <c r="E629" s="16">
        <v>66000</v>
      </c>
      <c r="F629" s="16">
        <v>47673.85</v>
      </c>
      <c r="H629" s="39">
        <f t="shared" si="15"/>
        <v>-18326.150000000001</v>
      </c>
      <c r="I629" s="41">
        <v>147000</v>
      </c>
      <c r="L629">
        <v>103283.94</v>
      </c>
    </row>
    <row r="630" spans="1:12" ht="16.5" hidden="1" x14ac:dyDescent="0.25">
      <c r="A630" s="15" t="str">
        <f t="shared" si="13"/>
        <v>Kai MartMNH250</v>
      </c>
      <c r="B630" s="19" t="s">
        <v>7708</v>
      </c>
      <c r="C630" s="19" t="s">
        <v>48</v>
      </c>
      <c r="D630" s="19" t="s">
        <v>49</v>
      </c>
      <c r="E630" s="16">
        <v>58333</v>
      </c>
      <c r="F630" s="16">
        <v>43700</v>
      </c>
      <c r="H630" s="39">
        <f t="shared" si="15"/>
        <v>-14633</v>
      </c>
      <c r="I630" s="41">
        <v>96000</v>
      </c>
      <c r="L630">
        <v>69759.45</v>
      </c>
    </row>
    <row r="631" spans="1:12" ht="16.5" hidden="1" x14ac:dyDescent="0.25">
      <c r="A631" s="15" t="str">
        <f t="shared" si="13"/>
        <v>Kai MartTH200</v>
      </c>
      <c r="B631" s="19" t="s">
        <v>7708</v>
      </c>
      <c r="C631" s="19" t="s">
        <v>34</v>
      </c>
      <c r="D631" s="19" t="s">
        <v>35</v>
      </c>
      <c r="E631" s="16">
        <v>73000</v>
      </c>
      <c r="F631" s="16">
        <v>52815.25</v>
      </c>
      <c r="H631" s="39">
        <f t="shared" si="15"/>
        <v>-20184.75</v>
      </c>
      <c r="I631" s="41">
        <v>86111</v>
      </c>
      <c r="L631">
        <v>67402.5</v>
      </c>
    </row>
    <row r="632" spans="1:12" ht="16.5" hidden="1" x14ac:dyDescent="0.25">
      <c r="A632" s="15" t="str">
        <f t="shared" si="13"/>
        <v>Kai MartTHST150</v>
      </c>
      <c r="B632" s="19" t="s">
        <v>7708</v>
      </c>
      <c r="C632" s="19" t="s">
        <v>565</v>
      </c>
      <c r="D632" s="19" t="s">
        <v>566</v>
      </c>
      <c r="E632" s="16">
        <v>21667</v>
      </c>
      <c r="F632" s="16">
        <v>20583.649999999998</v>
      </c>
      <c r="H632" s="39">
        <f t="shared" si="15"/>
        <v>-1083.3500000000022</v>
      </c>
      <c r="I632" s="41">
        <v>147000</v>
      </c>
      <c r="L632">
        <v>105505.09999999999</v>
      </c>
    </row>
    <row r="633" spans="1:12" ht="16.5" hidden="1" x14ac:dyDescent="0.25">
      <c r="A633" s="15" t="str">
        <f t="shared" si="13"/>
        <v>Kai MartCGM300</v>
      </c>
      <c r="B633" s="19" t="s">
        <v>7708</v>
      </c>
      <c r="C633" s="19" t="s">
        <v>27</v>
      </c>
      <c r="D633" s="19" t="s">
        <v>28</v>
      </c>
      <c r="E633" s="16">
        <v>96000</v>
      </c>
      <c r="F633" s="16">
        <v>68290.83</v>
      </c>
      <c r="H633" s="39">
        <f t="shared" si="15"/>
        <v>-27709.17</v>
      </c>
      <c r="I633" s="41">
        <v>66000</v>
      </c>
      <c r="L633">
        <v>47673.85</v>
      </c>
    </row>
    <row r="634" spans="1:12" ht="16.5" hidden="1" x14ac:dyDescent="0.25">
      <c r="A634" s="15" t="str">
        <f t="shared" si="13"/>
        <v>Kai MartGM500</v>
      </c>
      <c r="B634" s="19" t="s">
        <v>7708</v>
      </c>
      <c r="C634" s="19" t="s">
        <v>30</v>
      </c>
      <c r="D634" s="19" t="s">
        <v>31</v>
      </c>
      <c r="E634" s="16">
        <v>147000</v>
      </c>
      <c r="F634" s="16">
        <v>103283.94</v>
      </c>
      <c r="H634" s="39">
        <f t="shared" si="15"/>
        <v>-43716.06</v>
      </c>
      <c r="I634" s="41">
        <v>58333</v>
      </c>
      <c r="L634">
        <v>43700</v>
      </c>
    </row>
    <row r="635" spans="1:12" ht="16.5" hidden="1" x14ac:dyDescent="0.25">
      <c r="A635" s="15" t="str">
        <f t="shared" si="13"/>
        <v>Kai MartCGM300</v>
      </c>
      <c r="B635" s="19" t="s">
        <v>7708</v>
      </c>
      <c r="C635" s="19" t="s">
        <v>27</v>
      </c>
      <c r="D635" s="19" t="s">
        <v>28</v>
      </c>
      <c r="E635" s="16">
        <v>96000</v>
      </c>
      <c r="F635" s="16">
        <v>69759.45</v>
      </c>
      <c r="H635" s="39">
        <f t="shared" si="15"/>
        <v>-26240.550000000003</v>
      </c>
      <c r="I635" s="41">
        <v>73000</v>
      </c>
      <c r="L635">
        <v>52815.25</v>
      </c>
    </row>
    <row r="636" spans="1:12" ht="16.5" hidden="1" x14ac:dyDescent="0.25">
      <c r="A636" s="15" t="str">
        <f t="shared" si="13"/>
        <v>Kai MartCN300</v>
      </c>
      <c r="B636" s="19" t="s">
        <v>7708</v>
      </c>
      <c r="C636" s="19" t="s">
        <v>39</v>
      </c>
      <c r="D636" s="19" t="s">
        <v>40</v>
      </c>
      <c r="E636" s="16">
        <v>86111</v>
      </c>
      <c r="F636" s="16">
        <v>67402.5</v>
      </c>
      <c r="H636" s="39">
        <f t="shared" si="15"/>
        <v>-18708.5</v>
      </c>
      <c r="I636" s="41">
        <v>36111</v>
      </c>
      <c r="L636">
        <v>24549</v>
      </c>
    </row>
    <row r="637" spans="1:12" ht="16.5" hidden="1" x14ac:dyDescent="0.25">
      <c r="A637" s="15" t="str">
        <f t="shared" si="13"/>
        <v>Kai MartGM500</v>
      </c>
      <c r="B637" s="19" t="s">
        <v>7708</v>
      </c>
      <c r="C637" s="19" t="s">
        <v>30</v>
      </c>
      <c r="D637" s="19" t="s">
        <v>31</v>
      </c>
      <c r="E637" s="16">
        <v>147000</v>
      </c>
      <c r="F637" s="16">
        <v>105505.09999999999</v>
      </c>
      <c r="H637" s="39">
        <f t="shared" si="15"/>
        <v>-41494.900000000009</v>
      </c>
      <c r="I637" s="41">
        <v>96000</v>
      </c>
      <c r="L637">
        <v>73431</v>
      </c>
    </row>
    <row r="638" spans="1:12" ht="16.5" hidden="1" x14ac:dyDescent="0.25">
      <c r="A638" s="15" t="str">
        <f t="shared" si="13"/>
        <v>Kai MartGTLX250G</v>
      </c>
      <c r="B638" s="19" t="s">
        <v>7708</v>
      </c>
      <c r="C638" s="19" t="s">
        <v>32</v>
      </c>
      <c r="D638" s="19" t="s">
        <v>33</v>
      </c>
      <c r="E638" s="16">
        <v>66000</v>
      </c>
      <c r="F638" s="16">
        <v>47673.85</v>
      </c>
      <c r="H638" s="39">
        <f t="shared" si="15"/>
        <v>-18326.150000000001</v>
      </c>
      <c r="I638" s="41">
        <v>59400</v>
      </c>
      <c r="L638">
        <v>49500</v>
      </c>
    </row>
    <row r="639" spans="1:12" ht="16.5" hidden="1" x14ac:dyDescent="0.25">
      <c r="A639" s="15" t="str">
        <f t="shared" si="13"/>
        <v>Kai MartMNH250</v>
      </c>
      <c r="B639" s="19" t="s">
        <v>7708</v>
      </c>
      <c r="C639" s="19" t="s">
        <v>48</v>
      </c>
      <c r="D639" s="19" t="s">
        <v>49</v>
      </c>
      <c r="E639" s="16">
        <v>58333</v>
      </c>
      <c r="F639" s="16">
        <v>43700</v>
      </c>
      <c r="H639" s="39">
        <f t="shared" si="15"/>
        <v>-14633</v>
      </c>
      <c r="I639" s="41">
        <v>147000</v>
      </c>
      <c r="L639">
        <v>111058</v>
      </c>
    </row>
    <row r="640" spans="1:12" ht="16.5" hidden="1" x14ac:dyDescent="0.25">
      <c r="A640" s="15" t="str">
        <f t="shared" si="13"/>
        <v>Kai MartTH200</v>
      </c>
      <c r="B640" s="19" t="s">
        <v>7708</v>
      </c>
      <c r="C640" s="19" t="s">
        <v>34</v>
      </c>
      <c r="D640" s="19" t="s">
        <v>35</v>
      </c>
      <c r="E640" s="16">
        <v>73000</v>
      </c>
      <c r="F640" s="16">
        <v>52815.25</v>
      </c>
      <c r="H640" s="39">
        <f t="shared" si="15"/>
        <v>-20184.75</v>
      </c>
      <c r="I640" s="41">
        <v>66000</v>
      </c>
      <c r="L640">
        <v>50183</v>
      </c>
    </row>
    <row r="641" spans="1:12" ht="16.5" hidden="1" x14ac:dyDescent="0.25">
      <c r="A641" s="15" t="str">
        <f t="shared" si="13"/>
        <v>Kai MartCGM100</v>
      </c>
      <c r="B641" s="19" t="s">
        <v>7708</v>
      </c>
      <c r="C641" s="19" t="s">
        <v>551</v>
      </c>
      <c r="D641" s="19" t="s">
        <v>552</v>
      </c>
      <c r="E641" s="16">
        <v>36111</v>
      </c>
      <c r="F641" s="16">
        <v>24549</v>
      </c>
      <c r="H641" s="39">
        <f t="shared" si="15"/>
        <v>-11562</v>
      </c>
      <c r="I641" s="41">
        <v>58333</v>
      </c>
      <c r="L641">
        <v>46000</v>
      </c>
    </row>
    <row r="642" spans="1:12" ht="16.5" hidden="1" x14ac:dyDescent="0.25">
      <c r="A642" s="15" t="str">
        <f t="shared" si="13"/>
        <v>Kai MartCGM300</v>
      </c>
      <c r="B642" s="19" t="s">
        <v>7708</v>
      </c>
      <c r="C642" s="19" t="s">
        <v>27</v>
      </c>
      <c r="D642" s="19" t="s">
        <v>28</v>
      </c>
      <c r="E642" s="16">
        <v>96000</v>
      </c>
      <c r="F642" s="16">
        <v>73431</v>
      </c>
      <c r="H642" s="39">
        <f t="shared" si="15"/>
        <v>-22569</v>
      </c>
      <c r="I642" s="41">
        <v>73000</v>
      </c>
      <c r="L642">
        <v>55595</v>
      </c>
    </row>
    <row r="643" spans="1:12" ht="16.5" hidden="1" x14ac:dyDescent="0.25">
      <c r="A643" s="15" t="str">
        <f t="shared" si="13"/>
        <v>Kai MartGL250</v>
      </c>
      <c r="B643" s="19" t="s">
        <v>7708</v>
      </c>
      <c r="C643" s="19" t="s">
        <v>44</v>
      </c>
      <c r="D643" s="19" t="s">
        <v>45</v>
      </c>
      <c r="E643" s="16">
        <v>59400</v>
      </c>
      <c r="F643" s="16">
        <v>49500</v>
      </c>
      <c r="H643" s="39">
        <f>F643-E643</f>
        <v>-9900</v>
      </c>
      <c r="I643" s="41">
        <v>73000</v>
      </c>
      <c r="L643">
        <v>55595</v>
      </c>
    </row>
    <row r="644" spans="1:12" ht="16.5" hidden="1" x14ac:dyDescent="0.25">
      <c r="A644" s="15" t="str">
        <f t="shared" si="13"/>
        <v>Kai MartGM500</v>
      </c>
      <c r="B644" s="19" t="s">
        <v>7708</v>
      </c>
      <c r="C644" s="19" t="s">
        <v>30</v>
      </c>
      <c r="D644" s="19" t="s">
        <v>31</v>
      </c>
      <c r="E644" s="16">
        <v>147000</v>
      </c>
      <c r="F644" s="16">
        <v>111058</v>
      </c>
      <c r="H644" s="39">
        <f>F644-E644</f>
        <v>-35942</v>
      </c>
      <c r="I644" s="41">
        <v>73000</v>
      </c>
      <c r="L644">
        <v>55595</v>
      </c>
    </row>
    <row r="645" spans="1:12" ht="16.5" hidden="1" x14ac:dyDescent="0.25">
      <c r="A645" s="15" t="str">
        <f t="shared" si="13"/>
        <v>Kai MartGTLX250G</v>
      </c>
      <c r="B645" s="19" t="s">
        <v>7708</v>
      </c>
      <c r="C645" s="19" t="s">
        <v>32</v>
      </c>
      <c r="D645" s="19" t="s">
        <v>33</v>
      </c>
      <c r="E645" s="16">
        <v>66000</v>
      </c>
      <c r="F645" s="16">
        <v>50182</v>
      </c>
      <c r="H645" s="39">
        <f t="shared" si="15"/>
        <v>-15818</v>
      </c>
      <c r="I645" s="41">
        <v>90741</v>
      </c>
      <c r="L645">
        <v>70537.5</v>
      </c>
    </row>
    <row r="646" spans="1:12" ht="16.5" hidden="1" x14ac:dyDescent="0.25">
      <c r="A646" s="15" t="str">
        <f t="shared" si="13"/>
        <v>Kai MartMNH250</v>
      </c>
      <c r="B646" s="19" t="s">
        <v>7708</v>
      </c>
      <c r="C646" s="19" t="s">
        <v>48</v>
      </c>
      <c r="D646" s="19" t="s">
        <v>49</v>
      </c>
      <c r="E646" s="16">
        <v>58333</v>
      </c>
      <c r="F646" s="16">
        <v>46000</v>
      </c>
      <c r="H646" s="39">
        <f t="shared" si="15"/>
        <v>-12333</v>
      </c>
      <c r="I646" s="41">
        <v>96000</v>
      </c>
      <c r="L646">
        <v>69759.45</v>
      </c>
    </row>
    <row r="647" spans="1:12" ht="16.5" hidden="1" x14ac:dyDescent="0.25">
      <c r="A647" s="15" t="str">
        <f t="shared" si="13"/>
        <v>Kai MartTH200</v>
      </c>
      <c r="B647" s="19" t="s">
        <v>7708</v>
      </c>
      <c r="C647" s="19" t="s">
        <v>34</v>
      </c>
      <c r="D647" s="19" t="s">
        <v>35</v>
      </c>
      <c r="E647" s="16">
        <v>73000</v>
      </c>
      <c r="F647" s="16">
        <v>55595</v>
      </c>
      <c r="H647" s="39">
        <f t="shared" si="15"/>
        <v>-17405</v>
      </c>
      <c r="I647" s="41">
        <v>147000</v>
      </c>
      <c r="L647">
        <v>105505.09999999999</v>
      </c>
    </row>
    <row r="648" spans="1:12" ht="16.5" hidden="1" x14ac:dyDescent="0.25">
      <c r="A648" s="15" t="str">
        <f t="shared" si="13"/>
        <v>Kai MartCC300</v>
      </c>
      <c r="B648" s="19" t="s">
        <v>7708</v>
      </c>
      <c r="C648" s="19" t="s">
        <v>37</v>
      </c>
      <c r="D648" s="19" t="s">
        <v>38</v>
      </c>
      <c r="E648" s="17">
        <v>90741</v>
      </c>
      <c r="F648" s="17">
        <v>70537.5</v>
      </c>
      <c r="H648" s="39">
        <f t="shared" si="15"/>
        <v>-20203.5</v>
      </c>
      <c r="I648" s="41">
        <v>66000</v>
      </c>
      <c r="L648">
        <v>47673.85</v>
      </c>
    </row>
    <row r="649" spans="1:12" ht="16.5" hidden="1" x14ac:dyDescent="0.25">
      <c r="A649" s="15" t="str">
        <f t="shared" si="13"/>
        <v>Kai MartCGST150</v>
      </c>
      <c r="B649" s="19" t="s">
        <v>7708</v>
      </c>
      <c r="C649" s="19" t="s">
        <v>563</v>
      </c>
      <c r="D649" s="19" t="s">
        <v>564</v>
      </c>
      <c r="E649" s="17">
        <v>22500</v>
      </c>
      <c r="F649" s="17">
        <v>21375</v>
      </c>
      <c r="H649" s="39">
        <f t="shared" si="15"/>
        <v>-1125</v>
      </c>
      <c r="I649" s="41">
        <v>58333</v>
      </c>
      <c r="L649">
        <v>43700</v>
      </c>
    </row>
    <row r="650" spans="1:12" ht="16.5" hidden="1" x14ac:dyDescent="0.25">
      <c r="A650" s="15" t="str">
        <f t="shared" si="13"/>
        <v>Kai MartCC300</v>
      </c>
      <c r="B650" s="19" t="s">
        <v>7708</v>
      </c>
      <c r="C650" s="19" t="s">
        <v>37</v>
      </c>
      <c r="D650" s="19" t="s">
        <v>38</v>
      </c>
      <c r="E650" s="16">
        <v>90741</v>
      </c>
      <c r="F650" s="16">
        <v>70537.5</v>
      </c>
      <c r="H650" s="39">
        <f t="shared" si="15"/>
        <v>-20203.5</v>
      </c>
      <c r="I650" s="41">
        <v>73000</v>
      </c>
      <c r="L650">
        <v>52815.25</v>
      </c>
    </row>
    <row r="651" spans="1:12" ht="16.5" hidden="1" x14ac:dyDescent="0.25">
      <c r="A651" s="15" t="str">
        <f t="shared" si="13"/>
        <v>Kai MartCGM300</v>
      </c>
      <c r="B651" s="19" t="s">
        <v>7708</v>
      </c>
      <c r="C651" s="19" t="s">
        <v>27</v>
      </c>
      <c r="D651" s="19" t="s">
        <v>28</v>
      </c>
      <c r="E651" s="16">
        <v>96000</v>
      </c>
      <c r="F651" s="16">
        <v>69759.45</v>
      </c>
      <c r="H651" s="39">
        <f t="shared" si="15"/>
        <v>-26240.550000000003</v>
      </c>
      <c r="I651" s="41">
        <v>96000</v>
      </c>
      <c r="L651">
        <v>69759.45</v>
      </c>
    </row>
    <row r="652" spans="1:12" ht="16.5" hidden="1" x14ac:dyDescent="0.25">
      <c r="A652" s="15" t="str">
        <f t="shared" si="13"/>
        <v>Kai MartGM500</v>
      </c>
      <c r="B652" s="19" t="s">
        <v>7708</v>
      </c>
      <c r="C652" s="19" t="s">
        <v>30</v>
      </c>
      <c r="D652" s="19" t="s">
        <v>31</v>
      </c>
      <c r="E652" s="16">
        <v>147000</v>
      </c>
      <c r="F652" s="16">
        <v>105505.09999999999</v>
      </c>
      <c r="H652" s="39">
        <f t="shared" si="15"/>
        <v>-41494.900000000009</v>
      </c>
      <c r="I652" s="41">
        <v>96000</v>
      </c>
      <c r="L652">
        <v>69759.45</v>
      </c>
    </row>
    <row r="653" spans="1:12" ht="16.5" hidden="1" x14ac:dyDescent="0.25">
      <c r="A653" s="15" t="str">
        <f t="shared" si="13"/>
        <v>Kai MartGTLX250G</v>
      </c>
      <c r="B653" s="19" t="s">
        <v>7708</v>
      </c>
      <c r="C653" s="19" t="s">
        <v>32</v>
      </c>
      <c r="D653" s="19" t="s">
        <v>33</v>
      </c>
      <c r="E653" s="16">
        <v>66000</v>
      </c>
      <c r="F653" s="16">
        <v>47673.85</v>
      </c>
      <c r="H653" s="39">
        <f t="shared" si="15"/>
        <v>-18326.150000000001</v>
      </c>
      <c r="I653" s="41">
        <v>86111</v>
      </c>
      <c r="L653">
        <v>67402.5</v>
      </c>
    </row>
    <row r="654" spans="1:12" ht="16.5" hidden="1" x14ac:dyDescent="0.25">
      <c r="A654" s="15" t="str">
        <f t="shared" si="13"/>
        <v>Kai MartMNH250</v>
      </c>
      <c r="B654" s="19" t="s">
        <v>7708</v>
      </c>
      <c r="C654" s="19" t="s">
        <v>48</v>
      </c>
      <c r="D654" s="19" t="s">
        <v>49</v>
      </c>
      <c r="E654" s="16">
        <v>58333</v>
      </c>
      <c r="F654" s="16">
        <v>43700</v>
      </c>
      <c r="H654" s="39">
        <f t="shared" si="15"/>
        <v>-14633</v>
      </c>
      <c r="I654" s="41">
        <v>147000</v>
      </c>
      <c r="L654">
        <v>105505.09999999999</v>
      </c>
    </row>
    <row r="655" spans="1:12" ht="16.5" hidden="1" x14ac:dyDescent="0.25">
      <c r="A655" s="15" t="str">
        <f>B655&amp;C655</f>
        <v>Kai MartTH200</v>
      </c>
      <c r="B655" s="19" t="s">
        <v>7708</v>
      </c>
      <c r="C655" s="19" t="s">
        <v>34</v>
      </c>
      <c r="D655" s="19" t="s">
        <v>35</v>
      </c>
      <c r="E655" s="16">
        <v>73000</v>
      </c>
      <c r="F655" s="16">
        <v>52815.25</v>
      </c>
      <c r="H655" s="39">
        <f t="shared" si="15"/>
        <v>-20184.75</v>
      </c>
      <c r="I655" s="41">
        <v>96000</v>
      </c>
      <c r="L655">
        <v>69759.45</v>
      </c>
    </row>
    <row r="656" spans="1:12" ht="16.5" hidden="1" x14ac:dyDescent="0.25">
      <c r="A656" s="15" t="str">
        <f>B656&amp;C656</f>
        <v>Kai Martcgm100</v>
      </c>
      <c r="B656" s="19" t="s">
        <v>7708</v>
      </c>
      <c r="C656" s="19" t="s">
        <v>7188</v>
      </c>
      <c r="D656" s="18" t="s">
        <v>7203</v>
      </c>
      <c r="E656" s="16">
        <v>36111</v>
      </c>
      <c r="F656" s="16">
        <v>24549</v>
      </c>
      <c r="H656" s="39"/>
      <c r="I656" s="41"/>
    </row>
    <row r="657" spans="1:12" ht="16.5" hidden="1" x14ac:dyDescent="0.25">
      <c r="A657" s="15" t="str">
        <f t="shared" si="13"/>
        <v>Kai MartCGM300</v>
      </c>
      <c r="B657" s="19" t="s">
        <v>7708</v>
      </c>
      <c r="C657" s="19" t="s">
        <v>27</v>
      </c>
      <c r="D657" s="19" t="s">
        <v>28</v>
      </c>
      <c r="E657" s="16">
        <v>96000</v>
      </c>
      <c r="F657" s="16">
        <v>69759.45</v>
      </c>
      <c r="H657" s="39">
        <f t="shared" si="15"/>
        <v>-26240.550000000003</v>
      </c>
      <c r="I657" s="41">
        <v>147000</v>
      </c>
      <c r="L657">
        <v>105505.09999999999</v>
      </c>
    </row>
    <row r="658" spans="1:12" ht="16.5" hidden="1" x14ac:dyDescent="0.25">
      <c r="A658" s="15" t="str">
        <f t="shared" si="13"/>
        <v>Kai MartCGM300</v>
      </c>
      <c r="B658" s="19" t="s">
        <v>7708</v>
      </c>
      <c r="C658" s="19" t="s">
        <v>27</v>
      </c>
      <c r="D658" s="19" t="s">
        <v>28</v>
      </c>
      <c r="E658" s="16">
        <v>96000</v>
      </c>
      <c r="F658" s="16">
        <v>69759.45</v>
      </c>
      <c r="H658" s="39">
        <f t="shared" si="15"/>
        <v>-26240.550000000003</v>
      </c>
      <c r="I658" s="41">
        <v>66000</v>
      </c>
      <c r="L658">
        <v>47673.85</v>
      </c>
    </row>
    <row r="659" spans="1:12" ht="16.5" hidden="1" x14ac:dyDescent="0.25">
      <c r="A659" s="15" t="str">
        <f t="shared" si="13"/>
        <v>Kai MartCN300</v>
      </c>
      <c r="B659" s="19" t="s">
        <v>7708</v>
      </c>
      <c r="C659" s="19" t="s">
        <v>39</v>
      </c>
      <c r="D659" s="19" t="s">
        <v>40</v>
      </c>
      <c r="E659" s="16">
        <v>86111</v>
      </c>
      <c r="F659" s="16">
        <v>67402.5</v>
      </c>
      <c r="H659" s="39">
        <f t="shared" si="15"/>
        <v>-18708.5</v>
      </c>
      <c r="I659" s="41">
        <v>73000</v>
      </c>
      <c r="L659">
        <v>52815.25</v>
      </c>
    </row>
    <row r="660" spans="1:12" ht="16.5" hidden="1" x14ac:dyDescent="0.25">
      <c r="A660" s="15" t="str">
        <f t="shared" si="13"/>
        <v>Kai MartGM500</v>
      </c>
      <c r="B660" s="19" t="s">
        <v>7708</v>
      </c>
      <c r="C660" s="19" t="s">
        <v>30</v>
      </c>
      <c r="D660" s="19" t="s">
        <v>31</v>
      </c>
      <c r="E660" s="16">
        <v>147000</v>
      </c>
      <c r="F660" s="16">
        <v>105505.09999999999</v>
      </c>
      <c r="H660" s="39">
        <f t="shared" si="15"/>
        <v>-41494.900000000009</v>
      </c>
      <c r="I660" s="41">
        <v>96000</v>
      </c>
      <c r="L660">
        <v>69759.45</v>
      </c>
    </row>
    <row r="661" spans="1:12" ht="16.5" hidden="1" x14ac:dyDescent="0.25">
      <c r="A661" s="15" t="str">
        <f t="shared" si="13"/>
        <v>Kai MartCGM300</v>
      </c>
      <c r="B661" s="19" t="s">
        <v>7708</v>
      </c>
      <c r="C661" s="19" t="s">
        <v>27</v>
      </c>
      <c r="D661" s="19" t="s">
        <v>28</v>
      </c>
      <c r="E661" s="16">
        <v>96000</v>
      </c>
      <c r="F661" s="16">
        <v>69759.45</v>
      </c>
      <c r="H661" s="39">
        <f t="shared" si="15"/>
        <v>-26240.550000000003</v>
      </c>
      <c r="I661" s="41">
        <v>147000</v>
      </c>
      <c r="L661">
        <v>105505.09999999999</v>
      </c>
    </row>
    <row r="662" spans="1:12" ht="16.5" hidden="1" x14ac:dyDescent="0.25">
      <c r="A662" s="15" t="str">
        <f t="shared" si="13"/>
        <v>Kai MartGM500</v>
      </c>
      <c r="B662" s="19" t="s">
        <v>7708</v>
      </c>
      <c r="C662" s="19" t="s">
        <v>30</v>
      </c>
      <c r="D662" s="19" t="s">
        <v>31</v>
      </c>
      <c r="E662" s="16">
        <v>147000</v>
      </c>
      <c r="F662" s="16">
        <v>105505.09999999999</v>
      </c>
      <c r="H662" s="39">
        <f t="shared" si="15"/>
        <v>-41494.900000000009</v>
      </c>
      <c r="I662" s="41">
        <v>96000</v>
      </c>
      <c r="L662">
        <v>69759.45</v>
      </c>
    </row>
    <row r="663" spans="1:12" ht="16.5" hidden="1" x14ac:dyDescent="0.25">
      <c r="A663" s="15" t="str">
        <f t="shared" si="13"/>
        <v>Kai MartGTLX250G</v>
      </c>
      <c r="B663" s="19" t="s">
        <v>7708</v>
      </c>
      <c r="C663" s="19" t="s">
        <v>32</v>
      </c>
      <c r="D663" s="19" t="s">
        <v>33</v>
      </c>
      <c r="E663" s="16">
        <v>66000</v>
      </c>
      <c r="F663" s="16">
        <v>47673.85</v>
      </c>
      <c r="H663" s="39">
        <f t="shared" si="15"/>
        <v>-18326.150000000001</v>
      </c>
      <c r="I663" s="41">
        <v>66000</v>
      </c>
      <c r="L663">
        <v>47673.85</v>
      </c>
    </row>
    <row r="664" spans="1:12" ht="16.5" hidden="1" x14ac:dyDescent="0.25">
      <c r="A664" s="15" t="str">
        <f t="shared" si="13"/>
        <v>Kai MartTH200</v>
      </c>
      <c r="B664" s="19" t="s">
        <v>7708</v>
      </c>
      <c r="C664" s="19" t="s">
        <v>34</v>
      </c>
      <c r="D664" s="19" t="s">
        <v>35</v>
      </c>
      <c r="E664" s="16">
        <v>73000</v>
      </c>
      <c r="F664" s="16">
        <v>52815.25</v>
      </c>
      <c r="H664" s="39">
        <f t="shared" ref="H664:H731" si="16">F664-E664</f>
        <v>-20184.75</v>
      </c>
      <c r="I664" s="41">
        <v>147000</v>
      </c>
      <c r="L664">
        <v>106025.7</v>
      </c>
    </row>
    <row r="665" spans="1:12" ht="16.5" hidden="1" x14ac:dyDescent="0.25">
      <c r="A665" s="15" t="str">
        <f t="shared" si="13"/>
        <v>Kai MartCGM300</v>
      </c>
      <c r="B665" s="19" t="s">
        <v>7708</v>
      </c>
      <c r="C665" s="19" t="s">
        <v>27</v>
      </c>
      <c r="D665" s="19" t="s">
        <v>28</v>
      </c>
      <c r="E665" s="16">
        <v>96000</v>
      </c>
      <c r="F665" s="16">
        <v>69759.45</v>
      </c>
      <c r="H665" s="39">
        <f t="shared" si="16"/>
        <v>-26240.550000000003</v>
      </c>
      <c r="I665" s="41">
        <v>73000</v>
      </c>
      <c r="L665">
        <v>52815.25</v>
      </c>
    </row>
    <row r="666" spans="1:12" ht="16.5" hidden="1" x14ac:dyDescent="0.25">
      <c r="A666" s="15" t="str">
        <f t="shared" si="13"/>
        <v>Kai MartGM500</v>
      </c>
      <c r="B666" s="19" t="s">
        <v>7708</v>
      </c>
      <c r="C666" s="19" t="s">
        <v>30</v>
      </c>
      <c r="D666" s="19" t="s">
        <v>31</v>
      </c>
      <c r="E666" s="16">
        <v>147000</v>
      </c>
      <c r="F666" s="16">
        <v>105505.09999999999</v>
      </c>
      <c r="H666" s="39">
        <f t="shared" si="16"/>
        <v>-41494.900000000009</v>
      </c>
      <c r="I666" s="41">
        <v>90741</v>
      </c>
      <c r="L666">
        <v>70537.5</v>
      </c>
    </row>
    <row r="667" spans="1:12" ht="16.5" hidden="1" x14ac:dyDescent="0.25">
      <c r="A667" s="15" t="str">
        <f t="shared" si="13"/>
        <v>Kai MartCGM300</v>
      </c>
      <c r="B667" s="19" t="s">
        <v>7708</v>
      </c>
      <c r="C667" s="19" t="s">
        <v>27</v>
      </c>
      <c r="D667" s="19" t="s">
        <v>28</v>
      </c>
      <c r="E667" s="16">
        <v>96000</v>
      </c>
      <c r="F667" s="16">
        <v>69759.45</v>
      </c>
      <c r="H667" s="39">
        <f t="shared" si="16"/>
        <v>-26240.550000000003</v>
      </c>
      <c r="I667" s="41">
        <v>96000</v>
      </c>
      <c r="L667">
        <v>69759.45</v>
      </c>
    </row>
    <row r="668" spans="1:12" ht="16.5" hidden="1" x14ac:dyDescent="0.25">
      <c r="A668" s="15" t="str">
        <f t="shared" si="13"/>
        <v>Kai MartGTLX250G</v>
      </c>
      <c r="B668" s="19" t="s">
        <v>7708</v>
      </c>
      <c r="C668" s="18" t="s">
        <v>32</v>
      </c>
      <c r="D668" s="18" t="s">
        <v>33</v>
      </c>
      <c r="E668" s="17">
        <v>66000</v>
      </c>
      <c r="F668" s="17">
        <v>47673.85</v>
      </c>
      <c r="H668" s="39">
        <f t="shared" si="16"/>
        <v>-18326.150000000001</v>
      </c>
      <c r="I668" s="41">
        <v>22500</v>
      </c>
      <c r="L668">
        <v>21375</v>
      </c>
    </row>
    <row r="669" spans="1:12" ht="16.5" hidden="1" x14ac:dyDescent="0.25">
      <c r="A669" s="15" t="str">
        <f t="shared" si="13"/>
        <v>Kai MartGXD500</v>
      </c>
      <c r="B669" s="19" t="s">
        <v>7708</v>
      </c>
      <c r="C669" s="18" t="s">
        <v>52</v>
      </c>
      <c r="D669" s="18" t="s">
        <v>53</v>
      </c>
      <c r="E669" s="17">
        <v>147000</v>
      </c>
      <c r="F669" s="17">
        <v>106025.7</v>
      </c>
      <c r="H669" s="39">
        <f t="shared" si="16"/>
        <v>-40974.300000000003</v>
      </c>
      <c r="I669" s="41">
        <v>86111</v>
      </c>
      <c r="L669">
        <v>67402.5</v>
      </c>
    </row>
    <row r="670" spans="1:12" ht="16.5" hidden="1" x14ac:dyDescent="0.25">
      <c r="A670" s="15" t="str">
        <f>B670&amp;C670</f>
        <v>Kai MartTH200</v>
      </c>
      <c r="B670" s="19" t="s">
        <v>7708</v>
      </c>
      <c r="C670" s="18" t="s">
        <v>34</v>
      </c>
      <c r="D670" s="18" t="s">
        <v>35</v>
      </c>
      <c r="E670" s="17">
        <v>73000</v>
      </c>
      <c r="F670" s="17">
        <v>52815.25</v>
      </c>
      <c r="H670" s="39">
        <f t="shared" si="16"/>
        <v>-20184.75</v>
      </c>
      <c r="I670" s="41">
        <v>147000</v>
      </c>
      <c r="L670">
        <v>105505.09999999999</v>
      </c>
    </row>
    <row r="671" spans="1:12" ht="16.5" hidden="1" x14ac:dyDescent="0.25">
      <c r="A671" s="15" t="str">
        <f>B671&amp;C671</f>
        <v>Kai MartCC300</v>
      </c>
      <c r="B671" s="19" t="s">
        <v>7708</v>
      </c>
      <c r="C671" s="18" t="s">
        <v>37</v>
      </c>
      <c r="D671" s="18" t="s">
        <v>38</v>
      </c>
      <c r="E671" s="17">
        <v>90741</v>
      </c>
      <c r="F671" s="17">
        <v>70537.5</v>
      </c>
      <c r="H671" s="39">
        <f t="shared" si="16"/>
        <v>-20203.5</v>
      </c>
      <c r="I671" s="41">
        <v>66000</v>
      </c>
      <c r="L671">
        <v>47673.85</v>
      </c>
    </row>
    <row r="672" spans="1:12" ht="16.5" hidden="1" x14ac:dyDescent="0.25">
      <c r="A672" s="15" t="str">
        <f>B672&amp;C672</f>
        <v>Kai MartCGM300</v>
      </c>
      <c r="B672" s="19" t="s">
        <v>7708</v>
      </c>
      <c r="C672" s="18" t="s">
        <v>27</v>
      </c>
      <c r="D672" s="18" t="s">
        <v>28</v>
      </c>
      <c r="E672" s="17">
        <v>96000</v>
      </c>
      <c r="F672" s="17">
        <v>69759.45</v>
      </c>
      <c r="H672" s="39">
        <f t="shared" si="16"/>
        <v>-26240.550000000003</v>
      </c>
      <c r="I672" s="41">
        <v>58333</v>
      </c>
      <c r="L672">
        <v>43700</v>
      </c>
    </row>
    <row r="673" spans="1:12" ht="16.5" hidden="1" x14ac:dyDescent="0.25">
      <c r="A673" s="15" t="str">
        <f t="shared" si="13"/>
        <v>Kai MartCGST150</v>
      </c>
      <c r="B673" s="19" t="s">
        <v>7708</v>
      </c>
      <c r="C673" s="18" t="s">
        <v>563</v>
      </c>
      <c r="D673" s="18" t="s">
        <v>564</v>
      </c>
      <c r="E673" s="17">
        <v>22500</v>
      </c>
      <c r="F673" s="17">
        <v>21375</v>
      </c>
      <c r="H673" s="39">
        <f t="shared" si="16"/>
        <v>-1125</v>
      </c>
      <c r="I673" s="41">
        <v>73000</v>
      </c>
      <c r="L673">
        <v>52815.25</v>
      </c>
    </row>
    <row r="674" spans="1:12" ht="16.5" hidden="1" x14ac:dyDescent="0.25">
      <c r="A674" s="15" t="str">
        <f t="shared" si="13"/>
        <v>Kai MartCN300</v>
      </c>
      <c r="B674" s="19" t="s">
        <v>7708</v>
      </c>
      <c r="C674" s="18" t="s">
        <v>39</v>
      </c>
      <c r="D674" s="18" t="s">
        <v>40</v>
      </c>
      <c r="E674" s="17">
        <v>86111</v>
      </c>
      <c r="F674" s="17">
        <v>67402.5</v>
      </c>
      <c r="H674" s="39">
        <f t="shared" si="16"/>
        <v>-18708.5</v>
      </c>
      <c r="I674" s="41">
        <v>21667</v>
      </c>
      <c r="L674">
        <v>20583.649999999998</v>
      </c>
    </row>
    <row r="675" spans="1:12" ht="16.5" hidden="1" x14ac:dyDescent="0.25">
      <c r="A675" s="15" t="str">
        <f t="shared" si="13"/>
        <v>Kai MartGM500</v>
      </c>
      <c r="B675" s="19" t="s">
        <v>7708</v>
      </c>
      <c r="C675" s="18" t="s">
        <v>30</v>
      </c>
      <c r="D675" s="18" t="s">
        <v>31</v>
      </c>
      <c r="E675" s="17">
        <v>147000</v>
      </c>
      <c r="F675" s="17">
        <v>105505.09999999999</v>
      </c>
      <c r="H675" s="39">
        <f t="shared" si="16"/>
        <v>-41494.900000000009</v>
      </c>
      <c r="I675" s="41">
        <v>90741</v>
      </c>
      <c r="L675">
        <v>70537.5</v>
      </c>
    </row>
    <row r="676" spans="1:12" ht="16.5" hidden="1" x14ac:dyDescent="0.25">
      <c r="A676" s="15" t="str">
        <f t="shared" si="13"/>
        <v>Kai MartGTLX250G</v>
      </c>
      <c r="B676" s="19" t="s">
        <v>7708</v>
      </c>
      <c r="C676" s="18" t="s">
        <v>32</v>
      </c>
      <c r="D676" s="18" t="s">
        <v>33</v>
      </c>
      <c r="E676" s="17">
        <v>66000</v>
      </c>
      <c r="F676" s="17">
        <v>47673.85</v>
      </c>
      <c r="H676" s="39">
        <f t="shared" si="16"/>
        <v>-18326.150000000001</v>
      </c>
      <c r="I676" s="41">
        <v>96000</v>
      </c>
      <c r="L676">
        <v>69759.45</v>
      </c>
    </row>
    <row r="677" spans="1:12" ht="16.5" hidden="1" x14ac:dyDescent="0.25">
      <c r="A677" s="15" t="str">
        <f t="shared" si="13"/>
        <v>Kai MartMNH250</v>
      </c>
      <c r="B677" s="19" t="s">
        <v>7708</v>
      </c>
      <c r="C677" s="18" t="s">
        <v>48</v>
      </c>
      <c r="D677" s="18" t="s">
        <v>49</v>
      </c>
      <c r="E677" s="17">
        <v>58333</v>
      </c>
      <c r="F677" s="17">
        <v>43700</v>
      </c>
      <c r="H677" s="39">
        <f t="shared" si="16"/>
        <v>-14633</v>
      </c>
      <c r="I677" s="41">
        <v>147000</v>
      </c>
      <c r="L677">
        <v>105505.09999999999</v>
      </c>
    </row>
    <row r="678" spans="1:12" ht="16.5" hidden="1" x14ac:dyDescent="0.25">
      <c r="A678" s="15" t="str">
        <f t="shared" si="13"/>
        <v>Kai MartTH200</v>
      </c>
      <c r="B678" s="19" t="s">
        <v>7708</v>
      </c>
      <c r="C678" s="18" t="s">
        <v>34</v>
      </c>
      <c r="D678" s="18" t="s">
        <v>35</v>
      </c>
      <c r="E678" s="17">
        <v>73000</v>
      </c>
      <c r="F678" s="17">
        <v>52815.25</v>
      </c>
      <c r="H678" s="39">
        <f t="shared" si="16"/>
        <v>-20184.75</v>
      </c>
      <c r="I678" s="41">
        <v>58333</v>
      </c>
      <c r="L678">
        <v>43700</v>
      </c>
    </row>
    <row r="679" spans="1:12" ht="16.5" hidden="1" x14ac:dyDescent="0.25">
      <c r="A679" s="15" t="str">
        <f t="shared" si="13"/>
        <v>Kai MartTHST150</v>
      </c>
      <c r="B679" s="19" t="s">
        <v>7708</v>
      </c>
      <c r="C679" s="18" t="s">
        <v>565</v>
      </c>
      <c r="D679" s="18" t="s">
        <v>566</v>
      </c>
      <c r="E679" s="17">
        <v>21667</v>
      </c>
      <c r="F679" s="17">
        <v>20583.649999999998</v>
      </c>
      <c r="H679" s="39">
        <f t="shared" si="16"/>
        <v>-1083.3500000000022</v>
      </c>
      <c r="I679" s="41">
        <v>96000</v>
      </c>
      <c r="L679">
        <v>69759.45</v>
      </c>
    </row>
    <row r="680" spans="1:12" ht="16.5" hidden="1" x14ac:dyDescent="0.25">
      <c r="A680" s="15" t="str">
        <f t="shared" si="13"/>
        <v>Kai MartCC300</v>
      </c>
      <c r="B680" s="19" t="s">
        <v>7708</v>
      </c>
      <c r="C680" s="18" t="s">
        <v>37</v>
      </c>
      <c r="D680" s="18" t="s">
        <v>38</v>
      </c>
      <c r="E680" s="17">
        <v>90741</v>
      </c>
      <c r="F680" s="17">
        <v>70537.5</v>
      </c>
      <c r="H680" s="39">
        <f t="shared" si="16"/>
        <v>-20203.5</v>
      </c>
      <c r="I680" s="41">
        <v>147000</v>
      </c>
      <c r="L680">
        <v>105505.09999999999</v>
      </c>
    </row>
    <row r="681" spans="1:12" ht="16.5" hidden="1" x14ac:dyDescent="0.25">
      <c r="A681" s="15" t="str">
        <f t="shared" si="13"/>
        <v>Kai MartCGM300</v>
      </c>
      <c r="B681" s="19" t="s">
        <v>7708</v>
      </c>
      <c r="C681" s="19" t="s">
        <v>27</v>
      </c>
      <c r="D681" s="19" t="s">
        <v>28</v>
      </c>
      <c r="E681" s="16">
        <v>96000</v>
      </c>
      <c r="F681" s="16">
        <v>69759.45</v>
      </c>
      <c r="H681" s="39">
        <f t="shared" si="16"/>
        <v>-26240.550000000003</v>
      </c>
      <c r="I681" s="41">
        <v>90741</v>
      </c>
      <c r="L681">
        <v>70537.5</v>
      </c>
    </row>
    <row r="682" spans="1:12" ht="16.5" hidden="1" x14ac:dyDescent="0.25">
      <c r="A682" s="15" t="str">
        <f t="shared" si="13"/>
        <v>Kai MartGM500</v>
      </c>
      <c r="B682" s="19" t="s">
        <v>7708</v>
      </c>
      <c r="C682" s="19" t="s">
        <v>30</v>
      </c>
      <c r="D682" s="19" t="s">
        <v>31</v>
      </c>
      <c r="E682" s="16">
        <v>147000</v>
      </c>
      <c r="F682" s="16">
        <v>105505.09999999999</v>
      </c>
      <c r="H682" s="39">
        <f t="shared" si="16"/>
        <v>-41494.900000000009</v>
      </c>
      <c r="I682" s="41">
        <v>96000</v>
      </c>
      <c r="L682">
        <v>69759.45</v>
      </c>
    </row>
    <row r="683" spans="1:12" ht="16.5" hidden="1" x14ac:dyDescent="0.25">
      <c r="A683" s="15" t="str">
        <f t="shared" si="13"/>
        <v>Kai Martcgm100</v>
      </c>
      <c r="B683" s="19" t="s">
        <v>7708</v>
      </c>
      <c r="C683" s="19" t="s">
        <v>7188</v>
      </c>
      <c r="D683" s="19" t="s">
        <v>7203</v>
      </c>
      <c r="E683" s="16">
        <v>24549</v>
      </c>
      <c r="F683" s="16">
        <v>23322</v>
      </c>
      <c r="H683" s="39">
        <f t="shared" si="16"/>
        <v>-1227</v>
      </c>
      <c r="I683" s="41">
        <v>147000</v>
      </c>
      <c r="L683">
        <v>113112.7</v>
      </c>
    </row>
    <row r="684" spans="1:12" ht="16.5" hidden="1" x14ac:dyDescent="0.25">
      <c r="A684" s="15" t="str">
        <f t="shared" si="13"/>
        <v>Kai Martcgst150</v>
      </c>
      <c r="B684" s="19" t="s">
        <v>7708</v>
      </c>
      <c r="C684" s="19" t="s">
        <v>7189</v>
      </c>
      <c r="D684" s="19" t="s">
        <v>7206</v>
      </c>
      <c r="E684" s="16">
        <v>22500</v>
      </c>
      <c r="F684" s="16">
        <v>21375</v>
      </c>
      <c r="H684" s="39">
        <f t="shared" si="16"/>
        <v>-1125</v>
      </c>
      <c r="I684" s="41">
        <v>70000</v>
      </c>
      <c r="L684">
        <v>66500</v>
      </c>
    </row>
    <row r="685" spans="1:12" ht="16.5" hidden="1" x14ac:dyDescent="0.25">
      <c r="A685" s="15" t="str">
        <f t="shared" si="13"/>
        <v>Kai Martthst150</v>
      </c>
      <c r="B685" s="19" t="s">
        <v>7708</v>
      </c>
      <c r="C685" s="19" t="s">
        <v>7190</v>
      </c>
      <c r="D685" s="19" t="s">
        <v>7207</v>
      </c>
      <c r="E685" s="16">
        <v>21667</v>
      </c>
      <c r="F685" s="16">
        <v>20584</v>
      </c>
      <c r="H685" s="39">
        <f t="shared" si="16"/>
        <v>-1083</v>
      </c>
      <c r="I685" s="41">
        <v>147000</v>
      </c>
      <c r="L685">
        <v>105505.09999999999</v>
      </c>
    </row>
    <row r="686" spans="1:12" ht="16.5" hidden="1" x14ac:dyDescent="0.25">
      <c r="A686" s="15" t="str">
        <f t="shared" si="13"/>
        <v>Kai MartMNH250</v>
      </c>
      <c r="B686" s="19" t="s">
        <v>7708</v>
      </c>
      <c r="C686" s="19" t="s">
        <v>48</v>
      </c>
      <c r="D686" s="19" t="s">
        <v>49</v>
      </c>
      <c r="E686" s="16">
        <v>58333</v>
      </c>
      <c r="F686" s="16">
        <v>43700</v>
      </c>
      <c r="H686" s="39">
        <f t="shared" si="16"/>
        <v>-14633</v>
      </c>
      <c r="I686" s="41">
        <v>66000</v>
      </c>
      <c r="L686">
        <v>47673.85</v>
      </c>
    </row>
    <row r="687" spans="1:12" ht="16.5" hidden="1" x14ac:dyDescent="0.25">
      <c r="A687" s="15" t="str">
        <f t="shared" si="13"/>
        <v>Kai MartCGM300</v>
      </c>
      <c r="B687" s="19" t="s">
        <v>7708</v>
      </c>
      <c r="C687" s="19" t="s">
        <v>27</v>
      </c>
      <c r="D687" s="19" t="s">
        <v>28</v>
      </c>
      <c r="E687" s="16">
        <v>96000</v>
      </c>
      <c r="F687" s="16">
        <v>69759.45</v>
      </c>
      <c r="H687" s="39">
        <f t="shared" si="16"/>
        <v>-26240.550000000003</v>
      </c>
      <c r="I687" s="41">
        <v>58333</v>
      </c>
      <c r="L687">
        <v>43700</v>
      </c>
    </row>
    <row r="688" spans="1:12" ht="16.5" hidden="1" x14ac:dyDescent="0.25">
      <c r="A688" s="15" t="str">
        <f t="shared" si="13"/>
        <v>Kai MartGM500</v>
      </c>
      <c r="B688" s="19" t="s">
        <v>7708</v>
      </c>
      <c r="C688" s="19" t="s">
        <v>30</v>
      </c>
      <c r="D688" s="19" t="s">
        <v>31</v>
      </c>
      <c r="E688" s="16">
        <v>147000</v>
      </c>
      <c r="F688" s="16">
        <v>105505.09999999999</v>
      </c>
      <c r="H688" s="39">
        <f t="shared" si="16"/>
        <v>-41494.900000000009</v>
      </c>
      <c r="I688" s="41">
        <v>96000</v>
      </c>
      <c r="L688">
        <v>69759.45</v>
      </c>
    </row>
    <row r="689" spans="1:12" ht="16.5" hidden="1" x14ac:dyDescent="0.25">
      <c r="A689" s="15" t="str">
        <f t="shared" si="13"/>
        <v>Kai MartCC300</v>
      </c>
      <c r="B689" s="19" t="s">
        <v>7708</v>
      </c>
      <c r="C689" s="19" t="s">
        <v>37</v>
      </c>
      <c r="D689" s="19" t="s">
        <v>38</v>
      </c>
      <c r="E689" s="16">
        <v>90741</v>
      </c>
      <c r="F689" s="16">
        <v>70537.5</v>
      </c>
      <c r="H689" s="39">
        <f t="shared" si="16"/>
        <v>-20203.5</v>
      </c>
      <c r="I689" s="41">
        <v>147000</v>
      </c>
      <c r="L689">
        <v>105505.09999999999</v>
      </c>
    </row>
    <row r="690" spans="1:12" ht="16.5" hidden="1" x14ac:dyDescent="0.25">
      <c r="A690" s="15" t="str">
        <f t="shared" si="13"/>
        <v>Kai MartCGM300</v>
      </c>
      <c r="B690" s="19" t="s">
        <v>7708</v>
      </c>
      <c r="C690" s="19" t="s">
        <v>27</v>
      </c>
      <c r="D690" s="19" t="s">
        <v>28</v>
      </c>
      <c r="E690" s="16">
        <v>96000</v>
      </c>
      <c r="F690" s="16">
        <v>69759.45</v>
      </c>
      <c r="H690" s="39">
        <f t="shared" si="16"/>
        <v>-26240.550000000003</v>
      </c>
      <c r="I690" s="41">
        <v>66000</v>
      </c>
      <c r="L690">
        <v>47673.85</v>
      </c>
    </row>
    <row r="691" spans="1:12" ht="16.5" hidden="1" x14ac:dyDescent="0.25">
      <c r="A691" s="15" t="str">
        <f t="shared" si="13"/>
        <v>Kai MartCGM500</v>
      </c>
      <c r="B691" s="19" t="s">
        <v>7708</v>
      </c>
      <c r="C691" s="19" t="s">
        <v>542</v>
      </c>
      <c r="D691" s="19" t="s">
        <v>543</v>
      </c>
      <c r="E691" s="16">
        <v>147000</v>
      </c>
      <c r="F691" s="16">
        <v>113112.7</v>
      </c>
      <c r="H691" s="39">
        <f>F691-E691</f>
        <v>-33887.300000000003</v>
      </c>
      <c r="I691" s="41">
        <v>66000</v>
      </c>
      <c r="L691">
        <v>47673.85</v>
      </c>
    </row>
    <row r="692" spans="1:12" ht="16.5" hidden="1" x14ac:dyDescent="0.25">
      <c r="A692" s="15" t="str">
        <f t="shared" si="13"/>
        <v>Kai MartGHK300</v>
      </c>
      <c r="B692" s="19" t="s">
        <v>7708</v>
      </c>
      <c r="C692" s="19" t="s">
        <v>553</v>
      </c>
      <c r="D692" s="19" t="s">
        <v>554</v>
      </c>
      <c r="E692" s="16">
        <v>70000</v>
      </c>
      <c r="F692" s="16">
        <v>66500</v>
      </c>
      <c r="H692" s="39">
        <f t="shared" si="16"/>
        <v>-3500</v>
      </c>
      <c r="I692" s="41">
        <v>96000</v>
      </c>
      <c r="L692">
        <v>69759.45</v>
      </c>
    </row>
    <row r="693" spans="1:12" ht="16.5" hidden="1" x14ac:dyDescent="0.25">
      <c r="A693" s="15" t="str">
        <f t="shared" si="13"/>
        <v>Kai MartGM500</v>
      </c>
      <c r="B693" s="19" t="s">
        <v>7708</v>
      </c>
      <c r="C693" s="19" t="s">
        <v>30</v>
      </c>
      <c r="D693" s="19" t="s">
        <v>31</v>
      </c>
      <c r="E693" s="16">
        <v>147000</v>
      </c>
      <c r="F693" s="16">
        <v>105505.09999999999</v>
      </c>
      <c r="H693" s="39">
        <f t="shared" si="16"/>
        <v>-41494.900000000009</v>
      </c>
      <c r="I693" s="41">
        <v>147000</v>
      </c>
      <c r="L693">
        <v>105505.09999999999</v>
      </c>
    </row>
    <row r="694" spans="1:12" ht="16.5" hidden="1" x14ac:dyDescent="0.25">
      <c r="A694" s="15" t="str">
        <f t="shared" si="13"/>
        <v>Kai MartGTLX250G</v>
      </c>
      <c r="B694" s="19" t="s">
        <v>7708</v>
      </c>
      <c r="C694" s="19" t="s">
        <v>32</v>
      </c>
      <c r="D694" s="19" t="s">
        <v>33</v>
      </c>
      <c r="E694" s="16">
        <v>66000</v>
      </c>
      <c r="F694" s="16">
        <v>47673.85</v>
      </c>
      <c r="H694" s="39">
        <f t="shared" si="16"/>
        <v>-18326.150000000001</v>
      </c>
      <c r="I694" s="41">
        <v>90741</v>
      </c>
      <c r="L694">
        <v>70537.5</v>
      </c>
    </row>
    <row r="695" spans="1:12" ht="16.5" hidden="1" x14ac:dyDescent="0.25">
      <c r="A695" s="15" t="str">
        <f t="shared" si="13"/>
        <v>Kai MartMNH250</v>
      </c>
      <c r="B695" s="19" t="s">
        <v>7708</v>
      </c>
      <c r="C695" s="19" t="s">
        <v>48</v>
      </c>
      <c r="D695" s="19" t="s">
        <v>49</v>
      </c>
      <c r="E695" s="16">
        <v>58333</v>
      </c>
      <c r="F695" s="16">
        <v>43700</v>
      </c>
      <c r="H695" s="39">
        <f t="shared" si="16"/>
        <v>-14633</v>
      </c>
      <c r="I695" s="41">
        <v>96000</v>
      </c>
      <c r="L695">
        <v>69759.45</v>
      </c>
    </row>
    <row r="696" spans="1:12" ht="16.5" hidden="1" x14ac:dyDescent="0.25">
      <c r="A696" s="15" t="str">
        <f t="shared" si="13"/>
        <v>Kai MartCGM300</v>
      </c>
      <c r="B696" s="19" t="s">
        <v>7708</v>
      </c>
      <c r="C696" s="19" t="s">
        <v>27</v>
      </c>
      <c r="D696" s="19" t="s">
        <v>28</v>
      </c>
      <c r="E696" s="16">
        <v>96000</v>
      </c>
      <c r="F696" s="16">
        <v>69759.45</v>
      </c>
      <c r="H696" s="39">
        <f t="shared" si="16"/>
        <v>-26240.550000000003</v>
      </c>
      <c r="I696" s="41">
        <v>147000</v>
      </c>
      <c r="L696">
        <v>105505.09999999999</v>
      </c>
    </row>
    <row r="697" spans="1:12" ht="16.5" hidden="1" x14ac:dyDescent="0.25">
      <c r="A697" s="15" t="str">
        <f t="shared" si="13"/>
        <v>Kai MartGM500</v>
      </c>
      <c r="B697" s="19" t="s">
        <v>7708</v>
      </c>
      <c r="C697" s="19" t="s">
        <v>30</v>
      </c>
      <c r="D697" s="19" t="s">
        <v>31</v>
      </c>
      <c r="E697" s="16">
        <v>147000</v>
      </c>
      <c r="F697" s="16">
        <v>105505.09999999999</v>
      </c>
      <c r="H697" s="39">
        <f t="shared" si="16"/>
        <v>-41494.900000000009</v>
      </c>
      <c r="I697" s="41">
        <v>66000</v>
      </c>
      <c r="L697">
        <v>47673.85</v>
      </c>
    </row>
    <row r="698" spans="1:12" ht="16.5" hidden="1" x14ac:dyDescent="0.25">
      <c r="A698" s="15" t="str">
        <f t="shared" si="13"/>
        <v>Kai MartGTLX250G</v>
      </c>
      <c r="B698" s="19" t="s">
        <v>7708</v>
      </c>
      <c r="C698" s="19" t="s">
        <v>32</v>
      </c>
      <c r="D698" s="19" t="s">
        <v>33</v>
      </c>
      <c r="E698" s="16">
        <v>66000</v>
      </c>
      <c r="F698" s="16">
        <v>47673.85</v>
      </c>
      <c r="H698" s="39">
        <f t="shared" si="16"/>
        <v>-18326.150000000001</v>
      </c>
      <c r="I698" s="41">
        <v>58333</v>
      </c>
      <c r="L698">
        <v>43700</v>
      </c>
    </row>
    <row r="699" spans="1:12" ht="16.5" hidden="1" x14ac:dyDescent="0.25">
      <c r="A699" s="15" t="str">
        <f t="shared" si="13"/>
        <v>Kai MartCGM300</v>
      </c>
      <c r="B699" s="19" t="s">
        <v>7708</v>
      </c>
      <c r="C699" s="19" t="s">
        <v>27</v>
      </c>
      <c r="D699" s="19" t="s">
        <v>28</v>
      </c>
      <c r="E699" s="16">
        <v>73431</v>
      </c>
      <c r="F699" s="16">
        <v>73431</v>
      </c>
      <c r="H699" s="39">
        <f t="shared" si="16"/>
        <v>0</v>
      </c>
      <c r="I699" s="41">
        <v>90741</v>
      </c>
      <c r="L699">
        <v>70537.5</v>
      </c>
    </row>
    <row r="700" spans="1:12" ht="16.5" hidden="1" x14ac:dyDescent="0.25">
      <c r="A700" s="15" t="str">
        <f t="shared" si="13"/>
        <v>Kai MartCGM300</v>
      </c>
      <c r="B700" s="19" t="s">
        <v>7708</v>
      </c>
      <c r="C700" s="19" t="s">
        <v>27</v>
      </c>
      <c r="D700" s="19" t="s">
        <v>28</v>
      </c>
      <c r="E700" s="16">
        <v>96000</v>
      </c>
      <c r="F700" s="16">
        <v>69759.45</v>
      </c>
      <c r="H700" s="39">
        <f t="shared" si="16"/>
        <v>-26240.550000000003</v>
      </c>
      <c r="I700" s="41">
        <v>96000</v>
      </c>
      <c r="L700">
        <v>69759.45</v>
      </c>
    </row>
    <row r="701" spans="1:12" ht="16.5" hidden="1" x14ac:dyDescent="0.25">
      <c r="A701" s="15" t="str">
        <f t="shared" si="13"/>
        <v>Kai MartGM500</v>
      </c>
      <c r="B701" s="19" t="s">
        <v>7708</v>
      </c>
      <c r="C701" s="19" t="s">
        <v>30</v>
      </c>
      <c r="D701" s="19" t="s">
        <v>31</v>
      </c>
      <c r="E701" s="16">
        <v>147000</v>
      </c>
      <c r="F701" s="16">
        <v>105505.09999999999</v>
      </c>
      <c r="H701" s="39">
        <f t="shared" si="16"/>
        <v>-41494.900000000009</v>
      </c>
      <c r="I701" s="41">
        <v>147000</v>
      </c>
      <c r="L701">
        <v>105505.09999999999</v>
      </c>
    </row>
    <row r="702" spans="1:12" ht="16.5" hidden="1" x14ac:dyDescent="0.25">
      <c r="A702" s="15" t="str">
        <f t="shared" si="13"/>
        <v>Kai MartCC300</v>
      </c>
      <c r="B702" s="19" t="s">
        <v>7708</v>
      </c>
      <c r="C702" s="18" t="s">
        <v>37</v>
      </c>
      <c r="D702" s="18" t="s">
        <v>38</v>
      </c>
      <c r="E702" s="17">
        <v>90741</v>
      </c>
      <c r="F702" s="17">
        <v>70537.5</v>
      </c>
      <c r="H702" s="39">
        <f t="shared" si="16"/>
        <v>-20203.5</v>
      </c>
      <c r="I702" s="41">
        <v>66000</v>
      </c>
      <c r="L702">
        <v>47673.85</v>
      </c>
    </row>
    <row r="703" spans="1:12" ht="16.5" hidden="1" x14ac:dyDescent="0.25">
      <c r="A703" s="15" t="str">
        <f t="shared" si="13"/>
        <v>Kai MartCGM300</v>
      </c>
      <c r="B703" s="19" t="s">
        <v>7708</v>
      </c>
      <c r="C703" s="18" t="s">
        <v>27</v>
      </c>
      <c r="D703" s="18" t="s">
        <v>28</v>
      </c>
      <c r="E703" s="17">
        <v>96000</v>
      </c>
      <c r="F703" s="17">
        <v>69759.45</v>
      </c>
      <c r="H703" s="39">
        <f t="shared" si="16"/>
        <v>-26240.550000000003</v>
      </c>
      <c r="I703" s="41">
        <v>58333</v>
      </c>
      <c r="L703">
        <v>43700</v>
      </c>
    </row>
    <row r="704" spans="1:12" ht="16.5" hidden="1" x14ac:dyDescent="0.25">
      <c r="A704" s="15" t="str">
        <f t="shared" si="13"/>
        <v>Kai MartGM500</v>
      </c>
      <c r="B704" s="19" t="s">
        <v>7708</v>
      </c>
      <c r="C704" s="18" t="s">
        <v>30</v>
      </c>
      <c r="D704" s="18" t="s">
        <v>31</v>
      </c>
      <c r="E704" s="17">
        <v>147000</v>
      </c>
      <c r="F704" s="17">
        <v>105505.09999999999</v>
      </c>
      <c r="H704" s="39">
        <f t="shared" si="16"/>
        <v>-41494.900000000009</v>
      </c>
      <c r="I704" s="41">
        <v>73000</v>
      </c>
      <c r="L704">
        <v>52815.25</v>
      </c>
    </row>
    <row r="705" spans="1:12" ht="16.5" hidden="1" x14ac:dyDescent="0.25">
      <c r="A705" s="15" t="str">
        <f t="shared" si="13"/>
        <v>Kai MartGTLX250G</v>
      </c>
      <c r="B705" s="19" t="s">
        <v>7708</v>
      </c>
      <c r="C705" s="18" t="s">
        <v>32</v>
      </c>
      <c r="D705" s="18" t="s">
        <v>33</v>
      </c>
      <c r="E705" s="17">
        <v>66000</v>
      </c>
      <c r="F705" s="17">
        <v>47673.85</v>
      </c>
      <c r="H705" s="39"/>
      <c r="I705" s="41"/>
    </row>
    <row r="706" spans="1:12" ht="16.5" hidden="1" x14ac:dyDescent="0.25">
      <c r="A706" s="15" t="str">
        <f t="shared" si="13"/>
        <v>Kai MartMNH250</v>
      </c>
      <c r="B706" s="19" t="s">
        <v>7708</v>
      </c>
      <c r="C706" s="18" t="s">
        <v>48</v>
      </c>
      <c r="D706" s="18" t="s">
        <v>49</v>
      </c>
      <c r="E706" s="17">
        <v>58333</v>
      </c>
      <c r="F706" s="17">
        <v>43700</v>
      </c>
      <c r="H706" s="39"/>
      <c r="I706" s="41"/>
    </row>
    <row r="707" spans="1:12" ht="16.5" hidden="1" x14ac:dyDescent="0.25">
      <c r="A707" s="15" t="str">
        <f>B707&amp;C707</f>
        <v>Kai Martcgm100</v>
      </c>
      <c r="B707" s="19" t="s">
        <v>7708</v>
      </c>
      <c r="C707" s="18" t="s">
        <v>7188</v>
      </c>
      <c r="D707" s="18" t="s">
        <v>7203</v>
      </c>
      <c r="E707" s="16">
        <v>36111</v>
      </c>
      <c r="F707" s="16">
        <v>24549</v>
      </c>
      <c r="H707" s="39"/>
      <c r="I707" s="41"/>
    </row>
    <row r="708" spans="1:12" ht="16.5" hidden="1" x14ac:dyDescent="0.25">
      <c r="A708" s="15" t="str">
        <f t="shared" si="13"/>
        <v>Kai MartCC300</v>
      </c>
      <c r="B708" s="19" t="s">
        <v>7708</v>
      </c>
      <c r="C708" s="18" t="s">
        <v>37</v>
      </c>
      <c r="D708" s="18" t="s">
        <v>38</v>
      </c>
      <c r="E708" s="17">
        <v>90741</v>
      </c>
      <c r="F708" s="17">
        <v>70537.5</v>
      </c>
      <c r="H708" s="39">
        <f t="shared" si="16"/>
        <v>-20203.5</v>
      </c>
      <c r="I708" s="41">
        <v>96000</v>
      </c>
      <c r="L708">
        <v>69759.45</v>
      </c>
    </row>
    <row r="709" spans="1:12" ht="16.5" hidden="1" x14ac:dyDescent="0.25">
      <c r="A709" s="15" t="str">
        <f t="shared" si="13"/>
        <v>Kai MartCGM300</v>
      </c>
      <c r="B709" s="19" t="s">
        <v>7708</v>
      </c>
      <c r="C709" s="18" t="s">
        <v>27</v>
      </c>
      <c r="D709" s="18" t="s">
        <v>28</v>
      </c>
      <c r="E709" s="17">
        <v>96000</v>
      </c>
      <c r="F709" s="17">
        <v>69759.45</v>
      </c>
      <c r="H709" s="39">
        <f t="shared" si="16"/>
        <v>-26240.550000000003</v>
      </c>
      <c r="I709" s="41">
        <v>90741</v>
      </c>
      <c r="L709">
        <v>70537.5</v>
      </c>
    </row>
    <row r="710" spans="1:12" ht="16.5" hidden="1" x14ac:dyDescent="0.25">
      <c r="A710" s="15" t="str">
        <f t="shared" si="13"/>
        <v>Kai MartGM500</v>
      </c>
      <c r="B710" s="19" t="s">
        <v>7708</v>
      </c>
      <c r="C710" s="18" t="s">
        <v>30</v>
      </c>
      <c r="D710" s="18" t="s">
        <v>31</v>
      </c>
      <c r="E710" s="17">
        <v>147000</v>
      </c>
      <c r="F710" s="17">
        <v>105505.09999999999</v>
      </c>
      <c r="H710" s="39">
        <f t="shared" si="16"/>
        <v>-41494.900000000009</v>
      </c>
      <c r="I710" s="41">
        <v>96000</v>
      </c>
      <c r="L710">
        <v>69759.45</v>
      </c>
    </row>
    <row r="711" spans="1:12" ht="16.5" hidden="1" x14ac:dyDescent="0.25">
      <c r="A711" s="15" t="str">
        <f t="shared" si="13"/>
        <v>Kai MartGTLX250G</v>
      </c>
      <c r="B711" s="19" t="s">
        <v>7708</v>
      </c>
      <c r="C711" s="18" t="s">
        <v>32</v>
      </c>
      <c r="D711" s="18" t="s">
        <v>33</v>
      </c>
      <c r="E711" s="17">
        <v>66000</v>
      </c>
      <c r="F711" s="17">
        <v>47673.85</v>
      </c>
      <c r="H711" s="39">
        <f t="shared" si="16"/>
        <v>-18326.150000000001</v>
      </c>
      <c r="I711" s="41">
        <v>147000</v>
      </c>
      <c r="L711">
        <v>113112.7</v>
      </c>
    </row>
    <row r="712" spans="1:12" ht="16.5" hidden="1" x14ac:dyDescent="0.25">
      <c r="A712" s="15" t="str">
        <f t="shared" si="13"/>
        <v>Kai MartMNH250</v>
      </c>
      <c r="B712" s="19" t="s">
        <v>7708</v>
      </c>
      <c r="C712" s="18" t="s">
        <v>48</v>
      </c>
      <c r="D712" s="18" t="s">
        <v>49</v>
      </c>
      <c r="E712" s="17">
        <v>58333</v>
      </c>
      <c r="F712" s="17">
        <v>43700</v>
      </c>
      <c r="H712" s="39">
        <f t="shared" si="16"/>
        <v>-14633</v>
      </c>
      <c r="I712" s="41">
        <v>86111</v>
      </c>
      <c r="L712">
        <v>67402.5</v>
      </c>
    </row>
    <row r="713" spans="1:12" ht="16.5" hidden="1" x14ac:dyDescent="0.25">
      <c r="A713" s="15" t="str">
        <f t="shared" si="13"/>
        <v>Kai MartTH200</v>
      </c>
      <c r="B713" s="19" t="s">
        <v>7708</v>
      </c>
      <c r="C713" s="18" t="s">
        <v>34</v>
      </c>
      <c r="D713" s="18" t="s">
        <v>35</v>
      </c>
      <c r="E713" s="17">
        <v>73000</v>
      </c>
      <c r="F713" s="17">
        <v>52815.25</v>
      </c>
      <c r="H713" s="39">
        <f t="shared" si="16"/>
        <v>-20184.75</v>
      </c>
      <c r="I713" s="41">
        <v>59400</v>
      </c>
      <c r="L713">
        <v>47025</v>
      </c>
    </row>
    <row r="714" spans="1:12" ht="16.5" hidden="1" x14ac:dyDescent="0.25">
      <c r="A714" s="15" t="str">
        <f t="shared" si="13"/>
        <v>Kai MartCGST150</v>
      </c>
      <c r="B714" s="19" t="s">
        <v>7708</v>
      </c>
      <c r="C714" s="18" t="s">
        <v>563</v>
      </c>
      <c r="D714" s="18" t="s">
        <v>564</v>
      </c>
      <c r="E714" s="17">
        <v>22500</v>
      </c>
      <c r="F714" s="17">
        <v>21375</v>
      </c>
      <c r="H714" s="39">
        <f t="shared" si="16"/>
        <v>-1125</v>
      </c>
      <c r="I714" s="41">
        <v>147000</v>
      </c>
      <c r="L714">
        <v>105505.09999999999</v>
      </c>
    </row>
    <row r="715" spans="1:12" ht="16.5" hidden="1" x14ac:dyDescent="0.25">
      <c r="A715" s="15" t="str">
        <f t="shared" si="13"/>
        <v>Kai MartTHST150</v>
      </c>
      <c r="B715" s="19" t="s">
        <v>7708</v>
      </c>
      <c r="C715" s="18" t="s">
        <v>565</v>
      </c>
      <c r="D715" s="18" t="s">
        <v>566</v>
      </c>
      <c r="E715" s="17">
        <v>21667</v>
      </c>
      <c r="F715" s="17">
        <v>20583.649999999998</v>
      </c>
      <c r="H715" s="39">
        <f t="shared" si="16"/>
        <v>-1083.3500000000022</v>
      </c>
      <c r="I715" s="41">
        <v>66500</v>
      </c>
      <c r="L715">
        <v>47880</v>
      </c>
    </row>
    <row r="716" spans="1:12" ht="16.5" hidden="1" x14ac:dyDescent="0.25">
      <c r="A716" s="15" t="str">
        <f t="shared" si="13"/>
        <v>Kai MartCGM300</v>
      </c>
      <c r="B716" s="19" t="s">
        <v>7708</v>
      </c>
      <c r="C716" s="19" t="s">
        <v>27</v>
      </c>
      <c r="D716" s="19" t="s">
        <v>28</v>
      </c>
      <c r="E716" s="16">
        <v>96000</v>
      </c>
      <c r="F716" s="16">
        <v>69759.45</v>
      </c>
      <c r="H716" s="39">
        <f t="shared" si="16"/>
        <v>-26240.550000000003</v>
      </c>
      <c r="I716" s="41">
        <v>66000</v>
      </c>
      <c r="L716">
        <v>47673.85</v>
      </c>
    </row>
    <row r="717" spans="1:12" ht="16.5" hidden="1" x14ac:dyDescent="0.25">
      <c r="A717" s="15" t="str">
        <f t="shared" si="13"/>
        <v>Kai MartCC300</v>
      </c>
      <c r="B717" s="19" t="s">
        <v>7708</v>
      </c>
      <c r="C717" s="19" t="s">
        <v>37</v>
      </c>
      <c r="D717" s="19" t="s">
        <v>38</v>
      </c>
      <c r="E717" s="16">
        <v>90741</v>
      </c>
      <c r="F717" s="16">
        <v>70537.5</v>
      </c>
      <c r="H717" s="39">
        <f t="shared" si="16"/>
        <v>-20203.5</v>
      </c>
      <c r="I717" s="41">
        <v>58333</v>
      </c>
      <c r="L717">
        <v>43700</v>
      </c>
    </row>
    <row r="718" spans="1:12" ht="16.5" hidden="1" x14ac:dyDescent="0.25">
      <c r="A718" s="15" t="str">
        <f t="shared" si="13"/>
        <v>Kai MartCGM300</v>
      </c>
      <c r="B718" s="19" t="s">
        <v>7708</v>
      </c>
      <c r="C718" s="19" t="s">
        <v>27</v>
      </c>
      <c r="D718" s="19" t="s">
        <v>28</v>
      </c>
      <c r="E718" s="16">
        <v>96000</v>
      </c>
      <c r="F718" s="16">
        <v>69759.45</v>
      </c>
      <c r="H718" s="39">
        <f t="shared" si="16"/>
        <v>-26240.550000000003</v>
      </c>
      <c r="I718" s="41">
        <v>73000</v>
      </c>
      <c r="L718">
        <v>52815.25</v>
      </c>
    </row>
    <row r="719" spans="1:12" ht="16.5" hidden="1" x14ac:dyDescent="0.25">
      <c r="A719" s="15" t="str">
        <f t="shared" si="13"/>
        <v>Kai MartCGM500</v>
      </c>
      <c r="B719" s="19" t="s">
        <v>7708</v>
      </c>
      <c r="C719" s="19" t="s">
        <v>542</v>
      </c>
      <c r="D719" s="19" t="s">
        <v>543</v>
      </c>
      <c r="E719" s="16">
        <v>147000</v>
      </c>
      <c r="F719" s="16">
        <v>113112.7</v>
      </c>
      <c r="H719" s="39">
        <f t="shared" si="16"/>
        <v>-33887.300000000003</v>
      </c>
      <c r="I719" s="41">
        <v>90741</v>
      </c>
      <c r="L719">
        <v>70537.5</v>
      </c>
    </row>
    <row r="720" spans="1:12" ht="16.5" hidden="1" x14ac:dyDescent="0.25">
      <c r="A720" s="15" t="str">
        <f t="shared" si="13"/>
        <v>Kai MartCN300</v>
      </c>
      <c r="B720" s="19" t="s">
        <v>7708</v>
      </c>
      <c r="C720" s="19" t="s">
        <v>39</v>
      </c>
      <c r="D720" s="19" t="s">
        <v>40</v>
      </c>
      <c r="E720" s="16">
        <v>86111</v>
      </c>
      <c r="F720" s="16">
        <v>67402.5</v>
      </c>
      <c r="H720" s="39">
        <f t="shared" si="16"/>
        <v>-18708.5</v>
      </c>
      <c r="I720" s="41">
        <v>96000</v>
      </c>
      <c r="L720">
        <v>69759.45</v>
      </c>
    </row>
    <row r="721" spans="1:12" ht="16.5" hidden="1" x14ac:dyDescent="0.25">
      <c r="A721" s="15" t="str">
        <f t="shared" si="13"/>
        <v>Kai MartGL250</v>
      </c>
      <c r="B721" s="19" t="s">
        <v>7708</v>
      </c>
      <c r="C721" s="18" t="s">
        <v>44</v>
      </c>
      <c r="D721" s="18" t="s">
        <v>45</v>
      </c>
      <c r="E721" s="17">
        <v>59400</v>
      </c>
      <c r="F721" s="17">
        <v>47025</v>
      </c>
      <c r="H721" s="39">
        <f t="shared" si="16"/>
        <v>-12375</v>
      </c>
      <c r="I721" s="41">
        <v>22500</v>
      </c>
      <c r="L721">
        <v>21375</v>
      </c>
    </row>
    <row r="722" spans="1:12" ht="16.5" hidden="1" x14ac:dyDescent="0.25">
      <c r="A722" s="15" t="str">
        <f t="shared" si="13"/>
        <v>Kai MartGM500</v>
      </c>
      <c r="B722" s="19" t="s">
        <v>7708</v>
      </c>
      <c r="C722" s="18" t="s">
        <v>30</v>
      </c>
      <c r="D722" s="18" t="s">
        <v>31</v>
      </c>
      <c r="E722" s="17">
        <v>147000</v>
      </c>
      <c r="F722" s="17">
        <v>105505.09999999999</v>
      </c>
      <c r="H722" s="39">
        <f t="shared" si="16"/>
        <v>-41494.900000000009</v>
      </c>
      <c r="I722" s="41">
        <v>86111</v>
      </c>
      <c r="L722">
        <v>67402.5</v>
      </c>
    </row>
    <row r="723" spans="1:12" ht="16.5" hidden="1" x14ac:dyDescent="0.25">
      <c r="A723" s="15" t="str">
        <f t="shared" si="13"/>
        <v>Kai MartGSG250</v>
      </c>
      <c r="B723" s="19" t="s">
        <v>7708</v>
      </c>
      <c r="C723" s="18" t="s">
        <v>46</v>
      </c>
      <c r="D723" s="18" t="s">
        <v>47</v>
      </c>
      <c r="E723" s="17">
        <v>66500</v>
      </c>
      <c r="F723" s="17">
        <v>47880</v>
      </c>
      <c r="H723" s="39">
        <f t="shared" si="16"/>
        <v>-18620</v>
      </c>
      <c r="I723" s="41">
        <v>147000</v>
      </c>
      <c r="L723">
        <v>105505.09999999999</v>
      </c>
    </row>
    <row r="724" spans="1:12" ht="16.5" hidden="1" x14ac:dyDescent="0.25">
      <c r="A724" s="15" t="str">
        <f t="shared" si="13"/>
        <v>Kai MartGTLX250G</v>
      </c>
      <c r="B724" s="19" t="s">
        <v>7708</v>
      </c>
      <c r="C724" s="18" t="s">
        <v>32</v>
      </c>
      <c r="D724" s="18" t="s">
        <v>33</v>
      </c>
      <c r="E724" s="17">
        <v>66000</v>
      </c>
      <c r="F724" s="17">
        <v>47673.85</v>
      </c>
      <c r="H724" s="39">
        <f t="shared" si="16"/>
        <v>-18326.150000000001</v>
      </c>
      <c r="I724" s="41">
        <v>66000</v>
      </c>
      <c r="L724">
        <v>47673.85</v>
      </c>
    </row>
    <row r="725" spans="1:12" ht="16.5" hidden="1" x14ac:dyDescent="0.25">
      <c r="A725" s="15" t="str">
        <f t="shared" si="13"/>
        <v>Kai MartMNH250</v>
      </c>
      <c r="B725" s="19" t="s">
        <v>7708</v>
      </c>
      <c r="C725" s="18" t="s">
        <v>48</v>
      </c>
      <c r="D725" s="18" t="s">
        <v>49</v>
      </c>
      <c r="E725" s="17">
        <v>58333</v>
      </c>
      <c r="F725" s="17">
        <v>43700</v>
      </c>
      <c r="H725" s="39">
        <f t="shared" si="16"/>
        <v>-14633</v>
      </c>
      <c r="I725" s="41">
        <v>58333</v>
      </c>
      <c r="L725">
        <v>43700</v>
      </c>
    </row>
    <row r="726" spans="1:12" ht="16.5" hidden="1" x14ac:dyDescent="0.25">
      <c r="A726" s="15" t="str">
        <f t="shared" si="13"/>
        <v>Kai MartTH200</v>
      </c>
      <c r="B726" s="19" t="s">
        <v>7708</v>
      </c>
      <c r="C726" s="18" t="s">
        <v>34</v>
      </c>
      <c r="D726" s="18" t="s">
        <v>35</v>
      </c>
      <c r="E726" s="17">
        <v>73000</v>
      </c>
      <c r="F726" s="17">
        <v>52815.25</v>
      </c>
      <c r="H726" s="39">
        <f t="shared" si="16"/>
        <v>-20184.75</v>
      </c>
      <c r="I726" s="41">
        <v>73000</v>
      </c>
      <c r="L726">
        <v>52815.25</v>
      </c>
    </row>
    <row r="727" spans="1:12" ht="16.5" hidden="1" x14ac:dyDescent="0.25">
      <c r="A727" s="15" t="str">
        <f t="shared" si="13"/>
        <v>Kai MartCC300</v>
      </c>
      <c r="B727" s="19" t="s">
        <v>7708</v>
      </c>
      <c r="C727" s="18" t="s">
        <v>37</v>
      </c>
      <c r="D727" s="18" t="s">
        <v>38</v>
      </c>
      <c r="E727" s="17">
        <v>90741</v>
      </c>
      <c r="F727" s="17">
        <v>70537.5</v>
      </c>
      <c r="H727" s="39">
        <f t="shared" si="16"/>
        <v>-20203.5</v>
      </c>
      <c r="I727" s="41">
        <v>21667</v>
      </c>
      <c r="L727">
        <v>20583.649999999998</v>
      </c>
    </row>
    <row r="728" spans="1:12" ht="16.5" hidden="1" x14ac:dyDescent="0.25">
      <c r="A728" s="15" t="str">
        <f t="shared" si="13"/>
        <v>Kai MartCGM300</v>
      </c>
      <c r="B728" s="19" t="s">
        <v>7708</v>
      </c>
      <c r="C728" s="18" t="s">
        <v>27</v>
      </c>
      <c r="D728" s="18" t="s">
        <v>28</v>
      </c>
      <c r="E728" s="17">
        <v>96000</v>
      </c>
      <c r="F728" s="17">
        <v>69759.45</v>
      </c>
      <c r="H728" s="39">
        <f t="shared" si="16"/>
        <v>-26240.550000000003</v>
      </c>
      <c r="I728" s="41">
        <v>90741</v>
      </c>
      <c r="L728">
        <v>70537.5</v>
      </c>
    </row>
    <row r="729" spans="1:12" ht="16.5" hidden="1" x14ac:dyDescent="0.25">
      <c r="A729" s="15" t="str">
        <f t="shared" si="13"/>
        <v>Kai MartCGST150</v>
      </c>
      <c r="B729" s="19" t="s">
        <v>7708</v>
      </c>
      <c r="C729" s="18" t="s">
        <v>563</v>
      </c>
      <c r="D729" s="18" t="s">
        <v>564</v>
      </c>
      <c r="E729" s="17">
        <v>22500</v>
      </c>
      <c r="F729" s="17">
        <v>21375</v>
      </c>
      <c r="H729" s="39">
        <f t="shared" si="16"/>
        <v>-1125</v>
      </c>
      <c r="I729" s="41">
        <v>96000</v>
      </c>
      <c r="L729">
        <v>69759.45</v>
      </c>
    </row>
    <row r="730" spans="1:12" ht="16.5" hidden="1" x14ac:dyDescent="0.25">
      <c r="A730" s="15" t="str">
        <f>B730&amp;C730</f>
        <v>Kai MartCN300</v>
      </c>
      <c r="B730" s="19" t="s">
        <v>7708</v>
      </c>
      <c r="C730" s="18" t="s">
        <v>39</v>
      </c>
      <c r="D730" s="18" t="s">
        <v>40</v>
      </c>
      <c r="E730" s="17">
        <v>86111</v>
      </c>
      <c r="F730" s="17">
        <v>67402.5</v>
      </c>
      <c r="H730" s="39">
        <f t="shared" si="16"/>
        <v>-18708.5</v>
      </c>
      <c r="I730" s="41">
        <v>86111</v>
      </c>
      <c r="L730">
        <v>67402.5</v>
      </c>
    </row>
    <row r="731" spans="1:12" ht="16.5" hidden="1" x14ac:dyDescent="0.25">
      <c r="A731" s="15" t="str">
        <f t="shared" si="13"/>
        <v>Kai MartGM500</v>
      </c>
      <c r="B731" s="19" t="s">
        <v>7708</v>
      </c>
      <c r="C731" s="18" t="s">
        <v>30</v>
      </c>
      <c r="D731" s="18" t="s">
        <v>31</v>
      </c>
      <c r="E731" s="17">
        <v>147000</v>
      </c>
      <c r="F731" s="17">
        <v>105505.09999999999</v>
      </c>
      <c r="H731" s="39">
        <f t="shared" si="16"/>
        <v>-41494.900000000009</v>
      </c>
      <c r="I731" s="41">
        <v>147000</v>
      </c>
      <c r="L731">
        <v>105505.09999999999</v>
      </c>
    </row>
    <row r="732" spans="1:12" ht="16.5" hidden="1" x14ac:dyDescent="0.25">
      <c r="A732" s="15" t="str">
        <f t="shared" si="13"/>
        <v>Kai MartGTLX250G</v>
      </c>
      <c r="B732" s="19" t="s">
        <v>7708</v>
      </c>
      <c r="C732" s="18" t="s">
        <v>32</v>
      </c>
      <c r="D732" s="18" t="s">
        <v>33</v>
      </c>
      <c r="E732" s="17">
        <v>66000</v>
      </c>
      <c r="F732" s="17">
        <v>47673.85</v>
      </c>
      <c r="H732" s="39">
        <f t="shared" ref="H732:H784" si="17">F732-E732</f>
        <v>-18326.150000000001</v>
      </c>
      <c r="I732" s="41">
        <v>66000</v>
      </c>
      <c r="L732">
        <v>47673.85</v>
      </c>
    </row>
    <row r="733" spans="1:12" ht="16.5" hidden="1" x14ac:dyDescent="0.25">
      <c r="A733" s="15" t="str">
        <f t="shared" si="13"/>
        <v>Kai MartMNH250</v>
      </c>
      <c r="B733" s="19" t="s">
        <v>7708</v>
      </c>
      <c r="C733" s="18" t="s">
        <v>48</v>
      </c>
      <c r="D733" s="18" t="s">
        <v>49</v>
      </c>
      <c r="E733" s="17">
        <v>58333</v>
      </c>
      <c r="F733" s="17">
        <v>43700</v>
      </c>
      <c r="H733" s="39">
        <f t="shared" si="17"/>
        <v>-14633</v>
      </c>
      <c r="I733" s="41">
        <v>58333</v>
      </c>
      <c r="L733">
        <v>43700</v>
      </c>
    </row>
    <row r="734" spans="1:12" ht="16.5" hidden="1" x14ac:dyDescent="0.25">
      <c r="A734" s="15" t="str">
        <f t="shared" si="13"/>
        <v>Kai MartTH200</v>
      </c>
      <c r="B734" s="19" t="s">
        <v>7708</v>
      </c>
      <c r="C734" s="18" t="s">
        <v>34</v>
      </c>
      <c r="D734" s="18" t="s">
        <v>35</v>
      </c>
      <c r="E734" s="17">
        <v>73000</v>
      </c>
      <c r="F734" s="17">
        <v>52815.25</v>
      </c>
      <c r="H734" s="39">
        <f t="shared" si="17"/>
        <v>-20184.75</v>
      </c>
      <c r="I734" s="41">
        <v>73000</v>
      </c>
      <c r="L734">
        <v>52815.25</v>
      </c>
    </row>
    <row r="735" spans="1:12" ht="16.5" hidden="1" x14ac:dyDescent="0.25">
      <c r="A735" s="15" t="str">
        <f t="shared" si="13"/>
        <v>Kai MartTHST150</v>
      </c>
      <c r="B735" s="19" t="s">
        <v>7708</v>
      </c>
      <c r="C735" s="18" t="s">
        <v>565</v>
      </c>
      <c r="D735" s="18" t="s">
        <v>566</v>
      </c>
      <c r="E735" s="17">
        <v>21667</v>
      </c>
      <c r="F735" s="17">
        <v>20583.649999999998</v>
      </c>
      <c r="H735" s="39">
        <f t="shared" si="17"/>
        <v>-1083.3500000000022</v>
      </c>
      <c r="I735" s="41">
        <v>90741</v>
      </c>
      <c r="L735">
        <v>70537.5</v>
      </c>
    </row>
    <row r="736" spans="1:12" ht="16.5" hidden="1" x14ac:dyDescent="0.25">
      <c r="A736" s="15" t="str">
        <f>B736&amp;C736</f>
        <v>Kai Martcgm100</v>
      </c>
      <c r="B736" s="19" t="s">
        <v>7708</v>
      </c>
      <c r="C736" s="18" t="s">
        <v>7188</v>
      </c>
      <c r="D736" s="18" t="s">
        <v>7203</v>
      </c>
      <c r="E736" s="16">
        <v>36111</v>
      </c>
      <c r="F736" s="16">
        <v>24549</v>
      </c>
      <c r="H736" s="39"/>
      <c r="I736" s="41"/>
    </row>
    <row r="737" spans="1:12" ht="16.5" hidden="1" x14ac:dyDescent="0.25">
      <c r="A737" s="15" t="str">
        <f t="shared" si="13"/>
        <v>Kai MartCC300</v>
      </c>
      <c r="B737" s="19" t="s">
        <v>7708</v>
      </c>
      <c r="C737" s="19" t="s">
        <v>37</v>
      </c>
      <c r="D737" s="19" t="s">
        <v>38</v>
      </c>
      <c r="E737" s="16">
        <v>90741</v>
      </c>
      <c r="F737" s="16">
        <v>70537.5</v>
      </c>
      <c r="H737" s="39">
        <f t="shared" si="17"/>
        <v>-20203.5</v>
      </c>
      <c r="I737" s="41">
        <v>96000</v>
      </c>
      <c r="L737">
        <v>69759.45</v>
      </c>
    </row>
    <row r="738" spans="1:12" ht="16.5" hidden="1" x14ac:dyDescent="0.25">
      <c r="A738" s="15" t="str">
        <f t="shared" si="13"/>
        <v>Kai MartCGM300</v>
      </c>
      <c r="B738" s="19" t="s">
        <v>7708</v>
      </c>
      <c r="C738" s="19" t="s">
        <v>27</v>
      </c>
      <c r="D738" s="19" t="s">
        <v>28</v>
      </c>
      <c r="E738" s="16">
        <v>96000</v>
      </c>
      <c r="F738" s="16">
        <v>69759.45</v>
      </c>
      <c r="H738" s="39">
        <f t="shared" si="17"/>
        <v>-26240.550000000003</v>
      </c>
      <c r="I738" s="41">
        <v>22500</v>
      </c>
      <c r="L738">
        <v>21375</v>
      </c>
    </row>
    <row r="739" spans="1:12" ht="16.5" hidden="1" x14ac:dyDescent="0.25">
      <c r="A739" s="15" t="str">
        <f t="shared" si="13"/>
        <v>Kai MartCN300</v>
      </c>
      <c r="B739" s="19" t="s">
        <v>7708</v>
      </c>
      <c r="C739" s="19" t="s">
        <v>39</v>
      </c>
      <c r="D739" s="19" t="s">
        <v>40</v>
      </c>
      <c r="E739" s="16">
        <v>86111</v>
      </c>
      <c r="F739" s="16">
        <v>67402.5</v>
      </c>
      <c r="H739" s="39">
        <f t="shared" si="17"/>
        <v>-18708.5</v>
      </c>
      <c r="I739" s="41">
        <v>147000</v>
      </c>
      <c r="L739">
        <v>105505.09999999999</v>
      </c>
    </row>
    <row r="740" spans="1:12" ht="16.5" hidden="1" x14ac:dyDescent="0.25">
      <c r="A740" s="15" t="str">
        <f t="shared" si="13"/>
        <v>Kai MartGM500</v>
      </c>
      <c r="B740" s="19" t="s">
        <v>7708</v>
      </c>
      <c r="C740" s="19" t="s">
        <v>30</v>
      </c>
      <c r="D740" s="19" t="s">
        <v>31</v>
      </c>
      <c r="E740" s="16">
        <v>147000</v>
      </c>
      <c r="F740" s="16">
        <v>105505.09999999999</v>
      </c>
      <c r="H740" s="39">
        <f t="shared" si="17"/>
        <v>-41494.900000000009</v>
      </c>
      <c r="I740" s="41">
        <v>66000</v>
      </c>
      <c r="L740">
        <v>47673.85</v>
      </c>
    </row>
    <row r="741" spans="1:12" ht="16.5" hidden="1" x14ac:dyDescent="0.25">
      <c r="A741" s="15" t="str">
        <f t="shared" si="13"/>
        <v>Kai MartGTLX250G</v>
      </c>
      <c r="B741" s="19" t="s">
        <v>7708</v>
      </c>
      <c r="C741" s="19" t="s">
        <v>32</v>
      </c>
      <c r="D741" s="19" t="s">
        <v>33</v>
      </c>
      <c r="E741" s="16">
        <v>66000</v>
      </c>
      <c r="F741" s="16">
        <v>47673.85</v>
      </c>
      <c r="H741" s="39">
        <f t="shared" si="17"/>
        <v>-18326.150000000001</v>
      </c>
      <c r="I741" s="41">
        <v>58333</v>
      </c>
      <c r="L741">
        <v>43700</v>
      </c>
    </row>
    <row r="742" spans="1:12" ht="16.5" hidden="1" x14ac:dyDescent="0.25">
      <c r="A742" s="15" t="str">
        <f t="shared" si="13"/>
        <v>Kai MartMNH250</v>
      </c>
      <c r="B742" s="19" t="s">
        <v>7708</v>
      </c>
      <c r="C742" s="19" t="s">
        <v>48</v>
      </c>
      <c r="D742" s="19" t="s">
        <v>49</v>
      </c>
      <c r="E742" s="16">
        <v>58333</v>
      </c>
      <c r="F742" s="16">
        <v>43700</v>
      </c>
      <c r="H742" s="39">
        <f t="shared" si="17"/>
        <v>-14633</v>
      </c>
      <c r="I742" s="41">
        <v>73000</v>
      </c>
      <c r="L742">
        <v>52815.25</v>
      </c>
    </row>
    <row r="743" spans="1:12" ht="16.5" hidden="1" x14ac:dyDescent="0.25">
      <c r="A743" s="15" t="str">
        <f t="shared" si="13"/>
        <v>Kai MartTH200</v>
      </c>
      <c r="B743" s="19" t="s">
        <v>7708</v>
      </c>
      <c r="C743" s="19" t="s">
        <v>34</v>
      </c>
      <c r="D743" s="19" t="s">
        <v>35</v>
      </c>
      <c r="E743" s="16">
        <v>73000</v>
      </c>
      <c r="F743" s="16">
        <v>52815.25</v>
      </c>
      <c r="H743" s="39">
        <f t="shared" si="17"/>
        <v>-20184.75</v>
      </c>
      <c r="I743" s="41">
        <v>21667</v>
      </c>
      <c r="L743">
        <v>20583.649999999998</v>
      </c>
    </row>
    <row r="744" spans="1:12" ht="16.5" hidden="1" x14ac:dyDescent="0.25">
      <c r="A744" s="15" t="str">
        <f t="shared" si="13"/>
        <v>Kai Martthst150</v>
      </c>
      <c r="B744" s="19" t="s">
        <v>7708</v>
      </c>
      <c r="C744" s="19" t="s">
        <v>7190</v>
      </c>
      <c r="D744" s="18" t="s">
        <v>566</v>
      </c>
      <c r="E744" s="17">
        <v>21667</v>
      </c>
      <c r="F744" s="17">
        <v>20583.649999999998</v>
      </c>
      <c r="H744" s="39">
        <f t="shared" si="17"/>
        <v>-1083.3500000000022</v>
      </c>
      <c r="I744" s="41">
        <v>96000</v>
      </c>
      <c r="L744">
        <v>68290.83</v>
      </c>
    </row>
    <row r="745" spans="1:12" ht="16.5" hidden="1" x14ac:dyDescent="0.25">
      <c r="A745" s="15" t="str">
        <f t="shared" si="13"/>
        <v>Kai MartCC300</v>
      </c>
      <c r="B745" s="19" t="s">
        <v>7708</v>
      </c>
      <c r="C745" s="19" t="s">
        <v>37</v>
      </c>
      <c r="D745" s="19" t="s">
        <v>38</v>
      </c>
      <c r="E745" s="16">
        <v>90741</v>
      </c>
      <c r="F745" s="16">
        <v>70537.5</v>
      </c>
      <c r="H745" s="39">
        <f t="shared" si="17"/>
        <v>-20203.5</v>
      </c>
      <c r="I745" s="41">
        <v>147000</v>
      </c>
      <c r="L745">
        <v>110731.38</v>
      </c>
    </row>
    <row r="746" spans="1:12" ht="16.5" hidden="1" x14ac:dyDescent="0.25">
      <c r="A746" s="15" t="str">
        <f t="shared" si="13"/>
        <v>Kai MartCGM300</v>
      </c>
      <c r="B746" s="19" t="s">
        <v>7708</v>
      </c>
      <c r="C746" s="19" t="s">
        <v>27</v>
      </c>
      <c r="D746" s="19" t="s">
        <v>28</v>
      </c>
      <c r="E746" s="16">
        <v>96000</v>
      </c>
      <c r="F746" s="16">
        <v>69759.45</v>
      </c>
      <c r="H746" s="39">
        <f t="shared" si="17"/>
        <v>-26240.550000000003</v>
      </c>
      <c r="I746" s="41">
        <v>37500</v>
      </c>
      <c r="L746">
        <v>34875</v>
      </c>
    </row>
    <row r="747" spans="1:12" ht="16.5" hidden="1" x14ac:dyDescent="0.25">
      <c r="A747" s="15" t="str">
        <f t="shared" si="13"/>
        <v>Kai MartCGST150</v>
      </c>
      <c r="B747" s="19" t="s">
        <v>7708</v>
      </c>
      <c r="C747" s="19" t="s">
        <v>563</v>
      </c>
      <c r="D747" s="19" t="s">
        <v>564</v>
      </c>
      <c r="E747" s="16">
        <v>22500</v>
      </c>
      <c r="F747" s="16">
        <v>21375</v>
      </c>
      <c r="H747" s="39">
        <f t="shared" si="17"/>
        <v>-1125</v>
      </c>
      <c r="I747" s="41">
        <v>86111</v>
      </c>
      <c r="L747">
        <v>65983.5</v>
      </c>
    </row>
    <row r="748" spans="1:12" ht="16.5" hidden="1" x14ac:dyDescent="0.25">
      <c r="A748" s="15" t="str">
        <f t="shared" si="13"/>
        <v>Kai MartGM500</v>
      </c>
      <c r="B748" s="19" t="s">
        <v>7708</v>
      </c>
      <c r="C748" s="19" t="s">
        <v>30</v>
      </c>
      <c r="D748" s="19" t="s">
        <v>31</v>
      </c>
      <c r="E748" s="16">
        <v>147000</v>
      </c>
      <c r="F748" s="16">
        <v>105505.09999999999</v>
      </c>
      <c r="H748" s="39">
        <f t="shared" si="17"/>
        <v>-41494.900000000009</v>
      </c>
      <c r="I748" s="41">
        <v>147000</v>
      </c>
      <c r="L748">
        <v>103283.94</v>
      </c>
    </row>
    <row r="749" spans="1:12" ht="16.5" hidden="1" x14ac:dyDescent="0.25">
      <c r="A749" s="15" t="str">
        <f t="shared" si="13"/>
        <v>Kai MartGTLX250G</v>
      </c>
      <c r="B749" s="19" t="s">
        <v>7708</v>
      </c>
      <c r="C749" s="19" t="s">
        <v>32</v>
      </c>
      <c r="D749" s="19" t="s">
        <v>33</v>
      </c>
      <c r="E749" s="16">
        <v>66000</v>
      </c>
      <c r="F749" s="16">
        <v>47673.85</v>
      </c>
      <c r="H749" s="39">
        <f t="shared" si="17"/>
        <v>-18326.150000000001</v>
      </c>
      <c r="I749" s="41">
        <v>66000</v>
      </c>
      <c r="L749">
        <v>46670.19</v>
      </c>
    </row>
    <row r="750" spans="1:12" ht="16.5" hidden="1" x14ac:dyDescent="0.25">
      <c r="A750" s="15" t="str">
        <f t="shared" si="13"/>
        <v>Kai MartMNH250</v>
      </c>
      <c r="B750" s="19" t="s">
        <v>7708</v>
      </c>
      <c r="C750" s="18" t="s">
        <v>48</v>
      </c>
      <c r="D750" s="18" t="s">
        <v>49</v>
      </c>
      <c r="E750" s="17">
        <v>58333</v>
      </c>
      <c r="F750" s="17">
        <v>43700</v>
      </c>
      <c r="H750" s="39">
        <f t="shared" si="17"/>
        <v>-14633</v>
      </c>
      <c r="I750" s="41">
        <v>73000</v>
      </c>
      <c r="L750">
        <v>51703.350000000006</v>
      </c>
    </row>
    <row r="751" spans="1:12" ht="16.5" hidden="1" x14ac:dyDescent="0.25">
      <c r="A751" s="15" t="str">
        <f t="shared" si="13"/>
        <v>Kai MartTH200</v>
      </c>
      <c r="B751" s="19" t="s">
        <v>7708</v>
      </c>
      <c r="C751" s="18" t="s">
        <v>34</v>
      </c>
      <c r="D751" s="18" t="s">
        <v>35</v>
      </c>
      <c r="E751" s="17">
        <v>73000</v>
      </c>
      <c r="F751" s="17">
        <v>52815.25</v>
      </c>
      <c r="H751" s="39">
        <f t="shared" si="17"/>
        <v>-20184.75</v>
      </c>
      <c r="I751" s="41">
        <v>36111</v>
      </c>
      <c r="L751">
        <v>33583.230000000003</v>
      </c>
    </row>
    <row r="752" spans="1:12" ht="16.5" hidden="1" x14ac:dyDescent="0.25">
      <c r="A752" s="15" t="str">
        <f t="shared" si="13"/>
        <v>Kai MartTHST150</v>
      </c>
      <c r="B752" s="19" t="s">
        <v>7708</v>
      </c>
      <c r="C752" s="18" t="s">
        <v>565</v>
      </c>
      <c r="D752" s="18" t="s">
        <v>566</v>
      </c>
      <c r="E752" s="17">
        <v>21667</v>
      </c>
      <c r="F752" s="17">
        <v>20583.649999999998</v>
      </c>
      <c r="H752" s="39">
        <f t="shared" si="17"/>
        <v>-1083.3500000000022</v>
      </c>
      <c r="I752" s="41">
        <v>90741</v>
      </c>
      <c r="L752">
        <v>70537.5</v>
      </c>
    </row>
    <row r="753" spans="1:12" ht="16.5" hidden="1" x14ac:dyDescent="0.25">
      <c r="A753" s="15" t="str">
        <f>B753&amp;C753</f>
        <v>Kai Martcgm100</v>
      </c>
      <c r="B753" s="19" t="s">
        <v>7708</v>
      </c>
      <c r="C753" s="18" t="s">
        <v>7188</v>
      </c>
      <c r="D753" s="18" t="s">
        <v>7203</v>
      </c>
      <c r="E753" s="16">
        <v>36111</v>
      </c>
      <c r="F753" s="16">
        <v>24549</v>
      </c>
      <c r="H753" s="39"/>
      <c r="I753" s="41"/>
    </row>
    <row r="754" spans="1:12" ht="16.5" hidden="1" x14ac:dyDescent="0.25">
      <c r="A754" s="15" t="str">
        <f t="shared" si="13"/>
        <v>Kai MartCGM300</v>
      </c>
      <c r="B754" s="19" t="s">
        <v>7708</v>
      </c>
      <c r="C754" s="18" t="s">
        <v>27</v>
      </c>
      <c r="D754" s="18" t="s">
        <v>28</v>
      </c>
      <c r="E754" s="17">
        <v>96000</v>
      </c>
      <c r="F754" s="17">
        <v>68290.83</v>
      </c>
      <c r="H754" s="39">
        <f t="shared" si="17"/>
        <v>-27709.17</v>
      </c>
      <c r="I754" s="41">
        <v>96000</v>
      </c>
      <c r="L754">
        <v>69759.45</v>
      </c>
    </row>
    <row r="755" spans="1:12" ht="16.5" hidden="1" x14ac:dyDescent="0.25">
      <c r="A755" s="15" t="str">
        <f t="shared" si="13"/>
        <v>Kai MartCGM500</v>
      </c>
      <c r="B755" s="19" t="s">
        <v>7708</v>
      </c>
      <c r="C755" s="18" t="s">
        <v>542</v>
      </c>
      <c r="D755" s="18" t="s">
        <v>543</v>
      </c>
      <c r="E755" s="17">
        <v>147000</v>
      </c>
      <c r="F755" s="17">
        <v>110731.38</v>
      </c>
      <c r="H755" s="39">
        <f t="shared" si="17"/>
        <v>-36268.619999999995</v>
      </c>
      <c r="I755" s="41">
        <v>147000</v>
      </c>
      <c r="L755">
        <v>105505.09999999999</v>
      </c>
    </row>
    <row r="756" spans="1:12" ht="16.5" hidden="1" x14ac:dyDescent="0.25">
      <c r="A756" s="15" t="str">
        <f t="shared" si="13"/>
        <v>Kai MartCGST250</v>
      </c>
      <c r="B756" s="19" t="s">
        <v>7708</v>
      </c>
      <c r="C756" s="18" t="s">
        <v>598</v>
      </c>
      <c r="D756" s="18" t="s">
        <v>599</v>
      </c>
      <c r="E756" s="17">
        <v>37500</v>
      </c>
      <c r="F756" s="17">
        <v>34875</v>
      </c>
      <c r="H756" s="39">
        <f t="shared" si="17"/>
        <v>-2625</v>
      </c>
      <c r="I756" s="41">
        <v>66000</v>
      </c>
      <c r="L756">
        <v>47673.85</v>
      </c>
    </row>
    <row r="757" spans="1:12" ht="16.5" hidden="1" x14ac:dyDescent="0.25">
      <c r="A757" s="15" t="str">
        <f t="shared" si="13"/>
        <v>Kai MartCN300</v>
      </c>
      <c r="B757" s="19" t="s">
        <v>7708</v>
      </c>
      <c r="C757" s="18" t="s">
        <v>39</v>
      </c>
      <c r="D757" s="18" t="s">
        <v>40</v>
      </c>
      <c r="E757" s="17">
        <v>86111</v>
      </c>
      <c r="F757" s="17">
        <v>65983.5</v>
      </c>
      <c r="H757" s="39">
        <f t="shared" si="17"/>
        <v>-20127.5</v>
      </c>
      <c r="I757" s="41">
        <v>58333</v>
      </c>
      <c r="L757">
        <v>43700</v>
      </c>
    </row>
    <row r="758" spans="1:12" ht="16.5" hidden="1" x14ac:dyDescent="0.25">
      <c r="A758" s="15" t="str">
        <f t="shared" si="13"/>
        <v>Kai MartGM500</v>
      </c>
      <c r="B758" s="19" t="s">
        <v>7708</v>
      </c>
      <c r="C758" s="18" t="s">
        <v>30</v>
      </c>
      <c r="D758" s="18" t="s">
        <v>31</v>
      </c>
      <c r="E758" s="17">
        <v>147000</v>
      </c>
      <c r="F758" s="17">
        <v>103283.94</v>
      </c>
      <c r="H758" s="39">
        <f t="shared" si="17"/>
        <v>-43716.06</v>
      </c>
      <c r="I758" s="41">
        <v>73000</v>
      </c>
      <c r="L758">
        <v>52815.25</v>
      </c>
    </row>
    <row r="759" spans="1:12" ht="16.5" hidden="1" x14ac:dyDescent="0.25">
      <c r="A759" s="15" t="str">
        <f t="shared" si="13"/>
        <v>Kai MartGTLX250G</v>
      </c>
      <c r="B759" s="19" t="s">
        <v>7708</v>
      </c>
      <c r="C759" s="18" t="s">
        <v>32</v>
      </c>
      <c r="D759" s="18" t="s">
        <v>33</v>
      </c>
      <c r="E759" s="17">
        <v>66000</v>
      </c>
      <c r="F759" s="17">
        <v>46670.19</v>
      </c>
      <c r="H759" s="39">
        <f t="shared" si="17"/>
        <v>-19329.809999999998</v>
      </c>
      <c r="I759" s="41">
        <v>36111</v>
      </c>
      <c r="L759">
        <v>23321.55</v>
      </c>
    </row>
    <row r="760" spans="1:12" ht="16.5" hidden="1" x14ac:dyDescent="0.25">
      <c r="A760" s="15" t="str">
        <f t="shared" si="13"/>
        <v>Kai MartTH200</v>
      </c>
      <c r="B760" s="19" t="s">
        <v>7708</v>
      </c>
      <c r="C760" s="18" t="s">
        <v>34</v>
      </c>
      <c r="D760" s="18" t="s">
        <v>35</v>
      </c>
      <c r="E760" s="17">
        <v>73000</v>
      </c>
      <c r="F760" s="17">
        <v>51703.350000000006</v>
      </c>
      <c r="H760" s="39">
        <f t="shared" si="17"/>
        <v>-21296.649999999994</v>
      </c>
      <c r="I760" s="41">
        <v>96000</v>
      </c>
      <c r="L760">
        <v>69759.45</v>
      </c>
    </row>
    <row r="761" spans="1:12" ht="16.5" hidden="1" x14ac:dyDescent="0.25">
      <c r="A761" s="15" t="str">
        <f>B761&amp;C761</f>
        <v>Kai MartTHST250</v>
      </c>
      <c r="B761" s="19" t="s">
        <v>7708</v>
      </c>
      <c r="C761" s="18" t="s">
        <v>600</v>
      </c>
      <c r="D761" s="18" t="s">
        <v>601</v>
      </c>
      <c r="E761" s="17">
        <v>36111</v>
      </c>
      <c r="F761" s="17">
        <v>33583.230000000003</v>
      </c>
      <c r="H761" s="39">
        <f t="shared" si="17"/>
        <v>-2527.7699999999968</v>
      </c>
      <c r="I761" s="41">
        <v>147000</v>
      </c>
      <c r="L761">
        <v>105505.09999999999</v>
      </c>
    </row>
    <row r="762" spans="1:12" ht="16.5" hidden="1" x14ac:dyDescent="0.25">
      <c r="A762" s="15" t="str">
        <f>B762&amp;C762</f>
        <v>Kai MartCGM100</v>
      </c>
      <c r="B762" s="19" t="s">
        <v>7708</v>
      </c>
      <c r="C762" s="18" t="s">
        <v>551</v>
      </c>
      <c r="D762" s="18" t="s">
        <v>7203</v>
      </c>
      <c r="E762" s="16">
        <v>36111</v>
      </c>
      <c r="F762" s="16">
        <v>23321.55</v>
      </c>
      <c r="H762" s="39"/>
      <c r="I762" s="41"/>
    </row>
    <row r="763" spans="1:12" ht="16.5" hidden="1" x14ac:dyDescent="0.25">
      <c r="A763" s="15" t="str">
        <f t="shared" si="13"/>
        <v>Kai MartCC300</v>
      </c>
      <c r="B763" s="19" t="s">
        <v>7708</v>
      </c>
      <c r="C763" s="18" t="s">
        <v>37</v>
      </c>
      <c r="D763" s="18" t="s">
        <v>38</v>
      </c>
      <c r="E763" s="17">
        <v>90741</v>
      </c>
      <c r="F763" s="17">
        <v>70537.5</v>
      </c>
      <c r="H763" s="39">
        <f t="shared" si="17"/>
        <v>-20203.5</v>
      </c>
      <c r="I763" s="41">
        <v>147000</v>
      </c>
      <c r="L763">
        <v>106025.7</v>
      </c>
    </row>
    <row r="764" spans="1:12" ht="16.5" hidden="1" x14ac:dyDescent="0.25">
      <c r="A764" s="15" t="str">
        <f t="shared" si="13"/>
        <v>Kai MartCGM300</v>
      </c>
      <c r="B764" s="19" t="s">
        <v>7708</v>
      </c>
      <c r="C764" s="19" t="s">
        <v>27</v>
      </c>
      <c r="D764" s="19" t="s">
        <v>28</v>
      </c>
      <c r="E764" s="16">
        <v>96000</v>
      </c>
      <c r="F764" s="16">
        <v>69759.45</v>
      </c>
      <c r="H764" s="39">
        <f t="shared" si="17"/>
        <v>-26240.550000000003</v>
      </c>
      <c r="I764" s="41">
        <v>58333</v>
      </c>
      <c r="L764">
        <v>43700</v>
      </c>
    </row>
    <row r="765" spans="1:12" ht="16.5" hidden="1" x14ac:dyDescent="0.25">
      <c r="A765" s="15" t="str">
        <f t="shared" si="13"/>
        <v>Kai MartGM500</v>
      </c>
      <c r="B765" s="19" t="s">
        <v>7708</v>
      </c>
      <c r="C765" s="19" t="s">
        <v>30</v>
      </c>
      <c r="D765" s="19" t="s">
        <v>31</v>
      </c>
      <c r="E765" s="16">
        <v>147000</v>
      </c>
      <c r="F765" s="16">
        <v>105505.09999999999</v>
      </c>
      <c r="H765" s="39">
        <f t="shared" si="17"/>
        <v>-41494.900000000009</v>
      </c>
      <c r="I765" s="41">
        <v>90741</v>
      </c>
      <c r="L765">
        <v>74250</v>
      </c>
    </row>
    <row r="766" spans="1:12" ht="16.5" hidden="1" x14ac:dyDescent="0.25">
      <c r="A766" s="15" t="str">
        <f t="shared" si="13"/>
        <v>Kai MartGTLX250G</v>
      </c>
      <c r="B766" s="19" t="s">
        <v>7708</v>
      </c>
      <c r="C766" s="19" t="s">
        <v>32</v>
      </c>
      <c r="D766" s="19" t="s">
        <v>33</v>
      </c>
      <c r="E766" s="16">
        <v>66000</v>
      </c>
      <c r="F766" s="16">
        <v>47673.85</v>
      </c>
      <c r="H766" s="39">
        <f t="shared" si="17"/>
        <v>-18326.150000000001</v>
      </c>
      <c r="I766" s="41">
        <v>96000</v>
      </c>
      <c r="L766">
        <v>73431</v>
      </c>
    </row>
    <row r="767" spans="1:12" ht="16.5" hidden="1" x14ac:dyDescent="0.25">
      <c r="A767" s="15" t="str">
        <f t="shared" si="13"/>
        <v>Kai MartMNH250</v>
      </c>
      <c r="B767" s="19" t="s">
        <v>7708</v>
      </c>
      <c r="C767" s="19" t="s">
        <v>48</v>
      </c>
      <c r="D767" s="19" t="s">
        <v>49</v>
      </c>
      <c r="E767" s="16">
        <v>58333</v>
      </c>
      <c r="F767" s="16">
        <v>43700</v>
      </c>
      <c r="H767" s="39">
        <f t="shared" si="17"/>
        <v>-14633</v>
      </c>
      <c r="I767" s="41">
        <v>70000</v>
      </c>
      <c r="L767">
        <v>70000</v>
      </c>
    </row>
    <row r="768" spans="1:12" ht="16.5" hidden="1" x14ac:dyDescent="0.25">
      <c r="A768" s="15" t="str">
        <f t="shared" si="13"/>
        <v>Kai MartTH200</v>
      </c>
      <c r="B768" s="19" t="s">
        <v>7708</v>
      </c>
      <c r="C768" s="19" t="s">
        <v>34</v>
      </c>
      <c r="D768" s="19" t="s">
        <v>35</v>
      </c>
      <c r="E768" s="16">
        <v>73000</v>
      </c>
      <c r="F768" s="16">
        <v>52815.25</v>
      </c>
      <c r="H768" s="39">
        <f t="shared" si="17"/>
        <v>-20184.75</v>
      </c>
      <c r="I768" s="41">
        <v>147000</v>
      </c>
      <c r="L768">
        <v>111058</v>
      </c>
    </row>
    <row r="769" spans="1:12" ht="16.5" hidden="1" x14ac:dyDescent="0.25">
      <c r="A769" s="15" t="str">
        <f t="shared" si="13"/>
        <v>Kai MartCGM100</v>
      </c>
      <c r="B769" s="19" t="s">
        <v>7708</v>
      </c>
      <c r="C769" s="19" t="s">
        <v>551</v>
      </c>
      <c r="D769" s="19" t="s">
        <v>552</v>
      </c>
      <c r="E769" s="16">
        <v>36111</v>
      </c>
      <c r="F769" s="16">
        <v>23321.55</v>
      </c>
      <c r="H769" s="39">
        <f t="shared" si="17"/>
        <v>-12789.45</v>
      </c>
      <c r="I769" s="41">
        <v>66000</v>
      </c>
      <c r="L769">
        <v>50183</v>
      </c>
    </row>
    <row r="770" spans="1:12" ht="16.5" hidden="1" x14ac:dyDescent="0.25">
      <c r="A770" s="15" t="str">
        <f t="shared" si="13"/>
        <v>Kai MartCGM300</v>
      </c>
      <c r="B770" s="19" t="s">
        <v>7708</v>
      </c>
      <c r="C770" s="19" t="s">
        <v>27</v>
      </c>
      <c r="D770" s="19" t="s">
        <v>28</v>
      </c>
      <c r="E770" s="16">
        <v>96000</v>
      </c>
      <c r="F770" s="16">
        <v>69759.45</v>
      </c>
      <c r="H770" s="39">
        <f t="shared" si="17"/>
        <v>-26240.550000000003</v>
      </c>
      <c r="I770" s="41">
        <v>58333</v>
      </c>
      <c r="L770">
        <v>46000</v>
      </c>
    </row>
    <row r="771" spans="1:12" ht="16.5" hidden="1" x14ac:dyDescent="0.25">
      <c r="A771" s="15" t="str">
        <f t="shared" si="13"/>
        <v>Kai MartGM500</v>
      </c>
      <c r="B771" s="19" t="s">
        <v>7708</v>
      </c>
      <c r="C771" s="19" t="s">
        <v>30</v>
      </c>
      <c r="D771" s="19" t="s">
        <v>31</v>
      </c>
      <c r="E771" s="16">
        <v>147000</v>
      </c>
      <c r="F771" s="16">
        <v>105505.09999999999</v>
      </c>
      <c r="H771" s="39">
        <f t="shared" si="17"/>
        <v>-41494.900000000009</v>
      </c>
      <c r="I771" s="41">
        <v>73000</v>
      </c>
      <c r="L771">
        <v>55595</v>
      </c>
    </row>
    <row r="772" spans="1:12" ht="16.5" hidden="1" x14ac:dyDescent="0.25">
      <c r="A772" s="15" t="str">
        <f t="shared" si="13"/>
        <v>Kai MartGXD500</v>
      </c>
      <c r="B772" s="19" t="s">
        <v>7708</v>
      </c>
      <c r="C772" s="19" t="s">
        <v>52</v>
      </c>
      <c r="D772" s="19" t="s">
        <v>53</v>
      </c>
      <c r="E772" s="16">
        <v>147000</v>
      </c>
      <c r="F772" s="16">
        <v>106025.7</v>
      </c>
      <c r="H772" s="39">
        <f t="shared" si="17"/>
        <v>-40974.300000000003</v>
      </c>
      <c r="I772" s="41">
        <v>96000</v>
      </c>
      <c r="L772">
        <v>69759.45</v>
      </c>
    </row>
    <row r="773" spans="1:12" ht="16.5" hidden="1" x14ac:dyDescent="0.25">
      <c r="A773" s="15" t="str">
        <f t="shared" si="13"/>
        <v>Kai MartMNH250</v>
      </c>
      <c r="B773" s="19" t="s">
        <v>7708</v>
      </c>
      <c r="C773" s="19" t="s">
        <v>48</v>
      </c>
      <c r="D773" s="19" t="s">
        <v>49</v>
      </c>
      <c r="E773" s="16">
        <v>58333</v>
      </c>
      <c r="F773" s="16">
        <v>43700</v>
      </c>
      <c r="H773" s="39">
        <f t="shared" si="17"/>
        <v>-14633</v>
      </c>
      <c r="I773" s="41">
        <v>147000</v>
      </c>
      <c r="L773">
        <v>113112.7</v>
      </c>
    </row>
    <row r="774" spans="1:12" ht="16.5" hidden="1" x14ac:dyDescent="0.25">
      <c r="A774" s="15" t="str">
        <f t="shared" si="13"/>
        <v>Kai MartCC300</v>
      </c>
      <c r="B774" s="19" t="s">
        <v>7708</v>
      </c>
      <c r="C774" s="19" t="s">
        <v>37</v>
      </c>
      <c r="D774" s="19" t="s">
        <v>38</v>
      </c>
      <c r="E774" s="16">
        <v>90741</v>
      </c>
      <c r="F774" s="16">
        <v>74250</v>
      </c>
      <c r="H774" s="39">
        <f t="shared" si="17"/>
        <v>-16491</v>
      </c>
      <c r="I774" s="41">
        <v>147000</v>
      </c>
      <c r="L774">
        <v>105505.09999999999</v>
      </c>
    </row>
    <row r="775" spans="1:12" ht="16.5" hidden="1" x14ac:dyDescent="0.25">
      <c r="A775" s="15" t="str">
        <f t="shared" si="13"/>
        <v>Kai MartCGM300</v>
      </c>
      <c r="B775" s="19" t="s">
        <v>7708</v>
      </c>
      <c r="C775" s="19" t="s">
        <v>27</v>
      </c>
      <c r="D775" s="19" t="s">
        <v>28</v>
      </c>
      <c r="E775" s="16">
        <v>96000</v>
      </c>
      <c r="F775" s="16">
        <v>73431</v>
      </c>
      <c r="H775" s="39">
        <f t="shared" si="17"/>
        <v>-22569</v>
      </c>
      <c r="I775" s="41">
        <v>147000</v>
      </c>
      <c r="L775">
        <v>106025.7</v>
      </c>
    </row>
    <row r="776" spans="1:12" ht="16.5" hidden="1" x14ac:dyDescent="0.25">
      <c r="A776" s="15" t="str">
        <f t="shared" si="13"/>
        <v>Kai MartGHK300</v>
      </c>
      <c r="B776" s="19" t="s">
        <v>7708</v>
      </c>
      <c r="C776" s="19" t="s">
        <v>553</v>
      </c>
      <c r="D776" s="19" t="s">
        <v>554</v>
      </c>
      <c r="E776" s="16">
        <v>70000</v>
      </c>
      <c r="F776" s="16">
        <v>70000</v>
      </c>
      <c r="H776" s="39">
        <f t="shared" si="17"/>
        <v>0</v>
      </c>
      <c r="I776" s="41">
        <v>96000</v>
      </c>
      <c r="L776">
        <v>73431</v>
      </c>
    </row>
    <row r="777" spans="1:12" ht="16.5" hidden="1" x14ac:dyDescent="0.25">
      <c r="A777" s="15" t="str">
        <f t="shared" si="13"/>
        <v>Kai MartGM500</v>
      </c>
      <c r="B777" s="19" t="s">
        <v>7708</v>
      </c>
      <c r="C777" s="19" t="s">
        <v>30</v>
      </c>
      <c r="D777" s="19" t="s">
        <v>31</v>
      </c>
      <c r="E777" s="16">
        <v>147000</v>
      </c>
      <c r="F777" s="16">
        <v>111058</v>
      </c>
      <c r="H777" s="39">
        <f t="shared" si="17"/>
        <v>-35942</v>
      </c>
      <c r="I777" s="41">
        <v>59400</v>
      </c>
      <c r="L777">
        <v>49500</v>
      </c>
    </row>
    <row r="778" spans="1:12" ht="16.5" hidden="1" x14ac:dyDescent="0.25">
      <c r="A778" s="15" t="str">
        <f t="shared" si="13"/>
        <v>Kai MartGTLX250G</v>
      </c>
      <c r="B778" s="19" t="s">
        <v>7708</v>
      </c>
      <c r="C778" s="19" t="s">
        <v>32</v>
      </c>
      <c r="D778" s="19" t="s">
        <v>33</v>
      </c>
      <c r="E778" s="16">
        <v>66000</v>
      </c>
      <c r="F778" s="16">
        <v>50182</v>
      </c>
      <c r="H778" s="39">
        <f t="shared" si="17"/>
        <v>-15818</v>
      </c>
      <c r="I778" s="41">
        <v>147000</v>
      </c>
      <c r="L778">
        <v>111058</v>
      </c>
    </row>
    <row r="779" spans="1:12" ht="16.5" hidden="1" x14ac:dyDescent="0.25">
      <c r="A779" s="15" t="str">
        <f t="shared" si="13"/>
        <v>Kai MartMNH250</v>
      </c>
      <c r="B779" s="19" t="s">
        <v>7708</v>
      </c>
      <c r="C779" s="19" t="s">
        <v>48</v>
      </c>
      <c r="D779" s="19" t="s">
        <v>49</v>
      </c>
      <c r="E779" s="16">
        <v>58333</v>
      </c>
      <c r="F779" s="16">
        <v>46000</v>
      </c>
      <c r="H779" s="39">
        <f t="shared" si="17"/>
        <v>-12333</v>
      </c>
      <c r="I779" s="41">
        <v>66000</v>
      </c>
      <c r="L779">
        <v>50183</v>
      </c>
    </row>
    <row r="780" spans="1:12" ht="16.5" hidden="1" x14ac:dyDescent="0.25">
      <c r="A780" s="15" t="str">
        <f t="shared" si="13"/>
        <v>Kai MartTH200</v>
      </c>
      <c r="B780" s="19" t="s">
        <v>7708</v>
      </c>
      <c r="C780" s="19" t="s">
        <v>34</v>
      </c>
      <c r="D780" s="19" t="s">
        <v>35</v>
      </c>
      <c r="E780" s="16">
        <v>73000</v>
      </c>
      <c r="F780" s="16">
        <v>55595</v>
      </c>
      <c r="H780" s="39">
        <f t="shared" si="17"/>
        <v>-17405</v>
      </c>
      <c r="I780" s="41">
        <v>96000</v>
      </c>
      <c r="L780">
        <v>96000</v>
      </c>
    </row>
    <row r="781" spans="1:12" ht="16.5" hidden="1" x14ac:dyDescent="0.25">
      <c r="A781" s="15" t="str">
        <f t="shared" si="13"/>
        <v>Kai MartCGM300</v>
      </c>
      <c r="B781" s="19" t="s">
        <v>7708</v>
      </c>
      <c r="C781" s="19" t="s">
        <v>27</v>
      </c>
      <c r="D781" s="19" t="s">
        <v>28</v>
      </c>
      <c r="E781" s="16">
        <v>96000</v>
      </c>
      <c r="F781" s="16">
        <v>69759.45</v>
      </c>
      <c r="H781" s="39">
        <f t="shared" si="17"/>
        <v>-26240.550000000003</v>
      </c>
      <c r="I781" s="41">
        <v>90741</v>
      </c>
      <c r="L781">
        <v>70537.5</v>
      </c>
    </row>
    <row r="782" spans="1:12" ht="16.5" hidden="1" x14ac:dyDescent="0.25">
      <c r="A782" s="15" t="str">
        <f t="shared" si="13"/>
        <v>Kai MartCGM500</v>
      </c>
      <c r="B782" s="19" t="s">
        <v>7708</v>
      </c>
      <c r="C782" s="19" t="s">
        <v>542</v>
      </c>
      <c r="D782" s="19" t="s">
        <v>543</v>
      </c>
      <c r="E782" s="16">
        <v>147000</v>
      </c>
      <c r="F782" s="16">
        <v>113112.7</v>
      </c>
      <c r="H782" s="39">
        <f t="shared" si="17"/>
        <v>-33887.300000000003</v>
      </c>
      <c r="I782" s="41">
        <v>96000</v>
      </c>
      <c r="L782">
        <v>69759.45</v>
      </c>
    </row>
    <row r="783" spans="1:12" ht="16.5" hidden="1" x14ac:dyDescent="0.25">
      <c r="A783" s="15" t="str">
        <f t="shared" si="13"/>
        <v>Kai MartGM500</v>
      </c>
      <c r="B783" s="19" t="s">
        <v>7708</v>
      </c>
      <c r="C783" s="19" t="s">
        <v>30</v>
      </c>
      <c r="D783" s="19" t="s">
        <v>31</v>
      </c>
      <c r="E783" s="16">
        <v>147000</v>
      </c>
      <c r="F783" s="16">
        <v>105505.09999999999</v>
      </c>
      <c r="H783" s="39">
        <f t="shared" si="17"/>
        <v>-41494.900000000009</v>
      </c>
      <c r="I783" s="41">
        <v>147000</v>
      </c>
      <c r="L783">
        <v>105505.09999999999</v>
      </c>
    </row>
    <row r="784" spans="1:12" ht="16.5" hidden="1" x14ac:dyDescent="0.25">
      <c r="A784" s="15" t="str">
        <f t="shared" si="13"/>
        <v>Kai MartGXD500</v>
      </c>
      <c r="B784" s="19" t="s">
        <v>7708</v>
      </c>
      <c r="C784" s="19" t="s">
        <v>52</v>
      </c>
      <c r="D784" s="19" t="s">
        <v>53</v>
      </c>
      <c r="E784" s="16">
        <v>147000</v>
      </c>
      <c r="F784" s="16">
        <v>106025.7</v>
      </c>
      <c r="H784" s="39">
        <f t="shared" si="17"/>
        <v>-40974.300000000003</v>
      </c>
      <c r="I784" s="41">
        <v>58333</v>
      </c>
      <c r="L784">
        <v>43700</v>
      </c>
    </row>
    <row r="785" spans="1:12" ht="16.5" hidden="1" x14ac:dyDescent="0.25">
      <c r="A785" s="15" t="str">
        <f t="shared" si="13"/>
        <v>Kai MartCGM300</v>
      </c>
      <c r="B785" s="19" t="s">
        <v>7708</v>
      </c>
      <c r="C785" s="19" t="s">
        <v>27</v>
      </c>
      <c r="D785" s="19" t="s">
        <v>28</v>
      </c>
      <c r="E785" s="16">
        <v>96000</v>
      </c>
      <c r="F785" s="16">
        <v>73431</v>
      </c>
      <c r="H785" s="39"/>
      <c r="I785" s="41"/>
    </row>
    <row r="786" spans="1:12" ht="16.5" hidden="1" x14ac:dyDescent="0.25">
      <c r="A786" s="15" t="str">
        <f t="shared" si="13"/>
        <v>Kai MartGL250</v>
      </c>
      <c r="B786" s="19" t="s">
        <v>7708</v>
      </c>
      <c r="C786" s="19" t="s">
        <v>44</v>
      </c>
      <c r="D786" s="19" t="s">
        <v>45</v>
      </c>
      <c r="E786" s="16">
        <v>59400</v>
      </c>
      <c r="F786" s="16">
        <v>49500</v>
      </c>
      <c r="H786" s="39"/>
      <c r="I786" s="41"/>
    </row>
    <row r="787" spans="1:12" ht="16.5" hidden="1" x14ac:dyDescent="0.25">
      <c r="A787" s="15" t="str">
        <f t="shared" si="13"/>
        <v>Kai MartGM500</v>
      </c>
      <c r="B787" s="19" t="s">
        <v>7708</v>
      </c>
      <c r="C787" s="19" t="s">
        <v>30</v>
      </c>
      <c r="D787" s="19" t="s">
        <v>31</v>
      </c>
      <c r="E787" s="16">
        <v>147000</v>
      </c>
      <c r="F787" s="16">
        <v>111058</v>
      </c>
      <c r="H787" s="39"/>
      <c r="I787" s="41"/>
    </row>
    <row r="788" spans="1:12" ht="16.5" hidden="1" x14ac:dyDescent="0.25">
      <c r="A788" s="15" t="str">
        <f t="shared" si="13"/>
        <v>Kai MartGTLX250G</v>
      </c>
      <c r="B788" s="19" t="s">
        <v>7708</v>
      </c>
      <c r="C788" s="19" t="s">
        <v>32</v>
      </c>
      <c r="D788" s="19" t="s">
        <v>33</v>
      </c>
      <c r="E788" s="16">
        <v>66000</v>
      </c>
      <c r="F788" s="16">
        <v>50183</v>
      </c>
      <c r="H788" s="39"/>
      <c r="I788" s="41"/>
    </row>
    <row r="789" spans="1:12" ht="16.5" hidden="1" x14ac:dyDescent="0.25">
      <c r="A789" s="15" t="str">
        <f t="shared" si="13"/>
        <v>Kai MartCGM300</v>
      </c>
      <c r="B789" s="19" t="s">
        <v>7708</v>
      </c>
      <c r="C789" s="19" t="s">
        <v>27</v>
      </c>
      <c r="D789" s="19" t="s">
        <v>28</v>
      </c>
      <c r="E789" s="16">
        <v>96000</v>
      </c>
      <c r="F789" s="16">
        <v>96000</v>
      </c>
      <c r="H789" s="39"/>
      <c r="I789" s="41"/>
    </row>
    <row r="790" spans="1:12" ht="16.5" hidden="1" x14ac:dyDescent="0.25">
      <c r="A790" s="15" t="str">
        <f t="shared" si="13"/>
        <v>Kai MartCC300</v>
      </c>
      <c r="B790" s="19" t="s">
        <v>7708</v>
      </c>
      <c r="C790" s="19" t="s">
        <v>37</v>
      </c>
      <c r="D790" s="19" t="s">
        <v>38</v>
      </c>
      <c r="E790" s="16">
        <v>90741</v>
      </c>
      <c r="F790" s="16">
        <v>70537.5</v>
      </c>
      <c r="H790" s="39"/>
      <c r="I790" s="41"/>
    </row>
    <row r="791" spans="1:12" ht="16.5" hidden="1" x14ac:dyDescent="0.25">
      <c r="A791" s="15" t="str">
        <f t="shared" si="13"/>
        <v>Kai MartCGM300</v>
      </c>
      <c r="B791" s="19" t="s">
        <v>7708</v>
      </c>
      <c r="C791" s="19" t="s">
        <v>27</v>
      </c>
      <c r="D791" s="19" t="s">
        <v>28</v>
      </c>
      <c r="E791" s="16">
        <v>96000</v>
      </c>
      <c r="F791" s="16">
        <v>69759.45</v>
      </c>
      <c r="H791" s="39"/>
      <c r="I791" s="41"/>
    </row>
    <row r="792" spans="1:12" ht="16.5" hidden="1" x14ac:dyDescent="0.25">
      <c r="A792" s="15" t="str">
        <f t="shared" si="13"/>
        <v>Kai MartGM500</v>
      </c>
      <c r="B792" s="19" t="s">
        <v>7708</v>
      </c>
      <c r="C792" s="19" t="s">
        <v>30</v>
      </c>
      <c r="D792" s="19" t="s">
        <v>31</v>
      </c>
      <c r="E792" s="16">
        <v>147000</v>
      </c>
      <c r="F792" s="16">
        <v>105505.09999999999</v>
      </c>
      <c r="H792" s="39"/>
      <c r="I792" s="41"/>
    </row>
    <row r="793" spans="1:12" ht="16.5" hidden="1" x14ac:dyDescent="0.25">
      <c r="A793" s="15" t="str">
        <f t="shared" si="13"/>
        <v>Kai MartMNH250</v>
      </c>
      <c r="B793" s="19" t="s">
        <v>7708</v>
      </c>
      <c r="C793" s="19" t="s">
        <v>48</v>
      </c>
      <c r="D793" s="19" t="s">
        <v>49</v>
      </c>
      <c r="E793" s="16">
        <v>58333</v>
      </c>
      <c r="F793" s="16">
        <v>43700</v>
      </c>
      <c r="H793" s="39"/>
      <c r="I793" s="41"/>
    </row>
    <row r="794" spans="1:12" ht="16.5" hidden="1" x14ac:dyDescent="0.25">
      <c r="A794" s="15" t="str">
        <f t="shared" si="13"/>
        <v>Kai MartGM500</v>
      </c>
      <c r="B794" s="19" t="s">
        <v>7708</v>
      </c>
      <c r="C794" s="19" t="s">
        <v>30</v>
      </c>
      <c r="D794" s="19" t="s">
        <v>31</v>
      </c>
      <c r="E794" s="16">
        <v>111058</v>
      </c>
      <c r="F794" s="16">
        <v>111058</v>
      </c>
      <c r="H794" s="39"/>
      <c r="I794" s="41"/>
    </row>
    <row r="795" spans="1:12" ht="16.5" hidden="1" x14ac:dyDescent="0.25">
      <c r="A795" s="15" t="str">
        <f t="shared" ref="A795:A869" si="18">B795&amp;C795</f>
        <v>Kai MartCGM300</v>
      </c>
      <c r="B795" s="19" t="s">
        <v>7708</v>
      </c>
      <c r="C795" s="19" t="s">
        <v>27</v>
      </c>
      <c r="D795" s="19" t="s">
        <v>28</v>
      </c>
      <c r="E795" s="16">
        <v>73431</v>
      </c>
      <c r="F795" s="16">
        <v>73431</v>
      </c>
      <c r="H795" s="39">
        <f t="shared" ref="H795:H810" si="19">F795-E795</f>
        <v>0</v>
      </c>
      <c r="I795" s="41">
        <v>90741</v>
      </c>
      <c r="L795">
        <v>70537.5</v>
      </c>
    </row>
    <row r="796" spans="1:12" ht="16.5" hidden="1" x14ac:dyDescent="0.25">
      <c r="A796" s="15" t="str">
        <f t="shared" si="18"/>
        <v>Kai MartCGM100</v>
      </c>
      <c r="B796" s="19" t="s">
        <v>7708</v>
      </c>
      <c r="C796" s="19" t="s">
        <v>551</v>
      </c>
      <c r="D796" s="19" t="s">
        <v>552</v>
      </c>
      <c r="E796" s="16">
        <v>24549</v>
      </c>
      <c r="F796" s="16">
        <v>24549</v>
      </c>
      <c r="H796" s="39">
        <f t="shared" si="19"/>
        <v>0</v>
      </c>
      <c r="I796" s="41">
        <v>36111</v>
      </c>
      <c r="L796">
        <v>23321.55</v>
      </c>
    </row>
    <row r="797" spans="1:12" ht="16.5" hidden="1" x14ac:dyDescent="0.25">
      <c r="A797" s="15" t="str">
        <f t="shared" si="18"/>
        <v>Kai MartTH200</v>
      </c>
      <c r="B797" s="19" t="s">
        <v>7708</v>
      </c>
      <c r="C797" s="19" t="s">
        <v>34</v>
      </c>
      <c r="D797" s="19" t="s">
        <v>35</v>
      </c>
      <c r="E797" s="16">
        <v>55595</v>
      </c>
      <c r="F797" s="16">
        <v>55595</v>
      </c>
      <c r="H797" s="39">
        <f t="shared" si="19"/>
        <v>0</v>
      </c>
      <c r="I797" s="41">
        <v>96000</v>
      </c>
      <c r="L797">
        <v>69759.45</v>
      </c>
    </row>
    <row r="798" spans="1:12" ht="16.5" hidden="1" x14ac:dyDescent="0.25">
      <c r="A798" s="15" t="str">
        <f t="shared" si="18"/>
        <v>Kai MartGHK300</v>
      </c>
      <c r="B798" s="19" t="s">
        <v>7708</v>
      </c>
      <c r="C798" s="19" t="s">
        <v>553</v>
      </c>
      <c r="D798" s="19" t="s">
        <v>554</v>
      </c>
      <c r="E798" s="16">
        <v>70000</v>
      </c>
      <c r="F798" s="16">
        <v>70000</v>
      </c>
      <c r="H798" s="39">
        <f t="shared" si="19"/>
        <v>0</v>
      </c>
      <c r="I798" s="41">
        <v>66500</v>
      </c>
      <c r="L798">
        <v>47880</v>
      </c>
    </row>
    <row r="799" spans="1:12" ht="16.5" hidden="1" x14ac:dyDescent="0.25">
      <c r="A799" s="15" t="str">
        <f t="shared" si="18"/>
        <v>Kai MartGTLX250G</v>
      </c>
      <c r="B799" s="19" t="s">
        <v>7708</v>
      </c>
      <c r="C799" s="19" t="s">
        <v>32</v>
      </c>
      <c r="D799" s="19" t="s">
        <v>33</v>
      </c>
      <c r="E799" s="16">
        <v>50182</v>
      </c>
      <c r="F799" s="16">
        <v>50182</v>
      </c>
      <c r="H799" s="39">
        <f t="shared" si="19"/>
        <v>0</v>
      </c>
      <c r="I799" s="41">
        <v>66000</v>
      </c>
      <c r="L799">
        <v>47673.85</v>
      </c>
    </row>
    <row r="800" spans="1:12" ht="16.5" hidden="1" x14ac:dyDescent="0.25">
      <c r="A800" s="15" t="str">
        <f t="shared" si="18"/>
        <v>Kai MartMNH250</v>
      </c>
      <c r="B800" s="19" t="s">
        <v>7708</v>
      </c>
      <c r="C800" s="19" t="s">
        <v>48</v>
      </c>
      <c r="D800" s="19" t="s">
        <v>49</v>
      </c>
      <c r="E800" s="16">
        <v>46000</v>
      </c>
      <c r="F800" s="16">
        <v>46000</v>
      </c>
      <c r="H800" s="39">
        <f t="shared" si="19"/>
        <v>0</v>
      </c>
      <c r="I800" s="41">
        <v>96000</v>
      </c>
      <c r="L800">
        <v>69759.45</v>
      </c>
    </row>
    <row r="801" spans="1:12" ht="16.5" hidden="1" x14ac:dyDescent="0.25">
      <c r="A801" s="15" t="str">
        <f t="shared" si="18"/>
        <v>Kai MartGSG250</v>
      </c>
      <c r="B801" s="19" t="s">
        <v>7708</v>
      </c>
      <c r="C801" s="19" t="s">
        <v>46</v>
      </c>
      <c r="D801" s="19" t="s">
        <v>47</v>
      </c>
      <c r="E801" s="16">
        <v>50400</v>
      </c>
      <c r="F801" s="16">
        <v>50400</v>
      </c>
      <c r="H801" s="39">
        <f t="shared" si="19"/>
        <v>0</v>
      </c>
      <c r="I801" s="41">
        <v>147000</v>
      </c>
      <c r="L801">
        <v>105505.09999999999</v>
      </c>
    </row>
    <row r="802" spans="1:12" ht="16.5" hidden="1" x14ac:dyDescent="0.25">
      <c r="A802" s="15" t="str">
        <f t="shared" si="18"/>
        <v>Kai MartGL250</v>
      </c>
      <c r="B802" s="19" t="s">
        <v>7708</v>
      </c>
      <c r="C802" s="19" t="s">
        <v>44</v>
      </c>
      <c r="D802" s="19" t="s">
        <v>7208</v>
      </c>
      <c r="E802" s="16">
        <v>49500</v>
      </c>
      <c r="F802" s="16">
        <v>49500</v>
      </c>
      <c r="H802" s="39">
        <f t="shared" si="19"/>
        <v>0</v>
      </c>
      <c r="I802" s="41">
        <v>66000</v>
      </c>
      <c r="L802">
        <v>47673.85</v>
      </c>
    </row>
    <row r="803" spans="1:12" ht="16.5" hidden="1" x14ac:dyDescent="0.25">
      <c r="A803" s="15" t="str">
        <f t="shared" si="18"/>
        <v>Kai Martgxd500</v>
      </c>
      <c r="B803" s="19" t="s">
        <v>7708</v>
      </c>
      <c r="C803" s="19" t="s">
        <v>7322</v>
      </c>
      <c r="D803" s="19" t="s">
        <v>53</v>
      </c>
      <c r="E803" s="16">
        <v>111606</v>
      </c>
      <c r="F803" s="16">
        <v>111606</v>
      </c>
      <c r="H803" s="39"/>
      <c r="I803" s="41"/>
    </row>
    <row r="804" spans="1:12" ht="16.5" hidden="1" x14ac:dyDescent="0.25">
      <c r="A804" s="15" t="str">
        <f t="shared" si="18"/>
        <v>Kai Martthst150</v>
      </c>
      <c r="B804" s="19" t="s">
        <v>7708</v>
      </c>
      <c r="C804" s="19" t="s">
        <v>7190</v>
      </c>
      <c r="D804" s="19" t="s">
        <v>7205</v>
      </c>
      <c r="E804" s="16">
        <v>21667</v>
      </c>
      <c r="F804" s="16">
        <v>21667</v>
      </c>
      <c r="H804" s="39"/>
      <c r="I804" s="41"/>
    </row>
    <row r="805" spans="1:12" ht="16.5" hidden="1" x14ac:dyDescent="0.25">
      <c r="A805" s="15" t="str">
        <f t="shared" si="18"/>
        <v>Kai MartCC300</v>
      </c>
      <c r="B805" s="19" t="s">
        <v>7708</v>
      </c>
      <c r="C805" s="19" t="s">
        <v>37</v>
      </c>
      <c r="D805" s="19" t="s">
        <v>38</v>
      </c>
      <c r="E805" s="16">
        <v>90741</v>
      </c>
      <c r="F805" s="16">
        <v>70537.5</v>
      </c>
      <c r="H805" s="39">
        <f t="shared" si="19"/>
        <v>-20203.5</v>
      </c>
      <c r="I805" s="41">
        <v>73000</v>
      </c>
      <c r="L805">
        <v>52815.25</v>
      </c>
    </row>
    <row r="806" spans="1:12" ht="16.5" hidden="1" x14ac:dyDescent="0.25">
      <c r="A806" s="15" t="str">
        <f t="shared" si="18"/>
        <v>Kai MartCGM100</v>
      </c>
      <c r="B806" s="19" t="s">
        <v>7708</v>
      </c>
      <c r="C806" s="19" t="s">
        <v>551</v>
      </c>
      <c r="D806" s="19" t="s">
        <v>552</v>
      </c>
      <c r="E806" s="16">
        <v>36111</v>
      </c>
      <c r="F806" s="16">
        <v>23321.55</v>
      </c>
      <c r="H806" s="39">
        <f t="shared" si="19"/>
        <v>-12789.45</v>
      </c>
      <c r="I806" s="41">
        <v>96000</v>
      </c>
      <c r="L806">
        <v>73431</v>
      </c>
    </row>
    <row r="807" spans="1:12" ht="16.5" hidden="1" x14ac:dyDescent="0.25">
      <c r="A807" s="15" t="str">
        <f t="shared" si="18"/>
        <v>Kai MartCGM300</v>
      </c>
      <c r="B807" s="19" t="s">
        <v>7708</v>
      </c>
      <c r="C807" s="19" t="s">
        <v>27</v>
      </c>
      <c r="D807" s="19" t="s">
        <v>28</v>
      </c>
      <c r="E807" s="16">
        <v>96000</v>
      </c>
      <c r="F807" s="16">
        <v>69759.45</v>
      </c>
      <c r="H807" s="39">
        <f t="shared" si="19"/>
        <v>-26240.550000000003</v>
      </c>
      <c r="I807" s="41">
        <v>70000</v>
      </c>
      <c r="L807">
        <v>70000</v>
      </c>
    </row>
    <row r="808" spans="1:12" ht="16.5" hidden="1" x14ac:dyDescent="0.25">
      <c r="A808" s="15" t="str">
        <f t="shared" si="18"/>
        <v>Kai MartGSG250</v>
      </c>
      <c r="B808" s="19" t="s">
        <v>7708</v>
      </c>
      <c r="C808" s="19" t="s">
        <v>46</v>
      </c>
      <c r="D808" s="19" t="s">
        <v>47</v>
      </c>
      <c r="E808" s="16">
        <v>66500</v>
      </c>
      <c r="F808" s="16">
        <v>47880</v>
      </c>
      <c r="H808" s="39">
        <f t="shared" si="19"/>
        <v>-18620</v>
      </c>
      <c r="I808" s="41">
        <v>147000</v>
      </c>
      <c r="L808">
        <v>111058</v>
      </c>
    </row>
    <row r="809" spans="1:12" ht="16.5" hidden="1" x14ac:dyDescent="0.25">
      <c r="A809" s="15" t="str">
        <f t="shared" si="18"/>
        <v>Kai MartGTLX250G</v>
      </c>
      <c r="B809" s="19" t="s">
        <v>7708</v>
      </c>
      <c r="C809" s="19" t="s">
        <v>32</v>
      </c>
      <c r="D809" s="19" t="s">
        <v>33</v>
      </c>
      <c r="E809" s="16">
        <v>66000</v>
      </c>
      <c r="F809" s="16">
        <v>47673.85</v>
      </c>
      <c r="H809" s="39">
        <f t="shared" si="19"/>
        <v>-18326.150000000001</v>
      </c>
      <c r="I809" s="41">
        <v>73000</v>
      </c>
      <c r="L809">
        <v>55595</v>
      </c>
    </row>
    <row r="810" spans="1:12" ht="16.5" hidden="1" x14ac:dyDescent="0.25">
      <c r="A810" s="15" t="str">
        <f t="shared" si="18"/>
        <v>Kai MartCGM300</v>
      </c>
      <c r="B810" s="19" t="s">
        <v>7708</v>
      </c>
      <c r="C810" s="19" t="s">
        <v>27</v>
      </c>
      <c r="D810" s="19" t="s">
        <v>28</v>
      </c>
      <c r="E810" s="16">
        <v>96000</v>
      </c>
      <c r="F810" s="16">
        <v>69759.45</v>
      </c>
      <c r="H810" s="39">
        <f t="shared" si="19"/>
        <v>-26240.550000000003</v>
      </c>
      <c r="I810" s="41">
        <v>96000</v>
      </c>
      <c r="L810">
        <v>69759.45</v>
      </c>
    </row>
    <row r="811" spans="1:12" ht="16.5" hidden="1" x14ac:dyDescent="0.25">
      <c r="A811" s="15" t="str">
        <f t="shared" si="18"/>
        <v>Kai MartGM500</v>
      </c>
      <c r="B811" s="19" t="s">
        <v>7708</v>
      </c>
      <c r="C811" s="19" t="s">
        <v>30</v>
      </c>
      <c r="D811" s="19" t="s">
        <v>31</v>
      </c>
      <c r="E811" s="16">
        <v>147000</v>
      </c>
      <c r="F811" s="16">
        <v>105505.09999999999</v>
      </c>
      <c r="H811" s="39">
        <f t="shared" ref="H811:H877" si="20">F811-E811</f>
        <v>-41494.900000000009</v>
      </c>
      <c r="I811" s="41">
        <v>147000</v>
      </c>
      <c r="L811">
        <v>105505.09999999999</v>
      </c>
    </row>
    <row r="812" spans="1:12" ht="16.5" hidden="1" x14ac:dyDescent="0.25">
      <c r="A812" s="15" t="str">
        <f t="shared" si="18"/>
        <v>Kai MartGTLX250G</v>
      </c>
      <c r="B812" s="19" t="s">
        <v>7708</v>
      </c>
      <c r="C812" s="19" t="s">
        <v>32</v>
      </c>
      <c r="D812" s="19" t="s">
        <v>33</v>
      </c>
      <c r="E812" s="16">
        <v>66000</v>
      </c>
      <c r="F812" s="16">
        <v>47673.85</v>
      </c>
      <c r="H812" s="39">
        <f t="shared" si="20"/>
        <v>-18326.150000000001</v>
      </c>
      <c r="I812" s="41">
        <v>147000</v>
      </c>
      <c r="L812">
        <v>106025.7</v>
      </c>
    </row>
    <row r="813" spans="1:12" ht="16.5" hidden="1" x14ac:dyDescent="0.25">
      <c r="A813" s="15" t="str">
        <f t="shared" si="18"/>
        <v>Kai MartTH200</v>
      </c>
      <c r="B813" s="19" t="s">
        <v>7708</v>
      </c>
      <c r="C813" s="19" t="s">
        <v>34</v>
      </c>
      <c r="D813" s="19" t="s">
        <v>35</v>
      </c>
      <c r="E813" s="16">
        <v>73000</v>
      </c>
      <c r="F813" s="16">
        <v>52815.25</v>
      </c>
      <c r="H813" s="39">
        <f t="shared" si="20"/>
        <v>-20184.75</v>
      </c>
      <c r="I813" s="41">
        <v>96000</v>
      </c>
      <c r="L813">
        <v>67556.52</v>
      </c>
    </row>
    <row r="814" spans="1:12" ht="16.5" hidden="1" x14ac:dyDescent="0.25">
      <c r="A814" s="15" t="str">
        <f t="shared" si="18"/>
        <v>Kai MartCGM300</v>
      </c>
      <c r="B814" s="19" t="s">
        <v>7708</v>
      </c>
      <c r="C814" s="19" t="s">
        <v>27</v>
      </c>
      <c r="D814" s="19" t="s">
        <v>28</v>
      </c>
      <c r="E814" s="16">
        <v>96000</v>
      </c>
      <c r="F814" s="16">
        <v>73431</v>
      </c>
      <c r="H814" s="39">
        <f t="shared" si="20"/>
        <v>-22569</v>
      </c>
      <c r="I814" s="41">
        <v>147000</v>
      </c>
      <c r="L814">
        <v>102173.36</v>
      </c>
    </row>
    <row r="815" spans="1:12" ht="16.5" hidden="1" x14ac:dyDescent="0.25">
      <c r="A815" s="15" t="str">
        <f t="shared" si="18"/>
        <v>Kai MartGHK300</v>
      </c>
      <c r="B815" s="19" t="s">
        <v>7708</v>
      </c>
      <c r="C815" s="19" t="s">
        <v>553</v>
      </c>
      <c r="D815" s="19" t="s">
        <v>554</v>
      </c>
      <c r="E815" s="16">
        <v>70000</v>
      </c>
      <c r="F815" s="16">
        <v>70000</v>
      </c>
      <c r="H815" s="39">
        <f t="shared" si="20"/>
        <v>0</v>
      </c>
      <c r="I815" s="41">
        <v>66000</v>
      </c>
      <c r="L815">
        <v>46168.36</v>
      </c>
    </row>
    <row r="816" spans="1:12" ht="16.5" hidden="1" x14ac:dyDescent="0.25">
      <c r="A816" s="15" t="str">
        <f t="shared" si="18"/>
        <v>Kai MartGM500</v>
      </c>
      <c r="B816" s="19" t="s">
        <v>7708</v>
      </c>
      <c r="C816" s="19" t="s">
        <v>30</v>
      </c>
      <c r="D816" s="19" t="s">
        <v>31</v>
      </c>
      <c r="E816" s="16">
        <v>147000</v>
      </c>
      <c r="F816" s="16">
        <v>111058</v>
      </c>
      <c r="H816" s="39">
        <f t="shared" si="20"/>
        <v>-35942</v>
      </c>
      <c r="I816" s="41">
        <v>73000</v>
      </c>
      <c r="L816">
        <v>51147.4</v>
      </c>
    </row>
    <row r="817" spans="1:12" ht="16.5" hidden="1" x14ac:dyDescent="0.25">
      <c r="A817" s="15" t="str">
        <f t="shared" si="18"/>
        <v>Kai MartTH200</v>
      </c>
      <c r="B817" s="19" t="s">
        <v>7708</v>
      </c>
      <c r="C817" s="19" t="s">
        <v>34</v>
      </c>
      <c r="D817" s="19" t="s">
        <v>35</v>
      </c>
      <c r="E817" s="16">
        <v>73000</v>
      </c>
      <c r="F817" s="16">
        <v>55595</v>
      </c>
      <c r="H817" s="39">
        <f t="shared" si="20"/>
        <v>-17405</v>
      </c>
      <c r="I817" s="41">
        <v>96000</v>
      </c>
      <c r="L817">
        <v>69759.45</v>
      </c>
    </row>
    <row r="818" spans="1:12" ht="16.5" hidden="1" x14ac:dyDescent="0.25">
      <c r="A818" s="15" t="str">
        <f t="shared" si="18"/>
        <v>Kai MartCGM300</v>
      </c>
      <c r="B818" s="19" t="s">
        <v>7708</v>
      </c>
      <c r="C818" s="19" t="s">
        <v>27</v>
      </c>
      <c r="D818" s="19" t="s">
        <v>28</v>
      </c>
      <c r="E818" s="16">
        <v>96000</v>
      </c>
      <c r="F818" s="16">
        <v>69759.45</v>
      </c>
      <c r="H818" s="39">
        <f t="shared" si="20"/>
        <v>-26240.550000000003</v>
      </c>
      <c r="I818" s="41">
        <v>22500</v>
      </c>
      <c r="L818">
        <v>21375</v>
      </c>
    </row>
    <row r="819" spans="1:12" ht="16.5" hidden="1" x14ac:dyDescent="0.25">
      <c r="A819" s="15" t="str">
        <f t="shared" si="18"/>
        <v>Kai MartGM500</v>
      </c>
      <c r="B819" s="19" t="s">
        <v>7708</v>
      </c>
      <c r="C819" s="19" t="s">
        <v>30</v>
      </c>
      <c r="D819" s="19" t="s">
        <v>31</v>
      </c>
      <c r="E819" s="16">
        <v>147000</v>
      </c>
      <c r="F819" s="16">
        <v>105505.09999999999</v>
      </c>
      <c r="H819" s="39">
        <f t="shared" si="20"/>
        <v>-41494.900000000009</v>
      </c>
      <c r="I819" s="41">
        <v>86111</v>
      </c>
      <c r="L819">
        <v>67402.5</v>
      </c>
    </row>
    <row r="820" spans="1:12" ht="16.5" hidden="1" x14ac:dyDescent="0.25">
      <c r="A820" s="15" t="str">
        <f t="shared" si="18"/>
        <v>Kai MartGXD500</v>
      </c>
      <c r="B820" s="19" t="s">
        <v>7708</v>
      </c>
      <c r="C820" s="19" t="s">
        <v>52</v>
      </c>
      <c r="D820" s="19" t="s">
        <v>53</v>
      </c>
      <c r="E820" s="16">
        <v>147000</v>
      </c>
      <c r="F820" s="16">
        <v>106025.7</v>
      </c>
      <c r="H820" s="39">
        <f t="shared" si="20"/>
        <v>-40974.300000000003</v>
      </c>
      <c r="I820" s="41">
        <v>59400</v>
      </c>
      <c r="L820">
        <v>47025</v>
      </c>
    </row>
    <row r="821" spans="1:12" ht="16.5" hidden="1" x14ac:dyDescent="0.25">
      <c r="A821" s="15" t="str">
        <f t="shared" si="18"/>
        <v>Kai MartCGM300</v>
      </c>
      <c r="B821" s="19" t="s">
        <v>7708</v>
      </c>
      <c r="C821" s="19" t="s">
        <v>27</v>
      </c>
      <c r="D821" s="19" t="s">
        <v>28</v>
      </c>
      <c r="E821" s="16">
        <v>96000</v>
      </c>
      <c r="F821" s="16">
        <v>67556.52</v>
      </c>
      <c r="H821" s="39">
        <f t="shared" si="20"/>
        <v>-28443.479999999996</v>
      </c>
      <c r="I821" s="41">
        <v>147000</v>
      </c>
      <c r="L821">
        <v>105505.09999999999</v>
      </c>
    </row>
    <row r="822" spans="1:12" ht="16.5" hidden="1" x14ac:dyDescent="0.25">
      <c r="A822" s="15" t="str">
        <f t="shared" si="18"/>
        <v>Kai MartGM500</v>
      </c>
      <c r="B822" s="19" t="s">
        <v>7708</v>
      </c>
      <c r="C822" s="19" t="s">
        <v>30</v>
      </c>
      <c r="D822" s="19" t="s">
        <v>31</v>
      </c>
      <c r="E822" s="16">
        <v>147000</v>
      </c>
      <c r="F822" s="16">
        <v>102173.36</v>
      </c>
      <c r="H822" s="39">
        <f t="shared" si="20"/>
        <v>-44826.64</v>
      </c>
      <c r="I822" s="41">
        <v>66000</v>
      </c>
      <c r="L822">
        <v>47673.85</v>
      </c>
    </row>
    <row r="823" spans="1:12" ht="16.5" hidden="1" x14ac:dyDescent="0.25">
      <c r="A823" s="15" t="str">
        <f t="shared" si="18"/>
        <v>Kai MartGTLX250G</v>
      </c>
      <c r="B823" s="19" t="s">
        <v>7708</v>
      </c>
      <c r="C823" s="19" t="s">
        <v>32</v>
      </c>
      <c r="D823" s="19" t="s">
        <v>33</v>
      </c>
      <c r="E823" s="16">
        <v>66000</v>
      </c>
      <c r="F823" s="16">
        <v>46168.36</v>
      </c>
      <c r="H823" s="39">
        <f t="shared" si="20"/>
        <v>-19831.64</v>
      </c>
      <c r="I823" s="41">
        <v>73000</v>
      </c>
      <c r="L823">
        <v>52815.25</v>
      </c>
    </row>
    <row r="824" spans="1:12" ht="16.5" hidden="1" x14ac:dyDescent="0.25">
      <c r="A824" s="15" t="str">
        <f t="shared" si="18"/>
        <v>Kai MartTH200</v>
      </c>
      <c r="B824" s="19" t="s">
        <v>7708</v>
      </c>
      <c r="C824" s="19" t="s">
        <v>34</v>
      </c>
      <c r="D824" s="19" t="s">
        <v>35</v>
      </c>
      <c r="E824" s="16">
        <v>73000</v>
      </c>
      <c r="F824" s="16">
        <v>51147.4</v>
      </c>
      <c r="H824" s="39">
        <f t="shared" si="20"/>
        <v>-21852.6</v>
      </c>
      <c r="I824" s="41">
        <v>21667</v>
      </c>
      <c r="L824">
        <v>20583.649999999998</v>
      </c>
    </row>
    <row r="825" spans="1:12" ht="16.5" hidden="1" x14ac:dyDescent="0.25">
      <c r="A825" s="15" t="str">
        <f t="shared" si="18"/>
        <v>Kai MartCGM300</v>
      </c>
      <c r="B825" s="19" t="s">
        <v>7708</v>
      </c>
      <c r="C825" s="19" t="s">
        <v>27</v>
      </c>
      <c r="D825" s="19" t="s">
        <v>28</v>
      </c>
      <c r="E825" s="16">
        <v>96000</v>
      </c>
      <c r="F825" s="16">
        <v>69759.45</v>
      </c>
      <c r="H825" s="39">
        <f t="shared" si="20"/>
        <v>-26240.550000000003</v>
      </c>
      <c r="I825" s="41">
        <v>90741</v>
      </c>
      <c r="L825">
        <v>70537.5</v>
      </c>
    </row>
    <row r="826" spans="1:12" ht="16.5" hidden="1" x14ac:dyDescent="0.25">
      <c r="A826" s="15" t="str">
        <f t="shared" si="18"/>
        <v>Kai MartCGST150</v>
      </c>
      <c r="B826" s="19" t="s">
        <v>7708</v>
      </c>
      <c r="C826" s="19" t="s">
        <v>563</v>
      </c>
      <c r="D826" s="19" t="s">
        <v>564</v>
      </c>
      <c r="E826" s="16">
        <v>22500</v>
      </c>
      <c r="F826" s="16">
        <v>21375</v>
      </c>
      <c r="H826" s="39">
        <f t="shared" si="20"/>
        <v>-1125</v>
      </c>
      <c r="I826" s="41">
        <v>66500</v>
      </c>
      <c r="L826">
        <v>47880</v>
      </c>
    </row>
    <row r="827" spans="1:12" ht="16.5" hidden="1" x14ac:dyDescent="0.25">
      <c r="A827" s="15" t="str">
        <f t="shared" si="18"/>
        <v>Kai MartCN300</v>
      </c>
      <c r="B827" s="19" t="s">
        <v>7708</v>
      </c>
      <c r="C827" s="19" t="s">
        <v>39</v>
      </c>
      <c r="D827" s="19" t="s">
        <v>40</v>
      </c>
      <c r="E827" s="16">
        <v>86111</v>
      </c>
      <c r="F827" s="16">
        <v>67402.5</v>
      </c>
      <c r="H827" s="39">
        <f t="shared" si="20"/>
        <v>-18708.5</v>
      </c>
      <c r="I827" s="41">
        <v>58333</v>
      </c>
      <c r="L827">
        <v>43700</v>
      </c>
    </row>
    <row r="828" spans="1:12" ht="16.5" hidden="1" x14ac:dyDescent="0.25">
      <c r="A828" s="15" t="str">
        <f t="shared" si="18"/>
        <v>Kai MartGL250</v>
      </c>
      <c r="B828" s="19" t="s">
        <v>7708</v>
      </c>
      <c r="C828" s="19" t="s">
        <v>44</v>
      </c>
      <c r="D828" s="19" t="s">
        <v>45</v>
      </c>
      <c r="E828" s="16">
        <v>59400</v>
      </c>
      <c r="F828" s="16">
        <v>47025</v>
      </c>
      <c r="H828" s="39">
        <f t="shared" si="20"/>
        <v>-12375</v>
      </c>
      <c r="I828" s="41">
        <v>96000</v>
      </c>
      <c r="L828">
        <v>67556.52</v>
      </c>
    </row>
    <row r="829" spans="1:12" ht="16.5" hidden="1" x14ac:dyDescent="0.25">
      <c r="A829" s="15" t="str">
        <f t="shared" si="18"/>
        <v>Kai MartGM500</v>
      </c>
      <c r="B829" s="19" t="s">
        <v>7708</v>
      </c>
      <c r="C829" s="19" t="s">
        <v>30</v>
      </c>
      <c r="D829" s="19" t="s">
        <v>31</v>
      </c>
      <c r="E829" s="16">
        <v>147000</v>
      </c>
      <c r="F829" s="16">
        <v>105505.09999999999</v>
      </c>
      <c r="H829" s="39">
        <f t="shared" si="20"/>
        <v>-41494.900000000009</v>
      </c>
      <c r="I829" s="41">
        <v>147000</v>
      </c>
      <c r="L829">
        <v>102173.36</v>
      </c>
    </row>
    <row r="830" spans="1:12" ht="16.5" hidden="1" x14ac:dyDescent="0.25">
      <c r="A830" s="15" t="str">
        <f t="shared" si="18"/>
        <v>Kai MartGTLX250G</v>
      </c>
      <c r="B830" s="19" t="s">
        <v>7708</v>
      </c>
      <c r="C830" s="19" t="s">
        <v>32</v>
      </c>
      <c r="D830" s="19" t="s">
        <v>33</v>
      </c>
      <c r="E830" s="16">
        <v>66000</v>
      </c>
      <c r="F830" s="16">
        <v>47673.85</v>
      </c>
      <c r="H830" s="39">
        <f t="shared" si="20"/>
        <v>-18326.150000000001</v>
      </c>
      <c r="I830" s="41">
        <v>66000</v>
      </c>
      <c r="L830">
        <v>46168.36</v>
      </c>
    </row>
    <row r="831" spans="1:12" ht="16.5" hidden="1" x14ac:dyDescent="0.25">
      <c r="A831" s="15" t="str">
        <f t="shared" si="18"/>
        <v>Kai MartTH200</v>
      </c>
      <c r="B831" s="19" t="s">
        <v>7708</v>
      </c>
      <c r="C831" s="19" t="s">
        <v>34</v>
      </c>
      <c r="D831" s="19" t="s">
        <v>35</v>
      </c>
      <c r="E831" s="16">
        <v>73000</v>
      </c>
      <c r="F831" s="16">
        <v>52815.25</v>
      </c>
      <c r="H831" s="39">
        <f t="shared" si="20"/>
        <v>-20184.75</v>
      </c>
      <c r="I831" s="41">
        <v>96000</v>
      </c>
      <c r="L831">
        <v>66087.900000000009</v>
      </c>
    </row>
    <row r="832" spans="1:12" ht="16.5" hidden="1" x14ac:dyDescent="0.25">
      <c r="A832" s="15" t="str">
        <f t="shared" si="18"/>
        <v>Kai MartTHST150</v>
      </c>
      <c r="B832" s="19" t="s">
        <v>7708</v>
      </c>
      <c r="C832" s="19" t="s">
        <v>565</v>
      </c>
      <c r="D832" s="19" t="s">
        <v>566</v>
      </c>
      <c r="E832" s="16">
        <v>21667</v>
      </c>
      <c r="F832" s="16">
        <v>20583.649999999998</v>
      </c>
      <c r="H832" s="39">
        <f t="shared" si="20"/>
        <v>-1083.3500000000022</v>
      </c>
      <c r="I832" s="41">
        <v>66000</v>
      </c>
      <c r="L832">
        <v>45164.700000000004</v>
      </c>
    </row>
    <row r="833" spans="1:12" ht="16.5" hidden="1" x14ac:dyDescent="0.25">
      <c r="A833" s="15" t="str">
        <f t="shared" si="18"/>
        <v>Kai MartCC300</v>
      </c>
      <c r="B833" s="19" t="s">
        <v>7708</v>
      </c>
      <c r="C833" s="19" t="s">
        <v>37</v>
      </c>
      <c r="D833" s="19" t="s">
        <v>38</v>
      </c>
      <c r="E833" s="16">
        <v>90741</v>
      </c>
      <c r="F833" s="16">
        <v>70537.5</v>
      </c>
      <c r="H833" s="39">
        <f t="shared" si="20"/>
        <v>-20203.5</v>
      </c>
      <c r="I833" s="41">
        <v>73000</v>
      </c>
      <c r="L833">
        <v>50035.5</v>
      </c>
    </row>
    <row r="834" spans="1:12" ht="16.5" hidden="1" x14ac:dyDescent="0.25">
      <c r="A834" s="15" t="str">
        <f t="shared" si="18"/>
        <v>Kai MartGSG250</v>
      </c>
      <c r="B834" s="19" t="s">
        <v>7708</v>
      </c>
      <c r="C834" s="19" t="s">
        <v>46</v>
      </c>
      <c r="D834" s="19" t="s">
        <v>47</v>
      </c>
      <c r="E834" s="16">
        <v>66500</v>
      </c>
      <c r="F834" s="16">
        <v>47880</v>
      </c>
      <c r="H834" s="39">
        <f t="shared" si="20"/>
        <v>-18620</v>
      </c>
      <c r="I834" s="41">
        <v>96000</v>
      </c>
      <c r="L834">
        <v>69759.45</v>
      </c>
    </row>
    <row r="835" spans="1:12" ht="16.5" hidden="1" x14ac:dyDescent="0.25">
      <c r="A835" s="15" t="str">
        <f t="shared" si="18"/>
        <v>Kai MartMNH250</v>
      </c>
      <c r="B835" s="19" t="s">
        <v>7708</v>
      </c>
      <c r="C835" s="19" t="s">
        <v>48</v>
      </c>
      <c r="D835" s="19" t="s">
        <v>49</v>
      </c>
      <c r="E835" s="16">
        <v>58333</v>
      </c>
      <c r="F835" s="16">
        <v>43700</v>
      </c>
      <c r="H835" s="39">
        <f t="shared" si="20"/>
        <v>-14633</v>
      </c>
      <c r="I835" s="41">
        <v>147000</v>
      </c>
      <c r="L835">
        <v>105505.09999999999</v>
      </c>
    </row>
    <row r="836" spans="1:12" ht="16.5" hidden="1" x14ac:dyDescent="0.25">
      <c r="A836" s="15" t="str">
        <f t="shared" si="18"/>
        <v>Kai MartCGM300</v>
      </c>
      <c r="B836" s="19" t="s">
        <v>7708</v>
      </c>
      <c r="C836" s="19" t="s">
        <v>27</v>
      </c>
      <c r="D836" s="19" t="s">
        <v>28</v>
      </c>
      <c r="E836" s="16">
        <v>96000</v>
      </c>
      <c r="F836" s="16">
        <v>67556.52</v>
      </c>
      <c r="H836" s="39">
        <f t="shared" si="20"/>
        <v>-28443.479999999996</v>
      </c>
      <c r="I836" s="41">
        <v>66000</v>
      </c>
      <c r="L836">
        <v>47673.85</v>
      </c>
    </row>
    <row r="837" spans="1:12" ht="16.5" hidden="1" x14ac:dyDescent="0.25">
      <c r="A837" s="15" t="str">
        <f t="shared" si="18"/>
        <v>Kai MartGM500</v>
      </c>
      <c r="B837" s="19" t="s">
        <v>7708</v>
      </c>
      <c r="C837" s="19" t="s">
        <v>30</v>
      </c>
      <c r="D837" s="19" t="s">
        <v>31</v>
      </c>
      <c r="E837" s="16">
        <v>147000</v>
      </c>
      <c r="F837" s="16">
        <v>102173.36</v>
      </c>
      <c r="H837" s="39">
        <f t="shared" si="20"/>
        <v>-44826.64</v>
      </c>
      <c r="I837" s="41">
        <v>73000</v>
      </c>
      <c r="L837">
        <v>52815.25</v>
      </c>
    </row>
    <row r="838" spans="1:12" ht="16.5" hidden="1" x14ac:dyDescent="0.25">
      <c r="A838" s="15" t="str">
        <f t="shared" si="18"/>
        <v>Kai MartGTLX250G</v>
      </c>
      <c r="B838" s="19" t="s">
        <v>7708</v>
      </c>
      <c r="C838" s="19" t="s">
        <v>32</v>
      </c>
      <c r="D838" s="19" t="s">
        <v>33</v>
      </c>
      <c r="E838" s="16">
        <v>66000</v>
      </c>
      <c r="F838" s="16">
        <v>46168.36</v>
      </c>
      <c r="H838" s="39">
        <f t="shared" si="20"/>
        <v>-19831.64</v>
      </c>
      <c r="I838" s="41">
        <v>90741</v>
      </c>
      <c r="L838">
        <v>70537.5</v>
      </c>
    </row>
    <row r="839" spans="1:12" ht="16.5" hidden="1" x14ac:dyDescent="0.25">
      <c r="A839" s="15" t="str">
        <f t="shared" si="18"/>
        <v>Kai MartCGM300</v>
      </c>
      <c r="B839" s="19" t="s">
        <v>7708</v>
      </c>
      <c r="C839" s="19" t="s">
        <v>27</v>
      </c>
      <c r="D839" s="19" t="s">
        <v>28</v>
      </c>
      <c r="E839" s="16">
        <v>96000</v>
      </c>
      <c r="F839" s="16">
        <v>66087.900000000009</v>
      </c>
      <c r="H839" s="39">
        <f t="shared" si="20"/>
        <v>-29912.099999999991</v>
      </c>
      <c r="I839" s="41">
        <v>96000</v>
      </c>
      <c r="L839">
        <v>69759.45</v>
      </c>
    </row>
    <row r="840" spans="1:12" ht="16.5" hidden="1" x14ac:dyDescent="0.25">
      <c r="A840" s="15" t="str">
        <f>B840&amp;C840</f>
        <v>Kai MartGTLX250G</v>
      </c>
      <c r="B840" s="19" t="s">
        <v>7708</v>
      </c>
      <c r="C840" s="19" t="s">
        <v>32</v>
      </c>
      <c r="D840" s="19" t="s">
        <v>33</v>
      </c>
      <c r="E840" s="16">
        <v>66000</v>
      </c>
      <c r="F840" s="16">
        <v>45164.700000000004</v>
      </c>
      <c r="H840" s="39">
        <f t="shared" si="20"/>
        <v>-20835.299999999996</v>
      </c>
      <c r="I840" s="41">
        <v>147000</v>
      </c>
      <c r="L840">
        <v>105505.09999999999</v>
      </c>
    </row>
    <row r="841" spans="1:12" ht="16.5" hidden="1" x14ac:dyDescent="0.25">
      <c r="A841" s="15" t="str">
        <f>B841&amp;C841</f>
        <v>Kai MartTH200</v>
      </c>
      <c r="B841" s="19" t="s">
        <v>7708</v>
      </c>
      <c r="C841" s="19" t="s">
        <v>34</v>
      </c>
      <c r="D841" s="19" t="s">
        <v>35</v>
      </c>
      <c r="E841" s="16">
        <v>73000</v>
      </c>
      <c r="F841" s="16">
        <v>50035.5</v>
      </c>
      <c r="H841" s="39">
        <f t="shared" si="20"/>
        <v>-22964.5</v>
      </c>
      <c r="I841" s="41">
        <v>58333</v>
      </c>
      <c r="L841">
        <v>43700</v>
      </c>
    </row>
    <row r="842" spans="1:12" ht="16.5" hidden="1" x14ac:dyDescent="0.25">
      <c r="A842" s="15" t="str">
        <f t="shared" si="18"/>
        <v>Kai MartCGM300</v>
      </c>
      <c r="B842" s="19" t="s">
        <v>7708</v>
      </c>
      <c r="C842" s="19" t="s">
        <v>27</v>
      </c>
      <c r="D842" s="19" t="s">
        <v>28</v>
      </c>
      <c r="E842" s="16">
        <v>96000</v>
      </c>
      <c r="F842" s="16">
        <v>69759.45</v>
      </c>
      <c r="H842" s="39">
        <f t="shared" si="20"/>
        <v>-26240.550000000003</v>
      </c>
      <c r="I842" s="41">
        <v>86111</v>
      </c>
      <c r="L842">
        <v>67402.5</v>
      </c>
    </row>
    <row r="843" spans="1:12" ht="16.5" hidden="1" x14ac:dyDescent="0.25">
      <c r="A843" s="15" t="str">
        <f t="shared" si="18"/>
        <v>Kai MartGM500</v>
      </c>
      <c r="B843" s="19" t="s">
        <v>7708</v>
      </c>
      <c r="C843" s="19" t="s">
        <v>30</v>
      </c>
      <c r="D843" s="19" t="s">
        <v>31</v>
      </c>
      <c r="E843" s="16">
        <v>147000</v>
      </c>
      <c r="F843" s="16">
        <v>105505.09999999999</v>
      </c>
      <c r="H843" s="39">
        <f t="shared" si="20"/>
        <v>-41494.900000000009</v>
      </c>
      <c r="I843" s="41">
        <v>66000</v>
      </c>
      <c r="L843">
        <v>47673.85</v>
      </c>
    </row>
    <row r="844" spans="1:12" ht="16.5" hidden="1" x14ac:dyDescent="0.25">
      <c r="A844" s="15" t="str">
        <f t="shared" si="18"/>
        <v>Kai MartGTLX250G</v>
      </c>
      <c r="B844" s="19" t="s">
        <v>7708</v>
      </c>
      <c r="C844" s="19" t="s">
        <v>32</v>
      </c>
      <c r="D844" s="19" t="s">
        <v>33</v>
      </c>
      <c r="E844" s="16">
        <v>66000</v>
      </c>
      <c r="F844" s="16">
        <v>47673.85</v>
      </c>
      <c r="H844" s="39">
        <f t="shared" si="20"/>
        <v>-18326.150000000001</v>
      </c>
      <c r="I844" s="41">
        <v>73000</v>
      </c>
      <c r="L844">
        <v>52815.25</v>
      </c>
    </row>
    <row r="845" spans="1:12" ht="16.5" hidden="1" x14ac:dyDescent="0.25">
      <c r="A845" s="15" t="str">
        <f t="shared" si="18"/>
        <v>Kai MartTH200</v>
      </c>
      <c r="B845" s="19" t="s">
        <v>7708</v>
      </c>
      <c r="C845" s="19" t="s">
        <v>34</v>
      </c>
      <c r="D845" s="19" t="s">
        <v>35</v>
      </c>
      <c r="E845" s="16">
        <v>73000</v>
      </c>
      <c r="F845" s="16">
        <v>52815.25</v>
      </c>
      <c r="H845" s="39"/>
      <c r="I845" s="41"/>
    </row>
    <row r="846" spans="1:12" ht="16.5" hidden="1" x14ac:dyDescent="0.25">
      <c r="A846" s="15" t="str">
        <f t="shared" si="18"/>
        <v>Kai MartCC300</v>
      </c>
      <c r="B846" s="19" t="s">
        <v>7708</v>
      </c>
      <c r="C846" s="19" t="s">
        <v>37</v>
      </c>
      <c r="D846" s="19" t="s">
        <v>38</v>
      </c>
      <c r="E846" s="16">
        <v>90741</v>
      </c>
      <c r="F846" s="16">
        <v>70537.5</v>
      </c>
      <c r="H846" s="39">
        <f t="shared" si="20"/>
        <v>-20203.5</v>
      </c>
      <c r="I846" s="41">
        <v>36111</v>
      </c>
      <c r="L846">
        <v>24549</v>
      </c>
    </row>
    <row r="847" spans="1:12" ht="16.5" hidden="1" x14ac:dyDescent="0.25">
      <c r="A847" s="15" t="str">
        <f t="shared" si="18"/>
        <v>Kai MartCGM300</v>
      </c>
      <c r="B847" s="19" t="s">
        <v>7708</v>
      </c>
      <c r="C847" s="19" t="s">
        <v>27</v>
      </c>
      <c r="D847" s="19" t="s">
        <v>28</v>
      </c>
      <c r="E847" s="16">
        <v>96000</v>
      </c>
      <c r="F847" s="16">
        <v>69759.45</v>
      </c>
      <c r="H847" s="39">
        <f t="shared" si="20"/>
        <v>-26240.550000000003</v>
      </c>
      <c r="I847" s="41">
        <v>96000</v>
      </c>
      <c r="L847">
        <v>73431</v>
      </c>
    </row>
    <row r="848" spans="1:12" ht="16.5" hidden="1" x14ac:dyDescent="0.25">
      <c r="A848" s="15" t="str">
        <f t="shared" si="18"/>
        <v>Kai MartGM500</v>
      </c>
      <c r="B848" s="19" t="s">
        <v>7708</v>
      </c>
      <c r="C848" s="19" t="s">
        <v>30</v>
      </c>
      <c r="D848" s="19" t="s">
        <v>31</v>
      </c>
      <c r="E848" s="16">
        <v>147000</v>
      </c>
      <c r="F848" s="16">
        <v>105505.09999999999</v>
      </c>
      <c r="H848" s="39">
        <f t="shared" si="20"/>
        <v>-41494.900000000009</v>
      </c>
      <c r="I848" s="41">
        <v>147000</v>
      </c>
      <c r="L848">
        <v>119066</v>
      </c>
    </row>
    <row r="849" spans="1:12" ht="16.5" hidden="1" x14ac:dyDescent="0.25">
      <c r="A849" s="15" t="str">
        <f t="shared" si="18"/>
        <v>Kai MartMNH250</v>
      </c>
      <c r="B849" s="19" t="s">
        <v>7708</v>
      </c>
      <c r="C849" s="19" t="s">
        <v>48</v>
      </c>
      <c r="D849" s="19" t="s">
        <v>49</v>
      </c>
      <c r="E849" s="16">
        <v>58333</v>
      </c>
      <c r="F849" s="16">
        <v>43700</v>
      </c>
      <c r="H849" s="39">
        <f t="shared" si="20"/>
        <v>-14633</v>
      </c>
      <c r="I849" s="41">
        <v>147000</v>
      </c>
      <c r="L849">
        <v>111058</v>
      </c>
    </row>
    <row r="850" spans="1:12" ht="16.5" hidden="1" x14ac:dyDescent="0.25">
      <c r="A850" s="15" t="str">
        <f t="shared" si="18"/>
        <v>Kai MartCN300</v>
      </c>
      <c r="B850" s="19" t="s">
        <v>7708</v>
      </c>
      <c r="C850" s="19" t="s">
        <v>39</v>
      </c>
      <c r="D850" s="19" t="s">
        <v>40</v>
      </c>
      <c r="E850" s="16">
        <v>86111</v>
      </c>
      <c r="F850" s="16">
        <v>67402.5</v>
      </c>
      <c r="H850" s="39">
        <f t="shared" si="20"/>
        <v>-18708.5</v>
      </c>
      <c r="I850" s="41">
        <v>66000</v>
      </c>
      <c r="L850">
        <v>50183</v>
      </c>
    </row>
    <row r="851" spans="1:12" ht="16.5" hidden="1" x14ac:dyDescent="0.25">
      <c r="A851" s="15" t="str">
        <f t="shared" si="18"/>
        <v>Kai MartGTLX250G</v>
      </c>
      <c r="B851" s="19" t="s">
        <v>7708</v>
      </c>
      <c r="C851" s="19" t="s">
        <v>32</v>
      </c>
      <c r="D851" s="19" t="s">
        <v>33</v>
      </c>
      <c r="E851" s="16">
        <v>66000</v>
      </c>
      <c r="F851" s="16">
        <v>47673.85</v>
      </c>
      <c r="H851" s="39">
        <f t="shared" si="20"/>
        <v>-18326.150000000001</v>
      </c>
      <c r="I851" s="41">
        <v>147000</v>
      </c>
      <c r="L851">
        <v>111606</v>
      </c>
    </row>
    <row r="852" spans="1:12" ht="16.5" hidden="1" x14ac:dyDescent="0.25">
      <c r="A852" s="15" t="str">
        <f t="shared" si="18"/>
        <v>Kai MartTH200</v>
      </c>
      <c r="B852" s="19" t="s">
        <v>7708</v>
      </c>
      <c r="C852" s="19" t="s">
        <v>34</v>
      </c>
      <c r="D852" s="19" t="s">
        <v>35</v>
      </c>
      <c r="E852" s="16">
        <v>73000</v>
      </c>
      <c r="F852" s="16">
        <v>52815.25</v>
      </c>
      <c r="H852" s="39">
        <f t="shared" si="20"/>
        <v>-20184.75</v>
      </c>
      <c r="I852" s="41">
        <v>58333</v>
      </c>
      <c r="L852">
        <v>46000</v>
      </c>
    </row>
    <row r="853" spans="1:12" ht="16.5" hidden="1" x14ac:dyDescent="0.25">
      <c r="A853" s="15" t="str">
        <f t="shared" si="18"/>
        <v>Kai MartCGST150</v>
      </c>
      <c r="B853" s="19" t="s">
        <v>7708</v>
      </c>
      <c r="C853" s="19" t="s">
        <v>563</v>
      </c>
      <c r="D853" s="19" t="s">
        <v>564</v>
      </c>
      <c r="E853" s="16">
        <v>22500</v>
      </c>
      <c r="F853" s="16">
        <v>21375</v>
      </c>
      <c r="H853" s="39">
        <f t="shared" si="20"/>
        <v>-1125</v>
      </c>
      <c r="I853" s="41">
        <v>73000</v>
      </c>
      <c r="L853">
        <v>55595</v>
      </c>
    </row>
    <row r="854" spans="1:12" ht="16.5" hidden="1" x14ac:dyDescent="0.25">
      <c r="A854" s="15" t="str">
        <f t="shared" si="18"/>
        <v>Kai Martthst150</v>
      </c>
      <c r="B854" s="19" t="s">
        <v>7708</v>
      </c>
      <c r="C854" s="19" t="s">
        <v>7190</v>
      </c>
      <c r="D854" s="19" t="s">
        <v>7205</v>
      </c>
      <c r="E854" s="16">
        <v>21667</v>
      </c>
      <c r="F854" s="16">
        <v>20583.649999999998</v>
      </c>
      <c r="H854" s="39"/>
      <c r="I854" s="41"/>
    </row>
    <row r="855" spans="1:12" ht="16.5" hidden="1" x14ac:dyDescent="0.25">
      <c r="A855" s="15" t="str">
        <f t="shared" si="18"/>
        <v>Kai MartCGM100</v>
      </c>
      <c r="B855" s="19" t="s">
        <v>7708</v>
      </c>
      <c r="C855" s="19" t="s">
        <v>551</v>
      </c>
      <c r="D855" s="19" t="s">
        <v>552</v>
      </c>
      <c r="E855" s="16">
        <v>36111</v>
      </c>
      <c r="F855" s="16">
        <v>24549</v>
      </c>
      <c r="H855" s="39"/>
      <c r="I855" s="41"/>
    </row>
    <row r="856" spans="1:12" ht="16.5" hidden="1" x14ac:dyDescent="0.25">
      <c r="A856" s="15" t="str">
        <f t="shared" si="18"/>
        <v>Kai MartCGM300</v>
      </c>
      <c r="B856" s="19" t="s">
        <v>7708</v>
      </c>
      <c r="C856" s="19" t="s">
        <v>27</v>
      </c>
      <c r="D856" s="19" t="s">
        <v>28</v>
      </c>
      <c r="E856" s="16">
        <v>96000</v>
      </c>
      <c r="F856" s="16">
        <v>73431</v>
      </c>
      <c r="H856" s="39">
        <f t="shared" si="20"/>
        <v>-22569</v>
      </c>
      <c r="I856" s="41">
        <v>96000</v>
      </c>
      <c r="L856">
        <v>73431</v>
      </c>
    </row>
    <row r="857" spans="1:12" ht="16.5" hidden="1" x14ac:dyDescent="0.25">
      <c r="A857" s="15" t="str">
        <f t="shared" si="18"/>
        <v>Kai MartCGM500</v>
      </c>
      <c r="B857" s="19" t="s">
        <v>7708</v>
      </c>
      <c r="C857" s="19" t="s">
        <v>542</v>
      </c>
      <c r="D857" s="19" t="s">
        <v>543</v>
      </c>
      <c r="E857" s="16">
        <v>147000</v>
      </c>
      <c r="F857" s="16">
        <v>119066</v>
      </c>
      <c r="H857" s="39">
        <f t="shared" si="20"/>
        <v>-27934</v>
      </c>
      <c r="I857" s="41">
        <v>22500</v>
      </c>
      <c r="L857">
        <v>22500</v>
      </c>
    </row>
    <row r="858" spans="1:12" ht="16.5" hidden="1" x14ac:dyDescent="0.25">
      <c r="A858" s="15" t="str">
        <f t="shared" si="18"/>
        <v>Kai MartGM500</v>
      </c>
      <c r="B858" s="19" t="s">
        <v>7708</v>
      </c>
      <c r="C858" s="19" t="s">
        <v>30</v>
      </c>
      <c r="D858" s="19" t="s">
        <v>31</v>
      </c>
      <c r="E858" s="16">
        <v>147000</v>
      </c>
      <c r="F858" s="16">
        <v>111058</v>
      </c>
      <c r="H858" s="39">
        <f t="shared" si="20"/>
        <v>-35942</v>
      </c>
      <c r="I858" s="41">
        <v>147000</v>
      </c>
      <c r="L858">
        <v>111058</v>
      </c>
    </row>
    <row r="859" spans="1:12" ht="16.5" hidden="1" x14ac:dyDescent="0.25">
      <c r="A859" s="15" t="str">
        <f t="shared" si="18"/>
        <v>Kai MartGTLX250G</v>
      </c>
      <c r="B859" s="19" t="s">
        <v>7708</v>
      </c>
      <c r="C859" s="19" t="s">
        <v>32</v>
      </c>
      <c r="D859" s="19" t="s">
        <v>33</v>
      </c>
      <c r="E859" s="16">
        <v>66000</v>
      </c>
      <c r="F859" s="16">
        <v>50182</v>
      </c>
      <c r="H859" s="39">
        <f t="shared" si="20"/>
        <v>-15818</v>
      </c>
      <c r="I859" s="41">
        <v>21667</v>
      </c>
      <c r="L859">
        <v>21667</v>
      </c>
    </row>
    <row r="860" spans="1:12" ht="16.5" hidden="1" x14ac:dyDescent="0.25">
      <c r="A860" s="15" t="str">
        <f t="shared" si="18"/>
        <v>Kai MartGXD500</v>
      </c>
      <c r="B860" s="19" t="s">
        <v>7708</v>
      </c>
      <c r="C860" s="19" t="s">
        <v>52</v>
      </c>
      <c r="D860" s="19" t="s">
        <v>53</v>
      </c>
      <c r="E860" s="16">
        <v>147000</v>
      </c>
      <c r="F860" s="16">
        <v>111606</v>
      </c>
      <c r="H860" s="39">
        <f t="shared" si="20"/>
        <v>-35394</v>
      </c>
      <c r="I860" s="41">
        <v>96000</v>
      </c>
      <c r="L860">
        <v>66087.900000000009</v>
      </c>
    </row>
    <row r="861" spans="1:12" ht="16.5" hidden="1" x14ac:dyDescent="0.25">
      <c r="A861" s="15" t="str">
        <f t="shared" si="18"/>
        <v>Kai MartMNH250</v>
      </c>
      <c r="B861" s="19" t="s">
        <v>7708</v>
      </c>
      <c r="C861" s="19" t="s">
        <v>48</v>
      </c>
      <c r="D861" s="19" t="s">
        <v>49</v>
      </c>
      <c r="E861" s="16">
        <v>58333</v>
      </c>
      <c r="F861" s="16">
        <v>46000</v>
      </c>
      <c r="H861" s="39">
        <f t="shared" si="20"/>
        <v>-12333</v>
      </c>
      <c r="I861" s="41">
        <v>147000</v>
      </c>
      <c r="L861">
        <v>99952.2</v>
      </c>
    </row>
    <row r="862" spans="1:12" ht="16.5" hidden="1" x14ac:dyDescent="0.25">
      <c r="A862" s="15" t="str">
        <f t="shared" si="18"/>
        <v>Kai MartTH200</v>
      </c>
      <c r="B862" s="19" t="s">
        <v>7708</v>
      </c>
      <c r="C862" s="19" t="s">
        <v>34</v>
      </c>
      <c r="D862" s="19" t="s">
        <v>35</v>
      </c>
      <c r="E862" s="16">
        <v>73000</v>
      </c>
      <c r="F862" s="16">
        <v>55595</v>
      </c>
      <c r="H862" s="39">
        <f t="shared" si="20"/>
        <v>-17405</v>
      </c>
      <c r="I862" s="41">
        <v>147000</v>
      </c>
      <c r="L862">
        <v>100445.40000000001</v>
      </c>
    </row>
    <row r="863" spans="1:12" ht="16.5" hidden="1" x14ac:dyDescent="0.25">
      <c r="A863" s="15" t="str">
        <f t="shared" si="18"/>
        <v>Kai MartCGST150</v>
      </c>
      <c r="B863" s="19" t="s">
        <v>7708</v>
      </c>
      <c r="C863" s="19" t="s">
        <v>563</v>
      </c>
      <c r="D863" s="19" t="s">
        <v>564</v>
      </c>
      <c r="E863" s="16">
        <v>22500</v>
      </c>
      <c r="F863" s="16">
        <v>21375</v>
      </c>
      <c r="H863" s="39">
        <f t="shared" si="20"/>
        <v>-1125</v>
      </c>
      <c r="I863" s="41">
        <v>90741</v>
      </c>
      <c r="L863">
        <v>70537.5</v>
      </c>
    </row>
    <row r="864" spans="1:12" ht="16.5" hidden="1" x14ac:dyDescent="0.25">
      <c r="A864" s="15" t="str">
        <f t="shared" si="18"/>
        <v>Kai MartTHST150</v>
      </c>
      <c r="B864" s="19" t="s">
        <v>7708</v>
      </c>
      <c r="C864" s="19" t="s">
        <v>565</v>
      </c>
      <c r="D864" s="19" t="s">
        <v>566</v>
      </c>
      <c r="E864" s="16">
        <v>21667</v>
      </c>
      <c r="F864" s="16">
        <v>20583.649999999998</v>
      </c>
      <c r="H864" s="39">
        <f t="shared" si="20"/>
        <v>-1083.3500000000022</v>
      </c>
      <c r="I864" s="41">
        <v>36111</v>
      </c>
      <c r="L864">
        <v>23321.55</v>
      </c>
    </row>
    <row r="865" spans="1:12" ht="16.5" hidden="1" x14ac:dyDescent="0.25">
      <c r="A865" s="15" t="str">
        <f t="shared" si="18"/>
        <v>Kai MartCGM300</v>
      </c>
      <c r="B865" s="19" t="s">
        <v>7708</v>
      </c>
      <c r="C865" s="19" t="s">
        <v>27</v>
      </c>
      <c r="D865" s="19" t="s">
        <v>28</v>
      </c>
      <c r="E865" s="16">
        <v>96000</v>
      </c>
      <c r="F865" s="16">
        <v>73431</v>
      </c>
      <c r="H865" s="39">
        <f t="shared" si="20"/>
        <v>-22569</v>
      </c>
      <c r="I865" s="41">
        <v>96000</v>
      </c>
      <c r="L865">
        <v>69759.45</v>
      </c>
    </row>
    <row r="866" spans="1:12" ht="16.5" hidden="1" x14ac:dyDescent="0.25">
      <c r="A866" s="15" t="str">
        <f t="shared" si="18"/>
        <v>Kai MartCGST150</v>
      </c>
      <c r="B866" s="19" t="s">
        <v>7708</v>
      </c>
      <c r="C866" s="19" t="s">
        <v>563</v>
      </c>
      <c r="D866" s="19" t="s">
        <v>564</v>
      </c>
      <c r="E866" s="16">
        <v>22500</v>
      </c>
      <c r="F866" s="16">
        <v>22500</v>
      </c>
      <c r="H866" s="39">
        <f t="shared" si="20"/>
        <v>0</v>
      </c>
      <c r="I866" s="41">
        <v>147000</v>
      </c>
      <c r="L866">
        <v>113112.7</v>
      </c>
    </row>
    <row r="867" spans="1:12" ht="16.5" hidden="1" x14ac:dyDescent="0.25">
      <c r="A867" s="15" t="str">
        <f t="shared" si="18"/>
        <v>Kai MartGM500</v>
      </c>
      <c r="B867" s="19" t="s">
        <v>7708</v>
      </c>
      <c r="C867" s="19" t="s">
        <v>30</v>
      </c>
      <c r="D867" s="19" t="s">
        <v>31</v>
      </c>
      <c r="E867" s="16">
        <v>147000</v>
      </c>
      <c r="F867" s="16">
        <v>111058</v>
      </c>
      <c r="H867" s="39">
        <f t="shared" si="20"/>
        <v>-35942</v>
      </c>
      <c r="I867" s="41">
        <v>22500</v>
      </c>
      <c r="L867">
        <v>21375</v>
      </c>
    </row>
    <row r="868" spans="1:12" ht="16.5" hidden="1" x14ac:dyDescent="0.25">
      <c r="A868" s="15" t="str">
        <f t="shared" si="18"/>
        <v>Kai MartTHST150</v>
      </c>
      <c r="B868" s="19" t="s">
        <v>7708</v>
      </c>
      <c r="C868" s="19" t="s">
        <v>565</v>
      </c>
      <c r="D868" s="19" t="s">
        <v>566</v>
      </c>
      <c r="E868" s="16">
        <v>21667</v>
      </c>
      <c r="F868" s="16">
        <v>21667</v>
      </c>
      <c r="H868" s="39">
        <f t="shared" si="20"/>
        <v>0</v>
      </c>
      <c r="I868" s="41">
        <v>86111</v>
      </c>
      <c r="L868">
        <v>67402.5</v>
      </c>
    </row>
    <row r="869" spans="1:12" ht="16.5" hidden="1" x14ac:dyDescent="0.25">
      <c r="A869" s="15" t="str">
        <f t="shared" si="18"/>
        <v>Kai MartCGM300</v>
      </c>
      <c r="B869" s="19" t="s">
        <v>7708</v>
      </c>
      <c r="C869" s="19" t="s">
        <v>27</v>
      </c>
      <c r="D869" s="19" t="s">
        <v>28</v>
      </c>
      <c r="E869" s="16">
        <v>96000</v>
      </c>
      <c r="F869" s="16">
        <v>66087.900000000009</v>
      </c>
      <c r="H869" s="39">
        <f t="shared" si="20"/>
        <v>-29912.099999999991</v>
      </c>
      <c r="I869" s="41">
        <v>70000</v>
      </c>
      <c r="L869">
        <v>66500</v>
      </c>
    </row>
    <row r="870" spans="1:12" ht="16.5" hidden="1" x14ac:dyDescent="0.25">
      <c r="A870" s="15" t="str">
        <f t="shared" ref="A870:A937" si="21">B870&amp;C870</f>
        <v>Kai MartGM500</v>
      </c>
      <c r="B870" s="19" t="s">
        <v>7708</v>
      </c>
      <c r="C870" s="19" t="s">
        <v>30</v>
      </c>
      <c r="D870" s="19" t="s">
        <v>31</v>
      </c>
      <c r="E870" s="16">
        <v>147000</v>
      </c>
      <c r="F870" s="16">
        <v>99952.2</v>
      </c>
      <c r="H870" s="39">
        <f t="shared" si="20"/>
        <v>-47047.8</v>
      </c>
      <c r="I870" s="41">
        <v>147000</v>
      </c>
      <c r="L870">
        <v>105505.09999999999</v>
      </c>
    </row>
    <row r="871" spans="1:12" ht="16.5" hidden="1" x14ac:dyDescent="0.25">
      <c r="A871" s="15" t="str">
        <f t="shared" si="21"/>
        <v>Kai MartGXD500</v>
      </c>
      <c r="B871" s="19" t="s">
        <v>7708</v>
      </c>
      <c r="C871" s="19" t="s">
        <v>52</v>
      </c>
      <c r="D871" s="19" t="s">
        <v>53</v>
      </c>
      <c r="E871" s="16">
        <v>147000</v>
      </c>
      <c r="F871" s="16">
        <v>100445.40000000001</v>
      </c>
      <c r="H871" s="39">
        <f t="shared" si="20"/>
        <v>-46554.599999999991</v>
      </c>
      <c r="I871" s="41">
        <v>66000</v>
      </c>
      <c r="L871">
        <v>47673.85</v>
      </c>
    </row>
    <row r="872" spans="1:12" ht="16.5" hidden="1" x14ac:dyDescent="0.25">
      <c r="A872" s="15" t="str">
        <f t="shared" si="21"/>
        <v>Kai MartCC300</v>
      </c>
      <c r="B872" s="19" t="s">
        <v>7708</v>
      </c>
      <c r="C872" s="19" t="s">
        <v>37</v>
      </c>
      <c r="D872" s="19" t="s">
        <v>38</v>
      </c>
      <c r="E872" s="16">
        <v>90741</v>
      </c>
      <c r="F872" s="16">
        <v>70537.5</v>
      </c>
      <c r="H872" s="39">
        <f t="shared" si="20"/>
        <v>-20203.5</v>
      </c>
      <c r="I872" s="41">
        <v>147000</v>
      </c>
      <c r="L872">
        <v>106025.7</v>
      </c>
    </row>
    <row r="873" spans="1:12" ht="16.5" hidden="1" x14ac:dyDescent="0.25">
      <c r="A873" s="15" t="str">
        <f t="shared" si="21"/>
        <v>Kai MartCGM100</v>
      </c>
      <c r="B873" s="19" t="s">
        <v>7708</v>
      </c>
      <c r="C873" s="19" t="s">
        <v>551</v>
      </c>
      <c r="D873" s="19" t="s">
        <v>552</v>
      </c>
      <c r="E873" s="16">
        <v>36111</v>
      </c>
      <c r="F873" s="16">
        <v>23321.55</v>
      </c>
      <c r="H873" s="39">
        <f t="shared" si="20"/>
        <v>-12789.45</v>
      </c>
      <c r="I873" s="41">
        <v>58333</v>
      </c>
      <c r="L873">
        <v>43700</v>
      </c>
    </row>
    <row r="874" spans="1:12" ht="16.5" hidden="1" x14ac:dyDescent="0.25">
      <c r="A874" s="15" t="str">
        <f t="shared" si="21"/>
        <v>Kai MartCGM300</v>
      </c>
      <c r="B874" s="19" t="s">
        <v>7708</v>
      </c>
      <c r="C874" s="19" t="s">
        <v>27</v>
      </c>
      <c r="D874" s="19" t="s">
        <v>28</v>
      </c>
      <c r="E874" s="16">
        <v>96000</v>
      </c>
      <c r="F874" s="16">
        <v>69759.45</v>
      </c>
      <c r="H874" s="39">
        <f t="shared" si="20"/>
        <v>-26240.550000000003</v>
      </c>
      <c r="I874" s="41">
        <v>73000</v>
      </c>
      <c r="L874">
        <v>52815.25</v>
      </c>
    </row>
    <row r="875" spans="1:12" ht="16.5" hidden="1" x14ac:dyDescent="0.25">
      <c r="A875" s="15" t="str">
        <f t="shared" si="21"/>
        <v>Kai MartCGM500</v>
      </c>
      <c r="B875" s="19" t="s">
        <v>7708</v>
      </c>
      <c r="C875" s="19" t="s">
        <v>542</v>
      </c>
      <c r="D875" s="19" t="s">
        <v>543</v>
      </c>
      <c r="E875" s="16">
        <v>147000</v>
      </c>
      <c r="F875" s="16">
        <v>113112.7</v>
      </c>
      <c r="H875" s="39">
        <f t="shared" si="20"/>
        <v>-33887.300000000003</v>
      </c>
      <c r="I875" s="41">
        <v>21667</v>
      </c>
      <c r="L875">
        <v>20583.649999999998</v>
      </c>
    </row>
    <row r="876" spans="1:12" ht="16.5" hidden="1" x14ac:dyDescent="0.25">
      <c r="A876" s="15" t="str">
        <f t="shared" si="21"/>
        <v>Kai MartCGST150</v>
      </c>
      <c r="B876" s="19" t="s">
        <v>7708</v>
      </c>
      <c r="C876" s="19" t="s">
        <v>563</v>
      </c>
      <c r="D876" s="19" t="s">
        <v>564</v>
      </c>
      <c r="E876" s="16">
        <v>22500</v>
      </c>
      <c r="F876" s="16">
        <v>21375</v>
      </c>
      <c r="H876" s="39">
        <f t="shared" si="20"/>
        <v>-1125</v>
      </c>
      <c r="I876" s="41">
        <v>90741</v>
      </c>
      <c r="L876">
        <v>74250</v>
      </c>
    </row>
    <row r="877" spans="1:12" ht="16.5" hidden="1" x14ac:dyDescent="0.25">
      <c r="A877" s="15" t="str">
        <f t="shared" si="21"/>
        <v>Kai MartCN300</v>
      </c>
      <c r="B877" s="19" t="s">
        <v>7708</v>
      </c>
      <c r="C877" s="19" t="s">
        <v>39</v>
      </c>
      <c r="D877" s="19" t="s">
        <v>40</v>
      </c>
      <c r="E877" s="16">
        <v>86111</v>
      </c>
      <c r="F877" s="16">
        <v>67402.5</v>
      </c>
      <c r="H877" s="39">
        <f t="shared" si="20"/>
        <v>-18708.5</v>
      </c>
      <c r="I877" s="41">
        <v>36111</v>
      </c>
      <c r="L877">
        <v>24549</v>
      </c>
    </row>
    <row r="878" spans="1:12" ht="16.5" hidden="1" x14ac:dyDescent="0.25">
      <c r="A878" s="15" t="str">
        <f t="shared" si="21"/>
        <v>Kai MartGHK300</v>
      </c>
      <c r="B878" s="19" t="s">
        <v>7708</v>
      </c>
      <c r="C878" s="19" t="s">
        <v>553</v>
      </c>
      <c r="D878" s="19" t="s">
        <v>554</v>
      </c>
      <c r="E878" s="16">
        <v>70000</v>
      </c>
      <c r="F878" s="16">
        <v>66500</v>
      </c>
      <c r="H878" s="39">
        <f t="shared" ref="H878:H941" si="22">F878-E878</f>
        <v>-3500</v>
      </c>
      <c r="I878" s="41">
        <v>96000</v>
      </c>
      <c r="L878">
        <v>73431</v>
      </c>
    </row>
    <row r="879" spans="1:12" ht="16.5" hidden="1" x14ac:dyDescent="0.25">
      <c r="A879" s="15" t="str">
        <f t="shared" si="21"/>
        <v>Kai MartGM500</v>
      </c>
      <c r="B879" s="19" t="s">
        <v>7708</v>
      </c>
      <c r="C879" s="19" t="s">
        <v>30</v>
      </c>
      <c r="D879" s="19" t="s">
        <v>31</v>
      </c>
      <c r="E879" s="16">
        <v>147000</v>
      </c>
      <c r="F879" s="16">
        <v>105505.09999999999</v>
      </c>
      <c r="H879" s="39">
        <f t="shared" si="22"/>
        <v>-41494.900000000009</v>
      </c>
      <c r="I879" s="41">
        <v>147000</v>
      </c>
      <c r="L879">
        <v>119066</v>
      </c>
    </row>
    <row r="880" spans="1:12" ht="16.5" hidden="1" x14ac:dyDescent="0.25">
      <c r="A880" s="15" t="str">
        <f t="shared" si="21"/>
        <v>Kai MartGTLX250G</v>
      </c>
      <c r="B880" s="19" t="s">
        <v>7708</v>
      </c>
      <c r="C880" s="19" t="s">
        <v>32</v>
      </c>
      <c r="D880" s="19" t="s">
        <v>33</v>
      </c>
      <c r="E880" s="16">
        <v>66000</v>
      </c>
      <c r="F880" s="16">
        <v>47673.85</v>
      </c>
      <c r="H880" s="39">
        <f t="shared" si="22"/>
        <v>-18326.150000000001</v>
      </c>
      <c r="I880" s="41">
        <v>22500</v>
      </c>
      <c r="L880">
        <v>22500</v>
      </c>
    </row>
    <row r="881" spans="1:12" ht="16.5" hidden="1" x14ac:dyDescent="0.25">
      <c r="A881" s="15" t="str">
        <f t="shared" si="21"/>
        <v>Kai MartGXD500</v>
      </c>
      <c r="B881" s="19" t="s">
        <v>7708</v>
      </c>
      <c r="C881" s="19" t="s">
        <v>52</v>
      </c>
      <c r="D881" s="19" t="s">
        <v>53</v>
      </c>
      <c r="E881" s="16">
        <v>147000</v>
      </c>
      <c r="F881" s="16">
        <v>106025.7</v>
      </c>
      <c r="H881" s="39">
        <f t="shared" si="22"/>
        <v>-40974.300000000003</v>
      </c>
      <c r="I881" s="41">
        <v>86111</v>
      </c>
      <c r="L881">
        <v>70950</v>
      </c>
    </row>
    <row r="882" spans="1:12" ht="16.5" hidden="1" x14ac:dyDescent="0.25">
      <c r="A882" s="15" t="str">
        <f t="shared" si="21"/>
        <v>Kai MartMNH250</v>
      </c>
      <c r="B882" s="19" t="s">
        <v>7708</v>
      </c>
      <c r="C882" s="19" t="s">
        <v>48</v>
      </c>
      <c r="D882" s="19" t="s">
        <v>49</v>
      </c>
      <c r="E882" s="16">
        <v>58333</v>
      </c>
      <c r="F882" s="16">
        <v>43700</v>
      </c>
      <c r="H882" s="39">
        <f t="shared" si="22"/>
        <v>-14633</v>
      </c>
      <c r="I882" s="41">
        <v>70000</v>
      </c>
      <c r="L882">
        <v>70000</v>
      </c>
    </row>
    <row r="883" spans="1:12" ht="16.5" hidden="1" x14ac:dyDescent="0.25">
      <c r="A883" s="15" t="str">
        <f t="shared" si="21"/>
        <v>Kai MartTH200</v>
      </c>
      <c r="B883" s="19" t="s">
        <v>7708</v>
      </c>
      <c r="C883" s="19" t="s">
        <v>34</v>
      </c>
      <c r="D883" s="19" t="s">
        <v>35</v>
      </c>
      <c r="E883" s="16">
        <v>73000</v>
      </c>
      <c r="F883" s="16">
        <v>52815.25</v>
      </c>
      <c r="H883" s="39">
        <f t="shared" si="22"/>
        <v>-20184.75</v>
      </c>
      <c r="I883" s="41">
        <v>147000</v>
      </c>
      <c r="L883">
        <v>111058</v>
      </c>
    </row>
    <row r="884" spans="1:12" ht="16.5" hidden="1" x14ac:dyDescent="0.25">
      <c r="A884" s="15" t="str">
        <f t="shared" si="21"/>
        <v>Kai MartTHST150</v>
      </c>
      <c r="B884" s="19" t="s">
        <v>7708</v>
      </c>
      <c r="C884" s="19" t="s">
        <v>565</v>
      </c>
      <c r="D884" s="19" t="s">
        <v>566</v>
      </c>
      <c r="E884" s="16">
        <v>21667</v>
      </c>
      <c r="F884" s="16">
        <v>20583.649999999998</v>
      </c>
      <c r="H884" s="39">
        <f t="shared" si="22"/>
        <v>-1083.3500000000022</v>
      </c>
      <c r="I884" s="41">
        <v>66000</v>
      </c>
      <c r="L884">
        <v>50183</v>
      </c>
    </row>
    <row r="885" spans="1:12" ht="16.5" hidden="1" x14ac:dyDescent="0.25">
      <c r="A885" s="15" t="str">
        <f t="shared" si="21"/>
        <v>Kai MartCC300</v>
      </c>
      <c r="B885" s="19" t="s">
        <v>7708</v>
      </c>
      <c r="C885" s="19" t="s">
        <v>37</v>
      </c>
      <c r="D885" s="19" t="s">
        <v>38</v>
      </c>
      <c r="E885" s="16">
        <v>90741</v>
      </c>
      <c r="F885" s="16">
        <v>74250</v>
      </c>
      <c r="H885" s="39">
        <f t="shared" si="22"/>
        <v>-16491</v>
      </c>
      <c r="I885" s="41">
        <v>147000</v>
      </c>
      <c r="L885">
        <v>111606</v>
      </c>
    </row>
    <row r="886" spans="1:12" ht="16.5" hidden="1" x14ac:dyDescent="0.25">
      <c r="A886" s="15" t="str">
        <f t="shared" si="21"/>
        <v>Kai MartCGM100</v>
      </c>
      <c r="B886" s="19" t="s">
        <v>7708</v>
      </c>
      <c r="C886" s="18" t="s">
        <v>551</v>
      </c>
      <c r="D886" s="18" t="s">
        <v>552</v>
      </c>
      <c r="E886" s="17">
        <v>36111</v>
      </c>
      <c r="F886" s="17">
        <v>24549</v>
      </c>
      <c r="H886" s="39">
        <f t="shared" si="22"/>
        <v>-11562</v>
      </c>
      <c r="I886" s="41">
        <v>58333</v>
      </c>
      <c r="L886">
        <v>46000</v>
      </c>
    </row>
    <row r="887" spans="1:12" ht="16.5" hidden="1" x14ac:dyDescent="0.25">
      <c r="A887" s="15" t="str">
        <f t="shared" si="21"/>
        <v>Kai MartCGM300</v>
      </c>
      <c r="B887" s="19" t="s">
        <v>7708</v>
      </c>
      <c r="C887" s="19" t="s">
        <v>27</v>
      </c>
      <c r="D887" s="19" t="s">
        <v>28</v>
      </c>
      <c r="E887" s="16">
        <v>96000</v>
      </c>
      <c r="F887" s="16">
        <v>73431</v>
      </c>
      <c r="H887" s="39">
        <f t="shared" si="22"/>
        <v>-22569</v>
      </c>
      <c r="I887" s="41">
        <v>73000</v>
      </c>
      <c r="L887">
        <v>55595</v>
      </c>
    </row>
    <row r="888" spans="1:12" ht="16.5" hidden="1" x14ac:dyDescent="0.25">
      <c r="A888" s="15" t="str">
        <f t="shared" si="21"/>
        <v>Kai MartCGM500</v>
      </c>
      <c r="B888" s="19" t="s">
        <v>7708</v>
      </c>
      <c r="C888" s="19" t="s">
        <v>542</v>
      </c>
      <c r="D888" s="19" t="s">
        <v>543</v>
      </c>
      <c r="E888" s="16">
        <v>147000</v>
      </c>
      <c r="F888" s="16">
        <v>119066</v>
      </c>
      <c r="H888" s="39">
        <f t="shared" si="22"/>
        <v>-27934</v>
      </c>
      <c r="I888" s="41">
        <v>21667</v>
      </c>
      <c r="L888">
        <v>21667</v>
      </c>
    </row>
    <row r="889" spans="1:12" ht="16.5" hidden="1" x14ac:dyDescent="0.25">
      <c r="A889" s="15" t="str">
        <f t="shared" si="21"/>
        <v>Kai MartCGST150</v>
      </c>
      <c r="B889" s="19" t="s">
        <v>7708</v>
      </c>
      <c r="C889" s="19" t="s">
        <v>563</v>
      </c>
      <c r="D889" s="19" t="s">
        <v>564</v>
      </c>
      <c r="E889" s="16">
        <v>22500</v>
      </c>
      <c r="F889" s="16">
        <v>22500</v>
      </c>
      <c r="H889" s="39">
        <f t="shared" si="22"/>
        <v>0</v>
      </c>
      <c r="I889" s="41">
        <v>96000</v>
      </c>
      <c r="L889">
        <v>73431</v>
      </c>
    </row>
    <row r="890" spans="1:12" ht="16.5" hidden="1" x14ac:dyDescent="0.25">
      <c r="A890" s="15" t="str">
        <f t="shared" si="21"/>
        <v>Kai MartCN300</v>
      </c>
      <c r="B890" s="19" t="s">
        <v>7708</v>
      </c>
      <c r="C890" s="19" t="s">
        <v>39</v>
      </c>
      <c r="D890" s="19" t="s">
        <v>40</v>
      </c>
      <c r="E890" s="16">
        <v>86111</v>
      </c>
      <c r="F890" s="16">
        <v>70950</v>
      </c>
      <c r="H890" s="39">
        <f t="shared" si="22"/>
        <v>-15161</v>
      </c>
      <c r="I890" s="41">
        <v>36111</v>
      </c>
      <c r="L890">
        <v>23321.55</v>
      </c>
    </row>
    <row r="891" spans="1:12" ht="16.5" hidden="1" x14ac:dyDescent="0.25">
      <c r="A891" s="15" t="str">
        <f t="shared" si="21"/>
        <v>Kai MartGHK300</v>
      </c>
      <c r="B891" s="19" t="s">
        <v>7708</v>
      </c>
      <c r="C891" s="19" t="s">
        <v>553</v>
      </c>
      <c r="D891" s="19" t="s">
        <v>554</v>
      </c>
      <c r="E891" s="16">
        <v>70000</v>
      </c>
      <c r="F891" s="16">
        <v>70000</v>
      </c>
      <c r="H891" s="39">
        <f t="shared" si="22"/>
        <v>0</v>
      </c>
      <c r="I891" s="41">
        <v>96000</v>
      </c>
      <c r="L891">
        <v>69759.45</v>
      </c>
    </row>
    <row r="892" spans="1:12" ht="16.5" hidden="1" x14ac:dyDescent="0.25">
      <c r="A892" s="15" t="str">
        <f t="shared" si="21"/>
        <v>Kai MartGM500</v>
      </c>
      <c r="B892" s="19" t="s">
        <v>7708</v>
      </c>
      <c r="C892" s="19" t="s">
        <v>30</v>
      </c>
      <c r="D892" s="19" t="s">
        <v>31</v>
      </c>
      <c r="E892" s="16">
        <v>147000</v>
      </c>
      <c r="F892" s="16">
        <v>111058</v>
      </c>
      <c r="H892" s="39">
        <f t="shared" si="22"/>
        <v>-35942</v>
      </c>
      <c r="I892" s="41">
        <v>147000</v>
      </c>
      <c r="L892">
        <v>113112.7</v>
      </c>
    </row>
    <row r="893" spans="1:12" ht="16.5" hidden="1" x14ac:dyDescent="0.25">
      <c r="A893" s="15" t="str">
        <f t="shared" si="21"/>
        <v>Kai MartGTLX250G</v>
      </c>
      <c r="B893" s="19" t="s">
        <v>7708</v>
      </c>
      <c r="C893" s="19" t="s">
        <v>32</v>
      </c>
      <c r="D893" s="19" t="s">
        <v>33</v>
      </c>
      <c r="E893" s="16">
        <v>66000</v>
      </c>
      <c r="F893" s="16">
        <v>50182</v>
      </c>
      <c r="H893" s="39">
        <f t="shared" si="22"/>
        <v>-15818</v>
      </c>
      <c r="I893" s="41">
        <v>70000</v>
      </c>
      <c r="L893">
        <v>66500</v>
      </c>
    </row>
    <row r="894" spans="1:12" ht="16.5" hidden="1" x14ac:dyDescent="0.25">
      <c r="A894" s="15" t="str">
        <f t="shared" si="21"/>
        <v>Kai MartGXD500</v>
      </c>
      <c r="B894" s="19" t="s">
        <v>7708</v>
      </c>
      <c r="C894" s="19" t="s">
        <v>52</v>
      </c>
      <c r="D894" s="19" t="s">
        <v>53</v>
      </c>
      <c r="E894" s="16">
        <v>147000</v>
      </c>
      <c r="F894" s="16">
        <v>111606</v>
      </c>
      <c r="H894" s="39">
        <f t="shared" si="22"/>
        <v>-35394</v>
      </c>
      <c r="I894" s="41">
        <v>147000</v>
      </c>
      <c r="L894">
        <v>105505.09999999999</v>
      </c>
    </row>
    <row r="895" spans="1:12" ht="16.5" hidden="1" x14ac:dyDescent="0.25">
      <c r="A895" s="15" t="str">
        <f t="shared" si="21"/>
        <v>Kai MartMNH250</v>
      </c>
      <c r="B895" s="19" t="s">
        <v>7708</v>
      </c>
      <c r="C895" s="19" t="s">
        <v>48</v>
      </c>
      <c r="D895" s="19" t="s">
        <v>49</v>
      </c>
      <c r="E895" s="16">
        <v>58333</v>
      </c>
      <c r="F895" s="16">
        <v>46000</v>
      </c>
      <c r="H895" s="39">
        <f t="shared" si="22"/>
        <v>-12333</v>
      </c>
      <c r="I895" s="41">
        <v>66000</v>
      </c>
      <c r="L895">
        <v>47673.85</v>
      </c>
    </row>
    <row r="896" spans="1:12" ht="16.5" hidden="1" x14ac:dyDescent="0.25">
      <c r="A896" s="15" t="str">
        <f t="shared" si="21"/>
        <v>Kai MartTH200</v>
      </c>
      <c r="B896" s="19" t="s">
        <v>7708</v>
      </c>
      <c r="C896" s="19" t="s">
        <v>34</v>
      </c>
      <c r="D896" s="19" t="s">
        <v>35</v>
      </c>
      <c r="E896" s="16">
        <v>73000</v>
      </c>
      <c r="F896" s="16">
        <v>55595</v>
      </c>
      <c r="H896" s="39">
        <f t="shared" si="22"/>
        <v>-17405</v>
      </c>
      <c r="I896" s="41">
        <v>96000</v>
      </c>
      <c r="L896">
        <v>69759.45</v>
      </c>
    </row>
    <row r="897" spans="1:12" ht="16.5" hidden="1" x14ac:dyDescent="0.25">
      <c r="A897" s="15" t="str">
        <f t="shared" si="21"/>
        <v>Kai MartTHST150</v>
      </c>
      <c r="B897" s="19" t="s">
        <v>7708</v>
      </c>
      <c r="C897" s="19" t="s">
        <v>565</v>
      </c>
      <c r="D897" s="19" t="s">
        <v>566</v>
      </c>
      <c r="E897" s="16">
        <v>21667</v>
      </c>
      <c r="F897" s="16">
        <v>21667</v>
      </c>
      <c r="H897" s="39">
        <f t="shared" si="22"/>
        <v>0</v>
      </c>
      <c r="I897" s="41">
        <v>22500</v>
      </c>
      <c r="L897">
        <v>21375</v>
      </c>
    </row>
    <row r="898" spans="1:12" ht="16.5" hidden="1" x14ac:dyDescent="0.25">
      <c r="A898" s="15" t="str">
        <f t="shared" si="21"/>
        <v>Kai MartCGM300</v>
      </c>
      <c r="B898" s="19" t="s">
        <v>7708</v>
      </c>
      <c r="C898" s="19" t="s">
        <v>27</v>
      </c>
      <c r="D898" s="19" t="s">
        <v>28</v>
      </c>
      <c r="E898" s="16">
        <v>96000</v>
      </c>
      <c r="F898" s="16">
        <v>73431</v>
      </c>
      <c r="H898" s="39">
        <f t="shared" si="22"/>
        <v>-22569</v>
      </c>
      <c r="I898" s="41">
        <v>147000</v>
      </c>
      <c r="L898">
        <v>105505.09999999999</v>
      </c>
    </row>
    <row r="899" spans="1:12" ht="16.5" hidden="1" x14ac:dyDescent="0.25">
      <c r="A899" s="15" t="str">
        <f t="shared" si="21"/>
        <v>Kai MartCGM100</v>
      </c>
      <c r="B899" s="19" t="s">
        <v>7708</v>
      </c>
      <c r="C899" s="19" t="s">
        <v>551</v>
      </c>
      <c r="D899" s="19" t="s">
        <v>552</v>
      </c>
      <c r="E899" s="16">
        <v>36111</v>
      </c>
      <c r="F899" s="16">
        <v>23321.55</v>
      </c>
      <c r="H899" s="39">
        <f t="shared" si="22"/>
        <v>-12789.45</v>
      </c>
      <c r="I899" s="41">
        <v>66000</v>
      </c>
      <c r="L899">
        <v>47673.85</v>
      </c>
    </row>
    <row r="900" spans="1:12" ht="16.5" hidden="1" x14ac:dyDescent="0.25">
      <c r="A900" s="15" t="str">
        <f t="shared" si="21"/>
        <v>Kai MartCGM300</v>
      </c>
      <c r="B900" s="19" t="s">
        <v>7708</v>
      </c>
      <c r="C900" s="19" t="s">
        <v>27</v>
      </c>
      <c r="D900" s="19" t="s">
        <v>28</v>
      </c>
      <c r="E900" s="16">
        <v>96000</v>
      </c>
      <c r="F900" s="16">
        <v>69759.45</v>
      </c>
      <c r="H900" s="39">
        <f t="shared" si="22"/>
        <v>-26240.550000000003</v>
      </c>
      <c r="I900" s="41">
        <v>73000</v>
      </c>
      <c r="L900">
        <v>52815.25</v>
      </c>
    </row>
    <row r="901" spans="1:12" ht="16.5" hidden="1" x14ac:dyDescent="0.25">
      <c r="A901" s="15" t="str">
        <f t="shared" si="21"/>
        <v>Kai MartCGM500</v>
      </c>
      <c r="B901" s="19" t="s">
        <v>7708</v>
      </c>
      <c r="C901" s="19" t="s">
        <v>542</v>
      </c>
      <c r="D901" s="19" t="s">
        <v>543</v>
      </c>
      <c r="E901" s="16">
        <v>147000</v>
      </c>
      <c r="F901" s="16">
        <v>113112.7</v>
      </c>
      <c r="H901" s="39">
        <f t="shared" si="22"/>
        <v>-33887.300000000003</v>
      </c>
      <c r="I901" s="41">
        <v>21667</v>
      </c>
      <c r="L901">
        <v>20583.649999999998</v>
      </c>
    </row>
    <row r="902" spans="1:12" ht="16.5" hidden="1" x14ac:dyDescent="0.25">
      <c r="A902" s="15" t="str">
        <f t="shared" si="21"/>
        <v>Kai MartGHK300</v>
      </c>
      <c r="B902" s="19" t="s">
        <v>7708</v>
      </c>
      <c r="C902" s="18" t="s">
        <v>553</v>
      </c>
      <c r="D902" s="18" t="s">
        <v>554</v>
      </c>
      <c r="E902" s="17">
        <v>70000</v>
      </c>
      <c r="F902" s="17">
        <v>66500</v>
      </c>
      <c r="H902" s="39">
        <f t="shared" si="22"/>
        <v>-3500</v>
      </c>
      <c r="I902" s="41">
        <v>90741</v>
      </c>
      <c r="L902">
        <v>66825</v>
      </c>
    </row>
    <row r="903" spans="1:12" ht="16.5" hidden="1" x14ac:dyDescent="0.25">
      <c r="A903" s="15" t="str">
        <f t="shared" si="21"/>
        <v>Kai MartGM500</v>
      </c>
      <c r="B903" s="19" t="s">
        <v>7708</v>
      </c>
      <c r="C903" s="18" t="s">
        <v>30</v>
      </c>
      <c r="D903" s="18" t="s">
        <v>31</v>
      </c>
      <c r="E903" s="17">
        <v>147000</v>
      </c>
      <c r="F903" s="17">
        <v>105505.09999999999</v>
      </c>
      <c r="H903" s="39">
        <f t="shared" si="22"/>
        <v>-41494.900000000009</v>
      </c>
      <c r="I903" s="41">
        <v>36111</v>
      </c>
      <c r="L903">
        <v>22094.100000000002</v>
      </c>
    </row>
    <row r="904" spans="1:12" ht="16.5" hidden="1" x14ac:dyDescent="0.25">
      <c r="A904" s="15" t="str">
        <f t="shared" si="21"/>
        <v>Kai MartGTLX250G</v>
      </c>
      <c r="B904" s="19" t="s">
        <v>7708</v>
      </c>
      <c r="C904" s="18" t="s">
        <v>32</v>
      </c>
      <c r="D904" s="18" t="s">
        <v>33</v>
      </c>
      <c r="E904" s="17">
        <v>66000</v>
      </c>
      <c r="F904" s="17">
        <v>47673.85</v>
      </c>
      <c r="H904" s="39">
        <f t="shared" si="22"/>
        <v>-18326.150000000001</v>
      </c>
      <c r="I904" s="41">
        <v>96000</v>
      </c>
      <c r="L904">
        <v>66087.900000000009</v>
      </c>
    </row>
    <row r="905" spans="1:12" ht="16.5" hidden="1" x14ac:dyDescent="0.25">
      <c r="A905" s="15" t="str">
        <f t="shared" si="21"/>
        <v>Kai MartCGM300</v>
      </c>
      <c r="B905" s="19" t="s">
        <v>7708</v>
      </c>
      <c r="C905" s="18" t="s">
        <v>27</v>
      </c>
      <c r="D905" s="18" t="s">
        <v>28</v>
      </c>
      <c r="E905" s="17">
        <v>96000</v>
      </c>
      <c r="F905" s="17">
        <v>69759.45</v>
      </c>
      <c r="H905" s="39">
        <f t="shared" si="22"/>
        <v>-26240.550000000003</v>
      </c>
      <c r="I905" s="41">
        <v>86111</v>
      </c>
      <c r="L905">
        <v>63855</v>
      </c>
    </row>
    <row r="906" spans="1:12" ht="16.5" hidden="1" x14ac:dyDescent="0.25">
      <c r="A906" s="15" t="str">
        <f t="shared" si="21"/>
        <v>Kai MartCGST150</v>
      </c>
      <c r="B906" s="19" t="s">
        <v>7708</v>
      </c>
      <c r="C906" s="18" t="s">
        <v>563</v>
      </c>
      <c r="D906" s="18" t="s">
        <v>564</v>
      </c>
      <c r="E906" s="17">
        <v>22500</v>
      </c>
      <c r="F906" s="17">
        <v>21375</v>
      </c>
      <c r="H906" s="39">
        <f t="shared" si="22"/>
        <v>-1125</v>
      </c>
      <c r="I906" s="41">
        <v>147000</v>
      </c>
      <c r="L906">
        <v>99952.2</v>
      </c>
    </row>
    <row r="907" spans="1:12" ht="16.5" hidden="1" x14ac:dyDescent="0.25">
      <c r="A907" s="15" t="str">
        <f t="shared" si="21"/>
        <v>Kai MartGM500</v>
      </c>
      <c r="B907" s="19" t="s">
        <v>7708</v>
      </c>
      <c r="C907" s="19" t="s">
        <v>30</v>
      </c>
      <c r="D907" s="19" t="s">
        <v>31</v>
      </c>
      <c r="E907" s="16">
        <v>147000</v>
      </c>
      <c r="F907" s="16">
        <v>105505.09999999999</v>
      </c>
      <c r="H907" s="39">
        <f t="shared" si="22"/>
        <v>-41494.900000000009</v>
      </c>
      <c r="I907" s="41">
        <v>66500</v>
      </c>
      <c r="L907">
        <v>45360</v>
      </c>
    </row>
    <row r="908" spans="1:12" ht="16.5" hidden="1" x14ac:dyDescent="0.25">
      <c r="A908" s="15" t="str">
        <f t="shared" si="21"/>
        <v>Kai MartGTLX250G</v>
      </c>
      <c r="B908" s="19" t="s">
        <v>7708</v>
      </c>
      <c r="C908" s="19" t="s">
        <v>32</v>
      </c>
      <c r="D908" s="19" t="s">
        <v>33</v>
      </c>
      <c r="E908" s="16">
        <v>66000</v>
      </c>
      <c r="F908" s="16">
        <v>47673.85</v>
      </c>
      <c r="H908" s="39">
        <f t="shared" si="22"/>
        <v>-18326.150000000001</v>
      </c>
      <c r="I908" s="41">
        <v>66000</v>
      </c>
      <c r="L908">
        <v>45164.700000000004</v>
      </c>
    </row>
    <row r="909" spans="1:12" ht="16.5" hidden="1" x14ac:dyDescent="0.25">
      <c r="A909" s="15" t="str">
        <f t="shared" si="21"/>
        <v>Kai MartTH200</v>
      </c>
      <c r="B909" s="19" t="s">
        <v>7708</v>
      </c>
      <c r="C909" s="19" t="s">
        <v>34</v>
      </c>
      <c r="D909" s="19" t="s">
        <v>35</v>
      </c>
      <c r="E909" s="16">
        <v>73000</v>
      </c>
      <c r="F909" s="16">
        <v>52815.25</v>
      </c>
      <c r="H909" s="39">
        <f t="shared" si="22"/>
        <v>-20184.75</v>
      </c>
      <c r="I909" s="41">
        <v>58333</v>
      </c>
      <c r="L909">
        <v>41400</v>
      </c>
    </row>
    <row r="910" spans="1:12" ht="16.5" hidden="1" x14ac:dyDescent="0.25">
      <c r="A910" s="15" t="str">
        <f t="shared" si="21"/>
        <v>Kai MartTHST150</v>
      </c>
      <c r="B910" s="19" t="s">
        <v>7708</v>
      </c>
      <c r="C910" s="19" t="s">
        <v>565</v>
      </c>
      <c r="D910" s="19" t="s">
        <v>566</v>
      </c>
      <c r="E910" s="16">
        <v>21667</v>
      </c>
      <c r="F910" s="16">
        <v>20583.649999999998</v>
      </c>
      <c r="H910" s="39">
        <f t="shared" si="22"/>
        <v>-1083.3500000000022</v>
      </c>
      <c r="I910" s="41">
        <v>73000</v>
      </c>
      <c r="L910">
        <v>50035.5</v>
      </c>
    </row>
    <row r="911" spans="1:12" ht="16.5" hidden="1" x14ac:dyDescent="0.25">
      <c r="A911" s="15" t="str">
        <f t="shared" si="21"/>
        <v>Kai MartCC300</v>
      </c>
      <c r="B911" s="19" t="s">
        <v>7708</v>
      </c>
      <c r="C911" s="19" t="s">
        <v>37</v>
      </c>
      <c r="D911" s="19" t="s">
        <v>38</v>
      </c>
      <c r="E911" s="16">
        <v>90741</v>
      </c>
      <c r="F911" s="16">
        <v>66825</v>
      </c>
      <c r="H911" s="39">
        <f t="shared" si="22"/>
        <v>-23916</v>
      </c>
      <c r="I911" s="41">
        <v>90741</v>
      </c>
      <c r="L911">
        <v>68310</v>
      </c>
    </row>
    <row r="912" spans="1:12" ht="16.5" hidden="1" x14ac:dyDescent="0.25">
      <c r="A912" s="15" t="str">
        <f t="shared" si="21"/>
        <v>Kai MartCGM100</v>
      </c>
      <c r="B912" s="19" t="s">
        <v>7708</v>
      </c>
      <c r="C912" s="19" t="s">
        <v>551</v>
      </c>
      <c r="D912" s="19" t="s">
        <v>552</v>
      </c>
      <c r="E912" s="16">
        <v>36111</v>
      </c>
      <c r="F912" s="16">
        <v>22094.100000000002</v>
      </c>
      <c r="H912" s="39">
        <f t="shared" si="22"/>
        <v>-14016.899999999998</v>
      </c>
      <c r="I912" s="41">
        <v>36111</v>
      </c>
      <c r="L912">
        <v>22585.08</v>
      </c>
    </row>
    <row r="913" spans="1:12" ht="16.5" hidden="1" x14ac:dyDescent="0.25">
      <c r="A913" s="15" t="str">
        <f t="shared" si="21"/>
        <v>Kai MartCGM300</v>
      </c>
      <c r="B913" s="19" t="s">
        <v>7708</v>
      </c>
      <c r="C913" s="19" t="s">
        <v>27</v>
      </c>
      <c r="D913" s="19" t="s">
        <v>28</v>
      </c>
      <c r="E913" s="16">
        <v>96000</v>
      </c>
      <c r="F913" s="16">
        <v>66087.900000000009</v>
      </c>
      <c r="H913" s="39">
        <f t="shared" si="22"/>
        <v>-29912.099999999991</v>
      </c>
      <c r="I913" s="41">
        <v>96000</v>
      </c>
      <c r="L913">
        <v>67556.52</v>
      </c>
    </row>
    <row r="914" spans="1:12" ht="16.5" hidden="1" x14ac:dyDescent="0.25">
      <c r="A914" s="15" t="str">
        <f t="shared" si="21"/>
        <v>Kai MartCN300</v>
      </c>
      <c r="B914" s="19" t="s">
        <v>7708</v>
      </c>
      <c r="C914" s="19" t="s">
        <v>39</v>
      </c>
      <c r="D914" s="19" t="s">
        <v>40</v>
      </c>
      <c r="E914" s="16">
        <v>86111</v>
      </c>
      <c r="F914" s="16">
        <v>63855</v>
      </c>
      <c r="H914" s="39">
        <f t="shared" si="22"/>
        <v>-22256</v>
      </c>
      <c r="I914" s="41">
        <v>86111</v>
      </c>
      <c r="L914">
        <v>65274</v>
      </c>
    </row>
    <row r="915" spans="1:12" ht="16.5" hidden="1" x14ac:dyDescent="0.25">
      <c r="A915" s="15" t="str">
        <f t="shared" si="21"/>
        <v>Kai MartGM500</v>
      </c>
      <c r="B915" s="19" t="s">
        <v>7708</v>
      </c>
      <c r="C915" s="19" t="s">
        <v>30</v>
      </c>
      <c r="D915" s="19" t="s">
        <v>31</v>
      </c>
      <c r="E915" s="16">
        <v>147000</v>
      </c>
      <c r="F915" s="16">
        <v>99952.2</v>
      </c>
      <c r="H915" s="39">
        <f t="shared" si="22"/>
        <v>-47047.8</v>
      </c>
      <c r="I915" s="41">
        <v>147000</v>
      </c>
      <c r="L915">
        <v>102173.36</v>
      </c>
    </row>
    <row r="916" spans="1:12" ht="16.5" hidden="1" x14ac:dyDescent="0.25">
      <c r="A916" s="15" t="str">
        <f t="shared" si="21"/>
        <v>Kai MartGSG250</v>
      </c>
      <c r="B916" s="19" t="s">
        <v>7708</v>
      </c>
      <c r="C916" s="18" t="s">
        <v>46</v>
      </c>
      <c r="D916" s="18" t="s">
        <v>47</v>
      </c>
      <c r="E916" s="17">
        <v>66500</v>
      </c>
      <c r="F916" s="17">
        <v>45360</v>
      </c>
      <c r="H916" s="39">
        <f t="shared" si="22"/>
        <v>-21140</v>
      </c>
      <c r="I916" s="41">
        <v>66500</v>
      </c>
      <c r="L916">
        <v>46368</v>
      </c>
    </row>
    <row r="917" spans="1:12" ht="16.5" hidden="1" x14ac:dyDescent="0.25">
      <c r="A917" s="15" t="str">
        <f t="shared" si="21"/>
        <v>Kai MartGTLX250G</v>
      </c>
      <c r="B917" s="19" t="s">
        <v>7708</v>
      </c>
      <c r="C917" s="18" t="s">
        <v>32</v>
      </c>
      <c r="D917" s="18" t="s">
        <v>33</v>
      </c>
      <c r="E917" s="17">
        <v>66000</v>
      </c>
      <c r="F917" s="17">
        <v>45164.700000000004</v>
      </c>
      <c r="H917" s="39">
        <f t="shared" si="22"/>
        <v>-20835.299999999996</v>
      </c>
      <c r="I917" s="41">
        <v>66000</v>
      </c>
      <c r="L917">
        <v>46168.36</v>
      </c>
    </row>
    <row r="918" spans="1:12" ht="16.5" hidden="1" x14ac:dyDescent="0.25">
      <c r="A918" s="15" t="str">
        <f t="shared" si="21"/>
        <v>Kai MartMNH250</v>
      </c>
      <c r="B918" s="19" t="s">
        <v>7708</v>
      </c>
      <c r="C918" s="18" t="s">
        <v>48</v>
      </c>
      <c r="D918" s="18" t="s">
        <v>49</v>
      </c>
      <c r="E918" s="17">
        <v>58333</v>
      </c>
      <c r="F918" s="17">
        <v>41400</v>
      </c>
      <c r="H918" s="39">
        <f t="shared" si="22"/>
        <v>-16933</v>
      </c>
      <c r="I918" s="41">
        <v>58333</v>
      </c>
      <c r="L918">
        <v>42320</v>
      </c>
    </row>
    <row r="919" spans="1:12" ht="16.5" hidden="1" x14ac:dyDescent="0.25">
      <c r="A919" s="15" t="str">
        <f t="shared" si="21"/>
        <v>Kai MartTH200</v>
      </c>
      <c r="B919" s="19" t="s">
        <v>7708</v>
      </c>
      <c r="C919" s="18" t="s">
        <v>34</v>
      </c>
      <c r="D919" s="18" t="s">
        <v>35</v>
      </c>
      <c r="E919" s="17">
        <v>73000</v>
      </c>
      <c r="F919" s="17">
        <v>50035.5</v>
      </c>
      <c r="H919" s="39">
        <f t="shared" si="22"/>
        <v>-22964.5</v>
      </c>
      <c r="I919" s="41">
        <v>73000</v>
      </c>
      <c r="L919">
        <v>51147.4</v>
      </c>
    </row>
    <row r="920" spans="1:12" ht="16.5" hidden="1" x14ac:dyDescent="0.25">
      <c r="A920" s="15" t="str">
        <f t="shared" si="21"/>
        <v>Kai MartCC300</v>
      </c>
      <c r="B920" s="19" t="s">
        <v>7708</v>
      </c>
      <c r="C920" s="19" t="s">
        <v>37</v>
      </c>
      <c r="D920" s="19" t="s">
        <v>38</v>
      </c>
      <c r="E920" s="16">
        <v>90741</v>
      </c>
      <c r="F920" s="16">
        <v>68310</v>
      </c>
      <c r="H920" s="39">
        <f t="shared" si="22"/>
        <v>-22431</v>
      </c>
      <c r="I920" s="41">
        <v>21667</v>
      </c>
      <c r="L920">
        <v>19933.64</v>
      </c>
    </row>
    <row r="921" spans="1:12" ht="16.5" hidden="1" x14ac:dyDescent="0.25">
      <c r="A921" s="15" t="str">
        <f t="shared" si="21"/>
        <v>Kai MartCGM100</v>
      </c>
      <c r="B921" s="19" t="s">
        <v>7708</v>
      </c>
      <c r="C921" s="19" t="s">
        <v>551</v>
      </c>
      <c r="D921" s="19" t="s">
        <v>552</v>
      </c>
      <c r="E921" s="16">
        <v>36111</v>
      </c>
      <c r="F921" s="16">
        <v>22585.08</v>
      </c>
      <c r="H921" s="39">
        <f t="shared" si="22"/>
        <v>-13525.919999999998</v>
      </c>
      <c r="I921" s="41">
        <v>36111</v>
      </c>
      <c r="L921">
        <v>33222.120000000003</v>
      </c>
    </row>
    <row r="922" spans="1:12" ht="16.5" hidden="1" x14ac:dyDescent="0.25">
      <c r="A922" s="15" t="str">
        <f t="shared" si="21"/>
        <v>Kai MartCGM300</v>
      </c>
      <c r="B922" s="19" t="s">
        <v>7708</v>
      </c>
      <c r="C922" s="19" t="s">
        <v>27</v>
      </c>
      <c r="D922" s="19" t="s">
        <v>28</v>
      </c>
      <c r="E922" s="16">
        <v>96000</v>
      </c>
      <c r="F922" s="16">
        <v>67556.52</v>
      </c>
      <c r="H922" s="39">
        <f t="shared" si="22"/>
        <v>-28443.479999999996</v>
      </c>
      <c r="I922" s="41">
        <v>96000</v>
      </c>
      <c r="L922">
        <v>69759.45</v>
      </c>
    </row>
    <row r="923" spans="1:12" ht="16.5" hidden="1" x14ac:dyDescent="0.25">
      <c r="A923" s="15" t="str">
        <f t="shared" si="21"/>
        <v>Kai MartCN300</v>
      </c>
      <c r="B923" s="19" t="s">
        <v>7708</v>
      </c>
      <c r="C923" s="19" t="s">
        <v>39</v>
      </c>
      <c r="D923" s="19" t="s">
        <v>40</v>
      </c>
      <c r="E923" s="16">
        <v>86111</v>
      </c>
      <c r="F923" s="16">
        <v>65274</v>
      </c>
      <c r="H923" s="39">
        <f t="shared" si="22"/>
        <v>-20837</v>
      </c>
      <c r="I923" s="41">
        <v>22500</v>
      </c>
      <c r="L923">
        <v>21375</v>
      </c>
    </row>
    <row r="924" spans="1:12" ht="16.5" hidden="1" x14ac:dyDescent="0.25">
      <c r="A924" s="15" t="str">
        <f t="shared" si="21"/>
        <v>Kai MartGM500</v>
      </c>
      <c r="B924" s="19" t="s">
        <v>7708</v>
      </c>
      <c r="C924" s="19" t="s">
        <v>30</v>
      </c>
      <c r="D924" s="19" t="s">
        <v>31</v>
      </c>
      <c r="E924" s="16">
        <v>147000</v>
      </c>
      <c r="F924" s="16">
        <v>102173.36</v>
      </c>
      <c r="H924" s="39">
        <f t="shared" si="22"/>
        <v>-44826.64</v>
      </c>
      <c r="I924" s="41">
        <v>147000</v>
      </c>
      <c r="L924">
        <v>105505.09999999999</v>
      </c>
    </row>
    <row r="925" spans="1:12" ht="16.5" hidden="1" x14ac:dyDescent="0.25">
      <c r="A925" s="15" t="str">
        <f t="shared" si="21"/>
        <v>Kai MartGSG250</v>
      </c>
      <c r="B925" s="19" t="s">
        <v>7708</v>
      </c>
      <c r="C925" s="19" t="s">
        <v>46</v>
      </c>
      <c r="D925" s="19" t="s">
        <v>47</v>
      </c>
      <c r="E925" s="16">
        <v>66500</v>
      </c>
      <c r="F925" s="16">
        <v>46368</v>
      </c>
      <c r="H925" s="39">
        <f t="shared" si="22"/>
        <v>-20132</v>
      </c>
      <c r="I925" s="41">
        <v>66000</v>
      </c>
      <c r="L925">
        <v>47673.85</v>
      </c>
    </row>
    <row r="926" spans="1:12" ht="16.5" hidden="1" x14ac:dyDescent="0.25">
      <c r="A926" s="15" t="str">
        <f t="shared" si="21"/>
        <v>Kai MartGTLX250G</v>
      </c>
      <c r="B926" s="19" t="s">
        <v>7708</v>
      </c>
      <c r="C926" s="19" t="s">
        <v>32</v>
      </c>
      <c r="D926" s="19" t="s">
        <v>33</v>
      </c>
      <c r="E926" s="16">
        <v>66000</v>
      </c>
      <c r="F926" s="16">
        <v>46168.36</v>
      </c>
      <c r="H926" s="39">
        <f t="shared" si="22"/>
        <v>-19831.64</v>
      </c>
      <c r="I926" s="41">
        <v>73000</v>
      </c>
      <c r="L926">
        <v>52815.25</v>
      </c>
    </row>
    <row r="927" spans="1:12" ht="16.5" hidden="1" x14ac:dyDescent="0.25">
      <c r="A927" s="15" t="str">
        <f t="shared" si="21"/>
        <v>Kai MartMNH250</v>
      </c>
      <c r="B927" s="19" t="s">
        <v>7708</v>
      </c>
      <c r="C927" s="19" t="s">
        <v>48</v>
      </c>
      <c r="D927" s="19" t="s">
        <v>49</v>
      </c>
      <c r="E927" s="16">
        <v>58333</v>
      </c>
      <c r="F927" s="16">
        <v>42320</v>
      </c>
      <c r="H927" s="39">
        <f t="shared" si="22"/>
        <v>-16013</v>
      </c>
      <c r="I927" s="41">
        <v>21667</v>
      </c>
      <c r="L927">
        <v>20583.649999999998</v>
      </c>
    </row>
    <row r="928" spans="1:12" ht="16.5" hidden="1" x14ac:dyDescent="0.25">
      <c r="A928" s="15" t="str">
        <f t="shared" si="21"/>
        <v>Kai MartTH200</v>
      </c>
      <c r="B928" s="19" t="s">
        <v>7708</v>
      </c>
      <c r="C928" s="19" t="s">
        <v>34</v>
      </c>
      <c r="D928" s="19" t="s">
        <v>35</v>
      </c>
      <c r="E928" s="16">
        <v>73000</v>
      </c>
      <c r="F928" s="16">
        <v>51147.4</v>
      </c>
      <c r="H928" s="39">
        <f t="shared" si="22"/>
        <v>-21852.6</v>
      </c>
      <c r="I928" s="41">
        <v>36111</v>
      </c>
      <c r="L928">
        <v>22585.08</v>
      </c>
    </row>
    <row r="929" spans="1:12" ht="16.5" hidden="1" x14ac:dyDescent="0.25">
      <c r="A929" s="15" t="str">
        <f t="shared" si="21"/>
        <v>Kai MartTHST150</v>
      </c>
      <c r="B929" s="19" t="s">
        <v>7708</v>
      </c>
      <c r="C929" s="19" t="s">
        <v>565</v>
      </c>
      <c r="D929" s="19" t="s">
        <v>566</v>
      </c>
      <c r="E929" s="16">
        <v>21667</v>
      </c>
      <c r="F929" s="16">
        <v>19933.64</v>
      </c>
      <c r="H929" s="39">
        <f t="shared" si="22"/>
        <v>-1733.3600000000006</v>
      </c>
      <c r="I929" s="41">
        <v>96000</v>
      </c>
      <c r="L929">
        <v>67556.52</v>
      </c>
    </row>
    <row r="930" spans="1:12" ht="16.5" hidden="1" x14ac:dyDescent="0.25">
      <c r="A930" s="15" t="str">
        <f t="shared" si="21"/>
        <v>Kai MartTHST250</v>
      </c>
      <c r="B930" s="19" t="s">
        <v>7708</v>
      </c>
      <c r="C930" s="19" t="s">
        <v>600</v>
      </c>
      <c r="D930" s="19" t="s">
        <v>601</v>
      </c>
      <c r="E930" s="16">
        <v>36111</v>
      </c>
      <c r="F930" s="16">
        <v>33222.120000000003</v>
      </c>
      <c r="H930" s="39">
        <f t="shared" si="22"/>
        <v>-2888.8799999999974</v>
      </c>
      <c r="I930" s="41">
        <v>22500</v>
      </c>
      <c r="L930">
        <v>20700</v>
      </c>
    </row>
    <row r="931" spans="1:12" ht="16.5" hidden="1" x14ac:dyDescent="0.25">
      <c r="A931" s="15" t="str">
        <f t="shared" si="21"/>
        <v>Kai MartCGM300</v>
      </c>
      <c r="B931" s="19" t="s">
        <v>7708</v>
      </c>
      <c r="C931" s="19" t="s">
        <v>27</v>
      </c>
      <c r="D931" s="19" t="s">
        <v>28</v>
      </c>
      <c r="E931" s="16">
        <v>96000</v>
      </c>
      <c r="F931" s="16">
        <v>69759.45</v>
      </c>
      <c r="H931" s="39">
        <f t="shared" si="22"/>
        <v>-26240.550000000003</v>
      </c>
      <c r="I931" s="41">
        <v>59400</v>
      </c>
      <c r="L931">
        <v>45540</v>
      </c>
    </row>
    <row r="932" spans="1:12" ht="16.5" hidden="1" x14ac:dyDescent="0.25">
      <c r="A932" s="15" t="str">
        <f t="shared" si="21"/>
        <v>Kai MartCGST150</v>
      </c>
      <c r="B932" s="19" t="s">
        <v>7708</v>
      </c>
      <c r="C932" s="19" t="s">
        <v>563</v>
      </c>
      <c r="D932" s="19" t="s">
        <v>564</v>
      </c>
      <c r="E932" s="16">
        <v>22500</v>
      </c>
      <c r="F932" s="16">
        <v>21375</v>
      </c>
      <c r="H932" s="39">
        <f t="shared" si="22"/>
        <v>-1125</v>
      </c>
      <c r="I932" s="41">
        <v>147000</v>
      </c>
      <c r="L932">
        <v>102173.36</v>
      </c>
    </row>
    <row r="933" spans="1:12" ht="16.5" hidden="1" x14ac:dyDescent="0.25">
      <c r="A933" s="15" t="str">
        <f t="shared" si="21"/>
        <v>Kai MartGM500</v>
      </c>
      <c r="B933" s="19" t="s">
        <v>7708</v>
      </c>
      <c r="C933" s="19" t="s">
        <v>30</v>
      </c>
      <c r="D933" s="19" t="s">
        <v>31</v>
      </c>
      <c r="E933" s="16">
        <v>147000</v>
      </c>
      <c r="F933" s="16">
        <v>105505.09999999999</v>
      </c>
      <c r="H933" s="39">
        <f t="shared" si="22"/>
        <v>-41494.900000000009</v>
      </c>
      <c r="I933" s="41">
        <v>66500</v>
      </c>
      <c r="L933">
        <v>46368</v>
      </c>
    </row>
    <row r="934" spans="1:12" ht="16.5" hidden="1" x14ac:dyDescent="0.25">
      <c r="A934" s="15" t="str">
        <f t="shared" si="21"/>
        <v>Kai MartGTLX250G</v>
      </c>
      <c r="B934" s="19" t="s">
        <v>7708</v>
      </c>
      <c r="C934" s="19" t="s">
        <v>32</v>
      </c>
      <c r="D934" s="19" t="s">
        <v>33</v>
      </c>
      <c r="E934" s="16">
        <v>66000</v>
      </c>
      <c r="F934" s="16">
        <v>47673.85</v>
      </c>
      <c r="H934" s="39">
        <f t="shared" si="22"/>
        <v>-18326.150000000001</v>
      </c>
      <c r="I934" s="41">
        <v>66000</v>
      </c>
      <c r="L934">
        <v>46168.36</v>
      </c>
    </row>
    <row r="935" spans="1:12" ht="16.5" hidden="1" x14ac:dyDescent="0.25">
      <c r="A935" s="15" t="str">
        <f t="shared" si="21"/>
        <v>Kai MartTH200</v>
      </c>
      <c r="B935" s="19" t="s">
        <v>7708</v>
      </c>
      <c r="C935" s="18" t="s">
        <v>34</v>
      </c>
      <c r="D935" s="18" t="s">
        <v>35</v>
      </c>
      <c r="E935" s="17">
        <v>73000</v>
      </c>
      <c r="F935" s="17">
        <v>52815.25</v>
      </c>
      <c r="H935" s="39">
        <f t="shared" si="22"/>
        <v>-20184.75</v>
      </c>
      <c r="I935" s="41">
        <v>21667</v>
      </c>
      <c r="L935">
        <v>19933.64</v>
      </c>
    </row>
    <row r="936" spans="1:12" ht="16.5" hidden="1" x14ac:dyDescent="0.25">
      <c r="A936" s="15" t="str">
        <f t="shared" si="21"/>
        <v>Kai MartTHST150</v>
      </c>
      <c r="B936" s="19" t="s">
        <v>7708</v>
      </c>
      <c r="C936" s="18" t="s">
        <v>565</v>
      </c>
      <c r="D936" s="18" t="s">
        <v>566</v>
      </c>
      <c r="E936" s="17">
        <v>21667</v>
      </c>
      <c r="F936" s="17">
        <v>20583.649999999998</v>
      </c>
      <c r="H936" s="39">
        <f t="shared" si="22"/>
        <v>-1083.3500000000022</v>
      </c>
      <c r="I936" s="41">
        <v>37500</v>
      </c>
      <c r="L936">
        <v>34500</v>
      </c>
    </row>
    <row r="937" spans="1:12" ht="16.5" hidden="1" x14ac:dyDescent="0.25">
      <c r="A937" s="15" t="str">
        <f t="shared" si="21"/>
        <v>Kai MartCGM100</v>
      </c>
      <c r="B937" s="19" t="s">
        <v>7708</v>
      </c>
      <c r="C937" s="18" t="s">
        <v>551</v>
      </c>
      <c r="D937" s="18" t="s">
        <v>552</v>
      </c>
      <c r="E937" s="17">
        <v>36111</v>
      </c>
      <c r="F937" s="17">
        <v>22585.08</v>
      </c>
      <c r="H937" s="39">
        <f t="shared" si="22"/>
        <v>-13525.919999999998</v>
      </c>
      <c r="I937" s="41">
        <v>86111</v>
      </c>
      <c r="L937">
        <v>65274</v>
      </c>
    </row>
    <row r="938" spans="1:12" ht="16.5" hidden="1" x14ac:dyDescent="0.25">
      <c r="A938" s="15" t="str">
        <f t="shared" ref="A938:A1003" si="23">B938&amp;C938</f>
        <v>Kai MartCGM300</v>
      </c>
      <c r="B938" s="19" t="s">
        <v>7708</v>
      </c>
      <c r="C938" s="18" t="s">
        <v>27</v>
      </c>
      <c r="D938" s="18" t="s">
        <v>28</v>
      </c>
      <c r="E938" s="17">
        <v>96000</v>
      </c>
      <c r="F938" s="17">
        <v>67556.52</v>
      </c>
      <c r="H938" s="39">
        <f t="shared" si="22"/>
        <v>-28443.479999999996</v>
      </c>
      <c r="I938" s="41">
        <v>36111</v>
      </c>
      <c r="L938">
        <v>33222.120000000003</v>
      </c>
    </row>
    <row r="939" spans="1:12" ht="16.5" hidden="1" x14ac:dyDescent="0.25">
      <c r="A939" s="15" t="str">
        <f t="shared" si="23"/>
        <v>Kai MartCGST150</v>
      </c>
      <c r="B939" s="19" t="s">
        <v>7708</v>
      </c>
      <c r="C939" s="18" t="s">
        <v>563</v>
      </c>
      <c r="D939" s="18" t="s">
        <v>564</v>
      </c>
      <c r="E939" s="17">
        <v>22500</v>
      </c>
      <c r="F939" s="17">
        <v>20700</v>
      </c>
      <c r="H939" s="39">
        <f t="shared" si="22"/>
        <v>-1800</v>
      </c>
      <c r="I939" s="41">
        <v>73000</v>
      </c>
      <c r="L939">
        <v>55595</v>
      </c>
    </row>
    <row r="940" spans="1:12" ht="16.5" hidden="1" x14ac:dyDescent="0.25">
      <c r="A940" s="15" t="str">
        <f t="shared" si="23"/>
        <v>Kai MartGL250</v>
      </c>
      <c r="B940" s="19" t="s">
        <v>7708</v>
      </c>
      <c r="C940" s="18" t="s">
        <v>44</v>
      </c>
      <c r="D940" s="18" t="s">
        <v>45</v>
      </c>
      <c r="E940" s="17">
        <v>59400</v>
      </c>
      <c r="F940" s="17">
        <v>45540</v>
      </c>
      <c r="H940" s="39">
        <f t="shared" si="22"/>
        <v>-13860</v>
      </c>
      <c r="I940" s="41">
        <v>36111</v>
      </c>
      <c r="L940">
        <v>22830.57</v>
      </c>
    </row>
    <row r="941" spans="1:12" ht="16.5" hidden="1" x14ac:dyDescent="0.25">
      <c r="A941" s="15" t="str">
        <f t="shared" si="23"/>
        <v>Kai MartGM500</v>
      </c>
      <c r="B941" s="19" t="s">
        <v>7708</v>
      </c>
      <c r="C941" s="18" t="s">
        <v>30</v>
      </c>
      <c r="D941" s="18" t="s">
        <v>31</v>
      </c>
      <c r="E941" s="17">
        <v>147000</v>
      </c>
      <c r="F941" s="17">
        <v>102173.36</v>
      </c>
      <c r="H941" s="39">
        <f t="shared" si="22"/>
        <v>-44826.64</v>
      </c>
      <c r="I941" s="41">
        <v>96000</v>
      </c>
      <c r="L941">
        <v>68290.83</v>
      </c>
    </row>
    <row r="942" spans="1:12" ht="16.5" hidden="1" x14ac:dyDescent="0.25">
      <c r="A942" s="15" t="str">
        <f t="shared" si="23"/>
        <v>Kai MartGSG250</v>
      </c>
      <c r="B942" s="19" t="s">
        <v>7708</v>
      </c>
      <c r="C942" s="18" t="s">
        <v>46</v>
      </c>
      <c r="D942" s="18" t="s">
        <v>47</v>
      </c>
      <c r="E942" s="17">
        <v>66500</v>
      </c>
      <c r="F942" s="17">
        <v>46368</v>
      </c>
      <c r="H942" s="39">
        <f t="shared" ref="H942:H1038" si="24">F942-E942</f>
        <v>-20132</v>
      </c>
      <c r="I942" s="41">
        <v>147000</v>
      </c>
      <c r="L942">
        <v>110731.38</v>
      </c>
    </row>
    <row r="943" spans="1:12" ht="16.5" hidden="1" x14ac:dyDescent="0.25">
      <c r="A943" s="15" t="str">
        <f t="shared" si="23"/>
        <v>Kai MartGTLX250G</v>
      </c>
      <c r="B943" s="19" t="s">
        <v>7708</v>
      </c>
      <c r="C943" s="18" t="s">
        <v>32</v>
      </c>
      <c r="D943" s="18" t="s">
        <v>33</v>
      </c>
      <c r="E943" s="17">
        <v>66000</v>
      </c>
      <c r="F943" s="17">
        <v>46168.36</v>
      </c>
      <c r="H943" s="39">
        <f t="shared" si="24"/>
        <v>-19831.64</v>
      </c>
      <c r="I943" s="41">
        <v>70000</v>
      </c>
      <c r="L943">
        <v>65100</v>
      </c>
    </row>
    <row r="944" spans="1:12" ht="16.5" hidden="1" x14ac:dyDescent="0.25">
      <c r="A944" s="15" t="str">
        <f t="shared" si="23"/>
        <v>Kai MartTHST150</v>
      </c>
      <c r="B944" s="19" t="s">
        <v>7708</v>
      </c>
      <c r="C944" s="18" t="s">
        <v>565</v>
      </c>
      <c r="D944" s="18" t="s">
        <v>566</v>
      </c>
      <c r="E944" s="17">
        <v>21667</v>
      </c>
      <c r="F944" s="17">
        <v>19933.64</v>
      </c>
      <c r="H944" s="39">
        <f t="shared" si="24"/>
        <v>-1733.3600000000006</v>
      </c>
      <c r="I944" s="41">
        <v>59400</v>
      </c>
      <c r="L944">
        <v>46035</v>
      </c>
    </row>
    <row r="945" spans="1:12" ht="16.5" hidden="1" x14ac:dyDescent="0.25">
      <c r="A945" s="15" t="str">
        <f t="shared" si="23"/>
        <v>Kai MartCGST250</v>
      </c>
      <c r="B945" s="19" t="s">
        <v>7708</v>
      </c>
      <c r="C945" s="19" t="s">
        <v>598</v>
      </c>
      <c r="D945" s="19" t="s">
        <v>599</v>
      </c>
      <c r="E945" s="16">
        <v>37500</v>
      </c>
      <c r="F945" s="16">
        <v>34500</v>
      </c>
      <c r="H945" s="39">
        <f t="shared" si="24"/>
        <v>-3000</v>
      </c>
      <c r="I945" s="41">
        <v>66500</v>
      </c>
      <c r="L945">
        <v>46872</v>
      </c>
    </row>
    <row r="946" spans="1:12" ht="16.5" hidden="1" x14ac:dyDescent="0.25">
      <c r="A946" s="15" t="str">
        <f t="shared" si="23"/>
        <v>Kai MartCN300</v>
      </c>
      <c r="B946" s="19" t="s">
        <v>7708</v>
      </c>
      <c r="C946" s="19" t="s">
        <v>39</v>
      </c>
      <c r="D946" s="19" t="s">
        <v>40</v>
      </c>
      <c r="E946" s="16">
        <v>86111</v>
      </c>
      <c r="F946" s="16">
        <v>65274</v>
      </c>
      <c r="H946" s="39">
        <f t="shared" si="24"/>
        <v>-20837</v>
      </c>
      <c r="I946" s="41">
        <v>147000</v>
      </c>
      <c r="L946">
        <v>103793.58</v>
      </c>
    </row>
    <row r="947" spans="1:12" ht="16.5" hidden="1" x14ac:dyDescent="0.25">
      <c r="A947" s="15" t="str">
        <f t="shared" si="23"/>
        <v>Kai MartTHST250</v>
      </c>
      <c r="B947" s="19" t="s">
        <v>7708</v>
      </c>
      <c r="C947" s="19" t="s">
        <v>600</v>
      </c>
      <c r="D947" s="19" t="s">
        <v>601</v>
      </c>
      <c r="E947" s="16">
        <v>36111</v>
      </c>
      <c r="F947" s="16">
        <v>33222.120000000003</v>
      </c>
      <c r="H947" s="39">
        <f t="shared" si="24"/>
        <v>-2888.8799999999974</v>
      </c>
      <c r="I947" s="41">
        <v>58333</v>
      </c>
      <c r="L947">
        <v>42780</v>
      </c>
    </row>
    <row r="948" spans="1:12" ht="16.5" hidden="1" x14ac:dyDescent="0.25">
      <c r="A948" s="15" t="str">
        <f t="shared" si="23"/>
        <v>Kai MartTH200</v>
      </c>
      <c r="B948" s="19" t="s">
        <v>7708</v>
      </c>
      <c r="C948" s="19" t="s">
        <v>34</v>
      </c>
      <c r="D948" s="19" t="s">
        <v>35</v>
      </c>
      <c r="E948" s="16">
        <v>73000</v>
      </c>
      <c r="F948" s="16">
        <v>55595</v>
      </c>
      <c r="H948" s="39">
        <f t="shared" si="24"/>
        <v>-17405</v>
      </c>
      <c r="I948" s="41">
        <v>73000</v>
      </c>
      <c r="L948">
        <v>51703.350000000006</v>
      </c>
    </row>
    <row r="949" spans="1:12" ht="16.5" hidden="1" x14ac:dyDescent="0.25">
      <c r="A949" s="15" t="str">
        <f t="shared" si="23"/>
        <v>Kai MartCGM100</v>
      </c>
      <c r="B949" s="19" t="s">
        <v>7708</v>
      </c>
      <c r="C949" s="19" t="s">
        <v>551</v>
      </c>
      <c r="D949" s="19" t="s">
        <v>552</v>
      </c>
      <c r="E949" s="16">
        <v>36111</v>
      </c>
      <c r="F949" s="16">
        <v>22830.57</v>
      </c>
      <c r="H949" s="39">
        <f t="shared" si="24"/>
        <v>-13280.43</v>
      </c>
      <c r="I949" s="41">
        <v>90741</v>
      </c>
      <c r="L949">
        <v>70537.5</v>
      </c>
    </row>
    <row r="950" spans="1:12" ht="16.5" hidden="1" x14ac:dyDescent="0.25">
      <c r="A950" s="15" t="str">
        <f t="shared" si="23"/>
        <v>Kai MartCGM300</v>
      </c>
      <c r="B950" s="19" t="s">
        <v>7708</v>
      </c>
      <c r="C950" s="19" t="s">
        <v>27</v>
      </c>
      <c r="D950" s="19" t="s">
        <v>28</v>
      </c>
      <c r="E950" s="16">
        <v>96000</v>
      </c>
      <c r="F950" s="16">
        <v>68290.83</v>
      </c>
      <c r="H950" s="39">
        <f t="shared" si="24"/>
        <v>-27709.17</v>
      </c>
      <c r="I950" s="41">
        <v>96000</v>
      </c>
      <c r="L950">
        <v>69759.45</v>
      </c>
    </row>
    <row r="951" spans="1:12" ht="16.5" hidden="1" x14ac:dyDescent="0.25">
      <c r="A951" s="15" t="str">
        <f t="shared" si="23"/>
        <v>Kai MartCGM500</v>
      </c>
      <c r="B951" s="19" t="s">
        <v>7708</v>
      </c>
      <c r="C951" s="19" t="s">
        <v>542</v>
      </c>
      <c r="D951" s="19" t="s">
        <v>543</v>
      </c>
      <c r="E951" s="16">
        <v>147000</v>
      </c>
      <c r="F951" s="16">
        <v>110731.38</v>
      </c>
      <c r="H951" s="39">
        <f t="shared" si="24"/>
        <v>-36268.619999999995</v>
      </c>
      <c r="I951" s="41">
        <v>22500</v>
      </c>
      <c r="L951">
        <v>21375</v>
      </c>
    </row>
    <row r="952" spans="1:12" ht="16.5" hidden="1" x14ac:dyDescent="0.25">
      <c r="A952" s="15" t="str">
        <f t="shared" si="23"/>
        <v>Kai MartGHK300</v>
      </c>
      <c r="B952" s="19" t="s">
        <v>7708</v>
      </c>
      <c r="C952" s="19" t="s">
        <v>553</v>
      </c>
      <c r="D952" s="19" t="s">
        <v>554</v>
      </c>
      <c r="E952" s="16">
        <v>70000</v>
      </c>
      <c r="F952" s="16">
        <v>65100</v>
      </c>
      <c r="H952" s="39">
        <f t="shared" si="24"/>
        <v>-4900</v>
      </c>
      <c r="I952" s="41">
        <v>147000</v>
      </c>
      <c r="L952">
        <v>105505.09999999999</v>
      </c>
    </row>
    <row r="953" spans="1:12" ht="16.5" hidden="1" x14ac:dyDescent="0.25">
      <c r="A953" s="15" t="str">
        <f t="shared" si="23"/>
        <v>Kai MartGL250</v>
      </c>
      <c r="B953" s="19" t="s">
        <v>7708</v>
      </c>
      <c r="C953" s="19" t="s">
        <v>44</v>
      </c>
      <c r="D953" s="19" t="s">
        <v>45</v>
      </c>
      <c r="E953" s="16">
        <v>59400</v>
      </c>
      <c r="F953" s="16">
        <v>46035</v>
      </c>
      <c r="H953" s="39">
        <f t="shared" si="24"/>
        <v>-13365</v>
      </c>
      <c r="I953" s="41">
        <v>66000</v>
      </c>
      <c r="L953">
        <v>47673.85</v>
      </c>
    </row>
    <row r="954" spans="1:12" ht="16.5" hidden="1" x14ac:dyDescent="0.25">
      <c r="A954" s="15" t="str">
        <f t="shared" si="23"/>
        <v>Kai MartGSG250</v>
      </c>
      <c r="B954" s="19" t="s">
        <v>7708</v>
      </c>
      <c r="C954" s="19" t="s">
        <v>46</v>
      </c>
      <c r="D954" s="19" t="s">
        <v>47</v>
      </c>
      <c r="E954" s="16">
        <v>66500</v>
      </c>
      <c r="F954" s="16">
        <v>46872</v>
      </c>
      <c r="H954" s="39">
        <f t="shared" si="24"/>
        <v>-19628</v>
      </c>
      <c r="I954" s="41">
        <v>58333</v>
      </c>
      <c r="L954">
        <v>43700</v>
      </c>
    </row>
    <row r="955" spans="1:12" ht="16.5" hidden="1" x14ac:dyDescent="0.25">
      <c r="A955" s="15" t="str">
        <f t="shared" si="23"/>
        <v>Kai MartGXD500</v>
      </c>
      <c r="B955" s="19" t="s">
        <v>7708</v>
      </c>
      <c r="C955" s="19" t="s">
        <v>52</v>
      </c>
      <c r="D955" s="19" t="s">
        <v>53</v>
      </c>
      <c r="E955" s="16">
        <v>147000</v>
      </c>
      <c r="F955" s="16">
        <v>103793.58</v>
      </c>
      <c r="H955" s="39">
        <f t="shared" si="24"/>
        <v>-43206.42</v>
      </c>
      <c r="I955" s="41">
        <v>73000</v>
      </c>
      <c r="L955">
        <v>52815.25</v>
      </c>
    </row>
    <row r="956" spans="1:12" ht="16.5" hidden="1" x14ac:dyDescent="0.25">
      <c r="A956" s="15" t="str">
        <f t="shared" si="23"/>
        <v>Kai MartMNH250</v>
      </c>
      <c r="B956" s="19" t="s">
        <v>7708</v>
      </c>
      <c r="C956" s="19" t="s">
        <v>48</v>
      </c>
      <c r="D956" s="19" t="s">
        <v>49</v>
      </c>
      <c r="E956" s="16">
        <v>58333</v>
      </c>
      <c r="F956" s="16">
        <v>42780</v>
      </c>
      <c r="H956" s="39">
        <f t="shared" si="24"/>
        <v>-15553</v>
      </c>
      <c r="I956" s="41">
        <v>21667</v>
      </c>
      <c r="L956">
        <v>20583.649999999998</v>
      </c>
    </row>
    <row r="957" spans="1:12" ht="16.5" hidden="1" x14ac:dyDescent="0.25">
      <c r="A957" s="15" t="str">
        <f t="shared" si="23"/>
        <v>Kai MartTH200</v>
      </c>
      <c r="B957" s="19" t="s">
        <v>7708</v>
      </c>
      <c r="C957" s="19" t="s">
        <v>34</v>
      </c>
      <c r="D957" s="19" t="s">
        <v>35</v>
      </c>
      <c r="E957" s="16">
        <v>73000</v>
      </c>
      <c r="F957" s="16">
        <v>51703.350000000006</v>
      </c>
      <c r="H957" s="39">
        <f t="shared" si="24"/>
        <v>-21296.649999999994</v>
      </c>
      <c r="I957" s="41">
        <v>96000</v>
      </c>
      <c r="L957">
        <v>68290.83</v>
      </c>
    </row>
    <row r="958" spans="1:12" ht="16.5" hidden="1" x14ac:dyDescent="0.25">
      <c r="A958" s="15" t="str">
        <f t="shared" si="23"/>
        <v>Kai MartCC300</v>
      </c>
      <c r="B958" s="19" t="s">
        <v>7708</v>
      </c>
      <c r="C958" s="19" t="s">
        <v>37</v>
      </c>
      <c r="D958" s="19" t="s">
        <v>38</v>
      </c>
      <c r="E958" s="16">
        <v>90741</v>
      </c>
      <c r="F958" s="16">
        <v>70537.5</v>
      </c>
      <c r="H958" s="39">
        <f t="shared" si="24"/>
        <v>-20203.5</v>
      </c>
      <c r="I958" s="41">
        <v>37500</v>
      </c>
      <c r="L958">
        <v>34875</v>
      </c>
    </row>
    <row r="959" spans="1:12" ht="16.5" hidden="1" x14ac:dyDescent="0.25">
      <c r="A959" s="15" t="str">
        <f t="shared" si="23"/>
        <v>Kai MartCGM300</v>
      </c>
      <c r="B959" s="19" t="s">
        <v>7708</v>
      </c>
      <c r="C959" s="19" t="s">
        <v>27</v>
      </c>
      <c r="D959" s="19" t="s">
        <v>28</v>
      </c>
      <c r="E959" s="16">
        <v>96000</v>
      </c>
      <c r="F959" s="16">
        <v>69759.45</v>
      </c>
      <c r="H959" s="39">
        <f t="shared" si="24"/>
        <v>-26240.550000000003</v>
      </c>
      <c r="I959" s="41">
        <v>147000</v>
      </c>
      <c r="L959">
        <v>103283.94</v>
      </c>
    </row>
    <row r="960" spans="1:12" ht="16.5" hidden="1" x14ac:dyDescent="0.25">
      <c r="A960" s="15" t="str">
        <f t="shared" si="23"/>
        <v>Kai MartCGST150</v>
      </c>
      <c r="B960" s="19" t="s">
        <v>7708</v>
      </c>
      <c r="C960" s="19" t="s">
        <v>563</v>
      </c>
      <c r="D960" s="19" t="s">
        <v>564</v>
      </c>
      <c r="E960" s="16">
        <v>22500</v>
      </c>
      <c r="F960" s="16">
        <v>21375</v>
      </c>
      <c r="H960" s="39">
        <f t="shared" si="24"/>
        <v>-1125</v>
      </c>
      <c r="I960" s="41">
        <v>66000</v>
      </c>
      <c r="L960">
        <v>46670.19</v>
      </c>
    </row>
    <row r="961" spans="1:12" ht="16.5" hidden="1" x14ac:dyDescent="0.25">
      <c r="A961" s="15" t="str">
        <f t="shared" si="23"/>
        <v>Kai MartGTLX250G</v>
      </c>
      <c r="B961" s="19" t="s">
        <v>7708</v>
      </c>
      <c r="C961" s="19" t="s">
        <v>32</v>
      </c>
      <c r="D961" s="19" t="s">
        <v>33</v>
      </c>
      <c r="E961" s="16">
        <v>66000</v>
      </c>
      <c r="F961" s="16">
        <v>47673.85</v>
      </c>
      <c r="H961" s="39">
        <f t="shared" si="24"/>
        <v>-18326.150000000001</v>
      </c>
      <c r="I961" s="41">
        <v>96000</v>
      </c>
      <c r="L961">
        <v>69759.45</v>
      </c>
    </row>
    <row r="962" spans="1:12" ht="16.5" hidden="1" x14ac:dyDescent="0.25">
      <c r="A962" s="15" t="str">
        <f t="shared" si="23"/>
        <v>Kai MartMNH250</v>
      </c>
      <c r="B962" s="19" t="s">
        <v>7708</v>
      </c>
      <c r="C962" s="19" t="s">
        <v>48</v>
      </c>
      <c r="D962" s="19" t="s">
        <v>49</v>
      </c>
      <c r="E962" s="16">
        <v>58333</v>
      </c>
      <c r="F962" s="16">
        <v>43700</v>
      </c>
      <c r="H962" s="39">
        <f t="shared" si="24"/>
        <v>-14633</v>
      </c>
      <c r="I962" s="41">
        <v>22500</v>
      </c>
      <c r="L962">
        <v>21375</v>
      </c>
    </row>
    <row r="963" spans="1:12" ht="16.5" hidden="1" x14ac:dyDescent="0.25">
      <c r="A963" s="15" t="str">
        <f t="shared" si="23"/>
        <v>Kai MartTH200</v>
      </c>
      <c r="B963" s="19" t="s">
        <v>7708</v>
      </c>
      <c r="C963" s="19" t="s">
        <v>34</v>
      </c>
      <c r="D963" s="19" t="s">
        <v>35</v>
      </c>
      <c r="E963" s="16">
        <v>73000</v>
      </c>
      <c r="F963" s="16">
        <v>52815.25</v>
      </c>
      <c r="H963" s="39">
        <f t="shared" si="24"/>
        <v>-20184.75</v>
      </c>
      <c r="I963" s="41">
        <v>147000</v>
      </c>
      <c r="L963">
        <v>105505.09999999999</v>
      </c>
    </row>
    <row r="964" spans="1:12" ht="16.5" hidden="1" x14ac:dyDescent="0.25">
      <c r="A964" s="15" t="str">
        <f t="shared" si="23"/>
        <v>Kai MartTHST150</v>
      </c>
      <c r="B964" s="19" t="s">
        <v>7708</v>
      </c>
      <c r="C964" s="19" t="s">
        <v>565</v>
      </c>
      <c r="D964" s="19" t="s">
        <v>566</v>
      </c>
      <c r="E964" s="16">
        <v>21667</v>
      </c>
      <c r="F964" s="16">
        <v>20583.649999999998</v>
      </c>
      <c r="H964" s="39">
        <f t="shared" si="24"/>
        <v>-1083.3500000000022</v>
      </c>
      <c r="I964" s="41">
        <v>90741</v>
      </c>
      <c r="L964">
        <v>74250</v>
      </c>
    </row>
    <row r="965" spans="1:12" ht="16.5" hidden="1" x14ac:dyDescent="0.25">
      <c r="A965" s="15" t="str">
        <f t="shared" si="23"/>
        <v>Kai MartCGM300</v>
      </c>
      <c r="B965" s="19" t="s">
        <v>7708</v>
      </c>
      <c r="C965" s="19" t="s">
        <v>27</v>
      </c>
      <c r="D965" s="19" t="s">
        <v>28</v>
      </c>
      <c r="E965" s="16">
        <v>96000</v>
      </c>
      <c r="F965" s="16">
        <v>68290.83</v>
      </c>
      <c r="H965" s="39"/>
      <c r="I965" s="41"/>
    </row>
    <row r="966" spans="1:12" ht="16.5" hidden="1" x14ac:dyDescent="0.25">
      <c r="A966" s="15" t="str">
        <f t="shared" si="23"/>
        <v>Kai MartGM500</v>
      </c>
      <c r="B966" s="19" t="s">
        <v>7708</v>
      </c>
      <c r="C966" s="19" t="s">
        <v>30</v>
      </c>
      <c r="D966" s="19" t="s">
        <v>31</v>
      </c>
      <c r="E966" s="16">
        <v>147000</v>
      </c>
      <c r="F966" s="16">
        <v>111058</v>
      </c>
      <c r="H966" s="39"/>
      <c r="I966" s="41"/>
    </row>
    <row r="967" spans="1:12" ht="16.5" hidden="1" x14ac:dyDescent="0.25">
      <c r="A967" s="15" t="str">
        <f t="shared" si="23"/>
        <v>Kai MartCGM100</v>
      </c>
      <c r="B967" s="19" t="s">
        <v>7708</v>
      </c>
      <c r="C967" s="19" t="s">
        <v>551</v>
      </c>
      <c r="D967" s="19" t="s">
        <v>552</v>
      </c>
      <c r="E967" s="16">
        <v>36111</v>
      </c>
      <c r="F967" s="16">
        <v>22830.57</v>
      </c>
      <c r="H967" s="39"/>
      <c r="I967" s="41"/>
    </row>
    <row r="968" spans="1:12" ht="16.5" hidden="1" x14ac:dyDescent="0.25">
      <c r="A968" s="15" t="str">
        <f t="shared" si="23"/>
        <v>Kai MartCGM300</v>
      </c>
      <c r="B968" s="19" t="s">
        <v>7708</v>
      </c>
      <c r="C968" s="19" t="s">
        <v>27</v>
      </c>
      <c r="D968" s="19" t="s">
        <v>28</v>
      </c>
      <c r="E968" s="16">
        <v>96000</v>
      </c>
      <c r="F968" s="16">
        <v>68290.83</v>
      </c>
      <c r="H968" s="39">
        <f t="shared" si="24"/>
        <v>-27709.17</v>
      </c>
      <c r="I968" s="41">
        <v>36111</v>
      </c>
      <c r="L968">
        <v>24549</v>
      </c>
    </row>
    <row r="969" spans="1:12" ht="16.5" hidden="1" x14ac:dyDescent="0.25">
      <c r="A969" s="15" t="str">
        <f t="shared" si="23"/>
        <v>Kai MartCGST250</v>
      </c>
      <c r="B969" s="19" t="s">
        <v>7708</v>
      </c>
      <c r="C969" s="19" t="s">
        <v>598</v>
      </c>
      <c r="D969" s="19" t="s">
        <v>599</v>
      </c>
      <c r="E969" s="16">
        <v>37500</v>
      </c>
      <c r="F969" s="16">
        <v>34875</v>
      </c>
      <c r="H969" s="39">
        <f t="shared" si="24"/>
        <v>-2625</v>
      </c>
      <c r="I969" s="41">
        <v>96000</v>
      </c>
      <c r="L969">
        <v>73431</v>
      </c>
    </row>
    <row r="970" spans="1:12" ht="16.5" hidden="1" x14ac:dyDescent="0.25">
      <c r="A970" s="15" t="str">
        <f t="shared" si="23"/>
        <v>Kai MartGM500</v>
      </c>
      <c r="B970" s="19" t="s">
        <v>7708</v>
      </c>
      <c r="C970" s="19" t="s">
        <v>30</v>
      </c>
      <c r="D970" s="19" t="s">
        <v>31</v>
      </c>
      <c r="E970" s="16">
        <v>147000</v>
      </c>
      <c r="F970" s="16">
        <v>103283.94</v>
      </c>
      <c r="H970" s="39">
        <f t="shared" si="24"/>
        <v>-43716.06</v>
      </c>
      <c r="I970" s="41">
        <v>22500</v>
      </c>
      <c r="L970">
        <v>22500</v>
      </c>
    </row>
    <row r="971" spans="1:12" ht="16.5" hidden="1" x14ac:dyDescent="0.25">
      <c r="A971" s="15" t="str">
        <f t="shared" si="23"/>
        <v>Kai MartGTLX250G</v>
      </c>
      <c r="B971" s="19" t="s">
        <v>7708</v>
      </c>
      <c r="C971" s="19" t="s">
        <v>32</v>
      </c>
      <c r="D971" s="19" t="s">
        <v>33</v>
      </c>
      <c r="E971" s="16">
        <v>66000</v>
      </c>
      <c r="F971" s="16">
        <v>46670.19</v>
      </c>
      <c r="H971" s="39">
        <f t="shared" si="24"/>
        <v>-19329.809999999998</v>
      </c>
      <c r="I971" s="41">
        <v>147000</v>
      </c>
      <c r="L971">
        <v>111058</v>
      </c>
    </row>
    <row r="972" spans="1:12" ht="16.5" hidden="1" x14ac:dyDescent="0.25">
      <c r="A972" s="15" t="str">
        <f t="shared" si="23"/>
        <v>Kai MartTH200</v>
      </c>
      <c r="B972" s="19" t="s">
        <v>7708</v>
      </c>
      <c r="C972" s="19" t="s">
        <v>34</v>
      </c>
      <c r="D972" s="19" t="s">
        <v>35</v>
      </c>
      <c r="E972" s="16">
        <v>73000</v>
      </c>
      <c r="F972" s="16">
        <v>51703.350000000006</v>
      </c>
      <c r="H972" s="39">
        <f t="shared" si="24"/>
        <v>-21296.649999999994</v>
      </c>
      <c r="I972" s="41">
        <v>66000</v>
      </c>
      <c r="L972">
        <v>50183</v>
      </c>
    </row>
    <row r="973" spans="1:12" ht="16.5" hidden="1" x14ac:dyDescent="0.25">
      <c r="A973" s="15" t="str">
        <f t="shared" si="23"/>
        <v>Kai MartCGM300</v>
      </c>
      <c r="B973" s="19" t="s">
        <v>7708</v>
      </c>
      <c r="C973" s="19" t="s">
        <v>27</v>
      </c>
      <c r="D973" s="19" t="s">
        <v>28</v>
      </c>
      <c r="E973" s="16">
        <v>96000</v>
      </c>
      <c r="F973" s="16">
        <v>69759.45</v>
      </c>
      <c r="H973" s="39">
        <f t="shared" si="24"/>
        <v>-26240.550000000003</v>
      </c>
      <c r="I973" s="41">
        <v>58333</v>
      </c>
      <c r="L973">
        <v>46000</v>
      </c>
    </row>
    <row r="974" spans="1:12" ht="16.5" hidden="1" x14ac:dyDescent="0.25">
      <c r="A974" s="15" t="str">
        <f t="shared" si="23"/>
        <v>Kai MartCGST150</v>
      </c>
      <c r="B974" s="19" t="s">
        <v>7708</v>
      </c>
      <c r="C974" s="19" t="s">
        <v>563</v>
      </c>
      <c r="D974" s="19" t="s">
        <v>564</v>
      </c>
      <c r="E974" s="16">
        <v>22500</v>
      </c>
      <c r="F974" s="16">
        <v>21375</v>
      </c>
      <c r="H974" s="39">
        <f t="shared" si="24"/>
        <v>-1125</v>
      </c>
      <c r="I974" s="41">
        <v>21667</v>
      </c>
      <c r="L974">
        <v>21667</v>
      </c>
    </row>
    <row r="975" spans="1:12" ht="16.5" hidden="1" x14ac:dyDescent="0.25">
      <c r="A975" s="15" t="str">
        <f t="shared" si="23"/>
        <v>Kai MartGM500</v>
      </c>
      <c r="B975" s="19" t="s">
        <v>7708</v>
      </c>
      <c r="C975" s="19" t="s">
        <v>30</v>
      </c>
      <c r="D975" s="19" t="s">
        <v>31</v>
      </c>
      <c r="E975" s="16">
        <v>147000</v>
      </c>
      <c r="F975" s="16">
        <v>105505.09999999999</v>
      </c>
      <c r="H975" s="39"/>
      <c r="I975" s="41"/>
    </row>
    <row r="976" spans="1:12" ht="16.5" hidden="1" x14ac:dyDescent="0.25">
      <c r="A976" s="15" t="str">
        <f t="shared" si="23"/>
        <v>Kai MartCC300</v>
      </c>
      <c r="B976" s="19" t="s">
        <v>7708</v>
      </c>
      <c r="C976" s="19" t="s">
        <v>37</v>
      </c>
      <c r="D976" s="19" t="s">
        <v>38</v>
      </c>
      <c r="E976" s="16">
        <v>90741</v>
      </c>
      <c r="F976" s="16">
        <v>74250</v>
      </c>
      <c r="H976" s="39"/>
      <c r="I976" s="41"/>
    </row>
    <row r="977" spans="1:9" ht="16.5" hidden="1" x14ac:dyDescent="0.25">
      <c r="A977" s="15" t="str">
        <f t="shared" si="23"/>
        <v>Kai MartCGM100</v>
      </c>
      <c r="B977" s="19" t="s">
        <v>7708</v>
      </c>
      <c r="C977" s="19" t="s">
        <v>551</v>
      </c>
      <c r="D977" s="19" t="s">
        <v>552</v>
      </c>
      <c r="E977" s="16">
        <v>36111</v>
      </c>
      <c r="F977" s="16">
        <v>24549</v>
      </c>
      <c r="H977" s="39"/>
      <c r="I977" s="41"/>
    </row>
    <row r="978" spans="1:9" ht="16.5" hidden="1" x14ac:dyDescent="0.25">
      <c r="A978" s="15" t="str">
        <f t="shared" si="23"/>
        <v>Kai MartCGM300</v>
      </c>
      <c r="B978" s="19" t="s">
        <v>7708</v>
      </c>
      <c r="C978" s="19" t="s">
        <v>27</v>
      </c>
      <c r="D978" s="19" t="s">
        <v>28</v>
      </c>
      <c r="E978" s="16">
        <v>96000</v>
      </c>
      <c r="F978" s="16">
        <v>73431</v>
      </c>
      <c r="H978" s="39"/>
      <c r="I978" s="41"/>
    </row>
    <row r="979" spans="1:9" ht="16.5" hidden="1" x14ac:dyDescent="0.25">
      <c r="A979" s="15" t="str">
        <f t="shared" si="23"/>
        <v>Kai MartCGST150</v>
      </c>
      <c r="B979" s="19" t="s">
        <v>7708</v>
      </c>
      <c r="C979" s="19" t="s">
        <v>563</v>
      </c>
      <c r="D979" s="19" t="s">
        <v>564</v>
      </c>
      <c r="E979" s="16">
        <v>22500</v>
      </c>
      <c r="F979" s="16">
        <v>22500</v>
      </c>
      <c r="H979" s="39"/>
      <c r="I979" s="41"/>
    </row>
    <row r="980" spans="1:9" ht="16.5" hidden="1" x14ac:dyDescent="0.25">
      <c r="A980" s="15" t="str">
        <f t="shared" si="23"/>
        <v>Kai MartGM500</v>
      </c>
      <c r="B980" s="19" t="s">
        <v>7708</v>
      </c>
      <c r="C980" s="19" t="s">
        <v>30</v>
      </c>
      <c r="D980" s="19" t="s">
        <v>31</v>
      </c>
      <c r="E980" s="16">
        <v>147000</v>
      </c>
      <c r="F980" s="16">
        <v>111058</v>
      </c>
      <c r="H980" s="39"/>
      <c r="I980" s="41"/>
    </row>
    <row r="981" spans="1:9" ht="16.5" hidden="1" x14ac:dyDescent="0.25">
      <c r="A981" s="15" t="str">
        <f t="shared" si="23"/>
        <v>Kai MartGTLX250G</v>
      </c>
      <c r="B981" s="19" t="s">
        <v>7708</v>
      </c>
      <c r="C981" s="19" t="s">
        <v>32</v>
      </c>
      <c r="D981" s="19" t="s">
        <v>33</v>
      </c>
      <c r="E981" s="16">
        <v>66000</v>
      </c>
      <c r="F981" s="16">
        <v>50182</v>
      </c>
      <c r="H981" s="39"/>
      <c r="I981" s="41"/>
    </row>
    <row r="982" spans="1:9" ht="16.5" hidden="1" x14ac:dyDescent="0.25">
      <c r="A982" s="15" t="str">
        <f t="shared" si="23"/>
        <v>Kai MartMNH250</v>
      </c>
      <c r="B982" s="19" t="s">
        <v>7708</v>
      </c>
      <c r="C982" s="19" t="s">
        <v>48</v>
      </c>
      <c r="D982" s="19" t="s">
        <v>49</v>
      </c>
      <c r="E982" s="16">
        <v>58333</v>
      </c>
      <c r="F982" s="16">
        <v>46000</v>
      </c>
      <c r="H982" s="39"/>
      <c r="I982" s="41"/>
    </row>
    <row r="983" spans="1:9" ht="16.5" hidden="1" x14ac:dyDescent="0.25">
      <c r="A983" s="15" t="str">
        <f t="shared" si="23"/>
        <v>Kai MartTHST150</v>
      </c>
      <c r="B983" s="19" t="s">
        <v>7708</v>
      </c>
      <c r="C983" s="19" t="s">
        <v>565</v>
      </c>
      <c r="D983" s="19" t="s">
        <v>566</v>
      </c>
      <c r="E983" s="16">
        <v>21667</v>
      </c>
      <c r="F983" s="16">
        <v>21667</v>
      </c>
      <c r="H983" s="39"/>
      <c r="I983" s="41"/>
    </row>
    <row r="984" spans="1:9" ht="16.5" hidden="1" x14ac:dyDescent="0.25">
      <c r="A984" s="15" t="str">
        <f t="shared" si="23"/>
        <v>Kai MartCGM300</v>
      </c>
      <c r="B984" s="19" t="s">
        <v>7708</v>
      </c>
      <c r="C984" s="19" t="s">
        <v>27</v>
      </c>
      <c r="D984" s="19" t="s">
        <v>28</v>
      </c>
      <c r="E984" s="16">
        <v>73431</v>
      </c>
      <c r="F984" s="16">
        <v>73431</v>
      </c>
      <c r="H984" s="39"/>
      <c r="I984" s="41"/>
    </row>
    <row r="985" spans="1:9" ht="16.5" hidden="1" x14ac:dyDescent="0.25">
      <c r="A985" s="15" t="str">
        <f t="shared" si="23"/>
        <v>Kai MartGSG250</v>
      </c>
      <c r="B985" s="19" t="s">
        <v>7708</v>
      </c>
      <c r="C985" s="19" t="s">
        <v>46</v>
      </c>
      <c r="D985" s="19" t="s">
        <v>47</v>
      </c>
      <c r="E985" s="16">
        <v>50400</v>
      </c>
      <c r="F985" s="16">
        <v>50400</v>
      </c>
      <c r="H985" s="39"/>
      <c r="I985" s="41"/>
    </row>
    <row r="986" spans="1:9" ht="16.5" hidden="1" x14ac:dyDescent="0.25">
      <c r="A986" s="15" t="str">
        <f t="shared" si="23"/>
        <v>Kai MartGL250</v>
      </c>
      <c r="B986" s="19" t="s">
        <v>7708</v>
      </c>
      <c r="C986" s="19" t="s">
        <v>44</v>
      </c>
      <c r="D986" s="19" t="s">
        <v>45</v>
      </c>
      <c r="E986" s="16">
        <v>49500</v>
      </c>
      <c r="F986" s="16">
        <v>49500</v>
      </c>
      <c r="H986" s="39"/>
      <c r="I986" s="41"/>
    </row>
    <row r="987" spans="1:9" ht="16.5" hidden="1" x14ac:dyDescent="0.25">
      <c r="A987" s="15" t="str">
        <f>B987&amp;C987</f>
        <v>Kai Martgm500</v>
      </c>
      <c r="B987" s="19" t="s">
        <v>7708</v>
      </c>
      <c r="C987" s="19" t="s">
        <v>7197</v>
      </c>
      <c r="D987" s="19" t="s">
        <v>31</v>
      </c>
      <c r="E987" s="16">
        <v>111058</v>
      </c>
      <c r="F987" s="16">
        <v>105505</v>
      </c>
      <c r="H987" s="39"/>
      <c r="I987" s="41"/>
    </row>
    <row r="988" spans="1:9" ht="16.5" hidden="1" x14ac:dyDescent="0.25">
      <c r="A988" s="15" t="str">
        <f t="shared" si="23"/>
        <v>Kai Martcgm100</v>
      </c>
      <c r="B988" s="19" t="s">
        <v>7708</v>
      </c>
      <c r="C988" s="19" t="s">
        <v>7188</v>
      </c>
      <c r="D988" s="19" t="s">
        <v>552</v>
      </c>
      <c r="E988" s="16">
        <v>24549</v>
      </c>
      <c r="F988" s="16">
        <v>23322</v>
      </c>
      <c r="H988" s="39"/>
      <c r="I988" s="41"/>
    </row>
    <row r="989" spans="1:9" ht="16.5" hidden="1" x14ac:dyDescent="0.25">
      <c r="A989" s="15" t="str">
        <f t="shared" si="23"/>
        <v>Kai Martcgm300</v>
      </c>
      <c r="B989" s="19" t="s">
        <v>7708</v>
      </c>
      <c r="C989" s="19" t="s">
        <v>7187</v>
      </c>
      <c r="D989" s="19" t="s">
        <v>28</v>
      </c>
      <c r="E989" s="16">
        <v>73431</v>
      </c>
      <c r="F989" s="16">
        <v>69759</v>
      </c>
      <c r="H989" s="39"/>
      <c r="I989" s="41"/>
    </row>
    <row r="990" spans="1:9" ht="16.5" hidden="1" x14ac:dyDescent="0.25">
      <c r="A990" s="15" t="str">
        <f t="shared" si="23"/>
        <v>Kai Martth200</v>
      </c>
      <c r="B990" s="19" t="s">
        <v>7708</v>
      </c>
      <c r="C990" s="19" t="s">
        <v>7153</v>
      </c>
      <c r="D990" s="19" t="s">
        <v>7202</v>
      </c>
      <c r="E990" s="16">
        <v>55595</v>
      </c>
      <c r="F990" s="16">
        <v>52815</v>
      </c>
      <c r="H990" s="39"/>
      <c r="I990" s="41"/>
    </row>
    <row r="991" spans="1:9" ht="16.5" hidden="1" x14ac:dyDescent="0.25">
      <c r="A991" s="15" t="str">
        <f t="shared" si="23"/>
        <v>Kai MartGTLX250G</v>
      </c>
      <c r="B991" s="19" t="s">
        <v>7708</v>
      </c>
      <c r="C991" s="19" t="s">
        <v>32</v>
      </c>
      <c r="D991" s="19" t="s">
        <v>1802</v>
      </c>
      <c r="E991" s="16">
        <v>50182</v>
      </c>
      <c r="F991" s="16">
        <v>47673</v>
      </c>
      <c r="H991" s="39"/>
      <c r="I991" s="41"/>
    </row>
    <row r="992" spans="1:9" ht="16.5" hidden="1" x14ac:dyDescent="0.25">
      <c r="A992" s="15" t="str">
        <f t="shared" si="23"/>
        <v>Kai Martcc300</v>
      </c>
      <c r="B992" s="19" t="s">
        <v>7708</v>
      </c>
      <c r="C992" s="19" t="s">
        <v>7154</v>
      </c>
      <c r="D992" s="19" t="s">
        <v>38</v>
      </c>
      <c r="E992" s="16">
        <v>74250</v>
      </c>
      <c r="F992" s="16">
        <v>70538</v>
      </c>
      <c r="H992" s="39"/>
      <c r="I992" s="41"/>
    </row>
    <row r="993" spans="1:12" ht="16.5" hidden="1" x14ac:dyDescent="0.25">
      <c r="A993" s="15" t="str">
        <f t="shared" si="23"/>
        <v>Kai Mart</v>
      </c>
      <c r="B993" s="19" t="s">
        <v>7708</v>
      </c>
      <c r="C993" s="19"/>
      <c r="D993" s="19"/>
      <c r="E993" s="16"/>
      <c r="F993" s="16"/>
      <c r="H993" s="39"/>
      <c r="I993" s="41"/>
    </row>
    <row r="994" spans="1:12" ht="16.5" hidden="1" x14ac:dyDescent="0.25">
      <c r="A994" s="15" t="str">
        <f t="shared" si="23"/>
        <v>Kai Mart</v>
      </c>
      <c r="B994" s="19" t="s">
        <v>7708</v>
      </c>
      <c r="C994" s="19"/>
      <c r="D994" s="19"/>
      <c r="E994" s="16"/>
      <c r="F994" s="16"/>
      <c r="H994" s="39"/>
      <c r="I994" s="41"/>
    </row>
    <row r="995" spans="1:12" ht="16.5" hidden="1" x14ac:dyDescent="0.25">
      <c r="A995" s="15" t="str">
        <f t="shared" si="23"/>
        <v>Kai Mart</v>
      </c>
      <c r="B995" s="19" t="s">
        <v>7708</v>
      </c>
      <c r="C995" s="19"/>
      <c r="D995" s="19"/>
      <c r="E995" s="16"/>
      <c r="F995" s="16"/>
      <c r="H995" s="39"/>
      <c r="I995" s="41"/>
    </row>
    <row r="996" spans="1:12" ht="16.5" hidden="1" x14ac:dyDescent="0.25">
      <c r="A996" s="15" t="str">
        <f t="shared" si="23"/>
        <v>Kai Mart</v>
      </c>
      <c r="B996" s="19" t="s">
        <v>7708</v>
      </c>
      <c r="C996" s="19"/>
      <c r="D996" s="19"/>
      <c r="E996" s="16"/>
      <c r="F996" s="16"/>
      <c r="H996" s="39"/>
      <c r="I996" s="41"/>
    </row>
    <row r="997" spans="1:12" ht="16.5" hidden="1" x14ac:dyDescent="0.25">
      <c r="A997" s="15" t="str">
        <f t="shared" si="23"/>
        <v>Kai MartCN300</v>
      </c>
      <c r="B997" s="19" t="s">
        <v>7708</v>
      </c>
      <c r="C997" s="19" t="s">
        <v>39</v>
      </c>
      <c r="D997" s="19" t="s">
        <v>40</v>
      </c>
      <c r="E997" s="16">
        <v>79950</v>
      </c>
      <c r="F997" s="16">
        <v>79950</v>
      </c>
      <c r="H997" s="39"/>
      <c r="I997" s="41"/>
    </row>
    <row r="998" spans="1:12" ht="16.5" hidden="1" x14ac:dyDescent="0.25">
      <c r="A998" s="15" t="str">
        <f t="shared" si="23"/>
        <v>Kai MartGTLX250G</v>
      </c>
      <c r="B998" s="19" t="s">
        <v>7708</v>
      </c>
      <c r="C998" s="19" t="s">
        <v>32</v>
      </c>
      <c r="D998" s="19" t="s">
        <v>1802</v>
      </c>
      <c r="E998" s="16">
        <v>50182</v>
      </c>
      <c r="F998" s="16">
        <v>50182</v>
      </c>
      <c r="H998" s="39"/>
      <c r="I998" s="41"/>
    </row>
    <row r="999" spans="1:12" ht="16.5" hidden="1" x14ac:dyDescent="0.25">
      <c r="A999" s="15" t="str">
        <f t="shared" si="23"/>
        <v>Kai MartCC300</v>
      </c>
      <c r="B999" s="19" t="s">
        <v>7708</v>
      </c>
      <c r="C999" s="19" t="s">
        <v>37</v>
      </c>
      <c r="D999" s="19" t="s">
        <v>1802</v>
      </c>
      <c r="E999" s="16">
        <v>74250</v>
      </c>
      <c r="F999" s="16">
        <v>74250</v>
      </c>
      <c r="H999" s="39"/>
      <c r="I999" s="41"/>
    </row>
    <row r="1000" spans="1:12" ht="16.5" hidden="1" x14ac:dyDescent="0.25">
      <c r="A1000" s="15" t="str">
        <f t="shared" si="23"/>
        <v>Kai Martth200</v>
      </c>
      <c r="B1000" s="19" t="s">
        <v>7708</v>
      </c>
      <c r="C1000" s="19" t="s">
        <v>7153</v>
      </c>
      <c r="D1000" s="19" t="s">
        <v>7202</v>
      </c>
      <c r="E1000" s="16">
        <v>55595</v>
      </c>
      <c r="F1000" s="16">
        <v>55595</v>
      </c>
      <c r="H1000" s="39"/>
      <c r="I1000" s="41"/>
    </row>
    <row r="1001" spans="1:12" ht="16.5" hidden="1" x14ac:dyDescent="0.25">
      <c r="A1001" s="15" t="str">
        <f t="shared" si="23"/>
        <v>Kai MartCGM300</v>
      </c>
      <c r="B1001" s="19" t="s">
        <v>7708</v>
      </c>
      <c r="C1001" s="19" t="s">
        <v>27</v>
      </c>
      <c r="D1001" s="19" t="s">
        <v>28</v>
      </c>
      <c r="E1001" s="16">
        <v>73431</v>
      </c>
      <c r="F1001" s="16">
        <v>73431</v>
      </c>
      <c r="H1001" s="39">
        <f t="shared" si="24"/>
        <v>0</v>
      </c>
      <c r="I1001" s="41">
        <v>73431</v>
      </c>
      <c r="L1001">
        <v>69759</v>
      </c>
    </row>
    <row r="1002" spans="1:12" ht="16.5" hidden="1" x14ac:dyDescent="0.25">
      <c r="A1002" s="15" t="str">
        <f t="shared" si="23"/>
        <v>Kai MartCGM500</v>
      </c>
      <c r="B1002" s="19" t="s">
        <v>7708</v>
      </c>
      <c r="C1002" s="19" t="s">
        <v>542</v>
      </c>
      <c r="D1002" s="19" t="s">
        <v>543</v>
      </c>
      <c r="E1002" s="16">
        <v>107159</v>
      </c>
      <c r="F1002" s="16">
        <v>107159</v>
      </c>
      <c r="H1002" s="39">
        <f t="shared" si="24"/>
        <v>0</v>
      </c>
      <c r="I1002" s="41">
        <v>70950</v>
      </c>
      <c r="L1002">
        <v>67403</v>
      </c>
    </row>
    <row r="1003" spans="1:12" ht="16.5" hidden="1" x14ac:dyDescent="0.25">
      <c r="A1003" s="15" t="str">
        <f t="shared" si="23"/>
        <v>Kai MartCGM100</v>
      </c>
      <c r="B1003" s="19" t="s">
        <v>7708</v>
      </c>
      <c r="C1003" s="19" t="s">
        <v>551</v>
      </c>
      <c r="D1003" s="19" t="s">
        <v>552</v>
      </c>
      <c r="E1003" s="16">
        <v>24549</v>
      </c>
      <c r="F1003" s="16">
        <v>24549</v>
      </c>
      <c r="H1003" s="39">
        <f t="shared" si="24"/>
        <v>0</v>
      </c>
      <c r="I1003" s="41">
        <v>56430</v>
      </c>
      <c r="L1003">
        <v>56430</v>
      </c>
    </row>
    <row r="1004" spans="1:12" ht="16.5" hidden="1" x14ac:dyDescent="0.25">
      <c r="A1004" s="15" t="str">
        <f t="shared" ref="A1004:A1102" si="25">B1004&amp;C1004</f>
        <v>Kai MartMNH250</v>
      </c>
      <c r="B1004" s="19" t="s">
        <v>7708</v>
      </c>
      <c r="C1004" s="19" t="s">
        <v>48</v>
      </c>
      <c r="D1004" s="19" t="s">
        <v>49</v>
      </c>
      <c r="E1004" s="16">
        <v>46000</v>
      </c>
      <c r="F1004" s="16">
        <v>46000</v>
      </c>
      <c r="H1004" s="39">
        <f t="shared" si="24"/>
        <v>0</v>
      </c>
      <c r="I1004" s="41">
        <v>89312</v>
      </c>
      <c r="L1004">
        <v>89312</v>
      </c>
    </row>
    <row r="1005" spans="1:12" ht="16.5" hidden="1" x14ac:dyDescent="0.25">
      <c r="A1005" s="15" t="str">
        <f t="shared" si="25"/>
        <v>Kai MartGM500</v>
      </c>
      <c r="B1005" s="19" t="s">
        <v>7708</v>
      </c>
      <c r="C1005" s="19" t="s">
        <v>30</v>
      </c>
      <c r="D1005" s="19" t="s">
        <v>31</v>
      </c>
      <c r="E1005" s="16">
        <v>111058</v>
      </c>
      <c r="F1005" s="16">
        <v>111058</v>
      </c>
      <c r="H1005" s="39">
        <f t="shared" si="24"/>
        <v>0</v>
      </c>
      <c r="I1005" s="41">
        <v>111058</v>
      </c>
      <c r="L1005">
        <v>105505</v>
      </c>
    </row>
    <row r="1006" spans="1:12" ht="16.5" hidden="1" x14ac:dyDescent="0.25">
      <c r="A1006" s="15" t="str">
        <f t="shared" si="25"/>
        <v>Kai MartGHK300</v>
      </c>
      <c r="B1006" s="19" t="s">
        <v>7708</v>
      </c>
      <c r="C1006" s="19" t="s">
        <v>553</v>
      </c>
      <c r="D1006" s="19" t="s">
        <v>554</v>
      </c>
      <c r="E1006" s="16">
        <v>70000</v>
      </c>
      <c r="F1006" s="16">
        <v>70000</v>
      </c>
      <c r="H1006" s="39">
        <f t="shared" si="24"/>
        <v>0</v>
      </c>
      <c r="I1006" s="41">
        <v>57998</v>
      </c>
      <c r="L1006">
        <v>57998</v>
      </c>
    </row>
    <row r="1007" spans="1:12" ht="16.5" hidden="1" x14ac:dyDescent="0.25">
      <c r="A1007" s="15" t="str">
        <f t="shared" si="25"/>
        <v>Kai MartCC300</v>
      </c>
      <c r="B1007" s="19" t="s">
        <v>7708</v>
      </c>
      <c r="C1007" s="19" t="s">
        <v>37</v>
      </c>
      <c r="D1007" s="19" t="s">
        <v>38</v>
      </c>
      <c r="E1007" s="16">
        <v>90741</v>
      </c>
      <c r="F1007" s="16">
        <v>68310</v>
      </c>
      <c r="H1007" s="39"/>
      <c r="I1007" s="41"/>
    </row>
    <row r="1008" spans="1:12" ht="16.5" hidden="1" x14ac:dyDescent="0.25">
      <c r="A1008" s="15" t="str">
        <f t="shared" si="25"/>
        <v>Kai MartMNH250</v>
      </c>
      <c r="B1008" s="19" t="s">
        <v>7708</v>
      </c>
      <c r="C1008" s="19" t="s">
        <v>48</v>
      </c>
      <c r="D1008" s="19" t="s">
        <v>49</v>
      </c>
      <c r="E1008" s="16">
        <v>58333</v>
      </c>
      <c r="F1008" s="16">
        <v>42320</v>
      </c>
      <c r="H1008" s="39"/>
      <c r="I1008" s="41"/>
    </row>
    <row r="1009" spans="1:12" ht="16.5" hidden="1" x14ac:dyDescent="0.25">
      <c r="A1009" s="15" t="str">
        <f t="shared" si="25"/>
        <v>Kai MartMNH250</v>
      </c>
      <c r="B1009" s="19" t="s">
        <v>7708</v>
      </c>
      <c r="C1009" s="19" t="s">
        <v>48</v>
      </c>
      <c r="D1009" s="19" t="s">
        <v>49</v>
      </c>
      <c r="E1009" s="16">
        <v>58333</v>
      </c>
      <c r="F1009" s="16">
        <v>42320</v>
      </c>
      <c r="H1009" s="39"/>
      <c r="I1009" s="41"/>
    </row>
    <row r="1010" spans="1:12" ht="16.5" hidden="1" x14ac:dyDescent="0.25">
      <c r="A1010" s="15" t="str">
        <f t="shared" si="25"/>
        <v>Kai MartCC300</v>
      </c>
      <c r="B1010" s="19" t="s">
        <v>7708</v>
      </c>
      <c r="C1010" s="19" t="s">
        <v>37</v>
      </c>
      <c r="D1010" s="19" t="s">
        <v>38</v>
      </c>
      <c r="E1010" s="16">
        <v>90741</v>
      </c>
      <c r="F1010" s="16">
        <v>68310</v>
      </c>
      <c r="H1010" s="39"/>
      <c r="I1010" s="41"/>
    </row>
    <row r="1011" spans="1:12" ht="16.5" hidden="1" x14ac:dyDescent="0.25">
      <c r="A1011" s="15" t="str">
        <f t="shared" si="25"/>
        <v>Kai MartCGST150</v>
      </c>
      <c r="B1011" s="19" t="s">
        <v>7708</v>
      </c>
      <c r="C1011" s="19" t="s">
        <v>563</v>
      </c>
      <c r="D1011" s="19" t="s">
        <v>564</v>
      </c>
      <c r="E1011" s="16">
        <v>22500</v>
      </c>
      <c r="F1011" s="16">
        <v>20700</v>
      </c>
      <c r="H1011" s="39"/>
      <c r="I1011" s="41"/>
    </row>
    <row r="1012" spans="1:12" ht="16.5" hidden="1" x14ac:dyDescent="0.25">
      <c r="A1012" s="15" t="str">
        <f t="shared" si="25"/>
        <v>Kai MartTHST150</v>
      </c>
      <c r="B1012" s="19" t="s">
        <v>7708</v>
      </c>
      <c r="C1012" s="19" t="s">
        <v>565</v>
      </c>
      <c r="D1012" s="19" t="s">
        <v>566</v>
      </c>
      <c r="E1012" s="16">
        <v>21667</v>
      </c>
      <c r="F1012" s="16">
        <v>19933.64</v>
      </c>
      <c r="H1012" s="39">
        <f t="shared" si="24"/>
        <v>-1733.3600000000006</v>
      </c>
      <c r="I1012" s="41">
        <v>55595</v>
      </c>
      <c r="L1012">
        <v>52816</v>
      </c>
    </row>
    <row r="1013" spans="1:12" ht="16.5" hidden="1" x14ac:dyDescent="0.25">
      <c r="A1013" s="15" t="str">
        <f t="shared" si="25"/>
        <v>Kai MartTH200</v>
      </c>
      <c r="B1013" s="19" t="s">
        <v>7708</v>
      </c>
      <c r="C1013" s="19" t="s">
        <v>34</v>
      </c>
      <c r="D1013" s="19" t="s">
        <v>35</v>
      </c>
      <c r="E1013" s="16">
        <v>73000</v>
      </c>
      <c r="F1013" s="16">
        <v>51147.4</v>
      </c>
      <c r="H1013" s="39">
        <f t="shared" si="24"/>
        <v>-21852.6</v>
      </c>
      <c r="I1013" s="41">
        <v>73431</v>
      </c>
      <c r="L1013">
        <v>73431</v>
      </c>
    </row>
    <row r="1014" spans="1:12" ht="16.5" hidden="1" x14ac:dyDescent="0.25">
      <c r="A1014" s="15" t="str">
        <f t="shared" si="25"/>
        <v>Kai MartCGST150</v>
      </c>
      <c r="B1014" s="19" t="s">
        <v>7708</v>
      </c>
      <c r="C1014" s="19" t="s">
        <v>563</v>
      </c>
      <c r="D1014" s="19" t="s">
        <v>564</v>
      </c>
      <c r="E1014" s="16">
        <v>22500</v>
      </c>
      <c r="F1014" s="16">
        <v>20700</v>
      </c>
      <c r="H1014" s="39">
        <f t="shared" si="24"/>
        <v>-1800</v>
      </c>
      <c r="I1014" s="41">
        <v>70950</v>
      </c>
      <c r="L1014">
        <v>70950</v>
      </c>
    </row>
    <row r="1015" spans="1:12" ht="16.5" hidden="1" x14ac:dyDescent="0.25">
      <c r="A1015" s="15" t="str">
        <f t="shared" si="25"/>
        <v>Kai MartTHST150</v>
      </c>
      <c r="B1015" s="19" t="s">
        <v>7708</v>
      </c>
      <c r="C1015" s="19" t="s">
        <v>565</v>
      </c>
      <c r="D1015" s="19" t="s">
        <v>566</v>
      </c>
      <c r="E1015" s="16">
        <v>21667</v>
      </c>
      <c r="F1015" s="16">
        <v>19933.64</v>
      </c>
      <c r="H1015" s="39">
        <f t="shared" si="24"/>
        <v>-1733.3600000000006</v>
      </c>
      <c r="I1015" s="41">
        <v>111058</v>
      </c>
      <c r="L1015">
        <v>111058</v>
      </c>
    </row>
    <row r="1016" spans="1:12" ht="16.5" hidden="1" x14ac:dyDescent="0.25">
      <c r="A1016" s="15" t="str">
        <f t="shared" si="25"/>
        <v>Kai MartCGST150</v>
      </c>
      <c r="B1016" s="19" t="s">
        <v>7708</v>
      </c>
      <c r="C1016" s="19" t="s">
        <v>563</v>
      </c>
      <c r="D1016" s="19" t="s">
        <v>564</v>
      </c>
      <c r="E1016" s="16">
        <v>22500</v>
      </c>
      <c r="F1016" s="16">
        <v>20700</v>
      </c>
      <c r="H1016" s="39">
        <f t="shared" si="24"/>
        <v>-1800</v>
      </c>
      <c r="I1016" s="41">
        <v>50183</v>
      </c>
      <c r="L1016">
        <v>50182</v>
      </c>
    </row>
    <row r="1017" spans="1:12" ht="16.5" hidden="1" x14ac:dyDescent="0.25">
      <c r="A1017" s="15" t="str">
        <f t="shared" si="25"/>
        <v>KL00028CGM100</v>
      </c>
      <c r="B1017" s="19" t="s">
        <v>768</v>
      </c>
      <c r="C1017" s="19" t="s">
        <v>551</v>
      </c>
      <c r="D1017" s="19" t="s">
        <v>552</v>
      </c>
      <c r="E1017" s="16">
        <v>36111</v>
      </c>
      <c r="F1017" s="16">
        <v>22585.08</v>
      </c>
      <c r="H1017" s="39">
        <f t="shared" si="24"/>
        <v>-13525.919999999998</v>
      </c>
      <c r="I1017" s="41">
        <v>111606</v>
      </c>
      <c r="L1017">
        <v>111606</v>
      </c>
    </row>
    <row r="1018" spans="1:12" ht="16.5" hidden="1" x14ac:dyDescent="0.25">
      <c r="A1018" s="15" t="str">
        <f t="shared" si="25"/>
        <v>KL00028CGST150</v>
      </c>
      <c r="B1018" s="19" t="s">
        <v>768</v>
      </c>
      <c r="C1018" s="19" t="s">
        <v>563</v>
      </c>
      <c r="D1018" s="19" t="s">
        <v>564</v>
      </c>
      <c r="E1018" s="16">
        <v>22500</v>
      </c>
      <c r="F1018" s="16">
        <v>20700</v>
      </c>
      <c r="H1018" s="39">
        <f t="shared" si="24"/>
        <v>-1800</v>
      </c>
      <c r="I1018" s="41">
        <v>119066</v>
      </c>
      <c r="L1018">
        <v>119066</v>
      </c>
    </row>
    <row r="1019" spans="1:12" ht="16.5" hidden="1" x14ac:dyDescent="0.25">
      <c r="A1019" s="15" t="str">
        <f t="shared" si="25"/>
        <v>KMARKETCGM300</v>
      </c>
      <c r="B1019" s="19" t="s">
        <v>584</v>
      </c>
      <c r="C1019" s="19" t="s">
        <v>27</v>
      </c>
      <c r="D1019" s="19" t="s">
        <v>28</v>
      </c>
      <c r="E1019" s="16">
        <v>73431</v>
      </c>
      <c r="F1019" s="16">
        <v>69759</v>
      </c>
      <c r="H1019" s="39">
        <f t="shared" si="24"/>
        <v>-3672</v>
      </c>
      <c r="I1019" s="41">
        <v>111058</v>
      </c>
      <c r="L1019">
        <v>111058</v>
      </c>
    </row>
    <row r="1020" spans="1:12" ht="16.5" hidden="1" x14ac:dyDescent="0.25">
      <c r="A1020" s="15" t="str">
        <f t="shared" si="25"/>
        <v>KMARKETCN300</v>
      </c>
      <c r="B1020" s="19" t="s">
        <v>584</v>
      </c>
      <c r="C1020" s="19" t="s">
        <v>39</v>
      </c>
      <c r="D1020" s="19" t="s">
        <v>40</v>
      </c>
      <c r="E1020" s="16">
        <v>70950</v>
      </c>
      <c r="F1020" s="16">
        <v>67403</v>
      </c>
      <c r="H1020" s="39">
        <f t="shared" si="24"/>
        <v>-3547</v>
      </c>
      <c r="I1020" s="41">
        <v>107205</v>
      </c>
      <c r="L1020">
        <v>107205</v>
      </c>
    </row>
    <row r="1021" spans="1:12" ht="16.5" hidden="1" x14ac:dyDescent="0.25">
      <c r="A1021" s="38" t="str">
        <f t="shared" si="25"/>
        <v>KMARKETGL250</v>
      </c>
      <c r="B1021" s="19" t="s">
        <v>584</v>
      </c>
      <c r="C1021" s="19" t="s">
        <v>44</v>
      </c>
      <c r="D1021" s="19" t="s">
        <v>45</v>
      </c>
      <c r="E1021" s="16">
        <v>56430</v>
      </c>
      <c r="F1021" s="16">
        <v>56430</v>
      </c>
      <c r="H1021" s="39">
        <f t="shared" si="24"/>
        <v>0</v>
      </c>
      <c r="I1021" s="41">
        <v>73431</v>
      </c>
      <c r="L1021">
        <v>73431</v>
      </c>
    </row>
    <row r="1022" spans="1:12" ht="16.5" hidden="1" x14ac:dyDescent="0.25">
      <c r="A1022" s="38" t="str">
        <f t="shared" si="25"/>
        <v>KMARKETGL500KT</v>
      </c>
      <c r="B1022" s="19" t="s">
        <v>584</v>
      </c>
      <c r="C1022" s="19" t="s">
        <v>544</v>
      </c>
      <c r="D1022" s="19" t="s">
        <v>545</v>
      </c>
      <c r="E1022" s="16">
        <v>89312</v>
      </c>
      <c r="F1022" s="16">
        <v>89312</v>
      </c>
      <c r="H1022" s="39">
        <f t="shared" si="24"/>
        <v>0</v>
      </c>
      <c r="I1022" s="41">
        <v>119066</v>
      </c>
      <c r="L1022">
        <v>119066</v>
      </c>
    </row>
    <row r="1023" spans="1:12" ht="16.5" hidden="1" x14ac:dyDescent="0.25">
      <c r="A1023" s="38" t="str">
        <f t="shared" si="25"/>
        <v>KMARKETGM500</v>
      </c>
      <c r="B1023" s="19" t="s">
        <v>584</v>
      </c>
      <c r="C1023" s="19" t="s">
        <v>30</v>
      </c>
      <c r="D1023" s="19" t="s">
        <v>31</v>
      </c>
      <c r="E1023" s="16">
        <v>111058</v>
      </c>
      <c r="F1023" s="16">
        <v>105505</v>
      </c>
      <c r="H1023" s="39">
        <f t="shared" si="24"/>
        <v>-5553</v>
      </c>
      <c r="I1023" s="41">
        <v>111058</v>
      </c>
      <c r="L1023">
        <v>111058</v>
      </c>
    </row>
    <row r="1024" spans="1:12" ht="16.5" hidden="1" x14ac:dyDescent="0.25">
      <c r="A1024" s="38" t="str">
        <f t="shared" si="25"/>
        <v>KMARKETGSG250</v>
      </c>
      <c r="B1024" s="19" t="s">
        <v>584</v>
      </c>
      <c r="C1024" s="19" t="s">
        <v>46</v>
      </c>
      <c r="D1024" s="19" t="s">
        <v>47</v>
      </c>
      <c r="E1024" s="16">
        <v>57998</v>
      </c>
      <c r="F1024" s="16">
        <v>57998</v>
      </c>
      <c r="H1024" s="39">
        <f t="shared" si="24"/>
        <v>0</v>
      </c>
      <c r="I1024" s="41">
        <v>50183</v>
      </c>
      <c r="L1024">
        <v>50183</v>
      </c>
    </row>
    <row r="1025" spans="1:12" ht="16.5" hidden="1" x14ac:dyDescent="0.25">
      <c r="A1025" s="38" t="str">
        <f t="shared" si="25"/>
        <v>KMARKETTH200</v>
      </c>
      <c r="B1025" s="19" t="s">
        <v>584</v>
      </c>
      <c r="C1025" s="19" t="s">
        <v>34</v>
      </c>
      <c r="D1025" s="19" t="s">
        <v>35</v>
      </c>
      <c r="E1025" s="16">
        <v>55595</v>
      </c>
      <c r="F1025" s="16">
        <v>52816</v>
      </c>
      <c r="H1025" s="39">
        <f t="shared" si="24"/>
        <v>-2779</v>
      </c>
      <c r="I1025" s="41">
        <v>111606</v>
      </c>
      <c r="L1025">
        <v>111606</v>
      </c>
    </row>
    <row r="1026" spans="1:12" ht="16.5" hidden="1" x14ac:dyDescent="0.25">
      <c r="A1026" s="38" t="str">
        <f t="shared" si="25"/>
        <v>LOCALMARTCGM300</v>
      </c>
      <c r="B1026" s="19" t="s">
        <v>586</v>
      </c>
      <c r="C1026" s="19" t="s">
        <v>27</v>
      </c>
      <c r="D1026" s="19" t="s">
        <v>28</v>
      </c>
      <c r="E1026" s="16">
        <v>73431</v>
      </c>
      <c r="F1026" s="16">
        <v>73431</v>
      </c>
      <c r="H1026" s="39">
        <f t="shared" si="24"/>
        <v>0</v>
      </c>
      <c r="I1026" s="41">
        <v>46000</v>
      </c>
      <c r="L1026">
        <v>46000</v>
      </c>
    </row>
    <row r="1027" spans="1:12" ht="16.5" hidden="1" x14ac:dyDescent="0.25">
      <c r="A1027" s="38" t="str">
        <f t="shared" si="25"/>
        <v>LOCALMARTCN300</v>
      </c>
      <c r="B1027" s="19" t="s">
        <v>586</v>
      </c>
      <c r="C1027" s="19" t="s">
        <v>39</v>
      </c>
      <c r="D1027" s="19" t="s">
        <v>40</v>
      </c>
      <c r="E1027" s="16">
        <v>70950</v>
      </c>
      <c r="F1027" s="16">
        <v>70950</v>
      </c>
      <c r="H1027" s="39">
        <f t="shared" si="24"/>
        <v>0</v>
      </c>
      <c r="I1027" s="41">
        <v>92000</v>
      </c>
      <c r="L1027">
        <v>92000</v>
      </c>
    </row>
    <row r="1028" spans="1:12" ht="16.5" hidden="1" x14ac:dyDescent="0.25">
      <c r="A1028" s="38" t="str">
        <f t="shared" si="25"/>
        <v>LOCALMARTGM500</v>
      </c>
      <c r="B1028" s="19" t="s">
        <v>586</v>
      </c>
      <c r="C1028" s="19" t="s">
        <v>30</v>
      </c>
      <c r="D1028" s="19" t="s">
        <v>31</v>
      </c>
      <c r="E1028" s="16">
        <v>111058</v>
      </c>
      <c r="F1028" s="16">
        <v>111058</v>
      </c>
      <c r="H1028" s="39">
        <f t="shared" si="24"/>
        <v>0</v>
      </c>
      <c r="I1028" s="41">
        <v>55595</v>
      </c>
      <c r="L1028">
        <v>55595</v>
      </c>
    </row>
    <row r="1029" spans="1:12" ht="16.5" hidden="1" x14ac:dyDescent="0.25">
      <c r="A1029" s="38" t="str">
        <f t="shared" si="25"/>
        <v>LOCALMARTGTLX250G</v>
      </c>
      <c r="B1029" s="19" t="s">
        <v>586</v>
      </c>
      <c r="C1029" s="19" t="s">
        <v>32</v>
      </c>
      <c r="D1029" s="19" t="s">
        <v>33</v>
      </c>
      <c r="E1029" s="16">
        <v>50182</v>
      </c>
      <c r="F1029" s="16">
        <v>50182</v>
      </c>
      <c r="H1029" s="39">
        <f t="shared" si="24"/>
        <v>0</v>
      </c>
      <c r="I1029" s="41">
        <v>107205</v>
      </c>
      <c r="L1029">
        <v>107205</v>
      </c>
    </row>
    <row r="1030" spans="1:12" ht="16.5" hidden="1" x14ac:dyDescent="0.25">
      <c r="A1030" s="15" t="str">
        <f t="shared" si="25"/>
        <v>LOCALMARTGXD500</v>
      </c>
      <c r="B1030" s="19" t="s">
        <v>586</v>
      </c>
      <c r="C1030" s="19" t="s">
        <v>52</v>
      </c>
      <c r="D1030" s="19" t="s">
        <v>53</v>
      </c>
      <c r="E1030" s="16">
        <v>111606</v>
      </c>
      <c r="F1030" s="16">
        <v>111606</v>
      </c>
      <c r="H1030" s="39">
        <f t="shared" si="24"/>
        <v>0</v>
      </c>
      <c r="I1030" s="41">
        <v>73431</v>
      </c>
      <c r="L1030">
        <v>66088</v>
      </c>
    </row>
    <row r="1031" spans="1:12" ht="16.5" hidden="1" x14ac:dyDescent="0.25">
      <c r="A1031" s="15" t="str">
        <f t="shared" si="25"/>
        <v>LOTTECGM500</v>
      </c>
      <c r="B1031" s="19" t="s">
        <v>588</v>
      </c>
      <c r="C1031" s="19" t="s">
        <v>542</v>
      </c>
      <c r="D1031" s="19" t="s">
        <v>543</v>
      </c>
      <c r="E1031" s="16">
        <v>119066</v>
      </c>
      <c r="F1031" s="16">
        <v>119066</v>
      </c>
      <c r="H1031" s="39">
        <f t="shared" si="24"/>
        <v>0</v>
      </c>
      <c r="I1031" s="41">
        <v>119066</v>
      </c>
      <c r="L1031">
        <v>107159</v>
      </c>
    </row>
    <row r="1032" spans="1:12" ht="16.5" hidden="1" x14ac:dyDescent="0.25">
      <c r="A1032" s="15" t="str">
        <f t="shared" si="25"/>
        <v>LOTTEGM500</v>
      </c>
      <c r="B1032" s="19" t="s">
        <v>588</v>
      </c>
      <c r="C1032" s="19" t="s">
        <v>30</v>
      </c>
      <c r="D1032" s="19" t="s">
        <v>31</v>
      </c>
      <c r="E1032" s="16">
        <v>111058</v>
      </c>
      <c r="F1032" s="16">
        <v>111058</v>
      </c>
      <c r="H1032" s="39">
        <f t="shared" si="24"/>
        <v>0</v>
      </c>
      <c r="I1032" s="41">
        <v>111058</v>
      </c>
      <c r="L1032">
        <v>99952</v>
      </c>
    </row>
    <row r="1033" spans="1:12" ht="16.5" hidden="1" x14ac:dyDescent="0.25">
      <c r="A1033" s="15" t="str">
        <f t="shared" si="25"/>
        <v>LOTTETH400</v>
      </c>
      <c r="B1033" s="19" t="s">
        <v>588</v>
      </c>
      <c r="C1033" s="19" t="s">
        <v>548</v>
      </c>
      <c r="D1033" s="19" t="s">
        <v>549</v>
      </c>
      <c r="E1033" s="16">
        <v>107205</v>
      </c>
      <c r="F1033" s="16">
        <v>107205</v>
      </c>
      <c r="H1033" s="39">
        <f t="shared" si="24"/>
        <v>0</v>
      </c>
      <c r="I1033" s="41">
        <v>55595</v>
      </c>
      <c r="L1033">
        <v>50036</v>
      </c>
    </row>
    <row r="1034" spans="1:12" ht="16.5" hidden="1" x14ac:dyDescent="0.25">
      <c r="A1034" s="15" t="str">
        <f t="shared" si="25"/>
        <v>MEGACGM300</v>
      </c>
      <c r="B1034" s="38" t="s">
        <v>589</v>
      </c>
      <c r="C1034" s="18" t="s">
        <v>27</v>
      </c>
      <c r="D1034" s="18" t="s">
        <v>28</v>
      </c>
      <c r="E1034" s="17">
        <v>73431</v>
      </c>
      <c r="F1034" s="17">
        <v>73431</v>
      </c>
      <c r="H1034" s="39">
        <f t="shared" si="24"/>
        <v>0</v>
      </c>
      <c r="I1034" s="41">
        <v>24549</v>
      </c>
      <c r="L1034">
        <v>23322</v>
      </c>
    </row>
    <row r="1035" spans="1:12" ht="16.5" hidden="1" x14ac:dyDescent="0.25">
      <c r="A1035" s="15" t="str">
        <f t="shared" si="25"/>
        <v>MEGACGM500</v>
      </c>
      <c r="B1035" s="38" t="s">
        <v>589</v>
      </c>
      <c r="C1035" s="18" t="s">
        <v>542</v>
      </c>
      <c r="D1035" s="18" t="s">
        <v>543</v>
      </c>
      <c r="E1035" s="17">
        <v>119066</v>
      </c>
      <c r="F1035" s="17">
        <v>119066</v>
      </c>
      <c r="H1035" s="39">
        <f t="shared" si="24"/>
        <v>0</v>
      </c>
      <c r="I1035" s="41">
        <v>73431</v>
      </c>
      <c r="L1035">
        <v>69759</v>
      </c>
    </row>
    <row r="1036" spans="1:12" ht="16.5" hidden="1" x14ac:dyDescent="0.25">
      <c r="A1036" s="15" t="str">
        <f t="shared" si="25"/>
        <v>MEGAGM500</v>
      </c>
      <c r="B1036" s="38" t="s">
        <v>589</v>
      </c>
      <c r="C1036" s="18" t="s">
        <v>30</v>
      </c>
      <c r="D1036" s="18" t="s">
        <v>31</v>
      </c>
      <c r="E1036" s="17">
        <v>111058</v>
      </c>
      <c r="F1036" s="17">
        <v>111058</v>
      </c>
      <c r="H1036" s="39">
        <f t="shared" si="24"/>
        <v>0</v>
      </c>
      <c r="I1036" s="41">
        <v>111058</v>
      </c>
      <c r="L1036">
        <v>105505</v>
      </c>
    </row>
    <row r="1037" spans="1:12" ht="16.5" hidden="1" x14ac:dyDescent="0.25">
      <c r="A1037" s="15" t="str">
        <f t="shared" si="25"/>
        <v>MEGAGTLX250G</v>
      </c>
      <c r="B1037" s="38" t="s">
        <v>589</v>
      </c>
      <c r="C1037" s="18" t="s">
        <v>32</v>
      </c>
      <c r="D1037" s="18" t="s">
        <v>33</v>
      </c>
      <c r="E1037" s="16">
        <v>50182</v>
      </c>
      <c r="F1037" s="16">
        <v>50182</v>
      </c>
      <c r="H1037" s="39">
        <f t="shared" si="24"/>
        <v>0</v>
      </c>
      <c r="I1037" s="41">
        <v>50183</v>
      </c>
      <c r="L1037">
        <v>47674</v>
      </c>
    </row>
    <row r="1038" spans="1:12" ht="16.5" hidden="1" x14ac:dyDescent="0.25">
      <c r="A1038" s="15" t="str">
        <f t="shared" si="25"/>
        <v>MEGAGXD500</v>
      </c>
      <c r="B1038" s="38" t="s">
        <v>589</v>
      </c>
      <c r="C1038" s="18" t="s">
        <v>52</v>
      </c>
      <c r="D1038" s="18" t="s">
        <v>53</v>
      </c>
      <c r="E1038" s="17">
        <v>111606</v>
      </c>
      <c r="F1038" s="17">
        <v>111606</v>
      </c>
      <c r="H1038" s="39">
        <f t="shared" si="24"/>
        <v>0</v>
      </c>
      <c r="I1038" s="41">
        <v>55595</v>
      </c>
      <c r="L1038">
        <v>52816</v>
      </c>
    </row>
    <row r="1039" spans="1:12" ht="16.5" hidden="1" x14ac:dyDescent="0.25">
      <c r="A1039" s="15" t="str">
        <f t="shared" si="25"/>
        <v>MEGAMNH250</v>
      </c>
      <c r="B1039" s="38" t="s">
        <v>589</v>
      </c>
      <c r="C1039" s="18" t="s">
        <v>48</v>
      </c>
      <c r="D1039" s="18" t="s">
        <v>49</v>
      </c>
      <c r="E1039" s="17">
        <v>46000</v>
      </c>
      <c r="F1039" s="17">
        <v>46000</v>
      </c>
      <c r="H1039" s="39">
        <f t="shared" ref="H1039:H1102" si="26">F1039-E1039</f>
        <v>0</v>
      </c>
      <c r="I1039" s="41">
        <v>74250</v>
      </c>
      <c r="L1039">
        <v>70537.5</v>
      </c>
    </row>
    <row r="1040" spans="1:12" ht="16.5" hidden="1" x14ac:dyDescent="0.25">
      <c r="A1040" s="15" t="str">
        <f t="shared" si="25"/>
        <v>MEGAMNH500</v>
      </c>
      <c r="B1040" s="38" t="s">
        <v>589</v>
      </c>
      <c r="C1040" s="18" t="s">
        <v>590</v>
      </c>
      <c r="D1040" s="18" t="s">
        <v>591</v>
      </c>
      <c r="E1040" s="17">
        <v>92000</v>
      </c>
      <c r="F1040" s="17">
        <v>92000</v>
      </c>
      <c r="H1040" s="39">
        <f t="shared" si="26"/>
        <v>0</v>
      </c>
      <c r="I1040" s="41">
        <v>73431</v>
      </c>
      <c r="L1040">
        <v>69759.45</v>
      </c>
    </row>
    <row r="1041" spans="1:12" ht="16.5" hidden="1" x14ac:dyDescent="0.25">
      <c r="A1041" s="15" t="str">
        <f t="shared" si="25"/>
        <v>MEGATH200</v>
      </c>
      <c r="B1041" s="38" t="s">
        <v>589</v>
      </c>
      <c r="C1041" s="18" t="s">
        <v>34</v>
      </c>
      <c r="D1041" s="18" t="s">
        <v>35</v>
      </c>
      <c r="E1041" s="17">
        <v>55595</v>
      </c>
      <c r="F1041" s="17">
        <v>55595</v>
      </c>
      <c r="H1041" s="39">
        <f t="shared" si="26"/>
        <v>0</v>
      </c>
      <c r="I1041" s="41">
        <v>119066</v>
      </c>
      <c r="L1041">
        <v>113112.7</v>
      </c>
    </row>
    <row r="1042" spans="1:12" ht="16.5" hidden="1" x14ac:dyDescent="0.25">
      <c r="A1042" s="15" t="str">
        <f t="shared" si="25"/>
        <v>MEGATH400</v>
      </c>
      <c r="B1042" s="38" t="s">
        <v>589</v>
      </c>
      <c r="C1042" s="18" t="s">
        <v>548</v>
      </c>
      <c r="D1042" s="18" t="s">
        <v>549</v>
      </c>
      <c r="E1042" s="17">
        <v>107205</v>
      </c>
      <c r="F1042" s="17">
        <v>107205</v>
      </c>
      <c r="H1042" s="39">
        <f t="shared" si="26"/>
        <v>0</v>
      </c>
      <c r="I1042" s="41">
        <v>70950</v>
      </c>
      <c r="L1042">
        <v>67402.5</v>
      </c>
    </row>
    <row r="1043" spans="1:12" ht="16.5" hidden="1" x14ac:dyDescent="0.25">
      <c r="A1043" s="15" t="str">
        <f t="shared" si="25"/>
        <v>MINHCAUCGM300</v>
      </c>
      <c r="B1043" s="19" t="s">
        <v>592</v>
      </c>
      <c r="C1043" s="19" t="s">
        <v>27</v>
      </c>
      <c r="D1043" s="19" t="s">
        <v>28</v>
      </c>
      <c r="E1043" s="16">
        <v>73431</v>
      </c>
      <c r="F1043" s="16">
        <v>66088</v>
      </c>
      <c r="H1043" s="39">
        <f t="shared" si="26"/>
        <v>-7343</v>
      </c>
      <c r="I1043" s="41">
        <v>111058</v>
      </c>
      <c r="L1043">
        <v>105505.09999999999</v>
      </c>
    </row>
    <row r="1044" spans="1:12" ht="16.5" hidden="1" x14ac:dyDescent="0.25">
      <c r="A1044" s="15" t="str">
        <f t="shared" si="25"/>
        <v>MINHCAUCGM500</v>
      </c>
      <c r="B1044" s="19" t="s">
        <v>592</v>
      </c>
      <c r="C1044" s="19" t="s">
        <v>542</v>
      </c>
      <c r="D1044" s="19" t="s">
        <v>543</v>
      </c>
      <c r="E1044" s="16">
        <v>119066</v>
      </c>
      <c r="F1044" s="16">
        <v>107159</v>
      </c>
      <c r="H1044" s="39">
        <f t="shared" si="26"/>
        <v>-11907</v>
      </c>
      <c r="I1044" s="41">
        <v>50183</v>
      </c>
      <c r="L1044">
        <v>47673.85</v>
      </c>
    </row>
    <row r="1045" spans="1:12" ht="16.5" hidden="1" x14ac:dyDescent="0.25">
      <c r="A1045" s="15" t="str">
        <f t="shared" si="25"/>
        <v>MINHCAUGM500</v>
      </c>
      <c r="B1045" s="19" t="s">
        <v>592</v>
      </c>
      <c r="C1045" s="19" t="s">
        <v>30</v>
      </c>
      <c r="D1045" s="19" t="s">
        <v>31</v>
      </c>
      <c r="E1045" s="16">
        <v>111058</v>
      </c>
      <c r="F1045" s="16">
        <v>99952</v>
      </c>
      <c r="H1045" s="39">
        <f t="shared" si="26"/>
        <v>-11106</v>
      </c>
      <c r="I1045" s="41">
        <v>46000</v>
      </c>
      <c r="L1045">
        <v>43700</v>
      </c>
    </row>
    <row r="1046" spans="1:12" ht="16.5" hidden="1" x14ac:dyDescent="0.25">
      <c r="A1046" s="15" t="str">
        <f t="shared" si="25"/>
        <v>MINHCAUTH200</v>
      </c>
      <c r="B1046" s="19" t="s">
        <v>592</v>
      </c>
      <c r="C1046" s="19" t="s">
        <v>34</v>
      </c>
      <c r="D1046" s="19" t="s">
        <v>35</v>
      </c>
      <c r="E1046" s="16">
        <v>55595</v>
      </c>
      <c r="F1046" s="16">
        <v>50036</v>
      </c>
      <c r="H1046" s="39">
        <f t="shared" si="26"/>
        <v>-5559</v>
      </c>
      <c r="I1046" s="41">
        <v>55595</v>
      </c>
      <c r="L1046">
        <v>52815.25</v>
      </c>
    </row>
    <row r="1047" spans="1:12" ht="16.5" hidden="1" x14ac:dyDescent="0.25">
      <c r="A1047" s="15" t="str">
        <f t="shared" si="25"/>
        <v>OKONOCGM100</v>
      </c>
      <c r="B1047" s="19" t="s">
        <v>594</v>
      </c>
      <c r="C1047" s="19" t="s">
        <v>551</v>
      </c>
      <c r="D1047" s="19" t="s">
        <v>552</v>
      </c>
      <c r="E1047" s="16">
        <v>24549</v>
      </c>
      <c r="F1047" s="16">
        <v>23322</v>
      </c>
      <c r="H1047" s="39">
        <f t="shared" si="26"/>
        <v>-1227</v>
      </c>
      <c r="I1047" s="41">
        <v>74250</v>
      </c>
      <c r="L1047">
        <v>69052.5</v>
      </c>
    </row>
    <row r="1048" spans="1:12" ht="16.5" hidden="1" x14ac:dyDescent="0.25">
      <c r="A1048" s="15" t="str">
        <f t="shared" si="25"/>
        <v>OKONOCGM300</v>
      </c>
      <c r="B1048" s="19" t="s">
        <v>594</v>
      </c>
      <c r="C1048" s="19" t="s">
        <v>27</v>
      </c>
      <c r="D1048" s="19" t="s">
        <v>28</v>
      </c>
      <c r="E1048" s="16">
        <v>73431</v>
      </c>
      <c r="F1048" s="16">
        <v>69759</v>
      </c>
      <c r="H1048" s="39">
        <f t="shared" si="26"/>
        <v>-3672</v>
      </c>
      <c r="I1048" s="41">
        <v>24549</v>
      </c>
      <c r="L1048">
        <v>22830.57</v>
      </c>
    </row>
    <row r="1049" spans="1:12" ht="16.5" hidden="1" x14ac:dyDescent="0.25">
      <c r="A1049" s="15" t="str">
        <f t="shared" si="25"/>
        <v>OKONOGM500</v>
      </c>
      <c r="B1049" s="19" t="s">
        <v>594</v>
      </c>
      <c r="C1049" s="19" t="s">
        <v>30</v>
      </c>
      <c r="D1049" s="19" t="s">
        <v>31</v>
      </c>
      <c r="E1049" s="16">
        <v>111058</v>
      </c>
      <c r="F1049" s="16">
        <v>105505</v>
      </c>
      <c r="H1049" s="39">
        <f t="shared" si="26"/>
        <v>-5553</v>
      </c>
      <c r="I1049" s="41">
        <v>73431</v>
      </c>
      <c r="L1049">
        <v>68290.83</v>
      </c>
    </row>
    <row r="1050" spans="1:12" ht="16.5" hidden="1" x14ac:dyDescent="0.25">
      <c r="A1050" s="15" t="str">
        <f t="shared" si="25"/>
        <v>OKONOGTLX250G</v>
      </c>
      <c r="B1050" s="19" t="s">
        <v>594</v>
      </c>
      <c r="C1050" s="19" t="s">
        <v>32</v>
      </c>
      <c r="D1050" s="19" t="s">
        <v>33</v>
      </c>
      <c r="E1050" s="16">
        <v>50182</v>
      </c>
      <c r="F1050" s="16">
        <v>47674</v>
      </c>
      <c r="H1050" s="39">
        <f t="shared" si="26"/>
        <v>-2508</v>
      </c>
      <c r="I1050" s="41">
        <v>119066</v>
      </c>
      <c r="L1050">
        <v>110731.38</v>
      </c>
    </row>
    <row r="1051" spans="1:12" ht="16.5" hidden="1" x14ac:dyDescent="0.25">
      <c r="A1051" s="15" t="str">
        <f t="shared" si="25"/>
        <v>OKONOTH200</v>
      </c>
      <c r="B1051" s="18" t="s">
        <v>594</v>
      </c>
      <c r="C1051" s="18" t="s">
        <v>34</v>
      </c>
      <c r="D1051" s="18" t="s">
        <v>35</v>
      </c>
      <c r="E1051" s="17">
        <v>55595</v>
      </c>
      <c r="F1051" s="17">
        <v>52816</v>
      </c>
      <c r="H1051" s="39">
        <f t="shared" si="26"/>
        <v>-2779</v>
      </c>
      <c r="I1051" s="41">
        <v>22500</v>
      </c>
      <c r="L1051">
        <v>20925</v>
      </c>
    </row>
    <row r="1052" spans="1:12" ht="16.5" hidden="1" x14ac:dyDescent="0.25">
      <c r="A1052" s="15" t="str">
        <f t="shared" si="25"/>
        <v>PTMARTCC300</v>
      </c>
      <c r="B1052" s="18" t="s">
        <v>596</v>
      </c>
      <c r="C1052" s="18" t="s">
        <v>37</v>
      </c>
      <c r="D1052" s="18" t="s">
        <v>38</v>
      </c>
      <c r="E1052" s="17">
        <v>74250</v>
      </c>
      <c r="F1052" s="17">
        <v>70537.5</v>
      </c>
      <c r="H1052" s="39">
        <f t="shared" si="26"/>
        <v>-3712.5</v>
      </c>
      <c r="I1052" s="41">
        <v>37500</v>
      </c>
      <c r="L1052">
        <v>34875</v>
      </c>
    </row>
    <row r="1053" spans="1:12" ht="16.5" hidden="1" x14ac:dyDescent="0.25">
      <c r="A1053" s="15" t="str">
        <f t="shared" si="25"/>
        <v>PTMARTCGM300</v>
      </c>
      <c r="B1053" s="18" t="s">
        <v>596</v>
      </c>
      <c r="C1053" s="18" t="s">
        <v>27</v>
      </c>
      <c r="D1053" s="18" t="s">
        <v>28</v>
      </c>
      <c r="E1053" s="17">
        <v>73431</v>
      </c>
      <c r="F1053" s="17">
        <v>69759.45</v>
      </c>
      <c r="H1053" s="39">
        <f t="shared" si="26"/>
        <v>-3671.5500000000029</v>
      </c>
      <c r="I1053" s="41">
        <v>70950</v>
      </c>
      <c r="L1053">
        <v>65983.5</v>
      </c>
    </row>
    <row r="1054" spans="1:12" ht="16.5" hidden="1" x14ac:dyDescent="0.25">
      <c r="A1054" s="15" t="str">
        <f t="shared" si="25"/>
        <v>PTMARTCGM500</v>
      </c>
      <c r="B1054" s="18" t="s">
        <v>596</v>
      </c>
      <c r="C1054" s="18" t="s">
        <v>542</v>
      </c>
      <c r="D1054" s="18" t="s">
        <v>543</v>
      </c>
      <c r="E1054" s="17">
        <v>119066</v>
      </c>
      <c r="F1054" s="17">
        <v>113112.7</v>
      </c>
      <c r="H1054" s="39">
        <f t="shared" si="26"/>
        <v>-5953.3000000000029</v>
      </c>
      <c r="I1054" s="41">
        <v>59400</v>
      </c>
      <c r="L1054">
        <v>46035</v>
      </c>
    </row>
    <row r="1055" spans="1:12" ht="16.5" hidden="1" x14ac:dyDescent="0.25">
      <c r="A1055" s="15" t="str">
        <f t="shared" si="25"/>
        <v>PTMARTCN300</v>
      </c>
      <c r="B1055" s="18" t="s">
        <v>596</v>
      </c>
      <c r="C1055" s="18" t="s">
        <v>39</v>
      </c>
      <c r="D1055" s="18" t="s">
        <v>40</v>
      </c>
      <c r="E1055" s="17">
        <v>70950</v>
      </c>
      <c r="F1055" s="17">
        <v>67402.5</v>
      </c>
      <c r="H1055" s="39">
        <f t="shared" si="26"/>
        <v>-3547.5</v>
      </c>
      <c r="I1055" s="41">
        <v>111058</v>
      </c>
      <c r="L1055">
        <v>103283.94</v>
      </c>
    </row>
    <row r="1056" spans="1:12" ht="16.5" hidden="1" x14ac:dyDescent="0.25">
      <c r="A1056" s="15" t="str">
        <f t="shared" si="25"/>
        <v>PTMARTGM500</v>
      </c>
      <c r="B1056" s="18" t="s">
        <v>596</v>
      </c>
      <c r="C1056" s="18" t="s">
        <v>30</v>
      </c>
      <c r="D1056" s="18" t="s">
        <v>31</v>
      </c>
      <c r="E1056" s="17">
        <v>111058</v>
      </c>
      <c r="F1056" s="17">
        <v>105505.09999999999</v>
      </c>
      <c r="H1056" s="39">
        <f t="shared" si="26"/>
        <v>-5552.9000000000087</v>
      </c>
      <c r="I1056" s="41">
        <v>50183</v>
      </c>
      <c r="L1056">
        <v>46670.19</v>
      </c>
    </row>
    <row r="1057" spans="1:12" ht="16.5" hidden="1" x14ac:dyDescent="0.25">
      <c r="A1057" s="15" t="str">
        <f t="shared" si="25"/>
        <v>PTMARTGTLX250G</v>
      </c>
      <c r="B1057" s="18" t="s">
        <v>596</v>
      </c>
      <c r="C1057" s="18" t="s">
        <v>32</v>
      </c>
      <c r="D1057" s="18" t="s">
        <v>33</v>
      </c>
      <c r="E1057" s="16">
        <v>50182</v>
      </c>
      <c r="F1057" s="17">
        <v>47673.85</v>
      </c>
      <c r="H1057" s="39">
        <f t="shared" si="26"/>
        <v>-2508.1500000000015</v>
      </c>
      <c r="I1057" s="41">
        <v>111606</v>
      </c>
      <c r="L1057">
        <v>103793.58</v>
      </c>
    </row>
    <row r="1058" spans="1:12" ht="16.5" hidden="1" x14ac:dyDescent="0.25">
      <c r="A1058" s="15" t="str">
        <f t="shared" si="25"/>
        <v>PTMARTMNH250</v>
      </c>
      <c r="B1058" s="18" t="s">
        <v>596</v>
      </c>
      <c r="C1058" s="18" t="s">
        <v>48</v>
      </c>
      <c r="D1058" s="18" t="s">
        <v>49</v>
      </c>
      <c r="E1058" s="17">
        <v>46000</v>
      </c>
      <c r="F1058" s="17">
        <v>43700</v>
      </c>
      <c r="H1058" s="39">
        <f t="shared" si="26"/>
        <v>-2300</v>
      </c>
      <c r="I1058" s="41">
        <v>46000</v>
      </c>
      <c r="L1058">
        <v>42780</v>
      </c>
    </row>
    <row r="1059" spans="1:12" ht="16.5" hidden="1" x14ac:dyDescent="0.25">
      <c r="A1059" s="15" t="str">
        <f t="shared" si="25"/>
        <v>PTMARTTH200</v>
      </c>
      <c r="B1059" s="19" t="s">
        <v>596</v>
      </c>
      <c r="C1059" s="19" t="s">
        <v>34</v>
      </c>
      <c r="D1059" s="19" t="s">
        <v>35</v>
      </c>
      <c r="E1059" s="16">
        <v>55595</v>
      </c>
      <c r="F1059" s="16">
        <v>52815.25</v>
      </c>
      <c r="H1059" s="39">
        <f t="shared" si="26"/>
        <v>-2779.75</v>
      </c>
      <c r="I1059" s="41">
        <v>55595</v>
      </c>
      <c r="L1059">
        <v>51703.350000000006</v>
      </c>
    </row>
    <row r="1060" spans="1:12" ht="16.5" hidden="1" x14ac:dyDescent="0.25">
      <c r="A1060" s="15" t="str">
        <f t="shared" si="25"/>
        <v>READYMARTCC300</v>
      </c>
      <c r="B1060" s="19" t="s">
        <v>4784</v>
      </c>
      <c r="C1060" s="19" t="s">
        <v>37</v>
      </c>
      <c r="D1060" s="19" t="s">
        <v>38</v>
      </c>
      <c r="E1060" s="16">
        <v>74250</v>
      </c>
      <c r="F1060" s="16">
        <v>69052.5</v>
      </c>
      <c r="H1060" s="39">
        <f t="shared" si="26"/>
        <v>-5197.5</v>
      </c>
      <c r="I1060" s="41">
        <v>21667</v>
      </c>
      <c r="L1060">
        <v>20150.310000000001</v>
      </c>
    </row>
    <row r="1061" spans="1:12" ht="16.5" hidden="1" x14ac:dyDescent="0.25">
      <c r="A1061" s="15" t="str">
        <f t="shared" si="25"/>
        <v>READYMARTCGM100</v>
      </c>
      <c r="B1061" s="19" t="s">
        <v>4784</v>
      </c>
      <c r="C1061" s="19" t="s">
        <v>551</v>
      </c>
      <c r="D1061" s="19" t="s">
        <v>552</v>
      </c>
      <c r="E1061" s="16">
        <v>24549</v>
      </c>
      <c r="F1061" s="16">
        <v>22830.57</v>
      </c>
      <c r="H1061" s="39">
        <f t="shared" si="26"/>
        <v>-1718.4300000000003</v>
      </c>
      <c r="I1061" s="41">
        <v>36111</v>
      </c>
      <c r="L1061">
        <v>33583.230000000003</v>
      </c>
    </row>
    <row r="1062" spans="1:12" ht="16.5" hidden="1" x14ac:dyDescent="0.25">
      <c r="A1062" s="15" t="str">
        <f t="shared" si="25"/>
        <v>READYMARTCGM300</v>
      </c>
      <c r="B1062" s="19" t="s">
        <v>4784</v>
      </c>
      <c r="C1062" s="19" t="s">
        <v>27</v>
      </c>
      <c r="D1062" s="19" t="s">
        <v>28</v>
      </c>
      <c r="E1062" s="16">
        <v>73431</v>
      </c>
      <c r="F1062" s="16">
        <v>68290.83</v>
      </c>
      <c r="H1062" s="39">
        <f t="shared" si="26"/>
        <v>-5140.1699999999983</v>
      </c>
      <c r="I1062" s="41">
        <v>70000</v>
      </c>
      <c r="L1062">
        <v>65100</v>
      </c>
    </row>
    <row r="1063" spans="1:12" ht="16.5" hidden="1" x14ac:dyDescent="0.25">
      <c r="A1063" s="15" t="str">
        <f t="shared" si="25"/>
        <v>READYMARTCGM500</v>
      </c>
      <c r="B1063" s="19" t="s">
        <v>4784</v>
      </c>
      <c r="C1063" s="19" t="s">
        <v>542</v>
      </c>
      <c r="D1063" s="19" t="s">
        <v>543</v>
      </c>
      <c r="E1063" s="16">
        <v>119066</v>
      </c>
      <c r="F1063" s="16">
        <v>110731.38</v>
      </c>
      <c r="H1063" s="39">
        <f t="shared" si="26"/>
        <v>-8334.6199999999953</v>
      </c>
      <c r="I1063" s="41">
        <v>61050</v>
      </c>
      <c r="L1063">
        <v>46872</v>
      </c>
    </row>
    <row r="1064" spans="1:12" ht="16.5" hidden="1" x14ac:dyDescent="0.25">
      <c r="A1064" s="15" t="str">
        <f t="shared" si="25"/>
        <v>READYMARTCGST150</v>
      </c>
      <c r="B1064" s="19" t="s">
        <v>4784</v>
      </c>
      <c r="C1064" s="19" t="s">
        <v>563</v>
      </c>
      <c r="D1064" s="19" t="s">
        <v>564</v>
      </c>
      <c r="E1064" s="16">
        <v>22500</v>
      </c>
      <c r="F1064" s="16">
        <v>20925</v>
      </c>
      <c r="H1064" s="39">
        <f t="shared" si="26"/>
        <v>-1575</v>
      </c>
      <c r="I1064" s="41">
        <v>73431</v>
      </c>
      <c r="L1064">
        <v>73431</v>
      </c>
    </row>
    <row r="1065" spans="1:12" ht="16.5" hidden="1" x14ac:dyDescent="0.25">
      <c r="A1065" s="15" t="str">
        <f t="shared" si="25"/>
        <v>READYMARTCGST250</v>
      </c>
      <c r="B1065" s="19" t="s">
        <v>4784</v>
      </c>
      <c r="C1065" s="19" t="s">
        <v>598</v>
      </c>
      <c r="D1065" s="19" t="s">
        <v>599</v>
      </c>
      <c r="E1065" s="16">
        <v>37500</v>
      </c>
      <c r="F1065" s="16">
        <v>34875</v>
      </c>
      <c r="H1065" s="39">
        <f t="shared" si="26"/>
        <v>-2625</v>
      </c>
      <c r="I1065" s="41">
        <v>111058</v>
      </c>
      <c r="L1065">
        <v>111058</v>
      </c>
    </row>
    <row r="1066" spans="1:12" ht="16.5" hidden="1" x14ac:dyDescent="0.25">
      <c r="A1066" s="15" t="str">
        <f t="shared" si="25"/>
        <v>READYMARTCN300</v>
      </c>
      <c r="B1066" s="19" t="s">
        <v>4784</v>
      </c>
      <c r="C1066" s="19" t="s">
        <v>39</v>
      </c>
      <c r="D1066" s="19" t="s">
        <v>40</v>
      </c>
      <c r="E1066" s="16">
        <v>70950</v>
      </c>
      <c r="F1066" s="16">
        <v>65983.5</v>
      </c>
      <c r="H1066" s="39">
        <f t="shared" si="26"/>
        <v>-4966.5</v>
      </c>
      <c r="I1066" s="41">
        <v>50183</v>
      </c>
      <c r="L1066">
        <v>50183</v>
      </c>
    </row>
    <row r="1067" spans="1:12" ht="16.5" hidden="1" x14ac:dyDescent="0.25">
      <c r="A1067" s="15" t="str">
        <f t="shared" si="25"/>
        <v>READYMARTGL250</v>
      </c>
      <c r="B1067" s="19" t="s">
        <v>4784</v>
      </c>
      <c r="C1067" s="19" t="s">
        <v>44</v>
      </c>
      <c r="D1067" s="19" t="s">
        <v>45</v>
      </c>
      <c r="E1067" s="16">
        <v>59400</v>
      </c>
      <c r="F1067" s="16">
        <v>46035</v>
      </c>
      <c r="H1067" s="39">
        <f t="shared" si="26"/>
        <v>-13365</v>
      </c>
      <c r="I1067" s="41">
        <v>55595</v>
      </c>
      <c r="L1067">
        <v>55595</v>
      </c>
    </row>
    <row r="1068" spans="1:12" ht="16.5" hidden="1" x14ac:dyDescent="0.25">
      <c r="A1068" s="15" t="str">
        <f t="shared" si="25"/>
        <v>READYMARTGM500</v>
      </c>
      <c r="B1068" s="19" t="s">
        <v>4784</v>
      </c>
      <c r="C1068" s="19" t="s">
        <v>30</v>
      </c>
      <c r="D1068" s="19" t="s">
        <v>31</v>
      </c>
      <c r="E1068" s="16">
        <v>111058</v>
      </c>
      <c r="F1068" s="16">
        <v>103283.94</v>
      </c>
      <c r="H1068" s="39">
        <f t="shared" si="26"/>
        <v>-7774.0599999999977</v>
      </c>
      <c r="I1068" s="41">
        <v>24549</v>
      </c>
      <c r="L1068">
        <v>22340</v>
      </c>
    </row>
    <row r="1069" spans="1:12" ht="16.5" hidden="1" x14ac:dyDescent="0.25">
      <c r="A1069" s="15" t="str">
        <f t="shared" si="25"/>
        <v>READYMARTGTLX250G</v>
      </c>
      <c r="B1069" s="19" t="s">
        <v>4784</v>
      </c>
      <c r="C1069" s="19" t="s">
        <v>32</v>
      </c>
      <c r="D1069" s="19" t="s">
        <v>33</v>
      </c>
      <c r="E1069" s="16">
        <v>50182</v>
      </c>
      <c r="F1069" s="16">
        <v>46670.19</v>
      </c>
      <c r="H1069" s="39">
        <f t="shared" si="26"/>
        <v>-3511.8099999999977</v>
      </c>
      <c r="I1069" s="41">
        <v>111058</v>
      </c>
      <c r="L1069">
        <v>101063</v>
      </c>
    </row>
    <row r="1070" spans="1:12" ht="16.5" hidden="1" x14ac:dyDescent="0.25">
      <c r="A1070" s="15" t="str">
        <f t="shared" si="25"/>
        <v>READYMARTGXD500</v>
      </c>
      <c r="B1070" s="19" t="s">
        <v>4784</v>
      </c>
      <c r="C1070" s="19" t="s">
        <v>52</v>
      </c>
      <c r="D1070" s="19" t="s">
        <v>53</v>
      </c>
      <c r="E1070" s="16">
        <v>111606</v>
      </c>
      <c r="F1070" s="16">
        <v>103793.58</v>
      </c>
      <c r="H1070" s="39">
        <f t="shared" si="26"/>
        <v>-7812.4199999999983</v>
      </c>
      <c r="I1070" s="41">
        <v>73431</v>
      </c>
      <c r="L1070">
        <v>69025</v>
      </c>
    </row>
    <row r="1071" spans="1:12" ht="16.5" hidden="1" x14ac:dyDescent="0.25">
      <c r="A1071" s="15" t="str">
        <f t="shared" si="25"/>
        <v>READYMARTMNH250</v>
      </c>
      <c r="B1071" s="19" t="s">
        <v>4784</v>
      </c>
      <c r="C1071" s="19" t="s">
        <v>48</v>
      </c>
      <c r="D1071" s="19" t="s">
        <v>49</v>
      </c>
      <c r="E1071" s="16">
        <v>46000</v>
      </c>
      <c r="F1071" s="16">
        <v>42780</v>
      </c>
      <c r="H1071" s="39">
        <f t="shared" si="26"/>
        <v>-3220</v>
      </c>
      <c r="I1071" s="41">
        <v>57387</v>
      </c>
      <c r="L1071">
        <v>57387</v>
      </c>
    </row>
    <row r="1072" spans="1:12" ht="16.5" hidden="1" x14ac:dyDescent="0.25">
      <c r="A1072" s="15" t="str">
        <f t="shared" si="25"/>
        <v>READYMARTTH200</v>
      </c>
      <c r="B1072" s="19" t="s">
        <v>4784</v>
      </c>
      <c r="C1072" s="19" t="s">
        <v>34</v>
      </c>
      <c r="D1072" s="19" t="s">
        <v>35</v>
      </c>
      <c r="E1072" s="16">
        <v>55595</v>
      </c>
      <c r="F1072" s="16">
        <v>51703.350000000006</v>
      </c>
      <c r="H1072" s="39">
        <f t="shared" si="26"/>
        <v>-3891.6499999999942</v>
      </c>
      <c r="I1072" s="41">
        <v>50183</v>
      </c>
      <c r="L1072">
        <v>47172</v>
      </c>
    </row>
    <row r="1073" spans="1:12" ht="16.5" hidden="1" x14ac:dyDescent="0.25">
      <c r="A1073" s="15" t="str">
        <f t="shared" si="25"/>
        <v>READYMARTTHST150</v>
      </c>
      <c r="B1073" s="19" t="s">
        <v>4784</v>
      </c>
      <c r="C1073" s="19" t="s">
        <v>565</v>
      </c>
      <c r="D1073" s="19" t="s">
        <v>566</v>
      </c>
      <c r="E1073" s="16">
        <v>21667</v>
      </c>
      <c r="F1073" s="16">
        <v>20150.310000000001</v>
      </c>
      <c r="H1073" s="39">
        <f t="shared" si="26"/>
        <v>-1516.6899999999987</v>
      </c>
      <c r="I1073" s="41">
        <v>55595</v>
      </c>
      <c r="L1073">
        <v>52259</v>
      </c>
    </row>
    <row r="1074" spans="1:12" ht="16.5" hidden="1" x14ac:dyDescent="0.25">
      <c r="A1074" s="15" t="str">
        <f t="shared" si="25"/>
        <v>READYMARTTHST250</v>
      </c>
      <c r="B1074" s="19" t="s">
        <v>4784</v>
      </c>
      <c r="C1074" s="19" t="s">
        <v>600</v>
      </c>
      <c r="D1074" s="19" t="s">
        <v>601</v>
      </c>
      <c r="E1074" s="16">
        <v>36111</v>
      </c>
      <c r="F1074" s="16">
        <v>33583.230000000003</v>
      </c>
      <c r="H1074" s="39">
        <f t="shared" si="26"/>
        <v>-2527.7699999999968</v>
      </c>
      <c r="I1074" s="41">
        <v>74250</v>
      </c>
      <c r="L1074">
        <v>70538</v>
      </c>
    </row>
    <row r="1075" spans="1:12" ht="16.5" hidden="1" x14ac:dyDescent="0.25">
      <c r="A1075" s="15" t="str">
        <f t="shared" si="25"/>
        <v>READYMARTGHK300</v>
      </c>
      <c r="B1075" s="19" t="s">
        <v>4784</v>
      </c>
      <c r="C1075" s="19" t="s">
        <v>553</v>
      </c>
      <c r="D1075" s="19" t="s">
        <v>554</v>
      </c>
      <c r="E1075" s="16">
        <v>70000</v>
      </c>
      <c r="F1075" s="16">
        <v>65100</v>
      </c>
      <c r="H1075" s="39">
        <f t="shared" si="26"/>
        <v>-4900</v>
      </c>
      <c r="I1075" s="41">
        <v>24549</v>
      </c>
      <c r="L1075">
        <v>23322</v>
      </c>
    </row>
    <row r="1076" spans="1:12" ht="16.5" hidden="1" x14ac:dyDescent="0.25">
      <c r="A1076" s="15" t="str">
        <f t="shared" si="25"/>
        <v>READYMARTGSG250</v>
      </c>
      <c r="B1076" s="19" t="s">
        <v>4784</v>
      </c>
      <c r="C1076" s="19" t="s">
        <v>46</v>
      </c>
      <c r="D1076" s="19" t="s">
        <v>47</v>
      </c>
      <c r="E1076" s="16">
        <v>61050</v>
      </c>
      <c r="F1076" s="16">
        <v>46872</v>
      </c>
      <c r="H1076" s="39">
        <f t="shared" si="26"/>
        <v>-14178</v>
      </c>
      <c r="I1076" s="41">
        <v>73431</v>
      </c>
      <c r="L1076">
        <v>69759</v>
      </c>
    </row>
    <row r="1077" spans="1:12" ht="16.5" hidden="1" x14ac:dyDescent="0.25">
      <c r="A1077" s="15" t="str">
        <f t="shared" si="25"/>
        <v>SANHDIEUCGM300</v>
      </c>
      <c r="B1077" s="19" t="s">
        <v>602</v>
      </c>
      <c r="C1077" s="19" t="s">
        <v>27</v>
      </c>
      <c r="D1077" s="19" t="s">
        <v>28</v>
      </c>
      <c r="E1077" s="16">
        <v>73431</v>
      </c>
      <c r="F1077" s="16">
        <v>73431</v>
      </c>
      <c r="H1077" s="39">
        <f t="shared" si="26"/>
        <v>0</v>
      </c>
      <c r="I1077" s="41">
        <v>70950</v>
      </c>
      <c r="L1077">
        <v>67403</v>
      </c>
    </row>
    <row r="1078" spans="1:12" ht="16.5" hidden="1" x14ac:dyDescent="0.25">
      <c r="A1078" s="15" t="str">
        <f t="shared" si="25"/>
        <v>SANHDIEUGM500</v>
      </c>
      <c r="B1078" s="19" t="s">
        <v>602</v>
      </c>
      <c r="C1078" s="19" t="s">
        <v>30</v>
      </c>
      <c r="D1078" s="19" t="s">
        <v>31</v>
      </c>
      <c r="E1078" s="16">
        <v>111058</v>
      </c>
      <c r="F1078" s="16">
        <v>111058</v>
      </c>
      <c r="H1078" s="39">
        <f t="shared" si="26"/>
        <v>0</v>
      </c>
      <c r="I1078" s="41">
        <v>56430</v>
      </c>
      <c r="L1078">
        <v>56430</v>
      </c>
    </row>
    <row r="1079" spans="1:12" ht="16.5" hidden="1" x14ac:dyDescent="0.25">
      <c r="A1079" s="15" t="str">
        <f t="shared" si="25"/>
        <v>SANHDIEUGTLX250G</v>
      </c>
      <c r="B1079" s="19" t="s">
        <v>602</v>
      </c>
      <c r="C1079" s="19" t="s">
        <v>32</v>
      </c>
      <c r="D1079" s="19" t="s">
        <v>33</v>
      </c>
      <c r="E1079" s="16">
        <v>50182</v>
      </c>
      <c r="F1079" s="16">
        <v>50182</v>
      </c>
      <c r="H1079" s="39">
        <f t="shared" si="26"/>
        <v>0</v>
      </c>
      <c r="I1079" s="41">
        <v>111058</v>
      </c>
      <c r="L1079">
        <v>105506</v>
      </c>
    </row>
    <row r="1080" spans="1:12" ht="16.5" hidden="1" x14ac:dyDescent="0.25">
      <c r="A1080" s="15" t="str">
        <f t="shared" si="25"/>
        <v>SANHDIEUTH200</v>
      </c>
      <c r="B1080" s="19" t="s">
        <v>602</v>
      </c>
      <c r="C1080" s="19" t="s">
        <v>34</v>
      </c>
      <c r="D1080" s="19" t="s">
        <v>35</v>
      </c>
      <c r="E1080" s="16">
        <v>55595</v>
      </c>
      <c r="F1080" s="16">
        <v>55595</v>
      </c>
      <c r="H1080" s="39">
        <f t="shared" si="26"/>
        <v>0</v>
      </c>
      <c r="I1080" s="41">
        <v>57998</v>
      </c>
      <c r="L1080">
        <v>57998</v>
      </c>
    </row>
    <row r="1081" spans="1:12" ht="16.5" hidden="1" x14ac:dyDescent="0.25">
      <c r="A1081" s="15" t="str">
        <f t="shared" si="25"/>
        <v>SEVENCGM100</v>
      </c>
      <c r="B1081" s="19" t="s">
        <v>603</v>
      </c>
      <c r="C1081" s="19" t="s">
        <v>551</v>
      </c>
      <c r="D1081" s="19" t="s">
        <v>552</v>
      </c>
      <c r="E1081" s="16">
        <v>24549</v>
      </c>
      <c r="F1081" s="16">
        <v>22340</v>
      </c>
      <c r="H1081" s="39">
        <f t="shared" si="26"/>
        <v>-2209</v>
      </c>
      <c r="I1081" s="41">
        <v>50183</v>
      </c>
      <c r="L1081">
        <v>47672</v>
      </c>
    </row>
    <row r="1082" spans="1:12" ht="16.5" hidden="1" x14ac:dyDescent="0.25">
      <c r="A1082" s="15" t="str">
        <f t="shared" si="25"/>
        <v>SEVENGM500</v>
      </c>
      <c r="B1082" s="19" t="s">
        <v>603</v>
      </c>
      <c r="C1082" s="19" t="s">
        <v>30</v>
      </c>
      <c r="D1082" s="19" t="s">
        <v>31</v>
      </c>
      <c r="E1082" s="16">
        <v>111058</v>
      </c>
      <c r="F1082" s="16">
        <v>101063</v>
      </c>
      <c r="H1082" s="39">
        <f t="shared" si="26"/>
        <v>-9995</v>
      </c>
      <c r="I1082" s="41">
        <v>96890</v>
      </c>
      <c r="L1082">
        <v>96890</v>
      </c>
    </row>
    <row r="1083" spans="1:12" ht="16.5" hidden="1" x14ac:dyDescent="0.25">
      <c r="A1083" s="15" t="str">
        <f t="shared" si="25"/>
        <v>SIBACGM300</v>
      </c>
      <c r="B1083" s="19" t="s">
        <v>604</v>
      </c>
      <c r="C1083" s="19" t="s">
        <v>27</v>
      </c>
      <c r="D1083" s="19" t="s">
        <v>28</v>
      </c>
      <c r="E1083" s="16">
        <v>73431</v>
      </c>
      <c r="F1083" s="16">
        <v>69025</v>
      </c>
      <c r="H1083" s="39">
        <f t="shared" si="26"/>
        <v>-4406</v>
      </c>
      <c r="I1083" s="41">
        <v>46000</v>
      </c>
      <c r="L1083">
        <v>43700</v>
      </c>
    </row>
    <row r="1084" spans="1:12" ht="16.5" hidden="1" x14ac:dyDescent="0.25">
      <c r="A1084" s="15" t="str">
        <f t="shared" si="25"/>
        <v>SIBAGSG250</v>
      </c>
      <c r="B1084" s="19" t="s">
        <v>604</v>
      </c>
      <c r="C1084" s="19" t="s">
        <v>46</v>
      </c>
      <c r="D1084" s="19" t="s">
        <v>47</v>
      </c>
      <c r="E1084" s="16">
        <v>57387</v>
      </c>
      <c r="F1084" s="16">
        <v>57387</v>
      </c>
      <c r="H1084" s="39">
        <f t="shared" si="26"/>
        <v>0</v>
      </c>
      <c r="I1084" s="41">
        <v>55595</v>
      </c>
      <c r="L1084">
        <v>52815</v>
      </c>
    </row>
    <row r="1085" spans="1:12" ht="16.5" hidden="1" x14ac:dyDescent="0.25">
      <c r="A1085" s="15" t="str">
        <f t="shared" si="25"/>
        <v>SIBAGTLX250G</v>
      </c>
      <c r="B1085" s="19" t="s">
        <v>604</v>
      </c>
      <c r="C1085" s="19" t="s">
        <v>32</v>
      </c>
      <c r="D1085" s="19" t="s">
        <v>33</v>
      </c>
      <c r="E1085" s="16">
        <v>50182</v>
      </c>
      <c r="F1085" s="16">
        <v>47172</v>
      </c>
      <c r="H1085" s="39">
        <f t="shared" si="26"/>
        <v>-3010</v>
      </c>
      <c r="I1085" s="41">
        <v>24549</v>
      </c>
      <c r="L1085">
        <v>24549</v>
      </c>
    </row>
    <row r="1086" spans="1:12" ht="16.5" hidden="1" x14ac:dyDescent="0.25">
      <c r="A1086" s="15" t="str">
        <f t="shared" si="25"/>
        <v>SIBATH200</v>
      </c>
      <c r="B1086" s="19" t="s">
        <v>604</v>
      </c>
      <c r="C1086" s="19" t="s">
        <v>34</v>
      </c>
      <c r="D1086" s="19" t="s">
        <v>35</v>
      </c>
      <c r="E1086" s="16">
        <v>55595</v>
      </c>
      <c r="F1086" s="16">
        <v>52259</v>
      </c>
      <c r="H1086" s="39">
        <f t="shared" si="26"/>
        <v>-3336</v>
      </c>
      <c r="I1086" s="41">
        <v>73431</v>
      </c>
      <c r="L1086">
        <v>73431</v>
      </c>
    </row>
    <row r="1087" spans="1:12" ht="16.5" hidden="1" x14ac:dyDescent="0.25">
      <c r="A1087" s="15" t="str">
        <f t="shared" si="25"/>
        <v>SMARTCC300</v>
      </c>
      <c r="B1087" s="19" t="s">
        <v>606</v>
      </c>
      <c r="C1087" s="19" t="s">
        <v>37</v>
      </c>
      <c r="D1087" s="19" t="s">
        <v>38</v>
      </c>
      <c r="E1087" s="16">
        <v>74250</v>
      </c>
      <c r="F1087" s="16">
        <v>70538</v>
      </c>
      <c r="H1087" s="39">
        <f t="shared" si="26"/>
        <v>-3712</v>
      </c>
      <c r="I1087" s="41">
        <v>70950</v>
      </c>
      <c r="L1087">
        <v>70950</v>
      </c>
    </row>
    <row r="1088" spans="1:12" ht="16.5" hidden="1" x14ac:dyDescent="0.25">
      <c r="A1088" s="15" t="str">
        <f t="shared" si="25"/>
        <v>SMARTCGM100</v>
      </c>
      <c r="B1088" s="19" t="s">
        <v>606</v>
      </c>
      <c r="C1088" s="19" t="s">
        <v>551</v>
      </c>
      <c r="D1088" s="19" t="s">
        <v>552</v>
      </c>
      <c r="E1088" s="16">
        <v>24549</v>
      </c>
      <c r="F1088" s="16">
        <v>23322</v>
      </c>
      <c r="H1088" s="39">
        <f t="shared" si="26"/>
        <v>-1227</v>
      </c>
      <c r="I1088" s="41">
        <v>70000</v>
      </c>
      <c r="L1088">
        <v>70000</v>
      </c>
    </row>
    <row r="1089" spans="1:12" ht="16.5" hidden="1" x14ac:dyDescent="0.25">
      <c r="A1089" s="15" t="str">
        <f t="shared" si="25"/>
        <v>SMARTCGM300</v>
      </c>
      <c r="B1089" s="19" t="s">
        <v>606</v>
      </c>
      <c r="C1089" s="19" t="s">
        <v>27</v>
      </c>
      <c r="D1089" s="19" t="s">
        <v>28</v>
      </c>
      <c r="E1089" s="16">
        <v>73431</v>
      </c>
      <c r="F1089" s="16">
        <v>69759</v>
      </c>
      <c r="H1089" s="39">
        <f t="shared" si="26"/>
        <v>-3672</v>
      </c>
      <c r="I1089" s="41">
        <v>49500</v>
      </c>
      <c r="L1089">
        <v>49500</v>
      </c>
    </row>
    <row r="1090" spans="1:12" ht="16.5" hidden="1" x14ac:dyDescent="0.25">
      <c r="A1090" s="15" t="str">
        <f t="shared" si="25"/>
        <v>SMARTCN300</v>
      </c>
      <c r="B1090" s="19" t="s">
        <v>606</v>
      </c>
      <c r="C1090" s="19" t="s">
        <v>39</v>
      </c>
      <c r="D1090" s="19" t="s">
        <v>40</v>
      </c>
      <c r="E1090" s="16">
        <v>70950</v>
      </c>
      <c r="F1090" s="16">
        <v>67403</v>
      </c>
      <c r="H1090" s="39">
        <f t="shared" si="26"/>
        <v>-3547</v>
      </c>
      <c r="I1090" s="41">
        <v>111058</v>
      </c>
      <c r="L1090">
        <v>111058</v>
      </c>
    </row>
    <row r="1091" spans="1:12" ht="16.5" hidden="1" x14ac:dyDescent="0.25">
      <c r="A1091" s="15" t="str">
        <f t="shared" si="25"/>
        <v>SMARTGL250</v>
      </c>
      <c r="B1091" s="19" t="s">
        <v>606</v>
      </c>
      <c r="C1091" s="19" t="s">
        <v>44</v>
      </c>
      <c r="D1091" s="19" t="s">
        <v>45</v>
      </c>
      <c r="E1091" s="16">
        <v>56430</v>
      </c>
      <c r="F1091" s="16">
        <v>56430</v>
      </c>
      <c r="H1091" s="39">
        <f t="shared" si="26"/>
        <v>0</v>
      </c>
      <c r="I1091" s="41">
        <v>50400</v>
      </c>
      <c r="L1091">
        <v>50400</v>
      </c>
    </row>
    <row r="1092" spans="1:12" ht="16.5" hidden="1" x14ac:dyDescent="0.25">
      <c r="A1092" s="15" t="str">
        <f t="shared" si="25"/>
        <v>SMARTGM500</v>
      </c>
      <c r="B1092" s="19" t="s">
        <v>606</v>
      </c>
      <c r="C1092" s="19" t="s">
        <v>30</v>
      </c>
      <c r="D1092" s="19" t="s">
        <v>31</v>
      </c>
      <c r="E1092" s="16">
        <v>111058</v>
      </c>
      <c r="F1092" s="16">
        <v>105506</v>
      </c>
      <c r="H1092" s="39">
        <f t="shared" si="26"/>
        <v>-5552</v>
      </c>
      <c r="I1092" s="41">
        <v>50183</v>
      </c>
      <c r="L1092">
        <v>50182</v>
      </c>
    </row>
    <row r="1093" spans="1:12" ht="16.5" hidden="1" x14ac:dyDescent="0.25">
      <c r="A1093" s="15" t="str">
        <f t="shared" si="25"/>
        <v>SMARTGSG250</v>
      </c>
      <c r="B1093" s="19" t="s">
        <v>606</v>
      </c>
      <c r="C1093" s="19" t="s">
        <v>46</v>
      </c>
      <c r="D1093" s="19" t="s">
        <v>47</v>
      </c>
      <c r="E1093" s="16">
        <v>57998</v>
      </c>
      <c r="F1093" s="16">
        <v>57998</v>
      </c>
      <c r="H1093" s="39">
        <f t="shared" si="26"/>
        <v>0</v>
      </c>
      <c r="I1093" s="41">
        <v>111606</v>
      </c>
      <c r="L1093">
        <v>111606</v>
      </c>
    </row>
    <row r="1094" spans="1:12" ht="16.5" hidden="1" x14ac:dyDescent="0.25">
      <c r="A1094" s="15" t="str">
        <f t="shared" si="25"/>
        <v>SMARTGTLX250G</v>
      </c>
      <c r="B1094" s="19" t="s">
        <v>606</v>
      </c>
      <c r="C1094" s="19" t="s">
        <v>32</v>
      </c>
      <c r="D1094" s="19" t="s">
        <v>33</v>
      </c>
      <c r="E1094" s="16">
        <v>50182</v>
      </c>
      <c r="F1094" s="16">
        <v>47672</v>
      </c>
      <c r="H1094" s="39">
        <f t="shared" si="26"/>
        <v>-2510</v>
      </c>
      <c r="I1094" s="41">
        <v>46000</v>
      </c>
      <c r="L1094">
        <v>46000</v>
      </c>
    </row>
    <row r="1095" spans="1:12" ht="16.5" hidden="1" x14ac:dyDescent="0.25">
      <c r="A1095" s="15" t="str">
        <f t="shared" si="25"/>
        <v>SMARTGTNH500</v>
      </c>
      <c r="B1095" s="19" t="s">
        <v>606</v>
      </c>
      <c r="C1095" s="19" t="s">
        <v>546</v>
      </c>
      <c r="D1095" s="19" t="s">
        <v>547</v>
      </c>
      <c r="E1095" s="16">
        <v>96890</v>
      </c>
      <c r="F1095" s="16">
        <v>96890</v>
      </c>
      <c r="H1095" s="39">
        <f t="shared" si="26"/>
        <v>0</v>
      </c>
      <c r="I1095" s="41">
        <v>55595</v>
      </c>
      <c r="L1095">
        <v>55595</v>
      </c>
    </row>
    <row r="1096" spans="1:12" ht="16.5" hidden="1" x14ac:dyDescent="0.25">
      <c r="A1096" s="15" t="str">
        <f t="shared" si="25"/>
        <v>SMARTMNH250</v>
      </c>
      <c r="B1096" s="19" t="s">
        <v>606</v>
      </c>
      <c r="C1096" s="19" t="s">
        <v>48</v>
      </c>
      <c r="D1096" s="19" t="s">
        <v>49</v>
      </c>
      <c r="E1096" s="16">
        <v>46000</v>
      </c>
      <c r="F1096" s="16">
        <v>43700</v>
      </c>
      <c r="H1096" s="39">
        <f t="shared" si="26"/>
        <v>-2300</v>
      </c>
      <c r="I1096" s="41">
        <v>22500</v>
      </c>
      <c r="L1096">
        <v>20925</v>
      </c>
    </row>
    <row r="1097" spans="1:12" ht="16.5" hidden="1" x14ac:dyDescent="0.25">
      <c r="A1097" s="15" t="str">
        <f t="shared" si="25"/>
        <v>SMARTTH200</v>
      </c>
      <c r="B1097" s="19" t="s">
        <v>606</v>
      </c>
      <c r="C1097" s="19" t="s">
        <v>34</v>
      </c>
      <c r="D1097" s="19" t="s">
        <v>35</v>
      </c>
      <c r="E1097" s="16">
        <v>55595</v>
      </c>
      <c r="F1097" s="16">
        <v>52815</v>
      </c>
      <c r="H1097" s="39">
        <f t="shared" si="26"/>
        <v>-2780</v>
      </c>
      <c r="I1097" s="41">
        <v>111058</v>
      </c>
      <c r="L1097">
        <v>103284</v>
      </c>
    </row>
    <row r="1098" spans="1:12" ht="16.5" hidden="1" x14ac:dyDescent="0.25">
      <c r="A1098" s="15" t="str">
        <f t="shared" si="25"/>
        <v>STCHOHAYCGM100</v>
      </c>
      <c r="B1098" s="19" t="s">
        <v>608</v>
      </c>
      <c r="C1098" s="19" t="s">
        <v>551</v>
      </c>
      <c r="D1098" s="19" t="s">
        <v>552</v>
      </c>
      <c r="E1098" s="16">
        <v>24549</v>
      </c>
      <c r="F1098" s="16">
        <v>24549</v>
      </c>
      <c r="H1098" s="39">
        <f t="shared" si="26"/>
        <v>0</v>
      </c>
      <c r="I1098" s="41">
        <v>50400</v>
      </c>
      <c r="L1098">
        <v>46872</v>
      </c>
    </row>
    <row r="1099" spans="1:12" ht="16.5" hidden="1" x14ac:dyDescent="0.25">
      <c r="A1099" s="15" t="str">
        <f t="shared" si="25"/>
        <v>STCHOHAYCGM300</v>
      </c>
      <c r="B1099" s="19" t="s">
        <v>608</v>
      </c>
      <c r="C1099" s="19" t="s">
        <v>27</v>
      </c>
      <c r="D1099" s="19" t="s">
        <v>28</v>
      </c>
      <c r="E1099" s="16">
        <v>73431</v>
      </c>
      <c r="F1099" s="16">
        <v>73431</v>
      </c>
      <c r="H1099" s="39">
        <f t="shared" si="26"/>
        <v>0</v>
      </c>
      <c r="I1099" s="41">
        <v>111606</v>
      </c>
      <c r="L1099">
        <v>103794</v>
      </c>
    </row>
    <row r="1100" spans="1:12" ht="16.5" hidden="1" x14ac:dyDescent="0.25">
      <c r="A1100" s="15" t="str">
        <f t="shared" si="25"/>
        <v>STCHOHAYCN300</v>
      </c>
      <c r="B1100" s="19" t="s">
        <v>608</v>
      </c>
      <c r="C1100" s="19" t="s">
        <v>39</v>
      </c>
      <c r="D1100" s="19" t="s">
        <v>40</v>
      </c>
      <c r="E1100" s="16">
        <v>70950</v>
      </c>
      <c r="F1100" s="16">
        <v>70950</v>
      </c>
      <c r="H1100" s="39">
        <f t="shared" si="26"/>
        <v>0</v>
      </c>
      <c r="I1100" s="41">
        <v>55595</v>
      </c>
      <c r="L1100">
        <v>51704</v>
      </c>
    </row>
    <row r="1101" spans="1:12" ht="16.5" hidden="1" x14ac:dyDescent="0.25">
      <c r="A1101" s="15" t="str">
        <f t="shared" si="25"/>
        <v>STCHOHAYGHK300</v>
      </c>
      <c r="B1101" s="19" t="s">
        <v>608</v>
      </c>
      <c r="C1101" s="19" t="s">
        <v>553</v>
      </c>
      <c r="D1101" s="19" t="s">
        <v>554</v>
      </c>
      <c r="E1101" s="16">
        <v>70000</v>
      </c>
      <c r="F1101" s="16">
        <v>70000</v>
      </c>
      <c r="H1101" s="39">
        <f t="shared" si="26"/>
        <v>0</v>
      </c>
      <c r="I1101" s="41">
        <v>21667</v>
      </c>
      <c r="L1101">
        <v>20150</v>
      </c>
    </row>
    <row r="1102" spans="1:12" ht="16.5" hidden="1" x14ac:dyDescent="0.25">
      <c r="A1102" s="15" t="str">
        <f t="shared" si="25"/>
        <v>STCHOHAYGL250</v>
      </c>
      <c r="B1102" s="19" t="s">
        <v>608</v>
      </c>
      <c r="C1102" s="19" t="s">
        <v>44</v>
      </c>
      <c r="D1102" s="19" t="s">
        <v>45</v>
      </c>
      <c r="E1102" s="16">
        <v>49500</v>
      </c>
      <c r="F1102" s="16">
        <v>49500</v>
      </c>
      <c r="H1102" s="39">
        <f t="shared" si="26"/>
        <v>0</v>
      </c>
      <c r="I1102" s="41">
        <v>36111</v>
      </c>
      <c r="L1102">
        <v>33583</v>
      </c>
    </row>
    <row r="1103" spans="1:12" ht="16.5" hidden="1" x14ac:dyDescent="0.25">
      <c r="A1103" s="15" t="str">
        <f t="shared" ref="A1103:A1159" si="27">B1103&amp;C1103</f>
        <v>STCHOHAYGM500</v>
      </c>
      <c r="B1103" s="19" t="s">
        <v>608</v>
      </c>
      <c r="C1103" s="19" t="s">
        <v>30</v>
      </c>
      <c r="D1103" s="19" t="s">
        <v>31</v>
      </c>
      <c r="E1103" s="16">
        <v>111058</v>
      </c>
      <c r="F1103" s="16">
        <v>111058</v>
      </c>
      <c r="H1103" s="39">
        <f t="shared" ref="H1103:H1159" si="28">F1103-E1103</f>
        <v>0</v>
      </c>
      <c r="I1103" s="41">
        <v>107205</v>
      </c>
      <c r="L1103">
        <v>98629</v>
      </c>
    </row>
    <row r="1104" spans="1:12" ht="16.5" hidden="1" x14ac:dyDescent="0.25">
      <c r="A1104" s="15" t="str">
        <f t="shared" si="27"/>
        <v>STCHOHAYGSG250</v>
      </c>
      <c r="B1104" s="19" t="s">
        <v>608</v>
      </c>
      <c r="C1104" s="19" t="s">
        <v>46</v>
      </c>
      <c r="D1104" s="19" t="s">
        <v>47</v>
      </c>
      <c r="E1104" s="16">
        <v>50400</v>
      </c>
      <c r="F1104" s="16">
        <v>50400</v>
      </c>
      <c r="H1104" s="39">
        <f t="shared" si="28"/>
        <v>0</v>
      </c>
      <c r="I1104" s="41">
        <v>74250</v>
      </c>
      <c r="L1104">
        <v>67567.5</v>
      </c>
    </row>
    <row r="1105" spans="1:12" ht="16.5" hidden="1" x14ac:dyDescent="0.25">
      <c r="A1105" s="15" t="str">
        <f t="shared" si="27"/>
        <v>STCHOHAYGTLX250G</v>
      </c>
      <c r="B1105" s="19" t="s">
        <v>608</v>
      </c>
      <c r="C1105" s="19" t="s">
        <v>32</v>
      </c>
      <c r="D1105" s="19" t="s">
        <v>33</v>
      </c>
      <c r="E1105" s="16">
        <v>50182</v>
      </c>
      <c r="F1105" s="16">
        <v>50182</v>
      </c>
      <c r="H1105" s="39">
        <f t="shared" si="28"/>
        <v>0</v>
      </c>
      <c r="I1105" s="41">
        <v>24549</v>
      </c>
      <c r="L1105">
        <v>22339.59</v>
      </c>
    </row>
    <row r="1106" spans="1:12" ht="16.5" hidden="1" x14ac:dyDescent="0.25">
      <c r="A1106" s="15" t="str">
        <f t="shared" si="27"/>
        <v>STCHOHAYGXD500</v>
      </c>
      <c r="B1106" s="19" t="s">
        <v>608</v>
      </c>
      <c r="C1106" s="19" t="s">
        <v>52</v>
      </c>
      <c r="D1106" s="19" t="s">
        <v>53</v>
      </c>
      <c r="E1106" s="16">
        <v>111606</v>
      </c>
      <c r="F1106" s="16">
        <v>111606</v>
      </c>
      <c r="H1106" s="39">
        <f t="shared" si="28"/>
        <v>0</v>
      </c>
      <c r="I1106" s="41">
        <v>73431</v>
      </c>
      <c r="L1106">
        <v>66822.210000000006</v>
      </c>
    </row>
    <row r="1107" spans="1:12" ht="16.5" hidden="1" x14ac:dyDescent="0.25">
      <c r="A1107" s="15" t="str">
        <f t="shared" si="27"/>
        <v>STCHOHAYMNH250</v>
      </c>
      <c r="B1107" s="19" t="s">
        <v>608</v>
      </c>
      <c r="C1107" s="19" t="s">
        <v>48</v>
      </c>
      <c r="D1107" s="19" t="s">
        <v>49</v>
      </c>
      <c r="E1107" s="16">
        <v>46000</v>
      </c>
      <c r="F1107" s="16">
        <v>46000</v>
      </c>
      <c r="H1107" s="39">
        <f t="shared" si="28"/>
        <v>0</v>
      </c>
      <c r="I1107" s="41">
        <v>119066</v>
      </c>
      <c r="L1107">
        <v>108350.06</v>
      </c>
    </row>
    <row r="1108" spans="1:12" ht="16.5" hidden="1" x14ac:dyDescent="0.25">
      <c r="A1108" s="15" t="str">
        <f t="shared" si="27"/>
        <v>STCHOHAYTH200</v>
      </c>
      <c r="B1108" s="19" t="s">
        <v>608</v>
      </c>
      <c r="C1108" s="19" t="s">
        <v>34</v>
      </c>
      <c r="D1108" s="19" t="s">
        <v>35</v>
      </c>
      <c r="E1108" s="16">
        <v>55595</v>
      </c>
      <c r="F1108" s="16">
        <v>55595</v>
      </c>
      <c r="H1108" s="39">
        <f t="shared" si="28"/>
        <v>0</v>
      </c>
      <c r="I1108" s="41">
        <v>22500</v>
      </c>
      <c r="L1108">
        <v>20475</v>
      </c>
    </row>
    <row r="1109" spans="1:12" ht="16.5" hidden="1" x14ac:dyDescent="0.25">
      <c r="A1109" s="15" t="str">
        <f t="shared" si="27"/>
        <v>TAEBACKTH400</v>
      </c>
      <c r="B1109" s="19" t="s">
        <v>612</v>
      </c>
      <c r="C1109" s="19" t="s">
        <v>548</v>
      </c>
      <c r="D1109" s="19" t="s">
        <v>549</v>
      </c>
      <c r="E1109" s="16">
        <v>107205</v>
      </c>
      <c r="F1109" s="16">
        <v>98629</v>
      </c>
      <c r="H1109" s="39">
        <f t="shared" si="28"/>
        <v>-8576</v>
      </c>
      <c r="I1109" s="41">
        <v>111606</v>
      </c>
      <c r="L1109">
        <v>101561.46</v>
      </c>
    </row>
    <row r="1110" spans="1:12" ht="16.5" hidden="1" x14ac:dyDescent="0.25">
      <c r="A1110" s="15" t="str">
        <f t="shared" si="27"/>
        <v>TMARTCC300</v>
      </c>
      <c r="B1110" s="19" t="s">
        <v>614</v>
      </c>
      <c r="C1110" s="19" t="s">
        <v>37</v>
      </c>
      <c r="D1110" s="19" t="s">
        <v>38</v>
      </c>
      <c r="E1110" s="16">
        <v>74250</v>
      </c>
      <c r="F1110" s="16">
        <v>67567.5</v>
      </c>
      <c r="H1110" s="39">
        <f t="shared" si="28"/>
        <v>-6682.5</v>
      </c>
      <c r="I1110" s="41">
        <v>46000</v>
      </c>
      <c r="L1110">
        <v>41860</v>
      </c>
    </row>
    <row r="1111" spans="1:12" ht="16.5" hidden="1" x14ac:dyDescent="0.25">
      <c r="A1111" s="15" t="str">
        <f t="shared" si="27"/>
        <v>TMARTCGM100</v>
      </c>
      <c r="B1111" s="19" t="s">
        <v>614</v>
      </c>
      <c r="C1111" s="19" t="s">
        <v>551</v>
      </c>
      <c r="D1111" s="19" t="s">
        <v>552</v>
      </c>
      <c r="E1111" s="16">
        <v>24549</v>
      </c>
      <c r="F1111" s="16">
        <v>22339.59</v>
      </c>
      <c r="H1111" s="39">
        <f t="shared" si="28"/>
        <v>-2209.41</v>
      </c>
      <c r="I1111" s="41">
        <v>55595</v>
      </c>
      <c r="L1111">
        <v>50591.450000000004</v>
      </c>
    </row>
    <row r="1112" spans="1:12" ht="16.5" hidden="1" x14ac:dyDescent="0.25">
      <c r="A1112" s="15" t="str">
        <f t="shared" si="27"/>
        <v>TMARTCGM300</v>
      </c>
      <c r="B1112" s="19" t="s">
        <v>614</v>
      </c>
      <c r="C1112" s="19" t="s">
        <v>27</v>
      </c>
      <c r="D1112" s="19" t="s">
        <v>28</v>
      </c>
      <c r="E1112" s="16">
        <v>73431</v>
      </c>
      <c r="F1112" s="16">
        <v>66822.210000000006</v>
      </c>
      <c r="H1112" s="39">
        <f t="shared" si="28"/>
        <v>-6608.7899999999936</v>
      </c>
      <c r="I1112" s="41">
        <v>107205</v>
      </c>
      <c r="L1112">
        <v>97556.55</v>
      </c>
    </row>
    <row r="1113" spans="1:12" ht="16.5" hidden="1" x14ac:dyDescent="0.25">
      <c r="A1113" s="15" t="str">
        <f t="shared" si="27"/>
        <v>TMARTCGM500</v>
      </c>
      <c r="B1113" s="19" t="s">
        <v>614</v>
      </c>
      <c r="C1113" s="19" t="s">
        <v>542</v>
      </c>
      <c r="D1113" s="19" t="s">
        <v>543</v>
      </c>
      <c r="E1113" s="16">
        <v>119066</v>
      </c>
      <c r="F1113" s="16">
        <v>108350.06</v>
      </c>
      <c r="H1113" s="39">
        <f t="shared" si="28"/>
        <v>-10715.940000000002</v>
      </c>
      <c r="I1113" s="41">
        <v>21667</v>
      </c>
      <c r="L1113">
        <v>19716.97</v>
      </c>
    </row>
    <row r="1114" spans="1:12" ht="16.5" hidden="1" x14ac:dyDescent="0.25">
      <c r="A1114" s="15" t="str">
        <f t="shared" si="27"/>
        <v>TMARTCGST150</v>
      </c>
      <c r="B1114" s="19" t="s">
        <v>614</v>
      </c>
      <c r="C1114" s="19" t="s">
        <v>563</v>
      </c>
      <c r="D1114" s="19" t="s">
        <v>564</v>
      </c>
      <c r="E1114" s="16">
        <v>22500</v>
      </c>
      <c r="F1114" s="16">
        <v>20475</v>
      </c>
      <c r="H1114" s="39">
        <f t="shared" si="28"/>
        <v>-2025</v>
      </c>
      <c r="I1114" s="41">
        <v>73431</v>
      </c>
      <c r="L1114">
        <v>66822.210000000006</v>
      </c>
    </row>
    <row r="1115" spans="1:12" ht="16.5" hidden="1" x14ac:dyDescent="0.25">
      <c r="A1115" s="15" t="str">
        <f t="shared" si="27"/>
        <v>TMARTCN300</v>
      </c>
      <c r="B1115" s="19" t="s">
        <v>614</v>
      </c>
      <c r="C1115" s="19" t="s">
        <v>39</v>
      </c>
      <c r="D1115" s="19" t="s">
        <v>40</v>
      </c>
      <c r="E1115" s="16">
        <v>70950</v>
      </c>
      <c r="F1115" s="16">
        <v>64564.5</v>
      </c>
      <c r="H1115" s="39">
        <f t="shared" si="28"/>
        <v>-6385.5</v>
      </c>
      <c r="I1115" s="41">
        <v>119066</v>
      </c>
      <c r="L1115">
        <v>108350.06</v>
      </c>
    </row>
    <row r="1116" spans="1:12" ht="16.5" hidden="1" x14ac:dyDescent="0.25">
      <c r="A1116" s="15" t="str">
        <f t="shared" si="27"/>
        <v>TMARTGHK300</v>
      </c>
      <c r="B1116" s="19" t="s">
        <v>614</v>
      </c>
      <c r="C1116" s="19" t="s">
        <v>553</v>
      </c>
      <c r="D1116" s="19" t="s">
        <v>554</v>
      </c>
      <c r="E1116" s="16">
        <v>70000</v>
      </c>
      <c r="F1116" s="16">
        <v>63700</v>
      </c>
      <c r="H1116" s="39">
        <f t="shared" si="28"/>
        <v>-6300</v>
      </c>
      <c r="I1116" s="41">
        <v>111058</v>
      </c>
      <c r="L1116">
        <v>101062.78</v>
      </c>
    </row>
    <row r="1117" spans="1:12" ht="16.5" hidden="1" x14ac:dyDescent="0.25">
      <c r="A1117" s="15" t="str">
        <f t="shared" si="27"/>
        <v>TMARTGL250</v>
      </c>
      <c r="B1117" s="19" t="s">
        <v>614</v>
      </c>
      <c r="C1117" s="19" t="s">
        <v>44</v>
      </c>
      <c r="D1117" s="19" t="s">
        <v>45</v>
      </c>
      <c r="E1117" s="16">
        <v>59400</v>
      </c>
      <c r="F1117" s="16">
        <v>45045</v>
      </c>
      <c r="H1117" s="39">
        <f t="shared" si="28"/>
        <v>-14355</v>
      </c>
      <c r="I1117" s="41">
        <v>50183</v>
      </c>
      <c r="L1117">
        <v>45666.53</v>
      </c>
    </row>
    <row r="1118" spans="1:12" ht="16.5" hidden="1" x14ac:dyDescent="0.25">
      <c r="A1118" s="15" t="str">
        <f t="shared" si="27"/>
        <v>TMARTGL500KT</v>
      </c>
      <c r="B1118" s="19" t="s">
        <v>614</v>
      </c>
      <c r="C1118" s="19" t="s">
        <v>544</v>
      </c>
      <c r="D1118" s="19" t="s">
        <v>545</v>
      </c>
      <c r="E1118" s="16">
        <v>94013</v>
      </c>
      <c r="F1118" s="16">
        <v>85551.83</v>
      </c>
      <c r="H1118" s="39">
        <f t="shared" si="28"/>
        <v>-8461.1699999999983</v>
      </c>
      <c r="I1118" s="41">
        <v>46000</v>
      </c>
      <c r="L1118">
        <v>41860</v>
      </c>
    </row>
    <row r="1119" spans="1:12" ht="16.5" hidden="1" x14ac:dyDescent="0.25">
      <c r="A1119" s="15" t="str">
        <f t="shared" si="27"/>
        <v>TMARTGM500</v>
      </c>
      <c r="B1119" s="19" t="s">
        <v>614</v>
      </c>
      <c r="C1119" s="19" t="s">
        <v>30</v>
      </c>
      <c r="D1119" s="19" t="s">
        <v>31</v>
      </c>
      <c r="E1119" s="16">
        <v>111058</v>
      </c>
      <c r="F1119" s="16">
        <v>101062.78</v>
      </c>
      <c r="H1119" s="39">
        <f t="shared" si="28"/>
        <v>-9995.2200000000012</v>
      </c>
      <c r="I1119" s="41">
        <v>55595</v>
      </c>
      <c r="L1119">
        <v>50591.450000000004</v>
      </c>
    </row>
    <row r="1120" spans="1:12" ht="16.5" hidden="1" x14ac:dyDescent="0.25">
      <c r="A1120" s="15" t="str">
        <f t="shared" si="27"/>
        <v>TMARTGSG250</v>
      </c>
      <c r="B1120" s="19" t="s">
        <v>614</v>
      </c>
      <c r="C1120" s="19" t="s">
        <v>46</v>
      </c>
      <c r="D1120" s="19" t="s">
        <v>47</v>
      </c>
      <c r="E1120" s="16">
        <v>61050</v>
      </c>
      <c r="F1120" s="16">
        <v>45864</v>
      </c>
      <c r="H1120" s="39">
        <f t="shared" si="28"/>
        <v>-15186</v>
      </c>
      <c r="I1120" s="41">
        <v>24549</v>
      </c>
      <c r="L1120">
        <v>23321.55</v>
      </c>
    </row>
    <row r="1121" spans="1:12" ht="16.5" hidden="1" x14ac:dyDescent="0.25">
      <c r="A1121" s="15" t="str">
        <f t="shared" si="27"/>
        <v>TMARTGTLX250G</v>
      </c>
      <c r="B1121" s="19" t="s">
        <v>614</v>
      </c>
      <c r="C1121" s="19" t="s">
        <v>32</v>
      </c>
      <c r="D1121" s="19" t="s">
        <v>33</v>
      </c>
      <c r="E1121" s="16">
        <v>50182</v>
      </c>
      <c r="F1121" s="16">
        <v>45666.53</v>
      </c>
      <c r="H1121" s="39">
        <f t="shared" si="28"/>
        <v>-4515.4700000000012</v>
      </c>
      <c r="I1121" s="41">
        <v>73431</v>
      </c>
      <c r="L1121">
        <v>69759.45</v>
      </c>
    </row>
    <row r="1122" spans="1:12" ht="16.5" hidden="1" x14ac:dyDescent="0.25">
      <c r="A1122" s="15" t="str">
        <f t="shared" si="27"/>
        <v>TMARTGXD500</v>
      </c>
      <c r="B1122" s="19" t="s">
        <v>614</v>
      </c>
      <c r="C1122" s="19" t="s">
        <v>52</v>
      </c>
      <c r="D1122" s="19" t="s">
        <v>53</v>
      </c>
      <c r="E1122" s="16">
        <v>111606</v>
      </c>
      <c r="F1122" s="16">
        <v>101561.46</v>
      </c>
      <c r="H1122" s="39">
        <f t="shared" si="28"/>
        <v>-10044.539999999994</v>
      </c>
      <c r="I1122" s="41">
        <v>74250</v>
      </c>
      <c r="L1122">
        <v>74250</v>
      </c>
    </row>
    <row r="1123" spans="1:12" ht="16.5" hidden="1" x14ac:dyDescent="0.25">
      <c r="A1123" s="15" t="str">
        <f t="shared" si="27"/>
        <v>TMARTMNH250</v>
      </c>
      <c r="B1123" s="19" t="s">
        <v>614</v>
      </c>
      <c r="C1123" s="19" t="s">
        <v>48</v>
      </c>
      <c r="D1123" s="19" t="s">
        <v>49</v>
      </c>
      <c r="E1123" s="16">
        <v>46000</v>
      </c>
      <c r="F1123" s="16">
        <v>41860</v>
      </c>
      <c r="H1123" s="39">
        <f t="shared" si="28"/>
        <v>-4140</v>
      </c>
      <c r="I1123" s="41">
        <v>73431</v>
      </c>
      <c r="L1123">
        <v>73431</v>
      </c>
    </row>
    <row r="1124" spans="1:12" ht="16.5" hidden="1" x14ac:dyDescent="0.25">
      <c r="A1124" s="15" t="str">
        <f t="shared" si="27"/>
        <v>TMARTTH200</v>
      </c>
      <c r="B1124" s="19" t="s">
        <v>614</v>
      </c>
      <c r="C1124" s="19" t="s">
        <v>34</v>
      </c>
      <c r="D1124" s="19" t="s">
        <v>35</v>
      </c>
      <c r="E1124" s="16">
        <v>55595</v>
      </c>
      <c r="F1124" s="16">
        <v>50591.450000000004</v>
      </c>
      <c r="H1124" s="39">
        <f t="shared" si="28"/>
        <v>-5003.5499999999956</v>
      </c>
      <c r="I1124" s="41">
        <v>119066</v>
      </c>
      <c r="L1124">
        <v>119066</v>
      </c>
    </row>
    <row r="1125" spans="1:12" ht="16.5" hidden="1" x14ac:dyDescent="0.25">
      <c r="A1125" s="15" t="str">
        <f t="shared" si="27"/>
        <v>TMARTTH400</v>
      </c>
      <c r="B1125" s="19" t="s">
        <v>614</v>
      </c>
      <c r="C1125" s="19" t="s">
        <v>548</v>
      </c>
      <c r="D1125" s="19" t="s">
        <v>549</v>
      </c>
      <c r="E1125" s="16">
        <v>107205</v>
      </c>
      <c r="F1125" s="16">
        <v>97556.55</v>
      </c>
      <c r="H1125" s="39">
        <f t="shared" si="28"/>
        <v>-9648.4499999999971</v>
      </c>
      <c r="I1125" s="41">
        <v>111058</v>
      </c>
      <c r="L1125">
        <v>111058</v>
      </c>
    </row>
    <row r="1126" spans="1:12" ht="16.5" hidden="1" x14ac:dyDescent="0.25">
      <c r="A1126" s="15" t="str">
        <f t="shared" si="27"/>
        <v>TMARTTHST150</v>
      </c>
      <c r="B1126" s="19" t="s">
        <v>614</v>
      </c>
      <c r="C1126" s="19" t="s">
        <v>565</v>
      </c>
      <c r="D1126" s="19" t="s">
        <v>566</v>
      </c>
      <c r="E1126" s="16">
        <v>21667</v>
      </c>
      <c r="F1126" s="16">
        <v>19716.97</v>
      </c>
      <c r="H1126" s="39">
        <f t="shared" si="28"/>
        <v>-1950.0299999999988</v>
      </c>
      <c r="I1126" s="41">
        <v>50183</v>
      </c>
      <c r="L1126">
        <v>50183</v>
      </c>
    </row>
    <row r="1127" spans="1:12" ht="16.5" hidden="1" x14ac:dyDescent="0.25">
      <c r="A1127" s="15" t="str">
        <f t="shared" si="27"/>
        <v>TMARTHATECOCGM300</v>
      </c>
      <c r="B1127" s="19" t="s">
        <v>616</v>
      </c>
      <c r="C1127" s="19" t="s">
        <v>27</v>
      </c>
      <c r="D1127" s="19" t="s">
        <v>28</v>
      </c>
      <c r="E1127" s="16">
        <v>73431</v>
      </c>
      <c r="F1127" s="16">
        <v>66822.210000000006</v>
      </c>
      <c r="H1127" s="39">
        <f t="shared" si="28"/>
        <v>-6608.7899999999936</v>
      </c>
      <c r="I1127" s="41">
        <v>46000</v>
      </c>
      <c r="L1127">
        <v>46000</v>
      </c>
    </row>
    <row r="1128" spans="1:12" ht="16.5" hidden="1" x14ac:dyDescent="0.25">
      <c r="A1128" s="15" t="str">
        <f t="shared" si="27"/>
        <v>TMARTHATECOCGM500</v>
      </c>
      <c r="B1128" s="19" t="s">
        <v>616</v>
      </c>
      <c r="C1128" s="19" t="s">
        <v>542</v>
      </c>
      <c r="D1128" s="19" t="s">
        <v>543</v>
      </c>
      <c r="E1128" s="16">
        <v>119066</v>
      </c>
      <c r="F1128" s="16">
        <v>108350.06</v>
      </c>
      <c r="H1128" s="39">
        <f t="shared" si="28"/>
        <v>-10715.940000000002</v>
      </c>
      <c r="I1128" s="41">
        <v>55595</v>
      </c>
      <c r="L1128">
        <v>55595</v>
      </c>
    </row>
    <row r="1129" spans="1:12" ht="16.5" hidden="1" x14ac:dyDescent="0.25">
      <c r="A1129" s="15" t="str">
        <f t="shared" si="27"/>
        <v>TMARTHATECOGM500</v>
      </c>
      <c r="B1129" s="19" t="s">
        <v>616</v>
      </c>
      <c r="C1129" s="19" t="s">
        <v>30</v>
      </c>
      <c r="D1129" s="19" t="s">
        <v>31</v>
      </c>
      <c r="E1129" s="16">
        <v>111058</v>
      </c>
      <c r="F1129" s="16">
        <v>101062.78</v>
      </c>
      <c r="H1129" s="39">
        <f t="shared" si="28"/>
        <v>-9995.2200000000012</v>
      </c>
      <c r="I1129" s="41">
        <v>74250</v>
      </c>
      <c r="L1129">
        <v>69052.5</v>
      </c>
    </row>
    <row r="1130" spans="1:12" ht="16.5" hidden="1" x14ac:dyDescent="0.25">
      <c r="A1130" s="15" t="str">
        <f t="shared" si="27"/>
        <v>TMARTHATECOGTLX250G</v>
      </c>
      <c r="B1130" s="19" t="s">
        <v>616</v>
      </c>
      <c r="C1130" s="19" t="s">
        <v>32</v>
      </c>
      <c r="D1130" s="19" t="s">
        <v>33</v>
      </c>
      <c r="E1130" s="16">
        <v>50182</v>
      </c>
      <c r="F1130" s="16">
        <v>45666.53</v>
      </c>
      <c r="H1130" s="39">
        <f t="shared" si="28"/>
        <v>-4515.4700000000012</v>
      </c>
      <c r="I1130" s="41">
        <v>73431</v>
      </c>
      <c r="L1130">
        <v>68290.83</v>
      </c>
    </row>
    <row r="1131" spans="1:12" ht="16.5" hidden="1" x14ac:dyDescent="0.25">
      <c r="A1131" s="15" t="str">
        <f t="shared" si="27"/>
        <v>TMARTHATECOMNH250</v>
      </c>
      <c r="B1131" s="19" t="s">
        <v>616</v>
      </c>
      <c r="C1131" s="19" t="s">
        <v>48</v>
      </c>
      <c r="D1131" s="19" t="s">
        <v>49</v>
      </c>
      <c r="E1131" s="16">
        <v>46000</v>
      </c>
      <c r="F1131" s="16">
        <v>41860</v>
      </c>
      <c r="H1131" s="39">
        <f t="shared" si="28"/>
        <v>-4140</v>
      </c>
      <c r="I1131" s="41">
        <v>119066</v>
      </c>
      <c r="L1131">
        <v>110731.38</v>
      </c>
    </row>
    <row r="1132" spans="1:12" ht="16.5" hidden="1" x14ac:dyDescent="0.25">
      <c r="A1132" s="15" t="str">
        <f t="shared" si="27"/>
        <v>TMARTHATECOTH200</v>
      </c>
      <c r="B1132" s="19" t="s">
        <v>616</v>
      </c>
      <c r="C1132" s="19" t="s">
        <v>34</v>
      </c>
      <c r="D1132" s="19" t="s">
        <v>35</v>
      </c>
      <c r="E1132" s="16">
        <v>55595</v>
      </c>
      <c r="F1132" s="16">
        <v>50591.450000000004</v>
      </c>
      <c r="H1132" s="39">
        <f t="shared" si="28"/>
        <v>-5003.5499999999956</v>
      </c>
      <c r="I1132" s="41">
        <v>70950</v>
      </c>
      <c r="L1132">
        <v>65983.5</v>
      </c>
    </row>
    <row r="1133" spans="1:12" ht="16.5" hidden="1" x14ac:dyDescent="0.25">
      <c r="A1133" s="15" t="str">
        <f t="shared" si="27"/>
        <v>TOMITACGM100</v>
      </c>
      <c r="B1133" s="19" t="s">
        <v>618</v>
      </c>
      <c r="C1133" s="19" t="s">
        <v>551</v>
      </c>
      <c r="D1133" s="19" t="s">
        <v>552</v>
      </c>
      <c r="E1133" s="16">
        <v>24549</v>
      </c>
      <c r="F1133" s="16">
        <v>23321.55</v>
      </c>
      <c r="H1133" s="39">
        <f t="shared" si="28"/>
        <v>-1227.4500000000007</v>
      </c>
      <c r="I1133" s="41">
        <v>70000</v>
      </c>
      <c r="L1133">
        <v>65100</v>
      </c>
    </row>
    <row r="1134" spans="1:12" ht="16.5" hidden="1" x14ac:dyDescent="0.25">
      <c r="A1134" s="15" t="str">
        <f t="shared" si="27"/>
        <v>TOMITACGM300</v>
      </c>
      <c r="B1134" s="19" t="s">
        <v>618</v>
      </c>
      <c r="C1134" s="19" t="s">
        <v>27</v>
      </c>
      <c r="D1134" s="19" t="s">
        <v>28</v>
      </c>
      <c r="E1134" s="16">
        <v>73431</v>
      </c>
      <c r="F1134" s="16">
        <v>69759.45</v>
      </c>
      <c r="H1134" s="39">
        <f t="shared" si="28"/>
        <v>-3671.5500000000029</v>
      </c>
      <c r="I1134" s="41">
        <v>111058</v>
      </c>
      <c r="L1134">
        <v>103283.94</v>
      </c>
    </row>
    <row r="1135" spans="1:12" ht="16.5" hidden="1" x14ac:dyDescent="0.25">
      <c r="A1135" s="15" t="str">
        <f t="shared" si="27"/>
        <v>TTMFARMCC300</v>
      </c>
      <c r="B1135" s="19" t="s">
        <v>620</v>
      </c>
      <c r="C1135" s="19" t="s">
        <v>37</v>
      </c>
      <c r="D1135" s="19" t="s">
        <v>38</v>
      </c>
      <c r="E1135" s="16">
        <v>74250</v>
      </c>
      <c r="F1135" s="16">
        <v>74250</v>
      </c>
      <c r="H1135" s="39">
        <f t="shared" si="28"/>
        <v>0</v>
      </c>
      <c r="I1135" s="41">
        <v>50183</v>
      </c>
      <c r="L1135">
        <v>46670.19</v>
      </c>
    </row>
    <row r="1136" spans="1:12" ht="16.5" hidden="1" x14ac:dyDescent="0.25">
      <c r="A1136" s="15" t="str">
        <f t="shared" si="27"/>
        <v>TTMFARMCGM300</v>
      </c>
      <c r="B1136" s="19" t="s">
        <v>620</v>
      </c>
      <c r="C1136" s="19" t="s">
        <v>27</v>
      </c>
      <c r="D1136" s="19" t="s">
        <v>28</v>
      </c>
      <c r="E1136" s="16">
        <v>73431</v>
      </c>
      <c r="F1136" s="16">
        <v>73431</v>
      </c>
      <c r="H1136" s="39">
        <f t="shared" si="28"/>
        <v>0</v>
      </c>
      <c r="I1136" s="41">
        <v>111606</v>
      </c>
      <c r="L1136">
        <v>103793.58</v>
      </c>
    </row>
    <row r="1137" spans="1:12" ht="16.5" hidden="1" x14ac:dyDescent="0.25">
      <c r="A1137" s="15" t="str">
        <f t="shared" si="27"/>
        <v>TTMFARMCGM500</v>
      </c>
      <c r="B1137" s="19" t="s">
        <v>620</v>
      </c>
      <c r="C1137" s="19" t="s">
        <v>542</v>
      </c>
      <c r="D1137" s="19" t="s">
        <v>543</v>
      </c>
      <c r="E1137" s="16">
        <v>119066</v>
      </c>
      <c r="F1137" s="16">
        <v>119066</v>
      </c>
      <c r="H1137" s="39">
        <f t="shared" si="28"/>
        <v>0</v>
      </c>
      <c r="I1137" s="41">
        <v>46000</v>
      </c>
      <c r="L1137">
        <v>42780</v>
      </c>
    </row>
    <row r="1138" spans="1:12" ht="16.5" hidden="1" x14ac:dyDescent="0.25">
      <c r="A1138" s="15" t="str">
        <f t="shared" si="27"/>
        <v>TTMFARMGM500</v>
      </c>
      <c r="B1138" s="19" t="s">
        <v>620</v>
      </c>
      <c r="C1138" s="19" t="s">
        <v>30</v>
      </c>
      <c r="D1138" s="19" t="s">
        <v>31</v>
      </c>
      <c r="E1138" s="16">
        <v>111058</v>
      </c>
      <c r="F1138" s="16">
        <v>111058</v>
      </c>
      <c r="H1138" s="39">
        <f t="shared" si="28"/>
        <v>0</v>
      </c>
      <c r="I1138" s="41">
        <v>55595</v>
      </c>
      <c r="L1138">
        <v>51703.350000000006</v>
      </c>
    </row>
    <row r="1139" spans="1:12" ht="16.5" hidden="1" x14ac:dyDescent="0.25">
      <c r="A1139" s="15" t="str">
        <f t="shared" si="27"/>
        <v>TTMFARMGTLX250G</v>
      </c>
      <c r="B1139" s="19" t="s">
        <v>620</v>
      </c>
      <c r="C1139" s="19" t="s">
        <v>32</v>
      </c>
      <c r="D1139" s="19" t="s">
        <v>33</v>
      </c>
      <c r="E1139" s="16">
        <v>50182</v>
      </c>
      <c r="F1139" s="16">
        <v>50182</v>
      </c>
      <c r="H1139" s="39">
        <f t="shared" si="28"/>
        <v>0</v>
      </c>
      <c r="I1139" s="41">
        <v>74250</v>
      </c>
      <c r="L1139">
        <v>70538</v>
      </c>
    </row>
    <row r="1140" spans="1:12" ht="16.5" hidden="1" x14ac:dyDescent="0.25">
      <c r="A1140" s="15" t="str">
        <f t="shared" si="27"/>
        <v>TTMFARMMNH250</v>
      </c>
      <c r="B1140" s="19" t="s">
        <v>620</v>
      </c>
      <c r="C1140" s="19" t="s">
        <v>48</v>
      </c>
      <c r="D1140" s="19" t="s">
        <v>49</v>
      </c>
      <c r="E1140" s="16">
        <v>46000</v>
      </c>
      <c r="F1140" s="16">
        <v>46000</v>
      </c>
      <c r="H1140" s="39">
        <f t="shared" si="28"/>
        <v>0</v>
      </c>
      <c r="I1140" s="41">
        <v>73431</v>
      </c>
      <c r="L1140">
        <v>69759</v>
      </c>
    </row>
    <row r="1141" spans="1:12" ht="16.5" hidden="1" x14ac:dyDescent="0.25">
      <c r="A1141" s="15" t="str">
        <f t="shared" si="27"/>
        <v>TTMFARMTH200</v>
      </c>
      <c r="B1141" s="19" t="s">
        <v>620</v>
      </c>
      <c r="C1141" s="19" t="s">
        <v>34</v>
      </c>
      <c r="D1141" s="19" t="s">
        <v>35</v>
      </c>
      <c r="E1141" s="16">
        <v>55595</v>
      </c>
      <c r="F1141" s="16">
        <v>55595</v>
      </c>
      <c r="H1141" s="39">
        <f t="shared" si="28"/>
        <v>0</v>
      </c>
      <c r="I1141" s="41">
        <v>70000</v>
      </c>
      <c r="L1141">
        <v>66500</v>
      </c>
    </row>
    <row r="1142" spans="1:12" ht="16.5" hidden="1" x14ac:dyDescent="0.25">
      <c r="A1142" s="15" t="str">
        <f t="shared" si="27"/>
        <v>UNITCC300</v>
      </c>
      <c r="B1142" s="19" t="s">
        <v>622</v>
      </c>
      <c r="C1142" s="19" t="s">
        <v>37</v>
      </c>
      <c r="D1142" s="19" t="s">
        <v>38</v>
      </c>
      <c r="E1142" s="16">
        <v>74250</v>
      </c>
      <c r="F1142" s="16">
        <v>69052.5</v>
      </c>
      <c r="H1142" s="39">
        <f t="shared" si="28"/>
        <v>-5197.5</v>
      </c>
      <c r="I1142" s="41">
        <v>111058</v>
      </c>
      <c r="L1142">
        <v>105505</v>
      </c>
    </row>
    <row r="1143" spans="1:12" ht="16.5" hidden="1" x14ac:dyDescent="0.25">
      <c r="A1143" s="15" t="str">
        <f t="shared" si="27"/>
        <v>UNITCGM300</v>
      </c>
      <c r="B1143" s="19" t="s">
        <v>622</v>
      </c>
      <c r="C1143" s="19" t="s">
        <v>27</v>
      </c>
      <c r="D1143" s="19" t="s">
        <v>28</v>
      </c>
      <c r="E1143" s="16">
        <v>73431</v>
      </c>
      <c r="F1143" s="16">
        <v>68290.83</v>
      </c>
      <c r="H1143" s="39">
        <f t="shared" si="28"/>
        <v>-5140.1699999999983</v>
      </c>
      <c r="I1143" s="41">
        <v>50183</v>
      </c>
      <c r="L1143">
        <v>47673</v>
      </c>
    </row>
    <row r="1144" spans="1:12" ht="16.5" hidden="1" x14ac:dyDescent="0.25">
      <c r="A1144" s="15" t="str">
        <f t="shared" si="27"/>
        <v>UNITCGM500</v>
      </c>
      <c r="B1144" s="19" t="s">
        <v>622</v>
      </c>
      <c r="C1144" s="19" t="s">
        <v>542</v>
      </c>
      <c r="D1144" s="19" t="s">
        <v>543</v>
      </c>
      <c r="E1144" s="16">
        <v>119066</v>
      </c>
      <c r="F1144" s="16">
        <v>110731.38</v>
      </c>
      <c r="H1144" s="39">
        <f t="shared" si="28"/>
        <v>-8334.6199999999953</v>
      </c>
      <c r="I1144" s="41">
        <v>46000</v>
      </c>
      <c r="L1144">
        <v>43700</v>
      </c>
    </row>
    <row r="1145" spans="1:12" ht="16.5" hidden="1" x14ac:dyDescent="0.25">
      <c r="A1145" s="15" t="str">
        <f t="shared" si="27"/>
        <v>UNITCN300</v>
      </c>
      <c r="B1145" s="19" t="s">
        <v>622</v>
      </c>
      <c r="C1145" s="19" t="s">
        <v>39</v>
      </c>
      <c r="D1145" s="19" t="s">
        <v>40</v>
      </c>
      <c r="E1145" s="16">
        <v>70950</v>
      </c>
      <c r="F1145" s="16">
        <v>65983.5</v>
      </c>
      <c r="H1145" s="39">
        <f t="shared" si="28"/>
        <v>-4966.5</v>
      </c>
      <c r="I1145" s="41">
        <v>55595</v>
      </c>
      <c r="L1145">
        <v>52815</v>
      </c>
    </row>
    <row r="1146" spans="1:12" ht="16.5" hidden="1" x14ac:dyDescent="0.25">
      <c r="A1146" s="15" t="str">
        <f t="shared" si="27"/>
        <v>UNITGHK300</v>
      </c>
      <c r="B1146" s="19" t="s">
        <v>622</v>
      </c>
      <c r="C1146" s="19" t="s">
        <v>553</v>
      </c>
      <c r="D1146" s="19" t="s">
        <v>554</v>
      </c>
      <c r="E1146" s="16">
        <v>70000</v>
      </c>
      <c r="F1146" s="16">
        <v>65100</v>
      </c>
      <c r="H1146" s="39">
        <f t="shared" si="28"/>
        <v>-4900</v>
      </c>
      <c r="I1146" s="41">
        <v>24549</v>
      </c>
      <c r="L1146">
        <v>22830.57</v>
      </c>
    </row>
    <row r="1147" spans="1:12" ht="16.5" hidden="1" x14ac:dyDescent="0.25">
      <c r="A1147" s="15" t="str">
        <f t="shared" si="27"/>
        <v>UNITGM500</v>
      </c>
      <c r="B1147" s="19" t="s">
        <v>622</v>
      </c>
      <c r="C1147" s="19" t="s">
        <v>30</v>
      </c>
      <c r="D1147" s="19" t="s">
        <v>31</v>
      </c>
      <c r="E1147" s="16">
        <v>111058</v>
      </c>
      <c r="F1147" s="16">
        <v>103283.94</v>
      </c>
      <c r="H1147" s="39">
        <f t="shared" si="28"/>
        <v>-7774.0599999999977</v>
      </c>
      <c r="I1147" s="41">
        <v>73431</v>
      </c>
      <c r="L1147">
        <v>68290.83</v>
      </c>
    </row>
    <row r="1148" spans="1:12" ht="16.5" hidden="1" x14ac:dyDescent="0.25">
      <c r="A1148" s="15" t="str">
        <f t="shared" si="27"/>
        <v>UNITGTLX250G</v>
      </c>
      <c r="B1148" s="19" t="s">
        <v>622</v>
      </c>
      <c r="C1148" s="19" t="s">
        <v>32</v>
      </c>
      <c r="D1148" s="19" t="s">
        <v>33</v>
      </c>
      <c r="E1148" s="16">
        <v>50182</v>
      </c>
      <c r="F1148" s="16">
        <v>46670.19</v>
      </c>
      <c r="H1148" s="39">
        <f t="shared" si="28"/>
        <v>-3511.8099999999977</v>
      </c>
      <c r="I1148" s="41">
        <v>119066</v>
      </c>
      <c r="L1148">
        <v>110731.38</v>
      </c>
    </row>
    <row r="1149" spans="1:12" ht="16.5" hidden="1" x14ac:dyDescent="0.25">
      <c r="A1149" s="15" t="str">
        <f t="shared" si="27"/>
        <v>UNITGXD500</v>
      </c>
      <c r="B1149" s="19" t="s">
        <v>622</v>
      </c>
      <c r="C1149" s="19" t="s">
        <v>52</v>
      </c>
      <c r="D1149" s="19" t="s">
        <v>53</v>
      </c>
      <c r="E1149" s="16">
        <v>111606</v>
      </c>
      <c r="F1149" s="16">
        <v>103793.58</v>
      </c>
      <c r="H1149" s="39">
        <f t="shared" si="28"/>
        <v>-7812.4199999999983</v>
      </c>
      <c r="I1149" s="41">
        <v>111058</v>
      </c>
      <c r="L1149">
        <v>103283.94</v>
      </c>
    </row>
    <row r="1150" spans="1:12" ht="16.5" hidden="1" x14ac:dyDescent="0.25">
      <c r="A1150" s="15" t="str">
        <f t="shared" si="27"/>
        <v>UNITMNH250</v>
      </c>
      <c r="B1150" s="19" t="s">
        <v>622</v>
      </c>
      <c r="C1150" s="19" t="s">
        <v>48</v>
      </c>
      <c r="D1150" s="19" t="s">
        <v>49</v>
      </c>
      <c r="E1150" s="16">
        <v>46000</v>
      </c>
      <c r="F1150" s="16">
        <v>42780</v>
      </c>
      <c r="H1150" s="39">
        <f t="shared" si="28"/>
        <v>-3220</v>
      </c>
      <c r="I1150" s="41">
        <v>111606</v>
      </c>
      <c r="L1150">
        <v>103793.58</v>
      </c>
    </row>
    <row r="1151" spans="1:12" ht="16.5" hidden="1" x14ac:dyDescent="0.25">
      <c r="A1151" s="15" t="str">
        <f t="shared" si="27"/>
        <v>UNITTH200</v>
      </c>
      <c r="B1151" s="19" t="s">
        <v>622</v>
      </c>
      <c r="C1151" s="19" t="s">
        <v>34</v>
      </c>
      <c r="D1151" s="19" t="s">
        <v>35</v>
      </c>
      <c r="E1151" s="16">
        <v>55595</v>
      </c>
      <c r="F1151" s="16">
        <v>51703.350000000006</v>
      </c>
      <c r="H1151" s="39">
        <f t="shared" si="28"/>
        <v>-3891.6499999999942</v>
      </c>
      <c r="I1151" s="41">
        <v>55595</v>
      </c>
      <c r="L1151">
        <v>51703.350000000006</v>
      </c>
    </row>
    <row r="1152" spans="1:12" ht="16.5" hidden="1" x14ac:dyDescent="0.25">
      <c r="A1152" s="15" t="str">
        <f t="shared" si="27"/>
        <v>VIETYCC300</v>
      </c>
      <c r="B1152" s="19" t="s">
        <v>624</v>
      </c>
      <c r="C1152" s="19" t="s">
        <v>37</v>
      </c>
      <c r="D1152" s="19" t="s">
        <v>38</v>
      </c>
      <c r="E1152" s="16">
        <v>74250</v>
      </c>
      <c r="F1152" s="16">
        <v>70538</v>
      </c>
      <c r="H1152" s="39">
        <f t="shared" si="28"/>
        <v>-3712</v>
      </c>
      <c r="I1152" s="41">
        <v>74250</v>
      </c>
      <c r="L1152">
        <v>74250</v>
      </c>
    </row>
    <row r="1153" spans="1:12" ht="16.5" hidden="1" x14ac:dyDescent="0.25">
      <c r="A1153" s="15" t="str">
        <f t="shared" si="27"/>
        <v>VIETYCGM300</v>
      </c>
      <c r="B1153" s="19" t="s">
        <v>624</v>
      </c>
      <c r="C1153" s="19" t="s">
        <v>27</v>
      </c>
      <c r="D1153" s="19" t="s">
        <v>28</v>
      </c>
      <c r="E1153" s="16">
        <v>73431</v>
      </c>
      <c r="F1153" s="16">
        <v>69759</v>
      </c>
      <c r="H1153" s="39">
        <f t="shared" si="28"/>
        <v>-3672</v>
      </c>
      <c r="I1153" s="41">
        <v>73431</v>
      </c>
      <c r="L1153">
        <v>73431</v>
      </c>
    </row>
    <row r="1154" spans="1:12" ht="16.5" hidden="1" x14ac:dyDescent="0.25">
      <c r="A1154" s="15" t="str">
        <f t="shared" si="27"/>
        <v>VIETYGHK300</v>
      </c>
      <c r="B1154" s="19" t="s">
        <v>624</v>
      </c>
      <c r="C1154" s="19" t="s">
        <v>553</v>
      </c>
      <c r="D1154" s="19" t="s">
        <v>554</v>
      </c>
      <c r="E1154" s="16">
        <v>70000</v>
      </c>
      <c r="F1154" s="16">
        <v>66500</v>
      </c>
      <c r="H1154" s="39">
        <f t="shared" si="28"/>
        <v>-3500</v>
      </c>
      <c r="I1154" s="41">
        <v>111058</v>
      </c>
      <c r="L1154">
        <v>111058</v>
      </c>
    </row>
    <row r="1155" spans="1:12" ht="16.5" hidden="1" x14ac:dyDescent="0.25">
      <c r="A1155" s="15" t="str">
        <f t="shared" si="27"/>
        <v>VIETYGM500</v>
      </c>
      <c r="B1155" s="19" t="s">
        <v>624</v>
      </c>
      <c r="C1155" s="19" t="s">
        <v>30</v>
      </c>
      <c r="D1155" s="19" t="s">
        <v>31</v>
      </c>
      <c r="E1155" s="16">
        <v>111058</v>
      </c>
      <c r="F1155" s="16">
        <v>105505</v>
      </c>
      <c r="H1155" s="39">
        <f t="shared" si="28"/>
        <v>-5553</v>
      </c>
      <c r="I1155" s="41">
        <v>50183</v>
      </c>
      <c r="L1155">
        <v>50183</v>
      </c>
    </row>
    <row r="1156" spans="1:12" ht="16.5" hidden="1" x14ac:dyDescent="0.25">
      <c r="A1156" s="15" t="str">
        <f t="shared" si="27"/>
        <v>VIETYGTLX250G</v>
      </c>
      <c r="B1156" s="19" t="s">
        <v>624</v>
      </c>
      <c r="C1156" s="19" t="s">
        <v>32</v>
      </c>
      <c r="D1156" s="19" t="s">
        <v>33</v>
      </c>
      <c r="E1156" s="16">
        <v>50182</v>
      </c>
      <c r="F1156" s="16">
        <v>47673</v>
      </c>
      <c r="H1156" s="39">
        <f t="shared" si="28"/>
        <v>-2509</v>
      </c>
      <c r="I1156" s="41">
        <v>46000</v>
      </c>
      <c r="L1156">
        <v>46000</v>
      </c>
    </row>
    <row r="1157" spans="1:12" ht="16.5" hidden="1" x14ac:dyDescent="0.25">
      <c r="A1157" s="15" t="str">
        <f t="shared" si="27"/>
        <v>VIETYMNH250</v>
      </c>
      <c r="B1157" s="19" t="s">
        <v>624</v>
      </c>
      <c r="C1157" s="19" t="s">
        <v>48</v>
      </c>
      <c r="D1157" s="19" t="s">
        <v>49</v>
      </c>
      <c r="E1157" s="16">
        <v>46000</v>
      </c>
      <c r="F1157" s="16">
        <v>43700</v>
      </c>
      <c r="H1157" s="39">
        <f t="shared" si="28"/>
        <v>-2300</v>
      </c>
      <c r="I1157" s="41">
        <v>55595</v>
      </c>
      <c r="L1157">
        <v>55595</v>
      </c>
    </row>
    <row r="1158" spans="1:12" ht="16.5" hidden="1" x14ac:dyDescent="0.25">
      <c r="A1158" s="15" t="str">
        <f t="shared" si="27"/>
        <v>VIETYTH200</v>
      </c>
      <c r="B1158" s="19" t="s">
        <v>624</v>
      </c>
      <c r="C1158" s="19" t="s">
        <v>34</v>
      </c>
      <c r="D1158" s="19" t="s">
        <v>35</v>
      </c>
      <c r="E1158" s="16">
        <v>55595</v>
      </c>
      <c r="F1158" s="16">
        <v>52815</v>
      </c>
      <c r="H1158" s="39">
        <f t="shared" si="28"/>
        <v>-2780</v>
      </c>
      <c r="I1158" s="41">
        <v>70950</v>
      </c>
      <c r="L1158">
        <v>70950</v>
      </c>
    </row>
    <row r="1159" spans="1:12" ht="16.5" hidden="1" x14ac:dyDescent="0.25">
      <c r="A1159" s="15" t="str">
        <f t="shared" si="27"/>
        <v>VITALMARTCGM100</v>
      </c>
      <c r="B1159" s="19" t="s">
        <v>626</v>
      </c>
      <c r="C1159" s="19" t="s">
        <v>551</v>
      </c>
      <c r="D1159" s="19" t="s">
        <v>552</v>
      </c>
      <c r="E1159" s="16">
        <v>24549</v>
      </c>
      <c r="F1159" s="16">
        <v>22830.57</v>
      </c>
      <c r="H1159" s="39">
        <f t="shared" si="28"/>
        <v>-1718.4300000000003</v>
      </c>
      <c r="I1159" s="41">
        <v>49500</v>
      </c>
      <c r="L1159">
        <v>49500</v>
      </c>
    </row>
    <row r="1160" spans="1:12" ht="16.5" hidden="1" x14ac:dyDescent="0.25">
      <c r="A1160" s="15" t="str">
        <f t="shared" ref="A1160:A1200" si="29">B1160&amp;C1160</f>
        <v>VITALMARTCGM300</v>
      </c>
      <c r="B1160" s="19" t="s">
        <v>626</v>
      </c>
      <c r="C1160" s="19" t="s">
        <v>27</v>
      </c>
      <c r="D1160" s="19" t="s">
        <v>28</v>
      </c>
      <c r="E1160" s="16">
        <v>73431</v>
      </c>
      <c r="F1160" s="16">
        <v>68290.83</v>
      </c>
      <c r="H1160" s="39">
        <f t="shared" ref="H1160:H1188" si="30">F1160-E1160</f>
        <v>-5140.1699999999983</v>
      </c>
      <c r="I1160" s="41">
        <v>77091</v>
      </c>
      <c r="L1160">
        <v>77091</v>
      </c>
    </row>
    <row r="1161" spans="1:12" ht="16.5" hidden="1" x14ac:dyDescent="0.25">
      <c r="A1161" s="15" t="str">
        <f t="shared" si="29"/>
        <v>VITALMARTCGM500</v>
      </c>
      <c r="B1161" s="19" t="s">
        <v>626</v>
      </c>
      <c r="C1161" s="19" t="s">
        <v>542</v>
      </c>
      <c r="D1161" s="19" t="s">
        <v>543</v>
      </c>
      <c r="E1161" s="16">
        <v>119066</v>
      </c>
      <c r="F1161" s="16">
        <v>110731.38</v>
      </c>
      <c r="H1161" s="39">
        <f t="shared" si="30"/>
        <v>-8334.6199999999953</v>
      </c>
      <c r="I1161" s="41">
        <v>50400</v>
      </c>
      <c r="L1161">
        <v>50400</v>
      </c>
    </row>
    <row r="1162" spans="1:12" ht="16.5" hidden="1" x14ac:dyDescent="0.25">
      <c r="A1162" s="15" t="str">
        <f t="shared" si="29"/>
        <v>VITALMARTGM500</v>
      </c>
      <c r="B1162" s="19" t="s">
        <v>626</v>
      </c>
      <c r="C1162" s="19" t="s">
        <v>30</v>
      </c>
      <c r="D1162" s="19" t="s">
        <v>31</v>
      </c>
      <c r="E1162" s="16">
        <v>111058</v>
      </c>
      <c r="F1162" s="16">
        <v>103283.94</v>
      </c>
      <c r="H1162" s="39">
        <f t="shared" si="30"/>
        <v>-7774.0599999999977</v>
      </c>
      <c r="I1162" s="41">
        <v>81591</v>
      </c>
      <c r="L1162">
        <v>81591</v>
      </c>
    </row>
    <row r="1163" spans="1:12" ht="16.5" hidden="1" x14ac:dyDescent="0.25">
      <c r="A1163" s="15" t="str">
        <f t="shared" si="29"/>
        <v>VITALMARTGXD500</v>
      </c>
      <c r="B1163" s="19" t="s">
        <v>626</v>
      </c>
      <c r="C1163" s="19" t="s">
        <v>52</v>
      </c>
      <c r="D1163" s="19" t="s">
        <v>53</v>
      </c>
      <c r="E1163" s="16">
        <v>111606</v>
      </c>
      <c r="F1163" s="16">
        <v>103793.58</v>
      </c>
      <c r="H1163" s="39">
        <f t="shared" si="30"/>
        <v>-7812.4199999999983</v>
      </c>
      <c r="I1163" s="41">
        <v>111606</v>
      </c>
      <c r="L1163">
        <v>111606</v>
      </c>
    </row>
    <row r="1164" spans="1:12" ht="16.5" hidden="1" x14ac:dyDescent="0.25">
      <c r="A1164" s="15" t="str">
        <f t="shared" si="29"/>
        <v>VITALMARTTH200</v>
      </c>
      <c r="B1164" s="19" t="s">
        <v>626</v>
      </c>
      <c r="C1164" s="19" t="s">
        <v>34</v>
      </c>
      <c r="D1164" s="19" t="s">
        <v>35</v>
      </c>
      <c r="E1164" s="16">
        <v>55595</v>
      </c>
      <c r="F1164" s="16">
        <v>51703.350000000006</v>
      </c>
      <c r="H1164" s="39">
        <f t="shared" si="30"/>
        <v>-3891.6499999999942</v>
      </c>
      <c r="I1164" s="41">
        <v>74250</v>
      </c>
      <c r="L1164">
        <v>74250</v>
      </c>
    </row>
    <row r="1165" spans="1:12" ht="16.5" hidden="1" x14ac:dyDescent="0.25">
      <c r="A1165" s="15" t="str">
        <f t="shared" si="29"/>
        <v>VNPOSTCC300</v>
      </c>
      <c r="B1165" s="19" t="s">
        <v>628</v>
      </c>
      <c r="C1165" s="19" t="s">
        <v>37</v>
      </c>
      <c r="D1165" s="19" t="s">
        <v>38</v>
      </c>
      <c r="E1165" s="16">
        <v>74250</v>
      </c>
      <c r="F1165" s="16">
        <v>74250</v>
      </c>
      <c r="H1165" s="39">
        <f t="shared" si="30"/>
        <v>0</v>
      </c>
      <c r="I1165" s="41">
        <v>73431</v>
      </c>
      <c r="L1165">
        <v>73431</v>
      </c>
    </row>
    <row r="1166" spans="1:12" ht="16.5" hidden="1" x14ac:dyDescent="0.25">
      <c r="A1166" s="15" t="str">
        <f t="shared" si="29"/>
        <v>VNPOSTCGM300</v>
      </c>
      <c r="B1166" s="19" t="s">
        <v>628</v>
      </c>
      <c r="C1166" s="19" t="s">
        <v>27</v>
      </c>
      <c r="D1166" s="19" t="s">
        <v>28</v>
      </c>
      <c r="E1166" s="16">
        <v>73431</v>
      </c>
      <c r="F1166" s="16">
        <v>73431</v>
      </c>
      <c r="H1166" s="39">
        <f t="shared" si="30"/>
        <v>0</v>
      </c>
      <c r="I1166" s="41">
        <v>70950</v>
      </c>
      <c r="L1166">
        <v>70950</v>
      </c>
    </row>
    <row r="1167" spans="1:12" ht="16.5" hidden="1" x14ac:dyDescent="0.25">
      <c r="A1167" s="15" t="str">
        <f t="shared" si="29"/>
        <v>VNPOSTGM500</v>
      </c>
      <c r="B1167" s="19" t="s">
        <v>628</v>
      </c>
      <c r="C1167" s="19" t="s">
        <v>30</v>
      </c>
      <c r="D1167" s="19" t="s">
        <v>31</v>
      </c>
      <c r="E1167" s="16">
        <v>111058</v>
      </c>
      <c r="F1167" s="16">
        <v>111058</v>
      </c>
      <c r="H1167" s="39">
        <f t="shared" si="30"/>
        <v>0</v>
      </c>
      <c r="I1167" s="41">
        <v>59400</v>
      </c>
      <c r="L1167">
        <v>59400</v>
      </c>
    </row>
    <row r="1168" spans="1:12" ht="16.5" hidden="1" x14ac:dyDescent="0.25">
      <c r="A1168" s="15" t="str">
        <f t="shared" si="29"/>
        <v>VNPOSTGTLX250G</v>
      </c>
      <c r="B1168" s="19" t="s">
        <v>628</v>
      </c>
      <c r="C1168" s="19" t="s">
        <v>32</v>
      </c>
      <c r="D1168" s="19" t="s">
        <v>33</v>
      </c>
      <c r="E1168" s="16">
        <v>50182</v>
      </c>
      <c r="F1168" s="16">
        <v>50182</v>
      </c>
      <c r="H1168" s="39">
        <f t="shared" si="30"/>
        <v>0</v>
      </c>
      <c r="I1168" s="41">
        <v>111058</v>
      </c>
      <c r="L1168">
        <v>111058</v>
      </c>
    </row>
    <row r="1169" spans="1:12" ht="16.5" hidden="1" x14ac:dyDescent="0.25">
      <c r="A1169" s="15" t="str">
        <f t="shared" si="29"/>
        <v>VNPOSTMNH250</v>
      </c>
      <c r="B1169" s="19" t="s">
        <v>628</v>
      </c>
      <c r="C1169" s="19" t="s">
        <v>48</v>
      </c>
      <c r="D1169" s="19" t="s">
        <v>49</v>
      </c>
      <c r="E1169" s="16">
        <v>46000</v>
      </c>
      <c r="F1169" s="16">
        <v>46000</v>
      </c>
      <c r="H1169" s="39">
        <f t="shared" si="30"/>
        <v>0</v>
      </c>
      <c r="I1169" s="41">
        <v>61050</v>
      </c>
      <c r="L1169">
        <v>61050</v>
      </c>
    </row>
    <row r="1170" spans="1:12" ht="16.5" hidden="1" x14ac:dyDescent="0.25">
      <c r="A1170" s="15" t="str">
        <f t="shared" si="29"/>
        <v>VNPOSTTH200</v>
      </c>
      <c r="B1170" s="19" t="s">
        <v>628</v>
      </c>
      <c r="C1170" s="19" t="s">
        <v>34</v>
      </c>
      <c r="D1170" s="19" t="s">
        <v>35</v>
      </c>
      <c r="E1170" s="16">
        <v>55595</v>
      </c>
      <c r="F1170" s="16">
        <v>55595</v>
      </c>
      <c r="H1170" s="39">
        <f t="shared" si="30"/>
        <v>0</v>
      </c>
      <c r="I1170" s="41">
        <v>50183</v>
      </c>
      <c r="L1170">
        <v>50183</v>
      </c>
    </row>
    <row r="1171" spans="1:12" ht="16.5" hidden="1" x14ac:dyDescent="0.25">
      <c r="A1171" s="15" t="str">
        <f t="shared" si="29"/>
        <v>VNPOSTCN300</v>
      </c>
      <c r="B1171" s="19" t="s">
        <v>628</v>
      </c>
      <c r="C1171" s="19" t="s">
        <v>39</v>
      </c>
      <c r="D1171" s="19" t="s">
        <v>40</v>
      </c>
      <c r="E1171" s="16">
        <v>70950</v>
      </c>
      <c r="F1171" s="16">
        <v>70950</v>
      </c>
      <c r="H1171" s="39">
        <f t="shared" si="30"/>
        <v>0</v>
      </c>
      <c r="I1171" s="41">
        <v>111606</v>
      </c>
      <c r="L1171">
        <v>111606</v>
      </c>
    </row>
    <row r="1172" spans="1:12" ht="16.5" hidden="1" x14ac:dyDescent="0.25">
      <c r="A1172" s="15" t="str">
        <f t="shared" si="29"/>
        <v>VNPOSTGL250</v>
      </c>
      <c r="B1172" s="19" t="s">
        <v>628</v>
      </c>
      <c r="C1172" s="19" t="s">
        <v>44</v>
      </c>
      <c r="D1172" s="19" t="s">
        <v>45</v>
      </c>
      <c r="E1172" s="16">
        <v>49500</v>
      </c>
      <c r="F1172" s="16">
        <v>49500</v>
      </c>
      <c r="H1172" s="39">
        <f t="shared" si="30"/>
        <v>0</v>
      </c>
      <c r="I1172" s="41">
        <v>46000</v>
      </c>
      <c r="L1172">
        <v>46000</v>
      </c>
    </row>
    <row r="1173" spans="1:12" ht="16.5" hidden="1" x14ac:dyDescent="0.25">
      <c r="A1173" s="15" t="str">
        <f t="shared" si="29"/>
        <v>VNPOSTGL500KT</v>
      </c>
      <c r="B1173" s="19" t="s">
        <v>628</v>
      </c>
      <c r="C1173" s="19" t="s">
        <v>544</v>
      </c>
      <c r="D1173" s="19" t="s">
        <v>545</v>
      </c>
      <c r="E1173" s="16">
        <v>77091</v>
      </c>
      <c r="F1173" s="16">
        <v>77091</v>
      </c>
      <c r="H1173" s="39">
        <f t="shared" si="30"/>
        <v>0</v>
      </c>
      <c r="I1173" s="41">
        <v>55595</v>
      </c>
      <c r="L1173">
        <v>55595</v>
      </c>
    </row>
    <row r="1174" spans="1:12" ht="16.5" hidden="1" x14ac:dyDescent="0.25">
      <c r="A1174" s="15" t="str">
        <f t="shared" si="29"/>
        <v>VNPOSTGSG250</v>
      </c>
      <c r="B1174" s="19" t="s">
        <v>628</v>
      </c>
      <c r="C1174" s="19" t="s">
        <v>46</v>
      </c>
      <c r="D1174" s="19" t="s">
        <v>47</v>
      </c>
      <c r="E1174" s="16">
        <v>50400</v>
      </c>
      <c r="F1174" s="16">
        <v>50400</v>
      </c>
      <c r="H1174" s="39">
        <f t="shared" si="30"/>
        <v>0</v>
      </c>
      <c r="I1174" s="41">
        <v>77091</v>
      </c>
      <c r="L1174">
        <v>77091</v>
      </c>
    </row>
    <row r="1175" spans="1:12" ht="16.5" hidden="1" x14ac:dyDescent="0.25">
      <c r="A1175" s="15" t="str">
        <f t="shared" si="29"/>
        <v>VNPOSTGTNH500</v>
      </c>
      <c r="B1175" s="19" t="s">
        <v>628</v>
      </c>
      <c r="C1175" s="19" t="s">
        <v>546</v>
      </c>
      <c r="D1175" s="19" t="s">
        <v>547</v>
      </c>
      <c r="E1175" s="16">
        <v>81591</v>
      </c>
      <c r="F1175" s="16">
        <v>81591</v>
      </c>
      <c r="H1175" s="39">
        <f t="shared" si="30"/>
        <v>0</v>
      </c>
      <c r="I1175" s="41">
        <v>81591</v>
      </c>
      <c r="L1175">
        <v>81591</v>
      </c>
    </row>
    <row r="1176" spans="1:12" ht="16.5" hidden="1" x14ac:dyDescent="0.25">
      <c r="A1176" s="15" t="str">
        <f t="shared" si="29"/>
        <v>VNPOSTGXD500</v>
      </c>
      <c r="B1176" s="19" t="s">
        <v>628</v>
      </c>
      <c r="C1176" s="19" t="s">
        <v>52</v>
      </c>
      <c r="D1176" s="19" t="s">
        <v>53</v>
      </c>
      <c r="E1176" s="16">
        <v>111606</v>
      </c>
      <c r="F1176" s="16">
        <v>111606</v>
      </c>
      <c r="H1176" s="39">
        <f t="shared" si="30"/>
        <v>0</v>
      </c>
      <c r="I1176" s="41">
        <v>111606</v>
      </c>
      <c r="L1176">
        <v>111606</v>
      </c>
    </row>
    <row r="1177" spans="1:12" ht="16.5" hidden="1" x14ac:dyDescent="0.25">
      <c r="A1177" s="15" t="str">
        <f t="shared" si="29"/>
        <v>WINCC300</v>
      </c>
      <c r="B1177" s="19" t="s">
        <v>630</v>
      </c>
      <c r="C1177" s="19" t="s">
        <v>37</v>
      </c>
      <c r="D1177" s="19" t="s">
        <v>38</v>
      </c>
      <c r="E1177" s="16">
        <v>74250</v>
      </c>
      <c r="F1177" s="16">
        <v>74250</v>
      </c>
      <c r="H1177" s="39">
        <f t="shared" si="30"/>
        <v>0</v>
      </c>
      <c r="I1177" s="41">
        <v>74250</v>
      </c>
      <c r="L1177">
        <v>74250</v>
      </c>
    </row>
    <row r="1178" spans="1:12" ht="16.5" hidden="1" x14ac:dyDescent="0.25">
      <c r="A1178" s="15" t="str">
        <f t="shared" si="29"/>
        <v>WINCGM300</v>
      </c>
      <c r="B1178" s="19" t="s">
        <v>630</v>
      </c>
      <c r="C1178" s="19" t="s">
        <v>27</v>
      </c>
      <c r="D1178" s="19" t="s">
        <v>28</v>
      </c>
      <c r="E1178" s="16">
        <v>73431</v>
      </c>
      <c r="F1178" s="16">
        <v>73431</v>
      </c>
      <c r="H1178" s="39">
        <f t="shared" si="30"/>
        <v>0</v>
      </c>
      <c r="I1178" s="41">
        <v>73431</v>
      </c>
      <c r="L1178">
        <v>73431</v>
      </c>
    </row>
    <row r="1179" spans="1:12" ht="16.5" hidden="1" x14ac:dyDescent="0.25">
      <c r="A1179" s="15" t="str">
        <f t="shared" si="29"/>
        <v>WINCN300</v>
      </c>
      <c r="B1179" s="19" t="s">
        <v>630</v>
      </c>
      <c r="C1179" s="19" t="s">
        <v>39</v>
      </c>
      <c r="D1179" s="19" t="s">
        <v>40</v>
      </c>
      <c r="E1179" s="16">
        <v>70950</v>
      </c>
      <c r="F1179" s="16">
        <v>70950</v>
      </c>
      <c r="H1179" s="39">
        <f t="shared" si="30"/>
        <v>0</v>
      </c>
      <c r="I1179" s="41">
        <v>70950</v>
      </c>
      <c r="L1179">
        <v>70950</v>
      </c>
    </row>
    <row r="1180" spans="1:12" ht="16.5" hidden="1" x14ac:dyDescent="0.25">
      <c r="A1180" s="15" t="str">
        <f t="shared" si="29"/>
        <v>WINGL250</v>
      </c>
      <c r="B1180" s="19" t="s">
        <v>630</v>
      </c>
      <c r="C1180" s="19" t="s">
        <v>44</v>
      </c>
      <c r="D1180" s="19" t="s">
        <v>45</v>
      </c>
      <c r="E1180" s="16">
        <v>59400</v>
      </c>
      <c r="F1180" s="16">
        <v>59400</v>
      </c>
      <c r="H1180" s="39">
        <f t="shared" si="30"/>
        <v>0</v>
      </c>
      <c r="I1180" s="41">
        <v>59400</v>
      </c>
      <c r="L1180">
        <v>59400</v>
      </c>
    </row>
    <row r="1181" spans="1:12" ht="16.5" hidden="1" x14ac:dyDescent="0.25">
      <c r="A1181" s="15" t="str">
        <f t="shared" si="29"/>
        <v>WINGM500</v>
      </c>
      <c r="B1181" s="19" t="s">
        <v>630</v>
      </c>
      <c r="C1181" s="19" t="s">
        <v>30</v>
      </c>
      <c r="D1181" s="19" t="s">
        <v>31</v>
      </c>
      <c r="E1181" s="16">
        <v>116611</v>
      </c>
      <c r="F1181" s="16">
        <v>116611</v>
      </c>
      <c r="H1181" s="39">
        <f t="shared" si="30"/>
        <v>0</v>
      </c>
      <c r="I1181" s="41">
        <v>111058</v>
      </c>
      <c r="L1181">
        <v>111058</v>
      </c>
    </row>
    <row r="1182" spans="1:12" ht="16.5" hidden="1" x14ac:dyDescent="0.25">
      <c r="A1182" s="15" t="str">
        <f t="shared" si="29"/>
        <v>WINGSG250</v>
      </c>
      <c r="B1182" s="19" t="s">
        <v>630</v>
      </c>
      <c r="C1182" s="19" t="s">
        <v>46</v>
      </c>
      <c r="D1182" s="19" t="s">
        <v>47</v>
      </c>
      <c r="E1182" s="16">
        <v>61050</v>
      </c>
      <c r="F1182" s="16">
        <v>61050</v>
      </c>
      <c r="H1182" s="39">
        <f t="shared" si="30"/>
        <v>0</v>
      </c>
      <c r="I1182" s="41">
        <v>61050</v>
      </c>
      <c r="L1182">
        <v>61050</v>
      </c>
    </row>
    <row r="1183" spans="1:12" ht="16.5" hidden="1" x14ac:dyDescent="0.25">
      <c r="A1183" s="15" t="str">
        <f t="shared" si="29"/>
        <v>WINGTLX250G</v>
      </c>
      <c r="B1183" s="19" t="s">
        <v>630</v>
      </c>
      <c r="C1183" s="19" t="s">
        <v>32</v>
      </c>
      <c r="D1183" s="19" t="s">
        <v>33</v>
      </c>
      <c r="E1183" s="16">
        <v>50182</v>
      </c>
      <c r="F1183" s="16">
        <v>50182</v>
      </c>
      <c r="H1183" s="39">
        <f t="shared" si="30"/>
        <v>0</v>
      </c>
      <c r="I1183" s="41">
        <v>50183</v>
      </c>
      <c r="L1183">
        <v>50183</v>
      </c>
    </row>
    <row r="1184" spans="1:12" ht="16.5" hidden="1" x14ac:dyDescent="0.25">
      <c r="A1184" s="15" t="str">
        <f t="shared" si="29"/>
        <v>WINGXD500</v>
      </c>
      <c r="B1184" s="19" t="s">
        <v>630</v>
      </c>
      <c r="C1184" s="19" t="s">
        <v>52</v>
      </c>
      <c r="D1184" s="19" t="s">
        <v>53</v>
      </c>
      <c r="E1184" s="16">
        <v>111606</v>
      </c>
      <c r="F1184" s="16">
        <v>111606</v>
      </c>
      <c r="H1184" s="39">
        <f t="shared" si="30"/>
        <v>0</v>
      </c>
      <c r="I1184" s="41">
        <v>111606</v>
      </c>
      <c r="L1184">
        <v>111606</v>
      </c>
    </row>
    <row r="1185" spans="1:12" ht="16.5" hidden="1" x14ac:dyDescent="0.25">
      <c r="A1185" s="15" t="str">
        <f t="shared" si="29"/>
        <v>WINMNH250</v>
      </c>
      <c r="B1185" s="19" t="s">
        <v>630</v>
      </c>
      <c r="C1185" s="19" t="s">
        <v>48</v>
      </c>
      <c r="D1185" s="19" t="s">
        <v>49</v>
      </c>
      <c r="E1185" s="16">
        <v>46000</v>
      </c>
      <c r="F1185" s="16">
        <v>46000</v>
      </c>
      <c r="H1185" s="39">
        <f t="shared" si="30"/>
        <v>0</v>
      </c>
      <c r="I1185" s="41">
        <v>46000</v>
      </c>
      <c r="L1185">
        <v>46000</v>
      </c>
    </row>
    <row r="1186" spans="1:12" ht="16.5" hidden="1" x14ac:dyDescent="0.25">
      <c r="A1186" s="15" t="str">
        <f t="shared" si="29"/>
        <v>WINTH200</v>
      </c>
      <c r="B1186" s="19" t="s">
        <v>630</v>
      </c>
      <c r="C1186" s="19" t="s">
        <v>34</v>
      </c>
      <c r="D1186" s="19" t="s">
        <v>35</v>
      </c>
      <c r="E1186" s="16">
        <v>55595</v>
      </c>
      <c r="F1186" s="16">
        <v>55595</v>
      </c>
      <c r="H1186" s="39">
        <f t="shared" si="30"/>
        <v>0</v>
      </c>
      <c r="I1186" s="41">
        <v>55595</v>
      </c>
      <c r="L1186">
        <v>55595</v>
      </c>
    </row>
    <row r="1187" spans="1:12" ht="16.5" hidden="1" x14ac:dyDescent="0.25">
      <c r="A1187" s="15" t="str">
        <f t="shared" si="29"/>
        <v>WINGL500KT</v>
      </c>
      <c r="B1187" s="19" t="s">
        <v>630</v>
      </c>
      <c r="C1187" s="19" t="s">
        <v>544</v>
      </c>
      <c r="D1187" s="19" t="s">
        <v>545</v>
      </c>
      <c r="E1187" s="16">
        <v>77091</v>
      </c>
      <c r="F1187" s="16">
        <v>77091</v>
      </c>
      <c r="H1187" s="39">
        <f t="shared" si="30"/>
        <v>0</v>
      </c>
      <c r="I1187" s="41">
        <v>77091</v>
      </c>
      <c r="L1187">
        <v>77091</v>
      </c>
    </row>
    <row r="1188" spans="1:12" ht="16.5" hidden="1" x14ac:dyDescent="0.25">
      <c r="A1188" s="15" t="str">
        <f t="shared" si="29"/>
        <v>WINGTNH500</v>
      </c>
      <c r="B1188" s="19" t="s">
        <v>630</v>
      </c>
      <c r="C1188" s="19" t="s">
        <v>546</v>
      </c>
      <c r="D1188" s="19" t="s">
        <v>547</v>
      </c>
      <c r="E1188" s="16">
        <v>81591</v>
      </c>
      <c r="F1188" s="16">
        <v>81591</v>
      </c>
      <c r="H1188" s="39">
        <f t="shared" si="30"/>
        <v>0</v>
      </c>
      <c r="I1188" s="41">
        <v>81591</v>
      </c>
      <c r="L1188">
        <v>81591</v>
      </c>
    </row>
    <row r="1189" spans="1:12" ht="16.5" hidden="1" x14ac:dyDescent="0.25">
      <c r="A1189" s="15" t="str">
        <f t="shared" si="29"/>
        <v>SOIGM500</v>
      </c>
      <c r="B1189" s="19" t="s">
        <v>7668</v>
      </c>
      <c r="C1189" s="19" t="s">
        <v>30</v>
      </c>
      <c r="D1189" s="19" t="s">
        <v>31</v>
      </c>
      <c r="E1189" s="16">
        <v>116611</v>
      </c>
      <c r="F1189" s="16">
        <v>110780</v>
      </c>
    </row>
    <row r="1190" spans="1:12" ht="16.5" hidden="1" x14ac:dyDescent="0.25">
      <c r="A1190" s="15" t="str">
        <f t="shared" si="29"/>
        <v>SOIGXD500</v>
      </c>
      <c r="B1190" s="19" t="s">
        <v>7668</v>
      </c>
      <c r="C1190" s="19" t="s">
        <v>52</v>
      </c>
      <c r="D1190" s="19" t="s">
        <v>53</v>
      </c>
      <c r="E1190" s="16">
        <v>111606</v>
      </c>
      <c r="F1190" s="16">
        <v>106026</v>
      </c>
    </row>
    <row r="1191" spans="1:12" ht="16.5" hidden="1" x14ac:dyDescent="0.25">
      <c r="A1191" s="15" t="str">
        <f t="shared" si="29"/>
        <v>SOICGM300</v>
      </c>
      <c r="B1191" s="19" t="s">
        <v>7668</v>
      </c>
      <c r="C1191" s="19" t="s">
        <v>27</v>
      </c>
      <c r="D1191" s="19" t="s">
        <v>28</v>
      </c>
      <c r="E1191" s="16">
        <v>73431</v>
      </c>
      <c r="F1191" s="16">
        <v>69759</v>
      </c>
    </row>
    <row r="1192" spans="1:12" ht="16.5" hidden="1" x14ac:dyDescent="0.25">
      <c r="A1192" s="15" t="str">
        <f t="shared" si="29"/>
        <v>SOIGTLX250G</v>
      </c>
      <c r="B1192" s="19" t="s">
        <v>7668</v>
      </c>
      <c r="C1192" s="19" t="s">
        <v>32</v>
      </c>
      <c r="D1192" s="19" t="s">
        <v>33</v>
      </c>
      <c r="E1192" s="16">
        <v>50182</v>
      </c>
      <c r="F1192" s="16">
        <v>47672</v>
      </c>
    </row>
    <row r="1193" spans="1:12" ht="16.5" hidden="1" x14ac:dyDescent="0.25">
      <c r="A1193" s="15" t="str">
        <f t="shared" si="29"/>
        <v>DAILYCGM300</v>
      </c>
      <c r="B1193" s="19" t="s">
        <v>3279</v>
      </c>
      <c r="C1193" s="137" t="s">
        <v>27</v>
      </c>
      <c r="D1193" s="137" t="s">
        <v>28</v>
      </c>
      <c r="E1193" s="16">
        <v>73431</v>
      </c>
      <c r="F1193" s="16">
        <f t="shared" ref="F1193:F1200" si="31">E1193*95%</f>
        <v>69759.45</v>
      </c>
    </row>
    <row r="1194" spans="1:12" ht="16.5" hidden="1" x14ac:dyDescent="0.25">
      <c r="A1194" s="15" t="str">
        <f t="shared" si="29"/>
        <v>DAILYCGM100</v>
      </c>
      <c r="B1194" s="19" t="s">
        <v>3279</v>
      </c>
      <c r="C1194" s="137" t="s">
        <v>551</v>
      </c>
      <c r="D1194" s="137" t="s">
        <v>552</v>
      </c>
      <c r="E1194" s="16">
        <v>24549</v>
      </c>
      <c r="F1194" s="16">
        <f t="shared" si="31"/>
        <v>23321.55</v>
      </c>
    </row>
    <row r="1195" spans="1:12" ht="16.5" hidden="1" x14ac:dyDescent="0.25">
      <c r="A1195" s="15" t="str">
        <f t="shared" si="29"/>
        <v>DAILYGTLX250G</v>
      </c>
      <c r="B1195" s="19" t="s">
        <v>3279</v>
      </c>
      <c r="C1195" s="137" t="s">
        <v>32</v>
      </c>
      <c r="D1195" s="137" t="s">
        <v>33</v>
      </c>
      <c r="E1195" s="16">
        <v>50182</v>
      </c>
      <c r="F1195" s="16">
        <f t="shared" si="31"/>
        <v>47672.899999999994</v>
      </c>
    </row>
    <row r="1196" spans="1:12" ht="16.5" hidden="1" x14ac:dyDescent="0.25">
      <c r="A1196" s="15" t="str">
        <f t="shared" si="29"/>
        <v>DAILYTH200</v>
      </c>
      <c r="B1196" s="19" t="s">
        <v>3279</v>
      </c>
      <c r="C1196" s="137" t="s">
        <v>34</v>
      </c>
      <c r="D1196" s="137" t="s">
        <v>35</v>
      </c>
      <c r="E1196" s="16">
        <v>55595</v>
      </c>
      <c r="F1196" s="16">
        <f t="shared" si="31"/>
        <v>52815.25</v>
      </c>
    </row>
    <row r="1197" spans="1:12" ht="16.5" hidden="1" x14ac:dyDescent="0.25">
      <c r="A1197" s="15" t="str">
        <f t="shared" si="29"/>
        <v>DAILYCC300</v>
      </c>
      <c r="B1197" s="19" t="s">
        <v>3279</v>
      </c>
      <c r="C1197" s="137" t="s">
        <v>37</v>
      </c>
      <c r="D1197" s="137" t="s">
        <v>38</v>
      </c>
      <c r="E1197" s="16">
        <v>74250</v>
      </c>
      <c r="F1197" s="16">
        <f t="shared" si="31"/>
        <v>70537.5</v>
      </c>
    </row>
    <row r="1198" spans="1:12" ht="16.5" hidden="1" x14ac:dyDescent="0.25">
      <c r="A1198" s="15" t="str">
        <f t="shared" si="29"/>
        <v>DAILYMNH250</v>
      </c>
      <c r="B1198" s="19" t="s">
        <v>3279</v>
      </c>
      <c r="C1198" s="137" t="s">
        <v>48</v>
      </c>
      <c r="D1198" s="137" t="s">
        <v>49</v>
      </c>
      <c r="E1198" s="16">
        <v>46000</v>
      </c>
      <c r="F1198" s="16">
        <f t="shared" si="31"/>
        <v>43700</v>
      </c>
    </row>
    <row r="1199" spans="1:12" ht="16.5" hidden="1" x14ac:dyDescent="0.25">
      <c r="A1199" s="15" t="str">
        <f t="shared" si="29"/>
        <v>DAILYCGST150</v>
      </c>
      <c r="B1199" s="19" t="s">
        <v>3279</v>
      </c>
      <c r="C1199" s="137" t="s">
        <v>563</v>
      </c>
      <c r="D1199" s="137" t="s">
        <v>564</v>
      </c>
      <c r="E1199" s="16">
        <v>22500</v>
      </c>
      <c r="F1199" s="16">
        <f t="shared" si="31"/>
        <v>21375</v>
      </c>
    </row>
    <row r="1200" spans="1:12" ht="16.5" hidden="1" x14ac:dyDescent="0.25">
      <c r="A1200" s="15" t="str">
        <f t="shared" si="29"/>
        <v>DAILYGM500</v>
      </c>
      <c r="B1200" s="19" t="s">
        <v>3279</v>
      </c>
      <c r="C1200" s="139" t="s">
        <v>30</v>
      </c>
      <c r="D1200" s="139" t="s">
        <v>31</v>
      </c>
      <c r="E1200" s="138">
        <v>116611</v>
      </c>
      <c r="F1200" s="16">
        <f t="shared" si="31"/>
        <v>110780.45</v>
      </c>
    </row>
  </sheetData>
  <autoFilter ref="G4:G1192" xr:uid="{C2E49D47-4F47-4EB0-85C0-83FF1D031774}"/>
  <dataValidations xWindow="348" yWindow="852" count="6">
    <dataValidation operator="equal" showInputMessage="1" showErrorMessage="1" errorTitle="MISA SME.NET" error="Ngày chứng từ không được để trống!" promptTitle="MISA SME.NET" prompt="Nhập Số đơn hàng_x000a_Tối đa 20 ký tự." sqref="A105:A1200 B8:B20 B1:B6 A1:A102" xr:uid="{6F916BFA-4A7A-477E-9B37-9F667A628B2B}"/>
    <dataValidation type="list" allowBlank="1" showInputMessage="1" showErrorMessage="1" sqref="G7 G5" xr:uid="{7A3AB50F-163E-480B-B12F-10967849C244}">
      <formula1>Ma_KH</formula1>
    </dataValidation>
    <dataValidation type="list" allowBlank="1" showInputMessage="1" showErrorMessage="1" sqref="J5" xr:uid="{87D0A302-E7CA-4C4A-99F3-A934191DAB22}">
      <formula1>Ma_NV</formula1>
    </dataValidation>
    <dataValidation type="list" allowBlank="1" showInputMessage="1" showErrorMessage="1" sqref="K5 K15" xr:uid="{66B906FB-4FE1-406C-BF42-AFB4039C2B4B}">
      <formula1>MA_VTHH</formula1>
    </dataValidation>
    <dataValidation type="list" allowBlank="1" showInputMessage="1" showErrorMessage="1" sqref="C1193" xr:uid="{C723174D-76C9-4329-9700-97F6BF422FAC}">
      <formula1>Ma_HH</formula1>
    </dataValidation>
    <dataValidation operator="equal" allowBlank="1" showInputMessage="1" promptTitle="MISA SME.NET" prompt="Nhập Tên mặt hàng_x000a_Tối đa 255 ký tự." sqref="D1193:D1200" xr:uid="{E1E57357-EAE2-4371-A0DB-B7FB1439E2AF}"/>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F0580-D482-4C42-AED5-4130CB469219}">
  <sheetPr codeName="Sheet6"/>
  <dimension ref="A1:E14"/>
  <sheetViews>
    <sheetView workbookViewId="0">
      <selection activeCell="A4" sqref="A4"/>
    </sheetView>
  </sheetViews>
  <sheetFormatPr defaultRowHeight="15" x14ac:dyDescent="0.25"/>
  <cols>
    <col min="2" max="2" width="27.42578125" customWidth="1"/>
  </cols>
  <sheetData>
    <row r="1" spans="1:5" ht="21" x14ac:dyDescent="0.25">
      <c r="A1" s="31" t="s">
        <v>1766</v>
      </c>
      <c r="B1" s="31" t="s">
        <v>1767</v>
      </c>
      <c r="C1" s="31" t="s">
        <v>1768</v>
      </c>
      <c r="D1" s="31" t="s">
        <v>1769</v>
      </c>
      <c r="E1" s="31" t="s">
        <v>1770</v>
      </c>
    </row>
    <row r="2" spans="1:5" x14ac:dyDescent="0.25">
      <c r="A2" s="32" t="s">
        <v>1771</v>
      </c>
      <c r="B2" s="32" t="s">
        <v>1772</v>
      </c>
      <c r="C2" s="32" t="s">
        <v>1773</v>
      </c>
      <c r="D2" s="32" t="s">
        <v>1774</v>
      </c>
      <c r="E2" s="32" t="s">
        <v>1775</v>
      </c>
    </row>
    <row r="3" spans="1:5" x14ac:dyDescent="0.25">
      <c r="A3" s="32" t="s">
        <v>1776</v>
      </c>
      <c r="B3" s="32" t="s">
        <v>1777</v>
      </c>
      <c r="C3" s="32" t="s">
        <v>1773</v>
      </c>
      <c r="D3" s="32" t="s">
        <v>1778</v>
      </c>
      <c r="E3" s="32" t="s">
        <v>1775</v>
      </c>
    </row>
    <row r="4" spans="1:5" x14ac:dyDescent="0.25">
      <c r="A4" s="32" t="s">
        <v>71</v>
      </c>
      <c r="B4" s="32" t="s">
        <v>1779</v>
      </c>
      <c r="C4" s="32" t="s">
        <v>1773</v>
      </c>
      <c r="D4" s="32" t="s">
        <v>1780</v>
      </c>
      <c r="E4" s="32" t="s">
        <v>1775</v>
      </c>
    </row>
    <row r="5" spans="1:5" x14ac:dyDescent="0.25">
      <c r="A5" s="32" t="s">
        <v>70</v>
      </c>
      <c r="B5" s="32" t="s">
        <v>1781</v>
      </c>
      <c r="C5" s="32" t="s">
        <v>1773</v>
      </c>
      <c r="D5" s="32" t="s">
        <v>1780</v>
      </c>
      <c r="E5" s="32" t="s">
        <v>1775</v>
      </c>
    </row>
    <row r="6" spans="1:5" x14ac:dyDescent="0.25">
      <c r="A6" s="32" t="s">
        <v>1782</v>
      </c>
      <c r="B6" s="32" t="s">
        <v>1783</v>
      </c>
      <c r="C6" s="32" t="s">
        <v>1773</v>
      </c>
      <c r="D6" s="32" t="s">
        <v>1780</v>
      </c>
      <c r="E6" s="32" t="s">
        <v>1775</v>
      </c>
    </row>
    <row r="7" spans="1:5" x14ac:dyDescent="0.25">
      <c r="A7" s="32" t="s">
        <v>1784</v>
      </c>
      <c r="B7" s="32" t="s">
        <v>1785</v>
      </c>
      <c r="C7" s="32" t="s">
        <v>1773</v>
      </c>
      <c r="D7" s="32" t="s">
        <v>1780</v>
      </c>
      <c r="E7" s="32" t="s">
        <v>1775</v>
      </c>
    </row>
    <row r="8" spans="1:5" x14ac:dyDescent="0.25">
      <c r="A8" s="32" t="s">
        <v>1786</v>
      </c>
      <c r="B8" s="32" t="s">
        <v>1787</v>
      </c>
      <c r="C8" s="32" t="s">
        <v>1773</v>
      </c>
      <c r="D8" s="32" t="s">
        <v>1780</v>
      </c>
      <c r="E8" s="32" t="s">
        <v>1775</v>
      </c>
    </row>
    <row r="9" spans="1:5" x14ac:dyDescent="0.25">
      <c r="A9" s="32" t="s">
        <v>1788</v>
      </c>
      <c r="B9" s="32" t="s">
        <v>1789</v>
      </c>
      <c r="C9" s="32" t="s">
        <v>1773</v>
      </c>
      <c r="D9" s="32" t="s">
        <v>1780</v>
      </c>
      <c r="E9" s="32" t="s">
        <v>1775</v>
      </c>
    </row>
    <row r="10" spans="1:5" x14ac:dyDescent="0.25">
      <c r="A10" s="32" t="s">
        <v>1790</v>
      </c>
      <c r="B10" s="32" t="s">
        <v>1791</v>
      </c>
      <c r="C10" s="32" t="s">
        <v>1773</v>
      </c>
      <c r="D10" s="32" t="s">
        <v>1780</v>
      </c>
      <c r="E10" s="32" t="s">
        <v>1775</v>
      </c>
    </row>
    <row r="11" spans="1:5" x14ac:dyDescent="0.25">
      <c r="A11" s="32" t="s">
        <v>1792</v>
      </c>
      <c r="B11" s="32" t="s">
        <v>1793</v>
      </c>
      <c r="C11" s="32" t="s">
        <v>1773</v>
      </c>
      <c r="D11" s="32" t="s">
        <v>1780</v>
      </c>
      <c r="E11" s="32" t="s">
        <v>1794</v>
      </c>
    </row>
    <row r="12" spans="1:5" x14ac:dyDescent="0.25">
      <c r="A12" s="32" t="s">
        <v>1795</v>
      </c>
      <c r="B12" s="32" t="s">
        <v>1796</v>
      </c>
      <c r="C12" s="32" t="s">
        <v>1773</v>
      </c>
      <c r="D12" s="32" t="s">
        <v>1797</v>
      </c>
      <c r="E12" s="32" t="s">
        <v>1794</v>
      </c>
    </row>
    <row r="13" spans="1:5" x14ac:dyDescent="0.25">
      <c r="A13" s="32" t="s">
        <v>1798</v>
      </c>
      <c r="B13" s="32" t="s">
        <v>1799</v>
      </c>
      <c r="C13" s="32" t="s">
        <v>1773</v>
      </c>
      <c r="D13" s="32" t="s">
        <v>1780</v>
      </c>
      <c r="E13" s="32" t="s">
        <v>1794</v>
      </c>
    </row>
    <row r="14" spans="1:5" x14ac:dyDescent="0.25">
      <c r="A14" s="33" t="s">
        <v>1800</v>
      </c>
      <c r="B14" s="33" t="s">
        <v>1801</v>
      </c>
      <c r="C14" s="33" t="s">
        <v>1773</v>
      </c>
      <c r="D14" s="33" t="s">
        <v>1780</v>
      </c>
      <c r="E14" s="33" t="s">
        <v>1794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9B43B-C38E-4527-8DBF-1EBBAAF9E6DA}">
  <sheetPr codeName="Sheet3"/>
  <dimension ref="A1:AJ119"/>
  <sheetViews>
    <sheetView workbookViewId="0">
      <pane ySplit="1" topLeftCell="A87" activePane="bottomLeft" state="frozen"/>
      <selection pane="bottomLeft" activeCell="S89" sqref="S89:S115"/>
    </sheetView>
  </sheetViews>
  <sheetFormatPr defaultColWidth="9.28515625" defaultRowHeight="15.75" customHeight="1" x14ac:dyDescent="0.25"/>
  <cols>
    <col min="1" max="1" width="15.140625" customWidth="1"/>
    <col min="2" max="2" width="20.140625" customWidth="1"/>
    <col min="3" max="4" width="9.28515625" customWidth="1"/>
    <col min="5" max="5" width="10.28515625" style="41" bestFit="1" customWidth="1"/>
    <col min="6" max="6" width="9.5703125" style="41" bestFit="1" customWidth="1"/>
    <col min="7" max="36" width="10.7109375" customWidth="1"/>
  </cols>
  <sheetData>
    <row r="1" spans="1:36" ht="25.5" x14ac:dyDescent="0.25">
      <c r="A1" s="25" t="s">
        <v>537</v>
      </c>
      <c r="B1" s="26" t="s">
        <v>2</v>
      </c>
      <c r="C1" s="27" t="s">
        <v>10</v>
      </c>
      <c r="D1" s="34" t="s">
        <v>1803</v>
      </c>
      <c r="E1" s="71" t="s">
        <v>7179</v>
      </c>
      <c r="F1" s="67" t="s">
        <v>7275</v>
      </c>
      <c r="G1" s="42">
        <v>45992</v>
      </c>
      <c r="H1" s="42">
        <f>G1+1</f>
        <v>45993</v>
      </c>
      <c r="I1" s="42">
        <f t="shared" ref="I1:AJ1" si="0">H1+1</f>
        <v>45994</v>
      </c>
      <c r="J1" s="42">
        <f t="shared" si="0"/>
        <v>45995</v>
      </c>
      <c r="K1" s="42">
        <f t="shared" si="0"/>
        <v>45996</v>
      </c>
      <c r="L1" s="42">
        <f t="shared" si="0"/>
        <v>45997</v>
      </c>
      <c r="M1" s="42">
        <f t="shared" si="0"/>
        <v>45998</v>
      </c>
      <c r="N1" s="42">
        <f t="shared" si="0"/>
        <v>45999</v>
      </c>
      <c r="O1" s="42">
        <f t="shared" si="0"/>
        <v>46000</v>
      </c>
      <c r="P1" s="42">
        <f t="shared" si="0"/>
        <v>46001</v>
      </c>
      <c r="Q1" s="42">
        <f t="shared" si="0"/>
        <v>46002</v>
      </c>
      <c r="R1" s="42">
        <f t="shared" si="0"/>
        <v>46003</v>
      </c>
      <c r="S1" s="42">
        <f t="shared" si="0"/>
        <v>46004</v>
      </c>
      <c r="T1" s="42">
        <f t="shared" si="0"/>
        <v>46005</v>
      </c>
      <c r="U1" s="42">
        <f t="shared" si="0"/>
        <v>46006</v>
      </c>
      <c r="V1" s="42">
        <f t="shared" si="0"/>
        <v>46007</v>
      </c>
      <c r="W1" s="42">
        <f t="shared" si="0"/>
        <v>46008</v>
      </c>
      <c r="X1" s="42">
        <f t="shared" si="0"/>
        <v>46009</v>
      </c>
      <c r="Y1" s="42">
        <f t="shared" si="0"/>
        <v>46010</v>
      </c>
      <c r="Z1" s="42">
        <f t="shared" si="0"/>
        <v>46011</v>
      </c>
      <c r="AA1" s="42">
        <f t="shared" si="0"/>
        <v>46012</v>
      </c>
      <c r="AB1" s="42">
        <f t="shared" si="0"/>
        <v>46013</v>
      </c>
      <c r="AC1" s="42">
        <f t="shared" si="0"/>
        <v>46014</v>
      </c>
      <c r="AD1" s="42">
        <f t="shared" si="0"/>
        <v>46015</v>
      </c>
      <c r="AE1" s="42">
        <f t="shared" si="0"/>
        <v>46016</v>
      </c>
      <c r="AF1" s="42">
        <f t="shared" si="0"/>
        <v>46017</v>
      </c>
      <c r="AG1" s="42">
        <f t="shared" si="0"/>
        <v>46018</v>
      </c>
      <c r="AH1" s="42">
        <f t="shared" si="0"/>
        <v>46019</v>
      </c>
      <c r="AI1" s="42">
        <f t="shared" si="0"/>
        <v>46020</v>
      </c>
      <c r="AJ1" s="42">
        <f t="shared" si="0"/>
        <v>46021</v>
      </c>
    </row>
    <row r="2" spans="1:36" ht="18.75" hidden="1" customHeight="1" x14ac:dyDescent="0.25">
      <c r="A2" s="23" t="s">
        <v>1685</v>
      </c>
      <c r="B2" s="22" t="s">
        <v>1686</v>
      </c>
      <c r="C2" s="24" t="s">
        <v>29</v>
      </c>
      <c r="D2" t="str">
        <f>IF(OR(E2&gt;0,F2&gt;0),"Đang kinh doanh","Không kinh doanh")</f>
        <v>Không kinh doanh</v>
      </c>
      <c r="E2" s="43">
        <f>SUM(G2:AJ2)</f>
        <v>0</v>
      </c>
      <c r="F2" s="43"/>
      <c r="G2" s="40">
        <f>SUMIFS(DDH_Xuyen!$R:$R,DDH_Xuyen!$D:$D,G$1,DDH_Xuyen!$K:$K,$A2)+SUMIFS(DDH_Thư!$R:$R,DDH_Thư!$D:$D,G$1,DDH_Thư!$K:$K,$A2)</f>
        <v>0</v>
      </c>
      <c r="H2" s="40">
        <f>SUMIFS(DDH_Xuyen!$R:$R,DDH_Xuyen!$D:$D,H$1,DDH_Xuyen!$K:$K,$A2)+SUMIFS(DDH_Thư!$R:$R,DDH_Thư!$D:$D,H$1,DDH_Thư!$K:$K,$A2)</f>
        <v>0</v>
      </c>
      <c r="I2" s="40">
        <f>SUMIFS(DDH_Xuyen!$R:$R,DDH_Xuyen!$D:$D,I$1,DDH_Xuyen!$K:$K,$A2)+SUMIFS(DDH_Thư!$R:$R,DDH_Thư!$D:$D,I$1,DDH_Thư!$K:$K,$A2)</f>
        <v>0</v>
      </c>
      <c r="J2" s="40">
        <f>SUMIFS(DDH_Xuyen!$R:$R,DDH_Xuyen!$D:$D,J$1,DDH_Xuyen!$K:$K,$A2)+SUMIFS(DDH_Thư!$R:$R,DDH_Thư!$D:$D,J$1,DDH_Thư!$K:$K,$A2)</f>
        <v>0</v>
      </c>
      <c r="K2" s="40">
        <f>SUMIFS(DDH_Xuyen!$R:$R,DDH_Xuyen!$D:$D,K$1,DDH_Xuyen!$K:$K,$A2)+SUMIFS(DDH_Thư!$R:$R,DDH_Thư!$D:$D,K$1,DDH_Thư!$K:$K,$A2)</f>
        <v>0</v>
      </c>
      <c r="L2" s="40">
        <f>SUMIFS(DDH_Xuyen!$R:$R,DDH_Xuyen!$D:$D,L$1,DDH_Xuyen!$K:$K,$A2)+SUMIFS(DDH_Thư!$R:$R,DDH_Thư!$D:$D,L$1,DDH_Thư!$K:$K,$A2)</f>
        <v>0</v>
      </c>
      <c r="M2" s="40">
        <f>SUMIFS(DDH_Xuyen!$R:$R,DDH_Xuyen!$D:$D,M$1,DDH_Xuyen!$K:$K,$A2)+SUMIFS(DDH_Thư!$R:$R,DDH_Thư!$D:$D,M$1,DDH_Thư!$K:$K,$A2)</f>
        <v>0</v>
      </c>
      <c r="N2" s="40">
        <f>SUMIFS(DDH_Xuyen!$R:$R,DDH_Xuyen!$D:$D,N$1,DDH_Xuyen!$K:$K,$A2)+SUMIFS(DDH_Thư!$R:$R,DDH_Thư!$D:$D,N$1,DDH_Thư!$K:$K,$A2)</f>
        <v>0</v>
      </c>
      <c r="O2" s="40">
        <f>SUMIFS(DDH_Xuyen!$R:$R,DDH_Xuyen!$D:$D,O$1,DDH_Xuyen!$K:$K,$A2)+SUMIFS(DDH_Thư!$R:$R,DDH_Thư!$D:$D,O$1,DDH_Thư!$K:$K,$A2)</f>
        <v>0</v>
      </c>
      <c r="P2" s="40">
        <f>SUMIFS(DDH_Xuyen!$R:$R,DDH_Xuyen!$D:$D,P$1,DDH_Xuyen!$K:$K,$A2)+SUMIFS(DDH_Thư!$R:$R,DDH_Thư!$D:$D,P$1,DDH_Thư!$K:$K,$A2)</f>
        <v>0</v>
      </c>
      <c r="Q2" s="40">
        <f>SUMIFS(DDH_Xuyen!$R:$R,DDH_Xuyen!$D:$D,Q$1,DDH_Xuyen!$K:$K,$A2)+SUMIFS(DDH_Thư!$R:$R,DDH_Thư!$D:$D,Q$1,DDH_Thư!$K:$K,$A2)</f>
        <v>0</v>
      </c>
      <c r="R2" s="40">
        <f>SUMIFS(DDH_Xuyen!$R:$R,DDH_Xuyen!$D:$D,R$1,DDH_Xuyen!$K:$K,$A2)+SUMIFS(DDH_Thư!$R:$R,DDH_Thư!$D:$D,R$1,DDH_Thư!$K:$K,$A2)</f>
        <v>0</v>
      </c>
      <c r="S2" s="40">
        <f>SUMIFS(DDH_Xuyen!$R:$R,DDH_Xuyen!$D:$D,S$1,DDH_Xuyen!$K:$K,$A2)+SUMIFS(DDH_Thư!$R:$R,DDH_Thư!$D:$D,S$1,DDH_Thư!$K:$K,$A2)</f>
        <v>0</v>
      </c>
      <c r="T2" s="40">
        <f>SUMIFS(DDH_Xuyen!$R:$R,DDH_Xuyen!$D:$D,T$1,DDH_Xuyen!$K:$K,$A2)+SUMIFS(DDH_Thư!$R:$R,DDH_Thư!$D:$D,T$1,DDH_Thư!$K:$K,$A2)</f>
        <v>0</v>
      </c>
      <c r="U2" s="40">
        <f>SUMIFS(DDH_Xuyen!$R:$R,DDH_Xuyen!$D:$D,U$1,DDH_Xuyen!$K:$K,$A2)+SUMIFS(DDH_Thư!$R:$R,DDH_Thư!$D:$D,U$1,DDH_Thư!$K:$K,$A2)</f>
        <v>0</v>
      </c>
      <c r="V2" s="40">
        <f>SUMIFS(DDH_Xuyen!$R:$R,DDH_Xuyen!$D:$D,V$1,DDH_Xuyen!$K:$K,$A2)+SUMIFS(DDH_Thư!$R:$R,DDH_Thư!$D:$D,V$1,DDH_Thư!$K:$K,$A2)</f>
        <v>0</v>
      </c>
      <c r="W2" s="40">
        <f>SUMIFS(DDH_Xuyen!$R:$R,DDH_Xuyen!$D:$D,W$1,DDH_Xuyen!$K:$K,$A2)+SUMIFS(DDH_Thư!$R:$R,DDH_Thư!$D:$D,W$1,DDH_Thư!$K:$K,$A2)</f>
        <v>0</v>
      </c>
      <c r="X2" s="40">
        <f>SUMIFS(DDH_Xuyen!$R:$R,DDH_Xuyen!$D:$D,X$1,DDH_Xuyen!$K:$K,$A2)+SUMIFS(DDH_Thư!$R:$R,DDH_Thư!$D:$D,X$1,DDH_Thư!$K:$K,$A2)</f>
        <v>0</v>
      </c>
      <c r="Y2" s="40">
        <f>SUMIFS(DDH_Xuyen!$R:$R,DDH_Xuyen!$D:$D,Y$1,DDH_Xuyen!$K:$K,$A2)+SUMIFS(DDH_Thư!$R:$R,DDH_Thư!$D:$D,Y$1,DDH_Thư!$K:$K,$A2)</f>
        <v>0</v>
      </c>
      <c r="Z2" s="40">
        <f>SUMIFS(DDH_Xuyen!$R:$R,DDH_Xuyen!$D:$D,Z$1,DDH_Xuyen!$K:$K,$A2)+SUMIFS(DDH_Thư!$R:$R,DDH_Thư!$D:$D,Z$1,DDH_Thư!$K:$K,$A2)</f>
        <v>0</v>
      </c>
      <c r="AA2" s="40">
        <f>SUMIFS(DDH_Xuyen!$R:$R,DDH_Xuyen!$D:$D,AA$1,DDH_Xuyen!$K:$K,$A2)+SUMIFS(DDH_Thư!$R:$R,DDH_Thư!$D:$D,AA$1,DDH_Thư!$K:$K,$A2)</f>
        <v>0</v>
      </c>
      <c r="AB2" s="40">
        <f>SUMIFS(DDH_Xuyen!$R:$R,DDH_Xuyen!$D:$D,AB$1,DDH_Xuyen!$K:$K,$A2)+SUMIFS(DDH_Thư!$R:$R,DDH_Thư!$D:$D,AB$1,DDH_Thư!$K:$K,$A2)</f>
        <v>0</v>
      </c>
      <c r="AC2" s="40">
        <f>SUMIFS(DDH_Xuyen!$R:$R,DDH_Xuyen!$D:$D,AC$1,DDH_Xuyen!$K:$K,$A2)+SUMIFS(DDH_Thư!$R:$R,DDH_Thư!$D:$D,AC$1,DDH_Thư!$K:$K,$A2)</f>
        <v>0</v>
      </c>
      <c r="AD2" s="40">
        <f>SUMIFS(DDH_Xuyen!$R:$R,DDH_Xuyen!$D:$D,AD$1,DDH_Xuyen!$K:$K,$A2)+SUMIFS(DDH_Thư!$R:$R,DDH_Thư!$D:$D,AD$1,DDH_Thư!$K:$K,$A2)</f>
        <v>0</v>
      </c>
      <c r="AE2" s="40">
        <f>SUMIFS(DDH_Xuyen!$R:$R,DDH_Xuyen!$D:$D,AE$1,DDH_Xuyen!$K:$K,$A2)+SUMIFS(DDH_Thư!$R:$R,DDH_Thư!$D:$D,AE$1,DDH_Thư!$K:$K,$A2)</f>
        <v>0</v>
      </c>
      <c r="AF2" s="40">
        <f>SUMIFS(DDH_Xuyen!$R:$R,DDH_Xuyen!$D:$D,AF$1,DDH_Xuyen!$K:$K,$A2)+SUMIFS(DDH_Thư!$R:$R,DDH_Thư!$D:$D,AF$1,DDH_Thư!$K:$K,$A2)</f>
        <v>0</v>
      </c>
      <c r="AG2" s="40">
        <f>SUMIFS(DDH_Xuyen!$R:$R,DDH_Xuyen!$D:$D,AG$1,DDH_Xuyen!$K:$K,$A2)+SUMIFS(DDH_Thư!$R:$R,DDH_Thư!$D:$D,AG$1,DDH_Thư!$K:$K,$A2)</f>
        <v>0</v>
      </c>
      <c r="AH2" s="40">
        <f>SUMIFS(DDH_Xuyen!$R:$R,DDH_Xuyen!$D:$D,AH$1,DDH_Xuyen!$K:$K,$A2)+SUMIFS(DDH_Thư!$R:$R,DDH_Thư!$D:$D,AH$1,DDH_Thư!$K:$K,$A2)</f>
        <v>0</v>
      </c>
      <c r="AI2" s="40">
        <f>SUMIFS(DDH_Xuyen!$R:$R,DDH_Xuyen!$D:$D,AI$1,DDH_Xuyen!$K:$K,$A2)+SUMIFS(DDH_Thư!$R:$R,DDH_Thư!$D:$D,AI$1,DDH_Thư!$K:$K,$A2)</f>
        <v>0</v>
      </c>
      <c r="AJ2" s="40">
        <f>SUMIFS(DDH_Xuyen!$R:$R,DDH_Xuyen!$D:$D,AJ$1,DDH_Xuyen!$K:$K,$A2)+SUMIFS(DDH_Thư!$R:$R,DDH_Thư!$D:$D,AJ$1,DDH_Thư!$K:$K,$A2)</f>
        <v>0</v>
      </c>
    </row>
    <row r="3" spans="1:36" ht="18.75" hidden="1" customHeight="1" x14ac:dyDescent="0.25">
      <c r="A3" s="23" t="s">
        <v>1687</v>
      </c>
      <c r="B3" s="22" t="s">
        <v>1688</v>
      </c>
      <c r="C3" s="24" t="s">
        <v>29</v>
      </c>
      <c r="D3" t="str">
        <f t="shared" ref="D3:D66" si="1">IF(OR(E3&gt;0,F3&gt;0),"Đang kinh doanh","Không kinh doanh")</f>
        <v>Không kinh doanh</v>
      </c>
      <c r="E3" s="43">
        <f t="shared" ref="E3:E66" si="2">SUM(G3:AJ3)</f>
        <v>0</v>
      </c>
      <c r="F3" s="43"/>
      <c r="G3" s="40">
        <f>SUMIFS(DDH_Xuyen!$R:$R,DDH_Xuyen!$D:$D,G$1,DDH_Xuyen!$K:$K,$A3)+SUMIFS(DDH_Thư!$R:$R,DDH_Thư!$D:$D,G$1,DDH_Thư!$K:$K,$A3)</f>
        <v>0</v>
      </c>
      <c r="H3" s="40">
        <f>SUMIFS(DDH_Xuyen!$R:$R,DDH_Xuyen!$D:$D,H$1,DDH_Xuyen!$K:$K,$A3)+SUMIFS(DDH_Thư!$R:$R,DDH_Thư!$D:$D,H$1,DDH_Thư!$K:$K,$A3)</f>
        <v>0</v>
      </c>
      <c r="I3" s="40">
        <f>SUMIFS(DDH_Xuyen!$R:$R,DDH_Xuyen!$D:$D,I$1,DDH_Xuyen!$K:$K,$A3)+SUMIFS(DDH_Thư!$R:$R,DDH_Thư!$D:$D,I$1,DDH_Thư!$K:$K,$A3)</f>
        <v>0</v>
      </c>
      <c r="J3" s="40">
        <f>SUMIFS(DDH_Xuyen!$R:$R,DDH_Xuyen!$D:$D,J$1,DDH_Xuyen!$K:$K,$A3)+SUMIFS(DDH_Thư!$R:$R,DDH_Thư!$D:$D,J$1,DDH_Thư!$K:$K,$A3)</f>
        <v>0</v>
      </c>
      <c r="K3" s="40">
        <f>SUMIFS(DDH_Xuyen!$R:$R,DDH_Xuyen!$D:$D,K$1,DDH_Xuyen!$K:$K,$A3)+SUMIFS(DDH_Thư!$R:$R,DDH_Thư!$D:$D,K$1,DDH_Thư!$K:$K,$A3)</f>
        <v>0</v>
      </c>
      <c r="L3" s="40">
        <f>SUMIFS(DDH_Xuyen!$R:$R,DDH_Xuyen!$D:$D,L$1,DDH_Xuyen!$K:$K,$A3)+SUMIFS(DDH_Thư!$R:$R,DDH_Thư!$D:$D,L$1,DDH_Thư!$K:$K,$A3)</f>
        <v>0</v>
      </c>
      <c r="M3" s="40">
        <f>SUMIFS(DDH_Xuyen!$R:$R,DDH_Xuyen!$D:$D,M$1,DDH_Xuyen!$K:$K,$A3)+SUMIFS(DDH_Thư!$R:$R,DDH_Thư!$D:$D,M$1,DDH_Thư!$K:$K,$A3)</f>
        <v>0</v>
      </c>
      <c r="N3" s="40">
        <f>SUMIFS(DDH_Xuyen!$R:$R,DDH_Xuyen!$D:$D,N$1,DDH_Xuyen!$K:$K,$A3)+SUMIFS(DDH_Thư!$R:$R,DDH_Thư!$D:$D,N$1,DDH_Thư!$K:$K,$A3)</f>
        <v>0</v>
      </c>
      <c r="O3" s="40">
        <f>SUMIFS(DDH_Xuyen!$R:$R,DDH_Xuyen!$D:$D,O$1,DDH_Xuyen!$K:$K,$A3)+SUMIFS(DDH_Thư!$R:$R,DDH_Thư!$D:$D,O$1,DDH_Thư!$K:$K,$A3)</f>
        <v>0</v>
      </c>
      <c r="P3" s="40">
        <f>SUMIFS(DDH_Xuyen!$R:$R,DDH_Xuyen!$D:$D,P$1,DDH_Xuyen!$K:$K,$A3)+SUMIFS(DDH_Thư!$R:$R,DDH_Thư!$D:$D,P$1,DDH_Thư!$K:$K,$A3)</f>
        <v>0</v>
      </c>
      <c r="Q3" s="40">
        <f>SUMIFS(DDH_Xuyen!$R:$R,DDH_Xuyen!$D:$D,Q$1,DDH_Xuyen!$K:$K,$A3)+SUMIFS(DDH_Thư!$R:$R,DDH_Thư!$D:$D,Q$1,DDH_Thư!$K:$K,$A3)</f>
        <v>0</v>
      </c>
      <c r="R3" s="40">
        <f>SUMIFS(DDH_Xuyen!$R:$R,DDH_Xuyen!$D:$D,R$1,DDH_Xuyen!$K:$K,$A3)+SUMIFS(DDH_Thư!$R:$R,DDH_Thư!$D:$D,R$1,DDH_Thư!$K:$K,$A3)</f>
        <v>0</v>
      </c>
      <c r="S3" s="40">
        <f>SUMIFS(DDH_Xuyen!$R:$R,DDH_Xuyen!$D:$D,S$1,DDH_Xuyen!$K:$K,$A3)+SUMIFS(DDH_Thư!$R:$R,DDH_Thư!$D:$D,S$1,DDH_Thư!$K:$K,$A3)</f>
        <v>0</v>
      </c>
      <c r="T3" s="40">
        <f>SUMIFS(DDH_Xuyen!$R:$R,DDH_Xuyen!$D:$D,T$1,DDH_Xuyen!$K:$K,$A3)+SUMIFS(DDH_Thư!$R:$R,DDH_Thư!$D:$D,T$1,DDH_Thư!$K:$K,$A3)</f>
        <v>0</v>
      </c>
      <c r="U3" s="40">
        <f>SUMIFS(DDH_Xuyen!$R:$R,DDH_Xuyen!$D:$D,U$1,DDH_Xuyen!$K:$K,$A3)+SUMIFS(DDH_Thư!$R:$R,DDH_Thư!$D:$D,U$1,DDH_Thư!$K:$K,$A3)</f>
        <v>0</v>
      </c>
      <c r="V3" s="40">
        <f>SUMIFS(DDH_Xuyen!$R:$R,DDH_Xuyen!$D:$D,V$1,DDH_Xuyen!$K:$K,$A3)+SUMIFS(DDH_Thư!$R:$R,DDH_Thư!$D:$D,V$1,DDH_Thư!$K:$K,$A3)</f>
        <v>0</v>
      </c>
      <c r="W3" s="40">
        <f>SUMIFS(DDH_Xuyen!$R:$R,DDH_Xuyen!$D:$D,W$1,DDH_Xuyen!$K:$K,$A3)+SUMIFS(DDH_Thư!$R:$R,DDH_Thư!$D:$D,W$1,DDH_Thư!$K:$K,$A3)</f>
        <v>0</v>
      </c>
      <c r="X3" s="40">
        <f>SUMIFS(DDH_Xuyen!$R:$R,DDH_Xuyen!$D:$D,X$1,DDH_Xuyen!$K:$K,$A3)+SUMIFS(DDH_Thư!$R:$R,DDH_Thư!$D:$D,X$1,DDH_Thư!$K:$K,$A3)</f>
        <v>0</v>
      </c>
      <c r="Y3" s="40">
        <f>SUMIFS(DDH_Xuyen!$R:$R,DDH_Xuyen!$D:$D,Y$1,DDH_Xuyen!$K:$K,$A3)+SUMIFS(DDH_Thư!$R:$R,DDH_Thư!$D:$D,Y$1,DDH_Thư!$K:$K,$A3)</f>
        <v>0</v>
      </c>
      <c r="Z3" s="40">
        <f>SUMIFS(DDH_Xuyen!$R:$R,DDH_Xuyen!$D:$D,Z$1,DDH_Xuyen!$K:$K,$A3)+SUMIFS(DDH_Thư!$R:$R,DDH_Thư!$D:$D,Z$1,DDH_Thư!$K:$K,$A3)</f>
        <v>0</v>
      </c>
      <c r="AA3" s="40">
        <f>SUMIFS(DDH_Xuyen!$R:$R,DDH_Xuyen!$D:$D,AA$1,DDH_Xuyen!$K:$K,$A3)+SUMIFS(DDH_Thư!$R:$R,DDH_Thư!$D:$D,AA$1,DDH_Thư!$K:$K,$A3)</f>
        <v>0</v>
      </c>
      <c r="AB3" s="40">
        <f>SUMIFS(DDH_Xuyen!$R:$R,DDH_Xuyen!$D:$D,AB$1,DDH_Xuyen!$K:$K,$A3)+SUMIFS(DDH_Thư!$R:$R,DDH_Thư!$D:$D,AB$1,DDH_Thư!$K:$K,$A3)</f>
        <v>0</v>
      </c>
      <c r="AC3" s="40">
        <f>SUMIFS(DDH_Xuyen!$R:$R,DDH_Xuyen!$D:$D,AC$1,DDH_Xuyen!$K:$K,$A3)+SUMIFS(DDH_Thư!$R:$R,DDH_Thư!$D:$D,AC$1,DDH_Thư!$K:$K,$A3)</f>
        <v>0</v>
      </c>
      <c r="AD3" s="40">
        <f>SUMIFS(DDH_Xuyen!$R:$R,DDH_Xuyen!$D:$D,AD$1,DDH_Xuyen!$K:$K,$A3)+SUMIFS(DDH_Thư!$R:$R,DDH_Thư!$D:$D,AD$1,DDH_Thư!$K:$K,$A3)</f>
        <v>0</v>
      </c>
      <c r="AE3" s="40">
        <f>SUMIFS(DDH_Xuyen!$R:$R,DDH_Xuyen!$D:$D,AE$1,DDH_Xuyen!$K:$K,$A3)+SUMIFS(DDH_Thư!$R:$R,DDH_Thư!$D:$D,AE$1,DDH_Thư!$K:$K,$A3)</f>
        <v>0</v>
      </c>
      <c r="AF3" s="40">
        <f>SUMIFS(DDH_Xuyen!$R:$R,DDH_Xuyen!$D:$D,AF$1,DDH_Xuyen!$K:$K,$A3)+SUMIFS(DDH_Thư!$R:$R,DDH_Thư!$D:$D,AF$1,DDH_Thư!$K:$K,$A3)</f>
        <v>0</v>
      </c>
      <c r="AG3" s="40">
        <f>SUMIFS(DDH_Xuyen!$R:$R,DDH_Xuyen!$D:$D,AG$1,DDH_Xuyen!$K:$K,$A3)+SUMIFS(DDH_Thư!$R:$R,DDH_Thư!$D:$D,AG$1,DDH_Thư!$K:$K,$A3)</f>
        <v>0</v>
      </c>
      <c r="AH3" s="40">
        <f>SUMIFS(DDH_Xuyen!$R:$R,DDH_Xuyen!$D:$D,AH$1,DDH_Xuyen!$K:$K,$A3)+SUMIFS(DDH_Thư!$R:$R,DDH_Thư!$D:$D,AH$1,DDH_Thư!$K:$K,$A3)</f>
        <v>0</v>
      </c>
      <c r="AI3" s="40">
        <f>SUMIFS(DDH_Xuyen!$R:$R,DDH_Xuyen!$D:$D,AI$1,DDH_Xuyen!$K:$K,$A3)+SUMIFS(DDH_Thư!$R:$R,DDH_Thư!$D:$D,AI$1,DDH_Thư!$K:$K,$A3)</f>
        <v>0</v>
      </c>
      <c r="AJ3" s="40">
        <f>SUMIFS(DDH_Xuyen!$R:$R,DDH_Xuyen!$D:$D,AJ$1,DDH_Xuyen!$K:$K,$A3)+SUMIFS(DDH_Thư!$R:$R,DDH_Thư!$D:$D,AJ$1,DDH_Thư!$K:$K,$A3)</f>
        <v>0</v>
      </c>
    </row>
    <row r="4" spans="1:36" ht="18.75" hidden="1" customHeight="1" x14ac:dyDescent="0.25">
      <c r="A4" s="23" t="s">
        <v>1689</v>
      </c>
      <c r="B4" s="22" t="s">
        <v>1690</v>
      </c>
      <c r="C4" s="24" t="s">
        <v>29</v>
      </c>
      <c r="D4" t="str">
        <f t="shared" si="1"/>
        <v>Không kinh doanh</v>
      </c>
      <c r="E4" s="43">
        <f t="shared" si="2"/>
        <v>0</v>
      </c>
      <c r="F4" s="43"/>
      <c r="G4" s="40">
        <f>SUMIFS(DDH_Xuyen!$R:$R,DDH_Xuyen!$D:$D,G$1,DDH_Xuyen!$K:$K,$A4)+SUMIFS(DDH_Thư!$R:$R,DDH_Thư!$D:$D,G$1,DDH_Thư!$K:$K,$A4)</f>
        <v>0</v>
      </c>
      <c r="H4" s="40">
        <f>SUMIFS(DDH_Xuyen!$R:$R,DDH_Xuyen!$D:$D,H$1,DDH_Xuyen!$K:$K,$A4)+SUMIFS(DDH_Thư!$R:$R,DDH_Thư!$D:$D,H$1,DDH_Thư!$K:$K,$A4)</f>
        <v>0</v>
      </c>
      <c r="I4" s="40">
        <f>SUMIFS(DDH_Xuyen!$R:$R,DDH_Xuyen!$D:$D,I$1,DDH_Xuyen!$K:$K,$A4)+SUMIFS(DDH_Thư!$R:$R,DDH_Thư!$D:$D,I$1,DDH_Thư!$K:$K,$A4)</f>
        <v>0</v>
      </c>
      <c r="J4" s="40">
        <f>SUMIFS(DDH_Xuyen!$R:$R,DDH_Xuyen!$D:$D,J$1,DDH_Xuyen!$K:$K,$A4)+SUMIFS(DDH_Thư!$R:$R,DDH_Thư!$D:$D,J$1,DDH_Thư!$K:$K,$A4)</f>
        <v>0</v>
      </c>
      <c r="K4" s="40">
        <f>SUMIFS(DDH_Xuyen!$R:$R,DDH_Xuyen!$D:$D,K$1,DDH_Xuyen!$K:$K,$A4)+SUMIFS(DDH_Thư!$R:$R,DDH_Thư!$D:$D,K$1,DDH_Thư!$K:$K,$A4)</f>
        <v>0</v>
      </c>
      <c r="L4" s="40">
        <f>SUMIFS(DDH_Xuyen!$R:$R,DDH_Xuyen!$D:$D,L$1,DDH_Xuyen!$K:$K,$A4)+SUMIFS(DDH_Thư!$R:$R,DDH_Thư!$D:$D,L$1,DDH_Thư!$K:$K,$A4)</f>
        <v>0</v>
      </c>
      <c r="M4" s="40">
        <f>SUMIFS(DDH_Xuyen!$R:$R,DDH_Xuyen!$D:$D,M$1,DDH_Xuyen!$K:$K,$A4)+SUMIFS(DDH_Thư!$R:$R,DDH_Thư!$D:$D,M$1,DDH_Thư!$K:$K,$A4)</f>
        <v>0</v>
      </c>
      <c r="N4" s="40">
        <f>SUMIFS(DDH_Xuyen!$R:$R,DDH_Xuyen!$D:$D,N$1,DDH_Xuyen!$K:$K,$A4)+SUMIFS(DDH_Thư!$R:$R,DDH_Thư!$D:$D,N$1,DDH_Thư!$K:$K,$A4)</f>
        <v>0</v>
      </c>
      <c r="O4" s="40">
        <f>SUMIFS(DDH_Xuyen!$R:$R,DDH_Xuyen!$D:$D,O$1,DDH_Xuyen!$K:$K,$A4)+SUMIFS(DDH_Thư!$R:$R,DDH_Thư!$D:$D,O$1,DDH_Thư!$K:$K,$A4)</f>
        <v>0</v>
      </c>
      <c r="P4" s="40">
        <f>SUMIFS(DDH_Xuyen!$R:$R,DDH_Xuyen!$D:$D,P$1,DDH_Xuyen!$K:$K,$A4)+SUMIFS(DDH_Thư!$R:$R,DDH_Thư!$D:$D,P$1,DDH_Thư!$K:$K,$A4)</f>
        <v>0</v>
      </c>
      <c r="Q4" s="40">
        <f>SUMIFS(DDH_Xuyen!$R:$R,DDH_Xuyen!$D:$D,Q$1,DDH_Xuyen!$K:$K,$A4)+SUMIFS(DDH_Thư!$R:$R,DDH_Thư!$D:$D,Q$1,DDH_Thư!$K:$K,$A4)</f>
        <v>0</v>
      </c>
      <c r="R4" s="40">
        <f>SUMIFS(DDH_Xuyen!$R:$R,DDH_Xuyen!$D:$D,R$1,DDH_Xuyen!$K:$K,$A4)+SUMIFS(DDH_Thư!$R:$R,DDH_Thư!$D:$D,R$1,DDH_Thư!$K:$K,$A4)</f>
        <v>0</v>
      </c>
      <c r="S4" s="40">
        <f>SUMIFS(DDH_Xuyen!$R:$R,DDH_Xuyen!$D:$D,S$1,DDH_Xuyen!$K:$K,$A4)+SUMIFS(DDH_Thư!$R:$R,DDH_Thư!$D:$D,S$1,DDH_Thư!$K:$K,$A4)</f>
        <v>0</v>
      </c>
      <c r="T4" s="40">
        <f>SUMIFS(DDH_Xuyen!$R:$R,DDH_Xuyen!$D:$D,T$1,DDH_Xuyen!$K:$K,$A4)+SUMIFS(DDH_Thư!$R:$R,DDH_Thư!$D:$D,T$1,DDH_Thư!$K:$K,$A4)</f>
        <v>0</v>
      </c>
      <c r="U4" s="40">
        <f>SUMIFS(DDH_Xuyen!$R:$R,DDH_Xuyen!$D:$D,U$1,DDH_Xuyen!$K:$K,$A4)+SUMIFS(DDH_Thư!$R:$R,DDH_Thư!$D:$D,U$1,DDH_Thư!$K:$K,$A4)</f>
        <v>0</v>
      </c>
      <c r="V4" s="40">
        <f>SUMIFS(DDH_Xuyen!$R:$R,DDH_Xuyen!$D:$D,V$1,DDH_Xuyen!$K:$K,$A4)+SUMIFS(DDH_Thư!$R:$R,DDH_Thư!$D:$D,V$1,DDH_Thư!$K:$K,$A4)</f>
        <v>0</v>
      </c>
      <c r="W4" s="40">
        <f>SUMIFS(DDH_Xuyen!$R:$R,DDH_Xuyen!$D:$D,W$1,DDH_Xuyen!$K:$K,$A4)+SUMIFS(DDH_Thư!$R:$R,DDH_Thư!$D:$D,W$1,DDH_Thư!$K:$K,$A4)</f>
        <v>0</v>
      </c>
      <c r="X4" s="40">
        <f>SUMIFS(DDH_Xuyen!$R:$R,DDH_Xuyen!$D:$D,X$1,DDH_Xuyen!$K:$K,$A4)+SUMIFS(DDH_Thư!$R:$R,DDH_Thư!$D:$D,X$1,DDH_Thư!$K:$K,$A4)</f>
        <v>0</v>
      </c>
      <c r="Y4" s="40">
        <f>SUMIFS(DDH_Xuyen!$R:$R,DDH_Xuyen!$D:$D,Y$1,DDH_Xuyen!$K:$K,$A4)+SUMIFS(DDH_Thư!$R:$R,DDH_Thư!$D:$D,Y$1,DDH_Thư!$K:$K,$A4)</f>
        <v>0</v>
      </c>
      <c r="Z4" s="40">
        <f>SUMIFS(DDH_Xuyen!$R:$R,DDH_Xuyen!$D:$D,Z$1,DDH_Xuyen!$K:$K,$A4)+SUMIFS(DDH_Thư!$R:$R,DDH_Thư!$D:$D,Z$1,DDH_Thư!$K:$K,$A4)</f>
        <v>0</v>
      </c>
      <c r="AA4" s="40">
        <f>SUMIFS(DDH_Xuyen!$R:$R,DDH_Xuyen!$D:$D,AA$1,DDH_Xuyen!$K:$K,$A4)+SUMIFS(DDH_Thư!$R:$R,DDH_Thư!$D:$D,AA$1,DDH_Thư!$K:$K,$A4)</f>
        <v>0</v>
      </c>
      <c r="AB4" s="40">
        <f>SUMIFS(DDH_Xuyen!$R:$R,DDH_Xuyen!$D:$D,AB$1,DDH_Xuyen!$K:$K,$A4)+SUMIFS(DDH_Thư!$R:$R,DDH_Thư!$D:$D,AB$1,DDH_Thư!$K:$K,$A4)</f>
        <v>0</v>
      </c>
      <c r="AC4" s="40">
        <f>SUMIFS(DDH_Xuyen!$R:$R,DDH_Xuyen!$D:$D,AC$1,DDH_Xuyen!$K:$K,$A4)+SUMIFS(DDH_Thư!$R:$R,DDH_Thư!$D:$D,AC$1,DDH_Thư!$K:$K,$A4)</f>
        <v>0</v>
      </c>
      <c r="AD4" s="40">
        <f>SUMIFS(DDH_Xuyen!$R:$R,DDH_Xuyen!$D:$D,AD$1,DDH_Xuyen!$K:$K,$A4)+SUMIFS(DDH_Thư!$R:$R,DDH_Thư!$D:$D,AD$1,DDH_Thư!$K:$K,$A4)</f>
        <v>0</v>
      </c>
      <c r="AE4" s="40">
        <f>SUMIFS(DDH_Xuyen!$R:$R,DDH_Xuyen!$D:$D,AE$1,DDH_Xuyen!$K:$K,$A4)+SUMIFS(DDH_Thư!$R:$R,DDH_Thư!$D:$D,AE$1,DDH_Thư!$K:$K,$A4)</f>
        <v>0</v>
      </c>
      <c r="AF4" s="40">
        <f>SUMIFS(DDH_Xuyen!$R:$R,DDH_Xuyen!$D:$D,AF$1,DDH_Xuyen!$K:$K,$A4)+SUMIFS(DDH_Thư!$R:$R,DDH_Thư!$D:$D,AF$1,DDH_Thư!$K:$K,$A4)</f>
        <v>0</v>
      </c>
      <c r="AG4" s="40">
        <f>SUMIFS(DDH_Xuyen!$R:$R,DDH_Xuyen!$D:$D,AG$1,DDH_Xuyen!$K:$K,$A4)+SUMIFS(DDH_Thư!$R:$R,DDH_Thư!$D:$D,AG$1,DDH_Thư!$K:$K,$A4)</f>
        <v>0</v>
      </c>
      <c r="AH4" s="40">
        <f>SUMIFS(DDH_Xuyen!$R:$R,DDH_Xuyen!$D:$D,AH$1,DDH_Xuyen!$K:$K,$A4)+SUMIFS(DDH_Thư!$R:$R,DDH_Thư!$D:$D,AH$1,DDH_Thư!$K:$K,$A4)</f>
        <v>0</v>
      </c>
      <c r="AI4" s="40">
        <f>SUMIFS(DDH_Xuyen!$R:$R,DDH_Xuyen!$D:$D,AI$1,DDH_Xuyen!$K:$K,$A4)+SUMIFS(DDH_Thư!$R:$R,DDH_Thư!$D:$D,AI$1,DDH_Thư!$K:$K,$A4)</f>
        <v>0</v>
      </c>
      <c r="AJ4" s="40">
        <f>SUMIFS(DDH_Xuyen!$R:$R,DDH_Xuyen!$D:$D,AJ$1,DDH_Xuyen!$K:$K,$A4)+SUMIFS(DDH_Thư!$R:$R,DDH_Thư!$D:$D,AJ$1,DDH_Thư!$K:$K,$A4)</f>
        <v>0</v>
      </c>
    </row>
    <row r="5" spans="1:36" ht="18.75" customHeight="1" x14ac:dyDescent="0.25">
      <c r="A5" s="23" t="s">
        <v>558</v>
      </c>
      <c r="B5" s="22" t="s">
        <v>559</v>
      </c>
      <c r="C5" s="24" t="s">
        <v>29</v>
      </c>
      <c r="D5" t="str">
        <f t="shared" si="1"/>
        <v>Đang kinh doanh</v>
      </c>
      <c r="E5" s="43">
        <f t="shared" si="2"/>
        <v>66</v>
      </c>
      <c r="F5" s="43"/>
      <c r="G5" s="41">
        <f>SUMIFS(DDH_Xuyen!$R:$R,DDH_Xuyen!$D:$D,G$1,DDH_Xuyen!$K:$K,$A5)+SUMIFS(DDH_Thư!$R:$R,DDH_Thư!$D:$D,G$1,DDH_Thư!$K:$K,$A5)</f>
        <v>0</v>
      </c>
      <c r="H5" s="41">
        <f>SUMIFS(DDH_Xuyen!$R:$R,DDH_Xuyen!$D:$D,H$1,DDH_Xuyen!$K:$K,$A5)+SUMIFS(DDH_Thư!$R:$R,DDH_Thư!$D:$D,H$1,DDH_Thư!$K:$K,$A5)</f>
        <v>37</v>
      </c>
      <c r="I5" s="41">
        <f>SUMIFS(DDH_Xuyen!$R:$R,DDH_Xuyen!$D:$D,I$1,DDH_Xuyen!$K:$K,$A5)+SUMIFS(DDH_Thư!$R:$R,DDH_Thư!$D:$D,I$1,DDH_Thư!$K:$K,$A5)</f>
        <v>0</v>
      </c>
      <c r="J5" s="41">
        <f>SUMIFS(DDH_Xuyen!$R:$R,DDH_Xuyen!$D:$D,J$1,DDH_Xuyen!$K:$K,$A5)+SUMIFS(DDH_Thư!$R:$R,DDH_Thư!$D:$D,J$1,DDH_Thư!$K:$K,$A5)</f>
        <v>9</v>
      </c>
      <c r="K5" s="41">
        <f>SUMIFS(DDH_Xuyen!$R:$R,DDH_Xuyen!$D:$D,K$1,DDH_Xuyen!$K:$K,$A5)+SUMIFS(DDH_Thư!$R:$R,DDH_Thư!$D:$D,K$1,DDH_Thư!$K:$K,$A5)</f>
        <v>0</v>
      </c>
      <c r="L5" s="41">
        <f>SUMIFS(DDH_Xuyen!$R:$R,DDH_Xuyen!$D:$D,L$1,DDH_Xuyen!$K:$K,$A5)+SUMIFS(DDH_Thư!$R:$R,DDH_Thư!$D:$D,L$1,DDH_Thư!$K:$K,$A5)</f>
        <v>12</v>
      </c>
      <c r="M5" s="41">
        <f>SUMIFS(DDH_Xuyen!$R:$R,DDH_Xuyen!$D:$D,M$1,DDH_Xuyen!$K:$K,$A5)+SUMIFS(DDH_Thư!$R:$R,DDH_Thư!$D:$D,M$1,DDH_Thư!$K:$K,$A5)</f>
        <v>0</v>
      </c>
      <c r="N5" s="41">
        <f>SUMIFS(DDH_Xuyen!$R:$R,DDH_Xuyen!$D:$D,N$1,DDH_Xuyen!$K:$K,$A5)+SUMIFS(DDH_Thư!$R:$R,DDH_Thư!$D:$D,N$1,DDH_Thư!$K:$K,$A5)</f>
        <v>0</v>
      </c>
      <c r="O5" s="41">
        <f>SUMIFS(DDH_Xuyen!$R:$R,DDH_Xuyen!$D:$D,O$1,DDH_Xuyen!$K:$K,$A5)+SUMIFS(DDH_Thư!$R:$R,DDH_Thư!$D:$D,O$1,DDH_Thư!$K:$K,$A5)</f>
        <v>0</v>
      </c>
      <c r="P5" s="41">
        <f>SUMIFS(DDH_Xuyen!$R:$R,DDH_Xuyen!$D:$D,P$1,DDH_Xuyen!$K:$K,$A5)+SUMIFS(DDH_Thư!$R:$R,DDH_Thư!$D:$D,P$1,DDH_Thư!$K:$K,$A5)</f>
        <v>8</v>
      </c>
      <c r="Q5" s="41">
        <f>SUMIFS(DDH_Xuyen!$R:$R,DDH_Xuyen!$D:$D,Q$1,DDH_Xuyen!$K:$K,$A5)+SUMIFS(DDH_Thư!$R:$R,DDH_Thư!$D:$D,Q$1,DDH_Thư!$K:$K,$A5)</f>
        <v>0</v>
      </c>
      <c r="R5" s="41">
        <f>SUMIFS(DDH_Xuyen!$R:$R,DDH_Xuyen!$D:$D,R$1,DDH_Xuyen!$K:$K,$A5)+SUMIFS(DDH_Thư!$R:$R,DDH_Thư!$D:$D,R$1,DDH_Thư!$K:$K,$A5)</f>
        <v>0</v>
      </c>
      <c r="S5" s="41">
        <f>SUMIFS(DDH_Xuyen!$R:$R,DDH_Xuyen!$D:$D,S$1,DDH_Xuyen!$K:$K,$A5)+SUMIFS(DDH_Thư!$R:$R,DDH_Thư!$D:$D,S$1,DDH_Thư!$K:$K,$A5)</f>
        <v>0</v>
      </c>
      <c r="T5" s="41">
        <f>SUMIFS(DDH_Xuyen!$R:$R,DDH_Xuyen!$D:$D,T$1,DDH_Xuyen!$K:$K,$A5)+SUMIFS(DDH_Thư!$R:$R,DDH_Thư!$D:$D,T$1,DDH_Thư!$K:$K,$A5)</f>
        <v>0</v>
      </c>
      <c r="U5" s="41">
        <f>SUMIFS(DDH_Xuyen!$R:$R,DDH_Xuyen!$D:$D,U$1,DDH_Xuyen!$K:$K,$A5)+SUMIFS(DDH_Thư!$R:$R,DDH_Thư!$D:$D,U$1,DDH_Thư!$K:$K,$A5)</f>
        <v>0</v>
      </c>
      <c r="V5" s="41">
        <f>SUMIFS(DDH_Xuyen!$R:$R,DDH_Xuyen!$D:$D,V$1,DDH_Xuyen!$K:$K,$A5)+SUMIFS(DDH_Thư!$R:$R,DDH_Thư!$D:$D,V$1,DDH_Thư!$K:$K,$A5)</f>
        <v>0</v>
      </c>
      <c r="W5" s="41">
        <f>SUMIFS(DDH_Xuyen!$R:$R,DDH_Xuyen!$D:$D,W$1,DDH_Xuyen!$K:$K,$A5)+SUMIFS(DDH_Thư!$R:$R,DDH_Thư!$D:$D,W$1,DDH_Thư!$K:$K,$A5)</f>
        <v>0</v>
      </c>
      <c r="X5" s="41">
        <f>SUMIFS(DDH_Xuyen!$R:$R,DDH_Xuyen!$D:$D,X$1,DDH_Xuyen!$K:$K,$A5)+SUMIFS(DDH_Thư!$R:$R,DDH_Thư!$D:$D,X$1,DDH_Thư!$K:$K,$A5)</f>
        <v>0</v>
      </c>
      <c r="Y5" s="41">
        <f>SUMIFS(DDH_Xuyen!$R:$R,DDH_Xuyen!$D:$D,Y$1,DDH_Xuyen!$K:$K,$A5)+SUMIFS(DDH_Thư!$R:$R,DDH_Thư!$D:$D,Y$1,DDH_Thư!$K:$K,$A5)</f>
        <v>0</v>
      </c>
      <c r="Z5" s="41">
        <f>SUMIFS(DDH_Xuyen!$R:$R,DDH_Xuyen!$D:$D,Z$1,DDH_Xuyen!$K:$K,$A5)+SUMIFS(DDH_Thư!$R:$R,DDH_Thư!$D:$D,Z$1,DDH_Thư!$K:$K,$A5)</f>
        <v>0</v>
      </c>
      <c r="AA5" s="41">
        <f>SUMIFS(DDH_Xuyen!$R:$R,DDH_Xuyen!$D:$D,AA$1,DDH_Xuyen!$K:$K,$A5)+SUMIFS(DDH_Thư!$R:$R,DDH_Thư!$D:$D,AA$1,DDH_Thư!$K:$K,$A5)</f>
        <v>0</v>
      </c>
      <c r="AB5" s="41">
        <f>SUMIFS(DDH_Xuyen!$R:$R,DDH_Xuyen!$D:$D,AB$1,DDH_Xuyen!$K:$K,$A5)+SUMIFS(DDH_Thư!$R:$R,DDH_Thư!$D:$D,AB$1,DDH_Thư!$K:$K,$A5)</f>
        <v>0</v>
      </c>
      <c r="AC5" s="41">
        <f>SUMIFS(DDH_Xuyen!$R:$R,DDH_Xuyen!$D:$D,AC$1,DDH_Xuyen!$K:$K,$A5)+SUMIFS(DDH_Thư!$R:$R,DDH_Thư!$D:$D,AC$1,DDH_Thư!$K:$K,$A5)</f>
        <v>0</v>
      </c>
      <c r="AD5" s="41">
        <f>SUMIFS(DDH_Xuyen!$R:$R,DDH_Xuyen!$D:$D,AD$1,DDH_Xuyen!$K:$K,$A5)+SUMIFS(DDH_Thư!$R:$R,DDH_Thư!$D:$D,AD$1,DDH_Thư!$K:$K,$A5)</f>
        <v>0</v>
      </c>
      <c r="AE5" s="41">
        <f>SUMIFS(DDH_Xuyen!$R:$R,DDH_Xuyen!$D:$D,AE$1,DDH_Xuyen!$K:$K,$A5)+SUMIFS(DDH_Thư!$R:$R,DDH_Thư!$D:$D,AE$1,DDH_Thư!$K:$K,$A5)</f>
        <v>0</v>
      </c>
      <c r="AF5" s="41">
        <f>SUMIFS(DDH_Xuyen!$R:$R,DDH_Xuyen!$D:$D,AF$1,DDH_Xuyen!$K:$K,$A5)+SUMIFS(DDH_Thư!$R:$R,DDH_Thư!$D:$D,AF$1,DDH_Thư!$K:$K,$A5)</f>
        <v>0</v>
      </c>
      <c r="AG5" s="41">
        <f>SUMIFS(DDH_Xuyen!$R:$R,DDH_Xuyen!$D:$D,AG$1,DDH_Xuyen!$K:$K,$A5)+SUMIFS(DDH_Thư!$R:$R,DDH_Thư!$D:$D,AG$1,DDH_Thư!$K:$K,$A5)</f>
        <v>0</v>
      </c>
      <c r="AH5" s="41">
        <f>SUMIFS(DDH_Xuyen!$R:$R,DDH_Xuyen!$D:$D,AH$1,DDH_Xuyen!$K:$K,$A5)+SUMIFS(DDH_Thư!$R:$R,DDH_Thư!$D:$D,AH$1,DDH_Thư!$K:$K,$A5)</f>
        <v>0</v>
      </c>
      <c r="AI5" s="41">
        <f>SUMIFS(DDH_Xuyen!$R:$R,DDH_Xuyen!$D:$D,AI$1,DDH_Xuyen!$K:$K,$A5)+SUMIFS(DDH_Thư!$R:$R,DDH_Thư!$D:$D,AI$1,DDH_Thư!$K:$K,$A5)</f>
        <v>0</v>
      </c>
      <c r="AJ5" s="41">
        <f>SUMIFS(DDH_Xuyen!$R:$R,DDH_Xuyen!$D:$D,AJ$1,DDH_Xuyen!$K:$K,$A5)+SUMIFS(DDH_Thư!$R:$R,DDH_Thư!$D:$D,AJ$1,DDH_Thư!$K:$K,$A5)</f>
        <v>0</v>
      </c>
    </row>
    <row r="6" spans="1:36" ht="18.75" customHeight="1" x14ac:dyDescent="0.25">
      <c r="A6" s="23" t="s">
        <v>37</v>
      </c>
      <c r="B6" s="22" t="s">
        <v>38</v>
      </c>
      <c r="C6" s="24" t="s">
        <v>29</v>
      </c>
      <c r="D6" t="str">
        <f t="shared" si="1"/>
        <v>Đang kinh doanh</v>
      </c>
      <c r="E6" s="43">
        <f t="shared" si="2"/>
        <v>3376</v>
      </c>
      <c r="F6" s="43"/>
      <c r="G6" s="41">
        <f>SUMIFS(DDH_Xuyen!$R:$R,DDH_Xuyen!$D:$D,G$1,DDH_Xuyen!$K:$K,$A6)+SUMIFS(DDH_Thư!$R:$R,DDH_Thư!$D:$D,G$1,DDH_Thư!$K:$K,$A6)</f>
        <v>266</v>
      </c>
      <c r="H6" s="41">
        <f>SUMIFS(DDH_Xuyen!$R:$R,DDH_Xuyen!$D:$D,H$1,DDH_Xuyen!$K:$K,$A6)+SUMIFS(DDH_Thư!$R:$R,DDH_Thư!$D:$D,H$1,DDH_Thư!$K:$K,$A6)</f>
        <v>220</v>
      </c>
      <c r="I6" s="41">
        <f>SUMIFS(DDH_Xuyen!$R:$R,DDH_Xuyen!$D:$D,I$1,DDH_Xuyen!$K:$K,$A6)+SUMIFS(DDH_Thư!$R:$R,DDH_Thư!$D:$D,I$1,DDH_Thư!$K:$K,$A6)</f>
        <v>168</v>
      </c>
      <c r="J6" s="41">
        <f>SUMIFS(DDH_Xuyen!$R:$R,DDH_Xuyen!$D:$D,J$1,DDH_Xuyen!$K:$K,$A6)+SUMIFS(DDH_Thư!$R:$R,DDH_Thư!$D:$D,J$1,DDH_Thư!$K:$K,$A6)</f>
        <v>373</v>
      </c>
      <c r="K6" s="41">
        <f>SUMIFS(DDH_Xuyen!$R:$R,DDH_Xuyen!$D:$D,K$1,DDH_Xuyen!$K:$K,$A6)+SUMIFS(DDH_Thư!$R:$R,DDH_Thư!$D:$D,K$1,DDH_Thư!$K:$K,$A6)</f>
        <v>569</v>
      </c>
      <c r="L6" s="41">
        <f>SUMIFS(DDH_Xuyen!$R:$R,DDH_Xuyen!$D:$D,L$1,DDH_Xuyen!$K:$K,$A6)+SUMIFS(DDH_Thư!$R:$R,DDH_Thư!$D:$D,L$1,DDH_Thư!$K:$K,$A6)</f>
        <v>233</v>
      </c>
      <c r="M6" s="41">
        <f>SUMIFS(DDH_Xuyen!$R:$R,DDH_Xuyen!$D:$D,M$1,DDH_Xuyen!$K:$K,$A6)+SUMIFS(DDH_Thư!$R:$R,DDH_Thư!$D:$D,M$1,DDH_Thư!$K:$K,$A6)</f>
        <v>27</v>
      </c>
      <c r="N6" s="41">
        <f>SUMIFS(DDH_Xuyen!$R:$R,DDH_Xuyen!$D:$D,N$1,DDH_Xuyen!$K:$K,$A6)+SUMIFS(DDH_Thư!$R:$R,DDH_Thư!$D:$D,N$1,DDH_Thư!$K:$K,$A6)</f>
        <v>300</v>
      </c>
      <c r="O6" s="41">
        <f>SUMIFS(DDH_Xuyen!$R:$R,DDH_Xuyen!$D:$D,O$1,DDH_Xuyen!$K:$K,$A6)+SUMIFS(DDH_Thư!$R:$R,DDH_Thư!$D:$D,O$1,DDH_Thư!$K:$K,$A6)</f>
        <v>254</v>
      </c>
      <c r="P6" s="41">
        <f>SUMIFS(DDH_Xuyen!$R:$R,DDH_Xuyen!$D:$D,P$1,DDH_Xuyen!$K:$K,$A6)+SUMIFS(DDH_Thư!$R:$R,DDH_Thư!$D:$D,P$1,DDH_Thư!$K:$K,$A6)</f>
        <v>361</v>
      </c>
      <c r="Q6" s="41">
        <f>SUMIFS(DDH_Xuyen!$R:$R,DDH_Xuyen!$D:$D,Q$1,DDH_Xuyen!$K:$K,$A6)+SUMIFS(DDH_Thư!$R:$R,DDH_Thư!$D:$D,Q$1,DDH_Thư!$K:$K,$A6)</f>
        <v>185</v>
      </c>
      <c r="R6" s="41">
        <f>SUMIFS(DDH_Xuyen!$R:$R,DDH_Xuyen!$D:$D,R$1,DDH_Xuyen!$K:$K,$A6)+SUMIFS(DDH_Thư!$R:$R,DDH_Thư!$D:$D,R$1,DDH_Thư!$K:$K,$A6)</f>
        <v>215</v>
      </c>
      <c r="S6" s="41">
        <f>SUMIFS(DDH_Xuyen!$R:$R,DDH_Xuyen!$D:$D,S$1,DDH_Xuyen!$K:$K,$A6)+SUMIFS(DDH_Thư!$R:$R,DDH_Thư!$D:$D,S$1,DDH_Thư!$K:$K,$A6)</f>
        <v>205</v>
      </c>
      <c r="T6" s="41">
        <f>SUMIFS(DDH_Xuyen!$R:$R,DDH_Xuyen!$D:$D,T$1,DDH_Xuyen!$K:$K,$A6)+SUMIFS(DDH_Thư!$R:$R,DDH_Thư!$D:$D,T$1,DDH_Thư!$K:$K,$A6)</f>
        <v>0</v>
      </c>
      <c r="U6" s="41">
        <f>SUMIFS(DDH_Xuyen!$R:$R,DDH_Xuyen!$D:$D,U$1,DDH_Xuyen!$K:$K,$A6)+SUMIFS(DDH_Thư!$R:$R,DDH_Thư!$D:$D,U$1,DDH_Thư!$K:$K,$A6)</f>
        <v>0</v>
      </c>
      <c r="V6" s="41">
        <f>SUMIFS(DDH_Xuyen!$R:$R,DDH_Xuyen!$D:$D,V$1,DDH_Xuyen!$K:$K,$A6)+SUMIFS(DDH_Thư!$R:$R,DDH_Thư!$D:$D,V$1,DDH_Thư!$K:$K,$A6)</f>
        <v>0</v>
      </c>
      <c r="W6" s="41">
        <f>SUMIFS(DDH_Xuyen!$R:$R,DDH_Xuyen!$D:$D,W$1,DDH_Xuyen!$K:$K,$A6)+SUMIFS(DDH_Thư!$R:$R,DDH_Thư!$D:$D,W$1,DDH_Thư!$K:$K,$A6)</f>
        <v>0</v>
      </c>
      <c r="X6" s="41">
        <f>SUMIFS(DDH_Xuyen!$R:$R,DDH_Xuyen!$D:$D,X$1,DDH_Xuyen!$K:$K,$A6)+SUMIFS(DDH_Thư!$R:$R,DDH_Thư!$D:$D,X$1,DDH_Thư!$K:$K,$A6)</f>
        <v>0</v>
      </c>
      <c r="Y6" s="41">
        <f>SUMIFS(DDH_Xuyen!$R:$R,DDH_Xuyen!$D:$D,Y$1,DDH_Xuyen!$K:$K,$A6)+SUMIFS(DDH_Thư!$R:$R,DDH_Thư!$D:$D,Y$1,DDH_Thư!$K:$K,$A6)</f>
        <v>0</v>
      </c>
      <c r="Z6" s="41">
        <f>SUMIFS(DDH_Xuyen!$R:$R,DDH_Xuyen!$D:$D,Z$1,DDH_Xuyen!$K:$K,$A6)+SUMIFS(DDH_Thư!$R:$R,DDH_Thư!$D:$D,Z$1,DDH_Thư!$K:$K,$A6)</f>
        <v>0</v>
      </c>
      <c r="AA6" s="41">
        <f>SUMIFS(DDH_Xuyen!$R:$R,DDH_Xuyen!$D:$D,AA$1,DDH_Xuyen!$K:$K,$A6)+SUMIFS(DDH_Thư!$R:$R,DDH_Thư!$D:$D,AA$1,DDH_Thư!$K:$K,$A6)</f>
        <v>0</v>
      </c>
      <c r="AB6" s="41">
        <f>SUMIFS(DDH_Xuyen!$R:$R,DDH_Xuyen!$D:$D,AB$1,DDH_Xuyen!$K:$K,$A6)+SUMIFS(DDH_Thư!$R:$R,DDH_Thư!$D:$D,AB$1,DDH_Thư!$K:$K,$A6)</f>
        <v>0</v>
      </c>
      <c r="AC6" s="41">
        <f>SUMIFS(DDH_Xuyen!$R:$R,DDH_Xuyen!$D:$D,AC$1,DDH_Xuyen!$K:$K,$A6)+SUMIFS(DDH_Thư!$R:$R,DDH_Thư!$D:$D,AC$1,DDH_Thư!$K:$K,$A6)</f>
        <v>0</v>
      </c>
      <c r="AD6" s="41">
        <f>SUMIFS(DDH_Xuyen!$R:$R,DDH_Xuyen!$D:$D,AD$1,DDH_Xuyen!$K:$K,$A6)+SUMIFS(DDH_Thư!$R:$R,DDH_Thư!$D:$D,AD$1,DDH_Thư!$K:$K,$A6)</f>
        <v>0</v>
      </c>
      <c r="AE6" s="41">
        <f>SUMIFS(DDH_Xuyen!$R:$R,DDH_Xuyen!$D:$D,AE$1,DDH_Xuyen!$K:$K,$A6)+SUMIFS(DDH_Thư!$R:$R,DDH_Thư!$D:$D,AE$1,DDH_Thư!$K:$K,$A6)</f>
        <v>0</v>
      </c>
      <c r="AF6" s="41">
        <f>SUMIFS(DDH_Xuyen!$R:$R,DDH_Xuyen!$D:$D,AF$1,DDH_Xuyen!$K:$K,$A6)+SUMIFS(DDH_Thư!$R:$R,DDH_Thư!$D:$D,AF$1,DDH_Thư!$K:$K,$A6)</f>
        <v>0</v>
      </c>
      <c r="AG6" s="41">
        <f>SUMIFS(DDH_Xuyen!$R:$R,DDH_Xuyen!$D:$D,AG$1,DDH_Xuyen!$K:$K,$A6)+SUMIFS(DDH_Thư!$R:$R,DDH_Thư!$D:$D,AG$1,DDH_Thư!$K:$K,$A6)</f>
        <v>0</v>
      </c>
      <c r="AH6" s="41">
        <f>SUMIFS(DDH_Xuyen!$R:$R,DDH_Xuyen!$D:$D,AH$1,DDH_Xuyen!$K:$K,$A6)+SUMIFS(DDH_Thư!$R:$R,DDH_Thư!$D:$D,AH$1,DDH_Thư!$K:$K,$A6)</f>
        <v>0</v>
      </c>
      <c r="AI6" s="41">
        <f>SUMIFS(DDH_Xuyen!$R:$R,DDH_Xuyen!$D:$D,AI$1,DDH_Xuyen!$K:$K,$A6)+SUMIFS(DDH_Thư!$R:$R,DDH_Thư!$D:$D,AI$1,DDH_Thư!$K:$K,$A6)</f>
        <v>0</v>
      </c>
      <c r="AJ6" s="41">
        <f>SUMIFS(DDH_Xuyen!$R:$R,DDH_Xuyen!$D:$D,AJ$1,DDH_Xuyen!$K:$K,$A6)+SUMIFS(DDH_Thư!$R:$R,DDH_Thư!$D:$D,AJ$1,DDH_Thư!$K:$K,$A6)</f>
        <v>0</v>
      </c>
    </row>
    <row r="7" spans="1:36" ht="18.75" hidden="1" customHeight="1" x14ac:dyDescent="0.25">
      <c r="A7" s="23" t="s">
        <v>1691</v>
      </c>
      <c r="B7" s="22" t="s">
        <v>1692</v>
      </c>
      <c r="C7" s="24" t="s">
        <v>1763</v>
      </c>
      <c r="D7" t="str">
        <f t="shared" si="1"/>
        <v>Không kinh doanh</v>
      </c>
      <c r="E7" s="43">
        <f t="shared" si="2"/>
        <v>0</v>
      </c>
      <c r="F7" s="43"/>
      <c r="G7" s="41">
        <f>SUMIFS(DDH_Xuyen!$R:$R,DDH_Xuyen!$D:$D,G$1,DDH_Xuyen!$K:$K,$A7)+SUMIFS(DDH_Thư!$R:$R,DDH_Thư!$D:$D,G$1,DDH_Thư!$K:$K,$A7)</f>
        <v>0</v>
      </c>
      <c r="H7" s="41">
        <f>SUMIFS(DDH_Xuyen!$R:$R,DDH_Xuyen!$D:$D,H$1,DDH_Xuyen!$K:$K,$A7)+SUMIFS(DDH_Thư!$R:$R,DDH_Thư!$D:$D,H$1,DDH_Thư!$K:$K,$A7)</f>
        <v>0</v>
      </c>
      <c r="I7" s="41">
        <f>SUMIFS(DDH_Xuyen!$R:$R,DDH_Xuyen!$D:$D,I$1,DDH_Xuyen!$K:$K,$A7)+SUMIFS(DDH_Thư!$R:$R,DDH_Thư!$D:$D,I$1,DDH_Thư!$K:$K,$A7)</f>
        <v>0</v>
      </c>
      <c r="J7" s="41">
        <f>SUMIFS(DDH_Xuyen!$R:$R,DDH_Xuyen!$D:$D,J$1,DDH_Xuyen!$K:$K,$A7)+SUMIFS(DDH_Thư!$R:$R,DDH_Thư!$D:$D,J$1,DDH_Thư!$K:$K,$A7)</f>
        <v>0</v>
      </c>
      <c r="K7" s="41">
        <f>SUMIFS(DDH_Xuyen!$R:$R,DDH_Xuyen!$D:$D,K$1,DDH_Xuyen!$K:$K,$A7)+SUMIFS(DDH_Thư!$R:$R,DDH_Thư!$D:$D,K$1,DDH_Thư!$K:$K,$A7)</f>
        <v>0</v>
      </c>
      <c r="L7" s="41">
        <f>SUMIFS(DDH_Xuyen!$R:$R,DDH_Xuyen!$D:$D,L$1,DDH_Xuyen!$K:$K,$A7)+SUMIFS(DDH_Thư!$R:$R,DDH_Thư!$D:$D,L$1,DDH_Thư!$K:$K,$A7)</f>
        <v>0</v>
      </c>
      <c r="M7" s="41">
        <f>SUMIFS(DDH_Xuyen!$R:$R,DDH_Xuyen!$D:$D,M$1,DDH_Xuyen!$K:$K,$A7)+SUMIFS(DDH_Thư!$R:$R,DDH_Thư!$D:$D,M$1,DDH_Thư!$K:$K,$A7)</f>
        <v>0</v>
      </c>
      <c r="N7" s="41">
        <f>SUMIFS(DDH_Xuyen!$R:$R,DDH_Xuyen!$D:$D,N$1,DDH_Xuyen!$K:$K,$A7)+SUMIFS(DDH_Thư!$R:$R,DDH_Thư!$D:$D,N$1,DDH_Thư!$K:$K,$A7)</f>
        <v>0</v>
      </c>
      <c r="O7" s="41">
        <f>SUMIFS(DDH_Xuyen!$R:$R,DDH_Xuyen!$D:$D,O$1,DDH_Xuyen!$K:$K,$A7)+SUMIFS(DDH_Thư!$R:$R,DDH_Thư!$D:$D,O$1,DDH_Thư!$K:$K,$A7)</f>
        <v>0</v>
      </c>
      <c r="P7" s="41">
        <f>SUMIFS(DDH_Xuyen!$R:$R,DDH_Xuyen!$D:$D,P$1,DDH_Xuyen!$K:$K,$A7)+SUMIFS(DDH_Thư!$R:$R,DDH_Thư!$D:$D,P$1,DDH_Thư!$K:$K,$A7)</f>
        <v>0</v>
      </c>
      <c r="Q7" s="41">
        <f>SUMIFS(DDH_Xuyen!$R:$R,DDH_Xuyen!$D:$D,Q$1,DDH_Xuyen!$K:$K,$A7)+SUMIFS(DDH_Thư!$R:$R,DDH_Thư!$D:$D,Q$1,DDH_Thư!$K:$K,$A7)</f>
        <v>0</v>
      </c>
      <c r="R7" s="41">
        <f>SUMIFS(DDH_Xuyen!$R:$R,DDH_Xuyen!$D:$D,R$1,DDH_Xuyen!$K:$K,$A7)+SUMIFS(DDH_Thư!$R:$R,DDH_Thư!$D:$D,R$1,DDH_Thư!$K:$K,$A7)</f>
        <v>0</v>
      </c>
      <c r="S7" s="41">
        <f>SUMIFS(DDH_Xuyen!$R:$R,DDH_Xuyen!$D:$D,S$1,DDH_Xuyen!$K:$K,$A7)+SUMIFS(DDH_Thư!$R:$R,DDH_Thư!$D:$D,S$1,DDH_Thư!$K:$K,$A7)</f>
        <v>0</v>
      </c>
      <c r="T7" s="41">
        <f>SUMIFS(DDH_Xuyen!$R:$R,DDH_Xuyen!$D:$D,T$1,DDH_Xuyen!$K:$K,$A7)+SUMIFS(DDH_Thư!$R:$R,DDH_Thư!$D:$D,T$1,DDH_Thư!$K:$K,$A7)</f>
        <v>0</v>
      </c>
      <c r="U7" s="41">
        <f>SUMIFS(DDH_Xuyen!$R:$R,DDH_Xuyen!$D:$D,U$1,DDH_Xuyen!$K:$K,$A7)+SUMIFS(DDH_Thư!$R:$R,DDH_Thư!$D:$D,U$1,DDH_Thư!$K:$K,$A7)</f>
        <v>0</v>
      </c>
      <c r="V7" s="41">
        <f>SUMIFS(DDH_Xuyen!$R:$R,DDH_Xuyen!$D:$D,V$1,DDH_Xuyen!$K:$K,$A7)+SUMIFS(DDH_Thư!$R:$R,DDH_Thư!$D:$D,V$1,DDH_Thư!$K:$K,$A7)</f>
        <v>0</v>
      </c>
      <c r="W7" s="41">
        <f>SUMIFS(DDH_Xuyen!$R:$R,DDH_Xuyen!$D:$D,W$1,DDH_Xuyen!$K:$K,$A7)+SUMIFS(DDH_Thư!$R:$R,DDH_Thư!$D:$D,W$1,DDH_Thư!$K:$K,$A7)</f>
        <v>0</v>
      </c>
      <c r="X7" s="41">
        <f>SUMIFS(DDH_Xuyen!$R:$R,DDH_Xuyen!$D:$D,X$1,DDH_Xuyen!$K:$K,$A7)+SUMIFS(DDH_Thư!$R:$R,DDH_Thư!$D:$D,X$1,DDH_Thư!$K:$K,$A7)</f>
        <v>0</v>
      </c>
      <c r="Y7" s="41">
        <f>SUMIFS(DDH_Xuyen!$R:$R,DDH_Xuyen!$D:$D,Y$1,DDH_Xuyen!$K:$K,$A7)+SUMIFS(DDH_Thư!$R:$R,DDH_Thư!$D:$D,Y$1,DDH_Thư!$K:$K,$A7)</f>
        <v>0</v>
      </c>
      <c r="Z7" s="41">
        <f>SUMIFS(DDH_Xuyen!$R:$R,DDH_Xuyen!$D:$D,Z$1,DDH_Xuyen!$K:$K,$A7)+SUMIFS(DDH_Thư!$R:$R,DDH_Thư!$D:$D,Z$1,DDH_Thư!$K:$K,$A7)</f>
        <v>0</v>
      </c>
      <c r="AA7" s="41">
        <f>SUMIFS(DDH_Xuyen!$R:$R,DDH_Xuyen!$D:$D,AA$1,DDH_Xuyen!$K:$K,$A7)+SUMIFS(DDH_Thư!$R:$R,DDH_Thư!$D:$D,AA$1,DDH_Thư!$K:$K,$A7)</f>
        <v>0</v>
      </c>
      <c r="AB7" s="41">
        <f>SUMIFS(DDH_Xuyen!$R:$R,DDH_Xuyen!$D:$D,AB$1,DDH_Xuyen!$K:$K,$A7)+SUMIFS(DDH_Thư!$R:$R,DDH_Thư!$D:$D,AB$1,DDH_Thư!$K:$K,$A7)</f>
        <v>0</v>
      </c>
      <c r="AC7" s="41">
        <f>SUMIFS(DDH_Xuyen!$R:$R,DDH_Xuyen!$D:$D,AC$1,DDH_Xuyen!$K:$K,$A7)+SUMIFS(DDH_Thư!$R:$R,DDH_Thư!$D:$D,AC$1,DDH_Thư!$K:$K,$A7)</f>
        <v>0</v>
      </c>
      <c r="AD7" s="41">
        <f>SUMIFS(DDH_Xuyen!$R:$R,DDH_Xuyen!$D:$D,AD$1,DDH_Xuyen!$K:$K,$A7)+SUMIFS(DDH_Thư!$R:$R,DDH_Thư!$D:$D,AD$1,DDH_Thư!$K:$K,$A7)</f>
        <v>0</v>
      </c>
      <c r="AE7" s="41">
        <f>SUMIFS(DDH_Xuyen!$R:$R,DDH_Xuyen!$D:$D,AE$1,DDH_Xuyen!$K:$K,$A7)+SUMIFS(DDH_Thư!$R:$R,DDH_Thư!$D:$D,AE$1,DDH_Thư!$K:$K,$A7)</f>
        <v>0</v>
      </c>
      <c r="AF7" s="41">
        <f>SUMIFS(DDH_Xuyen!$R:$R,DDH_Xuyen!$D:$D,AF$1,DDH_Xuyen!$K:$K,$A7)+SUMIFS(DDH_Thư!$R:$R,DDH_Thư!$D:$D,AF$1,DDH_Thư!$K:$K,$A7)</f>
        <v>0</v>
      </c>
      <c r="AG7" s="41">
        <f>SUMIFS(DDH_Xuyen!$R:$R,DDH_Xuyen!$D:$D,AG$1,DDH_Xuyen!$K:$K,$A7)+SUMIFS(DDH_Thư!$R:$R,DDH_Thư!$D:$D,AG$1,DDH_Thư!$K:$K,$A7)</f>
        <v>0</v>
      </c>
      <c r="AH7" s="41">
        <f>SUMIFS(DDH_Xuyen!$R:$R,DDH_Xuyen!$D:$D,AH$1,DDH_Xuyen!$K:$K,$A7)+SUMIFS(DDH_Thư!$R:$R,DDH_Thư!$D:$D,AH$1,DDH_Thư!$K:$K,$A7)</f>
        <v>0</v>
      </c>
      <c r="AI7" s="41">
        <f>SUMIFS(DDH_Xuyen!$R:$R,DDH_Xuyen!$D:$D,AI$1,DDH_Xuyen!$K:$K,$A7)+SUMIFS(DDH_Thư!$R:$R,DDH_Thư!$D:$D,AI$1,DDH_Thư!$K:$K,$A7)</f>
        <v>0</v>
      </c>
      <c r="AJ7" s="41">
        <f>SUMIFS(DDH_Xuyen!$R:$R,DDH_Xuyen!$D:$D,AJ$1,DDH_Xuyen!$K:$K,$A7)+SUMIFS(DDH_Thư!$R:$R,DDH_Thư!$D:$D,AJ$1,DDH_Thư!$K:$K,$A7)</f>
        <v>0</v>
      </c>
    </row>
    <row r="8" spans="1:36" ht="18.75" hidden="1" customHeight="1" x14ac:dyDescent="0.25">
      <c r="A8" s="23" t="s">
        <v>7669</v>
      </c>
      <c r="B8" s="22" t="s">
        <v>7670</v>
      </c>
      <c r="C8" s="24" t="s">
        <v>29</v>
      </c>
      <c r="D8" t="str">
        <f t="shared" si="1"/>
        <v>Không kinh doanh</v>
      </c>
      <c r="E8" s="43">
        <f t="shared" si="2"/>
        <v>0</v>
      </c>
      <c r="F8" s="43"/>
      <c r="G8" s="41">
        <f>SUMIFS(DDH_Xuyen!$R:$R,DDH_Xuyen!$D:$D,G$1,DDH_Xuyen!$K:$K,$A8)+SUMIFS(DDH_Thư!$R:$R,DDH_Thư!$D:$D,G$1,DDH_Thư!$K:$K,$A8)</f>
        <v>0</v>
      </c>
      <c r="H8" s="41">
        <f>SUMIFS(DDH_Xuyen!$R:$R,DDH_Xuyen!$D:$D,H$1,DDH_Xuyen!$K:$K,$A8)+SUMIFS(DDH_Thư!$R:$R,DDH_Thư!$D:$D,H$1,DDH_Thư!$K:$K,$A8)</f>
        <v>0</v>
      </c>
      <c r="I8" s="41">
        <f>SUMIFS(DDH_Xuyen!$R:$R,DDH_Xuyen!$D:$D,I$1,DDH_Xuyen!$K:$K,$A8)+SUMIFS(DDH_Thư!$R:$R,DDH_Thư!$D:$D,I$1,DDH_Thư!$K:$K,$A8)</f>
        <v>0</v>
      </c>
      <c r="J8" s="41">
        <f>SUMIFS(DDH_Xuyen!$R:$R,DDH_Xuyen!$D:$D,J$1,DDH_Xuyen!$K:$K,$A8)+SUMIFS(DDH_Thư!$R:$R,DDH_Thư!$D:$D,J$1,DDH_Thư!$K:$K,$A8)</f>
        <v>0</v>
      </c>
      <c r="K8" s="41">
        <f>SUMIFS(DDH_Xuyen!$R:$R,DDH_Xuyen!$D:$D,K$1,DDH_Xuyen!$K:$K,$A8)+SUMIFS(DDH_Thư!$R:$R,DDH_Thư!$D:$D,K$1,DDH_Thư!$K:$K,$A8)</f>
        <v>0</v>
      </c>
      <c r="L8" s="41">
        <f>SUMIFS(DDH_Xuyen!$R:$R,DDH_Xuyen!$D:$D,L$1,DDH_Xuyen!$K:$K,$A8)+SUMIFS(DDH_Thư!$R:$R,DDH_Thư!$D:$D,L$1,DDH_Thư!$K:$K,$A8)</f>
        <v>0</v>
      </c>
      <c r="M8" s="41">
        <f>SUMIFS(DDH_Xuyen!$R:$R,DDH_Xuyen!$D:$D,M$1,DDH_Xuyen!$K:$K,$A8)+SUMIFS(DDH_Thư!$R:$R,DDH_Thư!$D:$D,M$1,DDH_Thư!$K:$K,$A8)</f>
        <v>0</v>
      </c>
      <c r="N8" s="41">
        <f>SUMIFS(DDH_Xuyen!$R:$R,DDH_Xuyen!$D:$D,N$1,DDH_Xuyen!$K:$K,$A8)+SUMIFS(DDH_Thư!$R:$R,DDH_Thư!$D:$D,N$1,DDH_Thư!$K:$K,$A8)</f>
        <v>0</v>
      </c>
      <c r="O8" s="41">
        <f>SUMIFS(DDH_Xuyen!$R:$R,DDH_Xuyen!$D:$D,O$1,DDH_Xuyen!$K:$K,$A8)+SUMIFS(DDH_Thư!$R:$R,DDH_Thư!$D:$D,O$1,DDH_Thư!$K:$K,$A8)</f>
        <v>0</v>
      </c>
      <c r="P8" s="41">
        <f>SUMIFS(DDH_Xuyen!$R:$R,DDH_Xuyen!$D:$D,P$1,DDH_Xuyen!$K:$K,$A8)+SUMIFS(DDH_Thư!$R:$R,DDH_Thư!$D:$D,P$1,DDH_Thư!$K:$K,$A8)</f>
        <v>0</v>
      </c>
      <c r="Q8" s="41">
        <f>SUMIFS(DDH_Xuyen!$R:$R,DDH_Xuyen!$D:$D,Q$1,DDH_Xuyen!$K:$K,$A8)+SUMIFS(DDH_Thư!$R:$R,DDH_Thư!$D:$D,Q$1,DDH_Thư!$K:$K,$A8)</f>
        <v>0</v>
      </c>
      <c r="R8" s="41">
        <f>SUMIFS(DDH_Xuyen!$R:$R,DDH_Xuyen!$D:$D,R$1,DDH_Xuyen!$K:$K,$A8)+SUMIFS(DDH_Thư!$R:$R,DDH_Thư!$D:$D,R$1,DDH_Thư!$K:$K,$A8)</f>
        <v>0</v>
      </c>
      <c r="S8" s="41">
        <f>SUMIFS(DDH_Xuyen!$R:$R,DDH_Xuyen!$D:$D,S$1,DDH_Xuyen!$K:$K,$A8)+SUMIFS(DDH_Thư!$R:$R,DDH_Thư!$D:$D,S$1,DDH_Thư!$K:$K,$A8)</f>
        <v>0</v>
      </c>
      <c r="T8" s="41">
        <f>SUMIFS(DDH_Xuyen!$R:$R,DDH_Xuyen!$D:$D,T$1,DDH_Xuyen!$K:$K,$A8)+SUMIFS(DDH_Thư!$R:$R,DDH_Thư!$D:$D,T$1,DDH_Thư!$K:$K,$A8)</f>
        <v>0</v>
      </c>
      <c r="U8" s="41">
        <f>SUMIFS(DDH_Xuyen!$R:$R,DDH_Xuyen!$D:$D,U$1,DDH_Xuyen!$K:$K,$A8)+SUMIFS(DDH_Thư!$R:$R,DDH_Thư!$D:$D,U$1,DDH_Thư!$K:$K,$A8)</f>
        <v>0</v>
      </c>
      <c r="V8" s="41">
        <f>SUMIFS(DDH_Xuyen!$R:$R,DDH_Xuyen!$D:$D,V$1,DDH_Xuyen!$K:$K,$A8)+SUMIFS(DDH_Thư!$R:$R,DDH_Thư!$D:$D,V$1,DDH_Thư!$K:$K,$A8)</f>
        <v>0</v>
      </c>
      <c r="W8" s="41">
        <f>SUMIFS(DDH_Xuyen!$R:$R,DDH_Xuyen!$D:$D,W$1,DDH_Xuyen!$K:$K,$A8)+SUMIFS(DDH_Thư!$R:$R,DDH_Thư!$D:$D,W$1,DDH_Thư!$K:$K,$A8)</f>
        <v>0</v>
      </c>
      <c r="X8" s="41">
        <f>SUMIFS(DDH_Xuyen!$R:$R,DDH_Xuyen!$D:$D,X$1,DDH_Xuyen!$K:$K,$A8)+SUMIFS(DDH_Thư!$R:$R,DDH_Thư!$D:$D,X$1,DDH_Thư!$K:$K,$A8)</f>
        <v>0</v>
      </c>
      <c r="Y8" s="41">
        <f>SUMIFS(DDH_Xuyen!$R:$R,DDH_Xuyen!$D:$D,Y$1,DDH_Xuyen!$K:$K,$A8)+SUMIFS(DDH_Thư!$R:$R,DDH_Thư!$D:$D,Y$1,DDH_Thư!$K:$K,$A8)</f>
        <v>0</v>
      </c>
      <c r="Z8" s="41">
        <f>SUMIFS(DDH_Xuyen!$R:$R,DDH_Xuyen!$D:$D,Z$1,DDH_Xuyen!$K:$K,$A8)+SUMIFS(DDH_Thư!$R:$R,DDH_Thư!$D:$D,Z$1,DDH_Thư!$K:$K,$A8)</f>
        <v>0</v>
      </c>
      <c r="AA8" s="41">
        <f>SUMIFS(DDH_Xuyen!$R:$R,DDH_Xuyen!$D:$D,AA$1,DDH_Xuyen!$K:$K,$A8)+SUMIFS(DDH_Thư!$R:$R,DDH_Thư!$D:$D,AA$1,DDH_Thư!$K:$K,$A8)</f>
        <v>0</v>
      </c>
      <c r="AB8" s="41">
        <f>SUMIFS(DDH_Xuyen!$R:$R,DDH_Xuyen!$D:$D,AB$1,DDH_Xuyen!$K:$K,$A8)+SUMIFS(DDH_Thư!$R:$R,DDH_Thư!$D:$D,AB$1,DDH_Thư!$K:$K,$A8)</f>
        <v>0</v>
      </c>
      <c r="AC8" s="41">
        <f>SUMIFS(DDH_Xuyen!$R:$R,DDH_Xuyen!$D:$D,AC$1,DDH_Xuyen!$K:$K,$A8)+SUMIFS(DDH_Thư!$R:$R,DDH_Thư!$D:$D,AC$1,DDH_Thư!$K:$K,$A8)</f>
        <v>0</v>
      </c>
      <c r="AD8" s="41">
        <f>SUMIFS(DDH_Xuyen!$R:$R,DDH_Xuyen!$D:$D,AD$1,DDH_Xuyen!$K:$K,$A8)+SUMIFS(DDH_Thư!$R:$R,DDH_Thư!$D:$D,AD$1,DDH_Thư!$K:$K,$A8)</f>
        <v>0</v>
      </c>
      <c r="AE8" s="41">
        <f>SUMIFS(DDH_Xuyen!$R:$R,DDH_Xuyen!$D:$D,AE$1,DDH_Xuyen!$K:$K,$A8)+SUMIFS(DDH_Thư!$R:$R,DDH_Thư!$D:$D,AE$1,DDH_Thư!$K:$K,$A8)</f>
        <v>0</v>
      </c>
      <c r="AF8" s="41">
        <f>SUMIFS(DDH_Xuyen!$R:$R,DDH_Xuyen!$D:$D,AF$1,DDH_Xuyen!$K:$K,$A8)+SUMIFS(DDH_Thư!$R:$R,DDH_Thư!$D:$D,AF$1,DDH_Thư!$K:$K,$A8)</f>
        <v>0</v>
      </c>
      <c r="AG8" s="41">
        <f>SUMIFS(DDH_Xuyen!$R:$R,DDH_Xuyen!$D:$D,AG$1,DDH_Xuyen!$K:$K,$A8)+SUMIFS(DDH_Thư!$R:$R,DDH_Thư!$D:$D,AG$1,DDH_Thư!$K:$K,$A8)</f>
        <v>0</v>
      </c>
      <c r="AH8" s="41">
        <f>SUMIFS(DDH_Xuyen!$R:$R,DDH_Xuyen!$D:$D,AH$1,DDH_Xuyen!$K:$K,$A8)+SUMIFS(DDH_Thư!$R:$R,DDH_Thư!$D:$D,AH$1,DDH_Thư!$K:$K,$A8)</f>
        <v>0</v>
      </c>
      <c r="AI8" s="41">
        <f>SUMIFS(DDH_Xuyen!$R:$R,DDH_Xuyen!$D:$D,AI$1,DDH_Xuyen!$K:$K,$A8)+SUMIFS(DDH_Thư!$R:$R,DDH_Thư!$D:$D,AI$1,DDH_Thư!$K:$K,$A8)</f>
        <v>0</v>
      </c>
      <c r="AJ8" s="41">
        <f>SUMIFS(DDH_Xuyen!$R:$R,DDH_Xuyen!$D:$D,AJ$1,DDH_Xuyen!$K:$K,$A8)+SUMIFS(DDH_Thư!$R:$R,DDH_Thư!$D:$D,AJ$1,DDH_Thư!$K:$K,$A8)</f>
        <v>0</v>
      </c>
    </row>
    <row r="9" spans="1:36" ht="18.75" customHeight="1" x14ac:dyDescent="0.25">
      <c r="A9" s="23" t="s">
        <v>551</v>
      </c>
      <c r="B9" s="22" t="s">
        <v>552</v>
      </c>
      <c r="C9" s="24" t="s">
        <v>1763</v>
      </c>
      <c r="D9" t="str">
        <f t="shared" si="1"/>
        <v>Đang kinh doanh</v>
      </c>
      <c r="E9" s="43">
        <f t="shared" si="2"/>
        <v>438</v>
      </c>
      <c r="F9" s="43"/>
      <c r="G9" s="41">
        <f>SUMIFS(DDH_Xuyen!$R:$R,DDH_Xuyen!$D:$D,G$1,DDH_Xuyen!$K:$K,$A9)+SUMIFS(DDH_Thư!$R:$R,DDH_Thư!$D:$D,G$1,DDH_Thư!$K:$K,$A9)</f>
        <v>0</v>
      </c>
      <c r="H9" s="41">
        <f>SUMIFS(DDH_Xuyen!$R:$R,DDH_Xuyen!$D:$D,H$1,DDH_Xuyen!$K:$K,$A9)+SUMIFS(DDH_Thư!$R:$R,DDH_Thư!$D:$D,H$1,DDH_Thư!$K:$K,$A9)</f>
        <v>10</v>
      </c>
      <c r="I9" s="41">
        <f>SUMIFS(DDH_Xuyen!$R:$R,DDH_Xuyen!$D:$D,I$1,DDH_Xuyen!$K:$K,$A9)+SUMIFS(DDH_Thư!$R:$R,DDH_Thư!$D:$D,I$1,DDH_Thư!$K:$K,$A9)</f>
        <v>48</v>
      </c>
      <c r="J9" s="41">
        <f>SUMIFS(DDH_Xuyen!$R:$R,DDH_Xuyen!$D:$D,J$1,DDH_Xuyen!$K:$K,$A9)+SUMIFS(DDH_Thư!$R:$R,DDH_Thư!$D:$D,J$1,DDH_Thư!$K:$K,$A9)</f>
        <v>6</v>
      </c>
      <c r="K9" s="41">
        <f>SUMIFS(DDH_Xuyen!$R:$R,DDH_Xuyen!$D:$D,K$1,DDH_Xuyen!$K:$K,$A9)+SUMIFS(DDH_Thư!$R:$R,DDH_Thư!$D:$D,K$1,DDH_Thư!$K:$K,$A9)</f>
        <v>49</v>
      </c>
      <c r="L9" s="41">
        <f>SUMIFS(DDH_Xuyen!$R:$R,DDH_Xuyen!$D:$D,L$1,DDH_Xuyen!$K:$K,$A9)+SUMIFS(DDH_Thư!$R:$R,DDH_Thư!$D:$D,L$1,DDH_Thư!$K:$K,$A9)</f>
        <v>125</v>
      </c>
      <c r="M9" s="41">
        <f>SUMIFS(DDH_Xuyen!$R:$R,DDH_Xuyen!$D:$D,M$1,DDH_Xuyen!$K:$K,$A9)+SUMIFS(DDH_Thư!$R:$R,DDH_Thư!$D:$D,M$1,DDH_Thư!$K:$K,$A9)</f>
        <v>21</v>
      </c>
      <c r="N9" s="41">
        <f>SUMIFS(DDH_Xuyen!$R:$R,DDH_Xuyen!$D:$D,N$1,DDH_Xuyen!$K:$K,$A9)+SUMIFS(DDH_Thư!$R:$R,DDH_Thư!$D:$D,N$1,DDH_Thư!$K:$K,$A9)</f>
        <v>26</v>
      </c>
      <c r="O9" s="41">
        <f>SUMIFS(DDH_Xuyen!$R:$R,DDH_Xuyen!$D:$D,O$1,DDH_Xuyen!$K:$K,$A9)+SUMIFS(DDH_Thư!$R:$R,DDH_Thư!$D:$D,O$1,DDH_Thư!$K:$K,$A9)</f>
        <v>42</v>
      </c>
      <c r="P9" s="41">
        <f>SUMIFS(DDH_Xuyen!$R:$R,DDH_Xuyen!$D:$D,P$1,DDH_Xuyen!$K:$K,$A9)+SUMIFS(DDH_Thư!$R:$R,DDH_Thư!$D:$D,P$1,DDH_Thư!$K:$K,$A9)</f>
        <v>18</v>
      </c>
      <c r="Q9" s="41">
        <f>SUMIFS(DDH_Xuyen!$R:$R,DDH_Xuyen!$D:$D,Q$1,DDH_Xuyen!$K:$K,$A9)+SUMIFS(DDH_Thư!$R:$R,DDH_Thư!$D:$D,Q$1,DDH_Thư!$K:$K,$A9)</f>
        <v>10</v>
      </c>
      <c r="R9" s="41">
        <f>SUMIFS(DDH_Xuyen!$R:$R,DDH_Xuyen!$D:$D,R$1,DDH_Xuyen!$K:$K,$A9)+SUMIFS(DDH_Thư!$R:$R,DDH_Thư!$D:$D,R$1,DDH_Thư!$K:$K,$A9)</f>
        <v>43</v>
      </c>
      <c r="S9" s="41">
        <f>SUMIFS(DDH_Xuyen!$R:$R,DDH_Xuyen!$D:$D,S$1,DDH_Xuyen!$K:$K,$A9)+SUMIFS(DDH_Thư!$R:$R,DDH_Thư!$D:$D,S$1,DDH_Thư!$K:$K,$A9)</f>
        <v>40</v>
      </c>
      <c r="T9" s="41">
        <f>SUMIFS(DDH_Xuyen!$R:$R,DDH_Xuyen!$D:$D,T$1,DDH_Xuyen!$K:$K,$A9)+SUMIFS(DDH_Thư!$R:$R,DDH_Thư!$D:$D,T$1,DDH_Thư!$K:$K,$A9)</f>
        <v>0</v>
      </c>
      <c r="U9" s="41">
        <f>SUMIFS(DDH_Xuyen!$R:$R,DDH_Xuyen!$D:$D,U$1,DDH_Xuyen!$K:$K,$A9)+SUMIFS(DDH_Thư!$R:$R,DDH_Thư!$D:$D,U$1,DDH_Thư!$K:$K,$A9)</f>
        <v>0</v>
      </c>
      <c r="V9" s="41">
        <f>SUMIFS(DDH_Xuyen!$R:$R,DDH_Xuyen!$D:$D,V$1,DDH_Xuyen!$K:$K,$A9)+SUMIFS(DDH_Thư!$R:$R,DDH_Thư!$D:$D,V$1,DDH_Thư!$K:$K,$A9)</f>
        <v>0</v>
      </c>
      <c r="W9" s="41">
        <f>SUMIFS(DDH_Xuyen!$R:$R,DDH_Xuyen!$D:$D,W$1,DDH_Xuyen!$K:$K,$A9)+SUMIFS(DDH_Thư!$R:$R,DDH_Thư!$D:$D,W$1,DDH_Thư!$K:$K,$A9)</f>
        <v>0</v>
      </c>
      <c r="X9" s="41">
        <f>SUMIFS(DDH_Xuyen!$R:$R,DDH_Xuyen!$D:$D,X$1,DDH_Xuyen!$K:$K,$A9)+SUMIFS(DDH_Thư!$R:$R,DDH_Thư!$D:$D,X$1,DDH_Thư!$K:$K,$A9)</f>
        <v>0</v>
      </c>
      <c r="Y9" s="41">
        <f>SUMIFS(DDH_Xuyen!$R:$R,DDH_Xuyen!$D:$D,Y$1,DDH_Xuyen!$K:$K,$A9)+SUMIFS(DDH_Thư!$R:$R,DDH_Thư!$D:$D,Y$1,DDH_Thư!$K:$K,$A9)</f>
        <v>0</v>
      </c>
      <c r="Z9" s="41">
        <f>SUMIFS(DDH_Xuyen!$R:$R,DDH_Xuyen!$D:$D,Z$1,DDH_Xuyen!$K:$K,$A9)+SUMIFS(DDH_Thư!$R:$R,DDH_Thư!$D:$D,Z$1,DDH_Thư!$K:$K,$A9)</f>
        <v>0</v>
      </c>
      <c r="AA9" s="41">
        <f>SUMIFS(DDH_Xuyen!$R:$R,DDH_Xuyen!$D:$D,AA$1,DDH_Xuyen!$K:$K,$A9)+SUMIFS(DDH_Thư!$R:$R,DDH_Thư!$D:$D,AA$1,DDH_Thư!$K:$K,$A9)</f>
        <v>0</v>
      </c>
      <c r="AB9" s="41">
        <f>SUMIFS(DDH_Xuyen!$R:$R,DDH_Xuyen!$D:$D,AB$1,DDH_Xuyen!$K:$K,$A9)+SUMIFS(DDH_Thư!$R:$R,DDH_Thư!$D:$D,AB$1,DDH_Thư!$K:$K,$A9)</f>
        <v>0</v>
      </c>
      <c r="AC9" s="41">
        <f>SUMIFS(DDH_Xuyen!$R:$R,DDH_Xuyen!$D:$D,AC$1,DDH_Xuyen!$K:$K,$A9)+SUMIFS(DDH_Thư!$R:$R,DDH_Thư!$D:$D,AC$1,DDH_Thư!$K:$K,$A9)</f>
        <v>0</v>
      </c>
      <c r="AD9" s="41">
        <f>SUMIFS(DDH_Xuyen!$R:$R,DDH_Xuyen!$D:$D,AD$1,DDH_Xuyen!$K:$K,$A9)+SUMIFS(DDH_Thư!$R:$R,DDH_Thư!$D:$D,AD$1,DDH_Thư!$K:$K,$A9)</f>
        <v>0</v>
      </c>
      <c r="AE9" s="41">
        <f>SUMIFS(DDH_Xuyen!$R:$R,DDH_Xuyen!$D:$D,AE$1,DDH_Xuyen!$K:$K,$A9)+SUMIFS(DDH_Thư!$R:$R,DDH_Thư!$D:$D,AE$1,DDH_Thư!$K:$K,$A9)</f>
        <v>0</v>
      </c>
      <c r="AF9" s="41">
        <f>SUMIFS(DDH_Xuyen!$R:$R,DDH_Xuyen!$D:$D,AF$1,DDH_Xuyen!$K:$K,$A9)+SUMIFS(DDH_Thư!$R:$R,DDH_Thư!$D:$D,AF$1,DDH_Thư!$K:$K,$A9)</f>
        <v>0</v>
      </c>
      <c r="AG9" s="41">
        <f>SUMIFS(DDH_Xuyen!$R:$R,DDH_Xuyen!$D:$D,AG$1,DDH_Xuyen!$K:$K,$A9)+SUMIFS(DDH_Thư!$R:$R,DDH_Thư!$D:$D,AG$1,DDH_Thư!$K:$K,$A9)</f>
        <v>0</v>
      </c>
      <c r="AH9" s="41">
        <f>SUMIFS(DDH_Xuyen!$R:$R,DDH_Xuyen!$D:$D,AH$1,DDH_Xuyen!$K:$K,$A9)+SUMIFS(DDH_Thư!$R:$R,DDH_Thư!$D:$D,AH$1,DDH_Thư!$K:$K,$A9)</f>
        <v>0</v>
      </c>
      <c r="AI9" s="41">
        <f>SUMIFS(DDH_Xuyen!$R:$R,DDH_Xuyen!$D:$D,AI$1,DDH_Xuyen!$K:$K,$A9)+SUMIFS(DDH_Thư!$R:$R,DDH_Thư!$D:$D,AI$1,DDH_Thư!$K:$K,$A9)</f>
        <v>0</v>
      </c>
      <c r="AJ9" s="41">
        <f>SUMIFS(DDH_Xuyen!$R:$R,DDH_Xuyen!$D:$D,AJ$1,DDH_Xuyen!$K:$K,$A9)+SUMIFS(DDH_Thư!$R:$R,DDH_Thư!$D:$D,AJ$1,DDH_Thư!$K:$K,$A9)</f>
        <v>0</v>
      </c>
    </row>
    <row r="10" spans="1:36" ht="18.75" hidden="1" customHeight="1" x14ac:dyDescent="0.25">
      <c r="A10" s="23" t="s">
        <v>1693</v>
      </c>
      <c r="B10" s="22" t="s">
        <v>1694</v>
      </c>
      <c r="C10" s="24" t="s">
        <v>1763</v>
      </c>
      <c r="D10" t="str">
        <f t="shared" si="1"/>
        <v>Không kinh doanh</v>
      </c>
      <c r="E10" s="43">
        <f t="shared" si="2"/>
        <v>0</v>
      </c>
      <c r="F10" s="43"/>
      <c r="G10" s="41">
        <f>SUMIFS(DDH_Xuyen!$R:$R,DDH_Xuyen!$D:$D,G$1,DDH_Xuyen!$K:$K,$A10)+SUMIFS(DDH_Thư!$R:$R,DDH_Thư!$D:$D,G$1,DDH_Thư!$K:$K,$A10)</f>
        <v>0</v>
      </c>
      <c r="H10" s="41">
        <f>SUMIFS(DDH_Xuyen!$R:$R,DDH_Xuyen!$D:$D,H$1,DDH_Xuyen!$K:$K,$A10)+SUMIFS(DDH_Thư!$R:$R,DDH_Thư!$D:$D,H$1,DDH_Thư!$K:$K,$A10)</f>
        <v>0</v>
      </c>
      <c r="I10" s="41">
        <f>SUMIFS(DDH_Xuyen!$R:$R,DDH_Xuyen!$D:$D,I$1,DDH_Xuyen!$K:$K,$A10)+SUMIFS(DDH_Thư!$R:$R,DDH_Thư!$D:$D,I$1,DDH_Thư!$K:$K,$A10)</f>
        <v>0</v>
      </c>
      <c r="J10" s="41">
        <f>SUMIFS(DDH_Xuyen!$R:$R,DDH_Xuyen!$D:$D,J$1,DDH_Xuyen!$K:$K,$A10)+SUMIFS(DDH_Thư!$R:$R,DDH_Thư!$D:$D,J$1,DDH_Thư!$K:$K,$A10)</f>
        <v>0</v>
      </c>
      <c r="K10" s="41">
        <f>SUMIFS(DDH_Xuyen!$R:$R,DDH_Xuyen!$D:$D,K$1,DDH_Xuyen!$K:$K,$A10)+SUMIFS(DDH_Thư!$R:$R,DDH_Thư!$D:$D,K$1,DDH_Thư!$K:$K,$A10)</f>
        <v>0</v>
      </c>
      <c r="L10" s="41">
        <f>SUMIFS(DDH_Xuyen!$R:$R,DDH_Xuyen!$D:$D,L$1,DDH_Xuyen!$K:$K,$A10)+SUMIFS(DDH_Thư!$R:$R,DDH_Thư!$D:$D,L$1,DDH_Thư!$K:$K,$A10)</f>
        <v>0</v>
      </c>
      <c r="M10" s="41">
        <f>SUMIFS(DDH_Xuyen!$R:$R,DDH_Xuyen!$D:$D,M$1,DDH_Xuyen!$K:$K,$A10)+SUMIFS(DDH_Thư!$R:$R,DDH_Thư!$D:$D,M$1,DDH_Thư!$K:$K,$A10)</f>
        <v>0</v>
      </c>
      <c r="N10" s="41">
        <f>SUMIFS(DDH_Xuyen!$R:$R,DDH_Xuyen!$D:$D,N$1,DDH_Xuyen!$K:$K,$A10)+SUMIFS(DDH_Thư!$R:$R,DDH_Thư!$D:$D,N$1,DDH_Thư!$K:$K,$A10)</f>
        <v>0</v>
      </c>
      <c r="O10" s="41">
        <f>SUMIFS(DDH_Xuyen!$R:$R,DDH_Xuyen!$D:$D,O$1,DDH_Xuyen!$K:$K,$A10)+SUMIFS(DDH_Thư!$R:$R,DDH_Thư!$D:$D,O$1,DDH_Thư!$K:$K,$A10)</f>
        <v>0</v>
      </c>
      <c r="P10" s="41">
        <f>SUMIFS(DDH_Xuyen!$R:$R,DDH_Xuyen!$D:$D,P$1,DDH_Xuyen!$K:$K,$A10)+SUMIFS(DDH_Thư!$R:$R,DDH_Thư!$D:$D,P$1,DDH_Thư!$K:$K,$A10)</f>
        <v>0</v>
      </c>
      <c r="Q10" s="41">
        <f>SUMIFS(DDH_Xuyen!$R:$R,DDH_Xuyen!$D:$D,Q$1,DDH_Xuyen!$K:$K,$A10)+SUMIFS(DDH_Thư!$R:$R,DDH_Thư!$D:$D,Q$1,DDH_Thư!$K:$K,$A10)</f>
        <v>0</v>
      </c>
      <c r="R10" s="41">
        <f>SUMIFS(DDH_Xuyen!$R:$R,DDH_Xuyen!$D:$D,R$1,DDH_Xuyen!$K:$K,$A10)+SUMIFS(DDH_Thư!$R:$R,DDH_Thư!$D:$D,R$1,DDH_Thư!$K:$K,$A10)</f>
        <v>0</v>
      </c>
      <c r="S10" s="41">
        <f>SUMIFS(DDH_Xuyen!$R:$R,DDH_Xuyen!$D:$D,S$1,DDH_Xuyen!$K:$K,$A10)+SUMIFS(DDH_Thư!$R:$R,DDH_Thư!$D:$D,S$1,DDH_Thư!$K:$K,$A10)</f>
        <v>0</v>
      </c>
      <c r="T10" s="41">
        <f>SUMIFS(DDH_Xuyen!$R:$R,DDH_Xuyen!$D:$D,T$1,DDH_Xuyen!$K:$K,$A10)+SUMIFS(DDH_Thư!$R:$R,DDH_Thư!$D:$D,T$1,DDH_Thư!$K:$K,$A10)</f>
        <v>0</v>
      </c>
      <c r="U10" s="41">
        <f>SUMIFS(DDH_Xuyen!$R:$R,DDH_Xuyen!$D:$D,U$1,DDH_Xuyen!$K:$K,$A10)+SUMIFS(DDH_Thư!$R:$R,DDH_Thư!$D:$D,U$1,DDH_Thư!$K:$K,$A10)</f>
        <v>0</v>
      </c>
      <c r="V10" s="41">
        <f>SUMIFS(DDH_Xuyen!$R:$R,DDH_Xuyen!$D:$D,V$1,DDH_Xuyen!$K:$K,$A10)+SUMIFS(DDH_Thư!$R:$R,DDH_Thư!$D:$D,V$1,DDH_Thư!$K:$K,$A10)</f>
        <v>0</v>
      </c>
      <c r="W10" s="41">
        <f>SUMIFS(DDH_Xuyen!$R:$R,DDH_Xuyen!$D:$D,W$1,DDH_Xuyen!$K:$K,$A10)+SUMIFS(DDH_Thư!$R:$R,DDH_Thư!$D:$D,W$1,DDH_Thư!$K:$K,$A10)</f>
        <v>0</v>
      </c>
      <c r="X10" s="41">
        <f>SUMIFS(DDH_Xuyen!$R:$R,DDH_Xuyen!$D:$D,X$1,DDH_Xuyen!$K:$K,$A10)+SUMIFS(DDH_Thư!$R:$R,DDH_Thư!$D:$D,X$1,DDH_Thư!$K:$K,$A10)</f>
        <v>0</v>
      </c>
      <c r="Y10" s="41">
        <f>SUMIFS(DDH_Xuyen!$R:$R,DDH_Xuyen!$D:$D,Y$1,DDH_Xuyen!$K:$K,$A10)+SUMIFS(DDH_Thư!$R:$R,DDH_Thư!$D:$D,Y$1,DDH_Thư!$K:$K,$A10)</f>
        <v>0</v>
      </c>
      <c r="Z10" s="41">
        <f>SUMIFS(DDH_Xuyen!$R:$R,DDH_Xuyen!$D:$D,Z$1,DDH_Xuyen!$K:$K,$A10)+SUMIFS(DDH_Thư!$R:$R,DDH_Thư!$D:$D,Z$1,DDH_Thư!$K:$K,$A10)</f>
        <v>0</v>
      </c>
      <c r="AA10" s="41">
        <f>SUMIFS(DDH_Xuyen!$R:$R,DDH_Xuyen!$D:$D,AA$1,DDH_Xuyen!$K:$K,$A10)+SUMIFS(DDH_Thư!$R:$R,DDH_Thư!$D:$D,AA$1,DDH_Thư!$K:$K,$A10)</f>
        <v>0</v>
      </c>
      <c r="AB10" s="41">
        <f>SUMIFS(DDH_Xuyen!$R:$R,DDH_Xuyen!$D:$D,AB$1,DDH_Xuyen!$K:$K,$A10)+SUMIFS(DDH_Thư!$R:$R,DDH_Thư!$D:$D,AB$1,DDH_Thư!$K:$K,$A10)</f>
        <v>0</v>
      </c>
      <c r="AC10" s="41">
        <f>SUMIFS(DDH_Xuyen!$R:$R,DDH_Xuyen!$D:$D,AC$1,DDH_Xuyen!$K:$K,$A10)+SUMIFS(DDH_Thư!$R:$R,DDH_Thư!$D:$D,AC$1,DDH_Thư!$K:$K,$A10)</f>
        <v>0</v>
      </c>
      <c r="AD10" s="41">
        <f>SUMIFS(DDH_Xuyen!$R:$R,DDH_Xuyen!$D:$D,AD$1,DDH_Xuyen!$K:$K,$A10)+SUMIFS(DDH_Thư!$R:$R,DDH_Thư!$D:$D,AD$1,DDH_Thư!$K:$K,$A10)</f>
        <v>0</v>
      </c>
      <c r="AE10" s="41">
        <f>SUMIFS(DDH_Xuyen!$R:$R,DDH_Xuyen!$D:$D,AE$1,DDH_Xuyen!$K:$K,$A10)+SUMIFS(DDH_Thư!$R:$R,DDH_Thư!$D:$D,AE$1,DDH_Thư!$K:$K,$A10)</f>
        <v>0</v>
      </c>
      <c r="AF10" s="41">
        <f>SUMIFS(DDH_Xuyen!$R:$R,DDH_Xuyen!$D:$D,AF$1,DDH_Xuyen!$K:$K,$A10)+SUMIFS(DDH_Thư!$R:$R,DDH_Thư!$D:$D,AF$1,DDH_Thư!$K:$K,$A10)</f>
        <v>0</v>
      </c>
      <c r="AG10" s="41">
        <f>SUMIFS(DDH_Xuyen!$R:$R,DDH_Xuyen!$D:$D,AG$1,DDH_Xuyen!$K:$K,$A10)+SUMIFS(DDH_Thư!$R:$R,DDH_Thư!$D:$D,AG$1,DDH_Thư!$K:$K,$A10)</f>
        <v>0</v>
      </c>
      <c r="AH10" s="41">
        <f>SUMIFS(DDH_Xuyen!$R:$R,DDH_Xuyen!$D:$D,AH$1,DDH_Xuyen!$K:$K,$A10)+SUMIFS(DDH_Thư!$R:$R,DDH_Thư!$D:$D,AH$1,DDH_Thư!$K:$K,$A10)</f>
        <v>0</v>
      </c>
      <c r="AI10" s="41">
        <f>SUMIFS(DDH_Xuyen!$R:$R,DDH_Xuyen!$D:$D,AI$1,DDH_Xuyen!$K:$K,$A10)+SUMIFS(DDH_Thư!$R:$R,DDH_Thư!$D:$D,AI$1,DDH_Thư!$K:$K,$A10)</f>
        <v>0</v>
      </c>
      <c r="AJ10" s="41">
        <f>SUMIFS(DDH_Xuyen!$R:$R,DDH_Xuyen!$D:$D,AJ$1,DDH_Xuyen!$K:$K,$A10)+SUMIFS(DDH_Thư!$R:$R,DDH_Thư!$D:$D,AJ$1,DDH_Thư!$K:$K,$A10)</f>
        <v>0</v>
      </c>
    </row>
    <row r="11" spans="1:36" ht="18.75" customHeight="1" x14ac:dyDescent="0.25">
      <c r="A11" s="23" t="s">
        <v>27</v>
      </c>
      <c r="B11" s="22" t="s">
        <v>28</v>
      </c>
      <c r="C11" s="24" t="s">
        <v>29</v>
      </c>
      <c r="D11" t="str">
        <f t="shared" si="1"/>
        <v>Đang kinh doanh</v>
      </c>
      <c r="E11" s="43">
        <f t="shared" si="2"/>
        <v>15176</v>
      </c>
      <c r="F11" s="43"/>
      <c r="G11" s="41">
        <f>SUMIFS(DDH_Xuyen!$R:$R,DDH_Xuyen!$D:$D,G$1,DDH_Xuyen!$K:$K,$A11)+SUMIFS(DDH_Thư!$R:$R,DDH_Thư!$D:$D,G$1,DDH_Thư!$K:$K,$A11)</f>
        <v>780</v>
      </c>
      <c r="H11" s="41">
        <f>SUMIFS(DDH_Xuyen!$R:$R,DDH_Xuyen!$D:$D,H$1,DDH_Xuyen!$K:$K,$A11)+SUMIFS(DDH_Thư!$R:$R,DDH_Thư!$D:$D,H$1,DDH_Thư!$K:$K,$A11)</f>
        <v>1122</v>
      </c>
      <c r="I11" s="41">
        <f>SUMIFS(DDH_Xuyen!$R:$R,DDH_Xuyen!$D:$D,I$1,DDH_Xuyen!$K:$K,$A11)+SUMIFS(DDH_Thư!$R:$R,DDH_Thư!$D:$D,I$1,DDH_Thư!$K:$K,$A11)</f>
        <v>1030</v>
      </c>
      <c r="J11" s="41">
        <f>SUMIFS(DDH_Xuyen!$R:$R,DDH_Xuyen!$D:$D,J$1,DDH_Xuyen!$K:$K,$A11)+SUMIFS(DDH_Thư!$R:$R,DDH_Thư!$D:$D,J$1,DDH_Thư!$K:$K,$A11)</f>
        <v>926</v>
      </c>
      <c r="K11" s="41">
        <f>SUMIFS(DDH_Xuyen!$R:$R,DDH_Xuyen!$D:$D,K$1,DDH_Xuyen!$K:$K,$A11)+SUMIFS(DDH_Thư!$R:$R,DDH_Thư!$D:$D,K$1,DDH_Thư!$K:$K,$A11)</f>
        <v>1592</v>
      </c>
      <c r="L11" s="41">
        <f>SUMIFS(DDH_Xuyen!$R:$R,DDH_Xuyen!$D:$D,L$1,DDH_Xuyen!$K:$K,$A11)+SUMIFS(DDH_Thư!$R:$R,DDH_Thư!$D:$D,L$1,DDH_Thư!$K:$K,$A11)</f>
        <v>1075</v>
      </c>
      <c r="M11" s="41">
        <f>SUMIFS(DDH_Xuyen!$R:$R,DDH_Xuyen!$D:$D,M$1,DDH_Xuyen!$K:$K,$A11)+SUMIFS(DDH_Thư!$R:$R,DDH_Thư!$D:$D,M$1,DDH_Thư!$K:$K,$A11)</f>
        <v>157</v>
      </c>
      <c r="N11" s="41">
        <f>SUMIFS(DDH_Xuyen!$R:$R,DDH_Xuyen!$D:$D,N$1,DDH_Xuyen!$K:$K,$A11)+SUMIFS(DDH_Thư!$R:$R,DDH_Thư!$D:$D,N$1,DDH_Thư!$K:$K,$A11)</f>
        <v>2009</v>
      </c>
      <c r="O11" s="41">
        <f>SUMIFS(DDH_Xuyen!$R:$R,DDH_Xuyen!$D:$D,O$1,DDH_Xuyen!$K:$K,$A11)+SUMIFS(DDH_Thư!$R:$R,DDH_Thư!$D:$D,O$1,DDH_Thư!$K:$K,$A11)</f>
        <v>1510</v>
      </c>
      <c r="P11" s="41">
        <f>SUMIFS(DDH_Xuyen!$R:$R,DDH_Xuyen!$D:$D,P$1,DDH_Xuyen!$K:$K,$A11)+SUMIFS(DDH_Thư!$R:$R,DDH_Thư!$D:$D,P$1,DDH_Thư!$K:$K,$A11)</f>
        <v>1755</v>
      </c>
      <c r="Q11" s="41">
        <f>SUMIFS(DDH_Xuyen!$R:$R,DDH_Xuyen!$D:$D,Q$1,DDH_Xuyen!$K:$K,$A11)+SUMIFS(DDH_Thư!$R:$R,DDH_Thư!$D:$D,Q$1,DDH_Thư!$K:$K,$A11)</f>
        <v>1481</v>
      </c>
      <c r="R11" s="41">
        <f>SUMIFS(DDH_Xuyen!$R:$R,DDH_Xuyen!$D:$D,R$1,DDH_Xuyen!$K:$K,$A11)+SUMIFS(DDH_Thư!$R:$R,DDH_Thư!$D:$D,R$1,DDH_Thư!$K:$K,$A11)</f>
        <v>1103</v>
      </c>
      <c r="S11" s="41">
        <f>SUMIFS(DDH_Xuyen!$R:$R,DDH_Xuyen!$D:$D,S$1,DDH_Xuyen!$K:$K,$A11)+SUMIFS(DDH_Thư!$R:$R,DDH_Thư!$D:$D,S$1,DDH_Thư!$K:$K,$A11)</f>
        <v>636</v>
      </c>
      <c r="T11" s="41">
        <f>SUMIFS(DDH_Xuyen!$R:$R,DDH_Xuyen!$D:$D,T$1,DDH_Xuyen!$K:$K,$A11)+SUMIFS(DDH_Thư!$R:$R,DDH_Thư!$D:$D,T$1,DDH_Thư!$K:$K,$A11)</f>
        <v>0</v>
      </c>
      <c r="U11" s="41">
        <f>SUMIFS(DDH_Xuyen!$R:$R,DDH_Xuyen!$D:$D,U$1,DDH_Xuyen!$K:$K,$A11)+SUMIFS(DDH_Thư!$R:$R,DDH_Thư!$D:$D,U$1,DDH_Thư!$K:$K,$A11)</f>
        <v>0</v>
      </c>
      <c r="V11" s="41">
        <f>SUMIFS(DDH_Xuyen!$R:$R,DDH_Xuyen!$D:$D,V$1,DDH_Xuyen!$K:$K,$A11)+SUMIFS(DDH_Thư!$R:$R,DDH_Thư!$D:$D,V$1,DDH_Thư!$K:$K,$A11)</f>
        <v>0</v>
      </c>
      <c r="W11" s="41">
        <f>SUMIFS(DDH_Xuyen!$R:$R,DDH_Xuyen!$D:$D,W$1,DDH_Xuyen!$K:$K,$A11)+SUMIFS(DDH_Thư!$R:$R,DDH_Thư!$D:$D,W$1,DDH_Thư!$K:$K,$A11)</f>
        <v>0</v>
      </c>
      <c r="X11" s="41">
        <f>SUMIFS(DDH_Xuyen!$R:$R,DDH_Xuyen!$D:$D,X$1,DDH_Xuyen!$K:$K,$A11)+SUMIFS(DDH_Thư!$R:$R,DDH_Thư!$D:$D,X$1,DDH_Thư!$K:$K,$A11)</f>
        <v>0</v>
      </c>
      <c r="Y11" s="41">
        <f>SUMIFS(DDH_Xuyen!$R:$R,DDH_Xuyen!$D:$D,Y$1,DDH_Xuyen!$K:$K,$A11)+SUMIFS(DDH_Thư!$R:$R,DDH_Thư!$D:$D,Y$1,DDH_Thư!$K:$K,$A11)</f>
        <v>0</v>
      </c>
      <c r="Z11" s="41">
        <f>SUMIFS(DDH_Xuyen!$R:$R,DDH_Xuyen!$D:$D,Z$1,DDH_Xuyen!$K:$K,$A11)+SUMIFS(DDH_Thư!$R:$R,DDH_Thư!$D:$D,Z$1,DDH_Thư!$K:$K,$A11)</f>
        <v>0</v>
      </c>
      <c r="AA11" s="41">
        <f>SUMIFS(DDH_Xuyen!$R:$R,DDH_Xuyen!$D:$D,AA$1,DDH_Xuyen!$K:$K,$A11)+SUMIFS(DDH_Thư!$R:$R,DDH_Thư!$D:$D,AA$1,DDH_Thư!$K:$K,$A11)</f>
        <v>0</v>
      </c>
      <c r="AB11" s="41">
        <f>SUMIFS(DDH_Xuyen!$R:$R,DDH_Xuyen!$D:$D,AB$1,DDH_Xuyen!$K:$K,$A11)+SUMIFS(DDH_Thư!$R:$R,DDH_Thư!$D:$D,AB$1,DDH_Thư!$K:$K,$A11)</f>
        <v>0</v>
      </c>
      <c r="AC11" s="41">
        <f>SUMIFS(DDH_Xuyen!$R:$R,DDH_Xuyen!$D:$D,AC$1,DDH_Xuyen!$K:$K,$A11)+SUMIFS(DDH_Thư!$R:$R,DDH_Thư!$D:$D,AC$1,DDH_Thư!$K:$K,$A11)</f>
        <v>0</v>
      </c>
      <c r="AD11" s="41">
        <f>SUMIFS(DDH_Xuyen!$R:$R,DDH_Xuyen!$D:$D,AD$1,DDH_Xuyen!$K:$K,$A11)+SUMIFS(DDH_Thư!$R:$R,DDH_Thư!$D:$D,AD$1,DDH_Thư!$K:$K,$A11)</f>
        <v>0</v>
      </c>
      <c r="AE11" s="41">
        <f>SUMIFS(DDH_Xuyen!$R:$R,DDH_Xuyen!$D:$D,AE$1,DDH_Xuyen!$K:$K,$A11)+SUMIFS(DDH_Thư!$R:$R,DDH_Thư!$D:$D,AE$1,DDH_Thư!$K:$K,$A11)</f>
        <v>0</v>
      </c>
      <c r="AF11" s="41">
        <f>SUMIFS(DDH_Xuyen!$R:$R,DDH_Xuyen!$D:$D,AF$1,DDH_Xuyen!$K:$K,$A11)+SUMIFS(DDH_Thư!$R:$R,DDH_Thư!$D:$D,AF$1,DDH_Thư!$K:$K,$A11)</f>
        <v>0</v>
      </c>
      <c r="AG11" s="41">
        <f>SUMIFS(DDH_Xuyen!$R:$R,DDH_Xuyen!$D:$D,AG$1,DDH_Xuyen!$K:$K,$A11)+SUMIFS(DDH_Thư!$R:$R,DDH_Thư!$D:$D,AG$1,DDH_Thư!$K:$K,$A11)</f>
        <v>0</v>
      </c>
      <c r="AH11" s="41">
        <f>SUMIFS(DDH_Xuyen!$R:$R,DDH_Xuyen!$D:$D,AH$1,DDH_Xuyen!$K:$K,$A11)+SUMIFS(DDH_Thư!$R:$R,DDH_Thư!$D:$D,AH$1,DDH_Thư!$K:$K,$A11)</f>
        <v>0</v>
      </c>
      <c r="AI11" s="41">
        <f>SUMIFS(DDH_Xuyen!$R:$R,DDH_Xuyen!$D:$D,AI$1,DDH_Xuyen!$K:$K,$A11)+SUMIFS(DDH_Thư!$R:$R,DDH_Thư!$D:$D,AI$1,DDH_Thư!$K:$K,$A11)</f>
        <v>0</v>
      </c>
      <c r="AJ11" s="41">
        <f>SUMIFS(DDH_Xuyen!$R:$R,DDH_Xuyen!$D:$D,AJ$1,DDH_Xuyen!$K:$K,$A11)+SUMIFS(DDH_Thư!$R:$R,DDH_Thư!$D:$D,AJ$1,DDH_Thư!$K:$K,$A11)</f>
        <v>0</v>
      </c>
    </row>
    <row r="12" spans="1:36" ht="18.75" hidden="1" customHeight="1" x14ac:dyDescent="0.25">
      <c r="A12" s="23" t="s">
        <v>1695</v>
      </c>
      <c r="B12" s="22" t="s">
        <v>1696</v>
      </c>
      <c r="C12" s="24" t="s">
        <v>1763</v>
      </c>
      <c r="D12" t="str">
        <f t="shared" si="1"/>
        <v>Không kinh doanh</v>
      </c>
      <c r="E12" s="43">
        <f t="shared" si="2"/>
        <v>0</v>
      </c>
      <c r="F12" s="43"/>
      <c r="G12" s="41">
        <f>SUMIFS(DDH_Xuyen!$R:$R,DDH_Xuyen!$D:$D,G$1,DDH_Xuyen!$K:$K,$A12)+SUMIFS(DDH_Thư!$R:$R,DDH_Thư!$D:$D,G$1,DDH_Thư!$K:$K,$A12)</f>
        <v>0</v>
      </c>
      <c r="H12" s="41">
        <f>SUMIFS(DDH_Xuyen!$R:$R,DDH_Xuyen!$D:$D,H$1,DDH_Xuyen!$K:$K,$A12)+SUMIFS(DDH_Thư!$R:$R,DDH_Thư!$D:$D,H$1,DDH_Thư!$K:$K,$A12)</f>
        <v>0</v>
      </c>
      <c r="I12" s="41">
        <f>SUMIFS(DDH_Xuyen!$R:$R,DDH_Xuyen!$D:$D,I$1,DDH_Xuyen!$K:$K,$A12)+SUMIFS(DDH_Thư!$R:$R,DDH_Thư!$D:$D,I$1,DDH_Thư!$K:$K,$A12)</f>
        <v>0</v>
      </c>
      <c r="J12" s="41">
        <f>SUMIFS(DDH_Xuyen!$R:$R,DDH_Xuyen!$D:$D,J$1,DDH_Xuyen!$K:$K,$A12)+SUMIFS(DDH_Thư!$R:$R,DDH_Thư!$D:$D,J$1,DDH_Thư!$K:$K,$A12)</f>
        <v>0</v>
      </c>
      <c r="K12" s="41">
        <f>SUMIFS(DDH_Xuyen!$R:$R,DDH_Xuyen!$D:$D,K$1,DDH_Xuyen!$K:$K,$A12)+SUMIFS(DDH_Thư!$R:$R,DDH_Thư!$D:$D,K$1,DDH_Thư!$K:$K,$A12)</f>
        <v>0</v>
      </c>
      <c r="L12" s="41">
        <f>SUMIFS(DDH_Xuyen!$R:$R,DDH_Xuyen!$D:$D,L$1,DDH_Xuyen!$K:$K,$A12)+SUMIFS(DDH_Thư!$R:$R,DDH_Thư!$D:$D,L$1,DDH_Thư!$K:$K,$A12)</f>
        <v>0</v>
      </c>
      <c r="M12" s="41">
        <f>SUMIFS(DDH_Xuyen!$R:$R,DDH_Xuyen!$D:$D,M$1,DDH_Xuyen!$K:$K,$A12)+SUMIFS(DDH_Thư!$R:$R,DDH_Thư!$D:$D,M$1,DDH_Thư!$K:$K,$A12)</f>
        <v>0</v>
      </c>
      <c r="N12" s="41">
        <f>SUMIFS(DDH_Xuyen!$R:$R,DDH_Xuyen!$D:$D,N$1,DDH_Xuyen!$K:$K,$A12)+SUMIFS(DDH_Thư!$R:$R,DDH_Thư!$D:$D,N$1,DDH_Thư!$K:$K,$A12)</f>
        <v>0</v>
      </c>
      <c r="O12" s="41">
        <f>SUMIFS(DDH_Xuyen!$R:$R,DDH_Xuyen!$D:$D,O$1,DDH_Xuyen!$K:$K,$A12)+SUMIFS(DDH_Thư!$R:$R,DDH_Thư!$D:$D,O$1,DDH_Thư!$K:$K,$A12)</f>
        <v>0</v>
      </c>
      <c r="P12" s="41">
        <f>SUMIFS(DDH_Xuyen!$R:$R,DDH_Xuyen!$D:$D,P$1,DDH_Xuyen!$K:$K,$A12)+SUMIFS(DDH_Thư!$R:$R,DDH_Thư!$D:$D,P$1,DDH_Thư!$K:$K,$A12)</f>
        <v>0</v>
      </c>
      <c r="Q12" s="41">
        <f>SUMIFS(DDH_Xuyen!$R:$R,DDH_Xuyen!$D:$D,Q$1,DDH_Xuyen!$K:$K,$A12)+SUMIFS(DDH_Thư!$R:$R,DDH_Thư!$D:$D,Q$1,DDH_Thư!$K:$K,$A12)</f>
        <v>0</v>
      </c>
      <c r="R12" s="41">
        <f>SUMIFS(DDH_Xuyen!$R:$R,DDH_Xuyen!$D:$D,R$1,DDH_Xuyen!$K:$K,$A12)+SUMIFS(DDH_Thư!$R:$R,DDH_Thư!$D:$D,R$1,DDH_Thư!$K:$K,$A12)</f>
        <v>0</v>
      </c>
      <c r="S12" s="41">
        <f>SUMIFS(DDH_Xuyen!$R:$R,DDH_Xuyen!$D:$D,S$1,DDH_Xuyen!$K:$K,$A12)+SUMIFS(DDH_Thư!$R:$R,DDH_Thư!$D:$D,S$1,DDH_Thư!$K:$K,$A12)</f>
        <v>0</v>
      </c>
      <c r="T12" s="41">
        <f>SUMIFS(DDH_Xuyen!$R:$R,DDH_Xuyen!$D:$D,T$1,DDH_Xuyen!$K:$K,$A12)+SUMIFS(DDH_Thư!$R:$R,DDH_Thư!$D:$D,T$1,DDH_Thư!$K:$K,$A12)</f>
        <v>0</v>
      </c>
      <c r="U12" s="41">
        <f>SUMIFS(DDH_Xuyen!$R:$R,DDH_Xuyen!$D:$D,U$1,DDH_Xuyen!$K:$K,$A12)+SUMIFS(DDH_Thư!$R:$R,DDH_Thư!$D:$D,U$1,DDH_Thư!$K:$K,$A12)</f>
        <v>0</v>
      </c>
      <c r="V12" s="41">
        <f>SUMIFS(DDH_Xuyen!$R:$R,DDH_Xuyen!$D:$D,V$1,DDH_Xuyen!$K:$K,$A12)+SUMIFS(DDH_Thư!$R:$R,DDH_Thư!$D:$D,V$1,DDH_Thư!$K:$K,$A12)</f>
        <v>0</v>
      </c>
      <c r="W12" s="41">
        <f>SUMIFS(DDH_Xuyen!$R:$R,DDH_Xuyen!$D:$D,W$1,DDH_Xuyen!$K:$K,$A12)+SUMIFS(DDH_Thư!$R:$R,DDH_Thư!$D:$D,W$1,DDH_Thư!$K:$K,$A12)</f>
        <v>0</v>
      </c>
      <c r="X12" s="41">
        <f>SUMIFS(DDH_Xuyen!$R:$R,DDH_Xuyen!$D:$D,X$1,DDH_Xuyen!$K:$K,$A12)+SUMIFS(DDH_Thư!$R:$R,DDH_Thư!$D:$D,X$1,DDH_Thư!$K:$K,$A12)</f>
        <v>0</v>
      </c>
      <c r="Y12" s="41">
        <f>SUMIFS(DDH_Xuyen!$R:$R,DDH_Xuyen!$D:$D,Y$1,DDH_Xuyen!$K:$K,$A12)+SUMIFS(DDH_Thư!$R:$R,DDH_Thư!$D:$D,Y$1,DDH_Thư!$K:$K,$A12)</f>
        <v>0</v>
      </c>
      <c r="Z12" s="41">
        <f>SUMIFS(DDH_Xuyen!$R:$R,DDH_Xuyen!$D:$D,Z$1,DDH_Xuyen!$K:$K,$A12)+SUMIFS(DDH_Thư!$R:$R,DDH_Thư!$D:$D,Z$1,DDH_Thư!$K:$K,$A12)</f>
        <v>0</v>
      </c>
      <c r="AA12" s="41">
        <f>SUMIFS(DDH_Xuyen!$R:$R,DDH_Xuyen!$D:$D,AA$1,DDH_Xuyen!$K:$K,$A12)+SUMIFS(DDH_Thư!$R:$R,DDH_Thư!$D:$D,AA$1,DDH_Thư!$K:$K,$A12)</f>
        <v>0</v>
      </c>
      <c r="AB12" s="41">
        <f>SUMIFS(DDH_Xuyen!$R:$R,DDH_Xuyen!$D:$D,AB$1,DDH_Xuyen!$K:$K,$A12)+SUMIFS(DDH_Thư!$R:$R,DDH_Thư!$D:$D,AB$1,DDH_Thư!$K:$K,$A12)</f>
        <v>0</v>
      </c>
      <c r="AC12" s="41">
        <f>SUMIFS(DDH_Xuyen!$R:$R,DDH_Xuyen!$D:$D,AC$1,DDH_Xuyen!$K:$K,$A12)+SUMIFS(DDH_Thư!$R:$R,DDH_Thư!$D:$D,AC$1,DDH_Thư!$K:$K,$A12)</f>
        <v>0</v>
      </c>
      <c r="AD12" s="41">
        <f>SUMIFS(DDH_Xuyen!$R:$R,DDH_Xuyen!$D:$D,AD$1,DDH_Xuyen!$K:$K,$A12)+SUMIFS(DDH_Thư!$R:$R,DDH_Thư!$D:$D,AD$1,DDH_Thư!$K:$K,$A12)</f>
        <v>0</v>
      </c>
      <c r="AE12" s="41">
        <f>SUMIFS(DDH_Xuyen!$R:$R,DDH_Xuyen!$D:$D,AE$1,DDH_Xuyen!$K:$K,$A12)+SUMIFS(DDH_Thư!$R:$R,DDH_Thư!$D:$D,AE$1,DDH_Thư!$K:$K,$A12)</f>
        <v>0</v>
      </c>
      <c r="AF12" s="41">
        <f>SUMIFS(DDH_Xuyen!$R:$R,DDH_Xuyen!$D:$D,AF$1,DDH_Xuyen!$K:$K,$A12)+SUMIFS(DDH_Thư!$R:$R,DDH_Thư!$D:$D,AF$1,DDH_Thư!$K:$K,$A12)</f>
        <v>0</v>
      </c>
      <c r="AG12" s="41">
        <f>SUMIFS(DDH_Xuyen!$R:$R,DDH_Xuyen!$D:$D,AG$1,DDH_Xuyen!$K:$K,$A12)+SUMIFS(DDH_Thư!$R:$R,DDH_Thư!$D:$D,AG$1,DDH_Thư!$K:$K,$A12)</f>
        <v>0</v>
      </c>
      <c r="AH12" s="41">
        <f>SUMIFS(DDH_Xuyen!$R:$R,DDH_Xuyen!$D:$D,AH$1,DDH_Xuyen!$K:$K,$A12)+SUMIFS(DDH_Thư!$R:$R,DDH_Thư!$D:$D,AH$1,DDH_Thư!$K:$K,$A12)</f>
        <v>0</v>
      </c>
      <c r="AI12" s="41">
        <f>SUMIFS(DDH_Xuyen!$R:$R,DDH_Xuyen!$D:$D,AI$1,DDH_Xuyen!$K:$K,$A12)+SUMIFS(DDH_Thư!$R:$R,DDH_Thư!$D:$D,AI$1,DDH_Thư!$K:$K,$A12)</f>
        <v>0</v>
      </c>
      <c r="AJ12" s="41">
        <f>SUMIFS(DDH_Xuyen!$R:$R,DDH_Xuyen!$D:$D,AJ$1,DDH_Xuyen!$K:$K,$A12)+SUMIFS(DDH_Thư!$R:$R,DDH_Thư!$D:$D,AJ$1,DDH_Thư!$K:$K,$A12)</f>
        <v>0</v>
      </c>
    </row>
    <row r="13" spans="1:36" ht="18.75" customHeight="1" x14ac:dyDescent="0.25">
      <c r="A13" s="23" t="s">
        <v>542</v>
      </c>
      <c r="B13" s="22" t="s">
        <v>543</v>
      </c>
      <c r="C13" s="24" t="s">
        <v>29</v>
      </c>
      <c r="D13" t="str">
        <f t="shared" si="1"/>
        <v>Đang kinh doanh</v>
      </c>
      <c r="E13" s="43">
        <f t="shared" si="2"/>
        <v>281</v>
      </c>
      <c r="F13" s="43"/>
      <c r="G13" s="41">
        <f>SUMIFS(DDH_Xuyen!$R:$R,DDH_Xuyen!$D:$D,G$1,DDH_Xuyen!$K:$K,$A13)+SUMIFS(DDH_Thư!$R:$R,DDH_Thư!$D:$D,G$1,DDH_Thư!$K:$K,$A13)</f>
        <v>10</v>
      </c>
      <c r="H13" s="41">
        <f>SUMIFS(DDH_Xuyen!$R:$R,DDH_Xuyen!$D:$D,H$1,DDH_Xuyen!$K:$K,$A13)+SUMIFS(DDH_Thư!$R:$R,DDH_Thư!$D:$D,H$1,DDH_Thư!$K:$K,$A13)</f>
        <v>38</v>
      </c>
      <c r="I13" s="41">
        <f>SUMIFS(DDH_Xuyen!$R:$R,DDH_Xuyen!$D:$D,I$1,DDH_Xuyen!$K:$K,$A13)+SUMIFS(DDH_Thư!$R:$R,DDH_Thư!$D:$D,I$1,DDH_Thư!$K:$K,$A13)</f>
        <v>4</v>
      </c>
      <c r="J13" s="41">
        <f>SUMIFS(DDH_Xuyen!$R:$R,DDH_Xuyen!$D:$D,J$1,DDH_Xuyen!$K:$K,$A13)+SUMIFS(DDH_Thư!$R:$R,DDH_Thư!$D:$D,J$1,DDH_Thư!$K:$K,$A13)</f>
        <v>6</v>
      </c>
      <c r="K13" s="41">
        <f>SUMIFS(DDH_Xuyen!$R:$R,DDH_Xuyen!$D:$D,K$1,DDH_Xuyen!$K:$K,$A13)+SUMIFS(DDH_Thư!$R:$R,DDH_Thư!$D:$D,K$1,DDH_Thư!$K:$K,$A13)</f>
        <v>29</v>
      </c>
      <c r="L13" s="41">
        <f>SUMIFS(DDH_Xuyen!$R:$R,DDH_Xuyen!$D:$D,L$1,DDH_Xuyen!$K:$K,$A13)+SUMIFS(DDH_Thư!$R:$R,DDH_Thư!$D:$D,L$1,DDH_Thư!$K:$K,$A13)</f>
        <v>33</v>
      </c>
      <c r="M13" s="41">
        <f>SUMIFS(DDH_Xuyen!$R:$R,DDH_Xuyen!$D:$D,M$1,DDH_Xuyen!$K:$K,$A13)+SUMIFS(DDH_Thư!$R:$R,DDH_Thư!$D:$D,M$1,DDH_Thư!$K:$K,$A13)</f>
        <v>5</v>
      </c>
      <c r="N13" s="41">
        <f>SUMIFS(DDH_Xuyen!$R:$R,DDH_Xuyen!$D:$D,N$1,DDH_Xuyen!$K:$K,$A13)+SUMIFS(DDH_Thư!$R:$R,DDH_Thư!$D:$D,N$1,DDH_Thư!$K:$K,$A13)</f>
        <v>27</v>
      </c>
      <c r="O13" s="41">
        <f>SUMIFS(DDH_Xuyen!$R:$R,DDH_Xuyen!$D:$D,O$1,DDH_Xuyen!$K:$K,$A13)+SUMIFS(DDH_Thư!$R:$R,DDH_Thư!$D:$D,O$1,DDH_Thư!$K:$K,$A13)</f>
        <v>15</v>
      </c>
      <c r="P13" s="41">
        <f>SUMIFS(DDH_Xuyen!$R:$R,DDH_Xuyen!$D:$D,P$1,DDH_Xuyen!$K:$K,$A13)+SUMIFS(DDH_Thư!$R:$R,DDH_Thư!$D:$D,P$1,DDH_Thư!$K:$K,$A13)</f>
        <v>20</v>
      </c>
      <c r="Q13" s="41">
        <f>SUMIFS(DDH_Xuyen!$R:$R,DDH_Xuyen!$D:$D,Q$1,DDH_Xuyen!$K:$K,$A13)+SUMIFS(DDH_Thư!$R:$R,DDH_Thư!$D:$D,Q$1,DDH_Thư!$K:$K,$A13)</f>
        <v>31</v>
      </c>
      <c r="R13" s="41">
        <f>SUMIFS(DDH_Xuyen!$R:$R,DDH_Xuyen!$D:$D,R$1,DDH_Xuyen!$K:$K,$A13)+SUMIFS(DDH_Thư!$R:$R,DDH_Thư!$D:$D,R$1,DDH_Thư!$K:$K,$A13)</f>
        <v>63</v>
      </c>
      <c r="S13" s="41">
        <f>SUMIFS(DDH_Xuyen!$R:$R,DDH_Xuyen!$D:$D,S$1,DDH_Xuyen!$K:$K,$A13)+SUMIFS(DDH_Thư!$R:$R,DDH_Thư!$D:$D,S$1,DDH_Thư!$K:$K,$A13)</f>
        <v>0</v>
      </c>
      <c r="T13" s="41">
        <f>SUMIFS(DDH_Xuyen!$R:$R,DDH_Xuyen!$D:$D,T$1,DDH_Xuyen!$K:$K,$A13)+SUMIFS(DDH_Thư!$R:$R,DDH_Thư!$D:$D,T$1,DDH_Thư!$K:$K,$A13)</f>
        <v>0</v>
      </c>
      <c r="U13" s="41">
        <f>SUMIFS(DDH_Xuyen!$R:$R,DDH_Xuyen!$D:$D,U$1,DDH_Xuyen!$K:$K,$A13)+SUMIFS(DDH_Thư!$R:$R,DDH_Thư!$D:$D,U$1,DDH_Thư!$K:$K,$A13)</f>
        <v>0</v>
      </c>
      <c r="V13" s="41">
        <f>SUMIFS(DDH_Xuyen!$R:$R,DDH_Xuyen!$D:$D,V$1,DDH_Xuyen!$K:$K,$A13)+SUMIFS(DDH_Thư!$R:$R,DDH_Thư!$D:$D,V$1,DDH_Thư!$K:$K,$A13)</f>
        <v>0</v>
      </c>
      <c r="W13" s="41">
        <f>SUMIFS(DDH_Xuyen!$R:$R,DDH_Xuyen!$D:$D,W$1,DDH_Xuyen!$K:$K,$A13)+SUMIFS(DDH_Thư!$R:$R,DDH_Thư!$D:$D,W$1,DDH_Thư!$K:$K,$A13)</f>
        <v>0</v>
      </c>
      <c r="X13" s="41">
        <f>SUMIFS(DDH_Xuyen!$R:$R,DDH_Xuyen!$D:$D,X$1,DDH_Xuyen!$K:$K,$A13)+SUMIFS(DDH_Thư!$R:$R,DDH_Thư!$D:$D,X$1,DDH_Thư!$K:$K,$A13)</f>
        <v>0</v>
      </c>
      <c r="Y13" s="41">
        <f>SUMIFS(DDH_Xuyen!$R:$R,DDH_Xuyen!$D:$D,Y$1,DDH_Xuyen!$K:$K,$A13)+SUMIFS(DDH_Thư!$R:$R,DDH_Thư!$D:$D,Y$1,DDH_Thư!$K:$K,$A13)</f>
        <v>0</v>
      </c>
      <c r="Z13" s="41">
        <f>SUMIFS(DDH_Xuyen!$R:$R,DDH_Xuyen!$D:$D,Z$1,DDH_Xuyen!$K:$K,$A13)+SUMIFS(DDH_Thư!$R:$R,DDH_Thư!$D:$D,Z$1,DDH_Thư!$K:$K,$A13)</f>
        <v>0</v>
      </c>
      <c r="AA13" s="41">
        <f>SUMIFS(DDH_Xuyen!$R:$R,DDH_Xuyen!$D:$D,AA$1,DDH_Xuyen!$K:$K,$A13)+SUMIFS(DDH_Thư!$R:$R,DDH_Thư!$D:$D,AA$1,DDH_Thư!$K:$K,$A13)</f>
        <v>0</v>
      </c>
      <c r="AB13" s="41">
        <f>SUMIFS(DDH_Xuyen!$R:$R,DDH_Xuyen!$D:$D,AB$1,DDH_Xuyen!$K:$K,$A13)+SUMIFS(DDH_Thư!$R:$R,DDH_Thư!$D:$D,AB$1,DDH_Thư!$K:$K,$A13)</f>
        <v>0</v>
      </c>
      <c r="AC13" s="41">
        <f>SUMIFS(DDH_Xuyen!$R:$R,DDH_Xuyen!$D:$D,AC$1,DDH_Xuyen!$K:$K,$A13)+SUMIFS(DDH_Thư!$R:$R,DDH_Thư!$D:$D,AC$1,DDH_Thư!$K:$K,$A13)</f>
        <v>0</v>
      </c>
      <c r="AD13" s="41">
        <f>SUMIFS(DDH_Xuyen!$R:$R,DDH_Xuyen!$D:$D,AD$1,DDH_Xuyen!$K:$K,$A13)+SUMIFS(DDH_Thư!$R:$R,DDH_Thư!$D:$D,AD$1,DDH_Thư!$K:$K,$A13)</f>
        <v>0</v>
      </c>
      <c r="AE13" s="41">
        <f>SUMIFS(DDH_Xuyen!$R:$R,DDH_Xuyen!$D:$D,AE$1,DDH_Xuyen!$K:$K,$A13)+SUMIFS(DDH_Thư!$R:$R,DDH_Thư!$D:$D,AE$1,DDH_Thư!$K:$K,$A13)</f>
        <v>0</v>
      </c>
      <c r="AF13" s="41">
        <f>SUMIFS(DDH_Xuyen!$R:$R,DDH_Xuyen!$D:$D,AF$1,DDH_Xuyen!$K:$K,$A13)+SUMIFS(DDH_Thư!$R:$R,DDH_Thư!$D:$D,AF$1,DDH_Thư!$K:$K,$A13)</f>
        <v>0</v>
      </c>
      <c r="AG13" s="41">
        <f>SUMIFS(DDH_Xuyen!$R:$R,DDH_Xuyen!$D:$D,AG$1,DDH_Xuyen!$K:$K,$A13)+SUMIFS(DDH_Thư!$R:$R,DDH_Thư!$D:$D,AG$1,DDH_Thư!$K:$K,$A13)</f>
        <v>0</v>
      </c>
      <c r="AH13" s="41">
        <f>SUMIFS(DDH_Xuyen!$R:$R,DDH_Xuyen!$D:$D,AH$1,DDH_Xuyen!$K:$K,$A13)+SUMIFS(DDH_Thư!$R:$R,DDH_Thư!$D:$D,AH$1,DDH_Thư!$K:$K,$A13)</f>
        <v>0</v>
      </c>
      <c r="AI13" s="41">
        <f>SUMIFS(DDH_Xuyen!$R:$R,DDH_Xuyen!$D:$D,AI$1,DDH_Xuyen!$K:$K,$A13)+SUMIFS(DDH_Thư!$R:$R,DDH_Thư!$D:$D,AI$1,DDH_Thư!$K:$K,$A13)</f>
        <v>0</v>
      </c>
      <c r="AJ13" s="41">
        <f>SUMIFS(DDH_Xuyen!$R:$R,DDH_Xuyen!$D:$D,AJ$1,DDH_Xuyen!$K:$K,$A13)+SUMIFS(DDH_Thư!$R:$R,DDH_Thư!$D:$D,AJ$1,DDH_Thư!$K:$K,$A13)</f>
        <v>0</v>
      </c>
    </row>
    <row r="14" spans="1:36" ht="18.75" hidden="1" customHeight="1" x14ac:dyDescent="0.25">
      <c r="A14" s="23" t="s">
        <v>1697</v>
      </c>
      <c r="B14" s="22" t="s">
        <v>1698</v>
      </c>
      <c r="C14" s="24" t="s">
        <v>1763</v>
      </c>
      <c r="D14" t="str">
        <f t="shared" si="1"/>
        <v>Không kinh doanh</v>
      </c>
      <c r="E14" s="43">
        <f t="shared" si="2"/>
        <v>0</v>
      </c>
      <c r="F14" s="43"/>
      <c r="G14" s="41">
        <f>SUMIFS(DDH_Xuyen!$R:$R,DDH_Xuyen!$D:$D,G$1,DDH_Xuyen!$K:$K,$A14)+SUMIFS(DDH_Thư!$R:$R,DDH_Thư!$D:$D,G$1,DDH_Thư!$K:$K,$A14)</f>
        <v>0</v>
      </c>
      <c r="H14" s="41">
        <f>SUMIFS(DDH_Xuyen!$R:$R,DDH_Xuyen!$D:$D,H$1,DDH_Xuyen!$K:$K,$A14)+SUMIFS(DDH_Thư!$R:$R,DDH_Thư!$D:$D,H$1,DDH_Thư!$K:$K,$A14)</f>
        <v>0</v>
      </c>
      <c r="I14" s="41">
        <f>SUMIFS(DDH_Xuyen!$R:$R,DDH_Xuyen!$D:$D,I$1,DDH_Xuyen!$K:$K,$A14)+SUMIFS(DDH_Thư!$R:$R,DDH_Thư!$D:$D,I$1,DDH_Thư!$K:$K,$A14)</f>
        <v>0</v>
      </c>
      <c r="J14" s="41">
        <f>SUMIFS(DDH_Xuyen!$R:$R,DDH_Xuyen!$D:$D,J$1,DDH_Xuyen!$K:$K,$A14)+SUMIFS(DDH_Thư!$R:$R,DDH_Thư!$D:$D,J$1,DDH_Thư!$K:$K,$A14)</f>
        <v>0</v>
      </c>
      <c r="K14" s="41">
        <f>SUMIFS(DDH_Xuyen!$R:$R,DDH_Xuyen!$D:$D,K$1,DDH_Xuyen!$K:$K,$A14)+SUMIFS(DDH_Thư!$R:$R,DDH_Thư!$D:$D,K$1,DDH_Thư!$K:$K,$A14)</f>
        <v>0</v>
      </c>
      <c r="L14" s="41">
        <f>SUMIFS(DDH_Xuyen!$R:$R,DDH_Xuyen!$D:$D,L$1,DDH_Xuyen!$K:$K,$A14)+SUMIFS(DDH_Thư!$R:$R,DDH_Thư!$D:$D,L$1,DDH_Thư!$K:$K,$A14)</f>
        <v>0</v>
      </c>
      <c r="M14" s="41">
        <f>SUMIFS(DDH_Xuyen!$R:$R,DDH_Xuyen!$D:$D,M$1,DDH_Xuyen!$K:$K,$A14)+SUMIFS(DDH_Thư!$R:$R,DDH_Thư!$D:$D,M$1,DDH_Thư!$K:$K,$A14)</f>
        <v>0</v>
      </c>
      <c r="N14" s="41">
        <f>SUMIFS(DDH_Xuyen!$R:$R,DDH_Xuyen!$D:$D,N$1,DDH_Xuyen!$K:$K,$A14)+SUMIFS(DDH_Thư!$R:$R,DDH_Thư!$D:$D,N$1,DDH_Thư!$K:$K,$A14)</f>
        <v>0</v>
      </c>
      <c r="O14" s="41">
        <f>SUMIFS(DDH_Xuyen!$R:$R,DDH_Xuyen!$D:$D,O$1,DDH_Xuyen!$K:$K,$A14)+SUMIFS(DDH_Thư!$R:$R,DDH_Thư!$D:$D,O$1,DDH_Thư!$K:$K,$A14)</f>
        <v>0</v>
      </c>
      <c r="P14" s="41">
        <f>SUMIFS(DDH_Xuyen!$R:$R,DDH_Xuyen!$D:$D,P$1,DDH_Xuyen!$K:$K,$A14)+SUMIFS(DDH_Thư!$R:$R,DDH_Thư!$D:$D,P$1,DDH_Thư!$K:$K,$A14)</f>
        <v>0</v>
      </c>
      <c r="Q14" s="41">
        <f>SUMIFS(DDH_Xuyen!$R:$R,DDH_Xuyen!$D:$D,Q$1,DDH_Xuyen!$K:$K,$A14)+SUMIFS(DDH_Thư!$R:$R,DDH_Thư!$D:$D,Q$1,DDH_Thư!$K:$K,$A14)</f>
        <v>0</v>
      </c>
      <c r="R14" s="41">
        <f>SUMIFS(DDH_Xuyen!$R:$R,DDH_Xuyen!$D:$D,R$1,DDH_Xuyen!$K:$K,$A14)+SUMIFS(DDH_Thư!$R:$R,DDH_Thư!$D:$D,R$1,DDH_Thư!$K:$K,$A14)</f>
        <v>0</v>
      </c>
      <c r="S14" s="41">
        <f>SUMIFS(DDH_Xuyen!$R:$R,DDH_Xuyen!$D:$D,S$1,DDH_Xuyen!$K:$K,$A14)+SUMIFS(DDH_Thư!$R:$R,DDH_Thư!$D:$D,S$1,DDH_Thư!$K:$K,$A14)</f>
        <v>0</v>
      </c>
      <c r="T14" s="41">
        <f>SUMIFS(DDH_Xuyen!$R:$R,DDH_Xuyen!$D:$D,T$1,DDH_Xuyen!$K:$K,$A14)+SUMIFS(DDH_Thư!$R:$R,DDH_Thư!$D:$D,T$1,DDH_Thư!$K:$K,$A14)</f>
        <v>0</v>
      </c>
      <c r="U14" s="41">
        <f>SUMIFS(DDH_Xuyen!$R:$R,DDH_Xuyen!$D:$D,U$1,DDH_Xuyen!$K:$K,$A14)+SUMIFS(DDH_Thư!$R:$R,DDH_Thư!$D:$D,U$1,DDH_Thư!$K:$K,$A14)</f>
        <v>0</v>
      </c>
      <c r="V14" s="41">
        <f>SUMIFS(DDH_Xuyen!$R:$R,DDH_Xuyen!$D:$D,V$1,DDH_Xuyen!$K:$K,$A14)+SUMIFS(DDH_Thư!$R:$R,DDH_Thư!$D:$D,V$1,DDH_Thư!$K:$K,$A14)</f>
        <v>0</v>
      </c>
      <c r="W14" s="41">
        <f>SUMIFS(DDH_Xuyen!$R:$R,DDH_Xuyen!$D:$D,W$1,DDH_Xuyen!$K:$K,$A14)+SUMIFS(DDH_Thư!$R:$R,DDH_Thư!$D:$D,W$1,DDH_Thư!$K:$K,$A14)</f>
        <v>0</v>
      </c>
      <c r="X14" s="41">
        <f>SUMIFS(DDH_Xuyen!$R:$R,DDH_Xuyen!$D:$D,X$1,DDH_Xuyen!$K:$K,$A14)+SUMIFS(DDH_Thư!$R:$R,DDH_Thư!$D:$D,X$1,DDH_Thư!$K:$K,$A14)</f>
        <v>0</v>
      </c>
      <c r="Y14" s="41">
        <f>SUMIFS(DDH_Xuyen!$R:$R,DDH_Xuyen!$D:$D,Y$1,DDH_Xuyen!$K:$K,$A14)+SUMIFS(DDH_Thư!$R:$R,DDH_Thư!$D:$D,Y$1,DDH_Thư!$K:$K,$A14)</f>
        <v>0</v>
      </c>
      <c r="Z14" s="41">
        <f>SUMIFS(DDH_Xuyen!$R:$R,DDH_Xuyen!$D:$D,Z$1,DDH_Xuyen!$K:$K,$A14)+SUMIFS(DDH_Thư!$R:$R,DDH_Thư!$D:$D,Z$1,DDH_Thư!$K:$K,$A14)</f>
        <v>0</v>
      </c>
      <c r="AA14" s="41">
        <f>SUMIFS(DDH_Xuyen!$R:$R,DDH_Xuyen!$D:$D,AA$1,DDH_Xuyen!$K:$K,$A14)+SUMIFS(DDH_Thư!$R:$R,DDH_Thư!$D:$D,AA$1,DDH_Thư!$K:$K,$A14)</f>
        <v>0</v>
      </c>
      <c r="AB14" s="41">
        <f>SUMIFS(DDH_Xuyen!$R:$R,DDH_Xuyen!$D:$D,AB$1,DDH_Xuyen!$K:$K,$A14)+SUMIFS(DDH_Thư!$R:$R,DDH_Thư!$D:$D,AB$1,DDH_Thư!$K:$K,$A14)</f>
        <v>0</v>
      </c>
      <c r="AC14" s="41">
        <f>SUMIFS(DDH_Xuyen!$R:$R,DDH_Xuyen!$D:$D,AC$1,DDH_Xuyen!$K:$K,$A14)+SUMIFS(DDH_Thư!$R:$R,DDH_Thư!$D:$D,AC$1,DDH_Thư!$K:$K,$A14)</f>
        <v>0</v>
      </c>
      <c r="AD14" s="41">
        <f>SUMIFS(DDH_Xuyen!$R:$R,DDH_Xuyen!$D:$D,AD$1,DDH_Xuyen!$K:$K,$A14)+SUMIFS(DDH_Thư!$R:$R,DDH_Thư!$D:$D,AD$1,DDH_Thư!$K:$K,$A14)</f>
        <v>0</v>
      </c>
      <c r="AE14" s="41">
        <f>SUMIFS(DDH_Xuyen!$R:$R,DDH_Xuyen!$D:$D,AE$1,DDH_Xuyen!$K:$K,$A14)+SUMIFS(DDH_Thư!$R:$R,DDH_Thư!$D:$D,AE$1,DDH_Thư!$K:$K,$A14)</f>
        <v>0</v>
      </c>
      <c r="AF14" s="41">
        <f>SUMIFS(DDH_Xuyen!$R:$R,DDH_Xuyen!$D:$D,AF$1,DDH_Xuyen!$K:$K,$A14)+SUMIFS(DDH_Thư!$R:$R,DDH_Thư!$D:$D,AF$1,DDH_Thư!$K:$K,$A14)</f>
        <v>0</v>
      </c>
      <c r="AG14" s="41">
        <f>SUMIFS(DDH_Xuyen!$R:$R,DDH_Xuyen!$D:$D,AG$1,DDH_Xuyen!$K:$K,$A14)+SUMIFS(DDH_Thư!$R:$R,DDH_Thư!$D:$D,AG$1,DDH_Thư!$K:$K,$A14)</f>
        <v>0</v>
      </c>
      <c r="AH14" s="41">
        <f>SUMIFS(DDH_Xuyen!$R:$R,DDH_Xuyen!$D:$D,AH$1,DDH_Xuyen!$K:$K,$A14)+SUMIFS(DDH_Thư!$R:$R,DDH_Thư!$D:$D,AH$1,DDH_Thư!$K:$K,$A14)</f>
        <v>0</v>
      </c>
      <c r="AI14" s="41">
        <f>SUMIFS(DDH_Xuyen!$R:$R,DDH_Xuyen!$D:$D,AI$1,DDH_Xuyen!$K:$K,$A14)+SUMIFS(DDH_Thư!$R:$R,DDH_Thư!$D:$D,AI$1,DDH_Thư!$K:$K,$A14)</f>
        <v>0</v>
      </c>
      <c r="AJ14" s="41">
        <f>SUMIFS(DDH_Xuyen!$R:$R,DDH_Xuyen!$D:$D,AJ$1,DDH_Xuyen!$K:$K,$A14)+SUMIFS(DDH_Thư!$R:$R,DDH_Thư!$D:$D,AJ$1,DDH_Thư!$K:$K,$A14)</f>
        <v>0</v>
      </c>
    </row>
    <row r="15" spans="1:36" ht="18.75" hidden="1" customHeight="1" x14ac:dyDescent="0.25">
      <c r="A15" s="23" t="s">
        <v>1699</v>
      </c>
      <c r="B15" s="22" t="s">
        <v>1700</v>
      </c>
      <c r="C15" s="24" t="s">
        <v>29</v>
      </c>
      <c r="D15" t="str">
        <f t="shared" si="1"/>
        <v>Không kinh doanh</v>
      </c>
      <c r="E15" s="43">
        <f t="shared" si="2"/>
        <v>0</v>
      </c>
      <c r="F15" s="43"/>
      <c r="G15" s="41">
        <f>SUMIFS(DDH_Xuyen!$R:$R,DDH_Xuyen!$D:$D,G$1,DDH_Xuyen!$K:$K,$A15)+SUMIFS(DDH_Thư!$R:$R,DDH_Thư!$D:$D,G$1,DDH_Thư!$K:$K,$A15)</f>
        <v>0</v>
      </c>
      <c r="H15" s="41">
        <f>SUMIFS(DDH_Xuyen!$R:$R,DDH_Xuyen!$D:$D,H$1,DDH_Xuyen!$K:$K,$A15)+SUMIFS(DDH_Thư!$R:$R,DDH_Thư!$D:$D,H$1,DDH_Thư!$K:$K,$A15)</f>
        <v>0</v>
      </c>
      <c r="I15" s="41">
        <f>SUMIFS(DDH_Xuyen!$R:$R,DDH_Xuyen!$D:$D,I$1,DDH_Xuyen!$K:$K,$A15)+SUMIFS(DDH_Thư!$R:$R,DDH_Thư!$D:$D,I$1,DDH_Thư!$K:$K,$A15)</f>
        <v>0</v>
      </c>
      <c r="J15" s="41">
        <f>SUMIFS(DDH_Xuyen!$R:$R,DDH_Xuyen!$D:$D,J$1,DDH_Xuyen!$K:$K,$A15)+SUMIFS(DDH_Thư!$R:$R,DDH_Thư!$D:$D,J$1,DDH_Thư!$K:$K,$A15)</f>
        <v>0</v>
      </c>
      <c r="K15" s="41">
        <f>SUMIFS(DDH_Xuyen!$R:$R,DDH_Xuyen!$D:$D,K$1,DDH_Xuyen!$K:$K,$A15)+SUMIFS(DDH_Thư!$R:$R,DDH_Thư!$D:$D,K$1,DDH_Thư!$K:$K,$A15)</f>
        <v>0</v>
      </c>
      <c r="L15" s="41">
        <f>SUMIFS(DDH_Xuyen!$R:$R,DDH_Xuyen!$D:$D,L$1,DDH_Xuyen!$K:$K,$A15)+SUMIFS(DDH_Thư!$R:$R,DDH_Thư!$D:$D,L$1,DDH_Thư!$K:$K,$A15)</f>
        <v>0</v>
      </c>
      <c r="M15" s="41">
        <f>SUMIFS(DDH_Xuyen!$R:$R,DDH_Xuyen!$D:$D,M$1,DDH_Xuyen!$K:$K,$A15)+SUMIFS(DDH_Thư!$R:$R,DDH_Thư!$D:$D,M$1,DDH_Thư!$K:$K,$A15)</f>
        <v>0</v>
      </c>
      <c r="N15" s="41">
        <f>SUMIFS(DDH_Xuyen!$R:$R,DDH_Xuyen!$D:$D,N$1,DDH_Xuyen!$K:$K,$A15)+SUMIFS(DDH_Thư!$R:$R,DDH_Thư!$D:$D,N$1,DDH_Thư!$K:$K,$A15)</f>
        <v>0</v>
      </c>
      <c r="O15" s="41">
        <f>SUMIFS(DDH_Xuyen!$R:$R,DDH_Xuyen!$D:$D,O$1,DDH_Xuyen!$K:$K,$A15)+SUMIFS(DDH_Thư!$R:$R,DDH_Thư!$D:$D,O$1,DDH_Thư!$K:$K,$A15)</f>
        <v>0</v>
      </c>
      <c r="P15" s="41">
        <f>SUMIFS(DDH_Xuyen!$R:$R,DDH_Xuyen!$D:$D,P$1,DDH_Xuyen!$K:$K,$A15)+SUMIFS(DDH_Thư!$R:$R,DDH_Thư!$D:$D,P$1,DDH_Thư!$K:$K,$A15)</f>
        <v>0</v>
      </c>
      <c r="Q15" s="41">
        <f>SUMIFS(DDH_Xuyen!$R:$R,DDH_Xuyen!$D:$D,Q$1,DDH_Xuyen!$K:$K,$A15)+SUMIFS(DDH_Thư!$R:$R,DDH_Thư!$D:$D,Q$1,DDH_Thư!$K:$K,$A15)</f>
        <v>0</v>
      </c>
      <c r="R15" s="41">
        <f>SUMIFS(DDH_Xuyen!$R:$R,DDH_Xuyen!$D:$D,R$1,DDH_Xuyen!$K:$K,$A15)+SUMIFS(DDH_Thư!$R:$R,DDH_Thư!$D:$D,R$1,DDH_Thư!$K:$K,$A15)</f>
        <v>0</v>
      </c>
      <c r="S15" s="41">
        <f>SUMIFS(DDH_Xuyen!$R:$R,DDH_Xuyen!$D:$D,S$1,DDH_Xuyen!$K:$K,$A15)+SUMIFS(DDH_Thư!$R:$R,DDH_Thư!$D:$D,S$1,DDH_Thư!$K:$K,$A15)</f>
        <v>0</v>
      </c>
      <c r="T15" s="41">
        <f>SUMIFS(DDH_Xuyen!$R:$R,DDH_Xuyen!$D:$D,T$1,DDH_Xuyen!$K:$K,$A15)+SUMIFS(DDH_Thư!$R:$R,DDH_Thư!$D:$D,T$1,DDH_Thư!$K:$K,$A15)</f>
        <v>0</v>
      </c>
      <c r="U15" s="41">
        <f>SUMIFS(DDH_Xuyen!$R:$R,DDH_Xuyen!$D:$D,U$1,DDH_Xuyen!$K:$K,$A15)+SUMIFS(DDH_Thư!$R:$R,DDH_Thư!$D:$D,U$1,DDH_Thư!$K:$K,$A15)</f>
        <v>0</v>
      </c>
      <c r="V15" s="41">
        <f>SUMIFS(DDH_Xuyen!$R:$R,DDH_Xuyen!$D:$D,V$1,DDH_Xuyen!$K:$K,$A15)+SUMIFS(DDH_Thư!$R:$R,DDH_Thư!$D:$D,V$1,DDH_Thư!$K:$K,$A15)</f>
        <v>0</v>
      </c>
      <c r="W15" s="41">
        <f>SUMIFS(DDH_Xuyen!$R:$R,DDH_Xuyen!$D:$D,W$1,DDH_Xuyen!$K:$K,$A15)+SUMIFS(DDH_Thư!$R:$R,DDH_Thư!$D:$D,W$1,DDH_Thư!$K:$K,$A15)</f>
        <v>0</v>
      </c>
      <c r="X15" s="41">
        <f>SUMIFS(DDH_Xuyen!$R:$R,DDH_Xuyen!$D:$D,X$1,DDH_Xuyen!$K:$K,$A15)+SUMIFS(DDH_Thư!$R:$R,DDH_Thư!$D:$D,X$1,DDH_Thư!$K:$K,$A15)</f>
        <v>0</v>
      </c>
      <c r="Y15" s="41">
        <f>SUMIFS(DDH_Xuyen!$R:$R,DDH_Xuyen!$D:$D,Y$1,DDH_Xuyen!$K:$K,$A15)+SUMIFS(DDH_Thư!$R:$R,DDH_Thư!$D:$D,Y$1,DDH_Thư!$K:$K,$A15)</f>
        <v>0</v>
      </c>
      <c r="Z15" s="41">
        <f>SUMIFS(DDH_Xuyen!$R:$R,DDH_Xuyen!$D:$D,Z$1,DDH_Xuyen!$K:$K,$A15)+SUMIFS(DDH_Thư!$R:$R,DDH_Thư!$D:$D,Z$1,DDH_Thư!$K:$K,$A15)</f>
        <v>0</v>
      </c>
      <c r="AA15" s="41">
        <f>SUMIFS(DDH_Xuyen!$R:$R,DDH_Xuyen!$D:$D,AA$1,DDH_Xuyen!$K:$K,$A15)+SUMIFS(DDH_Thư!$R:$R,DDH_Thư!$D:$D,AA$1,DDH_Thư!$K:$K,$A15)</f>
        <v>0</v>
      </c>
      <c r="AB15" s="41">
        <f>SUMIFS(DDH_Xuyen!$R:$R,DDH_Xuyen!$D:$D,AB$1,DDH_Xuyen!$K:$K,$A15)+SUMIFS(DDH_Thư!$R:$R,DDH_Thư!$D:$D,AB$1,DDH_Thư!$K:$K,$A15)</f>
        <v>0</v>
      </c>
      <c r="AC15" s="41">
        <f>SUMIFS(DDH_Xuyen!$R:$R,DDH_Xuyen!$D:$D,AC$1,DDH_Xuyen!$K:$K,$A15)+SUMIFS(DDH_Thư!$R:$R,DDH_Thư!$D:$D,AC$1,DDH_Thư!$K:$K,$A15)</f>
        <v>0</v>
      </c>
      <c r="AD15" s="41">
        <f>SUMIFS(DDH_Xuyen!$R:$R,DDH_Xuyen!$D:$D,AD$1,DDH_Xuyen!$K:$K,$A15)+SUMIFS(DDH_Thư!$R:$R,DDH_Thư!$D:$D,AD$1,DDH_Thư!$K:$K,$A15)</f>
        <v>0</v>
      </c>
      <c r="AE15" s="41">
        <f>SUMIFS(DDH_Xuyen!$R:$R,DDH_Xuyen!$D:$D,AE$1,DDH_Xuyen!$K:$K,$A15)+SUMIFS(DDH_Thư!$R:$R,DDH_Thư!$D:$D,AE$1,DDH_Thư!$K:$K,$A15)</f>
        <v>0</v>
      </c>
      <c r="AF15" s="41">
        <f>SUMIFS(DDH_Xuyen!$R:$R,DDH_Xuyen!$D:$D,AF$1,DDH_Xuyen!$K:$K,$A15)+SUMIFS(DDH_Thư!$R:$R,DDH_Thư!$D:$D,AF$1,DDH_Thư!$K:$K,$A15)</f>
        <v>0</v>
      </c>
      <c r="AG15" s="41">
        <f>SUMIFS(DDH_Xuyen!$R:$R,DDH_Xuyen!$D:$D,AG$1,DDH_Xuyen!$K:$K,$A15)+SUMIFS(DDH_Thư!$R:$R,DDH_Thư!$D:$D,AG$1,DDH_Thư!$K:$K,$A15)</f>
        <v>0</v>
      </c>
      <c r="AH15" s="41">
        <f>SUMIFS(DDH_Xuyen!$R:$R,DDH_Xuyen!$D:$D,AH$1,DDH_Xuyen!$K:$K,$A15)+SUMIFS(DDH_Thư!$R:$R,DDH_Thư!$D:$D,AH$1,DDH_Thư!$K:$K,$A15)</f>
        <v>0</v>
      </c>
      <c r="AI15" s="41">
        <f>SUMIFS(DDH_Xuyen!$R:$R,DDH_Xuyen!$D:$D,AI$1,DDH_Xuyen!$K:$K,$A15)+SUMIFS(DDH_Thư!$R:$R,DDH_Thư!$D:$D,AI$1,DDH_Thư!$K:$K,$A15)</f>
        <v>0</v>
      </c>
      <c r="AJ15" s="41">
        <f>SUMIFS(DDH_Xuyen!$R:$R,DDH_Xuyen!$D:$D,AJ$1,DDH_Xuyen!$K:$K,$A15)+SUMIFS(DDH_Thư!$R:$R,DDH_Thư!$D:$D,AJ$1,DDH_Thư!$K:$K,$A15)</f>
        <v>0</v>
      </c>
    </row>
    <row r="16" spans="1:36" ht="18.75" customHeight="1" x14ac:dyDescent="0.25">
      <c r="A16" s="23" t="s">
        <v>563</v>
      </c>
      <c r="B16" s="22" t="s">
        <v>564</v>
      </c>
      <c r="C16" s="24" t="s">
        <v>29</v>
      </c>
      <c r="D16" t="str">
        <f t="shared" si="1"/>
        <v>Đang kinh doanh</v>
      </c>
      <c r="E16" s="43">
        <f t="shared" si="2"/>
        <v>45</v>
      </c>
      <c r="F16" s="43"/>
      <c r="G16" s="41">
        <f>SUMIFS(DDH_Xuyen!$R:$R,DDH_Xuyen!$D:$D,G$1,DDH_Xuyen!$K:$K,$A16)+SUMIFS(DDH_Thư!$R:$R,DDH_Thư!$D:$D,G$1,DDH_Thư!$K:$K,$A16)</f>
        <v>0</v>
      </c>
      <c r="H16" s="41">
        <f>SUMIFS(DDH_Xuyen!$R:$R,DDH_Xuyen!$D:$D,H$1,DDH_Xuyen!$K:$K,$A16)+SUMIFS(DDH_Thư!$R:$R,DDH_Thư!$D:$D,H$1,DDH_Thư!$K:$K,$A16)</f>
        <v>2</v>
      </c>
      <c r="I16" s="41">
        <f>SUMIFS(DDH_Xuyen!$R:$R,DDH_Xuyen!$D:$D,I$1,DDH_Xuyen!$K:$K,$A16)+SUMIFS(DDH_Thư!$R:$R,DDH_Thư!$D:$D,I$1,DDH_Thư!$K:$K,$A16)</f>
        <v>0</v>
      </c>
      <c r="J16" s="41">
        <f>SUMIFS(DDH_Xuyen!$R:$R,DDH_Xuyen!$D:$D,J$1,DDH_Xuyen!$K:$K,$A16)+SUMIFS(DDH_Thư!$R:$R,DDH_Thư!$D:$D,J$1,DDH_Thư!$K:$K,$A16)</f>
        <v>0</v>
      </c>
      <c r="K16" s="41">
        <f>SUMIFS(DDH_Xuyen!$R:$R,DDH_Xuyen!$D:$D,K$1,DDH_Xuyen!$K:$K,$A16)+SUMIFS(DDH_Thư!$R:$R,DDH_Thư!$D:$D,K$1,DDH_Thư!$K:$K,$A16)</f>
        <v>0</v>
      </c>
      <c r="L16" s="41">
        <f>SUMIFS(DDH_Xuyen!$R:$R,DDH_Xuyen!$D:$D,L$1,DDH_Xuyen!$K:$K,$A16)+SUMIFS(DDH_Thư!$R:$R,DDH_Thư!$D:$D,L$1,DDH_Thư!$K:$K,$A16)</f>
        <v>16</v>
      </c>
      <c r="M16" s="41">
        <f>SUMIFS(DDH_Xuyen!$R:$R,DDH_Xuyen!$D:$D,M$1,DDH_Xuyen!$K:$K,$A16)+SUMIFS(DDH_Thư!$R:$R,DDH_Thư!$D:$D,M$1,DDH_Thư!$K:$K,$A16)</f>
        <v>3</v>
      </c>
      <c r="N16" s="41">
        <f>SUMIFS(DDH_Xuyen!$R:$R,DDH_Xuyen!$D:$D,N$1,DDH_Xuyen!$K:$K,$A16)+SUMIFS(DDH_Thư!$R:$R,DDH_Thư!$D:$D,N$1,DDH_Thư!$K:$K,$A16)</f>
        <v>2</v>
      </c>
      <c r="O16" s="41">
        <f>SUMIFS(DDH_Xuyen!$R:$R,DDH_Xuyen!$D:$D,O$1,DDH_Xuyen!$K:$K,$A16)+SUMIFS(DDH_Thư!$R:$R,DDH_Thư!$D:$D,O$1,DDH_Thư!$K:$K,$A16)</f>
        <v>16</v>
      </c>
      <c r="P16" s="41">
        <f>SUMIFS(DDH_Xuyen!$R:$R,DDH_Xuyen!$D:$D,P$1,DDH_Xuyen!$K:$K,$A16)+SUMIFS(DDH_Thư!$R:$R,DDH_Thư!$D:$D,P$1,DDH_Thư!$K:$K,$A16)</f>
        <v>0</v>
      </c>
      <c r="Q16" s="41">
        <f>SUMIFS(DDH_Xuyen!$R:$R,DDH_Xuyen!$D:$D,Q$1,DDH_Xuyen!$K:$K,$A16)+SUMIFS(DDH_Thư!$R:$R,DDH_Thư!$D:$D,Q$1,DDH_Thư!$K:$K,$A16)</f>
        <v>0</v>
      </c>
      <c r="R16" s="41">
        <f>SUMIFS(DDH_Xuyen!$R:$R,DDH_Xuyen!$D:$D,R$1,DDH_Xuyen!$K:$K,$A16)+SUMIFS(DDH_Thư!$R:$R,DDH_Thư!$D:$D,R$1,DDH_Thư!$K:$K,$A16)</f>
        <v>6</v>
      </c>
      <c r="S16" s="41">
        <f>SUMIFS(DDH_Xuyen!$R:$R,DDH_Xuyen!$D:$D,S$1,DDH_Xuyen!$K:$K,$A16)+SUMIFS(DDH_Thư!$R:$R,DDH_Thư!$D:$D,S$1,DDH_Thư!$K:$K,$A16)</f>
        <v>0</v>
      </c>
      <c r="T16" s="41">
        <f>SUMIFS(DDH_Xuyen!$R:$R,DDH_Xuyen!$D:$D,T$1,DDH_Xuyen!$K:$K,$A16)+SUMIFS(DDH_Thư!$R:$R,DDH_Thư!$D:$D,T$1,DDH_Thư!$K:$K,$A16)</f>
        <v>0</v>
      </c>
      <c r="U16" s="41">
        <f>SUMIFS(DDH_Xuyen!$R:$R,DDH_Xuyen!$D:$D,U$1,DDH_Xuyen!$K:$K,$A16)+SUMIFS(DDH_Thư!$R:$R,DDH_Thư!$D:$D,U$1,DDH_Thư!$K:$K,$A16)</f>
        <v>0</v>
      </c>
      <c r="V16" s="41">
        <f>SUMIFS(DDH_Xuyen!$R:$R,DDH_Xuyen!$D:$D,V$1,DDH_Xuyen!$K:$K,$A16)+SUMIFS(DDH_Thư!$R:$R,DDH_Thư!$D:$D,V$1,DDH_Thư!$K:$K,$A16)</f>
        <v>0</v>
      </c>
      <c r="W16" s="41">
        <f>SUMIFS(DDH_Xuyen!$R:$R,DDH_Xuyen!$D:$D,W$1,DDH_Xuyen!$K:$K,$A16)+SUMIFS(DDH_Thư!$R:$R,DDH_Thư!$D:$D,W$1,DDH_Thư!$K:$K,$A16)</f>
        <v>0</v>
      </c>
      <c r="X16" s="41">
        <f>SUMIFS(DDH_Xuyen!$R:$R,DDH_Xuyen!$D:$D,X$1,DDH_Xuyen!$K:$K,$A16)+SUMIFS(DDH_Thư!$R:$R,DDH_Thư!$D:$D,X$1,DDH_Thư!$K:$K,$A16)</f>
        <v>0</v>
      </c>
      <c r="Y16" s="41">
        <f>SUMIFS(DDH_Xuyen!$R:$R,DDH_Xuyen!$D:$D,Y$1,DDH_Xuyen!$K:$K,$A16)+SUMIFS(DDH_Thư!$R:$R,DDH_Thư!$D:$D,Y$1,DDH_Thư!$K:$K,$A16)</f>
        <v>0</v>
      </c>
      <c r="Z16" s="41">
        <f>SUMIFS(DDH_Xuyen!$R:$R,DDH_Xuyen!$D:$D,Z$1,DDH_Xuyen!$K:$K,$A16)+SUMIFS(DDH_Thư!$R:$R,DDH_Thư!$D:$D,Z$1,DDH_Thư!$K:$K,$A16)</f>
        <v>0</v>
      </c>
      <c r="AA16" s="41">
        <f>SUMIFS(DDH_Xuyen!$R:$R,DDH_Xuyen!$D:$D,AA$1,DDH_Xuyen!$K:$K,$A16)+SUMIFS(DDH_Thư!$R:$R,DDH_Thư!$D:$D,AA$1,DDH_Thư!$K:$K,$A16)</f>
        <v>0</v>
      </c>
      <c r="AB16" s="41">
        <f>SUMIFS(DDH_Xuyen!$R:$R,DDH_Xuyen!$D:$D,AB$1,DDH_Xuyen!$K:$K,$A16)+SUMIFS(DDH_Thư!$R:$R,DDH_Thư!$D:$D,AB$1,DDH_Thư!$K:$K,$A16)</f>
        <v>0</v>
      </c>
      <c r="AC16" s="41">
        <f>SUMIFS(DDH_Xuyen!$R:$R,DDH_Xuyen!$D:$D,AC$1,DDH_Xuyen!$K:$K,$A16)+SUMIFS(DDH_Thư!$R:$R,DDH_Thư!$D:$D,AC$1,DDH_Thư!$K:$K,$A16)</f>
        <v>0</v>
      </c>
      <c r="AD16" s="41">
        <f>SUMIFS(DDH_Xuyen!$R:$R,DDH_Xuyen!$D:$D,AD$1,DDH_Xuyen!$K:$K,$A16)+SUMIFS(DDH_Thư!$R:$R,DDH_Thư!$D:$D,AD$1,DDH_Thư!$K:$K,$A16)</f>
        <v>0</v>
      </c>
      <c r="AE16" s="41">
        <f>SUMIFS(DDH_Xuyen!$R:$R,DDH_Xuyen!$D:$D,AE$1,DDH_Xuyen!$K:$K,$A16)+SUMIFS(DDH_Thư!$R:$R,DDH_Thư!$D:$D,AE$1,DDH_Thư!$K:$K,$A16)</f>
        <v>0</v>
      </c>
      <c r="AF16" s="41">
        <f>SUMIFS(DDH_Xuyen!$R:$R,DDH_Xuyen!$D:$D,AF$1,DDH_Xuyen!$K:$K,$A16)+SUMIFS(DDH_Thư!$R:$R,DDH_Thư!$D:$D,AF$1,DDH_Thư!$K:$K,$A16)</f>
        <v>0</v>
      </c>
      <c r="AG16" s="41">
        <f>SUMIFS(DDH_Xuyen!$R:$R,DDH_Xuyen!$D:$D,AG$1,DDH_Xuyen!$K:$K,$A16)+SUMIFS(DDH_Thư!$R:$R,DDH_Thư!$D:$D,AG$1,DDH_Thư!$K:$K,$A16)</f>
        <v>0</v>
      </c>
      <c r="AH16" s="41">
        <f>SUMIFS(DDH_Xuyen!$R:$R,DDH_Xuyen!$D:$D,AH$1,DDH_Xuyen!$K:$K,$A16)+SUMIFS(DDH_Thư!$R:$R,DDH_Thư!$D:$D,AH$1,DDH_Thư!$K:$K,$A16)</f>
        <v>0</v>
      </c>
      <c r="AI16" s="41">
        <f>SUMIFS(DDH_Xuyen!$R:$R,DDH_Xuyen!$D:$D,AI$1,DDH_Xuyen!$K:$K,$A16)+SUMIFS(DDH_Thư!$R:$R,DDH_Thư!$D:$D,AI$1,DDH_Thư!$K:$K,$A16)</f>
        <v>0</v>
      </c>
      <c r="AJ16" s="41">
        <f>SUMIFS(DDH_Xuyen!$R:$R,DDH_Xuyen!$D:$D,AJ$1,DDH_Xuyen!$K:$K,$A16)+SUMIFS(DDH_Thư!$R:$R,DDH_Thư!$D:$D,AJ$1,DDH_Thư!$K:$K,$A16)</f>
        <v>0</v>
      </c>
    </row>
    <row r="17" spans="1:36" ht="18.75" hidden="1" customHeight="1" x14ac:dyDescent="0.25">
      <c r="A17" s="23" t="s">
        <v>1701</v>
      </c>
      <c r="B17" s="22" t="s">
        <v>1702</v>
      </c>
      <c r="C17" s="24" t="s">
        <v>1763</v>
      </c>
      <c r="D17" t="str">
        <f t="shared" si="1"/>
        <v>Không kinh doanh</v>
      </c>
      <c r="E17" s="43">
        <f t="shared" si="2"/>
        <v>0</v>
      </c>
      <c r="F17" s="43"/>
      <c r="G17" s="41">
        <f>SUMIFS(DDH_Xuyen!$R:$R,DDH_Xuyen!$D:$D,G$1,DDH_Xuyen!$K:$K,$A17)+SUMIFS(DDH_Thư!$R:$R,DDH_Thư!$D:$D,G$1,DDH_Thư!$K:$K,$A17)</f>
        <v>0</v>
      </c>
      <c r="H17" s="41">
        <f>SUMIFS(DDH_Xuyen!$R:$R,DDH_Xuyen!$D:$D,H$1,DDH_Xuyen!$K:$K,$A17)+SUMIFS(DDH_Thư!$R:$R,DDH_Thư!$D:$D,H$1,DDH_Thư!$K:$K,$A17)</f>
        <v>0</v>
      </c>
      <c r="I17" s="41">
        <f>SUMIFS(DDH_Xuyen!$R:$R,DDH_Xuyen!$D:$D,I$1,DDH_Xuyen!$K:$K,$A17)+SUMIFS(DDH_Thư!$R:$R,DDH_Thư!$D:$D,I$1,DDH_Thư!$K:$K,$A17)</f>
        <v>0</v>
      </c>
      <c r="J17" s="41">
        <f>SUMIFS(DDH_Xuyen!$R:$R,DDH_Xuyen!$D:$D,J$1,DDH_Xuyen!$K:$K,$A17)+SUMIFS(DDH_Thư!$R:$R,DDH_Thư!$D:$D,J$1,DDH_Thư!$K:$K,$A17)</f>
        <v>0</v>
      </c>
      <c r="K17" s="41">
        <f>SUMIFS(DDH_Xuyen!$R:$R,DDH_Xuyen!$D:$D,K$1,DDH_Xuyen!$K:$K,$A17)+SUMIFS(DDH_Thư!$R:$R,DDH_Thư!$D:$D,K$1,DDH_Thư!$K:$K,$A17)</f>
        <v>0</v>
      </c>
      <c r="L17" s="41">
        <f>SUMIFS(DDH_Xuyen!$R:$R,DDH_Xuyen!$D:$D,L$1,DDH_Xuyen!$K:$K,$A17)+SUMIFS(DDH_Thư!$R:$R,DDH_Thư!$D:$D,L$1,DDH_Thư!$K:$K,$A17)</f>
        <v>0</v>
      </c>
      <c r="M17" s="41">
        <f>SUMIFS(DDH_Xuyen!$R:$R,DDH_Xuyen!$D:$D,M$1,DDH_Xuyen!$K:$K,$A17)+SUMIFS(DDH_Thư!$R:$R,DDH_Thư!$D:$D,M$1,DDH_Thư!$K:$K,$A17)</f>
        <v>0</v>
      </c>
      <c r="N17" s="41">
        <f>SUMIFS(DDH_Xuyen!$R:$R,DDH_Xuyen!$D:$D,N$1,DDH_Xuyen!$K:$K,$A17)+SUMIFS(DDH_Thư!$R:$R,DDH_Thư!$D:$D,N$1,DDH_Thư!$K:$K,$A17)</f>
        <v>0</v>
      </c>
      <c r="O17" s="41">
        <f>SUMIFS(DDH_Xuyen!$R:$R,DDH_Xuyen!$D:$D,O$1,DDH_Xuyen!$K:$K,$A17)+SUMIFS(DDH_Thư!$R:$R,DDH_Thư!$D:$D,O$1,DDH_Thư!$K:$K,$A17)</f>
        <v>0</v>
      </c>
      <c r="P17" s="41">
        <f>SUMIFS(DDH_Xuyen!$R:$R,DDH_Xuyen!$D:$D,P$1,DDH_Xuyen!$K:$K,$A17)+SUMIFS(DDH_Thư!$R:$R,DDH_Thư!$D:$D,P$1,DDH_Thư!$K:$K,$A17)</f>
        <v>0</v>
      </c>
      <c r="Q17" s="41">
        <f>SUMIFS(DDH_Xuyen!$R:$R,DDH_Xuyen!$D:$D,Q$1,DDH_Xuyen!$K:$K,$A17)+SUMIFS(DDH_Thư!$R:$R,DDH_Thư!$D:$D,Q$1,DDH_Thư!$K:$K,$A17)</f>
        <v>0</v>
      </c>
      <c r="R17" s="41">
        <f>SUMIFS(DDH_Xuyen!$R:$R,DDH_Xuyen!$D:$D,R$1,DDH_Xuyen!$K:$K,$A17)+SUMIFS(DDH_Thư!$R:$R,DDH_Thư!$D:$D,R$1,DDH_Thư!$K:$K,$A17)</f>
        <v>0</v>
      </c>
      <c r="S17" s="41">
        <f>SUMIFS(DDH_Xuyen!$R:$R,DDH_Xuyen!$D:$D,S$1,DDH_Xuyen!$K:$K,$A17)+SUMIFS(DDH_Thư!$R:$R,DDH_Thư!$D:$D,S$1,DDH_Thư!$K:$K,$A17)</f>
        <v>0</v>
      </c>
      <c r="T17" s="41">
        <f>SUMIFS(DDH_Xuyen!$R:$R,DDH_Xuyen!$D:$D,T$1,DDH_Xuyen!$K:$K,$A17)+SUMIFS(DDH_Thư!$R:$R,DDH_Thư!$D:$D,T$1,DDH_Thư!$K:$K,$A17)</f>
        <v>0</v>
      </c>
      <c r="U17" s="41">
        <f>SUMIFS(DDH_Xuyen!$R:$R,DDH_Xuyen!$D:$D,U$1,DDH_Xuyen!$K:$K,$A17)+SUMIFS(DDH_Thư!$R:$R,DDH_Thư!$D:$D,U$1,DDH_Thư!$K:$K,$A17)</f>
        <v>0</v>
      </c>
      <c r="V17" s="41">
        <f>SUMIFS(DDH_Xuyen!$R:$R,DDH_Xuyen!$D:$D,V$1,DDH_Xuyen!$K:$K,$A17)+SUMIFS(DDH_Thư!$R:$R,DDH_Thư!$D:$D,V$1,DDH_Thư!$K:$K,$A17)</f>
        <v>0</v>
      </c>
      <c r="W17" s="41">
        <f>SUMIFS(DDH_Xuyen!$R:$R,DDH_Xuyen!$D:$D,W$1,DDH_Xuyen!$K:$K,$A17)+SUMIFS(DDH_Thư!$R:$R,DDH_Thư!$D:$D,W$1,DDH_Thư!$K:$K,$A17)</f>
        <v>0</v>
      </c>
      <c r="X17" s="41">
        <f>SUMIFS(DDH_Xuyen!$R:$R,DDH_Xuyen!$D:$D,X$1,DDH_Xuyen!$K:$K,$A17)+SUMIFS(DDH_Thư!$R:$R,DDH_Thư!$D:$D,X$1,DDH_Thư!$K:$K,$A17)</f>
        <v>0</v>
      </c>
      <c r="Y17" s="41">
        <f>SUMIFS(DDH_Xuyen!$R:$R,DDH_Xuyen!$D:$D,Y$1,DDH_Xuyen!$K:$K,$A17)+SUMIFS(DDH_Thư!$R:$R,DDH_Thư!$D:$D,Y$1,DDH_Thư!$K:$K,$A17)</f>
        <v>0</v>
      </c>
      <c r="Z17" s="41">
        <f>SUMIFS(DDH_Xuyen!$R:$R,DDH_Xuyen!$D:$D,Z$1,DDH_Xuyen!$K:$K,$A17)+SUMIFS(DDH_Thư!$R:$R,DDH_Thư!$D:$D,Z$1,DDH_Thư!$K:$K,$A17)</f>
        <v>0</v>
      </c>
      <c r="AA17" s="41">
        <f>SUMIFS(DDH_Xuyen!$R:$R,DDH_Xuyen!$D:$D,AA$1,DDH_Xuyen!$K:$K,$A17)+SUMIFS(DDH_Thư!$R:$R,DDH_Thư!$D:$D,AA$1,DDH_Thư!$K:$K,$A17)</f>
        <v>0</v>
      </c>
      <c r="AB17" s="41">
        <f>SUMIFS(DDH_Xuyen!$R:$R,DDH_Xuyen!$D:$D,AB$1,DDH_Xuyen!$K:$K,$A17)+SUMIFS(DDH_Thư!$R:$R,DDH_Thư!$D:$D,AB$1,DDH_Thư!$K:$K,$A17)</f>
        <v>0</v>
      </c>
      <c r="AC17" s="41">
        <f>SUMIFS(DDH_Xuyen!$R:$R,DDH_Xuyen!$D:$D,AC$1,DDH_Xuyen!$K:$K,$A17)+SUMIFS(DDH_Thư!$R:$R,DDH_Thư!$D:$D,AC$1,DDH_Thư!$K:$K,$A17)</f>
        <v>0</v>
      </c>
      <c r="AD17" s="41">
        <f>SUMIFS(DDH_Xuyen!$R:$R,DDH_Xuyen!$D:$D,AD$1,DDH_Xuyen!$K:$K,$A17)+SUMIFS(DDH_Thư!$R:$R,DDH_Thư!$D:$D,AD$1,DDH_Thư!$K:$K,$A17)</f>
        <v>0</v>
      </c>
      <c r="AE17" s="41">
        <f>SUMIFS(DDH_Xuyen!$R:$R,DDH_Xuyen!$D:$D,AE$1,DDH_Xuyen!$K:$K,$A17)+SUMIFS(DDH_Thư!$R:$R,DDH_Thư!$D:$D,AE$1,DDH_Thư!$K:$K,$A17)</f>
        <v>0</v>
      </c>
      <c r="AF17" s="41">
        <f>SUMIFS(DDH_Xuyen!$R:$R,DDH_Xuyen!$D:$D,AF$1,DDH_Xuyen!$K:$K,$A17)+SUMIFS(DDH_Thư!$R:$R,DDH_Thư!$D:$D,AF$1,DDH_Thư!$K:$K,$A17)</f>
        <v>0</v>
      </c>
      <c r="AG17" s="41">
        <f>SUMIFS(DDH_Xuyen!$R:$R,DDH_Xuyen!$D:$D,AG$1,DDH_Xuyen!$K:$K,$A17)+SUMIFS(DDH_Thư!$R:$R,DDH_Thư!$D:$D,AG$1,DDH_Thư!$K:$K,$A17)</f>
        <v>0</v>
      </c>
      <c r="AH17" s="41">
        <f>SUMIFS(DDH_Xuyen!$R:$R,DDH_Xuyen!$D:$D,AH$1,DDH_Xuyen!$K:$K,$A17)+SUMIFS(DDH_Thư!$R:$R,DDH_Thư!$D:$D,AH$1,DDH_Thư!$K:$K,$A17)</f>
        <v>0</v>
      </c>
      <c r="AI17" s="41">
        <f>SUMIFS(DDH_Xuyen!$R:$R,DDH_Xuyen!$D:$D,AI$1,DDH_Xuyen!$K:$K,$A17)+SUMIFS(DDH_Thư!$R:$R,DDH_Thư!$D:$D,AI$1,DDH_Thư!$K:$K,$A17)</f>
        <v>0</v>
      </c>
      <c r="AJ17" s="41">
        <f>SUMIFS(DDH_Xuyen!$R:$R,DDH_Xuyen!$D:$D,AJ$1,DDH_Xuyen!$K:$K,$A17)+SUMIFS(DDH_Thư!$R:$R,DDH_Thư!$D:$D,AJ$1,DDH_Thư!$K:$K,$A17)</f>
        <v>0</v>
      </c>
    </row>
    <row r="18" spans="1:36" ht="18.75" hidden="1" customHeight="1" x14ac:dyDescent="0.25">
      <c r="A18" s="23" t="s">
        <v>7671</v>
      </c>
      <c r="B18" s="22" t="s">
        <v>7672</v>
      </c>
      <c r="C18" s="24" t="s">
        <v>29</v>
      </c>
      <c r="D18" t="str">
        <f t="shared" si="1"/>
        <v>Không kinh doanh</v>
      </c>
      <c r="E18" s="43">
        <f t="shared" si="2"/>
        <v>0</v>
      </c>
      <c r="F18" s="43"/>
      <c r="G18" s="41">
        <f>SUMIFS(DDH_Xuyen!$R:$R,DDH_Xuyen!$D:$D,G$1,DDH_Xuyen!$K:$K,$A18)+SUMIFS(DDH_Thư!$R:$R,DDH_Thư!$D:$D,G$1,DDH_Thư!$K:$K,$A18)</f>
        <v>0</v>
      </c>
      <c r="H18" s="41">
        <f>SUMIFS(DDH_Xuyen!$R:$R,DDH_Xuyen!$D:$D,H$1,DDH_Xuyen!$K:$K,$A18)+SUMIFS(DDH_Thư!$R:$R,DDH_Thư!$D:$D,H$1,DDH_Thư!$K:$K,$A18)</f>
        <v>0</v>
      </c>
      <c r="I18" s="41">
        <f>SUMIFS(DDH_Xuyen!$R:$R,DDH_Xuyen!$D:$D,I$1,DDH_Xuyen!$K:$K,$A18)+SUMIFS(DDH_Thư!$R:$R,DDH_Thư!$D:$D,I$1,DDH_Thư!$K:$K,$A18)</f>
        <v>0</v>
      </c>
      <c r="J18" s="41">
        <f>SUMIFS(DDH_Xuyen!$R:$R,DDH_Xuyen!$D:$D,J$1,DDH_Xuyen!$K:$K,$A18)+SUMIFS(DDH_Thư!$R:$R,DDH_Thư!$D:$D,J$1,DDH_Thư!$K:$K,$A18)</f>
        <v>0</v>
      </c>
      <c r="K18" s="41">
        <f>SUMIFS(DDH_Xuyen!$R:$R,DDH_Xuyen!$D:$D,K$1,DDH_Xuyen!$K:$K,$A18)+SUMIFS(DDH_Thư!$R:$R,DDH_Thư!$D:$D,K$1,DDH_Thư!$K:$K,$A18)</f>
        <v>0</v>
      </c>
      <c r="L18" s="41">
        <f>SUMIFS(DDH_Xuyen!$R:$R,DDH_Xuyen!$D:$D,L$1,DDH_Xuyen!$K:$K,$A18)+SUMIFS(DDH_Thư!$R:$R,DDH_Thư!$D:$D,L$1,DDH_Thư!$K:$K,$A18)</f>
        <v>0</v>
      </c>
      <c r="M18" s="41">
        <f>SUMIFS(DDH_Xuyen!$R:$R,DDH_Xuyen!$D:$D,M$1,DDH_Xuyen!$K:$K,$A18)+SUMIFS(DDH_Thư!$R:$R,DDH_Thư!$D:$D,M$1,DDH_Thư!$K:$K,$A18)</f>
        <v>0</v>
      </c>
      <c r="N18" s="41">
        <f>SUMIFS(DDH_Xuyen!$R:$R,DDH_Xuyen!$D:$D,N$1,DDH_Xuyen!$K:$K,$A18)+SUMIFS(DDH_Thư!$R:$R,DDH_Thư!$D:$D,N$1,DDH_Thư!$K:$K,$A18)</f>
        <v>0</v>
      </c>
      <c r="O18" s="41">
        <f>SUMIFS(DDH_Xuyen!$R:$R,DDH_Xuyen!$D:$D,O$1,DDH_Xuyen!$K:$K,$A18)+SUMIFS(DDH_Thư!$R:$R,DDH_Thư!$D:$D,O$1,DDH_Thư!$K:$K,$A18)</f>
        <v>0</v>
      </c>
      <c r="P18" s="41">
        <f>SUMIFS(DDH_Xuyen!$R:$R,DDH_Xuyen!$D:$D,P$1,DDH_Xuyen!$K:$K,$A18)+SUMIFS(DDH_Thư!$R:$R,DDH_Thư!$D:$D,P$1,DDH_Thư!$K:$K,$A18)</f>
        <v>0</v>
      </c>
      <c r="Q18" s="41">
        <f>SUMIFS(DDH_Xuyen!$R:$R,DDH_Xuyen!$D:$D,Q$1,DDH_Xuyen!$K:$K,$A18)+SUMIFS(DDH_Thư!$R:$R,DDH_Thư!$D:$D,Q$1,DDH_Thư!$K:$K,$A18)</f>
        <v>0</v>
      </c>
      <c r="R18" s="41">
        <f>SUMIFS(DDH_Xuyen!$R:$R,DDH_Xuyen!$D:$D,R$1,DDH_Xuyen!$K:$K,$A18)+SUMIFS(DDH_Thư!$R:$R,DDH_Thư!$D:$D,R$1,DDH_Thư!$K:$K,$A18)</f>
        <v>0</v>
      </c>
      <c r="S18" s="41">
        <f>SUMIFS(DDH_Xuyen!$R:$R,DDH_Xuyen!$D:$D,S$1,DDH_Xuyen!$K:$K,$A18)+SUMIFS(DDH_Thư!$R:$R,DDH_Thư!$D:$D,S$1,DDH_Thư!$K:$K,$A18)</f>
        <v>0</v>
      </c>
      <c r="T18" s="41">
        <f>SUMIFS(DDH_Xuyen!$R:$R,DDH_Xuyen!$D:$D,T$1,DDH_Xuyen!$K:$K,$A18)+SUMIFS(DDH_Thư!$R:$R,DDH_Thư!$D:$D,T$1,DDH_Thư!$K:$K,$A18)</f>
        <v>0</v>
      </c>
      <c r="U18" s="41">
        <f>SUMIFS(DDH_Xuyen!$R:$R,DDH_Xuyen!$D:$D,U$1,DDH_Xuyen!$K:$K,$A18)+SUMIFS(DDH_Thư!$R:$R,DDH_Thư!$D:$D,U$1,DDH_Thư!$K:$K,$A18)</f>
        <v>0</v>
      </c>
      <c r="V18" s="41">
        <f>SUMIFS(DDH_Xuyen!$R:$R,DDH_Xuyen!$D:$D,V$1,DDH_Xuyen!$K:$K,$A18)+SUMIFS(DDH_Thư!$R:$R,DDH_Thư!$D:$D,V$1,DDH_Thư!$K:$K,$A18)</f>
        <v>0</v>
      </c>
      <c r="W18" s="41">
        <f>SUMIFS(DDH_Xuyen!$R:$R,DDH_Xuyen!$D:$D,W$1,DDH_Xuyen!$K:$K,$A18)+SUMIFS(DDH_Thư!$R:$R,DDH_Thư!$D:$D,W$1,DDH_Thư!$K:$K,$A18)</f>
        <v>0</v>
      </c>
      <c r="X18" s="41">
        <f>SUMIFS(DDH_Xuyen!$R:$R,DDH_Xuyen!$D:$D,X$1,DDH_Xuyen!$K:$K,$A18)+SUMIFS(DDH_Thư!$R:$R,DDH_Thư!$D:$D,X$1,DDH_Thư!$K:$K,$A18)</f>
        <v>0</v>
      </c>
      <c r="Y18" s="41">
        <f>SUMIFS(DDH_Xuyen!$R:$R,DDH_Xuyen!$D:$D,Y$1,DDH_Xuyen!$K:$K,$A18)+SUMIFS(DDH_Thư!$R:$R,DDH_Thư!$D:$D,Y$1,DDH_Thư!$K:$K,$A18)</f>
        <v>0</v>
      </c>
      <c r="Z18" s="41">
        <f>SUMIFS(DDH_Xuyen!$R:$R,DDH_Xuyen!$D:$D,Z$1,DDH_Xuyen!$K:$K,$A18)+SUMIFS(DDH_Thư!$R:$R,DDH_Thư!$D:$D,Z$1,DDH_Thư!$K:$K,$A18)</f>
        <v>0</v>
      </c>
      <c r="AA18" s="41">
        <f>SUMIFS(DDH_Xuyen!$R:$R,DDH_Xuyen!$D:$D,AA$1,DDH_Xuyen!$K:$K,$A18)+SUMIFS(DDH_Thư!$R:$R,DDH_Thư!$D:$D,AA$1,DDH_Thư!$K:$K,$A18)</f>
        <v>0</v>
      </c>
      <c r="AB18" s="41">
        <f>SUMIFS(DDH_Xuyen!$R:$R,DDH_Xuyen!$D:$D,AB$1,DDH_Xuyen!$K:$K,$A18)+SUMIFS(DDH_Thư!$R:$R,DDH_Thư!$D:$D,AB$1,DDH_Thư!$K:$K,$A18)</f>
        <v>0</v>
      </c>
      <c r="AC18" s="41">
        <f>SUMIFS(DDH_Xuyen!$R:$R,DDH_Xuyen!$D:$D,AC$1,DDH_Xuyen!$K:$K,$A18)+SUMIFS(DDH_Thư!$R:$R,DDH_Thư!$D:$D,AC$1,DDH_Thư!$K:$K,$A18)</f>
        <v>0</v>
      </c>
      <c r="AD18" s="41">
        <f>SUMIFS(DDH_Xuyen!$R:$R,DDH_Xuyen!$D:$D,AD$1,DDH_Xuyen!$K:$K,$A18)+SUMIFS(DDH_Thư!$R:$R,DDH_Thư!$D:$D,AD$1,DDH_Thư!$K:$K,$A18)</f>
        <v>0</v>
      </c>
      <c r="AE18" s="41">
        <f>SUMIFS(DDH_Xuyen!$R:$R,DDH_Xuyen!$D:$D,AE$1,DDH_Xuyen!$K:$K,$A18)+SUMIFS(DDH_Thư!$R:$R,DDH_Thư!$D:$D,AE$1,DDH_Thư!$K:$K,$A18)</f>
        <v>0</v>
      </c>
      <c r="AF18" s="41">
        <f>SUMIFS(DDH_Xuyen!$R:$R,DDH_Xuyen!$D:$D,AF$1,DDH_Xuyen!$K:$K,$A18)+SUMIFS(DDH_Thư!$R:$R,DDH_Thư!$D:$D,AF$1,DDH_Thư!$K:$K,$A18)</f>
        <v>0</v>
      </c>
      <c r="AG18" s="41">
        <f>SUMIFS(DDH_Xuyen!$R:$R,DDH_Xuyen!$D:$D,AG$1,DDH_Xuyen!$K:$K,$A18)+SUMIFS(DDH_Thư!$R:$R,DDH_Thư!$D:$D,AG$1,DDH_Thư!$K:$K,$A18)</f>
        <v>0</v>
      </c>
      <c r="AH18" s="41">
        <f>SUMIFS(DDH_Xuyen!$R:$R,DDH_Xuyen!$D:$D,AH$1,DDH_Xuyen!$K:$K,$A18)+SUMIFS(DDH_Thư!$R:$R,DDH_Thư!$D:$D,AH$1,DDH_Thư!$K:$K,$A18)</f>
        <v>0</v>
      </c>
      <c r="AI18" s="41">
        <f>SUMIFS(DDH_Xuyen!$R:$R,DDH_Xuyen!$D:$D,AI$1,DDH_Xuyen!$K:$K,$A18)+SUMIFS(DDH_Thư!$R:$R,DDH_Thư!$D:$D,AI$1,DDH_Thư!$K:$K,$A18)</f>
        <v>0</v>
      </c>
      <c r="AJ18" s="41">
        <f>SUMIFS(DDH_Xuyen!$R:$R,DDH_Xuyen!$D:$D,AJ$1,DDH_Xuyen!$K:$K,$A18)+SUMIFS(DDH_Thư!$R:$R,DDH_Thư!$D:$D,AJ$1,DDH_Thư!$K:$K,$A18)</f>
        <v>0</v>
      </c>
    </row>
    <row r="19" spans="1:36" ht="18.75" customHeight="1" x14ac:dyDescent="0.25">
      <c r="A19" s="23" t="s">
        <v>598</v>
      </c>
      <c r="B19" s="22" t="s">
        <v>599</v>
      </c>
      <c r="C19" s="24" t="s">
        <v>1764</v>
      </c>
      <c r="D19" t="str">
        <f t="shared" si="1"/>
        <v>Đang kinh doanh</v>
      </c>
      <c r="E19" s="43">
        <f t="shared" si="2"/>
        <v>69</v>
      </c>
      <c r="F19" s="43"/>
      <c r="G19" s="41">
        <f>SUMIFS(DDH_Xuyen!$R:$R,DDH_Xuyen!$D:$D,G$1,DDH_Xuyen!$K:$K,$A19)+SUMIFS(DDH_Thư!$R:$R,DDH_Thư!$D:$D,G$1,DDH_Thư!$K:$K,$A19)</f>
        <v>0</v>
      </c>
      <c r="H19" s="41">
        <f>SUMIFS(DDH_Xuyen!$R:$R,DDH_Xuyen!$D:$D,H$1,DDH_Xuyen!$K:$K,$A19)+SUMIFS(DDH_Thư!$R:$R,DDH_Thư!$D:$D,H$1,DDH_Thư!$K:$K,$A19)</f>
        <v>0</v>
      </c>
      <c r="I19" s="41">
        <f>SUMIFS(DDH_Xuyen!$R:$R,DDH_Xuyen!$D:$D,I$1,DDH_Xuyen!$K:$K,$A19)+SUMIFS(DDH_Thư!$R:$R,DDH_Thư!$D:$D,I$1,DDH_Thư!$K:$K,$A19)</f>
        <v>0</v>
      </c>
      <c r="J19" s="41">
        <f>SUMIFS(DDH_Xuyen!$R:$R,DDH_Xuyen!$D:$D,J$1,DDH_Xuyen!$K:$K,$A19)+SUMIFS(DDH_Thư!$R:$R,DDH_Thư!$D:$D,J$1,DDH_Thư!$K:$K,$A19)</f>
        <v>10</v>
      </c>
      <c r="K19" s="41">
        <f>SUMIFS(DDH_Xuyen!$R:$R,DDH_Xuyen!$D:$D,K$1,DDH_Xuyen!$K:$K,$A19)+SUMIFS(DDH_Thư!$R:$R,DDH_Thư!$D:$D,K$1,DDH_Thư!$K:$K,$A19)</f>
        <v>5</v>
      </c>
      <c r="L19" s="41">
        <f>SUMIFS(DDH_Xuyen!$R:$R,DDH_Xuyen!$D:$D,L$1,DDH_Xuyen!$K:$K,$A19)+SUMIFS(DDH_Thư!$R:$R,DDH_Thư!$D:$D,L$1,DDH_Thư!$K:$K,$A19)</f>
        <v>15</v>
      </c>
      <c r="M19" s="41">
        <f>SUMIFS(DDH_Xuyen!$R:$R,DDH_Xuyen!$D:$D,M$1,DDH_Xuyen!$K:$K,$A19)+SUMIFS(DDH_Thư!$R:$R,DDH_Thư!$D:$D,M$1,DDH_Thư!$K:$K,$A19)</f>
        <v>8</v>
      </c>
      <c r="N19" s="41">
        <f>SUMIFS(DDH_Xuyen!$R:$R,DDH_Xuyen!$D:$D,N$1,DDH_Xuyen!$K:$K,$A19)+SUMIFS(DDH_Thư!$R:$R,DDH_Thư!$D:$D,N$1,DDH_Thư!$K:$K,$A19)</f>
        <v>0</v>
      </c>
      <c r="O19" s="41">
        <f>SUMIFS(DDH_Xuyen!$R:$R,DDH_Xuyen!$D:$D,O$1,DDH_Xuyen!$K:$K,$A19)+SUMIFS(DDH_Thư!$R:$R,DDH_Thư!$D:$D,O$1,DDH_Thư!$K:$K,$A19)</f>
        <v>10</v>
      </c>
      <c r="P19" s="41">
        <f>SUMIFS(DDH_Xuyen!$R:$R,DDH_Xuyen!$D:$D,P$1,DDH_Xuyen!$K:$K,$A19)+SUMIFS(DDH_Thư!$R:$R,DDH_Thư!$D:$D,P$1,DDH_Thư!$K:$K,$A19)</f>
        <v>13</v>
      </c>
      <c r="Q19" s="41">
        <f>SUMIFS(DDH_Xuyen!$R:$R,DDH_Xuyen!$D:$D,Q$1,DDH_Xuyen!$K:$K,$A19)+SUMIFS(DDH_Thư!$R:$R,DDH_Thư!$D:$D,Q$1,DDH_Thư!$K:$K,$A19)</f>
        <v>8</v>
      </c>
      <c r="R19" s="41">
        <f>SUMIFS(DDH_Xuyen!$R:$R,DDH_Xuyen!$D:$D,R$1,DDH_Xuyen!$K:$K,$A19)+SUMIFS(DDH_Thư!$R:$R,DDH_Thư!$D:$D,R$1,DDH_Thư!$K:$K,$A19)</f>
        <v>0</v>
      </c>
      <c r="S19" s="41">
        <f>SUMIFS(DDH_Xuyen!$R:$R,DDH_Xuyen!$D:$D,S$1,DDH_Xuyen!$K:$K,$A19)+SUMIFS(DDH_Thư!$R:$R,DDH_Thư!$D:$D,S$1,DDH_Thư!$K:$K,$A19)</f>
        <v>0</v>
      </c>
      <c r="T19" s="41">
        <f>SUMIFS(DDH_Xuyen!$R:$R,DDH_Xuyen!$D:$D,T$1,DDH_Xuyen!$K:$K,$A19)+SUMIFS(DDH_Thư!$R:$R,DDH_Thư!$D:$D,T$1,DDH_Thư!$K:$K,$A19)</f>
        <v>0</v>
      </c>
      <c r="U19" s="41">
        <f>SUMIFS(DDH_Xuyen!$R:$R,DDH_Xuyen!$D:$D,U$1,DDH_Xuyen!$K:$K,$A19)+SUMIFS(DDH_Thư!$R:$R,DDH_Thư!$D:$D,U$1,DDH_Thư!$K:$K,$A19)</f>
        <v>0</v>
      </c>
      <c r="V19" s="41">
        <f>SUMIFS(DDH_Xuyen!$R:$R,DDH_Xuyen!$D:$D,V$1,DDH_Xuyen!$K:$K,$A19)+SUMIFS(DDH_Thư!$R:$R,DDH_Thư!$D:$D,V$1,DDH_Thư!$K:$K,$A19)</f>
        <v>0</v>
      </c>
      <c r="W19" s="41">
        <f>SUMIFS(DDH_Xuyen!$R:$R,DDH_Xuyen!$D:$D,W$1,DDH_Xuyen!$K:$K,$A19)+SUMIFS(DDH_Thư!$R:$R,DDH_Thư!$D:$D,W$1,DDH_Thư!$K:$K,$A19)</f>
        <v>0</v>
      </c>
      <c r="X19" s="41">
        <f>SUMIFS(DDH_Xuyen!$R:$R,DDH_Xuyen!$D:$D,X$1,DDH_Xuyen!$K:$K,$A19)+SUMIFS(DDH_Thư!$R:$R,DDH_Thư!$D:$D,X$1,DDH_Thư!$K:$K,$A19)</f>
        <v>0</v>
      </c>
      <c r="Y19" s="41">
        <f>SUMIFS(DDH_Xuyen!$R:$R,DDH_Xuyen!$D:$D,Y$1,DDH_Xuyen!$K:$K,$A19)+SUMIFS(DDH_Thư!$R:$R,DDH_Thư!$D:$D,Y$1,DDH_Thư!$K:$K,$A19)</f>
        <v>0</v>
      </c>
      <c r="Z19" s="41">
        <f>SUMIFS(DDH_Xuyen!$R:$R,DDH_Xuyen!$D:$D,Z$1,DDH_Xuyen!$K:$K,$A19)+SUMIFS(DDH_Thư!$R:$R,DDH_Thư!$D:$D,Z$1,DDH_Thư!$K:$K,$A19)</f>
        <v>0</v>
      </c>
      <c r="AA19" s="41">
        <f>SUMIFS(DDH_Xuyen!$R:$R,DDH_Xuyen!$D:$D,AA$1,DDH_Xuyen!$K:$K,$A19)+SUMIFS(DDH_Thư!$R:$R,DDH_Thư!$D:$D,AA$1,DDH_Thư!$K:$K,$A19)</f>
        <v>0</v>
      </c>
      <c r="AB19" s="41">
        <f>SUMIFS(DDH_Xuyen!$R:$R,DDH_Xuyen!$D:$D,AB$1,DDH_Xuyen!$K:$K,$A19)+SUMIFS(DDH_Thư!$R:$R,DDH_Thư!$D:$D,AB$1,DDH_Thư!$K:$K,$A19)</f>
        <v>0</v>
      </c>
      <c r="AC19" s="41">
        <f>SUMIFS(DDH_Xuyen!$R:$R,DDH_Xuyen!$D:$D,AC$1,DDH_Xuyen!$K:$K,$A19)+SUMIFS(DDH_Thư!$R:$R,DDH_Thư!$D:$D,AC$1,DDH_Thư!$K:$K,$A19)</f>
        <v>0</v>
      </c>
      <c r="AD19" s="41">
        <f>SUMIFS(DDH_Xuyen!$R:$R,DDH_Xuyen!$D:$D,AD$1,DDH_Xuyen!$K:$K,$A19)+SUMIFS(DDH_Thư!$R:$R,DDH_Thư!$D:$D,AD$1,DDH_Thư!$K:$K,$A19)</f>
        <v>0</v>
      </c>
      <c r="AE19" s="41">
        <f>SUMIFS(DDH_Xuyen!$R:$R,DDH_Xuyen!$D:$D,AE$1,DDH_Xuyen!$K:$K,$A19)+SUMIFS(DDH_Thư!$R:$R,DDH_Thư!$D:$D,AE$1,DDH_Thư!$K:$K,$A19)</f>
        <v>0</v>
      </c>
      <c r="AF19" s="41">
        <f>SUMIFS(DDH_Xuyen!$R:$R,DDH_Xuyen!$D:$D,AF$1,DDH_Xuyen!$K:$K,$A19)+SUMIFS(DDH_Thư!$R:$R,DDH_Thư!$D:$D,AF$1,DDH_Thư!$K:$K,$A19)</f>
        <v>0</v>
      </c>
      <c r="AG19" s="41">
        <f>SUMIFS(DDH_Xuyen!$R:$R,DDH_Xuyen!$D:$D,AG$1,DDH_Xuyen!$K:$K,$A19)+SUMIFS(DDH_Thư!$R:$R,DDH_Thư!$D:$D,AG$1,DDH_Thư!$K:$K,$A19)</f>
        <v>0</v>
      </c>
      <c r="AH19" s="41">
        <f>SUMIFS(DDH_Xuyen!$R:$R,DDH_Xuyen!$D:$D,AH$1,DDH_Xuyen!$K:$K,$A19)+SUMIFS(DDH_Thư!$R:$R,DDH_Thư!$D:$D,AH$1,DDH_Thư!$K:$K,$A19)</f>
        <v>0</v>
      </c>
      <c r="AI19" s="41">
        <f>SUMIFS(DDH_Xuyen!$R:$R,DDH_Xuyen!$D:$D,AI$1,DDH_Xuyen!$K:$K,$A19)+SUMIFS(DDH_Thư!$R:$R,DDH_Thư!$D:$D,AI$1,DDH_Thư!$K:$K,$A19)</f>
        <v>0</v>
      </c>
      <c r="AJ19" s="41">
        <f>SUMIFS(DDH_Xuyen!$R:$R,DDH_Xuyen!$D:$D,AJ$1,DDH_Xuyen!$K:$K,$A19)+SUMIFS(DDH_Thư!$R:$R,DDH_Thư!$D:$D,AJ$1,DDH_Thư!$K:$K,$A19)</f>
        <v>0</v>
      </c>
    </row>
    <row r="20" spans="1:36" ht="18.75" customHeight="1" x14ac:dyDescent="0.25">
      <c r="A20" s="23" t="s">
        <v>7673</v>
      </c>
      <c r="B20" s="22" t="s">
        <v>7674</v>
      </c>
      <c r="C20" s="24" t="s">
        <v>1764</v>
      </c>
      <c r="D20" t="str">
        <f t="shared" si="1"/>
        <v>Đang kinh doanh</v>
      </c>
      <c r="E20" s="43">
        <f t="shared" si="2"/>
        <v>64</v>
      </c>
      <c r="F20" s="43"/>
      <c r="G20" s="41">
        <f>SUMIFS(DDH_Xuyen!$R:$R,DDH_Xuyen!$D:$D,G$1,DDH_Xuyen!$K:$K,$A20)+SUMIFS(DDH_Thư!$R:$R,DDH_Thư!$D:$D,G$1,DDH_Thư!$K:$K,$A20)</f>
        <v>0</v>
      </c>
      <c r="H20" s="41">
        <f>SUMIFS(DDH_Xuyen!$R:$R,DDH_Xuyen!$D:$D,H$1,DDH_Xuyen!$K:$K,$A20)+SUMIFS(DDH_Thư!$R:$R,DDH_Thư!$D:$D,H$1,DDH_Thư!$K:$K,$A20)</f>
        <v>0</v>
      </c>
      <c r="I20" s="41">
        <f>SUMIFS(DDH_Xuyen!$R:$R,DDH_Xuyen!$D:$D,I$1,DDH_Xuyen!$K:$K,$A20)+SUMIFS(DDH_Thư!$R:$R,DDH_Thư!$D:$D,I$1,DDH_Thư!$K:$K,$A20)</f>
        <v>0</v>
      </c>
      <c r="J20" s="41">
        <f>SUMIFS(DDH_Xuyen!$R:$R,DDH_Xuyen!$D:$D,J$1,DDH_Xuyen!$K:$K,$A20)+SUMIFS(DDH_Thư!$R:$R,DDH_Thư!$D:$D,J$1,DDH_Thư!$K:$K,$A20)</f>
        <v>10</v>
      </c>
      <c r="K20" s="41">
        <f>SUMIFS(DDH_Xuyen!$R:$R,DDH_Xuyen!$D:$D,K$1,DDH_Xuyen!$K:$K,$A20)+SUMIFS(DDH_Thư!$R:$R,DDH_Thư!$D:$D,K$1,DDH_Thư!$K:$K,$A20)</f>
        <v>0</v>
      </c>
      <c r="L20" s="41">
        <f>SUMIFS(DDH_Xuyen!$R:$R,DDH_Xuyen!$D:$D,L$1,DDH_Xuyen!$K:$K,$A20)+SUMIFS(DDH_Thư!$R:$R,DDH_Thư!$D:$D,L$1,DDH_Thư!$K:$K,$A20)</f>
        <v>15</v>
      </c>
      <c r="M20" s="41">
        <f>SUMIFS(DDH_Xuyen!$R:$R,DDH_Xuyen!$D:$D,M$1,DDH_Xuyen!$K:$K,$A20)+SUMIFS(DDH_Thư!$R:$R,DDH_Thư!$D:$D,M$1,DDH_Thư!$K:$K,$A20)</f>
        <v>8</v>
      </c>
      <c r="N20" s="41">
        <f>SUMIFS(DDH_Xuyen!$R:$R,DDH_Xuyen!$D:$D,N$1,DDH_Xuyen!$K:$K,$A20)+SUMIFS(DDH_Thư!$R:$R,DDH_Thư!$D:$D,N$1,DDH_Thư!$K:$K,$A20)</f>
        <v>0</v>
      </c>
      <c r="O20" s="41">
        <f>SUMIFS(DDH_Xuyen!$R:$R,DDH_Xuyen!$D:$D,O$1,DDH_Xuyen!$K:$K,$A20)+SUMIFS(DDH_Thư!$R:$R,DDH_Thư!$D:$D,O$1,DDH_Thư!$K:$K,$A20)</f>
        <v>10</v>
      </c>
      <c r="P20" s="41">
        <f>SUMIFS(DDH_Xuyen!$R:$R,DDH_Xuyen!$D:$D,P$1,DDH_Xuyen!$K:$K,$A20)+SUMIFS(DDH_Thư!$R:$R,DDH_Thư!$D:$D,P$1,DDH_Thư!$K:$K,$A20)</f>
        <v>13</v>
      </c>
      <c r="Q20" s="41">
        <f>SUMIFS(DDH_Xuyen!$R:$R,DDH_Xuyen!$D:$D,Q$1,DDH_Xuyen!$K:$K,$A20)+SUMIFS(DDH_Thư!$R:$R,DDH_Thư!$D:$D,Q$1,DDH_Thư!$K:$K,$A20)</f>
        <v>8</v>
      </c>
      <c r="R20" s="41">
        <f>SUMIFS(DDH_Xuyen!$R:$R,DDH_Xuyen!$D:$D,R$1,DDH_Xuyen!$K:$K,$A20)+SUMIFS(DDH_Thư!$R:$R,DDH_Thư!$D:$D,R$1,DDH_Thư!$K:$K,$A20)</f>
        <v>0</v>
      </c>
      <c r="S20" s="41">
        <f>SUMIFS(DDH_Xuyen!$R:$R,DDH_Xuyen!$D:$D,S$1,DDH_Xuyen!$K:$K,$A20)+SUMIFS(DDH_Thư!$R:$R,DDH_Thư!$D:$D,S$1,DDH_Thư!$K:$K,$A20)</f>
        <v>0</v>
      </c>
      <c r="T20" s="41">
        <f>SUMIFS(DDH_Xuyen!$R:$R,DDH_Xuyen!$D:$D,T$1,DDH_Xuyen!$K:$K,$A20)+SUMIFS(DDH_Thư!$R:$R,DDH_Thư!$D:$D,T$1,DDH_Thư!$K:$K,$A20)</f>
        <v>0</v>
      </c>
      <c r="U20" s="41">
        <f>SUMIFS(DDH_Xuyen!$R:$R,DDH_Xuyen!$D:$D,U$1,DDH_Xuyen!$K:$K,$A20)+SUMIFS(DDH_Thư!$R:$R,DDH_Thư!$D:$D,U$1,DDH_Thư!$K:$K,$A20)</f>
        <v>0</v>
      </c>
      <c r="V20" s="41">
        <f>SUMIFS(DDH_Xuyen!$R:$R,DDH_Xuyen!$D:$D,V$1,DDH_Xuyen!$K:$K,$A20)+SUMIFS(DDH_Thư!$R:$R,DDH_Thư!$D:$D,V$1,DDH_Thư!$K:$K,$A20)</f>
        <v>0</v>
      </c>
      <c r="W20" s="41">
        <f>SUMIFS(DDH_Xuyen!$R:$R,DDH_Xuyen!$D:$D,W$1,DDH_Xuyen!$K:$K,$A20)+SUMIFS(DDH_Thư!$R:$R,DDH_Thư!$D:$D,W$1,DDH_Thư!$K:$K,$A20)</f>
        <v>0</v>
      </c>
      <c r="X20" s="41">
        <f>SUMIFS(DDH_Xuyen!$R:$R,DDH_Xuyen!$D:$D,X$1,DDH_Xuyen!$K:$K,$A20)+SUMIFS(DDH_Thư!$R:$R,DDH_Thư!$D:$D,X$1,DDH_Thư!$K:$K,$A20)</f>
        <v>0</v>
      </c>
      <c r="Y20" s="41">
        <f>SUMIFS(DDH_Xuyen!$R:$R,DDH_Xuyen!$D:$D,Y$1,DDH_Xuyen!$K:$K,$A20)+SUMIFS(DDH_Thư!$R:$R,DDH_Thư!$D:$D,Y$1,DDH_Thư!$K:$K,$A20)</f>
        <v>0</v>
      </c>
      <c r="Z20" s="41">
        <f>SUMIFS(DDH_Xuyen!$R:$R,DDH_Xuyen!$D:$D,Z$1,DDH_Xuyen!$K:$K,$A20)+SUMIFS(DDH_Thư!$R:$R,DDH_Thư!$D:$D,Z$1,DDH_Thư!$K:$K,$A20)</f>
        <v>0</v>
      </c>
      <c r="AA20" s="41">
        <f>SUMIFS(DDH_Xuyen!$R:$R,DDH_Xuyen!$D:$D,AA$1,DDH_Xuyen!$K:$K,$A20)+SUMIFS(DDH_Thư!$R:$R,DDH_Thư!$D:$D,AA$1,DDH_Thư!$K:$K,$A20)</f>
        <v>0</v>
      </c>
      <c r="AB20" s="41">
        <f>SUMIFS(DDH_Xuyen!$R:$R,DDH_Xuyen!$D:$D,AB$1,DDH_Xuyen!$K:$K,$A20)+SUMIFS(DDH_Thư!$R:$R,DDH_Thư!$D:$D,AB$1,DDH_Thư!$K:$K,$A20)</f>
        <v>0</v>
      </c>
      <c r="AC20" s="41">
        <f>SUMIFS(DDH_Xuyen!$R:$R,DDH_Xuyen!$D:$D,AC$1,DDH_Xuyen!$K:$K,$A20)+SUMIFS(DDH_Thư!$R:$R,DDH_Thư!$D:$D,AC$1,DDH_Thư!$K:$K,$A20)</f>
        <v>0</v>
      </c>
      <c r="AD20" s="41">
        <f>SUMIFS(DDH_Xuyen!$R:$R,DDH_Xuyen!$D:$D,AD$1,DDH_Xuyen!$K:$K,$A20)+SUMIFS(DDH_Thư!$R:$R,DDH_Thư!$D:$D,AD$1,DDH_Thư!$K:$K,$A20)</f>
        <v>0</v>
      </c>
      <c r="AE20" s="41">
        <f>SUMIFS(DDH_Xuyen!$R:$R,DDH_Xuyen!$D:$D,AE$1,DDH_Xuyen!$K:$K,$A20)+SUMIFS(DDH_Thư!$R:$R,DDH_Thư!$D:$D,AE$1,DDH_Thư!$K:$K,$A20)</f>
        <v>0</v>
      </c>
      <c r="AF20" s="41">
        <f>SUMIFS(DDH_Xuyen!$R:$R,DDH_Xuyen!$D:$D,AF$1,DDH_Xuyen!$K:$K,$A20)+SUMIFS(DDH_Thư!$R:$R,DDH_Thư!$D:$D,AF$1,DDH_Thư!$K:$K,$A20)</f>
        <v>0</v>
      </c>
      <c r="AG20" s="41">
        <f>SUMIFS(DDH_Xuyen!$R:$R,DDH_Xuyen!$D:$D,AG$1,DDH_Xuyen!$K:$K,$A20)+SUMIFS(DDH_Thư!$R:$R,DDH_Thư!$D:$D,AG$1,DDH_Thư!$K:$K,$A20)</f>
        <v>0</v>
      </c>
      <c r="AH20" s="41">
        <f>SUMIFS(DDH_Xuyen!$R:$R,DDH_Xuyen!$D:$D,AH$1,DDH_Xuyen!$K:$K,$A20)+SUMIFS(DDH_Thư!$R:$R,DDH_Thư!$D:$D,AH$1,DDH_Thư!$K:$K,$A20)</f>
        <v>0</v>
      </c>
      <c r="AI20" s="41">
        <f>SUMIFS(DDH_Xuyen!$R:$R,DDH_Xuyen!$D:$D,AI$1,DDH_Xuyen!$K:$K,$A20)+SUMIFS(DDH_Thư!$R:$R,DDH_Thư!$D:$D,AI$1,DDH_Thư!$K:$K,$A20)</f>
        <v>0</v>
      </c>
      <c r="AJ20" s="41">
        <f>SUMIFS(DDH_Xuyen!$R:$R,DDH_Xuyen!$D:$D,AJ$1,DDH_Xuyen!$K:$K,$A20)+SUMIFS(DDH_Thư!$R:$R,DDH_Thư!$D:$D,AJ$1,DDH_Thư!$K:$K,$A20)</f>
        <v>0</v>
      </c>
    </row>
    <row r="21" spans="1:36" ht="18.75" customHeight="1" x14ac:dyDescent="0.25">
      <c r="A21" s="23" t="s">
        <v>1703</v>
      </c>
      <c r="B21" s="22" t="s">
        <v>1704</v>
      </c>
      <c r="C21" s="24" t="s">
        <v>1764</v>
      </c>
      <c r="D21" t="str">
        <f t="shared" si="1"/>
        <v>Đang kinh doanh</v>
      </c>
      <c r="E21" s="43">
        <f t="shared" si="2"/>
        <v>10</v>
      </c>
      <c r="F21" s="43"/>
      <c r="G21" s="41">
        <f>SUMIFS(DDH_Xuyen!$R:$R,DDH_Xuyen!$D:$D,G$1,DDH_Xuyen!$K:$K,$A21)+SUMIFS(DDH_Thư!$R:$R,DDH_Thư!$D:$D,G$1,DDH_Thư!$K:$K,$A21)</f>
        <v>5</v>
      </c>
      <c r="H21" s="41">
        <f>SUMIFS(DDH_Xuyen!$R:$R,DDH_Xuyen!$D:$D,H$1,DDH_Xuyen!$K:$K,$A21)+SUMIFS(DDH_Thư!$R:$R,DDH_Thư!$D:$D,H$1,DDH_Thư!$K:$K,$A21)</f>
        <v>0</v>
      </c>
      <c r="I21" s="41">
        <f>SUMIFS(DDH_Xuyen!$R:$R,DDH_Xuyen!$D:$D,I$1,DDH_Xuyen!$K:$K,$A21)+SUMIFS(DDH_Thư!$R:$R,DDH_Thư!$D:$D,I$1,DDH_Thư!$K:$K,$A21)</f>
        <v>0</v>
      </c>
      <c r="J21" s="41">
        <f>SUMIFS(DDH_Xuyen!$R:$R,DDH_Xuyen!$D:$D,J$1,DDH_Xuyen!$K:$K,$A21)+SUMIFS(DDH_Thư!$R:$R,DDH_Thư!$D:$D,J$1,DDH_Thư!$K:$K,$A21)</f>
        <v>0</v>
      </c>
      <c r="K21" s="41">
        <f>SUMIFS(DDH_Xuyen!$R:$R,DDH_Xuyen!$D:$D,K$1,DDH_Xuyen!$K:$K,$A21)+SUMIFS(DDH_Thư!$R:$R,DDH_Thư!$D:$D,K$1,DDH_Thư!$K:$K,$A21)</f>
        <v>0</v>
      </c>
      <c r="L21" s="41">
        <f>SUMIFS(DDH_Xuyen!$R:$R,DDH_Xuyen!$D:$D,L$1,DDH_Xuyen!$K:$K,$A21)+SUMIFS(DDH_Thư!$R:$R,DDH_Thư!$D:$D,L$1,DDH_Thư!$K:$K,$A21)</f>
        <v>0</v>
      </c>
      <c r="M21" s="41">
        <f>SUMIFS(DDH_Xuyen!$R:$R,DDH_Xuyen!$D:$D,M$1,DDH_Xuyen!$K:$K,$A21)+SUMIFS(DDH_Thư!$R:$R,DDH_Thư!$D:$D,M$1,DDH_Thư!$K:$K,$A21)</f>
        <v>0</v>
      </c>
      <c r="N21" s="41">
        <f>SUMIFS(DDH_Xuyen!$R:$R,DDH_Xuyen!$D:$D,N$1,DDH_Xuyen!$K:$K,$A21)+SUMIFS(DDH_Thư!$R:$R,DDH_Thư!$D:$D,N$1,DDH_Thư!$K:$K,$A21)</f>
        <v>0</v>
      </c>
      <c r="O21" s="41">
        <f>SUMIFS(DDH_Xuyen!$R:$R,DDH_Xuyen!$D:$D,O$1,DDH_Xuyen!$K:$K,$A21)+SUMIFS(DDH_Thư!$R:$R,DDH_Thư!$D:$D,O$1,DDH_Thư!$K:$K,$A21)</f>
        <v>0</v>
      </c>
      <c r="P21" s="41">
        <f>SUMIFS(DDH_Xuyen!$R:$R,DDH_Xuyen!$D:$D,P$1,DDH_Xuyen!$K:$K,$A21)+SUMIFS(DDH_Thư!$R:$R,DDH_Thư!$D:$D,P$1,DDH_Thư!$K:$K,$A21)</f>
        <v>0</v>
      </c>
      <c r="Q21" s="41">
        <f>SUMIFS(DDH_Xuyen!$R:$R,DDH_Xuyen!$D:$D,Q$1,DDH_Xuyen!$K:$K,$A21)+SUMIFS(DDH_Thư!$R:$R,DDH_Thư!$D:$D,Q$1,DDH_Thư!$K:$K,$A21)</f>
        <v>0</v>
      </c>
      <c r="R21" s="41">
        <f>SUMIFS(DDH_Xuyen!$R:$R,DDH_Xuyen!$D:$D,R$1,DDH_Xuyen!$K:$K,$A21)+SUMIFS(DDH_Thư!$R:$R,DDH_Thư!$D:$D,R$1,DDH_Thư!$K:$K,$A21)</f>
        <v>5</v>
      </c>
      <c r="S21" s="41">
        <f>SUMIFS(DDH_Xuyen!$R:$R,DDH_Xuyen!$D:$D,S$1,DDH_Xuyen!$K:$K,$A21)+SUMIFS(DDH_Thư!$R:$R,DDH_Thư!$D:$D,S$1,DDH_Thư!$K:$K,$A21)</f>
        <v>0</v>
      </c>
      <c r="T21" s="41">
        <f>SUMIFS(DDH_Xuyen!$R:$R,DDH_Xuyen!$D:$D,T$1,DDH_Xuyen!$K:$K,$A21)+SUMIFS(DDH_Thư!$R:$R,DDH_Thư!$D:$D,T$1,DDH_Thư!$K:$K,$A21)</f>
        <v>0</v>
      </c>
      <c r="U21" s="41">
        <f>SUMIFS(DDH_Xuyen!$R:$R,DDH_Xuyen!$D:$D,U$1,DDH_Xuyen!$K:$K,$A21)+SUMIFS(DDH_Thư!$R:$R,DDH_Thư!$D:$D,U$1,DDH_Thư!$K:$K,$A21)</f>
        <v>0</v>
      </c>
      <c r="V21" s="41">
        <f>SUMIFS(DDH_Xuyen!$R:$R,DDH_Xuyen!$D:$D,V$1,DDH_Xuyen!$K:$K,$A21)+SUMIFS(DDH_Thư!$R:$R,DDH_Thư!$D:$D,V$1,DDH_Thư!$K:$K,$A21)</f>
        <v>0</v>
      </c>
      <c r="W21" s="41">
        <f>SUMIFS(DDH_Xuyen!$R:$R,DDH_Xuyen!$D:$D,W$1,DDH_Xuyen!$K:$K,$A21)+SUMIFS(DDH_Thư!$R:$R,DDH_Thư!$D:$D,W$1,DDH_Thư!$K:$K,$A21)</f>
        <v>0</v>
      </c>
      <c r="X21" s="41">
        <f>SUMIFS(DDH_Xuyen!$R:$R,DDH_Xuyen!$D:$D,X$1,DDH_Xuyen!$K:$K,$A21)+SUMIFS(DDH_Thư!$R:$R,DDH_Thư!$D:$D,X$1,DDH_Thư!$K:$K,$A21)</f>
        <v>0</v>
      </c>
      <c r="Y21" s="41">
        <f>SUMIFS(DDH_Xuyen!$R:$R,DDH_Xuyen!$D:$D,Y$1,DDH_Xuyen!$K:$K,$A21)+SUMIFS(DDH_Thư!$R:$R,DDH_Thư!$D:$D,Y$1,DDH_Thư!$K:$K,$A21)</f>
        <v>0</v>
      </c>
      <c r="Z21" s="41">
        <f>SUMIFS(DDH_Xuyen!$R:$R,DDH_Xuyen!$D:$D,Z$1,DDH_Xuyen!$K:$K,$A21)+SUMIFS(DDH_Thư!$R:$R,DDH_Thư!$D:$D,Z$1,DDH_Thư!$K:$K,$A21)</f>
        <v>0</v>
      </c>
      <c r="AA21" s="41">
        <f>SUMIFS(DDH_Xuyen!$R:$R,DDH_Xuyen!$D:$D,AA$1,DDH_Xuyen!$K:$K,$A21)+SUMIFS(DDH_Thư!$R:$R,DDH_Thư!$D:$D,AA$1,DDH_Thư!$K:$K,$A21)</f>
        <v>0</v>
      </c>
      <c r="AB21" s="41">
        <f>SUMIFS(DDH_Xuyen!$R:$R,DDH_Xuyen!$D:$D,AB$1,DDH_Xuyen!$K:$K,$A21)+SUMIFS(DDH_Thư!$R:$R,DDH_Thư!$D:$D,AB$1,DDH_Thư!$K:$K,$A21)</f>
        <v>0</v>
      </c>
      <c r="AC21" s="41">
        <f>SUMIFS(DDH_Xuyen!$R:$R,DDH_Xuyen!$D:$D,AC$1,DDH_Xuyen!$K:$K,$A21)+SUMIFS(DDH_Thư!$R:$R,DDH_Thư!$D:$D,AC$1,DDH_Thư!$K:$K,$A21)</f>
        <v>0</v>
      </c>
      <c r="AD21" s="41">
        <f>SUMIFS(DDH_Xuyen!$R:$R,DDH_Xuyen!$D:$D,AD$1,DDH_Xuyen!$K:$K,$A21)+SUMIFS(DDH_Thư!$R:$R,DDH_Thư!$D:$D,AD$1,DDH_Thư!$K:$K,$A21)</f>
        <v>0</v>
      </c>
      <c r="AE21" s="41">
        <f>SUMIFS(DDH_Xuyen!$R:$R,DDH_Xuyen!$D:$D,AE$1,DDH_Xuyen!$K:$K,$A21)+SUMIFS(DDH_Thư!$R:$R,DDH_Thư!$D:$D,AE$1,DDH_Thư!$K:$K,$A21)</f>
        <v>0</v>
      </c>
      <c r="AF21" s="41">
        <f>SUMIFS(DDH_Xuyen!$R:$R,DDH_Xuyen!$D:$D,AF$1,DDH_Xuyen!$K:$K,$A21)+SUMIFS(DDH_Thư!$R:$R,DDH_Thư!$D:$D,AF$1,DDH_Thư!$K:$K,$A21)</f>
        <v>0</v>
      </c>
      <c r="AG21" s="41">
        <f>SUMIFS(DDH_Xuyen!$R:$R,DDH_Xuyen!$D:$D,AG$1,DDH_Xuyen!$K:$K,$A21)+SUMIFS(DDH_Thư!$R:$R,DDH_Thư!$D:$D,AG$1,DDH_Thư!$K:$K,$A21)</f>
        <v>0</v>
      </c>
      <c r="AH21" s="41">
        <f>SUMIFS(DDH_Xuyen!$R:$R,DDH_Xuyen!$D:$D,AH$1,DDH_Xuyen!$K:$K,$A21)+SUMIFS(DDH_Thư!$R:$R,DDH_Thư!$D:$D,AH$1,DDH_Thư!$K:$K,$A21)</f>
        <v>0</v>
      </c>
      <c r="AI21" s="41">
        <f>SUMIFS(DDH_Xuyen!$R:$R,DDH_Xuyen!$D:$D,AI$1,DDH_Xuyen!$K:$K,$A21)+SUMIFS(DDH_Thư!$R:$R,DDH_Thư!$D:$D,AI$1,DDH_Thư!$K:$K,$A21)</f>
        <v>0</v>
      </c>
      <c r="AJ21" s="41">
        <f>SUMIFS(DDH_Xuyen!$R:$R,DDH_Xuyen!$D:$D,AJ$1,DDH_Xuyen!$K:$K,$A21)+SUMIFS(DDH_Thư!$R:$R,DDH_Thư!$D:$D,AJ$1,DDH_Thư!$K:$K,$A21)</f>
        <v>0</v>
      </c>
    </row>
    <row r="22" spans="1:36" ht="18.75" hidden="1" customHeight="1" x14ac:dyDescent="0.25">
      <c r="A22" s="23" t="s">
        <v>1705</v>
      </c>
      <c r="B22" s="22" t="s">
        <v>1706</v>
      </c>
      <c r="C22" s="24" t="s">
        <v>1764</v>
      </c>
      <c r="D22" t="str">
        <f t="shared" si="1"/>
        <v>Không kinh doanh</v>
      </c>
      <c r="E22" s="43">
        <f t="shared" si="2"/>
        <v>0</v>
      </c>
      <c r="F22" s="43"/>
      <c r="G22" s="41">
        <f>SUMIFS(DDH_Xuyen!$R:$R,DDH_Xuyen!$D:$D,G$1,DDH_Xuyen!$K:$K,$A22)+SUMIFS(DDH_Thư!$R:$R,DDH_Thư!$D:$D,G$1,DDH_Thư!$K:$K,$A22)</f>
        <v>0</v>
      </c>
      <c r="H22" s="41">
        <f>SUMIFS(DDH_Xuyen!$R:$R,DDH_Xuyen!$D:$D,H$1,DDH_Xuyen!$K:$K,$A22)+SUMIFS(DDH_Thư!$R:$R,DDH_Thư!$D:$D,H$1,DDH_Thư!$K:$K,$A22)</f>
        <v>0</v>
      </c>
      <c r="I22" s="41">
        <f>SUMIFS(DDH_Xuyen!$R:$R,DDH_Xuyen!$D:$D,I$1,DDH_Xuyen!$K:$K,$A22)+SUMIFS(DDH_Thư!$R:$R,DDH_Thư!$D:$D,I$1,DDH_Thư!$K:$K,$A22)</f>
        <v>0</v>
      </c>
      <c r="J22" s="41">
        <f>SUMIFS(DDH_Xuyen!$R:$R,DDH_Xuyen!$D:$D,J$1,DDH_Xuyen!$K:$K,$A22)+SUMIFS(DDH_Thư!$R:$R,DDH_Thư!$D:$D,J$1,DDH_Thư!$K:$K,$A22)</f>
        <v>0</v>
      </c>
      <c r="K22" s="41">
        <f>SUMIFS(DDH_Xuyen!$R:$R,DDH_Xuyen!$D:$D,K$1,DDH_Xuyen!$K:$K,$A22)+SUMIFS(DDH_Thư!$R:$R,DDH_Thư!$D:$D,K$1,DDH_Thư!$K:$K,$A22)</f>
        <v>0</v>
      </c>
      <c r="L22" s="41">
        <f>SUMIFS(DDH_Xuyen!$R:$R,DDH_Xuyen!$D:$D,L$1,DDH_Xuyen!$K:$K,$A22)+SUMIFS(DDH_Thư!$R:$R,DDH_Thư!$D:$D,L$1,DDH_Thư!$K:$K,$A22)</f>
        <v>0</v>
      </c>
      <c r="M22" s="41">
        <f>SUMIFS(DDH_Xuyen!$R:$R,DDH_Xuyen!$D:$D,M$1,DDH_Xuyen!$K:$K,$A22)+SUMIFS(DDH_Thư!$R:$R,DDH_Thư!$D:$D,M$1,DDH_Thư!$K:$K,$A22)</f>
        <v>0</v>
      </c>
      <c r="N22" s="41">
        <f>SUMIFS(DDH_Xuyen!$R:$R,DDH_Xuyen!$D:$D,N$1,DDH_Xuyen!$K:$K,$A22)+SUMIFS(DDH_Thư!$R:$R,DDH_Thư!$D:$D,N$1,DDH_Thư!$K:$K,$A22)</f>
        <v>0</v>
      </c>
      <c r="O22" s="41">
        <f>SUMIFS(DDH_Xuyen!$R:$R,DDH_Xuyen!$D:$D,O$1,DDH_Xuyen!$K:$K,$A22)+SUMIFS(DDH_Thư!$R:$R,DDH_Thư!$D:$D,O$1,DDH_Thư!$K:$K,$A22)</f>
        <v>0</v>
      </c>
      <c r="P22" s="41">
        <f>SUMIFS(DDH_Xuyen!$R:$R,DDH_Xuyen!$D:$D,P$1,DDH_Xuyen!$K:$K,$A22)+SUMIFS(DDH_Thư!$R:$R,DDH_Thư!$D:$D,P$1,DDH_Thư!$K:$K,$A22)</f>
        <v>0</v>
      </c>
      <c r="Q22" s="41">
        <f>SUMIFS(DDH_Xuyen!$R:$R,DDH_Xuyen!$D:$D,Q$1,DDH_Xuyen!$K:$K,$A22)+SUMIFS(DDH_Thư!$R:$R,DDH_Thư!$D:$D,Q$1,DDH_Thư!$K:$K,$A22)</f>
        <v>0</v>
      </c>
      <c r="R22" s="41">
        <f>SUMIFS(DDH_Xuyen!$R:$R,DDH_Xuyen!$D:$D,R$1,DDH_Xuyen!$K:$K,$A22)+SUMIFS(DDH_Thư!$R:$R,DDH_Thư!$D:$D,R$1,DDH_Thư!$K:$K,$A22)</f>
        <v>0</v>
      </c>
      <c r="S22" s="41">
        <f>SUMIFS(DDH_Xuyen!$R:$R,DDH_Xuyen!$D:$D,S$1,DDH_Xuyen!$K:$K,$A22)+SUMIFS(DDH_Thư!$R:$R,DDH_Thư!$D:$D,S$1,DDH_Thư!$K:$K,$A22)</f>
        <v>0</v>
      </c>
      <c r="T22" s="41">
        <f>SUMIFS(DDH_Xuyen!$R:$R,DDH_Xuyen!$D:$D,T$1,DDH_Xuyen!$K:$K,$A22)+SUMIFS(DDH_Thư!$R:$R,DDH_Thư!$D:$D,T$1,DDH_Thư!$K:$K,$A22)</f>
        <v>0</v>
      </c>
      <c r="U22" s="41">
        <f>SUMIFS(DDH_Xuyen!$R:$R,DDH_Xuyen!$D:$D,U$1,DDH_Xuyen!$K:$K,$A22)+SUMIFS(DDH_Thư!$R:$R,DDH_Thư!$D:$D,U$1,DDH_Thư!$K:$K,$A22)</f>
        <v>0</v>
      </c>
      <c r="V22" s="41">
        <f>SUMIFS(DDH_Xuyen!$R:$R,DDH_Xuyen!$D:$D,V$1,DDH_Xuyen!$K:$K,$A22)+SUMIFS(DDH_Thư!$R:$R,DDH_Thư!$D:$D,V$1,DDH_Thư!$K:$K,$A22)</f>
        <v>0</v>
      </c>
      <c r="W22" s="41">
        <f>SUMIFS(DDH_Xuyen!$R:$R,DDH_Xuyen!$D:$D,W$1,DDH_Xuyen!$K:$K,$A22)+SUMIFS(DDH_Thư!$R:$R,DDH_Thư!$D:$D,W$1,DDH_Thư!$K:$K,$A22)</f>
        <v>0</v>
      </c>
      <c r="X22" s="41">
        <f>SUMIFS(DDH_Xuyen!$R:$R,DDH_Xuyen!$D:$D,X$1,DDH_Xuyen!$K:$K,$A22)+SUMIFS(DDH_Thư!$R:$R,DDH_Thư!$D:$D,X$1,DDH_Thư!$K:$K,$A22)</f>
        <v>0</v>
      </c>
      <c r="Y22" s="41">
        <f>SUMIFS(DDH_Xuyen!$R:$R,DDH_Xuyen!$D:$D,Y$1,DDH_Xuyen!$K:$K,$A22)+SUMIFS(DDH_Thư!$R:$R,DDH_Thư!$D:$D,Y$1,DDH_Thư!$K:$K,$A22)</f>
        <v>0</v>
      </c>
      <c r="Z22" s="41">
        <f>SUMIFS(DDH_Xuyen!$R:$R,DDH_Xuyen!$D:$D,Z$1,DDH_Xuyen!$K:$K,$A22)+SUMIFS(DDH_Thư!$R:$R,DDH_Thư!$D:$D,Z$1,DDH_Thư!$K:$K,$A22)</f>
        <v>0</v>
      </c>
      <c r="AA22" s="41">
        <f>SUMIFS(DDH_Xuyen!$R:$R,DDH_Xuyen!$D:$D,AA$1,DDH_Xuyen!$K:$K,$A22)+SUMIFS(DDH_Thư!$R:$R,DDH_Thư!$D:$D,AA$1,DDH_Thư!$K:$K,$A22)</f>
        <v>0</v>
      </c>
      <c r="AB22" s="41">
        <f>SUMIFS(DDH_Xuyen!$R:$R,DDH_Xuyen!$D:$D,AB$1,DDH_Xuyen!$K:$K,$A22)+SUMIFS(DDH_Thư!$R:$R,DDH_Thư!$D:$D,AB$1,DDH_Thư!$K:$K,$A22)</f>
        <v>0</v>
      </c>
      <c r="AC22" s="41">
        <f>SUMIFS(DDH_Xuyen!$R:$R,DDH_Xuyen!$D:$D,AC$1,DDH_Xuyen!$K:$K,$A22)+SUMIFS(DDH_Thư!$R:$R,DDH_Thư!$D:$D,AC$1,DDH_Thư!$K:$K,$A22)</f>
        <v>0</v>
      </c>
      <c r="AD22" s="41">
        <f>SUMIFS(DDH_Xuyen!$R:$R,DDH_Xuyen!$D:$D,AD$1,DDH_Xuyen!$K:$K,$A22)+SUMIFS(DDH_Thư!$R:$R,DDH_Thư!$D:$D,AD$1,DDH_Thư!$K:$K,$A22)</f>
        <v>0</v>
      </c>
      <c r="AE22" s="41">
        <f>SUMIFS(DDH_Xuyen!$R:$R,DDH_Xuyen!$D:$D,AE$1,DDH_Xuyen!$K:$K,$A22)+SUMIFS(DDH_Thư!$R:$R,DDH_Thư!$D:$D,AE$1,DDH_Thư!$K:$K,$A22)</f>
        <v>0</v>
      </c>
      <c r="AF22" s="41">
        <f>SUMIFS(DDH_Xuyen!$R:$R,DDH_Xuyen!$D:$D,AF$1,DDH_Xuyen!$K:$K,$A22)+SUMIFS(DDH_Thư!$R:$R,DDH_Thư!$D:$D,AF$1,DDH_Thư!$K:$K,$A22)</f>
        <v>0</v>
      </c>
      <c r="AG22" s="41">
        <f>SUMIFS(DDH_Xuyen!$R:$R,DDH_Xuyen!$D:$D,AG$1,DDH_Xuyen!$K:$K,$A22)+SUMIFS(DDH_Thư!$R:$R,DDH_Thư!$D:$D,AG$1,DDH_Thư!$K:$K,$A22)</f>
        <v>0</v>
      </c>
      <c r="AH22" s="41">
        <f>SUMIFS(DDH_Xuyen!$R:$R,DDH_Xuyen!$D:$D,AH$1,DDH_Xuyen!$K:$K,$A22)+SUMIFS(DDH_Thư!$R:$R,DDH_Thư!$D:$D,AH$1,DDH_Thư!$K:$K,$A22)</f>
        <v>0</v>
      </c>
      <c r="AI22" s="41">
        <f>SUMIFS(DDH_Xuyen!$R:$R,DDH_Xuyen!$D:$D,AI$1,DDH_Xuyen!$K:$K,$A22)+SUMIFS(DDH_Thư!$R:$R,DDH_Thư!$D:$D,AI$1,DDH_Thư!$K:$K,$A22)</f>
        <v>0</v>
      </c>
      <c r="AJ22" s="41">
        <f>SUMIFS(DDH_Xuyen!$R:$R,DDH_Xuyen!$D:$D,AJ$1,DDH_Xuyen!$K:$K,$A22)+SUMIFS(DDH_Thư!$R:$R,DDH_Thư!$D:$D,AJ$1,DDH_Thư!$K:$K,$A22)</f>
        <v>0</v>
      </c>
    </row>
    <row r="23" spans="1:36" ht="18.75" hidden="1" customHeight="1" x14ac:dyDescent="0.25">
      <c r="A23" s="23" t="s">
        <v>1707</v>
      </c>
      <c r="B23" s="22" t="s">
        <v>1708</v>
      </c>
      <c r="C23" s="24" t="s">
        <v>29</v>
      </c>
      <c r="D23" t="str">
        <f t="shared" si="1"/>
        <v>Không kinh doanh</v>
      </c>
      <c r="E23" s="43">
        <f t="shared" si="2"/>
        <v>0</v>
      </c>
      <c r="F23" s="43"/>
      <c r="G23" s="41">
        <f>SUMIFS(DDH_Xuyen!$R:$R,DDH_Xuyen!$D:$D,G$1,DDH_Xuyen!$K:$K,$A23)+SUMIFS(DDH_Thư!$R:$R,DDH_Thư!$D:$D,G$1,DDH_Thư!$K:$K,$A23)</f>
        <v>0</v>
      </c>
      <c r="H23" s="41">
        <f>SUMIFS(DDH_Xuyen!$R:$R,DDH_Xuyen!$D:$D,H$1,DDH_Xuyen!$K:$K,$A23)+SUMIFS(DDH_Thư!$R:$R,DDH_Thư!$D:$D,H$1,DDH_Thư!$K:$K,$A23)</f>
        <v>0</v>
      </c>
      <c r="I23" s="41">
        <f>SUMIFS(DDH_Xuyen!$R:$R,DDH_Xuyen!$D:$D,I$1,DDH_Xuyen!$K:$K,$A23)+SUMIFS(DDH_Thư!$R:$R,DDH_Thư!$D:$D,I$1,DDH_Thư!$K:$K,$A23)</f>
        <v>0</v>
      </c>
      <c r="J23" s="41">
        <f>SUMIFS(DDH_Xuyen!$R:$R,DDH_Xuyen!$D:$D,J$1,DDH_Xuyen!$K:$K,$A23)+SUMIFS(DDH_Thư!$R:$R,DDH_Thư!$D:$D,J$1,DDH_Thư!$K:$K,$A23)</f>
        <v>0</v>
      </c>
      <c r="K23" s="41">
        <f>SUMIFS(DDH_Xuyen!$R:$R,DDH_Xuyen!$D:$D,K$1,DDH_Xuyen!$K:$K,$A23)+SUMIFS(DDH_Thư!$R:$R,DDH_Thư!$D:$D,K$1,DDH_Thư!$K:$K,$A23)</f>
        <v>0</v>
      </c>
      <c r="L23" s="41">
        <f>SUMIFS(DDH_Xuyen!$R:$R,DDH_Xuyen!$D:$D,L$1,DDH_Xuyen!$K:$K,$A23)+SUMIFS(DDH_Thư!$R:$R,DDH_Thư!$D:$D,L$1,DDH_Thư!$K:$K,$A23)</f>
        <v>0</v>
      </c>
      <c r="M23" s="41">
        <f>SUMIFS(DDH_Xuyen!$R:$R,DDH_Xuyen!$D:$D,M$1,DDH_Xuyen!$K:$K,$A23)+SUMIFS(DDH_Thư!$R:$R,DDH_Thư!$D:$D,M$1,DDH_Thư!$K:$K,$A23)</f>
        <v>0</v>
      </c>
      <c r="N23" s="41">
        <f>SUMIFS(DDH_Xuyen!$R:$R,DDH_Xuyen!$D:$D,N$1,DDH_Xuyen!$K:$K,$A23)+SUMIFS(DDH_Thư!$R:$R,DDH_Thư!$D:$D,N$1,DDH_Thư!$K:$K,$A23)</f>
        <v>0</v>
      </c>
      <c r="O23" s="41">
        <f>SUMIFS(DDH_Xuyen!$R:$R,DDH_Xuyen!$D:$D,O$1,DDH_Xuyen!$K:$K,$A23)+SUMIFS(DDH_Thư!$R:$R,DDH_Thư!$D:$D,O$1,DDH_Thư!$K:$K,$A23)</f>
        <v>0</v>
      </c>
      <c r="P23" s="41">
        <f>SUMIFS(DDH_Xuyen!$R:$R,DDH_Xuyen!$D:$D,P$1,DDH_Xuyen!$K:$K,$A23)+SUMIFS(DDH_Thư!$R:$R,DDH_Thư!$D:$D,P$1,DDH_Thư!$K:$K,$A23)</f>
        <v>0</v>
      </c>
      <c r="Q23" s="41">
        <f>SUMIFS(DDH_Xuyen!$R:$R,DDH_Xuyen!$D:$D,Q$1,DDH_Xuyen!$K:$K,$A23)+SUMIFS(DDH_Thư!$R:$R,DDH_Thư!$D:$D,Q$1,DDH_Thư!$K:$K,$A23)</f>
        <v>0</v>
      </c>
      <c r="R23" s="41">
        <f>SUMIFS(DDH_Xuyen!$R:$R,DDH_Xuyen!$D:$D,R$1,DDH_Xuyen!$K:$K,$A23)+SUMIFS(DDH_Thư!$R:$R,DDH_Thư!$D:$D,R$1,DDH_Thư!$K:$K,$A23)</f>
        <v>0</v>
      </c>
      <c r="S23" s="41">
        <f>SUMIFS(DDH_Xuyen!$R:$R,DDH_Xuyen!$D:$D,S$1,DDH_Xuyen!$K:$K,$A23)+SUMIFS(DDH_Thư!$R:$R,DDH_Thư!$D:$D,S$1,DDH_Thư!$K:$K,$A23)</f>
        <v>0</v>
      </c>
      <c r="T23" s="41">
        <f>SUMIFS(DDH_Xuyen!$R:$R,DDH_Xuyen!$D:$D,T$1,DDH_Xuyen!$K:$K,$A23)+SUMIFS(DDH_Thư!$R:$R,DDH_Thư!$D:$D,T$1,DDH_Thư!$K:$K,$A23)</f>
        <v>0</v>
      </c>
      <c r="U23" s="41">
        <f>SUMIFS(DDH_Xuyen!$R:$R,DDH_Xuyen!$D:$D,U$1,DDH_Xuyen!$K:$K,$A23)+SUMIFS(DDH_Thư!$R:$R,DDH_Thư!$D:$D,U$1,DDH_Thư!$K:$K,$A23)</f>
        <v>0</v>
      </c>
      <c r="V23" s="41">
        <f>SUMIFS(DDH_Xuyen!$R:$R,DDH_Xuyen!$D:$D,V$1,DDH_Xuyen!$K:$K,$A23)+SUMIFS(DDH_Thư!$R:$R,DDH_Thư!$D:$D,V$1,DDH_Thư!$K:$K,$A23)</f>
        <v>0</v>
      </c>
      <c r="W23" s="41">
        <f>SUMIFS(DDH_Xuyen!$R:$R,DDH_Xuyen!$D:$D,W$1,DDH_Xuyen!$K:$K,$A23)+SUMIFS(DDH_Thư!$R:$R,DDH_Thư!$D:$D,W$1,DDH_Thư!$K:$K,$A23)</f>
        <v>0</v>
      </c>
      <c r="X23" s="41">
        <f>SUMIFS(DDH_Xuyen!$R:$R,DDH_Xuyen!$D:$D,X$1,DDH_Xuyen!$K:$K,$A23)+SUMIFS(DDH_Thư!$R:$R,DDH_Thư!$D:$D,X$1,DDH_Thư!$K:$K,$A23)</f>
        <v>0</v>
      </c>
      <c r="Y23" s="41">
        <f>SUMIFS(DDH_Xuyen!$R:$R,DDH_Xuyen!$D:$D,Y$1,DDH_Xuyen!$K:$K,$A23)+SUMIFS(DDH_Thư!$R:$R,DDH_Thư!$D:$D,Y$1,DDH_Thư!$K:$K,$A23)</f>
        <v>0</v>
      </c>
      <c r="Z23" s="41">
        <f>SUMIFS(DDH_Xuyen!$R:$R,DDH_Xuyen!$D:$D,Z$1,DDH_Xuyen!$K:$K,$A23)+SUMIFS(DDH_Thư!$R:$R,DDH_Thư!$D:$D,Z$1,DDH_Thư!$K:$K,$A23)</f>
        <v>0</v>
      </c>
      <c r="AA23" s="41">
        <f>SUMIFS(DDH_Xuyen!$R:$R,DDH_Xuyen!$D:$D,AA$1,DDH_Xuyen!$K:$K,$A23)+SUMIFS(DDH_Thư!$R:$R,DDH_Thư!$D:$D,AA$1,DDH_Thư!$K:$K,$A23)</f>
        <v>0</v>
      </c>
      <c r="AB23" s="41">
        <f>SUMIFS(DDH_Xuyen!$R:$R,DDH_Xuyen!$D:$D,AB$1,DDH_Xuyen!$K:$K,$A23)+SUMIFS(DDH_Thư!$R:$R,DDH_Thư!$D:$D,AB$1,DDH_Thư!$K:$K,$A23)</f>
        <v>0</v>
      </c>
      <c r="AC23" s="41">
        <f>SUMIFS(DDH_Xuyen!$R:$R,DDH_Xuyen!$D:$D,AC$1,DDH_Xuyen!$K:$K,$A23)+SUMIFS(DDH_Thư!$R:$R,DDH_Thư!$D:$D,AC$1,DDH_Thư!$K:$K,$A23)</f>
        <v>0</v>
      </c>
      <c r="AD23" s="41">
        <f>SUMIFS(DDH_Xuyen!$R:$R,DDH_Xuyen!$D:$D,AD$1,DDH_Xuyen!$K:$K,$A23)+SUMIFS(DDH_Thư!$R:$R,DDH_Thư!$D:$D,AD$1,DDH_Thư!$K:$K,$A23)</f>
        <v>0</v>
      </c>
      <c r="AE23" s="41">
        <f>SUMIFS(DDH_Xuyen!$R:$R,DDH_Xuyen!$D:$D,AE$1,DDH_Xuyen!$K:$K,$A23)+SUMIFS(DDH_Thư!$R:$R,DDH_Thư!$D:$D,AE$1,DDH_Thư!$K:$K,$A23)</f>
        <v>0</v>
      </c>
      <c r="AF23" s="41">
        <f>SUMIFS(DDH_Xuyen!$R:$R,DDH_Xuyen!$D:$D,AF$1,DDH_Xuyen!$K:$K,$A23)+SUMIFS(DDH_Thư!$R:$R,DDH_Thư!$D:$D,AF$1,DDH_Thư!$K:$K,$A23)</f>
        <v>0</v>
      </c>
      <c r="AG23" s="41">
        <f>SUMIFS(DDH_Xuyen!$R:$R,DDH_Xuyen!$D:$D,AG$1,DDH_Xuyen!$K:$K,$A23)+SUMIFS(DDH_Thư!$R:$R,DDH_Thư!$D:$D,AG$1,DDH_Thư!$K:$K,$A23)</f>
        <v>0</v>
      </c>
      <c r="AH23" s="41">
        <f>SUMIFS(DDH_Xuyen!$R:$R,DDH_Xuyen!$D:$D,AH$1,DDH_Xuyen!$K:$K,$A23)+SUMIFS(DDH_Thư!$R:$R,DDH_Thư!$D:$D,AH$1,DDH_Thư!$K:$K,$A23)</f>
        <v>0</v>
      </c>
      <c r="AI23" s="41">
        <f>SUMIFS(DDH_Xuyen!$R:$R,DDH_Xuyen!$D:$D,AI$1,DDH_Xuyen!$K:$K,$A23)+SUMIFS(DDH_Thư!$R:$R,DDH_Thư!$D:$D,AI$1,DDH_Thư!$K:$K,$A23)</f>
        <v>0</v>
      </c>
      <c r="AJ23" s="41">
        <f>SUMIFS(DDH_Xuyen!$R:$R,DDH_Xuyen!$D:$D,AJ$1,DDH_Xuyen!$K:$K,$A23)+SUMIFS(DDH_Thư!$R:$R,DDH_Thư!$D:$D,AJ$1,DDH_Thư!$K:$K,$A23)</f>
        <v>0</v>
      </c>
    </row>
    <row r="24" spans="1:36" ht="18.75" hidden="1" customHeight="1" x14ac:dyDescent="0.25">
      <c r="A24" s="23" t="s">
        <v>1709</v>
      </c>
      <c r="B24" s="22" t="s">
        <v>1710</v>
      </c>
      <c r="C24" s="24" t="s">
        <v>1763</v>
      </c>
      <c r="D24" t="str">
        <f t="shared" si="1"/>
        <v>Không kinh doanh</v>
      </c>
      <c r="E24" s="43">
        <f t="shared" si="2"/>
        <v>0</v>
      </c>
      <c r="F24" s="43"/>
      <c r="G24" s="41">
        <f>SUMIFS(DDH_Xuyen!$R:$R,DDH_Xuyen!$D:$D,G$1,DDH_Xuyen!$K:$K,$A24)+SUMIFS(DDH_Thư!$R:$R,DDH_Thư!$D:$D,G$1,DDH_Thư!$K:$K,$A24)</f>
        <v>0</v>
      </c>
      <c r="H24" s="41">
        <f>SUMIFS(DDH_Xuyen!$R:$R,DDH_Xuyen!$D:$D,H$1,DDH_Xuyen!$K:$K,$A24)+SUMIFS(DDH_Thư!$R:$R,DDH_Thư!$D:$D,H$1,DDH_Thư!$K:$K,$A24)</f>
        <v>0</v>
      </c>
      <c r="I24" s="41">
        <f>SUMIFS(DDH_Xuyen!$R:$R,DDH_Xuyen!$D:$D,I$1,DDH_Xuyen!$K:$K,$A24)+SUMIFS(DDH_Thư!$R:$R,DDH_Thư!$D:$D,I$1,DDH_Thư!$K:$K,$A24)</f>
        <v>0</v>
      </c>
      <c r="J24" s="41">
        <f>SUMIFS(DDH_Xuyen!$R:$R,DDH_Xuyen!$D:$D,J$1,DDH_Xuyen!$K:$K,$A24)+SUMIFS(DDH_Thư!$R:$R,DDH_Thư!$D:$D,J$1,DDH_Thư!$K:$K,$A24)</f>
        <v>0</v>
      </c>
      <c r="K24" s="41">
        <f>SUMIFS(DDH_Xuyen!$R:$R,DDH_Xuyen!$D:$D,K$1,DDH_Xuyen!$K:$K,$A24)+SUMIFS(DDH_Thư!$R:$R,DDH_Thư!$D:$D,K$1,DDH_Thư!$K:$K,$A24)</f>
        <v>0</v>
      </c>
      <c r="L24" s="41">
        <f>SUMIFS(DDH_Xuyen!$R:$R,DDH_Xuyen!$D:$D,L$1,DDH_Xuyen!$K:$K,$A24)+SUMIFS(DDH_Thư!$R:$R,DDH_Thư!$D:$D,L$1,DDH_Thư!$K:$K,$A24)</f>
        <v>0</v>
      </c>
      <c r="M24" s="41">
        <f>SUMIFS(DDH_Xuyen!$R:$R,DDH_Xuyen!$D:$D,M$1,DDH_Xuyen!$K:$K,$A24)+SUMIFS(DDH_Thư!$R:$R,DDH_Thư!$D:$D,M$1,DDH_Thư!$K:$K,$A24)</f>
        <v>0</v>
      </c>
      <c r="N24" s="41">
        <f>SUMIFS(DDH_Xuyen!$R:$R,DDH_Xuyen!$D:$D,N$1,DDH_Xuyen!$K:$K,$A24)+SUMIFS(DDH_Thư!$R:$R,DDH_Thư!$D:$D,N$1,DDH_Thư!$K:$K,$A24)</f>
        <v>0</v>
      </c>
      <c r="O24" s="41">
        <f>SUMIFS(DDH_Xuyen!$R:$R,DDH_Xuyen!$D:$D,O$1,DDH_Xuyen!$K:$K,$A24)+SUMIFS(DDH_Thư!$R:$R,DDH_Thư!$D:$D,O$1,DDH_Thư!$K:$K,$A24)</f>
        <v>0</v>
      </c>
      <c r="P24" s="41">
        <f>SUMIFS(DDH_Xuyen!$R:$R,DDH_Xuyen!$D:$D,P$1,DDH_Xuyen!$K:$K,$A24)+SUMIFS(DDH_Thư!$R:$R,DDH_Thư!$D:$D,P$1,DDH_Thư!$K:$K,$A24)</f>
        <v>0</v>
      </c>
      <c r="Q24" s="41">
        <f>SUMIFS(DDH_Xuyen!$R:$R,DDH_Xuyen!$D:$D,Q$1,DDH_Xuyen!$K:$K,$A24)+SUMIFS(DDH_Thư!$R:$R,DDH_Thư!$D:$D,Q$1,DDH_Thư!$K:$K,$A24)</f>
        <v>0</v>
      </c>
      <c r="R24" s="41">
        <f>SUMIFS(DDH_Xuyen!$R:$R,DDH_Xuyen!$D:$D,R$1,DDH_Xuyen!$K:$K,$A24)+SUMIFS(DDH_Thư!$R:$R,DDH_Thư!$D:$D,R$1,DDH_Thư!$K:$K,$A24)</f>
        <v>0</v>
      </c>
      <c r="S24" s="41">
        <f>SUMIFS(DDH_Xuyen!$R:$R,DDH_Xuyen!$D:$D,S$1,DDH_Xuyen!$K:$K,$A24)+SUMIFS(DDH_Thư!$R:$R,DDH_Thư!$D:$D,S$1,DDH_Thư!$K:$K,$A24)</f>
        <v>0</v>
      </c>
      <c r="T24" s="41">
        <f>SUMIFS(DDH_Xuyen!$R:$R,DDH_Xuyen!$D:$D,T$1,DDH_Xuyen!$K:$K,$A24)+SUMIFS(DDH_Thư!$R:$R,DDH_Thư!$D:$D,T$1,DDH_Thư!$K:$K,$A24)</f>
        <v>0</v>
      </c>
      <c r="U24" s="41">
        <f>SUMIFS(DDH_Xuyen!$R:$R,DDH_Xuyen!$D:$D,U$1,DDH_Xuyen!$K:$K,$A24)+SUMIFS(DDH_Thư!$R:$R,DDH_Thư!$D:$D,U$1,DDH_Thư!$K:$K,$A24)</f>
        <v>0</v>
      </c>
      <c r="V24" s="41">
        <f>SUMIFS(DDH_Xuyen!$R:$R,DDH_Xuyen!$D:$D,V$1,DDH_Xuyen!$K:$K,$A24)+SUMIFS(DDH_Thư!$R:$R,DDH_Thư!$D:$D,V$1,DDH_Thư!$K:$K,$A24)</f>
        <v>0</v>
      </c>
      <c r="W24" s="41">
        <f>SUMIFS(DDH_Xuyen!$R:$R,DDH_Xuyen!$D:$D,W$1,DDH_Xuyen!$K:$K,$A24)+SUMIFS(DDH_Thư!$R:$R,DDH_Thư!$D:$D,W$1,DDH_Thư!$K:$K,$A24)</f>
        <v>0</v>
      </c>
      <c r="X24" s="41">
        <f>SUMIFS(DDH_Xuyen!$R:$R,DDH_Xuyen!$D:$D,X$1,DDH_Xuyen!$K:$K,$A24)+SUMIFS(DDH_Thư!$R:$R,DDH_Thư!$D:$D,X$1,DDH_Thư!$K:$K,$A24)</f>
        <v>0</v>
      </c>
      <c r="Y24" s="41">
        <f>SUMIFS(DDH_Xuyen!$R:$R,DDH_Xuyen!$D:$D,Y$1,DDH_Xuyen!$K:$K,$A24)+SUMIFS(DDH_Thư!$R:$R,DDH_Thư!$D:$D,Y$1,DDH_Thư!$K:$K,$A24)</f>
        <v>0</v>
      </c>
      <c r="Z24" s="41">
        <f>SUMIFS(DDH_Xuyen!$R:$R,DDH_Xuyen!$D:$D,Z$1,DDH_Xuyen!$K:$K,$A24)+SUMIFS(DDH_Thư!$R:$R,DDH_Thư!$D:$D,Z$1,DDH_Thư!$K:$K,$A24)</f>
        <v>0</v>
      </c>
      <c r="AA24" s="41">
        <f>SUMIFS(DDH_Xuyen!$R:$R,DDH_Xuyen!$D:$D,AA$1,DDH_Xuyen!$K:$K,$A24)+SUMIFS(DDH_Thư!$R:$R,DDH_Thư!$D:$D,AA$1,DDH_Thư!$K:$K,$A24)</f>
        <v>0</v>
      </c>
      <c r="AB24" s="41">
        <f>SUMIFS(DDH_Xuyen!$R:$R,DDH_Xuyen!$D:$D,AB$1,DDH_Xuyen!$K:$K,$A24)+SUMIFS(DDH_Thư!$R:$R,DDH_Thư!$D:$D,AB$1,DDH_Thư!$K:$K,$A24)</f>
        <v>0</v>
      </c>
      <c r="AC24" s="41">
        <f>SUMIFS(DDH_Xuyen!$R:$R,DDH_Xuyen!$D:$D,AC$1,DDH_Xuyen!$K:$K,$A24)+SUMIFS(DDH_Thư!$R:$R,DDH_Thư!$D:$D,AC$1,DDH_Thư!$K:$K,$A24)</f>
        <v>0</v>
      </c>
      <c r="AD24" s="41">
        <f>SUMIFS(DDH_Xuyen!$R:$R,DDH_Xuyen!$D:$D,AD$1,DDH_Xuyen!$K:$K,$A24)+SUMIFS(DDH_Thư!$R:$R,DDH_Thư!$D:$D,AD$1,DDH_Thư!$K:$K,$A24)</f>
        <v>0</v>
      </c>
      <c r="AE24" s="41">
        <f>SUMIFS(DDH_Xuyen!$R:$R,DDH_Xuyen!$D:$D,AE$1,DDH_Xuyen!$K:$K,$A24)+SUMIFS(DDH_Thư!$R:$R,DDH_Thư!$D:$D,AE$1,DDH_Thư!$K:$K,$A24)</f>
        <v>0</v>
      </c>
      <c r="AF24" s="41">
        <f>SUMIFS(DDH_Xuyen!$R:$R,DDH_Xuyen!$D:$D,AF$1,DDH_Xuyen!$K:$K,$A24)+SUMIFS(DDH_Thư!$R:$R,DDH_Thư!$D:$D,AF$1,DDH_Thư!$K:$K,$A24)</f>
        <v>0</v>
      </c>
      <c r="AG24" s="41">
        <f>SUMIFS(DDH_Xuyen!$R:$R,DDH_Xuyen!$D:$D,AG$1,DDH_Xuyen!$K:$K,$A24)+SUMIFS(DDH_Thư!$R:$R,DDH_Thư!$D:$D,AG$1,DDH_Thư!$K:$K,$A24)</f>
        <v>0</v>
      </c>
      <c r="AH24" s="41">
        <f>SUMIFS(DDH_Xuyen!$R:$R,DDH_Xuyen!$D:$D,AH$1,DDH_Xuyen!$K:$K,$A24)+SUMIFS(DDH_Thư!$R:$R,DDH_Thư!$D:$D,AH$1,DDH_Thư!$K:$K,$A24)</f>
        <v>0</v>
      </c>
      <c r="AI24" s="41">
        <f>SUMIFS(DDH_Xuyen!$R:$R,DDH_Xuyen!$D:$D,AI$1,DDH_Xuyen!$K:$K,$A24)+SUMIFS(DDH_Thư!$R:$R,DDH_Thư!$D:$D,AI$1,DDH_Thư!$K:$K,$A24)</f>
        <v>0</v>
      </c>
      <c r="AJ24" s="41">
        <f>SUMIFS(DDH_Xuyen!$R:$R,DDH_Xuyen!$D:$D,AJ$1,DDH_Xuyen!$K:$K,$A24)+SUMIFS(DDH_Thư!$R:$R,DDH_Thư!$D:$D,AJ$1,DDH_Thư!$K:$K,$A24)</f>
        <v>0</v>
      </c>
    </row>
    <row r="25" spans="1:36" ht="18.75" hidden="1" customHeight="1" x14ac:dyDescent="0.25">
      <c r="A25" s="23" t="s">
        <v>1711</v>
      </c>
      <c r="B25" s="22" t="s">
        <v>1712</v>
      </c>
      <c r="C25" s="24" t="s">
        <v>1763</v>
      </c>
      <c r="D25" t="str">
        <f t="shared" si="1"/>
        <v>Không kinh doanh</v>
      </c>
      <c r="E25" s="43">
        <f t="shared" si="2"/>
        <v>0</v>
      </c>
      <c r="F25" s="43"/>
      <c r="G25" s="41">
        <f>SUMIFS(DDH_Xuyen!$R:$R,DDH_Xuyen!$D:$D,G$1,DDH_Xuyen!$K:$K,$A25)+SUMIFS(DDH_Thư!$R:$R,DDH_Thư!$D:$D,G$1,DDH_Thư!$K:$K,$A25)</f>
        <v>0</v>
      </c>
      <c r="H25" s="41">
        <f>SUMIFS(DDH_Xuyen!$R:$R,DDH_Xuyen!$D:$D,H$1,DDH_Xuyen!$K:$K,$A25)+SUMIFS(DDH_Thư!$R:$R,DDH_Thư!$D:$D,H$1,DDH_Thư!$K:$K,$A25)</f>
        <v>0</v>
      </c>
      <c r="I25" s="41">
        <f>SUMIFS(DDH_Xuyen!$R:$R,DDH_Xuyen!$D:$D,I$1,DDH_Xuyen!$K:$K,$A25)+SUMIFS(DDH_Thư!$R:$R,DDH_Thư!$D:$D,I$1,DDH_Thư!$K:$K,$A25)</f>
        <v>0</v>
      </c>
      <c r="J25" s="41">
        <f>SUMIFS(DDH_Xuyen!$R:$R,DDH_Xuyen!$D:$D,J$1,DDH_Xuyen!$K:$K,$A25)+SUMIFS(DDH_Thư!$R:$R,DDH_Thư!$D:$D,J$1,DDH_Thư!$K:$K,$A25)</f>
        <v>0</v>
      </c>
      <c r="K25" s="41">
        <f>SUMIFS(DDH_Xuyen!$R:$R,DDH_Xuyen!$D:$D,K$1,DDH_Xuyen!$K:$K,$A25)+SUMIFS(DDH_Thư!$R:$R,DDH_Thư!$D:$D,K$1,DDH_Thư!$K:$K,$A25)</f>
        <v>0</v>
      </c>
      <c r="L25" s="41">
        <f>SUMIFS(DDH_Xuyen!$R:$R,DDH_Xuyen!$D:$D,L$1,DDH_Xuyen!$K:$K,$A25)+SUMIFS(DDH_Thư!$R:$R,DDH_Thư!$D:$D,L$1,DDH_Thư!$K:$K,$A25)</f>
        <v>0</v>
      </c>
      <c r="M25" s="41">
        <f>SUMIFS(DDH_Xuyen!$R:$R,DDH_Xuyen!$D:$D,M$1,DDH_Xuyen!$K:$K,$A25)+SUMIFS(DDH_Thư!$R:$R,DDH_Thư!$D:$D,M$1,DDH_Thư!$K:$K,$A25)</f>
        <v>0</v>
      </c>
      <c r="N25" s="41">
        <f>SUMIFS(DDH_Xuyen!$R:$R,DDH_Xuyen!$D:$D,N$1,DDH_Xuyen!$K:$K,$A25)+SUMIFS(DDH_Thư!$R:$R,DDH_Thư!$D:$D,N$1,DDH_Thư!$K:$K,$A25)</f>
        <v>0</v>
      </c>
      <c r="O25" s="41">
        <f>SUMIFS(DDH_Xuyen!$R:$R,DDH_Xuyen!$D:$D,O$1,DDH_Xuyen!$K:$K,$A25)+SUMIFS(DDH_Thư!$R:$R,DDH_Thư!$D:$D,O$1,DDH_Thư!$K:$K,$A25)</f>
        <v>0</v>
      </c>
      <c r="P25" s="41">
        <f>SUMIFS(DDH_Xuyen!$R:$R,DDH_Xuyen!$D:$D,P$1,DDH_Xuyen!$K:$K,$A25)+SUMIFS(DDH_Thư!$R:$R,DDH_Thư!$D:$D,P$1,DDH_Thư!$K:$K,$A25)</f>
        <v>0</v>
      </c>
      <c r="Q25" s="41">
        <f>SUMIFS(DDH_Xuyen!$R:$R,DDH_Xuyen!$D:$D,Q$1,DDH_Xuyen!$K:$K,$A25)+SUMIFS(DDH_Thư!$R:$R,DDH_Thư!$D:$D,Q$1,DDH_Thư!$K:$K,$A25)</f>
        <v>0</v>
      </c>
      <c r="R25" s="41">
        <f>SUMIFS(DDH_Xuyen!$R:$R,DDH_Xuyen!$D:$D,R$1,DDH_Xuyen!$K:$K,$A25)+SUMIFS(DDH_Thư!$R:$R,DDH_Thư!$D:$D,R$1,DDH_Thư!$K:$K,$A25)</f>
        <v>0</v>
      </c>
      <c r="S25" s="41">
        <f>SUMIFS(DDH_Xuyen!$R:$R,DDH_Xuyen!$D:$D,S$1,DDH_Xuyen!$K:$K,$A25)+SUMIFS(DDH_Thư!$R:$R,DDH_Thư!$D:$D,S$1,DDH_Thư!$K:$K,$A25)</f>
        <v>0</v>
      </c>
      <c r="T25" s="41">
        <f>SUMIFS(DDH_Xuyen!$R:$R,DDH_Xuyen!$D:$D,T$1,DDH_Xuyen!$K:$K,$A25)+SUMIFS(DDH_Thư!$R:$R,DDH_Thư!$D:$D,T$1,DDH_Thư!$K:$K,$A25)</f>
        <v>0</v>
      </c>
      <c r="U25" s="41">
        <f>SUMIFS(DDH_Xuyen!$R:$R,DDH_Xuyen!$D:$D,U$1,DDH_Xuyen!$K:$K,$A25)+SUMIFS(DDH_Thư!$R:$R,DDH_Thư!$D:$D,U$1,DDH_Thư!$K:$K,$A25)</f>
        <v>0</v>
      </c>
      <c r="V25" s="41">
        <f>SUMIFS(DDH_Xuyen!$R:$R,DDH_Xuyen!$D:$D,V$1,DDH_Xuyen!$K:$K,$A25)+SUMIFS(DDH_Thư!$R:$R,DDH_Thư!$D:$D,V$1,DDH_Thư!$K:$K,$A25)</f>
        <v>0</v>
      </c>
      <c r="W25" s="41">
        <f>SUMIFS(DDH_Xuyen!$R:$R,DDH_Xuyen!$D:$D,W$1,DDH_Xuyen!$K:$K,$A25)+SUMIFS(DDH_Thư!$R:$R,DDH_Thư!$D:$D,W$1,DDH_Thư!$K:$K,$A25)</f>
        <v>0</v>
      </c>
      <c r="X25" s="41">
        <f>SUMIFS(DDH_Xuyen!$R:$R,DDH_Xuyen!$D:$D,X$1,DDH_Xuyen!$K:$K,$A25)+SUMIFS(DDH_Thư!$R:$R,DDH_Thư!$D:$D,X$1,DDH_Thư!$K:$K,$A25)</f>
        <v>0</v>
      </c>
      <c r="Y25" s="41">
        <f>SUMIFS(DDH_Xuyen!$R:$R,DDH_Xuyen!$D:$D,Y$1,DDH_Xuyen!$K:$K,$A25)+SUMIFS(DDH_Thư!$R:$R,DDH_Thư!$D:$D,Y$1,DDH_Thư!$K:$K,$A25)</f>
        <v>0</v>
      </c>
      <c r="Z25" s="41">
        <f>SUMIFS(DDH_Xuyen!$R:$R,DDH_Xuyen!$D:$D,Z$1,DDH_Xuyen!$K:$K,$A25)+SUMIFS(DDH_Thư!$R:$R,DDH_Thư!$D:$D,Z$1,DDH_Thư!$K:$K,$A25)</f>
        <v>0</v>
      </c>
      <c r="AA25" s="41">
        <f>SUMIFS(DDH_Xuyen!$R:$R,DDH_Xuyen!$D:$D,AA$1,DDH_Xuyen!$K:$K,$A25)+SUMIFS(DDH_Thư!$R:$R,DDH_Thư!$D:$D,AA$1,DDH_Thư!$K:$K,$A25)</f>
        <v>0</v>
      </c>
      <c r="AB25" s="41">
        <f>SUMIFS(DDH_Xuyen!$R:$R,DDH_Xuyen!$D:$D,AB$1,DDH_Xuyen!$K:$K,$A25)+SUMIFS(DDH_Thư!$R:$R,DDH_Thư!$D:$D,AB$1,DDH_Thư!$K:$K,$A25)</f>
        <v>0</v>
      </c>
      <c r="AC25" s="41">
        <f>SUMIFS(DDH_Xuyen!$R:$R,DDH_Xuyen!$D:$D,AC$1,DDH_Xuyen!$K:$K,$A25)+SUMIFS(DDH_Thư!$R:$R,DDH_Thư!$D:$D,AC$1,DDH_Thư!$K:$K,$A25)</f>
        <v>0</v>
      </c>
      <c r="AD25" s="41">
        <f>SUMIFS(DDH_Xuyen!$R:$R,DDH_Xuyen!$D:$D,AD$1,DDH_Xuyen!$K:$K,$A25)+SUMIFS(DDH_Thư!$R:$R,DDH_Thư!$D:$D,AD$1,DDH_Thư!$K:$K,$A25)</f>
        <v>0</v>
      </c>
      <c r="AE25" s="41">
        <f>SUMIFS(DDH_Xuyen!$R:$R,DDH_Xuyen!$D:$D,AE$1,DDH_Xuyen!$K:$K,$A25)+SUMIFS(DDH_Thư!$R:$R,DDH_Thư!$D:$D,AE$1,DDH_Thư!$K:$K,$A25)</f>
        <v>0</v>
      </c>
      <c r="AF25" s="41">
        <f>SUMIFS(DDH_Xuyen!$R:$R,DDH_Xuyen!$D:$D,AF$1,DDH_Xuyen!$K:$K,$A25)+SUMIFS(DDH_Thư!$R:$R,DDH_Thư!$D:$D,AF$1,DDH_Thư!$K:$K,$A25)</f>
        <v>0</v>
      </c>
      <c r="AG25" s="41">
        <f>SUMIFS(DDH_Xuyen!$R:$R,DDH_Xuyen!$D:$D,AG$1,DDH_Xuyen!$K:$K,$A25)+SUMIFS(DDH_Thư!$R:$R,DDH_Thư!$D:$D,AG$1,DDH_Thư!$K:$K,$A25)</f>
        <v>0</v>
      </c>
      <c r="AH25" s="41">
        <f>SUMIFS(DDH_Xuyen!$R:$R,DDH_Xuyen!$D:$D,AH$1,DDH_Xuyen!$K:$K,$A25)+SUMIFS(DDH_Thư!$R:$R,DDH_Thư!$D:$D,AH$1,DDH_Thư!$K:$K,$A25)</f>
        <v>0</v>
      </c>
      <c r="AI25" s="41">
        <f>SUMIFS(DDH_Xuyen!$R:$R,DDH_Xuyen!$D:$D,AI$1,DDH_Xuyen!$K:$K,$A25)+SUMIFS(DDH_Thư!$R:$R,DDH_Thư!$D:$D,AI$1,DDH_Thư!$K:$K,$A25)</f>
        <v>0</v>
      </c>
      <c r="AJ25" s="41">
        <f>SUMIFS(DDH_Xuyen!$R:$R,DDH_Xuyen!$D:$D,AJ$1,DDH_Xuyen!$K:$K,$A25)+SUMIFS(DDH_Thư!$R:$R,DDH_Thư!$D:$D,AJ$1,DDH_Thư!$K:$K,$A25)</f>
        <v>0</v>
      </c>
    </row>
    <row r="26" spans="1:36" ht="18.75" hidden="1" customHeight="1" x14ac:dyDescent="0.25">
      <c r="A26" s="23" t="s">
        <v>1713</v>
      </c>
      <c r="B26" s="22" t="s">
        <v>1714</v>
      </c>
      <c r="C26" s="24" t="s">
        <v>1764</v>
      </c>
      <c r="D26" t="str">
        <f t="shared" si="1"/>
        <v>Không kinh doanh</v>
      </c>
      <c r="E26" s="43">
        <f t="shared" si="2"/>
        <v>0</v>
      </c>
      <c r="F26" s="43"/>
      <c r="G26" s="41">
        <f>SUMIFS(DDH_Xuyen!$R:$R,DDH_Xuyen!$D:$D,G$1,DDH_Xuyen!$K:$K,$A26)+SUMIFS(DDH_Thư!$R:$R,DDH_Thư!$D:$D,G$1,DDH_Thư!$K:$K,$A26)</f>
        <v>0</v>
      </c>
      <c r="H26" s="41">
        <f>SUMIFS(DDH_Xuyen!$R:$R,DDH_Xuyen!$D:$D,H$1,DDH_Xuyen!$K:$K,$A26)+SUMIFS(DDH_Thư!$R:$R,DDH_Thư!$D:$D,H$1,DDH_Thư!$K:$K,$A26)</f>
        <v>0</v>
      </c>
      <c r="I26" s="41">
        <f>SUMIFS(DDH_Xuyen!$R:$R,DDH_Xuyen!$D:$D,I$1,DDH_Xuyen!$K:$K,$A26)+SUMIFS(DDH_Thư!$R:$R,DDH_Thư!$D:$D,I$1,DDH_Thư!$K:$K,$A26)</f>
        <v>0</v>
      </c>
      <c r="J26" s="41">
        <f>SUMIFS(DDH_Xuyen!$R:$R,DDH_Xuyen!$D:$D,J$1,DDH_Xuyen!$K:$K,$A26)+SUMIFS(DDH_Thư!$R:$R,DDH_Thư!$D:$D,J$1,DDH_Thư!$K:$K,$A26)</f>
        <v>0</v>
      </c>
      <c r="K26" s="41">
        <f>SUMIFS(DDH_Xuyen!$R:$R,DDH_Xuyen!$D:$D,K$1,DDH_Xuyen!$K:$K,$A26)+SUMIFS(DDH_Thư!$R:$R,DDH_Thư!$D:$D,K$1,DDH_Thư!$K:$K,$A26)</f>
        <v>0</v>
      </c>
      <c r="L26" s="41">
        <f>SUMIFS(DDH_Xuyen!$R:$R,DDH_Xuyen!$D:$D,L$1,DDH_Xuyen!$K:$K,$A26)+SUMIFS(DDH_Thư!$R:$R,DDH_Thư!$D:$D,L$1,DDH_Thư!$K:$K,$A26)</f>
        <v>0</v>
      </c>
      <c r="M26" s="41">
        <f>SUMIFS(DDH_Xuyen!$R:$R,DDH_Xuyen!$D:$D,M$1,DDH_Xuyen!$K:$K,$A26)+SUMIFS(DDH_Thư!$R:$R,DDH_Thư!$D:$D,M$1,DDH_Thư!$K:$K,$A26)</f>
        <v>0</v>
      </c>
      <c r="N26" s="41">
        <f>SUMIFS(DDH_Xuyen!$R:$R,DDH_Xuyen!$D:$D,N$1,DDH_Xuyen!$K:$K,$A26)+SUMIFS(DDH_Thư!$R:$R,DDH_Thư!$D:$D,N$1,DDH_Thư!$K:$K,$A26)</f>
        <v>0</v>
      </c>
      <c r="O26" s="41">
        <f>SUMIFS(DDH_Xuyen!$R:$R,DDH_Xuyen!$D:$D,O$1,DDH_Xuyen!$K:$K,$A26)+SUMIFS(DDH_Thư!$R:$R,DDH_Thư!$D:$D,O$1,DDH_Thư!$K:$K,$A26)</f>
        <v>0</v>
      </c>
      <c r="P26" s="41">
        <f>SUMIFS(DDH_Xuyen!$R:$R,DDH_Xuyen!$D:$D,P$1,DDH_Xuyen!$K:$K,$A26)+SUMIFS(DDH_Thư!$R:$R,DDH_Thư!$D:$D,P$1,DDH_Thư!$K:$K,$A26)</f>
        <v>0</v>
      </c>
      <c r="Q26" s="41">
        <f>SUMIFS(DDH_Xuyen!$R:$R,DDH_Xuyen!$D:$D,Q$1,DDH_Xuyen!$K:$K,$A26)+SUMIFS(DDH_Thư!$R:$R,DDH_Thư!$D:$D,Q$1,DDH_Thư!$K:$K,$A26)</f>
        <v>0</v>
      </c>
      <c r="R26" s="41">
        <f>SUMIFS(DDH_Xuyen!$R:$R,DDH_Xuyen!$D:$D,R$1,DDH_Xuyen!$K:$K,$A26)+SUMIFS(DDH_Thư!$R:$R,DDH_Thư!$D:$D,R$1,DDH_Thư!$K:$K,$A26)</f>
        <v>0</v>
      </c>
      <c r="S26" s="41">
        <f>SUMIFS(DDH_Xuyen!$R:$R,DDH_Xuyen!$D:$D,S$1,DDH_Xuyen!$K:$K,$A26)+SUMIFS(DDH_Thư!$R:$R,DDH_Thư!$D:$D,S$1,DDH_Thư!$K:$K,$A26)</f>
        <v>0</v>
      </c>
      <c r="T26" s="41">
        <f>SUMIFS(DDH_Xuyen!$R:$R,DDH_Xuyen!$D:$D,T$1,DDH_Xuyen!$K:$K,$A26)+SUMIFS(DDH_Thư!$R:$R,DDH_Thư!$D:$D,T$1,DDH_Thư!$K:$K,$A26)</f>
        <v>0</v>
      </c>
      <c r="U26" s="41">
        <f>SUMIFS(DDH_Xuyen!$R:$R,DDH_Xuyen!$D:$D,U$1,DDH_Xuyen!$K:$K,$A26)+SUMIFS(DDH_Thư!$R:$R,DDH_Thư!$D:$D,U$1,DDH_Thư!$K:$K,$A26)</f>
        <v>0</v>
      </c>
      <c r="V26" s="41">
        <f>SUMIFS(DDH_Xuyen!$R:$R,DDH_Xuyen!$D:$D,V$1,DDH_Xuyen!$K:$K,$A26)+SUMIFS(DDH_Thư!$R:$R,DDH_Thư!$D:$D,V$1,DDH_Thư!$K:$K,$A26)</f>
        <v>0</v>
      </c>
      <c r="W26" s="41">
        <f>SUMIFS(DDH_Xuyen!$R:$R,DDH_Xuyen!$D:$D,W$1,DDH_Xuyen!$K:$K,$A26)+SUMIFS(DDH_Thư!$R:$R,DDH_Thư!$D:$D,W$1,DDH_Thư!$K:$K,$A26)</f>
        <v>0</v>
      </c>
      <c r="X26" s="41">
        <f>SUMIFS(DDH_Xuyen!$R:$R,DDH_Xuyen!$D:$D,X$1,DDH_Xuyen!$K:$K,$A26)+SUMIFS(DDH_Thư!$R:$R,DDH_Thư!$D:$D,X$1,DDH_Thư!$K:$K,$A26)</f>
        <v>0</v>
      </c>
      <c r="Y26" s="41">
        <f>SUMIFS(DDH_Xuyen!$R:$R,DDH_Xuyen!$D:$D,Y$1,DDH_Xuyen!$K:$K,$A26)+SUMIFS(DDH_Thư!$R:$R,DDH_Thư!$D:$D,Y$1,DDH_Thư!$K:$K,$A26)</f>
        <v>0</v>
      </c>
      <c r="Z26" s="41">
        <f>SUMIFS(DDH_Xuyen!$R:$R,DDH_Xuyen!$D:$D,Z$1,DDH_Xuyen!$K:$K,$A26)+SUMIFS(DDH_Thư!$R:$R,DDH_Thư!$D:$D,Z$1,DDH_Thư!$K:$K,$A26)</f>
        <v>0</v>
      </c>
      <c r="AA26" s="41">
        <f>SUMIFS(DDH_Xuyen!$R:$R,DDH_Xuyen!$D:$D,AA$1,DDH_Xuyen!$K:$K,$A26)+SUMIFS(DDH_Thư!$R:$R,DDH_Thư!$D:$D,AA$1,DDH_Thư!$K:$K,$A26)</f>
        <v>0</v>
      </c>
      <c r="AB26" s="41">
        <f>SUMIFS(DDH_Xuyen!$R:$R,DDH_Xuyen!$D:$D,AB$1,DDH_Xuyen!$K:$K,$A26)+SUMIFS(DDH_Thư!$R:$R,DDH_Thư!$D:$D,AB$1,DDH_Thư!$K:$K,$A26)</f>
        <v>0</v>
      </c>
      <c r="AC26" s="41">
        <f>SUMIFS(DDH_Xuyen!$R:$R,DDH_Xuyen!$D:$D,AC$1,DDH_Xuyen!$K:$K,$A26)+SUMIFS(DDH_Thư!$R:$R,DDH_Thư!$D:$D,AC$1,DDH_Thư!$K:$K,$A26)</f>
        <v>0</v>
      </c>
      <c r="AD26" s="41">
        <f>SUMIFS(DDH_Xuyen!$R:$R,DDH_Xuyen!$D:$D,AD$1,DDH_Xuyen!$K:$K,$A26)+SUMIFS(DDH_Thư!$R:$R,DDH_Thư!$D:$D,AD$1,DDH_Thư!$K:$K,$A26)</f>
        <v>0</v>
      </c>
      <c r="AE26" s="41">
        <f>SUMIFS(DDH_Xuyen!$R:$R,DDH_Xuyen!$D:$D,AE$1,DDH_Xuyen!$K:$K,$A26)+SUMIFS(DDH_Thư!$R:$R,DDH_Thư!$D:$D,AE$1,DDH_Thư!$K:$K,$A26)</f>
        <v>0</v>
      </c>
      <c r="AF26" s="41">
        <f>SUMIFS(DDH_Xuyen!$R:$R,DDH_Xuyen!$D:$D,AF$1,DDH_Xuyen!$K:$K,$A26)+SUMIFS(DDH_Thư!$R:$R,DDH_Thư!$D:$D,AF$1,DDH_Thư!$K:$K,$A26)</f>
        <v>0</v>
      </c>
      <c r="AG26" s="41">
        <f>SUMIFS(DDH_Xuyen!$R:$R,DDH_Xuyen!$D:$D,AG$1,DDH_Xuyen!$K:$K,$A26)+SUMIFS(DDH_Thư!$R:$R,DDH_Thư!$D:$D,AG$1,DDH_Thư!$K:$K,$A26)</f>
        <v>0</v>
      </c>
      <c r="AH26" s="41">
        <f>SUMIFS(DDH_Xuyen!$R:$R,DDH_Xuyen!$D:$D,AH$1,DDH_Xuyen!$K:$K,$A26)+SUMIFS(DDH_Thư!$R:$R,DDH_Thư!$D:$D,AH$1,DDH_Thư!$K:$K,$A26)</f>
        <v>0</v>
      </c>
      <c r="AI26" s="41">
        <f>SUMIFS(DDH_Xuyen!$R:$R,DDH_Xuyen!$D:$D,AI$1,DDH_Xuyen!$K:$K,$A26)+SUMIFS(DDH_Thư!$R:$R,DDH_Thư!$D:$D,AI$1,DDH_Thư!$K:$K,$A26)</f>
        <v>0</v>
      </c>
      <c r="AJ26" s="41">
        <f>SUMIFS(DDH_Xuyen!$R:$R,DDH_Xuyen!$D:$D,AJ$1,DDH_Xuyen!$K:$K,$A26)+SUMIFS(DDH_Thư!$R:$R,DDH_Thư!$D:$D,AJ$1,DDH_Thư!$K:$K,$A26)</f>
        <v>0</v>
      </c>
    </row>
    <row r="27" spans="1:36" ht="18.75" hidden="1" customHeight="1" x14ac:dyDescent="0.25">
      <c r="A27" s="23" t="s">
        <v>1715</v>
      </c>
      <c r="B27" s="22" t="s">
        <v>1716</v>
      </c>
      <c r="C27" s="24" t="s">
        <v>1764</v>
      </c>
      <c r="D27" t="str">
        <f t="shared" si="1"/>
        <v>Không kinh doanh</v>
      </c>
      <c r="E27" s="43">
        <f t="shared" si="2"/>
        <v>0</v>
      </c>
      <c r="F27" s="43"/>
      <c r="G27" s="41">
        <f>SUMIFS(DDH_Xuyen!$R:$R,DDH_Xuyen!$D:$D,G$1,DDH_Xuyen!$K:$K,$A27)+SUMIFS(DDH_Thư!$R:$R,DDH_Thư!$D:$D,G$1,DDH_Thư!$K:$K,$A27)</f>
        <v>0</v>
      </c>
      <c r="H27" s="41">
        <f>SUMIFS(DDH_Xuyen!$R:$R,DDH_Xuyen!$D:$D,H$1,DDH_Xuyen!$K:$K,$A27)+SUMIFS(DDH_Thư!$R:$R,DDH_Thư!$D:$D,H$1,DDH_Thư!$K:$K,$A27)</f>
        <v>0</v>
      </c>
      <c r="I27" s="41">
        <f>SUMIFS(DDH_Xuyen!$R:$R,DDH_Xuyen!$D:$D,I$1,DDH_Xuyen!$K:$K,$A27)+SUMIFS(DDH_Thư!$R:$R,DDH_Thư!$D:$D,I$1,DDH_Thư!$K:$K,$A27)</f>
        <v>0</v>
      </c>
      <c r="J27" s="41">
        <f>SUMIFS(DDH_Xuyen!$R:$R,DDH_Xuyen!$D:$D,J$1,DDH_Xuyen!$K:$K,$A27)+SUMIFS(DDH_Thư!$R:$R,DDH_Thư!$D:$D,J$1,DDH_Thư!$K:$K,$A27)</f>
        <v>0</v>
      </c>
      <c r="K27" s="41">
        <f>SUMIFS(DDH_Xuyen!$R:$R,DDH_Xuyen!$D:$D,K$1,DDH_Xuyen!$K:$K,$A27)+SUMIFS(DDH_Thư!$R:$R,DDH_Thư!$D:$D,K$1,DDH_Thư!$K:$K,$A27)</f>
        <v>0</v>
      </c>
      <c r="L27" s="41">
        <f>SUMIFS(DDH_Xuyen!$R:$R,DDH_Xuyen!$D:$D,L$1,DDH_Xuyen!$K:$K,$A27)+SUMIFS(DDH_Thư!$R:$R,DDH_Thư!$D:$D,L$1,DDH_Thư!$K:$K,$A27)</f>
        <v>0</v>
      </c>
      <c r="M27" s="41">
        <f>SUMIFS(DDH_Xuyen!$R:$R,DDH_Xuyen!$D:$D,M$1,DDH_Xuyen!$K:$K,$A27)+SUMIFS(DDH_Thư!$R:$R,DDH_Thư!$D:$D,M$1,DDH_Thư!$K:$K,$A27)</f>
        <v>0</v>
      </c>
      <c r="N27" s="41">
        <f>SUMIFS(DDH_Xuyen!$R:$R,DDH_Xuyen!$D:$D,N$1,DDH_Xuyen!$K:$K,$A27)+SUMIFS(DDH_Thư!$R:$R,DDH_Thư!$D:$D,N$1,DDH_Thư!$K:$K,$A27)</f>
        <v>0</v>
      </c>
      <c r="O27" s="41">
        <f>SUMIFS(DDH_Xuyen!$R:$R,DDH_Xuyen!$D:$D,O$1,DDH_Xuyen!$K:$K,$A27)+SUMIFS(DDH_Thư!$R:$R,DDH_Thư!$D:$D,O$1,DDH_Thư!$K:$K,$A27)</f>
        <v>0</v>
      </c>
      <c r="P27" s="41">
        <f>SUMIFS(DDH_Xuyen!$R:$R,DDH_Xuyen!$D:$D,P$1,DDH_Xuyen!$K:$K,$A27)+SUMIFS(DDH_Thư!$R:$R,DDH_Thư!$D:$D,P$1,DDH_Thư!$K:$K,$A27)</f>
        <v>0</v>
      </c>
      <c r="Q27" s="41">
        <f>SUMIFS(DDH_Xuyen!$R:$R,DDH_Xuyen!$D:$D,Q$1,DDH_Xuyen!$K:$K,$A27)+SUMIFS(DDH_Thư!$R:$R,DDH_Thư!$D:$D,Q$1,DDH_Thư!$K:$K,$A27)</f>
        <v>0</v>
      </c>
      <c r="R27" s="41">
        <f>SUMIFS(DDH_Xuyen!$R:$R,DDH_Xuyen!$D:$D,R$1,DDH_Xuyen!$K:$K,$A27)+SUMIFS(DDH_Thư!$R:$R,DDH_Thư!$D:$D,R$1,DDH_Thư!$K:$K,$A27)</f>
        <v>0</v>
      </c>
      <c r="S27" s="41">
        <f>SUMIFS(DDH_Xuyen!$R:$R,DDH_Xuyen!$D:$D,S$1,DDH_Xuyen!$K:$K,$A27)+SUMIFS(DDH_Thư!$R:$R,DDH_Thư!$D:$D,S$1,DDH_Thư!$K:$K,$A27)</f>
        <v>0</v>
      </c>
      <c r="T27" s="41">
        <f>SUMIFS(DDH_Xuyen!$R:$R,DDH_Xuyen!$D:$D,T$1,DDH_Xuyen!$K:$K,$A27)+SUMIFS(DDH_Thư!$R:$R,DDH_Thư!$D:$D,T$1,DDH_Thư!$K:$K,$A27)</f>
        <v>0</v>
      </c>
      <c r="U27" s="41">
        <f>SUMIFS(DDH_Xuyen!$R:$R,DDH_Xuyen!$D:$D,U$1,DDH_Xuyen!$K:$K,$A27)+SUMIFS(DDH_Thư!$R:$R,DDH_Thư!$D:$D,U$1,DDH_Thư!$K:$K,$A27)</f>
        <v>0</v>
      </c>
      <c r="V27" s="41">
        <f>SUMIFS(DDH_Xuyen!$R:$R,DDH_Xuyen!$D:$D,V$1,DDH_Xuyen!$K:$K,$A27)+SUMIFS(DDH_Thư!$R:$R,DDH_Thư!$D:$D,V$1,DDH_Thư!$K:$K,$A27)</f>
        <v>0</v>
      </c>
      <c r="W27" s="41">
        <f>SUMIFS(DDH_Xuyen!$R:$R,DDH_Xuyen!$D:$D,W$1,DDH_Xuyen!$K:$K,$A27)+SUMIFS(DDH_Thư!$R:$R,DDH_Thư!$D:$D,W$1,DDH_Thư!$K:$K,$A27)</f>
        <v>0</v>
      </c>
      <c r="X27" s="41">
        <f>SUMIFS(DDH_Xuyen!$R:$R,DDH_Xuyen!$D:$D,X$1,DDH_Xuyen!$K:$K,$A27)+SUMIFS(DDH_Thư!$R:$R,DDH_Thư!$D:$D,X$1,DDH_Thư!$K:$K,$A27)</f>
        <v>0</v>
      </c>
      <c r="Y27" s="41">
        <f>SUMIFS(DDH_Xuyen!$R:$R,DDH_Xuyen!$D:$D,Y$1,DDH_Xuyen!$K:$K,$A27)+SUMIFS(DDH_Thư!$R:$R,DDH_Thư!$D:$D,Y$1,DDH_Thư!$K:$K,$A27)</f>
        <v>0</v>
      </c>
      <c r="Z27" s="41">
        <f>SUMIFS(DDH_Xuyen!$R:$R,DDH_Xuyen!$D:$D,Z$1,DDH_Xuyen!$K:$K,$A27)+SUMIFS(DDH_Thư!$R:$R,DDH_Thư!$D:$D,Z$1,DDH_Thư!$K:$K,$A27)</f>
        <v>0</v>
      </c>
      <c r="AA27" s="41">
        <f>SUMIFS(DDH_Xuyen!$R:$R,DDH_Xuyen!$D:$D,AA$1,DDH_Xuyen!$K:$K,$A27)+SUMIFS(DDH_Thư!$R:$R,DDH_Thư!$D:$D,AA$1,DDH_Thư!$K:$K,$A27)</f>
        <v>0</v>
      </c>
      <c r="AB27" s="41">
        <f>SUMIFS(DDH_Xuyen!$R:$R,DDH_Xuyen!$D:$D,AB$1,DDH_Xuyen!$K:$K,$A27)+SUMIFS(DDH_Thư!$R:$R,DDH_Thư!$D:$D,AB$1,DDH_Thư!$K:$K,$A27)</f>
        <v>0</v>
      </c>
      <c r="AC27" s="41">
        <f>SUMIFS(DDH_Xuyen!$R:$R,DDH_Xuyen!$D:$D,AC$1,DDH_Xuyen!$K:$K,$A27)+SUMIFS(DDH_Thư!$R:$R,DDH_Thư!$D:$D,AC$1,DDH_Thư!$K:$K,$A27)</f>
        <v>0</v>
      </c>
      <c r="AD27" s="41">
        <f>SUMIFS(DDH_Xuyen!$R:$R,DDH_Xuyen!$D:$D,AD$1,DDH_Xuyen!$K:$K,$A27)+SUMIFS(DDH_Thư!$R:$R,DDH_Thư!$D:$D,AD$1,DDH_Thư!$K:$K,$A27)</f>
        <v>0</v>
      </c>
      <c r="AE27" s="41">
        <f>SUMIFS(DDH_Xuyen!$R:$R,DDH_Xuyen!$D:$D,AE$1,DDH_Xuyen!$K:$K,$A27)+SUMIFS(DDH_Thư!$R:$R,DDH_Thư!$D:$D,AE$1,DDH_Thư!$K:$K,$A27)</f>
        <v>0</v>
      </c>
      <c r="AF27" s="41">
        <f>SUMIFS(DDH_Xuyen!$R:$R,DDH_Xuyen!$D:$D,AF$1,DDH_Xuyen!$K:$K,$A27)+SUMIFS(DDH_Thư!$R:$R,DDH_Thư!$D:$D,AF$1,DDH_Thư!$K:$K,$A27)</f>
        <v>0</v>
      </c>
      <c r="AG27" s="41">
        <f>SUMIFS(DDH_Xuyen!$R:$R,DDH_Xuyen!$D:$D,AG$1,DDH_Xuyen!$K:$K,$A27)+SUMIFS(DDH_Thư!$R:$R,DDH_Thư!$D:$D,AG$1,DDH_Thư!$K:$K,$A27)</f>
        <v>0</v>
      </c>
      <c r="AH27" s="41">
        <f>SUMIFS(DDH_Xuyen!$R:$R,DDH_Xuyen!$D:$D,AH$1,DDH_Xuyen!$K:$K,$A27)+SUMIFS(DDH_Thư!$R:$R,DDH_Thư!$D:$D,AH$1,DDH_Thư!$K:$K,$A27)</f>
        <v>0</v>
      </c>
      <c r="AI27" s="41">
        <f>SUMIFS(DDH_Xuyen!$R:$R,DDH_Xuyen!$D:$D,AI$1,DDH_Xuyen!$K:$K,$A27)+SUMIFS(DDH_Thư!$R:$R,DDH_Thư!$D:$D,AI$1,DDH_Thư!$K:$K,$A27)</f>
        <v>0</v>
      </c>
      <c r="AJ27" s="41">
        <f>SUMIFS(DDH_Xuyen!$R:$R,DDH_Xuyen!$D:$D,AJ$1,DDH_Xuyen!$K:$K,$A27)+SUMIFS(DDH_Thư!$R:$R,DDH_Thư!$D:$D,AJ$1,DDH_Thư!$K:$K,$A27)</f>
        <v>0</v>
      </c>
    </row>
    <row r="28" spans="1:36" ht="18.75" hidden="1" customHeight="1" x14ac:dyDescent="0.25">
      <c r="A28" s="23" t="s">
        <v>1717</v>
      </c>
      <c r="B28" s="22" t="s">
        <v>1718</v>
      </c>
      <c r="C28" s="24" t="s">
        <v>29</v>
      </c>
      <c r="D28" t="str">
        <f t="shared" si="1"/>
        <v>Không kinh doanh</v>
      </c>
      <c r="E28" s="43">
        <f t="shared" si="2"/>
        <v>0</v>
      </c>
      <c r="F28" s="43"/>
      <c r="G28" s="41">
        <f>SUMIFS(DDH_Xuyen!$R:$R,DDH_Xuyen!$D:$D,G$1,DDH_Xuyen!$K:$K,$A28)+SUMIFS(DDH_Thư!$R:$R,DDH_Thư!$D:$D,G$1,DDH_Thư!$K:$K,$A28)</f>
        <v>0</v>
      </c>
      <c r="H28" s="41">
        <f>SUMIFS(DDH_Xuyen!$R:$R,DDH_Xuyen!$D:$D,H$1,DDH_Xuyen!$K:$K,$A28)+SUMIFS(DDH_Thư!$R:$R,DDH_Thư!$D:$D,H$1,DDH_Thư!$K:$K,$A28)</f>
        <v>0</v>
      </c>
      <c r="I28" s="41">
        <f>SUMIFS(DDH_Xuyen!$R:$R,DDH_Xuyen!$D:$D,I$1,DDH_Xuyen!$K:$K,$A28)+SUMIFS(DDH_Thư!$R:$R,DDH_Thư!$D:$D,I$1,DDH_Thư!$K:$K,$A28)</f>
        <v>0</v>
      </c>
      <c r="J28" s="41">
        <f>SUMIFS(DDH_Xuyen!$R:$R,DDH_Xuyen!$D:$D,J$1,DDH_Xuyen!$K:$K,$A28)+SUMIFS(DDH_Thư!$R:$R,DDH_Thư!$D:$D,J$1,DDH_Thư!$K:$K,$A28)</f>
        <v>0</v>
      </c>
      <c r="K28" s="41">
        <f>SUMIFS(DDH_Xuyen!$R:$R,DDH_Xuyen!$D:$D,K$1,DDH_Xuyen!$K:$K,$A28)+SUMIFS(DDH_Thư!$R:$R,DDH_Thư!$D:$D,K$1,DDH_Thư!$K:$K,$A28)</f>
        <v>0</v>
      </c>
      <c r="L28" s="41">
        <f>SUMIFS(DDH_Xuyen!$R:$R,DDH_Xuyen!$D:$D,L$1,DDH_Xuyen!$K:$K,$A28)+SUMIFS(DDH_Thư!$R:$R,DDH_Thư!$D:$D,L$1,DDH_Thư!$K:$K,$A28)</f>
        <v>0</v>
      </c>
      <c r="M28" s="41">
        <f>SUMIFS(DDH_Xuyen!$R:$R,DDH_Xuyen!$D:$D,M$1,DDH_Xuyen!$K:$K,$A28)+SUMIFS(DDH_Thư!$R:$R,DDH_Thư!$D:$D,M$1,DDH_Thư!$K:$K,$A28)</f>
        <v>0</v>
      </c>
      <c r="N28" s="41">
        <f>SUMIFS(DDH_Xuyen!$R:$R,DDH_Xuyen!$D:$D,N$1,DDH_Xuyen!$K:$K,$A28)+SUMIFS(DDH_Thư!$R:$R,DDH_Thư!$D:$D,N$1,DDH_Thư!$K:$K,$A28)</f>
        <v>0</v>
      </c>
      <c r="O28" s="41">
        <f>SUMIFS(DDH_Xuyen!$R:$R,DDH_Xuyen!$D:$D,O$1,DDH_Xuyen!$K:$K,$A28)+SUMIFS(DDH_Thư!$R:$R,DDH_Thư!$D:$D,O$1,DDH_Thư!$K:$K,$A28)</f>
        <v>0</v>
      </c>
      <c r="P28" s="41">
        <f>SUMIFS(DDH_Xuyen!$R:$R,DDH_Xuyen!$D:$D,P$1,DDH_Xuyen!$K:$K,$A28)+SUMIFS(DDH_Thư!$R:$R,DDH_Thư!$D:$D,P$1,DDH_Thư!$K:$K,$A28)</f>
        <v>0</v>
      </c>
      <c r="Q28" s="41">
        <f>SUMIFS(DDH_Xuyen!$R:$R,DDH_Xuyen!$D:$D,Q$1,DDH_Xuyen!$K:$K,$A28)+SUMIFS(DDH_Thư!$R:$R,DDH_Thư!$D:$D,Q$1,DDH_Thư!$K:$K,$A28)</f>
        <v>0</v>
      </c>
      <c r="R28" s="41">
        <f>SUMIFS(DDH_Xuyen!$R:$R,DDH_Xuyen!$D:$D,R$1,DDH_Xuyen!$K:$K,$A28)+SUMIFS(DDH_Thư!$R:$R,DDH_Thư!$D:$D,R$1,DDH_Thư!$K:$K,$A28)</f>
        <v>0</v>
      </c>
      <c r="S28" s="41">
        <f>SUMIFS(DDH_Xuyen!$R:$R,DDH_Xuyen!$D:$D,S$1,DDH_Xuyen!$K:$K,$A28)+SUMIFS(DDH_Thư!$R:$R,DDH_Thư!$D:$D,S$1,DDH_Thư!$K:$K,$A28)</f>
        <v>0</v>
      </c>
      <c r="T28" s="41">
        <f>SUMIFS(DDH_Xuyen!$R:$R,DDH_Xuyen!$D:$D,T$1,DDH_Xuyen!$K:$K,$A28)+SUMIFS(DDH_Thư!$R:$R,DDH_Thư!$D:$D,T$1,DDH_Thư!$K:$K,$A28)</f>
        <v>0</v>
      </c>
      <c r="U28" s="41">
        <f>SUMIFS(DDH_Xuyen!$R:$R,DDH_Xuyen!$D:$D,U$1,DDH_Xuyen!$K:$K,$A28)+SUMIFS(DDH_Thư!$R:$R,DDH_Thư!$D:$D,U$1,DDH_Thư!$K:$K,$A28)</f>
        <v>0</v>
      </c>
      <c r="V28" s="41">
        <f>SUMIFS(DDH_Xuyen!$R:$R,DDH_Xuyen!$D:$D,V$1,DDH_Xuyen!$K:$K,$A28)+SUMIFS(DDH_Thư!$R:$R,DDH_Thư!$D:$D,V$1,DDH_Thư!$K:$K,$A28)</f>
        <v>0</v>
      </c>
      <c r="W28" s="41">
        <f>SUMIFS(DDH_Xuyen!$R:$R,DDH_Xuyen!$D:$D,W$1,DDH_Xuyen!$K:$K,$A28)+SUMIFS(DDH_Thư!$R:$R,DDH_Thư!$D:$D,W$1,DDH_Thư!$K:$K,$A28)</f>
        <v>0</v>
      </c>
      <c r="X28" s="41">
        <f>SUMIFS(DDH_Xuyen!$R:$R,DDH_Xuyen!$D:$D,X$1,DDH_Xuyen!$K:$K,$A28)+SUMIFS(DDH_Thư!$R:$R,DDH_Thư!$D:$D,X$1,DDH_Thư!$K:$K,$A28)</f>
        <v>0</v>
      </c>
      <c r="Y28" s="41">
        <f>SUMIFS(DDH_Xuyen!$R:$R,DDH_Xuyen!$D:$D,Y$1,DDH_Xuyen!$K:$K,$A28)+SUMIFS(DDH_Thư!$R:$R,DDH_Thư!$D:$D,Y$1,DDH_Thư!$K:$K,$A28)</f>
        <v>0</v>
      </c>
      <c r="Z28" s="41">
        <f>SUMIFS(DDH_Xuyen!$R:$R,DDH_Xuyen!$D:$D,Z$1,DDH_Xuyen!$K:$K,$A28)+SUMIFS(DDH_Thư!$R:$R,DDH_Thư!$D:$D,Z$1,DDH_Thư!$K:$K,$A28)</f>
        <v>0</v>
      </c>
      <c r="AA28" s="41">
        <f>SUMIFS(DDH_Xuyen!$R:$R,DDH_Xuyen!$D:$D,AA$1,DDH_Xuyen!$K:$K,$A28)+SUMIFS(DDH_Thư!$R:$R,DDH_Thư!$D:$D,AA$1,DDH_Thư!$K:$K,$A28)</f>
        <v>0</v>
      </c>
      <c r="AB28" s="41">
        <f>SUMIFS(DDH_Xuyen!$R:$R,DDH_Xuyen!$D:$D,AB$1,DDH_Xuyen!$K:$K,$A28)+SUMIFS(DDH_Thư!$R:$R,DDH_Thư!$D:$D,AB$1,DDH_Thư!$K:$K,$A28)</f>
        <v>0</v>
      </c>
      <c r="AC28" s="41">
        <f>SUMIFS(DDH_Xuyen!$R:$R,DDH_Xuyen!$D:$D,AC$1,DDH_Xuyen!$K:$K,$A28)+SUMIFS(DDH_Thư!$R:$R,DDH_Thư!$D:$D,AC$1,DDH_Thư!$K:$K,$A28)</f>
        <v>0</v>
      </c>
      <c r="AD28" s="41">
        <f>SUMIFS(DDH_Xuyen!$R:$R,DDH_Xuyen!$D:$D,AD$1,DDH_Xuyen!$K:$K,$A28)+SUMIFS(DDH_Thư!$R:$R,DDH_Thư!$D:$D,AD$1,DDH_Thư!$K:$K,$A28)</f>
        <v>0</v>
      </c>
      <c r="AE28" s="41">
        <f>SUMIFS(DDH_Xuyen!$R:$R,DDH_Xuyen!$D:$D,AE$1,DDH_Xuyen!$K:$K,$A28)+SUMIFS(DDH_Thư!$R:$R,DDH_Thư!$D:$D,AE$1,DDH_Thư!$K:$K,$A28)</f>
        <v>0</v>
      </c>
      <c r="AF28" s="41">
        <f>SUMIFS(DDH_Xuyen!$R:$R,DDH_Xuyen!$D:$D,AF$1,DDH_Xuyen!$K:$K,$A28)+SUMIFS(DDH_Thư!$R:$R,DDH_Thư!$D:$D,AF$1,DDH_Thư!$K:$K,$A28)</f>
        <v>0</v>
      </c>
      <c r="AG28" s="41">
        <f>SUMIFS(DDH_Xuyen!$R:$R,DDH_Xuyen!$D:$D,AG$1,DDH_Xuyen!$K:$K,$A28)+SUMIFS(DDH_Thư!$R:$R,DDH_Thư!$D:$D,AG$1,DDH_Thư!$K:$K,$A28)</f>
        <v>0</v>
      </c>
      <c r="AH28" s="41">
        <f>SUMIFS(DDH_Xuyen!$R:$R,DDH_Xuyen!$D:$D,AH$1,DDH_Xuyen!$K:$K,$A28)+SUMIFS(DDH_Thư!$R:$R,DDH_Thư!$D:$D,AH$1,DDH_Thư!$K:$K,$A28)</f>
        <v>0</v>
      </c>
      <c r="AI28" s="41">
        <f>SUMIFS(DDH_Xuyen!$R:$R,DDH_Xuyen!$D:$D,AI$1,DDH_Xuyen!$K:$K,$A28)+SUMIFS(DDH_Thư!$R:$R,DDH_Thư!$D:$D,AI$1,DDH_Thư!$K:$K,$A28)</f>
        <v>0</v>
      </c>
      <c r="AJ28" s="41">
        <f>SUMIFS(DDH_Xuyen!$R:$R,DDH_Xuyen!$D:$D,AJ$1,DDH_Xuyen!$K:$K,$A28)+SUMIFS(DDH_Thư!$R:$R,DDH_Thư!$D:$D,AJ$1,DDH_Thư!$K:$K,$A28)</f>
        <v>0</v>
      </c>
    </row>
    <row r="29" spans="1:36" ht="18.75" customHeight="1" x14ac:dyDescent="0.25">
      <c r="A29" s="23" t="s">
        <v>39</v>
      </c>
      <c r="B29" s="22" t="s">
        <v>40</v>
      </c>
      <c r="C29" s="24" t="s">
        <v>29</v>
      </c>
      <c r="D29" t="str">
        <f t="shared" si="1"/>
        <v>Đang kinh doanh</v>
      </c>
      <c r="E29" s="43">
        <f t="shared" si="2"/>
        <v>1252</v>
      </c>
      <c r="F29" s="43"/>
      <c r="G29" s="41">
        <f>SUMIFS(DDH_Xuyen!$R:$R,DDH_Xuyen!$D:$D,G$1,DDH_Xuyen!$K:$K,$A29)+SUMIFS(DDH_Thư!$R:$R,DDH_Thư!$D:$D,G$1,DDH_Thư!$K:$K,$A29)</f>
        <v>182</v>
      </c>
      <c r="H29" s="41">
        <f>SUMIFS(DDH_Xuyen!$R:$R,DDH_Xuyen!$D:$D,H$1,DDH_Xuyen!$K:$K,$A29)+SUMIFS(DDH_Thư!$R:$R,DDH_Thư!$D:$D,H$1,DDH_Thư!$K:$K,$A29)</f>
        <v>131</v>
      </c>
      <c r="I29" s="41">
        <f>SUMIFS(DDH_Xuyen!$R:$R,DDH_Xuyen!$D:$D,I$1,DDH_Xuyen!$K:$K,$A29)+SUMIFS(DDH_Thư!$R:$R,DDH_Thư!$D:$D,I$1,DDH_Thư!$K:$K,$A29)</f>
        <v>66</v>
      </c>
      <c r="J29" s="41">
        <f>SUMIFS(DDH_Xuyen!$R:$R,DDH_Xuyen!$D:$D,J$1,DDH_Xuyen!$K:$K,$A29)+SUMIFS(DDH_Thư!$R:$R,DDH_Thư!$D:$D,J$1,DDH_Thư!$K:$K,$A29)</f>
        <v>21</v>
      </c>
      <c r="K29" s="41">
        <f>SUMIFS(DDH_Xuyen!$R:$R,DDH_Xuyen!$D:$D,K$1,DDH_Xuyen!$K:$K,$A29)+SUMIFS(DDH_Thư!$R:$R,DDH_Thư!$D:$D,K$1,DDH_Thư!$K:$K,$A29)</f>
        <v>59</v>
      </c>
      <c r="L29" s="41">
        <f>SUMIFS(DDH_Xuyen!$R:$R,DDH_Xuyen!$D:$D,L$1,DDH_Xuyen!$K:$K,$A29)+SUMIFS(DDH_Thư!$R:$R,DDH_Thư!$D:$D,L$1,DDH_Thư!$K:$K,$A29)</f>
        <v>95</v>
      </c>
      <c r="M29" s="41">
        <f>SUMIFS(DDH_Xuyen!$R:$R,DDH_Xuyen!$D:$D,M$1,DDH_Xuyen!$K:$K,$A29)+SUMIFS(DDH_Thư!$R:$R,DDH_Thư!$D:$D,M$1,DDH_Thư!$K:$K,$A29)</f>
        <v>28</v>
      </c>
      <c r="N29" s="41">
        <f>SUMIFS(DDH_Xuyen!$R:$R,DDH_Xuyen!$D:$D,N$1,DDH_Xuyen!$K:$K,$A29)+SUMIFS(DDH_Thư!$R:$R,DDH_Thư!$D:$D,N$1,DDH_Thư!$K:$K,$A29)</f>
        <v>141</v>
      </c>
      <c r="O29" s="41">
        <f>SUMIFS(DDH_Xuyen!$R:$R,DDH_Xuyen!$D:$D,O$1,DDH_Xuyen!$K:$K,$A29)+SUMIFS(DDH_Thư!$R:$R,DDH_Thư!$D:$D,O$1,DDH_Thư!$K:$K,$A29)</f>
        <v>135</v>
      </c>
      <c r="P29" s="41">
        <f>SUMIFS(DDH_Xuyen!$R:$R,DDH_Xuyen!$D:$D,P$1,DDH_Xuyen!$K:$K,$A29)+SUMIFS(DDH_Thư!$R:$R,DDH_Thư!$D:$D,P$1,DDH_Thư!$K:$K,$A29)</f>
        <v>157</v>
      </c>
      <c r="Q29" s="41">
        <f>SUMIFS(DDH_Xuyen!$R:$R,DDH_Xuyen!$D:$D,Q$1,DDH_Xuyen!$K:$K,$A29)+SUMIFS(DDH_Thư!$R:$R,DDH_Thư!$D:$D,Q$1,DDH_Thư!$K:$K,$A29)</f>
        <v>89</v>
      </c>
      <c r="R29" s="41">
        <f>SUMIFS(DDH_Xuyen!$R:$R,DDH_Xuyen!$D:$D,R$1,DDH_Xuyen!$K:$K,$A29)+SUMIFS(DDH_Thư!$R:$R,DDH_Thư!$D:$D,R$1,DDH_Thư!$K:$K,$A29)</f>
        <v>87</v>
      </c>
      <c r="S29" s="41">
        <f>SUMIFS(DDH_Xuyen!$R:$R,DDH_Xuyen!$D:$D,S$1,DDH_Xuyen!$K:$K,$A29)+SUMIFS(DDH_Thư!$R:$R,DDH_Thư!$D:$D,S$1,DDH_Thư!$K:$K,$A29)</f>
        <v>61</v>
      </c>
      <c r="T29" s="41">
        <f>SUMIFS(DDH_Xuyen!$R:$R,DDH_Xuyen!$D:$D,T$1,DDH_Xuyen!$K:$K,$A29)+SUMIFS(DDH_Thư!$R:$R,DDH_Thư!$D:$D,T$1,DDH_Thư!$K:$K,$A29)</f>
        <v>0</v>
      </c>
      <c r="U29" s="41">
        <f>SUMIFS(DDH_Xuyen!$R:$R,DDH_Xuyen!$D:$D,U$1,DDH_Xuyen!$K:$K,$A29)+SUMIFS(DDH_Thư!$R:$R,DDH_Thư!$D:$D,U$1,DDH_Thư!$K:$K,$A29)</f>
        <v>0</v>
      </c>
      <c r="V29" s="41">
        <f>SUMIFS(DDH_Xuyen!$R:$R,DDH_Xuyen!$D:$D,V$1,DDH_Xuyen!$K:$K,$A29)+SUMIFS(DDH_Thư!$R:$R,DDH_Thư!$D:$D,V$1,DDH_Thư!$K:$K,$A29)</f>
        <v>0</v>
      </c>
      <c r="W29" s="41">
        <f>SUMIFS(DDH_Xuyen!$R:$R,DDH_Xuyen!$D:$D,W$1,DDH_Xuyen!$K:$K,$A29)+SUMIFS(DDH_Thư!$R:$R,DDH_Thư!$D:$D,W$1,DDH_Thư!$K:$K,$A29)</f>
        <v>0</v>
      </c>
      <c r="X29" s="41">
        <f>SUMIFS(DDH_Xuyen!$R:$R,DDH_Xuyen!$D:$D,X$1,DDH_Xuyen!$K:$K,$A29)+SUMIFS(DDH_Thư!$R:$R,DDH_Thư!$D:$D,X$1,DDH_Thư!$K:$K,$A29)</f>
        <v>0</v>
      </c>
      <c r="Y29" s="41">
        <f>SUMIFS(DDH_Xuyen!$R:$R,DDH_Xuyen!$D:$D,Y$1,DDH_Xuyen!$K:$K,$A29)+SUMIFS(DDH_Thư!$R:$R,DDH_Thư!$D:$D,Y$1,DDH_Thư!$K:$K,$A29)</f>
        <v>0</v>
      </c>
      <c r="Z29" s="41">
        <f>SUMIFS(DDH_Xuyen!$R:$R,DDH_Xuyen!$D:$D,Z$1,DDH_Xuyen!$K:$K,$A29)+SUMIFS(DDH_Thư!$R:$R,DDH_Thư!$D:$D,Z$1,DDH_Thư!$K:$K,$A29)</f>
        <v>0</v>
      </c>
      <c r="AA29" s="41">
        <f>SUMIFS(DDH_Xuyen!$R:$R,DDH_Xuyen!$D:$D,AA$1,DDH_Xuyen!$K:$K,$A29)+SUMIFS(DDH_Thư!$R:$R,DDH_Thư!$D:$D,AA$1,DDH_Thư!$K:$K,$A29)</f>
        <v>0</v>
      </c>
      <c r="AB29" s="41">
        <f>SUMIFS(DDH_Xuyen!$R:$R,DDH_Xuyen!$D:$D,AB$1,DDH_Xuyen!$K:$K,$A29)+SUMIFS(DDH_Thư!$R:$R,DDH_Thư!$D:$D,AB$1,DDH_Thư!$K:$K,$A29)</f>
        <v>0</v>
      </c>
      <c r="AC29" s="41">
        <f>SUMIFS(DDH_Xuyen!$R:$R,DDH_Xuyen!$D:$D,AC$1,DDH_Xuyen!$K:$K,$A29)+SUMIFS(DDH_Thư!$R:$R,DDH_Thư!$D:$D,AC$1,DDH_Thư!$K:$K,$A29)</f>
        <v>0</v>
      </c>
      <c r="AD29" s="41">
        <f>SUMIFS(DDH_Xuyen!$R:$R,DDH_Xuyen!$D:$D,AD$1,DDH_Xuyen!$K:$K,$A29)+SUMIFS(DDH_Thư!$R:$R,DDH_Thư!$D:$D,AD$1,DDH_Thư!$K:$K,$A29)</f>
        <v>0</v>
      </c>
      <c r="AE29" s="41">
        <f>SUMIFS(DDH_Xuyen!$R:$R,DDH_Xuyen!$D:$D,AE$1,DDH_Xuyen!$K:$K,$A29)+SUMIFS(DDH_Thư!$R:$R,DDH_Thư!$D:$D,AE$1,DDH_Thư!$K:$K,$A29)</f>
        <v>0</v>
      </c>
      <c r="AF29" s="41">
        <f>SUMIFS(DDH_Xuyen!$R:$R,DDH_Xuyen!$D:$D,AF$1,DDH_Xuyen!$K:$K,$A29)+SUMIFS(DDH_Thư!$R:$R,DDH_Thư!$D:$D,AF$1,DDH_Thư!$K:$K,$A29)</f>
        <v>0</v>
      </c>
      <c r="AG29" s="41">
        <f>SUMIFS(DDH_Xuyen!$R:$R,DDH_Xuyen!$D:$D,AG$1,DDH_Xuyen!$K:$K,$A29)+SUMIFS(DDH_Thư!$R:$R,DDH_Thư!$D:$D,AG$1,DDH_Thư!$K:$K,$A29)</f>
        <v>0</v>
      </c>
      <c r="AH29" s="41">
        <f>SUMIFS(DDH_Xuyen!$R:$R,DDH_Xuyen!$D:$D,AH$1,DDH_Xuyen!$K:$K,$A29)+SUMIFS(DDH_Thư!$R:$R,DDH_Thư!$D:$D,AH$1,DDH_Thư!$K:$K,$A29)</f>
        <v>0</v>
      </c>
      <c r="AI29" s="41">
        <f>SUMIFS(DDH_Xuyen!$R:$R,DDH_Xuyen!$D:$D,AI$1,DDH_Xuyen!$K:$K,$A29)+SUMIFS(DDH_Thư!$R:$R,DDH_Thư!$D:$D,AI$1,DDH_Thư!$K:$K,$A29)</f>
        <v>0</v>
      </c>
      <c r="AJ29" s="41">
        <f>SUMIFS(DDH_Xuyen!$R:$R,DDH_Xuyen!$D:$D,AJ$1,DDH_Xuyen!$K:$K,$A29)+SUMIFS(DDH_Thư!$R:$R,DDH_Thư!$D:$D,AJ$1,DDH_Thư!$K:$K,$A29)</f>
        <v>0</v>
      </c>
    </row>
    <row r="30" spans="1:36" ht="18.75" hidden="1" customHeight="1" x14ac:dyDescent="0.25">
      <c r="A30" s="23" t="s">
        <v>7675</v>
      </c>
      <c r="B30" s="22" t="s">
        <v>7676</v>
      </c>
      <c r="C30" s="24" t="s">
        <v>1763</v>
      </c>
      <c r="D30" t="str">
        <f t="shared" si="1"/>
        <v>Không kinh doanh</v>
      </c>
      <c r="E30" s="43">
        <f t="shared" si="2"/>
        <v>0</v>
      </c>
      <c r="F30" s="43"/>
      <c r="G30" s="41">
        <f>SUMIFS(DDH_Xuyen!$R:$R,DDH_Xuyen!$D:$D,G$1,DDH_Xuyen!$K:$K,$A30)+SUMIFS(DDH_Thư!$R:$R,DDH_Thư!$D:$D,G$1,DDH_Thư!$K:$K,$A30)</f>
        <v>0</v>
      </c>
      <c r="H30" s="41">
        <f>SUMIFS(DDH_Xuyen!$R:$R,DDH_Xuyen!$D:$D,H$1,DDH_Xuyen!$K:$K,$A30)+SUMIFS(DDH_Thư!$R:$R,DDH_Thư!$D:$D,H$1,DDH_Thư!$K:$K,$A30)</f>
        <v>0</v>
      </c>
      <c r="I30" s="41">
        <f>SUMIFS(DDH_Xuyen!$R:$R,DDH_Xuyen!$D:$D,I$1,DDH_Xuyen!$K:$K,$A30)+SUMIFS(DDH_Thư!$R:$R,DDH_Thư!$D:$D,I$1,DDH_Thư!$K:$K,$A30)</f>
        <v>0</v>
      </c>
      <c r="J30" s="41">
        <f>SUMIFS(DDH_Xuyen!$R:$R,DDH_Xuyen!$D:$D,J$1,DDH_Xuyen!$K:$K,$A30)+SUMIFS(DDH_Thư!$R:$R,DDH_Thư!$D:$D,J$1,DDH_Thư!$K:$K,$A30)</f>
        <v>0</v>
      </c>
      <c r="K30" s="41">
        <f>SUMIFS(DDH_Xuyen!$R:$R,DDH_Xuyen!$D:$D,K$1,DDH_Xuyen!$K:$K,$A30)+SUMIFS(DDH_Thư!$R:$R,DDH_Thư!$D:$D,K$1,DDH_Thư!$K:$K,$A30)</f>
        <v>0</v>
      </c>
      <c r="L30" s="41">
        <f>SUMIFS(DDH_Xuyen!$R:$R,DDH_Xuyen!$D:$D,L$1,DDH_Xuyen!$K:$K,$A30)+SUMIFS(DDH_Thư!$R:$R,DDH_Thư!$D:$D,L$1,DDH_Thư!$K:$K,$A30)</f>
        <v>0</v>
      </c>
      <c r="M30" s="41">
        <f>SUMIFS(DDH_Xuyen!$R:$R,DDH_Xuyen!$D:$D,M$1,DDH_Xuyen!$K:$K,$A30)+SUMIFS(DDH_Thư!$R:$R,DDH_Thư!$D:$D,M$1,DDH_Thư!$K:$K,$A30)</f>
        <v>0</v>
      </c>
      <c r="N30" s="41">
        <f>SUMIFS(DDH_Xuyen!$R:$R,DDH_Xuyen!$D:$D,N$1,DDH_Xuyen!$K:$K,$A30)+SUMIFS(DDH_Thư!$R:$R,DDH_Thư!$D:$D,N$1,DDH_Thư!$K:$K,$A30)</f>
        <v>0</v>
      </c>
      <c r="O30" s="41">
        <f>SUMIFS(DDH_Xuyen!$R:$R,DDH_Xuyen!$D:$D,O$1,DDH_Xuyen!$K:$K,$A30)+SUMIFS(DDH_Thư!$R:$R,DDH_Thư!$D:$D,O$1,DDH_Thư!$K:$K,$A30)</f>
        <v>0</v>
      </c>
      <c r="P30" s="41">
        <f>SUMIFS(DDH_Xuyen!$R:$R,DDH_Xuyen!$D:$D,P$1,DDH_Xuyen!$K:$K,$A30)+SUMIFS(DDH_Thư!$R:$R,DDH_Thư!$D:$D,P$1,DDH_Thư!$K:$K,$A30)</f>
        <v>0</v>
      </c>
      <c r="Q30" s="41">
        <f>SUMIFS(DDH_Xuyen!$R:$R,DDH_Xuyen!$D:$D,Q$1,DDH_Xuyen!$K:$K,$A30)+SUMIFS(DDH_Thư!$R:$R,DDH_Thư!$D:$D,Q$1,DDH_Thư!$K:$K,$A30)</f>
        <v>0</v>
      </c>
      <c r="R30" s="41">
        <f>SUMIFS(DDH_Xuyen!$R:$R,DDH_Xuyen!$D:$D,R$1,DDH_Xuyen!$K:$K,$A30)+SUMIFS(DDH_Thư!$R:$R,DDH_Thư!$D:$D,R$1,DDH_Thư!$K:$K,$A30)</f>
        <v>0</v>
      </c>
      <c r="S30" s="41">
        <f>SUMIFS(DDH_Xuyen!$R:$R,DDH_Xuyen!$D:$D,S$1,DDH_Xuyen!$K:$K,$A30)+SUMIFS(DDH_Thư!$R:$R,DDH_Thư!$D:$D,S$1,DDH_Thư!$K:$K,$A30)</f>
        <v>0</v>
      </c>
      <c r="T30" s="41">
        <f>SUMIFS(DDH_Xuyen!$R:$R,DDH_Xuyen!$D:$D,T$1,DDH_Xuyen!$K:$K,$A30)+SUMIFS(DDH_Thư!$R:$R,DDH_Thư!$D:$D,T$1,DDH_Thư!$K:$K,$A30)</f>
        <v>0</v>
      </c>
      <c r="U30" s="41">
        <f>SUMIFS(DDH_Xuyen!$R:$R,DDH_Xuyen!$D:$D,U$1,DDH_Xuyen!$K:$K,$A30)+SUMIFS(DDH_Thư!$R:$R,DDH_Thư!$D:$D,U$1,DDH_Thư!$K:$K,$A30)</f>
        <v>0</v>
      </c>
      <c r="V30" s="41">
        <f>SUMIFS(DDH_Xuyen!$R:$R,DDH_Xuyen!$D:$D,V$1,DDH_Xuyen!$K:$K,$A30)+SUMIFS(DDH_Thư!$R:$R,DDH_Thư!$D:$D,V$1,DDH_Thư!$K:$K,$A30)</f>
        <v>0</v>
      </c>
      <c r="W30" s="41">
        <f>SUMIFS(DDH_Xuyen!$R:$R,DDH_Xuyen!$D:$D,W$1,DDH_Xuyen!$K:$K,$A30)+SUMIFS(DDH_Thư!$R:$R,DDH_Thư!$D:$D,W$1,DDH_Thư!$K:$K,$A30)</f>
        <v>0</v>
      </c>
      <c r="X30" s="41">
        <f>SUMIFS(DDH_Xuyen!$R:$R,DDH_Xuyen!$D:$D,X$1,DDH_Xuyen!$K:$K,$A30)+SUMIFS(DDH_Thư!$R:$R,DDH_Thư!$D:$D,X$1,DDH_Thư!$K:$K,$A30)</f>
        <v>0</v>
      </c>
      <c r="Y30" s="41">
        <f>SUMIFS(DDH_Xuyen!$R:$R,DDH_Xuyen!$D:$D,Y$1,DDH_Xuyen!$K:$K,$A30)+SUMIFS(DDH_Thư!$R:$R,DDH_Thư!$D:$D,Y$1,DDH_Thư!$K:$K,$A30)</f>
        <v>0</v>
      </c>
      <c r="Z30" s="41">
        <f>SUMIFS(DDH_Xuyen!$R:$R,DDH_Xuyen!$D:$D,Z$1,DDH_Xuyen!$K:$K,$A30)+SUMIFS(DDH_Thư!$R:$R,DDH_Thư!$D:$D,Z$1,DDH_Thư!$K:$K,$A30)</f>
        <v>0</v>
      </c>
      <c r="AA30" s="41">
        <f>SUMIFS(DDH_Xuyen!$R:$R,DDH_Xuyen!$D:$D,AA$1,DDH_Xuyen!$K:$K,$A30)+SUMIFS(DDH_Thư!$R:$R,DDH_Thư!$D:$D,AA$1,DDH_Thư!$K:$K,$A30)</f>
        <v>0</v>
      </c>
      <c r="AB30" s="41">
        <f>SUMIFS(DDH_Xuyen!$R:$R,DDH_Xuyen!$D:$D,AB$1,DDH_Xuyen!$K:$K,$A30)+SUMIFS(DDH_Thư!$R:$R,DDH_Thư!$D:$D,AB$1,DDH_Thư!$K:$K,$A30)</f>
        <v>0</v>
      </c>
      <c r="AC30" s="41">
        <f>SUMIFS(DDH_Xuyen!$R:$R,DDH_Xuyen!$D:$D,AC$1,DDH_Xuyen!$K:$K,$A30)+SUMIFS(DDH_Thư!$R:$R,DDH_Thư!$D:$D,AC$1,DDH_Thư!$K:$K,$A30)</f>
        <v>0</v>
      </c>
      <c r="AD30" s="41">
        <f>SUMIFS(DDH_Xuyen!$R:$R,DDH_Xuyen!$D:$D,AD$1,DDH_Xuyen!$K:$K,$A30)+SUMIFS(DDH_Thư!$R:$R,DDH_Thư!$D:$D,AD$1,DDH_Thư!$K:$K,$A30)</f>
        <v>0</v>
      </c>
      <c r="AE30" s="41">
        <f>SUMIFS(DDH_Xuyen!$R:$R,DDH_Xuyen!$D:$D,AE$1,DDH_Xuyen!$K:$K,$A30)+SUMIFS(DDH_Thư!$R:$R,DDH_Thư!$D:$D,AE$1,DDH_Thư!$K:$K,$A30)</f>
        <v>0</v>
      </c>
      <c r="AF30" s="41">
        <f>SUMIFS(DDH_Xuyen!$R:$R,DDH_Xuyen!$D:$D,AF$1,DDH_Xuyen!$K:$K,$A30)+SUMIFS(DDH_Thư!$R:$R,DDH_Thư!$D:$D,AF$1,DDH_Thư!$K:$K,$A30)</f>
        <v>0</v>
      </c>
      <c r="AG30" s="41">
        <f>SUMIFS(DDH_Xuyen!$R:$R,DDH_Xuyen!$D:$D,AG$1,DDH_Xuyen!$K:$K,$A30)+SUMIFS(DDH_Thư!$R:$R,DDH_Thư!$D:$D,AG$1,DDH_Thư!$K:$K,$A30)</f>
        <v>0</v>
      </c>
      <c r="AH30" s="41">
        <f>SUMIFS(DDH_Xuyen!$R:$R,DDH_Xuyen!$D:$D,AH$1,DDH_Xuyen!$K:$K,$A30)+SUMIFS(DDH_Thư!$R:$R,DDH_Thư!$D:$D,AH$1,DDH_Thư!$K:$K,$A30)</f>
        <v>0</v>
      </c>
      <c r="AI30" s="41">
        <f>SUMIFS(DDH_Xuyen!$R:$R,DDH_Xuyen!$D:$D,AI$1,DDH_Xuyen!$K:$K,$A30)+SUMIFS(DDH_Thư!$R:$R,DDH_Thư!$D:$D,AI$1,DDH_Thư!$K:$K,$A30)</f>
        <v>0</v>
      </c>
      <c r="AJ30" s="41">
        <f>SUMIFS(DDH_Xuyen!$R:$R,DDH_Xuyen!$D:$D,AJ$1,DDH_Xuyen!$K:$K,$A30)+SUMIFS(DDH_Thư!$R:$R,DDH_Thư!$D:$D,AJ$1,DDH_Thư!$K:$K,$A30)</f>
        <v>0</v>
      </c>
    </row>
    <row r="31" spans="1:36" ht="18.75" hidden="1" customHeight="1" x14ac:dyDescent="0.25">
      <c r="A31" s="23" t="s">
        <v>7677</v>
      </c>
      <c r="B31" s="22" t="s">
        <v>7678</v>
      </c>
      <c r="C31" s="24" t="s">
        <v>29</v>
      </c>
      <c r="D31" t="str">
        <f t="shared" si="1"/>
        <v>Không kinh doanh</v>
      </c>
      <c r="E31" s="43">
        <f t="shared" si="2"/>
        <v>0</v>
      </c>
      <c r="F31" s="43"/>
      <c r="G31" s="41">
        <f>SUMIFS(DDH_Xuyen!$R:$R,DDH_Xuyen!$D:$D,G$1,DDH_Xuyen!$K:$K,$A31)+SUMIFS(DDH_Thư!$R:$R,DDH_Thư!$D:$D,G$1,DDH_Thư!$K:$K,$A31)</f>
        <v>0</v>
      </c>
      <c r="H31" s="41">
        <f>SUMIFS(DDH_Xuyen!$R:$R,DDH_Xuyen!$D:$D,H$1,DDH_Xuyen!$K:$K,$A31)+SUMIFS(DDH_Thư!$R:$R,DDH_Thư!$D:$D,H$1,DDH_Thư!$K:$K,$A31)</f>
        <v>0</v>
      </c>
      <c r="I31" s="41">
        <f>SUMIFS(DDH_Xuyen!$R:$R,DDH_Xuyen!$D:$D,I$1,DDH_Xuyen!$K:$K,$A31)+SUMIFS(DDH_Thư!$R:$R,DDH_Thư!$D:$D,I$1,DDH_Thư!$K:$K,$A31)</f>
        <v>0</v>
      </c>
      <c r="J31" s="41">
        <f>SUMIFS(DDH_Xuyen!$R:$R,DDH_Xuyen!$D:$D,J$1,DDH_Xuyen!$K:$K,$A31)+SUMIFS(DDH_Thư!$R:$R,DDH_Thư!$D:$D,J$1,DDH_Thư!$K:$K,$A31)</f>
        <v>0</v>
      </c>
      <c r="K31" s="41">
        <f>SUMIFS(DDH_Xuyen!$R:$R,DDH_Xuyen!$D:$D,K$1,DDH_Xuyen!$K:$K,$A31)+SUMIFS(DDH_Thư!$R:$R,DDH_Thư!$D:$D,K$1,DDH_Thư!$K:$K,$A31)</f>
        <v>0</v>
      </c>
      <c r="L31" s="41">
        <f>SUMIFS(DDH_Xuyen!$R:$R,DDH_Xuyen!$D:$D,L$1,DDH_Xuyen!$K:$K,$A31)+SUMIFS(DDH_Thư!$R:$R,DDH_Thư!$D:$D,L$1,DDH_Thư!$K:$K,$A31)</f>
        <v>0</v>
      </c>
      <c r="M31" s="41">
        <f>SUMIFS(DDH_Xuyen!$R:$R,DDH_Xuyen!$D:$D,M$1,DDH_Xuyen!$K:$K,$A31)+SUMIFS(DDH_Thư!$R:$R,DDH_Thư!$D:$D,M$1,DDH_Thư!$K:$K,$A31)</f>
        <v>0</v>
      </c>
      <c r="N31" s="41">
        <f>SUMIFS(DDH_Xuyen!$R:$R,DDH_Xuyen!$D:$D,N$1,DDH_Xuyen!$K:$K,$A31)+SUMIFS(DDH_Thư!$R:$R,DDH_Thư!$D:$D,N$1,DDH_Thư!$K:$K,$A31)</f>
        <v>0</v>
      </c>
      <c r="O31" s="41">
        <f>SUMIFS(DDH_Xuyen!$R:$R,DDH_Xuyen!$D:$D,O$1,DDH_Xuyen!$K:$K,$A31)+SUMIFS(DDH_Thư!$R:$R,DDH_Thư!$D:$D,O$1,DDH_Thư!$K:$K,$A31)</f>
        <v>0</v>
      </c>
      <c r="P31" s="41">
        <f>SUMIFS(DDH_Xuyen!$R:$R,DDH_Xuyen!$D:$D,P$1,DDH_Xuyen!$K:$K,$A31)+SUMIFS(DDH_Thư!$R:$R,DDH_Thư!$D:$D,P$1,DDH_Thư!$K:$K,$A31)</f>
        <v>0</v>
      </c>
      <c r="Q31" s="41">
        <f>SUMIFS(DDH_Xuyen!$R:$R,DDH_Xuyen!$D:$D,Q$1,DDH_Xuyen!$K:$K,$A31)+SUMIFS(DDH_Thư!$R:$R,DDH_Thư!$D:$D,Q$1,DDH_Thư!$K:$K,$A31)</f>
        <v>0</v>
      </c>
      <c r="R31" s="41">
        <f>SUMIFS(DDH_Xuyen!$R:$R,DDH_Xuyen!$D:$D,R$1,DDH_Xuyen!$K:$K,$A31)+SUMIFS(DDH_Thư!$R:$R,DDH_Thư!$D:$D,R$1,DDH_Thư!$K:$K,$A31)</f>
        <v>0</v>
      </c>
      <c r="S31" s="41">
        <f>SUMIFS(DDH_Xuyen!$R:$R,DDH_Xuyen!$D:$D,S$1,DDH_Xuyen!$K:$K,$A31)+SUMIFS(DDH_Thư!$R:$R,DDH_Thư!$D:$D,S$1,DDH_Thư!$K:$K,$A31)</f>
        <v>0</v>
      </c>
      <c r="T31" s="41">
        <f>SUMIFS(DDH_Xuyen!$R:$R,DDH_Xuyen!$D:$D,T$1,DDH_Xuyen!$K:$K,$A31)+SUMIFS(DDH_Thư!$R:$R,DDH_Thư!$D:$D,T$1,DDH_Thư!$K:$K,$A31)</f>
        <v>0</v>
      </c>
      <c r="U31" s="41">
        <f>SUMIFS(DDH_Xuyen!$R:$R,DDH_Xuyen!$D:$D,U$1,DDH_Xuyen!$K:$K,$A31)+SUMIFS(DDH_Thư!$R:$R,DDH_Thư!$D:$D,U$1,DDH_Thư!$K:$K,$A31)</f>
        <v>0</v>
      </c>
      <c r="V31" s="41">
        <f>SUMIFS(DDH_Xuyen!$R:$R,DDH_Xuyen!$D:$D,V$1,DDH_Xuyen!$K:$K,$A31)+SUMIFS(DDH_Thư!$R:$R,DDH_Thư!$D:$D,V$1,DDH_Thư!$K:$K,$A31)</f>
        <v>0</v>
      </c>
      <c r="W31" s="41">
        <f>SUMIFS(DDH_Xuyen!$R:$R,DDH_Xuyen!$D:$D,W$1,DDH_Xuyen!$K:$K,$A31)+SUMIFS(DDH_Thư!$R:$R,DDH_Thư!$D:$D,W$1,DDH_Thư!$K:$K,$A31)</f>
        <v>0</v>
      </c>
      <c r="X31" s="41">
        <f>SUMIFS(DDH_Xuyen!$R:$R,DDH_Xuyen!$D:$D,X$1,DDH_Xuyen!$K:$K,$A31)+SUMIFS(DDH_Thư!$R:$R,DDH_Thư!$D:$D,X$1,DDH_Thư!$K:$K,$A31)</f>
        <v>0</v>
      </c>
      <c r="Y31" s="41">
        <f>SUMIFS(DDH_Xuyen!$R:$R,DDH_Xuyen!$D:$D,Y$1,DDH_Xuyen!$K:$K,$A31)+SUMIFS(DDH_Thư!$R:$R,DDH_Thư!$D:$D,Y$1,DDH_Thư!$K:$K,$A31)</f>
        <v>0</v>
      </c>
      <c r="Z31" s="41">
        <f>SUMIFS(DDH_Xuyen!$R:$R,DDH_Xuyen!$D:$D,Z$1,DDH_Xuyen!$K:$K,$A31)+SUMIFS(DDH_Thư!$R:$R,DDH_Thư!$D:$D,Z$1,DDH_Thư!$K:$K,$A31)</f>
        <v>0</v>
      </c>
      <c r="AA31" s="41">
        <f>SUMIFS(DDH_Xuyen!$R:$R,DDH_Xuyen!$D:$D,AA$1,DDH_Xuyen!$K:$K,$A31)+SUMIFS(DDH_Thư!$R:$R,DDH_Thư!$D:$D,AA$1,DDH_Thư!$K:$K,$A31)</f>
        <v>0</v>
      </c>
      <c r="AB31" s="41">
        <f>SUMIFS(DDH_Xuyen!$R:$R,DDH_Xuyen!$D:$D,AB$1,DDH_Xuyen!$K:$K,$A31)+SUMIFS(DDH_Thư!$R:$R,DDH_Thư!$D:$D,AB$1,DDH_Thư!$K:$K,$A31)</f>
        <v>0</v>
      </c>
      <c r="AC31" s="41">
        <f>SUMIFS(DDH_Xuyen!$R:$R,DDH_Xuyen!$D:$D,AC$1,DDH_Xuyen!$K:$K,$A31)+SUMIFS(DDH_Thư!$R:$R,DDH_Thư!$D:$D,AC$1,DDH_Thư!$K:$K,$A31)</f>
        <v>0</v>
      </c>
      <c r="AD31" s="41">
        <f>SUMIFS(DDH_Xuyen!$R:$R,DDH_Xuyen!$D:$D,AD$1,DDH_Xuyen!$K:$K,$A31)+SUMIFS(DDH_Thư!$R:$R,DDH_Thư!$D:$D,AD$1,DDH_Thư!$K:$K,$A31)</f>
        <v>0</v>
      </c>
      <c r="AE31" s="41">
        <f>SUMIFS(DDH_Xuyen!$R:$R,DDH_Xuyen!$D:$D,AE$1,DDH_Xuyen!$K:$K,$A31)+SUMIFS(DDH_Thư!$R:$R,DDH_Thư!$D:$D,AE$1,DDH_Thư!$K:$K,$A31)</f>
        <v>0</v>
      </c>
      <c r="AF31" s="41">
        <f>SUMIFS(DDH_Xuyen!$R:$R,DDH_Xuyen!$D:$D,AF$1,DDH_Xuyen!$K:$K,$A31)+SUMIFS(DDH_Thư!$R:$R,DDH_Thư!$D:$D,AF$1,DDH_Thư!$K:$K,$A31)</f>
        <v>0</v>
      </c>
      <c r="AG31" s="41">
        <f>SUMIFS(DDH_Xuyen!$R:$R,DDH_Xuyen!$D:$D,AG$1,DDH_Xuyen!$K:$K,$A31)+SUMIFS(DDH_Thư!$R:$R,DDH_Thư!$D:$D,AG$1,DDH_Thư!$K:$K,$A31)</f>
        <v>0</v>
      </c>
      <c r="AH31" s="41">
        <f>SUMIFS(DDH_Xuyen!$R:$R,DDH_Xuyen!$D:$D,AH$1,DDH_Xuyen!$K:$K,$A31)+SUMIFS(DDH_Thư!$R:$R,DDH_Thư!$D:$D,AH$1,DDH_Thư!$K:$K,$A31)</f>
        <v>0</v>
      </c>
      <c r="AI31" s="41">
        <f>SUMIFS(DDH_Xuyen!$R:$R,DDH_Xuyen!$D:$D,AI$1,DDH_Xuyen!$K:$K,$A31)+SUMIFS(DDH_Thư!$R:$R,DDH_Thư!$D:$D,AI$1,DDH_Thư!$K:$K,$A31)</f>
        <v>0</v>
      </c>
      <c r="AJ31" s="41">
        <f>SUMIFS(DDH_Xuyen!$R:$R,DDH_Xuyen!$D:$D,AJ$1,DDH_Xuyen!$K:$K,$A31)+SUMIFS(DDH_Thư!$R:$R,DDH_Thư!$D:$D,AJ$1,DDH_Thư!$K:$K,$A31)</f>
        <v>0</v>
      </c>
    </row>
    <row r="32" spans="1:36" ht="18.75" hidden="1" customHeight="1" x14ac:dyDescent="0.25">
      <c r="A32" s="23" t="s">
        <v>1719</v>
      </c>
      <c r="B32" s="22" t="s">
        <v>1720</v>
      </c>
      <c r="C32" s="24" t="s">
        <v>29</v>
      </c>
      <c r="D32" t="str">
        <f t="shared" si="1"/>
        <v>Không kinh doanh</v>
      </c>
      <c r="E32" s="43">
        <f t="shared" si="2"/>
        <v>0</v>
      </c>
      <c r="F32" s="43"/>
      <c r="G32" s="41">
        <f>SUMIFS(DDH_Xuyen!$R:$R,DDH_Xuyen!$D:$D,G$1,DDH_Xuyen!$K:$K,$A32)+SUMIFS(DDH_Thư!$R:$R,DDH_Thư!$D:$D,G$1,DDH_Thư!$K:$K,$A32)</f>
        <v>0</v>
      </c>
      <c r="H32" s="41">
        <f>SUMIFS(DDH_Xuyen!$R:$R,DDH_Xuyen!$D:$D,H$1,DDH_Xuyen!$K:$K,$A32)+SUMIFS(DDH_Thư!$R:$R,DDH_Thư!$D:$D,H$1,DDH_Thư!$K:$K,$A32)</f>
        <v>0</v>
      </c>
      <c r="I32" s="41">
        <f>SUMIFS(DDH_Xuyen!$R:$R,DDH_Xuyen!$D:$D,I$1,DDH_Xuyen!$K:$K,$A32)+SUMIFS(DDH_Thư!$R:$R,DDH_Thư!$D:$D,I$1,DDH_Thư!$K:$K,$A32)</f>
        <v>0</v>
      </c>
      <c r="J32" s="41">
        <f>SUMIFS(DDH_Xuyen!$R:$R,DDH_Xuyen!$D:$D,J$1,DDH_Xuyen!$K:$K,$A32)+SUMIFS(DDH_Thư!$R:$R,DDH_Thư!$D:$D,J$1,DDH_Thư!$K:$K,$A32)</f>
        <v>0</v>
      </c>
      <c r="K32" s="41">
        <f>SUMIFS(DDH_Xuyen!$R:$R,DDH_Xuyen!$D:$D,K$1,DDH_Xuyen!$K:$K,$A32)+SUMIFS(DDH_Thư!$R:$R,DDH_Thư!$D:$D,K$1,DDH_Thư!$K:$K,$A32)</f>
        <v>0</v>
      </c>
      <c r="L32" s="41">
        <f>SUMIFS(DDH_Xuyen!$R:$R,DDH_Xuyen!$D:$D,L$1,DDH_Xuyen!$K:$K,$A32)+SUMIFS(DDH_Thư!$R:$R,DDH_Thư!$D:$D,L$1,DDH_Thư!$K:$K,$A32)</f>
        <v>0</v>
      </c>
      <c r="M32" s="41">
        <f>SUMIFS(DDH_Xuyen!$R:$R,DDH_Xuyen!$D:$D,M$1,DDH_Xuyen!$K:$K,$A32)+SUMIFS(DDH_Thư!$R:$R,DDH_Thư!$D:$D,M$1,DDH_Thư!$K:$K,$A32)</f>
        <v>0</v>
      </c>
      <c r="N32" s="41">
        <f>SUMIFS(DDH_Xuyen!$R:$R,DDH_Xuyen!$D:$D,N$1,DDH_Xuyen!$K:$K,$A32)+SUMIFS(DDH_Thư!$R:$R,DDH_Thư!$D:$D,N$1,DDH_Thư!$K:$K,$A32)</f>
        <v>0</v>
      </c>
      <c r="O32" s="41">
        <f>SUMIFS(DDH_Xuyen!$R:$R,DDH_Xuyen!$D:$D,O$1,DDH_Xuyen!$K:$K,$A32)+SUMIFS(DDH_Thư!$R:$R,DDH_Thư!$D:$D,O$1,DDH_Thư!$K:$K,$A32)</f>
        <v>0</v>
      </c>
      <c r="P32" s="41">
        <f>SUMIFS(DDH_Xuyen!$R:$R,DDH_Xuyen!$D:$D,P$1,DDH_Xuyen!$K:$K,$A32)+SUMIFS(DDH_Thư!$R:$R,DDH_Thư!$D:$D,P$1,DDH_Thư!$K:$K,$A32)</f>
        <v>0</v>
      </c>
      <c r="Q32" s="41">
        <f>SUMIFS(DDH_Xuyen!$R:$R,DDH_Xuyen!$D:$D,Q$1,DDH_Xuyen!$K:$K,$A32)+SUMIFS(DDH_Thư!$R:$R,DDH_Thư!$D:$D,Q$1,DDH_Thư!$K:$K,$A32)</f>
        <v>0</v>
      </c>
      <c r="R32" s="41">
        <f>SUMIFS(DDH_Xuyen!$R:$R,DDH_Xuyen!$D:$D,R$1,DDH_Xuyen!$K:$K,$A32)+SUMIFS(DDH_Thư!$R:$R,DDH_Thư!$D:$D,R$1,DDH_Thư!$K:$K,$A32)</f>
        <v>0</v>
      </c>
      <c r="S32" s="41">
        <f>SUMIFS(DDH_Xuyen!$R:$R,DDH_Xuyen!$D:$D,S$1,DDH_Xuyen!$K:$K,$A32)+SUMIFS(DDH_Thư!$R:$R,DDH_Thư!$D:$D,S$1,DDH_Thư!$K:$K,$A32)</f>
        <v>0</v>
      </c>
      <c r="T32" s="41">
        <f>SUMIFS(DDH_Xuyen!$R:$R,DDH_Xuyen!$D:$D,T$1,DDH_Xuyen!$K:$K,$A32)+SUMIFS(DDH_Thư!$R:$R,DDH_Thư!$D:$D,T$1,DDH_Thư!$K:$K,$A32)</f>
        <v>0</v>
      </c>
      <c r="U32" s="41">
        <f>SUMIFS(DDH_Xuyen!$R:$R,DDH_Xuyen!$D:$D,U$1,DDH_Xuyen!$K:$K,$A32)+SUMIFS(DDH_Thư!$R:$R,DDH_Thư!$D:$D,U$1,DDH_Thư!$K:$K,$A32)</f>
        <v>0</v>
      </c>
      <c r="V32" s="41">
        <f>SUMIFS(DDH_Xuyen!$R:$R,DDH_Xuyen!$D:$D,V$1,DDH_Xuyen!$K:$K,$A32)+SUMIFS(DDH_Thư!$R:$R,DDH_Thư!$D:$D,V$1,DDH_Thư!$K:$K,$A32)</f>
        <v>0</v>
      </c>
      <c r="W32" s="41">
        <f>SUMIFS(DDH_Xuyen!$R:$R,DDH_Xuyen!$D:$D,W$1,DDH_Xuyen!$K:$K,$A32)+SUMIFS(DDH_Thư!$R:$R,DDH_Thư!$D:$D,W$1,DDH_Thư!$K:$K,$A32)</f>
        <v>0</v>
      </c>
      <c r="X32" s="41">
        <f>SUMIFS(DDH_Xuyen!$R:$R,DDH_Xuyen!$D:$D,X$1,DDH_Xuyen!$K:$K,$A32)+SUMIFS(DDH_Thư!$R:$R,DDH_Thư!$D:$D,X$1,DDH_Thư!$K:$K,$A32)</f>
        <v>0</v>
      </c>
      <c r="Y32" s="41">
        <f>SUMIFS(DDH_Xuyen!$R:$R,DDH_Xuyen!$D:$D,Y$1,DDH_Xuyen!$K:$K,$A32)+SUMIFS(DDH_Thư!$R:$R,DDH_Thư!$D:$D,Y$1,DDH_Thư!$K:$K,$A32)</f>
        <v>0</v>
      </c>
      <c r="Z32" s="41">
        <f>SUMIFS(DDH_Xuyen!$R:$R,DDH_Xuyen!$D:$D,Z$1,DDH_Xuyen!$K:$K,$A32)+SUMIFS(DDH_Thư!$R:$R,DDH_Thư!$D:$D,Z$1,DDH_Thư!$K:$K,$A32)</f>
        <v>0</v>
      </c>
      <c r="AA32" s="41">
        <f>SUMIFS(DDH_Xuyen!$R:$R,DDH_Xuyen!$D:$D,AA$1,DDH_Xuyen!$K:$K,$A32)+SUMIFS(DDH_Thư!$R:$R,DDH_Thư!$D:$D,AA$1,DDH_Thư!$K:$K,$A32)</f>
        <v>0</v>
      </c>
      <c r="AB32" s="41">
        <f>SUMIFS(DDH_Xuyen!$R:$R,DDH_Xuyen!$D:$D,AB$1,DDH_Xuyen!$K:$K,$A32)+SUMIFS(DDH_Thư!$R:$R,DDH_Thư!$D:$D,AB$1,DDH_Thư!$K:$K,$A32)</f>
        <v>0</v>
      </c>
      <c r="AC32" s="41">
        <f>SUMIFS(DDH_Xuyen!$R:$R,DDH_Xuyen!$D:$D,AC$1,DDH_Xuyen!$K:$K,$A32)+SUMIFS(DDH_Thư!$R:$R,DDH_Thư!$D:$D,AC$1,DDH_Thư!$K:$K,$A32)</f>
        <v>0</v>
      </c>
      <c r="AD32" s="41">
        <f>SUMIFS(DDH_Xuyen!$R:$R,DDH_Xuyen!$D:$D,AD$1,DDH_Xuyen!$K:$K,$A32)+SUMIFS(DDH_Thư!$R:$R,DDH_Thư!$D:$D,AD$1,DDH_Thư!$K:$K,$A32)</f>
        <v>0</v>
      </c>
      <c r="AE32" s="41">
        <f>SUMIFS(DDH_Xuyen!$R:$R,DDH_Xuyen!$D:$D,AE$1,DDH_Xuyen!$K:$K,$A32)+SUMIFS(DDH_Thư!$R:$R,DDH_Thư!$D:$D,AE$1,DDH_Thư!$K:$K,$A32)</f>
        <v>0</v>
      </c>
      <c r="AF32" s="41">
        <f>SUMIFS(DDH_Xuyen!$R:$R,DDH_Xuyen!$D:$D,AF$1,DDH_Xuyen!$K:$K,$A32)+SUMIFS(DDH_Thư!$R:$R,DDH_Thư!$D:$D,AF$1,DDH_Thư!$K:$K,$A32)</f>
        <v>0</v>
      </c>
      <c r="AG32" s="41">
        <f>SUMIFS(DDH_Xuyen!$R:$R,DDH_Xuyen!$D:$D,AG$1,DDH_Xuyen!$K:$K,$A32)+SUMIFS(DDH_Thư!$R:$R,DDH_Thư!$D:$D,AG$1,DDH_Thư!$K:$K,$A32)</f>
        <v>0</v>
      </c>
      <c r="AH32" s="41">
        <f>SUMIFS(DDH_Xuyen!$R:$R,DDH_Xuyen!$D:$D,AH$1,DDH_Xuyen!$K:$K,$A32)+SUMIFS(DDH_Thư!$R:$R,DDH_Thư!$D:$D,AH$1,DDH_Thư!$K:$K,$A32)</f>
        <v>0</v>
      </c>
      <c r="AI32" s="41">
        <f>SUMIFS(DDH_Xuyen!$R:$R,DDH_Xuyen!$D:$D,AI$1,DDH_Xuyen!$K:$K,$A32)+SUMIFS(DDH_Thư!$R:$R,DDH_Thư!$D:$D,AI$1,DDH_Thư!$K:$K,$A32)</f>
        <v>0</v>
      </c>
      <c r="AJ32" s="41">
        <f>SUMIFS(DDH_Xuyen!$R:$R,DDH_Xuyen!$D:$D,AJ$1,DDH_Xuyen!$K:$K,$A32)+SUMIFS(DDH_Thư!$R:$R,DDH_Thư!$D:$D,AJ$1,DDH_Thư!$K:$K,$A32)</f>
        <v>0</v>
      </c>
    </row>
    <row r="33" spans="1:36" ht="18.75" hidden="1" customHeight="1" x14ac:dyDescent="0.25">
      <c r="A33" s="23" t="s">
        <v>1721</v>
      </c>
      <c r="B33" s="22" t="s">
        <v>1722</v>
      </c>
      <c r="C33" s="24" t="s">
        <v>1763</v>
      </c>
      <c r="D33" t="str">
        <f t="shared" si="1"/>
        <v>Không kinh doanh</v>
      </c>
      <c r="E33" s="43">
        <f t="shared" si="2"/>
        <v>0</v>
      </c>
      <c r="F33" s="43"/>
      <c r="G33" s="41">
        <f>SUMIFS(DDH_Xuyen!$R:$R,DDH_Xuyen!$D:$D,G$1,DDH_Xuyen!$K:$K,$A33)+SUMIFS(DDH_Thư!$R:$R,DDH_Thư!$D:$D,G$1,DDH_Thư!$K:$K,$A33)</f>
        <v>0</v>
      </c>
      <c r="H33" s="41">
        <f>SUMIFS(DDH_Xuyen!$R:$R,DDH_Xuyen!$D:$D,H$1,DDH_Xuyen!$K:$K,$A33)+SUMIFS(DDH_Thư!$R:$R,DDH_Thư!$D:$D,H$1,DDH_Thư!$K:$K,$A33)</f>
        <v>0</v>
      </c>
      <c r="I33" s="41">
        <f>SUMIFS(DDH_Xuyen!$R:$R,DDH_Xuyen!$D:$D,I$1,DDH_Xuyen!$K:$K,$A33)+SUMIFS(DDH_Thư!$R:$R,DDH_Thư!$D:$D,I$1,DDH_Thư!$K:$K,$A33)</f>
        <v>0</v>
      </c>
      <c r="J33" s="41">
        <f>SUMIFS(DDH_Xuyen!$R:$R,DDH_Xuyen!$D:$D,J$1,DDH_Xuyen!$K:$K,$A33)+SUMIFS(DDH_Thư!$R:$R,DDH_Thư!$D:$D,J$1,DDH_Thư!$K:$K,$A33)</f>
        <v>0</v>
      </c>
      <c r="K33" s="41">
        <f>SUMIFS(DDH_Xuyen!$R:$R,DDH_Xuyen!$D:$D,K$1,DDH_Xuyen!$K:$K,$A33)+SUMIFS(DDH_Thư!$R:$R,DDH_Thư!$D:$D,K$1,DDH_Thư!$K:$K,$A33)</f>
        <v>0</v>
      </c>
      <c r="L33" s="41">
        <f>SUMIFS(DDH_Xuyen!$R:$R,DDH_Xuyen!$D:$D,L$1,DDH_Xuyen!$K:$K,$A33)+SUMIFS(DDH_Thư!$R:$R,DDH_Thư!$D:$D,L$1,DDH_Thư!$K:$K,$A33)</f>
        <v>0</v>
      </c>
      <c r="M33" s="41">
        <f>SUMIFS(DDH_Xuyen!$R:$R,DDH_Xuyen!$D:$D,M$1,DDH_Xuyen!$K:$K,$A33)+SUMIFS(DDH_Thư!$R:$R,DDH_Thư!$D:$D,M$1,DDH_Thư!$K:$K,$A33)</f>
        <v>0</v>
      </c>
      <c r="N33" s="41">
        <f>SUMIFS(DDH_Xuyen!$R:$R,DDH_Xuyen!$D:$D,N$1,DDH_Xuyen!$K:$K,$A33)+SUMIFS(DDH_Thư!$R:$R,DDH_Thư!$D:$D,N$1,DDH_Thư!$K:$K,$A33)</f>
        <v>0</v>
      </c>
      <c r="O33" s="41">
        <f>SUMIFS(DDH_Xuyen!$R:$R,DDH_Xuyen!$D:$D,O$1,DDH_Xuyen!$K:$K,$A33)+SUMIFS(DDH_Thư!$R:$R,DDH_Thư!$D:$D,O$1,DDH_Thư!$K:$K,$A33)</f>
        <v>0</v>
      </c>
      <c r="P33" s="41">
        <f>SUMIFS(DDH_Xuyen!$R:$R,DDH_Xuyen!$D:$D,P$1,DDH_Xuyen!$K:$K,$A33)+SUMIFS(DDH_Thư!$R:$R,DDH_Thư!$D:$D,P$1,DDH_Thư!$K:$K,$A33)</f>
        <v>0</v>
      </c>
      <c r="Q33" s="41">
        <f>SUMIFS(DDH_Xuyen!$R:$R,DDH_Xuyen!$D:$D,Q$1,DDH_Xuyen!$K:$K,$A33)+SUMIFS(DDH_Thư!$R:$R,DDH_Thư!$D:$D,Q$1,DDH_Thư!$K:$K,$A33)</f>
        <v>0</v>
      </c>
      <c r="R33" s="41">
        <f>SUMIFS(DDH_Xuyen!$R:$R,DDH_Xuyen!$D:$D,R$1,DDH_Xuyen!$K:$K,$A33)+SUMIFS(DDH_Thư!$R:$R,DDH_Thư!$D:$D,R$1,DDH_Thư!$K:$K,$A33)</f>
        <v>0</v>
      </c>
      <c r="S33" s="41">
        <f>SUMIFS(DDH_Xuyen!$R:$R,DDH_Xuyen!$D:$D,S$1,DDH_Xuyen!$K:$K,$A33)+SUMIFS(DDH_Thư!$R:$R,DDH_Thư!$D:$D,S$1,DDH_Thư!$K:$K,$A33)</f>
        <v>0</v>
      </c>
      <c r="T33" s="41">
        <f>SUMIFS(DDH_Xuyen!$R:$R,DDH_Xuyen!$D:$D,T$1,DDH_Xuyen!$K:$K,$A33)+SUMIFS(DDH_Thư!$R:$R,DDH_Thư!$D:$D,T$1,DDH_Thư!$K:$K,$A33)</f>
        <v>0</v>
      </c>
      <c r="U33" s="41">
        <f>SUMIFS(DDH_Xuyen!$R:$R,DDH_Xuyen!$D:$D,U$1,DDH_Xuyen!$K:$K,$A33)+SUMIFS(DDH_Thư!$R:$R,DDH_Thư!$D:$D,U$1,DDH_Thư!$K:$K,$A33)</f>
        <v>0</v>
      </c>
      <c r="V33" s="41">
        <f>SUMIFS(DDH_Xuyen!$R:$R,DDH_Xuyen!$D:$D,V$1,DDH_Xuyen!$K:$K,$A33)+SUMIFS(DDH_Thư!$R:$R,DDH_Thư!$D:$D,V$1,DDH_Thư!$K:$K,$A33)</f>
        <v>0</v>
      </c>
      <c r="W33" s="41">
        <f>SUMIFS(DDH_Xuyen!$R:$R,DDH_Xuyen!$D:$D,W$1,DDH_Xuyen!$K:$K,$A33)+SUMIFS(DDH_Thư!$R:$R,DDH_Thư!$D:$D,W$1,DDH_Thư!$K:$K,$A33)</f>
        <v>0</v>
      </c>
      <c r="X33" s="41">
        <f>SUMIFS(DDH_Xuyen!$R:$R,DDH_Xuyen!$D:$D,X$1,DDH_Xuyen!$K:$K,$A33)+SUMIFS(DDH_Thư!$R:$R,DDH_Thư!$D:$D,X$1,DDH_Thư!$K:$K,$A33)</f>
        <v>0</v>
      </c>
      <c r="Y33" s="41">
        <f>SUMIFS(DDH_Xuyen!$R:$R,DDH_Xuyen!$D:$D,Y$1,DDH_Xuyen!$K:$K,$A33)+SUMIFS(DDH_Thư!$R:$R,DDH_Thư!$D:$D,Y$1,DDH_Thư!$K:$K,$A33)</f>
        <v>0</v>
      </c>
      <c r="Z33" s="41">
        <f>SUMIFS(DDH_Xuyen!$R:$R,DDH_Xuyen!$D:$D,Z$1,DDH_Xuyen!$K:$K,$A33)+SUMIFS(DDH_Thư!$R:$R,DDH_Thư!$D:$D,Z$1,DDH_Thư!$K:$K,$A33)</f>
        <v>0</v>
      </c>
      <c r="AA33" s="41">
        <f>SUMIFS(DDH_Xuyen!$R:$R,DDH_Xuyen!$D:$D,AA$1,DDH_Xuyen!$K:$K,$A33)+SUMIFS(DDH_Thư!$R:$R,DDH_Thư!$D:$D,AA$1,DDH_Thư!$K:$K,$A33)</f>
        <v>0</v>
      </c>
      <c r="AB33" s="41">
        <f>SUMIFS(DDH_Xuyen!$R:$R,DDH_Xuyen!$D:$D,AB$1,DDH_Xuyen!$K:$K,$A33)+SUMIFS(DDH_Thư!$R:$R,DDH_Thư!$D:$D,AB$1,DDH_Thư!$K:$K,$A33)</f>
        <v>0</v>
      </c>
      <c r="AC33" s="41">
        <f>SUMIFS(DDH_Xuyen!$R:$R,DDH_Xuyen!$D:$D,AC$1,DDH_Xuyen!$K:$K,$A33)+SUMIFS(DDH_Thư!$R:$R,DDH_Thư!$D:$D,AC$1,DDH_Thư!$K:$K,$A33)</f>
        <v>0</v>
      </c>
      <c r="AD33" s="41">
        <f>SUMIFS(DDH_Xuyen!$R:$R,DDH_Xuyen!$D:$D,AD$1,DDH_Xuyen!$K:$K,$A33)+SUMIFS(DDH_Thư!$R:$R,DDH_Thư!$D:$D,AD$1,DDH_Thư!$K:$K,$A33)</f>
        <v>0</v>
      </c>
      <c r="AE33" s="41">
        <f>SUMIFS(DDH_Xuyen!$R:$R,DDH_Xuyen!$D:$D,AE$1,DDH_Xuyen!$K:$K,$A33)+SUMIFS(DDH_Thư!$R:$R,DDH_Thư!$D:$D,AE$1,DDH_Thư!$K:$K,$A33)</f>
        <v>0</v>
      </c>
      <c r="AF33" s="41">
        <f>SUMIFS(DDH_Xuyen!$R:$R,DDH_Xuyen!$D:$D,AF$1,DDH_Xuyen!$K:$K,$A33)+SUMIFS(DDH_Thư!$R:$R,DDH_Thư!$D:$D,AF$1,DDH_Thư!$K:$K,$A33)</f>
        <v>0</v>
      </c>
      <c r="AG33" s="41">
        <f>SUMIFS(DDH_Xuyen!$R:$R,DDH_Xuyen!$D:$D,AG$1,DDH_Xuyen!$K:$K,$A33)+SUMIFS(DDH_Thư!$R:$R,DDH_Thư!$D:$D,AG$1,DDH_Thư!$K:$K,$A33)</f>
        <v>0</v>
      </c>
      <c r="AH33" s="41">
        <f>SUMIFS(DDH_Xuyen!$R:$R,DDH_Xuyen!$D:$D,AH$1,DDH_Xuyen!$K:$K,$A33)+SUMIFS(DDH_Thư!$R:$R,DDH_Thư!$D:$D,AH$1,DDH_Thư!$K:$K,$A33)</f>
        <v>0</v>
      </c>
      <c r="AI33" s="41">
        <f>SUMIFS(DDH_Xuyen!$R:$R,DDH_Xuyen!$D:$D,AI$1,DDH_Xuyen!$K:$K,$A33)+SUMIFS(DDH_Thư!$R:$R,DDH_Thư!$D:$D,AI$1,DDH_Thư!$K:$K,$A33)</f>
        <v>0</v>
      </c>
      <c r="AJ33" s="41">
        <f>SUMIFS(DDH_Xuyen!$R:$R,DDH_Xuyen!$D:$D,AJ$1,DDH_Xuyen!$K:$K,$A33)+SUMIFS(DDH_Thư!$R:$R,DDH_Thư!$D:$D,AJ$1,DDH_Thư!$K:$K,$A33)</f>
        <v>0</v>
      </c>
    </row>
    <row r="34" spans="1:36" ht="18.75" hidden="1" customHeight="1" x14ac:dyDescent="0.25">
      <c r="A34" s="23" t="s">
        <v>1723</v>
      </c>
      <c r="B34" s="22" t="s">
        <v>1724</v>
      </c>
      <c r="C34" s="24" t="s">
        <v>29</v>
      </c>
      <c r="D34" t="str">
        <f t="shared" si="1"/>
        <v>Không kinh doanh</v>
      </c>
      <c r="E34" s="43">
        <f t="shared" si="2"/>
        <v>0</v>
      </c>
      <c r="F34" s="43"/>
      <c r="G34" s="41">
        <f>SUMIFS(DDH_Xuyen!$R:$R,DDH_Xuyen!$D:$D,G$1,DDH_Xuyen!$K:$K,$A34)+SUMIFS(DDH_Thư!$R:$R,DDH_Thư!$D:$D,G$1,DDH_Thư!$K:$K,$A34)</f>
        <v>0</v>
      </c>
      <c r="H34" s="41">
        <f>SUMIFS(DDH_Xuyen!$R:$R,DDH_Xuyen!$D:$D,H$1,DDH_Xuyen!$K:$K,$A34)+SUMIFS(DDH_Thư!$R:$R,DDH_Thư!$D:$D,H$1,DDH_Thư!$K:$K,$A34)</f>
        <v>0</v>
      </c>
      <c r="I34" s="41">
        <f>SUMIFS(DDH_Xuyen!$R:$R,DDH_Xuyen!$D:$D,I$1,DDH_Xuyen!$K:$K,$A34)+SUMIFS(DDH_Thư!$R:$R,DDH_Thư!$D:$D,I$1,DDH_Thư!$K:$K,$A34)</f>
        <v>0</v>
      </c>
      <c r="J34" s="41">
        <f>SUMIFS(DDH_Xuyen!$R:$R,DDH_Xuyen!$D:$D,J$1,DDH_Xuyen!$K:$K,$A34)+SUMIFS(DDH_Thư!$R:$R,DDH_Thư!$D:$D,J$1,DDH_Thư!$K:$K,$A34)</f>
        <v>0</v>
      </c>
      <c r="K34" s="41">
        <f>SUMIFS(DDH_Xuyen!$R:$R,DDH_Xuyen!$D:$D,K$1,DDH_Xuyen!$K:$K,$A34)+SUMIFS(DDH_Thư!$R:$R,DDH_Thư!$D:$D,K$1,DDH_Thư!$K:$K,$A34)</f>
        <v>0</v>
      </c>
      <c r="L34" s="41">
        <f>SUMIFS(DDH_Xuyen!$R:$R,DDH_Xuyen!$D:$D,L$1,DDH_Xuyen!$K:$K,$A34)+SUMIFS(DDH_Thư!$R:$R,DDH_Thư!$D:$D,L$1,DDH_Thư!$K:$K,$A34)</f>
        <v>0</v>
      </c>
      <c r="M34" s="41">
        <f>SUMIFS(DDH_Xuyen!$R:$R,DDH_Xuyen!$D:$D,M$1,DDH_Xuyen!$K:$K,$A34)+SUMIFS(DDH_Thư!$R:$R,DDH_Thư!$D:$D,M$1,DDH_Thư!$K:$K,$A34)</f>
        <v>0</v>
      </c>
      <c r="N34" s="41">
        <f>SUMIFS(DDH_Xuyen!$R:$R,DDH_Xuyen!$D:$D,N$1,DDH_Xuyen!$K:$K,$A34)+SUMIFS(DDH_Thư!$R:$R,DDH_Thư!$D:$D,N$1,DDH_Thư!$K:$K,$A34)</f>
        <v>0</v>
      </c>
      <c r="O34" s="41">
        <f>SUMIFS(DDH_Xuyen!$R:$R,DDH_Xuyen!$D:$D,O$1,DDH_Xuyen!$K:$K,$A34)+SUMIFS(DDH_Thư!$R:$R,DDH_Thư!$D:$D,O$1,DDH_Thư!$K:$K,$A34)</f>
        <v>0</v>
      </c>
      <c r="P34" s="41">
        <f>SUMIFS(DDH_Xuyen!$R:$R,DDH_Xuyen!$D:$D,P$1,DDH_Xuyen!$K:$K,$A34)+SUMIFS(DDH_Thư!$R:$R,DDH_Thư!$D:$D,P$1,DDH_Thư!$K:$K,$A34)</f>
        <v>0</v>
      </c>
      <c r="Q34" s="41">
        <f>SUMIFS(DDH_Xuyen!$R:$R,DDH_Xuyen!$D:$D,Q$1,DDH_Xuyen!$K:$K,$A34)+SUMIFS(DDH_Thư!$R:$R,DDH_Thư!$D:$D,Q$1,DDH_Thư!$K:$K,$A34)</f>
        <v>0</v>
      </c>
      <c r="R34" s="41">
        <f>SUMIFS(DDH_Xuyen!$R:$R,DDH_Xuyen!$D:$D,R$1,DDH_Xuyen!$K:$K,$A34)+SUMIFS(DDH_Thư!$R:$R,DDH_Thư!$D:$D,R$1,DDH_Thư!$K:$K,$A34)</f>
        <v>0</v>
      </c>
      <c r="S34" s="41">
        <f>SUMIFS(DDH_Xuyen!$R:$R,DDH_Xuyen!$D:$D,S$1,DDH_Xuyen!$K:$K,$A34)+SUMIFS(DDH_Thư!$R:$R,DDH_Thư!$D:$D,S$1,DDH_Thư!$K:$K,$A34)</f>
        <v>0</v>
      </c>
      <c r="T34" s="41">
        <f>SUMIFS(DDH_Xuyen!$R:$R,DDH_Xuyen!$D:$D,T$1,DDH_Xuyen!$K:$K,$A34)+SUMIFS(DDH_Thư!$R:$R,DDH_Thư!$D:$D,T$1,DDH_Thư!$K:$K,$A34)</f>
        <v>0</v>
      </c>
      <c r="U34" s="41">
        <f>SUMIFS(DDH_Xuyen!$R:$R,DDH_Xuyen!$D:$D,U$1,DDH_Xuyen!$K:$K,$A34)+SUMIFS(DDH_Thư!$R:$R,DDH_Thư!$D:$D,U$1,DDH_Thư!$K:$K,$A34)</f>
        <v>0</v>
      </c>
      <c r="V34" s="41">
        <f>SUMIFS(DDH_Xuyen!$R:$R,DDH_Xuyen!$D:$D,V$1,DDH_Xuyen!$K:$K,$A34)+SUMIFS(DDH_Thư!$R:$R,DDH_Thư!$D:$D,V$1,DDH_Thư!$K:$K,$A34)</f>
        <v>0</v>
      </c>
      <c r="W34" s="41">
        <f>SUMIFS(DDH_Xuyen!$R:$R,DDH_Xuyen!$D:$D,W$1,DDH_Xuyen!$K:$K,$A34)+SUMIFS(DDH_Thư!$R:$R,DDH_Thư!$D:$D,W$1,DDH_Thư!$K:$K,$A34)</f>
        <v>0</v>
      </c>
      <c r="X34" s="41">
        <f>SUMIFS(DDH_Xuyen!$R:$R,DDH_Xuyen!$D:$D,X$1,DDH_Xuyen!$K:$K,$A34)+SUMIFS(DDH_Thư!$R:$R,DDH_Thư!$D:$D,X$1,DDH_Thư!$K:$K,$A34)</f>
        <v>0</v>
      </c>
      <c r="Y34" s="41">
        <f>SUMIFS(DDH_Xuyen!$R:$R,DDH_Xuyen!$D:$D,Y$1,DDH_Xuyen!$K:$K,$A34)+SUMIFS(DDH_Thư!$R:$R,DDH_Thư!$D:$D,Y$1,DDH_Thư!$K:$K,$A34)</f>
        <v>0</v>
      </c>
      <c r="Z34" s="41">
        <f>SUMIFS(DDH_Xuyen!$R:$R,DDH_Xuyen!$D:$D,Z$1,DDH_Xuyen!$K:$K,$A34)+SUMIFS(DDH_Thư!$R:$R,DDH_Thư!$D:$D,Z$1,DDH_Thư!$K:$K,$A34)</f>
        <v>0</v>
      </c>
      <c r="AA34" s="41">
        <f>SUMIFS(DDH_Xuyen!$R:$R,DDH_Xuyen!$D:$D,AA$1,DDH_Xuyen!$K:$K,$A34)+SUMIFS(DDH_Thư!$R:$R,DDH_Thư!$D:$D,AA$1,DDH_Thư!$K:$K,$A34)</f>
        <v>0</v>
      </c>
      <c r="AB34" s="41">
        <f>SUMIFS(DDH_Xuyen!$R:$R,DDH_Xuyen!$D:$D,AB$1,DDH_Xuyen!$K:$K,$A34)+SUMIFS(DDH_Thư!$R:$R,DDH_Thư!$D:$D,AB$1,DDH_Thư!$K:$K,$A34)</f>
        <v>0</v>
      </c>
      <c r="AC34" s="41">
        <f>SUMIFS(DDH_Xuyen!$R:$R,DDH_Xuyen!$D:$D,AC$1,DDH_Xuyen!$K:$K,$A34)+SUMIFS(DDH_Thư!$R:$R,DDH_Thư!$D:$D,AC$1,DDH_Thư!$K:$K,$A34)</f>
        <v>0</v>
      </c>
      <c r="AD34" s="41">
        <f>SUMIFS(DDH_Xuyen!$R:$R,DDH_Xuyen!$D:$D,AD$1,DDH_Xuyen!$K:$K,$A34)+SUMIFS(DDH_Thư!$R:$R,DDH_Thư!$D:$D,AD$1,DDH_Thư!$K:$K,$A34)</f>
        <v>0</v>
      </c>
      <c r="AE34" s="41">
        <f>SUMIFS(DDH_Xuyen!$R:$R,DDH_Xuyen!$D:$D,AE$1,DDH_Xuyen!$K:$K,$A34)+SUMIFS(DDH_Thư!$R:$R,DDH_Thư!$D:$D,AE$1,DDH_Thư!$K:$K,$A34)</f>
        <v>0</v>
      </c>
      <c r="AF34" s="41">
        <f>SUMIFS(DDH_Xuyen!$R:$R,DDH_Xuyen!$D:$D,AF$1,DDH_Xuyen!$K:$K,$A34)+SUMIFS(DDH_Thư!$R:$R,DDH_Thư!$D:$D,AF$1,DDH_Thư!$K:$K,$A34)</f>
        <v>0</v>
      </c>
      <c r="AG34" s="41">
        <f>SUMIFS(DDH_Xuyen!$R:$R,DDH_Xuyen!$D:$D,AG$1,DDH_Xuyen!$K:$K,$A34)+SUMIFS(DDH_Thư!$R:$R,DDH_Thư!$D:$D,AG$1,DDH_Thư!$K:$K,$A34)</f>
        <v>0</v>
      </c>
      <c r="AH34" s="41">
        <f>SUMIFS(DDH_Xuyen!$R:$R,DDH_Xuyen!$D:$D,AH$1,DDH_Xuyen!$K:$K,$A34)+SUMIFS(DDH_Thư!$R:$R,DDH_Thư!$D:$D,AH$1,DDH_Thư!$K:$K,$A34)</f>
        <v>0</v>
      </c>
      <c r="AI34" s="41">
        <f>SUMIFS(DDH_Xuyen!$R:$R,DDH_Xuyen!$D:$D,AI$1,DDH_Xuyen!$K:$K,$A34)+SUMIFS(DDH_Thư!$R:$R,DDH_Thư!$D:$D,AI$1,DDH_Thư!$K:$K,$A34)</f>
        <v>0</v>
      </c>
      <c r="AJ34" s="41">
        <f>SUMIFS(DDH_Xuyen!$R:$R,DDH_Xuyen!$D:$D,AJ$1,DDH_Xuyen!$K:$K,$A34)+SUMIFS(DDH_Thư!$R:$R,DDH_Thư!$D:$D,AJ$1,DDH_Thư!$K:$K,$A34)</f>
        <v>0</v>
      </c>
    </row>
    <row r="35" spans="1:36" ht="18.75" hidden="1" customHeight="1" x14ac:dyDescent="0.25">
      <c r="A35" s="23" t="s">
        <v>560</v>
      </c>
      <c r="B35" s="22" t="s">
        <v>561</v>
      </c>
      <c r="C35" s="24" t="s">
        <v>29</v>
      </c>
      <c r="D35" t="str">
        <f t="shared" si="1"/>
        <v>Không kinh doanh</v>
      </c>
      <c r="E35" s="43">
        <f t="shared" si="2"/>
        <v>0</v>
      </c>
      <c r="F35" s="43"/>
      <c r="G35" s="41">
        <f>SUMIFS(DDH_Xuyen!$R:$R,DDH_Xuyen!$D:$D,G$1,DDH_Xuyen!$K:$K,$A35)+SUMIFS(DDH_Thư!$R:$R,DDH_Thư!$D:$D,G$1,DDH_Thư!$K:$K,$A35)</f>
        <v>0</v>
      </c>
      <c r="H35" s="41">
        <f>SUMIFS(DDH_Xuyen!$R:$R,DDH_Xuyen!$D:$D,H$1,DDH_Xuyen!$K:$K,$A35)+SUMIFS(DDH_Thư!$R:$R,DDH_Thư!$D:$D,H$1,DDH_Thư!$K:$K,$A35)</f>
        <v>0</v>
      </c>
      <c r="I35" s="41">
        <f>SUMIFS(DDH_Xuyen!$R:$R,DDH_Xuyen!$D:$D,I$1,DDH_Xuyen!$K:$K,$A35)+SUMIFS(DDH_Thư!$R:$R,DDH_Thư!$D:$D,I$1,DDH_Thư!$K:$K,$A35)</f>
        <v>0</v>
      </c>
      <c r="J35" s="41">
        <f>SUMIFS(DDH_Xuyen!$R:$R,DDH_Xuyen!$D:$D,J$1,DDH_Xuyen!$K:$K,$A35)+SUMIFS(DDH_Thư!$R:$R,DDH_Thư!$D:$D,J$1,DDH_Thư!$K:$K,$A35)</f>
        <v>0</v>
      </c>
      <c r="K35" s="41">
        <f>SUMIFS(DDH_Xuyen!$R:$R,DDH_Xuyen!$D:$D,K$1,DDH_Xuyen!$K:$K,$A35)+SUMIFS(DDH_Thư!$R:$R,DDH_Thư!$D:$D,K$1,DDH_Thư!$K:$K,$A35)</f>
        <v>0</v>
      </c>
      <c r="L35" s="41">
        <f>SUMIFS(DDH_Xuyen!$R:$R,DDH_Xuyen!$D:$D,L$1,DDH_Xuyen!$K:$K,$A35)+SUMIFS(DDH_Thư!$R:$R,DDH_Thư!$D:$D,L$1,DDH_Thư!$K:$K,$A35)</f>
        <v>0</v>
      </c>
      <c r="M35" s="41">
        <f>SUMIFS(DDH_Xuyen!$R:$R,DDH_Xuyen!$D:$D,M$1,DDH_Xuyen!$K:$K,$A35)+SUMIFS(DDH_Thư!$R:$R,DDH_Thư!$D:$D,M$1,DDH_Thư!$K:$K,$A35)</f>
        <v>0</v>
      </c>
      <c r="N35" s="41">
        <f>SUMIFS(DDH_Xuyen!$R:$R,DDH_Xuyen!$D:$D,N$1,DDH_Xuyen!$K:$K,$A35)+SUMIFS(DDH_Thư!$R:$R,DDH_Thư!$D:$D,N$1,DDH_Thư!$K:$K,$A35)</f>
        <v>0</v>
      </c>
      <c r="O35" s="41">
        <f>SUMIFS(DDH_Xuyen!$R:$R,DDH_Xuyen!$D:$D,O$1,DDH_Xuyen!$K:$K,$A35)+SUMIFS(DDH_Thư!$R:$R,DDH_Thư!$D:$D,O$1,DDH_Thư!$K:$K,$A35)</f>
        <v>0</v>
      </c>
      <c r="P35" s="41">
        <f>SUMIFS(DDH_Xuyen!$R:$R,DDH_Xuyen!$D:$D,P$1,DDH_Xuyen!$K:$K,$A35)+SUMIFS(DDH_Thư!$R:$R,DDH_Thư!$D:$D,P$1,DDH_Thư!$K:$K,$A35)</f>
        <v>0</v>
      </c>
      <c r="Q35" s="41">
        <f>SUMIFS(DDH_Xuyen!$R:$R,DDH_Xuyen!$D:$D,Q$1,DDH_Xuyen!$K:$K,$A35)+SUMIFS(DDH_Thư!$R:$R,DDH_Thư!$D:$D,Q$1,DDH_Thư!$K:$K,$A35)</f>
        <v>0</v>
      </c>
      <c r="R35" s="41">
        <f>SUMIFS(DDH_Xuyen!$R:$R,DDH_Xuyen!$D:$D,R$1,DDH_Xuyen!$K:$K,$A35)+SUMIFS(DDH_Thư!$R:$R,DDH_Thư!$D:$D,R$1,DDH_Thư!$K:$K,$A35)</f>
        <v>0</v>
      </c>
      <c r="S35" s="41">
        <f>SUMIFS(DDH_Xuyen!$R:$R,DDH_Xuyen!$D:$D,S$1,DDH_Xuyen!$K:$K,$A35)+SUMIFS(DDH_Thư!$R:$R,DDH_Thư!$D:$D,S$1,DDH_Thư!$K:$K,$A35)</f>
        <v>0</v>
      </c>
      <c r="T35" s="41">
        <f>SUMIFS(DDH_Xuyen!$R:$R,DDH_Xuyen!$D:$D,T$1,DDH_Xuyen!$K:$K,$A35)+SUMIFS(DDH_Thư!$R:$R,DDH_Thư!$D:$D,T$1,DDH_Thư!$K:$K,$A35)</f>
        <v>0</v>
      </c>
      <c r="U35" s="41">
        <f>SUMIFS(DDH_Xuyen!$R:$R,DDH_Xuyen!$D:$D,U$1,DDH_Xuyen!$K:$K,$A35)+SUMIFS(DDH_Thư!$R:$R,DDH_Thư!$D:$D,U$1,DDH_Thư!$K:$K,$A35)</f>
        <v>0</v>
      </c>
      <c r="V35" s="41">
        <f>SUMIFS(DDH_Xuyen!$R:$R,DDH_Xuyen!$D:$D,V$1,DDH_Xuyen!$K:$K,$A35)+SUMIFS(DDH_Thư!$R:$R,DDH_Thư!$D:$D,V$1,DDH_Thư!$K:$K,$A35)</f>
        <v>0</v>
      </c>
      <c r="W35" s="41">
        <f>SUMIFS(DDH_Xuyen!$R:$R,DDH_Xuyen!$D:$D,W$1,DDH_Xuyen!$K:$K,$A35)+SUMIFS(DDH_Thư!$R:$R,DDH_Thư!$D:$D,W$1,DDH_Thư!$K:$K,$A35)</f>
        <v>0</v>
      </c>
      <c r="X35" s="41">
        <f>SUMIFS(DDH_Xuyen!$R:$R,DDH_Xuyen!$D:$D,X$1,DDH_Xuyen!$K:$K,$A35)+SUMIFS(DDH_Thư!$R:$R,DDH_Thư!$D:$D,X$1,DDH_Thư!$K:$K,$A35)</f>
        <v>0</v>
      </c>
      <c r="Y35" s="41">
        <f>SUMIFS(DDH_Xuyen!$R:$R,DDH_Xuyen!$D:$D,Y$1,DDH_Xuyen!$K:$K,$A35)+SUMIFS(DDH_Thư!$R:$R,DDH_Thư!$D:$D,Y$1,DDH_Thư!$K:$K,$A35)</f>
        <v>0</v>
      </c>
      <c r="Z35" s="41">
        <f>SUMIFS(DDH_Xuyen!$R:$R,DDH_Xuyen!$D:$D,Z$1,DDH_Xuyen!$K:$K,$A35)+SUMIFS(DDH_Thư!$R:$R,DDH_Thư!$D:$D,Z$1,DDH_Thư!$K:$K,$A35)</f>
        <v>0</v>
      </c>
      <c r="AA35" s="41">
        <f>SUMIFS(DDH_Xuyen!$R:$R,DDH_Xuyen!$D:$D,AA$1,DDH_Xuyen!$K:$K,$A35)+SUMIFS(DDH_Thư!$R:$R,DDH_Thư!$D:$D,AA$1,DDH_Thư!$K:$K,$A35)</f>
        <v>0</v>
      </c>
      <c r="AB35" s="41">
        <f>SUMIFS(DDH_Xuyen!$R:$R,DDH_Xuyen!$D:$D,AB$1,DDH_Xuyen!$K:$K,$A35)+SUMIFS(DDH_Thư!$R:$R,DDH_Thư!$D:$D,AB$1,DDH_Thư!$K:$K,$A35)</f>
        <v>0</v>
      </c>
      <c r="AC35" s="41">
        <f>SUMIFS(DDH_Xuyen!$R:$R,DDH_Xuyen!$D:$D,AC$1,DDH_Xuyen!$K:$K,$A35)+SUMIFS(DDH_Thư!$R:$R,DDH_Thư!$D:$D,AC$1,DDH_Thư!$K:$K,$A35)</f>
        <v>0</v>
      </c>
      <c r="AD35" s="41">
        <f>SUMIFS(DDH_Xuyen!$R:$R,DDH_Xuyen!$D:$D,AD$1,DDH_Xuyen!$K:$K,$A35)+SUMIFS(DDH_Thư!$R:$R,DDH_Thư!$D:$D,AD$1,DDH_Thư!$K:$K,$A35)</f>
        <v>0</v>
      </c>
      <c r="AE35" s="41">
        <f>SUMIFS(DDH_Xuyen!$R:$R,DDH_Xuyen!$D:$D,AE$1,DDH_Xuyen!$K:$K,$A35)+SUMIFS(DDH_Thư!$R:$R,DDH_Thư!$D:$D,AE$1,DDH_Thư!$K:$K,$A35)</f>
        <v>0</v>
      </c>
      <c r="AF35" s="41">
        <f>SUMIFS(DDH_Xuyen!$R:$R,DDH_Xuyen!$D:$D,AF$1,DDH_Xuyen!$K:$K,$A35)+SUMIFS(DDH_Thư!$R:$R,DDH_Thư!$D:$D,AF$1,DDH_Thư!$K:$K,$A35)</f>
        <v>0</v>
      </c>
      <c r="AG35" s="41">
        <f>SUMIFS(DDH_Xuyen!$R:$R,DDH_Xuyen!$D:$D,AG$1,DDH_Xuyen!$K:$K,$A35)+SUMIFS(DDH_Thư!$R:$R,DDH_Thư!$D:$D,AG$1,DDH_Thư!$K:$K,$A35)</f>
        <v>0</v>
      </c>
      <c r="AH35" s="41">
        <f>SUMIFS(DDH_Xuyen!$R:$R,DDH_Xuyen!$D:$D,AH$1,DDH_Xuyen!$K:$K,$A35)+SUMIFS(DDH_Thư!$R:$R,DDH_Thư!$D:$D,AH$1,DDH_Thư!$K:$K,$A35)</f>
        <v>0</v>
      </c>
      <c r="AI35" s="41">
        <f>SUMIFS(DDH_Xuyen!$R:$R,DDH_Xuyen!$D:$D,AI$1,DDH_Xuyen!$K:$K,$A35)+SUMIFS(DDH_Thư!$R:$R,DDH_Thư!$D:$D,AI$1,DDH_Thư!$K:$K,$A35)</f>
        <v>0</v>
      </c>
      <c r="AJ35" s="41">
        <f>SUMIFS(DDH_Xuyen!$R:$R,DDH_Xuyen!$D:$D,AJ$1,DDH_Xuyen!$K:$K,$A35)+SUMIFS(DDH_Thư!$R:$R,DDH_Thư!$D:$D,AJ$1,DDH_Thư!$K:$K,$A35)</f>
        <v>0</v>
      </c>
    </row>
    <row r="36" spans="1:36" ht="18.75" hidden="1" customHeight="1" x14ac:dyDescent="0.25">
      <c r="A36" s="23" t="s">
        <v>1725</v>
      </c>
      <c r="B36" s="22" t="s">
        <v>1726</v>
      </c>
      <c r="C36" s="24" t="s">
        <v>1763</v>
      </c>
      <c r="D36" t="str">
        <f t="shared" si="1"/>
        <v>Không kinh doanh</v>
      </c>
      <c r="E36" s="43">
        <f t="shared" si="2"/>
        <v>0</v>
      </c>
      <c r="F36" s="43"/>
      <c r="G36" s="41">
        <f>SUMIFS(DDH_Xuyen!$R:$R,DDH_Xuyen!$D:$D,G$1,DDH_Xuyen!$K:$K,$A36)+SUMIFS(DDH_Thư!$R:$R,DDH_Thư!$D:$D,G$1,DDH_Thư!$K:$K,$A36)</f>
        <v>0</v>
      </c>
      <c r="H36" s="41">
        <f>SUMIFS(DDH_Xuyen!$R:$R,DDH_Xuyen!$D:$D,H$1,DDH_Xuyen!$K:$K,$A36)+SUMIFS(DDH_Thư!$R:$R,DDH_Thư!$D:$D,H$1,DDH_Thư!$K:$K,$A36)</f>
        <v>0</v>
      </c>
      <c r="I36" s="41">
        <f>SUMIFS(DDH_Xuyen!$R:$R,DDH_Xuyen!$D:$D,I$1,DDH_Xuyen!$K:$K,$A36)+SUMIFS(DDH_Thư!$R:$R,DDH_Thư!$D:$D,I$1,DDH_Thư!$K:$K,$A36)</f>
        <v>0</v>
      </c>
      <c r="J36" s="41">
        <f>SUMIFS(DDH_Xuyen!$R:$R,DDH_Xuyen!$D:$D,J$1,DDH_Xuyen!$K:$K,$A36)+SUMIFS(DDH_Thư!$R:$R,DDH_Thư!$D:$D,J$1,DDH_Thư!$K:$K,$A36)</f>
        <v>0</v>
      </c>
      <c r="K36" s="41">
        <f>SUMIFS(DDH_Xuyen!$R:$R,DDH_Xuyen!$D:$D,K$1,DDH_Xuyen!$K:$K,$A36)+SUMIFS(DDH_Thư!$R:$R,DDH_Thư!$D:$D,K$1,DDH_Thư!$K:$K,$A36)</f>
        <v>0</v>
      </c>
      <c r="L36" s="41">
        <f>SUMIFS(DDH_Xuyen!$R:$R,DDH_Xuyen!$D:$D,L$1,DDH_Xuyen!$K:$K,$A36)+SUMIFS(DDH_Thư!$R:$R,DDH_Thư!$D:$D,L$1,DDH_Thư!$K:$K,$A36)</f>
        <v>0</v>
      </c>
      <c r="M36" s="41">
        <f>SUMIFS(DDH_Xuyen!$R:$R,DDH_Xuyen!$D:$D,M$1,DDH_Xuyen!$K:$K,$A36)+SUMIFS(DDH_Thư!$R:$R,DDH_Thư!$D:$D,M$1,DDH_Thư!$K:$K,$A36)</f>
        <v>0</v>
      </c>
      <c r="N36" s="41">
        <f>SUMIFS(DDH_Xuyen!$R:$R,DDH_Xuyen!$D:$D,N$1,DDH_Xuyen!$K:$K,$A36)+SUMIFS(DDH_Thư!$R:$R,DDH_Thư!$D:$D,N$1,DDH_Thư!$K:$K,$A36)</f>
        <v>0</v>
      </c>
      <c r="O36" s="41">
        <f>SUMIFS(DDH_Xuyen!$R:$R,DDH_Xuyen!$D:$D,O$1,DDH_Xuyen!$K:$K,$A36)+SUMIFS(DDH_Thư!$R:$R,DDH_Thư!$D:$D,O$1,DDH_Thư!$K:$K,$A36)</f>
        <v>0</v>
      </c>
      <c r="P36" s="41">
        <f>SUMIFS(DDH_Xuyen!$R:$R,DDH_Xuyen!$D:$D,P$1,DDH_Xuyen!$K:$K,$A36)+SUMIFS(DDH_Thư!$R:$R,DDH_Thư!$D:$D,P$1,DDH_Thư!$K:$K,$A36)</f>
        <v>0</v>
      </c>
      <c r="Q36" s="41">
        <f>SUMIFS(DDH_Xuyen!$R:$R,DDH_Xuyen!$D:$D,Q$1,DDH_Xuyen!$K:$K,$A36)+SUMIFS(DDH_Thư!$R:$R,DDH_Thư!$D:$D,Q$1,DDH_Thư!$K:$K,$A36)</f>
        <v>0</v>
      </c>
      <c r="R36" s="41">
        <f>SUMIFS(DDH_Xuyen!$R:$R,DDH_Xuyen!$D:$D,R$1,DDH_Xuyen!$K:$K,$A36)+SUMIFS(DDH_Thư!$R:$R,DDH_Thư!$D:$D,R$1,DDH_Thư!$K:$K,$A36)</f>
        <v>0</v>
      </c>
      <c r="S36" s="41">
        <f>SUMIFS(DDH_Xuyen!$R:$R,DDH_Xuyen!$D:$D,S$1,DDH_Xuyen!$K:$K,$A36)+SUMIFS(DDH_Thư!$R:$R,DDH_Thư!$D:$D,S$1,DDH_Thư!$K:$K,$A36)</f>
        <v>0</v>
      </c>
      <c r="T36" s="41">
        <f>SUMIFS(DDH_Xuyen!$R:$R,DDH_Xuyen!$D:$D,T$1,DDH_Xuyen!$K:$K,$A36)+SUMIFS(DDH_Thư!$R:$R,DDH_Thư!$D:$D,T$1,DDH_Thư!$K:$K,$A36)</f>
        <v>0</v>
      </c>
      <c r="U36" s="41">
        <f>SUMIFS(DDH_Xuyen!$R:$R,DDH_Xuyen!$D:$D,U$1,DDH_Xuyen!$K:$K,$A36)+SUMIFS(DDH_Thư!$R:$R,DDH_Thư!$D:$D,U$1,DDH_Thư!$K:$K,$A36)</f>
        <v>0</v>
      </c>
      <c r="V36" s="41">
        <f>SUMIFS(DDH_Xuyen!$R:$R,DDH_Xuyen!$D:$D,V$1,DDH_Xuyen!$K:$K,$A36)+SUMIFS(DDH_Thư!$R:$R,DDH_Thư!$D:$D,V$1,DDH_Thư!$K:$K,$A36)</f>
        <v>0</v>
      </c>
      <c r="W36" s="41">
        <f>SUMIFS(DDH_Xuyen!$R:$R,DDH_Xuyen!$D:$D,W$1,DDH_Xuyen!$K:$K,$A36)+SUMIFS(DDH_Thư!$R:$R,DDH_Thư!$D:$D,W$1,DDH_Thư!$K:$K,$A36)</f>
        <v>0</v>
      </c>
      <c r="X36" s="41">
        <f>SUMIFS(DDH_Xuyen!$R:$R,DDH_Xuyen!$D:$D,X$1,DDH_Xuyen!$K:$K,$A36)+SUMIFS(DDH_Thư!$R:$R,DDH_Thư!$D:$D,X$1,DDH_Thư!$K:$K,$A36)</f>
        <v>0</v>
      </c>
      <c r="Y36" s="41">
        <f>SUMIFS(DDH_Xuyen!$R:$R,DDH_Xuyen!$D:$D,Y$1,DDH_Xuyen!$K:$K,$A36)+SUMIFS(DDH_Thư!$R:$R,DDH_Thư!$D:$D,Y$1,DDH_Thư!$K:$K,$A36)</f>
        <v>0</v>
      </c>
      <c r="Z36" s="41">
        <f>SUMIFS(DDH_Xuyen!$R:$R,DDH_Xuyen!$D:$D,Z$1,DDH_Xuyen!$K:$K,$A36)+SUMIFS(DDH_Thư!$R:$R,DDH_Thư!$D:$D,Z$1,DDH_Thư!$K:$K,$A36)</f>
        <v>0</v>
      </c>
      <c r="AA36" s="41">
        <f>SUMIFS(DDH_Xuyen!$R:$R,DDH_Xuyen!$D:$D,AA$1,DDH_Xuyen!$K:$K,$A36)+SUMIFS(DDH_Thư!$R:$R,DDH_Thư!$D:$D,AA$1,DDH_Thư!$K:$K,$A36)</f>
        <v>0</v>
      </c>
      <c r="AB36" s="41">
        <f>SUMIFS(DDH_Xuyen!$R:$R,DDH_Xuyen!$D:$D,AB$1,DDH_Xuyen!$K:$K,$A36)+SUMIFS(DDH_Thư!$R:$R,DDH_Thư!$D:$D,AB$1,DDH_Thư!$K:$K,$A36)</f>
        <v>0</v>
      </c>
      <c r="AC36" s="41">
        <f>SUMIFS(DDH_Xuyen!$R:$R,DDH_Xuyen!$D:$D,AC$1,DDH_Xuyen!$K:$K,$A36)+SUMIFS(DDH_Thư!$R:$R,DDH_Thư!$D:$D,AC$1,DDH_Thư!$K:$K,$A36)</f>
        <v>0</v>
      </c>
      <c r="AD36" s="41">
        <f>SUMIFS(DDH_Xuyen!$R:$R,DDH_Xuyen!$D:$D,AD$1,DDH_Xuyen!$K:$K,$A36)+SUMIFS(DDH_Thư!$R:$R,DDH_Thư!$D:$D,AD$1,DDH_Thư!$K:$K,$A36)</f>
        <v>0</v>
      </c>
      <c r="AE36" s="41">
        <f>SUMIFS(DDH_Xuyen!$R:$R,DDH_Xuyen!$D:$D,AE$1,DDH_Xuyen!$K:$K,$A36)+SUMIFS(DDH_Thư!$R:$R,DDH_Thư!$D:$D,AE$1,DDH_Thư!$K:$K,$A36)</f>
        <v>0</v>
      </c>
      <c r="AF36" s="41">
        <f>SUMIFS(DDH_Xuyen!$R:$R,DDH_Xuyen!$D:$D,AF$1,DDH_Xuyen!$K:$K,$A36)+SUMIFS(DDH_Thư!$R:$R,DDH_Thư!$D:$D,AF$1,DDH_Thư!$K:$K,$A36)</f>
        <v>0</v>
      </c>
      <c r="AG36" s="41">
        <f>SUMIFS(DDH_Xuyen!$R:$R,DDH_Xuyen!$D:$D,AG$1,DDH_Xuyen!$K:$K,$A36)+SUMIFS(DDH_Thư!$R:$R,DDH_Thư!$D:$D,AG$1,DDH_Thư!$K:$K,$A36)</f>
        <v>0</v>
      </c>
      <c r="AH36" s="41">
        <f>SUMIFS(DDH_Xuyen!$R:$R,DDH_Xuyen!$D:$D,AH$1,DDH_Xuyen!$K:$K,$A36)+SUMIFS(DDH_Thư!$R:$R,DDH_Thư!$D:$D,AH$1,DDH_Thư!$K:$K,$A36)</f>
        <v>0</v>
      </c>
      <c r="AI36" s="41">
        <f>SUMIFS(DDH_Xuyen!$R:$R,DDH_Xuyen!$D:$D,AI$1,DDH_Xuyen!$K:$K,$A36)+SUMIFS(DDH_Thư!$R:$R,DDH_Thư!$D:$D,AI$1,DDH_Thư!$K:$K,$A36)</f>
        <v>0</v>
      </c>
      <c r="AJ36" s="41">
        <f>SUMIFS(DDH_Xuyen!$R:$R,DDH_Xuyen!$D:$D,AJ$1,DDH_Xuyen!$K:$K,$A36)+SUMIFS(DDH_Thư!$R:$R,DDH_Thư!$D:$D,AJ$1,DDH_Thư!$K:$K,$A36)</f>
        <v>0</v>
      </c>
    </row>
    <row r="37" spans="1:36" ht="18.75" customHeight="1" x14ac:dyDescent="0.25">
      <c r="A37" s="23" t="s">
        <v>553</v>
      </c>
      <c r="B37" s="22" t="s">
        <v>554</v>
      </c>
      <c r="C37" s="24" t="s">
        <v>29</v>
      </c>
      <c r="D37" t="str">
        <f t="shared" si="1"/>
        <v>Đang kinh doanh</v>
      </c>
      <c r="E37" s="43">
        <f t="shared" si="2"/>
        <v>173</v>
      </c>
      <c r="F37" s="43"/>
      <c r="G37" s="41">
        <f>SUMIFS(DDH_Xuyen!$R:$R,DDH_Xuyen!$D:$D,G$1,DDH_Xuyen!$K:$K,$A37)+SUMIFS(DDH_Thư!$R:$R,DDH_Thư!$D:$D,G$1,DDH_Thư!$K:$K,$A37)</f>
        <v>0</v>
      </c>
      <c r="H37" s="41">
        <f>SUMIFS(DDH_Xuyen!$R:$R,DDH_Xuyen!$D:$D,H$1,DDH_Xuyen!$K:$K,$A37)+SUMIFS(DDH_Thư!$R:$R,DDH_Thư!$D:$D,H$1,DDH_Thư!$K:$K,$A37)</f>
        <v>2</v>
      </c>
      <c r="I37" s="41">
        <f>SUMIFS(DDH_Xuyen!$R:$R,DDH_Xuyen!$D:$D,I$1,DDH_Xuyen!$K:$K,$A37)+SUMIFS(DDH_Thư!$R:$R,DDH_Thư!$D:$D,I$1,DDH_Thư!$K:$K,$A37)</f>
        <v>19</v>
      </c>
      <c r="J37" s="41">
        <f>SUMIFS(DDH_Xuyen!$R:$R,DDH_Xuyen!$D:$D,J$1,DDH_Xuyen!$K:$K,$A37)+SUMIFS(DDH_Thư!$R:$R,DDH_Thư!$D:$D,J$1,DDH_Thư!$K:$K,$A37)</f>
        <v>2</v>
      </c>
      <c r="K37" s="41">
        <f>SUMIFS(DDH_Xuyen!$R:$R,DDH_Xuyen!$D:$D,K$1,DDH_Xuyen!$K:$K,$A37)+SUMIFS(DDH_Thư!$R:$R,DDH_Thư!$D:$D,K$1,DDH_Thư!$K:$K,$A37)</f>
        <v>20</v>
      </c>
      <c r="L37" s="41">
        <f>SUMIFS(DDH_Xuyen!$R:$R,DDH_Xuyen!$D:$D,L$1,DDH_Xuyen!$K:$K,$A37)+SUMIFS(DDH_Thư!$R:$R,DDH_Thư!$D:$D,L$1,DDH_Thư!$K:$K,$A37)</f>
        <v>43</v>
      </c>
      <c r="M37" s="41">
        <f>SUMIFS(DDH_Xuyen!$R:$R,DDH_Xuyen!$D:$D,M$1,DDH_Xuyen!$K:$K,$A37)+SUMIFS(DDH_Thư!$R:$R,DDH_Thư!$D:$D,M$1,DDH_Thư!$K:$K,$A37)</f>
        <v>6</v>
      </c>
      <c r="N37" s="41">
        <f>SUMIFS(DDH_Xuyen!$R:$R,DDH_Xuyen!$D:$D,N$1,DDH_Xuyen!$K:$K,$A37)+SUMIFS(DDH_Thư!$R:$R,DDH_Thư!$D:$D,N$1,DDH_Thư!$K:$K,$A37)</f>
        <v>8</v>
      </c>
      <c r="O37" s="41">
        <f>SUMIFS(DDH_Xuyen!$R:$R,DDH_Xuyen!$D:$D,O$1,DDH_Xuyen!$K:$K,$A37)+SUMIFS(DDH_Thư!$R:$R,DDH_Thư!$D:$D,O$1,DDH_Thư!$K:$K,$A37)</f>
        <v>18</v>
      </c>
      <c r="P37" s="41">
        <f>SUMIFS(DDH_Xuyen!$R:$R,DDH_Xuyen!$D:$D,P$1,DDH_Xuyen!$K:$K,$A37)+SUMIFS(DDH_Thư!$R:$R,DDH_Thư!$D:$D,P$1,DDH_Thư!$K:$K,$A37)</f>
        <v>0</v>
      </c>
      <c r="Q37" s="41">
        <f>SUMIFS(DDH_Xuyen!$R:$R,DDH_Xuyen!$D:$D,Q$1,DDH_Xuyen!$K:$K,$A37)+SUMIFS(DDH_Thư!$R:$R,DDH_Thư!$D:$D,Q$1,DDH_Thư!$K:$K,$A37)</f>
        <v>0</v>
      </c>
      <c r="R37" s="41">
        <f>SUMIFS(DDH_Xuyen!$R:$R,DDH_Xuyen!$D:$D,R$1,DDH_Xuyen!$K:$K,$A37)+SUMIFS(DDH_Thư!$R:$R,DDH_Thư!$D:$D,R$1,DDH_Thư!$K:$K,$A37)</f>
        <v>47</v>
      </c>
      <c r="S37" s="41">
        <f>SUMIFS(DDH_Xuyen!$R:$R,DDH_Xuyen!$D:$D,S$1,DDH_Xuyen!$K:$K,$A37)+SUMIFS(DDH_Thư!$R:$R,DDH_Thư!$D:$D,S$1,DDH_Thư!$K:$K,$A37)</f>
        <v>8</v>
      </c>
      <c r="T37" s="41">
        <f>SUMIFS(DDH_Xuyen!$R:$R,DDH_Xuyen!$D:$D,T$1,DDH_Xuyen!$K:$K,$A37)+SUMIFS(DDH_Thư!$R:$R,DDH_Thư!$D:$D,T$1,DDH_Thư!$K:$K,$A37)</f>
        <v>0</v>
      </c>
      <c r="U37" s="41">
        <f>SUMIFS(DDH_Xuyen!$R:$R,DDH_Xuyen!$D:$D,U$1,DDH_Xuyen!$K:$K,$A37)+SUMIFS(DDH_Thư!$R:$R,DDH_Thư!$D:$D,U$1,DDH_Thư!$K:$K,$A37)</f>
        <v>0</v>
      </c>
      <c r="V37" s="41">
        <f>SUMIFS(DDH_Xuyen!$R:$R,DDH_Xuyen!$D:$D,V$1,DDH_Xuyen!$K:$K,$A37)+SUMIFS(DDH_Thư!$R:$R,DDH_Thư!$D:$D,V$1,DDH_Thư!$K:$K,$A37)</f>
        <v>0</v>
      </c>
      <c r="W37" s="41">
        <f>SUMIFS(DDH_Xuyen!$R:$R,DDH_Xuyen!$D:$D,W$1,DDH_Xuyen!$K:$K,$A37)+SUMIFS(DDH_Thư!$R:$R,DDH_Thư!$D:$D,W$1,DDH_Thư!$K:$K,$A37)</f>
        <v>0</v>
      </c>
      <c r="X37" s="41">
        <f>SUMIFS(DDH_Xuyen!$R:$R,DDH_Xuyen!$D:$D,X$1,DDH_Xuyen!$K:$K,$A37)+SUMIFS(DDH_Thư!$R:$R,DDH_Thư!$D:$D,X$1,DDH_Thư!$K:$K,$A37)</f>
        <v>0</v>
      </c>
      <c r="Y37" s="41">
        <f>SUMIFS(DDH_Xuyen!$R:$R,DDH_Xuyen!$D:$D,Y$1,DDH_Xuyen!$K:$K,$A37)+SUMIFS(DDH_Thư!$R:$R,DDH_Thư!$D:$D,Y$1,DDH_Thư!$K:$K,$A37)</f>
        <v>0</v>
      </c>
      <c r="Z37" s="41">
        <f>SUMIFS(DDH_Xuyen!$R:$R,DDH_Xuyen!$D:$D,Z$1,DDH_Xuyen!$K:$K,$A37)+SUMIFS(DDH_Thư!$R:$R,DDH_Thư!$D:$D,Z$1,DDH_Thư!$K:$K,$A37)</f>
        <v>0</v>
      </c>
      <c r="AA37" s="41">
        <f>SUMIFS(DDH_Xuyen!$R:$R,DDH_Xuyen!$D:$D,AA$1,DDH_Xuyen!$K:$K,$A37)+SUMIFS(DDH_Thư!$R:$R,DDH_Thư!$D:$D,AA$1,DDH_Thư!$K:$K,$A37)</f>
        <v>0</v>
      </c>
      <c r="AB37" s="41">
        <f>SUMIFS(DDH_Xuyen!$R:$R,DDH_Xuyen!$D:$D,AB$1,DDH_Xuyen!$K:$K,$A37)+SUMIFS(DDH_Thư!$R:$R,DDH_Thư!$D:$D,AB$1,DDH_Thư!$K:$K,$A37)</f>
        <v>0</v>
      </c>
      <c r="AC37" s="41">
        <f>SUMIFS(DDH_Xuyen!$R:$R,DDH_Xuyen!$D:$D,AC$1,DDH_Xuyen!$K:$K,$A37)+SUMIFS(DDH_Thư!$R:$R,DDH_Thư!$D:$D,AC$1,DDH_Thư!$K:$K,$A37)</f>
        <v>0</v>
      </c>
      <c r="AD37" s="41">
        <f>SUMIFS(DDH_Xuyen!$R:$R,DDH_Xuyen!$D:$D,AD$1,DDH_Xuyen!$K:$K,$A37)+SUMIFS(DDH_Thư!$R:$R,DDH_Thư!$D:$D,AD$1,DDH_Thư!$K:$K,$A37)</f>
        <v>0</v>
      </c>
      <c r="AE37" s="41">
        <f>SUMIFS(DDH_Xuyen!$R:$R,DDH_Xuyen!$D:$D,AE$1,DDH_Xuyen!$K:$K,$A37)+SUMIFS(DDH_Thư!$R:$R,DDH_Thư!$D:$D,AE$1,DDH_Thư!$K:$K,$A37)</f>
        <v>0</v>
      </c>
      <c r="AF37" s="41">
        <f>SUMIFS(DDH_Xuyen!$R:$R,DDH_Xuyen!$D:$D,AF$1,DDH_Xuyen!$K:$K,$A37)+SUMIFS(DDH_Thư!$R:$R,DDH_Thư!$D:$D,AF$1,DDH_Thư!$K:$K,$A37)</f>
        <v>0</v>
      </c>
      <c r="AG37" s="41">
        <f>SUMIFS(DDH_Xuyen!$R:$R,DDH_Xuyen!$D:$D,AG$1,DDH_Xuyen!$K:$K,$A37)+SUMIFS(DDH_Thư!$R:$R,DDH_Thư!$D:$D,AG$1,DDH_Thư!$K:$K,$A37)</f>
        <v>0</v>
      </c>
      <c r="AH37" s="41">
        <f>SUMIFS(DDH_Xuyen!$R:$R,DDH_Xuyen!$D:$D,AH$1,DDH_Xuyen!$K:$K,$A37)+SUMIFS(DDH_Thư!$R:$R,DDH_Thư!$D:$D,AH$1,DDH_Thư!$K:$K,$A37)</f>
        <v>0</v>
      </c>
      <c r="AI37" s="41">
        <f>SUMIFS(DDH_Xuyen!$R:$R,DDH_Xuyen!$D:$D,AI$1,DDH_Xuyen!$K:$K,$A37)+SUMIFS(DDH_Thư!$R:$R,DDH_Thư!$D:$D,AI$1,DDH_Thư!$K:$K,$A37)</f>
        <v>0</v>
      </c>
      <c r="AJ37" s="41">
        <f>SUMIFS(DDH_Xuyen!$R:$R,DDH_Xuyen!$D:$D,AJ$1,DDH_Xuyen!$K:$K,$A37)+SUMIFS(DDH_Thư!$R:$R,DDH_Thư!$D:$D,AJ$1,DDH_Thư!$K:$K,$A37)</f>
        <v>0</v>
      </c>
    </row>
    <row r="38" spans="1:36" ht="18.75" hidden="1" customHeight="1" x14ac:dyDescent="0.25">
      <c r="A38" s="23" t="s">
        <v>1727</v>
      </c>
      <c r="B38" s="22" t="s">
        <v>1728</v>
      </c>
      <c r="C38" s="24" t="s">
        <v>1763</v>
      </c>
      <c r="D38" t="str">
        <f t="shared" si="1"/>
        <v>Không kinh doanh</v>
      </c>
      <c r="E38" s="43">
        <f t="shared" si="2"/>
        <v>0</v>
      </c>
      <c r="F38" s="43"/>
      <c r="G38" s="41">
        <f>SUMIFS(DDH_Xuyen!$R:$R,DDH_Xuyen!$D:$D,G$1,DDH_Xuyen!$K:$K,$A38)+SUMIFS(DDH_Thư!$R:$R,DDH_Thư!$D:$D,G$1,DDH_Thư!$K:$K,$A38)</f>
        <v>0</v>
      </c>
      <c r="H38" s="41">
        <f>SUMIFS(DDH_Xuyen!$R:$R,DDH_Xuyen!$D:$D,H$1,DDH_Xuyen!$K:$K,$A38)+SUMIFS(DDH_Thư!$R:$R,DDH_Thư!$D:$D,H$1,DDH_Thư!$K:$K,$A38)</f>
        <v>0</v>
      </c>
      <c r="I38" s="41">
        <f>SUMIFS(DDH_Xuyen!$R:$R,DDH_Xuyen!$D:$D,I$1,DDH_Xuyen!$K:$K,$A38)+SUMIFS(DDH_Thư!$R:$R,DDH_Thư!$D:$D,I$1,DDH_Thư!$K:$K,$A38)</f>
        <v>0</v>
      </c>
      <c r="J38" s="41">
        <f>SUMIFS(DDH_Xuyen!$R:$R,DDH_Xuyen!$D:$D,J$1,DDH_Xuyen!$K:$K,$A38)+SUMIFS(DDH_Thư!$R:$R,DDH_Thư!$D:$D,J$1,DDH_Thư!$K:$K,$A38)</f>
        <v>0</v>
      </c>
      <c r="K38" s="41">
        <f>SUMIFS(DDH_Xuyen!$R:$R,DDH_Xuyen!$D:$D,K$1,DDH_Xuyen!$K:$K,$A38)+SUMIFS(DDH_Thư!$R:$R,DDH_Thư!$D:$D,K$1,DDH_Thư!$K:$K,$A38)</f>
        <v>0</v>
      </c>
      <c r="L38" s="41">
        <f>SUMIFS(DDH_Xuyen!$R:$R,DDH_Xuyen!$D:$D,L$1,DDH_Xuyen!$K:$K,$A38)+SUMIFS(DDH_Thư!$R:$R,DDH_Thư!$D:$D,L$1,DDH_Thư!$K:$K,$A38)</f>
        <v>0</v>
      </c>
      <c r="M38" s="41">
        <f>SUMIFS(DDH_Xuyen!$R:$R,DDH_Xuyen!$D:$D,M$1,DDH_Xuyen!$K:$K,$A38)+SUMIFS(DDH_Thư!$R:$R,DDH_Thư!$D:$D,M$1,DDH_Thư!$K:$K,$A38)</f>
        <v>0</v>
      </c>
      <c r="N38" s="41">
        <f>SUMIFS(DDH_Xuyen!$R:$R,DDH_Xuyen!$D:$D,N$1,DDH_Xuyen!$K:$K,$A38)+SUMIFS(DDH_Thư!$R:$R,DDH_Thư!$D:$D,N$1,DDH_Thư!$K:$K,$A38)</f>
        <v>0</v>
      </c>
      <c r="O38" s="41">
        <f>SUMIFS(DDH_Xuyen!$R:$R,DDH_Xuyen!$D:$D,O$1,DDH_Xuyen!$K:$K,$A38)+SUMIFS(DDH_Thư!$R:$R,DDH_Thư!$D:$D,O$1,DDH_Thư!$K:$K,$A38)</f>
        <v>0</v>
      </c>
      <c r="P38" s="41">
        <f>SUMIFS(DDH_Xuyen!$R:$R,DDH_Xuyen!$D:$D,P$1,DDH_Xuyen!$K:$K,$A38)+SUMIFS(DDH_Thư!$R:$R,DDH_Thư!$D:$D,P$1,DDH_Thư!$K:$K,$A38)</f>
        <v>0</v>
      </c>
      <c r="Q38" s="41">
        <f>SUMIFS(DDH_Xuyen!$R:$R,DDH_Xuyen!$D:$D,Q$1,DDH_Xuyen!$K:$K,$A38)+SUMIFS(DDH_Thư!$R:$R,DDH_Thư!$D:$D,Q$1,DDH_Thư!$K:$K,$A38)</f>
        <v>0</v>
      </c>
      <c r="R38" s="41">
        <f>SUMIFS(DDH_Xuyen!$R:$R,DDH_Xuyen!$D:$D,R$1,DDH_Xuyen!$K:$K,$A38)+SUMIFS(DDH_Thư!$R:$R,DDH_Thư!$D:$D,R$1,DDH_Thư!$K:$K,$A38)</f>
        <v>0</v>
      </c>
      <c r="S38" s="41">
        <f>SUMIFS(DDH_Xuyen!$R:$R,DDH_Xuyen!$D:$D,S$1,DDH_Xuyen!$K:$K,$A38)+SUMIFS(DDH_Thư!$R:$R,DDH_Thư!$D:$D,S$1,DDH_Thư!$K:$K,$A38)</f>
        <v>0</v>
      </c>
      <c r="T38" s="41">
        <f>SUMIFS(DDH_Xuyen!$R:$R,DDH_Xuyen!$D:$D,T$1,DDH_Xuyen!$K:$K,$A38)+SUMIFS(DDH_Thư!$R:$R,DDH_Thư!$D:$D,T$1,DDH_Thư!$K:$K,$A38)</f>
        <v>0</v>
      </c>
      <c r="U38" s="41">
        <f>SUMIFS(DDH_Xuyen!$R:$R,DDH_Xuyen!$D:$D,U$1,DDH_Xuyen!$K:$K,$A38)+SUMIFS(DDH_Thư!$R:$R,DDH_Thư!$D:$D,U$1,DDH_Thư!$K:$K,$A38)</f>
        <v>0</v>
      </c>
      <c r="V38" s="41">
        <f>SUMIFS(DDH_Xuyen!$R:$R,DDH_Xuyen!$D:$D,V$1,DDH_Xuyen!$K:$K,$A38)+SUMIFS(DDH_Thư!$R:$R,DDH_Thư!$D:$D,V$1,DDH_Thư!$K:$K,$A38)</f>
        <v>0</v>
      </c>
      <c r="W38" s="41">
        <f>SUMIFS(DDH_Xuyen!$R:$R,DDH_Xuyen!$D:$D,W$1,DDH_Xuyen!$K:$K,$A38)+SUMIFS(DDH_Thư!$R:$R,DDH_Thư!$D:$D,W$1,DDH_Thư!$K:$K,$A38)</f>
        <v>0</v>
      </c>
      <c r="X38" s="41">
        <f>SUMIFS(DDH_Xuyen!$R:$R,DDH_Xuyen!$D:$D,X$1,DDH_Xuyen!$K:$K,$A38)+SUMIFS(DDH_Thư!$R:$R,DDH_Thư!$D:$D,X$1,DDH_Thư!$K:$K,$A38)</f>
        <v>0</v>
      </c>
      <c r="Y38" s="41">
        <f>SUMIFS(DDH_Xuyen!$R:$R,DDH_Xuyen!$D:$D,Y$1,DDH_Xuyen!$K:$K,$A38)+SUMIFS(DDH_Thư!$R:$R,DDH_Thư!$D:$D,Y$1,DDH_Thư!$K:$K,$A38)</f>
        <v>0</v>
      </c>
      <c r="Z38" s="41">
        <f>SUMIFS(DDH_Xuyen!$R:$R,DDH_Xuyen!$D:$D,Z$1,DDH_Xuyen!$K:$K,$A38)+SUMIFS(DDH_Thư!$R:$R,DDH_Thư!$D:$D,Z$1,DDH_Thư!$K:$K,$A38)</f>
        <v>0</v>
      </c>
      <c r="AA38" s="41">
        <f>SUMIFS(DDH_Xuyen!$R:$R,DDH_Xuyen!$D:$D,AA$1,DDH_Xuyen!$K:$K,$A38)+SUMIFS(DDH_Thư!$R:$R,DDH_Thư!$D:$D,AA$1,DDH_Thư!$K:$K,$A38)</f>
        <v>0</v>
      </c>
      <c r="AB38" s="41">
        <f>SUMIFS(DDH_Xuyen!$R:$R,DDH_Xuyen!$D:$D,AB$1,DDH_Xuyen!$K:$K,$A38)+SUMIFS(DDH_Thư!$R:$R,DDH_Thư!$D:$D,AB$1,DDH_Thư!$K:$K,$A38)</f>
        <v>0</v>
      </c>
      <c r="AC38" s="41">
        <f>SUMIFS(DDH_Xuyen!$R:$R,DDH_Xuyen!$D:$D,AC$1,DDH_Xuyen!$K:$K,$A38)+SUMIFS(DDH_Thư!$R:$R,DDH_Thư!$D:$D,AC$1,DDH_Thư!$K:$K,$A38)</f>
        <v>0</v>
      </c>
      <c r="AD38" s="41">
        <f>SUMIFS(DDH_Xuyen!$R:$R,DDH_Xuyen!$D:$D,AD$1,DDH_Xuyen!$K:$K,$A38)+SUMIFS(DDH_Thư!$R:$R,DDH_Thư!$D:$D,AD$1,DDH_Thư!$K:$K,$A38)</f>
        <v>0</v>
      </c>
      <c r="AE38" s="41">
        <f>SUMIFS(DDH_Xuyen!$R:$R,DDH_Xuyen!$D:$D,AE$1,DDH_Xuyen!$K:$K,$A38)+SUMIFS(DDH_Thư!$R:$R,DDH_Thư!$D:$D,AE$1,DDH_Thư!$K:$K,$A38)</f>
        <v>0</v>
      </c>
      <c r="AF38" s="41">
        <f>SUMIFS(DDH_Xuyen!$R:$R,DDH_Xuyen!$D:$D,AF$1,DDH_Xuyen!$K:$K,$A38)+SUMIFS(DDH_Thư!$R:$R,DDH_Thư!$D:$D,AF$1,DDH_Thư!$K:$K,$A38)</f>
        <v>0</v>
      </c>
      <c r="AG38" s="41">
        <f>SUMIFS(DDH_Xuyen!$R:$R,DDH_Xuyen!$D:$D,AG$1,DDH_Xuyen!$K:$K,$A38)+SUMIFS(DDH_Thư!$R:$R,DDH_Thư!$D:$D,AG$1,DDH_Thư!$K:$K,$A38)</f>
        <v>0</v>
      </c>
      <c r="AH38" s="41">
        <f>SUMIFS(DDH_Xuyen!$R:$R,DDH_Xuyen!$D:$D,AH$1,DDH_Xuyen!$K:$K,$A38)+SUMIFS(DDH_Thư!$R:$R,DDH_Thư!$D:$D,AH$1,DDH_Thư!$K:$K,$A38)</f>
        <v>0</v>
      </c>
      <c r="AI38" s="41">
        <f>SUMIFS(DDH_Xuyen!$R:$R,DDH_Xuyen!$D:$D,AI$1,DDH_Xuyen!$K:$K,$A38)+SUMIFS(DDH_Thư!$R:$R,DDH_Thư!$D:$D,AI$1,DDH_Thư!$K:$K,$A38)</f>
        <v>0</v>
      </c>
      <c r="AJ38" s="41">
        <f>SUMIFS(DDH_Xuyen!$R:$R,DDH_Xuyen!$D:$D,AJ$1,DDH_Xuyen!$K:$K,$A38)+SUMIFS(DDH_Thư!$R:$R,DDH_Thư!$D:$D,AJ$1,DDH_Thư!$K:$K,$A38)</f>
        <v>0</v>
      </c>
    </row>
    <row r="39" spans="1:36" ht="18.75" hidden="1" customHeight="1" x14ac:dyDescent="0.25">
      <c r="A39" s="23" t="s">
        <v>7679</v>
      </c>
      <c r="B39" s="22" t="s">
        <v>7680</v>
      </c>
      <c r="C39" s="24" t="s">
        <v>1763</v>
      </c>
      <c r="D39" t="str">
        <f t="shared" si="1"/>
        <v>Không kinh doanh</v>
      </c>
      <c r="E39" s="43">
        <f t="shared" si="2"/>
        <v>0</v>
      </c>
      <c r="F39" s="43"/>
      <c r="G39" s="41">
        <f>SUMIFS(DDH_Xuyen!$R:$R,DDH_Xuyen!$D:$D,G$1,DDH_Xuyen!$K:$K,$A39)+SUMIFS(DDH_Thư!$R:$R,DDH_Thư!$D:$D,G$1,DDH_Thư!$K:$K,$A39)</f>
        <v>0</v>
      </c>
      <c r="H39" s="41">
        <f>SUMIFS(DDH_Xuyen!$R:$R,DDH_Xuyen!$D:$D,H$1,DDH_Xuyen!$K:$K,$A39)+SUMIFS(DDH_Thư!$R:$R,DDH_Thư!$D:$D,H$1,DDH_Thư!$K:$K,$A39)</f>
        <v>0</v>
      </c>
      <c r="I39" s="41">
        <f>SUMIFS(DDH_Xuyen!$R:$R,DDH_Xuyen!$D:$D,I$1,DDH_Xuyen!$K:$K,$A39)+SUMIFS(DDH_Thư!$R:$R,DDH_Thư!$D:$D,I$1,DDH_Thư!$K:$K,$A39)</f>
        <v>0</v>
      </c>
      <c r="J39" s="41">
        <f>SUMIFS(DDH_Xuyen!$R:$R,DDH_Xuyen!$D:$D,J$1,DDH_Xuyen!$K:$K,$A39)+SUMIFS(DDH_Thư!$R:$R,DDH_Thư!$D:$D,J$1,DDH_Thư!$K:$K,$A39)</f>
        <v>0</v>
      </c>
      <c r="K39" s="41">
        <f>SUMIFS(DDH_Xuyen!$R:$R,DDH_Xuyen!$D:$D,K$1,DDH_Xuyen!$K:$K,$A39)+SUMIFS(DDH_Thư!$R:$R,DDH_Thư!$D:$D,K$1,DDH_Thư!$K:$K,$A39)</f>
        <v>0</v>
      </c>
      <c r="L39" s="41">
        <f>SUMIFS(DDH_Xuyen!$R:$R,DDH_Xuyen!$D:$D,L$1,DDH_Xuyen!$K:$K,$A39)+SUMIFS(DDH_Thư!$R:$R,DDH_Thư!$D:$D,L$1,DDH_Thư!$K:$K,$A39)</f>
        <v>0</v>
      </c>
      <c r="M39" s="41">
        <f>SUMIFS(DDH_Xuyen!$R:$R,DDH_Xuyen!$D:$D,M$1,DDH_Xuyen!$K:$K,$A39)+SUMIFS(DDH_Thư!$R:$R,DDH_Thư!$D:$D,M$1,DDH_Thư!$K:$K,$A39)</f>
        <v>0</v>
      </c>
      <c r="N39" s="41">
        <f>SUMIFS(DDH_Xuyen!$R:$R,DDH_Xuyen!$D:$D,N$1,DDH_Xuyen!$K:$K,$A39)+SUMIFS(DDH_Thư!$R:$R,DDH_Thư!$D:$D,N$1,DDH_Thư!$K:$K,$A39)</f>
        <v>0</v>
      </c>
      <c r="O39" s="41">
        <f>SUMIFS(DDH_Xuyen!$R:$R,DDH_Xuyen!$D:$D,O$1,DDH_Xuyen!$K:$K,$A39)+SUMIFS(DDH_Thư!$R:$R,DDH_Thư!$D:$D,O$1,DDH_Thư!$K:$K,$A39)</f>
        <v>0</v>
      </c>
      <c r="P39" s="41">
        <f>SUMIFS(DDH_Xuyen!$R:$R,DDH_Xuyen!$D:$D,P$1,DDH_Xuyen!$K:$K,$A39)+SUMIFS(DDH_Thư!$R:$R,DDH_Thư!$D:$D,P$1,DDH_Thư!$K:$K,$A39)</f>
        <v>0</v>
      </c>
      <c r="Q39" s="41">
        <f>SUMIFS(DDH_Xuyen!$R:$R,DDH_Xuyen!$D:$D,Q$1,DDH_Xuyen!$K:$K,$A39)+SUMIFS(DDH_Thư!$R:$R,DDH_Thư!$D:$D,Q$1,DDH_Thư!$K:$K,$A39)</f>
        <v>0</v>
      </c>
      <c r="R39" s="41">
        <f>SUMIFS(DDH_Xuyen!$R:$R,DDH_Xuyen!$D:$D,R$1,DDH_Xuyen!$K:$K,$A39)+SUMIFS(DDH_Thư!$R:$R,DDH_Thư!$D:$D,R$1,DDH_Thư!$K:$K,$A39)</f>
        <v>0</v>
      </c>
      <c r="S39" s="41">
        <f>SUMIFS(DDH_Xuyen!$R:$R,DDH_Xuyen!$D:$D,S$1,DDH_Xuyen!$K:$K,$A39)+SUMIFS(DDH_Thư!$R:$R,DDH_Thư!$D:$D,S$1,DDH_Thư!$K:$K,$A39)</f>
        <v>0</v>
      </c>
      <c r="T39" s="41">
        <f>SUMIFS(DDH_Xuyen!$R:$R,DDH_Xuyen!$D:$D,T$1,DDH_Xuyen!$K:$K,$A39)+SUMIFS(DDH_Thư!$R:$R,DDH_Thư!$D:$D,T$1,DDH_Thư!$K:$K,$A39)</f>
        <v>0</v>
      </c>
      <c r="U39" s="41">
        <f>SUMIFS(DDH_Xuyen!$R:$R,DDH_Xuyen!$D:$D,U$1,DDH_Xuyen!$K:$K,$A39)+SUMIFS(DDH_Thư!$R:$R,DDH_Thư!$D:$D,U$1,DDH_Thư!$K:$K,$A39)</f>
        <v>0</v>
      </c>
      <c r="V39" s="41">
        <f>SUMIFS(DDH_Xuyen!$R:$R,DDH_Xuyen!$D:$D,V$1,DDH_Xuyen!$K:$K,$A39)+SUMIFS(DDH_Thư!$R:$R,DDH_Thư!$D:$D,V$1,DDH_Thư!$K:$K,$A39)</f>
        <v>0</v>
      </c>
      <c r="W39" s="41">
        <f>SUMIFS(DDH_Xuyen!$R:$R,DDH_Xuyen!$D:$D,W$1,DDH_Xuyen!$K:$K,$A39)+SUMIFS(DDH_Thư!$R:$R,DDH_Thư!$D:$D,W$1,DDH_Thư!$K:$K,$A39)</f>
        <v>0</v>
      </c>
      <c r="X39" s="41">
        <f>SUMIFS(DDH_Xuyen!$R:$R,DDH_Xuyen!$D:$D,X$1,DDH_Xuyen!$K:$K,$A39)+SUMIFS(DDH_Thư!$R:$R,DDH_Thư!$D:$D,X$1,DDH_Thư!$K:$K,$A39)</f>
        <v>0</v>
      </c>
      <c r="Y39" s="41">
        <f>SUMIFS(DDH_Xuyen!$R:$R,DDH_Xuyen!$D:$D,Y$1,DDH_Xuyen!$K:$K,$A39)+SUMIFS(DDH_Thư!$R:$R,DDH_Thư!$D:$D,Y$1,DDH_Thư!$K:$K,$A39)</f>
        <v>0</v>
      </c>
      <c r="Z39" s="41">
        <f>SUMIFS(DDH_Xuyen!$R:$R,DDH_Xuyen!$D:$D,Z$1,DDH_Xuyen!$K:$K,$A39)+SUMIFS(DDH_Thư!$R:$R,DDH_Thư!$D:$D,Z$1,DDH_Thư!$K:$K,$A39)</f>
        <v>0</v>
      </c>
      <c r="AA39" s="41">
        <f>SUMIFS(DDH_Xuyen!$R:$R,DDH_Xuyen!$D:$D,AA$1,DDH_Xuyen!$K:$K,$A39)+SUMIFS(DDH_Thư!$R:$R,DDH_Thư!$D:$D,AA$1,DDH_Thư!$K:$K,$A39)</f>
        <v>0</v>
      </c>
      <c r="AB39" s="41">
        <f>SUMIFS(DDH_Xuyen!$R:$R,DDH_Xuyen!$D:$D,AB$1,DDH_Xuyen!$K:$K,$A39)+SUMIFS(DDH_Thư!$R:$R,DDH_Thư!$D:$D,AB$1,DDH_Thư!$K:$K,$A39)</f>
        <v>0</v>
      </c>
      <c r="AC39" s="41">
        <f>SUMIFS(DDH_Xuyen!$R:$R,DDH_Xuyen!$D:$D,AC$1,DDH_Xuyen!$K:$K,$A39)+SUMIFS(DDH_Thư!$R:$R,DDH_Thư!$D:$D,AC$1,DDH_Thư!$K:$K,$A39)</f>
        <v>0</v>
      </c>
      <c r="AD39" s="41">
        <f>SUMIFS(DDH_Xuyen!$R:$R,DDH_Xuyen!$D:$D,AD$1,DDH_Xuyen!$K:$K,$A39)+SUMIFS(DDH_Thư!$R:$R,DDH_Thư!$D:$D,AD$1,DDH_Thư!$K:$K,$A39)</f>
        <v>0</v>
      </c>
      <c r="AE39" s="41">
        <f>SUMIFS(DDH_Xuyen!$R:$R,DDH_Xuyen!$D:$D,AE$1,DDH_Xuyen!$K:$K,$A39)+SUMIFS(DDH_Thư!$R:$R,DDH_Thư!$D:$D,AE$1,DDH_Thư!$K:$K,$A39)</f>
        <v>0</v>
      </c>
      <c r="AF39" s="41">
        <f>SUMIFS(DDH_Xuyen!$R:$R,DDH_Xuyen!$D:$D,AF$1,DDH_Xuyen!$K:$K,$A39)+SUMIFS(DDH_Thư!$R:$R,DDH_Thư!$D:$D,AF$1,DDH_Thư!$K:$K,$A39)</f>
        <v>0</v>
      </c>
      <c r="AG39" s="41">
        <f>SUMIFS(DDH_Xuyen!$R:$R,DDH_Xuyen!$D:$D,AG$1,DDH_Xuyen!$K:$K,$A39)+SUMIFS(DDH_Thư!$R:$R,DDH_Thư!$D:$D,AG$1,DDH_Thư!$K:$K,$A39)</f>
        <v>0</v>
      </c>
      <c r="AH39" s="41">
        <f>SUMIFS(DDH_Xuyen!$R:$R,DDH_Xuyen!$D:$D,AH$1,DDH_Xuyen!$K:$K,$A39)+SUMIFS(DDH_Thư!$R:$R,DDH_Thư!$D:$D,AH$1,DDH_Thư!$K:$K,$A39)</f>
        <v>0</v>
      </c>
      <c r="AI39" s="41">
        <f>SUMIFS(DDH_Xuyen!$R:$R,DDH_Xuyen!$D:$D,AI$1,DDH_Xuyen!$K:$K,$A39)+SUMIFS(DDH_Thư!$R:$R,DDH_Thư!$D:$D,AI$1,DDH_Thư!$K:$K,$A39)</f>
        <v>0</v>
      </c>
      <c r="AJ39" s="41">
        <f>SUMIFS(DDH_Xuyen!$R:$R,DDH_Xuyen!$D:$D,AJ$1,DDH_Xuyen!$K:$K,$A39)+SUMIFS(DDH_Thư!$R:$R,DDH_Thư!$D:$D,AJ$1,DDH_Thư!$K:$K,$A39)</f>
        <v>0</v>
      </c>
    </row>
    <row r="40" spans="1:36" ht="18.75" customHeight="1" x14ac:dyDescent="0.25">
      <c r="A40" s="23" t="s">
        <v>44</v>
      </c>
      <c r="B40" s="22" t="s">
        <v>45</v>
      </c>
      <c r="C40" s="24" t="s">
        <v>29</v>
      </c>
      <c r="D40" t="str">
        <f t="shared" si="1"/>
        <v>Đang kinh doanh</v>
      </c>
      <c r="E40" s="43">
        <f t="shared" si="2"/>
        <v>772</v>
      </c>
      <c r="F40" s="43"/>
      <c r="G40" s="41">
        <f>SUMIFS(DDH_Xuyen!$R:$R,DDH_Xuyen!$D:$D,G$1,DDH_Xuyen!$K:$K,$A40)+SUMIFS(DDH_Thư!$R:$R,DDH_Thư!$D:$D,G$1,DDH_Thư!$K:$K,$A40)</f>
        <v>10</v>
      </c>
      <c r="H40" s="41">
        <f>SUMIFS(DDH_Xuyen!$R:$R,DDH_Xuyen!$D:$D,H$1,DDH_Xuyen!$K:$K,$A40)+SUMIFS(DDH_Thư!$R:$R,DDH_Thư!$D:$D,H$1,DDH_Thư!$K:$K,$A40)</f>
        <v>37</v>
      </c>
      <c r="I40" s="41">
        <f>SUMIFS(DDH_Xuyen!$R:$R,DDH_Xuyen!$D:$D,I$1,DDH_Xuyen!$K:$K,$A40)+SUMIFS(DDH_Thư!$R:$R,DDH_Thư!$D:$D,I$1,DDH_Thư!$K:$K,$A40)</f>
        <v>25</v>
      </c>
      <c r="J40" s="41">
        <f>SUMIFS(DDH_Xuyen!$R:$R,DDH_Xuyen!$D:$D,J$1,DDH_Xuyen!$K:$K,$A40)+SUMIFS(DDH_Thư!$R:$R,DDH_Thư!$D:$D,J$1,DDH_Thư!$K:$K,$A40)</f>
        <v>233</v>
      </c>
      <c r="K40" s="41">
        <f>SUMIFS(DDH_Xuyen!$R:$R,DDH_Xuyen!$D:$D,K$1,DDH_Xuyen!$K:$K,$A40)+SUMIFS(DDH_Thư!$R:$R,DDH_Thư!$D:$D,K$1,DDH_Thư!$K:$K,$A40)</f>
        <v>239</v>
      </c>
      <c r="L40" s="41">
        <f>SUMIFS(DDH_Xuyen!$R:$R,DDH_Xuyen!$D:$D,L$1,DDH_Xuyen!$K:$K,$A40)+SUMIFS(DDH_Thư!$R:$R,DDH_Thư!$D:$D,L$1,DDH_Thư!$K:$K,$A40)</f>
        <v>28</v>
      </c>
      <c r="M40" s="41">
        <f>SUMIFS(DDH_Xuyen!$R:$R,DDH_Xuyen!$D:$D,M$1,DDH_Xuyen!$K:$K,$A40)+SUMIFS(DDH_Thư!$R:$R,DDH_Thư!$D:$D,M$1,DDH_Thư!$K:$K,$A40)</f>
        <v>5</v>
      </c>
      <c r="N40" s="41">
        <f>SUMIFS(DDH_Xuyen!$R:$R,DDH_Xuyen!$D:$D,N$1,DDH_Xuyen!$K:$K,$A40)+SUMIFS(DDH_Thư!$R:$R,DDH_Thư!$D:$D,N$1,DDH_Thư!$K:$K,$A40)</f>
        <v>23</v>
      </c>
      <c r="O40" s="41">
        <f>SUMIFS(DDH_Xuyen!$R:$R,DDH_Xuyen!$D:$D,O$1,DDH_Xuyen!$K:$K,$A40)+SUMIFS(DDH_Thư!$R:$R,DDH_Thư!$D:$D,O$1,DDH_Thư!$K:$K,$A40)</f>
        <v>32</v>
      </c>
      <c r="P40" s="41">
        <f>SUMIFS(DDH_Xuyen!$R:$R,DDH_Xuyen!$D:$D,P$1,DDH_Xuyen!$K:$K,$A40)+SUMIFS(DDH_Thư!$R:$R,DDH_Thư!$D:$D,P$1,DDH_Thư!$K:$K,$A40)</f>
        <v>53</v>
      </c>
      <c r="Q40" s="41">
        <f>SUMIFS(DDH_Xuyen!$R:$R,DDH_Xuyen!$D:$D,Q$1,DDH_Xuyen!$K:$K,$A40)+SUMIFS(DDH_Thư!$R:$R,DDH_Thư!$D:$D,Q$1,DDH_Thư!$K:$K,$A40)</f>
        <v>46</v>
      </c>
      <c r="R40" s="41">
        <f>SUMIFS(DDH_Xuyen!$R:$R,DDH_Xuyen!$D:$D,R$1,DDH_Xuyen!$K:$K,$A40)+SUMIFS(DDH_Thư!$R:$R,DDH_Thư!$D:$D,R$1,DDH_Thư!$K:$K,$A40)</f>
        <v>27</v>
      </c>
      <c r="S40" s="41">
        <f>SUMIFS(DDH_Xuyen!$R:$R,DDH_Xuyen!$D:$D,S$1,DDH_Xuyen!$K:$K,$A40)+SUMIFS(DDH_Thư!$R:$R,DDH_Thư!$D:$D,S$1,DDH_Thư!$K:$K,$A40)</f>
        <v>14</v>
      </c>
      <c r="T40" s="41">
        <f>SUMIFS(DDH_Xuyen!$R:$R,DDH_Xuyen!$D:$D,T$1,DDH_Xuyen!$K:$K,$A40)+SUMIFS(DDH_Thư!$R:$R,DDH_Thư!$D:$D,T$1,DDH_Thư!$K:$K,$A40)</f>
        <v>0</v>
      </c>
      <c r="U40" s="41">
        <f>SUMIFS(DDH_Xuyen!$R:$R,DDH_Xuyen!$D:$D,U$1,DDH_Xuyen!$K:$K,$A40)+SUMIFS(DDH_Thư!$R:$R,DDH_Thư!$D:$D,U$1,DDH_Thư!$K:$K,$A40)</f>
        <v>0</v>
      </c>
      <c r="V40" s="41">
        <f>SUMIFS(DDH_Xuyen!$R:$R,DDH_Xuyen!$D:$D,V$1,DDH_Xuyen!$K:$K,$A40)+SUMIFS(DDH_Thư!$R:$R,DDH_Thư!$D:$D,V$1,DDH_Thư!$K:$K,$A40)</f>
        <v>0</v>
      </c>
      <c r="W40" s="41">
        <f>SUMIFS(DDH_Xuyen!$R:$R,DDH_Xuyen!$D:$D,W$1,DDH_Xuyen!$K:$K,$A40)+SUMIFS(DDH_Thư!$R:$R,DDH_Thư!$D:$D,W$1,DDH_Thư!$K:$K,$A40)</f>
        <v>0</v>
      </c>
      <c r="X40" s="41">
        <f>SUMIFS(DDH_Xuyen!$R:$R,DDH_Xuyen!$D:$D,X$1,DDH_Xuyen!$K:$K,$A40)+SUMIFS(DDH_Thư!$R:$R,DDH_Thư!$D:$D,X$1,DDH_Thư!$K:$K,$A40)</f>
        <v>0</v>
      </c>
      <c r="Y40" s="41">
        <f>SUMIFS(DDH_Xuyen!$R:$R,DDH_Xuyen!$D:$D,Y$1,DDH_Xuyen!$K:$K,$A40)+SUMIFS(DDH_Thư!$R:$R,DDH_Thư!$D:$D,Y$1,DDH_Thư!$K:$K,$A40)</f>
        <v>0</v>
      </c>
      <c r="Z40" s="41">
        <f>SUMIFS(DDH_Xuyen!$R:$R,DDH_Xuyen!$D:$D,Z$1,DDH_Xuyen!$K:$K,$A40)+SUMIFS(DDH_Thư!$R:$R,DDH_Thư!$D:$D,Z$1,DDH_Thư!$K:$K,$A40)</f>
        <v>0</v>
      </c>
      <c r="AA40" s="41">
        <f>SUMIFS(DDH_Xuyen!$R:$R,DDH_Xuyen!$D:$D,AA$1,DDH_Xuyen!$K:$K,$A40)+SUMIFS(DDH_Thư!$R:$R,DDH_Thư!$D:$D,AA$1,DDH_Thư!$K:$K,$A40)</f>
        <v>0</v>
      </c>
      <c r="AB40" s="41">
        <f>SUMIFS(DDH_Xuyen!$R:$R,DDH_Xuyen!$D:$D,AB$1,DDH_Xuyen!$K:$K,$A40)+SUMIFS(DDH_Thư!$R:$R,DDH_Thư!$D:$D,AB$1,DDH_Thư!$K:$K,$A40)</f>
        <v>0</v>
      </c>
      <c r="AC40" s="41">
        <f>SUMIFS(DDH_Xuyen!$R:$R,DDH_Xuyen!$D:$D,AC$1,DDH_Xuyen!$K:$K,$A40)+SUMIFS(DDH_Thư!$R:$R,DDH_Thư!$D:$D,AC$1,DDH_Thư!$K:$K,$A40)</f>
        <v>0</v>
      </c>
      <c r="AD40" s="41">
        <f>SUMIFS(DDH_Xuyen!$R:$R,DDH_Xuyen!$D:$D,AD$1,DDH_Xuyen!$K:$K,$A40)+SUMIFS(DDH_Thư!$R:$R,DDH_Thư!$D:$D,AD$1,DDH_Thư!$K:$K,$A40)</f>
        <v>0</v>
      </c>
      <c r="AE40" s="41">
        <f>SUMIFS(DDH_Xuyen!$R:$R,DDH_Xuyen!$D:$D,AE$1,DDH_Xuyen!$K:$K,$A40)+SUMIFS(DDH_Thư!$R:$R,DDH_Thư!$D:$D,AE$1,DDH_Thư!$K:$K,$A40)</f>
        <v>0</v>
      </c>
      <c r="AF40" s="41">
        <f>SUMIFS(DDH_Xuyen!$R:$R,DDH_Xuyen!$D:$D,AF$1,DDH_Xuyen!$K:$K,$A40)+SUMIFS(DDH_Thư!$R:$R,DDH_Thư!$D:$D,AF$1,DDH_Thư!$K:$K,$A40)</f>
        <v>0</v>
      </c>
      <c r="AG40" s="41">
        <f>SUMIFS(DDH_Xuyen!$R:$R,DDH_Xuyen!$D:$D,AG$1,DDH_Xuyen!$K:$K,$A40)+SUMIFS(DDH_Thư!$R:$R,DDH_Thư!$D:$D,AG$1,DDH_Thư!$K:$K,$A40)</f>
        <v>0</v>
      </c>
      <c r="AH40" s="41">
        <f>SUMIFS(DDH_Xuyen!$R:$R,DDH_Xuyen!$D:$D,AH$1,DDH_Xuyen!$K:$K,$A40)+SUMIFS(DDH_Thư!$R:$R,DDH_Thư!$D:$D,AH$1,DDH_Thư!$K:$K,$A40)</f>
        <v>0</v>
      </c>
      <c r="AI40" s="41">
        <f>SUMIFS(DDH_Xuyen!$R:$R,DDH_Xuyen!$D:$D,AI$1,DDH_Xuyen!$K:$K,$A40)+SUMIFS(DDH_Thư!$R:$R,DDH_Thư!$D:$D,AI$1,DDH_Thư!$K:$K,$A40)</f>
        <v>0</v>
      </c>
      <c r="AJ40" s="41">
        <f>SUMIFS(DDH_Xuyen!$R:$R,DDH_Xuyen!$D:$D,AJ$1,DDH_Xuyen!$K:$K,$A40)+SUMIFS(DDH_Thư!$R:$R,DDH_Thư!$D:$D,AJ$1,DDH_Thư!$K:$K,$A40)</f>
        <v>0</v>
      </c>
    </row>
    <row r="41" spans="1:36" ht="18.75" hidden="1" customHeight="1" x14ac:dyDescent="0.25">
      <c r="A41" s="23" t="s">
        <v>1729</v>
      </c>
      <c r="B41" s="22" t="s">
        <v>1730</v>
      </c>
      <c r="C41" s="24" t="s">
        <v>29</v>
      </c>
      <c r="D41" t="str">
        <f t="shared" si="1"/>
        <v>Không kinh doanh</v>
      </c>
      <c r="E41" s="43">
        <f t="shared" si="2"/>
        <v>0</v>
      </c>
      <c r="F41" s="43"/>
      <c r="G41" s="41">
        <f>SUMIFS(DDH_Xuyen!$R:$R,DDH_Xuyen!$D:$D,G$1,DDH_Xuyen!$K:$K,$A41)+SUMIFS(DDH_Thư!$R:$R,DDH_Thư!$D:$D,G$1,DDH_Thư!$K:$K,$A41)</f>
        <v>0</v>
      </c>
      <c r="H41" s="41">
        <f>SUMIFS(DDH_Xuyen!$R:$R,DDH_Xuyen!$D:$D,H$1,DDH_Xuyen!$K:$K,$A41)+SUMIFS(DDH_Thư!$R:$R,DDH_Thư!$D:$D,H$1,DDH_Thư!$K:$K,$A41)</f>
        <v>0</v>
      </c>
      <c r="I41" s="41">
        <f>SUMIFS(DDH_Xuyen!$R:$R,DDH_Xuyen!$D:$D,I$1,DDH_Xuyen!$K:$K,$A41)+SUMIFS(DDH_Thư!$R:$R,DDH_Thư!$D:$D,I$1,DDH_Thư!$K:$K,$A41)</f>
        <v>0</v>
      </c>
      <c r="J41" s="41">
        <f>SUMIFS(DDH_Xuyen!$R:$R,DDH_Xuyen!$D:$D,J$1,DDH_Xuyen!$K:$K,$A41)+SUMIFS(DDH_Thư!$R:$R,DDH_Thư!$D:$D,J$1,DDH_Thư!$K:$K,$A41)</f>
        <v>0</v>
      </c>
      <c r="K41" s="41">
        <f>SUMIFS(DDH_Xuyen!$R:$R,DDH_Xuyen!$D:$D,K$1,DDH_Xuyen!$K:$K,$A41)+SUMIFS(DDH_Thư!$R:$R,DDH_Thư!$D:$D,K$1,DDH_Thư!$K:$K,$A41)</f>
        <v>0</v>
      </c>
      <c r="L41" s="41">
        <f>SUMIFS(DDH_Xuyen!$R:$R,DDH_Xuyen!$D:$D,L$1,DDH_Xuyen!$K:$K,$A41)+SUMIFS(DDH_Thư!$R:$R,DDH_Thư!$D:$D,L$1,DDH_Thư!$K:$K,$A41)</f>
        <v>0</v>
      </c>
      <c r="M41" s="41">
        <f>SUMIFS(DDH_Xuyen!$R:$R,DDH_Xuyen!$D:$D,M$1,DDH_Xuyen!$K:$K,$A41)+SUMIFS(DDH_Thư!$R:$R,DDH_Thư!$D:$D,M$1,DDH_Thư!$K:$K,$A41)</f>
        <v>0</v>
      </c>
      <c r="N41" s="41">
        <f>SUMIFS(DDH_Xuyen!$R:$R,DDH_Xuyen!$D:$D,N$1,DDH_Xuyen!$K:$K,$A41)+SUMIFS(DDH_Thư!$R:$R,DDH_Thư!$D:$D,N$1,DDH_Thư!$K:$K,$A41)</f>
        <v>0</v>
      </c>
      <c r="O41" s="41">
        <f>SUMIFS(DDH_Xuyen!$R:$R,DDH_Xuyen!$D:$D,O$1,DDH_Xuyen!$K:$K,$A41)+SUMIFS(DDH_Thư!$R:$R,DDH_Thư!$D:$D,O$1,DDH_Thư!$K:$K,$A41)</f>
        <v>0</v>
      </c>
      <c r="P41" s="41">
        <f>SUMIFS(DDH_Xuyen!$R:$R,DDH_Xuyen!$D:$D,P$1,DDH_Xuyen!$K:$K,$A41)+SUMIFS(DDH_Thư!$R:$R,DDH_Thư!$D:$D,P$1,DDH_Thư!$K:$K,$A41)</f>
        <v>0</v>
      </c>
      <c r="Q41" s="41">
        <f>SUMIFS(DDH_Xuyen!$R:$R,DDH_Xuyen!$D:$D,Q$1,DDH_Xuyen!$K:$K,$A41)+SUMIFS(DDH_Thư!$R:$R,DDH_Thư!$D:$D,Q$1,DDH_Thư!$K:$K,$A41)</f>
        <v>0</v>
      </c>
      <c r="R41" s="41">
        <f>SUMIFS(DDH_Xuyen!$R:$R,DDH_Xuyen!$D:$D,R$1,DDH_Xuyen!$K:$K,$A41)+SUMIFS(DDH_Thư!$R:$R,DDH_Thư!$D:$D,R$1,DDH_Thư!$K:$K,$A41)</f>
        <v>0</v>
      </c>
      <c r="S41" s="41">
        <f>SUMIFS(DDH_Xuyen!$R:$R,DDH_Xuyen!$D:$D,S$1,DDH_Xuyen!$K:$K,$A41)+SUMIFS(DDH_Thư!$R:$R,DDH_Thư!$D:$D,S$1,DDH_Thư!$K:$K,$A41)</f>
        <v>0</v>
      </c>
      <c r="T41" s="41">
        <f>SUMIFS(DDH_Xuyen!$R:$R,DDH_Xuyen!$D:$D,T$1,DDH_Xuyen!$K:$K,$A41)+SUMIFS(DDH_Thư!$R:$R,DDH_Thư!$D:$D,T$1,DDH_Thư!$K:$K,$A41)</f>
        <v>0</v>
      </c>
      <c r="U41" s="41">
        <f>SUMIFS(DDH_Xuyen!$R:$R,DDH_Xuyen!$D:$D,U$1,DDH_Xuyen!$K:$K,$A41)+SUMIFS(DDH_Thư!$R:$R,DDH_Thư!$D:$D,U$1,DDH_Thư!$K:$K,$A41)</f>
        <v>0</v>
      </c>
      <c r="V41" s="41">
        <f>SUMIFS(DDH_Xuyen!$R:$R,DDH_Xuyen!$D:$D,V$1,DDH_Xuyen!$K:$K,$A41)+SUMIFS(DDH_Thư!$R:$R,DDH_Thư!$D:$D,V$1,DDH_Thư!$K:$K,$A41)</f>
        <v>0</v>
      </c>
      <c r="W41" s="41">
        <f>SUMIFS(DDH_Xuyen!$R:$R,DDH_Xuyen!$D:$D,W$1,DDH_Xuyen!$K:$K,$A41)+SUMIFS(DDH_Thư!$R:$R,DDH_Thư!$D:$D,W$1,DDH_Thư!$K:$K,$A41)</f>
        <v>0</v>
      </c>
      <c r="X41" s="41">
        <f>SUMIFS(DDH_Xuyen!$R:$R,DDH_Xuyen!$D:$D,X$1,DDH_Xuyen!$K:$K,$A41)+SUMIFS(DDH_Thư!$R:$R,DDH_Thư!$D:$D,X$1,DDH_Thư!$K:$K,$A41)</f>
        <v>0</v>
      </c>
      <c r="Y41" s="41">
        <f>SUMIFS(DDH_Xuyen!$R:$R,DDH_Xuyen!$D:$D,Y$1,DDH_Xuyen!$K:$K,$A41)+SUMIFS(DDH_Thư!$R:$R,DDH_Thư!$D:$D,Y$1,DDH_Thư!$K:$K,$A41)</f>
        <v>0</v>
      </c>
      <c r="Z41" s="41">
        <f>SUMIFS(DDH_Xuyen!$R:$R,DDH_Xuyen!$D:$D,Z$1,DDH_Xuyen!$K:$K,$A41)+SUMIFS(DDH_Thư!$R:$R,DDH_Thư!$D:$D,Z$1,DDH_Thư!$K:$K,$A41)</f>
        <v>0</v>
      </c>
      <c r="AA41" s="41">
        <f>SUMIFS(DDH_Xuyen!$R:$R,DDH_Xuyen!$D:$D,AA$1,DDH_Xuyen!$K:$K,$A41)+SUMIFS(DDH_Thư!$R:$R,DDH_Thư!$D:$D,AA$1,DDH_Thư!$K:$K,$A41)</f>
        <v>0</v>
      </c>
      <c r="AB41" s="41">
        <f>SUMIFS(DDH_Xuyen!$R:$R,DDH_Xuyen!$D:$D,AB$1,DDH_Xuyen!$K:$K,$A41)+SUMIFS(DDH_Thư!$R:$R,DDH_Thư!$D:$D,AB$1,DDH_Thư!$K:$K,$A41)</f>
        <v>0</v>
      </c>
      <c r="AC41" s="41">
        <f>SUMIFS(DDH_Xuyen!$R:$R,DDH_Xuyen!$D:$D,AC$1,DDH_Xuyen!$K:$K,$A41)+SUMIFS(DDH_Thư!$R:$R,DDH_Thư!$D:$D,AC$1,DDH_Thư!$K:$K,$A41)</f>
        <v>0</v>
      </c>
      <c r="AD41" s="41">
        <f>SUMIFS(DDH_Xuyen!$R:$R,DDH_Xuyen!$D:$D,AD$1,DDH_Xuyen!$K:$K,$A41)+SUMIFS(DDH_Thư!$R:$R,DDH_Thư!$D:$D,AD$1,DDH_Thư!$K:$K,$A41)</f>
        <v>0</v>
      </c>
      <c r="AE41" s="41">
        <f>SUMIFS(DDH_Xuyen!$R:$R,DDH_Xuyen!$D:$D,AE$1,DDH_Xuyen!$K:$K,$A41)+SUMIFS(DDH_Thư!$R:$R,DDH_Thư!$D:$D,AE$1,DDH_Thư!$K:$K,$A41)</f>
        <v>0</v>
      </c>
      <c r="AF41" s="41">
        <f>SUMIFS(DDH_Xuyen!$R:$R,DDH_Xuyen!$D:$D,AF$1,DDH_Xuyen!$K:$K,$A41)+SUMIFS(DDH_Thư!$R:$R,DDH_Thư!$D:$D,AF$1,DDH_Thư!$K:$K,$A41)</f>
        <v>0</v>
      </c>
      <c r="AG41" s="41">
        <f>SUMIFS(DDH_Xuyen!$R:$R,DDH_Xuyen!$D:$D,AG$1,DDH_Xuyen!$K:$K,$A41)+SUMIFS(DDH_Thư!$R:$R,DDH_Thư!$D:$D,AG$1,DDH_Thư!$K:$K,$A41)</f>
        <v>0</v>
      </c>
      <c r="AH41" s="41">
        <f>SUMIFS(DDH_Xuyen!$R:$R,DDH_Xuyen!$D:$D,AH$1,DDH_Xuyen!$K:$K,$A41)+SUMIFS(DDH_Thư!$R:$R,DDH_Thư!$D:$D,AH$1,DDH_Thư!$K:$K,$A41)</f>
        <v>0</v>
      </c>
      <c r="AI41" s="41">
        <f>SUMIFS(DDH_Xuyen!$R:$R,DDH_Xuyen!$D:$D,AI$1,DDH_Xuyen!$K:$K,$A41)+SUMIFS(DDH_Thư!$R:$R,DDH_Thư!$D:$D,AI$1,DDH_Thư!$K:$K,$A41)</f>
        <v>0</v>
      </c>
      <c r="AJ41" s="41">
        <f>SUMIFS(DDH_Xuyen!$R:$R,DDH_Xuyen!$D:$D,AJ$1,DDH_Xuyen!$K:$K,$A41)+SUMIFS(DDH_Thư!$R:$R,DDH_Thư!$D:$D,AJ$1,DDH_Thư!$K:$K,$A41)</f>
        <v>0</v>
      </c>
    </row>
    <row r="42" spans="1:36" ht="18.75" hidden="1" customHeight="1" x14ac:dyDescent="0.25">
      <c r="A42" s="23" t="s">
        <v>7272</v>
      </c>
      <c r="B42" s="22" t="s">
        <v>545</v>
      </c>
      <c r="C42" s="24" t="s">
        <v>29</v>
      </c>
      <c r="D42" t="str">
        <f t="shared" si="1"/>
        <v>Không kinh doanh</v>
      </c>
      <c r="E42" s="43">
        <f t="shared" si="2"/>
        <v>0</v>
      </c>
      <c r="F42" s="43"/>
      <c r="G42" s="41">
        <f>SUMIFS(DDH_Xuyen!$R:$R,DDH_Xuyen!$D:$D,G$1,DDH_Xuyen!$K:$K,$A42)+SUMIFS(DDH_Thư!$R:$R,DDH_Thư!$D:$D,G$1,DDH_Thư!$K:$K,$A42)</f>
        <v>0</v>
      </c>
      <c r="H42" s="41">
        <f>SUMIFS(DDH_Xuyen!$R:$R,DDH_Xuyen!$D:$D,H$1,DDH_Xuyen!$K:$K,$A42)+SUMIFS(DDH_Thư!$R:$R,DDH_Thư!$D:$D,H$1,DDH_Thư!$K:$K,$A42)</f>
        <v>0</v>
      </c>
      <c r="I42" s="41">
        <f>SUMIFS(DDH_Xuyen!$R:$R,DDH_Xuyen!$D:$D,I$1,DDH_Xuyen!$K:$K,$A42)+SUMIFS(DDH_Thư!$R:$R,DDH_Thư!$D:$D,I$1,DDH_Thư!$K:$K,$A42)</f>
        <v>0</v>
      </c>
      <c r="J42" s="41">
        <f>SUMIFS(DDH_Xuyen!$R:$R,DDH_Xuyen!$D:$D,J$1,DDH_Xuyen!$K:$K,$A42)+SUMIFS(DDH_Thư!$R:$R,DDH_Thư!$D:$D,J$1,DDH_Thư!$K:$K,$A42)</f>
        <v>0</v>
      </c>
      <c r="K42" s="41">
        <f>SUMIFS(DDH_Xuyen!$R:$R,DDH_Xuyen!$D:$D,K$1,DDH_Xuyen!$K:$K,$A42)+SUMIFS(DDH_Thư!$R:$R,DDH_Thư!$D:$D,K$1,DDH_Thư!$K:$K,$A42)</f>
        <v>0</v>
      </c>
      <c r="L42" s="41">
        <f>SUMIFS(DDH_Xuyen!$R:$R,DDH_Xuyen!$D:$D,L$1,DDH_Xuyen!$K:$K,$A42)+SUMIFS(DDH_Thư!$R:$R,DDH_Thư!$D:$D,L$1,DDH_Thư!$K:$K,$A42)</f>
        <v>0</v>
      </c>
      <c r="M42" s="41">
        <f>SUMIFS(DDH_Xuyen!$R:$R,DDH_Xuyen!$D:$D,M$1,DDH_Xuyen!$K:$K,$A42)+SUMIFS(DDH_Thư!$R:$R,DDH_Thư!$D:$D,M$1,DDH_Thư!$K:$K,$A42)</f>
        <v>0</v>
      </c>
      <c r="N42" s="41">
        <f>SUMIFS(DDH_Xuyen!$R:$R,DDH_Xuyen!$D:$D,N$1,DDH_Xuyen!$K:$K,$A42)+SUMIFS(DDH_Thư!$R:$R,DDH_Thư!$D:$D,N$1,DDH_Thư!$K:$K,$A42)</f>
        <v>0</v>
      </c>
      <c r="O42" s="41">
        <f>SUMIFS(DDH_Xuyen!$R:$R,DDH_Xuyen!$D:$D,O$1,DDH_Xuyen!$K:$K,$A42)+SUMIFS(DDH_Thư!$R:$R,DDH_Thư!$D:$D,O$1,DDH_Thư!$K:$K,$A42)</f>
        <v>0</v>
      </c>
      <c r="P42" s="41">
        <f>SUMIFS(DDH_Xuyen!$R:$R,DDH_Xuyen!$D:$D,P$1,DDH_Xuyen!$K:$K,$A42)+SUMIFS(DDH_Thư!$R:$R,DDH_Thư!$D:$D,P$1,DDH_Thư!$K:$K,$A42)</f>
        <v>0</v>
      </c>
      <c r="Q42" s="41">
        <f>SUMIFS(DDH_Xuyen!$R:$R,DDH_Xuyen!$D:$D,Q$1,DDH_Xuyen!$K:$K,$A42)+SUMIFS(DDH_Thư!$R:$R,DDH_Thư!$D:$D,Q$1,DDH_Thư!$K:$K,$A42)</f>
        <v>0</v>
      </c>
      <c r="R42" s="41">
        <f>SUMIFS(DDH_Xuyen!$R:$R,DDH_Xuyen!$D:$D,R$1,DDH_Xuyen!$K:$K,$A42)+SUMIFS(DDH_Thư!$R:$R,DDH_Thư!$D:$D,R$1,DDH_Thư!$K:$K,$A42)</f>
        <v>0</v>
      </c>
      <c r="S42" s="41">
        <f>SUMIFS(DDH_Xuyen!$R:$R,DDH_Xuyen!$D:$D,S$1,DDH_Xuyen!$K:$K,$A42)+SUMIFS(DDH_Thư!$R:$R,DDH_Thư!$D:$D,S$1,DDH_Thư!$K:$K,$A42)</f>
        <v>0</v>
      </c>
      <c r="T42" s="41">
        <f>SUMIFS(DDH_Xuyen!$R:$R,DDH_Xuyen!$D:$D,T$1,DDH_Xuyen!$K:$K,$A42)+SUMIFS(DDH_Thư!$R:$R,DDH_Thư!$D:$D,T$1,DDH_Thư!$K:$K,$A42)</f>
        <v>0</v>
      </c>
      <c r="U42" s="41">
        <f>SUMIFS(DDH_Xuyen!$R:$R,DDH_Xuyen!$D:$D,U$1,DDH_Xuyen!$K:$K,$A42)+SUMIFS(DDH_Thư!$R:$R,DDH_Thư!$D:$D,U$1,DDH_Thư!$K:$K,$A42)</f>
        <v>0</v>
      </c>
      <c r="V42" s="41">
        <f>SUMIFS(DDH_Xuyen!$R:$R,DDH_Xuyen!$D:$D,V$1,DDH_Xuyen!$K:$K,$A42)+SUMIFS(DDH_Thư!$R:$R,DDH_Thư!$D:$D,V$1,DDH_Thư!$K:$K,$A42)</f>
        <v>0</v>
      </c>
      <c r="W42" s="41">
        <f>SUMIFS(DDH_Xuyen!$R:$R,DDH_Xuyen!$D:$D,W$1,DDH_Xuyen!$K:$K,$A42)+SUMIFS(DDH_Thư!$R:$R,DDH_Thư!$D:$D,W$1,DDH_Thư!$K:$K,$A42)</f>
        <v>0</v>
      </c>
      <c r="X42" s="41">
        <f>SUMIFS(DDH_Xuyen!$R:$R,DDH_Xuyen!$D:$D,X$1,DDH_Xuyen!$K:$K,$A42)+SUMIFS(DDH_Thư!$R:$R,DDH_Thư!$D:$D,X$1,DDH_Thư!$K:$K,$A42)</f>
        <v>0</v>
      </c>
      <c r="Y42" s="41">
        <f>SUMIFS(DDH_Xuyen!$R:$R,DDH_Xuyen!$D:$D,Y$1,DDH_Xuyen!$K:$K,$A42)+SUMIFS(DDH_Thư!$R:$R,DDH_Thư!$D:$D,Y$1,DDH_Thư!$K:$K,$A42)</f>
        <v>0</v>
      </c>
      <c r="Z42" s="41">
        <f>SUMIFS(DDH_Xuyen!$R:$R,DDH_Xuyen!$D:$D,Z$1,DDH_Xuyen!$K:$K,$A42)+SUMIFS(DDH_Thư!$R:$R,DDH_Thư!$D:$D,Z$1,DDH_Thư!$K:$K,$A42)</f>
        <v>0</v>
      </c>
      <c r="AA42" s="41">
        <f>SUMIFS(DDH_Xuyen!$R:$R,DDH_Xuyen!$D:$D,AA$1,DDH_Xuyen!$K:$K,$A42)+SUMIFS(DDH_Thư!$R:$R,DDH_Thư!$D:$D,AA$1,DDH_Thư!$K:$K,$A42)</f>
        <v>0</v>
      </c>
      <c r="AB42" s="41">
        <f>SUMIFS(DDH_Xuyen!$R:$R,DDH_Xuyen!$D:$D,AB$1,DDH_Xuyen!$K:$K,$A42)+SUMIFS(DDH_Thư!$R:$R,DDH_Thư!$D:$D,AB$1,DDH_Thư!$K:$K,$A42)</f>
        <v>0</v>
      </c>
      <c r="AC42" s="41">
        <f>SUMIFS(DDH_Xuyen!$R:$R,DDH_Xuyen!$D:$D,AC$1,DDH_Xuyen!$K:$K,$A42)+SUMIFS(DDH_Thư!$R:$R,DDH_Thư!$D:$D,AC$1,DDH_Thư!$K:$K,$A42)</f>
        <v>0</v>
      </c>
      <c r="AD42" s="41">
        <f>SUMIFS(DDH_Xuyen!$R:$R,DDH_Xuyen!$D:$D,AD$1,DDH_Xuyen!$K:$K,$A42)+SUMIFS(DDH_Thư!$R:$R,DDH_Thư!$D:$D,AD$1,DDH_Thư!$K:$K,$A42)</f>
        <v>0</v>
      </c>
      <c r="AE42" s="41">
        <f>SUMIFS(DDH_Xuyen!$R:$R,DDH_Xuyen!$D:$D,AE$1,DDH_Xuyen!$K:$K,$A42)+SUMIFS(DDH_Thư!$R:$R,DDH_Thư!$D:$D,AE$1,DDH_Thư!$K:$K,$A42)</f>
        <v>0</v>
      </c>
      <c r="AF42" s="41">
        <f>SUMIFS(DDH_Xuyen!$R:$R,DDH_Xuyen!$D:$D,AF$1,DDH_Xuyen!$K:$K,$A42)+SUMIFS(DDH_Thư!$R:$R,DDH_Thư!$D:$D,AF$1,DDH_Thư!$K:$K,$A42)</f>
        <v>0</v>
      </c>
      <c r="AG42" s="41">
        <f>SUMIFS(DDH_Xuyen!$R:$R,DDH_Xuyen!$D:$D,AG$1,DDH_Xuyen!$K:$K,$A42)+SUMIFS(DDH_Thư!$R:$R,DDH_Thư!$D:$D,AG$1,DDH_Thư!$K:$K,$A42)</f>
        <v>0</v>
      </c>
      <c r="AH42" s="41">
        <f>SUMIFS(DDH_Xuyen!$R:$R,DDH_Xuyen!$D:$D,AH$1,DDH_Xuyen!$K:$K,$A42)+SUMIFS(DDH_Thư!$R:$R,DDH_Thư!$D:$D,AH$1,DDH_Thư!$K:$K,$A42)</f>
        <v>0</v>
      </c>
      <c r="AI42" s="41">
        <f>SUMIFS(DDH_Xuyen!$R:$R,DDH_Xuyen!$D:$D,AI$1,DDH_Xuyen!$K:$K,$A42)+SUMIFS(DDH_Thư!$R:$R,DDH_Thư!$D:$D,AI$1,DDH_Thư!$K:$K,$A42)</f>
        <v>0</v>
      </c>
      <c r="AJ42" s="41">
        <f>SUMIFS(DDH_Xuyen!$R:$R,DDH_Xuyen!$D:$D,AJ$1,DDH_Xuyen!$K:$K,$A42)+SUMIFS(DDH_Thư!$R:$R,DDH_Thư!$D:$D,AJ$1,DDH_Thư!$K:$K,$A42)</f>
        <v>0</v>
      </c>
    </row>
    <row r="43" spans="1:36" ht="18.75" hidden="1" customHeight="1" x14ac:dyDescent="0.25">
      <c r="A43" s="23" t="s">
        <v>1731</v>
      </c>
      <c r="B43" s="22" t="s">
        <v>1732</v>
      </c>
      <c r="C43" s="24" t="s">
        <v>29</v>
      </c>
      <c r="D43" t="str">
        <f t="shared" si="1"/>
        <v>Không kinh doanh</v>
      </c>
      <c r="E43" s="43">
        <f t="shared" si="2"/>
        <v>0</v>
      </c>
      <c r="F43" s="43"/>
      <c r="G43" s="41">
        <f>SUMIFS(DDH_Xuyen!$R:$R,DDH_Xuyen!$D:$D,G$1,DDH_Xuyen!$K:$K,$A43)+SUMIFS(DDH_Thư!$R:$R,DDH_Thư!$D:$D,G$1,DDH_Thư!$K:$K,$A43)</f>
        <v>0</v>
      </c>
      <c r="H43" s="41">
        <f>SUMIFS(DDH_Xuyen!$R:$R,DDH_Xuyen!$D:$D,H$1,DDH_Xuyen!$K:$K,$A43)+SUMIFS(DDH_Thư!$R:$R,DDH_Thư!$D:$D,H$1,DDH_Thư!$K:$K,$A43)</f>
        <v>0</v>
      </c>
      <c r="I43" s="41">
        <f>SUMIFS(DDH_Xuyen!$R:$R,DDH_Xuyen!$D:$D,I$1,DDH_Xuyen!$K:$K,$A43)+SUMIFS(DDH_Thư!$R:$R,DDH_Thư!$D:$D,I$1,DDH_Thư!$K:$K,$A43)</f>
        <v>0</v>
      </c>
      <c r="J43" s="41">
        <f>SUMIFS(DDH_Xuyen!$R:$R,DDH_Xuyen!$D:$D,J$1,DDH_Xuyen!$K:$K,$A43)+SUMIFS(DDH_Thư!$R:$R,DDH_Thư!$D:$D,J$1,DDH_Thư!$K:$K,$A43)</f>
        <v>0</v>
      </c>
      <c r="K43" s="41">
        <f>SUMIFS(DDH_Xuyen!$R:$R,DDH_Xuyen!$D:$D,K$1,DDH_Xuyen!$K:$K,$A43)+SUMIFS(DDH_Thư!$R:$R,DDH_Thư!$D:$D,K$1,DDH_Thư!$K:$K,$A43)</f>
        <v>0</v>
      </c>
      <c r="L43" s="41">
        <f>SUMIFS(DDH_Xuyen!$R:$R,DDH_Xuyen!$D:$D,L$1,DDH_Xuyen!$K:$K,$A43)+SUMIFS(DDH_Thư!$R:$R,DDH_Thư!$D:$D,L$1,DDH_Thư!$K:$K,$A43)</f>
        <v>0</v>
      </c>
      <c r="M43" s="41">
        <f>SUMIFS(DDH_Xuyen!$R:$R,DDH_Xuyen!$D:$D,M$1,DDH_Xuyen!$K:$K,$A43)+SUMIFS(DDH_Thư!$R:$R,DDH_Thư!$D:$D,M$1,DDH_Thư!$K:$K,$A43)</f>
        <v>0</v>
      </c>
      <c r="N43" s="41">
        <f>SUMIFS(DDH_Xuyen!$R:$R,DDH_Xuyen!$D:$D,N$1,DDH_Xuyen!$K:$K,$A43)+SUMIFS(DDH_Thư!$R:$R,DDH_Thư!$D:$D,N$1,DDH_Thư!$K:$K,$A43)</f>
        <v>0</v>
      </c>
      <c r="O43" s="41">
        <f>SUMIFS(DDH_Xuyen!$R:$R,DDH_Xuyen!$D:$D,O$1,DDH_Xuyen!$K:$K,$A43)+SUMIFS(DDH_Thư!$R:$R,DDH_Thư!$D:$D,O$1,DDH_Thư!$K:$K,$A43)</f>
        <v>0</v>
      </c>
      <c r="P43" s="41">
        <f>SUMIFS(DDH_Xuyen!$R:$R,DDH_Xuyen!$D:$D,P$1,DDH_Xuyen!$K:$K,$A43)+SUMIFS(DDH_Thư!$R:$R,DDH_Thư!$D:$D,P$1,DDH_Thư!$K:$K,$A43)</f>
        <v>0</v>
      </c>
      <c r="Q43" s="41">
        <f>SUMIFS(DDH_Xuyen!$R:$R,DDH_Xuyen!$D:$D,Q$1,DDH_Xuyen!$K:$K,$A43)+SUMIFS(DDH_Thư!$R:$R,DDH_Thư!$D:$D,Q$1,DDH_Thư!$K:$K,$A43)</f>
        <v>0</v>
      </c>
      <c r="R43" s="41">
        <f>SUMIFS(DDH_Xuyen!$R:$R,DDH_Xuyen!$D:$D,R$1,DDH_Xuyen!$K:$K,$A43)+SUMIFS(DDH_Thư!$R:$R,DDH_Thư!$D:$D,R$1,DDH_Thư!$K:$K,$A43)</f>
        <v>0</v>
      </c>
      <c r="S43" s="41">
        <f>SUMIFS(DDH_Xuyen!$R:$R,DDH_Xuyen!$D:$D,S$1,DDH_Xuyen!$K:$K,$A43)+SUMIFS(DDH_Thư!$R:$R,DDH_Thư!$D:$D,S$1,DDH_Thư!$K:$K,$A43)</f>
        <v>0</v>
      </c>
      <c r="T43" s="41">
        <f>SUMIFS(DDH_Xuyen!$R:$R,DDH_Xuyen!$D:$D,T$1,DDH_Xuyen!$K:$K,$A43)+SUMIFS(DDH_Thư!$R:$R,DDH_Thư!$D:$D,T$1,DDH_Thư!$K:$K,$A43)</f>
        <v>0</v>
      </c>
      <c r="U43" s="41">
        <f>SUMIFS(DDH_Xuyen!$R:$R,DDH_Xuyen!$D:$D,U$1,DDH_Xuyen!$K:$K,$A43)+SUMIFS(DDH_Thư!$R:$R,DDH_Thư!$D:$D,U$1,DDH_Thư!$K:$K,$A43)</f>
        <v>0</v>
      </c>
      <c r="V43" s="41">
        <f>SUMIFS(DDH_Xuyen!$R:$R,DDH_Xuyen!$D:$D,V$1,DDH_Xuyen!$K:$K,$A43)+SUMIFS(DDH_Thư!$R:$R,DDH_Thư!$D:$D,V$1,DDH_Thư!$K:$K,$A43)</f>
        <v>0</v>
      </c>
      <c r="W43" s="41">
        <f>SUMIFS(DDH_Xuyen!$R:$R,DDH_Xuyen!$D:$D,W$1,DDH_Xuyen!$K:$K,$A43)+SUMIFS(DDH_Thư!$R:$R,DDH_Thư!$D:$D,W$1,DDH_Thư!$K:$K,$A43)</f>
        <v>0</v>
      </c>
      <c r="X43" s="41">
        <f>SUMIFS(DDH_Xuyen!$R:$R,DDH_Xuyen!$D:$D,X$1,DDH_Xuyen!$K:$K,$A43)+SUMIFS(DDH_Thư!$R:$R,DDH_Thư!$D:$D,X$1,DDH_Thư!$K:$K,$A43)</f>
        <v>0</v>
      </c>
      <c r="Y43" s="41">
        <f>SUMIFS(DDH_Xuyen!$R:$R,DDH_Xuyen!$D:$D,Y$1,DDH_Xuyen!$K:$K,$A43)+SUMIFS(DDH_Thư!$R:$R,DDH_Thư!$D:$D,Y$1,DDH_Thư!$K:$K,$A43)</f>
        <v>0</v>
      </c>
      <c r="Z43" s="41">
        <f>SUMIFS(DDH_Xuyen!$R:$R,DDH_Xuyen!$D:$D,Z$1,DDH_Xuyen!$K:$K,$A43)+SUMIFS(DDH_Thư!$R:$R,DDH_Thư!$D:$D,Z$1,DDH_Thư!$K:$K,$A43)</f>
        <v>0</v>
      </c>
      <c r="AA43" s="41">
        <f>SUMIFS(DDH_Xuyen!$R:$R,DDH_Xuyen!$D:$D,AA$1,DDH_Xuyen!$K:$K,$A43)+SUMIFS(DDH_Thư!$R:$R,DDH_Thư!$D:$D,AA$1,DDH_Thư!$K:$K,$A43)</f>
        <v>0</v>
      </c>
      <c r="AB43" s="41">
        <f>SUMIFS(DDH_Xuyen!$R:$R,DDH_Xuyen!$D:$D,AB$1,DDH_Xuyen!$K:$K,$A43)+SUMIFS(DDH_Thư!$R:$R,DDH_Thư!$D:$D,AB$1,DDH_Thư!$K:$K,$A43)</f>
        <v>0</v>
      </c>
      <c r="AC43" s="41">
        <f>SUMIFS(DDH_Xuyen!$R:$R,DDH_Xuyen!$D:$D,AC$1,DDH_Xuyen!$K:$K,$A43)+SUMIFS(DDH_Thư!$R:$R,DDH_Thư!$D:$D,AC$1,DDH_Thư!$K:$K,$A43)</f>
        <v>0</v>
      </c>
      <c r="AD43" s="41">
        <f>SUMIFS(DDH_Xuyen!$R:$R,DDH_Xuyen!$D:$D,AD$1,DDH_Xuyen!$K:$K,$A43)+SUMIFS(DDH_Thư!$R:$R,DDH_Thư!$D:$D,AD$1,DDH_Thư!$K:$K,$A43)</f>
        <v>0</v>
      </c>
      <c r="AE43" s="41">
        <f>SUMIFS(DDH_Xuyen!$R:$R,DDH_Xuyen!$D:$D,AE$1,DDH_Xuyen!$K:$K,$A43)+SUMIFS(DDH_Thư!$R:$R,DDH_Thư!$D:$D,AE$1,DDH_Thư!$K:$K,$A43)</f>
        <v>0</v>
      </c>
      <c r="AF43" s="41">
        <f>SUMIFS(DDH_Xuyen!$R:$R,DDH_Xuyen!$D:$D,AF$1,DDH_Xuyen!$K:$K,$A43)+SUMIFS(DDH_Thư!$R:$R,DDH_Thư!$D:$D,AF$1,DDH_Thư!$K:$K,$A43)</f>
        <v>0</v>
      </c>
      <c r="AG43" s="41">
        <f>SUMIFS(DDH_Xuyen!$R:$R,DDH_Xuyen!$D:$D,AG$1,DDH_Xuyen!$K:$K,$A43)+SUMIFS(DDH_Thư!$R:$R,DDH_Thư!$D:$D,AG$1,DDH_Thư!$K:$K,$A43)</f>
        <v>0</v>
      </c>
      <c r="AH43" s="41">
        <f>SUMIFS(DDH_Xuyen!$R:$R,DDH_Xuyen!$D:$D,AH$1,DDH_Xuyen!$K:$K,$A43)+SUMIFS(DDH_Thư!$R:$R,DDH_Thư!$D:$D,AH$1,DDH_Thư!$K:$K,$A43)</f>
        <v>0</v>
      </c>
      <c r="AI43" s="41">
        <f>SUMIFS(DDH_Xuyen!$R:$R,DDH_Xuyen!$D:$D,AI$1,DDH_Xuyen!$K:$K,$A43)+SUMIFS(DDH_Thư!$R:$R,DDH_Thư!$D:$D,AI$1,DDH_Thư!$K:$K,$A43)</f>
        <v>0</v>
      </c>
      <c r="AJ43" s="41">
        <f>SUMIFS(DDH_Xuyen!$R:$R,DDH_Xuyen!$D:$D,AJ$1,DDH_Xuyen!$K:$K,$A43)+SUMIFS(DDH_Thư!$R:$R,DDH_Thư!$D:$D,AJ$1,DDH_Thư!$K:$K,$A43)</f>
        <v>0</v>
      </c>
    </row>
    <row r="44" spans="1:36" ht="18.75" hidden="1" customHeight="1" x14ac:dyDescent="0.25">
      <c r="A44" s="23" t="s">
        <v>1733</v>
      </c>
      <c r="B44" s="22" t="s">
        <v>1734</v>
      </c>
      <c r="C44" s="24" t="s">
        <v>1763</v>
      </c>
      <c r="D44" t="str">
        <f t="shared" si="1"/>
        <v>Không kinh doanh</v>
      </c>
      <c r="E44" s="43">
        <f t="shared" si="2"/>
        <v>0</v>
      </c>
      <c r="F44" s="43"/>
      <c r="G44" s="41">
        <f>SUMIFS(DDH_Xuyen!$R:$R,DDH_Xuyen!$D:$D,G$1,DDH_Xuyen!$K:$K,$A44)+SUMIFS(DDH_Thư!$R:$R,DDH_Thư!$D:$D,G$1,DDH_Thư!$K:$K,$A44)</f>
        <v>0</v>
      </c>
      <c r="H44" s="41">
        <f>SUMIFS(DDH_Xuyen!$R:$R,DDH_Xuyen!$D:$D,H$1,DDH_Xuyen!$K:$K,$A44)+SUMIFS(DDH_Thư!$R:$R,DDH_Thư!$D:$D,H$1,DDH_Thư!$K:$K,$A44)</f>
        <v>0</v>
      </c>
      <c r="I44" s="41">
        <f>SUMIFS(DDH_Xuyen!$R:$R,DDH_Xuyen!$D:$D,I$1,DDH_Xuyen!$K:$K,$A44)+SUMIFS(DDH_Thư!$R:$R,DDH_Thư!$D:$D,I$1,DDH_Thư!$K:$K,$A44)</f>
        <v>0</v>
      </c>
      <c r="J44" s="41">
        <f>SUMIFS(DDH_Xuyen!$R:$R,DDH_Xuyen!$D:$D,J$1,DDH_Xuyen!$K:$K,$A44)+SUMIFS(DDH_Thư!$R:$R,DDH_Thư!$D:$D,J$1,DDH_Thư!$K:$K,$A44)</f>
        <v>0</v>
      </c>
      <c r="K44" s="41">
        <f>SUMIFS(DDH_Xuyen!$R:$R,DDH_Xuyen!$D:$D,K$1,DDH_Xuyen!$K:$K,$A44)+SUMIFS(DDH_Thư!$R:$R,DDH_Thư!$D:$D,K$1,DDH_Thư!$K:$K,$A44)</f>
        <v>0</v>
      </c>
      <c r="L44" s="41">
        <f>SUMIFS(DDH_Xuyen!$R:$R,DDH_Xuyen!$D:$D,L$1,DDH_Xuyen!$K:$K,$A44)+SUMIFS(DDH_Thư!$R:$R,DDH_Thư!$D:$D,L$1,DDH_Thư!$K:$K,$A44)</f>
        <v>0</v>
      </c>
      <c r="M44" s="41">
        <f>SUMIFS(DDH_Xuyen!$R:$R,DDH_Xuyen!$D:$D,M$1,DDH_Xuyen!$K:$K,$A44)+SUMIFS(DDH_Thư!$R:$R,DDH_Thư!$D:$D,M$1,DDH_Thư!$K:$K,$A44)</f>
        <v>0</v>
      </c>
      <c r="N44" s="41">
        <f>SUMIFS(DDH_Xuyen!$R:$R,DDH_Xuyen!$D:$D,N$1,DDH_Xuyen!$K:$K,$A44)+SUMIFS(DDH_Thư!$R:$R,DDH_Thư!$D:$D,N$1,DDH_Thư!$K:$K,$A44)</f>
        <v>0</v>
      </c>
      <c r="O44" s="41">
        <f>SUMIFS(DDH_Xuyen!$R:$R,DDH_Xuyen!$D:$D,O$1,DDH_Xuyen!$K:$K,$A44)+SUMIFS(DDH_Thư!$R:$R,DDH_Thư!$D:$D,O$1,DDH_Thư!$K:$K,$A44)</f>
        <v>0</v>
      </c>
      <c r="P44" s="41">
        <f>SUMIFS(DDH_Xuyen!$R:$R,DDH_Xuyen!$D:$D,P$1,DDH_Xuyen!$K:$K,$A44)+SUMIFS(DDH_Thư!$R:$R,DDH_Thư!$D:$D,P$1,DDH_Thư!$K:$K,$A44)</f>
        <v>0</v>
      </c>
      <c r="Q44" s="41">
        <f>SUMIFS(DDH_Xuyen!$R:$R,DDH_Xuyen!$D:$D,Q$1,DDH_Xuyen!$K:$K,$A44)+SUMIFS(DDH_Thư!$R:$R,DDH_Thư!$D:$D,Q$1,DDH_Thư!$K:$K,$A44)</f>
        <v>0</v>
      </c>
      <c r="R44" s="41">
        <f>SUMIFS(DDH_Xuyen!$R:$R,DDH_Xuyen!$D:$D,R$1,DDH_Xuyen!$K:$K,$A44)+SUMIFS(DDH_Thư!$R:$R,DDH_Thư!$D:$D,R$1,DDH_Thư!$K:$K,$A44)</f>
        <v>0</v>
      </c>
      <c r="S44" s="41">
        <f>SUMIFS(DDH_Xuyen!$R:$R,DDH_Xuyen!$D:$D,S$1,DDH_Xuyen!$K:$K,$A44)+SUMIFS(DDH_Thư!$R:$R,DDH_Thư!$D:$D,S$1,DDH_Thư!$K:$K,$A44)</f>
        <v>0</v>
      </c>
      <c r="T44" s="41">
        <f>SUMIFS(DDH_Xuyen!$R:$R,DDH_Xuyen!$D:$D,T$1,DDH_Xuyen!$K:$K,$A44)+SUMIFS(DDH_Thư!$R:$R,DDH_Thư!$D:$D,T$1,DDH_Thư!$K:$K,$A44)</f>
        <v>0</v>
      </c>
      <c r="U44" s="41">
        <f>SUMIFS(DDH_Xuyen!$R:$R,DDH_Xuyen!$D:$D,U$1,DDH_Xuyen!$K:$K,$A44)+SUMIFS(DDH_Thư!$R:$R,DDH_Thư!$D:$D,U$1,DDH_Thư!$K:$K,$A44)</f>
        <v>0</v>
      </c>
      <c r="V44" s="41">
        <f>SUMIFS(DDH_Xuyen!$R:$R,DDH_Xuyen!$D:$D,V$1,DDH_Xuyen!$K:$K,$A44)+SUMIFS(DDH_Thư!$R:$R,DDH_Thư!$D:$D,V$1,DDH_Thư!$K:$K,$A44)</f>
        <v>0</v>
      </c>
      <c r="W44" s="41">
        <f>SUMIFS(DDH_Xuyen!$R:$R,DDH_Xuyen!$D:$D,W$1,DDH_Xuyen!$K:$K,$A44)+SUMIFS(DDH_Thư!$R:$R,DDH_Thư!$D:$D,W$1,DDH_Thư!$K:$K,$A44)</f>
        <v>0</v>
      </c>
      <c r="X44" s="41">
        <f>SUMIFS(DDH_Xuyen!$R:$R,DDH_Xuyen!$D:$D,X$1,DDH_Xuyen!$K:$K,$A44)+SUMIFS(DDH_Thư!$R:$R,DDH_Thư!$D:$D,X$1,DDH_Thư!$K:$K,$A44)</f>
        <v>0</v>
      </c>
      <c r="Y44" s="41">
        <f>SUMIFS(DDH_Xuyen!$R:$R,DDH_Xuyen!$D:$D,Y$1,DDH_Xuyen!$K:$K,$A44)+SUMIFS(DDH_Thư!$R:$R,DDH_Thư!$D:$D,Y$1,DDH_Thư!$K:$K,$A44)</f>
        <v>0</v>
      </c>
      <c r="Z44" s="41">
        <f>SUMIFS(DDH_Xuyen!$R:$R,DDH_Xuyen!$D:$D,Z$1,DDH_Xuyen!$K:$K,$A44)+SUMIFS(DDH_Thư!$R:$R,DDH_Thư!$D:$D,Z$1,DDH_Thư!$K:$K,$A44)</f>
        <v>0</v>
      </c>
      <c r="AA44" s="41">
        <f>SUMIFS(DDH_Xuyen!$R:$R,DDH_Xuyen!$D:$D,AA$1,DDH_Xuyen!$K:$K,$A44)+SUMIFS(DDH_Thư!$R:$R,DDH_Thư!$D:$D,AA$1,DDH_Thư!$K:$K,$A44)</f>
        <v>0</v>
      </c>
      <c r="AB44" s="41">
        <f>SUMIFS(DDH_Xuyen!$R:$R,DDH_Xuyen!$D:$D,AB$1,DDH_Xuyen!$K:$K,$A44)+SUMIFS(DDH_Thư!$R:$R,DDH_Thư!$D:$D,AB$1,DDH_Thư!$K:$K,$A44)</f>
        <v>0</v>
      </c>
      <c r="AC44" s="41">
        <f>SUMIFS(DDH_Xuyen!$R:$R,DDH_Xuyen!$D:$D,AC$1,DDH_Xuyen!$K:$K,$A44)+SUMIFS(DDH_Thư!$R:$R,DDH_Thư!$D:$D,AC$1,DDH_Thư!$K:$K,$A44)</f>
        <v>0</v>
      </c>
      <c r="AD44" s="41">
        <f>SUMIFS(DDH_Xuyen!$R:$R,DDH_Xuyen!$D:$D,AD$1,DDH_Xuyen!$K:$K,$A44)+SUMIFS(DDH_Thư!$R:$R,DDH_Thư!$D:$D,AD$1,DDH_Thư!$K:$K,$A44)</f>
        <v>0</v>
      </c>
      <c r="AE44" s="41">
        <f>SUMIFS(DDH_Xuyen!$R:$R,DDH_Xuyen!$D:$D,AE$1,DDH_Xuyen!$K:$K,$A44)+SUMIFS(DDH_Thư!$R:$R,DDH_Thư!$D:$D,AE$1,DDH_Thư!$K:$K,$A44)</f>
        <v>0</v>
      </c>
      <c r="AF44" s="41">
        <f>SUMIFS(DDH_Xuyen!$R:$R,DDH_Xuyen!$D:$D,AF$1,DDH_Xuyen!$K:$K,$A44)+SUMIFS(DDH_Thư!$R:$R,DDH_Thư!$D:$D,AF$1,DDH_Thư!$K:$K,$A44)</f>
        <v>0</v>
      </c>
      <c r="AG44" s="41">
        <f>SUMIFS(DDH_Xuyen!$R:$R,DDH_Xuyen!$D:$D,AG$1,DDH_Xuyen!$K:$K,$A44)+SUMIFS(DDH_Thư!$R:$R,DDH_Thư!$D:$D,AG$1,DDH_Thư!$K:$K,$A44)</f>
        <v>0</v>
      </c>
      <c r="AH44" s="41">
        <f>SUMIFS(DDH_Xuyen!$R:$R,DDH_Xuyen!$D:$D,AH$1,DDH_Xuyen!$K:$K,$A44)+SUMIFS(DDH_Thư!$R:$R,DDH_Thư!$D:$D,AH$1,DDH_Thư!$K:$K,$A44)</f>
        <v>0</v>
      </c>
      <c r="AI44" s="41">
        <f>SUMIFS(DDH_Xuyen!$R:$R,DDH_Xuyen!$D:$D,AI$1,DDH_Xuyen!$K:$K,$A44)+SUMIFS(DDH_Thư!$R:$R,DDH_Thư!$D:$D,AI$1,DDH_Thư!$K:$K,$A44)</f>
        <v>0</v>
      </c>
      <c r="AJ44" s="41">
        <f>SUMIFS(DDH_Xuyen!$R:$R,DDH_Xuyen!$D:$D,AJ$1,DDH_Xuyen!$K:$K,$A44)+SUMIFS(DDH_Thư!$R:$R,DDH_Thư!$D:$D,AJ$1,DDH_Thư!$K:$K,$A44)</f>
        <v>0</v>
      </c>
    </row>
    <row r="45" spans="1:36" ht="18.75" customHeight="1" x14ac:dyDescent="0.25">
      <c r="A45" s="23" t="s">
        <v>30</v>
      </c>
      <c r="B45" s="22" t="s">
        <v>31</v>
      </c>
      <c r="C45" s="24" t="s">
        <v>29</v>
      </c>
      <c r="D45" t="str">
        <f t="shared" si="1"/>
        <v>Đang kinh doanh</v>
      </c>
      <c r="E45" s="43">
        <f t="shared" si="2"/>
        <v>9295</v>
      </c>
      <c r="F45" s="43"/>
      <c r="G45" s="41">
        <f>SUMIFS(DDH_Xuyen!$R:$R,DDH_Xuyen!$D:$D,G$1,DDH_Xuyen!$K:$K,$A45)+SUMIFS(DDH_Thư!$R:$R,DDH_Thư!$D:$D,G$1,DDH_Thư!$K:$K,$A45)</f>
        <v>503</v>
      </c>
      <c r="H45" s="41">
        <f>SUMIFS(DDH_Xuyen!$R:$R,DDH_Xuyen!$D:$D,H$1,DDH_Xuyen!$K:$K,$A45)+SUMIFS(DDH_Thư!$R:$R,DDH_Thư!$D:$D,H$1,DDH_Thư!$K:$K,$A45)</f>
        <v>537</v>
      </c>
      <c r="I45" s="41">
        <f>SUMIFS(DDH_Xuyen!$R:$R,DDH_Xuyen!$D:$D,I$1,DDH_Xuyen!$K:$K,$A45)+SUMIFS(DDH_Thư!$R:$R,DDH_Thư!$D:$D,I$1,DDH_Thư!$K:$K,$A45)</f>
        <v>742</v>
      </c>
      <c r="J45" s="41">
        <f>SUMIFS(DDH_Xuyen!$R:$R,DDH_Xuyen!$D:$D,J$1,DDH_Xuyen!$K:$K,$A45)+SUMIFS(DDH_Thư!$R:$R,DDH_Thư!$D:$D,J$1,DDH_Thư!$K:$K,$A45)</f>
        <v>894</v>
      </c>
      <c r="K45" s="41">
        <f>SUMIFS(DDH_Xuyen!$R:$R,DDH_Xuyen!$D:$D,K$1,DDH_Xuyen!$K:$K,$A45)+SUMIFS(DDH_Thư!$R:$R,DDH_Thư!$D:$D,K$1,DDH_Thư!$K:$K,$A45)</f>
        <v>971</v>
      </c>
      <c r="L45" s="41">
        <f>SUMIFS(DDH_Xuyen!$R:$R,DDH_Xuyen!$D:$D,L$1,DDH_Xuyen!$K:$K,$A45)+SUMIFS(DDH_Thư!$R:$R,DDH_Thư!$D:$D,L$1,DDH_Thư!$K:$K,$A45)</f>
        <v>641</v>
      </c>
      <c r="M45" s="41">
        <f>SUMIFS(DDH_Xuyen!$R:$R,DDH_Xuyen!$D:$D,M$1,DDH_Xuyen!$K:$K,$A45)+SUMIFS(DDH_Thư!$R:$R,DDH_Thư!$D:$D,M$1,DDH_Thư!$K:$K,$A45)</f>
        <v>72</v>
      </c>
      <c r="N45" s="41">
        <f>SUMIFS(DDH_Xuyen!$R:$R,DDH_Xuyen!$D:$D,N$1,DDH_Xuyen!$K:$K,$A45)+SUMIFS(DDH_Thư!$R:$R,DDH_Thư!$D:$D,N$1,DDH_Thư!$K:$K,$A45)</f>
        <v>1149</v>
      </c>
      <c r="O45" s="41">
        <f>SUMIFS(DDH_Xuyen!$R:$R,DDH_Xuyen!$D:$D,O$1,DDH_Xuyen!$K:$K,$A45)+SUMIFS(DDH_Thư!$R:$R,DDH_Thư!$D:$D,O$1,DDH_Thư!$K:$K,$A45)</f>
        <v>944</v>
      </c>
      <c r="P45" s="41">
        <f>SUMIFS(DDH_Xuyen!$R:$R,DDH_Xuyen!$D:$D,P$1,DDH_Xuyen!$K:$K,$A45)+SUMIFS(DDH_Thư!$R:$R,DDH_Thư!$D:$D,P$1,DDH_Thư!$K:$K,$A45)</f>
        <v>897</v>
      </c>
      <c r="Q45" s="41">
        <f>SUMIFS(DDH_Xuyen!$R:$R,DDH_Xuyen!$D:$D,Q$1,DDH_Xuyen!$K:$K,$A45)+SUMIFS(DDH_Thư!$R:$R,DDH_Thư!$D:$D,Q$1,DDH_Thư!$K:$K,$A45)</f>
        <v>709</v>
      </c>
      <c r="R45" s="41">
        <f>SUMIFS(DDH_Xuyen!$R:$R,DDH_Xuyen!$D:$D,R$1,DDH_Xuyen!$K:$K,$A45)+SUMIFS(DDH_Thư!$R:$R,DDH_Thư!$D:$D,R$1,DDH_Thư!$K:$K,$A45)</f>
        <v>714</v>
      </c>
      <c r="S45" s="41">
        <f>SUMIFS(DDH_Xuyen!$R:$R,DDH_Xuyen!$D:$D,S$1,DDH_Xuyen!$K:$K,$A45)+SUMIFS(DDH_Thư!$R:$R,DDH_Thư!$D:$D,S$1,DDH_Thư!$K:$K,$A45)</f>
        <v>522</v>
      </c>
      <c r="T45" s="41">
        <f>SUMIFS(DDH_Xuyen!$R:$R,DDH_Xuyen!$D:$D,T$1,DDH_Xuyen!$K:$K,$A45)+SUMIFS(DDH_Thư!$R:$R,DDH_Thư!$D:$D,T$1,DDH_Thư!$K:$K,$A45)</f>
        <v>0</v>
      </c>
      <c r="U45" s="41">
        <f>SUMIFS(DDH_Xuyen!$R:$R,DDH_Xuyen!$D:$D,U$1,DDH_Xuyen!$K:$K,$A45)+SUMIFS(DDH_Thư!$R:$R,DDH_Thư!$D:$D,U$1,DDH_Thư!$K:$K,$A45)</f>
        <v>0</v>
      </c>
      <c r="V45" s="41">
        <f>SUMIFS(DDH_Xuyen!$R:$R,DDH_Xuyen!$D:$D,V$1,DDH_Xuyen!$K:$K,$A45)+SUMIFS(DDH_Thư!$R:$R,DDH_Thư!$D:$D,V$1,DDH_Thư!$K:$K,$A45)</f>
        <v>0</v>
      </c>
      <c r="W45" s="41">
        <f>SUMIFS(DDH_Xuyen!$R:$R,DDH_Xuyen!$D:$D,W$1,DDH_Xuyen!$K:$K,$A45)+SUMIFS(DDH_Thư!$R:$R,DDH_Thư!$D:$D,W$1,DDH_Thư!$K:$K,$A45)</f>
        <v>0</v>
      </c>
      <c r="X45" s="41">
        <f>SUMIFS(DDH_Xuyen!$R:$R,DDH_Xuyen!$D:$D,X$1,DDH_Xuyen!$K:$K,$A45)+SUMIFS(DDH_Thư!$R:$R,DDH_Thư!$D:$D,X$1,DDH_Thư!$K:$K,$A45)</f>
        <v>0</v>
      </c>
      <c r="Y45" s="41">
        <f>SUMIFS(DDH_Xuyen!$R:$R,DDH_Xuyen!$D:$D,Y$1,DDH_Xuyen!$K:$K,$A45)+SUMIFS(DDH_Thư!$R:$R,DDH_Thư!$D:$D,Y$1,DDH_Thư!$K:$K,$A45)</f>
        <v>0</v>
      </c>
      <c r="Z45" s="41">
        <f>SUMIFS(DDH_Xuyen!$R:$R,DDH_Xuyen!$D:$D,Z$1,DDH_Xuyen!$K:$K,$A45)+SUMIFS(DDH_Thư!$R:$R,DDH_Thư!$D:$D,Z$1,DDH_Thư!$K:$K,$A45)</f>
        <v>0</v>
      </c>
      <c r="AA45" s="41">
        <f>SUMIFS(DDH_Xuyen!$R:$R,DDH_Xuyen!$D:$D,AA$1,DDH_Xuyen!$K:$K,$A45)+SUMIFS(DDH_Thư!$R:$R,DDH_Thư!$D:$D,AA$1,DDH_Thư!$K:$K,$A45)</f>
        <v>0</v>
      </c>
      <c r="AB45" s="41">
        <f>SUMIFS(DDH_Xuyen!$R:$R,DDH_Xuyen!$D:$D,AB$1,DDH_Xuyen!$K:$K,$A45)+SUMIFS(DDH_Thư!$R:$R,DDH_Thư!$D:$D,AB$1,DDH_Thư!$K:$K,$A45)</f>
        <v>0</v>
      </c>
      <c r="AC45" s="41">
        <f>SUMIFS(DDH_Xuyen!$R:$R,DDH_Xuyen!$D:$D,AC$1,DDH_Xuyen!$K:$K,$A45)+SUMIFS(DDH_Thư!$R:$R,DDH_Thư!$D:$D,AC$1,DDH_Thư!$K:$K,$A45)</f>
        <v>0</v>
      </c>
      <c r="AD45" s="41">
        <f>SUMIFS(DDH_Xuyen!$R:$R,DDH_Xuyen!$D:$D,AD$1,DDH_Xuyen!$K:$K,$A45)+SUMIFS(DDH_Thư!$R:$R,DDH_Thư!$D:$D,AD$1,DDH_Thư!$K:$K,$A45)</f>
        <v>0</v>
      </c>
      <c r="AE45" s="41">
        <f>SUMIFS(DDH_Xuyen!$R:$R,DDH_Xuyen!$D:$D,AE$1,DDH_Xuyen!$K:$K,$A45)+SUMIFS(DDH_Thư!$R:$R,DDH_Thư!$D:$D,AE$1,DDH_Thư!$K:$K,$A45)</f>
        <v>0</v>
      </c>
      <c r="AF45" s="41">
        <f>SUMIFS(DDH_Xuyen!$R:$R,DDH_Xuyen!$D:$D,AF$1,DDH_Xuyen!$K:$K,$A45)+SUMIFS(DDH_Thư!$R:$R,DDH_Thư!$D:$D,AF$1,DDH_Thư!$K:$K,$A45)</f>
        <v>0</v>
      </c>
      <c r="AG45" s="41">
        <f>SUMIFS(DDH_Xuyen!$R:$R,DDH_Xuyen!$D:$D,AG$1,DDH_Xuyen!$K:$K,$A45)+SUMIFS(DDH_Thư!$R:$R,DDH_Thư!$D:$D,AG$1,DDH_Thư!$K:$K,$A45)</f>
        <v>0</v>
      </c>
      <c r="AH45" s="41">
        <f>SUMIFS(DDH_Xuyen!$R:$R,DDH_Xuyen!$D:$D,AH$1,DDH_Xuyen!$K:$K,$A45)+SUMIFS(DDH_Thư!$R:$R,DDH_Thư!$D:$D,AH$1,DDH_Thư!$K:$K,$A45)</f>
        <v>0</v>
      </c>
      <c r="AI45" s="41">
        <f>SUMIFS(DDH_Xuyen!$R:$R,DDH_Xuyen!$D:$D,AI$1,DDH_Xuyen!$K:$K,$A45)+SUMIFS(DDH_Thư!$R:$R,DDH_Thư!$D:$D,AI$1,DDH_Thư!$K:$K,$A45)</f>
        <v>0</v>
      </c>
      <c r="AJ45" s="41">
        <f>SUMIFS(DDH_Xuyen!$R:$R,DDH_Xuyen!$D:$D,AJ$1,DDH_Xuyen!$K:$K,$A45)+SUMIFS(DDH_Thư!$R:$R,DDH_Thư!$D:$D,AJ$1,DDH_Thư!$K:$K,$A45)</f>
        <v>0</v>
      </c>
    </row>
    <row r="46" spans="1:36" ht="18.75" hidden="1" customHeight="1" x14ac:dyDescent="0.25">
      <c r="A46" s="23" t="s">
        <v>1735</v>
      </c>
      <c r="B46" s="22" t="s">
        <v>1736</v>
      </c>
      <c r="C46" s="24" t="s">
        <v>1763</v>
      </c>
      <c r="D46" t="str">
        <f t="shared" si="1"/>
        <v>Không kinh doanh</v>
      </c>
      <c r="E46" s="43">
        <f t="shared" si="2"/>
        <v>0</v>
      </c>
      <c r="F46" s="43"/>
      <c r="G46" s="41">
        <f>SUMIFS(DDH_Xuyen!$R:$R,DDH_Xuyen!$D:$D,G$1,DDH_Xuyen!$K:$K,$A46)+SUMIFS(DDH_Thư!$R:$R,DDH_Thư!$D:$D,G$1,DDH_Thư!$K:$K,$A46)</f>
        <v>0</v>
      </c>
      <c r="H46" s="41">
        <f>SUMIFS(DDH_Xuyen!$R:$R,DDH_Xuyen!$D:$D,H$1,DDH_Xuyen!$K:$K,$A46)+SUMIFS(DDH_Thư!$R:$R,DDH_Thư!$D:$D,H$1,DDH_Thư!$K:$K,$A46)</f>
        <v>0</v>
      </c>
      <c r="I46" s="41">
        <f>SUMIFS(DDH_Xuyen!$R:$R,DDH_Xuyen!$D:$D,I$1,DDH_Xuyen!$K:$K,$A46)+SUMIFS(DDH_Thư!$R:$R,DDH_Thư!$D:$D,I$1,DDH_Thư!$K:$K,$A46)</f>
        <v>0</v>
      </c>
      <c r="J46" s="41">
        <f>SUMIFS(DDH_Xuyen!$R:$R,DDH_Xuyen!$D:$D,J$1,DDH_Xuyen!$K:$K,$A46)+SUMIFS(DDH_Thư!$R:$R,DDH_Thư!$D:$D,J$1,DDH_Thư!$K:$K,$A46)</f>
        <v>0</v>
      </c>
      <c r="K46" s="41">
        <f>SUMIFS(DDH_Xuyen!$R:$R,DDH_Xuyen!$D:$D,K$1,DDH_Xuyen!$K:$K,$A46)+SUMIFS(DDH_Thư!$R:$R,DDH_Thư!$D:$D,K$1,DDH_Thư!$K:$K,$A46)</f>
        <v>0</v>
      </c>
      <c r="L46" s="41">
        <f>SUMIFS(DDH_Xuyen!$R:$R,DDH_Xuyen!$D:$D,L$1,DDH_Xuyen!$K:$K,$A46)+SUMIFS(DDH_Thư!$R:$R,DDH_Thư!$D:$D,L$1,DDH_Thư!$K:$K,$A46)</f>
        <v>0</v>
      </c>
      <c r="M46" s="41">
        <f>SUMIFS(DDH_Xuyen!$R:$R,DDH_Xuyen!$D:$D,M$1,DDH_Xuyen!$K:$K,$A46)+SUMIFS(DDH_Thư!$R:$R,DDH_Thư!$D:$D,M$1,DDH_Thư!$K:$K,$A46)</f>
        <v>0</v>
      </c>
      <c r="N46" s="41">
        <f>SUMIFS(DDH_Xuyen!$R:$R,DDH_Xuyen!$D:$D,N$1,DDH_Xuyen!$K:$K,$A46)+SUMIFS(DDH_Thư!$R:$R,DDH_Thư!$D:$D,N$1,DDH_Thư!$K:$K,$A46)</f>
        <v>0</v>
      </c>
      <c r="O46" s="41">
        <f>SUMIFS(DDH_Xuyen!$R:$R,DDH_Xuyen!$D:$D,O$1,DDH_Xuyen!$K:$K,$A46)+SUMIFS(DDH_Thư!$R:$R,DDH_Thư!$D:$D,O$1,DDH_Thư!$K:$K,$A46)</f>
        <v>0</v>
      </c>
      <c r="P46" s="41">
        <f>SUMIFS(DDH_Xuyen!$R:$R,DDH_Xuyen!$D:$D,P$1,DDH_Xuyen!$K:$K,$A46)+SUMIFS(DDH_Thư!$R:$R,DDH_Thư!$D:$D,P$1,DDH_Thư!$K:$K,$A46)</f>
        <v>0</v>
      </c>
      <c r="Q46" s="41">
        <f>SUMIFS(DDH_Xuyen!$R:$R,DDH_Xuyen!$D:$D,Q$1,DDH_Xuyen!$K:$K,$A46)+SUMIFS(DDH_Thư!$R:$R,DDH_Thư!$D:$D,Q$1,DDH_Thư!$K:$K,$A46)</f>
        <v>0</v>
      </c>
      <c r="R46" s="41">
        <f>SUMIFS(DDH_Xuyen!$R:$R,DDH_Xuyen!$D:$D,R$1,DDH_Xuyen!$K:$K,$A46)+SUMIFS(DDH_Thư!$R:$R,DDH_Thư!$D:$D,R$1,DDH_Thư!$K:$K,$A46)</f>
        <v>0</v>
      </c>
      <c r="S46" s="41">
        <f>SUMIFS(DDH_Xuyen!$R:$R,DDH_Xuyen!$D:$D,S$1,DDH_Xuyen!$K:$K,$A46)+SUMIFS(DDH_Thư!$R:$R,DDH_Thư!$D:$D,S$1,DDH_Thư!$K:$K,$A46)</f>
        <v>0</v>
      </c>
      <c r="T46" s="41">
        <f>SUMIFS(DDH_Xuyen!$R:$R,DDH_Xuyen!$D:$D,T$1,DDH_Xuyen!$K:$K,$A46)+SUMIFS(DDH_Thư!$R:$R,DDH_Thư!$D:$D,T$1,DDH_Thư!$K:$K,$A46)</f>
        <v>0</v>
      </c>
      <c r="U46" s="41">
        <f>SUMIFS(DDH_Xuyen!$R:$R,DDH_Xuyen!$D:$D,U$1,DDH_Xuyen!$K:$K,$A46)+SUMIFS(DDH_Thư!$R:$R,DDH_Thư!$D:$D,U$1,DDH_Thư!$K:$K,$A46)</f>
        <v>0</v>
      </c>
      <c r="V46" s="41">
        <f>SUMIFS(DDH_Xuyen!$R:$R,DDH_Xuyen!$D:$D,V$1,DDH_Xuyen!$K:$K,$A46)+SUMIFS(DDH_Thư!$R:$R,DDH_Thư!$D:$D,V$1,DDH_Thư!$K:$K,$A46)</f>
        <v>0</v>
      </c>
      <c r="W46" s="41">
        <f>SUMIFS(DDH_Xuyen!$R:$R,DDH_Xuyen!$D:$D,W$1,DDH_Xuyen!$K:$K,$A46)+SUMIFS(DDH_Thư!$R:$R,DDH_Thư!$D:$D,W$1,DDH_Thư!$K:$K,$A46)</f>
        <v>0</v>
      </c>
      <c r="X46" s="41">
        <f>SUMIFS(DDH_Xuyen!$R:$R,DDH_Xuyen!$D:$D,X$1,DDH_Xuyen!$K:$K,$A46)+SUMIFS(DDH_Thư!$R:$R,DDH_Thư!$D:$D,X$1,DDH_Thư!$K:$K,$A46)</f>
        <v>0</v>
      </c>
      <c r="Y46" s="41">
        <f>SUMIFS(DDH_Xuyen!$R:$R,DDH_Xuyen!$D:$D,Y$1,DDH_Xuyen!$K:$K,$A46)+SUMIFS(DDH_Thư!$R:$R,DDH_Thư!$D:$D,Y$1,DDH_Thư!$K:$K,$A46)</f>
        <v>0</v>
      </c>
      <c r="Z46" s="41">
        <f>SUMIFS(DDH_Xuyen!$R:$R,DDH_Xuyen!$D:$D,Z$1,DDH_Xuyen!$K:$K,$A46)+SUMIFS(DDH_Thư!$R:$R,DDH_Thư!$D:$D,Z$1,DDH_Thư!$K:$K,$A46)</f>
        <v>0</v>
      </c>
      <c r="AA46" s="41">
        <f>SUMIFS(DDH_Xuyen!$R:$R,DDH_Xuyen!$D:$D,AA$1,DDH_Xuyen!$K:$K,$A46)+SUMIFS(DDH_Thư!$R:$R,DDH_Thư!$D:$D,AA$1,DDH_Thư!$K:$K,$A46)</f>
        <v>0</v>
      </c>
      <c r="AB46" s="41">
        <f>SUMIFS(DDH_Xuyen!$R:$R,DDH_Xuyen!$D:$D,AB$1,DDH_Xuyen!$K:$K,$A46)+SUMIFS(DDH_Thư!$R:$R,DDH_Thư!$D:$D,AB$1,DDH_Thư!$K:$K,$A46)</f>
        <v>0</v>
      </c>
      <c r="AC46" s="41">
        <f>SUMIFS(DDH_Xuyen!$R:$R,DDH_Xuyen!$D:$D,AC$1,DDH_Xuyen!$K:$K,$A46)+SUMIFS(DDH_Thư!$R:$R,DDH_Thư!$D:$D,AC$1,DDH_Thư!$K:$K,$A46)</f>
        <v>0</v>
      </c>
      <c r="AD46" s="41">
        <f>SUMIFS(DDH_Xuyen!$R:$R,DDH_Xuyen!$D:$D,AD$1,DDH_Xuyen!$K:$K,$A46)+SUMIFS(DDH_Thư!$R:$R,DDH_Thư!$D:$D,AD$1,DDH_Thư!$K:$K,$A46)</f>
        <v>0</v>
      </c>
      <c r="AE46" s="41">
        <f>SUMIFS(DDH_Xuyen!$R:$R,DDH_Xuyen!$D:$D,AE$1,DDH_Xuyen!$K:$K,$A46)+SUMIFS(DDH_Thư!$R:$R,DDH_Thư!$D:$D,AE$1,DDH_Thư!$K:$K,$A46)</f>
        <v>0</v>
      </c>
      <c r="AF46" s="41">
        <f>SUMIFS(DDH_Xuyen!$R:$R,DDH_Xuyen!$D:$D,AF$1,DDH_Xuyen!$K:$K,$A46)+SUMIFS(DDH_Thư!$R:$R,DDH_Thư!$D:$D,AF$1,DDH_Thư!$K:$K,$A46)</f>
        <v>0</v>
      </c>
      <c r="AG46" s="41">
        <f>SUMIFS(DDH_Xuyen!$R:$R,DDH_Xuyen!$D:$D,AG$1,DDH_Xuyen!$K:$K,$A46)+SUMIFS(DDH_Thư!$R:$R,DDH_Thư!$D:$D,AG$1,DDH_Thư!$K:$K,$A46)</f>
        <v>0</v>
      </c>
      <c r="AH46" s="41">
        <f>SUMIFS(DDH_Xuyen!$R:$R,DDH_Xuyen!$D:$D,AH$1,DDH_Xuyen!$K:$K,$A46)+SUMIFS(DDH_Thư!$R:$R,DDH_Thư!$D:$D,AH$1,DDH_Thư!$K:$K,$A46)</f>
        <v>0</v>
      </c>
      <c r="AI46" s="41">
        <f>SUMIFS(DDH_Xuyen!$R:$R,DDH_Xuyen!$D:$D,AI$1,DDH_Xuyen!$K:$K,$A46)+SUMIFS(DDH_Thư!$R:$R,DDH_Thư!$D:$D,AI$1,DDH_Thư!$K:$K,$A46)</f>
        <v>0</v>
      </c>
      <c r="AJ46" s="41">
        <f>SUMIFS(DDH_Xuyen!$R:$R,DDH_Xuyen!$D:$D,AJ$1,DDH_Xuyen!$K:$K,$A46)+SUMIFS(DDH_Thư!$R:$R,DDH_Thư!$D:$D,AJ$1,DDH_Thư!$K:$K,$A46)</f>
        <v>0</v>
      </c>
    </row>
    <row r="47" spans="1:36" ht="18.75" hidden="1" customHeight="1" x14ac:dyDescent="0.25">
      <c r="A47" s="23" t="s">
        <v>7681</v>
      </c>
      <c r="B47" s="22" t="s">
        <v>7267</v>
      </c>
      <c r="C47" s="24" t="s">
        <v>29</v>
      </c>
      <c r="D47" t="str">
        <f t="shared" si="1"/>
        <v>Không kinh doanh</v>
      </c>
      <c r="E47" s="43">
        <f t="shared" si="2"/>
        <v>0</v>
      </c>
      <c r="F47" s="43"/>
      <c r="G47" s="41">
        <f>SUMIFS(DDH_Xuyen!$R:$R,DDH_Xuyen!$D:$D,G$1,DDH_Xuyen!$K:$K,$A47)+SUMIFS(DDH_Thư!$R:$R,DDH_Thư!$D:$D,G$1,DDH_Thư!$K:$K,$A47)</f>
        <v>0</v>
      </c>
      <c r="H47" s="41">
        <f>SUMIFS(DDH_Xuyen!$R:$R,DDH_Xuyen!$D:$D,H$1,DDH_Xuyen!$K:$K,$A47)+SUMIFS(DDH_Thư!$R:$R,DDH_Thư!$D:$D,H$1,DDH_Thư!$K:$K,$A47)</f>
        <v>0</v>
      </c>
      <c r="I47" s="41">
        <f>SUMIFS(DDH_Xuyen!$R:$R,DDH_Xuyen!$D:$D,I$1,DDH_Xuyen!$K:$K,$A47)+SUMIFS(DDH_Thư!$R:$R,DDH_Thư!$D:$D,I$1,DDH_Thư!$K:$K,$A47)</f>
        <v>0</v>
      </c>
      <c r="J47" s="41">
        <f>SUMIFS(DDH_Xuyen!$R:$R,DDH_Xuyen!$D:$D,J$1,DDH_Xuyen!$K:$K,$A47)+SUMIFS(DDH_Thư!$R:$R,DDH_Thư!$D:$D,J$1,DDH_Thư!$K:$K,$A47)</f>
        <v>0</v>
      </c>
      <c r="K47" s="41">
        <f>SUMIFS(DDH_Xuyen!$R:$R,DDH_Xuyen!$D:$D,K$1,DDH_Xuyen!$K:$K,$A47)+SUMIFS(DDH_Thư!$R:$R,DDH_Thư!$D:$D,K$1,DDH_Thư!$K:$K,$A47)</f>
        <v>0</v>
      </c>
      <c r="L47" s="41">
        <f>SUMIFS(DDH_Xuyen!$R:$R,DDH_Xuyen!$D:$D,L$1,DDH_Xuyen!$K:$K,$A47)+SUMIFS(DDH_Thư!$R:$R,DDH_Thư!$D:$D,L$1,DDH_Thư!$K:$K,$A47)</f>
        <v>0</v>
      </c>
      <c r="M47" s="41">
        <f>SUMIFS(DDH_Xuyen!$R:$R,DDH_Xuyen!$D:$D,M$1,DDH_Xuyen!$K:$K,$A47)+SUMIFS(DDH_Thư!$R:$R,DDH_Thư!$D:$D,M$1,DDH_Thư!$K:$K,$A47)</f>
        <v>0</v>
      </c>
      <c r="N47" s="41">
        <f>SUMIFS(DDH_Xuyen!$R:$R,DDH_Xuyen!$D:$D,N$1,DDH_Xuyen!$K:$K,$A47)+SUMIFS(DDH_Thư!$R:$R,DDH_Thư!$D:$D,N$1,DDH_Thư!$K:$K,$A47)</f>
        <v>0</v>
      </c>
      <c r="O47" s="41">
        <f>SUMIFS(DDH_Xuyen!$R:$R,DDH_Xuyen!$D:$D,O$1,DDH_Xuyen!$K:$K,$A47)+SUMIFS(DDH_Thư!$R:$R,DDH_Thư!$D:$D,O$1,DDH_Thư!$K:$K,$A47)</f>
        <v>0</v>
      </c>
      <c r="P47" s="41">
        <f>SUMIFS(DDH_Xuyen!$R:$R,DDH_Xuyen!$D:$D,P$1,DDH_Xuyen!$K:$K,$A47)+SUMIFS(DDH_Thư!$R:$R,DDH_Thư!$D:$D,P$1,DDH_Thư!$K:$K,$A47)</f>
        <v>0</v>
      </c>
      <c r="Q47" s="41">
        <f>SUMIFS(DDH_Xuyen!$R:$R,DDH_Xuyen!$D:$D,Q$1,DDH_Xuyen!$K:$K,$A47)+SUMIFS(DDH_Thư!$R:$R,DDH_Thư!$D:$D,Q$1,DDH_Thư!$K:$K,$A47)</f>
        <v>0</v>
      </c>
      <c r="R47" s="41">
        <f>SUMIFS(DDH_Xuyen!$R:$R,DDH_Xuyen!$D:$D,R$1,DDH_Xuyen!$K:$K,$A47)+SUMIFS(DDH_Thư!$R:$R,DDH_Thư!$D:$D,R$1,DDH_Thư!$K:$K,$A47)</f>
        <v>0</v>
      </c>
      <c r="S47" s="41">
        <f>SUMIFS(DDH_Xuyen!$R:$R,DDH_Xuyen!$D:$D,S$1,DDH_Xuyen!$K:$K,$A47)+SUMIFS(DDH_Thư!$R:$R,DDH_Thư!$D:$D,S$1,DDH_Thư!$K:$K,$A47)</f>
        <v>0</v>
      </c>
      <c r="T47" s="41">
        <f>SUMIFS(DDH_Xuyen!$R:$R,DDH_Xuyen!$D:$D,T$1,DDH_Xuyen!$K:$K,$A47)+SUMIFS(DDH_Thư!$R:$R,DDH_Thư!$D:$D,T$1,DDH_Thư!$K:$K,$A47)</f>
        <v>0</v>
      </c>
      <c r="U47" s="41">
        <f>SUMIFS(DDH_Xuyen!$R:$R,DDH_Xuyen!$D:$D,U$1,DDH_Xuyen!$K:$K,$A47)+SUMIFS(DDH_Thư!$R:$R,DDH_Thư!$D:$D,U$1,DDH_Thư!$K:$K,$A47)</f>
        <v>0</v>
      </c>
      <c r="V47" s="41">
        <f>SUMIFS(DDH_Xuyen!$R:$R,DDH_Xuyen!$D:$D,V$1,DDH_Xuyen!$K:$K,$A47)+SUMIFS(DDH_Thư!$R:$R,DDH_Thư!$D:$D,V$1,DDH_Thư!$K:$K,$A47)</f>
        <v>0</v>
      </c>
      <c r="W47" s="41">
        <f>SUMIFS(DDH_Xuyen!$R:$R,DDH_Xuyen!$D:$D,W$1,DDH_Xuyen!$K:$K,$A47)+SUMIFS(DDH_Thư!$R:$R,DDH_Thư!$D:$D,W$1,DDH_Thư!$K:$K,$A47)</f>
        <v>0</v>
      </c>
      <c r="X47" s="41">
        <f>SUMIFS(DDH_Xuyen!$R:$R,DDH_Xuyen!$D:$D,X$1,DDH_Xuyen!$K:$K,$A47)+SUMIFS(DDH_Thư!$R:$R,DDH_Thư!$D:$D,X$1,DDH_Thư!$K:$K,$A47)</f>
        <v>0</v>
      </c>
      <c r="Y47" s="41">
        <f>SUMIFS(DDH_Xuyen!$R:$R,DDH_Xuyen!$D:$D,Y$1,DDH_Xuyen!$K:$K,$A47)+SUMIFS(DDH_Thư!$R:$R,DDH_Thư!$D:$D,Y$1,DDH_Thư!$K:$K,$A47)</f>
        <v>0</v>
      </c>
      <c r="Z47" s="41">
        <f>SUMIFS(DDH_Xuyen!$R:$R,DDH_Xuyen!$D:$D,Z$1,DDH_Xuyen!$K:$K,$A47)+SUMIFS(DDH_Thư!$R:$R,DDH_Thư!$D:$D,Z$1,DDH_Thư!$K:$K,$A47)</f>
        <v>0</v>
      </c>
      <c r="AA47" s="41">
        <f>SUMIFS(DDH_Xuyen!$R:$R,DDH_Xuyen!$D:$D,AA$1,DDH_Xuyen!$K:$K,$A47)+SUMIFS(DDH_Thư!$R:$R,DDH_Thư!$D:$D,AA$1,DDH_Thư!$K:$K,$A47)</f>
        <v>0</v>
      </c>
      <c r="AB47" s="41">
        <f>SUMIFS(DDH_Xuyen!$R:$R,DDH_Xuyen!$D:$D,AB$1,DDH_Xuyen!$K:$K,$A47)+SUMIFS(DDH_Thư!$R:$R,DDH_Thư!$D:$D,AB$1,DDH_Thư!$K:$K,$A47)</f>
        <v>0</v>
      </c>
      <c r="AC47" s="41">
        <f>SUMIFS(DDH_Xuyen!$R:$R,DDH_Xuyen!$D:$D,AC$1,DDH_Xuyen!$K:$K,$A47)+SUMIFS(DDH_Thư!$R:$R,DDH_Thư!$D:$D,AC$1,DDH_Thư!$K:$K,$A47)</f>
        <v>0</v>
      </c>
      <c r="AD47" s="41">
        <f>SUMIFS(DDH_Xuyen!$R:$R,DDH_Xuyen!$D:$D,AD$1,DDH_Xuyen!$K:$K,$A47)+SUMIFS(DDH_Thư!$R:$R,DDH_Thư!$D:$D,AD$1,DDH_Thư!$K:$K,$A47)</f>
        <v>0</v>
      </c>
      <c r="AE47" s="41">
        <f>SUMIFS(DDH_Xuyen!$R:$R,DDH_Xuyen!$D:$D,AE$1,DDH_Xuyen!$K:$K,$A47)+SUMIFS(DDH_Thư!$R:$R,DDH_Thư!$D:$D,AE$1,DDH_Thư!$K:$K,$A47)</f>
        <v>0</v>
      </c>
      <c r="AF47" s="41">
        <f>SUMIFS(DDH_Xuyen!$R:$R,DDH_Xuyen!$D:$D,AF$1,DDH_Xuyen!$K:$K,$A47)+SUMIFS(DDH_Thư!$R:$R,DDH_Thư!$D:$D,AF$1,DDH_Thư!$K:$K,$A47)</f>
        <v>0</v>
      </c>
      <c r="AG47" s="41">
        <f>SUMIFS(DDH_Xuyen!$R:$R,DDH_Xuyen!$D:$D,AG$1,DDH_Xuyen!$K:$K,$A47)+SUMIFS(DDH_Thư!$R:$R,DDH_Thư!$D:$D,AG$1,DDH_Thư!$K:$K,$A47)</f>
        <v>0</v>
      </c>
      <c r="AH47" s="41">
        <f>SUMIFS(DDH_Xuyen!$R:$R,DDH_Xuyen!$D:$D,AH$1,DDH_Xuyen!$K:$K,$A47)+SUMIFS(DDH_Thư!$R:$R,DDH_Thư!$D:$D,AH$1,DDH_Thư!$K:$K,$A47)</f>
        <v>0</v>
      </c>
      <c r="AI47" s="41">
        <f>SUMIFS(DDH_Xuyen!$R:$R,DDH_Xuyen!$D:$D,AI$1,DDH_Xuyen!$K:$K,$A47)+SUMIFS(DDH_Thư!$R:$R,DDH_Thư!$D:$D,AI$1,DDH_Thư!$K:$K,$A47)</f>
        <v>0</v>
      </c>
      <c r="AJ47" s="41">
        <f>SUMIFS(DDH_Xuyen!$R:$R,DDH_Xuyen!$D:$D,AJ$1,DDH_Xuyen!$K:$K,$A47)+SUMIFS(DDH_Thư!$R:$R,DDH_Thư!$D:$D,AJ$1,DDH_Thư!$K:$K,$A47)</f>
        <v>0</v>
      </c>
    </row>
    <row r="48" spans="1:36" ht="18.75" hidden="1" customHeight="1" x14ac:dyDescent="0.25">
      <c r="A48" s="23" t="s">
        <v>7682</v>
      </c>
      <c r="B48" s="22" t="s">
        <v>7267</v>
      </c>
      <c r="C48" s="24" t="s">
        <v>1763</v>
      </c>
      <c r="D48" t="str">
        <f t="shared" si="1"/>
        <v>Không kinh doanh</v>
      </c>
      <c r="E48" s="43">
        <f t="shared" si="2"/>
        <v>0</v>
      </c>
      <c r="F48" s="43"/>
      <c r="G48" s="41">
        <f>SUMIFS(DDH_Xuyen!$R:$R,DDH_Xuyen!$D:$D,G$1,DDH_Xuyen!$K:$K,$A48)+SUMIFS(DDH_Thư!$R:$R,DDH_Thư!$D:$D,G$1,DDH_Thư!$K:$K,$A48)</f>
        <v>0</v>
      </c>
      <c r="H48" s="41">
        <f>SUMIFS(DDH_Xuyen!$R:$R,DDH_Xuyen!$D:$D,H$1,DDH_Xuyen!$K:$K,$A48)+SUMIFS(DDH_Thư!$R:$R,DDH_Thư!$D:$D,H$1,DDH_Thư!$K:$K,$A48)</f>
        <v>0</v>
      </c>
      <c r="I48" s="41">
        <f>SUMIFS(DDH_Xuyen!$R:$R,DDH_Xuyen!$D:$D,I$1,DDH_Xuyen!$K:$K,$A48)+SUMIFS(DDH_Thư!$R:$R,DDH_Thư!$D:$D,I$1,DDH_Thư!$K:$K,$A48)</f>
        <v>0</v>
      </c>
      <c r="J48" s="41">
        <f>SUMIFS(DDH_Xuyen!$R:$R,DDH_Xuyen!$D:$D,J$1,DDH_Xuyen!$K:$K,$A48)+SUMIFS(DDH_Thư!$R:$R,DDH_Thư!$D:$D,J$1,DDH_Thư!$K:$K,$A48)</f>
        <v>0</v>
      </c>
      <c r="K48" s="41">
        <f>SUMIFS(DDH_Xuyen!$R:$R,DDH_Xuyen!$D:$D,K$1,DDH_Xuyen!$K:$K,$A48)+SUMIFS(DDH_Thư!$R:$R,DDH_Thư!$D:$D,K$1,DDH_Thư!$K:$K,$A48)</f>
        <v>0</v>
      </c>
      <c r="L48" s="41">
        <f>SUMIFS(DDH_Xuyen!$R:$R,DDH_Xuyen!$D:$D,L$1,DDH_Xuyen!$K:$K,$A48)+SUMIFS(DDH_Thư!$R:$R,DDH_Thư!$D:$D,L$1,DDH_Thư!$K:$K,$A48)</f>
        <v>0</v>
      </c>
      <c r="M48" s="41">
        <f>SUMIFS(DDH_Xuyen!$R:$R,DDH_Xuyen!$D:$D,M$1,DDH_Xuyen!$K:$K,$A48)+SUMIFS(DDH_Thư!$R:$R,DDH_Thư!$D:$D,M$1,DDH_Thư!$K:$K,$A48)</f>
        <v>0</v>
      </c>
      <c r="N48" s="41">
        <f>SUMIFS(DDH_Xuyen!$R:$R,DDH_Xuyen!$D:$D,N$1,DDH_Xuyen!$K:$K,$A48)+SUMIFS(DDH_Thư!$R:$R,DDH_Thư!$D:$D,N$1,DDH_Thư!$K:$K,$A48)</f>
        <v>0</v>
      </c>
      <c r="O48" s="41">
        <f>SUMIFS(DDH_Xuyen!$R:$R,DDH_Xuyen!$D:$D,O$1,DDH_Xuyen!$K:$K,$A48)+SUMIFS(DDH_Thư!$R:$R,DDH_Thư!$D:$D,O$1,DDH_Thư!$K:$K,$A48)</f>
        <v>0</v>
      </c>
      <c r="P48" s="41">
        <f>SUMIFS(DDH_Xuyen!$R:$R,DDH_Xuyen!$D:$D,P$1,DDH_Xuyen!$K:$K,$A48)+SUMIFS(DDH_Thư!$R:$R,DDH_Thư!$D:$D,P$1,DDH_Thư!$K:$K,$A48)</f>
        <v>0</v>
      </c>
      <c r="Q48" s="41">
        <f>SUMIFS(DDH_Xuyen!$R:$R,DDH_Xuyen!$D:$D,Q$1,DDH_Xuyen!$K:$K,$A48)+SUMIFS(DDH_Thư!$R:$R,DDH_Thư!$D:$D,Q$1,DDH_Thư!$K:$K,$A48)</f>
        <v>0</v>
      </c>
      <c r="R48" s="41">
        <f>SUMIFS(DDH_Xuyen!$R:$R,DDH_Xuyen!$D:$D,R$1,DDH_Xuyen!$K:$K,$A48)+SUMIFS(DDH_Thư!$R:$R,DDH_Thư!$D:$D,R$1,DDH_Thư!$K:$K,$A48)</f>
        <v>0</v>
      </c>
      <c r="S48" s="41">
        <f>SUMIFS(DDH_Xuyen!$R:$R,DDH_Xuyen!$D:$D,S$1,DDH_Xuyen!$K:$K,$A48)+SUMIFS(DDH_Thư!$R:$R,DDH_Thư!$D:$D,S$1,DDH_Thư!$K:$K,$A48)</f>
        <v>0</v>
      </c>
      <c r="T48" s="41">
        <f>SUMIFS(DDH_Xuyen!$R:$R,DDH_Xuyen!$D:$D,T$1,DDH_Xuyen!$K:$K,$A48)+SUMIFS(DDH_Thư!$R:$R,DDH_Thư!$D:$D,T$1,DDH_Thư!$K:$K,$A48)</f>
        <v>0</v>
      </c>
      <c r="U48" s="41">
        <f>SUMIFS(DDH_Xuyen!$R:$R,DDH_Xuyen!$D:$D,U$1,DDH_Xuyen!$K:$K,$A48)+SUMIFS(DDH_Thư!$R:$R,DDH_Thư!$D:$D,U$1,DDH_Thư!$K:$K,$A48)</f>
        <v>0</v>
      </c>
      <c r="V48" s="41">
        <f>SUMIFS(DDH_Xuyen!$R:$R,DDH_Xuyen!$D:$D,V$1,DDH_Xuyen!$K:$K,$A48)+SUMIFS(DDH_Thư!$R:$R,DDH_Thư!$D:$D,V$1,DDH_Thư!$K:$K,$A48)</f>
        <v>0</v>
      </c>
      <c r="W48" s="41">
        <f>SUMIFS(DDH_Xuyen!$R:$R,DDH_Xuyen!$D:$D,W$1,DDH_Xuyen!$K:$K,$A48)+SUMIFS(DDH_Thư!$R:$R,DDH_Thư!$D:$D,W$1,DDH_Thư!$K:$K,$A48)</f>
        <v>0</v>
      </c>
      <c r="X48" s="41">
        <f>SUMIFS(DDH_Xuyen!$R:$R,DDH_Xuyen!$D:$D,X$1,DDH_Xuyen!$K:$K,$A48)+SUMIFS(DDH_Thư!$R:$R,DDH_Thư!$D:$D,X$1,DDH_Thư!$K:$K,$A48)</f>
        <v>0</v>
      </c>
      <c r="Y48" s="41">
        <f>SUMIFS(DDH_Xuyen!$R:$R,DDH_Xuyen!$D:$D,Y$1,DDH_Xuyen!$K:$K,$A48)+SUMIFS(DDH_Thư!$R:$R,DDH_Thư!$D:$D,Y$1,DDH_Thư!$K:$K,$A48)</f>
        <v>0</v>
      </c>
      <c r="Z48" s="41">
        <f>SUMIFS(DDH_Xuyen!$R:$R,DDH_Xuyen!$D:$D,Z$1,DDH_Xuyen!$K:$K,$A48)+SUMIFS(DDH_Thư!$R:$R,DDH_Thư!$D:$D,Z$1,DDH_Thư!$K:$K,$A48)</f>
        <v>0</v>
      </c>
      <c r="AA48" s="41">
        <f>SUMIFS(DDH_Xuyen!$R:$R,DDH_Xuyen!$D:$D,AA$1,DDH_Xuyen!$K:$K,$A48)+SUMIFS(DDH_Thư!$R:$R,DDH_Thư!$D:$D,AA$1,DDH_Thư!$K:$K,$A48)</f>
        <v>0</v>
      </c>
      <c r="AB48" s="41">
        <f>SUMIFS(DDH_Xuyen!$R:$R,DDH_Xuyen!$D:$D,AB$1,DDH_Xuyen!$K:$K,$A48)+SUMIFS(DDH_Thư!$R:$R,DDH_Thư!$D:$D,AB$1,DDH_Thư!$K:$K,$A48)</f>
        <v>0</v>
      </c>
      <c r="AC48" s="41">
        <f>SUMIFS(DDH_Xuyen!$R:$R,DDH_Xuyen!$D:$D,AC$1,DDH_Xuyen!$K:$K,$A48)+SUMIFS(DDH_Thư!$R:$R,DDH_Thư!$D:$D,AC$1,DDH_Thư!$K:$K,$A48)</f>
        <v>0</v>
      </c>
      <c r="AD48" s="41">
        <f>SUMIFS(DDH_Xuyen!$R:$R,DDH_Xuyen!$D:$D,AD$1,DDH_Xuyen!$K:$K,$A48)+SUMIFS(DDH_Thư!$R:$R,DDH_Thư!$D:$D,AD$1,DDH_Thư!$K:$K,$A48)</f>
        <v>0</v>
      </c>
      <c r="AE48" s="41">
        <f>SUMIFS(DDH_Xuyen!$R:$R,DDH_Xuyen!$D:$D,AE$1,DDH_Xuyen!$K:$K,$A48)+SUMIFS(DDH_Thư!$R:$R,DDH_Thư!$D:$D,AE$1,DDH_Thư!$K:$K,$A48)</f>
        <v>0</v>
      </c>
      <c r="AF48" s="41">
        <f>SUMIFS(DDH_Xuyen!$R:$R,DDH_Xuyen!$D:$D,AF$1,DDH_Xuyen!$K:$K,$A48)+SUMIFS(DDH_Thư!$R:$R,DDH_Thư!$D:$D,AF$1,DDH_Thư!$K:$K,$A48)</f>
        <v>0</v>
      </c>
      <c r="AG48" s="41">
        <f>SUMIFS(DDH_Xuyen!$R:$R,DDH_Xuyen!$D:$D,AG$1,DDH_Xuyen!$K:$K,$A48)+SUMIFS(DDH_Thư!$R:$R,DDH_Thư!$D:$D,AG$1,DDH_Thư!$K:$K,$A48)</f>
        <v>0</v>
      </c>
      <c r="AH48" s="41">
        <f>SUMIFS(DDH_Xuyen!$R:$R,DDH_Xuyen!$D:$D,AH$1,DDH_Xuyen!$K:$K,$A48)+SUMIFS(DDH_Thư!$R:$R,DDH_Thư!$D:$D,AH$1,DDH_Thư!$K:$K,$A48)</f>
        <v>0</v>
      </c>
      <c r="AI48" s="41">
        <f>SUMIFS(DDH_Xuyen!$R:$R,DDH_Xuyen!$D:$D,AI$1,DDH_Xuyen!$K:$K,$A48)+SUMIFS(DDH_Thư!$R:$R,DDH_Thư!$D:$D,AI$1,DDH_Thư!$K:$K,$A48)</f>
        <v>0</v>
      </c>
      <c r="AJ48" s="41">
        <f>SUMIFS(DDH_Xuyen!$R:$R,DDH_Xuyen!$D:$D,AJ$1,DDH_Xuyen!$K:$K,$A48)+SUMIFS(DDH_Thư!$R:$R,DDH_Thư!$D:$D,AJ$1,DDH_Thư!$K:$K,$A48)</f>
        <v>0</v>
      </c>
    </row>
    <row r="49" spans="1:36" ht="18.75" hidden="1" customHeight="1" x14ac:dyDescent="0.25">
      <c r="A49" s="23" t="s">
        <v>1737</v>
      </c>
      <c r="B49" s="22" t="s">
        <v>1738</v>
      </c>
      <c r="C49" s="24" t="s">
        <v>29</v>
      </c>
      <c r="D49" t="str">
        <f t="shared" si="1"/>
        <v>Không kinh doanh</v>
      </c>
      <c r="E49" s="43">
        <f t="shared" si="2"/>
        <v>0</v>
      </c>
      <c r="F49" s="43"/>
      <c r="G49" s="41">
        <f>SUMIFS(DDH_Xuyen!$R:$R,DDH_Xuyen!$D:$D,G$1,DDH_Xuyen!$K:$K,$A49)+SUMIFS(DDH_Thư!$R:$R,DDH_Thư!$D:$D,G$1,DDH_Thư!$K:$K,$A49)</f>
        <v>0</v>
      </c>
      <c r="H49" s="41">
        <f>SUMIFS(DDH_Xuyen!$R:$R,DDH_Xuyen!$D:$D,H$1,DDH_Xuyen!$K:$K,$A49)+SUMIFS(DDH_Thư!$R:$R,DDH_Thư!$D:$D,H$1,DDH_Thư!$K:$K,$A49)</f>
        <v>0</v>
      </c>
      <c r="I49" s="41">
        <f>SUMIFS(DDH_Xuyen!$R:$R,DDH_Xuyen!$D:$D,I$1,DDH_Xuyen!$K:$K,$A49)+SUMIFS(DDH_Thư!$R:$R,DDH_Thư!$D:$D,I$1,DDH_Thư!$K:$K,$A49)</f>
        <v>0</v>
      </c>
      <c r="J49" s="41">
        <f>SUMIFS(DDH_Xuyen!$R:$R,DDH_Xuyen!$D:$D,J$1,DDH_Xuyen!$K:$K,$A49)+SUMIFS(DDH_Thư!$R:$R,DDH_Thư!$D:$D,J$1,DDH_Thư!$K:$K,$A49)</f>
        <v>0</v>
      </c>
      <c r="K49" s="41">
        <f>SUMIFS(DDH_Xuyen!$R:$R,DDH_Xuyen!$D:$D,K$1,DDH_Xuyen!$K:$K,$A49)+SUMIFS(DDH_Thư!$R:$R,DDH_Thư!$D:$D,K$1,DDH_Thư!$K:$K,$A49)</f>
        <v>0</v>
      </c>
      <c r="L49" s="41">
        <f>SUMIFS(DDH_Xuyen!$R:$R,DDH_Xuyen!$D:$D,L$1,DDH_Xuyen!$K:$K,$A49)+SUMIFS(DDH_Thư!$R:$R,DDH_Thư!$D:$D,L$1,DDH_Thư!$K:$K,$A49)</f>
        <v>0</v>
      </c>
      <c r="M49" s="41">
        <f>SUMIFS(DDH_Xuyen!$R:$R,DDH_Xuyen!$D:$D,M$1,DDH_Xuyen!$K:$K,$A49)+SUMIFS(DDH_Thư!$R:$R,DDH_Thư!$D:$D,M$1,DDH_Thư!$K:$K,$A49)</f>
        <v>0</v>
      </c>
      <c r="N49" s="41">
        <f>SUMIFS(DDH_Xuyen!$R:$R,DDH_Xuyen!$D:$D,N$1,DDH_Xuyen!$K:$K,$A49)+SUMIFS(DDH_Thư!$R:$R,DDH_Thư!$D:$D,N$1,DDH_Thư!$K:$K,$A49)</f>
        <v>0</v>
      </c>
      <c r="O49" s="41">
        <f>SUMIFS(DDH_Xuyen!$R:$R,DDH_Xuyen!$D:$D,O$1,DDH_Xuyen!$K:$K,$A49)+SUMIFS(DDH_Thư!$R:$R,DDH_Thư!$D:$D,O$1,DDH_Thư!$K:$K,$A49)</f>
        <v>0</v>
      </c>
      <c r="P49" s="41">
        <f>SUMIFS(DDH_Xuyen!$R:$R,DDH_Xuyen!$D:$D,P$1,DDH_Xuyen!$K:$K,$A49)+SUMIFS(DDH_Thư!$R:$R,DDH_Thư!$D:$D,P$1,DDH_Thư!$K:$K,$A49)</f>
        <v>0</v>
      </c>
      <c r="Q49" s="41">
        <f>SUMIFS(DDH_Xuyen!$R:$R,DDH_Xuyen!$D:$D,Q$1,DDH_Xuyen!$K:$K,$A49)+SUMIFS(DDH_Thư!$R:$R,DDH_Thư!$D:$D,Q$1,DDH_Thư!$K:$K,$A49)</f>
        <v>0</v>
      </c>
      <c r="R49" s="41">
        <f>SUMIFS(DDH_Xuyen!$R:$R,DDH_Xuyen!$D:$D,R$1,DDH_Xuyen!$K:$K,$A49)+SUMIFS(DDH_Thư!$R:$R,DDH_Thư!$D:$D,R$1,DDH_Thư!$K:$K,$A49)</f>
        <v>0</v>
      </c>
      <c r="S49" s="41">
        <f>SUMIFS(DDH_Xuyen!$R:$R,DDH_Xuyen!$D:$D,S$1,DDH_Xuyen!$K:$K,$A49)+SUMIFS(DDH_Thư!$R:$R,DDH_Thư!$D:$D,S$1,DDH_Thư!$K:$K,$A49)</f>
        <v>0</v>
      </c>
      <c r="T49" s="41">
        <f>SUMIFS(DDH_Xuyen!$R:$R,DDH_Xuyen!$D:$D,T$1,DDH_Xuyen!$K:$K,$A49)+SUMIFS(DDH_Thư!$R:$R,DDH_Thư!$D:$D,T$1,DDH_Thư!$K:$K,$A49)</f>
        <v>0</v>
      </c>
      <c r="U49" s="41">
        <f>SUMIFS(DDH_Xuyen!$R:$R,DDH_Xuyen!$D:$D,U$1,DDH_Xuyen!$K:$K,$A49)+SUMIFS(DDH_Thư!$R:$R,DDH_Thư!$D:$D,U$1,DDH_Thư!$K:$K,$A49)</f>
        <v>0</v>
      </c>
      <c r="V49" s="41">
        <f>SUMIFS(DDH_Xuyen!$R:$R,DDH_Xuyen!$D:$D,V$1,DDH_Xuyen!$K:$K,$A49)+SUMIFS(DDH_Thư!$R:$R,DDH_Thư!$D:$D,V$1,DDH_Thư!$K:$K,$A49)</f>
        <v>0</v>
      </c>
      <c r="W49" s="41">
        <f>SUMIFS(DDH_Xuyen!$R:$R,DDH_Xuyen!$D:$D,W$1,DDH_Xuyen!$K:$K,$A49)+SUMIFS(DDH_Thư!$R:$R,DDH_Thư!$D:$D,W$1,DDH_Thư!$K:$K,$A49)</f>
        <v>0</v>
      </c>
      <c r="X49" s="41">
        <f>SUMIFS(DDH_Xuyen!$R:$R,DDH_Xuyen!$D:$D,X$1,DDH_Xuyen!$K:$K,$A49)+SUMIFS(DDH_Thư!$R:$R,DDH_Thư!$D:$D,X$1,DDH_Thư!$K:$K,$A49)</f>
        <v>0</v>
      </c>
      <c r="Y49" s="41">
        <f>SUMIFS(DDH_Xuyen!$R:$R,DDH_Xuyen!$D:$D,Y$1,DDH_Xuyen!$K:$K,$A49)+SUMIFS(DDH_Thư!$R:$R,DDH_Thư!$D:$D,Y$1,DDH_Thư!$K:$K,$A49)</f>
        <v>0</v>
      </c>
      <c r="Z49" s="41">
        <f>SUMIFS(DDH_Xuyen!$R:$R,DDH_Xuyen!$D:$D,Z$1,DDH_Xuyen!$K:$K,$A49)+SUMIFS(DDH_Thư!$R:$R,DDH_Thư!$D:$D,Z$1,DDH_Thư!$K:$K,$A49)</f>
        <v>0</v>
      </c>
      <c r="AA49" s="41">
        <f>SUMIFS(DDH_Xuyen!$R:$R,DDH_Xuyen!$D:$D,AA$1,DDH_Xuyen!$K:$K,$A49)+SUMIFS(DDH_Thư!$R:$R,DDH_Thư!$D:$D,AA$1,DDH_Thư!$K:$K,$A49)</f>
        <v>0</v>
      </c>
      <c r="AB49" s="41">
        <f>SUMIFS(DDH_Xuyen!$R:$R,DDH_Xuyen!$D:$D,AB$1,DDH_Xuyen!$K:$K,$A49)+SUMIFS(DDH_Thư!$R:$R,DDH_Thư!$D:$D,AB$1,DDH_Thư!$K:$K,$A49)</f>
        <v>0</v>
      </c>
      <c r="AC49" s="41">
        <f>SUMIFS(DDH_Xuyen!$R:$R,DDH_Xuyen!$D:$D,AC$1,DDH_Xuyen!$K:$K,$A49)+SUMIFS(DDH_Thư!$R:$R,DDH_Thư!$D:$D,AC$1,DDH_Thư!$K:$K,$A49)</f>
        <v>0</v>
      </c>
      <c r="AD49" s="41">
        <f>SUMIFS(DDH_Xuyen!$R:$R,DDH_Xuyen!$D:$D,AD$1,DDH_Xuyen!$K:$K,$A49)+SUMIFS(DDH_Thư!$R:$R,DDH_Thư!$D:$D,AD$1,DDH_Thư!$K:$K,$A49)</f>
        <v>0</v>
      </c>
      <c r="AE49" s="41">
        <f>SUMIFS(DDH_Xuyen!$R:$R,DDH_Xuyen!$D:$D,AE$1,DDH_Xuyen!$K:$K,$A49)+SUMIFS(DDH_Thư!$R:$R,DDH_Thư!$D:$D,AE$1,DDH_Thư!$K:$K,$A49)</f>
        <v>0</v>
      </c>
      <c r="AF49" s="41">
        <f>SUMIFS(DDH_Xuyen!$R:$R,DDH_Xuyen!$D:$D,AF$1,DDH_Xuyen!$K:$K,$A49)+SUMIFS(DDH_Thư!$R:$R,DDH_Thư!$D:$D,AF$1,DDH_Thư!$K:$K,$A49)</f>
        <v>0</v>
      </c>
      <c r="AG49" s="41">
        <f>SUMIFS(DDH_Xuyen!$R:$R,DDH_Xuyen!$D:$D,AG$1,DDH_Xuyen!$K:$K,$A49)+SUMIFS(DDH_Thư!$R:$R,DDH_Thư!$D:$D,AG$1,DDH_Thư!$K:$K,$A49)</f>
        <v>0</v>
      </c>
      <c r="AH49" s="41">
        <f>SUMIFS(DDH_Xuyen!$R:$R,DDH_Xuyen!$D:$D,AH$1,DDH_Xuyen!$K:$K,$A49)+SUMIFS(DDH_Thư!$R:$R,DDH_Thư!$D:$D,AH$1,DDH_Thư!$K:$K,$A49)</f>
        <v>0</v>
      </c>
      <c r="AI49" s="41">
        <f>SUMIFS(DDH_Xuyen!$R:$R,DDH_Xuyen!$D:$D,AI$1,DDH_Xuyen!$K:$K,$A49)+SUMIFS(DDH_Thư!$R:$R,DDH_Thư!$D:$D,AI$1,DDH_Thư!$K:$K,$A49)</f>
        <v>0</v>
      </c>
      <c r="AJ49" s="41">
        <f>SUMIFS(DDH_Xuyen!$R:$R,DDH_Xuyen!$D:$D,AJ$1,DDH_Xuyen!$K:$K,$A49)+SUMIFS(DDH_Thư!$R:$R,DDH_Thư!$D:$D,AJ$1,DDH_Thư!$K:$K,$A49)</f>
        <v>0</v>
      </c>
    </row>
    <row r="50" spans="1:36" ht="18.75" customHeight="1" x14ac:dyDescent="0.25">
      <c r="A50" s="23" t="s">
        <v>46</v>
      </c>
      <c r="B50" s="22" t="s">
        <v>47</v>
      </c>
      <c r="C50" s="24" t="s">
        <v>29</v>
      </c>
      <c r="D50" t="str">
        <f t="shared" si="1"/>
        <v>Đang kinh doanh</v>
      </c>
      <c r="E50" s="43">
        <f t="shared" si="2"/>
        <v>684</v>
      </c>
      <c r="F50" s="43"/>
      <c r="G50" s="41">
        <f>SUMIFS(DDH_Xuyen!$R:$R,DDH_Xuyen!$D:$D,G$1,DDH_Xuyen!$K:$K,$A50)+SUMIFS(DDH_Thư!$R:$R,DDH_Thư!$D:$D,G$1,DDH_Thư!$K:$K,$A50)</f>
        <v>10</v>
      </c>
      <c r="H50" s="41">
        <f>SUMIFS(DDH_Xuyen!$R:$R,DDH_Xuyen!$D:$D,H$1,DDH_Xuyen!$K:$K,$A50)+SUMIFS(DDH_Thư!$R:$R,DDH_Thư!$D:$D,H$1,DDH_Thư!$K:$K,$A50)</f>
        <v>13</v>
      </c>
      <c r="I50" s="41">
        <f>SUMIFS(DDH_Xuyen!$R:$R,DDH_Xuyen!$D:$D,I$1,DDH_Xuyen!$K:$K,$A50)+SUMIFS(DDH_Thư!$R:$R,DDH_Thư!$D:$D,I$1,DDH_Thư!$K:$K,$A50)</f>
        <v>29</v>
      </c>
      <c r="J50" s="41">
        <f>SUMIFS(DDH_Xuyen!$R:$R,DDH_Xuyen!$D:$D,J$1,DDH_Xuyen!$K:$K,$A50)+SUMIFS(DDH_Thư!$R:$R,DDH_Thư!$D:$D,J$1,DDH_Thư!$K:$K,$A50)</f>
        <v>224</v>
      </c>
      <c r="K50" s="41">
        <f>SUMIFS(DDH_Xuyen!$R:$R,DDH_Xuyen!$D:$D,K$1,DDH_Xuyen!$K:$K,$A50)+SUMIFS(DDH_Thư!$R:$R,DDH_Thư!$D:$D,K$1,DDH_Thư!$K:$K,$A50)</f>
        <v>209</v>
      </c>
      <c r="L50" s="41">
        <f>SUMIFS(DDH_Xuyen!$R:$R,DDH_Xuyen!$D:$D,L$1,DDH_Xuyen!$K:$K,$A50)+SUMIFS(DDH_Thư!$R:$R,DDH_Thư!$D:$D,L$1,DDH_Thư!$K:$K,$A50)</f>
        <v>20</v>
      </c>
      <c r="M50" s="41">
        <f>SUMIFS(DDH_Xuyen!$R:$R,DDH_Xuyen!$D:$D,M$1,DDH_Xuyen!$K:$K,$A50)+SUMIFS(DDH_Thư!$R:$R,DDH_Thư!$D:$D,M$1,DDH_Thư!$K:$K,$A50)</f>
        <v>13</v>
      </c>
      <c r="N50" s="41">
        <f>SUMIFS(DDH_Xuyen!$R:$R,DDH_Xuyen!$D:$D,N$1,DDH_Xuyen!$K:$K,$A50)+SUMIFS(DDH_Thư!$R:$R,DDH_Thư!$D:$D,N$1,DDH_Thư!$K:$K,$A50)</f>
        <v>24</v>
      </c>
      <c r="O50" s="41">
        <f>SUMIFS(DDH_Xuyen!$R:$R,DDH_Xuyen!$D:$D,O$1,DDH_Xuyen!$K:$K,$A50)+SUMIFS(DDH_Thư!$R:$R,DDH_Thư!$D:$D,O$1,DDH_Thư!$K:$K,$A50)</f>
        <v>15</v>
      </c>
      <c r="P50" s="41">
        <f>SUMIFS(DDH_Xuyen!$R:$R,DDH_Xuyen!$D:$D,P$1,DDH_Xuyen!$K:$K,$A50)+SUMIFS(DDH_Thư!$R:$R,DDH_Thư!$D:$D,P$1,DDH_Thư!$K:$K,$A50)</f>
        <v>46</v>
      </c>
      <c r="Q50" s="41">
        <f>SUMIFS(DDH_Xuyen!$R:$R,DDH_Xuyen!$D:$D,Q$1,DDH_Xuyen!$K:$K,$A50)+SUMIFS(DDH_Thư!$R:$R,DDH_Thư!$D:$D,Q$1,DDH_Thư!$K:$K,$A50)</f>
        <v>52</v>
      </c>
      <c r="R50" s="41">
        <f>SUMIFS(DDH_Xuyen!$R:$R,DDH_Xuyen!$D:$D,R$1,DDH_Xuyen!$K:$K,$A50)+SUMIFS(DDH_Thư!$R:$R,DDH_Thư!$D:$D,R$1,DDH_Thư!$K:$K,$A50)</f>
        <v>15</v>
      </c>
      <c r="S50" s="41">
        <f>SUMIFS(DDH_Xuyen!$R:$R,DDH_Xuyen!$D:$D,S$1,DDH_Xuyen!$K:$K,$A50)+SUMIFS(DDH_Thư!$R:$R,DDH_Thư!$D:$D,S$1,DDH_Thư!$K:$K,$A50)</f>
        <v>14</v>
      </c>
      <c r="T50" s="41">
        <f>SUMIFS(DDH_Xuyen!$R:$R,DDH_Xuyen!$D:$D,T$1,DDH_Xuyen!$K:$K,$A50)+SUMIFS(DDH_Thư!$R:$R,DDH_Thư!$D:$D,T$1,DDH_Thư!$K:$K,$A50)</f>
        <v>0</v>
      </c>
      <c r="U50" s="41">
        <f>SUMIFS(DDH_Xuyen!$R:$R,DDH_Xuyen!$D:$D,U$1,DDH_Xuyen!$K:$K,$A50)+SUMIFS(DDH_Thư!$R:$R,DDH_Thư!$D:$D,U$1,DDH_Thư!$K:$K,$A50)</f>
        <v>0</v>
      </c>
      <c r="V50" s="41">
        <f>SUMIFS(DDH_Xuyen!$R:$R,DDH_Xuyen!$D:$D,V$1,DDH_Xuyen!$K:$K,$A50)+SUMIFS(DDH_Thư!$R:$R,DDH_Thư!$D:$D,V$1,DDH_Thư!$K:$K,$A50)</f>
        <v>0</v>
      </c>
      <c r="W50" s="41">
        <f>SUMIFS(DDH_Xuyen!$R:$R,DDH_Xuyen!$D:$D,W$1,DDH_Xuyen!$K:$K,$A50)+SUMIFS(DDH_Thư!$R:$R,DDH_Thư!$D:$D,W$1,DDH_Thư!$K:$K,$A50)</f>
        <v>0</v>
      </c>
      <c r="X50" s="41">
        <f>SUMIFS(DDH_Xuyen!$R:$R,DDH_Xuyen!$D:$D,X$1,DDH_Xuyen!$K:$K,$A50)+SUMIFS(DDH_Thư!$R:$R,DDH_Thư!$D:$D,X$1,DDH_Thư!$K:$K,$A50)</f>
        <v>0</v>
      </c>
      <c r="Y50" s="41">
        <f>SUMIFS(DDH_Xuyen!$R:$R,DDH_Xuyen!$D:$D,Y$1,DDH_Xuyen!$K:$K,$A50)+SUMIFS(DDH_Thư!$R:$R,DDH_Thư!$D:$D,Y$1,DDH_Thư!$K:$K,$A50)</f>
        <v>0</v>
      </c>
      <c r="Z50" s="41">
        <f>SUMIFS(DDH_Xuyen!$R:$R,DDH_Xuyen!$D:$D,Z$1,DDH_Xuyen!$K:$K,$A50)+SUMIFS(DDH_Thư!$R:$R,DDH_Thư!$D:$D,Z$1,DDH_Thư!$K:$K,$A50)</f>
        <v>0</v>
      </c>
      <c r="AA50" s="41">
        <f>SUMIFS(DDH_Xuyen!$R:$R,DDH_Xuyen!$D:$D,AA$1,DDH_Xuyen!$K:$K,$A50)+SUMIFS(DDH_Thư!$R:$R,DDH_Thư!$D:$D,AA$1,DDH_Thư!$K:$K,$A50)</f>
        <v>0</v>
      </c>
      <c r="AB50" s="41">
        <f>SUMIFS(DDH_Xuyen!$R:$R,DDH_Xuyen!$D:$D,AB$1,DDH_Xuyen!$K:$K,$A50)+SUMIFS(DDH_Thư!$R:$R,DDH_Thư!$D:$D,AB$1,DDH_Thư!$K:$K,$A50)</f>
        <v>0</v>
      </c>
      <c r="AC50" s="41">
        <f>SUMIFS(DDH_Xuyen!$R:$R,DDH_Xuyen!$D:$D,AC$1,DDH_Xuyen!$K:$K,$A50)+SUMIFS(DDH_Thư!$R:$R,DDH_Thư!$D:$D,AC$1,DDH_Thư!$K:$K,$A50)</f>
        <v>0</v>
      </c>
      <c r="AD50" s="41">
        <f>SUMIFS(DDH_Xuyen!$R:$R,DDH_Xuyen!$D:$D,AD$1,DDH_Xuyen!$K:$K,$A50)+SUMIFS(DDH_Thư!$R:$R,DDH_Thư!$D:$D,AD$1,DDH_Thư!$K:$K,$A50)</f>
        <v>0</v>
      </c>
      <c r="AE50" s="41">
        <f>SUMIFS(DDH_Xuyen!$R:$R,DDH_Xuyen!$D:$D,AE$1,DDH_Xuyen!$K:$K,$A50)+SUMIFS(DDH_Thư!$R:$R,DDH_Thư!$D:$D,AE$1,DDH_Thư!$K:$K,$A50)</f>
        <v>0</v>
      </c>
      <c r="AF50" s="41">
        <f>SUMIFS(DDH_Xuyen!$R:$R,DDH_Xuyen!$D:$D,AF$1,DDH_Xuyen!$K:$K,$A50)+SUMIFS(DDH_Thư!$R:$R,DDH_Thư!$D:$D,AF$1,DDH_Thư!$K:$K,$A50)</f>
        <v>0</v>
      </c>
      <c r="AG50" s="41">
        <f>SUMIFS(DDH_Xuyen!$R:$R,DDH_Xuyen!$D:$D,AG$1,DDH_Xuyen!$K:$K,$A50)+SUMIFS(DDH_Thư!$R:$R,DDH_Thư!$D:$D,AG$1,DDH_Thư!$K:$K,$A50)</f>
        <v>0</v>
      </c>
      <c r="AH50" s="41">
        <f>SUMIFS(DDH_Xuyen!$R:$R,DDH_Xuyen!$D:$D,AH$1,DDH_Xuyen!$K:$K,$A50)+SUMIFS(DDH_Thư!$R:$R,DDH_Thư!$D:$D,AH$1,DDH_Thư!$K:$K,$A50)</f>
        <v>0</v>
      </c>
      <c r="AI50" s="41">
        <f>SUMIFS(DDH_Xuyen!$R:$R,DDH_Xuyen!$D:$D,AI$1,DDH_Xuyen!$K:$K,$A50)+SUMIFS(DDH_Thư!$R:$R,DDH_Thư!$D:$D,AI$1,DDH_Thư!$K:$K,$A50)</f>
        <v>0</v>
      </c>
      <c r="AJ50" s="41">
        <f>SUMIFS(DDH_Xuyen!$R:$R,DDH_Xuyen!$D:$D,AJ$1,DDH_Xuyen!$K:$K,$A50)+SUMIFS(DDH_Thư!$R:$R,DDH_Thư!$D:$D,AJ$1,DDH_Thư!$K:$K,$A50)</f>
        <v>0</v>
      </c>
    </row>
    <row r="51" spans="1:36" ht="18.75" hidden="1" customHeight="1" x14ac:dyDescent="0.25">
      <c r="A51" s="23" t="s">
        <v>681</v>
      </c>
      <c r="B51" s="22" t="s">
        <v>682</v>
      </c>
      <c r="C51" s="24" t="s">
        <v>1765</v>
      </c>
      <c r="D51" t="str">
        <f t="shared" si="1"/>
        <v>Không kinh doanh</v>
      </c>
      <c r="E51" s="43">
        <f t="shared" si="2"/>
        <v>0</v>
      </c>
      <c r="F51" s="43"/>
      <c r="G51" s="41">
        <f>SUMIFS(DDH_Xuyen!$R:$R,DDH_Xuyen!$D:$D,G$1,DDH_Xuyen!$K:$K,$A51)+SUMIFS(DDH_Thư!$R:$R,DDH_Thư!$D:$D,G$1,DDH_Thư!$K:$K,$A51)</f>
        <v>0</v>
      </c>
      <c r="H51" s="41">
        <f>SUMIFS(DDH_Xuyen!$R:$R,DDH_Xuyen!$D:$D,H$1,DDH_Xuyen!$K:$K,$A51)+SUMIFS(DDH_Thư!$R:$R,DDH_Thư!$D:$D,H$1,DDH_Thư!$K:$K,$A51)</f>
        <v>0</v>
      </c>
      <c r="I51" s="41">
        <f>SUMIFS(DDH_Xuyen!$R:$R,DDH_Xuyen!$D:$D,I$1,DDH_Xuyen!$K:$K,$A51)+SUMIFS(DDH_Thư!$R:$R,DDH_Thư!$D:$D,I$1,DDH_Thư!$K:$K,$A51)</f>
        <v>0</v>
      </c>
      <c r="J51" s="41">
        <f>SUMIFS(DDH_Xuyen!$R:$R,DDH_Xuyen!$D:$D,J$1,DDH_Xuyen!$K:$K,$A51)+SUMIFS(DDH_Thư!$R:$R,DDH_Thư!$D:$D,J$1,DDH_Thư!$K:$K,$A51)</f>
        <v>0</v>
      </c>
      <c r="K51" s="41">
        <f>SUMIFS(DDH_Xuyen!$R:$R,DDH_Xuyen!$D:$D,K$1,DDH_Xuyen!$K:$K,$A51)+SUMIFS(DDH_Thư!$R:$R,DDH_Thư!$D:$D,K$1,DDH_Thư!$K:$K,$A51)</f>
        <v>0</v>
      </c>
      <c r="L51" s="41">
        <f>SUMIFS(DDH_Xuyen!$R:$R,DDH_Xuyen!$D:$D,L$1,DDH_Xuyen!$K:$K,$A51)+SUMIFS(DDH_Thư!$R:$R,DDH_Thư!$D:$D,L$1,DDH_Thư!$K:$K,$A51)</f>
        <v>0</v>
      </c>
      <c r="M51" s="41">
        <f>SUMIFS(DDH_Xuyen!$R:$R,DDH_Xuyen!$D:$D,M$1,DDH_Xuyen!$K:$K,$A51)+SUMIFS(DDH_Thư!$R:$R,DDH_Thư!$D:$D,M$1,DDH_Thư!$K:$K,$A51)</f>
        <v>0</v>
      </c>
      <c r="N51" s="41">
        <f>SUMIFS(DDH_Xuyen!$R:$R,DDH_Xuyen!$D:$D,N$1,DDH_Xuyen!$K:$K,$A51)+SUMIFS(DDH_Thư!$R:$R,DDH_Thư!$D:$D,N$1,DDH_Thư!$K:$K,$A51)</f>
        <v>0</v>
      </c>
      <c r="O51" s="41">
        <f>SUMIFS(DDH_Xuyen!$R:$R,DDH_Xuyen!$D:$D,O$1,DDH_Xuyen!$K:$K,$A51)+SUMIFS(DDH_Thư!$R:$R,DDH_Thư!$D:$D,O$1,DDH_Thư!$K:$K,$A51)</f>
        <v>0</v>
      </c>
      <c r="P51" s="41">
        <f>SUMIFS(DDH_Xuyen!$R:$R,DDH_Xuyen!$D:$D,P$1,DDH_Xuyen!$K:$K,$A51)+SUMIFS(DDH_Thư!$R:$R,DDH_Thư!$D:$D,P$1,DDH_Thư!$K:$K,$A51)</f>
        <v>0</v>
      </c>
      <c r="Q51" s="41">
        <f>SUMIFS(DDH_Xuyen!$R:$R,DDH_Xuyen!$D:$D,Q$1,DDH_Xuyen!$K:$K,$A51)+SUMIFS(DDH_Thư!$R:$R,DDH_Thư!$D:$D,Q$1,DDH_Thư!$K:$K,$A51)</f>
        <v>0</v>
      </c>
      <c r="R51" s="41">
        <f>SUMIFS(DDH_Xuyen!$R:$R,DDH_Xuyen!$D:$D,R$1,DDH_Xuyen!$K:$K,$A51)+SUMIFS(DDH_Thư!$R:$R,DDH_Thư!$D:$D,R$1,DDH_Thư!$K:$K,$A51)</f>
        <v>0</v>
      </c>
      <c r="S51" s="41">
        <f>SUMIFS(DDH_Xuyen!$R:$R,DDH_Xuyen!$D:$D,S$1,DDH_Xuyen!$K:$K,$A51)+SUMIFS(DDH_Thư!$R:$R,DDH_Thư!$D:$D,S$1,DDH_Thư!$K:$K,$A51)</f>
        <v>0</v>
      </c>
      <c r="T51" s="41">
        <f>SUMIFS(DDH_Xuyen!$R:$R,DDH_Xuyen!$D:$D,T$1,DDH_Xuyen!$K:$K,$A51)+SUMIFS(DDH_Thư!$R:$R,DDH_Thư!$D:$D,T$1,DDH_Thư!$K:$K,$A51)</f>
        <v>0</v>
      </c>
      <c r="U51" s="41">
        <f>SUMIFS(DDH_Xuyen!$R:$R,DDH_Xuyen!$D:$D,U$1,DDH_Xuyen!$K:$K,$A51)+SUMIFS(DDH_Thư!$R:$R,DDH_Thư!$D:$D,U$1,DDH_Thư!$K:$K,$A51)</f>
        <v>0</v>
      </c>
      <c r="V51" s="41">
        <f>SUMIFS(DDH_Xuyen!$R:$R,DDH_Xuyen!$D:$D,V$1,DDH_Xuyen!$K:$K,$A51)+SUMIFS(DDH_Thư!$R:$R,DDH_Thư!$D:$D,V$1,DDH_Thư!$K:$K,$A51)</f>
        <v>0</v>
      </c>
      <c r="W51" s="41">
        <f>SUMIFS(DDH_Xuyen!$R:$R,DDH_Xuyen!$D:$D,W$1,DDH_Xuyen!$K:$K,$A51)+SUMIFS(DDH_Thư!$R:$R,DDH_Thư!$D:$D,W$1,DDH_Thư!$K:$K,$A51)</f>
        <v>0</v>
      </c>
      <c r="X51" s="41">
        <f>SUMIFS(DDH_Xuyen!$R:$R,DDH_Xuyen!$D:$D,X$1,DDH_Xuyen!$K:$K,$A51)+SUMIFS(DDH_Thư!$R:$R,DDH_Thư!$D:$D,X$1,DDH_Thư!$K:$K,$A51)</f>
        <v>0</v>
      </c>
      <c r="Y51" s="41">
        <f>SUMIFS(DDH_Xuyen!$R:$R,DDH_Xuyen!$D:$D,Y$1,DDH_Xuyen!$K:$K,$A51)+SUMIFS(DDH_Thư!$R:$R,DDH_Thư!$D:$D,Y$1,DDH_Thư!$K:$K,$A51)</f>
        <v>0</v>
      </c>
      <c r="Z51" s="41">
        <f>SUMIFS(DDH_Xuyen!$R:$R,DDH_Xuyen!$D:$D,Z$1,DDH_Xuyen!$K:$K,$A51)+SUMIFS(DDH_Thư!$R:$R,DDH_Thư!$D:$D,Z$1,DDH_Thư!$K:$K,$A51)</f>
        <v>0</v>
      </c>
      <c r="AA51" s="41">
        <f>SUMIFS(DDH_Xuyen!$R:$R,DDH_Xuyen!$D:$D,AA$1,DDH_Xuyen!$K:$K,$A51)+SUMIFS(DDH_Thư!$R:$R,DDH_Thư!$D:$D,AA$1,DDH_Thư!$K:$K,$A51)</f>
        <v>0</v>
      </c>
      <c r="AB51" s="41">
        <f>SUMIFS(DDH_Xuyen!$R:$R,DDH_Xuyen!$D:$D,AB$1,DDH_Xuyen!$K:$K,$A51)+SUMIFS(DDH_Thư!$R:$R,DDH_Thư!$D:$D,AB$1,DDH_Thư!$K:$K,$A51)</f>
        <v>0</v>
      </c>
      <c r="AC51" s="41">
        <f>SUMIFS(DDH_Xuyen!$R:$R,DDH_Xuyen!$D:$D,AC$1,DDH_Xuyen!$K:$K,$A51)+SUMIFS(DDH_Thư!$R:$R,DDH_Thư!$D:$D,AC$1,DDH_Thư!$K:$K,$A51)</f>
        <v>0</v>
      </c>
      <c r="AD51" s="41">
        <f>SUMIFS(DDH_Xuyen!$R:$R,DDH_Xuyen!$D:$D,AD$1,DDH_Xuyen!$K:$K,$A51)+SUMIFS(DDH_Thư!$R:$R,DDH_Thư!$D:$D,AD$1,DDH_Thư!$K:$K,$A51)</f>
        <v>0</v>
      </c>
      <c r="AE51" s="41">
        <f>SUMIFS(DDH_Xuyen!$R:$R,DDH_Xuyen!$D:$D,AE$1,DDH_Xuyen!$K:$K,$A51)+SUMIFS(DDH_Thư!$R:$R,DDH_Thư!$D:$D,AE$1,DDH_Thư!$K:$K,$A51)</f>
        <v>0</v>
      </c>
      <c r="AF51" s="41">
        <f>SUMIFS(DDH_Xuyen!$R:$R,DDH_Xuyen!$D:$D,AF$1,DDH_Xuyen!$K:$K,$A51)+SUMIFS(DDH_Thư!$R:$R,DDH_Thư!$D:$D,AF$1,DDH_Thư!$K:$K,$A51)</f>
        <v>0</v>
      </c>
      <c r="AG51" s="41">
        <f>SUMIFS(DDH_Xuyen!$R:$R,DDH_Xuyen!$D:$D,AG$1,DDH_Xuyen!$K:$K,$A51)+SUMIFS(DDH_Thư!$R:$R,DDH_Thư!$D:$D,AG$1,DDH_Thư!$K:$K,$A51)</f>
        <v>0</v>
      </c>
      <c r="AH51" s="41">
        <f>SUMIFS(DDH_Xuyen!$R:$R,DDH_Xuyen!$D:$D,AH$1,DDH_Xuyen!$K:$K,$A51)+SUMIFS(DDH_Thư!$R:$R,DDH_Thư!$D:$D,AH$1,DDH_Thư!$K:$K,$A51)</f>
        <v>0</v>
      </c>
      <c r="AI51" s="41">
        <f>SUMIFS(DDH_Xuyen!$R:$R,DDH_Xuyen!$D:$D,AI$1,DDH_Xuyen!$K:$K,$A51)+SUMIFS(DDH_Thư!$R:$R,DDH_Thư!$D:$D,AI$1,DDH_Thư!$K:$K,$A51)</f>
        <v>0</v>
      </c>
      <c r="AJ51" s="41">
        <f>SUMIFS(DDH_Xuyen!$R:$R,DDH_Xuyen!$D:$D,AJ$1,DDH_Xuyen!$K:$K,$A51)+SUMIFS(DDH_Thư!$R:$R,DDH_Thư!$D:$D,AJ$1,DDH_Thư!$K:$K,$A51)</f>
        <v>0</v>
      </c>
    </row>
    <row r="52" spans="1:36" ht="18.75" hidden="1" customHeight="1" x14ac:dyDescent="0.25">
      <c r="A52" s="23" t="s">
        <v>1739</v>
      </c>
      <c r="B52" s="22" t="s">
        <v>1740</v>
      </c>
      <c r="C52" s="24" t="s">
        <v>29</v>
      </c>
      <c r="D52" t="str">
        <f t="shared" si="1"/>
        <v>Không kinh doanh</v>
      </c>
      <c r="E52" s="43">
        <f t="shared" si="2"/>
        <v>0</v>
      </c>
      <c r="F52" s="43"/>
      <c r="G52" s="41">
        <f>SUMIFS(DDH_Xuyen!$R:$R,DDH_Xuyen!$D:$D,G$1,DDH_Xuyen!$K:$K,$A52)+SUMIFS(DDH_Thư!$R:$R,DDH_Thư!$D:$D,G$1,DDH_Thư!$K:$K,$A52)</f>
        <v>0</v>
      </c>
      <c r="H52" s="41">
        <f>SUMIFS(DDH_Xuyen!$R:$R,DDH_Xuyen!$D:$D,H$1,DDH_Xuyen!$K:$K,$A52)+SUMIFS(DDH_Thư!$R:$R,DDH_Thư!$D:$D,H$1,DDH_Thư!$K:$K,$A52)</f>
        <v>0</v>
      </c>
      <c r="I52" s="41">
        <f>SUMIFS(DDH_Xuyen!$R:$R,DDH_Xuyen!$D:$D,I$1,DDH_Xuyen!$K:$K,$A52)+SUMIFS(DDH_Thư!$R:$R,DDH_Thư!$D:$D,I$1,DDH_Thư!$K:$K,$A52)</f>
        <v>0</v>
      </c>
      <c r="J52" s="41">
        <f>SUMIFS(DDH_Xuyen!$R:$R,DDH_Xuyen!$D:$D,J$1,DDH_Xuyen!$K:$K,$A52)+SUMIFS(DDH_Thư!$R:$R,DDH_Thư!$D:$D,J$1,DDH_Thư!$K:$K,$A52)</f>
        <v>0</v>
      </c>
      <c r="K52" s="41">
        <f>SUMIFS(DDH_Xuyen!$R:$R,DDH_Xuyen!$D:$D,K$1,DDH_Xuyen!$K:$K,$A52)+SUMIFS(DDH_Thư!$R:$R,DDH_Thư!$D:$D,K$1,DDH_Thư!$K:$K,$A52)</f>
        <v>0</v>
      </c>
      <c r="L52" s="41">
        <f>SUMIFS(DDH_Xuyen!$R:$R,DDH_Xuyen!$D:$D,L$1,DDH_Xuyen!$K:$K,$A52)+SUMIFS(DDH_Thư!$R:$R,DDH_Thư!$D:$D,L$1,DDH_Thư!$K:$K,$A52)</f>
        <v>0</v>
      </c>
      <c r="M52" s="41">
        <f>SUMIFS(DDH_Xuyen!$R:$R,DDH_Xuyen!$D:$D,M$1,DDH_Xuyen!$K:$K,$A52)+SUMIFS(DDH_Thư!$R:$R,DDH_Thư!$D:$D,M$1,DDH_Thư!$K:$K,$A52)</f>
        <v>0</v>
      </c>
      <c r="N52" s="41">
        <f>SUMIFS(DDH_Xuyen!$R:$R,DDH_Xuyen!$D:$D,N$1,DDH_Xuyen!$K:$K,$A52)+SUMIFS(DDH_Thư!$R:$R,DDH_Thư!$D:$D,N$1,DDH_Thư!$K:$K,$A52)</f>
        <v>0</v>
      </c>
      <c r="O52" s="41">
        <f>SUMIFS(DDH_Xuyen!$R:$R,DDH_Xuyen!$D:$D,O$1,DDH_Xuyen!$K:$K,$A52)+SUMIFS(DDH_Thư!$R:$R,DDH_Thư!$D:$D,O$1,DDH_Thư!$K:$K,$A52)</f>
        <v>0</v>
      </c>
      <c r="P52" s="41">
        <f>SUMIFS(DDH_Xuyen!$R:$R,DDH_Xuyen!$D:$D,P$1,DDH_Xuyen!$K:$K,$A52)+SUMIFS(DDH_Thư!$R:$R,DDH_Thư!$D:$D,P$1,DDH_Thư!$K:$K,$A52)</f>
        <v>0</v>
      </c>
      <c r="Q52" s="41">
        <f>SUMIFS(DDH_Xuyen!$R:$R,DDH_Xuyen!$D:$D,Q$1,DDH_Xuyen!$K:$K,$A52)+SUMIFS(DDH_Thư!$R:$R,DDH_Thư!$D:$D,Q$1,DDH_Thư!$K:$K,$A52)</f>
        <v>0</v>
      </c>
      <c r="R52" s="41">
        <f>SUMIFS(DDH_Xuyen!$R:$R,DDH_Xuyen!$D:$D,R$1,DDH_Xuyen!$K:$K,$A52)+SUMIFS(DDH_Thư!$R:$R,DDH_Thư!$D:$D,R$1,DDH_Thư!$K:$K,$A52)</f>
        <v>0</v>
      </c>
      <c r="S52" s="41">
        <f>SUMIFS(DDH_Xuyen!$R:$R,DDH_Xuyen!$D:$D,S$1,DDH_Xuyen!$K:$K,$A52)+SUMIFS(DDH_Thư!$R:$R,DDH_Thư!$D:$D,S$1,DDH_Thư!$K:$K,$A52)</f>
        <v>0</v>
      </c>
      <c r="T52" s="41">
        <f>SUMIFS(DDH_Xuyen!$R:$R,DDH_Xuyen!$D:$D,T$1,DDH_Xuyen!$K:$K,$A52)+SUMIFS(DDH_Thư!$R:$R,DDH_Thư!$D:$D,T$1,DDH_Thư!$K:$K,$A52)</f>
        <v>0</v>
      </c>
      <c r="U52" s="41">
        <f>SUMIFS(DDH_Xuyen!$R:$R,DDH_Xuyen!$D:$D,U$1,DDH_Xuyen!$K:$K,$A52)+SUMIFS(DDH_Thư!$R:$R,DDH_Thư!$D:$D,U$1,DDH_Thư!$K:$K,$A52)</f>
        <v>0</v>
      </c>
      <c r="V52" s="41">
        <f>SUMIFS(DDH_Xuyen!$R:$R,DDH_Xuyen!$D:$D,V$1,DDH_Xuyen!$K:$K,$A52)+SUMIFS(DDH_Thư!$R:$R,DDH_Thư!$D:$D,V$1,DDH_Thư!$K:$K,$A52)</f>
        <v>0</v>
      </c>
      <c r="W52" s="41">
        <f>SUMIFS(DDH_Xuyen!$R:$R,DDH_Xuyen!$D:$D,W$1,DDH_Xuyen!$K:$K,$A52)+SUMIFS(DDH_Thư!$R:$R,DDH_Thư!$D:$D,W$1,DDH_Thư!$K:$K,$A52)</f>
        <v>0</v>
      </c>
      <c r="X52" s="41">
        <f>SUMIFS(DDH_Xuyen!$R:$R,DDH_Xuyen!$D:$D,X$1,DDH_Xuyen!$K:$K,$A52)+SUMIFS(DDH_Thư!$R:$R,DDH_Thư!$D:$D,X$1,DDH_Thư!$K:$K,$A52)</f>
        <v>0</v>
      </c>
      <c r="Y52" s="41">
        <f>SUMIFS(DDH_Xuyen!$R:$R,DDH_Xuyen!$D:$D,Y$1,DDH_Xuyen!$K:$K,$A52)+SUMIFS(DDH_Thư!$R:$R,DDH_Thư!$D:$D,Y$1,DDH_Thư!$K:$K,$A52)</f>
        <v>0</v>
      </c>
      <c r="Z52" s="41">
        <f>SUMIFS(DDH_Xuyen!$R:$R,DDH_Xuyen!$D:$D,Z$1,DDH_Xuyen!$K:$K,$A52)+SUMIFS(DDH_Thư!$R:$R,DDH_Thư!$D:$D,Z$1,DDH_Thư!$K:$K,$A52)</f>
        <v>0</v>
      </c>
      <c r="AA52" s="41">
        <f>SUMIFS(DDH_Xuyen!$R:$R,DDH_Xuyen!$D:$D,AA$1,DDH_Xuyen!$K:$K,$A52)+SUMIFS(DDH_Thư!$R:$R,DDH_Thư!$D:$D,AA$1,DDH_Thư!$K:$K,$A52)</f>
        <v>0</v>
      </c>
      <c r="AB52" s="41">
        <f>SUMIFS(DDH_Xuyen!$R:$R,DDH_Xuyen!$D:$D,AB$1,DDH_Xuyen!$K:$K,$A52)+SUMIFS(DDH_Thư!$R:$R,DDH_Thư!$D:$D,AB$1,DDH_Thư!$K:$K,$A52)</f>
        <v>0</v>
      </c>
      <c r="AC52" s="41">
        <f>SUMIFS(DDH_Xuyen!$R:$R,DDH_Xuyen!$D:$D,AC$1,DDH_Xuyen!$K:$K,$A52)+SUMIFS(DDH_Thư!$R:$R,DDH_Thư!$D:$D,AC$1,DDH_Thư!$K:$K,$A52)</f>
        <v>0</v>
      </c>
      <c r="AD52" s="41">
        <f>SUMIFS(DDH_Xuyen!$R:$R,DDH_Xuyen!$D:$D,AD$1,DDH_Xuyen!$K:$K,$A52)+SUMIFS(DDH_Thư!$R:$R,DDH_Thư!$D:$D,AD$1,DDH_Thư!$K:$K,$A52)</f>
        <v>0</v>
      </c>
      <c r="AE52" s="41">
        <f>SUMIFS(DDH_Xuyen!$R:$R,DDH_Xuyen!$D:$D,AE$1,DDH_Xuyen!$K:$K,$A52)+SUMIFS(DDH_Thư!$R:$R,DDH_Thư!$D:$D,AE$1,DDH_Thư!$K:$K,$A52)</f>
        <v>0</v>
      </c>
      <c r="AF52" s="41">
        <f>SUMIFS(DDH_Xuyen!$R:$R,DDH_Xuyen!$D:$D,AF$1,DDH_Xuyen!$K:$K,$A52)+SUMIFS(DDH_Thư!$R:$R,DDH_Thư!$D:$D,AF$1,DDH_Thư!$K:$K,$A52)</f>
        <v>0</v>
      </c>
      <c r="AG52" s="41">
        <f>SUMIFS(DDH_Xuyen!$R:$R,DDH_Xuyen!$D:$D,AG$1,DDH_Xuyen!$K:$K,$A52)+SUMIFS(DDH_Thư!$R:$R,DDH_Thư!$D:$D,AG$1,DDH_Thư!$K:$K,$A52)</f>
        <v>0</v>
      </c>
      <c r="AH52" s="41">
        <f>SUMIFS(DDH_Xuyen!$R:$R,DDH_Xuyen!$D:$D,AH$1,DDH_Xuyen!$K:$K,$A52)+SUMIFS(DDH_Thư!$R:$R,DDH_Thư!$D:$D,AH$1,DDH_Thư!$K:$K,$A52)</f>
        <v>0</v>
      </c>
      <c r="AI52" s="41">
        <f>SUMIFS(DDH_Xuyen!$R:$R,DDH_Xuyen!$D:$D,AI$1,DDH_Xuyen!$K:$K,$A52)+SUMIFS(DDH_Thư!$R:$R,DDH_Thư!$D:$D,AI$1,DDH_Thư!$K:$K,$A52)</f>
        <v>0</v>
      </c>
      <c r="AJ52" s="41">
        <f>SUMIFS(DDH_Xuyen!$R:$R,DDH_Xuyen!$D:$D,AJ$1,DDH_Xuyen!$K:$K,$A52)+SUMIFS(DDH_Thư!$R:$R,DDH_Thư!$D:$D,AJ$1,DDH_Thư!$K:$K,$A52)</f>
        <v>0</v>
      </c>
    </row>
    <row r="53" spans="1:36" ht="18.75" hidden="1" customHeight="1" x14ac:dyDescent="0.25">
      <c r="A53" s="23" t="s">
        <v>1741</v>
      </c>
      <c r="B53" s="22" t="s">
        <v>1742</v>
      </c>
      <c r="C53" s="24" t="s">
        <v>29</v>
      </c>
      <c r="D53" t="str">
        <f t="shared" si="1"/>
        <v>Không kinh doanh</v>
      </c>
      <c r="E53" s="43">
        <f t="shared" si="2"/>
        <v>0</v>
      </c>
      <c r="F53" s="43"/>
      <c r="G53" s="41">
        <f>SUMIFS(DDH_Xuyen!$R:$R,DDH_Xuyen!$D:$D,G$1,DDH_Xuyen!$K:$K,$A53)+SUMIFS(DDH_Thư!$R:$R,DDH_Thư!$D:$D,G$1,DDH_Thư!$K:$K,$A53)</f>
        <v>0</v>
      </c>
      <c r="H53" s="41">
        <f>SUMIFS(DDH_Xuyen!$R:$R,DDH_Xuyen!$D:$D,H$1,DDH_Xuyen!$K:$K,$A53)+SUMIFS(DDH_Thư!$R:$R,DDH_Thư!$D:$D,H$1,DDH_Thư!$K:$K,$A53)</f>
        <v>0</v>
      </c>
      <c r="I53" s="41">
        <f>SUMIFS(DDH_Xuyen!$R:$R,DDH_Xuyen!$D:$D,I$1,DDH_Xuyen!$K:$K,$A53)+SUMIFS(DDH_Thư!$R:$R,DDH_Thư!$D:$D,I$1,DDH_Thư!$K:$K,$A53)</f>
        <v>0</v>
      </c>
      <c r="J53" s="41">
        <f>SUMIFS(DDH_Xuyen!$R:$R,DDH_Xuyen!$D:$D,J$1,DDH_Xuyen!$K:$K,$A53)+SUMIFS(DDH_Thư!$R:$R,DDH_Thư!$D:$D,J$1,DDH_Thư!$K:$K,$A53)</f>
        <v>0</v>
      </c>
      <c r="K53" s="41">
        <f>SUMIFS(DDH_Xuyen!$R:$R,DDH_Xuyen!$D:$D,K$1,DDH_Xuyen!$K:$K,$A53)+SUMIFS(DDH_Thư!$R:$R,DDH_Thư!$D:$D,K$1,DDH_Thư!$K:$K,$A53)</f>
        <v>0</v>
      </c>
      <c r="L53" s="41">
        <f>SUMIFS(DDH_Xuyen!$R:$R,DDH_Xuyen!$D:$D,L$1,DDH_Xuyen!$K:$K,$A53)+SUMIFS(DDH_Thư!$R:$R,DDH_Thư!$D:$D,L$1,DDH_Thư!$K:$K,$A53)</f>
        <v>0</v>
      </c>
      <c r="M53" s="41">
        <f>SUMIFS(DDH_Xuyen!$R:$R,DDH_Xuyen!$D:$D,M$1,DDH_Xuyen!$K:$K,$A53)+SUMIFS(DDH_Thư!$R:$R,DDH_Thư!$D:$D,M$1,DDH_Thư!$K:$K,$A53)</f>
        <v>0</v>
      </c>
      <c r="N53" s="41">
        <f>SUMIFS(DDH_Xuyen!$R:$R,DDH_Xuyen!$D:$D,N$1,DDH_Xuyen!$K:$K,$A53)+SUMIFS(DDH_Thư!$R:$R,DDH_Thư!$D:$D,N$1,DDH_Thư!$K:$K,$A53)</f>
        <v>0</v>
      </c>
      <c r="O53" s="41">
        <f>SUMIFS(DDH_Xuyen!$R:$R,DDH_Xuyen!$D:$D,O$1,DDH_Xuyen!$K:$K,$A53)+SUMIFS(DDH_Thư!$R:$R,DDH_Thư!$D:$D,O$1,DDH_Thư!$K:$K,$A53)</f>
        <v>0</v>
      </c>
      <c r="P53" s="41">
        <f>SUMIFS(DDH_Xuyen!$R:$R,DDH_Xuyen!$D:$D,P$1,DDH_Xuyen!$K:$K,$A53)+SUMIFS(DDH_Thư!$R:$R,DDH_Thư!$D:$D,P$1,DDH_Thư!$K:$K,$A53)</f>
        <v>0</v>
      </c>
      <c r="Q53" s="41">
        <f>SUMIFS(DDH_Xuyen!$R:$R,DDH_Xuyen!$D:$D,Q$1,DDH_Xuyen!$K:$K,$A53)+SUMIFS(DDH_Thư!$R:$R,DDH_Thư!$D:$D,Q$1,DDH_Thư!$K:$K,$A53)</f>
        <v>0</v>
      </c>
      <c r="R53" s="41">
        <f>SUMIFS(DDH_Xuyen!$R:$R,DDH_Xuyen!$D:$D,R$1,DDH_Xuyen!$K:$K,$A53)+SUMIFS(DDH_Thư!$R:$R,DDH_Thư!$D:$D,R$1,DDH_Thư!$K:$K,$A53)</f>
        <v>0</v>
      </c>
      <c r="S53" s="41">
        <f>SUMIFS(DDH_Xuyen!$R:$R,DDH_Xuyen!$D:$D,S$1,DDH_Xuyen!$K:$K,$A53)+SUMIFS(DDH_Thư!$R:$R,DDH_Thư!$D:$D,S$1,DDH_Thư!$K:$K,$A53)</f>
        <v>0</v>
      </c>
      <c r="T53" s="41">
        <f>SUMIFS(DDH_Xuyen!$R:$R,DDH_Xuyen!$D:$D,T$1,DDH_Xuyen!$K:$K,$A53)+SUMIFS(DDH_Thư!$R:$R,DDH_Thư!$D:$D,T$1,DDH_Thư!$K:$K,$A53)</f>
        <v>0</v>
      </c>
      <c r="U53" s="41">
        <f>SUMIFS(DDH_Xuyen!$R:$R,DDH_Xuyen!$D:$D,U$1,DDH_Xuyen!$K:$K,$A53)+SUMIFS(DDH_Thư!$R:$R,DDH_Thư!$D:$D,U$1,DDH_Thư!$K:$K,$A53)</f>
        <v>0</v>
      </c>
      <c r="V53" s="41">
        <f>SUMIFS(DDH_Xuyen!$R:$R,DDH_Xuyen!$D:$D,V$1,DDH_Xuyen!$K:$K,$A53)+SUMIFS(DDH_Thư!$R:$R,DDH_Thư!$D:$D,V$1,DDH_Thư!$K:$K,$A53)</f>
        <v>0</v>
      </c>
      <c r="W53" s="41">
        <f>SUMIFS(DDH_Xuyen!$R:$R,DDH_Xuyen!$D:$D,W$1,DDH_Xuyen!$K:$K,$A53)+SUMIFS(DDH_Thư!$R:$R,DDH_Thư!$D:$D,W$1,DDH_Thư!$K:$K,$A53)</f>
        <v>0</v>
      </c>
      <c r="X53" s="41">
        <f>SUMIFS(DDH_Xuyen!$R:$R,DDH_Xuyen!$D:$D,X$1,DDH_Xuyen!$K:$K,$A53)+SUMIFS(DDH_Thư!$R:$R,DDH_Thư!$D:$D,X$1,DDH_Thư!$K:$K,$A53)</f>
        <v>0</v>
      </c>
      <c r="Y53" s="41">
        <f>SUMIFS(DDH_Xuyen!$R:$R,DDH_Xuyen!$D:$D,Y$1,DDH_Xuyen!$K:$K,$A53)+SUMIFS(DDH_Thư!$R:$R,DDH_Thư!$D:$D,Y$1,DDH_Thư!$K:$K,$A53)</f>
        <v>0</v>
      </c>
      <c r="Z53" s="41">
        <f>SUMIFS(DDH_Xuyen!$R:$R,DDH_Xuyen!$D:$D,Z$1,DDH_Xuyen!$K:$K,$A53)+SUMIFS(DDH_Thư!$R:$R,DDH_Thư!$D:$D,Z$1,DDH_Thư!$K:$K,$A53)</f>
        <v>0</v>
      </c>
      <c r="AA53" s="41">
        <f>SUMIFS(DDH_Xuyen!$R:$R,DDH_Xuyen!$D:$D,AA$1,DDH_Xuyen!$K:$K,$A53)+SUMIFS(DDH_Thư!$R:$R,DDH_Thư!$D:$D,AA$1,DDH_Thư!$K:$K,$A53)</f>
        <v>0</v>
      </c>
      <c r="AB53" s="41">
        <f>SUMIFS(DDH_Xuyen!$R:$R,DDH_Xuyen!$D:$D,AB$1,DDH_Xuyen!$K:$K,$A53)+SUMIFS(DDH_Thư!$R:$R,DDH_Thư!$D:$D,AB$1,DDH_Thư!$K:$K,$A53)</f>
        <v>0</v>
      </c>
      <c r="AC53" s="41">
        <f>SUMIFS(DDH_Xuyen!$R:$R,DDH_Xuyen!$D:$D,AC$1,DDH_Xuyen!$K:$K,$A53)+SUMIFS(DDH_Thư!$R:$R,DDH_Thư!$D:$D,AC$1,DDH_Thư!$K:$K,$A53)</f>
        <v>0</v>
      </c>
      <c r="AD53" s="41">
        <f>SUMIFS(DDH_Xuyen!$R:$R,DDH_Xuyen!$D:$D,AD$1,DDH_Xuyen!$K:$K,$A53)+SUMIFS(DDH_Thư!$R:$R,DDH_Thư!$D:$D,AD$1,DDH_Thư!$K:$K,$A53)</f>
        <v>0</v>
      </c>
      <c r="AE53" s="41">
        <f>SUMIFS(DDH_Xuyen!$R:$R,DDH_Xuyen!$D:$D,AE$1,DDH_Xuyen!$K:$K,$A53)+SUMIFS(DDH_Thư!$R:$R,DDH_Thư!$D:$D,AE$1,DDH_Thư!$K:$K,$A53)</f>
        <v>0</v>
      </c>
      <c r="AF53" s="41">
        <f>SUMIFS(DDH_Xuyen!$R:$R,DDH_Xuyen!$D:$D,AF$1,DDH_Xuyen!$K:$K,$A53)+SUMIFS(DDH_Thư!$R:$R,DDH_Thư!$D:$D,AF$1,DDH_Thư!$K:$K,$A53)</f>
        <v>0</v>
      </c>
      <c r="AG53" s="41">
        <f>SUMIFS(DDH_Xuyen!$R:$R,DDH_Xuyen!$D:$D,AG$1,DDH_Xuyen!$K:$K,$A53)+SUMIFS(DDH_Thư!$R:$R,DDH_Thư!$D:$D,AG$1,DDH_Thư!$K:$K,$A53)</f>
        <v>0</v>
      </c>
      <c r="AH53" s="41">
        <f>SUMIFS(DDH_Xuyen!$R:$R,DDH_Xuyen!$D:$D,AH$1,DDH_Xuyen!$K:$K,$A53)+SUMIFS(DDH_Thư!$R:$R,DDH_Thư!$D:$D,AH$1,DDH_Thư!$K:$K,$A53)</f>
        <v>0</v>
      </c>
      <c r="AI53" s="41">
        <f>SUMIFS(DDH_Xuyen!$R:$R,DDH_Xuyen!$D:$D,AI$1,DDH_Xuyen!$K:$K,$A53)+SUMIFS(DDH_Thư!$R:$R,DDH_Thư!$D:$D,AI$1,DDH_Thư!$K:$K,$A53)</f>
        <v>0</v>
      </c>
      <c r="AJ53" s="41">
        <f>SUMIFS(DDH_Xuyen!$R:$R,DDH_Xuyen!$D:$D,AJ$1,DDH_Xuyen!$K:$K,$A53)+SUMIFS(DDH_Thư!$R:$R,DDH_Thư!$D:$D,AJ$1,DDH_Thư!$K:$K,$A53)</f>
        <v>0</v>
      </c>
    </row>
    <row r="54" spans="1:36" ht="18.75" hidden="1" customHeight="1" x14ac:dyDescent="0.25">
      <c r="A54" s="23" t="s">
        <v>7271</v>
      </c>
      <c r="B54" s="22" t="s">
        <v>7683</v>
      </c>
      <c r="C54" s="24" t="s">
        <v>29</v>
      </c>
      <c r="D54" t="str">
        <f t="shared" si="1"/>
        <v>Không kinh doanh</v>
      </c>
      <c r="E54" s="43">
        <f t="shared" si="2"/>
        <v>0</v>
      </c>
      <c r="F54" s="43"/>
      <c r="G54" s="41">
        <f>SUMIFS(DDH_Xuyen!$R:$R,DDH_Xuyen!$D:$D,G$1,DDH_Xuyen!$K:$K,$A54)+SUMIFS(DDH_Thư!$R:$R,DDH_Thư!$D:$D,G$1,DDH_Thư!$K:$K,$A54)</f>
        <v>0</v>
      </c>
      <c r="H54" s="41">
        <f>SUMIFS(DDH_Xuyen!$R:$R,DDH_Xuyen!$D:$D,H$1,DDH_Xuyen!$K:$K,$A54)+SUMIFS(DDH_Thư!$R:$R,DDH_Thư!$D:$D,H$1,DDH_Thư!$K:$K,$A54)</f>
        <v>0</v>
      </c>
      <c r="I54" s="41">
        <f>SUMIFS(DDH_Xuyen!$R:$R,DDH_Xuyen!$D:$D,I$1,DDH_Xuyen!$K:$K,$A54)+SUMIFS(DDH_Thư!$R:$R,DDH_Thư!$D:$D,I$1,DDH_Thư!$K:$K,$A54)</f>
        <v>0</v>
      </c>
      <c r="J54" s="41">
        <f>SUMIFS(DDH_Xuyen!$R:$R,DDH_Xuyen!$D:$D,J$1,DDH_Xuyen!$K:$K,$A54)+SUMIFS(DDH_Thư!$R:$R,DDH_Thư!$D:$D,J$1,DDH_Thư!$K:$K,$A54)</f>
        <v>0</v>
      </c>
      <c r="K54" s="41">
        <f>SUMIFS(DDH_Xuyen!$R:$R,DDH_Xuyen!$D:$D,K$1,DDH_Xuyen!$K:$K,$A54)+SUMIFS(DDH_Thư!$R:$R,DDH_Thư!$D:$D,K$1,DDH_Thư!$K:$K,$A54)</f>
        <v>0</v>
      </c>
      <c r="L54" s="41">
        <f>SUMIFS(DDH_Xuyen!$R:$R,DDH_Xuyen!$D:$D,L$1,DDH_Xuyen!$K:$K,$A54)+SUMIFS(DDH_Thư!$R:$R,DDH_Thư!$D:$D,L$1,DDH_Thư!$K:$K,$A54)</f>
        <v>0</v>
      </c>
      <c r="M54" s="41">
        <f>SUMIFS(DDH_Xuyen!$R:$R,DDH_Xuyen!$D:$D,M$1,DDH_Xuyen!$K:$K,$A54)+SUMIFS(DDH_Thư!$R:$R,DDH_Thư!$D:$D,M$1,DDH_Thư!$K:$K,$A54)</f>
        <v>0</v>
      </c>
      <c r="N54" s="41">
        <f>SUMIFS(DDH_Xuyen!$R:$R,DDH_Xuyen!$D:$D,N$1,DDH_Xuyen!$K:$K,$A54)+SUMIFS(DDH_Thư!$R:$R,DDH_Thư!$D:$D,N$1,DDH_Thư!$K:$K,$A54)</f>
        <v>0</v>
      </c>
      <c r="O54" s="41">
        <f>SUMIFS(DDH_Xuyen!$R:$R,DDH_Xuyen!$D:$D,O$1,DDH_Xuyen!$K:$K,$A54)+SUMIFS(DDH_Thư!$R:$R,DDH_Thư!$D:$D,O$1,DDH_Thư!$K:$K,$A54)</f>
        <v>0</v>
      </c>
      <c r="P54" s="41">
        <f>SUMIFS(DDH_Xuyen!$R:$R,DDH_Xuyen!$D:$D,P$1,DDH_Xuyen!$K:$K,$A54)+SUMIFS(DDH_Thư!$R:$R,DDH_Thư!$D:$D,P$1,DDH_Thư!$K:$K,$A54)</f>
        <v>0</v>
      </c>
      <c r="Q54" s="41">
        <f>SUMIFS(DDH_Xuyen!$R:$R,DDH_Xuyen!$D:$D,Q$1,DDH_Xuyen!$K:$K,$A54)+SUMIFS(DDH_Thư!$R:$R,DDH_Thư!$D:$D,Q$1,DDH_Thư!$K:$K,$A54)</f>
        <v>0</v>
      </c>
      <c r="R54" s="41">
        <f>SUMIFS(DDH_Xuyen!$R:$R,DDH_Xuyen!$D:$D,R$1,DDH_Xuyen!$K:$K,$A54)+SUMIFS(DDH_Thư!$R:$R,DDH_Thư!$D:$D,R$1,DDH_Thư!$K:$K,$A54)</f>
        <v>0</v>
      </c>
      <c r="S54" s="41">
        <f>SUMIFS(DDH_Xuyen!$R:$R,DDH_Xuyen!$D:$D,S$1,DDH_Xuyen!$K:$K,$A54)+SUMIFS(DDH_Thư!$R:$R,DDH_Thư!$D:$D,S$1,DDH_Thư!$K:$K,$A54)</f>
        <v>0</v>
      </c>
      <c r="T54" s="41">
        <f>SUMIFS(DDH_Xuyen!$R:$R,DDH_Xuyen!$D:$D,T$1,DDH_Xuyen!$K:$K,$A54)+SUMIFS(DDH_Thư!$R:$R,DDH_Thư!$D:$D,T$1,DDH_Thư!$K:$K,$A54)</f>
        <v>0</v>
      </c>
      <c r="U54" s="41">
        <f>SUMIFS(DDH_Xuyen!$R:$R,DDH_Xuyen!$D:$D,U$1,DDH_Xuyen!$K:$K,$A54)+SUMIFS(DDH_Thư!$R:$R,DDH_Thư!$D:$D,U$1,DDH_Thư!$K:$K,$A54)</f>
        <v>0</v>
      </c>
      <c r="V54" s="41">
        <f>SUMIFS(DDH_Xuyen!$R:$R,DDH_Xuyen!$D:$D,V$1,DDH_Xuyen!$K:$K,$A54)+SUMIFS(DDH_Thư!$R:$R,DDH_Thư!$D:$D,V$1,DDH_Thư!$K:$K,$A54)</f>
        <v>0</v>
      </c>
      <c r="W54" s="41">
        <f>SUMIFS(DDH_Xuyen!$R:$R,DDH_Xuyen!$D:$D,W$1,DDH_Xuyen!$K:$K,$A54)+SUMIFS(DDH_Thư!$R:$R,DDH_Thư!$D:$D,W$1,DDH_Thư!$K:$K,$A54)</f>
        <v>0</v>
      </c>
      <c r="X54" s="41">
        <f>SUMIFS(DDH_Xuyen!$R:$R,DDH_Xuyen!$D:$D,X$1,DDH_Xuyen!$K:$K,$A54)+SUMIFS(DDH_Thư!$R:$R,DDH_Thư!$D:$D,X$1,DDH_Thư!$K:$K,$A54)</f>
        <v>0</v>
      </c>
      <c r="Y54" s="41">
        <f>SUMIFS(DDH_Xuyen!$R:$R,DDH_Xuyen!$D:$D,Y$1,DDH_Xuyen!$K:$K,$A54)+SUMIFS(DDH_Thư!$R:$R,DDH_Thư!$D:$D,Y$1,DDH_Thư!$K:$K,$A54)</f>
        <v>0</v>
      </c>
      <c r="Z54" s="41">
        <f>SUMIFS(DDH_Xuyen!$R:$R,DDH_Xuyen!$D:$D,Z$1,DDH_Xuyen!$K:$K,$A54)+SUMIFS(DDH_Thư!$R:$R,DDH_Thư!$D:$D,Z$1,DDH_Thư!$K:$K,$A54)</f>
        <v>0</v>
      </c>
      <c r="AA54" s="41">
        <f>SUMIFS(DDH_Xuyen!$R:$R,DDH_Xuyen!$D:$D,AA$1,DDH_Xuyen!$K:$K,$A54)+SUMIFS(DDH_Thư!$R:$R,DDH_Thư!$D:$D,AA$1,DDH_Thư!$K:$K,$A54)</f>
        <v>0</v>
      </c>
      <c r="AB54" s="41">
        <f>SUMIFS(DDH_Xuyen!$R:$R,DDH_Xuyen!$D:$D,AB$1,DDH_Xuyen!$K:$K,$A54)+SUMIFS(DDH_Thư!$R:$R,DDH_Thư!$D:$D,AB$1,DDH_Thư!$K:$K,$A54)</f>
        <v>0</v>
      </c>
      <c r="AC54" s="41">
        <f>SUMIFS(DDH_Xuyen!$R:$R,DDH_Xuyen!$D:$D,AC$1,DDH_Xuyen!$K:$K,$A54)+SUMIFS(DDH_Thư!$R:$R,DDH_Thư!$D:$D,AC$1,DDH_Thư!$K:$K,$A54)</f>
        <v>0</v>
      </c>
      <c r="AD54" s="41">
        <f>SUMIFS(DDH_Xuyen!$R:$R,DDH_Xuyen!$D:$D,AD$1,DDH_Xuyen!$K:$K,$A54)+SUMIFS(DDH_Thư!$R:$R,DDH_Thư!$D:$D,AD$1,DDH_Thư!$K:$K,$A54)</f>
        <v>0</v>
      </c>
      <c r="AE54" s="41">
        <f>SUMIFS(DDH_Xuyen!$R:$R,DDH_Xuyen!$D:$D,AE$1,DDH_Xuyen!$K:$K,$A54)+SUMIFS(DDH_Thư!$R:$R,DDH_Thư!$D:$D,AE$1,DDH_Thư!$K:$K,$A54)</f>
        <v>0</v>
      </c>
      <c r="AF54" s="41">
        <f>SUMIFS(DDH_Xuyen!$R:$R,DDH_Xuyen!$D:$D,AF$1,DDH_Xuyen!$K:$K,$A54)+SUMIFS(DDH_Thư!$R:$R,DDH_Thư!$D:$D,AF$1,DDH_Thư!$K:$K,$A54)</f>
        <v>0</v>
      </c>
      <c r="AG54" s="41">
        <f>SUMIFS(DDH_Xuyen!$R:$R,DDH_Xuyen!$D:$D,AG$1,DDH_Xuyen!$K:$K,$A54)+SUMIFS(DDH_Thư!$R:$R,DDH_Thư!$D:$D,AG$1,DDH_Thư!$K:$K,$A54)</f>
        <v>0</v>
      </c>
      <c r="AH54" s="41">
        <f>SUMIFS(DDH_Xuyen!$R:$R,DDH_Xuyen!$D:$D,AH$1,DDH_Xuyen!$K:$K,$A54)+SUMIFS(DDH_Thư!$R:$R,DDH_Thư!$D:$D,AH$1,DDH_Thư!$K:$K,$A54)</f>
        <v>0</v>
      </c>
      <c r="AI54" s="41">
        <f>SUMIFS(DDH_Xuyen!$R:$R,DDH_Xuyen!$D:$D,AI$1,DDH_Xuyen!$K:$K,$A54)+SUMIFS(DDH_Thư!$R:$R,DDH_Thư!$D:$D,AI$1,DDH_Thư!$K:$K,$A54)</f>
        <v>0</v>
      </c>
      <c r="AJ54" s="41">
        <f>SUMIFS(DDH_Xuyen!$R:$R,DDH_Xuyen!$D:$D,AJ$1,DDH_Xuyen!$K:$K,$A54)+SUMIFS(DDH_Thư!$R:$R,DDH_Thư!$D:$D,AJ$1,DDH_Thư!$K:$K,$A54)</f>
        <v>0</v>
      </c>
    </row>
    <row r="55" spans="1:36" ht="18.75" customHeight="1" x14ac:dyDescent="0.25">
      <c r="A55" s="23" t="s">
        <v>32</v>
      </c>
      <c r="B55" s="22" t="s">
        <v>33</v>
      </c>
      <c r="C55" s="24" t="s">
        <v>29</v>
      </c>
      <c r="D55" t="str">
        <f t="shared" si="1"/>
        <v>Đang kinh doanh</v>
      </c>
      <c r="E55" s="43">
        <f t="shared" si="2"/>
        <v>7999</v>
      </c>
      <c r="F55" s="43"/>
      <c r="G55" s="41">
        <f>SUMIFS(DDH_Xuyen!$R:$R,DDH_Xuyen!$D:$D,G$1,DDH_Xuyen!$K:$K,$A55)+SUMIFS(DDH_Thư!$R:$R,DDH_Thư!$D:$D,G$1,DDH_Thư!$K:$K,$A55)</f>
        <v>487</v>
      </c>
      <c r="H55" s="41">
        <f>SUMIFS(DDH_Xuyen!$R:$R,DDH_Xuyen!$D:$D,H$1,DDH_Xuyen!$K:$K,$A55)+SUMIFS(DDH_Thư!$R:$R,DDH_Thư!$D:$D,H$1,DDH_Thư!$K:$K,$A55)</f>
        <v>588</v>
      </c>
      <c r="I55" s="41">
        <f>SUMIFS(DDH_Xuyen!$R:$R,DDH_Xuyen!$D:$D,I$1,DDH_Xuyen!$K:$K,$A55)+SUMIFS(DDH_Thư!$R:$R,DDH_Thư!$D:$D,I$1,DDH_Thư!$K:$K,$A55)</f>
        <v>621</v>
      </c>
      <c r="J55" s="41">
        <f>SUMIFS(DDH_Xuyen!$R:$R,DDH_Xuyen!$D:$D,J$1,DDH_Xuyen!$K:$K,$A55)+SUMIFS(DDH_Thư!$R:$R,DDH_Thư!$D:$D,J$1,DDH_Thư!$K:$K,$A55)</f>
        <v>564</v>
      </c>
      <c r="K55" s="41">
        <f>SUMIFS(DDH_Xuyen!$R:$R,DDH_Xuyen!$D:$D,K$1,DDH_Xuyen!$K:$K,$A55)+SUMIFS(DDH_Thư!$R:$R,DDH_Thư!$D:$D,K$1,DDH_Thư!$K:$K,$A55)</f>
        <v>754</v>
      </c>
      <c r="L55" s="41">
        <f>SUMIFS(DDH_Xuyen!$R:$R,DDH_Xuyen!$D:$D,L$1,DDH_Xuyen!$K:$K,$A55)+SUMIFS(DDH_Thư!$R:$R,DDH_Thư!$D:$D,L$1,DDH_Thư!$K:$K,$A55)</f>
        <v>576</v>
      </c>
      <c r="M55" s="41">
        <f>SUMIFS(DDH_Xuyen!$R:$R,DDH_Xuyen!$D:$D,M$1,DDH_Xuyen!$K:$K,$A55)+SUMIFS(DDH_Thư!$R:$R,DDH_Thư!$D:$D,M$1,DDH_Thư!$K:$K,$A55)</f>
        <v>45</v>
      </c>
      <c r="N55" s="41">
        <f>SUMIFS(DDH_Xuyen!$R:$R,DDH_Xuyen!$D:$D,N$1,DDH_Xuyen!$K:$K,$A55)+SUMIFS(DDH_Thư!$R:$R,DDH_Thư!$D:$D,N$1,DDH_Thư!$K:$K,$A55)</f>
        <v>1237</v>
      </c>
      <c r="O55" s="41">
        <f>SUMIFS(DDH_Xuyen!$R:$R,DDH_Xuyen!$D:$D,O$1,DDH_Xuyen!$K:$K,$A55)+SUMIFS(DDH_Thư!$R:$R,DDH_Thư!$D:$D,O$1,DDH_Thư!$K:$K,$A55)</f>
        <v>870</v>
      </c>
      <c r="P55" s="41">
        <f>SUMIFS(DDH_Xuyen!$R:$R,DDH_Xuyen!$D:$D,P$1,DDH_Xuyen!$K:$K,$A55)+SUMIFS(DDH_Thư!$R:$R,DDH_Thư!$D:$D,P$1,DDH_Thư!$K:$K,$A55)</f>
        <v>713</v>
      </c>
      <c r="Q55" s="41">
        <f>SUMIFS(DDH_Xuyen!$R:$R,DDH_Xuyen!$D:$D,Q$1,DDH_Xuyen!$K:$K,$A55)+SUMIFS(DDH_Thư!$R:$R,DDH_Thư!$D:$D,Q$1,DDH_Thư!$K:$K,$A55)</f>
        <v>642</v>
      </c>
      <c r="R55" s="41">
        <f>SUMIFS(DDH_Xuyen!$R:$R,DDH_Xuyen!$D:$D,R$1,DDH_Xuyen!$K:$K,$A55)+SUMIFS(DDH_Thư!$R:$R,DDH_Thư!$D:$D,R$1,DDH_Thư!$K:$K,$A55)</f>
        <v>587</v>
      </c>
      <c r="S55" s="41">
        <f>SUMIFS(DDH_Xuyen!$R:$R,DDH_Xuyen!$D:$D,S$1,DDH_Xuyen!$K:$K,$A55)+SUMIFS(DDH_Thư!$R:$R,DDH_Thư!$D:$D,S$1,DDH_Thư!$K:$K,$A55)</f>
        <v>315</v>
      </c>
      <c r="T55" s="41">
        <f>SUMIFS(DDH_Xuyen!$R:$R,DDH_Xuyen!$D:$D,T$1,DDH_Xuyen!$K:$K,$A55)+SUMIFS(DDH_Thư!$R:$R,DDH_Thư!$D:$D,T$1,DDH_Thư!$K:$K,$A55)</f>
        <v>0</v>
      </c>
      <c r="U55" s="41">
        <f>SUMIFS(DDH_Xuyen!$R:$R,DDH_Xuyen!$D:$D,U$1,DDH_Xuyen!$K:$K,$A55)+SUMIFS(DDH_Thư!$R:$R,DDH_Thư!$D:$D,U$1,DDH_Thư!$K:$K,$A55)</f>
        <v>0</v>
      </c>
      <c r="V55" s="41">
        <f>SUMIFS(DDH_Xuyen!$R:$R,DDH_Xuyen!$D:$D,V$1,DDH_Xuyen!$K:$K,$A55)+SUMIFS(DDH_Thư!$R:$R,DDH_Thư!$D:$D,V$1,DDH_Thư!$K:$K,$A55)</f>
        <v>0</v>
      </c>
      <c r="W55" s="41">
        <f>SUMIFS(DDH_Xuyen!$R:$R,DDH_Xuyen!$D:$D,W$1,DDH_Xuyen!$K:$K,$A55)+SUMIFS(DDH_Thư!$R:$R,DDH_Thư!$D:$D,W$1,DDH_Thư!$K:$K,$A55)</f>
        <v>0</v>
      </c>
      <c r="X55" s="41">
        <f>SUMIFS(DDH_Xuyen!$R:$R,DDH_Xuyen!$D:$D,X$1,DDH_Xuyen!$K:$K,$A55)+SUMIFS(DDH_Thư!$R:$R,DDH_Thư!$D:$D,X$1,DDH_Thư!$K:$K,$A55)</f>
        <v>0</v>
      </c>
      <c r="Y55" s="41">
        <f>SUMIFS(DDH_Xuyen!$R:$R,DDH_Xuyen!$D:$D,Y$1,DDH_Xuyen!$K:$K,$A55)+SUMIFS(DDH_Thư!$R:$R,DDH_Thư!$D:$D,Y$1,DDH_Thư!$K:$K,$A55)</f>
        <v>0</v>
      </c>
      <c r="Z55" s="41">
        <f>SUMIFS(DDH_Xuyen!$R:$R,DDH_Xuyen!$D:$D,Z$1,DDH_Xuyen!$K:$K,$A55)+SUMIFS(DDH_Thư!$R:$R,DDH_Thư!$D:$D,Z$1,DDH_Thư!$K:$K,$A55)</f>
        <v>0</v>
      </c>
      <c r="AA55" s="41">
        <f>SUMIFS(DDH_Xuyen!$R:$R,DDH_Xuyen!$D:$D,AA$1,DDH_Xuyen!$K:$K,$A55)+SUMIFS(DDH_Thư!$R:$R,DDH_Thư!$D:$D,AA$1,DDH_Thư!$K:$K,$A55)</f>
        <v>0</v>
      </c>
      <c r="AB55" s="41">
        <f>SUMIFS(DDH_Xuyen!$R:$R,DDH_Xuyen!$D:$D,AB$1,DDH_Xuyen!$K:$K,$A55)+SUMIFS(DDH_Thư!$R:$R,DDH_Thư!$D:$D,AB$1,DDH_Thư!$K:$K,$A55)</f>
        <v>0</v>
      </c>
      <c r="AC55" s="41">
        <f>SUMIFS(DDH_Xuyen!$R:$R,DDH_Xuyen!$D:$D,AC$1,DDH_Xuyen!$K:$K,$A55)+SUMIFS(DDH_Thư!$R:$R,DDH_Thư!$D:$D,AC$1,DDH_Thư!$K:$K,$A55)</f>
        <v>0</v>
      </c>
      <c r="AD55" s="41">
        <f>SUMIFS(DDH_Xuyen!$R:$R,DDH_Xuyen!$D:$D,AD$1,DDH_Xuyen!$K:$K,$A55)+SUMIFS(DDH_Thư!$R:$R,DDH_Thư!$D:$D,AD$1,DDH_Thư!$K:$K,$A55)</f>
        <v>0</v>
      </c>
      <c r="AE55" s="41">
        <f>SUMIFS(DDH_Xuyen!$R:$R,DDH_Xuyen!$D:$D,AE$1,DDH_Xuyen!$K:$K,$A55)+SUMIFS(DDH_Thư!$R:$R,DDH_Thư!$D:$D,AE$1,DDH_Thư!$K:$K,$A55)</f>
        <v>0</v>
      </c>
      <c r="AF55" s="41">
        <f>SUMIFS(DDH_Xuyen!$R:$R,DDH_Xuyen!$D:$D,AF$1,DDH_Xuyen!$K:$K,$A55)+SUMIFS(DDH_Thư!$R:$R,DDH_Thư!$D:$D,AF$1,DDH_Thư!$K:$K,$A55)</f>
        <v>0</v>
      </c>
      <c r="AG55" s="41">
        <f>SUMIFS(DDH_Xuyen!$R:$R,DDH_Xuyen!$D:$D,AG$1,DDH_Xuyen!$K:$K,$A55)+SUMIFS(DDH_Thư!$R:$R,DDH_Thư!$D:$D,AG$1,DDH_Thư!$K:$K,$A55)</f>
        <v>0</v>
      </c>
      <c r="AH55" s="41">
        <f>SUMIFS(DDH_Xuyen!$R:$R,DDH_Xuyen!$D:$D,AH$1,DDH_Xuyen!$K:$K,$A55)+SUMIFS(DDH_Thư!$R:$R,DDH_Thư!$D:$D,AH$1,DDH_Thư!$K:$K,$A55)</f>
        <v>0</v>
      </c>
      <c r="AI55" s="41">
        <f>SUMIFS(DDH_Xuyen!$R:$R,DDH_Xuyen!$D:$D,AI$1,DDH_Xuyen!$K:$K,$A55)+SUMIFS(DDH_Thư!$R:$R,DDH_Thư!$D:$D,AI$1,DDH_Thư!$K:$K,$A55)</f>
        <v>0</v>
      </c>
      <c r="AJ55" s="41">
        <f>SUMIFS(DDH_Xuyen!$R:$R,DDH_Xuyen!$D:$D,AJ$1,DDH_Xuyen!$K:$K,$A55)+SUMIFS(DDH_Thư!$R:$R,DDH_Thư!$D:$D,AJ$1,DDH_Thư!$K:$K,$A55)</f>
        <v>0</v>
      </c>
    </row>
    <row r="56" spans="1:36" ht="18.75" hidden="1" customHeight="1" x14ac:dyDescent="0.25">
      <c r="A56" s="23" t="s">
        <v>7684</v>
      </c>
      <c r="B56" s="22" t="s">
        <v>7685</v>
      </c>
      <c r="C56" s="24" t="s">
        <v>29</v>
      </c>
      <c r="D56" t="str">
        <f t="shared" si="1"/>
        <v>Không kinh doanh</v>
      </c>
      <c r="E56" s="43">
        <f t="shared" si="2"/>
        <v>0</v>
      </c>
      <c r="F56" s="43"/>
      <c r="G56" s="41">
        <f>SUMIFS(DDH_Xuyen!$R:$R,DDH_Xuyen!$D:$D,G$1,DDH_Xuyen!$K:$K,$A56)+SUMIFS(DDH_Thư!$R:$R,DDH_Thư!$D:$D,G$1,DDH_Thư!$K:$K,$A56)</f>
        <v>0</v>
      </c>
      <c r="H56" s="41">
        <f>SUMIFS(DDH_Xuyen!$R:$R,DDH_Xuyen!$D:$D,H$1,DDH_Xuyen!$K:$K,$A56)+SUMIFS(DDH_Thư!$R:$R,DDH_Thư!$D:$D,H$1,DDH_Thư!$K:$K,$A56)</f>
        <v>0</v>
      </c>
      <c r="I56" s="41">
        <f>SUMIFS(DDH_Xuyen!$R:$R,DDH_Xuyen!$D:$D,I$1,DDH_Xuyen!$K:$K,$A56)+SUMIFS(DDH_Thư!$R:$R,DDH_Thư!$D:$D,I$1,DDH_Thư!$K:$K,$A56)</f>
        <v>0</v>
      </c>
      <c r="J56" s="41">
        <f>SUMIFS(DDH_Xuyen!$R:$R,DDH_Xuyen!$D:$D,J$1,DDH_Xuyen!$K:$K,$A56)+SUMIFS(DDH_Thư!$R:$R,DDH_Thư!$D:$D,J$1,DDH_Thư!$K:$K,$A56)</f>
        <v>0</v>
      </c>
      <c r="K56" s="41">
        <f>SUMIFS(DDH_Xuyen!$R:$R,DDH_Xuyen!$D:$D,K$1,DDH_Xuyen!$K:$K,$A56)+SUMIFS(DDH_Thư!$R:$R,DDH_Thư!$D:$D,K$1,DDH_Thư!$K:$K,$A56)</f>
        <v>0</v>
      </c>
      <c r="L56" s="41">
        <f>SUMIFS(DDH_Xuyen!$R:$R,DDH_Xuyen!$D:$D,L$1,DDH_Xuyen!$K:$K,$A56)+SUMIFS(DDH_Thư!$R:$R,DDH_Thư!$D:$D,L$1,DDH_Thư!$K:$K,$A56)</f>
        <v>0</v>
      </c>
      <c r="M56" s="41">
        <f>SUMIFS(DDH_Xuyen!$R:$R,DDH_Xuyen!$D:$D,M$1,DDH_Xuyen!$K:$K,$A56)+SUMIFS(DDH_Thư!$R:$R,DDH_Thư!$D:$D,M$1,DDH_Thư!$K:$K,$A56)</f>
        <v>0</v>
      </c>
      <c r="N56" s="41">
        <f>SUMIFS(DDH_Xuyen!$R:$R,DDH_Xuyen!$D:$D,N$1,DDH_Xuyen!$K:$K,$A56)+SUMIFS(DDH_Thư!$R:$R,DDH_Thư!$D:$D,N$1,DDH_Thư!$K:$K,$A56)</f>
        <v>0</v>
      </c>
      <c r="O56" s="41">
        <f>SUMIFS(DDH_Xuyen!$R:$R,DDH_Xuyen!$D:$D,O$1,DDH_Xuyen!$K:$K,$A56)+SUMIFS(DDH_Thư!$R:$R,DDH_Thư!$D:$D,O$1,DDH_Thư!$K:$K,$A56)</f>
        <v>0</v>
      </c>
      <c r="P56" s="41">
        <f>SUMIFS(DDH_Xuyen!$R:$R,DDH_Xuyen!$D:$D,P$1,DDH_Xuyen!$K:$K,$A56)+SUMIFS(DDH_Thư!$R:$R,DDH_Thư!$D:$D,P$1,DDH_Thư!$K:$K,$A56)</f>
        <v>0</v>
      </c>
      <c r="Q56" s="41">
        <f>SUMIFS(DDH_Xuyen!$R:$R,DDH_Xuyen!$D:$D,Q$1,DDH_Xuyen!$K:$K,$A56)+SUMIFS(DDH_Thư!$R:$R,DDH_Thư!$D:$D,Q$1,DDH_Thư!$K:$K,$A56)</f>
        <v>0</v>
      </c>
      <c r="R56" s="41">
        <f>SUMIFS(DDH_Xuyen!$R:$R,DDH_Xuyen!$D:$D,R$1,DDH_Xuyen!$K:$K,$A56)+SUMIFS(DDH_Thư!$R:$R,DDH_Thư!$D:$D,R$1,DDH_Thư!$K:$K,$A56)</f>
        <v>0</v>
      </c>
      <c r="S56" s="41">
        <f>SUMIFS(DDH_Xuyen!$R:$R,DDH_Xuyen!$D:$D,S$1,DDH_Xuyen!$K:$K,$A56)+SUMIFS(DDH_Thư!$R:$R,DDH_Thư!$D:$D,S$1,DDH_Thư!$K:$K,$A56)</f>
        <v>0</v>
      </c>
      <c r="T56" s="41">
        <f>SUMIFS(DDH_Xuyen!$R:$R,DDH_Xuyen!$D:$D,T$1,DDH_Xuyen!$K:$K,$A56)+SUMIFS(DDH_Thư!$R:$R,DDH_Thư!$D:$D,T$1,DDH_Thư!$K:$K,$A56)</f>
        <v>0</v>
      </c>
      <c r="U56" s="41">
        <f>SUMIFS(DDH_Xuyen!$R:$R,DDH_Xuyen!$D:$D,U$1,DDH_Xuyen!$K:$K,$A56)+SUMIFS(DDH_Thư!$R:$R,DDH_Thư!$D:$D,U$1,DDH_Thư!$K:$K,$A56)</f>
        <v>0</v>
      </c>
      <c r="V56" s="41">
        <f>SUMIFS(DDH_Xuyen!$R:$R,DDH_Xuyen!$D:$D,V$1,DDH_Xuyen!$K:$K,$A56)+SUMIFS(DDH_Thư!$R:$R,DDH_Thư!$D:$D,V$1,DDH_Thư!$K:$K,$A56)</f>
        <v>0</v>
      </c>
      <c r="W56" s="41">
        <f>SUMIFS(DDH_Xuyen!$R:$R,DDH_Xuyen!$D:$D,W$1,DDH_Xuyen!$K:$K,$A56)+SUMIFS(DDH_Thư!$R:$R,DDH_Thư!$D:$D,W$1,DDH_Thư!$K:$K,$A56)</f>
        <v>0</v>
      </c>
      <c r="X56" s="41">
        <f>SUMIFS(DDH_Xuyen!$R:$R,DDH_Xuyen!$D:$D,X$1,DDH_Xuyen!$K:$K,$A56)+SUMIFS(DDH_Thư!$R:$R,DDH_Thư!$D:$D,X$1,DDH_Thư!$K:$K,$A56)</f>
        <v>0</v>
      </c>
      <c r="Y56" s="41">
        <f>SUMIFS(DDH_Xuyen!$R:$R,DDH_Xuyen!$D:$D,Y$1,DDH_Xuyen!$K:$K,$A56)+SUMIFS(DDH_Thư!$R:$R,DDH_Thư!$D:$D,Y$1,DDH_Thư!$K:$K,$A56)</f>
        <v>0</v>
      </c>
      <c r="Z56" s="41">
        <f>SUMIFS(DDH_Xuyen!$R:$R,DDH_Xuyen!$D:$D,Z$1,DDH_Xuyen!$K:$K,$A56)+SUMIFS(DDH_Thư!$R:$R,DDH_Thư!$D:$D,Z$1,DDH_Thư!$K:$K,$A56)</f>
        <v>0</v>
      </c>
      <c r="AA56" s="41">
        <f>SUMIFS(DDH_Xuyen!$R:$R,DDH_Xuyen!$D:$D,AA$1,DDH_Xuyen!$K:$K,$A56)+SUMIFS(DDH_Thư!$R:$R,DDH_Thư!$D:$D,AA$1,DDH_Thư!$K:$K,$A56)</f>
        <v>0</v>
      </c>
      <c r="AB56" s="41">
        <f>SUMIFS(DDH_Xuyen!$R:$R,DDH_Xuyen!$D:$D,AB$1,DDH_Xuyen!$K:$K,$A56)+SUMIFS(DDH_Thư!$R:$R,DDH_Thư!$D:$D,AB$1,DDH_Thư!$K:$K,$A56)</f>
        <v>0</v>
      </c>
      <c r="AC56" s="41">
        <f>SUMIFS(DDH_Xuyen!$R:$R,DDH_Xuyen!$D:$D,AC$1,DDH_Xuyen!$K:$K,$A56)+SUMIFS(DDH_Thư!$R:$R,DDH_Thư!$D:$D,AC$1,DDH_Thư!$K:$K,$A56)</f>
        <v>0</v>
      </c>
      <c r="AD56" s="41">
        <f>SUMIFS(DDH_Xuyen!$R:$R,DDH_Xuyen!$D:$D,AD$1,DDH_Xuyen!$K:$K,$A56)+SUMIFS(DDH_Thư!$R:$R,DDH_Thư!$D:$D,AD$1,DDH_Thư!$K:$K,$A56)</f>
        <v>0</v>
      </c>
      <c r="AE56" s="41">
        <f>SUMIFS(DDH_Xuyen!$R:$R,DDH_Xuyen!$D:$D,AE$1,DDH_Xuyen!$K:$K,$A56)+SUMIFS(DDH_Thư!$R:$R,DDH_Thư!$D:$D,AE$1,DDH_Thư!$K:$K,$A56)</f>
        <v>0</v>
      </c>
      <c r="AF56" s="41">
        <f>SUMIFS(DDH_Xuyen!$R:$R,DDH_Xuyen!$D:$D,AF$1,DDH_Xuyen!$K:$K,$A56)+SUMIFS(DDH_Thư!$R:$R,DDH_Thư!$D:$D,AF$1,DDH_Thư!$K:$K,$A56)</f>
        <v>0</v>
      </c>
      <c r="AG56" s="41">
        <f>SUMIFS(DDH_Xuyen!$R:$R,DDH_Xuyen!$D:$D,AG$1,DDH_Xuyen!$K:$K,$A56)+SUMIFS(DDH_Thư!$R:$R,DDH_Thư!$D:$D,AG$1,DDH_Thư!$K:$K,$A56)</f>
        <v>0</v>
      </c>
      <c r="AH56" s="41">
        <f>SUMIFS(DDH_Xuyen!$R:$R,DDH_Xuyen!$D:$D,AH$1,DDH_Xuyen!$K:$K,$A56)+SUMIFS(DDH_Thư!$R:$R,DDH_Thư!$D:$D,AH$1,DDH_Thư!$K:$K,$A56)</f>
        <v>0</v>
      </c>
      <c r="AI56" s="41">
        <f>SUMIFS(DDH_Xuyen!$R:$R,DDH_Xuyen!$D:$D,AI$1,DDH_Xuyen!$K:$K,$A56)+SUMIFS(DDH_Thư!$R:$R,DDH_Thư!$D:$D,AI$1,DDH_Thư!$K:$K,$A56)</f>
        <v>0</v>
      </c>
      <c r="AJ56" s="41">
        <f>SUMIFS(DDH_Xuyen!$R:$R,DDH_Xuyen!$D:$D,AJ$1,DDH_Xuyen!$K:$K,$A56)+SUMIFS(DDH_Thư!$R:$R,DDH_Thư!$D:$D,AJ$1,DDH_Thư!$K:$K,$A56)</f>
        <v>0</v>
      </c>
    </row>
    <row r="57" spans="1:36" ht="18.75" hidden="1" customHeight="1" x14ac:dyDescent="0.25">
      <c r="A57" s="23" t="s">
        <v>7686</v>
      </c>
      <c r="B57" s="22" t="s">
        <v>7687</v>
      </c>
      <c r="C57" s="24" t="s">
        <v>29</v>
      </c>
      <c r="D57" t="str">
        <f t="shared" si="1"/>
        <v>Không kinh doanh</v>
      </c>
      <c r="E57" s="43">
        <f t="shared" si="2"/>
        <v>0</v>
      </c>
      <c r="F57" s="43"/>
      <c r="G57" s="41">
        <f>SUMIFS(DDH_Xuyen!$R:$R,DDH_Xuyen!$D:$D,G$1,DDH_Xuyen!$K:$K,$A57)+SUMIFS(DDH_Thư!$R:$R,DDH_Thư!$D:$D,G$1,DDH_Thư!$K:$K,$A57)</f>
        <v>0</v>
      </c>
      <c r="H57" s="41">
        <f>SUMIFS(DDH_Xuyen!$R:$R,DDH_Xuyen!$D:$D,H$1,DDH_Xuyen!$K:$K,$A57)+SUMIFS(DDH_Thư!$R:$R,DDH_Thư!$D:$D,H$1,DDH_Thư!$K:$K,$A57)</f>
        <v>0</v>
      </c>
      <c r="I57" s="41">
        <f>SUMIFS(DDH_Xuyen!$R:$R,DDH_Xuyen!$D:$D,I$1,DDH_Xuyen!$K:$K,$A57)+SUMIFS(DDH_Thư!$R:$R,DDH_Thư!$D:$D,I$1,DDH_Thư!$K:$K,$A57)</f>
        <v>0</v>
      </c>
      <c r="J57" s="41">
        <f>SUMIFS(DDH_Xuyen!$R:$R,DDH_Xuyen!$D:$D,J$1,DDH_Xuyen!$K:$K,$A57)+SUMIFS(DDH_Thư!$R:$R,DDH_Thư!$D:$D,J$1,DDH_Thư!$K:$K,$A57)</f>
        <v>0</v>
      </c>
      <c r="K57" s="41">
        <f>SUMIFS(DDH_Xuyen!$R:$R,DDH_Xuyen!$D:$D,K$1,DDH_Xuyen!$K:$K,$A57)+SUMIFS(DDH_Thư!$R:$R,DDH_Thư!$D:$D,K$1,DDH_Thư!$K:$K,$A57)</f>
        <v>0</v>
      </c>
      <c r="L57" s="41">
        <f>SUMIFS(DDH_Xuyen!$R:$R,DDH_Xuyen!$D:$D,L$1,DDH_Xuyen!$K:$K,$A57)+SUMIFS(DDH_Thư!$R:$R,DDH_Thư!$D:$D,L$1,DDH_Thư!$K:$K,$A57)</f>
        <v>0</v>
      </c>
      <c r="M57" s="41">
        <f>SUMIFS(DDH_Xuyen!$R:$R,DDH_Xuyen!$D:$D,M$1,DDH_Xuyen!$K:$K,$A57)+SUMIFS(DDH_Thư!$R:$R,DDH_Thư!$D:$D,M$1,DDH_Thư!$K:$K,$A57)</f>
        <v>0</v>
      </c>
      <c r="N57" s="41">
        <f>SUMIFS(DDH_Xuyen!$R:$R,DDH_Xuyen!$D:$D,N$1,DDH_Xuyen!$K:$K,$A57)+SUMIFS(DDH_Thư!$R:$R,DDH_Thư!$D:$D,N$1,DDH_Thư!$K:$K,$A57)</f>
        <v>0</v>
      </c>
      <c r="O57" s="41">
        <f>SUMIFS(DDH_Xuyen!$R:$R,DDH_Xuyen!$D:$D,O$1,DDH_Xuyen!$K:$K,$A57)+SUMIFS(DDH_Thư!$R:$R,DDH_Thư!$D:$D,O$1,DDH_Thư!$K:$K,$A57)</f>
        <v>0</v>
      </c>
      <c r="P57" s="41">
        <f>SUMIFS(DDH_Xuyen!$R:$R,DDH_Xuyen!$D:$D,P$1,DDH_Xuyen!$K:$K,$A57)+SUMIFS(DDH_Thư!$R:$R,DDH_Thư!$D:$D,P$1,DDH_Thư!$K:$K,$A57)</f>
        <v>0</v>
      </c>
      <c r="Q57" s="41">
        <f>SUMIFS(DDH_Xuyen!$R:$R,DDH_Xuyen!$D:$D,Q$1,DDH_Xuyen!$K:$K,$A57)+SUMIFS(DDH_Thư!$R:$R,DDH_Thư!$D:$D,Q$1,DDH_Thư!$K:$K,$A57)</f>
        <v>0</v>
      </c>
      <c r="R57" s="41">
        <f>SUMIFS(DDH_Xuyen!$R:$R,DDH_Xuyen!$D:$D,R$1,DDH_Xuyen!$K:$K,$A57)+SUMIFS(DDH_Thư!$R:$R,DDH_Thư!$D:$D,R$1,DDH_Thư!$K:$K,$A57)</f>
        <v>0</v>
      </c>
      <c r="S57" s="41">
        <f>SUMIFS(DDH_Xuyen!$R:$R,DDH_Xuyen!$D:$D,S$1,DDH_Xuyen!$K:$K,$A57)+SUMIFS(DDH_Thư!$R:$R,DDH_Thư!$D:$D,S$1,DDH_Thư!$K:$K,$A57)</f>
        <v>0</v>
      </c>
      <c r="T57" s="41">
        <f>SUMIFS(DDH_Xuyen!$R:$R,DDH_Xuyen!$D:$D,T$1,DDH_Xuyen!$K:$K,$A57)+SUMIFS(DDH_Thư!$R:$R,DDH_Thư!$D:$D,T$1,DDH_Thư!$K:$K,$A57)</f>
        <v>0</v>
      </c>
      <c r="U57" s="41">
        <f>SUMIFS(DDH_Xuyen!$R:$R,DDH_Xuyen!$D:$D,U$1,DDH_Xuyen!$K:$K,$A57)+SUMIFS(DDH_Thư!$R:$R,DDH_Thư!$D:$D,U$1,DDH_Thư!$K:$K,$A57)</f>
        <v>0</v>
      </c>
      <c r="V57" s="41">
        <f>SUMIFS(DDH_Xuyen!$R:$R,DDH_Xuyen!$D:$D,V$1,DDH_Xuyen!$K:$K,$A57)+SUMIFS(DDH_Thư!$R:$R,DDH_Thư!$D:$D,V$1,DDH_Thư!$K:$K,$A57)</f>
        <v>0</v>
      </c>
      <c r="W57" s="41">
        <f>SUMIFS(DDH_Xuyen!$R:$R,DDH_Xuyen!$D:$D,W$1,DDH_Xuyen!$K:$K,$A57)+SUMIFS(DDH_Thư!$R:$R,DDH_Thư!$D:$D,W$1,DDH_Thư!$K:$K,$A57)</f>
        <v>0</v>
      </c>
      <c r="X57" s="41">
        <f>SUMIFS(DDH_Xuyen!$R:$R,DDH_Xuyen!$D:$D,X$1,DDH_Xuyen!$K:$K,$A57)+SUMIFS(DDH_Thư!$R:$R,DDH_Thư!$D:$D,X$1,DDH_Thư!$K:$K,$A57)</f>
        <v>0</v>
      </c>
      <c r="Y57" s="41">
        <f>SUMIFS(DDH_Xuyen!$R:$R,DDH_Xuyen!$D:$D,Y$1,DDH_Xuyen!$K:$K,$A57)+SUMIFS(DDH_Thư!$R:$R,DDH_Thư!$D:$D,Y$1,DDH_Thư!$K:$K,$A57)</f>
        <v>0</v>
      </c>
      <c r="Z57" s="41">
        <f>SUMIFS(DDH_Xuyen!$R:$R,DDH_Xuyen!$D:$D,Z$1,DDH_Xuyen!$K:$K,$A57)+SUMIFS(DDH_Thư!$R:$R,DDH_Thư!$D:$D,Z$1,DDH_Thư!$K:$K,$A57)</f>
        <v>0</v>
      </c>
      <c r="AA57" s="41">
        <f>SUMIFS(DDH_Xuyen!$R:$R,DDH_Xuyen!$D:$D,AA$1,DDH_Xuyen!$K:$K,$A57)+SUMIFS(DDH_Thư!$R:$R,DDH_Thư!$D:$D,AA$1,DDH_Thư!$K:$K,$A57)</f>
        <v>0</v>
      </c>
      <c r="AB57" s="41">
        <f>SUMIFS(DDH_Xuyen!$R:$R,DDH_Xuyen!$D:$D,AB$1,DDH_Xuyen!$K:$K,$A57)+SUMIFS(DDH_Thư!$R:$R,DDH_Thư!$D:$D,AB$1,DDH_Thư!$K:$K,$A57)</f>
        <v>0</v>
      </c>
      <c r="AC57" s="41">
        <f>SUMIFS(DDH_Xuyen!$R:$R,DDH_Xuyen!$D:$D,AC$1,DDH_Xuyen!$K:$K,$A57)+SUMIFS(DDH_Thư!$R:$R,DDH_Thư!$D:$D,AC$1,DDH_Thư!$K:$K,$A57)</f>
        <v>0</v>
      </c>
      <c r="AD57" s="41">
        <f>SUMIFS(DDH_Xuyen!$R:$R,DDH_Xuyen!$D:$D,AD$1,DDH_Xuyen!$K:$K,$A57)+SUMIFS(DDH_Thư!$R:$R,DDH_Thư!$D:$D,AD$1,DDH_Thư!$K:$K,$A57)</f>
        <v>0</v>
      </c>
      <c r="AE57" s="41">
        <f>SUMIFS(DDH_Xuyen!$R:$R,DDH_Xuyen!$D:$D,AE$1,DDH_Xuyen!$K:$K,$A57)+SUMIFS(DDH_Thư!$R:$R,DDH_Thư!$D:$D,AE$1,DDH_Thư!$K:$K,$A57)</f>
        <v>0</v>
      </c>
      <c r="AF57" s="41">
        <f>SUMIFS(DDH_Xuyen!$R:$R,DDH_Xuyen!$D:$D,AF$1,DDH_Xuyen!$K:$K,$A57)+SUMIFS(DDH_Thư!$R:$R,DDH_Thư!$D:$D,AF$1,DDH_Thư!$K:$K,$A57)</f>
        <v>0</v>
      </c>
      <c r="AG57" s="41">
        <f>SUMIFS(DDH_Xuyen!$R:$R,DDH_Xuyen!$D:$D,AG$1,DDH_Xuyen!$K:$K,$A57)+SUMIFS(DDH_Thư!$R:$R,DDH_Thư!$D:$D,AG$1,DDH_Thư!$K:$K,$A57)</f>
        <v>0</v>
      </c>
      <c r="AH57" s="41">
        <f>SUMIFS(DDH_Xuyen!$R:$R,DDH_Xuyen!$D:$D,AH$1,DDH_Xuyen!$K:$K,$A57)+SUMIFS(DDH_Thư!$R:$R,DDH_Thư!$D:$D,AH$1,DDH_Thư!$K:$K,$A57)</f>
        <v>0</v>
      </c>
      <c r="AI57" s="41">
        <f>SUMIFS(DDH_Xuyen!$R:$R,DDH_Xuyen!$D:$D,AI$1,DDH_Xuyen!$K:$K,$A57)+SUMIFS(DDH_Thư!$R:$R,DDH_Thư!$D:$D,AI$1,DDH_Thư!$K:$K,$A57)</f>
        <v>0</v>
      </c>
      <c r="AJ57" s="41">
        <f>SUMIFS(DDH_Xuyen!$R:$R,DDH_Xuyen!$D:$D,AJ$1,DDH_Xuyen!$K:$K,$A57)+SUMIFS(DDH_Thư!$R:$R,DDH_Thư!$D:$D,AJ$1,DDH_Thư!$K:$K,$A57)</f>
        <v>0</v>
      </c>
    </row>
    <row r="58" spans="1:36" ht="18.75" hidden="1" customHeight="1" x14ac:dyDescent="0.25">
      <c r="A58" s="23" t="s">
        <v>1743</v>
      </c>
      <c r="B58" s="22" t="s">
        <v>1744</v>
      </c>
      <c r="C58" s="24" t="s">
        <v>29</v>
      </c>
      <c r="D58" t="str">
        <f t="shared" si="1"/>
        <v>Không kinh doanh</v>
      </c>
      <c r="E58" s="43">
        <f t="shared" si="2"/>
        <v>0</v>
      </c>
      <c r="F58" s="43"/>
      <c r="G58" s="41">
        <f>SUMIFS(DDH_Xuyen!$R:$R,DDH_Xuyen!$D:$D,G$1,DDH_Xuyen!$K:$K,$A58)+SUMIFS(DDH_Thư!$R:$R,DDH_Thư!$D:$D,G$1,DDH_Thư!$K:$K,$A58)</f>
        <v>0</v>
      </c>
      <c r="H58" s="41">
        <f>SUMIFS(DDH_Xuyen!$R:$R,DDH_Xuyen!$D:$D,H$1,DDH_Xuyen!$K:$K,$A58)+SUMIFS(DDH_Thư!$R:$R,DDH_Thư!$D:$D,H$1,DDH_Thư!$K:$K,$A58)</f>
        <v>0</v>
      </c>
      <c r="I58" s="41">
        <f>SUMIFS(DDH_Xuyen!$R:$R,DDH_Xuyen!$D:$D,I$1,DDH_Xuyen!$K:$K,$A58)+SUMIFS(DDH_Thư!$R:$R,DDH_Thư!$D:$D,I$1,DDH_Thư!$K:$K,$A58)</f>
        <v>0</v>
      </c>
      <c r="J58" s="41">
        <f>SUMIFS(DDH_Xuyen!$R:$R,DDH_Xuyen!$D:$D,J$1,DDH_Xuyen!$K:$K,$A58)+SUMIFS(DDH_Thư!$R:$R,DDH_Thư!$D:$D,J$1,DDH_Thư!$K:$K,$A58)</f>
        <v>0</v>
      </c>
      <c r="K58" s="41">
        <f>SUMIFS(DDH_Xuyen!$R:$R,DDH_Xuyen!$D:$D,K$1,DDH_Xuyen!$K:$K,$A58)+SUMIFS(DDH_Thư!$R:$R,DDH_Thư!$D:$D,K$1,DDH_Thư!$K:$K,$A58)</f>
        <v>0</v>
      </c>
      <c r="L58" s="41">
        <f>SUMIFS(DDH_Xuyen!$R:$R,DDH_Xuyen!$D:$D,L$1,DDH_Xuyen!$K:$K,$A58)+SUMIFS(DDH_Thư!$R:$R,DDH_Thư!$D:$D,L$1,DDH_Thư!$K:$K,$A58)</f>
        <v>0</v>
      </c>
      <c r="M58" s="41">
        <f>SUMIFS(DDH_Xuyen!$R:$R,DDH_Xuyen!$D:$D,M$1,DDH_Xuyen!$K:$K,$A58)+SUMIFS(DDH_Thư!$R:$R,DDH_Thư!$D:$D,M$1,DDH_Thư!$K:$K,$A58)</f>
        <v>0</v>
      </c>
      <c r="N58" s="41">
        <f>SUMIFS(DDH_Xuyen!$R:$R,DDH_Xuyen!$D:$D,N$1,DDH_Xuyen!$K:$K,$A58)+SUMIFS(DDH_Thư!$R:$R,DDH_Thư!$D:$D,N$1,DDH_Thư!$K:$K,$A58)</f>
        <v>0</v>
      </c>
      <c r="O58" s="41">
        <f>SUMIFS(DDH_Xuyen!$R:$R,DDH_Xuyen!$D:$D,O$1,DDH_Xuyen!$K:$K,$A58)+SUMIFS(DDH_Thư!$R:$R,DDH_Thư!$D:$D,O$1,DDH_Thư!$K:$K,$A58)</f>
        <v>0</v>
      </c>
      <c r="P58" s="41">
        <f>SUMIFS(DDH_Xuyen!$R:$R,DDH_Xuyen!$D:$D,P$1,DDH_Xuyen!$K:$K,$A58)+SUMIFS(DDH_Thư!$R:$R,DDH_Thư!$D:$D,P$1,DDH_Thư!$K:$K,$A58)</f>
        <v>0</v>
      </c>
      <c r="Q58" s="41">
        <f>SUMIFS(DDH_Xuyen!$R:$R,DDH_Xuyen!$D:$D,Q$1,DDH_Xuyen!$K:$K,$A58)+SUMIFS(DDH_Thư!$R:$R,DDH_Thư!$D:$D,Q$1,DDH_Thư!$K:$K,$A58)</f>
        <v>0</v>
      </c>
      <c r="R58" s="41">
        <f>SUMIFS(DDH_Xuyen!$R:$R,DDH_Xuyen!$D:$D,R$1,DDH_Xuyen!$K:$K,$A58)+SUMIFS(DDH_Thư!$R:$R,DDH_Thư!$D:$D,R$1,DDH_Thư!$K:$K,$A58)</f>
        <v>0</v>
      </c>
      <c r="S58" s="41">
        <f>SUMIFS(DDH_Xuyen!$R:$R,DDH_Xuyen!$D:$D,S$1,DDH_Xuyen!$K:$K,$A58)+SUMIFS(DDH_Thư!$R:$R,DDH_Thư!$D:$D,S$1,DDH_Thư!$K:$K,$A58)</f>
        <v>0</v>
      </c>
      <c r="T58" s="41">
        <f>SUMIFS(DDH_Xuyen!$R:$R,DDH_Xuyen!$D:$D,T$1,DDH_Xuyen!$K:$K,$A58)+SUMIFS(DDH_Thư!$R:$R,DDH_Thư!$D:$D,T$1,DDH_Thư!$K:$K,$A58)</f>
        <v>0</v>
      </c>
      <c r="U58" s="41">
        <f>SUMIFS(DDH_Xuyen!$R:$R,DDH_Xuyen!$D:$D,U$1,DDH_Xuyen!$K:$K,$A58)+SUMIFS(DDH_Thư!$R:$R,DDH_Thư!$D:$D,U$1,DDH_Thư!$K:$K,$A58)</f>
        <v>0</v>
      </c>
      <c r="V58" s="41">
        <f>SUMIFS(DDH_Xuyen!$R:$R,DDH_Xuyen!$D:$D,V$1,DDH_Xuyen!$K:$K,$A58)+SUMIFS(DDH_Thư!$R:$R,DDH_Thư!$D:$D,V$1,DDH_Thư!$K:$K,$A58)</f>
        <v>0</v>
      </c>
      <c r="W58" s="41">
        <f>SUMIFS(DDH_Xuyen!$R:$R,DDH_Xuyen!$D:$D,W$1,DDH_Xuyen!$K:$K,$A58)+SUMIFS(DDH_Thư!$R:$R,DDH_Thư!$D:$D,W$1,DDH_Thư!$K:$K,$A58)</f>
        <v>0</v>
      </c>
      <c r="X58" s="41">
        <f>SUMIFS(DDH_Xuyen!$R:$R,DDH_Xuyen!$D:$D,X$1,DDH_Xuyen!$K:$K,$A58)+SUMIFS(DDH_Thư!$R:$R,DDH_Thư!$D:$D,X$1,DDH_Thư!$K:$K,$A58)</f>
        <v>0</v>
      </c>
      <c r="Y58" s="41">
        <f>SUMIFS(DDH_Xuyen!$R:$R,DDH_Xuyen!$D:$D,Y$1,DDH_Xuyen!$K:$K,$A58)+SUMIFS(DDH_Thư!$R:$R,DDH_Thư!$D:$D,Y$1,DDH_Thư!$K:$K,$A58)</f>
        <v>0</v>
      </c>
      <c r="Z58" s="41">
        <f>SUMIFS(DDH_Xuyen!$R:$R,DDH_Xuyen!$D:$D,Z$1,DDH_Xuyen!$K:$K,$A58)+SUMIFS(DDH_Thư!$R:$R,DDH_Thư!$D:$D,Z$1,DDH_Thư!$K:$K,$A58)</f>
        <v>0</v>
      </c>
      <c r="AA58" s="41">
        <f>SUMIFS(DDH_Xuyen!$R:$R,DDH_Xuyen!$D:$D,AA$1,DDH_Xuyen!$K:$K,$A58)+SUMIFS(DDH_Thư!$R:$R,DDH_Thư!$D:$D,AA$1,DDH_Thư!$K:$K,$A58)</f>
        <v>0</v>
      </c>
      <c r="AB58" s="41">
        <f>SUMIFS(DDH_Xuyen!$R:$R,DDH_Xuyen!$D:$D,AB$1,DDH_Xuyen!$K:$K,$A58)+SUMIFS(DDH_Thư!$R:$R,DDH_Thư!$D:$D,AB$1,DDH_Thư!$K:$K,$A58)</f>
        <v>0</v>
      </c>
      <c r="AC58" s="41">
        <f>SUMIFS(DDH_Xuyen!$R:$R,DDH_Xuyen!$D:$D,AC$1,DDH_Xuyen!$K:$K,$A58)+SUMIFS(DDH_Thư!$R:$R,DDH_Thư!$D:$D,AC$1,DDH_Thư!$K:$K,$A58)</f>
        <v>0</v>
      </c>
      <c r="AD58" s="41">
        <f>SUMIFS(DDH_Xuyen!$R:$R,DDH_Xuyen!$D:$D,AD$1,DDH_Xuyen!$K:$K,$A58)+SUMIFS(DDH_Thư!$R:$R,DDH_Thư!$D:$D,AD$1,DDH_Thư!$K:$K,$A58)</f>
        <v>0</v>
      </c>
      <c r="AE58" s="41">
        <f>SUMIFS(DDH_Xuyen!$R:$R,DDH_Xuyen!$D:$D,AE$1,DDH_Xuyen!$K:$K,$A58)+SUMIFS(DDH_Thư!$R:$R,DDH_Thư!$D:$D,AE$1,DDH_Thư!$K:$K,$A58)</f>
        <v>0</v>
      </c>
      <c r="AF58" s="41">
        <f>SUMIFS(DDH_Xuyen!$R:$R,DDH_Xuyen!$D:$D,AF$1,DDH_Xuyen!$K:$K,$A58)+SUMIFS(DDH_Thư!$R:$R,DDH_Thư!$D:$D,AF$1,DDH_Thư!$K:$K,$A58)</f>
        <v>0</v>
      </c>
      <c r="AG58" s="41">
        <f>SUMIFS(DDH_Xuyen!$R:$R,DDH_Xuyen!$D:$D,AG$1,DDH_Xuyen!$K:$K,$A58)+SUMIFS(DDH_Thư!$R:$R,DDH_Thư!$D:$D,AG$1,DDH_Thư!$K:$K,$A58)</f>
        <v>0</v>
      </c>
      <c r="AH58" s="41">
        <f>SUMIFS(DDH_Xuyen!$R:$R,DDH_Xuyen!$D:$D,AH$1,DDH_Xuyen!$K:$K,$A58)+SUMIFS(DDH_Thư!$R:$R,DDH_Thư!$D:$D,AH$1,DDH_Thư!$K:$K,$A58)</f>
        <v>0</v>
      </c>
      <c r="AI58" s="41">
        <f>SUMIFS(DDH_Xuyen!$R:$R,DDH_Xuyen!$D:$D,AI$1,DDH_Xuyen!$K:$K,$A58)+SUMIFS(DDH_Thư!$R:$R,DDH_Thư!$D:$D,AI$1,DDH_Thư!$K:$K,$A58)</f>
        <v>0</v>
      </c>
      <c r="AJ58" s="41">
        <f>SUMIFS(DDH_Xuyen!$R:$R,DDH_Xuyen!$D:$D,AJ$1,DDH_Xuyen!$K:$K,$A58)+SUMIFS(DDH_Thư!$R:$R,DDH_Thư!$D:$D,AJ$1,DDH_Thư!$K:$K,$A58)</f>
        <v>0</v>
      </c>
    </row>
    <row r="59" spans="1:36" ht="18.75" hidden="1" customHeight="1" x14ac:dyDescent="0.25">
      <c r="A59" s="23" t="s">
        <v>546</v>
      </c>
      <c r="B59" s="22" t="s">
        <v>547</v>
      </c>
      <c r="C59" s="24" t="s">
        <v>29</v>
      </c>
      <c r="D59" t="str">
        <f t="shared" si="1"/>
        <v>Không kinh doanh</v>
      </c>
      <c r="E59" s="43">
        <f t="shared" si="2"/>
        <v>0</v>
      </c>
      <c r="F59" s="43"/>
      <c r="G59" s="41">
        <f>SUMIFS(DDH_Xuyen!$R:$R,DDH_Xuyen!$D:$D,G$1,DDH_Xuyen!$K:$K,$A59)+SUMIFS(DDH_Thư!$R:$R,DDH_Thư!$D:$D,G$1,DDH_Thư!$K:$K,$A59)</f>
        <v>0</v>
      </c>
      <c r="H59" s="41">
        <f>SUMIFS(DDH_Xuyen!$R:$R,DDH_Xuyen!$D:$D,H$1,DDH_Xuyen!$K:$K,$A59)+SUMIFS(DDH_Thư!$R:$R,DDH_Thư!$D:$D,H$1,DDH_Thư!$K:$K,$A59)</f>
        <v>0</v>
      </c>
      <c r="I59" s="41">
        <f>SUMIFS(DDH_Xuyen!$R:$R,DDH_Xuyen!$D:$D,I$1,DDH_Xuyen!$K:$K,$A59)+SUMIFS(DDH_Thư!$R:$R,DDH_Thư!$D:$D,I$1,DDH_Thư!$K:$K,$A59)</f>
        <v>0</v>
      </c>
      <c r="J59" s="41">
        <f>SUMIFS(DDH_Xuyen!$R:$R,DDH_Xuyen!$D:$D,J$1,DDH_Xuyen!$K:$K,$A59)+SUMIFS(DDH_Thư!$R:$R,DDH_Thư!$D:$D,J$1,DDH_Thư!$K:$K,$A59)</f>
        <v>0</v>
      </c>
      <c r="K59" s="41">
        <f>SUMIFS(DDH_Xuyen!$R:$R,DDH_Xuyen!$D:$D,K$1,DDH_Xuyen!$K:$K,$A59)+SUMIFS(DDH_Thư!$R:$R,DDH_Thư!$D:$D,K$1,DDH_Thư!$K:$K,$A59)</f>
        <v>0</v>
      </c>
      <c r="L59" s="41">
        <f>SUMIFS(DDH_Xuyen!$R:$R,DDH_Xuyen!$D:$D,L$1,DDH_Xuyen!$K:$K,$A59)+SUMIFS(DDH_Thư!$R:$R,DDH_Thư!$D:$D,L$1,DDH_Thư!$K:$K,$A59)</f>
        <v>0</v>
      </c>
      <c r="M59" s="41">
        <f>SUMIFS(DDH_Xuyen!$R:$R,DDH_Xuyen!$D:$D,M$1,DDH_Xuyen!$K:$K,$A59)+SUMIFS(DDH_Thư!$R:$R,DDH_Thư!$D:$D,M$1,DDH_Thư!$K:$K,$A59)</f>
        <v>0</v>
      </c>
      <c r="N59" s="41">
        <f>SUMIFS(DDH_Xuyen!$R:$R,DDH_Xuyen!$D:$D,N$1,DDH_Xuyen!$K:$K,$A59)+SUMIFS(DDH_Thư!$R:$R,DDH_Thư!$D:$D,N$1,DDH_Thư!$K:$K,$A59)</f>
        <v>0</v>
      </c>
      <c r="O59" s="41">
        <f>SUMIFS(DDH_Xuyen!$R:$R,DDH_Xuyen!$D:$D,O$1,DDH_Xuyen!$K:$K,$A59)+SUMIFS(DDH_Thư!$R:$R,DDH_Thư!$D:$D,O$1,DDH_Thư!$K:$K,$A59)</f>
        <v>0</v>
      </c>
      <c r="P59" s="41">
        <f>SUMIFS(DDH_Xuyen!$R:$R,DDH_Xuyen!$D:$D,P$1,DDH_Xuyen!$K:$K,$A59)+SUMIFS(DDH_Thư!$R:$R,DDH_Thư!$D:$D,P$1,DDH_Thư!$K:$K,$A59)</f>
        <v>0</v>
      </c>
      <c r="Q59" s="41">
        <f>SUMIFS(DDH_Xuyen!$R:$R,DDH_Xuyen!$D:$D,Q$1,DDH_Xuyen!$K:$K,$A59)+SUMIFS(DDH_Thư!$R:$R,DDH_Thư!$D:$D,Q$1,DDH_Thư!$K:$K,$A59)</f>
        <v>0</v>
      </c>
      <c r="R59" s="41">
        <f>SUMIFS(DDH_Xuyen!$R:$R,DDH_Xuyen!$D:$D,R$1,DDH_Xuyen!$K:$K,$A59)+SUMIFS(DDH_Thư!$R:$R,DDH_Thư!$D:$D,R$1,DDH_Thư!$K:$K,$A59)</f>
        <v>0</v>
      </c>
      <c r="S59" s="41">
        <f>SUMIFS(DDH_Xuyen!$R:$R,DDH_Xuyen!$D:$D,S$1,DDH_Xuyen!$K:$K,$A59)+SUMIFS(DDH_Thư!$R:$R,DDH_Thư!$D:$D,S$1,DDH_Thư!$K:$K,$A59)</f>
        <v>0</v>
      </c>
      <c r="T59" s="41">
        <f>SUMIFS(DDH_Xuyen!$R:$R,DDH_Xuyen!$D:$D,T$1,DDH_Xuyen!$K:$K,$A59)+SUMIFS(DDH_Thư!$R:$R,DDH_Thư!$D:$D,T$1,DDH_Thư!$K:$K,$A59)</f>
        <v>0</v>
      </c>
      <c r="U59" s="41">
        <f>SUMIFS(DDH_Xuyen!$R:$R,DDH_Xuyen!$D:$D,U$1,DDH_Xuyen!$K:$K,$A59)+SUMIFS(DDH_Thư!$R:$R,DDH_Thư!$D:$D,U$1,DDH_Thư!$K:$K,$A59)</f>
        <v>0</v>
      </c>
      <c r="V59" s="41">
        <f>SUMIFS(DDH_Xuyen!$R:$R,DDH_Xuyen!$D:$D,V$1,DDH_Xuyen!$K:$K,$A59)+SUMIFS(DDH_Thư!$R:$R,DDH_Thư!$D:$D,V$1,DDH_Thư!$K:$K,$A59)</f>
        <v>0</v>
      </c>
      <c r="W59" s="41">
        <f>SUMIFS(DDH_Xuyen!$R:$R,DDH_Xuyen!$D:$D,W$1,DDH_Xuyen!$K:$K,$A59)+SUMIFS(DDH_Thư!$R:$R,DDH_Thư!$D:$D,W$1,DDH_Thư!$K:$K,$A59)</f>
        <v>0</v>
      </c>
      <c r="X59" s="41">
        <f>SUMIFS(DDH_Xuyen!$R:$R,DDH_Xuyen!$D:$D,X$1,DDH_Xuyen!$K:$K,$A59)+SUMIFS(DDH_Thư!$R:$R,DDH_Thư!$D:$D,X$1,DDH_Thư!$K:$K,$A59)</f>
        <v>0</v>
      </c>
      <c r="Y59" s="41">
        <f>SUMIFS(DDH_Xuyen!$R:$R,DDH_Xuyen!$D:$D,Y$1,DDH_Xuyen!$K:$K,$A59)+SUMIFS(DDH_Thư!$R:$R,DDH_Thư!$D:$D,Y$1,DDH_Thư!$K:$K,$A59)</f>
        <v>0</v>
      </c>
      <c r="Z59" s="41">
        <f>SUMIFS(DDH_Xuyen!$R:$R,DDH_Xuyen!$D:$D,Z$1,DDH_Xuyen!$K:$K,$A59)+SUMIFS(DDH_Thư!$R:$R,DDH_Thư!$D:$D,Z$1,DDH_Thư!$K:$K,$A59)</f>
        <v>0</v>
      </c>
      <c r="AA59" s="41">
        <f>SUMIFS(DDH_Xuyen!$R:$R,DDH_Xuyen!$D:$D,AA$1,DDH_Xuyen!$K:$K,$A59)+SUMIFS(DDH_Thư!$R:$R,DDH_Thư!$D:$D,AA$1,DDH_Thư!$K:$K,$A59)</f>
        <v>0</v>
      </c>
      <c r="AB59" s="41">
        <f>SUMIFS(DDH_Xuyen!$R:$R,DDH_Xuyen!$D:$D,AB$1,DDH_Xuyen!$K:$K,$A59)+SUMIFS(DDH_Thư!$R:$R,DDH_Thư!$D:$D,AB$1,DDH_Thư!$K:$K,$A59)</f>
        <v>0</v>
      </c>
      <c r="AC59" s="41">
        <f>SUMIFS(DDH_Xuyen!$R:$R,DDH_Xuyen!$D:$D,AC$1,DDH_Xuyen!$K:$K,$A59)+SUMIFS(DDH_Thư!$R:$R,DDH_Thư!$D:$D,AC$1,DDH_Thư!$K:$K,$A59)</f>
        <v>0</v>
      </c>
      <c r="AD59" s="41">
        <f>SUMIFS(DDH_Xuyen!$R:$R,DDH_Xuyen!$D:$D,AD$1,DDH_Xuyen!$K:$K,$A59)+SUMIFS(DDH_Thư!$R:$R,DDH_Thư!$D:$D,AD$1,DDH_Thư!$K:$K,$A59)</f>
        <v>0</v>
      </c>
      <c r="AE59" s="41">
        <f>SUMIFS(DDH_Xuyen!$R:$R,DDH_Xuyen!$D:$D,AE$1,DDH_Xuyen!$K:$K,$A59)+SUMIFS(DDH_Thư!$R:$R,DDH_Thư!$D:$D,AE$1,DDH_Thư!$K:$K,$A59)</f>
        <v>0</v>
      </c>
      <c r="AF59" s="41">
        <f>SUMIFS(DDH_Xuyen!$R:$R,DDH_Xuyen!$D:$D,AF$1,DDH_Xuyen!$K:$K,$A59)+SUMIFS(DDH_Thư!$R:$R,DDH_Thư!$D:$D,AF$1,DDH_Thư!$K:$K,$A59)</f>
        <v>0</v>
      </c>
      <c r="AG59" s="41">
        <f>SUMIFS(DDH_Xuyen!$R:$R,DDH_Xuyen!$D:$D,AG$1,DDH_Xuyen!$K:$K,$A59)+SUMIFS(DDH_Thư!$R:$R,DDH_Thư!$D:$D,AG$1,DDH_Thư!$K:$K,$A59)</f>
        <v>0</v>
      </c>
      <c r="AH59" s="41">
        <f>SUMIFS(DDH_Xuyen!$R:$R,DDH_Xuyen!$D:$D,AH$1,DDH_Xuyen!$K:$K,$A59)+SUMIFS(DDH_Thư!$R:$R,DDH_Thư!$D:$D,AH$1,DDH_Thư!$K:$K,$A59)</f>
        <v>0</v>
      </c>
      <c r="AI59" s="41">
        <f>SUMIFS(DDH_Xuyen!$R:$R,DDH_Xuyen!$D:$D,AI$1,DDH_Xuyen!$K:$K,$A59)+SUMIFS(DDH_Thư!$R:$R,DDH_Thư!$D:$D,AI$1,DDH_Thư!$K:$K,$A59)</f>
        <v>0</v>
      </c>
      <c r="AJ59" s="41">
        <f>SUMIFS(DDH_Xuyen!$R:$R,DDH_Xuyen!$D:$D,AJ$1,DDH_Xuyen!$K:$K,$A59)+SUMIFS(DDH_Thư!$R:$R,DDH_Thư!$D:$D,AJ$1,DDH_Thư!$K:$K,$A59)</f>
        <v>0</v>
      </c>
    </row>
    <row r="60" spans="1:36" ht="18.75" hidden="1" customHeight="1" x14ac:dyDescent="0.25">
      <c r="A60" s="23" t="s">
        <v>1745</v>
      </c>
      <c r="B60" s="22" t="s">
        <v>1746</v>
      </c>
      <c r="C60" s="24" t="s">
        <v>29</v>
      </c>
      <c r="D60" t="str">
        <f t="shared" si="1"/>
        <v>Không kinh doanh</v>
      </c>
      <c r="E60" s="43">
        <f t="shared" si="2"/>
        <v>0</v>
      </c>
      <c r="F60" s="43"/>
      <c r="G60" s="41">
        <f>SUMIFS(DDH_Xuyen!$R:$R,DDH_Xuyen!$D:$D,G$1,DDH_Xuyen!$K:$K,$A60)+SUMIFS(DDH_Thư!$R:$R,DDH_Thư!$D:$D,G$1,DDH_Thư!$K:$K,$A60)</f>
        <v>0</v>
      </c>
      <c r="H60" s="41">
        <f>SUMIFS(DDH_Xuyen!$R:$R,DDH_Xuyen!$D:$D,H$1,DDH_Xuyen!$K:$K,$A60)+SUMIFS(DDH_Thư!$R:$R,DDH_Thư!$D:$D,H$1,DDH_Thư!$K:$K,$A60)</f>
        <v>0</v>
      </c>
      <c r="I60" s="41">
        <f>SUMIFS(DDH_Xuyen!$R:$R,DDH_Xuyen!$D:$D,I$1,DDH_Xuyen!$K:$K,$A60)+SUMIFS(DDH_Thư!$R:$R,DDH_Thư!$D:$D,I$1,DDH_Thư!$K:$K,$A60)</f>
        <v>0</v>
      </c>
      <c r="J60" s="41">
        <f>SUMIFS(DDH_Xuyen!$R:$R,DDH_Xuyen!$D:$D,J$1,DDH_Xuyen!$K:$K,$A60)+SUMIFS(DDH_Thư!$R:$R,DDH_Thư!$D:$D,J$1,DDH_Thư!$K:$K,$A60)</f>
        <v>0</v>
      </c>
      <c r="K60" s="41">
        <f>SUMIFS(DDH_Xuyen!$R:$R,DDH_Xuyen!$D:$D,K$1,DDH_Xuyen!$K:$K,$A60)+SUMIFS(DDH_Thư!$R:$R,DDH_Thư!$D:$D,K$1,DDH_Thư!$K:$K,$A60)</f>
        <v>0</v>
      </c>
      <c r="L60" s="41">
        <f>SUMIFS(DDH_Xuyen!$R:$R,DDH_Xuyen!$D:$D,L$1,DDH_Xuyen!$K:$K,$A60)+SUMIFS(DDH_Thư!$R:$R,DDH_Thư!$D:$D,L$1,DDH_Thư!$K:$K,$A60)</f>
        <v>0</v>
      </c>
      <c r="M60" s="41">
        <f>SUMIFS(DDH_Xuyen!$R:$R,DDH_Xuyen!$D:$D,M$1,DDH_Xuyen!$K:$K,$A60)+SUMIFS(DDH_Thư!$R:$R,DDH_Thư!$D:$D,M$1,DDH_Thư!$K:$K,$A60)</f>
        <v>0</v>
      </c>
      <c r="N60" s="41">
        <f>SUMIFS(DDH_Xuyen!$R:$R,DDH_Xuyen!$D:$D,N$1,DDH_Xuyen!$K:$K,$A60)+SUMIFS(DDH_Thư!$R:$R,DDH_Thư!$D:$D,N$1,DDH_Thư!$K:$K,$A60)</f>
        <v>0</v>
      </c>
      <c r="O60" s="41">
        <f>SUMIFS(DDH_Xuyen!$R:$R,DDH_Xuyen!$D:$D,O$1,DDH_Xuyen!$K:$K,$A60)+SUMIFS(DDH_Thư!$R:$R,DDH_Thư!$D:$D,O$1,DDH_Thư!$K:$K,$A60)</f>
        <v>0</v>
      </c>
      <c r="P60" s="41">
        <f>SUMIFS(DDH_Xuyen!$R:$R,DDH_Xuyen!$D:$D,P$1,DDH_Xuyen!$K:$K,$A60)+SUMIFS(DDH_Thư!$R:$R,DDH_Thư!$D:$D,P$1,DDH_Thư!$K:$K,$A60)</f>
        <v>0</v>
      </c>
      <c r="Q60" s="41">
        <f>SUMIFS(DDH_Xuyen!$R:$R,DDH_Xuyen!$D:$D,Q$1,DDH_Xuyen!$K:$K,$A60)+SUMIFS(DDH_Thư!$R:$R,DDH_Thư!$D:$D,Q$1,DDH_Thư!$K:$K,$A60)</f>
        <v>0</v>
      </c>
      <c r="R60" s="41">
        <f>SUMIFS(DDH_Xuyen!$R:$R,DDH_Xuyen!$D:$D,R$1,DDH_Xuyen!$K:$K,$A60)+SUMIFS(DDH_Thư!$R:$R,DDH_Thư!$D:$D,R$1,DDH_Thư!$K:$K,$A60)</f>
        <v>0</v>
      </c>
      <c r="S60" s="41">
        <f>SUMIFS(DDH_Xuyen!$R:$R,DDH_Xuyen!$D:$D,S$1,DDH_Xuyen!$K:$K,$A60)+SUMIFS(DDH_Thư!$R:$R,DDH_Thư!$D:$D,S$1,DDH_Thư!$K:$K,$A60)</f>
        <v>0</v>
      </c>
      <c r="T60" s="41">
        <f>SUMIFS(DDH_Xuyen!$R:$R,DDH_Xuyen!$D:$D,T$1,DDH_Xuyen!$K:$K,$A60)+SUMIFS(DDH_Thư!$R:$R,DDH_Thư!$D:$D,T$1,DDH_Thư!$K:$K,$A60)</f>
        <v>0</v>
      </c>
      <c r="U60" s="41">
        <f>SUMIFS(DDH_Xuyen!$R:$R,DDH_Xuyen!$D:$D,U$1,DDH_Xuyen!$K:$K,$A60)+SUMIFS(DDH_Thư!$R:$R,DDH_Thư!$D:$D,U$1,DDH_Thư!$K:$K,$A60)</f>
        <v>0</v>
      </c>
      <c r="V60" s="41">
        <f>SUMIFS(DDH_Xuyen!$R:$R,DDH_Xuyen!$D:$D,V$1,DDH_Xuyen!$K:$K,$A60)+SUMIFS(DDH_Thư!$R:$R,DDH_Thư!$D:$D,V$1,DDH_Thư!$K:$K,$A60)</f>
        <v>0</v>
      </c>
      <c r="W60" s="41">
        <f>SUMIFS(DDH_Xuyen!$R:$R,DDH_Xuyen!$D:$D,W$1,DDH_Xuyen!$K:$K,$A60)+SUMIFS(DDH_Thư!$R:$R,DDH_Thư!$D:$D,W$1,DDH_Thư!$K:$K,$A60)</f>
        <v>0</v>
      </c>
      <c r="X60" s="41">
        <f>SUMIFS(DDH_Xuyen!$R:$R,DDH_Xuyen!$D:$D,X$1,DDH_Xuyen!$K:$K,$A60)+SUMIFS(DDH_Thư!$R:$R,DDH_Thư!$D:$D,X$1,DDH_Thư!$K:$K,$A60)</f>
        <v>0</v>
      </c>
      <c r="Y60" s="41">
        <f>SUMIFS(DDH_Xuyen!$R:$R,DDH_Xuyen!$D:$D,Y$1,DDH_Xuyen!$K:$K,$A60)+SUMIFS(DDH_Thư!$R:$R,DDH_Thư!$D:$D,Y$1,DDH_Thư!$K:$K,$A60)</f>
        <v>0</v>
      </c>
      <c r="Z60" s="41">
        <f>SUMIFS(DDH_Xuyen!$R:$R,DDH_Xuyen!$D:$D,Z$1,DDH_Xuyen!$K:$K,$A60)+SUMIFS(DDH_Thư!$R:$R,DDH_Thư!$D:$D,Z$1,DDH_Thư!$K:$K,$A60)</f>
        <v>0</v>
      </c>
      <c r="AA60" s="41">
        <f>SUMIFS(DDH_Xuyen!$R:$R,DDH_Xuyen!$D:$D,AA$1,DDH_Xuyen!$K:$K,$A60)+SUMIFS(DDH_Thư!$R:$R,DDH_Thư!$D:$D,AA$1,DDH_Thư!$K:$K,$A60)</f>
        <v>0</v>
      </c>
      <c r="AB60" s="41">
        <f>SUMIFS(DDH_Xuyen!$R:$R,DDH_Xuyen!$D:$D,AB$1,DDH_Xuyen!$K:$K,$A60)+SUMIFS(DDH_Thư!$R:$R,DDH_Thư!$D:$D,AB$1,DDH_Thư!$K:$K,$A60)</f>
        <v>0</v>
      </c>
      <c r="AC60" s="41">
        <f>SUMIFS(DDH_Xuyen!$R:$R,DDH_Xuyen!$D:$D,AC$1,DDH_Xuyen!$K:$K,$A60)+SUMIFS(DDH_Thư!$R:$R,DDH_Thư!$D:$D,AC$1,DDH_Thư!$K:$K,$A60)</f>
        <v>0</v>
      </c>
      <c r="AD60" s="41">
        <f>SUMIFS(DDH_Xuyen!$R:$R,DDH_Xuyen!$D:$D,AD$1,DDH_Xuyen!$K:$K,$A60)+SUMIFS(DDH_Thư!$R:$R,DDH_Thư!$D:$D,AD$1,DDH_Thư!$K:$K,$A60)</f>
        <v>0</v>
      </c>
      <c r="AE60" s="41">
        <f>SUMIFS(DDH_Xuyen!$R:$R,DDH_Xuyen!$D:$D,AE$1,DDH_Xuyen!$K:$K,$A60)+SUMIFS(DDH_Thư!$R:$R,DDH_Thư!$D:$D,AE$1,DDH_Thư!$K:$K,$A60)</f>
        <v>0</v>
      </c>
      <c r="AF60" s="41">
        <f>SUMIFS(DDH_Xuyen!$R:$R,DDH_Xuyen!$D:$D,AF$1,DDH_Xuyen!$K:$K,$A60)+SUMIFS(DDH_Thư!$R:$R,DDH_Thư!$D:$D,AF$1,DDH_Thư!$K:$K,$A60)</f>
        <v>0</v>
      </c>
      <c r="AG60" s="41">
        <f>SUMIFS(DDH_Xuyen!$R:$R,DDH_Xuyen!$D:$D,AG$1,DDH_Xuyen!$K:$K,$A60)+SUMIFS(DDH_Thư!$R:$R,DDH_Thư!$D:$D,AG$1,DDH_Thư!$K:$K,$A60)</f>
        <v>0</v>
      </c>
      <c r="AH60" s="41">
        <f>SUMIFS(DDH_Xuyen!$R:$R,DDH_Xuyen!$D:$D,AH$1,DDH_Xuyen!$K:$K,$A60)+SUMIFS(DDH_Thư!$R:$R,DDH_Thư!$D:$D,AH$1,DDH_Thư!$K:$K,$A60)</f>
        <v>0</v>
      </c>
      <c r="AI60" s="41">
        <f>SUMIFS(DDH_Xuyen!$R:$R,DDH_Xuyen!$D:$D,AI$1,DDH_Xuyen!$K:$K,$A60)+SUMIFS(DDH_Thư!$R:$R,DDH_Thư!$D:$D,AI$1,DDH_Thư!$K:$K,$A60)</f>
        <v>0</v>
      </c>
      <c r="AJ60" s="41">
        <f>SUMIFS(DDH_Xuyen!$R:$R,DDH_Xuyen!$D:$D,AJ$1,DDH_Xuyen!$K:$K,$A60)+SUMIFS(DDH_Thư!$R:$R,DDH_Thư!$D:$D,AJ$1,DDH_Thư!$K:$K,$A60)</f>
        <v>0</v>
      </c>
    </row>
    <row r="61" spans="1:36" ht="18.75" hidden="1" customHeight="1" x14ac:dyDescent="0.25">
      <c r="A61" s="23" t="s">
        <v>1747</v>
      </c>
      <c r="B61" s="22" t="s">
        <v>1748</v>
      </c>
      <c r="C61" s="24" t="s">
        <v>1763</v>
      </c>
      <c r="D61" t="str">
        <f t="shared" si="1"/>
        <v>Không kinh doanh</v>
      </c>
      <c r="E61" s="43">
        <f t="shared" si="2"/>
        <v>0</v>
      </c>
      <c r="F61" s="43"/>
      <c r="G61" s="41">
        <f>SUMIFS(DDH_Xuyen!$R:$R,DDH_Xuyen!$D:$D,G$1,DDH_Xuyen!$K:$K,$A61)+SUMIFS(DDH_Thư!$R:$R,DDH_Thư!$D:$D,G$1,DDH_Thư!$K:$K,$A61)</f>
        <v>0</v>
      </c>
      <c r="H61" s="41">
        <f>SUMIFS(DDH_Xuyen!$R:$R,DDH_Xuyen!$D:$D,H$1,DDH_Xuyen!$K:$K,$A61)+SUMIFS(DDH_Thư!$R:$R,DDH_Thư!$D:$D,H$1,DDH_Thư!$K:$K,$A61)</f>
        <v>0</v>
      </c>
      <c r="I61" s="41">
        <f>SUMIFS(DDH_Xuyen!$R:$R,DDH_Xuyen!$D:$D,I$1,DDH_Xuyen!$K:$K,$A61)+SUMIFS(DDH_Thư!$R:$R,DDH_Thư!$D:$D,I$1,DDH_Thư!$K:$K,$A61)</f>
        <v>0</v>
      </c>
      <c r="J61" s="41">
        <f>SUMIFS(DDH_Xuyen!$R:$R,DDH_Xuyen!$D:$D,J$1,DDH_Xuyen!$K:$K,$A61)+SUMIFS(DDH_Thư!$R:$R,DDH_Thư!$D:$D,J$1,DDH_Thư!$K:$K,$A61)</f>
        <v>0</v>
      </c>
      <c r="K61" s="41">
        <f>SUMIFS(DDH_Xuyen!$R:$R,DDH_Xuyen!$D:$D,K$1,DDH_Xuyen!$K:$K,$A61)+SUMIFS(DDH_Thư!$R:$R,DDH_Thư!$D:$D,K$1,DDH_Thư!$K:$K,$A61)</f>
        <v>0</v>
      </c>
      <c r="L61" s="41">
        <f>SUMIFS(DDH_Xuyen!$R:$R,DDH_Xuyen!$D:$D,L$1,DDH_Xuyen!$K:$K,$A61)+SUMIFS(DDH_Thư!$R:$R,DDH_Thư!$D:$D,L$1,DDH_Thư!$K:$K,$A61)</f>
        <v>0</v>
      </c>
      <c r="M61" s="41">
        <f>SUMIFS(DDH_Xuyen!$R:$R,DDH_Xuyen!$D:$D,M$1,DDH_Xuyen!$K:$K,$A61)+SUMIFS(DDH_Thư!$R:$R,DDH_Thư!$D:$D,M$1,DDH_Thư!$K:$K,$A61)</f>
        <v>0</v>
      </c>
      <c r="N61" s="41">
        <f>SUMIFS(DDH_Xuyen!$R:$R,DDH_Xuyen!$D:$D,N$1,DDH_Xuyen!$K:$K,$A61)+SUMIFS(DDH_Thư!$R:$R,DDH_Thư!$D:$D,N$1,DDH_Thư!$K:$K,$A61)</f>
        <v>0</v>
      </c>
      <c r="O61" s="41">
        <f>SUMIFS(DDH_Xuyen!$R:$R,DDH_Xuyen!$D:$D,O$1,DDH_Xuyen!$K:$K,$A61)+SUMIFS(DDH_Thư!$R:$R,DDH_Thư!$D:$D,O$1,DDH_Thư!$K:$K,$A61)</f>
        <v>0</v>
      </c>
      <c r="P61" s="41">
        <f>SUMIFS(DDH_Xuyen!$R:$R,DDH_Xuyen!$D:$D,P$1,DDH_Xuyen!$K:$K,$A61)+SUMIFS(DDH_Thư!$R:$R,DDH_Thư!$D:$D,P$1,DDH_Thư!$K:$K,$A61)</f>
        <v>0</v>
      </c>
      <c r="Q61" s="41">
        <f>SUMIFS(DDH_Xuyen!$R:$R,DDH_Xuyen!$D:$D,Q$1,DDH_Xuyen!$K:$K,$A61)+SUMIFS(DDH_Thư!$R:$R,DDH_Thư!$D:$D,Q$1,DDH_Thư!$K:$K,$A61)</f>
        <v>0</v>
      </c>
      <c r="R61" s="41">
        <f>SUMIFS(DDH_Xuyen!$R:$R,DDH_Xuyen!$D:$D,R$1,DDH_Xuyen!$K:$K,$A61)+SUMIFS(DDH_Thư!$R:$R,DDH_Thư!$D:$D,R$1,DDH_Thư!$K:$K,$A61)</f>
        <v>0</v>
      </c>
      <c r="S61" s="41">
        <f>SUMIFS(DDH_Xuyen!$R:$R,DDH_Xuyen!$D:$D,S$1,DDH_Xuyen!$K:$K,$A61)+SUMIFS(DDH_Thư!$R:$R,DDH_Thư!$D:$D,S$1,DDH_Thư!$K:$K,$A61)</f>
        <v>0</v>
      </c>
      <c r="T61" s="41">
        <f>SUMIFS(DDH_Xuyen!$R:$R,DDH_Xuyen!$D:$D,T$1,DDH_Xuyen!$K:$K,$A61)+SUMIFS(DDH_Thư!$R:$R,DDH_Thư!$D:$D,T$1,DDH_Thư!$K:$K,$A61)</f>
        <v>0</v>
      </c>
      <c r="U61" s="41">
        <f>SUMIFS(DDH_Xuyen!$R:$R,DDH_Xuyen!$D:$D,U$1,DDH_Xuyen!$K:$K,$A61)+SUMIFS(DDH_Thư!$R:$R,DDH_Thư!$D:$D,U$1,DDH_Thư!$K:$K,$A61)</f>
        <v>0</v>
      </c>
      <c r="V61" s="41">
        <f>SUMIFS(DDH_Xuyen!$R:$R,DDH_Xuyen!$D:$D,V$1,DDH_Xuyen!$K:$K,$A61)+SUMIFS(DDH_Thư!$R:$R,DDH_Thư!$D:$D,V$1,DDH_Thư!$K:$K,$A61)</f>
        <v>0</v>
      </c>
      <c r="W61" s="41">
        <f>SUMIFS(DDH_Xuyen!$R:$R,DDH_Xuyen!$D:$D,W$1,DDH_Xuyen!$K:$K,$A61)+SUMIFS(DDH_Thư!$R:$R,DDH_Thư!$D:$D,W$1,DDH_Thư!$K:$K,$A61)</f>
        <v>0</v>
      </c>
      <c r="X61" s="41">
        <f>SUMIFS(DDH_Xuyen!$R:$R,DDH_Xuyen!$D:$D,X$1,DDH_Xuyen!$K:$K,$A61)+SUMIFS(DDH_Thư!$R:$R,DDH_Thư!$D:$D,X$1,DDH_Thư!$K:$K,$A61)</f>
        <v>0</v>
      </c>
      <c r="Y61" s="41">
        <f>SUMIFS(DDH_Xuyen!$R:$R,DDH_Xuyen!$D:$D,Y$1,DDH_Xuyen!$K:$K,$A61)+SUMIFS(DDH_Thư!$R:$R,DDH_Thư!$D:$D,Y$1,DDH_Thư!$K:$K,$A61)</f>
        <v>0</v>
      </c>
      <c r="Z61" s="41">
        <f>SUMIFS(DDH_Xuyen!$R:$R,DDH_Xuyen!$D:$D,Z$1,DDH_Xuyen!$K:$K,$A61)+SUMIFS(DDH_Thư!$R:$R,DDH_Thư!$D:$D,Z$1,DDH_Thư!$K:$K,$A61)</f>
        <v>0</v>
      </c>
      <c r="AA61" s="41">
        <f>SUMIFS(DDH_Xuyen!$R:$R,DDH_Xuyen!$D:$D,AA$1,DDH_Xuyen!$K:$K,$A61)+SUMIFS(DDH_Thư!$R:$R,DDH_Thư!$D:$D,AA$1,DDH_Thư!$K:$K,$A61)</f>
        <v>0</v>
      </c>
      <c r="AB61" s="41">
        <f>SUMIFS(DDH_Xuyen!$R:$R,DDH_Xuyen!$D:$D,AB$1,DDH_Xuyen!$K:$K,$A61)+SUMIFS(DDH_Thư!$R:$R,DDH_Thư!$D:$D,AB$1,DDH_Thư!$K:$K,$A61)</f>
        <v>0</v>
      </c>
      <c r="AC61" s="41">
        <f>SUMIFS(DDH_Xuyen!$R:$R,DDH_Xuyen!$D:$D,AC$1,DDH_Xuyen!$K:$K,$A61)+SUMIFS(DDH_Thư!$R:$R,DDH_Thư!$D:$D,AC$1,DDH_Thư!$K:$K,$A61)</f>
        <v>0</v>
      </c>
      <c r="AD61" s="41">
        <f>SUMIFS(DDH_Xuyen!$R:$R,DDH_Xuyen!$D:$D,AD$1,DDH_Xuyen!$K:$K,$A61)+SUMIFS(DDH_Thư!$R:$R,DDH_Thư!$D:$D,AD$1,DDH_Thư!$K:$K,$A61)</f>
        <v>0</v>
      </c>
      <c r="AE61" s="41">
        <f>SUMIFS(DDH_Xuyen!$R:$R,DDH_Xuyen!$D:$D,AE$1,DDH_Xuyen!$K:$K,$A61)+SUMIFS(DDH_Thư!$R:$R,DDH_Thư!$D:$D,AE$1,DDH_Thư!$K:$K,$A61)</f>
        <v>0</v>
      </c>
      <c r="AF61" s="41">
        <f>SUMIFS(DDH_Xuyen!$R:$R,DDH_Xuyen!$D:$D,AF$1,DDH_Xuyen!$K:$K,$A61)+SUMIFS(DDH_Thư!$R:$R,DDH_Thư!$D:$D,AF$1,DDH_Thư!$K:$K,$A61)</f>
        <v>0</v>
      </c>
      <c r="AG61" s="41">
        <f>SUMIFS(DDH_Xuyen!$R:$R,DDH_Xuyen!$D:$D,AG$1,DDH_Xuyen!$K:$K,$A61)+SUMIFS(DDH_Thư!$R:$R,DDH_Thư!$D:$D,AG$1,DDH_Thư!$K:$K,$A61)</f>
        <v>0</v>
      </c>
      <c r="AH61" s="41">
        <f>SUMIFS(DDH_Xuyen!$R:$R,DDH_Xuyen!$D:$D,AH$1,DDH_Xuyen!$K:$K,$A61)+SUMIFS(DDH_Thư!$R:$R,DDH_Thư!$D:$D,AH$1,DDH_Thư!$K:$K,$A61)</f>
        <v>0</v>
      </c>
      <c r="AI61" s="41">
        <f>SUMIFS(DDH_Xuyen!$R:$R,DDH_Xuyen!$D:$D,AI$1,DDH_Xuyen!$K:$K,$A61)+SUMIFS(DDH_Thư!$R:$R,DDH_Thư!$D:$D,AI$1,DDH_Thư!$K:$K,$A61)</f>
        <v>0</v>
      </c>
      <c r="AJ61" s="41">
        <f>SUMIFS(DDH_Xuyen!$R:$R,DDH_Xuyen!$D:$D,AJ$1,DDH_Xuyen!$K:$K,$A61)+SUMIFS(DDH_Thư!$R:$R,DDH_Thư!$D:$D,AJ$1,DDH_Thư!$K:$K,$A61)</f>
        <v>0</v>
      </c>
    </row>
    <row r="62" spans="1:36" ht="18.75" customHeight="1" x14ac:dyDescent="0.25">
      <c r="A62" s="23" t="s">
        <v>52</v>
      </c>
      <c r="B62" s="22" t="s">
        <v>53</v>
      </c>
      <c r="C62" s="24" t="s">
        <v>29</v>
      </c>
      <c r="D62" t="str">
        <f t="shared" si="1"/>
        <v>Đang kinh doanh</v>
      </c>
      <c r="E62" s="43">
        <f t="shared" si="2"/>
        <v>296</v>
      </c>
      <c r="F62" s="43"/>
      <c r="G62" s="41">
        <f>SUMIFS(DDH_Xuyen!$R:$R,DDH_Xuyen!$D:$D,G$1,DDH_Xuyen!$K:$K,$A62)+SUMIFS(DDH_Thư!$R:$R,DDH_Thư!$D:$D,G$1,DDH_Thư!$K:$K,$A62)</f>
        <v>5</v>
      </c>
      <c r="H62" s="41">
        <f>SUMIFS(DDH_Xuyen!$R:$R,DDH_Xuyen!$D:$D,H$1,DDH_Xuyen!$K:$K,$A62)+SUMIFS(DDH_Thư!$R:$R,DDH_Thư!$D:$D,H$1,DDH_Thư!$K:$K,$A62)</f>
        <v>32</v>
      </c>
      <c r="I62" s="41">
        <f>SUMIFS(DDH_Xuyen!$R:$R,DDH_Xuyen!$D:$D,I$1,DDH_Xuyen!$K:$K,$A62)+SUMIFS(DDH_Thư!$R:$R,DDH_Thư!$D:$D,I$1,DDH_Thư!$K:$K,$A62)</f>
        <v>15</v>
      </c>
      <c r="J62" s="41">
        <f>SUMIFS(DDH_Xuyen!$R:$R,DDH_Xuyen!$D:$D,J$1,DDH_Xuyen!$K:$K,$A62)+SUMIFS(DDH_Thư!$R:$R,DDH_Thư!$D:$D,J$1,DDH_Thư!$K:$K,$A62)</f>
        <v>16</v>
      </c>
      <c r="K62" s="41">
        <f>SUMIFS(DDH_Xuyen!$R:$R,DDH_Xuyen!$D:$D,K$1,DDH_Xuyen!$K:$K,$A62)+SUMIFS(DDH_Thư!$R:$R,DDH_Thư!$D:$D,K$1,DDH_Thư!$K:$K,$A62)</f>
        <v>19</v>
      </c>
      <c r="L62" s="41">
        <f>SUMIFS(DDH_Xuyen!$R:$R,DDH_Xuyen!$D:$D,L$1,DDH_Xuyen!$K:$K,$A62)+SUMIFS(DDH_Thư!$R:$R,DDH_Thư!$D:$D,L$1,DDH_Thư!$K:$K,$A62)</f>
        <v>22</v>
      </c>
      <c r="M62" s="41">
        <f>SUMIFS(DDH_Xuyen!$R:$R,DDH_Xuyen!$D:$D,M$1,DDH_Xuyen!$K:$K,$A62)+SUMIFS(DDH_Thư!$R:$R,DDH_Thư!$D:$D,M$1,DDH_Thư!$K:$K,$A62)</f>
        <v>3</v>
      </c>
      <c r="N62" s="41">
        <f>SUMIFS(DDH_Xuyen!$R:$R,DDH_Xuyen!$D:$D,N$1,DDH_Xuyen!$K:$K,$A62)+SUMIFS(DDH_Thư!$R:$R,DDH_Thư!$D:$D,N$1,DDH_Thư!$K:$K,$A62)</f>
        <v>21</v>
      </c>
      <c r="O62" s="41">
        <f>SUMIFS(DDH_Xuyen!$R:$R,DDH_Xuyen!$D:$D,O$1,DDH_Xuyen!$K:$K,$A62)+SUMIFS(DDH_Thư!$R:$R,DDH_Thư!$D:$D,O$1,DDH_Thư!$K:$K,$A62)</f>
        <v>30</v>
      </c>
      <c r="P62" s="41">
        <f>SUMIFS(DDH_Xuyen!$R:$R,DDH_Xuyen!$D:$D,P$1,DDH_Xuyen!$K:$K,$A62)+SUMIFS(DDH_Thư!$R:$R,DDH_Thư!$D:$D,P$1,DDH_Thư!$K:$K,$A62)</f>
        <v>40</v>
      </c>
      <c r="Q62" s="41">
        <f>SUMIFS(DDH_Xuyen!$R:$R,DDH_Xuyen!$D:$D,Q$1,DDH_Xuyen!$K:$K,$A62)+SUMIFS(DDH_Thư!$R:$R,DDH_Thư!$D:$D,Q$1,DDH_Thư!$K:$K,$A62)</f>
        <v>39</v>
      </c>
      <c r="R62" s="41">
        <f>SUMIFS(DDH_Xuyen!$R:$R,DDH_Xuyen!$D:$D,R$1,DDH_Xuyen!$K:$K,$A62)+SUMIFS(DDH_Thư!$R:$R,DDH_Thư!$D:$D,R$1,DDH_Thư!$K:$K,$A62)</f>
        <v>49</v>
      </c>
      <c r="S62" s="41">
        <f>SUMIFS(DDH_Xuyen!$R:$R,DDH_Xuyen!$D:$D,S$1,DDH_Xuyen!$K:$K,$A62)+SUMIFS(DDH_Thư!$R:$R,DDH_Thư!$D:$D,S$1,DDH_Thư!$K:$K,$A62)</f>
        <v>5</v>
      </c>
      <c r="T62" s="41">
        <f>SUMIFS(DDH_Xuyen!$R:$R,DDH_Xuyen!$D:$D,T$1,DDH_Xuyen!$K:$K,$A62)+SUMIFS(DDH_Thư!$R:$R,DDH_Thư!$D:$D,T$1,DDH_Thư!$K:$K,$A62)</f>
        <v>0</v>
      </c>
      <c r="U62" s="41">
        <f>SUMIFS(DDH_Xuyen!$R:$R,DDH_Xuyen!$D:$D,U$1,DDH_Xuyen!$K:$K,$A62)+SUMIFS(DDH_Thư!$R:$R,DDH_Thư!$D:$D,U$1,DDH_Thư!$K:$K,$A62)</f>
        <v>0</v>
      </c>
      <c r="V62" s="41">
        <f>SUMIFS(DDH_Xuyen!$R:$R,DDH_Xuyen!$D:$D,V$1,DDH_Xuyen!$K:$K,$A62)+SUMIFS(DDH_Thư!$R:$R,DDH_Thư!$D:$D,V$1,DDH_Thư!$K:$K,$A62)</f>
        <v>0</v>
      </c>
      <c r="W62" s="41">
        <f>SUMIFS(DDH_Xuyen!$R:$R,DDH_Xuyen!$D:$D,W$1,DDH_Xuyen!$K:$K,$A62)+SUMIFS(DDH_Thư!$R:$R,DDH_Thư!$D:$D,W$1,DDH_Thư!$K:$K,$A62)</f>
        <v>0</v>
      </c>
      <c r="X62" s="41">
        <f>SUMIFS(DDH_Xuyen!$R:$R,DDH_Xuyen!$D:$D,X$1,DDH_Xuyen!$K:$K,$A62)+SUMIFS(DDH_Thư!$R:$R,DDH_Thư!$D:$D,X$1,DDH_Thư!$K:$K,$A62)</f>
        <v>0</v>
      </c>
      <c r="Y62" s="41">
        <f>SUMIFS(DDH_Xuyen!$R:$R,DDH_Xuyen!$D:$D,Y$1,DDH_Xuyen!$K:$K,$A62)+SUMIFS(DDH_Thư!$R:$R,DDH_Thư!$D:$D,Y$1,DDH_Thư!$K:$K,$A62)</f>
        <v>0</v>
      </c>
      <c r="Z62" s="41">
        <f>SUMIFS(DDH_Xuyen!$R:$R,DDH_Xuyen!$D:$D,Z$1,DDH_Xuyen!$K:$K,$A62)+SUMIFS(DDH_Thư!$R:$R,DDH_Thư!$D:$D,Z$1,DDH_Thư!$K:$K,$A62)</f>
        <v>0</v>
      </c>
      <c r="AA62" s="41">
        <f>SUMIFS(DDH_Xuyen!$R:$R,DDH_Xuyen!$D:$D,AA$1,DDH_Xuyen!$K:$K,$A62)+SUMIFS(DDH_Thư!$R:$R,DDH_Thư!$D:$D,AA$1,DDH_Thư!$K:$K,$A62)</f>
        <v>0</v>
      </c>
      <c r="AB62" s="41">
        <f>SUMIFS(DDH_Xuyen!$R:$R,DDH_Xuyen!$D:$D,AB$1,DDH_Xuyen!$K:$K,$A62)+SUMIFS(DDH_Thư!$R:$R,DDH_Thư!$D:$D,AB$1,DDH_Thư!$K:$K,$A62)</f>
        <v>0</v>
      </c>
      <c r="AC62" s="41">
        <f>SUMIFS(DDH_Xuyen!$R:$R,DDH_Xuyen!$D:$D,AC$1,DDH_Xuyen!$K:$K,$A62)+SUMIFS(DDH_Thư!$R:$R,DDH_Thư!$D:$D,AC$1,DDH_Thư!$K:$K,$A62)</f>
        <v>0</v>
      </c>
      <c r="AD62" s="41">
        <f>SUMIFS(DDH_Xuyen!$R:$R,DDH_Xuyen!$D:$D,AD$1,DDH_Xuyen!$K:$K,$A62)+SUMIFS(DDH_Thư!$R:$R,DDH_Thư!$D:$D,AD$1,DDH_Thư!$K:$K,$A62)</f>
        <v>0</v>
      </c>
      <c r="AE62" s="41">
        <f>SUMIFS(DDH_Xuyen!$R:$R,DDH_Xuyen!$D:$D,AE$1,DDH_Xuyen!$K:$K,$A62)+SUMIFS(DDH_Thư!$R:$R,DDH_Thư!$D:$D,AE$1,DDH_Thư!$K:$K,$A62)</f>
        <v>0</v>
      </c>
      <c r="AF62" s="41">
        <f>SUMIFS(DDH_Xuyen!$R:$R,DDH_Xuyen!$D:$D,AF$1,DDH_Xuyen!$K:$K,$A62)+SUMIFS(DDH_Thư!$R:$R,DDH_Thư!$D:$D,AF$1,DDH_Thư!$K:$K,$A62)</f>
        <v>0</v>
      </c>
      <c r="AG62" s="41">
        <f>SUMIFS(DDH_Xuyen!$R:$R,DDH_Xuyen!$D:$D,AG$1,DDH_Xuyen!$K:$K,$A62)+SUMIFS(DDH_Thư!$R:$R,DDH_Thư!$D:$D,AG$1,DDH_Thư!$K:$K,$A62)</f>
        <v>0</v>
      </c>
      <c r="AH62" s="41">
        <f>SUMIFS(DDH_Xuyen!$R:$R,DDH_Xuyen!$D:$D,AH$1,DDH_Xuyen!$K:$K,$A62)+SUMIFS(DDH_Thư!$R:$R,DDH_Thư!$D:$D,AH$1,DDH_Thư!$K:$K,$A62)</f>
        <v>0</v>
      </c>
      <c r="AI62" s="41">
        <f>SUMIFS(DDH_Xuyen!$R:$R,DDH_Xuyen!$D:$D,AI$1,DDH_Xuyen!$K:$K,$A62)+SUMIFS(DDH_Thư!$R:$R,DDH_Thư!$D:$D,AI$1,DDH_Thư!$K:$K,$A62)</f>
        <v>0</v>
      </c>
      <c r="AJ62" s="41">
        <f>SUMIFS(DDH_Xuyen!$R:$R,DDH_Xuyen!$D:$D,AJ$1,DDH_Xuyen!$K:$K,$A62)+SUMIFS(DDH_Thư!$R:$R,DDH_Thư!$D:$D,AJ$1,DDH_Thư!$K:$K,$A62)</f>
        <v>0</v>
      </c>
    </row>
    <row r="63" spans="1:36" ht="18.75" hidden="1" customHeight="1" x14ac:dyDescent="0.25">
      <c r="A63" s="23" t="s">
        <v>1749</v>
      </c>
      <c r="B63" s="22" t="s">
        <v>1750</v>
      </c>
      <c r="C63" s="24" t="s">
        <v>1763</v>
      </c>
      <c r="D63" t="str">
        <f t="shared" si="1"/>
        <v>Không kinh doanh</v>
      </c>
      <c r="E63" s="43">
        <f t="shared" si="2"/>
        <v>0</v>
      </c>
      <c r="F63" s="43"/>
      <c r="G63" s="41">
        <f>SUMIFS(DDH_Xuyen!$R:$R,DDH_Xuyen!$D:$D,G$1,DDH_Xuyen!$K:$K,$A63)+SUMIFS(DDH_Thư!$R:$R,DDH_Thư!$D:$D,G$1,DDH_Thư!$K:$K,$A63)</f>
        <v>0</v>
      </c>
      <c r="H63" s="41">
        <f>SUMIFS(DDH_Xuyen!$R:$R,DDH_Xuyen!$D:$D,H$1,DDH_Xuyen!$K:$K,$A63)+SUMIFS(DDH_Thư!$R:$R,DDH_Thư!$D:$D,H$1,DDH_Thư!$K:$K,$A63)</f>
        <v>0</v>
      </c>
      <c r="I63" s="41">
        <f>SUMIFS(DDH_Xuyen!$R:$R,DDH_Xuyen!$D:$D,I$1,DDH_Xuyen!$K:$K,$A63)+SUMIFS(DDH_Thư!$R:$R,DDH_Thư!$D:$D,I$1,DDH_Thư!$K:$K,$A63)</f>
        <v>0</v>
      </c>
      <c r="J63" s="41">
        <f>SUMIFS(DDH_Xuyen!$R:$R,DDH_Xuyen!$D:$D,J$1,DDH_Xuyen!$K:$K,$A63)+SUMIFS(DDH_Thư!$R:$R,DDH_Thư!$D:$D,J$1,DDH_Thư!$K:$K,$A63)</f>
        <v>0</v>
      </c>
      <c r="K63" s="41">
        <f>SUMIFS(DDH_Xuyen!$R:$R,DDH_Xuyen!$D:$D,K$1,DDH_Xuyen!$K:$K,$A63)+SUMIFS(DDH_Thư!$R:$R,DDH_Thư!$D:$D,K$1,DDH_Thư!$K:$K,$A63)</f>
        <v>0</v>
      </c>
      <c r="L63" s="41">
        <f>SUMIFS(DDH_Xuyen!$R:$R,DDH_Xuyen!$D:$D,L$1,DDH_Xuyen!$K:$K,$A63)+SUMIFS(DDH_Thư!$R:$R,DDH_Thư!$D:$D,L$1,DDH_Thư!$K:$K,$A63)</f>
        <v>0</v>
      </c>
      <c r="M63" s="41">
        <f>SUMIFS(DDH_Xuyen!$R:$R,DDH_Xuyen!$D:$D,M$1,DDH_Xuyen!$K:$K,$A63)+SUMIFS(DDH_Thư!$R:$R,DDH_Thư!$D:$D,M$1,DDH_Thư!$K:$K,$A63)</f>
        <v>0</v>
      </c>
      <c r="N63" s="41">
        <f>SUMIFS(DDH_Xuyen!$R:$R,DDH_Xuyen!$D:$D,N$1,DDH_Xuyen!$K:$K,$A63)+SUMIFS(DDH_Thư!$R:$R,DDH_Thư!$D:$D,N$1,DDH_Thư!$K:$K,$A63)</f>
        <v>0</v>
      </c>
      <c r="O63" s="41">
        <f>SUMIFS(DDH_Xuyen!$R:$R,DDH_Xuyen!$D:$D,O$1,DDH_Xuyen!$K:$K,$A63)+SUMIFS(DDH_Thư!$R:$R,DDH_Thư!$D:$D,O$1,DDH_Thư!$K:$K,$A63)</f>
        <v>0</v>
      </c>
      <c r="P63" s="41">
        <f>SUMIFS(DDH_Xuyen!$R:$R,DDH_Xuyen!$D:$D,P$1,DDH_Xuyen!$K:$K,$A63)+SUMIFS(DDH_Thư!$R:$R,DDH_Thư!$D:$D,P$1,DDH_Thư!$K:$K,$A63)</f>
        <v>0</v>
      </c>
      <c r="Q63" s="41">
        <f>SUMIFS(DDH_Xuyen!$R:$R,DDH_Xuyen!$D:$D,Q$1,DDH_Xuyen!$K:$K,$A63)+SUMIFS(DDH_Thư!$R:$R,DDH_Thư!$D:$D,Q$1,DDH_Thư!$K:$K,$A63)</f>
        <v>0</v>
      </c>
      <c r="R63" s="41">
        <f>SUMIFS(DDH_Xuyen!$R:$R,DDH_Xuyen!$D:$D,R$1,DDH_Xuyen!$K:$K,$A63)+SUMIFS(DDH_Thư!$R:$R,DDH_Thư!$D:$D,R$1,DDH_Thư!$K:$K,$A63)</f>
        <v>0</v>
      </c>
      <c r="S63" s="41">
        <f>SUMIFS(DDH_Xuyen!$R:$R,DDH_Xuyen!$D:$D,S$1,DDH_Xuyen!$K:$K,$A63)+SUMIFS(DDH_Thư!$R:$R,DDH_Thư!$D:$D,S$1,DDH_Thư!$K:$K,$A63)</f>
        <v>0</v>
      </c>
      <c r="T63" s="41">
        <f>SUMIFS(DDH_Xuyen!$R:$R,DDH_Xuyen!$D:$D,T$1,DDH_Xuyen!$K:$K,$A63)+SUMIFS(DDH_Thư!$R:$R,DDH_Thư!$D:$D,T$1,DDH_Thư!$K:$K,$A63)</f>
        <v>0</v>
      </c>
      <c r="U63" s="41">
        <f>SUMIFS(DDH_Xuyen!$R:$R,DDH_Xuyen!$D:$D,U$1,DDH_Xuyen!$K:$K,$A63)+SUMIFS(DDH_Thư!$R:$R,DDH_Thư!$D:$D,U$1,DDH_Thư!$K:$K,$A63)</f>
        <v>0</v>
      </c>
      <c r="V63" s="41">
        <f>SUMIFS(DDH_Xuyen!$R:$R,DDH_Xuyen!$D:$D,V$1,DDH_Xuyen!$K:$K,$A63)+SUMIFS(DDH_Thư!$R:$R,DDH_Thư!$D:$D,V$1,DDH_Thư!$K:$K,$A63)</f>
        <v>0</v>
      </c>
      <c r="W63" s="41">
        <f>SUMIFS(DDH_Xuyen!$R:$R,DDH_Xuyen!$D:$D,W$1,DDH_Xuyen!$K:$K,$A63)+SUMIFS(DDH_Thư!$R:$R,DDH_Thư!$D:$D,W$1,DDH_Thư!$K:$K,$A63)</f>
        <v>0</v>
      </c>
      <c r="X63" s="41">
        <f>SUMIFS(DDH_Xuyen!$R:$R,DDH_Xuyen!$D:$D,X$1,DDH_Xuyen!$K:$K,$A63)+SUMIFS(DDH_Thư!$R:$R,DDH_Thư!$D:$D,X$1,DDH_Thư!$K:$K,$A63)</f>
        <v>0</v>
      </c>
      <c r="Y63" s="41">
        <f>SUMIFS(DDH_Xuyen!$R:$R,DDH_Xuyen!$D:$D,Y$1,DDH_Xuyen!$K:$K,$A63)+SUMIFS(DDH_Thư!$R:$R,DDH_Thư!$D:$D,Y$1,DDH_Thư!$K:$K,$A63)</f>
        <v>0</v>
      </c>
      <c r="Z63" s="41">
        <f>SUMIFS(DDH_Xuyen!$R:$R,DDH_Xuyen!$D:$D,Z$1,DDH_Xuyen!$K:$K,$A63)+SUMIFS(DDH_Thư!$R:$R,DDH_Thư!$D:$D,Z$1,DDH_Thư!$K:$K,$A63)</f>
        <v>0</v>
      </c>
      <c r="AA63" s="41">
        <f>SUMIFS(DDH_Xuyen!$R:$R,DDH_Xuyen!$D:$D,AA$1,DDH_Xuyen!$K:$K,$A63)+SUMIFS(DDH_Thư!$R:$R,DDH_Thư!$D:$D,AA$1,DDH_Thư!$K:$K,$A63)</f>
        <v>0</v>
      </c>
      <c r="AB63" s="41">
        <f>SUMIFS(DDH_Xuyen!$R:$R,DDH_Xuyen!$D:$D,AB$1,DDH_Xuyen!$K:$K,$A63)+SUMIFS(DDH_Thư!$R:$R,DDH_Thư!$D:$D,AB$1,DDH_Thư!$K:$K,$A63)</f>
        <v>0</v>
      </c>
      <c r="AC63" s="41">
        <f>SUMIFS(DDH_Xuyen!$R:$R,DDH_Xuyen!$D:$D,AC$1,DDH_Xuyen!$K:$K,$A63)+SUMIFS(DDH_Thư!$R:$R,DDH_Thư!$D:$D,AC$1,DDH_Thư!$K:$K,$A63)</f>
        <v>0</v>
      </c>
      <c r="AD63" s="41">
        <f>SUMIFS(DDH_Xuyen!$R:$R,DDH_Xuyen!$D:$D,AD$1,DDH_Xuyen!$K:$K,$A63)+SUMIFS(DDH_Thư!$R:$R,DDH_Thư!$D:$D,AD$1,DDH_Thư!$K:$K,$A63)</f>
        <v>0</v>
      </c>
      <c r="AE63" s="41">
        <f>SUMIFS(DDH_Xuyen!$R:$R,DDH_Xuyen!$D:$D,AE$1,DDH_Xuyen!$K:$K,$A63)+SUMIFS(DDH_Thư!$R:$R,DDH_Thư!$D:$D,AE$1,DDH_Thư!$K:$K,$A63)</f>
        <v>0</v>
      </c>
      <c r="AF63" s="41">
        <f>SUMIFS(DDH_Xuyen!$R:$R,DDH_Xuyen!$D:$D,AF$1,DDH_Xuyen!$K:$K,$A63)+SUMIFS(DDH_Thư!$R:$R,DDH_Thư!$D:$D,AF$1,DDH_Thư!$K:$K,$A63)</f>
        <v>0</v>
      </c>
      <c r="AG63" s="41">
        <f>SUMIFS(DDH_Xuyen!$R:$R,DDH_Xuyen!$D:$D,AG$1,DDH_Xuyen!$K:$K,$A63)+SUMIFS(DDH_Thư!$R:$R,DDH_Thư!$D:$D,AG$1,DDH_Thư!$K:$K,$A63)</f>
        <v>0</v>
      </c>
      <c r="AH63" s="41">
        <f>SUMIFS(DDH_Xuyen!$R:$R,DDH_Xuyen!$D:$D,AH$1,DDH_Xuyen!$K:$K,$A63)+SUMIFS(DDH_Thư!$R:$R,DDH_Thư!$D:$D,AH$1,DDH_Thư!$K:$K,$A63)</f>
        <v>0</v>
      </c>
      <c r="AI63" s="41">
        <f>SUMIFS(DDH_Xuyen!$R:$R,DDH_Xuyen!$D:$D,AI$1,DDH_Xuyen!$K:$K,$A63)+SUMIFS(DDH_Thư!$R:$R,DDH_Thư!$D:$D,AI$1,DDH_Thư!$K:$K,$A63)</f>
        <v>0</v>
      </c>
      <c r="AJ63" s="41">
        <f>SUMIFS(DDH_Xuyen!$R:$R,DDH_Xuyen!$D:$D,AJ$1,DDH_Xuyen!$K:$K,$A63)+SUMIFS(DDH_Thư!$R:$R,DDH_Thư!$D:$D,AJ$1,DDH_Thư!$K:$K,$A63)</f>
        <v>0</v>
      </c>
    </row>
    <row r="64" spans="1:36" ht="18.75" hidden="1" customHeight="1" x14ac:dyDescent="0.25">
      <c r="A64" s="23" t="s">
        <v>1751</v>
      </c>
      <c r="B64" s="22" t="s">
        <v>1752</v>
      </c>
      <c r="C64" s="24" t="s">
        <v>29</v>
      </c>
      <c r="D64" t="str">
        <f t="shared" si="1"/>
        <v>Không kinh doanh</v>
      </c>
      <c r="E64" s="43">
        <f t="shared" si="2"/>
        <v>0</v>
      </c>
      <c r="F64" s="43"/>
      <c r="G64" s="41">
        <f>SUMIFS(DDH_Xuyen!$R:$R,DDH_Xuyen!$D:$D,G$1,DDH_Xuyen!$K:$K,$A64)+SUMIFS(DDH_Thư!$R:$R,DDH_Thư!$D:$D,G$1,DDH_Thư!$K:$K,$A64)</f>
        <v>0</v>
      </c>
      <c r="H64" s="41">
        <f>SUMIFS(DDH_Xuyen!$R:$R,DDH_Xuyen!$D:$D,H$1,DDH_Xuyen!$K:$K,$A64)+SUMIFS(DDH_Thư!$R:$R,DDH_Thư!$D:$D,H$1,DDH_Thư!$K:$K,$A64)</f>
        <v>0</v>
      </c>
      <c r="I64" s="41">
        <f>SUMIFS(DDH_Xuyen!$R:$R,DDH_Xuyen!$D:$D,I$1,DDH_Xuyen!$K:$K,$A64)+SUMIFS(DDH_Thư!$R:$R,DDH_Thư!$D:$D,I$1,DDH_Thư!$K:$K,$A64)</f>
        <v>0</v>
      </c>
      <c r="J64" s="41">
        <f>SUMIFS(DDH_Xuyen!$R:$R,DDH_Xuyen!$D:$D,J$1,DDH_Xuyen!$K:$K,$A64)+SUMIFS(DDH_Thư!$R:$R,DDH_Thư!$D:$D,J$1,DDH_Thư!$K:$K,$A64)</f>
        <v>0</v>
      </c>
      <c r="K64" s="41">
        <f>SUMIFS(DDH_Xuyen!$R:$R,DDH_Xuyen!$D:$D,K$1,DDH_Xuyen!$K:$K,$A64)+SUMIFS(DDH_Thư!$R:$R,DDH_Thư!$D:$D,K$1,DDH_Thư!$K:$K,$A64)</f>
        <v>0</v>
      </c>
      <c r="L64" s="41">
        <f>SUMIFS(DDH_Xuyen!$R:$R,DDH_Xuyen!$D:$D,L$1,DDH_Xuyen!$K:$K,$A64)+SUMIFS(DDH_Thư!$R:$R,DDH_Thư!$D:$D,L$1,DDH_Thư!$K:$K,$A64)</f>
        <v>0</v>
      </c>
      <c r="M64" s="41">
        <f>SUMIFS(DDH_Xuyen!$R:$R,DDH_Xuyen!$D:$D,M$1,DDH_Xuyen!$K:$K,$A64)+SUMIFS(DDH_Thư!$R:$R,DDH_Thư!$D:$D,M$1,DDH_Thư!$K:$K,$A64)</f>
        <v>0</v>
      </c>
      <c r="N64" s="41">
        <f>SUMIFS(DDH_Xuyen!$R:$R,DDH_Xuyen!$D:$D,N$1,DDH_Xuyen!$K:$K,$A64)+SUMIFS(DDH_Thư!$R:$R,DDH_Thư!$D:$D,N$1,DDH_Thư!$K:$K,$A64)</f>
        <v>0</v>
      </c>
      <c r="O64" s="41">
        <f>SUMIFS(DDH_Xuyen!$R:$R,DDH_Xuyen!$D:$D,O$1,DDH_Xuyen!$K:$K,$A64)+SUMIFS(DDH_Thư!$R:$R,DDH_Thư!$D:$D,O$1,DDH_Thư!$K:$K,$A64)</f>
        <v>0</v>
      </c>
      <c r="P64" s="41">
        <f>SUMIFS(DDH_Xuyen!$R:$R,DDH_Xuyen!$D:$D,P$1,DDH_Xuyen!$K:$K,$A64)+SUMIFS(DDH_Thư!$R:$R,DDH_Thư!$D:$D,P$1,DDH_Thư!$K:$K,$A64)</f>
        <v>0</v>
      </c>
      <c r="Q64" s="41">
        <f>SUMIFS(DDH_Xuyen!$R:$R,DDH_Xuyen!$D:$D,Q$1,DDH_Xuyen!$K:$K,$A64)+SUMIFS(DDH_Thư!$R:$R,DDH_Thư!$D:$D,Q$1,DDH_Thư!$K:$K,$A64)</f>
        <v>0</v>
      </c>
      <c r="R64" s="41">
        <f>SUMIFS(DDH_Xuyen!$R:$R,DDH_Xuyen!$D:$D,R$1,DDH_Xuyen!$K:$K,$A64)+SUMIFS(DDH_Thư!$R:$R,DDH_Thư!$D:$D,R$1,DDH_Thư!$K:$K,$A64)</f>
        <v>0</v>
      </c>
      <c r="S64" s="41">
        <f>SUMIFS(DDH_Xuyen!$R:$R,DDH_Xuyen!$D:$D,S$1,DDH_Xuyen!$K:$K,$A64)+SUMIFS(DDH_Thư!$R:$R,DDH_Thư!$D:$D,S$1,DDH_Thư!$K:$K,$A64)</f>
        <v>0</v>
      </c>
      <c r="T64" s="41">
        <f>SUMIFS(DDH_Xuyen!$R:$R,DDH_Xuyen!$D:$D,T$1,DDH_Xuyen!$K:$K,$A64)+SUMIFS(DDH_Thư!$R:$R,DDH_Thư!$D:$D,T$1,DDH_Thư!$K:$K,$A64)</f>
        <v>0</v>
      </c>
      <c r="U64" s="41">
        <f>SUMIFS(DDH_Xuyen!$R:$R,DDH_Xuyen!$D:$D,U$1,DDH_Xuyen!$K:$K,$A64)+SUMIFS(DDH_Thư!$R:$R,DDH_Thư!$D:$D,U$1,DDH_Thư!$K:$K,$A64)</f>
        <v>0</v>
      </c>
      <c r="V64" s="41">
        <f>SUMIFS(DDH_Xuyen!$R:$R,DDH_Xuyen!$D:$D,V$1,DDH_Xuyen!$K:$K,$A64)+SUMIFS(DDH_Thư!$R:$R,DDH_Thư!$D:$D,V$1,DDH_Thư!$K:$K,$A64)</f>
        <v>0</v>
      </c>
      <c r="W64" s="41">
        <f>SUMIFS(DDH_Xuyen!$R:$R,DDH_Xuyen!$D:$D,W$1,DDH_Xuyen!$K:$K,$A64)+SUMIFS(DDH_Thư!$R:$R,DDH_Thư!$D:$D,W$1,DDH_Thư!$K:$K,$A64)</f>
        <v>0</v>
      </c>
      <c r="X64" s="41">
        <f>SUMIFS(DDH_Xuyen!$R:$R,DDH_Xuyen!$D:$D,X$1,DDH_Xuyen!$K:$K,$A64)+SUMIFS(DDH_Thư!$R:$R,DDH_Thư!$D:$D,X$1,DDH_Thư!$K:$K,$A64)</f>
        <v>0</v>
      </c>
      <c r="Y64" s="41">
        <f>SUMIFS(DDH_Xuyen!$R:$R,DDH_Xuyen!$D:$D,Y$1,DDH_Xuyen!$K:$K,$A64)+SUMIFS(DDH_Thư!$R:$R,DDH_Thư!$D:$D,Y$1,DDH_Thư!$K:$K,$A64)</f>
        <v>0</v>
      </c>
      <c r="Z64" s="41">
        <f>SUMIFS(DDH_Xuyen!$R:$R,DDH_Xuyen!$D:$D,Z$1,DDH_Xuyen!$K:$K,$A64)+SUMIFS(DDH_Thư!$R:$R,DDH_Thư!$D:$D,Z$1,DDH_Thư!$K:$K,$A64)</f>
        <v>0</v>
      </c>
      <c r="AA64" s="41">
        <f>SUMIFS(DDH_Xuyen!$R:$R,DDH_Xuyen!$D:$D,AA$1,DDH_Xuyen!$K:$K,$A64)+SUMIFS(DDH_Thư!$R:$R,DDH_Thư!$D:$D,AA$1,DDH_Thư!$K:$K,$A64)</f>
        <v>0</v>
      </c>
      <c r="AB64" s="41">
        <f>SUMIFS(DDH_Xuyen!$R:$R,DDH_Xuyen!$D:$D,AB$1,DDH_Xuyen!$K:$K,$A64)+SUMIFS(DDH_Thư!$R:$R,DDH_Thư!$D:$D,AB$1,DDH_Thư!$K:$K,$A64)</f>
        <v>0</v>
      </c>
      <c r="AC64" s="41">
        <f>SUMIFS(DDH_Xuyen!$R:$R,DDH_Xuyen!$D:$D,AC$1,DDH_Xuyen!$K:$K,$A64)+SUMIFS(DDH_Thư!$R:$R,DDH_Thư!$D:$D,AC$1,DDH_Thư!$K:$K,$A64)</f>
        <v>0</v>
      </c>
      <c r="AD64" s="41">
        <f>SUMIFS(DDH_Xuyen!$R:$R,DDH_Xuyen!$D:$D,AD$1,DDH_Xuyen!$K:$K,$A64)+SUMIFS(DDH_Thư!$R:$R,DDH_Thư!$D:$D,AD$1,DDH_Thư!$K:$K,$A64)</f>
        <v>0</v>
      </c>
      <c r="AE64" s="41">
        <f>SUMIFS(DDH_Xuyen!$R:$R,DDH_Xuyen!$D:$D,AE$1,DDH_Xuyen!$K:$K,$A64)+SUMIFS(DDH_Thư!$R:$R,DDH_Thư!$D:$D,AE$1,DDH_Thư!$K:$K,$A64)</f>
        <v>0</v>
      </c>
      <c r="AF64" s="41">
        <f>SUMIFS(DDH_Xuyen!$R:$R,DDH_Xuyen!$D:$D,AF$1,DDH_Xuyen!$K:$K,$A64)+SUMIFS(DDH_Thư!$R:$R,DDH_Thư!$D:$D,AF$1,DDH_Thư!$K:$K,$A64)</f>
        <v>0</v>
      </c>
      <c r="AG64" s="41">
        <f>SUMIFS(DDH_Xuyen!$R:$R,DDH_Xuyen!$D:$D,AG$1,DDH_Xuyen!$K:$K,$A64)+SUMIFS(DDH_Thư!$R:$R,DDH_Thư!$D:$D,AG$1,DDH_Thư!$K:$K,$A64)</f>
        <v>0</v>
      </c>
      <c r="AH64" s="41">
        <f>SUMIFS(DDH_Xuyen!$R:$R,DDH_Xuyen!$D:$D,AH$1,DDH_Xuyen!$K:$K,$A64)+SUMIFS(DDH_Thư!$R:$R,DDH_Thư!$D:$D,AH$1,DDH_Thư!$K:$K,$A64)</f>
        <v>0</v>
      </c>
      <c r="AI64" s="41">
        <f>SUMIFS(DDH_Xuyen!$R:$R,DDH_Xuyen!$D:$D,AI$1,DDH_Xuyen!$K:$K,$A64)+SUMIFS(DDH_Thư!$R:$R,DDH_Thư!$D:$D,AI$1,DDH_Thư!$K:$K,$A64)</f>
        <v>0</v>
      </c>
      <c r="AJ64" s="41">
        <f>SUMIFS(DDH_Xuyen!$R:$R,DDH_Xuyen!$D:$D,AJ$1,DDH_Xuyen!$K:$K,$A64)+SUMIFS(DDH_Thư!$R:$R,DDH_Thư!$D:$D,AJ$1,DDH_Thư!$K:$K,$A64)</f>
        <v>0</v>
      </c>
    </row>
    <row r="65" spans="1:36" ht="18.75" hidden="1" customHeight="1" x14ac:dyDescent="0.25">
      <c r="A65" s="23" t="s">
        <v>7688</v>
      </c>
      <c r="B65" s="22" t="s">
        <v>7689</v>
      </c>
      <c r="C65" s="24" t="s">
        <v>29</v>
      </c>
      <c r="D65" t="str">
        <f t="shared" si="1"/>
        <v>Không kinh doanh</v>
      </c>
      <c r="E65" s="43">
        <f t="shared" si="2"/>
        <v>0</v>
      </c>
      <c r="F65" s="43"/>
      <c r="G65" s="41">
        <f>SUMIFS(DDH_Xuyen!$R:$R,DDH_Xuyen!$D:$D,G$1,DDH_Xuyen!$K:$K,$A65)+SUMIFS(DDH_Thư!$R:$R,DDH_Thư!$D:$D,G$1,DDH_Thư!$K:$K,$A65)</f>
        <v>0</v>
      </c>
      <c r="H65" s="41">
        <f>SUMIFS(DDH_Xuyen!$R:$R,DDH_Xuyen!$D:$D,H$1,DDH_Xuyen!$K:$K,$A65)+SUMIFS(DDH_Thư!$R:$R,DDH_Thư!$D:$D,H$1,DDH_Thư!$K:$K,$A65)</f>
        <v>0</v>
      </c>
      <c r="I65" s="41">
        <f>SUMIFS(DDH_Xuyen!$R:$R,DDH_Xuyen!$D:$D,I$1,DDH_Xuyen!$K:$K,$A65)+SUMIFS(DDH_Thư!$R:$R,DDH_Thư!$D:$D,I$1,DDH_Thư!$K:$K,$A65)</f>
        <v>0</v>
      </c>
      <c r="J65" s="41">
        <f>SUMIFS(DDH_Xuyen!$R:$R,DDH_Xuyen!$D:$D,J$1,DDH_Xuyen!$K:$K,$A65)+SUMIFS(DDH_Thư!$R:$R,DDH_Thư!$D:$D,J$1,DDH_Thư!$K:$K,$A65)</f>
        <v>0</v>
      </c>
      <c r="K65" s="41">
        <f>SUMIFS(DDH_Xuyen!$R:$R,DDH_Xuyen!$D:$D,K$1,DDH_Xuyen!$K:$K,$A65)+SUMIFS(DDH_Thư!$R:$R,DDH_Thư!$D:$D,K$1,DDH_Thư!$K:$K,$A65)</f>
        <v>0</v>
      </c>
      <c r="L65" s="41">
        <f>SUMIFS(DDH_Xuyen!$R:$R,DDH_Xuyen!$D:$D,L$1,DDH_Xuyen!$K:$K,$A65)+SUMIFS(DDH_Thư!$R:$R,DDH_Thư!$D:$D,L$1,DDH_Thư!$K:$K,$A65)</f>
        <v>0</v>
      </c>
      <c r="M65" s="41">
        <f>SUMIFS(DDH_Xuyen!$R:$R,DDH_Xuyen!$D:$D,M$1,DDH_Xuyen!$K:$K,$A65)+SUMIFS(DDH_Thư!$R:$R,DDH_Thư!$D:$D,M$1,DDH_Thư!$K:$K,$A65)</f>
        <v>0</v>
      </c>
      <c r="N65" s="41">
        <f>SUMIFS(DDH_Xuyen!$R:$R,DDH_Xuyen!$D:$D,N$1,DDH_Xuyen!$K:$K,$A65)+SUMIFS(DDH_Thư!$R:$R,DDH_Thư!$D:$D,N$1,DDH_Thư!$K:$K,$A65)</f>
        <v>0</v>
      </c>
      <c r="O65" s="41">
        <f>SUMIFS(DDH_Xuyen!$R:$R,DDH_Xuyen!$D:$D,O$1,DDH_Xuyen!$K:$K,$A65)+SUMIFS(DDH_Thư!$R:$R,DDH_Thư!$D:$D,O$1,DDH_Thư!$K:$K,$A65)</f>
        <v>0</v>
      </c>
      <c r="P65" s="41">
        <f>SUMIFS(DDH_Xuyen!$R:$R,DDH_Xuyen!$D:$D,P$1,DDH_Xuyen!$K:$K,$A65)+SUMIFS(DDH_Thư!$R:$R,DDH_Thư!$D:$D,P$1,DDH_Thư!$K:$K,$A65)</f>
        <v>0</v>
      </c>
      <c r="Q65" s="41">
        <f>SUMIFS(DDH_Xuyen!$R:$R,DDH_Xuyen!$D:$D,Q$1,DDH_Xuyen!$K:$K,$A65)+SUMIFS(DDH_Thư!$R:$R,DDH_Thư!$D:$D,Q$1,DDH_Thư!$K:$K,$A65)</f>
        <v>0</v>
      </c>
      <c r="R65" s="41">
        <f>SUMIFS(DDH_Xuyen!$R:$R,DDH_Xuyen!$D:$D,R$1,DDH_Xuyen!$K:$K,$A65)+SUMIFS(DDH_Thư!$R:$R,DDH_Thư!$D:$D,R$1,DDH_Thư!$K:$K,$A65)</f>
        <v>0</v>
      </c>
      <c r="S65" s="41">
        <f>SUMIFS(DDH_Xuyen!$R:$R,DDH_Xuyen!$D:$D,S$1,DDH_Xuyen!$K:$K,$A65)+SUMIFS(DDH_Thư!$R:$R,DDH_Thư!$D:$D,S$1,DDH_Thư!$K:$K,$A65)</f>
        <v>0</v>
      </c>
      <c r="T65" s="41">
        <f>SUMIFS(DDH_Xuyen!$R:$R,DDH_Xuyen!$D:$D,T$1,DDH_Xuyen!$K:$K,$A65)+SUMIFS(DDH_Thư!$R:$R,DDH_Thư!$D:$D,T$1,DDH_Thư!$K:$K,$A65)</f>
        <v>0</v>
      </c>
      <c r="U65" s="41">
        <f>SUMIFS(DDH_Xuyen!$R:$R,DDH_Xuyen!$D:$D,U$1,DDH_Xuyen!$K:$K,$A65)+SUMIFS(DDH_Thư!$R:$R,DDH_Thư!$D:$D,U$1,DDH_Thư!$K:$K,$A65)</f>
        <v>0</v>
      </c>
      <c r="V65" s="41">
        <f>SUMIFS(DDH_Xuyen!$R:$R,DDH_Xuyen!$D:$D,V$1,DDH_Xuyen!$K:$K,$A65)+SUMIFS(DDH_Thư!$R:$R,DDH_Thư!$D:$D,V$1,DDH_Thư!$K:$K,$A65)</f>
        <v>0</v>
      </c>
      <c r="W65" s="41">
        <f>SUMIFS(DDH_Xuyen!$R:$R,DDH_Xuyen!$D:$D,W$1,DDH_Xuyen!$K:$K,$A65)+SUMIFS(DDH_Thư!$R:$R,DDH_Thư!$D:$D,W$1,DDH_Thư!$K:$K,$A65)</f>
        <v>0</v>
      </c>
      <c r="X65" s="41">
        <f>SUMIFS(DDH_Xuyen!$R:$R,DDH_Xuyen!$D:$D,X$1,DDH_Xuyen!$K:$K,$A65)+SUMIFS(DDH_Thư!$R:$R,DDH_Thư!$D:$D,X$1,DDH_Thư!$K:$K,$A65)</f>
        <v>0</v>
      </c>
      <c r="Y65" s="41">
        <f>SUMIFS(DDH_Xuyen!$R:$R,DDH_Xuyen!$D:$D,Y$1,DDH_Xuyen!$K:$K,$A65)+SUMIFS(DDH_Thư!$R:$R,DDH_Thư!$D:$D,Y$1,DDH_Thư!$K:$K,$A65)</f>
        <v>0</v>
      </c>
      <c r="Z65" s="41">
        <f>SUMIFS(DDH_Xuyen!$R:$R,DDH_Xuyen!$D:$D,Z$1,DDH_Xuyen!$K:$K,$A65)+SUMIFS(DDH_Thư!$R:$R,DDH_Thư!$D:$D,Z$1,DDH_Thư!$K:$K,$A65)</f>
        <v>0</v>
      </c>
      <c r="AA65" s="41">
        <f>SUMIFS(DDH_Xuyen!$R:$R,DDH_Xuyen!$D:$D,AA$1,DDH_Xuyen!$K:$K,$A65)+SUMIFS(DDH_Thư!$R:$R,DDH_Thư!$D:$D,AA$1,DDH_Thư!$K:$K,$A65)</f>
        <v>0</v>
      </c>
      <c r="AB65" s="41">
        <f>SUMIFS(DDH_Xuyen!$R:$R,DDH_Xuyen!$D:$D,AB$1,DDH_Xuyen!$K:$K,$A65)+SUMIFS(DDH_Thư!$R:$R,DDH_Thư!$D:$D,AB$1,DDH_Thư!$K:$K,$A65)</f>
        <v>0</v>
      </c>
      <c r="AC65" s="41">
        <f>SUMIFS(DDH_Xuyen!$R:$R,DDH_Xuyen!$D:$D,AC$1,DDH_Xuyen!$K:$K,$A65)+SUMIFS(DDH_Thư!$R:$R,DDH_Thư!$D:$D,AC$1,DDH_Thư!$K:$K,$A65)</f>
        <v>0</v>
      </c>
      <c r="AD65" s="41">
        <f>SUMIFS(DDH_Xuyen!$R:$R,DDH_Xuyen!$D:$D,AD$1,DDH_Xuyen!$K:$K,$A65)+SUMIFS(DDH_Thư!$R:$R,DDH_Thư!$D:$D,AD$1,DDH_Thư!$K:$K,$A65)</f>
        <v>0</v>
      </c>
      <c r="AE65" s="41">
        <f>SUMIFS(DDH_Xuyen!$R:$R,DDH_Xuyen!$D:$D,AE$1,DDH_Xuyen!$K:$K,$A65)+SUMIFS(DDH_Thư!$R:$R,DDH_Thư!$D:$D,AE$1,DDH_Thư!$K:$K,$A65)</f>
        <v>0</v>
      </c>
      <c r="AF65" s="41">
        <f>SUMIFS(DDH_Xuyen!$R:$R,DDH_Xuyen!$D:$D,AF$1,DDH_Xuyen!$K:$K,$A65)+SUMIFS(DDH_Thư!$R:$R,DDH_Thư!$D:$D,AF$1,DDH_Thư!$K:$K,$A65)</f>
        <v>0</v>
      </c>
      <c r="AG65" s="41">
        <f>SUMIFS(DDH_Xuyen!$R:$R,DDH_Xuyen!$D:$D,AG$1,DDH_Xuyen!$K:$K,$A65)+SUMIFS(DDH_Thư!$R:$R,DDH_Thư!$D:$D,AG$1,DDH_Thư!$K:$K,$A65)</f>
        <v>0</v>
      </c>
      <c r="AH65" s="41">
        <f>SUMIFS(DDH_Xuyen!$R:$R,DDH_Xuyen!$D:$D,AH$1,DDH_Xuyen!$K:$K,$A65)+SUMIFS(DDH_Thư!$R:$R,DDH_Thư!$D:$D,AH$1,DDH_Thư!$K:$K,$A65)</f>
        <v>0</v>
      </c>
      <c r="AI65" s="41">
        <f>SUMIFS(DDH_Xuyen!$R:$R,DDH_Xuyen!$D:$D,AI$1,DDH_Xuyen!$K:$K,$A65)+SUMIFS(DDH_Thư!$R:$R,DDH_Thư!$D:$D,AI$1,DDH_Thư!$K:$K,$A65)</f>
        <v>0</v>
      </c>
      <c r="AJ65" s="41">
        <f>SUMIFS(DDH_Xuyen!$R:$R,DDH_Xuyen!$D:$D,AJ$1,DDH_Xuyen!$K:$K,$A65)+SUMIFS(DDH_Thư!$R:$R,DDH_Thư!$D:$D,AJ$1,DDH_Thư!$K:$K,$A65)</f>
        <v>0</v>
      </c>
    </row>
    <row r="66" spans="1:36" ht="18.75" hidden="1" customHeight="1" x14ac:dyDescent="0.25">
      <c r="A66" s="23" t="s">
        <v>7269</v>
      </c>
      <c r="B66" s="22" t="s">
        <v>7690</v>
      </c>
      <c r="C66" s="24" t="s">
        <v>29</v>
      </c>
      <c r="D66" t="str">
        <f t="shared" si="1"/>
        <v>Không kinh doanh</v>
      </c>
      <c r="E66" s="43">
        <f t="shared" si="2"/>
        <v>0</v>
      </c>
      <c r="F66" s="43"/>
      <c r="G66" s="41">
        <f>SUMIFS(DDH_Xuyen!$R:$R,DDH_Xuyen!$D:$D,G$1,DDH_Xuyen!$K:$K,$A66)+SUMIFS(DDH_Thư!$R:$R,DDH_Thư!$D:$D,G$1,DDH_Thư!$K:$K,$A66)</f>
        <v>0</v>
      </c>
      <c r="H66" s="41">
        <f>SUMIFS(DDH_Xuyen!$R:$R,DDH_Xuyen!$D:$D,H$1,DDH_Xuyen!$K:$K,$A66)+SUMIFS(DDH_Thư!$R:$R,DDH_Thư!$D:$D,H$1,DDH_Thư!$K:$K,$A66)</f>
        <v>0</v>
      </c>
      <c r="I66" s="41">
        <f>SUMIFS(DDH_Xuyen!$R:$R,DDH_Xuyen!$D:$D,I$1,DDH_Xuyen!$K:$K,$A66)+SUMIFS(DDH_Thư!$R:$R,DDH_Thư!$D:$D,I$1,DDH_Thư!$K:$K,$A66)</f>
        <v>0</v>
      </c>
      <c r="J66" s="41">
        <f>SUMIFS(DDH_Xuyen!$R:$R,DDH_Xuyen!$D:$D,J$1,DDH_Xuyen!$K:$K,$A66)+SUMIFS(DDH_Thư!$R:$R,DDH_Thư!$D:$D,J$1,DDH_Thư!$K:$K,$A66)</f>
        <v>0</v>
      </c>
      <c r="K66" s="41">
        <f>SUMIFS(DDH_Xuyen!$R:$R,DDH_Xuyen!$D:$D,K$1,DDH_Xuyen!$K:$K,$A66)+SUMIFS(DDH_Thư!$R:$R,DDH_Thư!$D:$D,K$1,DDH_Thư!$K:$K,$A66)</f>
        <v>0</v>
      </c>
      <c r="L66" s="41">
        <f>SUMIFS(DDH_Xuyen!$R:$R,DDH_Xuyen!$D:$D,L$1,DDH_Xuyen!$K:$K,$A66)+SUMIFS(DDH_Thư!$R:$R,DDH_Thư!$D:$D,L$1,DDH_Thư!$K:$K,$A66)</f>
        <v>0</v>
      </c>
      <c r="M66" s="41">
        <f>SUMIFS(DDH_Xuyen!$R:$R,DDH_Xuyen!$D:$D,M$1,DDH_Xuyen!$K:$K,$A66)+SUMIFS(DDH_Thư!$R:$R,DDH_Thư!$D:$D,M$1,DDH_Thư!$K:$K,$A66)</f>
        <v>0</v>
      </c>
      <c r="N66" s="41">
        <f>SUMIFS(DDH_Xuyen!$R:$R,DDH_Xuyen!$D:$D,N$1,DDH_Xuyen!$K:$K,$A66)+SUMIFS(DDH_Thư!$R:$R,DDH_Thư!$D:$D,N$1,DDH_Thư!$K:$K,$A66)</f>
        <v>0</v>
      </c>
      <c r="O66" s="41">
        <f>SUMIFS(DDH_Xuyen!$R:$R,DDH_Xuyen!$D:$D,O$1,DDH_Xuyen!$K:$K,$A66)+SUMIFS(DDH_Thư!$R:$R,DDH_Thư!$D:$D,O$1,DDH_Thư!$K:$K,$A66)</f>
        <v>0</v>
      </c>
      <c r="P66" s="41">
        <f>SUMIFS(DDH_Xuyen!$R:$R,DDH_Xuyen!$D:$D,P$1,DDH_Xuyen!$K:$K,$A66)+SUMIFS(DDH_Thư!$R:$R,DDH_Thư!$D:$D,P$1,DDH_Thư!$K:$K,$A66)</f>
        <v>0</v>
      </c>
      <c r="Q66" s="41">
        <f>SUMIFS(DDH_Xuyen!$R:$R,DDH_Xuyen!$D:$D,Q$1,DDH_Xuyen!$K:$K,$A66)+SUMIFS(DDH_Thư!$R:$R,DDH_Thư!$D:$D,Q$1,DDH_Thư!$K:$K,$A66)</f>
        <v>0</v>
      </c>
      <c r="R66" s="41">
        <f>SUMIFS(DDH_Xuyen!$R:$R,DDH_Xuyen!$D:$D,R$1,DDH_Xuyen!$K:$K,$A66)+SUMIFS(DDH_Thư!$R:$R,DDH_Thư!$D:$D,R$1,DDH_Thư!$K:$K,$A66)</f>
        <v>0</v>
      </c>
      <c r="S66" s="41">
        <f>SUMIFS(DDH_Xuyen!$R:$R,DDH_Xuyen!$D:$D,S$1,DDH_Xuyen!$K:$K,$A66)+SUMIFS(DDH_Thư!$R:$R,DDH_Thư!$D:$D,S$1,DDH_Thư!$K:$K,$A66)</f>
        <v>0</v>
      </c>
      <c r="T66" s="41">
        <f>SUMIFS(DDH_Xuyen!$R:$R,DDH_Xuyen!$D:$D,T$1,DDH_Xuyen!$K:$K,$A66)+SUMIFS(DDH_Thư!$R:$R,DDH_Thư!$D:$D,T$1,DDH_Thư!$K:$K,$A66)</f>
        <v>0</v>
      </c>
      <c r="U66" s="41">
        <f>SUMIFS(DDH_Xuyen!$R:$R,DDH_Xuyen!$D:$D,U$1,DDH_Xuyen!$K:$K,$A66)+SUMIFS(DDH_Thư!$R:$R,DDH_Thư!$D:$D,U$1,DDH_Thư!$K:$K,$A66)</f>
        <v>0</v>
      </c>
      <c r="V66" s="41">
        <f>SUMIFS(DDH_Xuyen!$R:$R,DDH_Xuyen!$D:$D,V$1,DDH_Xuyen!$K:$K,$A66)+SUMIFS(DDH_Thư!$R:$R,DDH_Thư!$D:$D,V$1,DDH_Thư!$K:$K,$A66)</f>
        <v>0</v>
      </c>
      <c r="W66" s="41">
        <f>SUMIFS(DDH_Xuyen!$R:$R,DDH_Xuyen!$D:$D,W$1,DDH_Xuyen!$K:$K,$A66)+SUMIFS(DDH_Thư!$R:$R,DDH_Thư!$D:$D,W$1,DDH_Thư!$K:$K,$A66)</f>
        <v>0</v>
      </c>
      <c r="X66" s="41">
        <f>SUMIFS(DDH_Xuyen!$R:$R,DDH_Xuyen!$D:$D,X$1,DDH_Xuyen!$K:$K,$A66)+SUMIFS(DDH_Thư!$R:$R,DDH_Thư!$D:$D,X$1,DDH_Thư!$K:$K,$A66)</f>
        <v>0</v>
      </c>
      <c r="Y66" s="41">
        <f>SUMIFS(DDH_Xuyen!$R:$R,DDH_Xuyen!$D:$D,Y$1,DDH_Xuyen!$K:$K,$A66)+SUMIFS(DDH_Thư!$R:$R,DDH_Thư!$D:$D,Y$1,DDH_Thư!$K:$K,$A66)</f>
        <v>0</v>
      </c>
      <c r="Z66" s="41">
        <f>SUMIFS(DDH_Xuyen!$R:$R,DDH_Xuyen!$D:$D,Z$1,DDH_Xuyen!$K:$K,$A66)+SUMIFS(DDH_Thư!$R:$R,DDH_Thư!$D:$D,Z$1,DDH_Thư!$K:$K,$A66)</f>
        <v>0</v>
      </c>
      <c r="AA66" s="41">
        <f>SUMIFS(DDH_Xuyen!$R:$R,DDH_Xuyen!$D:$D,AA$1,DDH_Xuyen!$K:$K,$A66)+SUMIFS(DDH_Thư!$R:$R,DDH_Thư!$D:$D,AA$1,DDH_Thư!$K:$K,$A66)</f>
        <v>0</v>
      </c>
      <c r="AB66" s="41">
        <f>SUMIFS(DDH_Xuyen!$R:$R,DDH_Xuyen!$D:$D,AB$1,DDH_Xuyen!$K:$K,$A66)+SUMIFS(DDH_Thư!$R:$R,DDH_Thư!$D:$D,AB$1,DDH_Thư!$K:$K,$A66)</f>
        <v>0</v>
      </c>
      <c r="AC66" s="41">
        <f>SUMIFS(DDH_Xuyen!$R:$R,DDH_Xuyen!$D:$D,AC$1,DDH_Xuyen!$K:$K,$A66)+SUMIFS(DDH_Thư!$R:$R,DDH_Thư!$D:$D,AC$1,DDH_Thư!$K:$K,$A66)</f>
        <v>0</v>
      </c>
      <c r="AD66" s="41">
        <f>SUMIFS(DDH_Xuyen!$R:$R,DDH_Xuyen!$D:$D,AD$1,DDH_Xuyen!$K:$K,$A66)+SUMIFS(DDH_Thư!$R:$R,DDH_Thư!$D:$D,AD$1,DDH_Thư!$K:$K,$A66)</f>
        <v>0</v>
      </c>
      <c r="AE66" s="41">
        <f>SUMIFS(DDH_Xuyen!$R:$R,DDH_Xuyen!$D:$D,AE$1,DDH_Xuyen!$K:$K,$A66)+SUMIFS(DDH_Thư!$R:$R,DDH_Thư!$D:$D,AE$1,DDH_Thư!$K:$K,$A66)</f>
        <v>0</v>
      </c>
      <c r="AF66" s="41">
        <f>SUMIFS(DDH_Xuyen!$R:$R,DDH_Xuyen!$D:$D,AF$1,DDH_Xuyen!$K:$K,$A66)+SUMIFS(DDH_Thư!$R:$R,DDH_Thư!$D:$D,AF$1,DDH_Thư!$K:$K,$A66)</f>
        <v>0</v>
      </c>
      <c r="AG66" s="41">
        <f>SUMIFS(DDH_Xuyen!$R:$R,DDH_Xuyen!$D:$D,AG$1,DDH_Xuyen!$K:$K,$A66)+SUMIFS(DDH_Thư!$R:$R,DDH_Thư!$D:$D,AG$1,DDH_Thư!$K:$K,$A66)</f>
        <v>0</v>
      </c>
      <c r="AH66" s="41">
        <f>SUMIFS(DDH_Xuyen!$R:$R,DDH_Xuyen!$D:$D,AH$1,DDH_Xuyen!$K:$K,$A66)+SUMIFS(DDH_Thư!$R:$R,DDH_Thư!$D:$D,AH$1,DDH_Thư!$K:$K,$A66)</f>
        <v>0</v>
      </c>
      <c r="AI66" s="41">
        <f>SUMIFS(DDH_Xuyen!$R:$R,DDH_Xuyen!$D:$D,AI$1,DDH_Xuyen!$K:$K,$A66)+SUMIFS(DDH_Thư!$R:$R,DDH_Thư!$D:$D,AI$1,DDH_Thư!$K:$K,$A66)</f>
        <v>0</v>
      </c>
      <c r="AJ66" s="41">
        <f>SUMIFS(DDH_Xuyen!$R:$R,DDH_Xuyen!$D:$D,AJ$1,DDH_Xuyen!$K:$K,$A66)+SUMIFS(DDH_Thư!$R:$R,DDH_Thư!$D:$D,AJ$1,DDH_Thư!$K:$K,$A66)</f>
        <v>0</v>
      </c>
    </row>
    <row r="67" spans="1:36" ht="18.75" hidden="1" customHeight="1" x14ac:dyDescent="0.25">
      <c r="A67" s="23" t="s">
        <v>7691</v>
      </c>
      <c r="B67" s="22" t="s">
        <v>7692</v>
      </c>
      <c r="C67" s="24" t="s">
        <v>29</v>
      </c>
      <c r="D67" t="str">
        <f t="shared" ref="D67:D85" si="3">IF(OR(E67&gt;0,F67&gt;0),"Đang kinh doanh","Không kinh doanh")</f>
        <v>Không kinh doanh</v>
      </c>
      <c r="E67" s="43">
        <f t="shared" ref="E67:E85" si="4">SUM(G67:AJ67)</f>
        <v>0</v>
      </c>
      <c r="F67" s="43"/>
      <c r="G67" s="41">
        <f>SUMIFS(DDH_Xuyen!$R:$R,DDH_Xuyen!$D:$D,G$1,DDH_Xuyen!$K:$K,$A67)+SUMIFS(DDH_Thư!$R:$R,DDH_Thư!$D:$D,G$1,DDH_Thư!$K:$K,$A67)</f>
        <v>0</v>
      </c>
      <c r="H67" s="41">
        <f>SUMIFS(DDH_Xuyen!$R:$R,DDH_Xuyen!$D:$D,H$1,DDH_Xuyen!$K:$K,$A67)+SUMIFS(DDH_Thư!$R:$R,DDH_Thư!$D:$D,H$1,DDH_Thư!$K:$K,$A67)</f>
        <v>0</v>
      </c>
      <c r="I67" s="41">
        <f>SUMIFS(DDH_Xuyen!$R:$R,DDH_Xuyen!$D:$D,I$1,DDH_Xuyen!$K:$K,$A67)+SUMIFS(DDH_Thư!$R:$R,DDH_Thư!$D:$D,I$1,DDH_Thư!$K:$K,$A67)</f>
        <v>0</v>
      </c>
      <c r="J67" s="41">
        <f>SUMIFS(DDH_Xuyen!$R:$R,DDH_Xuyen!$D:$D,J$1,DDH_Xuyen!$K:$K,$A67)+SUMIFS(DDH_Thư!$R:$R,DDH_Thư!$D:$D,J$1,DDH_Thư!$K:$K,$A67)</f>
        <v>0</v>
      </c>
      <c r="K67" s="41">
        <f>SUMIFS(DDH_Xuyen!$R:$R,DDH_Xuyen!$D:$D,K$1,DDH_Xuyen!$K:$K,$A67)+SUMIFS(DDH_Thư!$R:$R,DDH_Thư!$D:$D,K$1,DDH_Thư!$K:$K,$A67)</f>
        <v>0</v>
      </c>
      <c r="L67" s="41">
        <f>SUMIFS(DDH_Xuyen!$R:$R,DDH_Xuyen!$D:$D,L$1,DDH_Xuyen!$K:$K,$A67)+SUMIFS(DDH_Thư!$R:$R,DDH_Thư!$D:$D,L$1,DDH_Thư!$K:$K,$A67)</f>
        <v>0</v>
      </c>
      <c r="M67" s="41">
        <f>SUMIFS(DDH_Xuyen!$R:$R,DDH_Xuyen!$D:$D,M$1,DDH_Xuyen!$K:$K,$A67)+SUMIFS(DDH_Thư!$R:$R,DDH_Thư!$D:$D,M$1,DDH_Thư!$K:$K,$A67)</f>
        <v>0</v>
      </c>
      <c r="N67" s="41">
        <f>SUMIFS(DDH_Xuyen!$R:$R,DDH_Xuyen!$D:$D,N$1,DDH_Xuyen!$K:$K,$A67)+SUMIFS(DDH_Thư!$R:$R,DDH_Thư!$D:$D,N$1,DDH_Thư!$K:$K,$A67)</f>
        <v>0</v>
      </c>
      <c r="O67" s="41">
        <f>SUMIFS(DDH_Xuyen!$R:$R,DDH_Xuyen!$D:$D,O$1,DDH_Xuyen!$K:$K,$A67)+SUMIFS(DDH_Thư!$R:$R,DDH_Thư!$D:$D,O$1,DDH_Thư!$K:$K,$A67)</f>
        <v>0</v>
      </c>
      <c r="P67" s="41">
        <f>SUMIFS(DDH_Xuyen!$R:$R,DDH_Xuyen!$D:$D,P$1,DDH_Xuyen!$K:$K,$A67)+SUMIFS(DDH_Thư!$R:$R,DDH_Thư!$D:$D,P$1,DDH_Thư!$K:$K,$A67)</f>
        <v>0</v>
      </c>
      <c r="Q67" s="41">
        <f>SUMIFS(DDH_Xuyen!$R:$R,DDH_Xuyen!$D:$D,Q$1,DDH_Xuyen!$K:$K,$A67)+SUMIFS(DDH_Thư!$R:$R,DDH_Thư!$D:$D,Q$1,DDH_Thư!$K:$K,$A67)</f>
        <v>0</v>
      </c>
      <c r="R67" s="41">
        <f>SUMIFS(DDH_Xuyen!$R:$R,DDH_Xuyen!$D:$D,R$1,DDH_Xuyen!$K:$K,$A67)+SUMIFS(DDH_Thư!$R:$R,DDH_Thư!$D:$D,R$1,DDH_Thư!$K:$K,$A67)</f>
        <v>0</v>
      </c>
      <c r="S67" s="41">
        <f>SUMIFS(DDH_Xuyen!$R:$R,DDH_Xuyen!$D:$D,S$1,DDH_Xuyen!$K:$K,$A67)+SUMIFS(DDH_Thư!$R:$R,DDH_Thư!$D:$D,S$1,DDH_Thư!$K:$K,$A67)</f>
        <v>0</v>
      </c>
      <c r="T67" s="41">
        <f>SUMIFS(DDH_Xuyen!$R:$R,DDH_Xuyen!$D:$D,T$1,DDH_Xuyen!$K:$K,$A67)+SUMIFS(DDH_Thư!$R:$R,DDH_Thư!$D:$D,T$1,DDH_Thư!$K:$K,$A67)</f>
        <v>0</v>
      </c>
      <c r="U67" s="41">
        <f>SUMIFS(DDH_Xuyen!$R:$R,DDH_Xuyen!$D:$D,U$1,DDH_Xuyen!$K:$K,$A67)+SUMIFS(DDH_Thư!$R:$R,DDH_Thư!$D:$D,U$1,DDH_Thư!$K:$K,$A67)</f>
        <v>0</v>
      </c>
      <c r="V67" s="41">
        <f>SUMIFS(DDH_Xuyen!$R:$R,DDH_Xuyen!$D:$D,V$1,DDH_Xuyen!$K:$K,$A67)+SUMIFS(DDH_Thư!$R:$R,DDH_Thư!$D:$D,V$1,DDH_Thư!$K:$K,$A67)</f>
        <v>0</v>
      </c>
      <c r="W67" s="41">
        <f>SUMIFS(DDH_Xuyen!$R:$R,DDH_Xuyen!$D:$D,W$1,DDH_Xuyen!$K:$K,$A67)+SUMIFS(DDH_Thư!$R:$R,DDH_Thư!$D:$D,W$1,DDH_Thư!$K:$K,$A67)</f>
        <v>0</v>
      </c>
      <c r="X67" s="41">
        <f>SUMIFS(DDH_Xuyen!$R:$R,DDH_Xuyen!$D:$D,X$1,DDH_Xuyen!$K:$K,$A67)+SUMIFS(DDH_Thư!$R:$R,DDH_Thư!$D:$D,X$1,DDH_Thư!$K:$K,$A67)</f>
        <v>0</v>
      </c>
      <c r="Y67" s="41">
        <f>SUMIFS(DDH_Xuyen!$R:$R,DDH_Xuyen!$D:$D,Y$1,DDH_Xuyen!$K:$K,$A67)+SUMIFS(DDH_Thư!$R:$R,DDH_Thư!$D:$D,Y$1,DDH_Thư!$K:$K,$A67)</f>
        <v>0</v>
      </c>
      <c r="Z67" s="41">
        <f>SUMIFS(DDH_Xuyen!$R:$R,DDH_Xuyen!$D:$D,Z$1,DDH_Xuyen!$K:$K,$A67)+SUMIFS(DDH_Thư!$R:$R,DDH_Thư!$D:$D,Z$1,DDH_Thư!$K:$K,$A67)</f>
        <v>0</v>
      </c>
      <c r="AA67" s="41">
        <f>SUMIFS(DDH_Xuyen!$R:$R,DDH_Xuyen!$D:$D,AA$1,DDH_Xuyen!$K:$K,$A67)+SUMIFS(DDH_Thư!$R:$R,DDH_Thư!$D:$D,AA$1,DDH_Thư!$K:$K,$A67)</f>
        <v>0</v>
      </c>
      <c r="AB67" s="41">
        <f>SUMIFS(DDH_Xuyen!$R:$R,DDH_Xuyen!$D:$D,AB$1,DDH_Xuyen!$K:$K,$A67)+SUMIFS(DDH_Thư!$R:$R,DDH_Thư!$D:$D,AB$1,DDH_Thư!$K:$K,$A67)</f>
        <v>0</v>
      </c>
      <c r="AC67" s="41">
        <f>SUMIFS(DDH_Xuyen!$R:$R,DDH_Xuyen!$D:$D,AC$1,DDH_Xuyen!$K:$K,$A67)+SUMIFS(DDH_Thư!$R:$R,DDH_Thư!$D:$D,AC$1,DDH_Thư!$K:$K,$A67)</f>
        <v>0</v>
      </c>
      <c r="AD67" s="41">
        <f>SUMIFS(DDH_Xuyen!$R:$R,DDH_Xuyen!$D:$D,AD$1,DDH_Xuyen!$K:$K,$A67)+SUMIFS(DDH_Thư!$R:$R,DDH_Thư!$D:$D,AD$1,DDH_Thư!$K:$K,$A67)</f>
        <v>0</v>
      </c>
      <c r="AE67" s="41">
        <f>SUMIFS(DDH_Xuyen!$R:$R,DDH_Xuyen!$D:$D,AE$1,DDH_Xuyen!$K:$K,$A67)+SUMIFS(DDH_Thư!$R:$R,DDH_Thư!$D:$D,AE$1,DDH_Thư!$K:$K,$A67)</f>
        <v>0</v>
      </c>
      <c r="AF67" s="41">
        <f>SUMIFS(DDH_Xuyen!$R:$R,DDH_Xuyen!$D:$D,AF$1,DDH_Xuyen!$K:$K,$A67)+SUMIFS(DDH_Thư!$R:$R,DDH_Thư!$D:$D,AF$1,DDH_Thư!$K:$K,$A67)</f>
        <v>0</v>
      </c>
      <c r="AG67" s="41">
        <f>SUMIFS(DDH_Xuyen!$R:$R,DDH_Xuyen!$D:$D,AG$1,DDH_Xuyen!$K:$K,$A67)+SUMIFS(DDH_Thư!$R:$R,DDH_Thư!$D:$D,AG$1,DDH_Thư!$K:$K,$A67)</f>
        <v>0</v>
      </c>
      <c r="AH67" s="41">
        <f>SUMIFS(DDH_Xuyen!$R:$R,DDH_Xuyen!$D:$D,AH$1,DDH_Xuyen!$K:$K,$A67)+SUMIFS(DDH_Thư!$R:$R,DDH_Thư!$D:$D,AH$1,DDH_Thư!$K:$K,$A67)</f>
        <v>0</v>
      </c>
      <c r="AI67" s="41">
        <f>SUMIFS(DDH_Xuyen!$R:$R,DDH_Xuyen!$D:$D,AI$1,DDH_Xuyen!$K:$K,$A67)+SUMIFS(DDH_Thư!$R:$R,DDH_Thư!$D:$D,AI$1,DDH_Thư!$K:$K,$A67)</f>
        <v>0</v>
      </c>
      <c r="AJ67" s="41">
        <f>SUMIFS(DDH_Xuyen!$R:$R,DDH_Xuyen!$D:$D,AJ$1,DDH_Xuyen!$K:$K,$A67)+SUMIFS(DDH_Thư!$R:$R,DDH_Thư!$D:$D,AJ$1,DDH_Thư!$K:$K,$A67)</f>
        <v>0</v>
      </c>
    </row>
    <row r="68" spans="1:36" ht="18.75" hidden="1" customHeight="1" x14ac:dyDescent="0.25">
      <c r="A68" s="23" t="s">
        <v>7693</v>
      </c>
      <c r="B68" s="22" t="s">
        <v>7694</v>
      </c>
      <c r="C68" s="24" t="s">
        <v>29</v>
      </c>
      <c r="D68" t="str">
        <f t="shared" si="3"/>
        <v>Không kinh doanh</v>
      </c>
      <c r="E68" s="43">
        <f t="shared" si="4"/>
        <v>0</v>
      </c>
      <c r="F68" s="43"/>
      <c r="G68" s="41">
        <f>SUMIFS(DDH_Xuyen!$R:$R,DDH_Xuyen!$D:$D,G$1,DDH_Xuyen!$K:$K,$A68)+SUMIFS(DDH_Thư!$R:$R,DDH_Thư!$D:$D,G$1,DDH_Thư!$K:$K,$A68)</f>
        <v>0</v>
      </c>
      <c r="H68" s="41">
        <f>SUMIFS(DDH_Xuyen!$R:$R,DDH_Xuyen!$D:$D,H$1,DDH_Xuyen!$K:$K,$A68)+SUMIFS(DDH_Thư!$R:$R,DDH_Thư!$D:$D,H$1,DDH_Thư!$K:$K,$A68)</f>
        <v>0</v>
      </c>
      <c r="I68" s="41">
        <f>SUMIFS(DDH_Xuyen!$R:$R,DDH_Xuyen!$D:$D,I$1,DDH_Xuyen!$K:$K,$A68)+SUMIFS(DDH_Thư!$R:$R,DDH_Thư!$D:$D,I$1,DDH_Thư!$K:$K,$A68)</f>
        <v>0</v>
      </c>
      <c r="J68" s="41">
        <f>SUMIFS(DDH_Xuyen!$R:$R,DDH_Xuyen!$D:$D,J$1,DDH_Xuyen!$K:$K,$A68)+SUMIFS(DDH_Thư!$R:$R,DDH_Thư!$D:$D,J$1,DDH_Thư!$K:$K,$A68)</f>
        <v>0</v>
      </c>
      <c r="K68" s="41">
        <f>SUMIFS(DDH_Xuyen!$R:$R,DDH_Xuyen!$D:$D,K$1,DDH_Xuyen!$K:$K,$A68)+SUMIFS(DDH_Thư!$R:$R,DDH_Thư!$D:$D,K$1,DDH_Thư!$K:$K,$A68)</f>
        <v>0</v>
      </c>
      <c r="L68" s="41">
        <f>SUMIFS(DDH_Xuyen!$R:$R,DDH_Xuyen!$D:$D,L$1,DDH_Xuyen!$K:$K,$A68)+SUMIFS(DDH_Thư!$R:$R,DDH_Thư!$D:$D,L$1,DDH_Thư!$K:$K,$A68)</f>
        <v>0</v>
      </c>
      <c r="M68" s="41">
        <f>SUMIFS(DDH_Xuyen!$R:$R,DDH_Xuyen!$D:$D,M$1,DDH_Xuyen!$K:$K,$A68)+SUMIFS(DDH_Thư!$R:$R,DDH_Thư!$D:$D,M$1,DDH_Thư!$K:$K,$A68)</f>
        <v>0</v>
      </c>
      <c r="N68" s="41">
        <f>SUMIFS(DDH_Xuyen!$R:$R,DDH_Xuyen!$D:$D,N$1,DDH_Xuyen!$K:$K,$A68)+SUMIFS(DDH_Thư!$R:$R,DDH_Thư!$D:$D,N$1,DDH_Thư!$K:$K,$A68)</f>
        <v>0</v>
      </c>
      <c r="O68" s="41">
        <f>SUMIFS(DDH_Xuyen!$R:$R,DDH_Xuyen!$D:$D,O$1,DDH_Xuyen!$K:$K,$A68)+SUMIFS(DDH_Thư!$R:$R,DDH_Thư!$D:$D,O$1,DDH_Thư!$K:$K,$A68)</f>
        <v>0</v>
      </c>
      <c r="P68" s="41">
        <f>SUMIFS(DDH_Xuyen!$R:$R,DDH_Xuyen!$D:$D,P$1,DDH_Xuyen!$K:$K,$A68)+SUMIFS(DDH_Thư!$R:$R,DDH_Thư!$D:$D,P$1,DDH_Thư!$K:$K,$A68)</f>
        <v>0</v>
      </c>
      <c r="Q68" s="41">
        <f>SUMIFS(DDH_Xuyen!$R:$R,DDH_Xuyen!$D:$D,Q$1,DDH_Xuyen!$K:$K,$A68)+SUMIFS(DDH_Thư!$R:$R,DDH_Thư!$D:$D,Q$1,DDH_Thư!$K:$K,$A68)</f>
        <v>0</v>
      </c>
      <c r="R68" s="41">
        <f>SUMIFS(DDH_Xuyen!$R:$R,DDH_Xuyen!$D:$D,R$1,DDH_Xuyen!$K:$K,$A68)+SUMIFS(DDH_Thư!$R:$R,DDH_Thư!$D:$D,R$1,DDH_Thư!$K:$K,$A68)</f>
        <v>0</v>
      </c>
      <c r="S68" s="41">
        <f>SUMIFS(DDH_Xuyen!$R:$R,DDH_Xuyen!$D:$D,S$1,DDH_Xuyen!$K:$K,$A68)+SUMIFS(DDH_Thư!$R:$R,DDH_Thư!$D:$D,S$1,DDH_Thư!$K:$K,$A68)</f>
        <v>0</v>
      </c>
      <c r="T68" s="41">
        <f>SUMIFS(DDH_Xuyen!$R:$R,DDH_Xuyen!$D:$D,T$1,DDH_Xuyen!$K:$K,$A68)+SUMIFS(DDH_Thư!$R:$R,DDH_Thư!$D:$D,T$1,DDH_Thư!$K:$K,$A68)</f>
        <v>0</v>
      </c>
      <c r="U68" s="41">
        <f>SUMIFS(DDH_Xuyen!$R:$R,DDH_Xuyen!$D:$D,U$1,DDH_Xuyen!$K:$K,$A68)+SUMIFS(DDH_Thư!$R:$R,DDH_Thư!$D:$D,U$1,DDH_Thư!$K:$K,$A68)</f>
        <v>0</v>
      </c>
      <c r="V68" s="41">
        <f>SUMIFS(DDH_Xuyen!$R:$R,DDH_Xuyen!$D:$D,V$1,DDH_Xuyen!$K:$K,$A68)+SUMIFS(DDH_Thư!$R:$R,DDH_Thư!$D:$D,V$1,DDH_Thư!$K:$K,$A68)</f>
        <v>0</v>
      </c>
      <c r="W68" s="41">
        <f>SUMIFS(DDH_Xuyen!$R:$R,DDH_Xuyen!$D:$D,W$1,DDH_Xuyen!$K:$K,$A68)+SUMIFS(DDH_Thư!$R:$R,DDH_Thư!$D:$D,W$1,DDH_Thư!$K:$K,$A68)</f>
        <v>0</v>
      </c>
      <c r="X68" s="41">
        <f>SUMIFS(DDH_Xuyen!$R:$R,DDH_Xuyen!$D:$D,X$1,DDH_Xuyen!$K:$K,$A68)+SUMIFS(DDH_Thư!$R:$R,DDH_Thư!$D:$D,X$1,DDH_Thư!$K:$K,$A68)</f>
        <v>0</v>
      </c>
      <c r="Y68" s="41">
        <f>SUMIFS(DDH_Xuyen!$R:$R,DDH_Xuyen!$D:$D,Y$1,DDH_Xuyen!$K:$K,$A68)+SUMIFS(DDH_Thư!$R:$R,DDH_Thư!$D:$D,Y$1,DDH_Thư!$K:$K,$A68)</f>
        <v>0</v>
      </c>
      <c r="Z68" s="41">
        <f>SUMIFS(DDH_Xuyen!$R:$R,DDH_Xuyen!$D:$D,Z$1,DDH_Xuyen!$K:$K,$A68)+SUMIFS(DDH_Thư!$R:$R,DDH_Thư!$D:$D,Z$1,DDH_Thư!$K:$K,$A68)</f>
        <v>0</v>
      </c>
      <c r="AA68" s="41">
        <f>SUMIFS(DDH_Xuyen!$R:$R,DDH_Xuyen!$D:$D,AA$1,DDH_Xuyen!$K:$K,$A68)+SUMIFS(DDH_Thư!$R:$R,DDH_Thư!$D:$D,AA$1,DDH_Thư!$K:$K,$A68)</f>
        <v>0</v>
      </c>
      <c r="AB68" s="41">
        <f>SUMIFS(DDH_Xuyen!$R:$R,DDH_Xuyen!$D:$D,AB$1,DDH_Xuyen!$K:$K,$A68)+SUMIFS(DDH_Thư!$R:$R,DDH_Thư!$D:$D,AB$1,DDH_Thư!$K:$K,$A68)</f>
        <v>0</v>
      </c>
      <c r="AC68" s="41">
        <f>SUMIFS(DDH_Xuyen!$R:$R,DDH_Xuyen!$D:$D,AC$1,DDH_Xuyen!$K:$K,$A68)+SUMIFS(DDH_Thư!$R:$R,DDH_Thư!$D:$D,AC$1,DDH_Thư!$K:$K,$A68)</f>
        <v>0</v>
      </c>
      <c r="AD68" s="41">
        <f>SUMIFS(DDH_Xuyen!$R:$R,DDH_Xuyen!$D:$D,AD$1,DDH_Xuyen!$K:$K,$A68)+SUMIFS(DDH_Thư!$R:$R,DDH_Thư!$D:$D,AD$1,DDH_Thư!$K:$K,$A68)</f>
        <v>0</v>
      </c>
      <c r="AE68" s="41">
        <f>SUMIFS(DDH_Xuyen!$R:$R,DDH_Xuyen!$D:$D,AE$1,DDH_Xuyen!$K:$K,$A68)+SUMIFS(DDH_Thư!$R:$R,DDH_Thư!$D:$D,AE$1,DDH_Thư!$K:$K,$A68)</f>
        <v>0</v>
      </c>
      <c r="AF68" s="41">
        <f>SUMIFS(DDH_Xuyen!$R:$R,DDH_Xuyen!$D:$D,AF$1,DDH_Xuyen!$K:$K,$A68)+SUMIFS(DDH_Thư!$R:$R,DDH_Thư!$D:$D,AF$1,DDH_Thư!$K:$K,$A68)</f>
        <v>0</v>
      </c>
      <c r="AG68" s="41">
        <f>SUMIFS(DDH_Xuyen!$R:$R,DDH_Xuyen!$D:$D,AG$1,DDH_Xuyen!$K:$K,$A68)+SUMIFS(DDH_Thư!$R:$R,DDH_Thư!$D:$D,AG$1,DDH_Thư!$K:$K,$A68)</f>
        <v>0</v>
      </c>
      <c r="AH68" s="41">
        <f>SUMIFS(DDH_Xuyen!$R:$R,DDH_Xuyen!$D:$D,AH$1,DDH_Xuyen!$K:$K,$A68)+SUMIFS(DDH_Thư!$R:$R,DDH_Thư!$D:$D,AH$1,DDH_Thư!$K:$K,$A68)</f>
        <v>0</v>
      </c>
      <c r="AI68" s="41">
        <f>SUMIFS(DDH_Xuyen!$R:$R,DDH_Xuyen!$D:$D,AI$1,DDH_Xuyen!$K:$K,$A68)+SUMIFS(DDH_Thư!$R:$R,DDH_Thư!$D:$D,AI$1,DDH_Thư!$K:$K,$A68)</f>
        <v>0</v>
      </c>
      <c r="AJ68" s="41">
        <f>SUMIFS(DDH_Xuyen!$R:$R,DDH_Xuyen!$D:$D,AJ$1,DDH_Xuyen!$K:$K,$A68)+SUMIFS(DDH_Thư!$R:$R,DDH_Thư!$D:$D,AJ$1,DDH_Thư!$K:$K,$A68)</f>
        <v>0</v>
      </c>
    </row>
    <row r="69" spans="1:36" ht="18.75" hidden="1" customHeight="1" x14ac:dyDescent="0.25">
      <c r="A69" s="23" t="s">
        <v>7695</v>
      </c>
      <c r="B69" s="22" t="s">
        <v>7696</v>
      </c>
      <c r="C69" s="24" t="s">
        <v>29</v>
      </c>
      <c r="D69" t="str">
        <f t="shared" si="3"/>
        <v>Không kinh doanh</v>
      </c>
      <c r="E69" s="43">
        <f t="shared" si="4"/>
        <v>0</v>
      </c>
      <c r="F69" s="43"/>
      <c r="G69" s="41">
        <f>SUMIFS(DDH_Xuyen!$R:$R,DDH_Xuyen!$D:$D,G$1,DDH_Xuyen!$K:$K,$A69)+SUMIFS(DDH_Thư!$R:$R,DDH_Thư!$D:$D,G$1,DDH_Thư!$K:$K,$A69)</f>
        <v>0</v>
      </c>
      <c r="H69" s="41">
        <f>SUMIFS(DDH_Xuyen!$R:$R,DDH_Xuyen!$D:$D,H$1,DDH_Xuyen!$K:$K,$A69)+SUMIFS(DDH_Thư!$R:$R,DDH_Thư!$D:$D,H$1,DDH_Thư!$K:$K,$A69)</f>
        <v>0</v>
      </c>
      <c r="I69" s="41">
        <f>SUMIFS(DDH_Xuyen!$R:$R,DDH_Xuyen!$D:$D,I$1,DDH_Xuyen!$K:$K,$A69)+SUMIFS(DDH_Thư!$R:$R,DDH_Thư!$D:$D,I$1,DDH_Thư!$K:$K,$A69)</f>
        <v>0</v>
      </c>
      <c r="J69" s="41">
        <f>SUMIFS(DDH_Xuyen!$R:$R,DDH_Xuyen!$D:$D,J$1,DDH_Xuyen!$K:$K,$A69)+SUMIFS(DDH_Thư!$R:$R,DDH_Thư!$D:$D,J$1,DDH_Thư!$K:$K,$A69)</f>
        <v>0</v>
      </c>
      <c r="K69" s="41">
        <f>SUMIFS(DDH_Xuyen!$R:$R,DDH_Xuyen!$D:$D,K$1,DDH_Xuyen!$K:$K,$A69)+SUMIFS(DDH_Thư!$R:$R,DDH_Thư!$D:$D,K$1,DDH_Thư!$K:$K,$A69)</f>
        <v>0</v>
      </c>
      <c r="L69" s="41">
        <f>SUMIFS(DDH_Xuyen!$R:$R,DDH_Xuyen!$D:$D,L$1,DDH_Xuyen!$K:$K,$A69)+SUMIFS(DDH_Thư!$R:$R,DDH_Thư!$D:$D,L$1,DDH_Thư!$K:$K,$A69)</f>
        <v>0</v>
      </c>
      <c r="M69" s="41">
        <f>SUMIFS(DDH_Xuyen!$R:$R,DDH_Xuyen!$D:$D,M$1,DDH_Xuyen!$K:$K,$A69)+SUMIFS(DDH_Thư!$R:$R,DDH_Thư!$D:$D,M$1,DDH_Thư!$K:$K,$A69)</f>
        <v>0</v>
      </c>
      <c r="N69" s="41">
        <f>SUMIFS(DDH_Xuyen!$R:$R,DDH_Xuyen!$D:$D,N$1,DDH_Xuyen!$K:$K,$A69)+SUMIFS(DDH_Thư!$R:$R,DDH_Thư!$D:$D,N$1,DDH_Thư!$K:$K,$A69)</f>
        <v>0</v>
      </c>
      <c r="O69" s="41">
        <f>SUMIFS(DDH_Xuyen!$R:$R,DDH_Xuyen!$D:$D,O$1,DDH_Xuyen!$K:$K,$A69)+SUMIFS(DDH_Thư!$R:$R,DDH_Thư!$D:$D,O$1,DDH_Thư!$K:$K,$A69)</f>
        <v>0</v>
      </c>
      <c r="P69" s="41">
        <f>SUMIFS(DDH_Xuyen!$R:$R,DDH_Xuyen!$D:$D,P$1,DDH_Xuyen!$K:$K,$A69)+SUMIFS(DDH_Thư!$R:$R,DDH_Thư!$D:$D,P$1,DDH_Thư!$K:$K,$A69)</f>
        <v>0</v>
      </c>
      <c r="Q69" s="41">
        <f>SUMIFS(DDH_Xuyen!$R:$R,DDH_Xuyen!$D:$D,Q$1,DDH_Xuyen!$K:$K,$A69)+SUMIFS(DDH_Thư!$R:$R,DDH_Thư!$D:$D,Q$1,DDH_Thư!$K:$K,$A69)</f>
        <v>0</v>
      </c>
      <c r="R69" s="41">
        <f>SUMIFS(DDH_Xuyen!$R:$R,DDH_Xuyen!$D:$D,R$1,DDH_Xuyen!$K:$K,$A69)+SUMIFS(DDH_Thư!$R:$R,DDH_Thư!$D:$D,R$1,DDH_Thư!$K:$K,$A69)</f>
        <v>0</v>
      </c>
      <c r="S69" s="41">
        <f>SUMIFS(DDH_Xuyen!$R:$R,DDH_Xuyen!$D:$D,S$1,DDH_Xuyen!$K:$K,$A69)+SUMIFS(DDH_Thư!$R:$R,DDH_Thư!$D:$D,S$1,DDH_Thư!$K:$K,$A69)</f>
        <v>0</v>
      </c>
      <c r="T69" s="41">
        <f>SUMIFS(DDH_Xuyen!$R:$R,DDH_Xuyen!$D:$D,T$1,DDH_Xuyen!$K:$K,$A69)+SUMIFS(DDH_Thư!$R:$R,DDH_Thư!$D:$D,T$1,DDH_Thư!$K:$K,$A69)</f>
        <v>0</v>
      </c>
      <c r="U69" s="41">
        <f>SUMIFS(DDH_Xuyen!$R:$R,DDH_Xuyen!$D:$D,U$1,DDH_Xuyen!$K:$K,$A69)+SUMIFS(DDH_Thư!$R:$R,DDH_Thư!$D:$D,U$1,DDH_Thư!$K:$K,$A69)</f>
        <v>0</v>
      </c>
      <c r="V69" s="41">
        <f>SUMIFS(DDH_Xuyen!$R:$R,DDH_Xuyen!$D:$D,V$1,DDH_Xuyen!$K:$K,$A69)+SUMIFS(DDH_Thư!$R:$R,DDH_Thư!$D:$D,V$1,DDH_Thư!$K:$K,$A69)</f>
        <v>0</v>
      </c>
      <c r="W69" s="41">
        <f>SUMIFS(DDH_Xuyen!$R:$R,DDH_Xuyen!$D:$D,W$1,DDH_Xuyen!$K:$K,$A69)+SUMIFS(DDH_Thư!$R:$R,DDH_Thư!$D:$D,W$1,DDH_Thư!$K:$K,$A69)</f>
        <v>0</v>
      </c>
      <c r="X69" s="41">
        <f>SUMIFS(DDH_Xuyen!$R:$R,DDH_Xuyen!$D:$D,X$1,DDH_Xuyen!$K:$K,$A69)+SUMIFS(DDH_Thư!$R:$R,DDH_Thư!$D:$D,X$1,DDH_Thư!$K:$K,$A69)</f>
        <v>0</v>
      </c>
      <c r="Y69" s="41">
        <f>SUMIFS(DDH_Xuyen!$R:$R,DDH_Xuyen!$D:$D,Y$1,DDH_Xuyen!$K:$K,$A69)+SUMIFS(DDH_Thư!$R:$R,DDH_Thư!$D:$D,Y$1,DDH_Thư!$K:$K,$A69)</f>
        <v>0</v>
      </c>
      <c r="Z69" s="41">
        <f>SUMIFS(DDH_Xuyen!$R:$R,DDH_Xuyen!$D:$D,Z$1,DDH_Xuyen!$K:$K,$A69)+SUMIFS(DDH_Thư!$R:$R,DDH_Thư!$D:$D,Z$1,DDH_Thư!$K:$K,$A69)</f>
        <v>0</v>
      </c>
      <c r="AA69" s="41">
        <f>SUMIFS(DDH_Xuyen!$R:$R,DDH_Xuyen!$D:$D,AA$1,DDH_Xuyen!$K:$K,$A69)+SUMIFS(DDH_Thư!$R:$R,DDH_Thư!$D:$D,AA$1,DDH_Thư!$K:$K,$A69)</f>
        <v>0</v>
      </c>
      <c r="AB69" s="41">
        <f>SUMIFS(DDH_Xuyen!$R:$R,DDH_Xuyen!$D:$D,AB$1,DDH_Xuyen!$K:$K,$A69)+SUMIFS(DDH_Thư!$R:$R,DDH_Thư!$D:$D,AB$1,DDH_Thư!$K:$K,$A69)</f>
        <v>0</v>
      </c>
      <c r="AC69" s="41">
        <f>SUMIFS(DDH_Xuyen!$R:$R,DDH_Xuyen!$D:$D,AC$1,DDH_Xuyen!$K:$K,$A69)+SUMIFS(DDH_Thư!$R:$R,DDH_Thư!$D:$D,AC$1,DDH_Thư!$K:$K,$A69)</f>
        <v>0</v>
      </c>
      <c r="AD69" s="41">
        <f>SUMIFS(DDH_Xuyen!$R:$R,DDH_Xuyen!$D:$D,AD$1,DDH_Xuyen!$K:$K,$A69)+SUMIFS(DDH_Thư!$R:$R,DDH_Thư!$D:$D,AD$1,DDH_Thư!$K:$K,$A69)</f>
        <v>0</v>
      </c>
      <c r="AE69" s="41">
        <f>SUMIFS(DDH_Xuyen!$R:$R,DDH_Xuyen!$D:$D,AE$1,DDH_Xuyen!$K:$K,$A69)+SUMIFS(DDH_Thư!$R:$R,DDH_Thư!$D:$D,AE$1,DDH_Thư!$K:$K,$A69)</f>
        <v>0</v>
      </c>
      <c r="AF69" s="41">
        <f>SUMIFS(DDH_Xuyen!$R:$R,DDH_Xuyen!$D:$D,AF$1,DDH_Xuyen!$K:$K,$A69)+SUMIFS(DDH_Thư!$R:$R,DDH_Thư!$D:$D,AF$1,DDH_Thư!$K:$K,$A69)</f>
        <v>0</v>
      </c>
      <c r="AG69" s="41">
        <f>SUMIFS(DDH_Xuyen!$R:$R,DDH_Xuyen!$D:$D,AG$1,DDH_Xuyen!$K:$K,$A69)+SUMIFS(DDH_Thư!$R:$R,DDH_Thư!$D:$D,AG$1,DDH_Thư!$K:$K,$A69)</f>
        <v>0</v>
      </c>
      <c r="AH69" s="41">
        <f>SUMIFS(DDH_Xuyen!$R:$R,DDH_Xuyen!$D:$D,AH$1,DDH_Xuyen!$K:$K,$A69)+SUMIFS(DDH_Thư!$R:$R,DDH_Thư!$D:$D,AH$1,DDH_Thư!$K:$K,$A69)</f>
        <v>0</v>
      </c>
      <c r="AI69" s="41">
        <f>SUMIFS(DDH_Xuyen!$R:$R,DDH_Xuyen!$D:$D,AI$1,DDH_Xuyen!$K:$K,$A69)+SUMIFS(DDH_Thư!$R:$R,DDH_Thư!$D:$D,AI$1,DDH_Thư!$K:$K,$A69)</f>
        <v>0</v>
      </c>
      <c r="AJ69" s="41">
        <f>SUMIFS(DDH_Xuyen!$R:$R,DDH_Xuyen!$D:$D,AJ$1,DDH_Xuyen!$K:$K,$A69)+SUMIFS(DDH_Thư!$R:$R,DDH_Thư!$D:$D,AJ$1,DDH_Thư!$K:$K,$A69)</f>
        <v>0</v>
      </c>
    </row>
    <row r="70" spans="1:36" ht="18.75" hidden="1" customHeight="1" x14ac:dyDescent="0.25">
      <c r="A70" s="23" t="s">
        <v>7270</v>
      </c>
      <c r="B70" s="22" t="s">
        <v>7697</v>
      </c>
      <c r="C70" s="24" t="s">
        <v>29</v>
      </c>
      <c r="D70" t="str">
        <f t="shared" si="3"/>
        <v>Không kinh doanh</v>
      </c>
      <c r="E70" s="43">
        <f t="shared" si="4"/>
        <v>0</v>
      </c>
      <c r="F70" s="43"/>
      <c r="G70" s="41">
        <f>SUMIFS(DDH_Xuyen!$R:$R,DDH_Xuyen!$D:$D,G$1,DDH_Xuyen!$K:$K,$A70)+SUMIFS(DDH_Thư!$R:$R,DDH_Thư!$D:$D,G$1,DDH_Thư!$K:$K,$A70)</f>
        <v>0</v>
      </c>
      <c r="H70" s="41">
        <f>SUMIFS(DDH_Xuyen!$R:$R,DDH_Xuyen!$D:$D,H$1,DDH_Xuyen!$K:$K,$A70)+SUMIFS(DDH_Thư!$R:$R,DDH_Thư!$D:$D,H$1,DDH_Thư!$K:$K,$A70)</f>
        <v>0</v>
      </c>
      <c r="I70" s="41">
        <f>SUMIFS(DDH_Xuyen!$R:$R,DDH_Xuyen!$D:$D,I$1,DDH_Xuyen!$K:$K,$A70)+SUMIFS(DDH_Thư!$R:$R,DDH_Thư!$D:$D,I$1,DDH_Thư!$K:$K,$A70)</f>
        <v>0</v>
      </c>
      <c r="J70" s="41">
        <f>SUMIFS(DDH_Xuyen!$R:$R,DDH_Xuyen!$D:$D,J$1,DDH_Xuyen!$K:$K,$A70)+SUMIFS(DDH_Thư!$R:$R,DDH_Thư!$D:$D,J$1,DDH_Thư!$K:$K,$A70)</f>
        <v>0</v>
      </c>
      <c r="K70" s="41">
        <f>SUMIFS(DDH_Xuyen!$R:$R,DDH_Xuyen!$D:$D,K$1,DDH_Xuyen!$K:$K,$A70)+SUMIFS(DDH_Thư!$R:$R,DDH_Thư!$D:$D,K$1,DDH_Thư!$K:$K,$A70)</f>
        <v>0</v>
      </c>
      <c r="L70" s="41">
        <f>SUMIFS(DDH_Xuyen!$R:$R,DDH_Xuyen!$D:$D,L$1,DDH_Xuyen!$K:$K,$A70)+SUMIFS(DDH_Thư!$R:$R,DDH_Thư!$D:$D,L$1,DDH_Thư!$K:$K,$A70)</f>
        <v>0</v>
      </c>
      <c r="M70" s="41">
        <f>SUMIFS(DDH_Xuyen!$R:$R,DDH_Xuyen!$D:$D,M$1,DDH_Xuyen!$K:$K,$A70)+SUMIFS(DDH_Thư!$R:$R,DDH_Thư!$D:$D,M$1,DDH_Thư!$K:$K,$A70)</f>
        <v>0</v>
      </c>
      <c r="N70" s="41">
        <f>SUMIFS(DDH_Xuyen!$R:$R,DDH_Xuyen!$D:$D,N$1,DDH_Xuyen!$K:$K,$A70)+SUMIFS(DDH_Thư!$R:$R,DDH_Thư!$D:$D,N$1,DDH_Thư!$K:$K,$A70)</f>
        <v>0</v>
      </c>
      <c r="O70" s="41">
        <f>SUMIFS(DDH_Xuyen!$R:$R,DDH_Xuyen!$D:$D,O$1,DDH_Xuyen!$K:$K,$A70)+SUMIFS(DDH_Thư!$R:$R,DDH_Thư!$D:$D,O$1,DDH_Thư!$K:$K,$A70)</f>
        <v>0</v>
      </c>
      <c r="P70" s="41">
        <f>SUMIFS(DDH_Xuyen!$R:$R,DDH_Xuyen!$D:$D,P$1,DDH_Xuyen!$K:$K,$A70)+SUMIFS(DDH_Thư!$R:$R,DDH_Thư!$D:$D,P$1,DDH_Thư!$K:$K,$A70)</f>
        <v>0</v>
      </c>
      <c r="Q70" s="41">
        <f>SUMIFS(DDH_Xuyen!$R:$R,DDH_Xuyen!$D:$D,Q$1,DDH_Xuyen!$K:$K,$A70)+SUMIFS(DDH_Thư!$R:$R,DDH_Thư!$D:$D,Q$1,DDH_Thư!$K:$K,$A70)</f>
        <v>0</v>
      </c>
      <c r="R70" s="41">
        <f>SUMIFS(DDH_Xuyen!$R:$R,DDH_Xuyen!$D:$D,R$1,DDH_Xuyen!$K:$K,$A70)+SUMIFS(DDH_Thư!$R:$R,DDH_Thư!$D:$D,R$1,DDH_Thư!$K:$K,$A70)</f>
        <v>0</v>
      </c>
      <c r="S70" s="41">
        <f>SUMIFS(DDH_Xuyen!$R:$R,DDH_Xuyen!$D:$D,S$1,DDH_Xuyen!$K:$K,$A70)+SUMIFS(DDH_Thư!$R:$R,DDH_Thư!$D:$D,S$1,DDH_Thư!$K:$K,$A70)</f>
        <v>0</v>
      </c>
      <c r="T70" s="41">
        <f>SUMIFS(DDH_Xuyen!$R:$R,DDH_Xuyen!$D:$D,T$1,DDH_Xuyen!$K:$K,$A70)+SUMIFS(DDH_Thư!$R:$R,DDH_Thư!$D:$D,T$1,DDH_Thư!$K:$K,$A70)</f>
        <v>0</v>
      </c>
      <c r="U70" s="41">
        <f>SUMIFS(DDH_Xuyen!$R:$R,DDH_Xuyen!$D:$D,U$1,DDH_Xuyen!$K:$K,$A70)+SUMIFS(DDH_Thư!$R:$R,DDH_Thư!$D:$D,U$1,DDH_Thư!$K:$K,$A70)</f>
        <v>0</v>
      </c>
      <c r="V70" s="41">
        <f>SUMIFS(DDH_Xuyen!$R:$R,DDH_Xuyen!$D:$D,V$1,DDH_Xuyen!$K:$K,$A70)+SUMIFS(DDH_Thư!$R:$R,DDH_Thư!$D:$D,V$1,DDH_Thư!$K:$K,$A70)</f>
        <v>0</v>
      </c>
      <c r="W70" s="41">
        <f>SUMIFS(DDH_Xuyen!$R:$R,DDH_Xuyen!$D:$D,W$1,DDH_Xuyen!$K:$K,$A70)+SUMIFS(DDH_Thư!$R:$R,DDH_Thư!$D:$D,W$1,DDH_Thư!$K:$K,$A70)</f>
        <v>0</v>
      </c>
      <c r="X70" s="41">
        <f>SUMIFS(DDH_Xuyen!$R:$R,DDH_Xuyen!$D:$D,X$1,DDH_Xuyen!$K:$K,$A70)+SUMIFS(DDH_Thư!$R:$R,DDH_Thư!$D:$D,X$1,DDH_Thư!$K:$K,$A70)</f>
        <v>0</v>
      </c>
      <c r="Y70" s="41">
        <f>SUMIFS(DDH_Xuyen!$R:$R,DDH_Xuyen!$D:$D,Y$1,DDH_Xuyen!$K:$K,$A70)+SUMIFS(DDH_Thư!$R:$R,DDH_Thư!$D:$D,Y$1,DDH_Thư!$K:$K,$A70)</f>
        <v>0</v>
      </c>
      <c r="Z70" s="41">
        <f>SUMIFS(DDH_Xuyen!$R:$R,DDH_Xuyen!$D:$D,Z$1,DDH_Xuyen!$K:$K,$A70)+SUMIFS(DDH_Thư!$R:$R,DDH_Thư!$D:$D,Z$1,DDH_Thư!$K:$K,$A70)</f>
        <v>0</v>
      </c>
      <c r="AA70" s="41">
        <f>SUMIFS(DDH_Xuyen!$R:$R,DDH_Xuyen!$D:$D,AA$1,DDH_Xuyen!$K:$K,$A70)+SUMIFS(DDH_Thư!$R:$R,DDH_Thư!$D:$D,AA$1,DDH_Thư!$K:$K,$A70)</f>
        <v>0</v>
      </c>
      <c r="AB70" s="41">
        <f>SUMIFS(DDH_Xuyen!$R:$R,DDH_Xuyen!$D:$D,AB$1,DDH_Xuyen!$K:$K,$A70)+SUMIFS(DDH_Thư!$R:$R,DDH_Thư!$D:$D,AB$1,DDH_Thư!$K:$K,$A70)</f>
        <v>0</v>
      </c>
      <c r="AC70" s="41">
        <f>SUMIFS(DDH_Xuyen!$R:$R,DDH_Xuyen!$D:$D,AC$1,DDH_Xuyen!$K:$K,$A70)+SUMIFS(DDH_Thư!$R:$R,DDH_Thư!$D:$D,AC$1,DDH_Thư!$K:$K,$A70)</f>
        <v>0</v>
      </c>
      <c r="AD70" s="41">
        <f>SUMIFS(DDH_Xuyen!$R:$R,DDH_Xuyen!$D:$D,AD$1,DDH_Xuyen!$K:$K,$A70)+SUMIFS(DDH_Thư!$R:$R,DDH_Thư!$D:$D,AD$1,DDH_Thư!$K:$K,$A70)</f>
        <v>0</v>
      </c>
      <c r="AE70" s="41">
        <f>SUMIFS(DDH_Xuyen!$R:$R,DDH_Xuyen!$D:$D,AE$1,DDH_Xuyen!$K:$K,$A70)+SUMIFS(DDH_Thư!$R:$R,DDH_Thư!$D:$D,AE$1,DDH_Thư!$K:$K,$A70)</f>
        <v>0</v>
      </c>
      <c r="AF70" s="41">
        <f>SUMIFS(DDH_Xuyen!$R:$R,DDH_Xuyen!$D:$D,AF$1,DDH_Xuyen!$K:$K,$A70)+SUMIFS(DDH_Thư!$R:$R,DDH_Thư!$D:$D,AF$1,DDH_Thư!$K:$K,$A70)</f>
        <v>0</v>
      </c>
      <c r="AG70" s="41">
        <f>SUMIFS(DDH_Xuyen!$R:$R,DDH_Xuyen!$D:$D,AG$1,DDH_Xuyen!$K:$K,$A70)+SUMIFS(DDH_Thư!$R:$R,DDH_Thư!$D:$D,AG$1,DDH_Thư!$K:$K,$A70)</f>
        <v>0</v>
      </c>
      <c r="AH70" s="41">
        <f>SUMIFS(DDH_Xuyen!$R:$R,DDH_Xuyen!$D:$D,AH$1,DDH_Xuyen!$K:$K,$A70)+SUMIFS(DDH_Thư!$R:$R,DDH_Thư!$D:$D,AH$1,DDH_Thư!$K:$K,$A70)</f>
        <v>0</v>
      </c>
      <c r="AI70" s="41">
        <f>SUMIFS(DDH_Xuyen!$R:$R,DDH_Xuyen!$D:$D,AI$1,DDH_Xuyen!$K:$K,$A70)+SUMIFS(DDH_Thư!$R:$R,DDH_Thư!$D:$D,AI$1,DDH_Thư!$K:$K,$A70)</f>
        <v>0</v>
      </c>
      <c r="AJ70" s="41">
        <f>SUMIFS(DDH_Xuyen!$R:$R,DDH_Xuyen!$D:$D,AJ$1,DDH_Xuyen!$K:$K,$A70)+SUMIFS(DDH_Thư!$R:$R,DDH_Thư!$D:$D,AJ$1,DDH_Thư!$K:$K,$A70)</f>
        <v>0</v>
      </c>
    </row>
    <row r="71" spans="1:36" ht="18.75" hidden="1" customHeight="1" x14ac:dyDescent="0.25">
      <c r="A71" s="23" t="s">
        <v>7698</v>
      </c>
      <c r="B71" s="22" t="s">
        <v>7699</v>
      </c>
      <c r="C71" s="24" t="s">
        <v>29</v>
      </c>
      <c r="D71" t="str">
        <f t="shared" si="3"/>
        <v>Không kinh doanh</v>
      </c>
      <c r="E71" s="43">
        <f t="shared" si="4"/>
        <v>0</v>
      </c>
      <c r="F71" s="43"/>
      <c r="G71" s="41">
        <f>SUMIFS(DDH_Xuyen!$R:$R,DDH_Xuyen!$D:$D,G$1,DDH_Xuyen!$K:$K,$A71)+SUMIFS(DDH_Thư!$R:$R,DDH_Thư!$D:$D,G$1,DDH_Thư!$K:$K,$A71)</f>
        <v>0</v>
      </c>
      <c r="H71" s="41">
        <f>SUMIFS(DDH_Xuyen!$R:$R,DDH_Xuyen!$D:$D,H$1,DDH_Xuyen!$K:$K,$A71)+SUMIFS(DDH_Thư!$R:$R,DDH_Thư!$D:$D,H$1,DDH_Thư!$K:$K,$A71)</f>
        <v>0</v>
      </c>
      <c r="I71" s="41">
        <f>SUMIFS(DDH_Xuyen!$R:$R,DDH_Xuyen!$D:$D,I$1,DDH_Xuyen!$K:$K,$A71)+SUMIFS(DDH_Thư!$R:$R,DDH_Thư!$D:$D,I$1,DDH_Thư!$K:$K,$A71)</f>
        <v>0</v>
      </c>
      <c r="J71" s="41">
        <f>SUMIFS(DDH_Xuyen!$R:$R,DDH_Xuyen!$D:$D,J$1,DDH_Xuyen!$K:$K,$A71)+SUMIFS(DDH_Thư!$R:$R,DDH_Thư!$D:$D,J$1,DDH_Thư!$K:$K,$A71)</f>
        <v>0</v>
      </c>
      <c r="K71" s="41">
        <f>SUMIFS(DDH_Xuyen!$R:$R,DDH_Xuyen!$D:$D,K$1,DDH_Xuyen!$K:$K,$A71)+SUMIFS(DDH_Thư!$R:$R,DDH_Thư!$D:$D,K$1,DDH_Thư!$K:$K,$A71)</f>
        <v>0</v>
      </c>
      <c r="L71" s="41">
        <f>SUMIFS(DDH_Xuyen!$R:$R,DDH_Xuyen!$D:$D,L$1,DDH_Xuyen!$K:$K,$A71)+SUMIFS(DDH_Thư!$R:$R,DDH_Thư!$D:$D,L$1,DDH_Thư!$K:$K,$A71)</f>
        <v>0</v>
      </c>
      <c r="M71" s="41">
        <f>SUMIFS(DDH_Xuyen!$R:$R,DDH_Xuyen!$D:$D,M$1,DDH_Xuyen!$K:$K,$A71)+SUMIFS(DDH_Thư!$R:$R,DDH_Thư!$D:$D,M$1,DDH_Thư!$K:$K,$A71)</f>
        <v>0</v>
      </c>
      <c r="N71" s="41">
        <f>SUMIFS(DDH_Xuyen!$R:$R,DDH_Xuyen!$D:$D,N$1,DDH_Xuyen!$K:$K,$A71)+SUMIFS(DDH_Thư!$R:$R,DDH_Thư!$D:$D,N$1,DDH_Thư!$K:$K,$A71)</f>
        <v>0</v>
      </c>
      <c r="O71" s="41">
        <f>SUMIFS(DDH_Xuyen!$R:$R,DDH_Xuyen!$D:$D,O$1,DDH_Xuyen!$K:$K,$A71)+SUMIFS(DDH_Thư!$R:$R,DDH_Thư!$D:$D,O$1,DDH_Thư!$K:$K,$A71)</f>
        <v>0</v>
      </c>
      <c r="P71" s="41">
        <f>SUMIFS(DDH_Xuyen!$R:$R,DDH_Xuyen!$D:$D,P$1,DDH_Xuyen!$K:$K,$A71)+SUMIFS(DDH_Thư!$R:$R,DDH_Thư!$D:$D,P$1,DDH_Thư!$K:$K,$A71)</f>
        <v>0</v>
      </c>
      <c r="Q71" s="41">
        <f>SUMIFS(DDH_Xuyen!$R:$R,DDH_Xuyen!$D:$D,Q$1,DDH_Xuyen!$K:$K,$A71)+SUMIFS(DDH_Thư!$R:$R,DDH_Thư!$D:$D,Q$1,DDH_Thư!$K:$K,$A71)</f>
        <v>0</v>
      </c>
      <c r="R71" s="41">
        <f>SUMIFS(DDH_Xuyen!$R:$R,DDH_Xuyen!$D:$D,R$1,DDH_Xuyen!$K:$K,$A71)+SUMIFS(DDH_Thư!$R:$R,DDH_Thư!$D:$D,R$1,DDH_Thư!$K:$K,$A71)</f>
        <v>0</v>
      </c>
      <c r="S71" s="41">
        <f>SUMIFS(DDH_Xuyen!$R:$R,DDH_Xuyen!$D:$D,S$1,DDH_Xuyen!$K:$K,$A71)+SUMIFS(DDH_Thư!$R:$R,DDH_Thư!$D:$D,S$1,DDH_Thư!$K:$K,$A71)</f>
        <v>0</v>
      </c>
      <c r="T71" s="41">
        <f>SUMIFS(DDH_Xuyen!$R:$R,DDH_Xuyen!$D:$D,T$1,DDH_Xuyen!$K:$K,$A71)+SUMIFS(DDH_Thư!$R:$R,DDH_Thư!$D:$D,T$1,DDH_Thư!$K:$K,$A71)</f>
        <v>0</v>
      </c>
      <c r="U71" s="41">
        <f>SUMIFS(DDH_Xuyen!$R:$R,DDH_Xuyen!$D:$D,U$1,DDH_Xuyen!$K:$K,$A71)+SUMIFS(DDH_Thư!$R:$R,DDH_Thư!$D:$D,U$1,DDH_Thư!$K:$K,$A71)</f>
        <v>0</v>
      </c>
      <c r="V71" s="41">
        <f>SUMIFS(DDH_Xuyen!$R:$R,DDH_Xuyen!$D:$D,V$1,DDH_Xuyen!$K:$K,$A71)+SUMIFS(DDH_Thư!$R:$R,DDH_Thư!$D:$D,V$1,DDH_Thư!$K:$K,$A71)</f>
        <v>0</v>
      </c>
      <c r="W71" s="41">
        <f>SUMIFS(DDH_Xuyen!$R:$R,DDH_Xuyen!$D:$D,W$1,DDH_Xuyen!$K:$K,$A71)+SUMIFS(DDH_Thư!$R:$R,DDH_Thư!$D:$D,W$1,DDH_Thư!$K:$K,$A71)</f>
        <v>0</v>
      </c>
      <c r="X71" s="41">
        <f>SUMIFS(DDH_Xuyen!$R:$R,DDH_Xuyen!$D:$D,X$1,DDH_Xuyen!$K:$K,$A71)+SUMIFS(DDH_Thư!$R:$R,DDH_Thư!$D:$D,X$1,DDH_Thư!$K:$K,$A71)</f>
        <v>0</v>
      </c>
      <c r="Y71" s="41">
        <f>SUMIFS(DDH_Xuyen!$R:$R,DDH_Xuyen!$D:$D,Y$1,DDH_Xuyen!$K:$K,$A71)+SUMIFS(DDH_Thư!$R:$R,DDH_Thư!$D:$D,Y$1,DDH_Thư!$K:$K,$A71)</f>
        <v>0</v>
      </c>
      <c r="Z71" s="41">
        <f>SUMIFS(DDH_Xuyen!$R:$R,DDH_Xuyen!$D:$D,Z$1,DDH_Xuyen!$K:$K,$A71)+SUMIFS(DDH_Thư!$R:$R,DDH_Thư!$D:$D,Z$1,DDH_Thư!$K:$K,$A71)</f>
        <v>0</v>
      </c>
      <c r="AA71" s="41">
        <f>SUMIFS(DDH_Xuyen!$R:$R,DDH_Xuyen!$D:$D,AA$1,DDH_Xuyen!$K:$K,$A71)+SUMIFS(DDH_Thư!$R:$R,DDH_Thư!$D:$D,AA$1,DDH_Thư!$K:$K,$A71)</f>
        <v>0</v>
      </c>
      <c r="AB71" s="41">
        <f>SUMIFS(DDH_Xuyen!$R:$R,DDH_Xuyen!$D:$D,AB$1,DDH_Xuyen!$K:$K,$A71)+SUMIFS(DDH_Thư!$R:$R,DDH_Thư!$D:$D,AB$1,DDH_Thư!$K:$K,$A71)</f>
        <v>0</v>
      </c>
      <c r="AC71" s="41">
        <f>SUMIFS(DDH_Xuyen!$R:$R,DDH_Xuyen!$D:$D,AC$1,DDH_Xuyen!$K:$K,$A71)+SUMIFS(DDH_Thư!$R:$R,DDH_Thư!$D:$D,AC$1,DDH_Thư!$K:$K,$A71)</f>
        <v>0</v>
      </c>
      <c r="AD71" s="41">
        <f>SUMIFS(DDH_Xuyen!$R:$R,DDH_Xuyen!$D:$D,AD$1,DDH_Xuyen!$K:$K,$A71)+SUMIFS(DDH_Thư!$R:$R,DDH_Thư!$D:$D,AD$1,DDH_Thư!$K:$K,$A71)</f>
        <v>0</v>
      </c>
      <c r="AE71" s="41">
        <f>SUMIFS(DDH_Xuyen!$R:$R,DDH_Xuyen!$D:$D,AE$1,DDH_Xuyen!$K:$K,$A71)+SUMIFS(DDH_Thư!$R:$R,DDH_Thư!$D:$D,AE$1,DDH_Thư!$K:$K,$A71)</f>
        <v>0</v>
      </c>
      <c r="AF71" s="41">
        <f>SUMIFS(DDH_Xuyen!$R:$R,DDH_Xuyen!$D:$D,AF$1,DDH_Xuyen!$K:$K,$A71)+SUMIFS(DDH_Thư!$R:$R,DDH_Thư!$D:$D,AF$1,DDH_Thư!$K:$K,$A71)</f>
        <v>0</v>
      </c>
      <c r="AG71" s="41">
        <f>SUMIFS(DDH_Xuyen!$R:$R,DDH_Xuyen!$D:$D,AG$1,DDH_Xuyen!$K:$K,$A71)+SUMIFS(DDH_Thư!$R:$R,DDH_Thư!$D:$D,AG$1,DDH_Thư!$K:$K,$A71)</f>
        <v>0</v>
      </c>
      <c r="AH71" s="41">
        <f>SUMIFS(DDH_Xuyen!$R:$R,DDH_Xuyen!$D:$D,AH$1,DDH_Xuyen!$K:$K,$A71)+SUMIFS(DDH_Thư!$R:$R,DDH_Thư!$D:$D,AH$1,DDH_Thư!$K:$K,$A71)</f>
        <v>0</v>
      </c>
      <c r="AI71" s="41">
        <f>SUMIFS(DDH_Xuyen!$R:$R,DDH_Xuyen!$D:$D,AI$1,DDH_Xuyen!$K:$K,$A71)+SUMIFS(DDH_Thư!$R:$R,DDH_Thư!$D:$D,AI$1,DDH_Thư!$K:$K,$A71)</f>
        <v>0</v>
      </c>
      <c r="AJ71" s="41">
        <f>SUMIFS(DDH_Xuyen!$R:$R,DDH_Xuyen!$D:$D,AJ$1,DDH_Xuyen!$K:$K,$A71)+SUMIFS(DDH_Thư!$R:$R,DDH_Thư!$D:$D,AJ$1,DDH_Thư!$K:$K,$A71)</f>
        <v>0</v>
      </c>
    </row>
    <row r="72" spans="1:36" ht="18.75" hidden="1" customHeight="1" x14ac:dyDescent="0.25">
      <c r="A72" s="23" t="s">
        <v>1753</v>
      </c>
      <c r="B72" s="22" t="s">
        <v>1754</v>
      </c>
      <c r="C72" s="24" t="s">
        <v>1763</v>
      </c>
      <c r="D72" t="str">
        <f t="shared" si="3"/>
        <v>Không kinh doanh</v>
      </c>
      <c r="E72" s="43">
        <f t="shared" si="4"/>
        <v>0</v>
      </c>
      <c r="F72" s="43"/>
      <c r="G72" s="41">
        <f>SUMIFS(DDH_Xuyen!$R:$R,DDH_Xuyen!$D:$D,G$1,DDH_Xuyen!$K:$K,$A72)+SUMIFS(DDH_Thư!$R:$R,DDH_Thư!$D:$D,G$1,DDH_Thư!$K:$K,$A72)</f>
        <v>0</v>
      </c>
      <c r="H72" s="41">
        <f>SUMIFS(DDH_Xuyen!$R:$R,DDH_Xuyen!$D:$D,H$1,DDH_Xuyen!$K:$K,$A72)+SUMIFS(DDH_Thư!$R:$R,DDH_Thư!$D:$D,H$1,DDH_Thư!$K:$K,$A72)</f>
        <v>0</v>
      </c>
      <c r="I72" s="41">
        <f>SUMIFS(DDH_Xuyen!$R:$R,DDH_Xuyen!$D:$D,I$1,DDH_Xuyen!$K:$K,$A72)+SUMIFS(DDH_Thư!$R:$R,DDH_Thư!$D:$D,I$1,DDH_Thư!$K:$K,$A72)</f>
        <v>0</v>
      </c>
      <c r="J72" s="41">
        <f>SUMIFS(DDH_Xuyen!$R:$R,DDH_Xuyen!$D:$D,J$1,DDH_Xuyen!$K:$K,$A72)+SUMIFS(DDH_Thư!$R:$R,DDH_Thư!$D:$D,J$1,DDH_Thư!$K:$K,$A72)</f>
        <v>0</v>
      </c>
      <c r="K72" s="41">
        <f>SUMIFS(DDH_Xuyen!$R:$R,DDH_Xuyen!$D:$D,K$1,DDH_Xuyen!$K:$K,$A72)+SUMIFS(DDH_Thư!$R:$R,DDH_Thư!$D:$D,K$1,DDH_Thư!$K:$K,$A72)</f>
        <v>0</v>
      </c>
      <c r="L72" s="41">
        <f>SUMIFS(DDH_Xuyen!$R:$R,DDH_Xuyen!$D:$D,L$1,DDH_Xuyen!$K:$K,$A72)+SUMIFS(DDH_Thư!$R:$R,DDH_Thư!$D:$D,L$1,DDH_Thư!$K:$K,$A72)</f>
        <v>0</v>
      </c>
      <c r="M72" s="41">
        <f>SUMIFS(DDH_Xuyen!$R:$R,DDH_Xuyen!$D:$D,M$1,DDH_Xuyen!$K:$K,$A72)+SUMIFS(DDH_Thư!$R:$R,DDH_Thư!$D:$D,M$1,DDH_Thư!$K:$K,$A72)</f>
        <v>0</v>
      </c>
      <c r="N72" s="41">
        <f>SUMIFS(DDH_Xuyen!$R:$R,DDH_Xuyen!$D:$D,N$1,DDH_Xuyen!$K:$K,$A72)+SUMIFS(DDH_Thư!$R:$R,DDH_Thư!$D:$D,N$1,DDH_Thư!$K:$K,$A72)</f>
        <v>0</v>
      </c>
      <c r="O72" s="41">
        <f>SUMIFS(DDH_Xuyen!$R:$R,DDH_Xuyen!$D:$D,O$1,DDH_Xuyen!$K:$K,$A72)+SUMIFS(DDH_Thư!$R:$R,DDH_Thư!$D:$D,O$1,DDH_Thư!$K:$K,$A72)</f>
        <v>0</v>
      </c>
      <c r="P72" s="41">
        <f>SUMIFS(DDH_Xuyen!$R:$R,DDH_Xuyen!$D:$D,P$1,DDH_Xuyen!$K:$K,$A72)+SUMIFS(DDH_Thư!$R:$R,DDH_Thư!$D:$D,P$1,DDH_Thư!$K:$K,$A72)</f>
        <v>0</v>
      </c>
      <c r="Q72" s="41">
        <f>SUMIFS(DDH_Xuyen!$R:$R,DDH_Xuyen!$D:$D,Q$1,DDH_Xuyen!$K:$K,$A72)+SUMIFS(DDH_Thư!$R:$R,DDH_Thư!$D:$D,Q$1,DDH_Thư!$K:$K,$A72)</f>
        <v>0</v>
      </c>
      <c r="R72" s="41">
        <f>SUMIFS(DDH_Xuyen!$R:$R,DDH_Xuyen!$D:$D,R$1,DDH_Xuyen!$K:$K,$A72)+SUMIFS(DDH_Thư!$R:$R,DDH_Thư!$D:$D,R$1,DDH_Thư!$K:$K,$A72)</f>
        <v>0</v>
      </c>
      <c r="S72" s="41">
        <f>SUMIFS(DDH_Xuyen!$R:$R,DDH_Xuyen!$D:$D,S$1,DDH_Xuyen!$K:$K,$A72)+SUMIFS(DDH_Thư!$R:$R,DDH_Thư!$D:$D,S$1,DDH_Thư!$K:$K,$A72)</f>
        <v>0</v>
      </c>
      <c r="T72" s="41">
        <f>SUMIFS(DDH_Xuyen!$R:$R,DDH_Xuyen!$D:$D,T$1,DDH_Xuyen!$K:$K,$A72)+SUMIFS(DDH_Thư!$R:$R,DDH_Thư!$D:$D,T$1,DDH_Thư!$K:$K,$A72)</f>
        <v>0</v>
      </c>
      <c r="U72" s="41">
        <f>SUMIFS(DDH_Xuyen!$R:$R,DDH_Xuyen!$D:$D,U$1,DDH_Xuyen!$K:$K,$A72)+SUMIFS(DDH_Thư!$R:$R,DDH_Thư!$D:$D,U$1,DDH_Thư!$K:$K,$A72)</f>
        <v>0</v>
      </c>
      <c r="V72" s="41">
        <f>SUMIFS(DDH_Xuyen!$R:$R,DDH_Xuyen!$D:$D,V$1,DDH_Xuyen!$K:$K,$A72)+SUMIFS(DDH_Thư!$R:$R,DDH_Thư!$D:$D,V$1,DDH_Thư!$K:$K,$A72)</f>
        <v>0</v>
      </c>
      <c r="W72" s="41">
        <f>SUMIFS(DDH_Xuyen!$R:$R,DDH_Xuyen!$D:$D,W$1,DDH_Xuyen!$K:$K,$A72)+SUMIFS(DDH_Thư!$R:$R,DDH_Thư!$D:$D,W$1,DDH_Thư!$K:$K,$A72)</f>
        <v>0</v>
      </c>
      <c r="X72" s="41">
        <f>SUMIFS(DDH_Xuyen!$R:$R,DDH_Xuyen!$D:$D,X$1,DDH_Xuyen!$K:$K,$A72)+SUMIFS(DDH_Thư!$R:$R,DDH_Thư!$D:$D,X$1,DDH_Thư!$K:$K,$A72)</f>
        <v>0</v>
      </c>
      <c r="Y72" s="41">
        <f>SUMIFS(DDH_Xuyen!$R:$R,DDH_Xuyen!$D:$D,Y$1,DDH_Xuyen!$K:$K,$A72)+SUMIFS(DDH_Thư!$R:$R,DDH_Thư!$D:$D,Y$1,DDH_Thư!$K:$K,$A72)</f>
        <v>0</v>
      </c>
      <c r="Z72" s="41">
        <f>SUMIFS(DDH_Xuyen!$R:$R,DDH_Xuyen!$D:$D,Z$1,DDH_Xuyen!$K:$K,$A72)+SUMIFS(DDH_Thư!$R:$R,DDH_Thư!$D:$D,Z$1,DDH_Thư!$K:$K,$A72)</f>
        <v>0</v>
      </c>
      <c r="AA72" s="41">
        <f>SUMIFS(DDH_Xuyen!$R:$R,DDH_Xuyen!$D:$D,AA$1,DDH_Xuyen!$K:$K,$A72)+SUMIFS(DDH_Thư!$R:$R,DDH_Thư!$D:$D,AA$1,DDH_Thư!$K:$K,$A72)</f>
        <v>0</v>
      </c>
      <c r="AB72" s="41">
        <f>SUMIFS(DDH_Xuyen!$R:$R,DDH_Xuyen!$D:$D,AB$1,DDH_Xuyen!$K:$K,$A72)+SUMIFS(DDH_Thư!$R:$R,DDH_Thư!$D:$D,AB$1,DDH_Thư!$K:$K,$A72)</f>
        <v>0</v>
      </c>
      <c r="AC72" s="41">
        <f>SUMIFS(DDH_Xuyen!$R:$R,DDH_Xuyen!$D:$D,AC$1,DDH_Xuyen!$K:$K,$A72)+SUMIFS(DDH_Thư!$R:$R,DDH_Thư!$D:$D,AC$1,DDH_Thư!$K:$K,$A72)</f>
        <v>0</v>
      </c>
      <c r="AD72" s="41">
        <f>SUMIFS(DDH_Xuyen!$R:$R,DDH_Xuyen!$D:$D,AD$1,DDH_Xuyen!$K:$K,$A72)+SUMIFS(DDH_Thư!$R:$R,DDH_Thư!$D:$D,AD$1,DDH_Thư!$K:$K,$A72)</f>
        <v>0</v>
      </c>
      <c r="AE72" s="41">
        <f>SUMIFS(DDH_Xuyen!$R:$R,DDH_Xuyen!$D:$D,AE$1,DDH_Xuyen!$K:$K,$A72)+SUMIFS(DDH_Thư!$R:$R,DDH_Thư!$D:$D,AE$1,DDH_Thư!$K:$K,$A72)</f>
        <v>0</v>
      </c>
      <c r="AF72" s="41">
        <f>SUMIFS(DDH_Xuyen!$R:$R,DDH_Xuyen!$D:$D,AF$1,DDH_Xuyen!$K:$K,$A72)+SUMIFS(DDH_Thư!$R:$R,DDH_Thư!$D:$D,AF$1,DDH_Thư!$K:$K,$A72)</f>
        <v>0</v>
      </c>
      <c r="AG72" s="41">
        <f>SUMIFS(DDH_Xuyen!$R:$R,DDH_Xuyen!$D:$D,AG$1,DDH_Xuyen!$K:$K,$A72)+SUMIFS(DDH_Thư!$R:$R,DDH_Thư!$D:$D,AG$1,DDH_Thư!$K:$K,$A72)</f>
        <v>0</v>
      </c>
      <c r="AH72" s="41">
        <f>SUMIFS(DDH_Xuyen!$R:$R,DDH_Xuyen!$D:$D,AH$1,DDH_Xuyen!$K:$K,$A72)+SUMIFS(DDH_Thư!$R:$R,DDH_Thư!$D:$D,AH$1,DDH_Thư!$K:$K,$A72)</f>
        <v>0</v>
      </c>
      <c r="AI72" s="41">
        <f>SUMIFS(DDH_Xuyen!$R:$R,DDH_Xuyen!$D:$D,AI$1,DDH_Xuyen!$K:$K,$A72)+SUMIFS(DDH_Thư!$R:$R,DDH_Thư!$D:$D,AI$1,DDH_Thư!$K:$K,$A72)</f>
        <v>0</v>
      </c>
      <c r="AJ72" s="41">
        <f>SUMIFS(DDH_Xuyen!$R:$R,DDH_Xuyen!$D:$D,AJ$1,DDH_Xuyen!$K:$K,$A72)+SUMIFS(DDH_Thư!$R:$R,DDH_Thư!$D:$D,AJ$1,DDH_Thư!$K:$K,$A72)</f>
        <v>0</v>
      </c>
    </row>
    <row r="73" spans="1:36" ht="18.75" customHeight="1" x14ac:dyDescent="0.25">
      <c r="A73" s="23" t="s">
        <v>48</v>
      </c>
      <c r="B73" s="22" t="s">
        <v>49</v>
      </c>
      <c r="C73" s="24" t="s">
        <v>29</v>
      </c>
      <c r="D73" t="str">
        <f t="shared" si="3"/>
        <v>Đang kinh doanh</v>
      </c>
      <c r="E73" s="43">
        <f t="shared" si="4"/>
        <v>7011</v>
      </c>
      <c r="F73" s="43"/>
      <c r="G73" s="41">
        <f>SUMIFS(DDH_Xuyen!$R:$R,DDH_Xuyen!$D:$D,G$1,DDH_Xuyen!$K:$K,$A73)+SUMIFS(DDH_Thư!$R:$R,DDH_Thư!$D:$D,G$1,DDH_Thư!$K:$K,$A73)</f>
        <v>544</v>
      </c>
      <c r="H73" s="41">
        <f>SUMIFS(DDH_Xuyen!$R:$R,DDH_Xuyen!$D:$D,H$1,DDH_Xuyen!$K:$K,$A73)+SUMIFS(DDH_Thư!$R:$R,DDH_Thư!$D:$D,H$1,DDH_Thư!$K:$K,$A73)</f>
        <v>439</v>
      </c>
      <c r="I73" s="41">
        <f>SUMIFS(DDH_Xuyen!$R:$R,DDH_Xuyen!$D:$D,I$1,DDH_Xuyen!$K:$K,$A73)+SUMIFS(DDH_Thư!$R:$R,DDH_Thư!$D:$D,I$1,DDH_Thư!$K:$K,$A73)</f>
        <v>523</v>
      </c>
      <c r="J73" s="41">
        <f>SUMIFS(DDH_Xuyen!$R:$R,DDH_Xuyen!$D:$D,J$1,DDH_Xuyen!$K:$K,$A73)+SUMIFS(DDH_Thư!$R:$R,DDH_Thư!$D:$D,J$1,DDH_Thư!$K:$K,$A73)</f>
        <v>582</v>
      </c>
      <c r="K73" s="41">
        <f>SUMIFS(DDH_Xuyen!$R:$R,DDH_Xuyen!$D:$D,K$1,DDH_Xuyen!$K:$K,$A73)+SUMIFS(DDH_Thư!$R:$R,DDH_Thư!$D:$D,K$1,DDH_Thư!$K:$K,$A73)</f>
        <v>659</v>
      </c>
      <c r="L73" s="41">
        <f>SUMIFS(DDH_Xuyen!$R:$R,DDH_Xuyen!$D:$D,L$1,DDH_Xuyen!$K:$K,$A73)+SUMIFS(DDH_Thư!$R:$R,DDH_Thư!$D:$D,L$1,DDH_Thư!$K:$K,$A73)</f>
        <v>340</v>
      </c>
      <c r="M73" s="41">
        <f>SUMIFS(DDH_Xuyen!$R:$R,DDH_Xuyen!$D:$D,M$1,DDH_Xuyen!$K:$K,$A73)+SUMIFS(DDH_Thư!$R:$R,DDH_Thư!$D:$D,M$1,DDH_Thư!$K:$K,$A73)</f>
        <v>37</v>
      </c>
      <c r="N73" s="41">
        <f>SUMIFS(DDH_Xuyen!$R:$R,DDH_Xuyen!$D:$D,N$1,DDH_Xuyen!$K:$K,$A73)+SUMIFS(DDH_Thư!$R:$R,DDH_Thư!$D:$D,N$1,DDH_Thư!$K:$K,$A73)</f>
        <v>897</v>
      </c>
      <c r="O73" s="41">
        <f>SUMIFS(DDH_Xuyen!$R:$R,DDH_Xuyen!$D:$D,O$1,DDH_Xuyen!$K:$K,$A73)+SUMIFS(DDH_Thư!$R:$R,DDH_Thư!$D:$D,O$1,DDH_Thư!$K:$K,$A73)</f>
        <v>685</v>
      </c>
      <c r="P73" s="41">
        <f>SUMIFS(DDH_Xuyen!$R:$R,DDH_Xuyen!$D:$D,P$1,DDH_Xuyen!$K:$K,$A73)+SUMIFS(DDH_Thư!$R:$R,DDH_Thư!$D:$D,P$1,DDH_Thư!$K:$K,$A73)</f>
        <v>690</v>
      </c>
      <c r="Q73" s="41">
        <f>SUMIFS(DDH_Xuyen!$R:$R,DDH_Xuyen!$D:$D,Q$1,DDH_Xuyen!$K:$K,$A73)+SUMIFS(DDH_Thư!$R:$R,DDH_Thư!$D:$D,Q$1,DDH_Thư!$K:$K,$A73)</f>
        <v>664</v>
      </c>
      <c r="R73" s="41">
        <f>SUMIFS(DDH_Xuyen!$R:$R,DDH_Xuyen!$D:$D,R$1,DDH_Xuyen!$K:$K,$A73)+SUMIFS(DDH_Thư!$R:$R,DDH_Thư!$D:$D,R$1,DDH_Thư!$K:$K,$A73)</f>
        <v>582</v>
      </c>
      <c r="S73" s="41">
        <f>SUMIFS(DDH_Xuyen!$R:$R,DDH_Xuyen!$D:$D,S$1,DDH_Xuyen!$K:$K,$A73)+SUMIFS(DDH_Thư!$R:$R,DDH_Thư!$D:$D,S$1,DDH_Thư!$K:$K,$A73)</f>
        <v>369</v>
      </c>
      <c r="T73" s="41">
        <f>SUMIFS(DDH_Xuyen!$R:$R,DDH_Xuyen!$D:$D,T$1,DDH_Xuyen!$K:$K,$A73)+SUMIFS(DDH_Thư!$R:$R,DDH_Thư!$D:$D,T$1,DDH_Thư!$K:$K,$A73)</f>
        <v>0</v>
      </c>
      <c r="U73" s="41">
        <f>SUMIFS(DDH_Xuyen!$R:$R,DDH_Xuyen!$D:$D,U$1,DDH_Xuyen!$K:$K,$A73)+SUMIFS(DDH_Thư!$R:$R,DDH_Thư!$D:$D,U$1,DDH_Thư!$K:$K,$A73)</f>
        <v>0</v>
      </c>
      <c r="V73" s="41">
        <f>SUMIFS(DDH_Xuyen!$R:$R,DDH_Xuyen!$D:$D,V$1,DDH_Xuyen!$K:$K,$A73)+SUMIFS(DDH_Thư!$R:$R,DDH_Thư!$D:$D,V$1,DDH_Thư!$K:$K,$A73)</f>
        <v>0</v>
      </c>
      <c r="W73" s="41">
        <f>SUMIFS(DDH_Xuyen!$R:$R,DDH_Xuyen!$D:$D,W$1,DDH_Xuyen!$K:$K,$A73)+SUMIFS(DDH_Thư!$R:$R,DDH_Thư!$D:$D,W$1,DDH_Thư!$K:$K,$A73)</f>
        <v>0</v>
      </c>
      <c r="X73" s="41">
        <f>SUMIFS(DDH_Xuyen!$R:$R,DDH_Xuyen!$D:$D,X$1,DDH_Xuyen!$K:$K,$A73)+SUMIFS(DDH_Thư!$R:$R,DDH_Thư!$D:$D,X$1,DDH_Thư!$K:$K,$A73)</f>
        <v>0</v>
      </c>
      <c r="Y73" s="41">
        <f>SUMIFS(DDH_Xuyen!$R:$R,DDH_Xuyen!$D:$D,Y$1,DDH_Xuyen!$K:$K,$A73)+SUMIFS(DDH_Thư!$R:$R,DDH_Thư!$D:$D,Y$1,DDH_Thư!$K:$K,$A73)</f>
        <v>0</v>
      </c>
      <c r="Z73" s="41">
        <f>SUMIFS(DDH_Xuyen!$R:$R,DDH_Xuyen!$D:$D,Z$1,DDH_Xuyen!$K:$K,$A73)+SUMIFS(DDH_Thư!$R:$R,DDH_Thư!$D:$D,Z$1,DDH_Thư!$K:$K,$A73)</f>
        <v>0</v>
      </c>
      <c r="AA73" s="41">
        <f>SUMIFS(DDH_Xuyen!$R:$R,DDH_Xuyen!$D:$D,AA$1,DDH_Xuyen!$K:$K,$A73)+SUMIFS(DDH_Thư!$R:$R,DDH_Thư!$D:$D,AA$1,DDH_Thư!$K:$K,$A73)</f>
        <v>0</v>
      </c>
      <c r="AB73" s="41">
        <f>SUMIFS(DDH_Xuyen!$R:$R,DDH_Xuyen!$D:$D,AB$1,DDH_Xuyen!$K:$K,$A73)+SUMIFS(DDH_Thư!$R:$R,DDH_Thư!$D:$D,AB$1,DDH_Thư!$K:$K,$A73)</f>
        <v>0</v>
      </c>
      <c r="AC73" s="41">
        <f>SUMIFS(DDH_Xuyen!$R:$R,DDH_Xuyen!$D:$D,AC$1,DDH_Xuyen!$K:$K,$A73)+SUMIFS(DDH_Thư!$R:$R,DDH_Thư!$D:$D,AC$1,DDH_Thư!$K:$K,$A73)</f>
        <v>0</v>
      </c>
      <c r="AD73" s="41">
        <f>SUMIFS(DDH_Xuyen!$R:$R,DDH_Xuyen!$D:$D,AD$1,DDH_Xuyen!$K:$K,$A73)+SUMIFS(DDH_Thư!$R:$R,DDH_Thư!$D:$D,AD$1,DDH_Thư!$K:$K,$A73)</f>
        <v>0</v>
      </c>
      <c r="AE73" s="41">
        <f>SUMIFS(DDH_Xuyen!$R:$R,DDH_Xuyen!$D:$D,AE$1,DDH_Xuyen!$K:$K,$A73)+SUMIFS(DDH_Thư!$R:$R,DDH_Thư!$D:$D,AE$1,DDH_Thư!$K:$K,$A73)</f>
        <v>0</v>
      </c>
      <c r="AF73" s="41">
        <f>SUMIFS(DDH_Xuyen!$R:$R,DDH_Xuyen!$D:$D,AF$1,DDH_Xuyen!$K:$K,$A73)+SUMIFS(DDH_Thư!$R:$R,DDH_Thư!$D:$D,AF$1,DDH_Thư!$K:$K,$A73)</f>
        <v>0</v>
      </c>
      <c r="AG73" s="41">
        <f>SUMIFS(DDH_Xuyen!$R:$R,DDH_Xuyen!$D:$D,AG$1,DDH_Xuyen!$K:$K,$A73)+SUMIFS(DDH_Thư!$R:$R,DDH_Thư!$D:$D,AG$1,DDH_Thư!$K:$K,$A73)</f>
        <v>0</v>
      </c>
      <c r="AH73" s="41">
        <f>SUMIFS(DDH_Xuyen!$R:$R,DDH_Xuyen!$D:$D,AH$1,DDH_Xuyen!$K:$K,$A73)+SUMIFS(DDH_Thư!$R:$R,DDH_Thư!$D:$D,AH$1,DDH_Thư!$K:$K,$A73)</f>
        <v>0</v>
      </c>
      <c r="AI73" s="41">
        <f>SUMIFS(DDH_Xuyen!$R:$R,DDH_Xuyen!$D:$D,AI$1,DDH_Xuyen!$K:$K,$A73)+SUMIFS(DDH_Thư!$R:$R,DDH_Thư!$D:$D,AI$1,DDH_Thư!$K:$K,$A73)</f>
        <v>0</v>
      </c>
      <c r="AJ73" s="41">
        <f>SUMIFS(DDH_Xuyen!$R:$R,DDH_Xuyen!$D:$D,AJ$1,DDH_Xuyen!$K:$K,$A73)+SUMIFS(DDH_Thư!$R:$R,DDH_Thư!$D:$D,AJ$1,DDH_Thư!$K:$K,$A73)</f>
        <v>0</v>
      </c>
    </row>
    <row r="74" spans="1:36" ht="18.75" hidden="1" customHeight="1" x14ac:dyDescent="0.25">
      <c r="A74" s="23" t="s">
        <v>1755</v>
      </c>
      <c r="B74" s="22" t="s">
        <v>1756</v>
      </c>
      <c r="C74" s="24" t="s">
        <v>1763</v>
      </c>
      <c r="D74" t="str">
        <f t="shared" si="3"/>
        <v>Không kinh doanh</v>
      </c>
      <c r="E74" s="43">
        <f t="shared" si="4"/>
        <v>0</v>
      </c>
      <c r="F74" s="43"/>
      <c r="G74" s="41">
        <f>SUMIFS(DDH_Xuyen!$R:$R,DDH_Xuyen!$D:$D,G$1,DDH_Xuyen!$K:$K,$A74)+SUMIFS(DDH_Thư!$R:$R,DDH_Thư!$D:$D,G$1,DDH_Thư!$K:$K,$A74)</f>
        <v>0</v>
      </c>
      <c r="H74" s="41">
        <f>SUMIFS(DDH_Xuyen!$R:$R,DDH_Xuyen!$D:$D,H$1,DDH_Xuyen!$K:$K,$A74)+SUMIFS(DDH_Thư!$R:$R,DDH_Thư!$D:$D,H$1,DDH_Thư!$K:$K,$A74)</f>
        <v>0</v>
      </c>
      <c r="I74" s="41">
        <f>SUMIFS(DDH_Xuyen!$R:$R,DDH_Xuyen!$D:$D,I$1,DDH_Xuyen!$K:$K,$A74)+SUMIFS(DDH_Thư!$R:$R,DDH_Thư!$D:$D,I$1,DDH_Thư!$K:$K,$A74)</f>
        <v>0</v>
      </c>
      <c r="J74" s="41">
        <f>SUMIFS(DDH_Xuyen!$R:$R,DDH_Xuyen!$D:$D,J$1,DDH_Xuyen!$K:$K,$A74)+SUMIFS(DDH_Thư!$R:$R,DDH_Thư!$D:$D,J$1,DDH_Thư!$K:$K,$A74)</f>
        <v>0</v>
      </c>
      <c r="K74" s="41">
        <f>SUMIFS(DDH_Xuyen!$R:$R,DDH_Xuyen!$D:$D,K$1,DDH_Xuyen!$K:$K,$A74)+SUMIFS(DDH_Thư!$R:$R,DDH_Thư!$D:$D,K$1,DDH_Thư!$K:$K,$A74)</f>
        <v>0</v>
      </c>
      <c r="L74" s="41">
        <f>SUMIFS(DDH_Xuyen!$R:$R,DDH_Xuyen!$D:$D,L$1,DDH_Xuyen!$K:$K,$A74)+SUMIFS(DDH_Thư!$R:$R,DDH_Thư!$D:$D,L$1,DDH_Thư!$K:$K,$A74)</f>
        <v>0</v>
      </c>
      <c r="M74" s="41">
        <f>SUMIFS(DDH_Xuyen!$R:$R,DDH_Xuyen!$D:$D,M$1,DDH_Xuyen!$K:$K,$A74)+SUMIFS(DDH_Thư!$R:$R,DDH_Thư!$D:$D,M$1,DDH_Thư!$K:$K,$A74)</f>
        <v>0</v>
      </c>
      <c r="N74" s="41">
        <f>SUMIFS(DDH_Xuyen!$R:$R,DDH_Xuyen!$D:$D,N$1,DDH_Xuyen!$K:$K,$A74)+SUMIFS(DDH_Thư!$R:$R,DDH_Thư!$D:$D,N$1,DDH_Thư!$K:$K,$A74)</f>
        <v>0</v>
      </c>
      <c r="O74" s="41">
        <f>SUMIFS(DDH_Xuyen!$R:$R,DDH_Xuyen!$D:$D,O$1,DDH_Xuyen!$K:$K,$A74)+SUMIFS(DDH_Thư!$R:$R,DDH_Thư!$D:$D,O$1,DDH_Thư!$K:$K,$A74)</f>
        <v>0</v>
      </c>
      <c r="P74" s="41">
        <f>SUMIFS(DDH_Xuyen!$R:$R,DDH_Xuyen!$D:$D,P$1,DDH_Xuyen!$K:$K,$A74)+SUMIFS(DDH_Thư!$R:$R,DDH_Thư!$D:$D,P$1,DDH_Thư!$K:$K,$A74)</f>
        <v>0</v>
      </c>
      <c r="Q74" s="41">
        <f>SUMIFS(DDH_Xuyen!$R:$R,DDH_Xuyen!$D:$D,Q$1,DDH_Xuyen!$K:$K,$A74)+SUMIFS(DDH_Thư!$R:$R,DDH_Thư!$D:$D,Q$1,DDH_Thư!$K:$K,$A74)</f>
        <v>0</v>
      </c>
      <c r="R74" s="41">
        <f>SUMIFS(DDH_Xuyen!$R:$R,DDH_Xuyen!$D:$D,R$1,DDH_Xuyen!$K:$K,$A74)+SUMIFS(DDH_Thư!$R:$R,DDH_Thư!$D:$D,R$1,DDH_Thư!$K:$K,$A74)</f>
        <v>0</v>
      </c>
      <c r="S74" s="41">
        <f>SUMIFS(DDH_Xuyen!$R:$R,DDH_Xuyen!$D:$D,S$1,DDH_Xuyen!$K:$K,$A74)+SUMIFS(DDH_Thư!$R:$R,DDH_Thư!$D:$D,S$1,DDH_Thư!$K:$K,$A74)</f>
        <v>0</v>
      </c>
      <c r="T74" s="41">
        <f>SUMIFS(DDH_Xuyen!$R:$R,DDH_Xuyen!$D:$D,T$1,DDH_Xuyen!$K:$K,$A74)+SUMIFS(DDH_Thư!$R:$R,DDH_Thư!$D:$D,T$1,DDH_Thư!$K:$K,$A74)</f>
        <v>0</v>
      </c>
      <c r="U74" s="41">
        <f>SUMIFS(DDH_Xuyen!$R:$R,DDH_Xuyen!$D:$D,U$1,DDH_Xuyen!$K:$K,$A74)+SUMIFS(DDH_Thư!$R:$R,DDH_Thư!$D:$D,U$1,DDH_Thư!$K:$K,$A74)</f>
        <v>0</v>
      </c>
      <c r="V74" s="41">
        <f>SUMIFS(DDH_Xuyen!$R:$R,DDH_Xuyen!$D:$D,V$1,DDH_Xuyen!$K:$K,$A74)+SUMIFS(DDH_Thư!$R:$R,DDH_Thư!$D:$D,V$1,DDH_Thư!$K:$K,$A74)</f>
        <v>0</v>
      </c>
      <c r="W74" s="41">
        <f>SUMIFS(DDH_Xuyen!$R:$R,DDH_Xuyen!$D:$D,W$1,DDH_Xuyen!$K:$K,$A74)+SUMIFS(DDH_Thư!$R:$R,DDH_Thư!$D:$D,W$1,DDH_Thư!$K:$K,$A74)</f>
        <v>0</v>
      </c>
      <c r="X74" s="41">
        <f>SUMIFS(DDH_Xuyen!$R:$R,DDH_Xuyen!$D:$D,X$1,DDH_Xuyen!$K:$K,$A74)+SUMIFS(DDH_Thư!$R:$R,DDH_Thư!$D:$D,X$1,DDH_Thư!$K:$K,$A74)</f>
        <v>0</v>
      </c>
      <c r="Y74" s="41">
        <f>SUMIFS(DDH_Xuyen!$R:$R,DDH_Xuyen!$D:$D,Y$1,DDH_Xuyen!$K:$K,$A74)+SUMIFS(DDH_Thư!$R:$R,DDH_Thư!$D:$D,Y$1,DDH_Thư!$K:$K,$A74)</f>
        <v>0</v>
      </c>
      <c r="Z74" s="41">
        <f>SUMIFS(DDH_Xuyen!$R:$R,DDH_Xuyen!$D:$D,Z$1,DDH_Xuyen!$K:$K,$A74)+SUMIFS(DDH_Thư!$R:$R,DDH_Thư!$D:$D,Z$1,DDH_Thư!$K:$K,$A74)</f>
        <v>0</v>
      </c>
      <c r="AA74" s="41">
        <f>SUMIFS(DDH_Xuyen!$R:$R,DDH_Xuyen!$D:$D,AA$1,DDH_Xuyen!$K:$K,$A74)+SUMIFS(DDH_Thư!$R:$R,DDH_Thư!$D:$D,AA$1,DDH_Thư!$K:$K,$A74)</f>
        <v>0</v>
      </c>
      <c r="AB74" s="41">
        <f>SUMIFS(DDH_Xuyen!$R:$R,DDH_Xuyen!$D:$D,AB$1,DDH_Xuyen!$K:$K,$A74)+SUMIFS(DDH_Thư!$R:$R,DDH_Thư!$D:$D,AB$1,DDH_Thư!$K:$K,$A74)</f>
        <v>0</v>
      </c>
      <c r="AC74" s="41">
        <f>SUMIFS(DDH_Xuyen!$R:$R,DDH_Xuyen!$D:$D,AC$1,DDH_Xuyen!$K:$K,$A74)+SUMIFS(DDH_Thư!$R:$R,DDH_Thư!$D:$D,AC$1,DDH_Thư!$K:$K,$A74)</f>
        <v>0</v>
      </c>
      <c r="AD74" s="41">
        <f>SUMIFS(DDH_Xuyen!$R:$R,DDH_Xuyen!$D:$D,AD$1,DDH_Xuyen!$K:$K,$A74)+SUMIFS(DDH_Thư!$R:$R,DDH_Thư!$D:$D,AD$1,DDH_Thư!$K:$K,$A74)</f>
        <v>0</v>
      </c>
      <c r="AE74" s="41">
        <f>SUMIFS(DDH_Xuyen!$R:$R,DDH_Xuyen!$D:$D,AE$1,DDH_Xuyen!$K:$K,$A74)+SUMIFS(DDH_Thư!$R:$R,DDH_Thư!$D:$D,AE$1,DDH_Thư!$K:$K,$A74)</f>
        <v>0</v>
      </c>
      <c r="AF74" s="41">
        <f>SUMIFS(DDH_Xuyen!$R:$R,DDH_Xuyen!$D:$D,AF$1,DDH_Xuyen!$K:$K,$A74)+SUMIFS(DDH_Thư!$R:$R,DDH_Thư!$D:$D,AF$1,DDH_Thư!$K:$K,$A74)</f>
        <v>0</v>
      </c>
      <c r="AG74" s="41">
        <f>SUMIFS(DDH_Xuyen!$R:$R,DDH_Xuyen!$D:$D,AG$1,DDH_Xuyen!$K:$K,$A74)+SUMIFS(DDH_Thư!$R:$R,DDH_Thư!$D:$D,AG$1,DDH_Thư!$K:$K,$A74)</f>
        <v>0</v>
      </c>
      <c r="AH74" s="41">
        <f>SUMIFS(DDH_Xuyen!$R:$R,DDH_Xuyen!$D:$D,AH$1,DDH_Xuyen!$K:$K,$A74)+SUMIFS(DDH_Thư!$R:$R,DDH_Thư!$D:$D,AH$1,DDH_Thư!$K:$K,$A74)</f>
        <v>0</v>
      </c>
      <c r="AI74" s="41">
        <f>SUMIFS(DDH_Xuyen!$R:$R,DDH_Xuyen!$D:$D,AI$1,DDH_Xuyen!$K:$K,$A74)+SUMIFS(DDH_Thư!$R:$R,DDH_Thư!$D:$D,AI$1,DDH_Thư!$K:$K,$A74)</f>
        <v>0</v>
      </c>
      <c r="AJ74" s="41">
        <f>SUMIFS(DDH_Xuyen!$R:$R,DDH_Xuyen!$D:$D,AJ$1,DDH_Xuyen!$K:$K,$A74)+SUMIFS(DDH_Thư!$R:$R,DDH_Thư!$D:$D,AJ$1,DDH_Thư!$K:$K,$A74)</f>
        <v>0</v>
      </c>
    </row>
    <row r="75" spans="1:36" ht="18.75" customHeight="1" x14ac:dyDescent="0.25">
      <c r="A75" s="23" t="s">
        <v>590</v>
      </c>
      <c r="B75" s="22" t="s">
        <v>591</v>
      </c>
      <c r="C75" s="24" t="s">
        <v>29</v>
      </c>
      <c r="D75" t="str">
        <f t="shared" si="3"/>
        <v>Đang kinh doanh</v>
      </c>
      <c r="E75" s="43">
        <f t="shared" si="4"/>
        <v>5</v>
      </c>
      <c r="F75" s="43"/>
      <c r="G75" s="41">
        <f>SUMIFS(DDH_Xuyen!$R:$R,DDH_Xuyen!$D:$D,G$1,DDH_Xuyen!$K:$K,$A75)+SUMIFS(DDH_Thư!$R:$R,DDH_Thư!$D:$D,G$1,DDH_Thư!$K:$K,$A75)</f>
        <v>0</v>
      </c>
      <c r="H75" s="41">
        <f>SUMIFS(DDH_Xuyen!$R:$R,DDH_Xuyen!$D:$D,H$1,DDH_Xuyen!$K:$K,$A75)+SUMIFS(DDH_Thư!$R:$R,DDH_Thư!$D:$D,H$1,DDH_Thư!$K:$K,$A75)</f>
        <v>0</v>
      </c>
      <c r="I75" s="41">
        <f>SUMIFS(DDH_Xuyen!$R:$R,DDH_Xuyen!$D:$D,I$1,DDH_Xuyen!$K:$K,$A75)+SUMIFS(DDH_Thư!$R:$R,DDH_Thư!$D:$D,I$1,DDH_Thư!$K:$K,$A75)</f>
        <v>0</v>
      </c>
      <c r="J75" s="41">
        <f>SUMIFS(DDH_Xuyen!$R:$R,DDH_Xuyen!$D:$D,J$1,DDH_Xuyen!$K:$K,$A75)+SUMIFS(DDH_Thư!$R:$R,DDH_Thư!$D:$D,J$1,DDH_Thư!$K:$K,$A75)</f>
        <v>0</v>
      </c>
      <c r="K75" s="41">
        <f>SUMIFS(DDH_Xuyen!$R:$R,DDH_Xuyen!$D:$D,K$1,DDH_Xuyen!$K:$K,$A75)+SUMIFS(DDH_Thư!$R:$R,DDH_Thư!$D:$D,K$1,DDH_Thư!$K:$K,$A75)</f>
        <v>5</v>
      </c>
      <c r="L75" s="41">
        <f>SUMIFS(DDH_Xuyen!$R:$R,DDH_Xuyen!$D:$D,L$1,DDH_Xuyen!$K:$K,$A75)+SUMIFS(DDH_Thư!$R:$R,DDH_Thư!$D:$D,L$1,DDH_Thư!$K:$K,$A75)</f>
        <v>0</v>
      </c>
      <c r="M75" s="41">
        <f>SUMIFS(DDH_Xuyen!$R:$R,DDH_Xuyen!$D:$D,M$1,DDH_Xuyen!$K:$K,$A75)+SUMIFS(DDH_Thư!$R:$R,DDH_Thư!$D:$D,M$1,DDH_Thư!$K:$K,$A75)</f>
        <v>0</v>
      </c>
      <c r="N75" s="41">
        <f>SUMIFS(DDH_Xuyen!$R:$R,DDH_Xuyen!$D:$D,N$1,DDH_Xuyen!$K:$K,$A75)+SUMIFS(DDH_Thư!$R:$R,DDH_Thư!$D:$D,N$1,DDH_Thư!$K:$K,$A75)</f>
        <v>0</v>
      </c>
      <c r="O75" s="41">
        <f>SUMIFS(DDH_Xuyen!$R:$R,DDH_Xuyen!$D:$D,O$1,DDH_Xuyen!$K:$K,$A75)+SUMIFS(DDH_Thư!$R:$R,DDH_Thư!$D:$D,O$1,DDH_Thư!$K:$K,$A75)</f>
        <v>0</v>
      </c>
      <c r="P75" s="41">
        <f>SUMIFS(DDH_Xuyen!$R:$R,DDH_Xuyen!$D:$D,P$1,DDH_Xuyen!$K:$K,$A75)+SUMIFS(DDH_Thư!$R:$R,DDH_Thư!$D:$D,P$1,DDH_Thư!$K:$K,$A75)</f>
        <v>0</v>
      </c>
      <c r="Q75" s="41">
        <f>SUMIFS(DDH_Xuyen!$R:$R,DDH_Xuyen!$D:$D,Q$1,DDH_Xuyen!$K:$K,$A75)+SUMIFS(DDH_Thư!$R:$R,DDH_Thư!$D:$D,Q$1,DDH_Thư!$K:$K,$A75)</f>
        <v>0</v>
      </c>
      <c r="R75" s="41">
        <f>SUMIFS(DDH_Xuyen!$R:$R,DDH_Xuyen!$D:$D,R$1,DDH_Xuyen!$K:$K,$A75)+SUMIFS(DDH_Thư!$R:$R,DDH_Thư!$D:$D,R$1,DDH_Thư!$K:$K,$A75)</f>
        <v>0</v>
      </c>
      <c r="S75" s="41">
        <f>SUMIFS(DDH_Xuyen!$R:$R,DDH_Xuyen!$D:$D,S$1,DDH_Xuyen!$K:$K,$A75)+SUMIFS(DDH_Thư!$R:$R,DDH_Thư!$D:$D,S$1,DDH_Thư!$K:$K,$A75)</f>
        <v>0</v>
      </c>
      <c r="T75" s="41">
        <f>SUMIFS(DDH_Xuyen!$R:$R,DDH_Xuyen!$D:$D,T$1,DDH_Xuyen!$K:$K,$A75)+SUMIFS(DDH_Thư!$R:$R,DDH_Thư!$D:$D,T$1,DDH_Thư!$K:$K,$A75)</f>
        <v>0</v>
      </c>
      <c r="U75" s="41">
        <f>SUMIFS(DDH_Xuyen!$R:$R,DDH_Xuyen!$D:$D,U$1,DDH_Xuyen!$K:$K,$A75)+SUMIFS(DDH_Thư!$R:$R,DDH_Thư!$D:$D,U$1,DDH_Thư!$K:$K,$A75)</f>
        <v>0</v>
      </c>
      <c r="V75" s="41">
        <f>SUMIFS(DDH_Xuyen!$R:$R,DDH_Xuyen!$D:$D,V$1,DDH_Xuyen!$K:$K,$A75)+SUMIFS(DDH_Thư!$R:$R,DDH_Thư!$D:$D,V$1,DDH_Thư!$K:$K,$A75)</f>
        <v>0</v>
      </c>
      <c r="W75" s="41">
        <f>SUMIFS(DDH_Xuyen!$R:$R,DDH_Xuyen!$D:$D,W$1,DDH_Xuyen!$K:$K,$A75)+SUMIFS(DDH_Thư!$R:$R,DDH_Thư!$D:$D,W$1,DDH_Thư!$K:$K,$A75)</f>
        <v>0</v>
      </c>
      <c r="X75" s="41">
        <f>SUMIFS(DDH_Xuyen!$R:$R,DDH_Xuyen!$D:$D,X$1,DDH_Xuyen!$K:$K,$A75)+SUMIFS(DDH_Thư!$R:$R,DDH_Thư!$D:$D,X$1,DDH_Thư!$K:$K,$A75)</f>
        <v>0</v>
      </c>
      <c r="Y75" s="41">
        <f>SUMIFS(DDH_Xuyen!$R:$R,DDH_Xuyen!$D:$D,Y$1,DDH_Xuyen!$K:$K,$A75)+SUMIFS(DDH_Thư!$R:$R,DDH_Thư!$D:$D,Y$1,DDH_Thư!$K:$K,$A75)</f>
        <v>0</v>
      </c>
      <c r="Z75" s="41">
        <f>SUMIFS(DDH_Xuyen!$R:$R,DDH_Xuyen!$D:$D,Z$1,DDH_Xuyen!$K:$K,$A75)+SUMIFS(DDH_Thư!$R:$R,DDH_Thư!$D:$D,Z$1,DDH_Thư!$K:$K,$A75)</f>
        <v>0</v>
      </c>
      <c r="AA75" s="41">
        <f>SUMIFS(DDH_Xuyen!$R:$R,DDH_Xuyen!$D:$D,AA$1,DDH_Xuyen!$K:$K,$A75)+SUMIFS(DDH_Thư!$R:$R,DDH_Thư!$D:$D,AA$1,DDH_Thư!$K:$K,$A75)</f>
        <v>0</v>
      </c>
      <c r="AB75" s="41">
        <f>SUMIFS(DDH_Xuyen!$R:$R,DDH_Xuyen!$D:$D,AB$1,DDH_Xuyen!$K:$K,$A75)+SUMIFS(DDH_Thư!$R:$R,DDH_Thư!$D:$D,AB$1,DDH_Thư!$K:$K,$A75)</f>
        <v>0</v>
      </c>
      <c r="AC75" s="41">
        <f>SUMIFS(DDH_Xuyen!$R:$R,DDH_Xuyen!$D:$D,AC$1,DDH_Xuyen!$K:$K,$A75)+SUMIFS(DDH_Thư!$R:$R,DDH_Thư!$D:$D,AC$1,DDH_Thư!$K:$K,$A75)</f>
        <v>0</v>
      </c>
      <c r="AD75" s="41">
        <f>SUMIFS(DDH_Xuyen!$R:$R,DDH_Xuyen!$D:$D,AD$1,DDH_Xuyen!$K:$K,$A75)+SUMIFS(DDH_Thư!$R:$R,DDH_Thư!$D:$D,AD$1,DDH_Thư!$K:$K,$A75)</f>
        <v>0</v>
      </c>
      <c r="AE75" s="41">
        <f>SUMIFS(DDH_Xuyen!$R:$R,DDH_Xuyen!$D:$D,AE$1,DDH_Xuyen!$K:$K,$A75)+SUMIFS(DDH_Thư!$R:$R,DDH_Thư!$D:$D,AE$1,DDH_Thư!$K:$K,$A75)</f>
        <v>0</v>
      </c>
      <c r="AF75" s="41">
        <f>SUMIFS(DDH_Xuyen!$R:$R,DDH_Xuyen!$D:$D,AF$1,DDH_Xuyen!$K:$K,$A75)+SUMIFS(DDH_Thư!$R:$R,DDH_Thư!$D:$D,AF$1,DDH_Thư!$K:$K,$A75)</f>
        <v>0</v>
      </c>
      <c r="AG75" s="41">
        <f>SUMIFS(DDH_Xuyen!$R:$R,DDH_Xuyen!$D:$D,AG$1,DDH_Xuyen!$K:$K,$A75)+SUMIFS(DDH_Thư!$R:$R,DDH_Thư!$D:$D,AG$1,DDH_Thư!$K:$K,$A75)</f>
        <v>0</v>
      </c>
      <c r="AH75" s="41">
        <f>SUMIFS(DDH_Xuyen!$R:$R,DDH_Xuyen!$D:$D,AH$1,DDH_Xuyen!$K:$K,$A75)+SUMIFS(DDH_Thư!$R:$R,DDH_Thư!$D:$D,AH$1,DDH_Thư!$K:$K,$A75)</f>
        <v>0</v>
      </c>
      <c r="AI75" s="41">
        <f>SUMIFS(DDH_Xuyen!$R:$R,DDH_Xuyen!$D:$D,AI$1,DDH_Xuyen!$K:$K,$A75)+SUMIFS(DDH_Thư!$R:$R,DDH_Thư!$D:$D,AI$1,DDH_Thư!$K:$K,$A75)</f>
        <v>0</v>
      </c>
      <c r="AJ75" s="41">
        <f>SUMIFS(DDH_Xuyen!$R:$R,DDH_Xuyen!$D:$D,AJ$1,DDH_Xuyen!$K:$K,$A75)+SUMIFS(DDH_Thư!$R:$R,DDH_Thư!$D:$D,AJ$1,DDH_Thư!$K:$K,$A75)</f>
        <v>0</v>
      </c>
    </row>
    <row r="76" spans="1:36" ht="18.75" hidden="1" customHeight="1" x14ac:dyDescent="0.25">
      <c r="A76" s="23" t="s">
        <v>1757</v>
      </c>
      <c r="B76" s="22" t="s">
        <v>1758</v>
      </c>
      <c r="C76" s="24" t="s">
        <v>29</v>
      </c>
      <c r="D76" t="str">
        <f t="shared" si="3"/>
        <v>Không kinh doanh</v>
      </c>
      <c r="E76" s="43">
        <f t="shared" si="4"/>
        <v>0</v>
      </c>
      <c r="F76" s="43"/>
      <c r="G76" s="41">
        <f>SUMIFS(DDH_Xuyen!$R:$R,DDH_Xuyen!$D:$D,G$1,DDH_Xuyen!$K:$K,$A76)+SUMIFS(DDH_Thư!$R:$R,DDH_Thư!$D:$D,G$1,DDH_Thư!$K:$K,$A76)</f>
        <v>0</v>
      </c>
      <c r="H76" s="41">
        <f>SUMIFS(DDH_Xuyen!$R:$R,DDH_Xuyen!$D:$D,H$1,DDH_Xuyen!$K:$K,$A76)+SUMIFS(DDH_Thư!$R:$R,DDH_Thư!$D:$D,H$1,DDH_Thư!$K:$K,$A76)</f>
        <v>0</v>
      </c>
      <c r="I76" s="41">
        <f>SUMIFS(DDH_Xuyen!$R:$R,DDH_Xuyen!$D:$D,I$1,DDH_Xuyen!$K:$K,$A76)+SUMIFS(DDH_Thư!$R:$R,DDH_Thư!$D:$D,I$1,DDH_Thư!$K:$K,$A76)</f>
        <v>0</v>
      </c>
      <c r="J76" s="41">
        <f>SUMIFS(DDH_Xuyen!$R:$R,DDH_Xuyen!$D:$D,J$1,DDH_Xuyen!$K:$K,$A76)+SUMIFS(DDH_Thư!$R:$R,DDH_Thư!$D:$D,J$1,DDH_Thư!$K:$K,$A76)</f>
        <v>0</v>
      </c>
      <c r="K76" s="41">
        <f>SUMIFS(DDH_Xuyen!$R:$R,DDH_Xuyen!$D:$D,K$1,DDH_Xuyen!$K:$K,$A76)+SUMIFS(DDH_Thư!$R:$R,DDH_Thư!$D:$D,K$1,DDH_Thư!$K:$K,$A76)</f>
        <v>0</v>
      </c>
      <c r="L76" s="41">
        <f>SUMIFS(DDH_Xuyen!$R:$R,DDH_Xuyen!$D:$D,L$1,DDH_Xuyen!$K:$K,$A76)+SUMIFS(DDH_Thư!$R:$R,DDH_Thư!$D:$D,L$1,DDH_Thư!$K:$K,$A76)</f>
        <v>0</v>
      </c>
      <c r="M76" s="41">
        <f>SUMIFS(DDH_Xuyen!$R:$R,DDH_Xuyen!$D:$D,M$1,DDH_Xuyen!$K:$K,$A76)+SUMIFS(DDH_Thư!$R:$R,DDH_Thư!$D:$D,M$1,DDH_Thư!$K:$K,$A76)</f>
        <v>0</v>
      </c>
      <c r="N76" s="41">
        <f>SUMIFS(DDH_Xuyen!$R:$R,DDH_Xuyen!$D:$D,N$1,DDH_Xuyen!$K:$K,$A76)+SUMIFS(DDH_Thư!$R:$R,DDH_Thư!$D:$D,N$1,DDH_Thư!$K:$K,$A76)</f>
        <v>0</v>
      </c>
      <c r="O76" s="41">
        <f>SUMIFS(DDH_Xuyen!$R:$R,DDH_Xuyen!$D:$D,O$1,DDH_Xuyen!$K:$K,$A76)+SUMIFS(DDH_Thư!$R:$R,DDH_Thư!$D:$D,O$1,DDH_Thư!$K:$K,$A76)</f>
        <v>0</v>
      </c>
      <c r="P76" s="41">
        <f>SUMIFS(DDH_Xuyen!$R:$R,DDH_Xuyen!$D:$D,P$1,DDH_Xuyen!$K:$K,$A76)+SUMIFS(DDH_Thư!$R:$R,DDH_Thư!$D:$D,P$1,DDH_Thư!$K:$K,$A76)</f>
        <v>0</v>
      </c>
      <c r="Q76" s="41">
        <f>SUMIFS(DDH_Xuyen!$R:$R,DDH_Xuyen!$D:$D,Q$1,DDH_Xuyen!$K:$K,$A76)+SUMIFS(DDH_Thư!$R:$R,DDH_Thư!$D:$D,Q$1,DDH_Thư!$K:$K,$A76)</f>
        <v>0</v>
      </c>
      <c r="R76" s="41">
        <f>SUMIFS(DDH_Xuyen!$R:$R,DDH_Xuyen!$D:$D,R$1,DDH_Xuyen!$K:$K,$A76)+SUMIFS(DDH_Thư!$R:$R,DDH_Thư!$D:$D,R$1,DDH_Thư!$K:$K,$A76)</f>
        <v>0</v>
      </c>
      <c r="S76" s="41">
        <f>SUMIFS(DDH_Xuyen!$R:$R,DDH_Xuyen!$D:$D,S$1,DDH_Xuyen!$K:$K,$A76)+SUMIFS(DDH_Thư!$R:$R,DDH_Thư!$D:$D,S$1,DDH_Thư!$K:$K,$A76)</f>
        <v>0</v>
      </c>
      <c r="T76" s="41">
        <f>SUMIFS(DDH_Xuyen!$R:$R,DDH_Xuyen!$D:$D,T$1,DDH_Xuyen!$K:$K,$A76)+SUMIFS(DDH_Thư!$R:$R,DDH_Thư!$D:$D,T$1,DDH_Thư!$K:$K,$A76)</f>
        <v>0</v>
      </c>
      <c r="U76" s="41">
        <f>SUMIFS(DDH_Xuyen!$R:$R,DDH_Xuyen!$D:$D,U$1,DDH_Xuyen!$K:$K,$A76)+SUMIFS(DDH_Thư!$R:$R,DDH_Thư!$D:$D,U$1,DDH_Thư!$K:$K,$A76)</f>
        <v>0</v>
      </c>
      <c r="V76" s="41">
        <f>SUMIFS(DDH_Xuyen!$R:$R,DDH_Xuyen!$D:$D,V$1,DDH_Xuyen!$K:$K,$A76)+SUMIFS(DDH_Thư!$R:$R,DDH_Thư!$D:$D,V$1,DDH_Thư!$K:$K,$A76)</f>
        <v>0</v>
      </c>
      <c r="W76" s="41">
        <f>SUMIFS(DDH_Xuyen!$R:$R,DDH_Xuyen!$D:$D,W$1,DDH_Xuyen!$K:$K,$A76)+SUMIFS(DDH_Thư!$R:$R,DDH_Thư!$D:$D,W$1,DDH_Thư!$K:$K,$A76)</f>
        <v>0</v>
      </c>
      <c r="X76" s="41">
        <f>SUMIFS(DDH_Xuyen!$R:$R,DDH_Xuyen!$D:$D,X$1,DDH_Xuyen!$K:$K,$A76)+SUMIFS(DDH_Thư!$R:$R,DDH_Thư!$D:$D,X$1,DDH_Thư!$K:$K,$A76)</f>
        <v>0</v>
      </c>
      <c r="Y76" s="41">
        <f>SUMIFS(DDH_Xuyen!$R:$R,DDH_Xuyen!$D:$D,Y$1,DDH_Xuyen!$K:$K,$A76)+SUMIFS(DDH_Thư!$R:$R,DDH_Thư!$D:$D,Y$1,DDH_Thư!$K:$K,$A76)</f>
        <v>0</v>
      </c>
      <c r="Z76" s="41">
        <f>SUMIFS(DDH_Xuyen!$R:$R,DDH_Xuyen!$D:$D,Z$1,DDH_Xuyen!$K:$K,$A76)+SUMIFS(DDH_Thư!$R:$R,DDH_Thư!$D:$D,Z$1,DDH_Thư!$K:$K,$A76)</f>
        <v>0</v>
      </c>
      <c r="AA76" s="41">
        <f>SUMIFS(DDH_Xuyen!$R:$R,DDH_Xuyen!$D:$D,AA$1,DDH_Xuyen!$K:$K,$A76)+SUMIFS(DDH_Thư!$R:$R,DDH_Thư!$D:$D,AA$1,DDH_Thư!$K:$K,$A76)</f>
        <v>0</v>
      </c>
      <c r="AB76" s="41">
        <f>SUMIFS(DDH_Xuyen!$R:$R,DDH_Xuyen!$D:$D,AB$1,DDH_Xuyen!$K:$K,$A76)+SUMIFS(DDH_Thư!$R:$R,DDH_Thư!$D:$D,AB$1,DDH_Thư!$K:$K,$A76)</f>
        <v>0</v>
      </c>
      <c r="AC76" s="41">
        <f>SUMIFS(DDH_Xuyen!$R:$R,DDH_Xuyen!$D:$D,AC$1,DDH_Xuyen!$K:$K,$A76)+SUMIFS(DDH_Thư!$R:$R,DDH_Thư!$D:$D,AC$1,DDH_Thư!$K:$K,$A76)</f>
        <v>0</v>
      </c>
      <c r="AD76" s="41">
        <f>SUMIFS(DDH_Xuyen!$R:$R,DDH_Xuyen!$D:$D,AD$1,DDH_Xuyen!$K:$K,$A76)+SUMIFS(DDH_Thư!$R:$R,DDH_Thư!$D:$D,AD$1,DDH_Thư!$K:$K,$A76)</f>
        <v>0</v>
      </c>
      <c r="AE76" s="41">
        <f>SUMIFS(DDH_Xuyen!$R:$R,DDH_Xuyen!$D:$D,AE$1,DDH_Xuyen!$K:$K,$A76)+SUMIFS(DDH_Thư!$R:$R,DDH_Thư!$D:$D,AE$1,DDH_Thư!$K:$K,$A76)</f>
        <v>0</v>
      </c>
      <c r="AF76" s="41">
        <f>SUMIFS(DDH_Xuyen!$R:$R,DDH_Xuyen!$D:$D,AF$1,DDH_Xuyen!$K:$K,$A76)+SUMIFS(DDH_Thư!$R:$R,DDH_Thư!$D:$D,AF$1,DDH_Thư!$K:$K,$A76)</f>
        <v>0</v>
      </c>
      <c r="AG76" s="41">
        <f>SUMIFS(DDH_Xuyen!$R:$R,DDH_Xuyen!$D:$D,AG$1,DDH_Xuyen!$K:$K,$A76)+SUMIFS(DDH_Thư!$R:$R,DDH_Thư!$D:$D,AG$1,DDH_Thư!$K:$K,$A76)</f>
        <v>0</v>
      </c>
      <c r="AH76" s="41">
        <f>SUMIFS(DDH_Xuyen!$R:$R,DDH_Xuyen!$D:$D,AH$1,DDH_Xuyen!$K:$K,$A76)+SUMIFS(DDH_Thư!$R:$R,DDH_Thư!$D:$D,AH$1,DDH_Thư!$K:$K,$A76)</f>
        <v>0</v>
      </c>
      <c r="AI76" s="41">
        <f>SUMIFS(DDH_Xuyen!$R:$R,DDH_Xuyen!$D:$D,AI$1,DDH_Xuyen!$K:$K,$A76)+SUMIFS(DDH_Thư!$R:$R,DDH_Thư!$D:$D,AI$1,DDH_Thư!$K:$K,$A76)</f>
        <v>0</v>
      </c>
      <c r="AJ76" s="41">
        <f>SUMIFS(DDH_Xuyen!$R:$R,DDH_Xuyen!$D:$D,AJ$1,DDH_Xuyen!$K:$K,$A76)+SUMIFS(DDH_Thư!$R:$R,DDH_Thư!$D:$D,AJ$1,DDH_Thư!$K:$K,$A76)</f>
        <v>0</v>
      </c>
    </row>
    <row r="77" spans="1:36" ht="18.75" customHeight="1" x14ac:dyDescent="0.25">
      <c r="A77" s="23" t="s">
        <v>34</v>
      </c>
      <c r="B77" s="22" t="s">
        <v>35</v>
      </c>
      <c r="C77" s="24" t="s">
        <v>29</v>
      </c>
      <c r="D77" t="str">
        <f t="shared" si="3"/>
        <v>Đang kinh doanh</v>
      </c>
      <c r="E77" s="43">
        <f t="shared" si="4"/>
        <v>4582</v>
      </c>
      <c r="F77" s="43"/>
      <c r="G77" s="41">
        <f>SUMIFS(DDH_Xuyen!$R:$R,DDH_Xuyen!$D:$D,G$1,DDH_Xuyen!$K:$K,$A77)+SUMIFS(DDH_Thư!$R:$R,DDH_Thư!$D:$D,G$1,DDH_Thư!$K:$K,$A77)</f>
        <v>258</v>
      </c>
      <c r="H77" s="41">
        <f>SUMIFS(DDH_Xuyen!$R:$R,DDH_Xuyen!$D:$D,H$1,DDH_Xuyen!$K:$K,$A77)+SUMIFS(DDH_Thư!$R:$R,DDH_Thư!$D:$D,H$1,DDH_Thư!$K:$K,$A77)</f>
        <v>166</v>
      </c>
      <c r="I77" s="41">
        <f>SUMIFS(DDH_Xuyen!$R:$R,DDH_Xuyen!$D:$D,I$1,DDH_Xuyen!$K:$K,$A77)+SUMIFS(DDH_Thư!$R:$R,DDH_Thư!$D:$D,I$1,DDH_Thư!$K:$K,$A77)</f>
        <v>242</v>
      </c>
      <c r="J77" s="41">
        <f>SUMIFS(DDH_Xuyen!$R:$R,DDH_Xuyen!$D:$D,J$1,DDH_Xuyen!$K:$K,$A77)+SUMIFS(DDH_Thư!$R:$R,DDH_Thư!$D:$D,J$1,DDH_Thư!$K:$K,$A77)</f>
        <v>439</v>
      </c>
      <c r="K77" s="41">
        <f>SUMIFS(DDH_Xuyen!$R:$R,DDH_Xuyen!$D:$D,K$1,DDH_Xuyen!$K:$K,$A77)+SUMIFS(DDH_Thư!$R:$R,DDH_Thư!$D:$D,K$1,DDH_Thư!$K:$K,$A77)</f>
        <v>533</v>
      </c>
      <c r="L77" s="41">
        <f>SUMIFS(DDH_Xuyen!$R:$R,DDH_Xuyen!$D:$D,L$1,DDH_Xuyen!$K:$K,$A77)+SUMIFS(DDH_Thư!$R:$R,DDH_Thư!$D:$D,L$1,DDH_Thư!$K:$K,$A77)</f>
        <v>372</v>
      </c>
      <c r="M77" s="41">
        <f>SUMIFS(DDH_Xuyen!$R:$R,DDH_Xuyen!$D:$D,M$1,DDH_Xuyen!$K:$K,$A77)+SUMIFS(DDH_Thư!$R:$R,DDH_Thư!$D:$D,M$1,DDH_Thư!$K:$K,$A77)</f>
        <v>40</v>
      </c>
      <c r="N77" s="41">
        <f>SUMIFS(DDH_Xuyen!$R:$R,DDH_Xuyen!$D:$D,N$1,DDH_Xuyen!$K:$K,$A77)+SUMIFS(DDH_Thư!$R:$R,DDH_Thư!$D:$D,N$1,DDH_Thư!$K:$K,$A77)</f>
        <v>689</v>
      </c>
      <c r="O77" s="41">
        <f>SUMIFS(DDH_Xuyen!$R:$R,DDH_Xuyen!$D:$D,O$1,DDH_Xuyen!$K:$K,$A77)+SUMIFS(DDH_Thư!$R:$R,DDH_Thư!$D:$D,O$1,DDH_Thư!$K:$K,$A77)</f>
        <v>462</v>
      </c>
      <c r="P77" s="41">
        <f>SUMIFS(DDH_Xuyen!$R:$R,DDH_Xuyen!$D:$D,P$1,DDH_Xuyen!$K:$K,$A77)+SUMIFS(DDH_Thư!$R:$R,DDH_Thư!$D:$D,P$1,DDH_Thư!$K:$K,$A77)</f>
        <v>396</v>
      </c>
      <c r="Q77" s="41">
        <f>SUMIFS(DDH_Xuyen!$R:$R,DDH_Xuyen!$D:$D,Q$1,DDH_Xuyen!$K:$K,$A77)+SUMIFS(DDH_Thư!$R:$R,DDH_Thư!$D:$D,Q$1,DDH_Thư!$K:$K,$A77)</f>
        <v>390</v>
      </c>
      <c r="R77" s="41">
        <f>SUMIFS(DDH_Xuyen!$R:$R,DDH_Xuyen!$D:$D,R$1,DDH_Xuyen!$K:$K,$A77)+SUMIFS(DDH_Thư!$R:$R,DDH_Thư!$D:$D,R$1,DDH_Thư!$K:$K,$A77)</f>
        <v>351</v>
      </c>
      <c r="S77" s="41">
        <f>SUMIFS(DDH_Xuyen!$R:$R,DDH_Xuyen!$D:$D,S$1,DDH_Xuyen!$K:$K,$A77)+SUMIFS(DDH_Thư!$R:$R,DDH_Thư!$D:$D,S$1,DDH_Thư!$K:$K,$A77)</f>
        <v>244</v>
      </c>
      <c r="T77" s="41">
        <f>SUMIFS(DDH_Xuyen!$R:$R,DDH_Xuyen!$D:$D,T$1,DDH_Xuyen!$K:$K,$A77)+SUMIFS(DDH_Thư!$R:$R,DDH_Thư!$D:$D,T$1,DDH_Thư!$K:$K,$A77)</f>
        <v>0</v>
      </c>
      <c r="U77" s="41">
        <f>SUMIFS(DDH_Xuyen!$R:$R,DDH_Xuyen!$D:$D,U$1,DDH_Xuyen!$K:$K,$A77)+SUMIFS(DDH_Thư!$R:$R,DDH_Thư!$D:$D,U$1,DDH_Thư!$K:$K,$A77)</f>
        <v>0</v>
      </c>
      <c r="V77" s="41">
        <f>SUMIFS(DDH_Xuyen!$R:$R,DDH_Xuyen!$D:$D,V$1,DDH_Xuyen!$K:$K,$A77)+SUMIFS(DDH_Thư!$R:$R,DDH_Thư!$D:$D,V$1,DDH_Thư!$K:$K,$A77)</f>
        <v>0</v>
      </c>
      <c r="W77" s="41">
        <f>SUMIFS(DDH_Xuyen!$R:$R,DDH_Xuyen!$D:$D,W$1,DDH_Xuyen!$K:$K,$A77)+SUMIFS(DDH_Thư!$R:$R,DDH_Thư!$D:$D,W$1,DDH_Thư!$K:$K,$A77)</f>
        <v>0</v>
      </c>
      <c r="X77" s="41">
        <f>SUMIFS(DDH_Xuyen!$R:$R,DDH_Xuyen!$D:$D,X$1,DDH_Xuyen!$K:$K,$A77)+SUMIFS(DDH_Thư!$R:$R,DDH_Thư!$D:$D,X$1,DDH_Thư!$K:$K,$A77)</f>
        <v>0</v>
      </c>
      <c r="Y77" s="41">
        <f>SUMIFS(DDH_Xuyen!$R:$R,DDH_Xuyen!$D:$D,Y$1,DDH_Xuyen!$K:$K,$A77)+SUMIFS(DDH_Thư!$R:$R,DDH_Thư!$D:$D,Y$1,DDH_Thư!$K:$K,$A77)</f>
        <v>0</v>
      </c>
      <c r="Z77" s="41">
        <f>SUMIFS(DDH_Xuyen!$R:$R,DDH_Xuyen!$D:$D,Z$1,DDH_Xuyen!$K:$K,$A77)+SUMIFS(DDH_Thư!$R:$R,DDH_Thư!$D:$D,Z$1,DDH_Thư!$K:$K,$A77)</f>
        <v>0</v>
      </c>
      <c r="AA77" s="41">
        <f>SUMIFS(DDH_Xuyen!$R:$R,DDH_Xuyen!$D:$D,AA$1,DDH_Xuyen!$K:$K,$A77)+SUMIFS(DDH_Thư!$R:$R,DDH_Thư!$D:$D,AA$1,DDH_Thư!$K:$K,$A77)</f>
        <v>0</v>
      </c>
      <c r="AB77" s="41">
        <f>SUMIFS(DDH_Xuyen!$R:$R,DDH_Xuyen!$D:$D,AB$1,DDH_Xuyen!$K:$K,$A77)+SUMIFS(DDH_Thư!$R:$R,DDH_Thư!$D:$D,AB$1,DDH_Thư!$K:$K,$A77)</f>
        <v>0</v>
      </c>
      <c r="AC77" s="41">
        <f>SUMIFS(DDH_Xuyen!$R:$R,DDH_Xuyen!$D:$D,AC$1,DDH_Xuyen!$K:$K,$A77)+SUMIFS(DDH_Thư!$R:$R,DDH_Thư!$D:$D,AC$1,DDH_Thư!$K:$K,$A77)</f>
        <v>0</v>
      </c>
      <c r="AD77" s="41">
        <f>SUMIFS(DDH_Xuyen!$R:$R,DDH_Xuyen!$D:$D,AD$1,DDH_Xuyen!$K:$K,$A77)+SUMIFS(DDH_Thư!$R:$R,DDH_Thư!$D:$D,AD$1,DDH_Thư!$K:$K,$A77)</f>
        <v>0</v>
      </c>
      <c r="AE77" s="41">
        <f>SUMIFS(DDH_Xuyen!$R:$R,DDH_Xuyen!$D:$D,AE$1,DDH_Xuyen!$K:$K,$A77)+SUMIFS(DDH_Thư!$R:$R,DDH_Thư!$D:$D,AE$1,DDH_Thư!$K:$K,$A77)</f>
        <v>0</v>
      </c>
      <c r="AF77" s="41">
        <f>SUMIFS(DDH_Xuyen!$R:$R,DDH_Xuyen!$D:$D,AF$1,DDH_Xuyen!$K:$K,$A77)+SUMIFS(DDH_Thư!$R:$R,DDH_Thư!$D:$D,AF$1,DDH_Thư!$K:$K,$A77)</f>
        <v>0</v>
      </c>
      <c r="AG77" s="41">
        <f>SUMIFS(DDH_Xuyen!$R:$R,DDH_Xuyen!$D:$D,AG$1,DDH_Xuyen!$K:$K,$A77)+SUMIFS(DDH_Thư!$R:$R,DDH_Thư!$D:$D,AG$1,DDH_Thư!$K:$K,$A77)</f>
        <v>0</v>
      </c>
      <c r="AH77" s="41">
        <f>SUMIFS(DDH_Xuyen!$R:$R,DDH_Xuyen!$D:$D,AH$1,DDH_Xuyen!$K:$K,$A77)+SUMIFS(DDH_Thư!$R:$R,DDH_Thư!$D:$D,AH$1,DDH_Thư!$K:$K,$A77)</f>
        <v>0</v>
      </c>
      <c r="AI77" s="41">
        <f>SUMIFS(DDH_Xuyen!$R:$R,DDH_Xuyen!$D:$D,AI$1,DDH_Xuyen!$K:$K,$A77)+SUMIFS(DDH_Thư!$R:$R,DDH_Thư!$D:$D,AI$1,DDH_Thư!$K:$K,$A77)</f>
        <v>0</v>
      </c>
      <c r="AJ77" s="41">
        <f>SUMIFS(DDH_Xuyen!$R:$R,DDH_Xuyen!$D:$D,AJ$1,DDH_Xuyen!$K:$K,$A77)+SUMIFS(DDH_Thư!$R:$R,DDH_Thư!$D:$D,AJ$1,DDH_Thư!$K:$K,$A77)</f>
        <v>0</v>
      </c>
    </row>
    <row r="78" spans="1:36" ht="18.75" hidden="1" customHeight="1" x14ac:dyDescent="0.25">
      <c r="A78" s="23" t="s">
        <v>1759</v>
      </c>
      <c r="B78" s="22" t="s">
        <v>1760</v>
      </c>
      <c r="C78" s="24" t="s">
        <v>1763</v>
      </c>
      <c r="D78" t="str">
        <f t="shared" si="3"/>
        <v>Không kinh doanh</v>
      </c>
      <c r="E78" s="43">
        <f t="shared" si="4"/>
        <v>0</v>
      </c>
      <c r="F78" s="43"/>
      <c r="G78" s="41">
        <f>SUMIFS(DDH_Xuyen!$R:$R,DDH_Xuyen!$D:$D,G$1,DDH_Xuyen!$K:$K,$A78)+SUMIFS(DDH_Thư!$R:$R,DDH_Thư!$D:$D,G$1,DDH_Thư!$K:$K,$A78)</f>
        <v>0</v>
      </c>
      <c r="H78" s="41">
        <f>SUMIFS(DDH_Xuyen!$R:$R,DDH_Xuyen!$D:$D,H$1,DDH_Xuyen!$K:$K,$A78)+SUMIFS(DDH_Thư!$R:$R,DDH_Thư!$D:$D,H$1,DDH_Thư!$K:$K,$A78)</f>
        <v>0</v>
      </c>
      <c r="I78" s="41">
        <f>SUMIFS(DDH_Xuyen!$R:$R,DDH_Xuyen!$D:$D,I$1,DDH_Xuyen!$K:$K,$A78)+SUMIFS(DDH_Thư!$R:$R,DDH_Thư!$D:$D,I$1,DDH_Thư!$K:$K,$A78)</f>
        <v>0</v>
      </c>
      <c r="J78" s="41">
        <f>SUMIFS(DDH_Xuyen!$R:$R,DDH_Xuyen!$D:$D,J$1,DDH_Xuyen!$K:$K,$A78)+SUMIFS(DDH_Thư!$R:$R,DDH_Thư!$D:$D,J$1,DDH_Thư!$K:$K,$A78)</f>
        <v>0</v>
      </c>
      <c r="K78" s="41">
        <f>SUMIFS(DDH_Xuyen!$R:$R,DDH_Xuyen!$D:$D,K$1,DDH_Xuyen!$K:$K,$A78)+SUMIFS(DDH_Thư!$R:$R,DDH_Thư!$D:$D,K$1,DDH_Thư!$K:$K,$A78)</f>
        <v>0</v>
      </c>
      <c r="L78" s="41">
        <f>SUMIFS(DDH_Xuyen!$R:$R,DDH_Xuyen!$D:$D,L$1,DDH_Xuyen!$K:$K,$A78)+SUMIFS(DDH_Thư!$R:$R,DDH_Thư!$D:$D,L$1,DDH_Thư!$K:$K,$A78)</f>
        <v>0</v>
      </c>
      <c r="M78" s="41">
        <f>SUMIFS(DDH_Xuyen!$R:$R,DDH_Xuyen!$D:$D,M$1,DDH_Xuyen!$K:$K,$A78)+SUMIFS(DDH_Thư!$R:$R,DDH_Thư!$D:$D,M$1,DDH_Thư!$K:$K,$A78)</f>
        <v>0</v>
      </c>
      <c r="N78" s="41">
        <f>SUMIFS(DDH_Xuyen!$R:$R,DDH_Xuyen!$D:$D,N$1,DDH_Xuyen!$K:$K,$A78)+SUMIFS(DDH_Thư!$R:$R,DDH_Thư!$D:$D,N$1,DDH_Thư!$K:$K,$A78)</f>
        <v>0</v>
      </c>
      <c r="O78" s="41">
        <f>SUMIFS(DDH_Xuyen!$R:$R,DDH_Xuyen!$D:$D,O$1,DDH_Xuyen!$K:$K,$A78)+SUMIFS(DDH_Thư!$R:$R,DDH_Thư!$D:$D,O$1,DDH_Thư!$K:$K,$A78)</f>
        <v>0</v>
      </c>
      <c r="P78" s="41">
        <f>SUMIFS(DDH_Xuyen!$R:$R,DDH_Xuyen!$D:$D,P$1,DDH_Xuyen!$K:$K,$A78)+SUMIFS(DDH_Thư!$R:$R,DDH_Thư!$D:$D,P$1,DDH_Thư!$K:$K,$A78)</f>
        <v>0</v>
      </c>
      <c r="Q78" s="41">
        <f>SUMIFS(DDH_Xuyen!$R:$R,DDH_Xuyen!$D:$D,Q$1,DDH_Xuyen!$K:$K,$A78)+SUMIFS(DDH_Thư!$R:$R,DDH_Thư!$D:$D,Q$1,DDH_Thư!$K:$K,$A78)</f>
        <v>0</v>
      </c>
      <c r="R78" s="41">
        <f>SUMIFS(DDH_Xuyen!$R:$R,DDH_Xuyen!$D:$D,R$1,DDH_Xuyen!$K:$K,$A78)+SUMIFS(DDH_Thư!$R:$R,DDH_Thư!$D:$D,R$1,DDH_Thư!$K:$K,$A78)</f>
        <v>0</v>
      </c>
      <c r="S78" s="41">
        <f>SUMIFS(DDH_Xuyen!$R:$R,DDH_Xuyen!$D:$D,S$1,DDH_Xuyen!$K:$K,$A78)+SUMIFS(DDH_Thư!$R:$R,DDH_Thư!$D:$D,S$1,DDH_Thư!$K:$K,$A78)</f>
        <v>0</v>
      </c>
      <c r="T78" s="41">
        <f>SUMIFS(DDH_Xuyen!$R:$R,DDH_Xuyen!$D:$D,T$1,DDH_Xuyen!$K:$K,$A78)+SUMIFS(DDH_Thư!$R:$R,DDH_Thư!$D:$D,T$1,DDH_Thư!$K:$K,$A78)</f>
        <v>0</v>
      </c>
      <c r="U78" s="41">
        <f>SUMIFS(DDH_Xuyen!$R:$R,DDH_Xuyen!$D:$D,U$1,DDH_Xuyen!$K:$K,$A78)+SUMIFS(DDH_Thư!$R:$R,DDH_Thư!$D:$D,U$1,DDH_Thư!$K:$K,$A78)</f>
        <v>0</v>
      </c>
      <c r="V78" s="41">
        <f>SUMIFS(DDH_Xuyen!$R:$R,DDH_Xuyen!$D:$D,V$1,DDH_Xuyen!$K:$K,$A78)+SUMIFS(DDH_Thư!$R:$R,DDH_Thư!$D:$D,V$1,DDH_Thư!$K:$K,$A78)</f>
        <v>0</v>
      </c>
      <c r="W78" s="41">
        <f>SUMIFS(DDH_Xuyen!$R:$R,DDH_Xuyen!$D:$D,W$1,DDH_Xuyen!$K:$K,$A78)+SUMIFS(DDH_Thư!$R:$R,DDH_Thư!$D:$D,W$1,DDH_Thư!$K:$K,$A78)</f>
        <v>0</v>
      </c>
      <c r="X78" s="41">
        <f>SUMIFS(DDH_Xuyen!$R:$R,DDH_Xuyen!$D:$D,X$1,DDH_Xuyen!$K:$K,$A78)+SUMIFS(DDH_Thư!$R:$R,DDH_Thư!$D:$D,X$1,DDH_Thư!$K:$K,$A78)</f>
        <v>0</v>
      </c>
      <c r="Y78" s="41">
        <f>SUMIFS(DDH_Xuyen!$R:$R,DDH_Xuyen!$D:$D,Y$1,DDH_Xuyen!$K:$K,$A78)+SUMIFS(DDH_Thư!$R:$R,DDH_Thư!$D:$D,Y$1,DDH_Thư!$K:$K,$A78)</f>
        <v>0</v>
      </c>
      <c r="Z78" s="41">
        <f>SUMIFS(DDH_Xuyen!$R:$R,DDH_Xuyen!$D:$D,Z$1,DDH_Xuyen!$K:$K,$A78)+SUMIFS(DDH_Thư!$R:$R,DDH_Thư!$D:$D,Z$1,DDH_Thư!$K:$K,$A78)</f>
        <v>0</v>
      </c>
      <c r="AA78" s="41">
        <f>SUMIFS(DDH_Xuyen!$R:$R,DDH_Xuyen!$D:$D,AA$1,DDH_Xuyen!$K:$K,$A78)+SUMIFS(DDH_Thư!$R:$R,DDH_Thư!$D:$D,AA$1,DDH_Thư!$K:$K,$A78)</f>
        <v>0</v>
      </c>
      <c r="AB78" s="41">
        <f>SUMIFS(DDH_Xuyen!$R:$R,DDH_Xuyen!$D:$D,AB$1,DDH_Xuyen!$K:$K,$A78)+SUMIFS(DDH_Thư!$R:$R,DDH_Thư!$D:$D,AB$1,DDH_Thư!$K:$K,$A78)</f>
        <v>0</v>
      </c>
      <c r="AC78" s="41">
        <f>SUMIFS(DDH_Xuyen!$R:$R,DDH_Xuyen!$D:$D,AC$1,DDH_Xuyen!$K:$K,$A78)+SUMIFS(DDH_Thư!$R:$R,DDH_Thư!$D:$D,AC$1,DDH_Thư!$K:$K,$A78)</f>
        <v>0</v>
      </c>
      <c r="AD78" s="41">
        <f>SUMIFS(DDH_Xuyen!$R:$R,DDH_Xuyen!$D:$D,AD$1,DDH_Xuyen!$K:$K,$A78)+SUMIFS(DDH_Thư!$R:$R,DDH_Thư!$D:$D,AD$1,DDH_Thư!$K:$K,$A78)</f>
        <v>0</v>
      </c>
      <c r="AE78" s="41">
        <f>SUMIFS(DDH_Xuyen!$R:$R,DDH_Xuyen!$D:$D,AE$1,DDH_Xuyen!$K:$K,$A78)+SUMIFS(DDH_Thư!$R:$R,DDH_Thư!$D:$D,AE$1,DDH_Thư!$K:$K,$A78)</f>
        <v>0</v>
      </c>
      <c r="AF78" s="41">
        <f>SUMIFS(DDH_Xuyen!$R:$R,DDH_Xuyen!$D:$D,AF$1,DDH_Xuyen!$K:$K,$A78)+SUMIFS(DDH_Thư!$R:$R,DDH_Thư!$D:$D,AF$1,DDH_Thư!$K:$K,$A78)</f>
        <v>0</v>
      </c>
      <c r="AG78" s="41">
        <f>SUMIFS(DDH_Xuyen!$R:$R,DDH_Xuyen!$D:$D,AG$1,DDH_Xuyen!$K:$K,$A78)+SUMIFS(DDH_Thư!$R:$R,DDH_Thư!$D:$D,AG$1,DDH_Thư!$K:$K,$A78)</f>
        <v>0</v>
      </c>
      <c r="AH78" s="41">
        <f>SUMIFS(DDH_Xuyen!$R:$R,DDH_Xuyen!$D:$D,AH$1,DDH_Xuyen!$K:$K,$A78)+SUMIFS(DDH_Thư!$R:$R,DDH_Thư!$D:$D,AH$1,DDH_Thư!$K:$K,$A78)</f>
        <v>0</v>
      </c>
      <c r="AI78" s="41">
        <f>SUMIFS(DDH_Xuyen!$R:$R,DDH_Xuyen!$D:$D,AI$1,DDH_Xuyen!$K:$K,$A78)+SUMIFS(DDH_Thư!$R:$R,DDH_Thư!$D:$D,AI$1,DDH_Thư!$K:$K,$A78)</f>
        <v>0</v>
      </c>
      <c r="AJ78" s="41">
        <f>SUMIFS(DDH_Xuyen!$R:$R,DDH_Xuyen!$D:$D,AJ$1,DDH_Xuyen!$K:$K,$A78)+SUMIFS(DDH_Thư!$R:$R,DDH_Thư!$D:$D,AJ$1,DDH_Thư!$K:$K,$A78)</f>
        <v>0</v>
      </c>
    </row>
    <row r="79" spans="1:36" ht="18.75" customHeight="1" x14ac:dyDescent="0.25">
      <c r="A79" s="23" t="s">
        <v>548</v>
      </c>
      <c r="B79" s="22" t="s">
        <v>549</v>
      </c>
      <c r="C79" s="24" t="s">
        <v>29</v>
      </c>
      <c r="D79" t="str">
        <f t="shared" si="3"/>
        <v>Đang kinh doanh</v>
      </c>
      <c r="E79" s="43">
        <f t="shared" si="4"/>
        <v>25</v>
      </c>
      <c r="F79" s="43"/>
      <c r="G79" s="41">
        <f>SUMIFS(DDH_Xuyen!$R:$R,DDH_Xuyen!$D:$D,G$1,DDH_Xuyen!$K:$K,$A79)+SUMIFS(DDH_Thư!$R:$R,DDH_Thư!$D:$D,G$1,DDH_Thư!$K:$K,$A79)</f>
        <v>10</v>
      </c>
      <c r="H79" s="41">
        <f>SUMIFS(DDH_Xuyen!$R:$R,DDH_Xuyen!$D:$D,H$1,DDH_Xuyen!$K:$K,$A79)+SUMIFS(DDH_Thư!$R:$R,DDH_Thư!$D:$D,H$1,DDH_Thư!$K:$K,$A79)</f>
        <v>0</v>
      </c>
      <c r="I79" s="41">
        <f>SUMIFS(DDH_Xuyen!$R:$R,DDH_Xuyen!$D:$D,I$1,DDH_Xuyen!$K:$K,$A79)+SUMIFS(DDH_Thư!$R:$R,DDH_Thư!$D:$D,I$1,DDH_Thư!$K:$K,$A79)</f>
        <v>0</v>
      </c>
      <c r="J79" s="41">
        <f>SUMIFS(DDH_Xuyen!$R:$R,DDH_Xuyen!$D:$D,J$1,DDH_Xuyen!$K:$K,$A79)+SUMIFS(DDH_Thư!$R:$R,DDH_Thư!$D:$D,J$1,DDH_Thư!$K:$K,$A79)</f>
        <v>5</v>
      </c>
      <c r="K79" s="41">
        <f>SUMIFS(DDH_Xuyen!$R:$R,DDH_Xuyen!$D:$D,K$1,DDH_Xuyen!$K:$K,$A79)+SUMIFS(DDH_Thư!$R:$R,DDH_Thư!$D:$D,K$1,DDH_Thư!$K:$K,$A79)</f>
        <v>10</v>
      </c>
      <c r="L79" s="41">
        <f>SUMIFS(DDH_Xuyen!$R:$R,DDH_Xuyen!$D:$D,L$1,DDH_Xuyen!$K:$K,$A79)+SUMIFS(DDH_Thư!$R:$R,DDH_Thư!$D:$D,L$1,DDH_Thư!$K:$K,$A79)</f>
        <v>0</v>
      </c>
      <c r="M79" s="41">
        <f>SUMIFS(DDH_Xuyen!$R:$R,DDH_Xuyen!$D:$D,M$1,DDH_Xuyen!$K:$K,$A79)+SUMIFS(DDH_Thư!$R:$R,DDH_Thư!$D:$D,M$1,DDH_Thư!$K:$K,$A79)</f>
        <v>0</v>
      </c>
      <c r="N79" s="41">
        <f>SUMIFS(DDH_Xuyen!$R:$R,DDH_Xuyen!$D:$D,N$1,DDH_Xuyen!$K:$K,$A79)+SUMIFS(DDH_Thư!$R:$R,DDH_Thư!$D:$D,N$1,DDH_Thư!$K:$K,$A79)</f>
        <v>0</v>
      </c>
      <c r="O79" s="41">
        <f>SUMIFS(DDH_Xuyen!$R:$R,DDH_Xuyen!$D:$D,O$1,DDH_Xuyen!$K:$K,$A79)+SUMIFS(DDH_Thư!$R:$R,DDH_Thư!$D:$D,O$1,DDH_Thư!$K:$K,$A79)</f>
        <v>0</v>
      </c>
      <c r="P79" s="41">
        <f>SUMIFS(DDH_Xuyen!$R:$R,DDH_Xuyen!$D:$D,P$1,DDH_Xuyen!$K:$K,$A79)+SUMIFS(DDH_Thư!$R:$R,DDH_Thư!$D:$D,P$1,DDH_Thư!$K:$K,$A79)</f>
        <v>0</v>
      </c>
      <c r="Q79" s="41">
        <f>SUMIFS(DDH_Xuyen!$R:$R,DDH_Xuyen!$D:$D,Q$1,DDH_Xuyen!$K:$K,$A79)+SUMIFS(DDH_Thư!$R:$R,DDH_Thư!$D:$D,Q$1,DDH_Thư!$K:$K,$A79)</f>
        <v>0</v>
      </c>
      <c r="R79" s="41">
        <f>SUMIFS(DDH_Xuyen!$R:$R,DDH_Xuyen!$D:$D,R$1,DDH_Xuyen!$K:$K,$A79)+SUMIFS(DDH_Thư!$R:$R,DDH_Thư!$D:$D,R$1,DDH_Thư!$K:$K,$A79)</f>
        <v>0</v>
      </c>
      <c r="S79" s="41">
        <f>SUMIFS(DDH_Xuyen!$R:$R,DDH_Xuyen!$D:$D,S$1,DDH_Xuyen!$K:$K,$A79)+SUMIFS(DDH_Thư!$R:$R,DDH_Thư!$D:$D,S$1,DDH_Thư!$K:$K,$A79)</f>
        <v>0</v>
      </c>
      <c r="T79" s="41">
        <f>SUMIFS(DDH_Xuyen!$R:$R,DDH_Xuyen!$D:$D,T$1,DDH_Xuyen!$K:$K,$A79)+SUMIFS(DDH_Thư!$R:$R,DDH_Thư!$D:$D,T$1,DDH_Thư!$K:$K,$A79)</f>
        <v>0</v>
      </c>
      <c r="U79" s="41">
        <f>SUMIFS(DDH_Xuyen!$R:$R,DDH_Xuyen!$D:$D,U$1,DDH_Xuyen!$K:$K,$A79)+SUMIFS(DDH_Thư!$R:$R,DDH_Thư!$D:$D,U$1,DDH_Thư!$K:$K,$A79)</f>
        <v>0</v>
      </c>
      <c r="V79" s="41">
        <f>SUMIFS(DDH_Xuyen!$R:$R,DDH_Xuyen!$D:$D,V$1,DDH_Xuyen!$K:$K,$A79)+SUMIFS(DDH_Thư!$R:$R,DDH_Thư!$D:$D,V$1,DDH_Thư!$K:$K,$A79)</f>
        <v>0</v>
      </c>
      <c r="W79" s="41">
        <f>SUMIFS(DDH_Xuyen!$R:$R,DDH_Xuyen!$D:$D,W$1,DDH_Xuyen!$K:$K,$A79)+SUMIFS(DDH_Thư!$R:$R,DDH_Thư!$D:$D,W$1,DDH_Thư!$K:$K,$A79)</f>
        <v>0</v>
      </c>
      <c r="X79" s="41">
        <f>SUMIFS(DDH_Xuyen!$R:$R,DDH_Xuyen!$D:$D,X$1,DDH_Xuyen!$K:$K,$A79)+SUMIFS(DDH_Thư!$R:$R,DDH_Thư!$D:$D,X$1,DDH_Thư!$K:$K,$A79)</f>
        <v>0</v>
      </c>
      <c r="Y79" s="41">
        <f>SUMIFS(DDH_Xuyen!$R:$R,DDH_Xuyen!$D:$D,Y$1,DDH_Xuyen!$K:$K,$A79)+SUMIFS(DDH_Thư!$R:$R,DDH_Thư!$D:$D,Y$1,DDH_Thư!$K:$K,$A79)</f>
        <v>0</v>
      </c>
      <c r="Z79" s="41">
        <f>SUMIFS(DDH_Xuyen!$R:$R,DDH_Xuyen!$D:$D,Z$1,DDH_Xuyen!$K:$K,$A79)+SUMIFS(DDH_Thư!$R:$R,DDH_Thư!$D:$D,Z$1,DDH_Thư!$K:$K,$A79)</f>
        <v>0</v>
      </c>
      <c r="AA79" s="41">
        <f>SUMIFS(DDH_Xuyen!$R:$R,DDH_Xuyen!$D:$D,AA$1,DDH_Xuyen!$K:$K,$A79)+SUMIFS(DDH_Thư!$R:$R,DDH_Thư!$D:$D,AA$1,DDH_Thư!$K:$K,$A79)</f>
        <v>0</v>
      </c>
      <c r="AB79" s="41">
        <f>SUMIFS(DDH_Xuyen!$R:$R,DDH_Xuyen!$D:$D,AB$1,DDH_Xuyen!$K:$K,$A79)+SUMIFS(DDH_Thư!$R:$R,DDH_Thư!$D:$D,AB$1,DDH_Thư!$K:$K,$A79)</f>
        <v>0</v>
      </c>
      <c r="AC79" s="41">
        <f>SUMIFS(DDH_Xuyen!$R:$R,DDH_Xuyen!$D:$D,AC$1,DDH_Xuyen!$K:$K,$A79)+SUMIFS(DDH_Thư!$R:$R,DDH_Thư!$D:$D,AC$1,DDH_Thư!$K:$K,$A79)</f>
        <v>0</v>
      </c>
      <c r="AD79" s="41">
        <f>SUMIFS(DDH_Xuyen!$R:$R,DDH_Xuyen!$D:$D,AD$1,DDH_Xuyen!$K:$K,$A79)+SUMIFS(DDH_Thư!$R:$R,DDH_Thư!$D:$D,AD$1,DDH_Thư!$K:$K,$A79)</f>
        <v>0</v>
      </c>
      <c r="AE79" s="41">
        <f>SUMIFS(DDH_Xuyen!$R:$R,DDH_Xuyen!$D:$D,AE$1,DDH_Xuyen!$K:$K,$A79)+SUMIFS(DDH_Thư!$R:$R,DDH_Thư!$D:$D,AE$1,DDH_Thư!$K:$K,$A79)</f>
        <v>0</v>
      </c>
      <c r="AF79" s="41">
        <f>SUMIFS(DDH_Xuyen!$R:$R,DDH_Xuyen!$D:$D,AF$1,DDH_Xuyen!$K:$K,$A79)+SUMIFS(DDH_Thư!$R:$R,DDH_Thư!$D:$D,AF$1,DDH_Thư!$K:$K,$A79)</f>
        <v>0</v>
      </c>
      <c r="AG79" s="41">
        <f>SUMIFS(DDH_Xuyen!$R:$R,DDH_Xuyen!$D:$D,AG$1,DDH_Xuyen!$K:$K,$A79)+SUMIFS(DDH_Thư!$R:$R,DDH_Thư!$D:$D,AG$1,DDH_Thư!$K:$K,$A79)</f>
        <v>0</v>
      </c>
      <c r="AH79" s="41">
        <f>SUMIFS(DDH_Xuyen!$R:$R,DDH_Xuyen!$D:$D,AH$1,DDH_Xuyen!$K:$K,$A79)+SUMIFS(DDH_Thư!$R:$R,DDH_Thư!$D:$D,AH$1,DDH_Thư!$K:$K,$A79)</f>
        <v>0</v>
      </c>
      <c r="AI79" s="41">
        <f>SUMIFS(DDH_Xuyen!$R:$R,DDH_Xuyen!$D:$D,AI$1,DDH_Xuyen!$K:$K,$A79)+SUMIFS(DDH_Thư!$R:$R,DDH_Thư!$D:$D,AI$1,DDH_Thư!$K:$K,$A79)</f>
        <v>0</v>
      </c>
      <c r="AJ79" s="41">
        <f>SUMIFS(DDH_Xuyen!$R:$R,DDH_Xuyen!$D:$D,AJ$1,DDH_Xuyen!$K:$K,$A79)+SUMIFS(DDH_Thư!$R:$R,DDH_Thư!$D:$D,AJ$1,DDH_Thư!$K:$K,$A79)</f>
        <v>0</v>
      </c>
    </row>
    <row r="80" spans="1:36" ht="18.75" hidden="1" customHeight="1" x14ac:dyDescent="0.25">
      <c r="A80" s="23" t="s">
        <v>7700</v>
      </c>
      <c r="B80" s="22" t="s">
        <v>7701</v>
      </c>
      <c r="C80" s="24" t="s">
        <v>29</v>
      </c>
      <c r="D80" t="str">
        <f t="shared" si="3"/>
        <v>Không kinh doanh</v>
      </c>
      <c r="E80" s="43">
        <f t="shared" si="4"/>
        <v>0</v>
      </c>
      <c r="F80" s="43"/>
      <c r="G80" s="41">
        <f>SUMIFS(DDH_Xuyen!$R:$R,DDH_Xuyen!$D:$D,G$1,DDH_Xuyen!$K:$K,$A80)+SUMIFS(DDH_Thư!$R:$R,DDH_Thư!$D:$D,G$1,DDH_Thư!$K:$K,$A80)</f>
        <v>0</v>
      </c>
      <c r="H80" s="41">
        <f>SUMIFS(DDH_Xuyen!$R:$R,DDH_Xuyen!$D:$D,H$1,DDH_Xuyen!$K:$K,$A80)+SUMIFS(DDH_Thư!$R:$R,DDH_Thư!$D:$D,H$1,DDH_Thư!$K:$K,$A80)</f>
        <v>0</v>
      </c>
      <c r="I80" s="41">
        <f>SUMIFS(DDH_Xuyen!$R:$R,DDH_Xuyen!$D:$D,I$1,DDH_Xuyen!$K:$K,$A80)+SUMIFS(DDH_Thư!$R:$R,DDH_Thư!$D:$D,I$1,DDH_Thư!$K:$K,$A80)</f>
        <v>0</v>
      </c>
      <c r="J80" s="41">
        <f>SUMIFS(DDH_Xuyen!$R:$R,DDH_Xuyen!$D:$D,J$1,DDH_Xuyen!$K:$K,$A80)+SUMIFS(DDH_Thư!$R:$R,DDH_Thư!$D:$D,J$1,DDH_Thư!$K:$K,$A80)</f>
        <v>0</v>
      </c>
      <c r="K80" s="41">
        <f>SUMIFS(DDH_Xuyen!$R:$R,DDH_Xuyen!$D:$D,K$1,DDH_Xuyen!$K:$K,$A80)+SUMIFS(DDH_Thư!$R:$R,DDH_Thư!$D:$D,K$1,DDH_Thư!$K:$K,$A80)</f>
        <v>0</v>
      </c>
      <c r="L80" s="41">
        <f>SUMIFS(DDH_Xuyen!$R:$R,DDH_Xuyen!$D:$D,L$1,DDH_Xuyen!$K:$K,$A80)+SUMIFS(DDH_Thư!$R:$R,DDH_Thư!$D:$D,L$1,DDH_Thư!$K:$K,$A80)</f>
        <v>0</v>
      </c>
      <c r="M80" s="41">
        <f>SUMIFS(DDH_Xuyen!$R:$R,DDH_Xuyen!$D:$D,M$1,DDH_Xuyen!$K:$K,$A80)+SUMIFS(DDH_Thư!$R:$R,DDH_Thư!$D:$D,M$1,DDH_Thư!$K:$K,$A80)</f>
        <v>0</v>
      </c>
      <c r="N80" s="41">
        <f>SUMIFS(DDH_Xuyen!$R:$R,DDH_Xuyen!$D:$D,N$1,DDH_Xuyen!$K:$K,$A80)+SUMIFS(DDH_Thư!$R:$R,DDH_Thư!$D:$D,N$1,DDH_Thư!$K:$K,$A80)</f>
        <v>0</v>
      </c>
      <c r="O80" s="41">
        <f>SUMIFS(DDH_Xuyen!$R:$R,DDH_Xuyen!$D:$D,O$1,DDH_Xuyen!$K:$K,$A80)+SUMIFS(DDH_Thư!$R:$R,DDH_Thư!$D:$D,O$1,DDH_Thư!$K:$K,$A80)</f>
        <v>0</v>
      </c>
      <c r="P80" s="41">
        <f>SUMIFS(DDH_Xuyen!$R:$R,DDH_Xuyen!$D:$D,P$1,DDH_Xuyen!$K:$K,$A80)+SUMIFS(DDH_Thư!$R:$R,DDH_Thư!$D:$D,P$1,DDH_Thư!$K:$K,$A80)</f>
        <v>0</v>
      </c>
      <c r="Q80" s="41">
        <f>SUMIFS(DDH_Xuyen!$R:$R,DDH_Xuyen!$D:$D,Q$1,DDH_Xuyen!$K:$K,$A80)+SUMIFS(DDH_Thư!$R:$R,DDH_Thư!$D:$D,Q$1,DDH_Thư!$K:$K,$A80)</f>
        <v>0</v>
      </c>
      <c r="R80" s="41">
        <f>SUMIFS(DDH_Xuyen!$R:$R,DDH_Xuyen!$D:$D,R$1,DDH_Xuyen!$K:$K,$A80)+SUMIFS(DDH_Thư!$R:$R,DDH_Thư!$D:$D,R$1,DDH_Thư!$K:$K,$A80)</f>
        <v>0</v>
      </c>
      <c r="S80" s="41">
        <f>SUMIFS(DDH_Xuyen!$R:$R,DDH_Xuyen!$D:$D,S$1,DDH_Xuyen!$K:$K,$A80)+SUMIFS(DDH_Thư!$R:$R,DDH_Thư!$D:$D,S$1,DDH_Thư!$K:$K,$A80)</f>
        <v>0</v>
      </c>
      <c r="T80" s="41">
        <f>SUMIFS(DDH_Xuyen!$R:$R,DDH_Xuyen!$D:$D,T$1,DDH_Xuyen!$K:$K,$A80)+SUMIFS(DDH_Thư!$R:$R,DDH_Thư!$D:$D,T$1,DDH_Thư!$K:$K,$A80)</f>
        <v>0</v>
      </c>
      <c r="U80" s="41">
        <f>SUMIFS(DDH_Xuyen!$R:$R,DDH_Xuyen!$D:$D,U$1,DDH_Xuyen!$K:$K,$A80)+SUMIFS(DDH_Thư!$R:$R,DDH_Thư!$D:$D,U$1,DDH_Thư!$K:$K,$A80)</f>
        <v>0</v>
      </c>
      <c r="V80" s="41">
        <f>SUMIFS(DDH_Xuyen!$R:$R,DDH_Xuyen!$D:$D,V$1,DDH_Xuyen!$K:$K,$A80)+SUMIFS(DDH_Thư!$R:$R,DDH_Thư!$D:$D,V$1,DDH_Thư!$K:$K,$A80)</f>
        <v>0</v>
      </c>
      <c r="W80" s="41">
        <f>SUMIFS(DDH_Xuyen!$R:$R,DDH_Xuyen!$D:$D,W$1,DDH_Xuyen!$K:$K,$A80)+SUMIFS(DDH_Thư!$R:$R,DDH_Thư!$D:$D,W$1,DDH_Thư!$K:$K,$A80)</f>
        <v>0</v>
      </c>
      <c r="X80" s="41">
        <f>SUMIFS(DDH_Xuyen!$R:$R,DDH_Xuyen!$D:$D,X$1,DDH_Xuyen!$K:$K,$A80)+SUMIFS(DDH_Thư!$R:$R,DDH_Thư!$D:$D,X$1,DDH_Thư!$K:$K,$A80)</f>
        <v>0</v>
      </c>
      <c r="Y80" s="41">
        <f>SUMIFS(DDH_Xuyen!$R:$R,DDH_Xuyen!$D:$D,Y$1,DDH_Xuyen!$K:$K,$A80)+SUMIFS(DDH_Thư!$R:$R,DDH_Thư!$D:$D,Y$1,DDH_Thư!$K:$K,$A80)</f>
        <v>0</v>
      </c>
      <c r="Z80" s="41">
        <f>SUMIFS(DDH_Xuyen!$R:$R,DDH_Xuyen!$D:$D,Z$1,DDH_Xuyen!$K:$K,$A80)+SUMIFS(DDH_Thư!$R:$R,DDH_Thư!$D:$D,Z$1,DDH_Thư!$K:$K,$A80)</f>
        <v>0</v>
      </c>
      <c r="AA80" s="41">
        <f>SUMIFS(DDH_Xuyen!$R:$R,DDH_Xuyen!$D:$D,AA$1,DDH_Xuyen!$K:$K,$A80)+SUMIFS(DDH_Thư!$R:$R,DDH_Thư!$D:$D,AA$1,DDH_Thư!$K:$K,$A80)</f>
        <v>0</v>
      </c>
      <c r="AB80" s="41">
        <f>SUMIFS(DDH_Xuyen!$R:$R,DDH_Xuyen!$D:$D,AB$1,DDH_Xuyen!$K:$K,$A80)+SUMIFS(DDH_Thư!$R:$R,DDH_Thư!$D:$D,AB$1,DDH_Thư!$K:$K,$A80)</f>
        <v>0</v>
      </c>
      <c r="AC80" s="41">
        <f>SUMIFS(DDH_Xuyen!$R:$R,DDH_Xuyen!$D:$D,AC$1,DDH_Xuyen!$K:$K,$A80)+SUMIFS(DDH_Thư!$R:$R,DDH_Thư!$D:$D,AC$1,DDH_Thư!$K:$K,$A80)</f>
        <v>0</v>
      </c>
      <c r="AD80" s="41">
        <f>SUMIFS(DDH_Xuyen!$R:$R,DDH_Xuyen!$D:$D,AD$1,DDH_Xuyen!$K:$K,$A80)+SUMIFS(DDH_Thư!$R:$R,DDH_Thư!$D:$D,AD$1,DDH_Thư!$K:$K,$A80)</f>
        <v>0</v>
      </c>
      <c r="AE80" s="41">
        <f>SUMIFS(DDH_Xuyen!$R:$R,DDH_Xuyen!$D:$D,AE$1,DDH_Xuyen!$K:$K,$A80)+SUMIFS(DDH_Thư!$R:$R,DDH_Thư!$D:$D,AE$1,DDH_Thư!$K:$K,$A80)</f>
        <v>0</v>
      </c>
      <c r="AF80" s="41">
        <f>SUMIFS(DDH_Xuyen!$R:$R,DDH_Xuyen!$D:$D,AF$1,DDH_Xuyen!$K:$K,$A80)+SUMIFS(DDH_Thư!$R:$R,DDH_Thư!$D:$D,AF$1,DDH_Thư!$K:$K,$A80)</f>
        <v>0</v>
      </c>
      <c r="AG80" s="41">
        <f>SUMIFS(DDH_Xuyen!$R:$R,DDH_Xuyen!$D:$D,AG$1,DDH_Xuyen!$K:$K,$A80)+SUMIFS(DDH_Thư!$R:$R,DDH_Thư!$D:$D,AG$1,DDH_Thư!$K:$K,$A80)</f>
        <v>0</v>
      </c>
      <c r="AH80" s="41">
        <f>SUMIFS(DDH_Xuyen!$R:$R,DDH_Xuyen!$D:$D,AH$1,DDH_Xuyen!$K:$K,$A80)+SUMIFS(DDH_Thư!$R:$R,DDH_Thư!$D:$D,AH$1,DDH_Thư!$K:$K,$A80)</f>
        <v>0</v>
      </c>
      <c r="AI80" s="41">
        <f>SUMIFS(DDH_Xuyen!$R:$R,DDH_Xuyen!$D:$D,AI$1,DDH_Xuyen!$K:$K,$A80)+SUMIFS(DDH_Thư!$R:$R,DDH_Thư!$D:$D,AI$1,DDH_Thư!$K:$K,$A80)</f>
        <v>0</v>
      </c>
      <c r="AJ80" s="41">
        <f>SUMIFS(DDH_Xuyen!$R:$R,DDH_Xuyen!$D:$D,AJ$1,DDH_Xuyen!$K:$K,$A80)+SUMIFS(DDH_Thư!$R:$R,DDH_Thư!$D:$D,AJ$1,DDH_Thư!$K:$K,$A80)</f>
        <v>0</v>
      </c>
    </row>
    <row r="81" spans="1:36" ht="18.75" hidden="1" customHeight="1" x14ac:dyDescent="0.25">
      <c r="A81" s="23" t="s">
        <v>7702</v>
      </c>
      <c r="B81" s="22" t="s">
        <v>7703</v>
      </c>
      <c r="C81" s="24" t="s">
        <v>29</v>
      </c>
      <c r="D81" t="str">
        <f t="shared" si="3"/>
        <v>Không kinh doanh</v>
      </c>
      <c r="E81" s="43">
        <f t="shared" si="4"/>
        <v>0</v>
      </c>
      <c r="F81" s="43"/>
      <c r="G81" s="41">
        <f>SUMIFS(DDH_Xuyen!$R:$R,DDH_Xuyen!$D:$D,G$1,DDH_Xuyen!$K:$K,$A81)+SUMIFS(DDH_Thư!$R:$R,DDH_Thư!$D:$D,G$1,DDH_Thư!$K:$K,$A81)</f>
        <v>0</v>
      </c>
      <c r="H81" s="41">
        <f>SUMIFS(DDH_Xuyen!$R:$R,DDH_Xuyen!$D:$D,H$1,DDH_Xuyen!$K:$K,$A81)+SUMIFS(DDH_Thư!$R:$R,DDH_Thư!$D:$D,H$1,DDH_Thư!$K:$K,$A81)</f>
        <v>0</v>
      </c>
      <c r="I81" s="41">
        <f>SUMIFS(DDH_Xuyen!$R:$R,DDH_Xuyen!$D:$D,I$1,DDH_Xuyen!$K:$K,$A81)+SUMIFS(DDH_Thư!$R:$R,DDH_Thư!$D:$D,I$1,DDH_Thư!$K:$K,$A81)</f>
        <v>0</v>
      </c>
      <c r="J81" s="41">
        <f>SUMIFS(DDH_Xuyen!$R:$R,DDH_Xuyen!$D:$D,J$1,DDH_Xuyen!$K:$K,$A81)+SUMIFS(DDH_Thư!$R:$R,DDH_Thư!$D:$D,J$1,DDH_Thư!$K:$K,$A81)</f>
        <v>0</v>
      </c>
      <c r="K81" s="41">
        <f>SUMIFS(DDH_Xuyen!$R:$R,DDH_Xuyen!$D:$D,K$1,DDH_Xuyen!$K:$K,$A81)+SUMIFS(DDH_Thư!$R:$R,DDH_Thư!$D:$D,K$1,DDH_Thư!$K:$K,$A81)</f>
        <v>0</v>
      </c>
      <c r="L81" s="41">
        <f>SUMIFS(DDH_Xuyen!$R:$R,DDH_Xuyen!$D:$D,L$1,DDH_Xuyen!$K:$K,$A81)+SUMIFS(DDH_Thư!$R:$R,DDH_Thư!$D:$D,L$1,DDH_Thư!$K:$K,$A81)</f>
        <v>0</v>
      </c>
      <c r="M81" s="41">
        <f>SUMIFS(DDH_Xuyen!$R:$R,DDH_Xuyen!$D:$D,M$1,DDH_Xuyen!$K:$K,$A81)+SUMIFS(DDH_Thư!$R:$R,DDH_Thư!$D:$D,M$1,DDH_Thư!$K:$K,$A81)</f>
        <v>0</v>
      </c>
      <c r="N81" s="41">
        <f>SUMIFS(DDH_Xuyen!$R:$R,DDH_Xuyen!$D:$D,N$1,DDH_Xuyen!$K:$K,$A81)+SUMIFS(DDH_Thư!$R:$R,DDH_Thư!$D:$D,N$1,DDH_Thư!$K:$K,$A81)</f>
        <v>0</v>
      </c>
      <c r="O81" s="41">
        <f>SUMIFS(DDH_Xuyen!$R:$R,DDH_Xuyen!$D:$D,O$1,DDH_Xuyen!$K:$K,$A81)+SUMIFS(DDH_Thư!$R:$R,DDH_Thư!$D:$D,O$1,DDH_Thư!$K:$K,$A81)</f>
        <v>0</v>
      </c>
      <c r="P81" s="41">
        <f>SUMIFS(DDH_Xuyen!$R:$R,DDH_Xuyen!$D:$D,P$1,DDH_Xuyen!$K:$K,$A81)+SUMIFS(DDH_Thư!$R:$R,DDH_Thư!$D:$D,P$1,DDH_Thư!$K:$K,$A81)</f>
        <v>0</v>
      </c>
      <c r="Q81" s="41">
        <f>SUMIFS(DDH_Xuyen!$R:$R,DDH_Xuyen!$D:$D,Q$1,DDH_Xuyen!$K:$K,$A81)+SUMIFS(DDH_Thư!$R:$R,DDH_Thư!$D:$D,Q$1,DDH_Thư!$K:$K,$A81)</f>
        <v>0</v>
      </c>
      <c r="R81" s="41">
        <f>SUMIFS(DDH_Xuyen!$R:$R,DDH_Xuyen!$D:$D,R$1,DDH_Xuyen!$K:$K,$A81)+SUMIFS(DDH_Thư!$R:$R,DDH_Thư!$D:$D,R$1,DDH_Thư!$K:$K,$A81)</f>
        <v>0</v>
      </c>
      <c r="S81" s="41">
        <f>SUMIFS(DDH_Xuyen!$R:$R,DDH_Xuyen!$D:$D,S$1,DDH_Xuyen!$K:$K,$A81)+SUMIFS(DDH_Thư!$R:$R,DDH_Thư!$D:$D,S$1,DDH_Thư!$K:$K,$A81)</f>
        <v>0</v>
      </c>
      <c r="T81" s="41">
        <f>SUMIFS(DDH_Xuyen!$R:$R,DDH_Xuyen!$D:$D,T$1,DDH_Xuyen!$K:$K,$A81)+SUMIFS(DDH_Thư!$R:$R,DDH_Thư!$D:$D,T$1,DDH_Thư!$K:$K,$A81)</f>
        <v>0</v>
      </c>
      <c r="U81" s="41">
        <f>SUMIFS(DDH_Xuyen!$R:$R,DDH_Xuyen!$D:$D,U$1,DDH_Xuyen!$K:$K,$A81)+SUMIFS(DDH_Thư!$R:$R,DDH_Thư!$D:$D,U$1,DDH_Thư!$K:$K,$A81)</f>
        <v>0</v>
      </c>
      <c r="V81" s="41">
        <f>SUMIFS(DDH_Xuyen!$R:$R,DDH_Xuyen!$D:$D,V$1,DDH_Xuyen!$K:$K,$A81)+SUMIFS(DDH_Thư!$R:$R,DDH_Thư!$D:$D,V$1,DDH_Thư!$K:$K,$A81)</f>
        <v>0</v>
      </c>
      <c r="W81" s="41">
        <f>SUMIFS(DDH_Xuyen!$R:$R,DDH_Xuyen!$D:$D,W$1,DDH_Xuyen!$K:$K,$A81)+SUMIFS(DDH_Thư!$R:$R,DDH_Thư!$D:$D,W$1,DDH_Thư!$K:$K,$A81)</f>
        <v>0</v>
      </c>
      <c r="X81" s="41">
        <f>SUMIFS(DDH_Xuyen!$R:$R,DDH_Xuyen!$D:$D,X$1,DDH_Xuyen!$K:$K,$A81)+SUMIFS(DDH_Thư!$R:$R,DDH_Thư!$D:$D,X$1,DDH_Thư!$K:$K,$A81)</f>
        <v>0</v>
      </c>
      <c r="Y81" s="41">
        <f>SUMIFS(DDH_Xuyen!$R:$R,DDH_Xuyen!$D:$D,Y$1,DDH_Xuyen!$K:$K,$A81)+SUMIFS(DDH_Thư!$R:$R,DDH_Thư!$D:$D,Y$1,DDH_Thư!$K:$K,$A81)</f>
        <v>0</v>
      </c>
      <c r="Z81" s="41">
        <f>SUMIFS(DDH_Xuyen!$R:$R,DDH_Xuyen!$D:$D,Z$1,DDH_Xuyen!$K:$K,$A81)+SUMIFS(DDH_Thư!$R:$R,DDH_Thư!$D:$D,Z$1,DDH_Thư!$K:$K,$A81)</f>
        <v>0</v>
      </c>
      <c r="AA81" s="41">
        <f>SUMIFS(DDH_Xuyen!$R:$R,DDH_Xuyen!$D:$D,AA$1,DDH_Xuyen!$K:$K,$A81)+SUMIFS(DDH_Thư!$R:$R,DDH_Thư!$D:$D,AA$1,DDH_Thư!$K:$K,$A81)</f>
        <v>0</v>
      </c>
      <c r="AB81" s="41">
        <f>SUMIFS(DDH_Xuyen!$R:$R,DDH_Xuyen!$D:$D,AB$1,DDH_Xuyen!$K:$K,$A81)+SUMIFS(DDH_Thư!$R:$R,DDH_Thư!$D:$D,AB$1,DDH_Thư!$K:$K,$A81)</f>
        <v>0</v>
      </c>
      <c r="AC81" s="41">
        <f>SUMIFS(DDH_Xuyen!$R:$R,DDH_Xuyen!$D:$D,AC$1,DDH_Xuyen!$K:$K,$A81)+SUMIFS(DDH_Thư!$R:$R,DDH_Thư!$D:$D,AC$1,DDH_Thư!$K:$K,$A81)</f>
        <v>0</v>
      </c>
      <c r="AD81" s="41">
        <f>SUMIFS(DDH_Xuyen!$R:$R,DDH_Xuyen!$D:$D,AD$1,DDH_Xuyen!$K:$K,$A81)+SUMIFS(DDH_Thư!$R:$R,DDH_Thư!$D:$D,AD$1,DDH_Thư!$K:$K,$A81)</f>
        <v>0</v>
      </c>
      <c r="AE81" s="41">
        <f>SUMIFS(DDH_Xuyen!$R:$R,DDH_Xuyen!$D:$D,AE$1,DDH_Xuyen!$K:$K,$A81)+SUMIFS(DDH_Thư!$R:$R,DDH_Thư!$D:$D,AE$1,DDH_Thư!$K:$K,$A81)</f>
        <v>0</v>
      </c>
      <c r="AF81" s="41">
        <f>SUMIFS(DDH_Xuyen!$R:$R,DDH_Xuyen!$D:$D,AF$1,DDH_Xuyen!$K:$K,$A81)+SUMIFS(DDH_Thư!$R:$R,DDH_Thư!$D:$D,AF$1,DDH_Thư!$K:$K,$A81)</f>
        <v>0</v>
      </c>
      <c r="AG81" s="41">
        <f>SUMIFS(DDH_Xuyen!$R:$R,DDH_Xuyen!$D:$D,AG$1,DDH_Xuyen!$K:$K,$A81)+SUMIFS(DDH_Thư!$R:$R,DDH_Thư!$D:$D,AG$1,DDH_Thư!$K:$K,$A81)</f>
        <v>0</v>
      </c>
      <c r="AH81" s="41">
        <f>SUMIFS(DDH_Xuyen!$R:$R,DDH_Xuyen!$D:$D,AH$1,DDH_Xuyen!$K:$K,$A81)+SUMIFS(DDH_Thư!$R:$R,DDH_Thư!$D:$D,AH$1,DDH_Thư!$K:$K,$A81)</f>
        <v>0</v>
      </c>
      <c r="AI81" s="41">
        <f>SUMIFS(DDH_Xuyen!$R:$R,DDH_Xuyen!$D:$D,AI$1,DDH_Xuyen!$K:$K,$A81)+SUMIFS(DDH_Thư!$R:$R,DDH_Thư!$D:$D,AI$1,DDH_Thư!$K:$K,$A81)</f>
        <v>0</v>
      </c>
      <c r="AJ81" s="41">
        <f>SUMIFS(DDH_Xuyen!$R:$R,DDH_Xuyen!$D:$D,AJ$1,DDH_Xuyen!$K:$K,$A81)+SUMIFS(DDH_Thư!$R:$R,DDH_Thư!$D:$D,AJ$1,DDH_Thư!$K:$K,$A81)</f>
        <v>0</v>
      </c>
    </row>
    <row r="82" spans="1:36" ht="18.75" customHeight="1" x14ac:dyDescent="0.25">
      <c r="A82" s="23" t="s">
        <v>565</v>
      </c>
      <c r="B82" s="22" t="s">
        <v>566</v>
      </c>
      <c r="C82" s="24" t="s">
        <v>29</v>
      </c>
      <c r="D82" t="str">
        <f t="shared" si="3"/>
        <v>Đang kinh doanh</v>
      </c>
      <c r="E82" s="43">
        <f t="shared" si="4"/>
        <v>129</v>
      </c>
      <c r="F82" s="43"/>
      <c r="G82" s="41">
        <f>SUMIFS(DDH_Xuyen!$R:$R,DDH_Xuyen!$D:$D,G$1,DDH_Xuyen!$K:$K,$A82)+SUMIFS(DDH_Thư!$R:$R,DDH_Thư!$D:$D,G$1,DDH_Thư!$K:$K,$A82)</f>
        <v>0</v>
      </c>
      <c r="H82" s="41">
        <f>SUMIFS(DDH_Xuyen!$R:$R,DDH_Xuyen!$D:$D,H$1,DDH_Xuyen!$K:$K,$A82)+SUMIFS(DDH_Thư!$R:$R,DDH_Thư!$D:$D,H$1,DDH_Thư!$K:$K,$A82)</f>
        <v>2</v>
      </c>
      <c r="I82" s="41">
        <f>SUMIFS(DDH_Xuyen!$R:$R,DDH_Xuyen!$D:$D,I$1,DDH_Xuyen!$K:$K,$A82)+SUMIFS(DDH_Thư!$R:$R,DDH_Thư!$D:$D,I$1,DDH_Thư!$K:$K,$A82)</f>
        <v>0</v>
      </c>
      <c r="J82" s="41">
        <f>SUMIFS(DDH_Xuyen!$R:$R,DDH_Xuyen!$D:$D,J$1,DDH_Xuyen!$K:$K,$A82)+SUMIFS(DDH_Thư!$R:$R,DDH_Thư!$D:$D,J$1,DDH_Thư!$K:$K,$A82)</f>
        <v>0</v>
      </c>
      <c r="K82" s="41">
        <f>SUMIFS(DDH_Xuyen!$R:$R,DDH_Xuyen!$D:$D,K$1,DDH_Xuyen!$K:$K,$A82)+SUMIFS(DDH_Thư!$R:$R,DDH_Thư!$D:$D,K$1,DDH_Thư!$K:$K,$A82)</f>
        <v>22</v>
      </c>
      <c r="L82" s="41">
        <f>SUMIFS(DDH_Xuyen!$R:$R,DDH_Xuyen!$D:$D,L$1,DDH_Xuyen!$K:$K,$A82)+SUMIFS(DDH_Thư!$R:$R,DDH_Thư!$D:$D,L$1,DDH_Thư!$K:$K,$A82)</f>
        <v>48</v>
      </c>
      <c r="M82" s="41">
        <f>SUMIFS(DDH_Xuyen!$R:$R,DDH_Xuyen!$D:$D,M$1,DDH_Xuyen!$K:$K,$A82)+SUMIFS(DDH_Thư!$R:$R,DDH_Thư!$D:$D,M$1,DDH_Thư!$K:$K,$A82)</f>
        <v>3</v>
      </c>
      <c r="N82" s="41">
        <f>SUMIFS(DDH_Xuyen!$R:$R,DDH_Xuyen!$D:$D,N$1,DDH_Xuyen!$K:$K,$A82)+SUMIFS(DDH_Thư!$R:$R,DDH_Thư!$D:$D,N$1,DDH_Thư!$K:$K,$A82)</f>
        <v>2</v>
      </c>
      <c r="O82" s="41">
        <f>SUMIFS(DDH_Xuyen!$R:$R,DDH_Xuyen!$D:$D,O$1,DDH_Xuyen!$K:$K,$A82)+SUMIFS(DDH_Thư!$R:$R,DDH_Thư!$D:$D,O$1,DDH_Thư!$K:$K,$A82)</f>
        <v>24</v>
      </c>
      <c r="P82" s="41">
        <f>SUMIFS(DDH_Xuyen!$R:$R,DDH_Xuyen!$D:$D,P$1,DDH_Xuyen!$K:$K,$A82)+SUMIFS(DDH_Thư!$R:$R,DDH_Thư!$D:$D,P$1,DDH_Thư!$K:$K,$A82)</f>
        <v>0</v>
      </c>
      <c r="Q82" s="41">
        <f>SUMIFS(DDH_Xuyen!$R:$R,DDH_Xuyen!$D:$D,Q$1,DDH_Xuyen!$K:$K,$A82)+SUMIFS(DDH_Thư!$R:$R,DDH_Thư!$D:$D,Q$1,DDH_Thư!$K:$K,$A82)</f>
        <v>0</v>
      </c>
      <c r="R82" s="41">
        <f>SUMIFS(DDH_Xuyen!$R:$R,DDH_Xuyen!$D:$D,R$1,DDH_Xuyen!$K:$K,$A82)+SUMIFS(DDH_Thư!$R:$R,DDH_Thư!$D:$D,R$1,DDH_Thư!$K:$K,$A82)</f>
        <v>20</v>
      </c>
      <c r="S82" s="41">
        <f>SUMIFS(DDH_Xuyen!$R:$R,DDH_Xuyen!$D:$D,S$1,DDH_Xuyen!$K:$K,$A82)+SUMIFS(DDH_Thư!$R:$R,DDH_Thư!$D:$D,S$1,DDH_Thư!$K:$K,$A82)</f>
        <v>8</v>
      </c>
      <c r="T82" s="41">
        <f>SUMIFS(DDH_Xuyen!$R:$R,DDH_Xuyen!$D:$D,T$1,DDH_Xuyen!$K:$K,$A82)+SUMIFS(DDH_Thư!$R:$R,DDH_Thư!$D:$D,T$1,DDH_Thư!$K:$K,$A82)</f>
        <v>0</v>
      </c>
      <c r="U82" s="41">
        <f>SUMIFS(DDH_Xuyen!$R:$R,DDH_Xuyen!$D:$D,U$1,DDH_Xuyen!$K:$K,$A82)+SUMIFS(DDH_Thư!$R:$R,DDH_Thư!$D:$D,U$1,DDH_Thư!$K:$K,$A82)</f>
        <v>0</v>
      </c>
      <c r="V82" s="41">
        <f>SUMIFS(DDH_Xuyen!$R:$R,DDH_Xuyen!$D:$D,V$1,DDH_Xuyen!$K:$K,$A82)+SUMIFS(DDH_Thư!$R:$R,DDH_Thư!$D:$D,V$1,DDH_Thư!$K:$K,$A82)</f>
        <v>0</v>
      </c>
      <c r="W82" s="41">
        <f>SUMIFS(DDH_Xuyen!$R:$R,DDH_Xuyen!$D:$D,W$1,DDH_Xuyen!$K:$K,$A82)+SUMIFS(DDH_Thư!$R:$R,DDH_Thư!$D:$D,W$1,DDH_Thư!$K:$K,$A82)</f>
        <v>0</v>
      </c>
      <c r="X82" s="41">
        <f>SUMIFS(DDH_Xuyen!$R:$R,DDH_Xuyen!$D:$D,X$1,DDH_Xuyen!$K:$K,$A82)+SUMIFS(DDH_Thư!$R:$R,DDH_Thư!$D:$D,X$1,DDH_Thư!$K:$K,$A82)</f>
        <v>0</v>
      </c>
      <c r="Y82" s="41">
        <f>SUMIFS(DDH_Xuyen!$R:$R,DDH_Xuyen!$D:$D,Y$1,DDH_Xuyen!$K:$K,$A82)+SUMIFS(DDH_Thư!$R:$R,DDH_Thư!$D:$D,Y$1,DDH_Thư!$K:$K,$A82)</f>
        <v>0</v>
      </c>
      <c r="Z82" s="41">
        <f>SUMIFS(DDH_Xuyen!$R:$R,DDH_Xuyen!$D:$D,Z$1,DDH_Xuyen!$K:$K,$A82)+SUMIFS(DDH_Thư!$R:$R,DDH_Thư!$D:$D,Z$1,DDH_Thư!$K:$K,$A82)</f>
        <v>0</v>
      </c>
      <c r="AA82" s="41">
        <f>SUMIFS(DDH_Xuyen!$R:$R,DDH_Xuyen!$D:$D,AA$1,DDH_Xuyen!$K:$K,$A82)+SUMIFS(DDH_Thư!$R:$R,DDH_Thư!$D:$D,AA$1,DDH_Thư!$K:$K,$A82)</f>
        <v>0</v>
      </c>
      <c r="AB82" s="41">
        <f>SUMIFS(DDH_Xuyen!$R:$R,DDH_Xuyen!$D:$D,AB$1,DDH_Xuyen!$K:$K,$A82)+SUMIFS(DDH_Thư!$R:$R,DDH_Thư!$D:$D,AB$1,DDH_Thư!$K:$K,$A82)</f>
        <v>0</v>
      </c>
      <c r="AC82" s="41">
        <f>SUMIFS(DDH_Xuyen!$R:$R,DDH_Xuyen!$D:$D,AC$1,DDH_Xuyen!$K:$K,$A82)+SUMIFS(DDH_Thư!$R:$R,DDH_Thư!$D:$D,AC$1,DDH_Thư!$K:$K,$A82)</f>
        <v>0</v>
      </c>
      <c r="AD82" s="41">
        <f>SUMIFS(DDH_Xuyen!$R:$R,DDH_Xuyen!$D:$D,AD$1,DDH_Xuyen!$K:$K,$A82)+SUMIFS(DDH_Thư!$R:$R,DDH_Thư!$D:$D,AD$1,DDH_Thư!$K:$K,$A82)</f>
        <v>0</v>
      </c>
      <c r="AE82" s="41">
        <f>SUMIFS(DDH_Xuyen!$R:$R,DDH_Xuyen!$D:$D,AE$1,DDH_Xuyen!$K:$K,$A82)+SUMIFS(DDH_Thư!$R:$R,DDH_Thư!$D:$D,AE$1,DDH_Thư!$K:$K,$A82)</f>
        <v>0</v>
      </c>
      <c r="AF82" s="41">
        <f>SUMIFS(DDH_Xuyen!$R:$R,DDH_Xuyen!$D:$D,AF$1,DDH_Xuyen!$K:$K,$A82)+SUMIFS(DDH_Thư!$R:$R,DDH_Thư!$D:$D,AF$1,DDH_Thư!$K:$K,$A82)</f>
        <v>0</v>
      </c>
      <c r="AG82" s="41">
        <f>SUMIFS(DDH_Xuyen!$R:$R,DDH_Xuyen!$D:$D,AG$1,DDH_Xuyen!$K:$K,$A82)+SUMIFS(DDH_Thư!$R:$R,DDH_Thư!$D:$D,AG$1,DDH_Thư!$K:$K,$A82)</f>
        <v>0</v>
      </c>
      <c r="AH82" s="41">
        <f>SUMIFS(DDH_Xuyen!$R:$R,DDH_Xuyen!$D:$D,AH$1,DDH_Xuyen!$K:$K,$A82)+SUMIFS(DDH_Thư!$R:$R,DDH_Thư!$D:$D,AH$1,DDH_Thư!$K:$K,$A82)</f>
        <v>0</v>
      </c>
      <c r="AI82" s="41">
        <f>SUMIFS(DDH_Xuyen!$R:$R,DDH_Xuyen!$D:$D,AI$1,DDH_Xuyen!$K:$K,$A82)+SUMIFS(DDH_Thư!$R:$R,DDH_Thư!$D:$D,AI$1,DDH_Thư!$K:$K,$A82)</f>
        <v>0</v>
      </c>
      <c r="AJ82" s="41">
        <f>SUMIFS(DDH_Xuyen!$R:$R,DDH_Xuyen!$D:$D,AJ$1,DDH_Xuyen!$K:$K,$A82)+SUMIFS(DDH_Thư!$R:$R,DDH_Thư!$D:$D,AJ$1,DDH_Thư!$K:$K,$A82)</f>
        <v>0</v>
      </c>
    </row>
    <row r="83" spans="1:36" ht="18.75" hidden="1" customHeight="1" x14ac:dyDescent="0.25">
      <c r="A83" s="23" t="s">
        <v>7704</v>
      </c>
      <c r="B83" s="22" t="s">
        <v>7705</v>
      </c>
      <c r="C83" s="24" t="s">
        <v>29</v>
      </c>
      <c r="D83" t="str">
        <f t="shared" si="3"/>
        <v>Không kinh doanh</v>
      </c>
      <c r="E83" s="43">
        <f t="shared" si="4"/>
        <v>0</v>
      </c>
      <c r="F83" s="43"/>
      <c r="G83" s="41">
        <f>SUMIFS(DDH_Xuyen!$R:$R,DDH_Xuyen!$D:$D,G$1,DDH_Xuyen!$K:$K,$A83)+SUMIFS(DDH_Thư!$R:$R,DDH_Thư!$D:$D,G$1,DDH_Thư!$K:$K,$A83)</f>
        <v>0</v>
      </c>
      <c r="H83" s="41">
        <f>SUMIFS(DDH_Xuyen!$R:$R,DDH_Xuyen!$D:$D,H$1,DDH_Xuyen!$K:$K,$A83)+SUMIFS(DDH_Thư!$R:$R,DDH_Thư!$D:$D,H$1,DDH_Thư!$K:$K,$A83)</f>
        <v>0</v>
      </c>
      <c r="I83" s="41">
        <f>SUMIFS(DDH_Xuyen!$R:$R,DDH_Xuyen!$D:$D,I$1,DDH_Xuyen!$K:$K,$A83)+SUMIFS(DDH_Thư!$R:$R,DDH_Thư!$D:$D,I$1,DDH_Thư!$K:$K,$A83)</f>
        <v>0</v>
      </c>
      <c r="J83" s="41">
        <f>SUMIFS(DDH_Xuyen!$R:$R,DDH_Xuyen!$D:$D,J$1,DDH_Xuyen!$K:$K,$A83)+SUMIFS(DDH_Thư!$R:$R,DDH_Thư!$D:$D,J$1,DDH_Thư!$K:$K,$A83)</f>
        <v>0</v>
      </c>
      <c r="K83" s="41">
        <f>SUMIFS(DDH_Xuyen!$R:$R,DDH_Xuyen!$D:$D,K$1,DDH_Xuyen!$K:$K,$A83)+SUMIFS(DDH_Thư!$R:$R,DDH_Thư!$D:$D,K$1,DDH_Thư!$K:$K,$A83)</f>
        <v>0</v>
      </c>
      <c r="L83" s="41">
        <f>SUMIFS(DDH_Xuyen!$R:$R,DDH_Xuyen!$D:$D,L$1,DDH_Xuyen!$K:$K,$A83)+SUMIFS(DDH_Thư!$R:$R,DDH_Thư!$D:$D,L$1,DDH_Thư!$K:$K,$A83)</f>
        <v>0</v>
      </c>
      <c r="M83" s="41">
        <f>SUMIFS(DDH_Xuyen!$R:$R,DDH_Xuyen!$D:$D,M$1,DDH_Xuyen!$K:$K,$A83)+SUMIFS(DDH_Thư!$R:$R,DDH_Thư!$D:$D,M$1,DDH_Thư!$K:$K,$A83)</f>
        <v>0</v>
      </c>
      <c r="N83" s="41">
        <f>SUMIFS(DDH_Xuyen!$R:$R,DDH_Xuyen!$D:$D,N$1,DDH_Xuyen!$K:$K,$A83)+SUMIFS(DDH_Thư!$R:$R,DDH_Thư!$D:$D,N$1,DDH_Thư!$K:$K,$A83)</f>
        <v>0</v>
      </c>
      <c r="O83" s="41">
        <f>SUMIFS(DDH_Xuyen!$R:$R,DDH_Xuyen!$D:$D,O$1,DDH_Xuyen!$K:$K,$A83)+SUMIFS(DDH_Thư!$R:$R,DDH_Thư!$D:$D,O$1,DDH_Thư!$K:$K,$A83)</f>
        <v>0</v>
      </c>
      <c r="P83" s="41">
        <f>SUMIFS(DDH_Xuyen!$R:$R,DDH_Xuyen!$D:$D,P$1,DDH_Xuyen!$K:$K,$A83)+SUMIFS(DDH_Thư!$R:$R,DDH_Thư!$D:$D,P$1,DDH_Thư!$K:$K,$A83)</f>
        <v>0</v>
      </c>
      <c r="Q83" s="41">
        <f>SUMIFS(DDH_Xuyen!$R:$R,DDH_Xuyen!$D:$D,Q$1,DDH_Xuyen!$K:$K,$A83)+SUMIFS(DDH_Thư!$R:$R,DDH_Thư!$D:$D,Q$1,DDH_Thư!$K:$K,$A83)</f>
        <v>0</v>
      </c>
      <c r="R83" s="41">
        <f>SUMIFS(DDH_Xuyen!$R:$R,DDH_Xuyen!$D:$D,R$1,DDH_Xuyen!$K:$K,$A83)+SUMIFS(DDH_Thư!$R:$R,DDH_Thư!$D:$D,R$1,DDH_Thư!$K:$K,$A83)</f>
        <v>0</v>
      </c>
      <c r="S83" s="41">
        <f>SUMIFS(DDH_Xuyen!$R:$R,DDH_Xuyen!$D:$D,S$1,DDH_Xuyen!$K:$K,$A83)+SUMIFS(DDH_Thư!$R:$R,DDH_Thư!$D:$D,S$1,DDH_Thư!$K:$K,$A83)</f>
        <v>0</v>
      </c>
      <c r="T83" s="41">
        <f>SUMIFS(DDH_Xuyen!$R:$R,DDH_Xuyen!$D:$D,T$1,DDH_Xuyen!$K:$K,$A83)+SUMIFS(DDH_Thư!$R:$R,DDH_Thư!$D:$D,T$1,DDH_Thư!$K:$K,$A83)</f>
        <v>0</v>
      </c>
      <c r="U83" s="41">
        <f>SUMIFS(DDH_Xuyen!$R:$R,DDH_Xuyen!$D:$D,U$1,DDH_Xuyen!$K:$K,$A83)+SUMIFS(DDH_Thư!$R:$R,DDH_Thư!$D:$D,U$1,DDH_Thư!$K:$K,$A83)</f>
        <v>0</v>
      </c>
      <c r="V83" s="41">
        <f>SUMIFS(DDH_Xuyen!$R:$R,DDH_Xuyen!$D:$D,V$1,DDH_Xuyen!$K:$K,$A83)+SUMIFS(DDH_Thư!$R:$R,DDH_Thư!$D:$D,V$1,DDH_Thư!$K:$K,$A83)</f>
        <v>0</v>
      </c>
      <c r="W83" s="41">
        <f>SUMIFS(DDH_Xuyen!$R:$R,DDH_Xuyen!$D:$D,W$1,DDH_Xuyen!$K:$K,$A83)+SUMIFS(DDH_Thư!$R:$R,DDH_Thư!$D:$D,W$1,DDH_Thư!$K:$K,$A83)</f>
        <v>0</v>
      </c>
      <c r="X83" s="41">
        <f>SUMIFS(DDH_Xuyen!$R:$R,DDH_Xuyen!$D:$D,X$1,DDH_Xuyen!$K:$K,$A83)+SUMIFS(DDH_Thư!$R:$R,DDH_Thư!$D:$D,X$1,DDH_Thư!$K:$K,$A83)</f>
        <v>0</v>
      </c>
      <c r="Y83" s="41">
        <f>SUMIFS(DDH_Xuyen!$R:$R,DDH_Xuyen!$D:$D,Y$1,DDH_Xuyen!$K:$K,$A83)+SUMIFS(DDH_Thư!$R:$R,DDH_Thư!$D:$D,Y$1,DDH_Thư!$K:$K,$A83)</f>
        <v>0</v>
      </c>
      <c r="Z83" s="41">
        <f>SUMIFS(DDH_Xuyen!$R:$R,DDH_Xuyen!$D:$D,Z$1,DDH_Xuyen!$K:$K,$A83)+SUMIFS(DDH_Thư!$R:$R,DDH_Thư!$D:$D,Z$1,DDH_Thư!$K:$K,$A83)</f>
        <v>0</v>
      </c>
      <c r="AA83" s="41">
        <f>SUMIFS(DDH_Xuyen!$R:$R,DDH_Xuyen!$D:$D,AA$1,DDH_Xuyen!$K:$K,$A83)+SUMIFS(DDH_Thư!$R:$R,DDH_Thư!$D:$D,AA$1,DDH_Thư!$K:$K,$A83)</f>
        <v>0</v>
      </c>
      <c r="AB83" s="41">
        <f>SUMIFS(DDH_Xuyen!$R:$R,DDH_Xuyen!$D:$D,AB$1,DDH_Xuyen!$K:$K,$A83)+SUMIFS(DDH_Thư!$R:$R,DDH_Thư!$D:$D,AB$1,DDH_Thư!$K:$K,$A83)</f>
        <v>0</v>
      </c>
      <c r="AC83" s="41">
        <f>SUMIFS(DDH_Xuyen!$R:$R,DDH_Xuyen!$D:$D,AC$1,DDH_Xuyen!$K:$K,$A83)+SUMIFS(DDH_Thư!$R:$R,DDH_Thư!$D:$D,AC$1,DDH_Thư!$K:$K,$A83)</f>
        <v>0</v>
      </c>
      <c r="AD83" s="41">
        <f>SUMIFS(DDH_Xuyen!$R:$R,DDH_Xuyen!$D:$D,AD$1,DDH_Xuyen!$K:$K,$A83)+SUMIFS(DDH_Thư!$R:$R,DDH_Thư!$D:$D,AD$1,DDH_Thư!$K:$K,$A83)</f>
        <v>0</v>
      </c>
      <c r="AE83" s="41">
        <f>SUMIFS(DDH_Xuyen!$R:$R,DDH_Xuyen!$D:$D,AE$1,DDH_Xuyen!$K:$K,$A83)+SUMIFS(DDH_Thư!$R:$R,DDH_Thư!$D:$D,AE$1,DDH_Thư!$K:$K,$A83)</f>
        <v>0</v>
      </c>
      <c r="AF83" s="41">
        <f>SUMIFS(DDH_Xuyen!$R:$R,DDH_Xuyen!$D:$D,AF$1,DDH_Xuyen!$K:$K,$A83)+SUMIFS(DDH_Thư!$R:$R,DDH_Thư!$D:$D,AF$1,DDH_Thư!$K:$K,$A83)</f>
        <v>0</v>
      </c>
      <c r="AG83" s="41">
        <f>SUMIFS(DDH_Xuyen!$R:$R,DDH_Xuyen!$D:$D,AG$1,DDH_Xuyen!$K:$K,$A83)+SUMIFS(DDH_Thư!$R:$R,DDH_Thư!$D:$D,AG$1,DDH_Thư!$K:$K,$A83)</f>
        <v>0</v>
      </c>
      <c r="AH83" s="41">
        <f>SUMIFS(DDH_Xuyen!$R:$R,DDH_Xuyen!$D:$D,AH$1,DDH_Xuyen!$K:$K,$A83)+SUMIFS(DDH_Thư!$R:$R,DDH_Thư!$D:$D,AH$1,DDH_Thư!$K:$K,$A83)</f>
        <v>0</v>
      </c>
      <c r="AI83" s="41">
        <f>SUMIFS(DDH_Xuyen!$R:$R,DDH_Xuyen!$D:$D,AI$1,DDH_Xuyen!$K:$K,$A83)+SUMIFS(DDH_Thư!$R:$R,DDH_Thư!$D:$D,AI$1,DDH_Thư!$K:$K,$A83)</f>
        <v>0</v>
      </c>
      <c r="AJ83" s="41">
        <f>SUMIFS(DDH_Xuyen!$R:$R,DDH_Xuyen!$D:$D,AJ$1,DDH_Xuyen!$K:$K,$A83)+SUMIFS(DDH_Thư!$R:$R,DDH_Thư!$D:$D,AJ$1,DDH_Thư!$K:$K,$A83)</f>
        <v>0</v>
      </c>
    </row>
    <row r="84" spans="1:36" ht="18.75" customHeight="1" x14ac:dyDescent="0.25">
      <c r="A84" s="23" t="s">
        <v>600</v>
      </c>
      <c r="B84" s="22" t="s">
        <v>601</v>
      </c>
      <c r="C84" s="24" t="s">
        <v>1764</v>
      </c>
      <c r="D84" t="str">
        <f t="shared" si="3"/>
        <v>Đang kinh doanh</v>
      </c>
      <c r="E84" s="43">
        <f t="shared" si="4"/>
        <v>64</v>
      </c>
      <c r="F84" s="43"/>
      <c r="G84" s="41">
        <f>SUMIFS(DDH_Xuyen!$R:$R,DDH_Xuyen!$D:$D,G$1,DDH_Xuyen!$K:$K,$A84)+SUMIFS(DDH_Thư!$R:$R,DDH_Thư!$D:$D,G$1,DDH_Thư!$K:$K,$A84)</f>
        <v>0</v>
      </c>
      <c r="H84" s="41">
        <f>SUMIFS(DDH_Xuyen!$R:$R,DDH_Xuyen!$D:$D,H$1,DDH_Xuyen!$K:$K,$A84)+SUMIFS(DDH_Thư!$R:$R,DDH_Thư!$D:$D,H$1,DDH_Thư!$K:$K,$A84)</f>
        <v>0</v>
      </c>
      <c r="I84" s="41">
        <f>SUMIFS(DDH_Xuyen!$R:$R,DDH_Xuyen!$D:$D,I$1,DDH_Xuyen!$K:$K,$A84)+SUMIFS(DDH_Thư!$R:$R,DDH_Thư!$D:$D,I$1,DDH_Thư!$K:$K,$A84)</f>
        <v>0</v>
      </c>
      <c r="J84" s="41">
        <f>SUMIFS(DDH_Xuyen!$R:$R,DDH_Xuyen!$D:$D,J$1,DDH_Xuyen!$K:$K,$A84)+SUMIFS(DDH_Thư!$R:$R,DDH_Thư!$D:$D,J$1,DDH_Thư!$K:$K,$A84)</f>
        <v>10</v>
      </c>
      <c r="K84" s="41">
        <f>SUMIFS(DDH_Xuyen!$R:$R,DDH_Xuyen!$D:$D,K$1,DDH_Xuyen!$K:$K,$A84)+SUMIFS(DDH_Thư!$R:$R,DDH_Thư!$D:$D,K$1,DDH_Thư!$K:$K,$A84)</f>
        <v>5</v>
      </c>
      <c r="L84" s="41">
        <f>SUMIFS(DDH_Xuyen!$R:$R,DDH_Xuyen!$D:$D,L$1,DDH_Xuyen!$K:$K,$A84)+SUMIFS(DDH_Thư!$R:$R,DDH_Thư!$D:$D,L$1,DDH_Thư!$K:$K,$A84)</f>
        <v>10</v>
      </c>
      <c r="M84" s="41">
        <f>SUMIFS(DDH_Xuyen!$R:$R,DDH_Xuyen!$D:$D,M$1,DDH_Xuyen!$K:$K,$A84)+SUMIFS(DDH_Thư!$R:$R,DDH_Thư!$D:$D,M$1,DDH_Thư!$K:$K,$A84)</f>
        <v>8</v>
      </c>
      <c r="N84" s="41">
        <f>SUMIFS(DDH_Xuyen!$R:$R,DDH_Xuyen!$D:$D,N$1,DDH_Xuyen!$K:$K,$A84)+SUMIFS(DDH_Thư!$R:$R,DDH_Thư!$D:$D,N$1,DDH_Thư!$K:$K,$A84)</f>
        <v>0</v>
      </c>
      <c r="O84" s="41">
        <f>SUMIFS(DDH_Xuyen!$R:$R,DDH_Xuyen!$D:$D,O$1,DDH_Xuyen!$K:$K,$A84)+SUMIFS(DDH_Thư!$R:$R,DDH_Thư!$D:$D,O$1,DDH_Thư!$K:$K,$A84)</f>
        <v>10</v>
      </c>
      <c r="P84" s="41">
        <f>SUMIFS(DDH_Xuyen!$R:$R,DDH_Xuyen!$D:$D,P$1,DDH_Xuyen!$K:$K,$A84)+SUMIFS(DDH_Thư!$R:$R,DDH_Thư!$D:$D,P$1,DDH_Thư!$K:$K,$A84)</f>
        <v>13</v>
      </c>
      <c r="Q84" s="41">
        <f>SUMIFS(DDH_Xuyen!$R:$R,DDH_Xuyen!$D:$D,Q$1,DDH_Xuyen!$K:$K,$A84)+SUMIFS(DDH_Thư!$R:$R,DDH_Thư!$D:$D,Q$1,DDH_Thư!$K:$K,$A84)</f>
        <v>8</v>
      </c>
      <c r="R84" s="41">
        <f>SUMIFS(DDH_Xuyen!$R:$R,DDH_Xuyen!$D:$D,R$1,DDH_Xuyen!$K:$K,$A84)+SUMIFS(DDH_Thư!$R:$R,DDH_Thư!$D:$D,R$1,DDH_Thư!$K:$K,$A84)</f>
        <v>0</v>
      </c>
      <c r="S84" s="41">
        <f>SUMIFS(DDH_Xuyen!$R:$R,DDH_Xuyen!$D:$D,S$1,DDH_Xuyen!$K:$K,$A84)+SUMIFS(DDH_Thư!$R:$R,DDH_Thư!$D:$D,S$1,DDH_Thư!$K:$K,$A84)</f>
        <v>0</v>
      </c>
      <c r="T84" s="41">
        <f>SUMIFS(DDH_Xuyen!$R:$R,DDH_Xuyen!$D:$D,T$1,DDH_Xuyen!$K:$K,$A84)+SUMIFS(DDH_Thư!$R:$R,DDH_Thư!$D:$D,T$1,DDH_Thư!$K:$K,$A84)</f>
        <v>0</v>
      </c>
      <c r="U84" s="41">
        <f>SUMIFS(DDH_Xuyen!$R:$R,DDH_Xuyen!$D:$D,U$1,DDH_Xuyen!$K:$K,$A84)+SUMIFS(DDH_Thư!$R:$R,DDH_Thư!$D:$D,U$1,DDH_Thư!$K:$K,$A84)</f>
        <v>0</v>
      </c>
      <c r="V84" s="41">
        <f>SUMIFS(DDH_Xuyen!$R:$R,DDH_Xuyen!$D:$D,V$1,DDH_Xuyen!$K:$K,$A84)+SUMIFS(DDH_Thư!$R:$R,DDH_Thư!$D:$D,V$1,DDH_Thư!$K:$K,$A84)</f>
        <v>0</v>
      </c>
      <c r="W84" s="41">
        <f>SUMIFS(DDH_Xuyen!$R:$R,DDH_Xuyen!$D:$D,W$1,DDH_Xuyen!$K:$K,$A84)+SUMIFS(DDH_Thư!$R:$R,DDH_Thư!$D:$D,W$1,DDH_Thư!$K:$K,$A84)</f>
        <v>0</v>
      </c>
      <c r="X84" s="41">
        <f>SUMIFS(DDH_Xuyen!$R:$R,DDH_Xuyen!$D:$D,X$1,DDH_Xuyen!$K:$K,$A84)+SUMIFS(DDH_Thư!$R:$R,DDH_Thư!$D:$D,X$1,DDH_Thư!$K:$K,$A84)</f>
        <v>0</v>
      </c>
      <c r="Y84" s="41">
        <f>SUMIFS(DDH_Xuyen!$R:$R,DDH_Xuyen!$D:$D,Y$1,DDH_Xuyen!$K:$K,$A84)+SUMIFS(DDH_Thư!$R:$R,DDH_Thư!$D:$D,Y$1,DDH_Thư!$K:$K,$A84)</f>
        <v>0</v>
      </c>
      <c r="Z84" s="41">
        <f>SUMIFS(DDH_Xuyen!$R:$R,DDH_Xuyen!$D:$D,Z$1,DDH_Xuyen!$K:$K,$A84)+SUMIFS(DDH_Thư!$R:$R,DDH_Thư!$D:$D,Z$1,DDH_Thư!$K:$K,$A84)</f>
        <v>0</v>
      </c>
      <c r="AA84" s="41">
        <f>SUMIFS(DDH_Xuyen!$R:$R,DDH_Xuyen!$D:$D,AA$1,DDH_Xuyen!$K:$K,$A84)+SUMIFS(DDH_Thư!$R:$R,DDH_Thư!$D:$D,AA$1,DDH_Thư!$K:$K,$A84)</f>
        <v>0</v>
      </c>
      <c r="AB84" s="41">
        <f>SUMIFS(DDH_Xuyen!$R:$R,DDH_Xuyen!$D:$D,AB$1,DDH_Xuyen!$K:$K,$A84)+SUMIFS(DDH_Thư!$R:$R,DDH_Thư!$D:$D,AB$1,DDH_Thư!$K:$K,$A84)</f>
        <v>0</v>
      </c>
      <c r="AC84" s="41">
        <f>SUMIFS(DDH_Xuyen!$R:$R,DDH_Xuyen!$D:$D,AC$1,DDH_Xuyen!$K:$K,$A84)+SUMIFS(DDH_Thư!$R:$R,DDH_Thư!$D:$D,AC$1,DDH_Thư!$K:$K,$A84)</f>
        <v>0</v>
      </c>
      <c r="AD84" s="41">
        <f>SUMIFS(DDH_Xuyen!$R:$R,DDH_Xuyen!$D:$D,AD$1,DDH_Xuyen!$K:$K,$A84)+SUMIFS(DDH_Thư!$R:$R,DDH_Thư!$D:$D,AD$1,DDH_Thư!$K:$K,$A84)</f>
        <v>0</v>
      </c>
      <c r="AE84" s="41">
        <f>SUMIFS(DDH_Xuyen!$R:$R,DDH_Xuyen!$D:$D,AE$1,DDH_Xuyen!$K:$K,$A84)+SUMIFS(DDH_Thư!$R:$R,DDH_Thư!$D:$D,AE$1,DDH_Thư!$K:$K,$A84)</f>
        <v>0</v>
      </c>
      <c r="AF84" s="41">
        <f>SUMIFS(DDH_Xuyen!$R:$R,DDH_Xuyen!$D:$D,AF$1,DDH_Xuyen!$K:$K,$A84)+SUMIFS(DDH_Thư!$R:$R,DDH_Thư!$D:$D,AF$1,DDH_Thư!$K:$K,$A84)</f>
        <v>0</v>
      </c>
      <c r="AG84" s="41">
        <f>SUMIFS(DDH_Xuyen!$R:$R,DDH_Xuyen!$D:$D,AG$1,DDH_Xuyen!$K:$K,$A84)+SUMIFS(DDH_Thư!$R:$R,DDH_Thư!$D:$D,AG$1,DDH_Thư!$K:$K,$A84)</f>
        <v>0</v>
      </c>
      <c r="AH84" s="41">
        <f>SUMIFS(DDH_Xuyen!$R:$R,DDH_Xuyen!$D:$D,AH$1,DDH_Xuyen!$K:$K,$A84)+SUMIFS(DDH_Thư!$R:$R,DDH_Thư!$D:$D,AH$1,DDH_Thư!$K:$K,$A84)</f>
        <v>0</v>
      </c>
      <c r="AI84" s="41">
        <f>SUMIFS(DDH_Xuyen!$R:$R,DDH_Xuyen!$D:$D,AI$1,DDH_Xuyen!$K:$K,$A84)+SUMIFS(DDH_Thư!$R:$R,DDH_Thư!$D:$D,AI$1,DDH_Thư!$K:$K,$A84)</f>
        <v>0</v>
      </c>
      <c r="AJ84" s="41">
        <f>SUMIFS(DDH_Xuyen!$R:$R,DDH_Xuyen!$D:$D,AJ$1,DDH_Xuyen!$K:$K,$A84)+SUMIFS(DDH_Thư!$R:$R,DDH_Thư!$D:$D,AJ$1,DDH_Thư!$K:$K,$A84)</f>
        <v>0</v>
      </c>
    </row>
    <row r="85" spans="1:36" ht="18.75" customHeight="1" x14ac:dyDescent="0.25">
      <c r="A85" s="23" t="s">
        <v>1761</v>
      </c>
      <c r="B85" s="22" t="s">
        <v>1762</v>
      </c>
      <c r="C85" s="24" t="s">
        <v>1764</v>
      </c>
      <c r="D85" t="str">
        <f t="shared" si="3"/>
        <v>Đang kinh doanh</v>
      </c>
      <c r="E85" s="43">
        <f t="shared" si="4"/>
        <v>15</v>
      </c>
      <c r="F85" s="43"/>
      <c r="G85" s="41">
        <f>SUMIFS(DDH_Xuyen!$R:$R,DDH_Xuyen!$D:$D,G$1,DDH_Xuyen!$K:$K,$A85)+SUMIFS(DDH_Thư!$R:$R,DDH_Thư!$D:$D,G$1,DDH_Thư!$K:$K,$A85)</f>
        <v>5</v>
      </c>
      <c r="H85" s="41">
        <f>SUMIFS(DDH_Xuyen!$R:$R,DDH_Xuyen!$D:$D,H$1,DDH_Xuyen!$K:$K,$A85)+SUMIFS(DDH_Thư!$R:$R,DDH_Thư!$D:$D,H$1,DDH_Thư!$K:$K,$A85)</f>
        <v>0</v>
      </c>
      <c r="I85" s="41">
        <f>SUMIFS(DDH_Xuyen!$R:$R,DDH_Xuyen!$D:$D,I$1,DDH_Xuyen!$K:$K,$A85)+SUMIFS(DDH_Thư!$R:$R,DDH_Thư!$D:$D,I$1,DDH_Thư!$K:$K,$A85)</f>
        <v>0</v>
      </c>
      <c r="J85" s="41">
        <f>SUMIFS(DDH_Xuyen!$R:$R,DDH_Xuyen!$D:$D,J$1,DDH_Xuyen!$K:$K,$A85)+SUMIFS(DDH_Thư!$R:$R,DDH_Thư!$D:$D,J$1,DDH_Thư!$K:$K,$A85)</f>
        <v>0</v>
      </c>
      <c r="K85" s="41">
        <f>SUMIFS(DDH_Xuyen!$R:$R,DDH_Xuyen!$D:$D,K$1,DDH_Xuyen!$K:$K,$A85)+SUMIFS(DDH_Thư!$R:$R,DDH_Thư!$D:$D,K$1,DDH_Thư!$K:$K,$A85)</f>
        <v>0</v>
      </c>
      <c r="L85" s="41">
        <f>SUMIFS(DDH_Xuyen!$R:$R,DDH_Xuyen!$D:$D,L$1,DDH_Xuyen!$K:$K,$A85)+SUMIFS(DDH_Thư!$R:$R,DDH_Thư!$D:$D,L$1,DDH_Thư!$K:$K,$A85)</f>
        <v>5</v>
      </c>
      <c r="M85" s="41">
        <f>SUMIFS(DDH_Xuyen!$R:$R,DDH_Xuyen!$D:$D,M$1,DDH_Xuyen!$K:$K,$A85)+SUMIFS(DDH_Thư!$R:$R,DDH_Thư!$D:$D,M$1,DDH_Thư!$K:$K,$A85)</f>
        <v>0</v>
      </c>
      <c r="N85" s="41">
        <f>SUMIFS(DDH_Xuyen!$R:$R,DDH_Xuyen!$D:$D,N$1,DDH_Xuyen!$K:$K,$A85)+SUMIFS(DDH_Thư!$R:$R,DDH_Thư!$D:$D,N$1,DDH_Thư!$K:$K,$A85)</f>
        <v>0</v>
      </c>
      <c r="O85" s="41">
        <f>SUMIFS(DDH_Xuyen!$R:$R,DDH_Xuyen!$D:$D,O$1,DDH_Xuyen!$K:$K,$A85)+SUMIFS(DDH_Thư!$R:$R,DDH_Thư!$D:$D,O$1,DDH_Thư!$K:$K,$A85)</f>
        <v>0</v>
      </c>
      <c r="P85" s="41">
        <f>SUMIFS(DDH_Xuyen!$R:$R,DDH_Xuyen!$D:$D,P$1,DDH_Xuyen!$K:$K,$A85)+SUMIFS(DDH_Thư!$R:$R,DDH_Thư!$D:$D,P$1,DDH_Thư!$K:$K,$A85)</f>
        <v>0</v>
      </c>
      <c r="Q85" s="41">
        <f>SUMIFS(DDH_Xuyen!$R:$R,DDH_Xuyen!$D:$D,Q$1,DDH_Xuyen!$K:$K,$A85)+SUMIFS(DDH_Thư!$R:$R,DDH_Thư!$D:$D,Q$1,DDH_Thư!$K:$K,$A85)</f>
        <v>0</v>
      </c>
      <c r="R85" s="41">
        <f>SUMIFS(DDH_Xuyen!$R:$R,DDH_Xuyen!$D:$D,R$1,DDH_Xuyen!$K:$K,$A85)+SUMIFS(DDH_Thư!$R:$R,DDH_Thư!$D:$D,R$1,DDH_Thư!$K:$K,$A85)</f>
        <v>5</v>
      </c>
      <c r="S85" s="41">
        <f>SUMIFS(DDH_Xuyen!$R:$R,DDH_Xuyen!$D:$D,S$1,DDH_Xuyen!$K:$K,$A85)+SUMIFS(DDH_Thư!$R:$R,DDH_Thư!$D:$D,S$1,DDH_Thư!$K:$K,$A85)</f>
        <v>0</v>
      </c>
      <c r="T85" s="41">
        <f>SUMIFS(DDH_Xuyen!$R:$R,DDH_Xuyen!$D:$D,T$1,DDH_Xuyen!$K:$K,$A85)+SUMIFS(DDH_Thư!$R:$R,DDH_Thư!$D:$D,T$1,DDH_Thư!$K:$K,$A85)</f>
        <v>0</v>
      </c>
      <c r="U85" s="41">
        <f>SUMIFS(DDH_Xuyen!$R:$R,DDH_Xuyen!$D:$D,U$1,DDH_Xuyen!$K:$K,$A85)+SUMIFS(DDH_Thư!$R:$R,DDH_Thư!$D:$D,U$1,DDH_Thư!$K:$K,$A85)</f>
        <v>0</v>
      </c>
      <c r="V85" s="41">
        <f>SUMIFS(DDH_Xuyen!$R:$R,DDH_Xuyen!$D:$D,V$1,DDH_Xuyen!$K:$K,$A85)+SUMIFS(DDH_Thư!$R:$R,DDH_Thư!$D:$D,V$1,DDH_Thư!$K:$K,$A85)</f>
        <v>0</v>
      </c>
      <c r="W85" s="41">
        <f>SUMIFS(DDH_Xuyen!$R:$R,DDH_Xuyen!$D:$D,W$1,DDH_Xuyen!$K:$K,$A85)+SUMIFS(DDH_Thư!$R:$R,DDH_Thư!$D:$D,W$1,DDH_Thư!$K:$K,$A85)</f>
        <v>0</v>
      </c>
      <c r="X85" s="41">
        <f>SUMIFS(DDH_Xuyen!$R:$R,DDH_Xuyen!$D:$D,X$1,DDH_Xuyen!$K:$K,$A85)+SUMIFS(DDH_Thư!$R:$R,DDH_Thư!$D:$D,X$1,DDH_Thư!$K:$K,$A85)</f>
        <v>0</v>
      </c>
      <c r="Y85" s="41">
        <f>SUMIFS(DDH_Xuyen!$R:$R,DDH_Xuyen!$D:$D,Y$1,DDH_Xuyen!$K:$K,$A85)+SUMIFS(DDH_Thư!$R:$R,DDH_Thư!$D:$D,Y$1,DDH_Thư!$K:$K,$A85)</f>
        <v>0</v>
      </c>
      <c r="Z85" s="41">
        <f>SUMIFS(DDH_Xuyen!$R:$R,DDH_Xuyen!$D:$D,Z$1,DDH_Xuyen!$K:$K,$A85)+SUMIFS(DDH_Thư!$R:$R,DDH_Thư!$D:$D,Z$1,DDH_Thư!$K:$K,$A85)</f>
        <v>0</v>
      </c>
      <c r="AA85" s="41">
        <f>SUMIFS(DDH_Xuyen!$R:$R,DDH_Xuyen!$D:$D,AA$1,DDH_Xuyen!$K:$K,$A85)+SUMIFS(DDH_Thư!$R:$R,DDH_Thư!$D:$D,AA$1,DDH_Thư!$K:$K,$A85)</f>
        <v>0</v>
      </c>
      <c r="AB85" s="41">
        <f>SUMIFS(DDH_Xuyen!$R:$R,DDH_Xuyen!$D:$D,AB$1,DDH_Xuyen!$K:$K,$A85)+SUMIFS(DDH_Thư!$R:$R,DDH_Thư!$D:$D,AB$1,DDH_Thư!$K:$K,$A85)</f>
        <v>0</v>
      </c>
      <c r="AC85" s="41">
        <f>SUMIFS(DDH_Xuyen!$R:$R,DDH_Xuyen!$D:$D,AC$1,DDH_Xuyen!$K:$K,$A85)+SUMIFS(DDH_Thư!$R:$R,DDH_Thư!$D:$D,AC$1,DDH_Thư!$K:$K,$A85)</f>
        <v>0</v>
      </c>
      <c r="AD85" s="41">
        <f>SUMIFS(DDH_Xuyen!$R:$R,DDH_Xuyen!$D:$D,AD$1,DDH_Xuyen!$K:$K,$A85)+SUMIFS(DDH_Thư!$R:$R,DDH_Thư!$D:$D,AD$1,DDH_Thư!$K:$K,$A85)</f>
        <v>0</v>
      </c>
      <c r="AE85" s="41">
        <f>SUMIFS(DDH_Xuyen!$R:$R,DDH_Xuyen!$D:$D,AE$1,DDH_Xuyen!$K:$K,$A85)+SUMIFS(DDH_Thư!$R:$R,DDH_Thư!$D:$D,AE$1,DDH_Thư!$K:$K,$A85)</f>
        <v>0</v>
      </c>
      <c r="AF85" s="41">
        <f>SUMIFS(DDH_Xuyen!$R:$R,DDH_Xuyen!$D:$D,AF$1,DDH_Xuyen!$K:$K,$A85)+SUMIFS(DDH_Thư!$R:$R,DDH_Thư!$D:$D,AF$1,DDH_Thư!$K:$K,$A85)</f>
        <v>0</v>
      </c>
      <c r="AG85" s="41">
        <f>SUMIFS(DDH_Xuyen!$R:$R,DDH_Xuyen!$D:$D,AG$1,DDH_Xuyen!$K:$K,$A85)+SUMIFS(DDH_Thư!$R:$R,DDH_Thư!$D:$D,AG$1,DDH_Thư!$K:$K,$A85)</f>
        <v>0</v>
      </c>
      <c r="AH85" s="41">
        <f>SUMIFS(DDH_Xuyen!$R:$R,DDH_Xuyen!$D:$D,AH$1,DDH_Xuyen!$K:$K,$A85)+SUMIFS(DDH_Thư!$R:$R,DDH_Thư!$D:$D,AH$1,DDH_Thư!$K:$K,$A85)</f>
        <v>0</v>
      </c>
      <c r="AI85" s="41">
        <f>SUMIFS(DDH_Xuyen!$R:$R,DDH_Xuyen!$D:$D,AI$1,DDH_Xuyen!$K:$K,$A85)+SUMIFS(DDH_Thư!$R:$R,DDH_Thư!$D:$D,AI$1,DDH_Thư!$K:$K,$A85)</f>
        <v>0</v>
      </c>
      <c r="AJ85" s="41">
        <f>SUMIFS(DDH_Xuyen!$R:$R,DDH_Xuyen!$D:$D,AJ$1,DDH_Xuyen!$K:$K,$A85)+SUMIFS(DDH_Thư!$R:$R,DDH_Thư!$D:$D,AJ$1,DDH_Thư!$K:$K,$A85)</f>
        <v>0</v>
      </c>
    </row>
    <row r="86" spans="1:36" ht="15" x14ac:dyDescent="0.25">
      <c r="A86" s="136"/>
      <c r="B86" s="136"/>
      <c r="C86" s="136"/>
      <c r="E86" s="68"/>
      <c r="F86" s="68"/>
    </row>
    <row r="87" spans="1:36" ht="35.25" customHeight="1" x14ac:dyDescent="0.25">
      <c r="A87" s="64" t="s">
        <v>537</v>
      </c>
      <c r="B87" s="64" t="s">
        <v>2</v>
      </c>
      <c r="C87" s="65" t="s">
        <v>10</v>
      </c>
      <c r="D87" s="64" t="s">
        <v>1803</v>
      </c>
      <c r="E87" s="72" t="s">
        <v>7179</v>
      </c>
      <c r="F87" s="70" t="s">
        <v>7275</v>
      </c>
    </row>
    <row r="88" spans="1:36" ht="15.75" customHeight="1" x14ac:dyDescent="0.25">
      <c r="A88" s="22" t="s">
        <v>558</v>
      </c>
      <c r="B88" s="22" t="s">
        <v>559</v>
      </c>
      <c r="C88" s="22" t="s">
        <v>29</v>
      </c>
      <c r="D88" s="66" t="s">
        <v>1804</v>
      </c>
      <c r="E88" s="69">
        <f>SUM(F88:AJ88)</f>
        <v>73</v>
      </c>
      <c r="F88" s="69"/>
      <c r="G88">
        <v>73</v>
      </c>
    </row>
    <row r="89" spans="1:36" ht="15.75" customHeight="1" x14ac:dyDescent="0.25">
      <c r="A89" s="22" t="s">
        <v>37</v>
      </c>
      <c r="B89" s="22" t="s">
        <v>38</v>
      </c>
      <c r="C89" s="22" t="s">
        <v>29</v>
      </c>
      <c r="D89" s="66" t="s">
        <v>1804</v>
      </c>
      <c r="E89" s="69">
        <f t="shared" ref="E89:E119" si="5">SUM(F89:AJ89)</f>
        <v>4249</v>
      </c>
      <c r="F89" s="69">
        <v>1099</v>
      </c>
      <c r="I89">
        <v>270</v>
      </c>
      <c r="J89">
        <v>270</v>
      </c>
      <c r="K89">
        <v>270</v>
      </c>
      <c r="L89">
        <v>270</v>
      </c>
      <c r="N89">
        <v>270</v>
      </c>
      <c r="O89">
        <v>450</v>
      </c>
      <c r="R89">
        <v>810</v>
      </c>
      <c r="S89">
        <v>540</v>
      </c>
    </row>
    <row r="90" spans="1:36" ht="15.75" customHeight="1" x14ac:dyDescent="0.25">
      <c r="A90" s="22" t="s">
        <v>551</v>
      </c>
      <c r="B90" s="22" t="s">
        <v>552</v>
      </c>
      <c r="C90" s="22" t="s">
        <v>1763</v>
      </c>
      <c r="D90" s="66" t="s">
        <v>1804</v>
      </c>
      <c r="E90" s="69">
        <f t="shared" si="5"/>
        <v>522</v>
      </c>
      <c r="F90" s="69">
        <v>221</v>
      </c>
      <c r="G90">
        <v>201</v>
      </c>
      <c r="J90">
        <v>100</v>
      </c>
    </row>
    <row r="91" spans="1:36" ht="15.75" customHeight="1" x14ac:dyDescent="0.25">
      <c r="A91" s="22" t="s">
        <v>27</v>
      </c>
      <c r="B91" s="22" t="s">
        <v>28</v>
      </c>
      <c r="C91" s="22" t="s">
        <v>29</v>
      </c>
      <c r="D91" s="66" t="s">
        <v>1804</v>
      </c>
      <c r="E91" s="69">
        <f t="shared" si="5"/>
        <v>21638</v>
      </c>
      <c r="F91" s="69">
        <v>6083</v>
      </c>
      <c r="G91">
        <v>1400</v>
      </c>
      <c r="I91">
        <v>1960</v>
      </c>
      <c r="J91">
        <v>1821</v>
      </c>
      <c r="K91">
        <v>1400</v>
      </c>
      <c r="L91">
        <v>1400</v>
      </c>
      <c r="N91">
        <v>1820</v>
      </c>
      <c r="O91">
        <v>1680</v>
      </c>
      <c r="R91">
        <v>2113</v>
      </c>
      <c r="S91">
        <v>1961</v>
      </c>
    </row>
    <row r="92" spans="1:36" ht="15.75" customHeight="1" x14ac:dyDescent="0.25">
      <c r="A92" s="22" t="s">
        <v>542</v>
      </c>
      <c r="B92" s="22" t="s">
        <v>543</v>
      </c>
      <c r="C92" s="22" t="s">
        <v>29</v>
      </c>
      <c r="D92" s="66" t="s">
        <v>1804</v>
      </c>
      <c r="E92" s="69">
        <f t="shared" si="5"/>
        <v>632</v>
      </c>
      <c r="F92" s="69">
        <v>362</v>
      </c>
      <c r="G92">
        <v>90</v>
      </c>
      <c r="J92">
        <v>90</v>
      </c>
      <c r="O92">
        <v>90</v>
      </c>
    </row>
    <row r="93" spans="1:36" ht="15.75" customHeight="1" x14ac:dyDescent="0.25">
      <c r="A93" s="22" t="s">
        <v>7673</v>
      </c>
      <c r="B93" s="164" t="s">
        <v>7674</v>
      </c>
      <c r="C93" s="24" t="s">
        <v>1764</v>
      </c>
      <c r="D93" s="66" t="s">
        <v>1804</v>
      </c>
      <c r="E93" s="69">
        <f t="shared" si="5"/>
        <v>115</v>
      </c>
      <c r="F93" s="69">
        <v>5</v>
      </c>
      <c r="J93">
        <v>30</v>
      </c>
      <c r="K93">
        <v>30</v>
      </c>
      <c r="L93">
        <v>10</v>
      </c>
      <c r="N93">
        <v>20</v>
      </c>
      <c r="R93">
        <v>20</v>
      </c>
    </row>
    <row r="94" spans="1:36" ht="15.75" customHeight="1" x14ac:dyDescent="0.25">
      <c r="A94" s="22" t="s">
        <v>563</v>
      </c>
      <c r="B94" s="22" t="s">
        <v>564</v>
      </c>
      <c r="C94" s="22" t="s">
        <v>29</v>
      </c>
      <c r="D94" s="66" t="s">
        <v>1804</v>
      </c>
      <c r="E94" s="69">
        <f t="shared" si="5"/>
        <v>90</v>
      </c>
      <c r="F94" s="69"/>
      <c r="G94">
        <v>30</v>
      </c>
      <c r="K94">
        <v>30</v>
      </c>
      <c r="L94">
        <v>10</v>
      </c>
      <c r="N94">
        <v>20</v>
      </c>
    </row>
    <row r="95" spans="1:36" ht="15.75" customHeight="1" x14ac:dyDescent="0.25">
      <c r="A95" s="22" t="s">
        <v>598</v>
      </c>
      <c r="B95" s="22" t="s">
        <v>599</v>
      </c>
      <c r="C95" s="22" t="s">
        <v>1764</v>
      </c>
      <c r="D95" s="66" t="s">
        <v>1804</v>
      </c>
      <c r="E95" s="69">
        <f t="shared" si="5"/>
        <v>110</v>
      </c>
      <c r="F95" s="69"/>
      <c r="J95">
        <v>30</v>
      </c>
      <c r="K95">
        <v>30</v>
      </c>
      <c r="L95">
        <v>10</v>
      </c>
      <c r="N95">
        <v>20</v>
      </c>
      <c r="R95">
        <v>20</v>
      </c>
    </row>
    <row r="96" spans="1:36" ht="15.75" customHeight="1" x14ac:dyDescent="0.25">
      <c r="A96" s="22" t="s">
        <v>1703</v>
      </c>
      <c r="B96" s="22" t="s">
        <v>1704</v>
      </c>
      <c r="C96" s="22" t="s">
        <v>1764</v>
      </c>
      <c r="D96" s="66" t="s">
        <v>1804</v>
      </c>
      <c r="E96" s="69">
        <f t="shared" si="5"/>
        <v>10</v>
      </c>
      <c r="F96" s="69"/>
      <c r="G96">
        <v>5</v>
      </c>
      <c r="R96">
        <v>5</v>
      </c>
    </row>
    <row r="97" spans="1:19" ht="15.75" customHeight="1" x14ac:dyDescent="0.25">
      <c r="A97" s="22" t="s">
        <v>39</v>
      </c>
      <c r="B97" s="22" t="s">
        <v>40</v>
      </c>
      <c r="C97" s="22" t="s">
        <v>29</v>
      </c>
      <c r="D97" s="66" t="s">
        <v>1804</v>
      </c>
      <c r="E97" s="69">
        <f t="shared" si="5"/>
        <v>1834</v>
      </c>
      <c r="F97" s="69">
        <v>725</v>
      </c>
      <c r="G97">
        <v>200</v>
      </c>
      <c r="I97">
        <v>204</v>
      </c>
      <c r="J97">
        <v>200</v>
      </c>
      <c r="K97">
        <v>100</v>
      </c>
      <c r="L97">
        <v>200</v>
      </c>
      <c r="N97">
        <v>200</v>
      </c>
      <c r="O97">
        <v>5</v>
      </c>
    </row>
    <row r="98" spans="1:19" ht="15.75" hidden="1" customHeight="1" x14ac:dyDescent="0.25">
      <c r="A98" s="22" t="s">
        <v>553</v>
      </c>
      <c r="B98" s="22" t="s">
        <v>554</v>
      </c>
      <c r="C98" s="22" t="s">
        <v>29</v>
      </c>
      <c r="D98" s="66" t="s">
        <v>1804</v>
      </c>
      <c r="E98" s="69">
        <f t="shared" si="5"/>
        <v>0</v>
      </c>
      <c r="F98" s="69"/>
    </row>
    <row r="99" spans="1:19" ht="15.75" customHeight="1" x14ac:dyDescent="0.25">
      <c r="A99" s="22" t="s">
        <v>44</v>
      </c>
      <c r="B99" s="22" t="s">
        <v>45</v>
      </c>
      <c r="C99" s="22" t="s">
        <v>29</v>
      </c>
      <c r="D99" s="66" t="s">
        <v>1804</v>
      </c>
      <c r="E99" s="69">
        <f t="shared" si="5"/>
        <v>1366</v>
      </c>
      <c r="F99" s="69">
        <v>562</v>
      </c>
      <c r="G99">
        <v>100</v>
      </c>
      <c r="I99">
        <v>103</v>
      </c>
      <c r="J99">
        <v>101</v>
      </c>
      <c r="L99">
        <v>100</v>
      </c>
      <c r="N99">
        <v>100</v>
      </c>
      <c r="O99">
        <v>100</v>
      </c>
      <c r="R99">
        <v>100</v>
      </c>
      <c r="S99">
        <v>100</v>
      </c>
    </row>
    <row r="100" spans="1:19" ht="15.75" customHeight="1" x14ac:dyDescent="0.25">
      <c r="A100" s="22" t="s">
        <v>30</v>
      </c>
      <c r="B100" s="22" t="s">
        <v>31</v>
      </c>
      <c r="C100" s="22" t="s">
        <v>29</v>
      </c>
      <c r="D100" s="66" t="s">
        <v>1804</v>
      </c>
      <c r="E100" s="69">
        <f t="shared" si="5"/>
        <v>13532</v>
      </c>
      <c r="F100" s="113">
        <v>2607</v>
      </c>
      <c r="G100">
        <v>1040</v>
      </c>
      <c r="I100">
        <v>1300</v>
      </c>
      <c r="J100">
        <v>1040</v>
      </c>
      <c r="K100">
        <v>1042</v>
      </c>
      <c r="L100">
        <v>1041</v>
      </c>
      <c r="N100">
        <v>1300</v>
      </c>
      <c r="O100">
        <v>1300</v>
      </c>
      <c r="R100">
        <v>1821</v>
      </c>
      <c r="S100">
        <v>1041</v>
      </c>
    </row>
    <row r="101" spans="1:19" ht="15.75" customHeight="1" x14ac:dyDescent="0.25">
      <c r="A101" s="22" t="s">
        <v>553</v>
      </c>
      <c r="B101" s="22" t="s">
        <v>554</v>
      </c>
      <c r="C101" s="22" t="s">
        <v>29</v>
      </c>
      <c r="D101" s="66" t="s">
        <v>1804</v>
      </c>
      <c r="E101" s="69">
        <f t="shared" si="5"/>
        <v>239</v>
      </c>
      <c r="F101" s="69">
        <v>209</v>
      </c>
      <c r="K101">
        <v>30</v>
      </c>
    </row>
    <row r="102" spans="1:19" ht="15.75" customHeight="1" x14ac:dyDescent="0.25">
      <c r="A102" s="22" t="s">
        <v>46</v>
      </c>
      <c r="B102" s="22" t="s">
        <v>47</v>
      </c>
      <c r="C102" s="22" t="s">
        <v>29</v>
      </c>
      <c r="D102" s="66" t="s">
        <v>1804</v>
      </c>
      <c r="E102" s="69">
        <f t="shared" si="5"/>
        <v>1023</v>
      </c>
      <c r="F102" s="69">
        <v>419</v>
      </c>
      <c r="G102">
        <v>103</v>
      </c>
      <c r="J102">
        <v>100</v>
      </c>
      <c r="N102">
        <v>101</v>
      </c>
      <c r="O102">
        <v>100</v>
      </c>
      <c r="R102">
        <v>100</v>
      </c>
      <c r="S102">
        <v>100</v>
      </c>
    </row>
    <row r="103" spans="1:19" ht="15.75" customHeight="1" x14ac:dyDescent="0.25">
      <c r="A103" s="22" t="s">
        <v>32</v>
      </c>
      <c r="B103" s="22" t="s">
        <v>33</v>
      </c>
      <c r="C103" s="22" t="s">
        <v>29</v>
      </c>
      <c r="D103" s="66" t="s">
        <v>1804</v>
      </c>
      <c r="E103" s="69">
        <f>SUM(F103:AJ103)</f>
        <v>8985</v>
      </c>
      <c r="F103" s="69">
        <v>2576</v>
      </c>
      <c r="G103">
        <v>600</v>
      </c>
      <c r="I103">
        <v>602</v>
      </c>
      <c r="J103">
        <v>600</v>
      </c>
      <c r="K103">
        <v>601</v>
      </c>
      <c r="L103">
        <v>600</v>
      </c>
      <c r="N103">
        <v>801</v>
      </c>
      <c r="O103">
        <v>801</v>
      </c>
      <c r="R103">
        <v>1600</v>
      </c>
      <c r="S103">
        <v>204</v>
      </c>
    </row>
    <row r="104" spans="1:19" ht="15.75" customHeight="1" x14ac:dyDescent="0.25">
      <c r="A104" s="22" t="s">
        <v>52</v>
      </c>
      <c r="B104" s="22" t="s">
        <v>53</v>
      </c>
      <c r="C104" s="22" t="s">
        <v>29</v>
      </c>
      <c r="D104" s="66" t="s">
        <v>1804</v>
      </c>
      <c r="E104" s="69">
        <f t="shared" si="5"/>
        <v>471</v>
      </c>
      <c r="F104" s="69">
        <v>55</v>
      </c>
      <c r="G104">
        <v>52</v>
      </c>
      <c r="I104">
        <v>52</v>
      </c>
      <c r="K104">
        <v>52</v>
      </c>
      <c r="L104">
        <v>52</v>
      </c>
      <c r="N104">
        <v>52</v>
      </c>
      <c r="O104">
        <v>52</v>
      </c>
      <c r="R104">
        <v>52</v>
      </c>
      <c r="S104">
        <v>52</v>
      </c>
    </row>
    <row r="105" spans="1:19" ht="15.75" customHeight="1" x14ac:dyDescent="0.25">
      <c r="A105" s="22" t="s">
        <v>48</v>
      </c>
      <c r="B105" s="22" t="s">
        <v>49</v>
      </c>
      <c r="C105" s="22" t="s">
        <v>29</v>
      </c>
      <c r="D105" s="66" t="s">
        <v>1804</v>
      </c>
      <c r="E105" s="69">
        <f t="shared" si="5"/>
        <v>8080</v>
      </c>
      <c r="F105" s="69">
        <v>1314</v>
      </c>
      <c r="G105">
        <v>650</v>
      </c>
      <c r="I105">
        <v>783</v>
      </c>
      <c r="J105">
        <v>781</v>
      </c>
      <c r="K105">
        <v>650</v>
      </c>
      <c r="L105">
        <v>780</v>
      </c>
      <c r="N105">
        <v>782</v>
      </c>
      <c r="O105">
        <v>780</v>
      </c>
      <c r="R105">
        <v>1560</v>
      </c>
    </row>
    <row r="106" spans="1:19" ht="15.75" customHeight="1" x14ac:dyDescent="0.25">
      <c r="A106" s="22" t="s">
        <v>590</v>
      </c>
      <c r="B106" s="22" t="s">
        <v>591</v>
      </c>
      <c r="C106" s="22" t="s">
        <v>29</v>
      </c>
      <c r="D106" s="66" t="s">
        <v>1804</v>
      </c>
      <c r="E106" s="69">
        <f t="shared" si="5"/>
        <v>5</v>
      </c>
      <c r="F106" s="69"/>
      <c r="K106">
        <v>5</v>
      </c>
    </row>
    <row r="107" spans="1:19" ht="15.75" customHeight="1" x14ac:dyDescent="0.25">
      <c r="A107" s="22" t="s">
        <v>34</v>
      </c>
      <c r="B107" s="22" t="s">
        <v>35</v>
      </c>
      <c r="C107" s="22" t="s">
        <v>29</v>
      </c>
      <c r="D107" s="66" t="s">
        <v>1804</v>
      </c>
      <c r="E107" s="69">
        <f t="shared" si="5"/>
        <v>4971</v>
      </c>
      <c r="F107" s="69">
        <v>964</v>
      </c>
      <c r="G107">
        <v>400</v>
      </c>
      <c r="I107">
        <v>600</v>
      </c>
      <c r="J107">
        <v>205</v>
      </c>
      <c r="K107">
        <v>200</v>
      </c>
      <c r="L107">
        <v>600</v>
      </c>
      <c r="N107">
        <v>400</v>
      </c>
      <c r="O107">
        <v>602</v>
      </c>
      <c r="R107">
        <v>1000</v>
      </c>
    </row>
    <row r="108" spans="1:19" ht="15.75" customHeight="1" x14ac:dyDescent="0.25">
      <c r="A108" s="22" t="s">
        <v>548</v>
      </c>
      <c r="B108" s="22" t="s">
        <v>549</v>
      </c>
      <c r="C108" s="22" t="s">
        <v>29</v>
      </c>
      <c r="D108" s="66" t="s">
        <v>1804</v>
      </c>
      <c r="E108" s="69">
        <f t="shared" si="5"/>
        <v>25</v>
      </c>
      <c r="F108" s="69"/>
      <c r="G108">
        <v>20</v>
      </c>
      <c r="J108">
        <v>5</v>
      </c>
    </row>
    <row r="109" spans="1:19" ht="15.75" customHeight="1" x14ac:dyDescent="0.25">
      <c r="A109" s="22" t="s">
        <v>565</v>
      </c>
      <c r="B109" s="22" t="s">
        <v>566</v>
      </c>
      <c r="C109" s="22" t="s">
        <v>29</v>
      </c>
      <c r="D109" s="66" t="s">
        <v>1804</v>
      </c>
      <c r="E109" s="69">
        <f t="shared" si="5"/>
        <v>177</v>
      </c>
      <c r="F109" s="69">
        <v>75</v>
      </c>
      <c r="G109">
        <v>50</v>
      </c>
      <c r="K109">
        <v>32</v>
      </c>
      <c r="L109">
        <v>20</v>
      </c>
    </row>
    <row r="110" spans="1:19" ht="15.75" customHeight="1" x14ac:dyDescent="0.25">
      <c r="A110" s="22" t="s">
        <v>600</v>
      </c>
      <c r="B110" s="22" t="s">
        <v>601</v>
      </c>
      <c r="C110" s="22" t="s">
        <v>1764</v>
      </c>
      <c r="D110" s="66"/>
      <c r="E110" s="69">
        <f t="shared" si="5"/>
        <v>80</v>
      </c>
      <c r="F110" s="69"/>
      <c r="J110">
        <v>30</v>
      </c>
      <c r="K110">
        <v>30</v>
      </c>
      <c r="R110">
        <v>20</v>
      </c>
    </row>
    <row r="111" spans="1:19" ht="15.75" customHeight="1" x14ac:dyDescent="0.25">
      <c r="A111" s="22" t="s">
        <v>1761</v>
      </c>
      <c r="B111" s="22" t="s">
        <v>1762</v>
      </c>
      <c r="C111" s="22" t="s">
        <v>1764</v>
      </c>
      <c r="D111" s="66" t="s">
        <v>1804</v>
      </c>
      <c r="E111" s="69">
        <f t="shared" si="5"/>
        <v>20</v>
      </c>
      <c r="F111" s="69"/>
      <c r="G111">
        <v>5</v>
      </c>
      <c r="K111">
        <v>5</v>
      </c>
      <c r="O111">
        <v>5</v>
      </c>
      <c r="R111">
        <v>5</v>
      </c>
    </row>
    <row r="112" spans="1:19" ht="15.75" customHeight="1" x14ac:dyDescent="0.25">
      <c r="A112" s="22" t="s">
        <v>1715</v>
      </c>
      <c r="B112" s="22" t="s">
        <v>1716</v>
      </c>
      <c r="C112" s="22" t="s">
        <v>29</v>
      </c>
      <c r="D112" s="66" t="s">
        <v>1804</v>
      </c>
      <c r="E112" s="69">
        <f t="shared" si="5"/>
        <v>0</v>
      </c>
      <c r="F112" s="69"/>
    </row>
    <row r="113" spans="1:19" ht="15.75" customHeight="1" x14ac:dyDescent="0.25">
      <c r="A113" s="22" t="s">
        <v>7268</v>
      </c>
      <c r="B113" s="22" t="s">
        <v>561</v>
      </c>
      <c r="C113" s="22" t="s">
        <v>29</v>
      </c>
      <c r="D113" s="66" t="s">
        <v>1804</v>
      </c>
      <c r="E113" s="69">
        <f t="shared" si="5"/>
        <v>0</v>
      </c>
      <c r="F113" s="69"/>
    </row>
    <row r="114" spans="1:19" ht="15.75" customHeight="1" x14ac:dyDescent="0.25">
      <c r="A114" s="22" t="s">
        <v>7269</v>
      </c>
      <c r="B114" s="22" t="s">
        <v>7263</v>
      </c>
      <c r="C114" s="22" t="s">
        <v>29</v>
      </c>
      <c r="D114" s="66" t="s">
        <v>1804</v>
      </c>
      <c r="E114" s="69">
        <f t="shared" si="5"/>
        <v>0</v>
      </c>
      <c r="F114" s="69"/>
    </row>
    <row r="115" spans="1:19" ht="15.75" customHeight="1" x14ac:dyDescent="0.25">
      <c r="A115" s="22" t="s">
        <v>7270</v>
      </c>
      <c r="B115" s="22" t="s">
        <v>7264</v>
      </c>
      <c r="C115" s="22" t="s">
        <v>1764</v>
      </c>
      <c r="D115" s="66" t="s">
        <v>1804</v>
      </c>
      <c r="E115" s="69">
        <f t="shared" si="5"/>
        <v>60</v>
      </c>
      <c r="F115" s="69"/>
      <c r="S115">
        <v>60</v>
      </c>
    </row>
    <row r="116" spans="1:19" ht="15.75" customHeight="1" x14ac:dyDescent="0.25">
      <c r="A116" s="22" t="s">
        <v>7271</v>
      </c>
      <c r="B116" s="22" t="s">
        <v>7265</v>
      </c>
      <c r="C116" s="22" t="s">
        <v>1764</v>
      </c>
      <c r="D116" s="66" t="s">
        <v>1804</v>
      </c>
      <c r="E116" s="69">
        <f t="shared" si="5"/>
        <v>0</v>
      </c>
      <c r="F116" s="69"/>
    </row>
    <row r="117" spans="1:19" ht="15.75" customHeight="1" x14ac:dyDescent="0.25">
      <c r="A117" s="22" t="s">
        <v>7272</v>
      </c>
      <c r="B117" s="22" t="s">
        <v>545</v>
      </c>
      <c r="C117" s="22" t="s">
        <v>29</v>
      </c>
      <c r="D117" s="66" t="s">
        <v>1804</v>
      </c>
      <c r="E117" s="69">
        <f t="shared" si="5"/>
        <v>0</v>
      </c>
      <c r="F117" s="69"/>
    </row>
    <row r="118" spans="1:19" ht="15.75" customHeight="1" x14ac:dyDescent="0.25">
      <c r="A118" s="22" t="s">
        <v>7274</v>
      </c>
      <c r="B118" s="22" t="s">
        <v>7266</v>
      </c>
      <c r="C118" s="22" t="s">
        <v>29</v>
      </c>
      <c r="D118" s="66" t="s">
        <v>1804</v>
      </c>
      <c r="E118" s="69">
        <f t="shared" si="5"/>
        <v>0</v>
      </c>
      <c r="F118" s="69"/>
    </row>
    <row r="119" spans="1:19" ht="15.75" customHeight="1" x14ac:dyDescent="0.25">
      <c r="A119" s="22" t="s">
        <v>7273</v>
      </c>
      <c r="B119" s="22" t="s">
        <v>7267</v>
      </c>
      <c r="C119" s="22" t="s">
        <v>1764</v>
      </c>
      <c r="D119" s="66" t="s">
        <v>1804</v>
      </c>
      <c r="E119" s="69">
        <f t="shared" si="5"/>
        <v>0</v>
      </c>
      <c r="F119" s="69"/>
    </row>
  </sheetData>
  <phoneticPr fontId="17" type="noConversion"/>
  <pageMargins left="0.7" right="0.7" top="0.75" bottom="0.75" header="0.3" footer="0.3"/>
  <pageSetup paperSize="9" orientation="portrait"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4FBC0-0ECD-4F65-9F36-49AB9A900160}">
  <sheetPr codeName="Sheet4"/>
  <dimension ref="A1:AB2512"/>
  <sheetViews>
    <sheetView workbookViewId="0">
      <pane ySplit="1" topLeftCell="A750" activePane="bottomLeft" state="frozen"/>
      <selection pane="bottomLeft" activeCell="B767" sqref="B767"/>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s>
  <sheetData>
    <row r="1" spans="1:18" ht="21" x14ac:dyDescent="0.25">
      <c r="A1" s="53" t="s">
        <v>7236</v>
      </c>
      <c r="B1" s="52" t="s">
        <v>7385</v>
      </c>
      <c r="C1" s="52" t="s">
        <v>1824</v>
      </c>
      <c r="D1" s="52" t="s">
        <v>1825</v>
      </c>
      <c r="E1" s="52" t="s">
        <v>630</v>
      </c>
      <c r="F1" s="35" t="s">
        <v>1806</v>
      </c>
      <c r="G1" s="35" t="s">
        <v>1807</v>
      </c>
      <c r="H1" s="35" t="s">
        <v>1767</v>
      </c>
      <c r="I1" s="35" t="s">
        <v>1808</v>
      </c>
      <c r="J1" s="35" t="s">
        <v>1809</v>
      </c>
      <c r="K1" s="35" t="s">
        <v>22</v>
      </c>
      <c r="L1" s="35" t="s">
        <v>1810</v>
      </c>
      <c r="M1" s="35" t="s">
        <v>1811</v>
      </c>
      <c r="N1" s="36" t="s">
        <v>1812</v>
      </c>
      <c r="O1" s="35" t="s">
        <v>1813</v>
      </c>
      <c r="P1" s="35" t="s">
        <v>1814</v>
      </c>
      <c r="Q1" s="35" t="s">
        <v>1815</v>
      </c>
      <c r="R1" s="35" t="s">
        <v>1816</v>
      </c>
    </row>
    <row r="2" spans="1:18" x14ac:dyDescent="0.25">
      <c r="A2" s="140" t="s">
        <v>1817</v>
      </c>
      <c r="B2" s="140" t="s">
        <v>1818</v>
      </c>
      <c r="C2" s="140" t="s">
        <v>1819</v>
      </c>
      <c r="D2" s="140" t="s">
        <v>1820</v>
      </c>
      <c r="E2" s="140" t="s">
        <v>1821</v>
      </c>
      <c r="F2" s="140"/>
      <c r="G2" s="140" t="s">
        <v>1784</v>
      </c>
      <c r="H2" s="140" t="s">
        <v>1785</v>
      </c>
      <c r="I2" s="140" t="s">
        <v>1822</v>
      </c>
      <c r="J2" s="140" t="s">
        <v>1818</v>
      </c>
      <c r="K2" s="140"/>
      <c r="L2" s="140" t="s">
        <v>1819</v>
      </c>
      <c r="M2" s="140" t="s">
        <v>1823</v>
      </c>
      <c r="N2" s="141">
        <v>60</v>
      </c>
      <c r="O2" s="142" t="b">
        <v>0</v>
      </c>
      <c r="P2" s="140" t="s">
        <v>1824</v>
      </c>
      <c r="Q2" t="s">
        <v>1825</v>
      </c>
      <c r="R2" t="s">
        <v>1826</v>
      </c>
    </row>
    <row r="3" spans="1:18" x14ac:dyDescent="0.25">
      <c r="A3" s="140" t="s">
        <v>1827</v>
      </c>
      <c r="B3" s="140" t="s">
        <v>1828</v>
      </c>
      <c r="C3" s="140"/>
      <c r="D3" s="140" t="s">
        <v>1820</v>
      </c>
      <c r="E3" s="140" t="s">
        <v>1821</v>
      </c>
      <c r="F3" s="140"/>
      <c r="G3" s="140" t="s">
        <v>1784</v>
      </c>
      <c r="H3" s="140" t="s">
        <v>1785</v>
      </c>
      <c r="I3" s="140" t="s">
        <v>1829</v>
      </c>
      <c r="J3" s="140"/>
      <c r="K3" s="140"/>
      <c r="L3" s="140" t="s">
        <v>1830</v>
      </c>
      <c r="M3" s="140" t="s">
        <v>1831</v>
      </c>
      <c r="N3" s="141">
        <v>60</v>
      </c>
      <c r="O3" s="142" t="b">
        <v>0</v>
      </c>
      <c r="P3" s="140" t="s">
        <v>1824</v>
      </c>
      <c r="Q3" t="s">
        <v>1825</v>
      </c>
      <c r="R3" t="s">
        <v>1826</v>
      </c>
    </row>
    <row r="4" spans="1:18" x14ac:dyDescent="0.25">
      <c r="A4" s="140" t="s">
        <v>1832</v>
      </c>
      <c r="B4" s="140" t="s">
        <v>1833</v>
      </c>
      <c r="C4" s="140" t="s">
        <v>1819</v>
      </c>
      <c r="D4" s="140" t="s">
        <v>1820</v>
      </c>
      <c r="E4" s="140" t="s">
        <v>1834</v>
      </c>
      <c r="F4" s="140"/>
      <c r="G4" s="140" t="s">
        <v>70</v>
      </c>
      <c r="H4" s="140" t="s">
        <v>1781</v>
      </c>
      <c r="I4" s="140" t="s">
        <v>1822</v>
      </c>
      <c r="J4" s="140" t="s">
        <v>1833</v>
      </c>
      <c r="K4" s="140" t="s">
        <v>1835</v>
      </c>
      <c r="L4" s="140" t="s">
        <v>1819</v>
      </c>
      <c r="M4" s="140" t="s">
        <v>1835</v>
      </c>
      <c r="N4" s="141">
        <v>60</v>
      </c>
      <c r="O4" s="142" t="b">
        <v>0</v>
      </c>
      <c r="P4" s="140" t="s">
        <v>1824</v>
      </c>
      <c r="Q4" t="s">
        <v>1825</v>
      </c>
      <c r="R4" t="s">
        <v>1826</v>
      </c>
    </row>
    <row r="5" spans="1:18" x14ac:dyDescent="0.25">
      <c r="A5" s="140" t="s">
        <v>1836</v>
      </c>
      <c r="B5" s="140" t="s">
        <v>1837</v>
      </c>
      <c r="C5" s="140" t="s">
        <v>1819</v>
      </c>
      <c r="D5" s="140" t="s">
        <v>1838</v>
      </c>
      <c r="E5" s="140"/>
      <c r="F5" s="140"/>
      <c r="G5" s="140" t="s">
        <v>1786</v>
      </c>
      <c r="H5" s="140" t="s">
        <v>1787</v>
      </c>
      <c r="I5" s="140" t="s">
        <v>1839</v>
      </c>
      <c r="J5" s="140" t="s">
        <v>1837</v>
      </c>
      <c r="K5" s="140" t="s">
        <v>1840</v>
      </c>
      <c r="L5" s="140" t="s">
        <v>1819</v>
      </c>
      <c r="M5" s="140" t="s">
        <v>1840</v>
      </c>
      <c r="N5" s="141">
        <v>60</v>
      </c>
      <c r="O5" s="142" t="b">
        <v>0</v>
      </c>
      <c r="P5" s="140" t="s">
        <v>1824</v>
      </c>
      <c r="Q5" t="s">
        <v>1825</v>
      </c>
      <c r="R5" t="s">
        <v>1826</v>
      </c>
    </row>
    <row r="6" spans="1:18" x14ac:dyDescent="0.25">
      <c r="A6" s="140" t="s">
        <v>1841</v>
      </c>
      <c r="B6" s="140" t="s">
        <v>1842</v>
      </c>
      <c r="C6" s="140"/>
      <c r="D6" s="140" t="s">
        <v>1838</v>
      </c>
      <c r="E6" s="140"/>
      <c r="F6" s="140"/>
      <c r="G6" s="140" t="s">
        <v>1786</v>
      </c>
      <c r="H6" s="140" t="s">
        <v>1787</v>
      </c>
      <c r="I6" s="140" t="s">
        <v>1839</v>
      </c>
      <c r="J6" s="140"/>
      <c r="K6" s="140"/>
      <c r="L6" s="140" t="s">
        <v>1843</v>
      </c>
      <c r="M6" s="140" t="s">
        <v>1844</v>
      </c>
      <c r="N6" s="141">
        <v>60</v>
      </c>
      <c r="O6" s="142" t="b">
        <v>0</v>
      </c>
      <c r="P6" s="140" t="s">
        <v>1824</v>
      </c>
      <c r="Q6" t="s">
        <v>1825</v>
      </c>
      <c r="R6" t="s">
        <v>1826</v>
      </c>
    </row>
    <row r="7" spans="1:18" x14ac:dyDescent="0.25">
      <c r="A7" s="140" t="s">
        <v>1845</v>
      </c>
      <c r="B7" s="140" t="s">
        <v>1846</v>
      </c>
      <c r="C7" s="140"/>
      <c r="D7" s="140" t="s">
        <v>1820</v>
      </c>
      <c r="E7" s="140"/>
      <c r="F7" s="140" t="s">
        <v>1847</v>
      </c>
      <c r="G7" s="140" t="s">
        <v>71</v>
      </c>
      <c r="H7" s="140" t="s">
        <v>1779</v>
      </c>
      <c r="I7" s="140" t="s">
        <v>1848</v>
      </c>
      <c r="J7" s="140"/>
      <c r="K7" s="140"/>
      <c r="L7" s="140" t="s">
        <v>1849</v>
      </c>
      <c r="M7" s="140" t="s">
        <v>1850</v>
      </c>
      <c r="N7" s="141">
        <v>60</v>
      </c>
      <c r="O7" s="142" t="b">
        <v>0</v>
      </c>
      <c r="P7" s="140" t="s">
        <v>1824</v>
      </c>
      <c r="Q7" t="s">
        <v>1825</v>
      </c>
      <c r="R7" t="s">
        <v>1851</v>
      </c>
    </row>
    <row r="8" spans="1:18" x14ac:dyDescent="0.25">
      <c r="A8" s="140" t="s">
        <v>1852</v>
      </c>
      <c r="B8" s="140" t="s">
        <v>1853</v>
      </c>
      <c r="C8" s="140"/>
      <c r="D8" s="140" t="s">
        <v>1820</v>
      </c>
      <c r="E8" s="140"/>
      <c r="F8" s="140"/>
      <c r="G8" s="140" t="s">
        <v>71</v>
      </c>
      <c r="H8" s="140" t="s">
        <v>1779</v>
      </c>
      <c r="I8" s="140" t="s">
        <v>1854</v>
      </c>
      <c r="J8" s="140"/>
      <c r="K8" s="140"/>
      <c r="L8" s="140" t="s">
        <v>1855</v>
      </c>
      <c r="M8" s="140" t="s">
        <v>1856</v>
      </c>
      <c r="N8" s="141"/>
      <c r="O8" s="142" t="b">
        <v>1</v>
      </c>
      <c r="P8" s="140" t="s">
        <v>1824</v>
      </c>
      <c r="Q8" t="s">
        <v>1825</v>
      </c>
      <c r="R8" t="s">
        <v>1852</v>
      </c>
    </row>
    <row r="9" spans="1:18" x14ac:dyDescent="0.25">
      <c r="A9" s="140" t="s">
        <v>1857</v>
      </c>
      <c r="B9" s="140" t="s">
        <v>1858</v>
      </c>
      <c r="C9" s="140" t="s">
        <v>1859</v>
      </c>
      <c r="D9" s="140" t="s">
        <v>1820</v>
      </c>
      <c r="E9" s="140" t="s">
        <v>1860</v>
      </c>
      <c r="F9" s="140"/>
      <c r="G9" s="140" t="s">
        <v>1784</v>
      </c>
      <c r="H9" s="140" t="s">
        <v>1785</v>
      </c>
      <c r="I9" s="140" t="s">
        <v>1854</v>
      </c>
      <c r="J9" s="140"/>
      <c r="K9" s="140"/>
      <c r="L9" s="140" t="s">
        <v>1861</v>
      </c>
      <c r="M9" s="140" t="s">
        <v>1862</v>
      </c>
      <c r="N9" s="141"/>
      <c r="O9" s="142" t="b">
        <v>0</v>
      </c>
      <c r="P9" s="140" t="s">
        <v>1824</v>
      </c>
      <c r="Q9" t="s">
        <v>1825</v>
      </c>
      <c r="R9" t="s">
        <v>1857</v>
      </c>
    </row>
    <row r="10" spans="1:18" x14ac:dyDescent="0.25">
      <c r="A10" s="140" t="s">
        <v>1863</v>
      </c>
      <c r="B10" s="140" t="s">
        <v>1864</v>
      </c>
      <c r="C10" s="140"/>
      <c r="D10" s="140" t="s">
        <v>1865</v>
      </c>
      <c r="E10" s="140"/>
      <c r="F10" s="140"/>
      <c r="G10" s="140"/>
      <c r="H10" s="140"/>
      <c r="I10" s="140"/>
      <c r="J10" s="140"/>
      <c r="K10" s="140"/>
      <c r="L10" s="140" t="s">
        <v>1866</v>
      </c>
      <c r="M10" s="140" t="s">
        <v>1867</v>
      </c>
      <c r="N10" s="141"/>
      <c r="O10" s="142" t="b">
        <v>0</v>
      </c>
      <c r="P10" s="140" t="s">
        <v>1824</v>
      </c>
      <c r="Q10" t="s">
        <v>1825</v>
      </c>
      <c r="R10" t="s">
        <v>1863</v>
      </c>
    </row>
    <row r="11" spans="1:18" x14ac:dyDescent="0.25">
      <c r="A11" s="140" t="s">
        <v>1868</v>
      </c>
      <c r="B11" s="140" t="s">
        <v>1869</v>
      </c>
      <c r="C11" s="140"/>
      <c r="D11" s="140" t="s">
        <v>1820</v>
      </c>
      <c r="E11" s="140"/>
      <c r="F11" s="140"/>
      <c r="G11" s="140"/>
      <c r="H11" s="140"/>
      <c r="I11" s="140" t="s">
        <v>1870</v>
      </c>
      <c r="J11" s="140"/>
      <c r="K11" s="140"/>
      <c r="L11" s="140" t="s">
        <v>1871</v>
      </c>
      <c r="M11" s="140" t="s">
        <v>1872</v>
      </c>
      <c r="N11" s="141">
        <v>60</v>
      </c>
      <c r="O11" s="142" t="b">
        <v>0</v>
      </c>
      <c r="P11" s="140" t="s">
        <v>1824</v>
      </c>
      <c r="Q11" t="s">
        <v>1825</v>
      </c>
      <c r="R11" t="s">
        <v>1868</v>
      </c>
    </row>
    <row r="12" spans="1:18" x14ac:dyDescent="0.25">
      <c r="A12" s="140" t="s">
        <v>540</v>
      </c>
      <c r="B12" s="140" t="s">
        <v>541</v>
      </c>
      <c r="C12" s="140"/>
      <c r="D12" s="140" t="s">
        <v>1820</v>
      </c>
      <c r="E12" s="140"/>
      <c r="F12" s="140"/>
      <c r="G12" s="140"/>
      <c r="H12" s="140"/>
      <c r="I12" s="140" t="s">
        <v>1870</v>
      </c>
      <c r="J12" s="140" t="s">
        <v>1819</v>
      </c>
      <c r="K12" s="140"/>
      <c r="L12" s="140" t="s">
        <v>1873</v>
      </c>
      <c r="M12" s="140" t="s">
        <v>1874</v>
      </c>
      <c r="N12" s="141">
        <v>60</v>
      </c>
      <c r="O12" s="142" t="b">
        <v>0</v>
      </c>
      <c r="P12" s="140" t="s">
        <v>1824</v>
      </c>
      <c r="Q12" t="s">
        <v>1825</v>
      </c>
      <c r="R12" t="s">
        <v>1868</v>
      </c>
    </row>
    <row r="13" spans="1:18" x14ac:dyDescent="0.25">
      <c r="A13" s="140" t="s">
        <v>1875</v>
      </c>
      <c r="B13" s="140" t="s">
        <v>1876</v>
      </c>
      <c r="C13" s="140" t="s">
        <v>1819</v>
      </c>
      <c r="D13" s="140" t="s">
        <v>1820</v>
      </c>
      <c r="E13" s="140" t="s">
        <v>1821</v>
      </c>
      <c r="F13" s="140"/>
      <c r="G13" s="140" t="s">
        <v>1788</v>
      </c>
      <c r="H13" s="140" t="s">
        <v>1789</v>
      </c>
      <c r="I13" s="140" t="s">
        <v>1877</v>
      </c>
      <c r="J13" s="140" t="s">
        <v>1878</v>
      </c>
      <c r="K13" s="140" t="s">
        <v>1879</v>
      </c>
      <c r="L13" s="140" t="s">
        <v>1819</v>
      </c>
      <c r="M13" s="140" t="s">
        <v>1880</v>
      </c>
      <c r="N13" s="141">
        <v>60</v>
      </c>
      <c r="O13" s="142" t="b">
        <v>0</v>
      </c>
      <c r="P13" s="140" t="s">
        <v>1824</v>
      </c>
      <c r="Q13" t="s">
        <v>1825</v>
      </c>
      <c r="R13" t="s">
        <v>1868</v>
      </c>
    </row>
    <row r="14" spans="1:18" x14ac:dyDescent="0.25">
      <c r="A14" s="140" t="s">
        <v>1881</v>
      </c>
      <c r="B14" s="140" t="s">
        <v>1882</v>
      </c>
      <c r="C14" s="140" t="s">
        <v>1819</v>
      </c>
      <c r="D14" s="140" t="s">
        <v>1820</v>
      </c>
      <c r="E14" s="140" t="s">
        <v>1883</v>
      </c>
      <c r="F14" s="140"/>
      <c r="G14" s="140" t="s">
        <v>1788</v>
      </c>
      <c r="H14" s="140" t="s">
        <v>1789</v>
      </c>
      <c r="I14" s="140" t="s">
        <v>1877</v>
      </c>
      <c r="J14" s="140" t="s">
        <v>1884</v>
      </c>
      <c r="K14" s="140" t="s">
        <v>1885</v>
      </c>
      <c r="L14" s="140" t="s">
        <v>1819</v>
      </c>
      <c r="M14" s="140" t="s">
        <v>1885</v>
      </c>
      <c r="N14" s="141">
        <v>60</v>
      </c>
      <c r="O14" s="142" t="b">
        <v>0</v>
      </c>
      <c r="P14" s="140" t="s">
        <v>1824</v>
      </c>
      <c r="Q14" t="s">
        <v>1825</v>
      </c>
      <c r="R14" t="s">
        <v>1868</v>
      </c>
    </row>
    <row r="15" spans="1:18" x14ac:dyDescent="0.25">
      <c r="A15" s="140" t="s">
        <v>1886</v>
      </c>
      <c r="B15" s="140" t="s">
        <v>1887</v>
      </c>
      <c r="C15" s="140" t="s">
        <v>1819</v>
      </c>
      <c r="D15" s="140" t="s">
        <v>1820</v>
      </c>
      <c r="E15" s="140" t="s">
        <v>1888</v>
      </c>
      <c r="F15" s="140"/>
      <c r="G15" s="140" t="s">
        <v>1788</v>
      </c>
      <c r="H15" s="140" t="s">
        <v>1789</v>
      </c>
      <c r="I15" s="140" t="s">
        <v>1877</v>
      </c>
      <c r="J15" s="140" t="s">
        <v>1887</v>
      </c>
      <c r="K15" s="140" t="s">
        <v>1889</v>
      </c>
      <c r="L15" s="140" t="s">
        <v>1819</v>
      </c>
      <c r="M15" s="140" t="s">
        <v>1889</v>
      </c>
      <c r="N15" s="141">
        <v>60</v>
      </c>
      <c r="O15" s="142" t="b">
        <v>0</v>
      </c>
      <c r="P15" s="140" t="s">
        <v>1824</v>
      </c>
      <c r="Q15" t="s">
        <v>1825</v>
      </c>
      <c r="R15" t="s">
        <v>1868</v>
      </c>
    </row>
    <row r="16" spans="1:18" x14ac:dyDescent="0.25">
      <c r="A16" s="140" t="s">
        <v>1890</v>
      </c>
      <c r="B16" s="140" t="s">
        <v>1891</v>
      </c>
      <c r="C16" s="140"/>
      <c r="D16" s="140" t="s">
        <v>1892</v>
      </c>
      <c r="E16" s="140"/>
      <c r="F16" s="140"/>
      <c r="G16" s="140"/>
      <c r="H16" s="140"/>
      <c r="I16" s="140" t="s">
        <v>1877</v>
      </c>
      <c r="J16" s="140" t="s">
        <v>1893</v>
      </c>
      <c r="K16" s="140" t="s">
        <v>1894</v>
      </c>
      <c r="L16" s="140" t="s">
        <v>1819</v>
      </c>
      <c r="M16" s="140" t="s">
        <v>1894</v>
      </c>
      <c r="N16" s="141">
        <v>60</v>
      </c>
      <c r="O16" s="142" t="b">
        <v>0</v>
      </c>
      <c r="P16" s="140" t="s">
        <v>1824</v>
      </c>
      <c r="Q16" t="s">
        <v>1825</v>
      </c>
      <c r="R16" t="s">
        <v>1868</v>
      </c>
    </row>
    <row r="17" spans="1:18" x14ac:dyDescent="0.25">
      <c r="A17" s="140" t="s">
        <v>1895</v>
      </c>
      <c r="B17" s="140" t="s">
        <v>1896</v>
      </c>
      <c r="C17" s="140" t="s">
        <v>1819</v>
      </c>
      <c r="D17" s="140" t="s">
        <v>1820</v>
      </c>
      <c r="E17" s="140" t="s">
        <v>1860</v>
      </c>
      <c r="F17" s="140"/>
      <c r="G17" s="140" t="s">
        <v>1788</v>
      </c>
      <c r="H17" s="140" t="s">
        <v>1789</v>
      </c>
      <c r="I17" s="140" t="s">
        <v>1877</v>
      </c>
      <c r="J17" s="140" t="s">
        <v>1896</v>
      </c>
      <c r="K17" s="140" t="s">
        <v>1897</v>
      </c>
      <c r="L17" s="140" t="s">
        <v>1819</v>
      </c>
      <c r="M17" s="140" t="s">
        <v>1897</v>
      </c>
      <c r="N17" s="141">
        <v>60</v>
      </c>
      <c r="O17" s="142" t="b">
        <v>0</v>
      </c>
      <c r="P17" s="140" t="s">
        <v>1824</v>
      </c>
      <c r="Q17" t="s">
        <v>1825</v>
      </c>
      <c r="R17" t="s">
        <v>1868</v>
      </c>
    </row>
    <row r="18" spans="1:18" x14ac:dyDescent="0.25">
      <c r="A18" s="140" t="s">
        <v>1898</v>
      </c>
      <c r="B18" s="140" t="s">
        <v>1899</v>
      </c>
      <c r="C18" s="140"/>
      <c r="D18" s="140" t="s">
        <v>1838</v>
      </c>
      <c r="E18" s="140"/>
      <c r="F18" s="140"/>
      <c r="G18" s="140"/>
      <c r="H18" s="140"/>
      <c r="I18" s="140" t="s">
        <v>1877</v>
      </c>
      <c r="J18" s="140" t="s">
        <v>1900</v>
      </c>
      <c r="K18" s="140" t="s">
        <v>1901</v>
      </c>
      <c r="L18" s="140" t="s">
        <v>1819</v>
      </c>
      <c r="M18" s="140" t="s">
        <v>1901</v>
      </c>
      <c r="N18" s="141">
        <v>60</v>
      </c>
      <c r="O18" s="142" t="b">
        <v>0</v>
      </c>
      <c r="P18" s="140" t="s">
        <v>1824</v>
      </c>
      <c r="Q18" t="s">
        <v>1825</v>
      </c>
      <c r="R18" t="s">
        <v>1868</v>
      </c>
    </row>
    <row r="19" spans="1:18" x14ac:dyDescent="0.25">
      <c r="A19" s="140" t="s">
        <v>1902</v>
      </c>
      <c r="B19" s="140" t="s">
        <v>1903</v>
      </c>
      <c r="C19" s="140"/>
      <c r="D19" s="140" t="s">
        <v>1904</v>
      </c>
      <c r="E19" s="140"/>
      <c r="F19" s="140"/>
      <c r="G19" s="140"/>
      <c r="H19" s="140"/>
      <c r="I19" s="140" t="s">
        <v>1877</v>
      </c>
      <c r="J19" s="140" t="s">
        <v>1905</v>
      </c>
      <c r="K19" s="140" t="s">
        <v>1906</v>
      </c>
      <c r="L19" s="140" t="s">
        <v>1819</v>
      </c>
      <c r="M19" s="140" t="s">
        <v>1906</v>
      </c>
      <c r="N19" s="141">
        <v>60</v>
      </c>
      <c r="O19" s="142" t="b">
        <v>0</v>
      </c>
      <c r="P19" s="140" t="s">
        <v>1824</v>
      </c>
      <c r="Q19" t="s">
        <v>1825</v>
      </c>
      <c r="R19" t="s">
        <v>1868</v>
      </c>
    </row>
    <row r="20" spans="1:18" x14ac:dyDescent="0.25">
      <c r="A20" s="140" t="s">
        <v>1907</v>
      </c>
      <c r="B20" s="140" t="s">
        <v>1908</v>
      </c>
      <c r="C20" s="140" t="s">
        <v>1909</v>
      </c>
      <c r="D20" s="140" t="s">
        <v>1838</v>
      </c>
      <c r="E20" s="140"/>
      <c r="F20" s="140"/>
      <c r="G20" s="140"/>
      <c r="H20" s="140"/>
      <c r="I20" s="140" t="s">
        <v>1877</v>
      </c>
      <c r="J20" s="140" t="s">
        <v>1908</v>
      </c>
      <c r="K20" s="140" t="s">
        <v>1910</v>
      </c>
      <c r="L20" s="140" t="s">
        <v>1819</v>
      </c>
      <c r="M20" s="140" t="s">
        <v>1910</v>
      </c>
      <c r="N20" s="141">
        <v>60</v>
      </c>
      <c r="O20" s="142" t="b">
        <v>0</v>
      </c>
      <c r="P20" s="140" t="s">
        <v>1824</v>
      </c>
      <c r="Q20" t="s">
        <v>1825</v>
      </c>
      <c r="R20" t="s">
        <v>1868</v>
      </c>
    </row>
    <row r="21" spans="1:18" x14ac:dyDescent="0.25">
      <c r="A21" s="140" t="s">
        <v>1911</v>
      </c>
      <c r="B21" s="140" t="s">
        <v>1912</v>
      </c>
      <c r="C21" s="140"/>
      <c r="D21" s="140" t="s">
        <v>1820</v>
      </c>
      <c r="E21" s="140" t="s">
        <v>1913</v>
      </c>
      <c r="F21" s="140"/>
      <c r="G21" s="140" t="s">
        <v>71</v>
      </c>
      <c r="H21" s="140" t="s">
        <v>1779</v>
      </c>
      <c r="I21" s="140" t="s">
        <v>1877</v>
      </c>
      <c r="J21" s="140" t="s">
        <v>1914</v>
      </c>
      <c r="K21" s="140" t="s">
        <v>1915</v>
      </c>
      <c r="L21" s="140" t="s">
        <v>1819</v>
      </c>
      <c r="M21" s="140" t="s">
        <v>1915</v>
      </c>
      <c r="N21" s="141">
        <v>60</v>
      </c>
      <c r="O21" s="142" t="b">
        <v>0</v>
      </c>
      <c r="P21" s="140" t="s">
        <v>1824</v>
      </c>
      <c r="Q21" t="s">
        <v>1825</v>
      </c>
      <c r="R21" t="s">
        <v>1868</v>
      </c>
    </row>
    <row r="22" spans="1:18" x14ac:dyDescent="0.25">
      <c r="A22" s="140" t="s">
        <v>1916</v>
      </c>
      <c r="B22" s="140" t="s">
        <v>1917</v>
      </c>
      <c r="C22" s="140" t="s">
        <v>1819</v>
      </c>
      <c r="D22" s="140" t="s">
        <v>1820</v>
      </c>
      <c r="E22" s="140" t="s">
        <v>1913</v>
      </c>
      <c r="F22" s="140"/>
      <c r="G22" s="140" t="s">
        <v>71</v>
      </c>
      <c r="H22" s="140" t="s">
        <v>1779</v>
      </c>
      <c r="I22" s="140" t="s">
        <v>1877</v>
      </c>
      <c r="J22" s="140" t="s">
        <v>1917</v>
      </c>
      <c r="K22" s="140" t="s">
        <v>1918</v>
      </c>
      <c r="L22" s="140" t="s">
        <v>1819</v>
      </c>
      <c r="M22" s="140" t="s">
        <v>1919</v>
      </c>
      <c r="N22" s="141">
        <v>60</v>
      </c>
      <c r="O22" s="142" t="b">
        <v>0</v>
      </c>
      <c r="P22" s="140" t="s">
        <v>1824</v>
      </c>
      <c r="Q22" t="s">
        <v>1825</v>
      </c>
      <c r="R22" t="s">
        <v>1868</v>
      </c>
    </row>
    <row r="23" spans="1:18" x14ac:dyDescent="0.25">
      <c r="A23" s="140" t="s">
        <v>1920</v>
      </c>
      <c r="B23" s="140" t="s">
        <v>1921</v>
      </c>
      <c r="C23" s="140" t="s">
        <v>1819</v>
      </c>
      <c r="D23" s="140" t="s">
        <v>1820</v>
      </c>
      <c r="E23" s="140" t="s">
        <v>1913</v>
      </c>
      <c r="F23" s="140"/>
      <c r="G23" s="140" t="s">
        <v>71</v>
      </c>
      <c r="H23" s="140" t="s">
        <v>1779</v>
      </c>
      <c r="I23" s="140" t="s">
        <v>1877</v>
      </c>
      <c r="J23" s="140" t="s">
        <v>1921</v>
      </c>
      <c r="K23" s="140" t="s">
        <v>1922</v>
      </c>
      <c r="L23" s="140" t="s">
        <v>1819</v>
      </c>
      <c r="M23" s="140" t="s">
        <v>1922</v>
      </c>
      <c r="N23" s="141">
        <v>60</v>
      </c>
      <c r="O23" s="142" t="b">
        <v>0</v>
      </c>
      <c r="P23" s="140" t="s">
        <v>1824</v>
      </c>
      <c r="Q23" t="s">
        <v>1825</v>
      </c>
      <c r="R23" t="s">
        <v>1868</v>
      </c>
    </row>
    <row r="24" spans="1:18" x14ac:dyDescent="0.25">
      <c r="A24" s="140" t="s">
        <v>1923</v>
      </c>
      <c r="B24" s="140" t="s">
        <v>1924</v>
      </c>
      <c r="C24" s="140" t="s">
        <v>1819</v>
      </c>
      <c r="D24" s="140" t="s">
        <v>1820</v>
      </c>
      <c r="E24" s="140" t="s">
        <v>1913</v>
      </c>
      <c r="F24" s="140"/>
      <c r="G24" s="140" t="s">
        <v>71</v>
      </c>
      <c r="H24" s="140" t="s">
        <v>1779</v>
      </c>
      <c r="I24" s="140" t="s">
        <v>1877</v>
      </c>
      <c r="J24" s="140" t="s">
        <v>1924</v>
      </c>
      <c r="K24" s="140" t="s">
        <v>1925</v>
      </c>
      <c r="L24" s="140" t="s">
        <v>1819</v>
      </c>
      <c r="M24" s="140" t="s">
        <v>1925</v>
      </c>
      <c r="N24" s="141">
        <v>60</v>
      </c>
      <c r="O24" s="142" t="b">
        <v>0</v>
      </c>
      <c r="P24" s="140" t="s">
        <v>1824</v>
      </c>
      <c r="Q24" t="s">
        <v>1825</v>
      </c>
      <c r="R24" t="s">
        <v>1868</v>
      </c>
    </row>
    <row r="25" spans="1:18" x14ac:dyDescent="0.25">
      <c r="A25" s="140" t="s">
        <v>1926</v>
      </c>
      <c r="B25" s="140" t="s">
        <v>1927</v>
      </c>
      <c r="C25" s="140" t="s">
        <v>1819</v>
      </c>
      <c r="D25" s="140" t="s">
        <v>1820</v>
      </c>
      <c r="E25" s="140" t="s">
        <v>1928</v>
      </c>
      <c r="F25" s="140"/>
      <c r="G25" s="140" t="s">
        <v>70</v>
      </c>
      <c r="H25" s="140" t="s">
        <v>1781</v>
      </c>
      <c r="I25" s="140" t="s">
        <v>1877</v>
      </c>
      <c r="J25" s="140" t="s">
        <v>1927</v>
      </c>
      <c r="K25" s="140" t="s">
        <v>1929</v>
      </c>
      <c r="L25" s="140" t="s">
        <v>1819</v>
      </c>
      <c r="M25" s="140" t="s">
        <v>1929</v>
      </c>
      <c r="N25" s="141">
        <v>60</v>
      </c>
      <c r="O25" s="142" t="b">
        <v>0</v>
      </c>
      <c r="P25" s="140" t="s">
        <v>1824</v>
      </c>
      <c r="Q25" t="s">
        <v>1825</v>
      </c>
      <c r="R25" t="s">
        <v>1868</v>
      </c>
    </row>
    <row r="26" spans="1:18" x14ac:dyDescent="0.25">
      <c r="A26" s="140" t="s">
        <v>1930</v>
      </c>
      <c r="B26" s="140" t="s">
        <v>1931</v>
      </c>
      <c r="C26" s="140" t="s">
        <v>1819</v>
      </c>
      <c r="D26" s="140" t="s">
        <v>1820</v>
      </c>
      <c r="E26" s="140" t="s">
        <v>1932</v>
      </c>
      <c r="F26" s="140"/>
      <c r="G26" s="140" t="s">
        <v>71</v>
      </c>
      <c r="H26" s="140" t="s">
        <v>1779</v>
      </c>
      <c r="I26" s="140" t="s">
        <v>1877</v>
      </c>
      <c r="J26" s="140" t="s">
        <v>1933</v>
      </c>
      <c r="K26" s="140" t="s">
        <v>1934</v>
      </c>
      <c r="L26" s="140" t="s">
        <v>1819</v>
      </c>
      <c r="M26" s="140" t="s">
        <v>1934</v>
      </c>
      <c r="N26" s="141">
        <v>60</v>
      </c>
      <c r="O26" s="142" t="b">
        <v>0</v>
      </c>
      <c r="P26" s="140" t="s">
        <v>1824</v>
      </c>
      <c r="Q26" t="s">
        <v>1825</v>
      </c>
      <c r="R26" t="s">
        <v>1868</v>
      </c>
    </row>
    <row r="27" spans="1:18" x14ac:dyDescent="0.25">
      <c r="A27" s="140" t="s">
        <v>1935</v>
      </c>
      <c r="B27" s="140" t="s">
        <v>1936</v>
      </c>
      <c r="C27" s="140" t="s">
        <v>1819</v>
      </c>
      <c r="D27" s="140" t="s">
        <v>1820</v>
      </c>
      <c r="E27" s="140" t="s">
        <v>1888</v>
      </c>
      <c r="F27" s="140"/>
      <c r="G27" s="140" t="s">
        <v>1788</v>
      </c>
      <c r="H27" s="140" t="s">
        <v>1789</v>
      </c>
      <c r="I27" s="140" t="s">
        <v>1870</v>
      </c>
      <c r="J27" s="140" t="s">
        <v>1936</v>
      </c>
      <c r="K27" s="140" t="s">
        <v>1937</v>
      </c>
      <c r="L27" s="140" t="s">
        <v>1819</v>
      </c>
      <c r="M27" s="140" t="s">
        <v>1937</v>
      </c>
      <c r="N27" s="141">
        <v>60</v>
      </c>
      <c r="O27" s="142" t="b">
        <v>0</v>
      </c>
      <c r="P27" s="140" t="s">
        <v>1824</v>
      </c>
      <c r="Q27" t="s">
        <v>1825</v>
      </c>
      <c r="R27" t="s">
        <v>1868</v>
      </c>
    </row>
    <row r="28" spans="1:18" x14ac:dyDescent="0.25">
      <c r="A28" s="140" t="s">
        <v>1938</v>
      </c>
      <c r="B28" s="140" t="s">
        <v>1939</v>
      </c>
      <c r="C28" s="140" t="s">
        <v>1819</v>
      </c>
      <c r="D28" s="140" t="s">
        <v>1820</v>
      </c>
      <c r="E28" s="140" t="s">
        <v>1940</v>
      </c>
      <c r="F28" s="140"/>
      <c r="G28" s="140" t="s">
        <v>70</v>
      </c>
      <c r="H28" s="140" t="s">
        <v>1781</v>
      </c>
      <c r="I28" s="140" t="s">
        <v>1877</v>
      </c>
      <c r="J28" s="140" t="s">
        <v>1941</v>
      </c>
      <c r="K28" s="140" t="s">
        <v>1942</v>
      </c>
      <c r="L28" s="140" t="s">
        <v>1819</v>
      </c>
      <c r="M28" s="140" t="s">
        <v>1942</v>
      </c>
      <c r="N28" s="141">
        <v>60</v>
      </c>
      <c r="O28" s="142" t="b">
        <v>0</v>
      </c>
      <c r="P28" s="140" t="s">
        <v>1824</v>
      </c>
      <c r="Q28" t="s">
        <v>1825</v>
      </c>
      <c r="R28" t="s">
        <v>1868</v>
      </c>
    </row>
    <row r="29" spans="1:18" x14ac:dyDescent="0.25">
      <c r="A29" s="140" t="s">
        <v>1943</v>
      </c>
      <c r="B29" s="140" t="s">
        <v>1944</v>
      </c>
      <c r="C29" s="140" t="s">
        <v>1819</v>
      </c>
      <c r="D29" s="140" t="s">
        <v>1820</v>
      </c>
      <c r="E29" s="140" t="s">
        <v>1940</v>
      </c>
      <c r="F29" s="140"/>
      <c r="G29" s="140" t="s">
        <v>70</v>
      </c>
      <c r="H29" s="140" t="s">
        <v>1781</v>
      </c>
      <c r="I29" s="140" t="s">
        <v>1870</v>
      </c>
      <c r="J29" s="140" t="s">
        <v>1945</v>
      </c>
      <c r="K29" s="140" t="s">
        <v>1946</v>
      </c>
      <c r="L29" s="140" t="s">
        <v>1819</v>
      </c>
      <c r="M29" s="140" t="s">
        <v>1946</v>
      </c>
      <c r="N29" s="141">
        <v>60</v>
      </c>
      <c r="O29" s="142" t="b">
        <v>0</v>
      </c>
      <c r="P29" s="140" t="s">
        <v>1824</v>
      </c>
      <c r="Q29" t="s">
        <v>1825</v>
      </c>
      <c r="R29" t="s">
        <v>1868</v>
      </c>
    </row>
    <row r="30" spans="1:18" x14ac:dyDescent="0.25">
      <c r="A30" s="140" t="s">
        <v>1947</v>
      </c>
      <c r="B30" s="140" t="s">
        <v>1948</v>
      </c>
      <c r="C30" s="140" t="s">
        <v>1819</v>
      </c>
      <c r="D30" s="140" t="s">
        <v>1820</v>
      </c>
      <c r="E30" s="140" t="s">
        <v>1860</v>
      </c>
      <c r="F30" s="140"/>
      <c r="G30" s="140" t="s">
        <v>1788</v>
      </c>
      <c r="H30" s="140" t="s">
        <v>1789</v>
      </c>
      <c r="I30" s="140" t="s">
        <v>1870</v>
      </c>
      <c r="J30" s="140" t="s">
        <v>1948</v>
      </c>
      <c r="K30" s="140" t="s">
        <v>1949</v>
      </c>
      <c r="L30" s="140" t="s">
        <v>1819</v>
      </c>
      <c r="M30" s="140" t="s">
        <v>1949</v>
      </c>
      <c r="N30" s="141">
        <v>60</v>
      </c>
      <c r="O30" s="142" t="b">
        <v>0</v>
      </c>
      <c r="P30" s="140" t="s">
        <v>1824</v>
      </c>
      <c r="Q30" t="s">
        <v>1825</v>
      </c>
      <c r="R30" t="s">
        <v>1868</v>
      </c>
    </row>
    <row r="31" spans="1:18" x14ac:dyDescent="0.25">
      <c r="A31" s="140" t="s">
        <v>1950</v>
      </c>
      <c r="B31" s="140" t="s">
        <v>1951</v>
      </c>
      <c r="C31" s="140"/>
      <c r="D31" s="140" t="s">
        <v>1820</v>
      </c>
      <c r="E31" s="140" t="s">
        <v>1834</v>
      </c>
      <c r="F31" s="140" t="s">
        <v>1952</v>
      </c>
      <c r="G31" s="140" t="s">
        <v>70</v>
      </c>
      <c r="H31" s="140" t="s">
        <v>1781</v>
      </c>
      <c r="I31" s="140" t="s">
        <v>1877</v>
      </c>
      <c r="J31" s="140" t="s">
        <v>1953</v>
      </c>
      <c r="K31" s="140" t="s">
        <v>1954</v>
      </c>
      <c r="L31" s="140" t="s">
        <v>1819</v>
      </c>
      <c r="M31" s="140" t="s">
        <v>1954</v>
      </c>
      <c r="N31" s="141">
        <v>60</v>
      </c>
      <c r="O31" s="142" t="b">
        <v>0</v>
      </c>
      <c r="P31" s="140" t="s">
        <v>1824</v>
      </c>
      <c r="Q31" t="s">
        <v>1825</v>
      </c>
      <c r="R31" t="s">
        <v>1868</v>
      </c>
    </row>
    <row r="32" spans="1:18" x14ac:dyDescent="0.25">
      <c r="A32" s="140" t="s">
        <v>1955</v>
      </c>
      <c r="B32" s="140" t="s">
        <v>1956</v>
      </c>
      <c r="C32" s="140" t="s">
        <v>1819</v>
      </c>
      <c r="D32" s="140" t="s">
        <v>1820</v>
      </c>
      <c r="E32" s="140" t="s">
        <v>1957</v>
      </c>
      <c r="F32" s="140"/>
      <c r="G32" s="140" t="s">
        <v>1788</v>
      </c>
      <c r="H32" s="140" t="s">
        <v>1789</v>
      </c>
      <c r="I32" s="140" t="s">
        <v>1870</v>
      </c>
      <c r="J32" s="140" t="s">
        <v>1956</v>
      </c>
      <c r="K32" s="140" t="s">
        <v>1958</v>
      </c>
      <c r="L32" s="140" t="s">
        <v>1819</v>
      </c>
      <c r="M32" s="140" t="s">
        <v>1959</v>
      </c>
      <c r="N32" s="141">
        <v>60</v>
      </c>
      <c r="O32" s="142" t="b">
        <v>0</v>
      </c>
      <c r="P32" s="140" t="s">
        <v>1824</v>
      </c>
      <c r="Q32" t="s">
        <v>1825</v>
      </c>
      <c r="R32" t="s">
        <v>1868</v>
      </c>
    </row>
    <row r="33" spans="1:18" x14ac:dyDescent="0.25">
      <c r="A33" s="140" t="s">
        <v>1960</v>
      </c>
      <c r="B33" s="140" t="s">
        <v>1961</v>
      </c>
      <c r="C33" s="140" t="s">
        <v>1819</v>
      </c>
      <c r="D33" s="140" t="s">
        <v>1820</v>
      </c>
      <c r="E33" s="140" t="s">
        <v>1957</v>
      </c>
      <c r="F33" s="140"/>
      <c r="G33" s="140" t="s">
        <v>1788</v>
      </c>
      <c r="H33" s="140" t="s">
        <v>1789</v>
      </c>
      <c r="I33" s="140" t="s">
        <v>1877</v>
      </c>
      <c r="J33" s="140" t="s">
        <v>1961</v>
      </c>
      <c r="K33" s="140" t="s">
        <v>1962</v>
      </c>
      <c r="L33" s="140" t="s">
        <v>1819</v>
      </c>
      <c r="M33" s="140" t="s">
        <v>1962</v>
      </c>
      <c r="N33" s="141">
        <v>60</v>
      </c>
      <c r="O33" s="142" t="b">
        <v>0</v>
      </c>
      <c r="P33" s="140" t="s">
        <v>1824</v>
      </c>
      <c r="Q33" t="s">
        <v>1825</v>
      </c>
      <c r="R33" t="s">
        <v>1868</v>
      </c>
    </row>
    <row r="34" spans="1:18" x14ac:dyDescent="0.25">
      <c r="A34" s="140" t="s">
        <v>1963</v>
      </c>
      <c r="B34" s="140" t="s">
        <v>1964</v>
      </c>
      <c r="C34" s="140"/>
      <c r="D34" s="140" t="s">
        <v>1820</v>
      </c>
      <c r="E34" s="140" t="s">
        <v>1834</v>
      </c>
      <c r="F34" s="140" t="s">
        <v>1965</v>
      </c>
      <c r="G34" s="140" t="s">
        <v>70</v>
      </c>
      <c r="H34" s="140" t="s">
        <v>1781</v>
      </c>
      <c r="I34" s="140" t="s">
        <v>1877</v>
      </c>
      <c r="J34" s="140" t="s">
        <v>1966</v>
      </c>
      <c r="K34" s="140" t="s">
        <v>1967</v>
      </c>
      <c r="L34" s="140" t="s">
        <v>1819</v>
      </c>
      <c r="M34" s="140" t="s">
        <v>1967</v>
      </c>
      <c r="N34" s="141">
        <v>60</v>
      </c>
      <c r="O34" s="142" t="b">
        <v>0</v>
      </c>
      <c r="P34" s="140" t="s">
        <v>1824</v>
      </c>
      <c r="Q34" t="s">
        <v>1825</v>
      </c>
      <c r="R34" t="s">
        <v>1868</v>
      </c>
    </row>
    <row r="35" spans="1:18" x14ac:dyDescent="0.25">
      <c r="A35" s="140" t="s">
        <v>1968</v>
      </c>
      <c r="B35" s="140" t="s">
        <v>1969</v>
      </c>
      <c r="C35" s="140" t="s">
        <v>1819</v>
      </c>
      <c r="D35" s="140" t="s">
        <v>1820</v>
      </c>
      <c r="E35" s="140" t="s">
        <v>1888</v>
      </c>
      <c r="F35" s="140"/>
      <c r="G35" s="140" t="s">
        <v>1788</v>
      </c>
      <c r="H35" s="140" t="s">
        <v>1789</v>
      </c>
      <c r="I35" s="140" t="s">
        <v>1877</v>
      </c>
      <c r="J35" s="140" t="s">
        <v>1969</v>
      </c>
      <c r="K35" s="140" t="s">
        <v>1970</v>
      </c>
      <c r="L35" s="140" t="s">
        <v>1819</v>
      </c>
      <c r="M35" s="140" t="s">
        <v>1970</v>
      </c>
      <c r="N35" s="141">
        <v>60</v>
      </c>
      <c r="O35" s="142" t="b">
        <v>0</v>
      </c>
      <c r="P35" s="140" t="s">
        <v>1824</v>
      </c>
      <c r="Q35" t="s">
        <v>1825</v>
      </c>
      <c r="R35" t="s">
        <v>1868</v>
      </c>
    </row>
    <row r="36" spans="1:18" x14ac:dyDescent="0.25">
      <c r="A36" s="140" t="s">
        <v>1971</v>
      </c>
      <c r="B36" s="140" t="s">
        <v>1972</v>
      </c>
      <c r="C36" s="140" t="s">
        <v>1819</v>
      </c>
      <c r="D36" s="140" t="s">
        <v>1820</v>
      </c>
      <c r="E36" s="140" t="s">
        <v>1973</v>
      </c>
      <c r="F36" s="140"/>
      <c r="G36" s="140" t="s">
        <v>1784</v>
      </c>
      <c r="H36" s="140" t="s">
        <v>1785</v>
      </c>
      <c r="I36" s="140" t="s">
        <v>1877</v>
      </c>
      <c r="J36" s="140" t="s">
        <v>1972</v>
      </c>
      <c r="K36" s="140" t="s">
        <v>1974</v>
      </c>
      <c r="L36" s="140" t="s">
        <v>1819</v>
      </c>
      <c r="M36" s="140" t="s">
        <v>1974</v>
      </c>
      <c r="N36" s="141">
        <v>60</v>
      </c>
      <c r="O36" s="142" t="b">
        <v>0</v>
      </c>
      <c r="P36" s="140" t="s">
        <v>1824</v>
      </c>
      <c r="Q36" t="s">
        <v>1825</v>
      </c>
      <c r="R36" t="s">
        <v>1868</v>
      </c>
    </row>
    <row r="37" spans="1:18" x14ac:dyDescent="0.25">
      <c r="A37" s="140" t="s">
        <v>1975</v>
      </c>
      <c r="B37" s="140" t="s">
        <v>1976</v>
      </c>
      <c r="C37" s="140" t="s">
        <v>1819</v>
      </c>
      <c r="D37" s="140" t="s">
        <v>1820</v>
      </c>
      <c r="E37" s="140" t="s">
        <v>1932</v>
      </c>
      <c r="F37" s="140"/>
      <c r="G37" s="140" t="s">
        <v>1784</v>
      </c>
      <c r="H37" s="140" t="s">
        <v>1785</v>
      </c>
      <c r="I37" s="140" t="s">
        <v>1877</v>
      </c>
      <c r="J37" s="140" t="s">
        <v>1976</v>
      </c>
      <c r="K37" s="140" t="s">
        <v>1977</v>
      </c>
      <c r="L37" s="140" t="s">
        <v>1819</v>
      </c>
      <c r="M37" s="140" t="s">
        <v>1977</v>
      </c>
      <c r="N37" s="141">
        <v>60</v>
      </c>
      <c r="O37" s="142" t="b">
        <v>0</v>
      </c>
      <c r="P37" s="140" t="s">
        <v>1824</v>
      </c>
      <c r="Q37" t="s">
        <v>1825</v>
      </c>
      <c r="R37" t="s">
        <v>1868</v>
      </c>
    </row>
    <row r="38" spans="1:18" x14ac:dyDescent="0.25">
      <c r="A38" s="140" t="s">
        <v>1978</v>
      </c>
      <c r="B38" s="140" t="s">
        <v>1979</v>
      </c>
      <c r="C38" s="140" t="s">
        <v>1819</v>
      </c>
      <c r="D38" s="140" t="s">
        <v>1820</v>
      </c>
      <c r="E38" s="140" t="s">
        <v>1932</v>
      </c>
      <c r="F38" s="140"/>
      <c r="G38" s="140" t="s">
        <v>71</v>
      </c>
      <c r="H38" s="140" t="s">
        <v>1779</v>
      </c>
      <c r="I38" s="140" t="s">
        <v>1877</v>
      </c>
      <c r="J38" s="140" t="s">
        <v>1979</v>
      </c>
      <c r="K38" s="140" t="s">
        <v>1980</v>
      </c>
      <c r="L38" s="140" t="s">
        <v>1819</v>
      </c>
      <c r="M38" s="140" t="s">
        <v>1980</v>
      </c>
      <c r="N38" s="141">
        <v>60</v>
      </c>
      <c r="O38" s="142" t="b">
        <v>0</v>
      </c>
      <c r="P38" s="140" t="s">
        <v>1824</v>
      </c>
      <c r="Q38" t="s">
        <v>1825</v>
      </c>
      <c r="R38" t="s">
        <v>1868</v>
      </c>
    </row>
    <row r="39" spans="1:18" x14ac:dyDescent="0.25">
      <c r="A39" s="140" t="s">
        <v>1981</v>
      </c>
      <c r="B39" s="140" t="s">
        <v>1982</v>
      </c>
      <c r="C39" s="140" t="s">
        <v>1819</v>
      </c>
      <c r="D39" s="140" t="s">
        <v>1820</v>
      </c>
      <c r="E39" s="140" t="s">
        <v>1957</v>
      </c>
      <c r="F39" s="140"/>
      <c r="G39" s="140" t="s">
        <v>1788</v>
      </c>
      <c r="H39" s="140" t="s">
        <v>1789</v>
      </c>
      <c r="I39" s="140" t="s">
        <v>1877</v>
      </c>
      <c r="J39" s="140" t="s">
        <v>1982</v>
      </c>
      <c r="K39" s="140" t="s">
        <v>1983</v>
      </c>
      <c r="L39" s="140" t="s">
        <v>1819</v>
      </c>
      <c r="M39" s="140" t="s">
        <v>1983</v>
      </c>
      <c r="N39" s="141">
        <v>60</v>
      </c>
      <c r="O39" s="142" t="b">
        <v>0</v>
      </c>
      <c r="P39" s="140" t="s">
        <v>1824</v>
      </c>
      <c r="Q39" t="s">
        <v>1825</v>
      </c>
      <c r="R39" t="s">
        <v>1868</v>
      </c>
    </row>
    <row r="40" spans="1:18" x14ac:dyDescent="0.25">
      <c r="A40" s="140" t="s">
        <v>1984</v>
      </c>
      <c r="B40" s="140" t="s">
        <v>1985</v>
      </c>
      <c r="C40" s="140" t="s">
        <v>1819</v>
      </c>
      <c r="D40" s="140" t="s">
        <v>1820</v>
      </c>
      <c r="E40" s="140" t="s">
        <v>1883</v>
      </c>
      <c r="F40" s="140"/>
      <c r="G40" s="140" t="s">
        <v>1788</v>
      </c>
      <c r="H40" s="140" t="s">
        <v>1789</v>
      </c>
      <c r="I40" s="140" t="s">
        <v>1877</v>
      </c>
      <c r="J40" s="140" t="s">
        <v>1985</v>
      </c>
      <c r="K40" s="140" t="s">
        <v>1986</v>
      </c>
      <c r="L40" s="140" t="s">
        <v>1819</v>
      </c>
      <c r="M40" s="140" t="s">
        <v>1986</v>
      </c>
      <c r="N40" s="141">
        <v>60</v>
      </c>
      <c r="O40" s="142" t="b">
        <v>0</v>
      </c>
      <c r="P40" s="140" t="s">
        <v>1824</v>
      </c>
      <c r="Q40" t="s">
        <v>1825</v>
      </c>
      <c r="R40" t="s">
        <v>1868</v>
      </c>
    </row>
    <row r="41" spans="1:18" x14ac:dyDescent="0.25">
      <c r="A41" s="140" t="s">
        <v>1987</v>
      </c>
      <c r="B41" s="140" t="s">
        <v>1988</v>
      </c>
      <c r="C41" s="140" t="s">
        <v>1819</v>
      </c>
      <c r="D41" s="140" t="s">
        <v>1820</v>
      </c>
      <c r="E41" s="140" t="s">
        <v>1888</v>
      </c>
      <c r="F41" s="140"/>
      <c r="G41" s="140" t="s">
        <v>1788</v>
      </c>
      <c r="H41" s="140" t="s">
        <v>1789</v>
      </c>
      <c r="I41" s="140" t="s">
        <v>1877</v>
      </c>
      <c r="J41" s="140" t="s">
        <v>1988</v>
      </c>
      <c r="K41" s="140" t="s">
        <v>1989</v>
      </c>
      <c r="L41" s="140" t="s">
        <v>1819</v>
      </c>
      <c r="M41" s="140" t="s">
        <v>1989</v>
      </c>
      <c r="N41" s="141">
        <v>60</v>
      </c>
      <c r="O41" s="142" t="b">
        <v>0</v>
      </c>
      <c r="P41" s="140" t="s">
        <v>1824</v>
      </c>
      <c r="Q41" t="s">
        <v>1825</v>
      </c>
      <c r="R41" t="s">
        <v>1868</v>
      </c>
    </row>
    <row r="42" spans="1:18" x14ac:dyDescent="0.25">
      <c r="A42" s="140" t="s">
        <v>1990</v>
      </c>
      <c r="B42" s="140" t="s">
        <v>1991</v>
      </c>
      <c r="C42" s="140" t="s">
        <v>1819</v>
      </c>
      <c r="D42" s="140" t="s">
        <v>1820</v>
      </c>
      <c r="E42" s="140" t="s">
        <v>1913</v>
      </c>
      <c r="F42" s="140"/>
      <c r="G42" s="140" t="s">
        <v>71</v>
      </c>
      <c r="H42" s="140" t="s">
        <v>1779</v>
      </c>
      <c r="I42" s="140" t="s">
        <v>1877</v>
      </c>
      <c r="J42" s="140" t="s">
        <v>1992</v>
      </c>
      <c r="K42" s="140" t="s">
        <v>1993</v>
      </c>
      <c r="L42" s="140" t="s">
        <v>1819</v>
      </c>
      <c r="M42" s="140" t="s">
        <v>1993</v>
      </c>
      <c r="N42" s="141">
        <v>60</v>
      </c>
      <c r="O42" s="142" t="b">
        <v>0</v>
      </c>
      <c r="P42" s="140" t="s">
        <v>1824</v>
      </c>
      <c r="Q42" t="s">
        <v>1825</v>
      </c>
      <c r="R42" t="s">
        <v>1868</v>
      </c>
    </row>
    <row r="43" spans="1:18" x14ac:dyDescent="0.25">
      <c r="A43" s="140" t="s">
        <v>1994</v>
      </c>
      <c r="B43" s="140" t="s">
        <v>1995</v>
      </c>
      <c r="C43" s="140" t="s">
        <v>1819</v>
      </c>
      <c r="D43" s="140" t="s">
        <v>1820</v>
      </c>
      <c r="E43" s="140" t="s">
        <v>1888</v>
      </c>
      <c r="F43" s="140"/>
      <c r="G43" s="140" t="s">
        <v>1788</v>
      </c>
      <c r="H43" s="140" t="s">
        <v>1789</v>
      </c>
      <c r="I43" s="140" t="s">
        <v>1877</v>
      </c>
      <c r="J43" s="140" t="s">
        <v>1996</v>
      </c>
      <c r="K43" s="140" t="s">
        <v>1997</v>
      </c>
      <c r="L43" s="140" t="s">
        <v>1819</v>
      </c>
      <c r="M43" s="140" t="s">
        <v>1997</v>
      </c>
      <c r="N43" s="141">
        <v>60</v>
      </c>
      <c r="O43" s="142" t="b">
        <v>0</v>
      </c>
      <c r="P43" s="140" t="s">
        <v>1824</v>
      </c>
      <c r="Q43" t="s">
        <v>1825</v>
      </c>
      <c r="R43" t="s">
        <v>1868</v>
      </c>
    </row>
    <row r="44" spans="1:18" x14ac:dyDescent="0.25">
      <c r="A44" s="140" t="s">
        <v>1998</v>
      </c>
      <c r="B44" s="140" t="s">
        <v>1999</v>
      </c>
      <c r="C44" s="140" t="s">
        <v>1819</v>
      </c>
      <c r="D44" s="140" t="s">
        <v>1820</v>
      </c>
      <c r="E44" s="140" t="s">
        <v>1932</v>
      </c>
      <c r="F44" s="140"/>
      <c r="G44" s="140" t="s">
        <v>71</v>
      </c>
      <c r="H44" s="140" t="s">
        <v>1779</v>
      </c>
      <c r="I44" s="140" t="s">
        <v>1877</v>
      </c>
      <c r="J44" s="140" t="s">
        <v>1999</v>
      </c>
      <c r="K44" s="140" t="s">
        <v>1999</v>
      </c>
      <c r="L44" s="140" t="s">
        <v>1819</v>
      </c>
      <c r="M44" s="140" t="s">
        <v>1999</v>
      </c>
      <c r="N44" s="141">
        <v>60</v>
      </c>
      <c r="O44" s="142" t="b">
        <v>0</v>
      </c>
      <c r="P44" s="140" t="s">
        <v>1824</v>
      </c>
      <c r="Q44" t="s">
        <v>1825</v>
      </c>
      <c r="R44" t="s">
        <v>1868</v>
      </c>
    </row>
    <row r="45" spans="1:18" x14ac:dyDescent="0.25">
      <c r="A45" s="140" t="s">
        <v>2000</v>
      </c>
      <c r="B45" s="140" t="s">
        <v>2001</v>
      </c>
      <c r="C45" s="140" t="s">
        <v>1819</v>
      </c>
      <c r="D45" s="140" t="s">
        <v>1820</v>
      </c>
      <c r="E45" s="140" t="s">
        <v>1821</v>
      </c>
      <c r="F45" s="140"/>
      <c r="G45" s="140" t="s">
        <v>71</v>
      </c>
      <c r="H45" s="140" t="s">
        <v>1779</v>
      </c>
      <c r="I45" s="140" t="s">
        <v>1877</v>
      </c>
      <c r="J45" s="140" t="s">
        <v>2001</v>
      </c>
      <c r="K45" s="140" t="s">
        <v>2001</v>
      </c>
      <c r="L45" s="140" t="s">
        <v>1819</v>
      </c>
      <c r="M45" s="140" t="s">
        <v>2001</v>
      </c>
      <c r="N45" s="141">
        <v>60</v>
      </c>
      <c r="O45" s="142" t="b">
        <v>0</v>
      </c>
      <c r="P45" s="140" t="s">
        <v>1824</v>
      </c>
      <c r="Q45" t="s">
        <v>1825</v>
      </c>
      <c r="R45" t="s">
        <v>1868</v>
      </c>
    </row>
    <row r="46" spans="1:18" x14ac:dyDescent="0.25">
      <c r="A46" s="140" t="s">
        <v>2002</v>
      </c>
      <c r="B46" s="140" t="s">
        <v>2003</v>
      </c>
      <c r="C46" s="140" t="s">
        <v>1819</v>
      </c>
      <c r="D46" s="140" t="s">
        <v>1820</v>
      </c>
      <c r="E46" s="140" t="s">
        <v>1932</v>
      </c>
      <c r="F46" s="140"/>
      <c r="G46" s="140" t="s">
        <v>71</v>
      </c>
      <c r="H46" s="140" t="s">
        <v>1779</v>
      </c>
      <c r="I46" s="140" t="s">
        <v>1877</v>
      </c>
      <c r="J46" s="140" t="s">
        <v>2004</v>
      </c>
      <c r="K46" s="140" t="s">
        <v>2005</v>
      </c>
      <c r="L46" s="140" t="s">
        <v>1819</v>
      </c>
      <c r="M46" s="140" t="s">
        <v>2005</v>
      </c>
      <c r="N46" s="141">
        <v>60</v>
      </c>
      <c r="O46" s="142" t="b">
        <v>0</v>
      </c>
      <c r="P46" s="140" t="s">
        <v>1824</v>
      </c>
      <c r="Q46" t="s">
        <v>1825</v>
      </c>
      <c r="R46" t="s">
        <v>1868</v>
      </c>
    </row>
    <row r="47" spans="1:18" x14ac:dyDescent="0.25">
      <c r="A47" s="140" t="s">
        <v>2006</v>
      </c>
      <c r="B47" s="140" t="s">
        <v>2007</v>
      </c>
      <c r="C47" s="140" t="s">
        <v>1819</v>
      </c>
      <c r="D47" s="140" t="s">
        <v>1820</v>
      </c>
      <c r="E47" s="140" t="s">
        <v>1888</v>
      </c>
      <c r="F47" s="140"/>
      <c r="G47" s="140" t="s">
        <v>1788</v>
      </c>
      <c r="H47" s="140" t="s">
        <v>1789</v>
      </c>
      <c r="I47" s="140" t="s">
        <v>1877</v>
      </c>
      <c r="J47" s="140" t="s">
        <v>2008</v>
      </c>
      <c r="K47" s="140" t="s">
        <v>2009</v>
      </c>
      <c r="L47" s="140" t="s">
        <v>1819</v>
      </c>
      <c r="M47" s="140" t="s">
        <v>2009</v>
      </c>
      <c r="N47" s="141">
        <v>60</v>
      </c>
      <c r="O47" s="142" t="b">
        <v>0</v>
      </c>
      <c r="P47" s="140" t="s">
        <v>1824</v>
      </c>
      <c r="Q47" t="s">
        <v>1825</v>
      </c>
      <c r="R47" t="s">
        <v>1868</v>
      </c>
    </row>
    <row r="48" spans="1:18" x14ac:dyDescent="0.25">
      <c r="A48" s="140" t="s">
        <v>2010</v>
      </c>
      <c r="B48" s="140" t="s">
        <v>2011</v>
      </c>
      <c r="C48" s="140" t="s">
        <v>1819</v>
      </c>
      <c r="D48" s="140" t="s">
        <v>1820</v>
      </c>
      <c r="E48" s="140" t="s">
        <v>1821</v>
      </c>
      <c r="F48" s="140"/>
      <c r="G48" s="140" t="s">
        <v>1788</v>
      </c>
      <c r="H48" s="140" t="s">
        <v>1789</v>
      </c>
      <c r="I48" s="140" t="s">
        <v>1877</v>
      </c>
      <c r="J48" s="140" t="s">
        <v>2012</v>
      </c>
      <c r="K48" s="140" t="s">
        <v>2012</v>
      </c>
      <c r="L48" s="140" t="s">
        <v>1819</v>
      </c>
      <c r="M48" s="140" t="s">
        <v>2012</v>
      </c>
      <c r="N48" s="141">
        <v>60</v>
      </c>
      <c r="O48" s="142" t="b">
        <v>0</v>
      </c>
      <c r="P48" s="140" t="s">
        <v>1824</v>
      </c>
      <c r="Q48" t="s">
        <v>1825</v>
      </c>
      <c r="R48" t="s">
        <v>1868</v>
      </c>
    </row>
    <row r="49" spans="1:18" x14ac:dyDescent="0.25">
      <c r="A49" s="140" t="s">
        <v>2013</v>
      </c>
      <c r="B49" s="140" t="s">
        <v>2014</v>
      </c>
      <c r="C49" s="140" t="s">
        <v>1819</v>
      </c>
      <c r="D49" s="140" t="s">
        <v>1820</v>
      </c>
      <c r="E49" s="140" t="s">
        <v>1957</v>
      </c>
      <c r="F49" s="140"/>
      <c r="G49" s="140" t="s">
        <v>1788</v>
      </c>
      <c r="H49" s="140" t="s">
        <v>1789</v>
      </c>
      <c r="I49" s="140" t="s">
        <v>1877</v>
      </c>
      <c r="J49" s="140" t="s">
        <v>2014</v>
      </c>
      <c r="K49" s="140" t="s">
        <v>2015</v>
      </c>
      <c r="L49" s="140" t="s">
        <v>1819</v>
      </c>
      <c r="M49" s="140" t="s">
        <v>2015</v>
      </c>
      <c r="N49" s="141">
        <v>60</v>
      </c>
      <c r="O49" s="142" t="b">
        <v>0</v>
      </c>
      <c r="P49" s="140" t="s">
        <v>1824</v>
      </c>
      <c r="Q49" t="s">
        <v>1825</v>
      </c>
      <c r="R49" t="s">
        <v>1868</v>
      </c>
    </row>
    <row r="50" spans="1:18" x14ac:dyDescent="0.25">
      <c r="A50" s="140" t="s">
        <v>2016</v>
      </c>
      <c r="B50" s="140" t="s">
        <v>2017</v>
      </c>
      <c r="C50" s="140" t="s">
        <v>1819</v>
      </c>
      <c r="D50" s="140" t="s">
        <v>1820</v>
      </c>
      <c r="E50" s="140" t="s">
        <v>1888</v>
      </c>
      <c r="F50" s="140"/>
      <c r="G50" s="140" t="s">
        <v>1788</v>
      </c>
      <c r="H50" s="140" t="s">
        <v>1789</v>
      </c>
      <c r="I50" s="140" t="s">
        <v>1877</v>
      </c>
      <c r="J50" s="140" t="s">
        <v>2017</v>
      </c>
      <c r="K50" s="140" t="s">
        <v>2018</v>
      </c>
      <c r="L50" s="140" t="s">
        <v>1819</v>
      </c>
      <c r="M50" s="140" t="s">
        <v>2018</v>
      </c>
      <c r="N50" s="141">
        <v>60</v>
      </c>
      <c r="O50" s="142" t="b">
        <v>0</v>
      </c>
      <c r="P50" s="140" t="s">
        <v>1824</v>
      </c>
      <c r="Q50" t="s">
        <v>1825</v>
      </c>
      <c r="R50" t="s">
        <v>1868</v>
      </c>
    </row>
    <row r="51" spans="1:18" x14ac:dyDescent="0.25">
      <c r="A51" s="140" t="s">
        <v>2019</v>
      </c>
      <c r="B51" s="140" t="s">
        <v>2020</v>
      </c>
      <c r="C51" s="140" t="s">
        <v>1819</v>
      </c>
      <c r="D51" s="140" t="s">
        <v>1820</v>
      </c>
      <c r="E51" s="140" t="s">
        <v>1913</v>
      </c>
      <c r="F51" s="140"/>
      <c r="G51" s="140" t="s">
        <v>71</v>
      </c>
      <c r="H51" s="140" t="s">
        <v>1779</v>
      </c>
      <c r="I51" s="140" t="s">
        <v>1877</v>
      </c>
      <c r="J51" s="140" t="s">
        <v>2020</v>
      </c>
      <c r="K51" s="140" t="s">
        <v>2021</v>
      </c>
      <c r="L51" s="140" t="s">
        <v>1819</v>
      </c>
      <c r="M51" s="140" t="s">
        <v>2021</v>
      </c>
      <c r="N51" s="141">
        <v>60</v>
      </c>
      <c r="O51" s="142" t="b">
        <v>0</v>
      </c>
      <c r="P51" s="140" t="s">
        <v>1824</v>
      </c>
      <c r="Q51" t="s">
        <v>1825</v>
      </c>
      <c r="R51" t="s">
        <v>1868</v>
      </c>
    </row>
    <row r="52" spans="1:18" x14ac:dyDescent="0.25">
      <c r="A52" s="140" t="s">
        <v>2022</v>
      </c>
      <c r="B52" s="140" t="s">
        <v>2023</v>
      </c>
      <c r="C52" s="140" t="s">
        <v>1819</v>
      </c>
      <c r="D52" s="140" t="s">
        <v>1820</v>
      </c>
      <c r="E52" s="140" t="s">
        <v>1913</v>
      </c>
      <c r="F52" s="140"/>
      <c r="G52" s="140" t="s">
        <v>71</v>
      </c>
      <c r="H52" s="140" t="s">
        <v>1779</v>
      </c>
      <c r="I52" s="140" t="s">
        <v>1877</v>
      </c>
      <c r="J52" s="140" t="s">
        <v>2024</v>
      </c>
      <c r="K52" s="140" t="s">
        <v>2025</v>
      </c>
      <c r="L52" s="140" t="s">
        <v>1819</v>
      </c>
      <c r="M52" s="140" t="s">
        <v>2025</v>
      </c>
      <c r="N52" s="141">
        <v>60</v>
      </c>
      <c r="O52" s="142" t="b">
        <v>0</v>
      </c>
      <c r="P52" s="140" t="s">
        <v>1824</v>
      </c>
      <c r="Q52" t="s">
        <v>1825</v>
      </c>
      <c r="R52" t="s">
        <v>1868</v>
      </c>
    </row>
    <row r="53" spans="1:18" x14ac:dyDescent="0.25">
      <c r="A53" s="140" t="s">
        <v>2026</v>
      </c>
      <c r="B53" s="140" t="s">
        <v>2027</v>
      </c>
      <c r="C53" s="140" t="s">
        <v>1819</v>
      </c>
      <c r="D53" s="140" t="s">
        <v>1820</v>
      </c>
      <c r="E53" s="140" t="s">
        <v>1913</v>
      </c>
      <c r="F53" s="140"/>
      <c r="G53" s="140" t="s">
        <v>71</v>
      </c>
      <c r="H53" s="140" t="s">
        <v>1779</v>
      </c>
      <c r="I53" s="140" t="s">
        <v>1877</v>
      </c>
      <c r="J53" s="140" t="s">
        <v>2028</v>
      </c>
      <c r="K53" s="140" t="s">
        <v>2029</v>
      </c>
      <c r="L53" s="140" t="s">
        <v>1819</v>
      </c>
      <c r="M53" s="140" t="s">
        <v>2029</v>
      </c>
      <c r="N53" s="141">
        <v>60</v>
      </c>
      <c r="O53" s="142" t="b">
        <v>0</v>
      </c>
      <c r="P53" s="140" t="s">
        <v>1824</v>
      </c>
      <c r="Q53" t="s">
        <v>1825</v>
      </c>
      <c r="R53" t="s">
        <v>1868</v>
      </c>
    </row>
    <row r="54" spans="1:18" x14ac:dyDescent="0.25">
      <c r="A54" s="140" t="s">
        <v>2030</v>
      </c>
      <c r="B54" s="140" t="s">
        <v>2031</v>
      </c>
      <c r="C54" s="140" t="s">
        <v>1819</v>
      </c>
      <c r="D54" s="140" t="s">
        <v>1820</v>
      </c>
      <c r="E54" s="140" t="s">
        <v>2032</v>
      </c>
      <c r="F54" s="140" t="s">
        <v>2033</v>
      </c>
      <c r="G54" s="140" t="s">
        <v>70</v>
      </c>
      <c r="H54" s="140" t="s">
        <v>1781</v>
      </c>
      <c r="I54" s="140" t="s">
        <v>1877</v>
      </c>
      <c r="J54" s="140" t="s">
        <v>2031</v>
      </c>
      <c r="K54" s="140" t="s">
        <v>2034</v>
      </c>
      <c r="L54" s="140" t="s">
        <v>1819</v>
      </c>
      <c r="M54" s="140" t="s">
        <v>2034</v>
      </c>
      <c r="N54" s="141">
        <v>60</v>
      </c>
      <c r="O54" s="142" t="b">
        <v>0</v>
      </c>
      <c r="P54" s="140" t="s">
        <v>1824</v>
      </c>
      <c r="Q54" t="s">
        <v>1825</v>
      </c>
      <c r="R54" t="s">
        <v>1868</v>
      </c>
    </row>
    <row r="55" spans="1:18" x14ac:dyDescent="0.25">
      <c r="A55" s="140" t="s">
        <v>2035</v>
      </c>
      <c r="B55" s="140" t="s">
        <v>2036</v>
      </c>
      <c r="C55" s="140" t="s">
        <v>1819</v>
      </c>
      <c r="D55" s="140" t="s">
        <v>1820</v>
      </c>
      <c r="E55" s="140" t="s">
        <v>1973</v>
      </c>
      <c r="F55" s="140"/>
      <c r="G55" s="140" t="s">
        <v>71</v>
      </c>
      <c r="H55" s="140" t="s">
        <v>1779</v>
      </c>
      <c r="I55" s="140" t="s">
        <v>1877</v>
      </c>
      <c r="J55" s="140" t="s">
        <v>2037</v>
      </c>
      <c r="K55" s="140" t="s">
        <v>2038</v>
      </c>
      <c r="L55" s="140" t="s">
        <v>1819</v>
      </c>
      <c r="M55" s="140" t="s">
        <v>2038</v>
      </c>
      <c r="N55" s="141">
        <v>60</v>
      </c>
      <c r="O55" s="142" t="b">
        <v>0</v>
      </c>
      <c r="P55" s="140" t="s">
        <v>1824</v>
      </c>
      <c r="Q55" t="s">
        <v>1825</v>
      </c>
      <c r="R55" t="s">
        <v>1868</v>
      </c>
    </row>
    <row r="56" spans="1:18" x14ac:dyDescent="0.25">
      <c r="A56" s="140" t="s">
        <v>2039</v>
      </c>
      <c r="B56" s="140" t="s">
        <v>2040</v>
      </c>
      <c r="C56" s="140" t="s">
        <v>1819</v>
      </c>
      <c r="D56" s="140" t="s">
        <v>1820</v>
      </c>
      <c r="E56" s="140" t="s">
        <v>1888</v>
      </c>
      <c r="F56" s="140"/>
      <c r="G56" s="140" t="s">
        <v>1788</v>
      </c>
      <c r="H56" s="140" t="s">
        <v>1789</v>
      </c>
      <c r="I56" s="140" t="s">
        <v>1877</v>
      </c>
      <c r="J56" s="140" t="s">
        <v>2040</v>
      </c>
      <c r="K56" s="140" t="s">
        <v>2041</v>
      </c>
      <c r="L56" s="140" t="s">
        <v>1819</v>
      </c>
      <c r="M56" s="140" t="s">
        <v>2041</v>
      </c>
      <c r="N56" s="141">
        <v>60</v>
      </c>
      <c r="O56" s="142" t="b">
        <v>0</v>
      </c>
      <c r="P56" s="140" t="s">
        <v>1824</v>
      </c>
      <c r="Q56" t="s">
        <v>1825</v>
      </c>
      <c r="R56" t="s">
        <v>1868</v>
      </c>
    </row>
    <row r="57" spans="1:18" x14ac:dyDescent="0.25">
      <c r="A57" s="140" t="s">
        <v>2042</v>
      </c>
      <c r="B57" s="140" t="s">
        <v>2043</v>
      </c>
      <c r="C57" s="140"/>
      <c r="D57" s="140" t="s">
        <v>1820</v>
      </c>
      <c r="E57" s="140" t="s">
        <v>1821</v>
      </c>
      <c r="F57" s="140"/>
      <c r="G57" s="140" t="s">
        <v>1788</v>
      </c>
      <c r="H57" s="140" t="s">
        <v>1789</v>
      </c>
      <c r="I57" s="140" t="s">
        <v>1877</v>
      </c>
      <c r="J57" s="140" t="s">
        <v>2044</v>
      </c>
      <c r="K57" s="140" t="s">
        <v>2045</v>
      </c>
      <c r="L57" s="140" t="s">
        <v>1819</v>
      </c>
      <c r="M57" s="140" t="s">
        <v>2045</v>
      </c>
      <c r="N57" s="141">
        <v>60</v>
      </c>
      <c r="O57" s="142" t="b">
        <v>0</v>
      </c>
      <c r="P57" s="140" t="s">
        <v>1824</v>
      </c>
      <c r="Q57" t="s">
        <v>1825</v>
      </c>
      <c r="R57" t="s">
        <v>1868</v>
      </c>
    </row>
    <row r="58" spans="1:18" x14ac:dyDescent="0.25">
      <c r="A58" s="140" t="s">
        <v>2046</v>
      </c>
      <c r="B58" s="140" t="s">
        <v>2047</v>
      </c>
      <c r="C58" s="140" t="s">
        <v>1819</v>
      </c>
      <c r="D58" s="140" t="s">
        <v>1820</v>
      </c>
      <c r="E58" s="140" t="s">
        <v>1913</v>
      </c>
      <c r="F58" s="140"/>
      <c r="G58" s="140" t="s">
        <v>71</v>
      </c>
      <c r="H58" s="140" t="s">
        <v>1779</v>
      </c>
      <c r="I58" s="140" t="s">
        <v>1877</v>
      </c>
      <c r="J58" s="140" t="s">
        <v>2047</v>
      </c>
      <c r="K58" s="140" t="s">
        <v>2048</v>
      </c>
      <c r="L58" s="140" t="s">
        <v>1819</v>
      </c>
      <c r="M58" s="140" t="s">
        <v>2048</v>
      </c>
      <c r="N58" s="141">
        <v>60</v>
      </c>
      <c r="O58" s="142" t="b">
        <v>0</v>
      </c>
      <c r="P58" s="140" t="s">
        <v>1824</v>
      </c>
      <c r="Q58" t="s">
        <v>1825</v>
      </c>
      <c r="R58" t="s">
        <v>1868</v>
      </c>
    </row>
    <row r="59" spans="1:18" x14ac:dyDescent="0.25">
      <c r="A59" s="140" t="s">
        <v>2049</v>
      </c>
      <c r="B59" s="140" t="s">
        <v>2050</v>
      </c>
      <c r="C59" s="140"/>
      <c r="D59" s="140" t="s">
        <v>1820</v>
      </c>
      <c r="E59" s="140" t="s">
        <v>1883</v>
      </c>
      <c r="F59" s="140" t="s">
        <v>2051</v>
      </c>
      <c r="G59" s="140" t="s">
        <v>71</v>
      </c>
      <c r="H59" s="140" t="s">
        <v>1779</v>
      </c>
      <c r="I59" s="140" t="s">
        <v>1870</v>
      </c>
      <c r="J59" s="140"/>
      <c r="K59" s="140" t="s">
        <v>2052</v>
      </c>
      <c r="L59" s="140"/>
      <c r="M59" s="140" t="s">
        <v>2052</v>
      </c>
      <c r="N59" s="141">
        <v>60</v>
      </c>
      <c r="O59" s="142" t="b">
        <v>0</v>
      </c>
      <c r="P59" s="140" t="s">
        <v>1824</v>
      </c>
      <c r="Q59" t="s">
        <v>1825</v>
      </c>
      <c r="R59" t="s">
        <v>1868</v>
      </c>
    </row>
    <row r="60" spans="1:18" x14ac:dyDescent="0.25">
      <c r="A60" s="140" t="s">
        <v>2053</v>
      </c>
      <c r="B60" s="140" t="s">
        <v>2054</v>
      </c>
      <c r="C60" s="140" t="s">
        <v>1819</v>
      </c>
      <c r="D60" s="140" t="s">
        <v>1820</v>
      </c>
      <c r="E60" s="140" t="s">
        <v>2055</v>
      </c>
      <c r="F60" s="140"/>
      <c r="G60" s="140" t="s">
        <v>71</v>
      </c>
      <c r="H60" s="140" t="s">
        <v>1779</v>
      </c>
      <c r="I60" s="140" t="s">
        <v>1877</v>
      </c>
      <c r="J60" s="140" t="s">
        <v>2054</v>
      </c>
      <c r="K60" s="140" t="s">
        <v>2054</v>
      </c>
      <c r="L60" s="140" t="s">
        <v>1819</v>
      </c>
      <c r="M60" s="140" t="s">
        <v>2054</v>
      </c>
      <c r="N60" s="141">
        <v>60</v>
      </c>
      <c r="O60" s="142" t="b">
        <v>0</v>
      </c>
      <c r="P60" s="140" t="s">
        <v>1824</v>
      </c>
      <c r="Q60" t="s">
        <v>1825</v>
      </c>
      <c r="R60" t="s">
        <v>1868</v>
      </c>
    </row>
    <row r="61" spans="1:18" x14ac:dyDescent="0.25">
      <c r="A61" s="140" t="s">
        <v>2056</v>
      </c>
      <c r="B61" s="140" t="s">
        <v>2057</v>
      </c>
      <c r="C61" s="140" t="s">
        <v>1819</v>
      </c>
      <c r="D61" s="140" t="s">
        <v>1820</v>
      </c>
      <c r="E61" s="140" t="s">
        <v>1821</v>
      </c>
      <c r="F61" s="140"/>
      <c r="G61" s="140" t="s">
        <v>1788</v>
      </c>
      <c r="H61" s="140" t="s">
        <v>1789</v>
      </c>
      <c r="I61" s="140" t="s">
        <v>1877</v>
      </c>
      <c r="J61" s="140" t="s">
        <v>2058</v>
      </c>
      <c r="K61" s="140" t="s">
        <v>2058</v>
      </c>
      <c r="L61" s="140" t="s">
        <v>1819</v>
      </c>
      <c r="M61" s="140" t="s">
        <v>2058</v>
      </c>
      <c r="N61" s="141">
        <v>60</v>
      </c>
      <c r="O61" s="142" t="b">
        <v>0</v>
      </c>
      <c r="P61" s="140" t="s">
        <v>1824</v>
      </c>
      <c r="Q61" t="s">
        <v>1825</v>
      </c>
      <c r="R61" t="s">
        <v>1868</v>
      </c>
    </row>
    <row r="62" spans="1:18" x14ac:dyDescent="0.25">
      <c r="A62" s="140" t="s">
        <v>2059</v>
      </c>
      <c r="B62" s="140" t="s">
        <v>2060</v>
      </c>
      <c r="C62" s="140" t="s">
        <v>1819</v>
      </c>
      <c r="D62" s="140" t="s">
        <v>1820</v>
      </c>
      <c r="E62" s="140" t="s">
        <v>2055</v>
      </c>
      <c r="F62" s="140"/>
      <c r="G62" s="140" t="s">
        <v>71</v>
      </c>
      <c r="H62" s="140" t="s">
        <v>1779</v>
      </c>
      <c r="I62" s="140" t="s">
        <v>1877</v>
      </c>
      <c r="J62" s="140" t="s">
        <v>2060</v>
      </c>
      <c r="K62" s="140" t="s">
        <v>2060</v>
      </c>
      <c r="L62" s="140" t="s">
        <v>1819</v>
      </c>
      <c r="M62" s="140" t="s">
        <v>2060</v>
      </c>
      <c r="N62" s="141">
        <v>60</v>
      </c>
      <c r="O62" s="142" t="b">
        <v>0</v>
      </c>
      <c r="P62" s="140" t="s">
        <v>1824</v>
      </c>
      <c r="Q62" t="s">
        <v>1825</v>
      </c>
      <c r="R62" t="s">
        <v>1868</v>
      </c>
    </row>
    <row r="63" spans="1:18" x14ac:dyDescent="0.25">
      <c r="A63" s="140" t="s">
        <v>2061</v>
      </c>
      <c r="B63" s="140" t="s">
        <v>2062</v>
      </c>
      <c r="C63" s="140" t="s">
        <v>1819</v>
      </c>
      <c r="D63" s="140" t="s">
        <v>1820</v>
      </c>
      <c r="E63" s="140" t="s">
        <v>1913</v>
      </c>
      <c r="F63" s="140"/>
      <c r="G63" s="140" t="s">
        <v>71</v>
      </c>
      <c r="H63" s="140" t="s">
        <v>1779</v>
      </c>
      <c r="I63" s="140" t="s">
        <v>1877</v>
      </c>
      <c r="J63" s="140" t="s">
        <v>2062</v>
      </c>
      <c r="K63" s="140" t="s">
        <v>2063</v>
      </c>
      <c r="L63" s="140" t="s">
        <v>1819</v>
      </c>
      <c r="M63" s="140" t="s">
        <v>2063</v>
      </c>
      <c r="N63" s="141">
        <v>60</v>
      </c>
      <c r="O63" s="142" t="b">
        <v>0</v>
      </c>
      <c r="P63" s="140" t="s">
        <v>1824</v>
      </c>
      <c r="Q63" t="s">
        <v>1825</v>
      </c>
      <c r="R63" t="s">
        <v>1868</v>
      </c>
    </row>
    <row r="64" spans="1:18" x14ac:dyDescent="0.25">
      <c r="A64" s="140" t="s">
        <v>2064</v>
      </c>
      <c r="B64" s="140" t="s">
        <v>2065</v>
      </c>
      <c r="C64" s="140" t="s">
        <v>1819</v>
      </c>
      <c r="D64" s="140" t="s">
        <v>1820</v>
      </c>
      <c r="E64" s="140" t="s">
        <v>1928</v>
      </c>
      <c r="F64" s="140"/>
      <c r="G64" s="140" t="s">
        <v>70</v>
      </c>
      <c r="H64" s="140" t="s">
        <v>1781</v>
      </c>
      <c r="I64" s="140" t="s">
        <v>1877</v>
      </c>
      <c r="J64" s="140" t="s">
        <v>2065</v>
      </c>
      <c r="K64" s="140" t="s">
        <v>2065</v>
      </c>
      <c r="L64" s="140" t="s">
        <v>1819</v>
      </c>
      <c r="M64" s="140" t="s">
        <v>2065</v>
      </c>
      <c r="N64" s="141">
        <v>60</v>
      </c>
      <c r="O64" s="142" t="b">
        <v>0</v>
      </c>
      <c r="P64" s="140" t="s">
        <v>1824</v>
      </c>
      <c r="Q64" t="s">
        <v>1825</v>
      </c>
      <c r="R64" t="s">
        <v>1868</v>
      </c>
    </row>
    <row r="65" spans="1:18" x14ac:dyDescent="0.25">
      <c r="A65" s="140" t="s">
        <v>2066</v>
      </c>
      <c r="B65" s="140" t="s">
        <v>2067</v>
      </c>
      <c r="C65" s="140" t="s">
        <v>1819</v>
      </c>
      <c r="D65" s="140" t="s">
        <v>1820</v>
      </c>
      <c r="E65" s="140" t="s">
        <v>1888</v>
      </c>
      <c r="F65" s="140"/>
      <c r="G65" s="140" t="s">
        <v>1788</v>
      </c>
      <c r="H65" s="140" t="s">
        <v>1789</v>
      </c>
      <c r="I65" s="140" t="s">
        <v>1877</v>
      </c>
      <c r="J65" s="140" t="s">
        <v>2067</v>
      </c>
      <c r="K65" s="140" t="s">
        <v>2068</v>
      </c>
      <c r="L65" s="140" t="s">
        <v>1819</v>
      </c>
      <c r="M65" s="140" t="s">
        <v>2068</v>
      </c>
      <c r="N65" s="141">
        <v>60</v>
      </c>
      <c r="O65" s="142" t="b">
        <v>0</v>
      </c>
      <c r="P65" s="140" t="s">
        <v>1824</v>
      </c>
      <c r="Q65" t="s">
        <v>1825</v>
      </c>
      <c r="R65" t="s">
        <v>1868</v>
      </c>
    </row>
    <row r="66" spans="1:18" x14ac:dyDescent="0.25">
      <c r="A66" s="140" t="s">
        <v>2069</v>
      </c>
      <c r="B66" s="140" t="s">
        <v>2070</v>
      </c>
      <c r="C66" s="140" t="s">
        <v>1819</v>
      </c>
      <c r="D66" s="140" t="s">
        <v>1820</v>
      </c>
      <c r="E66" s="140" t="s">
        <v>1821</v>
      </c>
      <c r="F66" s="140"/>
      <c r="G66" s="140" t="s">
        <v>71</v>
      </c>
      <c r="H66" s="140" t="s">
        <v>1779</v>
      </c>
      <c r="I66" s="140" t="s">
        <v>1877</v>
      </c>
      <c r="J66" s="140" t="s">
        <v>2070</v>
      </c>
      <c r="K66" s="140" t="s">
        <v>2071</v>
      </c>
      <c r="L66" s="140" t="s">
        <v>1819</v>
      </c>
      <c r="M66" s="140" t="s">
        <v>2071</v>
      </c>
      <c r="N66" s="141">
        <v>60</v>
      </c>
      <c r="O66" s="142" t="b">
        <v>0</v>
      </c>
      <c r="P66" s="140" t="s">
        <v>1824</v>
      </c>
      <c r="Q66" t="s">
        <v>1825</v>
      </c>
      <c r="R66" t="s">
        <v>1868</v>
      </c>
    </row>
    <row r="67" spans="1:18" x14ac:dyDescent="0.25">
      <c r="A67" s="140" t="s">
        <v>2072</v>
      </c>
      <c r="B67" s="140" t="s">
        <v>2073</v>
      </c>
      <c r="C67" s="140" t="s">
        <v>1819</v>
      </c>
      <c r="D67" s="140" t="s">
        <v>1820</v>
      </c>
      <c r="E67" s="140" t="s">
        <v>2074</v>
      </c>
      <c r="F67" s="140"/>
      <c r="G67" s="140" t="s">
        <v>1788</v>
      </c>
      <c r="H67" s="140" t="s">
        <v>1789</v>
      </c>
      <c r="I67" s="140" t="s">
        <v>1877</v>
      </c>
      <c r="J67" s="140" t="s">
        <v>2073</v>
      </c>
      <c r="K67" s="140" t="s">
        <v>2075</v>
      </c>
      <c r="L67" s="140" t="s">
        <v>1819</v>
      </c>
      <c r="M67" s="140" t="s">
        <v>2075</v>
      </c>
      <c r="N67" s="141">
        <v>60</v>
      </c>
      <c r="O67" s="142" t="b">
        <v>0</v>
      </c>
      <c r="P67" s="140" t="s">
        <v>1824</v>
      </c>
      <c r="Q67" t="s">
        <v>1825</v>
      </c>
      <c r="R67" t="s">
        <v>1868</v>
      </c>
    </row>
    <row r="68" spans="1:18" x14ac:dyDescent="0.25">
      <c r="A68" s="140" t="s">
        <v>2076</v>
      </c>
      <c r="B68" s="140" t="s">
        <v>2077</v>
      </c>
      <c r="C68" s="140" t="s">
        <v>1819</v>
      </c>
      <c r="D68" s="140" t="s">
        <v>2078</v>
      </c>
      <c r="E68" s="140" t="s">
        <v>2079</v>
      </c>
      <c r="F68" s="140"/>
      <c r="G68" s="140"/>
      <c r="H68" s="140"/>
      <c r="I68" s="140" t="s">
        <v>1877</v>
      </c>
      <c r="J68" s="140" t="s">
        <v>2080</v>
      </c>
      <c r="K68" s="140" t="s">
        <v>2081</v>
      </c>
      <c r="L68" s="140" t="s">
        <v>1819</v>
      </c>
      <c r="M68" s="140" t="s">
        <v>2082</v>
      </c>
      <c r="N68" s="141">
        <v>60</v>
      </c>
      <c r="O68" s="142" t="b">
        <v>0</v>
      </c>
      <c r="P68" s="140" t="s">
        <v>1824</v>
      </c>
      <c r="Q68" t="s">
        <v>1825</v>
      </c>
      <c r="R68" t="s">
        <v>1868</v>
      </c>
    </row>
    <row r="69" spans="1:18" x14ac:dyDescent="0.25">
      <c r="A69" s="140" t="s">
        <v>2083</v>
      </c>
      <c r="B69" s="140" t="s">
        <v>2084</v>
      </c>
      <c r="C69" s="140" t="s">
        <v>1819</v>
      </c>
      <c r="D69" s="140" t="s">
        <v>1820</v>
      </c>
      <c r="E69" s="140" t="s">
        <v>1883</v>
      </c>
      <c r="F69" s="140"/>
      <c r="G69" s="140" t="s">
        <v>71</v>
      </c>
      <c r="H69" s="140" t="s">
        <v>1779</v>
      </c>
      <c r="I69" s="140" t="s">
        <v>1877</v>
      </c>
      <c r="J69" s="140" t="s">
        <v>2084</v>
      </c>
      <c r="K69" s="140" t="s">
        <v>2085</v>
      </c>
      <c r="L69" s="140" t="s">
        <v>1819</v>
      </c>
      <c r="M69" s="140" t="s">
        <v>2085</v>
      </c>
      <c r="N69" s="141">
        <v>60</v>
      </c>
      <c r="O69" s="142" t="b">
        <v>0</v>
      </c>
      <c r="P69" s="140" t="s">
        <v>1824</v>
      </c>
      <c r="Q69" t="s">
        <v>1825</v>
      </c>
      <c r="R69" t="s">
        <v>1868</v>
      </c>
    </row>
    <row r="70" spans="1:18" x14ac:dyDescent="0.25">
      <c r="A70" s="140" t="s">
        <v>2086</v>
      </c>
      <c r="B70" s="140" t="s">
        <v>2087</v>
      </c>
      <c r="C70" s="140" t="s">
        <v>1819</v>
      </c>
      <c r="D70" s="140" t="s">
        <v>1820</v>
      </c>
      <c r="E70" s="140" t="s">
        <v>2088</v>
      </c>
      <c r="F70" s="140"/>
      <c r="G70" s="140" t="s">
        <v>70</v>
      </c>
      <c r="H70" s="140" t="s">
        <v>1781</v>
      </c>
      <c r="I70" s="140" t="s">
        <v>1877</v>
      </c>
      <c r="J70" s="140" t="s">
        <v>2089</v>
      </c>
      <c r="K70" s="140" t="s">
        <v>2090</v>
      </c>
      <c r="L70" s="140" t="s">
        <v>1819</v>
      </c>
      <c r="M70" s="140" t="s">
        <v>2090</v>
      </c>
      <c r="N70" s="141">
        <v>60</v>
      </c>
      <c r="O70" s="142" t="b">
        <v>0</v>
      </c>
      <c r="P70" s="140" t="s">
        <v>1824</v>
      </c>
      <c r="Q70" t="s">
        <v>1825</v>
      </c>
      <c r="R70" t="s">
        <v>1868</v>
      </c>
    </row>
    <row r="71" spans="1:18" x14ac:dyDescent="0.25">
      <c r="A71" s="140" t="s">
        <v>2091</v>
      </c>
      <c r="B71" s="140" t="s">
        <v>2092</v>
      </c>
      <c r="C71" s="140" t="s">
        <v>1819</v>
      </c>
      <c r="D71" s="140" t="s">
        <v>1820</v>
      </c>
      <c r="E71" s="140" t="s">
        <v>1883</v>
      </c>
      <c r="F71" s="140"/>
      <c r="G71" s="140" t="s">
        <v>71</v>
      </c>
      <c r="H71" s="140" t="s">
        <v>1779</v>
      </c>
      <c r="I71" s="140" t="s">
        <v>1877</v>
      </c>
      <c r="J71" s="140" t="s">
        <v>2093</v>
      </c>
      <c r="K71" s="140" t="s">
        <v>2094</v>
      </c>
      <c r="L71" s="140" t="s">
        <v>1819</v>
      </c>
      <c r="M71" s="140" t="s">
        <v>2094</v>
      </c>
      <c r="N71" s="141">
        <v>60</v>
      </c>
      <c r="O71" s="142" t="b">
        <v>0</v>
      </c>
      <c r="P71" s="140" t="s">
        <v>1824</v>
      </c>
      <c r="Q71" t="s">
        <v>1825</v>
      </c>
      <c r="R71" t="s">
        <v>1868</v>
      </c>
    </row>
    <row r="72" spans="1:18" x14ac:dyDescent="0.25">
      <c r="A72" s="140" t="s">
        <v>2095</v>
      </c>
      <c r="B72" s="140" t="s">
        <v>2096</v>
      </c>
      <c r="C72" s="140" t="s">
        <v>1819</v>
      </c>
      <c r="D72" s="140" t="s">
        <v>1820</v>
      </c>
      <c r="E72" s="140" t="s">
        <v>2055</v>
      </c>
      <c r="F72" s="140"/>
      <c r="G72" s="140" t="s">
        <v>71</v>
      </c>
      <c r="H72" s="140" t="s">
        <v>1779</v>
      </c>
      <c r="I72" s="140" t="s">
        <v>1877</v>
      </c>
      <c r="J72" s="140" t="s">
        <v>2097</v>
      </c>
      <c r="K72" s="140" t="s">
        <v>2098</v>
      </c>
      <c r="L72" s="140" t="s">
        <v>1819</v>
      </c>
      <c r="M72" s="140" t="s">
        <v>2098</v>
      </c>
      <c r="N72" s="141">
        <v>60</v>
      </c>
      <c r="O72" s="142" t="b">
        <v>0</v>
      </c>
      <c r="P72" s="140" t="s">
        <v>1824</v>
      </c>
      <c r="Q72" t="s">
        <v>1825</v>
      </c>
      <c r="R72" t="s">
        <v>1868</v>
      </c>
    </row>
    <row r="73" spans="1:18" x14ac:dyDescent="0.25">
      <c r="A73" s="140" t="s">
        <v>2099</v>
      </c>
      <c r="B73" s="140" t="s">
        <v>2100</v>
      </c>
      <c r="C73" s="140" t="s">
        <v>1819</v>
      </c>
      <c r="D73" s="140" t="s">
        <v>1820</v>
      </c>
      <c r="E73" s="140" t="s">
        <v>1940</v>
      </c>
      <c r="F73" s="140"/>
      <c r="G73" s="140" t="s">
        <v>70</v>
      </c>
      <c r="H73" s="140" t="s">
        <v>1781</v>
      </c>
      <c r="I73" s="140" t="s">
        <v>1877</v>
      </c>
      <c r="J73" s="140" t="s">
        <v>2100</v>
      </c>
      <c r="K73" s="140" t="s">
        <v>2101</v>
      </c>
      <c r="L73" s="140" t="s">
        <v>1819</v>
      </c>
      <c r="M73" s="140" t="s">
        <v>2101</v>
      </c>
      <c r="N73" s="141">
        <v>60</v>
      </c>
      <c r="O73" s="142" t="b">
        <v>0</v>
      </c>
      <c r="P73" s="140" t="s">
        <v>1824</v>
      </c>
      <c r="Q73" t="s">
        <v>1825</v>
      </c>
      <c r="R73" t="s">
        <v>1868</v>
      </c>
    </row>
    <row r="74" spans="1:18" x14ac:dyDescent="0.25">
      <c r="A74" s="140" t="s">
        <v>2102</v>
      </c>
      <c r="B74" s="140" t="s">
        <v>2103</v>
      </c>
      <c r="C74" s="140" t="s">
        <v>1819</v>
      </c>
      <c r="D74" s="140" t="s">
        <v>1820</v>
      </c>
      <c r="E74" s="140" t="s">
        <v>2104</v>
      </c>
      <c r="F74" s="140"/>
      <c r="G74" s="140" t="s">
        <v>1788</v>
      </c>
      <c r="H74" s="140" t="s">
        <v>1789</v>
      </c>
      <c r="I74" s="140" t="s">
        <v>1877</v>
      </c>
      <c r="J74" s="140" t="s">
        <v>2103</v>
      </c>
      <c r="K74" s="140" t="s">
        <v>2105</v>
      </c>
      <c r="L74" s="140" t="s">
        <v>1819</v>
      </c>
      <c r="M74" s="140" t="s">
        <v>2105</v>
      </c>
      <c r="N74" s="141">
        <v>60</v>
      </c>
      <c r="O74" s="142" t="b">
        <v>0</v>
      </c>
      <c r="P74" s="140" t="s">
        <v>1824</v>
      </c>
      <c r="Q74" t="s">
        <v>1825</v>
      </c>
      <c r="R74" t="s">
        <v>1868</v>
      </c>
    </row>
    <row r="75" spans="1:18" x14ac:dyDescent="0.25">
      <c r="A75" s="140" t="s">
        <v>2106</v>
      </c>
      <c r="B75" s="140" t="s">
        <v>2107</v>
      </c>
      <c r="C75" s="140" t="s">
        <v>1819</v>
      </c>
      <c r="D75" s="140" t="s">
        <v>1820</v>
      </c>
      <c r="E75" s="140" t="s">
        <v>1932</v>
      </c>
      <c r="F75" s="140"/>
      <c r="G75" s="140" t="s">
        <v>71</v>
      </c>
      <c r="H75" s="140" t="s">
        <v>1779</v>
      </c>
      <c r="I75" s="140" t="s">
        <v>1877</v>
      </c>
      <c r="J75" s="140" t="s">
        <v>2107</v>
      </c>
      <c r="K75" s="140" t="s">
        <v>2107</v>
      </c>
      <c r="L75" s="140" t="s">
        <v>1819</v>
      </c>
      <c r="M75" s="140" t="s">
        <v>2107</v>
      </c>
      <c r="N75" s="141">
        <v>60</v>
      </c>
      <c r="O75" s="142" t="b">
        <v>0</v>
      </c>
      <c r="P75" s="140" t="s">
        <v>1824</v>
      </c>
      <c r="Q75" t="s">
        <v>1825</v>
      </c>
      <c r="R75" t="s">
        <v>1868</v>
      </c>
    </row>
    <row r="76" spans="1:18" x14ac:dyDescent="0.25">
      <c r="A76" s="140" t="s">
        <v>2108</v>
      </c>
      <c r="B76" s="140" t="s">
        <v>2109</v>
      </c>
      <c r="C76" s="140" t="s">
        <v>1819</v>
      </c>
      <c r="D76" s="140" t="s">
        <v>1820</v>
      </c>
      <c r="E76" s="140" t="s">
        <v>1913</v>
      </c>
      <c r="F76" s="140"/>
      <c r="G76" s="140" t="s">
        <v>71</v>
      </c>
      <c r="H76" s="140" t="s">
        <v>1779</v>
      </c>
      <c r="I76" s="140" t="s">
        <v>1877</v>
      </c>
      <c r="J76" s="140" t="s">
        <v>2110</v>
      </c>
      <c r="K76" s="140" t="s">
        <v>2110</v>
      </c>
      <c r="L76" s="140" t="s">
        <v>1819</v>
      </c>
      <c r="M76" s="140" t="s">
        <v>2110</v>
      </c>
      <c r="N76" s="141">
        <v>60</v>
      </c>
      <c r="O76" s="142" t="b">
        <v>0</v>
      </c>
      <c r="P76" s="140" t="s">
        <v>1824</v>
      </c>
      <c r="Q76" t="s">
        <v>1825</v>
      </c>
      <c r="R76" t="s">
        <v>1868</v>
      </c>
    </row>
    <row r="77" spans="1:18" x14ac:dyDescent="0.25">
      <c r="A77" s="140" t="s">
        <v>2111</v>
      </c>
      <c r="B77" s="140" t="s">
        <v>2112</v>
      </c>
      <c r="C77" s="140" t="s">
        <v>1819</v>
      </c>
      <c r="D77" s="140" t="s">
        <v>1820</v>
      </c>
      <c r="E77" s="140" t="s">
        <v>1932</v>
      </c>
      <c r="F77" s="140"/>
      <c r="G77" s="140" t="s">
        <v>71</v>
      </c>
      <c r="H77" s="140" t="s">
        <v>1779</v>
      </c>
      <c r="I77" s="140" t="s">
        <v>1877</v>
      </c>
      <c r="J77" s="140" t="s">
        <v>2113</v>
      </c>
      <c r="K77" s="140" t="s">
        <v>2113</v>
      </c>
      <c r="L77" s="140" t="s">
        <v>1819</v>
      </c>
      <c r="M77" s="140" t="s">
        <v>2113</v>
      </c>
      <c r="N77" s="141">
        <v>60</v>
      </c>
      <c r="O77" s="142" t="b">
        <v>0</v>
      </c>
      <c r="P77" s="140" t="s">
        <v>1824</v>
      </c>
      <c r="Q77" t="s">
        <v>1825</v>
      </c>
      <c r="R77" t="s">
        <v>1868</v>
      </c>
    </row>
    <row r="78" spans="1:18" x14ac:dyDescent="0.25">
      <c r="A78" s="140" t="s">
        <v>2114</v>
      </c>
      <c r="B78" s="140" t="s">
        <v>2115</v>
      </c>
      <c r="C78" s="140" t="s">
        <v>1819</v>
      </c>
      <c r="D78" s="140" t="s">
        <v>1820</v>
      </c>
      <c r="E78" s="140" t="s">
        <v>1821</v>
      </c>
      <c r="F78" s="140"/>
      <c r="G78" s="140" t="s">
        <v>1788</v>
      </c>
      <c r="H78" s="140" t="s">
        <v>1789</v>
      </c>
      <c r="I78" s="140" t="s">
        <v>1877</v>
      </c>
      <c r="J78" s="140" t="s">
        <v>2116</v>
      </c>
      <c r="K78" s="140" t="s">
        <v>2117</v>
      </c>
      <c r="L78" s="140" t="s">
        <v>1819</v>
      </c>
      <c r="M78" s="140" t="s">
        <v>2117</v>
      </c>
      <c r="N78" s="141">
        <v>60</v>
      </c>
      <c r="O78" s="142" t="b">
        <v>0</v>
      </c>
      <c r="P78" s="140" t="s">
        <v>1824</v>
      </c>
      <c r="Q78" t="s">
        <v>1825</v>
      </c>
      <c r="R78" t="s">
        <v>1868</v>
      </c>
    </row>
    <row r="79" spans="1:18" x14ac:dyDescent="0.25">
      <c r="A79" s="140" t="s">
        <v>2118</v>
      </c>
      <c r="B79" s="140" t="s">
        <v>2119</v>
      </c>
      <c r="C79" s="140" t="s">
        <v>1819</v>
      </c>
      <c r="D79" s="140" t="s">
        <v>1820</v>
      </c>
      <c r="E79" s="140" t="s">
        <v>1932</v>
      </c>
      <c r="F79" s="140" t="s">
        <v>2120</v>
      </c>
      <c r="G79" s="140" t="s">
        <v>71</v>
      </c>
      <c r="H79" s="140" t="s">
        <v>1779</v>
      </c>
      <c r="I79" s="140" t="s">
        <v>1877</v>
      </c>
      <c r="J79" s="140" t="s">
        <v>2119</v>
      </c>
      <c r="K79" s="140" t="s">
        <v>2121</v>
      </c>
      <c r="L79" s="140" t="s">
        <v>1819</v>
      </c>
      <c r="M79" s="140" t="s">
        <v>2121</v>
      </c>
      <c r="N79" s="141">
        <v>60</v>
      </c>
      <c r="O79" s="142" t="b">
        <v>0</v>
      </c>
      <c r="P79" s="140" t="s">
        <v>1824</v>
      </c>
      <c r="Q79" t="s">
        <v>1825</v>
      </c>
      <c r="R79" t="s">
        <v>1868</v>
      </c>
    </row>
    <row r="80" spans="1:18" x14ac:dyDescent="0.25">
      <c r="A80" s="140" t="s">
        <v>2122</v>
      </c>
      <c r="B80" s="140" t="s">
        <v>2123</v>
      </c>
      <c r="C80" s="140" t="s">
        <v>1819</v>
      </c>
      <c r="D80" s="140" t="s">
        <v>1904</v>
      </c>
      <c r="E80" s="140"/>
      <c r="F80" s="140"/>
      <c r="G80" s="140"/>
      <c r="H80" s="140"/>
      <c r="I80" s="140" t="s">
        <v>1877</v>
      </c>
      <c r="J80" s="140" t="s">
        <v>2123</v>
      </c>
      <c r="K80" s="140" t="s">
        <v>2124</v>
      </c>
      <c r="L80" s="140" t="s">
        <v>1819</v>
      </c>
      <c r="M80" s="140" t="s">
        <v>2124</v>
      </c>
      <c r="N80" s="141">
        <v>60</v>
      </c>
      <c r="O80" s="142" t="b">
        <v>0</v>
      </c>
      <c r="P80" s="140" t="s">
        <v>1824</v>
      </c>
      <c r="Q80" t="s">
        <v>1825</v>
      </c>
      <c r="R80" t="s">
        <v>1868</v>
      </c>
    </row>
    <row r="81" spans="1:18" x14ac:dyDescent="0.25">
      <c r="A81" s="140" t="s">
        <v>2125</v>
      </c>
      <c r="B81" s="140" t="s">
        <v>2126</v>
      </c>
      <c r="C81" s="140" t="s">
        <v>1819</v>
      </c>
      <c r="D81" s="140" t="s">
        <v>1820</v>
      </c>
      <c r="E81" s="140" t="s">
        <v>1913</v>
      </c>
      <c r="F81" s="140"/>
      <c r="G81" s="140" t="s">
        <v>71</v>
      </c>
      <c r="H81" s="140" t="s">
        <v>1779</v>
      </c>
      <c r="I81" s="140" t="s">
        <v>1870</v>
      </c>
      <c r="J81" s="140" t="s">
        <v>2127</v>
      </c>
      <c r="K81" s="140" t="s">
        <v>2128</v>
      </c>
      <c r="L81" s="140" t="s">
        <v>1819</v>
      </c>
      <c r="M81" s="140" t="s">
        <v>2128</v>
      </c>
      <c r="N81" s="141">
        <v>60</v>
      </c>
      <c r="O81" s="142" t="b">
        <v>0</v>
      </c>
      <c r="P81" s="140" t="s">
        <v>1824</v>
      </c>
      <c r="Q81" t="s">
        <v>1825</v>
      </c>
      <c r="R81" t="s">
        <v>1868</v>
      </c>
    </row>
    <row r="82" spans="1:18" x14ac:dyDescent="0.25">
      <c r="A82" s="140" t="s">
        <v>2129</v>
      </c>
      <c r="B82" s="140" t="s">
        <v>2130</v>
      </c>
      <c r="C82" s="140" t="s">
        <v>1819</v>
      </c>
      <c r="D82" s="140" t="s">
        <v>1820</v>
      </c>
      <c r="E82" s="140" t="s">
        <v>1821</v>
      </c>
      <c r="F82" s="140"/>
      <c r="G82" s="140" t="s">
        <v>1788</v>
      </c>
      <c r="H82" s="140" t="s">
        <v>1789</v>
      </c>
      <c r="I82" s="140" t="s">
        <v>1870</v>
      </c>
      <c r="J82" s="140" t="s">
        <v>2130</v>
      </c>
      <c r="K82" s="140" t="s">
        <v>2130</v>
      </c>
      <c r="L82" s="140" t="s">
        <v>1819</v>
      </c>
      <c r="M82" s="140" t="s">
        <v>2130</v>
      </c>
      <c r="N82" s="141">
        <v>60</v>
      </c>
      <c r="O82" s="142" t="b">
        <v>0</v>
      </c>
      <c r="P82" s="140" t="s">
        <v>1824</v>
      </c>
      <c r="Q82" t="s">
        <v>1825</v>
      </c>
      <c r="R82" t="s">
        <v>1868</v>
      </c>
    </row>
    <row r="83" spans="1:18" x14ac:dyDescent="0.25">
      <c r="A83" s="140" t="s">
        <v>2131</v>
      </c>
      <c r="B83" s="140" t="s">
        <v>2132</v>
      </c>
      <c r="C83" s="140" t="s">
        <v>1819</v>
      </c>
      <c r="D83" s="140" t="s">
        <v>1820</v>
      </c>
      <c r="E83" s="140" t="s">
        <v>1957</v>
      </c>
      <c r="F83" s="140"/>
      <c r="G83" s="140" t="s">
        <v>1788</v>
      </c>
      <c r="H83" s="140" t="s">
        <v>1789</v>
      </c>
      <c r="I83" s="140" t="s">
        <v>1870</v>
      </c>
      <c r="J83" s="140" t="s">
        <v>2133</v>
      </c>
      <c r="K83" s="140" t="s">
        <v>2134</v>
      </c>
      <c r="L83" s="140" t="s">
        <v>1819</v>
      </c>
      <c r="M83" s="140" t="s">
        <v>2134</v>
      </c>
      <c r="N83" s="141">
        <v>60</v>
      </c>
      <c r="O83" s="142" t="b">
        <v>0</v>
      </c>
      <c r="P83" s="140" t="s">
        <v>1824</v>
      </c>
      <c r="Q83" t="s">
        <v>1825</v>
      </c>
      <c r="R83" t="s">
        <v>1868</v>
      </c>
    </row>
    <row r="84" spans="1:18" x14ac:dyDescent="0.25">
      <c r="A84" s="140" t="s">
        <v>2135</v>
      </c>
      <c r="B84" s="140" t="s">
        <v>2136</v>
      </c>
      <c r="C84" s="140" t="s">
        <v>1819</v>
      </c>
      <c r="D84" s="140" t="s">
        <v>1820</v>
      </c>
      <c r="E84" s="140" t="s">
        <v>1860</v>
      </c>
      <c r="F84" s="140"/>
      <c r="G84" s="140" t="s">
        <v>1788</v>
      </c>
      <c r="H84" s="140" t="s">
        <v>1789</v>
      </c>
      <c r="I84" s="140" t="s">
        <v>1870</v>
      </c>
      <c r="J84" s="140" t="s">
        <v>2137</v>
      </c>
      <c r="K84" s="140" t="s">
        <v>2138</v>
      </c>
      <c r="L84" s="140" t="s">
        <v>1819</v>
      </c>
      <c r="M84" s="140" t="s">
        <v>2138</v>
      </c>
      <c r="N84" s="141">
        <v>60</v>
      </c>
      <c r="O84" s="142" t="b">
        <v>0</v>
      </c>
      <c r="P84" s="140" t="s">
        <v>1824</v>
      </c>
      <c r="Q84" t="s">
        <v>1825</v>
      </c>
      <c r="R84" t="s">
        <v>1868</v>
      </c>
    </row>
    <row r="85" spans="1:18" x14ac:dyDescent="0.25">
      <c r="A85" s="140" t="s">
        <v>2139</v>
      </c>
      <c r="B85" s="140" t="s">
        <v>2140</v>
      </c>
      <c r="C85" s="140" t="s">
        <v>2141</v>
      </c>
      <c r="D85" s="140" t="s">
        <v>1820</v>
      </c>
      <c r="E85" s="140" t="s">
        <v>2074</v>
      </c>
      <c r="F85" s="140" t="s">
        <v>2142</v>
      </c>
      <c r="G85" s="140"/>
      <c r="H85" s="140"/>
      <c r="I85" s="140" t="s">
        <v>1854</v>
      </c>
      <c r="J85" s="140"/>
      <c r="K85" s="140"/>
      <c r="L85" s="140" t="s">
        <v>2143</v>
      </c>
      <c r="M85" s="140" t="s">
        <v>2144</v>
      </c>
      <c r="N85" s="141"/>
      <c r="O85" s="142" t="b">
        <v>0</v>
      </c>
      <c r="P85" s="140" t="s">
        <v>1824</v>
      </c>
      <c r="Q85" t="s">
        <v>1825</v>
      </c>
      <c r="R85" t="s">
        <v>2139</v>
      </c>
    </row>
    <row r="86" spans="1:18" x14ac:dyDescent="0.25">
      <c r="A86" s="140" t="s">
        <v>2145</v>
      </c>
      <c r="B86" s="140" t="s">
        <v>665</v>
      </c>
      <c r="C86" s="140"/>
      <c r="D86" s="140" t="s">
        <v>1820</v>
      </c>
      <c r="E86" s="140"/>
      <c r="F86" s="140"/>
      <c r="G86" s="140" t="s">
        <v>1784</v>
      </c>
      <c r="H86" s="140" t="s">
        <v>1785</v>
      </c>
      <c r="I86" s="140"/>
      <c r="J86" s="140"/>
      <c r="K86" s="140"/>
      <c r="L86" s="140"/>
      <c r="M86" s="140" t="s">
        <v>2146</v>
      </c>
      <c r="N86" s="141"/>
      <c r="O86" s="142" t="b">
        <v>1</v>
      </c>
      <c r="P86" s="140" t="s">
        <v>1824</v>
      </c>
      <c r="Q86" t="s">
        <v>1825</v>
      </c>
      <c r="R86" t="s">
        <v>2145</v>
      </c>
    </row>
    <row r="87" spans="1:18" x14ac:dyDescent="0.25">
      <c r="A87" s="140" t="s">
        <v>2147</v>
      </c>
      <c r="B87" s="140" t="s">
        <v>2148</v>
      </c>
      <c r="C87" s="140"/>
      <c r="D87" s="140" t="s">
        <v>2149</v>
      </c>
      <c r="E87" s="140"/>
      <c r="F87" s="140"/>
      <c r="G87" s="140"/>
      <c r="H87" s="140"/>
      <c r="I87" s="140" t="s">
        <v>1854</v>
      </c>
      <c r="J87" s="140"/>
      <c r="K87" s="140"/>
      <c r="L87" s="140"/>
      <c r="M87" s="140" t="s">
        <v>2150</v>
      </c>
      <c r="N87" s="141"/>
      <c r="O87" s="142" t="b">
        <v>0</v>
      </c>
      <c r="P87" s="140" t="s">
        <v>1824</v>
      </c>
      <c r="Q87" t="s">
        <v>1825</v>
      </c>
      <c r="R87" t="s">
        <v>2147</v>
      </c>
    </row>
    <row r="88" spans="1:18" x14ac:dyDescent="0.25">
      <c r="A88" s="140" t="s">
        <v>2151</v>
      </c>
      <c r="B88" s="140" t="s">
        <v>2152</v>
      </c>
      <c r="C88" s="140" t="s">
        <v>1819</v>
      </c>
      <c r="D88" s="140" t="s">
        <v>1904</v>
      </c>
      <c r="E88" s="140" t="s">
        <v>2153</v>
      </c>
      <c r="F88" s="140" t="s">
        <v>2154</v>
      </c>
      <c r="G88" s="140" t="s">
        <v>1784</v>
      </c>
      <c r="H88" s="140" t="s">
        <v>1785</v>
      </c>
      <c r="I88" s="140" t="s">
        <v>2155</v>
      </c>
      <c r="J88" s="140" t="s">
        <v>2152</v>
      </c>
      <c r="K88" s="140" t="s">
        <v>2156</v>
      </c>
      <c r="L88" s="140" t="s">
        <v>2157</v>
      </c>
      <c r="M88" s="140" t="s">
        <v>2156</v>
      </c>
      <c r="N88" s="141"/>
      <c r="O88" s="142" t="b">
        <v>0</v>
      </c>
      <c r="P88" s="140" t="s">
        <v>1824</v>
      </c>
      <c r="Q88" t="s">
        <v>1825</v>
      </c>
      <c r="R88" t="s">
        <v>2151</v>
      </c>
    </row>
    <row r="89" spans="1:18" x14ac:dyDescent="0.25">
      <c r="A89" s="140" t="s">
        <v>706</v>
      </c>
      <c r="B89" s="140" t="s">
        <v>707</v>
      </c>
      <c r="C89" s="140"/>
      <c r="D89" s="140" t="s">
        <v>1820</v>
      </c>
      <c r="E89" s="140"/>
      <c r="F89" s="140"/>
      <c r="G89" s="140"/>
      <c r="H89" s="140"/>
      <c r="I89" s="140" t="s">
        <v>2158</v>
      </c>
      <c r="J89" s="140"/>
      <c r="K89" s="140"/>
      <c r="L89" s="140" t="s">
        <v>2159</v>
      </c>
      <c r="M89" s="140" t="s">
        <v>2160</v>
      </c>
      <c r="N89" s="141">
        <v>67</v>
      </c>
      <c r="O89" s="142" t="b">
        <v>0</v>
      </c>
      <c r="P89" s="140" t="s">
        <v>1824</v>
      </c>
      <c r="Q89" t="s">
        <v>1825</v>
      </c>
      <c r="R89" t="s">
        <v>550</v>
      </c>
    </row>
    <row r="90" spans="1:18" x14ac:dyDescent="0.25">
      <c r="A90" s="140" t="s">
        <v>708</v>
      </c>
      <c r="B90" s="140" t="s">
        <v>709</v>
      </c>
      <c r="C90" s="140"/>
      <c r="D90" s="140" t="s">
        <v>2078</v>
      </c>
      <c r="E90" s="140"/>
      <c r="F90" s="140"/>
      <c r="G90" s="140"/>
      <c r="H90" s="140"/>
      <c r="I90" s="140" t="s">
        <v>2158</v>
      </c>
      <c r="J90" s="140"/>
      <c r="K90" s="140"/>
      <c r="L90" s="140" t="s">
        <v>2161</v>
      </c>
      <c r="M90" s="140" t="s">
        <v>2162</v>
      </c>
      <c r="N90" s="141">
        <v>67</v>
      </c>
      <c r="O90" s="142" t="b">
        <v>0</v>
      </c>
      <c r="P90" s="140" t="s">
        <v>1824</v>
      </c>
      <c r="Q90" t="s">
        <v>1825</v>
      </c>
      <c r="R90" t="s">
        <v>550</v>
      </c>
    </row>
    <row r="91" spans="1:18" x14ac:dyDescent="0.25">
      <c r="A91" s="140" t="s">
        <v>710</v>
      </c>
      <c r="B91" s="140" t="s">
        <v>711</v>
      </c>
      <c r="C91" s="140"/>
      <c r="D91" s="140" t="s">
        <v>1904</v>
      </c>
      <c r="E91" s="140"/>
      <c r="F91" s="140"/>
      <c r="G91" s="140"/>
      <c r="H91" s="140"/>
      <c r="I91" s="140" t="s">
        <v>2158</v>
      </c>
      <c r="J91" s="140"/>
      <c r="K91" s="140"/>
      <c r="L91" s="140" t="s">
        <v>2163</v>
      </c>
      <c r="M91" s="140" t="s">
        <v>2164</v>
      </c>
      <c r="N91" s="141">
        <v>67</v>
      </c>
      <c r="O91" s="142" t="b">
        <v>0</v>
      </c>
      <c r="P91" s="140" t="s">
        <v>1824</v>
      </c>
      <c r="Q91" t="s">
        <v>1825</v>
      </c>
      <c r="R91" t="s">
        <v>550</v>
      </c>
    </row>
    <row r="92" spans="1:18" x14ac:dyDescent="0.25">
      <c r="A92" s="140" t="s">
        <v>712</v>
      </c>
      <c r="B92" s="140" t="s">
        <v>713</v>
      </c>
      <c r="C92" s="140"/>
      <c r="D92" s="140" t="s">
        <v>1838</v>
      </c>
      <c r="E92" s="140"/>
      <c r="F92" s="140"/>
      <c r="G92" s="140"/>
      <c r="H92" s="140"/>
      <c r="I92" s="140" t="s">
        <v>2158</v>
      </c>
      <c r="J92" s="140"/>
      <c r="K92" s="140" t="s">
        <v>2165</v>
      </c>
      <c r="L92" s="140" t="s">
        <v>2166</v>
      </c>
      <c r="M92" s="140" t="s">
        <v>2165</v>
      </c>
      <c r="N92" s="141">
        <v>67</v>
      </c>
      <c r="O92" s="142" t="b">
        <v>0</v>
      </c>
      <c r="P92" s="140" t="s">
        <v>1824</v>
      </c>
      <c r="Q92" t="s">
        <v>1825</v>
      </c>
      <c r="R92" t="s">
        <v>550</v>
      </c>
    </row>
    <row r="93" spans="1:18" x14ac:dyDescent="0.25">
      <c r="A93" s="140" t="s">
        <v>714</v>
      </c>
      <c r="B93" s="140" t="s">
        <v>715</v>
      </c>
      <c r="C93" s="140"/>
      <c r="D93" s="140" t="s">
        <v>2149</v>
      </c>
      <c r="E93" s="140"/>
      <c r="F93" s="140"/>
      <c r="G93" s="140"/>
      <c r="H93" s="140"/>
      <c r="I93" s="140" t="s">
        <v>2158</v>
      </c>
      <c r="J93" s="140"/>
      <c r="K93" s="140"/>
      <c r="L93" s="140" t="s">
        <v>2167</v>
      </c>
      <c r="M93" s="140" t="s">
        <v>2168</v>
      </c>
      <c r="N93" s="141">
        <v>67</v>
      </c>
      <c r="O93" s="142" t="b">
        <v>0</v>
      </c>
      <c r="P93" s="140" t="s">
        <v>1824</v>
      </c>
      <c r="Q93" t="s">
        <v>1825</v>
      </c>
      <c r="R93" t="s">
        <v>550</v>
      </c>
    </row>
    <row r="94" spans="1:18" x14ac:dyDescent="0.25">
      <c r="A94" s="140" t="s">
        <v>716</v>
      </c>
      <c r="B94" s="140" t="s">
        <v>717</v>
      </c>
      <c r="C94" s="140"/>
      <c r="D94" s="140" t="s">
        <v>2169</v>
      </c>
      <c r="E94" s="140"/>
      <c r="F94" s="140"/>
      <c r="G94" s="140"/>
      <c r="H94" s="140"/>
      <c r="I94" s="140" t="s">
        <v>2158</v>
      </c>
      <c r="J94" s="140"/>
      <c r="K94" s="140"/>
      <c r="L94" s="140" t="s">
        <v>2170</v>
      </c>
      <c r="M94" s="140" t="s">
        <v>2171</v>
      </c>
      <c r="N94" s="141">
        <v>67</v>
      </c>
      <c r="O94" s="142" t="b">
        <v>0</v>
      </c>
      <c r="P94" s="140" t="s">
        <v>1824</v>
      </c>
      <c r="Q94" t="s">
        <v>1825</v>
      </c>
      <c r="R94" t="s">
        <v>550</v>
      </c>
    </row>
    <row r="95" spans="1:18" x14ac:dyDescent="0.25">
      <c r="A95" s="140" t="s">
        <v>2172</v>
      </c>
      <c r="B95" s="140" t="s">
        <v>2173</v>
      </c>
      <c r="C95" s="140"/>
      <c r="D95" s="140" t="s">
        <v>2078</v>
      </c>
      <c r="E95" s="140"/>
      <c r="F95" s="140"/>
      <c r="G95" s="140"/>
      <c r="H95" s="140"/>
      <c r="I95" s="140" t="s">
        <v>2158</v>
      </c>
      <c r="J95" s="140" t="s">
        <v>2173</v>
      </c>
      <c r="K95" s="140"/>
      <c r="L95" s="140"/>
      <c r="M95" s="140" t="s">
        <v>2174</v>
      </c>
      <c r="N95" s="141">
        <v>67</v>
      </c>
      <c r="O95" s="142" t="b">
        <v>0</v>
      </c>
      <c r="P95" s="140" t="s">
        <v>1824</v>
      </c>
      <c r="Q95" t="s">
        <v>1825</v>
      </c>
      <c r="R95" t="s">
        <v>550</v>
      </c>
    </row>
    <row r="96" spans="1:18" x14ac:dyDescent="0.25">
      <c r="A96" s="140" t="s">
        <v>2175</v>
      </c>
      <c r="B96" s="140" t="s">
        <v>2176</v>
      </c>
      <c r="C96" s="140"/>
      <c r="D96" s="140" t="s">
        <v>2078</v>
      </c>
      <c r="E96" s="140"/>
      <c r="F96" s="140"/>
      <c r="G96" s="140"/>
      <c r="H96" s="140"/>
      <c r="I96" s="140" t="s">
        <v>2158</v>
      </c>
      <c r="J96" s="140" t="s">
        <v>2176</v>
      </c>
      <c r="K96" s="140"/>
      <c r="L96" s="140"/>
      <c r="M96" s="140" t="s">
        <v>2177</v>
      </c>
      <c r="N96" s="141">
        <v>67</v>
      </c>
      <c r="O96" s="142" t="b">
        <v>0</v>
      </c>
      <c r="P96" s="140" t="s">
        <v>1824</v>
      </c>
      <c r="Q96" t="s">
        <v>1825</v>
      </c>
      <c r="R96" t="s">
        <v>550</v>
      </c>
    </row>
    <row r="97" spans="1:18" x14ac:dyDescent="0.25">
      <c r="A97" s="140" t="s">
        <v>2178</v>
      </c>
      <c r="B97" s="140" t="s">
        <v>2179</v>
      </c>
      <c r="C97" s="140"/>
      <c r="D97" s="140" t="s">
        <v>2078</v>
      </c>
      <c r="E97" s="140" t="s">
        <v>2180</v>
      </c>
      <c r="F97" s="140" t="s">
        <v>2181</v>
      </c>
      <c r="G97" s="140"/>
      <c r="H97" s="140"/>
      <c r="I97" s="140" t="s">
        <v>2158</v>
      </c>
      <c r="J97" s="140" t="s">
        <v>2182</v>
      </c>
      <c r="K97" s="140" t="s">
        <v>2183</v>
      </c>
      <c r="L97" s="140"/>
      <c r="M97" s="140" t="s">
        <v>2183</v>
      </c>
      <c r="N97" s="141">
        <v>67</v>
      </c>
      <c r="O97" s="142" t="b">
        <v>0</v>
      </c>
      <c r="P97" s="140" t="s">
        <v>1824</v>
      </c>
      <c r="Q97" t="s">
        <v>1825</v>
      </c>
      <c r="R97" t="s">
        <v>550</v>
      </c>
    </row>
    <row r="98" spans="1:18" x14ac:dyDescent="0.25">
      <c r="A98" s="140" t="s">
        <v>2184</v>
      </c>
      <c r="B98" s="140" t="s">
        <v>2185</v>
      </c>
      <c r="C98" s="140"/>
      <c r="D98" s="140" t="s">
        <v>2078</v>
      </c>
      <c r="E98" s="140" t="s">
        <v>2180</v>
      </c>
      <c r="F98" s="140" t="s">
        <v>2186</v>
      </c>
      <c r="G98" s="140"/>
      <c r="H98" s="140"/>
      <c r="I98" s="140" t="s">
        <v>2158</v>
      </c>
      <c r="J98" s="140" t="s">
        <v>2185</v>
      </c>
      <c r="K98" s="140" t="s">
        <v>2187</v>
      </c>
      <c r="L98" s="140"/>
      <c r="M98" s="140" t="s">
        <v>2187</v>
      </c>
      <c r="N98" s="141">
        <v>67</v>
      </c>
      <c r="O98" s="142" t="b">
        <v>0</v>
      </c>
      <c r="P98" s="140" t="s">
        <v>1824</v>
      </c>
      <c r="Q98" t="s">
        <v>1825</v>
      </c>
      <c r="R98" t="s">
        <v>550</v>
      </c>
    </row>
    <row r="99" spans="1:18" x14ac:dyDescent="0.25">
      <c r="A99" s="140" t="s">
        <v>2188</v>
      </c>
      <c r="B99" s="140" t="s">
        <v>2189</v>
      </c>
      <c r="C99" s="140"/>
      <c r="D99" s="140" t="s">
        <v>2078</v>
      </c>
      <c r="E99" s="140" t="s">
        <v>2180</v>
      </c>
      <c r="F99" s="140" t="s">
        <v>2186</v>
      </c>
      <c r="G99" s="140"/>
      <c r="H99" s="140"/>
      <c r="I99" s="140" t="s">
        <v>2158</v>
      </c>
      <c r="J99" s="140" t="s">
        <v>2189</v>
      </c>
      <c r="K99" s="140" t="s">
        <v>2190</v>
      </c>
      <c r="L99" s="140"/>
      <c r="M99" s="140" t="s">
        <v>2190</v>
      </c>
      <c r="N99" s="141">
        <v>67</v>
      </c>
      <c r="O99" s="142" t="b">
        <v>0</v>
      </c>
      <c r="P99" s="140" t="s">
        <v>1824</v>
      </c>
      <c r="Q99" t="s">
        <v>1825</v>
      </c>
      <c r="R99" t="s">
        <v>550</v>
      </c>
    </row>
    <row r="100" spans="1:18" x14ac:dyDescent="0.25">
      <c r="A100" s="140" t="s">
        <v>2191</v>
      </c>
      <c r="B100" s="140" t="s">
        <v>2192</v>
      </c>
      <c r="C100" s="140"/>
      <c r="D100" s="140" t="s">
        <v>1820</v>
      </c>
      <c r="E100" s="140"/>
      <c r="F100" s="140"/>
      <c r="G100" s="140" t="s">
        <v>70</v>
      </c>
      <c r="H100" s="140" t="s">
        <v>1781</v>
      </c>
      <c r="I100" s="140" t="s">
        <v>2158</v>
      </c>
      <c r="J100" s="140" t="s">
        <v>2192</v>
      </c>
      <c r="K100" s="140"/>
      <c r="L100" s="140"/>
      <c r="M100" s="140" t="s">
        <v>2193</v>
      </c>
      <c r="N100" s="141">
        <v>67</v>
      </c>
      <c r="O100" s="142" t="b">
        <v>0</v>
      </c>
      <c r="P100" s="140" t="s">
        <v>1824</v>
      </c>
      <c r="Q100" t="s">
        <v>1825</v>
      </c>
      <c r="R100" t="s">
        <v>550</v>
      </c>
    </row>
    <row r="101" spans="1:18" x14ac:dyDescent="0.25">
      <c r="A101" s="140" t="s">
        <v>2194</v>
      </c>
      <c r="B101" s="140" t="s">
        <v>2195</v>
      </c>
      <c r="C101" s="140"/>
      <c r="D101" s="140" t="s">
        <v>1820</v>
      </c>
      <c r="E101" s="140"/>
      <c r="F101" s="140"/>
      <c r="G101" s="140" t="s">
        <v>71</v>
      </c>
      <c r="H101" s="140" t="s">
        <v>1779</v>
      </c>
      <c r="I101" s="140" t="s">
        <v>2158</v>
      </c>
      <c r="J101" s="140" t="s">
        <v>2195</v>
      </c>
      <c r="K101" s="140"/>
      <c r="L101" s="140"/>
      <c r="M101" s="140" t="s">
        <v>2196</v>
      </c>
      <c r="N101" s="141">
        <v>67</v>
      </c>
      <c r="O101" s="142" t="b">
        <v>0</v>
      </c>
      <c r="P101" s="140" t="s">
        <v>1824</v>
      </c>
      <c r="Q101" t="s">
        <v>1825</v>
      </c>
      <c r="R101" t="s">
        <v>550</v>
      </c>
    </row>
    <row r="102" spans="1:18" x14ac:dyDescent="0.25">
      <c r="A102" s="140" t="s">
        <v>2197</v>
      </c>
      <c r="B102" s="140" t="s">
        <v>2198</v>
      </c>
      <c r="C102" s="140"/>
      <c r="D102" s="140" t="s">
        <v>1820</v>
      </c>
      <c r="E102" s="140"/>
      <c r="F102" s="140"/>
      <c r="G102" s="140" t="s">
        <v>70</v>
      </c>
      <c r="H102" s="140" t="s">
        <v>1781</v>
      </c>
      <c r="I102" s="140" t="s">
        <v>2158</v>
      </c>
      <c r="J102" s="140" t="s">
        <v>2198</v>
      </c>
      <c r="K102" s="140"/>
      <c r="L102" s="140"/>
      <c r="M102" s="140" t="s">
        <v>2199</v>
      </c>
      <c r="N102" s="141">
        <v>67</v>
      </c>
      <c r="O102" s="142" t="b">
        <v>0</v>
      </c>
      <c r="P102" s="140" t="s">
        <v>1824</v>
      </c>
      <c r="Q102" t="s">
        <v>1825</v>
      </c>
      <c r="R102" t="s">
        <v>550</v>
      </c>
    </row>
    <row r="103" spans="1:18" x14ac:dyDescent="0.25">
      <c r="A103" s="140" t="s">
        <v>2200</v>
      </c>
      <c r="B103" s="140" t="s">
        <v>2201</v>
      </c>
      <c r="C103" s="140"/>
      <c r="D103" s="140" t="s">
        <v>1820</v>
      </c>
      <c r="E103" s="140"/>
      <c r="F103" s="140"/>
      <c r="G103" s="140" t="s">
        <v>70</v>
      </c>
      <c r="H103" s="140" t="s">
        <v>1781</v>
      </c>
      <c r="I103" s="140" t="s">
        <v>2158</v>
      </c>
      <c r="J103" s="140" t="s">
        <v>2201</v>
      </c>
      <c r="K103" s="140"/>
      <c r="L103" s="140"/>
      <c r="M103" s="140" t="s">
        <v>2202</v>
      </c>
      <c r="N103" s="141">
        <v>67</v>
      </c>
      <c r="O103" s="142" t="b">
        <v>0</v>
      </c>
      <c r="P103" s="140" t="s">
        <v>1824</v>
      </c>
      <c r="Q103" t="s">
        <v>1825</v>
      </c>
      <c r="R103" t="s">
        <v>550</v>
      </c>
    </row>
    <row r="104" spans="1:18" x14ac:dyDescent="0.25">
      <c r="A104" s="140" t="s">
        <v>2203</v>
      </c>
      <c r="B104" s="140" t="s">
        <v>2204</v>
      </c>
      <c r="C104" s="140"/>
      <c r="D104" s="140" t="s">
        <v>1820</v>
      </c>
      <c r="E104" s="140"/>
      <c r="F104" s="140"/>
      <c r="G104" s="140" t="s">
        <v>1788</v>
      </c>
      <c r="H104" s="140" t="s">
        <v>1789</v>
      </c>
      <c r="I104" s="140" t="s">
        <v>2158</v>
      </c>
      <c r="J104" s="140" t="s">
        <v>2204</v>
      </c>
      <c r="K104" s="140"/>
      <c r="L104" s="140"/>
      <c r="M104" s="140" t="s">
        <v>2205</v>
      </c>
      <c r="N104" s="141">
        <v>67</v>
      </c>
      <c r="O104" s="142" t="b">
        <v>0</v>
      </c>
      <c r="P104" s="140" t="s">
        <v>1824</v>
      </c>
      <c r="Q104" t="s">
        <v>1825</v>
      </c>
      <c r="R104" t="s">
        <v>550</v>
      </c>
    </row>
    <row r="105" spans="1:18" x14ac:dyDescent="0.25">
      <c r="A105" s="140" t="s">
        <v>2206</v>
      </c>
      <c r="B105" s="140" t="s">
        <v>2207</v>
      </c>
      <c r="C105" s="140"/>
      <c r="D105" s="140" t="s">
        <v>1820</v>
      </c>
      <c r="E105" s="140"/>
      <c r="F105" s="140"/>
      <c r="G105" s="140" t="s">
        <v>1788</v>
      </c>
      <c r="H105" s="140" t="s">
        <v>1789</v>
      </c>
      <c r="I105" s="140" t="s">
        <v>2158</v>
      </c>
      <c r="J105" s="140" t="s">
        <v>2207</v>
      </c>
      <c r="K105" s="140"/>
      <c r="L105" s="140"/>
      <c r="M105" s="140" t="s">
        <v>2208</v>
      </c>
      <c r="N105" s="141">
        <v>67</v>
      </c>
      <c r="O105" s="142" t="b">
        <v>0</v>
      </c>
      <c r="P105" s="140" t="s">
        <v>1824</v>
      </c>
      <c r="Q105" t="s">
        <v>1825</v>
      </c>
      <c r="R105" t="s">
        <v>550</v>
      </c>
    </row>
    <row r="106" spans="1:18" x14ac:dyDescent="0.25">
      <c r="A106" s="140" t="s">
        <v>2209</v>
      </c>
      <c r="B106" s="140" t="s">
        <v>2210</v>
      </c>
      <c r="C106" s="140"/>
      <c r="D106" s="140" t="s">
        <v>1820</v>
      </c>
      <c r="E106" s="140"/>
      <c r="F106" s="140"/>
      <c r="G106" s="140" t="s">
        <v>70</v>
      </c>
      <c r="H106" s="140" t="s">
        <v>1781</v>
      </c>
      <c r="I106" s="140" t="s">
        <v>2158</v>
      </c>
      <c r="J106" s="140" t="s">
        <v>2210</v>
      </c>
      <c r="K106" s="140"/>
      <c r="L106" s="140"/>
      <c r="M106" s="140" t="s">
        <v>2211</v>
      </c>
      <c r="N106" s="141">
        <v>67</v>
      </c>
      <c r="O106" s="142" t="b">
        <v>0</v>
      </c>
      <c r="P106" s="140" t="s">
        <v>1824</v>
      </c>
      <c r="Q106" t="s">
        <v>1825</v>
      </c>
      <c r="R106" t="s">
        <v>550</v>
      </c>
    </row>
    <row r="107" spans="1:18" x14ac:dyDescent="0.25">
      <c r="A107" s="140" t="s">
        <v>2212</v>
      </c>
      <c r="B107" s="140" t="s">
        <v>2213</v>
      </c>
      <c r="C107" s="140"/>
      <c r="D107" s="140" t="s">
        <v>1820</v>
      </c>
      <c r="E107" s="140"/>
      <c r="F107" s="140"/>
      <c r="G107" s="140" t="s">
        <v>70</v>
      </c>
      <c r="H107" s="140" t="s">
        <v>1781</v>
      </c>
      <c r="I107" s="140" t="s">
        <v>2158</v>
      </c>
      <c r="J107" s="140" t="s">
        <v>2213</v>
      </c>
      <c r="K107" s="140"/>
      <c r="L107" s="140"/>
      <c r="M107" s="140" t="s">
        <v>2214</v>
      </c>
      <c r="N107" s="141">
        <v>67</v>
      </c>
      <c r="O107" s="142" t="b">
        <v>0</v>
      </c>
      <c r="P107" s="140" t="s">
        <v>1824</v>
      </c>
      <c r="Q107" t="s">
        <v>1825</v>
      </c>
      <c r="R107" t="s">
        <v>550</v>
      </c>
    </row>
    <row r="108" spans="1:18" x14ac:dyDescent="0.25">
      <c r="A108" s="140" t="s">
        <v>2215</v>
      </c>
      <c r="B108" s="140" t="s">
        <v>2216</v>
      </c>
      <c r="C108" s="140"/>
      <c r="D108" s="140" t="s">
        <v>1820</v>
      </c>
      <c r="E108" s="140"/>
      <c r="F108" s="140"/>
      <c r="G108" s="140" t="s">
        <v>70</v>
      </c>
      <c r="H108" s="140" t="s">
        <v>1781</v>
      </c>
      <c r="I108" s="140" t="s">
        <v>2158</v>
      </c>
      <c r="J108" s="140" t="s">
        <v>2216</v>
      </c>
      <c r="K108" s="140"/>
      <c r="L108" s="140"/>
      <c r="M108" s="140" t="s">
        <v>2217</v>
      </c>
      <c r="N108" s="141">
        <v>67</v>
      </c>
      <c r="O108" s="142" t="b">
        <v>0</v>
      </c>
      <c r="P108" s="140" t="s">
        <v>1824</v>
      </c>
      <c r="Q108" t="s">
        <v>1825</v>
      </c>
      <c r="R108" t="s">
        <v>550</v>
      </c>
    </row>
    <row r="109" spans="1:18" x14ac:dyDescent="0.25">
      <c r="A109" s="140" t="s">
        <v>2218</v>
      </c>
      <c r="B109" s="140" t="s">
        <v>2219</v>
      </c>
      <c r="C109" s="140"/>
      <c r="D109" s="140" t="s">
        <v>1820</v>
      </c>
      <c r="E109" s="140"/>
      <c r="F109" s="140"/>
      <c r="G109" s="140" t="s">
        <v>70</v>
      </c>
      <c r="H109" s="140" t="s">
        <v>1781</v>
      </c>
      <c r="I109" s="140" t="s">
        <v>2158</v>
      </c>
      <c r="J109" s="140" t="s">
        <v>2219</v>
      </c>
      <c r="K109" s="140"/>
      <c r="L109" s="140"/>
      <c r="M109" s="140" t="s">
        <v>2220</v>
      </c>
      <c r="N109" s="141">
        <v>67</v>
      </c>
      <c r="O109" s="142" t="b">
        <v>0</v>
      </c>
      <c r="P109" s="140" t="s">
        <v>1824</v>
      </c>
      <c r="Q109" t="s">
        <v>1825</v>
      </c>
      <c r="R109" t="s">
        <v>550</v>
      </c>
    </row>
    <row r="110" spans="1:18" x14ac:dyDescent="0.25">
      <c r="A110" s="140" t="s">
        <v>2221</v>
      </c>
      <c r="B110" s="140" t="s">
        <v>2222</v>
      </c>
      <c r="C110" s="140"/>
      <c r="D110" s="140" t="s">
        <v>1820</v>
      </c>
      <c r="E110" s="140"/>
      <c r="F110" s="140"/>
      <c r="G110" s="140" t="s">
        <v>70</v>
      </c>
      <c r="H110" s="140" t="s">
        <v>1781</v>
      </c>
      <c r="I110" s="140" t="s">
        <v>2158</v>
      </c>
      <c r="J110" s="140" t="s">
        <v>2222</v>
      </c>
      <c r="K110" s="140"/>
      <c r="L110" s="140"/>
      <c r="M110" s="140" t="s">
        <v>2223</v>
      </c>
      <c r="N110" s="141">
        <v>67</v>
      </c>
      <c r="O110" s="142" t="b">
        <v>0</v>
      </c>
      <c r="P110" s="140" t="s">
        <v>1824</v>
      </c>
      <c r="Q110" t="s">
        <v>1825</v>
      </c>
      <c r="R110" t="s">
        <v>550</v>
      </c>
    </row>
    <row r="111" spans="1:18" x14ac:dyDescent="0.25">
      <c r="A111" s="140" t="s">
        <v>2224</v>
      </c>
      <c r="B111" s="140" t="s">
        <v>2225</v>
      </c>
      <c r="C111" s="140"/>
      <c r="D111" s="140" t="s">
        <v>1820</v>
      </c>
      <c r="E111" s="140"/>
      <c r="F111" s="140"/>
      <c r="G111" s="140" t="s">
        <v>70</v>
      </c>
      <c r="H111" s="140" t="s">
        <v>1781</v>
      </c>
      <c r="I111" s="140" t="s">
        <v>2158</v>
      </c>
      <c r="J111" s="140" t="s">
        <v>2225</v>
      </c>
      <c r="K111" s="140"/>
      <c r="L111" s="140"/>
      <c r="M111" s="140" t="s">
        <v>2226</v>
      </c>
      <c r="N111" s="141">
        <v>67</v>
      </c>
      <c r="O111" s="142" t="b">
        <v>0</v>
      </c>
      <c r="P111" s="140" t="s">
        <v>1824</v>
      </c>
      <c r="Q111" t="s">
        <v>1825</v>
      </c>
      <c r="R111" t="s">
        <v>550</v>
      </c>
    </row>
    <row r="112" spans="1:18" x14ac:dyDescent="0.25">
      <c r="A112" s="140" t="s">
        <v>2227</v>
      </c>
      <c r="B112" s="140" t="s">
        <v>2228</v>
      </c>
      <c r="C112" s="140"/>
      <c r="D112" s="140" t="s">
        <v>1820</v>
      </c>
      <c r="E112" s="140"/>
      <c r="F112" s="140"/>
      <c r="G112" s="140" t="s">
        <v>70</v>
      </c>
      <c r="H112" s="140" t="s">
        <v>1781</v>
      </c>
      <c r="I112" s="140" t="s">
        <v>2158</v>
      </c>
      <c r="J112" s="140" t="s">
        <v>2228</v>
      </c>
      <c r="K112" s="140"/>
      <c r="L112" s="140"/>
      <c r="M112" s="140" t="s">
        <v>2229</v>
      </c>
      <c r="N112" s="141">
        <v>67</v>
      </c>
      <c r="O112" s="142" t="b">
        <v>0</v>
      </c>
      <c r="P112" s="140" t="s">
        <v>1824</v>
      </c>
      <c r="Q112" t="s">
        <v>1825</v>
      </c>
      <c r="R112" t="s">
        <v>550</v>
      </c>
    </row>
    <row r="113" spans="1:18" x14ac:dyDescent="0.25">
      <c r="A113" s="140" t="s">
        <v>2230</v>
      </c>
      <c r="B113" s="140" t="s">
        <v>2231</v>
      </c>
      <c r="C113" s="140"/>
      <c r="D113" s="140" t="s">
        <v>1820</v>
      </c>
      <c r="E113" s="140"/>
      <c r="F113" s="140"/>
      <c r="G113" s="140" t="s">
        <v>1788</v>
      </c>
      <c r="H113" s="140" t="s">
        <v>1789</v>
      </c>
      <c r="I113" s="140" t="s">
        <v>2158</v>
      </c>
      <c r="J113" s="140" t="s">
        <v>2231</v>
      </c>
      <c r="K113" s="140"/>
      <c r="L113" s="140"/>
      <c r="M113" s="140" t="s">
        <v>2232</v>
      </c>
      <c r="N113" s="141">
        <v>67</v>
      </c>
      <c r="O113" s="142" t="b">
        <v>0</v>
      </c>
      <c r="P113" s="140" t="s">
        <v>1824</v>
      </c>
      <c r="Q113" t="s">
        <v>1825</v>
      </c>
      <c r="R113" t="s">
        <v>550</v>
      </c>
    </row>
    <row r="114" spans="1:18" x14ac:dyDescent="0.25">
      <c r="A114" s="140" t="s">
        <v>2233</v>
      </c>
      <c r="B114" s="140" t="s">
        <v>2234</v>
      </c>
      <c r="C114" s="140"/>
      <c r="D114" s="140" t="s">
        <v>1820</v>
      </c>
      <c r="E114" s="140"/>
      <c r="F114" s="140"/>
      <c r="G114" s="140" t="s">
        <v>1788</v>
      </c>
      <c r="H114" s="140" t="s">
        <v>1789</v>
      </c>
      <c r="I114" s="140" t="s">
        <v>2158</v>
      </c>
      <c r="J114" s="140" t="s">
        <v>2234</v>
      </c>
      <c r="K114" s="140"/>
      <c r="L114" s="140"/>
      <c r="M114" s="140" t="s">
        <v>2235</v>
      </c>
      <c r="N114" s="141">
        <v>67</v>
      </c>
      <c r="O114" s="142" t="b">
        <v>0</v>
      </c>
      <c r="P114" s="140" t="s">
        <v>1824</v>
      </c>
      <c r="Q114" t="s">
        <v>1825</v>
      </c>
      <c r="R114" t="s">
        <v>550</v>
      </c>
    </row>
    <row r="115" spans="1:18" x14ac:dyDescent="0.25">
      <c r="A115" s="140" t="s">
        <v>2236</v>
      </c>
      <c r="B115" s="140" t="s">
        <v>2237</v>
      </c>
      <c r="C115" s="140"/>
      <c r="D115" s="140" t="s">
        <v>1820</v>
      </c>
      <c r="E115" s="140"/>
      <c r="F115" s="140"/>
      <c r="G115" s="140" t="s">
        <v>71</v>
      </c>
      <c r="H115" s="140" t="s">
        <v>1779</v>
      </c>
      <c r="I115" s="140" t="s">
        <v>2158</v>
      </c>
      <c r="J115" s="140" t="s">
        <v>2237</v>
      </c>
      <c r="K115" s="140"/>
      <c r="L115" s="140"/>
      <c r="M115" s="140" t="s">
        <v>2238</v>
      </c>
      <c r="N115" s="141">
        <v>67</v>
      </c>
      <c r="O115" s="142" t="b">
        <v>0</v>
      </c>
      <c r="P115" s="140" t="s">
        <v>1824</v>
      </c>
      <c r="Q115" t="s">
        <v>1825</v>
      </c>
      <c r="R115" t="s">
        <v>550</v>
      </c>
    </row>
    <row r="116" spans="1:18" x14ac:dyDescent="0.25">
      <c r="A116" s="140" t="s">
        <v>2239</v>
      </c>
      <c r="B116" s="140" t="s">
        <v>2240</v>
      </c>
      <c r="C116" s="140"/>
      <c r="D116" s="140" t="s">
        <v>1820</v>
      </c>
      <c r="E116" s="140"/>
      <c r="F116" s="140"/>
      <c r="G116" s="140" t="s">
        <v>71</v>
      </c>
      <c r="H116" s="140" t="s">
        <v>1779</v>
      </c>
      <c r="I116" s="140" t="s">
        <v>2158</v>
      </c>
      <c r="J116" s="140" t="s">
        <v>2240</v>
      </c>
      <c r="K116" s="140"/>
      <c r="L116" s="140"/>
      <c r="M116" s="140" t="s">
        <v>2241</v>
      </c>
      <c r="N116" s="141">
        <v>67</v>
      </c>
      <c r="O116" s="142" t="b">
        <v>0</v>
      </c>
      <c r="P116" s="140" t="s">
        <v>1824</v>
      </c>
      <c r="Q116" t="s">
        <v>1825</v>
      </c>
      <c r="R116" t="s">
        <v>550</v>
      </c>
    </row>
    <row r="117" spans="1:18" x14ac:dyDescent="0.25">
      <c r="A117" s="140" t="s">
        <v>2242</v>
      </c>
      <c r="B117" s="140" t="s">
        <v>2243</v>
      </c>
      <c r="C117" s="140"/>
      <c r="D117" s="140" t="s">
        <v>1820</v>
      </c>
      <c r="E117" s="140"/>
      <c r="F117" s="140"/>
      <c r="G117" s="140" t="s">
        <v>70</v>
      </c>
      <c r="H117" s="140" t="s">
        <v>1781</v>
      </c>
      <c r="I117" s="140" t="s">
        <v>2158</v>
      </c>
      <c r="J117" s="140" t="s">
        <v>2243</v>
      </c>
      <c r="K117" s="140"/>
      <c r="L117" s="140"/>
      <c r="M117" s="140" t="s">
        <v>2244</v>
      </c>
      <c r="N117" s="141">
        <v>67</v>
      </c>
      <c r="O117" s="142" t="b">
        <v>0</v>
      </c>
      <c r="P117" s="140" t="s">
        <v>1824</v>
      </c>
      <c r="Q117" t="s">
        <v>1825</v>
      </c>
      <c r="R117" t="s">
        <v>550</v>
      </c>
    </row>
    <row r="118" spans="1:18" x14ac:dyDescent="0.25">
      <c r="A118" s="140" t="s">
        <v>2245</v>
      </c>
      <c r="B118" s="140" t="s">
        <v>2246</v>
      </c>
      <c r="C118" s="140"/>
      <c r="D118" s="140" t="s">
        <v>1820</v>
      </c>
      <c r="E118" s="140"/>
      <c r="F118" s="140"/>
      <c r="G118" s="140" t="s">
        <v>1788</v>
      </c>
      <c r="H118" s="140" t="s">
        <v>1789</v>
      </c>
      <c r="I118" s="140" t="s">
        <v>2158</v>
      </c>
      <c r="J118" s="140" t="s">
        <v>2246</v>
      </c>
      <c r="K118" s="140"/>
      <c r="L118" s="140"/>
      <c r="M118" s="140" t="s">
        <v>2247</v>
      </c>
      <c r="N118" s="141">
        <v>67</v>
      </c>
      <c r="O118" s="142" t="b">
        <v>0</v>
      </c>
      <c r="P118" s="140" t="s">
        <v>1824</v>
      </c>
      <c r="Q118" t="s">
        <v>1825</v>
      </c>
      <c r="R118" t="s">
        <v>550</v>
      </c>
    </row>
    <row r="119" spans="1:18" x14ac:dyDescent="0.25">
      <c r="A119" s="140" t="s">
        <v>2248</v>
      </c>
      <c r="B119" s="140" t="s">
        <v>2249</v>
      </c>
      <c r="C119" s="140"/>
      <c r="D119" s="140" t="s">
        <v>1820</v>
      </c>
      <c r="E119" s="140"/>
      <c r="F119" s="140"/>
      <c r="G119" s="140" t="s">
        <v>70</v>
      </c>
      <c r="H119" s="140" t="s">
        <v>1781</v>
      </c>
      <c r="I119" s="140" t="s">
        <v>2158</v>
      </c>
      <c r="J119" s="140" t="s">
        <v>2249</v>
      </c>
      <c r="K119" s="140"/>
      <c r="L119" s="140"/>
      <c r="M119" s="140" t="s">
        <v>2250</v>
      </c>
      <c r="N119" s="141">
        <v>67</v>
      </c>
      <c r="O119" s="142" t="b">
        <v>0</v>
      </c>
      <c r="P119" s="140" t="s">
        <v>1824</v>
      </c>
      <c r="Q119" t="s">
        <v>1825</v>
      </c>
      <c r="R119" t="s">
        <v>550</v>
      </c>
    </row>
    <row r="120" spans="1:18" x14ac:dyDescent="0.25">
      <c r="A120" s="140" t="s">
        <v>2251</v>
      </c>
      <c r="B120" s="140" t="s">
        <v>2252</v>
      </c>
      <c r="C120" s="140"/>
      <c r="D120" s="140" t="s">
        <v>1820</v>
      </c>
      <c r="E120" s="140"/>
      <c r="F120" s="140"/>
      <c r="G120" s="140" t="s">
        <v>70</v>
      </c>
      <c r="H120" s="140" t="s">
        <v>1781</v>
      </c>
      <c r="I120" s="140" t="s">
        <v>2158</v>
      </c>
      <c r="J120" s="140" t="s">
        <v>2252</v>
      </c>
      <c r="K120" s="140"/>
      <c r="L120" s="140"/>
      <c r="M120" s="140" t="s">
        <v>2253</v>
      </c>
      <c r="N120" s="141">
        <v>67</v>
      </c>
      <c r="O120" s="142" t="b">
        <v>0</v>
      </c>
      <c r="P120" s="140" t="s">
        <v>1824</v>
      </c>
      <c r="Q120" t="s">
        <v>1825</v>
      </c>
      <c r="R120" t="s">
        <v>550</v>
      </c>
    </row>
    <row r="121" spans="1:18" x14ac:dyDescent="0.25">
      <c r="A121" s="140" t="s">
        <v>2254</v>
      </c>
      <c r="B121" s="140" t="s">
        <v>2255</v>
      </c>
      <c r="C121" s="140"/>
      <c r="D121" s="140" t="s">
        <v>1820</v>
      </c>
      <c r="E121" s="140"/>
      <c r="F121" s="140"/>
      <c r="G121" s="140" t="s">
        <v>71</v>
      </c>
      <c r="H121" s="140" t="s">
        <v>1779</v>
      </c>
      <c r="I121" s="140" t="s">
        <v>2158</v>
      </c>
      <c r="J121" s="140" t="s">
        <v>2255</v>
      </c>
      <c r="K121" s="140"/>
      <c r="L121" s="140"/>
      <c r="M121" s="140" t="s">
        <v>2256</v>
      </c>
      <c r="N121" s="141">
        <v>67</v>
      </c>
      <c r="O121" s="142" t="b">
        <v>0</v>
      </c>
      <c r="P121" s="140" t="s">
        <v>1824</v>
      </c>
      <c r="Q121" t="s">
        <v>1825</v>
      </c>
      <c r="R121" t="s">
        <v>550</v>
      </c>
    </row>
    <row r="122" spans="1:18" x14ac:dyDescent="0.25">
      <c r="A122" s="140" t="s">
        <v>2257</v>
      </c>
      <c r="B122" s="140" t="s">
        <v>2258</v>
      </c>
      <c r="C122" s="140"/>
      <c r="D122" s="140" t="s">
        <v>1820</v>
      </c>
      <c r="E122" s="140"/>
      <c r="F122" s="140"/>
      <c r="G122" s="140" t="s">
        <v>70</v>
      </c>
      <c r="H122" s="140" t="s">
        <v>1781</v>
      </c>
      <c r="I122" s="140" t="s">
        <v>2158</v>
      </c>
      <c r="J122" s="140" t="s">
        <v>2258</v>
      </c>
      <c r="K122" s="140"/>
      <c r="L122" s="140"/>
      <c r="M122" s="140" t="s">
        <v>2259</v>
      </c>
      <c r="N122" s="141">
        <v>67</v>
      </c>
      <c r="O122" s="142" t="b">
        <v>0</v>
      </c>
      <c r="P122" s="140" t="s">
        <v>1824</v>
      </c>
      <c r="Q122" t="s">
        <v>1825</v>
      </c>
      <c r="R122" t="s">
        <v>550</v>
      </c>
    </row>
    <row r="123" spans="1:18" x14ac:dyDescent="0.25">
      <c r="A123" s="140" t="s">
        <v>2260</v>
      </c>
      <c r="B123" s="140" t="s">
        <v>2261</v>
      </c>
      <c r="C123" s="140"/>
      <c r="D123" s="140" t="s">
        <v>1820</v>
      </c>
      <c r="E123" s="140"/>
      <c r="F123" s="140"/>
      <c r="G123" s="140" t="s">
        <v>70</v>
      </c>
      <c r="H123" s="140" t="s">
        <v>1781</v>
      </c>
      <c r="I123" s="140" t="s">
        <v>2158</v>
      </c>
      <c r="J123" s="140" t="s">
        <v>2261</v>
      </c>
      <c r="K123" s="140"/>
      <c r="L123" s="140"/>
      <c r="M123" s="140" t="s">
        <v>2262</v>
      </c>
      <c r="N123" s="141">
        <v>67</v>
      </c>
      <c r="O123" s="142" t="b">
        <v>0</v>
      </c>
      <c r="P123" s="140" t="s">
        <v>1824</v>
      </c>
      <c r="Q123" t="s">
        <v>1825</v>
      </c>
      <c r="R123" t="s">
        <v>550</v>
      </c>
    </row>
    <row r="124" spans="1:18" x14ac:dyDescent="0.25">
      <c r="A124" s="140" t="s">
        <v>2263</v>
      </c>
      <c r="B124" s="140" t="s">
        <v>2264</v>
      </c>
      <c r="C124" s="140"/>
      <c r="D124" s="140" t="s">
        <v>1820</v>
      </c>
      <c r="E124" s="140"/>
      <c r="F124" s="140"/>
      <c r="G124" s="140" t="s">
        <v>1788</v>
      </c>
      <c r="H124" s="140" t="s">
        <v>1789</v>
      </c>
      <c r="I124" s="140" t="s">
        <v>2158</v>
      </c>
      <c r="J124" s="140" t="s">
        <v>2264</v>
      </c>
      <c r="K124" s="140"/>
      <c r="L124" s="140"/>
      <c r="M124" s="140" t="s">
        <v>2265</v>
      </c>
      <c r="N124" s="141">
        <v>67</v>
      </c>
      <c r="O124" s="142" t="b">
        <v>0</v>
      </c>
      <c r="P124" s="140" t="s">
        <v>1824</v>
      </c>
      <c r="Q124" t="s">
        <v>1825</v>
      </c>
      <c r="R124" t="s">
        <v>550</v>
      </c>
    </row>
    <row r="125" spans="1:18" x14ac:dyDescent="0.25">
      <c r="A125" s="140" t="s">
        <v>2266</v>
      </c>
      <c r="B125" s="140" t="s">
        <v>2267</v>
      </c>
      <c r="C125" s="140"/>
      <c r="D125" s="140" t="s">
        <v>1820</v>
      </c>
      <c r="E125" s="140"/>
      <c r="F125" s="140"/>
      <c r="G125" s="140" t="s">
        <v>1788</v>
      </c>
      <c r="H125" s="140" t="s">
        <v>1789</v>
      </c>
      <c r="I125" s="140" t="s">
        <v>2158</v>
      </c>
      <c r="J125" s="140" t="s">
        <v>2267</v>
      </c>
      <c r="K125" s="140"/>
      <c r="L125" s="140"/>
      <c r="M125" s="140" t="s">
        <v>2268</v>
      </c>
      <c r="N125" s="141">
        <v>67</v>
      </c>
      <c r="O125" s="142" t="b">
        <v>0</v>
      </c>
      <c r="P125" s="140" t="s">
        <v>1824</v>
      </c>
      <c r="Q125" t="s">
        <v>1825</v>
      </c>
      <c r="R125" t="s">
        <v>550</v>
      </c>
    </row>
    <row r="126" spans="1:18" x14ac:dyDescent="0.25">
      <c r="A126" s="140" t="s">
        <v>2269</v>
      </c>
      <c r="B126" s="140" t="s">
        <v>2270</v>
      </c>
      <c r="C126" s="140"/>
      <c r="D126" s="140" t="s">
        <v>1820</v>
      </c>
      <c r="E126" s="140"/>
      <c r="F126" s="140"/>
      <c r="G126" s="140" t="s">
        <v>1788</v>
      </c>
      <c r="H126" s="140" t="s">
        <v>1789</v>
      </c>
      <c r="I126" s="140" t="s">
        <v>2158</v>
      </c>
      <c r="J126" s="140" t="s">
        <v>2270</v>
      </c>
      <c r="K126" s="140"/>
      <c r="L126" s="140"/>
      <c r="M126" s="140" t="s">
        <v>2271</v>
      </c>
      <c r="N126" s="141">
        <v>67</v>
      </c>
      <c r="O126" s="142" t="b">
        <v>0</v>
      </c>
      <c r="P126" s="140" t="s">
        <v>1824</v>
      </c>
      <c r="Q126" t="s">
        <v>1825</v>
      </c>
      <c r="R126" t="s">
        <v>550</v>
      </c>
    </row>
    <row r="127" spans="1:18" x14ac:dyDescent="0.25">
      <c r="A127" s="140" t="s">
        <v>2272</v>
      </c>
      <c r="B127" s="140" t="s">
        <v>2273</v>
      </c>
      <c r="C127" s="140"/>
      <c r="D127" s="140" t="s">
        <v>1820</v>
      </c>
      <c r="E127" s="140"/>
      <c r="F127" s="140"/>
      <c r="G127" s="140" t="s">
        <v>1788</v>
      </c>
      <c r="H127" s="140" t="s">
        <v>1789</v>
      </c>
      <c r="I127" s="140" t="s">
        <v>2158</v>
      </c>
      <c r="J127" s="140" t="s">
        <v>2273</v>
      </c>
      <c r="K127" s="140"/>
      <c r="L127" s="140"/>
      <c r="M127" s="140" t="s">
        <v>2274</v>
      </c>
      <c r="N127" s="141">
        <v>67</v>
      </c>
      <c r="O127" s="142" t="b">
        <v>0</v>
      </c>
      <c r="P127" s="140" t="s">
        <v>1824</v>
      </c>
      <c r="Q127" t="s">
        <v>1825</v>
      </c>
      <c r="R127" t="s">
        <v>550</v>
      </c>
    </row>
    <row r="128" spans="1:18" x14ac:dyDescent="0.25">
      <c r="A128" s="140" t="s">
        <v>2275</v>
      </c>
      <c r="B128" s="140" t="s">
        <v>2276</v>
      </c>
      <c r="C128" s="140"/>
      <c r="D128" s="140" t="s">
        <v>1820</v>
      </c>
      <c r="E128" s="140"/>
      <c r="F128" s="140"/>
      <c r="G128" s="140" t="s">
        <v>1788</v>
      </c>
      <c r="H128" s="140" t="s">
        <v>1789</v>
      </c>
      <c r="I128" s="140" t="s">
        <v>2158</v>
      </c>
      <c r="J128" s="140" t="s">
        <v>2276</v>
      </c>
      <c r="K128" s="140"/>
      <c r="L128" s="140"/>
      <c r="M128" s="140" t="s">
        <v>2277</v>
      </c>
      <c r="N128" s="141">
        <v>67</v>
      </c>
      <c r="O128" s="142" t="b">
        <v>0</v>
      </c>
      <c r="P128" s="140" t="s">
        <v>1824</v>
      </c>
      <c r="Q128" t="s">
        <v>1825</v>
      </c>
      <c r="R128" t="s">
        <v>550</v>
      </c>
    </row>
    <row r="129" spans="1:18" x14ac:dyDescent="0.25">
      <c r="A129" s="140" t="s">
        <v>2278</v>
      </c>
      <c r="B129" s="140" t="s">
        <v>2279</v>
      </c>
      <c r="C129" s="140"/>
      <c r="D129" s="140" t="s">
        <v>1820</v>
      </c>
      <c r="E129" s="140"/>
      <c r="F129" s="140"/>
      <c r="G129" s="140" t="s">
        <v>1788</v>
      </c>
      <c r="H129" s="140" t="s">
        <v>1789</v>
      </c>
      <c r="I129" s="140" t="s">
        <v>2158</v>
      </c>
      <c r="J129" s="140" t="s">
        <v>2279</v>
      </c>
      <c r="K129" s="140"/>
      <c r="L129" s="140"/>
      <c r="M129" s="140" t="s">
        <v>2280</v>
      </c>
      <c r="N129" s="141">
        <v>67</v>
      </c>
      <c r="O129" s="142" t="b">
        <v>0</v>
      </c>
      <c r="P129" s="140" t="s">
        <v>1824</v>
      </c>
      <c r="Q129" t="s">
        <v>1825</v>
      </c>
      <c r="R129" t="s">
        <v>550</v>
      </c>
    </row>
    <row r="130" spans="1:18" x14ac:dyDescent="0.25">
      <c r="A130" s="140" t="s">
        <v>2281</v>
      </c>
      <c r="B130" s="140" t="s">
        <v>2282</v>
      </c>
      <c r="C130" s="140"/>
      <c r="D130" s="140" t="s">
        <v>1820</v>
      </c>
      <c r="E130" s="140"/>
      <c r="F130" s="140"/>
      <c r="G130" s="140" t="s">
        <v>1788</v>
      </c>
      <c r="H130" s="140" t="s">
        <v>1789</v>
      </c>
      <c r="I130" s="140" t="s">
        <v>2158</v>
      </c>
      <c r="J130" s="140" t="s">
        <v>2282</v>
      </c>
      <c r="K130" s="140"/>
      <c r="L130" s="140"/>
      <c r="M130" s="140" t="s">
        <v>2283</v>
      </c>
      <c r="N130" s="141">
        <v>67</v>
      </c>
      <c r="O130" s="142" t="b">
        <v>0</v>
      </c>
      <c r="P130" s="140" t="s">
        <v>1824</v>
      </c>
      <c r="Q130" t="s">
        <v>1825</v>
      </c>
      <c r="R130" t="s">
        <v>550</v>
      </c>
    </row>
    <row r="131" spans="1:18" x14ac:dyDescent="0.25">
      <c r="A131" s="140" t="s">
        <v>2284</v>
      </c>
      <c r="B131" s="140" t="s">
        <v>2285</v>
      </c>
      <c r="C131" s="140"/>
      <c r="D131" s="140" t="s">
        <v>1820</v>
      </c>
      <c r="E131" s="140"/>
      <c r="F131" s="140"/>
      <c r="G131" s="140" t="s">
        <v>70</v>
      </c>
      <c r="H131" s="140" t="s">
        <v>1781</v>
      </c>
      <c r="I131" s="140" t="s">
        <v>2158</v>
      </c>
      <c r="J131" s="140" t="s">
        <v>2285</v>
      </c>
      <c r="K131" s="140"/>
      <c r="L131" s="140"/>
      <c r="M131" s="140" t="s">
        <v>2286</v>
      </c>
      <c r="N131" s="141">
        <v>67</v>
      </c>
      <c r="O131" s="142" t="b">
        <v>0</v>
      </c>
      <c r="P131" s="140" t="s">
        <v>1824</v>
      </c>
      <c r="Q131" t="s">
        <v>1825</v>
      </c>
      <c r="R131" t="s">
        <v>550</v>
      </c>
    </row>
    <row r="132" spans="1:18" x14ac:dyDescent="0.25">
      <c r="A132" s="140" t="s">
        <v>2287</v>
      </c>
      <c r="B132" s="140" t="s">
        <v>2288</v>
      </c>
      <c r="C132" s="140"/>
      <c r="D132" s="140" t="s">
        <v>1820</v>
      </c>
      <c r="E132" s="140"/>
      <c r="F132" s="140"/>
      <c r="G132" s="140" t="s">
        <v>70</v>
      </c>
      <c r="H132" s="140" t="s">
        <v>1781</v>
      </c>
      <c r="I132" s="140" t="s">
        <v>2158</v>
      </c>
      <c r="J132" s="140" t="s">
        <v>2288</v>
      </c>
      <c r="K132" s="140"/>
      <c r="L132" s="140"/>
      <c r="M132" s="140" t="s">
        <v>2289</v>
      </c>
      <c r="N132" s="141">
        <v>67</v>
      </c>
      <c r="O132" s="142" t="b">
        <v>0</v>
      </c>
      <c r="P132" s="140" t="s">
        <v>1824</v>
      </c>
      <c r="Q132" t="s">
        <v>1825</v>
      </c>
      <c r="R132" t="s">
        <v>550</v>
      </c>
    </row>
    <row r="133" spans="1:18" x14ac:dyDescent="0.25">
      <c r="A133" s="140" t="s">
        <v>2290</v>
      </c>
      <c r="B133" s="140" t="s">
        <v>2291</v>
      </c>
      <c r="C133" s="140"/>
      <c r="D133" s="140" t="s">
        <v>1820</v>
      </c>
      <c r="E133" s="140"/>
      <c r="F133" s="140"/>
      <c r="G133" s="140" t="s">
        <v>70</v>
      </c>
      <c r="H133" s="140" t="s">
        <v>1781</v>
      </c>
      <c r="I133" s="140" t="s">
        <v>2158</v>
      </c>
      <c r="J133" s="140" t="s">
        <v>2291</v>
      </c>
      <c r="K133" s="140"/>
      <c r="L133" s="140"/>
      <c r="M133" s="140" t="s">
        <v>2292</v>
      </c>
      <c r="N133" s="141">
        <v>67</v>
      </c>
      <c r="O133" s="142" t="b">
        <v>0</v>
      </c>
      <c r="P133" s="140" t="s">
        <v>1824</v>
      </c>
      <c r="Q133" t="s">
        <v>1825</v>
      </c>
      <c r="R133" t="s">
        <v>550</v>
      </c>
    </row>
    <row r="134" spans="1:18" x14ac:dyDescent="0.25">
      <c r="A134" s="140" t="s">
        <v>2293</v>
      </c>
      <c r="B134" s="140" t="s">
        <v>2294</v>
      </c>
      <c r="C134" s="140"/>
      <c r="D134" s="140" t="s">
        <v>1820</v>
      </c>
      <c r="E134" s="140"/>
      <c r="F134" s="140"/>
      <c r="G134" s="140" t="s">
        <v>70</v>
      </c>
      <c r="H134" s="140" t="s">
        <v>1781</v>
      </c>
      <c r="I134" s="140" t="s">
        <v>2158</v>
      </c>
      <c r="J134" s="140" t="s">
        <v>2294</v>
      </c>
      <c r="K134" s="140"/>
      <c r="L134" s="140"/>
      <c r="M134" s="140" t="s">
        <v>2295</v>
      </c>
      <c r="N134" s="141">
        <v>67</v>
      </c>
      <c r="O134" s="142" t="b">
        <v>0</v>
      </c>
      <c r="P134" s="140" t="s">
        <v>1824</v>
      </c>
      <c r="Q134" t="s">
        <v>1825</v>
      </c>
      <c r="R134" t="s">
        <v>550</v>
      </c>
    </row>
    <row r="135" spans="1:18" x14ac:dyDescent="0.25">
      <c r="A135" s="140" t="s">
        <v>2296</v>
      </c>
      <c r="B135" s="140" t="s">
        <v>2297</v>
      </c>
      <c r="C135" s="140"/>
      <c r="D135" s="140" t="s">
        <v>1820</v>
      </c>
      <c r="E135" s="140"/>
      <c r="F135" s="140"/>
      <c r="G135" s="140" t="s">
        <v>70</v>
      </c>
      <c r="H135" s="140" t="s">
        <v>1781</v>
      </c>
      <c r="I135" s="140" t="s">
        <v>2158</v>
      </c>
      <c r="J135" s="140" t="s">
        <v>2297</v>
      </c>
      <c r="K135" s="140"/>
      <c r="L135" s="140"/>
      <c r="M135" s="140" t="s">
        <v>2298</v>
      </c>
      <c r="N135" s="141">
        <v>67</v>
      </c>
      <c r="O135" s="142" t="b">
        <v>0</v>
      </c>
      <c r="P135" s="140" t="s">
        <v>1824</v>
      </c>
      <c r="Q135" t="s">
        <v>1825</v>
      </c>
      <c r="R135" t="s">
        <v>550</v>
      </c>
    </row>
    <row r="136" spans="1:18" x14ac:dyDescent="0.25">
      <c r="A136" s="140" t="s">
        <v>2299</v>
      </c>
      <c r="B136" s="140" t="s">
        <v>2300</v>
      </c>
      <c r="C136" s="140"/>
      <c r="D136" s="140" t="s">
        <v>1820</v>
      </c>
      <c r="E136" s="140"/>
      <c r="F136" s="140"/>
      <c r="G136" s="140" t="s">
        <v>1788</v>
      </c>
      <c r="H136" s="140" t="s">
        <v>1789</v>
      </c>
      <c r="I136" s="140" t="s">
        <v>2158</v>
      </c>
      <c r="J136" s="140" t="s">
        <v>2300</v>
      </c>
      <c r="K136" s="140"/>
      <c r="L136" s="140"/>
      <c r="M136" s="140" t="s">
        <v>2301</v>
      </c>
      <c r="N136" s="141">
        <v>67</v>
      </c>
      <c r="O136" s="142" t="b">
        <v>0</v>
      </c>
      <c r="P136" s="140" t="s">
        <v>1824</v>
      </c>
      <c r="Q136" t="s">
        <v>1825</v>
      </c>
      <c r="R136" t="s">
        <v>550</v>
      </c>
    </row>
    <row r="137" spans="1:18" x14ac:dyDescent="0.25">
      <c r="A137" s="140" t="s">
        <v>2302</v>
      </c>
      <c r="B137" s="140" t="s">
        <v>2303</v>
      </c>
      <c r="C137" s="140"/>
      <c r="D137" s="140" t="s">
        <v>1820</v>
      </c>
      <c r="E137" s="140"/>
      <c r="F137" s="140"/>
      <c r="G137" s="140" t="s">
        <v>71</v>
      </c>
      <c r="H137" s="140" t="s">
        <v>1779</v>
      </c>
      <c r="I137" s="140" t="s">
        <v>2158</v>
      </c>
      <c r="J137" s="140" t="s">
        <v>2303</v>
      </c>
      <c r="K137" s="140"/>
      <c r="L137" s="140"/>
      <c r="M137" s="140" t="s">
        <v>2304</v>
      </c>
      <c r="N137" s="141">
        <v>67</v>
      </c>
      <c r="O137" s="142" t="b">
        <v>0</v>
      </c>
      <c r="P137" s="140" t="s">
        <v>1824</v>
      </c>
      <c r="Q137" t="s">
        <v>1825</v>
      </c>
      <c r="R137" t="s">
        <v>550</v>
      </c>
    </row>
    <row r="138" spans="1:18" x14ac:dyDescent="0.25">
      <c r="A138" s="140" t="s">
        <v>2305</v>
      </c>
      <c r="B138" s="140" t="s">
        <v>2306</v>
      </c>
      <c r="C138" s="140"/>
      <c r="D138" s="140" t="s">
        <v>1820</v>
      </c>
      <c r="E138" s="140"/>
      <c r="F138" s="140"/>
      <c r="G138" s="140" t="s">
        <v>70</v>
      </c>
      <c r="H138" s="140" t="s">
        <v>1781</v>
      </c>
      <c r="I138" s="140" t="s">
        <v>2158</v>
      </c>
      <c r="J138" s="140" t="s">
        <v>2306</v>
      </c>
      <c r="K138" s="140"/>
      <c r="L138" s="140"/>
      <c r="M138" s="140" t="s">
        <v>2307</v>
      </c>
      <c r="N138" s="141">
        <v>67</v>
      </c>
      <c r="O138" s="142" t="b">
        <v>0</v>
      </c>
      <c r="P138" s="140" t="s">
        <v>1824</v>
      </c>
      <c r="Q138" t="s">
        <v>1825</v>
      </c>
      <c r="R138" t="s">
        <v>550</v>
      </c>
    </row>
    <row r="139" spans="1:18" x14ac:dyDescent="0.25">
      <c r="A139" s="140" t="s">
        <v>2308</v>
      </c>
      <c r="B139" s="140" t="s">
        <v>2309</v>
      </c>
      <c r="C139" s="140"/>
      <c r="D139" s="140" t="s">
        <v>1820</v>
      </c>
      <c r="E139" s="140"/>
      <c r="F139" s="140"/>
      <c r="G139" s="140" t="s">
        <v>70</v>
      </c>
      <c r="H139" s="140" t="s">
        <v>1781</v>
      </c>
      <c r="I139" s="140" t="s">
        <v>2158</v>
      </c>
      <c r="J139" s="140" t="s">
        <v>2309</v>
      </c>
      <c r="K139" s="140"/>
      <c r="L139" s="140"/>
      <c r="M139" s="140" t="s">
        <v>2310</v>
      </c>
      <c r="N139" s="141">
        <v>67</v>
      </c>
      <c r="O139" s="142" t="b">
        <v>0</v>
      </c>
      <c r="P139" s="140" t="s">
        <v>1824</v>
      </c>
      <c r="Q139" t="s">
        <v>1825</v>
      </c>
      <c r="R139" t="s">
        <v>550</v>
      </c>
    </row>
    <row r="140" spans="1:18" x14ac:dyDescent="0.25">
      <c r="A140" s="140" t="s">
        <v>2311</v>
      </c>
      <c r="B140" s="140" t="s">
        <v>2312</v>
      </c>
      <c r="C140" s="140"/>
      <c r="D140" s="140" t="s">
        <v>1820</v>
      </c>
      <c r="E140" s="140"/>
      <c r="F140" s="140"/>
      <c r="G140" s="140" t="s">
        <v>70</v>
      </c>
      <c r="H140" s="140" t="s">
        <v>1781</v>
      </c>
      <c r="I140" s="140" t="s">
        <v>2158</v>
      </c>
      <c r="J140" s="140" t="s">
        <v>2312</v>
      </c>
      <c r="K140" s="140"/>
      <c r="L140" s="140"/>
      <c r="M140" s="140" t="s">
        <v>2313</v>
      </c>
      <c r="N140" s="141">
        <v>67</v>
      </c>
      <c r="O140" s="142" t="b">
        <v>0</v>
      </c>
      <c r="P140" s="140" t="s">
        <v>1824</v>
      </c>
      <c r="Q140" t="s">
        <v>1825</v>
      </c>
      <c r="R140" t="s">
        <v>550</v>
      </c>
    </row>
    <row r="141" spans="1:18" x14ac:dyDescent="0.25">
      <c r="A141" s="140" t="s">
        <v>2314</v>
      </c>
      <c r="B141" s="140" t="s">
        <v>2315</v>
      </c>
      <c r="C141" s="140"/>
      <c r="D141" s="140" t="s">
        <v>1820</v>
      </c>
      <c r="E141" s="140"/>
      <c r="F141" s="140"/>
      <c r="G141" s="140" t="s">
        <v>70</v>
      </c>
      <c r="H141" s="140" t="s">
        <v>1781</v>
      </c>
      <c r="I141" s="140" t="s">
        <v>2158</v>
      </c>
      <c r="J141" s="140" t="s">
        <v>2315</v>
      </c>
      <c r="K141" s="140"/>
      <c r="L141" s="140"/>
      <c r="M141" s="140" t="s">
        <v>2316</v>
      </c>
      <c r="N141" s="141">
        <v>67</v>
      </c>
      <c r="O141" s="142" t="b">
        <v>0</v>
      </c>
      <c r="P141" s="140" t="s">
        <v>1824</v>
      </c>
      <c r="Q141" t="s">
        <v>1825</v>
      </c>
      <c r="R141" t="s">
        <v>550</v>
      </c>
    </row>
    <row r="142" spans="1:18" x14ac:dyDescent="0.25">
      <c r="A142" s="140" t="s">
        <v>2317</v>
      </c>
      <c r="B142" s="140" t="s">
        <v>2318</v>
      </c>
      <c r="C142" s="140"/>
      <c r="D142" s="140" t="s">
        <v>1820</v>
      </c>
      <c r="E142" s="140"/>
      <c r="F142" s="140"/>
      <c r="G142" s="140" t="s">
        <v>70</v>
      </c>
      <c r="H142" s="140" t="s">
        <v>1781</v>
      </c>
      <c r="I142" s="140" t="s">
        <v>2158</v>
      </c>
      <c r="J142" s="140" t="s">
        <v>2318</v>
      </c>
      <c r="K142" s="140"/>
      <c r="L142" s="140"/>
      <c r="M142" s="140" t="s">
        <v>2319</v>
      </c>
      <c r="N142" s="141">
        <v>67</v>
      </c>
      <c r="O142" s="142" t="b">
        <v>0</v>
      </c>
      <c r="P142" s="140" t="s">
        <v>1824</v>
      </c>
      <c r="Q142" t="s">
        <v>1825</v>
      </c>
      <c r="R142" t="s">
        <v>550</v>
      </c>
    </row>
    <row r="143" spans="1:18" x14ac:dyDescent="0.25">
      <c r="A143" s="140" t="s">
        <v>2320</v>
      </c>
      <c r="B143" s="140" t="s">
        <v>2321</v>
      </c>
      <c r="C143" s="140"/>
      <c r="D143" s="140" t="s">
        <v>1820</v>
      </c>
      <c r="E143" s="140"/>
      <c r="F143" s="140"/>
      <c r="G143" s="140" t="s">
        <v>70</v>
      </c>
      <c r="H143" s="140" t="s">
        <v>1781</v>
      </c>
      <c r="I143" s="140" t="s">
        <v>2158</v>
      </c>
      <c r="J143" s="140" t="s">
        <v>2321</v>
      </c>
      <c r="K143" s="140"/>
      <c r="L143" s="140"/>
      <c r="M143" s="140" t="s">
        <v>2322</v>
      </c>
      <c r="N143" s="141">
        <v>67</v>
      </c>
      <c r="O143" s="142" t="b">
        <v>0</v>
      </c>
      <c r="P143" s="140" t="s">
        <v>1824</v>
      </c>
      <c r="Q143" t="s">
        <v>1825</v>
      </c>
      <c r="R143" t="s">
        <v>550</v>
      </c>
    </row>
    <row r="144" spans="1:18" x14ac:dyDescent="0.25">
      <c r="A144" s="140" t="s">
        <v>2323</v>
      </c>
      <c r="B144" s="140" t="s">
        <v>2324</v>
      </c>
      <c r="C144" s="140"/>
      <c r="D144" s="140" t="s">
        <v>1820</v>
      </c>
      <c r="E144" s="140"/>
      <c r="F144" s="140"/>
      <c r="G144" s="140" t="s">
        <v>71</v>
      </c>
      <c r="H144" s="140" t="s">
        <v>1779</v>
      </c>
      <c r="I144" s="140" t="s">
        <v>2158</v>
      </c>
      <c r="J144" s="140" t="s">
        <v>2324</v>
      </c>
      <c r="K144" s="140"/>
      <c r="L144" s="140"/>
      <c r="M144" s="140" t="s">
        <v>2325</v>
      </c>
      <c r="N144" s="141">
        <v>67</v>
      </c>
      <c r="O144" s="142" t="b">
        <v>0</v>
      </c>
      <c r="P144" s="140" t="s">
        <v>1824</v>
      </c>
      <c r="Q144" t="s">
        <v>1825</v>
      </c>
      <c r="R144" t="s">
        <v>550</v>
      </c>
    </row>
    <row r="145" spans="1:18" x14ac:dyDescent="0.25">
      <c r="A145" s="140" t="s">
        <v>2326</v>
      </c>
      <c r="B145" s="140" t="s">
        <v>2327</v>
      </c>
      <c r="C145" s="140"/>
      <c r="D145" s="140" t="s">
        <v>1820</v>
      </c>
      <c r="E145" s="140"/>
      <c r="F145" s="140"/>
      <c r="G145" s="140" t="s">
        <v>71</v>
      </c>
      <c r="H145" s="140" t="s">
        <v>1779</v>
      </c>
      <c r="I145" s="140" t="s">
        <v>2158</v>
      </c>
      <c r="J145" s="140" t="s">
        <v>2327</v>
      </c>
      <c r="K145" s="140"/>
      <c r="L145" s="140"/>
      <c r="M145" s="140" t="s">
        <v>2328</v>
      </c>
      <c r="N145" s="141">
        <v>67</v>
      </c>
      <c r="O145" s="142" t="b">
        <v>0</v>
      </c>
      <c r="P145" s="140" t="s">
        <v>1824</v>
      </c>
      <c r="Q145" t="s">
        <v>1825</v>
      </c>
      <c r="R145" t="s">
        <v>550</v>
      </c>
    </row>
    <row r="146" spans="1:18" x14ac:dyDescent="0.25">
      <c r="A146" s="140" t="s">
        <v>2329</v>
      </c>
      <c r="B146" s="140" t="s">
        <v>2330</v>
      </c>
      <c r="C146" s="140"/>
      <c r="D146" s="140" t="s">
        <v>1820</v>
      </c>
      <c r="E146" s="140"/>
      <c r="F146" s="140"/>
      <c r="G146" s="140" t="s">
        <v>70</v>
      </c>
      <c r="H146" s="140" t="s">
        <v>1781</v>
      </c>
      <c r="I146" s="140" t="s">
        <v>2158</v>
      </c>
      <c r="J146" s="140" t="s">
        <v>2330</v>
      </c>
      <c r="K146" s="140"/>
      <c r="L146" s="140"/>
      <c r="M146" s="140" t="s">
        <v>2331</v>
      </c>
      <c r="N146" s="141">
        <v>67</v>
      </c>
      <c r="O146" s="142" t="b">
        <v>0</v>
      </c>
      <c r="P146" s="140" t="s">
        <v>1824</v>
      </c>
      <c r="Q146" t="s">
        <v>1825</v>
      </c>
      <c r="R146" t="s">
        <v>550</v>
      </c>
    </row>
    <row r="147" spans="1:18" x14ac:dyDescent="0.25">
      <c r="A147" s="140" t="s">
        <v>2332</v>
      </c>
      <c r="B147" s="140" t="s">
        <v>2333</v>
      </c>
      <c r="C147" s="140"/>
      <c r="D147" s="140" t="s">
        <v>1820</v>
      </c>
      <c r="E147" s="140"/>
      <c r="F147" s="140"/>
      <c r="G147" s="140" t="s">
        <v>1788</v>
      </c>
      <c r="H147" s="140" t="s">
        <v>1789</v>
      </c>
      <c r="I147" s="140" t="s">
        <v>2158</v>
      </c>
      <c r="J147" s="140" t="s">
        <v>2333</v>
      </c>
      <c r="K147" s="140"/>
      <c r="L147" s="140"/>
      <c r="M147" s="140" t="s">
        <v>2334</v>
      </c>
      <c r="N147" s="141">
        <v>67</v>
      </c>
      <c r="O147" s="142" t="b">
        <v>0</v>
      </c>
      <c r="P147" s="140" t="s">
        <v>1824</v>
      </c>
      <c r="Q147" t="s">
        <v>1825</v>
      </c>
      <c r="R147" t="s">
        <v>550</v>
      </c>
    </row>
    <row r="148" spans="1:18" x14ac:dyDescent="0.25">
      <c r="A148" s="140" t="s">
        <v>2335</v>
      </c>
      <c r="B148" s="140" t="s">
        <v>2336</v>
      </c>
      <c r="C148" s="140"/>
      <c r="D148" s="140" t="s">
        <v>1820</v>
      </c>
      <c r="E148" s="140"/>
      <c r="F148" s="140"/>
      <c r="G148" s="140" t="s">
        <v>1788</v>
      </c>
      <c r="H148" s="140" t="s">
        <v>1789</v>
      </c>
      <c r="I148" s="140" t="s">
        <v>2158</v>
      </c>
      <c r="J148" s="140" t="s">
        <v>2336</v>
      </c>
      <c r="K148" s="140"/>
      <c r="L148" s="140"/>
      <c r="M148" s="140" t="s">
        <v>2337</v>
      </c>
      <c r="N148" s="141">
        <v>67</v>
      </c>
      <c r="O148" s="142" t="b">
        <v>0</v>
      </c>
      <c r="P148" s="140" t="s">
        <v>1824</v>
      </c>
      <c r="Q148" t="s">
        <v>1825</v>
      </c>
      <c r="R148" t="s">
        <v>550</v>
      </c>
    </row>
    <row r="149" spans="1:18" x14ac:dyDescent="0.25">
      <c r="A149" s="140" t="s">
        <v>2338</v>
      </c>
      <c r="B149" s="140" t="s">
        <v>2339</v>
      </c>
      <c r="C149" s="140"/>
      <c r="D149" s="140" t="s">
        <v>1820</v>
      </c>
      <c r="E149" s="140"/>
      <c r="F149" s="140"/>
      <c r="G149" s="140" t="s">
        <v>1788</v>
      </c>
      <c r="H149" s="140" t="s">
        <v>1789</v>
      </c>
      <c r="I149" s="140" t="s">
        <v>2158</v>
      </c>
      <c r="J149" s="140" t="s">
        <v>2339</v>
      </c>
      <c r="K149" s="140"/>
      <c r="L149" s="140"/>
      <c r="M149" s="140" t="s">
        <v>2340</v>
      </c>
      <c r="N149" s="141">
        <v>67</v>
      </c>
      <c r="O149" s="142" t="b">
        <v>0</v>
      </c>
      <c r="P149" s="140" t="s">
        <v>1824</v>
      </c>
      <c r="Q149" t="s">
        <v>1825</v>
      </c>
      <c r="R149" t="s">
        <v>550</v>
      </c>
    </row>
    <row r="150" spans="1:18" x14ac:dyDescent="0.25">
      <c r="A150" s="140" t="s">
        <v>2341</v>
      </c>
      <c r="B150" s="140" t="s">
        <v>2342</v>
      </c>
      <c r="C150" s="140"/>
      <c r="D150" s="140" t="s">
        <v>1820</v>
      </c>
      <c r="E150" s="140"/>
      <c r="F150" s="140"/>
      <c r="G150" s="140" t="s">
        <v>1788</v>
      </c>
      <c r="H150" s="140" t="s">
        <v>1789</v>
      </c>
      <c r="I150" s="140" t="s">
        <v>2158</v>
      </c>
      <c r="J150" s="140" t="s">
        <v>2342</v>
      </c>
      <c r="K150" s="140"/>
      <c r="L150" s="140"/>
      <c r="M150" s="140" t="s">
        <v>2343</v>
      </c>
      <c r="N150" s="141">
        <v>67</v>
      </c>
      <c r="O150" s="142" t="b">
        <v>0</v>
      </c>
      <c r="P150" s="140" t="s">
        <v>1824</v>
      </c>
      <c r="Q150" t="s">
        <v>1825</v>
      </c>
      <c r="R150" t="s">
        <v>550</v>
      </c>
    </row>
    <row r="151" spans="1:18" x14ac:dyDescent="0.25">
      <c r="A151" s="140" t="s">
        <v>2344</v>
      </c>
      <c r="B151" s="140" t="s">
        <v>2345</v>
      </c>
      <c r="C151" s="140"/>
      <c r="D151" s="140" t="s">
        <v>1820</v>
      </c>
      <c r="E151" s="140"/>
      <c r="F151" s="140"/>
      <c r="G151" s="140" t="s">
        <v>71</v>
      </c>
      <c r="H151" s="140" t="s">
        <v>1779</v>
      </c>
      <c r="I151" s="140" t="s">
        <v>2158</v>
      </c>
      <c r="J151" s="140" t="s">
        <v>2345</v>
      </c>
      <c r="K151" s="140"/>
      <c r="L151" s="140"/>
      <c r="M151" s="140" t="s">
        <v>2346</v>
      </c>
      <c r="N151" s="141">
        <v>67</v>
      </c>
      <c r="O151" s="142" t="b">
        <v>0</v>
      </c>
      <c r="P151" s="140" t="s">
        <v>1824</v>
      </c>
      <c r="Q151" t="s">
        <v>1825</v>
      </c>
      <c r="R151" t="s">
        <v>550</v>
      </c>
    </row>
    <row r="152" spans="1:18" x14ac:dyDescent="0.25">
      <c r="A152" s="140" t="s">
        <v>2347</v>
      </c>
      <c r="B152" s="140" t="s">
        <v>2348</v>
      </c>
      <c r="C152" s="140"/>
      <c r="D152" s="140" t="s">
        <v>1820</v>
      </c>
      <c r="E152" s="140"/>
      <c r="F152" s="140"/>
      <c r="G152" s="140" t="s">
        <v>71</v>
      </c>
      <c r="H152" s="140" t="s">
        <v>1779</v>
      </c>
      <c r="I152" s="140" t="s">
        <v>2158</v>
      </c>
      <c r="J152" s="140" t="s">
        <v>2348</v>
      </c>
      <c r="K152" s="140"/>
      <c r="L152" s="140"/>
      <c r="M152" s="140" t="s">
        <v>2349</v>
      </c>
      <c r="N152" s="141">
        <v>67</v>
      </c>
      <c r="O152" s="142" t="b">
        <v>0</v>
      </c>
      <c r="P152" s="140" t="s">
        <v>1824</v>
      </c>
      <c r="Q152" t="s">
        <v>1825</v>
      </c>
      <c r="R152" t="s">
        <v>550</v>
      </c>
    </row>
    <row r="153" spans="1:18" x14ac:dyDescent="0.25">
      <c r="A153" s="140" t="s">
        <v>2350</v>
      </c>
      <c r="B153" s="140" t="s">
        <v>2351</v>
      </c>
      <c r="C153" s="140"/>
      <c r="D153" s="140" t="s">
        <v>1820</v>
      </c>
      <c r="E153" s="140"/>
      <c r="F153" s="140"/>
      <c r="G153" s="140" t="s">
        <v>70</v>
      </c>
      <c r="H153" s="140" t="s">
        <v>1781</v>
      </c>
      <c r="I153" s="140" t="s">
        <v>2158</v>
      </c>
      <c r="J153" s="140" t="s">
        <v>2351</v>
      </c>
      <c r="K153" s="140"/>
      <c r="L153" s="140"/>
      <c r="M153" s="140" t="s">
        <v>2352</v>
      </c>
      <c r="N153" s="141">
        <v>67</v>
      </c>
      <c r="O153" s="142" t="b">
        <v>0</v>
      </c>
      <c r="P153" s="140" t="s">
        <v>1824</v>
      </c>
      <c r="Q153" t="s">
        <v>1825</v>
      </c>
      <c r="R153" t="s">
        <v>550</v>
      </c>
    </row>
    <row r="154" spans="1:18" x14ac:dyDescent="0.25">
      <c r="A154" s="140" t="s">
        <v>2353</v>
      </c>
      <c r="B154" s="140" t="s">
        <v>2354</v>
      </c>
      <c r="C154" s="140"/>
      <c r="D154" s="140" t="s">
        <v>1820</v>
      </c>
      <c r="E154" s="140"/>
      <c r="F154" s="140"/>
      <c r="G154" s="140" t="s">
        <v>1788</v>
      </c>
      <c r="H154" s="140" t="s">
        <v>1789</v>
      </c>
      <c r="I154" s="140" t="s">
        <v>2158</v>
      </c>
      <c r="J154" s="140" t="s">
        <v>2354</v>
      </c>
      <c r="K154" s="140"/>
      <c r="L154" s="140"/>
      <c r="M154" s="140" t="s">
        <v>2355</v>
      </c>
      <c r="N154" s="141">
        <v>67</v>
      </c>
      <c r="O154" s="142" t="b">
        <v>0</v>
      </c>
      <c r="P154" s="140" t="s">
        <v>1824</v>
      </c>
      <c r="Q154" t="s">
        <v>1825</v>
      </c>
      <c r="R154" t="s">
        <v>550</v>
      </c>
    </row>
    <row r="155" spans="1:18" x14ac:dyDescent="0.25">
      <c r="A155" s="140" t="s">
        <v>2356</v>
      </c>
      <c r="B155" s="140" t="s">
        <v>2357</v>
      </c>
      <c r="C155" s="140"/>
      <c r="D155" s="140" t="s">
        <v>1820</v>
      </c>
      <c r="E155" s="140"/>
      <c r="F155" s="140"/>
      <c r="G155" s="140" t="s">
        <v>70</v>
      </c>
      <c r="H155" s="140" t="s">
        <v>1781</v>
      </c>
      <c r="I155" s="140" t="s">
        <v>2158</v>
      </c>
      <c r="J155" s="140" t="s">
        <v>2357</v>
      </c>
      <c r="K155" s="140"/>
      <c r="L155" s="140"/>
      <c r="M155" s="140" t="s">
        <v>2358</v>
      </c>
      <c r="N155" s="141">
        <v>67</v>
      </c>
      <c r="O155" s="142" t="b">
        <v>0</v>
      </c>
      <c r="P155" s="140" t="s">
        <v>1824</v>
      </c>
      <c r="Q155" t="s">
        <v>1825</v>
      </c>
      <c r="R155" t="s">
        <v>550</v>
      </c>
    </row>
    <row r="156" spans="1:18" x14ac:dyDescent="0.25">
      <c r="A156" s="140" t="s">
        <v>2359</v>
      </c>
      <c r="B156" s="140" t="s">
        <v>2360</v>
      </c>
      <c r="C156" s="140"/>
      <c r="D156" s="140" t="s">
        <v>1820</v>
      </c>
      <c r="E156" s="140"/>
      <c r="F156" s="140"/>
      <c r="G156" s="140" t="s">
        <v>1788</v>
      </c>
      <c r="H156" s="140" t="s">
        <v>1789</v>
      </c>
      <c r="I156" s="140" t="s">
        <v>2158</v>
      </c>
      <c r="J156" s="140" t="s">
        <v>2360</v>
      </c>
      <c r="K156" s="140"/>
      <c r="L156" s="140"/>
      <c r="M156" s="140" t="s">
        <v>2361</v>
      </c>
      <c r="N156" s="141">
        <v>67</v>
      </c>
      <c r="O156" s="142" t="b">
        <v>0</v>
      </c>
      <c r="P156" s="140" t="s">
        <v>1824</v>
      </c>
      <c r="Q156" t="s">
        <v>1825</v>
      </c>
      <c r="R156" t="s">
        <v>550</v>
      </c>
    </row>
    <row r="157" spans="1:18" x14ac:dyDescent="0.25">
      <c r="A157" s="140" t="s">
        <v>2362</v>
      </c>
      <c r="B157" s="140" t="s">
        <v>2363</v>
      </c>
      <c r="C157" s="140"/>
      <c r="D157" s="140" t="s">
        <v>1820</v>
      </c>
      <c r="E157" s="140"/>
      <c r="F157" s="140"/>
      <c r="G157" s="140" t="s">
        <v>71</v>
      </c>
      <c r="H157" s="140" t="s">
        <v>1779</v>
      </c>
      <c r="I157" s="140" t="s">
        <v>2158</v>
      </c>
      <c r="J157" s="140" t="s">
        <v>2363</v>
      </c>
      <c r="K157" s="140"/>
      <c r="L157" s="140"/>
      <c r="M157" s="140" t="s">
        <v>2364</v>
      </c>
      <c r="N157" s="141">
        <v>67</v>
      </c>
      <c r="O157" s="142" t="b">
        <v>0</v>
      </c>
      <c r="P157" s="140" t="s">
        <v>1824</v>
      </c>
      <c r="Q157" t="s">
        <v>1825</v>
      </c>
      <c r="R157" t="s">
        <v>550</v>
      </c>
    </row>
    <row r="158" spans="1:18" x14ac:dyDescent="0.25">
      <c r="A158" s="140" t="s">
        <v>2365</v>
      </c>
      <c r="B158" s="140" t="s">
        <v>2366</v>
      </c>
      <c r="C158" s="140"/>
      <c r="D158" s="140" t="s">
        <v>1820</v>
      </c>
      <c r="E158" s="140"/>
      <c r="F158" s="140"/>
      <c r="G158" s="140" t="s">
        <v>70</v>
      </c>
      <c r="H158" s="140" t="s">
        <v>1781</v>
      </c>
      <c r="I158" s="140" t="s">
        <v>2158</v>
      </c>
      <c r="J158" s="140" t="s">
        <v>2366</v>
      </c>
      <c r="K158" s="140"/>
      <c r="L158" s="140"/>
      <c r="M158" s="140" t="s">
        <v>2367</v>
      </c>
      <c r="N158" s="141">
        <v>67</v>
      </c>
      <c r="O158" s="142" t="b">
        <v>0</v>
      </c>
      <c r="P158" s="140" t="s">
        <v>1824</v>
      </c>
      <c r="Q158" t="s">
        <v>1825</v>
      </c>
      <c r="R158" t="s">
        <v>550</v>
      </c>
    </row>
    <row r="159" spans="1:18" x14ac:dyDescent="0.25">
      <c r="A159" s="140" t="s">
        <v>2368</v>
      </c>
      <c r="B159" s="140" t="s">
        <v>2369</v>
      </c>
      <c r="C159" s="140"/>
      <c r="D159" s="140" t="s">
        <v>1820</v>
      </c>
      <c r="E159" s="140"/>
      <c r="F159" s="140"/>
      <c r="G159" s="140" t="s">
        <v>1788</v>
      </c>
      <c r="H159" s="140" t="s">
        <v>1789</v>
      </c>
      <c r="I159" s="140" t="s">
        <v>2158</v>
      </c>
      <c r="J159" s="140" t="s">
        <v>2369</v>
      </c>
      <c r="K159" s="140"/>
      <c r="L159" s="140"/>
      <c r="M159" s="140" t="s">
        <v>2370</v>
      </c>
      <c r="N159" s="141">
        <v>67</v>
      </c>
      <c r="O159" s="142" t="b">
        <v>0</v>
      </c>
      <c r="P159" s="140" t="s">
        <v>1824</v>
      </c>
      <c r="Q159" t="s">
        <v>1825</v>
      </c>
      <c r="R159" t="s">
        <v>550</v>
      </c>
    </row>
    <row r="160" spans="1:18" x14ac:dyDescent="0.25">
      <c r="A160" s="140" t="s">
        <v>2371</v>
      </c>
      <c r="B160" s="140" t="s">
        <v>2372</v>
      </c>
      <c r="C160" s="140"/>
      <c r="D160" s="140" t="s">
        <v>1820</v>
      </c>
      <c r="E160" s="140"/>
      <c r="F160" s="140"/>
      <c r="G160" s="140" t="s">
        <v>70</v>
      </c>
      <c r="H160" s="140" t="s">
        <v>1781</v>
      </c>
      <c r="I160" s="140" t="s">
        <v>2158</v>
      </c>
      <c r="J160" s="140" t="s">
        <v>2372</v>
      </c>
      <c r="K160" s="140"/>
      <c r="L160" s="140"/>
      <c r="M160" s="140" t="s">
        <v>2373</v>
      </c>
      <c r="N160" s="141">
        <v>67</v>
      </c>
      <c r="O160" s="142" t="b">
        <v>0</v>
      </c>
      <c r="P160" s="140" t="s">
        <v>1824</v>
      </c>
      <c r="Q160" t="s">
        <v>1825</v>
      </c>
      <c r="R160" t="s">
        <v>550</v>
      </c>
    </row>
    <row r="161" spans="1:18" x14ac:dyDescent="0.25">
      <c r="A161" s="140" t="s">
        <v>2374</v>
      </c>
      <c r="B161" s="140" t="s">
        <v>2375</v>
      </c>
      <c r="C161" s="140"/>
      <c r="D161" s="140" t="s">
        <v>1820</v>
      </c>
      <c r="E161" s="140"/>
      <c r="F161" s="140"/>
      <c r="G161" s="140" t="s">
        <v>70</v>
      </c>
      <c r="H161" s="140" t="s">
        <v>1781</v>
      </c>
      <c r="I161" s="140" t="s">
        <v>2158</v>
      </c>
      <c r="J161" s="140" t="s">
        <v>2375</v>
      </c>
      <c r="K161" s="140"/>
      <c r="L161" s="140"/>
      <c r="M161" s="140" t="s">
        <v>2376</v>
      </c>
      <c r="N161" s="141">
        <v>67</v>
      </c>
      <c r="O161" s="142" t="b">
        <v>0</v>
      </c>
      <c r="P161" s="140" t="s">
        <v>1824</v>
      </c>
      <c r="Q161" t="s">
        <v>1825</v>
      </c>
      <c r="R161" t="s">
        <v>550</v>
      </c>
    </row>
    <row r="162" spans="1:18" x14ac:dyDescent="0.25">
      <c r="A162" s="140" t="s">
        <v>2377</v>
      </c>
      <c r="B162" s="140" t="s">
        <v>2378</v>
      </c>
      <c r="C162" s="140"/>
      <c r="D162" s="140" t="s">
        <v>1820</v>
      </c>
      <c r="E162" s="140"/>
      <c r="F162" s="140"/>
      <c r="G162" s="140" t="s">
        <v>1788</v>
      </c>
      <c r="H162" s="140" t="s">
        <v>1789</v>
      </c>
      <c r="I162" s="140" t="s">
        <v>2158</v>
      </c>
      <c r="J162" s="140" t="s">
        <v>2378</v>
      </c>
      <c r="K162" s="140"/>
      <c r="L162" s="140"/>
      <c r="M162" s="140" t="s">
        <v>2379</v>
      </c>
      <c r="N162" s="141">
        <v>67</v>
      </c>
      <c r="O162" s="142" t="b">
        <v>0</v>
      </c>
      <c r="P162" s="140" t="s">
        <v>1824</v>
      </c>
      <c r="Q162" t="s">
        <v>1825</v>
      </c>
      <c r="R162" t="s">
        <v>550</v>
      </c>
    </row>
    <row r="163" spans="1:18" x14ac:dyDescent="0.25">
      <c r="A163" s="140" t="s">
        <v>2380</v>
      </c>
      <c r="B163" s="140" t="s">
        <v>2381</v>
      </c>
      <c r="C163" s="140"/>
      <c r="D163" s="140" t="s">
        <v>1820</v>
      </c>
      <c r="E163" s="140"/>
      <c r="F163" s="140"/>
      <c r="G163" s="140" t="s">
        <v>70</v>
      </c>
      <c r="H163" s="140" t="s">
        <v>1781</v>
      </c>
      <c r="I163" s="140" t="s">
        <v>2158</v>
      </c>
      <c r="J163" s="140" t="s">
        <v>2381</v>
      </c>
      <c r="K163" s="140"/>
      <c r="L163" s="140"/>
      <c r="M163" s="140" t="s">
        <v>2382</v>
      </c>
      <c r="N163" s="141">
        <v>67</v>
      </c>
      <c r="O163" s="142" t="b">
        <v>0</v>
      </c>
      <c r="P163" s="140" t="s">
        <v>1824</v>
      </c>
      <c r="Q163" t="s">
        <v>1825</v>
      </c>
      <c r="R163" t="s">
        <v>550</v>
      </c>
    </row>
    <row r="164" spans="1:18" x14ac:dyDescent="0.25">
      <c r="A164" s="140" t="s">
        <v>2383</v>
      </c>
      <c r="B164" s="140" t="s">
        <v>2384</v>
      </c>
      <c r="C164" s="140"/>
      <c r="D164" s="140" t="s">
        <v>1820</v>
      </c>
      <c r="E164" s="140"/>
      <c r="F164" s="140"/>
      <c r="G164" s="140" t="s">
        <v>70</v>
      </c>
      <c r="H164" s="140" t="s">
        <v>1781</v>
      </c>
      <c r="I164" s="140" t="s">
        <v>2158</v>
      </c>
      <c r="J164" s="140" t="s">
        <v>2384</v>
      </c>
      <c r="K164" s="140"/>
      <c r="L164" s="140"/>
      <c r="M164" s="140" t="s">
        <v>2385</v>
      </c>
      <c r="N164" s="141">
        <v>67</v>
      </c>
      <c r="O164" s="142" t="b">
        <v>0</v>
      </c>
      <c r="P164" s="140" t="s">
        <v>1824</v>
      </c>
      <c r="Q164" t="s">
        <v>1825</v>
      </c>
      <c r="R164" t="s">
        <v>550</v>
      </c>
    </row>
    <row r="165" spans="1:18" x14ac:dyDescent="0.25">
      <c r="A165" s="140" t="s">
        <v>2386</v>
      </c>
      <c r="B165" s="140" t="s">
        <v>2387</v>
      </c>
      <c r="C165" s="140"/>
      <c r="D165" s="140" t="s">
        <v>1820</v>
      </c>
      <c r="E165" s="140"/>
      <c r="F165" s="140"/>
      <c r="G165" s="140" t="s">
        <v>71</v>
      </c>
      <c r="H165" s="140" t="s">
        <v>1779</v>
      </c>
      <c r="I165" s="140" t="s">
        <v>2158</v>
      </c>
      <c r="J165" s="140" t="s">
        <v>2387</v>
      </c>
      <c r="K165" s="140"/>
      <c r="L165" s="140"/>
      <c r="M165" s="140" t="s">
        <v>2388</v>
      </c>
      <c r="N165" s="141">
        <v>67</v>
      </c>
      <c r="O165" s="142" t="b">
        <v>0</v>
      </c>
      <c r="P165" s="140" t="s">
        <v>1824</v>
      </c>
      <c r="Q165" t="s">
        <v>1825</v>
      </c>
      <c r="R165" t="s">
        <v>550</v>
      </c>
    </row>
    <row r="166" spans="1:18" x14ac:dyDescent="0.25">
      <c r="A166" s="140" t="s">
        <v>2389</v>
      </c>
      <c r="B166" s="140" t="s">
        <v>2390</v>
      </c>
      <c r="C166" s="140"/>
      <c r="D166" s="140" t="s">
        <v>1820</v>
      </c>
      <c r="E166" s="140"/>
      <c r="F166" s="140"/>
      <c r="G166" s="140" t="s">
        <v>1788</v>
      </c>
      <c r="H166" s="140" t="s">
        <v>1789</v>
      </c>
      <c r="I166" s="140" t="s">
        <v>2158</v>
      </c>
      <c r="J166" s="140" t="s">
        <v>2390</v>
      </c>
      <c r="K166" s="140"/>
      <c r="L166" s="140"/>
      <c r="M166" s="140" t="s">
        <v>2391</v>
      </c>
      <c r="N166" s="141">
        <v>67</v>
      </c>
      <c r="O166" s="142" t="b">
        <v>0</v>
      </c>
      <c r="P166" s="140" t="s">
        <v>1824</v>
      </c>
      <c r="Q166" t="s">
        <v>1825</v>
      </c>
      <c r="R166" t="s">
        <v>550</v>
      </c>
    </row>
    <row r="167" spans="1:18" x14ac:dyDescent="0.25">
      <c r="A167" s="140" t="s">
        <v>2392</v>
      </c>
      <c r="B167" s="140" t="s">
        <v>2393</v>
      </c>
      <c r="C167" s="140"/>
      <c r="D167" s="140" t="s">
        <v>1820</v>
      </c>
      <c r="E167" s="140"/>
      <c r="F167" s="140"/>
      <c r="G167" s="140" t="s">
        <v>70</v>
      </c>
      <c r="H167" s="140" t="s">
        <v>1781</v>
      </c>
      <c r="I167" s="140" t="s">
        <v>2158</v>
      </c>
      <c r="J167" s="140" t="s">
        <v>2393</v>
      </c>
      <c r="K167" s="140"/>
      <c r="L167" s="140"/>
      <c r="M167" s="140" t="s">
        <v>2394</v>
      </c>
      <c r="N167" s="141">
        <v>67</v>
      </c>
      <c r="O167" s="142" t="b">
        <v>0</v>
      </c>
      <c r="P167" s="140" t="s">
        <v>1824</v>
      </c>
      <c r="Q167" t="s">
        <v>1825</v>
      </c>
      <c r="R167" t="s">
        <v>550</v>
      </c>
    </row>
    <row r="168" spans="1:18" x14ac:dyDescent="0.25">
      <c r="A168" s="140" t="s">
        <v>2395</v>
      </c>
      <c r="B168" s="140" t="s">
        <v>2396</v>
      </c>
      <c r="C168" s="140"/>
      <c r="D168" s="140" t="s">
        <v>1820</v>
      </c>
      <c r="E168" s="140"/>
      <c r="F168" s="140"/>
      <c r="G168" s="140" t="s">
        <v>1788</v>
      </c>
      <c r="H168" s="140" t="s">
        <v>1789</v>
      </c>
      <c r="I168" s="140" t="s">
        <v>2158</v>
      </c>
      <c r="J168" s="140" t="s">
        <v>2396</v>
      </c>
      <c r="K168" s="140"/>
      <c r="L168" s="140"/>
      <c r="M168" s="140" t="s">
        <v>2397</v>
      </c>
      <c r="N168" s="141">
        <v>67</v>
      </c>
      <c r="O168" s="142" t="b">
        <v>0</v>
      </c>
      <c r="P168" s="140" t="s">
        <v>1824</v>
      </c>
      <c r="Q168" t="s">
        <v>1825</v>
      </c>
      <c r="R168" t="s">
        <v>550</v>
      </c>
    </row>
    <row r="169" spans="1:18" x14ac:dyDescent="0.25">
      <c r="A169" s="140" t="s">
        <v>2398</v>
      </c>
      <c r="B169" s="140" t="s">
        <v>2399</v>
      </c>
      <c r="C169" s="140"/>
      <c r="D169" s="140" t="s">
        <v>1820</v>
      </c>
      <c r="E169" s="140"/>
      <c r="F169" s="140"/>
      <c r="G169" s="140" t="s">
        <v>71</v>
      </c>
      <c r="H169" s="140" t="s">
        <v>1779</v>
      </c>
      <c r="I169" s="140" t="s">
        <v>2158</v>
      </c>
      <c r="J169" s="140" t="s">
        <v>2399</v>
      </c>
      <c r="K169" s="140"/>
      <c r="L169" s="140"/>
      <c r="M169" s="140" t="s">
        <v>2400</v>
      </c>
      <c r="N169" s="141">
        <v>67</v>
      </c>
      <c r="O169" s="142" t="b">
        <v>0</v>
      </c>
      <c r="P169" s="140" t="s">
        <v>1824</v>
      </c>
      <c r="Q169" t="s">
        <v>1825</v>
      </c>
      <c r="R169" t="s">
        <v>550</v>
      </c>
    </row>
    <row r="170" spans="1:18" x14ac:dyDescent="0.25">
      <c r="A170" s="140" t="s">
        <v>2401</v>
      </c>
      <c r="B170" s="140" t="s">
        <v>2402</v>
      </c>
      <c r="C170" s="140"/>
      <c r="D170" s="140" t="s">
        <v>1820</v>
      </c>
      <c r="E170" s="140"/>
      <c r="F170" s="140"/>
      <c r="G170" s="140" t="s">
        <v>1788</v>
      </c>
      <c r="H170" s="140" t="s">
        <v>1789</v>
      </c>
      <c r="I170" s="140" t="s">
        <v>2158</v>
      </c>
      <c r="J170" s="140" t="s">
        <v>2402</v>
      </c>
      <c r="K170" s="140"/>
      <c r="L170" s="140"/>
      <c r="M170" s="140" t="s">
        <v>2403</v>
      </c>
      <c r="N170" s="141">
        <v>67</v>
      </c>
      <c r="O170" s="142" t="b">
        <v>0</v>
      </c>
      <c r="P170" s="140" t="s">
        <v>1824</v>
      </c>
      <c r="Q170" t="s">
        <v>1825</v>
      </c>
      <c r="R170" t="s">
        <v>550</v>
      </c>
    </row>
    <row r="171" spans="1:18" x14ac:dyDescent="0.25">
      <c r="A171" s="140" t="s">
        <v>2404</v>
      </c>
      <c r="B171" s="140" t="s">
        <v>2405</v>
      </c>
      <c r="C171" s="140"/>
      <c r="D171" s="140" t="s">
        <v>1820</v>
      </c>
      <c r="E171" s="140"/>
      <c r="F171" s="140"/>
      <c r="G171" s="140" t="s">
        <v>1788</v>
      </c>
      <c r="H171" s="140" t="s">
        <v>1789</v>
      </c>
      <c r="I171" s="140" t="s">
        <v>2158</v>
      </c>
      <c r="J171" s="140" t="s">
        <v>2405</v>
      </c>
      <c r="K171" s="140"/>
      <c r="L171" s="140"/>
      <c r="M171" s="140" t="s">
        <v>2406</v>
      </c>
      <c r="N171" s="141">
        <v>67</v>
      </c>
      <c r="O171" s="142" t="b">
        <v>0</v>
      </c>
      <c r="P171" s="140" t="s">
        <v>1824</v>
      </c>
      <c r="Q171" t="s">
        <v>1825</v>
      </c>
      <c r="R171" t="s">
        <v>550</v>
      </c>
    </row>
    <row r="172" spans="1:18" x14ac:dyDescent="0.25">
      <c r="A172" s="140" t="s">
        <v>2407</v>
      </c>
      <c r="B172" s="140" t="s">
        <v>2408</v>
      </c>
      <c r="C172" s="140"/>
      <c r="D172" s="140" t="s">
        <v>1820</v>
      </c>
      <c r="E172" s="140"/>
      <c r="F172" s="140"/>
      <c r="G172" s="140" t="s">
        <v>70</v>
      </c>
      <c r="H172" s="140" t="s">
        <v>1781</v>
      </c>
      <c r="I172" s="140" t="s">
        <v>2158</v>
      </c>
      <c r="J172" s="140" t="s">
        <v>2408</v>
      </c>
      <c r="K172" s="140"/>
      <c r="L172" s="140"/>
      <c r="M172" s="140" t="s">
        <v>2409</v>
      </c>
      <c r="N172" s="141">
        <v>67</v>
      </c>
      <c r="O172" s="142" t="b">
        <v>0</v>
      </c>
      <c r="P172" s="140" t="s">
        <v>1824</v>
      </c>
      <c r="Q172" t="s">
        <v>1825</v>
      </c>
      <c r="R172" t="s">
        <v>550</v>
      </c>
    </row>
    <row r="173" spans="1:18" x14ac:dyDescent="0.25">
      <c r="A173" s="140" t="s">
        <v>2410</v>
      </c>
      <c r="B173" s="140" t="s">
        <v>2411</v>
      </c>
      <c r="C173" s="140"/>
      <c r="D173" s="140" t="s">
        <v>1820</v>
      </c>
      <c r="E173" s="140"/>
      <c r="F173" s="140"/>
      <c r="G173" s="140" t="s">
        <v>70</v>
      </c>
      <c r="H173" s="140" t="s">
        <v>1781</v>
      </c>
      <c r="I173" s="140" t="s">
        <v>2158</v>
      </c>
      <c r="J173" s="140" t="s">
        <v>2411</v>
      </c>
      <c r="K173" s="140"/>
      <c r="L173" s="140"/>
      <c r="M173" s="140" t="s">
        <v>2412</v>
      </c>
      <c r="N173" s="141">
        <v>67</v>
      </c>
      <c r="O173" s="142" t="b">
        <v>0</v>
      </c>
      <c r="P173" s="140" t="s">
        <v>1824</v>
      </c>
      <c r="Q173" t="s">
        <v>1825</v>
      </c>
      <c r="R173" t="s">
        <v>550</v>
      </c>
    </row>
    <row r="174" spans="1:18" x14ac:dyDescent="0.25">
      <c r="A174" s="140" t="s">
        <v>2413</v>
      </c>
      <c r="B174" s="140" t="s">
        <v>2414</v>
      </c>
      <c r="C174" s="140"/>
      <c r="D174" s="140" t="s">
        <v>1820</v>
      </c>
      <c r="E174" s="140"/>
      <c r="F174" s="140"/>
      <c r="G174" s="140" t="s">
        <v>1788</v>
      </c>
      <c r="H174" s="140" t="s">
        <v>1789</v>
      </c>
      <c r="I174" s="140" t="s">
        <v>2158</v>
      </c>
      <c r="J174" s="140" t="s">
        <v>2414</v>
      </c>
      <c r="K174" s="140"/>
      <c r="L174" s="140"/>
      <c r="M174" s="140" t="s">
        <v>2415</v>
      </c>
      <c r="N174" s="141">
        <v>67</v>
      </c>
      <c r="O174" s="142" t="b">
        <v>0</v>
      </c>
      <c r="P174" s="140" t="s">
        <v>1824</v>
      </c>
      <c r="Q174" t="s">
        <v>1825</v>
      </c>
      <c r="R174" t="s">
        <v>550</v>
      </c>
    </row>
    <row r="175" spans="1:18" x14ac:dyDescent="0.25">
      <c r="A175" s="140" t="s">
        <v>2416</v>
      </c>
      <c r="B175" s="140" t="s">
        <v>2417</v>
      </c>
      <c r="C175" s="140"/>
      <c r="D175" s="140" t="s">
        <v>1820</v>
      </c>
      <c r="E175" s="140"/>
      <c r="F175" s="140"/>
      <c r="G175" s="140" t="s">
        <v>1788</v>
      </c>
      <c r="H175" s="140" t="s">
        <v>1789</v>
      </c>
      <c r="I175" s="140" t="s">
        <v>2158</v>
      </c>
      <c r="J175" s="140" t="s">
        <v>2417</v>
      </c>
      <c r="K175" s="140"/>
      <c r="L175" s="140"/>
      <c r="M175" s="140" t="s">
        <v>2418</v>
      </c>
      <c r="N175" s="141">
        <v>67</v>
      </c>
      <c r="O175" s="142" t="b">
        <v>0</v>
      </c>
      <c r="P175" s="140" t="s">
        <v>1824</v>
      </c>
      <c r="Q175" t="s">
        <v>1825</v>
      </c>
      <c r="R175" t="s">
        <v>550</v>
      </c>
    </row>
    <row r="176" spans="1:18" x14ac:dyDescent="0.25">
      <c r="A176" s="140" t="s">
        <v>2419</v>
      </c>
      <c r="B176" s="140" t="s">
        <v>2420</v>
      </c>
      <c r="C176" s="140"/>
      <c r="D176" s="140" t="s">
        <v>1820</v>
      </c>
      <c r="E176" s="140"/>
      <c r="F176" s="140"/>
      <c r="G176" s="140" t="s">
        <v>70</v>
      </c>
      <c r="H176" s="140" t="s">
        <v>1781</v>
      </c>
      <c r="I176" s="140" t="s">
        <v>2158</v>
      </c>
      <c r="J176" s="140" t="s">
        <v>2420</v>
      </c>
      <c r="K176" s="140"/>
      <c r="L176" s="140"/>
      <c r="M176" s="140" t="s">
        <v>2421</v>
      </c>
      <c r="N176" s="141">
        <v>67</v>
      </c>
      <c r="O176" s="142" t="b">
        <v>0</v>
      </c>
      <c r="P176" s="140" t="s">
        <v>1824</v>
      </c>
      <c r="Q176" t="s">
        <v>1825</v>
      </c>
      <c r="R176" t="s">
        <v>550</v>
      </c>
    </row>
    <row r="177" spans="1:18" x14ac:dyDescent="0.25">
      <c r="A177" s="140" t="s">
        <v>2422</v>
      </c>
      <c r="B177" s="140" t="s">
        <v>2423</v>
      </c>
      <c r="C177" s="140"/>
      <c r="D177" s="140" t="s">
        <v>1820</v>
      </c>
      <c r="E177" s="140"/>
      <c r="F177" s="140"/>
      <c r="G177" s="140" t="s">
        <v>1788</v>
      </c>
      <c r="H177" s="140" t="s">
        <v>1789</v>
      </c>
      <c r="I177" s="140" t="s">
        <v>2158</v>
      </c>
      <c r="J177" s="140" t="s">
        <v>2423</v>
      </c>
      <c r="K177" s="140"/>
      <c r="L177" s="140"/>
      <c r="M177" s="140" t="s">
        <v>2424</v>
      </c>
      <c r="N177" s="141">
        <v>67</v>
      </c>
      <c r="O177" s="142" t="b">
        <v>0</v>
      </c>
      <c r="P177" s="140" t="s">
        <v>1824</v>
      </c>
      <c r="Q177" t="s">
        <v>1825</v>
      </c>
      <c r="R177" t="s">
        <v>550</v>
      </c>
    </row>
    <row r="178" spans="1:18" x14ac:dyDescent="0.25">
      <c r="A178" s="140" t="s">
        <v>2425</v>
      </c>
      <c r="B178" s="140" t="s">
        <v>2426</v>
      </c>
      <c r="C178" s="140"/>
      <c r="D178" s="140" t="s">
        <v>1820</v>
      </c>
      <c r="E178" s="140"/>
      <c r="F178" s="140"/>
      <c r="G178" s="140" t="s">
        <v>70</v>
      </c>
      <c r="H178" s="140" t="s">
        <v>1781</v>
      </c>
      <c r="I178" s="140" t="s">
        <v>2158</v>
      </c>
      <c r="J178" s="140" t="s">
        <v>2426</v>
      </c>
      <c r="K178" s="140"/>
      <c r="L178" s="140"/>
      <c r="M178" s="140" t="s">
        <v>2427</v>
      </c>
      <c r="N178" s="141">
        <v>67</v>
      </c>
      <c r="O178" s="142" t="b">
        <v>0</v>
      </c>
      <c r="P178" s="140" t="s">
        <v>1824</v>
      </c>
      <c r="Q178" t="s">
        <v>1825</v>
      </c>
      <c r="R178" t="s">
        <v>550</v>
      </c>
    </row>
    <row r="179" spans="1:18" x14ac:dyDescent="0.25">
      <c r="A179" s="140" t="s">
        <v>2428</v>
      </c>
      <c r="B179" s="140" t="s">
        <v>2429</v>
      </c>
      <c r="C179" s="140"/>
      <c r="D179" s="140" t="s">
        <v>1820</v>
      </c>
      <c r="E179" s="140"/>
      <c r="F179" s="140"/>
      <c r="G179" s="140" t="s">
        <v>71</v>
      </c>
      <c r="H179" s="140" t="s">
        <v>1779</v>
      </c>
      <c r="I179" s="140" t="s">
        <v>2158</v>
      </c>
      <c r="J179" s="140" t="s">
        <v>2429</v>
      </c>
      <c r="K179" s="140"/>
      <c r="L179" s="140"/>
      <c r="M179" s="140" t="s">
        <v>2430</v>
      </c>
      <c r="N179" s="141">
        <v>67</v>
      </c>
      <c r="O179" s="142" t="b">
        <v>0</v>
      </c>
      <c r="P179" s="140" t="s">
        <v>1824</v>
      </c>
      <c r="Q179" t="s">
        <v>1825</v>
      </c>
      <c r="R179" t="s">
        <v>550</v>
      </c>
    </row>
    <row r="180" spans="1:18" x14ac:dyDescent="0.25">
      <c r="A180" s="140" t="s">
        <v>2431</v>
      </c>
      <c r="B180" s="140" t="s">
        <v>2432</v>
      </c>
      <c r="C180" s="140"/>
      <c r="D180" s="140" t="s">
        <v>1820</v>
      </c>
      <c r="E180" s="140"/>
      <c r="F180" s="140"/>
      <c r="G180" s="140" t="s">
        <v>70</v>
      </c>
      <c r="H180" s="140" t="s">
        <v>1781</v>
      </c>
      <c r="I180" s="140" t="s">
        <v>2158</v>
      </c>
      <c r="J180" s="140" t="s">
        <v>2432</v>
      </c>
      <c r="K180" s="140"/>
      <c r="L180" s="140"/>
      <c r="M180" s="140" t="s">
        <v>2433</v>
      </c>
      <c r="N180" s="141">
        <v>67</v>
      </c>
      <c r="O180" s="142" t="b">
        <v>0</v>
      </c>
      <c r="P180" s="140" t="s">
        <v>1824</v>
      </c>
      <c r="Q180" t="s">
        <v>1825</v>
      </c>
      <c r="R180" t="s">
        <v>550</v>
      </c>
    </row>
    <row r="181" spans="1:18" x14ac:dyDescent="0.25">
      <c r="A181" s="140" t="s">
        <v>2434</v>
      </c>
      <c r="B181" s="140" t="s">
        <v>2435</v>
      </c>
      <c r="C181" s="140"/>
      <c r="D181" s="140" t="s">
        <v>1820</v>
      </c>
      <c r="E181" s="140"/>
      <c r="F181" s="140"/>
      <c r="G181" s="140" t="s">
        <v>71</v>
      </c>
      <c r="H181" s="140" t="s">
        <v>1779</v>
      </c>
      <c r="I181" s="140" t="s">
        <v>2158</v>
      </c>
      <c r="J181" s="140" t="s">
        <v>2435</v>
      </c>
      <c r="K181" s="140"/>
      <c r="L181" s="140"/>
      <c r="M181" s="140" t="s">
        <v>2436</v>
      </c>
      <c r="N181" s="141">
        <v>67</v>
      </c>
      <c r="O181" s="142" t="b">
        <v>0</v>
      </c>
      <c r="P181" s="140" t="s">
        <v>1824</v>
      </c>
      <c r="Q181" t="s">
        <v>1825</v>
      </c>
      <c r="R181" t="s">
        <v>550</v>
      </c>
    </row>
    <row r="182" spans="1:18" x14ac:dyDescent="0.25">
      <c r="A182" s="140" t="s">
        <v>2437</v>
      </c>
      <c r="B182" s="140" t="s">
        <v>2438</v>
      </c>
      <c r="C182" s="140"/>
      <c r="D182" s="140" t="s">
        <v>1820</v>
      </c>
      <c r="E182" s="140"/>
      <c r="F182" s="140"/>
      <c r="G182" s="140" t="s">
        <v>1788</v>
      </c>
      <c r="H182" s="140" t="s">
        <v>1789</v>
      </c>
      <c r="I182" s="140" t="s">
        <v>2158</v>
      </c>
      <c r="J182" s="140" t="s">
        <v>2438</v>
      </c>
      <c r="K182" s="140"/>
      <c r="L182" s="140"/>
      <c r="M182" s="140" t="s">
        <v>2439</v>
      </c>
      <c r="N182" s="141">
        <v>67</v>
      </c>
      <c r="O182" s="142" t="b">
        <v>0</v>
      </c>
      <c r="P182" s="140" t="s">
        <v>1824</v>
      </c>
      <c r="Q182" t="s">
        <v>1825</v>
      </c>
      <c r="R182" t="s">
        <v>550</v>
      </c>
    </row>
    <row r="183" spans="1:18" x14ac:dyDescent="0.25">
      <c r="A183" s="140" t="s">
        <v>2440</v>
      </c>
      <c r="B183" s="140" t="s">
        <v>2441</v>
      </c>
      <c r="C183" s="140"/>
      <c r="D183" s="140" t="s">
        <v>1820</v>
      </c>
      <c r="E183" s="140"/>
      <c r="F183" s="140"/>
      <c r="G183" s="140" t="s">
        <v>1788</v>
      </c>
      <c r="H183" s="140" t="s">
        <v>1789</v>
      </c>
      <c r="I183" s="140" t="s">
        <v>2158</v>
      </c>
      <c r="J183" s="140" t="s">
        <v>2441</v>
      </c>
      <c r="K183" s="140"/>
      <c r="L183" s="140"/>
      <c r="M183" s="140" t="s">
        <v>2442</v>
      </c>
      <c r="N183" s="141">
        <v>67</v>
      </c>
      <c r="O183" s="142" t="b">
        <v>0</v>
      </c>
      <c r="P183" s="140" t="s">
        <v>1824</v>
      </c>
      <c r="Q183" t="s">
        <v>1825</v>
      </c>
      <c r="R183" t="s">
        <v>550</v>
      </c>
    </row>
    <row r="184" spans="1:18" x14ac:dyDescent="0.25">
      <c r="A184" s="140" t="s">
        <v>2443</v>
      </c>
      <c r="B184" s="140" t="s">
        <v>2444</v>
      </c>
      <c r="C184" s="140"/>
      <c r="D184" s="140" t="s">
        <v>1820</v>
      </c>
      <c r="E184" s="140"/>
      <c r="F184" s="140"/>
      <c r="G184" s="140" t="s">
        <v>1788</v>
      </c>
      <c r="H184" s="140" t="s">
        <v>1789</v>
      </c>
      <c r="I184" s="140" t="s">
        <v>2158</v>
      </c>
      <c r="J184" s="140" t="s">
        <v>2444</v>
      </c>
      <c r="K184" s="140"/>
      <c r="L184" s="140"/>
      <c r="M184" s="140" t="s">
        <v>2445</v>
      </c>
      <c r="N184" s="141">
        <v>67</v>
      </c>
      <c r="O184" s="142" t="b">
        <v>0</v>
      </c>
      <c r="P184" s="140" t="s">
        <v>1824</v>
      </c>
      <c r="Q184" t="s">
        <v>1825</v>
      </c>
      <c r="R184" t="s">
        <v>550</v>
      </c>
    </row>
    <row r="185" spans="1:18" x14ac:dyDescent="0.25">
      <c r="A185" s="140" t="s">
        <v>2446</v>
      </c>
      <c r="B185" s="140" t="s">
        <v>2447</v>
      </c>
      <c r="C185" s="140"/>
      <c r="D185" s="140" t="s">
        <v>1820</v>
      </c>
      <c r="E185" s="140"/>
      <c r="F185" s="140"/>
      <c r="G185" s="140" t="s">
        <v>71</v>
      </c>
      <c r="H185" s="140" t="s">
        <v>1779</v>
      </c>
      <c r="I185" s="140" t="s">
        <v>2158</v>
      </c>
      <c r="J185" s="140" t="s">
        <v>2447</v>
      </c>
      <c r="K185" s="140"/>
      <c r="L185" s="140"/>
      <c r="M185" s="140" t="s">
        <v>2448</v>
      </c>
      <c r="N185" s="141">
        <v>67</v>
      </c>
      <c r="O185" s="142" t="b">
        <v>0</v>
      </c>
      <c r="P185" s="140" t="s">
        <v>1824</v>
      </c>
      <c r="Q185" t="s">
        <v>1825</v>
      </c>
      <c r="R185" t="s">
        <v>550</v>
      </c>
    </row>
    <row r="186" spans="1:18" x14ac:dyDescent="0.25">
      <c r="A186" s="140" t="s">
        <v>2449</v>
      </c>
      <c r="B186" s="140" t="s">
        <v>2450</v>
      </c>
      <c r="C186" s="140"/>
      <c r="D186" s="140" t="s">
        <v>1820</v>
      </c>
      <c r="E186" s="140"/>
      <c r="F186" s="140"/>
      <c r="G186" s="140" t="s">
        <v>71</v>
      </c>
      <c r="H186" s="140" t="s">
        <v>1779</v>
      </c>
      <c r="I186" s="140" t="s">
        <v>2158</v>
      </c>
      <c r="J186" s="140" t="s">
        <v>2450</v>
      </c>
      <c r="K186" s="140"/>
      <c r="L186" s="140"/>
      <c r="M186" s="140" t="s">
        <v>2451</v>
      </c>
      <c r="N186" s="141">
        <v>67</v>
      </c>
      <c r="O186" s="142" t="b">
        <v>0</v>
      </c>
      <c r="P186" s="140" t="s">
        <v>1824</v>
      </c>
      <c r="Q186" t="s">
        <v>1825</v>
      </c>
      <c r="R186" t="s">
        <v>550</v>
      </c>
    </row>
    <row r="187" spans="1:18" x14ac:dyDescent="0.25">
      <c r="A187" s="140" t="s">
        <v>2452</v>
      </c>
      <c r="B187" s="140" t="s">
        <v>2453</v>
      </c>
      <c r="C187" s="140"/>
      <c r="D187" s="140" t="s">
        <v>1820</v>
      </c>
      <c r="E187" s="140"/>
      <c r="F187" s="140"/>
      <c r="G187" s="140" t="s">
        <v>1788</v>
      </c>
      <c r="H187" s="140" t="s">
        <v>1789</v>
      </c>
      <c r="I187" s="140" t="s">
        <v>2158</v>
      </c>
      <c r="J187" s="140" t="s">
        <v>2453</v>
      </c>
      <c r="K187" s="140"/>
      <c r="L187" s="140"/>
      <c r="M187" s="140" t="s">
        <v>2454</v>
      </c>
      <c r="N187" s="141">
        <v>67</v>
      </c>
      <c r="O187" s="142" t="b">
        <v>0</v>
      </c>
      <c r="P187" s="140" t="s">
        <v>1824</v>
      </c>
      <c r="Q187" t="s">
        <v>1825</v>
      </c>
      <c r="R187" t="s">
        <v>550</v>
      </c>
    </row>
    <row r="188" spans="1:18" x14ac:dyDescent="0.25">
      <c r="A188" s="140" t="s">
        <v>2455</v>
      </c>
      <c r="B188" s="140" t="s">
        <v>2456</v>
      </c>
      <c r="C188" s="140"/>
      <c r="D188" s="140" t="s">
        <v>1820</v>
      </c>
      <c r="E188" s="140"/>
      <c r="F188" s="140"/>
      <c r="G188" s="140" t="s">
        <v>1788</v>
      </c>
      <c r="H188" s="140" t="s">
        <v>1789</v>
      </c>
      <c r="I188" s="140" t="s">
        <v>2158</v>
      </c>
      <c r="J188" s="140" t="s">
        <v>2456</v>
      </c>
      <c r="K188" s="140"/>
      <c r="L188" s="140"/>
      <c r="M188" s="140" t="s">
        <v>2457</v>
      </c>
      <c r="N188" s="141">
        <v>67</v>
      </c>
      <c r="O188" s="142" t="b">
        <v>0</v>
      </c>
      <c r="P188" s="140" t="s">
        <v>1824</v>
      </c>
      <c r="Q188" t="s">
        <v>1825</v>
      </c>
      <c r="R188" t="s">
        <v>550</v>
      </c>
    </row>
    <row r="189" spans="1:18" x14ac:dyDescent="0.25">
      <c r="A189" s="140" t="s">
        <v>2458</v>
      </c>
      <c r="B189" s="140" t="s">
        <v>2459</v>
      </c>
      <c r="C189" s="140"/>
      <c r="D189" s="140" t="s">
        <v>1820</v>
      </c>
      <c r="E189" s="140"/>
      <c r="F189" s="140"/>
      <c r="G189" s="140" t="s">
        <v>71</v>
      </c>
      <c r="H189" s="140" t="s">
        <v>1779</v>
      </c>
      <c r="I189" s="140" t="s">
        <v>2158</v>
      </c>
      <c r="J189" s="140" t="s">
        <v>2459</v>
      </c>
      <c r="K189" s="140"/>
      <c r="L189" s="140"/>
      <c r="M189" s="140" t="s">
        <v>2460</v>
      </c>
      <c r="N189" s="141">
        <v>67</v>
      </c>
      <c r="O189" s="142" t="b">
        <v>0</v>
      </c>
      <c r="P189" s="140" t="s">
        <v>1824</v>
      </c>
      <c r="Q189" t="s">
        <v>1825</v>
      </c>
      <c r="R189" t="s">
        <v>550</v>
      </c>
    </row>
    <row r="190" spans="1:18" x14ac:dyDescent="0.25">
      <c r="A190" s="140" t="s">
        <v>2461</v>
      </c>
      <c r="B190" s="140" t="s">
        <v>2462</v>
      </c>
      <c r="C190" s="140"/>
      <c r="D190" s="140" t="s">
        <v>1820</v>
      </c>
      <c r="E190" s="140"/>
      <c r="F190" s="140"/>
      <c r="G190" s="140" t="s">
        <v>71</v>
      </c>
      <c r="H190" s="140" t="s">
        <v>1779</v>
      </c>
      <c r="I190" s="140" t="s">
        <v>2158</v>
      </c>
      <c r="J190" s="140" t="s">
        <v>2462</v>
      </c>
      <c r="K190" s="140"/>
      <c r="L190" s="140"/>
      <c r="M190" s="140" t="s">
        <v>2463</v>
      </c>
      <c r="N190" s="141">
        <v>67</v>
      </c>
      <c r="O190" s="142" t="b">
        <v>0</v>
      </c>
      <c r="P190" s="140" t="s">
        <v>1824</v>
      </c>
      <c r="Q190" t="s">
        <v>1825</v>
      </c>
      <c r="R190" t="s">
        <v>550</v>
      </c>
    </row>
    <row r="191" spans="1:18" x14ac:dyDescent="0.25">
      <c r="A191" s="140" t="s">
        <v>2464</v>
      </c>
      <c r="B191" s="140" t="s">
        <v>2465</v>
      </c>
      <c r="C191" s="140"/>
      <c r="D191" s="140" t="s">
        <v>1820</v>
      </c>
      <c r="E191" s="140"/>
      <c r="F191" s="140"/>
      <c r="G191" s="140" t="s">
        <v>71</v>
      </c>
      <c r="H191" s="140" t="s">
        <v>1779</v>
      </c>
      <c r="I191" s="140" t="s">
        <v>2158</v>
      </c>
      <c r="J191" s="140" t="s">
        <v>2465</v>
      </c>
      <c r="K191" s="140"/>
      <c r="L191" s="140"/>
      <c r="M191" s="140" t="s">
        <v>2466</v>
      </c>
      <c r="N191" s="141">
        <v>67</v>
      </c>
      <c r="O191" s="142" t="b">
        <v>0</v>
      </c>
      <c r="P191" s="140" t="s">
        <v>1824</v>
      </c>
      <c r="Q191" t="s">
        <v>1825</v>
      </c>
      <c r="R191" t="s">
        <v>550</v>
      </c>
    </row>
    <row r="192" spans="1:18" x14ac:dyDescent="0.25">
      <c r="A192" s="140" t="s">
        <v>2467</v>
      </c>
      <c r="B192" s="140" t="s">
        <v>2468</v>
      </c>
      <c r="C192" s="140"/>
      <c r="D192" s="140" t="s">
        <v>1820</v>
      </c>
      <c r="E192" s="140"/>
      <c r="F192" s="140"/>
      <c r="G192" s="140" t="s">
        <v>1788</v>
      </c>
      <c r="H192" s="140" t="s">
        <v>1789</v>
      </c>
      <c r="I192" s="140" t="s">
        <v>2158</v>
      </c>
      <c r="J192" s="140" t="s">
        <v>2468</v>
      </c>
      <c r="K192" s="140"/>
      <c r="L192" s="140"/>
      <c r="M192" s="140" t="s">
        <v>2469</v>
      </c>
      <c r="N192" s="141">
        <v>67</v>
      </c>
      <c r="O192" s="142" t="b">
        <v>0</v>
      </c>
      <c r="P192" s="140" t="s">
        <v>1824</v>
      </c>
      <c r="Q192" t="s">
        <v>1825</v>
      </c>
      <c r="R192" t="s">
        <v>550</v>
      </c>
    </row>
    <row r="193" spans="1:18" x14ac:dyDescent="0.25">
      <c r="A193" s="140" t="s">
        <v>2470</v>
      </c>
      <c r="B193" s="140" t="s">
        <v>2471</v>
      </c>
      <c r="C193" s="140"/>
      <c r="D193" s="140" t="s">
        <v>1820</v>
      </c>
      <c r="E193" s="140"/>
      <c r="F193" s="140"/>
      <c r="G193" s="140" t="s">
        <v>1788</v>
      </c>
      <c r="H193" s="140" t="s">
        <v>1789</v>
      </c>
      <c r="I193" s="140" t="s">
        <v>2158</v>
      </c>
      <c r="J193" s="140" t="s">
        <v>2471</v>
      </c>
      <c r="K193" s="140"/>
      <c r="L193" s="140"/>
      <c r="M193" s="140" t="s">
        <v>2472</v>
      </c>
      <c r="N193" s="141">
        <v>67</v>
      </c>
      <c r="O193" s="142" t="b">
        <v>0</v>
      </c>
      <c r="P193" s="140" t="s">
        <v>1824</v>
      </c>
      <c r="Q193" t="s">
        <v>1825</v>
      </c>
      <c r="R193" t="s">
        <v>550</v>
      </c>
    </row>
    <row r="194" spans="1:18" x14ac:dyDescent="0.25">
      <c r="A194" s="140" t="s">
        <v>2473</v>
      </c>
      <c r="B194" s="140" t="s">
        <v>2474</v>
      </c>
      <c r="C194" s="140"/>
      <c r="D194" s="140" t="s">
        <v>1820</v>
      </c>
      <c r="E194" s="140"/>
      <c r="F194" s="140"/>
      <c r="G194" s="140" t="s">
        <v>70</v>
      </c>
      <c r="H194" s="140" t="s">
        <v>1781</v>
      </c>
      <c r="I194" s="140" t="s">
        <v>2158</v>
      </c>
      <c r="J194" s="140" t="s">
        <v>2474</v>
      </c>
      <c r="K194" s="140"/>
      <c r="L194" s="140"/>
      <c r="M194" s="140" t="s">
        <v>2475</v>
      </c>
      <c r="N194" s="141">
        <v>67</v>
      </c>
      <c r="O194" s="142" t="b">
        <v>0</v>
      </c>
      <c r="P194" s="140" t="s">
        <v>1824</v>
      </c>
      <c r="Q194" t="s">
        <v>1825</v>
      </c>
      <c r="R194" t="s">
        <v>550</v>
      </c>
    </row>
    <row r="195" spans="1:18" x14ac:dyDescent="0.25">
      <c r="A195" s="140" t="s">
        <v>2476</v>
      </c>
      <c r="B195" s="140" t="s">
        <v>2477</v>
      </c>
      <c r="C195" s="140"/>
      <c r="D195" s="140" t="s">
        <v>1820</v>
      </c>
      <c r="E195" s="140"/>
      <c r="F195" s="140"/>
      <c r="G195" s="140" t="s">
        <v>71</v>
      </c>
      <c r="H195" s="140" t="s">
        <v>1779</v>
      </c>
      <c r="I195" s="140" t="s">
        <v>2158</v>
      </c>
      <c r="J195" s="140" t="s">
        <v>2477</v>
      </c>
      <c r="K195" s="140"/>
      <c r="L195" s="140"/>
      <c r="M195" s="140" t="s">
        <v>2478</v>
      </c>
      <c r="N195" s="141">
        <v>67</v>
      </c>
      <c r="O195" s="142" t="b">
        <v>0</v>
      </c>
      <c r="P195" s="140" t="s">
        <v>1824</v>
      </c>
      <c r="Q195" t="s">
        <v>1825</v>
      </c>
      <c r="R195" t="s">
        <v>550</v>
      </c>
    </row>
    <row r="196" spans="1:18" x14ac:dyDescent="0.25">
      <c r="A196" s="140" t="s">
        <v>2479</v>
      </c>
      <c r="B196" s="140" t="s">
        <v>2480</v>
      </c>
      <c r="C196" s="140"/>
      <c r="D196" s="140" t="s">
        <v>1820</v>
      </c>
      <c r="E196" s="140"/>
      <c r="F196" s="140"/>
      <c r="G196" s="140" t="s">
        <v>71</v>
      </c>
      <c r="H196" s="140" t="s">
        <v>1779</v>
      </c>
      <c r="I196" s="140" t="s">
        <v>2158</v>
      </c>
      <c r="J196" s="140" t="s">
        <v>2480</v>
      </c>
      <c r="K196" s="140"/>
      <c r="L196" s="140"/>
      <c r="M196" s="140" t="s">
        <v>2481</v>
      </c>
      <c r="N196" s="141">
        <v>67</v>
      </c>
      <c r="O196" s="142" t="b">
        <v>0</v>
      </c>
      <c r="P196" s="140" t="s">
        <v>1824</v>
      </c>
      <c r="Q196" t="s">
        <v>1825</v>
      </c>
      <c r="R196" t="s">
        <v>550</v>
      </c>
    </row>
    <row r="197" spans="1:18" x14ac:dyDescent="0.25">
      <c r="A197" s="140" t="s">
        <v>2482</v>
      </c>
      <c r="B197" s="140" t="s">
        <v>2483</v>
      </c>
      <c r="C197" s="140"/>
      <c r="D197" s="140" t="s">
        <v>1820</v>
      </c>
      <c r="E197" s="140"/>
      <c r="F197" s="140"/>
      <c r="G197" s="140" t="s">
        <v>70</v>
      </c>
      <c r="H197" s="140" t="s">
        <v>1781</v>
      </c>
      <c r="I197" s="140" t="s">
        <v>2158</v>
      </c>
      <c r="J197" s="140" t="s">
        <v>2483</v>
      </c>
      <c r="K197" s="140"/>
      <c r="L197" s="140"/>
      <c r="M197" s="140" t="s">
        <v>2484</v>
      </c>
      <c r="N197" s="141">
        <v>67</v>
      </c>
      <c r="O197" s="142" t="b">
        <v>0</v>
      </c>
      <c r="P197" s="140" t="s">
        <v>1824</v>
      </c>
      <c r="Q197" t="s">
        <v>1825</v>
      </c>
      <c r="R197" t="s">
        <v>550</v>
      </c>
    </row>
    <row r="198" spans="1:18" x14ac:dyDescent="0.25">
      <c r="A198" s="140" t="s">
        <v>2485</v>
      </c>
      <c r="B198" s="140" t="s">
        <v>2486</v>
      </c>
      <c r="C198" s="140"/>
      <c r="D198" s="140" t="s">
        <v>1820</v>
      </c>
      <c r="E198" s="140"/>
      <c r="F198" s="140"/>
      <c r="G198" s="140" t="s">
        <v>71</v>
      </c>
      <c r="H198" s="140" t="s">
        <v>1779</v>
      </c>
      <c r="I198" s="140" t="s">
        <v>2158</v>
      </c>
      <c r="J198" s="140" t="s">
        <v>2486</v>
      </c>
      <c r="K198" s="140"/>
      <c r="L198" s="140"/>
      <c r="M198" s="140" t="s">
        <v>2487</v>
      </c>
      <c r="N198" s="141">
        <v>67</v>
      </c>
      <c r="O198" s="142" t="b">
        <v>0</v>
      </c>
      <c r="P198" s="140" t="s">
        <v>1824</v>
      </c>
      <c r="Q198" t="s">
        <v>1825</v>
      </c>
      <c r="R198" t="s">
        <v>550</v>
      </c>
    </row>
    <row r="199" spans="1:18" x14ac:dyDescent="0.25">
      <c r="A199" s="140" t="s">
        <v>2488</v>
      </c>
      <c r="B199" s="140" t="s">
        <v>2489</v>
      </c>
      <c r="C199" s="140"/>
      <c r="D199" s="140" t="s">
        <v>1820</v>
      </c>
      <c r="E199" s="140"/>
      <c r="F199" s="140"/>
      <c r="G199" s="140" t="s">
        <v>70</v>
      </c>
      <c r="H199" s="140" t="s">
        <v>1781</v>
      </c>
      <c r="I199" s="140" t="s">
        <v>2158</v>
      </c>
      <c r="J199" s="140" t="s">
        <v>2489</v>
      </c>
      <c r="K199" s="140"/>
      <c r="L199" s="140"/>
      <c r="M199" s="140" t="s">
        <v>2490</v>
      </c>
      <c r="N199" s="141">
        <v>67</v>
      </c>
      <c r="O199" s="142" t="b">
        <v>0</v>
      </c>
      <c r="P199" s="140" t="s">
        <v>1824</v>
      </c>
      <c r="Q199" t="s">
        <v>1825</v>
      </c>
      <c r="R199" t="s">
        <v>550</v>
      </c>
    </row>
    <row r="200" spans="1:18" x14ac:dyDescent="0.25">
      <c r="A200" s="140" t="s">
        <v>2491</v>
      </c>
      <c r="B200" s="140" t="s">
        <v>2492</v>
      </c>
      <c r="C200" s="140"/>
      <c r="D200" s="140" t="s">
        <v>1820</v>
      </c>
      <c r="E200" s="140"/>
      <c r="F200" s="140"/>
      <c r="G200" s="140" t="s">
        <v>70</v>
      </c>
      <c r="H200" s="140" t="s">
        <v>1781</v>
      </c>
      <c r="I200" s="140" t="s">
        <v>2158</v>
      </c>
      <c r="J200" s="140" t="s">
        <v>2492</v>
      </c>
      <c r="K200" s="140"/>
      <c r="L200" s="140"/>
      <c r="M200" s="140" t="s">
        <v>2493</v>
      </c>
      <c r="N200" s="141">
        <v>67</v>
      </c>
      <c r="O200" s="142" t="b">
        <v>0</v>
      </c>
      <c r="P200" s="140" t="s">
        <v>1824</v>
      </c>
      <c r="Q200" t="s">
        <v>1825</v>
      </c>
      <c r="R200" t="s">
        <v>550</v>
      </c>
    </row>
    <row r="201" spans="1:18" x14ac:dyDescent="0.25">
      <c r="A201" s="140" t="s">
        <v>2494</v>
      </c>
      <c r="B201" s="140" t="s">
        <v>2495</v>
      </c>
      <c r="C201" s="140"/>
      <c r="D201" s="140" t="s">
        <v>1820</v>
      </c>
      <c r="E201" s="140"/>
      <c r="F201" s="140"/>
      <c r="G201" s="140" t="s">
        <v>1788</v>
      </c>
      <c r="H201" s="140" t="s">
        <v>1789</v>
      </c>
      <c r="I201" s="140" t="s">
        <v>2158</v>
      </c>
      <c r="J201" s="140" t="s">
        <v>2495</v>
      </c>
      <c r="K201" s="140"/>
      <c r="L201" s="140"/>
      <c r="M201" s="140" t="s">
        <v>2496</v>
      </c>
      <c r="N201" s="141">
        <v>67</v>
      </c>
      <c r="O201" s="142" t="b">
        <v>0</v>
      </c>
      <c r="P201" s="140" t="s">
        <v>1824</v>
      </c>
      <c r="Q201" t="s">
        <v>1825</v>
      </c>
      <c r="R201" t="s">
        <v>550</v>
      </c>
    </row>
    <row r="202" spans="1:18" x14ac:dyDescent="0.25">
      <c r="A202" s="140" t="s">
        <v>2497</v>
      </c>
      <c r="B202" s="140" t="s">
        <v>2498</v>
      </c>
      <c r="C202" s="140"/>
      <c r="D202" s="140" t="s">
        <v>1820</v>
      </c>
      <c r="E202" s="140"/>
      <c r="F202" s="140"/>
      <c r="G202" s="140" t="s">
        <v>1788</v>
      </c>
      <c r="H202" s="140" t="s">
        <v>1789</v>
      </c>
      <c r="I202" s="140" t="s">
        <v>2158</v>
      </c>
      <c r="J202" s="140" t="s">
        <v>2498</v>
      </c>
      <c r="K202" s="140"/>
      <c r="L202" s="140"/>
      <c r="M202" s="140" t="s">
        <v>2499</v>
      </c>
      <c r="N202" s="141">
        <v>67</v>
      </c>
      <c r="O202" s="142" t="b">
        <v>0</v>
      </c>
      <c r="P202" s="140" t="s">
        <v>1824</v>
      </c>
      <c r="Q202" t="s">
        <v>1825</v>
      </c>
      <c r="R202" t="s">
        <v>550</v>
      </c>
    </row>
    <row r="203" spans="1:18" x14ac:dyDescent="0.25">
      <c r="A203" s="140" t="s">
        <v>2500</v>
      </c>
      <c r="B203" s="140" t="s">
        <v>2501</v>
      </c>
      <c r="C203" s="140"/>
      <c r="D203" s="140" t="s">
        <v>1820</v>
      </c>
      <c r="E203" s="140"/>
      <c r="F203" s="140"/>
      <c r="G203" s="140" t="s">
        <v>1788</v>
      </c>
      <c r="H203" s="140" t="s">
        <v>1789</v>
      </c>
      <c r="I203" s="140" t="s">
        <v>2158</v>
      </c>
      <c r="J203" s="140" t="s">
        <v>2501</v>
      </c>
      <c r="K203" s="140"/>
      <c r="L203" s="140"/>
      <c r="M203" s="140" t="s">
        <v>2502</v>
      </c>
      <c r="N203" s="141">
        <v>67</v>
      </c>
      <c r="O203" s="142" t="b">
        <v>0</v>
      </c>
      <c r="P203" s="140" t="s">
        <v>1824</v>
      </c>
      <c r="Q203" t="s">
        <v>1825</v>
      </c>
      <c r="R203" t="s">
        <v>550</v>
      </c>
    </row>
    <row r="204" spans="1:18" x14ac:dyDescent="0.25">
      <c r="A204" s="140" t="s">
        <v>2503</v>
      </c>
      <c r="B204" s="140" t="s">
        <v>2504</v>
      </c>
      <c r="C204" s="140"/>
      <c r="D204" s="140" t="s">
        <v>1820</v>
      </c>
      <c r="E204" s="140"/>
      <c r="F204" s="140"/>
      <c r="G204" s="140" t="s">
        <v>1788</v>
      </c>
      <c r="H204" s="140" t="s">
        <v>1789</v>
      </c>
      <c r="I204" s="140" t="s">
        <v>2158</v>
      </c>
      <c r="J204" s="140" t="s">
        <v>2504</v>
      </c>
      <c r="K204" s="140"/>
      <c r="L204" s="140"/>
      <c r="M204" s="140" t="s">
        <v>2505</v>
      </c>
      <c r="N204" s="141">
        <v>67</v>
      </c>
      <c r="O204" s="142" t="b">
        <v>0</v>
      </c>
      <c r="P204" s="140" t="s">
        <v>1824</v>
      </c>
      <c r="Q204" t="s">
        <v>1825</v>
      </c>
      <c r="R204" t="s">
        <v>550</v>
      </c>
    </row>
    <row r="205" spans="1:18" x14ac:dyDescent="0.25">
      <c r="A205" s="140" t="s">
        <v>2506</v>
      </c>
      <c r="B205" s="140" t="s">
        <v>2507</v>
      </c>
      <c r="C205" s="140"/>
      <c r="D205" s="140" t="s">
        <v>1820</v>
      </c>
      <c r="E205" s="140"/>
      <c r="F205" s="140"/>
      <c r="G205" s="140" t="s">
        <v>1788</v>
      </c>
      <c r="H205" s="140" t="s">
        <v>1789</v>
      </c>
      <c r="I205" s="140" t="s">
        <v>2158</v>
      </c>
      <c r="J205" s="140" t="s">
        <v>2507</v>
      </c>
      <c r="K205" s="140"/>
      <c r="L205" s="140"/>
      <c r="M205" s="140" t="s">
        <v>2508</v>
      </c>
      <c r="N205" s="141">
        <v>67</v>
      </c>
      <c r="O205" s="142" t="b">
        <v>0</v>
      </c>
      <c r="P205" s="140" t="s">
        <v>1824</v>
      </c>
      <c r="Q205" t="s">
        <v>1825</v>
      </c>
      <c r="R205" t="s">
        <v>550</v>
      </c>
    </row>
    <row r="206" spans="1:18" x14ac:dyDescent="0.25">
      <c r="A206" s="140" t="s">
        <v>2509</v>
      </c>
      <c r="B206" s="140" t="s">
        <v>2510</v>
      </c>
      <c r="C206" s="140"/>
      <c r="D206" s="140" t="s">
        <v>1820</v>
      </c>
      <c r="E206" s="140"/>
      <c r="F206" s="140"/>
      <c r="G206" s="140" t="s">
        <v>71</v>
      </c>
      <c r="H206" s="140" t="s">
        <v>1779</v>
      </c>
      <c r="I206" s="140" t="s">
        <v>2158</v>
      </c>
      <c r="J206" s="140" t="s">
        <v>2510</v>
      </c>
      <c r="K206" s="140"/>
      <c r="L206" s="140"/>
      <c r="M206" s="140" t="s">
        <v>2511</v>
      </c>
      <c r="N206" s="141">
        <v>67</v>
      </c>
      <c r="O206" s="142" t="b">
        <v>0</v>
      </c>
      <c r="P206" s="140" t="s">
        <v>1824</v>
      </c>
      <c r="Q206" t="s">
        <v>1825</v>
      </c>
      <c r="R206" t="s">
        <v>550</v>
      </c>
    </row>
    <row r="207" spans="1:18" x14ac:dyDescent="0.25">
      <c r="A207" s="140" t="s">
        <v>2512</v>
      </c>
      <c r="B207" s="140" t="s">
        <v>2513</v>
      </c>
      <c r="C207" s="140"/>
      <c r="D207" s="140" t="s">
        <v>1820</v>
      </c>
      <c r="E207" s="140"/>
      <c r="F207" s="140"/>
      <c r="G207" s="140" t="s">
        <v>70</v>
      </c>
      <c r="H207" s="140" t="s">
        <v>1781</v>
      </c>
      <c r="I207" s="140" t="s">
        <v>2158</v>
      </c>
      <c r="J207" s="140" t="s">
        <v>2513</v>
      </c>
      <c r="K207" s="140"/>
      <c r="L207" s="140"/>
      <c r="M207" s="140" t="s">
        <v>2514</v>
      </c>
      <c r="N207" s="141">
        <v>67</v>
      </c>
      <c r="O207" s="142" t="b">
        <v>0</v>
      </c>
      <c r="P207" s="140" t="s">
        <v>1824</v>
      </c>
      <c r="Q207" t="s">
        <v>1825</v>
      </c>
      <c r="R207" t="s">
        <v>550</v>
      </c>
    </row>
    <row r="208" spans="1:18" x14ac:dyDescent="0.25">
      <c r="A208" s="140" t="s">
        <v>2515</v>
      </c>
      <c r="B208" s="140" t="s">
        <v>2516</v>
      </c>
      <c r="C208" s="140"/>
      <c r="D208" s="140" t="s">
        <v>1820</v>
      </c>
      <c r="E208" s="140"/>
      <c r="F208" s="140"/>
      <c r="G208" s="140" t="s">
        <v>1788</v>
      </c>
      <c r="H208" s="140" t="s">
        <v>1789</v>
      </c>
      <c r="I208" s="140" t="s">
        <v>2158</v>
      </c>
      <c r="J208" s="140" t="s">
        <v>2516</v>
      </c>
      <c r="K208" s="140"/>
      <c r="L208" s="140"/>
      <c r="M208" s="140" t="s">
        <v>2517</v>
      </c>
      <c r="N208" s="141">
        <v>67</v>
      </c>
      <c r="O208" s="142" t="b">
        <v>0</v>
      </c>
      <c r="P208" s="140" t="s">
        <v>1824</v>
      </c>
      <c r="Q208" t="s">
        <v>1825</v>
      </c>
      <c r="R208" t="s">
        <v>550</v>
      </c>
    </row>
    <row r="209" spans="1:18" x14ac:dyDescent="0.25">
      <c r="A209" s="140" t="s">
        <v>2518</v>
      </c>
      <c r="B209" s="140" t="s">
        <v>2519</v>
      </c>
      <c r="C209" s="140"/>
      <c r="D209" s="140" t="s">
        <v>1820</v>
      </c>
      <c r="E209" s="140"/>
      <c r="F209" s="140"/>
      <c r="G209" s="140" t="s">
        <v>71</v>
      </c>
      <c r="H209" s="140" t="s">
        <v>1779</v>
      </c>
      <c r="I209" s="140" t="s">
        <v>2158</v>
      </c>
      <c r="J209" s="140" t="s">
        <v>2519</v>
      </c>
      <c r="K209" s="140"/>
      <c r="L209" s="140"/>
      <c r="M209" s="140" t="s">
        <v>2520</v>
      </c>
      <c r="N209" s="141">
        <v>67</v>
      </c>
      <c r="O209" s="142" t="b">
        <v>0</v>
      </c>
      <c r="P209" s="140" t="s">
        <v>1824</v>
      </c>
      <c r="Q209" t="s">
        <v>1825</v>
      </c>
      <c r="R209" t="s">
        <v>550</v>
      </c>
    </row>
    <row r="210" spans="1:18" x14ac:dyDescent="0.25">
      <c r="A210" s="140" t="s">
        <v>2521</v>
      </c>
      <c r="B210" s="140" t="s">
        <v>2522</v>
      </c>
      <c r="C210" s="140"/>
      <c r="D210" s="140" t="s">
        <v>1820</v>
      </c>
      <c r="E210" s="140"/>
      <c r="F210" s="140"/>
      <c r="G210" s="140" t="s">
        <v>70</v>
      </c>
      <c r="H210" s="140" t="s">
        <v>1781</v>
      </c>
      <c r="I210" s="140" t="s">
        <v>2158</v>
      </c>
      <c r="J210" s="140" t="s">
        <v>2522</v>
      </c>
      <c r="K210" s="140"/>
      <c r="L210" s="140"/>
      <c r="M210" s="140" t="s">
        <v>2523</v>
      </c>
      <c r="N210" s="141">
        <v>67</v>
      </c>
      <c r="O210" s="142" t="b">
        <v>0</v>
      </c>
      <c r="P210" s="140" t="s">
        <v>1824</v>
      </c>
      <c r="Q210" t="s">
        <v>1825</v>
      </c>
      <c r="R210" t="s">
        <v>550</v>
      </c>
    </row>
    <row r="211" spans="1:18" x14ac:dyDescent="0.25">
      <c r="A211" s="140" t="s">
        <v>2524</v>
      </c>
      <c r="B211" s="140" t="s">
        <v>2525</v>
      </c>
      <c r="C211" s="140"/>
      <c r="D211" s="140" t="s">
        <v>1820</v>
      </c>
      <c r="E211" s="140"/>
      <c r="F211" s="140"/>
      <c r="G211" s="140" t="s">
        <v>70</v>
      </c>
      <c r="H211" s="140" t="s">
        <v>1781</v>
      </c>
      <c r="I211" s="140" t="s">
        <v>2158</v>
      </c>
      <c r="J211" s="140" t="s">
        <v>2525</v>
      </c>
      <c r="K211" s="140"/>
      <c r="L211" s="140"/>
      <c r="M211" s="140" t="s">
        <v>2526</v>
      </c>
      <c r="N211" s="141">
        <v>67</v>
      </c>
      <c r="O211" s="142" t="b">
        <v>0</v>
      </c>
      <c r="P211" s="140" t="s">
        <v>1824</v>
      </c>
      <c r="Q211" t="s">
        <v>1825</v>
      </c>
      <c r="R211" t="s">
        <v>550</v>
      </c>
    </row>
    <row r="212" spans="1:18" x14ac:dyDescent="0.25">
      <c r="A212" s="140" t="s">
        <v>2527</v>
      </c>
      <c r="B212" s="140" t="s">
        <v>2528</v>
      </c>
      <c r="C212" s="140"/>
      <c r="D212" s="140" t="s">
        <v>1820</v>
      </c>
      <c r="E212" s="140"/>
      <c r="F212" s="140"/>
      <c r="G212" s="140" t="s">
        <v>71</v>
      </c>
      <c r="H212" s="140" t="s">
        <v>1779</v>
      </c>
      <c r="I212" s="140" t="s">
        <v>2158</v>
      </c>
      <c r="J212" s="140" t="s">
        <v>2528</v>
      </c>
      <c r="K212" s="140"/>
      <c r="L212" s="140"/>
      <c r="M212" s="140" t="s">
        <v>2529</v>
      </c>
      <c r="N212" s="141">
        <v>67</v>
      </c>
      <c r="O212" s="142" t="b">
        <v>0</v>
      </c>
      <c r="P212" s="140" t="s">
        <v>1824</v>
      </c>
      <c r="Q212" t="s">
        <v>1825</v>
      </c>
      <c r="R212" t="s">
        <v>550</v>
      </c>
    </row>
    <row r="213" spans="1:18" x14ac:dyDescent="0.25">
      <c r="A213" s="140" t="s">
        <v>2530</v>
      </c>
      <c r="B213" s="140" t="s">
        <v>2531</v>
      </c>
      <c r="C213" s="140"/>
      <c r="D213" s="140" t="s">
        <v>1820</v>
      </c>
      <c r="E213" s="140"/>
      <c r="F213" s="140"/>
      <c r="G213" s="140" t="s">
        <v>71</v>
      </c>
      <c r="H213" s="140" t="s">
        <v>1779</v>
      </c>
      <c r="I213" s="140" t="s">
        <v>2158</v>
      </c>
      <c r="J213" s="140" t="s">
        <v>2531</v>
      </c>
      <c r="K213" s="140"/>
      <c r="L213" s="140"/>
      <c r="M213" s="140" t="s">
        <v>2532</v>
      </c>
      <c r="N213" s="141">
        <v>67</v>
      </c>
      <c r="O213" s="142" t="b">
        <v>0</v>
      </c>
      <c r="P213" s="140" t="s">
        <v>1824</v>
      </c>
      <c r="Q213" t="s">
        <v>1825</v>
      </c>
      <c r="R213" t="s">
        <v>550</v>
      </c>
    </row>
    <row r="214" spans="1:18" x14ac:dyDescent="0.25">
      <c r="A214" s="140" t="s">
        <v>2533</v>
      </c>
      <c r="B214" s="140" t="s">
        <v>2534</v>
      </c>
      <c r="C214" s="140"/>
      <c r="D214" s="140" t="s">
        <v>1820</v>
      </c>
      <c r="E214" s="140"/>
      <c r="F214" s="140"/>
      <c r="G214" s="140" t="s">
        <v>71</v>
      </c>
      <c r="H214" s="140" t="s">
        <v>1779</v>
      </c>
      <c r="I214" s="140" t="s">
        <v>2158</v>
      </c>
      <c r="J214" s="140" t="s">
        <v>2534</v>
      </c>
      <c r="K214" s="140"/>
      <c r="L214" s="140"/>
      <c r="M214" s="140" t="s">
        <v>2535</v>
      </c>
      <c r="N214" s="141">
        <v>67</v>
      </c>
      <c r="O214" s="142" t="b">
        <v>0</v>
      </c>
      <c r="P214" s="140" t="s">
        <v>1824</v>
      </c>
      <c r="Q214" t="s">
        <v>1825</v>
      </c>
      <c r="R214" t="s">
        <v>550</v>
      </c>
    </row>
    <row r="215" spans="1:18" x14ac:dyDescent="0.25">
      <c r="A215" s="140" t="s">
        <v>2536</v>
      </c>
      <c r="B215" s="140" t="s">
        <v>2537</v>
      </c>
      <c r="C215" s="140"/>
      <c r="D215" s="140" t="s">
        <v>1820</v>
      </c>
      <c r="E215" s="140"/>
      <c r="F215" s="140"/>
      <c r="G215" s="140" t="s">
        <v>70</v>
      </c>
      <c r="H215" s="140" t="s">
        <v>1781</v>
      </c>
      <c r="I215" s="140" t="s">
        <v>2158</v>
      </c>
      <c r="J215" s="140" t="s">
        <v>2537</v>
      </c>
      <c r="K215" s="140"/>
      <c r="L215" s="140"/>
      <c r="M215" s="140" t="s">
        <v>2538</v>
      </c>
      <c r="N215" s="141">
        <v>67</v>
      </c>
      <c r="O215" s="142" t="b">
        <v>0</v>
      </c>
      <c r="P215" s="140" t="s">
        <v>1824</v>
      </c>
      <c r="Q215" t="s">
        <v>1825</v>
      </c>
      <c r="R215" t="s">
        <v>550</v>
      </c>
    </row>
    <row r="216" spans="1:18" x14ac:dyDescent="0.25">
      <c r="A216" s="140" t="s">
        <v>2539</v>
      </c>
      <c r="B216" s="140" t="s">
        <v>2540</v>
      </c>
      <c r="C216" s="140"/>
      <c r="D216" s="140" t="s">
        <v>1820</v>
      </c>
      <c r="E216" s="140"/>
      <c r="F216" s="140"/>
      <c r="G216" s="140" t="s">
        <v>70</v>
      </c>
      <c r="H216" s="140" t="s">
        <v>1781</v>
      </c>
      <c r="I216" s="140" t="s">
        <v>2158</v>
      </c>
      <c r="J216" s="140" t="s">
        <v>2540</v>
      </c>
      <c r="K216" s="140"/>
      <c r="L216" s="140"/>
      <c r="M216" s="140" t="s">
        <v>2541</v>
      </c>
      <c r="N216" s="141">
        <v>67</v>
      </c>
      <c r="O216" s="142" t="b">
        <v>0</v>
      </c>
      <c r="P216" s="140" t="s">
        <v>1824</v>
      </c>
      <c r="Q216" t="s">
        <v>1825</v>
      </c>
      <c r="R216" t="s">
        <v>550</v>
      </c>
    </row>
    <row r="217" spans="1:18" x14ac:dyDescent="0.25">
      <c r="A217" s="140" t="s">
        <v>2542</v>
      </c>
      <c r="B217" s="140" t="s">
        <v>2543</v>
      </c>
      <c r="C217" s="140"/>
      <c r="D217" s="140" t="s">
        <v>1820</v>
      </c>
      <c r="E217" s="140"/>
      <c r="F217" s="140"/>
      <c r="G217" s="140" t="s">
        <v>1788</v>
      </c>
      <c r="H217" s="140" t="s">
        <v>1789</v>
      </c>
      <c r="I217" s="140" t="s">
        <v>2158</v>
      </c>
      <c r="J217" s="140" t="s">
        <v>2543</v>
      </c>
      <c r="K217" s="140"/>
      <c r="L217" s="140"/>
      <c r="M217" s="140" t="s">
        <v>2544</v>
      </c>
      <c r="N217" s="141">
        <v>67</v>
      </c>
      <c r="O217" s="142" t="b">
        <v>0</v>
      </c>
      <c r="P217" s="140" t="s">
        <v>1824</v>
      </c>
      <c r="Q217" t="s">
        <v>1825</v>
      </c>
      <c r="R217" t="s">
        <v>550</v>
      </c>
    </row>
    <row r="218" spans="1:18" x14ac:dyDescent="0.25">
      <c r="A218" s="140" t="s">
        <v>2545</v>
      </c>
      <c r="B218" s="140" t="s">
        <v>2546</v>
      </c>
      <c r="C218" s="140"/>
      <c r="D218" s="140" t="s">
        <v>1820</v>
      </c>
      <c r="E218" s="140"/>
      <c r="F218" s="140"/>
      <c r="G218" s="140" t="s">
        <v>71</v>
      </c>
      <c r="H218" s="140" t="s">
        <v>1779</v>
      </c>
      <c r="I218" s="140" t="s">
        <v>2158</v>
      </c>
      <c r="J218" s="140" t="s">
        <v>2546</v>
      </c>
      <c r="K218" s="140"/>
      <c r="L218" s="140"/>
      <c r="M218" s="140" t="s">
        <v>2547</v>
      </c>
      <c r="N218" s="141">
        <v>67</v>
      </c>
      <c r="O218" s="142" t="b">
        <v>0</v>
      </c>
      <c r="P218" s="140" t="s">
        <v>1824</v>
      </c>
      <c r="Q218" t="s">
        <v>1825</v>
      </c>
      <c r="R218" t="s">
        <v>550</v>
      </c>
    </row>
    <row r="219" spans="1:18" x14ac:dyDescent="0.25">
      <c r="A219" s="140" t="s">
        <v>2548</v>
      </c>
      <c r="B219" s="140" t="s">
        <v>2549</v>
      </c>
      <c r="C219" s="140"/>
      <c r="D219" s="140" t="s">
        <v>1820</v>
      </c>
      <c r="E219" s="140"/>
      <c r="F219" s="140"/>
      <c r="G219" s="140" t="s">
        <v>71</v>
      </c>
      <c r="H219" s="140" t="s">
        <v>1779</v>
      </c>
      <c r="I219" s="140" t="s">
        <v>2158</v>
      </c>
      <c r="J219" s="140" t="s">
        <v>2549</v>
      </c>
      <c r="K219" s="140"/>
      <c r="L219" s="140"/>
      <c r="M219" s="140" t="s">
        <v>2550</v>
      </c>
      <c r="N219" s="141">
        <v>67</v>
      </c>
      <c r="O219" s="142" t="b">
        <v>0</v>
      </c>
      <c r="P219" s="140" t="s">
        <v>1824</v>
      </c>
      <c r="Q219" t="s">
        <v>1825</v>
      </c>
      <c r="R219" t="s">
        <v>550</v>
      </c>
    </row>
    <row r="220" spans="1:18" x14ac:dyDescent="0.25">
      <c r="A220" s="140" t="s">
        <v>2551</v>
      </c>
      <c r="B220" s="140" t="s">
        <v>2552</v>
      </c>
      <c r="C220" s="140"/>
      <c r="D220" s="140" t="s">
        <v>1820</v>
      </c>
      <c r="E220" s="140"/>
      <c r="F220" s="140"/>
      <c r="G220" s="140" t="s">
        <v>1788</v>
      </c>
      <c r="H220" s="140" t="s">
        <v>1789</v>
      </c>
      <c r="I220" s="140" t="s">
        <v>2158</v>
      </c>
      <c r="J220" s="140" t="s">
        <v>2552</v>
      </c>
      <c r="K220" s="140"/>
      <c r="L220" s="140"/>
      <c r="M220" s="140" t="s">
        <v>2553</v>
      </c>
      <c r="N220" s="141">
        <v>67</v>
      </c>
      <c r="O220" s="142" t="b">
        <v>0</v>
      </c>
      <c r="P220" s="140" t="s">
        <v>1824</v>
      </c>
      <c r="Q220" t="s">
        <v>1825</v>
      </c>
      <c r="R220" t="s">
        <v>550</v>
      </c>
    </row>
    <row r="221" spans="1:18" x14ac:dyDescent="0.25">
      <c r="A221" s="140" t="s">
        <v>2554</v>
      </c>
      <c r="B221" s="140" t="s">
        <v>2555</v>
      </c>
      <c r="C221" s="140"/>
      <c r="D221" s="140" t="s">
        <v>1820</v>
      </c>
      <c r="E221" s="140"/>
      <c r="F221" s="140"/>
      <c r="G221" s="140" t="s">
        <v>70</v>
      </c>
      <c r="H221" s="140" t="s">
        <v>1781</v>
      </c>
      <c r="I221" s="140" t="s">
        <v>2158</v>
      </c>
      <c r="J221" s="140" t="s">
        <v>2555</v>
      </c>
      <c r="K221" s="140"/>
      <c r="L221" s="140"/>
      <c r="M221" s="140" t="s">
        <v>2556</v>
      </c>
      <c r="N221" s="141">
        <v>67</v>
      </c>
      <c r="O221" s="142" t="b">
        <v>0</v>
      </c>
      <c r="P221" s="140" t="s">
        <v>1824</v>
      </c>
      <c r="Q221" t="s">
        <v>1825</v>
      </c>
      <c r="R221" t="s">
        <v>550</v>
      </c>
    </row>
    <row r="222" spans="1:18" x14ac:dyDescent="0.25">
      <c r="A222" s="140" t="s">
        <v>2557</v>
      </c>
      <c r="B222" s="140" t="s">
        <v>2558</v>
      </c>
      <c r="C222" s="140"/>
      <c r="D222" s="140" t="s">
        <v>1820</v>
      </c>
      <c r="E222" s="140"/>
      <c r="F222" s="140"/>
      <c r="G222" s="140" t="s">
        <v>71</v>
      </c>
      <c r="H222" s="140" t="s">
        <v>1779</v>
      </c>
      <c r="I222" s="140" t="s">
        <v>2158</v>
      </c>
      <c r="J222" s="140" t="s">
        <v>2558</v>
      </c>
      <c r="K222" s="140"/>
      <c r="L222" s="140"/>
      <c r="M222" s="140" t="s">
        <v>2559</v>
      </c>
      <c r="N222" s="141">
        <v>67</v>
      </c>
      <c r="O222" s="142" t="b">
        <v>0</v>
      </c>
      <c r="P222" s="140" t="s">
        <v>1824</v>
      </c>
      <c r="Q222" t="s">
        <v>1825</v>
      </c>
      <c r="R222" t="s">
        <v>550</v>
      </c>
    </row>
    <row r="223" spans="1:18" x14ac:dyDescent="0.25">
      <c r="A223" s="140" t="s">
        <v>2560</v>
      </c>
      <c r="B223" s="140" t="s">
        <v>2561</v>
      </c>
      <c r="C223" s="140"/>
      <c r="D223" s="140" t="s">
        <v>1820</v>
      </c>
      <c r="E223" s="140"/>
      <c r="F223" s="140"/>
      <c r="G223" s="140" t="s">
        <v>70</v>
      </c>
      <c r="H223" s="140" t="s">
        <v>1781</v>
      </c>
      <c r="I223" s="140" t="s">
        <v>2158</v>
      </c>
      <c r="J223" s="140" t="s">
        <v>2561</v>
      </c>
      <c r="K223" s="140"/>
      <c r="L223" s="140"/>
      <c r="M223" s="140" t="s">
        <v>2562</v>
      </c>
      <c r="N223" s="141">
        <v>67</v>
      </c>
      <c r="O223" s="142" t="b">
        <v>0</v>
      </c>
      <c r="P223" s="140" t="s">
        <v>1824</v>
      </c>
      <c r="Q223" t="s">
        <v>1825</v>
      </c>
      <c r="R223" t="s">
        <v>550</v>
      </c>
    </row>
    <row r="224" spans="1:18" x14ac:dyDescent="0.25">
      <c r="A224" s="140" t="s">
        <v>2563</v>
      </c>
      <c r="B224" s="140" t="s">
        <v>2564</v>
      </c>
      <c r="C224" s="140"/>
      <c r="D224" s="140" t="s">
        <v>1820</v>
      </c>
      <c r="E224" s="140"/>
      <c r="F224" s="140"/>
      <c r="G224" s="140" t="s">
        <v>71</v>
      </c>
      <c r="H224" s="140" t="s">
        <v>1779</v>
      </c>
      <c r="I224" s="140" t="s">
        <v>2158</v>
      </c>
      <c r="J224" s="140" t="s">
        <v>2564</v>
      </c>
      <c r="K224" s="140"/>
      <c r="L224" s="140"/>
      <c r="M224" s="140" t="s">
        <v>2565</v>
      </c>
      <c r="N224" s="141">
        <v>67</v>
      </c>
      <c r="O224" s="142" t="b">
        <v>0</v>
      </c>
      <c r="P224" s="140" t="s">
        <v>1824</v>
      </c>
      <c r="Q224" t="s">
        <v>1825</v>
      </c>
      <c r="R224" t="s">
        <v>550</v>
      </c>
    </row>
    <row r="225" spans="1:18" x14ac:dyDescent="0.25">
      <c r="A225" s="140" t="s">
        <v>2566</v>
      </c>
      <c r="B225" s="140" t="s">
        <v>2567</v>
      </c>
      <c r="C225" s="140"/>
      <c r="D225" s="140" t="s">
        <v>1820</v>
      </c>
      <c r="E225" s="140"/>
      <c r="F225" s="140"/>
      <c r="G225" s="140" t="s">
        <v>71</v>
      </c>
      <c r="H225" s="140" t="s">
        <v>1779</v>
      </c>
      <c r="I225" s="140" t="s">
        <v>2158</v>
      </c>
      <c r="J225" s="140" t="s">
        <v>2567</v>
      </c>
      <c r="K225" s="140"/>
      <c r="L225" s="140"/>
      <c r="M225" s="140" t="s">
        <v>2568</v>
      </c>
      <c r="N225" s="141">
        <v>67</v>
      </c>
      <c r="O225" s="142" t="b">
        <v>0</v>
      </c>
      <c r="P225" s="140" t="s">
        <v>1824</v>
      </c>
      <c r="Q225" t="s">
        <v>1825</v>
      </c>
      <c r="R225" t="s">
        <v>550</v>
      </c>
    </row>
    <row r="226" spans="1:18" x14ac:dyDescent="0.25">
      <c r="A226" s="140" t="s">
        <v>2569</v>
      </c>
      <c r="B226" s="140" t="s">
        <v>2570</v>
      </c>
      <c r="C226" s="140"/>
      <c r="D226" s="140" t="s">
        <v>1820</v>
      </c>
      <c r="E226" s="140"/>
      <c r="F226" s="140"/>
      <c r="G226" s="140" t="s">
        <v>70</v>
      </c>
      <c r="H226" s="140" t="s">
        <v>1781</v>
      </c>
      <c r="I226" s="140" t="s">
        <v>2158</v>
      </c>
      <c r="J226" s="140" t="s">
        <v>2570</v>
      </c>
      <c r="K226" s="140"/>
      <c r="L226" s="140"/>
      <c r="M226" s="140" t="s">
        <v>2571</v>
      </c>
      <c r="N226" s="141">
        <v>67</v>
      </c>
      <c r="O226" s="142" t="b">
        <v>0</v>
      </c>
      <c r="P226" s="140" t="s">
        <v>1824</v>
      </c>
      <c r="Q226" t="s">
        <v>1825</v>
      </c>
      <c r="R226" t="s">
        <v>550</v>
      </c>
    </row>
    <row r="227" spans="1:18" x14ac:dyDescent="0.25">
      <c r="A227" s="140" t="s">
        <v>2572</v>
      </c>
      <c r="B227" s="140" t="s">
        <v>2573</v>
      </c>
      <c r="C227" s="140"/>
      <c r="D227" s="140" t="s">
        <v>1820</v>
      </c>
      <c r="E227" s="140"/>
      <c r="F227" s="140"/>
      <c r="G227" s="140" t="s">
        <v>71</v>
      </c>
      <c r="H227" s="140" t="s">
        <v>1779</v>
      </c>
      <c r="I227" s="140" t="s">
        <v>2158</v>
      </c>
      <c r="J227" s="140" t="s">
        <v>2573</v>
      </c>
      <c r="K227" s="140"/>
      <c r="L227" s="140"/>
      <c r="M227" s="140" t="s">
        <v>2574</v>
      </c>
      <c r="N227" s="141">
        <v>67</v>
      </c>
      <c r="O227" s="142" t="b">
        <v>0</v>
      </c>
      <c r="P227" s="140" t="s">
        <v>1824</v>
      </c>
      <c r="Q227" t="s">
        <v>1825</v>
      </c>
      <c r="R227" t="s">
        <v>550</v>
      </c>
    </row>
    <row r="228" spans="1:18" x14ac:dyDescent="0.25">
      <c r="A228" s="140" t="s">
        <v>2575</v>
      </c>
      <c r="B228" s="140" t="s">
        <v>2576</v>
      </c>
      <c r="C228" s="140"/>
      <c r="D228" s="140" t="s">
        <v>1820</v>
      </c>
      <c r="E228" s="140"/>
      <c r="F228" s="140"/>
      <c r="G228" s="140" t="s">
        <v>71</v>
      </c>
      <c r="H228" s="140" t="s">
        <v>1779</v>
      </c>
      <c r="I228" s="140" t="s">
        <v>2158</v>
      </c>
      <c r="J228" s="140" t="s">
        <v>2576</v>
      </c>
      <c r="K228" s="140"/>
      <c r="L228" s="140"/>
      <c r="M228" s="140" t="s">
        <v>2577</v>
      </c>
      <c r="N228" s="141">
        <v>67</v>
      </c>
      <c r="O228" s="142" t="b">
        <v>0</v>
      </c>
      <c r="P228" s="140" t="s">
        <v>1824</v>
      </c>
      <c r="Q228" t="s">
        <v>1825</v>
      </c>
      <c r="R228" t="s">
        <v>550</v>
      </c>
    </row>
    <row r="229" spans="1:18" x14ac:dyDescent="0.25">
      <c r="A229" s="140" t="s">
        <v>2578</v>
      </c>
      <c r="B229" s="140" t="s">
        <v>2579</v>
      </c>
      <c r="C229" s="140"/>
      <c r="D229" s="140" t="s">
        <v>1820</v>
      </c>
      <c r="E229" s="140"/>
      <c r="F229" s="140"/>
      <c r="G229" s="140" t="s">
        <v>71</v>
      </c>
      <c r="H229" s="140" t="s">
        <v>1779</v>
      </c>
      <c r="I229" s="140" t="s">
        <v>2158</v>
      </c>
      <c r="J229" s="140" t="s">
        <v>2579</v>
      </c>
      <c r="K229" s="140"/>
      <c r="L229" s="140"/>
      <c r="M229" s="140" t="s">
        <v>2580</v>
      </c>
      <c r="N229" s="141">
        <v>67</v>
      </c>
      <c r="O229" s="142" t="b">
        <v>0</v>
      </c>
      <c r="P229" s="140" t="s">
        <v>1824</v>
      </c>
      <c r="Q229" t="s">
        <v>1825</v>
      </c>
      <c r="R229" t="s">
        <v>550</v>
      </c>
    </row>
    <row r="230" spans="1:18" x14ac:dyDescent="0.25">
      <c r="A230" s="140" t="s">
        <v>2581</v>
      </c>
      <c r="B230" s="140" t="s">
        <v>2582</v>
      </c>
      <c r="C230" s="140"/>
      <c r="D230" s="140" t="s">
        <v>1820</v>
      </c>
      <c r="E230" s="140"/>
      <c r="F230" s="140"/>
      <c r="G230" s="140" t="s">
        <v>71</v>
      </c>
      <c r="H230" s="140" t="s">
        <v>1779</v>
      </c>
      <c r="I230" s="140" t="s">
        <v>2158</v>
      </c>
      <c r="J230" s="140" t="s">
        <v>2582</v>
      </c>
      <c r="K230" s="140"/>
      <c r="L230" s="140"/>
      <c r="M230" s="140" t="s">
        <v>2583</v>
      </c>
      <c r="N230" s="141">
        <v>67</v>
      </c>
      <c r="O230" s="142" t="b">
        <v>0</v>
      </c>
      <c r="P230" s="140" t="s">
        <v>1824</v>
      </c>
      <c r="Q230" t="s">
        <v>1825</v>
      </c>
      <c r="R230" t="s">
        <v>550</v>
      </c>
    </row>
    <row r="231" spans="1:18" x14ac:dyDescent="0.25">
      <c r="A231" s="140" t="s">
        <v>2584</v>
      </c>
      <c r="B231" s="140" t="s">
        <v>2585</v>
      </c>
      <c r="C231" s="140"/>
      <c r="D231" s="140" t="s">
        <v>1820</v>
      </c>
      <c r="E231" s="140"/>
      <c r="F231" s="140"/>
      <c r="G231" s="140" t="s">
        <v>71</v>
      </c>
      <c r="H231" s="140" t="s">
        <v>1779</v>
      </c>
      <c r="I231" s="140" t="s">
        <v>2158</v>
      </c>
      <c r="J231" s="140" t="s">
        <v>2585</v>
      </c>
      <c r="K231" s="140"/>
      <c r="L231" s="140"/>
      <c r="M231" s="140" t="s">
        <v>2586</v>
      </c>
      <c r="N231" s="141">
        <v>67</v>
      </c>
      <c r="O231" s="142" t="b">
        <v>0</v>
      </c>
      <c r="P231" s="140" t="s">
        <v>1824</v>
      </c>
      <c r="Q231" t="s">
        <v>1825</v>
      </c>
      <c r="R231" t="s">
        <v>550</v>
      </c>
    </row>
    <row r="232" spans="1:18" x14ac:dyDescent="0.25">
      <c r="A232" s="140" t="s">
        <v>2587</v>
      </c>
      <c r="B232" s="140" t="s">
        <v>2588</v>
      </c>
      <c r="C232" s="140"/>
      <c r="D232" s="140" t="s">
        <v>1820</v>
      </c>
      <c r="E232" s="140"/>
      <c r="F232" s="140"/>
      <c r="G232" s="140" t="s">
        <v>71</v>
      </c>
      <c r="H232" s="140" t="s">
        <v>1779</v>
      </c>
      <c r="I232" s="140" t="s">
        <v>2158</v>
      </c>
      <c r="J232" s="140" t="s">
        <v>2588</v>
      </c>
      <c r="K232" s="140"/>
      <c r="L232" s="140"/>
      <c r="M232" s="140" t="s">
        <v>2589</v>
      </c>
      <c r="N232" s="141">
        <v>67</v>
      </c>
      <c r="O232" s="142" t="b">
        <v>0</v>
      </c>
      <c r="P232" s="140" t="s">
        <v>1824</v>
      </c>
      <c r="Q232" t="s">
        <v>1825</v>
      </c>
      <c r="R232" t="s">
        <v>550</v>
      </c>
    </row>
    <row r="233" spans="1:18" x14ac:dyDescent="0.25">
      <c r="A233" s="140" t="s">
        <v>2590</v>
      </c>
      <c r="B233" s="140" t="s">
        <v>2591</v>
      </c>
      <c r="C233" s="140"/>
      <c r="D233" s="140" t="s">
        <v>1820</v>
      </c>
      <c r="E233" s="140"/>
      <c r="F233" s="140"/>
      <c r="G233" s="140" t="s">
        <v>1788</v>
      </c>
      <c r="H233" s="140" t="s">
        <v>1789</v>
      </c>
      <c r="I233" s="140" t="s">
        <v>2158</v>
      </c>
      <c r="J233" s="140" t="s">
        <v>2591</v>
      </c>
      <c r="K233" s="140"/>
      <c r="L233" s="140"/>
      <c r="M233" s="140" t="s">
        <v>2592</v>
      </c>
      <c r="N233" s="141">
        <v>67</v>
      </c>
      <c r="O233" s="142" t="b">
        <v>0</v>
      </c>
      <c r="P233" s="140" t="s">
        <v>1824</v>
      </c>
      <c r="Q233" t="s">
        <v>1825</v>
      </c>
      <c r="R233" t="s">
        <v>550</v>
      </c>
    </row>
    <row r="234" spans="1:18" x14ac:dyDescent="0.25">
      <c r="A234" s="140" t="s">
        <v>2593</v>
      </c>
      <c r="B234" s="140" t="s">
        <v>2594</v>
      </c>
      <c r="C234" s="140"/>
      <c r="D234" s="140" t="s">
        <v>1820</v>
      </c>
      <c r="E234" s="140"/>
      <c r="F234" s="140"/>
      <c r="G234" s="140" t="s">
        <v>70</v>
      </c>
      <c r="H234" s="140" t="s">
        <v>1781</v>
      </c>
      <c r="I234" s="140" t="s">
        <v>2158</v>
      </c>
      <c r="J234" s="140" t="s">
        <v>2594</v>
      </c>
      <c r="K234" s="140"/>
      <c r="L234" s="140"/>
      <c r="M234" s="140" t="s">
        <v>2595</v>
      </c>
      <c r="N234" s="141">
        <v>67</v>
      </c>
      <c r="O234" s="142" t="b">
        <v>0</v>
      </c>
      <c r="P234" s="140" t="s">
        <v>1824</v>
      </c>
      <c r="Q234" t="s">
        <v>1825</v>
      </c>
      <c r="R234" t="s">
        <v>550</v>
      </c>
    </row>
    <row r="235" spans="1:18" x14ac:dyDescent="0.25">
      <c r="A235" s="140" t="s">
        <v>2596</v>
      </c>
      <c r="B235" s="140" t="s">
        <v>2597</v>
      </c>
      <c r="C235" s="140"/>
      <c r="D235" s="140" t="s">
        <v>1820</v>
      </c>
      <c r="E235" s="140"/>
      <c r="F235" s="140"/>
      <c r="G235" s="140" t="s">
        <v>70</v>
      </c>
      <c r="H235" s="140" t="s">
        <v>1781</v>
      </c>
      <c r="I235" s="140" t="s">
        <v>2158</v>
      </c>
      <c r="J235" s="140" t="s">
        <v>2597</v>
      </c>
      <c r="K235" s="140"/>
      <c r="L235" s="140"/>
      <c r="M235" s="140" t="s">
        <v>2598</v>
      </c>
      <c r="N235" s="141">
        <v>67</v>
      </c>
      <c r="O235" s="142" t="b">
        <v>0</v>
      </c>
      <c r="P235" s="140" t="s">
        <v>1824</v>
      </c>
      <c r="Q235" t="s">
        <v>1825</v>
      </c>
      <c r="R235" t="s">
        <v>550</v>
      </c>
    </row>
    <row r="236" spans="1:18" x14ac:dyDescent="0.25">
      <c r="A236" s="140" t="s">
        <v>2599</v>
      </c>
      <c r="B236" s="140" t="s">
        <v>2600</v>
      </c>
      <c r="C236" s="140"/>
      <c r="D236" s="140" t="s">
        <v>1820</v>
      </c>
      <c r="E236" s="140"/>
      <c r="F236" s="140"/>
      <c r="G236" s="140" t="s">
        <v>71</v>
      </c>
      <c r="H236" s="140" t="s">
        <v>1779</v>
      </c>
      <c r="I236" s="140" t="s">
        <v>2158</v>
      </c>
      <c r="J236" s="140" t="s">
        <v>2600</v>
      </c>
      <c r="K236" s="140"/>
      <c r="L236" s="140"/>
      <c r="M236" s="140" t="s">
        <v>2601</v>
      </c>
      <c r="N236" s="141">
        <v>67</v>
      </c>
      <c r="O236" s="142" t="b">
        <v>0</v>
      </c>
      <c r="P236" s="140" t="s">
        <v>1824</v>
      </c>
      <c r="Q236" t="s">
        <v>1825</v>
      </c>
      <c r="R236" t="s">
        <v>550</v>
      </c>
    </row>
    <row r="237" spans="1:18" x14ac:dyDescent="0.25">
      <c r="A237" s="140" t="s">
        <v>2602</v>
      </c>
      <c r="B237" s="140" t="s">
        <v>2603</v>
      </c>
      <c r="C237" s="140"/>
      <c r="D237" s="140" t="s">
        <v>1820</v>
      </c>
      <c r="E237" s="140"/>
      <c r="F237" s="140"/>
      <c r="G237" s="140" t="s">
        <v>71</v>
      </c>
      <c r="H237" s="140" t="s">
        <v>1779</v>
      </c>
      <c r="I237" s="140" t="s">
        <v>2158</v>
      </c>
      <c r="J237" s="140" t="s">
        <v>2603</v>
      </c>
      <c r="K237" s="140"/>
      <c r="L237" s="140"/>
      <c r="M237" s="140" t="s">
        <v>2604</v>
      </c>
      <c r="N237" s="141">
        <v>67</v>
      </c>
      <c r="O237" s="142" t="b">
        <v>0</v>
      </c>
      <c r="P237" s="140" t="s">
        <v>1824</v>
      </c>
      <c r="Q237" t="s">
        <v>1825</v>
      </c>
      <c r="R237" t="s">
        <v>550</v>
      </c>
    </row>
    <row r="238" spans="1:18" x14ac:dyDescent="0.25">
      <c r="A238" s="140" t="s">
        <v>2605</v>
      </c>
      <c r="B238" s="140" t="s">
        <v>2606</v>
      </c>
      <c r="C238" s="140"/>
      <c r="D238" s="140" t="s">
        <v>1820</v>
      </c>
      <c r="E238" s="140" t="s">
        <v>1957</v>
      </c>
      <c r="F238" s="140" t="s">
        <v>2607</v>
      </c>
      <c r="G238" s="140" t="s">
        <v>71</v>
      </c>
      <c r="H238" s="140" t="s">
        <v>1779</v>
      </c>
      <c r="I238" s="140" t="s">
        <v>2158</v>
      </c>
      <c r="J238" s="140" t="s">
        <v>2606</v>
      </c>
      <c r="K238" s="140"/>
      <c r="L238" s="140"/>
      <c r="M238" s="140" t="s">
        <v>2608</v>
      </c>
      <c r="N238" s="141">
        <v>67</v>
      </c>
      <c r="O238" s="142" t="b">
        <v>0</v>
      </c>
      <c r="P238" s="140" t="s">
        <v>1824</v>
      </c>
      <c r="Q238" t="s">
        <v>1825</v>
      </c>
      <c r="R238" t="s">
        <v>550</v>
      </c>
    </row>
    <row r="239" spans="1:18" x14ac:dyDescent="0.25">
      <c r="A239" s="140" t="s">
        <v>2609</v>
      </c>
      <c r="B239" s="140" t="s">
        <v>2610</v>
      </c>
      <c r="C239" s="140"/>
      <c r="D239" s="140" t="s">
        <v>1820</v>
      </c>
      <c r="E239" s="140"/>
      <c r="F239" s="140"/>
      <c r="G239" s="140" t="s">
        <v>70</v>
      </c>
      <c r="H239" s="140" t="s">
        <v>1781</v>
      </c>
      <c r="I239" s="140" t="s">
        <v>2158</v>
      </c>
      <c r="J239" s="140" t="s">
        <v>2610</v>
      </c>
      <c r="K239" s="140"/>
      <c r="L239" s="140"/>
      <c r="M239" s="140" t="s">
        <v>2611</v>
      </c>
      <c r="N239" s="141">
        <v>67</v>
      </c>
      <c r="O239" s="142" t="b">
        <v>0</v>
      </c>
      <c r="P239" s="140" t="s">
        <v>1824</v>
      </c>
      <c r="Q239" t="s">
        <v>1825</v>
      </c>
      <c r="R239" t="s">
        <v>550</v>
      </c>
    </row>
    <row r="240" spans="1:18" x14ac:dyDescent="0.25">
      <c r="A240" s="140" t="s">
        <v>2612</v>
      </c>
      <c r="B240" s="140" t="s">
        <v>2613</v>
      </c>
      <c r="C240" s="140"/>
      <c r="D240" s="140" t="s">
        <v>1820</v>
      </c>
      <c r="E240" s="140"/>
      <c r="F240" s="140"/>
      <c r="G240" s="140" t="s">
        <v>71</v>
      </c>
      <c r="H240" s="140" t="s">
        <v>1779</v>
      </c>
      <c r="I240" s="140" t="s">
        <v>2158</v>
      </c>
      <c r="J240" s="140" t="s">
        <v>2613</v>
      </c>
      <c r="K240" s="140"/>
      <c r="L240" s="140"/>
      <c r="M240" s="140" t="s">
        <v>2614</v>
      </c>
      <c r="N240" s="141">
        <v>67</v>
      </c>
      <c r="O240" s="142" t="b">
        <v>0</v>
      </c>
      <c r="P240" s="140" t="s">
        <v>1824</v>
      </c>
      <c r="Q240" t="s">
        <v>1825</v>
      </c>
      <c r="R240" t="s">
        <v>550</v>
      </c>
    </row>
    <row r="241" spans="1:18" x14ac:dyDescent="0.25">
      <c r="A241" s="140" t="s">
        <v>2615</v>
      </c>
      <c r="B241" s="140" t="s">
        <v>2616</v>
      </c>
      <c r="C241" s="140"/>
      <c r="D241" s="140" t="s">
        <v>1820</v>
      </c>
      <c r="E241" s="140"/>
      <c r="F241" s="140"/>
      <c r="G241" s="140" t="s">
        <v>1788</v>
      </c>
      <c r="H241" s="140" t="s">
        <v>1789</v>
      </c>
      <c r="I241" s="140" t="s">
        <v>2158</v>
      </c>
      <c r="J241" s="140" t="s">
        <v>2617</v>
      </c>
      <c r="K241" s="140"/>
      <c r="L241" s="140"/>
      <c r="M241" s="140" t="s">
        <v>2618</v>
      </c>
      <c r="N241" s="141">
        <v>67</v>
      </c>
      <c r="O241" s="142" t="b">
        <v>0</v>
      </c>
      <c r="P241" s="140" t="s">
        <v>1824</v>
      </c>
      <c r="Q241" t="s">
        <v>1825</v>
      </c>
      <c r="R241" t="s">
        <v>550</v>
      </c>
    </row>
    <row r="242" spans="1:18" x14ac:dyDescent="0.25">
      <c r="A242" s="140" t="s">
        <v>2619</v>
      </c>
      <c r="B242" s="140" t="s">
        <v>2620</v>
      </c>
      <c r="C242" s="140"/>
      <c r="D242" s="140" t="s">
        <v>1820</v>
      </c>
      <c r="E242" s="140"/>
      <c r="F242" s="140"/>
      <c r="G242" s="140" t="s">
        <v>1788</v>
      </c>
      <c r="H242" s="140" t="s">
        <v>1789</v>
      </c>
      <c r="I242" s="140" t="s">
        <v>2158</v>
      </c>
      <c r="J242" s="140" t="s">
        <v>2621</v>
      </c>
      <c r="K242" s="140"/>
      <c r="L242" s="140"/>
      <c r="M242" s="140" t="s">
        <v>2622</v>
      </c>
      <c r="N242" s="141">
        <v>67</v>
      </c>
      <c r="O242" s="142" t="b">
        <v>0</v>
      </c>
      <c r="P242" s="140" t="s">
        <v>1824</v>
      </c>
      <c r="Q242" t="s">
        <v>1825</v>
      </c>
      <c r="R242" t="s">
        <v>550</v>
      </c>
    </row>
    <row r="243" spans="1:18" x14ac:dyDescent="0.25">
      <c r="A243" s="140" t="s">
        <v>2623</v>
      </c>
      <c r="B243" s="140" t="s">
        <v>2624</v>
      </c>
      <c r="C243" s="140"/>
      <c r="D243" s="140" t="s">
        <v>1820</v>
      </c>
      <c r="E243" s="140"/>
      <c r="F243" s="140"/>
      <c r="G243" s="140" t="s">
        <v>71</v>
      </c>
      <c r="H243" s="140" t="s">
        <v>1779</v>
      </c>
      <c r="I243" s="140" t="s">
        <v>2158</v>
      </c>
      <c r="J243" s="140" t="s">
        <v>2624</v>
      </c>
      <c r="K243" s="140"/>
      <c r="L243" s="140"/>
      <c r="M243" s="140" t="s">
        <v>2625</v>
      </c>
      <c r="N243" s="141">
        <v>67</v>
      </c>
      <c r="O243" s="142" t="b">
        <v>0</v>
      </c>
      <c r="P243" s="140" t="s">
        <v>1824</v>
      </c>
      <c r="Q243" t="s">
        <v>1825</v>
      </c>
      <c r="R243" t="s">
        <v>550</v>
      </c>
    </row>
    <row r="244" spans="1:18" x14ac:dyDescent="0.25">
      <c r="A244" s="140" t="s">
        <v>2626</v>
      </c>
      <c r="B244" s="140" t="s">
        <v>2627</v>
      </c>
      <c r="C244" s="140"/>
      <c r="D244" s="140" t="s">
        <v>1820</v>
      </c>
      <c r="E244" s="140"/>
      <c r="F244" s="140"/>
      <c r="G244" s="140" t="s">
        <v>1788</v>
      </c>
      <c r="H244" s="140" t="s">
        <v>1789</v>
      </c>
      <c r="I244" s="140" t="s">
        <v>2158</v>
      </c>
      <c r="J244" s="140" t="s">
        <v>2628</v>
      </c>
      <c r="K244" s="140"/>
      <c r="L244" s="140"/>
      <c r="M244" s="140" t="s">
        <v>2629</v>
      </c>
      <c r="N244" s="141">
        <v>67</v>
      </c>
      <c r="O244" s="142" t="b">
        <v>0</v>
      </c>
      <c r="P244" s="140" t="s">
        <v>1824</v>
      </c>
      <c r="Q244" t="s">
        <v>1825</v>
      </c>
      <c r="R244" t="s">
        <v>550</v>
      </c>
    </row>
    <row r="245" spans="1:18" x14ac:dyDescent="0.25">
      <c r="A245" s="140" t="s">
        <v>2630</v>
      </c>
      <c r="B245" s="140" t="s">
        <v>2631</v>
      </c>
      <c r="C245" s="140"/>
      <c r="D245" s="140" t="s">
        <v>1820</v>
      </c>
      <c r="E245" s="140"/>
      <c r="F245" s="140"/>
      <c r="G245" s="140" t="s">
        <v>70</v>
      </c>
      <c r="H245" s="140" t="s">
        <v>1781</v>
      </c>
      <c r="I245" s="140" t="s">
        <v>2158</v>
      </c>
      <c r="J245" s="140" t="s">
        <v>2632</v>
      </c>
      <c r="K245" s="140"/>
      <c r="L245" s="140"/>
      <c r="M245" s="140" t="s">
        <v>2633</v>
      </c>
      <c r="N245" s="141">
        <v>67</v>
      </c>
      <c r="O245" s="142" t="b">
        <v>0</v>
      </c>
      <c r="P245" s="140" t="s">
        <v>1824</v>
      </c>
      <c r="Q245" t="s">
        <v>1825</v>
      </c>
      <c r="R245" t="s">
        <v>550</v>
      </c>
    </row>
    <row r="246" spans="1:18" x14ac:dyDescent="0.25">
      <c r="A246" s="140" t="s">
        <v>2634</v>
      </c>
      <c r="B246" s="140" t="s">
        <v>2635</v>
      </c>
      <c r="C246" s="140"/>
      <c r="D246" s="140" t="s">
        <v>1820</v>
      </c>
      <c r="E246" s="140"/>
      <c r="F246" s="140"/>
      <c r="G246" s="140" t="s">
        <v>1788</v>
      </c>
      <c r="H246" s="140" t="s">
        <v>1789</v>
      </c>
      <c r="I246" s="140" t="s">
        <v>2158</v>
      </c>
      <c r="J246" s="140" t="s">
        <v>2635</v>
      </c>
      <c r="K246" s="140"/>
      <c r="L246" s="140"/>
      <c r="M246" s="140" t="s">
        <v>2636</v>
      </c>
      <c r="N246" s="141">
        <v>67</v>
      </c>
      <c r="O246" s="142" t="b">
        <v>0</v>
      </c>
      <c r="P246" s="140" t="s">
        <v>1824</v>
      </c>
      <c r="Q246" t="s">
        <v>1825</v>
      </c>
      <c r="R246" t="s">
        <v>550</v>
      </c>
    </row>
    <row r="247" spans="1:18" x14ac:dyDescent="0.25">
      <c r="A247" s="140" t="s">
        <v>2637</v>
      </c>
      <c r="B247" s="140" t="s">
        <v>2638</v>
      </c>
      <c r="C247" s="140"/>
      <c r="D247" s="140" t="s">
        <v>1820</v>
      </c>
      <c r="E247" s="140"/>
      <c r="F247" s="140"/>
      <c r="G247" s="140" t="s">
        <v>1788</v>
      </c>
      <c r="H247" s="140" t="s">
        <v>1789</v>
      </c>
      <c r="I247" s="140" t="s">
        <v>2158</v>
      </c>
      <c r="J247" s="140" t="s">
        <v>2639</v>
      </c>
      <c r="K247" s="140"/>
      <c r="L247" s="140"/>
      <c r="M247" s="140" t="s">
        <v>2640</v>
      </c>
      <c r="N247" s="141">
        <v>67</v>
      </c>
      <c r="O247" s="142" t="b">
        <v>0</v>
      </c>
      <c r="P247" s="140" t="s">
        <v>1824</v>
      </c>
      <c r="Q247" t="s">
        <v>1825</v>
      </c>
      <c r="R247" t="s">
        <v>550</v>
      </c>
    </row>
    <row r="248" spans="1:18" x14ac:dyDescent="0.25">
      <c r="A248" s="140" t="s">
        <v>2641</v>
      </c>
      <c r="B248" s="140" t="s">
        <v>2642</v>
      </c>
      <c r="C248" s="140"/>
      <c r="D248" s="140" t="s">
        <v>1820</v>
      </c>
      <c r="E248" s="140"/>
      <c r="F248" s="140"/>
      <c r="G248" s="140" t="s">
        <v>71</v>
      </c>
      <c r="H248" s="140" t="s">
        <v>1779</v>
      </c>
      <c r="I248" s="140" t="s">
        <v>2158</v>
      </c>
      <c r="J248" s="140" t="s">
        <v>2642</v>
      </c>
      <c r="K248" s="140"/>
      <c r="L248" s="140"/>
      <c r="M248" s="140" t="s">
        <v>2643</v>
      </c>
      <c r="N248" s="141">
        <v>67</v>
      </c>
      <c r="O248" s="142" t="b">
        <v>0</v>
      </c>
      <c r="P248" s="140" t="s">
        <v>1824</v>
      </c>
      <c r="Q248" t="s">
        <v>1825</v>
      </c>
      <c r="R248" t="s">
        <v>550</v>
      </c>
    </row>
    <row r="249" spans="1:18" x14ac:dyDescent="0.25">
      <c r="A249" s="140" t="s">
        <v>2644</v>
      </c>
      <c r="B249" s="140" t="s">
        <v>2645</v>
      </c>
      <c r="C249" s="140"/>
      <c r="D249" s="140" t="s">
        <v>1820</v>
      </c>
      <c r="E249" s="140"/>
      <c r="F249" s="140"/>
      <c r="G249" s="140" t="s">
        <v>71</v>
      </c>
      <c r="H249" s="140" t="s">
        <v>1779</v>
      </c>
      <c r="I249" s="140" t="s">
        <v>2158</v>
      </c>
      <c r="J249" s="140" t="s">
        <v>2645</v>
      </c>
      <c r="K249" s="140"/>
      <c r="L249" s="140"/>
      <c r="M249" s="140" t="s">
        <v>2646</v>
      </c>
      <c r="N249" s="141">
        <v>67</v>
      </c>
      <c r="O249" s="142" t="b">
        <v>0</v>
      </c>
      <c r="P249" s="140" t="s">
        <v>1824</v>
      </c>
      <c r="Q249" t="s">
        <v>1825</v>
      </c>
      <c r="R249" t="s">
        <v>550</v>
      </c>
    </row>
    <row r="250" spans="1:18" x14ac:dyDescent="0.25">
      <c r="A250" s="140" t="s">
        <v>2647</v>
      </c>
      <c r="B250" s="140" t="s">
        <v>2648</v>
      </c>
      <c r="C250" s="140"/>
      <c r="D250" s="140" t="s">
        <v>1820</v>
      </c>
      <c r="E250" s="140"/>
      <c r="F250" s="140"/>
      <c r="G250" s="140" t="s">
        <v>71</v>
      </c>
      <c r="H250" s="140" t="s">
        <v>1779</v>
      </c>
      <c r="I250" s="140" t="s">
        <v>2158</v>
      </c>
      <c r="J250" s="140" t="s">
        <v>2648</v>
      </c>
      <c r="K250" s="140"/>
      <c r="L250" s="140"/>
      <c r="M250" s="140" t="s">
        <v>2649</v>
      </c>
      <c r="N250" s="141">
        <v>67</v>
      </c>
      <c r="O250" s="142" t="b">
        <v>0</v>
      </c>
      <c r="P250" s="140" t="s">
        <v>1824</v>
      </c>
      <c r="Q250" t="s">
        <v>1825</v>
      </c>
      <c r="R250" t="s">
        <v>550</v>
      </c>
    </row>
    <row r="251" spans="1:18" x14ac:dyDescent="0.25">
      <c r="A251" s="140" t="s">
        <v>2650</v>
      </c>
      <c r="B251" s="140" t="s">
        <v>2651</v>
      </c>
      <c r="C251" s="140"/>
      <c r="D251" s="140" t="s">
        <v>1820</v>
      </c>
      <c r="E251" s="140"/>
      <c r="F251" s="140"/>
      <c r="G251" s="140" t="s">
        <v>70</v>
      </c>
      <c r="H251" s="140" t="s">
        <v>1781</v>
      </c>
      <c r="I251" s="140" t="s">
        <v>2158</v>
      </c>
      <c r="J251" s="140" t="s">
        <v>2651</v>
      </c>
      <c r="K251" s="140"/>
      <c r="L251" s="140"/>
      <c r="M251" s="140" t="s">
        <v>2652</v>
      </c>
      <c r="N251" s="141">
        <v>67</v>
      </c>
      <c r="O251" s="142" t="b">
        <v>0</v>
      </c>
      <c r="P251" s="140" t="s">
        <v>1824</v>
      </c>
      <c r="Q251" t="s">
        <v>1825</v>
      </c>
      <c r="R251" t="s">
        <v>550</v>
      </c>
    </row>
    <row r="252" spans="1:18" x14ac:dyDescent="0.25">
      <c r="A252" s="140" t="s">
        <v>2653</v>
      </c>
      <c r="B252" s="140" t="s">
        <v>2654</v>
      </c>
      <c r="C252" s="140"/>
      <c r="D252" s="140" t="s">
        <v>1820</v>
      </c>
      <c r="E252" s="140"/>
      <c r="F252" s="140"/>
      <c r="G252" s="140" t="s">
        <v>1788</v>
      </c>
      <c r="H252" s="140" t="s">
        <v>1789</v>
      </c>
      <c r="I252" s="140" t="s">
        <v>2158</v>
      </c>
      <c r="J252" s="140" t="s">
        <v>2654</v>
      </c>
      <c r="K252" s="140"/>
      <c r="L252" s="140"/>
      <c r="M252" s="140" t="s">
        <v>2655</v>
      </c>
      <c r="N252" s="141">
        <v>67</v>
      </c>
      <c r="O252" s="142" t="b">
        <v>0</v>
      </c>
      <c r="P252" s="140" t="s">
        <v>1824</v>
      </c>
      <c r="Q252" t="s">
        <v>1825</v>
      </c>
      <c r="R252" t="s">
        <v>550</v>
      </c>
    </row>
    <row r="253" spans="1:18" x14ac:dyDescent="0.25">
      <c r="A253" s="140" t="s">
        <v>2656</v>
      </c>
      <c r="B253" s="140" t="s">
        <v>2657</v>
      </c>
      <c r="C253" s="140"/>
      <c r="D253" s="140" t="s">
        <v>1820</v>
      </c>
      <c r="E253" s="140"/>
      <c r="F253" s="140"/>
      <c r="G253" s="140" t="s">
        <v>71</v>
      </c>
      <c r="H253" s="140" t="s">
        <v>1779</v>
      </c>
      <c r="I253" s="140" t="s">
        <v>2158</v>
      </c>
      <c r="J253" s="140" t="s">
        <v>2657</v>
      </c>
      <c r="K253" s="140"/>
      <c r="L253" s="140"/>
      <c r="M253" s="140" t="s">
        <v>2658</v>
      </c>
      <c r="N253" s="141">
        <v>67</v>
      </c>
      <c r="O253" s="142" t="b">
        <v>0</v>
      </c>
      <c r="P253" s="140" t="s">
        <v>1824</v>
      </c>
      <c r="Q253" t="s">
        <v>1825</v>
      </c>
      <c r="R253" t="s">
        <v>550</v>
      </c>
    </row>
    <row r="254" spans="1:18" x14ac:dyDescent="0.25">
      <c r="A254" s="140" t="s">
        <v>2659</v>
      </c>
      <c r="B254" s="140" t="s">
        <v>2660</v>
      </c>
      <c r="C254" s="140"/>
      <c r="D254" s="140" t="s">
        <v>1820</v>
      </c>
      <c r="E254" s="140"/>
      <c r="F254" s="140"/>
      <c r="G254" s="140" t="s">
        <v>70</v>
      </c>
      <c r="H254" s="140" t="s">
        <v>1781</v>
      </c>
      <c r="I254" s="140" t="s">
        <v>2158</v>
      </c>
      <c r="J254" s="140" t="s">
        <v>2660</v>
      </c>
      <c r="K254" s="140"/>
      <c r="L254" s="140"/>
      <c r="M254" s="140" t="s">
        <v>2661</v>
      </c>
      <c r="N254" s="141">
        <v>67</v>
      </c>
      <c r="O254" s="142" t="b">
        <v>0</v>
      </c>
      <c r="P254" s="140" t="s">
        <v>1824</v>
      </c>
      <c r="Q254" t="s">
        <v>1825</v>
      </c>
      <c r="R254" t="s">
        <v>550</v>
      </c>
    </row>
    <row r="255" spans="1:18" x14ac:dyDescent="0.25">
      <c r="A255" s="140" t="s">
        <v>2662</v>
      </c>
      <c r="B255" s="140" t="s">
        <v>2663</v>
      </c>
      <c r="C255" s="140"/>
      <c r="D255" s="140" t="s">
        <v>1820</v>
      </c>
      <c r="E255" s="140" t="s">
        <v>2088</v>
      </c>
      <c r="F255" s="140" t="s">
        <v>2664</v>
      </c>
      <c r="G255" s="140" t="s">
        <v>70</v>
      </c>
      <c r="H255" s="140" t="s">
        <v>1781</v>
      </c>
      <c r="I255" s="140" t="s">
        <v>2158</v>
      </c>
      <c r="J255" s="140" t="s">
        <v>2663</v>
      </c>
      <c r="K255" s="140"/>
      <c r="L255" s="140"/>
      <c r="M255" s="140" t="s">
        <v>2665</v>
      </c>
      <c r="N255" s="141">
        <v>67</v>
      </c>
      <c r="O255" s="142" t="b">
        <v>0</v>
      </c>
      <c r="P255" s="140" t="s">
        <v>1824</v>
      </c>
      <c r="Q255" t="s">
        <v>1825</v>
      </c>
      <c r="R255" t="s">
        <v>550</v>
      </c>
    </row>
    <row r="256" spans="1:18" x14ac:dyDescent="0.25">
      <c r="A256" s="140" t="s">
        <v>2666</v>
      </c>
      <c r="B256" s="140" t="s">
        <v>2667</v>
      </c>
      <c r="C256" s="140"/>
      <c r="D256" s="140" t="s">
        <v>1820</v>
      </c>
      <c r="E256" s="140"/>
      <c r="F256" s="140"/>
      <c r="G256" s="140" t="s">
        <v>1788</v>
      </c>
      <c r="H256" s="140" t="s">
        <v>1789</v>
      </c>
      <c r="I256" s="140" t="s">
        <v>2158</v>
      </c>
      <c r="J256" s="140" t="s">
        <v>2667</v>
      </c>
      <c r="K256" s="140"/>
      <c r="L256" s="140"/>
      <c r="M256" s="140" t="s">
        <v>2668</v>
      </c>
      <c r="N256" s="141">
        <v>67</v>
      </c>
      <c r="O256" s="142" t="b">
        <v>0</v>
      </c>
      <c r="P256" s="140" t="s">
        <v>1824</v>
      </c>
      <c r="Q256" t="s">
        <v>1825</v>
      </c>
      <c r="R256" t="s">
        <v>550</v>
      </c>
    </row>
    <row r="257" spans="1:18" x14ac:dyDescent="0.25">
      <c r="A257" s="140" t="s">
        <v>2669</v>
      </c>
      <c r="B257" s="140" t="s">
        <v>2670</v>
      </c>
      <c r="C257" s="140"/>
      <c r="D257" s="140" t="s">
        <v>1820</v>
      </c>
      <c r="E257" s="140"/>
      <c r="F257" s="140"/>
      <c r="G257" s="140" t="s">
        <v>1788</v>
      </c>
      <c r="H257" s="140" t="s">
        <v>1789</v>
      </c>
      <c r="I257" s="140" t="s">
        <v>2158</v>
      </c>
      <c r="J257" s="140" t="s">
        <v>2670</v>
      </c>
      <c r="K257" s="140"/>
      <c r="L257" s="140"/>
      <c r="M257" s="140" t="s">
        <v>2671</v>
      </c>
      <c r="N257" s="141">
        <v>67</v>
      </c>
      <c r="O257" s="142" t="b">
        <v>0</v>
      </c>
      <c r="P257" s="140" t="s">
        <v>1824</v>
      </c>
      <c r="Q257" t="s">
        <v>1825</v>
      </c>
      <c r="R257" t="s">
        <v>550</v>
      </c>
    </row>
    <row r="258" spans="1:18" x14ac:dyDescent="0.25">
      <c r="A258" s="140" t="s">
        <v>2672</v>
      </c>
      <c r="B258" s="140" t="s">
        <v>2673</v>
      </c>
      <c r="C258" s="140"/>
      <c r="D258" s="140" t="s">
        <v>1820</v>
      </c>
      <c r="E258" s="140"/>
      <c r="F258" s="140"/>
      <c r="G258" s="140" t="s">
        <v>71</v>
      </c>
      <c r="H258" s="140" t="s">
        <v>1779</v>
      </c>
      <c r="I258" s="140" t="s">
        <v>2158</v>
      </c>
      <c r="J258" s="140" t="s">
        <v>2673</v>
      </c>
      <c r="K258" s="140" t="s">
        <v>2674</v>
      </c>
      <c r="L258" s="140"/>
      <c r="M258" s="140" t="s">
        <v>2674</v>
      </c>
      <c r="N258" s="141">
        <v>67</v>
      </c>
      <c r="O258" s="142" t="b">
        <v>0</v>
      </c>
      <c r="P258" s="140" t="s">
        <v>1824</v>
      </c>
      <c r="Q258" t="s">
        <v>1825</v>
      </c>
      <c r="R258" t="s">
        <v>550</v>
      </c>
    </row>
    <row r="259" spans="1:18" x14ac:dyDescent="0.25">
      <c r="A259" s="140" t="s">
        <v>2675</v>
      </c>
      <c r="B259" s="140" t="s">
        <v>2676</v>
      </c>
      <c r="C259" s="140"/>
      <c r="D259" s="140" t="s">
        <v>1820</v>
      </c>
      <c r="E259" s="140"/>
      <c r="F259" s="140"/>
      <c r="G259" s="140" t="s">
        <v>1788</v>
      </c>
      <c r="H259" s="140" t="s">
        <v>1789</v>
      </c>
      <c r="I259" s="140" t="s">
        <v>2158</v>
      </c>
      <c r="J259" s="140" t="s">
        <v>2676</v>
      </c>
      <c r="K259" s="140" t="s">
        <v>2677</v>
      </c>
      <c r="L259" s="140"/>
      <c r="M259" s="140" t="s">
        <v>2677</v>
      </c>
      <c r="N259" s="141">
        <v>67</v>
      </c>
      <c r="O259" s="142" t="b">
        <v>0</v>
      </c>
      <c r="P259" s="140" t="s">
        <v>1824</v>
      </c>
      <c r="Q259" t="s">
        <v>1825</v>
      </c>
      <c r="R259" t="s">
        <v>550</v>
      </c>
    </row>
    <row r="260" spans="1:18" x14ac:dyDescent="0.25">
      <c r="A260" s="140" t="s">
        <v>2678</v>
      </c>
      <c r="B260" s="140" t="s">
        <v>2679</v>
      </c>
      <c r="C260" s="140"/>
      <c r="D260" s="140" t="s">
        <v>1820</v>
      </c>
      <c r="E260" s="140" t="s">
        <v>1928</v>
      </c>
      <c r="F260" s="140"/>
      <c r="G260" s="140" t="s">
        <v>70</v>
      </c>
      <c r="H260" s="140" t="s">
        <v>1781</v>
      </c>
      <c r="I260" s="140" t="s">
        <v>2158</v>
      </c>
      <c r="J260" s="140" t="s">
        <v>2679</v>
      </c>
      <c r="K260" s="140" t="s">
        <v>2680</v>
      </c>
      <c r="L260" s="140"/>
      <c r="M260" s="140" t="s">
        <v>2680</v>
      </c>
      <c r="N260" s="141">
        <v>67</v>
      </c>
      <c r="O260" s="142" t="b">
        <v>0</v>
      </c>
      <c r="P260" s="140" t="s">
        <v>1824</v>
      </c>
      <c r="Q260" t="s">
        <v>1825</v>
      </c>
      <c r="R260" t="s">
        <v>550</v>
      </c>
    </row>
    <row r="261" spans="1:18" x14ac:dyDescent="0.25">
      <c r="A261" s="140" t="s">
        <v>2681</v>
      </c>
      <c r="B261" s="140" t="s">
        <v>2682</v>
      </c>
      <c r="C261" s="140"/>
      <c r="D261" s="140" t="s">
        <v>1820</v>
      </c>
      <c r="E261" s="140" t="s">
        <v>1913</v>
      </c>
      <c r="F261" s="140" t="s">
        <v>2683</v>
      </c>
      <c r="G261" s="140" t="s">
        <v>70</v>
      </c>
      <c r="H261" s="140" t="s">
        <v>1781</v>
      </c>
      <c r="I261" s="140" t="s">
        <v>2158</v>
      </c>
      <c r="J261" s="140" t="s">
        <v>1819</v>
      </c>
      <c r="K261" s="140" t="s">
        <v>2684</v>
      </c>
      <c r="L261" s="140"/>
      <c r="M261" s="140" t="s">
        <v>2684</v>
      </c>
      <c r="N261" s="141">
        <v>67</v>
      </c>
      <c r="O261" s="142" t="b">
        <v>0</v>
      </c>
      <c r="P261" s="140" t="s">
        <v>1824</v>
      </c>
      <c r="Q261" t="s">
        <v>1825</v>
      </c>
      <c r="R261" t="s">
        <v>550</v>
      </c>
    </row>
    <row r="262" spans="1:18" x14ac:dyDescent="0.25">
      <c r="A262" s="140" t="s">
        <v>2685</v>
      </c>
      <c r="B262" s="140" t="s">
        <v>2686</v>
      </c>
      <c r="C262" s="140"/>
      <c r="D262" s="140" t="s">
        <v>1820</v>
      </c>
      <c r="E262" s="140" t="s">
        <v>1957</v>
      </c>
      <c r="F262" s="140" t="s">
        <v>2687</v>
      </c>
      <c r="G262" s="140"/>
      <c r="H262" s="140"/>
      <c r="I262" s="140" t="s">
        <v>2158</v>
      </c>
      <c r="J262" s="140"/>
      <c r="K262" s="140" t="s">
        <v>2688</v>
      </c>
      <c r="L262" s="140"/>
      <c r="M262" s="140" t="s">
        <v>2688</v>
      </c>
      <c r="N262" s="141">
        <v>67</v>
      </c>
      <c r="O262" s="142" t="b">
        <v>0</v>
      </c>
      <c r="P262" s="140" t="s">
        <v>1824</v>
      </c>
      <c r="Q262" t="s">
        <v>1825</v>
      </c>
      <c r="R262" t="s">
        <v>550</v>
      </c>
    </row>
    <row r="263" spans="1:18" x14ac:dyDescent="0.25">
      <c r="A263" s="140" t="s">
        <v>2689</v>
      </c>
      <c r="B263" s="140" t="s">
        <v>2690</v>
      </c>
      <c r="C263" s="140"/>
      <c r="D263" s="140" t="s">
        <v>1820</v>
      </c>
      <c r="E263" s="140"/>
      <c r="F263" s="140"/>
      <c r="G263" s="140" t="s">
        <v>71</v>
      </c>
      <c r="H263" s="140" t="s">
        <v>1779</v>
      </c>
      <c r="I263" s="140" t="s">
        <v>2158</v>
      </c>
      <c r="J263" s="140"/>
      <c r="K263" s="140" t="s">
        <v>2691</v>
      </c>
      <c r="L263" s="140"/>
      <c r="M263" s="140" t="s">
        <v>2691</v>
      </c>
      <c r="N263" s="141">
        <v>67</v>
      </c>
      <c r="O263" s="142" t="b">
        <v>0</v>
      </c>
      <c r="P263" s="140" t="s">
        <v>1824</v>
      </c>
      <c r="Q263" t="s">
        <v>1825</v>
      </c>
      <c r="R263" t="s">
        <v>550</v>
      </c>
    </row>
    <row r="264" spans="1:18" x14ac:dyDescent="0.25">
      <c r="A264" s="140" t="s">
        <v>2692</v>
      </c>
      <c r="B264" s="140" t="s">
        <v>2693</v>
      </c>
      <c r="C264" s="140"/>
      <c r="D264" s="140" t="s">
        <v>1820</v>
      </c>
      <c r="E264" s="140" t="s">
        <v>1821</v>
      </c>
      <c r="F264" s="140" t="s">
        <v>2694</v>
      </c>
      <c r="G264" s="140"/>
      <c r="H264" s="140"/>
      <c r="I264" s="140" t="s">
        <v>2158</v>
      </c>
      <c r="J264" s="140" t="s">
        <v>2693</v>
      </c>
      <c r="K264" s="140" t="s">
        <v>2695</v>
      </c>
      <c r="L264" s="140"/>
      <c r="M264" s="140" t="s">
        <v>2695</v>
      </c>
      <c r="N264" s="141">
        <v>67</v>
      </c>
      <c r="O264" s="142" t="b">
        <v>0</v>
      </c>
      <c r="P264" s="140" t="s">
        <v>1824</v>
      </c>
      <c r="Q264" t="s">
        <v>1825</v>
      </c>
      <c r="R264" t="s">
        <v>550</v>
      </c>
    </row>
    <row r="265" spans="1:18" x14ac:dyDescent="0.25">
      <c r="A265" s="140" t="s">
        <v>2696</v>
      </c>
      <c r="B265" s="140" t="s">
        <v>2697</v>
      </c>
      <c r="C265" s="140"/>
      <c r="D265" s="140" t="s">
        <v>1820</v>
      </c>
      <c r="E265" s="140" t="s">
        <v>1913</v>
      </c>
      <c r="F265" s="140" t="s">
        <v>2698</v>
      </c>
      <c r="G265" s="140"/>
      <c r="H265" s="140"/>
      <c r="I265" s="140" t="s">
        <v>2158</v>
      </c>
      <c r="J265" s="140"/>
      <c r="K265" s="140" t="s">
        <v>2699</v>
      </c>
      <c r="L265" s="140"/>
      <c r="M265" s="140" t="s">
        <v>2699</v>
      </c>
      <c r="N265" s="141">
        <v>67</v>
      </c>
      <c r="O265" s="142" t="b">
        <v>0</v>
      </c>
      <c r="P265" s="140" t="s">
        <v>1824</v>
      </c>
      <c r="Q265" t="s">
        <v>1825</v>
      </c>
      <c r="R265" t="s">
        <v>550</v>
      </c>
    </row>
    <row r="266" spans="1:18" x14ac:dyDescent="0.25">
      <c r="A266" s="140" t="s">
        <v>2700</v>
      </c>
      <c r="B266" s="140" t="s">
        <v>2701</v>
      </c>
      <c r="C266" s="140"/>
      <c r="D266" s="140" t="s">
        <v>1820</v>
      </c>
      <c r="E266" s="140" t="s">
        <v>1928</v>
      </c>
      <c r="F266" s="140" t="s">
        <v>2702</v>
      </c>
      <c r="G266" s="140"/>
      <c r="H266" s="140"/>
      <c r="I266" s="140" t="s">
        <v>2158</v>
      </c>
      <c r="J266" s="140" t="s">
        <v>2701</v>
      </c>
      <c r="K266" s="140" t="s">
        <v>2703</v>
      </c>
      <c r="L266" s="140"/>
      <c r="M266" s="140" t="s">
        <v>2703</v>
      </c>
      <c r="N266" s="141">
        <v>67</v>
      </c>
      <c r="O266" s="142" t="b">
        <v>0</v>
      </c>
      <c r="P266" s="140" t="s">
        <v>1824</v>
      </c>
      <c r="Q266" t="s">
        <v>1825</v>
      </c>
      <c r="R266" t="s">
        <v>550</v>
      </c>
    </row>
    <row r="267" spans="1:18" x14ac:dyDescent="0.25">
      <c r="A267" s="140" t="s">
        <v>2704</v>
      </c>
      <c r="B267" s="140" t="s">
        <v>2705</v>
      </c>
      <c r="C267" s="140"/>
      <c r="D267" s="140" t="s">
        <v>1820</v>
      </c>
      <c r="E267" s="140" t="s">
        <v>1940</v>
      </c>
      <c r="F267" s="140" t="s">
        <v>2706</v>
      </c>
      <c r="G267" s="140" t="s">
        <v>70</v>
      </c>
      <c r="H267" s="140" t="s">
        <v>1781</v>
      </c>
      <c r="I267" s="140" t="s">
        <v>2158</v>
      </c>
      <c r="J267" s="140"/>
      <c r="K267" s="140" t="s">
        <v>2707</v>
      </c>
      <c r="L267" s="140"/>
      <c r="M267" s="140" t="s">
        <v>2707</v>
      </c>
      <c r="N267" s="141">
        <v>67</v>
      </c>
      <c r="O267" s="142" t="b">
        <v>0</v>
      </c>
      <c r="P267" s="140" t="s">
        <v>1824</v>
      </c>
      <c r="Q267" t="s">
        <v>1825</v>
      </c>
      <c r="R267" t="s">
        <v>550</v>
      </c>
    </row>
    <row r="268" spans="1:18" x14ac:dyDescent="0.25">
      <c r="A268" s="140" t="s">
        <v>2708</v>
      </c>
      <c r="B268" s="140" t="s">
        <v>2709</v>
      </c>
      <c r="C268" s="140"/>
      <c r="D268" s="140" t="s">
        <v>1820</v>
      </c>
      <c r="E268" s="140" t="s">
        <v>1928</v>
      </c>
      <c r="F268" s="140" t="s">
        <v>2710</v>
      </c>
      <c r="G268" s="140"/>
      <c r="H268" s="140"/>
      <c r="I268" s="140" t="s">
        <v>2158</v>
      </c>
      <c r="J268" s="140" t="s">
        <v>2709</v>
      </c>
      <c r="K268" s="140" t="s">
        <v>2711</v>
      </c>
      <c r="L268" s="140"/>
      <c r="M268" s="140" t="s">
        <v>2711</v>
      </c>
      <c r="N268" s="141">
        <v>67</v>
      </c>
      <c r="O268" s="142" t="b">
        <v>0</v>
      </c>
      <c r="P268" s="140" t="s">
        <v>1824</v>
      </c>
      <c r="Q268" t="s">
        <v>1825</v>
      </c>
      <c r="R268" t="s">
        <v>550</v>
      </c>
    </row>
    <row r="269" spans="1:18" x14ac:dyDescent="0.25">
      <c r="A269" s="140" t="s">
        <v>2712</v>
      </c>
      <c r="B269" s="140" t="s">
        <v>2713</v>
      </c>
      <c r="C269" s="140"/>
      <c r="D269" s="140" t="s">
        <v>1820</v>
      </c>
      <c r="E269" s="140" t="s">
        <v>1834</v>
      </c>
      <c r="F269" s="140" t="s">
        <v>1952</v>
      </c>
      <c r="G269" s="140"/>
      <c r="H269" s="140"/>
      <c r="I269" s="140" t="s">
        <v>2158</v>
      </c>
      <c r="J269" s="140"/>
      <c r="K269" s="140" t="s">
        <v>2714</v>
      </c>
      <c r="L269" s="140"/>
      <c r="M269" s="140" t="s">
        <v>2714</v>
      </c>
      <c r="N269" s="141">
        <v>67</v>
      </c>
      <c r="O269" s="142" t="b">
        <v>0</v>
      </c>
      <c r="P269" s="140" t="s">
        <v>1824</v>
      </c>
      <c r="Q269" t="s">
        <v>1825</v>
      </c>
      <c r="R269" t="s">
        <v>550</v>
      </c>
    </row>
    <row r="270" spans="1:18" x14ac:dyDescent="0.25">
      <c r="A270" s="140" t="s">
        <v>2715</v>
      </c>
      <c r="B270" s="140" t="s">
        <v>2716</v>
      </c>
      <c r="C270" s="140"/>
      <c r="D270" s="140" t="s">
        <v>1820</v>
      </c>
      <c r="E270" s="140" t="s">
        <v>1928</v>
      </c>
      <c r="F270" s="140" t="s">
        <v>2717</v>
      </c>
      <c r="G270" s="140"/>
      <c r="H270" s="140"/>
      <c r="I270" s="140" t="s">
        <v>2158</v>
      </c>
      <c r="J270" s="140" t="s">
        <v>2716</v>
      </c>
      <c r="K270" s="140" t="s">
        <v>2718</v>
      </c>
      <c r="L270" s="140"/>
      <c r="M270" s="140" t="s">
        <v>2718</v>
      </c>
      <c r="N270" s="141">
        <v>67</v>
      </c>
      <c r="O270" s="142" t="b">
        <v>0</v>
      </c>
      <c r="P270" s="140" t="s">
        <v>1824</v>
      </c>
      <c r="Q270" t="s">
        <v>1825</v>
      </c>
      <c r="R270" t="s">
        <v>550</v>
      </c>
    </row>
    <row r="271" spans="1:18" x14ac:dyDescent="0.25">
      <c r="A271" s="140" t="s">
        <v>2719</v>
      </c>
      <c r="B271" s="140" t="s">
        <v>2720</v>
      </c>
      <c r="C271" s="140"/>
      <c r="D271" s="140" t="s">
        <v>1820</v>
      </c>
      <c r="E271" s="140" t="s">
        <v>1940</v>
      </c>
      <c r="F271" s="140" t="s">
        <v>2721</v>
      </c>
      <c r="G271" s="140" t="s">
        <v>70</v>
      </c>
      <c r="H271" s="140" t="s">
        <v>1781</v>
      </c>
      <c r="I271" s="140" t="s">
        <v>2158</v>
      </c>
      <c r="J271" s="140" t="s">
        <v>2722</v>
      </c>
      <c r="K271" s="140" t="s">
        <v>2723</v>
      </c>
      <c r="L271" s="140"/>
      <c r="M271" s="140" t="s">
        <v>2723</v>
      </c>
      <c r="N271" s="141">
        <v>67</v>
      </c>
      <c r="O271" s="142" t="b">
        <v>0</v>
      </c>
      <c r="P271" s="140" t="s">
        <v>1824</v>
      </c>
      <c r="Q271" t="s">
        <v>1825</v>
      </c>
      <c r="R271" t="s">
        <v>550</v>
      </c>
    </row>
    <row r="272" spans="1:18" x14ac:dyDescent="0.25">
      <c r="A272" s="140" t="s">
        <v>2724</v>
      </c>
      <c r="B272" s="140" t="s">
        <v>2725</v>
      </c>
      <c r="C272" s="140"/>
      <c r="D272" s="140" t="s">
        <v>1820</v>
      </c>
      <c r="E272" s="140" t="s">
        <v>2074</v>
      </c>
      <c r="F272" s="140" t="s">
        <v>2726</v>
      </c>
      <c r="G272" s="140"/>
      <c r="H272" s="140"/>
      <c r="I272" s="140" t="s">
        <v>2158</v>
      </c>
      <c r="J272" s="140" t="s">
        <v>2725</v>
      </c>
      <c r="K272" s="140" t="s">
        <v>2727</v>
      </c>
      <c r="L272" s="140"/>
      <c r="M272" s="140" t="s">
        <v>2727</v>
      </c>
      <c r="N272" s="141">
        <v>67</v>
      </c>
      <c r="O272" s="142" t="b">
        <v>0</v>
      </c>
      <c r="P272" s="140" t="s">
        <v>1824</v>
      </c>
      <c r="Q272" t="s">
        <v>1825</v>
      </c>
      <c r="R272" t="s">
        <v>550</v>
      </c>
    </row>
    <row r="273" spans="1:18" x14ac:dyDescent="0.25">
      <c r="A273" s="140" t="s">
        <v>2728</v>
      </c>
      <c r="B273" s="140" t="s">
        <v>2729</v>
      </c>
      <c r="C273" s="140"/>
      <c r="D273" s="140" t="s">
        <v>1820</v>
      </c>
      <c r="E273" s="140"/>
      <c r="F273" s="140"/>
      <c r="G273" s="140" t="s">
        <v>70</v>
      </c>
      <c r="H273" s="140" t="s">
        <v>1781</v>
      </c>
      <c r="I273" s="140" t="s">
        <v>2158</v>
      </c>
      <c r="J273" s="140" t="s">
        <v>2729</v>
      </c>
      <c r="K273" s="140" t="s">
        <v>2730</v>
      </c>
      <c r="L273" s="140"/>
      <c r="M273" s="140" t="s">
        <v>2730</v>
      </c>
      <c r="N273" s="141">
        <v>67</v>
      </c>
      <c r="O273" s="142" t="b">
        <v>0</v>
      </c>
      <c r="P273" s="140" t="s">
        <v>1824</v>
      </c>
      <c r="Q273" t="s">
        <v>1825</v>
      </c>
      <c r="R273" t="s">
        <v>550</v>
      </c>
    </row>
    <row r="274" spans="1:18" x14ac:dyDescent="0.25">
      <c r="A274" s="140" t="s">
        <v>2731</v>
      </c>
      <c r="B274" s="140" t="s">
        <v>2732</v>
      </c>
      <c r="C274" s="140"/>
      <c r="D274" s="140" t="s">
        <v>2149</v>
      </c>
      <c r="E274" s="140"/>
      <c r="F274" s="140"/>
      <c r="G274" s="140"/>
      <c r="H274" s="140"/>
      <c r="I274" s="140" t="s">
        <v>2158</v>
      </c>
      <c r="J274" s="140" t="s">
        <v>2732</v>
      </c>
      <c r="K274" s="140"/>
      <c r="L274" s="140"/>
      <c r="M274" s="140" t="s">
        <v>2733</v>
      </c>
      <c r="N274" s="141">
        <v>67</v>
      </c>
      <c r="O274" s="142" t="b">
        <v>0</v>
      </c>
      <c r="P274" s="140" t="s">
        <v>1824</v>
      </c>
      <c r="Q274" t="s">
        <v>1825</v>
      </c>
      <c r="R274" t="s">
        <v>550</v>
      </c>
    </row>
    <row r="275" spans="1:18" x14ac:dyDescent="0.25">
      <c r="A275" s="140" t="s">
        <v>2734</v>
      </c>
      <c r="B275" s="140" t="s">
        <v>2735</v>
      </c>
      <c r="C275" s="140"/>
      <c r="D275" s="140" t="s">
        <v>1820</v>
      </c>
      <c r="E275" s="140" t="s">
        <v>2736</v>
      </c>
      <c r="F275" s="140"/>
      <c r="G275" s="140"/>
      <c r="H275" s="140"/>
      <c r="I275" s="140" t="s">
        <v>2158</v>
      </c>
      <c r="J275" s="140" t="s">
        <v>2737</v>
      </c>
      <c r="K275" s="140" t="s">
        <v>2738</v>
      </c>
      <c r="L275" s="140"/>
      <c r="M275" s="140" t="s">
        <v>2738</v>
      </c>
      <c r="N275" s="141">
        <v>67</v>
      </c>
      <c r="O275" s="142" t="b">
        <v>0</v>
      </c>
      <c r="P275" s="140" t="s">
        <v>1824</v>
      </c>
      <c r="Q275" t="s">
        <v>1825</v>
      </c>
      <c r="R275" t="s">
        <v>550</v>
      </c>
    </row>
    <row r="276" spans="1:18" x14ac:dyDescent="0.25">
      <c r="A276" s="140" t="s">
        <v>2739</v>
      </c>
      <c r="B276" s="140" t="s">
        <v>2740</v>
      </c>
      <c r="C276" s="140"/>
      <c r="D276" s="140" t="s">
        <v>1820</v>
      </c>
      <c r="E276" s="140"/>
      <c r="F276" s="140"/>
      <c r="G276" s="140" t="s">
        <v>70</v>
      </c>
      <c r="H276" s="140" t="s">
        <v>1781</v>
      </c>
      <c r="I276" s="140" t="s">
        <v>2158</v>
      </c>
      <c r="J276" s="140" t="s">
        <v>2740</v>
      </c>
      <c r="K276" s="140"/>
      <c r="L276" s="140"/>
      <c r="M276" s="140" t="s">
        <v>2741</v>
      </c>
      <c r="N276" s="141">
        <v>67</v>
      </c>
      <c r="O276" s="142" t="b">
        <v>0</v>
      </c>
      <c r="P276" s="140" t="s">
        <v>1824</v>
      </c>
      <c r="Q276" t="s">
        <v>1825</v>
      </c>
      <c r="R276" t="s">
        <v>550</v>
      </c>
    </row>
    <row r="277" spans="1:18" x14ac:dyDescent="0.25">
      <c r="A277" s="140" t="s">
        <v>2742</v>
      </c>
      <c r="B277" s="140" t="s">
        <v>2743</v>
      </c>
      <c r="C277" s="140"/>
      <c r="D277" s="140" t="s">
        <v>1820</v>
      </c>
      <c r="E277" s="140"/>
      <c r="F277" s="140"/>
      <c r="G277" s="140" t="s">
        <v>71</v>
      </c>
      <c r="H277" s="140" t="s">
        <v>1779</v>
      </c>
      <c r="I277" s="140" t="s">
        <v>2158</v>
      </c>
      <c r="J277" s="140" t="s">
        <v>2743</v>
      </c>
      <c r="K277" s="140" t="s">
        <v>2744</v>
      </c>
      <c r="L277" s="140"/>
      <c r="M277" s="140" t="s">
        <v>2744</v>
      </c>
      <c r="N277" s="141">
        <v>67</v>
      </c>
      <c r="O277" s="142" t="b">
        <v>0</v>
      </c>
      <c r="P277" s="140" t="s">
        <v>1824</v>
      </c>
      <c r="Q277" t="s">
        <v>1825</v>
      </c>
      <c r="R277" t="s">
        <v>550</v>
      </c>
    </row>
    <row r="278" spans="1:18" x14ac:dyDescent="0.25">
      <c r="A278" s="140" t="s">
        <v>2745</v>
      </c>
      <c r="B278" s="140" t="s">
        <v>2746</v>
      </c>
      <c r="C278" s="140"/>
      <c r="D278" s="140" t="s">
        <v>1820</v>
      </c>
      <c r="E278" s="140"/>
      <c r="F278" s="140"/>
      <c r="G278" s="140" t="s">
        <v>1788</v>
      </c>
      <c r="H278" s="140" t="s">
        <v>1789</v>
      </c>
      <c r="I278" s="140" t="s">
        <v>2158</v>
      </c>
      <c r="J278" s="140" t="s">
        <v>2746</v>
      </c>
      <c r="K278" s="140" t="s">
        <v>2747</v>
      </c>
      <c r="L278" s="140"/>
      <c r="M278" s="140" t="s">
        <v>2747</v>
      </c>
      <c r="N278" s="141">
        <v>67</v>
      </c>
      <c r="O278" s="142" t="b">
        <v>0</v>
      </c>
      <c r="P278" s="140" t="s">
        <v>1824</v>
      </c>
      <c r="Q278" t="s">
        <v>1825</v>
      </c>
      <c r="R278" t="s">
        <v>550</v>
      </c>
    </row>
    <row r="279" spans="1:18" x14ac:dyDescent="0.25">
      <c r="A279" s="140" t="s">
        <v>2748</v>
      </c>
      <c r="B279" s="140" t="s">
        <v>2749</v>
      </c>
      <c r="C279" s="140"/>
      <c r="D279" s="140" t="s">
        <v>1820</v>
      </c>
      <c r="E279" s="140" t="s">
        <v>1821</v>
      </c>
      <c r="F279" s="140" t="s">
        <v>2750</v>
      </c>
      <c r="G279" s="140" t="s">
        <v>1788</v>
      </c>
      <c r="H279" s="140" t="s">
        <v>1789</v>
      </c>
      <c r="I279" s="140" t="s">
        <v>2158</v>
      </c>
      <c r="J279" s="140" t="s">
        <v>2749</v>
      </c>
      <c r="K279" s="140"/>
      <c r="L279" s="140"/>
      <c r="M279" s="140" t="s">
        <v>2751</v>
      </c>
      <c r="N279" s="141">
        <v>67</v>
      </c>
      <c r="O279" s="142" t="b">
        <v>0</v>
      </c>
      <c r="P279" s="140" t="s">
        <v>1824</v>
      </c>
      <c r="Q279" t="s">
        <v>1825</v>
      </c>
      <c r="R279" t="s">
        <v>550</v>
      </c>
    </row>
    <row r="280" spans="1:18" x14ac:dyDescent="0.25">
      <c r="A280" s="140" t="s">
        <v>2752</v>
      </c>
      <c r="B280" s="140" t="s">
        <v>2753</v>
      </c>
      <c r="C280" s="140"/>
      <c r="D280" s="140" t="s">
        <v>1820</v>
      </c>
      <c r="E280" s="140" t="s">
        <v>1913</v>
      </c>
      <c r="F280" s="140" t="s">
        <v>2754</v>
      </c>
      <c r="G280" s="140" t="s">
        <v>71</v>
      </c>
      <c r="H280" s="140" t="s">
        <v>1779</v>
      </c>
      <c r="I280" s="140" t="s">
        <v>2158</v>
      </c>
      <c r="J280" s="140" t="s">
        <v>2753</v>
      </c>
      <c r="K280" s="140" t="s">
        <v>2755</v>
      </c>
      <c r="L280" s="140"/>
      <c r="M280" s="140" t="s">
        <v>2755</v>
      </c>
      <c r="N280" s="141">
        <v>67</v>
      </c>
      <c r="O280" s="142" t="b">
        <v>0</v>
      </c>
      <c r="P280" s="140" t="s">
        <v>1824</v>
      </c>
      <c r="Q280" t="s">
        <v>1825</v>
      </c>
      <c r="R280" t="s">
        <v>550</v>
      </c>
    </row>
    <row r="281" spans="1:18" x14ac:dyDescent="0.25">
      <c r="A281" s="140" t="s">
        <v>2756</v>
      </c>
      <c r="B281" s="140" t="s">
        <v>2757</v>
      </c>
      <c r="C281" s="140"/>
      <c r="D281" s="140" t="s">
        <v>2149</v>
      </c>
      <c r="E281" s="140" t="s">
        <v>2758</v>
      </c>
      <c r="F281" s="140" t="s">
        <v>2759</v>
      </c>
      <c r="G281" s="140"/>
      <c r="H281" s="140"/>
      <c r="I281" s="140" t="s">
        <v>2158</v>
      </c>
      <c r="J281" s="140" t="s">
        <v>2760</v>
      </c>
      <c r="K281" s="140"/>
      <c r="L281" s="140"/>
      <c r="M281" s="140" t="s">
        <v>2761</v>
      </c>
      <c r="N281" s="141">
        <v>67</v>
      </c>
      <c r="O281" s="142" t="b">
        <v>0</v>
      </c>
      <c r="P281" s="140" t="s">
        <v>1824</v>
      </c>
      <c r="Q281" t="s">
        <v>1825</v>
      </c>
      <c r="R281" t="s">
        <v>550</v>
      </c>
    </row>
    <row r="282" spans="1:18" x14ac:dyDescent="0.25">
      <c r="A282" s="140" t="s">
        <v>2762</v>
      </c>
      <c r="B282" s="140" t="s">
        <v>2763</v>
      </c>
      <c r="C282" s="140"/>
      <c r="D282" s="140" t="s">
        <v>1820</v>
      </c>
      <c r="E282" s="140" t="s">
        <v>1940</v>
      </c>
      <c r="F282" s="140" t="s">
        <v>2721</v>
      </c>
      <c r="G282" s="140" t="s">
        <v>70</v>
      </c>
      <c r="H282" s="140" t="s">
        <v>1781</v>
      </c>
      <c r="I282" s="140" t="s">
        <v>2158</v>
      </c>
      <c r="J282" s="140" t="s">
        <v>2764</v>
      </c>
      <c r="K282" s="140" t="s">
        <v>2765</v>
      </c>
      <c r="L282" s="140"/>
      <c r="M282" s="140" t="s">
        <v>2765</v>
      </c>
      <c r="N282" s="141">
        <v>67</v>
      </c>
      <c r="O282" s="142" t="b">
        <v>0</v>
      </c>
      <c r="P282" s="140" t="s">
        <v>1824</v>
      </c>
      <c r="Q282" t="s">
        <v>1825</v>
      </c>
      <c r="R282" t="s">
        <v>550</v>
      </c>
    </row>
    <row r="283" spans="1:18" x14ac:dyDescent="0.25">
      <c r="A283" s="140" t="s">
        <v>2766</v>
      </c>
      <c r="B283" s="140" t="s">
        <v>2767</v>
      </c>
      <c r="C283" s="140"/>
      <c r="D283" s="140" t="s">
        <v>1820</v>
      </c>
      <c r="E283" s="140"/>
      <c r="F283" s="140"/>
      <c r="G283" s="140" t="s">
        <v>1788</v>
      </c>
      <c r="H283" s="140" t="s">
        <v>1789</v>
      </c>
      <c r="I283" s="140" t="s">
        <v>2158</v>
      </c>
      <c r="J283" s="140" t="s">
        <v>2767</v>
      </c>
      <c r="K283" s="140"/>
      <c r="L283" s="140"/>
      <c r="M283" s="140" t="s">
        <v>2768</v>
      </c>
      <c r="N283" s="141">
        <v>67</v>
      </c>
      <c r="O283" s="142" t="b">
        <v>0</v>
      </c>
      <c r="P283" s="140" t="s">
        <v>1824</v>
      </c>
      <c r="Q283" t="s">
        <v>1825</v>
      </c>
      <c r="R283" t="s">
        <v>550</v>
      </c>
    </row>
    <row r="284" spans="1:18" x14ac:dyDescent="0.25">
      <c r="A284" s="140" t="s">
        <v>2769</v>
      </c>
      <c r="B284" s="140" t="s">
        <v>2770</v>
      </c>
      <c r="C284" s="140"/>
      <c r="D284" s="140" t="s">
        <v>1820</v>
      </c>
      <c r="E284" s="140"/>
      <c r="F284" s="140"/>
      <c r="G284" s="140" t="s">
        <v>71</v>
      </c>
      <c r="H284" s="140" t="s">
        <v>1779</v>
      </c>
      <c r="I284" s="140" t="s">
        <v>2158</v>
      </c>
      <c r="J284" s="140" t="s">
        <v>2770</v>
      </c>
      <c r="K284" s="140"/>
      <c r="L284" s="140"/>
      <c r="M284" s="140" t="s">
        <v>2771</v>
      </c>
      <c r="N284" s="141">
        <v>67</v>
      </c>
      <c r="O284" s="142" t="b">
        <v>0</v>
      </c>
      <c r="P284" s="140" t="s">
        <v>1824</v>
      </c>
      <c r="Q284" t="s">
        <v>1825</v>
      </c>
      <c r="R284" t="s">
        <v>550</v>
      </c>
    </row>
    <row r="285" spans="1:18" x14ac:dyDescent="0.25">
      <c r="A285" s="140" t="s">
        <v>2772</v>
      </c>
      <c r="B285" s="140" t="s">
        <v>2773</v>
      </c>
      <c r="C285" s="140"/>
      <c r="D285" s="140" t="s">
        <v>1820</v>
      </c>
      <c r="E285" s="140"/>
      <c r="F285" s="140"/>
      <c r="G285" s="140" t="s">
        <v>1788</v>
      </c>
      <c r="H285" s="140" t="s">
        <v>1789</v>
      </c>
      <c r="I285" s="140" t="s">
        <v>2158</v>
      </c>
      <c r="J285" s="140" t="s">
        <v>2773</v>
      </c>
      <c r="K285" s="140" t="s">
        <v>2774</v>
      </c>
      <c r="L285" s="140"/>
      <c r="M285" s="140" t="s">
        <v>2774</v>
      </c>
      <c r="N285" s="141">
        <v>67</v>
      </c>
      <c r="O285" s="142" t="b">
        <v>0</v>
      </c>
      <c r="P285" s="140" t="s">
        <v>1824</v>
      </c>
      <c r="Q285" t="s">
        <v>1825</v>
      </c>
      <c r="R285" t="s">
        <v>550</v>
      </c>
    </row>
    <row r="286" spans="1:18" x14ac:dyDescent="0.25">
      <c r="A286" s="140" t="s">
        <v>2775</v>
      </c>
      <c r="B286" s="140" t="s">
        <v>2776</v>
      </c>
      <c r="C286" s="140"/>
      <c r="D286" s="140" t="s">
        <v>1820</v>
      </c>
      <c r="E286" s="140"/>
      <c r="F286" s="140"/>
      <c r="G286" s="140" t="s">
        <v>70</v>
      </c>
      <c r="H286" s="140" t="s">
        <v>1781</v>
      </c>
      <c r="I286" s="140" t="s">
        <v>2158</v>
      </c>
      <c r="J286" s="140" t="s">
        <v>2776</v>
      </c>
      <c r="K286" s="140"/>
      <c r="L286" s="140"/>
      <c r="M286" s="140" t="s">
        <v>2777</v>
      </c>
      <c r="N286" s="141">
        <v>67</v>
      </c>
      <c r="O286" s="142" t="b">
        <v>0</v>
      </c>
      <c r="P286" s="140" t="s">
        <v>1824</v>
      </c>
      <c r="Q286" t="s">
        <v>1825</v>
      </c>
      <c r="R286" t="s">
        <v>550</v>
      </c>
    </row>
    <row r="287" spans="1:18" x14ac:dyDescent="0.25">
      <c r="A287" s="140" t="s">
        <v>2778</v>
      </c>
      <c r="B287" s="140" t="s">
        <v>2779</v>
      </c>
      <c r="C287" s="140"/>
      <c r="D287" s="140" t="s">
        <v>1820</v>
      </c>
      <c r="E287" s="140" t="s">
        <v>1834</v>
      </c>
      <c r="F287" s="140" t="s">
        <v>1965</v>
      </c>
      <c r="G287" s="140" t="s">
        <v>70</v>
      </c>
      <c r="H287" s="140" t="s">
        <v>1781</v>
      </c>
      <c r="I287" s="140" t="s">
        <v>2158</v>
      </c>
      <c r="J287" s="140" t="s">
        <v>2779</v>
      </c>
      <c r="K287" s="140"/>
      <c r="L287" s="140"/>
      <c r="M287" s="140" t="s">
        <v>2780</v>
      </c>
      <c r="N287" s="141">
        <v>67</v>
      </c>
      <c r="O287" s="142" t="b">
        <v>0</v>
      </c>
      <c r="P287" s="140" t="s">
        <v>1824</v>
      </c>
      <c r="Q287" t="s">
        <v>1825</v>
      </c>
      <c r="R287" t="s">
        <v>550</v>
      </c>
    </row>
    <row r="288" spans="1:18" x14ac:dyDescent="0.25">
      <c r="A288" s="140" t="s">
        <v>2781</v>
      </c>
      <c r="B288" s="140" t="s">
        <v>2782</v>
      </c>
      <c r="C288" s="140"/>
      <c r="D288" s="140" t="s">
        <v>1820</v>
      </c>
      <c r="E288" s="140" t="s">
        <v>1834</v>
      </c>
      <c r="F288" s="140" t="s">
        <v>2783</v>
      </c>
      <c r="G288" s="140" t="s">
        <v>70</v>
      </c>
      <c r="H288" s="140" t="s">
        <v>1781</v>
      </c>
      <c r="I288" s="140" t="s">
        <v>2158</v>
      </c>
      <c r="J288" s="140" t="s">
        <v>2782</v>
      </c>
      <c r="K288" s="140"/>
      <c r="L288" s="140"/>
      <c r="M288" s="140" t="s">
        <v>2784</v>
      </c>
      <c r="N288" s="141">
        <v>67</v>
      </c>
      <c r="O288" s="142" t="b">
        <v>0</v>
      </c>
      <c r="P288" s="140" t="s">
        <v>1824</v>
      </c>
      <c r="Q288" t="s">
        <v>1825</v>
      </c>
      <c r="R288" t="s">
        <v>550</v>
      </c>
    </row>
    <row r="289" spans="1:18" x14ac:dyDescent="0.25">
      <c r="A289" s="140" t="s">
        <v>2785</v>
      </c>
      <c r="B289" s="140" t="s">
        <v>2786</v>
      </c>
      <c r="C289" s="140"/>
      <c r="D289" s="140" t="s">
        <v>1820</v>
      </c>
      <c r="E289" s="140" t="s">
        <v>1973</v>
      </c>
      <c r="F289" s="140" t="s">
        <v>2787</v>
      </c>
      <c r="G289" s="140" t="s">
        <v>71</v>
      </c>
      <c r="H289" s="140" t="s">
        <v>1779</v>
      </c>
      <c r="I289" s="140" t="s">
        <v>2158</v>
      </c>
      <c r="J289" s="140" t="s">
        <v>2786</v>
      </c>
      <c r="K289" s="140" t="s">
        <v>2788</v>
      </c>
      <c r="L289" s="140"/>
      <c r="M289" s="140" t="s">
        <v>2788</v>
      </c>
      <c r="N289" s="141">
        <v>67</v>
      </c>
      <c r="O289" s="142" t="b">
        <v>0</v>
      </c>
      <c r="P289" s="140" t="s">
        <v>1824</v>
      </c>
      <c r="Q289" t="s">
        <v>1825</v>
      </c>
      <c r="R289" t="s">
        <v>550</v>
      </c>
    </row>
    <row r="290" spans="1:18" x14ac:dyDescent="0.25">
      <c r="A290" s="140" t="s">
        <v>2789</v>
      </c>
      <c r="B290" s="140" t="s">
        <v>2790</v>
      </c>
      <c r="C290" s="140"/>
      <c r="D290" s="140" t="s">
        <v>1820</v>
      </c>
      <c r="E290" s="140"/>
      <c r="F290" s="140"/>
      <c r="G290" s="140" t="s">
        <v>71</v>
      </c>
      <c r="H290" s="140" t="s">
        <v>1779</v>
      </c>
      <c r="I290" s="140" t="s">
        <v>2158</v>
      </c>
      <c r="J290" s="140" t="s">
        <v>2790</v>
      </c>
      <c r="K290" s="140" t="s">
        <v>2791</v>
      </c>
      <c r="L290" s="140"/>
      <c r="M290" s="140" t="s">
        <v>2791</v>
      </c>
      <c r="N290" s="141">
        <v>67</v>
      </c>
      <c r="O290" s="142" t="b">
        <v>0</v>
      </c>
      <c r="P290" s="140" t="s">
        <v>1824</v>
      </c>
      <c r="Q290" t="s">
        <v>1825</v>
      </c>
      <c r="R290" t="s">
        <v>550</v>
      </c>
    </row>
    <row r="291" spans="1:18" x14ac:dyDescent="0.25">
      <c r="A291" s="140" t="s">
        <v>2792</v>
      </c>
      <c r="B291" s="140" t="s">
        <v>2793</v>
      </c>
      <c r="C291" s="140"/>
      <c r="D291" s="140" t="s">
        <v>2149</v>
      </c>
      <c r="E291" s="140"/>
      <c r="F291" s="140"/>
      <c r="G291" s="140"/>
      <c r="H291" s="140"/>
      <c r="I291" s="140" t="s">
        <v>2158</v>
      </c>
      <c r="J291" s="140" t="s">
        <v>2793</v>
      </c>
      <c r="K291" s="140"/>
      <c r="L291" s="140"/>
      <c r="M291" s="140" t="s">
        <v>2794</v>
      </c>
      <c r="N291" s="141">
        <v>67</v>
      </c>
      <c r="O291" s="142" t="b">
        <v>0</v>
      </c>
      <c r="P291" s="140" t="s">
        <v>1824</v>
      </c>
      <c r="Q291" t="s">
        <v>1825</v>
      </c>
      <c r="R291" t="s">
        <v>550</v>
      </c>
    </row>
    <row r="292" spans="1:18" x14ac:dyDescent="0.25">
      <c r="A292" s="140" t="s">
        <v>2795</v>
      </c>
      <c r="B292" s="140" t="s">
        <v>2796</v>
      </c>
      <c r="C292" s="140"/>
      <c r="D292" s="140" t="s">
        <v>1820</v>
      </c>
      <c r="E292" s="140"/>
      <c r="F292" s="140"/>
      <c r="G292" s="140" t="s">
        <v>70</v>
      </c>
      <c r="H292" s="140" t="s">
        <v>1781</v>
      </c>
      <c r="I292" s="140" t="s">
        <v>2158</v>
      </c>
      <c r="J292" s="140" t="s">
        <v>2796</v>
      </c>
      <c r="K292" s="140"/>
      <c r="L292" s="140"/>
      <c r="M292" s="140" t="s">
        <v>2797</v>
      </c>
      <c r="N292" s="141">
        <v>67</v>
      </c>
      <c r="O292" s="142" t="b">
        <v>0</v>
      </c>
      <c r="P292" s="140" t="s">
        <v>1824</v>
      </c>
      <c r="Q292" t="s">
        <v>1825</v>
      </c>
      <c r="R292" t="s">
        <v>550</v>
      </c>
    </row>
    <row r="293" spans="1:18" x14ac:dyDescent="0.25">
      <c r="A293" s="140" t="s">
        <v>2798</v>
      </c>
      <c r="B293" s="140" t="s">
        <v>2799</v>
      </c>
      <c r="C293" s="140"/>
      <c r="D293" s="140" t="s">
        <v>1820</v>
      </c>
      <c r="E293" s="140"/>
      <c r="F293" s="140"/>
      <c r="G293" s="140" t="s">
        <v>71</v>
      </c>
      <c r="H293" s="140" t="s">
        <v>1779</v>
      </c>
      <c r="I293" s="140" t="s">
        <v>2158</v>
      </c>
      <c r="J293" s="140" t="s">
        <v>2799</v>
      </c>
      <c r="K293" s="140"/>
      <c r="L293" s="140"/>
      <c r="M293" s="140" t="s">
        <v>2800</v>
      </c>
      <c r="N293" s="141">
        <v>67</v>
      </c>
      <c r="O293" s="142" t="b">
        <v>0</v>
      </c>
      <c r="P293" s="140" t="s">
        <v>1824</v>
      </c>
      <c r="Q293" t="s">
        <v>1825</v>
      </c>
      <c r="R293" t="s">
        <v>550</v>
      </c>
    </row>
    <row r="294" spans="1:18" x14ac:dyDescent="0.25">
      <c r="A294" s="140" t="s">
        <v>2801</v>
      </c>
      <c r="B294" s="140" t="s">
        <v>2802</v>
      </c>
      <c r="C294" s="140"/>
      <c r="D294" s="140" t="s">
        <v>1820</v>
      </c>
      <c r="E294" s="140" t="s">
        <v>1932</v>
      </c>
      <c r="F294" s="140" t="s">
        <v>2803</v>
      </c>
      <c r="G294" s="140" t="s">
        <v>71</v>
      </c>
      <c r="H294" s="140" t="s">
        <v>1779</v>
      </c>
      <c r="I294" s="140" t="s">
        <v>2158</v>
      </c>
      <c r="J294" s="140" t="s">
        <v>2802</v>
      </c>
      <c r="K294" s="140"/>
      <c r="L294" s="140"/>
      <c r="M294" s="140" t="s">
        <v>2804</v>
      </c>
      <c r="N294" s="141">
        <v>67</v>
      </c>
      <c r="O294" s="142" t="b">
        <v>0</v>
      </c>
      <c r="P294" s="140" t="s">
        <v>1824</v>
      </c>
      <c r="Q294" t="s">
        <v>1825</v>
      </c>
      <c r="R294" t="s">
        <v>550</v>
      </c>
    </row>
    <row r="295" spans="1:18" x14ac:dyDescent="0.25">
      <c r="A295" s="140" t="s">
        <v>2805</v>
      </c>
      <c r="B295" s="140" t="s">
        <v>2806</v>
      </c>
      <c r="C295" s="140"/>
      <c r="D295" s="140" t="s">
        <v>1820</v>
      </c>
      <c r="E295" s="140"/>
      <c r="F295" s="140"/>
      <c r="G295" s="140" t="s">
        <v>1788</v>
      </c>
      <c r="H295" s="140" t="s">
        <v>1789</v>
      </c>
      <c r="I295" s="140" t="s">
        <v>2158</v>
      </c>
      <c r="J295" s="140" t="s">
        <v>2806</v>
      </c>
      <c r="K295" s="140"/>
      <c r="L295" s="140"/>
      <c r="M295" s="140" t="s">
        <v>2807</v>
      </c>
      <c r="N295" s="141">
        <v>67</v>
      </c>
      <c r="O295" s="142" t="b">
        <v>0</v>
      </c>
      <c r="P295" s="140" t="s">
        <v>1824</v>
      </c>
      <c r="Q295" t="s">
        <v>1825</v>
      </c>
      <c r="R295" t="s">
        <v>550</v>
      </c>
    </row>
    <row r="296" spans="1:18" x14ac:dyDescent="0.25">
      <c r="A296" s="140" t="s">
        <v>2808</v>
      </c>
      <c r="B296" s="140" t="s">
        <v>2809</v>
      </c>
      <c r="C296" s="140"/>
      <c r="D296" s="140" t="s">
        <v>1820</v>
      </c>
      <c r="E296" s="140"/>
      <c r="F296" s="140"/>
      <c r="G296" s="140" t="s">
        <v>70</v>
      </c>
      <c r="H296" s="140" t="s">
        <v>1781</v>
      </c>
      <c r="I296" s="140" t="s">
        <v>2158</v>
      </c>
      <c r="J296" s="140" t="s">
        <v>2809</v>
      </c>
      <c r="K296" s="140"/>
      <c r="L296" s="140"/>
      <c r="M296" s="140" t="s">
        <v>2810</v>
      </c>
      <c r="N296" s="141">
        <v>67</v>
      </c>
      <c r="O296" s="142" t="b">
        <v>0</v>
      </c>
      <c r="P296" s="140" t="s">
        <v>1824</v>
      </c>
      <c r="Q296" t="s">
        <v>1825</v>
      </c>
      <c r="R296" t="s">
        <v>550</v>
      </c>
    </row>
    <row r="297" spans="1:18" x14ac:dyDescent="0.25">
      <c r="A297" s="140" t="s">
        <v>2811</v>
      </c>
      <c r="B297" s="140" t="s">
        <v>2812</v>
      </c>
      <c r="C297" s="140"/>
      <c r="D297" s="140" t="s">
        <v>1820</v>
      </c>
      <c r="E297" s="140"/>
      <c r="F297" s="140"/>
      <c r="G297" s="140" t="s">
        <v>71</v>
      </c>
      <c r="H297" s="140" t="s">
        <v>1779</v>
      </c>
      <c r="I297" s="140" t="s">
        <v>2158</v>
      </c>
      <c r="J297" s="140" t="s">
        <v>2812</v>
      </c>
      <c r="K297" s="140"/>
      <c r="L297" s="140"/>
      <c r="M297" s="140" t="s">
        <v>2813</v>
      </c>
      <c r="N297" s="141">
        <v>67</v>
      </c>
      <c r="O297" s="142" t="b">
        <v>0</v>
      </c>
      <c r="P297" s="140" t="s">
        <v>1824</v>
      </c>
      <c r="Q297" t="s">
        <v>1825</v>
      </c>
      <c r="R297" t="s">
        <v>550</v>
      </c>
    </row>
    <row r="298" spans="1:18" x14ac:dyDescent="0.25">
      <c r="A298" s="140" t="s">
        <v>2814</v>
      </c>
      <c r="B298" s="140" t="s">
        <v>2815</v>
      </c>
      <c r="C298" s="140"/>
      <c r="D298" s="140" t="s">
        <v>1820</v>
      </c>
      <c r="E298" s="140" t="s">
        <v>2736</v>
      </c>
      <c r="F298" s="140" t="s">
        <v>2816</v>
      </c>
      <c r="G298" s="140" t="s">
        <v>1788</v>
      </c>
      <c r="H298" s="140" t="s">
        <v>1789</v>
      </c>
      <c r="I298" s="140" t="s">
        <v>2158</v>
      </c>
      <c r="J298" s="140" t="s">
        <v>2815</v>
      </c>
      <c r="K298" s="140" t="s">
        <v>2817</v>
      </c>
      <c r="L298" s="140"/>
      <c r="M298" s="140" t="s">
        <v>2817</v>
      </c>
      <c r="N298" s="141">
        <v>67</v>
      </c>
      <c r="O298" s="142" t="b">
        <v>0</v>
      </c>
      <c r="P298" s="140" t="s">
        <v>1824</v>
      </c>
      <c r="Q298" t="s">
        <v>1825</v>
      </c>
      <c r="R298" t="s">
        <v>550</v>
      </c>
    </row>
    <row r="299" spans="1:18" x14ac:dyDescent="0.25">
      <c r="A299" s="140" t="s">
        <v>2818</v>
      </c>
      <c r="B299" s="140" t="s">
        <v>2819</v>
      </c>
      <c r="C299" s="140"/>
      <c r="D299" s="140" t="s">
        <v>1820</v>
      </c>
      <c r="E299" s="140"/>
      <c r="F299" s="140"/>
      <c r="G299" s="140" t="s">
        <v>1788</v>
      </c>
      <c r="H299" s="140" t="s">
        <v>1789</v>
      </c>
      <c r="I299" s="140" t="s">
        <v>2158</v>
      </c>
      <c r="J299" s="140" t="s">
        <v>2819</v>
      </c>
      <c r="K299" s="140"/>
      <c r="L299" s="140"/>
      <c r="M299" s="140" t="s">
        <v>2820</v>
      </c>
      <c r="N299" s="141">
        <v>67</v>
      </c>
      <c r="O299" s="142" t="b">
        <v>0</v>
      </c>
      <c r="P299" s="140" t="s">
        <v>1824</v>
      </c>
      <c r="Q299" t="s">
        <v>1825</v>
      </c>
      <c r="R299" t="s">
        <v>550</v>
      </c>
    </row>
    <row r="300" spans="1:18" x14ac:dyDescent="0.25">
      <c r="A300" s="140" t="s">
        <v>2821</v>
      </c>
      <c r="B300" s="140" t="s">
        <v>2822</v>
      </c>
      <c r="C300" s="140"/>
      <c r="D300" s="140" t="s">
        <v>1820</v>
      </c>
      <c r="E300" s="140" t="s">
        <v>1834</v>
      </c>
      <c r="F300" s="140" t="s">
        <v>1952</v>
      </c>
      <c r="G300" s="140" t="s">
        <v>70</v>
      </c>
      <c r="H300" s="140" t="s">
        <v>1781</v>
      </c>
      <c r="I300" s="140" t="s">
        <v>2158</v>
      </c>
      <c r="J300" s="140" t="s">
        <v>2822</v>
      </c>
      <c r="K300" s="140"/>
      <c r="L300" s="140"/>
      <c r="M300" s="140" t="s">
        <v>2823</v>
      </c>
      <c r="N300" s="141">
        <v>67</v>
      </c>
      <c r="O300" s="142" t="b">
        <v>0</v>
      </c>
      <c r="P300" s="140" t="s">
        <v>1824</v>
      </c>
      <c r="Q300" t="s">
        <v>1825</v>
      </c>
      <c r="R300" t="s">
        <v>550</v>
      </c>
    </row>
    <row r="301" spans="1:18" x14ac:dyDescent="0.25">
      <c r="A301" s="140" t="s">
        <v>2824</v>
      </c>
      <c r="B301" s="140" t="s">
        <v>2825</v>
      </c>
      <c r="C301" s="140"/>
      <c r="D301" s="140" t="s">
        <v>1820</v>
      </c>
      <c r="E301" s="140"/>
      <c r="F301" s="140"/>
      <c r="G301" s="140" t="s">
        <v>71</v>
      </c>
      <c r="H301" s="140" t="s">
        <v>1779</v>
      </c>
      <c r="I301" s="140" t="s">
        <v>2158</v>
      </c>
      <c r="J301" s="140" t="s">
        <v>2825</v>
      </c>
      <c r="K301" s="140"/>
      <c r="L301" s="140"/>
      <c r="M301" s="140" t="s">
        <v>2826</v>
      </c>
      <c r="N301" s="141">
        <v>67</v>
      </c>
      <c r="O301" s="142" t="b">
        <v>0</v>
      </c>
      <c r="P301" s="140" t="s">
        <v>1824</v>
      </c>
      <c r="Q301" t="s">
        <v>1825</v>
      </c>
      <c r="R301" t="s">
        <v>550</v>
      </c>
    </row>
    <row r="302" spans="1:18" x14ac:dyDescent="0.25">
      <c r="A302" s="140" t="s">
        <v>2827</v>
      </c>
      <c r="B302" s="140" t="s">
        <v>2828</v>
      </c>
      <c r="C302" s="140"/>
      <c r="D302" s="140" t="s">
        <v>1820</v>
      </c>
      <c r="E302" s="140"/>
      <c r="F302" s="140"/>
      <c r="G302" s="140" t="s">
        <v>71</v>
      </c>
      <c r="H302" s="140" t="s">
        <v>1779</v>
      </c>
      <c r="I302" s="140" t="s">
        <v>2158</v>
      </c>
      <c r="J302" s="140" t="s">
        <v>2828</v>
      </c>
      <c r="K302" s="140"/>
      <c r="L302" s="140"/>
      <c r="M302" s="140" t="s">
        <v>2829</v>
      </c>
      <c r="N302" s="141">
        <v>67</v>
      </c>
      <c r="O302" s="142" t="b">
        <v>0</v>
      </c>
      <c r="P302" s="140" t="s">
        <v>1824</v>
      </c>
      <c r="Q302" t="s">
        <v>1825</v>
      </c>
      <c r="R302" t="s">
        <v>550</v>
      </c>
    </row>
    <row r="303" spans="1:18" x14ac:dyDescent="0.25">
      <c r="A303" s="140" t="s">
        <v>2830</v>
      </c>
      <c r="B303" s="140" t="s">
        <v>2831</v>
      </c>
      <c r="C303" s="140"/>
      <c r="D303" s="140" t="s">
        <v>1820</v>
      </c>
      <c r="E303" s="140"/>
      <c r="F303" s="140"/>
      <c r="G303" s="140" t="s">
        <v>1788</v>
      </c>
      <c r="H303" s="140" t="s">
        <v>1789</v>
      </c>
      <c r="I303" s="140" t="s">
        <v>2158</v>
      </c>
      <c r="J303" s="140" t="s">
        <v>2831</v>
      </c>
      <c r="K303" s="140"/>
      <c r="L303" s="140"/>
      <c r="M303" s="140" t="s">
        <v>2832</v>
      </c>
      <c r="N303" s="141">
        <v>67</v>
      </c>
      <c r="O303" s="142" t="b">
        <v>0</v>
      </c>
      <c r="P303" s="140" t="s">
        <v>1824</v>
      </c>
      <c r="Q303" t="s">
        <v>1825</v>
      </c>
      <c r="R303" t="s">
        <v>550</v>
      </c>
    </row>
    <row r="304" spans="1:18" x14ac:dyDescent="0.25">
      <c r="A304" s="140" t="s">
        <v>2833</v>
      </c>
      <c r="B304" s="140" t="s">
        <v>2834</v>
      </c>
      <c r="C304" s="140"/>
      <c r="D304" s="140" t="s">
        <v>1820</v>
      </c>
      <c r="E304" s="140"/>
      <c r="F304" s="140"/>
      <c r="G304" s="140" t="s">
        <v>1788</v>
      </c>
      <c r="H304" s="140" t="s">
        <v>1789</v>
      </c>
      <c r="I304" s="140" t="s">
        <v>2158</v>
      </c>
      <c r="J304" s="140" t="s">
        <v>2834</v>
      </c>
      <c r="K304" s="140"/>
      <c r="L304" s="140"/>
      <c r="M304" s="140" t="s">
        <v>2835</v>
      </c>
      <c r="N304" s="141">
        <v>67</v>
      </c>
      <c r="O304" s="142" t="b">
        <v>0</v>
      </c>
      <c r="P304" s="140" t="s">
        <v>1824</v>
      </c>
      <c r="Q304" t="s">
        <v>1825</v>
      </c>
      <c r="R304" t="s">
        <v>550</v>
      </c>
    </row>
    <row r="305" spans="1:18" x14ac:dyDescent="0.25">
      <c r="A305" s="140" t="s">
        <v>2836</v>
      </c>
      <c r="B305" s="140" t="s">
        <v>2837</v>
      </c>
      <c r="C305" s="140"/>
      <c r="D305" s="140" t="s">
        <v>1820</v>
      </c>
      <c r="E305" s="140"/>
      <c r="F305" s="140"/>
      <c r="G305" s="140" t="s">
        <v>1788</v>
      </c>
      <c r="H305" s="140" t="s">
        <v>1789</v>
      </c>
      <c r="I305" s="140" t="s">
        <v>2158</v>
      </c>
      <c r="J305" s="140" t="s">
        <v>2837</v>
      </c>
      <c r="K305" s="140"/>
      <c r="L305" s="140"/>
      <c r="M305" s="140" t="s">
        <v>2838</v>
      </c>
      <c r="N305" s="141">
        <v>67</v>
      </c>
      <c r="O305" s="142" t="b">
        <v>0</v>
      </c>
      <c r="P305" s="140" t="s">
        <v>1824</v>
      </c>
      <c r="Q305" t="s">
        <v>1825</v>
      </c>
      <c r="R305" t="s">
        <v>550</v>
      </c>
    </row>
    <row r="306" spans="1:18" x14ac:dyDescent="0.25">
      <c r="A306" s="140" t="s">
        <v>2839</v>
      </c>
      <c r="B306" s="140" t="s">
        <v>2840</v>
      </c>
      <c r="C306" s="140"/>
      <c r="D306" s="140" t="s">
        <v>1820</v>
      </c>
      <c r="E306" s="140"/>
      <c r="F306" s="140"/>
      <c r="G306" s="140" t="s">
        <v>70</v>
      </c>
      <c r="H306" s="140" t="s">
        <v>1781</v>
      </c>
      <c r="I306" s="140" t="s">
        <v>2158</v>
      </c>
      <c r="J306" s="140" t="s">
        <v>2840</v>
      </c>
      <c r="K306" s="140"/>
      <c r="L306" s="140"/>
      <c r="M306" s="140" t="s">
        <v>2841</v>
      </c>
      <c r="N306" s="141">
        <v>67</v>
      </c>
      <c r="O306" s="142" t="b">
        <v>0</v>
      </c>
      <c r="P306" s="140" t="s">
        <v>1824</v>
      </c>
      <c r="Q306" t="s">
        <v>1825</v>
      </c>
      <c r="R306" t="s">
        <v>550</v>
      </c>
    </row>
    <row r="307" spans="1:18" x14ac:dyDescent="0.25">
      <c r="A307" s="140" t="s">
        <v>2842</v>
      </c>
      <c r="B307" s="140" t="s">
        <v>2843</v>
      </c>
      <c r="C307" s="140"/>
      <c r="D307" s="140" t="s">
        <v>1820</v>
      </c>
      <c r="E307" s="140" t="s">
        <v>1821</v>
      </c>
      <c r="F307" s="140"/>
      <c r="G307" s="140" t="s">
        <v>1788</v>
      </c>
      <c r="H307" s="140" t="s">
        <v>1789</v>
      </c>
      <c r="I307" s="140" t="s">
        <v>2158</v>
      </c>
      <c r="J307" s="140" t="s">
        <v>2843</v>
      </c>
      <c r="K307" s="140"/>
      <c r="L307" s="140"/>
      <c r="M307" s="140" t="s">
        <v>2844</v>
      </c>
      <c r="N307" s="141">
        <v>67</v>
      </c>
      <c r="O307" s="142" t="b">
        <v>0</v>
      </c>
      <c r="P307" s="140" t="s">
        <v>1824</v>
      </c>
      <c r="Q307" t="s">
        <v>1825</v>
      </c>
      <c r="R307" t="s">
        <v>550</v>
      </c>
    </row>
    <row r="308" spans="1:18" x14ac:dyDescent="0.25">
      <c r="A308" s="140" t="s">
        <v>2845</v>
      </c>
      <c r="B308" s="140" t="s">
        <v>2846</v>
      </c>
      <c r="C308" s="140"/>
      <c r="D308" s="140" t="s">
        <v>1820</v>
      </c>
      <c r="E308" s="140" t="s">
        <v>1834</v>
      </c>
      <c r="F308" s="140"/>
      <c r="G308" s="140" t="s">
        <v>70</v>
      </c>
      <c r="H308" s="140" t="s">
        <v>1781</v>
      </c>
      <c r="I308" s="140" t="s">
        <v>2158</v>
      </c>
      <c r="J308" s="140" t="s">
        <v>2846</v>
      </c>
      <c r="K308" s="140"/>
      <c r="L308" s="140"/>
      <c r="M308" s="140" t="s">
        <v>2847</v>
      </c>
      <c r="N308" s="141">
        <v>67</v>
      </c>
      <c r="O308" s="142" t="b">
        <v>0</v>
      </c>
      <c r="P308" s="140" t="s">
        <v>1824</v>
      </c>
      <c r="Q308" t="s">
        <v>1825</v>
      </c>
      <c r="R308" t="s">
        <v>550</v>
      </c>
    </row>
    <row r="309" spans="1:18" x14ac:dyDescent="0.25">
      <c r="A309" s="140" t="s">
        <v>2848</v>
      </c>
      <c r="B309" s="140" t="s">
        <v>2849</v>
      </c>
      <c r="C309" s="140"/>
      <c r="D309" s="140" t="s">
        <v>1820</v>
      </c>
      <c r="E309" s="140"/>
      <c r="F309" s="140"/>
      <c r="G309" s="140" t="s">
        <v>70</v>
      </c>
      <c r="H309" s="140" t="s">
        <v>1781</v>
      </c>
      <c r="I309" s="140" t="s">
        <v>2158</v>
      </c>
      <c r="J309" s="140" t="s">
        <v>2849</v>
      </c>
      <c r="K309" s="140"/>
      <c r="L309" s="140"/>
      <c r="M309" s="140" t="s">
        <v>2850</v>
      </c>
      <c r="N309" s="141">
        <v>67</v>
      </c>
      <c r="O309" s="142" t="b">
        <v>0</v>
      </c>
      <c r="P309" s="140" t="s">
        <v>1824</v>
      </c>
      <c r="Q309" t="s">
        <v>1825</v>
      </c>
      <c r="R309" t="s">
        <v>550</v>
      </c>
    </row>
    <row r="310" spans="1:18" x14ac:dyDescent="0.25">
      <c r="A310" s="140" t="s">
        <v>2851</v>
      </c>
      <c r="B310" s="140" t="s">
        <v>2852</v>
      </c>
      <c r="C310" s="140"/>
      <c r="D310" s="140" t="s">
        <v>2149</v>
      </c>
      <c r="E310" s="140"/>
      <c r="F310" s="140"/>
      <c r="G310" s="140"/>
      <c r="H310" s="140"/>
      <c r="I310" s="140" t="s">
        <v>2158</v>
      </c>
      <c r="J310" s="140" t="s">
        <v>2852</v>
      </c>
      <c r="K310" s="140"/>
      <c r="L310" s="140"/>
      <c r="M310" s="140" t="s">
        <v>2853</v>
      </c>
      <c r="N310" s="141">
        <v>67</v>
      </c>
      <c r="O310" s="142" t="b">
        <v>0</v>
      </c>
      <c r="P310" s="140" t="s">
        <v>1824</v>
      </c>
      <c r="Q310" t="s">
        <v>1825</v>
      </c>
      <c r="R310" t="s">
        <v>550</v>
      </c>
    </row>
    <row r="311" spans="1:18" x14ac:dyDescent="0.25">
      <c r="A311" s="140" t="s">
        <v>2854</v>
      </c>
      <c r="B311" s="140" t="s">
        <v>2855</v>
      </c>
      <c r="C311" s="140"/>
      <c r="D311" s="140" t="s">
        <v>1820</v>
      </c>
      <c r="E311" s="140" t="s">
        <v>2074</v>
      </c>
      <c r="F311" s="140" t="s">
        <v>2856</v>
      </c>
      <c r="G311" s="140"/>
      <c r="H311" s="140"/>
      <c r="I311" s="140" t="s">
        <v>2158</v>
      </c>
      <c r="J311" s="140" t="s">
        <v>2855</v>
      </c>
      <c r="K311" s="140" t="s">
        <v>2857</v>
      </c>
      <c r="L311" s="140"/>
      <c r="M311" s="140" t="s">
        <v>2857</v>
      </c>
      <c r="N311" s="141">
        <v>67</v>
      </c>
      <c r="O311" s="142" t="b">
        <v>0</v>
      </c>
      <c r="P311" s="140" t="s">
        <v>1824</v>
      </c>
      <c r="Q311" t="s">
        <v>1825</v>
      </c>
      <c r="R311" t="s">
        <v>550</v>
      </c>
    </row>
    <row r="312" spans="1:18" x14ac:dyDescent="0.25">
      <c r="A312" s="140" t="s">
        <v>2858</v>
      </c>
      <c r="B312" s="140" t="s">
        <v>2859</v>
      </c>
      <c r="C312" s="140"/>
      <c r="D312" s="140" t="s">
        <v>1820</v>
      </c>
      <c r="E312" s="140"/>
      <c r="F312" s="140"/>
      <c r="G312" s="140" t="s">
        <v>70</v>
      </c>
      <c r="H312" s="140" t="s">
        <v>1781</v>
      </c>
      <c r="I312" s="140" t="s">
        <v>2158</v>
      </c>
      <c r="J312" s="140" t="s">
        <v>2859</v>
      </c>
      <c r="K312" s="140"/>
      <c r="L312" s="140"/>
      <c r="M312" s="140" t="s">
        <v>2860</v>
      </c>
      <c r="N312" s="141">
        <v>67</v>
      </c>
      <c r="O312" s="142" t="b">
        <v>0</v>
      </c>
      <c r="P312" s="140" t="s">
        <v>1824</v>
      </c>
      <c r="Q312" t="s">
        <v>1825</v>
      </c>
      <c r="R312" t="s">
        <v>550</v>
      </c>
    </row>
    <row r="313" spans="1:18" x14ac:dyDescent="0.25">
      <c r="A313" s="140" t="s">
        <v>2861</v>
      </c>
      <c r="B313" s="140" t="s">
        <v>2862</v>
      </c>
      <c r="C313" s="140"/>
      <c r="D313" s="140" t="s">
        <v>1820</v>
      </c>
      <c r="E313" s="140"/>
      <c r="F313" s="140"/>
      <c r="G313" s="140" t="s">
        <v>70</v>
      </c>
      <c r="H313" s="140" t="s">
        <v>1781</v>
      </c>
      <c r="I313" s="140" t="s">
        <v>2158</v>
      </c>
      <c r="J313" s="140" t="s">
        <v>2862</v>
      </c>
      <c r="K313" s="140"/>
      <c r="L313" s="140"/>
      <c r="M313" s="140" t="s">
        <v>2863</v>
      </c>
      <c r="N313" s="141">
        <v>67</v>
      </c>
      <c r="O313" s="142" t="b">
        <v>0</v>
      </c>
      <c r="P313" s="140" t="s">
        <v>1824</v>
      </c>
      <c r="Q313" t="s">
        <v>1825</v>
      </c>
      <c r="R313" t="s">
        <v>550</v>
      </c>
    </row>
    <row r="314" spans="1:18" x14ac:dyDescent="0.25">
      <c r="A314" s="140" t="s">
        <v>2864</v>
      </c>
      <c r="B314" s="140" t="s">
        <v>2865</v>
      </c>
      <c r="C314" s="140"/>
      <c r="D314" s="140" t="s">
        <v>1820</v>
      </c>
      <c r="E314" s="140"/>
      <c r="F314" s="140"/>
      <c r="G314" s="140" t="s">
        <v>71</v>
      </c>
      <c r="H314" s="140" t="s">
        <v>1779</v>
      </c>
      <c r="I314" s="140" t="s">
        <v>2158</v>
      </c>
      <c r="J314" s="140" t="s">
        <v>2865</v>
      </c>
      <c r="K314" s="140"/>
      <c r="L314" s="140"/>
      <c r="M314" s="140" t="s">
        <v>2866</v>
      </c>
      <c r="N314" s="141">
        <v>67</v>
      </c>
      <c r="O314" s="142" t="b">
        <v>0</v>
      </c>
      <c r="P314" s="140" t="s">
        <v>1824</v>
      </c>
      <c r="Q314" t="s">
        <v>1825</v>
      </c>
      <c r="R314" t="s">
        <v>550</v>
      </c>
    </row>
    <row r="315" spans="1:18" x14ac:dyDescent="0.25">
      <c r="A315" s="140" t="s">
        <v>2867</v>
      </c>
      <c r="B315" s="140" t="s">
        <v>2868</v>
      </c>
      <c r="C315" s="140"/>
      <c r="D315" s="140" t="s">
        <v>1820</v>
      </c>
      <c r="E315" s="140"/>
      <c r="F315" s="140"/>
      <c r="G315" s="140" t="s">
        <v>1788</v>
      </c>
      <c r="H315" s="140" t="s">
        <v>1789</v>
      </c>
      <c r="I315" s="140" t="s">
        <v>2158</v>
      </c>
      <c r="J315" s="140" t="s">
        <v>2868</v>
      </c>
      <c r="K315" s="140"/>
      <c r="L315" s="140"/>
      <c r="M315" s="140" t="s">
        <v>2869</v>
      </c>
      <c r="N315" s="141">
        <v>67</v>
      </c>
      <c r="O315" s="142" t="b">
        <v>0</v>
      </c>
      <c r="P315" s="140" t="s">
        <v>1824</v>
      </c>
      <c r="Q315" t="s">
        <v>1825</v>
      </c>
      <c r="R315" t="s">
        <v>550</v>
      </c>
    </row>
    <row r="316" spans="1:18" x14ac:dyDescent="0.25">
      <c r="A316" s="140" t="s">
        <v>2870</v>
      </c>
      <c r="B316" s="140" t="s">
        <v>2871</v>
      </c>
      <c r="C316" s="140"/>
      <c r="D316" s="140" t="s">
        <v>1820</v>
      </c>
      <c r="E316" s="140"/>
      <c r="F316" s="140"/>
      <c r="G316" s="140" t="s">
        <v>71</v>
      </c>
      <c r="H316" s="140" t="s">
        <v>1779</v>
      </c>
      <c r="I316" s="140" t="s">
        <v>2158</v>
      </c>
      <c r="J316" s="140" t="s">
        <v>2871</v>
      </c>
      <c r="K316" s="140"/>
      <c r="L316" s="140"/>
      <c r="M316" s="140" t="s">
        <v>2872</v>
      </c>
      <c r="N316" s="141">
        <v>67</v>
      </c>
      <c r="O316" s="142" t="b">
        <v>0</v>
      </c>
      <c r="P316" s="140" t="s">
        <v>1824</v>
      </c>
      <c r="Q316" t="s">
        <v>1825</v>
      </c>
      <c r="R316" t="s">
        <v>550</v>
      </c>
    </row>
    <row r="317" spans="1:18" x14ac:dyDescent="0.25">
      <c r="A317" s="140" t="s">
        <v>2873</v>
      </c>
      <c r="B317" s="140" t="s">
        <v>2874</v>
      </c>
      <c r="C317" s="140"/>
      <c r="D317" s="140" t="s">
        <v>1820</v>
      </c>
      <c r="E317" s="140"/>
      <c r="F317" s="140"/>
      <c r="G317" s="140" t="s">
        <v>1788</v>
      </c>
      <c r="H317" s="140" t="s">
        <v>1789</v>
      </c>
      <c r="I317" s="140" t="s">
        <v>2158</v>
      </c>
      <c r="J317" s="140" t="s">
        <v>2874</v>
      </c>
      <c r="K317" s="140"/>
      <c r="L317" s="140"/>
      <c r="M317" s="140" t="s">
        <v>2875</v>
      </c>
      <c r="N317" s="141">
        <v>67</v>
      </c>
      <c r="O317" s="142" t="b">
        <v>0</v>
      </c>
      <c r="P317" s="140" t="s">
        <v>1824</v>
      </c>
      <c r="Q317" t="s">
        <v>1825</v>
      </c>
      <c r="R317" t="s">
        <v>550</v>
      </c>
    </row>
    <row r="318" spans="1:18" x14ac:dyDescent="0.25">
      <c r="A318" s="140" t="s">
        <v>2876</v>
      </c>
      <c r="B318" s="140" t="s">
        <v>2877</v>
      </c>
      <c r="C318" s="140"/>
      <c r="D318" s="140" t="s">
        <v>1820</v>
      </c>
      <c r="E318" s="140"/>
      <c r="F318" s="140"/>
      <c r="G318" s="140" t="s">
        <v>1788</v>
      </c>
      <c r="H318" s="140" t="s">
        <v>1789</v>
      </c>
      <c r="I318" s="140" t="s">
        <v>2158</v>
      </c>
      <c r="J318" s="140" t="s">
        <v>2877</v>
      </c>
      <c r="K318" s="140"/>
      <c r="L318" s="140"/>
      <c r="M318" s="140" t="s">
        <v>2878</v>
      </c>
      <c r="N318" s="141">
        <v>67</v>
      </c>
      <c r="O318" s="142" t="b">
        <v>0</v>
      </c>
      <c r="P318" s="140" t="s">
        <v>1824</v>
      </c>
      <c r="Q318" t="s">
        <v>1825</v>
      </c>
      <c r="R318" t="s">
        <v>550</v>
      </c>
    </row>
    <row r="319" spans="1:18" x14ac:dyDescent="0.25">
      <c r="A319" s="140" t="s">
        <v>2879</v>
      </c>
      <c r="B319" s="140" t="s">
        <v>2880</v>
      </c>
      <c r="C319" s="140"/>
      <c r="D319" s="140" t="s">
        <v>1820</v>
      </c>
      <c r="E319" s="140"/>
      <c r="F319" s="140"/>
      <c r="G319" s="140" t="s">
        <v>70</v>
      </c>
      <c r="H319" s="140" t="s">
        <v>1781</v>
      </c>
      <c r="I319" s="140" t="s">
        <v>2158</v>
      </c>
      <c r="J319" s="140" t="s">
        <v>2880</v>
      </c>
      <c r="K319" s="140"/>
      <c r="L319" s="140"/>
      <c r="M319" s="140" t="s">
        <v>2881</v>
      </c>
      <c r="N319" s="141">
        <v>67</v>
      </c>
      <c r="O319" s="142" t="b">
        <v>0</v>
      </c>
      <c r="P319" s="140" t="s">
        <v>1824</v>
      </c>
      <c r="Q319" t="s">
        <v>1825</v>
      </c>
      <c r="R319" t="s">
        <v>550</v>
      </c>
    </row>
    <row r="320" spans="1:18" x14ac:dyDescent="0.25">
      <c r="A320" s="140" t="s">
        <v>2882</v>
      </c>
      <c r="B320" s="140" t="s">
        <v>2883</v>
      </c>
      <c r="C320" s="140"/>
      <c r="D320" s="140" t="s">
        <v>1820</v>
      </c>
      <c r="E320" s="140"/>
      <c r="F320" s="140"/>
      <c r="G320" s="140" t="s">
        <v>70</v>
      </c>
      <c r="H320" s="140" t="s">
        <v>1781</v>
      </c>
      <c r="I320" s="140" t="s">
        <v>2158</v>
      </c>
      <c r="J320" s="140" t="s">
        <v>2883</v>
      </c>
      <c r="K320" s="140"/>
      <c r="L320" s="140"/>
      <c r="M320" s="140" t="s">
        <v>2884</v>
      </c>
      <c r="N320" s="141">
        <v>67</v>
      </c>
      <c r="O320" s="142" t="b">
        <v>0</v>
      </c>
      <c r="P320" s="140" t="s">
        <v>1824</v>
      </c>
      <c r="Q320" t="s">
        <v>1825</v>
      </c>
      <c r="R320" t="s">
        <v>550</v>
      </c>
    </row>
    <row r="321" spans="1:18" x14ac:dyDescent="0.25">
      <c r="A321" s="140" t="s">
        <v>2885</v>
      </c>
      <c r="B321" s="140" t="s">
        <v>2886</v>
      </c>
      <c r="C321" s="140"/>
      <c r="D321" s="140" t="s">
        <v>1904</v>
      </c>
      <c r="E321" s="140"/>
      <c r="F321" s="140"/>
      <c r="G321" s="140"/>
      <c r="H321" s="140"/>
      <c r="I321" s="140" t="s">
        <v>2158</v>
      </c>
      <c r="J321" s="140" t="s">
        <v>2886</v>
      </c>
      <c r="K321" s="140"/>
      <c r="L321" s="140"/>
      <c r="M321" s="140" t="s">
        <v>2887</v>
      </c>
      <c r="N321" s="141">
        <v>67</v>
      </c>
      <c r="O321" s="142" t="b">
        <v>0</v>
      </c>
      <c r="P321" s="140" t="s">
        <v>1824</v>
      </c>
      <c r="Q321" t="s">
        <v>1825</v>
      </c>
      <c r="R321" t="s">
        <v>550</v>
      </c>
    </row>
    <row r="322" spans="1:18" x14ac:dyDescent="0.25">
      <c r="A322" s="140" t="s">
        <v>2888</v>
      </c>
      <c r="B322" s="140" t="s">
        <v>2889</v>
      </c>
      <c r="C322" s="140"/>
      <c r="D322" s="140" t="s">
        <v>1904</v>
      </c>
      <c r="E322" s="140"/>
      <c r="F322" s="140"/>
      <c r="G322" s="140"/>
      <c r="H322" s="140"/>
      <c r="I322" s="140" t="s">
        <v>2158</v>
      </c>
      <c r="J322" s="140" t="s">
        <v>2889</v>
      </c>
      <c r="K322" s="140"/>
      <c r="L322" s="140"/>
      <c r="M322" s="140" t="s">
        <v>2890</v>
      </c>
      <c r="N322" s="141">
        <v>67</v>
      </c>
      <c r="O322" s="142" t="b">
        <v>0</v>
      </c>
      <c r="P322" s="140" t="s">
        <v>1824</v>
      </c>
      <c r="Q322" t="s">
        <v>1825</v>
      </c>
      <c r="R322" t="s">
        <v>550</v>
      </c>
    </row>
    <row r="323" spans="1:18" x14ac:dyDescent="0.25">
      <c r="A323" s="140" t="s">
        <v>2891</v>
      </c>
      <c r="B323" s="140" t="s">
        <v>2892</v>
      </c>
      <c r="C323" s="140"/>
      <c r="D323" s="140" t="s">
        <v>1904</v>
      </c>
      <c r="E323" s="140"/>
      <c r="F323" s="140"/>
      <c r="G323" s="140"/>
      <c r="H323" s="140"/>
      <c r="I323" s="140" t="s">
        <v>2158</v>
      </c>
      <c r="J323" s="140" t="s">
        <v>2892</v>
      </c>
      <c r="K323" s="140" t="s">
        <v>2893</v>
      </c>
      <c r="L323" s="140"/>
      <c r="M323" s="140" t="s">
        <v>2893</v>
      </c>
      <c r="N323" s="141">
        <v>67</v>
      </c>
      <c r="O323" s="142" t="b">
        <v>0</v>
      </c>
      <c r="P323" s="140" t="s">
        <v>1824</v>
      </c>
      <c r="Q323" t="s">
        <v>1825</v>
      </c>
      <c r="R323" t="s">
        <v>550</v>
      </c>
    </row>
    <row r="324" spans="1:18" x14ac:dyDescent="0.25">
      <c r="A324" s="140" t="s">
        <v>2894</v>
      </c>
      <c r="B324" s="140" t="s">
        <v>2895</v>
      </c>
      <c r="C324" s="140"/>
      <c r="D324" s="140" t="s">
        <v>1904</v>
      </c>
      <c r="E324" s="140"/>
      <c r="F324" s="140"/>
      <c r="G324" s="140"/>
      <c r="H324" s="140"/>
      <c r="I324" s="140" t="s">
        <v>2158</v>
      </c>
      <c r="J324" s="140" t="s">
        <v>2895</v>
      </c>
      <c r="K324" s="140" t="s">
        <v>2896</v>
      </c>
      <c r="L324" s="140"/>
      <c r="M324" s="140" t="s">
        <v>2896</v>
      </c>
      <c r="N324" s="141">
        <v>67</v>
      </c>
      <c r="O324" s="142" t="b">
        <v>0</v>
      </c>
      <c r="P324" s="140" t="s">
        <v>1824</v>
      </c>
      <c r="Q324" t="s">
        <v>1825</v>
      </c>
      <c r="R324" t="s">
        <v>550</v>
      </c>
    </row>
    <row r="325" spans="1:18" x14ac:dyDescent="0.25">
      <c r="A325" s="140" t="s">
        <v>2897</v>
      </c>
      <c r="B325" s="140" t="s">
        <v>2898</v>
      </c>
      <c r="C325" s="140"/>
      <c r="D325" s="140" t="s">
        <v>1904</v>
      </c>
      <c r="E325" s="140"/>
      <c r="F325" s="140"/>
      <c r="G325" s="140"/>
      <c r="H325" s="140"/>
      <c r="I325" s="140" t="s">
        <v>2158</v>
      </c>
      <c r="J325" s="140" t="s">
        <v>2898</v>
      </c>
      <c r="K325" s="140"/>
      <c r="L325" s="140"/>
      <c r="M325" s="140" t="s">
        <v>2899</v>
      </c>
      <c r="N325" s="141">
        <v>67</v>
      </c>
      <c r="O325" s="142" t="b">
        <v>0</v>
      </c>
      <c r="P325" s="140" t="s">
        <v>1824</v>
      </c>
      <c r="Q325" t="s">
        <v>1825</v>
      </c>
      <c r="R325" t="s">
        <v>550</v>
      </c>
    </row>
    <row r="326" spans="1:18" x14ac:dyDescent="0.25">
      <c r="A326" s="140" t="s">
        <v>2900</v>
      </c>
      <c r="B326" s="140" t="s">
        <v>2901</v>
      </c>
      <c r="C326" s="140"/>
      <c r="D326" s="140" t="s">
        <v>1904</v>
      </c>
      <c r="E326" s="140"/>
      <c r="F326" s="140"/>
      <c r="G326" s="140"/>
      <c r="H326" s="140"/>
      <c r="I326" s="140" t="s">
        <v>2158</v>
      </c>
      <c r="J326" s="140" t="s">
        <v>2901</v>
      </c>
      <c r="K326" s="140"/>
      <c r="L326" s="140"/>
      <c r="M326" s="140" t="s">
        <v>2902</v>
      </c>
      <c r="N326" s="141">
        <v>67</v>
      </c>
      <c r="O326" s="142" t="b">
        <v>0</v>
      </c>
      <c r="P326" s="140" t="s">
        <v>1824</v>
      </c>
      <c r="Q326" t="s">
        <v>1825</v>
      </c>
      <c r="R326" t="s">
        <v>550</v>
      </c>
    </row>
    <row r="327" spans="1:18" x14ac:dyDescent="0.25">
      <c r="A327" s="140" t="s">
        <v>2903</v>
      </c>
      <c r="B327" s="140" t="s">
        <v>2904</v>
      </c>
      <c r="C327" s="140"/>
      <c r="D327" s="140" t="s">
        <v>1904</v>
      </c>
      <c r="E327" s="140"/>
      <c r="F327" s="140"/>
      <c r="G327" s="140"/>
      <c r="H327" s="140"/>
      <c r="I327" s="140" t="s">
        <v>2158</v>
      </c>
      <c r="J327" s="140" t="s">
        <v>2904</v>
      </c>
      <c r="K327" s="140"/>
      <c r="L327" s="140"/>
      <c r="M327" s="140" t="s">
        <v>2905</v>
      </c>
      <c r="N327" s="141">
        <v>67</v>
      </c>
      <c r="O327" s="142" t="b">
        <v>0</v>
      </c>
      <c r="P327" s="140" t="s">
        <v>1824</v>
      </c>
      <c r="Q327" t="s">
        <v>1825</v>
      </c>
      <c r="R327" t="s">
        <v>550</v>
      </c>
    </row>
    <row r="328" spans="1:18" x14ac:dyDescent="0.25">
      <c r="A328" s="140" t="s">
        <v>2906</v>
      </c>
      <c r="B328" s="140" t="s">
        <v>2907</v>
      </c>
      <c r="C328" s="140"/>
      <c r="D328" s="140" t="s">
        <v>1820</v>
      </c>
      <c r="E328" s="140"/>
      <c r="F328" s="140"/>
      <c r="G328" s="140"/>
      <c r="H328" s="140"/>
      <c r="I328" s="140" t="s">
        <v>2158</v>
      </c>
      <c r="J328" s="140" t="s">
        <v>2907</v>
      </c>
      <c r="K328" s="140" t="s">
        <v>2908</v>
      </c>
      <c r="L328" s="140"/>
      <c r="M328" s="140" t="s">
        <v>2908</v>
      </c>
      <c r="N328" s="141">
        <v>67</v>
      </c>
      <c r="O328" s="142" t="b">
        <v>0</v>
      </c>
      <c r="P328" s="140" t="s">
        <v>1824</v>
      </c>
      <c r="Q328" t="s">
        <v>1825</v>
      </c>
      <c r="R328" t="s">
        <v>550</v>
      </c>
    </row>
    <row r="329" spans="1:18" x14ac:dyDescent="0.25">
      <c r="A329" s="140" t="s">
        <v>2909</v>
      </c>
      <c r="B329" s="140" t="s">
        <v>2910</v>
      </c>
      <c r="C329" s="140"/>
      <c r="D329" s="140" t="s">
        <v>1904</v>
      </c>
      <c r="E329" s="140"/>
      <c r="F329" s="140"/>
      <c r="G329" s="140"/>
      <c r="H329" s="140"/>
      <c r="I329" s="140" t="s">
        <v>2158</v>
      </c>
      <c r="J329" s="140" t="s">
        <v>2910</v>
      </c>
      <c r="K329" s="140" t="s">
        <v>2911</v>
      </c>
      <c r="L329" s="140"/>
      <c r="M329" s="140" t="s">
        <v>2911</v>
      </c>
      <c r="N329" s="141">
        <v>67</v>
      </c>
      <c r="O329" s="142" t="b">
        <v>0</v>
      </c>
      <c r="P329" s="140" t="s">
        <v>1824</v>
      </c>
      <c r="Q329" t="s">
        <v>1825</v>
      </c>
      <c r="R329" t="s">
        <v>550</v>
      </c>
    </row>
    <row r="330" spans="1:18" x14ac:dyDescent="0.25">
      <c r="A330" s="140" t="s">
        <v>2912</v>
      </c>
      <c r="B330" s="140" t="s">
        <v>2913</v>
      </c>
      <c r="C330" s="140"/>
      <c r="D330" s="140" t="s">
        <v>1904</v>
      </c>
      <c r="E330" s="140"/>
      <c r="F330" s="140"/>
      <c r="G330" s="140"/>
      <c r="H330" s="140"/>
      <c r="I330" s="140" t="s">
        <v>2158</v>
      </c>
      <c r="J330" s="140" t="s">
        <v>2913</v>
      </c>
      <c r="K330" s="140" t="s">
        <v>2914</v>
      </c>
      <c r="L330" s="140"/>
      <c r="M330" s="140" t="s">
        <v>2914</v>
      </c>
      <c r="N330" s="141">
        <v>67</v>
      </c>
      <c r="O330" s="142" t="b">
        <v>0</v>
      </c>
      <c r="P330" s="140" t="s">
        <v>1824</v>
      </c>
      <c r="Q330" t="s">
        <v>1825</v>
      </c>
      <c r="R330" t="s">
        <v>550</v>
      </c>
    </row>
    <row r="331" spans="1:18" x14ac:dyDescent="0.25">
      <c r="A331" s="140" t="s">
        <v>2915</v>
      </c>
      <c r="B331" s="140" t="s">
        <v>2916</v>
      </c>
      <c r="C331" s="140"/>
      <c r="D331" s="140" t="s">
        <v>1904</v>
      </c>
      <c r="E331" s="140"/>
      <c r="F331" s="140"/>
      <c r="G331" s="140"/>
      <c r="H331" s="140"/>
      <c r="I331" s="140" t="s">
        <v>2158</v>
      </c>
      <c r="J331" s="140" t="s">
        <v>2916</v>
      </c>
      <c r="K331" s="140" t="s">
        <v>2917</v>
      </c>
      <c r="L331" s="140"/>
      <c r="M331" s="140" t="s">
        <v>2917</v>
      </c>
      <c r="N331" s="141">
        <v>67</v>
      </c>
      <c r="O331" s="142" t="b">
        <v>0</v>
      </c>
      <c r="P331" s="140" t="s">
        <v>1824</v>
      </c>
      <c r="Q331" t="s">
        <v>1825</v>
      </c>
      <c r="R331" t="s">
        <v>550</v>
      </c>
    </row>
    <row r="332" spans="1:18" x14ac:dyDescent="0.25">
      <c r="A332" s="140" t="s">
        <v>2918</v>
      </c>
      <c r="B332" s="140" t="s">
        <v>2919</v>
      </c>
      <c r="C332" s="140"/>
      <c r="D332" s="140" t="s">
        <v>1904</v>
      </c>
      <c r="E332" s="140"/>
      <c r="F332" s="140"/>
      <c r="G332" s="140"/>
      <c r="H332" s="140"/>
      <c r="I332" s="140" t="s">
        <v>2158</v>
      </c>
      <c r="J332" s="140" t="s">
        <v>2920</v>
      </c>
      <c r="K332" s="140" t="s">
        <v>2921</v>
      </c>
      <c r="L332" s="140"/>
      <c r="M332" s="140" t="s">
        <v>2921</v>
      </c>
      <c r="N332" s="141">
        <v>67</v>
      </c>
      <c r="O332" s="142" t="b">
        <v>0</v>
      </c>
      <c r="P332" s="140" t="s">
        <v>1824</v>
      </c>
      <c r="Q332" t="s">
        <v>1825</v>
      </c>
      <c r="R332" t="s">
        <v>550</v>
      </c>
    </row>
    <row r="333" spans="1:18" x14ac:dyDescent="0.25">
      <c r="A333" s="140" t="s">
        <v>2922</v>
      </c>
      <c r="B333" s="140" t="s">
        <v>2923</v>
      </c>
      <c r="C333" s="140"/>
      <c r="D333" s="140" t="s">
        <v>1904</v>
      </c>
      <c r="E333" s="140"/>
      <c r="F333" s="140"/>
      <c r="G333" s="140"/>
      <c r="H333" s="140"/>
      <c r="I333" s="140" t="s">
        <v>2158</v>
      </c>
      <c r="J333" s="140" t="s">
        <v>2923</v>
      </c>
      <c r="K333" s="140" t="s">
        <v>2924</v>
      </c>
      <c r="L333" s="140"/>
      <c r="M333" s="140" t="s">
        <v>2924</v>
      </c>
      <c r="N333" s="141">
        <v>67</v>
      </c>
      <c r="O333" s="142" t="b">
        <v>0</v>
      </c>
      <c r="P333" s="140" t="s">
        <v>1824</v>
      </c>
      <c r="Q333" t="s">
        <v>1825</v>
      </c>
      <c r="R333" t="s">
        <v>550</v>
      </c>
    </row>
    <row r="334" spans="1:18" x14ac:dyDescent="0.25">
      <c r="A334" s="140" t="s">
        <v>2925</v>
      </c>
      <c r="B334" s="140" t="s">
        <v>2926</v>
      </c>
      <c r="C334" s="140"/>
      <c r="D334" s="140" t="s">
        <v>1904</v>
      </c>
      <c r="E334" s="140"/>
      <c r="F334" s="140"/>
      <c r="G334" s="140"/>
      <c r="H334" s="140"/>
      <c r="I334" s="140" t="s">
        <v>2158</v>
      </c>
      <c r="J334" s="140" t="s">
        <v>2926</v>
      </c>
      <c r="K334" s="140"/>
      <c r="L334" s="140"/>
      <c r="M334" s="140" t="s">
        <v>2927</v>
      </c>
      <c r="N334" s="141">
        <v>67</v>
      </c>
      <c r="O334" s="142" t="b">
        <v>0</v>
      </c>
      <c r="P334" s="140" t="s">
        <v>1824</v>
      </c>
      <c r="Q334" t="s">
        <v>1825</v>
      </c>
      <c r="R334" t="s">
        <v>550</v>
      </c>
    </row>
    <row r="335" spans="1:18" x14ac:dyDescent="0.25">
      <c r="A335" s="140" t="s">
        <v>2928</v>
      </c>
      <c r="B335" s="140" t="s">
        <v>2929</v>
      </c>
      <c r="C335" s="140"/>
      <c r="D335" s="140" t="s">
        <v>1904</v>
      </c>
      <c r="E335" s="140"/>
      <c r="F335" s="140"/>
      <c r="G335" s="140"/>
      <c r="H335" s="140"/>
      <c r="I335" s="140" t="s">
        <v>2158</v>
      </c>
      <c r="J335" s="140" t="s">
        <v>2929</v>
      </c>
      <c r="K335" s="140"/>
      <c r="L335" s="140"/>
      <c r="M335" s="140" t="s">
        <v>2930</v>
      </c>
      <c r="N335" s="141">
        <v>67</v>
      </c>
      <c r="O335" s="142" t="b">
        <v>0</v>
      </c>
      <c r="P335" s="140" t="s">
        <v>1824</v>
      </c>
      <c r="Q335" t="s">
        <v>1825</v>
      </c>
      <c r="R335" t="s">
        <v>550</v>
      </c>
    </row>
    <row r="336" spans="1:18" x14ac:dyDescent="0.25">
      <c r="A336" s="140" t="s">
        <v>2931</v>
      </c>
      <c r="B336" s="140" t="s">
        <v>2932</v>
      </c>
      <c r="C336" s="140"/>
      <c r="D336" s="140" t="s">
        <v>1904</v>
      </c>
      <c r="E336" s="140"/>
      <c r="F336" s="140"/>
      <c r="G336" s="140"/>
      <c r="H336" s="140"/>
      <c r="I336" s="140" t="s">
        <v>2158</v>
      </c>
      <c r="J336" s="140" t="s">
        <v>2932</v>
      </c>
      <c r="K336" s="140"/>
      <c r="L336" s="140"/>
      <c r="M336" s="140" t="s">
        <v>2933</v>
      </c>
      <c r="N336" s="141">
        <v>67</v>
      </c>
      <c r="O336" s="142" t="b">
        <v>0</v>
      </c>
      <c r="P336" s="140" t="s">
        <v>1824</v>
      </c>
      <c r="Q336" t="s">
        <v>1825</v>
      </c>
      <c r="R336" t="s">
        <v>550</v>
      </c>
    </row>
    <row r="337" spans="1:18" x14ac:dyDescent="0.25">
      <c r="A337" s="140" t="s">
        <v>2934</v>
      </c>
      <c r="B337" s="140" t="s">
        <v>2935</v>
      </c>
      <c r="C337" s="140"/>
      <c r="D337" s="140" t="s">
        <v>1904</v>
      </c>
      <c r="E337" s="140"/>
      <c r="F337" s="140"/>
      <c r="G337" s="140"/>
      <c r="H337" s="140"/>
      <c r="I337" s="140" t="s">
        <v>2158</v>
      </c>
      <c r="J337" s="140" t="s">
        <v>2935</v>
      </c>
      <c r="K337" s="140"/>
      <c r="L337" s="140"/>
      <c r="M337" s="140" t="s">
        <v>2936</v>
      </c>
      <c r="N337" s="141">
        <v>67</v>
      </c>
      <c r="O337" s="142" t="b">
        <v>0</v>
      </c>
      <c r="P337" s="140" t="s">
        <v>1824</v>
      </c>
      <c r="Q337" t="s">
        <v>1825</v>
      </c>
      <c r="R337" t="s">
        <v>550</v>
      </c>
    </row>
    <row r="338" spans="1:18" x14ac:dyDescent="0.25">
      <c r="A338" s="140" t="s">
        <v>2937</v>
      </c>
      <c r="B338" s="140" t="s">
        <v>2938</v>
      </c>
      <c r="C338" s="140"/>
      <c r="D338" s="140" t="s">
        <v>1838</v>
      </c>
      <c r="E338" s="140"/>
      <c r="F338" s="140"/>
      <c r="G338" s="140"/>
      <c r="H338" s="140"/>
      <c r="I338" s="140" t="s">
        <v>2158</v>
      </c>
      <c r="J338" s="140" t="s">
        <v>2938</v>
      </c>
      <c r="K338" s="140" t="s">
        <v>2939</v>
      </c>
      <c r="L338" s="140"/>
      <c r="M338" s="140" t="s">
        <v>2939</v>
      </c>
      <c r="N338" s="141">
        <v>67</v>
      </c>
      <c r="O338" s="142" t="b">
        <v>0</v>
      </c>
      <c r="P338" s="140" t="s">
        <v>1824</v>
      </c>
      <c r="Q338" t="s">
        <v>1825</v>
      </c>
      <c r="R338" t="s">
        <v>550</v>
      </c>
    </row>
    <row r="339" spans="1:18" x14ac:dyDescent="0.25">
      <c r="A339" s="140" t="s">
        <v>2940</v>
      </c>
      <c r="B339" s="140" t="s">
        <v>2941</v>
      </c>
      <c r="C339" s="140"/>
      <c r="D339" s="140" t="s">
        <v>1838</v>
      </c>
      <c r="E339" s="140"/>
      <c r="F339" s="140"/>
      <c r="G339" s="140"/>
      <c r="H339" s="140"/>
      <c r="I339" s="140" t="s">
        <v>2158</v>
      </c>
      <c r="J339" s="140" t="s">
        <v>2941</v>
      </c>
      <c r="K339" s="140" t="s">
        <v>2942</v>
      </c>
      <c r="L339" s="140"/>
      <c r="M339" s="140" t="s">
        <v>2943</v>
      </c>
      <c r="N339" s="141">
        <v>67</v>
      </c>
      <c r="O339" s="142" t="b">
        <v>0</v>
      </c>
      <c r="P339" s="140" t="s">
        <v>1824</v>
      </c>
      <c r="Q339" t="s">
        <v>1825</v>
      </c>
      <c r="R339" t="s">
        <v>550</v>
      </c>
    </row>
    <row r="340" spans="1:18" x14ac:dyDescent="0.25">
      <c r="A340" s="140" t="s">
        <v>2944</v>
      </c>
      <c r="B340" s="140" t="s">
        <v>2945</v>
      </c>
      <c r="C340" s="140"/>
      <c r="D340" s="140" t="s">
        <v>1838</v>
      </c>
      <c r="E340" s="140"/>
      <c r="F340" s="140"/>
      <c r="G340" s="140"/>
      <c r="H340" s="140"/>
      <c r="I340" s="140" t="s">
        <v>2158</v>
      </c>
      <c r="J340" s="140" t="s">
        <v>2945</v>
      </c>
      <c r="K340" s="140" t="s">
        <v>2946</v>
      </c>
      <c r="L340" s="140"/>
      <c r="M340" s="140" t="s">
        <v>2947</v>
      </c>
      <c r="N340" s="141">
        <v>67</v>
      </c>
      <c r="O340" s="142" t="b">
        <v>0</v>
      </c>
      <c r="P340" s="140" t="s">
        <v>1824</v>
      </c>
      <c r="Q340" t="s">
        <v>1825</v>
      </c>
      <c r="R340" t="s">
        <v>550</v>
      </c>
    </row>
    <row r="341" spans="1:18" x14ac:dyDescent="0.25">
      <c r="A341" s="140" t="s">
        <v>2948</v>
      </c>
      <c r="B341" s="140" t="s">
        <v>2949</v>
      </c>
      <c r="C341" s="140"/>
      <c r="D341" s="140" t="s">
        <v>2169</v>
      </c>
      <c r="E341" s="140"/>
      <c r="F341" s="140"/>
      <c r="G341" s="140"/>
      <c r="H341" s="140"/>
      <c r="I341" s="140" t="s">
        <v>2158</v>
      </c>
      <c r="J341" s="140" t="s">
        <v>2949</v>
      </c>
      <c r="K341" s="140"/>
      <c r="L341" s="140"/>
      <c r="M341" s="140" t="s">
        <v>2950</v>
      </c>
      <c r="N341" s="141">
        <v>67</v>
      </c>
      <c r="O341" s="142" t="b">
        <v>0</v>
      </c>
      <c r="P341" s="140" t="s">
        <v>1824</v>
      </c>
      <c r="Q341" t="s">
        <v>1825</v>
      </c>
      <c r="R341" t="s">
        <v>550</v>
      </c>
    </row>
    <row r="342" spans="1:18" x14ac:dyDescent="0.25">
      <c r="A342" s="140" t="s">
        <v>2951</v>
      </c>
      <c r="B342" s="140" t="s">
        <v>2952</v>
      </c>
      <c r="C342" s="140"/>
      <c r="D342" s="140" t="s">
        <v>2169</v>
      </c>
      <c r="E342" s="140"/>
      <c r="F342" s="140"/>
      <c r="G342" s="140"/>
      <c r="H342" s="140"/>
      <c r="I342" s="140" t="s">
        <v>2158</v>
      </c>
      <c r="J342" s="140" t="s">
        <v>2952</v>
      </c>
      <c r="K342" s="140"/>
      <c r="L342" s="140"/>
      <c r="M342" s="140" t="s">
        <v>2953</v>
      </c>
      <c r="N342" s="141">
        <v>67</v>
      </c>
      <c r="O342" s="142" t="b">
        <v>0</v>
      </c>
      <c r="P342" s="140" t="s">
        <v>1824</v>
      </c>
      <c r="Q342" t="s">
        <v>1825</v>
      </c>
      <c r="R342" t="s">
        <v>550</v>
      </c>
    </row>
    <row r="343" spans="1:18" x14ac:dyDescent="0.25">
      <c r="A343" s="140" t="s">
        <v>2954</v>
      </c>
      <c r="B343" s="140" t="s">
        <v>2955</v>
      </c>
      <c r="C343" s="140"/>
      <c r="D343" s="140" t="s">
        <v>2169</v>
      </c>
      <c r="E343" s="140"/>
      <c r="F343" s="140"/>
      <c r="G343" s="140"/>
      <c r="H343" s="140"/>
      <c r="I343" s="140" t="s">
        <v>2158</v>
      </c>
      <c r="J343" s="140" t="s">
        <v>2955</v>
      </c>
      <c r="K343" s="140"/>
      <c r="L343" s="140"/>
      <c r="M343" s="140" t="s">
        <v>2956</v>
      </c>
      <c r="N343" s="141">
        <v>67</v>
      </c>
      <c r="O343" s="142" t="b">
        <v>0</v>
      </c>
      <c r="P343" s="140" t="s">
        <v>1824</v>
      </c>
      <c r="Q343" t="s">
        <v>1825</v>
      </c>
      <c r="R343" t="s">
        <v>550</v>
      </c>
    </row>
    <row r="344" spans="1:18" x14ac:dyDescent="0.25">
      <c r="A344" s="140" t="s">
        <v>2957</v>
      </c>
      <c r="B344" s="140" t="s">
        <v>2958</v>
      </c>
      <c r="C344" s="140"/>
      <c r="D344" s="140" t="s">
        <v>2169</v>
      </c>
      <c r="E344" s="140"/>
      <c r="F344" s="140"/>
      <c r="G344" s="140"/>
      <c r="H344" s="140"/>
      <c r="I344" s="140" t="s">
        <v>2158</v>
      </c>
      <c r="J344" s="140" t="s">
        <v>2958</v>
      </c>
      <c r="K344" s="140"/>
      <c r="L344" s="140"/>
      <c r="M344" s="140" t="s">
        <v>2959</v>
      </c>
      <c r="N344" s="141">
        <v>67</v>
      </c>
      <c r="O344" s="142" t="b">
        <v>0</v>
      </c>
      <c r="P344" s="140" t="s">
        <v>1824</v>
      </c>
      <c r="Q344" t="s">
        <v>1825</v>
      </c>
      <c r="R344" t="s">
        <v>550</v>
      </c>
    </row>
    <row r="345" spans="1:18" x14ac:dyDescent="0.25">
      <c r="A345" s="140" t="s">
        <v>2960</v>
      </c>
      <c r="B345" s="140" t="s">
        <v>2961</v>
      </c>
      <c r="C345" s="140"/>
      <c r="D345" s="140" t="s">
        <v>1820</v>
      </c>
      <c r="E345" s="140"/>
      <c r="F345" s="140"/>
      <c r="G345" s="140" t="s">
        <v>1784</v>
      </c>
      <c r="H345" s="140" t="s">
        <v>1785</v>
      </c>
      <c r="I345" s="140" t="s">
        <v>1854</v>
      </c>
      <c r="J345" s="140" t="s">
        <v>1819</v>
      </c>
      <c r="K345" s="140"/>
      <c r="L345" s="140" t="s">
        <v>2962</v>
      </c>
      <c r="M345" s="140" t="s">
        <v>2963</v>
      </c>
      <c r="N345" s="141"/>
      <c r="O345" s="142" t="b">
        <v>0</v>
      </c>
      <c r="P345" s="140" t="s">
        <v>1824</v>
      </c>
      <c r="Q345" t="s">
        <v>1825</v>
      </c>
      <c r="R345" t="s">
        <v>2960</v>
      </c>
    </row>
    <row r="346" spans="1:18" x14ac:dyDescent="0.25">
      <c r="A346" s="140" t="s">
        <v>555</v>
      </c>
      <c r="B346" s="140" t="s">
        <v>556</v>
      </c>
      <c r="C346" s="140" t="s">
        <v>1819</v>
      </c>
      <c r="D346" s="140" t="s">
        <v>1820</v>
      </c>
      <c r="E346" s="140" t="s">
        <v>2736</v>
      </c>
      <c r="F346" s="140"/>
      <c r="G346" s="140"/>
      <c r="H346" s="140"/>
      <c r="I346" s="140" t="s">
        <v>1854</v>
      </c>
      <c r="J346" s="140"/>
      <c r="K346" s="140" t="s">
        <v>2964</v>
      </c>
      <c r="L346" s="140" t="s">
        <v>2965</v>
      </c>
      <c r="M346" s="140" t="s">
        <v>2964</v>
      </c>
      <c r="N346" s="141">
        <v>60</v>
      </c>
      <c r="O346" s="142" t="b">
        <v>0</v>
      </c>
      <c r="P346" s="140" t="s">
        <v>1824</v>
      </c>
      <c r="Q346" t="s">
        <v>1825</v>
      </c>
      <c r="R346" t="s">
        <v>555</v>
      </c>
    </row>
    <row r="347" spans="1:18" x14ac:dyDescent="0.25">
      <c r="A347" s="140" t="s">
        <v>2966</v>
      </c>
      <c r="B347" s="140" t="s">
        <v>2967</v>
      </c>
      <c r="C347" s="140" t="s">
        <v>1819</v>
      </c>
      <c r="D347" s="140" t="s">
        <v>1820</v>
      </c>
      <c r="E347" s="140" t="s">
        <v>1940</v>
      </c>
      <c r="F347" s="140"/>
      <c r="G347" s="140" t="s">
        <v>1786</v>
      </c>
      <c r="H347" s="140" t="s">
        <v>1787</v>
      </c>
      <c r="I347" s="140" t="s">
        <v>2968</v>
      </c>
      <c r="J347" s="140" t="s">
        <v>2967</v>
      </c>
      <c r="K347" s="140" t="s">
        <v>2969</v>
      </c>
      <c r="L347" s="140" t="s">
        <v>1819</v>
      </c>
      <c r="M347" s="140" t="s">
        <v>2969</v>
      </c>
      <c r="N347" s="141">
        <v>60</v>
      </c>
      <c r="O347" s="142" t="b">
        <v>0</v>
      </c>
      <c r="P347" s="140" t="s">
        <v>1824</v>
      </c>
      <c r="Q347" t="s">
        <v>1825</v>
      </c>
      <c r="R347" t="s">
        <v>555</v>
      </c>
    </row>
    <row r="348" spans="1:18" x14ac:dyDescent="0.25">
      <c r="A348" s="140" t="s">
        <v>2970</v>
      </c>
      <c r="B348" s="140" t="s">
        <v>2971</v>
      </c>
      <c r="C348" s="140" t="s">
        <v>1819</v>
      </c>
      <c r="D348" s="140" t="s">
        <v>1820</v>
      </c>
      <c r="E348" s="140" t="s">
        <v>1834</v>
      </c>
      <c r="F348" s="140"/>
      <c r="G348" s="140" t="s">
        <v>1784</v>
      </c>
      <c r="H348" s="140" t="s">
        <v>1785</v>
      </c>
      <c r="I348" s="140" t="s">
        <v>2968</v>
      </c>
      <c r="J348" s="140" t="s">
        <v>2971</v>
      </c>
      <c r="K348" s="140" t="s">
        <v>2972</v>
      </c>
      <c r="L348" s="140" t="s">
        <v>1819</v>
      </c>
      <c r="M348" s="140" t="s">
        <v>2973</v>
      </c>
      <c r="N348" s="141">
        <v>60</v>
      </c>
      <c r="O348" s="142" t="b">
        <v>0</v>
      </c>
      <c r="P348" s="140" t="s">
        <v>1824</v>
      </c>
      <c r="Q348" t="s">
        <v>1825</v>
      </c>
      <c r="R348" t="s">
        <v>555</v>
      </c>
    </row>
    <row r="349" spans="1:18" x14ac:dyDescent="0.25">
      <c r="A349" s="140" t="s">
        <v>2974</v>
      </c>
      <c r="B349" s="140" t="s">
        <v>2975</v>
      </c>
      <c r="C349" s="140" t="s">
        <v>1819</v>
      </c>
      <c r="D349" s="140" t="s">
        <v>1820</v>
      </c>
      <c r="E349" s="140" t="s">
        <v>2088</v>
      </c>
      <c r="F349" s="140"/>
      <c r="G349" s="140" t="s">
        <v>1784</v>
      </c>
      <c r="H349" s="140" t="s">
        <v>1785</v>
      </c>
      <c r="I349" s="140" t="s">
        <v>2968</v>
      </c>
      <c r="J349" s="140" t="s">
        <v>2975</v>
      </c>
      <c r="K349" s="140" t="s">
        <v>2976</v>
      </c>
      <c r="L349" s="140" t="s">
        <v>1819</v>
      </c>
      <c r="M349" s="140" t="s">
        <v>2977</v>
      </c>
      <c r="N349" s="141">
        <v>60</v>
      </c>
      <c r="O349" s="142" t="b">
        <v>0</v>
      </c>
      <c r="P349" s="140" t="s">
        <v>1824</v>
      </c>
      <c r="Q349" t="s">
        <v>1825</v>
      </c>
      <c r="R349" t="s">
        <v>555</v>
      </c>
    </row>
    <row r="350" spans="1:18" x14ac:dyDescent="0.25">
      <c r="A350" s="140" t="s">
        <v>2978</v>
      </c>
      <c r="B350" s="140" t="s">
        <v>2979</v>
      </c>
      <c r="C350" s="140" t="s">
        <v>1819</v>
      </c>
      <c r="D350" s="140" t="s">
        <v>1820</v>
      </c>
      <c r="E350" s="140" t="s">
        <v>1834</v>
      </c>
      <c r="F350" s="140"/>
      <c r="G350" s="140" t="s">
        <v>1784</v>
      </c>
      <c r="H350" s="140" t="s">
        <v>1785</v>
      </c>
      <c r="I350" s="140" t="s">
        <v>2968</v>
      </c>
      <c r="J350" s="140" t="s">
        <v>2979</v>
      </c>
      <c r="K350" s="140" t="s">
        <v>2980</v>
      </c>
      <c r="L350" s="140" t="s">
        <v>1819</v>
      </c>
      <c r="M350" s="140" t="s">
        <v>2980</v>
      </c>
      <c r="N350" s="141">
        <v>60</v>
      </c>
      <c r="O350" s="142" t="b">
        <v>0</v>
      </c>
      <c r="P350" s="140" t="s">
        <v>1824</v>
      </c>
      <c r="Q350" t="s">
        <v>1825</v>
      </c>
      <c r="R350" t="s">
        <v>555</v>
      </c>
    </row>
    <row r="351" spans="1:18" x14ac:dyDescent="0.25">
      <c r="A351" s="140" t="s">
        <v>2981</v>
      </c>
      <c r="B351" s="140" t="s">
        <v>2982</v>
      </c>
      <c r="C351" s="140" t="s">
        <v>1819</v>
      </c>
      <c r="D351" s="140" t="s">
        <v>1820</v>
      </c>
      <c r="E351" s="140" t="s">
        <v>1957</v>
      </c>
      <c r="F351" s="140"/>
      <c r="G351" s="140" t="s">
        <v>1786</v>
      </c>
      <c r="H351" s="140" t="s">
        <v>1787</v>
      </c>
      <c r="I351" s="140" t="s">
        <v>2968</v>
      </c>
      <c r="J351" s="140" t="s">
        <v>2982</v>
      </c>
      <c r="K351" s="140" t="s">
        <v>2983</v>
      </c>
      <c r="L351" s="140" t="s">
        <v>1819</v>
      </c>
      <c r="M351" s="140" t="s">
        <v>2984</v>
      </c>
      <c r="N351" s="141">
        <v>60</v>
      </c>
      <c r="O351" s="142" t="b">
        <v>0</v>
      </c>
      <c r="P351" s="140" t="s">
        <v>1824</v>
      </c>
      <c r="Q351" t="s">
        <v>1825</v>
      </c>
      <c r="R351" t="s">
        <v>555</v>
      </c>
    </row>
    <row r="352" spans="1:18" x14ac:dyDescent="0.25">
      <c r="A352" s="140" t="s">
        <v>2985</v>
      </c>
      <c r="B352" s="140" t="s">
        <v>2986</v>
      </c>
      <c r="C352" s="140" t="s">
        <v>1819</v>
      </c>
      <c r="D352" s="140" t="s">
        <v>1820</v>
      </c>
      <c r="E352" s="140" t="s">
        <v>2088</v>
      </c>
      <c r="F352" s="140"/>
      <c r="G352" s="140" t="s">
        <v>1786</v>
      </c>
      <c r="H352" s="140" t="s">
        <v>1787</v>
      </c>
      <c r="I352" s="140" t="s">
        <v>2968</v>
      </c>
      <c r="J352" s="140" t="s">
        <v>2986</v>
      </c>
      <c r="K352" s="140" t="s">
        <v>2987</v>
      </c>
      <c r="L352" s="140" t="s">
        <v>1819</v>
      </c>
      <c r="M352" s="140" t="s">
        <v>2988</v>
      </c>
      <c r="N352" s="141">
        <v>60</v>
      </c>
      <c r="O352" s="142" t="b">
        <v>0</v>
      </c>
      <c r="P352" s="140" t="s">
        <v>1824</v>
      </c>
      <c r="Q352" t="s">
        <v>1825</v>
      </c>
      <c r="R352" t="s">
        <v>555</v>
      </c>
    </row>
    <row r="353" spans="1:18" x14ac:dyDescent="0.25">
      <c r="A353" s="140" t="s">
        <v>2989</v>
      </c>
      <c r="B353" s="140" t="s">
        <v>2990</v>
      </c>
      <c r="C353" s="140" t="s">
        <v>1819</v>
      </c>
      <c r="D353" s="140" t="s">
        <v>1820</v>
      </c>
      <c r="E353" s="140" t="s">
        <v>1932</v>
      </c>
      <c r="F353" s="140"/>
      <c r="G353" s="140" t="s">
        <v>1786</v>
      </c>
      <c r="H353" s="140" t="s">
        <v>1787</v>
      </c>
      <c r="I353" s="140" t="s">
        <v>2968</v>
      </c>
      <c r="J353" s="140" t="s">
        <v>2990</v>
      </c>
      <c r="K353" s="140" t="s">
        <v>2991</v>
      </c>
      <c r="L353" s="140" t="s">
        <v>1819</v>
      </c>
      <c r="M353" s="140" t="s">
        <v>2992</v>
      </c>
      <c r="N353" s="141">
        <v>60</v>
      </c>
      <c r="O353" s="142" t="b">
        <v>0</v>
      </c>
      <c r="P353" s="140" t="s">
        <v>1824</v>
      </c>
      <c r="Q353" t="s">
        <v>1825</v>
      </c>
      <c r="R353" t="s">
        <v>555</v>
      </c>
    </row>
    <row r="354" spans="1:18" x14ac:dyDescent="0.25">
      <c r="A354" s="140" t="s">
        <v>2993</v>
      </c>
      <c r="B354" s="140" t="s">
        <v>2994</v>
      </c>
      <c r="C354" s="140" t="s">
        <v>1819</v>
      </c>
      <c r="D354" s="140" t="s">
        <v>1820</v>
      </c>
      <c r="E354" s="140" t="s">
        <v>1932</v>
      </c>
      <c r="F354" s="140"/>
      <c r="G354" s="140" t="s">
        <v>1786</v>
      </c>
      <c r="H354" s="140" t="s">
        <v>1787</v>
      </c>
      <c r="I354" s="140" t="s">
        <v>2968</v>
      </c>
      <c r="J354" s="140" t="s">
        <v>2994</v>
      </c>
      <c r="K354" s="140" t="s">
        <v>2995</v>
      </c>
      <c r="L354" s="140" t="s">
        <v>1819</v>
      </c>
      <c r="M354" s="140" t="s">
        <v>2996</v>
      </c>
      <c r="N354" s="141">
        <v>60</v>
      </c>
      <c r="O354" s="142" t="b">
        <v>0</v>
      </c>
      <c r="P354" s="140" t="s">
        <v>1824</v>
      </c>
      <c r="Q354" t="s">
        <v>1825</v>
      </c>
      <c r="R354" t="s">
        <v>555</v>
      </c>
    </row>
    <row r="355" spans="1:18" x14ac:dyDescent="0.25">
      <c r="A355" s="140" t="s">
        <v>2997</v>
      </c>
      <c r="B355" s="140" t="s">
        <v>2998</v>
      </c>
      <c r="C355" s="140" t="s">
        <v>1819</v>
      </c>
      <c r="D355" s="140" t="s">
        <v>1820</v>
      </c>
      <c r="E355" s="140" t="s">
        <v>1932</v>
      </c>
      <c r="F355" s="140"/>
      <c r="G355" s="140" t="s">
        <v>1786</v>
      </c>
      <c r="H355" s="140" t="s">
        <v>1787</v>
      </c>
      <c r="I355" s="140" t="s">
        <v>2968</v>
      </c>
      <c r="J355" s="140" t="s">
        <v>2998</v>
      </c>
      <c r="K355" s="140" t="s">
        <v>2999</v>
      </c>
      <c r="L355" s="140" t="s">
        <v>1819</v>
      </c>
      <c r="M355" s="140" t="s">
        <v>3000</v>
      </c>
      <c r="N355" s="141">
        <v>60</v>
      </c>
      <c r="O355" s="142" t="b">
        <v>0</v>
      </c>
      <c r="P355" s="140" t="s">
        <v>1824</v>
      </c>
      <c r="Q355" t="s">
        <v>1825</v>
      </c>
      <c r="R355" t="s">
        <v>555</v>
      </c>
    </row>
    <row r="356" spans="1:18" x14ac:dyDescent="0.25">
      <c r="A356" s="140" t="s">
        <v>3001</v>
      </c>
      <c r="B356" s="140" t="s">
        <v>3002</v>
      </c>
      <c r="C356" s="140" t="s">
        <v>1819</v>
      </c>
      <c r="D356" s="140" t="s">
        <v>1820</v>
      </c>
      <c r="E356" s="140" t="s">
        <v>1888</v>
      </c>
      <c r="F356" s="140"/>
      <c r="G356" s="140" t="s">
        <v>1784</v>
      </c>
      <c r="H356" s="140" t="s">
        <v>1785</v>
      </c>
      <c r="I356" s="140" t="s">
        <v>2968</v>
      </c>
      <c r="J356" s="140" t="s">
        <v>3002</v>
      </c>
      <c r="K356" s="140" t="s">
        <v>3003</v>
      </c>
      <c r="L356" s="140" t="s">
        <v>1819</v>
      </c>
      <c r="M356" s="140" t="s">
        <v>3003</v>
      </c>
      <c r="N356" s="141">
        <v>60</v>
      </c>
      <c r="O356" s="142" t="b">
        <v>0</v>
      </c>
      <c r="P356" s="140" t="s">
        <v>1824</v>
      </c>
      <c r="Q356" t="s">
        <v>1825</v>
      </c>
      <c r="R356" t="s">
        <v>555</v>
      </c>
    </row>
    <row r="357" spans="1:18" x14ac:dyDescent="0.25">
      <c r="A357" s="140" t="s">
        <v>3004</v>
      </c>
      <c r="B357" s="140" t="s">
        <v>3005</v>
      </c>
      <c r="C357" s="140" t="s">
        <v>1819</v>
      </c>
      <c r="D357" s="140" t="s">
        <v>1820</v>
      </c>
      <c r="E357" s="140" t="s">
        <v>1888</v>
      </c>
      <c r="F357" s="140"/>
      <c r="G357" s="140" t="s">
        <v>1784</v>
      </c>
      <c r="H357" s="140" t="s">
        <v>1785</v>
      </c>
      <c r="I357" s="140" t="s">
        <v>2968</v>
      </c>
      <c r="J357" s="140" t="s">
        <v>3005</v>
      </c>
      <c r="K357" s="140" t="s">
        <v>3006</v>
      </c>
      <c r="L357" s="140" t="s">
        <v>1819</v>
      </c>
      <c r="M357" s="140" t="s">
        <v>3006</v>
      </c>
      <c r="N357" s="141">
        <v>60</v>
      </c>
      <c r="O357" s="142" t="b">
        <v>0</v>
      </c>
      <c r="P357" s="140" t="s">
        <v>1824</v>
      </c>
      <c r="Q357" t="s">
        <v>1825</v>
      </c>
      <c r="R357" t="s">
        <v>555</v>
      </c>
    </row>
    <row r="358" spans="1:18" x14ac:dyDescent="0.25">
      <c r="A358" s="140" t="s">
        <v>3007</v>
      </c>
      <c r="B358" s="140" t="s">
        <v>3008</v>
      </c>
      <c r="C358" s="140" t="s">
        <v>1819</v>
      </c>
      <c r="D358" s="140" t="s">
        <v>1820</v>
      </c>
      <c r="E358" s="140" t="s">
        <v>1957</v>
      </c>
      <c r="F358" s="140"/>
      <c r="G358" s="140" t="s">
        <v>1786</v>
      </c>
      <c r="H358" s="140" t="s">
        <v>1787</v>
      </c>
      <c r="I358" s="140" t="s">
        <v>2968</v>
      </c>
      <c r="J358" s="140" t="s">
        <v>3008</v>
      </c>
      <c r="K358" s="140" t="s">
        <v>3009</v>
      </c>
      <c r="L358" s="140" t="s">
        <v>1819</v>
      </c>
      <c r="M358" s="140" t="s">
        <v>3009</v>
      </c>
      <c r="N358" s="141">
        <v>60</v>
      </c>
      <c r="O358" s="142" t="b">
        <v>0</v>
      </c>
      <c r="P358" s="140" t="s">
        <v>1824</v>
      </c>
      <c r="Q358" t="s">
        <v>1825</v>
      </c>
      <c r="R358" t="s">
        <v>555</v>
      </c>
    </row>
    <row r="359" spans="1:18" x14ac:dyDescent="0.25">
      <c r="A359" s="140" t="s">
        <v>3010</v>
      </c>
      <c r="B359" s="140" t="s">
        <v>3011</v>
      </c>
      <c r="C359" s="140"/>
      <c r="D359" s="140" t="s">
        <v>1820</v>
      </c>
      <c r="E359" s="140"/>
      <c r="F359" s="140"/>
      <c r="G359" s="140"/>
      <c r="H359" s="140"/>
      <c r="I359" s="140" t="s">
        <v>1854</v>
      </c>
      <c r="J359" s="140"/>
      <c r="K359" s="140"/>
      <c r="L359" s="140" t="s">
        <v>3012</v>
      </c>
      <c r="M359" s="140" t="s">
        <v>3013</v>
      </c>
      <c r="N359" s="141">
        <v>60</v>
      </c>
      <c r="O359" s="142" t="b">
        <v>0</v>
      </c>
      <c r="P359" s="140" t="s">
        <v>1824</v>
      </c>
      <c r="Q359" t="s">
        <v>1825</v>
      </c>
      <c r="R359" t="s">
        <v>3010</v>
      </c>
    </row>
    <row r="360" spans="1:18" x14ac:dyDescent="0.25">
      <c r="A360" s="140" t="s">
        <v>3014</v>
      </c>
      <c r="B360" s="140" t="s">
        <v>3015</v>
      </c>
      <c r="C360" s="140"/>
      <c r="D360" s="140" t="s">
        <v>1820</v>
      </c>
      <c r="E360" s="140"/>
      <c r="F360" s="140"/>
      <c r="G360" s="140"/>
      <c r="H360" s="140"/>
      <c r="I360" s="140" t="s">
        <v>1854</v>
      </c>
      <c r="J360" s="140"/>
      <c r="K360" s="140"/>
      <c r="L360" s="140" t="s">
        <v>3016</v>
      </c>
      <c r="M360" s="140" t="s">
        <v>3017</v>
      </c>
      <c r="N360" s="141"/>
      <c r="O360" s="142" t="b">
        <v>0</v>
      </c>
      <c r="P360" s="140" t="s">
        <v>1824</v>
      </c>
      <c r="Q360" t="s">
        <v>1825</v>
      </c>
      <c r="R360" t="s">
        <v>3014</v>
      </c>
    </row>
    <row r="361" spans="1:18" x14ac:dyDescent="0.25">
      <c r="A361" s="140" t="s">
        <v>3018</v>
      </c>
      <c r="B361" s="140" t="s">
        <v>3019</v>
      </c>
      <c r="C361" s="140"/>
      <c r="D361" s="140" t="s">
        <v>2078</v>
      </c>
      <c r="E361" s="140"/>
      <c r="F361" s="140"/>
      <c r="G361" s="140"/>
      <c r="H361" s="140"/>
      <c r="I361" s="140" t="s">
        <v>3020</v>
      </c>
      <c r="J361" s="140"/>
      <c r="K361" s="140"/>
      <c r="L361" s="140" t="s">
        <v>3021</v>
      </c>
      <c r="M361" s="140" t="s">
        <v>3022</v>
      </c>
      <c r="N361" s="141">
        <v>57</v>
      </c>
      <c r="O361" s="142" t="b">
        <v>0</v>
      </c>
      <c r="P361" s="140" t="s">
        <v>1824</v>
      </c>
      <c r="Q361" t="s">
        <v>1825</v>
      </c>
      <c r="R361" t="s">
        <v>557</v>
      </c>
    </row>
    <row r="362" spans="1:18" x14ac:dyDescent="0.25">
      <c r="A362" s="140" t="s">
        <v>718</v>
      </c>
      <c r="B362" s="140" t="s">
        <v>719</v>
      </c>
      <c r="C362" s="140"/>
      <c r="D362" s="140" t="s">
        <v>2149</v>
      </c>
      <c r="E362" s="140"/>
      <c r="F362" s="140"/>
      <c r="G362" s="140"/>
      <c r="H362" s="140"/>
      <c r="I362" s="140" t="s">
        <v>3023</v>
      </c>
      <c r="J362" s="140"/>
      <c r="K362" s="140"/>
      <c r="L362" s="140" t="s">
        <v>3024</v>
      </c>
      <c r="M362" s="140" t="s">
        <v>3025</v>
      </c>
      <c r="N362" s="141">
        <v>57</v>
      </c>
      <c r="O362" s="142" t="b">
        <v>0</v>
      </c>
      <c r="P362" s="140" t="s">
        <v>1824</v>
      </c>
      <c r="Q362" t="s">
        <v>1825</v>
      </c>
      <c r="R362" t="s">
        <v>557</v>
      </c>
    </row>
    <row r="363" spans="1:18" x14ac:dyDescent="0.25">
      <c r="A363" s="140" t="s">
        <v>3026</v>
      </c>
      <c r="B363" s="140" t="s">
        <v>3027</v>
      </c>
      <c r="C363" s="140"/>
      <c r="D363" s="140" t="s">
        <v>3028</v>
      </c>
      <c r="E363" s="140"/>
      <c r="F363" s="140"/>
      <c r="G363" s="140"/>
      <c r="H363" s="140"/>
      <c r="I363" s="140" t="s">
        <v>3020</v>
      </c>
      <c r="J363" s="140"/>
      <c r="K363" s="140"/>
      <c r="L363" s="140" t="s">
        <v>3029</v>
      </c>
      <c r="M363" s="140" t="s">
        <v>3030</v>
      </c>
      <c r="N363" s="141">
        <v>57</v>
      </c>
      <c r="O363" s="142" t="b">
        <v>0</v>
      </c>
      <c r="P363" s="140" t="s">
        <v>1824</v>
      </c>
      <c r="Q363" t="s">
        <v>1825</v>
      </c>
      <c r="R363" t="s">
        <v>557</v>
      </c>
    </row>
    <row r="364" spans="1:18" x14ac:dyDescent="0.25">
      <c r="A364" s="140" t="s">
        <v>3031</v>
      </c>
      <c r="B364" s="140" t="s">
        <v>3032</v>
      </c>
      <c r="C364" s="140"/>
      <c r="D364" s="140" t="s">
        <v>3033</v>
      </c>
      <c r="E364" s="140"/>
      <c r="F364" s="140"/>
      <c r="G364" s="140"/>
      <c r="H364" s="140"/>
      <c r="I364" s="140" t="s">
        <v>3020</v>
      </c>
      <c r="J364" s="140"/>
      <c r="K364" s="140"/>
      <c r="L364" s="140" t="s">
        <v>3034</v>
      </c>
      <c r="M364" s="140" t="s">
        <v>3035</v>
      </c>
      <c r="N364" s="141">
        <v>57</v>
      </c>
      <c r="O364" s="142" t="b">
        <v>0</v>
      </c>
      <c r="P364" s="140" t="s">
        <v>1824</v>
      </c>
      <c r="Q364" t="s">
        <v>1825</v>
      </c>
      <c r="R364" t="s">
        <v>557</v>
      </c>
    </row>
    <row r="365" spans="1:18" x14ac:dyDescent="0.25">
      <c r="A365" s="140" t="s">
        <v>3036</v>
      </c>
      <c r="B365" s="140" t="s">
        <v>3037</v>
      </c>
      <c r="C365" s="140"/>
      <c r="D365" s="140" t="s">
        <v>1904</v>
      </c>
      <c r="E365" s="140"/>
      <c r="F365" s="140" t="s">
        <v>3038</v>
      </c>
      <c r="G365" s="140"/>
      <c r="H365" s="140"/>
      <c r="I365" s="140" t="s">
        <v>3039</v>
      </c>
      <c r="J365" s="140" t="s">
        <v>3040</v>
      </c>
      <c r="K365" s="140" t="s">
        <v>3041</v>
      </c>
      <c r="L365" s="140" t="s">
        <v>3042</v>
      </c>
      <c r="M365" s="140" t="s">
        <v>3041</v>
      </c>
      <c r="N365" s="141">
        <v>57</v>
      </c>
      <c r="O365" s="142" t="b">
        <v>0</v>
      </c>
      <c r="P365" s="140" t="s">
        <v>1824</v>
      </c>
      <c r="Q365" t="s">
        <v>1825</v>
      </c>
      <c r="R365" t="s">
        <v>557</v>
      </c>
    </row>
    <row r="366" spans="1:18" x14ac:dyDescent="0.25">
      <c r="A366" s="140" t="s">
        <v>3043</v>
      </c>
      <c r="B366" s="140" t="s">
        <v>3044</v>
      </c>
      <c r="C366" s="140" t="s">
        <v>3045</v>
      </c>
      <c r="D366" s="140" t="s">
        <v>3046</v>
      </c>
      <c r="E366" s="140"/>
      <c r="F366" s="140"/>
      <c r="G366" s="140"/>
      <c r="H366" s="140"/>
      <c r="I366" s="140" t="s">
        <v>3047</v>
      </c>
      <c r="J366" s="140" t="s">
        <v>3044</v>
      </c>
      <c r="K366" s="140" t="s">
        <v>3048</v>
      </c>
      <c r="L366" s="140" t="s">
        <v>1819</v>
      </c>
      <c r="M366" s="140" t="s">
        <v>3048</v>
      </c>
      <c r="N366" s="141">
        <v>57</v>
      </c>
      <c r="O366" s="142" t="b">
        <v>0</v>
      </c>
      <c r="P366" s="140" t="s">
        <v>1824</v>
      </c>
      <c r="Q366" t="s">
        <v>1825</v>
      </c>
      <c r="R366" t="s">
        <v>557</v>
      </c>
    </row>
    <row r="367" spans="1:18" x14ac:dyDescent="0.25">
      <c r="A367" s="140" t="s">
        <v>3049</v>
      </c>
      <c r="B367" s="140" t="s">
        <v>3050</v>
      </c>
      <c r="C367" s="140"/>
      <c r="D367" s="140" t="s">
        <v>3046</v>
      </c>
      <c r="E367" s="140" t="s">
        <v>3051</v>
      </c>
      <c r="F367" s="140"/>
      <c r="G367" s="140" t="s">
        <v>3052</v>
      </c>
      <c r="H367" s="140" t="s">
        <v>3053</v>
      </c>
      <c r="I367" s="140" t="s">
        <v>3054</v>
      </c>
      <c r="J367" s="140" t="s">
        <v>3050</v>
      </c>
      <c r="K367" s="140" t="s">
        <v>3055</v>
      </c>
      <c r="L367" s="140" t="s">
        <v>1819</v>
      </c>
      <c r="M367" s="140" t="s">
        <v>3055</v>
      </c>
      <c r="N367" s="141">
        <v>57</v>
      </c>
      <c r="O367" s="142" t="b">
        <v>0</v>
      </c>
      <c r="P367" s="140" t="s">
        <v>1824</v>
      </c>
      <c r="Q367" t="s">
        <v>1825</v>
      </c>
      <c r="R367" t="s">
        <v>557</v>
      </c>
    </row>
    <row r="368" spans="1:18" x14ac:dyDescent="0.25">
      <c r="A368" s="140" t="s">
        <v>3056</v>
      </c>
      <c r="B368" s="140" t="s">
        <v>3057</v>
      </c>
      <c r="C368" s="140"/>
      <c r="D368" s="140" t="s">
        <v>3058</v>
      </c>
      <c r="E368" s="140"/>
      <c r="F368" s="140"/>
      <c r="G368" s="140"/>
      <c r="H368" s="140"/>
      <c r="I368" s="140" t="s">
        <v>3059</v>
      </c>
      <c r="J368" s="140" t="s">
        <v>3057</v>
      </c>
      <c r="K368" s="140" t="s">
        <v>3060</v>
      </c>
      <c r="L368" s="140"/>
      <c r="M368" s="140" t="s">
        <v>3060</v>
      </c>
      <c r="N368" s="141">
        <v>57</v>
      </c>
      <c r="O368" s="142" t="b">
        <v>0</v>
      </c>
      <c r="P368" s="140" t="s">
        <v>1824</v>
      </c>
      <c r="Q368" t="s">
        <v>1825</v>
      </c>
      <c r="R368" t="s">
        <v>557</v>
      </c>
    </row>
    <row r="369" spans="1:18" x14ac:dyDescent="0.25">
      <c r="A369" s="140" t="s">
        <v>3061</v>
      </c>
      <c r="B369" s="140" t="s">
        <v>3062</v>
      </c>
      <c r="C369" s="140" t="s">
        <v>3045</v>
      </c>
      <c r="D369" s="140" t="s">
        <v>3046</v>
      </c>
      <c r="E369" s="140"/>
      <c r="F369" s="140"/>
      <c r="G369" s="140"/>
      <c r="H369" s="140"/>
      <c r="I369" s="140" t="s">
        <v>3047</v>
      </c>
      <c r="J369" s="140" t="s">
        <v>3062</v>
      </c>
      <c r="K369" s="140" t="s">
        <v>3063</v>
      </c>
      <c r="L369" s="140" t="s">
        <v>1819</v>
      </c>
      <c r="M369" s="140" t="s">
        <v>3064</v>
      </c>
      <c r="N369" s="141">
        <v>57</v>
      </c>
      <c r="O369" s="142" t="b">
        <v>0</v>
      </c>
      <c r="P369" s="140" t="s">
        <v>1824</v>
      </c>
      <c r="Q369" t="s">
        <v>1825</v>
      </c>
      <c r="R369" t="s">
        <v>557</v>
      </c>
    </row>
    <row r="370" spans="1:18" x14ac:dyDescent="0.25">
      <c r="A370" s="140" t="s">
        <v>3065</v>
      </c>
      <c r="B370" s="140" t="s">
        <v>3066</v>
      </c>
      <c r="C370" s="140" t="s">
        <v>3045</v>
      </c>
      <c r="D370" s="140" t="s">
        <v>3046</v>
      </c>
      <c r="E370" s="140"/>
      <c r="F370" s="140"/>
      <c r="G370" s="140"/>
      <c r="H370" s="140"/>
      <c r="I370" s="140" t="s">
        <v>3047</v>
      </c>
      <c r="J370" s="140" t="s">
        <v>3066</v>
      </c>
      <c r="K370" s="140" t="s">
        <v>3067</v>
      </c>
      <c r="L370" s="140" t="s">
        <v>1819</v>
      </c>
      <c r="M370" s="140" t="s">
        <v>3068</v>
      </c>
      <c r="N370" s="141">
        <v>57</v>
      </c>
      <c r="O370" s="142" t="b">
        <v>0</v>
      </c>
      <c r="P370" s="140" t="s">
        <v>1824</v>
      </c>
      <c r="Q370" t="s">
        <v>1825</v>
      </c>
      <c r="R370" t="s">
        <v>557</v>
      </c>
    </row>
    <row r="371" spans="1:18" x14ac:dyDescent="0.25">
      <c r="A371" s="140" t="s">
        <v>3069</v>
      </c>
      <c r="B371" s="140" t="s">
        <v>3070</v>
      </c>
      <c r="C371" s="140" t="s">
        <v>3045</v>
      </c>
      <c r="D371" s="140" t="s">
        <v>3046</v>
      </c>
      <c r="E371" s="140"/>
      <c r="F371" s="140"/>
      <c r="G371" s="140"/>
      <c r="H371" s="140"/>
      <c r="I371" s="140" t="s">
        <v>3047</v>
      </c>
      <c r="J371" s="140" t="s">
        <v>3070</v>
      </c>
      <c r="K371" s="140" t="s">
        <v>3071</v>
      </c>
      <c r="L371" s="140" t="s">
        <v>1819</v>
      </c>
      <c r="M371" s="140" t="s">
        <v>3071</v>
      </c>
      <c r="N371" s="141">
        <v>57</v>
      </c>
      <c r="O371" s="142" t="b">
        <v>0</v>
      </c>
      <c r="P371" s="140" t="s">
        <v>1824</v>
      </c>
      <c r="Q371" t="s">
        <v>1825</v>
      </c>
      <c r="R371" t="s">
        <v>557</v>
      </c>
    </row>
    <row r="372" spans="1:18" x14ac:dyDescent="0.25">
      <c r="A372" s="140" t="s">
        <v>3072</v>
      </c>
      <c r="B372" s="140" t="s">
        <v>3073</v>
      </c>
      <c r="C372" s="140" t="s">
        <v>1819</v>
      </c>
      <c r="D372" s="140" t="s">
        <v>1820</v>
      </c>
      <c r="E372" s="140" t="s">
        <v>1957</v>
      </c>
      <c r="F372" s="140"/>
      <c r="G372" s="140" t="s">
        <v>1788</v>
      </c>
      <c r="H372" s="140" t="s">
        <v>1789</v>
      </c>
      <c r="I372" s="140" t="s">
        <v>3074</v>
      </c>
      <c r="J372" s="140" t="s">
        <v>3075</v>
      </c>
      <c r="K372" s="140" t="s">
        <v>3076</v>
      </c>
      <c r="L372" s="140"/>
      <c r="M372" s="140" t="s">
        <v>3076</v>
      </c>
      <c r="N372" s="141">
        <v>57</v>
      </c>
      <c r="O372" s="142" t="b">
        <v>0</v>
      </c>
      <c r="P372" s="140" t="s">
        <v>3077</v>
      </c>
      <c r="Q372" t="s">
        <v>1825</v>
      </c>
      <c r="R372" t="s">
        <v>557</v>
      </c>
    </row>
    <row r="373" spans="1:18" x14ac:dyDescent="0.25">
      <c r="A373" s="140" t="s">
        <v>3078</v>
      </c>
      <c r="B373" s="140" t="s">
        <v>3079</v>
      </c>
      <c r="C373" s="140" t="s">
        <v>1819</v>
      </c>
      <c r="D373" s="140" t="s">
        <v>1820</v>
      </c>
      <c r="E373" s="140"/>
      <c r="F373" s="140"/>
      <c r="G373" s="140" t="s">
        <v>70</v>
      </c>
      <c r="H373" s="140" t="s">
        <v>1781</v>
      </c>
      <c r="I373" s="140" t="s">
        <v>3074</v>
      </c>
      <c r="J373" s="140" t="s">
        <v>3080</v>
      </c>
      <c r="K373" s="140" t="s">
        <v>3081</v>
      </c>
      <c r="L373" s="140"/>
      <c r="M373" s="140" t="s">
        <v>3081</v>
      </c>
      <c r="N373" s="141">
        <v>57</v>
      </c>
      <c r="O373" s="142" t="b">
        <v>0</v>
      </c>
      <c r="P373" s="140" t="s">
        <v>3077</v>
      </c>
      <c r="Q373" t="s">
        <v>1825</v>
      </c>
      <c r="R373" t="s">
        <v>557</v>
      </c>
    </row>
    <row r="374" spans="1:18" x14ac:dyDescent="0.25">
      <c r="A374" s="140" t="s">
        <v>3082</v>
      </c>
      <c r="B374" s="140" t="s">
        <v>3083</v>
      </c>
      <c r="C374" s="140" t="s">
        <v>1819</v>
      </c>
      <c r="D374" s="140" t="s">
        <v>1820</v>
      </c>
      <c r="E374" s="140"/>
      <c r="F374" s="140"/>
      <c r="G374" s="140" t="s">
        <v>1788</v>
      </c>
      <c r="H374" s="140" t="s">
        <v>1789</v>
      </c>
      <c r="I374" s="140" t="s">
        <v>3074</v>
      </c>
      <c r="J374" s="140" t="s">
        <v>3084</v>
      </c>
      <c r="K374" s="140" t="s">
        <v>3085</v>
      </c>
      <c r="L374" s="140"/>
      <c r="M374" s="140" t="s">
        <v>3085</v>
      </c>
      <c r="N374" s="141">
        <v>57</v>
      </c>
      <c r="O374" s="142" t="b">
        <v>0</v>
      </c>
      <c r="P374" s="140" t="s">
        <v>3077</v>
      </c>
      <c r="Q374" t="s">
        <v>1825</v>
      </c>
      <c r="R374" t="s">
        <v>557</v>
      </c>
    </row>
    <row r="375" spans="1:18" x14ac:dyDescent="0.25">
      <c r="A375" s="140" t="s">
        <v>3086</v>
      </c>
      <c r="B375" s="140" t="s">
        <v>3087</v>
      </c>
      <c r="C375" s="140" t="s">
        <v>1819</v>
      </c>
      <c r="D375" s="140" t="s">
        <v>1820</v>
      </c>
      <c r="E375" s="140"/>
      <c r="F375" s="140"/>
      <c r="G375" s="140" t="s">
        <v>70</v>
      </c>
      <c r="H375" s="140" t="s">
        <v>1781</v>
      </c>
      <c r="I375" s="140" t="s">
        <v>3074</v>
      </c>
      <c r="J375" s="140" t="s">
        <v>3088</v>
      </c>
      <c r="K375" s="140" t="s">
        <v>3089</v>
      </c>
      <c r="L375" s="140"/>
      <c r="M375" s="140" t="s">
        <v>3089</v>
      </c>
      <c r="N375" s="141">
        <v>57</v>
      </c>
      <c r="O375" s="142" t="b">
        <v>0</v>
      </c>
      <c r="P375" s="140" t="s">
        <v>3077</v>
      </c>
      <c r="Q375" t="s">
        <v>1825</v>
      </c>
      <c r="R375" t="s">
        <v>557</v>
      </c>
    </row>
    <row r="376" spans="1:18" x14ac:dyDescent="0.25">
      <c r="A376" s="140" t="s">
        <v>3090</v>
      </c>
      <c r="B376" s="140" t="s">
        <v>3091</v>
      </c>
      <c r="C376" s="140" t="s">
        <v>1819</v>
      </c>
      <c r="D376" s="140" t="s">
        <v>1820</v>
      </c>
      <c r="E376" s="140" t="s">
        <v>1957</v>
      </c>
      <c r="F376" s="140"/>
      <c r="G376" s="140" t="s">
        <v>1788</v>
      </c>
      <c r="H376" s="140" t="s">
        <v>1789</v>
      </c>
      <c r="I376" s="140" t="s">
        <v>3074</v>
      </c>
      <c r="J376" s="140" t="s">
        <v>3092</v>
      </c>
      <c r="K376" s="140" t="s">
        <v>3093</v>
      </c>
      <c r="L376" s="140"/>
      <c r="M376" s="140" t="s">
        <v>3093</v>
      </c>
      <c r="N376" s="141">
        <v>57</v>
      </c>
      <c r="O376" s="142" t="b">
        <v>0</v>
      </c>
      <c r="P376" s="140" t="s">
        <v>3077</v>
      </c>
      <c r="Q376" t="s">
        <v>1825</v>
      </c>
      <c r="R376" t="s">
        <v>557</v>
      </c>
    </row>
    <row r="377" spans="1:18" x14ac:dyDescent="0.25">
      <c r="A377" s="140" t="s">
        <v>3094</v>
      </c>
      <c r="B377" s="140" t="s">
        <v>3095</v>
      </c>
      <c r="C377" s="140" t="s">
        <v>1819</v>
      </c>
      <c r="D377" s="140" t="s">
        <v>1820</v>
      </c>
      <c r="E377" s="140"/>
      <c r="F377" s="140"/>
      <c r="G377" s="140" t="s">
        <v>70</v>
      </c>
      <c r="H377" s="140" t="s">
        <v>1781</v>
      </c>
      <c r="I377" s="140" t="s">
        <v>3074</v>
      </c>
      <c r="J377" s="140" t="s">
        <v>3096</v>
      </c>
      <c r="K377" s="140" t="s">
        <v>3097</v>
      </c>
      <c r="L377" s="140"/>
      <c r="M377" s="140" t="s">
        <v>3097</v>
      </c>
      <c r="N377" s="141">
        <v>57</v>
      </c>
      <c r="O377" s="142" t="b">
        <v>0</v>
      </c>
      <c r="P377" s="140" t="s">
        <v>3077</v>
      </c>
      <c r="Q377" t="s">
        <v>1825</v>
      </c>
      <c r="R377" t="s">
        <v>557</v>
      </c>
    </row>
    <row r="378" spans="1:18" x14ac:dyDescent="0.25">
      <c r="A378" s="140" t="s">
        <v>3098</v>
      </c>
      <c r="B378" s="140" t="s">
        <v>3099</v>
      </c>
      <c r="C378" s="140" t="s">
        <v>1819</v>
      </c>
      <c r="D378" s="140" t="s">
        <v>1820</v>
      </c>
      <c r="E378" s="140"/>
      <c r="F378" s="140"/>
      <c r="G378" s="140" t="s">
        <v>70</v>
      </c>
      <c r="H378" s="140" t="s">
        <v>1781</v>
      </c>
      <c r="I378" s="140" t="s">
        <v>3074</v>
      </c>
      <c r="J378" s="140" t="s">
        <v>3100</v>
      </c>
      <c r="K378" s="140" t="s">
        <v>3101</v>
      </c>
      <c r="L378" s="140"/>
      <c r="M378" s="140" t="s">
        <v>3101</v>
      </c>
      <c r="N378" s="141">
        <v>57</v>
      </c>
      <c r="O378" s="142" t="b">
        <v>0</v>
      </c>
      <c r="P378" s="140" t="s">
        <v>3077</v>
      </c>
      <c r="Q378" t="s">
        <v>1825</v>
      </c>
      <c r="R378" t="s">
        <v>557</v>
      </c>
    </row>
    <row r="379" spans="1:18" x14ac:dyDescent="0.25">
      <c r="A379" s="140" t="s">
        <v>3102</v>
      </c>
      <c r="B379" s="140" t="s">
        <v>3103</v>
      </c>
      <c r="C379" s="140" t="s">
        <v>1819</v>
      </c>
      <c r="D379" s="140" t="s">
        <v>1820</v>
      </c>
      <c r="E379" s="140"/>
      <c r="F379" s="140"/>
      <c r="G379" s="140" t="s">
        <v>70</v>
      </c>
      <c r="H379" s="140" t="s">
        <v>1781</v>
      </c>
      <c r="I379" s="140" t="s">
        <v>3074</v>
      </c>
      <c r="J379" s="140" t="s">
        <v>3104</v>
      </c>
      <c r="K379" s="140" t="s">
        <v>3105</v>
      </c>
      <c r="L379" s="140"/>
      <c r="M379" s="140" t="s">
        <v>3105</v>
      </c>
      <c r="N379" s="141">
        <v>57</v>
      </c>
      <c r="O379" s="142" t="b">
        <v>0</v>
      </c>
      <c r="P379" s="140" t="s">
        <v>3077</v>
      </c>
      <c r="Q379" t="s">
        <v>1825</v>
      </c>
      <c r="R379" t="s">
        <v>557</v>
      </c>
    </row>
    <row r="380" spans="1:18" x14ac:dyDescent="0.25">
      <c r="A380" s="140" t="s">
        <v>3106</v>
      </c>
      <c r="B380" s="140" t="s">
        <v>3107</v>
      </c>
      <c r="C380" s="140" t="s">
        <v>1819</v>
      </c>
      <c r="D380" s="140" t="s">
        <v>1820</v>
      </c>
      <c r="E380" s="140" t="s">
        <v>2088</v>
      </c>
      <c r="F380" s="140"/>
      <c r="G380" s="140" t="s">
        <v>70</v>
      </c>
      <c r="H380" s="140" t="s">
        <v>1781</v>
      </c>
      <c r="I380" s="140" t="s">
        <v>3074</v>
      </c>
      <c r="J380" s="140" t="s">
        <v>3108</v>
      </c>
      <c r="K380" s="140" t="s">
        <v>3109</v>
      </c>
      <c r="L380" s="140"/>
      <c r="M380" s="140" t="s">
        <v>3109</v>
      </c>
      <c r="N380" s="141">
        <v>57</v>
      </c>
      <c r="O380" s="142" t="b">
        <v>0</v>
      </c>
      <c r="P380" s="140" t="s">
        <v>3077</v>
      </c>
      <c r="Q380" t="s">
        <v>1825</v>
      </c>
      <c r="R380" t="s">
        <v>557</v>
      </c>
    </row>
    <row r="381" spans="1:18" x14ac:dyDescent="0.25">
      <c r="A381" s="140" t="s">
        <v>3110</v>
      </c>
      <c r="B381" s="140" t="s">
        <v>3111</v>
      </c>
      <c r="C381" s="140" t="s">
        <v>1819</v>
      </c>
      <c r="D381" s="140" t="s">
        <v>1820</v>
      </c>
      <c r="E381" s="140"/>
      <c r="F381" s="140"/>
      <c r="G381" s="140" t="s">
        <v>70</v>
      </c>
      <c r="H381" s="140" t="s">
        <v>1781</v>
      </c>
      <c r="I381" s="140" t="s">
        <v>3074</v>
      </c>
      <c r="J381" s="140" t="s">
        <v>3112</v>
      </c>
      <c r="K381" s="140" t="s">
        <v>3113</v>
      </c>
      <c r="L381" s="140"/>
      <c r="M381" s="140" t="s">
        <v>3113</v>
      </c>
      <c r="N381" s="141">
        <v>57</v>
      </c>
      <c r="O381" s="142" t="b">
        <v>0</v>
      </c>
      <c r="P381" s="140" t="s">
        <v>3077</v>
      </c>
      <c r="Q381" t="s">
        <v>1825</v>
      </c>
      <c r="R381" t="s">
        <v>557</v>
      </c>
    </row>
    <row r="382" spans="1:18" x14ac:dyDescent="0.25">
      <c r="A382" s="140" t="s">
        <v>3114</v>
      </c>
      <c r="B382" s="140" t="s">
        <v>3115</v>
      </c>
      <c r="C382" s="140" t="s">
        <v>1819</v>
      </c>
      <c r="D382" s="140" t="s">
        <v>1820</v>
      </c>
      <c r="E382" s="140" t="s">
        <v>2088</v>
      </c>
      <c r="F382" s="140"/>
      <c r="G382" s="140" t="s">
        <v>70</v>
      </c>
      <c r="H382" s="140" t="s">
        <v>1781</v>
      </c>
      <c r="I382" s="140" t="s">
        <v>3074</v>
      </c>
      <c r="J382" s="140" t="s">
        <v>3116</v>
      </c>
      <c r="K382" s="140" t="s">
        <v>3117</v>
      </c>
      <c r="L382" s="140"/>
      <c r="M382" s="140" t="s">
        <v>3117</v>
      </c>
      <c r="N382" s="141">
        <v>57</v>
      </c>
      <c r="O382" s="142" t="b">
        <v>0</v>
      </c>
      <c r="P382" s="140" t="s">
        <v>3077</v>
      </c>
      <c r="Q382" t="s">
        <v>1825</v>
      </c>
      <c r="R382" t="s">
        <v>557</v>
      </c>
    </row>
    <row r="383" spans="1:18" x14ac:dyDescent="0.25">
      <c r="A383" s="140" t="s">
        <v>3118</v>
      </c>
      <c r="B383" s="140" t="s">
        <v>3119</v>
      </c>
      <c r="C383" s="140" t="s">
        <v>1819</v>
      </c>
      <c r="D383" s="140" t="s">
        <v>1820</v>
      </c>
      <c r="E383" s="140" t="s">
        <v>2088</v>
      </c>
      <c r="F383" s="140"/>
      <c r="G383" s="140" t="s">
        <v>70</v>
      </c>
      <c r="H383" s="140" t="s">
        <v>1781</v>
      </c>
      <c r="I383" s="140" t="s">
        <v>3074</v>
      </c>
      <c r="J383" s="140" t="s">
        <v>3120</v>
      </c>
      <c r="K383" s="140" t="s">
        <v>3121</v>
      </c>
      <c r="L383" s="140"/>
      <c r="M383" s="140" t="s">
        <v>3121</v>
      </c>
      <c r="N383" s="141">
        <v>57</v>
      </c>
      <c r="O383" s="142" t="b">
        <v>0</v>
      </c>
      <c r="P383" s="140" t="s">
        <v>3077</v>
      </c>
      <c r="Q383" t="s">
        <v>1825</v>
      </c>
      <c r="R383" t="s">
        <v>557</v>
      </c>
    </row>
    <row r="384" spans="1:18" x14ac:dyDescent="0.25">
      <c r="A384" s="140" t="s">
        <v>3122</v>
      </c>
      <c r="B384" s="140" t="s">
        <v>3123</v>
      </c>
      <c r="C384" s="140" t="s">
        <v>1819</v>
      </c>
      <c r="D384" s="140" t="s">
        <v>1820</v>
      </c>
      <c r="E384" s="140"/>
      <c r="F384" s="140"/>
      <c r="G384" s="140" t="s">
        <v>71</v>
      </c>
      <c r="H384" s="140" t="s">
        <v>1779</v>
      </c>
      <c r="I384" s="140" t="s">
        <v>3074</v>
      </c>
      <c r="J384" s="140" t="s">
        <v>3124</v>
      </c>
      <c r="K384" s="140" t="s">
        <v>3125</v>
      </c>
      <c r="L384" s="140"/>
      <c r="M384" s="140" t="s">
        <v>3125</v>
      </c>
      <c r="N384" s="141">
        <v>57</v>
      </c>
      <c r="O384" s="142" t="b">
        <v>0</v>
      </c>
      <c r="P384" s="140" t="s">
        <v>3077</v>
      </c>
      <c r="Q384" t="s">
        <v>1825</v>
      </c>
      <c r="R384" t="s">
        <v>557</v>
      </c>
    </row>
    <row r="385" spans="1:18" x14ac:dyDescent="0.25">
      <c r="A385" s="140" t="s">
        <v>3126</v>
      </c>
      <c r="B385" s="140" t="s">
        <v>3127</v>
      </c>
      <c r="C385" s="140" t="s">
        <v>1819</v>
      </c>
      <c r="D385" s="140" t="s">
        <v>1820</v>
      </c>
      <c r="E385" s="140"/>
      <c r="F385" s="140"/>
      <c r="G385" s="140" t="s">
        <v>70</v>
      </c>
      <c r="H385" s="140" t="s">
        <v>1781</v>
      </c>
      <c r="I385" s="140" t="s">
        <v>3074</v>
      </c>
      <c r="J385" s="140" t="s">
        <v>3128</v>
      </c>
      <c r="K385" s="140" t="s">
        <v>3129</v>
      </c>
      <c r="L385" s="140"/>
      <c r="M385" s="140" t="s">
        <v>3129</v>
      </c>
      <c r="N385" s="141">
        <v>57</v>
      </c>
      <c r="O385" s="142" t="b">
        <v>0</v>
      </c>
      <c r="P385" s="140" t="s">
        <v>3077</v>
      </c>
      <c r="Q385" t="s">
        <v>1825</v>
      </c>
      <c r="R385" t="s">
        <v>557</v>
      </c>
    </row>
    <row r="386" spans="1:18" x14ac:dyDescent="0.25">
      <c r="A386" s="140" t="s">
        <v>3130</v>
      </c>
      <c r="B386" s="140" t="s">
        <v>3131</v>
      </c>
      <c r="C386" s="140" t="s">
        <v>1819</v>
      </c>
      <c r="D386" s="140" t="s">
        <v>1820</v>
      </c>
      <c r="E386" s="140"/>
      <c r="F386" s="140"/>
      <c r="G386" s="140" t="s">
        <v>71</v>
      </c>
      <c r="H386" s="140" t="s">
        <v>1779</v>
      </c>
      <c r="I386" s="140" t="s">
        <v>3074</v>
      </c>
      <c r="J386" s="140" t="s">
        <v>3132</v>
      </c>
      <c r="K386" s="140" t="s">
        <v>3133</v>
      </c>
      <c r="L386" s="140"/>
      <c r="M386" s="140" t="s">
        <v>3133</v>
      </c>
      <c r="N386" s="141">
        <v>57</v>
      </c>
      <c r="O386" s="142" t="b">
        <v>0</v>
      </c>
      <c r="P386" s="140" t="s">
        <v>3077</v>
      </c>
      <c r="Q386" t="s">
        <v>1825</v>
      </c>
      <c r="R386" t="s">
        <v>557</v>
      </c>
    </row>
    <row r="387" spans="1:18" x14ac:dyDescent="0.25">
      <c r="A387" s="140" t="s">
        <v>3134</v>
      </c>
      <c r="B387" s="140" t="s">
        <v>3135</v>
      </c>
      <c r="C387" s="140" t="s">
        <v>1819</v>
      </c>
      <c r="D387" s="140" t="s">
        <v>1820</v>
      </c>
      <c r="E387" s="140" t="s">
        <v>3136</v>
      </c>
      <c r="F387" s="140"/>
      <c r="G387" s="140" t="s">
        <v>1788</v>
      </c>
      <c r="H387" s="140" t="s">
        <v>1789</v>
      </c>
      <c r="I387" s="140" t="s">
        <v>3074</v>
      </c>
      <c r="J387" s="140" t="s">
        <v>3137</v>
      </c>
      <c r="K387" s="140" t="s">
        <v>3138</v>
      </c>
      <c r="L387" s="140"/>
      <c r="M387" s="140" t="s">
        <v>3138</v>
      </c>
      <c r="N387" s="141">
        <v>57</v>
      </c>
      <c r="O387" s="142" t="b">
        <v>0</v>
      </c>
      <c r="P387" s="140" t="s">
        <v>3077</v>
      </c>
      <c r="Q387" t="s">
        <v>1825</v>
      </c>
      <c r="R387" t="s">
        <v>557</v>
      </c>
    </row>
    <row r="388" spans="1:18" x14ac:dyDescent="0.25">
      <c r="A388" s="140" t="s">
        <v>3139</v>
      </c>
      <c r="B388" s="140" t="s">
        <v>3140</v>
      </c>
      <c r="C388" s="140" t="s">
        <v>1819</v>
      </c>
      <c r="D388" s="140" t="s">
        <v>1820</v>
      </c>
      <c r="E388" s="140" t="s">
        <v>1928</v>
      </c>
      <c r="F388" s="140"/>
      <c r="G388" s="140" t="s">
        <v>70</v>
      </c>
      <c r="H388" s="140" t="s">
        <v>1781</v>
      </c>
      <c r="I388" s="140" t="s">
        <v>3074</v>
      </c>
      <c r="J388" s="140" t="s">
        <v>3141</v>
      </c>
      <c r="K388" s="140" t="s">
        <v>3142</v>
      </c>
      <c r="L388" s="140"/>
      <c r="M388" s="140" t="s">
        <v>3142</v>
      </c>
      <c r="N388" s="141">
        <v>57</v>
      </c>
      <c r="O388" s="142" t="b">
        <v>0</v>
      </c>
      <c r="P388" s="140" t="s">
        <v>3077</v>
      </c>
      <c r="Q388" t="s">
        <v>1825</v>
      </c>
      <c r="R388" t="s">
        <v>557</v>
      </c>
    </row>
    <row r="389" spans="1:18" x14ac:dyDescent="0.25">
      <c r="A389" s="140" t="s">
        <v>3143</v>
      </c>
      <c r="B389" s="140" t="s">
        <v>3144</v>
      </c>
      <c r="C389" s="140" t="s">
        <v>1819</v>
      </c>
      <c r="D389" s="140" t="s">
        <v>1820</v>
      </c>
      <c r="E389" s="140"/>
      <c r="F389" s="140"/>
      <c r="G389" s="140" t="s">
        <v>70</v>
      </c>
      <c r="H389" s="140" t="s">
        <v>1781</v>
      </c>
      <c r="I389" s="140" t="s">
        <v>3074</v>
      </c>
      <c r="J389" s="140" t="s">
        <v>3145</v>
      </c>
      <c r="K389" s="140" t="s">
        <v>3146</v>
      </c>
      <c r="L389" s="140"/>
      <c r="M389" s="140" t="s">
        <v>3146</v>
      </c>
      <c r="N389" s="141">
        <v>57</v>
      </c>
      <c r="O389" s="142" t="b">
        <v>0</v>
      </c>
      <c r="P389" s="140" t="s">
        <v>3077</v>
      </c>
      <c r="Q389" t="s">
        <v>1825</v>
      </c>
      <c r="R389" t="s">
        <v>557</v>
      </c>
    </row>
    <row r="390" spans="1:18" x14ac:dyDescent="0.25">
      <c r="A390" s="140" t="s">
        <v>3147</v>
      </c>
      <c r="B390" s="140" t="s">
        <v>3148</v>
      </c>
      <c r="C390" s="140" t="s">
        <v>1819</v>
      </c>
      <c r="D390" s="140" t="s">
        <v>1820</v>
      </c>
      <c r="E390" s="140"/>
      <c r="F390" s="140"/>
      <c r="G390" s="140" t="s">
        <v>70</v>
      </c>
      <c r="H390" s="140" t="s">
        <v>1781</v>
      </c>
      <c r="I390" s="140" t="s">
        <v>3074</v>
      </c>
      <c r="J390" s="140" t="s">
        <v>3149</v>
      </c>
      <c r="K390" s="140" t="s">
        <v>3150</v>
      </c>
      <c r="L390" s="140"/>
      <c r="M390" s="140" t="s">
        <v>3150</v>
      </c>
      <c r="N390" s="141">
        <v>57</v>
      </c>
      <c r="O390" s="142" t="b">
        <v>0</v>
      </c>
      <c r="P390" s="140" t="s">
        <v>3077</v>
      </c>
      <c r="Q390" t="s">
        <v>1825</v>
      </c>
      <c r="R390" t="s">
        <v>557</v>
      </c>
    </row>
    <row r="391" spans="1:18" x14ac:dyDescent="0.25">
      <c r="A391" s="140" t="s">
        <v>3151</v>
      </c>
      <c r="B391" s="140" t="s">
        <v>3152</v>
      </c>
      <c r="C391" s="140" t="s">
        <v>1819</v>
      </c>
      <c r="D391" s="140" t="s">
        <v>1820</v>
      </c>
      <c r="E391" s="140"/>
      <c r="F391" s="140"/>
      <c r="G391" s="140" t="s">
        <v>71</v>
      </c>
      <c r="H391" s="140" t="s">
        <v>1779</v>
      </c>
      <c r="I391" s="140" t="s">
        <v>3074</v>
      </c>
      <c r="J391" s="140" t="s">
        <v>3153</v>
      </c>
      <c r="K391" s="140" t="s">
        <v>3154</v>
      </c>
      <c r="L391" s="140"/>
      <c r="M391" s="140" t="s">
        <v>3154</v>
      </c>
      <c r="N391" s="141">
        <v>57</v>
      </c>
      <c r="O391" s="142" t="b">
        <v>0</v>
      </c>
      <c r="P391" s="140" t="s">
        <v>3077</v>
      </c>
      <c r="Q391" t="s">
        <v>1825</v>
      </c>
      <c r="R391" t="s">
        <v>557</v>
      </c>
    </row>
    <row r="392" spans="1:18" x14ac:dyDescent="0.25">
      <c r="A392" s="140" t="s">
        <v>3155</v>
      </c>
      <c r="B392" s="140" t="s">
        <v>3156</v>
      </c>
      <c r="C392" s="140" t="s">
        <v>1819</v>
      </c>
      <c r="D392" s="140" t="s">
        <v>1820</v>
      </c>
      <c r="E392" s="140"/>
      <c r="F392" s="140"/>
      <c r="G392" s="140" t="s">
        <v>71</v>
      </c>
      <c r="H392" s="140" t="s">
        <v>1779</v>
      </c>
      <c r="I392" s="140" t="s">
        <v>3074</v>
      </c>
      <c r="J392" s="140" t="s">
        <v>3157</v>
      </c>
      <c r="K392" s="140" t="s">
        <v>3158</v>
      </c>
      <c r="L392" s="140"/>
      <c r="M392" s="140" t="s">
        <v>3158</v>
      </c>
      <c r="N392" s="141">
        <v>57</v>
      </c>
      <c r="O392" s="142" t="b">
        <v>0</v>
      </c>
      <c r="P392" s="140" t="s">
        <v>3077</v>
      </c>
      <c r="Q392" t="s">
        <v>1825</v>
      </c>
      <c r="R392" t="s">
        <v>557</v>
      </c>
    </row>
    <row r="393" spans="1:18" x14ac:dyDescent="0.25">
      <c r="A393" s="140" t="s">
        <v>3159</v>
      </c>
      <c r="B393" s="140" t="s">
        <v>3160</v>
      </c>
      <c r="C393" s="140" t="s">
        <v>1819</v>
      </c>
      <c r="D393" s="140" t="s">
        <v>1820</v>
      </c>
      <c r="E393" s="140"/>
      <c r="F393" s="140"/>
      <c r="G393" s="140" t="s">
        <v>1788</v>
      </c>
      <c r="H393" s="140" t="s">
        <v>1789</v>
      </c>
      <c r="I393" s="140" t="s">
        <v>3074</v>
      </c>
      <c r="J393" s="140" t="s">
        <v>3161</v>
      </c>
      <c r="K393" s="140" t="s">
        <v>3162</v>
      </c>
      <c r="L393" s="140"/>
      <c r="M393" s="140" t="s">
        <v>3162</v>
      </c>
      <c r="N393" s="141">
        <v>57</v>
      </c>
      <c r="O393" s="142" t="b">
        <v>0</v>
      </c>
      <c r="P393" s="140" t="s">
        <v>3077</v>
      </c>
      <c r="Q393" t="s">
        <v>1825</v>
      </c>
      <c r="R393" t="s">
        <v>557</v>
      </c>
    </row>
    <row r="394" spans="1:18" x14ac:dyDescent="0.25">
      <c r="A394" s="140" t="s">
        <v>3163</v>
      </c>
      <c r="B394" s="140" t="s">
        <v>3164</v>
      </c>
      <c r="C394" s="140" t="s">
        <v>1819</v>
      </c>
      <c r="D394" s="140" t="s">
        <v>1820</v>
      </c>
      <c r="E394" s="140"/>
      <c r="F394" s="140"/>
      <c r="G394" s="140" t="s">
        <v>70</v>
      </c>
      <c r="H394" s="140" t="s">
        <v>1781</v>
      </c>
      <c r="I394" s="140" t="s">
        <v>3074</v>
      </c>
      <c r="J394" s="140" t="s">
        <v>3165</v>
      </c>
      <c r="K394" s="140" t="s">
        <v>3166</v>
      </c>
      <c r="L394" s="140"/>
      <c r="M394" s="140" t="s">
        <v>3166</v>
      </c>
      <c r="N394" s="141">
        <v>57</v>
      </c>
      <c r="O394" s="142" t="b">
        <v>0</v>
      </c>
      <c r="P394" s="140" t="s">
        <v>3077</v>
      </c>
      <c r="Q394" t="s">
        <v>1825</v>
      </c>
      <c r="R394" t="s">
        <v>557</v>
      </c>
    </row>
    <row r="395" spans="1:18" x14ac:dyDescent="0.25">
      <c r="A395" s="140" t="s">
        <v>3167</v>
      </c>
      <c r="B395" s="140" t="s">
        <v>3168</v>
      </c>
      <c r="C395" s="140" t="s">
        <v>1819</v>
      </c>
      <c r="D395" s="140" t="s">
        <v>1820</v>
      </c>
      <c r="E395" s="140" t="s">
        <v>2074</v>
      </c>
      <c r="F395" s="140"/>
      <c r="G395" s="140" t="s">
        <v>1788</v>
      </c>
      <c r="H395" s="140" t="s">
        <v>1789</v>
      </c>
      <c r="I395" s="140" t="s">
        <v>3074</v>
      </c>
      <c r="J395" s="140" t="s">
        <v>3169</v>
      </c>
      <c r="K395" s="140" t="s">
        <v>3170</v>
      </c>
      <c r="L395" s="140"/>
      <c r="M395" s="140" t="s">
        <v>3170</v>
      </c>
      <c r="N395" s="141">
        <v>57</v>
      </c>
      <c r="O395" s="142" t="b">
        <v>0</v>
      </c>
      <c r="P395" s="140" t="s">
        <v>3077</v>
      </c>
      <c r="Q395" t="s">
        <v>1825</v>
      </c>
      <c r="R395" t="s">
        <v>557</v>
      </c>
    </row>
    <row r="396" spans="1:18" x14ac:dyDescent="0.25">
      <c r="A396" s="140" t="s">
        <v>3171</v>
      </c>
      <c r="B396" s="140" t="s">
        <v>3172</v>
      </c>
      <c r="C396" s="140" t="s">
        <v>1819</v>
      </c>
      <c r="D396" s="140" t="s">
        <v>1820</v>
      </c>
      <c r="E396" s="140"/>
      <c r="F396" s="140"/>
      <c r="G396" s="140" t="s">
        <v>70</v>
      </c>
      <c r="H396" s="140" t="s">
        <v>1781</v>
      </c>
      <c r="I396" s="140" t="s">
        <v>3074</v>
      </c>
      <c r="J396" s="140" t="s">
        <v>3173</v>
      </c>
      <c r="K396" s="140" t="s">
        <v>3174</v>
      </c>
      <c r="L396" s="140"/>
      <c r="M396" s="140" t="s">
        <v>3174</v>
      </c>
      <c r="N396" s="141">
        <v>57</v>
      </c>
      <c r="O396" s="142" t="b">
        <v>0</v>
      </c>
      <c r="P396" s="140" t="s">
        <v>3077</v>
      </c>
      <c r="Q396" t="s">
        <v>1825</v>
      </c>
      <c r="R396" t="s">
        <v>557</v>
      </c>
    </row>
    <row r="397" spans="1:18" x14ac:dyDescent="0.25">
      <c r="A397" s="140" t="s">
        <v>3175</v>
      </c>
      <c r="B397" s="140" t="s">
        <v>3176</v>
      </c>
      <c r="C397" s="140" t="s">
        <v>1819</v>
      </c>
      <c r="D397" s="140" t="s">
        <v>1820</v>
      </c>
      <c r="E397" s="140" t="s">
        <v>1928</v>
      </c>
      <c r="F397" s="140"/>
      <c r="G397" s="140" t="s">
        <v>70</v>
      </c>
      <c r="H397" s="140" t="s">
        <v>1781</v>
      </c>
      <c r="I397" s="140" t="s">
        <v>3074</v>
      </c>
      <c r="J397" s="140" t="s">
        <v>3177</v>
      </c>
      <c r="K397" s="140" t="s">
        <v>3178</v>
      </c>
      <c r="L397" s="140"/>
      <c r="M397" s="140" t="s">
        <v>3178</v>
      </c>
      <c r="N397" s="141">
        <v>57</v>
      </c>
      <c r="O397" s="142" t="b">
        <v>0</v>
      </c>
      <c r="P397" s="140" t="s">
        <v>3077</v>
      </c>
      <c r="Q397" t="s">
        <v>1825</v>
      </c>
      <c r="R397" t="s">
        <v>557</v>
      </c>
    </row>
    <row r="398" spans="1:18" x14ac:dyDescent="0.25">
      <c r="A398" s="140" t="s">
        <v>3179</v>
      </c>
      <c r="B398" s="140" t="s">
        <v>3180</v>
      </c>
      <c r="C398" s="140" t="s">
        <v>1819</v>
      </c>
      <c r="D398" s="140" t="s">
        <v>1820</v>
      </c>
      <c r="E398" s="140"/>
      <c r="F398" s="140"/>
      <c r="G398" s="140" t="s">
        <v>71</v>
      </c>
      <c r="H398" s="140" t="s">
        <v>1779</v>
      </c>
      <c r="I398" s="140" t="s">
        <v>3074</v>
      </c>
      <c r="J398" s="140" t="s">
        <v>3181</v>
      </c>
      <c r="K398" s="140" t="s">
        <v>3182</v>
      </c>
      <c r="L398" s="140"/>
      <c r="M398" s="140" t="s">
        <v>3182</v>
      </c>
      <c r="N398" s="141">
        <v>57</v>
      </c>
      <c r="O398" s="142" t="b">
        <v>0</v>
      </c>
      <c r="P398" s="140" t="s">
        <v>3077</v>
      </c>
      <c r="Q398" t="s">
        <v>1825</v>
      </c>
      <c r="R398" t="s">
        <v>557</v>
      </c>
    </row>
    <row r="399" spans="1:18" x14ac:dyDescent="0.25">
      <c r="A399" s="140" t="s">
        <v>3183</v>
      </c>
      <c r="B399" s="140" t="s">
        <v>3184</v>
      </c>
      <c r="C399" s="140" t="s">
        <v>1819</v>
      </c>
      <c r="D399" s="140" t="s">
        <v>1820</v>
      </c>
      <c r="E399" s="140"/>
      <c r="F399" s="140"/>
      <c r="G399" s="140" t="s">
        <v>70</v>
      </c>
      <c r="H399" s="140" t="s">
        <v>1781</v>
      </c>
      <c r="I399" s="140" t="s">
        <v>3074</v>
      </c>
      <c r="J399" s="140" t="s">
        <v>3185</v>
      </c>
      <c r="K399" s="140" t="s">
        <v>3186</v>
      </c>
      <c r="L399" s="140"/>
      <c r="M399" s="140" t="s">
        <v>3186</v>
      </c>
      <c r="N399" s="141">
        <v>57</v>
      </c>
      <c r="O399" s="142" t="b">
        <v>0</v>
      </c>
      <c r="P399" s="140" t="s">
        <v>3077</v>
      </c>
      <c r="Q399" t="s">
        <v>1825</v>
      </c>
      <c r="R399" t="s">
        <v>557</v>
      </c>
    </row>
    <row r="400" spans="1:18" x14ac:dyDescent="0.25">
      <c r="A400" s="140" t="s">
        <v>3187</v>
      </c>
      <c r="B400" s="140" t="s">
        <v>3188</v>
      </c>
      <c r="C400" s="140" t="s">
        <v>1819</v>
      </c>
      <c r="D400" s="140" t="s">
        <v>1820</v>
      </c>
      <c r="E400" s="140" t="s">
        <v>1957</v>
      </c>
      <c r="F400" s="140"/>
      <c r="G400" s="140" t="s">
        <v>1788</v>
      </c>
      <c r="H400" s="140" t="s">
        <v>1789</v>
      </c>
      <c r="I400" s="140" t="s">
        <v>3074</v>
      </c>
      <c r="J400" s="140" t="s">
        <v>3189</v>
      </c>
      <c r="K400" s="140" t="s">
        <v>3190</v>
      </c>
      <c r="L400" s="140"/>
      <c r="M400" s="140" t="s">
        <v>3190</v>
      </c>
      <c r="N400" s="141">
        <v>57</v>
      </c>
      <c r="O400" s="142" t="b">
        <v>0</v>
      </c>
      <c r="P400" s="140" t="s">
        <v>3077</v>
      </c>
      <c r="Q400" t="s">
        <v>1825</v>
      </c>
      <c r="R400" t="s">
        <v>557</v>
      </c>
    </row>
    <row r="401" spans="1:18" x14ac:dyDescent="0.25">
      <c r="A401" s="140" t="s">
        <v>3191</v>
      </c>
      <c r="B401" s="140" t="s">
        <v>3192</v>
      </c>
      <c r="C401" s="140" t="s">
        <v>1819</v>
      </c>
      <c r="D401" s="140" t="s">
        <v>1820</v>
      </c>
      <c r="E401" s="140" t="s">
        <v>2088</v>
      </c>
      <c r="F401" s="140"/>
      <c r="G401" s="140" t="s">
        <v>70</v>
      </c>
      <c r="H401" s="140" t="s">
        <v>1781</v>
      </c>
      <c r="I401" s="140" t="s">
        <v>3074</v>
      </c>
      <c r="J401" s="140" t="s">
        <v>3193</v>
      </c>
      <c r="K401" s="140" t="s">
        <v>3194</v>
      </c>
      <c r="L401" s="140"/>
      <c r="M401" s="140" t="s">
        <v>3194</v>
      </c>
      <c r="N401" s="141">
        <v>57</v>
      </c>
      <c r="O401" s="142" t="b">
        <v>0</v>
      </c>
      <c r="P401" s="140" t="s">
        <v>3077</v>
      </c>
      <c r="Q401" t="s">
        <v>1825</v>
      </c>
      <c r="R401" t="s">
        <v>557</v>
      </c>
    </row>
    <row r="402" spans="1:18" x14ac:dyDescent="0.25">
      <c r="A402" s="140" t="s">
        <v>3195</v>
      </c>
      <c r="B402" s="140" t="s">
        <v>3196</v>
      </c>
      <c r="C402" s="140" t="s">
        <v>1819</v>
      </c>
      <c r="D402" s="140" t="s">
        <v>1820</v>
      </c>
      <c r="E402" s="140"/>
      <c r="F402" s="140"/>
      <c r="G402" s="140" t="s">
        <v>71</v>
      </c>
      <c r="H402" s="140" t="s">
        <v>1779</v>
      </c>
      <c r="I402" s="140" t="s">
        <v>3074</v>
      </c>
      <c r="J402" s="140" t="s">
        <v>3197</v>
      </c>
      <c r="K402" s="140" t="s">
        <v>3198</v>
      </c>
      <c r="L402" s="140"/>
      <c r="M402" s="140" t="s">
        <v>3198</v>
      </c>
      <c r="N402" s="141">
        <v>57</v>
      </c>
      <c r="O402" s="142" t="b">
        <v>0</v>
      </c>
      <c r="P402" s="140" t="s">
        <v>3077</v>
      </c>
      <c r="Q402" t="s">
        <v>1825</v>
      </c>
      <c r="R402" t="s">
        <v>557</v>
      </c>
    </row>
    <row r="403" spans="1:18" x14ac:dyDescent="0.25">
      <c r="A403" s="140" t="s">
        <v>3199</v>
      </c>
      <c r="B403" s="140" t="s">
        <v>3200</v>
      </c>
      <c r="C403" s="140" t="s">
        <v>1819</v>
      </c>
      <c r="D403" s="140" t="s">
        <v>1820</v>
      </c>
      <c r="E403" s="140" t="s">
        <v>1973</v>
      </c>
      <c r="F403" s="140"/>
      <c r="G403" s="140" t="s">
        <v>71</v>
      </c>
      <c r="H403" s="140" t="s">
        <v>1779</v>
      </c>
      <c r="I403" s="140" t="s">
        <v>3074</v>
      </c>
      <c r="J403" s="140" t="s">
        <v>3201</v>
      </c>
      <c r="K403" s="140" t="s">
        <v>3202</v>
      </c>
      <c r="L403" s="140"/>
      <c r="M403" s="140" t="s">
        <v>3203</v>
      </c>
      <c r="N403" s="141">
        <v>57</v>
      </c>
      <c r="O403" s="142" t="b">
        <v>0</v>
      </c>
      <c r="P403" s="140" t="s">
        <v>3077</v>
      </c>
      <c r="Q403" t="s">
        <v>1825</v>
      </c>
      <c r="R403" t="s">
        <v>557</v>
      </c>
    </row>
    <row r="404" spans="1:18" x14ac:dyDescent="0.25">
      <c r="A404" s="140" t="s">
        <v>3204</v>
      </c>
      <c r="B404" s="140" t="s">
        <v>3205</v>
      </c>
      <c r="C404" s="140" t="s">
        <v>1819</v>
      </c>
      <c r="D404" s="140" t="s">
        <v>1820</v>
      </c>
      <c r="E404" s="140"/>
      <c r="F404" s="140"/>
      <c r="G404" s="140" t="s">
        <v>70</v>
      </c>
      <c r="H404" s="140" t="s">
        <v>1781</v>
      </c>
      <c r="I404" s="140" t="s">
        <v>3074</v>
      </c>
      <c r="J404" s="140" t="s">
        <v>3206</v>
      </c>
      <c r="K404" s="140" t="s">
        <v>3207</v>
      </c>
      <c r="L404" s="140"/>
      <c r="M404" s="140" t="s">
        <v>3207</v>
      </c>
      <c r="N404" s="141">
        <v>57</v>
      </c>
      <c r="O404" s="142" t="b">
        <v>0</v>
      </c>
      <c r="P404" s="140" t="s">
        <v>3077</v>
      </c>
      <c r="Q404" t="s">
        <v>1825</v>
      </c>
      <c r="R404" t="s">
        <v>557</v>
      </c>
    </row>
    <row r="405" spans="1:18" x14ac:dyDescent="0.25">
      <c r="A405" s="140" t="s">
        <v>3208</v>
      </c>
      <c r="B405" s="140" t="s">
        <v>3209</v>
      </c>
      <c r="C405" s="140" t="s">
        <v>1819</v>
      </c>
      <c r="D405" s="140" t="s">
        <v>1820</v>
      </c>
      <c r="E405" s="140"/>
      <c r="F405" s="140"/>
      <c r="G405" s="140" t="s">
        <v>71</v>
      </c>
      <c r="H405" s="140" t="s">
        <v>1779</v>
      </c>
      <c r="I405" s="140" t="s">
        <v>3074</v>
      </c>
      <c r="J405" s="140" t="s">
        <v>3210</v>
      </c>
      <c r="K405" s="140" t="s">
        <v>3211</v>
      </c>
      <c r="L405" s="140"/>
      <c r="M405" s="140" t="s">
        <v>3211</v>
      </c>
      <c r="N405" s="141">
        <v>57</v>
      </c>
      <c r="O405" s="142" t="b">
        <v>0</v>
      </c>
      <c r="P405" s="140" t="s">
        <v>3077</v>
      </c>
      <c r="Q405" t="s">
        <v>1825</v>
      </c>
      <c r="R405" t="s">
        <v>557</v>
      </c>
    </row>
    <row r="406" spans="1:18" x14ac:dyDescent="0.25">
      <c r="A406" s="140" t="s">
        <v>3212</v>
      </c>
      <c r="B406" s="140" t="s">
        <v>3213</v>
      </c>
      <c r="C406" s="140" t="s">
        <v>1819</v>
      </c>
      <c r="D406" s="140" t="s">
        <v>1820</v>
      </c>
      <c r="E406" s="140"/>
      <c r="F406" s="140"/>
      <c r="G406" s="140" t="s">
        <v>1788</v>
      </c>
      <c r="H406" s="140" t="s">
        <v>1789</v>
      </c>
      <c r="I406" s="140" t="s">
        <v>3074</v>
      </c>
      <c r="J406" s="140" t="s">
        <v>3214</v>
      </c>
      <c r="K406" s="140" t="s">
        <v>3215</v>
      </c>
      <c r="L406" s="140"/>
      <c r="M406" s="140" t="s">
        <v>3215</v>
      </c>
      <c r="N406" s="141">
        <v>57</v>
      </c>
      <c r="O406" s="142" t="b">
        <v>0</v>
      </c>
      <c r="P406" s="140" t="s">
        <v>3077</v>
      </c>
      <c r="Q406" t="s">
        <v>1825</v>
      </c>
      <c r="R406" t="s">
        <v>557</v>
      </c>
    </row>
    <row r="407" spans="1:18" x14ac:dyDescent="0.25">
      <c r="A407" s="140" t="s">
        <v>3216</v>
      </c>
      <c r="B407" s="140" t="s">
        <v>3217</v>
      </c>
      <c r="C407" s="140" t="s">
        <v>1819</v>
      </c>
      <c r="D407" s="140" t="s">
        <v>1820</v>
      </c>
      <c r="E407" s="140"/>
      <c r="F407" s="140"/>
      <c r="G407" s="140" t="s">
        <v>70</v>
      </c>
      <c r="H407" s="140" t="s">
        <v>1781</v>
      </c>
      <c r="I407" s="140" t="s">
        <v>3074</v>
      </c>
      <c r="J407" s="140" t="s">
        <v>3218</v>
      </c>
      <c r="K407" s="140" t="s">
        <v>3219</v>
      </c>
      <c r="L407" s="140"/>
      <c r="M407" s="140" t="s">
        <v>3219</v>
      </c>
      <c r="N407" s="141">
        <v>57</v>
      </c>
      <c r="O407" s="142" t="b">
        <v>0</v>
      </c>
      <c r="P407" s="140" t="s">
        <v>3077</v>
      </c>
      <c r="Q407" t="s">
        <v>1825</v>
      </c>
      <c r="R407" t="s">
        <v>557</v>
      </c>
    </row>
    <row r="408" spans="1:18" x14ac:dyDescent="0.25">
      <c r="A408" s="140" t="s">
        <v>720</v>
      </c>
      <c r="B408" s="140" t="s">
        <v>721</v>
      </c>
      <c r="C408" s="140"/>
      <c r="D408" s="140" t="s">
        <v>1820</v>
      </c>
      <c r="E408" s="140"/>
      <c r="F408" s="140"/>
      <c r="G408" s="140"/>
      <c r="H408" s="140"/>
      <c r="I408" s="140" t="s">
        <v>3023</v>
      </c>
      <c r="J408" s="140"/>
      <c r="K408" s="140"/>
      <c r="L408" s="140" t="s">
        <v>3220</v>
      </c>
      <c r="M408" s="140" t="s">
        <v>3076</v>
      </c>
      <c r="N408" s="141">
        <v>57</v>
      </c>
      <c r="O408" s="142" t="b">
        <v>0</v>
      </c>
      <c r="P408" s="140" t="s">
        <v>1824</v>
      </c>
      <c r="Q408" t="s">
        <v>1825</v>
      </c>
      <c r="R408" t="s">
        <v>557</v>
      </c>
    </row>
    <row r="409" spans="1:18" x14ac:dyDescent="0.25">
      <c r="A409" s="140" t="s">
        <v>3221</v>
      </c>
      <c r="B409" s="140" t="s">
        <v>3222</v>
      </c>
      <c r="C409" s="140"/>
      <c r="D409" s="140" t="s">
        <v>3046</v>
      </c>
      <c r="E409" s="140"/>
      <c r="F409" s="140"/>
      <c r="G409" s="140"/>
      <c r="H409" s="140"/>
      <c r="I409" s="140" t="s">
        <v>3059</v>
      </c>
      <c r="J409" s="140" t="s">
        <v>3222</v>
      </c>
      <c r="K409" s="140" t="s">
        <v>3223</v>
      </c>
      <c r="L409" s="140" t="s">
        <v>1819</v>
      </c>
      <c r="M409" s="140" t="s">
        <v>3223</v>
      </c>
      <c r="N409" s="141">
        <v>57</v>
      </c>
      <c r="O409" s="142" t="b">
        <v>0</v>
      </c>
      <c r="P409" s="140" t="s">
        <v>1824</v>
      </c>
      <c r="Q409" t="s">
        <v>1825</v>
      </c>
      <c r="R409" t="s">
        <v>557</v>
      </c>
    </row>
    <row r="410" spans="1:18" x14ac:dyDescent="0.25">
      <c r="A410" s="140" t="s">
        <v>3224</v>
      </c>
      <c r="B410" s="140" t="s">
        <v>3225</v>
      </c>
      <c r="C410" s="140"/>
      <c r="D410" s="140" t="s">
        <v>3058</v>
      </c>
      <c r="E410" s="140"/>
      <c r="F410" s="140"/>
      <c r="G410" s="140"/>
      <c r="H410" s="140"/>
      <c r="I410" s="140" t="s">
        <v>3059</v>
      </c>
      <c r="J410" s="140" t="s">
        <v>3225</v>
      </c>
      <c r="K410" s="140" t="s">
        <v>3226</v>
      </c>
      <c r="L410" s="140" t="s">
        <v>1819</v>
      </c>
      <c r="M410" s="140" t="s">
        <v>3226</v>
      </c>
      <c r="N410" s="141">
        <v>57</v>
      </c>
      <c r="O410" s="142" t="b">
        <v>0</v>
      </c>
      <c r="P410" s="140" t="s">
        <v>1824</v>
      </c>
      <c r="Q410" t="s">
        <v>1825</v>
      </c>
      <c r="R410" t="s">
        <v>557</v>
      </c>
    </row>
    <row r="411" spans="1:18" x14ac:dyDescent="0.25">
      <c r="A411" s="140" t="s">
        <v>730</v>
      </c>
      <c r="B411" s="140" t="s">
        <v>731</v>
      </c>
      <c r="C411" s="140"/>
      <c r="D411" s="140" t="s">
        <v>1904</v>
      </c>
      <c r="E411" s="140"/>
      <c r="F411" s="140"/>
      <c r="G411" s="140"/>
      <c r="H411" s="140"/>
      <c r="I411" s="140" t="s">
        <v>3039</v>
      </c>
      <c r="J411" s="140"/>
      <c r="K411" s="140" t="s">
        <v>3227</v>
      </c>
      <c r="L411" s="140" t="s">
        <v>3228</v>
      </c>
      <c r="M411" s="140" t="s">
        <v>3227</v>
      </c>
      <c r="N411" s="141">
        <v>57</v>
      </c>
      <c r="O411" s="142" t="b">
        <v>0</v>
      </c>
      <c r="P411" s="140" t="s">
        <v>1824</v>
      </c>
      <c r="Q411" t="s">
        <v>1825</v>
      </c>
      <c r="R411" t="s">
        <v>557</v>
      </c>
    </row>
    <row r="412" spans="1:18" x14ac:dyDescent="0.25">
      <c r="A412" s="140" t="s">
        <v>732</v>
      </c>
      <c r="B412" s="140" t="s">
        <v>733</v>
      </c>
      <c r="C412" s="140"/>
      <c r="D412" s="140" t="s">
        <v>1820</v>
      </c>
      <c r="E412" s="140"/>
      <c r="F412" s="140"/>
      <c r="G412" s="140" t="s">
        <v>70</v>
      </c>
      <c r="H412" s="140" t="s">
        <v>1781</v>
      </c>
      <c r="I412" s="140" t="s">
        <v>3229</v>
      </c>
      <c r="J412" s="140"/>
      <c r="K412" s="140" t="s">
        <v>3230</v>
      </c>
      <c r="L412" s="140" t="s">
        <v>3231</v>
      </c>
      <c r="M412" s="140" t="s">
        <v>3230</v>
      </c>
      <c r="N412" s="141">
        <v>57</v>
      </c>
      <c r="O412" s="142" t="b">
        <v>0</v>
      </c>
      <c r="P412" s="140" t="s">
        <v>1824</v>
      </c>
      <c r="Q412" t="s">
        <v>1825</v>
      </c>
      <c r="R412" t="s">
        <v>557</v>
      </c>
    </row>
    <row r="413" spans="1:18" x14ac:dyDescent="0.25">
      <c r="A413" s="140" t="s">
        <v>3232</v>
      </c>
      <c r="B413" s="140" t="s">
        <v>3233</v>
      </c>
      <c r="C413" s="140"/>
      <c r="D413" s="140" t="s">
        <v>1820</v>
      </c>
      <c r="E413" s="140" t="s">
        <v>1928</v>
      </c>
      <c r="F413" s="140"/>
      <c r="G413" s="140" t="s">
        <v>70</v>
      </c>
      <c r="H413" s="140" t="s">
        <v>1781</v>
      </c>
      <c r="I413" s="140" t="s">
        <v>3229</v>
      </c>
      <c r="J413" s="140"/>
      <c r="K413" s="140"/>
      <c r="L413" s="140" t="s">
        <v>3234</v>
      </c>
      <c r="M413" s="140" t="s">
        <v>3235</v>
      </c>
      <c r="N413" s="141">
        <v>57</v>
      </c>
      <c r="O413" s="142" t="b">
        <v>0</v>
      </c>
      <c r="P413" s="140" t="s">
        <v>1824</v>
      </c>
      <c r="Q413" t="s">
        <v>1825</v>
      </c>
      <c r="R413" t="s">
        <v>557</v>
      </c>
    </row>
    <row r="414" spans="1:18" x14ac:dyDescent="0.25">
      <c r="A414" s="140" t="s">
        <v>722</v>
      </c>
      <c r="B414" s="140" t="s">
        <v>723</v>
      </c>
      <c r="C414" s="140"/>
      <c r="D414" s="140" t="s">
        <v>1820</v>
      </c>
      <c r="E414" s="140"/>
      <c r="F414" s="140"/>
      <c r="G414" s="140"/>
      <c r="H414" s="140"/>
      <c r="I414" s="140" t="s">
        <v>3023</v>
      </c>
      <c r="J414" s="140" t="s">
        <v>3236</v>
      </c>
      <c r="K414" s="140" t="s">
        <v>3237</v>
      </c>
      <c r="L414" s="140" t="s">
        <v>3238</v>
      </c>
      <c r="M414" s="140" t="s">
        <v>3239</v>
      </c>
      <c r="N414" s="141">
        <v>57</v>
      </c>
      <c r="O414" s="142" t="b">
        <v>0</v>
      </c>
      <c r="P414" s="140" t="s">
        <v>1824</v>
      </c>
      <c r="Q414" t="s">
        <v>1825</v>
      </c>
      <c r="R414" t="s">
        <v>557</v>
      </c>
    </row>
    <row r="415" spans="1:18" x14ac:dyDescent="0.25">
      <c r="A415" s="140" t="s">
        <v>3240</v>
      </c>
      <c r="B415" s="140" t="s">
        <v>3241</v>
      </c>
      <c r="C415" s="140"/>
      <c r="D415" s="140" t="s">
        <v>1820</v>
      </c>
      <c r="E415" s="140"/>
      <c r="F415" s="140"/>
      <c r="G415" s="140" t="s">
        <v>71</v>
      </c>
      <c r="H415" s="140" t="s">
        <v>1779</v>
      </c>
      <c r="I415" s="140" t="s">
        <v>3023</v>
      </c>
      <c r="J415" s="140" t="s">
        <v>3242</v>
      </c>
      <c r="K415" s="140" t="s">
        <v>3243</v>
      </c>
      <c r="L415" s="140" t="s">
        <v>1819</v>
      </c>
      <c r="M415" s="140" t="s">
        <v>3243</v>
      </c>
      <c r="N415" s="141">
        <v>57</v>
      </c>
      <c r="O415" s="142" t="b">
        <v>0</v>
      </c>
      <c r="P415" s="140" t="s">
        <v>1824</v>
      </c>
      <c r="Q415" t="s">
        <v>1825</v>
      </c>
      <c r="R415" t="s">
        <v>557</v>
      </c>
    </row>
    <row r="416" spans="1:18" x14ac:dyDescent="0.25">
      <c r="A416" s="140" t="s">
        <v>3244</v>
      </c>
      <c r="B416" s="140" t="s">
        <v>3245</v>
      </c>
      <c r="C416" s="140"/>
      <c r="D416" s="140" t="s">
        <v>1820</v>
      </c>
      <c r="E416" s="140"/>
      <c r="F416" s="140"/>
      <c r="G416" s="140" t="s">
        <v>70</v>
      </c>
      <c r="H416" s="140" t="s">
        <v>1781</v>
      </c>
      <c r="I416" s="140" t="s">
        <v>3023</v>
      </c>
      <c r="J416" s="140" t="s">
        <v>3246</v>
      </c>
      <c r="K416" s="140" t="s">
        <v>3247</v>
      </c>
      <c r="L416" s="140" t="s">
        <v>1819</v>
      </c>
      <c r="M416" s="140" t="s">
        <v>3247</v>
      </c>
      <c r="N416" s="141">
        <v>57</v>
      </c>
      <c r="O416" s="142" t="b">
        <v>0</v>
      </c>
      <c r="P416" s="140" t="s">
        <v>1824</v>
      </c>
      <c r="Q416" t="s">
        <v>1825</v>
      </c>
      <c r="R416" t="s">
        <v>557</v>
      </c>
    </row>
    <row r="417" spans="1:18" x14ac:dyDescent="0.25">
      <c r="A417" s="140" t="s">
        <v>3248</v>
      </c>
      <c r="B417" s="140" t="s">
        <v>3249</v>
      </c>
      <c r="C417" s="140"/>
      <c r="D417" s="140" t="s">
        <v>1820</v>
      </c>
      <c r="E417" s="140"/>
      <c r="F417" s="140"/>
      <c r="G417" s="140" t="s">
        <v>70</v>
      </c>
      <c r="H417" s="140" t="s">
        <v>1781</v>
      </c>
      <c r="I417" s="140" t="s">
        <v>3023</v>
      </c>
      <c r="J417" s="140" t="s">
        <v>3250</v>
      </c>
      <c r="K417" s="140" t="s">
        <v>3251</v>
      </c>
      <c r="L417" s="140" t="s">
        <v>1819</v>
      </c>
      <c r="M417" s="140" t="s">
        <v>3252</v>
      </c>
      <c r="N417" s="141">
        <v>57</v>
      </c>
      <c r="O417" s="142" t="b">
        <v>0</v>
      </c>
      <c r="P417" s="140" t="s">
        <v>1824</v>
      </c>
      <c r="Q417" t="s">
        <v>1825</v>
      </c>
      <c r="R417" t="s">
        <v>557</v>
      </c>
    </row>
    <row r="418" spans="1:18" x14ac:dyDescent="0.25">
      <c r="A418" s="140" t="s">
        <v>3253</v>
      </c>
      <c r="B418" s="140" t="s">
        <v>3254</v>
      </c>
      <c r="C418" s="140" t="s">
        <v>1819</v>
      </c>
      <c r="D418" s="140" t="s">
        <v>1820</v>
      </c>
      <c r="E418" s="140"/>
      <c r="F418" s="140"/>
      <c r="G418" s="140" t="s">
        <v>71</v>
      </c>
      <c r="H418" s="140" t="s">
        <v>1779</v>
      </c>
      <c r="I418" s="140" t="s">
        <v>3074</v>
      </c>
      <c r="J418" s="140" t="s">
        <v>3254</v>
      </c>
      <c r="K418" s="140" t="s">
        <v>3255</v>
      </c>
      <c r="L418" s="140"/>
      <c r="M418" s="140" t="s">
        <v>3255</v>
      </c>
      <c r="N418" s="141">
        <v>57</v>
      </c>
      <c r="O418" s="142" t="b">
        <v>0</v>
      </c>
      <c r="P418" s="140" t="s">
        <v>3077</v>
      </c>
      <c r="Q418" t="s">
        <v>1825</v>
      </c>
      <c r="R418" t="s">
        <v>557</v>
      </c>
    </row>
    <row r="419" spans="1:18" x14ac:dyDescent="0.25">
      <c r="A419" s="140" t="s">
        <v>3256</v>
      </c>
      <c r="B419" s="140" t="s">
        <v>733</v>
      </c>
      <c r="C419" s="140"/>
      <c r="D419" s="140" t="s">
        <v>1820</v>
      </c>
      <c r="E419" s="140" t="s">
        <v>1928</v>
      </c>
      <c r="F419" s="140"/>
      <c r="G419" s="140" t="s">
        <v>70</v>
      </c>
      <c r="H419" s="140" t="s">
        <v>1781</v>
      </c>
      <c r="I419" s="140" t="s">
        <v>3229</v>
      </c>
      <c r="J419" s="140" t="s">
        <v>3257</v>
      </c>
      <c r="K419" s="140" t="s">
        <v>3258</v>
      </c>
      <c r="L419" s="140" t="s">
        <v>1819</v>
      </c>
      <c r="M419" s="140" t="s">
        <v>3235</v>
      </c>
      <c r="N419" s="141">
        <v>57</v>
      </c>
      <c r="O419" s="142" t="b">
        <v>0</v>
      </c>
      <c r="P419" s="140" t="s">
        <v>1824</v>
      </c>
      <c r="Q419" t="s">
        <v>1825</v>
      </c>
      <c r="R419" t="s">
        <v>557</v>
      </c>
    </row>
    <row r="420" spans="1:18" x14ac:dyDescent="0.25">
      <c r="A420" s="140" t="s">
        <v>724</v>
      </c>
      <c r="B420" s="140" t="s">
        <v>725</v>
      </c>
      <c r="C420" s="140"/>
      <c r="D420" s="140" t="s">
        <v>3046</v>
      </c>
      <c r="E420" s="140"/>
      <c r="F420" s="140"/>
      <c r="G420" s="140"/>
      <c r="H420" s="140"/>
      <c r="I420" s="140" t="s">
        <v>3023</v>
      </c>
      <c r="J420" s="140"/>
      <c r="K420" s="140"/>
      <c r="L420" s="140" t="s">
        <v>3259</v>
      </c>
      <c r="M420" s="140" t="s">
        <v>3260</v>
      </c>
      <c r="N420" s="141">
        <v>57</v>
      </c>
      <c r="O420" s="142" t="b">
        <v>0</v>
      </c>
      <c r="P420" s="140" t="s">
        <v>1824</v>
      </c>
      <c r="Q420" t="s">
        <v>1825</v>
      </c>
      <c r="R420" t="s">
        <v>557</v>
      </c>
    </row>
    <row r="421" spans="1:18" x14ac:dyDescent="0.25">
      <c r="A421" s="140" t="s">
        <v>726</v>
      </c>
      <c r="B421" s="140" t="s">
        <v>727</v>
      </c>
      <c r="C421" s="140"/>
      <c r="D421" s="140" t="s">
        <v>3058</v>
      </c>
      <c r="E421" s="140"/>
      <c r="F421" s="140"/>
      <c r="G421" s="140"/>
      <c r="H421" s="140"/>
      <c r="I421" s="140" t="s">
        <v>3023</v>
      </c>
      <c r="J421" s="140" t="s">
        <v>3261</v>
      </c>
      <c r="K421" s="140" t="s">
        <v>3262</v>
      </c>
      <c r="L421" s="140" t="s">
        <v>3263</v>
      </c>
      <c r="M421" s="140" t="s">
        <v>3262</v>
      </c>
      <c r="N421" s="141">
        <v>57</v>
      </c>
      <c r="O421" s="142" t="b">
        <v>0</v>
      </c>
      <c r="P421" s="140" t="s">
        <v>1824</v>
      </c>
      <c r="Q421" t="s">
        <v>1825</v>
      </c>
      <c r="R421" t="s">
        <v>557</v>
      </c>
    </row>
    <row r="422" spans="1:18" x14ac:dyDescent="0.25">
      <c r="A422" s="140" t="s">
        <v>728</v>
      </c>
      <c r="B422" s="140" t="s">
        <v>729</v>
      </c>
      <c r="C422" s="140"/>
      <c r="D422" s="140" t="s">
        <v>3033</v>
      </c>
      <c r="E422" s="140"/>
      <c r="F422" s="140"/>
      <c r="G422" s="140"/>
      <c r="H422" s="140"/>
      <c r="I422" s="140" t="s">
        <v>3039</v>
      </c>
      <c r="J422" s="140"/>
      <c r="K422" s="140"/>
      <c r="L422" s="140" t="s">
        <v>3264</v>
      </c>
      <c r="M422" s="140" t="s">
        <v>3265</v>
      </c>
      <c r="N422" s="141">
        <v>57</v>
      </c>
      <c r="O422" s="142" t="b">
        <v>0</v>
      </c>
      <c r="P422" s="140" t="s">
        <v>1824</v>
      </c>
      <c r="Q422" t="s">
        <v>1825</v>
      </c>
      <c r="R422" t="s">
        <v>557</v>
      </c>
    </row>
    <row r="423" spans="1:18" x14ac:dyDescent="0.25">
      <c r="A423" s="140" t="s">
        <v>3266</v>
      </c>
      <c r="B423" s="140" t="s">
        <v>3267</v>
      </c>
      <c r="C423" s="140"/>
      <c r="D423" s="140" t="s">
        <v>3268</v>
      </c>
      <c r="E423" s="140"/>
      <c r="F423" s="140"/>
      <c r="G423" s="140"/>
      <c r="H423" s="140"/>
      <c r="I423" s="140" t="s">
        <v>1854</v>
      </c>
      <c r="J423" s="140"/>
      <c r="K423" s="140"/>
      <c r="L423" s="140"/>
      <c r="M423" s="140" t="s">
        <v>3269</v>
      </c>
      <c r="N423" s="141"/>
      <c r="O423" s="142" t="b">
        <v>0</v>
      </c>
      <c r="P423" s="140" t="s">
        <v>1824</v>
      </c>
      <c r="Q423" t="s">
        <v>1825</v>
      </c>
      <c r="R423" t="s">
        <v>3266</v>
      </c>
    </row>
    <row r="424" spans="1:18" x14ac:dyDescent="0.25">
      <c r="A424" s="140" t="s">
        <v>3270</v>
      </c>
      <c r="B424" s="140" t="s">
        <v>3271</v>
      </c>
      <c r="C424" s="140" t="s">
        <v>1819</v>
      </c>
      <c r="D424" s="140" t="s">
        <v>1904</v>
      </c>
      <c r="E424" s="140"/>
      <c r="F424" s="140"/>
      <c r="G424" s="140" t="s">
        <v>1771</v>
      </c>
      <c r="H424" s="140" t="s">
        <v>1772</v>
      </c>
      <c r="I424" s="140" t="s">
        <v>2155</v>
      </c>
      <c r="J424" s="140" t="s">
        <v>3271</v>
      </c>
      <c r="K424" s="140" t="s">
        <v>3272</v>
      </c>
      <c r="L424" s="140" t="s">
        <v>3273</v>
      </c>
      <c r="M424" s="140" t="s">
        <v>3272</v>
      </c>
      <c r="N424" s="141"/>
      <c r="O424" s="142" t="b">
        <v>0</v>
      </c>
      <c r="P424" s="140" t="s">
        <v>1824</v>
      </c>
      <c r="Q424" t="s">
        <v>1825</v>
      </c>
      <c r="R424" t="s">
        <v>3270</v>
      </c>
    </row>
    <row r="425" spans="1:18" x14ac:dyDescent="0.25">
      <c r="A425" s="140" t="s">
        <v>3274</v>
      </c>
      <c r="B425" s="140" t="s">
        <v>3275</v>
      </c>
      <c r="C425" s="140"/>
      <c r="D425" s="140" t="s">
        <v>1820</v>
      </c>
      <c r="E425" s="140" t="s">
        <v>1913</v>
      </c>
      <c r="F425" s="140" t="s">
        <v>3276</v>
      </c>
      <c r="G425" s="140"/>
      <c r="H425" s="140"/>
      <c r="I425" s="140" t="s">
        <v>1854</v>
      </c>
      <c r="J425" s="140"/>
      <c r="K425" s="140"/>
      <c r="L425" s="140" t="s">
        <v>3277</v>
      </c>
      <c r="M425" s="140" t="s">
        <v>3278</v>
      </c>
      <c r="N425" s="141">
        <v>60</v>
      </c>
      <c r="O425" s="142" t="b">
        <v>0</v>
      </c>
      <c r="P425" s="140" t="s">
        <v>1824</v>
      </c>
      <c r="Q425" t="s">
        <v>1825</v>
      </c>
      <c r="R425" t="s">
        <v>3274</v>
      </c>
    </row>
    <row r="426" spans="1:18" x14ac:dyDescent="0.25">
      <c r="A426" s="140" t="s">
        <v>3279</v>
      </c>
      <c r="B426" s="140" t="s">
        <v>3280</v>
      </c>
      <c r="C426" s="140"/>
      <c r="D426" s="140" t="s">
        <v>1820</v>
      </c>
      <c r="E426" s="140" t="s">
        <v>2736</v>
      </c>
      <c r="F426" s="140" t="s">
        <v>3281</v>
      </c>
      <c r="G426" s="140" t="s">
        <v>1790</v>
      </c>
      <c r="H426" s="140" t="s">
        <v>1791</v>
      </c>
      <c r="I426" s="140" t="s">
        <v>1854</v>
      </c>
      <c r="J426" s="140"/>
      <c r="K426" s="140"/>
      <c r="L426" s="140" t="s">
        <v>3282</v>
      </c>
      <c r="M426" s="140" t="s">
        <v>3283</v>
      </c>
      <c r="N426" s="141"/>
      <c r="O426" s="142" t="b">
        <v>0</v>
      </c>
      <c r="P426" s="140" t="s">
        <v>1824</v>
      </c>
      <c r="Q426" t="s">
        <v>1825</v>
      </c>
      <c r="R426" t="s">
        <v>3279</v>
      </c>
    </row>
    <row r="427" spans="1:18" x14ac:dyDescent="0.25">
      <c r="A427" s="140" t="s">
        <v>734</v>
      </c>
      <c r="B427" s="140" t="s">
        <v>735</v>
      </c>
      <c r="C427" s="140"/>
      <c r="D427" s="140" t="s">
        <v>1820</v>
      </c>
      <c r="E427" s="140" t="s">
        <v>2736</v>
      </c>
      <c r="F427" s="140"/>
      <c r="G427" s="140" t="s">
        <v>1784</v>
      </c>
      <c r="H427" s="140" t="s">
        <v>1785</v>
      </c>
      <c r="I427" s="140"/>
      <c r="J427" s="140" t="s">
        <v>735</v>
      </c>
      <c r="K427" s="140" t="s">
        <v>3284</v>
      </c>
      <c r="L427" s="140"/>
      <c r="M427" s="140" t="s">
        <v>3284</v>
      </c>
      <c r="N427" s="141">
        <v>60</v>
      </c>
      <c r="O427" s="142" t="b">
        <v>0</v>
      </c>
      <c r="P427" s="140" t="s">
        <v>1824</v>
      </c>
      <c r="Q427" t="s">
        <v>1825</v>
      </c>
      <c r="R427" t="s">
        <v>562</v>
      </c>
    </row>
    <row r="428" spans="1:18" x14ac:dyDescent="0.25">
      <c r="A428" s="140" t="s">
        <v>736</v>
      </c>
      <c r="B428" s="140" t="s">
        <v>737</v>
      </c>
      <c r="C428" s="140"/>
      <c r="D428" s="140" t="s">
        <v>1820</v>
      </c>
      <c r="E428" s="140" t="s">
        <v>2736</v>
      </c>
      <c r="F428" s="140"/>
      <c r="G428" s="140" t="s">
        <v>1784</v>
      </c>
      <c r="H428" s="140" t="s">
        <v>1785</v>
      </c>
      <c r="I428" s="140"/>
      <c r="J428" s="140" t="s">
        <v>737</v>
      </c>
      <c r="K428" s="140" t="s">
        <v>3285</v>
      </c>
      <c r="L428" s="140"/>
      <c r="M428" s="140" t="s">
        <v>3285</v>
      </c>
      <c r="N428" s="141">
        <v>60</v>
      </c>
      <c r="O428" s="142" t="b">
        <v>0</v>
      </c>
      <c r="P428" s="140" t="s">
        <v>1824</v>
      </c>
      <c r="Q428" t="s">
        <v>1825</v>
      </c>
      <c r="R428" t="s">
        <v>562</v>
      </c>
    </row>
    <row r="429" spans="1:18" x14ac:dyDescent="0.25">
      <c r="A429" s="140" t="s">
        <v>3286</v>
      </c>
      <c r="B429" s="140" t="s">
        <v>3287</v>
      </c>
      <c r="C429" s="140"/>
      <c r="D429" s="140" t="s">
        <v>1820</v>
      </c>
      <c r="E429" s="140" t="s">
        <v>2736</v>
      </c>
      <c r="F429" s="140"/>
      <c r="G429" s="140" t="s">
        <v>1784</v>
      </c>
      <c r="H429" s="140" t="s">
        <v>1785</v>
      </c>
      <c r="I429" s="140"/>
      <c r="J429" s="140" t="s">
        <v>3287</v>
      </c>
      <c r="K429" s="140" t="s">
        <v>3288</v>
      </c>
      <c r="L429" s="140"/>
      <c r="M429" s="140" t="s">
        <v>3288</v>
      </c>
      <c r="N429" s="141">
        <v>60</v>
      </c>
      <c r="O429" s="142" t="b">
        <v>0</v>
      </c>
      <c r="P429" s="140" t="s">
        <v>1824</v>
      </c>
      <c r="Q429" t="s">
        <v>1825</v>
      </c>
      <c r="R429" t="s">
        <v>562</v>
      </c>
    </row>
    <row r="430" spans="1:18" x14ac:dyDescent="0.25">
      <c r="A430" s="140" t="s">
        <v>3289</v>
      </c>
      <c r="B430" s="140" t="s">
        <v>3290</v>
      </c>
      <c r="C430" s="140"/>
      <c r="D430" s="140" t="s">
        <v>1820</v>
      </c>
      <c r="E430" s="140" t="s">
        <v>1940</v>
      </c>
      <c r="F430" s="140"/>
      <c r="G430" s="140" t="s">
        <v>1786</v>
      </c>
      <c r="H430" s="140" t="s">
        <v>1787</v>
      </c>
      <c r="I430" s="140"/>
      <c r="J430" s="140" t="s">
        <v>3290</v>
      </c>
      <c r="K430" s="140" t="s">
        <v>3291</v>
      </c>
      <c r="L430" s="140"/>
      <c r="M430" s="140" t="s">
        <v>3291</v>
      </c>
      <c r="N430" s="141">
        <v>60</v>
      </c>
      <c r="O430" s="142" t="b">
        <v>0</v>
      </c>
      <c r="P430" s="140" t="s">
        <v>1824</v>
      </c>
      <c r="Q430" t="s">
        <v>1825</v>
      </c>
      <c r="R430" t="s">
        <v>562</v>
      </c>
    </row>
    <row r="431" spans="1:18" x14ac:dyDescent="0.25">
      <c r="A431" s="140" t="s">
        <v>738</v>
      </c>
      <c r="B431" s="140" t="s">
        <v>739</v>
      </c>
      <c r="C431" s="140"/>
      <c r="D431" s="140" t="s">
        <v>1820</v>
      </c>
      <c r="E431" s="140" t="s">
        <v>2736</v>
      </c>
      <c r="F431" s="140"/>
      <c r="G431" s="140"/>
      <c r="H431" s="140"/>
      <c r="I431" s="140"/>
      <c r="J431" s="140" t="s">
        <v>739</v>
      </c>
      <c r="K431" s="140" t="s">
        <v>3292</v>
      </c>
      <c r="L431" s="140"/>
      <c r="M431" s="140" t="s">
        <v>3292</v>
      </c>
      <c r="N431" s="141">
        <v>60</v>
      </c>
      <c r="O431" s="142" t="b">
        <v>0</v>
      </c>
      <c r="P431" s="140" t="s">
        <v>1824</v>
      </c>
      <c r="Q431" t="s">
        <v>1825</v>
      </c>
      <c r="R431" t="s">
        <v>562</v>
      </c>
    </row>
    <row r="432" spans="1:18" x14ac:dyDescent="0.25">
      <c r="A432" s="140" t="s">
        <v>3293</v>
      </c>
      <c r="B432" s="140" t="s">
        <v>3294</v>
      </c>
      <c r="C432" s="140"/>
      <c r="D432" s="140" t="s">
        <v>1820</v>
      </c>
      <c r="E432" s="140" t="s">
        <v>2736</v>
      </c>
      <c r="F432" s="140" t="s">
        <v>3281</v>
      </c>
      <c r="G432" s="140" t="s">
        <v>1784</v>
      </c>
      <c r="H432" s="140" t="s">
        <v>1785</v>
      </c>
      <c r="I432" s="140"/>
      <c r="J432" s="140" t="s">
        <v>3294</v>
      </c>
      <c r="K432" s="140" t="s">
        <v>3295</v>
      </c>
      <c r="L432" s="140"/>
      <c r="M432" s="140" t="s">
        <v>3295</v>
      </c>
      <c r="N432" s="141">
        <v>60</v>
      </c>
      <c r="O432" s="142" t="b">
        <v>0</v>
      </c>
      <c r="P432" s="140" t="s">
        <v>1824</v>
      </c>
      <c r="Q432" t="s">
        <v>1825</v>
      </c>
      <c r="R432" t="s">
        <v>562</v>
      </c>
    </row>
    <row r="433" spans="1:18" x14ac:dyDescent="0.25">
      <c r="A433" s="140" t="s">
        <v>740</v>
      </c>
      <c r="B433" s="140" t="s">
        <v>741</v>
      </c>
      <c r="C433" s="140"/>
      <c r="D433" s="140" t="s">
        <v>1820</v>
      </c>
      <c r="E433" s="140" t="s">
        <v>2736</v>
      </c>
      <c r="F433" s="140"/>
      <c r="G433" s="140" t="s">
        <v>1784</v>
      </c>
      <c r="H433" s="140" t="s">
        <v>1785</v>
      </c>
      <c r="I433" s="140"/>
      <c r="J433" s="140" t="s">
        <v>741</v>
      </c>
      <c r="K433" s="140" t="s">
        <v>3296</v>
      </c>
      <c r="L433" s="140"/>
      <c r="M433" s="140" t="s">
        <v>3296</v>
      </c>
      <c r="N433" s="141">
        <v>60</v>
      </c>
      <c r="O433" s="142" t="b">
        <v>0</v>
      </c>
      <c r="P433" s="140" t="s">
        <v>1824</v>
      </c>
      <c r="Q433" t="s">
        <v>1825</v>
      </c>
      <c r="R433" t="s">
        <v>562</v>
      </c>
    </row>
    <row r="434" spans="1:18" x14ac:dyDescent="0.25">
      <c r="A434" s="140" t="s">
        <v>742</v>
      </c>
      <c r="B434" s="140" t="s">
        <v>743</v>
      </c>
      <c r="C434" s="140"/>
      <c r="D434" s="140" t="s">
        <v>1820</v>
      </c>
      <c r="E434" s="140" t="s">
        <v>2736</v>
      </c>
      <c r="F434" s="140"/>
      <c r="G434" s="140" t="s">
        <v>1784</v>
      </c>
      <c r="H434" s="140" t="s">
        <v>1785</v>
      </c>
      <c r="I434" s="140"/>
      <c r="J434" s="140" t="s">
        <v>743</v>
      </c>
      <c r="K434" s="140" t="s">
        <v>3297</v>
      </c>
      <c r="L434" s="140"/>
      <c r="M434" s="140" t="s">
        <v>3297</v>
      </c>
      <c r="N434" s="141">
        <v>60</v>
      </c>
      <c r="O434" s="142" t="b">
        <v>0</v>
      </c>
      <c r="P434" s="140" t="s">
        <v>1824</v>
      </c>
      <c r="Q434" t="s">
        <v>1825</v>
      </c>
      <c r="R434" t="s">
        <v>562</v>
      </c>
    </row>
    <row r="435" spans="1:18" x14ac:dyDescent="0.25">
      <c r="A435" s="140" t="s">
        <v>744</v>
      </c>
      <c r="B435" s="140" t="s">
        <v>745</v>
      </c>
      <c r="C435" s="140"/>
      <c r="D435" s="140" t="s">
        <v>1820</v>
      </c>
      <c r="E435" s="140" t="s">
        <v>2736</v>
      </c>
      <c r="F435" s="140"/>
      <c r="G435" s="140" t="s">
        <v>1784</v>
      </c>
      <c r="H435" s="140" t="s">
        <v>1785</v>
      </c>
      <c r="I435" s="140"/>
      <c r="J435" s="140" t="s">
        <v>745</v>
      </c>
      <c r="K435" s="140" t="s">
        <v>3298</v>
      </c>
      <c r="L435" s="140"/>
      <c r="M435" s="140" t="s">
        <v>3298</v>
      </c>
      <c r="N435" s="141">
        <v>60</v>
      </c>
      <c r="O435" s="142" t="b">
        <v>0</v>
      </c>
      <c r="P435" s="140" t="s">
        <v>1824</v>
      </c>
      <c r="Q435" t="s">
        <v>1825</v>
      </c>
      <c r="R435" t="s">
        <v>562</v>
      </c>
    </row>
    <row r="436" spans="1:18" x14ac:dyDescent="0.25">
      <c r="A436" s="140" t="s">
        <v>746</v>
      </c>
      <c r="B436" s="140" t="s">
        <v>747</v>
      </c>
      <c r="C436" s="140"/>
      <c r="D436" s="140" t="s">
        <v>1820</v>
      </c>
      <c r="E436" s="140" t="s">
        <v>2736</v>
      </c>
      <c r="F436" s="140"/>
      <c r="G436" s="140" t="s">
        <v>1784</v>
      </c>
      <c r="H436" s="140" t="s">
        <v>1785</v>
      </c>
      <c r="I436" s="140"/>
      <c r="J436" s="140" t="s">
        <v>747</v>
      </c>
      <c r="K436" s="140" t="s">
        <v>3299</v>
      </c>
      <c r="L436" s="140"/>
      <c r="M436" s="140" t="s">
        <v>3299</v>
      </c>
      <c r="N436" s="141">
        <v>60</v>
      </c>
      <c r="O436" s="142" t="b">
        <v>0</v>
      </c>
      <c r="P436" s="140" t="s">
        <v>1824</v>
      </c>
      <c r="Q436" t="s">
        <v>1825</v>
      </c>
      <c r="R436" t="s">
        <v>562</v>
      </c>
    </row>
    <row r="437" spans="1:18" x14ac:dyDescent="0.25">
      <c r="A437" s="140" t="s">
        <v>3300</v>
      </c>
      <c r="B437" s="140" t="s">
        <v>3301</v>
      </c>
      <c r="C437" s="140"/>
      <c r="D437" s="140" t="s">
        <v>1820</v>
      </c>
      <c r="E437" s="140" t="s">
        <v>2736</v>
      </c>
      <c r="F437" s="140"/>
      <c r="G437" s="140" t="s">
        <v>1784</v>
      </c>
      <c r="H437" s="140" t="s">
        <v>1785</v>
      </c>
      <c r="I437" s="140"/>
      <c r="J437" s="140" t="s">
        <v>3301</v>
      </c>
      <c r="K437" s="140" t="s">
        <v>3302</v>
      </c>
      <c r="L437" s="140"/>
      <c r="M437" s="140" t="s">
        <v>3302</v>
      </c>
      <c r="N437" s="141">
        <v>60</v>
      </c>
      <c r="O437" s="142" t="b">
        <v>0</v>
      </c>
      <c r="P437" s="140" t="s">
        <v>1824</v>
      </c>
      <c r="Q437" t="s">
        <v>1825</v>
      </c>
      <c r="R437" t="s">
        <v>562</v>
      </c>
    </row>
    <row r="438" spans="1:18" x14ac:dyDescent="0.25">
      <c r="A438" s="140" t="s">
        <v>3303</v>
      </c>
      <c r="B438" s="140" t="s">
        <v>3304</v>
      </c>
      <c r="C438" s="140"/>
      <c r="D438" s="140" t="s">
        <v>1820</v>
      </c>
      <c r="E438" s="140" t="s">
        <v>2736</v>
      </c>
      <c r="F438" s="140" t="s">
        <v>3281</v>
      </c>
      <c r="G438" s="140"/>
      <c r="H438" s="140"/>
      <c r="I438" s="140" t="s">
        <v>1854</v>
      </c>
      <c r="J438" s="140"/>
      <c r="K438" s="140"/>
      <c r="L438" s="140" t="s">
        <v>3305</v>
      </c>
      <c r="M438" s="140" t="s">
        <v>3306</v>
      </c>
      <c r="N438" s="141">
        <v>60</v>
      </c>
      <c r="O438" s="142" t="b">
        <v>0</v>
      </c>
      <c r="P438" s="140" t="s">
        <v>1824</v>
      </c>
      <c r="Q438" t="s">
        <v>1825</v>
      </c>
      <c r="R438" t="s">
        <v>562</v>
      </c>
    </row>
    <row r="439" spans="1:18" x14ac:dyDescent="0.25">
      <c r="A439" s="140" t="s">
        <v>3307</v>
      </c>
      <c r="B439" s="140" t="s">
        <v>3308</v>
      </c>
      <c r="C439" s="140"/>
      <c r="D439" s="140" t="s">
        <v>1820</v>
      </c>
      <c r="E439" s="140" t="s">
        <v>2736</v>
      </c>
      <c r="F439" s="140" t="s">
        <v>3281</v>
      </c>
      <c r="G439" s="140"/>
      <c r="H439" s="140"/>
      <c r="I439" s="140" t="s">
        <v>1854</v>
      </c>
      <c r="J439" s="140"/>
      <c r="K439" s="140"/>
      <c r="L439" s="140" t="s">
        <v>3309</v>
      </c>
      <c r="M439" s="140" t="s">
        <v>3310</v>
      </c>
      <c r="N439" s="141">
        <v>60</v>
      </c>
      <c r="O439" s="142" t="b">
        <v>0</v>
      </c>
      <c r="P439" s="140" t="s">
        <v>1824</v>
      </c>
      <c r="Q439" t="s">
        <v>1825</v>
      </c>
      <c r="R439" t="s">
        <v>562</v>
      </c>
    </row>
    <row r="440" spans="1:18" x14ac:dyDescent="0.25">
      <c r="A440" s="140" t="s">
        <v>3311</v>
      </c>
      <c r="B440" s="140" t="s">
        <v>3312</v>
      </c>
      <c r="C440" s="140"/>
      <c r="D440" s="140" t="s">
        <v>1820</v>
      </c>
      <c r="E440" s="140" t="s">
        <v>2736</v>
      </c>
      <c r="F440" s="140" t="s">
        <v>3281</v>
      </c>
      <c r="G440" s="140"/>
      <c r="H440" s="140"/>
      <c r="I440" s="140" t="s">
        <v>1854</v>
      </c>
      <c r="J440" s="140"/>
      <c r="K440" s="140"/>
      <c r="L440" s="140" t="s">
        <v>3313</v>
      </c>
      <c r="M440" s="140" t="s">
        <v>3314</v>
      </c>
      <c r="N440" s="141">
        <v>60</v>
      </c>
      <c r="O440" s="142" t="b">
        <v>0</v>
      </c>
      <c r="P440" s="140" t="s">
        <v>1824</v>
      </c>
      <c r="Q440" t="s">
        <v>1825</v>
      </c>
      <c r="R440" t="s">
        <v>562</v>
      </c>
    </row>
    <row r="441" spans="1:18" x14ac:dyDescent="0.25">
      <c r="A441" s="140" t="s">
        <v>3315</v>
      </c>
      <c r="B441" s="140" t="s">
        <v>3316</v>
      </c>
      <c r="C441" s="140"/>
      <c r="D441" s="140" t="s">
        <v>1820</v>
      </c>
      <c r="E441" s="140" t="s">
        <v>2736</v>
      </c>
      <c r="F441" s="140" t="s">
        <v>3281</v>
      </c>
      <c r="G441" s="140"/>
      <c r="H441" s="140"/>
      <c r="I441" s="140" t="s">
        <v>1854</v>
      </c>
      <c r="J441" s="140"/>
      <c r="K441" s="140"/>
      <c r="L441" s="140" t="s">
        <v>3317</v>
      </c>
      <c r="M441" s="140" t="s">
        <v>3318</v>
      </c>
      <c r="N441" s="141">
        <v>60</v>
      </c>
      <c r="O441" s="142" t="b">
        <v>0</v>
      </c>
      <c r="P441" s="140" t="s">
        <v>1824</v>
      </c>
      <c r="Q441" t="s">
        <v>1825</v>
      </c>
      <c r="R441" t="s">
        <v>562</v>
      </c>
    </row>
    <row r="442" spans="1:18" x14ac:dyDescent="0.25">
      <c r="A442" s="140" t="s">
        <v>3319</v>
      </c>
      <c r="B442" s="140" t="s">
        <v>3320</v>
      </c>
      <c r="C442" s="140"/>
      <c r="D442" s="140" t="s">
        <v>1820</v>
      </c>
      <c r="E442" s="140" t="s">
        <v>2736</v>
      </c>
      <c r="F442" s="140" t="s">
        <v>3281</v>
      </c>
      <c r="G442" s="140"/>
      <c r="H442" s="140"/>
      <c r="I442" s="140" t="s">
        <v>1854</v>
      </c>
      <c r="J442" s="140"/>
      <c r="K442" s="140"/>
      <c r="L442" s="140" t="s">
        <v>3321</v>
      </c>
      <c r="M442" s="140" t="s">
        <v>3322</v>
      </c>
      <c r="N442" s="141">
        <v>60</v>
      </c>
      <c r="O442" s="142" t="b">
        <v>0</v>
      </c>
      <c r="P442" s="140" t="s">
        <v>1824</v>
      </c>
      <c r="Q442" t="s">
        <v>1825</v>
      </c>
      <c r="R442" t="s">
        <v>562</v>
      </c>
    </row>
    <row r="443" spans="1:18" x14ac:dyDescent="0.25">
      <c r="A443" s="140" t="s">
        <v>3323</v>
      </c>
      <c r="B443" s="140" t="s">
        <v>3324</v>
      </c>
      <c r="C443" s="140"/>
      <c r="D443" s="140" t="s">
        <v>1820</v>
      </c>
      <c r="E443" s="140" t="s">
        <v>3325</v>
      </c>
      <c r="F443" s="140" t="s">
        <v>3326</v>
      </c>
      <c r="G443" s="140"/>
      <c r="H443" s="140"/>
      <c r="I443" s="140"/>
      <c r="J443" s="140"/>
      <c r="K443" s="140"/>
      <c r="L443" s="140" t="s">
        <v>3327</v>
      </c>
      <c r="M443" s="140" t="s">
        <v>3328</v>
      </c>
      <c r="N443" s="141"/>
      <c r="O443" s="142" t="b">
        <v>0</v>
      </c>
      <c r="P443" s="140" t="s">
        <v>1824</v>
      </c>
      <c r="Q443" t="s">
        <v>1825</v>
      </c>
      <c r="R443" t="s">
        <v>3323</v>
      </c>
    </row>
    <row r="444" spans="1:18" x14ac:dyDescent="0.25">
      <c r="A444" s="140" t="s">
        <v>3329</v>
      </c>
      <c r="B444" s="140" t="s">
        <v>3330</v>
      </c>
      <c r="C444" s="140"/>
      <c r="D444" s="140" t="s">
        <v>3331</v>
      </c>
      <c r="E444" s="140"/>
      <c r="F444" s="140"/>
      <c r="G444" s="140"/>
      <c r="H444" s="140"/>
      <c r="I444" s="140" t="s">
        <v>1854</v>
      </c>
      <c r="J444" s="140"/>
      <c r="K444" s="140"/>
      <c r="L444" s="140" t="s">
        <v>3332</v>
      </c>
      <c r="M444" s="140" t="s">
        <v>3333</v>
      </c>
      <c r="N444" s="141"/>
      <c r="O444" s="142" t="b">
        <v>0</v>
      </c>
      <c r="P444" s="140" t="s">
        <v>1824</v>
      </c>
      <c r="Q444" t="s">
        <v>1825</v>
      </c>
      <c r="R444" t="s">
        <v>3329</v>
      </c>
    </row>
    <row r="445" spans="1:18" x14ac:dyDescent="0.25">
      <c r="A445" s="140" t="s">
        <v>3334</v>
      </c>
      <c r="B445" s="140" t="s">
        <v>3335</v>
      </c>
      <c r="C445" s="140"/>
      <c r="D445" s="140" t="s">
        <v>1820</v>
      </c>
      <c r="E445" s="140"/>
      <c r="F445" s="140"/>
      <c r="G445" s="140" t="s">
        <v>1786</v>
      </c>
      <c r="H445" s="140" t="s">
        <v>1787</v>
      </c>
      <c r="I445" s="140" t="s">
        <v>1854</v>
      </c>
      <c r="J445" s="140"/>
      <c r="K445" s="140"/>
      <c r="L445" s="140" t="s">
        <v>3336</v>
      </c>
      <c r="M445" s="140" t="s">
        <v>3337</v>
      </c>
      <c r="N445" s="141">
        <v>60</v>
      </c>
      <c r="O445" s="142" t="b">
        <v>0</v>
      </c>
      <c r="P445" s="140" t="s">
        <v>1824</v>
      </c>
      <c r="Q445" t="s">
        <v>1825</v>
      </c>
      <c r="R445" t="s">
        <v>3334</v>
      </c>
    </row>
    <row r="446" spans="1:18" x14ac:dyDescent="0.25">
      <c r="A446" s="140" t="s">
        <v>3338</v>
      </c>
      <c r="B446" s="140" t="s">
        <v>3339</v>
      </c>
      <c r="C446" s="140"/>
      <c r="D446" s="140" t="s">
        <v>3340</v>
      </c>
      <c r="E446" s="140" t="s">
        <v>3341</v>
      </c>
      <c r="F446" s="140" t="s">
        <v>3342</v>
      </c>
      <c r="G446" s="140"/>
      <c r="H446" s="140"/>
      <c r="I446" s="140" t="s">
        <v>3343</v>
      </c>
      <c r="J446" s="140"/>
      <c r="K446" s="140"/>
      <c r="L446" s="140" t="s">
        <v>3344</v>
      </c>
      <c r="M446" s="140" t="s">
        <v>3345</v>
      </c>
      <c r="N446" s="141">
        <v>60</v>
      </c>
      <c r="O446" s="142" t="b">
        <v>0</v>
      </c>
      <c r="P446" s="140" t="s">
        <v>1824</v>
      </c>
      <c r="Q446" t="s">
        <v>1825</v>
      </c>
      <c r="R446" t="s">
        <v>3338</v>
      </c>
    </row>
    <row r="447" spans="1:18" x14ac:dyDescent="0.25">
      <c r="A447" s="140" t="s">
        <v>3346</v>
      </c>
      <c r="B447" s="140" t="s">
        <v>3347</v>
      </c>
      <c r="C447" s="140" t="s">
        <v>3348</v>
      </c>
      <c r="D447" s="140" t="s">
        <v>1820</v>
      </c>
      <c r="E447" s="140" t="s">
        <v>1860</v>
      </c>
      <c r="F447" s="140"/>
      <c r="G447" s="140" t="s">
        <v>1784</v>
      </c>
      <c r="H447" s="140" t="s">
        <v>1785</v>
      </c>
      <c r="I447" s="140" t="s">
        <v>1854</v>
      </c>
      <c r="J447" s="140"/>
      <c r="K447" s="140" t="s">
        <v>3349</v>
      </c>
      <c r="L447" s="140" t="s">
        <v>3350</v>
      </c>
      <c r="M447" s="140" t="s">
        <v>3351</v>
      </c>
      <c r="N447" s="141"/>
      <c r="O447" s="142" t="b">
        <v>0</v>
      </c>
      <c r="P447" s="140" t="s">
        <v>1824</v>
      </c>
      <c r="Q447" t="s">
        <v>1825</v>
      </c>
      <c r="R447" t="s">
        <v>3346</v>
      </c>
    </row>
    <row r="448" spans="1:18" x14ac:dyDescent="0.25">
      <c r="A448" s="140" t="s">
        <v>3352</v>
      </c>
      <c r="B448" s="140" t="s">
        <v>3353</v>
      </c>
      <c r="C448" s="140" t="s">
        <v>3354</v>
      </c>
      <c r="D448" s="140" t="s">
        <v>1820</v>
      </c>
      <c r="E448" s="140" t="s">
        <v>1932</v>
      </c>
      <c r="F448" s="140"/>
      <c r="G448" s="140" t="s">
        <v>1786</v>
      </c>
      <c r="H448" s="140" t="s">
        <v>1787</v>
      </c>
      <c r="I448" s="140" t="s">
        <v>1854</v>
      </c>
      <c r="J448" s="140"/>
      <c r="K448" s="140" t="s">
        <v>3355</v>
      </c>
      <c r="L448" s="140" t="s">
        <v>3356</v>
      </c>
      <c r="M448" s="140" t="s">
        <v>3355</v>
      </c>
      <c r="N448" s="141"/>
      <c r="O448" s="142" t="b">
        <v>0</v>
      </c>
      <c r="P448" s="140" t="s">
        <v>1824</v>
      </c>
      <c r="Q448" t="s">
        <v>1825</v>
      </c>
      <c r="R448" t="s">
        <v>3352</v>
      </c>
    </row>
    <row r="449" spans="1:18" x14ac:dyDescent="0.25">
      <c r="A449" s="140" t="s">
        <v>3357</v>
      </c>
      <c r="B449" s="140" t="s">
        <v>3358</v>
      </c>
      <c r="C449" s="140" t="s">
        <v>3359</v>
      </c>
      <c r="D449" s="140" t="s">
        <v>1820</v>
      </c>
      <c r="E449" s="140" t="s">
        <v>1973</v>
      </c>
      <c r="F449" s="140"/>
      <c r="G449" s="140" t="s">
        <v>1786</v>
      </c>
      <c r="H449" s="140" t="s">
        <v>1787</v>
      </c>
      <c r="I449" s="140" t="s">
        <v>3360</v>
      </c>
      <c r="J449" s="140" t="s">
        <v>3361</v>
      </c>
      <c r="K449" s="140" t="s">
        <v>3362</v>
      </c>
      <c r="L449" s="140" t="s">
        <v>1819</v>
      </c>
      <c r="M449" s="140" t="s">
        <v>3362</v>
      </c>
      <c r="N449" s="141"/>
      <c r="O449" s="142" t="b">
        <v>0</v>
      </c>
      <c r="P449" s="140" t="s">
        <v>1824</v>
      </c>
      <c r="Q449" t="s">
        <v>1825</v>
      </c>
      <c r="R449" t="s">
        <v>3352</v>
      </c>
    </row>
    <row r="450" spans="1:18" x14ac:dyDescent="0.25">
      <c r="A450" s="140" t="s">
        <v>3363</v>
      </c>
      <c r="B450" s="140" t="s">
        <v>3364</v>
      </c>
      <c r="C450" s="140" t="s">
        <v>1819</v>
      </c>
      <c r="D450" s="140" t="s">
        <v>1820</v>
      </c>
      <c r="E450" s="140" t="s">
        <v>1973</v>
      </c>
      <c r="F450" s="140"/>
      <c r="G450" s="140" t="s">
        <v>1786</v>
      </c>
      <c r="H450" s="140" t="s">
        <v>1787</v>
      </c>
      <c r="I450" s="140" t="s">
        <v>3360</v>
      </c>
      <c r="J450" s="140" t="s">
        <v>3365</v>
      </c>
      <c r="K450" s="140" t="s">
        <v>3366</v>
      </c>
      <c r="L450" s="140" t="s">
        <v>1819</v>
      </c>
      <c r="M450" s="140" t="s">
        <v>3366</v>
      </c>
      <c r="N450" s="141"/>
      <c r="O450" s="142" t="b">
        <v>0</v>
      </c>
      <c r="P450" s="140" t="s">
        <v>1824</v>
      </c>
      <c r="Q450" t="s">
        <v>1825</v>
      </c>
      <c r="R450" t="s">
        <v>3352</v>
      </c>
    </row>
    <row r="451" spans="1:18" x14ac:dyDescent="0.25">
      <c r="A451" s="140" t="s">
        <v>3367</v>
      </c>
      <c r="B451" s="140" t="s">
        <v>3368</v>
      </c>
      <c r="C451" s="140" t="s">
        <v>3359</v>
      </c>
      <c r="D451" s="140" t="s">
        <v>1820</v>
      </c>
      <c r="E451" s="140" t="s">
        <v>2074</v>
      </c>
      <c r="F451" s="140"/>
      <c r="G451" s="140" t="s">
        <v>1786</v>
      </c>
      <c r="H451" s="140" t="s">
        <v>1787</v>
      </c>
      <c r="I451" s="140" t="s">
        <v>3360</v>
      </c>
      <c r="J451" s="140" t="s">
        <v>3369</v>
      </c>
      <c r="K451" s="140" t="s">
        <v>3370</v>
      </c>
      <c r="L451" s="140" t="s">
        <v>1819</v>
      </c>
      <c r="M451" s="140" t="s">
        <v>3371</v>
      </c>
      <c r="N451" s="141"/>
      <c r="O451" s="142" t="b">
        <v>0</v>
      </c>
      <c r="P451" s="140" t="s">
        <v>1824</v>
      </c>
      <c r="Q451" t="s">
        <v>1825</v>
      </c>
      <c r="R451" t="s">
        <v>3352</v>
      </c>
    </row>
    <row r="452" spans="1:18" x14ac:dyDescent="0.25">
      <c r="A452" s="140" t="s">
        <v>3372</v>
      </c>
      <c r="B452" s="140" t="s">
        <v>3373</v>
      </c>
      <c r="C452" s="140" t="s">
        <v>3359</v>
      </c>
      <c r="D452" s="140" t="s">
        <v>1820</v>
      </c>
      <c r="E452" s="140" t="s">
        <v>2074</v>
      </c>
      <c r="F452" s="140"/>
      <c r="G452" s="140" t="s">
        <v>1786</v>
      </c>
      <c r="H452" s="140" t="s">
        <v>1787</v>
      </c>
      <c r="I452" s="140" t="s">
        <v>3360</v>
      </c>
      <c r="J452" s="140" t="s">
        <v>3374</v>
      </c>
      <c r="K452" s="140" t="s">
        <v>3375</v>
      </c>
      <c r="L452" s="140" t="s">
        <v>1819</v>
      </c>
      <c r="M452" s="140" t="s">
        <v>3375</v>
      </c>
      <c r="N452" s="141"/>
      <c r="O452" s="142" t="b">
        <v>0</v>
      </c>
      <c r="P452" s="140" t="s">
        <v>1824</v>
      </c>
      <c r="Q452" t="s">
        <v>1825</v>
      </c>
      <c r="R452" t="s">
        <v>3352</v>
      </c>
    </row>
    <row r="453" spans="1:18" x14ac:dyDescent="0.25">
      <c r="A453" s="140" t="s">
        <v>3376</v>
      </c>
      <c r="B453" s="140" t="s">
        <v>3377</v>
      </c>
      <c r="C453" s="140" t="s">
        <v>1819</v>
      </c>
      <c r="D453" s="140" t="s">
        <v>1820</v>
      </c>
      <c r="E453" s="140" t="s">
        <v>1928</v>
      </c>
      <c r="F453" s="140"/>
      <c r="G453" s="140" t="s">
        <v>1786</v>
      </c>
      <c r="H453" s="140" t="s">
        <v>1787</v>
      </c>
      <c r="I453" s="140" t="s">
        <v>3360</v>
      </c>
      <c r="J453" s="140" t="s">
        <v>3378</v>
      </c>
      <c r="K453" s="140" t="s">
        <v>3379</v>
      </c>
      <c r="L453" s="140" t="s">
        <v>1819</v>
      </c>
      <c r="M453" s="140" t="s">
        <v>3379</v>
      </c>
      <c r="N453" s="141"/>
      <c r="O453" s="142" t="b">
        <v>0</v>
      </c>
      <c r="P453" s="140" t="s">
        <v>1824</v>
      </c>
      <c r="Q453" t="s">
        <v>1825</v>
      </c>
      <c r="R453" t="s">
        <v>3352</v>
      </c>
    </row>
    <row r="454" spans="1:18" x14ac:dyDescent="0.25">
      <c r="A454" s="140" t="s">
        <v>3380</v>
      </c>
      <c r="B454" s="140" t="s">
        <v>3381</v>
      </c>
      <c r="C454" s="140" t="s">
        <v>1819</v>
      </c>
      <c r="D454" s="140" t="s">
        <v>1820</v>
      </c>
      <c r="E454" s="140" t="s">
        <v>1973</v>
      </c>
      <c r="F454" s="140"/>
      <c r="G454" s="140" t="s">
        <v>1786</v>
      </c>
      <c r="H454" s="140" t="s">
        <v>1787</v>
      </c>
      <c r="I454" s="140" t="s">
        <v>3360</v>
      </c>
      <c r="J454" s="140" t="s">
        <v>3382</v>
      </c>
      <c r="K454" s="140" t="s">
        <v>3383</v>
      </c>
      <c r="L454" s="140" t="s">
        <v>1819</v>
      </c>
      <c r="M454" s="140" t="s">
        <v>3384</v>
      </c>
      <c r="N454" s="141"/>
      <c r="O454" s="142" t="b">
        <v>0</v>
      </c>
      <c r="P454" s="140" t="s">
        <v>1824</v>
      </c>
      <c r="Q454" t="s">
        <v>1825</v>
      </c>
      <c r="R454" t="s">
        <v>3352</v>
      </c>
    </row>
    <row r="455" spans="1:18" x14ac:dyDescent="0.25">
      <c r="A455" s="140" t="s">
        <v>3385</v>
      </c>
      <c r="B455" s="140" t="s">
        <v>3386</v>
      </c>
      <c r="C455" s="140" t="s">
        <v>1819</v>
      </c>
      <c r="D455" s="140" t="s">
        <v>1820</v>
      </c>
      <c r="E455" s="140" t="s">
        <v>1883</v>
      </c>
      <c r="F455" s="140"/>
      <c r="G455" s="140" t="s">
        <v>1784</v>
      </c>
      <c r="H455" s="140" t="s">
        <v>1785</v>
      </c>
      <c r="I455" s="140" t="s">
        <v>3360</v>
      </c>
      <c r="J455" s="140" t="s">
        <v>3387</v>
      </c>
      <c r="K455" s="140" t="s">
        <v>3388</v>
      </c>
      <c r="L455" s="140" t="s">
        <v>1819</v>
      </c>
      <c r="M455" s="140" t="s">
        <v>3388</v>
      </c>
      <c r="N455" s="141"/>
      <c r="O455" s="142" t="b">
        <v>0</v>
      </c>
      <c r="P455" s="140" t="s">
        <v>1824</v>
      </c>
      <c r="Q455" t="s">
        <v>1825</v>
      </c>
      <c r="R455" t="s">
        <v>3352</v>
      </c>
    </row>
    <row r="456" spans="1:18" x14ac:dyDescent="0.25">
      <c r="A456" s="140" t="s">
        <v>3389</v>
      </c>
      <c r="B456" s="140" t="s">
        <v>3390</v>
      </c>
      <c r="C456" s="140" t="s">
        <v>1819</v>
      </c>
      <c r="D456" s="140" t="s">
        <v>1820</v>
      </c>
      <c r="E456" s="140" t="s">
        <v>1973</v>
      </c>
      <c r="F456" s="140"/>
      <c r="G456" s="140" t="s">
        <v>1786</v>
      </c>
      <c r="H456" s="140" t="s">
        <v>1787</v>
      </c>
      <c r="I456" s="140" t="s">
        <v>3360</v>
      </c>
      <c r="J456" s="140" t="s">
        <v>3391</v>
      </c>
      <c r="K456" s="140" t="s">
        <v>3392</v>
      </c>
      <c r="L456" s="140" t="s">
        <v>1819</v>
      </c>
      <c r="M456" s="140" t="s">
        <v>3392</v>
      </c>
      <c r="N456" s="141"/>
      <c r="O456" s="142" t="b">
        <v>0</v>
      </c>
      <c r="P456" s="140" t="s">
        <v>1824</v>
      </c>
      <c r="Q456" t="s">
        <v>1825</v>
      </c>
      <c r="R456" t="s">
        <v>3352</v>
      </c>
    </row>
    <row r="457" spans="1:18" x14ac:dyDescent="0.25">
      <c r="A457" s="140" t="s">
        <v>3393</v>
      </c>
      <c r="B457" s="140" t="s">
        <v>3394</v>
      </c>
      <c r="C457" s="140" t="s">
        <v>1819</v>
      </c>
      <c r="D457" s="140" t="s">
        <v>1820</v>
      </c>
      <c r="E457" s="140" t="s">
        <v>2088</v>
      </c>
      <c r="F457" s="140"/>
      <c r="G457" s="140" t="s">
        <v>1784</v>
      </c>
      <c r="H457" s="140" t="s">
        <v>1785</v>
      </c>
      <c r="I457" s="140" t="s">
        <v>3360</v>
      </c>
      <c r="J457" s="140" t="s">
        <v>3395</v>
      </c>
      <c r="K457" s="140" t="s">
        <v>3396</v>
      </c>
      <c r="L457" s="140" t="s">
        <v>1819</v>
      </c>
      <c r="M457" s="140" t="s">
        <v>3396</v>
      </c>
      <c r="N457" s="141"/>
      <c r="O457" s="142" t="b">
        <v>0</v>
      </c>
      <c r="P457" s="140" t="s">
        <v>1824</v>
      </c>
      <c r="Q457" t="s">
        <v>1825</v>
      </c>
      <c r="R457" t="s">
        <v>3352</v>
      </c>
    </row>
    <row r="458" spans="1:18" x14ac:dyDescent="0.25">
      <c r="A458" s="140" t="s">
        <v>3397</v>
      </c>
      <c r="B458" s="140" t="s">
        <v>3398</v>
      </c>
      <c r="C458" s="140" t="s">
        <v>1819</v>
      </c>
      <c r="D458" s="140" t="s">
        <v>1820</v>
      </c>
      <c r="E458" s="140" t="s">
        <v>1883</v>
      </c>
      <c r="F458" s="140"/>
      <c r="G458" s="140" t="s">
        <v>1784</v>
      </c>
      <c r="H458" s="140" t="s">
        <v>1785</v>
      </c>
      <c r="I458" s="140" t="s">
        <v>3360</v>
      </c>
      <c r="J458" s="140" t="s">
        <v>3399</v>
      </c>
      <c r="K458" s="140" t="s">
        <v>3400</v>
      </c>
      <c r="L458" s="140" t="s">
        <v>1819</v>
      </c>
      <c r="M458" s="140" t="s">
        <v>3400</v>
      </c>
      <c r="N458" s="141"/>
      <c r="O458" s="142" t="b">
        <v>0</v>
      </c>
      <c r="P458" s="140" t="s">
        <v>1824</v>
      </c>
      <c r="Q458" t="s">
        <v>1825</v>
      </c>
      <c r="R458" t="s">
        <v>3352</v>
      </c>
    </row>
    <row r="459" spans="1:18" x14ac:dyDescent="0.25">
      <c r="A459" s="140" t="s">
        <v>3401</v>
      </c>
      <c r="B459" s="140" t="s">
        <v>3402</v>
      </c>
      <c r="C459" s="140" t="s">
        <v>1819</v>
      </c>
      <c r="D459" s="140" t="s">
        <v>1820</v>
      </c>
      <c r="E459" s="140" t="s">
        <v>2088</v>
      </c>
      <c r="F459" s="140"/>
      <c r="G459" s="140" t="s">
        <v>1784</v>
      </c>
      <c r="H459" s="140" t="s">
        <v>1785</v>
      </c>
      <c r="I459" s="140" t="s">
        <v>3360</v>
      </c>
      <c r="J459" s="140" t="s">
        <v>3403</v>
      </c>
      <c r="K459" s="140" t="s">
        <v>3404</v>
      </c>
      <c r="L459" s="140" t="s">
        <v>1819</v>
      </c>
      <c r="M459" s="140" t="s">
        <v>3404</v>
      </c>
      <c r="N459" s="141"/>
      <c r="O459" s="142" t="b">
        <v>0</v>
      </c>
      <c r="P459" s="140" t="s">
        <v>1824</v>
      </c>
      <c r="Q459" t="s">
        <v>1825</v>
      </c>
      <c r="R459" t="s">
        <v>3352</v>
      </c>
    </row>
    <row r="460" spans="1:18" x14ac:dyDescent="0.25">
      <c r="A460" s="140" t="s">
        <v>3405</v>
      </c>
      <c r="B460" s="140" t="s">
        <v>3406</v>
      </c>
      <c r="C460" s="140" t="s">
        <v>1819</v>
      </c>
      <c r="D460" s="140" t="s">
        <v>1820</v>
      </c>
      <c r="E460" s="140" t="s">
        <v>1883</v>
      </c>
      <c r="F460" s="140"/>
      <c r="G460" s="140" t="s">
        <v>1784</v>
      </c>
      <c r="H460" s="140" t="s">
        <v>1785</v>
      </c>
      <c r="I460" s="140" t="s">
        <v>3360</v>
      </c>
      <c r="J460" s="140" t="s">
        <v>3407</v>
      </c>
      <c r="K460" s="140" t="s">
        <v>3408</v>
      </c>
      <c r="L460" s="140" t="s">
        <v>1819</v>
      </c>
      <c r="M460" s="140" t="s">
        <v>3409</v>
      </c>
      <c r="N460" s="141"/>
      <c r="O460" s="142" t="b">
        <v>0</v>
      </c>
      <c r="P460" s="140" t="s">
        <v>1824</v>
      </c>
      <c r="Q460" t="s">
        <v>1825</v>
      </c>
      <c r="R460" t="s">
        <v>3352</v>
      </c>
    </row>
    <row r="461" spans="1:18" x14ac:dyDescent="0.25">
      <c r="A461" s="140" t="s">
        <v>3410</v>
      </c>
      <c r="B461" s="140" t="s">
        <v>3411</v>
      </c>
      <c r="C461" s="140" t="s">
        <v>1819</v>
      </c>
      <c r="D461" s="140" t="s">
        <v>1820</v>
      </c>
      <c r="E461" s="140" t="s">
        <v>1973</v>
      </c>
      <c r="F461" s="140"/>
      <c r="G461" s="140" t="s">
        <v>1786</v>
      </c>
      <c r="H461" s="140" t="s">
        <v>1787</v>
      </c>
      <c r="I461" s="140" t="s">
        <v>3360</v>
      </c>
      <c r="J461" s="140" t="s">
        <v>3412</v>
      </c>
      <c r="K461" s="140" t="s">
        <v>3413</v>
      </c>
      <c r="L461" s="140" t="s">
        <v>1819</v>
      </c>
      <c r="M461" s="140" t="s">
        <v>3414</v>
      </c>
      <c r="N461" s="141"/>
      <c r="O461" s="142" t="b">
        <v>0</v>
      </c>
      <c r="P461" s="140" t="s">
        <v>1824</v>
      </c>
      <c r="Q461" t="s">
        <v>1825</v>
      </c>
      <c r="R461" t="s">
        <v>3352</v>
      </c>
    </row>
    <row r="462" spans="1:18" x14ac:dyDescent="0.25">
      <c r="A462" s="140" t="s">
        <v>3415</v>
      </c>
      <c r="B462" s="140" t="s">
        <v>3416</v>
      </c>
      <c r="C462" s="140" t="s">
        <v>3359</v>
      </c>
      <c r="D462" s="140" t="s">
        <v>1820</v>
      </c>
      <c r="E462" s="140" t="s">
        <v>1932</v>
      </c>
      <c r="F462" s="140"/>
      <c r="G462" s="140" t="s">
        <v>1786</v>
      </c>
      <c r="H462" s="140" t="s">
        <v>1787</v>
      </c>
      <c r="I462" s="140" t="s">
        <v>3417</v>
      </c>
      <c r="J462" s="140" t="s">
        <v>3418</v>
      </c>
      <c r="K462" s="140" t="s">
        <v>3419</v>
      </c>
      <c r="L462" s="140" t="s">
        <v>1819</v>
      </c>
      <c r="M462" s="140" t="s">
        <v>3419</v>
      </c>
      <c r="N462" s="141"/>
      <c r="O462" s="142" t="b">
        <v>0</v>
      </c>
      <c r="P462" s="140" t="s">
        <v>1824</v>
      </c>
      <c r="Q462" t="s">
        <v>1825</v>
      </c>
      <c r="R462" t="s">
        <v>3352</v>
      </c>
    </row>
    <row r="463" spans="1:18" x14ac:dyDescent="0.25">
      <c r="A463" s="140" t="s">
        <v>3420</v>
      </c>
      <c r="B463" s="140" t="s">
        <v>3421</v>
      </c>
      <c r="C463" s="140" t="s">
        <v>1819</v>
      </c>
      <c r="D463" s="140" t="s">
        <v>1820</v>
      </c>
      <c r="E463" s="140" t="s">
        <v>1940</v>
      </c>
      <c r="F463" s="140"/>
      <c r="G463" s="140" t="s">
        <v>1786</v>
      </c>
      <c r="H463" s="140" t="s">
        <v>1787</v>
      </c>
      <c r="I463" s="140" t="s">
        <v>3360</v>
      </c>
      <c r="J463" s="140" t="s">
        <v>3422</v>
      </c>
      <c r="K463" s="140" t="s">
        <v>3423</v>
      </c>
      <c r="L463" s="140" t="s">
        <v>1819</v>
      </c>
      <c r="M463" s="140" t="s">
        <v>3423</v>
      </c>
      <c r="N463" s="141"/>
      <c r="O463" s="142" t="b">
        <v>0</v>
      </c>
      <c r="P463" s="140" t="s">
        <v>1824</v>
      </c>
      <c r="Q463" t="s">
        <v>1825</v>
      </c>
      <c r="R463" t="s">
        <v>3352</v>
      </c>
    </row>
    <row r="464" spans="1:18" x14ac:dyDescent="0.25">
      <c r="A464" s="140" t="s">
        <v>3424</v>
      </c>
      <c r="B464" s="140" t="s">
        <v>3425</v>
      </c>
      <c r="C464" s="140" t="s">
        <v>3426</v>
      </c>
      <c r="D464" s="140" t="s">
        <v>1820</v>
      </c>
      <c r="E464" s="140" t="s">
        <v>2736</v>
      </c>
      <c r="F464" s="140"/>
      <c r="G464" s="140" t="s">
        <v>1784</v>
      </c>
      <c r="H464" s="140" t="s">
        <v>1785</v>
      </c>
      <c r="I464" s="140" t="s">
        <v>3360</v>
      </c>
      <c r="J464" s="140" t="s">
        <v>3427</v>
      </c>
      <c r="K464" s="140" t="s">
        <v>3428</v>
      </c>
      <c r="L464" s="140" t="s">
        <v>1819</v>
      </c>
      <c r="M464" s="140" t="s">
        <v>3428</v>
      </c>
      <c r="N464" s="141"/>
      <c r="O464" s="142" t="b">
        <v>0</v>
      </c>
      <c r="P464" s="140" t="s">
        <v>1824</v>
      </c>
      <c r="Q464" t="s">
        <v>1825</v>
      </c>
      <c r="R464" t="s">
        <v>3352</v>
      </c>
    </row>
    <row r="465" spans="1:18" x14ac:dyDescent="0.25">
      <c r="A465" s="140" t="s">
        <v>567</v>
      </c>
      <c r="B465" s="140" t="s">
        <v>568</v>
      </c>
      <c r="C465" s="140"/>
      <c r="D465" s="140" t="s">
        <v>1820</v>
      </c>
      <c r="E465" s="140" t="s">
        <v>1973</v>
      </c>
      <c r="F465" s="140" t="s">
        <v>3429</v>
      </c>
      <c r="G465" s="140" t="s">
        <v>1786</v>
      </c>
      <c r="H465" s="140" t="s">
        <v>1787</v>
      </c>
      <c r="I465" s="140"/>
      <c r="J465" s="140"/>
      <c r="K465" s="140"/>
      <c r="L465" s="140" t="s">
        <v>3430</v>
      </c>
      <c r="M465" s="140" t="s">
        <v>3431</v>
      </c>
      <c r="N465" s="141"/>
      <c r="O465" s="142" t="b">
        <v>0</v>
      </c>
      <c r="P465" s="140" t="s">
        <v>1824</v>
      </c>
      <c r="Q465" t="s">
        <v>1825</v>
      </c>
      <c r="R465" t="s">
        <v>567</v>
      </c>
    </row>
    <row r="466" spans="1:18" x14ac:dyDescent="0.25">
      <c r="A466" s="140" t="s">
        <v>3432</v>
      </c>
      <c r="B466" s="140" t="s">
        <v>3433</v>
      </c>
      <c r="C466" s="140"/>
      <c r="D466" s="140" t="s">
        <v>1820</v>
      </c>
      <c r="E466" s="140"/>
      <c r="F466" s="140"/>
      <c r="G466" s="140"/>
      <c r="H466" s="140"/>
      <c r="I466" s="140"/>
      <c r="J466" s="140"/>
      <c r="K466" s="140"/>
      <c r="L466" s="140" t="s">
        <v>3434</v>
      </c>
      <c r="M466" s="140" t="s">
        <v>3435</v>
      </c>
      <c r="N466" s="141"/>
      <c r="O466" s="142" t="b">
        <v>0</v>
      </c>
      <c r="P466" s="140" t="s">
        <v>1824</v>
      </c>
      <c r="Q466" t="s">
        <v>1825</v>
      </c>
      <c r="R466" t="s">
        <v>3432</v>
      </c>
    </row>
    <row r="467" spans="1:18" x14ac:dyDescent="0.25">
      <c r="A467" s="140" t="s">
        <v>569</v>
      </c>
      <c r="B467" s="140" t="s">
        <v>570</v>
      </c>
      <c r="C467" s="140"/>
      <c r="D467" s="140" t="s">
        <v>1820</v>
      </c>
      <c r="E467" s="140"/>
      <c r="F467" s="140"/>
      <c r="G467" s="140" t="s">
        <v>1786</v>
      </c>
      <c r="H467" s="140" t="s">
        <v>1787</v>
      </c>
      <c r="I467" s="140" t="s">
        <v>1854</v>
      </c>
      <c r="J467" s="140" t="s">
        <v>3436</v>
      </c>
      <c r="K467" s="140"/>
      <c r="L467" s="140" t="s">
        <v>3437</v>
      </c>
      <c r="M467" s="140" t="s">
        <v>3438</v>
      </c>
      <c r="N467" s="141">
        <v>60</v>
      </c>
      <c r="O467" s="142" t="b">
        <v>0</v>
      </c>
      <c r="P467" s="140" t="s">
        <v>3077</v>
      </c>
      <c r="Q467" t="s">
        <v>1825</v>
      </c>
      <c r="R467" t="s">
        <v>569</v>
      </c>
    </row>
    <row r="468" spans="1:18" x14ac:dyDescent="0.25">
      <c r="A468" s="140" t="s">
        <v>3439</v>
      </c>
      <c r="B468" s="140" t="s">
        <v>3440</v>
      </c>
      <c r="C468" s="140" t="s">
        <v>1819</v>
      </c>
      <c r="D468" s="140" t="s">
        <v>1820</v>
      </c>
      <c r="E468" s="140" t="s">
        <v>2088</v>
      </c>
      <c r="F468" s="140"/>
      <c r="G468" s="140" t="s">
        <v>1784</v>
      </c>
      <c r="H468" s="140" t="s">
        <v>1785</v>
      </c>
      <c r="I468" s="140" t="s">
        <v>3441</v>
      </c>
      <c r="J468" s="140" t="s">
        <v>3442</v>
      </c>
      <c r="K468" s="140" t="s">
        <v>3443</v>
      </c>
      <c r="L468" s="140"/>
      <c r="M468" s="140" t="s">
        <v>3444</v>
      </c>
      <c r="N468" s="141">
        <v>60</v>
      </c>
      <c r="O468" s="142" t="b">
        <v>0</v>
      </c>
      <c r="P468" s="140" t="s">
        <v>1824</v>
      </c>
      <c r="Q468" t="s">
        <v>1825</v>
      </c>
      <c r="R468" t="s">
        <v>569</v>
      </c>
    </row>
    <row r="469" spans="1:18" x14ac:dyDescent="0.25">
      <c r="A469" s="140" t="s">
        <v>3445</v>
      </c>
      <c r="B469" s="140" t="s">
        <v>3446</v>
      </c>
      <c r="C469" s="140" t="s">
        <v>1819</v>
      </c>
      <c r="D469" s="140" t="s">
        <v>1820</v>
      </c>
      <c r="E469" s="140" t="s">
        <v>1834</v>
      </c>
      <c r="F469" s="140"/>
      <c r="G469" s="140" t="s">
        <v>1784</v>
      </c>
      <c r="H469" s="140" t="s">
        <v>1785</v>
      </c>
      <c r="I469" s="140" t="s">
        <v>3441</v>
      </c>
      <c r="J469" s="140" t="s">
        <v>3447</v>
      </c>
      <c r="K469" s="140" t="s">
        <v>3448</v>
      </c>
      <c r="L469" s="140"/>
      <c r="M469" s="140" t="s">
        <v>3448</v>
      </c>
      <c r="N469" s="141">
        <v>60</v>
      </c>
      <c r="O469" s="142" t="b">
        <v>0</v>
      </c>
      <c r="P469" s="140" t="s">
        <v>1824</v>
      </c>
      <c r="Q469" t="s">
        <v>1825</v>
      </c>
      <c r="R469" t="s">
        <v>569</v>
      </c>
    </row>
    <row r="470" spans="1:18" x14ac:dyDescent="0.25">
      <c r="A470" s="140" t="s">
        <v>3449</v>
      </c>
      <c r="B470" s="140" t="s">
        <v>3450</v>
      </c>
      <c r="C470" s="140" t="s">
        <v>1819</v>
      </c>
      <c r="D470" s="140" t="s">
        <v>1820</v>
      </c>
      <c r="E470" s="140" t="s">
        <v>1928</v>
      </c>
      <c r="F470" s="140"/>
      <c r="G470" s="140" t="s">
        <v>1786</v>
      </c>
      <c r="H470" s="140" t="s">
        <v>1787</v>
      </c>
      <c r="I470" s="140" t="s">
        <v>3441</v>
      </c>
      <c r="J470" s="140" t="s">
        <v>3451</v>
      </c>
      <c r="K470" s="140" t="s">
        <v>3452</v>
      </c>
      <c r="L470" s="140"/>
      <c r="M470" s="140" t="s">
        <v>3453</v>
      </c>
      <c r="N470" s="141">
        <v>60</v>
      </c>
      <c r="O470" s="142" t="b">
        <v>0</v>
      </c>
      <c r="P470" s="140" t="s">
        <v>1824</v>
      </c>
      <c r="Q470" t="s">
        <v>1825</v>
      </c>
      <c r="R470" t="s">
        <v>569</v>
      </c>
    </row>
    <row r="471" spans="1:18" x14ac:dyDescent="0.25">
      <c r="A471" s="140" t="s">
        <v>3454</v>
      </c>
      <c r="B471" s="140" t="s">
        <v>3455</v>
      </c>
      <c r="C471" s="140" t="s">
        <v>1819</v>
      </c>
      <c r="D471" s="140" t="s">
        <v>1820</v>
      </c>
      <c r="E471" s="140" t="s">
        <v>1940</v>
      </c>
      <c r="F471" s="140"/>
      <c r="G471" s="140" t="s">
        <v>1786</v>
      </c>
      <c r="H471" s="140" t="s">
        <v>1787</v>
      </c>
      <c r="I471" s="140" t="s">
        <v>3441</v>
      </c>
      <c r="J471" s="140" t="s">
        <v>3456</v>
      </c>
      <c r="K471" s="140" t="s">
        <v>3457</v>
      </c>
      <c r="L471" s="140"/>
      <c r="M471" s="140" t="s">
        <v>3457</v>
      </c>
      <c r="N471" s="141">
        <v>60</v>
      </c>
      <c r="O471" s="142" t="b">
        <v>0</v>
      </c>
      <c r="P471" s="140" t="s">
        <v>1824</v>
      </c>
      <c r="Q471" t="s">
        <v>1825</v>
      </c>
      <c r="R471" t="s">
        <v>569</v>
      </c>
    </row>
    <row r="472" spans="1:18" x14ac:dyDescent="0.25">
      <c r="A472" s="140" t="s">
        <v>3458</v>
      </c>
      <c r="B472" s="140" t="s">
        <v>3459</v>
      </c>
      <c r="C472" s="140" t="s">
        <v>1819</v>
      </c>
      <c r="D472" s="140" t="s">
        <v>1820</v>
      </c>
      <c r="E472" s="140" t="s">
        <v>1940</v>
      </c>
      <c r="F472" s="140"/>
      <c r="G472" s="140" t="s">
        <v>70</v>
      </c>
      <c r="H472" s="140" t="s">
        <v>1781</v>
      </c>
      <c r="I472" s="140" t="s">
        <v>3441</v>
      </c>
      <c r="J472" s="140" t="s">
        <v>3460</v>
      </c>
      <c r="K472" s="140" t="s">
        <v>3461</v>
      </c>
      <c r="L472" s="140"/>
      <c r="M472" s="140" t="s">
        <v>3461</v>
      </c>
      <c r="N472" s="141">
        <v>60</v>
      </c>
      <c r="O472" s="142" t="b">
        <v>0</v>
      </c>
      <c r="P472" s="140" t="s">
        <v>1824</v>
      </c>
      <c r="Q472" t="s">
        <v>1825</v>
      </c>
      <c r="R472" t="s">
        <v>569</v>
      </c>
    </row>
    <row r="473" spans="1:18" x14ac:dyDescent="0.25">
      <c r="A473" s="140" t="s">
        <v>7180</v>
      </c>
      <c r="B473" s="140" t="s">
        <v>3462</v>
      </c>
      <c r="C473" s="140"/>
      <c r="D473" s="140" t="s">
        <v>1820</v>
      </c>
      <c r="E473" s="140" t="s">
        <v>1928</v>
      </c>
      <c r="F473" s="140" t="s">
        <v>3463</v>
      </c>
      <c r="G473" s="140" t="s">
        <v>70</v>
      </c>
      <c r="H473" s="140" t="s">
        <v>1781</v>
      </c>
      <c r="I473" s="140" t="s">
        <v>3464</v>
      </c>
      <c r="J473" s="140" t="s">
        <v>3462</v>
      </c>
      <c r="K473" s="140" t="s">
        <v>3465</v>
      </c>
      <c r="L473" s="140" t="s">
        <v>1819</v>
      </c>
      <c r="M473" s="140" t="s">
        <v>3465</v>
      </c>
      <c r="N473" s="141">
        <v>58</v>
      </c>
      <c r="O473" s="142" t="b">
        <v>0</v>
      </c>
      <c r="P473" s="140" t="s">
        <v>1824</v>
      </c>
      <c r="Q473" t="s">
        <v>1825</v>
      </c>
      <c r="R473" t="s">
        <v>3466</v>
      </c>
    </row>
    <row r="474" spans="1:18" x14ac:dyDescent="0.25">
      <c r="A474" s="140" t="s">
        <v>3467</v>
      </c>
      <c r="B474" s="140" t="s">
        <v>3468</v>
      </c>
      <c r="C474" s="140"/>
      <c r="D474" s="140" t="s">
        <v>1904</v>
      </c>
      <c r="E474" s="140"/>
      <c r="F474" s="140"/>
      <c r="G474" s="140"/>
      <c r="H474" s="140"/>
      <c r="I474" s="140" t="s">
        <v>3464</v>
      </c>
      <c r="J474" s="140" t="s">
        <v>3468</v>
      </c>
      <c r="K474" s="140" t="s">
        <v>3469</v>
      </c>
      <c r="L474" s="140" t="s">
        <v>1819</v>
      </c>
      <c r="M474" s="140" t="s">
        <v>3469</v>
      </c>
      <c r="N474" s="141">
        <v>58</v>
      </c>
      <c r="O474" s="142" t="b">
        <v>0</v>
      </c>
      <c r="P474" s="140" t="s">
        <v>1824</v>
      </c>
      <c r="Q474" t="s">
        <v>1825</v>
      </c>
      <c r="R474" t="s">
        <v>3466</v>
      </c>
    </row>
    <row r="475" spans="1:18" x14ac:dyDescent="0.25">
      <c r="A475" s="140" t="s">
        <v>3470</v>
      </c>
      <c r="B475" s="140" t="s">
        <v>3471</v>
      </c>
      <c r="C475" s="140"/>
      <c r="D475" s="140" t="s">
        <v>1904</v>
      </c>
      <c r="E475" s="140"/>
      <c r="F475" s="140"/>
      <c r="G475" s="140"/>
      <c r="H475" s="140"/>
      <c r="I475" s="140" t="s">
        <v>3464</v>
      </c>
      <c r="J475" s="140" t="s">
        <v>3471</v>
      </c>
      <c r="K475" s="140" t="s">
        <v>3472</v>
      </c>
      <c r="L475" s="140" t="s">
        <v>1819</v>
      </c>
      <c r="M475" s="140" t="s">
        <v>3472</v>
      </c>
      <c r="N475" s="141">
        <v>58</v>
      </c>
      <c r="O475" s="142" t="b">
        <v>0</v>
      </c>
      <c r="P475" s="140" t="s">
        <v>1824</v>
      </c>
      <c r="Q475" t="s">
        <v>1825</v>
      </c>
      <c r="R475" t="s">
        <v>3466</v>
      </c>
    </row>
    <row r="476" spans="1:18" x14ac:dyDescent="0.25">
      <c r="A476" s="140" t="s">
        <v>3473</v>
      </c>
      <c r="B476" s="140" t="s">
        <v>3474</v>
      </c>
      <c r="C476" s="140"/>
      <c r="D476" s="140" t="s">
        <v>3475</v>
      </c>
      <c r="E476" s="140"/>
      <c r="F476" s="140"/>
      <c r="G476" s="140"/>
      <c r="H476" s="140"/>
      <c r="I476" s="140" t="s">
        <v>3464</v>
      </c>
      <c r="J476" s="140" t="s">
        <v>3474</v>
      </c>
      <c r="K476" s="140" t="s">
        <v>3476</v>
      </c>
      <c r="L476" s="140" t="s">
        <v>1819</v>
      </c>
      <c r="M476" s="140" t="s">
        <v>3476</v>
      </c>
      <c r="N476" s="141">
        <v>58</v>
      </c>
      <c r="O476" s="142" t="b">
        <v>0</v>
      </c>
      <c r="P476" s="140" t="s">
        <v>1824</v>
      </c>
      <c r="Q476" t="s">
        <v>1825</v>
      </c>
      <c r="R476" t="s">
        <v>3466</v>
      </c>
    </row>
    <row r="477" spans="1:18" x14ac:dyDescent="0.25">
      <c r="A477" s="140" t="s">
        <v>3477</v>
      </c>
      <c r="B477" s="140" t="s">
        <v>3478</v>
      </c>
      <c r="C477" s="140"/>
      <c r="D477" s="140" t="s">
        <v>3033</v>
      </c>
      <c r="E477" s="140"/>
      <c r="F477" s="140"/>
      <c r="G477" s="140"/>
      <c r="H477" s="140"/>
      <c r="I477" s="140" t="s">
        <v>3464</v>
      </c>
      <c r="J477" s="140" t="s">
        <v>3478</v>
      </c>
      <c r="K477" s="140" t="s">
        <v>3479</v>
      </c>
      <c r="L477" s="140" t="s">
        <v>1819</v>
      </c>
      <c r="M477" s="140" t="s">
        <v>3479</v>
      </c>
      <c r="N477" s="141">
        <v>58</v>
      </c>
      <c r="O477" s="142" t="b">
        <v>0</v>
      </c>
      <c r="P477" s="140" t="s">
        <v>1824</v>
      </c>
      <c r="Q477" t="s">
        <v>1825</v>
      </c>
      <c r="R477" t="s">
        <v>3466</v>
      </c>
    </row>
    <row r="478" spans="1:18" x14ac:dyDescent="0.25">
      <c r="A478" s="140" t="s">
        <v>3480</v>
      </c>
      <c r="B478" s="140" t="s">
        <v>3481</v>
      </c>
      <c r="C478" s="140"/>
      <c r="D478" s="140" t="s">
        <v>3482</v>
      </c>
      <c r="E478" s="140"/>
      <c r="F478" s="140"/>
      <c r="G478" s="140"/>
      <c r="H478" s="140"/>
      <c r="I478" s="140" t="s">
        <v>3464</v>
      </c>
      <c r="J478" s="140" t="s">
        <v>3481</v>
      </c>
      <c r="K478" s="140" t="s">
        <v>3483</v>
      </c>
      <c r="L478" s="140" t="s">
        <v>1819</v>
      </c>
      <c r="M478" s="140" t="s">
        <v>3483</v>
      </c>
      <c r="N478" s="141">
        <v>58</v>
      </c>
      <c r="O478" s="142" t="b">
        <v>0</v>
      </c>
      <c r="P478" s="140" t="s">
        <v>1824</v>
      </c>
      <c r="Q478" t="s">
        <v>1825</v>
      </c>
      <c r="R478" t="s">
        <v>3466</v>
      </c>
    </row>
    <row r="479" spans="1:18" x14ac:dyDescent="0.25">
      <c r="A479" s="140" t="s">
        <v>3484</v>
      </c>
      <c r="B479" s="140" t="s">
        <v>3485</v>
      </c>
      <c r="C479" s="140"/>
      <c r="D479" s="140" t="s">
        <v>1904</v>
      </c>
      <c r="E479" s="140"/>
      <c r="F479" s="140"/>
      <c r="G479" s="140"/>
      <c r="H479" s="140"/>
      <c r="I479" s="140" t="s">
        <v>3464</v>
      </c>
      <c r="J479" s="140" t="s">
        <v>3485</v>
      </c>
      <c r="K479" s="140" t="s">
        <v>3486</v>
      </c>
      <c r="L479" s="140" t="s">
        <v>1819</v>
      </c>
      <c r="M479" s="140" t="s">
        <v>3486</v>
      </c>
      <c r="N479" s="141">
        <v>58</v>
      </c>
      <c r="O479" s="142" t="b">
        <v>0</v>
      </c>
      <c r="P479" s="140" t="s">
        <v>1824</v>
      </c>
      <c r="Q479" t="s">
        <v>1825</v>
      </c>
      <c r="R479" t="s">
        <v>3466</v>
      </c>
    </row>
    <row r="480" spans="1:18" x14ac:dyDescent="0.25">
      <c r="A480" s="140" t="s">
        <v>3487</v>
      </c>
      <c r="B480" s="140" t="s">
        <v>3488</v>
      </c>
      <c r="C480" s="140"/>
      <c r="D480" s="140" t="s">
        <v>3058</v>
      </c>
      <c r="E480" s="140"/>
      <c r="F480" s="140"/>
      <c r="G480" s="140"/>
      <c r="H480" s="140"/>
      <c r="I480" s="140" t="s">
        <v>3464</v>
      </c>
      <c r="J480" s="140" t="s">
        <v>3488</v>
      </c>
      <c r="K480" s="140" t="s">
        <v>3489</v>
      </c>
      <c r="L480" s="140" t="s">
        <v>1819</v>
      </c>
      <c r="M480" s="140" t="s">
        <v>3489</v>
      </c>
      <c r="N480" s="141">
        <v>58</v>
      </c>
      <c r="O480" s="142" t="b">
        <v>0</v>
      </c>
      <c r="P480" s="140" t="s">
        <v>1824</v>
      </c>
      <c r="Q480" t="s">
        <v>1825</v>
      </c>
      <c r="R480" t="s">
        <v>3466</v>
      </c>
    </row>
    <row r="481" spans="1:18" x14ac:dyDescent="0.25">
      <c r="A481" s="140" t="s">
        <v>3490</v>
      </c>
      <c r="B481" s="140" t="s">
        <v>3491</v>
      </c>
      <c r="C481" s="140"/>
      <c r="D481" s="140" t="s">
        <v>3033</v>
      </c>
      <c r="E481" s="140"/>
      <c r="F481" s="140"/>
      <c r="G481" s="140"/>
      <c r="H481" s="140"/>
      <c r="I481" s="140" t="s">
        <v>3464</v>
      </c>
      <c r="J481" s="140" t="s">
        <v>3491</v>
      </c>
      <c r="K481" s="140" t="s">
        <v>3492</v>
      </c>
      <c r="L481" s="140" t="s">
        <v>1819</v>
      </c>
      <c r="M481" s="140" t="s">
        <v>3492</v>
      </c>
      <c r="N481" s="141">
        <v>58</v>
      </c>
      <c r="O481" s="142" t="b">
        <v>0</v>
      </c>
      <c r="P481" s="140" t="s">
        <v>1824</v>
      </c>
      <c r="Q481" t="s">
        <v>1825</v>
      </c>
      <c r="R481" t="s">
        <v>3466</v>
      </c>
    </row>
    <row r="482" spans="1:18" x14ac:dyDescent="0.25">
      <c r="A482" s="140" t="s">
        <v>3493</v>
      </c>
      <c r="B482" s="140" t="s">
        <v>3494</v>
      </c>
      <c r="C482" s="140"/>
      <c r="D482" s="140" t="s">
        <v>3482</v>
      </c>
      <c r="E482" s="140"/>
      <c r="F482" s="140"/>
      <c r="G482" s="140"/>
      <c r="H482" s="140"/>
      <c r="I482" s="140" t="s">
        <v>3464</v>
      </c>
      <c r="J482" s="140" t="s">
        <v>3494</v>
      </c>
      <c r="K482" s="140" t="s">
        <v>3495</v>
      </c>
      <c r="L482" s="140" t="s">
        <v>1819</v>
      </c>
      <c r="M482" s="140" t="s">
        <v>3495</v>
      </c>
      <c r="N482" s="141">
        <v>58</v>
      </c>
      <c r="O482" s="142" t="b">
        <v>0</v>
      </c>
      <c r="P482" s="140" t="s">
        <v>1824</v>
      </c>
      <c r="Q482" t="s">
        <v>1825</v>
      </c>
      <c r="R482" t="s">
        <v>3466</v>
      </c>
    </row>
    <row r="483" spans="1:18" x14ac:dyDescent="0.25">
      <c r="A483" s="140" t="s">
        <v>3496</v>
      </c>
      <c r="B483" s="140" t="s">
        <v>3497</v>
      </c>
      <c r="C483" s="140"/>
      <c r="D483" s="140" t="s">
        <v>2078</v>
      </c>
      <c r="E483" s="140"/>
      <c r="F483" s="140"/>
      <c r="G483" s="140"/>
      <c r="H483" s="140"/>
      <c r="I483" s="140" t="s">
        <v>3464</v>
      </c>
      <c r="J483" s="140" t="s">
        <v>3497</v>
      </c>
      <c r="K483" s="140" t="s">
        <v>3498</v>
      </c>
      <c r="L483" s="140" t="s">
        <v>1819</v>
      </c>
      <c r="M483" s="140" t="s">
        <v>3498</v>
      </c>
      <c r="N483" s="141">
        <v>58</v>
      </c>
      <c r="O483" s="142" t="b">
        <v>0</v>
      </c>
      <c r="P483" s="140" t="s">
        <v>1824</v>
      </c>
      <c r="Q483" t="s">
        <v>1825</v>
      </c>
      <c r="R483" t="s">
        <v>3466</v>
      </c>
    </row>
    <row r="484" spans="1:18" x14ac:dyDescent="0.25">
      <c r="A484" s="140" t="s">
        <v>3499</v>
      </c>
      <c r="B484" s="140" t="s">
        <v>3500</v>
      </c>
      <c r="C484" s="140"/>
      <c r="D484" s="140" t="s">
        <v>2149</v>
      </c>
      <c r="E484" s="140"/>
      <c r="F484" s="140"/>
      <c r="G484" s="140"/>
      <c r="H484" s="140"/>
      <c r="I484" s="140" t="s">
        <v>3464</v>
      </c>
      <c r="J484" s="140" t="s">
        <v>3500</v>
      </c>
      <c r="K484" s="140" t="s">
        <v>3501</v>
      </c>
      <c r="L484" s="140" t="s">
        <v>1819</v>
      </c>
      <c r="M484" s="140" t="s">
        <v>3501</v>
      </c>
      <c r="N484" s="141">
        <v>58</v>
      </c>
      <c r="O484" s="142" t="b">
        <v>0</v>
      </c>
      <c r="P484" s="140" t="s">
        <v>1824</v>
      </c>
      <c r="Q484" t="s">
        <v>1825</v>
      </c>
      <c r="R484" t="s">
        <v>3466</v>
      </c>
    </row>
    <row r="485" spans="1:18" x14ac:dyDescent="0.25">
      <c r="A485" s="140" t="s">
        <v>3502</v>
      </c>
      <c r="B485" s="140" t="s">
        <v>3503</v>
      </c>
      <c r="C485" s="140"/>
      <c r="D485" s="140" t="s">
        <v>2078</v>
      </c>
      <c r="E485" s="140"/>
      <c r="F485" s="140"/>
      <c r="G485" s="140"/>
      <c r="H485" s="140"/>
      <c r="I485" s="140" t="s">
        <v>3464</v>
      </c>
      <c r="J485" s="140" t="s">
        <v>3503</v>
      </c>
      <c r="K485" s="140" t="s">
        <v>3504</v>
      </c>
      <c r="L485" s="140" t="s">
        <v>1819</v>
      </c>
      <c r="M485" s="140" t="s">
        <v>3503</v>
      </c>
      <c r="N485" s="141">
        <v>58</v>
      </c>
      <c r="O485" s="142" t="b">
        <v>0</v>
      </c>
      <c r="P485" s="140" t="s">
        <v>1824</v>
      </c>
      <c r="Q485" t="s">
        <v>1825</v>
      </c>
      <c r="R485" t="s">
        <v>3466</v>
      </c>
    </row>
    <row r="486" spans="1:18" x14ac:dyDescent="0.25">
      <c r="A486" s="140" t="s">
        <v>3505</v>
      </c>
      <c r="B486" s="140" t="s">
        <v>3506</v>
      </c>
      <c r="C486" s="140"/>
      <c r="D486" s="140" t="s">
        <v>2169</v>
      </c>
      <c r="E486" s="140"/>
      <c r="F486" s="140"/>
      <c r="G486" s="140"/>
      <c r="H486" s="140"/>
      <c r="I486" s="140" t="s">
        <v>3464</v>
      </c>
      <c r="J486" s="140" t="s">
        <v>3506</v>
      </c>
      <c r="K486" s="140" t="s">
        <v>3507</v>
      </c>
      <c r="L486" s="140" t="s">
        <v>1819</v>
      </c>
      <c r="M486" s="140" t="s">
        <v>3507</v>
      </c>
      <c r="N486" s="141">
        <v>58</v>
      </c>
      <c r="O486" s="142" t="b">
        <v>0</v>
      </c>
      <c r="P486" s="140" t="s">
        <v>1824</v>
      </c>
      <c r="Q486" t="s">
        <v>1825</v>
      </c>
      <c r="R486" t="s">
        <v>3466</v>
      </c>
    </row>
    <row r="487" spans="1:18" x14ac:dyDescent="0.25">
      <c r="A487" s="140" t="s">
        <v>3508</v>
      </c>
      <c r="B487" s="140" t="s">
        <v>3509</v>
      </c>
      <c r="C487" s="140"/>
      <c r="D487" s="140" t="s">
        <v>1838</v>
      </c>
      <c r="E487" s="140"/>
      <c r="F487" s="140"/>
      <c r="G487" s="140"/>
      <c r="H487" s="140"/>
      <c r="I487" s="140" t="s">
        <v>3464</v>
      </c>
      <c r="J487" s="140" t="s">
        <v>3509</v>
      </c>
      <c r="K487" s="140" t="s">
        <v>3510</v>
      </c>
      <c r="L487" s="140" t="s">
        <v>1819</v>
      </c>
      <c r="M487" s="140" t="s">
        <v>3510</v>
      </c>
      <c r="N487" s="141">
        <v>58</v>
      </c>
      <c r="O487" s="142" t="b">
        <v>0</v>
      </c>
      <c r="P487" s="140" t="s">
        <v>1824</v>
      </c>
      <c r="Q487" t="s">
        <v>1825</v>
      </c>
      <c r="R487" t="s">
        <v>3466</v>
      </c>
    </row>
    <row r="488" spans="1:18" x14ac:dyDescent="0.25">
      <c r="A488" s="140" t="s">
        <v>3511</v>
      </c>
      <c r="B488" s="140" t="s">
        <v>3512</v>
      </c>
      <c r="C488" s="140"/>
      <c r="D488" s="140" t="s">
        <v>3513</v>
      </c>
      <c r="E488" s="140"/>
      <c r="F488" s="140"/>
      <c r="G488" s="140"/>
      <c r="H488" s="140"/>
      <c r="I488" s="140" t="s">
        <v>3464</v>
      </c>
      <c r="J488" s="140" t="s">
        <v>3512</v>
      </c>
      <c r="K488" s="140" t="s">
        <v>3514</v>
      </c>
      <c r="L488" s="140" t="s">
        <v>1819</v>
      </c>
      <c r="M488" s="140" t="s">
        <v>3514</v>
      </c>
      <c r="N488" s="141">
        <v>58</v>
      </c>
      <c r="O488" s="142" t="b">
        <v>0</v>
      </c>
      <c r="P488" s="140" t="s">
        <v>1824</v>
      </c>
      <c r="Q488" t="s">
        <v>1825</v>
      </c>
      <c r="R488" t="s">
        <v>3466</v>
      </c>
    </row>
    <row r="489" spans="1:18" x14ac:dyDescent="0.25">
      <c r="A489" s="140" t="s">
        <v>3515</v>
      </c>
      <c r="B489" s="140" t="s">
        <v>3516</v>
      </c>
      <c r="C489" s="140"/>
      <c r="D489" s="140" t="s">
        <v>3482</v>
      </c>
      <c r="E489" s="140"/>
      <c r="F489" s="140"/>
      <c r="G489" s="140"/>
      <c r="H489" s="140"/>
      <c r="I489" s="140" t="s">
        <v>3464</v>
      </c>
      <c r="J489" s="140" t="s">
        <v>3516</v>
      </c>
      <c r="K489" s="140" t="s">
        <v>3517</v>
      </c>
      <c r="L489" s="140" t="s">
        <v>1819</v>
      </c>
      <c r="M489" s="140" t="s">
        <v>3517</v>
      </c>
      <c r="N489" s="141">
        <v>58</v>
      </c>
      <c r="O489" s="142" t="b">
        <v>0</v>
      </c>
      <c r="P489" s="140" t="s">
        <v>1824</v>
      </c>
      <c r="Q489" t="s">
        <v>1825</v>
      </c>
      <c r="R489" t="s">
        <v>3466</v>
      </c>
    </row>
    <row r="490" spans="1:18" x14ac:dyDescent="0.25">
      <c r="A490" s="140" t="s">
        <v>3518</v>
      </c>
      <c r="B490" s="140" t="s">
        <v>3519</v>
      </c>
      <c r="C490" s="140"/>
      <c r="D490" s="140" t="s">
        <v>1838</v>
      </c>
      <c r="E490" s="140"/>
      <c r="F490" s="140"/>
      <c r="G490" s="140"/>
      <c r="H490" s="140"/>
      <c r="I490" s="140" t="s">
        <v>3464</v>
      </c>
      <c r="J490" s="140" t="s">
        <v>3519</v>
      </c>
      <c r="K490" s="140" t="s">
        <v>3520</v>
      </c>
      <c r="L490" s="140" t="s">
        <v>1819</v>
      </c>
      <c r="M490" s="140" t="s">
        <v>3520</v>
      </c>
      <c r="N490" s="141">
        <v>58</v>
      </c>
      <c r="O490" s="142" t="b">
        <v>0</v>
      </c>
      <c r="P490" s="140" t="s">
        <v>1824</v>
      </c>
      <c r="Q490" t="s">
        <v>1825</v>
      </c>
      <c r="R490" t="s">
        <v>3466</v>
      </c>
    </row>
    <row r="491" spans="1:18" x14ac:dyDescent="0.25">
      <c r="A491" s="140" t="s">
        <v>3521</v>
      </c>
      <c r="B491" s="140" t="s">
        <v>3522</v>
      </c>
      <c r="C491" s="140"/>
      <c r="D491" s="140" t="s">
        <v>3523</v>
      </c>
      <c r="E491" s="140"/>
      <c r="F491" s="140"/>
      <c r="G491" s="140"/>
      <c r="H491" s="140"/>
      <c r="I491" s="140" t="s">
        <v>3464</v>
      </c>
      <c r="J491" s="140" t="s">
        <v>3522</v>
      </c>
      <c r="K491" s="140" t="s">
        <v>3524</v>
      </c>
      <c r="L491" s="140" t="s">
        <v>1819</v>
      </c>
      <c r="M491" s="140" t="s">
        <v>3524</v>
      </c>
      <c r="N491" s="141">
        <v>58</v>
      </c>
      <c r="O491" s="142" t="b">
        <v>0</v>
      </c>
      <c r="P491" s="140" t="s">
        <v>1824</v>
      </c>
      <c r="Q491" t="s">
        <v>1825</v>
      </c>
      <c r="R491" t="s">
        <v>3466</v>
      </c>
    </row>
    <row r="492" spans="1:18" x14ac:dyDescent="0.25">
      <c r="A492" s="140" t="s">
        <v>3525</v>
      </c>
      <c r="B492" s="140" t="s">
        <v>3526</v>
      </c>
      <c r="C492" s="140"/>
      <c r="D492" s="140" t="s">
        <v>1904</v>
      </c>
      <c r="E492" s="140"/>
      <c r="F492" s="140"/>
      <c r="G492" s="140"/>
      <c r="H492" s="140"/>
      <c r="I492" s="140" t="s">
        <v>3464</v>
      </c>
      <c r="J492" s="140" t="s">
        <v>3526</v>
      </c>
      <c r="K492" s="140" t="s">
        <v>3526</v>
      </c>
      <c r="L492" s="140" t="s">
        <v>1819</v>
      </c>
      <c r="M492" s="140" t="s">
        <v>3526</v>
      </c>
      <c r="N492" s="141">
        <v>58</v>
      </c>
      <c r="O492" s="142" t="b">
        <v>1</v>
      </c>
      <c r="P492" s="140" t="s">
        <v>1824</v>
      </c>
      <c r="Q492" t="s">
        <v>1825</v>
      </c>
      <c r="R492" t="s">
        <v>3466</v>
      </c>
    </row>
    <row r="493" spans="1:18" x14ac:dyDescent="0.25">
      <c r="A493" s="140" t="s">
        <v>3527</v>
      </c>
      <c r="B493" s="140" t="s">
        <v>3528</v>
      </c>
      <c r="C493" s="140"/>
      <c r="D493" s="140" t="s">
        <v>1865</v>
      </c>
      <c r="E493" s="140"/>
      <c r="F493" s="140"/>
      <c r="G493" s="140"/>
      <c r="H493" s="140"/>
      <c r="I493" s="140" t="s">
        <v>3464</v>
      </c>
      <c r="J493" s="140" t="s">
        <v>3528</v>
      </c>
      <c r="K493" s="140" t="s">
        <v>3528</v>
      </c>
      <c r="L493" s="140" t="s">
        <v>1819</v>
      </c>
      <c r="M493" s="140" t="s">
        <v>3528</v>
      </c>
      <c r="N493" s="141">
        <v>58</v>
      </c>
      <c r="O493" s="142" t="b">
        <v>1</v>
      </c>
      <c r="P493" s="140" t="s">
        <v>1824</v>
      </c>
      <c r="Q493" t="s">
        <v>1825</v>
      </c>
      <c r="R493" t="s">
        <v>3466</v>
      </c>
    </row>
    <row r="494" spans="1:18" x14ac:dyDescent="0.25">
      <c r="A494" s="140" t="s">
        <v>3529</v>
      </c>
      <c r="B494" s="140" t="s">
        <v>3530</v>
      </c>
      <c r="C494" s="140"/>
      <c r="D494" s="140" t="s">
        <v>3028</v>
      </c>
      <c r="E494" s="140"/>
      <c r="F494" s="140"/>
      <c r="G494" s="140"/>
      <c r="H494" s="140"/>
      <c r="I494" s="140" t="s">
        <v>3464</v>
      </c>
      <c r="J494" s="140" t="s">
        <v>3530</v>
      </c>
      <c r="K494" s="140" t="s">
        <v>3530</v>
      </c>
      <c r="L494" s="140" t="s">
        <v>1819</v>
      </c>
      <c r="M494" s="140" t="s">
        <v>3530</v>
      </c>
      <c r="N494" s="141">
        <v>58</v>
      </c>
      <c r="O494" s="142" t="b">
        <v>1</v>
      </c>
      <c r="P494" s="140" t="s">
        <v>1824</v>
      </c>
      <c r="Q494" t="s">
        <v>1825</v>
      </c>
      <c r="R494" t="s">
        <v>3466</v>
      </c>
    </row>
    <row r="495" spans="1:18" x14ac:dyDescent="0.25">
      <c r="A495" s="140" t="s">
        <v>3531</v>
      </c>
      <c r="B495" s="140" t="s">
        <v>3532</v>
      </c>
      <c r="C495" s="140"/>
      <c r="D495" s="140" t="s">
        <v>3033</v>
      </c>
      <c r="E495" s="140"/>
      <c r="F495" s="140"/>
      <c r="G495" s="140"/>
      <c r="H495" s="140"/>
      <c r="I495" s="140" t="s">
        <v>3464</v>
      </c>
      <c r="J495" s="140" t="s">
        <v>3532</v>
      </c>
      <c r="K495" s="140" t="s">
        <v>3533</v>
      </c>
      <c r="L495" s="140" t="s">
        <v>1819</v>
      </c>
      <c r="M495" s="140" t="s">
        <v>3533</v>
      </c>
      <c r="N495" s="141">
        <v>58</v>
      </c>
      <c r="O495" s="142" t="b">
        <v>0</v>
      </c>
      <c r="P495" s="140" t="s">
        <v>1824</v>
      </c>
      <c r="Q495" t="s">
        <v>1825</v>
      </c>
      <c r="R495" t="s">
        <v>3466</v>
      </c>
    </row>
    <row r="496" spans="1:18" x14ac:dyDescent="0.25">
      <c r="A496" s="140" t="s">
        <v>3534</v>
      </c>
      <c r="B496" s="140" t="s">
        <v>3535</v>
      </c>
      <c r="C496" s="140"/>
      <c r="D496" s="140" t="s">
        <v>2169</v>
      </c>
      <c r="E496" s="140"/>
      <c r="F496" s="140"/>
      <c r="G496" s="140"/>
      <c r="H496" s="140"/>
      <c r="I496" s="140" t="s">
        <v>3464</v>
      </c>
      <c r="J496" s="140" t="s">
        <v>3535</v>
      </c>
      <c r="K496" s="140" t="s">
        <v>3535</v>
      </c>
      <c r="L496" s="140" t="s">
        <v>1819</v>
      </c>
      <c r="M496" s="140" t="s">
        <v>3535</v>
      </c>
      <c r="N496" s="141">
        <v>58</v>
      </c>
      <c r="O496" s="142" t="b">
        <v>1</v>
      </c>
      <c r="P496" s="140" t="s">
        <v>1824</v>
      </c>
      <c r="Q496" t="s">
        <v>1825</v>
      </c>
      <c r="R496" t="s">
        <v>3466</v>
      </c>
    </row>
    <row r="497" spans="1:18" x14ac:dyDescent="0.25">
      <c r="A497" s="140" t="s">
        <v>3536</v>
      </c>
      <c r="B497" s="140" t="s">
        <v>3537</v>
      </c>
      <c r="C497" s="140"/>
      <c r="D497" s="140" t="s">
        <v>3513</v>
      </c>
      <c r="E497" s="140"/>
      <c r="F497" s="140"/>
      <c r="G497" s="140"/>
      <c r="H497" s="140"/>
      <c r="I497" s="140" t="s">
        <v>3464</v>
      </c>
      <c r="J497" s="140" t="s">
        <v>3537</v>
      </c>
      <c r="K497" s="140" t="s">
        <v>3537</v>
      </c>
      <c r="L497" s="140" t="s">
        <v>1819</v>
      </c>
      <c r="M497" s="140" t="s">
        <v>3537</v>
      </c>
      <c r="N497" s="141">
        <v>58</v>
      </c>
      <c r="O497" s="142" t="b">
        <v>1</v>
      </c>
      <c r="P497" s="140" t="s">
        <v>1824</v>
      </c>
      <c r="Q497" t="s">
        <v>1825</v>
      </c>
      <c r="R497" t="s">
        <v>3466</v>
      </c>
    </row>
    <row r="498" spans="1:18" x14ac:dyDescent="0.25">
      <c r="A498" s="140" t="s">
        <v>3538</v>
      </c>
      <c r="B498" s="140" t="s">
        <v>3539</v>
      </c>
      <c r="C498" s="140"/>
      <c r="D498" s="140" t="s">
        <v>1820</v>
      </c>
      <c r="E498" s="140"/>
      <c r="F498" s="140"/>
      <c r="G498" s="140" t="s">
        <v>70</v>
      </c>
      <c r="H498" s="140" t="s">
        <v>1781</v>
      </c>
      <c r="I498" s="140" t="s">
        <v>3540</v>
      </c>
      <c r="J498" s="140" t="s">
        <v>3541</v>
      </c>
      <c r="K498" s="140" t="s">
        <v>3542</v>
      </c>
      <c r="L498" s="140" t="s">
        <v>1819</v>
      </c>
      <c r="M498" s="140" t="s">
        <v>3542</v>
      </c>
      <c r="N498" s="141">
        <v>58</v>
      </c>
      <c r="O498" s="142" t="b">
        <v>0</v>
      </c>
      <c r="P498" s="140" t="s">
        <v>1824</v>
      </c>
      <c r="Q498" t="s">
        <v>1825</v>
      </c>
      <c r="R498" t="s">
        <v>3466</v>
      </c>
    </row>
    <row r="499" spans="1:18" x14ac:dyDescent="0.25">
      <c r="A499" s="140" t="s">
        <v>3543</v>
      </c>
      <c r="B499" s="140" t="s">
        <v>3544</v>
      </c>
      <c r="C499" s="140"/>
      <c r="D499" s="140" t="s">
        <v>1820</v>
      </c>
      <c r="E499" s="140" t="s">
        <v>1940</v>
      </c>
      <c r="F499" s="140"/>
      <c r="G499" s="140" t="s">
        <v>70</v>
      </c>
      <c r="H499" s="140" t="s">
        <v>1781</v>
      </c>
      <c r="I499" s="140" t="s">
        <v>3540</v>
      </c>
      <c r="J499" s="140" t="s">
        <v>3545</v>
      </c>
      <c r="K499" s="140" t="s">
        <v>3546</v>
      </c>
      <c r="L499" s="140" t="s">
        <v>1819</v>
      </c>
      <c r="M499" s="140" t="s">
        <v>3546</v>
      </c>
      <c r="N499" s="141">
        <v>58</v>
      </c>
      <c r="O499" s="142" t="b">
        <v>0</v>
      </c>
      <c r="P499" s="140" t="s">
        <v>1824</v>
      </c>
      <c r="Q499" t="s">
        <v>1825</v>
      </c>
      <c r="R499" t="s">
        <v>3466</v>
      </c>
    </row>
    <row r="500" spans="1:18" x14ac:dyDescent="0.25">
      <c r="A500" s="140" t="s">
        <v>3547</v>
      </c>
      <c r="B500" s="140" t="s">
        <v>3548</v>
      </c>
      <c r="C500" s="140"/>
      <c r="D500" s="140" t="s">
        <v>1820</v>
      </c>
      <c r="E500" s="140" t="s">
        <v>2074</v>
      </c>
      <c r="F500" s="140"/>
      <c r="G500" s="140" t="s">
        <v>1788</v>
      </c>
      <c r="H500" s="140" t="s">
        <v>1789</v>
      </c>
      <c r="I500" s="140" t="s">
        <v>3540</v>
      </c>
      <c r="J500" s="140" t="s">
        <v>3549</v>
      </c>
      <c r="K500" s="140" t="s">
        <v>3550</v>
      </c>
      <c r="L500" s="140" t="s">
        <v>1819</v>
      </c>
      <c r="M500" s="140" t="s">
        <v>3550</v>
      </c>
      <c r="N500" s="141">
        <v>58</v>
      </c>
      <c r="O500" s="142" t="b">
        <v>0</v>
      </c>
      <c r="P500" s="140" t="s">
        <v>1824</v>
      </c>
      <c r="Q500" t="s">
        <v>1825</v>
      </c>
      <c r="R500" t="s">
        <v>3466</v>
      </c>
    </row>
    <row r="501" spans="1:18" x14ac:dyDescent="0.25">
      <c r="A501" s="140" t="s">
        <v>3551</v>
      </c>
      <c r="B501" s="140" t="s">
        <v>3552</v>
      </c>
      <c r="C501" s="140"/>
      <c r="D501" s="140" t="s">
        <v>1820</v>
      </c>
      <c r="E501" s="140"/>
      <c r="F501" s="140"/>
      <c r="G501" s="140" t="s">
        <v>1788</v>
      </c>
      <c r="H501" s="140" t="s">
        <v>1789</v>
      </c>
      <c r="I501" s="140" t="s">
        <v>3540</v>
      </c>
      <c r="J501" s="140" t="s">
        <v>3553</v>
      </c>
      <c r="K501" s="140" t="s">
        <v>3554</v>
      </c>
      <c r="L501" s="140" t="s">
        <v>1819</v>
      </c>
      <c r="M501" s="140" t="s">
        <v>3554</v>
      </c>
      <c r="N501" s="141">
        <v>58</v>
      </c>
      <c r="O501" s="142" t="b">
        <v>0</v>
      </c>
      <c r="P501" s="140" t="s">
        <v>1824</v>
      </c>
      <c r="Q501" t="s">
        <v>1825</v>
      </c>
      <c r="R501" t="s">
        <v>3466</v>
      </c>
    </row>
    <row r="502" spans="1:18" x14ac:dyDescent="0.25">
      <c r="A502" s="140" t="s">
        <v>3555</v>
      </c>
      <c r="B502" s="140" t="s">
        <v>3556</v>
      </c>
      <c r="C502" s="140"/>
      <c r="D502" s="140" t="s">
        <v>1820</v>
      </c>
      <c r="E502" s="140" t="s">
        <v>1928</v>
      </c>
      <c r="F502" s="140"/>
      <c r="G502" s="140" t="s">
        <v>70</v>
      </c>
      <c r="H502" s="140" t="s">
        <v>1781</v>
      </c>
      <c r="I502" s="140" t="s">
        <v>3540</v>
      </c>
      <c r="J502" s="140" t="s">
        <v>3556</v>
      </c>
      <c r="K502" s="140" t="s">
        <v>3557</v>
      </c>
      <c r="L502" s="140" t="s">
        <v>1819</v>
      </c>
      <c r="M502" s="140" t="s">
        <v>3557</v>
      </c>
      <c r="N502" s="141">
        <v>58</v>
      </c>
      <c r="O502" s="142" t="b">
        <v>0</v>
      </c>
      <c r="P502" s="140" t="s">
        <v>1824</v>
      </c>
      <c r="Q502" t="s">
        <v>1825</v>
      </c>
      <c r="R502" t="s">
        <v>3466</v>
      </c>
    </row>
    <row r="503" spans="1:18" x14ac:dyDescent="0.25">
      <c r="A503" s="140" t="s">
        <v>3558</v>
      </c>
      <c r="B503" s="140" t="s">
        <v>3559</v>
      </c>
      <c r="C503" s="140"/>
      <c r="D503" s="140" t="s">
        <v>1820</v>
      </c>
      <c r="E503" s="140" t="s">
        <v>1883</v>
      </c>
      <c r="F503" s="140"/>
      <c r="G503" s="140" t="s">
        <v>71</v>
      </c>
      <c r="H503" s="140" t="s">
        <v>1779</v>
      </c>
      <c r="I503" s="140" t="s">
        <v>3464</v>
      </c>
      <c r="J503" s="140" t="s">
        <v>3559</v>
      </c>
      <c r="K503" s="140" t="s">
        <v>3560</v>
      </c>
      <c r="L503" s="140" t="s">
        <v>1819</v>
      </c>
      <c r="M503" s="140" t="s">
        <v>3560</v>
      </c>
      <c r="N503" s="141">
        <v>58</v>
      </c>
      <c r="O503" s="142" t="b">
        <v>0</v>
      </c>
      <c r="P503" s="140" t="s">
        <v>1824</v>
      </c>
      <c r="Q503" t="s">
        <v>1825</v>
      </c>
      <c r="R503" t="s">
        <v>3466</v>
      </c>
    </row>
    <row r="504" spans="1:18" x14ac:dyDescent="0.25">
      <c r="A504" s="140" t="s">
        <v>3561</v>
      </c>
      <c r="B504" s="140" t="s">
        <v>3562</v>
      </c>
      <c r="C504" s="140"/>
      <c r="D504" s="140" t="s">
        <v>1820</v>
      </c>
      <c r="E504" s="140"/>
      <c r="F504" s="140"/>
      <c r="G504" s="140" t="s">
        <v>71</v>
      </c>
      <c r="H504" s="140" t="s">
        <v>1779</v>
      </c>
      <c r="I504" s="140" t="s">
        <v>3464</v>
      </c>
      <c r="J504" s="140" t="s">
        <v>3563</v>
      </c>
      <c r="K504" s="140" t="s">
        <v>3564</v>
      </c>
      <c r="L504" s="140" t="s">
        <v>1819</v>
      </c>
      <c r="M504" s="140" t="s">
        <v>3564</v>
      </c>
      <c r="N504" s="141">
        <v>58</v>
      </c>
      <c r="O504" s="142" t="b">
        <v>0</v>
      </c>
      <c r="P504" s="140" t="s">
        <v>1824</v>
      </c>
      <c r="Q504" t="s">
        <v>1825</v>
      </c>
      <c r="R504" t="s">
        <v>3466</v>
      </c>
    </row>
    <row r="505" spans="1:18" x14ac:dyDescent="0.25">
      <c r="A505" s="140" t="s">
        <v>3565</v>
      </c>
      <c r="B505" s="140" t="s">
        <v>3566</v>
      </c>
      <c r="C505" s="140"/>
      <c r="D505" s="140" t="s">
        <v>1892</v>
      </c>
      <c r="E505" s="140"/>
      <c r="F505" s="140"/>
      <c r="G505" s="140"/>
      <c r="H505" s="140"/>
      <c r="I505" s="140" t="s">
        <v>3464</v>
      </c>
      <c r="J505" s="140" t="s">
        <v>3566</v>
      </c>
      <c r="K505" s="140" t="s">
        <v>3566</v>
      </c>
      <c r="L505" s="140" t="s">
        <v>1819</v>
      </c>
      <c r="M505" s="140" t="s">
        <v>3566</v>
      </c>
      <c r="N505" s="141">
        <v>58</v>
      </c>
      <c r="O505" s="142" t="b">
        <v>0</v>
      </c>
      <c r="P505" s="140" t="s">
        <v>1824</v>
      </c>
      <c r="Q505" t="s">
        <v>1825</v>
      </c>
      <c r="R505" t="s">
        <v>3466</v>
      </c>
    </row>
    <row r="506" spans="1:18" x14ac:dyDescent="0.25">
      <c r="A506" s="140" t="s">
        <v>3567</v>
      </c>
      <c r="B506" s="140" t="s">
        <v>3568</v>
      </c>
      <c r="C506" s="140"/>
      <c r="D506" s="140" t="s">
        <v>3482</v>
      </c>
      <c r="E506" s="140"/>
      <c r="F506" s="140"/>
      <c r="G506" s="140"/>
      <c r="H506" s="140"/>
      <c r="I506" s="140" t="s">
        <v>3464</v>
      </c>
      <c r="J506" s="140" t="s">
        <v>3568</v>
      </c>
      <c r="K506" s="140" t="s">
        <v>3568</v>
      </c>
      <c r="L506" s="140" t="s">
        <v>1819</v>
      </c>
      <c r="M506" s="140" t="s">
        <v>3568</v>
      </c>
      <c r="N506" s="141">
        <v>58</v>
      </c>
      <c r="O506" s="142" t="b">
        <v>0</v>
      </c>
      <c r="P506" s="140" t="s">
        <v>1824</v>
      </c>
      <c r="Q506" t="s">
        <v>1825</v>
      </c>
      <c r="R506" t="s">
        <v>3466</v>
      </c>
    </row>
    <row r="507" spans="1:18" x14ac:dyDescent="0.25">
      <c r="A507" s="140" t="s">
        <v>3569</v>
      </c>
      <c r="B507" s="140" t="s">
        <v>3570</v>
      </c>
      <c r="C507" s="140"/>
      <c r="D507" s="140" t="s">
        <v>3475</v>
      </c>
      <c r="E507" s="140"/>
      <c r="F507" s="140"/>
      <c r="G507" s="140"/>
      <c r="H507" s="140"/>
      <c r="I507" s="140" t="s">
        <v>3464</v>
      </c>
      <c r="J507" s="140" t="s">
        <v>3570</v>
      </c>
      <c r="K507" s="140" t="s">
        <v>3570</v>
      </c>
      <c r="L507" s="140" t="s">
        <v>1819</v>
      </c>
      <c r="M507" s="140" t="s">
        <v>3570</v>
      </c>
      <c r="N507" s="141">
        <v>58</v>
      </c>
      <c r="O507" s="142" t="b">
        <v>1</v>
      </c>
      <c r="P507" s="140" t="s">
        <v>1824</v>
      </c>
      <c r="Q507" t="s">
        <v>1825</v>
      </c>
      <c r="R507" t="s">
        <v>3466</v>
      </c>
    </row>
    <row r="508" spans="1:18" x14ac:dyDescent="0.25">
      <c r="A508" s="140" t="s">
        <v>3571</v>
      </c>
      <c r="B508" s="140" t="s">
        <v>3572</v>
      </c>
      <c r="C508" s="140"/>
      <c r="D508" s="140" t="s">
        <v>3331</v>
      </c>
      <c r="E508" s="140"/>
      <c r="F508" s="140"/>
      <c r="G508" s="140"/>
      <c r="H508" s="140"/>
      <c r="I508" s="140" t="s">
        <v>3464</v>
      </c>
      <c r="J508" s="140" t="s">
        <v>3572</v>
      </c>
      <c r="K508" s="140" t="s">
        <v>3572</v>
      </c>
      <c r="L508" s="140" t="s">
        <v>1819</v>
      </c>
      <c r="M508" s="140" t="s">
        <v>3572</v>
      </c>
      <c r="N508" s="141">
        <v>58</v>
      </c>
      <c r="O508" s="142" t="b">
        <v>1</v>
      </c>
      <c r="P508" s="140" t="s">
        <v>1824</v>
      </c>
      <c r="Q508" t="s">
        <v>1825</v>
      </c>
      <c r="R508" t="s">
        <v>3466</v>
      </c>
    </row>
    <row r="509" spans="1:18" x14ac:dyDescent="0.25">
      <c r="A509" s="140" t="s">
        <v>3573</v>
      </c>
      <c r="B509" s="140" t="s">
        <v>3574</v>
      </c>
      <c r="C509" s="140"/>
      <c r="D509" s="140" t="s">
        <v>3028</v>
      </c>
      <c r="E509" s="140"/>
      <c r="F509" s="140"/>
      <c r="G509" s="140"/>
      <c r="H509" s="140"/>
      <c r="I509" s="140" t="s">
        <v>3540</v>
      </c>
      <c r="J509" s="140"/>
      <c r="K509" s="140"/>
      <c r="L509" s="140" t="s">
        <v>3575</v>
      </c>
      <c r="M509" s="140" t="s">
        <v>3576</v>
      </c>
      <c r="N509" s="141">
        <v>58</v>
      </c>
      <c r="O509" s="142" t="b">
        <v>0</v>
      </c>
      <c r="P509" s="140" t="s">
        <v>1824</v>
      </c>
      <c r="Q509" t="s">
        <v>1825</v>
      </c>
      <c r="R509" t="s">
        <v>3466</v>
      </c>
    </row>
    <row r="510" spans="1:18" x14ac:dyDescent="0.25">
      <c r="A510" s="140" t="s">
        <v>571</v>
      </c>
      <c r="B510" s="140" t="s">
        <v>572</v>
      </c>
      <c r="C510" s="140" t="s">
        <v>3577</v>
      </c>
      <c r="D510" s="140" t="s">
        <v>1820</v>
      </c>
      <c r="E510" s="140" t="s">
        <v>1940</v>
      </c>
      <c r="F510" s="140"/>
      <c r="G510" s="140" t="s">
        <v>1784</v>
      </c>
      <c r="H510" s="140" t="s">
        <v>1785</v>
      </c>
      <c r="I510" s="140" t="s">
        <v>1854</v>
      </c>
      <c r="J510" s="140" t="s">
        <v>572</v>
      </c>
      <c r="K510" s="140" t="s">
        <v>3578</v>
      </c>
      <c r="L510" s="140" t="s">
        <v>1819</v>
      </c>
      <c r="M510" s="140" t="s">
        <v>3578</v>
      </c>
      <c r="N510" s="141"/>
      <c r="O510" s="142" t="b">
        <v>0</v>
      </c>
      <c r="P510" s="140" t="s">
        <v>1824</v>
      </c>
      <c r="Q510" t="s">
        <v>1825</v>
      </c>
      <c r="R510" t="s">
        <v>571</v>
      </c>
    </row>
    <row r="511" spans="1:18" x14ac:dyDescent="0.25">
      <c r="A511" s="140" t="s">
        <v>3579</v>
      </c>
      <c r="B511" s="140" t="s">
        <v>3580</v>
      </c>
      <c r="C511" s="140"/>
      <c r="D511" s="140" t="s">
        <v>2149</v>
      </c>
      <c r="E511" s="140" t="s">
        <v>3581</v>
      </c>
      <c r="F511" s="140"/>
      <c r="G511" s="140"/>
      <c r="H511" s="140"/>
      <c r="I511" s="140"/>
      <c r="J511" s="140" t="s">
        <v>3580</v>
      </c>
      <c r="K511" s="140" t="s">
        <v>3582</v>
      </c>
      <c r="L511" s="140"/>
      <c r="M511" s="140" t="s">
        <v>3582</v>
      </c>
      <c r="N511" s="141"/>
      <c r="O511" s="142" t="b">
        <v>0</v>
      </c>
      <c r="P511" s="140" t="s">
        <v>1824</v>
      </c>
      <c r="Q511" t="s">
        <v>1825</v>
      </c>
      <c r="R511" t="s">
        <v>571</v>
      </c>
    </row>
    <row r="512" spans="1:18" x14ac:dyDescent="0.25">
      <c r="A512" s="140" t="s">
        <v>3583</v>
      </c>
      <c r="B512" s="140" t="s">
        <v>3584</v>
      </c>
      <c r="C512" s="140"/>
      <c r="D512" s="140" t="s">
        <v>1820</v>
      </c>
      <c r="E512" s="140" t="s">
        <v>1821</v>
      </c>
      <c r="F512" s="140" t="s">
        <v>3585</v>
      </c>
      <c r="G512" s="140" t="s">
        <v>71</v>
      </c>
      <c r="H512" s="140" t="s">
        <v>1779</v>
      </c>
      <c r="I512" s="140" t="s">
        <v>1854</v>
      </c>
      <c r="J512" s="140"/>
      <c r="K512" s="140"/>
      <c r="L512" s="140" t="s">
        <v>3586</v>
      </c>
      <c r="M512" s="140" t="s">
        <v>3587</v>
      </c>
      <c r="N512" s="141"/>
      <c r="O512" s="142" t="b">
        <v>0</v>
      </c>
      <c r="P512" s="140" t="s">
        <v>1824</v>
      </c>
      <c r="Q512" t="s">
        <v>1825</v>
      </c>
      <c r="R512" t="s">
        <v>3583</v>
      </c>
    </row>
    <row r="513" spans="1:18" x14ac:dyDescent="0.25">
      <c r="A513" s="140" t="s">
        <v>3588</v>
      </c>
      <c r="B513" s="140" t="s">
        <v>3589</v>
      </c>
      <c r="C513" s="140"/>
      <c r="D513" s="140" t="s">
        <v>1820</v>
      </c>
      <c r="E513" s="140" t="s">
        <v>1957</v>
      </c>
      <c r="F513" s="140"/>
      <c r="G513" s="140" t="s">
        <v>71</v>
      </c>
      <c r="H513" s="140" t="s">
        <v>1779</v>
      </c>
      <c r="I513" s="140" t="s">
        <v>1854</v>
      </c>
      <c r="J513" s="140"/>
      <c r="K513" s="140"/>
      <c r="L513" s="140" t="s">
        <v>3590</v>
      </c>
      <c r="M513" s="140" t="s">
        <v>3591</v>
      </c>
      <c r="N513" s="141">
        <v>60</v>
      </c>
      <c r="O513" s="142" t="b">
        <v>0</v>
      </c>
      <c r="P513" s="140" t="s">
        <v>1824</v>
      </c>
      <c r="Q513" t="s">
        <v>1825</v>
      </c>
      <c r="R513" t="s">
        <v>3588</v>
      </c>
    </row>
    <row r="514" spans="1:18" x14ac:dyDescent="0.25">
      <c r="A514" s="140" t="s">
        <v>3592</v>
      </c>
      <c r="B514" s="140" t="s">
        <v>3593</v>
      </c>
      <c r="C514" s="140"/>
      <c r="D514" s="140" t="s">
        <v>1904</v>
      </c>
      <c r="E514" s="140"/>
      <c r="F514" s="140"/>
      <c r="G514" s="140"/>
      <c r="H514" s="140"/>
      <c r="I514" s="140" t="s">
        <v>3343</v>
      </c>
      <c r="J514" s="140"/>
      <c r="K514" s="140"/>
      <c r="L514" s="140"/>
      <c r="M514" s="140" t="s">
        <v>3594</v>
      </c>
      <c r="N514" s="141"/>
      <c r="O514" s="142" t="b">
        <v>0</v>
      </c>
      <c r="P514" s="140" t="s">
        <v>1824</v>
      </c>
      <c r="Q514" t="s">
        <v>1825</v>
      </c>
      <c r="R514" t="s">
        <v>3592</v>
      </c>
    </row>
    <row r="515" spans="1:18" x14ac:dyDescent="0.25">
      <c r="A515" s="140" t="s">
        <v>3595</v>
      </c>
      <c r="B515" s="140" t="s">
        <v>3596</v>
      </c>
      <c r="C515" s="140" t="s">
        <v>1819</v>
      </c>
      <c r="D515" s="140" t="s">
        <v>1820</v>
      </c>
      <c r="E515" s="140" t="s">
        <v>1940</v>
      </c>
      <c r="F515" s="140" t="s">
        <v>2706</v>
      </c>
      <c r="G515" s="140" t="s">
        <v>1786</v>
      </c>
      <c r="H515" s="140" t="s">
        <v>1787</v>
      </c>
      <c r="I515" s="140" t="s">
        <v>1854</v>
      </c>
      <c r="J515" s="140" t="s">
        <v>3597</v>
      </c>
      <c r="K515" s="140"/>
      <c r="L515" s="140" t="s">
        <v>3598</v>
      </c>
      <c r="M515" s="140" t="s">
        <v>3599</v>
      </c>
      <c r="N515" s="141"/>
      <c r="O515" s="142" t="b">
        <v>0</v>
      </c>
      <c r="P515" s="140" t="s">
        <v>1824</v>
      </c>
      <c r="Q515" t="s">
        <v>1825</v>
      </c>
      <c r="R515" t="s">
        <v>3595</v>
      </c>
    </row>
    <row r="516" spans="1:18" x14ac:dyDescent="0.25">
      <c r="A516" s="140" t="s">
        <v>748</v>
      </c>
      <c r="B516" s="140" t="s">
        <v>574</v>
      </c>
      <c r="C516" s="140" t="s">
        <v>3600</v>
      </c>
      <c r="D516" s="140" t="s">
        <v>1820</v>
      </c>
      <c r="E516" s="140" t="s">
        <v>1973</v>
      </c>
      <c r="F516" s="140"/>
      <c r="G516" s="140" t="s">
        <v>1784</v>
      </c>
      <c r="H516" s="140" t="s">
        <v>1785</v>
      </c>
      <c r="I516" s="140" t="s">
        <v>1854</v>
      </c>
      <c r="J516" s="140" t="s">
        <v>574</v>
      </c>
      <c r="K516" s="140" t="s">
        <v>3601</v>
      </c>
      <c r="L516" s="140" t="s">
        <v>1819</v>
      </c>
      <c r="M516" s="140" t="s">
        <v>3602</v>
      </c>
      <c r="N516" s="141"/>
      <c r="O516" s="142" t="b">
        <v>0</v>
      </c>
      <c r="P516" s="140" t="s">
        <v>1824</v>
      </c>
      <c r="Q516" t="s">
        <v>1825</v>
      </c>
      <c r="R516" t="s">
        <v>573</v>
      </c>
    </row>
    <row r="517" spans="1:18" x14ac:dyDescent="0.25">
      <c r="A517" s="140" t="s">
        <v>749</v>
      </c>
      <c r="B517" s="140" t="s">
        <v>750</v>
      </c>
      <c r="C517" s="140" t="s">
        <v>3600</v>
      </c>
      <c r="D517" s="140" t="s">
        <v>1820</v>
      </c>
      <c r="E517" s="140" t="s">
        <v>1834</v>
      </c>
      <c r="F517" s="140"/>
      <c r="G517" s="140" t="s">
        <v>1784</v>
      </c>
      <c r="H517" s="140" t="s">
        <v>1785</v>
      </c>
      <c r="I517" s="140" t="s">
        <v>1854</v>
      </c>
      <c r="J517" s="140" t="s">
        <v>750</v>
      </c>
      <c r="K517" s="140" t="s">
        <v>3603</v>
      </c>
      <c r="L517" s="140" t="s">
        <v>1819</v>
      </c>
      <c r="M517" s="140" t="s">
        <v>3603</v>
      </c>
      <c r="N517" s="141"/>
      <c r="O517" s="142" t="b">
        <v>0</v>
      </c>
      <c r="P517" s="140" t="s">
        <v>1824</v>
      </c>
      <c r="Q517" t="s">
        <v>1825</v>
      </c>
      <c r="R517" t="s">
        <v>573</v>
      </c>
    </row>
    <row r="518" spans="1:18" x14ac:dyDescent="0.25">
      <c r="A518" s="140" t="s">
        <v>751</v>
      </c>
      <c r="B518" s="140" t="s">
        <v>752</v>
      </c>
      <c r="C518" s="140" t="s">
        <v>3600</v>
      </c>
      <c r="D518" s="140" t="s">
        <v>1820</v>
      </c>
      <c r="E518" s="140" t="s">
        <v>2736</v>
      </c>
      <c r="F518" s="140"/>
      <c r="G518" s="140" t="s">
        <v>1784</v>
      </c>
      <c r="H518" s="140" t="s">
        <v>1785</v>
      </c>
      <c r="I518" s="140" t="s">
        <v>1854</v>
      </c>
      <c r="J518" s="140" t="s">
        <v>752</v>
      </c>
      <c r="K518" s="140" t="s">
        <v>3604</v>
      </c>
      <c r="L518" s="140" t="s">
        <v>1819</v>
      </c>
      <c r="M518" s="140" t="s">
        <v>3604</v>
      </c>
      <c r="N518" s="141"/>
      <c r="O518" s="142" t="b">
        <v>0</v>
      </c>
      <c r="P518" s="140" t="s">
        <v>1824</v>
      </c>
      <c r="Q518" t="s">
        <v>1825</v>
      </c>
      <c r="R518" t="s">
        <v>573</v>
      </c>
    </row>
    <row r="519" spans="1:18" x14ac:dyDescent="0.25">
      <c r="A519" s="140" t="s">
        <v>753</v>
      </c>
      <c r="B519" s="140" t="s">
        <v>754</v>
      </c>
      <c r="C519" s="140" t="s">
        <v>3600</v>
      </c>
      <c r="D519" s="140" t="s">
        <v>1820</v>
      </c>
      <c r="E519" s="140" t="s">
        <v>2736</v>
      </c>
      <c r="F519" s="140"/>
      <c r="G519" s="140" t="s">
        <v>1784</v>
      </c>
      <c r="H519" s="140" t="s">
        <v>1785</v>
      </c>
      <c r="I519" s="140" t="s">
        <v>1854</v>
      </c>
      <c r="J519" s="140" t="s">
        <v>754</v>
      </c>
      <c r="K519" s="140" t="s">
        <v>3605</v>
      </c>
      <c r="L519" s="140" t="s">
        <v>1819</v>
      </c>
      <c r="M519" s="140" t="s">
        <v>3605</v>
      </c>
      <c r="N519" s="141"/>
      <c r="O519" s="142" t="b">
        <v>0</v>
      </c>
      <c r="P519" s="140" t="s">
        <v>1824</v>
      </c>
      <c r="Q519" t="s">
        <v>1825</v>
      </c>
      <c r="R519" t="s">
        <v>573</v>
      </c>
    </row>
    <row r="520" spans="1:18" x14ac:dyDescent="0.25">
      <c r="A520" s="140" t="s">
        <v>755</v>
      </c>
      <c r="B520" s="140" t="s">
        <v>756</v>
      </c>
      <c r="C520" s="140" t="s">
        <v>3600</v>
      </c>
      <c r="D520" s="140" t="s">
        <v>1820</v>
      </c>
      <c r="E520" s="140" t="s">
        <v>1940</v>
      </c>
      <c r="F520" s="140"/>
      <c r="G520" s="140" t="s">
        <v>1784</v>
      </c>
      <c r="H520" s="140" t="s">
        <v>1785</v>
      </c>
      <c r="I520" s="140" t="s">
        <v>1854</v>
      </c>
      <c r="J520" s="140" t="s">
        <v>756</v>
      </c>
      <c r="K520" s="140" t="s">
        <v>3606</v>
      </c>
      <c r="L520" s="140" t="s">
        <v>1819</v>
      </c>
      <c r="M520" s="140" t="s">
        <v>3606</v>
      </c>
      <c r="N520" s="141"/>
      <c r="O520" s="142" t="b">
        <v>0</v>
      </c>
      <c r="P520" s="140" t="s">
        <v>1824</v>
      </c>
      <c r="Q520" t="s">
        <v>1825</v>
      </c>
      <c r="R520" t="s">
        <v>573</v>
      </c>
    </row>
    <row r="521" spans="1:18" x14ac:dyDescent="0.25">
      <c r="A521" s="140" t="s">
        <v>757</v>
      </c>
      <c r="B521" s="140" t="s">
        <v>758</v>
      </c>
      <c r="C521" s="140"/>
      <c r="D521" s="140" t="s">
        <v>1820</v>
      </c>
      <c r="E521" s="140" t="s">
        <v>1834</v>
      </c>
      <c r="F521" s="140" t="s">
        <v>2783</v>
      </c>
      <c r="G521" s="140"/>
      <c r="H521" s="140"/>
      <c r="I521" s="140" t="s">
        <v>3607</v>
      </c>
      <c r="J521" s="140" t="s">
        <v>3608</v>
      </c>
      <c r="K521" s="140"/>
      <c r="L521" s="140" t="s">
        <v>3609</v>
      </c>
      <c r="M521" s="140" t="s">
        <v>3610</v>
      </c>
      <c r="N521" s="141">
        <v>50</v>
      </c>
      <c r="O521" s="142" t="b">
        <v>0</v>
      </c>
      <c r="P521" s="140" t="s">
        <v>1824</v>
      </c>
      <c r="Q521" t="s">
        <v>1825</v>
      </c>
      <c r="R521" t="s">
        <v>575</v>
      </c>
    </row>
    <row r="522" spans="1:18" x14ac:dyDescent="0.25">
      <c r="A522" s="140" t="s">
        <v>3611</v>
      </c>
      <c r="B522" s="140" t="s">
        <v>3612</v>
      </c>
      <c r="C522" s="140"/>
      <c r="D522" s="140" t="s">
        <v>1820</v>
      </c>
      <c r="E522" s="140"/>
      <c r="F522" s="140"/>
      <c r="G522" s="140" t="s">
        <v>70</v>
      </c>
      <c r="H522" s="140" t="s">
        <v>1781</v>
      </c>
      <c r="I522" s="140" t="s">
        <v>3607</v>
      </c>
      <c r="J522" s="140" t="s">
        <v>3612</v>
      </c>
      <c r="K522" s="140" t="s">
        <v>3613</v>
      </c>
      <c r="L522" s="140"/>
      <c r="M522" s="140" t="s">
        <v>3613</v>
      </c>
      <c r="N522" s="141">
        <v>50</v>
      </c>
      <c r="O522" s="142" t="b">
        <v>0</v>
      </c>
      <c r="P522" s="140" t="s">
        <v>1824</v>
      </c>
      <c r="Q522" t="s">
        <v>1825</v>
      </c>
      <c r="R522" t="s">
        <v>575</v>
      </c>
    </row>
    <row r="523" spans="1:18" x14ac:dyDescent="0.25">
      <c r="A523" s="140" t="s">
        <v>3614</v>
      </c>
      <c r="B523" s="140" t="s">
        <v>3615</v>
      </c>
      <c r="C523" s="140"/>
      <c r="D523" s="140" t="s">
        <v>1820</v>
      </c>
      <c r="E523" s="140"/>
      <c r="F523" s="140"/>
      <c r="G523" s="140" t="s">
        <v>1784</v>
      </c>
      <c r="H523" s="140" t="s">
        <v>1785</v>
      </c>
      <c r="I523" s="140" t="s">
        <v>3607</v>
      </c>
      <c r="J523" s="140" t="s">
        <v>3615</v>
      </c>
      <c r="K523" s="140" t="s">
        <v>3616</v>
      </c>
      <c r="L523" s="140"/>
      <c r="M523" s="140" t="s">
        <v>3616</v>
      </c>
      <c r="N523" s="141">
        <v>50</v>
      </c>
      <c r="O523" s="142" t="b">
        <v>0</v>
      </c>
      <c r="P523" s="140" t="s">
        <v>1824</v>
      </c>
      <c r="Q523" t="s">
        <v>1825</v>
      </c>
      <c r="R523" t="s">
        <v>575</v>
      </c>
    </row>
    <row r="524" spans="1:18" x14ac:dyDescent="0.25">
      <c r="A524" s="140" t="s">
        <v>3617</v>
      </c>
      <c r="B524" s="140" t="s">
        <v>3618</v>
      </c>
      <c r="C524" s="140"/>
      <c r="D524" s="140" t="s">
        <v>1820</v>
      </c>
      <c r="E524" s="140"/>
      <c r="F524" s="140"/>
      <c r="G524" s="140" t="s">
        <v>1788</v>
      </c>
      <c r="H524" s="140" t="s">
        <v>1789</v>
      </c>
      <c r="I524" s="140" t="s">
        <v>3607</v>
      </c>
      <c r="J524" s="140" t="s">
        <v>3618</v>
      </c>
      <c r="K524" s="140" t="s">
        <v>3619</v>
      </c>
      <c r="L524" s="140"/>
      <c r="M524" s="140" t="s">
        <v>3619</v>
      </c>
      <c r="N524" s="141">
        <v>50</v>
      </c>
      <c r="O524" s="142" t="b">
        <v>0</v>
      </c>
      <c r="P524" s="140" t="s">
        <v>1824</v>
      </c>
      <c r="Q524" t="s">
        <v>1825</v>
      </c>
      <c r="R524" t="s">
        <v>575</v>
      </c>
    </row>
    <row r="525" spans="1:18" x14ac:dyDescent="0.25">
      <c r="A525" s="140" t="s">
        <v>3620</v>
      </c>
      <c r="B525" s="140" t="s">
        <v>3621</v>
      </c>
      <c r="C525" s="140"/>
      <c r="D525" s="140" t="s">
        <v>1820</v>
      </c>
      <c r="E525" s="140"/>
      <c r="F525" s="140"/>
      <c r="G525" s="140" t="s">
        <v>1788</v>
      </c>
      <c r="H525" s="140" t="s">
        <v>1789</v>
      </c>
      <c r="I525" s="140" t="s">
        <v>3607</v>
      </c>
      <c r="J525" s="140" t="s">
        <v>3621</v>
      </c>
      <c r="K525" s="140" t="s">
        <v>3622</v>
      </c>
      <c r="L525" s="140"/>
      <c r="M525" s="140" t="s">
        <v>3622</v>
      </c>
      <c r="N525" s="141">
        <v>50</v>
      </c>
      <c r="O525" s="142" t="b">
        <v>0</v>
      </c>
      <c r="P525" s="140" t="s">
        <v>1824</v>
      </c>
      <c r="Q525" t="s">
        <v>1825</v>
      </c>
      <c r="R525" t="s">
        <v>575</v>
      </c>
    </row>
    <row r="526" spans="1:18" x14ac:dyDescent="0.25">
      <c r="A526" s="140" t="s">
        <v>3623</v>
      </c>
      <c r="B526" s="140" t="s">
        <v>3624</v>
      </c>
      <c r="C526" s="140"/>
      <c r="D526" s="140" t="s">
        <v>1820</v>
      </c>
      <c r="E526" s="140"/>
      <c r="F526" s="140"/>
      <c r="G526" s="140" t="s">
        <v>1788</v>
      </c>
      <c r="H526" s="140" t="s">
        <v>1789</v>
      </c>
      <c r="I526" s="140" t="s">
        <v>3607</v>
      </c>
      <c r="J526" s="140" t="s">
        <v>3624</v>
      </c>
      <c r="K526" s="140" t="s">
        <v>3625</v>
      </c>
      <c r="L526" s="140"/>
      <c r="M526" s="140" t="s">
        <v>3625</v>
      </c>
      <c r="N526" s="141">
        <v>50</v>
      </c>
      <c r="O526" s="142" t="b">
        <v>0</v>
      </c>
      <c r="P526" s="140" t="s">
        <v>1824</v>
      </c>
      <c r="Q526" t="s">
        <v>1825</v>
      </c>
      <c r="R526" t="s">
        <v>575</v>
      </c>
    </row>
    <row r="527" spans="1:18" x14ac:dyDescent="0.25">
      <c r="A527" s="140" t="s">
        <v>3626</v>
      </c>
      <c r="B527" s="140" t="s">
        <v>3627</v>
      </c>
      <c r="C527" s="140"/>
      <c r="D527" s="140" t="s">
        <v>1820</v>
      </c>
      <c r="E527" s="140"/>
      <c r="F527" s="140"/>
      <c r="G527" s="140" t="s">
        <v>70</v>
      </c>
      <c r="H527" s="140" t="s">
        <v>1781</v>
      </c>
      <c r="I527" s="140" t="s">
        <v>3607</v>
      </c>
      <c r="J527" s="140" t="s">
        <v>3627</v>
      </c>
      <c r="K527" s="140" t="s">
        <v>3628</v>
      </c>
      <c r="L527" s="140"/>
      <c r="M527" s="140" t="s">
        <v>3628</v>
      </c>
      <c r="N527" s="141">
        <v>50</v>
      </c>
      <c r="O527" s="142" t="b">
        <v>0</v>
      </c>
      <c r="P527" s="140" t="s">
        <v>1824</v>
      </c>
      <c r="Q527" t="s">
        <v>1825</v>
      </c>
      <c r="R527" t="s">
        <v>575</v>
      </c>
    </row>
    <row r="528" spans="1:18" x14ac:dyDescent="0.25">
      <c r="A528" s="140" t="s">
        <v>3629</v>
      </c>
      <c r="B528" s="140" t="s">
        <v>3630</v>
      </c>
      <c r="C528" s="140"/>
      <c r="D528" s="140" t="s">
        <v>1820</v>
      </c>
      <c r="E528" s="140"/>
      <c r="F528" s="140"/>
      <c r="G528" s="140" t="s">
        <v>70</v>
      </c>
      <c r="H528" s="140" t="s">
        <v>1781</v>
      </c>
      <c r="I528" s="140" t="s">
        <v>3607</v>
      </c>
      <c r="J528" s="140" t="s">
        <v>3630</v>
      </c>
      <c r="K528" s="140" t="s">
        <v>3631</v>
      </c>
      <c r="L528" s="140"/>
      <c r="M528" s="140" t="s">
        <v>3631</v>
      </c>
      <c r="N528" s="141">
        <v>50</v>
      </c>
      <c r="O528" s="142" t="b">
        <v>0</v>
      </c>
      <c r="P528" s="140" t="s">
        <v>1824</v>
      </c>
      <c r="Q528" t="s">
        <v>1825</v>
      </c>
      <c r="R528" t="s">
        <v>575</v>
      </c>
    </row>
    <row r="529" spans="1:18" x14ac:dyDescent="0.25">
      <c r="A529" s="140" t="s">
        <v>3632</v>
      </c>
      <c r="B529" s="140" t="s">
        <v>3633</v>
      </c>
      <c r="C529" s="140"/>
      <c r="D529" s="140" t="s">
        <v>1820</v>
      </c>
      <c r="E529" s="140"/>
      <c r="F529" s="140"/>
      <c r="G529" s="140" t="s">
        <v>1788</v>
      </c>
      <c r="H529" s="140" t="s">
        <v>1789</v>
      </c>
      <c r="I529" s="140" t="s">
        <v>3607</v>
      </c>
      <c r="J529" s="140" t="s">
        <v>3633</v>
      </c>
      <c r="K529" s="140" t="s">
        <v>3634</v>
      </c>
      <c r="L529" s="140"/>
      <c r="M529" s="140" t="s">
        <v>3634</v>
      </c>
      <c r="N529" s="141">
        <v>50</v>
      </c>
      <c r="O529" s="142" t="b">
        <v>0</v>
      </c>
      <c r="P529" s="140" t="s">
        <v>1824</v>
      </c>
      <c r="Q529" t="s">
        <v>1825</v>
      </c>
      <c r="R529" t="s">
        <v>575</v>
      </c>
    </row>
    <row r="530" spans="1:18" x14ac:dyDescent="0.25">
      <c r="A530" s="140" t="s">
        <v>3635</v>
      </c>
      <c r="B530" s="140" t="s">
        <v>3636</v>
      </c>
      <c r="C530" s="140"/>
      <c r="D530" s="140" t="s">
        <v>1820</v>
      </c>
      <c r="E530" s="140"/>
      <c r="F530" s="140"/>
      <c r="G530" s="140" t="s">
        <v>1788</v>
      </c>
      <c r="H530" s="140" t="s">
        <v>1789</v>
      </c>
      <c r="I530" s="140" t="s">
        <v>3607</v>
      </c>
      <c r="J530" s="140" t="s">
        <v>3636</v>
      </c>
      <c r="K530" s="140" t="s">
        <v>3637</v>
      </c>
      <c r="L530" s="140"/>
      <c r="M530" s="140" t="s">
        <v>3637</v>
      </c>
      <c r="N530" s="141">
        <v>50</v>
      </c>
      <c r="O530" s="142" t="b">
        <v>0</v>
      </c>
      <c r="P530" s="140" t="s">
        <v>1824</v>
      </c>
      <c r="Q530" t="s">
        <v>1825</v>
      </c>
      <c r="R530" t="s">
        <v>575</v>
      </c>
    </row>
    <row r="531" spans="1:18" x14ac:dyDescent="0.25">
      <c r="A531" s="140" t="s">
        <v>3638</v>
      </c>
      <c r="B531" s="140" t="s">
        <v>3639</v>
      </c>
      <c r="C531" s="140"/>
      <c r="D531" s="140" t="s">
        <v>1820</v>
      </c>
      <c r="E531" s="140"/>
      <c r="F531" s="140"/>
      <c r="G531" s="140" t="s">
        <v>1784</v>
      </c>
      <c r="H531" s="140" t="s">
        <v>1785</v>
      </c>
      <c r="I531" s="140" t="s">
        <v>3607</v>
      </c>
      <c r="J531" s="140" t="s">
        <v>3639</v>
      </c>
      <c r="K531" s="140" t="s">
        <v>3640</v>
      </c>
      <c r="L531" s="140"/>
      <c r="M531" s="140" t="s">
        <v>3640</v>
      </c>
      <c r="N531" s="141">
        <v>50</v>
      </c>
      <c r="O531" s="142" t="b">
        <v>0</v>
      </c>
      <c r="P531" s="140" t="s">
        <v>1824</v>
      </c>
      <c r="Q531" t="s">
        <v>1825</v>
      </c>
      <c r="R531" t="s">
        <v>575</v>
      </c>
    </row>
    <row r="532" spans="1:18" x14ac:dyDescent="0.25">
      <c r="A532" s="140" t="s">
        <v>3641</v>
      </c>
      <c r="B532" s="140" t="s">
        <v>3642</v>
      </c>
      <c r="C532" s="140"/>
      <c r="D532" s="140" t="s">
        <v>1820</v>
      </c>
      <c r="E532" s="140"/>
      <c r="F532" s="140"/>
      <c r="G532" s="140" t="s">
        <v>70</v>
      </c>
      <c r="H532" s="140" t="s">
        <v>1781</v>
      </c>
      <c r="I532" s="140" t="s">
        <v>3607</v>
      </c>
      <c r="J532" s="140" t="s">
        <v>3642</v>
      </c>
      <c r="K532" s="140" t="s">
        <v>3643</v>
      </c>
      <c r="L532" s="140"/>
      <c r="M532" s="140" t="s">
        <v>3643</v>
      </c>
      <c r="N532" s="141">
        <v>50</v>
      </c>
      <c r="O532" s="142" t="b">
        <v>0</v>
      </c>
      <c r="P532" s="140" t="s">
        <v>1824</v>
      </c>
      <c r="Q532" t="s">
        <v>1825</v>
      </c>
      <c r="R532" t="s">
        <v>575</v>
      </c>
    </row>
    <row r="533" spans="1:18" x14ac:dyDescent="0.25">
      <c r="A533" s="140" t="s">
        <v>3644</v>
      </c>
      <c r="B533" s="140" t="s">
        <v>3645</v>
      </c>
      <c r="C533" s="140"/>
      <c r="D533" s="140" t="s">
        <v>1820</v>
      </c>
      <c r="E533" s="140"/>
      <c r="F533" s="140"/>
      <c r="G533" s="140" t="s">
        <v>1784</v>
      </c>
      <c r="H533" s="140" t="s">
        <v>1785</v>
      </c>
      <c r="I533" s="140" t="s">
        <v>3607</v>
      </c>
      <c r="J533" s="140" t="s">
        <v>3645</v>
      </c>
      <c r="K533" s="140" t="s">
        <v>3646</v>
      </c>
      <c r="L533" s="140"/>
      <c r="M533" s="140" t="s">
        <v>3646</v>
      </c>
      <c r="N533" s="141">
        <v>50</v>
      </c>
      <c r="O533" s="142" t="b">
        <v>0</v>
      </c>
      <c r="P533" s="140" t="s">
        <v>1824</v>
      </c>
      <c r="Q533" t="s">
        <v>1825</v>
      </c>
      <c r="R533" t="s">
        <v>575</v>
      </c>
    </row>
    <row r="534" spans="1:18" x14ac:dyDescent="0.25">
      <c r="A534" s="140" t="s">
        <v>3647</v>
      </c>
      <c r="B534" s="140" t="s">
        <v>3648</v>
      </c>
      <c r="C534" s="140"/>
      <c r="D534" s="140" t="s">
        <v>1820</v>
      </c>
      <c r="E534" s="140"/>
      <c r="F534" s="140"/>
      <c r="G534" s="140" t="s">
        <v>70</v>
      </c>
      <c r="H534" s="140" t="s">
        <v>1781</v>
      </c>
      <c r="I534" s="140" t="s">
        <v>3607</v>
      </c>
      <c r="J534" s="140" t="s">
        <v>3648</v>
      </c>
      <c r="K534" s="140" t="s">
        <v>3649</v>
      </c>
      <c r="L534" s="140"/>
      <c r="M534" s="140" t="s">
        <v>3649</v>
      </c>
      <c r="N534" s="141">
        <v>50</v>
      </c>
      <c r="O534" s="142" t="b">
        <v>0</v>
      </c>
      <c r="P534" s="140" t="s">
        <v>1824</v>
      </c>
      <c r="Q534" t="s">
        <v>1825</v>
      </c>
      <c r="R534" t="s">
        <v>575</v>
      </c>
    </row>
    <row r="535" spans="1:18" x14ac:dyDescent="0.25">
      <c r="A535" s="140" t="s">
        <v>3650</v>
      </c>
      <c r="B535" s="140" t="s">
        <v>3651</v>
      </c>
      <c r="C535" s="140"/>
      <c r="D535" s="140" t="s">
        <v>1820</v>
      </c>
      <c r="E535" s="140"/>
      <c r="F535" s="140"/>
      <c r="G535" s="140" t="s">
        <v>1784</v>
      </c>
      <c r="H535" s="140" t="s">
        <v>1785</v>
      </c>
      <c r="I535" s="140" t="s">
        <v>3607</v>
      </c>
      <c r="J535" s="140" t="s">
        <v>3651</v>
      </c>
      <c r="K535" s="140" t="s">
        <v>3652</v>
      </c>
      <c r="L535" s="140"/>
      <c r="M535" s="140" t="s">
        <v>3652</v>
      </c>
      <c r="N535" s="141">
        <v>50</v>
      </c>
      <c r="O535" s="142" t="b">
        <v>0</v>
      </c>
      <c r="P535" s="140" t="s">
        <v>1824</v>
      </c>
      <c r="Q535" t="s">
        <v>1825</v>
      </c>
      <c r="R535" t="s">
        <v>575</v>
      </c>
    </row>
    <row r="536" spans="1:18" x14ac:dyDescent="0.25">
      <c r="A536" s="140" t="s">
        <v>3653</v>
      </c>
      <c r="B536" s="140" t="s">
        <v>3654</v>
      </c>
      <c r="C536" s="140"/>
      <c r="D536" s="140" t="s">
        <v>1820</v>
      </c>
      <c r="E536" s="140"/>
      <c r="F536" s="140"/>
      <c r="G536" s="140" t="s">
        <v>1784</v>
      </c>
      <c r="H536" s="140" t="s">
        <v>1785</v>
      </c>
      <c r="I536" s="140" t="s">
        <v>3607</v>
      </c>
      <c r="J536" s="140" t="s">
        <v>3654</v>
      </c>
      <c r="K536" s="140" t="s">
        <v>3655</v>
      </c>
      <c r="L536" s="140"/>
      <c r="M536" s="140" t="s">
        <v>3655</v>
      </c>
      <c r="N536" s="141">
        <v>50</v>
      </c>
      <c r="O536" s="142" t="b">
        <v>0</v>
      </c>
      <c r="P536" s="140" t="s">
        <v>1824</v>
      </c>
      <c r="Q536" t="s">
        <v>1825</v>
      </c>
      <c r="R536" t="s">
        <v>575</v>
      </c>
    </row>
    <row r="537" spans="1:18" x14ac:dyDescent="0.25">
      <c r="A537" s="140" t="s">
        <v>3656</v>
      </c>
      <c r="B537" s="140" t="s">
        <v>3657</v>
      </c>
      <c r="C537" s="140"/>
      <c r="D537" s="140" t="s">
        <v>1820</v>
      </c>
      <c r="E537" s="140"/>
      <c r="F537" s="140"/>
      <c r="G537" s="140" t="s">
        <v>70</v>
      </c>
      <c r="H537" s="140" t="s">
        <v>1781</v>
      </c>
      <c r="I537" s="140" t="s">
        <v>3607</v>
      </c>
      <c r="J537" s="140" t="s">
        <v>3657</v>
      </c>
      <c r="K537" s="140" t="s">
        <v>3658</v>
      </c>
      <c r="L537" s="140"/>
      <c r="M537" s="140" t="s">
        <v>3658</v>
      </c>
      <c r="N537" s="141">
        <v>50</v>
      </c>
      <c r="O537" s="142" t="b">
        <v>0</v>
      </c>
      <c r="P537" s="140" t="s">
        <v>1824</v>
      </c>
      <c r="Q537" t="s">
        <v>1825</v>
      </c>
      <c r="R537" t="s">
        <v>575</v>
      </c>
    </row>
    <row r="538" spans="1:18" x14ac:dyDescent="0.25">
      <c r="A538" s="140" t="s">
        <v>3659</v>
      </c>
      <c r="B538" s="140" t="s">
        <v>3660</v>
      </c>
      <c r="C538" s="140"/>
      <c r="D538" s="140" t="s">
        <v>1820</v>
      </c>
      <c r="E538" s="140"/>
      <c r="F538" s="140"/>
      <c r="G538" s="140" t="s">
        <v>1788</v>
      </c>
      <c r="H538" s="140" t="s">
        <v>1789</v>
      </c>
      <c r="I538" s="140" t="s">
        <v>3607</v>
      </c>
      <c r="J538" s="140" t="s">
        <v>3660</v>
      </c>
      <c r="K538" s="140" t="s">
        <v>3661</v>
      </c>
      <c r="L538" s="140"/>
      <c r="M538" s="140" t="s">
        <v>3661</v>
      </c>
      <c r="N538" s="141">
        <v>50</v>
      </c>
      <c r="O538" s="142" t="b">
        <v>0</v>
      </c>
      <c r="P538" s="140" t="s">
        <v>1824</v>
      </c>
      <c r="Q538" t="s">
        <v>1825</v>
      </c>
      <c r="R538" t="s">
        <v>575</v>
      </c>
    </row>
    <row r="539" spans="1:18" x14ac:dyDescent="0.25">
      <c r="A539" s="140" t="s">
        <v>3662</v>
      </c>
      <c r="B539" s="140" t="s">
        <v>3663</v>
      </c>
      <c r="C539" s="140"/>
      <c r="D539" s="140" t="s">
        <v>1820</v>
      </c>
      <c r="E539" s="140"/>
      <c r="F539" s="140"/>
      <c r="G539" s="140" t="s">
        <v>1784</v>
      </c>
      <c r="H539" s="140" t="s">
        <v>1785</v>
      </c>
      <c r="I539" s="140" t="s">
        <v>3607</v>
      </c>
      <c r="J539" s="140" t="s">
        <v>3663</v>
      </c>
      <c r="K539" s="140" t="s">
        <v>3664</v>
      </c>
      <c r="L539" s="140"/>
      <c r="M539" s="140" t="s">
        <v>3664</v>
      </c>
      <c r="N539" s="141">
        <v>50</v>
      </c>
      <c r="O539" s="142" t="b">
        <v>0</v>
      </c>
      <c r="P539" s="140" t="s">
        <v>1824</v>
      </c>
      <c r="Q539" t="s">
        <v>1825</v>
      </c>
      <c r="R539" t="s">
        <v>575</v>
      </c>
    </row>
    <row r="540" spans="1:18" x14ac:dyDescent="0.25">
      <c r="A540" s="140" t="s">
        <v>3665</v>
      </c>
      <c r="B540" s="140" t="s">
        <v>3666</v>
      </c>
      <c r="C540" s="140"/>
      <c r="D540" s="140" t="s">
        <v>1820</v>
      </c>
      <c r="E540" s="140"/>
      <c r="F540" s="140"/>
      <c r="G540" s="140" t="s">
        <v>1784</v>
      </c>
      <c r="H540" s="140" t="s">
        <v>1785</v>
      </c>
      <c r="I540" s="140" t="s">
        <v>3607</v>
      </c>
      <c r="J540" s="140" t="s">
        <v>3666</v>
      </c>
      <c r="K540" s="140" t="s">
        <v>3667</v>
      </c>
      <c r="L540" s="140"/>
      <c r="M540" s="140" t="s">
        <v>3667</v>
      </c>
      <c r="N540" s="141">
        <v>50</v>
      </c>
      <c r="O540" s="142" t="b">
        <v>0</v>
      </c>
      <c r="P540" s="140" t="s">
        <v>1824</v>
      </c>
      <c r="Q540" t="s">
        <v>1825</v>
      </c>
      <c r="R540" t="s">
        <v>575</v>
      </c>
    </row>
    <row r="541" spans="1:18" x14ac:dyDescent="0.25">
      <c r="A541" s="140" t="s">
        <v>3668</v>
      </c>
      <c r="B541" s="140" t="s">
        <v>3669</v>
      </c>
      <c r="C541" s="140"/>
      <c r="D541" s="140" t="s">
        <v>1820</v>
      </c>
      <c r="E541" s="140"/>
      <c r="F541" s="140"/>
      <c r="G541" s="140" t="s">
        <v>70</v>
      </c>
      <c r="H541" s="140" t="s">
        <v>1781</v>
      </c>
      <c r="I541" s="140" t="s">
        <v>3607</v>
      </c>
      <c r="J541" s="140" t="s">
        <v>3669</v>
      </c>
      <c r="K541" s="140" t="s">
        <v>3670</v>
      </c>
      <c r="L541" s="140"/>
      <c r="M541" s="140" t="s">
        <v>3670</v>
      </c>
      <c r="N541" s="141">
        <v>50</v>
      </c>
      <c r="O541" s="142" t="b">
        <v>0</v>
      </c>
      <c r="P541" s="140" t="s">
        <v>1824</v>
      </c>
      <c r="Q541" t="s">
        <v>1825</v>
      </c>
      <c r="R541" t="s">
        <v>575</v>
      </c>
    </row>
    <row r="542" spans="1:18" x14ac:dyDescent="0.25">
      <c r="A542" s="140" t="s">
        <v>3671</v>
      </c>
      <c r="B542" s="140" t="s">
        <v>3672</v>
      </c>
      <c r="C542" s="140"/>
      <c r="D542" s="140" t="s">
        <v>1820</v>
      </c>
      <c r="E542" s="140"/>
      <c r="F542" s="140"/>
      <c r="G542" s="140" t="s">
        <v>70</v>
      </c>
      <c r="H542" s="140" t="s">
        <v>1781</v>
      </c>
      <c r="I542" s="140" t="s">
        <v>3607</v>
      </c>
      <c r="J542" s="140" t="s">
        <v>3672</v>
      </c>
      <c r="K542" s="140" t="s">
        <v>3673</v>
      </c>
      <c r="L542" s="140"/>
      <c r="M542" s="140" t="s">
        <v>3673</v>
      </c>
      <c r="N542" s="141">
        <v>50</v>
      </c>
      <c r="O542" s="142" t="b">
        <v>0</v>
      </c>
      <c r="P542" s="140" t="s">
        <v>1824</v>
      </c>
      <c r="Q542" t="s">
        <v>1825</v>
      </c>
      <c r="R542" t="s">
        <v>575</v>
      </c>
    </row>
    <row r="543" spans="1:18" x14ac:dyDescent="0.25">
      <c r="A543" s="140" t="s">
        <v>3674</v>
      </c>
      <c r="B543" s="140" t="s">
        <v>3675</v>
      </c>
      <c r="C543" s="140"/>
      <c r="D543" s="140" t="s">
        <v>1820</v>
      </c>
      <c r="E543" s="140"/>
      <c r="F543" s="140"/>
      <c r="G543" s="140" t="s">
        <v>70</v>
      </c>
      <c r="H543" s="140" t="s">
        <v>1781</v>
      </c>
      <c r="I543" s="140" t="s">
        <v>3607</v>
      </c>
      <c r="J543" s="140" t="s">
        <v>3675</v>
      </c>
      <c r="K543" s="140" t="s">
        <v>3676</v>
      </c>
      <c r="L543" s="140"/>
      <c r="M543" s="140" t="s">
        <v>3676</v>
      </c>
      <c r="N543" s="141">
        <v>50</v>
      </c>
      <c r="O543" s="142" t="b">
        <v>0</v>
      </c>
      <c r="P543" s="140" t="s">
        <v>1824</v>
      </c>
      <c r="Q543" t="s">
        <v>1825</v>
      </c>
      <c r="R543" t="s">
        <v>575</v>
      </c>
    </row>
    <row r="544" spans="1:18" x14ac:dyDescent="0.25">
      <c r="A544" s="140" t="s">
        <v>3677</v>
      </c>
      <c r="B544" s="140" t="s">
        <v>3678</v>
      </c>
      <c r="C544" s="140"/>
      <c r="D544" s="140" t="s">
        <v>1820</v>
      </c>
      <c r="E544" s="140"/>
      <c r="F544" s="140"/>
      <c r="G544" s="140" t="s">
        <v>70</v>
      </c>
      <c r="H544" s="140" t="s">
        <v>1781</v>
      </c>
      <c r="I544" s="140" t="s">
        <v>3607</v>
      </c>
      <c r="J544" s="140" t="s">
        <v>3678</v>
      </c>
      <c r="K544" s="140" t="s">
        <v>3679</v>
      </c>
      <c r="L544" s="140"/>
      <c r="M544" s="140" t="s">
        <v>3679</v>
      </c>
      <c r="N544" s="141">
        <v>50</v>
      </c>
      <c r="O544" s="142" t="b">
        <v>0</v>
      </c>
      <c r="P544" s="140" t="s">
        <v>1824</v>
      </c>
      <c r="Q544" t="s">
        <v>1825</v>
      </c>
      <c r="R544" t="s">
        <v>575</v>
      </c>
    </row>
    <row r="545" spans="1:18" x14ac:dyDescent="0.25">
      <c r="A545" s="140" t="s">
        <v>3680</v>
      </c>
      <c r="B545" s="140" t="s">
        <v>3681</v>
      </c>
      <c r="C545" s="140"/>
      <c r="D545" s="140" t="s">
        <v>1820</v>
      </c>
      <c r="E545" s="140"/>
      <c r="F545" s="140"/>
      <c r="G545" s="140" t="s">
        <v>1788</v>
      </c>
      <c r="H545" s="140" t="s">
        <v>1789</v>
      </c>
      <c r="I545" s="140" t="s">
        <v>3607</v>
      </c>
      <c r="J545" s="140" t="s">
        <v>3681</v>
      </c>
      <c r="K545" s="140" t="s">
        <v>3682</v>
      </c>
      <c r="L545" s="140"/>
      <c r="M545" s="140" t="s">
        <v>3682</v>
      </c>
      <c r="N545" s="141">
        <v>50</v>
      </c>
      <c r="O545" s="142" t="b">
        <v>0</v>
      </c>
      <c r="P545" s="140" t="s">
        <v>1824</v>
      </c>
      <c r="Q545" t="s">
        <v>1825</v>
      </c>
      <c r="R545" t="s">
        <v>575</v>
      </c>
    </row>
    <row r="546" spans="1:18" x14ac:dyDescent="0.25">
      <c r="A546" s="140" t="s">
        <v>3683</v>
      </c>
      <c r="B546" s="140" t="s">
        <v>3684</v>
      </c>
      <c r="C546" s="140"/>
      <c r="D546" s="140" t="s">
        <v>1820</v>
      </c>
      <c r="E546" s="140"/>
      <c r="F546" s="140"/>
      <c r="G546" s="140" t="s">
        <v>1788</v>
      </c>
      <c r="H546" s="140" t="s">
        <v>1789</v>
      </c>
      <c r="I546" s="140" t="s">
        <v>3607</v>
      </c>
      <c r="J546" s="140" t="s">
        <v>3684</v>
      </c>
      <c r="K546" s="140" t="s">
        <v>3685</v>
      </c>
      <c r="L546" s="140"/>
      <c r="M546" s="140" t="s">
        <v>3685</v>
      </c>
      <c r="N546" s="141">
        <v>50</v>
      </c>
      <c r="O546" s="142" t="b">
        <v>0</v>
      </c>
      <c r="P546" s="140" t="s">
        <v>1824</v>
      </c>
      <c r="Q546" t="s">
        <v>1825</v>
      </c>
      <c r="R546" t="s">
        <v>575</v>
      </c>
    </row>
    <row r="547" spans="1:18" x14ac:dyDescent="0.25">
      <c r="A547" s="140" t="s">
        <v>3686</v>
      </c>
      <c r="B547" s="140" t="s">
        <v>3687</v>
      </c>
      <c r="C547" s="140"/>
      <c r="D547" s="140" t="s">
        <v>1820</v>
      </c>
      <c r="E547" s="140"/>
      <c r="F547" s="140"/>
      <c r="G547" s="140" t="s">
        <v>1788</v>
      </c>
      <c r="H547" s="140" t="s">
        <v>1789</v>
      </c>
      <c r="I547" s="140" t="s">
        <v>3607</v>
      </c>
      <c r="J547" s="140" t="s">
        <v>3687</v>
      </c>
      <c r="K547" s="140" t="s">
        <v>3688</v>
      </c>
      <c r="L547" s="140"/>
      <c r="M547" s="140" t="s">
        <v>3688</v>
      </c>
      <c r="N547" s="141">
        <v>50</v>
      </c>
      <c r="O547" s="142" t="b">
        <v>0</v>
      </c>
      <c r="P547" s="140" t="s">
        <v>1824</v>
      </c>
      <c r="Q547" t="s">
        <v>1825</v>
      </c>
      <c r="R547" t="s">
        <v>575</v>
      </c>
    </row>
    <row r="548" spans="1:18" x14ac:dyDescent="0.25">
      <c r="A548" s="140" t="s">
        <v>3689</v>
      </c>
      <c r="B548" s="140" t="s">
        <v>3690</v>
      </c>
      <c r="C548" s="140"/>
      <c r="D548" s="140" t="s">
        <v>1820</v>
      </c>
      <c r="E548" s="140"/>
      <c r="F548" s="140"/>
      <c r="G548" s="140" t="s">
        <v>70</v>
      </c>
      <c r="H548" s="140" t="s">
        <v>1781</v>
      </c>
      <c r="I548" s="140" t="s">
        <v>3607</v>
      </c>
      <c r="J548" s="140" t="s">
        <v>3690</v>
      </c>
      <c r="K548" s="140" t="s">
        <v>3691</v>
      </c>
      <c r="L548" s="140"/>
      <c r="M548" s="140" t="s">
        <v>3691</v>
      </c>
      <c r="N548" s="141">
        <v>50</v>
      </c>
      <c r="O548" s="142" t="b">
        <v>0</v>
      </c>
      <c r="P548" s="140" t="s">
        <v>1824</v>
      </c>
      <c r="Q548" t="s">
        <v>1825</v>
      </c>
      <c r="R548" t="s">
        <v>575</v>
      </c>
    </row>
    <row r="549" spans="1:18" x14ac:dyDescent="0.25">
      <c r="A549" s="140" t="s">
        <v>3692</v>
      </c>
      <c r="B549" s="140" t="s">
        <v>3693</v>
      </c>
      <c r="C549" s="140"/>
      <c r="D549" s="140" t="s">
        <v>1820</v>
      </c>
      <c r="E549" s="140"/>
      <c r="F549" s="140"/>
      <c r="G549" s="140" t="s">
        <v>70</v>
      </c>
      <c r="H549" s="140" t="s">
        <v>1781</v>
      </c>
      <c r="I549" s="140" t="s">
        <v>3607</v>
      </c>
      <c r="J549" s="140" t="s">
        <v>3693</v>
      </c>
      <c r="K549" s="140" t="s">
        <v>3694</v>
      </c>
      <c r="L549" s="140"/>
      <c r="M549" s="140" t="s">
        <v>3694</v>
      </c>
      <c r="N549" s="141">
        <v>50</v>
      </c>
      <c r="O549" s="142" t="b">
        <v>0</v>
      </c>
      <c r="P549" s="140" t="s">
        <v>1824</v>
      </c>
      <c r="Q549" t="s">
        <v>1825</v>
      </c>
      <c r="R549" t="s">
        <v>575</v>
      </c>
    </row>
    <row r="550" spans="1:18" x14ac:dyDescent="0.25">
      <c r="A550" s="140" t="s">
        <v>3695</v>
      </c>
      <c r="B550" s="140" t="s">
        <v>3696</v>
      </c>
      <c r="C550" s="140"/>
      <c r="D550" s="140" t="s">
        <v>1820</v>
      </c>
      <c r="E550" s="140"/>
      <c r="F550" s="140"/>
      <c r="G550" s="140" t="s">
        <v>70</v>
      </c>
      <c r="H550" s="140" t="s">
        <v>1781</v>
      </c>
      <c r="I550" s="140" t="s">
        <v>3607</v>
      </c>
      <c r="J550" s="140" t="s">
        <v>3696</v>
      </c>
      <c r="K550" s="140" t="s">
        <v>3697</v>
      </c>
      <c r="L550" s="140"/>
      <c r="M550" s="140" t="s">
        <v>3697</v>
      </c>
      <c r="N550" s="141">
        <v>50</v>
      </c>
      <c r="O550" s="142" t="b">
        <v>0</v>
      </c>
      <c r="P550" s="140" t="s">
        <v>1824</v>
      </c>
      <c r="Q550" t="s">
        <v>1825</v>
      </c>
      <c r="R550" t="s">
        <v>575</v>
      </c>
    </row>
    <row r="551" spans="1:18" x14ac:dyDescent="0.25">
      <c r="A551" s="140" t="s">
        <v>3698</v>
      </c>
      <c r="B551" s="140" t="s">
        <v>3699</v>
      </c>
      <c r="C551" s="140"/>
      <c r="D551" s="140" t="s">
        <v>1820</v>
      </c>
      <c r="E551" s="140"/>
      <c r="F551" s="140"/>
      <c r="G551" s="140" t="s">
        <v>70</v>
      </c>
      <c r="H551" s="140" t="s">
        <v>1781</v>
      </c>
      <c r="I551" s="140" t="s">
        <v>3607</v>
      </c>
      <c r="J551" s="140" t="s">
        <v>3699</v>
      </c>
      <c r="K551" s="140" t="s">
        <v>3700</v>
      </c>
      <c r="L551" s="140"/>
      <c r="M551" s="140" t="s">
        <v>3700</v>
      </c>
      <c r="N551" s="141">
        <v>50</v>
      </c>
      <c r="O551" s="142" t="b">
        <v>0</v>
      </c>
      <c r="P551" s="140" t="s">
        <v>1824</v>
      </c>
      <c r="Q551" t="s">
        <v>1825</v>
      </c>
      <c r="R551" t="s">
        <v>575</v>
      </c>
    </row>
    <row r="552" spans="1:18" x14ac:dyDescent="0.25">
      <c r="A552" s="140" t="s">
        <v>3701</v>
      </c>
      <c r="B552" s="140" t="s">
        <v>3702</v>
      </c>
      <c r="C552" s="140"/>
      <c r="D552" s="140" t="s">
        <v>1820</v>
      </c>
      <c r="E552" s="140"/>
      <c r="F552" s="140"/>
      <c r="G552" s="140" t="s">
        <v>70</v>
      </c>
      <c r="H552" s="140" t="s">
        <v>1781</v>
      </c>
      <c r="I552" s="140" t="s">
        <v>3607</v>
      </c>
      <c r="J552" s="140" t="s">
        <v>3702</v>
      </c>
      <c r="K552" s="140" t="s">
        <v>3703</v>
      </c>
      <c r="L552" s="140"/>
      <c r="M552" s="140" t="s">
        <v>3703</v>
      </c>
      <c r="N552" s="141">
        <v>50</v>
      </c>
      <c r="O552" s="142" t="b">
        <v>0</v>
      </c>
      <c r="P552" s="140" t="s">
        <v>1824</v>
      </c>
      <c r="Q552" t="s">
        <v>1825</v>
      </c>
      <c r="R552" t="s">
        <v>575</v>
      </c>
    </row>
    <row r="553" spans="1:18" x14ac:dyDescent="0.25">
      <c r="A553" s="140" t="s">
        <v>3704</v>
      </c>
      <c r="B553" s="140" t="s">
        <v>3705</v>
      </c>
      <c r="C553" s="140"/>
      <c r="D553" s="140" t="s">
        <v>1820</v>
      </c>
      <c r="E553" s="140"/>
      <c r="F553" s="140"/>
      <c r="G553" s="140" t="s">
        <v>70</v>
      </c>
      <c r="H553" s="140" t="s">
        <v>1781</v>
      </c>
      <c r="I553" s="140" t="s">
        <v>3607</v>
      </c>
      <c r="J553" s="140" t="s">
        <v>3705</v>
      </c>
      <c r="K553" s="140" t="s">
        <v>3706</v>
      </c>
      <c r="L553" s="140"/>
      <c r="M553" s="140" t="s">
        <v>3706</v>
      </c>
      <c r="N553" s="141">
        <v>50</v>
      </c>
      <c r="O553" s="142" t="b">
        <v>0</v>
      </c>
      <c r="P553" s="140" t="s">
        <v>1824</v>
      </c>
      <c r="Q553" t="s">
        <v>1825</v>
      </c>
      <c r="R553" t="s">
        <v>575</v>
      </c>
    </row>
    <row r="554" spans="1:18" x14ac:dyDescent="0.25">
      <c r="A554" s="140" t="s">
        <v>3707</v>
      </c>
      <c r="B554" s="140" t="s">
        <v>3708</v>
      </c>
      <c r="C554" s="140"/>
      <c r="D554" s="140" t="s">
        <v>1820</v>
      </c>
      <c r="E554" s="140"/>
      <c r="F554" s="140"/>
      <c r="G554" s="140" t="s">
        <v>70</v>
      </c>
      <c r="H554" s="140" t="s">
        <v>1781</v>
      </c>
      <c r="I554" s="140" t="s">
        <v>3607</v>
      </c>
      <c r="J554" s="140" t="s">
        <v>3708</v>
      </c>
      <c r="K554" s="140" t="s">
        <v>3709</v>
      </c>
      <c r="L554" s="140"/>
      <c r="M554" s="140" t="s">
        <v>3709</v>
      </c>
      <c r="N554" s="141">
        <v>50</v>
      </c>
      <c r="O554" s="142" t="b">
        <v>0</v>
      </c>
      <c r="P554" s="140" t="s">
        <v>1824</v>
      </c>
      <c r="Q554" t="s">
        <v>1825</v>
      </c>
      <c r="R554" t="s">
        <v>575</v>
      </c>
    </row>
    <row r="555" spans="1:18" x14ac:dyDescent="0.25">
      <c r="A555" s="140" t="s">
        <v>3710</v>
      </c>
      <c r="B555" s="140" t="s">
        <v>3711</v>
      </c>
      <c r="C555" s="140"/>
      <c r="D555" s="140" t="s">
        <v>1820</v>
      </c>
      <c r="E555" s="140"/>
      <c r="F555" s="140"/>
      <c r="G555" s="140" t="s">
        <v>70</v>
      </c>
      <c r="H555" s="140" t="s">
        <v>1781</v>
      </c>
      <c r="I555" s="140" t="s">
        <v>3607</v>
      </c>
      <c r="J555" s="140" t="s">
        <v>3711</v>
      </c>
      <c r="K555" s="140" t="s">
        <v>3712</v>
      </c>
      <c r="L555" s="140"/>
      <c r="M555" s="140" t="s">
        <v>3712</v>
      </c>
      <c r="N555" s="141">
        <v>50</v>
      </c>
      <c r="O555" s="142" t="b">
        <v>0</v>
      </c>
      <c r="P555" s="140" t="s">
        <v>1824</v>
      </c>
      <c r="Q555" t="s">
        <v>1825</v>
      </c>
      <c r="R555" t="s">
        <v>575</v>
      </c>
    </row>
    <row r="556" spans="1:18" x14ac:dyDescent="0.25">
      <c r="A556" s="140" t="s">
        <v>3713</v>
      </c>
      <c r="B556" s="140" t="s">
        <v>3714</v>
      </c>
      <c r="C556" s="140"/>
      <c r="D556" s="140" t="s">
        <v>1820</v>
      </c>
      <c r="E556" s="140"/>
      <c r="F556" s="140"/>
      <c r="G556" s="140" t="s">
        <v>70</v>
      </c>
      <c r="H556" s="140" t="s">
        <v>1781</v>
      </c>
      <c r="I556" s="140" t="s">
        <v>3607</v>
      </c>
      <c r="J556" s="140" t="s">
        <v>3714</v>
      </c>
      <c r="K556" s="140" t="s">
        <v>3715</v>
      </c>
      <c r="L556" s="140"/>
      <c r="M556" s="140" t="s">
        <v>3715</v>
      </c>
      <c r="N556" s="141">
        <v>50</v>
      </c>
      <c r="O556" s="142" t="b">
        <v>0</v>
      </c>
      <c r="P556" s="140" t="s">
        <v>1824</v>
      </c>
      <c r="Q556" t="s">
        <v>1825</v>
      </c>
      <c r="R556" t="s">
        <v>575</v>
      </c>
    </row>
    <row r="557" spans="1:18" x14ac:dyDescent="0.25">
      <c r="A557" s="140" t="s">
        <v>576</v>
      </c>
      <c r="B557" s="140" t="s">
        <v>577</v>
      </c>
      <c r="C557" s="140"/>
      <c r="D557" s="140" t="s">
        <v>1820</v>
      </c>
      <c r="E557" s="140"/>
      <c r="F557" s="140"/>
      <c r="G557" s="140" t="s">
        <v>1786</v>
      </c>
      <c r="H557" s="140" t="s">
        <v>1787</v>
      </c>
      <c r="I557" s="140" t="s">
        <v>1854</v>
      </c>
      <c r="J557" s="140"/>
      <c r="K557" s="140"/>
      <c r="L557" s="140" t="s">
        <v>3716</v>
      </c>
      <c r="M557" s="140" t="s">
        <v>3717</v>
      </c>
      <c r="N557" s="141">
        <v>60</v>
      </c>
      <c r="O557" s="142" t="b">
        <v>0</v>
      </c>
      <c r="P557" s="140" t="s">
        <v>3077</v>
      </c>
      <c r="Q557" t="s">
        <v>1825</v>
      </c>
      <c r="R557" t="s">
        <v>576</v>
      </c>
    </row>
    <row r="558" spans="1:18" x14ac:dyDescent="0.25">
      <c r="A558" s="140" t="s">
        <v>3718</v>
      </c>
      <c r="B558" s="140" t="s">
        <v>3719</v>
      </c>
      <c r="C558" s="140"/>
      <c r="D558" s="140" t="s">
        <v>1820</v>
      </c>
      <c r="E558" s="140" t="s">
        <v>1932</v>
      </c>
      <c r="F558" s="140"/>
      <c r="G558" s="140" t="s">
        <v>1786</v>
      </c>
      <c r="H558" s="140" t="s">
        <v>1787</v>
      </c>
      <c r="I558" s="140" t="s">
        <v>3417</v>
      </c>
      <c r="J558" s="140" t="s">
        <v>3720</v>
      </c>
      <c r="K558" s="140" t="s">
        <v>3721</v>
      </c>
      <c r="L558" s="140" t="s">
        <v>1819</v>
      </c>
      <c r="M558" s="140" t="s">
        <v>3721</v>
      </c>
      <c r="N558" s="141">
        <v>60</v>
      </c>
      <c r="O558" s="142" t="b">
        <v>0</v>
      </c>
      <c r="P558" s="140" t="s">
        <v>3077</v>
      </c>
      <c r="Q558" t="s">
        <v>1825</v>
      </c>
      <c r="R558" t="s">
        <v>576</v>
      </c>
    </row>
    <row r="559" spans="1:18" x14ac:dyDescent="0.25">
      <c r="A559" s="140" t="s">
        <v>3722</v>
      </c>
      <c r="B559" s="140" t="s">
        <v>3723</v>
      </c>
      <c r="C559" s="140"/>
      <c r="D559" s="140" t="s">
        <v>1820</v>
      </c>
      <c r="E559" s="140" t="s">
        <v>1957</v>
      </c>
      <c r="F559" s="140"/>
      <c r="G559" s="140" t="s">
        <v>1786</v>
      </c>
      <c r="H559" s="140" t="s">
        <v>1787</v>
      </c>
      <c r="I559" s="140" t="s">
        <v>3417</v>
      </c>
      <c r="J559" s="140" t="s">
        <v>3724</v>
      </c>
      <c r="K559" s="140" t="s">
        <v>3725</v>
      </c>
      <c r="L559" s="140" t="s">
        <v>1819</v>
      </c>
      <c r="M559" s="140" t="s">
        <v>3726</v>
      </c>
      <c r="N559" s="141">
        <v>60</v>
      </c>
      <c r="O559" s="142" t="b">
        <v>0</v>
      </c>
      <c r="P559" s="140" t="s">
        <v>3077</v>
      </c>
      <c r="Q559" t="s">
        <v>1825</v>
      </c>
      <c r="R559" t="s">
        <v>576</v>
      </c>
    </row>
    <row r="560" spans="1:18" x14ac:dyDescent="0.25">
      <c r="A560" s="140" t="s">
        <v>3727</v>
      </c>
      <c r="B560" s="140" t="s">
        <v>3728</v>
      </c>
      <c r="C560" s="140" t="s">
        <v>1819</v>
      </c>
      <c r="D560" s="140" t="s">
        <v>1820</v>
      </c>
      <c r="E560" s="140" t="s">
        <v>1940</v>
      </c>
      <c r="F560" s="140" t="s">
        <v>2706</v>
      </c>
      <c r="G560" s="140" t="s">
        <v>1786</v>
      </c>
      <c r="H560" s="140" t="s">
        <v>1787</v>
      </c>
      <c r="I560" s="140" t="s">
        <v>2968</v>
      </c>
      <c r="J560" s="140" t="s">
        <v>3729</v>
      </c>
      <c r="K560" s="140"/>
      <c r="L560" s="140" t="s">
        <v>3730</v>
      </c>
      <c r="M560" s="140" t="s">
        <v>3731</v>
      </c>
      <c r="N560" s="141"/>
      <c r="O560" s="142" t="b">
        <v>0</v>
      </c>
      <c r="P560" s="140" t="s">
        <v>1824</v>
      </c>
      <c r="Q560" t="s">
        <v>1825</v>
      </c>
      <c r="R560" t="s">
        <v>3727</v>
      </c>
    </row>
    <row r="561" spans="1:18" x14ac:dyDescent="0.25">
      <c r="A561" s="140" t="s">
        <v>3732</v>
      </c>
      <c r="B561" s="140" t="s">
        <v>3733</v>
      </c>
      <c r="C561" s="140" t="s">
        <v>1819</v>
      </c>
      <c r="D561" s="140" t="s">
        <v>1820</v>
      </c>
      <c r="E561" s="140" t="s">
        <v>1834</v>
      </c>
      <c r="F561" s="140"/>
      <c r="G561" s="140" t="s">
        <v>1784</v>
      </c>
      <c r="H561" s="140" t="s">
        <v>1785</v>
      </c>
      <c r="I561" s="140" t="s">
        <v>2968</v>
      </c>
      <c r="J561" s="140" t="s">
        <v>3729</v>
      </c>
      <c r="K561" s="140" t="s">
        <v>3734</v>
      </c>
      <c r="L561" s="140" t="s">
        <v>1819</v>
      </c>
      <c r="M561" s="140" t="s">
        <v>3735</v>
      </c>
      <c r="N561" s="141"/>
      <c r="O561" s="142" t="b">
        <v>0</v>
      </c>
      <c r="P561" s="140" t="s">
        <v>1824</v>
      </c>
      <c r="Q561" t="s">
        <v>1825</v>
      </c>
      <c r="R561" t="s">
        <v>3727</v>
      </c>
    </row>
    <row r="562" spans="1:18" x14ac:dyDescent="0.25">
      <c r="A562" s="140" t="s">
        <v>3736</v>
      </c>
      <c r="B562" s="140" t="s">
        <v>3737</v>
      </c>
      <c r="C562" s="140"/>
      <c r="D562" s="140" t="s">
        <v>1820</v>
      </c>
      <c r="E562" s="140"/>
      <c r="F562" s="140"/>
      <c r="G562" s="140"/>
      <c r="H562" s="140"/>
      <c r="I562" s="140" t="s">
        <v>1854</v>
      </c>
      <c r="J562" s="140"/>
      <c r="K562" s="140"/>
      <c r="L562" s="140" t="s">
        <v>3738</v>
      </c>
      <c r="M562" s="140" t="s">
        <v>3739</v>
      </c>
      <c r="N562" s="141">
        <v>51</v>
      </c>
      <c r="O562" s="142" t="b">
        <v>0</v>
      </c>
      <c r="P562" s="140" t="s">
        <v>1824</v>
      </c>
      <c r="Q562" t="s">
        <v>1825</v>
      </c>
      <c r="R562" t="s">
        <v>3736</v>
      </c>
    </row>
    <row r="563" spans="1:18" x14ac:dyDescent="0.25">
      <c r="A563" s="140" t="s">
        <v>3740</v>
      </c>
      <c r="B563" s="140" t="s">
        <v>3741</v>
      </c>
      <c r="C563" s="140"/>
      <c r="D563" s="140" t="s">
        <v>3742</v>
      </c>
      <c r="E563" s="140" t="s">
        <v>3743</v>
      </c>
      <c r="F563" s="140" t="s">
        <v>3744</v>
      </c>
      <c r="G563" s="140"/>
      <c r="H563" s="140"/>
      <c r="I563" s="140"/>
      <c r="J563" s="140"/>
      <c r="K563" s="140"/>
      <c r="L563" s="140" t="s">
        <v>3745</v>
      </c>
      <c r="M563" s="140" t="s">
        <v>3746</v>
      </c>
      <c r="N563" s="141"/>
      <c r="O563" s="142" t="b">
        <v>0</v>
      </c>
      <c r="P563" s="140" t="s">
        <v>1824</v>
      </c>
      <c r="Q563" t="s">
        <v>1825</v>
      </c>
      <c r="R563" t="s">
        <v>3740</v>
      </c>
    </row>
    <row r="564" spans="1:18" x14ac:dyDescent="0.25">
      <c r="A564" s="140" t="s">
        <v>3747</v>
      </c>
      <c r="B564" s="140" t="s">
        <v>3748</v>
      </c>
      <c r="C564" s="140"/>
      <c r="D564" s="140" t="s">
        <v>1820</v>
      </c>
      <c r="E564" s="140"/>
      <c r="F564" s="140"/>
      <c r="G564" s="140" t="s">
        <v>1786</v>
      </c>
      <c r="H564" s="140" t="s">
        <v>1787</v>
      </c>
      <c r="I564" s="140" t="s">
        <v>1854</v>
      </c>
      <c r="J564" s="140"/>
      <c r="K564" s="140"/>
      <c r="L564" s="140" t="s">
        <v>3749</v>
      </c>
      <c r="M564" s="140" t="s">
        <v>1819</v>
      </c>
      <c r="N564" s="141"/>
      <c r="O564" s="142" t="b">
        <v>0</v>
      </c>
      <c r="P564" s="140" t="s">
        <v>1824</v>
      </c>
      <c r="Q564" t="s">
        <v>1825</v>
      </c>
      <c r="R564" t="s">
        <v>3747</v>
      </c>
    </row>
    <row r="565" spans="1:18" x14ac:dyDescent="0.25">
      <c r="A565" s="140" t="s">
        <v>3750</v>
      </c>
      <c r="B565" s="140" t="s">
        <v>3751</v>
      </c>
      <c r="C565" s="140"/>
      <c r="D565" s="140" t="s">
        <v>1820</v>
      </c>
      <c r="E565" s="140" t="s">
        <v>1928</v>
      </c>
      <c r="F565" s="140"/>
      <c r="G565" s="140" t="s">
        <v>1786</v>
      </c>
      <c r="H565" s="140" t="s">
        <v>1787</v>
      </c>
      <c r="I565" s="140" t="s">
        <v>3752</v>
      </c>
      <c r="J565" s="140" t="s">
        <v>3751</v>
      </c>
      <c r="K565" s="140" t="s">
        <v>3753</v>
      </c>
      <c r="L565" s="140" t="s">
        <v>1819</v>
      </c>
      <c r="M565" s="140" t="s">
        <v>3754</v>
      </c>
      <c r="N565" s="141"/>
      <c r="O565" s="142" t="b">
        <v>0</v>
      </c>
      <c r="P565" s="140" t="s">
        <v>1824</v>
      </c>
      <c r="Q565" t="s">
        <v>1825</v>
      </c>
      <c r="R565" t="s">
        <v>3747</v>
      </c>
    </row>
    <row r="566" spans="1:18" x14ac:dyDescent="0.25">
      <c r="A566" s="140" t="s">
        <v>3755</v>
      </c>
      <c r="B566" s="140" t="s">
        <v>3756</v>
      </c>
      <c r="C566" s="140" t="s">
        <v>1819</v>
      </c>
      <c r="D566" s="140" t="s">
        <v>1820</v>
      </c>
      <c r="E566" s="140" t="s">
        <v>1928</v>
      </c>
      <c r="F566" s="140"/>
      <c r="G566" s="140" t="s">
        <v>1786</v>
      </c>
      <c r="H566" s="140" t="s">
        <v>1787</v>
      </c>
      <c r="I566" s="140" t="s">
        <v>3752</v>
      </c>
      <c r="J566" s="140" t="s">
        <v>3756</v>
      </c>
      <c r="K566" s="140" t="s">
        <v>3757</v>
      </c>
      <c r="L566" s="140"/>
      <c r="M566" s="140" t="s">
        <v>3757</v>
      </c>
      <c r="N566" s="141"/>
      <c r="O566" s="142" t="b">
        <v>0</v>
      </c>
      <c r="P566" s="140" t="s">
        <v>1824</v>
      </c>
      <c r="Q566" t="s">
        <v>1825</v>
      </c>
      <c r="R566" t="s">
        <v>3747</v>
      </c>
    </row>
    <row r="567" spans="1:18" x14ac:dyDescent="0.25">
      <c r="A567" s="140" t="s">
        <v>3758</v>
      </c>
      <c r="B567" s="140" t="s">
        <v>3759</v>
      </c>
      <c r="C567" s="140" t="s">
        <v>1819</v>
      </c>
      <c r="D567" s="140" t="s">
        <v>1820</v>
      </c>
      <c r="E567" s="140" t="s">
        <v>1928</v>
      </c>
      <c r="F567" s="140"/>
      <c r="G567" s="140" t="s">
        <v>1786</v>
      </c>
      <c r="H567" s="140" t="s">
        <v>1787</v>
      </c>
      <c r="I567" s="140" t="s">
        <v>3752</v>
      </c>
      <c r="J567" s="140" t="s">
        <v>3759</v>
      </c>
      <c r="K567" s="140" t="s">
        <v>3760</v>
      </c>
      <c r="L567" s="140"/>
      <c r="M567" s="140" t="s">
        <v>3761</v>
      </c>
      <c r="N567" s="141"/>
      <c r="O567" s="142" t="b">
        <v>0</v>
      </c>
      <c r="P567" s="140" t="s">
        <v>1824</v>
      </c>
      <c r="Q567" t="s">
        <v>1825</v>
      </c>
      <c r="R567" t="s">
        <v>3747</v>
      </c>
    </row>
    <row r="568" spans="1:18" x14ac:dyDescent="0.25">
      <c r="A568" s="140" t="s">
        <v>3762</v>
      </c>
      <c r="B568" s="140" t="s">
        <v>3763</v>
      </c>
      <c r="C568" s="140" t="s">
        <v>1819</v>
      </c>
      <c r="D568" s="140" t="s">
        <v>1820</v>
      </c>
      <c r="E568" s="140" t="s">
        <v>1928</v>
      </c>
      <c r="F568" s="140"/>
      <c r="G568" s="140" t="s">
        <v>1786</v>
      </c>
      <c r="H568" s="140" t="s">
        <v>1787</v>
      </c>
      <c r="I568" s="140" t="s">
        <v>3752</v>
      </c>
      <c r="J568" s="140" t="s">
        <v>3763</v>
      </c>
      <c r="K568" s="140" t="s">
        <v>3764</v>
      </c>
      <c r="L568" s="140"/>
      <c r="M568" s="140" t="s">
        <v>3765</v>
      </c>
      <c r="N568" s="141"/>
      <c r="O568" s="142" t="b">
        <v>0</v>
      </c>
      <c r="P568" s="140" t="s">
        <v>1824</v>
      </c>
      <c r="Q568" t="s">
        <v>1825</v>
      </c>
      <c r="R568" t="s">
        <v>3747</v>
      </c>
    </row>
    <row r="569" spans="1:18" x14ac:dyDescent="0.25">
      <c r="A569" s="140" t="s">
        <v>3766</v>
      </c>
      <c r="B569" s="140" t="s">
        <v>3767</v>
      </c>
      <c r="C569" s="140"/>
      <c r="D569" s="140" t="s">
        <v>1820</v>
      </c>
      <c r="E569" s="140" t="s">
        <v>3768</v>
      </c>
      <c r="F569" s="140"/>
      <c r="G569" s="140" t="s">
        <v>1786</v>
      </c>
      <c r="H569" s="140" t="s">
        <v>1787</v>
      </c>
      <c r="I569" s="140" t="s">
        <v>1854</v>
      </c>
      <c r="J569" s="140"/>
      <c r="K569" s="140"/>
      <c r="L569" s="140" t="s">
        <v>3769</v>
      </c>
      <c r="M569" s="140" t="s">
        <v>3770</v>
      </c>
      <c r="N569" s="141"/>
      <c r="O569" s="142" t="b">
        <v>0</v>
      </c>
      <c r="P569" s="140" t="s">
        <v>1824</v>
      </c>
      <c r="Q569" t="s">
        <v>1825</v>
      </c>
      <c r="R569" t="s">
        <v>3766</v>
      </c>
    </row>
    <row r="570" spans="1:18" x14ac:dyDescent="0.25">
      <c r="A570" s="140" t="s">
        <v>3771</v>
      </c>
      <c r="B570" s="140" t="s">
        <v>3772</v>
      </c>
      <c r="C570" s="140"/>
      <c r="D570" s="140" t="s">
        <v>1820</v>
      </c>
      <c r="E570" s="140" t="s">
        <v>2736</v>
      </c>
      <c r="F570" s="140" t="s">
        <v>3281</v>
      </c>
      <c r="G570" s="140"/>
      <c r="H570" s="140"/>
      <c r="I570" s="140" t="s">
        <v>1854</v>
      </c>
      <c r="J570" s="140"/>
      <c r="K570" s="140"/>
      <c r="L570" s="140" t="s">
        <v>3773</v>
      </c>
      <c r="M570" s="140" t="s">
        <v>3774</v>
      </c>
      <c r="N570" s="141">
        <v>60</v>
      </c>
      <c r="O570" s="142" t="b">
        <v>0</v>
      </c>
      <c r="P570" s="140" t="s">
        <v>1824</v>
      </c>
      <c r="Q570" t="s">
        <v>1825</v>
      </c>
      <c r="R570" t="s">
        <v>3771</v>
      </c>
    </row>
    <row r="571" spans="1:18" x14ac:dyDescent="0.25">
      <c r="A571" s="140" t="s">
        <v>3775</v>
      </c>
      <c r="B571" s="140" t="s">
        <v>3776</v>
      </c>
      <c r="C571" s="140"/>
      <c r="D571" s="140" t="s">
        <v>1820</v>
      </c>
      <c r="E571" s="140" t="s">
        <v>2736</v>
      </c>
      <c r="F571" s="140" t="s">
        <v>3777</v>
      </c>
      <c r="G571" s="140"/>
      <c r="H571" s="140"/>
      <c r="I571" s="140" t="s">
        <v>1854</v>
      </c>
      <c r="J571" s="140"/>
      <c r="K571" s="140"/>
      <c r="L571" s="140" t="s">
        <v>3778</v>
      </c>
      <c r="M571" s="140" t="s">
        <v>3779</v>
      </c>
      <c r="N571" s="141">
        <v>60</v>
      </c>
      <c r="O571" s="142" t="b">
        <v>0</v>
      </c>
      <c r="P571" s="140" t="s">
        <v>1824</v>
      </c>
      <c r="Q571" t="s">
        <v>1825</v>
      </c>
      <c r="R571" t="s">
        <v>3771</v>
      </c>
    </row>
    <row r="572" spans="1:18" x14ac:dyDescent="0.25">
      <c r="A572" s="140" t="s">
        <v>578</v>
      </c>
      <c r="B572" s="140" t="s">
        <v>579</v>
      </c>
      <c r="C572" s="140" t="s">
        <v>3780</v>
      </c>
      <c r="D572" s="140" t="s">
        <v>1820</v>
      </c>
      <c r="E572" s="140" t="s">
        <v>3781</v>
      </c>
      <c r="F572" s="140" t="s">
        <v>3782</v>
      </c>
      <c r="G572" s="140" t="s">
        <v>1786</v>
      </c>
      <c r="H572" s="140" t="s">
        <v>1787</v>
      </c>
      <c r="I572" s="140" t="s">
        <v>1854</v>
      </c>
      <c r="J572" s="140" t="s">
        <v>3783</v>
      </c>
      <c r="K572" s="140"/>
      <c r="L572" s="140" t="s">
        <v>3784</v>
      </c>
      <c r="M572" s="140" t="s">
        <v>3785</v>
      </c>
      <c r="N572" s="141">
        <v>45</v>
      </c>
      <c r="O572" s="142" t="b">
        <v>0</v>
      </c>
      <c r="P572" s="140" t="s">
        <v>1824</v>
      </c>
      <c r="Q572" t="s">
        <v>1825</v>
      </c>
      <c r="R572" t="s">
        <v>578</v>
      </c>
    </row>
    <row r="573" spans="1:18" x14ac:dyDescent="0.25">
      <c r="A573" s="140" t="s">
        <v>3786</v>
      </c>
      <c r="B573" s="140" t="s">
        <v>3787</v>
      </c>
      <c r="C573" s="140" t="s">
        <v>3788</v>
      </c>
      <c r="D573" s="140" t="s">
        <v>1820</v>
      </c>
      <c r="E573" s="140" t="s">
        <v>1940</v>
      </c>
      <c r="F573" s="140"/>
      <c r="G573" s="140" t="s">
        <v>1784</v>
      </c>
      <c r="H573" s="140" t="s">
        <v>1785</v>
      </c>
      <c r="I573" s="140" t="s">
        <v>3789</v>
      </c>
      <c r="J573" s="140" t="s">
        <v>3783</v>
      </c>
      <c r="K573" s="140" t="s">
        <v>3790</v>
      </c>
      <c r="L573" s="140" t="s">
        <v>1819</v>
      </c>
      <c r="M573" s="140" t="s">
        <v>3791</v>
      </c>
      <c r="N573" s="141">
        <v>45</v>
      </c>
      <c r="O573" s="142" t="b">
        <v>0</v>
      </c>
      <c r="P573" s="140" t="s">
        <v>1824</v>
      </c>
      <c r="Q573" t="s">
        <v>1825</v>
      </c>
      <c r="R573" t="s">
        <v>578</v>
      </c>
    </row>
    <row r="574" spans="1:18" x14ac:dyDescent="0.25">
      <c r="A574" s="140" t="s">
        <v>3792</v>
      </c>
      <c r="B574" s="140" t="s">
        <v>3793</v>
      </c>
      <c r="C574" s="140" t="s">
        <v>3788</v>
      </c>
      <c r="D574" s="140" t="s">
        <v>1820</v>
      </c>
      <c r="E574" s="140" t="s">
        <v>1940</v>
      </c>
      <c r="F574" s="140"/>
      <c r="G574" s="140" t="s">
        <v>1786</v>
      </c>
      <c r="H574" s="140" t="s">
        <v>1787</v>
      </c>
      <c r="I574" s="140" t="s">
        <v>3789</v>
      </c>
      <c r="J574" s="140" t="s">
        <v>3794</v>
      </c>
      <c r="K574" s="140" t="s">
        <v>3795</v>
      </c>
      <c r="L574" s="140" t="s">
        <v>1819</v>
      </c>
      <c r="M574" s="140" t="s">
        <v>3796</v>
      </c>
      <c r="N574" s="141">
        <v>45</v>
      </c>
      <c r="O574" s="142" t="b">
        <v>0</v>
      </c>
      <c r="P574" s="140" t="s">
        <v>1824</v>
      </c>
      <c r="Q574" t="s">
        <v>1825</v>
      </c>
      <c r="R574" t="s">
        <v>578</v>
      </c>
    </row>
    <row r="575" spans="1:18" x14ac:dyDescent="0.25">
      <c r="A575" s="140" t="s">
        <v>3797</v>
      </c>
      <c r="B575" s="140" t="s">
        <v>3798</v>
      </c>
      <c r="C575" s="140" t="s">
        <v>3788</v>
      </c>
      <c r="D575" s="140" t="s">
        <v>1820</v>
      </c>
      <c r="E575" s="140" t="s">
        <v>1940</v>
      </c>
      <c r="F575" s="140"/>
      <c r="G575" s="140" t="s">
        <v>1786</v>
      </c>
      <c r="H575" s="140" t="s">
        <v>1787</v>
      </c>
      <c r="I575" s="140" t="s">
        <v>3789</v>
      </c>
      <c r="J575" s="140" t="s">
        <v>1819</v>
      </c>
      <c r="K575" s="140" t="s">
        <v>3799</v>
      </c>
      <c r="L575" s="140" t="s">
        <v>1819</v>
      </c>
      <c r="M575" s="140" t="s">
        <v>3800</v>
      </c>
      <c r="N575" s="141">
        <v>45</v>
      </c>
      <c r="O575" s="142" t="b">
        <v>0</v>
      </c>
      <c r="P575" s="140" t="s">
        <v>1824</v>
      </c>
      <c r="Q575" t="s">
        <v>1825</v>
      </c>
      <c r="R575" t="s">
        <v>578</v>
      </c>
    </row>
    <row r="576" spans="1:18" x14ac:dyDescent="0.25">
      <c r="A576" s="140" t="s">
        <v>3801</v>
      </c>
      <c r="B576" s="140" t="s">
        <v>3802</v>
      </c>
      <c r="C576" s="140" t="s">
        <v>3788</v>
      </c>
      <c r="D576" s="140" t="s">
        <v>1820</v>
      </c>
      <c r="E576" s="140" t="s">
        <v>1834</v>
      </c>
      <c r="F576" s="140"/>
      <c r="G576" s="140" t="s">
        <v>1784</v>
      </c>
      <c r="H576" s="140" t="s">
        <v>1785</v>
      </c>
      <c r="I576" s="140" t="s">
        <v>3789</v>
      </c>
      <c r="J576" s="140" t="s">
        <v>3802</v>
      </c>
      <c r="K576" s="140" t="s">
        <v>3803</v>
      </c>
      <c r="L576" s="140" t="s">
        <v>1819</v>
      </c>
      <c r="M576" s="140" t="s">
        <v>3804</v>
      </c>
      <c r="N576" s="141">
        <v>45</v>
      </c>
      <c r="O576" s="142" t="b">
        <v>0</v>
      </c>
      <c r="P576" s="140" t="s">
        <v>1824</v>
      </c>
      <c r="Q576" t="s">
        <v>1825</v>
      </c>
      <c r="R576" t="s">
        <v>578</v>
      </c>
    </row>
    <row r="577" spans="1:18" x14ac:dyDescent="0.25">
      <c r="A577" s="140" t="s">
        <v>3805</v>
      </c>
      <c r="B577" s="140" t="s">
        <v>1772</v>
      </c>
      <c r="C577" s="140"/>
      <c r="D577" s="140" t="s">
        <v>1820</v>
      </c>
      <c r="E577" s="140"/>
      <c r="F577" s="140"/>
      <c r="G577" s="140" t="s">
        <v>1784</v>
      </c>
      <c r="H577" s="140" t="s">
        <v>1785</v>
      </c>
      <c r="I577" s="140" t="s">
        <v>1854</v>
      </c>
      <c r="J577" s="140"/>
      <c r="K577" s="140"/>
      <c r="L577" s="140"/>
      <c r="M577" s="140" t="s">
        <v>3806</v>
      </c>
      <c r="N577" s="141"/>
      <c r="O577" s="142" t="b">
        <v>0</v>
      </c>
      <c r="P577" s="140" t="s">
        <v>1824</v>
      </c>
      <c r="Q577" t="s">
        <v>1825</v>
      </c>
      <c r="R577" t="s">
        <v>3805</v>
      </c>
    </row>
    <row r="578" spans="1:18" x14ac:dyDescent="0.25">
      <c r="A578" s="140" t="s">
        <v>3807</v>
      </c>
      <c r="B578" s="140" t="s">
        <v>3808</v>
      </c>
      <c r="C578" s="140"/>
      <c r="D578" s="140" t="s">
        <v>1904</v>
      </c>
      <c r="E578" s="140"/>
      <c r="F578" s="140"/>
      <c r="G578" s="140"/>
      <c r="H578" s="140"/>
      <c r="I578" s="140" t="s">
        <v>1854</v>
      </c>
      <c r="J578" s="140"/>
      <c r="K578" s="140"/>
      <c r="L578" s="140" t="s">
        <v>3809</v>
      </c>
      <c r="M578" s="140" t="s">
        <v>3810</v>
      </c>
      <c r="N578" s="141"/>
      <c r="O578" s="142" t="b">
        <v>0</v>
      </c>
      <c r="P578" s="140" t="s">
        <v>1824</v>
      </c>
      <c r="Q578" t="s">
        <v>1825</v>
      </c>
      <c r="R578" t="s">
        <v>3807</v>
      </c>
    </row>
    <row r="579" spans="1:18" x14ac:dyDescent="0.25">
      <c r="A579" s="140" t="s">
        <v>580</v>
      </c>
      <c r="B579" s="140" t="s">
        <v>581</v>
      </c>
      <c r="C579" s="140"/>
      <c r="D579" s="140" t="s">
        <v>2149</v>
      </c>
      <c r="E579" s="140" t="s">
        <v>3581</v>
      </c>
      <c r="F579" s="140" t="s">
        <v>3811</v>
      </c>
      <c r="G579" s="140" t="s">
        <v>1771</v>
      </c>
      <c r="H579" s="140" t="s">
        <v>1772</v>
      </c>
      <c r="I579" s="140" t="s">
        <v>2155</v>
      </c>
      <c r="J579" s="140"/>
      <c r="K579" s="140"/>
      <c r="L579" s="140" t="s">
        <v>3812</v>
      </c>
      <c r="M579" s="140" t="s">
        <v>3813</v>
      </c>
      <c r="N579" s="141">
        <v>60</v>
      </c>
      <c r="O579" s="142" t="b">
        <v>0</v>
      </c>
      <c r="P579" s="140" t="s">
        <v>1824</v>
      </c>
      <c r="Q579" t="s">
        <v>1825</v>
      </c>
      <c r="R579" t="s">
        <v>580</v>
      </c>
    </row>
    <row r="580" spans="1:18" x14ac:dyDescent="0.25">
      <c r="A580" s="140" t="s">
        <v>3814</v>
      </c>
      <c r="B580" s="140" t="s">
        <v>3815</v>
      </c>
      <c r="C580" s="140" t="s">
        <v>1819</v>
      </c>
      <c r="D580" s="140" t="s">
        <v>2149</v>
      </c>
      <c r="E580" s="140" t="s">
        <v>3581</v>
      </c>
      <c r="F580" s="140"/>
      <c r="G580" s="140" t="s">
        <v>1771</v>
      </c>
      <c r="H580" s="140" t="s">
        <v>1772</v>
      </c>
      <c r="I580" s="140" t="s">
        <v>2155</v>
      </c>
      <c r="J580" s="140" t="s">
        <v>3815</v>
      </c>
      <c r="K580" s="140" t="s">
        <v>3816</v>
      </c>
      <c r="L580" s="140" t="s">
        <v>1819</v>
      </c>
      <c r="M580" s="140" t="s">
        <v>3816</v>
      </c>
      <c r="N580" s="141"/>
      <c r="O580" s="142" t="b">
        <v>0</v>
      </c>
      <c r="P580" s="140" t="s">
        <v>1824</v>
      </c>
      <c r="Q580" t="s">
        <v>1825</v>
      </c>
      <c r="R580" t="s">
        <v>580</v>
      </c>
    </row>
    <row r="581" spans="1:18" x14ac:dyDescent="0.25">
      <c r="A581" s="140" t="s">
        <v>3817</v>
      </c>
      <c r="B581" s="140" t="s">
        <v>3818</v>
      </c>
      <c r="C581" s="140" t="s">
        <v>1819</v>
      </c>
      <c r="D581" s="140" t="s">
        <v>2149</v>
      </c>
      <c r="E581" s="140" t="s">
        <v>3581</v>
      </c>
      <c r="F581" s="140"/>
      <c r="G581" s="140" t="s">
        <v>1771</v>
      </c>
      <c r="H581" s="140" t="s">
        <v>1772</v>
      </c>
      <c r="I581" s="140" t="s">
        <v>2155</v>
      </c>
      <c r="J581" s="140" t="s">
        <v>3818</v>
      </c>
      <c r="K581" s="140" t="s">
        <v>3819</v>
      </c>
      <c r="L581" s="140" t="s">
        <v>1819</v>
      </c>
      <c r="M581" s="140" t="s">
        <v>3819</v>
      </c>
      <c r="N581" s="141"/>
      <c r="O581" s="142" t="b">
        <v>0</v>
      </c>
      <c r="P581" s="140" t="s">
        <v>1824</v>
      </c>
      <c r="Q581" t="s">
        <v>1825</v>
      </c>
      <c r="R581" t="s">
        <v>580</v>
      </c>
    </row>
    <row r="582" spans="1:18" x14ac:dyDescent="0.25">
      <c r="A582" s="140" t="s">
        <v>3820</v>
      </c>
      <c r="B582" s="140" t="s">
        <v>3821</v>
      </c>
      <c r="C582" s="140"/>
      <c r="D582" s="140" t="s">
        <v>1820</v>
      </c>
      <c r="E582" s="140" t="s">
        <v>2032</v>
      </c>
      <c r="F582" s="140" t="s">
        <v>3822</v>
      </c>
      <c r="G582" s="140" t="s">
        <v>70</v>
      </c>
      <c r="H582" s="140" t="s">
        <v>1781</v>
      </c>
      <c r="I582" s="140" t="s">
        <v>3020</v>
      </c>
      <c r="J582" s="140"/>
      <c r="K582" s="140"/>
      <c r="L582" s="140" t="s">
        <v>3823</v>
      </c>
      <c r="M582" s="140" t="s">
        <v>3824</v>
      </c>
      <c r="N582" s="141">
        <v>60</v>
      </c>
      <c r="O582" s="142" t="b">
        <v>0</v>
      </c>
      <c r="P582" s="140" t="s">
        <v>1824</v>
      </c>
      <c r="Q582" t="s">
        <v>1825</v>
      </c>
      <c r="R582" t="s">
        <v>3820</v>
      </c>
    </row>
    <row r="583" spans="1:18" x14ac:dyDescent="0.25">
      <c r="A583" s="140" t="s">
        <v>3825</v>
      </c>
      <c r="B583" s="140" t="s">
        <v>3826</v>
      </c>
      <c r="C583" s="140"/>
      <c r="D583" s="140" t="s">
        <v>1820</v>
      </c>
      <c r="E583" s="140"/>
      <c r="F583" s="140"/>
      <c r="G583" s="140"/>
      <c r="H583" s="140"/>
      <c r="I583" s="140" t="s">
        <v>1854</v>
      </c>
      <c r="J583" s="140"/>
      <c r="K583" s="140"/>
      <c r="L583" s="140" t="s">
        <v>3827</v>
      </c>
      <c r="M583" s="140" t="s">
        <v>3828</v>
      </c>
      <c r="N583" s="141"/>
      <c r="O583" s="142" t="b">
        <v>0</v>
      </c>
      <c r="P583" s="140" t="s">
        <v>1824</v>
      </c>
      <c r="Q583" t="s">
        <v>1825</v>
      </c>
      <c r="R583" t="s">
        <v>3825</v>
      </c>
    </row>
    <row r="584" spans="1:18" x14ac:dyDescent="0.25">
      <c r="A584" s="140" t="s">
        <v>582</v>
      </c>
      <c r="B584" s="140" t="s">
        <v>583</v>
      </c>
      <c r="C584" s="140" t="s">
        <v>3829</v>
      </c>
      <c r="D584" s="140" t="s">
        <v>1820</v>
      </c>
      <c r="E584" s="140" t="s">
        <v>1928</v>
      </c>
      <c r="F584" s="140"/>
      <c r="G584" s="140" t="s">
        <v>1786</v>
      </c>
      <c r="H584" s="140" t="s">
        <v>1787</v>
      </c>
      <c r="I584" s="140" t="s">
        <v>3441</v>
      </c>
      <c r="J584" s="140" t="s">
        <v>3830</v>
      </c>
      <c r="K584" s="140" t="s">
        <v>3831</v>
      </c>
      <c r="L584" s="140" t="s">
        <v>3832</v>
      </c>
      <c r="M584" s="140" t="s">
        <v>3833</v>
      </c>
      <c r="N584" s="141"/>
      <c r="O584" s="142" t="b">
        <v>0</v>
      </c>
      <c r="P584" s="140" t="s">
        <v>3077</v>
      </c>
      <c r="Q584" t="s">
        <v>1825</v>
      </c>
      <c r="R584" t="s">
        <v>582</v>
      </c>
    </row>
    <row r="585" spans="1:18" x14ac:dyDescent="0.25">
      <c r="A585" s="140" t="s">
        <v>759</v>
      </c>
      <c r="B585" s="140" t="s">
        <v>664</v>
      </c>
      <c r="C585" s="140" t="s">
        <v>3834</v>
      </c>
      <c r="D585" s="140" t="s">
        <v>1820</v>
      </c>
      <c r="E585" s="140"/>
      <c r="F585" s="140"/>
      <c r="G585" s="140" t="s">
        <v>1771</v>
      </c>
      <c r="H585" s="140" t="s">
        <v>1772</v>
      </c>
      <c r="I585" s="140" t="s">
        <v>2155</v>
      </c>
      <c r="J585" s="140"/>
      <c r="K585" s="140"/>
      <c r="L585" s="140"/>
      <c r="M585" s="140" t="s">
        <v>1819</v>
      </c>
      <c r="N585" s="141">
        <v>1</v>
      </c>
      <c r="O585" s="142" t="b">
        <v>0</v>
      </c>
      <c r="P585" s="140" t="s">
        <v>1824</v>
      </c>
      <c r="Q585" t="s">
        <v>1825</v>
      </c>
      <c r="R585" t="s">
        <v>759</v>
      </c>
    </row>
    <row r="586" spans="1:18" x14ac:dyDescent="0.25">
      <c r="A586" s="140" t="s">
        <v>760</v>
      </c>
      <c r="B586" s="140" t="s">
        <v>699</v>
      </c>
      <c r="C586" s="140" t="s">
        <v>3835</v>
      </c>
      <c r="D586" s="140" t="s">
        <v>1820</v>
      </c>
      <c r="E586" s="140" t="s">
        <v>1940</v>
      </c>
      <c r="F586" s="140"/>
      <c r="G586" s="140" t="s">
        <v>1786</v>
      </c>
      <c r="H586" s="140" t="s">
        <v>1787</v>
      </c>
      <c r="I586" s="140" t="s">
        <v>2155</v>
      </c>
      <c r="J586" s="140"/>
      <c r="K586" s="140" t="s">
        <v>3836</v>
      </c>
      <c r="L586" s="140"/>
      <c r="M586" s="140" t="s">
        <v>3836</v>
      </c>
      <c r="N586" s="141">
        <v>1</v>
      </c>
      <c r="O586" s="142" t="b">
        <v>0</v>
      </c>
      <c r="P586" s="140" t="s">
        <v>1824</v>
      </c>
      <c r="Q586" t="s">
        <v>1825</v>
      </c>
      <c r="R586" t="s">
        <v>760</v>
      </c>
    </row>
    <row r="587" spans="1:18" x14ac:dyDescent="0.25">
      <c r="A587" s="140" t="s">
        <v>3837</v>
      </c>
      <c r="B587" s="140" t="s">
        <v>3838</v>
      </c>
      <c r="C587" s="140" t="s">
        <v>3835</v>
      </c>
      <c r="D587" s="140" t="s">
        <v>1820</v>
      </c>
      <c r="E587" s="140"/>
      <c r="F587" s="140"/>
      <c r="G587" s="140" t="s">
        <v>1786</v>
      </c>
      <c r="H587" s="140" t="s">
        <v>1787</v>
      </c>
      <c r="I587" s="140" t="s">
        <v>2155</v>
      </c>
      <c r="J587" s="140"/>
      <c r="K587" s="140"/>
      <c r="L587" s="140"/>
      <c r="M587" s="140" t="s">
        <v>3836</v>
      </c>
      <c r="N587" s="141">
        <v>1</v>
      </c>
      <c r="O587" s="142" t="b">
        <v>0</v>
      </c>
      <c r="P587" s="140" t="s">
        <v>1824</v>
      </c>
      <c r="Q587" t="s">
        <v>1825</v>
      </c>
      <c r="R587" t="s">
        <v>3837</v>
      </c>
    </row>
    <row r="588" spans="1:18" x14ac:dyDescent="0.25">
      <c r="A588" s="140" t="s">
        <v>761</v>
      </c>
      <c r="B588" s="140" t="s">
        <v>638</v>
      </c>
      <c r="C588" s="140" t="s">
        <v>3835</v>
      </c>
      <c r="D588" s="140" t="s">
        <v>1820</v>
      </c>
      <c r="E588" s="140"/>
      <c r="F588" s="140"/>
      <c r="G588" s="140" t="s">
        <v>1786</v>
      </c>
      <c r="H588" s="140" t="s">
        <v>1787</v>
      </c>
      <c r="I588" s="140" t="s">
        <v>2155</v>
      </c>
      <c r="J588" s="140"/>
      <c r="K588" s="140"/>
      <c r="L588" s="140"/>
      <c r="M588" s="140" t="s">
        <v>3839</v>
      </c>
      <c r="N588" s="141">
        <v>1</v>
      </c>
      <c r="O588" s="142" t="b">
        <v>0</v>
      </c>
      <c r="P588" s="140" t="s">
        <v>1824</v>
      </c>
      <c r="Q588" t="s">
        <v>1825</v>
      </c>
      <c r="R588" t="s">
        <v>761</v>
      </c>
    </row>
    <row r="589" spans="1:18" x14ac:dyDescent="0.25">
      <c r="A589" s="140" t="s">
        <v>3840</v>
      </c>
      <c r="B589" s="140" t="s">
        <v>3841</v>
      </c>
      <c r="C589" s="140" t="s">
        <v>3835</v>
      </c>
      <c r="D589" s="140" t="s">
        <v>1820</v>
      </c>
      <c r="E589" s="140"/>
      <c r="F589" s="140"/>
      <c r="G589" s="140" t="s">
        <v>1786</v>
      </c>
      <c r="H589" s="140" t="s">
        <v>1787</v>
      </c>
      <c r="I589" s="140" t="s">
        <v>2155</v>
      </c>
      <c r="J589" s="140"/>
      <c r="K589" s="140"/>
      <c r="L589" s="140"/>
      <c r="M589" s="140" t="s">
        <v>3842</v>
      </c>
      <c r="N589" s="141">
        <v>1</v>
      </c>
      <c r="O589" s="142" t="b">
        <v>0</v>
      </c>
      <c r="P589" s="140" t="s">
        <v>1824</v>
      </c>
      <c r="Q589" t="s">
        <v>1825</v>
      </c>
      <c r="R589" t="s">
        <v>3840</v>
      </c>
    </row>
    <row r="590" spans="1:18" x14ac:dyDescent="0.25">
      <c r="A590" s="140" t="s">
        <v>3843</v>
      </c>
      <c r="B590" s="140" t="s">
        <v>3844</v>
      </c>
      <c r="C590" s="140"/>
      <c r="D590" s="140" t="s">
        <v>1892</v>
      </c>
      <c r="E590" s="140" t="s">
        <v>3845</v>
      </c>
      <c r="F590" s="140" t="s">
        <v>3846</v>
      </c>
      <c r="G590" s="140"/>
      <c r="H590" s="140"/>
      <c r="I590" s="140" t="s">
        <v>2155</v>
      </c>
      <c r="J590" s="140" t="s">
        <v>3847</v>
      </c>
      <c r="K590" s="140" t="s">
        <v>3848</v>
      </c>
      <c r="L590" s="140" t="s">
        <v>3849</v>
      </c>
      <c r="M590" s="140" t="s">
        <v>3848</v>
      </c>
      <c r="N590" s="141">
        <v>1</v>
      </c>
      <c r="O590" s="142" t="b">
        <v>0</v>
      </c>
      <c r="P590" s="140" t="s">
        <v>1824</v>
      </c>
      <c r="Q590" t="s">
        <v>1825</v>
      </c>
      <c r="R590" t="s">
        <v>3843</v>
      </c>
    </row>
    <row r="591" spans="1:18" x14ac:dyDescent="0.25">
      <c r="A591" s="140" t="s">
        <v>3850</v>
      </c>
      <c r="B591" s="140" t="s">
        <v>3851</v>
      </c>
      <c r="C591" s="140" t="s">
        <v>3852</v>
      </c>
      <c r="D591" s="140" t="s">
        <v>1820</v>
      </c>
      <c r="E591" s="140" t="s">
        <v>1940</v>
      </c>
      <c r="F591" s="140"/>
      <c r="G591" s="140" t="s">
        <v>1786</v>
      </c>
      <c r="H591" s="140" t="s">
        <v>1787</v>
      </c>
      <c r="I591" s="140" t="s">
        <v>2155</v>
      </c>
      <c r="J591" s="140"/>
      <c r="K591" s="140" t="s">
        <v>3853</v>
      </c>
      <c r="L591" s="140"/>
      <c r="M591" s="140" t="s">
        <v>3853</v>
      </c>
      <c r="N591" s="141">
        <v>1</v>
      </c>
      <c r="O591" s="142" t="b">
        <v>0</v>
      </c>
      <c r="P591" s="140" t="s">
        <v>1824</v>
      </c>
      <c r="Q591" t="s">
        <v>1825</v>
      </c>
      <c r="R591" t="s">
        <v>3850</v>
      </c>
    </row>
    <row r="592" spans="1:18" x14ac:dyDescent="0.25">
      <c r="A592" s="140" t="s">
        <v>762</v>
      </c>
      <c r="B592" s="140" t="s">
        <v>686</v>
      </c>
      <c r="C592" s="140" t="s">
        <v>1819</v>
      </c>
      <c r="D592" s="140" t="s">
        <v>1820</v>
      </c>
      <c r="E592" s="140" t="s">
        <v>1940</v>
      </c>
      <c r="F592" s="140" t="s">
        <v>2721</v>
      </c>
      <c r="G592" s="140" t="s">
        <v>1786</v>
      </c>
      <c r="H592" s="140" t="s">
        <v>1787</v>
      </c>
      <c r="I592" s="140" t="s">
        <v>2155</v>
      </c>
      <c r="J592" s="140"/>
      <c r="K592" s="140" t="s">
        <v>3854</v>
      </c>
      <c r="L592" s="140"/>
      <c r="M592" s="140" t="s">
        <v>3854</v>
      </c>
      <c r="N592" s="141">
        <v>1</v>
      </c>
      <c r="O592" s="142" t="b">
        <v>0</v>
      </c>
      <c r="P592" s="140" t="s">
        <v>1824</v>
      </c>
      <c r="Q592" t="s">
        <v>1825</v>
      </c>
      <c r="R592" t="s">
        <v>762</v>
      </c>
    </row>
    <row r="593" spans="1:18" x14ac:dyDescent="0.25">
      <c r="A593" s="140" t="s">
        <v>763</v>
      </c>
      <c r="B593" s="140" t="s">
        <v>645</v>
      </c>
      <c r="C593" s="140"/>
      <c r="D593" s="140" t="s">
        <v>1820</v>
      </c>
      <c r="E593" s="140" t="s">
        <v>1913</v>
      </c>
      <c r="F593" s="140"/>
      <c r="G593" s="140" t="s">
        <v>3855</v>
      </c>
      <c r="H593" s="140" t="s">
        <v>3856</v>
      </c>
      <c r="I593" s="140" t="s">
        <v>3857</v>
      </c>
      <c r="J593" s="140"/>
      <c r="K593" s="140"/>
      <c r="L593" s="140"/>
      <c r="M593" s="140" t="s">
        <v>3858</v>
      </c>
      <c r="N593" s="141">
        <v>1</v>
      </c>
      <c r="O593" s="142" t="b">
        <v>0</v>
      </c>
      <c r="P593" s="140" t="s">
        <v>3859</v>
      </c>
      <c r="Q593" t="s">
        <v>1825</v>
      </c>
      <c r="R593" t="s">
        <v>763</v>
      </c>
    </row>
    <row r="594" spans="1:18" x14ac:dyDescent="0.25">
      <c r="A594" s="140" t="s">
        <v>3860</v>
      </c>
      <c r="B594" s="140" t="s">
        <v>3861</v>
      </c>
      <c r="C594" s="140" t="s">
        <v>3862</v>
      </c>
      <c r="D594" s="140" t="s">
        <v>1820</v>
      </c>
      <c r="E594" s="140" t="s">
        <v>1932</v>
      </c>
      <c r="F594" s="140"/>
      <c r="G594" s="140" t="s">
        <v>1786</v>
      </c>
      <c r="H594" s="140" t="s">
        <v>1787</v>
      </c>
      <c r="I594" s="140" t="s">
        <v>3863</v>
      </c>
      <c r="J594" s="140"/>
      <c r="K594" s="140" t="s">
        <v>3864</v>
      </c>
      <c r="L594" s="140" t="s">
        <v>3865</v>
      </c>
      <c r="M594" s="140" t="s">
        <v>3864</v>
      </c>
      <c r="N594" s="141">
        <v>1</v>
      </c>
      <c r="O594" s="142" t="b">
        <v>0</v>
      </c>
      <c r="P594" s="140" t="s">
        <v>3859</v>
      </c>
      <c r="Q594" t="s">
        <v>1825</v>
      </c>
      <c r="R594" t="s">
        <v>3860</v>
      </c>
    </row>
    <row r="595" spans="1:18" x14ac:dyDescent="0.25">
      <c r="A595" s="140" t="s">
        <v>7329</v>
      </c>
      <c r="B595" s="140" t="s">
        <v>670</v>
      </c>
      <c r="C595" s="140" t="s">
        <v>3866</v>
      </c>
      <c r="D595" s="140" t="s">
        <v>1820</v>
      </c>
      <c r="E595" s="140" t="s">
        <v>2736</v>
      </c>
      <c r="F595" s="140"/>
      <c r="G595" s="140" t="s">
        <v>1790</v>
      </c>
      <c r="H595" s="140" t="s">
        <v>1791</v>
      </c>
      <c r="I595" s="140" t="s">
        <v>2155</v>
      </c>
      <c r="J595" s="140"/>
      <c r="K595" s="140" t="s">
        <v>3867</v>
      </c>
      <c r="L595" s="140"/>
      <c r="M595" s="140" t="s">
        <v>3867</v>
      </c>
      <c r="N595" s="141">
        <v>1</v>
      </c>
      <c r="O595" s="142" t="b">
        <v>0</v>
      </c>
      <c r="P595" s="140" t="s">
        <v>1824</v>
      </c>
      <c r="Q595" t="s">
        <v>1825</v>
      </c>
      <c r="R595" s="114" t="s">
        <v>7708</v>
      </c>
    </row>
    <row r="596" spans="1:18" x14ac:dyDescent="0.25">
      <c r="A596" s="140" t="s">
        <v>764</v>
      </c>
      <c r="B596" s="140" t="s">
        <v>665</v>
      </c>
      <c r="C596" s="140" t="s">
        <v>3868</v>
      </c>
      <c r="D596" s="140" t="s">
        <v>1820</v>
      </c>
      <c r="E596" s="140" t="s">
        <v>1888</v>
      </c>
      <c r="F596" s="140"/>
      <c r="G596" s="140" t="s">
        <v>1784</v>
      </c>
      <c r="H596" s="140" t="s">
        <v>1785</v>
      </c>
      <c r="I596" s="140" t="s">
        <v>3857</v>
      </c>
      <c r="J596" s="140"/>
      <c r="K596" s="140" t="s">
        <v>3869</v>
      </c>
      <c r="L596" s="140" t="s">
        <v>1819</v>
      </c>
      <c r="M596" s="140" t="s">
        <v>3869</v>
      </c>
      <c r="N596" s="141">
        <v>1</v>
      </c>
      <c r="O596" s="142" t="b">
        <v>0</v>
      </c>
      <c r="P596" s="140" t="s">
        <v>3859</v>
      </c>
      <c r="Q596" t="s">
        <v>1825</v>
      </c>
      <c r="R596" t="s">
        <v>764</v>
      </c>
    </row>
    <row r="597" spans="1:18" x14ac:dyDescent="0.25">
      <c r="A597" s="140" t="s">
        <v>765</v>
      </c>
      <c r="B597" s="140" t="s">
        <v>665</v>
      </c>
      <c r="C597" s="140" t="s">
        <v>3868</v>
      </c>
      <c r="D597" s="140" t="s">
        <v>1820</v>
      </c>
      <c r="E597" s="140" t="s">
        <v>1888</v>
      </c>
      <c r="F597" s="140"/>
      <c r="G597" s="140" t="s">
        <v>1784</v>
      </c>
      <c r="H597" s="140" t="s">
        <v>1785</v>
      </c>
      <c r="I597" s="140" t="s">
        <v>3857</v>
      </c>
      <c r="J597" s="140"/>
      <c r="K597" s="140" t="s">
        <v>3870</v>
      </c>
      <c r="L597" s="140" t="s">
        <v>1819</v>
      </c>
      <c r="M597" s="140" t="s">
        <v>3870</v>
      </c>
      <c r="N597" s="141">
        <v>1</v>
      </c>
      <c r="O597" s="142" t="b">
        <v>0</v>
      </c>
      <c r="P597" s="140" t="s">
        <v>3859</v>
      </c>
      <c r="Q597" t="s">
        <v>1825</v>
      </c>
      <c r="R597" t="s">
        <v>765</v>
      </c>
    </row>
    <row r="598" spans="1:18" x14ac:dyDescent="0.25">
      <c r="A598" s="140" t="s">
        <v>766</v>
      </c>
      <c r="B598" s="140" t="s">
        <v>687</v>
      </c>
      <c r="C598" s="140" t="s">
        <v>1819</v>
      </c>
      <c r="D598" s="140" t="s">
        <v>1820</v>
      </c>
      <c r="E598" s="140" t="s">
        <v>2088</v>
      </c>
      <c r="F598" s="140"/>
      <c r="G598" s="140" t="s">
        <v>1786</v>
      </c>
      <c r="H598" s="140" t="s">
        <v>1787</v>
      </c>
      <c r="I598" s="140" t="s">
        <v>3871</v>
      </c>
      <c r="J598" s="140"/>
      <c r="K598" s="140" t="s">
        <v>3872</v>
      </c>
      <c r="L598" s="140"/>
      <c r="M598" s="140" t="s">
        <v>3872</v>
      </c>
      <c r="N598" s="141">
        <v>1</v>
      </c>
      <c r="O598" s="142" t="b">
        <v>0</v>
      </c>
      <c r="P598" s="140" t="s">
        <v>1824</v>
      </c>
      <c r="Q598" t="s">
        <v>1825</v>
      </c>
      <c r="R598" t="s">
        <v>766</v>
      </c>
    </row>
    <row r="599" spans="1:18" x14ac:dyDescent="0.25">
      <c r="A599" s="140" t="s">
        <v>3873</v>
      </c>
      <c r="B599" s="140" t="s">
        <v>3874</v>
      </c>
      <c r="C599" s="140" t="s">
        <v>3875</v>
      </c>
      <c r="D599" s="140" t="s">
        <v>3046</v>
      </c>
      <c r="E599" s="140"/>
      <c r="F599" s="140"/>
      <c r="G599" s="140" t="s">
        <v>1786</v>
      </c>
      <c r="H599" s="140" t="s">
        <v>1787</v>
      </c>
      <c r="I599" s="140" t="s">
        <v>3876</v>
      </c>
      <c r="J599" s="140"/>
      <c r="K599" s="140" t="s">
        <v>3877</v>
      </c>
      <c r="L599" s="140"/>
      <c r="M599" s="140" t="s">
        <v>3878</v>
      </c>
      <c r="N599" s="141">
        <v>1</v>
      </c>
      <c r="O599" s="142" t="b">
        <v>0</v>
      </c>
      <c r="P599" s="140" t="s">
        <v>1824</v>
      </c>
      <c r="Q599" t="s">
        <v>1825</v>
      </c>
      <c r="R599" t="s">
        <v>3873</v>
      </c>
    </row>
    <row r="600" spans="1:18" x14ac:dyDescent="0.25">
      <c r="A600" s="140" t="s">
        <v>3879</v>
      </c>
      <c r="B600" s="140" t="s">
        <v>3880</v>
      </c>
      <c r="C600" s="140" t="s">
        <v>3881</v>
      </c>
      <c r="D600" s="140" t="s">
        <v>1820</v>
      </c>
      <c r="E600" s="140" t="s">
        <v>1957</v>
      </c>
      <c r="F600" s="140"/>
      <c r="G600" s="140" t="s">
        <v>1786</v>
      </c>
      <c r="H600" s="140" t="s">
        <v>1787</v>
      </c>
      <c r="I600" s="140" t="s">
        <v>2155</v>
      </c>
      <c r="J600" s="140" t="s">
        <v>3882</v>
      </c>
      <c r="K600" s="140" t="s">
        <v>3883</v>
      </c>
      <c r="L600" s="140" t="s">
        <v>3884</v>
      </c>
      <c r="M600" s="140" t="s">
        <v>3885</v>
      </c>
      <c r="N600" s="141">
        <v>1</v>
      </c>
      <c r="O600" s="142" t="b">
        <v>0</v>
      </c>
      <c r="P600" s="140" t="s">
        <v>3859</v>
      </c>
      <c r="Q600" t="s">
        <v>1825</v>
      </c>
      <c r="R600" t="s">
        <v>3879</v>
      </c>
    </row>
    <row r="601" spans="1:18" x14ac:dyDescent="0.25">
      <c r="A601" s="140" t="s">
        <v>767</v>
      </c>
      <c r="B601" s="140" t="s">
        <v>634</v>
      </c>
      <c r="C601" s="140" t="s">
        <v>1819</v>
      </c>
      <c r="D601" s="140" t="s">
        <v>1820</v>
      </c>
      <c r="E601" s="140" t="s">
        <v>2088</v>
      </c>
      <c r="F601" s="140"/>
      <c r="G601" s="140" t="s">
        <v>1786</v>
      </c>
      <c r="H601" s="140" t="s">
        <v>1787</v>
      </c>
      <c r="I601" s="140" t="s">
        <v>3886</v>
      </c>
      <c r="J601" s="140"/>
      <c r="K601" s="140" t="s">
        <v>3887</v>
      </c>
      <c r="L601" s="140"/>
      <c r="M601" s="140" t="s">
        <v>3888</v>
      </c>
      <c r="N601" s="141">
        <v>1</v>
      </c>
      <c r="O601" s="142" t="b">
        <v>0</v>
      </c>
      <c r="P601" s="140" t="s">
        <v>1824</v>
      </c>
      <c r="Q601" t="s">
        <v>1825</v>
      </c>
      <c r="R601" t="s">
        <v>767</v>
      </c>
    </row>
    <row r="602" spans="1:18" x14ac:dyDescent="0.25">
      <c r="A602" s="140" t="s">
        <v>3889</v>
      </c>
      <c r="B602" s="140" t="s">
        <v>3890</v>
      </c>
      <c r="C602" s="140" t="s">
        <v>3891</v>
      </c>
      <c r="D602" s="140" t="s">
        <v>3058</v>
      </c>
      <c r="E602" s="140"/>
      <c r="F602" s="140"/>
      <c r="G602" s="140" t="s">
        <v>1786</v>
      </c>
      <c r="H602" s="140" t="s">
        <v>1787</v>
      </c>
      <c r="I602" s="140" t="s">
        <v>3871</v>
      </c>
      <c r="J602" s="140"/>
      <c r="K602" s="140" t="s">
        <v>3892</v>
      </c>
      <c r="L602" s="140" t="s">
        <v>1819</v>
      </c>
      <c r="M602" s="140" t="s">
        <v>3892</v>
      </c>
      <c r="N602" s="141">
        <v>1</v>
      </c>
      <c r="O602" s="142" t="b">
        <v>0</v>
      </c>
      <c r="P602" s="140" t="s">
        <v>1824</v>
      </c>
      <c r="Q602" t="s">
        <v>1825</v>
      </c>
      <c r="R602" t="s">
        <v>3889</v>
      </c>
    </row>
    <row r="603" spans="1:18" x14ac:dyDescent="0.25">
      <c r="A603" s="140" t="s">
        <v>3893</v>
      </c>
      <c r="B603" s="140" t="s">
        <v>3894</v>
      </c>
      <c r="C603" s="140" t="s">
        <v>3895</v>
      </c>
      <c r="D603" s="140" t="s">
        <v>1838</v>
      </c>
      <c r="E603" s="140"/>
      <c r="F603" s="140"/>
      <c r="G603" s="140" t="s">
        <v>1782</v>
      </c>
      <c r="H603" s="140" t="s">
        <v>1783</v>
      </c>
      <c r="I603" s="140" t="s">
        <v>3886</v>
      </c>
      <c r="J603" s="140"/>
      <c r="K603" s="140" t="s">
        <v>3896</v>
      </c>
      <c r="L603" s="140" t="s">
        <v>1819</v>
      </c>
      <c r="M603" s="140" t="s">
        <v>3896</v>
      </c>
      <c r="N603" s="141">
        <v>1</v>
      </c>
      <c r="O603" s="142" t="b">
        <v>0</v>
      </c>
      <c r="P603" s="140" t="s">
        <v>1824</v>
      </c>
      <c r="Q603" t="s">
        <v>1825</v>
      </c>
      <c r="R603" t="s">
        <v>3893</v>
      </c>
    </row>
    <row r="604" spans="1:18" x14ac:dyDescent="0.25">
      <c r="A604" s="140" t="s">
        <v>3897</v>
      </c>
      <c r="B604" s="140" t="s">
        <v>3898</v>
      </c>
      <c r="C604" s="140" t="s">
        <v>3899</v>
      </c>
      <c r="D604" s="140" t="s">
        <v>1820</v>
      </c>
      <c r="E604" s="140" t="s">
        <v>2736</v>
      </c>
      <c r="F604" s="140"/>
      <c r="G604" s="140" t="s">
        <v>1786</v>
      </c>
      <c r="H604" s="140" t="s">
        <v>1787</v>
      </c>
      <c r="I604" s="140" t="s">
        <v>3871</v>
      </c>
      <c r="J604" s="140"/>
      <c r="K604" s="140" t="s">
        <v>3900</v>
      </c>
      <c r="L604" s="140" t="s">
        <v>1819</v>
      </c>
      <c r="M604" s="140" t="s">
        <v>3900</v>
      </c>
      <c r="N604" s="141">
        <v>1</v>
      </c>
      <c r="O604" s="142" t="b">
        <v>0</v>
      </c>
      <c r="P604" s="140" t="s">
        <v>1824</v>
      </c>
      <c r="Q604" t="s">
        <v>1825</v>
      </c>
      <c r="R604" t="s">
        <v>3897</v>
      </c>
    </row>
    <row r="605" spans="1:18" x14ac:dyDescent="0.25">
      <c r="A605" s="140" t="s">
        <v>3901</v>
      </c>
      <c r="B605" s="140" t="s">
        <v>3902</v>
      </c>
      <c r="C605" s="140" t="s">
        <v>1819</v>
      </c>
      <c r="D605" s="140" t="s">
        <v>2078</v>
      </c>
      <c r="E605" s="140"/>
      <c r="F605" s="140"/>
      <c r="G605" s="140" t="s">
        <v>1786</v>
      </c>
      <c r="H605" s="140" t="s">
        <v>1787</v>
      </c>
      <c r="I605" s="140" t="s">
        <v>3857</v>
      </c>
      <c r="J605" s="140"/>
      <c r="K605" s="140"/>
      <c r="L605" s="140" t="s">
        <v>1819</v>
      </c>
      <c r="M605" s="140" t="s">
        <v>3903</v>
      </c>
      <c r="N605" s="141">
        <v>1</v>
      </c>
      <c r="O605" s="142" t="b">
        <v>0</v>
      </c>
      <c r="P605" s="140" t="s">
        <v>1824</v>
      </c>
      <c r="Q605" t="s">
        <v>1825</v>
      </c>
      <c r="R605" t="s">
        <v>3901</v>
      </c>
    </row>
    <row r="606" spans="1:18" x14ac:dyDescent="0.25">
      <c r="A606" s="140" t="s">
        <v>3904</v>
      </c>
      <c r="B606" s="140" t="s">
        <v>3905</v>
      </c>
      <c r="C606" s="140" t="s">
        <v>1819</v>
      </c>
      <c r="D606" s="140" t="s">
        <v>1820</v>
      </c>
      <c r="E606" s="140"/>
      <c r="F606" s="140"/>
      <c r="G606" s="140" t="s">
        <v>1786</v>
      </c>
      <c r="H606" s="140" t="s">
        <v>1787</v>
      </c>
      <c r="I606" s="140" t="s">
        <v>3857</v>
      </c>
      <c r="J606" s="140"/>
      <c r="K606" s="140"/>
      <c r="L606" s="140" t="s">
        <v>1819</v>
      </c>
      <c r="M606" s="140" t="s">
        <v>3905</v>
      </c>
      <c r="N606" s="141">
        <v>1</v>
      </c>
      <c r="O606" s="142" t="b">
        <v>0</v>
      </c>
      <c r="P606" s="140" t="s">
        <v>1824</v>
      </c>
      <c r="Q606" t="s">
        <v>1825</v>
      </c>
      <c r="R606" t="s">
        <v>3904</v>
      </c>
    </row>
    <row r="607" spans="1:18" x14ac:dyDescent="0.25">
      <c r="A607" s="140" t="s">
        <v>768</v>
      </c>
      <c r="B607" s="140" t="s">
        <v>698</v>
      </c>
      <c r="C607" s="140" t="s">
        <v>3906</v>
      </c>
      <c r="D607" s="140" t="s">
        <v>1820</v>
      </c>
      <c r="E607" s="140" t="s">
        <v>1883</v>
      </c>
      <c r="F607" s="140"/>
      <c r="G607" s="140" t="s">
        <v>1790</v>
      </c>
      <c r="H607" s="140" t="s">
        <v>1791</v>
      </c>
      <c r="I607" s="140" t="s">
        <v>3886</v>
      </c>
      <c r="J607" s="140"/>
      <c r="K607" s="140" t="s">
        <v>3907</v>
      </c>
      <c r="L607" s="140" t="s">
        <v>1819</v>
      </c>
      <c r="M607" s="140" t="s">
        <v>3907</v>
      </c>
      <c r="N607" s="141">
        <v>1</v>
      </c>
      <c r="O607" s="142" t="b">
        <v>0</v>
      </c>
      <c r="P607" s="140" t="s">
        <v>1824</v>
      </c>
      <c r="Q607" t="s">
        <v>1825</v>
      </c>
      <c r="R607" t="s">
        <v>768</v>
      </c>
    </row>
    <row r="608" spans="1:18" x14ac:dyDescent="0.25">
      <c r="A608" s="140" t="s">
        <v>3908</v>
      </c>
      <c r="B608" s="140" t="s">
        <v>3909</v>
      </c>
      <c r="C608" s="140" t="s">
        <v>1819</v>
      </c>
      <c r="D608" s="140" t="s">
        <v>1820</v>
      </c>
      <c r="E608" s="140" t="s">
        <v>1957</v>
      </c>
      <c r="F608" s="140"/>
      <c r="G608" s="140" t="s">
        <v>1786</v>
      </c>
      <c r="H608" s="140" t="s">
        <v>1787</v>
      </c>
      <c r="I608" s="140" t="s">
        <v>2155</v>
      </c>
      <c r="J608" s="140"/>
      <c r="K608" s="140" t="s">
        <v>3910</v>
      </c>
      <c r="L608" s="140"/>
      <c r="M608" s="140" t="s">
        <v>3910</v>
      </c>
      <c r="N608" s="141">
        <v>1</v>
      </c>
      <c r="O608" s="142" t="b">
        <v>0</v>
      </c>
      <c r="P608" s="140" t="s">
        <v>1824</v>
      </c>
      <c r="Q608" t="s">
        <v>1825</v>
      </c>
      <c r="R608" t="s">
        <v>3908</v>
      </c>
    </row>
    <row r="609" spans="1:18" x14ac:dyDescent="0.25">
      <c r="A609" s="140" t="s">
        <v>3911</v>
      </c>
      <c r="B609" s="140" t="s">
        <v>3912</v>
      </c>
      <c r="C609" s="140"/>
      <c r="D609" s="140" t="s">
        <v>1820</v>
      </c>
      <c r="E609" s="140" t="s">
        <v>1940</v>
      </c>
      <c r="F609" s="140"/>
      <c r="G609" s="140" t="s">
        <v>1786</v>
      </c>
      <c r="H609" s="140" t="s">
        <v>1787</v>
      </c>
      <c r="I609" s="140" t="s">
        <v>3886</v>
      </c>
      <c r="J609" s="140"/>
      <c r="K609" s="140" t="s">
        <v>3913</v>
      </c>
      <c r="L609" s="140" t="s">
        <v>1819</v>
      </c>
      <c r="M609" s="140" t="s">
        <v>3914</v>
      </c>
      <c r="N609" s="141">
        <v>1</v>
      </c>
      <c r="O609" s="142" t="b">
        <v>0</v>
      </c>
      <c r="P609" s="140" t="s">
        <v>3077</v>
      </c>
      <c r="Q609" t="s">
        <v>1825</v>
      </c>
      <c r="R609" t="s">
        <v>3911</v>
      </c>
    </row>
    <row r="610" spans="1:18" x14ac:dyDescent="0.25">
      <c r="A610" s="140" t="s">
        <v>3915</v>
      </c>
      <c r="B610" s="140" t="s">
        <v>3916</v>
      </c>
      <c r="C610" s="140"/>
      <c r="D610" s="140" t="s">
        <v>1820</v>
      </c>
      <c r="E610" s="140" t="s">
        <v>2088</v>
      </c>
      <c r="F610" s="140"/>
      <c r="G610" s="140" t="s">
        <v>1786</v>
      </c>
      <c r="H610" s="140" t="s">
        <v>1787</v>
      </c>
      <c r="I610" s="140" t="s">
        <v>2155</v>
      </c>
      <c r="J610" s="140"/>
      <c r="K610" s="140"/>
      <c r="L610" s="140" t="s">
        <v>1819</v>
      </c>
      <c r="M610" s="140" t="s">
        <v>3917</v>
      </c>
      <c r="N610" s="141">
        <v>1</v>
      </c>
      <c r="O610" s="142" t="b">
        <v>0</v>
      </c>
      <c r="P610" s="140" t="s">
        <v>3077</v>
      </c>
      <c r="Q610" t="s">
        <v>1825</v>
      </c>
      <c r="R610" t="s">
        <v>3915</v>
      </c>
    </row>
    <row r="611" spans="1:18" x14ac:dyDescent="0.25">
      <c r="A611" s="140" t="s">
        <v>3918</v>
      </c>
      <c r="B611" s="140" t="s">
        <v>3919</v>
      </c>
      <c r="C611" s="140" t="s">
        <v>3920</v>
      </c>
      <c r="D611" s="140" t="s">
        <v>1820</v>
      </c>
      <c r="E611" s="140" t="s">
        <v>1913</v>
      </c>
      <c r="F611" s="140"/>
      <c r="G611" s="140" t="s">
        <v>1784</v>
      </c>
      <c r="H611" s="140" t="s">
        <v>1785</v>
      </c>
      <c r="I611" s="140" t="s">
        <v>3857</v>
      </c>
      <c r="J611" s="140"/>
      <c r="K611" s="140"/>
      <c r="L611" s="140"/>
      <c r="M611" s="140" t="s">
        <v>3921</v>
      </c>
      <c r="N611" s="141">
        <v>1</v>
      </c>
      <c r="O611" s="142" t="b">
        <v>0</v>
      </c>
      <c r="P611" s="140" t="s">
        <v>1824</v>
      </c>
      <c r="Q611" t="s">
        <v>1825</v>
      </c>
      <c r="R611" t="s">
        <v>3918</v>
      </c>
    </row>
    <row r="612" spans="1:18" x14ac:dyDescent="0.25">
      <c r="A612" s="140" t="s">
        <v>3922</v>
      </c>
      <c r="B612" s="140" t="s">
        <v>3923</v>
      </c>
      <c r="C612" s="140" t="s">
        <v>3924</v>
      </c>
      <c r="D612" s="140" t="s">
        <v>1820</v>
      </c>
      <c r="E612" s="140" t="s">
        <v>2088</v>
      </c>
      <c r="F612" s="140"/>
      <c r="G612" s="140" t="s">
        <v>1786</v>
      </c>
      <c r="H612" s="140" t="s">
        <v>1787</v>
      </c>
      <c r="I612" s="140" t="s">
        <v>2155</v>
      </c>
      <c r="J612" s="140"/>
      <c r="K612" s="140" t="s">
        <v>3925</v>
      </c>
      <c r="L612" s="140" t="s">
        <v>1819</v>
      </c>
      <c r="M612" s="140" t="s">
        <v>3925</v>
      </c>
      <c r="N612" s="141">
        <v>1</v>
      </c>
      <c r="O612" s="142" t="b">
        <v>0</v>
      </c>
      <c r="P612" s="140" t="s">
        <v>1824</v>
      </c>
      <c r="Q612" t="s">
        <v>1825</v>
      </c>
      <c r="R612" t="s">
        <v>3922</v>
      </c>
    </row>
    <row r="613" spans="1:18" x14ac:dyDescent="0.25">
      <c r="A613" s="140" t="s">
        <v>3926</v>
      </c>
      <c r="B613" s="140" t="s">
        <v>3927</v>
      </c>
      <c r="C613" s="140" t="s">
        <v>3928</v>
      </c>
      <c r="D613" s="140" t="s">
        <v>1820</v>
      </c>
      <c r="E613" s="140" t="s">
        <v>1940</v>
      </c>
      <c r="F613" s="140"/>
      <c r="G613" s="140" t="s">
        <v>1786</v>
      </c>
      <c r="H613" s="140" t="s">
        <v>1787</v>
      </c>
      <c r="I613" s="140" t="s">
        <v>2155</v>
      </c>
      <c r="J613" s="140" t="s">
        <v>3929</v>
      </c>
      <c r="K613" s="140" t="s">
        <v>3930</v>
      </c>
      <c r="L613" s="140" t="s">
        <v>1819</v>
      </c>
      <c r="M613" s="140" t="s">
        <v>3931</v>
      </c>
      <c r="N613" s="141">
        <v>1</v>
      </c>
      <c r="O613" s="142" t="b">
        <v>0</v>
      </c>
      <c r="P613" s="140" t="s">
        <v>1824</v>
      </c>
      <c r="Q613" t="s">
        <v>1825</v>
      </c>
      <c r="R613" t="s">
        <v>3926</v>
      </c>
    </row>
    <row r="614" spans="1:18" x14ac:dyDescent="0.25">
      <c r="A614" s="140" t="s">
        <v>3932</v>
      </c>
      <c r="B614" s="140" t="s">
        <v>3933</v>
      </c>
      <c r="C614" s="140"/>
      <c r="D614" s="140" t="s">
        <v>1820</v>
      </c>
      <c r="E614" s="140" t="s">
        <v>1940</v>
      </c>
      <c r="F614" s="140"/>
      <c r="G614" s="140" t="s">
        <v>1784</v>
      </c>
      <c r="H614" s="140" t="s">
        <v>1785</v>
      </c>
      <c r="I614" s="140" t="s">
        <v>3857</v>
      </c>
      <c r="J614" s="140"/>
      <c r="K614" s="140"/>
      <c r="L614" s="140" t="s">
        <v>1819</v>
      </c>
      <c r="M614" s="140" t="s">
        <v>3934</v>
      </c>
      <c r="N614" s="141">
        <v>1</v>
      </c>
      <c r="O614" s="142" t="b">
        <v>0</v>
      </c>
      <c r="P614" s="140" t="s">
        <v>3077</v>
      </c>
      <c r="Q614" t="s">
        <v>1825</v>
      </c>
      <c r="R614" t="s">
        <v>3932</v>
      </c>
    </row>
    <row r="615" spans="1:18" x14ac:dyDescent="0.25">
      <c r="A615" s="140" t="s">
        <v>3935</v>
      </c>
      <c r="B615" s="140" t="s">
        <v>3936</v>
      </c>
      <c r="C615" s="140" t="s">
        <v>3937</v>
      </c>
      <c r="D615" s="140" t="s">
        <v>1820</v>
      </c>
      <c r="E615" s="140" t="s">
        <v>1834</v>
      </c>
      <c r="F615" s="140"/>
      <c r="G615" s="140" t="s">
        <v>1786</v>
      </c>
      <c r="H615" s="140" t="s">
        <v>1787</v>
      </c>
      <c r="I615" s="140" t="s">
        <v>2155</v>
      </c>
      <c r="J615" s="140"/>
      <c r="K615" s="140"/>
      <c r="L615" s="140"/>
      <c r="M615" s="140" t="s">
        <v>3938</v>
      </c>
      <c r="N615" s="141">
        <v>1</v>
      </c>
      <c r="O615" s="142" t="b">
        <v>0</v>
      </c>
      <c r="P615" s="140" t="s">
        <v>1824</v>
      </c>
      <c r="Q615" t="s">
        <v>1825</v>
      </c>
      <c r="R615" t="s">
        <v>3935</v>
      </c>
    </row>
    <row r="616" spans="1:18" x14ac:dyDescent="0.25">
      <c r="A616" s="140" t="s">
        <v>3939</v>
      </c>
      <c r="B616" s="140" t="s">
        <v>3940</v>
      </c>
      <c r="C616" s="140" t="s">
        <v>3920</v>
      </c>
      <c r="D616" s="140" t="s">
        <v>1820</v>
      </c>
      <c r="E616" s="140" t="s">
        <v>1834</v>
      </c>
      <c r="F616" s="140"/>
      <c r="G616" s="140" t="s">
        <v>1786</v>
      </c>
      <c r="H616" s="140" t="s">
        <v>1787</v>
      </c>
      <c r="I616" s="140" t="s">
        <v>2155</v>
      </c>
      <c r="J616" s="140"/>
      <c r="K616" s="140"/>
      <c r="L616" s="140"/>
      <c r="M616" s="140" t="s">
        <v>3941</v>
      </c>
      <c r="N616" s="141">
        <v>1</v>
      </c>
      <c r="O616" s="142" t="b">
        <v>0</v>
      </c>
      <c r="P616" s="140" t="s">
        <v>1824</v>
      </c>
      <c r="Q616" t="s">
        <v>1825</v>
      </c>
      <c r="R616" t="s">
        <v>3939</v>
      </c>
    </row>
    <row r="617" spans="1:18" x14ac:dyDescent="0.25">
      <c r="A617" s="140" t="s">
        <v>3942</v>
      </c>
      <c r="B617" s="140" t="s">
        <v>3943</v>
      </c>
      <c r="C617" s="140" t="s">
        <v>3937</v>
      </c>
      <c r="D617" s="140" t="s">
        <v>1820</v>
      </c>
      <c r="E617" s="140" t="s">
        <v>1940</v>
      </c>
      <c r="F617" s="140"/>
      <c r="G617" s="140" t="s">
        <v>1786</v>
      </c>
      <c r="H617" s="140" t="s">
        <v>1787</v>
      </c>
      <c r="I617" s="140" t="s">
        <v>2155</v>
      </c>
      <c r="J617" s="140"/>
      <c r="K617" s="140" t="s">
        <v>3944</v>
      </c>
      <c r="L617" s="140"/>
      <c r="M617" s="140" t="s">
        <v>3945</v>
      </c>
      <c r="N617" s="141">
        <v>1</v>
      </c>
      <c r="O617" s="142" t="b">
        <v>0</v>
      </c>
      <c r="P617" s="140" t="s">
        <v>1824</v>
      </c>
      <c r="Q617" t="s">
        <v>1825</v>
      </c>
      <c r="R617" t="s">
        <v>3942</v>
      </c>
    </row>
    <row r="618" spans="1:18" x14ac:dyDescent="0.25">
      <c r="A618" s="140" t="s">
        <v>3946</v>
      </c>
      <c r="B618" s="140" t="s">
        <v>3947</v>
      </c>
      <c r="C618" s="140" t="s">
        <v>3937</v>
      </c>
      <c r="D618" s="140" t="s">
        <v>1820</v>
      </c>
      <c r="E618" s="140" t="s">
        <v>1940</v>
      </c>
      <c r="F618" s="140"/>
      <c r="G618" s="140" t="s">
        <v>1786</v>
      </c>
      <c r="H618" s="140" t="s">
        <v>1787</v>
      </c>
      <c r="I618" s="140" t="s">
        <v>2155</v>
      </c>
      <c r="J618" s="140"/>
      <c r="K618" s="140" t="s">
        <v>3948</v>
      </c>
      <c r="L618" s="140"/>
      <c r="M618" s="140" t="s">
        <v>3949</v>
      </c>
      <c r="N618" s="141">
        <v>1</v>
      </c>
      <c r="O618" s="142" t="b">
        <v>0</v>
      </c>
      <c r="P618" s="140" t="s">
        <v>1824</v>
      </c>
      <c r="Q618" t="s">
        <v>1825</v>
      </c>
      <c r="R618" t="s">
        <v>3946</v>
      </c>
    </row>
    <row r="619" spans="1:18" x14ac:dyDescent="0.25">
      <c r="A619" s="140" t="s">
        <v>3950</v>
      </c>
      <c r="B619" s="140" t="s">
        <v>3951</v>
      </c>
      <c r="C619" s="140" t="s">
        <v>3937</v>
      </c>
      <c r="D619" s="140" t="s">
        <v>1820</v>
      </c>
      <c r="E619" s="140" t="s">
        <v>1834</v>
      </c>
      <c r="F619" s="140"/>
      <c r="G619" s="140" t="s">
        <v>1786</v>
      </c>
      <c r="H619" s="140" t="s">
        <v>1787</v>
      </c>
      <c r="I619" s="140" t="s">
        <v>2155</v>
      </c>
      <c r="J619" s="140"/>
      <c r="K619" s="140" t="s">
        <v>3952</v>
      </c>
      <c r="L619" s="140"/>
      <c r="M619" s="140" t="s">
        <v>3952</v>
      </c>
      <c r="N619" s="141">
        <v>1</v>
      </c>
      <c r="O619" s="142" t="b">
        <v>0</v>
      </c>
      <c r="P619" s="140" t="s">
        <v>1824</v>
      </c>
      <c r="Q619" t="s">
        <v>1825</v>
      </c>
      <c r="R619" t="s">
        <v>3950</v>
      </c>
    </row>
    <row r="620" spans="1:18" x14ac:dyDescent="0.25">
      <c r="A620" s="140" t="s">
        <v>3953</v>
      </c>
      <c r="B620" s="140" t="s">
        <v>3954</v>
      </c>
      <c r="C620" s="140" t="s">
        <v>3348</v>
      </c>
      <c r="D620" s="140" t="s">
        <v>1820</v>
      </c>
      <c r="E620" s="140" t="s">
        <v>1940</v>
      </c>
      <c r="F620" s="140"/>
      <c r="G620" s="140" t="s">
        <v>1786</v>
      </c>
      <c r="H620" s="140" t="s">
        <v>1787</v>
      </c>
      <c r="I620" s="140" t="s">
        <v>3857</v>
      </c>
      <c r="J620" s="140"/>
      <c r="K620" s="140" t="s">
        <v>3955</v>
      </c>
      <c r="L620" s="140"/>
      <c r="M620" s="140" t="s">
        <v>3956</v>
      </c>
      <c r="N620" s="141">
        <v>1</v>
      </c>
      <c r="O620" s="142" t="b">
        <v>0</v>
      </c>
      <c r="P620" s="140" t="s">
        <v>1824</v>
      </c>
      <c r="Q620" t="s">
        <v>1825</v>
      </c>
      <c r="R620" t="s">
        <v>3953</v>
      </c>
    </row>
    <row r="621" spans="1:18" x14ac:dyDescent="0.25">
      <c r="A621" s="140" t="s">
        <v>3957</v>
      </c>
      <c r="B621" s="140" t="s">
        <v>3958</v>
      </c>
      <c r="C621" s="140" t="s">
        <v>3959</v>
      </c>
      <c r="D621" s="140" t="s">
        <v>1820</v>
      </c>
      <c r="E621" s="140" t="s">
        <v>1940</v>
      </c>
      <c r="F621" s="140"/>
      <c r="G621" s="140" t="s">
        <v>1786</v>
      </c>
      <c r="H621" s="140" t="s">
        <v>1787</v>
      </c>
      <c r="I621" s="140" t="s">
        <v>3960</v>
      </c>
      <c r="J621" s="140"/>
      <c r="K621" s="140" t="s">
        <v>3961</v>
      </c>
      <c r="L621" s="140"/>
      <c r="M621" s="140" t="s">
        <v>3962</v>
      </c>
      <c r="N621" s="141">
        <v>1</v>
      </c>
      <c r="O621" s="142" t="b">
        <v>0</v>
      </c>
      <c r="P621" s="140" t="s">
        <v>1824</v>
      </c>
      <c r="Q621" t="s">
        <v>1825</v>
      </c>
      <c r="R621" t="s">
        <v>3957</v>
      </c>
    </row>
    <row r="622" spans="1:18" x14ac:dyDescent="0.25">
      <c r="A622" s="140" t="s">
        <v>3963</v>
      </c>
      <c r="B622" s="140" t="s">
        <v>3964</v>
      </c>
      <c r="C622" s="140" t="s">
        <v>3965</v>
      </c>
      <c r="D622" s="140" t="s">
        <v>1820</v>
      </c>
      <c r="E622" s="140" t="s">
        <v>1928</v>
      </c>
      <c r="F622" s="140"/>
      <c r="G622" s="140" t="s">
        <v>1786</v>
      </c>
      <c r="H622" s="140" t="s">
        <v>1787</v>
      </c>
      <c r="I622" s="140" t="s">
        <v>2155</v>
      </c>
      <c r="J622" s="140"/>
      <c r="K622" s="140" t="s">
        <v>3966</v>
      </c>
      <c r="L622" s="140"/>
      <c r="M622" s="140" t="s">
        <v>3966</v>
      </c>
      <c r="N622" s="141">
        <v>1</v>
      </c>
      <c r="O622" s="142" t="b">
        <v>0</v>
      </c>
      <c r="P622" s="140" t="s">
        <v>1824</v>
      </c>
      <c r="Q622" t="s">
        <v>1825</v>
      </c>
      <c r="R622" t="s">
        <v>3963</v>
      </c>
    </row>
    <row r="623" spans="1:18" x14ac:dyDescent="0.25">
      <c r="A623" s="140" t="s">
        <v>3967</v>
      </c>
      <c r="B623" s="140" t="s">
        <v>3968</v>
      </c>
      <c r="C623" s="140" t="s">
        <v>3965</v>
      </c>
      <c r="D623" s="140" t="s">
        <v>1820</v>
      </c>
      <c r="E623" s="140" t="s">
        <v>1928</v>
      </c>
      <c r="F623" s="140"/>
      <c r="G623" s="140" t="s">
        <v>1786</v>
      </c>
      <c r="H623" s="140" t="s">
        <v>1787</v>
      </c>
      <c r="I623" s="140" t="s">
        <v>3857</v>
      </c>
      <c r="J623" s="140"/>
      <c r="K623" s="140" t="s">
        <v>3966</v>
      </c>
      <c r="L623" s="140"/>
      <c r="M623" s="140" t="s">
        <v>3969</v>
      </c>
      <c r="N623" s="141">
        <v>1</v>
      </c>
      <c r="O623" s="142" t="b">
        <v>0</v>
      </c>
      <c r="P623" s="140" t="s">
        <v>1824</v>
      </c>
      <c r="Q623" t="s">
        <v>1825</v>
      </c>
      <c r="R623" t="s">
        <v>3967</v>
      </c>
    </row>
    <row r="624" spans="1:18" x14ac:dyDescent="0.25">
      <c r="A624" s="140" t="s">
        <v>769</v>
      </c>
      <c r="B624" s="140" t="s">
        <v>644</v>
      </c>
      <c r="C624" s="140" t="s">
        <v>3965</v>
      </c>
      <c r="D624" s="140" t="s">
        <v>1820</v>
      </c>
      <c r="E624" s="140" t="s">
        <v>2074</v>
      </c>
      <c r="F624" s="140"/>
      <c r="G624" s="140" t="s">
        <v>1786</v>
      </c>
      <c r="H624" s="140" t="s">
        <v>1787</v>
      </c>
      <c r="I624" s="140" t="s">
        <v>3857</v>
      </c>
      <c r="J624" s="140"/>
      <c r="K624" s="140" t="s">
        <v>3970</v>
      </c>
      <c r="L624" s="140"/>
      <c r="M624" s="140" t="s">
        <v>3970</v>
      </c>
      <c r="N624" s="141">
        <v>1</v>
      </c>
      <c r="O624" s="142" t="b">
        <v>0</v>
      </c>
      <c r="P624" s="140" t="s">
        <v>1824</v>
      </c>
      <c r="Q624" t="s">
        <v>1825</v>
      </c>
      <c r="R624" t="s">
        <v>769</v>
      </c>
    </row>
    <row r="625" spans="1:18" x14ac:dyDescent="0.25">
      <c r="A625" s="140" t="s">
        <v>3971</v>
      </c>
      <c r="B625" s="140" t="s">
        <v>3972</v>
      </c>
      <c r="C625" s="140" t="s">
        <v>3973</v>
      </c>
      <c r="D625" s="140" t="s">
        <v>1820</v>
      </c>
      <c r="E625" s="140" t="s">
        <v>1834</v>
      </c>
      <c r="F625" s="140"/>
      <c r="G625" s="140" t="s">
        <v>1786</v>
      </c>
      <c r="H625" s="140" t="s">
        <v>1787</v>
      </c>
      <c r="I625" s="140" t="s">
        <v>2155</v>
      </c>
      <c r="J625" s="140"/>
      <c r="K625" s="140" t="s">
        <v>3974</v>
      </c>
      <c r="L625" s="140"/>
      <c r="M625" s="140" t="s">
        <v>3974</v>
      </c>
      <c r="N625" s="141">
        <v>1</v>
      </c>
      <c r="O625" s="142" t="b">
        <v>0</v>
      </c>
      <c r="P625" s="140" t="s">
        <v>1824</v>
      </c>
      <c r="Q625" t="s">
        <v>1825</v>
      </c>
      <c r="R625" t="s">
        <v>3971</v>
      </c>
    </row>
    <row r="626" spans="1:18" x14ac:dyDescent="0.25">
      <c r="A626" s="140" t="s">
        <v>3975</v>
      </c>
      <c r="B626" s="140" t="s">
        <v>3976</v>
      </c>
      <c r="C626" s="140" t="s">
        <v>3977</v>
      </c>
      <c r="D626" s="140" t="s">
        <v>1820</v>
      </c>
      <c r="E626" s="140" t="s">
        <v>1834</v>
      </c>
      <c r="F626" s="140"/>
      <c r="G626" s="140" t="s">
        <v>1786</v>
      </c>
      <c r="H626" s="140" t="s">
        <v>1787</v>
      </c>
      <c r="I626" s="140" t="s">
        <v>2155</v>
      </c>
      <c r="J626" s="140"/>
      <c r="K626" s="140" t="s">
        <v>3978</v>
      </c>
      <c r="L626" s="140"/>
      <c r="M626" s="140" t="s">
        <v>3978</v>
      </c>
      <c r="N626" s="141">
        <v>1</v>
      </c>
      <c r="O626" s="142" t="b">
        <v>0</v>
      </c>
      <c r="P626" s="140" t="s">
        <v>1824</v>
      </c>
      <c r="Q626" t="s">
        <v>1825</v>
      </c>
      <c r="R626" t="s">
        <v>3975</v>
      </c>
    </row>
    <row r="627" spans="1:18" x14ac:dyDescent="0.25">
      <c r="A627" s="140" t="s">
        <v>3979</v>
      </c>
      <c r="B627" s="140" t="s">
        <v>3980</v>
      </c>
      <c r="C627" s="140" t="s">
        <v>3981</v>
      </c>
      <c r="D627" s="140" t="s">
        <v>1820</v>
      </c>
      <c r="E627" s="140" t="s">
        <v>1940</v>
      </c>
      <c r="F627" s="140"/>
      <c r="G627" s="140" t="s">
        <v>1786</v>
      </c>
      <c r="H627" s="140" t="s">
        <v>1787</v>
      </c>
      <c r="I627" s="140" t="s">
        <v>2155</v>
      </c>
      <c r="J627" s="140"/>
      <c r="K627" s="140" t="s">
        <v>3982</v>
      </c>
      <c r="L627" s="140"/>
      <c r="M627" s="140" t="s">
        <v>3982</v>
      </c>
      <c r="N627" s="141">
        <v>1</v>
      </c>
      <c r="O627" s="142" t="b">
        <v>0</v>
      </c>
      <c r="P627" s="140" t="s">
        <v>1824</v>
      </c>
      <c r="Q627" t="s">
        <v>1825</v>
      </c>
      <c r="R627" t="s">
        <v>3979</v>
      </c>
    </row>
    <row r="628" spans="1:18" x14ac:dyDescent="0.25">
      <c r="A628" s="140" t="s">
        <v>3983</v>
      </c>
      <c r="B628" s="140" t="s">
        <v>3984</v>
      </c>
      <c r="C628" s="140" t="s">
        <v>3985</v>
      </c>
      <c r="D628" s="140" t="s">
        <v>1820</v>
      </c>
      <c r="E628" s="140" t="s">
        <v>2088</v>
      </c>
      <c r="F628" s="140"/>
      <c r="G628" s="140" t="s">
        <v>1786</v>
      </c>
      <c r="H628" s="140" t="s">
        <v>1787</v>
      </c>
      <c r="I628" s="140" t="s">
        <v>2155</v>
      </c>
      <c r="J628" s="140"/>
      <c r="K628" s="140" t="s">
        <v>3986</v>
      </c>
      <c r="L628" s="140"/>
      <c r="M628" s="140" t="s">
        <v>3986</v>
      </c>
      <c r="N628" s="141">
        <v>1</v>
      </c>
      <c r="O628" s="142" t="b">
        <v>0</v>
      </c>
      <c r="P628" s="140" t="s">
        <v>1824</v>
      </c>
      <c r="Q628" t="s">
        <v>1825</v>
      </c>
      <c r="R628" t="s">
        <v>3983</v>
      </c>
    </row>
    <row r="629" spans="1:18" x14ac:dyDescent="0.25">
      <c r="A629" s="140" t="s">
        <v>770</v>
      </c>
      <c r="B629" s="140" t="s">
        <v>667</v>
      </c>
      <c r="C629" s="140" t="s">
        <v>3985</v>
      </c>
      <c r="D629" s="140" t="s">
        <v>1820</v>
      </c>
      <c r="E629" s="140" t="s">
        <v>2032</v>
      </c>
      <c r="F629" s="140"/>
      <c r="G629" s="140" t="s">
        <v>1786</v>
      </c>
      <c r="H629" s="140" t="s">
        <v>1787</v>
      </c>
      <c r="I629" s="140" t="s">
        <v>2155</v>
      </c>
      <c r="J629" s="140"/>
      <c r="K629" s="140" t="s">
        <v>3987</v>
      </c>
      <c r="L629" s="140"/>
      <c r="M629" s="140" t="s">
        <v>3987</v>
      </c>
      <c r="N629" s="141">
        <v>1</v>
      </c>
      <c r="O629" s="142" t="b">
        <v>0</v>
      </c>
      <c r="P629" s="140" t="s">
        <v>1824</v>
      </c>
      <c r="Q629" t="s">
        <v>1825</v>
      </c>
      <c r="R629" t="s">
        <v>770</v>
      </c>
    </row>
    <row r="630" spans="1:18" x14ac:dyDescent="0.25">
      <c r="A630" s="140" t="s">
        <v>771</v>
      </c>
      <c r="B630" s="140" t="s">
        <v>704</v>
      </c>
      <c r="C630" s="140" t="s">
        <v>3985</v>
      </c>
      <c r="D630" s="140" t="s">
        <v>1820</v>
      </c>
      <c r="E630" s="140" t="s">
        <v>1940</v>
      </c>
      <c r="F630" s="140"/>
      <c r="G630" s="140" t="s">
        <v>1786</v>
      </c>
      <c r="H630" s="140" t="s">
        <v>1787</v>
      </c>
      <c r="I630" s="140" t="s">
        <v>2155</v>
      </c>
      <c r="J630" s="140"/>
      <c r="K630" s="140" t="s">
        <v>3988</v>
      </c>
      <c r="L630" s="140"/>
      <c r="M630" s="140" t="s">
        <v>3988</v>
      </c>
      <c r="N630" s="141">
        <v>1</v>
      </c>
      <c r="O630" s="142" t="b">
        <v>0</v>
      </c>
      <c r="P630" s="140" t="s">
        <v>1824</v>
      </c>
      <c r="Q630" t="s">
        <v>1825</v>
      </c>
      <c r="R630" t="s">
        <v>771</v>
      </c>
    </row>
    <row r="631" spans="1:18" x14ac:dyDescent="0.25">
      <c r="A631" s="140" t="s">
        <v>3989</v>
      </c>
      <c r="B631" s="140" t="s">
        <v>3990</v>
      </c>
      <c r="C631" s="140" t="s">
        <v>3991</v>
      </c>
      <c r="D631" s="140" t="s">
        <v>1820</v>
      </c>
      <c r="E631" s="140" t="s">
        <v>1888</v>
      </c>
      <c r="F631" s="140"/>
      <c r="G631" s="140" t="s">
        <v>1784</v>
      </c>
      <c r="H631" s="140" t="s">
        <v>1785</v>
      </c>
      <c r="I631" s="140" t="s">
        <v>3857</v>
      </c>
      <c r="J631" s="140"/>
      <c r="K631" s="140" t="s">
        <v>3992</v>
      </c>
      <c r="L631" s="140"/>
      <c r="M631" s="140" t="s">
        <v>3993</v>
      </c>
      <c r="N631" s="141">
        <v>1</v>
      </c>
      <c r="O631" s="142" t="b">
        <v>0</v>
      </c>
      <c r="P631" s="140" t="s">
        <v>1824</v>
      </c>
      <c r="Q631" t="s">
        <v>1825</v>
      </c>
      <c r="R631" t="s">
        <v>3989</v>
      </c>
    </row>
    <row r="632" spans="1:18" x14ac:dyDescent="0.25">
      <c r="A632" s="140" t="s">
        <v>3994</v>
      </c>
      <c r="B632" s="140" t="s">
        <v>3995</v>
      </c>
      <c r="C632" s="140" t="s">
        <v>3985</v>
      </c>
      <c r="D632" s="140" t="s">
        <v>1820</v>
      </c>
      <c r="E632" s="140" t="s">
        <v>2736</v>
      </c>
      <c r="F632" s="140"/>
      <c r="G632" s="140" t="s">
        <v>1784</v>
      </c>
      <c r="H632" s="140" t="s">
        <v>1785</v>
      </c>
      <c r="I632" s="140" t="s">
        <v>3857</v>
      </c>
      <c r="J632" s="140"/>
      <c r="K632" s="140" t="s">
        <v>3996</v>
      </c>
      <c r="L632" s="140"/>
      <c r="M632" s="140" t="s">
        <v>3997</v>
      </c>
      <c r="N632" s="141">
        <v>1</v>
      </c>
      <c r="O632" s="142" t="b">
        <v>0</v>
      </c>
      <c r="P632" s="140" t="s">
        <v>1824</v>
      </c>
      <c r="Q632" t="s">
        <v>1825</v>
      </c>
      <c r="R632" t="s">
        <v>3994</v>
      </c>
    </row>
    <row r="633" spans="1:18" x14ac:dyDescent="0.25">
      <c r="A633" s="140" t="s">
        <v>772</v>
      </c>
      <c r="B633" s="140" t="s">
        <v>657</v>
      </c>
      <c r="C633" s="140" t="s">
        <v>3985</v>
      </c>
      <c r="D633" s="140" t="s">
        <v>1820</v>
      </c>
      <c r="E633" s="140" t="s">
        <v>2736</v>
      </c>
      <c r="F633" s="140"/>
      <c r="G633" s="140" t="s">
        <v>1784</v>
      </c>
      <c r="H633" s="140" t="s">
        <v>1785</v>
      </c>
      <c r="I633" s="140" t="s">
        <v>3857</v>
      </c>
      <c r="J633" s="140"/>
      <c r="K633" s="140" t="s">
        <v>3998</v>
      </c>
      <c r="L633" s="140"/>
      <c r="M633" s="140" t="s">
        <v>3999</v>
      </c>
      <c r="N633" s="141">
        <v>1</v>
      </c>
      <c r="O633" s="142" t="b">
        <v>0</v>
      </c>
      <c r="P633" s="140" t="s">
        <v>1824</v>
      </c>
      <c r="Q633" t="s">
        <v>1825</v>
      </c>
      <c r="R633" t="s">
        <v>772</v>
      </c>
    </row>
    <row r="634" spans="1:18" x14ac:dyDescent="0.25">
      <c r="A634" s="140" t="s">
        <v>773</v>
      </c>
      <c r="B634" s="140" t="s">
        <v>641</v>
      </c>
      <c r="C634" s="140" t="s">
        <v>4000</v>
      </c>
      <c r="D634" s="140" t="s">
        <v>3046</v>
      </c>
      <c r="E634" s="140" t="s">
        <v>4001</v>
      </c>
      <c r="F634" s="140"/>
      <c r="G634" s="140" t="s">
        <v>1771</v>
      </c>
      <c r="H634" s="140" t="s">
        <v>1772</v>
      </c>
      <c r="I634" s="140" t="s">
        <v>2155</v>
      </c>
      <c r="J634" s="140"/>
      <c r="K634" s="140" t="s">
        <v>4002</v>
      </c>
      <c r="L634" s="140"/>
      <c r="M634" s="140" t="s">
        <v>4002</v>
      </c>
      <c r="N634" s="141">
        <v>1</v>
      </c>
      <c r="O634" s="142" t="b">
        <v>0</v>
      </c>
      <c r="P634" s="140" t="s">
        <v>1824</v>
      </c>
      <c r="Q634" t="s">
        <v>1825</v>
      </c>
      <c r="R634" t="s">
        <v>773</v>
      </c>
    </row>
    <row r="635" spans="1:18" x14ac:dyDescent="0.25">
      <c r="A635" s="140" t="s">
        <v>4003</v>
      </c>
      <c r="B635" s="140" t="s">
        <v>4004</v>
      </c>
      <c r="C635" s="140" t="s">
        <v>3985</v>
      </c>
      <c r="D635" s="140" t="s">
        <v>1820</v>
      </c>
      <c r="E635" s="140" t="s">
        <v>2088</v>
      </c>
      <c r="F635" s="140"/>
      <c r="G635" s="140" t="s">
        <v>1786</v>
      </c>
      <c r="H635" s="140" t="s">
        <v>1787</v>
      </c>
      <c r="I635" s="140" t="s">
        <v>2155</v>
      </c>
      <c r="J635" s="140"/>
      <c r="K635" s="140" t="s">
        <v>4005</v>
      </c>
      <c r="L635" s="140"/>
      <c r="M635" s="140" t="s">
        <v>4005</v>
      </c>
      <c r="N635" s="141">
        <v>1</v>
      </c>
      <c r="O635" s="142" t="b">
        <v>0</v>
      </c>
      <c r="P635" s="140" t="s">
        <v>1824</v>
      </c>
      <c r="Q635" t="s">
        <v>1825</v>
      </c>
      <c r="R635" t="s">
        <v>4003</v>
      </c>
    </row>
    <row r="636" spans="1:18" x14ac:dyDescent="0.25">
      <c r="A636" s="140" t="s">
        <v>4006</v>
      </c>
      <c r="B636" s="140" t="s">
        <v>4007</v>
      </c>
      <c r="C636" s="140" t="s">
        <v>3985</v>
      </c>
      <c r="D636" s="140" t="s">
        <v>1820</v>
      </c>
      <c r="E636" s="140" t="s">
        <v>1888</v>
      </c>
      <c r="F636" s="140"/>
      <c r="G636" s="140" t="s">
        <v>1784</v>
      </c>
      <c r="H636" s="140" t="s">
        <v>1785</v>
      </c>
      <c r="I636" s="140" t="s">
        <v>3857</v>
      </c>
      <c r="J636" s="140"/>
      <c r="K636" s="140" t="s">
        <v>4008</v>
      </c>
      <c r="L636" s="140"/>
      <c r="M636" s="140" t="s">
        <v>4008</v>
      </c>
      <c r="N636" s="141">
        <v>1</v>
      </c>
      <c r="O636" s="142" t="b">
        <v>0</v>
      </c>
      <c r="P636" s="140" t="s">
        <v>1824</v>
      </c>
      <c r="Q636" t="s">
        <v>1825</v>
      </c>
      <c r="R636" t="s">
        <v>4006</v>
      </c>
    </row>
    <row r="637" spans="1:18" x14ac:dyDescent="0.25">
      <c r="A637" s="140" t="s">
        <v>4009</v>
      </c>
      <c r="B637" s="140" t="s">
        <v>4010</v>
      </c>
      <c r="C637" s="140" t="s">
        <v>3981</v>
      </c>
      <c r="D637" s="140" t="s">
        <v>1820</v>
      </c>
      <c r="E637" s="140" t="s">
        <v>1957</v>
      </c>
      <c r="F637" s="140"/>
      <c r="G637" s="140" t="s">
        <v>1786</v>
      </c>
      <c r="H637" s="140" t="s">
        <v>1787</v>
      </c>
      <c r="I637" s="140" t="s">
        <v>2155</v>
      </c>
      <c r="J637" s="140"/>
      <c r="K637" s="140" t="s">
        <v>4011</v>
      </c>
      <c r="L637" s="140"/>
      <c r="M637" s="140" t="s">
        <v>4011</v>
      </c>
      <c r="N637" s="141">
        <v>1</v>
      </c>
      <c r="O637" s="142" t="b">
        <v>0</v>
      </c>
      <c r="P637" s="140" t="s">
        <v>1824</v>
      </c>
      <c r="Q637" t="s">
        <v>1825</v>
      </c>
      <c r="R637" t="s">
        <v>4009</v>
      </c>
    </row>
    <row r="638" spans="1:18" x14ac:dyDescent="0.25">
      <c r="A638" s="140" t="s">
        <v>4012</v>
      </c>
      <c r="B638" s="140" t="s">
        <v>4013</v>
      </c>
      <c r="C638" s="140" t="s">
        <v>3981</v>
      </c>
      <c r="D638" s="140" t="s">
        <v>1820</v>
      </c>
      <c r="E638" s="140" t="s">
        <v>1957</v>
      </c>
      <c r="F638" s="140"/>
      <c r="G638" s="140" t="s">
        <v>1786</v>
      </c>
      <c r="H638" s="140" t="s">
        <v>1787</v>
      </c>
      <c r="I638" s="140" t="s">
        <v>2155</v>
      </c>
      <c r="J638" s="140"/>
      <c r="K638" s="140" t="s">
        <v>4014</v>
      </c>
      <c r="L638" s="140"/>
      <c r="M638" s="140" t="s">
        <v>4014</v>
      </c>
      <c r="N638" s="141">
        <v>1</v>
      </c>
      <c r="O638" s="142" t="b">
        <v>0</v>
      </c>
      <c r="P638" s="140" t="s">
        <v>1824</v>
      </c>
      <c r="Q638" t="s">
        <v>1825</v>
      </c>
      <c r="R638" t="s">
        <v>4012</v>
      </c>
    </row>
    <row r="639" spans="1:18" x14ac:dyDescent="0.25">
      <c r="A639" s="140" t="s">
        <v>4015</v>
      </c>
      <c r="B639" s="140" t="s">
        <v>4016</v>
      </c>
      <c r="C639" s="140" t="s">
        <v>3985</v>
      </c>
      <c r="D639" s="140" t="s">
        <v>1820</v>
      </c>
      <c r="E639" s="140" t="s">
        <v>1883</v>
      </c>
      <c r="F639" s="140"/>
      <c r="G639" s="140" t="s">
        <v>1784</v>
      </c>
      <c r="H639" s="140" t="s">
        <v>1785</v>
      </c>
      <c r="I639" s="140" t="s">
        <v>3857</v>
      </c>
      <c r="J639" s="140"/>
      <c r="K639" s="140" t="s">
        <v>4017</v>
      </c>
      <c r="L639" s="140"/>
      <c r="M639" s="140" t="s">
        <v>4017</v>
      </c>
      <c r="N639" s="141">
        <v>1</v>
      </c>
      <c r="O639" s="142" t="b">
        <v>0</v>
      </c>
      <c r="P639" s="140" t="s">
        <v>1824</v>
      </c>
      <c r="Q639" t="s">
        <v>1825</v>
      </c>
      <c r="R639" t="s">
        <v>4015</v>
      </c>
    </row>
    <row r="640" spans="1:18" x14ac:dyDescent="0.25">
      <c r="A640" s="140" t="s">
        <v>4018</v>
      </c>
      <c r="B640" s="140" t="s">
        <v>4019</v>
      </c>
      <c r="C640" s="140" t="s">
        <v>3985</v>
      </c>
      <c r="D640" s="140" t="s">
        <v>1820</v>
      </c>
      <c r="E640" s="140" t="s">
        <v>1821</v>
      </c>
      <c r="F640" s="140"/>
      <c r="G640" s="140" t="s">
        <v>1784</v>
      </c>
      <c r="H640" s="140" t="s">
        <v>1785</v>
      </c>
      <c r="I640" s="140" t="s">
        <v>3857</v>
      </c>
      <c r="J640" s="140"/>
      <c r="K640" s="140" t="s">
        <v>4020</v>
      </c>
      <c r="L640" s="140"/>
      <c r="M640" s="140" t="s">
        <v>4020</v>
      </c>
      <c r="N640" s="141">
        <v>1</v>
      </c>
      <c r="O640" s="142" t="b">
        <v>0</v>
      </c>
      <c r="P640" s="140" t="s">
        <v>1824</v>
      </c>
      <c r="Q640" t="s">
        <v>1825</v>
      </c>
      <c r="R640" t="s">
        <v>4018</v>
      </c>
    </row>
    <row r="641" spans="1:18" x14ac:dyDescent="0.25">
      <c r="A641" s="140" t="s">
        <v>4021</v>
      </c>
      <c r="B641" s="140" t="s">
        <v>4022</v>
      </c>
      <c r="C641" s="140" t="s">
        <v>3985</v>
      </c>
      <c r="D641" s="140" t="s">
        <v>1820</v>
      </c>
      <c r="E641" s="140" t="s">
        <v>1821</v>
      </c>
      <c r="F641" s="140"/>
      <c r="G641" s="140" t="s">
        <v>1784</v>
      </c>
      <c r="H641" s="140" t="s">
        <v>1785</v>
      </c>
      <c r="I641" s="140" t="s">
        <v>3857</v>
      </c>
      <c r="J641" s="140"/>
      <c r="K641" s="140" t="s">
        <v>4023</v>
      </c>
      <c r="L641" s="140"/>
      <c r="M641" s="140" t="s">
        <v>4023</v>
      </c>
      <c r="N641" s="141">
        <v>1</v>
      </c>
      <c r="O641" s="142" t="b">
        <v>0</v>
      </c>
      <c r="P641" s="140" t="s">
        <v>1824</v>
      </c>
      <c r="Q641" t="s">
        <v>1825</v>
      </c>
      <c r="R641" t="s">
        <v>4021</v>
      </c>
    </row>
    <row r="642" spans="1:18" x14ac:dyDescent="0.25">
      <c r="A642" s="140" t="s">
        <v>774</v>
      </c>
      <c r="B642" s="140" t="s">
        <v>658</v>
      </c>
      <c r="C642" s="140" t="s">
        <v>3985</v>
      </c>
      <c r="D642" s="140" t="s">
        <v>1820</v>
      </c>
      <c r="E642" s="140" t="s">
        <v>2032</v>
      </c>
      <c r="F642" s="140"/>
      <c r="G642" s="140" t="s">
        <v>1786</v>
      </c>
      <c r="H642" s="140" t="s">
        <v>1787</v>
      </c>
      <c r="I642" s="140" t="s">
        <v>2155</v>
      </c>
      <c r="J642" s="140"/>
      <c r="K642" s="140" t="s">
        <v>4024</v>
      </c>
      <c r="L642" s="140"/>
      <c r="M642" s="140" t="s">
        <v>4024</v>
      </c>
      <c r="N642" s="141">
        <v>1</v>
      </c>
      <c r="O642" s="142" t="b">
        <v>0</v>
      </c>
      <c r="P642" s="140" t="s">
        <v>1824</v>
      </c>
      <c r="Q642" t="s">
        <v>1825</v>
      </c>
      <c r="R642" t="s">
        <v>774</v>
      </c>
    </row>
    <row r="643" spans="1:18" x14ac:dyDescent="0.25">
      <c r="A643" s="140" t="s">
        <v>775</v>
      </c>
      <c r="B643" s="140" t="s">
        <v>703</v>
      </c>
      <c r="C643" s="140"/>
      <c r="D643" s="140" t="s">
        <v>1820</v>
      </c>
      <c r="E643" s="140" t="s">
        <v>2736</v>
      </c>
      <c r="F643" s="140"/>
      <c r="G643" s="140" t="s">
        <v>1784</v>
      </c>
      <c r="H643" s="140" t="s">
        <v>1785</v>
      </c>
      <c r="I643" s="140" t="s">
        <v>3857</v>
      </c>
      <c r="J643" s="140"/>
      <c r="K643" s="140" t="s">
        <v>4025</v>
      </c>
      <c r="L643" s="140"/>
      <c r="M643" s="140" t="s">
        <v>4025</v>
      </c>
      <c r="N643" s="141">
        <v>1</v>
      </c>
      <c r="O643" s="142" t="b">
        <v>0</v>
      </c>
      <c r="P643" s="140" t="s">
        <v>1824</v>
      </c>
      <c r="Q643" t="s">
        <v>1825</v>
      </c>
      <c r="R643" t="s">
        <v>775</v>
      </c>
    </row>
    <row r="644" spans="1:18" x14ac:dyDescent="0.25">
      <c r="A644" s="140" t="s">
        <v>4026</v>
      </c>
      <c r="B644" s="140" t="s">
        <v>4027</v>
      </c>
      <c r="C644" s="140"/>
      <c r="D644" s="140" t="s">
        <v>1820</v>
      </c>
      <c r="E644" s="140" t="s">
        <v>1940</v>
      </c>
      <c r="F644" s="140"/>
      <c r="G644" s="140" t="s">
        <v>1786</v>
      </c>
      <c r="H644" s="140" t="s">
        <v>1787</v>
      </c>
      <c r="I644" s="140" t="s">
        <v>2155</v>
      </c>
      <c r="J644" s="140"/>
      <c r="K644" s="140" t="s">
        <v>4028</v>
      </c>
      <c r="L644" s="140"/>
      <c r="M644" s="140" t="s">
        <v>4028</v>
      </c>
      <c r="N644" s="141">
        <v>1</v>
      </c>
      <c r="O644" s="142" t="b">
        <v>0</v>
      </c>
      <c r="P644" s="140" t="s">
        <v>1824</v>
      </c>
      <c r="Q644" t="s">
        <v>1825</v>
      </c>
      <c r="R644" t="s">
        <v>4026</v>
      </c>
    </row>
    <row r="645" spans="1:18" x14ac:dyDescent="0.25">
      <c r="A645" s="140" t="s">
        <v>776</v>
      </c>
      <c r="B645" s="140" t="s">
        <v>653</v>
      </c>
      <c r="C645" s="140"/>
      <c r="D645" s="140" t="s">
        <v>1820</v>
      </c>
      <c r="E645" s="140" t="s">
        <v>1928</v>
      </c>
      <c r="F645" s="140"/>
      <c r="G645" s="140" t="s">
        <v>1786</v>
      </c>
      <c r="H645" s="140" t="s">
        <v>1787</v>
      </c>
      <c r="I645" s="140" t="s">
        <v>2155</v>
      </c>
      <c r="J645" s="140"/>
      <c r="K645" s="140" t="s">
        <v>4029</v>
      </c>
      <c r="L645" s="140"/>
      <c r="M645" s="140" t="s">
        <v>4029</v>
      </c>
      <c r="N645" s="141">
        <v>1</v>
      </c>
      <c r="O645" s="142" t="b">
        <v>0</v>
      </c>
      <c r="P645" s="140" t="s">
        <v>1824</v>
      </c>
      <c r="Q645" t="s">
        <v>1825</v>
      </c>
      <c r="R645" t="s">
        <v>776</v>
      </c>
    </row>
    <row r="646" spans="1:18" x14ac:dyDescent="0.25">
      <c r="A646" s="140" t="s">
        <v>4030</v>
      </c>
      <c r="B646" s="140" t="s">
        <v>4031</v>
      </c>
      <c r="C646" s="140"/>
      <c r="D646" s="140" t="s">
        <v>1820</v>
      </c>
      <c r="E646" s="140" t="s">
        <v>1834</v>
      </c>
      <c r="F646" s="140"/>
      <c r="G646" s="140" t="s">
        <v>1786</v>
      </c>
      <c r="H646" s="140" t="s">
        <v>1787</v>
      </c>
      <c r="I646" s="140" t="s">
        <v>2155</v>
      </c>
      <c r="J646" s="140"/>
      <c r="K646" s="140" t="s">
        <v>4032</v>
      </c>
      <c r="L646" s="140"/>
      <c r="M646" s="140" t="s">
        <v>4032</v>
      </c>
      <c r="N646" s="141">
        <v>1</v>
      </c>
      <c r="O646" s="142" t="b">
        <v>0</v>
      </c>
      <c r="P646" s="140" t="s">
        <v>1824</v>
      </c>
      <c r="Q646" t="s">
        <v>1825</v>
      </c>
      <c r="R646" t="s">
        <v>4030</v>
      </c>
    </row>
    <row r="647" spans="1:18" x14ac:dyDescent="0.25">
      <c r="A647" s="140" t="s">
        <v>4033</v>
      </c>
      <c r="B647" s="140" t="s">
        <v>4034</v>
      </c>
      <c r="C647" s="140" t="s">
        <v>3985</v>
      </c>
      <c r="D647" s="140" t="s">
        <v>1820</v>
      </c>
      <c r="E647" s="140" t="s">
        <v>1834</v>
      </c>
      <c r="F647" s="140"/>
      <c r="G647" s="140" t="s">
        <v>1786</v>
      </c>
      <c r="H647" s="140" t="s">
        <v>1787</v>
      </c>
      <c r="I647" s="140" t="s">
        <v>2155</v>
      </c>
      <c r="J647" s="140"/>
      <c r="K647" s="140" t="s">
        <v>4035</v>
      </c>
      <c r="L647" s="140"/>
      <c r="M647" s="140" t="s">
        <v>4035</v>
      </c>
      <c r="N647" s="141">
        <v>1</v>
      </c>
      <c r="O647" s="142" t="b">
        <v>0</v>
      </c>
      <c r="P647" s="140" t="s">
        <v>1824</v>
      </c>
      <c r="Q647" t="s">
        <v>1825</v>
      </c>
      <c r="R647" t="s">
        <v>4033</v>
      </c>
    </row>
    <row r="648" spans="1:18" x14ac:dyDescent="0.25">
      <c r="A648" s="140" t="s">
        <v>4036</v>
      </c>
      <c r="B648" s="140" t="s">
        <v>4037</v>
      </c>
      <c r="C648" s="140" t="s">
        <v>3985</v>
      </c>
      <c r="D648" s="140" t="s">
        <v>1820</v>
      </c>
      <c r="E648" s="140" t="s">
        <v>2088</v>
      </c>
      <c r="F648" s="140"/>
      <c r="G648" s="140" t="s">
        <v>1786</v>
      </c>
      <c r="H648" s="140" t="s">
        <v>1787</v>
      </c>
      <c r="I648" s="140" t="s">
        <v>2155</v>
      </c>
      <c r="J648" s="140"/>
      <c r="K648" s="140" t="s">
        <v>4038</v>
      </c>
      <c r="L648" s="140"/>
      <c r="M648" s="140" t="s">
        <v>4038</v>
      </c>
      <c r="N648" s="141">
        <v>1</v>
      </c>
      <c r="O648" s="142" t="b">
        <v>0</v>
      </c>
      <c r="P648" s="140" t="s">
        <v>1824</v>
      </c>
      <c r="Q648" t="s">
        <v>1825</v>
      </c>
      <c r="R648" t="s">
        <v>4036</v>
      </c>
    </row>
    <row r="649" spans="1:18" x14ac:dyDescent="0.25">
      <c r="A649" s="140" t="s">
        <v>4039</v>
      </c>
      <c r="B649" s="140" t="s">
        <v>4040</v>
      </c>
      <c r="C649" s="140" t="s">
        <v>3985</v>
      </c>
      <c r="D649" s="140" t="s">
        <v>1820</v>
      </c>
      <c r="E649" s="140" t="s">
        <v>1883</v>
      </c>
      <c r="F649" s="140"/>
      <c r="G649" s="140" t="s">
        <v>1784</v>
      </c>
      <c r="H649" s="140" t="s">
        <v>1785</v>
      </c>
      <c r="I649" s="140" t="s">
        <v>3857</v>
      </c>
      <c r="J649" s="140"/>
      <c r="K649" s="140" t="s">
        <v>4041</v>
      </c>
      <c r="L649" s="140"/>
      <c r="M649" s="140" t="s">
        <v>4041</v>
      </c>
      <c r="N649" s="141">
        <v>1</v>
      </c>
      <c r="O649" s="142" t="b">
        <v>0</v>
      </c>
      <c r="P649" s="140" t="s">
        <v>1824</v>
      </c>
      <c r="Q649" t="s">
        <v>1825</v>
      </c>
      <c r="R649" t="s">
        <v>4039</v>
      </c>
    </row>
    <row r="650" spans="1:18" x14ac:dyDescent="0.25">
      <c r="A650" s="140" t="s">
        <v>777</v>
      </c>
      <c r="B650" s="140" t="s">
        <v>683</v>
      </c>
      <c r="C650" s="140" t="s">
        <v>4042</v>
      </c>
      <c r="D650" s="140" t="s">
        <v>1820</v>
      </c>
      <c r="E650" s="140" t="s">
        <v>1883</v>
      </c>
      <c r="F650" s="140"/>
      <c r="G650" s="140" t="s">
        <v>1784</v>
      </c>
      <c r="H650" s="140" t="s">
        <v>1785</v>
      </c>
      <c r="I650" s="140" t="s">
        <v>3857</v>
      </c>
      <c r="J650" s="140"/>
      <c r="K650" s="140" t="s">
        <v>4043</v>
      </c>
      <c r="L650" s="140"/>
      <c r="M650" s="140" t="s">
        <v>4043</v>
      </c>
      <c r="N650" s="141">
        <v>1</v>
      </c>
      <c r="O650" s="142" t="b">
        <v>0</v>
      </c>
      <c r="P650" s="140" t="s">
        <v>1824</v>
      </c>
      <c r="Q650" t="s">
        <v>1825</v>
      </c>
      <c r="R650" t="s">
        <v>777</v>
      </c>
    </row>
    <row r="651" spans="1:18" x14ac:dyDescent="0.25">
      <c r="A651" s="140" t="s">
        <v>4044</v>
      </c>
      <c r="B651" s="140" t="s">
        <v>4045</v>
      </c>
      <c r="C651" s="140" t="s">
        <v>3985</v>
      </c>
      <c r="D651" s="140" t="s">
        <v>1820</v>
      </c>
      <c r="E651" s="140" t="s">
        <v>1940</v>
      </c>
      <c r="F651" s="140"/>
      <c r="G651" s="140" t="s">
        <v>1786</v>
      </c>
      <c r="H651" s="140" t="s">
        <v>1787</v>
      </c>
      <c r="I651" s="140" t="s">
        <v>2155</v>
      </c>
      <c r="J651" s="140"/>
      <c r="K651" s="140" t="s">
        <v>4046</v>
      </c>
      <c r="L651" s="140"/>
      <c r="M651" s="140" t="s">
        <v>4046</v>
      </c>
      <c r="N651" s="141">
        <v>1</v>
      </c>
      <c r="O651" s="142" t="b">
        <v>0</v>
      </c>
      <c r="P651" s="140" t="s">
        <v>1824</v>
      </c>
      <c r="Q651" t="s">
        <v>1825</v>
      </c>
      <c r="R651" t="s">
        <v>4044</v>
      </c>
    </row>
    <row r="652" spans="1:18" x14ac:dyDescent="0.25">
      <c r="A652" s="140" t="s">
        <v>4047</v>
      </c>
      <c r="B652" s="140" t="s">
        <v>4048</v>
      </c>
      <c r="C652" s="140" t="s">
        <v>3985</v>
      </c>
      <c r="D652" s="140" t="s">
        <v>1820</v>
      </c>
      <c r="E652" s="140" t="s">
        <v>1940</v>
      </c>
      <c r="F652" s="140"/>
      <c r="G652" s="140" t="s">
        <v>1786</v>
      </c>
      <c r="H652" s="140" t="s">
        <v>1787</v>
      </c>
      <c r="I652" s="140" t="s">
        <v>2155</v>
      </c>
      <c r="J652" s="140"/>
      <c r="K652" s="140" t="s">
        <v>4049</v>
      </c>
      <c r="L652" s="140"/>
      <c r="M652" s="140" t="s">
        <v>4049</v>
      </c>
      <c r="N652" s="141">
        <v>1</v>
      </c>
      <c r="O652" s="142" t="b">
        <v>0</v>
      </c>
      <c r="P652" s="140" t="s">
        <v>1824</v>
      </c>
      <c r="Q652" t="s">
        <v>1825</v>
      </c>
      <c r="R652" t="s">
        <v>4047</v>
      </c>
    </row>
    <row r="653" spans="1:18" x14ac:dyDescent="0.25">
      <c r="A653" s="140" t="s">
        <v>4050</v>
      </c>
      <c r="B653" s="140" t="s">
        <v>4051</v>
      </c>
      <c r="C653" s="140" t="s">
        <v>4052</v>
      </c>
      <c r="D653" s="140" t="s">
        <v>1820</v>
      </c>
      <c r="E653" s="140" t="s">
        <v>2736</v>
      </c>
      <c r="F653" s="140"/>
      <c r="G653" s="140" t="s">
        <v>1784</v>
      </c>
      <c r="H653" s="140" t="s">
        <v>1785</v>
      </c>
      <c r="I653" s="140" t="s">
        <v>3857</v>
      </c>
      <c r="J653" s="140"/>
      <c r="K653" s="140" t="s">
        <v>4053</v>
      </c>
      <c r="L653" s="140"/>
      <c r="M653" s="140" t="s">
        <v>4053</v>
      </c>
      <c r="N653" s="141">
        <v>1</v>
      </c>
      <c r="O653" s="142" t="b">
        <v>0</v>
      </c>
      <c r="P653" s="140" t="s">
        <v>1824</v>
      </c>
      <c r="Q653" t="s">
        <v>1825</v>
      </c>
      <c r="R653" t="s">
        <v>4050</v>
      </c>
    </row>
    <row r="654" spans="1:18" x14ac:dyDescent="0.25">
      <c r="A654" s="140" t="s">
        <v>4054</v>
      </c>
      <c r="B654" s="140" t="s">
        <v>4055</v>
      </c>
      <c r="C654" s="140" t="s">
        <v>4052</v>
      </c>
      <c r="D654" s="140" t="s">
        <v>1820</v>
      </c>
      <c r="E654" s="140" t="s">
        <v>2736</v>
      </c>
      <c r="F654" s="140"/>
      <c r="G654" s="140" t="s">
        <v>1784</v>
      </c>
      <c r="H654" s="140" t="s">
        <v>1785</v>
      </c>
      <c r="I654" s="140" t="s">
        <v>3857</v>
      </c>
      <c r="J654" s="140"/>
      <c r="K654" s="140" t="s">
        <v>4056</v>
      </c>
      <c r="L654" s="140"/>
      <c r="M654" s="140" t="s">
        <v>4056</v>
      </c>
      <c r="N654" s="141">
        <v>1</v>
      </c>
      <c r="O654" s="142" t="b">
        <v>0</v>
      </c>
      <c r="P654" s="140" t="s">
        <v>1824</v>
      </c>
      <c r="Q654" t="s">
        <v>1825</v>
      </c>
      <c r="R654" t="s">
        <v>4054</v>
      </c>
    </row>
    <row r="655" spans="1:18" x14ac:dyDescent="0.25">
      <c r="A655" s="140" t="s">
        <v>7335</v>
      </c>
      <c r="B655" s="140" t="s">
        <v>675</v>
      </c>
      <c r="C655" s="140" t="s">
        <v>4057</v>
      </c>
      <c r="D655" s="140" t="s">
        <v>1820</v>
      </c>
      <c r="E655" s="140" t="s">
        <v>2736</v>
      </c>
      <c r="F655" s="140"/>
      <c r="G655" s="140" t="s">
        <v>1790</v>
      </c>
      <c r="H655" s="140" t="s">
        <v>1791</v>
      </c>
      <c r="I655" s="140" t="s">
        <v>2155</v>
      </c>
      <c r="J655" s="140"/>
      <c r="K655" s="140" t="s">
        <v>4058</v>
      </c>
      <c r="L655" s="140"/>
      <c r="M655" s="140" t="s">
        <v>4058</v>
      </c>
      <c r="N655" s="141">
        <v>1</v>
      </c>
      <c r="O655" s="142" t="b">
        <v>0</v>
      </c>
      <c r="P655" s="140" t="s">
        <v>1824</v>
      </c>
      <c r="Q655" t="s">
        <v>1825</v>
      </c>
      <c r="R655" s="114" t="s">
        <v>7708</v>
      </c>
    </row>
    <row r="656" spans="1:18" x14ac:dyDescent="0.25">
      <c r="A656" s="140" t="s">
        <v>7330</v>
      </c>
      <c r="B656" s="140" t="s">
        <v>678</v>
      </c>
      <c r="C656" s="140" t="s">
        <v>4057</v>
      </c>
      <c r="D656" s="140" t="s">
        <v>1820</v>
      </c>
      <c r="E656" s="140" t="s">
        <v>2736</v>
      </c>
      <c r="F656" s="140"/>
      <c r="G656" s="140" t="s">
        <v>1790</v>
      </c>
      <c r="H656" s="140" t="s">
        <v>1791</v>
      </c>
      <c r="I656" s="140" t="s">
        <v>2155</v>
      </c>
      <c r="J656" s="140"/>
      <c r="K656" s="140" t="s">
        <v>4059</v>
      </c>
      <c r="L656" s="140"/>
      <c r="M656" s="140" t="s">
        <v>4059</v>
      </c>
      <c r="N656" s="141">
        <v>1</v>
      </c>
      <c r="O656" s="142" t="b">
        <v>0</v>
      </c>
      <c r="P656" s="140" t="s">
        <v>1824</v>
      </c>
      <c r="Q656" t="s">
        <v>1825</v>
      </c>
      <c r="R656" s="114" t="s">
        <v>7708</v>
      </c>
    </row>
    <row r="657" spans="1:18" x14ac:dyDescent="0.25">
      <c r="A657" s="140" t="s">
        <v>4060</v>
      </c>
      <c r="B657" s="140" t="s">
        <v>4061</v>
      </c>
      <c r="C657" s="140" t="s">
        <v>4057</v>
      </c>
      <c r="D657" s="140" t="s">
        <v>1820</v>
      </c>
      <c r="E657" s="140" t="s">
        <v>2736</v>
      </c>
      <c r="F657" s="140"/>
      <c r="G657" s="140" t="s">
        <v>1790</v>
      </c>
      <c r="H657" s="140" t="s">
        <v>1791</v>
      </c>
      <c r="I657" s="140" t="s">
        <v>2155</v>
      </c>
      <c r="J657" s="140"/>
      <c r="K657" s="140" t="s">
        <v>4062</v>
      </c>
      <c r="L657" s="140"/>
      <c r="M657" s="140" t="s">
        <v>4062</v>
      </c>
      <c r="N657" s="141">
        <v>1</v>
      </c>
      <c r="O657" s="142" t="b">
        <v>0</v>
      </c>
      <c r="P657" s="140" t="s">
        <v>1824</v>
      </c>
      <c r="Q657" t="s">
        <v>1825</v>
      </c>
      <c r="R657" s="114" t="s">
        <v>7708</v>
      </c>
    </row>
    <row r="658" spans="1:18" x14ac:dyDescent="0.25">
      <c r="A658" s="140" t="s">
        <v>4063</v>
      </c>
      <c r="B658" s="140" t="s">
        <v>4064</v>
      </c>
      <c r="C658" s="140" t="s">
        <v>4057</v>
      </c>
      <c r="D658" s="140" t="s">
        <v>1820</v>
      </c>
      <c r="E658" s="140" t="s">
        <v>1940</v>
      </c>
      <c r="F658" s="140"/>
      <c r="G658" s="140" t="s">
        <v>1786</v>
      </c>
      <c r="H658" s="140" t="s">
        <v>1787</v>
      </c>
      <c r="I658" s="140" t="s">
        <v>2155</v>
      </c>
      <c r="J658" s="140"/>
      <c r="K658" s="140" t="s">
        <v>4065</v>
      </c>
      <c r="L658" s="140"/>
      <c r="M658" s="140" t="s">
        <v>4065</v>
      </c>
      <c r="N658" s="141">
        <v>1</v>
      </c>
      <c r="O658" s="142" t="b">
        <v>0</v>
      </c>
      <c r="P658" s="140" t="s">
        <v>1824</v>
      </c>
      <c r="Q658" t="s">
        <v>1825</v>
      </c>
      <c r="R658" t="s">
        <v>4063</v>
      </c>
    </row>
    <row r="659" spans="1:18" x14ac:dyDescent="0.25">
      <c r="A659" s="140" t="s">
        <v>778</v>
      </c>
      <c r="B659" s="140" t="s">
        <v>654</v>
      </c>
      <c r="C659" s="140" t="s">
        <v>4066</v>
      </c>
      <c r="D659" s="140" t="s">
        <v>1820</v>
      </c>
      <c r="E659" s="140" t="s">
        <v>4067</v>
      </c>
      <c r="F659" s="140"/>
      <c r="G659" s="140" t="s">
        <v>1786</v>
      </c>
      <c r="H659" s="140" t="s">
        <v>1787</v>
      </c>
      <c r="I659" s="140" t="s">
        <v>2155</v>
      </c>
      <c r="J659" s="140"/>
      <c r="K659" s="140" t="s">
        <v>4068</v>
      </c>
      <c r="L659" s="140"/>
      <c r="M659" s="140" t="s">
        <v>4068</v>
      </c>
      <c r="N659" s="141">
        <v>1</v>
      </c>
      <c r="O659" s="142" t="b">
        <v>0</v>
      </c>
      <c r="P659" s="140" t="s">
        <v>1824</v>
      </c>
      <c r="Q659" t="s">
        <v>1825</v>
      </c>
      <c r="R659" t="s">
        <v>778</v>
      </c>
    </row>
    <row r="660" spans="1:18" x14ac:dyDescent="0.25">
      <c r="A660" s="140" t="s">
        <v>4069</v>
      </c>
      <c r="B660" s="140" t="s">
        <v>4070</v>
      </c>
      <c r="C660" s="140" t="s">
        <v>4066</v>
      </c>
      <c r="D660" s="140" t="s">
        <v>1820</v>
      </c>
      <c r="E660" s="140" t="s">
        <v>1834</v>
      </c>
      <c r="F660" s="140"/>
      <c r="G660" s="140" t="s">
        <v>1786</v>
      </c>
      <c r="H660" s="140" t="s">
        <v>1787</v>
      </c>
      <c r="I660" s="140" t="s">
        <v>2155</v>
      </c>
      <c r="J660" s="140"/>
      <c r="K660" s="140" t="s">
        <v>4071</v>
      </c>
      <c r="L660" s="140"/>
      <c r="M660" s="140" t="s">
        <v>4071</v>
      </c>
      <c r="N660" s="141">
        <v>1</v>
      </c>
      <c r="O660" s="142" t="b">
        <v>0</v>
      </c>
      <c r="P660" s="140" t="s">
        <v>1824</v>
      </c>
      <c r="Q660" t="s">
        <v>1825</v>
      </c>
      <c r="R660" t="s">
        <v>4069</v>
      </c>
    </row>
    <row r="661" spans="1:18" x14ac:dyDescent="0.25">
      <c r="A661" s="140" t="s">
        <v>4072</v>
      </c>
      <c r="B661" s="140" t="s">
        <v>4073</v>
      </c>
      <c r="C661" s="140" t="s">
        <v>3985</v>
      </c>
      <c r="D661" s="140" t="s">
        <v>1820</v>
      </c>
      <c r="E661" s="140" t="s">
        <v>1940</v>
      </c>
      <c r="F661" s="140"/>
      <c r="G661" s="140" t="s">
        <v>1786</v>
      </c>
      <c r="H661" s="140" t="s">
        <v>1787</v>
      </c>
      <c r="I661" s="140" t="s">
        <v>2155</v>
      </c>
      <c r="J661" s="140"/>
      <c r="K661" s="140" t="s">
        <v>3982</v>
      </c>
      <c r="L661" s="140"/>
      <c r="M661" s="140" t="s">
        <v>3982</v>
      </c>
      <c r="N661" s="141">
        <v>1</v>
      </c>
      <c r="O661" s="142" t="b">
        <v>0</v>
      </c>
      <c r="P661" s="140" t="s">
        <v>1824</v>
      </c>
      <c r="Q661" t="s">
        <v>1825</v>
      </c>
      <c r="R661" t="s">
        <v>4072</v>
      </c>
    </row>
    <row r="662" spans="1:18" x14ac:dyDescent="0.25">
      <c r="A662" s="140" t="s">
        <v>779</v>
      </c>
      <c r="B662" s="140" t="s">
        <v>685</v>
      </c>
      <c r="C662" s="140" t="s">
        <v>3985</v>
      </c>
      <c r="D662" s="140" t="s">
        <v>1820</v>
      </c>
      <c r="E662" s="140" t="s">
        <v>1940</v>
      </c>
      <c r="F662" s="140"/>
      <c r="G662" s="140" t="s">
        <v>1786</v>
      </c>
      <c r="H662" s="140" t="s">
        <v>1787</v>
      </c>
      <c r="I662" s="140" t="s">
        <v>2155</v>
      </c>
      <c r="J662" s="140"/>
      <c r="K662" s="140" t="s">
        <v>4074</v>
      </c>
      <c r="L662" s="140"/>
      <c r="M662" s="140" t="s">
        <v>4074</v>
      </c>
      <c r="N662" s="141">
        <v>1</v>
      </c>
      <c r="O662" s="142" t="b">
        <v>0</v>
      </c>
      <c r="P662" s="140" t="s">
        <v>1824</v>
      </c>
      <c r="Q662" t="s">
        <v>1825</v>
      </c>
      <c r="R662" t="s">
        <v>779</v>
      </c>
    </row>
    <row r="663" spans="1:18" x14ac:dyDescent="0.25">
      <c r="A663" s="140" t="s">
        <v>4075</v>
      </c>
      <c r="B663" s="140" t="s">
        <v>4076</v>
      </c>
      <c r="C663" s="140" t="s">
        <v>1819</v>
      </c>
      <c r="D663" s="140" t="s">
        <v>1820</v>
      </c>
      <c r="E663" s="140" t="s">
        <v>1932</v>
      </c>
      <c r="F663" s="140"/>
      <c r="G663" s="140" t="s">
        <v>1786</v>
      </c>
      <c r="H663" s="140" t="s">
        <v>1787</v>
      </c>
      <c r="I663" s="140" t="s">
        <v>3857</v>
      </c>
      <c r="J663" s="140"/>
      <c r="K663" s="140" t="s">
        <v>4077</v>
      </c>
      <c r="L663" s="140"/>
      <c r="M663" s="140" t="s">
        <v>4077</v>
      </c>
      <c r="N663" s="141">
        <v>1</v>
      </c>
      <c r="O663" s="142" t="b">
        <v>0</v>
      </c>
      <c r="P663" s="140" t="s">
        <v>1824</v>
      </c>
      <c r="Q663" t="s">
        <v>1825</v>
      </c>
      <c r="R663" t="s">
        <v>4075</v>
      </c>
    </row>
    <row r="664" spans="1:18" x14ac:dyDescent="0.25">
      <c r="A664" s="140" t="s">
        <v>4078</v>
      </c>
      <c r="B664" s="140" t="s">
        <v>4079</v>
      </c>
      <c r="C664" s="140" t="s">
        <v>1819</v>
      </c>
      <c r="D664" s="140" t="s">
        <v>1820</v>
      </c>
      <c r="E664" s="140" t="s">
        <v>1973</v>
      </c>
      <c r="F664" s="140"/>
      <c r="G664" s="140" t="s">
        <v>1786</v>
      </c>
      <c r="H664" s="140" t="s">
        <v>1787</v>
      </c>
      <c r="I664" s="140" t="s">
        <v>3857</v>
      </c>
      <c r="J664" s="140"/>
      <c r="K664" s="140" t="s">
        <v>4080</v>
      </c>
      <c r="L664" s="140"/>
      <c r="M664" s="140" t="s">
        <v>4080</v>
      </c>
      <c r="N664" s="141">
        <v>1</v>
      </c>
      <c r="O664" s="142" t="b">
        <v>0</v>
      </c>
      <c r="P664" s="140" t="s">
        <v>1824</v>
      </c>
      <c r="Q664" t="s">
        <v>1825</v>
      </c>
      <c r="R664" t="s">
        <v>4078</v>
      </c>
    </row>
    <row r="665" spans="1:18" x14ac:dyDescent="0.25">
      <c r="A665" s="140" t="s">
        <v>4081</v>
      </c>
      <c r="B665" s="140" t="s">
        <v>4082</v>
      </c>
      <c r="C665" s="140" t="s">
        <v>1819</v>
      </c>
      <c r="D665" s="140" t="s">
        <v>1820</v>
      </c>
      <c r="E665" s="140" t="s">
        <v>2736</v>
      </c>
      <c r="F665" s="140"/>
      <c r="G665" s="140" t="s">
        <v>1784</v>
      </c>
      <c r="H665" s="140" t="s">
        <v>1785</v>
      </c>
      <c r="I665" s="140" t="s">
        <v>3857</v>
      </c>
      <c r="J665" s="140"/>
      <c r="K665" s="140" t="s">
        <v>4083</v>
      </c>
      <c r="L665" s="140"/>
      <c r="M665" s="140" t="s">
        <v>4083</v>
      </c>
      <c r="N665" s="141">
        <v>1</v>
      </c>
      <c r="O665" s="142" t="b">
        <v>0</v>
      </c>
      <c r="P665" s="140" t="s">
        <v>1824</v>
      </c>
      <c r="Q665" t="s">
        <v>1825</v>
      </c>
      <c r="R665" t="s">
        <v>4081</v>
      </c>
    </row>
    <row r="666" spans="1:18" x14ac:dyDescent="0.25">
      <c r="A666" s="140" t="s">
        <v>4084</v>
      </c>
      <c r="B666" s="140" t="s">
        <v>4085</v>
      </c>
      <c r="C666" s="140" t="s">
        <v>1819</v>
      </c>
      <c r="D666" s="140" t="s">
        <v>1820</v>
      </c>
      <c r="E666" s="140" t="s">
        <v>1940</v>
      </c>
      <c r="F666" s="140"/>
      <c r="G666" s="140" t="s">
        <v>1786</v>
      </c>
      <c r="H666" s="140" t="s">
        <v>1787</v>
      </c>
      <c r="I666" s="140" t="s">
        <v>2155</v>
      </c>
      <c r="J666" s="140"/>
      <c r="K666" s="140" t="s">
        <v>4086</v>
      </c>
      <c r="L666" s="140"/>
      <c r="M666" s="140" t="s">
        <v>4086</v>
      </c>
      <c r="N666" s="141">
        <v>1</v>
      </c>
      <c r="O666" s="142" t="b">
        <v>0</v>
      </c>
      <c r="P666" s="140" t="s">
        <v>1824</v>
      </c>
      <c r="Q666" t="s">
        <v>1825</v>
      </c>
      <c r="R666" t="s">
        <v>4084</v>
      </c>
    </row>
    <row r="667" spans="1:18" x14ac:dyDescent="0.25">
      <c r="A667" s="140" t="s">
        <v>780</v>
      </c>
      <c r="B667" s="140" t="s">
        <v>660</v>
      </c>
      <c r="C667" s="140" t="s">
        <v>1819</v>
      </c>
      <c r="D667" s="140" t="s">
        <v>1820</v>
      </c>
      <c r="E667" s="140" t="s">
        <v>1883</v>
      </c>
      <c r="F667" s="140"/>
      <c r="G667" s="140" t="s">
        <v>1784</v>
      </c>
      <c r="H667" s="140" t="s">
        <v>1785</v>
      </c>
      <c r="I667" s="140" t="s">
        <v>3857</v>
      </c>
      <c r="J667" s="140"/>
      <c r="K667" s="140" t="s">
        <v>4087</v>
      </c>
      <c r="L667" s="140"/>
      <c r="M667" s="140" t="s">
        <v>4087</v>
      </c>
      <c r="N667" s="141">
        <v>1</v>
      </c>
      <c r="O667" s="142" t="b">
        <v>0</v>
      </c>
      <c r="P667" s="140" t="s">
        <v>1824</v>
      </c>
      <c r="Q667" t="s">
        <v>1825</v>
      </c>
      <c r="R667" t="s">
        <v>780</v>
      </c>
    </row>
    <row r="668" spans="1:18" x14ac:dyDescent="0.25">
      <c r="A668" s="140" t="s">
        <v>4088</v>
      </c>
      <c r="B668" s="140" t="s">
        <v>4089</v>
      </c>
      <c r="C668" s="140"/>
      <c r="D668" s="140" t="s">
        <v>1820</v>
      </c>
      <c r="E668" s="140" t="s">
        <v>1940</v>
      </c>
      <c r="F668" s="140"/>
      <c r="G668" s="140" t="s">
        <v>1786</v>
      </c>
      <c r="H668" s="140" t="s">
        <v>1787</v>
      </c>
      <c r="I668" s="140" t="s">
        <v>2155</v>
      </c>
      <c r="J668" s="140"/>
      <c r="K668" s="140" t="s">
        <v>4090</v>
      </c>
      <c r="L668" s="140"/>
      <c r="M668" s="140" t="s">
        <v>4090</v>
      </c>
      <c r="N668" s="141">
        <v>1</v>
      </c>
      <c r="O668" s="142" t="b">
        <v>0</v>
      </c>
      <c r="P668" s="140" t="s">
        <v>1824</v>
      </c>
      <c r="Q668" t="s">
        <v>1825</v>
      </c>
      <c r="R668" t="s">
        <v>4088</v>
      </c>
    </row>
    <row r="669" spans="1:18" x14ac:dyDescent="0.25">
      <c r="A669" s="140" t="s">
        <v>4091</v>
      </c>
      <c r="B669" s="140" t="s">
        <v>4092</v>
      </c>
      <c r="C669" s="140" t="s">
        <v>3985</v>
      </c>
      <c r="D669" s="140" t="s">
        <v>1820</v>
      </c>
      <c r="E669" s="140" t="s">
        <v>1940</v>
      </c>
      <c r="F669" s="140"/>
      <c r="G669" s="140" t="s">
        <v>1786</v>
      </c>
      <c r="H669" s="140" t="s">
        <v>1787</v>
      </c>
      <c r="I669" s="140" t="s">
        <v>2155</v>
      </c>
      <c r="J669" s="140"/>
      <c r="K669" s="140" t="s">
        <v>4093</v>
      </c>
      <c r="L669" s="140"/>
      <c r="M669" s="140" t="s">
        <v>4093</v>
      </c>
      <c r="N669" s="141">
        <v>1</v>
      </c>
      <c r="O669" s="142" t="b">
        <v>0</v>
      </c>
      <c r="P669" s="140" t="s">
        <v>1824</v>
      </c>
      <c r="Q669" t="s">
        <v>1825</v>
      </c>
      <c r="R669" t="s">
        <v>4091</v>
      </c>
    </row>
    <row r="670" spans="1:18" x14ac:dyDescent="0.25">
      <c r="A670" s="140" t="s">
        <v>4094</v>
      </c>
      <c r="B670" s="140" t="s">
        <v>4095</v>
      </c>
      <c r="C670" s="140" t="s">
        <v>3985</v>
      </c>
      <c r="D670" s="140" t="s">
        <v>1820</v>
      </c>
      <c r="E670" s="140" t="s">
        <v>1932</v>
      </c>
      <c r="F670" s="140"/>
      <c r="G670" s="140" t="s">
        <v>1786</v>
      </c>
      <c r="H670" s="140" t="s">
        <v>1787</v>
      </c>
      <c r="I670" s="140" t="s">
        <v>3857</v>
      </c>
      <c r="J670" s="140"/>
      <c r="K670" s="140" t="s">
        <v>4096</v>
      </c>
      <c r="L670" s="140"/>
      <c r="M670" s="140" t="s">
        <v>4096</v>
      </c>
      <c r="N670" s="141">
        <v>1</v>
      </c>
      <c r="O670" s="142" t="b">
        <v>0</v>
      </c>
      <c r="P670" s="140" t="s">
        <v>1824</v>
      </c>
      <c r="Q670" t="s">
        <v>1825</v>
      </c>
      <c r="R670" t="s">
        <v>4094</v>
      </c>
    </row>
    <row r="671" spans="1:18" x14ac:dyDescent="0.25">
      <c r="A671" s="140" t="s">
        <v>4097</v>
      </c>
      <c r="B671" s="140" t="s">
        <v>4098</v>
      </c>
      <c r="C671" s="140" t="s">
        <v>3985</v>
      </c>
      <c r="D671" s="140" t="s">
        <v>1820</v>
      </c>
      <c r="E671" s="140" t="s">
        <v>2736</v>
      </c>
      <c r="F671" s="140"/>
      <c r="G671" s="140" t="s">
        <v>1784</v>
      </c>
      <c r="H671" s="140" t="s">
        <v>1785</v>
      </c>
      <c r="I671" s="140" t="s">
        <v>3857</v>
      </c>
      <c r="J671" s="140"/>
      <c r="K671" s="140" t="s">
        <v>4099</v>
      </c>
      <c r="L671" s="140"/>
      <c r="M671" s="140" t="s">
        <v>4099</v>
      </c>
      <c r="N671" s="141">
        <v>1</v>
      </c>
      <c r="O671" s="142" t="b">
        <v>0</v>
      </c>
      <c r="P671" s="140" t="s">
        <v>1824</v>
      </c>
      <c r="Q671" t="s">
        <v>1825</v>
      </c>
      <c r="R671" t="s">
        <v>4097</v>
      </c>
    </row>
    <row r="672" spans="1:18" x14ac:dyDescent="0.25">
      <c r="A672" s="140" t="s">
        <v>4100</v>
      </c>
      <c r="B672" s="140" t="s">
        <v>4101</v>
      </c>
      <c r="C672" s="140" t="s">
        <v>3985</v>
      </c>
      <c r="D672" s="140" t="s">
        <v>1820</v>
      </c>
      <c r="E672" s="140" t="s">
        <v>1940</v>
      </c>
      <c r="F672" s="140"/>
      <c r="G672" s="140" t="s">
        <v>1786</v>
      </c>
      <c r="H672" s="140" t="s">
        <v>1787</v>
      </c>
      <c r="I672" s="140" t="s">
        <v>2155</v>
      </c>
      <c r="J672" s="140"/>
      <c r="K672" s="140" t="s">
        <v>4102</v>
      </c>
      <c r="L672" s="140"/>
      <c r="M672" s="140" t="s">
        <v>4102</v>
      </c>
      <c r="N672" s="141">
        <v>1</v>
      </c>
      <c r="O672" s="142" t="b">
        <v>0</v>
      </c>
      <c r="P672" s="140" t="s">
        <v>1824</v>
      </c>
      <c r="Q672" t="s">
        <v>1825</v>
      </c>
      <c r="R672" t="s">
        <v>4100</v>
      </c>
    </row>
    <row r="673" spans="1:18" x14ac:dyDescent="0.25">
      <c r="A673" s="140" t="s">
        <v>7334</v>
      </c>
      <c r="B673" s="140" t="s">
        <v>671</v>
      </c>
      <c r="C673" s="140" t="s">
        <v>3866</v>
      </c>
      <c r="D673" s="140" t="s">
        <v>1820</v>
      </c>
      <c r="E673" s="140" t="s">
        <v>2736</v>
      </c>
      <c r="F673" s="140"/>
      <c r="G673" s="140" t="s">
        <v>1790</v>
      </c>
      <c r="H673" s="140" t="s">
        <v>1791</v>
      </c>
      <c r="I673" s="140" t="s">
        <v>2155</v>
      </c>
      <c r="J673" s="140"/>
      <c r="K673" s="140" t="s">
        <v>4103</v>
      </c>
      <c r="L673" s="140"/>
      <c r="M673" s="140" t="s">
        <v>4103</v>
      </c>
      <c r="N673" s="141">
        <v>1</v>
      </c>
      <c r="O673" s="142" t="b">
        <v>0</v>
      </c>
      <c r="P673" s="140" t="s">
        <v>1824</v>
      </c>
      <c r="Q673" t="s">
        <v>1825</v>
      </c>
      <c r="R673" s="114" t="s">
        <v>7708</v>
      </c>
    </row>
    <row r="674" spans="1:18" x14ac:dyDescent="0.25">
      <c r="A674" s="140" t="s">
        <v>781</v>
      </c>
      <c r="B674" s="140" t="s">
        <v>663</v>
      </c>
      <c r="C674" s="140" t="s">
        <v>4104</v>
      </c>
      <c r="D674" s="140" t="s">
        <v>1820</v>
      </c>
      <c r="E674" s="140" t="s">
        <v>2088</v>
      </c>
      <c r="F674" s="140"/>
      <c r="G674" s="140" t="s">
        <v>1786</v>
      </c>
      <c r="H674" s="140" t="s">
        <v>1787</v>
      </c>
      <c r="I674" s="140" t="s">
        <v>2155</v>
      </c>
      <c r="J674" s="140"/>
      <c r="K674" s="140" t="s">
        <v>4105</v>
      </c>
      <c r="L674" s="140"/>
      <c r="M674" s="140" t="s">
        <v>4105</v>
      </c>
      <c r="N674" s="141">
        <v>1</v>
      </c>
      <c r="O674" s="142" t="b">
        <v>0</v>
      </c>
      <c r="P674" s="140" t="s">
        <v>1824</v>
      </c>
      <c r="Q674" t="s">
        <v>1825</v>
      </c>
      <c r="R674" t="s">
        <v>781</v>
      </c>
    </row>
    <row r="675" spans="1:18" x14ac:dyDescent="0.25">
      <c r="A675" s="140" t="s">
        <v>4106</v>
      </c>
      <c r="B675" s="140" t="s">
        <v>4107</v>
      </c>
      <c r="C675" s="140" t="s">
        <v>4104</v>
      </c>
      <c r="D675" s="140" t="s">
        <v>1820</v>
      </c>
      <c r="E675" s="140" t="s">
        <v>2088</v>
      </c>
      <c r="F675" s="140"/>
      <c r="G675" s="140" t="s">
        <v>1786</v>
      </c>
      <c r="H675" s="140" t="s">
        <v>1787</v>
      </c>
      <c r="I675" s="140" t="s">
        <v>2155</v>
      </c>
      <c r="J675" s="140"/>
      <c r="K675" s="140" t="s">
        <v>4108</v>
      </c>
      <c r="L675" s="140"/>
      <c r="M675" s="140" t="s">
        <v>4108</v>
      </c>
      <c r="N675" s="141">
        <v>1</v>
      </c>
      <c r="O675" s="142" t="b">
        <v>0</v>
      </c>
      <c r="P675" s="140" t="s">
        <v>1824</v>
      </c>
      <c r="Q675" t="s">
        <v>1825</v>
      </c>
      <c r="R675" t="s">
        <v>4106</v>
      </c>
    </row>
    <row r="676" spans="1:18" x14ac:dyDescent="0.25">
      <c r="A676" s="140" t="s">
        <v>4109</v>
      </c>
      <c r="B676" s="140" t="s">
        <v>4110</v>
      </c>
      <c r="C676" s="140" t="s">
        <v>4111</v>
      </c>
      <c r="D676" s="140" t="s">
        <v>1820</v>
      </c>
      <c r="E676" s="140" t="s">
        <v>1940</v>
      </c>
      <c r="F676" s="140"/>
      <c r="G676" s="140" t="s">
        <v>1786</v>
      </c>
      <c r="H676" s="140" t="s">
        <v>1787</v>
      </c>
      <c r="I676" s="140" t="s">
        <v>2155</v>
      </c>
      <c r="J676" s="140"/>
      <c r="K676" s="140" t="s">
        <v>4112</v>
      </c>
      <c r="L676" s="140"/>
      <c r="M676" s="140" t="s">
        <v>4112</v>
      </c>
      <c r="N676" s="141">
        <v>1</v>
      </c>
      <c r="O676" s="142" t="b">
        <v>0</v>
      </c>
      <c r="P676" s="140" t="s">
        <v>1824</v>
      </c>
      <c r="Q676" t="s">
        <v>1825</v>
      </c>
      <c r="R676" t="s">
        <v>4109</v>
      </c>
    </row>
    <row r="677" spans="1:18" x14ac:dyDescent="0.25">
      <c r="A677" s="140" t="s">
        <v>782</v>
      </c>
      <c r="B677" s="140" t="s">
        <v>639</v>
      </c>
      <c r="C677" s="140" t="s">
        <v>4113</v>
      </c>
      <c r="D677" s="140" t="s">
        <v>1820</v>
      </c>
      <c r="E677" s="140" t="s">
        <v>1940</v>
      </c>
      <c r="F677" s="140"/>
      <c r="G677" s="140" t="s">
        <v>1786</v>
      </c>
      <c r="H677" s="140" t="s">
        <v>1787</v>
      </c>
      <c r="I677" s="140" t="s">
        <v>2155</v>
      </c>
      <c r="J677" s="140"/>
      <c r="K677" s="140" t="s">
        <v>4114</v>
      </c>
      <c r="L677" s="140"/>
      <c r="M677" s="140" t="s">
        <v>4114</v>
      </c>
      <c r="N677" s="141">
        <v>1</v>
      </c>
      <c r="O677" s="142" t="b">
        <v>0</v>
      </c>
      <c r="P677" s="140" t="s">
        <v>1824</v>
      </c>
      <c r="Q677" t="s">
        <v>1825</v>
      </c>
      <c r="R677" t="s">
        <v>782</v>
      </c>
    </row>
    <row r="678" spans="1:18" x14ac:dyDescent="0.25">
      <c r="A678" s="140" t="s">
        <v>783</v>
      </c>
      <c r="B678" s="140" t="s">
        <v>662</v>
      </c>
      <c r="C678" s="140" t="s">
        <v>4115</v>
      </c>
      <c r="D678" s="140" t="s">
        <v>1820</v>
      </c>
      <c r="E678" s="140" t="s">
        <v>2736</v>
      </c>
      <c r="F678" s="140"/>
      <c r="G678" s="140" t="s">
        <v>1784</v>
      </c>
      <c r="H678" s="140" t="s">
        <v>1785</v>
      </c>
      <c r="I678" s="140" t="s">
        <v>3857</v>
      </c>
      <c r="J678" s="140"/>
      <c r="K678" s="140" t="s">
        <v>4116</v>
      </c>
      <c r="L678" s="140"/>
      <c r="M678" s="140" t="s">
        <v>4116</v>
      </c>
      <c r="N678" s="141">
        <v>1</v>
      </c>
      <c r="O678" s="142" t="b">
        <v>0</v>
      </c>
      <c r="P678" s="140" t="s">
        <v>1824</v>
      </c>
      <c r="Q678" t="s">
        <v>1825</v>
      </c>
      <c r="R678" t="s">
        <v>783</v>
      </c>
    </row>
    <row r="679" spans="1:18" x14ac:dyDescent="0.25">
      <c r="A679" s="140" t="s">
        <v>4117</v>
      </c>
      <c r="B679" s="140" t="s">
        <v>4118</v>
      </c>
      <c r="C679" s="140" t="s">
        <v>4104</v>
      </c>
      <c r="D679" s="140" t="s">
        <v>1820</v>
      </c>
      <c r="E679" s="140" t="s">
        <v>2736</v>
      </c>
      <c r="F679" s="140"/>
      <c r="G679" s="140" t="s">
        <v>1784</v>
      </c>
      <c r="H679" s="140" t="s">
        <v>1785</v>
      </c>
      <c r="I679" s="140" t="s">
        <v>3857</v>
      </c>
      <c r="J679" s="140"/>
      <c r="K679" s="140" t="s">
        <v>4119</v>
      </c>
      <c r="L679" s="140"/>
      <c r="M679" s="140" t="s">
        <v>4119</v>
      </c>
      <c r="N679" s="141">
        <v>1</v>
      </c>
      <c r="O679" s="142" t="b">
        <v>0</v>
      </c>
      <c r="P679" s="140" t="s">
        <v>1824</v>
      </c>
      <c r="Q679" t="s">
        <v>1825</v>
      </c>
      <c r="R679" t="s">
        <v>4117</v>
      </c>
    </row>
    <row r="680" spans="1:18" x14ac:dyDescent="0.25">
      <c r="A680" s="140" t="s">
        <v>784</v>
      </c>
      <c r="B680" s="140" t="s">
        <v>635</v>
      </c>
      <c r="C680" s="140" t="s">
        <v>4115</v>
      </c>
      <c r="D680" s="140" t="s">
        <v>1820</v>
      </c>
      <c r="E680" s="140" t="s">
        <v>1928</v>
      </c>
      <c r="F680" s="140"/>
      <c r="G680" s="140" t="s">
        <v>1786</v>
      </c>
      <c r="H680" s="140" t="s">
        <v>1787</v>
      </c>
      <c r="I680" s="140" t="s">
        <v>2155</v>
      </c>
      <c r="J680" s="140"/>
      <c r="K680" s="140" t="s">
        <v>4120</v>
      </c>
      <c r="L680" s="140"/>
      <c r="M680" s="140" t="s">
        <v>4120</v>
      </c>
      <c r="N680" s="141">
        <v>1</v>
      </c>
      <c r="O680" s="142" t="b">
        <v>0</v>
      </c>
      <c r="P680" s="140" t="s">
        <v>1824</v>
      </c>
      <c r="Q680" t="s">
        <v>1825</v>
      </c>
      <c r="R680" t="s">
        <v>784</v>
      </c>
    </row>
    <row r="681" spans="1:18" x14ac:dyDescent="0.25">
      <c r="A681" s="140" t="s">
        <v>785</v>
      </c>
      <c r="B681" s="140" t="s">
        <v>656</v>
      </c>
      <c r="C681" s="140" t="s">
        <v>4121</v>
      </c>
      <c r="D681" s="140" t="s">
        <v>2149</v>
      </c>
      <c r="E681" s="140"/>
      <c r="F681" s="140"/>
      <c r="G681" s="140"/>
      <c r="H681" s="140"/>
      <c r="I681" s="140" t="s">
        <v>3857</v>
      </c>
      <c r="J681" s="140"/>
      <c r="K681" s="140" t="s">
        <v>4122</v>
      </c>
      <c r="L681" s="140"/>
      <c r="M681" s="140" t="s">
        <v>4122</v>
      </c>
      <c r="N681" s="141">
        <v>1</v>
      </c>
      <c r="O681" s="142" t="b">
        <v>0</v>
      </c>
      <c r="P681" s="140" t="s">
        <v>1824</v>
      </c>
      <c r="Q681" t="s">
        <v>1825</v>
      </c>
      <c r="R681" t="s">
        <v>785</v>
      </c>
    </row>
    <row r="682" spans="1:18" x14ac:dyDescent="0.25">
      <c r="A682" s="140" t="s">
        <v>7410</v>
      </c>
      <c r="B682" s="140" t="s">
        <v>668</v>
      </c>
      <c r="C682" s="140" t="s">
        <v>4104</v>
      </c>
      <c r="D682" s="140" t="s">
        <v>1820</v>
      </c>
      <c r="E682" s="140" t="s">
        <v>2736</v>
      </c>
      <c r="F682" s="140"/>
      <c r="G682" s="140" t="s">
        <v>1790</v>
      </c>
      <c r="H682" s="140" t="s">
        <v>1791</v>
      </c>
      <c r="I682" s="140" t="s">
        <v>2155</v>
      </c>
      <c r="J682" s="140"/>
      <c r="K682" s="140" t="s">
        <v>4123</v>
      </c>
      <c r="L682" s="140"/>
      <c r="M682" s="140" t="s">
        <v>4123</v>
      </c>
      <c r="N682" s="141">
        <v>1</v>
      </c>
      <c r="O682" s="142" t="b">
        <v>0</v>
      </c>
      <c r="P682" s="140" t="s">
        <v>1824</v>
      </c>
      <c r="Q682" t="s">
        <v>1825</v>
      </c>
      <c r="R682" s="114" t="s">
        <v>7708</v>
      </c>
    </row>
    <row r="683" spans="1:18" x14ac:dyDescent="0.25">
      <c r="A683" s="140" t="s">
        <v>4124</v>
      </c>
      <c r="B683" s="140" t="s">
        <v>4125</v>
      </c>
      <c r="C683" s="140" t="s">
        <v>4104</v>
      </c>
      <c r="D683" s="140" t="s">
        <v>1820</v>
      </c>
      <c r="E683" s="140" t="s">
        <v>1860</v>
      </c>
      <c r="F683" s="140"/>
      <c r="G683" s="140" t="s">
        <v>1784</v>
      </c>
      <c r="H683" s="140" t="s">
        <v>1785</v>
      </c>
      <c r="I683" s="140" t="s">
        <v>3857</v>
      </c>
      <c r="J683" s="140"/>
      <c r="K683" s="140" t="s">
        <v>4126</v>
      </c>
      <c r="L683" s="140"/>
      <c r="M683" s="140" t="s">
        <v>4126</v>
      </c>
      <c r="N683" s="141">
        <v>1</v>
      </c>
      <c r="O683" s="142" t="b">
        <v>0</v>
      </c>
      <c r="P683" s="140" t="s">
        <v>1824</v>
      </c>
      <c r="Q683" t="s">
        <v>1825</v>
      </c>
      <c r="R683" t="s">
        <v>4124</v>
      </c>
    </row>
    <row r="684" spans="1:18" x14ac:dyDescent="0.25">
      <c r="A684" s="140" t="s">
        <v>786</v>
      </c>
      <c r="B684" s="140" t="s">
        <v>700</v>
      </c>
      <c r="C684" s="140" t="s">
        <v>4115</v>
      </c>
      <c r="D684" s="140" t="s">
        <v>1820</v>
      </c>
      <c r="E684" s="140" t="s">
        <v>1928</v>
      </c>
      <c r="F684" s="140"/>
      <c r="G684" s="140" t="s">
        <v>1786</v>
      </c>
      <c r="H684" s="140" t="s">
        <v>1787</v>
      </c>
      <c r="I684" s="140" t="s">
        <v>2155</v>
      </c>
      <c r="J684" s="140"/>
      <c r="K684" s="140" t="s">
        <v>4127</v>
      </c>
      <c r="L684" s="140"/>
      <c r="M684" s="140" t="s">
        <v>4127</v>
      </c>
      <c r="N684" s="141">
        <v>1</v>
      </c>
      <c r="O684" s="142" t="b">
        <v>0</v>
      </c>
      <c r="P684" s="140" t="s">
        <v>1824</v>
      </c>
      <c r="Q684" t="s">
        <v>1825</v>
      </c>
      <c r="R684" t="s">
        <v>786</v>
      </c>
    </row>
    <row r="685" spans="1:18" x14ac:dyDescent="0.25">
      <c r="A685" s="140" t="s">
        <v>4128</v>
      </c>
      <c r="B685" s="140" t="s">
        <v>4129</v>
      </c>
      <c r="C685" s="140" t="s">
        <v>4130</v>
      </c>
      <c r="D685" s="140" t="s">
        <v>1820</v>
      </c>
      <c r="E685" s="140" t="s">
        <v>1940</v>
      </c>
      <c r="F685" s="140"/>
      <c r="G685" s="140" t="s">
        <v>1786</v>
      </c>
      <c r="H685" s="140" t="s">
        <v>1787</v>
      </c>
      <c r="I685" s="140" t="s">
        <v>2155</v>
      </c>
      <c r="J685" s="140"/>
      <c r="K685" s="140" t="s">
        <v>4131</v>
      </c>
      <c r="L685" s="140"/>
      <c r="M685" s="140" t="s">
        <v>4131</v>
      </c>
      <c r="N685" s="141">
        <v>1</v>
      </c>
      <c r="O685" s="142" t="b">
        <v>0</v>
      </c>
      <c r="P685" s="140" t="s">
        <v>1824</v>
      </c>
      <c r="Q685" t="s">
        <v>1825</v>
      </c>
      <c r="R685" t="s">
        <v>4128</v>
      </c>
    </row>
    <row r="686" spans="1:18" x14ac:dyDescent="0.25">
      <c r="A686" s="140" t="s">
        <v>787</v>
      </c>
      <c r="B686" s="140" t="s">
        <v>632</v>
      </c>
      <c r="C686" s="140" t="s">
        <v>4130</v>
      </c>
      <c r="D686" s="140" t="s">
        <v>1820</v>
      </c>
      <c r="E686" s="140" t="s">
        <v>1883</v>
      </c>
      <c r="F686" s="140"/>
      <c r="G686" s="140" t="s">
        <v>1784</v>
      </c>
      <c r="H686" s="140" t="s">
        <v>1785</v>
      </c>
      <c r="I686" s="140" t="s">
        <v>3857</v>
      </c>
      <c r="J686" s="140"/>
      <c r="K686" s="140" t="s">
        <v>4132</v>
      </c>
      <c r="L686" s="140"/>
      <c r="M686" s="140" t="s">
        <v>4132</v>
      </c>
      <c r="N686" s="141">
        <v>1</v>
      </c>
      <c r="O686" s="142" t="b">
        <v>0</v>
      </c>
      <c r="P686" s="140" t="s">
        <v>1824</v>
      </c>
      <c r="Q686" t="s">
        <v>1825</v>
      </c>
      <c r="R686" t="s">
        <v>787</v>
      </c>
    </row>
    <row r="687" spans="1:18" x14ac:dyDescent="0.25">
      <c r="A687" s="140" t="s">
        <v>4133</v>
      </c>
      <c r="B687" s="140" t="s">
        <v>4134</v>
      </c>
      <c r="C687" s="140" t="s">
        <v>4130</v>
      </c>
      <c r="D687" s="140" t="s">
        <v>1820</v>
      </c>
      <c r="E687" s="140" t="s">
        <v>1940</v>
      </c>
      <c r="F687" s="140"/>
      <c r="G687" s="140" t="s">
        <v>1786</v>
      </c>
      <c r="H687" s="140" t="s">
        <v>1787</v>
      </c>
      <c r="I687" s="140" t="s">
        <v>2155</v>
      </c>
      <c r="J687" s="140"/>
      <c r="K687" s="140" t="s">
        <v>4135</v>
      </c>
      <c r="L687" s="140"/>
      <c r="M687" s="140" t="s">
        <v>4135</v>
      </c>
      <c r="N687" s="141">
        <v>1</v>
      </c>
      <c r="O687" s="142" t="b">
        <v>0</v>
      </c>
      <c r="P687" s="140" t="s">
        <v>1824</v>
      </c>
      <c r="Q687" t="s">
        <v>1825</v>
      </c>
      <c r="R687" t="s">
        <v>4133</v>
      </c>
    </row>
    <row r="688" spans="1:18" x14ac:dyDescent="0.25">
      <c r="A688" s="140" t="s">
        <v>4136</v>
      </c>
      <c r="B688" s="140" t="s">
        <v>4137</v>
      </c>
      <c r="C688" s="140" t="s">
        <v>4130</v>
      </c>
      <c r="D688" s="140" t="s">
        <v>1820</v>
      </c>
      <c r="E688" s="140" t="s">
        <v>1940</v>
      </c>
      <c r="F688" s="140"/>
      <c r="G688" s="140" t="s">
        <v>1786</v>
      </c>
      <c r="H688" s="140" t="s">
        <v>1787</v>
      </c>
      <c r="I688" s="140" t="s">
        <v>2155</v>
      </c>
      <c r="J688" s="140"/>
      <c r="K688" s="140" t="s">
        <v>4138</v>
      </c>
      <c r="L688" s="140"/>
      <c r="M688" s="140" t="s">
        <v>4138</v>
      </c>
      <c r="N688" s="141">
        <v>1</v>
      </c>
      <c r="O688" s="142" t="b">
        <v>0</v>
      </c>
      <c r="P688" s="140" t="s">
        <v>1824</v>
      </c>
      <c r="Q688" t="s">
        <v>1825</v>
      </c>
      <c r="R688" t="s">
        <v>4136</v>
      </c>
    </row>
    <row r="689" spans="1:18" x14ac:dyDescent="0.25">
      <c r="A689" s="140" t="s">
        <v>4139</v>
      </c>
      <c r="B689" s="140" t="s">
        <v>4140</v>
      </c>
      <c r="C689" s="140" t="s">
        <v>1819</v>
      </c>
      <c r="D689" s="140" t="s">
        <v>1820</v>
      </c>
      <c r="E689" s="140" t="s">
        <v>2736</v>
      </c>
      <c r="F689" s="140"/>
      <c r="G689" s="140" t="s">
        <v>1784</v>
      </c>
      <c r="H689" s="140" t="s">
        <v>1785</v>
      </c>
      <c r="I689" s="140" t="s">
        <v>3857</v>
      </c>
      <c r="J689" s="140"/>
      <c r="K689" s="140" t="s">
        <v>4141</v>
      </c>
      <c r="L689" s="140"/>
      <c r="M689" s="140" t="s">
        <v>4141</v>
      </c>
      <c r="N689" s="141">
        <v>1</v>
      </c>
      <c r="O689" s="142" t="b">
        <v>0</v>
      </c>
      <c r="P689" s="140" t="s">
        <v>1824</v>
      </c>
      <c r="Q689" t="s">
        <v>1825</v>
      </c>
      <c r="R689" t="s">
        <v>4139</v>
      </c>
    </row>
    <row r="690" spans="1:18" x14ac:dyDescent="0.25">
      <c r="A690" s="140" t="s">
        <v>788</v>
      </c>
      <c r="B690" s="140" t="s">
        <v>633</v>
      </c>
      <c r="C690" s="140" t="s">
        <v>4142</v>
      </c>
      <c r="D690" s="140" t="s">
        <v>2078</v>
      </c>
      <c r="E690" s="140"/>
      <c r="F690" s="140"/>
      <c r="G690" s="140" t="s">
        <v>1771</v>
      </c>
      <c r="H690" s="140" t="s">
        <v>1772</v>
      </c>
      <c r="I690" s="140" t="s">
        <v>2155</v>
      </c>
      <c r="J690" s="140"/>
      <c r="K690" s="140" t="s">
        <v>4143</v>
      </c>
      <c r="L690" s="140"/>
      <c r="M690" s="140" t="s">
        <v>4143</v>
      </c>
      <c r="N690" s="141">
        <v>1</v>
      </c>
      <c r="O690" s="142" t="b">
        <v>0</v>
      </c>
      <c r="P690" s="140" t="s">
        <v>1824</v>
      </c>
      <c r="Q690" t="s">
        <v>1825</v>
      </c>
      <c r="R690" t="s">
        <v>788</v>
      </c>
    </row>
    <row r="691" spans="1:18" x14ac:dyDescent="0.25">
      <c r="A691" s="140" t="s">
        <v>4144</v>
      </c>
      <c r="B691" s="140" t="s">
        <v>4145</v>
      </c>
      <c r="C691" s="140"/>
      <c r="D691" s="140" t="s">
        <v>2169</v>
      </c>
      <c r="E691" s="140" t="s">
        <v>4146</v>
      </c>
      <c r="F691" s="140" t="s">
        <v>4147</v>
      </c>
      <c r="G691" s="140" t="s">
        <v>1786</v>
      </c>
      <c r="H691" s="140" t="s">
        <v>1787</v>
      </c>
      <c r="I691" s="140" t="s">
        <v>3857</v>
      </c>
      <c r="J691" s="140" t="s">
        <v>4148</v>
      </c>
      <c r="K691" s="140"/>
      <c r="L691" s="140" t="s">
        <v>4149</v>
      </c>
      <c r="M691" s="140" t="s">
        <v>4150</v>
      </c>
      <c r="N691" s="141">
        <v>1</v>
      </c>
      <c r="O691" s="142" t="b">
        <v>0</v>
      </c>
      <c r="P691" s="140" t="s">
        <v>1824</v>
      </c>
      <c r="Q691" t="s">
        <v>1825</v>
      </c>
      <c r="R691" t="s">
        <v>4144</v>
      </c>
    </row>
    <row r="692" spans="1:18" x14ac:dyDescent="0.25">
      <c r="A692" s="140" t="s">
        <v>789</v>
      </c>
      <c r="B692" s="140" t="s">
        <v>690</v>
      </c>
      <c r="C692" s="140"/>
      <c r="D692" s="140" t="s">
        <v>2078</v>
      </c>
      <c r="E692" s="140" t="s">
        <v>2180</v>
      </c>
      <c r="F692" s="140" t="s">
        <v>4151</v>
      </c>
      <c r="G692" s="140" t="s">
        <v>1771</v>
      </c>
      <c r="H692" s="140" t="s">
        <v>1772</v>
      </c>
      <c r="I692" s="140" t="s">
        <v>2155</v>
      </c>
      <c r="J692" s="140"/>
      <c r="K692" s="140" t="s">
        <v>4152</v>
      </c>
      <c r="L692" s="140"/>
      <c r="M692" s="140" t="s">
        <v>4152</v>
      </c>
      <c r="N692" s="141">
        <v>1</v>
      </c>
      <c r="O692" s="142" t="b">
        <v>0</v>
      </c>
      <c r="P692" s="140" t="s">
        <v>1824</v>
      </c>
      <c r="Q692" t="s">
        <v>1825</v>
      </c>
      <c r="R692" t="s">
        <v>789</v>
      </c>
    </row>
    <row r="693" spans="1:18" x14ac:dyDescent="0.25">
      <c r="A693" s="140" t="s">
        <v>4153</v>
      </c>
      <c r="B693" s="140" t="s">
        <v>4154</v>
      </c>
      <c r="C693" s="140"/>
      <c r="D693" s="140" t="s">
        <v>1820</v>
      </c>
      <c r="E693" s="140" t="s">
        <v>1883</v>
      </c>
      <c r="F693" s="140" t="s">
        <v>4155</v>
      </c>
      <c r="G693" s="140" t="s">
        <v>1784</v>
      </c>
      <c r="H693" s="140" t="s">
        <v>1785</v>
      </c>
      <c r="I693" s="140" t="s">
        <v>3857</v>
      </c>
      <c r="J693" s="140"/>
      <c r="K693" s="140" t="s">
        <v>4156</v>
      </c>
      <c r="L693" s="140"/>
      <c r="M693" s="140" t="s">
        <v>4156</v>
      </c>
      <c r="N693" s="141">
        <v>1</v>
      </c>
      <c r="O693" s="142" t="b">
        <v>0</v>
      </c>
      <c r="P693" s="140" t="s">
        <v>1824</v>
      </c>
      <c r="Q693" t="s">
        <v>1825</v>
      </c>
      <c r="R693" t="s">
        <v>4153</v>
      </c>
    </row>
    <row r="694" spans="1:18" x14ac:dyDescent="0.25">
      <c r="A694" s="140" t="s">
        <v>4157</v>
      </c>
      <c r="B694" s="140" t="s">
        <v>4158</v>
      </c>
      <c r="C694" s="140" t="s">
        <v>4159</v>
      </c>
      <c r="D694" s="140" t="s">
        <v>1820</v>
      </c>
      <c r="E694" s="140" t="s">
        <v>1834</v>
      </c>
      <c r="F694" s="140"/>
      <c r="G694" s="140" t="s">
        <v>1786</v>
      </c>
      <c r="H694" s="140" t="s">
        <v>1787</v>
      </c>
      <c r="I694" s="140" t="s">
        <v>2155</v>
      </c>
      <c r="J694" s="140"/>
      <c r="K694" s="140" t="s">
        <v>4160</v>
      </c>
      <c r="L694" s="140"/>
      <c r="M694" s="140" t="s">
        <v>4161</v>
      </c>
      <c r="N694" s="141">
        <v>1</v>
      </c>
      <c r="O694" s="142" t="b">
        <v>0</v>
      </c>
      <c r="P694" s="140" t="s">
        <v>1824</v>
      </c>
      <c r="Q694" t="s">
        <v>1825</v>
      </c>
      <c r="R694" t="s">
        <v>4157</v>
      </c>
    </row>
    <row r="695" spans="1:18" x14ac:dyDescent="0.25">
      <c r="A695" s="140" t="s">
        <v>4162</v>
      </c>
      <c r="B695" s="140" t="s">
        <v>4163</v>
      </c>
      <c r="C695" s="140" t="s">
        <v>4159</v>
      </c>
      <c r="D695" s="140" t="s">
        <v>1820</v>
      </c>
      <c r="E695" s="140" t="s">
        <v>1973</v>
      </c>
      <c r="F695" s="140"/>
      <c r="G695" s="140" t="s">
        <v>1786</v>
      </c>
      <c r="H695" s="140" t="s">
        <v>1787</v>
      </c>
      <c r="I695" s="140" t="s">
        <v>2155</v>
      </c>
      <c r="J695" s="140"/>
      <c r="K695" s="140" t="s">
        <v>4164</v>
      </c>
      <c r="L695" s="140"/>
      <c r="M695" s="140" t="s">
        <v>4165</v>
      </c>
      <c r="N695" s="141">
        <v>1</v>
      </c>
      <c r="O695" s="142" t="b">
        <v>0</v>
      </c>
      <c r="P695" s="140" t="s">
        <v>1824</v>
      </c>
      <c r="Q695" t="s">
        <v>1825</v>
      </c>
      <c r="R695" t="s">
        <v>4162</v>
      </c>
    </row>
    <row r="696" spans="1:18" x14ac:dyDescent="0.25">
      <c r="A696" s="140" t="s">
        <v>4166</v>
      </c>
      <c r="B696" s="140" t="s">
        <v>4167</v>
      </c>
      <c r="C696" s="140"/>
      <c r="D696" s="140" t="s">
        <v>1820</v>
      </c>
      <c r="E696" s="140" t="s">
        <v>1957</v>
      </c>
      <c r="F696" s="140" t="s">
        <v>4168</v>
      </c>
      <c r="G696" s="140" t="s">
        <v>1786</v>
      </c>
      <c r="H696" s="140" t="s">
        <v>1787</v>
      </c>
      <c r="I696" s="140" t="s">
        <v>2155</v>
      </c>
      <c r="J696" s="140"/>
      <c r="K696" s="140"/>
      <c r="L696" s="140" t="s">
        <v>4169</v>
      </c>
      <c r="M696" s="140" t="s">
        <v>4170</v>
      </c>
      <c r="N696" s="141">
        <v>1</v>
      </c>
      <c r="O696" s="142" t="b">
        <v>0</v>
      </c>
      <c r="P696" s="140" t="s">
        <v>1824</v>
      </c>
      <c r="Q696" t="s">
        <v>1825</v>
      </c>
      <c r="R696" t="s">
        <v>4166</v>
      </c>
    </row>
    <row r="697" spans="1:18" x14ac:dyDescent="0.25">
      <c r="A697" s="140" t="s">
        <v>4171</v>
      </c>
      <c r="B697" s="140" t="s">
        <v>4172</v>
      </c>
      <c r="C697" s="140"/>
      <c r="D697" s="140" t="s">
        <v>1820</v>
      </c>
      <c r="E697" s="140" t="s">
        <v>3325</v>
      </c>
      <c r="F697" s="140"/>
      <c r="G697" s="140"/>
      <c r="H697" s="140"/>
      <c r="I697" s="140" t="s">
        <v>3857</v>
      </c>
      <c r="J697" s="140"/>
      <c r="K697" s="140"/>
      <c r="L697" s="140" t="s">
        <v>4173</v>
      </c>
      <c r="M697" s="140" t="s">
        <v>4174</v>
      </c>
      <c r="N697" s="141">
        <v>1</v>
      </c>
      <c r="O697" s="142" t="b">
        <v>0</v>
      </c>
      <c r="P697" s="140" t="s">
        <v>1824</v>
      </c>
      <c r="Q697" t="s">
        <v>1825</v>
      </c>
      <c r="R697" t="s">
        <v>4171</v>
      </c>
    </row>
    <row r="698" spans="1:18" x14ac:dyDescent="0.25">
      <c r="A698" s="140" t="s">
        <v>4175</v>
      </c>
      <c r="B698" s="140" t="s">
        <v>4176</v>
      </c>
      <c r="C698" s="140" t="s">
        <v>4177</v>
      </c>
      <c r="D698" s="140" t="s">
        <v>1820</v>
      </c>
      <c r="E698" s="140" t="s">
        <v>2736</v>
      </c>
      <c r="F698" s="140"/>
      <c r="G698" s="140" t="s">
        <v>1790</v>
      </c>
      <c r="H698" s="140" t="s">
        <v>1791</v>
      </c>
      <c r="I698" s="140" t="s">
        <v>3886</v>
      </c>
      <c r="J698" s="140"/>
      <c r="K698" s="140" t="s">
        <v>4178</v>
      </c>
      <c r="L698" s="140"/>
      <c r="M698" s="140" t="s">
        <v>4179</v>
      </c>
      <c r="N698" s="141">
        <v>1</v>
      </c>
      <c r="O698" s="142" t="b">
        <v>0</v>
      </c>
      <c r="P698" s="140" t="s">
        <v>1824</v>
      </c>
      <c r="Q698" t="s">
        <v>1825</v>
      </c>
      <c r="R698" t="s">
        <v>4175</v>
      </c>
    </row>
    <row r="699" spans="1:18" x14ac:dyDescent="0.25">
      <c r="A699" s="140" t="s">
        <v>4180</v>
      </c>
      <c r="B699" s="140" t="s">
        <v>4181</v>
      </c>
      <c r="C699" s="140" t="s">
        <v>4182</v>
      </c>
      <c r="D699" s="140" t="s">
        <v>1820</v>
      </c>
      <c r="E699" s="140" t="s">
        <v>2736</v>
      </c>
      <c r="F699" s="140" t="s">
        <v>3281</v>
      </c>
      <c r="G699" s="140" t="s">
        <v>1790</v>
      </c>
      <c r="H699" s="140" t="s">
        <v>1791</v>
      </c>
      <c r="I699" s="140" t="s">
        <v>2155</v>
      </c>
      <c r="J699" s="140" t="s">
        <v>4183</v>
      </c>
      <c r="K699" s="140" t="s">
        <v>4184</v>
      </c>
      <c r="L699" s="140"/>
      <c r="M699" s="140" t="s">
        <v>4185</v>
      </c>
      <c r="N699" s="141">
        <v>1</v>
      </c>
      <c r="O699" s="142" t="b">
        <v>0</v>
      </c>
      <c r="P699" s="140" t="s">
        <v>1824</v>
      </c>
      <c r="Q699" t="s">
        <v>1825</v>
      </c>
      <c r="R699" s="114" t="s">
        <v>7708</v>
      </c>
    </row>
    <row r="700" spans="1:18" x14ac:dyDescent="0.25">
      <c r="A700" s="140" t="s">
        <v>4186</v>
      </c>
      <c r="B700" s="140" t="s">
        <v>4187</v>
      </c>
      <c r="C700" s="140" t="s">
        <v>4188</v>
      </c>
      <c r="D700" s="140" t="s">
        <v>1820</v>
      </c>
      <c r="E700" s="140" t="s">
        <v>2055</v>
      </c>
      <c r="F700" s="140" t="s">
        <v>4189</v>
      </c>
      <c r="G700" s="140" t="s">
        <v>1786</v>
      </c>
      <c r="H700" s="140" t="s">
        <v>1787</v>
      </c>
      <c r="I700" s="140" t="s">
        <v>2155</v>
      </c>
      <c r="J700" s="140" t="s">
        <v>4190</v>
      </c>
      <c r="K700" s="140" t="s">
        <v>4191</v>
      </c>
      <c r="L700" s="140"/>
      <c r="M700" s="140" t="s">
        <v>4192</v>
      </c>
      <c r="N700" s="141">
        <v>1</v>
      </c>
      <c r="O700" s="142" t="b">
        <v>0</v>
      </c>
      <c r="P700" s="140" t="s">
        <v>1824</v>
      </c>
      <c r="Q700" t="s">
        <v>1825</v>
      </c>
      <c r="R700" t="s">
        <v>4186</v>
      </c>
    </row>
    <row r="701" spans="1:18" x14ac:dyDescent="0.25">
      <c r="A701" s="140" t="s">
        <v>4193</v>
      </c>
      <c r="B701" s="140" t="s">
        <v>4194</v>
      </c>
      <c r="C701" s="140" t="s">
        <v>4195</v>
      </c>
      <c r="D701" s="140" t="s">
        <v>1820</v>
      </c>
      <c r="E701" s="140" t="s">
        <v>1928</v>
      </c>
      <c r="F701" s="140" t="s">
        <v>4196</v>
      </c>
      <c r="G701" s="140" t="s">
        <v>1786</v>
      </c>
      <c r="H701" s="140" t="s">
        <v>1787</v>
      </c>
      <c r="I701" s="140" t="s">
        <v>2155</v>
      </c>
      <c r="J701" s="140" t="s">
        <v>4197</v>
      </c>
      <c r="K701" s="140" t="s">
        <v>4198</v>
      </c>
      <c r="L701" s="140"/>
      <c r="M701" s="140" t="s">
        <v>4198</v>
      </c>
      <c r="N701" s="141">
        <v>1</v>
      </c>
      <c r="O701" s="142" t="b">
        <v>0</v>
      </c>
      <c r="P701" s="140" t="s">
        <v>1824</v>
      </c>
      <c r="Q701" t="s">
        <v>1825</v>
      </c>
      <c r="R701" t="s">
        <v>4193</v>
      </c>
    </row>
    <row r="702" spans="1:18" x14ac:dyDescent="0.25">
      <c r="A702" s="140" t="s">
        <v>4199</v>
      </c>
      <c r="B702" s="140" t="s">
        <v>4200</v>
      </c>
      <c r="C702" s="140"/>
      <c r="D702" s="140" t="s">
        <v>1820</v>
      </c>
      <c r="E702" s="140" t="s">
        <v>1940</v>
      </c>
      <c r="F702" s="140" t="s">
        <v>4201</v>
      </c>
      <c r="G702" s="140" t="s">
        <v>1786</v>
      </c>
      <c r="H702" s="140" t="s">
        <v>1787</v>
      </c>
      <c r="I702" s="140" t="s">
        <v>2155</v>
      </c>
      <c r="J702" s="140"/>
      <c r="K702" s="140" t="s">
        <v>4202</v>
      </c>
      <c r="L702" s="140"/>
      <c r="M702" s="140" t="s">
        <v>4202</v>
      </c>
      <c r="N702" s="141">
        <v>1</v>
      </c>
      <c r="O702" s="142" t="b">
        <v>0</v>
      </c>
      <c r="P702" s="140" t="s">
        <v>1824</v>
      </c>
      <c r="Q702" t="s">
        <v>1825</v>
      </c>
      <c r="R702" t="s">
        <v>4199</v>
      </c>
    </row>
    <row r="703" spans="1:18" x14ac:dyDescent="0.25">
      <c r="A703" s="140" t="s">
        <v>4203</v>
      </c>
      <c r="B703" s="140" t="s">
        <v>4204</v>
      </c>
      <c r="C703" s="140" t="s">
        <v>1819</v>
      </c>
      <c r="D703" s="140" t="s">
        <v>1820</v>
      </c>
      <c r="E703" s="140" t="s">
        <v>1940</v>
      </c>
      <c r="F703" s="140"/>
      <c r="G703" s="140" t="s">
        <v>1786</v>
      </c>
      <c r="H703" s="140" t="s">
        <v>1787</v>
      </c>
      <c r="I703" s="140" t="s">
        <v>2155</v>
      </c>
      <c r="J703" s="140" t="s">
        <v>4205</v>
      </c>
      <c r="K703" s="140" t="s">
        <v>4206</v>
      </c>
      <c r="L703" s="140"/>
      <c r="M703" s="140" t="s">
        <v>4206</v>
      </c>
      <c r="N703" s="141">
        <v>1</v>
      </c>
      <c r="O703" s="142" t="b">
        <v>0</v>
      </c>
      <c r="P703" s="140" t="s">
        <v>1824</v>
      </c>
      <c r="Q703" t="s">
        <v>1825</v>
      </c>
      <c r="R703" t="s">
        <v>4203</v>
      </c>
    </row>
    <row r="704" spans="1:18" x14ac:dyDescent="0.25">
      <c r="A704" s="140" t="s">
        <v>4207</v>
      </c>
      <c r="B704" s="140" t="s">
        <v>4208</v>
      </c>
      <c r="C704" s="140"/>
      <c r="D704" s="140" t="s">
        <v>1820</v>
      </c>
      <c r="E704" s="140" t="s">
        <v>1928</v>
      </c>
      <c r="F704" s="140" t="s">
        <v>3463</v>
      </c>
      <c r="G704" s="140" t="s">
        <v>1786</v>
      </c>
      <c r="H704" s="140" t="s">
        <v>1787</v>
      </c>
      <c r="I704" s="140" t="s">
        <v>2155</v>
      </c>
      <c r="J704" s="140"/>
      <c r="K704" s="140" t="s">
        <v>4209</v>
      </c>
      <c r="L704" s="140" t="s">
        <v>1819</v>
      </c>
      <c r="M704" s="140" t="s">
        <v>4209</v>
      </c>
      <c r="N704" s="141">
        <v>1</v>
      </c>
      <c r="O704" s="142" t="b">
        <v>0</v>
      </c>
      <c r="P704" s="140" t="s">
        <v>1824</v>
      </c>
      <c r="Q704" t="s">
        <v>1825</v>
      </c>
      <c r="R704" t="s">
        <v>4207</v>
      </c>
    </row>
    <row r="705" spans="1:18" x14ac:dyDescent="0.25">
      <c r="A705" s="140" t="s">
        <v>4210</v>
      </c>
      <c r="B705" s="140" t="s">
        <v>4211</v>
      </c>
      <c r="C705" s="140"/>
      <c r="D705" s="140" t="s">
        <v>1820</v>
      </c>
      <c r="E705" s="140" t="s">
        <v>1928</v>
      </c>
      <c r="F705" s="140"/>
      <c r="G705" s="140" t="s">
        <v>1786</v>
      </c>
      <c r="H705" s="140" t="s">
        <v>1787</v>
      </c>
      <c r="I705" s="140" t="s">
        <v>2155</v>
      </c>
      <c r="J705" s="140"/>
      <c r="K705" s="140" t="s">
        <v>4212</v>
      </c>
      <c r="L705" s="140"/>
      <c r="M705" s="140" t="s">
        <v>4212</v>
      </c>
      <c r="N705" s="141">
        <v>1</v>
      </c>
      <c r="O705" s="142" t="b">
        <v>0</v>
      </c>
      <c r="P705" s="140" t="s">
        <v>1824</v>
      </c>
      <c r="Q705" t="s">
        <v>1825</v>
      </c>
      <c r="R705" t="s">
        <v>4210</v>
      </c>
    </row>
    <row r="706" spans="1:18" x14ac:dyDescent="0.25">
      <c r="A706" s="140" t="s">
        <v>790</v>
      </c>
      <c r="B706" s="140" t="s">
        <v>684</v>
      </c>
      <c r="C706" s="140"/>
      <c r="D706" s="140" t="s">
        <v>1820</v>
      </c>
      <c r="E706" s="140" t="s">
        <v>2055</v>
      </c>
      <c r="F706" s="140"/>
      <c r="G706" s="140" t="s">
        <v>1786</v>
      </c>
      <c r="H706" s="140" t="s">
        <v>1787</v>
      </c>
      <c r="I706" s="140" t="s">
        <v>2155</v>
      </c>
      <c r="J706" s="140"/>
      <c r="K706" s="140" t="s">
        <v>4213</v>
      </c>
      <c r="L706" s="140"/>
      <c r="M706" s="140" t="s">
        <v>4213</v>
      </c>
      <c r="N706" s="141">
        <v>1</v>
      </c>
      <c r="O706" s="142" t="b">
        <v>0</v>
      </c>
      <c r="P706" s="140" t="s">
        <v>1824</v>
      </c>
      <c r="Q706" t="s">
        <v>1825</v>
      </c>
      <c r="R706" t="s">
        <v>790</v>
      </c>
    </row>
    <row r="707" spans="1:18" x14ac:dyDescent="0.25">
      <c r="A707" s="140" t="s">
        <v>7337</v>
      </c>
      <c r="B707" s="140" t="s">
        <v>676</v>
      </c>
      <c r="C707" s="140" t="s">
        <v>4182</v>
      </c>
      <c r="D707" s="140" t="s">
        <v>1820</v>
      </c>
      <c r="E707" s="140" t="s">
        <v>2736</v>
      </c>
      <c r="F707" s="140" t="s">
        <v>3281</v>
      </c>
      <c r="G707" s="140" t="s">
        <v>1790</v>
      </c>
      <c r="H707" s="140" t="s">
        <v>1791</v>
      </c>
      <c r="I707" s="140" t="s">
        <v>2155</v>
      </c>
      <c r="J707" s="140" t="s">
        <v>4183</v>
      </c>
      <c r="K707" s="140" t="s">
        <v>4214</v>
      </c>
      <c r="L707" s="140"/>
      <c r="M707" s="140" t="s">
        <v>4053</v>
      </c>
      <c r="N707" s="141">
        <v>1</v>
      </c>
      <c r="O707" s="142" t="b">
        <v>0</v>
      </c>
      <c r="P707" s="140" t="s">
        <v>1824</v>
      </c>
      <c r="Q707" t="s">
        <v>1825</v>
      </c>
      <c r="R707" s="114" t="s">
        <v>7708</v>
      </c>
    </row>
    <row r="708" spans="1:18" x14ac:dyDescent="0.25">
      <c r="A708" s="140" t="s">
        <v>7409</v>
      </c>
      <c r="B708" s="140" t="s">
        <v>680</v>
      </c>
      <c r="C708" s="140" t="s">
        <v>4215</v>
      </c>
      <c r="D708" s="140" t="s">
        <v>1820</v>
      </c>
      <c r="E708" s="140" t="s">
        <v>2736</v>
      </c>
      <c r="F708" s="140" t="s">
        <v>3281</v>
      </c>
      <c r="G708" s="140" t="s">
        <v>1790</v>
      </c>
      <c r="H708" s="140" t="s">
        <v>1791</v>
      </c>
      <c r="I708" s="140" t="s">
        <v>2155</v>
      </c>
      <c r="J708" s="140" t="s">
        <v>4183</v>
      </c>
      <c r="K708" s="140" t="s">
        <v>4216</v>
      </c>
      <c r="L708" s="140"/>
      <c r="M708" s="140" t="s">
        <v>4216</v>
      </c>
      <c r="N708" s="141">
        <v>1</v>
      </c>
      <c r="O708" s="142" t="b">
        <v>0</v>
      </c>
      <c r="P708" s="140" t="s">
        <v>1824</v>
      </c>
      <c r="Q708" t="s">
        <v>1825</v>
      </c>
      <c r="R708" s="114" t="s">
        <v>7708</v>
      </c>
    </row>
    <row r="709" spans="1:18" x14ac:dyDescent="0.25">
      <c r="A709" s="140" t="s">
        <v>791</v>
      </c>
      <c r="B709" s="140" t="s">
        <v>695</v>
      </c>
      <c r="C709" s="140"/>
      <c r="D709" s="140" t="s">
        <v>1820</v>
      </c>
      <c r="E709" s="140"/>
      <c r="F709" s="140"/>
      <c r="G709" s="140" t="s">
        <v>1786</v>
      </c>
      <c r="H709" s="140" t="s">
        <v>1787</v>
      </c>
      <c r="I709" s="140" t="s">
        <v>2155</v>
      </c>
      <c r="J709" s="140"/>
      <c r="K709" s="140" t="s">
        <v>4217</v>
      </c>
      <c r="L709" s="140"/>
      <c r="M709" s="140" t="s">
        <v>4217</v>
      </c>
      <c r="N709" s="141">
        <v>1</v>
      </c>
      <c r="O709" s="142" t="b">
        <v>0</v>
      </c>
      <c r="P709" s="140" t="s">
        <v>1824</v>
      </c>
      <c r="Q709" t="s">
        <v>1825</v>
      </c>
      <c r="R709" t="s">
        <v>791</v>
      </c>
    </row>
    <row r="710" spans="1:18" x14ac:dyDescent="0.25">
      <c r="A710" s="140" t="s">
        <v>792</v>
      </c>
      <c r="B710" s="140" t="s">
        <v>697</v>
      </c>
      <c r="C710" s="140"/>
      <c r="D710" s="140" t="s">
        <v>1820</v>
      </c>
      <c r="E710" s="140"/>
      <c r="F710" s="140"/>
      <c r="G710" s="140" t="s">
        <v>1786</v>
      </c>
      <c r="H710" s="140" t="s">
        <v>1787</v>
      </c>
      <c r="I710" s="140" t="s">
        <v>2155</v>
      </c>
      <c r="J710" s="140"/>
      <c r="K710" s="140" t="s">
        <v>4218</v>
      </c>
      <c r="L710" s="140"/>
      <c r="M710" s="140" t="s">
        <v>4218</v>
      </c>
      <c r="N710" s="141">
        <v>1</v>
      </c>
      <c r="O710" s="142" t="b">
        <v>0</v>
      </c>
      <c r="P710" s="140" t="s">
        <v>3077</v>
      </c>
      <c r="Q710" t="s">
        <v>1825</v>
      </c>
      <c r="R710" t="s">
        <v>792</v>
      </c>
    </row>
    <row r="711" spans="1:18" x14ac:dyDescent="0.25">
      <c r="A711" s="140" t="s">
        <v>4219</v>
      </c>
      <c r="B711" s="140" t="s">
        <v>4220</v>
      </c>
      <c r="C711" s="140"/>
      <c r="D711" s="140" t="s">
        <v>1820</v>
      </c>
      <c r="E711" s="140" t="s">
        <v>1973</v>
      </c>
      <c r="F711" s="140" t="s">
        <v>4221</v>
      </c>
      <c r="G711" s="140" t="s">
        <v>1784</v>
      </c>
      <c r="H711" s="140" t="s">
        <v>1785</v>
      </c>
      <c r="I711" s="140" t="s">
        <v>2155</v>
      </c>
      <c r="J711" s="140"/>
      <c r="K711" s="140" t="s">
        <v>4222</v>
      </c>
      <c r="L711" s="140" t="s">
        <v>4223</v>
      </c>
      <c r="M711" s="140" t="s">
        <v>4224</v>
      </c>
      <c r="N711" s="141">
        <v>1</v>
      </c>
      <c r="O711" s="142" t="b">
        <v>0</v>
      </c>
      <c r="P711" s="140" t="s">
        <v>3077</v>
      </c>
      <c r="Q711" t="s">
        <v>1825</v>
      </c>
      <c r="R711" t="s">
        <v>4219</v>
      </c>
    </row>
    <row r="712" spans="1:18" x14ac:dyDescent="0.25">
      <c r="A712" s="140" t="s">
        <v>7332</v>
      </c>
      <c r="B712" s="140" t="s">
        <v>673</v>
      </c>
      <c r="C712" s="140" t="s">
        <v>4215</v>
      </c>
      <c r="D712" s="140" t="s">
        <v>1820</v>
      </c>
      <c r="E712" s="140" t="s">
        <v>2736</v>
      </c>
      <c r="F712" s="140" t="s">
        <v>3281</v>
      </c>
      <c r="G712" s="140" t="s">
        <v>1790</v>
      </c>
      <c r="H712" s="140" t="s">
        <v>1791</v>
      </c>
      <c r="I712" s="140" t="s">
        <v>2155</v>
      </c>
      <c r="J712" s="140" t="s">
        <v>4183</v>
      </c>
      <c r="K712" s="140" t="s">
        <v>4225</v>
      </c>
      <c r="L712" s="140"/>
      <c r="M712" s="140" t="s">
        <v>4225</v>
      </c>
      <c r="N712" s="141">
        <v>1</v>
      </c>
      <c r="O712" s="142" t="b">
        <v>0</v>
      </c>
      <c r="P712" s="140" t="s">
        <v>1824</v>
      </c>
      <c r="Q712" t="s">
        <v>1825</v>
      </c>
      <c r="R712" s="114" t="s">
        <v>7708</v>
      </c>
    </row>
    <row r="713" spans="1:18" x14ac:dyDescent="0.25">
      <c r="A713" s="140" t="s">
        <v>7331</v>
      </c>
      <c r="B713" s="140" t="s">
        <v>679</v>
      </c>
      <c r="C713" s="140" t="s">
        <v>4215</v>
      </c>
      <c r="D713" s="140" t="s">
        <v>1820</v>
      </c>
      <c r="E713" s="140" t="s">
        <v>2736</v>
      </c>
      <c r="F713" s="140" t="s">
        <v>3281</v>
      </c>
      <c r="G713" s="140" t="s">
        <v>1790</v>
      </c>
      <c r="H713" s="140" t="s">
        <v>1791</v>
      </c>
      <c r="I713" s="140" t="s">
        <v>2155</v>
      </c>
      <c r="J713" s="140" t="s">
        <v>4183</v>
      </c>
      <c r="K713" s="140" t="s">
        <v>4226</v>
      </c>
      <c r="L713" s="140"/>
      <c r="M713" s="140" t="s">
        <v>4226</v>
      </c>
      <c r="N713" s="141">
        <v>1</v>
      </c>
      <c r="O713" s="142" t="b">
        <v>0</v>
      </c>
      <c r="P713" s="140" t="s">
        <v>1824</v>
      </c>
      <c r="Q713" t="s">
        <v>1825</v>
      </c>
      <c r="R713" s="114" t="s">
        <v>7708</v>
      </c>
    </row>
    <row r="714" spans="1:18" x14ac:dyDescent="0.25">
      <c r="A714" s="140" t="s">
        <v>4227</v>
      </c>
      <c r="B714" s="140" t="s">
        <v>4228</v>
      </c>
      <c r="C714" s="140" t="s">
        <v>1819</v>
      </c>
      <c r="D714" s="140" t="s">
        <v>1820</v>
      </c>
      <c r="E714" s="140" t="s">
        <v>2736</v>
      </c>
      <c r="F714" s="140" t="s">
        <v>3281</v>
      </c>
      <c r="G714" s="140" t="s">
        <v>1784</v>
      </c>
      <c r="H714" s="140" t="s">
        <v>1785</v>
      </c>
      <c r="I714" s="140" t="s">
        <v>3857</v>
      </c>
      <c r="J714" s="140" t="s">
        <v>4228</v>
      </c>
      <c r="K714" s="140" t="s">
        <v>4229</v>
      </c>
      <c r="L714" s="140"/>
      <c r="M714" s="140" t="s">
        <v>4229</v>
      </c>
      <c r="N714" s="141">
        <v>1</v>
      </c>
      <c r="O714" s="142" t="b">
        <v>0</v>
      </c>
      <c r="P714" s="140" t="s">
        <v>1824</v>
      </c>
      <c r="Q714" t="s">
        <v>1825</v>
      </c>
      <c r="R714" t="s">
        <v>4227</v>
      </c>
    </row>
    <row r="715" spans="1:18" x14ac:dyDescent="0.25">
      <c r="A715" s="140" t="s">
        <v>4230</v>
      </c>
      <c r="B715" s="140" t="s">
        <v>4231</v>
      </c>
      <c r="C715" s="140"/>
      <c r="D715" s="140" t="s">
        <v>1820</v>
      </c>
      <c r="E715" s="140" t="s">
        <v>1928</v>
      </c>
      <c r="F715" s="140"/>
      <c r="G715" s="140" t="s">
        <v>1786</v>
      </c>
      <c r="H715" s="140" t="s">
        <v>1787</v>
      </c>
      <c r="I715" s="140" t="s">
        <v>2155</v>
      </c>
      <c r="J715" s="140"/>
      <c r="K715" s="140" t="s">
        <v>4232</v>
      </c>
      <c r="L715" s="140" t="s">
        <v>1819</v>
      </c>
      <c r="M715" s="140" t="s">
        <v>4232</v>
      </c>
      <c r="N715" s="141">
        <v>1</v>
      </c>
      <c r="O715" s="142" t="b">
        <v>0</v>
      </c>
      <c r="P715" s="140" t="s">
        <v>1824</v>
      </c>
      <c r="Q715" t="s">
        <v>1825</v>
      </c>
      <c r="R715" t="s">
        <v>4230</v>
      </c>
    </row>
    <row r="716" spans="1:18" x14ac:dyDescent="0.25">
      <c r="A716" s="140" t="s">
        <v>4233</v>
      </c>
      <c r="B716" s="140" t="s">
        <v>4234</v>
      </c>
      <c r="C716" s="140"/>
      <c r="D716" s="140" t="s">
        <v>1820</v>
      </c>
      <c r="E716" s="140" t="s">
        <v>1928</v>
      </c>
      <c r="F716" s="140"/>
      <c r="G716" s="140" t="s">
        <v>1786</v>
      </c>
      <c r="H716" s="140" t="s">
        <v>1787</v>
      </c>
      <c r="I716" s="140" t="s">
        <v>2155</v>
      </c>
      <c r="J716" s="140"/>
      <c r="K716" s="140" t="s">
        <v>4235</v>
      </c>
      <c r="L716" s="140" t="s">
        <v>1819</v>
      </c>
      <c r="M716" s="140" t="s">
        <v>4235</v>
      </c>
      <c r="N716" s="141">
        <v>1</v>
      </c>
      <c r="O716" s="142" t="b">
        <v>0</v>
      </c>
      <c r="P716" s="140" t="s">
        <v>1824</v>
      </c>
      <c r="Q716" t="s">
        <v>1825</v>
      </c>
      <c r="R716" t="s">
        <v>4233</v>
      </c>
    </row>
    <row r="717" spans="1:18" x14ac:dyDescent="0.25">
      <c r="A717" s="140" t="s">
        <v>7333</v>
      </c>
      <c r="B717" s="140" t="s">
        <v>674</v>
      </c>
      <c r="C717" s="140" t="s">
        <v>4215</v>
      </c>
      <c r="D717" s="140" t="s">
        <v>1820</v>
      </c>
      <c r="E717" s="140" t="s">
        <v>2736</v>
      </c>
      <c r="F717" s="140" t="s">
        <v>3281</v>
      </c>
      <c r="G717" s="140" t="s">
        <v>1790</v>
      </c>
      <c r="H717" s="140" t="s">
        <v>1791</v>
      </c>
      <c r="I717" s="140" t="s">
        <v>2155</v>
      </c>
      <c r="J717" s="140" t="s">
        <v>1819</v>
      </c>
      <c r="K717" s="140" t="s">
        <v>4236</v>
      </c>
      <c r="L717" s="140"/>
      <c r="M717" s="140" t="s">
        <v>4236</v>
      </c>
      <c r="N717" s="141">
        <v>1</v>
      </c>
      <c r="O717" s="142" t="b">
        <v>0</v>
      </c>
      <c r="P717" s="140" t="s">
        <v>1824</v>
      </c>
      <c r="Q717" t="s">
        <v>1825</v>
      </c>
      <c r="R717" s="114" t="s">
        <v>7708</v>
      </c>
    </row>
    <row r="718" spans="1:18" x14ac:dyDescent="0.25">
      <c r="A718" s="140" t="s">
        <v>793</v>
      </c>
      <c r="B718" s="140" t="s">
        <v>696</v>
      </c>
      <c r="C718" s="140" t="s">
        <v>1819</v>
      </c>
      <c r="D718" s="140" t="s">
        <v>1820</v>
      </c>
      <c r="E718" s="140" t="s">
        <v>1883</v>
      </c>
      <c r="F718" s="140" t="s">
        <v>4237</v>
      </c>
      <c r="G718" s="140" t="s">
        <v>1784</v>
      </c>
      <c r="H718" s="140" t="s">
        <v>1785</v>
      </c>
      <c r="I718" s="140" t="s">
        <v>3857</v>
      </c>
      <c r="J718" s="140" t="s">
        <v>1819</v>
      </c>
      <c r="K718" s="140" t="s">
        <v>4238</v>
      </c>
      <c r="L718" s="140"/>
      <c r="M718" s="140" t="s">
        <v>4238</v>
      </c>
      <c r="N718" s="141">
        <v>1</v>
      </c>
      <c r="O718" s="142" t="b">
        <v>0</v>
      </c>
      <c r="P718" s="140" t="s">
        <v>1824</v>
      </c>
      <c r="Q718" t="s">
        <v>1825</v>
      </c>
      <c r="R718" t="s">
        <v>793</v>
      </c>
    </row>
    <row r="719" spans="1:18" x14ac:dyDescent="0.25">
      <c r="A719" s="140" t="s">
        <v>794</v>
      </c>
      <c r="B719" s="140" t="s">
        <v>688</v>
      </c>
      <c r="C719" s="140" t="s">
        <v>4215</v>
      </c>
      <c r="D719" s="140" t="s">
        <v>1820</v>
      </c>
      <c r="E719" s="140" t="s">
        <v>2736</v>
      </c>
      <c r="F719" s="140" t="s">
        <v>3281</v>
      </c>
      <c r="G719" s="140" t="s">
        <v>1790</v>
      </c>
      <c r="H719" s="140" t="s">
        <v>1791</v>
      </c>
      <c r="I719" s="140" t="s">
        <v>2155</v>
      </c>
      <c r="J719" s="140" t="s">
        <v>1819</v>
      </c>
      <c r="K719" s="140" t="s">
        <v>4239</v>
      </c>
      <c r="L719" s="140"/>
      <c r="M719" s="140" t="s">
        <v>4240</v>
      </c>
      <c r="N719" s="141">
        <v>1</v>
      </c>
      <c r="O719" s="142" t="b">
        <v>0</v>
      </c>
      <c r="P719" s="140" t="s">
        <v>1824</v>
      </c>
      <c r="Q719" t="s">
        <v>1825</v>
      </c>
      <c r="R719" s="114" t="s">
        <v>7708</v>
      </c>
    </row>
    <row r="720" spans="1:18" x14ac:dyDescent="0.25">
      <c r="A720" s="140" t="s">
        <v>795</v>
      </c>
      <c r="B720" s="140" t="s">
        <v>659</v>
      </c>
      <c r="C720" s="140" t="s">
        <v>3981</v>
      </c>
      <c r="D720" s="140" t="s">
        <v>1820</v>
      </c>
      <c r="E720" s="140" t="s">
        <v>1957</v>
      </c>
      <c r="F720" s="140"/>
      <c r="G720" s="140" t="s">
        <v>1786</v>
      </c>
      <c r="H720" s="140" t="s">
        <v>1787</v>
      </c>
      <c r="I720" s="140" t="s">
        <v>2155</v>
      </c>
      <c r="J720" s="140"/>
      <c r="K720" s="140" t="s">
        <v>4241</v>
      </c>
      <c r="L720" s="140"/>
      <c r="M720" s="140" t="s">
        <v>4241</v>
      </c>
      <c r="N720" s="141">
        <v>1</v>
      </c>
      <c r="O720" s="142" t="b">
        <v>0</v>
      </c>
      <c r="P720" s="140" t="s">
        <v>1824</v>
      </c>
      <c r="Q720" t="s">
        <v>1825</v>
      </c>
      <c r="R720" t="s">
        <v>795</v>
      </c>
    </row>
    <row r="721" spans="1:18" x14ac:dyDescent="0.25">
      <c r="A721" s="140" t="s">
        <v>4242</v>
      </c>
      <c r="B721" s="140" t="s">
        <v>4243</v>
      </c>
      <c r="C721" s="140" t="s">
        <v>4244</v>
      </c>
      <c r="D721" s="140" t="s">
        <v>1820</v>
      </c>
      <c r="E721" s="140" t="s">
        <v>1888</v>
      </c>
      <c r="F721" s="140"/>
      <c r="G721" s="140" t="s">
        <v>1784</v>
      </c>
      <c r="H721" s="140" t="s">
        <v>1785</v>
      </c>
      <c r="I721" s="140" t="s">
        <v>3857</v>
      </c>
      <c r="J721" s="140"/>
      <c r="K721" s="140" t="s">
        <v>4245</v>
      </c>
      <c r="L721" s="140"/>
      <c r="M721" s="140" t="s">
        <v>4245</v>
      </c>
      <c r="N721" s="141">
        <v>1</v>
      </c>
      <c r="O721" s="142" t="b">
        <v>0</v>
      </c>
      <c r="P721" s="140" t="s">
        <v>1824</v>
      </c>
      <c r="Q721" t="s">
        <v>1825</v>
      </c>
      <c r="R721" t="s">
        <v>4242</v>
      </c>
    </row>
    <row r="722" spans="1:18" x14ac:dyDescent="0.25">
      <c r="A722" s="140" t="s">
        <v>4246</v>
      </c>
      <c r="B722" s="140" t="s">
        <v>4247</v>
      </c>
      <c r="C722" s="140" t="s">
        <v>4248</v>
      </c>
      <c r="D722" s="140" t="s">
        <v>1820</v>
      </c>
      <c r="E722" s="140" t="s">
        <v>1834</v>
      </c>
      <c r="F722" s="140" t="s">
        <v>4249</v>
      </c>
      <c r="G722" s="140" t="s">
        <v>1786</v>
      </c>
      <c r="H722" s="140" t="s">
        <v>1787</v>
      </c>
      <c r="I722" s="140" t="s">
        <v>2155</v>
      </c>
      <c r="J722" s="140"/>
      <c r="K722" s="140" t="s">
        <v>4250</v>
      </c>
      <c r="L722" s="140"/>
      <c r="M722" s="140" t="s">
        <v>4250</v>
      </c>
      <c r="N722" s="141">
        <v>1</v>
      </c>
      <c r="O722" s="142" t="b">
        <v>0</v>
      </c>
      <c r="P722" s="140" t="s">
        <v>1824</v>
      </c>
      <c r="Q722" t="s">
        <v>1825</v>
      </c>
      <c r="R722" t="s">
        <v>4246</v>
      </c>
    </row>
    <row r="723" spans="1:18" x14ac:dyDescent="0.25">
      <c r="A723" s="140" t="s">
        <v>4251</v>
      </c>
      <c r="B723" s="140" t="s">
        <v>4252</v>
      </c>
      <c r="C723" s="140" t="s">
        <v>1819</v>
      </c>
      <c r="D723" s="140" t="s">
        <v>1820</v>
      </c>
      <c r="E723" s="140" t="s">
        <v>1834</v>
      </c>
      <c r="F723" s="140" t="s">
        <v>4253</v>
      </c>
      <c r="G723" s="140" t="s">
        <v>1786</v>
      </c>
      <c r="H723" s="140" t="s">
        <v>1787</v>
      </c>
      <c r="I723" s="140" t="s">
        <v>2155</v>
      </c>
      <c r="J723" s="140"/>
      <c r="K723" s="140" t="s">
        <v>4254</v>
      </c>
      <c r="L723" s="140"/>
      <c r="M723" s="140" t="s">
        <v>4254</v>
      </c>
      <c r="N723" s="141">
        <v>1</v>
      </c>
      <c r="O723" s="142" t="b">
        <v>0</v>
      </c>
      <c r="P723" s="140" t="s">
        <v>1824</v>
      </c>
      <c r="Q723" t="s">
        <v>1825</v>
      </c>
      <c r="R723" t="s">
        <v>4251</v>
      </c>
    </row>
    <row r="724" spans="1:18" x14ac:dyDescent="0.25">
      <c r="A724" s="140" t="s">
        <v>796</v>
      </c>
      <c r="B724" s="140" t="s">
        <v>692</v>
      </c>
      <c r="C724" s="140" t="s">
        <v>1819</v>
      </c>
      <c r="D724" s="140" t="s">
        <v>1820</v>
      </c>
      <c r="E724" s="140" t="s">
        <v>2088</v>
      </c>
      <c r="F724" s="140" t="s">
        <v>4255</v>
      </c>
      <c r="G724" s="140" t="s">
        <v>1786</v>
      </c>
      <c r="H724" s="140" t="s">
        <v>1787</v>
      </c>
      <c r="I724" s="140" t="s">
        <v>2155</v>
      </c>
      <c r="J724" s="140"/>
      <c r="K724" s="140" t="s">
        <v>4256</v>
      </c>
      <c r="L724" s="140"/>
      <c r="M724" s="140" t="s">
        <v>4256</v>
      </c>
      <c r="N724" s="141">
        <v>1</v>
      </c>
      <c r="O724" s="142" t="b">
        <v>0</v>
      </c>
      <c r="P724" s="140" t="s">
        <v>1824</v>
      </c>
      <c r="Q724" t="s">
        <v>1825</v>
      </c>
      <c r="R724" t="s">
        <v>796</v>
      </c>
    </row>
    <row r="725" spans="1:18" x14ac:dyDescent="0.25">
      <c r="A725" s="140" t="s">
        <v>4257</v>
      </c>
      <c r="B725" s="140" t="s">
        <v>4258</v>
      </c>
      <c r="C725" s="140" t="s">
        <v>1819</v>
      </c>
      <c r="D725" s="140" t="s">
        <v>1820</v>
      </c>
      <c r="E725" s="140" t="s">
        <v>2736</v>
      </c>
      <c r="F725" s="140"/>
      <c r="G725" s="140" t="s">
        <v>1784</v>
      </c>
      <c r="H725" s="140" t="s">
        <v>1785</v>
      </c>
      <c r="I725" s="140" t="s">
        <v>3857</v>
      </c>
      <c r="J725" s="140"/>
      <c r="K725" s="140" t="s">
        <v>4259</v>
      </c>
      <c r="L725" s="140"/>
      <c r="M725" s="140" t="s">
        <v>4259</v>
      </c>
      <c r="N725" s="141">
        <v>1</v>
      </c>
      <c r="O725" s="142" t="b">
        <v>0</v>
      </c>
      <c r="P725" s="140" t="s">
        <v>1824</v>
      </c>
      <c r="Q725" t="s">
        <v>1825</v>
      </c>
      <c r="R725" t="s">
        <v>4257</v>
      </c>
    </row>
    <row r="726" spans="1:18" x14ac:dyDescent="0.25">
      <c r="A726" s="140" t="s">
        <v>797</v>
      </c>
      <c r="B726" s="140" t="s">
        <v>4260</v>
      </c>
      <c r="C726" s="140" t="s">
        <v>1819</v>
      </c>
      <c r="D726" s="140" t="s">
        <v>1820</v>
      </c>
      <c r="E726" s="140" t="s">
        <v>1973</v>
      </c>
      <c r="F726" s="140" t="s">
        <v>4261</v>
      </c>
      <c r="G726" s="140" t="s">
        <v>1784</v>
      </c>
      <c r="H726" s="140" t="s">
        <v>1785</v>
      </c>
      <c r="I726" s="140" t="s">
        <v>3857</v>
      </c>
      <c r="J726" s="140"/>
      <c r="K726" s="140" t="s">
        <v>4262</v>
      </c>
      <c r="L726" s="140"/>
      <c r="M726" s="140" t="s">
        <v>4262</v>
      </c>
      <c r="N726" s="141">
        <v>1</v>
      </c>
      <c r="O726" s="142" t="b">
        <v>0</v>
      </c>
      <c r="P726" s="140" t="s">
        <v>1824</v>
      </c>
      <c r="Q726" t="s">
        <v>1825</v>
      </c>
      <c r="R726" t="s">
        <v>797</v>
      </c>
    </row>
    <row r="727" spans="1:18" x14ac:dyDescent="0.25">
      <c r="A727" s="140" t="s">
        <v>798</v>
      </c>
      <c r="B727" s="140" t="s">
        <v>689</v>
      </c>
      <c r="C727" s="140"/>
      <c r="D727" s="140" t="s">
        <v>1904</v>
      </c>
      <c r="E727" s="140" t="s">
        <v>4263</v>
      </c>
      <c r="F727" s="140"/>
      <c r="G727" s="140" t="s">
        <v>1771</v>
      </c>
      <c r="H727" s="140" t="s">
        <v>1772</v>
      </c>
      <c r="I727" s="140" t="s">
        <v>2155</v>
      </c>
      <c r="J727" s="140" t="s">
        <v>4264</v>
      </c>
      <c r="K727" s="140"/>
      <c r="L727" s="140"/>
      <c r="M727" s="140" t="s">
        <v>4265</v>
      </c>
      <c r="N727" s="141">
        <v>1</v>
      </c>
      <c r="O727" s="142" t="b">
        <v>0</v>
      </c>
      <c r="P727" s="140" t="s">
        <v>1824</v>
      </c>
      <c r="Q727" t="s">
        <v>1825</v>
      </c>
      <c r="R727" t="s">
        <v>798</v>
      </c>
    </row>
    <row r="728" spans="1:18" x14ac:dyDescent="0.25">
      <c r="A728" s="140" t="s">
        <v>799</v>
      </c>
      <c r="B728" s="140" t="s">
        <v>666</v>
      </c>
      <c r="C728" s="140"/>
      <c r="D728" s="140" t="s">
        <v>1820</v>
      </c>
      <c r="E728" s="140" t="s">
        <v>1913</v>
      </c>
      <c r="F728" s="140"/>
      <c r="G728" s="140" t="s">
        <v>1790</v>
      </c>
      <c r="H728" s="140" t="s">
        <v>1791</v>
      </c>
      <c r="I728" s="140" t="s">
        <v>2155</v>
      </c>
      <c r="J728" s="140" t="s">
        <v>4266</v>
      </c>
      <c r="K728" s="140"/>
      <c r="L728" s="140" t="s">
        <v>4267</v>
      </c>
      <c r="M728" s="140" t="s">
        <v>4268</v>
      </c>
      <c r="N728" s="141">
        <v>1</v>
      </c>
      <c r="O728" s="142" t="b">
        <v>0</v>
      </c>
      <c r="P728" s="140" t="s">
        <v>1824</v>
      </c>
      <c r="Q728" t="s">
        <v>1825</v>
      </c>
      <c r="R728" t="s">
        <v>799</v>
      </c>
    </row>
    <row r="729" spans="1:18" x14ac:dyDescent="0.25">
      <c r="A729" s="140" t="s">
        <v>800</v>
      </c>
      <c r="B729" s="140" t="s">
        <v>701</v>
      </c>
      <c r="C729" s="140"/>
      <c r="D729" s="140" t="s">
        <v>1820</v>
      </c>
      <c r="E729" s="140" t="s">
        <v>1928</v>
      </c>
      <c r="F729" s="140"/>
      <c r="G729" s="140" t="s">
        <v>1786</v>
      </c>
      <c r="H729" s="140" t="s">
        <v>1787</v>
      </c>
      <c r="I729" s="140" t="s">
        <v>2155</v>
      </c>
      <c r="J729" s="140" t="s">
        <v>701</v>
      </c>
      <c r="K729" s="140" t="s">
        <v>4269</v>
      </c>
      <c r="L729" s="140" t="s">
        <v>1819</v>
      </c>
      <c r="M729" s="140" t="s">
        <v>4269</v>
      </c>
      <c r="N729" s="141">
        <v>1</v>
      </c>
      <c r="O729" s="142" t="b">
        <v>0</v>
      </c>
      <c r="P729" s="140" t="s">
        <v>1824</v>
      </c>
      <c r="Q729" t="s">
        <v>1825</v>
      </c>
      <c r="R729" t="s">
        <v>800</v>
      </c>
    </row>
    <row r="730" spans="1:18" x14ac:dyDescent="0.25">
      <c r="A730" s="140" t="s">
        <v>4270</v>
      </c>
      <c r="B730" s="140" t="s">
        <v>4271</v>
      </c>
      <c r="C730" s="140" t="s">
        <v>1819</v>
      </c>
      <c r="D730" s="140" t="s">
        <v>1820</v>
      </c>
      <c r="E730" s="140" t="s">
        <v>2736</v>
      </c>
      <c r="F730" s="140"/>
      <c r="G730" s="140" t="s">
        <v>1784</v>
      </c>
      <c r="H730" s="140" t="s">
        <v>1785</v>
      </c>
      <c r="I730" s="140" t="s">
        <v>3857</v>
      </c>
      <c r="J730" s="140"/>
      <c r="K730" s="140" t="s">
        <v>4272</v>
      </c>
      <c r="L730" s="140"/>
      <c r="M730" s="140" t="s">
        <v>4272</v>
      </c>
      <c r="N730" s="141">
        <v>1</v>
      </c>
      <c r="O730" s="142" t="b">
        <v>0</v>
      </c>
      <c r="P730" s="140" t="s">
        <v>1824</v>
      </c>
      <c r="Q730" t="s">
        <v>1825</v>
      </c>
      <c r="R730" t="s">
        <v>4270</v>
      </c>
    </row>
    <row r="731" spans="1:18" x14ac:dyDescent="0.25">
      <c r="A731" s="140" t="s">
        <v>4273</v>
      </c>
      <c r="B731" s="140" t="s">
        <v>4274</v>
      </c>
      <c r="C731" s="140" t="s">
        <v>1819</v>
      </c>
      <c r="D731" s="140" t="s">
        <v>3331</v>
      </c>
      <c r="E731" s="140" t="s">
        <v>4275</v>
      </c>
      <c r="F731" s="140"/>
      <c r="G731" s="140"/>
      <c r="H731" s="140"/>
      <c r="I731" s="140" t="s">
        <v>3857</v>
      </c>
      <c r="J731" s="140"/>
      <c r="K731" s="140" t="s">
        <v>4276</v>
      </c>
      <c r="L731" s="140"/>
      <c r="M731" s="140" t="s">
        <v>4276</v>
      </c>
      <c r="N731" s="141">
        <v>1</v>
      </c>
      <c r="O731" s="142" t="b">
        <v>0</v>
      </c>
      <c r="P731" s="140" t="s">
        <v>1824</v>
      </c>
      <c r="Q731" t="s">
        <v>1825</v>
      </c>
      <c r="R731" t="s">
        <v>4273</v>
      </c>
    </row>
    <row r="732" spans="1:18" x14ac:dyDescent="0.25">
      <c r="A732" s="140" t="s">
        <v>801</v>
      </c>
      <c r="B732" s="140" t="s">
        <v>4277</v>
      </c>
      <c r="C732" s="140" t="s">
        <v>1819</v>
      </c>
      <c r="D732" s="140" t="s">
        <v>3340</v>
      </c>
      <c r="E732" s="140" t="s">
        <v>3341</v>
      </c>
      <c r="F732" s="140" t="s">
        <v>4278</v>
      </c>
      <c r="G732" s="140"/>
      <c r="H732" s="140"/>
      <c r="I732" s="140" t="s">
        <v>3857</v>
      </c>
      <c r="J732" s="140"/>
      <c r="K732" s="140" t="s">
        <v>4279</v>
      </c>
      <c r="L732" s="140"/>
      <c r="M732" s="140" t="s">
        <v>4279</v>
      </c>
      <c r="N732" s="141">
        <v>1</v>
      </c>
      <c r="O732" s="142" t="b">
        <v>0</v>
      </c>
      <c r="P732" s="140" t="s">
        <v>1824</v>
      </c>
      <c r="Q732" t="s">
        <v>1825</v>
      </c>
      <c r="R732" t="s">
        <v>801</v>
      </c>
    </row>
    <row r="733" spans="1:18" x14ac:dyDescent="0.25">
      <c r="A733" s="140" t="s">
        <v>802</v>
      </c>
      <c r="B733" s="140" t="s">
        <v>661</v>
      </c>
      <c r="C733" s="140" t="s">
        <v>4280</v>
      </c>
      <c r="D733" s="140" t="s">
        <v>1820</v>
      </c>
      <c r="E733" s="140" t="s">
        <v>2736</v>
      </c>
      <c r="F733" s="140" t="s">
        <v>3281</v>
      </c>
      <c r="G733" s="140" t="s">
        <v>1784</v>
      </c>
      <c r="H733" s="140" t="s">
        <v>1785</v>
      </c>
      <c r="I733" s="140" t="s">
        <v>3857</v>
      </c>
      <c r="J733" s="140" t="s">
        <v>661</v>
      </c>
      <c r="K733" s="140" t="s">
        <v>4281</v>
      </c>
      <c r="L733" s="140"/>
      <c r="M733" s="140" t="s">
        <v>4281</v>
      </c>
      <c r="N733" s="141">
        <v>1</v>
      </c>
      <c r="O733" s="142" t="b">
        <v>0</v>
      </c>
      <c r="P733" s="140" t="s">
        <v>1824</v>
      </c>
      <c r="Q733" t="s">
        <v>1825</v>
      </c>
      <c r="R733" t="s">
        <v>802</v>
      </c>
    </row>
    <row r="734" spans="1:18" x14ac:dyDescent="0.25">
      <c r="A734" s="140" t="s">
        <v>803</v>
      </c>
      <c r="B734" s="140" t="s">
        <v>693</v>
      </c>
      <c r="C734" s="140" t="s">
        <v>1819</v>
      </c>
      <c r="D734" s="140" t="s">
        <v>1820</v>
      </c>
      <c r="E734" s="140"/>
      <c r="F734" s="140"/>
      <c r="G734" s="140" t="s">
        <v>1786</v>
      </c>
      <c r="H734" s="140" t="s">
        <v>1787</v>
      </c>
      <c r="I734" s="140" t="s">
        <v>2155</v>
      </c>
      <c r="J734" s="140"/>
      <c r="K734" s="140" t="s">
        <v>4282</v>
      </c>
      <c r="L734" s="140"/>
      <c r="M734" s="140" t="s">
        <v>4283</v>
      </c>
      <c r="N734" s="141">
        <v>1</v>
      </c>
      <c r="O734" s="142" t="b">
        <v>0</v>
      </c>
      <c r="P734" s="140" t="s">
        <v>1824</v>
      </c>
      <c r="Q734" t="s">
        <v>1825</v>
      </c>
      <c r="R734" t="s">
        <v>803</v>
      </c>
    </row>
    <row r="735" spans="1:18" x14ac:dyDescent="0.25">
      <c r="A735" s="140" t="s">
        <v>804</v>
      </c>
      <c r="B735" s="140" t="s">
        <v>646</v>
      </c>
      <c r="C735" s="140" t="s">
        <v>1819</v>
      </c>
      <c r="D735" s="140" t="s">
        <v>1904</v>
      </c>
      <c r="E735" s="140" t="s">
        <v>4284</v>
      </c>
      <c r="F735" s="140"/>
      <c r="G735" s="140" t="s">
        <v>1771</v>
      </c>
      <c r="H735" s="140" t="s">
        <v>1772</v>
      </c>
      <c r="I735" s="140" t="s">
        <v>2155</v>
      </c>
      <c r="J735" s="140"/>
      <c r="K735" s="140" t="s">
        <v>4285</v>
      </c>
      <c r="L735" s="140"/>
      <c r="M735" s="140" t="s">
        <v>4285</v>
      </c>
      <c r="N735" s="141">
        <v>1</v>
      </c>
      <c r="O735" s="142" t="b">
        <v>0</v>
      </c>
      <c r="P735" s="140" t="s">
        <v>1824</v>
      </c>
      <c r="Q735" t="s">
        <v>1825</v>
      </c>
      <c r="R735" t="s">
        <v>804</v>
      </c>
    </row>
    <row r="736" spans="1:18" x14ac:dyDescent="0.25">
      <c r="A736" s="140" t="s">
        <v>805</v>
      </c>
      <c r="B736" s="140" t="s">
        <v>636</v>
      </c>
      <c r="C736" s="140" t="s">
        <v>1819</v>
      </c>
      <c r="D736" s="140" t="s">
        <v>1820</v>
      </c>
      <c r="E736" s="140" t="s">
        <v>4067</v>
      </c>
      <c r="F736" s="140"/>
      <c r="G736" s="140" t="s">
        <v>1786</v>
      </c>
      <c r="H736" s="140" t="s">
        <v>1787</v>
      </c>
      <c r="I736" s="140" t="s">
        <v>2155</v>
      </c>
      <c r="J736" s="140"/>
      <c r="K736" s="140" t="s">
        <v>4286</v>
      </c>
      <c r="L736" s="140"/>
      <c r="M736" s="140" t="s">
        <v>4286</v>
      </c>
      <c r="N736" s="141">
        <v>1</v>
      </c>
      <c r="O736" s="142" t="b">
        <v>0</v>
      </c>
      <c r="P736" s="140" t="s">
        <v>1824</v>
      </c>
      <c r="Q736" t="s">
        <v>1825</v>
      </c>
      <c r="R736" t="s">
        <v>805</v>
      </c>
    </row>
    <row r="737" spans="1:18" x14ac:dyDescent="0.25">
      <c r="A737" s="140" t="s">
        <v>806</v>
      </c>
      <c r="B737" s="140" t="s">
        <v>649</v>
      </c>
      <c r="C737" s="140" t="s">
        <v>1819</v>
      </c>
      <c r="D737" s="140" t="s">
        <v>1820</v>
      </c>
      <c r="E737" s="140" t="s">
        <v>2736</v>
      </c>
      <c r="F737" s="140"/>
      <c r="G737" s="140"/>
      <c r="H737" s="140"/>
      <c r="I737" s="140" t="s">
        <v>3857</v>
      </c>
      <c r="J737" s="140"/>
      <c r="K737" s="140" t="s">
        <v>4287</v>
      </c>
      <c r="L737" s="140"/>
      <c r="M737" s="140" t="s">
        <v>4287</v>
      </c>
      <c r="N737" s="141">
        <v>1</v>
      </c>
      <c r="O737" s="142" t="b">
        <v>0</v>
      </c>
      <c r="P737" s="140" t="s">
        <v>1824</v>
      </c>
      <c r="Q737" t="s">
        <v>1825</v>
      </c>
      <c r="R737" t="s">
        <v>3279</v>
      </c>
    </row>
    <row r="738" spans="1:18" x14ac:dyDescent="0.25">
      <c r="A738" s="140" t="s">
        <v>807</v>
      </c>
      <c r="B738" s="140" t="s">
        <v>655</v>
      </c>
      <c r="C738" s="140" t="s">
        <v>1819</v>
      </c>
      <c r="D738" s="140" t="s">
        <v>1820</v>
      </c>
      <c r="E738" s="140" t="s">
        <v>4067</v>
      </c>
      <c r="F738" s="140"/>
      <c r="G738" s="140" t="s">
        <v>1786</v>
      </c>
      <c r="H738" s="140" t="s">
        <v>1787</v>
      </c>
      <c r="I738" s="140" t="s">
        <v>2155</v>
      </c>
      <c r="J738" s="140"/>
      <c r="K738" s="140" t="s">
        <v>4288</v>
      </c>
      <c r="L738" s="140"/>
      <c r="M738" s="140" t="s">
        <v>4288</v>
      </c>
      <c r="N738" s="141">
        <v>1</v>
      </c>
      <c r="O738" s="142" t="b">
        <v>0</v>
      </c>
      <c r="P738" s="140" t="s">
        <v>1824</v>
      </c>
      <c r="Q738" t="s">
        <v>1825</v>
      </c>
      <c r="R738" t="s">
        <v>807</v>
      </c>
    </row>
    <row r="739" spans="1:18" x14ac:dyDescent="0.25">
      <c r="A739" s="140" t="s">
        <v>808</v>
      </c>
      <c r="B739" s="140" t="s">
        <v>651</v>
      </c>
      <c r="C739" s="140" t="s">
        <v>1819</v>
      </c>
      <c r="D739" s="140" t="s">
        <v>1820</v>
      </c>
      <c r="E739" s="140"/>
      <c r="F739" s="140"/>
      <c r="G739" s="140"/>
      <c r="H739" s="140"/>
      <c r="I739" s="140" t="s">
        <v>3857</v>
      </c>
      <c r="J739" s="140"/>
      <c r="K739" s="140" t="s">
        <v>4289</v>
      </c>
      <c r="L739" s="140"/>
      <c r="M739" s="140" t="s">
        <v>4289</v>
      </c>
      <c r="N739" s="141">
        <v>1</v>
      </c>
      <c r="O739" s="142" t="b">
        <v>0</v>
      </c>
      <c r="P739" s="140" t="s">
        <v>1824</v>
      </c>
      <c r="Q739" t="s">
        <v>1825</v>
      </c>
      <c r="R739" t="s">
        <v>808</v>
      </c>
    </row>
    <row r="740" spans="1:18" x14ac:dyDescent="0.25">
      <c r="A740" s="140" t="s">
        <v>809</v>
      </c>
      <c r="B740" s="140" t="s">
        <v>669</v>
      </c>
      <c r="C740" s="140" t="s">
        <v>4215</v>
      </c>
      <c r="D740" s="140" t="s">
        <v>1820</v>
      </c>
      <c r="E740" s="140" t="s">
        <v>2736</v>
      </c>
      <c r="F740" s="140" t="s">
        <v>2816</v>
      </c>
      <c r="G740" s="140" t="s">
        <v>1790</v>
      </c>
      <c r="H740" s="140" t="s">
        <v>1791</v>
      </c>
      <c r="I740" s="140" t="s">
        <v>2155</v>
      </c>
      <c r="J740" s="140" t="s">
        <v>1819</v>
      </c>
      <c r="K740" s="140" t="s">
        <v>4290</v>
      </c>
      <c r="L740" s="140"/>
      <c r="M740" s="140" t="s">
        <v>4290</v>
      </c>
      <c r="N740" s="141">
        <v>1</v>
      </c>
      <c r="O740" s="142" t="b">
        <v>0</v>
      </c>
      <c r="P740" s="140" t="s">
        <v>1824</v>
      </c>
      <c r="Q740" t="s">
        <v>1825</v>
      </c>
      <c r="R740" s="114" t="s">
        <v>7708</v>
      </c>
    </row>
    <row r="741" spans="1:18" x14ac:dyDescent="0.25">
      <c r="A741" s="140" t="s">
        <v>7411</v>
      </c>
      <c r="B741" s="140" t="s">
        <v>677</v>
      </c>
      <c r="C741" s="140" t="s">
        <v>4215</v>
      </c>
      <c r="D741" s="140" t="s">
        <v>1820</v>
      </c>
      <c r="E741" s="140" t="s">
        <v>2736</v>
      </c>
      <c r="F741" s="140" t="s">
        <v>2816</v>
      </c>
      <c r="G741" s="140" t="s">
        <v>1790</v>
      </c>
      <c r="H741" s="140" t="s">
        <v>1791</v>
      </c>
      <c r="I741" s="140" t="s">
        <v>2155</v>
      </c>
      <c r="J741" s="140" t="s">
        <v>1819</v>
      </c>
      <c r="K741" s="140" t="s">
        <v>4291</v>
      </c>
      <c r="L741" s="140"/>
      <c r="M741" s="140" t="s">
        <v>4291</v>
      </c>
      <c r="N741" s="141">
        <v>1</v>
      </c>
      <c r="O741" s="142" t="b">
        <v>0</v>
      </c>
      <c r="P741" s="140" t="s">
        <v>1824</v>
      </c>
      <c r="Q741" t="s">
        <v>1825</v>
      </c>
      <c r="R741" s="114" t="s">
        <v>7708</v>
      </c>
    </row>
    <row r="742" spans="1:18" x14ac:dyDescent="0.25">
      <c r="A742" s="140" t="s">
        <v>810</v>
      </c>
      <c r="B742" s="140" t="s">
        <v>705</v>
      </c>
      <c r="C742" s="140" t="s">
        <v>1819</v>
      </c>
      <c r="D742" s="140" t="s">
        <v>1820</v>
      </c>
      <c r="E742" s="140" t="s">
        <v>2736</v>
      </c>
      <c r="F742" s="140"/>
      <c r="G742" s="140" t="s">
        <v>1784</v>
      </c>
      <c r="H742" s="140" t="s">
        <v>1785</v>
      </c>
      <c r="I742" s="140" t="s">
        <v>3857</v>
      </c>
      <c r="J742" s="140"/>
      <c r="K742" s="140" t="s">
        <v>3296</v>
      </c>
      <c r="L742" s="140"/>
      <c r="M742" s="140" t="s">
        <v>3296</v>
      </c>
      <c r="N742" s="141">
        <v>1</v>
      </c>
      <c r="O742" s="142" t="b">
        <v>0</v>
      </c>
      <c r="P742" s="140" t="s">
        <v>1824</v>
      </c>
      <c r="Q742" t="s">
        <v>1825</v>
      </c>
      <c r="R742" t="s">
        <v>810</v>
      </c>
    </row>
    <row r="743" spans="1:18" x14ac:dyDescent="0.25">
      <c r="A743" s="140" t="s">
        <v>811</v>
      </c>
      <c r="B743" s="140" t="s">
        <v>640</v>
      </c>
      <c r="C743" s="140" t="s">
        <v>1819</v>
      </c>
      <c r="D743" s="140" t="s">
        <v>1820</v>
      </c>
      <c r="E743" s="140" t="s">
        <v>2736</v>
      </c>
      <c r="F743" s="140"/>
      <c r="G743" s="140" t="s">
        <v>1784</v>
      </c>
      <c r="H743" s="140" t="s">
        <v>1785</v>
      </c>
      <c r="I743" s="140" t="s">
        <v>3857</v>
      </c>
      <c r="J743" s="140"/>
      <c r="K743" s="140" t="s">
        <v>4292</v>
      </c>
      <c r="L743" s="140"/>
      <c r="M743" s="140" t="s">
        <v>4292</v>
      </c>
      <c r="N743" s="141">
        <v>1</v>
      </c>
      <c r="O743" s="142" t="b">
        <v>0</v>
      </c>
      <c r="P743" s="140" t="s">
        <v>1824</v>
      </c>
      <c r="Q743" t="s">
        <v>1825</v>
      </c>
      <c r="R743" t="s">
        <v>811</v>
      </c>
    </row>
    <row r="744" spans="1:18" x14ac:dyDescent="0.25">
      <c r="A744" s="140" t="s">
        <v>812</v>
      </c>
      <c r="B744" s="140" t="s">
        <v>650</v>
      </c>
      <c r="C744" s="140"/>
      <c r="D744" s="140" t="s">
        <v>1820</v>
      </c>
      <c r="E744" s="140" t="s">
        <v>4293</v>
      </c>
      <c r="F744" s="140"/>
      <c r="G744" s="140" t="s">
        <v>1784</v>
      </c>
      <c r="H744" s="140" t="s">
        <v>1785</v>
      </c>
      <c r="I744" s="140" t="s">
        <v>2155</v>
      </c>
      <c r="J744" s="140"/>
      <c r="K744" s="140" t="s">
        <v>4294</v>
      </c>
      <c r="L744" s="140" t="s">
        <v>1819</v>
      </c>
      <c r="M744" s="140" t="s">
        <v>4294</v>
      </c>
      <c r="N744" s="141">
        <v>1</v>
      </c>
      <c r="O744" s="142" t="b">
        <v>0</v>
      </c>
      <c r="P744" s="140" t="s">
        <v>1824</v>
      </c>
      <c r="Q744" t="s">
        <v>1825</v>
      </c>
      <c r="R744" t="s">
        <v>812</v>
      </c>
    </row>
    <row r="745" spans="1:18" x14ac:dyDescent="0.25">
      <c r="A745" s="140" t="s">
        <v>813</v>
      </c>
      <c r="B745" s="140" t="s">
        <v>694</v>
      </c>
      <c r="C745" s="140" t="s">
        <v>1819</v>
      </c>
      <c r="D745" s="140" t="s">
        <v>1820</v>
      </c>
      <c r="E745" s="140" t="s">
        <v>1973</v>
      </c>
      <c r="F745" s="140"/>
      <c r="G745" s="140" t="s">
        <v>1786</v>
      </c>
      <c r="H745" s="140" t="s">
        <v>1787</v>
      </c>
      <c r="I745" s="140" t="s">
        <v>2155</v>
      </c>
      <c r="J745" s="140"/>
      <c r="K745" s="140" t="s">
        <v>4295</v>
      </c>
      <c r="L745" s="140" t="s">
        <v>1819</v>
      </c>
      <c r="M745" s="140" t="s">
        <v>4295</v>
      </c>
      <c r="N745" s="141">
        <v>1</v>
      </c>
      <c r="O745" s="142" t="b">
        <v>0</v>
      </c>
      <c r="P745" s="140" t="s">
        <v>1824</v>
      </c>
      <c r="Q745" t="s">
        <v>1825</v>
      </c>
      <c r="R745" t="s">
        <v>813</v>
      </c>
    </row>
    <row r="746" spans="1:18" x14ac:dyDescent="0.25">
      <c r="A746" s="140" t="s">
        <v>814</v>
      </c>
      <c r="B746" s="140" t="s">
        <v>652</v>
      </c>
      <c r="C746" s="140" t="s">
        <v>1819</v>
      </c>
      <c r="D746" s="140" t="s">
        <v>1820</v>
      </c>
      <c r="E746" s="140" t="s">
        <v>2736</v>
      </c>
      <c r="F746" s="140" t="s">
        <v>2816</v>
      </c>
      <c r="G746" s="140" t="s">
        <v>1786</v>
      </c>
      <c r="H746" s="140" t="s">
        <v>1787</v>
      </c>
      <c r="I746" s="140" t="s">
        <v>2155</v>
      </c>
      <c r="J746" s="140"/>
      <c r="K746" s="140" t="s">
        <v>4296</v>
      </c>
      <c r="L746" s="140" t="s">
        <v>1819</v>
      </c>
      <c r="M746" s="140" t="s">
        <v>4296</v>
      </c>
      <c r="N746" s="141">
        <v>1</v>
      </c>
      <c r="O746" s="142" t="b">
        <v>0</v>
      </c>
      <c r="P746" s="140" t="s">
        <v>1824</v>
      </c>
      <c r="Q746" t="s">
        <v>1825</v>
      </c>
      <c r="R746" t="s">
        <v>814</v>
      </c>
    </row>
    <row r="747" spans="1:18" x14ac:dyDescent="0.25">
      <c r="A747" s="140" t="s">
        <v>815</v>
      </c>
      <c r="B747" s="140" t="s">
        <v>642</v>
      </c>
      <c r="C747" s="140" t="s">
        <v>1819</v>
      </c>
      <c r="D747" s="140" t="s">
        <v>1820</v>
      </c>
      <c r="E747" s="140" t="s">
        <v>2032</v>
      </c>
      <c r="F747" s="140"/>
      <c r="G747" s="140" t="s">
        <v>1786</v>
      </c>
      <c r="H747" s="140" t="s">
        <v>1787</v>
      </c>
      <c r="I747" s="140" t="s">
        <v>2155</v>
      </c>
      <c r="J747" s="140"/>
      <c r="K747" s="140" t="s">
        <v>4297</v>
      </c>
      <c r="L747" s="140" t="s">
        <v>1819</v>
      </c>
      <c r="M747" s="140" t="s">
        <v>4297</v>
      </c>
      <c r="N747" s="141">
        <v>1</v>
      </c>
      <c r="O747" s="142" t="b">
        <v>0</v>
      </c>
      <c r="P747" s="140" t="s">
        <v>1824</v>
      </c>
      <c r="Q747" t="s">
        <v>1825</v>
      </c>
      <c r="R747" t="s">
        <v>815</v>
      </c>
    </row>
    <row r="748" spans="1:18" x14ac:dyDescent="0.25">
      <c r="A748" s="140" t="s">
        <v>816</v>
      </c>
      <c r="B748" s="140" t="s">
        <v>637</v>
      </c>
      <c r="C748" s="140" t="s">
        <v>1819</v>
      </c>
      <c r="D748" s="140" t="s">
        <v>1820</v>
      </c>
      <c r="E748" s="140" t="s">
        <v>1940</v>
      </c>
      <c r="F748" s="140"/>
      <c r="G748" s="140" t="s">
        <v>1786</v>
      </c>
      <c r="H748" s="140" t="s">
        <v>1787</v>
      </c>
      <c r="I748" s="140" t="s">
        <v>2155</v>
      </c>
      <c r="J748" s="140"/>
      <c r="K748" s="140" t="s">
        <v>4298</v>
      </c>
      <c r="L748" s="140" t="s">
        <v>1819</v>
      </c>
      <c r="M748" s="140" t="s">
        <v>4298</v>
      </c>
      <c r="N748" s="141">
        <v>1</v>
      </c>
      <c r="O748" s="142" t="b">
        <v>0</v>
      </c>
      <c r="P748" s="140" t="s">
        <v>1824</v>
      </c>
      <c r="Q748" t="s">
        <v>1825</v>
      </c>
      <c r="R748" t="s">
        <v>816</v>
      </c>
    </row>
    <row r="749" spans="1:18" x14ac:dyDescent="0.25">
      <c r="A749" s="140" t="s">
        <v>817</v>
      </c>
      <c r="B749" s="140" t="s">
        <v>647</v>
      </c>
      <c r="C749" s="140" t="s">
        <v>1819</v>
      </c>
      <c r="D749" s="140" t="s">
        <v>1820</v>
      </c>
      <c r="E749" s="140" t="s">
        <v>2736</v>
      </c>
      <c r="F749" s="140" t="s">
        <v>2816</v>
      </c>
      <c r="G749" s="140" t="s">
        <v>1784</v>
      </c>
      <c r="H749" s="140" t="s">
        <v>1785</v>
      </c>
      <c r="I749" s="140" t="s">
        <v>3857</v>
      </c>
      <c r="J749" s="140" t="s">
        <v>1819</v>
      </c>
      <c r="K749" s="140" t="s">
        <v>4299</v>
      </c>
      <c r="L749" s="140"/>
      <c r="M749" s="140" t="s">
        <v>4299</v>
      </c>
      <c r="N749" s="141">
        <v>1</v>
      </c>
      <c r="O749" s="142" t="b">
        <v>0</v>
      </c>
      <c r="P749" s="140" t="s">
        <v>1824</v>
      </c>
      <c r="Q749" t="s">
        <v>1825</v>
      </c>
      <c r="R749" t="s">
        <v>3279</v>
      </c>
    </row>
    <row r="750" spans="1:18" x14ac:dyDescent="0.25">
      <c r="A750" s="140" t="s">
        <v>818</v>
      </c>
      <c r="B750" s="140" t="s">
        <v>702</v>
      </c>
      <c r="C750" s="140" t="s">
        <v>1819</v>
      </c>
      <c r="D750" s="140" t="s">
        <v>1904</v>
      </c>
      <c r="E750" s="140"/>
      <c r="F750" s="140"/>
      <c r="G750" s="140" t="s">
        <v>1771</v>
      </c>
      <c r="H750" s="140" t="s">
        <v>1772</v>
      </c>
      <c r="I750" s="140" t="s">
        <v>2155</v>
      </c>
      <c r="J750" s="140" t="s">
        <v>702</v>
      </c>
      <c r="K750" s="140" t="s">
        <v>4300</v>
      </c>
      <c r="L750" s="140"/>
      <c r="M750" s="140" t="s">
        <v>4300</v>
      </c>
      <c r="N750" s="141">
        <v>1</v>
      </c>
      <c r="O750" s="142" t="b">
        <v>0</v>
      </c>
      <c r="P750" s="140" t="s">
        <v>1824</v>
      </c>
      <c r="Q750" t="s">
        <v>1825</v>
      </c>
      <c r="R750" t="s">
        <v>818</v>
      </c>
    </row>
    <row r="751" spans="1:18" x14ac:dyDescent="0.25">
      <c r="A751" s="140" t="s">
        <v>819</v>
      </c>
      <c r="B751" s="140" t="s">
        <v>648</v>
      </c>
      <c r="C751" s="140" t="s">
        <v>1819</v>
      </c>
      <c r="D751" s="140" t="s">
        <v>1820</v>
      </c>
      <c r="E751" s="140" t="s">
        <v>2736</v>
      </c>
      <c r="F751" s="140" t="s">
        <v>2816</v>
      </c>
      <c r="G751" s="140" t="s">
        <v>1790</v>
      </c>
      <c r="H751" s="140" t="s">
        <v>1791</v>
      </c>
      <c r="I751" s="140" t="s">
        <v>3857</v>
      </c>
      <c r="J751" s="140" t="s">
        <v>1819</v>
      </c>
      <c r="K751" s="140" t="s">
        <v>4301</v>
      </c>
      <c r="L751" s="140"/>
      <c r="M751" s="140" t="s">
        <v>4301</v>
      </c>
      <c r="N751" s="141">
        <v>1</v>
      </c>
      <c r="O751" s="142" t="b">
        <v>0</v>
      </c>
      <c r="P751" s="140" t="s">
        <v>1824</v>
      </c>
      <c r="Q751" t="s">
        <v>1825</v>
      </c>
      <c r="R751" t="s">
        <v>3279</v>
      </c>
    </row>
    <row r="752" spans="1:18" x14ac:dyDescent="0.25">
      <c r="A752" s="140" t="s">
        <v>820</v>
      </c>
      <c r="B752" s="140" t="s">
        <v>4302</v>
      </c>
      <c r="C752" s="140" t="s">
        <v>1819</v>
      </c>
      <c r="D752" s="140" t="s">
        <v>1820</v>
      </c>
      <c r="E752" s="140" t="s">
        <v>1957</v>
      </c>
      <c r="F752" s="140"/>
      <c r="G752" s="140" t="s">
        <v>1786</v>
      </c>
      <c r="H752" s="140" t="s">
        <v>1787</v>
      </c>
      <c r="I752" s="140" t="s">
        <v>2155</v>
      </c>
      <c r="J752" s="140" t="s">
        <v>1819</v>
      </c>
      <c r="K752" s="140" t="s">
        <v>4303</v>
      </c>
      <c r="L752" s="140"/>
      <c r="M752" s="140" t="s">
        <v>4303</v>
      </c>
      <c r="N752" s="141">
        <v>1</v>
      </c>
      <c r="O752" s="142" t="b">
        <v>0</v>
      </c>
      <c r="P752" s="140" t="s">
        <v>1824</v>
      </c>
      <c r="Q752" t="s">
        <v>1825</v>
      </c>
      <c r="R752" t="s">
        <v>820</v>
      </c>
    </row>
    <row r="753" spans="1:18" x14ac:dyDescent="0.25">
      <c r="A753" s="140" t="s">
        <v>821</v>
      </c>
      <c r="B753" s="140" t="s">
        <v>643</v>
      </c>
      <c r="C753" s="140" t="s">
        <v>1819</v>
      </c>
      <c r="D753" s="140" t="s">
        <v>1820</v>
      </c>
      <c r="E753" s="140"/>
      <c r="F753" s="140"/>
      <c r="G753" s="140" t="s">
        <v>71</v>
      </c>
      <c r="H753" s="140" t="s">
        <v>1779</v>
      </c>
      <c r="I753" s="140" t="s">
        <v>3857</v>
      </c>
      <c r="J753" s="140" t="s">
        <v>1819</v>
      </c>
      <c r="K753" s="140" t="s">
        <v>4304</v>
      </c>
      <c r="L753" s="140"/>
      <c r="M753" s="140" t="s">
        <v>4304</v>
      </c>
      <c r="N753" s="141">
        <v>1</v>
      </c>
      <c r="O753" s="142" t="b">
        <v>0</v>
      </c>
      <c r="P753" s="140" t="s">
        <v>1824</v>
      </c>
      <c r="Q753" t="s">
        <v>1825</v>
      </c>
      <c r="R753" t="s">
        <v>821</v>
      </c>
    </row>
    <row r="754" spans="1:18" x14ac:dyDescent="0.25">
      <c r="A754" s="140" t="s">
        <v>822</v>
      </c>
      <c r="B754" s="140" t="s">
        <v>4305</v>
      </c>
      <c r="C754" s="140" t="s">
        <v>1819</v>
      </c>
      <c r="D754" s="140" t="s">
        <v>1820</v>
      </c>
      <c r="E754" s="140"/>
      <c r="F754" s="140"/>
      <c r="G754" s="140" t="s">
        <v>1786</v>
      </c>
      <c r="H754" s="140" t="s">
        <v>1787</v>
      </c>
      <c r="I754" s="140" t="s">
        <v>2155</v>
      </c>
      <c r="J754" s="140" t="s">
        <v>1819</v>
      </c>
      <c r="K754" s="140" t="s">
        <v>4306</v>
      </c>
      <c r="L754" s="140"/>
      <c r="M754" s="140" t="s">
        <v>4306</v>
      </c>
      <c r="N754" s="141">
        <v>1</v>
      </c>
      <c r="O754" s="142" t="b">
        <v>0</v>
      </c>
      <c r="P754" s="140" t="s">
        <v>1824</v>
      </c>
      <c r="Q754" t="s">
        <v>1825</v>
      </c>
      <c r="R754" t="s">
        <v>822</v>
      </c>
    </row>
    <row r="755" spans="1:18" x14ac:dyDescent="0.25">
      <c r="A755" s="140" t="s">
        <v>7336</v>
      </c>
      <c r="B755" s="140" t="s">
        <v>672</v>
      </c>
      <c r="C755" s="140" t="s">
        <v>4215</v>
      </c>
      <c r="D755" s="140" t="s">
        <v>1820</v>
      </c>
      <c r="E755" s="140" t="s">
        <v>2736</v>
      </c>
      <c r="F755" s="140" t="s">
        <v>3281</v>
      </c>
      <c r="G755" s="140" t="s">
        <v>1790</v>
      </c>
      <c r="H755" s="140" t="s">
        <v>1791</v>
      </c>
      <c r="I755" s="140" t="s">
        <v>2155</v>
      </c>
      <c r="J755" s="140" t="s">
        <v>1819</v>
      </c>
      <c r="K755" s="140" t="s">
        <v>4307</v>
      </c>
      <c r="L755" s="140"/>
      <c r="M755" s="140" t="s">
        <v>4307</v>
      </c>
      <c r="N755" s="141">
        <v>1</v>
      </c>
      <c r="O755" s="142" t="b">
        <v>0</v>
      </c>
      <c r="P755" s="140" t="s">
        <v>1824</v>
      </c>
      <c r="Q755" t="s">
        <v>1825</v>
      </c>
      <c r="R755" s="114" t="s">
        <v>7708</v>
      </c>
    </row>
    <row r="756" spans="1:18" x14ac:dyDescent="0.25">
      <c r="A756" s="140" t="s">
        <v>823</v>
      </c>
      <c r="B756" s="140" t="s">
        <v>4308</v>
      </c>
      <c r="C756" s="140" t="s">
        <v>1819</v>
      </c>
      <c r="D756" s="140" t="s">
        <v>1820</v>
      </c>
      <c r="E756" s="140" t="s">
        <v>1888</v>
      </c>
      <c r="F756" s="140"/>
      <c r="G756" s="140" t="s">
        <v>71</v>
      </c>
      <c r="H756" s="140" t="s">
        <v>1779</v>
      </c>
      <c r="I756" s="140" t="s">
        <v>1854</v>
      </c>
      <c r="J756" s="140" t="s">
        <v>1819</v>
      </c>
      <c r="K756" s="140" t="s">
        <v>4309</v>
      </c>
      <c r="L756" s="140"/>
      <c r="M756" s="140" t="s">
        <v>4309</v>
      </c>
      <c r="N756" s="141">
        <v>1</v>
      </c>
      <c r="O756" s="142" t="b">
        <v>0</v>
      </c>
      <c r="P756" s="140" t="s">
        <v>1824</v>
      </c>
      <c r="Q756" t="s">
        <v>1825</v>
      </c>
      <c r="R756" t="s">
        <v>823</v>
      </c>
    </row>
    <row r="757" spans="1:18" x14ac:dyDescent="0.25">
      <c r="A757" s="140" t="s">
        <v>824</v>
      </c>
      <c r="B757" s="140" t="s">
        <v>691</v>
      </c>
      <c r="C757" s="140" t="s">
        <v>1819</v>
      </c>
      <c r="D757" s="140" t="s">
        <v>1820</v>
      </c>
      <c r="E757" s="140"/>
      <c r="F757" s="140"/>
      <c r="G757" s="140" t="s">
        <v>71</v>
      </c>
      <c r="H757" s="140" t="s">
        <v>1779</v>
      </c>
      <c r="I757" s="140" t="s">
        <v>3857</v>
      </c>
      <c r="J757" s="140" t="s">
        <v>691</v>
      </c>
      <c r="K757" s="140" t="s">
        <v>4310</v>
      </c>
      <c r="L757" s="140"/>
      <c r="M757" s="140" t="s">
        <v>4310</v>
      </c>
      <c r="N757" s="141">
        <v>1</v>
      </c>
      <c r="O757" s="142" t="b">
        <v>0</v>
      </c>
      <c r="P757" s="140" t="s">
        <v>1824</v>
      </c>
      <c r="Q757" t="s">
        <v>1825</v>
      </c>
      <c r="R757" t="s">
        <v>824</v>
      </c>
    </row>
    <row r="758" spans="1:18" x14ac:dyDescent="0.25">
      <c r="A758" s="140" t="s">
        <v>825</v>
      </c>
      <c r="B758" s="140" t="s">
        <v>4311</v>
      </c>
      <c r="C758" s="140" t="s">
        <v>1819</v>
      </c>
      <c r="D758" s="140" t="s">
        <v>1820</v>
      </c>
      <c r="E758" s="140"/>
      <c r="F758" s="140"/>
      <c r="G758" s="140" t="s">
        <v>1790</v>
      </c>
      <c r="H758" s="140" t="s">
        <v>1791</v>
      </c>
      <c r="I758" s="140" t="s">
        <v>3857</v>
      </c>
      <c r="J758" s="140" t="s">
        <v>4311</v>
      </c>
      <c r="K758" s="140" t="s">
        <v>4312</v>
      </c>
      <c r="L758" s="140"/>
      <c r="M758" s="140" t="s">
        <v>4312</v>
      </c>
      <c r="N758" s="141">
        <v>1</v>
      </c>
      <c r="O758" s="142" t="b">
        <v>0</v>
      </c>
      <c r="P758" s="140" t="s">
        <v>1824</v>
      </c>
      <c r="Q758" t="s">
        <v>1825</v>
      </c>
      <c r="R758" t="s">
        <v>825</v>
      </c>
    </row>
    <row r="759" spans="1:18" x14ac:dyDescent="0.25">
      <c r="A759" s="140" t="s">
        <v>4313</v>
      </c>
      <c r="B759" s="140" t="s">
        <v>4314</v>
      </c>
      <c r="C759" s="140" t="s">
        <v>1819</v>
      </c>
      <c r="D759" s="140" t="s">
        <v>1820</v>
      </c>
      <c r="E759" s="140"/>
      <c r="F759" s="140"/>
      <c r="G759" s="140" t="s">
        <v>1786</v>
      </c>
      <c r="H759" s="140" t="s">
        <v>1787</v>
      </c>
      <c r="I759" s="140" t="s">
        <v>3857</v>
      </c>
      <c r="J759" s="140" t="s">
        <v>4314</v>
      </c>
      <c r="K759" s="140" t="s">
        <v>4315</v>
      </c>
      <c r="L759" s="140"/>
      <c r="M759" s="140" t="s">
        <v>4315</v>
      </c>
      <c r="N759" s="141">
        <v>1</v>
      </c>
      <c r="O759" s="142" t="b">
        <v>0</v>
      </c>
      <c r="P759" s="140" t="s">
        <v>1824</v>
      </c>
      <c r="Q759" t="s">
        <v>1825</v>
      </c>
      <c r="R759" t="s">
        <v>4313</v>
      </c>
    </row>
    <row r="760" spans="1:18" x14ac:dyDescent="0.25">
      <c r="A760" s="140" t="s">
        <v>4316</v>
      </c>
      <c r="B760" s="140" t="s">
        <v>4317</v>
      </c>
      <c r="C760" s="140" t="s">
        <v>1819</v>
      </c>
      <c r="D760" s="140" t="s">
        <v>1820</v>
      </c>
      <c r="E760" s="140"/>
      <c r="F760" s="140"/>
      <c r="G760" s="140" t="s">
        <v>1786</v>
      </c>
      <c r="H760" s="140" t="s">
        <v>1787</v>
      </c>
      <c r="I760" s="140" t="s">
        <v>2155</v>
      </c>
      <c r="J760" s="140" t="s">
        <v>1819</v>
      </c>
      <c r="K760" s="140" t="s">
        <v>4318</v>
      </c>
      <c r="L760" s="140"/>
      <c r="M760" s="140" t="s">
        <v>4318</v>
      </c>
      <c r="N760" s="141">
        <v>1</v>
      </c>
      <c r="O760" s="142" t="b">
        <v>0</v>
      </c>
      <c r="P760" s="140" t="s">
        <v>1824</v>
      </c>
      <c r="Q760" t="s">
        <v>1825</v>
      </c>
      <c r="R760" t="s">
        <v>4316</v>
      </c>
    </row>
    <row r="761" spans="1:18" x14ac:dyDescent="0.25">
      <c r="A761" s="140" t="s">
        <v>4319</v>
      </c>
      <c r="B761" s="140" t="s">
        <v>4320</v>
      </c>
      <c r="C761" s="140" t="s">
        <v>1819</v>
      </c>
      <c r="D761" s="140" t="s">
        <v>1820</v>
      </c>
      <c r="E761" s="140" t="s">
        <v>1973</v>
      </c>
      <c r="F761" s="140"/>
      <c r="G761" s="140" t="s">
        <v>1786</v>
      </c>
      <c r="H761" s="140" t="s">
        <v>1787</v>
      </c>
      <c r="I761" s="140" t="s">
        <v>2155</v>
      </c>
      <c r="J761" s="140"/>
      <c r="K761" s="140" t="s">
        <v>4321</v>
      </c>
      <c r="L761" s="140" t="s">
        <v>1819</v>
      </c>
      <c r="M761" s="140" t="s">
        <v>4321</v>
      </c>
      <c r="N761" s="141">
        <v>1</v>
      </c>
      <c r="O761" s="142" t="b">
        <v>0</v>
      </c>
      <c r="P761" s="140" t="s">
        <v>1824</v>
      </c>
      <c r="Q761" t="s">
        <v>1825</v>
      </c>
      <c r="R761" t="s">
        <v>4319</v>
      </c>
    </row>
    <row r="762" spans="1:18" x14ac:dyDescent="0.25">
      <c r="A762" s="140" t="s">
        <v>584</v>
      </c>
      <c r="B762" s="140" t="s">
        <v>585</v>
      </c>
      <c r="C762" s="140"/>
      <c r="D762" s="140" t="s">
        <v>1820</v>
      </c>
      <c r="E762" s="140" t="s">
        <v>1928</v>
      </c>
      <c r="F762" s="140" t="s">
        <v>2710</v>
      </c>
      <c r="G762" s="140" t="s">
        <v>1786</v>
      </c>
      <c r="H762" s="140" t="s">
        <v>1787</v>
      </c>
      <c r="I762" s="140" t="s">
        <v>1854</v>
      </c>
      <c r="J762" s="140"/>
      <c r="K762" s="140"/>
      <c r="L762" s="140" t="s">
        <v>4322</v>
      </c>
      <c r="M762" s="140" t="s">
        <v>4323</v>
      </c>
      <c r="N762" s="141">
        <v>61</v>
      </c>
      <c r="O762" s="142" t="b">
        <v>0</v>
      </c>
      <c r="P762" s="140" t="s">
        <v>1824</v>
      </c>
      <c r="Q762" t="s">
        <v>1825</v>
      </c>
      <c r="R762" t="s">
        <v>584</v>
      </c>
    </row>
    <row r="763" spans="1:18" x14ac:dyDescent="0.25">
      <c r="A763" s="140" t="s">
        <v>4324</v>
      </c>
      <c r="B763" s="140" t="s">
        <v>4325</v>
      </c>
      <c r="C763" s="140"/>
      <c r="D763" s="140" t="s">
        <v>1820</v>
      </c>
      <c r="E763" s="140" t="s">
        <v>1940</v>
      </c>
      <c r="F763" s="140" t="s">
        <v>2706</v>
      </c>
      <c r="G763" s="140" t="s">
        <v>1786</v>
      </c>
      <c r="H763" s="140" t="s">
        <v>1787</v>
      </c>
      <c r="I763" s="140" t="s">
        <v>1854</v>
      </c>
      <c r="J763" s="140"/>
      <c r="K763" s="140" t="s">
        <v>4326</v>
      </c>
      <c r="L763" s="140"/>
      <c r="M763" s="140" t="s">
        <v>4326</v>
      </c>
      <c r="N763" s="141">
        <v>61</v>
      </c>
      <c r="O763" s="142" t="b">
        <v>0</v>
      </c>
      <c r="P763" s="140" t="s">
        <v>1824</v>
      </c>
      <c r="Q763" t="s">
        <v>1825</v>
      </c>
      <c r="R763" t="s">
        <v>584</v>
      </c>
    </row>
    <row r="764" spans="1:18" x14ac:dyDescent="0.25">
      <c r="A764" s="140" t="s">
        <v>4327</v>
      </c>
      <c r="B764" s="140" t="s">
        <v>4328</v>
      </c>
      <c r="C764" s="140"/>
      <c r="D764" s="140" t="s">
        <v>1820</v>
      </c>
      <c r="E764" s="140" t="s">
        <v>1940</v>
      </c>
      <c r="F764" s="140" t="s">
        <v>2706</v>
      </c>
      <c r="G764" s="140" t="s">
        <v>1786</v>
      </c>
      <c r="H764" s="140" t="s">
        <v>1787</v>
      </c>
      <c r="I764" s="140" t="s">
        <v>1854</v>
      </c>
      <c r="J764" s="140"/>
      <c r="K764" s="140" t="s">
        <v>4329</v>
      </c>
      <c r="L764" s="140"/>
      <c r="M764" s="140" t="s">
        <v>4329</v>
      </c>
      <c r="N764" s="141">
        <v>61</v>
      </c>
      <c r="O764" s="142" t="b">
        <v>0</v>
      </c>
      <c r="P764" s="140" t="s">
        <v>1824</v>
      </c>
      <c r="Q764" t="s">
        <v>1825</v>
      </c>
      <c r="R764" t="s">
        <v>584</v>
      </c>
    </row>
    <row r="765" spans="1:18" x14ac:dyDescent="0.25">
      <c r="A765" s="140" t="s">
        <v>4330</v>
      </c>
      <c r="B765" s="140" t="s">
        <v>4331</v>
      </c>
      <c r="C765" s="140"/>
      <c r="D765" s="140" t="s">
        <v>1820</v>
      </c>
      <c r="E765" s="140" t="s">
        <v>1940</v>
      </c>
      <c r="F765" s="140" t="s">
        <v>4332</v>
      </c>
      <c r="G765" s="140" t="s">
        <v>1786</v>
      </c>
      <c r="H765" s="140" t="s">
        <v>1787</v>
      </c>
      <c r="I765" s="140" t="s">
        <v>1854</v>
      </c>
      <c r="J765" s="140"/>
      <c r="K765" s="140" t="s">
        <v>4333</v>
      </c>
      <c r="L765" s="140"/>
      <c r="M765" s="140" t="s">
        <v>4333</v>
      </c>
      <c r="N765" s="141">
        <v>61</v>
      </c>
      <c r="O765" s="142" t="b">
        <v>0</v>
      </c>
      <c r="P765" s="140" t="s">
        <v>1824</v>
      </c>
      <c r="Q765" t="s">
        <v>1825</v>
      </c>
      <c r="R765" t="s">
        <v>584</v>
      </c>
    </row>
    <row r="766" spans="1:18" x14ac:dyDescent="0.25">
      <c r="A766" s="140" t="s">
        <v>4334</v>
      </c>
      <c r="B766" s="140" t="s">
        <v>4335</v>
      </c>
      <c r="C766" s="140"/>
      <c r="D766" s="140" t="s">
        <v>1820</v>
      </c>
      <c r="E766" s="140" t="s">
        <v>1940</v>
      </c>
      <c r="F766" s="140" t="s">
        <v>2706</v>
      </c>
      <c r="G766" s="140" t="s">
        <v>1786</v>
      </c>
      <c r="H766" s="140" t="s">
        <v>1787</v>
      </c>
      <c r="I766" s="140" t="s">
        <v>1854</v>
      </c>
      <c r="J766" s="140"/>
      <c r="K766" s="140" t="s">
        <v>4336</v>
      </c>
      <c r="L766" s="140"/>
      <c r="M766" s="140" t="s">
        <v>4336</v>
      </c>
      <c r="N766" s="141">
        <v>61</v>
      </c>
      <c r="O766" s="142" t="b">
        <v>0</v>
      </c>
      <c r="P766" s="140" t="s">
        <v>1824</v>
      </c>
      <c r="Q766" t="s">
        <v>1825</v>
      </c>
      <c r="R766" t="s">
        <v>584</v>
      </c>
    </row>
    <row r="767" spans="1:18" x14ac:dyDescent="0.25">
      <c r="A767" s="140" t="s">
        <v>4337</v>
      </c>
      <c r="B767" s="140" t="s">
        <v>4338</v>
      </c>
      <c r="C767" s="140"/>
      <c r="D767" s="140" t="s">
        <v>1820</v>
      </c>
      <c r="E767" s="140" t="s">
        <v>1834</v>
      </c>
      <c r="F767" s="140" t="s">
        <v>2783</v>
      </c>
      <c r="G767" s="140" t="s">
        <v>1786</v>
      </c>
      <c r="H767" s="140" t="s">
        <v>1787</v>
      </c>
      <c r="I767" s="140" t="s">
        <v>1854</v>
      </c>
      <c r="J767" s="140"/>
      <c r="K767" s="140" t="s">
        <v>4339</v>
      </c>
      <c r="L767" s="140"/>
      <c r="M767" s="140" t="s">
        <v>4339</v>
      </c>
      <c r="N767" s="141">
        <v>61</v>
      </c>
      <c r="O767" s="142" t="b">
        <v>0</v>
      </c>
      <c r="P767" s="140" t="s">
        <v>1824</v>
      </c>
      <c r="Q767" t="s">
        <v>1825</v>
      </c>
      <c r="R767" t="s">
        <v>584</v>
      </c>
    </row>
    <row r="768" spans="1:18" x14ac:dyDescent="0.25">
      <c r="A768" s="140" t="s">
        <v>4340</v>
      </c>
      <c r="B768" s="140" t="s">
        <v>4341</v>
      </c>
      <c r="C768" s="140"/>
      <c r="D768" s="140" t="s">
        <v>1820</v>
      </c>
      <c r="E768" s="140" t="s">
        <v>2088</v>
      </c>
      <c r="F768" s="140" t="s">
        <v>4342</v>
      </c>
      <c r="G768" s="140" t="s">
        <v>1786</v>
      </c>
      <c r="H768" s="140" t="s">
        <v>1787</v>
      </c>
      <c r="I768" s="140" t="s">
        <v>1854</v>
      </c>
      <c r="J768" s="140"/>
      <c r="K768" s="140" t="s">
        <v>4343</v>
      </c>
      <c r="L768" s="140"/>
      <c r="M768" s="140" t="s">
        <v>4344</v>
      </c>
      <c r="N768" s="141">
        <v>61</v>
      </c>
      <c r="O768" s="142" t="b">
        <v>0</v>
      </c>
      <c r="P768" s="140" t="s">
        <v>1824</v>
      </c>
      <c r="Q768" t="s">
        <v>1825</v>
      </c>
      <c r="R768" t="s">
        <v>584</v>
      </c>
    </row>
    <row r="769" spans="1:18" x14ac:dyDescent="0.25">
      <c r="A769" s="140" t="s">
        <v>4345</v>
      </c>
      <c r="B769" s="140" t="s">
        <v>4346</v>
      </c>
      <c r="C769" s="140"/>
      <c r="D769" s="140" t="s">
        <v>1820</v>
      </c>
      <c r="E769" s="140" t="s">
        <v>2088</v>
      </c>
      <c r="F769" s="140" t="s">
        <v>2664</v>
      </c>
      <c r="G769" s="140" t="s">
        <v>1786</v>
      </c>
      <c r="H769" s="140" t="s">
        <v>1787</v>
      </c>
      <c r="I769" s="140" t="s">
        <v>1854</v>
      </c>
      <c r="J769" s="140"/>
      <c r="K769" s="140" t="s">
        <v>4347</v>
      </c>
      <c r="L769" s="140"/>
      <c r="M769" s="140" t="s">
        <v>4348</v>
      </c>
      <c r="N769" s="141">
        <v>61</v>
      </c>
      <c r="O769" s="142" t="b">
        <v>0</v>
      </c>
      <c r="P769" s="140" t="s">
        <v>1824</v>
      </c>
      <c r="Q769" t="s">
        <v>1825</v>
      </c>
      <c r="R769" t="s">
        <v>584</v>
      </c>
    </row>
    <row r="770" spans="1:18" x14ac:dyDescent="0.25">
      <c r="A770" s="140" t="s">
        <v>4349</v>
      </c>
      <c r="B770" s="140" t="s">
        <v>4350</v>
      </c>
      <c r="C770" s="140"/>
      <c r="D770" s="140" t="s">
        <v>1820</v>
      </c>
      <c r="E770" s="140" t="s">
        <v>2088</v>
      </c>
      <c r="F770" s="140" t="s">
        <v>4342</v>
      </c>
      <c r="G770" s="140" t="s">
        <v>1786</v>
      </c>
      <c r="H770" s="140" t="s">
        <v>1787</v>
      </c>
      <c r="I770" s="140" t="s">
        <v>1854</v>
      </c>
      <c r="J770" s="140"/>
      <c r="K770" s="140" t="s">
        <v>4351</v>
      </c>
      <c r="L770" s="140"/>
      <c r="M770" s="140" t="s">
        <v>4351</v>
      </c>
      <c r="N770" s="141">
        <v>61</v>
      </c>
      <c r="O770" s="142" t="b">
        <v>0</v>
      </c>
      <c r="P770" s="140" t="s">
        <v>1824</v>
      </c>
      <c r="Q770" t="s">
        <v>1825</v>
      </c>
      <c r="R770" t="s">
        <v>584</v>
      </c>
    </row>
    <row r="771" spans="1:18" x14ac:dyDescent="0.25">
      <c r="A771" s="140" t="s">
        <v>4352</v>
      </c>
      <c r="B771" s="140" t="s">
        <v>4353</v>
      </c>
      <c r="C771" s="140"/>
      <c r="D771" s="140" t="s">
        <v>1820</v>
      </c>
      <c r="E771" s="140" t="s">
        <v>1883</v>
      </c>
      <c r="F771" s="140" t="s">
        <v>4354</v>
      </c>
      <c r="G771" s="140" t="s">
        <v>1786</v>
      </c>
      <c r="H771" s="140" t="s">
        <v>1787</v>
      </c>
      <c r="I771" s="140" t="s">
        <v>1854</v>
      </c>
      <c r="J771" s="140"/>
      <c r="K771" s="140" t="s">
        <v>4355</v>
      </c>
      <c r="L771" s="140"/>
      <c r="M771" s="140" t="s">
        <v>4355</v>
      </c>
      <c r="N771" s="141">
        <v>61</v>
      </c>
      <c r="O771" s="142" t="b">
        <v>0</v>
      </c>
      <c r="P771" s="140" t="s">
        <v>1824</v>
      </c>
      <c r="Q771" t="s">
        <v>1825</v>
      </c>
      <c r="R771" t="s">
        <v>584</v>
      </c>
    </row>
    <row r="772" spans="1:18" x14ac:dyDescent="0.25">
      <c r="A772" s="140" t="s">
        <v>4356</v>
      </c>
      <c r="B772" s="140" t="s">
        <v>4357</v>
      </c>
      <c r="C772" s="140"/>
      <c r="D772" s="140" t="s">
        <v>1820</v>
      </c>
      <c r="E772" s="140" t="s">
        <v>1973</v>
      </c>
      <c r="F772" s="140" t="s">
        <v>4358</v>
      </c>
      <c r="G772" s="140" t="s">
        <v>1786</v>
      </c>
      <c r="H772" s="140" t="s">
        <v>1787</v>
      </c>
      <c r="I772" s="140" t="s">
        <v>1854</v>
      </c>
      <c r="J772" s="140"/>
      <c r="K772" s="140" t="s">
        <v>4359</v>
      </c>
      <c r="L772" s="140"/>
      <c r="M772" s="140" t="s">
        <v>4360</v>
      </c>
      <c r="N772" s="141">
        <v>61</v>
      </c>
      <c r="O772" s="142" t="b">
        <v>0</v>
      </c>
      <c r="P772" s="140" t="s">
        <v>1824</v>
      </c>
      <c r="Q772" t="s">
        <v>1825</v>
      </c>
      <c r="R772" t="s">
        <v>584</v>
      </c>
    </row>
    <row r="773" spans="1:18" x14ac:dyDescent="0.25">
      <c r="A773" s="140" t="s">
        <v>4361</v>
      </c>
      <c r="B773" s="140" t="s">
        <v>4362</v>
      </c>
      <c r="C773" s="140"/>
      <c r="D773" s="140" t="s">
        <v>1820</v>
      </c>
      <c r="E773" s="140" t="s">
        <v>1940</v>
      </c>
      <c r="F773" s="140" t="s">
        <v>4363</v>
      </c>
      <c r="G773" s="140" t="s">
        <v>1786</v>
      </c>
      <c r="H773" s="140" t="s">
        <v>1787</v>
      </c>
      <c r="I773" s="140" t="s">
        <v>1854</v>
      </c>
      <c r="J773" s="140"/>
      <c r="K773" s="140" t="s">
        <v>4364</v>
      </c>
      <c r="L773" s="140"/>
      <c r="M773" s="140" t="s">
        <v>4364</v>
      </c>
      <c r="N773" s="141">
        <v>61</v>
      </c>
      <c r="O773" s="142" t="b">
        <v>0</v>
      </c>
      <c r="P773" s="140" t="s">
        <v>1824</v>
      </c>
      <c r="Q773" t="s">
        <v>1825</v>
      </c>
      <c r="R773" t="s">
        <v>584</v>
      </c>
    </row>
    <row r="774" spans="1:18" x14ac:dyDescent="0.25">
      <c r="A774" s="140" t="s">
        <v>4365</v>
      </c>
      <c r="B774" s="140" t="s">
        <v>4366</v>
      </c>
      <c r="C774" s="140"/>
      <c r="D774" s="140" t="s">
        <v>1820</v>
      </c>
      <c r="E774" s="140" t="s">
        <v>1957</v>
      </c>
      <c r="F774" s="140" t="s">
        <v>4367</v>
      </c>
      <c r="G774" s="140" t="s">
        <v>1786</v>
      </c>
      <c r="H774" s="140" t="s">
        <v>1787</v>
      </c>
      <c r="I774" s="140" t="s">
        <v>1854</v>
      </c>
      <c r="J774" s="140"/>
      <c r="K774" s="140" t="s">
        <v>4368</v>
      </c>
      <c r="L774" s="140"/>
      <c r="M774" s="140" t="s">
        <v>4368</v>
      </c>
      <c r="N774" s="141">
        <v>61</v>
      </c>
      <c r="O774" s="142" t="b">
        <v>0</v>
      </c>
      <c r="P774" s="140" t="s">
        <v>1824</v>
      </c>
      <c r="Q774" t="s">
        <v>1825</v>
      </c>
      <c r="R774" t="s">
        <v>584</v>
      </c>
    </row>
    <row r="775" spans="1:18" x14ac:dyDescent="0.25">
      <c r="A775" s="140" t="s">
        <v>4369</v>
      </c>
      <c r="B775" s="140" t="s">
        <v>4370</v>
      </c>
      <c r="C775" s="140"/>
      <c r="D775" s="140" t="s">
        <v>1820</v>
      </c>
      <c r="E775" s="140" t="s">
        <v>1957</v>
      </c>
      <c r="F775" s="140" t="s">
        <v>4371</v>
      </c>
      <c r="G775" s="140" t="s">
        <v>1786</v>
      </c>
      <c r="H775" s="140" t="s">
        <v>1787</v>
      </c>
      <c r="I775" s="140" t="s">
        <v>1854</v>
      </c>
      <c r="J775" s="140"/>
      <c r="K775" s="140" t="s">
        <v>4372</v>
      </c>
      <c r="L775" s="140"/>
      <c r="M775" s="140" t="s">
        <v>4372</v>
      </c>
      <c r="N775" s="141">
        <v>61</v>
      </c>
      <c r="O775" s="142" t="b">
        <v>0</v>
      </c>
      <c r="P775" s="140" t="s">
        <v>1824</v>
      </c>
      <c r="Q775" t="s">
        <v>1825</v>
      </c>
      <c r="R775" t="s">
        <v>584</v>
      </c>
    </row>
    <row r="776" spans="1:18" x14ac:dyDescent="0.25">
      <c r="A776" s="140" t="s">
        <v>4373</v>
      </c>
      <c r="B776" s="140" t="s">
        <v>4374</v>
      </c>
      <c r="C776" s="140"/>
      <c r="D776" s="140" t="s">
        <v>1820</v>
      </c>
      <c r="E776" s="140" t="s">
        <v>2088</v>
      </c>
      <c r="F776" s="140" t="s">
        <v>4375</v>
      </c>
      <c r="G776" s="140" t="s">
        <v>1786</v>
      </c>
      <c r="H776" s="140" t="s">
        <v>1787</v>
      </c>
      <c r="I776" s="140" t="s">
        <v>1854</v>
      </c>
      <c r="J776" s="140"/>
      <c r="K776" s="140" t="s">
        <v>4376</v>
      </c>
      <c r="L776" s="140"/>
      <c r="M776" s="140" t="s">
        <v>4376</v>
      </c>
      <c r="N776" s="141">
        <v>61</v>
      </c>
      <c r="O776" s="142" t="b">
        <v>0</v>
      </c>
      <c r="P776" s="140" t="s">
        <v>1824</v>
      </c>
      <c r="Q776" t="s">
        <v>1825</v>
      </c>
      <c r="R776" t="s">
        <v>584</v>
      </c>
    </row>
    <row r="777" spans="1:18" x14ac:dyDescent="0.25">
      <c r="A777" s="140" t="s">
        <v>4377</v>
      </c>
      <c r="B777" s="140" t="s">
        <v>4378</v>
      </c>
      <c r="C777" s="140"/>
      <c r="D777" s="140" t="s">
        <v>1820</v>
      </c>
      <c r="E777" s="140" t="s">
        <v>2088</v>
      </c>
      <c r="F777" s="140" t="s">
        <v>4379</v>
      </c>
      <c r="G777" s="140" t="s">
        <v>1786</v>
      </c>
      <c r="H777" s="140" t="s">
        <v>1787</v>
      </c>
      <c r="I777" s="140" t="s">
        <v>1854</v>
      </c>
      <c r="J777" s="140"/>
      <c r="K777" s="140" t="s">
        <v>4380</v>
      </c>
      <c r="L777" s="140"/>
      <c r="M777" s="140" t="s">
        <v>4381</v>
      </c>
      <c r="N777" s="141">
        <v>61</v>
      </c>
      <c r="O777" s="142" t="b">
        <v>0</v>
      </c>
      <c r="P777" s="140" t="s">
        <v>1824</v>
      </c>
      <c r="Q777" t="s">
        <v>1825</v>
      </c>
      <c r="R777" t="s">
        <v>584</v>
      </c>
    </row>
    <row r="778" spans="1:18" x14ac:dyDescent="0.25">
      <c r="A778" s="140" t="s">
        <v>4382</v>
      </c>
      <c r="B778" s="140" t="s">
        <v>4383</v>
      </c>
      <c r="C778" s="140"/>
      <c r="D778" s="140" t="s">
        <v>1820</v>
      </c>
      <c r="E778" s="140" t="s">
        <v>1860</v>
      </c>
      <c r="F778" s="140" t="s">
        <v>4384</v>
      </c>
      <c r="G778" s="140" t="s">
        <v>1786</v>
      </c>
      <c r="H778" s="140" t="s">
        <v>1787</v>
      </c>
      <c r="I778" s="140" t="s">
        <v>1854</v>
      </c>
      <c r="J778" s="140"/>
      <c r="K778" s="140" t="s">
        <v>4385</v>
      </c>
      <c r="L778" s="140"/>
      <c r="M778" s="140" t="s">
        <v>4386</v>
      </c>
      <c r="N778" s="141">
        <v>61</v>
      </c>
      <c r="O778" s="142" t="b">
        <v>0</v>
      </c>
      <c r="P778" s="140" t="s">
        <v>1824</v>
      </c>
      <c r="Q778" t="s">
        <v>1825</v>
      </c>
      <c r="R778" t="s">
        <v>584</v>
      </c>
    </row>
    <row r="779" spans="1:18" x14ac:dyDescent="0.25">
      <c r="A779" s="140" t="s">
        <v>4387</v>
      </c>
      <c r="B779" s="140" t="s">
        <v>4388</v>
      </c>
      <c r="C779" s="140"/>
      <c r="D779" s="140" t="s">
        <v>1820</v>
      </c>
      <c r="E779" s="140" t="s">
        <v>1940</v>
      </c>
      <c r="F779" s="140" t="s">
        <v>2706</v>
      </c>
      <c r="G779" s="140" t="s">
        <v>1786</v>
      </c>
      <c r="H779" s="140" t="s">
        <v>1787</v>
      </c>
      <c r="I779" s="140" t="s">
        <v>1854</v>
      </c>
      <c r="J779" s="140"/>
      <c r="K779" s="140" t="s">
        <v>4389</v>
      </c>
      <c r="L779" s="140"/>
      <c r="M779" s="140" t="s">
        <v>4389</v>
      </c>
      <c r="N779" s="141">
        <v>61</v>
      </c>
      <c r="O779" s="142" t="b">
        <v>0</v>
      </c>
      <c r="P779" s="140" t="s">
        <v>1824</v>
      </c>
      <c r="Q779" t="s">
        <v>1825</v>
      </c>
      <c r="R779" t="s">
        <v>584</v>
      </c>
    </row>
    <row r="780" spans="1:18" x14ac:dyDescent="0.25">
      <c r="A780" s="140" t="s">
        <v>4390</v>
      </c>
      <c r="B780" s="140" t="s">
        <v>4391</v>
      </c>
      <c r="C780" s="140"/>
      <c r="D780" s="140" t="s">
        <v>1820</v>
      </c>
      <c r="E780" s="140" t="s">
        <v>1940</v>
      </c>
      <c r="F780" s="140" t="s">
        <v>4332</v>
      </c>
      <c r="G780" s="140" t="s">
        <v>1786</v>
      </c>
      <c r="H780" s="140" t="s">
        <v>1787</v>
      </c>
      <c r="I780" s="140" t="s">
        <v>1854</v>
      </c>
      <c r="J780" s="140"/>
      <c r="K780" s="140" t="s">
        <v>4392</v>
      </c>
      <c r="L780" s="140"/>
      <c r="M780" s="140" t="s">
        <v>4392</v>
      </c>
      <c r="N780" s="141">
        <v>61</v>
      </c>
      <c r="O780" s="142" t="b">
        <v>0</v>
      </c>
      <c r="P780" s="140" t="s">
        <v>1824</v>
      </c>
      <c r="Q780" t="s">
        <v>1825</v>
      </c>
      <c r="R780" t="s">
        <v>584</v>
      </c>
    </row>
    <row r="781" spans="1:18" x14ac:dyDescent="0.25">
      <c r="A781" s="140" t="s">
        <v>4393</v>
      </c>
      <c r="B781" s="140" t="s">
        <v>4394</v>
      </c>
      <c r="C781" s="140"/>
      <c r="D781" s="140" t="s">
        <v>1820</v>
      </c>
      <c r="E781" s="140" t="s">
        <v>1940</v>
      </c>
      <c r="F781" s="140" t="s">
        <v>4332</v>
      </c>
      <c r="G781" s="140" t="s">
        <v>1786</v>
      </c>
      <c r="H781" s="140" t="s">
        <v>1787</v>
      </c>
      <c r="I781" s="140" t="s">
        <v>1854</v>
      </c>
      <c r="J781" s="140"/>
      <c r="K781" s="140" t="s">
        <v>4395</v>
      </c>
      <c r="L781" s="140"/>
      <c r="M781" s="140" t="s">
        <v>4395</v>
      </c>
      <c r="N781" s="141">
        <v>61</v>
      </c>
      <c r="O781" s="142" t="b">
        <v>0</v>
      </c>
      <c r="P781" s="140" t="s">
        <v>1824</v>
      </c>
      <c r="Q781" t="s">
        <v>1825</v>
      </c>
      <c r="R781" t="s">
        <v>584</v>
      </c>
    </row>
    <row r="782" spans="1:18" x14ac:dyDescent="0.25">
      <c r="A782" s="140" t="s">
        <v>4396</v>
      </c>
      <c r="B782" s="140" t="s">
        <v>4397</v>
      </c>
      <c r="C782" s="140"/>
      <c r="D782" s="140" t="s">
        <v>1820</v>
      </c>
      <c r="E782" s="140" t="s">
        <v>1834</v>
      </c>
      <c r="F782" s="140" t="s">
        <v>2783</v>
      </c>
      <c r="G782" s="140" t="s">
        <v>1786</v>
      </c>
      <c r="H782" s="140" t="s">
        <v>1787</v>
      </c>
      <c r="I782" s="140" t="s">
        <v>1854</v>
      </c>
      <c r="J782" s="140"/>
      <c r="K782" s="140" t="s">
        <v>4398</v>
      </c>
      <c r="L782" s="140"/>
      <c r="M782" s="140" t="s">
        <v>4398</v>
      </c>
      <c r="N782" s="141">
        <v>61</v>
      </c>
      <c r="O782" s="142" t="b">
        <v>0</v>
      </c>
      <c r="P782" s="140" t="s">
        <v>1824</v>
      </c>
      <c r="Q782" t="s">
        <v>1825</v>
      </c>
      <c r="R782" t="s">
        <v>584</v>
      </c>
    </row>
    <row r="783" spans="1:18" x14ac:dyDescent="0.25">
      <c r="A783" s="140" t="s">
        <v>4399</v>
      </c>
      <c r="B783" s="140" t="s">
        <v>4400</v>
      </c>
      <c r="C783" s="140"/>
      <c r="D783" s="140" t="s">
        <v>1820</v>
      </c>
      <c r="E783" s="140" t="s">
        <v>1834</v>
      </c>
      <c r="F783" s="140" t="s">
        <v>2783</v>
      </c>
      <c r="G783" s="140" t="s">
        <v>1786</v>
      </c>
      <c r="H783" s="140" t="s">
        <v>1787</v>
      </c>
      <c r="I783" s="140" t="s">
        <v>1854</v>
      </c>
      <c r="J783" s="140"/>
      <c r="K783" s="140" t="s">
        <v>4401</v>
      </c>
      <c r="L783" s="140"/>
      <c r="M783" s="140" t="s">
        <v>4401</v>
      </c>
      <c r="N783" s="141">
        <v>61</v>
      </c>
      <c r="O783" s="142" t="b">
        <v>0</v>
      </c>
      <c r="P783" s="140" t="s">
        <v>1824</v>
      </c>
      <c r="Q783" t="s">
        <v>1825</v>
      </c>
      <c r="R783" t="s">
        <v>584</v>
      </c>
    </row>
    <row r="784" spans="1:18" x14ac:dyDescent="0.25">
      <c r="A784" s="140" t="s">
        <v>4402</v>
      </c>
      <c r="B784" s="140" t="s">
        <v>4403</v>
      </c>
      <c r="C784" s="140"/>
      <c r="D784" s="140" t="s">
        <v>1820</v>
      </c>
      <c r="E784" s="140" t="s">
        <v>1940</v>
      </c>
      <c r="F784" s="140" t="s">
        <v>4332</v>
      </c>
      <c r="G784" s="140" t="s">
        <v>1786</v>
      </c>
      <c r="H784" s="140" t="s">
        <v>1787</v>
      </c>
      <c r="I784" s="140" t="s">
        <v>1854</v>
      </c>
      <c r="J784" s="140"/>
      <c r="K784" s="140" t="s">
        <v>4404</v>
      </c>
      <c r="L784" s="140"/>
      <c r="M784" s="140" t="s">
        <v>4405</v>
      </c>
      <c r="N784" s="141">
        <v>61</v>
      </c>
      <c r="O784" s="142" t="b">
        <v>0</v>
      </c>
      <c r="P784" s="140" t="s">
        <v>1824</v>
      </c>
      <c r="Q784" t="s">
        <v>1825</v>
      </c>
      <c r="R784" t="s">
        <v>584</v>
      </c>
    </row>
    <row r="785" spans="1:18" x14ac:dyDescent="0.25">
      <c r="A785" s="140" t="s">
        <v>4406</v>
      </c>
      <c r="B785" s="140" t="s">
        <v>4407</v>
      </c>
      <c r="C785" s="140"/>
      <c r="D785" s="140" t="s">
        <v>1820</v>
      </c>
      <c r="E785" s="140" t="s">
        <v>1940</v>
      </c>
      <c r="F785" s="140" t="s">
        <v>4332</v>
      </c>
      <c r="G785" s="140" t="s">
        <v>1786</v>
      </c>
      <c r="H785" s="140" t="s">
        <v>1787</v>
      </c>
      <c r="I785" s="140" t="s">
        <v>1854</v>
      </c>
      <c r="J785" s="140"/>
      <c r="K785" s="140" t="s">
        <v>4408</v>
      </c>
      <c r="L785" s="140"/>
      <c r="M785" s="140" t="s">
        <v>4408</v>
      </c>
      <c r="N785" s="141">
        <v>61</v>
      </c>
      <c r="O785" s="142" t="b">
        <v>0</v>
      </c>
      <c r="P785" s="140" t="s">
        <v>1824</v>
      </c>
      <c r="Q785" t="s">
        <v>1825</v>
      </c>
      <c r="R785" t="s">
        <v>584</v>
      </c>
    </row>
    <row r="786" spans="1:18" x14ac:dyDescent="0.25">
      <c r="A786" s="140" t="s">
        <v>4409</v>
      </c>
      <c r="B786" s="140" t="s">
        <v>4410</v>
      </c>
      <c r="C786" s="140"/>
      <c r="D786" s="140" t="s">
        <v>1820</v>
      </c>
      <c r="E786" s="140"/>
      <c r="F786" s="140"/>
      <c r="G786" s="140" t="s">
        <v>1786</v>
      </c>
      <c r="H786" s="140" t="s">
        <v>1787</v>
      </c>
      <c r="I786" s="140" t="s">
        <v>1854</v>
      </c>
      <c r="J786" s="140"/>
      <c r="K786" s="140" t="s">
        <v>4411</v>
      </c>
      <c r="L786" s="140"/>
      <c r="M786" s="140" t="s">
        <v>4411</v>
      </c>
      <c r="N786" s="141">
        <v>61</v>
      </c>
      <c r="O786" s="142" t="b">
        <v>0</v>
      </c>
      <c r="P786" s="140" t="s">
        <v>1824</v>
      </c>
      <c r="Q786" t="s">
        <v>1825</v>
      </c>
      <c r="R786" t="s">
        <v>584</v>
      </c>
    </row>
    <row r="787" spans="1:18" x14ac:dyDescent="0.25">
      <c r="A787" s="140" t="s">
        <v>4412</v>
      </c>
      <c r="B787" s="140" t="s">
        <v>4413</v>
      </c>
      <c r="C787" s="140"/>
      <c r="D787" s="140" t="s">
        <v>1838</v>
      </c>
      <c r="E787" s="140" t="s">
        <v>4414</v>
      </c>
      <c r="F787" s="140" t="s">
        <v>4415</v>
      </c>
      <c r="G787" s="140" t="s">
        <v>1786</v>
      </c>
      <c r="H787" s="140" t="s">
        <v>1787</v>
      </c>
      <c r="I787" s="140" t="s">
        <v>1854</v>
      </c>
      <c r="J787" s="140"/>
      <c r="K787" s="140" t="s">
        <v>4416</v>
      </c>
      <c r="L787" s="140"/>
      <c r="M787" s="140" t="s">
        <v>4416</v>
      </c>
      <c r="N787" s="141">
        <v>61</v>
      </c>
      <c r="O787" s="142" t="b">
        <v>0</v>
      </c>
      <c r="P787" s="140" t="s">
        <v>1824</v>
      </c>
      <c r="Q787" t="s">
        <v>1825</v>
      </c>
      <c r="R787" t="s">
        <v>584</v>
      </c>
    </row>
    <row r="788" spans="1:18" x14ac:dyDescent="0.25">
      <c r="A788" s="140" t="s">
        <v>4417</v>
      </c>
      <c r="B788" s="140" t="s">
        <v>4418</v>
      </c>
      <c r="C788" s="140"/>
      <c r="D788" s="140" t="s">
        <v>2149</v>
      </c>
      <c r="E788" s="140" t="s">
        <v>2758</v>
      </c>
      <c r="F788" s="140" t="s">
        <v>4419</v>
      </c>
      <c r="G788" s="140" t="s">
        <v>1786</v>
      </c>
      <c r="H788" s="140" t="s">
        <v>1787</v>
      </c>
      <c r="I788" s="140" t="s">
        <v>1854</v>
      </c>
      <c r="J788" s="140"/>
      <c r="K788" s="140" t="s">
        <v>4420</v>
      </c>
      <c r="L788" s="140"/>
      <c r="M788" s="140" t="s">
        <v>4421</v>
      </c>
      <c r="N788" s="141">
        <v>61</v>
      </c>
      <c r="O788" s="142" t="b">
        <v>0</v>
      </c>
      <c r="P788" s="140" t="s">
        <v>1824</v>
      </c>
      <c r="Q788" t="s">
        <v>1825</v>
      </c>
      <c r="R788" t="s">
        <v>584</v>
      </c>
    </row>
    <row r="789" spans="1:18" x14ac:dyDescent="0.25">
      <c r="A789" s="140" t="s">
        <v>4422</v>
      </c>
      <c r="B789" s="140" t="s">
        <v>4423</v>
      </c>
      <c r="C789" s="140"/>
      <c r="D789" s="140" t="s">
        <v>2149</v>
      </c>
      <c r="E789" s="140" t="s">
        <v>2758</v>
      </c>
      <c r="F789" s="140" t="s">
        <v>4424</v>
      </c>
      <c r="G789" s="140" t="s">
        <v>1786</v>
      </c>
      <c r="H789" s="140" t="s">
        <v>1787</v>
      </c>
      <c r="I789" s="140" t="s">
        <v>1854</v>
      </c>
      <c r="J789" s="140"/>
      <c r="K789" s="140" t="s">
        <v>4425</v>
      </c>
      <c r="L789" s="140"/>
      <c r="M789" s="140" t="s">
        <v>4426</v>
      </c>
      <c r="N789" s="141">
        <v>61</v>
      </c>
      <c r="O789" s="142" t="b">
        <v>0</v>
      </c>
      <c r="P789" s="140" t="s">
        <v>1824</v>
      </c>
      <c r="Q789" t="s">
        <v>1825</v>
      </c>
      <c r="R789" t="s">
        <v>584</v>
      </c>
    </row>
    <row r="790" spans="1:18" x14ac:dyDescent="0.25">
      <c r="A790" s="140" t="s">
        <v>4427</v>
      </c>
      <c r="B790" s="140" t="s">
        <v>4428</v>
      </c>
      <c r="C790" s="140"/>
      <c r="D790" s="140" t="s">
        <v>1820</v>
      </c>
      <c r="E790" s="140"/>
      <c r="F790" s="140"/>
      <c r="G790" s="140" t="s">
        <v>1786</v>
      </c>
      <c r="H790" s="140" t="s">
        <v>1787</v>
      </c>
      <c r="I790" s="140" t="s">
        <v>1854</v>
      </c>
      <c r="J790" s="140"/>
      <c r="K790" s="140" t="s">
        <v>4429</v>
      </c>
      <c r="L790" s="140"/>
      <c r="M790" s="140" t="s">
        <v>4429</v>
      </c>
      <c r="N790" s="141">
        <v>61</v>
      </c>
      <c r="O790" s="142" t="b">
        <v>0</v>
      </c>
      <c r="P790" s="140" t="s">
        <v>1824</v>
      </c>
      <c r="Q790" t="s">
        <v>1825</v>
      </c>
      <c r="R790" t="s">
        <v>584</v>
      </c>
    </row>
    <row r="791" spans="1:18" x14ac:dyDescent="0.25">
      <c r="A791" s="140" t="s">
        <v>4430</v>
      </c>
      <c r="B791" s="140" t="s">
        <v>4431</v>
      </c>
      <c r="C791" s="140"/>
      <c r="D791" s="140" t="s">
        <v>1820</v>
      </c>
      <c r="E791" s="140" t="s">
        <v>1940</v>
      </c>
      <c r="F791" s="140"/>
      <c r="G791" s="140" t="s">
        <v>1786</v>
      </c>
      <c r="H791" s="140" t="s">
        <v>1787</v>
      </c>
      <c r="I791" s="140" t="s">
        <v>1854</v>
      </c>
      <c r="J791" s="140"/>
      <c r="K791" s="140" t="s">
        <v>4432</v>
      </c>
      <c r="L791" s="140"/>
      <c r="M791" s="140" t="s">
        <v>4432</v>
      </c>
      <c r="N791" s="141">
        <v>61</v>
      </c>
      <c r="O791" s="142" t="b">
        <v>0</v>
      </c>
      <c r="P791" s="140" t="s">
        <v>1824</v>
      </c>
      <c r="Q791" t="s">
        <v>1825</v>
      </c>
      <c r="R791" t="s">
        <v>584</v>
      </c>
    </row>
    <row r="792" spans="1:18" x14ac:dyDescent="0.25">
      <c r="A792" s="140" t="s">
        <v>4433</v>
      </c>
      <c r="B792" s="140" t="s">
        <v>4434</v>
      </c>
      <c r="C792" s="140"/>
      <c r="D792" s="140" t="s">
        <v>1820</v>
      </c>
      <c r="E792" s="140" t="s">
        <v>1888</v>
      </c>
      <c r="F792" s="140" t="s">
        <v>4435</v>
      </c>
      <c r="G792" s="140" t="s">
        <v>1786</v>
      </c>
      <c r="H792" s="140" t="s">
        <v>1787</v>
      </c>
      <c r="I792" s="140" t="s">
        <v>1854</v>
      </c>
      <c r="J792" s="140"/>
      <c r="K792" s="140" t="s">
        <v>4436</v>
      </c>
      <c r="L792" s="140"/>
      <c r="M792" s="140" t="s">
        <v>4437</v>
      </c>
      <c r="N792" s="141">
        <v>61</v>
      </c>
      <c r="O792" s="142" t="b">
        <v>0</v>
      </c>
      <c r="P792" s="140" t="s">
        <v>1824</v>
      </c>
      <c r="Q792" t="s">
        <v>1825</v>
      </c>
      <c r="R792" t="s">
        <v>584</v>
      </c>
    </row>
    <row r="793" spans="1:18" x14ac:dyDescent="0.25">
      <c r="A793" s="140" t="s">
        <v>4438</v>
      </c>
      <c r="B793" s="140" t="s">
        <v>4439</v>
      </c>
      <c r="C793" s="140"/>
      <c r="D793" s="140" t="s">
        <v>1820</v>
      </c>
      <c r="E793" s="140" t="s">
        <v>1940</v>
      </c>
      <c r="F793" s="140" t="s">
        <v>2706</v>
      </c>
      <c r="G793" s="140" t="s">
        <v>1786</v>
      </c>
      <c r="H793" s="140" t="s">
        <v>1787</v>
      </c>
      <c r="I793" s="140" t="s">
        <v>1854</v>
      </c>
      <c r="J793" s="140"/>
      <c r="K793" s="140" t="s">
        <v>4440</v>
      </c>
      <c r="L793" s="140"/>
      <c r="M793" s="140" t="s">
        <v>4440</v>
      </c>
      <c r="N793" s="141">
        <v>61</v>
      </c>
      <c r="O793" s="142" t="b">
        <v>0</v>
      </c>
      <c r="P793" s="140" t="s">
        <v>1824</v>
      </c>
      <c r="Q793" t="s">
        <v>1825</v>
      </c>
      <c r="R793" t="s">
        <v>584</v>
      </c>
    </row>
    <row r="794" spans="1:18" x14ac:dyDescent="0.25">
      <c r="A794" s="140" t="s">
        <v>4441</v>
      </c>
      <c r="B794" s="140" t="s">
        <v>4442</v>
      </c>
      <c r="C794" s="140"/>
      <c r="D794" s="140" t="s">
        <v>1820</v>
      </c>
      <c r="E794" s="140" t="s">
        <v>1860</v>
      </c>
      <c r="F794" s="140" t="s">
        <v>4443</v>
      </c>
      <c r="G794" s="140" t="s">
        <v>1786</v>
      </c>
      <c r="H794" s="140" t="s">
        <v>1787</v>
      </c>
      <c r="I794" s="140" t="s">
        <v>1854</v>
      </c>
      <c r="J794" s="140"/>
      <c r="K794" s="140" t="s">
        <v>4444</v>
      </c>
      <c r="L794" s="140"/>
      <c r="M794" s="140" t="s">
        <v>4445</v>
      </c>
      <c r="N794" s="141">
        <v>61</v>
      </c>
      <c r="O794" s="142" t="b">
        <v>0</v>
      </c>
      <c r="P794" s="140" t="s">
        <v>1824</v>
      </c>
      <c r="Q794" t="s">
        <v>1825</v>
      </c>
      <c r="R794" t="s">
        <v>584</v>
      </c>
    </row>
    <row r="795" spans="1:18" x14ac:dyDescent="0.25">
      <c r="A795" s="140" t="s">
        <v>4446</v>
      </c>
      <c r="B795" s="140" t="s">
        <v>4447</v>
      </c>
      <c r="C795" s="140"/>
      <c r="D795" s="140" t="s">
        <v>1820</v>
      </c>
      <c r="E795" s="140" t="s">
        <v>2088</v>
      </c>
      <c r="F795" s="140" t="s">
        <v>2664</v>
      </c>
      <c r="G795" s="140" t="s">
        <v>1786</v>
      </c>
      <c r="H795" s="140" t="s">
        <v>1787</v>
      </c>
      <c r="I795" s="140" t="s">
        <v>1854</v>
      </c>
      <c r="J795" s="140"/>
      <c r="K795" s="140" t="s">
        <v>4448</v>
      </c>
      <c r="L795" s="140"/>
      <c r="M795" s="140" t="s">
        <v>4449</v>
      </c>
      <c r="N795" s="141">
        <v>61</v>
      </c>
      <c r="O795" s="142" t="b">
        <v>0</v>
      </c>
      <c r="P795" s="140" t="s">
        <v>1824</v>
      </c>
      <c r="Q795" t="s">
        <v>1825</v>
      </c>
      <c r="R795" t="s">
        <v>584</v>
      </c>
    </row>
    <row r="796" spans="1:18" x14ac:dyDescent="0.25">
      <c r="A796" s="140" t="s">
        <v>4450</v>
      </c>
      <c r="B796" s="140" t="s">
        <v>4451</v>
      </c>
      <c r="C796" s="140"/>
      <c r="D796" s="140" t="s">
        <v>1820</v>
      </c>
      <c r="E796" s="140"/>
      <c r="F796" s="140"/>
      <c r="G796" s="140" t="s">
        <v>1786</v>
      </c>
      <c r="H796" s="140" t="s">
        <v>1787</v>
      </c>
      <c r="I796" s="140" t="s">
        <v>1854</v>
      </c>
      <c r="J796" s="140"/>
      <c r="K796" s="140" t="s">
        <v>4452</v>
      </c>
      <c r="L796" s="140"/>
      <c r="M796" s="140" t="s">
        <v>4452</v>
      </c>
      <c r="N796" s="141">
        <v>61</v>
      </c>
      <c r="O796" s="142" t="b">
        <v>0</v>
      </c>
      <c r="P796" s="140" t="s">
        <v>1824</v>
      </c>
      <c r="Q796" t="s">
        <v>1825</v>
      </c>
      <c r="R796" t="s">
        <v>584</v>
      </c>
    </row>
    <row r="797" spans="1:18" x14ac:dyDescent="0.25">
      <c r="A797" s="140" t="s">
        <v>4453</v>
      </c>
      <c r="B797" s="140" t="s">
        <v>4454</v>
      </c>
      <c r="C797" s="140"/>
      <c r="D797" s="140" t="s">
        <v>2149</v>
      </c>
      <c r="E797" s="140" t="s">
        <v>2758</v>
      </c>
      <c r="F797" s="140" t="s">
        <v>4455</v>
      </c>
      <c r="G797" s="140" t="s">
        <v>1786</v>
      </c>
      <c r="H797" s="140" t="s">
        <v>1787</v>
      </c>
      <c r="I797" s="140" t="s">
        <v>1854</v>
      </c>
      <c r="J797" s="140"/>
      <c r="K797" s="140" t="s">
        <v>4456</v>
      </c>
      <c r="L797" s="140"/>
      <c r="M797" s="140" t="s">
        <v>4456</v>
      </c>
      <c r="N797" s="141">
        <v>61</v>
      </c>
      <c r="O797" s="142" t="b">
        <v>0</v>
      </c>
      <c r="P797" s="140" t="s">
        <v>1824</v>
      </c>
      <c r="Q797" t="s">
        <v>1825</v>
      </c>
      <c r="R797" t="s">
        <v>584</v>
      </c>
    </row>
    <row r="798" spans="1:18" x14ac:dyDescent="0.25">
      <c r="A798" s="140" t="s">
        <v>4457</v>
      </c>
      <c r="B798" s="140" t="s">
        <v>4458</v>
      </c>
      <c r="C798" s="140"/>
      <c r="D798" s="140" t="s">
        <v>1820</v>
      </c>
      <c r="E798" s="140" t="s">
        <v>1940</v>
      </c>
      <c r="F798" s="140" t="s">
        <v>4332</v>
      </c>
      <c r="G798" s="140" t="s">
        <v>1786</v>
      </c>
      <c r="H798" s="140" t="s">
        <v>1787</v>
      </c>
      <c r="I798" s="140" t="s">
        <v>1854</v>
      </c>
      <c r="J798" s="140"/>
      <c r="K798" s="140" t="s">
        <v>4459</v>
      </c>
      <c r="L798" s="140"/>
      <c r="M798" s="140" t="s">
        <v>4459</v>
      </c>
      <c r="N798" s="141">
        <v>61</v>
      </c>
      <c r="O798" s="142" t="b">
        <v>0</v>
      </c>
      <c r="P798" s="140" t="s">
        <v>1824</v>
      </c>
      <c r="Q798" t="s">
        <v>1825</v>
      </c>
      <c r="R798" t="s">
        <v>584</v>
      </c>
    </row>
    <row r="799" spans="1:18" x14ac:dyDescent="0.25">
      <c r="A799" s="140" t="s">
        <v>4460</v>
      </c>
      <c r="B799" s="140" t="s">
        <v>4461</v>
      </c>
      <c r="C799" s="140"/>
      <c r="D799" s="140" t="s">
        <v>1820</v>
      </c>
      <c r="E799" s="140" t="s">
        <v>1860</v>
      </c>
      <c r="F799" s="140" t="s">
        <v>4384</v>
      </c>
      <c r="G799" s="140" t="s">
        <v>1786</v>
      </c>
      <c r="H799" s="140" t="s">
        <v>1787</v>
      </c>
      <c r="I799" s="140" t="s">
        <v>1854</v>
      </c>
      <c r="J799" s="140"/>
      <c r="K799" s="140" t="s">
        <v>4462</v>
      </c>
      <c r="L799" s="140"/>
      <c r="M799" s="140" t="s">
        <v>4463</v>
      </c>
      <c r="N799" s="141">
        <v>61</v>
      </c>
      <c r="O799" s="142" t="b">
        <v>0</v>
      </c>
      <c r="P799" s="140" t="s">
        <v>1824</v>
      </c>
      <c r="Q799" t="s">
        <v>1825</v>
      </c>
      <c r="R799" t="s">
        <v>584</v>
      </c>
    </row>
    <row r="800" spans="1:18" x14ac:dyDescent="0.25">
      <c r="A800" s="140" t="s">
        <v>4464</v>
      </c>
      <c r="B800" s="140" t="s">
        <v>4465</v>
      </c>
      <c r="C800" s="140"/>
      <c r="D800" s="140" t="s">
        <v>1820</v>
      </c>
      <c r="E800" s="140" t="s">
        <v>1940</v>
      </c>
      <c r="F800" s="140" t="s">
        <v>2706</v>
      </c>
      <c r="G800" s="140" t="s">
        <v>1786</v>
      </c>
      <c r="H800" s="140" t="s">
        <v>1787</v>
      </c>
      <c r="I800" s="140" t="s">
        <v>1854</v>
      </c>
      <c r="J800" s="140"/>
      <c r="K800" s="140" t="s">
        <v>4466</v>
      </c>
      <c r="L800" s="140"/>
      <c r="M800" s="140" t="s">
        <v>4467</v>
      </c>
      <c r="N800" s="141">
        <v>61</v>
      </c>
      <c r="O800" s="142" t="b">
        <v>0</v>
      </c>
      <c r="P800" s="140" t="s">
        <v>1824</v>
      </c>
      <c r="Q800" t="s">
        <v>1825</v>
      </c>
      <c r="R800" t="s">
        <v>584</v>
      </c>
    </row>
    <row r="801" spans="1:18" x14ac:dyDescent="0.25">
      <c r="A801" s="140" t="s">
        <v>4468</v>
      </c>
      <c r="B801" s="140" t="s">
        <v>4469</v>
      </c>
      <c r="C801" s="140"/>
      <c r="D801" s="140" t="s">
        <v>2078</v>
      </c>
      <c r="E801" s="140" t="s">
        <v>2180</v>
      </c>
      <c r="F801" s="140"/>
      <c r="G801" s="140" t="s">
        <v>1786</v>
      </c>
      <c r="H801" s="140" t="s">
        <v>1787</v>
      </c>
      <c r="I801" s="140" t="s">
        <v>1854</v>
      </c>
      <c r="J801" s="140"/>
      <c r="K801" s="140" t="s">
        <v>4470</v>
      </c>
      <c r="L801" s="140"/>
      <c r="M801" s="140" t="s">
        <v>4470</v>
      </c>
      <c r="N801" s="141">
        <v>61</v>
      </c>
      <c r="O801" s="142" t="b">
        <v>0</v>
      </c>
      <c r="P801" s="140" t="s">
        <v>1824</v>
      </c>
      <c r="Q801" t="s">
        <v>1825</v>
      </c>
      <c r="R801" t="s">
        <v>584</v>
      </c>
    </row>
    <row r="802" spans="1:18" x14ac:dyDescent="0.25">
      <c r="A802" s="140" t="s">
        <v>4471</v>
      </c>
      <c r="B802" s="140" t="s">
        <v>4472</v>
      </c>
      <c r="C802" s="140"/>
      <c r="D802" s="140" t="s">
        <v>2149</v>
      </c>
      <c r="E802" s="140" t="s">
        <v>2758</v>
      </c>
      <c r="F802" s="140" t="s">
        <v>4424</v>
      </c>
      <c r="G802" s="140"/>
      <c r="H802" s="140"/>
      <c r="I802" s="140" t="s">
        <v>1854</v>
      </c>
      <c r="J802" s="140"/>
      <c r="K802" s="140" t="s">
        <v>4473</v>
      </c>
      <c r="L802" s="140"/>
      <c r="M802" s="140" t="s">
        <v>4473</v>
      </c>
      <c r="N802" s="141">
        <v>61</v>
      </c>
      <c r="O802" s="142" t="b">
        <v>0</v>
      </c>
      <c r="P802" s="140" t="s">
        <v>1824</v>
      </c>
      <c r="Q802" t="s">
        <v>1825</v>
      </c>
      <c r="R802" t="s">
        <v>584</v>
      </c>
    </row>
    <row r="803" spans="1:18" x14ac:dyDescent="0.25">
      <c r="A803" s="140" t="s">
        <v>4474</v>
      </c>
      <c r="B803" s="140" t="s">
        <v>4475</v>
      </c>
      <c r="C803" s="140"/>
      <c r="D803" s="140" t="s">
        <v>1904</v>
      </c>
      <c r="E803" s="140" t="s">
        <v>4476</v>
      </c>
      <c r="F803" s="140" t="s">
        <v>4477</v>
      </c>
      <c r="G803" s="140"/>
      <c r="H803" s="140"/>
      <c r="I803" s="140" t="s">
        <v>1854</v>
      </c>
      <c r="J803" s="140"/>
      <c r="K803" s="140" t="s">
        <v>4478</v>
      </c>
      <c r="L803" s="140"/>
      <c r="M803" s="140" t="s">
        <v>4478</v>
      </c>
      <c r="N803" s="141">
        <v>61</v>
      </c>
      <c r="O803" s="142" t="b">
        <v>0</v>
      </c>
      <c r="P803" s="140" t="s">
        <v>1824</v>
      </c>
      <c r="Q803" t="s">
        <v>1825</v>
      </c>
      <c r="R803" t="s">
        <v>584</v>
      </c>
    </row>
    <row r="804" spans="1:18" x14ac:dyDescent="0.25">
      <c r="A804" s="140" t="s">
        <v>4479</v>
      </c>
      <c r="B804" s="140" t="s">
        <v>4480</v>
      </c>
      <c r="C804" s="140"/>
      <c r="D804" s="140" t="s">
        <v>1904</v>
      </c>
      <c r="E804" s="140" t="s">
        <v>4263</v>
      </c>
      <c r="F804" s="140" t="s">
        <v>4481</v>
      </c>
      <c r="G804" s="140"/>
      <c r="H804" s="140"/>
      <c r="I804" s="140" t="s">
        <v>1854</v>
      </c>
      <c r="J804" s="140" t="s">
        <v>4480</v>
      </c>
      <c r="K804" s="140" t="s">
        <v>4482</v>
      </c>
      <c r="L804" s="140"/>
      <c r="M804" s="140" t="s">
        <v>4482</v>
      </c>
      <c r="N804" s="141">
        <v>61</v>
      </c>
      <c r="O804" s="142" t="b">
        <v>0</v>
      </c>
      <c r="P804" s="140" t="s">
        <v>1824</v>
      </c>
      <c r="Q804" t="s">
        <v>1825</v>
      </c>
      <c r="R804" t="s">
        <v>584</v>
      </c>
    </row>
    <row r="805" spans="1:18" x14ac:dyDescent="0.25">
      <c r="A805" s="140" t="s">
        <v>4483</v>
      </c>
      <c r="B805" s="140" t="s">
        <v>4484</v>
      </c>
      <c r="C805" s="140" t="s">
        <v>1819</v>
      </c>
      <c r="D805" s="140" t="s">
        <v>1838</v>
      </c>
      <c r="E805" s="140" t="s">
        <v>4414</v>
      </c>
      <c r="F805" s="140"/>
      <c r="G805" s="140"/>
      <c r="H805" s="140"/>
      <c r="I805" s="140" t="s">
        <v>1854</v>
      </c>
      <c r="J805" s="140" t="s">
        <v>4484</v>
      </c>
      <c r="K805" s="140" t="s">
        <v>4485</v>
      </c>
      <c r="L805" s="140"/>
      <c r="M805" s="140" t="s">
        <v>4485</v>
      </c>
      <c r="N805" s="141"/>
      <c r="O805" s="142" t="b">
        <v>0</v>
      </c>
      <c r="P805" s="140" t="s">
        <v>1824</v>
      </c>
      <c r="Q805" t="s">
        <v>1825</v>
      </c>
      <c r="R805" t="s">
        <v>7107</v>
      </c>
    </row>
    <row r="806" spans="1:18" x14ac:dyDescent="0.25">
      <c r="A806" s="140" t="s">
        <v>4486</v>
      </c>
      <c r="B806" s="140" t="s">
        <v>4487</v>
      </c>
      <c r="C806" s="140" t="s">
        <v>1819</v>
      </c>
      <c r="D806" s="140" t="s">
        <v>1838</v>
      </c>
      <c r="E806" s="140" t="s">
        <v>4414</v>
      </c>
      <c r="F806" s="140"/>
      <c r="G806" s="140"/>
      <c r="H806" s="140"/>
      <c r="I806" s="140" t="s">
        <v>1854</v>
      </c>
      <c r="J806" s="140" t="s">
        <v>4487</v>
      </c>
      <c r="K806" s="140" t="s">
        <v>4488</v>
      </c>
      <c r="L806" s="140"/>
      <c r="M806" s="140" t="s">
        <v>4488</v>
      </c>
      <c r="N806" s="141"/>
      <c r="O806" s="142" t="b">
        <v>0</v>
      </c>
      <c r="P806" s="140" t="s">
        <v>1824</v>
      </c>
      <c r="Q806" t="s">
        <v>1825</v>
      </c>
      <c r="R806" t="s">
        <v>7107</v>
      </c>
    </row>
    <row r="807" spans="1:18" x14ac:dyDescent="0.25">
      <c r="A807" s="140" t="s">
        <v>4489</v>
      </c>
      <c r="B807" s="140" t="s">
        <v>4490</v>
      </c>
      <c r="C807" s="140" t="s">
        <v>1819</v>
      </c>
      <c r="D807" s="140" t="s">
        <v>1838</v>
      </c>
      <c r="E807" s="140" t="s">
        <v>4414</v>
      </c>
      <c r="F807" s="140"/>
      <c r="G807" s="140"/>
      <c r="H807" s="140"/>
      <c r="I807" s="140" t="s">
        <v>1854</v>
      </c>
      <c r="J807" s="140" t="s">
        <v>4490</v>
      </c>
      <c r="K807" s="140" t="s">
        <v>4491</v>
      </c>
      <c r="L807" s="140"/>
      <c r="M807" s="140" t="s">
        <v>4491</v>
      </c>
      <c r="N807" s="141"/>
      <c r="O807" s="142" t="b">
        <v>0</v>
      </c>
      <c r="P807" s="140" t="s">
        <v>1824</v>
      </c>
      <c r="Q807" t="s">
        <v>1825</v>
      </c>
      <c r="R807" t="s">
        <v>7107</v>
      </c>
    </row>
    <row r="808" spans="1:18" x14ac:dyDescent="0.25">
      <c r="A808" s="140" t="s">
        <v>4492</v>
      </c>
      <c r="B808" s="140" t="s">
        <v>4493</v>
      </c>
      <c r="C808" s="140" t="s">
        <v>1819</v>
      </c>
      <c r="D808" s="140" t="s">
        <v>1838</v>
      </c>
      <c r="E808" s="140" t="s">
        <v>4414</v>
      </c>
      <c r="F808" s="140" t="s">
        <v>4494</v>
      </c>
      <c r="G808" s="140"/>
      <c r="H808" s="140"/>
      <c r="I808" s="140" t="s">
        <v>1854</v>
      </c>
      <c r="J808" s="140" t="s">
        <v>4493</v>
      </c>
      <c r="K808" s="140" t="s">
        <v>4495</v>
      </c>
      <c r="L808" s="140"/>
      <c r="M808" s="140" t="s">
        <v>4495</v>
      </c>
      <c r="N808" s="141"/>
      <c r="O808" s="142" t="b">
        <v>0</v>
      </c>
      <c r="P808" s="140" t="s">
        <v>1824</v>
      </c>
      <c r="Q808" t="s">
        <v>1825</v>
      </c>
      <c r="R808" t="s">
        <v>7107</v>
      </c>
    </row>
    <row r="809" spans="1:18" x14ac:dyDescent="0.25">
      <c r="A809" s="140" t="s">
        <v>4496</v>
      </c>
      <c r="B809" s="140" t="s">
        <v>4497</v>
      </c>
      <c r="C809" s="140" t="s">
        <v>1819</v>
      </c>
      <c r="D809" s="140" t="s">
        <v>1838</v>
      </c>
      <c r="E809" s="140" t="s">
        <v>4414</v>
      </c>
      <c r="F809" s="140"/>
      <c r="G809" s="140"/>
      <c r="H809" s="140"/>
      <c r="I809" s="140" t="s">
        <v>1854</v>
      </c>
      <c r="J809" s="140" t="s">
        <v>4497</v>
      </c>
      <c r="K809" s="140" t="s">
        <v>4498</v>
      </c>
      <c r="L809" s="140"/>
      <c r="M809" s="140" t="s">
        <v>4498</v>
      </c>
      <c r="N809" s="141"/>
      <c r="O809" s="142" t="b">
        <v>0</v>
      </c>
      <c r="P809" s="140" t="s">
        <v>1824</v>
      </c>
      <c r="Q809" t="s">
        <v>1825</v>
      </c>
      <c r="R809" t="s">
        <v>7107</v>
      </c>
    </row>
    <row r="810" spans="1:18" x14ac:dyDescent="0.25">
      <c r="A810" s="140" t="s">
        <v>4499</v>
      </c>
      <c r="B810" s="140" t="s">
        <v>4500</v>
      </c>
      <c r="C810" s="140" t="s">
        <v>1819</v>
      </c>
      <c r="D810" s="140" t="s">
        <v>1820</v>
      </c>
      <c r="E810" s="140" t="s">
        <v>2055</v>
      </c>
      <c r="F810" s="140" t="s">
        <v>4501</v>
      </c>
      <c r="G810" s="140"/>
      <c r="H810" s="140"/>
      <c r="I810" s="140" t="s">
        <v>1854</v>
      </c>
      <c r="J810" s="140" t="s">
        <v>4500</v>
      </c>
      <c r="K810" s="140" t="s">
        <v>4502</v>
      </c>
      <c r="L810" s="140"/>
      <c r="M810" s="140" t="s">
        <v>4502</v>
      </c>
      <c r="N810" s="141"/>
      <c r="O810" s="142" t="b">
        <v>0</v>
      </c>
      <c r="P810" s="140" t="s">
        <v>1824</v>
      </c>
      <c r="Q810" t="s">
        <v>1825</v>
      </c>
      <c r="R810" t="s">
        <v>7107</v>
      </c>
    </row>
    <row r="811" spans="1:18" x14ac:dyDescent="0.25">
      <c r="A811" s="140" t="s">
        <v>4503</v>
      </c>
      <c r="B811" s="140" t="s">
        <v>4504</v>
      </c>
      <c r="C811" s="140" t="s">
        <v>1819</v>
      </c>
      <c r="D811" s="140" t="s">
        <v>1838</v>
      </c>
      <c r="E811" s="140" t="s">
        <v>4414</v>
      </c>
      <c r="F811" s="140"/>
      <c r="G811" s="140"/>
      <c r="H811" s="140"/>
      <c r="I811" s="140" t="s">
        <v>1854</v>
      </c>
      <c r="J811" s="140" t="s">
        <v>4504</v>
      </c>
      <c r="K811" s="140" t="s">
        <v>4505</v>
      </c>
      <c r="L811" s="140"/>
      <c r="M811" s="140" t="s">
        <v>4505</v>
      </c>
      <c r="N811" s="141"/>
      <c r="O811" s="142" t="b">
        <v>0</v>
      </c>
      <c r="P811" s="140" t="s">
        <v>1824</v>
      </c>
      <c r="Q811" t="s">
        <v>1825</v>
      </c>
      <c r="R811" t="s">
        <v>7107</v>
      </c>
    </row>
    <row r="812" spans="1:18" x14ac:dyDescent="0.25">
      <c r="A812" s="140" t="s">
        <v>4506</v>
      </c>
      <c r="B812" s="140" t="s">
        <v>4507</v>
      </c>
      <c r="C812" s="140"/>
      <c r="D812" s="140" t="s">
        <v>1904</v>
      </c>
      <c r="E812" s="140"/>
      <c r="F812" s="140"/>
      <c r="G812" s="140"/>
      <c r="H812" s="140"/>
      <c r="I812" s="140" t="s">
        <v>1854</v>
      </c>
      <c r="J812" s="140"/>
      <c r="K812" s="140"/>
      <c r="L812" s="140" t="s">
        <v>4508</v>
      </c>
      <c r="M812" s="140" t="s">
        <v>4509</v>
      </c>
      <c r="N812" s="141"/>
      <c r="O812" s="142" t="b">
        <v>0</v>
      </c>
      <c r="P812" s="140" t="s">
        <v>1824</v>
      </c>
      <c r="Q812" t="s">
        <v>1825</v>
      </c>
      <c r="R812" t="s">
        <v>4506</v>
      </c>
    </row>
    <row r="813" spans="1:18" x14ac:dyDescent="0.25">
      <c r="A813" s="140" t="s">
        <v>586</v>
      </c>
      <c r="B813" s="140" t="s">
        <v>587</v>
      </c>
      <c r="C813" s="140"/>
      <c r="D813" s="140" t="s">
        <v>1820</v>
      </c>
      <c r="E813" s="140" t="s">
        <v>2736</v>
      </c>
      <c r="F813" s="140"/>
      <c r="G813" s="140" t="s">
        <v>1784</v>
      </c>
      <c r="H813" s="140" t="s">
        <v>1785</v>
      </c>
      <c r="I813" s="140" t="s">
        <v>1854</v>
      </c>
      <c r="J813" s="140" t="s">
        <v>4510</v>
      </c>
      <c r="K813" s="140" t="s">
        <v>4511</v>
      </c>
      <c r="L813" s="140" t="s">
        <v>4512</v>
      </c>
      <c r="M813" s="140" t="s">
        <v>4513</v>
      </c>
      <c r="N813" s="141">
        <v>45</v>
      </c>
      <c r="O813" s="142" t="b">
        <v>0</v>
      </c>
      <c r="P813" s="140" t="s">
        <v>1824</v>
      </c>
      <c r="Q813" t="s">
        <v>1825</v>
      </c>
      <c r="R813" t="s">
        <v>586</v>
      </c>
    </row>
    <row r="814" spans="1:18" x14ac:dyDescent="0.25">
      <c r="A814" s="140" t="s">
        <v>4514</v>
      </c>
      <c r="B814" s="140" t="s">
        <v>4515</v>
      </c>
      <c r="C814" s="140"/>
      <c r="D814" s="140" t="s">
        <v>1820</v>
      </c>
      <c r="E814" s="140" t="s">
        <v>4516</v>
      </c>
      <c r="F814" s="140"/>
      <c r="G814" s="140" t="s">
        <v>71</v>
      </c>
      <c r="H814" s="140" t="s">
        <v>1779</v>
      </c>
      <c r="I814" s="140" t="s">
        <v>4517</v>
      </c>
      <c r="J814" s="140"/>
      <c r="K814" s="140"/>
      <c r="L814" s="140" t="s">
        <v>4518</v>
      </c>
      <c r="M814" s="140" t="s">
        <v>4519</v>
      </c>
      <c r="N814" s="141">
        <v>59</v>
      </c>
      <c r="O814" s="142" t="b">
        <v>0</v>
      </c>
      <c r="P814" s="140" t="s">
        <v>1824</v>
      </c>
      <c r="Q814" t="s">
        <v>1825</v>
      </c>
      <c r="R814" t="s">
        <v>588</v>
      </c>
    </row>
    <row r="815" spans="1:18" x14ac:dyDescent="0.25">
      <c r="A815" s="140" t="s">
        <v>826</v>
      </c>
      <c r="B815" s="140" t="s">
        <v>827</v>
      </c>
      <c r="C815" s="140"/>
      <c r="D815" s="140" t="s">
        <v>1820</v>
      </c>
      <c r="E815" s="140"/>
      <c r="F815" s="140"/>
      <c r="G815" s="140" t="s">
        <v>1788</v>
      </c>
      <c r="H815" s="140" t="s">
        <v>1789</v>
      </c>
      <c r="I815" s="140" t="s">
        <v>4517</v>
      </c>
      <c r="J815" s="140"/>
      <c r="K815" s="140"/>
      <c r="L815" s="140" t="s">
        <v>4520</v>
      </c>
      <c r="M815" s="140" t="s">
        <v>4521</v>
      </c>
      <c r="N815" s="141">
        <v>59</v>
      </c>
      <c r="O815" s="142" t="b">
        <v>0</v>
      </c>
      <c r="P815" s="140" t="s">
        <v>1824</v>
      </c>
      <c r="Q815" t="s">
        <v>1825</v>
      </c>
      <c r="R815" t="s">
        <v>588</v>
      </c>
    </row>
    <row r="816" spans="1:18" x14ac:dyDescent="0.25">
      <c r="A816" s="140" t="s">
        <v>828</v>
      </c>
      <c r="B816" s="140" t="s">
        <v>829</v>
      </c>
      <c r="C816" s="140"/>
      <c r="D816" s="140" t="s">
        <v>3475</v>
      </c>
      <c r="E816" s="140"/>
      <c r="F816" s="140"/>
      <c r="G816" s="140"/>
      <c r="H816" s="140"/>
      <c r="I816" s="140" t="s">
        <v>4517</v>
      </c>
      <c r="J816" s="140" t="s">
        <v>1819</v>
      </c>
      <c r="K816" s="140" t="s">
        <v>4522</v>
      </c>
      <c r="L816" s="140" t="s">
        <v>4523</v>
      </c>
      <c r="M816" s="140" t="s">
        <v>4524</v>
      </c>
      <c r="N816" s="141">
        <v>59</v>
      </c>
      <c r="O816" s="142" t="b">
        <v>0</v>
      </c>
      <c r="P816" s="140" t="s">
        <v>1824</v>
      </c>
      <c r="Q816" t="s">
        <v>1825</v>
      </c>
      <c r="R816" t="s">
        <v>588</v>
      </c>
    </row>
    <row r="817" spans="1:18" x14ac:dyDescent="0.25">
      <c r="A817" s="140" t="s">
        <v>830</v>
      </c>
      <c r="B817" s="140" t="s">
        <v>831</v>
      </c>
      <c r="C817" s="140"/>
      <c r="D817" s="140" t="s">
        <v>1820</v>
      </c>
      <c r="E817" s="140" t="s">
        <v>1860</v>
      </c>
      <c r="F817" s="140" t="s">
        <v>4525</v>
      </c>
      <c r="G817" s="140" t="s">
        <v>1788</v>
      </c>
      <c r="H817" s="140" t="s">
        <v>1789</v>
      </c>
      <c r="I817" s="140" t="s">
        <v>4517</v>
      </c>
      <c r="J817" s="140"/>
      <c r="K817" s="140"/>
      <c r="L817" s="140" t="s">
        <v>4526</v>
      </c>
      <c r="M817" s="140" t="s">
        <v>4527</v>
      </c>
      <c r="N817" s="141">
        <v>59</v>
      </c>
      <c r="O817" s="142" t="b">
        <v>0</v>
      </c>
      <c r="P817" s="140" t="s">
        <v>1824</v>
      </c>
      <c r="Q817" t="s">
        <v>1825</v>
      </c>
      <c r="R817" t="s">
        <v>588</v>
      </c>
    </row>
    <row r="818" spans="1:18" x14ac:dyDescent="0.25">
      <c r="A818" s="140" t="s">
        <v>4528</v>
      </c>
      <c r="B818" s="140" t="s">
        <v>4529</v>
      </c>
      <c r="C818" s="140"/>
      <c r="D818" s="140" t="s">
        <v>1820</v>
      </c>
      <c r="E818" s="140" t="s">
        <v>1888</v>
      </c>
      <c r="F818" s="140"/>
      <c r="G818" s="140" t="s">
        <v>1788</v>
      </c>
      <c r="H818" s="140" t="s">
        <v>1789</v>
      </c>
      <c r="I818" s="140" t="s">
        <v>4517</v>
      </c>
      <c r="J818" s="140"/>
      <c r="K818" s="140"/>
      <c r="L818" s="140" t="s">
        <v>4530</v>
      </c>
      <c r="M818" s="140" t="s">
        <v>4531</v>
      </c>
      <c r="N818" s="141">
        <v>60</v>
      </c>
      <c r="O818" s="142" t="b">
        <v>1</v>
      </c>
      <c r="P818" s="140" t="s">
        <v>1824</v>
      </c>
      <c r="Q818" t="s">
        <v>1825</v>
      </c>
      <c r="R818" t="s">
        <v>588</v>
      </c>
    </row>
    <row r="819" spans="1:18" x14ac:dyDescent="0.25">
      <c r="A819" s="140" t="s">
        <v>4532</v>
      </c>
      <c r="B819" s="140" t="s">
        <v>4533</v>
      </c>
      <c r="C819" s="140"/>
      <c r="D819" s="140" t="s">
        <v>1892</v>
      </c>
      <c r="E819" s="140" t="s">
        <v>4534</v>
      </c>
      <c r="F819" s="140" t="s">
        <v>4535</v>
      </c>
      <c r="G819" s="140"/>
      <c r="H819" s="140"/>
      <c r="I819" s="140"/>
      <c r="J819" s="140"/>
      <c r="K819" s="140"/>
      <c r="L819" s="140" t="s">
        <v>4536</v>
      </c>
      <c r="M819" s="140" t="s">
        <v>4537</v>
      </c>
      <c r="N819" s="141"/>
      <c r="O819" s="142" t="b">
        <v>0</v>
      </c>
      <c r="P819" s="140" t="s">
        <v>1824</v>
      </c>
      <c r="Q819" t="s">
        <v>1825</v>
      </c>
      <c r="R819" t="s">
        <v>4532</v>
      </c>
    </row>
    <row r="820" spans="1:18" x14ac:dyDescent="0.25">
      <c r="A820" s="140" t="s">
        <v>4538</v>
      </c>
      <c r="B820" s="140" t="s">
        <v>4539</v>
      </c>
      <c r="C820" s="140" t="s">
        <v>1819</v>
      </c>
      <c r="D820" s="140" t="s">
        <v>3742</v>
      </c>
      <c r="E820" s="140"/>
      <c r="F820" s="140"/>
      <c r="G820" s="140"/>
      <c r="H820" s="140"/>
      <c r="I820" s="140" t="s">
        <v>1854</v>
      </c>
      <c r="J820" s="140"/>
      <c r="K820" s="140"/>
      <c r="L820" s="140" t="s">
        <v>4540</v>
      </c>
      <c r="M820" s="140" t="s">
        <v>4541</v>
      </c>
      <c r="N820" s="141"/>
      <c r="O820" s="142" t="b">
        <v>0</v>
      </c>
      <c r="P820" s="140" t="s">
        <v>1824</v>
      </c>
      <c r="Q820" t="s">
        <v>1825</v>
      </c>
      <c r="R820" t="s">
        <v>4538</v>
      </c>
    </row>
    <row r="821" spans="1:18" x14ac:dyDescent="0.25">
      <c r="A821" s="140" t="s">
        <v>4542</v>
      </c>
      <c r="B821" s="140" t="s">
        <v>4543</v>
      </c>
      <c r="C821" s="140"/>
      <c r="D821" s="140" t="s">
        <v>1820</v>
      </c>
      <c r="E821" s="140" t="s">
        <v>1973</v>
      </c>
      <c r="F821" s="140"/>
      <c r="G821" s="140" t="s">
        <v>71</v>
      </c>
      <c r="H821" s="140" t="s">
        <v>1779</v>
      </c>
      <c r="I821" s="140" t="s">
        <v>4544</v>
      </c>
      <c r="J821" s="140" t="s">
        <v>4543</v>
      </c>
      <c r="K821" s="140"/>
      <c r="L821" s="140" t="s">
        <v>1819</v>
      </c>
      <c r="M821" s="140" t="s">
        <v>4545</v>
      </c>
      <c r="N821" s="141">
        <v>49</v>
      </c>
      <c r="O821" s="142" t="b">
        <v>0</v>
      </c>
      <c r="P821" s="140" t="s">
        <v>1824</v>
      </c>
      <c r="Q821" t="s">
        <v>1825</v>
      </c>
      <c r="R821" t="s">
        <v>589</v>
      </c>
    </row>
    <row r="822" spans="1:18" x14ac:dyDescent="0.25">
      <c r="A822" s="140" t="s">
        <v>4546</v>
      </c>
      <c r="B822" s="140" t="s">
        <v>4547</v>
      </c>
      <c r="C822" s="140"/>
      <c r="D822" s="140" t="s">
        <v>1820</v>
      </c>
      <c r="E822" s="140" t="s">
        <v>1834</v>
      </c>
      <c r="F822" s="140"/>
      <c r="G822" s="140" t="s">
        <v>70</v>
      </c>
      <c r="H822" s="140" t="s">
        <v>1781</v>
      </c>
      <c r="I822" s="140" t="s">
        <v>4544</v>
      </c>
      <c r="J822" s="140" t="s">
        <v>4547</v>
      </c>
      <c r="K822" s="140"/>
      <c r="L822" s="140" t="s">
        <v>1819</v>
      </c>
      <c r="M822" s="140" t="s">
        <v>4548</v>
      </c>
      <c r="N822" s="141">
        <v>49</v>
      </c>
      <c r="O822" s="142" t="b">
        <v>0</v>
      </c>
      <c r="P822" s="140" t="s">
        <v>1824</v>
      </c>
      <c r="Q822" t="s">
        <v>1825</v>
      </c>
      <c r="R822" t="s">
        <v>589</v>
      </c>
    </row>
    <row r="823" spans="1:18" x14ac:dyDescent="0.25">
      <c r="A823" s="140" t="s">
        <v>4549</v>
      </c>
      <c r="B823" s="140" t="s">
        <v>4550</v>
      </c>
      <c r="C823" s="140"/>
      <c r="D823" s="140" t="s">
        <v>1820</v>
      </c>
      <c r="E823" s="140" t="s">
        <v>1928</v>
      </c>
      <c r="F823" s="140"/>
      <c r="G823" s="140" t="s">
        <v>70</v>
      </c>
      <c r="H823" s="140" t="s">
        <v>1781</v>
      </c>
      <c r="I823" s="140" t="s">
        <v>4544</v>
      </c>
      <c r="J823" s="140" t="s">
        <v>4550</v>
      </c>
      <c r="K823" s="140"/>
      <c r="L823" s="140" t="s">
        <v>1819</v>
      </c>
      <c r="M823" s="140" t="s">
        <v>4551</v>
      </c>
      <c r="N823" s="141">
        <v>49</v>
      </c>
      <c r="O823" s="142" t="b">
        <v>0</v>
      </c>
      <c r="P823" s="140" t="s">
        <v>1824</v>
      </c>
      <c r="Q823" t="s">
        <v>1825</v>
      </c>
      <c r="R823" t="s">
        <v>589</v>
      </c>
    </row>
    <row r="824" spans="1:18" x14ac:dyDescent="0.25">
      <c r="A824" s="140" t="s">
        <v>4552</v>
      </c>
      <c r="B824" s="140" t="s">
        <v>4553</v>
      </c>
      <c r="C824" s="140"/>
      <c r="D824" s="140" t="s">
        <v>1820</v>
      </c>
      <c r="E824" s="140" t="s">
        <v>1957</v>
      </c>
      <c r="F824" s="140"/>
      <c r="G824" s="140" t="s">
        <v>1788</v>
      </c>
      <c r="H824" s="140" t="s">
        <v>1789</v>
      </c>
      <c r="I824" s="140" t="s">
        <v>4544</v>
      </c>
      <c r="J824" s="140" t="s">
        <v>4553</v>
      </c>
      <c r="K824" s="140"/>
      <c r="L824" s="140" t="s">
        <v>1819</v>
      </c>
      <c r="M824" s="140" t="s">
        <v>4554</v>
      </c>
      <c r="N824" s="141">
        <v>49</v>
      </c>
      <c r="O824" s="142" t="b">
        <v>0</v>
      </c>
      <c r="P824" s="140" t="s">
        <v>1824</v>
      </c>
      <c r="Q824" t="s">
        <v>1825</v>
      </c>
      <c r="R824" t="s">
        <v>589</v>
      </c>
    </row>
    <row r="825" spans="1:18" x14ac:dyDescent="0.25">
      <c r="A825" s="140" t="s">
        <v>832</v>
      </c>
      <c r="B825" s="140" t="s">
        <v>833</v>
      </c>
      <c r="C825" s="140" t="s">
        <v>4555</v>
      </c>
      <c r="D825" s="140" t="s">
        <v>1820</v>
      </c>
      <c r="E825" s="140"/>
      <c r="F825" s="140"/>
      <c r="G825" s="140" t="s">
        <v>70</v>
      </c>
      <c r="H825" s="140" t="s">
        <v>1781</v>
      </c>
      <c r="I825" s="140" t="s">
        <v>4544</v>
      </c>
      <c r="J825" s="140" t="s">
        <v>4556</v>
      </c>
      <c r="K825" s="140"/>
      <c r="L825" s="140" t="s">
        <v>4557</v>
      </c>
      <c r="M825" s="140" t="s">
        <v>4558</v>
      </c>
      <c r="N825" s="141">
        <v>49</v>
      </c>
      <c r="O825" s="142" t="b">
        <v>0</v>
      </c>
      <c r="P825" s="140" t="s">
        <v>1824</v>
      </c>
      <c r="Q825" t="s">
        <v>1825</v>
      </c>
      <c r="R825" t="s">
        <v>589</v>
      </c>
    </row>
    <row r="826" spans="1:18" x14ac:dyDescent="0.25">
      <c r="A826" s="140" t="s">
        <v>834</v>
      </c>
      <c r="B826" s="140" t="s">
        <v>835</v>
      </c>
      <c r="C826" s="140" t="s">
        <v>4559</v>
      </c>
      <c r="D826" s="140" t="s">
        <v>1904</v>
      </c>
      <c r="E826" s="140"/>
      <c r="F826" s="140"/>
      <c r="G826" s="140"/>
      <c r="H826" s="140"/>
      <c r="I826" s="140" t="s">
        <v>4544</v>
      </c>
      <c r="J826" s="140" t="s">
        <v>4556</v>
      </c>
      <c r="K826" s="140"/>
      <c r="L826" s="140" t="s">
        <v>4560</v>
      </c>
      <c r="M826" s="140" t="s">
        <v>4561</v>
      </c>
      <c r="N826" s="141">
        <v>49</v>
      </c>
      <c r="O826" s="142" t="b">
        <v>0</v>
      </c>
      <c r="P826" s="140" t="s">
        <v>1824</v>
      </c>
      <c r="Q826" t="s">
        <v>1825</v>
      </c>
      <c r="R826" t="s">
        <v>589</v>
      </c>
    </row>
    <row r="827" spans="1:18" x14ac:dyDescent="0.25">
      <c r="A827" s="140" t="s">
        <v>836</v>
      </c>
      <c r="B827" s="140" t="s">
        <v>837</v>
      </c>
      <c r="C827" s="140" t="s">
        <v>4562</v>
      </c>
      <c r="D827" s="140" t="s">
        <v>2078</v>
      </c>
      <c r="E827" s="140"/>
      <c r="F827" s="140"/>
      <c r="G827" s="140"/>
      <c r="H827" s="140"/>
      <c r="I827" s="140" t="s">
        <v>4544</v>
      </c>
      <c r="J827" s="140" t="s">
        <v>4556</v>
      </c>
      <c r="K827" s="140"/>
      <c r="L827" s="140" t="s">
        <v>4563</v>
      </c>
      <c r="M827" s="140" t="s">
        <v>4564</v>
      </c>
      <c r="N827" s="141">
        <v>49</v>
      </c>
      <c r="O827" s="142" t="b">
        <v>0</v>
      </c>
      <c r="P827" s="140" t="s">
        <v>1824</v>
      </c>
      <c r="Q827" t="s">
        <v>1825</v>
      </c>
      <c r="R827" t="s">
        <v>589</v>
      </c>
    </row>
    <row r="828" spans="1:18" x14ac:dyDescent="0.25">
      <c r="A828" s="140" t="s">
        <v>4565</v>
      </c>
      <c r="B828" s="140" t="s">
        <v>4566</v>
      </c>
      <c r="C828" s="140" t="s">
        <v>4567</v>
      </c>
      <c r="D828" s="140" t="s">
        <v>3475</v>
      </c>
      <c r="E828" s="140"/>
      <c r="F828" s="140"/>
      <c r="G828" s="140"/>
      <c r="H828" s="140"/>
      <c r="I828" s="140" t="s">
        <v>4568</v>
      </c>
      <c r="J828" s="140" t="s">
        <v>4556</v>
      </c>
      <c r="K828" s="140"/>
      <c r="L828" s="140" t="s">
        <v>4569</v>
      </c>
      <c r="M828" s="140" t="s">
        <v>4570</v>
      </c>
      <c r="N828" s="141">
        <v>49</v>
      </c>
      <c r="O828" s="142" t="b">
        <v>0</v>
      </c>
      <c r="P828" s="140" t="s">
        <v>1824</v>
      </c>
      <c r="Q828" t="s">
        <v>1825</v>
      </c>
      <c r="R828" t="s">
        <v>589</v>
      </c>
    </row>
    <row r="829" spans="1:18" x14ac:dyDescent="0.25">
      <c r="A829" s="140" t="s">
        <v>592</v>
      </c>
      <c r="B829" s="140" t="s">
        <v>593</v>
      </c>
      <c r="C829" s="140" t="s">
        <v>4571</v>
      </c>
      <c r="D829" s="140" t="s">
        <v>2169</v>
      </c>
      <c r="E829" s="140"/>
      <c r="F829" s="140"/>
      <c r="G829" s="140"/>
      <c r="H829" s="140"/>
      <c r="I829" s="140" t="s">
        <v>1854</v>
      </c>
      <c r="J829" s="140"/>
      <c r="K829" s="140"/>
      <c r="L829" s="140" t="s">
        <v>4572</v>
      </c>
      <c r="M829" s="140" t="s">
        <v>4573</v>
      </c>
      <c r="N829" s="141">
        <v>31</v>
      </c>
      <c r="O829" s="142" t="b">
        <v>0</v>
      </c>
      <c r="P829" s="140" t="s">
        <v>1824</v>
      </c>
      <c r="Q829" t="s">
        <v>1825</v>
      </c>
      <c r="R829" t="s">
        <v>592</v>
      </c>
    </row>
    <row r="830" spans="1:18" x14ac:dyDescent="0.25">
      <c r="A830" s="140" t="s">
        <v>4574</v>
      </c>
      <c r="B830" s="140" t="s">
        <v>593</v>
      </c>
      <c r="C830" s="140" t="s">
        <v>4571</v>
      </c>
      <c r="D830" s="140" t="s">
        <v>2169</v>
      </c>
      <c r="E830" s="140"/>
      <c r="F830" s="140"/>
      <c r="G830" s="140"/>
      <c r="H830" s="140"/>
      <c r="I830" s="140" t="s">
        <v>4575</v>
      </c>
      <c r="J830" s="140" t="s">
        <v>4576</v>
      </c>
      <c r="K830" s="140" t="s">
        <v>4577</v>
      </c>
      <c r="L830" s="140" t="s">
        <v>1819</v>
      </c>
      <c r="M830" s="140" t="s">
        <v>4578</v>
      </c>
      <c r="N830" s="141">
        <v>31</v>
      </c>
      <c r="O830" s="142" t="b">
        <v>0</v>
      </c>
      <c r="P830" s="140" t="s">
        <v>1824</v>
      </c>
      <c r="Q830" t="s">
        <v>1825</v>
      </c>
      <c r="R830" t="s">
        <v>592</v>
      </c>
    </row>
    <row r="831" spans="1:18" x14ac:dyDescent="0.25">
      <c r="A831" s="140" t="s">
        <v>4579</v>
      </c>
      <c r="B831" s="140" t="s">
        <v>593</v>
      </c>
      <c r="C831" s="140" t="s">
        <v>4571</v>
      </c>
      <c r="D831" s="140" t="s">
        <v>2169</v>
      </c>
      <c r="E831" s="140"/>
      <c r="F831" s="140"/>
      <c r="G831" s="140"/>
      <c r="H831" s="140"/>
      <c r="I831" s="140" t="s">
        <v>4575</v>
      </c>
      <c r="J831" s="140" t="s">
        <v>4580</v>
      </c>
      <c r="K831" s="140" t="s">
        <v>4581</v>
      </c>
      <c r="L831" s="140" t="s">
        <v>1819</v>
      </c>
      <c r="M831" s="140" t="s">
        <v>4582</v>
      </c>
      <c r="N831" s="141">
        <v>31</v>
      </c>
      <c r="O831" s="142" t="b">
        <v>0</v>
      </c>
      <c r="P831" s="140" t="s">
        <v>1824</v>
      </c>
      <c r="Q831" t="s">
        <v>1825</v>
      </c>
      <c r="R831" t="s">
        <v>592</v>
      </c>
    </row>
    <row r="832" spans="1:18" x14ac:dyDescent="0.25">
      <c r="A832" s="140" t="s">
        <v>4583</v>
      </c>
      <c r="B832" s="140" t="s">
        <v>593</v>
      </c>
      <c r="C832" s="140" t="s">
        <v>4571</v>
      </c>
      <c r="D832" s="140" t="s">
        <v>2169</v>
      </c>
      <c r="E832" s="140"/>
      <c r="F832" s="140"/>
      <c r="G832" s="140"/>
      <c r="H832" s="140"/>
      <c r="I832" s="140" t="s">
        <v>4575</v>
      </c>
      <c r="J832" s="140" t="s">
        <v>4584</v>
      </c>
      <c r="K832" s="140" t="s">
        <v>4585</v>
      </c>
      <c r="L832" s="140" t="s">
        <v>1819</v>
      </c>
      <c r="M832" s="140" t="s">
        <v>4586</v>
      </c>
      <c r="N832" s="141">
        <v>31</v>
      </c>
      <c r="O832" s="142" t="b">
        <v>0</v>
      </c>
      <c r="P832" s="140" t="s">
        <v>1824</v>
      </c>
      <c r="Q832" t="s">
        <v>1825</v>
      </c>
      <c r="R832" t="s">
        <v>592</v>
      </c>
    </row>
    <row r="833" spans="1:18" x14ac:dyDescent="0.25">
      <c r="A833" s="140" t="s">
        <v>4587</v>
      </c>
      <c r="B833" s="140" t="s">
        <v>593</v>
      </c>
      <c r="C833" s="140" t="s">
        <v>4571</v>
      </c>
      <c r="D833" s="140" t="s">
        <v>2169</v>
      </c>
      <c r="E833" s="140"/>
      <c r="F833" s="140"/>
      <c r="G833" s="140"/>
      <c r="H833" s="140"/>
      <c r="I833" s="140" t="s">
        <v>4575</v>
      </c>
      <c r="J833" s="140" t="s">
        <v>4588</v>
      </c>
      <c r="K833" s="140" t="s">
        <v>4577</v>
      </c>
      <c r="L833" s="140" t="s">
        <v>1819</v>
      </c>
      <c r="M833" s="140" t="s">
        <v>4578</v>
      </c>
      <c r="N833" s="141">
        <v>31</v>
      </c>
      <c r="O833" s="142" t="b">
        <v>0</v>
      </c>
      <c r="P833" s="140" t="s">
        <v>1824</v>
      </c>
      <c r="Q833" t="s">
        <v>1825</v>
      </c>
      <c r="R833" t="s">
        <v>592</v>
      </c>
    </row>
    <row r="834" spans="1:18" x14ac:dyDescent="0.25">
      <c r="A834" s="140" t="s">
        <v>4589</v>
      </c>
      <c r="B834" s="140" t="s">
        <v>593</v>
      </c>
      <c r="C834" s="140" t="s">
        <v>4571</v>
      </c>
      <c r="D834" s="140" t="s">
        <v>2169</v>
      </c>
      <c r="E834" s="140" t="s">
        <v>4146</v>
      </c>
      <c r="F834" s="140"/>
      <c r="G834" s="140"/>
      <c r="H834" s="140"/>
      <c r="I834" s="140" t="s">
        <v>4575</v>
      </c>
      <c r="J834" s="140" t="s">
        <v>4590</v>
      </c>
      <c r="K834" s="140" t="s">
        <v>4591</v>
      </c>
      <c r="L834" s="140" t="s">
        <v>1819</v>
      </c>
      <c r="M834" s="140" t="s">
        <v>4592</v>
      </c>
      <c r="N834" s="141">
        <v>31</v>
      </c>
      <c r="O834" s="142" t="b">
        <v>0</v>
      </c>
      <c r="P834" s="140" t="s">
        <v>1824</v>
      </c>
      <c r="Q834" t="s">
        <v>1825</v>
      </c>
      <c r="R834" t="s">
        <v>592</v>
      </c>
    </row>
    <row r="835" spans="1:18" x14ac:dyDescent="0.25">
      <c r="A835" s="140" t="s">
        <v>4593</v>
      </c>
      <c r="B835" s="140" t="s">
        <v>593</v>
      </c>
      <c r="C835" s="140" t="s">
        <v>4571</v>
      </c>
      <c r="D835" s="140" t="s">
        <v>2169</v>
      </c>
      <c r="E835" s="140" t="s">
        <v>4146</v>
      </c>
      <c r="F835" s="140"/>
      <c r="G835" s="140"/>
      <c r="H835" s="140"/>
      <c r="I835" s="140" t="s">
        <v>4575</v>
      </c>
      <c r="J835" s="140" t="s">
        <v>4594</v>
      </c>
      <c r="K835" s="140" t="s">
        <v>4595</v>
      </c>
      <c r="L835" s="140" t="s">
        <v>1819</v>
      </c>
      <c r="M835" s="140" t="s">
        <v>4595</v>
      </c>
      <c r="N835" s="141">
        <v>31</v>
      </c>
      <c r="O835" s="142" t="b">
        <v>0</v>
      </c>
      <c r="P835" s="140" t="s">
        <v>1824</v>
      </c>
      <c r="Q835" t="s">
        <v>1825</v>
      </c>
      <c r="R835" t="s">
        <v>592</v>
      </c>
    </row>
    <row r="836" spans="1:18" x14ac:dyDescent="0.25">
      <c r="A836" s="140" t="s">
        <v>4596</v>
      </c>
      <c r="B836" s="140" t="s">
        <v>4597</v>
      </c>
      <c r="C836" s="140" t="s">
        <v>4571</v>
      </c>
      <c r="D836" s="140" t="s">
        <v>2169</v>
      </c>
      <c r="E836" s="140" t="s">
        <v>4146</v>
      </c>
      <c r="F836" s="140"/>
      <c r="G836" s="140"/>
      <c r="H836" s="140"/>
      <c r="I836" s="140" t="s">
        <v>4575</v>
      </c>
      <c r="J836" s="140" t="s">
        <v>4597</v>
      </c>
      <c r="K836" s="140" t="s">
        <v>4598</v>
      </c>
      <c r="L836" s="140" t="s">
        <v>1819</v>
      </c>
      <c r="M836" s="140" t="s">
        <v>4598</v>
      </c>
      <c r="N836" s="141">
        <v>31</v>
      </c>
      <c r="O836" s="142" t="b">
        <v>0</v>
      </c>
      <c r="P836" s="140" t="s">
        <v>1824</v>
      </c>
      <c r="Q836" t="s">
        <v>1825</v>
      </c>
      <c r="R836" t="s">
        <v>592</v>
      </c>
    </row>
    <row r="837" spans="1:18" x14ac:dyDescent="0.25">
      <c r="A837" s="140" t="s">
        <v>4599</v>
      </c>
      <c r="B837" s="140" t="s">
        <v>4600</v>
      </c>
      <c r="C837" s="140"/>
      <c r="D837" s="140" t="s">
        <v>1820</v>
      </c>
      <c r="E837" s="140"/>
      <c r="F837" s="140"/>
      <c r="G837" s="140"/>
      <c r="H837" s="140"/>
      <c r="I837" s="140"/>
      <c r="J837" s="140"/>
      <c r="K837" s="140"/>
      <c r="L837" s="140" t="s">
        <v>4601</v>
      </c>
      <c r="M837" s="140" t="s">
        <v>4602</v>
      </c>
      <c r="N837" s="141"/>
      <c r="O837" s="142" t="b">
        <v>0</v>
      </c>
      <c r="P837" s="140" t="s">
        <v>1824</v>
      </c>
      <c r="Q837" t="s">
        <v>1825</v>
      </c>
      <c r="R837" t="s">
        <v>4599</v>
      </c>
    </row>
    <row r="838" spans="1:18" x14ac:dyDescent="0.25">
      <c r="A838" s="140" t="s">
        <v>4603</v>
      </c>
      <c r="B838" s="140" t="s">
        <v>4604</v>
      </c>
      <c r="C838" s="140"/>
      <c r="D838" s="140" t="s">
        <v>3028</v>
      </c>
      <c r="E838" s="140" t="s">
        <v>4605</v>
      </c>
      <c r="F838" s="140" t="s">
        <v>4606</v>
      </c>
      <c r="G838" s="140"/>
      <c r="H838" s="140"/>
      <c r="I838" s="140"/>
      <c r="J838" s="140"/>
      <c r="K838" s="140"/>
      <c r="L838" s="140" t="s">
        <v>4607</v>
      </c>
      <c r="M838" s="140" t="s">
        <v>4608</v>
      </c>
      <c r="N838" s="141"/>
      <c r="O838" s="142" t="b">
        <v>0</v>
      </c>
      <c r="P838" s="140" t="s">
        <v>1824</v>
      </c>
      <c r="Q838" t="s">
        <v>1825</v>
      </c>
      <c r="R838" t="s">
        <v>4603</v>
      </c>
    </row>
    <row r="839" spans="1:18" x14ac:dyDescent="0.25">
      <c r="A839" s="140" t="s">
        <v>4609</v>
      </c>
      <c r="B839" s="140" t="s">
        <v>4610</v>
      </c>
      <c r="C839" s="140"/>
      <c r="D839" s="140" t="s">
        <v>1820</v>
      </c>
      <c r="E839" s="140"/>
      <c r="F839" s="140"/>
      <c r="G839" s="140" t="s">
        <v>1784</v>
      </c>
      <c r="H839" s="140" t="s">
        <v>1785</v>
      </c>
      <c r="I839" s="140"/>
      <c r="J839" s="140"/>
      <c r="K839" s="140"/>
      <c r="L839" s="140" t="s">
        <v>4611</v>
      </c>
      <c r="M839" s="140" t="s">
        <v>4612</v>
      </c>
      <c r="N839" s="141"/>
      <c r="O839" s="142" t="b">
        <v>0</v>
      </c>
      <c r="P839" s="140" t="s">
        <v>1824</v>
      </c>
      <c r="Q839" t="s">
        <v>1825</v>
      </c>
      <c r="R839" t="s">
        <v>4609</v>
      </c>
    </row>
    <row r="840" spans="1:18" x14ac:dyDescent="0.25">
      <c r="A840" s="140" t="s">
        <v>4613</v>
      </c>
      <c r="B840" s="140" t="s">
        <v>4614</v>
      </c>
      <c r="C840" s="140"/>
      <c r="D840" s="140" t="s">
        <v>1820</v>
      </c>
      <c r="E840" s="140"/>
      <c r="F840" s="140"/>
      <c r="G840" s="140" t="s">
        <v>71</v>
      </c>
      <c r="H840" s="140" t="s">
        <v>1779</v>
      </c>
      <c r="I840" s="140" t="s">
        <v>1854</v>
      </c>
      <c r="J840" s="140"/>
      <c r="K840" s="140"/>
      <c r="L840" s="140" t="s">
        <v>4615</v>
      </c>
      <c r="M840" s="140" t="s">
        <v>4616</v>
      </c>
      <c r="N840" s="141"/>
      <c r="O840" s="142" t="b">
        <v>1</v>
      </c>
      <c r="P840" s="140" t="s">
        <v>1824</v>
      </c>
      <c r="Q840" t="s">
        <v>1825</v>
      </c>
      <c r="R840" t="s">
        <v>4613</v>
      </c>
    </row>
    <row r="841" spans="1:18" x14ac:dyDescent="0.25">
      <c r="A841" s="140" t="s">
        <v>4617</v>
      </c>
      <c r="B841" s="140" t="s">
        <v>4618</v>
      </c>
      <c r="C841" s="140" t="s">
        <v>3359</v>
      </c>
      <c r="D841" s="140" t="s">
        <v>1820</v>
      </c>
      <c r="E841" s="140" t="s">
        <v>2104</v>
      </c>
      <c r="F841" s="140"/>
      <c r="G841" s="140" t="s">
        <v>1786</v>
      </c>
      <c r="H841" s="140" t="s">
        <v>1787</v>
      </c>
      <c r="I841" s="140" t="s">
        <v>1854</v>
      </c>
      <c r="J841" s="140" t="s">
        <v>1819</v>
      </c>
      <c r="K841" s="140" t="s">
        <v>4619</v>
      </c>
      <c r="L841" s="140" t="s">
        <v>4620</v>
      </c>
      <c r="M841" s="140" t="s">
        <v>4621</v>
      </c>
      <c r="N841" s="141"/>
      <c r="O841" s="142" t="b">
        <v>0</v>
      </c>
      <c r="P841" s="140" t="s">
        <v>3077</v>
      </c>
      <c r="Q841" t="s">
        <v>1825</v>
      </c>
      <c r="R841" t="s">
        <v>4617</v>
      </c>
    </row>
    <row r="842" spans="1:18" x14ac:dyDescent="0.25">
      <c r="A842" s="140" t="s">
        <v>4622</v>
      </c>
      <c r="B842" s="140" t="s">
        <v>4623</v>
      </c>
      <c r="C842" s="140" t="s">
        <v>4624</v>
      </c>
      <c r="D842" s="140" t="s">
        <v>1820</v>
      </c>
      <c r="E842" s="140" t="s">
        <v>2104</v>
      </c>
      <c r="F842" s="140"/>
      <c r="G842" s="140" t="s">
        <v>1786</v>
      </c>
      <c r="H842" s="140" t="s">
        <v>1787</v>
      </c>
      <c r="I842" s="140" t="s">
        <v>1854</v>
      </c>
      <c r="J842" s="140"/>
      <c r="K842" s="140" t="s">
        <v>4625</v>
      </c>
      <c r="L842" s="140"/>
      <c r="M842" s="140" t="s">
        <v>4626</v>
      </c>
      <c r="N842" s="141"/>
      <c r="O842" s="142" t="b">
        <v>0</v>
      </c>
      <c r="P842" s="140" t="s">
        <v>1824</v>
      </c>
      <c r="Q842" t="s">
        <v>1825</v>
      </c>
      <c r="R842" t="s">
        <v>4622</v>
      </c>
    </row>
    <row r="843" spans="1:18" x14ac:dyDescent="0.25">
      <c r="A843" s="140" t="s">
        <v>4627</v>
      </c>
      <c r="B843" s="140" t="s">
        <v>4628</v>
      </c>
      <c r="C843" s="140" t="s">
        <v>4624</v>
      </c>
      <c r="D843" s="140" t="s">
        <v>1820</v>
      </c>
      <c r="E843" s="140" t="s">
        <v>2104</v>
      </c>
      <c r="F843" s="140"/>
      <c r="G843" s="140" t="s">
        <v>1786</v>
      </c>
      <c r="H843" s="140" t="s">
        <v>1787</v>
      </c>
      <c r="I843" s="140" t="s">
        <v>1854</v>
      </c>
      <c r="J843" s="140"/>
      <c r="K843" s="140" t="s">
        <v>4629</v>
      </c>
      <c r="L843" s="140"/>
      <c r="M843" s="140" t="s">
        <v>4630</v>
      </c>
      <c r="N843" s="141"/>
      <c r="O843" s="142" t="b">
        <v>0</v>
      </c>
      <c r="P843" s="140" t="s">
        <v>1824</v>
      </c>
      <c r="Q843" t="s">
        <v>1825</v>
      </c>
      <c r="R843" t="s">
        <v>4627</v>
      </c>
    </row>
    <row r="844" spans="1:18" x14ac:dyDescent="0.25">
      <c r="A844" s="140" t="s">
        <v>594</v>
      </c>
      <c r="B844" s="140" t="s">
        <v>595</v>
      </c>
      <c r="C844" s="140"/>
      <c r="D844" s="140" t="s">
        <v>1820</v>
      </c>
      <c r="E844" s="140"/>
      <c r="F844" s="140"/>
      <c r="G844" s="140" t="s">
        <v>1786</v>
      </c>
      <c r="H844" s="140" t="s">
        <v>1787</v>
      </c>
      <c r="I844" s="140" t="s">
        <v>1854</v>
      </c>
      <c r="J844" s="140"/>
      <c r="K844" s="140"/>
      <c r="L844" s="140" t="s">
        <v>4631</v>
      </c>
      <c r="M844" s="140" t="s">
        <v>4632</v>
      </c>
      <c r="N844" s="141">
        <v>36</v>
      </c>
      <c r="O844" s="142" t="b">
        <v>0</v>
      </c>
      <c r="P844" s="140" t="s">
        <v>1824</v>
      </c>
      <c r="Q844" t="s">
        <v>1825</v>
      </c>
      <c r="R844" t="s">
        <v>594</v>
      </c>
    </row>
    <row r="845" spans="1:18" x14ac:dyDescent="0.25">
      <c r="A845" s="140" t="s">
        <v>4633</v>
      </c>
      <c r="B845" s="140" t="s">
        <v>4634</v>
      </c>
      <c r="C845" s="140"/>
      <c r="D845" s="140" t="s">
        <v>1820</v>
      </c>
      <c r="E845" s="140" t="s">
        <v>2088</v>
      </c>
      <c r="F845" s="140" t="s">
        <v>4635</v>
      </c>
      <c r="G845" s="140" t="s">
        <v>1786</v>
      </c>
      <c r="H845" s="140" t="s">
        <v>1787</v>
      </c>
      <c r="I845" s="140" t="s">
        <v>1854</v>
      </c>
      <c r="J845" s="140" t="s">
        <v>4634</v>
      </c>
      <c r="K845" s="140" t="s">
        <v>4636</v>
      </c>
      <c r="L845" s="140" t="s">
        <v>1819</v>
      </c>
      <c r="M845" s="140" t="s">
        <v>4636</v>
      </c>
      <c r="N845" s="141">
        <v>36</v>
      </c>
      <c r="O845" s="142" t="b">
        <v>0</v>
      </c>
      <c r="P845" s="140" t="s">
        <v>1824</v>
      </c>
      <c r="Q845" t="s">
        <v>1825</v>
      </c>
      <c r="R845" t="s">
        <v>594</v>
      </c>
    </row>
    <row r="846" spans="1:18" x14ac:dyDescent="0.25">
      <c r="A846" s="140" t="s">
        <v>4637</v>
      </c>
      <c r="B846" s="140" t="s">
        <v>4638</v>
      </c>
      <c r="C846" s="140"/>
      <c r="D846" s="140" t="s">
        <v>1820</v>
      </c>
      <c r="E846" s="140" t="s">
        <v>1940</v>
      </c>
      <c r="F846" s="140" t="s">
        <v>4201</v>
      </c>
      <c r="G846" s="140" t="s">
        <v>1786</v>
      </c>
      <c r="H846" s="140" t="s">
        <v>1787</v>
      </c>
      <c r="I846" s="140" t="s">
        <v>1854</v>
      </c>
      <c r="J846" s="140" t="s">
        <v>4638</v>
      </c>
      <c r="K846" s="140" t="s">
        <v>4639</v>
      </c>
      <c r="L846" s="140" t="s">
        <v>1819</v>
      </c>
      <c r="M846" s="140" t="s">
        <v>4639</v>
      </c>
      <c r="N846" s="141">
        <v>36</v>
      </c>
      <c r="O846" s="142" t="b">
        <v>0</v>
      </c>
      <c r="P846" s="140" t="s">
        <v>1824</v>
      </c>
      <c r="Q846" t="s">
        <v>1825</v>
      </c>
      <c r="R846" t="s">
        <v>594</v>
      </c>
    </row>
    <row r="847" spans="1:18" x14ac:dyDescent="0.25">
      <c r="A847" s="140" t="s">
        <v>4640</v>
      </c>
      <c r="B847" s="140" t="s">
        <v>4641</v>
      </c>
      <c r="C847" s="140"/>
      <c r="D847" s="140" t="s">
        <v>1820</v>
      </c>
      <c r="E847" s="140" t="s">
        <v>1834</v>
      </c>
      <c r="F847" s="140" t="s">
        <v>1965</v>
      </c>
      <c r="G847" s="140" t="s">
        <v>1786</v>
      </c>
      <c r="H847" s="140" t="s">
        <v>1787</v>
      </c>
      <c r="I847" s="140" t="s">
        <v>1854</v>
      </c>
      <c r="J847" s="140" t="s">
        <v>4641</v>
      </c>
      <c r="K847" s="140" t="s">
        <v>4642</v>
      </c>
      <c r="L847" s="140" t="s">
        <v>1819</v>
      </c>
      <c r="M847" s="140" t="s">
        <v>4642</v>
      </c>
      <c r="N847" s="141">
        <v>36</v>
      </c>
      <c r="O847" s="142" t="b">
        <v>0</v>
      </c>
      <c r="P847" s="140" t="s">
        <v>1824</v>
      </c>
      <c r="Q847" t="s">
        <v>1825</v>
      </c>
      <c r="R847" t="s">
        <v>594</v>
      </c>
    </row>
    <row r="848" spans="1:18" x14ac:dyDescent="0.25">
      <c r="A848" s="140" t="s">
        <v>4643</v>
      </c>
      <c r="B848" s="140" t="s">
        <v>4644</v>
      </c>
      <c r="C848" s="140"/>
      <c r="D848" s="140" t="s">
        <v>1820</v>
      </c>
      <c r="E848" s="140" t="s">
        <v>1957</v>
      </c>
      <c r="F848" s="140"/>
      <c r="G848" s="140" t="s">
        <v>1786</v>
      </c>
      <c r="H848" s="140" t="s">
        <v>1787</v>
      </c>
      <c r="I848" s="140" t="s">
        <v>1854</v>
      </c>
      <c r="J848" s="140" t="s">
        <v>4645</v>
      </c>
      <c r="K848" s="140" t="s">
        <v>4646</v>
      </c>
      <c r="L848" s="140" t="s">
        <v>1819</v>
      </c>
      <c r="M848" s="140" t="s">
        <v>4646</v>
      </c>
      <c r="N848" s="141">
        <v>36</v>
      </c>
      <c r="O848" s="142" t="b">
        <v>0</v>
      </c>
      <c r="P848" s="140" t="s">
        <v>1824</v>
      </c>
      <c r="Q848" t="s">
        <v>1825</v>
      </c>
      <c r="R848" t="s">
        <v>594</v>
      </c>
    </row>
    <row r="849" spans="1:18" x14ac:dyDescent="0.25">
      <c r="A849" s="140" t="s">
        <v>4647</v>
      </c>
      <c r="B849" s="140" t="s">
        <v>4648</v>
      </c>
      <c r="C849" s="140"/>
      <c r="D849" s="140" t="s">
        <v>1820</v>
      </c>
      <c r="E849" s="140" t="s">
        <v>1957</v>
      </c>
      <c r="F849" s="140"/>
      <c r="G849" s="140" t="s">
        <v>1786</v>
      </c>
      <c r="H849" s="140" t="s">
        <v>1787</v>
      </c>
      <c r="I849" s="140" t="s">
        <v>1854</v>
      </c>
      <c r="J849" s="140" t="s">
        <v>4648</v>
      </c>
      <c r="K849" s="140" t="s">
        <v>4649</v>
      </c>
      <c r="L849" s="140" t="s">
        <v>1819</v>
      </c>
      <c r="M849" s="140" t="s">
        <v>4649</v>
      </c>
      <c r="N849" s="141">
        <v>36</v>
      </c>
      <c r="O849" s="142" t="b">
        <v>0</v>
      </c>
      <c r="P849" s="140" t="s">
        <v>1824</v>
      </c>
      <c r="Q849" t="s">
        <v>1825</v>
      </c>
      <c r="R849" t="s">
        <v>594</v>
      </c>
    </row>
    <row r="850" spans="1:18" x14ac:dyDescent="0.25">
      <c r="A850" s="140" t="s">
        <v>4650</v>
      </c>
      <c r="B850" s="140" t="s">
        <v>4651</v>
      </c>
      <c r="C850" s="140"/>
      <c r="D850" s="140" t="s">
        <v>1820</v>
      </c>
      <c r="E850" s="140" t="s">
        <v>1932</v>
      </c>
      <c r="F850" s="140"/>
      <c r="G850" s="140" t="s">
        <v>1786</v>
      </c>
      <c r="H850" s="140" t="s">
        <v>1787</v>
      </c>
      <c r="I850" s="140" t="s">
        <v>1854</v>
      </c>
      <c r="J850" s="140" t="s">
        <v>4651</v>
      </c>
      <c r="K850" s="140" t="s">
        <v>4652</v>
      </c>
      <c r="L850" s="140" t="s">
        <v>1819</v>
      </c>
      <c r="M850" s="140" t="s">
        <v>4652</v>
      </c>
      <c r="N850" s="141">
        <v>36</v>
      </c>
      <c r="O850" s="142" t="b">
        <v>0</v>
      </c>
      <c r="P850" s="140" t="s">
        <v>1824</v>
      </c>
      <c r="Q850" t="s">
        <v>1825</v>
      </c>
      <c r="R850" t="s">
        <v>594</v>
      </c>
    </row>
    <row r="851" spans="1:18" x14ac:dyDescent="0.25">
      <c r="A851" s="140" t="s">
        <v>4653</v>
      </c>
      <c r="B851" s="140" t="s">
        <v>4654</v>
      </c>
      <c r="C851" s="140"/>
      <c r="D851" s="140" t="s">
        <v>1820</v>
      </c>
      <c r="E851" s="140" t="s">
        <v>1834</v>
      </c>
      <c r="F851" s="140"/>
      <c r="G851" s="140" t="s">
        <v>1786</v>
      </c>
      <c r="H851" s="140" t="s">
        <v>1787</v>
      </c>
      <c r="I851" s="140" t="s">
        <v>1854</v>
      </c>
      <c r="J851" s="140" t="s">
        <v>4654</v>
      </c>
      <c r="K851" s="140" t="s">
        <v>4655</v>
      </c>
      <c r="L851" s="140" t="s">
        <v>1819</v>
      </c>
      <c r="M851" s="140" t="s">
        <v>4655</v>
      </c>
      <c r="N851" s="141">
        <v>36</v>
      </c>
      <c r="O851" s="142" t="b">
        <v>0</v>
      </c>
      <c r="P851" s="140" t="s">
        <v>1824</v>
      </c>
      <c r="Q851" t="s">
        <v>1825</v>
      </c>
      <c r="R851" t="s">
        <v>594</v>
      </c>
    </row>
    <row r="852" spans="1:18" x14ac:dyDescent="0.25">
      <c r="A852" s="140" t="s">
        <v>4656</v>
      </c>
      <c r="B852" s="140" t="s">
        <v>4657</v>
      </c>
      <c r="C852" s="140"/>
      <c r="D852" s="140" t="s">
        <v>1820</v>
      </c>
      <c r="E852" s="140" t="s">
        <v>1940</v>
      </c>
      <c r="F852" s="140"/>
      <c r="G852" s="140" t="s">
        <v>1786</v>
      </c>
      <c r="H852" s="140" t="s">
        <v>1787</v>
      </c>
      <c r="I852" s="140" t="s">
        <v>1854</v>
      </c>
      <c r="J852" s="140" t="s">
        <v>4657</v>
      </c>
      <c r="K852" s="140" t="s">
        <v>4658</v>
      </c>
      <c r="L852" s="140" t="s">
        <v>1819</v>
      </c>
      <c r="M852" s="140" t="s">
        <v>4658</v>
      </c>
      <c r="N852" s="141">
        <v>36</v>
      </c>
      <c r="O852" s="142" t="b">
        <v>0</v>
      </c>
      <c r="P852" s="140" t="s">
        <v>1824</v>
      </c>
      <c r="Q852" t="s">
        <v>1825</v>
      </c>
      <c r="R852" t="s">
        <v>594</v>
      </c>
    </row>
    <row r="853" spans="1:18" x14ac:dyDescent="0.25">
      <c r="A853" s="140" t="s">
        <v>4659</v>
      </c>
      <c r="B853" s="140" t="s">
        <v>4660</v>
      </c>
      <c r="C853" s="140"/>
      <c r="D853" s="140" t="s">
        <v>1820</v>
      </c>
      <c r="E853" s="140" t="s">
        <v>1940</v>
      </c>
      <c r="F853" s="140"/>
      <c r="G853" s="140" t="s">
        <v>1786</v>
      </c>
      <c r="H853" s="140" t="s">
        <v>1787</v>
      </c>
      <c r="I853" s="140" t="s">
        <v>1854</v>
      </c>
      <c r="J853" s="140" t="s">
        <v>4660</v>
      </c>
      <c r="K853" s="140" t="s">
        <v>4661</v>
      </c>
      <c r="L853" s="140" t="s">
        <v>1819</v>
      </c>
      <c r="M853" s="140" t="s">
        <v>4661</v>
      </c>
      <c r="N853" s="141">
        <v>36</v>
      </c>
      <c r="O853" s="142" t="b">
        <v>0</v>
      </c>
      <c r="P853" s="140" t="s">
        <v>1824</v>
      </c>
      <c r="Q853" t="s">
        <v>1825</v>
      </c>
      <c r="R853" t="s">
        <v>594</v>
      </c>
    </row>
    <row r="854" spans="1:18" x14ac:dyDescent="0.25">
      <c r="A854" s="140" t="s">
        <v>4662</v>
      </c>
      <c r="B854" s="140" t="s">
        <v>4663</v>
      </c>
      <c r="C854" s="140"/>
      <c r="D854" s="140" t="s">
        <v>1820</v>
      </c>
      <c r="E854" s="140" t="s">
        <v>1932</v>
      </c>
      <c r="F854" s="140" t="s">
        <v>4664</v>
      </c>
      <c r="G854" s="140" t="s">
        <v>1786</v>
      </c>
      <c r="H854" s="140" t="s">
        <v>1787</v>
      </c>
      <c r="I854" s="140" t="s">
        <v>1854</v>
      </c>
      <c r="J854" s="140" t="s">
        <v>4663</v>
      </c>
      <c r="K854" s="140" t="s">
        <v>4665</v>
      </c>
      <c r="L854" s="140" t="s">
        <v>1819</v>
      </c>
      <c r="M854" s="140" t="s">
        <v>4665</v>
      </c>
      <c r="N854" s="141">
        <v>36</v>
      </c>
      <c r="O854" s="142" t="b">
        <v>0</v>
      </c>
      <c r="P854" s="140" t="s">
        <v>1824</v>
      </c>
      <c r="Q854" t="s">
        <v>1825</v>
      </c>
      <c r="R854" t="s">
        <v>594</v>
      </c>
    </row>
    <row r="855" spans="1:18" x14ac:dyDescent="0.25">
      <c r="A855" s="140" t="s">
        <v>4666</v>
      </c>
      <c r="B855" s="140" t="s">
        <v>4667</v>
      </c>
      <c r="C855" s="140"/>
      <c r="D855" s="140" t="s">
        <v>1820</v>
      </c>
      <c r="E855" s="140" t="s">
        <v>1973</v>
      </c>
      <c r="F855" s="140"/>
      <c r="G855" s="140" t="s">
        <v>1786</v>
      </c>
      <c r="H855" s="140" t="s">
        <v>1787</v>
      </c>
      <c r="I855" s="140" t="s">
        <v>1854</v>
      </c>
      <c r="J855" s="140" t="s">
        <v>4667</v>
      </c>
      <c r="K855" s="140" t="s">
        <v>4668</v>
      </c>
      <c r="L855" s="140" t="s">
        <v>1819</v>
      </c>
      <c r="M855" s="140" t="s">
        <v>4668</v>
      </c>
      <c r="N855" s="141">
        <v>36</v>
      </c>
      <c r="O855" s="142" t="b">
        <v>0</v>
      </c>
      <c r="P855" s="140" t="s">
        <v>1824</v>
      </c>
      <c r="Q855" t="s">
        <v>1825</v>
      </c>
      <c r="R855" t="s">
        <v>594</v>
      </c>
    </row>
    <row r="856" spans="1:18" x14ac:dyDescent="0.25">
      <c r="A856" s="140" t="s">
        <v>4669</v>
      </c>
      <c r="B856" s="140" t="s">
        <v>4670</v>
      </c>
      <c r="C856" s="140"/>
      <c r="D856" s="140" t="s">
        <v>1820</v>
      </c>
      <c r="E856" s="140" t="s">
        <v>2074</v>
      </c>
      <c r="F856" s="140" t="s">
        <v>2726</v>
      </c>
      <c r="G856" s="140" t="s">
        <v>1786</v>
      </c>
      <c r="H856" s="140" t="s">
        <v>1787</v>
      </c>
      <c r="I856" s="140" t="s">
        <v>1854</v>
      </c>
      <c r="J856" s="140" t="s">
        <v>4670</v>
      </c>
      <c r="K856" s="140" t="s">
        <v>4671</v>
      </c>
      <c r="L856" s="140" t="s">
        <v>1819</v>
      </c>
      <c r="M856" s="140" t="s">
        <v>4671</v>
      </c>
      <c r="N856" s="141">
        <v>36</v>
      </c>
      <c r="O856" s="142" t="b">
        <v>0</v>
      </c>
      <c r="P856" s="140" t="s">
        <v>1824</v>
      </c>
      <c r="Q856" t="s">
        <v>1825</v>
      </c>
      <c r="R856" t="s">
        <v>594</v>
      </c>
    </row>
    <row r="857" spans="1:18" x14ac:dyDescent="0.25">
      <c r="A857" s="140" t="s">
        <v>4672</v>
      </c>
      <c r="B857" s="140" t="s">
        <v>4673</v>
      </c>
      <c r="C857" s="140"/>
      <c r="D857" s="140" t="s">
        <v>1820</v>
      </c>
      <c r="E857" s="140" t="s">
        <v>1973</v>
      </c>
      <c r="F857" s="140"/>
      <c r="G857" s="140" t="s">
        <v>1786</v>
      </c>
      <c r="H857" s="140" t="s">
        <v>1787</v>
      </c>
      <c r="I857" s="140" t="s">
        <v>1854</v>
      </c>
      <c r="J857" s="140" t="s">
        <v>4673</v>
      </c>
      <c r="K857" s="140" t="s">
        <v>4674</v>
      </c>
      <c r="L857" s="140" t="s">
        <v>1819</v>
      </c>
      <c r="M857" s="140" t="s">
        <v>4674</v>
      </c>
      <c r="N857" s="141">
        <v>36</v>
      </c>
      <c r="O857" s="142" t="b">
        <v>0</v>
      </c>
      <c r="P857" s="140" t="s">
        <v>1824</v>
      </c>
      <c r="Q857" t="s">
        <v>1825</v>
      </c>
      <c r="R857" t="s">
        <v>594</v>
      </c>
    </row>
    <row r="858" spans="1:18" x14ac:dyDescent="0.25">
      <c r="A858" s="140" t="s">
        <v>4675</v>
      </c>
      <c r="B858" s="140" t="s">
        <v>4676</v>
      </c>
      <c r="C858" s="140"/>
      <c r="D858" s="140" t="s">
        <v>1820</v>
      </c>
      <c r="E858" s="140" t="s">
        <v>1940</v>
      </c>
      <c r="F858" s="140"/>
      <c r="G858" s="140" t="s">
        <v>1786</v>
      </c>
      <c r="H858" s="140" t="s">
        <v>1787</v>
      </c>
      <c r="I858" s="140" t="s">
        <v>1854</v>
      </c>
      <c r="J858" s="140" t="s">
        <v>4676</v>
      </c>
      <c r="K858" s="140" t="s">
        <v>4677</v>
      </c>
      <c r="L858" s="140" t="s">
        <v>1819</v>
      </c>
      <c r="M858" s="140" t="s">
        <v>4677</v>
      </c>
      <c r="N858" s="141">
        <v>36</v>
      </c>
      <c r="O858" s="142" t="b">
        <v>0</v>
      </c>
      <c r="P858" s="140" t="s">
        <v>1824</v>
      </c>
      <c r="Q858" t="s">
        <v>1825</v>
      </c>
      <c r="R858" t="s">
        <v>594</v>
      </c>
    </row>
    <row r="859" spans="1:18" x14ac:dyDescent="0.25">
      <c r="A859" s="140" t="s">
        <v>4678</v>
      </c>
      <c r="B859" s="140" t="s">
        <v>4679</v>
      </c>
      <c r="C859" s="140"/>
      <c r="D859" s="140" t="s">
        <v>1820</v>
      </c>
      <c r="E859" s="140" t="s">
        <v>1834</v>
      </c>
      <c r="F859" s="140"/>
      <c r="G859" s="140" t="s">
        <v>1786</v>
      </c>
      <c r="H859" s="140" t="s">
        <v>1787</v>
      </c>
      <c r="I859" s="140" t="s">
        <v>1854</v>
      </c>
      <c r="J859" s="140" t="s">
        <v>4679</v>
      </c>
      <c r="K859" s="140" t="s">
        <v>4680</v>
      </c>
      <c r="L859" s="140"/>
      <c r="M859" s="140" t="s">
        <v>4680</v>
      </c>
      <c r="N859" s="141">
        <v>36</v>
      </c>
      <c r="O859" s="142" t="b">
        <v>0</v>
      </c>
      <c r="P859" s="140" t="s">
        <v>1824</v>
      </c>
      <c r="Q859" t="s">
        <v>1825</v>
      </c>
      <c r="R859" t="s">
        <v>594</v>
      </c>
    </row>
    <row r="860" spans="1:18" x14ac:dyDescent="0.25">
      <c r="A860" s="140" t="s">
        <v>4681</v>
      </c>
      <c r="B860" s="140" t="s">
        <v>4682</v>
      </c>
      <c r="C860" s="140"/>
      <c r="D860" s="140" t="s">
        <v>1820</v>
      </c>
      <c r="E860" s="140" t="s">
        <v>1957</v>
      </c>
      <c r="F860" s="140"/>
      <c r="G860" s="140" t="s">
        <v>1786</v>
      </c>
      <c r="H860" s="140" t="s">
        <v>1787</v>
      </c>
      <c r="I860" s="140" t="s">
        <v>1854</v>
      </c>
      <c r="J860" s="140" t="s">
        <v>4683</v>
      </c>
      <c r="K860" s="140" t="s">
        <v>4684</v>
      </c>
      <c r="L860" s="140"/>
      <c r="M860" s="140" t="s">
        <v>4684</v>
      </c>
      <c r="N860" s="141">
        <v>36</v>
      </c>
      <c r="O860" s="142" t="b">
        <v>0</v>
      </c>
      <c r="P860" s="140" t="s">
        <v>1824</v>
      </c>
      <c r="Q860" t="s">
        <v>1825</v>
      </c>
      <c r="R860" t="s">
        <v>594</v>
      </c>
    </row>
    <row r="861" spans="1:18" x14ac:dyDescent="0.25">
      <c r="A861" s="140" t="s">
        <v>4685</v>
      </c>
      <c r="B861" s="140" t="s">
        <v>4686</v>
      </c>
      <c r="C861" s="140"/>
      <c r="D861" s="140" t="s">
        <v>1820</v>
      </c>
      <c r="E861" s="140" t="s">
        <v>1957</v>
      </c>
      <c r="F861" s="140"/>
      <c r="G861" s="140" t="s">
        <v>1786</v>
      </c>
      <c r="H861" s="140" t="s">
        <v>1787</v>
      </c>
      <c r="I861" s="140" t="s">
        <v>1854</v>
      </c>
      <c r="J861" s="140" t="s">
        <v>4686</v>
      </c>
      <c r="K861" s="140" t="s">
        <v>4687</v>
      </c>
      <c r="L861" s="140" t="s">
        <v>1819</v>
      </c>
      <c r="M861" s="140" t="s">
        <v>4687</v>
      </c>
      <c r="N861" s="141">
        <v>36</v>
      </c>
      <c r="O861" s="142" t="b">
        <v>0</v>
      </c>
      <c r="P861" s="140" t="s">
        <v>1824</v>
      </c>
      <c r="Q861" t="s">
        <v>1825</v>
      </c>
      <c r="R861" t="s">
        <v>594</v>
      </c>
    </row>
    <row r="862" spans="1:18" x14ac:dyDescent="0.25">
      <c r="A862" s="140" t="s">
        <v>4688</v>
      </c>
      <c r="B862" s="140" t="s">
        <v>4689</v>
      </c>
      <c r="C862" s="140"/>
      <c r="D862" s="140" t="s">
        <v>1820</v>
      </c>
      <c r="E862" s="140" t="s">
        <v>1928</v>
      </c>
      <c r="F862" s="140"/>
      <c r="G862" s="140" t="s">
        <v>1786</v>
      </c>
      <c r="H862" s="140" t="s">
        <v>1787</v>
      </c>
      <c r="I862" s="140" t="s">
        <v>1854</v>
      </c>
      <c r="J862" s="140" t="s">
        <v>4689</v>
      </c>
      <c r="K862" s="140" t="s">
        <v>4690</v>
      </c>
      <c r="L862" s="140" t="s">
        <v>1819</v>
      </c>
      <c r="M862" s="140" t="s">
        <v>4690</v>
      </c>
      <c r="N862" s="141">
        <v>36</v>
      </c>
      <c r="O862" s="142" t="b">
        <v>0</v>
      </c>
      <c r="P862" s="140" t="s">
        <v>1824</v>
      </c>
      <c r="Q862" t="s">
        <v>1825</v>
      </c>
      <c r="R862" t="s">
        <v>594</v>
      </c>
    </row>
    <row r="863" spans="1:18" x14ac:dyDescent="0.25">
      <c r="A863" s="140" t="s">
        <v>4691</v>
      </c>
      <c r="B863" s="140" t="s">
        <v>4692</v>
      </c>
      <c r="C863" s="140"/>
      <c r="D863" s="140" t="s">
        <v>1820</v>
      </c>
      <c r="E863" s="140" t="s">
        <v>1957</v>
      </c>
      <c r="F863" s="140"/>
      <c r="G863" s="140" t="s">
        <v>1786</v>
      </c>
      <c r="H863" s="140" t="s">
        <v>1787</v>
      </c>
      <c r="I863" s="140" t="s">
        <v>1854</v>
      </c>
      <c r="J863" s="140" t="s">
        <v>4692</v>
      </c>
      <c r="K863" s="140" t="s">
        <v>4693</v>
      </c>
      <c r="L863" s="140" t="s">
        <v>1819</v>
      </c>
      <c r="M863" s="140" t="s">
        <v>4693</v>
      </c>
      <c r="N863" s="141">
        <v>36</v>
      </c>
      <c r="O863" s="142" t="b">
        <v>0</v>
      </c>
      <c r="P863" s="140" t="s">
        <v>1824</v>
      </c>
      <c r="Q863" t="s">
        <v>1825</v>
      </c>
      <c r="R863" t="s">
        <v>594</v>
      </c>
    </row>
    <row r="864" spans="1:18" x14ac:dyDescent="0.25">
      <c r="A864" s="140" t="s">
        <v>4694</v>
      </c>
      <c r="B864" s="140" t="s">
        <v>4695</v>
      </c>
      <c r="C864" s="140"/>
      <c r="D864" s="140" t="s">
        <v>1820</v>
      </c>
      <c r="E864" s="140" t="s">
        <v>1940</v>
      </c>
      <c r="F864" s="140"/>
      <c r="G864" s="140" t="s">
        <v>1786</v>
      </c>
      <c r="H864" s="140" t="s">
        <v>1787</v>
      </c>
      <c r="I864" s="140" t="s">
        <v>1854</v>
      </c>
      <c r="J864" s="140" t="s">
        <v>4695</v>
      </c>
      <c r="K864" s="140" t="s">
        <v>4696</v>
      </c>
      <c r="L864" s="140" t="s">
        <v>1819</v>
      </c>
      <c r="M864" s="140" t="s">
        <v>4696</v>
      </c>
      <c r="N864" s="141">
        <v>36</v>
      </c>
      <c r="O864" s="142" t="b">
        <v>0</v>
      </c>
      <c r="P864" s="140" t="s">
        <v>1824</v>
      </c>
      <c r="Q864" t="s">
        <v>1825</v>
      </c>
      <c r="R864" t="s">
        <v>594</v>
      </c>
    </row>
    <row r="865" spans="1:18" x14ac:dyDescent="0.25">
      <c r="A865" s="140" t="s">
        <v>4697</v>
      </c>
      <c r="B865" s="140" t="s">
        <v>4698</v>
      </c>
      <c r="C865" s="140"/>
      <c r="D865" s="140" t="s">
        <v>1820</v>
      </c>
      <c r="E865" s="140" t="s">
        <v>1821</v>
      </c>
      <c r="F865" s="140"/>
      <c r="G865" s="140" t="s">
        <v>1786</v>
      </c>
      <c r="H865" s="140" t="s">
        <v>1787</v>
      </c>
      <c r="I865" s="140" t="s">
        <v>1854</v>
      </c>
      <c r="J865" s="140" t="s">
        <v>4698</v>
      </c>
      <c r="K865" s="140" t="s">
        <v>4699</v>
      </c>
      <c r="L865" s="140" t="s">
        <v>1819</v>
      </c>
      <c r="M865" s="140" t="s">
        <v>4699</v>
      </c>
      <c r="N865" s="141">
        <v>36</v>
      </c>
      <c r="O865" s="142" t="b">
        <v>0</v>
      </c>
      <c r="P865" s="140" t="s">
        <v>1824</v>
      </c>
      <c r="Q865" t="s">
        <v>1825</v>
      </c>
      <c r="R865" t="s">
        <v>594</v>
      </c>
    </row>
    <row r="866" spans="1:18" x14ac:dyDescent="0.25">
      <c r="A866" s="140" t="s">
        <v>4700</v>
      </c>
      <c r="B866" s="140" t="s">
        <v>4701</v>
      </c>
      <c r="C866" s="140"/>
      <c r="D866" s="140" t="s">
        <v>1820</v>
      </c>
      <c r="E866" s="140" t="s">
        <v>1834</v>
      </c>
      <c r="F866" s="140"/>
      <c r="G866" s="140" t="s">
        <v>1786</v>
      </c>
      <c r="H866" s="140" t="s">
        <v>1787</v>
      </c>
      <c r="I866" s="140" t="s">
        <v>1854</v>
      </c>
      <c r="J866" s="140" t="s">
        <v>4701</v>
      </c>
      <c r="K866" s="140" t="s">
        <v>4702</v>
      </c>
      <c r="L866" s="140" t="s">
        <v>1819</v>
      </c>
      <c r="M866" s="140" t="s">
        <v>4702</v>
      </c>
      <c r="N866" s="141">
        <v>36</v>
      </c>
      <c r="O866" s="142" t="b">
        <v>0</v>
      </c>
      <c r="P866" s="140" t="s">
        <v>1824</v>
      </c>
      <c r="Q866" t="s">
        <v>1825</v>
      </c>
      <c r="R866" t="s">
        <v>594</v>
      </c>
    </row>
    <row r="867" spans="1:18" x14ac:dyDescent="0.25">
      <c r="A867" s="140" t="s">
        <v>4703</v>
      </c>
      <c r="B867" s="140" t="s">
        <v>4704</v>
      </c>
      <c r="C867" s="140"/>
      <c r="D867" s="140" t="s">
        <v>1820</v>
      </c>
      <c r="E867" s="140" t="s">
        <v>2088</v>
      </c>
      <c r="F867" s="140"/>
      <c r="G867" s="140" t="s">
        <v>1786</v>
      </c>
      <c r="H867" s="140" t="s">
        <v>1787</v>
      </c>
      <c r="I867" s="140" t="s">
        <v>1854</v>
      </c>
      <c r="J867" s="140" t="s">
        <v>4704</v>
      </c>
      <c r="K867" s="140" t="s">
        <v>4705</v>
      </c>
      <c r="L867" s="140" t="s">
        <v>1819</v>
      </c>
      <c r="M867" s="140" t="s">
        <v>4705</v>
      </c>
      <c r="N867" s="141">
        <v>36</v>
      </c>
      <c r="O867" s="142" t="b">
        <v>0</v>
      </c>
      <c r="P867" s="140" t="s">
        <v>1824</v>
      </c>
      <c r="Q867" t="s">
        <v>1825</v>
      </c>
      <c r="R867" t="s">
        <v>594</v>
      </c>
    </row>
    <row r="868" spans="1:18" x14ac:dyDescent="0.25">
      <c r="A868" s="140" t="s">
        <v>4706</v>
      </c>
      <c r="B868" s="140" t="s">
        <v>4707</v>
      </c>
      <c r="C868" s="140"/>
      <c r="D868" s="140" t="s">
        <v>1820</v>
      </c>
      <c r="E868" s="140" t="s">
        <v>2088</v>
      </c>
      <c r="F868" s="140"/>
      <c r="G868" s="140" t="s">
        <v>1786</v>
      </c>
      <c r="H868" s="140" t="s">
        <v>1787</v>
      </c>
      <c r="I868" s="140" t="s">
        <v>1854</v>
      </c>
      <c r="J868" s="140" t="s">
        <v>4707</v>
      </c>
      <c r="K868" s="140" t="s">
        <v>4708</v>
      </c>
      <c r="L868" s="140" t="s">
        <v>1819</v>
      </c>
      <c r="M868" s="140" t="s">
        <v>4708</v>
      </c>
      <c r="N868" s="141">
        <v>36</v>
      </c>
      <c r="O868" s="142" t="b">
        <v>0</v>
      </c>
      <c r="P868" s="140" t="s">
        <v>1824</v>
      </c>
      <c r="Q868" t="s">
        <v>1825</v>
      </c>
      <c r="R868" t="s">
        <v>594</v>
      </c>
    </row>
    <row r="869" spans="1:18" x14ac:dyDescent="0.25">
      <c r="A869" s="140" t="s">
        <v>4709</v>
      </c>
      <c r="B869" s="140" t="s">
        <v>4710</v>
      </c>
      <c r="C869" s="140"/>
      <c r="D869" s="140" t="s">
        <v>1820</v>
      </c>
      <c r="E869" s="140" t="s">
        <v>2088</v>
      </c>
      <c r="F869" s="140"/>
      <c r="G869" s="140" t="s">
        <v>1786</v>
      </c>
      <c r="H869" s="140" t="s">
        <v>1787</v>
      </c>
      <c r="I869" s="140" t="s">
        <v>1854</v>
      </c>
      <c r="J869" s="140" t="s">
        <v>4710</v>
      </c>
      <c r="K869" s="140" t="s">
        <v>4711</v>
      </c>
      <c r="L869" s="140" t="s">
        <v>1819</v>
      </c>
      <c r="M869" s="140" t="s">
        <v>4711</v>
      </c>
      <c r="N869" s="141">
        <v>36</v>
      </c>
      <c r="O869" s="142" t="b">
        <v>0</v>
      </c>
      <c r="P869" s="140" t="s">
        <v>1824</v>
      </c>
      <c r="Q869" t="s">
        <v>1825</v>
      </c>
      <c r="R869" t="s">
        <v>594</v>
      </c>
    </row>
    <row r="870" spans="1:18" x14ac:dyDescent="0.25">
      <c r="A870" s="140" t="s">
        <v>4712</v>
      </c>
      <c r="B870" s="140" t="s">
        <v>4713</v>
      </c>
      <c r="C870" s="140"/>
      <c r="D870" s="140" t="s">
        <v>1820</v>
      </c>
      <c r="E870" s="140" t="s">
        <v>1888</v>
      </c>
      <c r="F870" s="140"/>
      <c r="G870" s="140" t="s">
        <v>1786</v>
      </c>
      <c r="H870" s="140" t="s">
        <v>1787</v>
      </c>
      <c r="I870" s="140" t="s">
        <v>1854</v>
      </c>
      <c r="J870" s="140" t="s">
        <v>4713</v>
      </c>
      <c r="K870" s="140" t="s">
        <v>4714</v>
      </c>
      <c r="L870" s="140" t="s">
        <v>1819</v>
      </c>
      <c r="M870" s="140" t="s">
        <v>4714</v>
      </c>
      <c r="N870" s="141">
        <v>36</v>
      </c>
      <c r="O870" s="142" t="b">
        <v>0</v>
      </c>
      <c r="P870" s="140" t="s">
        <v>1824</v>
      </c>
      <c r="Q870" t="s">
        <v>1825</v>
      </c>
      <c r="R870" t="s">
        <v>594</v>
      </c>
    </row>
    <row r="871" spans="1:18" x14ac:dyDescent="0.25">
      <c r="A871" s="140" t="s">
        <v>4715</v>
      </c>
      <c r="B871" s="140" t="s">
        <v>4716</v>
      </c>
      <c r="C871" s="140"/>
      <c r="D871" s="140" t="s">
        <v>1820</v>
      </c>
      <c r="E871" s="140" t="s">
        <v>1957</v>
      </c>
      <c r="F871" s="140"/>
      <c r="G871" s="140" t="s">
        <v>1786</v>
      </c>
      <c r="H871" s="140" t="s">
        <v>1787</v>
      </c>
      <c r="I871" s="140" t="s">
        <v>1854</v>
      </c>
      <c r="J871" s="140" t="s">
        <v>4716</v>
      </c>
      <c r="K871" s="140" t="s">
        <v>4717</v>
      </c>
      <c r="L871" s="140" t="s">
        <v>1819</v>
      </c>
      <c r="M871" s="140" t="s">
        <v>4717</v>
      </c>
      <c r="N871" s="141">
        <v>36</v>
      </c>
      <c r="O871" s="142" t="b">
        <v>0</v>
      </c>
      <c r="P871" s="140" t="s">
        <v>1824</v>
      </c>
      <c r="Q871" t="s">
        <v>1825</v>
      </c>
      <c r="R871" t="s">
        <v>594</v>
      </c>
    </row>
    <row r="872" spans="1:18" x14ac:dyDescent="0.25">
      <c r="A872" s="140" t="s">
        <v>4718</v>
      </c>
      <c r="B872" s="140" t="s">
        <v>4719</v>
      </c>
      <c r="C872" s="140"/>
      <c r="D872" s="140" t="s">
        <v>1820</v>
      </c>
      <c r="E872" s="140" t="s">
        <v>1834</v>
      </c>
      <c r="F872" s="140"/>
      <c r="G872" s="140" t="s">
        <v>1786</v>
      </c>
      <c r="H872" s="140" t="s">
        <v>1787</v>
      </c>
      <c r="I872" s="140" t="s">
        <v>1854</v>
      </c>
      <c r="J872" s="140" t="s">
        <v>4719</v>
      </c>
      <c r="K872" s="140" t="s">
        <v>4720</v>
      </c>
      <c r="L872" s="140" t="s">
        <v>1819</v>
      </c>
      <c r="M872" s="140" t="s">
        <v>4720</v>
      </c>
      <c r="N872" s="141">
        <v>36</v>
      </c>
      <c r="O872" s="142" t="b">
        <v>0</v>
      </c>
      <c r="P872" s="140" t="s">
        <v>1824</v>
      </c>
      <c r="Q872" t="s">
        <v>1825</v>
      </c>
      <c r="R872" t="s">
        <v>594</v>
      </c>
    </row>
    <row r="873" spans="1:18" x14ac:dyDescent="0.25">
      <c r="A873" s="140" t="s">
        <v>4721</v>
      </c>
      <c r="B873" s="140" t="s">
        <v>4722</v>
      </c>
      <c r="C873" s="140"/>
      <c r="D873" s="140" t="s">
        <v>1820</v>
      </c>
      <c r="E873" s="140" t="s">
        <v>2088</v>
      </c>
      <c r="F873" s="140" t="s">
        <v>4342</v>
      </c>
      <c r="G873" s="140" t="s">
        <v>1786</v>
      </c>
      <c r="H873" s="140" t="s">
        <v>1787</v>
      </c>
      <c r="I873" s="140" t="s">
        <v>1854</v>
      </c>
      <c r="J873" s="140" t="s">
        <v>4722</v>
      </c>
      <c r="K873" s="140" t="s">
        <v>4723</v>
      </c>
      <c r="L873" s="140" t="s">
        <v>1819</v>
      </c>
      <c r="M873" s="140" t="s">
        <v>4723</v>
      </c>
      <c r="N873" s="141">
        <v>36</v>
      </c>
      <c r="O873" s="142" t="b">
        <v>0</v>
      </c>
      <c r="P873" s="140" t="s">
        <v>1824</v>
      </c>
      <c r="Q873" t="s">
        <v>1825</v>
      </c>
      <c r="R873" t="s">
        <v>594</v>
      </c>
    </row>
    <row r="874" spans="1:18" x14ac:dyDescent="0.25">
      <c r="A874" s="140" t="s">
        <v>4724</v>
      </c>
      <c r="B874" s="140" t="s">
        <v>4725</v>
      </c>
      <c r="C874" s="140"/>
      <c r="D874" s="140" t="s">
        <v>1820</v>
      </c>
      <c r="E874" s="140" t="s">
        <v>1928</v>
      </c>
      <c r="F874" s="140"/>
      <c r="G874" s="140" t="s">
        <v>1786</v>
      </c>
      <c r="H874" s="140" t="s">
        <v>1787</v>
      </c>
      <c r="I874" s="140" t="s">
        <v>1854</v>
      </c>
      <c r="J874" s="140" t="s">
        <v>4725</v>
      </c>
      <c r="K874" s="140" t="s">
        <v>4726</v>
      </c>
      <c r="L874" s="140" t="s">
        <v>1819</v>
      </c>
      <c r="M874" s="140" t="s">
        <v>4726</v>
      </c>
      <c r="N874" s="141">
        <v>36</v>
      </c>
      <c r="O874" s="142" t="b">
        <v>0</v>
      </c>
      <c r="P874" s="140" t="s">
        <v>1824</v>
      </c>
      <c r="Q874" t="s">
        <v>1825</v>
      </c>
      <c r="R874" t="s">
        <v>594</v>
      </c>
    </row>
    <row r="875" spans="1:18" x14ac:dyDescent="0.25">
      <c r="A875" s="140" t="s">
        <v>4727</v>
      </c>
      <c r="B875" s="140" t="s">
        <v>4728</v>
      </c>
      <c r="C875" s="140"/>
      <c r="D875" s="140" t="s">
        <v>2149</v>
      </c>
      <c r="E875" s="140" t="s">
        <v>2758</v>
      </c>
      <c r="F875" s="140" t="s">
        <v>4729</v>
      </c>
      <c r="G875" s="140"/>
      <c r="H875" s="140"/>
      <c r="I875" s="140"/>
      <c r="J875" s="140"/>
      <c r="K875" s="140" t="s">
        <v>4730</v>
      </c>
      <c r="L875" s="140"/>
      <c r="M875" s="140" t="s">
        <v>4730</v>
      </c>
      <c r="N875" s="141">
        <v>36</v>
      </c>
      <c r="O875" s="142" t="b">
        <v>0</v>
      </c>
      <c r="P875" s="140" t="s">
        <v>1824</v>
      </c>
      <c r="Q875" t="s">
        <v>1825</v>
      </c>
      <c r="R875" t="s">
        <v>594</v>
      </c>
    </row>
    <row r="876" spans="1:18" x14ac:dyDescent="0.25">
      <c r="A876" s="140" t="s">
        <v>4731</v>
      </c>
      <c r="B876" s="140" t="s">
        <v>4732</v>
      </c>
      <c r="C876" s="140"/>
      <c r="D876" s="140" t="s">
        <v>1820</v>
      </c>
      <c r="E876" s="140"/>
      <c r="F876" s="140" t="s">
        <v>4733</v>
      </c>
      <c r="G876" s="140"/>
      <c r="H876" s="140"/>
      <c r="I876" s="140" t="s">
        <v>1854</v>
      </c>
      <c r="J876" s="140"/>
      <c r="K876" s="140"/>
      <c r="L876" s="140" t="s">
        <v>4734</v>
      </c>
      <c r="M876" s="140" t="s">
        <v>4735</v>
      </c>
      <c r="N876" s="141"/>
      <c r="O876" s="142" t="b">
        <v>0</v>
      </c>
      <c r="P876" s="140" t="s">
        <v>1824</v>
      </c>
      <c r="Q876" t="s">
        <v>1825</v>
      </c>
      <c r="R876" t="s">
        <v>4731</v>
      </c>
    </row>
    <row r="877" spans="1:18" x14ac:dyDescent="0.25">
      <c r="A877" s="140" t="s">
        <v>4736</v>
      </c>
      <c r="B877" s="140" t="s">
        <v>4737</v>
      </c>
      <c r="C877" s="140"/>
      <c r="D877" s="140" t="s">
        <v>3046</v>
      </c>
      <c r="E877" s="140"/>
      <c r="F877" s="140"/>
      <c r="G877" s="140"/>
      <c r="H877" s="140"/>
      <c r="I877" s="140" t="s">
        <v>1854</v>
      </c>
      <c r="J877" s="140"/>
      <c r="K877" s="140"/>
      <c r="L877" s="140" t="s">
        <v>4738</v>
      </c>
      <c r="M877" s="140" t="s">
        <v>4739</v>
      </c>
      <c r="N877" s="141"/>
      <c r="O877" s="142" t="b">
        <v>0</v>
      </c>
      <c r="P877" s="140" t="s">
        <v>1824</v>
      </c>
      <c r="Q877" t="s">
        <v>1825</v>
      </c>
      <c r="R877" t="s">
        <v>4736</v>
      </c>
    </row>
    <row r="878" spans="1:18" x14ac:dyDescent="0.25">
      <c r="A878" s="140" t="s">
        <v>596</v>
      </c>
      <c r="B878" s="140" t="s">
        <v>597</v>
      </c>
      <c r="C878" s="140"/>
      <c r="D878" s="140" t="s">
        <v>1820</v>
      </c>
      <c r="E878" s="140"/>
      <c r="F878" s="140"/>
      <c r="G878" s="140"/>
      <c r="H878" s="140"/>
      <c r="I878" s="140"/>
      <c r="J878" s="140"/>
      <c r="K878" s="140"/>
      <c r="L878" s="140" t="s">
        <v>4740</v>
      </c>
      <c r="M878" s="140" t="s">
        <v>4741</v>
      </c>
      <c r="N878" s="141">
        <v>56</v>
      </c>
      <c r="O878" s="142" t="b">
        <v>0</v>
      </c>
      <c r="P878" s="140" t="s">
        <v>3077</v>
      </c>
      <c r="Q878" t="s">
        <v>1825</v>
      </c>
      <c r="R878" t="s">
        <v>596</v>
      </c>
    </row>
    <row r="879" spans="1:18" x14ac:dyDescent="0.25">
      <c r="A879" s="140" t="s">
        <v>4742</v>
      </c>
      <c r="B879" s="140" t="s">
        <v>4743</v>
      </c>
      <c r="C879" s="140" t="s">
        <v>1819</v>
      </c>
      <c r="D879" s="140" t="s">
        <v>1820</v>
      </c>
      <c r="E879" s="140" t="s">
        <v>1932</v>
      </c>
      <c r="F879" s="140"/>
      <c r="G879" s="140" t="s">
        <v>1786</v>
      </c>
      <c r="H879" s="140" t="s">
        <v>1787</v>
      </c>
      <c r="I879" s="140" t="s">
        <v>3752</v>
      </c>
      <c r="J879" s="140"/>
      <c r="K879" s="140" t="s">
        <v>4744</v>
      </c>
      <c r="L879" s="140"/>
      <c r="M879" s="140" t="s">
        <v>4745</v>
      </c>
      <c r="N879" s="141"/>
      <c r="O879" s="142" t="b">
        <v>0</v>
      </c>
      <c r="P879" s="140" t="s">
        <v>1824</v>
      </c>
      <c r="Q879" t="s">
        <v>1825</v>
      </c>
      <c r="R879" t="s">
        <v>596</v>
      </c>
    </row>
    <row r="880" spans="1:18" x14ac:dyDescent="0.25">
      <c r="A880" s="140" t="s">
        <v>4746</v>
      </c>
      <c r="B880" s="140" t="s">
        <v>4747</v>
      </c>
      <c r="C880" s="140" t="s">
        <v>1819</v>
      </c>
      <c r="D880" s="140" t="s">
        <v>1820</v>
      </c>
      <c r="E880" s="140"/>
      <c r="F880" s="140"/>
      <c r="G880" s="140" t="s">
        <v>1786</v>
      </c>
      <c r="H880" s="140" t="s">
        <v>1787</v>
      </c>
      <c r="I880" s="140" t="s">
        <v>3752</v>
      </c>
      <c r="J880" s="140"/>
      <c r="K880" s="140" t="s">
        <v>4748</v>
      </c>
      <c r="L880" s="140"/>
      <c r="M880" s="140" t="s">
        <v>4749</v>
      </c>
      <c r="N880" s="141"/>
      <c r="O880" s="142" t="b">
        <v>0</v>
      </c>
      <c r="P880" s="140" t="s">
        <v>1824</v>
      </c>
      <c r="Q880" t="s">
        <v>1825</v>
      </c>
      <c r="R880" t="s">
        <v>596</v>
      </c>
    </row>
    <row r="881" spans="1:18" x14ac:dyDescent="0.25">
      <c r="A881" s="140" t="s">
        <v>4750</v>
      </c>
      <c r="B881" s="140" t="s">
        <v>4751</v>
      </c>
      <c r="C881" s="140" t="s">
        <v>1819</v>
      </c>
      <c r="D881" s="140" t="s">
        <v>1820</v>
      </c>
      <c r="E881" s="140"/>
      <c r="F881" s="140"/>
      <c r="G881" s="140" t="s">
        <v>1786</v>
      </c>
      <c r="H881" s="140" t="s">
        <v>1787</v>
      </c>
      <c r="I881" s="140" t="s">
        <v>3752</v>
      </c>
      <c r="J881" s="140"/>
      <c r="K881" s="140" t="s">
        <v>4752</v>
      </c>
      <c r="L881" s="140"/>
      <c r="M881" s="140" t="s">
        <v>4752</v>
      </c>
      <c r="N881" s="141"/>
      <c r="O881" s="142" t="b">
        <v>0</v>
      </c>
      <c r="P881" s="140" t="s">
        <v>1824</v>
      </c>
      <c r="Q881" t="s">
        <v>1825</v>
      </c>
      <c r="R881" t="s">
        <v>596</v>
      </c>
    </row>
    <row r="882" spans="1:18" x14ac:dyDescent="0.25">
      <c r="A882" s="140" t="s">
        <v>4753</v>
      </c>
      <c r="B882" s="140" t="s">
        <v>4754</v>
      </c>
      <c r="C882" s="140" t="s">
        <v>1819</v>
      </c>
      <c r="D882" s="140" t="s">
        <v>1820</v>
      </c>
      <c r="E882" s="140"/>
      <c r="F882" s="140"/>
      <c r="G882" s="140" t="s">
        <v>1786</v>
      </c>
      <c r="H882" s="140" t="s">
        <v>1787</v>
      </c>
      <c r="I882" s="140" t="s">
        <v>3752</v>
      </c>
      <c r="J882" s="140"/>
      <c r="K882" s="140" t="s">
        <v>4755</v>
      </c>
      <c r="L882" s="140"/>
      <c r="M882" s="140" t="s">
        <v>4756</v>
      </c>
      <c r="N882" s="141"/>
      <c r="O882" s="142" t="b">
        <v>0</v>
      </c>
      <c r="P882" s="140" t="s">
        <v>1824</v>
      </c>
      <c r="Q882" t="s">
        <v>1825</v>
      </c>
      <c r="R882" t="s">
        <v>596</v>
      </c>
    </row>
    <row r="883" spans="1:18" x14ac:dyDescent="0.25">
      <c r="A883" s="140" t="s">
        <v>4757</v>
      </c>
      <c r="B883" s="140" t="s">
        <v>4758</v>
      </c>
      <c r="C883" s="140" t="s">
        <v>1819</v>
      </c>
      <c r="D883" s="140" t="s">
        <v>1820</v>
      </c>
      <c r="E883" s="140" t="s">
        <v>1834</v>
      </c>
      <c r="F883" s="140"/>
      <c r="G883" s="140" t="s">
        <v>1786</v>
      </c>
      <c r="H883" s="140" t="s">
        <v>1787</v>
      </c>
      <c r="I883" s="140" t="s">
        <v>1854</v>
      </c>
      <c r="J883" s="140"/>
      <c r="K883" s="140"/>
      <c r="L883" s="140"/>
      <c r="M883" s="140" t="s">
        <v>4759</v>
      </c>
      <c r="N883" s="141"/>
      <c r="O883" s="142" t="b">
        <v>0</v>
      </c>
      <c r="P883" s="140" t="s">
        <v>1824</v>
      </c>
      <c r="Q883" t="s">
        <v>1825</v>
      </c>
      <c r="R883" t="s">
        <v>596</v>
      </c>
    </row>
    <row r="884" spans="1:18" x14ac:dyDescent="0.25">
      <c r="A884" s="140" t="s">
        <v>4760</v>
      </c>
      <c r="B884" s="140" t="s">
        <v>4761</v>
      </c>
      <c r="C884" s="140" t="s">
        <v>1819</v>
      </c>
      <c r="D884" s="140" t="s">
        <v>1820</v>
      </c>
      <c r="E884" s="140"/>
      <c r="F884" s="140"/>
      <c r="G884" s="140" t="s">
        <v>1786</v>
      </c>
      <c r="H884" s="140" t="s">
        <v>1787</v>
      </c>
      <c r="I884" s="140" t="s">
        <v>3752</v>
      </c>
      <c r="J884" s="140"/>
      <c r="K884" s="140" t="s">
        <v>4762</v>
      </c>
      <c r="L884" s="140"/>
      <c r="M884" s="140" t="s">
        <v>4763</v>
      </c>
      <c r="N884" s="141"/>
      <c r="O884" s="142" t="b">
        <v>0</v>
      </c>
      <c r="P884" s="140" t="s">
        <v>1824</v>
      </c>
      <c r="Q884" t="s">
        <v>1825</v>
      </c>
      <c r="R884" t="s">
        <v>596</v>
      </c>
    </row>
    <row r="885" spans="1:18" x14ac:dyDescent="0.25">
      <c r="A885" s="140" t="s">
        <v>4764</v>
      </c>
      <c r="B885" s="140" t="s">
        <v>4765</v>
      </c>
      <c r="C885" s="140" t="s">
        <v>1819</v>
      </c>
      <c r="D885" s="140" t="s">
        <v>1820</v>
      </c>
      <c r="E885" s="140"/>
      <c r="F885" s="140"/>
      <c r="G885" s="140" t="s">
        <v>1786</v>
      </c>
      <c r="H885" s="140" t="s">
        <v>1787</v>
      </c>
      <c r="I885" s="140" t="s">
        <v>3752</v>
      </c>
      <c r="J885" s="140"/>
      <c r="K885" s="140" t="s">
        <v>4766</v>
      </c>
      <c r="L885" s="140"/>
      <c r="M885" s="140" t="s">
        <v>4767</v>
      </c>
      <c r="N885" s="141"/>
      <c r="O885" s="142" t="b">
        <v>0</v>
      </c>
      <c r="P885" s="140" t="s">
        <v>1824</v>
      </c>
      <c r="Q885" t="s">
        <v>1825</v>
      </c>
      <c r="R885" t="s">
        <v>596</v>
      </c>
    </row>
    <row r="886" spans="1:18" x14ac:dyDescent="0.25">
      <c r="A886" s="140" t="s">
        <v>4768</v>
      </c>
      <c r="B886" s="140" t="s">
        <v>4769</v>
      </c>
      <c r="C886" s="140" t="s">
        <v>1819</v>
      </c>
      <c r="D886" s="140" t="s">
        <v>1820</v>
      </c>
      <c r="E886" s="140" t="s">
        <v>1928</v>
      </c>
      <c r="F886" s="140"/>
      <c r="G886" s="140" t="s">
        <v>1786</v>
      </c>
      <c r="H886" s="140" t="s">
        <v>1787</v>
      </c>
      <c r="I886" s="140" t="s">
        <v>3752</v>
      </c>
      <c r="J886" s="140"/>
      <c r="K886" s="140" t="s">
        <v>4770</v>
      </c>
      <c r="L886" s="140"/>
      <c r="M886" s="140" t="s">
        <v>4771</v>
      </c>
      <c r="N886" s="141"/>
      <c r="O886" s="142" t="b">
        <v>0</v>
      </c>
      <c r="P886" s="140" t="s">
        <v>1824</v>
      </c>
      <c r="Q886" t="s">
        <v>1825</v>
      </c>
      <c r="R886" t="s">
        <v>596</v>
      </c>
    </row>
    <row r="887" spans="1:18" x14ac:dyDescent="0.25">
      <c r="A887" s="140" t="s">
        <v>4772</v>
      </c>
      <c r="B887" s="140" t="s">
        <v>4773</v>
      </c>
      <c r="C887" s="140" t="s">
        <v>1819</v>
      </c>
      <c r="D887" s="140" t="s">
        <v>1820</v>
      </c>
      <c r="E887" s="140" t="s">
        <v>1932</v>
      </c>
      <c r="F887" s="140"/>
      <c r="G887" s="140" t="s">
        <v>1786</v>
      </c>
      <c r="H887" s="140" t="s">
        <v>1787</v>
      </c>
      <c r="I887" s="140" t="s">
        <v>3752</v>
      </c>
      <c r="J887" s="140"/>
      <c r="K887" s="140" t="s">
        <v>4774</v>
      </c>
      <c r="L887" s="140"/>
      <c r="M887" s="140" t="s">
        <v>4774</v>
      </c>
      <c r="N887" s="141"/>
      <c r="O887" s="142" t="b">
        <v>0</v>
      </c>
      <c r="P887" s="140" t="s">
        <v>1824</v>
      </c>
      <c r="Q887" t="s">
        <v>1825</v>
      </c>
      <c r="R887" t="s">
        <v>596</v>
      </c>
    </row>
    <row r="888" spans="1:18" x14ac:dyDescent="0.25">
      <c r="A888" s="140" t="s">
        <v>4775</v>
      </c>
      <c r="B888" s="140" t="s">
        <v>4776</v>
      </c>
      <c r="C888" s="140" t="s">
        <v>1819</v>
      </c>
      <c r="D888" s="140" t="s">
        <v>1820</v>
      </c>
      <c r="E888" s="140" t="s">
        <v>1957</v>
      </c>
      <c r="F888" s="140"/>
      <c r="G888" s="140" t="s">
        <v>1788</v>
      </c>
      <c r="H888" s="140" t="s">
        <v>1789</v>
      </c>
      <c r="I888" s="140" t="s">
        <v>3752</v>
      </c>
      <c r="J888" s="140"/>
      <c r="K888" s="140" t="s">
        <v>4777</v>
      </c>
      <c r="L888" s="140"/>
      <c r="M888" s="140" t="s">
        <v>4777</v>
      </c>
      <c r="N888" s="141"/>
      <c r="O888" s="142" t="b">
        <v>0</v>
      </c>
      <c r="P888" s="140" t="s">
        <v>1824</v>
      </c>
      <c r="Q888" t="s">
        <v>1825</v>
      </c>
      <c r="R888" t="s">
        <v>596</v>
      </c>
    </row>
    <row r="889" spans="1:18" x14ac:dyDescent="0.25">
      <c r="A889" s="140" t="s">
        <v>4778</v>
      </c>
      <c r="B889" s="140" t="s">
        <v>4779</v>
      </c>
      <c r="C889" s="140" t="s">
        <v>1819</v>
      </c>
      <c r="D889" s="140" t="s">
        <v>1820</v>
      </c>
      <c r="E889" s="140"/>
      <c r="F889" s="140"/>
      <c r="G889" s="140" t="s">
        <v>1790</v>
      </c>
      <c r="H889" s="140" t="s">
        <v>1791</v>
      </c>
      <c r="I889" s="140" t="s">
        <v>3752</v>
      </c>
      <c r="J889" s="140"/>
      <c r="K889" s="140" t="s">
        <v>4780</v>
      </c>
      <c r="L889" s="140"/>
      <c r="M889" s="140" t="s">
        <v>4780</v>
      </c>
      <c r="N889" s="141"/>
      <c r="O889" s="142" t="b">
        <v>0</v>
      </c>
      <c r="P889" s="140" t="s">
        <v>1824</v>
      </c>
      <c r="Q889" t="s">
        <v>1825</v>
      </c>
      <c r="R889" t="s">
        <v>596</v>
      </c>
    </row>
    <row r="890" spans="1:18" x14ac:dyDescent="0.25">
      <c r="A890" s="140" t="s">
        <v>4781</v>
      </c>
      <c r="B890" s="140" t="s">
        <v>4782</v>
      </c>
      <c r="C890" s="140"/>
      <c r="D890" s="140" t="s">
        <v>1820</v>
      </c>
      <c r="E890" s="140"/>
      <c r="F890" s="140"/>
      <c r="G890" s="140" t="s">
        <v>1784</v>
      </c>
      <c r="H890" s="140" t="s">
        <v>1785</v>
      </c>
      <c r="I890" s="140"/>
      <c r="J890" s="140"/>
      <c r="K890" s="140"/>
      <c r="L890" s="140"/>
      <c r="M890" s="140" t="s">
        <v>3806</v>
      </c>
      <c r="N890" s="141"/>
      <c r="O890" s="142" t="b">
        <v>0</v>
      </c>
      <c r="P890" s="140" t="s">
        <v>1824</v>
      </c>
      <c r="Q890" t="s">
        <v>1825</v>
      </c>
      <c r="R890" t="s">
        <v>4781</v>
      </c>
    </row>
    <row r="891" spans="1:18" x14ac:dyDescent="0.25">
      <c r="A891" s="140" t="s">
        <v>838</v>
      </c>
      <c r="B891" s="140" t="s">
        <v>839</v>
      </c>
      <c r="C891" s="140" t="s">
        <v>1819</v>
      </c>
      <c r="D891" s="140" t="s">
        <v>1820</v>
      </c>
      <c r="E891" s="140" t="s">
        <v>1973</v>
      </c>
      <c r="F891" s="140"/>
      <c r="G891" s="140" t="s">
        <v>1786</v>
      </c>
      <c r="H891" s="140" t="s">
        <v>1787</v>
      </c>
      <c r="I891" s="140" t="s">
        <v>1854</v>
      </c>
      <c r="J891" s="140"/>
      <c r="K891" s="140" t="s">
        <v>4783</v>
      </c>
      <c r="L891" s="140"/>
      <c r="M891" s="140" t="s">
        <v>4783</v>
      </c>
      <c r="N891" s="141"/>
      <c r="O891" s="142" t="b">
        <v>0</v>
      </c>
      <c r="P891" s="140" t="s">
        <v>1824</v>
      </c>
      <c r="Q891" t="s">
        <v>1825</v>
      </c>
      <c r="R891" t="s">
        <v>4784</v>
      </c>
    </row>
    <row r="892" spans="1:18" x14ac:dyDescent="0.25">
      <c r="A892" s="140" t="s">
        <v>840</v>
      </c>
      <c r="B892" s="140" t="s">
        <v>841</v>
      </c>
      <c r="C892" s="140" t="s">
        <v>1819</v>
      </c>
      <c r="D892" s="140" t="s">
        <v>1820</v>
      </c>
      <c r="E892" s="140" t="s">
        <v>1973</v>
      </c>
      <c r="F892" s="140"/>
      <c r="G892" s="140" t="s">
        <v>1786</v>
      </c>
      <c r="H892" s="140" t="s">
        <v>1787</v>
      </c>
      <c r="I892" s="140" t="s">
        <v>1854</v>
      </c>
      <c r="J892" s="140"/>
      <c r="K892" s="140" t="s">
        <v>4785</v>
      </c>
      <c r="L892" s="140"/>
      <c r="M892" s="140" t="s">
        <v>4786</v>
      </c>
      <c r="N892" s="141"/>
      <c r="O892" s="142" t="b">
        <v>0</v>
      </c>
      <c r="P892" s="140" t="s">
        <v>1824</v>
      </c>
      <c r="Q892" t="s">
        <v>1825</v>
      </c>
      <c r="R892" t="s">
        <v>4784</v>
      </c>
    </row>
    <row r="893" spans="1:18" x14ac:dyDescent="0.25">
      <c r="A893" s="140" t="s">
        <v>842</v>
      </c>
      <c r="B893" s="140" t="s">
        <v>843</v>
      </c>
      <c r="C893" s="140" t="s">
        <v>1819</v>
      </c>
      <c r="D893" s="140" t="s">
        <v>1820</v>
      </c>
      <c r="E893" s="140" t="s">
        <v>1973</v>
      </c>
      <c r="F893" s="140"/>
      <c r="G893" s="140" t="s">
        <v>1786</v>
      </c>
      <c r="H893" s="140" t="s">
        <v>1787</v>
      </c>
      <c r="I893" s="140" t="s">
        <v>1854</v>
      </c>
      <c r="J893" s="140"/>
      <c r="K893" s="140" t="s">
        <v>4787</v>
      </c>
      <c r="L893" s="140"/>
      <c r="M893" s="140" t="s">
        <v>4787</v>
      </c>
      <c r="N893" s="141"/>
      <c r="O893" s="142" t="b">
        <v>0</v>
      </c>
      <c r="P893" s="140" t="s">
        <v>1824</v>
      </c>
      <c r="Q893" t="s">
        <v>1825</v>
      </c>
      <c r="R893" t="s">
        <v>4784</v>
      </c>
    </row>
    <row r="894" spans="1:18" x14ac:dyDescent="0.25">
      <c r="A894" s="140" t="s">
        <v>844</v>
      </c>
      <c r="B894" s="140" t="s">
        <v>845</v>
      </c>
      <c r="C894" s="140" t="s">
        <v>1819</v>
      </c>
      <c r="D894" s="140" t="s">
        <v>1820</v>
      </c>
      <c r="E894" s="140" t="s">
        <v>1973</v>
      </c>
      <c r="F894" s="140"/>
      <c r="G894" s="140" t="s">
        <v>1786</v>
      </c>
      <c r="H894" s="140" t="s">
        <v>1787</v>
      </c>
      <c r="I894" s="140" t="s">
        <v>1854</v>
      </c>
      <c r="J894" s="140" t="s">
        <v>4788</v>
      </c>
      <c r="K894" s="140" t="s">
        <v>4789</v>
      </c>
      <c r="L894" s="140"/>
      <c r="M894" s="140" t="s">
        <v>4789</v>
      </c>
      <c r="N894" s="141"/>
      <c r="O894" s="142" t="b">
        <v>0</v>
      </c>
      <c r="P894" s="140" t="s">
        <v>1824</v>
      </c>
      <c r="Q894" t="s">
        <v>1825</v>
      </c>
      <c r="R894" t="s">
        <v>4784</v>
      </c>
    </row>
    <row r="895" spans="1:18" x14ac:dyDescent="0.25">
      <c r="A895" s="140" t="s">
        <v>846</v>
      </c>
      <c r="B895" s="140" t="s">
        <v>847</v>
      </c>
      <c r="C895" s="140" t="s">
        <v>1819</v>
      </c>
      <c r="D895" s="140" t="s">
        <v>1820</v>
      </c>
      <c r="E895" s="140" t="s">
        <v>1973</v>
      </c>
      <c r="F895" s="140"/>
      <c r="G895" s="140" t="s">
        <v>1786</v>
      </c>
      <c r="H895" s="140" t="s">
        <v>1787</v>
      </c>
      <c r="I895" s="140" t="s">
        <v>1854</v>
      </c>
      <c r="J895" s="140"/>
      <c r="K895" s="140" t="s">
        <v>4790</v>
      </c>
      <c r="L895" s="140"/>
      <c r="M895" s="140" t="s">
        <v>4790</v>
      </c>
      <c r="N895" s="141"/>
      <c r="O895" s="142" t="b">
        <v>0</v>
      </c>
      <c r="P895" s="140" t="s">
        <v>1824</v>
      </c>
      <c r="Q895" t="s">
        <v>1825</v>
      </c>
      <c r="R895" t="s">
        <v>4784</v>
      </c>
    </row>
    <row r="896" spans="1:18" x14ac:dyDescent="0.25">
      <c r="A896" s="140" t="s">
        <v>848</v>
      </c>
      <c r="B896" s="140" t="s">
        <v>849</v>
      </c>
      <c r="C896" s="140" t="s">
        <v>1819</v>
      </c>
      <c r="D896" s="140" t="s">
        <v>1820</v>
      </c>
      <c r="E896" s="140" t="s">
        <v>1973</v>
      </c>
      <c r="F896" s="140"/>
      <c r="G896" s="140" t="s">
        <v>1784</v>
      </c>
      <c r="H896" s="140" t="s">
        <v>1785</v>
      </c>
      <c r="I896" s="140" t="s">
        <v>1854</v>
      </c>
      <c r="J896" s="140"/>
      <c r="K896" s="140" t="s">
        <v>4791</v>
      </c>
      <c r="L896" s="140"/>
      <c r="M896" s="140" t="s">
        <v>4791</v>
      </c>
      <c r="N896" s="141"/>
      <c r="O896" s="142" t="b">
        <v>0</v>
      </c>
      <c r="P896" s="140" t="s">
        <v>1824</v>
      </c>
      <c r="Q896" t="s">
        <v>1825</v>
      </c>
      <c r="R896" t="s">
        <v>4784</v>
      </c>
    </row>
    <row r="897" spans="1:18" x14ac:dyDescent="0.25">
      <c r="A897" s="140" t="s">
        <v>850</v>
      </c>
      <c r="B897" s="140" t="s">
        <v>851</v>
      </c>
      <c r="C897" s="140"/>
      <c r="D897" s="140" t="s">
        <v>1820</v>
      </c>
      <c r="E897" s="140"/>
      <c r="F897" s="140"/>
      <c r="G897" s="140" t="s">
        <v>1784</v>
      </c>
      <c r="H897" s="140" t="s">
        <v>1785</v>
      </c>
      <c r="I897" s="140" t="s">
        <v>1854</v>
      </c>
      <c r="J897" s="140"/>
      <c r="K897" s="140" t="s">
        <v>4792</v>
      </c>
      <c r="L897" s="140" t="s">
        <v>4793</v>
      </c>
      <c r="M897" s="140" t="s">
        <v>4794</v>
      </c>
      <c r="N897" s="141">
        <v>45</v>
      </c>
      <c r="O897" s="142" t="b">
        <v>0</v>
      </c>
      <c r="P897" s="140" t="s">
        <v>1824</v>
      </c>
      <c r="Q897" t="s">
        <v>1825</v>
      </c>
      <c r="R897" t="s">
        <v>602</v>
      </c>
    </row>
    <row r="898" spans="1:18" x14ac:dyDescent="0.25">
      <c r="A898" s="140" t="s">
        <v>4795</v>
      </c>
      <c r="B898" s="140" t="s">
        <v>4796</v>
      </c>
      <c r="C898" s="140"/>
      <c r="D898" s="140" t="s">
        <v>1820</v>
      </c>
      <c r="E898" s="140" t="s">
        <v>1940</v>
      </c>
      <c r="F898" s="140"/>
      <c r="G898" s="140" t="s">
        <v>1786</v>
      </c>
      <c r="H898" s="140" t="s">
        <v>1787</v>
      </c>
      <c r="I898" s="140" t="s">
        <v>1854</v>
      </c>
      <c r="J898" s="140" t="s">
        <v>4796</v>
      </c>
      <c r="K898" s="140" t="s">
        <v>4797</v>
      </c>
      <c r="L898" s="140" t="s">
        <v>1819</v>
      </c>
      <c r="M898" s="140" t="s">
        <v>4797</v>
      </c>
      <c r="N898" s="141">
        <v>45</v>
      </c>
      <c r="O898" s="142" t="b">
        <v>0</v>
      </c>
      <c r="P898" s="140" t="s">
        <v>1824</v>
      </c>
      <c r="Q898" t="s">
        <v>1825</v>
      </c>
      <c r="R898" t="s">
        <v>602</v>
      </c>
    </row>
    <row r="899" spans="1:18" x14ac:dyDescent="0.25">
      <c r="A899" s="140" t="s">
        <v>4798</v>
      </c>
      <c r="B899" s="140" t="s">
        <v>4799</v>
      </c>
      <c r="C899" s="140"/>
      <c r="D899" s="140" t="s">
        <v>1820</v>
      </c>
      <c r="E899" s="140" t="s">
        <v>1883</v>
      </c>
      <c r="F899" s="140"/>
      <c r="G899" s="140" t="s">
        <v>1784</v>
      </c>
      <c r="H899" s="140" t="s">
        <v>1785</v>
      </c>
      <c r="I899" s="140" t="s">
        <v>1854</v>
      </c>
      <c r="J899" s="140" t="s">
        <v>4799</v>
      </c>
      <c r="K899" s="140" t="s">
        <v>4800</v>
      </c>
      <c r="L899" s="140" t="s">
        <v>1819</v>
      </c>
      <c r="M899" s="140" t="s">
        <v>4800</v>
      </c>
      <c r="N899" s="141">
        <v>45</v>
      </c>
      <c r="O899" s="142" t="b">
        <v>0</v>
      </c>
      <c r="P899" s="140" t="s">
        <v>1824</v>
      </c>
      <c r="Q899" t="s">
        <v>1825</v>
      </c>
      <c r="R899" t="s">
        <v>602</v>
      </c>
    </row>
    <row r="900" spans="1:18" x14ac:dyDescent="0.25">
      <c r="A900" s="140" t="s">
        <v>4801</v>
      </c>
      <c r="B900" s="140" t="s">
        <v>4802</v>
      </c>
      <c r="C900" s="140"/>
      <c r="D900" s="140" t="s">
        <v>1820</v>
      </c>
      <c r="E900" s="140" t="s">
        <v>1860</v>
      </c>
      <c r="F900" s="140"/>
      <c r="G900" s="140" t="s">
        <v>1784</v>
      </c>
      <c r="H900" s="140" t="s">
        <v>1785</v>
      </c>
      <c r="I900" s="140" t="s">
        <v>1854</v>
      </c>
      <c r="J900" s="140" t="s">
        <v>4802</v>
      </c>
      <c r="K900" s="140" t="s">
        <v>4803</v>
      </c>
      <c r="L900" s="140" t="s">
        <v>1819</v>
      </c>
      <c r="M900" s="140" t="s">
        <v>4803</v>
      </c>
      <c r="N900" s="141">
        <v>45</v>
      </c>
      <c r="O900" s="142" t="b">
        <v>0</v>
      </c>
      <c r="P900" s="140" t="s">
        <v>1824</v>
      </c>
      <c r="Q900" t="s">
        <v>1825</v>
      </c>
      <c r="R900" t="s">
        <v>602</v>
      </c>
    </row>
    <row r="901" spans="1:18" x14ac:dyDescent="0.25">
      <c r="A901" s="140" t="s">
        <v>4804</v>
      </c>
      <c r="B901" s="140" t="s">
        <v>4805</v>
      </c>
      <c r="C901" s="140"/>
      <c r="D901" s="140" t="s">
        <v>1820</v>
      </c>
      <c r="E901" s="140" t="s">
        <v>1940</v>
      </c>
      <c r="F901" s="140"/>
      <c r="G901" s="140" t="s">
        <v>1786</v>
      </c>
      <c r="H901" s="140" t="s">
        <v>1787</v>
      </c>
      <c r="I901" s="140" t="s">
        <v>1854</v>
      </c>
      <c r="J901" s="140" t="s">
        <v>4805</v>
      </c>
      <c r="K901" s="140" t="s">
        <v>4806</v>
      </c>
      <c r="L901" s="140" t="s">
        <v>1819</v>
      </c>
      <c r="M901" s="140" t="s">
        <v>4806</v>
      </c>
      <c r="N901" s="141">
        <v>45</v>
      </c>
      <c r="O901" s="142" t="b">
        <v>0</v>
      </c>
      <c r="P901" s="140" t="s">
        <v>1824</v>
      </c>
      <c r="Q901" t="s">
        <v>1825</v>
      </c>
      <c r="R901" t="s">
        <v>602</v>
      </c>
    </row>
    <row r="902" spans="1:18" x14ac:dyDescent="0.25">
      <c r="A902" s="140" t="s">
        <v>4807</v>
      </c>
      <c r="B902" s="140" t="s">
        <v>605</v>
      </c>
      <c r="C902" s="140"/>
      <c r="D902" s="140" t="s">
        <v>1820</v>
      </c>
      <c r="E902" s="140" t="s">
        <v>1957</v>
      </c>
      <c r="F902" s="140"/>
      <c r="G902" s="140" t="s">
        <v>1786</v>
      </c>
      <c r="H902" s="140" t="s">
        <v>1787</v>
      </c>
      <c r="I902" s="140"/>
      <c r="J902" s="140"/>
      <c r="K902" s="140"/>
      <c r="L902" s="140" t="s">
        <v>4808</v>
      </c>
      <c r="M902" s="140" t="s">
        <v>4809</v>
      </c>
      <c r="N902" s="141">
        <v>51</v>
      </c>
      <c r="O902" s="142" t="b">
        <v>1</v>
      </c>
      <c r="P902" s="140" t="s">
        <v>1824</v>
      </c>
      <c r="Q902" t="s">
        <v>1825</v>
      </c>
      <c r="R902" t="s">
        <v>4807</v>
      </c>
    </row>
    <row r="903" spans="1:18" x14ac:dyDescent="0.25">
      <c r="A903" s="140" t="s">
        <v>4810</v>
      </c>
      <c r="B903" s="140" t="s">
        <v>4811</v>
      </c>
      <c r="C903" s="140"/>
      <c r="D903" s="140" t="s">
        <v>1820</v>
      </c>
      <c r="E903" s="140"/>
      <c r="F903" s="140"/>
      <c r="G903" s="140" t="s">
        <v>1786</v>
      </c>
      <c r="H903" s="140" t="s">
        <v>1787</v>
      </c>
      <c r="I903" s="140" t="s">
        <v>1854</v>
      </c>
      <c r="J903" s="140"/>
      <c r="K903" s="140"/>
      <c r="L903" s="140" t="s">
        <v>4812</v>
      </c>
      <c r="M903" s="140" t="s">
        <v>4813</v>
      </c>
      <c r="N903" s="141"/>
      <c r="O903" s="142" t="b">
        <v>0</v>
      </c>
      <c r="P903" s="140" t="s">
        <v>1824</v>
      </c>
      <c r="Q903" t="s">
        <v>1825</v>
      </c>
      <c r="R903" t="s">
        <v>4810</v>
      </c>
    </row>
    <row r="904" spans="1:18" x14ac:dyDescent="0.25">
      <c r="A904" s="140" t="s">
        <v>852</v>
      </c>
      <c r="B904" s="140" t="s">
        <v>853</v>
      </c>
      <c r="C904" s="140"/>
      <c r="D904" s="140" t="s">
        <v>1820</v>
      </c>
      <c r="E904" s="140" t="s">
        <v>1888</v>
      </c>
      <c r="F904" s="140" t="s">
        <v>4435</v>
      </c>
      <c r="G904" s="140"/>
      <c r="H904" s="140"/>
      <c r="I904" s="140" t="s">
        <v>4814</v>
      </c>
      <c r="J904" s="140"/>
      <c r="K904" s="140"/>
      <c r="L904" s="140" t="s">
        <v>4815</v>
      </c>
      <c r="M904" s="140" t="s">
        <v>4816</v>
      </c>
      <c r="N904" s="141">
        <v>56</v>
      </c>
      <c r="O904" s="142" t="b">
        <v>0</v>
      </c>
      <c r="P904" s="140" t="s">
        <v>1824</v>
      </c>
      <c r="Q904" t="s">
        <v>1825</v>
      </c>
      <c r="R904" t="s">
        <v>603</v>
      </c>
    </row>
    <row r="905" spans="1:18" x14ac:dyDescent="0.25">
      <c r="A905" s="140" t="s">
        <v>604</v>
      </c>
      <c r="B905" s="140" t="s">
        <v>605</v>
      </c>
      <c r="C905" s="140"/>
      <c r="D905" s="140" t="s">
        <v>1820</v>
      </c>
      <c r="E905" s="140" t="s">
        <v>1957</v>
      </c>
      <c r="F905" s="140" t="s">
        <v>4371</v>
      </c>
      <c r="G905" s="140" t="s">
        <v>1786</v>
      </c>
      <c r="H905" s="140" t="s">
        <v>1787</v>
      </c>
      <c r="I905" s="140" t="s">
        <v>1854</v>
      </c>
      <c r="J905" s="140"/>
      <c r="K905" s="140"/>
      <c r="L905" s="140" t="s">
        <v>4808</v>
      </c>
      <c r="M905" s="140" t="s">
        <v>4817</v>
      </c>
      <c r="N905" s="141">
        <v>51</v>
      </c>
      <c r="O905" s="142" t="b">
        <v>0</v>
      </c>
      <c r="P905" s="140" t="s">
        <v>1824</v>
      </c>
      <c r="Q905" t="s">
        <v>1825</v>
      </c>
      <c r="R905" t="s">
        <v>604</v>
      </c>
    </row>
    <row r="906" spans="1:18" x14ac:dyDescent="0.25">
      <c r="A906" s="140" t="s">
        <v>4818</v>
      </c>
      <c r="B906" s="140" t="s">
        <v>4819</v>
      </c>
      <c r="C906" s="140" t="s">
        <v>1819</v>
      </c>
      <c r="D906" s="140" t="s">
        <v>1820</v>
      </c>
      <c r="E906" s="140" t="s">
        <v>1940</v>
      </c>
      <c r="F906" s="140"/>
      <c r="G906" s="140" t="s">
        <v>1786</v>
      </c>
      <c r="H906" s="140" t="s">
        <v>1787</v>
      </c>
      <c r="I906" s="140" t="s">
        <v>4820</v>
      </c>
      <c r="J906" s="140" t="s">
        <v>4819</v>
      </c>
      <c r="K906" s="140" t="s">
        <v>4821</v>
      </c>
      <c r="L906" s="140" t="s">
        <v>1819</v>
      </c>
      <c r="M906" s="140" t="s">
        <v>4821</v>
      </c>
      <c r="N906" s="141">
        <v>51</v>
      </c>
      <c r="O906" s="142" t="b">
        <v>0</v>
      </c>
      <c r="P906" s="140" t="s">
        <v>1824</v>
      </c>
      <c r="Q906" t="s">
        <v>1825</v>
      </c>
      <c r="R906" t="s">
        <v>604</v>
      </c>
    </row>
    <row r="907" spans="1:18" x14ac:dyDescent="0.25">
      <c r="A907" s="140" t="s">
        <v>4822</v>
      </c>
      <c r="B907" s="140" t="s">
        <v>4823</v>
      </c>
      <c r="C907" s="140" t="s">
        <v>1819</v>
      </c>
      <c r="D907" s="140" t="s">
        <v>1820</v>
      </c>
      <c r="E907" s="140" t="s">
        <v>2032</v>
      </c>
      <c r="F907" s="140"/>
      <c r="G907" s="140" t="s">
        <v>1786</v>
      </c>
      <c r="H907" s="140" t="s">
        <v>1787</v>
      </c>
      <c r="I907" s="140" t="s">
        <v>4820</v>
      </c>
      <c r="J907" s="140" t="s">
        <v>4823</v>
      </c>
      <c r="K907" s="140" t="s">
        <v>4824</v>
      </c>
      <c r="L907" s="140" t="s">
        <v>1819</v>
      </c>
      <c r="M907" s="140" t="s">
        <v>4824</v>
      </c>
      <c r="N907" s="141">
        <v>51</v>
      </c>
      <c r="O907" s="142" t="b">
        <v>0</v>
      </c>
      <c r="P907" s="140" t="s">
        <v>1824</v>
      </c>
      <c r="Q907" t="s">
        <v>1825</v>
      </c>
      <c r="R907" t="s">
        <v>604</v>
      </c>
    </row>
    <row r="908" spans="1:18" x14ac:dyDescent="0.25">
      <c r="A908" s="140" t="s">
        <v>4825</v>
      </c>
      <c r="B908" s="140" t="s">
        <v>4826</v>
      </c>
      <c r="C908" s="140" t="s">
        <v>1819</v>
      </c>
      <c r="D908" s="140" t="s">
        <v>1820</v>
      </c>
      <c r="E908" s="140" t="s">
        <v>1932</v>
      </c>
      <c r="F908" s="140"/>
      <c r="G908" s="140" t="s">
        <v>1786</v>
      </c>
      <c r="H908" s="140" t="s">
        <v>1787</v>
      </c>
      <c r="I908" s="140" t="s">
        <v>4820</v>
      </c>
      <c r="J908" s="140" t="s">
        <v>4826</v>
      </c>
      <c r="K908" s="140" t="s">
        <v>4827</v>
      </c>
      <c r="L908" s="140" t="s">
        <v>1819</v>
      </c>
      <c r="M908" s="140" t="s">
        <v>4828</v>
      </c>
      <c r="N908" s="141">
        <v>51</v>
      </c>
      <c r="O908" s="142" t="b">
        <v>0</v>
      </c>
      <c r="P908" s="140" t="s">
        <v>1824</v>
      </c>
      <c r="Q908" t="s">
        <v>1825</v>
      </c>
      <c r="R908" t="s">
        <v>604</v>
      </c>
    </row>
    <row r="909" spans="1:18" x14ac:dyDescent="0.25">
      <c r="A909" s="140" t="s">
        <v>4829</v>
      </c>
      <c r="B909" s="140" t="s">
        <v>4830</v>
      </c>
      <c r="C909" s="140" t="s">
        <v>1819</v>
      </c>
      <c r="D909" s="140" t="s">
        <v>1820</v>
      </c>
      <c r="E909" s="140" t="s">
        <v>2736</v>
      </c>
      <c r="F909" s="140"/>
      <c r="G909" s="140" t="s">
        <v>1784</v>
      </c>
      <c r="H909" s="140" t="s">
        <v>1785</v>
      </c>
      <c r="I909" s="140" t="s">
        <v>4820</v>
      </c>
      <c r="J909" s="140" t="s">
        <v>4830</v>
      </c>
      <c r="K909" s="140" t="s">
        <v>4831</v>
      </c>
      <c r="L909" s="140" t="s">
        <v>1819</v>
      </c>
      <c r="M909" s="140" t="s">
        <v>4832</v>
      </c>
      <c r="N909" s="141">
        <v>51</v>
      </c>
      <c r="O909" s="142" t="b">
        <v>0</v>
      </c>
      <c r="P909" s="140" t="s">
        <v>1824</v>
      </c>
      <c r="Q909" t="s">
        <v>1825</v>
      </c>
      <c r="R909" t="s">
        <v>604</v>
      </c>
    </row>
    <row r="910" spans="1:18" x14ac:dyDescent="0.25">
      <c r="A910" s="140" t="s">
        <v>4833</v>
      </c>
      <c r="B910" s="140" t="s">
        <v>4834</v>
      </c>
      <c r="C910" s="140" t="s">
        <v>1819</v>
      </c>
      <c r="D910" s="140" t="s">
        <v>1820</v>
      </c>
      <c r="E910" s="140" t="s">
        <v>2032</v>
      </c>
      <c r="F910" s="140"/>
      <c r="G910" s="140" t="s">
        <v>1786</v>
      </c>
      <c r="H910" s="140" t="s">
        <v>1787</v>
      </c>
      <c r="I910" s="140" t="s">
        <v>4820</v>
      </c>
      <c r="J910" s="140" t="s">
        <v>4834</v>
      </c>
      <c r="K910" s="140" t="s">
        <v>4835</v>
      </c>
      <c r="L910" s="140" t="s">
        <v>1819</v>
      </c>
      <c r="M910" s="140" t="s">
        <v>4835</v>
      </c>
      <c r="N910" s="141">
        <v>51</v>
      </c>
      <c r="O910" s="142" t="b">
        <v>0</v>
      </c>
      <c r="P910" s="140" t="s">
        <v>1824</v>
      </c>
      <c r="Q910" t="s">
        <v>1825</v>
      </c>
      <c r="R910" t="s">
        <v>604</v>
      </c>
    </row>
    <row r="911" spans="1:18" x14ac:dyDescent="0.25">
      <c r="A911" s="140" t="s">
        <v>4836</v>
      </c>
      <c r="B911" s="140" t="s">
        <v>4837</v>
      </c>
      <c r="C911" s="140" t="s">
        <v>1819</v>
      </c>
      <c r="D911" s="140" t="s">
        <v>1820</v>
      </c>
      <c r="E911" s="140" t="s">
        <v>2088</v>
      </c>
      <c r="F911" s="140"/>
      <c r="G911" s="140" t="s">
        <v>1784</v>
      </c>
      <c r="H911" s="140" t="s">
        <v>1785</v>
      </c>
      <c r="I911" s="140" t="s">
        <v>4820</v>
      </c>
      <c r="J911" s="140" t="s">
        <v>4837</v>
      </c>
      <c r="K911" s="140" t="s">
        <v>4838</v>
      </c>
      <c r="L911" s="140" t="s">
        <v>1819</v>
      </c>
      <c r="M911" s="140" t="s">
        <v>4838</v>
      </c>
      <c r="N911" s="141">
        <v>51</v>
      </c>
      <c r="O911" s="142" t="b">
        <v>0</v>
      </c>
      <c r="P911" s="140" t="s">
        <v>1824</v>
      </c>
      <c r="Q911" t="s">
        <v>1825</v>
      </c>
      <c r="R911" t="s">
        <v>604</v>
      </c>
    </row>
    <row r="912" spans="1:18" x14ac:dyDescent="0.25">
      <c r="A912" s="140" t="s">
        <v>4839</v>
      </c>
      <c r="B912" s="140" t="s">
        <v>4840</v>
      </c>
      <c r="C912" s="140" t="s">
        <v>1819</v>
      </c>
      <c r="D912" s="140" t="s">
        <v>1820</v>
      </c>
      <c r="E912" s="140" t="s">
        <v>2088</v>
      </c>
      <c r="F912" s="140"/>
      <c r="G912" s="140" t="s">
        <v>1784</v>
      </c>
      <c r="H912" s="140" t="s">
        <v>1785</v>
      </c>
      <c r="I912" s="140" t="s">
        <v>4820</v>
      </c>
      <c r="J912" s="140" t="s">
        <v>4840</v>
      </c>
      <c r="K912" s="140" t="s">
        <v>4841</v>
      </c>
      <c r="L912" s="140" t="s">
        <v>1819</v>
      </c>
      <c r="M912" s="140" t="s">
        <v>4841</v>
      </c>
      <c r="N912" s="141">
        <v>51</v>
      </c>
      <c r="O912" s="142" t="b">
        <v>0</v>
      </c>
      <c r="P912" s="140" t="s">
        <v>1824</v>
      </c>
      <c r="Q912" t="s">
        <v>1825</v>
      </c>
      <c r="R912" t="s">
        <v>604</v>
      </c>
    </row>
    <row r="913" spans="1:18" x14ac:dyDescent="0.25">
      <c r="A913" s="140" t="s">
        <v>4842</v>
      </c>
      <c r="B913" s="140" t="s">
        <v>4843</v>
      </c>
      <c r="C913" s="140" t="s">
        <v>1819</v>
      </c>
      <c r="D913" s="140" t="s">
        <v>1820</v>
      </c>
      <c r="E913" s="140" t="s">
        <v>1928</v>
      </c>
      <c r="F913" s="140"/>
      <c r="G913" s="140" t="s">
        <v>1786</v>
      </c>
      <c r="H913" s="140" t="s">
        <v>1787</v>
      </c>
      <c r="I913" s="140" t="s">
        <v>4820</v>
      </c>
      <c r="J913" s="140" t="s">
        <v>4843</v>
      </c>
      <c r="K913" s="140" t="s">
        <v>4844</v>
      </c>
      <c r="L913" s="140" t="s">
        <v>1819</v>
      </c>
      <c r="M913" s="140" t="s">
        <v>4844</v>
      </c>
      <c r="N913" s="141">
        <v>51</v>
      </c>
      <c r="O913" s="142" t="b">
        <v>0</v>
      </c>
      <c r="P913" s="140" t="s">
        <v>1824</v>
      </c>
      <c r="Q913" t="s">
        <v>1825</v>
      </c>
      <c r="R913" t="s">
        <v>604</v>
      </c>
    </row>
    <row r="914" spans="1:18" x14ac:dyDescent="0.25">
      <c r="A914" s="140" t="s">
        <v>4845</v>
      </c>
      <c r="B914" s="140" t="s">
        <v>4846</v>
      </c>
      <c r="C914" s="140" t="s">
        <v>1819</v>
      </c>
      <c r="D914" s="140" t="s">
        <v>1820</v>
      </c>
      <c r="E914" s="140" t="s">
        <v>1883</v>
      </c>
      <c r="F914" s="140"/>
      <c r="G914" s="140" t="s">
        <v>1784</v>
      </c>
      <c r="H914" s="140" t="s">
        <v>1785</v>
      </c>
      <c r="I914" s="140" t="s">
        <v>4820</v>
      </c>
      <c r="J914" s="140" t="s">
        <v>4846</v>
      </c>
      <c r="K914" s="140" t="s">
        <v>4847</v>
      </c>
      <c r="L914" s="140" t="s">
        <v>1819</v>
      </c>
      <c r="M914" s="140" t="s">
        <v>4848</v>
      </c>
      <c r="N914" s="141">
        <v>51</v>
      </c>
      <c r="O914" s="142" t="b">
        <v>0</v>
      </c>
      <c r="P914" s="140" t="s">
        <v>1824</v>
      </c>
      <c r="Q914" t="s">
        <v>1825</v>
      </c>
      <c r="R914" t="s">
        <v>604</v>
      </c>
    </row>
    <row r="915" spans="1:18" x14ac:dyDescent="0.25">
      <c r="A915" s="140" t="s">
        <v>4849</v>
      </c>
      <c r="B915" s="140" t="s">
        <v>4850</v>
      </c>
      <c r="C915" s="140" t="s">
        <v>1819</v>
      </c>
      <c r="D915" s="140" t="s">
        <v>1820</v>
      </c>
      <c r="E915" s="140" t="s">
        <v>2736</v>
      </c>
      <c r="F915" s="140"/>
      <c r="G915" s="140" t="s">
        <v>1784</v>
      </c>
      <c r="H915" s="140" t="s">
        <v>1785</v>
      </c>
      <c r="I915" s="140" t="s">
        <v>4820</v>
      </c>
      <c r="J915" s="140" t="s">
        <v>4851</v>
      </c>
      <c r="K915" s="140" t="s">
        <v>4852</v>
      </c>
      <c r="L915" s="140" t="s">
        <v>1819</v>
      </c>
      <c r="M915" s="140" t="s">
        <v>4852</v>
      </c>
      <c r="N915" s="141">
        <v>51</v>
      </c>
      <c r="O915" s="142" t="b">
        <v>0</v>
      </c>
      <c r="P915" s="140" t="s">
        <v>1824</v>
      </c>
      <c r="Q915" t="s">
        <v>1825</v>
      </c>
      <c r="R915" t="s">
        <v>604</v>
      </c>
    </row>
    <row r="916" spans="1:18" x14ac:dyDescent="0.25">
      <c r="A916" s="140" t="s">
        <v>4853</v>
      </c>
      <c r="B916" s="140" t="s">
        <v>4854</v>
      </c>
      <c r="C916" s="140" t="s">
        <v>1819</v>
      </c>
      <c r="D916" s="140" t="s">
        <v>1904</v>
      </c>
      <c r="E916" s="140" t="s">
        <v>2153</v>
      </c>
      <c r="F916" s="140"/>
      <c r="G916" s="140"/>
      <c r="H916" s="140"/>
      <c r="I916" s="140" t="s">
        <v>4820</v>
      </c>
      <c r="J916" s="140" t="s">
        <v>4854</v>
      </c>
      <c r="K916" s="140" t="s">
        <v>4855</v>
      </c>
      <c r="L916" s="140" t="s">
        <v>1819</v>
      </c>
      <c r="M916" s="140" t="s">
        <v>4855</v>
      </c>
      <c r="N916" s="141">
        <v>51</v>
      </c>
      <c r="O916" s="142" t="b">
        <v>0</v>
      </c>
      <c r="P916" s="140" t="s">
        <v>1824</v>
      </c>
      <c r="Q916" t="s">
        <v>1825</v>
      </c>
      <c r="R916" t="s">
        <v>604</v>
      </c>
    </row>
    <row r="917" spans="1:18" x14ac:dyDescent="0.25">
      <c r="A917" s="140" t="s">
        <v>4856</v>
      </c>
      <c r="B917" s="140" t="s">
        <v>4857</v>
      </c>
      <c r="C917" s="140" t="s">
        <v>1819</v>
      </c>
      <c r="D917" s="140" t="s">
        <v>1820</v>
      </c>
      <c r="E917" s="140" t="s">
        <v>1913</v>
      </c>
      <c r="F917" s="140"/>
      <c r="G917" s="140" t="s">
        <v>1784</v>
      </c>
      <c r="H917" s="140" t="s">
        <v>1785</v>
      </c>
      <c r="I917" s="140" t="s">
        <v>4820</v>
      </c>
      <c r="J917" s="140" t="s">
        <v>4857</v>
      </c>
      <c r="K917" s="140" t="s">
        <v>4858</v>
      </c>
      <c r="L917" s="140" t="s">
        <v>1819</v>
      </c>
      <c r="M917" s="140" t="s">
        <v>4858</v>
      </c>
      <c r="N917" s="141">
        <v>51</v>
      </c>
      <c r="O917" s="142" t="b">
        <v>0</v>
      </c>
      <c r="P917" s="140" t="s">
        <v>1824</v>
      </c>
      <c r="Q917" t="s">
        <v>1825</v>
      </c>
      <c r="R917" t="s">
        <v>604</v>
      </c>
    </row>
    <row r="918" spans="1:18" x14ac:dyDescent="0.25">
      <c r="A918" s="140" t="s">
        <v>4859</v>
      </c>
      <c r="B918" s="140" t="s">
        <v>4860</v>
      </c>
      <c r="C918" s="140" t="s">
        <v>1819</v>
      </c>
      <c r="D918" s="140" t="s">
        <v>1820</v>
      </c>
      <c r="E918" s="140" t="s">
        <v>1913</v>
      </c>
      <c r="F918" s="140"/>
      <c r="G918" s="140" t="s">
        <v>1786</v>
      </c>
      <c r="H918" s="140" t="s">
        <v>1787</v>
      </c>
      <c r="I918" s="140" t="s">
        <v>4820</v>
      </c>
      <c r="J918" s="140" t="s">
        <v>4860</v>
      </c>
      <c r="K918" s="140" t="s">
        <v>4861</v>
      </c>
      <c r="L918" s="140" t="s">
        <v>1819</v>
      </c>
      <c r="M918" s="140" t="s">
        <v>4861</v>
      </c>
      <c r="N918" s="141">
        <v>51</v>
      </c>
      <c r="O918" s="142" t="b">
        <v>0</v>
      </c>
      <c r="P918" s="140" t="s">
        <v>1824</v>
      </c>
      <c r="Q918" t="s">
        <v>1825</v>
      </c>
      <c r="R918" t="s">
        <v>604</v>
      </c>
    </row>
    <row r="919" spans="1:18" x14ac:dyDescent="0.25">
      <c r="A919" s="140" t="s">
        <v>4862</v>
      </c>
      <c r="B919" s="140" t="s">
        <v>4863</v>
      </c>
      <c r="C919" s="140" t="s">
        <v>1819</v>
      </c>
      <c r="D919" s="140" t="s">
        <v>1904</v>
      </c>
      <c r="E919" s="140"/>
      <c r="F919" s="140"/>
      <c r="G919" s="140"/>
      <c r="H919" s="140"/>
      <c r="I919" s="140" t="s">
        <v>4820</v>
      </c>
      <c r="J919" s="140" t="s">
        <v>4863</v>
      </c>
      <c r="K919" s="140" t="s">
        <v>4864</v>
      </c>
      <c r="L919" s="140" t="s">
        <v>1819</v>
      </c>
      <c r="M919" s="140" t="s">
        <v>4864</v>
      </c>
      <c r="N919" s="141">
        <v>51</v>
      </c>
      <c r="O919" s="142" t="b">
        <v>0</v>
      </c>
      <c r="P919" s="140" t="s">
        <v>1824</v>
      </c>
      <c r="Q919" t="s">
        <v>1825</v>
      </c>
      <c r="R919" t="s">
        <v>604</v>
      </c>
    </row>
    <row r="920" spans="1:18" x14ac:dyDescent="0.25">
      <c r="A920" s="140" t="s">
        <v>4865</v>
      </c>
      <c r="B920" s="140" t="s">
        <v>4866</v>
      </c>
      <c r="C920" s="140" t="s">
        <v>1819</v>
      </c>
      <c r="D920" s="140" t="s">
        <v>1820</v>
      </c>
      <c r="E920" s="140" t="s">
        <v>1928</v>
      </c>
      <c r="F920" s="140"/>
      <c r="G920" s="140" t="s">
        <v>1786</v>
      </c>
      <c r="H920" s="140" t="s">
        <v>1787</v>
      </c>
      <c r="I920" s="140" t="s">
        <v>4820</v>
      </c>
      <c r="J920" s="140" t="s">
        <v>4866</v>
      </c>
      <c r="K920" s="140" t="s">
        <v>4867</v>
      </c>
      <c r="L920" s="140" t="s">
        <v>1819</v>
      </c>
      <c r="M920" s="140" t="s">
        <v>4867</v>
      </c>
      <c r="N920" s="141">
        <v>51</v>
      </c>
      <c r="O920" s="142" t="b">
        <v>0</v>
      </c>
      <c r="P920" s="140" t="s">
        <v>1824</v>
      </c>
      <c r="Q920" t="s">
        <v>1825</v>
      </c>
      <c r="R920" t="s">
        <v>604</v>
      </c>
    </row>
    <row r="921" spans="1:18" x14ac:dyDescent="0.25">
      <c r="A921" s="140" t="s">
        <v>4868</v>
      </c>
      <c r="B921" s="140" t="s">
        <v>4869</v>
      </c>
      <c r="C921" s="140" t="s">
        <v>1819</v>
      </c>
      <c r="D921" s="140" t="s">
        <v>3475</v>
      </c>
      <c r="E921" s="140"/>
      <c r="F921" s="140"/>
      <c r="G921" s="140" t="s">
        <v>1786</v>
      </c>
      <c r="H921" s="140" t="s">
        <v>1787</v>
      </c>
      <c r="I921" s="140" t="s">
        <v>4820</v>
      </c>
      <c r="J921" s="140" t="s">
        <v>4869</v>
      </c>
      <c r="K921" s="140" t="s">
        <v>4870</v>
      </c>
      <c r="L921" s="140" t="s">
        <v>1819</v>
      </c>
      <c r="M921" s="140" t="s">
        <v>4870</v>
      </c>
      <c r="N921" s="141">
        <v>51</v>
      </c>
      <c r="O921" s="142" t="b">
        <v>0</v>
      </c>
      <c r="P921" s="140" t="s">
        <v>1824</v>
      </c>
      <c r="Q921" t="s">
        <v>1825</v>
      </c>
      <c r="R921" t="s">
        <v>604</v>
      </c>
    </row>
    <row r="922" spans="1:18" x14ac:dyDescent="0.25">
      <c r="A922" s="140" t="s">
        <v>4871</v>
      </c>
      <c r="B922" s="140" t="s">
        <v>4872</v>
      </c>
      <c r="C922" s="140" t="s">
        <v>1819</v>
      </c>
      <c r="D922" s="140" t="s">
        <v>1820</v>
      </c>
      <c r="E922" s="140" t="s">
        <v>1928</v>
      </c>
      <c r="F922" s="140" t="s">
        <v>3463</v>
      </c>
      <c r="G922" s="140" t="s">
        <v>1786</v>
      </c>
      <c r="H922" s="140" t="s">
        <v>1787</v>
      </c>
      <c r="I922" s="140" t="s">
        <v>4820</v>
      </c>
      <c r="J922" s="140" t="s">
        <v>4872</v>
      </c>
      <c r="K922" s="140" t="s">
        <v>4873</v>
      </c>
      <c r="L922" s="140" t="s">
        <v>1819</v>
      </c>
      <c r="M922" s="140" t="s">
        <v>4873</v>
      </c>
      <c r="N922" s="141">
        <v>51</v>
      </c>
      <c r="O922" s="142" t="b">
        <v>0</v>
      </c>
      <c r="P922" s="140" t="s">
        <v>1824</v>
      </c>
      <c r="Q922" t="s">
        <v>1825</v>
      </c>
      <c r="R922" t="s">
        <v>604</v>
      </c>
    </row>
    <row r="923" spans="1:18" x14ac:dyDescent="0.25">
      <c r="A923" s="140" t="s">
        <v>4874</v>
      </c>
      <c r="B923" s="140" t="s">
        <v>4875</v>
      </c>
      <c r="C923" s="140" t="s">
        <v>1819</v>
      </c>
      <c r="D923" s="140" t="s">
        <v>1820</v>
      </c>
      <c r="E923" s="140" t="s">
        <v>1928</v>
      </c>
      <c r="F923" s="140"/>
      <c r="G923" s="140" t="s">
        <v>1790</v>
      </c>
      <c r="H923" s="140" t="s">
        <v>1791</v>
      </c>
      <c r="I923" s="140" t="s">
        <v>4820</v>
      </c>
      <c r="J923" s="140" t="s">
        <v>4875</v>
      </c>
      <c r="K923" s="140" t="s">
        <v>4876</v>
      </c>
      <c r="L923" s="140" t="s">
        <v>1819</v>
      </c>
      <c r="M923" s="140" t="s">
        <v>4876</v>
      </c>
      <c r="N923" s="141">
        <v>51</v>
      </c>
      <c r="O923" s="142" t="b">
        <v>0</v>
      </c>
      <c r="P923" s="140" t="s">
        <v>1824</v>
      </c>
      <c r="Q923" t="s">
        <v>1825</v>
      </c>
      <c r="R923" t="s">
        <v>604</v>
      </c>
    </row>
    <row r="924" spans="1:18" x14ac:dyDescent="0.25">
      <c r="A924" s="140" t="s">
        <v>606</v>
      </c>
      <c r="B924" s="140" t="s">
        <v>607</v>
      </c>
      <c r="C924" s="140"/>
      <c r="D924" s="140" t="s">
        <v>1820</v>
      </c>
      <c r="E924" s="140"/>
      <c r="F924" s="140"/>
      <c r="G924" s="140" t="s">
        <v>1786</v>
      </c>
      <c r="H924" s="140" t="s">
        <v>1787</v>
      </c>
      <c r="I924" s="140" t="s">
        <v>1854</v>
      </c>
      <c r="J924" s="140"/>
      <c r="K924" s="140"/>
      <c r="L924" s="140" t="s">
        <v>4877</v>
      </c>
      <c r="M924" s="140" t="s">
        <v>4878</v>
      </c>
      <c r="N924" s="141">
        <v>56</v>
      </c>
      <c r="O924" s="142" t="b">
        <v>0</v>
      </c>
      <c r="P924" s="140" t="s">
        <v>1824</v>
      </c>
      <c r="Q924" t="s">
        <v>1825</v>
      </c>
      <c r="R924" t="s">
        <v>606</v>
      </c>
    </row>
    <row r="925" spans="1:18" x14ac:dyDescent="0.25">
      <c r="A925" s="140" t="s">
        <v>4879</v>
      </c>
      <c r="B925" s="140" t="s">
        <v>4880</v>
      </c>
      <c r="C925" s="140"/>
      <c r="D925" s="140" t="s">
        <v>1820</v>
      </c>
      <c r="E925" s="140" t="s">
        <v>1860</v>
      </c>
      <c r="F925" s="140"/>
      <c r="G925" s="140" t="s">
        <v>1784</v>
      </c>
      <c r="H925" s="140" t="s">
        <v>1785</v>
      </c>
      <c r="I925" s="140" t="s">
        <v>1854</v>
      </c>
      <c r="J925" s="140" t="s">
        <v>4880</v>
      </c>
      <c r="K925" s="140" t="s">
        <v>4881</v>
      </c>
      <c r="L925" s="140" t="s">
        <v>1819</v>
      </c>
      <c r="M925" s="140" t="s">
        <v>4881</v>
      </c>
      <c r="N925" s="141">
        <v>56</v>
      </c>
      <c r="O925" s="142" t="b">
        <v>0</v>
      </c>
      <c r="P925" s="140" t="s">
        <v>1824</v>
      </c>
      <c r="Q925" t="s">
        <v>1825</v>
      </c>
      <c r="R925" t="s">
        <v>606</v>
      </c>
    </row>
    <row r="926" spans="1:18" x14ac:dyDescent="0.25">
      <c r="A926" s="140" t="s">
        <v>4882</v>
      </c>
      <c r="B926" s="140" t="s">
        <v>4883</v>
      </c>
      <c r="C926" s="140"/>
      <c r="D926" s="140" t="s">
        <v>1820</v>
      </c>
      <c r="E926" s="140" t="s">
        <v>2088</v>
      </c>
      <c r="F926" s="140"/>
      <c r="G926" s="140" t="s">
        <v>1784</v>
      </c>
      <c r="H926" s="140" t="s">
        <v>1785</v>
      </c>
      <c r="I926" s="140" t="s">
        <v>1854</v>
      </c>
      <c r="J926" s="140" t="s">
        <v>4883</v>
      </c>
      <c r="K926" s="140" t="s">
        <v>4884</v>
      </c>
      <c r="L926" s="140" t="s">
        <v>1819</v>
      </c>
      <c r="M926" s="140" t="s">
        <v>4884</v>
      </c>
      <c r="N926" s="141">
        <v>56</v>
      </c>
      <c r="O926" s="142" t="b">
        <v>0</v>
      </c>
      <c r="P926" s="140" t="s">
        <v>1824</v>
      </c>
      <c r="Q926" t="s">
        <v>1825</v>
      </c>
      <c r="R926" t="s">
        <v>606</v>
      </c>
    </row>
    <row r="927" spans="1:18" x14ac:dyDescent="0.25">
      <c r="A927" s="140" t="s">
        <v>4885</v>
      </c>
      <c r="B927" s="140" t="s">
        <v>4886</v>
      </c>
      <c r="C927" s="140"/>
      <c r="D927" s="140" t="s">
        <v>1820</v>
      </c>
      <c r="E927" s="140" t="s">
        <v>1940</v>
      </c>
      <c r="F927" s="140"/>
      <c r="G927" s="140" t="s">
        <v>1786</v>
      </c>
      <c r="H927" s="140" t="s">
        <v>1787</v>
      </c>
      <c r="I927" s="140" t="s">
        <v>1854</v>
      </c>
      <c r="J927" s="140" t="s">
        <v>4887</v>
      </c>
      <c r="K927" s="140" t="s">
        <v>4888</v>
      </c>
      <c r="L927" s="140" t="s">
        <v>1819</v>
      </c>
      <c r="M927" s="140" t="s">
        <v>4889</v>
      </c>
      <c r="N927" s="141">
        <v>56</v>
      </c>
      <c r="O927" s="142" t="b">
        <v>0</v>
      </c>
      <c r="P927" s="140" t="s">
        <v>1824</v>
      </c>
      <c r="Q927" t="s">
        <v>1825</v>
      </c>
      <c r="R927" t="s">
        <v>606</v>
      </c>
    </row>
    <row r="928" spans="1:18" x14ac:dyDescent="0.25">
      <c r="A928" s="140" t="s">
        <v>4890</v>
      </c>
      <c r="B928" s="140" t="s">
        <v>4891</v>
      </c>
      <c r="C928" s="140"/>
      <c r="D928" s="140" t="s">
        <v>1820</v>
      </c>
      <c r="E928" s="140" t="s">
        <v>1973</v>
      </c>
      <c r="F928" s="140"/>
      <c r="G928" s="140" t="s">
        <v>1786</v>
      </c>
      <c r="H928" s="140" t="s">
        <v>1787</v>
      </c>
      <c r="I928" s="140" t="s">
        <v>1854</v>
      </c>
      <c r="J928" s="140" t="s">
        <v>4891</v>
      </c>
      <c r="K928" s="140" t="s">
        <v>4892</v>
      </c>
      <c r="L928" s="140" t="s">
        <v>1819</v>
      </c>
      <c r="M928" s="140" t="s">
        <v>4892</v>
      </c>
      <c r="N928" s="141">
        <v>56</v>
      </c>
      <c r="O928" s="142" t="b">
        <v>0</v>
      </c>
      <c r="P928" s="140" t="s">
        <v>1824</v>
      </c>
      <c r="Q928" t="s">
        <v>1825</v>
      </c>
      <c r="R928" t="s">
        <v>606</v>
      </c>
    </row>
    <row r="929" spans="1:18" x14ac:dyDescent="0.25">
      <c r="A929" s="140" t="s">
        <v>4893</v>
      </c>
      <c r="B929" s="140" t="s">
        <v>4894</v>
      </c>
      <c r="C929" s="140"/>
      <c r="D929" s="140" t="s">
        <v>1820</v>
      </c>
      <c r="E929" s="140" t="s">
        <v>1973</v>
      </c>
      <c r="F929" s="140"/>
      <c r="G929" s="140" t="s">
        <v>1786</v>
      </c>
      <c r="H929" s="140" t="s">
        <v>1787</v>
      </c>
      <c r="I929" s="140" t="s">
        <v>1854</v>
      </c>
      <c r="J929" s="140" t="s">
        <v>4894</v>
      </c>
      <c r="K929" s="140" t="s">
        <v>4895</v>
      </c>
      <c r="L929" s="140" t="s">
        <v>1819</v>
      </c>
      <c r="M929" s="140" t="s">
        <v>4895</v>
      </c>
      <c r="N929" s="141">
        <v>56</v>
      </c>
      <c r="O929" s="142" t="b">
        <v>0</v>
      </c>
      <c r="P929" s="140" t="s">
        <v>1824</v>
      </c>
      <c r="Q929" t="s">
        <v>1825</v>
      </c>
      <c r="R929" t="s">
        <v>606</v>
      </c>
    </row>
    <row r="930" spans="1:18" x14ac:dyDescent="0.25">
      <c r="A930" s="140" t="s">
        <v>4896</v>
      </c>
      <c r="B930" s="140" t="s">
        <v>4897</v>
      </c>
      <c r="C930" s="140"/>
      <c r="D930" s="140" t="s">
        <v>1820</v>
      </c>
      <c r="E930" s="140" t="s">
        <v>1834</v>
      </c>
      <c r="F930" s="140"/>
      <c r="G930" s="140" t="s">
        <v>1784</v>
      </c>
      <c r="H930" s="140" t="s">
        <v>1785</v>
      </c>
      <c r="I930" s="140" t="s">
        <v>1854</v>
      </c>
      <c r="J930" s="140"/>
      <c r="K930" s="140" t="s">
        <v>4898</v>
      </c>
      <c r="L930" s="140" t="s">
        <v>4899</v>
      </c>
      <c r="M930" s="140" t="s">
        <v>4900</v>
      </c>
      <c r="N930" s="141"/>
      <c r="O930" s="142" t="b">
        <v>0</v>
      </c>
      <c r="P930" s="140" t="s">
        <v>3077</v>
      </c>
      <c r="Q930" t="s">
        <v>1825</v>
      </c>
      <c r="R930" t="s">
        <v>4896</v>
      </c>
    </row>
    <row r="931" spans="1:18" x14ac:dyDescent="0.25">
      <c r="A931" s="140" t="s">
        <v>4901</v>
      </c>
      <c r="B931" s="140" t="s">
        <v>4902</v>
      </c>
      <c r="C931" s="140" t="s">
        <v>1819</v>
      </c>
      <c r="D931" s="140" t="s">
        <v>1820</v>
      </c>
      <c r="E931" s="140" t="s">
        <v>1888</v>
      </c>
      <c r="F931" s="140"/>
      <c r="G931" s="140" t="s">
        <v>1784</v>
      </c>
      <c r="H931" s="140" t="s">
        <v>1785</v>
      </c>
      <c r="I931" s="140" t="s">
        <v>1854</v>
      </c>
      <c r="J931" s="140"/>
      <c r="K931" s="140" t="s">
        <v>4903</v>
      </c>
      <c r="L931" s="140"/>
      <c r="M931" s="140" t="s">
        <v>4904</v>
      </c>
      <c r="N931" s="141"/>
      <c r="O931" s="142" t="b">
        <v>0</v>
      </c>
      <c r="P931" s="140" t="s">
        <v>1824</v>
      </c>
      <c r="Q931" t="s">
        <v>1825</v>
      </c>
      <c r="R931" t="s">
        <v>4901</v>
      </c>
    </row>
    <row r="932" spans="1:18" x14ac:dyDescent="0.25">
      <c r="A932" s="140" t="s">
        <v>608</v>
      </c>
      <c r="B932" s="140" t="s">
        <v>609</v>
      </c>
      <c r="C932" s="140"/>
      <c r="D932" s="140" t="s">
        <v>1904</v>
      </c>
      <c r="E932" s="140" t="s">
        <v>2153</v>
      </c>
      <c r="F932" s="140" t="s">
        <v>2154</v>
      </c>
      <c r="G932" s="140" t="s">
        <v>1771</v>
      </c>
      <c r="H932" s="140" t="s">
        <v>1772</v>
      </c>
      <c r="I932" s="140" t="s">
        <v>2155</v>
      </c>
      <c r="J932" s="140" t="s">
        <v>4905</v>
      </c>
      <c r="K932" s="140"/>
      <c r="L932" s="140"/>
      <c r="M932" s="140" t="s">
        <v>4906</v>
      </c>
      <c r="N932" s="141"/>
      <c r="O932" s="142" t="b">
        <v>0</v>
      </c>
      <c r="P932" s="140" t="s">
        <v>1824</v>
      </c>
      <c r="Q932" t="s">
        <v>1825</v>
      </c>
      <c r="R932" t="s">
        <v>608</v>
      </c>
    </row>
    <row r="933" spans="1:18" x14ac:dyDescent="0.25">
      <c r="A933" s="140" t="s">
        <v>610</v>
      </c>
      <c r="B933" s="140" t="s">
        <v>611</v>
      </c>
      <c r="C933" s="140" t="s">
        <v>1819</v>
      </c>
      <c r="D933" s="140" t="s">
        <v>1820</v>
      </c>
      <c r="E933" s="140"/>
      <c r="F933" s="140"/>
      <c r="G933" s="140" t="s">
        <v>1786</v>
      </c>
      <c r="H933" s="140" t="s">
        <v>1787</v>
      </c>
      <c r="I933" s="140" t="s">
        <v>1854</v>
      </c>
      <c r="J933" s="140" t="s">
        <v>1819</v>
      </c>
      <c r="K933" s="140" t="s">
        <v>4907</v>
      </c>
      <c r="L933" s="140" t="s">
        <v>4908</v>
      </c>
      <c r="M933" s="140" t="s">
        <v>4907</v>
      </c>
      <c r="N933" s="141"/>
      <c r="O933" s="142" t="b">
        <v>0</v>
      </c>
      <c r="P933" s="140" t="s">
        <v>1824</v>
      </c>
      <c r="Q933" t="s">
        <v>1825</v>
      </c>
      <c r="R933" t="s">
        <v>610</v>
      </c>
    </row>
    <row r="934" spans="1:18" x14ac:dyDescent="0.25">
      <c r="A934" s="140" t="s">
        <v>612</v>
      </c>
      <c r="B934" s="140" t="s">
        <v>613</v>
      </c>
      <c r="C934" s="140"/>
      <c r="D934" s="140" t="s">
        <v>1820</v>
      </c>
      <c r="E934" s="140" t="s">
        <v>1940</v>
      </c>
      <c r="F934" s="140" t="s">
        <v>4332</v>
      </c>
      <c r="G934" s="140"/>
      <c r="H934" s="140"/>
      <c r="I934" s="140" t="s">
        <v>3857</v>
      </c>
      <c r="J934" s="140"/>
      <c r="K934" s="140"/>
      <c r="L934" s="140" t="s">
        <v>4909</v>
      </c>
      <c r="M934" s="140" t="s">
        <v>4910</v>
      </c>
      <c r="N934" s="141">
        <v>60</v>
      </c>
      <c r="O934" s="142" t="b">
        <v>0</v>
      </c>
      <c r="P934" s="140" t="s">
        <v>1824</v>
      </c>
      <c r="Q934" t="s">
        <v>1825</v>
      </c>
      <c r="R934" t="s">
        <v>612</v>
      </c>
    </row>
    <row r="935" spans="1:18" x14ac:dyDescent="0.25">
      <c r="A935" s="140" t="s">
        <v>4911</v>
      </c>
      <c r="B935" s="140" t="s">
        <v>4912</v>
      </c>
      <c r="C935" s="140"/>
      <c r="D935" s="140" t="s">
        <v>1820</v>
      </c>
      <c r="E935" s="140" t="s">
        <v>1821</v>
      </c>
      <c r="F935" s="140" t="s">
        <v>2750</v>
      </c>
      <c r="G935" s="140"/>
      <c r="H935" s="140"/>
      <c r="I935" s="140" t="s">
        <v>1854</v>
      </c>
      <c r="J935" s="140"/>
      <c r="K935" s="140"/>
      <c r="L935" s="140" t="s">
        <v>4913</v>
      </c>
      <c r="M935" s="140" t="s">
        <v>4914</v>
      </c>
      <c r="N935" s="141"/>
      <c r="O935" s="142" t="b">
        <v>0</v>
      </c>
      <c r="P935" s="140" t="s">
        <v>1824</v>
      </c>
      <c r="Q935" t="s">
        <v>1825</v>
      </c>
      <c r="R935" t="s">
        <v>4911</v>
      </c>
    </row>
    <row r="936" spans="1:18" x14ac:dyDescent="0.25">
      <c r="A936" s="140" t="s">
        <v>4915</v>
      </c>
      <c r="B936" s="140" t="s">
        <v>4916</v>
      </c>
      <c r="C936" s="140"/>
      <c r="D936" s="140" t="s">
        <v>1820</v>
      </c>
      <c r="E936" s="140" t="s">
        <v>1821</v>
      </c>
      <c r="F936" s="140" t="s">
        <v>2750</v>
      </c>
      <c r="G936" s="140" t="s">
        <v>1784</v>
      </c>
      <c r="H936" s="140" t="s">
        <v>1785</v>
      </c>
      <c r="I936" s="140" t="s">
        <v>1854</v>
      </c>
      <c r="J936" s="140" t="s">
        <v>4916</v>
      </c>
      <c r="K936" s="140" t="s">
        <v>4917</v>
      </c>
      <c r="L936" s="140" t="s">
        <v>1819</v>
      </c>
      <c r="M936" s="140" t="s">
        <v>4917</v>
      </c>
      <c r="N936" s="141"/>
      <c r="O936" s="142" t="b">
        <v>0</v>
      </c>
      <c r="P936" s="140" t="s">
        <v>1824</v>
      </c>
      <c r="Q936" t="s">
        <v>1825</v>
      </c>
      <c r="R936" t="s">
        <v>4911</v>
      </c>
    </row>
    <row r="937" spans="1:18" x14ac:dyDescent="0.25">
      <c r="A937" s="140" t="s">
        <v>4918</v>
      </c>
      <c r="B937" s="140" t="s">
        <v>4919</v>
      </c>
      <c r="C937" s="140" t="s">
        <v>4130</v>
      </c>
      <c r="D937" s="140" t="s">
        <v>1820</v>
      </c>
      <c r="E937" s="140" t="s">
        <v>2088</v>
      </c>
      <c r="F937" s="140"/>
      <c r="G937" s="140" t="s">
        <v>1784</v>
      </c>
      <c r="H937" s="140" t="s">
        <v>1785</v>
      </c>
      <c r="I937" s="140" t="s">
        <v>1854</v>
      </c>
      <c r="J937" s="140"/>
      <c r="K937" s="140" t="s">
        <v>4920</v>
      </c>
      <c r="L937" s="140"/>
      <c r="M937" s="140" t="s">
        <v>4920</v>
      </c>
      <c r="N937" s="141"/>
      <c r="O937" s="142" t="b">
        <v>0</v>
      </c>
      <c r="P937" s="140" t="s">
        <v>1824</v>
      </c>
      <c r="Q937" t="s">
        <v>1825</v>
      </c>
      <c r="R937" t="s">
        <v>4911</v>
      </c>
    </row>
    <row r="938" spans="1:18" x14ac:dyDescent="0.25">
      <c r="A938" s="140" t="s">
        <v>4921</v>
      </c>
      <c r="B938" s="140" t="s">
        <v>4922</v>
      </c>
      <c r="C938" s="140" t="s">
        <v>4923</v>
      </c>
      <c r="D938" s="140" t="s">
        <v>1865</v>
      </c>
      <c r="E938" s="140"/>
      <c r="F938" s="140"/>
      <c r="G938" s="140"/>
      <c r="H938" s="140"/>
      <c r="I938" s="140"/>
      <c r="J938" s="140"/>
      <c r="K938" s="140"/>
      <c r="L938" s="140" t="s">
        <v>4924</v>
      </c>
      <c r="M938" s="140" t="s">
        <v>4925</v>
      </c>
      <c r="N938" s="141"/>
      <c r="O938" s="142" t="b">
        <v>0</v>
      </c>
      <c r="P938" s="140" t="s">
        <v>1824</v>
      </c>
      <c r="Q938" t="s">
        <v>1825</v>
      </c>
      <c r="R938" t="s">
        <v>4921</v>
      </c>
    </row>
    <row r="939" spans="1:18" x14ac:dyDescent="0.25">
      <c r="A939" s="140" t="s">
        <v>4926</v>
      </c>
      <c r="B939" s="140" t="s">
        <v>4927</v>
      </c>
      <c r="C939" s="140"/>
      <c r="D939" s="140" t="s">
        <v>1904</v>
      </c>
      <c r="E939" s="140"/>
      <c r="F939" s="140"/>
      <c r="G939" s="140"/>
      <c r="H939" s="140"/>
      <c r="I939" s="140"/>
      <c r="J939" s="140"/>
      <c r="K939" s="140"/>
      <c r="L939" s="140" t="s">
        <v>4928</v>
      </c>
      <c r="M939" s="140" t="s">
        <v>4929</v>
      </c>
      <c r="N939" s="141"/>
      <c r="O939" s="142" t="b">
        <v>0</v>
      </c>
      <c r="P939" s="140" t="s">
        <v>1824</v>
      </c>
      <c r="Q939" t="s">
        <v>1825</v>
      </c>
      <c r="R939" t="s">
        <v>4926</v>
      </c>
    </row>
    <row r="940" spans="1:18" x14ac:dyDescent="0.25">
      <c r="A940" s="140" t="s">
        <v>4930</v>
      </c>
      <c r="B940" s="140" t="s">
        <v>4931</v>
      </c>
      <c r="C940" s="140"/>
      <c r="D940" s="140" t="s">
        <v>1820</v>
      </c>
      <c r="E940" s="140"/>
      <c r="F940" s="140"/>
      <c r="G940" s="140"/>
      <c r="H940" s="140"/>
      <c r="I940" s="140" t="s">
        <v>4932</v>
      </c>
      <c r="J940" s="140"/>
      <c r="K940" s="140"/>
      <c r="L940" s="140" t="s">
        <v>4933</v>
      </c>
      <c r="M940" s="140" t="s">
        <v>4934</v>
      </c>
      <c r="N940" s="141"/>
      <c r="O940" s="142" t="b">
        <v>0</v>
      </c>
      <c r="P940" s="140" t="s">
        <v>1824</v>
      </c>
      <c r="Q940" t="s">
        <v>1825</v>
      </c>
      <c r="R940" t="s">
        <v>4930</v>
      </c>
    </row>
    <row r="941" spans="1:18" x14ac:dyDescent="0.25">
      <c r="A941" s="140" t="s">
        <v>4935</v>
      </c>
      <c r="B941" s="140" t="s">
        <v>4936</v>
      </c>
      <c r="C941" s="140" t="s">
        <v>4937</v>
      </c>
      <c r="D941" s="140" t="s">
        <v>1820</v>
      </c>
      <c r="E941" s="140" t="s">
        <v>1940</v>
      </c>
      <c r="F941" s="140"/>
      <c r="G941" s="140" t="s">
        <v>1784</v>
      </c>
      <c r="H941" s="140" t="s">
        <v>1785</v>
      </c>
      <c r="I941" s="140"/>
      <c r="J941" s="140"/>
      <c r="K941" s="140"/>
      <c r="L941" s="140" t="s">
        <v>4938</v>
      </c>
      <c r="M941" s="140" t="s">
        <v>4939</v>
      </c>
      <c r="N941" s="141"/>
      <c r="O941" s="142" t="b">
        <v>0</v>
      </c>
      <c r="P941" s="140" t="s">
        <v>1824</v>
      </c>
      <c r="Q941" t="s">
        <v>1825</v>
      </c>
      <c r="R941" t="s">
        <v>4935</v>
      </c>
    </row>
    <row r="942" spans="1:18" x14ac:dyDescent="0.25">
      <c r="A942" s="140" t="s">
        <v>4940</v>
      </c>
      <c r="B942" s="140" t="s">
        <v>4941</v>
      </c>
      <c r="C942" s="140" t="s">
        <v>4942</v>
      </c>
      <c r="D942" s="140" t="s">
        <v>1820</v>
      </c>
      <c r="E942" s="140" t="s">
        <v>2074</v>
      </c>
      <c r="F942" s="140"/>
      <c r="G942" s="140" t="s">
        <v>3855</v>
      </c>
      <c r="H942" s="140" t="s">
        <v>3856</v>
      </c>
      <c r="I942" s="140" t="s">
        <v>4943</v>
      </c>
      <c r="J942" s="140" t="s">
        <v>4941</v>
      </c>
      <c r="K942" s="140" t="s">
        <v>4944</v>
      </c>
      <c r="L942" s="140" t="s">
        <v>1819</v>
      </c>
      <c r="M942" s="140" t="s">
        <v>4944</v>
      </c>
      <c r="N942" s="141"/>
      <c r="O942" s="142" t="b">
        <v>0</v>
      </c>
      <c r="P942" s="140" t="s">
        <v>1824</v>
      </c>
      <c r="Q942" t="s">
        <v>1825</v>
      </c>
      <c r="R942" t="s">
        <v>4945</v>
      </c>
    </row>
    <row r="943" spans="1:18" x14ac:dyDescent="0.25">
      <c r="A943" s="140" t="s">
        <v>4946</v>
      </c>
      <c r="B943" s="140" t="s">
        <v>4947</v>
      </c>
      <c r="C943" s="140" t="s">
        <v>4942</v>
      </c>
      <c r="D943" s="140" t="s">
        <v>1820</v>
      </c>
      <c r="E943" s="140" t="s">
        <v>1883</v>
      </c>
      <c r="F943" s="140"/>
      <c r="G943" s="140" t="s">
        <v>1784</v>
      </c>
      <c r="H943" s="140" t="s">
        <v>1785</v>
      </c>
      <c r="I943" s="140" t="s">
        <v>4943</v>
      </c>
      <c r="J943" s="140" t="s">
        <v>4947</v>
      </c>
      <c r="K943" s="140" t="s">
        <v>4948</v>
      </c>
      <c r="L943" s="140" t="s">
        <v>1819</v>
      </c>
      <c r="M943" s="140" t="s">
        <v>4949</v>
      </c>
      <c r="N943" s="141"/>
      <c r="O943" s="142" t="b">
        <v>0</v>
      </c>
      <c r="P943" s="140" t="s">
        <v>1824</v>
      </c>
      <c r="Q943" t="s">
        <v>1825</v>
      </c>
      <c r="R943" t="s">
        <v>4945</v>
      </c>
    </row>
    <row r="944" spans="1:18" x14ac:dyDescent="0.25">
      <c r="A944" s="140" t="s">
        <v>614</v>
      </c>
      <c r="B944" s="140" t="s">
        <v>615</v>
      </c>
      <c r="C944" s="140"/>
      <c r="D944" s="140" t="s">
        <v>1820</v>
      </c>
      <c r="E944" s="140"/>
      <c r="F944" s="140"/>
      <c r="G944" s="140"/>
      <c r="H944" s="140"/>
      <c r="I944" s="140" t="s">
        <v>1854</v>
      </c>
      <c r="J944" s="140"/>
      <c r="K944" s="140"/>
      <c r="L944" s="140" t="s">
        <v>4950</v>
      </c>
      <c r="M944" s="140" t="s">
        <v>4951</v>
      </c>
      <c r="N944" s="141">
        <v>51</v>
      </c>
      <c r="O944" s="142" t="b">
        <v>0</v>
      </c>
      <c r="P944" s="140" t="s">
        <v>1824</v>
      </c>
      <c r="Q944" t="s">
        <v>1825</v>
      </c>
      <c r="R944" t="s">
        <v>614</v>
      </c>
    </row>
    <row r="945" spans="1:18" x14ac:dyDescent="0.25">
      <c r="A945" s="140" t="s">
        <v>4952</v>
      </c>
      <c r="B945" s="140" t="s">
        <v>4953</v>
      </c>
      <c r="C945" s="140"/>
      <c r="D945" s="140" t="s">
        <v>1820</v>
      </c>
      <c r="E945" s="140" t="s">
        <v>1973</v>
      </c>
      <c r="F945" s="140"/>
      <c r="G945" s="140" t="s">
        <v>71</v>
      </c>
      <c r="H945" s="140" t="s">
        <v>1779</v>
      </c>
      <c r="I945" s="140" t="s">
        <v>4954</v>
      </c>
      <c r="J945" s="140" t="s">
        <v>4955</v>
      </c>
      <c r="K945" s="140" t="s">
        <v>4956</v>
      </c>
      <c r="L945" s="140" t="s">
        <v>1819</v>
      </c>
      <c r="M945" s="140" t="s">
        <v>4956</v>
      </c>
      <c r="N945" s="141">
        <v>51</v>
      </c>
      <c r="O945" s="142" t="b">
        <v>0</v>
      </c>
      <c r="P945" s="140" t="s">
        <v>1824</v>
      </c>
      <c r="Q945" t="s">
        <v>1825</v>
      </c>
      <c r="R945" t="s">
        <v>614</v>
      </c>
    </row>
    <row r="946" spans="1:18" x14ac:dyDescent="0.25">
      <c r="A946" s="140" t="s">
        <v>4957</v>
      </c>
      <c r="B946" s="140" t="s">
        <v>4958</v>
      </c>
      <c r="C946" s="140"/>
      <c r="D946" s="140" t="s">
        <v>1820</v>
      </c>
      <c r="E946" s="140" t="s">
        <v>2088</v>
      </c>
      <c r="F946" s="140"/>
      <c r="G946" s="140" t="s">
        <v>70</v>
      </c>
      <c r="H946" s="140" t="s">
        <v>1781</v>
      </c>
      <c r="I946" s="140" t="s">
        <v>4954</v>
      </c>
      <c r="J946" s="140" t="s">
        <v>4959</v>
      </c>
      <c r="K946" s="140" t="s">
        <v>4960</v>
      </c>
      <c r="L946" s="140" t="s">
        <v>1819</v>
      </c>
      <c r="M946" s="140" t="s">
        <v>4960</v>
      </c>
      <c r="N946" s="141">
        <v>51</v>
      </c>
      <c r="O946" s="142" t="b">
        <v>0</v>
      </c>
      <c r="P946" s="140" t="s">
        <v>1824</v>
      </c>
      <c r="Q946" t="s">
        <v>1825</v>
      </c>
      <c r="R946" t="s">
        <v>614</v>
      </c>
    </row>
    <row r="947" spans="1:18" x14ac:dyDescent="0.25">
      <c r="A947" s="140" t="s">
        <v>4961</v>
      </c>
      <c r="B947" s="140" t="s">
        <v>4962</v>
      </c>
      <c r="C947" s="140"/>
      <c r="D947" s="140" t="s">
        <v>1820</v>
      </c>
      <c r="E947" s="140" t="s">
        <v>1957</v>
      </c>
      <c r="F947" s="140"/>
      <c r="G947" s="140" t="s">
        <v>1788</v>
      </c>
      <c r="H947" s="140" t="s">
        <v>1789</v>
      </c>
      <c r="I947" s="140" t="s">
        <v>4954</v>
      </c>
      <c r="J947" s="140" t="s">
        <v>4963</v>
      </c>
      <c r="K947" s="140" t="s">
        <v>4964</v>
      </c>
      <c r="L947" s="140" t="s">
        <v>1819</v>
      </c>
      <c r="M947" s="140" t="s">
        <v>4964</v>
      </c>
      <c r="N947" s="141">
        <v>51</v>
      </c>
      <c r="O947" s="142" t="b">
        <v>0</v>
      </c>
      <c r="P947" s="140" t="s">
        <v>1824</v>
      </c>
      <c r="Q947" t="s">
        <v>1825</v>
      </c>
      <c r="R947" t="s">
        <v>614</v>
      </c>
    </row>
    <row r="948" spans="1:18" x14ac:dyDescent="0.25">
      <c r="A948" s="140" t="s">
        <v>4965</v>
      </c>
      <c r="B948" s="140" t="s">
        <v>4966</v>
      </c>
      <c r="C948" s="140"/>
      <c r="D948" s="140" t="s">
        <v>1820</v>
      </c>
      <c r="E948" s="140" t="s">
        <v>2104</v>
      </c>
      <c r="F948" s="140" t="s">
        <v>4967</v>
      </c>
      <c r="G948" s="140" t="s">
        <v>1788</v>
      </c>
      <c r="H948" s="140" t="s">
        <v>1789</v>
      </c>
      <c r="I948" s="140" t="s">
        <v>4954</v>
      </c>
      <c r="J948" s="140" t="s">
        <v>4968</v>
      </c>
      <c r="K948" s="140" t="s">
        <v>4969</v>
      </c>
      <c r="L948" s="140" t="s">
        <v>1819</v>
      </c>
      <c r="M948" s="140" t="s">
        <v>4969</v>
      </c>
      <c r="N948" s="141">
        <v>51</v>
      </c>
      <c r="O948" s="142" t="b">
        <v>0</v>
      </c>
      <c r="P948" s="140" t="s">
        <v>1824</v>
      </c>
      <c r="Q948" t="s">
        <v>1825</v>
      </c>
      <c r="R948" t="s">
        <v>614</v>
      </c>
    </row>
    <row r="949" spans="1:18" x14ac:dyDescent="0.25">
      <c r="A949" s="140" t="s">
        <v>4970</v>
      </c>
      <c r="B949" s="140" t="s">
        <v>4971</v>
      </c>
      <c r="C949" s="140"/>
      <c r="D949" s="140" t="s">
        <v>1820</v>
      </c>
      <c r="E949" s="140" t="s">
        <v>4067</v>
      </c>
      <c r="F949" s="140"/>
      <c r="G949" s="140" t="s">
        <v>71</v>
      </c>
      <c r="H949" s="140" t="s">
        <v>1779</v>
      </c>
      <c r="I949" s="140" t="s">
        <v>4814</v>
      </c>
      <c r="J949" s="140" t="s">
        <v>4972</v>
      </c>
      <c r="K949" s="140" t="s">
        <v>4973</v>
      </c>
      <c r="L949" s="140" t="s">
        <v>1819</v>
      </c>
      <c r="M949" s="140" t="s">
        <v>4973</v>
      </c>
      <c r="N949" s="141">
        <v>51</v>
      </c>
      <c r="O949" s="142" t="b">
        <v>0</v>
      </c>
      <c r="P949" s="140" t="s">
        <v>1824</v>
      </c>
      <c r="Q949" t="s">
        <v>1825</v>
      </c>
      <c r="R949" t="s">
        <v>614</v>
      </c>
    </row>
    <row r="950" spans="1:18" x14ac:dyDescent="0.25">
      <c r="A950" s="140" t="s">
        <v>4974</v>
      </c>
      <c r="B950" s="140" t="s">
        <v>4975</v>
      </c>
      <c r="C950" s="140"/>
      <c r="D950" s="140" t="s">
        <v>1820</v>
      </c>
      <c r="E950" s="140" t="s">
        <v>1973</v>
      </c>
      <c r="F950" s="140"/>
      <c r="G950" s="140" t="s">
        <v>71</v>
      </c>
      <c r="H950" s="140" t="s">
        <v>1779</v>
      </c>
      <c r="I950" s="140" t="s">
        <v>4954</v>
      </c>
      <c r="J950" s="140" t="s">
        <v>4976</v>
      </c>
      <c r="K950" s="140" t="s">
        <v>4977</v>
      </c>
      <c r="L950" s="140" t="s">
        <v>1819</v>
      </c>
      <c r="M950" s="140" t="s">
        <v>4977</v>
      </c>
      <c r="N950" s="141">
        <v>51</v>
      </c>
      <c r="O950" s="142" t="b">
        <v>0</v>
      </c>
      <c r="P950" s="140" t="s">
        <v>1824</v>
      </c>
      <c r="Q950" t="s">
        <v>1825</v>
      </c>
      <c r="R950" t="s">
        <v>614</v>
      </c>
    </row>
    <row r="951" spans="1:18" x14ac:dyDescent="0.25">
      <c r="A951" s="140" t="s">
        <v>4978</v>
      </c>
      <c r="B951" s="140" t="s">
        <v>4979</v>
      </c>
      <c r="C951" s="140"/>
      <c r="D951" s="140" t="s">
        <v>1820</v>
      </c>
      <c r="E951" s="140" t="s">
        <v>1973</v>
      </c>
      <c r="F951" s="140"/>
      <c r="G951" s="140" t="s">
        <v>71</v>
      </c>
      <c r="H951" s="140" t="s">
        <v>1779</v>
      </c>
      <c r="I951" s="140" t="s">
        <v>4954</v>
      </c>
      <c r="J951" s="140" t="s">
        <v>4980</v>
      </c>
      <c r="K951" s="140" t="s">
        <v>4981</v>
      </c>
      <c r="L951" s="140" t="s">
        <v>1819</v>
      </c>
      <c r="M951" s="140" t="s">
        <v>4981</v>
      </c>
      <c r="N951" s="141">
        <v>51</v>
      </c>
      <c r="O951" s="142" t="b">
        <v>0</v>
      </c>
      <c r="P951" s="140" t="s">
        <v>1824</v>
      </c>
      <c r="Q951" t="s">
        <v>1825</v>
      </c>
      <c r="R951" t="s">
        <v>614</v>
      </c>
    </row>
    <row r="952" spans="1:18" x14ac:dyDescent="0.25">
      <c r="A952" s="140" t="s">
        <v>4982</v>
      </c>
      <c r="B952" s="140" t="s">
        <v>4983</v>
      </c>
      <c r="C952" s="140"/>
      <c r="D952" s="140" t="s">
        <v>1820</v>
      </c>
      <c r="E952" s="140" t="s">
        <v>1928</v>
      </c>
      <c r="F952" s="140"/>
      <c r="G952" s="140" t="s">
        <v>70</v>
      </c>
      <c r="H952" s="140" t="s">
        <v>1781</v>
      </c>
      <c r="I952" s="140" t="s">
        <v>4954</v>
      </c>
      <c r="J952" s="140" t="s">
        <v>4984</v>
      </c>
      <c r="K952" s="140" t="s">
        <v>4985</v>
      </c>
      <c r="L952" s="140" t="s">
        <v>1819</v>
      </c>
      <c r="M952" s="140" t="s">
        <v>4985</v>
      </c>
      <c r="N952" s="141">
        <v>51</v>
      </c>
      <c r="O952" s="142" t="b">
        <v>0</v>
      </c>
      <c r="P952" s="140" t="s">
        <v>1824</v>
      </c>
      <c r="Q952" t="s">
        <v>1825</v>
      </c>
      <c r="R952" t="s">
        <v>614</v>
      </c>
    </row>
    <row r="953" spans="1:18" x14ac:dyDescent="0.25">
      <c r="A953" s="140" t="s">
        <v>4986</v>
      </c>
      <c r="B953" s="140" t="s">
        <v>4987</v>
      </c>
      <c r="C953" s="140"/>
      <c r="D953" s="140" t="s">
        <v>1820</v>
      </c>
      <c r="E953" s="140" t="s">
        <v>1973</v>
      </c>
      <c r="F953" s="140"/>
      <c r="G953" s="140" t="s">
        <v>71</v>
      </c>
      <c r="H953" s="140" t="s">
        <v>1779</v>
      </c>
      <c r="I953" s="140" t="s">
        <v>4954</v>
      </c>
      <c r="J953" s="140" t="s">
        <v>4988</v>
      </c>
      <c r="K953" s="140" t="s">
        <v>4989</v>
      </c>
      <c r="L953" s="140" t="s">
        <v>1819</v>
      </c>
      <c r="M953" s="140" t="s">
        <v>4989</v>
      </c>
      <c r="N953" s="141">
        <v>51</v>
      </c>
      <c r="O953" s="142" t="b">
        <v>0</v>
      </c>
      <c r="P953" s="140" t="s">
        <v>1824</v>
      </c>
      <c r="Q953" t="s">
        <v>1825</v>
      </c>
      <c r="R953" t="s">
        <v>614</v>
      </c>
    </row>
    <row r="954" spans="1:18" x14ac:dyDescent="0.25">
      <c r="A954" s="140" t="s">
        <v>4990</v>
      </c>
      <c r="B954" s="140" t="s">
        <v>4991</v>
      </c>
      <c r="C954" s="140"/>
      <c r="D954" s="140" t="s">
        <v>1820</v>
      </c>
      <c r="E954" s="140" t="s">
        <v>2088</v>
      </c>
      <c r="F954" s="140"/>
      <c r="G954" s="140" t="s">
        <v>70</v>
      </c>
      <c r="H954" s="140" t="s">
        <v>1781</v>
      </c>
      <c r="I954" s="140" t="s">
        <v>4954</v>
      </c>
      <c r="J954" s="140" t="s">
        <v>4992</v>
      </c>
      <c r="K954" s="140" t="s">
        <v>4993</v>
      </c>
      <c r="L954" s="140" t="s">
        <v>1819</v>
      </c>
      <c r="M954" s="140" t="s">
        <v>4993</v>
      </c>
      <c r="N954" s="141">
        <v>51</v>
      </c>
      <c r="O954" s="142" t="b">
        <v>0</v>
      </c>
      <c r="P954" s="140" t="s">
        <v>1824</v>
      </c>
      <c r="Q954" t="s">
        <v>1825</v>
      </c>
      <c r="R954" t="s">
        <v>614</v>
      </c>
    </row>
    <row r="955" spans="1:18" x14ac:dyDescent="0.25">
      <c r="A955" s="140" t="s">
        <v>4994</v>
      </c>
      <c r="B955" s="140" t="s">
        <v>4995</v>
      </c>
      <c r="C955" s="140"/>
      <c r="D955" s="140" t="s">
        <v>1820</v>
      </c>
      <c r="E955" s="140" t="s">
        <v>4293</v>
      </c>
      <c r="F955" s="140"/>
      <c r="G955" s="140" t="s">
        <v>70</v>
      </c>
      <c r="H955" s="140" t="s">
        <v>1781</v>
      </c>
      <c r="I955" s="140" t="s">
        <v>4954</v>
      </c>
      <c r="J955" s="140" t="s">
        <v>4996</v>
      </c>
      <c r="K955" s="140" t="s">
        <v>4997</v>
      </c>
      <c r="L955" s="140" t="s">
        <v>1819</v>
      </c>
      <c r="M955" s="140" t="s">
        <v>4997</v>
      </c>
      <c r="N955" s="141">
        <v>51</v>
      </c>
      <c r="O955" s="142" t="b">
        <v>0</v>
      </c>
      <c r="P955" s="140" t="s">
        <v>1824</v>
      </c>
      <c r="Q955" t="s">
        <v>1825</v>
      </c>
      <c r="R955" t="s">
        <v>614</v>
      </c>
    </row>
    <row r="956" spans="1:18" x14ac:dyDescent="0.25">
      <c r="A956" s="140" t="s">
        <v>4998</v>
      </c>
      <c r="B956" s="140" t="s">
        <v>4999</v>
      </c>
      <c r="C956" s="140"/>
      <c r="D956" s="140" t="s">
        <v>1820</v>
      </c>
      <c r="E956" s="140" t="s">
        <v>1928</v>
      </c>
      <c r="F956" s="140"/>
      <c r="G956" s="140" t="s">
        <v>70</v>
      </c>
      <c r="H956" s="140" t="s">
        <v>1781</v>
      </c>
      <c r="I956" s="140" t="s">
        <v>4954</v>
      </c>
      <c r="J956" s="140" t="s">
        <v>5000</v>
      </c>
      <c r="K956" s="140" t="s">
        <v>5001</v>
      </c>
      <c r="L956" s="140" t="s">
        <v>1819</v>
      </c>
      <c r="M956" s="140" t="s">
        <v>5001</v>
      </c>
      <c r="N956" s="141">
        <v>51</v>
      </c>
      <c r="O956" s="142" t="b">
        <v>0</v>
      </c>
      <c r="P956" s="140" t="s">
        <v>1824</v>
      </c>
      <c r="Q956" t="s">
        <v>1825</v>
      </c>
      <c r="R956" t="s">
        <v>614</v>
      </c>
    </row>
    <row r="957" spans="1:18" x14ac:dyDescent="0.25">
      <c r="A957" s="140" t="s">
        <v>5002</v>
      </c>
      <c r="B957" s="140" t="s">
        <v>5003</v>
      </c>
      <c r="C957" s="140"/>
      <c r="D957" s="140" t="s">
        <v>1820</v>
      </c>
      <c r="E957" s="140" t="s">
        <v>1928</v>
      </c>
      <c r="F957" s="140"/>
      <c r="G957" s="140" t="s">
        <v>70</v>
      </c>
      <c r="H957" s="140" t="s">
        <v>1781</v>
      </c>
      <c r="I957" s="140" t="s">
        <v>4954</v>
      </c>
      <c r="J957" s="140" t="s">
        <v>5004</v>
      </c>
      <c r="K957" s="140" t="s">
        <v>5005</v>
      </c>
      <c r="L957" s="140" t="s">
        <v>1819</v>
      </c>
      <c r="M957" s="140" t="s">
        <v>5005</v>
      </c>
      <c r="N957" s="141">
        <v>51</v>
      </c>
      <c r="O957" s="142" t="b">
        <v>0</v>
      </c>
      <c r="P957" s="140" t="s">
        <v>1824</v>
      </c>
      <c r="Q957" t="s">
        <v>1825</v>
      </c>
      <c r="R957" t="s">
        <v>614</v>
      </c>
    </row>
    <row r="958" spans="1:18" x14ac:dyDescent="0.25">
      <c r="A958" s="140" t="s">
        <v>5006</v>
      </c>
      <c r="B958" s="140" t="s">
        <v>5007</v>
      </c>
      <c r="C958" s="140"/>
      <c r="D958" s="140" t="s">
        <v>1820</v>
      </c>
      <c r="E958" s="140" t="s">
        <v>2032</v>
      </c>
      <c r="F958" s="140"/>
      <c r="G958" s="140" t="s">
        <v>70</v>
      </c>
      <c r="H958" s="140" t="s">
        <v>1781</v>
      </c>
      <c r="I958" s="140" t="s">
        <v>4954</v>
      </c>
      <c r="J958" s="140" t="s">
        <v>5008</v>
      </c>
      <c r="K958" s="140" t="s">
        <v>5009</v>
      </c>
      <c r="L958" s="140" t="s">
        <v>1819</v>
      </c>
      <c r="M958" s="140" t="s">
        <v>5009</v>
      </c>
      <c r="N958" s="141">
        <v>51</v>
      </c>
      <c r="O958" s="142" t="b">
        <v>0</v>
      </c>
      <c r="P958" s="140" t="s">
        <v>1824</v>
      </c>
      <c r="Q958" t="s">
        <v>1825</v>
      </c>
      <c r="R958" t="s">
        <v>614</v>
      </c>
    </row>
    <row r="959" spans="1:18" x14ac:dyDescent="0.25">
      <c r="A959" s="140" t="s">
        <v>5010</v>
      </c>
      <c r="B959" s="140" t="s">
        <v>5011</v>
      </c>
      <c r="C959" s="140"/>
      <c r="D959" s="140" t="s">
        <v>1820</v>
      </c>
      <c r="E959" s="140" t="s">
        <v>1928</v>
      </c>
      <c r="F959" s="140"/>
      <c r="G959" s="140" t="s">
        <v>70</v>
      </c>
      <c r="H959" s="140" t="s">
        <v>1781</v>
      </c>
      <c r="I959" s="140" t="s">
        <v>4954</v>
      </c>
      <c r="J959" s="140" t="s">
        <v>5012</v>
      </c>
      <c r="K959" s="140" t="s">
        <v>5013</v>
      </c>
      <c r="L959" s="140" t="s">
        <v>1819</v>
      </c>
      <c r="M959" s="140" t="s">
        <v>5013</v>
      </c>
      <c r="N959" s="141">
        <v>51</v>
      </c>
      <c r="O959" s="142" t="b">
        <v>0</v>
      </c>
      <c r="P959" s="140" t="s">
        <v>1824</v>
      </c>
      <c r="Q959" t="s">
        <v>1825</v>
      </c>
      <c r="R959" t="s">
        <v>614</v>
      </c>
    </row>
    <row r="960" spans="1:18" x14ac:dyDescent="0.25">
      <c r="A960" s="140" t="s">
        <v>5014</v>
      </c>
      <c r="B960" s="140" t="s">
        <v>5015</v>
      </c>
      <c r="C960" s="140"/>
      <c r="D960" s="140" t="s">
        <v>1820</v>
      </c>
      <c r="E960" s="140" t="s">
        <v>2074</v>
      </c>
      <c r="F960" s="140"/>
      <c r="G960" s="140" t="s">
        <v>1788</v>
      </c>
      <c r="H960" s="140" t="s">
        <v>1789</v>
      </c>
      <c r="I960" s="140" t="s">
        <v>4954</v>
      </c>
      <c r="J960" s="140" t="s">
        <v>5016</v>
      </c>
      <c r="K960" s="140" t="s">
        <v>5017</v>
      </c>
      <c r="L960" s="140" t="s">
        <v>1819</v>
      </c>
      <c r="M960" s="140" t="s">
        <v>5017</v>
      </c>
      <c r="N960" s="141">
        <v>51</v>
      </c>
      <c r="O960" s="142" t="b">
        <v>0</v>
      </c>
      <c r="P960" s="140" t="s">
        <v>1824</v>
      </c>
      <c r="Q960" t="s">
        <v>1825</v>
      </c>
      <c r="R960" t="s">
        <v>614</v>
      </c>
    </row>
    <row r="961" spans="1:18" x14ac:dyDescent="0.25">
      <c r="A961" s="140" t="s">
        <v>5018</v>
      </c>
      <c r="B961" s="140" t="s">
        <v>5019</v>
      </c>
      <c r="C961" s="140"/>
      <c r="D961" s="140" t="s">
        <v>1820</v>
      </c>
      <c r="E961" s="140" t="s">
        <v>1957</v>
      </c>
      <c r="F961" s="140"/>
      <c r="G961" s="140" t="s">
        <v>1788</v>
      </c>
      <c r="H961" s="140" t="s">
        <v>1789</v>
      </c>
      <c r="I961" s="140" t="s">
        <v>4954</v>
      </c>
      <c r="J961" s="140" t="s">
        <v>5020</v>
      </c>
      <c r="K961" s="140" t="s">
        <v>5021</v>
      </c>
      <c r="L961" s="140" t="s">
        <v>1819</v>
      </c>
      <c r="M961" s="140" t="s">
        <v>5021</v>
      </c>
      <c r="N961" s="141">
        <v>51</v>
      </c>
      <c r="O961" s="142" t="b">
        <v>0</v>
      </c>
      <c r="P961" s="140" t="s">
        <v>1824</v>
      </c>
      <c r="Q961" t="s">
        <v>1825</v>
      </c>
      <c r="R961" t="s">
        <v>614</v>
      </c>
    </row>
    <row r="962" spans="1:18" x14ac:dyDescent="0.25">
      <c r="A962" s="140" t="s">
        <v>5022</v>
      </c>
      <c r="B962" s="140" t="s">
        <v>5023</v>
      </c>
      <c r="C962" s="140"/>
      <c r="D962" s="140" t="s">
        <v>1820</v>
      </c>
      <c r="E962" s="140" t="s">
        <v>1928</v>
      </c>
      <c r="F962" s="140"/>
      <c r="G962" s="140" t="s">
        <v>70</v>
      </c>
      <c r="H962" s="140" t="s">
        <v>1781</v>
      </c>
      <c r="I962" s="140" t="s">
        <v>4954</v>
      </c>
      <c r="J962" s="140" t="s">
        <v>5024</v>
      </c>
      <c r="K962" s="140" t="s">
        <v>5025</v>
      </c>
      <c r="L962" s="140" t="s">
        <v>1819</v>
      </c>
      <c r="M962" s="140" t="s">
        <v>5025</v>
      </c>
      <c r="N962" s="141">
        <v>51</v>
      </c>
      <c r="O962" s="142" t="b">
        <v>0</v>
      </c>
      <c r="P962" s="140" t="s">
        <v>1824</v>
      </c>
      <c r="Q962" t="s">
        <v>1825</v>
      </c>
      <c r="R962" t="s">
        <v>614</v>
      </c>
    </row>
    <row r="963" spans="1:18" x14ac:dyDescent="0.25">
      <c r="A963" s="140" t="s">
        <v>5026</v>
      </c>
      <c r="B963" s="140" t="s">
        <v>5027</v>
      </c>
      <c r="C963" s="140"/>
      <c r="D963" s="140" t="s">
        <v>1820</v>
      </c>
      <c r="E963" s="140" t="s">
        <v>2088</v>
      </c>
      <c r="F963" s="140"/>
      <c r="G963" s="140" t="s">
        <v>70</v>
      </c>
      <c r="H963" s="140" t="s">
        <v>1781</v>
      </c>
      <c r="I963" s="140" t="s">
        <v>4954</v>
      </c>
      <c r="J963" s="140" t="s">
        <v>5028</v>
      </c>
      <c r="K963" s="140" t="s">
        <v>5029</v>
      </c>
      <c r="L963" s="140" t="s">
        <v>1819</v>
      </c>
      <c r="M963" s="140" t="s">
        <v>5029</v>
      </c>
      <c r="N963" s="141">
        <v>51</v>
      </c>
      <c r="O963" s="142" t="b">
        <v>0</v>
      </c>
      <c r="P963" s="140" t="s">
        <v>1824</v>
      </c>
      <c r="Q963" t="s">
        <v>1825</v>
      </c>
      <c r="R963" t="s">
        <v>614</v>
      </c>
    </row>
    <row r="964" spans="1:18" x14ac:dyDescent="0.25">
      <c r="A964" s="140" t="s">
        <v>5030</v>
      </c>
      <c r="B964" s="140" t="s">
        <v>5031</v>
      </c>
      <c r="C964" s="140"/>
      <c r="D964" s="140" t="s">
        <v>1820</v>
      </c>
      <c r="E964" s="140" t="s">
        <v>1928</v>
      </c>
      <c r="F964" s="140"/>
      <c r="G964" s="140" t="s">
        <v>70</v>
      </c>
      <c r="H964" s="140" t="s">
        <v>1781</v>
      </c>
      <c r="I964" s="140" t="s">
        <v>4954</v>
      </c>
      <c r="J964" s="140" t="s">
        <v>5032</v>
      </c>
      <c r="K964" s="140" t="s">
        <v>5033</v>
      </c>
      <c r="L964" s="140" t="s">
        <v>1819</v>
      </c>
      <c r="M964" s="140" t="s">
        <v>5033</v>
      </c>
      <c r="N964" s="141">
        <v>51</v>
      </c>
      <c r="O964" s="142" t="b">
        <v>0</v>
      </c>
      <c r="P964" s="140" t="s">
        <v>1824</v>
      </c>
      <c r="Q964" t="s">
        <v>1825</v>
      </c>
      <c r="R964" t="s">
        <v>614</v>
      </c>
    </row>
    <row r="965" spans="1:18" x14ac:dyDescent="0.25">
      <c r="A965" s="140" t="s">
        <v>5034</v>
      </c>
      <c r="B965" s="140" t="s">
        <v>5035</v>
      </c>
      <c r="C965" s="140"/>
      <c r="D965" s="140" t="s">
        <v>1820</v>
      </c>
      <c r="E965" s="140" t="s">
        <v>2032</v>
      </c>
      <c r="F965" s="140"/>
      <c r="G965" s="140" t="s">
        <v>70</v>
      </c>
      <c r="H965" s="140" t="s">
        <v>1781</v>
      </c>
      <c r="I965" s="140" t="s">
        <v>4954</v>
      </c>
      <c r="J965" s="140" t="s">
        <v>5036</v>
      </c>
      <c r="K965" s="140" t="s">
        <v>5037</v>
      </c>
      <c r="L965" s="140" t="s">
        <v>1819</v>
      </c>
      <c r="M965" s="140" t="s">
        <v>5037</v>
      </c>
      <c r="N965" s="141">
        <v>51</v>
      </c>
      <c r="O965" s="142" t="b">
        <v>0</v>
      </c>
      <c r="P965" s="140" t="s">
        <v>1824</v>
      </c>
      <c r="Q965" t="s">
        <v>1825</v>
      </c>
      <c r="R965" t="s">
        <v>614</v>
      </c>
    </row>
    <row r="966" spans="1:18" x14ac:dyDescent="0.25">
      <c r="A966" s="140" t="s">
        <v>5038</v>
      </c>
      <c r="B966" s="140" t="s">
        <v>5039</v>
      </c>
      <c r="C966" s="140"/>
      <c r="D966" s="140" t="s">
        <v>1820</v>
      </c>
      <c r="E966" s="140" t="s">
        <v>1928</v>
      </c>
      <c r="F966" s="140"/>
      <c r="G966" s="140" t="s">
        <v>70</v>
      </c>
      <c r="H966" s="140" t="s">
        <v>1781</v>
      </c>
      <c r="I966" s="140" t="s">
        <v>4954</v>
      </c>
      <c r="J966" s="140" t="s">
        <v>5040</v>
      </c>
      <c r="K966" s="140" t="s">
        <v>5041</v>
      </c>
      <c r="L966" s="140" t="s">
        <v>1819</v>
      </c>
      <c r="M966" s="140" t="s">
        <v>5041</v>
      </c>
      <c r="N966" s="141">
        <v>51</v>
      </c>
      <c r="O966" s="142" t="b">
        <v>0</v>
      </c>
      <c r="P966" s="140" t="s">
        <v>1824</v>
      </c>
      <c r="Q966" t="s">
        <v>1825</v>
      </c>
      <c r="R966" t="s">
        <v>614</v>
      </c>
    </row>
    <row r="967" spans="1:18" x14ac:dyDescent="0.25">
      <c r="A967" s="140" t="s">
        <v>5042</v>
      </c>
      <c r="B967" s="140" t="s">
        <v>5043</v>
      </c>
      <c r="C967" s="140"/>
      <c r="D967" s="140" t="s">
        <v>1820</v>
      </c>
      <c r="E967" s="140" t="s">
        <v>1860</v>
      </c>
      <c r="F967" s="140"/>
      <c r="G967" s="140" t="s">
        <v>1788</v>
      </c>
      <c r="H967" s="140" t="s">
        <v>1789</v>
      </c>
      <c r="I967" s="140" t="s">
        <v>4954</v>
      </c>
      <c r="J967" s="140" t="s">
        <v>5044</v>
      </c>
      <c r="K967" s="140" t="s">
        <v>5045</v>
      </c>
      <c r="L967" s="140" t="s">
        <v>1819</v>
      </c>
      <c r="M967" s="140" t="s">
        <v>5045</v>
      </c>
      <c r="N967" s="141">
        <v>51</v>
      </c>
      <c r="O967" s="142" t="b">
        <v>0</v>
      </c>
      <c r="P967" s="140" t="s">
        <v>1824</v>
      </c>
      <c r="Q967" t="s">
        <v>1825</v>
      </c>
      <c r="R967" t="s">
        <v>614</v>
      </c>
    </row>
    <row r="968" spans="1:18" x14ac:dyDescent="0.25">
      <c r="A968" s="140" t="s">
        <v>5046</v>
      </c>
      <c r="B968" s="140" t="s">
        <v>5047</v>
      </c>
      <c r="C968" s="140"/>
      <c r="D968" s="140" t="s">
        <v>1820</v>
      </c>
      <c r="E968" s="140" t="s">
        <v>1928</v>
      </c>
      <c r="F968" s="140"/>
      <c r="G968" s="140" t="s">
        <v>70</v>
      </c>
      <c r="H968" s="140" t="s">
        <v>1781</v>
      </c>
      <c r="I968" s="140" t="s">
        <v>4954</v>
      </c>
      <c r="J968" s="140" t="s">
        <v>5048</v>
      </c>
      <c r="K968" s="140" t="s">
        <v>5049</v>
      </c>
      <c r="L968" s="140" t="s">
        <v>1819</v>
      </c>
      <c r="M968" s="140" t="s">
        <v>5049</v>
      </c>
      <c r="N968" s="141">
        <v>51</v>
      </c>
      <c r="O968" s="142" t="b">
        <v>0</v>
      </c>
      <c r="P968" s="140" t="s">
        <v>1824</v>
      </c>
      <c r="Q968" t="s">
        <v>1825</v>
      </c>
      <c r="R968" t="s">
        <v>614</v>
      </c>
    </row>
    <row r="969" spans="1:18" x14ac:dyDescent="0.25">
      <c r="A969" s="140" t="s">
        <v>5050</v>
      </c>
      <c r="B969" s="140" t="s">
        <v>5051</v>
      </c>
      <c r="C969" s="140"/>
      <c r="D969" s="140" t="s">
        <v>1820</v>
      </c>
      <c r="E969" s="140" t="s">
        <v>1940</v>
      </c>
      <c r="F969" s="140"/>
      <c r="G969" s="140" t="s">
        <v>70</v>
      </c>
      <c r="H969" s="140" t="s">
        <v>1781</v>
      </c>
      <c r="I969" s="140" t="s">
        <v>4954</v>
      </c>
      <c r="J969" s="140" t="s">
        <v>5052</v>
      </c>
      <c r="K969" s="140" t="s">
        <v>5053</v>
      </c>
      <c r="L969" s="140" t="s">
        <v>1819</v>
      </c>
      <c r="M969" s="140" t="s">
        <v>5053</v>
      </c>
      <c r="N969" s="141">
        <v>51</v>
      </c>
      <c r="O969" s="142" t="b">
        <v>0</v>
      </c>
      <c r="P969" s="140" t="s">
        <v>1824</v>
      </c>
      <c r="Q969" t="s">
        <v>1825</v>
      </c>
      <c r="R969" t="s">
        <v>614</v>
      </c>
    </row>
    <row r="970" spans="1:18" x14ac:dyDescent="0.25">
      <c r="A970" s="140" t="s">
        <v>5054</v>
      </c>
      <c r="B970" s="140" t="s">
        <v>5055</v>
      </c>
      <c r="C970" s="140"/>
      <c r="D970" s="140" t="s">
        <v>1820</v>
      </c>
      <c r="E970" s="140" t="s">
        <v>2088</v>
      </c>
      <c r="F970" s="140"/>
      <c r="G970" s="140" t="s">
        <v>70</v>
      </c>
      <c r="H970" s="140" t="s">
        <v>1781</v>
      </c>
      <c r="I970" s="140" t="s">
        <v>4954</v>
      </c>
      <c r="J970" s="140" t="s">
        <v>5056</v>
      </c>
      <c r="K970" s="140" t="s">
        <v>5057</v>
      </c>
      <c r="L970" s="140" t="s">
        <v>1819</v>
      </c>
      <c r="M970" s="140" t="s">
        <v>5057</v>
      </c>
      <c r="N970" s="141">
        <v>51</v>
      </c>
      <c r="O970" s="142" t="b">
        <v>0</v>
      </c>
      <c r="P970" s="140" t="s">
        <v>1824</v>
      </c>
      <c r="Q970" t="s">
        <v>1825</v>
      </c>
      <c r="R970" t="s">
        <v>614</v>
      </c>
    </row>
    <row r="971" spans="1:18" x14ac:dyDescent="0.25">
      <c r="A971" s="140" t="s">
        <v>5058</v>
      </c>
      <c r="B971" s="140" t="s">
        <v>5059</v>
      </c>
      <c r="C971" s="140"/>
      <c r="D971" s="140" t="s">
        <v>1820</v>
      </c>
      <c r="E971" s="140" t="s">
        <v>2088</v>
      </c>
      <c r="F971" s="140"/>
      <c r="G971" s="140" t="s">
        <v>70</v>
      </c>
      <c r="H971" s="140" t="s">
        <v>1781</v>
      </c>
      <c r="I971" s="140" t="s">
        <v>4954</v>
      </c>
      <c r="J971" s="140" t="s">
        <v>5060</v>
      </c>
      <c r="K971" s="140" t="s">
        <v>5061</v>
      </c>
      <c r="L971" s="140" t="s">
        <v>1819</v>
      </c>
      <c r="M971" s="140" t="s">
        <v>5061</v>
      </c>
      <c r="N971" s="141">
        <v>51</v>
      </c>
      <c r="O971" s="142" t="b">
        <v>0</v>
      </c>
      <c r="P971" s="140" t="s">
        <v>1824</v>
      </c>
      <c r="Q971" t="s">
        <v>1825</v>
      </c>
      <c r="R971" t="s">
        <v>614</v>
      </c>
    </row>
    <row r="972" spans="1:18" x14ac:dyDescent="0.25">
      <c r="A972" s="140" t="s">
        <v>5062</v>
      </c>
      <c r="B972" s="140" t="s">
        <v>5063</v>
      </c>
      <c r="C972" s="140"/>
      <c r="D972" s="140" t="s">
        <v>1820</v>
      </c>
      <c r="E972" s="140" t="s">
        <v>2074</v>
      </c>
      <c r="F972" s="140"/>
      <c r="G972" s="140" t="s">
        <v>70</v>
      </c>
      <c r="H972" s="140" t="s">
        <v>1781</v>
      </c>
      <c r="I972" s="140" t="s">
        <v>4954</v>
      </c>
      <c r="J972" s="140" t="s">
        <v>5064</v>
      </c>
      <c r="K972" s="140" t="s">
        <v>5065</v>
      </c>
      <c r="L972" s="140" t="s">
        <v>1819</v>
      </c>
      <c r="M972" s="140" t="s">
        <v>5065</v>
      </c>
      <c r="N972" s="141">
        <v>51</v>
      </c>
      <c r="O972" s="142" t="b">
        <v>0</v>
      </c>
      <c r="P972" s="140" t="s">
        <v>1824</v>
      </c>
      <c r="Q972" t="s">
        <v>1825</v>
      </c>
      <c r="R972" t="s">
        <v>614</v>
      </c>
    </row>
    <row r="973" spans="1:18" x14ac:dyDescent="0.25">
      <c r="A973" s="140" t="s">
        <v>5066</v>
      </c>
      <c r="B973" s="140" t="s">
        <v>5067</v>
      </c>
      <c r="C973" s="140" t="s">
        <v>5068</v>
      </c>
      <c r="D973" s="140" t="s">
        <v>1820</v>
      </c>
      <c r="E973" s="140" t="s">
        <v>1928</v>
      </c>
      <c r="F973" s="140"/>
      <c r="G973" s="140" t="s">
        <v>70</v>
      </c>
      <c r="H973" s="140" t="s">
        <v>1781</v>
      </c>
      <c r="I973" s="140" t="s">
        <v>4954</v>
      </c>
      <c r="J973" s="140" t="s">
        <v>5069</v>
      </c>
      <c r="K973" s="140" t="s">
        <v>5070</v>
      </c>
      <c r="L973" s="140" t="s">
        <v>1819</v>
      </c>
      <c r="M973" s="140" t="s">
        <v>5070</v>
      </c>
      <c r="N973" s="141">
        <v>51</v>
      </c>
      <c r="O973" s="142" t="b">
        <v>0</v>
      </c>
      <c r="P973" s="140" t="s">
        <v>1824</v>
      </c>
      <c r="Q973" t="s">
        <v>1825</v>
      </c>
      <c r="R973" t="s">
        <v>614</v>
      </c>
    </row>
    <row r="974" spans="1:18" x14ac:dyDescent="0.25">
      <c r="A974" s="140" t="s">
        <v>5071</v>
      </c>
      <c r="B974" s="140" t="s">
        <v>5072</v>
      </c>
      <c r="C974" s="140"/>
      <c r="D974" s="140" t="s">
        <v>1820</v>
      </c>
      <c r="E974" s="140" t="s">
        <v>1973</v>
      </c>
      <c r="F974" s="140"/>
      <c r="G974" s="140" t="s">
        <v>71</v>
      </c>
      <c r="H974" s="140" t="s">
        <v>1779</v>
      </c>
      <c r="I974" s="140" t="s">
        <v>4954</v>
      </c>
      <c r="J974" s="140" t="s">
        <v>5073</v>
      </c>
      <c r="K974" s="140" t="s">
        <v>5074</v>
      </c>
      <c r="L974" s="140" t="s">
        <v>1819</v>
      </c>
      <c r="M974" s="140" t="s">
        <v>5074</v>
      </c>
      <c r="N974" s="141">
        <v>51</v>
      </c>
      <c r="O974" s="142" t="b">
        <v>0</v>
      </c>
      <c r="P974" s="140" t="s">
        <v>1824</v>
      </c>
      <c r="Q974" t="s">
        <v>1825</v>
      </c>
      <c r="R974" t="s">
        <v>614</v>
      </c>
    </row>
    <row r="975" spans="1:18" x14ac:dyDescent="0.25">
      <c r="A975" s="140" t="s">
        <v>5075</v>
      </c>
      <c r="B975" s="140" t="s">
        <v>5076</v>
      </c>
      <c r="C975" s="140"/>
      <c r="D975" s="140" t="s">
        <v>1820</v>
      </c>
      <c r="E975" s="140" t="s">
        <v>2074</v>
      </c>
      <c r="F975" s="140"/>
      <c r="G975" s="140" t="s">
        <v>70</v>
      </c>
      <c r="H975" s="140" t="s">
        <v>1781</v>
      </c>
      <c r="I975" s="140" t="s">
        <v>4954</v>
      </c>
      <c r="J975" s="140" t="s">
        <v>5077</v>
      </c>
      <c r="K975" s="140" t="s">
        <v>5078</v>
      </c>
      <c r="L975" s="140" t="s">
        <v>1819</v>
      </c>
      <c r="M975" s="140" t="s">
        <v>5078</v>
      </c>
      <c r="N975" s="141">
        <v>51</v>
      </c>
      <c r="O975" s="142" t="b">
        <v>0</v>
      </c>
      <c r="P975" s="140" t="s">
        <v>1824</v>
      </c>
      <c r="Q975" t="s">
        <v>1825</v>
      </c>
      <c r="R975" t="s">
        <v>614</v>
      </c>
    </row>
    <row r="976" spans="1:18" x14ac:dyDescent="0.25">
      <c r="A976" s="140" t="s">
        <v>5079</v>
      </c>
      <c r="B976" s="140" t="s">
        <v>5080</v>
      </c>
      <c r="C976" s="140"/>
      <c r="D976" s="140" t="s">
        <v>1820</v>
      </c>
      <c r="E976" s="140" t="s">
        <v>2088</v>
      </c>
      <c r="F976" s="140"/>
      <c r="G976" s="140" t="s">
        <v>70</v>
      </c>
      <c r="H976" s="140" t="s">
        <v>1781</v>
      </c>
      <c r="I976" s="140" t="s">
        <v>4954</v>
      </c>
      <c r="J976" s="140" t="s">
        <v>5081</v>
      </c>
      <c r="K976" s="140" t="s">
        <v>5082</v>
      </c>
      <c r="L976" s="140" t="s">
        <v>1819</v>
      </c>
      <c r="M976" s="140" t="s">
        <v>5082</v>
      </c>
      <c r="N976" s="141">
        <v>51</v>
      </c>
      <c r="O976" s="142" t="b">
        <v>0</v>
      </c>
      <c r="P976" s="140" t="s">
        <v>1824</v>
      </c>
      <c r="Q976" t="s">
        <v>1825</v>
      </c>
      <c r="R976" t="s">
        <v>614</v>
      </c>
    </row>
    <row r="977" spans="1:18" x14ac:dyDescent="0.25">
      <c r="A977" s="140" t="s">
        <v>5083</v>
      </c>
      <c r="B977" s="140" t="s">
        <v>5084</v>
      </c>
      <c r="C977" s="140"/>
      <c r="D977" s="140" t="s">
        <v>1820</v>
      </c>
      <c r="E977" s="140" t="s">
        <v>1973</v>
      </c>
      <c r="F977" s="140"/>
      <c r="G977" s="140" t="s">
        <v>71</v>
      </c>
      <c r="H977" s="140" t="s">
        <v>1779</v>
      </c>
      <c r="I977" s="140" t="s">
        <v>4954</v>
      </c>
      <c r="J977" s="140" t="s">
        <v>5085</v>
      </c>
      <c r="K977" s="140" t="s">
        <v>5086</v>
      </c>
      <c r="L977" s="140" t="s">
        <v>1819</v>
      </c>
      <c r="M977" s="140" t="s">
        <v>5086</v>
      </c>
      <c r="N977" s="141">
        <v>51</v>
      </c>
      <c r="O977" s="142" t="b">
        <v>0</v>
      </c>
      <c r="P977" s="140" t="s">
        <v>1824</v>
      </c>
      <c r="Q977" t="s">
        <v>1825</v>
      </c>
      <c r="R977" t="s">
        <v>614</v>
      </c>
    </row>
    <row r="978" spans="1:18" x14ac:dyDescent="0.25">
      <c r="A978" s="140" t="s">
        <v>5087</v>
      </c>
      <c r="B978" s="140" t="s">
        <v>5088</v>
      </c>
      <c r="C978" s="140"/>
      <c r="D978" s="140" t="s">
        <v>1820</v>
      </c>
      <c r="E978" s="140" t="s">
        <v>2088</v>
      </c>
      <c r="F978" s="140"/>
      <c r="G978" s="140" t="s">
        <v>70</v>
      </c>
      <c r="H978" s="140" t="s">
        <v>1781</v>
      </c>
      <c r="I978" s="140" t="s">
        <v>4954</v>
      </c>
      <c r="J978" s="140" t="s">
        <v>5089</v>
      </c>
      <c r="K978" s="140" t="s">
        <v>5090</v>
      </c>
      <c r="L978" s="140" t="s">
        <v>1819</v>
      </c>
      <c r="M978" s="140" t="s">
        <v>5090</v>
      </c>
      <c r="N978" s="141">
        <v>51</v>
      </c>
      <c r="O978" s="142" t="b">
        <v>0</v>
      </c>
      <c r="P978" s="140" t="s">
        <v>1824</v>
      </c>
      <c r="Q978" t="s">
        <v>1825</v>
      </c>
      <c r="R978" t="s">
        <v>614</v>
      </c>
    </row>
    <row r="979" spans="1:18" x14ac:dyDescent="0.25">
      <c r="A979" s="140" t="s">
        <v>5091</v>
      </c>
      <c r="B979" s="140" t="s">
        <v>5092</v>
      </c>
      <c r="C979" s="140"/>
      <c r="D979" s="140" t="s">
        <v>1820</v>
      </c>
      <c r="E979" s="140" t="s">
        <v>1973</v>
      </c>
      <c r="F979" s="140"/>
      <c r="G979" s="140" t="s">
        <v>71</v>
      </c>
      <c r="H979" s="140" t="s">
        <v>1779</v>
      </c>
      <c r="I979" s="140" t="s">
        <v>4954</v>
      </c>
      <c r="J979" s="140" t="s">
        <v>5093</v>
      </c>
      <c r="K979" s="140" t="s">
        <v>5094</v>
      </c>
      <c r="L979" s="140" t="s">
        <v>1819</v>
      </c>
      <c r="M979" s="140" t="s">
        <v>5094</v>
      </c>
      <c r="N979" s="141">
        <v>51</v>
      </c>
      <c r="O979" s="142" t="b">
        <v>0</v>
      </c>
      <c r="P979" s="140" t="s">
        <v>1824</v>
      </c>
      <c r="Q979" t="s">
        <v>1825</v>
      </c>
      <c r="R979" t="s">
        <v>614</v>
      </c>
    </row>
    <row r="980" spans="1:18" x14ac:dyDescent="0.25">
      <c r="A980" s="140" t="s">
        <v>5095</v>
      </c>
      <c r="B980" s="140" t="s">
        <v>5096</v>
      </c>
      <c r="C980" s="140"/>
      <c r="D980" s="140" t="s">
        <v>1820</v>
      </c>
      <c r="E980" s="140" t="s">
        <v>2032</v>
      </c>
      <c r="F980" s="140"/>
      <c r="G980" s="140" t="s">
        <v>70</v>
      </c>
      <c r="H980" s="140" t="s">
        <v>1781</v>
      </c>
      <c r="I980" s="140" t="s">
        <v>4954</v>
      </c>
      <c r="J980" s="140" t="s">
        <v>5097</v>
      </c>
      <c r="K980" s="140" t="s">
        <v>5098</v>
      </c>
      <c r="L980" s="140" t="s">
        <v>1819</v>
      </c>
      <c r="M980" s="140" t="s">
        <v>5098</v>
      </c>
      <c r="N980" s="141">
        <v>51</v>
      </c>
      <c r="O980" s="142" t="b">
        <v>0</v>
      </c>
      <c r="P980" s="140" t="s">
        <v>1824</v>
      </c>
      <c r="Q980" t="s">
        <v>1825</v>
      </c>
      <c r="R980" t="s">
        <v>614</v>
      </c>
    </row>
    <row r="981" spans="1:18" x14ac:dyDescent="0.25">
      <c r="A981" s="140" t="s">
        <v>5099</v>
      </c>
      <c r="B981" s="140" t="s">
        <v>5100</v>
      </c>
      <c r="C981" s="140"/>
      <c r="D981" s="140" t="s">
        <v>1820</v>
      </c>
      <c r="E981" s="140" t="s">
        <v>1860</v>
      </c>
      <c r="F981" s="140"/>
      <c r="G981" s="140" t="s">
        <v>1788</v>
      </c>
      <c r="H981" s="140" t="s">
        <v>1789</v>
      </c>
      <c r="I981" s="140" t="s">
        <v>4954</v>
      </c>
      <c r="J981" s="140" t="s">
        <v>5101</v>
      </c>
      <c r="K981" s="140" t="s">
        <v>5102</v>
      </c>
      <c r="L981" s="140" t="s">
        <v>1819</v>
      </c>
      <c r="M981" s="140" t="s">
        <v>5103</v>
      </c>
      <c r="N981" s="141">
        <v>51</v>
      </c>
      <c r="O981" s="142" t="b">
        <v>0</v>
      </c>
      <c r="P981" s="140" t="s">
        <v>1824</v>
      </c>
      <c r="Q981" t="s">
        <v>1825</v>
      </c>
      <c r="R981" t="s">
        <v>614</v>
      </c>
    </row>
    <row r="982" spans="1:18" x14ac:dyDescent="0.25">
      <c r="A982" s="140" t="s">
        <v>5104</v>
      </c>
      <c r="B982" s="140" t="s">
        <v>5105</v>
      </c>
      <c r="C982" s="140"/>
      <c r="D982" s="140" t="s">
        <v>1838</v>
      </c>
      <c r="E982" s="140"/>
      <c r="F982" s="140"/>
      <c r="G982" s="140"/>
      <c r="H982" s="140"/>
      <c r="I982" s="140" t="s">
        <v>4954</v>
      </c>
      <c r="J982" s="140" t="s">
        <v>5106</v>
      </c>
      <c r="K982" s="140" t="s">
        <v>5107</v>
      </c>
      <c r="L982" s="140" t="s">
        <v>1819</v>
      </c>
      <c r="M982" s="140" t="s">
        <v>5107</v>
      </c>
      <c r="N982" s="141">
        <v>51</v>
      </c>
      <c r="O982" s="142" t="b">
        <v>0</v>
      </c>
      <c r="P982" s="140" t="s">
        <v>1824</v>
      </c>
      <c r="Q982" t="s">
        <v>1825</v>
      </c>
      <c r="R982" t="s">
        <v>614</v>
      </c>
    </row>
    <row r="983" spans="1:18" x14ac:dyDescent="0.25">
      <c r="A983" s="140" t="s">
        <v>5108</v>
      </c>
      <c r="B983" s="140" t="s">
        <v>5109</v>
      </c>
      <c r="C983" s="140"/>
      <c r="D983" s="140" t="s">
        <v>1820</v>
      </c>
      <c r="E983" s="140" t="s">
        <v>2032</v>
      </c>
      <c r="F983" s="140"/>
      <c r="G983" s="140" t="s">
        <v>70</v>
      </c>
      <c r="H983" s="140" t="s">
        <v>1781</v>
      </c>
      <c r="I983" s="140" t="s">
        <v>4954</v>
      </c>
      <c r="J983" s="140" t="s">
        <v>5110</v>
      </c>
      <c r="K983" s="140" t="s">
        <v>5111</v>
      </c>
      <c r="L983" s="140" t="s">
        <v>1819</v>
      </c>
      <c r="M983" s="140" t="s">
        <v>5111</v>
      </c>
      <c r="N983" s="141">
        <v>51</v>
      </c>
      <c r="O983" s="142" t="b">
        <v>0</v>
      </c>
      <c r="P983" s="140" t="s">
        <v>1824</v>
      </c>
      <c r="Q983" t="s">
        <v>1825</v>
      </c>
      <c r="R983" t="s">
        <v>614</v>
      </c>
    </row>
    <row r="984" spans="1:18" x14ac:dyDescent="0.25">
      <c r="A984" s="140" t="s">
        <v>5112</v>
      </c>
      <c r="B984" s="140" t="s">
        <v>5113</v>
      </c>
      <c r="C984" s="140"/>
      <c r="D984" s="140" t="s">
        <v>1820</v>
      </c>
      <c r="E984" s="140" t="s">
        <v>1940</v>
      </c>
      <c r="F984" s="140"/>
      <c r="G984" s="140" t="s">
        <v>70</v>
      </c>
      <c r="H984" s="140" t="s">
        <v>1781</v>
      </c>
      <c r="I984" s="140" t="s">
        <v>4954</v>
      </c>
      <c r="J984" s="140" t="s">
        <v>5114</v>
      </c>
      <c r="K984" s="140" t="s">
        <v>5115</v>
      </c>
      <c r="L984" s="140" t="s">
        <v>1819</v>
      </c>
      <c r="M984" s="140" t="s">
        <v>5115</v>
      </c>
      <c r="N984" s="141">
        <v>51</v>
      </c>
      <c r="O984" s="142" t="b">
        <v>0</v>
      </c>
      <c r="P984" s="140" t="s">
        <v>1824</v>
      </c>
      <c r="Q984" t="s">
        <v>1825</v>
      </c>
      <c r="R984" t="s">
        <v>614</v>
      </c>
    </row>
    <row r="985" spans="1:18" x14ac:dyDescent="0.25">
      <c r="A985" s="140" t="s">
        <v>5116</v>
      </c>
      <c r="B985" s="140" t="s">
        <v>5117</v>
      </c>
      <c r="C985" s="140"/>
      <c r="D985" s="140" t="s">
        <v>1820</v>
      </c>
      <c r="E985" s="140" t="s">
        <v>2088</v>
      </c>
      <c r="F985" s="140"/>
      <c r="G985" s="140" t="s">
        <v>70</v>
      </c>
      <c r="H985" s="140" t="s">
        <v>1781</v>
      </c>
      <c r="I985" s="140" t="s">
        <v>4954</v>
      </c>
      <c r="J985" s="140" t="s">
        <v>5118</v>
      </c>
      <c r="K985" s="140" t="s">
        <v>5119</v>
      </c>
      <c r="L985" s="140" t="s">
        <v>1819</v>
      </c>
      <c r="M985" s="140" t="s">
        <v>5119</v>
      </c>
      <c r="N985" s="141">
        <v>51</v>
      </c>
      <c r="O985" s="142" t="b">
        <v>0</v>
      </c>
      <c r="P985" s="140" t="s">
        <v>1824</v>
      </c>
      <c r="Q985" t="s">
        <v>1825</v>
      </c>
      <c r="R985" t="s">
        <v>614</v>
      </c>
    </row>
    <row r="986" spans="1:18" x14ac:dyDescent="0.25">
      <c r="A986" s="140" t="s">
        <v>5120</v>
      </c>
      <c r="B986" s="140" t="s">
        <v>5121</v>
      </c>
      <c r="C986" s="140"/>
      <c r="D986" s="140" t="s">
        <v>1820</v>
      </c>
      <c r="E986" s="140" t="s">
        <v>2074</v>
      </c>
      <c r="F986" s="140"/>
      <c r="G986" s="140" t="s">
        <v>1788</v>
      </c>
      <c r="H986" s="140" t="s">
        <v>1789</v>
      </c>
      <c r="I986" s="140" t="s">
        <v>4954</v>
      </c>
      <c r="J986" s="140" t="s">
        <v>5122</v>
      </c>
      <c r="K986" s="140" t="s">
        <v>5123</v>
      </c>
      <c r="L986" s="140" t="s">
        <v>1819</v>
      </c>
      <c r="M986" s="140" t="s">
        <v>5123</v>
      </c>
      <c r="N986" s="141">
        <v>51</v>
      </c>
      <c r="O986" s="142" t="b">
        <v>0</v>
      </c>
      <c r="P986" s="140" t="s">
        <v>1824</v>
      </c>
      <c r="Q986" t="s">
        <v>1825</v>
      </c>
      <c r="R986" t="s">
        <v>614</v>
      </c>
    </row>
    <row r="987" spans="1:18" x14ac:dyDescent="0.25">
      <c r="A987" s="140" t="s">
        <v>5124</v>
      </c>
      <c r="B987" s="140" t="s">
        <v>5125</v>
      </c>
      <c r="C987" s="140"/>
      <c r="D987" s="140" t="s">
        <v>1820</v>
      </c>
      <c r="E987" s="140" t="s">
        <v>1973</v>
      </c>
      <c r="F987" s="140"/>
      <c r="G987" s="140" t="s">
        <v>71</v>
      </c>
      <c r="H987" s="140" t="s">
        <v>1779</v>
      </c>
      <c r="I987" s="140" t="s">
        <v>4954</v>
      </c>
      <c r="J987" s="140" t="s">
        <v>5126</v>
      </c>
      <c r="K987" s="140" t="s">
        <v>5127</v>
      </c>
      <c r="L987" s="140" t="s">
        <v>1819</v>
      </c>
      <c r="M987" s="140" t="s">
        <v>5127</v>
      </c>
      <c r="N987" s="141">
        <v>51</v>
      </c>
      <c r="O987" s="142" t="b">
        <v>0</v>
      </c>
      <c r="P987" s="140" t="s">
        <v>1824</v>
      </c>
      <c r="Q987" t="s">
        <v>1825</v>
      </c>
      <c r="R987" t="s">
        <v>614</v>
      </c>
    </row>
    <row r="988" spans="1:18" x14ac:dyDescent="0.25">
      <c r="A988" s="140" t="s">
        <v>5128</v>
      </c>
      <c r="B988" s="140" t="s">
        <v>5129</v>
      </c>
      <c r="C988" s="140"/>
      <c r="D988" s="140" t="s">
        <v>1820</v>
      </c>
      <c r="E988" s="140" t="s">
        <v>2088</v>
      </c>
      <c r="F988" s="140"/>
      <c r="G988" s="140" t="s">
        <v>70</v>
      </c>
      <c r="H988" s="140" t="s">
        <v>1781</v>
      </c>
      <c r="I988" s="140" t="s">
        <v>4954</v>
      </c>
      <c r="J988" s="140" t="s">
        <v>5130</v>
      </c>
      <c r="K988" s="140" t="s">
        <v>5131</v>
      </c>
      <c r="L988" s="140" t="s">
        <v>1819</v>
      </c>
      <c r="M988" s="140" t="s">
        <v>5131</v>
      </c>
      <c r="N988" s="141">
        <v>51</v>
      </c>
      <c r="O988" s="142" t="b">
        <v>0</v>
      </c>
      <c r="P988" s="140" t="s">
        <v>1824</v>
      </c>
      <c r="Q988" t="s">
        <v>1825</v>
      </c>
      <c r="R988" t="s">
        <v>614</v>
      </c>
    </row>
    <row r="989" spans="1:18" x14ac:dyDescent="0.25">
      <c r="A989" s="140" t="s">
        <v>5132</v>
      </c>
      <c r="B989" s="140" t="s">
        <v>5133</v>
      </c>
      <c r="C989" s="140"/>
      <c r="D989" s="140" t="s">
        <v>1820</v>
      </c>
      <c r="E989" s="140" t="s">
        <v>2074</v>
      </c>
      <c r="F989" s="140"/>
      <c r="G989" s="140" t="s">
        <v>71</v>
      </c>
      <c r="H989" s="140" t="s">
        <v>1779</v>
      </c>
      <c r="I989" s="140" t="s">
        <v>4954</v>
      </c>
      <c r="J989" s="140" t="s">
        <v>5134</v>
      </c>
      <c r="K989" s="140" t="s">
        <v>5135</v>
      </c>
      <c r="L989" s="140" t="s">
        <v>1819</v>
      </c>
      <c r="M989" s="140" t="s">
        <v>5135</v>
      </c>
      <c r="N989" s="141">
        <v>51</v>
      </c>
      <c r="O989" s="142" t="b">
        <v>0</v>
      </c>
      <c r="P989" s="140" t="s">
        <v>1824</v>
      </c>
      <c r="Q989" t="s">
        <v>1825</v>
      </c>
      <c r="R989" t="s">
        <v>614</v>
      </c>
    </row>
    <row r="990" spans="1:18" x14ac:dyDescent="0.25">
      <c r="A990" s="140" t="s">
        <v>5136</v>
      </c>
      <c r="B990" s="140" t="s">
        <v>5137</v>
      </c>
      <c r="C990" s="140"/>
      <c r="D990" s="140" t="s">
        <v>1820</v>
      </c>
      <c r="E990" s="140" t="s">
        <v>1973</v>
      </c>
      <c r="F990" s="140"/>
      <c r="G990" s="140" t="s">
        <v>71</v>
      </c>
      <c r="H990" s="140" t="s">
        <v>1779</v>
      </c>
      <c r="I990" s="140" t="s">
        <v>4954</v>
      </c>
      <c r="J990" s="140" t="s">
        <v>5138</v>
      </c>
      <c r="K990" s="140" t="s">
        <v>5139</v>
      </c>
      <c r="L990" s="140" t="s">
        <v>1819</v>
      </c>
      <c r="M990" s="140" t="s">
        <v>5139</v>
      </c>
      <c r="N990" s="141">
        <v>51</v>
      </c>
      <c r="O990" s="142" t="b">
        <v>0</v>
      </c>
      <c r="P990" s="140" t="s">
        <v>1824</v>
      </c>
      <c r="Q990" t="s">
        <v>1825</v>
      </c>
      <c r="R990" t="s">
        <v>614</v>
      </c>
    </row>
    <row r="991" spans="1:18" x14ac:dyDescent="0.25">
      <c r="A991" s="140" t="s">
        <v>5140</v>
      </c>
      <c r="B991" s="140" t="s">
        <v>5141</v>
      </c>
      <c r="C991" s="140"/>
      <c r="D991" s="140" t="s">
        <v>1820</v>
      </c>
      <c r="E991" s="140" t="s">
        <v>1957</v>
      </c>
      <c r="F991" s="140"/>
      <c r="G991" s="140" t="s">
        <v>1788</v>
      </c>
      <c r="H991" s="140" t="s">
        <v>1789</v>
      </c>
      <c r="I991" s="140" t="s">
        <v>4954</v>
      </c>
      <c r="J991" s="140" t="s">
        <v>5142</v>
      </c>
      <c r="K991" s="140" t="s">
        <v>5143</v>
      </c>
      <c r="L991" s="140" t="s">
        <v>1819</v>
      </c>
      <c r="M991" s="140" t="s">
        <v>5143</v>
      </c>
      <c r="N991" s="141">
        <v>51</v>
      </c>
      <c r="O991" s="142" t="b">
        <v>0</v>
      </c>
      <c r="P991" s="140" t="s">
        <v>1824</v>
      </c>
      <c r="Q991" t="s">
        <v>1825</v>
      </c>
      <c r="R991" t="s">
        <v>614</v>
      </c>
    </row>
    <row r="992" spans="1:18" x14ac:dyDescent="0.25">
      <c r="A992" s="140" t="s">
        <v>5144</v>
      </c>
      <c r="B992" s="140" t="s">
        <v>5145</v>
      </c>
      <c r="C992" s="140"/>
      <c r="D992" s="140" t="s">
        <v>1820</v>
      </c>
      <c r="E992" s="140" t="s">
        <v>1973</v>
      </c>
      <c r="F992" s="140"/>
      <c r="G992" s="140" t="s">
        <v>71</v>
      </c>
      <c r="H992" s="140" t="s">
        <v>1779</v>
      </c>
      <c r="I992" s="140" t="s">
        <v>4954</v>
      </c>
      <c r="J992" s="140" t="s">
        <v>5146</v>
      </c>
      <c r="K992" s="140" t="s">
        <v>5147</v>
      </c>
      <c r="L992" s="140" t="s">
        <v>1819</v>
      </c>
      <c r="M992" s="140" t="s">
        <v>5147</v>
      </c>
      <c r="N992" s="141">
        <v>51</v>
      </c>
      <c r="O992" s="142" t="b">
        <v>0</v>
      </c>
      <c r="P992" s="140" t="s">
        <v>1824</v>
      </c>
      <c r="Q992" t="s">
        <v>1825</v>
      </c>
      <c r="R992" t="s">
        <v>614</v>
      </c>
    </row>
    <row r="993" spans="1:18" x14ac:dyDescent="0.25">
      <c r="A993" s="140" t="s">
        <v>5148</v>
      </c>
      <c r="B993" s="140" t="s">
        <v>5149</v>
      </c>
      <c r="C993" s="140"/>
      <c r="D993" s="140" t="s">
        <v>1820</v>
      </c>
      <c r="E993" s="140" t="s">
        <v>2088</v>
      </c>
      <c r="F993" s="140"/>
      <c r="G993" s="140" t="s">
        <v>70</v>
      </c>
      <c r="H993" s="140" t="s">
        <v>1781</v>
      </c>
      <c r="I993" s="140" t="s">
        <v>4954</v>
      </c>
      <c r="J993" s="140" t="s">
        <v>5150</v>
      </c>
      <c r="K993" s="140" t="s">
        <v>5151</v>
      </c>
      <c r="L993" s="140" t="s">
        <v>1819</v>
      </c>
      <c r="M993" s="140" t="s">
        <v>5151</v>
      </c>
      <c r="N993" s="141">
        <v>51</v>
      </c>
      <c r="O993" s="142" t="b">
        <v>0</v>
      </c>
      <c r="P993" s="140" t="s">
        <v>1824</v>
      </c>
      <c r="Q993" t="s">
        <v>1825</v>
      </c>
      <c r="R993" t="s">
        <v>614</v>
      </c>
    </row>
    <row r="994" spans="1:18" x14ac:dyDescent="0.25">
      <c r="A994" s="140" t="s">
        <v>5152</v>
      </c>
      <c r="B994" s="140" t="s">
        <v>5153</v>
      </c>
      <c r="C994" s="140"/>
      <c r="D994" s="140" t="s">
        <v>1820</v>
      </c>
      <c r="E994" s="140" t="s">
        <v>1928</v>
      </c>
      <c r="F994" s="140"/>
      <c r="G994" s="140" t="s">
        <v>70</v>
      </c>
      <c r="H994" s="140" t="s">
        <v>1781</v>
      </c>
      <c r="I994" s="140" t="s">
        <v>4954</v>
      </c>
      <c r="J994" s="140" t="s">
        <v>5154</v>
      </c>
      <c r="K994" s="140" t="s">
        <v>5155</v>
      </c>
      <c r="L994" s="140" t="s">
        <v>1819</v>
      </c>
      <c r="M994" s="140" t="s">
        <v>5155</v>
      </c>
      <c r="N994" s="141">
        <v>51</v>
      </c>
      <c r="O994" s="142" t="b">
        <v>0</v>
      </c>
      <c r="P994" s="140" t="s">
        <v>1824</v>
      </c>
      <c r="Q994" t="s">
        <v>1825</v>
      </c>
      <c r="R994" t="s">
        <v>614</v>
      </c>
    </row>
    <row r="995" spans="1:18" x14ac:dyDescent="0.25">
      <c r="A995" s="140" t="s">
        <v>5156</v>
      </c>
      <c r="B995" s="140" t="s">
        <v>5157</v>
      </c>
      <c r="C995" s="140"/>
      <c r="D995" s="140" t="s">
        <v>1820</v>
      </c>
      <c r="E995" s="140" t="s">
        <v>2055</v>
      </c>
      <c r="F995" s="140"/>
      <c r="G995" s="140" t="s">
        <v>71</v>
      </c>
      <c r="H995" s="140" t="s">
        <v>1779</v>
      </c>
      <c r="I995" s="140" t="s">
        <v>4954</v>
      </c>
      <c r="J995" s="140" t="s">
        <v>5158</v>
      </c>
      <c r="K995" s="140" t="s">
        <v>5159</v>
      </c>
      <c r="L995" s="140" t="s">
        <v>1819</v>
      </c>
      <c r="M995" s="140" t="s">
        <v>5159</v>
      </c>
      <c r="N995" s="141">
        <v>51</v>
      </c>
      <c r="O995" s="142" t="b">
        <v>0</v>
      </c>
      <c r="P995" s="140" t="s">
        <v>1824</v>
      </c>
      <c r="Q995" t="s">
        <v>1825</v>
      </c>
      <c r="R995" t="s">
        <v>614</v>
      </c>
    </row>
    <row r="996" spans="1:18" x14ac:dyDescent="0.25">
      <c r="A996" s="140" t="s">
        <v>5160</v>
      </c>
      <c r="B996" s="140" t="s">
        <v>5161</v>
      </c>
      <c r="C996" s="140"/>
      <c r="D996" s="140" t="s">
        <v>1820</v>
      </c>
      <c r="E996" s="140" t="s">
        <v>2088</v>
      </c>
      <c r="F996" s="140"/>
      <c r="G996" s="140" t="s">
        <v>70</v>
      </c>
      <c r="H996" s="140" t="s">
        <v>1781</v>
      </c>
      <c r="I996" s="140" t="s">
        <v>4954</v>
      </c>
      <c r="J996" s="140" t="s">
        <v>5162</v>
      </c>
      <c r="K996" s="140" t="s">
        <v>5163</v>
      </c>
      <c r="L996" s="140" t="s">
        <v>1819</v>
      </c>
      <c r="M996" s="140" t="s">
        <v>5163</v>
      </c>
      <c r="N996" s="141">
        <v>51</v>
      </c>
      <c r="O996" s="142" t="b">
        <v>0</v>
      </c>
      <c r="P996" s="140" t="s">
        <v>1824</v>
      </c>
      <c r="Q996" t="s">
        <v>1825</v>
      </c>
      <c r="R996" t="s">
        <v>614</v>
      </c>
    </row>
    <row r="997" spans="1:18" x14ac:dyDescent="0.25">
      <c r="A997" s="140" t="s">
        <v>5164</v>
      </c>
      <c r="B997" s="140" t="s">
        <v>5165</v>
      </c>
      <c r="C997" s="140"/>
      <c r="D997" s="140" t="s">
        <v>1820</v>
      </c>
      <c r="E997" s="140" t="s">
        <v>1973</v>
      </c>
      <c r="F997" s="140"/>
      <c r="G997" s="140" t="s">
        <v>71</v>
      </c>
      <c r="H997" s="140" t="s">
        <v>1779</v>
      </c>
      <c r="I997" s="140" t="s">
        <v>4954</v>
      </c>
      <c r="J997" s="140" t="s">
        <v>5166</v>
      </c>
      <c r="K997" s="140" t="s">
        <v>5167</v>
      </c>
      <c r="L997" s="140" t="s">
        <v>1819</v>
      </c>
      <c r="M997" s="140" t="s">
        <v>5167</v>
      </c>
      <c r="N997" s="141">
        <v>51</v>
      </c>
      <c r="O997" s="142" t="b">
        <v>0</v>
      </c>
      <c r="P997" s="140" t="s">
        <v>1824</v>
      </c>
      <c r="Q997" t="s">
        <v>1825</v>
      </c>
      <c r="R997" t="s">
        <v>614</v>
      </c>
    </row>
    <row r="998" spans="1:18" x14ac:dyDescent="0.25">
      <c r="A998" s="140" t="s">
        <v>5168</v>
      </c>
      <c r="B998" s="140" t="s">
        <v>5169</v>
      </c>
      <c r="C998" s="140"/>
      <c r="D998" s="140" t="s">
        <v>1820</v>
      </c>
      <c r="E998" s="140" t="s">
        <v>1940</v>
      </c>
      <c r="F998" s="140"/>
      <c r="G998" s="140" t="s">
        <v>70</v>
      </c>
      <c r="H998" s="140" t="s">
        <v>1781</v>
      </c>
      <c r="I998" s="140" t="s">
        <v>4954</v>
      </c>
      <c r="J998" s="140" t="s">
        <v>5170</v>
      </c>
      <c r="K998" s="140" t="s">
        <v>5171</v>
      </c>
      <c r="L998" s="140" t="s">
        <v>1819</v>
      </c>
      <c r="M998" s="140" t="s">
        <v>5171</v>
      </c>
      <c r="N998" s="141">
        <v>51</v>
      </c>
      <c r="O998" s="142" t="b">
        <v>0</v>
      </c>
      <c r="P998" s="140" t="s">
        <v>1824</v>
      </c>
      <c r="Q998" t="s">
        <v>1825</v>
      </c>
      <c r="R998" t="s">
        <v>614</v>
      </c>
    </row>
    <row r="999" spans="1:18" x14ac:dyDescent="0.25">
      <c r="A999" s="140" t="s">
        <v>5172</v>
      </c>
      <c r="B999" s="140" t="s">
        <v>5173</v>
      </c>
      <c r="C999" s="140"/>
      <c r="D999" s="140" t="s">
        <v>1820</v>
      </c>
      <c r="E999" s="140" t="s">
        <v>2736</v>
      </c>
      <c r="F999" s="140"/>
      <c r="G999" s="140" t="s">
        <v>1788</v>
      </c>
      <c r="H999" s="140" t="s">
        <v>1789</v>
      </c>
      <c r="I999" s="140" t="s">
        <v>4954</v>
      </c>
      <c r="J999" s="140" t="s">
        <v>5174</v>
      </c>
      <c r="K999" s="140" t="s">
        <v>5175</v>
      </c>
      <c r="L999" s="140" t="s">
        <v>1819</v>
      </c>
      <c r="M999" s="140" t="s">
        <v>5176</v>
      </c>
      <c r="N999" s="141">
        <v>51</v>
      </c>
      <c r="O999" s="142" t="b">
        <v>0</v>
      </c>
      <c r="P999" s="140" t="s">
        <v>1824</v>
      </c>
      <c r="Q999" t="s">
        <v>1825</v>
      </c>
      <c r="R999" t="s">
        <v>614</v>
      </c>
    </row>
    <row r="1000" spans="1:18" x14ac:dyDescent="0.25">
      <c r="A1000" s="140" t="s">
        <v>5177</v>
      </c>
      <c r="B1000" s="140" t="s">
        <v>5178</v>
      </c>
      <c r="C1000" s="140"/>
      <c r="D1000" s="140" t="s">
        <v>1820</v>
      </c>
      <c r="E1000" s="140" t="s">
        <v>2088</v>
      </c>
      <c r="F1000" s="140"/>
      <c r="G1000" s="140" t="s">
        <v>70</v>
      </c>
      <c r="H1000" s="140" t="s">
        <v>1781</v>
      </c>
      <c r="I1000" s="140" t="s">
        <v>4954</v>
      </c>
      <c r="J1000" s="140" t="s">
        <v>5179</v>
      </c>
      <c r="K1000" s="140" t="s">
        <v>5180</v>
      </c>
      <c r="L1000" s="140" t="s">
        <v>1819</v>
      </c>
      <c r="M1000" s="140" t="s">
        <v>5180</v>
      </c>
      <c r="N1000" s="141">
        <v>51</v>
      </c>
      <c r="O1000" s="142" t="b">
        <v>0</v>
      </c>
      <c r="P1000" s="140" t="s">
        <v>1824</v>
      </c>
      <c r="Q1000" t="s">
        <v>1825</v>
      </c>
      <c r="R1000" t="s">
        <v>614</v>
      </c>
    </row>
    <row r="1001" spans="1:18" x14ac:dyDescent="0.25">
      <c r="A1001" s="140" t="s">
        <v>5181</v>
      </c>
      <c r="B1001" s="140" t="s">
        <v>5182</v>
      </c>
      <c r="C1001" s="140"/>
      <c r="D1001" s="140" t="s">
        <v>1820</v>
      </c>
      <c r="E1001" s="140" t="s">
        <v>2074</v>
      </c>
      <c r="F1001" s="140"/>
      <c r="G1001" s="140" t="s">
        <v>1788</v>
      </c>
      <c r="H1001" s="140" t="s">
        <v>1789</v>
      </c>
      <c r="I1001" s="140" t="s">
        <v>4954</v>
      </c>
      <c r="J1001" s="140" t="s">
        <v>5183</v>
      </c>
      <c r="K1001" s="140" t="s">
        <v>5184</v>
      </c>
      <c r="L1001" s="140" t="s">
        <v>1819</v>
      </c>
      <c r="M1001" s="140" t="s">
        <v>5184</v>
      </c>
      <c r="N1001" s="141">
        <v>51</v>
      </c>
      <c r="O1001" s="142" t="b">
        <v>0</v>
      </c>
      <c r="P1001" s="140" t="s">
        <v>1824</v>
      </c>
      <c r="Q1001" t="s">
        <v>1825</v>
      </c>
      <c r="R1001" t="s">
        <v>614</v>
      </c>
    </row>
    <row r="1002" spans="1:18" x14ac:dyDescent="0.25">
      <c r="A1002" s="140" t="s">
        <v>5185</v>
      </c>
      <c r="B1002" s="140" t="s">
        <v>5186</v>
      </c>
      <c r="C1002" s="140"/>
      <c r="D1002" s="140" t="s">
        <v>1820</v>
      </c>
      <c r="E1002" s="140" t="s">
        <v>2088</v>
      </c>
      <c r="F1002" s="140"/>
      <c r="G1002" s="140" t="s">
        <v>70</v>
      </c>
      <c r="H1002" s="140" t="s">
        <v>1781</v>
      </c>
      <c r="I1002" s="140" t="s">
        <v>4954</v>
      </c>
      <c r="J1002" s="140" t="s">
        <v>5187</v>
      </c>
      <c r="K1002" s="140" t="s">
        <v>5188</v>
      </c>
      <c r="L1002" s="140" t="s">
        <v>1819</v>
      </c>
      <c r="M1002" s="140" t="s">
        <v>5188</v>
      </c>
      <c r="N1002" s="141">
        <v>51</v>
      </c>
      <c r="O1002" s="142" t="b">
        <v>0</v>
      </c>
      <c r="P1002" s="140" t="s">
        <v>1824</v>
      </c>
      <c r="Q1002" t="s">
        <v>1825</v>
      </c>
      <c r="R1002" t="s">
        <v>614</v>
      </c>
    </row>
    <row r="1003" spans="1:18" x14ac:dyDescent="0.25">
      <c r="A1003" s="140" t="s">
        <v>5189</v>
      </c>
      <c r="B1003" s="140" t="s">
        <v>5190</v>
      </c>
      <c r="C1003" s="140"/>
      <c r="D1003" s="140" t="s">
        <v>1820</v>
      </c>
      <c r="E1003" s="140" t="s">
        <v>1957</v>
      </c>
      <c r="F1003" s="140"/>
      <c r="G1003" s="140" t="s">
        <v>1788</v>
      </c>
      <c r="H1003" s="140" t="s">
        <v>1789</v>
      </c>
      <c r="I1003" s="140" t="s">
        <v>4954</v>
      </c>
      <c r="J1003" s="140" t="s">
        <v>5191</v>
      </c>
      <c r="K1003" s="140" t="s">
        <v>5192</v>
      </c>
      <c r="L1003" s="140" t="s">
        <v>1819</v>
      </c>
      <c r="M1003" s="140" t="s">
        <v>5192</v>
      </c>
      <c r="N1003" s="141">
        <v>51</v>
      </c>
      <c r="O1003" s="142" t="b">
        <v>0</v>
      </c>
      <c r="P1003" s="140" t="s">
        <v>1824</v>
      </c>
      <c r="Q1003" t="s">
        <v>1825</v>
      </c>
      <c r="R1003" t="s">
        <v>614</v>
      </c>
    </row>
    <row r="1004" spans="1:18" x14ac:dyDescent="0.25">
      <c r="A1004" s="140" t="s">
        <v>5193</v>
      </c>
      <c r="B1004" s="140" t="s">
        <v>5194</v>
      </c>
      <c r="C1004" s="140"/>
      <c r="D1004" s="140" t="s">
        <v>1820</v>
      </c>
      <c r="E1004" s="140" t="s">
        <v>1883</v>
      </c>
      <c r="F1004" s="140"/>
      <c r="G1004" s="140" t="s">
        <v>71</v>
      </c>
      <c r="H1004" s="140" t="s">
        <v>1779</v>
      </c>
      <c r="I1004" s="140" t="s">
        <v>4954</v>
      </c>
      <c r="J1004" s="140" t="s">
        <v>5195</v>
      </c>
      <c r="K1004" s="140" t="s">
        <v>5196</v>
      </c>
      <c r="L1004" s="140" t="s">
        <v>1819</v>
      </c>
      <c r="M1004" s="140" t="s">
        <v>5176</v>
      </c>
      <c r="N1004" s="141">
        <v>51</v>
      </c>
      <c r="O1004" s="142" t="b">
        <v>0</v>
      </c>
      <c r="P1004" s="140" t="s">
        <v>1824</v>
      </c>
      <c r="Q1004" t="s">
        <v>1825</v>
      </c>
      <c r="R1004" t="s">
        <v>614</v>
      </c>
    </row>
    <row r="1005" spans="1:18" x14ac:dyDescent="0.25">
      <c r="A1005" s="140" t="s">
        <v>5197</v>
      </c>
      <c r="B1005" s="140" t="s">
        <v>5198</v>
      </c>
      <c r="C1005" s="140"/>
      <c r="D1005" s="140" t="s">
        <v>1820</v>
      </c>
      <c r="E1005" s="140" t="s">
        <v>2088</v>
      </c>
      <c r="F1005" s="140"/>
      <c r="G1005" s="140" t="s">
        <v>70</v>
      </c>
      <c r="H1005" s="140" t="s">
        <v>1781</v>
      </c>
      <c r="I1005" s="140" t="s">
        <v>4954</v>
      </c>
      <c r="J1005" s="140" t="s">
        <v>5199</v>
      </c>
      <c r="K1005" s="140" t="s">
        <v>5200</v>
      </c>
      <c r="L1005" s="140" t="s">
        <v>1819</v>
      </c>
      <c r="M1005" s="140" t="s">
        <v>5200</v>
      </c>
      <c r="N1005" s="141">
        <v>51</v>
      </c>
      <c r="O1005" s="142" t="b">
        <v>0</v>
      </c>
      <c r="P1005" s="140" t="s">
        <v>1824</v>
      </c>
      <c r="Q1005" t="s">
        <v>1825</v>
      </c>
      <c r="R1005" t="s">
        <v>614</v>
      </c>
    </row>
    <row r="1006" spans="1:18" x14ac:dyDescent="0.25">
      <c r="A1006" s="140" t="s">
        <v>5201</v>
      </c>
      <c r="B1006" s="140" t="s">
        <v>5202</v>
      </c>
      <c r="C1006" s="140"/>
      <c r="D1006" s="140" t="s">
        <v>1820</v>
      </c>
      <c r="E1006" s="140" t="s">
        <v>1883</v>
      </c>
      <c r="F1006" s="140"/>
      <c r="G1006" s="140" t="s">
        <v>71</v>
      </c>
      <c r="H1006" s="140" t="s">
        <v>1779</v>
      </c>
      <c r="I1006" s="140" t="s">
        <v>4954</v>
      </c>
      <c r="J1006" s="140" t="s">
        <v>5203</v>
      </c>
      <c r="K1006" s="140" t="s">
        <v>5204</v>
      </c>
      <c r="L1006" s="140" t="s">
        <v>1819</v>
      </c>
      <c r="M1006" s="140" t="s">
        <v>5204</v>
      </c>
      <c r="N1006" s="141">
        <v>51</v>
      </c>
      <c r="O1006" s="142" t="b">
        <v>0</v>
      </c>
      <c r="P1006" s="140" t="s">
        <v>1824</v>
      </c>
      <c r="Q1006" t="s">
        <v>1825</v>
      </c>
      <c r="R1006" t="s">
        <v>614</v>
      </c>
    </row>
    <row r="1007" spans="1:18" x14ac:dyDescent="0.25">
      <c r="A1007" s="140" t="s">
        <v>5205</v>
      </c>
      <c r="B1007" s="140" t="s">
        <v>5206</v>
      </c>
      <c r="C1007" s="140"/>
      <c r="D1007" s="140" t="s">
        <v>1820</v>
      </c>
      <c r="E1007" s="140" t="s">
        <v>1957</v>
      </c>
      <c r="F1007" s="140"/>
      <c r="G1007" s="140" t="s">
        <v>1788</v>
      </c>
      <c r="H1007" s="140" t="s">
        <v>1789</v>
      </c>
      <c r="I1007" s="140" t="s">
        <v>4954</v>
      </c>
      <c r="J1007" s="140" t="s">
        <v>5207</v>
      </c>
      <c r="K1007" s="140" t="s">
        <v>5208</v>
      </c>
      <c r="L1007" s="140" t="s">
        <v>1819</v>
      </c>
      <c r="M1007" s="140" t="s">
        <v>5208</v>
      </c>
      <c r="N1007" s="141">
        <v>51</v>
      </c>
      <c r="O1007" s="142" t="b">
        <v>0</v>
      </c>
      <c r="P1007" s="140" t="s">
        <v>1824</v>
      </c>
      <c r="Q1007" t="s">
        <v>1825</v>
      </c>
      <c r="R1007" t="s">
        <v>614</v>
      </c>
    </row>
    <row r="1008" spans="1:18" x14ac:dyDescent="0.25">
      <c r="A1008" s="140" t="s">
        <v>5209</v>
      </c>
      <c r="B1008" s="140" t="s">
        <v>5210</v>
      </c>
      <c r="C1008" s="140"/>
      <c r="D1008" s="140" t="s">
        <v>1820</v>
      </c>
      <c r="E1008" s="140" t="s">
        <v>1973</v>
      </c>
      <c r="F1008" s="140"/>
      <c r="G1008" s="140" t="s">
        <v>71</v>
      </c>
      <c r="H1008" s="140" t="s">
        <v>1779</v>
      </c>
      <c r="I1008" s="140" t="s">
        <v>4954</v>
      </c>
      <c r="J1008" s="140" t="s">
        <v>5211</v>
      </c>
      <c r="K1008" s="140" t="s">
        <v>5212</v>
      </c>
      <c r="L1008" s="140" t="s">
        <v>1819</v>
      </c>
      <c r="M1008" s="140" t="s">
        <v>5212</v>
      </c>
      <c r="N1008" s="141">
        <v>51</v>
      </c>
      <c r="O1008" s="142" t="b">
        <v>0</v>
      </c>
      <c r="P1008" s="140" t="s">
        <v>1824</v>
      </c>
      <c r="Q1008" t="s">
        <v>1825</v>
      </c>
      <c r="R1008" t="s">
        <v>614</v>
      </c>
    </row>
    <row r="1009" spans="1:18" x14ac:dyDescent="0.25">
      <c r="A1009" s="140" t="s">
        <v>5213</v>
      </c>
      <c r="B1009" s="140" t="s">
        <v>5214</v>
      </c>
      <c r="C1009" s="140"/>
      <c r="D1009" s="140" t="s">
        <v>1820</v>
      </c>
      <c r="E1009" s="140" t="s">
        <v>1928</v>
      </c>
      <c r="F1009" s="140"/>
      <c r="G1009" s="140" t="s">
        <v>70</v>
      </c>
      <c r="H1009" s="140" t="s">
        <v>1781</v>
      </c>
      <c r="I1009" s="140" t="s">
        <v>4954</v>
      </c>
      <c r="J1009" s="140" t="s">
        <v>5215</v>
      </c>
      <c r="K1009" s="140" t="s">
        <v>5216</v>
      </c>
      <c r="L1009" s="140" t="s">
        <v>1819</v>
      </c>
      <c r="M1009" s="140" t="s">
        <v>5216</v>
      </c>
      <c r="N1009" s="141">
        <v>51</v>
      </c>
      <c r="O1009" s="142" t="b">
        <v>0</v>
      </c>
      <c r="P1009" s="140" t="s">
        <v>1824</v>
      </c>
      <c r="Q1009" t="s">
        <v>1825</v>
      </c>
      <c r="R1009" t="s">
        <v>614</v>
      </c>
    </row>
    <row r="1010" spans="1:18" x14ac:dyDescent="0.25">
      <c r="A1010" s="140" t="s">
        <v>5217</v>
      </c>
      <c r="B1010" s="140" t="s">
        <v>5218</v>
      </c>
      <c r="C1010" s="140"/>
      <c r="D1010" s="140" t="s">
        <v>1820</v>
      </c>
      <c r="E1010" s="140" t="s">
        <v>2088</v>
      </c>
      <c r="F1010" s="140"/>
      <c r="G1010" s="140" t="s">
        <v>70</v>
      </c>
      <c r="H1010" s="140" t="s">
        <v>1781</v>
      </c>
      <c r="I1010" s="140" t="s">
        <v>4954</v>
      </c>
      <c r="J1010" s="140" t="s">
        <v>5219</v>
      </c>
      <c r="K1010" s="140" t="s">
        <v>5220</v>
      </c>
      <c r="L1010" s="140" t="s">
        <v>1819</v>
      </c>
      <c r="M1010" s="140" t="s">
        <v>5220</v>
      </c>
      <c r="N1010" s="141">
        <v>51</v>
      </c>
      <c r="O1010" s="142" t="b">
        <v>0</v>
      </c>
      <c r="P1010" s="140" t="s">
        <v>1824</v>
      </c>
      <c r="Q1010" t="s">
        <v>1825</v>
      </c>
      <c r="R1010" t="s">
        <v>614</v>
      </c>
    </row>
    <row r="1011" spans="1:18" x14ac:dyDescent="0.25">
      <c r="A1011" s="140" t="s">
        <v>5221</v>
      </c>
      <c r="B1011" s="140" t="s">
        <v>5222</v>
      </c>
      <c r="C1011" s="140"/>
      <c r="D1011" s="140" t="s">
        <v>1820</v>
      </c>
      <c r="E1011" s="140" t="s">
        <v>1957</v>
      </c>
      <c r="F1011" s="140"/>
      <c r="G1011" s="140" t="s">
        <v>1788</v>
      </c>
      <c r="H1011" s="140" t="s">
        <v>1789</v>
      </c>
      <c r="I1011" s="140" t="s">
        <v>4954</v>
      </c>
      <c r="J1011" s="140" t="s">
        <v>5223</v>
      </c>
      <c r="K1011" s="140" t="s">
        <v>5224</v>
      </c>
      <c r="L1011" s="140" t="s">
        <v>1819</v>
      </c>
      <c r="M1011" s="140" t="s">
        <v>5224</v>
      </c>
      <c r="N1011" s="141">
        <v>51</v>
      </c>
      <c r="O1011" s="142" t="b">
        <v>0</v>
      </c>
      <c r="P1011" s="140" t="s">
        <v>1824</v>
      </c>
      <c r="Q1011" t="s">
        <v>1825</v>
      </c>
      <c r="R1011" t="s">
        <v>614</v>
      </c>
    </row>
    <row r="1012" spans="1:18" x14ac:dyDescent="0.25">
      <c r="A1012" s="140" t="s">
        <v>5225</v>
      </c>
      <c r="B1012" s="140" t="s">
        <v>5226</v>
      </c>
      <c r="C1012" s="140"/>
      <c r="D1012" s="140" t="s">
        <v>1820</v>
      </c>
      <c r="E1012" s="140" t="s">
        <v>2736</v>
      </c>
      <c r="F1012" s="140"/>
      <c r="G1012" s="140" t="s">
        <v>1788</v>
      </c>
      <c r="H1012" s="140" t="s">
        <v>1789</v>
      </c>
      <c r="I1012" s="140" t="s">
        <v>4954</v>
      </c>
      <c r="J1012" s="140" t="s">
        <v>5227</v>
      </c>
      <c r="K1012" s="140" t="s">
        <v>5228</v>
      </c>
      <c r="L1012" s="140" t="s">
        <v>1819</v>
      </c>
      <c r="M1012" s="140" t="s">
        <v>5228</v>
      </c>
      <c r="N1012" s="141">
        <v>51</v>
      </c>
      <c r="O1012" s="142" t="b">
        <v>0</v>
      </c>
      <c r="P1012" s="140" t="s">
        <v>1824</v>
      </c>
      <c r="Q1012" t="s">
        <v>1825</v>
      </c>
      <c r="R1012" t="s">
        <v>614</v>
      </c>
    </row>
    <row r="1013" spans="1:18" x14ac:dyDescent="0.25">
      <c r="A1013" s="140" t="s">
        <v>5229</v>
      </c>
      <c r="B1013" s="140" t="s">
        <v>5230</v>
      </c>
      <c r="C1013" s="140"/>
      <c r="D1013" s="140" t="s">
        <v>1820</v>
      </c>
      <c r="E1013" s="140" t="s">
        <v>2736</v>
      </c>
      <c r="F1013" s="140"/>
      <c r="G1013" s="140" t="s">
        <v>71</v>
      </c>
      <c r="H1013" s="140" t="s">
        <v>1779</v>
      </c>
      <c r="I1013" s="140" t="s">
        <v>4954</v>
      </c>
      <c r="J1013" s="140" t="s">
        <v>5231</v>
      </c>
      <c r="K1013" s="140" t="s">
        <v>5232</v>
      </c>
      <c r="L1013" s="140" t="s">
        <v>1819</v>
      </c>
      <c r="M1013" s="140" t="s">
        <v>5232</v>
      </c>
      <c r="N1013" s="141">
        <v>51</v>
      </c>
      <c r="O1013" s="142" t="b">
        <v>0</v>
      </c>
      <c r="P1013" s="140" t="s">
        <v>1824</v>
      </c>
      <c r="Q1013" t="s">
        <v>1825</v>
      </c>
      <c r="R1013" t="s">
        <v>614</v>
      </c>
    </row>
    <row r="1014" spans="1:18" x14ac:dyDescent="0.25">
      <c r="A1014" s="140" t="s">
        <v>5233</v>
      </c>
      <c r="B1014" s="140" t="s">
        <v>5234</v>
      </c>
      <c r="C1014" s="140"/>
      <c r="D1014" s="140" t="s">
        <v>1820</v>
      </c>
      <c r="E1014" s="140" t="s">
        <v>2055</v>
      </c>
      <c r="F1014" s="140"/>
      <c r="G1014" s="140" t="s">
        <v>71</v>
      </c>
      <c r="H1014" s="140" t="s">
        <v>1779</v>
      </c>
      <c r="I1014" s="140" t="s">
        <v>4954</v>
      </c>
      <c r="J1014" s="140" t="s">
        <v>5235</v>
      </c>
      <c r="K1014" s="140" t="s">
        <v>5236</v>
      </c>
      <c r="L1014" s="140" t="s">
        <v>1819</v>
      </c>
      <c r="M1014" s="140" t="s">
        <v>5237</v>
      </c>
      <c r="N1014" s="141">
        <v>51</v>
      </c>
      <c r="O1014" s="142" t="b">
        <v>0</v>
      </c>
      <c r="P1014" s="140" t="s">
        <v>1824</v>
      </c>
      <c r="Q1014" t="s">
        <v>1825</v>
      </c>
      <c r="R1014" t="s">
        <v>614</v>
      </c>
    </row>
    <row r="1015" spans="1:18" x14ac:dyDescent="0.25">
      <c r="A1015" s="140" t="s">
        <v>5238</v>
      </c>
      <c r="B1015" s="140" t="s">
        <v>5239</v>
      </c>
      <c r="C1015" s="140"/>
      <c r="D1015" s="140" t="s">
        <v>1820</v>
      </c>
      <c r="E1015" s="140" t="s">
        <v>1940</v>
      </c>
      <c r="F1015" s="140"/>
      <c r="G1015" s="140" t="s">
        <v>70</v>
      </c>
      <c r="H1015" s="140" t="s">
        <v>1781</v>
      </c>
      <c r="I1015" s="140" t="s">
        <v>4954</v>
      </c>
      <c r="J1015" s="140" t="s">
        <v>5240</v>
      </c>
      <c r="K1015" s="140" t="s">
        <v>5241</v>
      </c>
      <c r="L1015" s="140" t="s">
        <v>1819</v>
      </c>
      <c r="M1015" s="140" t="s">
        <v>5241</v>
      </c>
      <c r="N1015" s="141">
        <v>51</v>
      </c>
      <c r="O1015" s="142" t="b">
        <v>0</v>
      </c>
      <c r="P1015" s="140" t="s">
        <v>1824</v>
      </c>
      <c r="Q1015" t="s">
        <v>1825</v>
      </c>
      <c r="R1015" t="s">
        <v>614</v>
      </c>
    </row>
    <row r="1016" spans="1:18" x14ac:dyDescent="0.25">
      <c r="A1016" s="140" t="s">
        <v>5242</v>
      </c>
      <c r="B1016" s="140" t="s">
        <v>5243</v>
      </c>
      <c r="C1016" s="140"/>
      <c r="D1016" s="140" t="s">
        <v>2149</v>
      </c>
      <c r="E1016" s="140"/>
      <c r="F1016" s="140"/>
      <c r="G1016" s="140"/>
      <c r="H1016" s="140"/>
      <c r="I1016" s="140" t="s">
        <v>4954</v>
      </c>
      <c r="J1016" s="140" t="s">
        <v>5244</v>
      </c>
      <c r="K1016" s="140" t="s">
        <v>5245</v>
      </c>
      <c r="L1016" s="140" t="s">
        <v>1819</v>
      </c>
      <c r="M1016" s="140" t="s">
        <v>5245</v>
      </c>
      <c r="N1016" s="141">
        <v>51</v>
      </c>
      <c r="O1016" s="142" t="b">
        <v>0</v>
      </c>
      <c r="P1016" s="140" t="s">
        <v>1824</v>
      </c>
      <c r="Q1016" t="s">
        <v>1825</v>
      </c>
      <c r="R1016" t="s">
        <v>614</v>
      </c>
    </row>
    <row r="1017" spans="1:18" x14ac:dyDescent="0.25">
      <c r="A1017" s="140" t="s">
        <v>5246</v>
      </c>
      <c r="B1017" s="140" t="s">
        <v>5247</v>
      </c>
      <c r="C1017" s="140"/>
      <c r="D1017" s="140" t="s">
        <v>1838</v>
      </c>
      <c r="E1017" s="140" t="s">
        <v>4414</v>
      </c>
      <c r="F1017" s="140"/>
      <c r="G1017" s="140" t="s">
        <v>71</v>
      </c>
      <c r="H1017" s="140" t="s">
        <v>1779</v>
      </c>
      <c r="I1017" s="140" t="s">
        <v>4954</v>
      </c>
      <c r="J1017" s="140" t="s">
        <v>5248</v>
      </c>
      <c r="K1017" s="140" t="s">
        <v>5249</v>
      </c>
      <c r="L1017" s="140" t="s">
        <v>1819</v>
      </c>
      <c r="M1017" s="140" t="s">
        <v>5250</v>
      </c>
      <c r="N1017" s="141">
        <v>51</v>
      </c>
      <c r="O1017" s="142" t="b">
        <v>0</v>
      </c>
      <c r="P1017" s="140" t="s">
        <v>1824</v>
      </c>
      <c r="Q1017" t="s">
        <v>1825</v>
      </c>
      <c r="R1017" t="s">
        <v>614</v>
      </c>
    </row>
    <row r="1018" spans="1:18" x14ac:dyDescent="0.25">
      <c r="A1018" s="140" t="s">
        <v>5251</v>
      </c>
      <c r="B1018" s="140" t="s">
        <v>5252</v>
      </c>
      <c r="C1018" s="140"/>
      <c r="D1018" s="140" t="s">
        <v>1820</v>
      </c>
      <c r="E1018" s="140" t="s">
        <v>2074</v>
      </c>
      <c r="F1018" s="140"/>
      <c r="G1018" s="140"/>
      <c r="H1018" s="140"/>
      <c r="I1018" s="140" t="s">
        <v>4954</v>
      </c>
      <c r="J1018" s="140" t="s">
        <v>5253</v>
      </c>
      <c r="K1018" s="140" t="s">
        <v>5254</v>
      </c>
      <c r="L1018" s="140" t="s">
        <v>1819</v>
      </c>
      <c r="M1018" s="140" t="s">
        <v>5254</v>
      </c>
      <c r="N1018" s="141">
        <v>51</v>
      </c>
      <c r="O1018" s="142" t="b">
        <v>0</v>
      </c>
      <c r="P1018" s="140" t="s">
        <v>1824</v>
      </c>
      <c r="Q1018" t="s">
        <v>1825</v>
      </c>
      <c r="R1018" t="s">
        <v>614</v>
      </c>
    </row>
    <row r="1019" spans="1:18" x14ac:dyDescent="0.25">
      <c r="A1019" s="140" t="s">
        <v>5255</v>
      </c>
      <c r="B1019" s="140" t="s">
        <v>5256</v>
      </c>
      <c r="C1019" s="140"/>
      <c r="D1019" s="140" t="s">
        <v>1820</v>
      </c>
      <c r="E1019" s="140" t="s">
        <v>1973</v>
      </c>
      <c r="F1019" s="140"/>
      <c r="G1019" s="140" t="s">
        <v>71</v>
      </c>
      <c r="H1019" s="140" t="s">
        <v>1779</v>
      </c>
      <c r="I1019" s="140" t="s">
        <v>4954</v>
      </c>
      <c r="J1019" s="140" t="s">
        <v>5257</v>
      </c>
      <c r="K1019" s="140" t="s">
        <v>5258</v>
      </c>
      <c r="L1019" s="140" t="s">
        <v>1819</v>
      </c>
      <c r="M1019" s="140" t="s">
        <v>5258</v>
      </c>
      <c r="N1019" s="141">
        <v>51</v>
      </c>
      <c r="O1019" s="142" t="b">
        <v>0</v>
      </c>
      <c r="P1019" s="140" t="s">
        <v>1824</v>
      </c>
      <c r="Q1019" t="s">
        <v>1825</v>
      </c>
      <c r="R1019" t="s">
        <v>614</v>
      </c>
    </row>
    <row r="1020" spans="1:18" x14ac:dyDescent="0.25">
      <c r="A1020" s="140" t="s">
        <v>5259</v>
      </c>
      <c r="B1020" s="140" t="s">
        <v>5260</v>
      </c>
      <c r="C1020" s="140"/>
      <c r="D1020" s="140" t="s">
        <v>1820</v>
      </c>
      <c r="E1020" s="140" t="s">
        <v>2074</v>
      </c>
      <c r="F1020" s="140"/>
      <c r="G1020" s="140" t="s">
        <v>70</v>
      </c>
      <c r="H1020" s="140" t="s">
        <v>1781</v>
      </c>
      <c r="I1020" s="140" t="s">
        <v>4954</v>
      </c>
      <c r="J1020" s="140" t="s">
        <v>5064</v>
      </c>
      <c r="K1020" s="140" t="s">
        <v>5065</v>
      </c>
      <c r="L1020" s="140" t="s">
        <v>1819</v>
      </c>
      <c r="M1020" s="140" t="s">
        <v>5065</v>
      </c>
      <c r="N1020" s="141">
        <v>51</v>
      </c>
      <c r="O1020" s="142" t="b">
        <v>0</v>
      </c>
      <c r="P1020" s="140" t="s">
        <v>1824</v>
      </c>
      <c r="Q1020" t="s">
        <v>1825</v>
      </c>
      <c r="R1020" t="s">
        <v>614</v>
      </c>
    </row>
    <row r="1021" spans="1:18" x14ac:dyDescent="0.25">
      <c r="A1021" s="140" t="s">
        <v>5261</v>
      </c>
      <c r="B1021" s="140" t="s">
        <v>5262</v>
      </c>
      <c r="C1021" s="140"/>
      <c r="D1021" s="140" t="s">
        <v>1820</v>
      </c>
      <c r="E1021" s="140" t="s">
        <v>2074</v>
      </c>
      <c r="F1021" s="140" t="s">
        <v>5263</v>
      </c>
      <c r="G1021" s="140" t="s">
        <v>1788</v>
      </c>
      <c r="H1021" s="140" t="s">
        <v>1789</v>
      </c>
      <c r="I1021" s="140" t="s">
        <v>1854</v>
      </c>
      <c r="J1021" s="140"/>
      <c r="K1021" s="140" t="s">
        <v>5264</v>
      </c>
      <c r="L1021" s="140"/>
      <c r="M1021" s="140" t="s">
        <v>5264</v>
      </c>
      <c r="N1021" s="141">
        <v>51</v>
      </c>
      <c r="O1021" s="142" t="b">
        <v>0</v>
      </c>
      <c r="P1021" s="140" t="s">
        <v>1824</v>
      </c>
      <c r="Q1021" t="s">
        <v>1825</v>
      </c>
      <c r="R1021" t="s">
        <v>614</v>
      </c>
    </row>
    <row r="1022" spans="1:18" x14ac:dyDescent="0.25">
      <c r="A1022" s="140" t="s">
        <v>5265</v>
      </c>
      <c r="B1022" s="140" t="s">
        <v>5266</v>
      </c>
      <c r="C1022" s="140"/>
      <c r="D1022" s="140" t="s">
        <v>1820</v>
      </c>
      <c r="E1022" s="140" t="s">
        <v>1957</v>
      </c>
      <c r="F1022" s="140"/>
      <c r="G1022" s="140" t="s">
        <v>1788</v>
      </c>
      <c r="H1022" s="140" t="s">
        <v>1789</v>
      </c>
      <c r="I1022" s="140" t="s">
        <v>4954</v>
      </c>
      <c r="J1022" s="140" t="s">
        <v>5267</v>
      </c>
      <c r="K1022" s="140" t="s">
        <v>5268</v>
      </c>
      <c r="L1022" s="140" t="s">
        <v>1819</v>
      </c>
      <c r="M1022" s="140" t="s">
        <v>5268</v>
      </c>
      <c r="N1022" s="141">
        <v>51</v>
      </c>
      <c r="O1022" s="142" t="b">
        <v>0</v>
      </c>
      <c r="P1022" s="140" t="s">
        <v>1824</v>
      </c>
      <c r="Q1022" t="s">
        <v>1825</v>
      </c>
      <c r="R1022" t="s">
        <v>614</v>
      </c>
    </row>
    <row r="1023" spans="1:18" x14ac:dyDescent="0.25">
      <c r="A1023" s="140" t="s">
        <v>5269</v>
      </c>
      <c r="B1023" s="140" t="s">
        <v>5270</v>
      </c>
      <c r="C1023" s="140"/>
      <c r="D1023" s="140" t="s">
        <v>1820</v>
      </c>
      <c r="E1023" s="140" t="s">
        <v>2088</v>
      </c>
      <c r="F1023" s="140"/>
      <c r="G1023" s="140" t="s">
        <v>70</v>
      </c>
      <c r="H1023" s="140" t="s">
        <v>1781</v>
      </c>
      <c r="I1023" s="140" t="s">
        <v>4954</v>
      </c>
      <c r="J1023" s="140" t="s">
        <v>5271</v>
      </c>
      <c r="K1023" s="140" t="s">
        <v>5272</v>
      </c>
      <c r="L1023" s="140" t="s">
        <v>1819</v>
      </c>
      <c r="M1023" s="140" t="s">
        <v>5272</v>
      </c>
      <c r="N1023" s="141">
        <v>51</v>
      </c>
      <c r="O1023" s="142" t="b">
        <v>0</v>
      </c>
      <c r="P1023" s="140" t="s">
        <v>1824</v>
      </c>
      <c r="Q1023" t="s">
        <v>1825</v>
      </c>
      <c r="R1023" t="s">
        <v>614</v>
      </c>
    </row>
    <row r="1024" spans="1:18" x14ac:dyDescent="0.25">
      <c r="A1024" s="140" t="s">
        <v>5273</v>
      </c>
      <c r="B1024" s="140" t="s">
        <v>5274</v>
      </c>
      <c r="C1024" s="140"/>
      <c r="D1024" s="140" t="s">
        <v>1820</v>
      </c>
      <c r="E1024" s="140" t="s">
        <v>1928</v>
      </c>
      <c r="F1024" s="140"/>
      <c r="G1024" s="140" t="s">
        <v>70</v>
      </c>
      <c r="H1024" s="140" t="s">
        <v>1781</v>
      </c>
      <c r="I1024" s="140" t="s">
        <v>4954</v>
      </c>
      <c r="J1024" s="140" t="s">
        <v>5275</v>
      </c>
      <c r="K1024" s="140" t="s">
        <v>5276</v>
      </c>
      <c r="L1024" s="140" t="s">
        <v>1819</v>
      </c>
      <c r="M1024" s="140" t="s">
        <v>5276</v>
      </c>
      <c r="N1024" s="141">
        <v>51</v>
      </c>
      <c r="O1024" s="142" t="b">
        <v>0</v>
      </c>
      <c r="P1024" s="140" t="s">
        <v>1824</v>
      </c>
      <c r="Q1024" t="s">
        <v>1825</v>
      </c>
      <c r="R1024" t="s">
        <v>614</v>
      </c>
    </row>
    <row r="1025" spans="1:18" x14ac:dyDescent="0.25">
      <c r="A1025" s="140" t="s">
        <v>5277</v>
      </c>
      <c r="B1025" s="140" t="s">
        <v>5278</v>
      </c>
      <c r="C1025" s="140"/>
      <c r="D1025" s="140" t="s">
        <v>1820</v>
      </c>
      <c r="E1025" s="140" t="s">
        <v>1973</v>
      </c>
      <c r="F1025" s="140" t="s">
        <v>4358</v>
      </c>
      <c r="G1025" s="140" t="s">
        <v>71</v>
      </c>
      <c r="H1025" s="140" t="s">
        <v>1779</v>
      </c>
      <c r="I1025" s="140" t="s">
        <v>4954</v>
      </c>
      <c r="J1025" s="140" t="s">
        <v>5279</v>
      </c>
      <c r="K1025" s="140" t="s">
        <v>5280</v>
      </c>
      <c r="L1025" s="140" t="s">
        <v>1819</v>
      </c>
      <c r="M1025" s="140" t="s">
        <v>5281</v>
      </c>
      <c r="N1025" s="141">
        <v>51</v>
      </c>
      <c r="O1025" s="142" t="b">
        <v>0</v>
      </c>
      <c r="P1025" s="140" t="s">
        <v>1824</v>
      </c>
      <c r="Q1025" t="s">
        <v>1825</v>
      </c>
      <c r="R1025" t="s">
        <v>614</v>
      </c>
    </row>
    <row r="1026" spans="1:18" x14ac:dyDescent="0.25">
      <c r="A1026" s="140" t="s">
        <v>5282</v>
      </c>
      <c r="B1026" s="140" t="s">
        <v>5283</v>
      </c>
      <c r="C1026" s="140"/>
      <c r="D1026" s="140" t="s">
        <v>1820</v>
      </c>
      <c r="E1026" s="140" t="s">
        <v>1940</v>
      </c>
      <c r="F1026" s="140" t="s">
        <v>2706</v>
      </c>
      <c r="G1026" s="140" t="s">
        <v>70</v>
      </c>
      <c r="H1026" s="140" t="s">
        <v>1781</v>
      </c>
      <c r="I1026" s="140" t="s">
        <v>4954</v>
      </c>
      <c r="J1026" s="140" t="s">
        <v>5284</v>
      </c>
      <c r="K1026" s="140" t="s">
        <v>5285</v>
      </c>
      <c r="L1026" s="140" t="s">
        <v>1819</v>
      </c>
      <c r="M1026" s="140" t="s">
        <v>5285</v>
      </c>
      <c r="N1026" s="141">
        <v>51</v>
      </c>
      <c r="O1026" s="142" t="b">
        <v>0</v>
      </c>
      <c r="P1026" s="140" t="s">
        <v>1824</v>
      </c>
      <c r="Q1026" t="s">
        <v>1825</v>
      </c>
      <c r="R1026" t="s">
        <v>614</v>
      </c>
    </row>
    <row r="1027" spans="1:18" x14ac:dyDescent="0.25">
      <c r="A1027" s="140" t="s">
        <v>5286</v>
      </c>
      <c r="B1027" s="140" t="s">
        <v>5287</v>
      </c>
      <c r="C1027" s="140"/>
      <c r="D1027" s="140" t="s">
        <v>1820</v>
      </c>
      <c r="E1027" s="140" t="s">
        <v>1973</v>
      </c>
      <c r="F1027" s="140" t="s">
        <v>4261</v>
      </c>
      <c r="G1027" s="140" t="s">
        <v>71</v>
      </c>
      <c r="H1027" s="140" t="s">
        <v>1779</v>
      </c>
      <c r="I1027" s="140" t="s">
        <v>4954</v>
      </c>
      <c r="J1027" s="140" t="s">
        <v>5288</v>
      </c>
      <c r="K1027" s="140" t="s">
        <v>5289</v>
      </c>
      <c r="L1027" s="140" t="s">
        <v>1819</v>
      </c>
      <c r="M1027" s="140" t="s">
        <v>5290</v>
      </c>
      <c r="N1027" s="141">
        <v>51</v>
      </c>
      <c r="O1027" s="142" t="b">
        <v>0</v>
      </c>
      <c r="P1027" s="140" t="s">
        <v>1824</v>
      </c>
      <c r="Q1027" t="s">
        <v>1825</v>
      </c>
      <c r="R1027" t="s">
        <v>614</v>
      </c>
    </row>
    <row r="1028" spans="1:18" x14ac:dyDescent="0.25">
      <c r="A1028" s="140" t="s">
        <v>5291</v>
      </c>
      <c r="B1028" s="140" t="s">
        <v>5292</v>
      </c>
      <c r="C1028" s="140"/>
      <c r="D1028" s="140" t="s">
        <v>1820</v>
      </c>
      <c r="E1028" s="140" t="s">
        <v>2088</v>
      </c>
      <c r="F1028" s="140"/>
      <c r="G1028" s="140" t="s">
        <v>70</v>
      </c>
      <c r="H1028" s="140" t="s">
        <v>1781</v>
      </c>
      <c r="I1028" s="140" t="s">
        <v>4954</v>
      </c>
      <c r="J1028" s="140" t="s">
        <v>5293</v>
      </c>
      <c r="K1028" s="140" t="s">
        <v>5294</v>
      </c>
      <c r="L1028" s="140" t="s">
        <v>1819</v>
      </c>
      <c r="M1028" s="140" t="s">
        <v>5294</v>
      </c>
      <c r="N1028" s="141">
        <v>51</v>
      </c>
      <c r="O1028" s="142" t="b">
        <v>0</v>
      </c>
      <c r="P1028" s="140" t="s">
        <v>1824</v>
      </c>
      <c r="Q1028" t="s">
        <v>1825</v>
      </c>
      <c r="R1028" t="s">
        <v>614</v>
      </c>
    </row>
    <row r="1029" spans="1:18" x14ac:dyDescent="0.25">
      <c r="A1029" s="140" t="s">
        <v>5295</v>
      </c>
      <c r="B1029" s="140" t="s">
        <v>5296</v>
      </c>
      <c r="C1029" s="140"/>
      <c r="D1029" s="140" t="s">
        <v>1820</v>
      </c>
      <c r="E1029" s="140" t="s">
        <v>5297</v>
      </c>
      <c r="F1029" s="140"/>
      <c r="G1029" s="140" t="s">
        <v>1788</v>
      </c>
      <c r="H1029" s="140" t="s">
        <v>1789</v>
      </c>
      <c r="I1029" s="140" t="s">
        <v>4954</v>
      </c>
      <c r="J1029" s="140" t="s">
        <v>5298</v>
      </c>
      <c r="K1029" s="140" t="s">
        <v>5297</v>
      </c>
      <c r="L1029" s="140" t="s">
        <v>1819</v>
      </c>
      <c r="M1029" s="140" t="s">
        <v>5297</v>
      </c>
      <c r="N1029" s="141">
        <v>51</v>
      </c>
      <c r="O1029" s="142" t="b">
        <v>0</v>
      </c>
      <c r="P1029" s="140" t="s">
        <v>1824</v>
      </c>
      <c r="Q1029" t="s">
        <v>1825</v>
      </c>
      <c r="R1029" t="s">
        <v>614</v>
      </c>
    </row>
    <row r="1030" spans="1:18" x14ac:dyDescent="0.25">
      <c r="A1030" s="140" t="s">
        <v>5299</v>
      </c>
      <c r="B1030" s="140" t="s">
        <v>5300</v>
      </c>
      <c r="C1030" s="140"/>
      <c r="D1030" s="140" t="s">
        <v>1820</v>
      </c>
      <c r="E1030" s="140" t="s">
        <v>1973</v>
      </c>
      <c r="F1030" s="140"/>
      <c r="G1030" s="140" t="s">
        <v>71</v>
      </c>
      <c r="H1030" s="140" t="s">
        <v>1779</v>
      </c>
      <c r="I1030" s="140" t="s">
        <v>4954</v>
      </c>
      <c r="J1030" s="140" t="s">
        <v>5301</v>
      </c>
      <c r="K1030" s="140" t="s">
        <v>5302</v>
      </c>
      <c r="L1030" s="140" t="s">
        <v>1819</v>
      </c>
      <c r="M1030" s="140" t="s">
        <v>5302</v>
      </c>
      <c r="N1030" s="141">
        <v>51</v>
      </c>
      <c r="O1030" s="142" t="b">
        <v>0</v>
      </c>
      <c r="P1030" s="140" t="s">
        <v>1824</v>
      </c>
      <c r="Q1030" t="s">
        <v>1825</v>
      </c>
      <c r="R1030" t="s">
        <v>614</v>
      </c>
    </row>
    <row r="1031" spans="1:18" x14ac:dyDescent="0.25">
      <c r="A1031" s="140" t="s">
        <v>5303</v>
      </c>
      <c r="B1031" s="140" t="s">
        <v>5304</v>
      </c>
      <c r="C1031" s="140"/>
      <c r="D1031" s="140" t="s">
        <v>1820</v>
      </c>
      <c r="E1031" s="140" t="s">
        <v>5305</v>
      </c>
      <c r="F1031" s="140"/>
      <c r="G1031" s="140" t="s">
        <v>1788</v>
      </c>
      <c r="H1031" s="140" t="s">
        <v>1789</v>
      </c>
      <c r="I1031" s="140" t="s">
        <v>4954</v>
      </c>
      <c r="J1031" s="140" t="s">
        <v>5304</v>
      </c>
      <c r="K1031" s="140" t="s">
        <v>5305</v>
      </c>
      <c r="L1031" s="140" t="s">
        <v>1819</v>
      </c>
      <c r="M1031" s="140" t="s">
        <v>5305</v>
      </c>
      <c r="N1031" s="141">
        <v>51</v>
      </c>
      <c r="O1031" s="142" t="b">
        <v>0</v>
      </c>
      <c r="P1031" s="140" t="s">
        <v>1824</v>
      </c>
      <c r="Q1031" t="s">
        <v>1825</v>
      </c>
      <c r="R1031" t="s">
        <v>614</v>
      </c>
    </row>
    <row r="1032" spans="1:18" x14ac:dyDescent="0.25">
      <c r="A1032" s="140" t="s">
        <v>5306</v>
      </c>
      <c r="B1032" s="140" t="s">
        <v>5307</v>
      </c>
      <c r="C1032" s="140"/>
      <c r="D1032" s="140" t="s">
        <v>1820</v>
      </c>
      <c r="E1032" s="140" t="s">
        <v>1928</v>
      </c>
      <c r="F1032" s="140"/>
      <c r="G1032" s="140" t="s">
        <v>70</v>
      </c>
      <c r="H1032" s="140" t="s">
        <v>1781</v>
      </c>
      <c r="I1032" s="140" t="s">
        <v>4954</v>
      </c>
      <c r="J1032" s="140" t="s">
        <v>5308</v>
      </c>
      <c r="K1032" s="140" t="s">
        <v>5309</v>
      </c>
      <c r="L1032" s="140" t="s">
        <v>1819</v>
      </c>
      <c r="M1032" s="140" t="s">
        <v>5309</v>
      </c>
      <c r="N1032" s="141">
        <v>51</v>
      </c>
      <c r="O1032" s="142" t="b">
        <v>0</v>
      </c>
      <c r="P1032" s="140" t="s">
        <v>1824</v>
      </c>
      <c r="Q1032" t="s">
        <v>1825</v>
      </c>
      <c r="R1032" t="s">
        <v>614</v>
      </c>
    </row>
    <row r="1033" spans="1:18" x14ac:dyDescent="0.25">
      <c r="A1033" s="140" t="s">
        <v>5310</v>
      </c>
      <c r="B1033" s="140" t="s">
        <v>5311</v>
      </c>
      <c r="C1033" s="140"/>
      <c r="D1033" s="140" t="s">
        <v>1820</v>
      </c>
      <c r="E1033" s="140" t="s">
        <v>4067</v>
      </c>
      <c r="F1033" s="140"/>
      <c r="G1033" s="140" t="s">
        <v>71</v>
      </c>
      <c r="H1033" s="140" t="s">
        <v>1779</v>
      </c>
      <c r="I1033" s="140" t="s">
        <v>4814</v>
      </c>
      <c r="J1033" s="140" t="s">
        <v>5312</v>
      </c>
      <c r="K1033" s="140" t="s">
        <v>5313</v>
      </c>
      <c r="L1033" s="140" t="s">
        <v>1819</v>
      </c>
      <c r="M1033" s="140" t="s">
        <v>5313</v>
      </c>
      <c r="N1033" s="141">
        <v>51</v>
      </c>
      <c r="O1033" s="142" t="b">
        <v>0</v>
      </c>
      <c r="P1033" s="140" t="s">
        <v>1824</v>
      </c>
      <c r="Q1033" t="s">
        <v>1825</v>
      </c>
      <c r="R1033" t="s">
        <v>614</v>
      </c>
    </row>
    <row r="1034" spans="1:18" x14ac:dyDescent="0.25">
      <c r="A1034" s="140" t="s">
        <v>5314</v>
      </c>
      <c r="B1034" s="140" t="s">
        <v>5315</v>
      </c>
      <c r="C1034" s="140"/>
      <c r="D1034" s="140" t="s">
        <v>1820</v>
      </c>
      <c r="E1034" s="140" t="s">
        <v>1883</v>
      </c>
      <c r="F1034" s="140"/>
      <c r="G1034" s="140" t="s">
        <v>71</v>
      </c>
      <c r="H1034" s="140" t="s">
        <v>1779</v>
      </c>
      <c r="I1034" s="140" t="s">
        <v>4954</v>
      </c>
      <c r="J1034" s="140" t="s">
        <v>5316</v>
      </c>
      <c r="K1034" s="140" t="s">
        <v>5317</v>
      </c>
      <c r="L1034" s="140" t="s">
        <v>1819</v>
      </c>
      <c r="M1034" s="140" t="s">
        <v>5317</v>
      </c>
      <c r="N1034" s="141">
        <v>51</v>
      </c>
      <c r="O1034" s="142" t="b">
        <v>0</v>
      </c>
      <c r="P1034" s="140" t="s">
        <v>1824</v>
      </c>
      <c r="Q1034" t="s">
        <v>1825</v>
      </c>
      <c r="R1034" t="s">
        <v>614</v>
      </c>
    </row>
    <row r="1035" spans="1:18" x14ac:dyDescent="0.25">
      <c r="A1035" s="140" t="s">
        <v>5318</v>
      </c>
      <c r="B1035" s="140" t="s">
        <v>5319</v>
      </c>
      <c r="C1035" s="140"/>
      <c r="D1035" s="140" t="s">
        <v>1820</v>
      </c>
      <c r="E1035" s="140"/>
      <c r="F1035" s="140"/>
      <c r="G1035" s="140" t="s">
        <v>1788</v>
      </c>
      <c r="H1035" s="140" t="s">
        <v>1789</v>
      </c>
      <c r="I1035" s="140" t="s">
        <v>4954</v>
      </c>
      <c r="J1035" s="140" t="s">
        <v>5320</v>
      </c>
      <c r="K1035" s="140" t="s">
        <v>5320</v>
      </c>
      <c r="L1035" s="140" t="s">
        <v>1819</v>
      </c>
      <c r="M1035" s="140" t="s">
        <v>5320</v>
      </c>
      <c r="N1035" s="141">
        <v>51</v>
      </c>
      <c r="O1035" s="142" t="b">
        <v>0</v>
      </c>
      <c r="P1035" s="140" t="s">
        <v>1824</v>
      </c>
      <c r="Q1035" t="s">
        <v>1825</v>
      </c>
      <c r="R1035" t="s">
        <v>614</v>
      </c>
    </row>
    <row r="1036" spans="1:18" x14ac:dyDescent="0.25">
      <c r="A1036" s="140" t="s">
        <v>5321</v>
      </c>
      <c r="B1036" s="140" t="s">
        <v>5322</v>
      </c>
      <c r="C1036" s="140"/>
      <c r="D1036" s="140" t="s">
        <v>1820</v>
      </c>
      <c r="E1036" s="140" t="s">
        <v>1940</v>
      </c>
      <c r="F1036" s="140"/>
      <c r="G1036" s="140" t="s">
        <v>70</v>
      </c>
      <c r="H1036" s="140" t="s">
        <v>1781</v>
      </c>
      <c r="I1036" s="140" t="s">
        <v>4814</v>
      </c>
      <c r="J1036" s="140" t="s">
        <v>5322</v>
      </c>
      <c r="K1036" s="140" t="s">
        <v>5323</v>
      </c>
      <c r="L1036" s="140" t="s">
        <v>1819</v>
      </c>
      <c r="M1036" s="140" t="s">
        <v>5323</v>
      </c>
      <c r="N1036" s="141">
        <v>51</v>
      </c>
      <c r="O1036" s="142" t="b">
        <v>0</v>
      </c>
      <c r="P1036" s="140" t="s">
        <v>1824</v>
      </c>
      <c r="Q1036" t="s">
        <v>1825</v>
      </c>
      <c r="R1036" t="s">
        <v>614</v>
      </c>
    </row>
    <row r="1037" spans="1:18" x14ac:dyDescent="0.25">
      <c r="A1037" s="140" t="s">
        <v>5324</v>
      </c>
      <c r="B1037" s="140" t="s">
        <v>5325</v>
      </c>
      <c r="C1037" s="140"/>
      <c r="D1037" s="140" t="s">
        <v>1820</v>
      </c>
      <c r="E1037" s="140" t="s">
        <v>1957</v>
      </c>
      <c r="F1037" s="140"/>
      <c r="G1037" s="140" t="s">
        <v>1788</v>
      </c>
      <c r="H1037" s="140" t="s">
        <v>1789</v>
      </c>
      <c r="I1037" s="140" t="s">
        <v>4814</v>
      </c>
      <c r="J1037" s="140" t="s">
        <v>5325</v>
      </c>
      <c r="K1037" s="140" t="s">
        <v>5326</v>
      </c>
      <c r="L1037" s="140" t="s">
        <v>1819</v>
      </c>
      <c r="M1037" s="140" t="s">
        <v>5326</v>
      </c>
      <c r="N1037" s="141">
        <v>51</v>
      </c>
      <c r="O1037" s="142" t="b">
        <v>0</v>
      </c>
      <c r="P1037" s="140" t="s">
        <v>1824</v>
      </c>
      <c r="Q1037" t="s">
        <v>1825</v>
      </c>
      <c r="R1037" t="s">
        <v>614</v>
      </c>
    </row>
    <row r="1038" spans="1:18" x14ac:dyDescent="0.25">
      <c r="A1038" s="140" t="s">
        <v>5327</v>
      </c>
      <c r="B1038" s="140" t="s">
        <v>5328</v>
      </c>
      <c r="C1038" s="140"/>
      <c r="D1038" s="140" t="s">
        <v>1820</v>
      </c>
      <c r="E1038" s="140" t="s">
        <v>1834</v>
      </c>
      <c r="F1038" s="140"/>
      <c r="G1038" s="140" t="s">
        <v>70</v>
      </c>
      <c r="H1038" s="140" t="s">
        <v>1781</v>
      </c>
      <c r="I1038" s="140" t="s">
        <v>4814</v>
      </c>
      <c r="J1038" s="140" t="s">
        <v>5328</v>
      </c>
      <c r="K1038" s="140" t="s">
        <v>5329</v>
      </c>
      <c r="L1038" s="140" t="s">
        <v>1819</v>
      </c>
      <c r="M1038" s="140" t="s">
        <v>5329</v>
      </c>
      <c r="N1038" s="141">
        <v>51</v>
      </c>
      <c r="O1038" s="142" t="b">
        <v>0</v>
      </c>
      <c r="P1038" s="140" t="s">
        <v>1824</v>
      </c>
      <c r="Q1038" t="s">
        <v>1825</v>
      </c>
      <c r="R1038" t="s">
        <v>614</v>
      </c>
    </row>
    <row r="1039" spans="1:18" x14ac:dyDescent="0.25">
      <c r="A1039" s="140" t="s">
        <v>5330</v>
      </c>
      <c r="B1039" s="140" t="s">
        <v>5331</v>
      </c>
      <c r="C1039" s="140"/>
      <c r="D1039" s="140" t="s">
        <v>1820</v>
      </c>
      <c r="E1039" s="140" t="s">
        <v>1973</v>
      </c>
      <c r="F1039" s="140"/>
      <c r="G1039" s="140" t="s">
        <v>71</v>
      </c>
      <c r="H1039" s="140" t="s">
        <v>1779</v>
      </c>
      <c r="I1039" s="140" t="s">
        <v>4814</v>
      </c>
      <c r="J1039" s="140" t="s">
        <v>5331</v>
      </c>
      <c r="K1039" s="140" t="s">
        <v>5332</v>
      </c>
      <c r="L1039" s="140" t="s">
        <v>1819</v>
      </c>
      <c r="M1039" s="140" t="s">
        <v>5332</v>
      </c>
      <c r="N1039" s="141">
        <v>51</v>
      </c>
      <c r="O1039" s="142" t="b">
        <v>0</v>
      </c>
      <c r="P1039" s="140" t="s">
        <v>1824</v>
      </c>
      <c r="Q1039" t="s">
        <v>1825</v>
      </c>
      <c r="R1039" t="s">
        <v>614</v>
      </c>
    </row>
    <row r="1040" spans="1:18" x14ac:dyDescent="0.25">
      <c r="A1040" s="140" t="s">
        <v>616</v>
      </c>
      <c r="B1040" s="140" t="s">
        <v>617</v>
      </c>
      <c r="C1040" s="140"/>
      <c r="D1040" s="140" t="s">
        <v>1820</v>
      </c>
      <c r="E1040" s="140"/>
      <c r="F1040" s="140"/>
      <c r="G1040" s="140" t="s">
        <v>71</v>
      </c>
      <c r="H1040" s="140" t="s">
        <v>1779</v>
      </c>
      <c r="I1040" s="140" t="s">
        <v>1854</v>
      </c>
      <c r="J1040" s="140"/>
      <c r="K1040" s="140"/>
      <c r="L1040" s="140" t="s">
        <v>1819</v>
      </c>
      <c r="M1040" s="140" t="s">
        <v>5333</v>
      </c>
      <c r="N1040" s="141">
        <v>51</v>
      </c>
      <c r="O1040" s="142" t="b">
        <v>0</v>
      </c>
      <c r="P1040" s="140" t="s">
        <v>1824</v>
      </c>
      <c r="Q1040" t="s">
        <v>1825</v>
      </c>
      <c r="R1040" t="s">
        <v>616</v>
      </c>
    </row>
    <row r="1041" spans="1:18" x14ac:dyDescent="0.25">
      <c r="A1041" s="140" t="s">
        <v>618</v>
      </c>
      <c r="B1041" s="140" t="s">
        <v>619</v>
      </c>
      <c r="C1041" s="140"/>
      <c r="D1041" s="140" t="s">
        <v>1820</v>
      </c>
      <c r="E1041" s="140"/>
      <c r="F1041" s="140"/>
      <c r="G1041" s="140" t="s">
        <v>1784</v>
      </c>
      <c r="H1041" s="140" t="s">
        <v>1785</v>
      </c>
      <c r="I1041" s="140" t="s">
        <v>1854</v>
      </c>
      <c r="J1041" s="140" t="s">
        <v>5334</v>
      </c>
      <c r="K1041" s="140" t="s">
        <v>5335</v>
      </c>
      <c r="L1041" s="140" t="s">
        <v>5336</v>
      </c>
      <c r="M1041" s="140" t="s">
        <v>5337</v>
      </c>
      <c r="N1041" s="141">
        <v>45</v>
      </c>
      <c r="O1041" s="142" t="b">
        <v>0</v>
      </c>
      <c r="P1041" s="140" t="s">
        <v>1824</v>
      </c>
      <c r="Q1041" t="s">
        <v>1825</v>
      </c>
      <c r="R1041" t="s">
        <v>618</v>
      </c>
    </row>
    <row r="1042" spans="1:18" x14ac:dyDescent="0.25">
      <c r="A1042" s="140" t="s">
        <v>5338</v>
      </c>
      <c r="B1042" s="140" t="s">
        <v>5339</v>
      </c>
      <c r="C1042" s="140" t="s">
        <v>1819</v>
      </c>
      <c r="D1042" s="140" t="s">
        <v>1820</v>
      </c>
      <c r="E1042" s="140" t="s">
        <v>1940</v>
      </c>
      <c r="F1042" s="140"/>
      <c r="G1042" s="140" t="s">
        <v>1784</v>
      </c>
      <c r="H1042" s="140" t="s">
        <v>1785</v>
      </c>
      <c r="I1042" s="140" t="s">
        <v>1854</v>
      </c>
      <c r="J1042" s="140"/>
      <c r="K1042" s="140" t="s">
        <v>5340</v>
      </c>
      <c r="L1042" s="140"/>
      <c r="M1042" s="140" t="s">
        <v>5340</v>
      </c>
      <c r="N1042" s="141"/>
      <c r="O1042" s="142" t="b">
        <v>0</v>
      </c>
      <c r="P1042" s="140" t="s">
        <v>1824</v>
      </c>
      <c r="Q1042" t="s">
        <v>1825</v>
      </c>
      <c r="R1042" t="s">
        <v>618</v>
      </c>
    </row>
    <row r="1043" spans="1:18" x14ac:dyDescent="0.25">
      <c r="A1043" s="140" t="s">
        <v>5341</v>
      </c>
      <c r="B1043" s="140" t="s">
        <v>5342</v>
      </c>
      <c r="C1043" s="140" t="s">
        <v>1819</v>
      </c>
      <c r="D1043" s="140" t="s">
        <v>1820</v>
      </c>
      <c r="E1043" s="140" t="s">
        <v>1940</v>
      </c>
      <c r="F1043" s="140"/>
      <c r="G1043" s="140" t="s">
        <v>1784</v>
      </c>
      <c r="H1043" s="140" t="s">
        <v>1785</v>
      </c>
      <c r="I1043" s="140" t="s">
        <v>1854</v>
      </c>
      <c r="J1043" s="140"/>
      <c r="K1043" s="140" t="s">
        <v>5343</v>
      </c>
      <c r="L1043" s="140"/>
      <c r="M1043" s="140" t="s">
        <v>5343</v>
      </c>
      <c r="N1043" s="141"/>
      <c r="O1043" s="142" t="b">
        <v>0</v>
      </c>
      <c r="P1043" s="140" t="s">
        <v>1824</v>
      </c>
      <c r="Q1043" t="s">
        <v>1825</v>
      </c>
      <c r="R1043" t="s">
        <v>618</v>
      </c>
    </row>
    <row r="1044" spans="1:18" x14ac:dyDescent="0.25">
      <c r="A1044" s="140" t="s">
        <v>5344</v>
      </c>
      <c r="B1044" s="140" t="s">
        <v>5345</v>
      </c>
      <c r="C1044" s="140" t="s">
        <v>1819</v>
      </c>
      <c r="D1044" s="140" t="s">
        <v>1820</v>
      </c>
      <c r="E1044" s="140" t="s">
        <v>1928</v>
      </c>
      <c r="F1044" s="140"/>
      <c r="G1044" s="140" t="s">
        <v>1784</v>
      </c>
      <c r="H1044" s="140" t="s">
        <v>1785</v>
      </c>
      <c r="I1044" s="140" t="s">
        <v>1854</v>
      </c>
      <c r="J1044" s="140"/>
      <c r="K1044" s="140" t="s">
        <v>5346</v>
      </c>
      <c r="L1044" s="140"/>
      <c r="M1044" s="140" t="s">
        <v>5346</v>
      </c>
      <c r="N1044" s="141">
        <v>45</v>
      </c>
      <c r="O1044" s="142" t="b">
        <v>0</v>
      </c>
      <c r="P1044" s="140" t="s">
        <v>1824</v>
      </c>
      <c r="Q1044" t="s">
        <v>1825</v>
      </c>
      <c r="R1044" t="s">
        <v>618</v>
      </c>
    </row>
    <row r="1045" spans="1:18" x14ac:dyDescent="0.25">
      <c r="A1045" s="140" t="s">
        <v>5347</v>
      </c>
      <c r="B1045" s="140" t="s">
        <v>5348</v>
      </c>
      <c r="C1045" s="140" t="s">
        <v>1819</v>
      </c>
      <c r="D1045" s="140" t="s">
        <v>1820</v>
      </c>
      <c r="E1045" s="140" t="s">
        <v>1940</v>
      </c>
      <c r="F1045" s="140"/>
      <c r="G1045" s="140" t="s">
        <v>1784</v>
      </c>
      <c r="H1045" s="140" t="s">
        <v>1785</v>
      </c>
      <c r="I1045" s="140" t="s">
        <v>1854</v>
      </c>
      <c r="J1045" s="140"/>
      <c r="K1045" s="140" t="s">
        <v>5349</v>
      </c>
      <c r="L1045" s="140"/>
      <c r="M1045" s="140" t="s">
        <v>5349</v>
      </c>
      <c r="N1045" s="141"/>
      <c r="O1045" s="142" t="b">
        <v>0</v>
      </c>
      <c r="P1045" s="140" t="s">
        <v>1824</v>
      </c>
      <c r="Q1045" t="s">
        <v>1825</v>
      </c>
      <c r="R1045" t="s">
        <v>618</v>
      </c>
    </row>
    <row r="1046" spans="1:18" x14ac:dyDescent="0.25">
      <c r="A1046" s="140" t="s">
        <v>5350</v>
      </c>
      <c r="B1046" s="140" t="s">
        <v>5351</v>
      </c>
      <c r="C1046" s="140" t="s">
        <v>1819</v>
      </c>
      <c r="D1046" s="140" t="s">
        <v>1820</v>
      </c>
      <c r="E1046" s="140" t="s">
        <v>1940</v>
      </c>
      <c r="F1046" s="140"/>
      <c r="G1046" s="140" t="s">
        <v>1784</v>
      </c>
      <c r="H1046" s="140" t="s">
        <v>1785</v>
      </c>
      <c r="I1046" s="140" t="s">
        <v>1854</v>
      </c>
      <c r="J1046" s="140"/>
      <c r="K1046" s="140" t="s">
        <v>5352</v>
      </c>
      <c r="L1046" s="140"/>
      <c r="M1046" s="140" t="s">
        <v>5352</v>
      </c>
      <c r="N1046" s="141"/>
      <c r="O1046" s="142" t="b">
        <v>0</v>
      </c>
      <c r="P1046" s="140" t="s">
        <v>1824</v>
      </c>
      <c r="Q1046" t="s">
        <v>1825</v>
      </c>
      <c r="R1046" t="s">
        <v>618</v>
      </c>
    </row>
    <row r="1047" spans="1:18" x14ac:dyDescent="0.25">
      <c r="A1047" s="140" t="s">
        <v>620</v>
      </c>
      <c r="B1047" s="140" t="s">
        <v>621</v>
      </c>
      <c r="C1047" s="140" t="s">
        <v>5353</v>
      </c>
      <c r="D1047" s="140" t="s">
        <v>1838</v>
      </c>
      <c r="E1047" s="140"/>
      <c r="F1047" s="140"/>
      <c r="G1047" s="140"/>
      <c r="H1047" s="140"/>
      <c r="I1047" s="140" t="s">
        <v>1854</v>
      </c>
      <c r="J1047" s="140"/>
      <c r="K1047" s="140"/>
      <c r="L1047" s="140" t="s">
        <v>5354</v>
      </c>
      <c r="M1047" s="140" t="s">
        <v>5355</v>
      </c>
      <c r="N1047" s="141">
        <v>50</v>
      </c>
      <c r="O1047" s="142" t="b">
        <v>0</v>
      </c>
      <c r="P1047" s="140" t="s">
        <v>1824</v>
      </c>
      <c r="Q1047" t="s">
        <v>1825</v>
      </c>
      <c r="R1047" t="s">
        <v>620</v>
      </c>
    </row>
    <row r="1048" spans="1:18" x14ac:dyDescent="0.25">
      <c r="A1048" s="140" t="s">
        <v>5356</v>
      </c>
      <c r="B1048" s="140" t="s">
        <v>5357</v>
      </c>
      <c r="C1048" s="140"/>
      <c r="D1048" s="140" t="s">
        <v>1820</v>
      </c>
      <c r="E1048" s="140" t="s">
        <v>1932</v>
      </c>
      <c r="F1048" s="140"/>
      <c r="G1048" s="140" t="s">
        <v>1786</v>
      </c>
      <c r="H1048" s="140" t="s">
        <v>1787</v>
      </c>
      <c r="I1048" s="140" t="s">
        <v>5358</v>
      </c>
      <c r="J1048" s="140" t="s">
        <v>5357</v>
      </c>
      <c r="K1048" s="140" t="s">
        <v>5359</v>
      </c>
      <c r="L1048" s="140"/>
      <c r="M1048" s="140" t="s">
        <v>5359</v>
      </c>
      <c r="N1048" s="141">
        <v>50</v>
      </c>
      <c r="O1048" s="142" t="b">
        <v>0</v>
      </c>
      <c r="P1048" s="140" t="s">
        <v>1824</v>
      </c>
      <c r="Q1048" t="s">
        <v>1825</v>
      </c>
      <c r="R1048" t="s">
        <v>620</v>
      </c>
    </row>
    <row r="1049" spans="1:18" x14ac:dyDescent="0.25">
      <c r="A1049" s="140" t="s">
        <v>5360</v>
      </c>
      <c r="B1049" s="140" t="s">
        <v>5361</v>
      </c>
      <c r="C1049" s="140"/>
      <c r="D1049" s="140" t="s">
        <v>1820</v>
      </c>
      <c r="E1049" s="140"/>
      <c r="F1049" s="140"/>
      <c r="G1049" s="140" t="s">
        <v>71</v>
      </c>
      <c r="H1049" s="140" t="s">
        <v>1779</v>
      </c>
      <c r="I1049" s="140" t="s">
        <v>5358</v>
      </c>
      <c r="J1049" s="140"/>
      <c r="K1049" s="140"/>
      <c r="L1049" s="140"/>
      <c r="M1049" s="140" t="s">
        <v>5362</v>
      </c>
      <c r="N1049" s="141">
        <v>50</v>
      </c>
      <c r="O1049" s="142" t="b">
        <v>0</v>
      </c>
      <c r="P1049" s="140" t="s">
        <v>1824</v>
      </c>
      <c r="Q1049" t="s">
        <v>1825</v>
      </c>
      <c r="R1049" t="s">
        <v>620</v>
      </c>
    </row>
    <row r="1050" spans="1:18" x14ac:dyDescent="0.25">
      <c r="A1050" s="140" t="s">
        <v>5363</v>
      </c>
      <c r="B1050" s="140" t="s">
        <v>5364</v>
      </c>
      <c r="C1050" s="140"/>
      <c r="D1050" s="140" t="s">
        <v>1820</v>
      </c>
      <c r="E1050" s="140"/>
      <c r="F1050" s="140"/>
      <c r="G1050" s="140" t="s">
        <v>1786</v>
      </c>
      <c r="H1050" s="140" t="s">
        <v>1787</v>
      </c>
      <c r="I1050" s="140" t="s">
        <v>5358</v>
      </c>
      <c r="J1050" s="140"/>
      <c r="K1050" s="140"/>
      <c r="L1050" s="140"/>
      <c r="M1050" s="140" t="s">
        <v>5365</v>
      </c>
      <c r="N1050" s="141">
        <v>50</v>
      </c>
      <c r="O1050" s="142" t="b">
        <v>0</v>
      </c>
      <c r="P1050" s="140" t="s">
        <v>1824</v>
      </c>
      <c r="Q1050" t="s">
        <v>1825</v>
      </c>
      <c r="R1050" t="s">
        <v>620</v>
      </c>
    </row>
    <row r="1051" spans="1:18" x14ac:dyDescent="0.25">
      <c r="A1051" s="140" t="s">
        <v>5366</v>
      </c>
      <c r="B1051" s="140" t="s">
        <v>5367</v>
      </c>
      <c r="C1051" s="140"/>
      <c r="D1051" s="140" t="s">
        <v>1820</v>
      </c>
      <c r="E1051" s="140"/>
      <c r="F1051" s="140"/>
      <c r="G1051" s="140" t="s">
        <v>1786</v>
      </c>
      <c r="H1051" s="140" t="s">
        <v>1787</v>
      </c>
      <c r="I1051" s="140" t="s">
        <v>5358</v>
      </c>
      <c r="J1051" s="140"/>
      <c r="K1051" s="140"/>
      <c r="L1051" s="140"/>
      <c r="M1051" s="140" t="s">
        <v>5368</v>
      </c>
      <c r="N1051" s="141">
        <v>50</v>
      </c>
      <c r="O1051" s="142" t="b">
        <v>0</v>
      </c>
      <c r="P1051" s="140" t="s">
        <v>1824</v>
      </c>
      <c r="Q1051" t="s">
        <v>1825</v>
      </c>
      <c r="R1051" t="s">
        <v>620</v>
      </c>
    </row>
    <row r="1052" spans="1:18" x14ac:dyDescent="0.25">
      <c r="A1052" s="140" t="s">
        <v>5369</v>
      </c>
      <c r="B1052" s="140" t="s">
        <v>5370</v>
      </c>
      <c r="C1052" s="140"/>
      <c r="D1052" s="140" t="s">
        <v>1820</v>
      </c>
      <c r="E1052" s="140"/>
      <c r="F1052" s="140"/>
      <c r="G1052" s="140" t="s">
        <v>1786</v>
      </c>
      <c r="H1052" s="140" t="s">
        <v>1787</v>
      </c>
      <c r="I1052" s="140" t="s">
        <v>5358</v>
      </c>
      <c r="J1052" s="140"/>
      <c r="K1052" s="140"/>
      <c r="L1052" s="140"/>
      <c r="M1052" s="140" t="s">
        <v>5371</v>
      </c>
      <c r="N1052" s="141">
        <v>50</v>
      </c>
      <c r="O1052" s="142" t="b">
        <v>0</v>
      </c>
      <c r="P1052" s="140" t="s">
        <v>3859</v>
      </c>
      <c r="Q1052" t="s">
        <v>1825</v>
      </c>
      <c r="R1052" t="s">
        <v>620</v>
      </c>
    </row>
    <row r="1053" spans="1:18" x14ac:dyDescent="0.25">
      <c r="A1053" s="140" t="s">
        <v>5372</v>
      </c>
      <c r="B1053" s="140" t="s">
        <v>5373</v>
      </c>
      <c r="C1053" s="140"/>
      <c r="D1053" s="140" t="s">
        <v>1820</v>
      </c>
      <c r="E1053" s="140"/>
      <c r="F1053" s="140"/>
      <c r="G1053" s="140" t="s">
        <v>1786</v>
      </c>
      <c r="H1053" s="140" t="s">
        <v>1787</v>
      </c>
      <c r="I1053" s="140" t="s">
        <v>5358</v>
      </c>
      <c r="J1053" s="140"/>
      <c r="K1053" s="140"/>
      <c r="L1053" s="140"/>
      <c r="M1053" s="140" t="s">
        <v>5374</v>
      </c>
      <c r="N1053" s="141">
        <v>50</v>
      </c>
      <c r="O1053" s="142" t="b">
        <v>0</v>
      </c>
      <c r="P1053" s="140" t="s">
        <v>1824</v>
      </c>
      <c r="Q1053" t="s">
        <v>1825</v>
      </c>
      <c r="R1053" t="s">
        <v>620</v>
      </c>
    </row>
    <row r="1054" spans="1:18" x14ac:dyDescent="0.25">
      <c r="A1054" s="140" t="s">
        <v>5375</v>
      </c>
      <c r="B1054" s="140" t="s">
        <v>5376</v>
      </c>
      <c r="C1054" s="140"/>
      <c r="D1054" s="140" t="s">
        <v>1820</v>
      </c>
      <c r="E1054" s="140" t="s">
        <v>2736</v>
      </c>
      <c r="F1054" s="140"/>
      <c r="G1054" s="140" t="s">
        <v>1788</v>
      </c>
      <c r="H1054" s="140" t="s">
        <v>1789</v>
      </c>
      <c r="I1054" s="140" t="s">
        <v>5358</v>
      </c>
      <c r="J1054" s="140" t="s">
        <v>5377</v>
      </c>
      <c r="K1054" s="140" t="s">
        <v>5378</v>
      </c>
      <c r="L1054" s="140"/>
      <c r="M1054" s="140" t="s">
        <v>5378</v>
      </c>
      <c r="N1054" s="141">
        <v>50</v>
      </c>
      <c r="O1054" s="142" t="b">
        <v>0</v>
      </c>
      <c r="P1054" s="140" t="s">
        <v>1824</v>
      </c>
      <c r="Q1054" t="s">
        <v>1825</v>
      </c>
      <c r="R1054" t="s">
        <v>620</v>
      </c>
    </row>
    <row r="1055" spans="1:18" x14ac:dyDescent="0.25">
      <c r="A1055" s="140" t="s">
        <v>5379</v>
      </c>
      <c r="B1055" s="140" t="s">
        <v>5380</v>
      </c>
      <c r="C1055" s="140"/>
      <c r="D1055" s="140" t="s">
        <v>1820</v>
      </c>
      <c r="E1055" s="140" t="s">
        <v>2736</v>
      </c>
      <c r="F1055" s="140"/>
      <c r="G1055" s="140" t="s">
        <v>1790</v>
      </c>
      <c r="H1055" s="140" t="s">
        <v>1791</v>
      </c>
      <c r="I1055" s="140" t="s">
        <v>5358</v>
      </c>
      <c r="J1055" s="140" t="s">
        <v>5380</v>
      </c>
      <c r="K1055" s="140" t="s">
        <v>5381</v>
      </c>
      <c r="L1055" s="140"/>
      <c r="M1055" s="140" t="s">
        <v>5381</v>
      </c>
      <c r="N1055" s="141">
        <v>50</v>
      </c>
      <c r="O1055" s="142" t="b">
        <v>0</v>
      </c>
      <c r="P1055" s="140" t="s">
        <v>1824</v>
      </c>
      <c r="Q1055" t="s">
        <v>1825</v>
      </c>
      <c r="R1055" t="s">
        <v>620</v>
      </c>
    </row>
    <row r="1056" spans="1:18" x14ac:dyDescent="0.25">
      <c r="A1056" s="140" t="s">
        <v>5382</v>
      </c>
      <c r="B1056" s="140" t="s">
        <v>5383</v>
      </c>
      <c r="C1056" s="140"/>
      <c r="D1056" s="140" t="s">
        <v>1820</v>
      </c>
      <c r="E1056" s="140"/>
      <c r="F1056" s="140"/>
      <c r="G1056" s="140" t="s">
        <v>1786</v>
      </c>
      <c r="H1056" s="140" t="s">
        <v>1787</v>
      </c>
      <c r="I1056" s="140" t="s">
        <v>5358</v>
      </c>
      <c r="J1056" s="140"/>
      <c r="K1056" s="140"/>
      <c r="L1056" s="140"/>
      <c r="M1056" s="140" t="s">
        <v>5384</v>
      </c>
      <c r="N1056" s="141">
        <v>50</v>
      </c>
      <c r="O1056" s="142" t="b">
        <v>0</v>
      </c>
      <c r="P1056" s="140" t="s">
        <v>1824</v>
      </c>
      <c r="Q1056" t="s">
        <v>1825</v>
      </c>
      <c r="R1056" t="s">
        <v>620</v>
      </c>
    </row>
    <row r="1057" spans="1:18" x14ac:dyDescent="0.25">
      <c r="A1057" s="140" t="s">
        <v>5385</v>
      </c>
      <c r="B1057" s="140" t="s">
        <v>5386</v>
      </c>
      <c r="C1057" s="140"/>
      <c r="D1057" s="140" t="s">
        <v>1820</v>
      </c>
      <c r="E1057" s="140"/>
      <c r="F1057" s="140"/>
      <c r="G1057" s="140" t="s">
        <v>71</v>
      </c>
      <c r="H1057" s="140" t="s">
        <v>1779</v>
      </c>
      <c r="I1057" s="140" t="s">
        <v>5358</v>
      </c>
      <c r="J1057" s="140"/>
      <c r="K1057" s="140"/>
      <c r="L1057" s="140"/>
      <c r="M1057" s="140" t="s">
        <v>5387</v>
      </c>
      <c r="N1057" s="141">
        <v>50</v>
      </c>
      <c r="O1057" s="142" t="b">
        <v>0</v>
      </c>
      <c r="P1057" s="140" t="s">
        <v>1824</v>
      </c>
      <c r="Q1057" t="s">
        <v>1825</v>
      </c>
      <c r="R1057" t="s">
        <v>620</v>
      </c>
    </row>
    <row r="1058" spans="1:18" x14ac:dyDescent="0.25">
      <c r="A1058" s="140" t="s">
        <v>5388</v>
      </c>
      <c r="B1058" s="140" t="s">
        <v>5389</v>
      </c>
      <c r="C1058" s="140"/>
      <c r="D1058" s="140" t="s">
        <v>1820</v>
      </c>
      <c r="E1058" s="140"/>
      <c r="F1058" s="140"/>
      <c r="G1058" s="140" t="s">
        <v>1786</v>
      </c>
      <c r="H1058" s="140" t="s">
        <v>1787</v>
      </c>
      <c r="I1058" s="140" t="s">
        <v>5358</v>
      </c>
      <c r="J1058" s="140"/>
      <c r="K1058" s="140"/>
      <c r="L1058" s="140"/>
      <c r="M1058" s="140" t="s">
        <v>5390</v>
      </c>
      <c r="N1058" s="141">
        <v>50</v>
      </c>
      <c r="O1058" s="142" t="b">
        <v>0</v>
      </c>
      <c r="P1058" s="140" t="s">
        <v>1824</v>
      </c>
      <c r="Q1058" t="s">
        <v>1825</v>
      </c>
      <c r="R1058" t="s">
        <v>620</v>
      </c>
    </row>
    <row r="1059" spans="1:18" x14ac:dyDescent="0.25">
      <c r="A1059" s="140" t="s">
        <v>5391</v>
      </c>
      <c r="B1059" s="140" t="s">
        <v>5377</v>
      </c>
      <c r="C1059" s="140"/>
      <c r="D1059" s="140" t="s">
        <v>1820</v>
      </c>
      <c r="E1059" s="140" t="s">
        <v>2736</v>
      </c>
      <c r="F1059" s="140"/>
      <c r="G1059" s="140" t="s">
        <v>1788</v>
      </c>
      <c r="H1059" s="140" t="s">
        <v>1789</v>
      </c>
      <c r="I1059" s="140" t="s">
        <v>5358</v>
      </c>
      <c r="J1059" s="140" t="s">
        <v>5377</v>
      </c>
      <c r="K1059" s="140" t="s">
        <v>5392</v>
      </c>
      <c r="L1059" s="140"/>
      <c r="M1059" s="140" t="s">
        <v>5392</v>
      </c>
      <c r="N1059" s="141">
        <v>50</v>
      </c>
      <c r="O1059" s="142" t="b">
        <v>0</v>
      </c>
      <c r="P1059" s="140" t="s">
        <v>1824</v>
      </c>
      <c r="Q1059" t="s">
        <v>1825</v>
      </c>
      <c r="R1059" t="s">
        <v>620</v>
      </c>
    </row>
    <row r="1060" spans="1:18" x14ac:dyDescent="0.25">
      <c r="A1060" s="140" t="s">
        <v>5393</v>
      </c>
      <c r="B1060" s="140" t="s">
        <v>5394</v>
      </c>
      <c r="C1060" s="140"/>
      <c r="D1060" s="140" t="s">
        <v>1820</v>
      </c>
      <c r="E1060" s="140" t="s">
        <v>1932</v>
      </c>
      <c r="F1060" s="140" t="s">
        <v>4635</v>
      </c>
      <c r="G1060" s="140" t="s">
        <v>1786</v>
      </c>
      <c r="H1060" s="140" t="s">
        <v>1787</v>
      </c>
      <c r="I1060" s="140" t="s">
        <v>5358</v>
      </c>
      <c r="J1060" s="140"/>
      <c r="K1060" s="140" t="s">
        <v>5395</v>
      </c>
      <c r="L1060" s="140"/>
      <c r="M1060" s="140" t="s">
        <v>5396</v>
      </c>
      <c r="N1060" s="141">
        <v>50</v>
      </c>
      <c r="O1060" s="142" t="b">
        <v>0</v>
      </c>
      <c r="P1060" s="140" t="s">
        <v>1824</v>
      </c>
      <c r="Q1060" t="s">
        <v>1825</v>
      </c>
      <c r="R1060" t="s">
        <v>620</v>
      </c>
    </row>
    <row r="1061" spans="1:18" x14ac:dyDescent="0.25">
      <c r="A1061" s="140" t="s">
        <v>5397</v>
      </c>
      <c r="B1061" s="140" t="s">
        <v>5398</v>
      </c>
      <c r="C1061" s="140"/>
      <c r="D1061" s="140" t="s">
        <v>1820</v>
      </c>
      <c r="E1061" s="140" t="s">
        <v>1932</v>
      </c>
      <c r="F1061" s="140" t="s">
        <v>4635</v>
      </c>
      <c r="G1061" s="140" t="s">
        <v>1786</v>
      </c>
      <c r="H1061" s="140" t="s">
        <v>1787</v>
      </c>
      <c r="I1061" s="140" t="s">
        <v>5358</v>
      </c>
      <c r="J1061" s="140"/>
      <c r="K1061" s="140" t="s">
        <v>5399</v>
      </c>
      <c r="L1061" s="140"/>
      <c r="M1061" s="140" t="s">
        <v>5400</v>
      </c>
      <c r="N1061" s="141">
        <v>50</v>
      </c>
      <c r="O1061" s="142" t="b">
        <v>0</v>
      </c>
      <c r="P1061" s="140" t="s">
        <v>1824</v>
      </c>
      <c r="Q1061" t="s">
        <v>1825</v>
      </c>
      <c r="R1061" t="s">
        <v>620</v>
      </c>
    </row>
    <row r="1062" spans="1:18" x14ac:dyDescent="0.25">
      <c r="A1062" s="140" t="s">
        <v>5401</v>
      </c>
      <c r="B1062" s="140" t="s">
        <v>5402</v>
      </c>
      <c r="C1062" s="140" t="s">
        <v>5403</v>
      </c>
      <c r="D1062" s="140" t="s">
        <v>1820</v>
      </c>
      <c r="E1062" s="140" t="s">
        <v>1940</v>
      </c>
      <c r="F1062" s="140"/>
      <c r="G1062" s="140" t="s">
        <v>1786</v>
      </c>
      <c r="H1062" s="140" t="s">
        <v>1787</v>
      </c>
      <c r="I1062" s="140" t="s">
        <v>3343</v>
      </c>
      <c r="J1062" s="140" t="s">
        <v>1819</v>
      </c>
      <c r="K1062" s="140"/>
      <c r="L1062" s="140" t="s">
        <v>5404</v>
      </c>
      <c r="M1062" s="140" t="s">
        <v>5405</v>
      </c>
      <c r="N1062" s="141"/>
      <c r="O1062" s="142" t="b">
        <v>0</v>
      </c>
      <c r="P1062" s="140" t="s">
        <v>1824</v>
      </c>
      <c r="Q1062" t="s">
        <v>1825</v>
      </c>
      <c r="R1062" t="s">
        <v>5401</v>
      </c>
    </row>
    <row r="1063" spans="1:18" x14ac:dyDescent="0.25">
      <c r="A1063" s="140" t="s">
        <v>5406</v>
      </c>
      <c r="B1063" s="140" t="s">
        <v>5407</v>
      </c>
      <c r="C1063" s="140"/>
      <c r="D1063" s="140" t="s">
        <v>1820</v>
      </c>
      <c r="E1063" s="140" t="s">
        <v>1888</v>
      </c>
      <c r="F1063" s="140" t="s">
        <v>5408</v>
      </c>
      <c r="G1063" s="140" t="s">
        <v>1784</v>
      </c>
      <c r="H1063" s="140" t="s">
        <v>1785</v>
      </c>
      <c r="I1063" s="140"/>
      <c r="J1063" s="140"/>
      <c r="K1063" s="140"/>
      <c r="L1063" s="140" t="s">
        <v>5409</v>
      </c>
      <c r="M1063" s="140" t="s">
        <v>5410</v>
      </c>
      <c r="N1063" s="141"/>
      <c r="O1063" s="142" t="b">
        <v>0</v>
      </c>
      <c r="P1063" s="140" t="s">
        <v>3077</v>
      </c>
      <c r="Q1063" t="s">
        <v>1825</v>
      </c>
      <c r="R1063" t="s">
        <v>5406</v>
      </c>
    </row>
    <row r="1064" spans="1:18" x14ac:dyDescent="0.25">
      <c r="A1064" s="140" t="s">
        <v>5411</v>
      </c>
      <c r="B1064" s="140" t="s">
        <v>5412</v>
      </c>
      <c r="C1064" s="140" t="s">
        <v>1819</v>
      </c>
      <c r="D1064" s="140" t="s">
        <v>1820</v>
      </c>
      <c r="E1064" s="140" t="s">
        <v>1957</v>
      </c>
      <c r="F1064" s="140"/>
      <c r="G1064" s="140" t="s">
        <v>1784</v>
      </c>
      <c r="H1064" s="140" t="s">
        <v>1785</v>
      </c>
      <c r="I1064" s="140" t="s">
        <v>3752</v>
      </c>
      <c r="J1064" s="140" t="s">
        <v>5412</v>
      </c>
      <c r="K1064" s="140" t="s">
        <v>5413</v>
      </c>
      <c r="L1064" s="140"/>
      <c r="M1064" s="140" t="s">
        <v>5413</v>
      </c>
      <c r="N1064" s="141"/>
      <c r="O1064" s="142" t="b">
        <v>0</v>
      </c>
      <c r="P1064" s="140" t="s">
        <v>1824</v>
      </c>
      <c r="Q1064" t="s">
        <v>1825</v>
      </c>
      <c r="R1064" t="s">
        <v>5406</v>
      </c>
    </row>
    <row r="1065" spans="1:18" x14ac:dyDescent="0.25">
      <c r="A1065" s="140" t="s">
        <v>5414</v>
      </c>
      <c r="B1065" s="140" t="s">
        <v>5415</v>
      </c>
      <c r="C1065" s="140" t="s">
        <v>1819</v>
      </c>
      <c r="D1065" s="140" t="s">
        <v>1820</v>
      </c>
      <c r="E1065" s="140" t="s">
        <v>1957</v>
      </c>
      <c r="F1065" s="140"/>
      <c r="G1065" s="140" t="s">
        <v>1784</v>
      </c>
      <c r="H1065" s="140" t="s">
        <v>1785</v>
      </c>
      <c r="I1065" s="140" t="s">
        <v>3752</v>
      </c>
      <c r="J1065" s="140" t="s">
        <v>5415</v>
      </c>
      <c r="K1065" s="140" t="s">
        <v>5416</v>
      </c>
      <c r="L1065" s="140"/>
      <c r="M1065" s="140" t="s">
        <v>5416</v>
      </c>
      <c r="N1065" s="141"/>
      <c r="O1065" s="142" t="b">
        <v>0</v>
      </c>
      <c r="P1065" s="140" t="s">
        <v>1824</v>
      </c>
      <c r="Q1065" t="s">
        <v>1825</v>
      </c>
      <c r="R1065" t="s">
        <v>5406</v>
      </c>
    </row>
    <row r="1066" spans="1:18" x14ac:dyDescent="0.25">
      <c r="A1066" s="140" t="s">
        <v>5417</v>
      </c>
      <c r="B1066" s="140" t="s">
        <v>5418</v>
      </c>
      <c r="C1066" s="140" t="s">
        <v>1819</v>
      </c>
      <c r="D1066" s="140" t="s">
        <v>1820</v>
      </c>
      <c r="E1066" s="140" t="s">
        <v>1913</v>
      </c>
      <c r="F1066" s="140"/>
      <c r="G1066" s="140" t="s">
        <v>1784</v>
      </c>
      <c r="H1066" s="140" t="s">
        <v>1785</v>
      </c>
      <c r="I1066" s="140" t="s">
        <v>3752</v>
      </c>
      <c r="J1066" s="140" t="s">
        <v>5418</v>
      </c>
      <c r="K1066" s="140" t="s">
        <v>5419</v>
      </c>
      <c r="L1066" s="140"/>
      <c r="M1066" s="140" t="s">
        <v>5419</v>
      </c>
      <c r="N1066" s="141"/>
      <c r="O1066" s="142" t="b">
        <v>0</v>
      </c>
      <c r="P1066" s="140" t="s">
        <v>1824</v>
      </c>
      <c r="Q1066" t="s">
        <v>1825</v>
      </c>
      <c r="R1066" t="s">
        <v>5406</v>
      </c>
    </row>
    <row r="1067" spans="1:18" x14ac:dyDescent="0.25">
      <c r="A1067" s="140" t="s">
        <v>5420</v>
      </c>
      <c r="B1067" s="140" t="s">
        <v>5421</v>
      </c>
      <c r="C1067" s="140" t="s">
        <v>1819</v>
      </c>
      <c r="D1067" s="140" t="s">
        <v>1820</v>
      </c>
      <c r="E1067" s="140" t="s">
        <v>1821</v>
      </c>
      <c r="F1067" s="140"/>
      <c r="G1067" s="140" t="s">
        <v>1784</v>
      </c>
      <c r="H1067" s="140" t="s">
        <v>1785</v>
      </c>
      <c r="I1067" s="140" t="s">
        <v>3752</v>
      </c>
      <c r="J1067" s="140" t="s">
        <v>5421</v>
      </c>
      <c r="K1067" s="140" t="s">
        <v>5422</v>
      </c>
      <c r="L1067" s="140"/>
      <c r="M1067" s="140" t="s">
        <v>5422</v>
      </c>
      <c r="N1067" s="141"/>
      <c r="O1067" s="142" t="b">
        <v>0</v>
      </c>
      <c r="P1067" s="140" t="s">
        <v>1824</v>
      </c>
      <c r="Q1067" t="s">
        <v>1825</v>
      </c>
      <c r="R1067" t="s">
        <v>5406</v>
      </c>
    </row>
    <row r="1068" spans="1:18" x14ac:dyDescent="0.25">
      <c r="A1068" s="140" t="s">
        <v>622</v>
      </c>
      <c r="B1068" s="140" t="s">
        <v>623</v>
      </c>
      <c r="C1068" s="140"/>
      <c r="D1068" s="140" t="s">
        <v>1820</v>
      </c>
      <c r="E1068" s="140"/>
      <c r="F1068" s="140"/>
      <c r="G1068" s="140" t="s">
        <v>1786</v>
      </c>
      <c r="H1068" s="140" t="s">
        <v>1787</v>
      </c>
      <c r="I1068" s="140" t="s">
        <v>1854</v>
      </c>
      <c r="J1068" s="140"/>
      <c r="K1068" s="140"/>
      <c r="L1068" s="140" t="s">
        <v>5423</v>
      </c>
      <c r="M1068" s="140" t="s">
        <v>5424</v>
      </c>
      <c r="N1068" s="141">
        <v>45</v>
      </c>
      <c r="O1068" s="142" t="b">
        <v>0</v>
      </c>
      <c r="P1068" s="140" t="s">
        <v>1824</v>
      </c>
      <c r="Q1068" t="s">
        <v>1825</v>
      </c>
      <c r="R1068" t="s">
        <v>622</v>
      </c>
    </row>
    <row r="1069" spans="1:18" x14ac:dyDescent="0.25">
      <c r="A1069" s="140" t="s">
        <v>5425</v>
      </c>
      <c r="B1069" s="140" t="s">
        <v>5426</v>
      </c>
      <c r="C1069" s="140" t="s">
        <v>5427</v>
      </c>
      <c r="D1069" s="140" t="s">
        <v>1820</v>
      </c>
      <c r="E1069" s="140" t="s">
        <v>1973</v>
      </c>
      <c r="F1069" s="140"/>
      <c r="G1069" s="140" t="s">
        <v>1784</v>
      </c>
      <c r="H1069" s="140" t="s">
        <v>1785</v>
      </c>
      <c r="I1069" s="140" t="s">
        <v>1854</v>
      </c>
      <c r="J1069" s="140" t="s">
        <v>5428</v>
      </c>
      <c r="K1069" s="140" t="s">
        <v>5429</v>
      </c>
      <c r="L1069" s="140" t="s">
        <v>1819</v>
      </c>
      <c r="M1069" s="140" t="s">
        <v>5429</v>
      </c>
      <c r="N1069" s="141"/>
      <c r="O1069" s="142" t="b">
        <v>0</v>
      </c>
      <c r="P1069" s="140" t="s">
        <v>1824</v>
      </c>
      <c r="Q1069" t="s">
        <v>1825</v>
      </c>
      <c r="R1069" t="s">
        <v>622</v>
      </c>
    </row>
    <row r="1070" spans="1:18" x14ac:dyDescent="0.25">
      <c r="A1070" s="140" t="s">
        <v>5430</v>
      </c>
      <c r="B1070" s="140" t="s">
        <v>5431</v>
      </c>
      <c r="C1070" s="140" t="s">
        <v>1819</v>
      </c>
      <c r="D1070" s="140" t="s">
        <v>1820</v>
      </c>
      <c r="E1070" s="140"/>
      <c r="F1070" s="140"/>
      <c r="G1070" s="140" t="s">
        <v>1786</v>
      </c>
      <c r="H1070" s="140" t="s">
        <v>1787</v>
      </c>
      <c r="I1070" s="140" t="s">
        <v>1854</v>
      </c>
      <c r="J1070" s="140" t="s">
        <v>5432</v>
      </c>
      <c r="K1070" s="140" t="s">
        <v>5433</v>
      </c>
      <c r="L1070" s="140" t="s">
        <v>1819</v>
      </c>
      <c r="M1070" s="140" t="s">
        <v>5433</v>
      </c>
      <c r="N1070" s="141"/>
      <c r="O1070" s="142" t="b">
        <v>0</v>
      </c>
      <c r="P1070" s="140" t="s">
        <v>1824</v>
      </c>
      <c r="Q1070" t="s">
        <v>1825</v>
      </c>
      <c r="R1070" t="s">
        <v>622</v>
      </c>
    </row>
    <row r="1071" spans="1:18" x14ac:dyDescent="0.25">
      <c r="A1071" s="140" t="s">
        <v>5434</v>
      </c>
      <c r="B1071" s="140" t="s">
        <v>5435</v>
      </c>
      <c r="C1071" s="140" t="s">
        <v>1819</v>
      </c>
      <c r="D1071" s="140" t="s">
        <v>1820</v>
      </c>
      <c r="E1071" s="140"/>
      <c r="F1071" s="140"/>
      <c r="G1071" s="140" t="s">
        <v>1786</v>
      </c>
      <c r="H1071" s="140" t="s">
        <v>1787</v>
      </c>
      <c r="I1071" s="140" t="s">
        <v>1854</v>
      </c>
      <c r="J1071" s="140" t="s">
        <v>5435</v>
      </c>
      <c r="K1071" s="140" t="s">
        <v>5436</v>
      </c>
      <c r="L1071" s="140" t="s">
        <v>1819</v>
      </c>
      <c r="M1071" s="140" t="s">
        <v>5437</v>
      </c>
      <c r="N1071" s="141"/>
      <c r="O1071" s="142" t="b">
        <v>0</v>
      </c>
      <c r="P1071" s="140" t="s">
        <v>1824</v>
      </c>
      <c r="Q1071" t="s">
        <v>1825</v>
      </c>
      <c r="R1071" t="s">
        <v>622</v>
      </c>
    </row>
    <row r="1072" spans="1:18" x14ac:dyDescent="0.25">
      <c r="A1072" s="140" t="s">
        <v>5438</v>
      </c>
      <c r="B1072" s="140" t="s">
        <v>5439</v>
      </c>
      <c r="C1072" s="140" t="s">
        <v>1819</v>
      </c>
      <c r="D1072" s="140" t="s">
        <v>1820</v>
      </c>
      <c r="E1072" s="140"/>
      <c r="F1072" s="140"/>
      <c r="G1072" s="140" t="s">
        <v>1784</v>
      </c>
      <c r="H1072" s="140" t="s">
        <v>1785</v>
      </c>
      <c r="I1072" s="140" t="s">
        <v>1854</v>
      </c>
      <c r="J1072" s="140" t="s">
        <v>5439</v>
      </c>
      <c r="K1072" s="140" t="s">
        <v>5440</v>
      </c>
      <c r="L1072" s="140" t="s">
        <v>1819</v>
      </c>
      <c r="M1072" s="140" t="s">
        <v>5441</v>
      </c>
      <c r="N1072" s="141"/>
      <c r="O1072" s="142" t="b">
        <v>0</v>
      </c>
      <c r="P1072" s="140" t="s">
        <v>1824</v>
      </c>
      <c r="Q1072" t="s">
        <v>1825</v>
      </c>
      <c r="R1072" t="s">
        <v>622</v>
      </c>
    </row>
    <row r="1073" spans="1:18" x14ac:dyDescent="0.25">
      <c r="A1073" s="140" t="s">
        <v>5442</v>
      </c>
      <c r="B1073" s="140" t="s">
        <v>5443</v>
      </c>
      <c r="C1073" s="140" t="s">
        <v>1819</v>
      </c>
      <c r="D1073" s="140" t="s">
        <v>1820</v>
      </c>
      <c r="E1073" s="140"/>
      <c r="F1073" s="140"/>
      <c r="G1073" s="140" t="s">
        <v>1786</v>
      </c>
      <c r="H1073" s="140" t="s">
        <v>1787</v>
      </c>
      <c r="I1073" s="140" t="s">
        <v>1854</v>
      </c>
      <c r="J1073" s="140" t="s">
        <v>5443</v>
      </c>
      <c r="K1073" s="140" t="s">
        <v>5444</v>
      </c>
      <c r="L1073" s="140" t="s">
        <v>1819</v>
      </c>
      <c r="M1073" s="140" t="s">
        <v>5445</v>
      </c>
      <c r="N1073" s="141"/>
      <c r="O1073" s="142" t="b">
        <v>0</v>
      </c>
      <c r="P1073" s="140" t="s">
        <v>1824</v>
      </c>
      <c r="Q1073" t="s">
        <v>1825</v>
      </c>
      <c r="R1073" t="s">
        <v>622</v>
      </c>
    </row>
    <row r="1074" spans="1:18" x14ac:dyDescent="0.25">
      <c r="A1074" s="140" t="s">
        <v>5446</v>
      </c>
      <c r="B1074" s="140" t="s">
        <v>5447</v>
      </c>
      <c r="C1074" s="140" t="s">
        <v>1819</v>
      </c>
      <c r="D1074" s="140" t="s">
        <v>1820</v>
      </c>
      <c r="E1074" s="140"/>
      <c r="F1074" s="140"/>
      <c r="G1074" s="140" t="s">
        <v>1784</v>
      </c>
      <c r="H1074" s="140" t="s">
        <v>1785</v>
      </c>
      <c r="I1074" s="140" t="s">
        <v>1854</v>
      </c>
      <c r="J1074" s="140" t="s">
        <v>5447</v>
      </c>
      <c r="K1074" s="140" t="s">
        <v>5448</v>
      </c>
      <c r="L1074" s="140" t="s">
        <v>1819</v>
      </c>
      <c r="M1074" s="140" t="s">
        <v>5449</v>
      </c>
      <c r="N1074" s="141"/>
      <c r="O1074" s="142" t="b">
        <v>0</v>
      </c>
      <c r="P1074" s="140" t="s">
        <v>1824</v>
      </c>
      <c r="Q1074" t="s">
        <v>1825</v>
      </c>
      <c r="R1074" t="s">
        <v>622</v>
      </c>
    </row>
    <row r="1075" spans="1:18" x14ac:dyDescent="0.25">
      <c r="A1075" s="140" t="s">
        <v>5450</v>
      </c>
      <c r="B1075" s="140" t="s">
        <v>5451</v>
      </c>
      <c r="C1075" s="140" t="s">
        <v>1819</v>
      </c>
      <c r="D1075" s="140" t="s">
        <v>1820</v>
      </c>
      <c r="E1075" s="140"/>
      <c r="F1075" s="140"/>
      <c r="G1075" s="140" t="s">
        <v>1784</v>
      </c>
      <c r="H1075" s="140" t="s">
        <v>1785</v>
      </c>
      <c r="I1075" s="140" t="s">
        <v>1854</v>
      </c>
      <c r="J1075" s="140" t="s">
        <v>5451</v>
      </c>
      <c r="K1075" s="140" t="s">
        <v>5452</v>
      </c>
      <c r="L1075" s="140" t="s">
        <v>1819</v>
      </c>
      <c r="M1075" s="140" t="s">
        <v>5453</v>
      </c>
      <c r="N1075" s="141"/>
      <c r="O1075" s="142" t="b">
        <v>0</v>
      </c>
      <c r="P1075" s="140" t="s">
        <v>1824</v>
      </c>
      <c r="Q1075" t="s">
        <v>1825</v>
      </c>
      <c r="R1075" t="s">
        <v>622</v>
      </c>
    </row>
    <row r="1076" spans="1:18" x14ac:dyDescent="0.25">
      <c r="A1076" s="140" t="s">
        <v>5454</v>
      </c>
      <c r="B1076" s="140" t="s">
        <v>5455</v>
      </c>
      <c r="C1076" s="140" t="s">
        <v>1819</v>
      </c>
      <c r="D1076" s="140" t="s">
        <v>1820</v>
      </c>
      <c r="E1076" s="140"/>
      <c r="F1076" s="140"/>
      <c r="G1076" s="140" t="s">
        <v>1784</v>
      </c>
      <c r="H1076" s="140" t="s">
        <v>1785</v>
      </c>
      <c r="I1076" s="140" t="s">
        <v>1854</v>
      </c>
      <c r="J1076" s="140" t="s">
        <v>5456</v>
      </c>
      <c r="K1076" s="140" t="s">
        <v>5457</v>
      </c>
      <c r="L1076" s="140" t="s">
        <v>1819</v>
      </c>
      <c r="M1076" s="140" t="s">
        <v>5458</v>
      </c>
      <c r="N1076" s="141"/>
      <c r="O1076" s="142" t="b">
        <v>0</v>
      </c>
      <c r="P1076" s="140" t="s">
        <v>1824</v>
      </c>
      <c r="Q1076" t="s">
        <v>1825</v>
      </c>
      <c r="R1076" t="s">
        <v>622</v>
      </c>
    </row>
    <row r="1077" spans="1:18" x14ac:dyDescent="0.25">
      <c r="A1077" s="140" t="s">
        <v>5459</v>
      </c>
      <c r="B1077" s="140" t="s">
        <v>5460</v>
      </c>
      <c r="C1077" s="140" t="s">
        <v>1819</v>
      </c>
      <c r="D1077" s="140" t="s">
        <v>1820</v>
      </c>
      <c r="E1077" s="140"/>
      <c r="F1077" s="140"/>
      <c r="G1077" s="140" t="s">
        <v>1786</v>
      </c>
      <c r="H1077" s="140" t="s">
        <v>1787</v>
      </c>
      <c r="I1077" s="140" t="s">
        <v>1854</v>
      </c>
      <c r="J1077" s="140" t="s">
        <v>5460</v>
      </c>
      <c r="K1077" s="140" t="s">
        <v>5461</v>
      </c>
      <c r="L1077" s="140" t="s">
        <v>1819</v>
      </c>
      <c r="M1077" s="140" t="s">
        <v>5462</v>
      </c>
      <c r="N1077" s="141"/>
      <c r="O1077" s="142" t="b">
        <v>0</v>
      </c>
      <c r="P1077" s="140" t="s">
        <v>1824</v>
      </c>
      <c r="Q1077" t="s">
        <v>1825</v>
      </c>
      <c r="R1077" t="s">
        <v>622</v>
      </c>
    </row>
    <row r="1078" spans="1:18" x14ac:dyDescent="0.25">
      <c r="A1078" s="140" t="s">
        <v>5463</v>
      </c>
      <c r="B1078" s="140" t="s">
        <v>5464</v>
      </c>
      <c r="C1078" s="140" t="s">
        <v>1819</v>
      </c>
      <c r="D1078" s="140" t="s">
        <v>1820</v>
      </c>
      <c r="E1078" s="140"/>
      <c r="F1078" s="140"/>
      <c r="G1078" s="140" t="s">
        <v>1784</v>
      </c>
      <c r="H1078" s="140" t="s">
        <v>1785</v>
      </c>
      <c r="I1078" s="140" t="s">
        <v>1854</v>
      </c>
      <c r="J1078" s="140" t="s">
        <v>5464</v>
      </c>
      <c r="K1078" s="140" t="s">
        <v>5465</v>
      </c>
      <c r="L1078" s="140" t="s">
        <v>1819</v>
      </c>
      <c r="M1078" s="140" t="s">
        <v>5466</v>
      </c>
      <c r="N1078" s="141"/>
      <c r="O1078" s="142" t="b">
        <v>0</v>
      </c>
      <c r="P1078" s="140" t="s">
        <v>1824</v>
      </c>
      <c r="Q1078" t="s">
        <v>1825</v>
      </c>
      <c r="R1078" t="s">
        <v>622</v>
      </c>
    </row>
    <row r="1079" spans="1:18" x14ac:dyDescent="0.25">
      <c r="A1079" s="140" t="s">
        <v>5467</v>
      </c>
      <c r="B1079" s="140" t="s">
        <v>5468</v>
      </c>
      <c r="C1079" s="140" t="s">
        <v>1819</v>
      </c>
      <c r="D1079" s="140" t="s">
        <v>1820</v>
      </c>
      <c r="E1079" s="140" t="s">
        <v>1957</v>
      </c>
      <c r="F1079" s="140"/>
      <c r="G1079" s="140" t="s">
        <v>1786</v>
      </c>
      <c r="H1079" s="140" t="s">
        <v>1787</v>
      </c>
      <c r="I1079" s="140" t="s">
        <v>1854</v>
      </c>
      <c r="J1079" s="140" t="s">
        <v>5468</v>
      </c>
      <c r="K1079" s="140" t="s">
        <v>5469</v>
      </c>
      <c r="L1079" s="140" t="s">
        <v>1819</v>
      </c>
      <c r="M1079" s="140" t="s">
        <v>5470</v>
      </c>
      <c r="N1079" s="141"/>
      <c r="O1079" s="142" t="b">
        <v>0</v>
      </c>
      <c r="P1079" s="140" t="s">
        <v>1824</v>
      </c>
      <c r="Q1079" t="s">
        <v>1825</v>
      </c>
      <c r="R1079" t="s">
        <v>622</v>
      </c>
    </row>
    <row r="1080" spans="1:18" x14ac:dyDescent="0.25">
      <c r="A1080" s="140" t="s">
        <v>5471</v>
      </c>
      <c r="B1080" s="140" t="s">
        <v>5472</v>
      </c>
      <c r="C1080" s="140" t="s">
        <v>5473</v>
      </c>
      <c r="D1080" s="140" t="s">
        <v>1820</v>
      </c>
      <c r="E1080" s="140" t="s">
        <v>1928</v>
      </c>
      <c r="F1080" s="140"/>
      <c r="G1080" s="140" t="s">
        <v>1786</v>
      </c>
      <c r="H1080" s="140" t="s">
        <v>1787</v>
      </c>
      <c r="I1080" s="140" t="s">
        <v>1854</v>
      </c>
      <c r="J1080" s="140" t="s">
        <v>5472</v>
      </c>
      <c r="K1080" s="140" t="s">
        <v>5474</v>
      </c>
      <c r="L1080" s="140" t="s">
        <v>1819</v>
      </c>
      <c r="M1080" s="140" t="s">
        <v>5475</v>
      </c>
      <c r="N1080" s="141"/>
      <c r="O1080" s="142" t="b">
        <v>0</v>
      </c>
      <c r="P1080" s="140" t="s">
        <v>1824</v>
      </c>
      <c r="Q1080" t="s">
        <v>1825</v>
      </c>
      <c r="R1080" t="s">
        <v>622</v>
      </c>
    </row>
    <row r="1081" spans="1:18" x14ac:dyDescent="0.25">
      <c r="A1081" s="140" t="s">
        <v>5476</v>
      </c>
      <c r="B1081" s="140" t="s">
        <v>5477</v>
      </c>
      <c r="C1081" s="140" t="s">
        <v>5473</v>
      </c>
      <c r="D1081" s="140" t="s">
        <v>1820</v>
      </c>
      <c r="E1081" s="140" t="s">
        <v>1940</v>
      </c>
      <c r="F1081" s="140"/>
      <c r="G1081" s="140" t="s">
        <v>1784</v>
      </c>
      <c r="H1081" s="140" t="s">
        <v>1785</v>
      </c>
      <c r="I1081" s="140" t="s">
        <v>1854</v>
      </c>
      <c r="J1081" s="140" t="s">
        <v>5477</v>
      </c>
      <c r="K1081" s="140" t="s">
        <v>5478</v>
      </c>
      <c r="L1081" s="140" t="s">
        <v>1819</v>
      </c>
      <c r="M1081" s="140" t="s">
        <v>5478</v>
      </c>
      <c r="N1081" s="141"/>
      <c r="O1081" s="142" t="b">
        <v>0</v>
      </c>
      <c r="P1081" s="140" t="s">
        <v>1824</v>
      </c>
      <c r="Q1081" t="s">
        <v>1825</v>
      </c>
      <c r="R1081" t="s">
        <v>622</v>
      </c>
    </row>
    <row r="1082" spans="1:18" x14ac:dyDescent="0.25">
      <c r="A1082" s="140" t="s">
        <v>854</v>
      </c>
      <c r="B1082" s="140" t="s">
        <v>5479</v>
      </c>
      <c r="C1082" s="140" t="s">
        <v>1819</v>
      </c>
      <c r="D1082" s="140" t="s">
        <v>1820</v>
      </c>
      <c r="E1082" s="140" t="s">
        <v>1940</v>
      </c>
      <c r="F1082" s="140"/>
      <c r="G1082" s="140"/>
      <c r="H1082" s="140"/>
      <c r="I1082" s="140" t="s">
        <v>1854</v>
      </c>
      <c r="J1082" s="140"/>
      <c r="K1082" s="140" t="s">
        <v>5480</v>
      </c>
      <c r="L1082" s="140"/>
      <c r="M1082" s="140" t="s">
        <v>5480</v>
      </c>
      <c r="N1082" s="141"/>
      <c r="O1082" s="142" t="b">
        <v>0</v>
      </c>
      <c r="P1082" s="140" t="s">
        <v>1824</v>
      </c>
      <c r="Q1082" t="s">
        <v>1825</v>
      </c>
      <c r="R1082" t="s">
        <v>622</v>
      </c>
    </row>
    <row r="1083" spans="1:18" x14ac:dyDescent="0.25">
      <c r="A1083" s="140" t="s">
        <v>5481</v>
      </c>
      <c r="B1083" s="140" t="s">
        <v>5482</v>
      </c>
      <c r="C1083" s="140"/>
      <c r="D1083" s="140" t="s">
        <v>1820</v>
      </c>
      <c r="E1083" s="140" t="s">
        <v>2088</v>
      </c>
      <c r="F1083" s="140"/>
      <c r="G1083" s="140" t="s">
        <v>1782</v>
      </c>
      <c r="H1083" s="140" t="s">
        <v>1783</v>
      </c>
      <c r="I1083" s="140" t="s">
        <v>1854</v>
      </c>
      <c r="J1083" s="140"/>
      <c r="K1083" s="140"/>
      <c r="L1083" s="140" t="s">
        <v>5483</v>
      </c>
      <c r="M1083" s="140" t="s">
        <v>5484</v>
      </c>
      <c r="N1083" s="141"/>
      <c r="O1083" s="142" t="b">
        <v>0</v>
      </c>
      <c r="P1083" s="140" t="s">
        <v>3077</v>
      </c>
      <c r="Q1083" t="s">
        <v>1825</v>
      </c>
      <c r="R1083" t="s">
        <v>5481</v>
      </c>
    </row>
    <row r="1084" spans="1:18" x14ac:dyDescent="0.25">
      <c r="A1084" s="140" t="s">
        <v>5485</v>
      </c>
      <c r="B1084" s="140" t="s">
        <v>5486</v>
      </c>
      <c r="C1084" s="140"/>
      <c r="D1084" s="140" t="s">
        <v>1820</v>
      </c>
      <c r="E1084" s="140" t="s">
        <v>2088</v>
      </c>
      <c r="F1084" s="140"/>
      <c r="G1084" s="140" t="s">
        <v>1784</v>
      </c>
      <c r="H1084" s="140" t="s">
        <v>1785</v>
      </c>
      <c r="I1084" s="140" t="s">
        <v>3441</v>
      </c>
      <c r="J1084" s="140" t="s">
        <v>5486</v>
      </c>
      <c r="K1084" s="140" t="s">
        <v>5487</v>
      </c>
      <c r="L1084" s="140" t="s">
        <v>1819</v>
      </c>
      <c r="M1084" s="140" t="s">
        <v>5487</v>
      </c>
      <c r="N1084" s="141"/>
      <c r="O1084" s="142" t="b">
        <v>0</v>
      </c>
      <c r="P1084" s="140" t="s">
        <v>3077</v>
      </c>
      <c r="Q1084" t="s">
        <v>1825</v>
      </c>
      <c r="R1084" t="s">
        <v>5481</v>
      </c>
    </row>
    <row r="1085" spans="1:18" x14ac:dyDescent="0.25">
      <c r="A1085" s="140" t="s">
        <v>5488</v>
      </c>
      <c r="B1085" s="140" t="s">
        <v>5489</v>
      </c>
      <c r="C1085" s="140" t="s">
        <v>1819</v>
      </c>
      <c r="D1085" s="140" t="s">
        <v>1820</v>
      </c>
      <c r="E1085" s="140" t="s">
        <v>1932</v>
      </c>
      <c r="F1085" s="140"/>
      <c r="G1085" s="140" t="s">
        <v>1786</v>
      </c>
      <c r="H1085" s="140" t="s">
        <v>1787</v>
      </c>
      <c r="I1085" s="140" t="s">
        <v>5490</v>
      </c>
      <c r="J1085" s="140"/>
      <c r="K1085" s="140" t="s">
        <v>5491</v>
      </c>
      <c r="L1085" s="140" t="s">
        <v>5492</v>
      </c>
      <c r="M1085" s="140" t="s">
        <v>5493</v>
      </c>
      <c r="N1085" s="141"/>
      <c r="O1085" s="142" t="b">
        <v>0</v>
      </c>
      <c r="P1085" s="140" t="s">
        <v>1824</v>
      </c>
      <c r="Q1085" t="s">
        <v>1825</v>
      </c>
      <c r="R1085" t="s">
        <v>5488</v>
      </c>
    </row>
    <row r="1086" spans="1:18" x14ac:dyDescent="0.25">
      <c r="A1086" s="140" t="s">
        <v>624</v>
      </c>
      <c r="B1086" s="140" t="s">
        <v>625</v>
      </c>
      <c r="C1086" s="140"/>
      <c r="D1086" s="140" t="s">
        <v>1820</v>
      </c>
      <c r="E1086" s="140"/>
      <c r="F1086" s="140"/>
      <c r="G1086" s="140" t="s">
        <v>1786</v>
      </c>
      <c r="H1086" s="140" t="s">
        <v>1787</v>
      </c>
      <c r="I1086" s="140" t="s">
        <v>1854</v>
      </c>
      <c r="J1086" s="140" t="s">
        <v>5494</v>
      </c>
      <c r="K1086" s="140" t="s">
        <v>5495</v>
      </c>
      <c r="L1086" s="140" t="s">
        <v>5496</v>
      </c>
      <c r="M1086" s="140" t="s">
        <v>5495</v>
      </c>
      <c r="N1086" s="141">
        <v>36</v>
      </c>
      <c r="O1086" s="142" t="b">
        <v>0</v>
      </c>
      <c r="P1086" s="140" t="s">
        <v>1824</v>
      </c>
      <c r="Q1086" t="s">
        <v>1825</v>
      </c>
      <c r="R1086" t="s">
        <v>624</v>
      </c>
    </row>
    <row r="1087" spans="1:18" x14ac:dyDescent="0.25">
      <c r="A1087" s="140" t="s">
        <v>5497</v>
      </c>
      <c r="B1087" s="140" t="s">
        <v>5498</v>
      </c>
      <c r="C1087" s="140"/>
      <c r="D1087" s="140" t="s">
        <v>1820</v>
      </c>
      <c r="E1087" s="140" t="s">
        <v>2074</v>
      </c>
      <c r="F1087" s="140"/>
      <c r="G1087" s="140" t="s">
        <v>1786</v>
      </c>
      <c r="H1087" s="140" t="s">
        <v>1787</v>
      </c>
      <c r="I1087" s="140" t="s">
        <v>1854</v>
      </c>
      <c r="J1087" s="140" t="s">
        <v>5498</v>
      </c>
      <c r="K1087" s="140" t="s">
        <v>5499</v>
      </c>
      <c r="L1087" s="140" t="s">
        <v>1819</v>
      </c>
      <c r="M1087" s="140" t="s">
        <v>5499</v>
      </c>
      <c r="N1087" s="141">
        <v>36</v>
      </c>
      <c r="O1087" s="142" t="b">
        <v>0</v>
      </c>
      <c r="P1087" s="140" t="s">
        <v>1824</v>
      </c>
      <c r="Q1087" t="s">
        <v>1825</v>
      </c>
      <c r="R1087" t="s">
        <v>624</v>
      </c>
    </row>
    <row r="1088" spans="1:18" x14ac:dyDescent="0.25">
      <c r="A1088" s="140" t="s">
        <v>5500</v>
      </c>
      <c r="B1088" s="140" t="s">
        <v>5501</v>
      </c>
      <c r="C1088" s="140"/>
      <c r="D1088" s="140" t="s">
        <v>1820</v>
      </c>
      <c r="E1088" s="140" t="s">
        <v>2736</v>
      </c>
      <c r="F1088" s="140"/>
      <c r="G1088" s="140" t="s">
        <v>1786</v>
      </c>
      <c r="H1088" s="140" t="s">
        <v>1787</v>
      </c>
      <c r="I1088" s="140" t="s">
        <v>1854</v>
      </c>
      <c r="J1088" s="140" t="s">
        <v>5501</v>
      </c>
      <c r="K1088" s="140" t="s">
        <v>5502</v>
      </c>
      <c r="L1088" s="140" t="s">
        <v>1819</v>
      </c>
      <c r="M1088" s="140" t="s">
        <v>5502</v>
      </c>
      <c r="N1088" s="141">
        <v>36</v>
      </c>
      <c r="O1088" s="142" t="b">
        <v>0</v>
      </c>
      <c r="P1088" s="140" t="s">
        <v>1824</v>
      </c>
      <c r="Q1088" t="s">
        <v>1825</v>
      </c>
      <c r="R1088" t="s">
        <v>624</v>
      </c>
    </row>
    <row r="1089" spans="1:18" x14ac:dyDescent="0.25">
      <c r="A1089" s="140" t="s">
        <v>5503</v>
      </c>
      <c r="B1089" s="140" t="s">
        <v>5504</v>
      </c>
      <c r="C1089" s="140"/>
      <c r="D1089" s="140" t="s">
        <v>1820</v>
      </c>
      <c r="E1089" s="140" t="s">
        <v>2736</v>
      </c>
      <c r="F1089" s="140"/>
      <c r="G1089" s="140" t="s">
        <v>1786</v>
      </c>
      <c r="H1089" s="140" t="s">
        <v>1787</v>
      </c>
      <c r="I1089" s="140" t="s">
        <v>1854</v>
      </c>
      <c r="J1089" s="140" t="s">
        <v>5504</v>
      </c>
      <c r="K1089" s="140" t="s">
        <v>5505</v>
      </c>
      <c r="L1089" s="140" t="s">
        <v>1819</v>
      </c>
      <c r="M1089" s="140" t="s">
        <v>5505</v>
      </c>
      <c r="N1089" s="141">
        <v>36</v>
      </c>
      <c r="O1089" s="142" t="b">
        <v>0</v>
      </c>
      <c r="P1089" s="140" t="s">
        <v>1824</v>
      </c>
      <c r="Q1089" t="s">
        <v>1825</v>
      </c>
      <c r="R1089" t="s">
        <v>624</v>
      </c>
    </row>
    <row r="1090" spans="1:18" x14ac:dyDescent="0.25">
      <c r="A1090" s="140" t="s">
        <v>5506</v>
      </c>
      <c r="B1090" s="140" t="s">
        <v>5507</v>
      </c>
      <c r="C1090" s="140"/>
      <c r="D1090" s="140" t="s">
        <v>1820</v>
      </c>
      <c r="E1090" s="140"/>
      <c r="F1090" s="140"/>
      <c r="G1090" s="140" t="s">
        <v>1786</v>
      </c>
      <c r="H1090" s="140" t="s">
        <v>1787</v>
      </c>
      <c r="I1090" s="140" t="s">
        <v>1854</v>
      </c>
      <c r="J1090" s="140" t="s">
        <v>5507</v>
      </c>
      <c r="K1090" s="140" t="s">
        <v>5508</v>
      </c>
      <c r="L1090" s="140" t="s">
        <v>1819</v>
      </c>
      <c r="M1090" s="140" t="s">
        <v>5508</v>
      </c>
      <c r="N1090" s="141">
        <v>36</v>
      </c>
      <c r="O1090" s="142" t="b">
        <v>0</v>
      </c>
      <c r="P1090" s="140" t="s">
        <v>1824</v>
      </c>
      <c r="Q1090" t="s">
        <v>1825</v>
      </c>
      <c r="R1090" t="s">
        <v>624</v>
      </c>
    </row>
    <row r="1091" spans="1:18" x14ac:dyDescent="0.25">
      <c r="A1091" s="140" t="s">
        <v>5509</v>
      </c>
      <c r="B1091" s="140" t="s">
        <v>5510</v>
      </c>
      <c r="C1091" s="140"/>
      <c r="D1091" s="140" t="s">
        <v>1820</v>
      </c>
      <c r="E1091" s="140"/>
      <c r="F1091" s="140"/>
      <c r="G1091" s="140" t="s">
        <v>1784</v>
      </c>
      <c r="H1091" s="140" t="s">
        <v>1785</v>
      </c>
      <c r="I1091" s="140" t="s">
        <v>1854</v>
      </c>
      <c r="J1091" s="140"/>
      <c r="K1091" s="140"/>
      <c r="L1091" s="140" t="s">
        <v>5511</v>
      </c>
      <c r="M1091" s="140" t="s">
        <v>5512</v>
      </c>
      <c r="N1091" s="141"/>
      <c r="O1091" s="142" t="b">
        <v>0</v>
      </c>
      <c r="P1091" s="140" t="s">
        <v>1824</v>
      </c>
      <c r="Q1091" t="s">
        <v>1825</v>
      </c>
      <c r="R1091" t="s">
        <v>5509</v>
      </c>
    </row>
    <row r="1092" spans="1:18" x14ac:dyDescent="0.25">
      <c r="A1092" s="140" t="s">
        <v>5513</v>
      </c>
      <c r="B1092" s="140" t="s">
        <v>5514</v>
      </c>
      <c r="C1092" s="140"/>
      <c r="D1092" s="140" t="s">
        <v>1820</v>
      </c>
      <c r="E1092" s="140"/>
      <c r="F1092" s="140"/>
      <c r="G1092" s="140" t="s">
        <v>71</v>
      </c>
      <c r="H1092" s="140" t="s">
        <v>1779</v>
      </c>
      <c r="I1092" s="140" t="s">
        <v>1854</v>
      </c>
      <c r="J1092" s="140"/>
      <c r="K1092" s="140"/>
      <c r="L1092" s="140" t="s">
        <v>5515</v>
      </c>
      <c r="M1092" s="140" t="s">
        <v>5516</v>
      </c>
      <c r="N1092" s="141"/>
      <c r="O1092" s="142" t="b">
        <v>0</v>
      </c>
      <c r="P1092" s="140" t="s">
        <v>1824</v>
      </c>
      <c r="Q1092" t="s">
        <v>1825</v>
      </c>
      <c r="R1092" t="s">
        <v>5513</v>
      </c>
    </row>
    <row r="1093" spans="1:18" x14ac:dyDescent="0.25">
      <c r="A1093" s="140" t="s">
        <v>626</v>
      </c>
      <c r="B1093" s="140" t="s">
        <v>627</v>
      </c>
      <c r="C1093" s="140"/>
      <c r="D1093" s="140" t="s">
        <v>1820</v>
      </c>
      <c r="E1093" s="140"/>
      <c r="F1093" s="140"/>
      <c r="G1093" s="140"/>
      <c r="H1093" s="140"/>
      <c r="I1093" s="140" t="s">
        <v>1854</v>
      </c>
      <c r="J1093" s="140"/>
      <c r="K1093" s="140"/>
      <c r="L1093" s="140" t="s">
        <v>5517</v>
      </c>
      <c r="M1093" s="140" t="s">
        <v>5518</v>
      </c>
      <c r="N1093" s="141">
        <v>46</v>
      </c>
      <c r="O1093" s="142" t="b">
        <v>0</v>
      </c>
      <c r="P1093" s="140" t="s">
        <v>1824</v>
      </c>
      <c r="Q1093" t="s">
        <v>1825</v>
      </c>
      <c r="R1093" t="s">
        <v>626</v>
      </c>
    </row>
    <row r="1094" spans="1:18" x14ac:dyDescent="0.25">
      <c r="A1094" s="140" t="s">
        <v>5519</v>
      </c>
      <c r="B1094" s="140" t="s">
        <v>5520</v>
      </c>
      <c r="C1094" s="140"/>
      <c r="D1094" s="140" t="s">
        <v>1820</v>
      </c>
      <c r="E1094" s="140" t="s">
        <v>1834</v>
      </c>
      <c r="F1094" s="140"/>
      <c r="G1094" s="140" t="s">
        <v>1786</v>
      </c>
      <c r="H1094" s="140" t="s">
        <v>1787</v>
      </c>
      <c r="I1094" s="140" t="s">
        <v>1854</v>
      </c>
      <c r="J1094" s="140" t="s">
        <v>5520</v>
      </c>
      <c r="K1094" s="140" t="s">
        <v>5521</v>
      </c>
      <c r="L1094" s="140"/>
      <c r="M1094" s="140" t="s">
        <v>5521</v>
      </c>
      <c r="N1094" s="141">
        <v>46</v>
      </c>
      <c r="O1094" s="142" t="b">
        <v>0</v>
      </c>
      <c r="P1094" s="140" t="s">
        <v>1824</v>
      </c>
      <c r="Q1094" t="s">
        <v>1825</v>
      </c>
      <c r="R1094" t="s">
        <v>626</v>
      </c>
    </row>
    <row r="1095" spans="1:18" x14ac:dyDescent="0.25">
      <c r="A1095" s="140" t="s">
        <v>5522</v>
      </c>
      <c r="B1095" s="140" t="s">
        <v>5523</v>
      </c>
      <c r="C1095" s="140"/>
      <c r="D1095" s="140" t="s">
        <v>1820</v>
      </c>
      <c r="E1095" s="140" t="s">
        <v>1834</v>
      </c>
      <c r="F1095" s="140"/>
      <c r="G1095" s="140" t="s">
        <v>1786</v>
      </c>
      <c r="H1095" s="140" t="s">
        <v>1787</v>
      </c>
      <c r="I1095" s="140" t="s">
        <v>1854</v>
      </c>
      <c r="J1095" s="140" t="s">
        <v>5523</v>
      </c>
      <c r="K1095" s="140" t="s">
        <v>5524</v>
      </c>
      <c r="L1095" s="140"/>
      <c r="M1095" s="140" t="s">
        <v>5524</v>
      </c>
      <c r="N1095" s="141">
        <v>46</v>
      </c>
      <c r="O1095" s="142" t="b">
        <v>0</v>
      </c>
      <c r="P1095" s="140" t="s">
        <v>1824</v>
      </c>
      <c r="Q1095" t="s">
        <v>1825</v>
      </c>
      <c r="R1095" t="s">
        <v>626</v>
      </c>
    </row>
    <row r="1096" spans="1:18" x14ac:dyDescent="0.25">
      <c r="A1096" s="140" t="s">
        <v>5525</v>
      </c>
      <c r="B1096" s="140" t="s">
        <v>5526</v>
      </c>
      <c r="C1096" s="140"/>
      <c r="D1096" s="140" t="s">
        <v>1820</v>
      </c>
      <c r="E1096" s="140" t="s">
        <v>1834</v>
      </c>
      <c r="F1096" s="140"/>
      <c r="G1096" s="140" t="s">
        <v>1786</v>
      </c>
      <c r="H1096" s="140" t="s">
        <v>1787</v>
      </c>
      <c r="I1096" s="140" t="s">
        <v>1854</v>
      </c>
      <c r="J1096" s="140" t="s">
        <v>5526</v>
      </c>
      <c r="K1096" s="140" t="s">
        <v>5527</v>
      </c>
      <c r="L1096" s="140"/>
      <c r="M1096" s="140" t="s">
        <v>5527</v>
      </c>
      <c r="N1096" s="141">
        <v>46</v>
      </c>
      <c r="O1096" s="142" t="b">
        <v>0</v>
      </c>
      <c r="P1096" s="140" t="s">
        <v>1824</v>
      </c>
      <c r="Q1096" t="s">
        <v>1825</v>
      </c>
      <c r="R1096" t="s">
        <v>626</v>
      </c>
    </row>
    <row r="1097" spans="1:18" x14ac:dyDescent="0.25">
      <c r="A1097" s="140" t="s">
        <v>5528</v>
      </c>
      <c r="B1097" s="140" t="s">
        <v>5529</v>
      </c>
      <c r="C1097" s="140"/>
      <c r="D1097" s="140" t="s">
        <v>1820</v>
      </c>
      <c r="E1097" s="140" t="s">
        <v>1928</v>
      </c>
      <c r="F1097" s="140"/>
      <c r="G1097" s="140" t="s">
        <v>1786</v>
      </c>
      <c r="H1097" s="140" t="s">
        <v>1787</v>
      </c>
      <c r="I1097" s="140" t="s">
        <v>1854</v>
      </c>
      <c r="J1097" s="140" t="s">
        <v>5529</v>
      </c>
      <c r="K1097" s="140" t="s">
        <v>5530</v>
      </c>
      <c r="L1097" s="140"/>
      <c r="M1097" s="140" t="s">
        <v>5530</v>
      </c>
      <c r="N1097" s="141">
        <v>46</v>
      </c>
      <c r="O1097" s="142" t="b">
        <v>0</v>
      </c>
      <c r="P1097" s="140" t="s">
        <v>1824</v>
      </c>
      <c r="Q1097" t="s">
        <v>1825</v>
      </c>
      <c r="R1097" t="s">
        <v>626</v>
      </c>
    </row>
    <row r="1098" spans="1:18" x14ac:dyDescent="0.25">
      <c r="A1098" s="140" t="s">
        <v>5531</v>
      </c>
      <c r="B1098" s="140" t="s">
        <v>5532</v>
      </c>
      <c r="C1098" s="140"/>
      <c r="D1098" s="140" t="s">
        <v>1820</v>
      </c>
      <c r="E1098" s="140" t="s">
        <v>1940</v>
      </c>
      <c r="F1098" s="140"/>
      <c r="G1098" s="140" t="s">
        <v>1786</v>
      </c>
      <c r="H1098" s="140" t="s">
        <v>1787</v>
      </c>
      <c r="I1098" s="140" t="s">
        <v>1854</v>
      </c>
      <c r="J1098" s="140" t="s">
        <v>5532</v>
      </c>
      <c r="K1098" s="140" t="s">
        <v>5533</v>
      </c>
      <c r="L1098" s="140"/>
      <c r="M1098" s="140" t="s">
        <v>5533</v>
      </c>
      <c r="N1098" s="141">
        <v>46</v>
      </c>
      <c r="O1098" s="142" t="b">
        <v>0</v>
      </c>
      <c r="P1098" s="140" t="s">
        <v>1824</v>
      </c>
      <c r="Q1098" t="s">
        <v>1825</v>
      </c>
      <c r="R1098" t="s">
        <v>626</v>
      </c>
    </row>
    <row r="1099" spans="1:18" x14ac:dyDescent="0.25">
      <c r="A1099" s="140" t="s">
        <v>5534</v>
      </c>
      <c r="B1099" s="140" t="s">
        <v>5535</v>
      </c>
      <c r="C1099" s="140"/>
      <c r="D1099" s="140" t="s">
        <v>1820</v>
      </c>
      <c r="E1099" s="140" t="s">
        <v>1940</v>
      </c>
      <c r="F1099" s="140"/>
      <c r="G1099" s="140" t="s">
        <v>1786</v>
      </c>
      <c r="H1099" s="140" t="s">
        <v>1787</v>
      </c>
      <c r="I1099" s="140" t="s">
        <v>1854</v>
      </c>
      <c r="J1099" s="140" t="s">
        <v>5535</v>
      </c>
      <c r="K1099" s="140" t="s">
        <v>5536</v>
      </c>
      <c r="L1099" s="140"/>
      <c r="M1099" s="140" t="s">
        <v>5536</v>
      </c>
      <c r="N1099" s="141">
        <v>46</v>
      </c>
      <c r="O1099" s="142" t="b">
        <v>0</v>
      </c>
      <c r="P1099" s="140" t="s">
        <v>1824</v>
      </c>
      <c r="Q1099" t="s">
        <v>1825</v>
      </c>
      <c r="R1099" t="s">
        <v>626</v>
      </c>
    </row>
    <row r="1100" spans="1:18" x14ac:dyDescent="0.25">
      <c r="A1100" s="140" t="s">
        <v>5537</v>
      </c>
      <c r="B1100" s="140" t="s">
        <v>5538</v>
      </c>
      <c r="C1100" s="140"/>
      <c r="D1100" s="140" t="s">
        <v>1820</v>
      </c>
      <c r="E1100" s="140" t="s">
        <v>1940</v>
      </c>
      <c r="F1100" s="140"/>
      <c r="G1100" s="140" t="s">
        <v>1786</v>
      </c>
      <c r="H1100" s="140" t="s">
        <v>1787</v>
      </c>
      <c r="I1100" s="140" t="s">
        <v>1854</v>
      </c>
      <c r="J1100" s="140" t="s">
        <v>5538</v>
      </c>
      <c r="K1100" s="140" t="s">
        <v>5539</v>
      </c>
      <c r="L1100" s="140"/>
      <c r="M1100" s="140" t="s">
        <v>5539</v>
      </c>
      <c r="N1100" s="141">
        <v>46</v>
      </c>
      <c r="O1100" s="142" t="b">
        <v>0</v>
      </c>
      <c r="P1100" s="140" t="s">
        <v>1824</v>
      </c>
      <c r="Q1100" t="s">
        <v>1825</v>
      </c>
      <c r="R1100" t="s">
        <v>626</v>
      </c>
    </row>
    <row r="1101" spans="1:18" x14ac:dyDescent="0.25">
      <c r="A1101" s="140" t="s">
        <v>5540</v>
      </c>
      <c r="B1101" s="140" t="s">
        <v>5541</v>
      </c>
      <c r="C1101" s="140"/>
      <c r="D1101" s="140" t="s">
        <v>1820</v>
      </c>
      <c r="E1101" s="140" t="s">
        <v>1940</v>
      </c>
      <c r="F1101" s="140"/>
      <c r="G1101" s="140" t="s">
        <v>1786</v>
      </c>
      <c r="H1101" s="140" t="s">
        <v>1787</v>
      </c>
      <c r="I1101" s="140" t="s">
        <v>1854</v>
      </c>
      <c r="J1101" s="140" t="s">
        <v>5541</v>
      </c>
      <c r="K1101" s="140" t="s">
        <v>5542</v>
      </c>
      <c r="L1101" s="140"/>
      <c r="M1101" s="140" t="s">
        <v>5542</v>
      </c>
      <c r="N1101" s="141">
        <v>46</v>
      </c>
      <c r="O1101" s="142" t="b">
        <v>0</v>
      </c>
      <c r="P1101" s="140" t="s">
        <v>1824</v>
      </c>
      <c r="Q1101" t="s">
        <v>1825</v>
      </c>
      <c r="R1101" t="s">
        <v>626</v>
      </c>
    </row>
    <row r="1102" spans="1:18" x14ac:dyDescent="0.25">
      <c r="A1102" s="140" t="s">
        <v>5543</v>
      </c>
      <c r="B1102" s="140" t="s">
        <v>5544</v>
      </c>
      <c r="C1102" s="140"/>
      <c r="D1102" s="140" t="s">
        <v>1820</v>
      </c>
      <c r="E1102" s="140" t="s">
        <v>1940</v>
      </c>
      <c r="F1102" s="140"/>
      <c r="G1102" s="140" t="s">
        <v>1786</v>
      </c>
      <c r="H1102" s="140" t="s">
        <v>1787</v>
      </c>
      <c r="I1102" s="140" t="s">
        <v>1854</v>
      </c>
      <c r="J1102" s="140" t="s">
        <v>5544</v>
      </c>
      <c r="K1102" s="140" t="s">
        <v>5545</v>
      </c>
      <c r="L1102" s="140"/>
      <c r="M1102" s="140" t="s">
        <v>5545</v>
      </c>
      <c r="N1102" s="141">
        <v>46</v>
      </c>
      <c r="O1102" s="142" t="b">
        <v>0</v>
      </c>
      <c r="P1102" s="140" t="s">
        <v>1824</v>
      </c>
      <c r="Q1102" t="s">
        <v>1825</v>
      </c>
      <c r="R1102" t="s">
        <v>626</v>
      </c>
    </row>
    <row r="1103" spans="1:18" x14ac:dyDescent="0.25">
      <c r="A1103" s="140" t="s">
        <v>5546</v>
      </c>
      <c r="B1103" s="140" t="s">
        <v>5547</v>
      </c>
      <c r="C1103" s="140"/>
      <c r="D1103" s="140" t="s">
        <v>1820</v>
      </c>
      <c r="E1103" s="140" t="s">
        <v>1940</v>
      </c>
      <c r="F1103" s="140"/>
      <c r="G1103" s="140" t="s">
        <v>1786</v>
      </c>
      <c r="H1103" s="140" t="s">
        <v>1787</v>
      </c>
      <c r="I1103" s="140" t="s">
        <v>1854</v>
      </c>
      <c r="J1103" s="140" t="s">
        <v>5547</v>
      </c>
      <c r="K1103" s="140" t="s">
        <v>5548</v>
      </c>
      <c r="L1103" s="140"/>
      <c r="M1103" s="140" t="s">
        <v>5548</v>
      </c>
      <c r="N1103" s="141">
        <v>46</v>
      </c>
      <c r="O1103" s="142" t="b">
        <v>0</v>
      </c>
      <c r="P1103" s="140" t="s">
        <v>1824</v>
      </c>
      <c r="Q1103" t="s">
        <v>1825</v>
      </c>
      <c r="R1103" t="s">
        <v>626</v>
      </c>
    </row>
    <row r="1104" spans="1:18" x14ac:dyDescent="0.25">
      <c r="A1104" s="140" t="s">
        <v>628</v>
      </c>
      <c r="B1104" s="140" t="s">
        <v>629</v>
      </c>
      <c r="C1104" s="140"/>
      <c r="D1104" s="140" t="s">
        <v>1820</v>
      </c>
      <c r="E1104" s="140"/>
      <c r="F1104" s="140"/>
      <c r="G1104" s="140"/>
      <c r="H1104" s="140"/>
      <c r="I1104" s="140"/>
      <c r="J1104" s="140" t="s">
        <v>1819</v>
      </c>
      <c r="K1104" s="140"/>
      <c r="L1104" s="140" t="s">
        <v>5549</v>
      </c>
      <c r="M1104" s="140" t="s">
        <v>5550</v>
      </c>
      <c r="N1104" s="141">
        <v>60</v>
      </c>
      <c r="O1104" s="142" t="b">
        <v>0</v>
      </c>
      <c r="P1104" s="140" t="s">
        <v>1824</v>
      </c>
      <c r="Q1104" t="s">
        <v>1825</v>
      </c>
      <c r="R1104" t="s">
        <v>628</v>
      </c>
    </row>
    <row r="1105" spans="1:18" x14ac:dyDescent="0.25">
      <c r="A1105" s="140" t="s">
        <v>7323</v>
      </c>
      <c r="B1105" s="140" t="s">
        <v>855</v>
      </c>
      <c r="C1105" s="140"/>
      <c r="D1105" s="140" t="s">
        <v>3482</v>
      </c>
      <c r="E1105" s="140"/>
      <c r="F1105" s="140"/>
      <c r="G1105" s="140"/>
      <c r="H1105" s="140"/>
      <c r="I1105" s="140" t="s">
        <v>5551</v>
      </c>
      <c r="J1105" s="140"/>
      <c r="K1105" s="140"/>
      <c r="L1105" s="140" t="s">
        <v>5552</v>
      </c>
      <c r="M1105" s="140" t="s">
        <v>5553</v>
      </c>
      <c r="N1105" s="141">
        <v>60</v>
      </c>
      <c r="O1105" s="142" t="b">
        <v>0</v>
      </c>
      <c r="P1105" s="140" t="s">
        <v>1824</v>
      </c>
      <c r="Q1105" t="s">
        <v>1825</v>
      </c>
      <c r="R1105" t="s">
        <v>630</v>
      </c>
    </row>
    <row r="1106" spans="1:18" x14ac:dyDescent="0.25">
      <c r="A1106" s="140" t="s">
        <v>7228</v>
      </c>
      <c r="B1106" s="140" t="s">
        <v>631</v>
      </c>
      <c r="C1106" s="140"/>
      <c r="D1106" s="140" t="s">
        <v>1820</v>
      </c>
      <c r="E1106" s="140" t="s">
        <v>1821</v>
      </c>
      <c r="F1106" s="140"/>
      <c r="G1106" s="140" t="s">
        <v>71</v>
      </c>
      <c r="H1106" s="140" t="s">
        <v>1779</v>
      </c>
      <c r="I1106" s="140" t="s">
        <v>5551</v>
      </c>
      <c r="J1106" s="140"/>
      <c r="K1106" s="140"/>
      <c r="L1106" s="140" t="s">
        <v>5554</v>
      </c>
      <c r="M1106" s="140" t="s">
        <v>5555</v>
      </c>
      <c r="N1106" s="141">
        <v>60</v>
      </c>
      <c r="O1106" s="142" t="b">
        <v>0</v>
      </c>
      <c r="P1106" s="140" t="s">
        <v>1824</v>
      </c>
      <c r="Q1106" t="s">
        <v>1825</v>
      </c>
      <c r="R1106" t="s">
        <v>630</v>
      </c>
    </row>
    <row r="1107" spans="1:18" x14ac:dyDescent="0.25">
      <c r="A1107" s="140" t="s">
        <v>7229</v>
      </c>
      <c r="B1107" s="140" t="s">
        <v>856</v>
      </c>
      <c r="C1107" s="140"/>
      <c r="D1107" s="140" t="s">
        <v>3033</v>
      </c>
      <c r="E1107" s="140"/>
      <c r="F1107" s="140"/>
      <c r="G1107" s="140"/>
      <c r="H1107" s="140"/>
      <c r="I1107" s="140" t="s">
        <v>5551</v>
      </c>
      <c r="J1107" s="140"/>
      <c r="K1107" s="140"/>
      <c r="L1107" s="140" t="s">
        <v>5556</v>
      </c>
      <c r="M1107" s="140" t="s">
        <v>5557</v>
      </c>
      <c r="N1107" s="141">
        <v>60</v>
      </c>
      <c r="O1107" s="142" t="b">
        <v>0</v>
      </c>
      <c r="P1107" s="140" t="s">
        <v>1824</v>
      </c>
      <c r="Q1107" t="s">
        <v>1825</v>
      </c>
      <c r="R1107" t="s">
        <v>630</v>
      </c>
    </row>
    <row r="1108" spans="1:18" x14ac:dyDescent="0.25">
      <c r="A1108" s="140" t="s">
        <v>7230</v>
      </c>
      <c r="B1108" s="140" t="s">
        <v>857</v>
      </c>
      <c r="C1108" s="140"/>
      <c r="D1108" s="140" t="s">
        <v>3046</v>
      </c>
      <c r="E1108" s="140"/>
      <c r="F1108" s="140"/>
      <c r="G1108" s="140"/>
      <c r="H1108" s="140"/>
      <c r="I1108" s="140" t="s">
        <v>5551</v>
      </c>
      <c r="J1108" s="140"/>
      <c r="K1108" s="140"/>
      <c r="L1108" s="140" t="s">
        <v>5558</v>
      </c>
      <c r="M1108" s="140" t="s">
        <v>5559</v>
      </c>
      <c r="N1108" s="141">
        <v>60</v>
      </c>
      <c r="O1108" s="142" t="b">
        <v>0</v>
      </c>
      <c r="P1108" s="140" t="s">
        <v>1824</v>
      </c>
      <c r="Q1108" t="s">
        <v>1825</v>
      </c>
      <c r="R1108" t="s">
        <v>630</v>
      </c>
    </row>
    <row r="1109" spans="1:18" x14ac:dyDescent="0.25">
      <c r="A1109" s="140" t="s">
        <v>7231</v>
      </c>
      <c r="B1109" s="140" t="s">
        <v>858</v>
      </c>
      <c r="C1109" s="140"/>
      <c r="D1109" s="140" t="s">
        <v>1892</v>
      </c>
      <c r="E1109" s="140"/>
      <c r="F1109" s="140"/>
      <c r="G1109" s="140"/>
      <c r="H1109" s="140"/>
      <c r="I1109" s="140" t="s">
        <v>5551</v>
      </c>
      <c r="J1109" s="140"/>
      <c r="K1109" s="140"/>
      <c r="L1109" s="140" t="s">
        <v>5560</v>
      </c>
      <c r="M1109" s="140" t="s">
        <v>5561</v>
      </c>
      <c r="N1109" s="141">
        <v>60</v>
      </c>
      <c r="O1109" s="142" t="b">
        <v>0</v>
      </c>
      <c r="P1109" s="140" t="s">
        <v>1824</v>
      </c>
      <c r="Q1109" t="s">
        <v>1825</v>
      </c>
      <c r="R1109" t="s">
        <v>630</v>
      </c>
    </row>
    <row r="1110" spans="1:18" x14ac:dyDescent="0.25">
      <c r="A1110" s="140" t="s">
        <v>7232</v>
      </c>
      <c r="B1110" s="140" t="s">
        <v>859</v>
      </c>
      <c r="C1110" s="140"/>
      <c r="D1110" s="140" t="s">
        <v>2078</v>
      </c>
      <c r="E1110" s="140"/>
      <c r="F1110" s="140"/>
      <c r="G1110" s="140"/>
      <c r="H1110" s="140"/>
      <c r="I1110" s="140" t="s">
        <v>5551</v>
      </c>
      <c r="J1110" s="140"/>
      <c r="K1110" s="140"/>
      <c r="L1110" s="140" t="s">
        <v>5562</v>
      </c>
      <c r="M1110" s="140" t="s">
        <v>5563</v>
      </c>
      <c r="N1110" s="141">
        <v>60</v>
      </c>
      <c r="O1110" s="142" t="b">
        <v>0</v>
      </c>
      <c r="P1110" s="140" t="s">
        <v>1824</v>
      </c>
      <c r="Q1110" t="s">
        <v>1825</v>
      </c>
      <c r="R1110" t="s">
        <v>630</v>
      </c>
    </row>
    <row r="1111" spans="1:18" x14ac:dyDescent="0.25">
      <c r="A1111" s="140" t="s">
        <v>63</v>
      </c>
      <c r="B1111" s="140" t="s">
        <v>860</v>
      </c>
      <c r="C1111" s="140"/>
      <c r="D1111" s="140" t="s">
        <v>3058</v>
      </c>
      <c r="E1111" s="140"/>
      <c r="F1111" s="140"/>
      <c r="G1111" s="140"/>
      <c r="H1111" s="140"/>
      <c r="I1111" s="140" t="s">
        <v>5551</v>
      </c>
      <c r="J1111" s="140"/>
      <c r="K1111" s="140"/>
      <c r="L1111" s="140" t="s">
        <v>5564</v>
      </c>
      <c r="M1111" s="140" t="s">
        <v>5565</v>
      </c>
      <c r="N1111" s="141">
        <v>60</v>
      </c>
      <c r="O1111" s="142" t="b">
        <v>0</v>
      </c>
      <c r="P1111" s="140" t="s">
        <v>1824</v>
      </c>
      <c r="Q1111" t="s">
        <v>1825</v>
      </c>
      <c r="R1111" t="s">
        <v>630</v>
      </c>
    </row>
    <row r="1112" spans="1:18" x14ac:dyDescent="0.25">
      <c r="A1112" s="140" t="s">
        <v>60</v>
      </c>
      <c r="B1112" s="140" t="s">
        <v>861</v>
      </c>
      <c r="C1112" s="140"/>
      <c r="D1112" s="140" t="s">
        <v>1904</v>
      </c>
      <c r="E1112" s="140"/>
      <c r="F1112" s="140"/>
      <c r="G1112" s="140"/>
      <c r="H1112" s="140"/>
      <c r="I1112" s="140" t="s">
        <v>5551</v>
      </c>
      <c r="J1112" s="140"/>
      <c r="K1112" s="140"/>
      <c r="L1112" s="140" t="s">
        <v>5566</v>
      </c>
      <c r="M1112" s="140" t="s">
        <v>5567</v>
      </c>
      <c r="N1112" s="141">
        <v>60</v>
      </c>
      <c r="O1112" s="142" t="b">
        <v>0</v>
      </c>
      <c r="P1112" s="140" t="s">
        <v>1824</v>
      </c>
      <c r="Q1112" t="s">
        <v>1825</v>
      </c>
      <c r="R1112" t="s">
        <v>630</v>
      </c>
    </row>
    <row r="1113" spans="1:18" x14ac:dyDescent="0.25">
      <c r="A1113" s="140" t="s">
        <v>67</v>
      </c>
      <c r="B1113" s="140" t="s">
        <v>862</v>
      </c>
      <c r="C1113" s="140"/>
      <c r="D1113" s="140" t="s">
        <v>5568</v>
      </c>
      <c r="E1113" s="140"/>
      <c r="F1113" s="140"/>
      <c r="G1113" s="140"/>
      <c r="H1113" s="140"/>
      <c r="I1113" s="140" t="s">
        <v>5551</v>
      </c>
      <c r="J1113" s="140"/>
      <c r="K1113" s="140"/>
      <c r="L1113" s="140" t="s">
        <v>5569</v>
      </c>
      <c r="M1113" s="140" t="s">
        <v>5570</v>
      </c>
      <c r="N1113" s="141">
        <v>60</v>
      </c>
      <c r="O1113" s="142" t="b">
        <v>0</v>
      </c>
      <c r="P1113" s="140" t="s">
        <v>1824</v>
      </c>
      <c r="Q1113" t="s">
        <v>1825</v>
      </c>
      <c r="R1113" t="s">
        <v>630</v>
      </c>
    </row>
    <row r="1114" spans="1:18" x14ac:dyDescent="0.25">
      <c r="A1114" s="140" t="s">
        <v>61</v>
      </c>
      <c r="B1114" s="140" t="s">
        <v>863</v>
      </c>
      <c r="C1114" s="140"/>
      <c r="D1114" s="140" t="s">
        <v>3742</v>
      </c>
      <c r="E1114" s="140"/>
      <c r="F1114" s="140"/>
      <c r="G1114" s="140"/>
      <c r="H1114" s="140"/>
      <c r="I1114" s="140" t="s">
        <v>5551</v>
      </c>
      <c r="J1114" s="140"/>
      <c r="K1114" s="140"/>
      <c r="L1114" s="140" t="s">
        <v>5571</v>
      </c>
      <c r="M1114" s="140" t="s">
        <v>5572</v>
      </c>
      <c r="N1114" s="141">
        <v>60</v>
      </c>
      <c r="O1114" s="142" t="b">
        <v>0</v>
      </c>
      <c r="P1114" s="140" t="s">
        <v>1824</v>
      </c>
      <c r="Q1114" t="s">
        <v>1825</v>
      </c>
      <c r="R1114" t="s">
        <v>630</v>
      </c>
    </row>
    <row r="1115" spans="1:18" x14ac:dyDescent="0.25">
      <c r="A1115" s="140" t="s">
        <v>26</v>
      </c>
      <c r="B1115" s="140" t="s">
        <v>864</v>
      </c>
      <c r="C1115" s="140"/>
      <c r="D1115" s="140" t="s">
        <v>2149</v>
      </c>
      <c r="E1115" s="140"/>
      <c r="F1115" s="140"/>
      <c r="G1115" s="140"/>
      <c r="H1115" s="140"/>
      <c r="I1115" s="140" t="s">
        <v>5551</v>
      </c>
      <c r="J1115" s="140"/>
      <c r="K1115" s="140"/>
      <c r="L1115" s="140" t="s">
        <v>5573</v>
      </c>
      <c r="M1115" s="140" t="s">
        <v>5574</v>
      </c>
      <c r="N1115" s="141">
        <v>60</v>
      </c>
      <c r="O1115" s="142" t="b">
        <v>0</v>
      </c>
      <c r="P1115" s="140" t="s">
        <v>1824</v>
      </c>
      <c r="Q1115" t="s">
        <v>1825</v>
      </c>
      <c r="R1115" t="s">
        <v>630</v>
      </c>
    </row>
    <row r="1116" spans="1:18" x14ac:dyDescent="0.25">
      <c r="A1116" s="140" t="s">
        <v>65</v>
      </c>
      <c r="B1116" s="140" t="s">
        <v>865</v>
      </c>
      <c r="C1116" s="140"/>
      <c r="D1116" s="140" t="s">
        <v>5575</v>
      </c>
      <c r="E1116" s="140"/>
      <c r="F1116" s="140"/>
      <c r="G1116" s="140"/>
      <c r="H1116" s="140"/>
      <c r="I1116" s="140" t="s">
        <v>5551</v>
      </c>
      <c r="J1116" s="140"/>
      <c r="K1116" s="140"/>
      <c r="L1116" s="140" t="s">
        <v>5576</v>
      </c>
      <c r="M1116" s="140" t="s">
        <v>5577</v>
      </c>
      <c r="N1116" s="141">
        <v>60</v>
      </c>
      <c r="O1116" s="142" t="b">
        <v>0</v>
      </c>
      <c r="P1116" s="140" t="s">
        <v>1824</v>
      </c>
      <c r="Q1116" t="s">
        <v>1825</v>
      </c>
      <c r="R1116" t="s">
        <v>630</v>
      </c>
    </row>
    <row r="1117" spans="1:18" x14ac:dyDescent="0.25">
      <c r="A1117" s="140" t="s">
        <v>64</v>
      </c>
      <c r="B1117" s="140" t="s">
        <v>866</v>
      </c>
      <c r="C1117" s="140"/>
      <c r="D1117" s="140" t="s">
        <v>5578</v>
      </c>
      <c r="E1117" s="140"/>
      <c r="F1117" s="140"/>
      <c r="G1117" s="140"/>
      <c r="H1117" s="140"/>
      <c r="I1117" s="140" t="s">
        <v>5551</v>
      </c>
      <c r="J1117" s="140"/>
      <c r="K1117" s="140"/>
      <c r="L1117" s="140" t="s">
        <v>5579</v>
      </c>
      <c r="M1117" s="140" t="s">
        <v>5580</v>
      </c>
      <c r="N1117" s="141">
        <v>60</v>
      </c>
      <c r="O1117" s="142" t="b">
        <v>0</v>
      </c>
      <c r="P1117" s="140" t="s">
        <v>1824</v>
      </c>
      <c r="Q1117" t="s">
        <v>1825</v>
      </c>
      <c r="R1117" t="s">
        <v>630</v>
      </c>
    </row>
    <row r="1118" spans="1:18" x14ac:dyDescent="0.25">
      <c r="A1118" s="140" t="s">
        <v>62</v>
      </c>
      <c r="B1118" s="140" t="s">
        <v>867</v>
      </c>
      <c r="C1118" s="140"/>
      <c r="D1118" s="140" t="s">
        <v>5581</v>
      </c>
      <c r="E1118" s="140"/>
      <c r="F1118" s="140"/>
      <c r="G1118" s="140"/>
      <c r="H1118" s="140"/>
      <c r="I1118" s="140" t="s">
        <v>5551</v>
      </c>
      <c r="J1118" s="140"/>
      <c r="K1118" s="140"/>
      <c r="L1118" s="140" t="s">
        <v>5582</v>
      </c>
      <c r="M1118" s="140" t="s">
        <v>5583</v>
      </c>
      <c r="N1118" s="141">
        <v>60</v>
      </c>
      <c r="O1118" s="142" t="b">
        <v>0</v>
      </c>
      <c r="P1118" s="140" t="s">
        <v>1824</v>
      </c>
      <c r="Q1118" t="s">
        <v>1825</v>
      </c>
      <c r="R1118" t="s">
        <v>630</v>
      </c>
    </row>
    <row r="1119" spans="1:18" x14ac:dyDescent="0.25">
      <c r="A1119" s="140" t="s">
        <v>36</v>
      </c>
      <c r="B1119" s="140" t="s">
        <v>868</v>
      </c>
      <c r="C1119" s="140"/>
      <c r="D1119" s="140" t="s">
        <v>1865</v>
      </c>
      <c r="E1119" s="140"/>
      <c r="F1119" s="140"/>
      <c r="G1119" s="140"/>
      <c r="H1119" s="140"/>
      <c r="I1119" s="140" t="s">
        <v>5551</v>
      </c>
      <c r="J1119" s="140"/>
      <c r="K1119" s="140"/>
      <c r="L1119" s="140" t="s">
        <v>5584</v>
      </c>
      <c r="M1119" s="140" t="s">
        <v>5585</v>
      </c>
      <c r="N1119" s="141">
        <v>60</v>
      </c>
      <c r="O1119" s="142" t="b">
        <v>0</v>
      </c>
      <c r="P1119" s="140" t="s">
        <v>1824</v>
      </c>
      <c r="Q1119" t="s">
        <v>1825</v>
      </c>
      <c r="R1119" t="s">
        <v>630</v>
      </c>
    </row>
    <row r="1120" spans="1:18" x14ac:dyDescent="0.25">
      <c r="A1120" s="140" t="s">
        <v>58</v>
      </c>
      <c r="B1120" s="140" t="s">
        <v>869</v>
      </c>
      <c r="C1120" s="140"/>
      <c r="D1120" s="140" t="s">
        <v>5586</v>
      </c>
      <c r="E1120" s="140"/>
      <c r="F1120" s="140"/>
      <c r="G1120" s="140"/>
      <c r="H1120" s="140"/>
      <c r="I1120" s="140" t="s">
        <v>5551</v>
      </c>
      <c r="J1120" s="140"/>
      <c r="K1120" s="140"/>
      <c r="L1120" s="140" t="s">
        <v>5587</v>
      </c>
      <c r="M1120" s="140" t="s">
        <v>5588</v>
      </c>
      <c r="N1120" s="141">
        <v>60</v>
      </c>
      <c r="O1120" s="142" t="b">
        <v>0</v>
      </c>
      <c r="P1120" s="140" t="s">
        <v>1824</v>
      </c>
      <c r="Q1120" t="s">
        <v>1825</v>
      </c>
      <c r="R1120" t="s">
        <v>630</v>
      </c>
    </row>
    <row r="1121" spans="1:18" x14ac:dyDescent="0.25">
      <c r="A1121" s="140" t="s">
        <v>56</v>
      </c>
      <c r="B1121" s="140" t="s">
        <v>870</v>
      </c>
      <c r="C1121" s="140"/>
      <c r="D1121" s="140" t="s">
        <v>5589</v>
      </c>
      <c r="E1121" s="140"/>
      <c r="F1121" s="140"/>
      <c r="G1121" s="140"/>
      <c r="H1121" s="140"/>
      <c r="I1121" s="140" t="s">
        <v>5551</v>
      </c>
      <c r="J1121" s="140"/>
      <c r="K1121" s="140"/>
      <c r="L1121" s="140" t="s">
        <v>5590</v>
      </c>
      <c r="M1121" s="140" t="s">
        <v>5591</v>
      </c>
      <c r="N1121" s="141">
        <v>60</v>
      </c>
      <c r="O1121" s="142" t="b">
        <v>0</v>
      </c>
      <c r="P1121" s="140" t="s">
        <v>1824</v>
      </c>
      <c r="Q1121" t="s">
        <v>1825</v>
      </c>
      <c r="R1121" t="s">
        <v>630</v>
      </c>
    </row>
    <row r="1122" spans="1:18" x14ac:dyDescent="0.25">
      <c r="A1122" s="140" t="s">
        <v>51</v>
      </c>
      <c r="B1122" s="140" t="s">
        <v>871</v>
      </c>
      <c r="C1122" s="140"/>
      <c r="D1122" s="140" t="s">
        <v>3340</v>
      </c>
      <c r="E1122" s="140"/>
      <c r="F1122" s="140"/>
      <c r="G1122" s="140"/>
      <c r="H1122" s="140"/>
      <c r="I1122" s="140" t="s">
        <v>5551</v>
      </c>
      <c r="J1122" s="140"/>
      <c r="K1122" s="140"/>
      <c r="L1122" s="140" t="s">
        <v>5592</v>
      </c>
      <c r="M1122" s="140" t="s">
        <v>5593</v>
      </c>
      <c r="N1122" s="141">
        <v>60</v>
      </c>
      <c r="O1122" s="142" t="b">
        <v>0</v>
      </c>
      <c r="P1122" s="140" t="s">
        <v>1824</v>
      </c>
      <c r="Q1122" t="s">
        <v>1825</v>
      </c>
      <c r="R1122" t="s">
        <v>630</v>
      </c>
    </row>
    <row r="1123" spans="1:18" x14ac:dyDescent="0.25">
      <c r="A1123" s="140" t="s">
        <v>42</v>
      </c>
      <c r="B1123" s="140" t="s">
        <v>872</v>
      </c>
      <c r="C1123" s="140"/>
      <c r="D1123" s="140" t="s">
        <v>1838</v>
      </c>
      <c r="E1123" s="140"/>
      <c r="F1123" s="140"/>
      <c r="G1123" s="140"/>
      <c r="H1123" s="140"/>
      <c r="I1123" s="140" t="s">
        <v>5551</v>
      </c>
      <c r="J1123" s="140"/>
      <c r="K1123" s="140"/>
      <c r="L1123" s="140" t="s">
        <v>5594</v>
      </c>
      <c r="M1123" s="140" t="s">
        <v>5595</v>
      </c>
      <c r="N1123" s="141">
        <v>60</v>
      </c>
      <c r="O1123" s="142" t="b">
        <v>0</v>
      </c>
      <c r="P1123" s="140" t="s">
        <v>1824</v>
      </c>
      <c r="Q1123" t="s">
        <v>1825</v>
      </c>
      <c r="R1123" t="s">
        <v>630</v>
      </c>
    </row>
    <row r="1124" spans="1:18" x14ac:dyDescent="0.25">
      <c r="A1124" s="140" t="s">
        <v>41</v>
      </c>
      <c r="B1124" s="140" t="s">
        <v>873</v>
      </c>
      <c r="C1124" s="140"/>
      <c r="D1124" s="140" t="s">
        <v>3475</v>
      </c>
      <c r="E1124" s="140"/>
      <c r="F1124" s="140"/>
      <c r="G1124" s="140"/>
      <c r="H1124" s="140"/>
      <c r="I1124" s="140" t="s">
        <v>5551</v>
      </c>
      <c r="J1124" s="140"/>
      <c r="K1124" s="140"/>
      <c r="L1124" s="140" t="s">
        <v>5596</v>
      </c>
      <c r="M1124" s="140" t="s">
        <v>5597</v>
      </c>
      <c r="N1124" s="141">
        <v>60</v>
      </c>
      <c r="O1124" s="142" t="b">
        <v>0</v>
      </c>
      <c r="P1124" s="140" t="s">
        <v>1824</v>
      </c>
      <c r="Q1124" t="s">
        <v>1825</v>
      </c>
      <c r="R1124" t="s">
        <v>630</v>
      </c>
    </row>
    <row r="1125" spans="1:18" x14ac:dyDescent="0.25">
      <c r="A1125" s="140" t="s">
        <v>54</v>
      </c>
      <c r="B1125" s="140" t="s">
        <v>874</v>
      </c>
      <c r="C1125" s="140"/>
      <c r="D1125" s="140" t="s">
        <v>2169</v>
      </c>
      <c r="E1125" s="140"/>
      <c r="F1125" s="140"/>
      <c r="G1125" s="140"/>
      <c r="H1125" s="140"/>
      <c r="I1125" s="140" t="s">
        <v>5551</v>
      </c>
      <c r="J1125" s="140"/>
      <c r="K1125" s="140"/>
      <c r="L1125" s="140" t="s">
        <v>5598</v>
      </c>
      <c r="M1125" s="140" t="s">
        <v>5599</v>
      </c>
      <c r="N1125" s="141">
        <v>60</v>
      </c>
      <c r="O1125" s="142" t="b">
        <v>0</v>
      </c>
      <c r="P1125" s="140" t="s">
        <v>1824</v>
      </c>
      <c r="Q1125" t="s">
        <v>1825</v>
      </c>
      <c r="R1125" t="s">
        <v>630</v>
      </c>
    </row>
    <row r="1126" spans="1:18" x14ac:dyDescent="0.25">
      <c r="A1126" s="140" t="s">
        <v>43</v>
      </c>
      <c r="B1126" s="140" t="s">
        <v>875</v>
      </c>
      <c r="C1126" s="140"/>
      <c r="D1126" s="140" t="s">
        <v>3028</v>
      </c>
      <c r="E1126" s="140"/>
      <c r="F1126" s="140"/>
      <c r="G1126" s="140"/>
      <c r="H1126" s="140"/>
      <c r="I1126" s="140" t="s">
        <v>5551</v>
      </c>
      <c r="J1126" s="140"/>
      <c r="K1126" s="140"/>
      <c r="L1126" s="140" t="s">
        <v>5600</v>
      </c>
      <c r="M1126" s="140" t="s">
        <v>5601</v>
      </c>
      <c r="N1126" s="141">
        <v>60</v>
      </c>
      <c r="O1126" s="142" t="b">
        <v>0</v>
      </c>
      <c r="P1126" s="140" t="s">
        <v>1824</v>
      </c>
      <c r="Q1126" t="s">
        <v>1825</v>
      </c>
      <c r="R1126" t="s">
        <v>630</v>
      </c>
    </row>
    <row r="1127" spans="1:18" x14ac:dyDescent="0.25">
      <c r="A1127" s="140" t="s">
        <v>50</v>
      </c>
      <c r="B1127" s="140" t="s">
        <v>876</v>
      </c>
      <c r="C1127" s="140"/>
      <c r="D1127" s="140" t="s">
        <v>3331</v>
      </c>
      <c r="E1127" s="140"/>
      <c r="F1127" s="140"/>
      <c r="G1127" s="140"/>
      <c r="H1127" s="140"/>
      <c r="I1127" s="140" t="s">
        <v>5551</v>
      </c>
      <c r="J1127" s="140"/>
      <c r="K1127" s="140"/>
      <c r="L1127" s="140" t="s">
        <v>5602</v>
      </c>
      <c r="M1127" s="140" t="s">
        <v>5603</v>
      </c>
      <c r="N1127" s="141">
        <v>60</v>
      </c>
      <c r="O1127" s="142" t="b">
        <v>0</v>
      </c>
      <c r="P1127" s="140" t="s">
        <v>1824</v>
      </c>
      <c r="Q1127" t="s">
        <v>1825</v>
      </c>
      <c r="R1127" t="s">
        <v>630</v>
      </c>
    </row>
    <row r="1128" spans="1:18" x14ac:dyDescent="0.25">
      <c r="A1128" s="140" t="s">
        <v>55</v>
      </c>
      <c r="B1128" s="140" t="s">
        <v>877</v>
      </c>
      <c r="C1128" s="140"/>
      <c r="D1128" s="140" t="s">
        <v>3513</v>
      </c>
      <c r="E1128" s="140"/>
      <c r="F1128" s="140"/>
      <c r="G1128" s="140"/>
      <c r="H1128" s="140"/>
      <c r="I1128" s="140" t="s">
        <v>5551</v>
      </c>
      <c r="J1128" s="140"/>
      <c r="K1128" s="140"/>
      <c r="L1128" s="140" t="s">
        <v>5604</v>
      </c>
      <c r="M1128" s="140" t="s">
        <v>5605</v>
      </c>
      <c r="N1128" s="141">
        <v>60</v>
      </c>
      <c r="O1128" s="142" t="b">
        <v>0</v>
      </c>
      <c r="P1128" s="140" t="s">
        <v>1824</v>
      </c>
      <c r="Q1128" t="s">
        <v>1825</v>
      </c>
      <c r="R1128" t="s">
        <v>630</v>
      </c>
    </row>
    <row r="1129" spans="1:18" x14ac:dyDescent="0.25">
      <c r="A1129" s="140" t="s">
        <v>66</v>
      </c>
      <c r="B1129" s="140" t="s">
        <v>878</v>
      </c>
      <c r="C1129" s="140"/>
      <c r="D1129" s="140" t="s">
        <v>5606</v>
      </c>
      <c r="E1129" s="140"/>
      <c r="F1129" s="140"/>
      <c r="G1129" s="140"/>
      <c r="H1129" s="140"/>
      <c r="I1129" s="140" t="s">
        <v>5551</v>
      </c>
      <c r="J1129" s="140"/>
      <c r="K1129" s="140"/>
      <c r="L1129" s="140" t="s">
        <v>5607</v>
      </c>
      <c r="M1129" s="140" t="s">
        <v>5608</v>
      </c>
      <c r="N1129" s="141">
        <v>60</v>
      </c>
      <c r="O1129" s="142" t="b">
        <v>0</v>
      </c>
      <c r="P1129" s="140" t="s">
        <v>1824</v>
      </c>
      <c r="Q1129" t="s">
        <v>1825</v>
      </c>
      <c r="R1129" t="s">
        <v>630</v>
      </c>
    </row>
    <row r="1130" spans="1:18" x14ac:dyDescent="0.25">
      <c r="A1130" s="140" t="s">
        <v>879</v>
      </c>
      <c r="B1130" s="140" t="s">
        <v>880</v>
      </c>
      <c r="C1130" s="140"/>
      <c r="D1130" s="140" t="s">
        <v>5609</v>
      </c>
      <c r="E1130" s="140"/>
      <c r="F1130" s="140"/>
      <c r="G1130" s="140"/>
      <c r="H1130" s="140"/>
      <c r="I1130" s="140" t="s">
        <v>5551</v>
      </c>
      <c r="J1130" s="140"/>
      <c r="K1130" s="140"/>
      <c r="L1130" s="140" t="s">
        <v>5610</v>
      </c>
      <c r="M1130" s="140" t="s">
        <v>5611</v>
      </c>
      <c r="N1130" s="141">
        <v>60</v>
      </c>
      <c r="O1130" s="142" t="b">
        <v>0</v>
      </c>
      <c r="P1130" s="140" t="s">
        <v>1824</v>
      </c>
      <c r="Q1130" t="s">
        <v>1825</v>
      </c>
      <c r="R1130" t="s">
        <v>630</v>
      </c>
    </row>
    <row r="1131" spans="1:18" x14ac:dyDescent="0.25">
      <c r="A1131" s="140" t="s">
        <v>59</v>
      </c>
      <c r="B1131" s="140" t="s">
        <v>881</v>
      </c>
      <c r="C1131" s="140"/>
      <c r="D1131" s="140" t="s">
        <v>3268</v>
      </c>
      <c r="E1131" s="140"/>
      <c r="F1131" s="140"/>
      <c r="G1131" s="140"/>
      <c r="H1131" s="140"/>
      <c r="I1131" s="140" t="s">
        <v>5551</v>
      </c>
      <c r="J1131" s="140"/>
      <c r="K1131" s="140"/>
      <c r="L1131" s="140" t="s">
        <v>5612</v>
      </c>
      <c r="M1131" s="140" t="s">
        <v>5613</v>
      </c>
      <c r="N1131" s="141">
        <v>60</v>
      </c>
      <c r="O1131" s="142" t="b">
        <v>0</v>
      </c>
      <c r="P1131" s="140" t="s">
        <v>1824</v>
      </c>
      <c r="Q1131" t="s">
        <v>1825</v>
      </c>
      <c r="R1131" t="s">
        <v>630</v>
      </c>
    </row>
    <row r="1132" spans="1:18" x14ac:dyDescent="0.25">
      <c r="A1132" s="140" t="s">
        <v>68</v>
      </c>
      <c r="B1132" s="140" t="s">
        <v>882</v>
      </c>
      <c r="C1132" s="140"/>
      <c r="D1132" s="140" t="s">
        <v>5614</v>
      </c>
      <c r="E1132" s="140"/>
      <c r="F1132" s="140"/>
      <c r="G1132" s="140"/>
      <c r="H1132" s="140"/>
      <c r="I1132" s="140" t="s">
        <v>5551</v>
      </c>
      <c r="J1132" s="140"/>
      <c r="K1132" s="140"/>
      <c r="L1132" s="140" t="s">
        <v>5615</v>
      </c>
      <c r="M1132" s="140" t="s">
        <v>5616</v>
      </c>
      <c r="N1132" s="141">
        <v>60</v>
      </c>
      <c r="O1132" s="142" t="b">
        <v>0</v>
      </c>
      <c r="P1132" s="140" t="s">
        <v>1824</v>
      </c>
      <c r="Q1132" t="s">
        <v>1825</v>
      </c>
      <c r="R1132" t="s">
        <v>630</v>
      </c>
    </row>
    <row r="1133" spans="1:18" x14ac:dyDescent="0.25">
      <c r="A1133" s="140" t="s">
        <v>57</v>
      </c>
      <c r="B1133" s="140" t="s">
        <v>883</v>
      </c>
      <c r="C1133" s="140"/>
      <c r="D1133" s="140" t="s">
        <v>5617</v>
      </c>
      <c r="E1133" s="140"/>
      <c r="F1133" s="140"/>
      <c r="G1133" s="140"/>
      <c r="H1133" s="140"/>
      <c r="I1133" s="140" t="s">
        <v>5551</v>
      </c>
      <c r="J1133" s="140"/>
      <c r="K1133" s="140"/>
      <c r="L1133" s="140" t="s">
        <v>5618</v>
      </c>
      <c r="M1133" s="140" t="s">
        <v>5619</v>
      </c>
      <c r="N1133" s="141">
        <v>60</v>
      </c>
      <c r="O1133" s="142" t="b">
        <v>0</v>
      </c>
      <c r="P1133" s="140" t="s">
        <v>3077</v>
      </c>
      <c r="Q1133" t="s">
        <v>1825</v>
      </c>
      <c r="R1133" t="s">
        <v>630</v>
      </c>
    </row>
    <row r="1134" spans="1:18" x14ac:dyDescent="0.25">
      <c r="A1134" s="140" t="s">
        <v>884</v>
      </c>
      <c r="B1134" s="140" t="s">
        <v>885</v>
      </c>
      <c r="C1134" s="140" t="s">
        <v>1819</v>
      </c>
      <c r="D1134" s="140" t="s">
        <v>1820</v>
      </c>
      <c r="E1134" s="140" t="s">
        <v>1928</v>
      </c>
      <c r="F1134" s="140"/>
      <c r="G1134" s="140" t="s">
        <v>70</v>
      </c>
      <c r="H1134" s="140" t="s">
        <v>1781</v>
      </c>
      <c r="I1134" s="140" t="s">
        <v>5551</v>
      </c>
      <c r="J1134" s="140" t="s">
        <v>1819</v>
      </c>
      <c r="K1134" s="140"/>
      <c r="L1134" s="140"/>
      <c r="M1134" s="140" t="s">
        <v>5620</v>
      </c>
      <c r="N1134" s="141">
        <v>60</v>
      </c>
      <c r="O1134" s="142" t="b">
        <v>0</v>
      </c>
      <c r="P1134" s="140" t="s">
        <v>3077</v>
      </c>
      <c r="Q1134" t="s">
        <v>1825</v>
      </c>
      <c r="R1134" t="s">
        <v>630</v>
      </c>
    </row>
    <row r="1135" spans="1:18" x14ac:dyDescent="0.25">
      <c r="A1135" s="140" t="s">
        <v>886</v>
      </c>
      <c r="B1135" s="140" t="s">
        <v>887</v>
      </c>
      <c r="C1135" s="140" t="s">
        <v>1819</v>
      </c>
      <c r="D1135" s="140" t="s">
        <v>1820</v>
      </c>
      <c r="E1135" s="140" t="s">
        <v>1834</v>
      </c>
      <c r="F1135" s="140"/>
      <c r="G1135" s="140" t="s">
        <v>70</v>
      </c>
      <c r="H1135" s="140" t="s">
        <v>1781</v>
      </c>
      <c r="I1135" s="140" t="s">
        <v>5551</v>
      </c>
      <c r="J1135" s="140" t="s">
        <v>1819</v>
      </c>
      <c r="K1135" s="140"/>
      <c r="L1135" s="140"/>
      <c r="M1135" s="140" t="s">
        <v>5621</v>
      </c>
      <c r="N1135" s="141">
        <v>60</v>
      </c>
      <c r="O1135" s="142" t="b">
        <v>0</v>
      </c>
      <c r="P1135" s="140" t="s">
        <v>3077</v>
      </c>
      <c r="Q1135" t="s">
        <v>1825</v>
      </c>
      <c r="R1135" t="s">
        <v>630</v>
      </c>
    </row>
    <row r="1136" spans="1:18" x14ac:dyDescent="0.25">
      <c r="A1136" s="140" t="s">
        <v>888</v>
      </c>
      <c r="B1136" s="140" t="s">
        <v>885</v>
      </c>
      <c r="C1136" s="140" t="s">
        <v>1819</v>
      </c>
      <c r="D1136" s="140" t="s">
        <v>1820</v>
      </c>
      <c r="E1136" s="140" t="s">
        <v>1957</v>
      </c>
      <c r="F1136" s="140"/>
      <c r="G1136" s="140" t="s">
        <v>1788</v>
      </c>
      <c r="H1136" s="140" t="s">
        <v>1789</v>
      </c>
      <c r="I1136" s="140" t="s">
        <v>5551</v>
      </c>
      <c r="J1136" s="140" t="s">
        <v>1819</v>
      </c>
      <c r="K1136" s="140"/>
      <c r="L1136" s="140"/>
      <c r="M1136" s="140" t="s">
        <v>5622</v>
      </c>
      <c r="N1136" s="141">
        <v>60</v>
      </c>
      <c r="O1136" s="142" t="b">
        <v>0</v>
      </c>
      <c r="P1136" s="140" t="s">
        <v>3077</v>
      </c>
      <c r="Q1136" t="s">
        <v>1825</v>
      </c>
      <c r="R1136" t="s">
        <v>630</v>
      </c>
    </row>
    <row r="1137" spans="1:18" x14ac:dyDescent="0.25">
      <c r="A1137" s="140" t="s">
        <v>451</v>
      </c>
      <c r="B1137" s="140" t="s">
        <v>887</v>
      </c>
      <c r="C1137" s="140" t="s">
        <v>1819</v>
      </c>
      <c r="D1137" s="140" t="s">
        <v>1820</v>
      </c>
      <c r="E1137" s="140" t="s">
        <v>1834</v>
      </c>
      <c r="F1137" s="140"/>
      <c r="G1137" s="140" t="s">
        <v>70</v>
      </c>
      <c r="H1137" s="140" t="s">
        <v>1781</v>
      </c>
      <c r="I1137" s="140" t="s">
        <v>5551</v>
      </c>
      <c r="J1137" s="140" t="s">
        <v>1819</v>
      </c>
      <c r="K1137" s="140"/>
      <c r="L1137" s="140"/>
      <c r="M1137" s="140" t="s">
        <v>5623</v>
      </c>
      <c r="N1137" s="141">
        <v>60</v>
      </c>
      <c r="O1137" s="142" t="b">
        <v>0</v>
      </c>
      <c r="P1137" s="140" t="s">
        <v>3077</v>
      </c>
      <c r="Q1137" t="s">
        <v>1825</v>
      </c>
      <c r="R1137" t="s">
        <v>630</v>
      </c>
    </row>
    <row r="1138" spans="1:18" x14ac:dyDescent="0.25">
      <c r="A1138" s="140" t="s">
        <v>501</v>
      </c>
      <c r="B1138" s="140" t="s">
        <v>887</v>
      </c>
      <c r="C1138" s="140" t="s">
        <v>1819</v>
      </c>
      <c r="D1138" s="140" t="s">
        <v>1820</v>
      </c>
      <c r="E1138" s="140" t="s">
        <v>1932</v>
      </c>
      <c r="F1138" s="140"/>
      <c r="G1138" s="140" t="s">
        <v>71</v>
      </c>
      <c r="H1138" s="140" t="s">
        <v>1779</v>
      </c>
      <c r="I1138" s="140" t="s">
        <v>5551</v>
      </c>
      <c r="J1138" s="140" t="s">
        <v>1819</v>
      </c>
      <c r="K1138" s="140"/>
      <c r="L1138" s="140"/>
      <c r="M1138" s="140" t="s">
        <v>5624</v>
      </c>
      <c r="N1138" s="141">
        <v>60</v>
      </c>
      <c r="O1138" s="142" t="b">
        <v>0</v>
      </c>
      <c r="P1138" s="140" t="s">
        <v>3077</v>
      </c>
      <c r="Q1138" t="s">
        <v>1825</v>
      </c>
      <c r="R1138" t="s">
        <v>630</v>
      </c>
    </row>
    <row r="1139" spans="1:18" x14ac:dyDescent="0.25">
      <c r="A1139" s="140" t="s">
        <v>889</v>
      </c>
      <c r="B1139" s="140" t="s">
        <v>887</v>
      </c>
      <c r="C1139" s="140" t="s">
        <v>1819</v>
      </c>
      <c r="D1139" s="140" t="s">
        <v>1820</v>
      </c>
      <c r="E1139" s="140" t="s">
        <v>1932</v>
      </c>
      <c r="F1139" s="140"/>
      <c r="G1139" s="140" t="s">
        <v>71</v>
      </c>
      <c r="H1139" s="140" t="s">
        <v>1779</v>
      </c>
      <c r="I1139" s="140" t="s">
        <v>5551</v>
      </c>
      <c r="J1139" s="140" t="s">
        <v>1819</v>
      </c>
      <c r="K1139" s="140"/>
      <c r="L1139" s="140"/>
      <c r="M1139" s="140" t="s">
        <v>5625</v>
      </c>
      <c r="N1139" s="141">
        <v>60</v>
      </c>
      <c r="O1139" s="142" t="b">
        <v>0</v>
      </c>
      <c r="P1139" s="140" t="s">
        <v>3077</v>
      </c>
      <c r="Q1139" t="s">
        <v>1825</v>
      </c>
      <c r="R1139" t="s">
        <v>630</v>
      </c>
    </row>
    <row r="1140" spans="1:18" x14ac:dyDescent="0.25">
      <c r="A1140" s="140" t="s">
        <v>890</v>
      </c>
      <c r="B1140" s="140" t="s">
        <v>5626</v>
      </c>
      <c r="C1140" s="140" t="s">
        <v>1819</v>
      </c>
      <c r="D1140" s="140" t="s">
        <v>1820</v>
      </c>
      <c r="E1140" s="140" t="s">
        <v>1883</v>
      </c>
      <c r="F1140" s="140"/>
      <c r="G1140" s="140" t="s">
        <v>71</v>
      </c>
      <c r="H1140" s="140" t="s">
        <v>1779</v>
      </c>
      <c r="I1140" s="140" t="s">
        <v>5551</v>
      </c>
      <c r="J1140" s="140" t="s">
        <v>1819</v>
      </c>
      <c r="K1140" s="140"/>
      <c r="L1140" s="140"/>
      <c r="M1140" s="140" t="s">
        <v>5627</v>
      </c>
      <c r="N1140" s="141">
        <v>60</v>
      </c>
      <c r="O1140" s="142" t="b">
        <v>0</v>
      </c>
      <c r="P1140" s="140" t="s">
        <v>3077</v>
      </c>
      <c r="Q1140" t="s">
        <v>1825</v>
      </c>
      <c r="R1140" t="s">
        <v>630</v>
      </c>
    </row>
    <row r="1141" spans="1:18" x14ac:dyDescent="0.25">
      <c r="A1141" s="140" t="s">
        <v>891</v>
      </c>
      <c r="B1141" s="140" t="s">
        <v>885</v>
      </c>
      <c r="C1141" s="140" t="s">
        <v>1819</v>
      </c>
      <c r="D1141" s="140" t="s">
        <v>1820</v>
      </c>
      <c r="E1141" s="140" t="s">
        <v>1928</v>
      </c>
      <c r="F1141" s="140"/>
      <c r="G1141" s="140" t="s">
        <v>70</v>
      </c>
      <c r="H1141" s="140" t="s">
        <v>1781</v>
      </c>
      <c r="I1141" s="140" t="s">
        <v>5551</v>
      </c>
      <c r="J1141" s="140" t="s">
        <v>1819</v>
      </c>
      <c r="K1141" s="140"/>
      <c r="L1141" s="140"/>
      <c r="M1141" s="140" t="s">
        <v>5628</v>
      </c>
      <c r="N1141" s="141">
        <v>60</v>
      </c>
      <c r="O1141" s="142" t="b">
        <v>0</v>
      </c>
      <c r="P1141" s="140" t="s">
        <v>3077</v>
      </c>
      <c r="Q1141" t="s">
        <v>1825</v>
      </c>
      <c r="R1141" t="s">
        <v>630</v>
      </c>
    </row>
    <row r="1142" spans="1:18" x14ac:dyDescent="0.25">
      <c r="A1142" s="140" t="s">
        <v>526</v>
      </c>
      <c r="B1142" s="140" t="s">
        <v>887</v>
      </c>
      <c r="C1142" s="140" t="s">
        <v>1819</v>
      </c>
      <c r="D1142" s="140" t="s">
        <v>1820</v>
      </c>
      <c r="E1142" s="140" t="s">
        <v>1913</v>
      </c>
      <c r="F1142" s="140"/>
      <c r="G1142" s="140" t="s">
        <v>70</v>
      </c>
      <c r="H1142" s="140" t="s">
        <v>1781</v>
      </c>
      <c r="I1142" s="140" t="s">
        <v>5551</v>
      </c>
      <c r="J1142" s="140" t="s">
        <v>1819</v>
      </c>
      <c r="K1142" s="140"/>
      <c r="L1142" s="140"/>
      <c r="M1142" s="140" t="s">
        <v>5629</v>
      </c>
      <c r="N1142" s="141">
        <v>60</v>
      </c>
      <c r="O1142" s="142" t="b">
        <v>0</v>
      </c>
      <c r="P1142" s="140" t="s">
        <v>3077</v>
      </c>
      <c r="Q1142" t="s">
        <v>1825</v>
      </c>
      <c r="R1142" t="s">
        <v>630</v>
      </c>
    </row>
    <row r="1143" spans="1:18" x14ac:dyDescent="0.25">
      <c r="A1143" s="140" t="s">
        <v>892</v>
      </c>
      <c r="B1143" s="140" t="s">
        <v>885</v>
      </c>
      <c r="C1143" s="140" t="s">
        <v>1819</v>
      </c>
      <c r="D1143" s="140" t="s">
        <v>1820</v>
      </c>
      <c r="E1143" s="140" t="s">
        <v>4293</v>
      </c>
      <c r="F1143" s="140"/>
      <c r="G1143" s="140" t="s">
        <v>70</v>
      </c>
      <c r="H1143" s="140" t="s">
        <v>1781</v>
      </c>
      <c r="I1143" s="140" t="s">
        <v>5551</v>
      </c>
      <c r="J1143" s="140" t="s">
        <v>1819</v>
      </c>
      <c r="K1143" s="140"/>
      <c r="L1143" s="140"/>
      <c r="M1143" s="140" t="s">
        <v>5630</v>
      </c>
      <c r="N1143" s="141">
        <v>60</v>
      </c>
      <c r="O1143" s="142" t="b">
        <v>0</v>
      </c>
      <c r="P1143" s="140" t="s">
        <v>3077</v>
      </c>
      <c r="Q1143" t="s">
        <v>1825</v>
      </c>
      <c r="R1143" t="s">
        <v>630</v>
      </c>
    </row>
    <row r="1144" spans="1:18" x14ac:dyDescent="0.25">
      <c r="A1144" s="140" t="s">
        <v>8087</v>
      </c>
      <c r="B1144" s="140" t="s">
        <v>887</v>
      </c>
      <c r="C1144" s="140" t="s">
        <v>1819</v>
      </c>
      <c r="D1144" s="140" t="s">
        <v>1820</v>
      </c>
      <c r="E1144" s="140" t="s">
        <v>1860</v>
      </c>
      <c r="F1144" s="140"/>
      <c r="G1144" s="140" t="s">
        <v>1788</v>
      </c>
      <c r="H1144" s="140" t="s">
        <v>1789</v>
      </c>
      <c r="I1144" s="140" t="s">
        <v>5551</v>
      </c>
      <c r="J1144" s="140" t="s">
        <v>1819</v>
      </c>
      <c r="K1144" s="140"/>
      <c r="L1144" s="140"/>
      <c r="M1144" s="140" t="s">
        <v>5631</v>
      </c>
      <c r="N1144" s="141">
        <v>60</v>
      </c>
      <c r="O1144" s="142" t="b">
        <v>0</v>
      </c>
      <c r="P1144" s="140" t="s">
        <v>3077</v>
      </c>
      <c r="Q1144" t="s">
        <v>1825</v>
      </c>
      <c r="R1144" t="s">
        <v>630</v>
      </c>
    </row>
    <row r="1145" spans="1:18" x14ac:dyDescent="0.25">
      <c r="A1145" s="140" t="s">
        <v>893</v>
      </c>
      <c r="B1145" s="140" t="s">
        <v>885</v>
      </c>
      <c r="C1145" s="140" t="s">
        <v>1819</v>
      </c>
      <c r="D1145" s="140" t="s">
        <v>1820</v>
      </c>
      <c r="E1145" s="140" t="s">
        <v>2032</v>
      </c>
      <c r="F1145" s="140"/>
      <c r="G1145" s="140" t="s">
        <v>70</v>
      </c>
      <c r="H1145" s="140" t="s">
        <v>1781</v>
      </c>
      <c r="I1145" s="140" t="s">
        <v>5551</v>
      </c>
      <c r="J1145" s="140" t="s">
        <v>1819</v>
      </c>
      <c r="K1145" s="140"/>
      <c r="L1145" s="140"/>
      <c r="M1145" s="140" t="s">
        <v>5632</v>
      </c>
      <c r="N1145" s="141">
        <v>60</v>
      </c>
      <c r="O1145" s="142" t="b">
        <v>0</v>
      </c>
      <c r="P1145" s="140" t="s">
        <v>3077</v>
      </c>
      <c r="Q1145" t="s">
        <v>1825</v>
      </c>
      <c r="R1145" t="s">
        <v>630</v>
      </c>
    </row>
    <row r="1146" spans="1:18" x14ac:dyDescent="0.25">
      <c r="A1146" s="140" t="s">
        <v>151</v>
      </c>
      <c r="B1146" s="140" t="s">
        <v>887</v>
      </c>
      <c r="C1146" s="140" t="s">
        <v>1819</v>
      </c>
      <c r="D1146" s="140" t="s">
        <v>1820</v>
      </c>
      <c r="E1146" s="140" t="s">
        <v>1913</v>
      </c>
      <c r="F1146" s="140"/>
      <c r="G1146" s="140" t="s">
        <v>70</v>
      </c>
      <c r="H1146" s="140" t="s">
        <v>1781</v>
      </c>
      <c r="I1146" s="140" t="s">
        <v>5551</v>
      </c>
      <c r="J1146" s="140" t="s">
        <v>1819</v>
      </c>
      <c r="K1146" s="140"/>
      <c r="L1146" s="140"/>
      <c r="M1146" s="140" t="s">
        <v>5633</v>
      </c>
      <c r="N1146" s="141">
        <v>60</v>
      </c>
      <c r="O1146" s="142" t="b">
        <v>0</v>
      </c>
      <c r="P1146" s="140" t="s">
        <v>3077</v>
      </c>
      <c r="Q1146" t="s">
        <v>1825</v>
      </c>
      <c r="R1146" t="s">
        <v>630</v>
      </c>
    </row>
    <row r="1147" spans="1:18" x14ac:dyDescent="0.25">
      <c r="A1147" s="140" t="s">
        <v>894</v>
      </c>
      <c r="B1147" s="140" t="s">
        <v>885</v>
      </c>
      <c r="C1147" s="140" t="s">
        <v>1819</v>
      </c>
      <c r="D1147" s="140" t="s">
        <v>1820</v>
      </c>
      <c r="E1147" s="140" t="s">
        <v>2088</v>
      </c>
      <c r="F1147" s="140"/>
      <c r="G1147" s="140" t="s">
        <v>70</v>
      </c>
      <c r="H1147" s="140" t="s">
        <v>1781</v>
      </c>
      <c r="I1147" s="140" t="s">
        <v>5551</v>
      </c>
      <c r="J1147" s="140" t="s">
        <v>1819</v>
      </c>
      <c r="K1147" s="140"/>
      <c r="L1147" s="140"/>
      <c r="M1147" s="140" t="s">
        <v>5634</v>
      </c>
      <c r="N1147" s="141">
        <v>60</v>
      </c>
      <c r="O1147" s="142" t="b">
        <v>0</v>
      </c>
      <c r="P1147" s="140" t="s">
        <v>3077</v>
      </c>
      <c r="Q1147" t="s">
        <v>1825</v>
      </c>
      <c r="R1147" t="s">
        <v>630</v>
      </c>
    </row>
    <row r="1148" spans="1:18" x14ac:dyDescent="0.25">
      <c r="A1148" s="140" t="s">
        <v>895</v>
      </c>
      <c r="B1148" s="140" t="s">
        <v>5626</v>
      </c>
      <c r="C1148" s="140" t="s">
        <v>1819</v>
      </c>
      <c r="D1148" s="140" t="s">
        <v>1820</v>
      </c>
      <c r="E1148" s="140" t="s">
        <v>1913</v>
      </c>
      <c r="F1148" s="140"/>
      <c r="G1148" s="140" t="s">
        <v>1788</v>
      </c>
      <c r="H1148" s="140" t="s">
        <v>1789</v>
      </c>
      <c r="I1148" s="140" t="s">
        <v>5551</v>
      </c>
      <c r="J1148" s="140" t="s">
        <v>1819</v>
      </c>
      <c r="K1148" s="140"/>
      <c r="L1148" s="140"/>
      <c r="M1148" s="140" t="s">
        <v>5635</v>
      </c>
      <c r="N1148" s="141">
        <v>60</v>
      </c>
      <c r="O1148" s="142" t="b">
        <v>0</v>
      </c>
      <c r="P1148" s="140" t="s">
        <v>3077</v>
      </c>
      <c r="Q1148" t="s">
        <v>1825</v>
      </c>
      <c r="R1148" t="s">
        <v>630</v>
      </c>
    </row>
    <row r="1149" spans="1:18" x14ac:dyDescent="0.25">
      <c r="A1149" s="140" t="s">
        <v>896</v>
      </c>
      <c r="B1149" s="140" t="s">
        <v>885</v>
      </c>
      <c r="C1149" s="140" t="s">
        <v>1819</v>
      </c>
      <c r="D1149" s="140" t="s">
        <v>1820</v>
      </c>
      <c r="E1149" s="140" t="s">
        <v>1888</v>
      </c>
      <c r="F1149" s="140"/>
      <c r="G1149" s="140" t="s">
        <v>70</v>
      </c>
      <c r="H1149" s="140" t="s">
        <v>1781</v>
      </c>
      <c r="I1149" s="140" t="s">
        <v>5551</v>
      </c>
      <c r="J1149" s="140" t="s">
        <v>1819</v>
      </c>
      <c r="K1149" s="140"/>
      <c r="L1149" s="140"/>
      <c r="M1149" s="140" t="s">
        <v>5636</v>
      </c>
      <c r="N1149" s="141">
        <v>60</v>
      </c>
      <c r="O1149" s="142" t="b">
        <v>0</v>
      </c>
      <c r="P1149" s="140" t="s">
        <v>3077</v>
      </c>
      <c r="Q1149" t="s">
        <v>1825</v>
      </c>
      <c r="R1149" t="s">
        <v>630</v>
      </c>
    </row>
    <row r="1150" spans="1:18" x14ac:dyDescent="0.25">
      <c r="A1150" s="140" t="s">
        <v>897</v>
      </c>
      <c r="B1150" s="140" t="s">
        <v>885</v>
      </c>
      <c r="C1150" s="140" t="s">
        <v>1819</v>
      </c>
      <c r="D1150" s="140" t="s">
        <v>1820</v>
      </c>
      <c r="E1150" s="140" t="s">
        <v>2088</v>
      </c>
      <c r="F1150" s="140"/>
      <c r="G1150" s="140" t="s">
        <v>70</v>
      </c>
      <c r="H1150" s="140" t="s">
        <v>1781</v>
      </c>
      <c r="I1150" s="140" t="s">
        <v>5551</v>
      </c>
      <c r="J1150" s="140" t="s">
        <v>1819</v>
      </c>
      <c r="K1150" s="140"/>
      <c r="L1150" s="140"/>
      <c r="M1150" s="140" t="s">
        <v>5637</v>
      </c>
      <c r="N1150" s="141">
        <v>60</v>
      </c>
      <c r="O1150" s="142" t="b">
        <v>0</v>
      </c>
      <c r="P1150" s="140" t="s">
        <v>3077</v>
      </c>
      <c r="Q1150" t="s">
        <v>1825</v>
      </c>
      <c r="R1150" t="s">
        <v>630</v>
      </c>
    </row>
    <row r="1151" spans="1:18" x14ac:dyDescent="0.25">
      <c r="A1151" s="140" t="s">
        <v>898</v>
      </c>
      <c r="B1151" s="140" t="s">
        <v>899</v>
      </c>
      <c r="C1151" s="140" t="s">
        <v>1819</v>
      </c>
      <c r="D1151" s="140" t="s">
        <v>1820</v>
      </c>
      <c r="E1151" s="140" t="s">
        <v>1940</v>
      </c>
      <c r="F1151" s="140"/>
      <c r="G1151" s="140" t="s">
        <v>70</v>
      </c>
      <c r="H1151" s="140" t="s">
        <v>1781</v>
      </c>
      <c r="I1151" s="140" t="s">
        <v>5551</v>
      </c>
      <c r="J1151" s="140" t="s">
        <v>1819</v>
      </c>
      <c r="K1151" s="140"/>
      <c r="L1151" s="140"/>
      <c r="M1151" s="140" t="s">
        <v>5638</v>
      </c>
      <c r="N1151" s="141">
        <v>60</v>
      </c>
      <c r="O1151" s="142" t="b">
        <v>0</v>
      </c>
      <c r="P1151" s="140" t="s">
        <v>3077</v>
      </c>
      <c r="Q1151" t="s">
        <v>1825</v>
      </c>
      <c r="R1151" t="s">
        <v>630</v>
      </c>
    </row>
    <row r="1152" spans="1:18" x14ac:dyDescent="0.25">
      <c r="A1152" s="140" t="s">
        <v>900</v>
      </c>
      <c r="B1152" s="140" t="s">
        <v>885</v>
      </c>
      <c r="C1152" s="140" t="s">
        <v>1819</v>
      </c>
      <c r="D1152" s="140" t="s">
        <v>1820</v>
      </c>
      <c r="E1152" s="140" t="s">
        <v>1973</v>
      </c>
      <c r="F1152" s="140"/>
      <c r="G1152" s="140" t="s">
        <v>71</v>
      </c>
      <c r="H1152" s="140" t="s">
        <v>1779</v>
      </c>
      <c r="I1152" s="140" t="s">
        <v>5551</v>
      </c>
      <c r="J1152" s="140" t="s">
        <v>1819</v>
      </c>
      <c r="K1152" s="140"/>
      <c r="L1152" s="140"/>
      <c r="M1152" s="140" t="s">
        <v>5639</v>
      </c>
      <c r="N1152" s="141">
        <v>60</v>
      </c>
      <c r="O1152" s="142" t="b">
        <v>0</v>
      </c>
      <c r="P1152" s="140" t="s">
        <v>3077</v>
      </c>
      <c r="Q1152" t="s">
        <v>1825</v>
      </c>
      <c r="R1152" t="s">
        <v>630</v>
      </c>
    </row>
    <row r="1153" spans="1:18" x14ac:dyDescent="0.25">
      <c r="A1153" s="140" t="s">
        <v>69</v>
      </c>
      <c r="B1153" s="140" t="s">
        <v>887</v>
      </c>
      <c r="C1153" s="140" t="s">
        <v>1819</v>
      </c>
      <c r="D1153" s="140" t="s">
        <v>1820</v>
      </c>
      <c r="E1153" s="140" t="s">
        <v>1834</v>
      </c>
      <c r="F1153" s="140"/>
      <c r="G1153" s="140" t="s">
        <v>70</v>
      </c>
      <c r="H1153" s="140" t="s">
        <v>1781</v>
      </c>
      <c r="I1153" s="140" t="s">
        <v>5551</v>
      </c>
      <c r="J1153" s="140" t="s">
        <v>1819</v>
      </c>
      <c r="K1153" s="140"/>
      <c r="L1153" s="140"/>
      <c r="M1153" s="140" t="s">
        <v>5640</v>
      </c>
      <c r="N1153" s="141">
        <v>60</v>
      </c>
      <c r="O1153" s="142" t="b">
        <v>0</v>
      </c>
      <c r="P1153" s="140" t="s">
        <v>3077</v>
      </c>
      <c r="Q1153" t="s">
        <v>1825</v>
      </c>
      <c r="R1153" t="s">
        <v>630</v>
      </c>
    </row>
    <row r="1154" spans="1:18" x14ac:dyDescent="0.25">
      <c r="A1154" s="140" t="s">
        <v>448</v>
      </c>
      <c r="B1154" s="140" t="s">
        <v>887</v>
      </c>
      <c r="C1154" s="140" t="s">
        <v>1819</v>
      </c>
      <c r="D1154" s="140" t="s">
        <v>1820</v>
      </c>
      <c r="E1154" s="140" t="s">
        <v>1834</v>
      </c>
      <c r="F1154" s="140"/>
      <c r="G1154" s="140" t="s">
        <v>70</v>
      </c>
      <c r="H1154" s="140" t="s">
        <v>1781</v>
      </c>
      <c r="I1154" s="140" t="s">
        <v>5551</v>
      </c>
      <c r="J1154" s="140" t="s">
        <v>1819</v>
      </c>
      <c r="K1154" s="140"/>
      <c r="L1154" s="140"/>
      <c r="M1154" s="140" t="s">
        <v>5641</v>
      </c>
      <c r="N1154" s="141">
        <v>60</v>
      </c>
      <c r="O1154" s="142" t="b">
        <v>0</v>
      </c>
      <c r="P1154" s="140" t="s">
        <v>3077</v>
      </c>
      <c r="Q1154" t="s">
        <v>1825</v>
      </c>
      <c r="R1154" t="s">
        <v>630</v>
      </c>
    </row>
    <row r="1155" spans="1:18" x14ac:dyDescent="0.25">
      <c r="A1155" s="140" t="s">
        <v>208</v>
      </c>
      <c r="B1155" s="140" t="s">
        <v>887</v>
      </c>
      <c r="C1155" s="140" t="s">
        <v>1819</v>
      </c>
      <c r="D1155" s="140" t="s">
        <v>1820</v>
      </c>
      <c r="E1155" s="140" t="s">
        <v>1913</v>
      </c>
      <c r="F1155" s="140"/>
      <c r="G1155" s="140" t="s">
        <v>71</v>
      </c>
      <c r="H1155" s="140" t="s">
        <v>1779</v>
      </c>
      <c r="I1155" s="140" t="s">
        <v>5551</v>
      </c>
      <c r="J1155" s="140" t="s">
        <v>1819</v>
      </c>
      <c r="K1155" s="140"/>
      <c r="L1155" s="140"/>
      <c r="M1155" s="140" t="s">
        <v>5642</v>
      </c>
      <c r="N1155" s="141">
        <v>60</v>
      </c>
      <c r="O1155" s="142" t="b">
        <v>0</v>
      </c>
      <c r="P1155" s="140" t="s">
        <v>3077</v>
      </c>
      <c r="Q1155" t="s">
        <v>1825</v>
      </c>
      <c r="R1155" t="s">
        <v>630</v>
      </c>
    </row>
    <row r="1156" spans="1:18" x14ac:dyDescent="0.25">
      <c r="A1156" s="140" t="s">
        <v>901</v>
      </c>
      <c r="B1156" s="140" t="s">
        <v>885</v>
      </c>
      <c r="C1156" s="140" t="s">
        <v>1819</v>
      </c>
      <c r="D1156" s="140" t="s">
        <v>1820</v>
      </c>
      <c r="E1156" s="140" t="s">
        <v>1973</v>
      </c>
      <c r="F1156" s="140"/>
      <c r="G1156" s="140" t="s">
        <v>71</v>
      </c>
      <c r="H1156" s="140" t="s">
        <v>1779</v>
      </c>
      <c r="I1156" s="140" t="s">
        <v>5551</v>
      </c>
      <c r="J1156" s="140" t="s">
        <v>1819</v>
      </c>
      <c r="K1156" s="140"/>
      <c r="L1156" s="140"/>
      <c r="M1156" s="140" t="s">
        <v>5643</v>
      </c>
      <c r="N1156" s="141">
        <v>60</v>
      </c>
      <c r="O1156" s="142" t="b">
        <v>0</v>
      </c>
      <c r="P1156" s="140" t="s">
        <v>3077</v>
      </c>
      <c r="Q1156" t="s">
        <v>1825</v>
      </c>
      <c r="R1156" t="s">
        <v>630</v>
      </c>
    </row>
    <row r="1157" spans="1:18" x14ac:dyDescent="0.25">
      <c r="A1157" s="140" t="s">
        <v>5644</v>
      </c>
      <c r="B1157" s="140" t="s">
        <v>885</v>
      </c>
      <c r="C1157" s="140" t="s">
        <v>1819</v>
      </c>
      <c r="D1157" s="140" t="s">
        <v>1820</v>
      </c>
      <c r="E1157" s="140" t="s">
        <v>1888</v>
      </c>
      <c r="F1157" s="140"/>
      <c r="G1157" s="140" t="s">
        <v>71</v>
      </c>
      <c r="H1157" s="140" t="s">
        <v>1779</v>
      </c>
      <c r="I1157" s="140" t="s">
        <v>5551</v>
      </c>
      <c r="J1157" s="140" t="s">
        <v>1819</v>
      </c>
      <c r="K1157" s="140"/>
      <c r="L1157" s="140"/>
      <c r="M1157" s="140" t="s">
        <v>5645</v>
      </c>
      <c r="N1157" s="141">
        <v>60</v>
      </c>
      <c r="O1157" s="142" t="b">
        <v>0</v>
      </c>
      <c r="P1157" s="140" t="s">
        <v>3077</v>
      </c>
      <c r="Q1157" t="s">
        <v>1825</v>
      </c>
      <c r="R1157" t="s">
        <v>630</v>
      </c>
    </row>
    <row r="1158" spans="1:18" x14ac:dyDescent="0.25">
      <c r="A1158" s="140" t="s">
        <v>902</v>
      </c>
      <c r="B1158" s="140" t="s">
        <v>887</v>
      </c>
      <c r="C1158" s="140" t="s">
        <v>1819</v>
      </c>
      <c r="D1158" s="140" t="s">
        <v>1820</v>
      </c>
      <c r="E1158" s="140" t="s">
        <v>1932</v>
      </c>
      <c r="F1158" s="140"/>
      <c r="G1158" s="140" t="s">
        <v>71</v>
      </c>
      <c r="H1158" s="140" t="s">
        <v>1779</v>
      </c>
      <c r="I1158" s="140" t="s">
        <v>5551</v>
      </c>
      <c r="J1158" s="140" t="s">
        <v>1819</v>
      </c>
      <c r="K1158" s="140"/>
      <c r="L1158" s="140"/>
      <c r="M1158" s="140" t="s">
        <v>5646</v>
      </c>
      <c r="N1158" s="141">
        <v>60</v>
      </c>
      <c r="O1158" s="142" t="b">
        <v>0</v>
      </c>
      <c r="P1158" s="140" t="s">
        <v>3077</v>
      </c>
      <c r="Q1158" t="s">
        <v>1825</v>
      </c>
      <c r="R1158" t="s">
        <v>630</v>
      </c>
    </row>
    <row r="1159" spans="1:18" x14ac:dyDescent="0.25">
      <c r="A1159" s="140" t="s">
        <v>903</v>
      </c>
      <c r="B1159" s="140" t="s">
        <v>887</v>
      </c>
      <c r="C1159" s="140" t="s">
        <v>1819</v>
      </c>
      <c r="D1159" s="140" t="s">
        <v>1820</v>
      </c>
      <c r="E1159" s="140" t="s">
        <v>1860</v>
      </c>
      <c r="F1159" s="140"/>
      <c r="G1159" s="140" t="s">
        <v>1788</v>
      </c>
      <c r="H1159" s="140" t="s">
        <v>1789</v>
      </c>
      <c r="I1159" s="140" t="s">
        <v>5551</v>
      </c>
      <c r="J1159" s="140" t="s">
        <v>1819</v>
      </c>
      <c r="K1159" s="140"/>
      <c r="L1159" s="140"/>
      <c r="M1159" s="140" t="s">
        <v>5647</v>
      </c>
      <c r="N1159" s="141">
        <v>60</v>
      </c>
      <c r="O1159" s="142" t="b">
        <v>0</v>
      </c>
      <c r="P1159" s="140" t="s">
        <v>3077</v>
      </c>
      <c r="Q1159" t="s">
        <v>1825</v>
      </c>
      <c r="R1159" t="s">
        <v>630</v>
      </c>
    </row>
    <row r="1160" spans="1:18" x14ac:dyDescent="0.25">
      <c r="A1160" s="140" t="s">
        <v>904</v>
      </c>
      <c r="B1160" s="140" t="s">
        <v>885</v>
      </c>
      <c r="C1160" s="140" t="s">
        <v>1819</v>
      </c>
      <c r="D1160" s="140" t="s">
        <v>1820</v>
      </c>
      <c r="E1160" s="140" t="s">
        <v>1928</v>
      </c>
      <c r="F1160" s="140"/>
      <c r="G1160" s="140" t="s">
        <v>70</v>
      </c>
      <c r="H1160" s="140" t="s">
        <v>1781</v>
      </c>
      <c r="I1160" s="140" t="s">
        <v>5551</v>
      </c>
      <c r="J1160" s="140" t="s">
        <v>1819</v>
      </c>
      <c r="K1160" s="140"/>
      <c r="L1160" s="140"/>
      <c r="M1160" s="140" t="s">
        <v>5648</v>
      </c>
      <c r="N1160" s="141">
        <v>60</v>
      </c>
      <c r="O1160" s="142" t="b">
        <v>0</v>
      </c>
      <c r="P1160" s="140" t="s">
        <v>3077</v>
      </c>
      <c r="Q1160" t="s">
        <v>1825</v>
      </c>
      <c r="R1160" t="s">
        <v>630</v>
      </c>
    </row>
    <row r="1161" spans="1:18" x14ac:dyDescent="0.25">
      <c r="A1161" s="140" t="s">
        <v>233</v>
      </c>
      <c r="B1161" s="140" t="s">
        <v>887</v>
      </c>
      <c r="C1161" s="140" t="s">
        <v>1819</v>
      </c>
      <c r="D1161" s="140" t="s">
        <v>1820</v>
      </c>
      <c r="E1161" s="140" t="s">
        <v>1940</v>
      </c>
      <c r="F1161" s="140"/>
      <c r="G1161" s="140" t="s">
        <v>70</v>
      </c>
      <c r="H1161" s="140" t="s">
        <v>1781</v>
      </c>
      <c r="I1161" s="140" t="s">
        <v>5551</v>
      </c>
      <c r="J1161" s="140" t="s">
        <v>1819</v>
      </c>
      <c r="K1161" s="140"/>
      <c r="L1161" s="140"/>
      <c r="M1161" s="140" t="s">
        <v>5649</v>
      </c>
      <c r="N1161" s="141">
        <v>60</v>
      </c>
      <c r="O1161" s="142" t="b">
        <v>0</v>
      </c>
      <c r="P1161" s="140" t="s">
        <v>3077</v>
      </c>
      <c r="Q1161" t="s">
        <v>1825</v>
      </c>
      <c r="R1161" t="s">
        <v>630</v>
      </c>
    </row>
    <row r="1162" spans="1:18" x14ac:dyDescent="0.25">
      <c r="A1162" s="140" t="s">
        <v>905</v>
      </c>
      <c r="B1162" s="140" t="s">
        <v>5626</v>
      </c>
      <c r="C1162" s="140" t="s">
        <v>1819</v>
      </c>
      <c r="D1162" s="140" t="s">
        <v>1820</v>
      </c>
      <c r="E1162" s="140" t="s">
        <v>1932</v>
      </c>
      <c r="F1162" s="140"/>
      <c r="G1162" s="140" t="s">
        <v>71</v>
      </c>
      <c r="H1162" s="140" t="s">
        <v>1779</v>
      </c>
      <c r="I1162" s="140" t="s">
        <v>5551</v>
      </c>
      <c r="J1162" s="140" t="s">
        <v>1819</v>
      </c>
      <c r="K1162" s="140"/>
      <c r="L1162" s="140"/>
      <c r="M1162" s="140" t="s">
        <v>5650</v>
      </c>
      <c r="N1162" s="141">
        <v>60</v>
      </c>
      <c r="O1162" s="142" t="b">
        <v>0</v>
      </c>
      <c r="P1162" s="140" t="s">
        <v>3077</v>
      </c>
      <c r="Q1162" t="s">
        <v>1825</v>
      </c>
      <c r="R1162" t="s">
        <v>630</v>
      </c>
    </row>
    <row r="1163" spans="1:18" x14ac:dyDescent="0.25">
      <c r="A1163" s="140" t="s">
        <v>502</v>
      </c>
      <c r="B1163" s="140" t="s">
        <v>887</v>
      </c>
      <c r="C1163" s="140" t="s">
        <v>1819</v>
      </c>
      <c r="D1163" s="140" t="s">
        <v>1820</v>
      </c>
      <c r="E1163" s="140" t="s">
        <v>1913</v>
      </c>
      <c r="F1163" s="140"/>
      <c r="G1163" s="140" t="s">
        <v>70</v>
      </c>
      <c r="H1163" s="140" t="s">
        <v>1781</v>
      </c>
      <c r="I1163" s="140" t="s">
        <v>5551</v>
      </c>
      <c r="J1163" s="140" t="s">
        <v>1819</v>
      </c>
      <c r="K1163" s="140"/>
      <c r="L1163" s="140"/>
      <c r="M1163" s="140" t="s">
        <v>5651</v>
      </c>
      <c r="N1163" s="141">
        <v>60</v>
      </c>
      <c r="O1163" s="142" t="b">
        <v>0</v>
      </c>
      <c r="P1163" s="140" t="s">
        <v>3077</v>
      </c>
      <c r="Q1163" t="s">
        <v>1825</v>
      </c>
      <c r="R1163" t="s">
        <v>630</v>
      </c>
    </row>
    <row r="1164" spans="1:18" x14ac:dyDescent="0.25">
      <c r="A1164" s="140" t="s">
        <v>5652</v>
      </c>
      <c r="B1164" s="140" t="s">
        <v>887</v>
      </c>
      <c r="C1164" s="140" t="s">
        <v>1819</v>
      </c>
      <c r="D1164" s="140" t="s">
        <v>1820</v>
      </c>
      <c r="E1164" s="140" t="s">
        <v>1834</v>
      </c>
      <c r="F1164" s="140"/>
      <c r="G1164" s="140" t="s">
        <v>70</v>
      </c>
      <c r="H1164" s="140" t="s">
        <v>1781</v>
      </c>
      <c r="I1164" s="140" t="s">
        <v>5551</v>
      </c>
      <c r="J1164" s="140" t="s">
        <v>1819</v>
      </c>
      <c r="K1164" s="140"/>
      <c r="L1164" s="140"/>
      <c r="M1164" s="140" t="s">
        <v>5653</v>
      </c>
      <c r="N1164" s="141">
        <v>60</v>
      </c>
      <c r="O1164" s="142" t="b">
        <v>0</v>
      </c>
      <c r="P1164" s="140" t="s">
        <v>3077</v>
      </c>
      <c r="Q1164" t="s">
        <v>1825</v>
      </c>
      <c r="R1164" t="s">
        <v>630</v>
      </c>
    </row>
    <row r="1165" spans="1:18" x14ac:dyDescent="0.25">
      <c r="A1165" s="140" t="s">
        <v>522</v>
      </c>
      <c r="B1165" s="140" t="s">
        <v>887</v>
      </c>
      <c r="C1165" s="140" t="s">
        <v>1819</v>
      </c>
      <c r="D1165" s="140" t="s">
        <v>1820</v>
      </c>
      <c r="E1165" s="140" t="s">
        <v>1860</v>
      </c>
      <c r="F1165" s="140"/>
      <c r="G1165" s="140" t="s">
        <v>71</v>
      </c>
      <c r="H1165" s="140" t="s">
        <v>1779</v>
      </c>
      <c r="I1165" s="140" t="s">
        <v>5551</v>
      </c>
      <c r="J1165" s="140" t="s">
        <v>1819</v>
      </c>
      <c r="K1165" s="140"/>
      <c r="L1165" s="140"/>
      <c r="M1165" s="140" t="s">
        <v>5654</v>
      </c>
      <c r="N1165" s="141">
        <v>60</v>
      </c>
      <c r="O1165" s="142" t="b">
        <v>0</v>
      </c>
      <c r="P1165" s="140" t="s">
        <v>3077</v>
      </c>
      <c r="Q1165" t="s">
        <v>1825</v>
      </c>
      <c r="R1165" t="s">
        <v>630</v>
      </c>
    </row>
    <row r="1166" spans="1:18" x14ac:dyDescent="0.25">
      <c r="A1166" s="140" t="s">
        <v>906</v>
      </c>
      <c r="B1166" s="140" t="s">
        <v>887</v>
      </c>
      <c r="C1166" s="140" t="s">
        <v>1819</v>
      </c>
      <c r="D1166" s="140" t="s">
        <v>1820</v>
      </c>
      <c r="E1166" s="140" t="s">
        <v>1913</v>
      </c>
      <c r="F1166" s="140"/>
      <c r="G1166" s="140" t="s">
        <v>70</v>
      </c>
      <c r="H1166" s="140" t="s">
        <v>1781</v>
      </c>
      <c r="I1166" s="140" t="s">
        <v>5551</v>
      </c>
      <c r="J1166" s="140" t="s">
        <v>1819</v>
      </c>
      <c r="K1166" s="140"/>
      <c r="L1166" s="140"/>
      <c r="M1166" s="140" t="s">
        <v>5655</v>
      </c>
      <c r="N1166" s="141">
        <v>60</v>
      </c>
      <c r="O1166" s="142" t="b">
        <v>0</v>
      </c>
      <c r="P1166" s="140" t="s">
        <v>3077</v>
      </c>
      <c r="Q1166" t="s">
        <v>1825</v>
      </c>
      <c r="R1166" t="s">
        <v>630</v>
      </c>
    </row>
    <row r="1167" spans="1:18" x14ac:dyDescent="0.25">
      <c r="A1167" s="140" t="s">
        <v>907</v>
      </c>
      <c r="B1167" s="140" t="s">
        <v>887</v>
      </c>
      <c r="C1167" s="140" t="s">
        <v>1819</v>
      </c>
      <c r="D1167" s="140" t="s">
        <v>1820</v>
      </c>
      <c r="E1167" s="140" t="s">
        <v>1834</v>
      </c>
      <c r="F1167" s="140"/>
      <c r="G1167" s="140" t="s">
        <v>70</v>
      </c>
      <c r="H1167" s="140" t="s">
        <v>1781</v>
      </c>
      <c r="I1167" s="140" t="s">
        <v>5551</v>
      </c>
      <c r="J1167" s="140" t="s">
        <v>1819</v>
      </c>
      <c r="K1167" s="140"/>
      <c r="L1167" s="140"/>
      <c r="M1167" s="140" t="s">
        <v>5656</v>
      </c>
      <c r="N1167" s="141">
        <v>60</v>
      </c>
      <c r="O1167" s="142" t="b">
        <v>0</v>
      </c>
      <c r="P1167" s="140" t="s">
        <v>3077</v>
      </c>
      <c r="Q1167" t="s">
        <v>1825</v>
      </c>
      <c r="R1167" t="s">
        <v>630</v>
      </c>
    </row>
    <row r="1168" spans="1:18" x14ac:dyDescent="0.25">
      <c r="A1168" s="140" t="s">
        <v>84</v>
      </c>
      <c r="B1168" s="140" t="s">
        <v>887</v>
      </c>
      <c r="C1168" s="140" t="s">
        <v>1819</v>
      </c>
      <c r="D1168" s="140" t="s">
        <v>1820</v>
      </c>
      <c r="E1168" s="140" t="s">
        <v>1913</v>
      </c>
      <c r="F1168" s="140"/>
      <c r="G1168" s="140" t="s">
        <v>71</v>
      </c>
      <c r="H1168" s="140" t="s">
        <v>1779</v>
      </c>
      <c r="I1168" s="140" t="s">
        <v>5551</v>
      </c>
      <c r="J1168" s="140" t="s">
        <v>1819</v>
      </c>
      <c r="K1168" s="140"/>
      <c r="L1168" s="140"/>
      <c r="M1168" s="140" t="s">
        <v>5657</v>
      </c>
      <c r="N1168" s="141">
        <v>60</v>
      </c>
      <c r="O1168" s="142" t="b">
        <v>0</v>
      </c>
      <c r="P1168" s="140" t="s">
        <v>3077</v>
      </c>
      <c r="Q1168" t="s">
        <v>1825</v>
      </c>
      <c r="R1168" t="s">
        <v>630</v>
      </c>
    </row>
    <row r="1169" spans="1:18" x14ac:dyDescent="0.25">
      <c r="A1169" s="140" t="s">
        <v>908</v>
      </c>
      <c r="B1169" s="140" t="s">
        <v>885</v>
      </c>
      <c r="C1169" s="140" t="s">
        <v>1819</v>
      </c>
      <c r="D1169" s="140" t="s">
        <v>1820</v>
      </c>
      <c r="E1169" s="140" t="s">
        <v>1973</v>
      </c>
      <c r="F1169" s="140"/>
      <c r="G1169" s="140" t="s">
        <v>71</v>
      </c>
      <c r="H1169" s="140" t="s">
        <v>1779</v>
      </c>
      <c r="I1169" s="140" t="s">
        <v>5551</v>
      </c>
      <c r="J1169" s="140" t="s">
        <v>1819</v>
      </c>
      <c r="K1169" s="140"/>
      <c r="L1169" s="140"/>
      <c r="M1169" s="140" t="s">
        <v>5658</v>
      </c>
      <c r="N1169" s="141">
        <v>60</v>
      </c>
      <c r="O1169" s="142" t="b">
        <v>0</v>
      </c>
      <c r="P1169" s="140" t="s">
        <v>3077</v>
      </c>
      <c r="Q1169" t="s">
        <v>1825</v>
      </c>
      <c r="R1169" t="s">
        <v>630</v>
      </c>
    </row>
    <row r="1170" spans="1:18" x14ac:dyDescent="0.25">
      <c r="A1170" s="140" t="s">
        <v>909</v>
      </c>
      <c r="B1170" s="140" t="s">
        <v>5626</v>
      </c>
      <c r="C1170" s="140" t="s">
        <v>1819</v>
      </c>
      <c r="D1170" s="140" t="s">
        <v>1820</v>
      </c>
      <c r="E1170" s="140" t="s">
        <v>1957</v>
      </c>
      <c r="F1170" s="140"/>
      <c r="G1170" s="140" t="s">
        <v>1788</v>
      </c>
      <c r="H1170" s="140" t="s">
        <v>1789</v>
      </c>
      <c r="I1170" s="140" t="s">
        <v>5551</v>
      </c>
      <c r="J1170" s="140" t="s">
        <v>1819</v>
      </c>
      <c r="K1170" s="140"/>
      <c r="L1170" s="140"/>
      <c r="M1170" s="140" t="s">
        <v>5659</v>
      </c>
      <c r="N1170" s="141">
        <v>60</v>
      </c>
      <c r="O1170" s="142" t="b">
        <v>0</v>
      </c>
      <c r="P1170" s="140" t="s">
        <v>3077</v>
      </c>
      <c r="Q1170" t="s">
        <v>1825</v>
      </c>
      <c r="R1170" t="s">
        <v>630</v>
      </c>
    </row>
    <row r="1171" spans="1:18" x14ac:dyDescent="0.25">
      <c r="A1171" s="140" t="s">
        <v>910</v>
      </c>
      <c r="B1171" s="140" t="s">
        <v>5626</v>
      </c>
      <c r="C1171" s="140" t="s">
        <v>1819</v>
      </c>
      <c r="D1171" s="140" t="s">
        <v>1820</v>
      </c>
      <c r="E1171" s="140" t="s">
        <v>1883</v>
      </c>
      <c r="F1171" s="140"/>
      <c r="G1171" s="140" t="s">
        <v>71</v>
      </c>
      <c r="H1171" s="140" t="s">
        <v>1779</v>
      </c>
      <c r="I1171" s="140" t="s">
        <v>5551</v>
      </c>
      <c r="J1171" s="140" t="s">
        <v>1819</v>
      </c>
      <c r="K1171" s="140"/>
      <c r="L1171" s="140"/>
      <c r="M1171" s="140" t="s">
        <v>5660</v>
      </c>
      <c r="N1171" s="141">
        <v>60</v>
      </c>
      <c r="O1171" s="142" t="b">
        <v>0</v>
      </c>
      <c r="P1171" s="140" t="s">
        <v>3077</v>
      </c>
      <c r="Q1171" t="s">
        <v>1825</v>
      </c>
      <c r="R1171" t="s">
        <v>630</v>
      </c>
    </row>
    <row r="1172" spans="1:18" x14ac:dyDescent="0.25">
      <c r="A1172" s="140" t="s">
        <v>530</v>
      </c>
      <c r="B1172" s="140" t="s">
        <v>887</v>
      </c>
      <c r="C1172" s="140" t="s">
        <v>1819</v>
      </c>
      <c r="D1172" s="140" t="s">
        <v>1820</v>
      </c>
      <c r="E1172" s="140" t="s">
        <v>1860</v>
      </c>
      <c r="F1172" s="140"/>
      <c r="G1172" s="140" t="s">
        <v>1788</v>
      </c>
      <c r="H1172" s="140" t="s">
        <v>1789</v>
      </c>
      <c r="I1172" s="140" t="s">
        <v>5551</v>
      </c>
      <c r="J1172" s="140" t="s">
        <v>1819</v>
      </c>
      <c r="K1172" s="140"/>
      <c r="L1172" s="140"/>
      <c r="M1172" s="140" t="s">
        <v>5661</v>
      </c>
      <c r="N1172" s="141">
        <v>60</v>
      </c>
      <c r="O1172" s="142" t="b">
        <v>0</v>
      </c>
      <c r="P1172" s="140" t="s">
        <v>3077</v>
      </c>
      <c r="Q1172" t="s">
        <v>1825</v>
      </c>
      <c r="R1172" t="s">
        <v>630</v>
      </c>
    </row>
    <row r="1173" spans="1:18" x14ac:dyDescent="0.25">
      <c r="A1173" s="140" t="s">
        <v>222</v>
      </c>
      <c r="B1173" s="140" t="s">
        <v>887</v>
      </c>
      <c r="C1173" s="140" t="s">
        <v>1819</v>
      </c>
      <c r="D1173" s="140" t="s">
        <v>1820</v>
      </c>
      <c r="E1173" s="140" t="s">
        <v>1932</v>
      </c>
      <c r="F1173" s="140"/>
      <c r="G1173" s="140" t="s">
        <v>71</v>
      </c>
      <c r="H1173" s="140" t="s">
        <v>1779</v>
      </c>
      <c r="I1173" s="140" t="s">
        <v>5551</v>
      </c>
      <c r="J1173" s="140" t="s">
        <v>1819</v>
      </c>
      <c r="K1173" s="140"/>
      <c r="L1173" s="140"/>
      <c r="M1173" s="140" t="s">
        <v>5662</v>
      </c>
      <c r="N1173" s="141">
        <v>60</v>
      </c>
      <c r="O1173" s="142" t="b">
        <v>0</v>
      </c>
      <c r="P1173" s="140" t="s">
        <v>3077</v>
      </c>
      <c r="Q1173" t="s">
        <v>1825</v>
      </c>
      <c r="R1173" t="s">
        <v>630</v>
      </c>
    </row>
    <row r="1174" spans="1:18" x14ac:dyDescent="0.25">
      <c r="A1174" s="140" t="s">
        <v>911</v>
      </c>
      <c r="B1174" s="140" t="s">
        <v>887</v>
      </c>
      <c r="C1174" s="140" t="s">
        <v>1819</v>
      </c>
      <c r="D1174" s="140" t="s">
        <v>1820</v>
      </c>
      <c r="E1174" s="140" t="s">
        <v>1940</v>
      </c>
      <c r="F1174" s="140"/>
      <c r="G1174" s="140" t="s">
        <v>70</v>
      </c>
      <c r="H1174" s="140" t="s">
        <v>1781</v>
      </c>
      <c r="I1174" s="140" t="s">
        <v>5551</v>
      </c>
      <c r="J1174" s="140" t="s">
        <v>1819</v>
      </c>
      <c r="K1174" s="140"/>
      <c r="L1174" s="140"/>
      <c r="M1174" s="140" t="s">
        <v>5663</v>
      </c>
      <c r="N1174" s="141">
        <v>60</v>
      </c>
      <c r="O1174" s="142" t="b">
        <v>0</v>
      </c>
      <c r="P1174" s="140" t="s">
        <v>3077</v>
      </c>
      <c r="Q1174" t="s">
        <v>1825</v>
      </c>
      <c r="R1174" t="s">
        <v>630</v>
      </c>
    </row>
    <row r="1175" spans="1:18" x14ac:dyDescent="0.25">
      <c r="A1175" s="140" t="s">
        <v>912</v>
      </c>
      <c r="B1175" s="140" t="s">
        <v>5664</v>
      </c>
      <c r="C1175" s="140" t="s">
        <v>1819</v>
      </c>
      <c r="D1175" s="140" t="s">
        <v>1820</v>
      </c>
      <c r="E1175" s="140" t="s">
        <v>2736</v>
      </c>
      <c r="F1175" s="140"/>
      <c r="G1175" s="140" t="s">
        <v>71</v>
      </c>
      <c r="H1175" s="140" t="s">
        <v>1779</v>
      </c>
      <c r="I1175" s="140" t="s">
        <v>5551</v>
      </c>
      <c r="J1175" s="140" t="s">
        <v>1819</v>
      </c>
      <c r="K1175" s="140"/>
      <c r="L1175" s="140"/>
      <c r="M1175" s="140" t="s">
        <v>5665</v>
      </c>
      <c r="N1175" s="141">
        <v>60</v>
      </c>
      <c r="O1175" s="142" t="b">
        <v>0</v>
      </c>
      <c r="P1175" s="140" t="s">
        <v>3077</v>
      </c>
      <c r="Q1175" t="s">
        <v>1825</v>
      </c>
      <c r="R1175" t="s">
        <v>630</v>
      </c>
    </row>
    <row r="1176" spans="1:18" x14ac:dyDescent="0.25">
      <c r="A1176" s="140" t="s">
        <v>913</v>
      </c>
      <c r="B1176" s="140" t="s">
        <v>5626</v>
      </c>
      <c r="C1176" s="140" t="s">
        <v>1819</v>
      </c>
      <c r="D1176" s="140" t="s">
        <v>1820</v>
      </c>
      <c r="E1176" s="140" t="s">
        <v>2055</v>
      </c>
      <c r="F1176" s="140"/>
      <c r="G1176" s="140" t="s">
        <v>71</v>
      </c>
      <c r="H1176" s="140" t="s">
        <v>1779</v>
      </c>
      <c r="I1176" s="140" t="s">
        <v>5551</v>
      </c>
      <c r="J1176" s="140" t="s">
        <v>1819</v>
      </c>
      <c r="K1176" s="140"/>
      <c r="L1176" s="140"/>
      <c r="M1176" s="140" t="s">
        <v>5666</v>
      </c>
      <c r="N1176" s="141">
        <v>60</v>
      </c>
      <c r="O1176" s="142" t="b">
        <v>0</v>
      </c>
      <c r="P1176" s="140" t="s">
        <v>3077</v>
      </c>
      <c r="Q1176" t="s">
        <v>1825</v>
      </c>
      <c r="R1176" t="s">
        <v>630</v>
      </c>
    </row>
    <row r="1177" spans="1:18" x14ac:dyDescent="0.25">
      <c r="A1177" s="140" t="s">
        <v>914</v>
      </c>
      <c r="B1177" s="140" t="s">
        <v>915</v>
      </c>
      <c r="C1177" s="140" t="s">
        <v>1819</v>
      </c>
      <c r="D1177" s="140" t="s">
        <v>1820</v>
      </c>
      <c r="E1177" s="140" t="s">
        <v>1957</v>
      </c>
      <c r="F1177" s="140"/>
      <c r="G1177" s="140" t="s">
        <v>1788</v>
      </c>
      <c r="H1177" s="140" t="s">
        <v>1789</v>
      </c>
      <c r="I1177" s="140" t="s">
        <v>5551</v>
      </c>
      <c r="J1177" s="140" t="s">
        <v>915</v>
      </c>
      <c r="K1177" s="140" t="s">
        <v>5667</v>
      </c>
      <c r="L1177" s="140"/>
      <c r="M1177" s="140" t="s">
        <v>5667</v>
      </c>
      <c r="N1177" s="141">
        <v>60</v>
      </c>
      <c r="O1177" s="142" t="b">
        <v>0</v>
      </c>
      <c r="P1177" s="140" t="s">
        <v>3077</v>
      </c>
      <c r="Q1177" t="s">
        <v>1825</v>
      </c>
      <c r="R1177" t="s">
        <v>630</v>
      </c>
    </row>
    <row r="1178" spans="1:18" x14ac:dyDescent="0.25">
      <c r="A1178" s="140" t="s">
        <v>916</v>
      </c>
      <c r="B1178" s="140" t="s">
        <v>5626</v>
      </c>
      <c r="C1178" s="140" t="s">
        <v>1819</v>
      </c>
      <c r="D1178" s="140" t="s">
        <v>1820</v>
      </c>
      <c r="E1178" s="140" t="s">
        <v>1883</v>
      </c>
      <c r="F1178" s="140"/>
      <c r="G1178" s="140" t="s">
        <v>71</v>
      </c>
      <c r="H1178" s="140" t="s">
        <v>1779</v>
      </c>
      <c r="I1178" s="140" t="s">
        <v>5551</v>
      </c>
      <c r="J1178" s="140" t="s">
        <v>1819</v>
      </c>
      <c r="K1178" s="140"/>
      <c r="L1178" s="140"/>
      <c r="M1178" s="140" t="s">
        <v>5668</v>
      </c>
      <c r="N1178" s="141">
        <v>60</v>
      </c>
      <c r="O1178" s="142" t="b">
        <v>0</v>
      </c>
      <c r="P1178" s="140" t="s">
        <v>3077</v>
      </c>
      <c r="Q1178" t="s">
        <v>1825</v>
      </c>
      <c r="R1178" t="s">
        <v>630</v>
      </c>
    </row>
    <row r="1179" spans="1:18" x14ac:dyDescent="0.25">
      <c r="A1179" s="140" t="s">
        <v>505</v>
      </c>
      <c r="B1179" s="140" t="s">
        <v>887</v>
      </c>
      <c r="C1179" s="140" t="s">
        <v>1819</v>
      </c>
      <c r="D1179" s="140" t="s">
        <v>1820</v>
      </c>
      <c r="E1179" s="140" t="s">
        <v>1940</v>
      </c>
      <c r="F1179" s="140"/>
      <c r="G1179" s="140" t="s">
        <v>70</v>
      </c>
      <c r="H1179" s="140" t="s">
        <v>1781</v>
      </c>
      <c r="I1179" s="140" t="s">
        <v>5551</v>
      </c>
      <c r="J1179" s="140" t="s">
        <v>1819</v>
      </c>
      <c r="K1179" s="140"/>
      <c r="L1179" s="140"/>
      <c r="M1179" s="140" t="s">
        <v>5669</v>
      </c>
      <c r="N1179" s="141">
        <v>60</v>
      </c>
      <c r="O1179" s="142" t="b">
        <v>0</v>
      </c>
      <c r="P1179" s="140" t="s">
        <v>3077</v>
      </c>
      <c r="Q1179" t="s">
        <v>1825</v>
      </c>
      <c r="R1179" t="s">
        <v>630</v>
      </c>
    </row>
    <row r="1180" spans="1:18" x14ac:dyDescent="0.25">
      <c r="A1180" s="140" t="s">
        <v>917</v>
      </c>
      <c r="B1180" s="140" t="s">
        <v>5626</v>
      </c>
      <c r="C1180" s="140" t="s">
        <v>1819</v>
      </c>
      <c r="D1180" s="140" t="s">
        <v>1820</v>
      </c>
      <c r="E1180" s="140" t="s">
        <v>1957</v>
      </c>
      <c r="F1180" s="140"/>
      <c r="G1180" s="140" t="s">
        <v>1788</v>
      </c>
      <c r="H1180" s="140" t="s">
        <v>1789</v>
      </c>
      <c r="I1180" s="140" t="s">
        <v>5551</v>
      </c>
      <c r="J1180" s="140" t="s">
        <v>1819</v>
      </c>
      <c r="K1180" s="140"/>
      <c r="L1180" s="140"/>
      <c r="M1180" s="140" t="s">
        <v>5670</v>
      </c>
      <c r="N1180" s="141">
        <v>60</v>
      </c>
      <c r="O1180" s="142" t="b">
        <v>0</v>
      </c>
      <c r="P1180" s="140" t="s">
        <v>3077</v>
      </c>
      <c r="Q1180" t="s">
        <v>1825</v>
      </c>
      <c r="R1180" t="s">
        <v>630</v>
      </c>
    </row>
    <row r="1181" spans="1:18" x14ac:dyDescent="0.25">
      <c r="A1181" s="140" t="s">
        <v>73</v>
      </c>
      <c r="B1181" s="140" t="s">
        <v>887</v>
      </c>
      <c r="C1181" s="140" t="s">
        <v>1819</v>
      </c>
      <c r="D1181" s="140" t="s">
        <v>1820</v>
      </c>
      <c r="E1181" s="140" t="s">
        <v>1932</v>
      </c>
      <c r="F1181" s="140"/>
      <c r="G1181" s="140" t="s">
        <v>71</v>
      </c>
      <c r="H1181" s="140" t="s">
        <v>1779</v>
      </c>
      <c r="I1181" s="140" t="s">
        <v>5551</v>
      </c>
      <c r="J1181" s="140" t="s">
        <v>1819</v>
      </c>
      <c r="K1181" s="140"/>
      <c r="L1181" s="140"/>
      <c r="M1181" s="140" t="s">
        <v>5671</v>
      </c>
      <c r="N1181" s="141">
        <v>60</v>
      </c>
      <c r="O1181" s="142" t="b">
        <v>0</v>
      </c>
      <c r="P1181" s="140" t="s">
        <v>3077</v>
      </c>
      <c r="Q1181" t="s">
        <v>1825</v>
      </c>
      <c r="R1181" t="s">
        <v>630</v>
      </c>
    </row>
    <row r="1182" spans="1:18" x14ac:dyDescent="0.25">
      <c r="A1182" s="140" t="s">
        <v>533</v>
      </c>
      <c r="B1182" s="140" t="s">
        <v>887</v>
      </c>
      <c r="C1182" s="140" t="s">
        <v>1819</v>
      </c>
      <c r="D1182" s="140" t="s">
        <v>1820</v>
      </c>
      <c r="E1182" s="140" t="s">
        <v>1932</v>
      </c>
      <c r="F1182" s="140"/>
      <c r="G1182" s="140" t="s">
        <v>71</v>
      </c>
      <c r="H1182" s="140" t="s">
        <v>1779</v>
      </c>
      <c r="I1182" s="140" t="s">
        <v>5551</v>
      </c>
      <c r="J1182" s="140" t="s">
        <v>1819</v>
      </c>
      <c r="K1182" s="140"/>
      <c r="L1182" s="140"/>
      <c r="M1182" s="140" t="s">
        <v>5672</v>
      </c>
      <c r="N1182" s="141">
        <v>60</v>
      </c>
      <c r="O1182" s="142" t="b">
        <v>0</v>
      </c>
      <c r="P1182" s="140" t="s">
        <v>3077</v>
      </c>
      <c r="Q1182" t="s">
        <v>1825</v>
      </c>
      <c r="R1182" t="s">
        <v>630</v>
      </c>
    </row>
    <row r="1183" spans="1:18" x14ac:dyDescent="0.25">
      <c r="A1183" s="140" t="s">
        <v>918</v>
      </c>
      <c r="B1183" s="140" t="s">
        <v>5626</v>
      </c>
      <c r="C1183" s="140" t="s">
        <v>1819</v>
      </c>
      <c r="D1183" s="140" t="s">
        <v>1820</v>
      </c>
      <c r="E1183" s="140" t="s">
        <v>1957</v>
      </c>
      <c r="F1183" s="140"/>
      <c r="G1183" s="140" t="s">
        <v>1788</v>
      </c>
      <c r="H1183" s="140" t="s">
        <v>1789</v>
      </c>
      <c r="I1183" s="140" t="s">
        <v>5551</v>
      </c>
      <c r="J1183" s="140" t="s">
        <v>1819</v>
      </c>
      <c r="K1183" s="140"/>
      <c r="L1183" s="140"/>
      <c r="M1183" s="140" t="s">
        <v>5673</v>
      </c>
      <c r="N1183" s="141">
        <v>60</v>
      </c>
      <c r="O1183" s="142" t="b">
        <v>0</v>
      </c>
      <c r="P1183" s="140" t="s">
        <v>3077</v>
      </c>
      <c r="Q1183" t="s">
        <v>1825</v>
      </c>
      <c r="R1183" t="s">
        <v>630</v>
      </c>
    </row>
    <row r="1184" spans="1:18" x14ac:dyDescent="0.25">
      <c r="A1184" s="140" t="s">
        <v>85</v>
      </c>
      <c r="B1184" s="140" t="s">
        <v>887</v>
      </c>
      <c r="C1184" s="140" t="s">
        <v>1819</v>
      </c>
      <c r="D1184" s="140" t="s">
        <v>1820</v>
      </c>
      <c r="E1184" s="140" t="s">
        <v>1957</v>
      </c>
      <c r="F1184" s="140"/>
      <c r="G1184" s="140" t="s">
        <v>1788</v>
      </c>
      <c r="H1184" s="140" t="s">
        <v>1789</v>
      </c>
      <c r="I1184" s="140" t="s">
        <v>5551</v>
      </c>
      <c r="J1184" s="140" t="s">
        <v>1819</v>
      </c>
      <c r="K1184" s="140"/>
      <c r="L1184" s="140"/>
      <c r="M1184" s="140" t="s">
        <v>5674</v>
      </c>
      <c r="N1184" s="141">
        <v>60</v>
      </c>
      <c r="O1184" s="142" t="b">
        <v>0</v>
      </c>
      <c r="P1184" s="140" t="s">
        <v>3077</v>
      </c>
      <c r="Q1184" t="s">
        <v>1825</v>
      </c>
      <c r="R1184" t="s">
        <v>630</v>
      </c>
    </row>
    <row r="1185" spans="1:18" x14ac:dyDescent="0.25">
      <c r="A1185" s="140" t="s">
        <v>214</v>
      </c>
      <c r="B1185" s="140" t="s">
        <v>887</v>
      </c>
      <c r="C1185" s="140" t="s">
        <v>1819</v>
      </c>
      <c r="D1185" s="140" t="s">
        <v>1820</v>
      </c>
      <c r="E1185" s="140" t="s">
        <v>1932</v>
      </c>
      <c r="F1185" s="140"/>
      <c r="G1185" s="140" t="s">
        <v>71</v>
      </c>
      <c r="H1185" s="140" t="s">
        <v>1779</v>
      </c>
      <c r="I1185" s="140" t="s">
        <v>5551</v>
      </c>
      <c r="J1185" s="140" t="s">
        <v>1819</v>
      </c>
      <c r="K1185" s="140"/>
      <c r="L1185" s="140"/>
      <c r="M1185" s="140" t="s">
        <v>5675</v>
      </c>
      <c r="N1185" s="141">
        <v>60</v>
      </c>
      <c r="O1185" s="142" t="b">
        <v>0</v>
      </c>
      <c r="P1185" s="140" t="s">
        <v>3077</v>
      </c>
      <c r="Q1185" t="s">
        <v>1825</v>
      </c>
      <c r="R1185" t="s">
        <v>630</v>
      </c>
    </row>
    <row r="1186" spans="1:18" x14ac:dyDescent="0.25">
      <c r="A1186" s="140" t="s">
        <v>919</v>
      </c>
      <c r="B1186" s="140" t="s">
        <v>887</v>
      </c>
      <c r="C1186" s="140" t="s">
        <v>1819</v>
      </c>
      <c r="D1186" s="140" t="s">
        <v>1820</v>
      </c>
      <c r="E1186" s="140" t="s">
        <v>1973</v>
      </c>
      <c r="F1186" s="140"/>
      <c r="G1186" s="140" t="s">
        <v>71</v>
      </c>
      <c r="H1186" s="140" t="s">
        <v>1779</v>
      </c>
      <c r="I1186" s="140" t="s">
        <v>5551</v>
      </c>
      <c r="J1186" s="140" t="s">
        <v>1819</v>
      </c>
      <c r="K1186" s="140"/>
      <c r="L1186" s="140"/>
      <c r="M1186" s="140" t="s">
        <v>5676</v>
      </c>
      <c r="N1186" s="141">
        <v>60</v>
      </c>
      <c r="O1186" s="142" t="b">
        <v>0</v>
      </c>
      <c r="P1186" s="140" t="s">
        <v>3077</v>
      </c>
      <c r="Q1186" t="s">
        <v>1825</v>
      </c>
      <c r="R1186" t="s">
        <v>630</v>
      </c>
    </row>
    <row r="1187" spans="1:18" x14ac:dyDescent="0.25">
      <c r="A1187" s="140" t="s">
        <v>920</v>
      </c>
      <c r="B1187" s="140" t="s">
        <v>887</v>
      </c>
      <c r="C1187" s="140" t="s">
        <v>1819</v>
      </c>
      <c r="D1187" s="140" t="s">
        <v>1820</v>
      </c>
      <c r="E1187" s="140" t="s">
        <v>1834</v>
      </c>
      <c r="F1187" s="140"/>
      <c r="G1187" s="140" t="s">
        <v>70</v>
      </c>
      <c r="H1187" s="140" t="s">
        <v>1781</v>
      </c>
      <c r="I1187" s="140" t="s">
        <v>5551</v>
      </c>
      <c r="J1187" s="140" t="s">
        <v>1819</v>
      </c>
      <c r="K1187" s="140"/>
      <c r="L1187" s="140"/>
      <c r="M1187" s="140" t="s">
        <v>5677</v>
      </c>
      <c r="N1187" s="141">
        <v>60</v>
      </c>
      <c r="O1187" s="142" t="b">
        <v>0</v>
      </c>
      <c r="P1187" s="140" t="s">
        <v>3077</v>
      </c>
      <c r="Q1187" t="s">
        <v>1825</v>
      </c>
      <c r="R1187" t="s">
        <v>630</v>
      </c>
    </row>
    <row r="1188" spans="1:18" x14ac:dyDescent="0.25">
      <c r="A1188" s="140" t="s">
        <v>921</v>
      </c>
      <c r="B1188" s="140" t="s">
        <v>887</v>
      </c>
      <c r="C1188" s="140" t="s">
        <v>1819</v>
      </c>
      <c r="D1188" s="140" t="s">
        <v>1820</v>
      </c>
      <c r="E1188" s="140" t="s">
        <v>1940</v>
      </c>
      <c r="F1188" s="140"/>
      <c r="G1188" s="140" t="s">
        <v>70</v>
      </c>
      <c r="H1188" s="140" t="s">
        <v>1781</v>
      </c>
      <c r="I1188" s="140" t="s">
        <v>5551</v>
      </c>
      <c r="J1188" s="140" t="s">
        <v>1819</v>
      </c>
      <c r="K1188" s="140"/>
      <c r="L1188" s="140"/>
      <c r="M1188" s="140" t="s">
        <v>5678</v>
      </c>
      <c r="N1188" s="141">
        <v>60</v>
      </c>
      <c r="O1188" s="142" t="b">
        <v>0</v>
      </c>
      <c r="P1188" s="140" t="s">
        <v>3077</v>
      </c>
      <c r="Q1188" t="s">
        <v>1825</v>
      </c>
      <c r="R1188" t="s">
        <v>630</v>
      </c>
    </row>
    <row r="1189" spans="1:18" x14ac:dyDescent="0.25">
      <c r="A1189" s="140" t="s">
        <v>922</v>
      </c>
      <c r="B1189" s="140" t="s">
        <v>887</v>
      </c>
      <c r="C1189" s="140" t="s">
        <v>1819</v>
      </c>
      <c r="D1189" s="140" t="s">
        <v>1820</v>
      </c>
      <c r="E1189" s="140" t="s">
        <v>1932</v>
      </c>
      <c r="F1189" s="140"/>
      <c r="G1189" s="140" t="s">
        <v>71</v>
      </c>
      <c r="H1189" s="140" t="s">
        <v>1779</v>
      </c>
      <c r="I1189" s="140" t="s">
        <v>5551</v>
      </c>
      <c r="J1189" s="140" t="s">
        <v>1819</v>
      </c>
      <c r="K1189" s="140"/>
      <c r="L1189" s="140"/>
      <c r="M1189" s="140" t="s">
        <v>5679</v>
      </c>
      <c r="N1189" s="141">
        <v>60</v>
      </c>
      <c r="O1189" s="142" t="b">
        <v>0</v>
      </c>
      <c r="P1189" s="140" t="s">
        <v>3077</v>
      </c>
      <c r="Q1189" t="s">
        <v>1825</v>
      </c>
      <c r="R1189" t="s">
        <v>630</v>
      </c>
    </row>
    <row r="1190" spans="1:18" x14ac:dyDescent="0.25">
      <c r="A1190" s="140" t="s">
        <v>923</v>
      </c>
      <c r="B1190" s="140" t="s">
        <v>887</v>
      </c>
      <c r="C1190" s="140" t="s">
        <v>1819</v>
      </c>
      <c r="D1190" s="140" t="s">
        <v>1820</v>
      </c>
      <c r="E1190" s="140" t="s">
        <v>1860</v>
      </c>
      <c r="F1190" s="140"/>
      <c r="G1190" s="140" t="s">
        <v>1788</v>
      </c>
      <c r="H1190" s="140" t="s">
        <v>1789</v>
      </c>
      <c r="I1190" s="140" t="s">
        <v>5551</v>
      </c>
      <c r="J1190" s="140" t="s">
        <v>1819</v>
      </c>
      <c r="K1190" s="140"/>
      <c r="L1190" s="140"/>
      <c r="M1190" s="140" t="s">
        <v>5680</v>
      </c>
      <c r="N1190" s="141">
        <v>60</v>
      </c>
      <c r="O1190" s="142" t="b">
        <v>0</v>
      </c>
      <c r="P1190" s="140" t="s">
        <v>3077</v>
      </c>
      <c r="Q1190" t="s">
        <v>1825</v>
      </c>
      <c r="R1190" t="s">
        <v>630</v>
      </c>
    </row>
    <row r="1191" spans="1:18" x14ac:dyDescent="0.25">
      <c r="A1191" s="140" t="s">
        <v>5681</v>
      </c>
      <c r="B1191" s="140" t="s">
        <v>887</v>
      </c>
      <c r="C1191" s="140" t="s">
        <v>1819</v>
      </c>
      <c r="D1191" s="140" t="s">
        <v>1820</v>
      </c>
      <c r="E1191" s="140" t="s">
        <v>1932</v>
      </c>
      <c r="F1191" s="140"/>
      <c r="G1191" s="140" t="s">
        <v>71</v>
      </c>
      <c r="H1191" s="140" t="s">
        <v>1779</v>
      </c>
      <c r="I1191" s="140" t="s">
        <v>5551</v>
      </c>
      <c r="J1191" s="140" t="s">
        <v>1819</v>
      </c>
      <c r="K1191" s="140"/>
      <c r="L1191" s="140"/>
      <c r="M1191" s="140" t="s">
        <v>5682</v>
      </c>
      <c r="N1191" s="141">
        <v>60</v>
      </c>
      <c r="O1191" s="142" t="b">
        <v>0</v>
      </c>
      <c r="P1191" s="140" t="s">
        <v>3077</v>
      </c>
      <c r="Q1191" t="s">
        <v>1825</v>
      </c>
      <c r="R1191" t="s">
        <v>630</v>
      </c>
    </row>
    <row r="1192" spans="1:18" x14ac:dyDescent="0.25">
      <c r="A1192" s="140" t="s">
        <v>924</v>
      </c>
      <c r="B1192" s="140" t="s">
        <v>885</v>
      </c>
      <c r="C1192" s="140" t="s">
        <v>1819</v>
      </c>
      <c r="D1192" s="140" t="s">
        <v>1820</v>
      </c>
      <c r="E1192" s="140" t="s">
        <v>2088</v>
      </c>
      <c r="F1192" s="140"/>
      <c r="G1192" s="140" t="s">
        <v>70</v>
      </c>
      <c r="H1192" s="140" t="s">
        <v>1781</v>
      </c>
      <c r="I1192" s="140" t="s">
        <v>5551</v>
      </c>
      <c r="J1192" s="140" t="s">
        <v>1819</v>
      </c>
      <c r="K1192" s="140"/>
      <c r="L1192" s="140"/>
      <c r="M1192" s="140" t="s">
        <v>5683</v>
      </c>
      <c r="N1192" s="141">
        <v>60</v>
      </c>
      <c r="O1192" s="142" t="b">
        <v>0</v>
      </c>
      <c r="P1192" s="140" t="s">
        <v>3077</v>
      </c>
      <c r="Q1192" t="s">
        <v>1825</v>
      </c>
      <c r="R1192" t="s">
        <v>630</v>
      </c>
    </row>
    <row r="1193" spans="1:18" x14ac:dyDescent="0.25">
      <c r="A1193" s="140" t="s">
        <v>453</v>
      </c>
      <c r="B1193" s="140" t="s">
        <v>887</v>
      </c>
      <c r="C1193" s="140" t="s">
        <v>1819</v>
      </c>
      <c r="D1193" s="140" t="s">
        <v>1820</v>
      </c>
      <c r="E1193" s="140" t="s">
        <v>1932</v>
      </c>
      <c r="F1193" s="140"/>
      <c r="G1193" s="140" t="s">
        <v>71</v>
      </c>
      <c r="H1193" s="140" t="s">
        <v>1779</v>
      </c>
      <c r="I1193" s="140" t="s">
        <v>5551</v>
      </c>
      <c r="J1193" s="140" t="s">
        <v>1819</v>
      </c>
      <c r="K1193" s="140"/>
      <c r="L1193" s="140"/>
      <c r="M1193" s="140" t="s">
        <v>5684</v>
      </c>
      <c r="N1193" s="141">
        <v>60</v>
      </c>
      <c r="O1193" s="142" t="b">
        <v>0</v>
      </c>
      <c r="P1193" s="140" t="s">
        <v>3077</v>
      </c>
      <c r="Q1193" t="s">
        <v>1825</v>
      </c>
      <c r="R1193" t="s">
        <v>630</v>
      </c>
    </row>
    <row r="1194" spans="1:18" x14ac:dyDescent="0.25">
      <c r="A1194" s="140" t="s">
        <v>925</v>
      </c>
      <c r="B1194" s="140" t="s">
        <v>887</v>
      </c>
      <c r="C1194" s="140" t="s">
        <v>1819</v>
      </c>
      <c r="D1194" s="140" t="s">
        <v>1820</v>
      </c>
      <c r="E1194" s="140" t="s">
        <v>1932</v>
      </c>
      <c r="F1194" s="140"/>
      <c r="G1194" s="140" t="s">
        <v>71</v>
      </c>
      <c r="H1194" s="140" t="s">
        <v>1779</v>
      </c>
      <c r="I1194" s="140" t="s">
        <v>5551</v>
      </c>
      <c r="J1194" s="140" t="s">
        <v>1819</v>
      </c>
      <c r="K1194" s="140"/>
      <c r="L1194" s="140"/>
      <c r="M1194" s="140" t="s">
        <v>5685</v>
      </c>
      <c r="N1194" s="141">
        <v>60</v>
      </c>
      <c r="O1194" s="142" t="b">
        <v>0</v>
      </c>
      <c r="P1194" s="140" t="s">
        <v>3077</v>
      </c>
      <c r="Q1194" t="s">
        <v>1825</v>
      </c>
      <c r="R1194" t="s">
        <v>630</v>
      </c>
    </row>
    <row r="1195" spans="1:18" x14ac:dyDescent="0.25">
      <c r="A1195" s="140" t="s">
        <v>926</v>
      </c>
      <c r="B1195" s="140" t="s">
        <v>887</v>
      </c>
      <c r="C1195" s="140" t="s">
        <v>1819</v>
      </c>
      <c r="D1195" s="140" t="s">
        <v>1820</v>
      </c>
      <c r="E1195" s="140" t="s">
        <v>1821</v>
      </c>
      <c r="F1195" s="140"/>
      <c r="G1195" s="140" t="s">
        <v>1788</v>
      </c>
      <c r="H1195" s="140" t="s">
        <v>1789</v>
      </c>
      <c r="I1195" s="140" t="s">
        <v>5551</v>
      </c>
      <c r="J1195" s="140" t="s">
        <v>1819</v>
      </c>
      <c r="K1195" s="140"/>
      <c r="L1195" s="140"/>
      <c r="M1195" s="140" t="s">
        <v>5686</v>
      </c>
      <c r="N1195" s="141">
        <v>60</v>
      </c>
      <c r="O1195" s="142" t="b">
        <v>0</v>
      </c>
      <c r="P1195" s="140" t="s">
        <v>3077</v>
      </c>
      <c r="Q1195" t="s">
        <v>1825</v>
      </c>
      <c r="R1195" t="s">
        <v>630</v>
      </c>
    </row>
    <row r="1196" spans="1:18" x14ac:dyDescent="0.25">
      <c r="A1196" s="140" t="s">
        <v>927</v>
      </c>
      <c r="B1196" s="140" t="s">
        <v>5626</v>
      </c>
      <c r="C1196" s="140" t="s">
        <v>1819</v>
      </c>
      <c r="D1196" s="140" t="s">
        <v>1820</v>
      </c>
      <c r="E1196" s="140" t="s">
        <v>1883</v>
      </c>
      <c r="F1196" s="140"/>
      <c r="G1196" s="140" t="s">
        <v>71</v>
      </c>
      <c r="H1196" s="140" t="s">
        <v>1779</v>
      </c>
      <c r="I1196" s="140" t="s">
        <v>5551</v>
      </c>
      <c r="J1196" s="140" t="s">
        <v>1819</v>
      </c>
      <c r="K1196" s="140"/>
      <c r="L1196" s="140"/>
      <c r="M1196" s="140" t="s">
        <v>5687</v>
      </c>
      <c r="N1196" s="141">
        <v>60</v>
      </c>
      <c r="O1196" s="142" t="b">
        <v>0</v>
      </c>
      <c r="P1196" s="140" t="s">
        <v>3077</v>
      </c>
      <c r="Q1196" t="s">
        <v>1825</v>
      </c>
      <c r="R1196" t="s">
        <v>630</v>
      </c>
    </row>
    <row r="1197" spans="1:18" x14ac:dyDescent="0.25">
      <c r="A1197" s="140" t="s">
        <v>454</v>
      </c>
      <c r="B1197" s="140" t="s">
        <v>887</v>
      </c>
      <c r="C1197" s="140" t="s">
        <v>1819</v>
      </c>
      <c r="D1197" s="140" t="s">
        <v>1820</v>
      </c>
      <c r="E1197" s="140" t="s">
        <v>1834</v>
      </c>
      <c r="F1197" s="140"/>
      <c r="G1197" s="140" t="s">
        <v>70</v>
      </c>
      <c r="H1197" s="140" t="s">
        <v>1781</v>
      </c>
      <c r="I1197" s="140" t="s">
        <v>5551</v>
      </c>
      <c r="J1197" s="140" t="s">
        <v>1819</v>
      </c>
      <c r="K1197" s="140"/>
      <c r="L1197" s="140"/>
      <c r="M1197" s="140" t="s">
        <v>5688</v>
      </c>
      <c r="N1197" s="141">
        <v>60</v>
      </c>
      <c r="O1197" s="142" t="b">
        <v>0</v>
      </c>
      <c r="P1197" s="140" t="s">
        <v>3077</v>
      </c>
      <c r="Q1197" t="s">
        <v>1825</v>
      </c>
      <c r="R1197" t="s">
        <v>630</v>
      </c>
    </row>
    <row r="1198" spans="1:18" x14ac:dyDescent="0.25">
      <c r="A1198" s="140" t="s">
        <v>455</v>
      </c>
      <c r="B1198" s="140" t="s">
        <v>887</v>
      </c>
      <c r="C1198" s="140" t="s">
        <v>1819</v>
      </c>
      <c r="D1198" s="140" t="s">
        <v>1820</v>
      </c>
      <c r="E1198" s="140" t="s">
        <v>1932</v>
      </c>
      <c r="F1198" s="140"/>
      <c r="G1198" s="140" t="s">
        <v>71</v>
      </c>
      <c r="H1198" s="140" t="s">
        <v>1779</v>
      </c>
      <c r="I1198" s="140" t="s">
        <v>5551</v>
      </c>
      <c r="J1198" s="140" t="s">
        <v>1819</v>
      </c>
      <c r="K1198" s="140"/>
      <c r="L1198" s="140"/>
      <c r="M1198" s="140" t="s">
        <v>5689</v>
      </c>
      <c r="N1198" s="141">
        <v>60</v>
      </c>
      <c r="O1198" s="142" t="b">
        <v>0</v>
      </c>
      <c r="P1198" s="140" t="s">
        <v>3077</v>
      </c>
      <c r="Q1198" t="s">
        <v>1825</v>
      </c>
      <c r="R1198" t="s">
        <v>630</v>
      </c>
    </row>
    <row r="1199" spans="1:18" x14ac:dyDescent="0.25">
      <c r="A1199" s="140" t="s">
        <v>928</v>
      </c>
      <c r="B1199" s="140" t="s">
        <v>887</v>
      </c>
      <c r="C1199" s="140" t="s">
        <v>1819</v>
      </c>
      <c r="D1199" s="140" t="s">
        <v>1820</v>
      </c>
      <c r="E1199" s="140" t="s">
        <v>1932</v>
      </c>
      <c r="F1199" s="140"/>
      <c r="G1199" s="140" t="s">
        <v>71</v>
      </c>
      <c r="H1199" s="140" t="s">
        <v>1779</v>
      </c>
      <c r="I1199" s="140" t="s">
        <v>5551</v>
      </c>
      <c r="J1199" s="140" t="s">
        <v>1819</v>
      </c>
      <c r="K1199" s="140"/>
      <c r="L1199" s="140"/>
      <c r="M1199" s="140" t="s">
        <v>5690</v>
      </c>
      <c r="N1199" s="141">
        <v>60</v>
      </c>
      <c r="O1199" s="142" t="b">
        <v>0</v>
      </c>
      <c r="P1199" s="140" t="s">
        <v>3077</v>
      </c>
      <c r="Q1199" t="s">
        <v>1825</v>
      </c>
      <c r="R1199" t="s">
        <v>630</v>
      </c>
    </row>
    <row r="1200" spans="1:18" x14ac:dyDescent="0.25">
      <c r="A1200" s="140" t="s">
        <v>456</v>
      </c>
      <c r="B1200" s="140" t="s">
        <v>887</v>
      </c>
      <c r="C1200" s="140" t="s">
        <v>1819</v>
      </c>
      <c r="D1200" s="140" t="s">
        <v>1820</v>
      </c>
      <c r="E1200" s="140" t="s">
        <v>1973</v>
      </c>
      <c r="F1200" s="140"/>
      <c r="G1200" s="140" t="s">
        <v>71</v>
      </c>
      <c r="H1200" s="140" t="s">
        <v>1779</v>
      </c>
      <c r="I1200" s="140" t="s">
        <v>5551</v>
      </c>
      <c r="J1200" s="140" t="s">
        <v>1819</v>
      </c>
      <c r="K1200" s="140"/>
      <c r="L1200" s="140"/>
      <c r="M1200" s="140" t="s">
        <v>5691</v>
      </c>
      <c r="N1200" s="141">
        <v>60</v>
      </c>
      <c r="O1200" s="142" t="b">
        <v>0</v>
      </c>
      <c r="P1200" s="140" t="s">
        <v>3077</v>
      </c>
      <c r="Q1200" t="s">
        <v>1825</v>
      </c>
      <c r="R1200" t="s">
        <v>630</v>
      </c>
    </row>
    <row r="1201" spans="1:18" x14ac:dyDescent="0.25">
      <c r="A1201" s="140" t="s">
        <v>457</v>
      </c>
      <c r="B1201" s="140" t="s">
        <v>887</v>
      </c>
      <c r="C1201" s="140" t="s">
        <v>1819</v>
      </c>
      <c r="D1201" s="140" t="s">
        <v>1820</v>
      </c>
      <c r="E1201" s="140" t="s">
        <v>1957</v>
      </c>
      <c r="F1201" s="140"/>
      <c r="G1201" s="140" t="s">
        <v>1788</v>
      </c>
      <c r="H1201" s="140" t="s">
        <v>1789</v>
      </c>
      <c r="I1201" s="140" t="s">
        <v>5551</v>
      </c>
      <c r="J1201" s="140" t="s">
        <v>1819</v>
      </c>
      <c r="K1201" s="140"/>
      <c r="L1201" s="140"/>
      <c r="M1201" s="140" t="s">
        <v>5692</v>
      </c>
      <c r="N1201" s="141">
        <v>60</v>
      </c>
      <c r="O1201" s="142" t="b">
        <v>0</v>
      </c>
      <c r="P1201" s="140" t="s">
        <v>3077</v>
      </c>
      <c r="Q1201" t="s">
        <v>1825</v>
      </c>
      <c r="R1201" t="s">
        <v>630</v>
      </c>
    </row>
    <row r="1202" spans="1:18" x14ac:dyDescent="0.25">
      <c r="A1202" s="140" t="s">
        <v>929</v>
      </c>
      <c r="B1202" s="140" t="s">
        <v>885</v>
      </c>
      <c r="C1202" s="140" t="s">
        <v>1819</v>
      </c>
      <c r="D1202" s="140" t="s">
        <v>1820</v>
      </c>
      <c r="E1202" s="140" t="s">
        <v>1888</v>
      </c>
      <c r="F1202" s="140"/>
      <c r="G1202" s="140" t="s">
        <v>1788</v>
      </c>
      <c r="H1202" s="140" t="s">
        <v>1789</v>
      </c>
      <c r="I1202" s="140" t="s">
        <v>5551</v>
      </c>
      <c r="J1202" s="140" t="s">
        <v>1819</v>
      </c>
      <c r="K1202" s="140"/>
      <c r="L1202" s="140"/>
      <c r="M1202" s="140" t="s">
        <v>5693</v>
      </c>
      <c r="N1202" s="141">
        <v>60</v>
      </c>
      <c r="O1202" s="142" t="b">
        <v>0</v>
      </c>
      <c r="P1202" s="140" t="s">
        <v>3077</v>
      </c>
      <c r="Q1202" t="s">
        <v>1825</v>
      </c>
      <c r="R1202" t="s">
        <v>630</v>
      </c>
    </row>
    <row r="1203" spans="1:18" x14ac:dyDescent="0.25">
      <c r="A1203" s="140" t="s">
        <v>458</v>
      </c>
      <c r="B1203" s="140" t="s">
        <v>887</v>
      </c>
      <c r="C1203" s="140" t="s">
        <v>1819</v>
      </c>
      <c r="D1203" s="140" t="s">
        <v>1820</v>
      </c>
      <c r="E1203" s="140" t="s">
        <v>1834</v>
      </c>
      <c r="F1203" s="140"/>
      <c r="G1203" s="140" t="s">
        <v>70</v>
      </c>
      <c r="H1203" s="140" t="s">
        <v>1781</v>
      </c>
      <c r="I1203" s="140" t="s">
        <v>5551</v>
      </c>
      <c r="J1203" s="140" t="s">
        <v>1819</v>
      </c>
      <c r="K1203" s="140"/>
      <c r="L1203" s="140"/>
      <c r="M1203" s="140" t="s">
        <v>5694</v>
      </c>
      <c r="N1203" s="141">
        <v>60</v>
      </c>
      <c r="O1203" s="142" t="b">
        <v>0</v>
      </c>
      <c r="P1203" s="140" t="s">
        <v>3077</v>
      </c>
      <c r="Q1203" t="s">
        <v>1825</v>
      </c>
      <c r="R1203" t="s">
        <v>630</v>
      </c>
    </row>
    <row r="1204" spans="1:18" x14ac:dyDescent="0.25">
      <c r="A1204" s="140" t="s">
        <v>460</v>
      </c>
      <c r="B1204" s="140" t="s">
        <v>887</v>
      </c>
      <c r="C1204" s="140" t="s">
        <v>1819</v>
      </c>
      <c r="D1204" s="140" t="s">
        <v>1820</v>
      </c>
      <c r="E1204" s="140" t="s">
        <v>1821</v>
      </c>
      <c r="F1204" s="140"/>
      <c r="G1204" s="140" t="s">
        <v>71</v>
      </c>
      <c r="H1204" s="140" t="s">
        <v>1779</v>
      </c>
      <c r="I1204" s="140" t="s">
        <v>5551</v>
      </c>
      <c r="J1204" s="140" t="s">
        <v>1819</v>
      </c>
      <c r="K1204" s="140"/>
      <c r="L1204" s="140"/>
      <c r="M1204" s="140" t="s">
        <v>5695</v>
      </c>
      <c r="N1204" s="141">
        <v>60</v>
      </c>
      <c r="O1204" s="142" t="b">
        <v>0</v>
      </c>
      <c r="P1204" s="140" t="s">
        <v>3077</v>
      </c>
      <c r="Q1204" t="s">
        <v>1825</v>
      </c>
      <c r="R1204" t="s">
        <v>630</v>
      </c>
    </row>
    <row r="1205" spans="1:18" x14ac:dyDescent="0.25">
      <c r="A1205" s="140" t="s">
        <v>459</v>
      </c>
      <c r="B1205" s="140" t="s">
        <v>887</v>
      </c>
      <c r="C1205" s="140" t="s">
        <v>1819</v>
      </c>
      <c r="D1205" s="140" t="s">
        <v>1820</v>
      </c>
      <c r="E1205" s="140" t="s">
        <v>1932</v>
      </c>
      <c r="F1205" s="140"/>
      <c r="G1205" s="140" t="s">
        <v>71</v>
      </c>
      <c r="H1205" s="140" t="s">
        <v>1779</v>
      </c>
      <c r="I1205" s="140" t="s">
        <v>5551</v>
      </c>
      <c r="J1205" s="140" t="s">
        <v>1819</v>
      </c>
      <c r="K1205" s="140"/>
      <c r="L1205" s="140"/>
      <c r="M1205" s="140" t="s">
        <v>5696</v>
      </c>
      <c r="N1205" s="141">
        <v>60</v>
      </c>
      <c r="O1205" s="142" t="b">
        <v>0</v>
      </c>
      <c r="P1205" s="140" t="s">
        <v>3077</v>
      </c>
      <c r="Q1205" t="s">
        <v>1825</v>
      </c>
      <c r="R1205" t="s">
        <v>630</v>
      </c>
    </row>
    <row r="1206" spans="1:18" x14ac:dyDescent="0.25">
      <c r="A1206" s="140" t="s">
        <v>5697</v>
      </c>
      <c r="B1206" s="140" t="s">
        <v>887</v>
      </c>
      <c r="C1206" s="140" t="s">
        <v>1819</v>
      </c>
      <c r="D1206" s="140" t="s">
        <v>1820</v>
      </c>
      <c r="E1206" s="140" t="s">
        <v>1834</v>
      </c>
      <c r="F1206" s="140"/>
      <c r="G1206" s="140" t="s">
        <v>70</v>
      </c>
      <c r="H1206" s="140" t="s">
        <v>1781</v>
      </c>
      <c r="I1206" s="140" t="s">
        <v>5551</v>
      </c>
      <c r="J1206" s="140" t="s">
        <v>1819</v>
      </c>
      <c r="K1206" s="140"/>
      <c r="L1206" s="140"/>
      <c r="M1206" s="140" t="s">
        <v>5698</v>
      </c>
      <c r="N1206" s="141">
        <v>60</v>
      </c>
      <c r="O1206" s="142" t="b">
        <v>0</v>
      </c>
      <c r="P1206" s="140" t="s">
        <v>3077</v>
      </c>
      <c r="Q1206" t="s">
        <v>1825</v>
      </c>
      <c r="R1206" t="s">
        <v>630</v>
      </c>
    </row>
    <row r="1207" spans="1:18" x14ac:dyDescent="0.25">
      <c r="A1207" s="140" t="s">
        <v>930</v>
      </c>
      <c r="B1207" s="140" t="s">
        <v>885</v>
      </c>
      <c r="C1207" s="140" t="s">
        <v>1819</v>
      </c>
      <c r="D1207" s="140" t="s">
        <v>1820</v>
      </c>
      <c r="E1207" s="140" t="s">
        <v>1888</v>
      </c>
      <c r="F1207" s="140"/>
      <c r="G1207" s="140" t="s">
        <v>1788</v>
      </c>
      <c r="H1207" s="140" t="s">
        <v>1789</v>
      </c>
      <c r="I1207" s="140" t="s">
        <v>5551</v>
      </c>
      <c r="J1207" s="140" t="s">
        <v>1819</v>
      </c>
      <c r="K1207" s="140"/>
      <c r="L1207" s="140"/>
      <c r="M1207" s="140" t="s">
        <v>5699</v>
      </c>
      <c r="N1207" s="141">
        <v>60</v>
      </c>
      <c r="O1207" s="142" t="b">
        <v>0</v>
      </c>
      <c r="P1207" s="140" t="s">
        <v>3077</v>
      </c>
      <c r="Q1207" t="s">
        <v>1825</v>
      </c>
      <c r="R1207" t="s">
        <v>630</v>
      </c>
    </row>
    <row r="1208" spans="1:18" x14ac:dyDescent="0.25">
      <c r="A1208" s="140" t="s">
        <v>931</v>
      </c>
      <c r="B1208" s="140" t="s">
        <v>887</v>
      </c>
      <c r="C1208" s="140" t="s">
        <v>1819</v>
      </c>
      <c r="D1208" s="140" t="s">
        <v>1820</v>
      </c>
      <c r="E1208" s="140" t="s">
        <v>1913</v>
      </c>
      <c r="F1208" s="140"/>
      <c r="G1208" s="140" t="s">
        <v>71</v>
      </c>
      <c r="H1208" s="140" t="s">
        <v>1779</v>
      </c>
      <c r="I1208" s="140" t="s">
        <v>5551</v>
      </c>
      <c r="J1208" s="140" t="s">
        <v>1819</v>
      </c>
      <c r="K1208" s="140"/>
      <c r="L1208" s="140"/>
      <c r="M1208" s="140" t="s">
        <v>5700</v>
      </c>
      <c r="N1208" s="141">
        <v>60</v>
      </c>
      <c r="O1208" s="142" t="b">
        <v>0</v>
      </c>
      <c r="P1208" s="140" t="s">
        <v>3077</v>
      </c>
      <c r="Q1208" t="s">
        <v>1825</v>
      </c>
      <c r="R1208" t="s">
        <v>630</v>
      </c>
    </row>
    <row r="1209" spans="1:18" x14ac:dyDescent="0.25">
      <c r="A1209" s="140" t="s">
        <v>5701</v>
      </c>
      <c r="B1209" s="140" t="s">
        <v>887</v>
      </c>
      <c r="C1209" s="140" t="s">
        <v>1819</v>
      </c>
      <c r="D1209" s="140" t="s">
        <v>1820</v>
      </c>
      <c r="E1209" s="140" t="s">
        <v>1957</v>
      </c>
      <c r="F1209" s="140"/>
      <c r="G1209" s="140" t="s">
        <v>1788</v>
      </c>
      <c r="H1209" s="140" t="s">
        <v>1789</v>
      </c>
      <c r="I1209" s="140" t="s">
        <v>5551</v>
      </c>
      <c r="J1209" s="140" t="s">
        <v>1819</v>
      </c>
      <c r="K1209" s="140"/>
      <c r="L1209" s="140"/>
      <c r="M1209" s="140" t="s">
        <v>5702</v>
      </c>
      <c r="N1209" s="141">
        <v>60</v>
      </c>
      <c r="O1209" s="142" t="b">
        <v>0</v>
      </c>
      <c r="P1209" s="140" t="s">
        <v>3077</v>
      </c>
      <c r="Q1209" t="s">
        <v>1825</v>
      </c>
      <c r="R1209" t="s">
        <v>630</v>
      </c>
    </row>
    <row r="1210" spans="1:18" x14ac:dyDescent="0.25">
      <c r="A1210" s="140" t="s">
        <v>461</v>
      </c>
      <c r="B1210" s="140" t="s">
        <v>887</v>
      </c>
      <c r="C1210" s="140" t="s">
        <v>1819</v>
      </c>
      <c r="D1210" s="140" t="s">
        <v>1820</v>
      </c>
      <c r="E1210" s="140" t="s">
        <v>1932</v>
      </c>
      <c r="F1210" s="140"/>
      <c r="G1210" s="140" t="s">
        <v>71</v>
      </c>
      <c r="H1210" s="140" t="s">
        <v>1779</v>
      </c>
      <c r="I1210" s="140" t="s">
        <v>5551</v>
      </c>
      <c r="J1210" s="140" t="s">
        <v>1819</v>
      </c>
      <c r="K1210" s="140"/>
      <c r="L1210" s="140"/>
      <c r="M1210" s="140" t="s">
        <v>5703</v>
      </c>
      <c r="N1210" s="141">
        <v>60</v>
      </c>
      <c r="O1210" s="142" t="b">
        <v>0</v>
      </c>
      <c r="P1210" s="140" t="s">
        <v>3077</v>
      </c>
      <c r="Q1210" t="s">
        <v>1825</v>
      </c>
      <c r="R1210" t="s">
        <v>630</v>
      </c>
    </row>
    <row r="1211" spans="1:18" x14ac:dyDescent="0.25">
      <c r="A1211" s="140" t="s">
        <v>932</v>
      </c>
      <c r="B1211" s="140" t="s">
        <v>887</v>
      </c>
      <c r="C1211" s="140" t="s">
        <v>1819</v>
      </c>
      <c r="D1211" s="140" t="s">
        <v>1820</v>
      </c>
      <c r="E1211" s="140" t="s">
        <v>1973</v>
      </c>
      <c r="F1211" s="140"/>
      <c r="G1211" s="140" t="s">
        <v>71</v>
      </c>
      <c r="H1211" s="140" t="s">
        <v>1779</v>
      </c>
      <c r="I1211" s="140" t="s">
        <v>5551</v>
      </c>
      <c r="J1211" s="140" t="s">
        <v>1819</v>
      </c>
      <c r="K1211" s="140"/>
      <c r="L1211" s="140"/>
      <c r="M1211" s="140" t="s">
        <v>5704</v>
      </c>
      <c r="N1211" s="141">
        <v>60</v>
      </c>
      <c r="O1211" s="142" t="b">
        <v>0</v>
      </c>
      <c r="P1211" s="140" t="s">
        <v>3077</v>
      </c>
      <c r="Q1211" t="s">
        <v>1825</v>
      </c>
      <c r="R1211" t="s">
        <v>630</v>
      </c>
    </row>
    <row r="1212" spans="1:18" x14ac:dyDescent="0.25">
      <c r="A1212" s="140" t="s">
        <v>933</v>
      </c>
      <c r="B1212" s="140" t="s">
        <v>885</v>
      </c>
      <c r="C1212" s="140" t="s">
        <v>1819</v>
      </c>
      <c r="D1212" s="140" t="s">
        <v>1820</v>
      </c>
      <c r="E1212" s="140" t="s">
        <v>2088</v>
      </c>
      <c r="F1212" s="140"/>
      <c r="G1212" s="140" t="s">
        <v>71</v>
      </c>
      <c r="H1212" s="140" t="s">
        <v>1779</v>
      </c>
      <c r="I1212" s="140" t="s">
        <v>5551</v>
      </c>
      <c r="J1212" s="140" t="s">
        <v>1819</v>
      </c>
      <c r="K1212" s="140"/>
      <c r="L1212" s="140"/>
      <c r="M1212" s="140" t="s">
        <v>5705</v>
      </c>
      <c r="N1212" s="141">
        <v>60</v>
      </c>
      <c r="O1212" s="142" t="b">
        <v>0</v>
      </c>
      <c r="P1212" s="140" t="s">
        <v>3077</v>
      </c>
      <c r="Q1212" t="s">
        <v>1825</v>
      </c>
      <c r="R1212" t="s">
        <v>630</v>
      </c>
    </row>
    <row r="1213" spans="1:18" x14ac:dyDescent="0.25">
      <c r="A1213" s="140" t="s">
        <v>462</v>
      </c>
      <c r="B1213" s="140" t="s">
        <v>887</v>
      </c>
      <c r="C1213" s="140" t="s">
        <v>1819</v>
      </c>
      <c r="D1213" s="140" t="s">
        <v>1820</v>
      </c>
      <c r="E1213" s="140" t="s">
        <v>1932</v>
      </c>
      <c r="F1213" s="140"/>
      <c r="G1213" s="140" t="s">
        <v>71</v>
      </c>
      <c r="H1213" s="140" t="s">
        <v>1779</v>
      </c>
      <c r="I1213" s="140" t="s">
        <v>5551</v>
      </c>
      <c r="J1213" s="140" t="s">
        <v>1819</v>
      </c>
      <c r="K1213" s="140"/>
      <c r="L1213" s="140"/>
      <c r="M1213" s="140" t="s">
        <v>5706</v>
      </c>
      <c r="N1213" s="141">
        <v>60</v>
      </c>
      <c r="O1213" s="142" t="b">
        <v>0</v>
      </c>
      <c r="P1213" s="140" t="s">
        <v>3077</v>
      </c>
      <c r="Q1213" t="s">
        <v>1825</v>
      </c>
      <c r="R1213" t="s">
        <v>630</v>
      </c>
    </row>
    <row r="1214" spans="1:18" x14ac:dyDescent="0.25">
      <c r="A1214" s="140" t="s">
        <v>934</v>
      </c>
      <c r="B1214" s="140" t="s">
        <v>885</v>
      </c>
      <c r="C1214" s="140" t="s">
        <v>1819</v>
      </c>
      <c r="D1214" s="140" t="s">
        <v>1820</v>
      </c>
      <c r="E1214" s="140" t="s">
        <v>1888</v>
      </c>
      <c r="F1214" s="140"/>
      <c r="G1214" s="140" t="s">
        <v>1788</v>
      </c>
      <c r="H1214" s="140" t="s">
        <v>1789</v>
      </c>
      <c r="I1214" s="140" t="s">
        <v>5551</v>
      </c>
      <c r="J1214" s="140" t="s">
        <v>1819</v>
      </c>
      <c r="K1214" s="140"/>
      <c r="L1214" s="140"/>
      <c r="M1214" s="140" t="s">
        <v>5707</v>
      </c>
      <c r="N1214" s="141">
        <v>60</v>
      </c>
      <c r="O1214" s="142" t="b">
        <v>0</v>
      </c>
      <c r="P1214" s="140" t="s">
        <v>3077</v>
      </c>
      <c r="Q1214" t="s">
        <v>1825</v>
      </c>
      <c r="R1214" t="s">
        <v>630</v>
      </c>
    </row>
    <row r="1215" spans="1:18" x14ac:dyDescent="0.25">
      <c r="A1215" s="140" t="s">
        <v>935</v>
      </c>
      <c r="B1215" s="140" t="s">
        <v>887</v>
      </c>
      <c r="C1215" s="140" t="s">
        <v>1819</v>
      </c>
      <c r="D1215" s="140" t="s">
        <v>1820</v>
      </c>
      <c r="E1215" s="140" t="s">
        <v>1932</v>
      </c>
      <c r="F1215" s="140"/>
      <c r="G1215" s="140" t="s">
        <v>71</v>
      </c>
      <c r="H1215" s="140" t="s">
        <v>1779</v>
      </c>
      <c r="I1215" s="140" t="s">
        <v>5551</v>
      </c>
      <c r="J1215" s="140" t="s">
        <v>1819</v>
      </c>
      <c r="K1215" s="140"/>
      <c r="L1215" s="140"/>
      <c r="M1215" s="140" t="s">
        <v>5708</v>
      </c>
      <c r="N1215" s="141">
        <v>60</v>
      </c>
      <c r="O1215" s="142" t="b">
        <v>0</v>
      </c>
      <c r="P1215" s="140" t="s">
        <v>3077</v>
      </c>
      <c r="Q1215" t="s">
        <v>1825</v>
      </c>
      <c r="R1215" t="s">
        <v>630</v>
      </c>
    </row>
    <row r="1216" spans="1:18" x14ac:dyDescent="0.25">
      <c r="A1216" s="140" t="s">
        <v>465</v>
      </c>
      <c r="B1216" s="140" t="s">
        <v>887</v>
      </c>
      <c r="C1216" s="140" t="s">
        <v>1819</v>
      </c>
      <c r="D1216" s="140" t="s">
        <v>1820</v>
      </c>
      <c r="E1216" s="140" t="s">
        <v>1834</v>
      </c>
      <c r="F1216" s="140"/>
      <c r="G1216" s="140" t="s">
        <v>70</v>
      </c>
      <c r="H1216" s="140" t="s">
        <v>1781</v>
      </c>
      <c r="I1216" s="140" t="s">
        <v>5551</v>
      </c>
      <c r="J1216" s="140" t="s">
        <v>1819</v>
      </c>
      <c r="K1216" s="140"/>
      <c r="L1216" s="140"/>
      <c r="M1216" s="140" t="s">
        <v>5709</v>
      </c>
      <c r="N1216" s="141">
        <v>60</v>
      </c>
      <c r="O1216" s="142" t="b">
        <v>0</v>
      </c>
      <c r="P1216" s="140" t="s">
        <v>3077</v>
      </c>
      <c r="Q1216" t="s">
        <v>1825</v>
      </c>
      <c r="R1216" t="s">
        <v>630</v>
      </c>
    </row>
    <row r="1217" spans="1:18" x14ac:dyDescent="0.25">
      <c r="A1217" s="140" t="s">
        <v>936</v>
      </c>
      <c r="B1217" s="140" t="s">
        <v>885</v>
      </c>
      <c r="C1217" s="140" t="s">
        <v>1819</v>
      </c>
      <c r="D1217" s="140" t="s">
        <v>1820</v>
      </c>
      <c r="E1217" s="140" t="s">
        <v>1888</v>
      </c>
      <c r="F1217" s="140"/>
      <c r="G1217" s="140" t="s">
        <v>1788</v>
      </c>
      <c r="H1217" s="140" t="s">
        <v>1789</v>
      </c>
      <c r="I1217" s="140" t="s">
        <v>5551</v>
      </c>
      <c r="J1217" s="140" t="s">
        <v>1819</v>
      </c>
      <c r="K1217" s="140"/>
      <c r="L1217" s="140"/>
      <c r="M1217" s="140" t="s">
        <v>5710</v>
      </c>
      <c r="N1217" s="141">
        <v>60</v>
      </c>
      <c r="O1217" s="142" t="b">
        <v>0</v>
      </c>
      <c r="P1217" s="140" t="s">
        <v>3077</v>
      </c>
      <c r="Q1217" t="s">
        <v>1825</v>
      </c>
      <c r="R1217" t="s">
        <v>630</v>
      </c>
    </row>
    <row r="1218" spans="1:18" x14ac:dyDescent="0.25">
      <c r="A1218" s="140" t="s">
        <v>937</v>
      </c>
      <c r="B1218" s="140" t="s">
        <v>887</v>
      </c>
      <c r="C1218" s="140" t="s">
        <v>1819</v>
      </c>
      <c r="D1218" s="140" t="s">
        <v>1820</v>
      </c>
      <c r="E1218" s="140" t="s">
        <v>1860</v>
      </c>
      <c r="F1218" s="140"/>
      <c r="G1218" s="140" t="s">
        <v>1788</v>
      </c>
      <c r="H1218" s="140" t="s">
        <v>1789</v>
      </c>
      <c r="I1218" s="140" t="s">
        <v>5551</v>
      </c>
      <c r="J1218" s="140" t="s">
        <v>1819</v>
      </c>
      <c r="K1218" s="140"/>
      <c r="L1218" s="140"/>
      <c r="M1218" s="140" t="s">
        <v>5711</v>
      </c>
      <c r="N1218" s="141">
        <v>60</v>
      </c>
      <c r="O1218" s="142" t="b">
        <v>0</v>
      </c>
      <c r="P1218" s="140" t="s">
        <v>3077</v>
      </c>
      <c r="Q1218" t="s">
        <v>1825</v>
      </c>
      <c r="R1218" t="s">
        <v>630</v>
      </c>
    </row>
    <row r="1219" spans="1:18" x14ac:dyDescent="0.25">
      <c r="A1219" s="140" t="s">
        <v>80</v>
      </c>
      <c r="B1219" s="140" t="s">
        <v>887</v>
      </c>
      <c r="C1219" s="140" t="s">
        <v>1819</v>
      </c>
      <c r="D1219" s="140" t="s">
        <v>1820</v>
      </c>
      <c r="E1219" s="140" t="s">
        <v>1860</v>
      </c>
      <c r="F1219" s="140"/>
      <c r="G1219" s="140" t="s">
        <v>1788</v>
      </c>
      <c r="H1219" s="140" t="s">
        <v>1789</v>
      </c>
      <c r="I1219" s="140" t="s">
        <v>5551</v>
      </c>
      <c r="J1219" s="140" t="s">
        <v>1819</v>
      </c>
      <c r="K1219" s="140"/>
      <c r="L1219" s="140"/>
      <c r="M1219" s="140" t="s">
        <v>5712</v>
      </c>
      <c r="N1219" s="141">
        <v>60</v>
      </c>
      <c r="O1219" s="142" t="b">
        <v>0</v>
      </c>
      <c r="P1219" s="140" t="s">
        <v>3077</v>
      </c>
      <c r="Q1219" t="s">
        <v>1825</v>
      </c>
      <c r="R1219" t="s">
        <v>630</v>
      </c>
    </row>
    <row r="1220" spans="1:18" x14ac:dyDescent="0.25">
      <c r="A1220" s="140" t="s">
        <v>938</v>
      </c>
      <c r="B1220" s="140" t="s">
        <v>887</v>
      </c>
      <c r="C1220" s="140" t="s">
        <v>1819</v>
      </c>
      <c r="D1220" s="140" t="s">
        <v>1820</v>
      </c>
      <c r="E1220" s="140" t="s">
        <v>1957</v>
      </c>
      <c r="F1220" s="140"/>
      <c r="G1220" s="140" t="s">
        <v>1788</v>
      </c>
      <c r="H1220" s="140" t="s">
        <v>1789</v>
      </c>
      <c r="I1220" s="140" t="s">
        <v>5551</v>
      </c>
      <c r="J1220" s="140" t="s">
        <v>1819</v>
      </c>
      <c r="K1220" s="140"/>
      <c r="L1220" s="140"/>
      <c r="M1220" s="140" t="s">
        <v>5713</v>
      </c>
      <c r="N1220" s="141">
        <v>60</v>
      </c>
      <c r="O1220" s="142" t="b">
        <v>0</v>
      </c>
      <c r="P1220" s="140" t="s">
        <v>3077</v>
      </c>
      <c r="Q1220" t="s">
        <v>1825</v>
      </c>
      <c r="R1220" t="s">
        <v>630</v>
      </c>
    </row>
    <row r="1221" spans="1:18" x14ac:dyDescent="0.25">
      <c r="A1221" s="140" t="s">
        <v>503</v>
      </c>
      <c r="B1221" s="140" t="s">
        <v>887</v>
      </c>
      <c r="C1221" s="140" t="s">
        <v>1819</v>
      </c>
      <c r="D1221" s="140" t="s">
        <v>1820</v>
      </c>
      <c r="E1221" s="140" t="s">
        <v>1860</v>
      </c>
      <c r="F1221" s="140"/>
      <c r="G1221" s="140" t="s">
        <v>1788</v>
      </c>
      <c r="H1221" s="140" t="s">
        <v>1789</v>
      </c>
      <c r="I1221" s="140" t="s">
        <v>5551</v>
      </c>
      <c r="J1221" s="140" t="s">
        <v>1819</v>
      </c>
      <c r="K1221" s="140"/>
      <c r="L1221" s="140"/>
      <c r="M1221" s="140" t="s">
        <v>5714</v>
      </c>
      <c r="N1221" s="141">
        <v>60</v>
      </c>
      <c r="O1221" s="142" t="b">
        <v>0</v>
      </c>
      <c r="P1221" s="140" t="s">
        <v>3077</v>
      </c>
      <c r="Q1221" t="s">
        <v>1825</v>
      </c>
      <c r="R1221" t="s">
        <v>630</v>
      </c>
    </row>
    <row r="1222" spans="1:18" x14ac:dyDescent="0.25">
      <c r="A1222" s="140" t="s">
        <v>939</v>
      </c>
      <c r="B1222" s="140" t="s">
        <v>887</v>
      </c>
      <c r="C1222" s="140" t="s">
        <v>1819</v>
      </c>
      <c r="D1222" s="140" t="s">
        <v>1820</v>
      </c>
      <c r="E1222" s="140" t="s">
        <v>1913</v>
      </c>
      <c r="F1222" s="140"/>
      <c r="G1222" s="140" t="s">
        <v>1788</v>
      </c>
      <c r="H1222" s="140" t="s">
        <v>1789</v>
      </c>
      <c r="I1222" s="140" t="s">
        <v>5551</v>
      </c>
      <c r="J1222" s="140" t="s">
        <v>1819</v>
      </c>
      <c r="K1222" s="140"/>
      <c r="L1222" s="140"/>
      <c r="M1222" s="140" t="s">
        <v>5715</v>
      </c>
      <c r="N1222" s="141">
        <v>60</v>
      </c>
      <c r="O1222" s="142" t="b">
        <v>0</v>
      </c>
      <c r="P1222" s="140" t="s">
        <v>3077</v>
      </c>
      <c r="Q1222" t="s">
        <v>1825</v>
      </c>
      <c r="R1222" t="s">
        <v>630</v>
      </c>
    </row>
    <row r="1223" spans="1:18" x14ac:dyDescent="0.25">
      <c r="A1223" s="140" t="s">
        <v>5716</v>
      </c>
      <c r="B1223" s="140" t="s">
        <v>887</v>
      </c>
      <c r="C1223" s="140" t="s">
        <v>1819</v>
      </c>
      <c r="D1223" s="140" t="s">
        <v>1820</v>
      </c>
      <c r="E1223" s="140" t="s">
        <v>1888</v>
      </c>
      <c r="F1223" s="140"/>
      <c r="G1223" s="140" t="s">
        <v>1788</v>
      </c>
      <c r="H1223" s="140" t="s">
        <v>1789</v>
      </c>
      <c r="I1223" s="140" t="s">
        <v>5551</v>
      </c>
      <c r="J1223" s="140" t="s">
        <v>1819</v>
      </c>
      <c r="K1223" s="140"/>
      <c r="L1223" s="140"/>
      <c r="M1223" s="140" t="s">
        <v>5717</v>
      </c>
      <c r="N1223" s="141">
        <v>60</v>
      </c>
      <c r="O1223" s="142" t="b">
        <v>0</v>
      </c>
      <c r="P1223" s="140" t="s">
        <v>3077</v>
      </c>
      <c r="Q1223" t="s">
        <v>1825</v>
      </c>
      <c r="R1223" t="s">
        <v>630</v>
      </c>
    </row>
    <row r="1224" spans="1:18" x14ac:dyDescent="0.25">
      <c r="A1224" s="140" t="s">
        <v>940</v>
      </c>
      <c r="B1224" s="140" t="s">
        <v>887</v>
      </c>
      <c r="C1224" s="140" t="s">
        <v>1819</v>
      </c>
      <c r="D1224" s="140" t="s">
        <v>1820</v>
      </c>
      <c r="E1224" s="140" t="s">
        <v>1940</v>
      </c>
      <c r="F1224" s="140"/>
      <c r="G1224" s="140" t="s">
        <v>70</v>
      </c>
      <c r="H1224" s="140" t="s">
        <v>1781</v>
      </c>
      <c r="I1224" s="140" t="s">
        <v>5551</v>
      </c>
      <c r="J1224" s="140" t="s">
        <v>1819</v>
      </c>
      <c r="K1224" s="140"/>
      <c r="L1224" s="140"/>
      <c r="M1224" s="140" t="s">
        <v>5718</v>
      </c>
      <c r="N1224" s="141">
        <v>60</v>
      </c>
      <c r="O1224" s="142" t="b">
        <v>0</v>
      </c>
      <c r="P1224" s="140" t="s">
        <v>3077</v>
      </c>
      <c r="Q1224" t="s">
        <v>1825</v>
      </c>
      <c r="R1224" t="s">
        <v>630</v>
      </c>
    </row>
    <row r="1225" spans="1:18" x14ac:dyDescent="0.25">
      <c r="A1225" s="140" t="s">
        <v>469</v>
      </c>
      <c r="B1225" s="140" t="s">
        <v>887</v>
      </c>
      <c r="C1225" s="140" t="s">
        <v>1819</v>
      </c>
      <c r="D1225" s="140" t="s">
        <v>1820</v>
      </c>
      <c r="E1225" s="140" t="s">
        <v>1834</v>
      </c>
      <c r="F1225" s="140"/>
      <c r="G1225" s="140" t="s">
        <v>70</v>
      </c>
      <c r="H1225" s="140" t="s">
        <v>1781</v>
      </c>
      <c r="I1225" s="140" t="s">
        <v>5551</v>
      </c>
      <c r="J1225" s="140" t="s">
        <v>1819</v>
      </c>
      <c r="K1225" s="140"/>
      <c r="L1225" s="140"/>
      <c r="M1225" s="140" t="s">
        <v>5719</v>
      </c>
      <c r="N1225" s="141">
        <v>60</v>
      </c>
      <c r="O1225" s="142" t="b">
        <v>0</v>
      </c>
      <c r="P1225" s="140" t="s">
        <v>3077</v>
      </c>
      <c r="Q1225" t="s">
        <v>1825</v>
      </c>
      <c r="R1225" t="s">
        <v>630</v>
      </c>
    </row>
    <row r="1226" spans="1:18" x14ac:dyDescent="0.25">
      <c r="A1226" s="140" t="s">
        <v>941</v>
      </c>
      <c r="B1226" s="140" t="s">
        <v>887</v>
      </c>
      <c r="C1226" s="140" t="s">
        <v>1819</v>
      </c>
      <c r="D1226" s="140" t="s">
        <v>1820</v>
      </c>
      <c r="E1226" s="140" t="s">
        <v>1932</v>
      </c>
      <c r="F1226" s="140"/>
      <c r="G1226" s="140" t="s">
        <v>71</v>
      </c>
      <c r="H1226" s="140" t="s">
        <v>1779</v>
      </c>
      <c r="I1226" s="140" t="s">
        <v>5551</v>
      </c>
      <c r="J1226" s="140" t="s">
        <v>1819</v>
      </c>
      <c r="K1226" s="140"/>
      <c r="L1226" s="140"/>
      <c r="M1226" s="140" t="s">
        <v>5720</v>
      </c>
      <c r="N1226" s="141">
        <v>60</v>
      </c>
      <c r="O1226" s="142" t="b">
        <v>0</v>
      </c>
      <c r="P1226" s="140" t="s">
        <v>3077</v>
      </c>
      <c r="Q1226" t="s">
        <v>1825</v>
      </c>
      <c r="R1226" t="s">
        <v>630</v>
      </c>
    </row>
    <row r="1227" spans="1:18" x14ac:dyDescent="0.25">
      <c r="A1227" s="140" t="s">
        <v>471</v>
      </c>
      <c r="B1227" s="140" t="s">
        <v>887</v>
      </c>
      <c r="C1227" s="140" t="s">
        <v>1819</v>
      </c>
      <c r="D1227" s="140" t="s">
        <v>1820</v>
      </c>
      <c r="E1227" s="140" t="s">
        <v>1860</v>
      </c>
      <c r="F1227" s="140"/>
      <c r="G1227" s="140" t="s">
        <v>71</v>
      </c>
      <c r="H1227" s="140" t="s">
        <v>1779</v>
      </c>
      <c r="I1227" s="140" t="s">
        <v>5551</v>
      </c>
      <c r="J1227" s="140" t="s">
        <v>1819</v>
      </c>
      <c r="K1227" s="140"/>
      <c r="L1227" s="140"/>
      <c r="M1227" s="140" t="s">
        <v>5721</v>
      </c>
      <c r="N1227" s="141">
        <v>60</v>
      </c>
      <c r="O1227" s="142" t="b">
        <v>0</v>
      </c>
      <c r="P1227" s="140" t="s">
        <v>3077</v>
      </c>
      <c r="Q1227" t="s">
        <v>1825</v>
      </c>
      <c r="R1227" t="s">
        <v>630</v>
      </c>
    </row>
    <row r="1228" spans="1:18" x14ac:dyDescent="0.25">
      <c r="A1228" s="140" t="s">
        <v>942</v>
      </c>
      <c r="B1228" s="140" t="s">
        <v>887</v>
      </c>
      <c r="C1228" s="140" t="s">
        <v>1819</v>
      </c>
      <c r="D1228" s="140" t="s">
        <v>1820</v>
      </c>
      <c r="E1228" s="140" t="s">
        <v>1932</v>
      </c>
      <c r="F1228" s="140"/>
      <c r="G1228" s="140" t="s">
        <v>71</v>
      </c>
      <c r="H1228" s="140" t="s">
        <v>1779</v>
      </c>
      <c r="I1228" s="140" t="s">
        <v>5551</v>
      </c>
      <c r="J1228" s="140" t="s">
        <v>1819</v>
      </c>
      <c r="K1228" s="140"/>
      <c r="L1228" s="140"/>
      <c r="M1228" s="140" t="s">
        <v>5722</v>
      </c>
      <c r="N1228" s="141">
        <v>60</v>
      </c>
      <c r="O1228" s="142" t="b">
        <v>0</v>
      </c>
      <c r="P1228" s="140" t="s">
        <v>3077</v>
      </c>
      <c r="Q1228" t="s">
        <v>1825</v>
      </c>
      <c r="R1228" t="s">
        <v>630</v>
      </c>
    </row>
    <row r="1229" spans="1:18" x14ac:dyDescent="0.25">
      <c r="A1229" s="140" t="s">
        <v>77</v>
      </c>
      <c r="B1229" s="140" t="s">
        <v>887</v>
      </c>
      <c r="C1229" s="140" t="s">
        <v>1819</v>
      </c>
      <c r="D1229" s="140" t="s">
        <v>1820</v>
      </c>
      <c r="E1229" s="140" t="s">
        <v>1888</v>
      </c>
      <c r="F1229" s="140"/>
      <c r="G1229" s="140" t="s">
        <v>1788</v>
      </c>
      <c r="H1229" s="140" t="s">
        <v>1789</v>
      </c>
      <c r="I1229" s="140" t="s">
        <v>5551</v>
      </c>
      <c r="J1229" s="140" t="s">
        <v>1819</v>
      </c>
      <c r="K1229" s="140"/>
      <c r="L1229" s="140"/>
      <c r="M1229" s="140" t="s">
        <v>5723</v>
      </c>
      <c r="N1229" s="141">
        <v>60</v>
      </c>
      <c r="O1229" s="142" t="b">
        <v>0</v>
      </c>
      <c r="P1229" s="140" t="s">
        <v>3077</v>
      </c>
      <c r="Q1229" t="s">
        <v>1825</v>
      </c>
      <c r="R1229" t="s">
        <v>630</v>
      </c>
    </row>
    <row r="1230" spans="1:18" x14ac:dyDescent="0.25">
      <c r="A1230" s="140" t="s">
        <v>5724</v>
      </c>
      <c r="B1230" s="140" t="s">
        <v>887</v>
      </c>
      <c r="C1230" s="140" t="s">
        <v>1819</v>
      </c>
      <c r="D1230" s="140" t="s">
        <v>1820</v>
      </c>
      <c r="E1230" s="140" t="s">
        <v>1834</v>
      </c>
      <c r="F1230" s="140"/>
      <c r="G1230" s="140" t="s">
        <v>70</v>
      </c>
      <c r="H1230" s="140" t="s">
        <v>1781</v>
      </c>
      <c r="I1230" s="140" t="s">
        <v>5551</v>
      </c>
      <c r="J1230" s="140" t="s">
        <v>1819</v>
      </c>
      <c r="K1230" s="140"/>
      <c r="L1230" s="140"/>
      <c r="M1230" s="140" t="s">
        <v>5725</v>
      </c>
      <c r="N1230" s="141">
        <v>60</v>
      </c>
      <c r="O1230" s="142" t="b">
        <v>0</v>
      </c>
      <c r="P1230" s="140" t="s">
        <v>3077</v>
      </c>
      <c r="Q1230" t="s">
        <v>1825</v>
      </c>
      <c r="R1230" t="s">
        <v>630</v>
      </c>
    </row>
    <row r="1231" spans="1:18" x14ac:dyDescent="0.25">
      <c r="A1231" s="140" t="s">
        <v>90</v>
      </c>
      <c r="B1231" s="140" t="s">
        <v>887</v>
      </c>
      <c r="C1231" s="140" t="s">
        <v>1819</v>
      </c>
      <c r="D1231" s="140" t="s">
        <v>1820</v>
      </c>
      <c r="E1231" s="140" t="s">
        <v>1932</v>
      </c>
      <c r="F1231" s="140"/>
      <c r="G1231" s="140" t="s">
        <v>71</v>
      </c>
      <c r="H1231" s="140" t="s">
        <v>1779</v>
      </c>
      <c r="I1231" s="140" t="s">
        <v>5551</v>
      </c>
      <c r="J1231" s="140" t="s">
        <v>1819</v>
      </c>
      <c r="K1231" s="140"/>
      <c r="L1231" s="140"/>
      <c r="M1231" s="140" t="s">
        <v>5726</v>
      </c>
      <c r="N1231" s="141">
        <v>60</v>
      </c>
      <c r="O1231" s="142" t="b">
        <v>0</v>
      </c>
      <c r="P1231" s="140" t="s">
        <v>3077</v>
      </c>
      <c r="Q1231" t="s">
        <v>1825</v>
      </c>
      <c r="R1231" t="s">
        <v>630</v>
      </c>
    </row>
    <row r="1232" spans="1:18" x14ac:dyDescent="0.25">
      <c r="A1232" s="140" t="s">
        <v>473</v>
      </c>
      <c r="B1232" s="140" t="s">
        <v>887</v>
      </c>
      <c r="C1232" s="140" t="s">
        <v>1819</v>
      </c>
      <c r="D1232" s="140" t="s">
        <v>1820</v>
      </c>
      <c r="E1232" s="140" t="s">
        <v>1932</v>
      </c>
      <c r="F1232" s="140"/>
      <c r="G1232" s="140" t="s">
        <v>71</v>
      </c>
      <c r="H1232" s="140" t="s">
        <v>1779</v>
      </c>
      <c r="I1232" s="140" t="s">
        <v>5551</v>
      </c>
      <c r="J1232" s="140" t="s">
        <v>1819</v>
      </c>
      <c r="K1232" s="140"/>
      <c r="L1232" s="140"/>
      <c r="M1232" s="140" t="s">
        <v>5727</v>
      </c>
      <c r="N1232" s="141">
        <v>60</v>
      </c>
      <c r="O1232" s="142" t="b">
        <v>0</v>
      </c>
      <c r="P1232" s="140" t="s">
        <v>3077</v>
      </c>
      <c r="Q1232" t="s">
        <v>1825</v>
      </c>
      <c r="R1232" t="s">
        <v>630</v>
      </c>
    </row>
    <row r="1233" spans="1:18" x14ac:dyDescent="0.25">
      <c r="A1233" s="140" t="s">
        <v>475</v>
      </c>
      <c r="B1233" s="140" t="s">
        <v>887</v>
      </c>
      <c r="C1233" s="140" t="s">
        <v>1819</v>
      </c>
      <c r="D1233" s="140" t="s">
        <v>1820</v>
      </c>
      <c r="E1233" s="140" t="s">
        <v>1957</v>
      </c>
      <c r="F1233" s="140"/>
      <c r="G1233" s="140" t="s">
        <v>1788</v>
      </c>
      <c r="H1233" s="140" t="s">
        <v>1789</v>
      </c>
      <c r="I1233" s="140" t="s">
        <v>5551</v>
      </c>
      <c r="J1233" s="140" t="s">
        <v>1819</v>
      </c>
      <c r="K1233" s="140"/>
      <c r="L1233" s="140"/>
      <c r="M1233" s="140" t="s">
        <v>5728</v>
      </c>
      <c r="N1233" s="141">
        <v>60</v>
      </c>
      <c r="O1233" s="142" t="b">
        <v>0</v>
      </c>
      <c r="P1233" s="140" t="s">
        <v>3077</v>
      </c>
      <c r="Q1233" t="s">
        <v>1825</v>
      </c>
      <c r="R1233" t="s">
        <v>630</v>
      </c>
    </row>
    <row r="1234" spans="1:18" x14ac:dyDescent="0.25">
      <c r="A1234" s="140" t="s">
        <v>943</v>
      </c>
      <c r="B1234" s="140" t="s">
        <v>885</v>
      </c>
      <c r="C1234" s="140" t="s">
        <v>1819</v>
      </c>
      <c r="D1234" s="140" t="s">
        <v>1820</v>
      </c>
      <c r="E1234" s="140" t="s">
        <v>1928</v>
      </c>
      <c r="F1234" s="140"/>
      <c r="G1234" s="140" t="s">
        <v>70</v>
      </c>
      <c r="H1234" s="140" t="s">
        <v>1781</v>
      </c>
      <c r="I1234" s="140" t="s">
        <v>5551</v>
      </c>
      <c r="J1234" s="140" t="s">
        <v>1819</v>
      </c>
      <c r="K1234" s="140"/>
      <c r="L1234" s="140"/>
      <c r="M1234" s="140" t="s">
        <v>5729</v>
      </c>
      <c r="N1234" s="141">
        <v>60</v>
      </c>
      <c r="O1234" s="142" t="b">
        <v>0</v>
      </c>
      <c r="P1234" s="140" t="s">
        <v>3077</v>
      </c>
      <c r="Q1234" t="s">
        <v>1825</v>
      </c>
      <c r="R1234" t="s">
        <v>630</v>
      </c>
    </row>
    <row r="1235" spans="1:18" x14ac:dyDescent="0.25">
      <c r="A1235" s="140" t="s">
        <v>478</v>
      </c>
      <c r="B1235" s="140" t="s">
        <v>887</v>
      </c>
      <c r="C1235" s="140" t="s">
        <v>1819</v>
      </c>
      <c r="D1235" s="140" t="s">
        <v>1820</v>
      </c>
      <c r="E1235" s="140" t="s">
        <v>1913</v>
      </c>
      <c r="F1235" s="140"/>
      <c r="G1235" s="140" t="s">
        <v>1788</v>
      </c>
      <c r="H1235" s="140" t="s">
        <v>1789</v>
      </c>
      <c r="I1235" s="140" t="s">
        <v>5551</v>
      </c>
      <c r="J1235" s="140" t="s">
        <v>1819</v>
      </c>
      <c r="K1235" s="140"/>
      <c r="L1235" s="140"/>
      <c r="M1235" s="140" t="s">
        <v>5730</v>
      </c>
      <c r="N1235" s="141">
        <v>60</v>
      </c>
      <c r="O1235" s="142" t="b">
        <v>0</v>
      </c>
      <c r="P1235" s="140" t="s">
        <v>3077</v>
      </c>
      <c r="Q1235" t="s">
        <v>1825</v>
      </c>
      <c r="R1235" t="s">
        <v>630</v>
      </c>
    </row>
    <row r="1236" spans="1:18" x14ac:dyDescent="0.25">
      <c r="A1236" s="140" t="s">
        <v>481</v>
      </c>
      <c r="B1236" s="140" t="s">
        <v>887</v>
      </c>
      <c r="C1236" s="140" t="s">
        <v>1819</v>
      </c>
      <c r="D1236" s="140" t="s">
        <v>1820</v>
      </c>
      <c r="E1236" s="140" t="s">
        <v>1957</v>
      </c>
      <c r="F1236" s="140"/>
      <c r="G1236" s="140" t="s">
        <v>1788</v>
      </c>
      <c r="H1236" s="140" t="s">
        <v>1789</v>
      </c>
      <c r="I1236" s="140" t="s">
        <v>5551</v>
      </c>
      <c r="J1236" s="140" t="s">
        <v>1819</v>
      </c>
      <c r="K1236" s="140"/>
      <c r="L1236" s="140"/>
      <c r="M1236" s="140" t="s">
        <v>5731</v>
      </c>
      <c r="N1236" s="141">
        <v>60</v>
      </c>
      <c r="O1236" s="142" t="b">
        <v>0</v>
      </c>
      <c r="P1236" s="140" t="s">
        <v>3077</v>
      </c>
      <c r="Q1236" t="s">
        <v>1825</v>
      </c>
      <c r="R1236" t="s">
        <v>630</v>
      </c>
    </row>
    <row r="1237" spans="1:18" x14ac:dyDescent="0.25">
      <c r="A1237" s="140" t="s">
        <v>480</v>
      </c>
      <c r="B1237" s="140" t="s">
        <v>887</v>
      </c>
      <c r="C1237" s="140" t="s">
        <v>1819</v>
      </c>
      <c r="D1237" s="140" t="s">
        <v>1820</v>
      </c>
      <c r="E1237" s="140" t="s">
        <v>1957</v>
      </c>
      <c r="F1237" s="140"/>
      <c r="G1237" s="140" t="s">
        <v>1788</v>
      </c>
      <c r="H1237" s="140" t="s">
        <v>1789</v>
      </c>
      <c r="I1237" s="140" t="s">
        <v>5551</v>
      </c>
      <c r="J1237" s="140" t="s">
        <v>1819</v>
      </c>
      <c r="K1237" s="140"/>
      <c r="L1237" s="140"/>
      <c r="M1237" s="140" t="s">
        <v>5732</v>
      </c>
      <c r="N1237" s="141">
        <v>60</v>
      </c>
      <c r="O1237" s="142" t="b">
        <v>0</v>
      </c>
      <c r="P1237" s="140" t="s">
        <v>3077</v>
      </c>
      <c r="Q1237" t="s">
        <v>1825</v>
      </c>
      <c r="R1237" t="s">
        <v>630</v>
      </c>
    </row>
    <row r="1238" spans="1:18" x14ac:dyDescent="0.25">
      <c r="A1238" s="140" t="s">
        <v>5733</v>
      </c>
      <c r="B1238" s="140" t="s">
        <v>887</v>
      </c>
      <c r="C1238" s="140" t="s">
        <v>1819</v>
      </c>
      <c r="D1238" s="140" t="s">
        <v>1820</v>
      </c>
      <c r="E1238" s="140" t="s">
        <v>1883</v>
      </c>
      <c r="F1238" s="140"/>
      <c r="G1238" s="140" t="s">
        <v>71</v>
      </c>
      <c r="H1238" s="140" t="s">
        <v>1779</v>
      </c>
      <c r="I1238" s="140" t="s">
        <v>5551</v>
      </c>
      <c r="J1238" s="140" t="s">
        <v>1819</v>
      </c>
      <c r="K1238" s="140"/>
      <c r="L1238" s="140"/>
      <c r="M1238" s="140" t="s">
        <v>5734</v>
      </c>
      <c r="N1238" s="141">
        <v>60</v>
      </c>
      <c r="O1238" s="142" t="b">
        <v>0</v>
      </c>
      <c r="P1238" s="140" t="s">
        <v>3077</v>
      </c>
      <c r="Q1238" t="s">
        <v>1825</v>
      </c>
      <c r="R1238" t="s">
        <v>630</v>
      </c>
    </row>
    <row r="1239" spans="1:18" x14ac:dyDescent="0.25">
      <c r="A1239" s="140" t="s">
        <v>5735</v>
      </c>
      <c r="B1239" s="140" t="s">
        <v>887</v>
      </c>
      <c r="C1239" s="140" t="s">
        <v>1819</v>
      </c>
      <c r="D1239" s="140" t="s">
        <v>1820</v>
      </c>
      <c r="E1239" s="140" t="s">
        <v>1888</v>
      </c>
      <c r="F1239" s="140"/>
      <c r="G1239" s="140" t="s">
        <v>1788</v>
      </c>
      <c r="H1239" s="140" t="s">
        <v>1789</v>
      </c>
      <c r="I1239" s="140" t="s">
        <v>5551</v>
      </c>
      <c r="J1239" s="140" t="s">
        <v>1819</v>
      </c>
      <c r="K1239" s="140"/>
      <c r="L1239" s="140"/>
      <c r="M1239" s="140" t="s">
        <v>5736</v>
      </c>
      <c r="N1239" s="141">
        <v>60</v>
      </c>
      <c r="O1239" s="142" t="b">
        <v>0</v>
      </c>
      <c r="P1239" s="140" t="s">
        <v>3077</v>
      </c>
      <c r="Q1239" t="s">
        <v>1825</v>
      </c>
      <c r="R1239" t="s">
        <v>630</v>
      </c>
    </row>
    <row r="1240" spans="1:18" x14ac:dyDescent="0.25">
      <c r="A1240" s="140" t="s">
        <v>944</v>
      </c>
      <c r="B1240" s="140" t="s">
        <v>887</v>
      </c>
      <c r="C1240" s="140" t="s">
        <v>1819</v>
      </c>
      <c r="D1240" s="140" t="s">
        <v>1820</v>
      </c>
      <c r="E1240" s="140" t="s">
        <v>1932</v>
      </c>
      <c r="F1240" s="140"/>
      <c r="G1240" s="140" t="s">
        <v>71</v>
      </c>
      <c r="H1240" s="140" t="s">
        <v>1779</v>
      </c>
      <c r="I1240" s="140" t="s">
        <v>5551</v>
      </c>
      <c r="J1240" s="140" t="s">
        <v>1819</v>
      </c>
      <c r="K1240" s="140"/>
      <c r="L1240" s="140"/>
      <c r="M1240" s="140" t="s">
        <v>5737</v>
      </c>
      <c r="N1240" s="141">
        <v>60</v>
      </c>
      <c r="O1240" s="142" t="b">
        <v>0</v>
      </c>
      <c r="P1240" s="140" t="s">
        <v>3077</v>
      </c>
      <c r="Q1240" t="s">
        <v>1825</v>
      </c>
      <c r="R1240" t="s">
        <v>630</v>
      </c>
    </row>
    <row r="1241" spans="1:18" x14ac:dyDescent="0.25">
      <c r="A1241" s="140" t="s">
        <v>484</v>
      </c>
      <c r="B1241" s="140" t="s">
        <v>887</v>
      </c>
      <c r="C1241" s="140" t="s">
        <v>1819</v>
      </c>
      <c r="D1241" s="140" t="s">
        <v>1820</v>
      </c>
      <c r="E1241" s="140" t="s">
        <v>1913</v>
      </c>
      <c r="F1241" s="140"/>
      <c r="G1241" s="140" t="s">
        <v>71</v>
      </c>
      <c r="H1241" s="140" t="s">
        <v>1779</v>
      </c>
      <c r="I1241" s="140" t="s">
        <v>5551</v>
      </c>
      <c r="J1241" s="140" t="s">
        <v>1819</v>
      </c>
      <c r="K1241" s="140"/>
      <c r="L1241" s="140"/>
      <c r="M1241" s="140" t="s">
        <v>5738</v>
      </c>
      <c r="N1241" s="141">
        <v>60</v>
      </c>
      <c r="O1241" s="142" t="b">
        <v>0</v>
      </c>
      <c r="P1241" s="140" t="s">
        <v>3077</v>
      </c>
      <c r="Q1241" t="s">
        <v>1825</v>
      </c>
      <c r="R1241" t="s">
        <v>630</v>
      </c>
    </row>
    <row r="1242" spans="1:18" x14ac:dyDescent="0.25">
      <c r="A1242" s="140" t="s">
        <v>486</v>
      </c>
      <c r="B1242" s="140" t="s">
        <v>887</v>
      </c>
      <c r="C1242" s="140" t="s">
        <v>1819</v>
      </c>
      <c r="D1242" s="140" t="s">
        <v>1820</v>
      </c>
      <c r="E1242" s="140" t="s">
        <v>1973</v>
      </c>
      <c r="F1242" s="140"/>
      <c r="G1242" s="140" t="s">
        <v>71</v>
      </c>
      <c r="H1242" s="140" t="s">
        <v>1779</v>
      </c>
      <c r="I1242" s="140" t="s">
        <v>5551</v>
      </c>
      <c r="J1242" s="140" t="s">
        <v>1819</v>
      </c>
      <c r="K1242" s="140"/>
      <c r="L1242" s="140"/>
      <c r="M1242" s="140" t="s">
        <v>5739</v>
      </c>
      <c r="N1242" s="141">
        <v>60</v>
      </c>
      <c r="O1242" s="142" t="b">
        <v>0</v>
      </c>
      <c r="P1242" s="140" t="s">
        <v>3077</v>
      </c>
      <c r="Q1242" t="s">
        <v>1825</v>
      </c>
      <c r="R1242" t="s">
        <v>630</v>
      </c>
    </row>
    <row r="1243" spans="1:18" x14ac:dyDescent="0.25">
      <c r="A1243" s="140" t="s">
        <v>945</v>
      </c>
      <c r="B1243" s="140" t="s">
        <v>885</v>
      </c>
      <c r="C1243" s="140" t="s">
        <v>1819</v>
      </c>
      <c r="D1243" s="140" t="s">
        <v>1820</v>
      </c>
      <c r="E1243" s="140" t="s">
        <v>1928</v>
      </c>
      <c r="F1243" s="140"/>
      <c r="G1243" s="140" t="s">
        <v>70</v>
      </c>
      <c r="H1243" s="140" t="s">
        <v>1781</v>
      </c>
      <c r="I1243" s="140" t="s">
        <v>5551</v>
      </c>
      <c r="J1243" s="140" t="s">
        <v>1819</v>
      </c>
      <c r="K1243" s="140"/>
      <c r="L1243" s="140"/>
      <c r="M1243" s="140" t="s">
        <v>5740</v>
      </c>
      <c r="N1243" s="141">
        <v>60</v>
      </c>
      <c r="O1243" s="142" t="b">
        <v>0</v>
      </c>
      <c r="P1243" s="140" t="s">
        <v>3077</v>
      </c>
      <c r="Q1243" t="s">
        <v>1825</v>
      </c>
      <c r="R1243" t="s">
        <v>630</v>
      </c>
    </row>
    <row r="1244" spans="1:18" x14ac:dyDescent="0.25">
      <c r="A1244" s="140" t="s">
        <v>946</v>
      </c>
      <c r="B1244" s="140" t="s">
        <v>887</v>
      </c>
      <c r="C1244" s="140" t="s">
        <v>1819</v>
      </c>
      <c r="D1244" s="140" t="s">
        <v>1820</v>
      </c>
      <c r="E1244" s="140" t="s">
        <v>1932</v>
      </c>
      <c r="F1244" s="140"/>
      <c r="G1244" s="140" t="s">
        <v>71</v>
      </c>
      <c r="H1244" s="140" t="s">
        <v>1779</v>
      </c>
      <c r="I1244" s="140" t="s">
        <v>5551</v>
      </c>
      <c r="J1244" s="140" t="s">
        <v>1819</v>
      </c>
      <c r="K1244" s="140"/>
      <c r="L1244" s="140"/>
      <c r="M1244" s="140" t="s">
        <v>5741</v>
      </c>
      <c r="N1244" s="141">
        <v>60</v>
      </c>
      <c r="O1244" s="142" t="b">
        <v>0</v>
      </c>
      <c r="P1244" s="140" t="s">
        <v>3077</v>
      </c>
      <c r="Q1244" t="s">
        <v>1825</v>
      </c>
      <c r="R1244" t="s">
        <v>630</v>
      </c>
    </row>
    <row r="1245" spans="1:18" x14ac:dyDescent="0.25">
      <c r="A1245" s="140" t="s">
        <v>947</v>
      </c>
      <c r="B1245" s="140" t="s">
        <v>885</v>
      </c>
      <c r="C1245" s="140" t="s">
        <v>1819</v>
      </c>
      <c r="D1245" s="140" t="s">
        <v>1820</v>
      </c>
      <c r="E1245" s="140" t="s">
        <v>1928</v>
      </c>
      <c r="F1245" s="140"/>
      <c r="G1245" s="140" t="s">
        <v>70</v>
      </c>
      <c r="H1245" s="140" t="s">
        <v>1781</v>
      </c>
      <c r="I1245" s="140" t="s">
        <v>5551</v>
      </c>
      <c r="J1245" s="140" t="s">
        <v>1819</v>
      </c>
      <c r="K1245" s="140"/>
      <c r="L1245" s="140"/>
      <c r="M1245" s="140" t="s">
        <v>5742</v>
      </c>
      <c r="N1245" s="141">
        <v>60</v>
      </c>
      <c r="O1245" s="142" t="b">
        <v>0</v>
      </c>
      <c r="P1245" s="140" t="s">
        <v>3077</v>
      </c>
      <c r="Q1245" t="s">
        <v>1825</v>
      </c>
      <c r="R1245" t="s">
        <v>630</v>
      </c>
    </row>
    <row r="1246" spans="1:18" x14ac:dyDescent="0.25">
      <c r="A1246" s="140" t="s">
        <v>489</v>
      </c>
      <c r="B1246" s="140" t="s">
        <v>887</v>
      </c>
      <c r="C1246" s="140" t="s">
        <v>1819</v>
      </c>
      <c r="D1246" s="140" t="s">
        <v>1820</v>
      </c>
      <c r="E1246" s="140" t="s">
        <v>1883</v>
      </c>
      <c r="F1246" s="140"/>
      <c r="G1246" s="140" t="s">
        <v>71</v>
      </c>
      <c r="H1246" s="140" t="s">
        <v>1779</v>
      </c>
      <c r="I1246" s="140" t="s">
        <v>5551</v>
      </c>
      <c r="J1246" s="140" t="s">
        <v>1819</v>
      </c>
      <c r="K1246" s="140"/>
      <c r="L1246" s="140"/>
      <c r="M1246" s="140" t="s">
        <v>5743</v>
      </c>
      <c r="N1246" s="141">
        <v>60</v>
      </c>
      <c r="O1246" s="142" t="b">
        <v>0</v>
      </c>
      <c r="P1246" s="140" t="s">
        <v>3077</v>
      </c>
      <c r="Q1246" t="s">
        <v>1825</v>
      </c>
      <c r="R1246" t="s">
        <v>630</v>
      </c>
    </row>
    <row r="1247" spans="1:18" x14ac:dyDescent="0.25">
      <c r="A1247" s="140" t="s">
        <v>492</v>
      </c>
      <c r="B1247" s="140" t="s">
        <v>887</v>
      </c>
      <c r="C1247" s="140" t="s">
        <v>1819</v>
      </c>
      <c r="D1247" s="140" t="s">
        <v>1820</v>
      </c>
      <c r="E1247" s="140" t="s">
        <v>1888</v>
      </c>
      <c r="F1247" s="140"/>
      <c r="G1247" s="140" t="s">
        <v>70</v>
      </c>
      <c r="H1247" s="140" t="s">
        <v>1781</v>
      </c>
      <c r="I1247" s="140" t="s">
        <v>5551</v>
      </c>
      <c r="J1247" s="140" t="s">
        <v>1819</v>
      </c>
      <c r="K1247" s="140"/>
      <c r="L1247" s="140"/>
      <c r="M1247" s="140" t="s">
        <v>5744</v>
      </c>
      <c r="N1247" s="141">
        <v>60</v>
      </c>
      <c r="O1247" s="142" t="b">
        <v>0</v>
      </c>
      <c r="P1247" s="140" t="s">
        <v>3077</v>
      </c>
      <c r="Q1247" t="s">
        <v>1825</v>
      </c>
      <c r="R1247" t="s">
        <v>630</v>
      </c>
    </row>
    <row r="1248" spans="1:18" x14ac:dyDescent="0.25">
      <c r="A1248" s="140" t="s">
        <v>948</v>
      </c>
      <c r="B1248" s="140" t="s">
        <v>887</v>
      </c>
      <c r="C1248" s="140" t="s">
        <v>1819</v>
      </c>
      <c r="D1248" s="140" t="s">
        <v>1820</v>
      </c>
      <c r="E1248" s="140" t="s">
        <v>1834</v>
      </c>
      <c r="F1248" s="140"/>
      <c r="G1248" s="140" t="s">
        <v>70</v>
      </c>
      <c r="H1248" s="140" t="s">
        <v>1781</v>
      </c>
      <c r="I1248" s="140" t="s">
        <v>5551</v>
      </c>
      <c r="J1248" s="140" t="s">
        <v>1819</v>
      </c>
      <c r="K1248" s="140"/>
      <c r="L1248" s="140"/>
      <c r="M1248" s="140" t="s">
        <v>5745</v>
      </c>
      <c r="N1248" s="141">
        <v>60</v>
      </c>
      <c r="O1248" s="142" t="b">
        <v>0</v>
      </c>
      <c r="P1248" s="140" t="s">
        <v>3077</v>
      </c>
      <c r="Q1248" t="s">
        <v>1825</v>
      </c>
      <c r="R1248" t="s">
        <v>630</v>
      </c>
    </row>
    <row r="1249" spans="1:18" x14ac:dyDescent="0.25">
      <c r="A1249" s="140" t="s">
        <v>949</v>
      </c>
      <c r="B1249" s="140" t="s">
        <v>885</v>
      </c>
      <c r="C1249" s="140" t="s">
        <v>1819</v>
      </c>
      <c r="D1249" s="140" t="s">
        <v>1820</v>
      </c>
      <c r="E1249" s="140" t="s">
        <v>2088</v>
      </c>
      <c r="F1249" s="140"/>
      <c r="G1249" s="140" t="s">
        <v>70</v>
      </c>
      <c r="H1249" s="140" t="s">
        <v>1781</v>
      </c>
      <c r="I1249" s="140" t="s">
        <v>5551</v>
      </c>
      <c r="J1249" s="140" t="s">
        <v>1819</v>
      </c>
      <c r="K1249" s="140"/>
      <c r="L1249" s="140"/>
      <c r="M1249" s="140" t="s">
        <v>5746</v>
      </c>
      <c r="N1249" s="141">
        <v>60</v>
      </c>
      <c r="O1249" s="142" t="b">
        <v>0</v>
      </c>
      <c r="P1249" s="140" t="s">
        <v>3077</v>
      </c>
      <c r="Q1249" t="s">
        <v>1825</v>
      </c>
      <c r="R1249" t="s">
        <v>630</v>
      </c>
    </row>
    <row r="1250" spans="1:18" x14ac:dyDescent="0.25">
      <c r="A1250" s="140" t="s">
        <v>5747</v>
      </c>
      <c r="B1250" s="140" t="s">
        <v>887</v>
      </c>
      <c r="C1250" s="140" t="s">
        <v>1819</v>
      </c>
      <c r="D1250" s="140" t="s">
        <v>1820</v>
      </c>
      <c r="E1250" s="140" t="s">
        <v>1973</v>
      </c>
      <c r="F1250" s="140"/>
      <c r="G1250" s="140" t="s">
        <v>71</v>
      </c>
      <c r="H1250" s="140" t="s">
        <v>1779</v>
      </c>
      <c r="I1250" s="140" t="s">
        <v>5551</v>
      </c>
      <c r="J1250" s="140" t="s">
        <v>1819</v>
      </c>
      <c r="K1250" s="140"/>
      <c r="L1250" s="140"/>
      <c r="M1250" s="140" t="s">
        <v>5748</v>
      </c>
      <c r="N1250" s="141">
        <v>60</v>
      </c>
      <c r="O1250" s="142" t="b">
        <v>0</v>
      </c>
      <c r="P1250" s="140" t="s">
        <v>3077</v>
      </c>
      <c r="Q1250" t="s">
        <v>1825</v>
      </c>
      <c r="R1250" t="s">
        <v>630</v>
      </c>
    </row>
    <row r="1251" spans="1:18" x14ac:dyDescent="0.25">
      <c r="A1251" s="140" t="s">
        <v>493</v>
      </c>
      <c r="B1251" s="140" t="s">
        <v>887</v>
      </c>
      <c r="C1251" s="140" t="s">
        <v>1819</v>
      </c>
      <c r="D1251" s="140" t="s">
        <v>1820</v>
      </c>
      <c r="E1251" s="140" t="s">
        <v>1932</v>
      </c>
      <c r="F1251" s="140"/>
      <c r="G1251" s="140" t="s">
        <v>71</v>
      </c>
      <c r="H1251" s="140" t="s">
        <v>1779</v>
      </c>
      <c r="I1251" s="140" t="s">
        <v>5551</v>
      </c>
      <c r="J1251" s="140" t="s">
        <v>1819</v>
      </c>
      <c r="K1251" s="140"/>
      <c r="L1251" s="140"/>
      <c r="M1251" s="140" t="s">
        <v>5749</v>
      </c>
      <c r="N1251" s="141">
        <v>60</v>
      </c>
      <c r="O1251" s="142" t="b">
        <v>0</v>
      </c>
      <c r="P1251" s="140" t="s">
        <v>3077</v>
      </c>
      <c r="Q1251" t="s">
        <v>1825</v>
      </c>
      <c r="R1251" t="s">
        <v>630</v>
      </c>
    </row>
    <row r="1252" spans="1:18" x14ac:dyDescent="0.25">
      <c r="A1252" s="140" t="s">
        <v>495</v>
      </c>
      <c r="B1252" s="140" t="s">
        <v>887</v>
      </c>
      <c r="C1252" s="140" t="s">
        <v>1819</v>
      </c>
      <c r="D1252" s="140" t="s">
        <v>1820</v>
      </c>
      <c r="E1252" s="140" t="s">
        <v>1834</v>
      </c>
      <c r="F1252" s="140"/>
      <c r="G1252" s="140" t="s">
        <v>70</v>
      </c>
      <c r="H1252" s="140" t="s">
        <v>1781</v>
      </c>
      <c r="I1252" s="140" t="s">
        <v>5551</v>
      </c>
      <c r="J1252" s="140" t="s">
        <v>1819</v>
      </c>
      <c r="K1252" s="140"/>
      <c r="L1252" s="140"/>
      <c r="M1252" s="140" t="s">
        <v>5750</v>
      </c>
      <c r="N1252" s="141">
        <v>60</v>
      </c>
      <c r="O1252" s="142" t="b">
        <v>0</v>
      </c>
      <c r="P1252" s="140" t="s">
        <v>3077</v>
      </c>
      <c r="Q1252" t="s">
        <v>1825</v>
      </c>
      <c r="R1252" t="s">
        <v>630</v>
      </c>
    </row>
    <row r="1253" spans="1:18" x14ac:dyDescent="0.25">
      <c r="A1253" s="140" t="s">
        <v>496</v>
      </c>
      <c r="B1253" s="140" t="s">
        <v>887</v>
      </c>
      <c r="C1253" s="140" t="s">
        <v>1819</v>
      </c>
      <c r="D1253" s="140" t="s">
        <v>1820</v>
      </c>
      <c r="E1253" s="140" t="s">
        <v>1888</v>
      </c>
      <c r="F1253" s="140"/>
      <c r="G1253" s="140" t="s">
        <v>1788</v>
      </c>
      <c r="H1253" s="140" t="s">
        <v>1789</v>
      </c>
      <c r="I1253" s="140" t="s">
        <v>5551</v>
      </c>
      <c r="J1253" s="140" t="s">
        <v>1819</v>
      </c>
      <c r="K1253" s="140"/>
      <c r="L1253" s="140"/>
      <c r="M1253" s="140" t="s">
        <v>5751</v>
      </c>
      <c r="N1253" s="141">
        <v>60</v>
      </c>
      <c r="O1253" s="142" t="b">
        <v>0</v>
      </c>
      <c r="P1253" s="140" t="s">
        <v>3077</v>
      </c>
      <c r="Q1253" t="s">
        <v>1825</v>
      </c>
      <c r="R1253" t="s">
        <v>630</v>
      </c>
    </row>
    <row r="1254" spans="1:18" x14ac:dyDescent="0.25">
      <c r="A1254" s="140" t="s">
        <v>5752</v>
      </c>
      <c r="B1254" s="140" t="s">
        <v>887</v>
      </c>
      <c r="C1254" s="140" t="s">
        <v>1819</v>
      </c>
      <c r="D1254" s="140" t="s">
        <v>1820</v>
      </c>
      <c r="E1254" s="140" t="s">
        <v>1932</v>
      </c>
      <c r="F1254" s="140"/>
      <c r="G1254" s="140" t="s">
        <v>71</v>
      </c>
      <c r="H1254" s="140" t="s">
        <v>1779</v>
      </c>
      <c r="I1254" s="140" t="s">
        <v>5551</v>
      </c>
      <c r="J1254" s="140" t="s">
        <v>1819</v>
      </c>
      <c r="K1254" s="140"/>
      <c r="L1254" s="140"/>
      <c r="M1254" s="140" t="s">
        <v>5753</v>
      </c>
      <c r="N1254" s="141">
        <v>60</v>
      </c>
      <c r="O1254" s="142" t="b">
        <v>0</v>
      </c>
      <c r="P1254" s="140" t="s">
        <v>3077</v>
      </c>
      <c r="Q1254" t="s">
        <v>1825</v>
      </c>
      <c r="R1254" t="s">
        <v>630</v>
      </c>
    </row>
    <row r="1255" spans="1:18" x14ac:dyDescent="0.25">
      <c r="A1255" s="140" t="s">
        <v>5754</v>
      </c>
      <c r="B1255" s="140" t="s">
        <v>887</v>
      </c>
      <c r="C1255" s="140" t="s">
        <v>1819</v>
      </c>
      <c r="D1255" s="140" t="s">
        <v>1820</v>
      </c>
      <c r="E1255" s="140" t="s">
        <v>1913</v>
      </c>
      <c r="F1255" s="140"/>
      <c r="G1255" s="140" t="s">
        <v>71</v>
      </c>
      <c r="H1255" s="140" t="s">
        <v>1779</v>
      </c>
      <c r="I1255" s="140" t="s">
        <v>5551</v>
      </c>
      <c r="J1255" s="140" t="s">
        <v>1819</v>
      </c>
      <c r="K1255" s="140"/>
      <c r="L1255" s="140"/>
      <c r="M1255" s="140" t="s">
        <v>5755</v>
      </c>
      <c r="N1255" s="141">
        <v>60</v>
      </c>
      <c r="O1255" s="142" t="b">
        <v>0</v>
      </c>
      <c r="P1255" s="140" t="s">
        <v>3077</v>
      </c>
      <c r="Q1255" t="s">
        <v>1825</v>
      </c>
      <c r="R1255" t="s">
        <v>630</v>
      </c>
    </row>
    <row r="1256" spans="1:18" x14ac:dyDescent="0.25">
      <c r="A1256" s="140" t="s">
        <v>950</v>
      </c>
      <c r="B1256" s="140" t="s">
        <v>887</v>
      </c>
      <c r="C1256" s="140" t="s">
        <v>1819</v>
      </c>
      <c r="D1256" s="140" t="s">
        <v>1820</v>
      </c>
      <c r="E1256" s="140" t="s">
        <v>1834</v>
      </c>
      <c r="F1256" s="140"/>
      <c r="G1256" s="140" t="s">
        <v>70</v>
      </c>
      <c r="H1256" s="140" t="s">
        <v>1781</v>
      </c>
      <c r="I1256" s="140" t="s">
        <v>5551</v>
      </c>
      <c r="J1256" s="140" t="s">
        <v>1819</v>
      </c>
      <c r="K1256" s="140"/>
      <c r="L1256" s="140"/>
      <c r="M1256" s="140" t="s">
        <v>5756</v>
      </c>
      <c r="N1256" s="141">
        <v>60</v>
      </c>
      <c r="O1256" s="142" t="b">
        <v>0</v>
      </c>
      <c r="P1256" s="140" t="s">
        <v>3077</v>
      </c>
      <c r="Q1256" t="s">
        <v>1825</v>
      </c>
      <c r="R1256" t="s">
        <v>630</v>
      </c>
    </row>
    <row r="1257" spans="1:18" x14ac:dyDescent="0.25">
      <c r="A1257" s="140" t="s">
        <v>951</v>
      </c>
      <c r="B1257" s="140" t="s">
        <v>887</v>
      </c>
      <c r="C1257" s="140" t="s">
        <v>1819</v>
      </c>
      <c r="D1257" s="140" t="s">
        <v>1820</v>
      </c>
      <c r="E1257" s="140" t="s">
        <v>1888</v>
      </c>
      <c r="F1257" s="140"/>
      <c r="G1257" s="140" t="s">
        <v>1788</v>
      </c>
      <c r="H1257" s="140" t="s">
        <v>1789</v>
      </c>
      <c r="I1257" s="140" t="s">
        <v>5551</v>
      </c>
      <c r="J1257" s="140" t="s">
        <v>1819</v>
      </c>
      <c r="K1257" s="140"/>
      <c r="L1257" s="140"/>
      <c r="M1257" s="140" t="s">
        <v>5757</v>
      </c>
      <c r="N1257" s="141">
        <v>60</v>
      </c>
      <c r="O1257" s="142" t="b">
        <v>0</v>
      </c>
      <c r="P1257" s="140" t="s">
        <v>3077</v>
      </c>
      <c r="Q1257" t="s">
        <v>1825</v>
      </c>
      <c r="R1257" t="s">
        <v>630</v>
      </c>
    </row>
    <row r="1258" spans="1:18" x14ac:dyDescent="0.25">
      <c r="A1258" s="140" t="s">
        <v>74</v>
      </c>
      <c r="B1258" s="140" t="s">
        <v>887</v>
      </c>
      <c r="C1258" s="140" t="s">
        <v>1819</v>
      </c>
      <c r="D1258" s="140" t="s">
        <v>1820</v>
      </c>
      <c r="E1258" s="140" t="s">
        <v>1888</v>
      </c>
      <c r="F1258" s="140"/>
      <c r="G1258" s="140" t="s">
        <v>1788</v>
      </c>
      <c r="H1258" s="140" t="s">
        <v>1789</v>
      </c>
      <c r="I1258" s="140" t="s">
        <v>5551</v>
      </c>
      <c r="J1258" s="140" t="s">
        <v>1819</v>
      </c>
      <c r="K1258" s="140"/>
      <c r="L1258" s="140"/>
      <c r="M1258" s="140" t="s">
        <v>5758</v>
      </c>
      <c r="N1258" s="141">
        <v>60</v>
      </c>
      <c r="O1258" s="142" t="b">
        <v>0</v>
      </c>
      <c r="P1258" s="140" t="s">
        <v>3077</v>
      </c>
      <c r="Q1258" t="s">
        <v>1825</v>
      </c>
      <c r="R1258" t="s">
        <v>630</v>
      </c>
    </row>
    <row r="1259" spans="1:18" x14ac:dyDescent="0.25">
      <c r="A1259" s="140" t="s">
        <v>499</v>
      </c>
      <c r="B1259" s="140" t="s">
        <v>887</v>
      </c>
      <c r="C1259" s="140" t="s">
        <v>1819</v>
      </c>
      <c r="D1259" s="140" t="s">
        <v>1820</v>
      </c>
      <c r="E1259" s="140" t="s">
        <v>1860</v>
      </c>
      <c r="F1259" s="140"/>
      <c r="G1259" s="140" t="s">
        <v>1788</v>
      </c>
      <c r="H1259" s="140" t="s">
        <v>1789</v>
      </c>
      <c r="I1259" s="140" t="s">
        <v>5551</v>
      </c>
      <c r="J1259" s="140" t="s">
        <v>1819</v>
      </c>
      <c r="K1259" s="140"/>
      <c r="L1259" s="140"/>
      <c r="M1259" s="140" t="s">
        <v>5759</v>
      </c>
      <c r="N1259" s="141">
        <v>60</v>
      </c>
      <c r="O1259" s="142" t="b">
        <v>0</v>
      </c>
      <c r="P1259" s="140" t="s">
        <v>3077</v>
      </c>
      <c r="Q1259" t="s">
        <v>1825</v>
      </c>
      <c r="R1259" t="s">
        <v>630</v>
      </c>
    </row>
    <row r="1260" spans="1:18" x14ac:dyDescent="0.25">
      <c r="A1260" s="140" t="s">
        <v>952</v>
      </c>
      <c r="B1260" s="140" t="s">
        <v>885</v>
      </c>
      <c r="C1260" s="140" t="s">
        <v>1819</v>
      </c>
      <c r="D1260" s="140" t="s">
        <v>1820</v>
      </c>
      <c r="E1260" s="140" t="s">
        <v>1928</v>
      </c>
      <c r="F1260" s="140"/>
      <c r="G1260" s="140" t="s">
        <v>70</v>
      </c>
      <c r="H1260" s="140" t="s">
        <v>1781</v>
      </c>
      <c r="I1260" s="140" t="s">
        <v>5551</v>
      </c>
      <c r="J1260" s="140" t="s">
        <v>1819</v>
      </c>
      <c r="K1260" s="140"/>
      <c r="L1260" s="140"/>
      <c r="M1260" s="140" t="s">
        <v>5760</v>
      </c>
      <c r="N1260" s="141">
        <v>60</v>
      </c>
      <c r="O1260" s="142" t="b">
        <v>0</v>
      </c>
      <c r="P1260" s="140" t="s">
        <v>3077</v>
      </c>
      <c r="Q1260" t="s">
        <v>1825</v>
      </c>
      <c r="R1260" t="s">
        <v>630</v>
      </c>
    </row>
    <row r="1261" spans="1:18" x14ac:dyDescent="0.25">
      <c r="A1261" s="140" t="s">
        <v>368</v>
      </c>
      <c r="B1261" s="140" t="s">
        <v>887</v>
      </c>
      <c r="C1261" s="140" t="s">
        <v>1819</v>
      </c>
      <c r="D1261" s="140" t="s">
        <v>1820</v>
      </c>
      <c r="E1261" s="140" t="s">
        <v>1913</v>
      </c>
      <c r="F1261" s="140"/>
      <c r="G1261" s="140" t="s">
        <v>71</v>
      </c>
      <c r="H1261" s="140" t="s">
        <v>1779</v>
      </c>
      <c r="I1261" s="140" t="s">
        <v>5551</v>
      </c>
      <c r="J1261" s="140" t="s">
        <v>1819</v>
      </c>
      <c r="K1261" s="140"/>
      <c r="L1261" s="140"/>
      <c r="M1261" s="140" t="s">
        <v>5761</v>
      </c>
      <c r="N1261" s="141">
        <v>60</v>
      </c>
      <c r="O1261" s="142" t="b">
        <v>0</v>
      </c>
      <c r="P1261" s="140" t="s">
        <v>3077</v>
      </c>
      <c r="Q1261" t="s">
        <v>1825</v>
      </c>
      <c r="R1261" t="s">
        <v>630</v>
      </c>
    </row>
    <row r="1262" spans="1:18" x14ac:dyDescent="0.25">
      <c r="A1262" s="140" t="s">
        <v>369</v>
      </c>
      <c r="B1262" s="140" t="s">
        <v>887</v>
      </c>
      <c r="C1262" s="140" t="s">
        <v>1819</v>
      </c>
      <c r="D1262" s="140" t="s">
        <v>1820</v>
      </c>
      <c r="E1262" s="140" t="s">
        <v>1913</v>
      </c>
      <c r="F1262" s="140"/>
      <c r="G1262" s="140" t="s">
        <v>71</v>
      </c>
      <c r="H1262" s="140" t="s">
        <v>1779</v>
      </c>
      <c r="I1262" s="140" t="s">
        <v>5551</v>
      </c>
      <c r="J1262" s="140" t="s">
        <v>1819</v>
      </c>
      <c r="K1262" s="140"/>
      <c r="L1262" s="140"/>
      <c r="M1262" s="140" t="s">
        <v>5762</v>
      </c>
      <c r="N1262" s="141">
        <v>60</v>
      </c>
      <c r="O1262" s="142" t="b">
        <v>0</v>
      </c>
      <c r="P1262" s="140" t="s">
        <v>3077</v>
      </c>
      <c r="Q1262" t="s">
        <v>1825</v>
      </c>
      <c r="R1262" t="s">
        <v>630</v>
      </c>
    </row>
    <row r="1263" spans="1:18" x14ac:dyDescent="0.25">
      <c r="A1263" s="140" t="s">
        <v>370</v>
      </c>
      <c r="B1263" s="140" t="s">
        <v>887</v>
      </c>
      <c r="C1263" s="140" t="s">
        <v>1819</v>
      </c>
      <c r="D1263" s="140" t="s">
        <v>1820</v>
      </c>
      <c r="E1263" s="140" t="s">
        <v>1932</v>
      </c>
      <c r="F1263" s="140"/>
      <c r="G1263" s="140" t="s">
        <v>71</v>
      </c>
      <c r="H1263" s="140" t="s">
        <v>1779</v>
      </c>
      <c r="I1263" s="140" t="s">
        <v>5551</v>
      </c>
      <c r="J1263" s="140" t="s">
        <v>1819</v>
      </c>
      <c r="K1263" s="140"/>
      <c r="L1263" s="140"/>
      <c r="M1263" s="140" t="s">
        <v>5763</v>
      </c>
      <c r="N1263" s="141">
        <v>60</v>
      </c>
      <c r="O1263" s="142" t="b">
        <v>0</v>
      </c>
      <c r="P1263" s="140" t="s">
        <v>3077</v>
      </c>
      <c r="Q1263" t="s">
        <v>1825</v>
      </c>
      <c r="R1263" t="s">
        <v>630</v>
      </c>
    </row>
    <row r="1264" spans="1:18" x14ac:dyDescent="0.25">
      <c r="A1264" s="140" t="s">
        <v>371</v>
      </c>
      <c r="B1264" s="140" t="s">
        <v>887</v>
      </c>
      <c r="C1264" s="140" t="s">
        <v>1819</v>
      </c>
      <c r="D1264" s="140" t="s">
        <v>1820</v>
      </c>
      <c r="E1264" s="140" t="s">
        <v>1973</v>
      </c>
      <c r="F1264" s="140"/>
      <c r="G1264" s="140" t="s">
        <v>71</v>
      </c>
      <c r="H1264" s="140" t="s">
        <v>1779</v>
      </c>
      <c r="I1264" s="140" t="s">
        <v>5551</v>
      </c>
      <c r="J1264" s="140" t="s">
        <v>1819</v>
      </c>
      <c r="K1264" s="140"/>
      <c r="L1264" s="140"/>
      <c r="M1264" s="140" t="s">
        <v>5764</v>
      </c>
      <c r="N1264" s="141">
        <v>60</v>
      </c>
      <c r="O1264" s="142" t="b">
        <v>0</v>
      </c>
      <c r="P1264" s="140" t="s">
        <v>3077</v>
      </c>
      <c r="Q1264" t="s">
        <v>1825</v>
      </c>
      <c r="R1264" t="s">
        <v>630</v>
      </c>
    </row>
    <row r="1265" spans="1:18" x14ac:dyDescent="0.25">
      <c r="A1265" s="140" t="s">
        <v>372</v>
      </c>
      <c r="B1265" s="140" t="s">
        <v>887</v>
      </c>
      <c r="C1265" s="140" t="s">
        <v>1819</v>
      </c>
      <c r="D1265" s="140" t="s">
        <v>1820</v>
      </c>
      <c r="E1265" s="140" t="s">
        <v>1834</v>
      </c>
      <c r="F1265" s="140"/>
      <c r="G1265" s="140" t="s">
        <v>70</v>
      </c>
      <c r="H1265" s="140" t="s">
        <v>1781</v>
      </c>
      <c r="I1265" s="140" t="s">
        <v>5551</v>
      </c>
      <c r="J1265" s="140" t="s">
        <v>1819</v>
      </c>
      <c r="K1265" s="140"/>
      <c r="L1265" s="140"/>
      <c r="M1265" s="140" t="s">
        <v>5765</v>
      </c>
      <c r="N1265" s="141">
        <v>60</v>
      </c>
      <c r="O1265" s="142" t="b">
        <v>0</v>
      </c>
      <c r="P1265" s="140" t="s">
        <v>3077</v>
      </c>
      <c r="Q1265" t="s">
        <v>1825</v>
      </c>
      <c r="R1265" t="s">
        <v>630</v>
      </c>
    </row>
    <row r="1266" spans="1:18" x14ac:dyDescent="0.25">
      <c r="A1266" s="140" t="s">
        <v>374</v>
      </c>
      <c r="B1266" s="140" t="s">
        <v>887</v>
      </c>
      <c r="C1266" s="140" t="s">
        <v>1819</v>
      </c>
      <c r="D1266" s="140" t="s">
        <v>1820</v>
      </c>
      <c r="E1266" s="140" t="s">
        <v>1957</v>
      </c>
      <c r="F1266" s="140"/>
      <c r="G1266" s="140" t="s">
        <v>1788</v>
      </c>
      <c r="H1266" s="140" t="s">
        <v>1789</v>
      </c>
      <c r="I1266" s="140" t="s">
        <v>5551</v>
      </c>
      <c r="J1266" s="140" t="s">
        <v>1819</v>
      </c>
      <c r="K1266" s="140"/>
      <c r="L1266" s="140"/>
      <c r="M1266" s="140" t="s">
        <v>5766</v>
      </c>
      <c r="N1266" s="141">
        <v>60</v>
      </c>
      <c r="O1266" s="142" t="b">
        <v>0</v>
      </c>
      <c r="P1266" s="140" t="s">
        <v>3077</v>
      </c>
      <c r="Q1266" t="s">
        <v>1825</v>
      </c>
      <c r="R1266" t="s">
        <v>630</v>
      </c>
    </row>
    <row r="1267" spans="1:18" x14ac:dyDescent="0.25">
      <c r="A1267" s="140" t="s">
        <v>953</v>
      </c>
      <c r="B1267" s="140" t="s">
        <v>885</v>
      </c>
      <c r="C1267" s="140" t="s">
        <v>1819</v>
      </c>
      <c r="D1267" s="140" t="s">
        <v>1820</v>
      </c>
      <c r="E1267" s="140" t="s">
        <v>1928</v>
      </c>
      <c r="F1267" s="140"/>
      <c r="G1267" s="140" t="s">
        <v>70</v>
      </c>
      <c r="H1267" s="140" t="s">
        <v>1781</v>
      </c>
      <c r="I1267" s="140" t="s">
        <v>5551</v>
      </c>
      <c r="J1267" s="140" t="s">
        <v>1819</v>
      </c>
      <c r="K1267" s="140"/>
      <c r="L1267" s="140"/>
      <c r="M1267" s="140" t="s">
        <v>5742</v>
      </c>
      <c r="N1267" s="141">
        <v>60</v>
      </c>
      <c r="O1267" s="142" t="b">
        <v>0</v>
      </c>
      <c r="P1267" s="140" t="s">
        <v>3077</v>
      </c>
      <c r="Q1267" t="s">
        <v>1825</v>
      </c>
      <c r="R1267" t="s">
        <v>630</v>
      </c>
    </row>
    <row r="1268" spans="1:18" x14ac:dyDescent="0.25">
      <c r="A1268" s="140" t="s">
        <v>508</v>
      </c>
      <c r="B1268" s="140" t="s">
        <v>887</v>
      </c>
      <c r="C1268" s="140" t="s">
        <v>1819</v>
      </c>
      <c r="D1268" s="140" t="s">
        <v>1820</v>
      </c>
      <c r="E1268" s="140" t="s">
        <v>1860</v>
      </c>
      <c r="F1268" s="140"/>
      <c r="G1268" s="140" t="s">
        <v>1788</v>
      </c>
      <c r="H1268" s="140" t="s">
        <v>1789</v>
      </c>
      <c r="I1268" s="140" t="s">
        <v>5551</v>
      </c>
      <c r="J1268" s="140" t="s">
        <v>1819</v>
      </c>
      <c r="K1268" s="140"/>
      <c r="L1268" s="140"/>
      <c r="M1268" s="140" t="s">
        <v>5767</v>
      </c>
      <c r="N1268" s="141">
        <v>60</v>
      </c>
      <c r="O1268" s="142" t="b">
        <v>0</v>
      </c>
      <c r="P1268" s="140" t="s">
        <v>3077</v>
      </c>
      <c r="Q1268" t="s">
        <v>1825</v>
      </c>
      <c r="R1268" t="s">
        <v>630</v>
      </c>
    </row>
    <row r="1269" spans="1:18" x14ac:dyDescent="0.25">
      <c r="A1269" s="140" t="s">
        <v>5768</v>
      </c>
      <c r="B1269" s="140" t="s">
        <v>887</v>
      </c>
      <c r="C1269" s="140" t="s">
        <v>1819</v>
      </c>
      <c r="D1269" s="140" t="s">
        <v>1820</v>
      </c>
      <c r="E1269" s="140" t="s">
        <v>1821</v>
      </c>
      <c r="F1269" s="140"/>
      <c r="G1269" s="140" t="s">
        <v>71</v>
      </c>
      <c r="H1269" s="140" t="s">
        <v>1779</v>
      </c>
      <c r="I1269" s="140" t="s">
        <v>5551</v>
      </c>
      <c r="J1269" s="140" t="s">
        <v>1819</v>
      </c>
      <c r="K1269" s="140"/>
      <c r="L1269" s="140"/>
      <c r="M1269" s="140" t="s">
        <v>5769</v>
      </c>
      <c r="N1269" s="141">
        <v>60</v>
      </c>
      <c r="O1269" s="142" t="b">
        <v>1</v>
      </c>
      <c r="P1269" s="140" t="s">
        <v>3077</v>
      </c>
      <c r="Q1269" t="s">
        <v>1825</v>
      </c>
      <c r="R1269" t="s">
        <v>630</v>
      </c>
    </row>
    <row r="1270" spans="1:18" x14ac:dyDescent="0.25">
      <c r="A1270" s="140" t="s">
        <v>215</v>
      </c>
      <c r="B1270" s="140" t="s">
        <v>887</v>
      </c>
      <c r="C1270" s="140" t="s">
        <v>1819</v>
      </c>
      <c r="D1270" s="140" t="s">
        <v>1820</v>
      </c>
      <c r="E1270" s="140" t="s">
        <v>1883</v>
      </c>
      <c r="F1270" s="140"/>
      <c r="G1270" s="140" t="s">
        <v>71</v>
      </c>
      <c r="H1270" s="140" t="s">
        <v>1779</v>
      </c>
      <c r="I1270" s="140" t="s">
        <v>5551</v>
      </c>
      <c r="J1270" s="140" t="s">
        <v>1819</v>
      </c>
      <c r="K1270" s="140"/>
      <c r="L1270" s="140"/>
      <c r="M1270" s="140" t="s">
        <v>5770</v>
      </c>
      <c r="N1270" s="141">
        <v>60</v>
      </c>
      <c r="O1270" s="142" t="b">
        <v>0</v>
      </c>
      <c r="P1270" s="140" t="s">
        <v>3077</v>
      </c>
      <c r="Q1270" t="s">
        <v>1825</v>
      </c>
      <c r="R1270" t="s">
        <v>630</v>
      </c>
    </row>
    <row r="1271" spans="1:18" x14ac:dyDescent="0.25">
      <c r="A1271" s="140" t="s">
        <v>375</v>
      </c>
      <c r="B1271" s="140" t="s">
        <v>954</v>
      </c>
      <c r="C1271" s="140" t="s">
        <v>1819</v>
      </c>
      <c r="D1271" s="140" t="s">
        <v>1820</v>
      </c>
      <c r="E1271" s="140" t="s">
        <v>1932</v>
      </c>
      <c r="F1271" s="140"/>
      <c r="G1271" s="140" t="s">
        <v>71</v>
      </c>
      <c r="H1271" s="140" t="s">
        <v>1779</v>
      </c>
      <c r="I1271" s="140" t="s">
        <v>5551</v>
      </c>
      <c r="J1271" s="140" t="s">
        <v>1819</v>
      </c>
      <c r="K1271" s="140"/>
      <c r="L1271" s="140"/>
      <c r="M1271" s="140" t="s">
        <v>5771</v>
      </c>
      <c r="N1271" s="141">
        <v>60</v>
      </c>
      <c r="O1271" s="142" t="b">
        <v>0</v>
      </c>
      <c r="P1271" s="140" t="s">
        <v>3077</v>
      </c>
      <c r="Q1271" t="s">
        <v>1825</v>
      </c>
      <c r="R1271" t="s">
        <v>630</v>
      </c>
    </row>
    <row r="1272" spans="1:18" x14ac:dyDescent="0.25">
      <c r="A1272" s="140" t="s">
        <v>955</v>
      </c>
      <c r="B1272" s="140" t="s">
        <v>887</v>
      </c>
      <c r="C1272" s="140" t="s">
        <v>1819</v>
      </c>
      <c r="D1272" s="140" t="s">
        <v>1820</v>
      </c>
      <c r="E1272" s="140" t="s">
        <v>1932</v>
      </c>
      <c r="F1272" s="140"/>
      <c r="G1272" s="140" t="s">
        <v>71</v>
      </c>
      <c r="H1272" s="140" t="s">
        <v>1779</v>
      </c>
      <c r="I1272" s="140" t="s">
        <v>5551</v>
      </c>
      <c r="J1272" s="140" t="s">
        <v>1819</v>
      </c>
      <c r="K1272" s="140"/>
      <c r="L1272" s="140"/>
      <c r="M1272" s="140" t="s">
        <v>5772</v>
      </c>
      <c r="N1272" s="141">
        <v>60</v>
      </c>
      <c r="O1272" s="142" t="b">
        <v>0</v>
      </c>
      <c r="P1272" s="140" t="s">
        <v>3077</v>
      </c>
      <c r="Q1272" t="s">
        <v>1825</v>
      </c>
      <c r="R1272" t="s">
        <v>630</v>
      </c>
    </row>
    <row r="1273" spans="1:18" x14ac:dyDescent="0.25">
      <c r="A1273" s="140" t="s">
        <v>377</v>
      </c>
      <c r="B1273" s="140" t="s">
        <v>887</v>
      </c>
      <c r="C1273" s="140" t="s">
        <v>1819</v>
      </c>
      <c r="D1273" s="140" t="s">
        <v>1820</v>
      </c>
      <c r="E1273" s="140" t="s">
        <v>1913</v>
      </c>
      <c r="F1273" s="140"/>
      <c r="G1273" s="140" t="s">
        <v>71</v>
      </c>
      <c r="H1273" s="140" t="s">
        <v>1779</v>
      </c>
      <c r="I1273" s="140" t="s">
        <v>5551</v>
      </c>
      <c r="J1273" s="140" t="s">
        <v>1819</v>
      </c>
      <c r="K1273" s="140"/>
      <c r="L1273" s="140"/>
      <c r="M1273" s="140" t="s">
        <v>5773</v>
      </c>
      <c r="N1273" s="141">
        <v>60</v>
      </c>
      <c r="O1273" s="142" t="b">
        <v>0</v>
      </c>
      <c r="P1273" s="140" t="s">
        <v>3077</v>
      </c>
      <c r="Q1273" t="s">
        <v>1825</v>
      </c>
      <c r="R1273" t="s">
        <v>630</v>
      </c>
    </row>
    <row r="1274" spans="1:18" x14ac:dyDescent="0.25">
      <c r="A1274" s="140" t="s">
        <v>378</v>
      </c>
      <c r="B1274" s="140" t="s">
        <v>887</v>
      </c>
      <c r="C1274" s="140" t="s">
        <v>1819</v>
      </c>
      <c r="D1274" s="140" t="s">
        <v>1820</v>
      </c>
      <c r="E1274" s="140" t="s">
        <v>1883</v>
      </c>
      <c r="F1274" s="140"/>
      <c r="G1274" s="140" t="s">
        <v>71</v>
      </c>
      <c r="H1274" s="140" t="s">
        <v>1779</v>
      </c>
      <c r="I1274" s="140" t="s">
        <v>5551</v>
      </c>
      <c r="J1274" s="140" t="s">
        <v>1819</v>
      </c>
      <c r="K1274" s="140"/>
      <c r="L1274" s="140"/>
      <c r="M1274" s="140" t="s">
        <v>5774</v>
      </c>
      <c r="N1274" s="141">
        <v>60</v>
      </c>
      <c r="O1274" s="142" t="b">
        <v>0</v>
      </c>
      <c r="P1274" s="140" t="s">
        <v>3077</v>
      </c>
      <c r="Q1274" t="s">
        <v>1825</v>
      </c>
      <c r="R1274" t="s">
        <v>630</v>
      </c>
    </row>
    <row r="1275" spans="1:18" x14ac:dyDescent="0.25">
      <c r="A1275" s="140" t="s">
        <v>956</v>
      </c>
      <c r="B1275" s="140" t="s">
        <v>885</v>
      </c>
      <c r="C1275" s="140" t="s">
        <v>1819</v>
      </c>
      <c r="D1275" s="140" t="s">
        <v>1820</v>
      </c>
      <c r="E1275" s="140" t="s">
        <v>2088</v>
      </c>
      <c r="F1275" s="140"/>
      <c r="G1275" s="140" t="s">
        <v>70</v>
      </c>
      <c r="H1275" s="140" t="s">
        <v>1781</v>
      </c>
      <c r="I1275" s="140" t="s">
        <v>5551</v>
      </c>
      <c r="J1275" s="140" t="s">
        <v>1819</v>
      </c>
      <c r="K1275" s="140"/>
      <c r="L1275" s="140"/>
      <c r="M1275" s="140" t="s">
        <v>5775</v>
      </c>
      <c r="N1275" s="141">
        <v>60</v>
      </c>
      <c r="O1275" s="142" t="b">
        <v>0</v>
      </c>
      <c r="P1275" s="140" t="s">
        <v>3077</v>
      </c>
      <c r="Q1275" t="s">
        <v>1825</v>
      </c>
      <c r="R1275" t="s">
        <v>630</v>
      </c>
    </row>
    <row r="1276" spans="1:18" x14ac:dyDescent="0.25">
      <c r="A1276" s="140" t="s">
        <v>957</v>
      </c>
      <c r="B1276" s="140" t="s">
        <v>887</v>
      </c>
      <c r="C1276" s="140" t="s">
        <v>1819</v>
      </c>
      <c r="D1276" s="140" t="s">
        <v>1820</v>
      </c>
      <c r="E1276" s="140" t="s">
        <v>1973</v>
      </c>
      <c r="F1276" s="140"/>
      <c r="G1276" s="140" t="s">
        <v>71</v>
      </c>
      <c r="H1276" s="140" t="s">
        <v>1779</v>
      </c>
      <c r="I1276" s="140" t="s">
        <v>5551</v>
      </c>
      <c r="J1276" s="140" t="s">
        <v>1819</v>
      </c>
      <c r="K1276" s="140"/>
      <c r="L1276" s="140"/>
      <c r="M1276" s="140" t="s">
        <v>5776</v>
      </c>
      <c r="N1276" s="141">
        <v>60</v>
      </c>
      <c r="O1276" s="142" t="b">
        <v>0</v>
      </c>
      <c r="P1276" s="140" t="s">
        <v>3077</v>
      </c>
      <c r="Q1276" t="s">
        <v>1825</v>
      </c>
      <c r="R1276" t="s">
        <v>630</v>
      </c>
    </row>
    <row r="1277" spans="1:18" x14ac:dyDescent="0.25">
      <c r="A1277" s="140" t="s">
        <v>381</v>
      </c>
      <c r="B1277" s="140" t="s">
        <v>887</v>
      </c>
      <c r="C1277" s="140" t="s">
        <v>1819</v>
      </c>
      <c r="D1277" s="140" t="s">
        <v>1820</v>
      </c>
      <c r="E1277" s="140" t="s">
        <v>1940</v>
      </c>
      <c r="F1277" s="140"/>
      <c r="G1277" s="140" t="s">
        <v>70</v>
      </c>
      <c r="H1277" s="140" t="s">
        <v>1781</v>
      </c>
      <c r="I1277" s="140" t="s">
        <v>5551</v>
      </c>
      <c r="J1277" s="140" t="s">
        <v>1819</v>
      </c>
      <c r="K1277" s="140"/>
      <c r="L1277" s="140"/>
      <c r="M1277" s="140" t="s">
        <v>5777</v>
      </c>
      <c r="N1277" s="141">
        <v>60</v>
      </c>
      <c r="O1277" s="142" t="b">
        <v>0</v>
      </c>
      <c r="P1277" s="140" t="s">
        <v>3077</v>
      </c>
      <c r="Q1277" t="s">
        <v>1825</v>
      </c>
      <c r="R1277" t="s">
        <v>630</v>
      </c>
    </row>
    <row r="1278" spans="1:18" x14ac:dyDescent="0.25">
      <c r="A1278" s="140" t="s">
        <v>958</v>
      </c>
      <c r="B1278" s="140" t="s">
        <v>887</v>
      </c>
      <c r="C1278" s="140" t="s">
        <v>1819</v>
      </c>
      <c r="D1278" s="140" t="s">
        <v>1820</v>
      </c>
      <c r="E1278" s="140" t="s">
        <v>1883</v>
      </c>
      <c r="F1278" s="140"/>
      <c r="G1278" s="140" t="s">
        <v>71</v>
      </c>
      <c r="H1278" s="140" t="s">
        <v>1779</v>
      </c>
      <c r="I1278" s="140" t="s">
        <v>5551</v>
      </c>
      <c r="J1278" s="140" t="s">
        <v>1819</v>
      </c>
      <c r="K1278" s="140"/>
      <c r="L1278" s="140"/>
      <c r="M1278" s="140" t="s">
        <v>5778</v>
      </c>
      <c r="N1278" s="141">
        <v>60</v>
      </c>
      <c r="O1278" s="142" t="b">
        <v>0</v>
      </c>
      <c r="P1278" s="140" t="s">
        <v>3077</v>
      </c>
      <c r="Q1278" t="s">
        <v>1825</v>
      </c>
      <c r="R1278" t="s">
        <v>630</v>
      </c>
    </row>
    <row r="1279" spans="1:18" x14ac:dyDescent="0.25">
      <c r="A1279" s="140" t="s">
        <v>959</v>
      </c>
      <c r="B1279" s="140" t="s">
        <v>887</v>
      </c>
      <c r="C1279" s="140" t="s">
        <v>1819</v>
      </c>
      <c r="D1279" s="140" t="s">
        <v>1820</v>
      </c>
      <c r="E1279" s="140" t="s">
        <v>1973</v>
      </c>
      <c r="F1279" s="140"/>
      <c r="G1279" s="140" t="s">
        <v>71</v>
      </c>
      <c r="H1279" s="140" t="s">
        <v>1779</v>
      </c>
      <c r="I1279" s="140" t="s">
        <v>5551</v>
      </c>
      <c r="J1279" s="140" t="s">
        <v>1819</v>
      </c>
      <c r="K1279" s="140"/>
      <c r="L1279" s="140"/>
      <c r="M1279" s="140" t="s">
        <v>5779</v>
      </c>
      <c r="N1279" s="141">
        <v>60</v>
      </c>
      <c r="O1279" s="142" t="b">
        <v>0</v>
      </c>
      <c r="P1279" s="140" t="s">
        <v>3077</v>
      </c>
      <c r="Q1279" t="s">
        <v>1825</v>
      </c>
      <c r="R1279" t="s">
        <v>630</v>
      </c>
    </row>
    <row r="1280" spans="1:18" x14ac:dyDescent="0.25">
      <c r="A1280" s="140" t="s">
        <v>960</v>
      </c>
      <c r="B1280" s="140" t="s">
        <v>887</v>
      </c>
      <c r="C1280" s="140" t="s">
        <v>1819</v>
      </c>
      <c r="D1280" s="140" t="s">
        <v>1820</v>
      </c>
      <c r="E1280" s="140" t="s">
        <v>1883</v>
      </c>
      <c r="F1280" s="140"/>
      <c r="G1280" s="140" t="s">
        <v>71</v>
      </c>
      <c r="H1280" s="140" t="s">
        <v>1779</v>
      </c>
      <c r="I1280" s="140" t="s">
        <v>5551</v>
      </c>
      <c r="J1280" s="140" t="s">
        <v>1819</v>
      </c>
      <c r="K1280" s="140"/>
      <c r="L1280" s="140"/>
      <c r="M1280" s="140" t="s">
        <v>5780</v>
      </c>
      <c r="N1280" s="141">
        <v>60</v>
      </c>
      <c r="O1280" s="142" t="b">
        <v>0</v>
      </c>
      <c r="P1280" s="140" t="s">
        <v>3077</v>
      </c>
      <c r="Q1280" t="s">
        <v>1825</v>
      </c>
      <c r="R1280" t="s">
        <v>630</v>
      </c>
    </row>
    <row r="1281" spans="1:18" x14ac:dyDescent="0.25">
      <c r="A1281" s="140" t="s">
        <v>961</v>
      </c>
      <c r="B1281" s="140" t="s">
        <v>887</v>
      </c>
      <c r="C1281" s="140" t="s">
        <v>1819</v>
      </c>
      <c r="D1281" s="140" t="s">
        <v>1820</v>
      </c>
      <c r="E1281" s="140" t="s">
        <v>1913</v>
      </c>
      <c r="F1281" s="140"/>
      <c r="G1281" s="140" t="s">
        <v>71</v>
      </c>
      <c r="H1281" s="140" t="s">
        <v>1779</v>
      </c>
      <c r="I1281" s="140" t="s">
        <v>5551</v>
      </c>
      <c r="J1281" s="140" t="s">
        <v>1819</v>
      </c>
      <c r="K1281" s="140"/>
      <c r="L1281" s="140"/>
      <c r="M1281" s="140" t="s">
        <v>5781</v>
      </c>
      <c r="N1281" s="141">
        <v>60</v>
      </c>
      <c r="O1281" s="142" t="b">
        <v>0</v>
      </c>
      <c r="P1281" s="140" t="s">
        <v>3077</v>
      </c>
      <c r="Q1281" t="s">
        <v>1825</v>
      </c>
      <c r="R1281" t="s">
        <v>630</v>
      </c>
    </row>
    <row r="1282" spans="1:18" x14ac:dyDescent="0.25">
      <c r="A1282" s="140" t="s">
        <v>5782</v>
      </c>
      <c r="B1282" s="140" t="s">
        <v>887</v>
      </c>
      <c r="C1282" s="140" t="s">
        <v>1819</v>
      </c>
      <c r="D1282" s="140" t="s">
        <v>1820</v>
      </c>
      <c r="E1282" s="140" t="s">
        <v>1913</v>
      </c>
      <c r="F1282" s="140"/>
      <c r="G1282" s="140" t="s">
        <v>71</v>
      </c>
      <c r="H1282" s="140" t="s">
        <v>1779</v>
      </c>
      <c r="I1282" s="140" t="s">
        <v>5551</v>
      </c>
      <c r="J1282" s="140" t="s">
        <v>1819</v>
      </c>
      <c r="K1282" s="140"/>
      <c r="L1282" s="140"/>
      <c r="M1282" s="140" t="s">
        <v>5783</v>
      </c>
      <c r="N1282" s="141">
        <v>60</v>
      </c>
      <c r="O1282" s="142" t="b">
        <v>0</v>
      </c>
      <c r="P1282" s="140" t="s">
        <v>3077</v>
      </c>
      <c r="Q1282" t="s">
        <v>1825</v>
      </c>
      <c r="R1282" t="s">
        <v>630</v>
      </c>
    </row>
    <row r="1283" spans="1:18" x14ac:dyDescent="0.25">
      <c r="A1283" s="140" t="s">
        <v>5784</v>
      </c>
      <c r="B1283" s="140" t="s">
        <v>887</v>
      </c>
      <c r="C1283" s="140" t="s">
        <v>1819</v>
      </c>
      <c r="D1283" s="140" t="s">
        <v>1820</v>
      </c>
      <c r="E1283" s="140" t="s">
        <v>1821</v>
      </c>
      <c r="F1283" s="140"/>
      <c r="G1283" s="140" t="s">
        <v>1788</v>
      </c>
      <c r="H1283" s="140" t="s">
        <v>1789</v>
      </c>
      <c r="I1283" s="140" t="s">
        <v>5551</v>
      </c>
      <c r="J1283" s="140" t="s">
        <v>1819</v>
      </c>
      <c r="K1283" s="140"/>
      <c r="L1283" s="140"/>
      <c r="M1283" s="140" t="s">
        <v>5785</v>
      </c>
      <c r="N1283" s="141">
        <v>60</v>
      </c>
      <c r="O1283" s="142" t="b">
        <v>0</v>
      </c>
      <c r="P1283" s="140" t="s">
        <v>3077</v>
      </c>
      <c r="Q1283" t="s">
        <v>1825</v>
      </c>
      <c r="R1283" t="s">
        <v>630</v>
      </c>
    </row>
    <row r="1284" spans="1:18" x14ac:dyDescent="0.25">
      <c r="A1284" s="140" t="s">
        <v>383</v>
      </c>
      <c r="B1284" s="140" t="s">
        <v>887</v>
      </c>
      <c r="C1284" s="140" t="s">
        <v>1819</v>
      </c>
      <c r="D1284" s="140" t="s">
        <v>1820</v>
      </c>
      <c r="E1284" s="140" t="s">
        <v>1973</v>
      </c>
      <c r="F1284" s="140"/>
      <c r="G1284" s="140" t="s">
        <v>71</v>
      </c>
      <c r="H1284" s="140" t="s">
        <v>1779</v>
      </c>
      <c r="I1284" s="140" t="s">
        <v>5551</v>
      </c>
      <c r="J1284" s="140" t="s">
        <v>1819</v>
      </c>
      <c r="K1284" s="140"/>
      <c r="L1284" s="140"/>
      <c r="M1284" s="140" t="s">
        <v>5786</v>
      </c>
      <c r="N1284" s="141">
        <v>60</v>
      </c>
      <c r="O1284" s="142" t="b">
        <v>0</v>
      </c>
      <c r="P1284" s="140" t="s">
        <v>3077</v>
      </c>
      <c r="Q1284" t="s">
        <v>1825</v>
      </c>
      <c r="R1284" t="s">
        <v>630</v>
      </c>
    </row>
    <row r="1285" spans="1:18" x14ac:dyDescent="0.25">
      <c r="A1285" s="140" t="s">
        <v>220</v>
      </c>
      <c r="B1285" s="140" t="s">
        <v>887</v>
      </c>
      <c r="C1285" s="140" t="s">
        <v>1819</v>
      </c>
      <c r="D1285" s="140" t="s">
        <v>1820</v>
      </c>
      <c r="E1285" s="140" t="s">
        <v>1834</v>
      </c>
      <c r="F1285" s="140"/>
      <c r="G1285" s="140" t="s">
        <v>70</v>
      </c>
      <c r="H1285" s="140" t="s">
        <v>1781</v>
      </c>
      <c r="I1285" s="140" t="s">
        <v>5551</v>
      </c>
      <c r="J1285" s="140" t="s">
        <v>1819</v>
      </c>
      <c r="K1285" s="140"/>
      <c r="L1285" s="140"/>
      <c r="M1285" s="140" t="s">
        <v>5787</v>
      </c>
      <c r="N1285" s="141">
        <v>60</v>
      </c>
      <c r="O1285" s="142" t="b">
        <v>0</v>
      </c>
      <c r="P1285" s="140" t="s">
        <v>3077</v>
      </c>
      <c r="Q1285" t="s">
        <v>1825</v>
      </c>
      <c r="R1285" t="s">
        <v>630</v>
      </c>
    </row>
    <row r="1286" spans="1:18" x14ac:dyDescent="0.25">
      <c r="A1286" s="140" t="s">
        <v>386</v>
      </c>
      <c r="B1286" s="140" t="s">
        <v>887</v>
      </c>
      <c r="C1286" s="140" t="s">
        <v>1819</v>
      </c>
      <c r="D1286" s="140" t="s">
        <v>1820</v>
      </c>
      <c r="E1286" s="140" t="s">
        <v>1973</v>
      </c>
      <c r="F1286" s="140"/>
      <c r="G1286" s="140" t="s">
        <v>71</v>
      </c>
      <c r="H1286" s="140" t="s">
        <v>1779</v>
      </c>
      <c r="I1286" s="140" t="s">
        <v>5551</v>
      </c>
      <c r="J1286" s="140" t="s">
        <v>1819</v>
      </c>
      <c r="K1286" s="140"/>
      <c r="L1286" s="140"/>
      <c r="M1286" s="140" t="s">
        <v>5788</v>
      </c>
      <c r="N1286" s="141">
        <v>60</v>
      </c>
      <c r="O1286" s="142" t="b">
        <v>0</v>
      </c>
      <c r="P1286" s="140" t="s">
        <v>3077</v>
      </c>
      <c r="Q1286" t="s">
        <v>1825</v>
      </c>
      <c r="R1286" t="s">
        <v>630</v>
      </c>
    </row>
    <row r="1287" spans="1:18" x14ac:dyDescent="0.25">
      <c r="A1287" s="140" t="s">
        <v>962</v>
      </c>
      <c r="B1287" s="140" t="s">
        <v>887</v>
      </c>
      <c r="C1287" s="140" t="s">
        <v>1819</v>
      </c>
      <c r="D1287" s="140" t="s">
        <v>1820</v>
      </c>
      <c r="E1287" s="140" t="s">
        <v>1888</v>
      </c>
      <c r="F1287" s="140"/>
      <c r="G1287" s="140" t="s">
        <v>1788</v>
      </c>
      <c r="H1287" s="140" t="s">
        <v>1789</v>
      </c>
      <c r="I1287" s="140" t="s">
        <v>5551</v>
      </c>
      <c r="J1287" s="140" t="s">
        <v>1819</v>
      </c>
      <c r="K1287" s="140"/>
      <c r="L1287" s="140"/>
      <c r="M1287" s="140" t="s">
        <v>5789</v>
      </c>
      <c r="N1287" s="141">
        <v>60</v>
      </c>
      <c r="O1287" s="142" t="b">
        <v>0</v>
      </c>
      <c r="P1287" s="140" t="s">
        <v>3077</v>
      </c>
      <c r="Q1287" t="s">
        <v>1825</v>
      </c>
      <c r="R1287" t="s">
        <v>630</v>
      </c>
    </row>
    <row r="1288" spans="1:18" x14ac:dyDescent="0.25">
      <c r="A1288" s="140" t="s">
        <v>388</v>
      </c>
      <c r="B1288" s="140" t="s">
        <v>887</v>
      </c>
      <c r="C1288" s="140" t="s">
        <v>1819</v>
      </c>
      <c r="D1288" s="140" t="s">
        <v>1820</v>
      </c>
      <c r="E1288" s="140" t="s">
        <v>1932</v>
      </c>
      <c r="F1288" s="140"/>
      <c r="G1288" s="140" t="s">
        <v>71</v>
      </c>
      <c r="H1288" s="140" t="s">
        <v>1779</v>
      </c>
      <c r="I1288" s="140" t="s">
        <v>5551</v>
      </c>
      <c r="J1288" s="140" t="s">
        <v>1819</v>
      </c>
      <c r="K1288" s="140"/>
      <c r="L1288" s="140"/>
      <c r="M1288" s="140" t="s">
        <v>5790</v>
      </c>
      <c r="N1288" s="141">
        <v>60</v>
      </c>
      <c r="O1288" s="142" t="b">
        <v>0</v>
      </c>
      <c r="P1288" s="140" t="s">
        <v>3077</v>
      </c>
      <c r="Q1288" t="s">
        <v>1825</v>
      </c>
      <c r="R1288" t="s">
        <v>630</v>
      </c>
    </row>
    <row r="1289" spans="1:18" x14ac:dyDescent="0.25">
      <c r="A1289" s="140" t="s">
        <v>389</v>
      </c>
      <c r="B1289" s="140" t="s">
        <v>887</v>
      </c>
      <c r="C1289" s="140" t="s">
        <v>1819</v>
      </c>
      <c r="D1289" s="140" t="s">
        <v>1820</v>
      </c>
      <c r="E1289" s="140" t="s">
        <v>1932</v>
      </c>
      <c r="F1289" s="140"/>
      <c r="G1289" s="140" t="s">
        <v>71</v>
      </c>
      <c r="H1289" s="140" t="s">
        <v>1779</v>
      </c>
      <c r="I1289" s="140" t="s">
        <v>5551</v>
      </c>
      <c r="J1289" s="140" t="s">
        <v>1819</v>
      </c>
      <c r="K1289" s="140"/>
      <c r="L1289" s="140"/>
      <c r="M1289" s="140" t="s">
        <v>5791</v>
      </c>
      <c r="N1289" s="141">
        <v>60</v>
      </c>
      <c r="O1289" s="142" t="b">
        <v>0</v>
      </c>
      <c r="P1289" s="140" t="s">
        <v>3077</v>
      </c>
      <c r="Q1289" t="s">
        <v>1825</v>
      </c>
      <c r="R1289" t="s">
        <v>630</v>
      </c>
    </row>
    <row r="1290" spans="1:18" x14ac:dyDescent="0.25">
      <c r="A1290" s="140" t="s">
        <v>391</v>
      </c>
      <c r="B1290" s="140" t="s">
        <v>887</v>
      </c>
      <c r="C1290" s="140" t="s">
        <v>1819</v>
      </c>
      <c r="D1290" s="140" t="s">
        <v>1820</v>
      </c>
      <c r="E1290" s="140" t="s">
        <v>1932</v>
      </c>
      <c r="F1290" s="140"/>
      <c r="G1290" s="140" t="s">
        <v>71</v>
      </c>
      <c r="H1290" s="140" t="s">
        <v>1779</v>
      </c>
      <c r="I1290" s="140" t="s">
        <v>5551</v>
      </c>
      <c r="J1290" s="140" t="s">
        <v>1819</v>
      </c>
      <c r="K1290" s="140"/>
      <c r="L1290" s="140"/>
      <c r="M1290" s="140" t="s">
        <v>5792</v>
      </c>
      <c r="N1290" s="141">
        <v>60</v>
      </c>
      <c r="O1290" s="142" t="b">
        <v>0</v>
      </c>
      <c r="P1290" s="140" t="s">
        <v>3077</v>
      </c>
      <c r="Q1290" t="s">
        <v>1825</v>
      </c>
      <c r="R1290" t="s">
        <v>630</v>
      </c>
    </row>
    <row r="1291" spans="1:18" x14ac:dyDescent="0.25">
      <c r="A1291" s="140" t="s">
        <v>963</v>
      </c>
      <c r="B1291" s="140" t="s">
        <v>887</v>
      </c>
      <c r="C1291" s="140" t="s">
        <v>1819</v>
      </c>
      <c r="D1291" s="140" t="s">
        <v>1820</v>
      </c>
      <c r="E1291" s="140" t="s">
        <v>1957</v>
      </c>
      <c r="F1291" s="140"/>
      <c r="G1291" s="140" t="s">
        <v>1788</v>
      </c>
      <c r="H1291" s="140" t="s">
        <v>1789</v>
      </c>
      <c r="I1291" s="140" t="s">
        <v>5551</v>
      </c>
      <c r="J1291" s="140" t="s">
        <v>1819</v>
      </c>
      <c r="K1291" s="140"/>
      <c r="L1291" s="140"/>
      <c r="M1291" s="140" t="s">
        <v>5793</v>
      </c>
      <c r="N1291" s="141">
        <v>60</v>
      </c>
      <c r="O1291" s="142" t="b">
        <v>0</v>
      </c>
      <c r="P1291" s="140" t="s">
        <v>3077</v>
      </c>
      <c r="Q1291" t="s">
        <v>1825</v>
      </c>
      <c r="R1291" t="s">
        <v>630</v>
      </c>
    </row>
    <row r="1292" spans="1:18" x14ac:dyDescent="0.25">
      <c r="A1292" s="140" t="s">
        <v>394</v>
      </c>
      <c r="B1292" s="140" t="s">
        <v>887</v>
      </c>
      <c r="C1292" s="140" t="s">
        <v>1819</v>
      </c>
      <c r="D1292" s="140" t="s">
        <v>1820</v>
      </c>
      <c r="E1292" s="140" t="s">
        <v>1913</v>
      </c>
      <c r="F1292" s="140"/>
      <c r="G1292" s="140" t="s">
        <v>70</v>
      </c>
      <c r="H1292" s="140" t="s">
        <v>1781</v>
      </c>
      <c r="I1292" s="140" t="s">
        <v>5551</v>
      </c>
      <c r="J1292" s="140" t="s">
        <v>1819</v>
      </c>
      <c r="K1292" s="140"/>
      <c r="L1292" s="140"/>
      <c r="M1292" s="140" t="s">
        <v>5794</v>
      </c>
      <c r="N1292" s="141">
        <v>60</v>
      </c>
      <c r="O1292" s="142" t="b">
        <v>0</v>
      </c>
      <c r="P1292" s="140" t="s">
        <v>3077</v>
      </c>
      <c r="Q1292" t="s">
        <v>1825</v>
      </c>
      <c r="R1292" t="s">
        <v>630</v>
      </c>
    </row>
    <row r="1293" spans="1:18" x14ac:dyDescent="0.25">
      <c r="A1293" s="140" t="s">
        <v>964</v>
      </c>
      <c r="B1293" s="140" t="s">
        <v>885</v>
      </c>
      <c r="C1293" s="140" t="s">
        <v>1819</v>
      </c>
      <c r="D1293" s="140" t="s">
        <v>1820</v>
      </c>
      <c r="E1293" s="140" t="s">
        <v>1928</v>
      </c>
      <c r="F1293" s="140"/>
      <c r="G1293" s="140" t="s">
        <v>70</v>
      </c>
      <c r="H1293" s="140" t="s">
        <v>1781</v>
      </c>
      <c r="I1293" s="140" t="s">
        <v>5551</v>
      </c>
      <c r="J1293" s="140" t="s">
        <v>1819</v>
      </c>
      <c r="K1293" s="140"/>
      <c r="L1293" s="140"/>
      <c r="M1293" s="140" t="s">
        <v>5795</v>
      </c>
      <c r="N1293" s="141">
        <v>60</v>
      </c>
      <c r="O1293" s="142" t="b">
        <v>0</v>
      </c>
      <c r="P1293" s="140" t="s">
        <v>3077</v>
      </c>
      <c r="Q1293" t="s">
        <v>1825</v>
      </c>
      <c r="R1293" t="s">
        <v>630</v>
      </c>
    </row>
    <row r="1294" spans="1:18" x14ac:dyDescent="0.25">
      <c r="A1294" s="140" t="s">
        <v>5796</v>
      </c>
      <c r="B1294" s="140" t="s">
        <v>887</v>
      </c>
      <c r="C1294" s="140" t="s">
        <v>1819</v>
      </c>
      <c r="D1294" s="140" t="s">
        <v>1820</v>
      </c>
      <c r="E1294" s="140" t="s">
        <v>1888</v>
      </c>
      <c r="F1294" s="140"/>
      <c r="G1294" s="140" t="s">
        <v>70</v>
      </c>
      <c r="H1294" s="140" t="s">
        <v>1781</v>
      </c>
      <c r="I1294" s="140" t="s">
        <v>5551</v>
      </c>
      <c r="J1294" s="140" t="s">
        <v>1819</v>
      </c>
      <c r="K1294" s="140"/>
      <c r="L1294" s="140"/>
      <c r="M1294" s="140" t="s">
        <v>5797</v>
      </c>
      <c r="N1294" s="141">
        <v>60</v>
      </c>
      <c r="O1294" s="142" t="b">
        <v>0</v>
      </c>
      <c r="P1294" s="140" t="s">
        <v>3077</v>
      </c>
      <c r="Q1294" t="s">
        <v>1825</v>
      </c>
      <c r="R1294" t="s">
        <v>630</v>
      </c>
    </row>
    <row r="1295" spans="1:18" x14ac:dyDescent="0.25">
      <c r="A1295" s="140" t="s">
        <v>395</v>
      </c>
      <c r="B1295" s="140" t="s">
        <v>887</v>
      </c>
      <c r="C1295" s="140" t="s">
        <v>1819</v>
      </c>
      <c r="D1295" s="140" t="s">
        <v>1820</v>
      </c>
      <c r="E1295" s="140" t="s">
        <v>1883</v>
      </c>
      <c r="F1295" s="140"/>
      <c r="G1295" s="140" t="s">
        <v>71</v>
      </c>
      <c r="H1295" s="140" t="s">
        <v>1779</v>
      </c>
      <c r="I1295" s="140" t="s">
        <v>5551</v>
      </c>
      <c r="J1295" s="140" t="s">
        <v>1819</v>
      </c>
      <c r="K1295" s="140"/>
      <c r="L1295" s="140"/>
      <c r="M1295" s="140" t="s">
        <v>5798</v>
      </c>
      <c r="N1295" s="141">
        <v>60</v>
      </c>
      <c r="O1295" s="142" t="b">
        <v>0</v>
      </c>
      <c r="P1295" s="140" t="s">
        <v>3077</v>
      </c>
      <c r="Q1295" t="s">
        <v>1825</v>
      </c>
      <c r="R1295" t="s">
        <v>630</v>
      </c>
    </row>
    <row r="1296" spans="1:18" x14ac:dyDescent="0.25">
      <c r="A1296" s="140" t="s">
        <v>396</v>
      </c>
      <c r="B1296" s="140" t="s">
        <v>887</v>
      </c>
      <c r="C1296" s="140" t="s">
        <v>1819</v>
      </c>
      <c r="D1296" s="140" t="s">
        <v>1820</v>
      </c>
      <c r="E1296" s="140" t="s">
        <v>1957</v>
      </c>
      <c r="F1296" s="140"/>
      <c r="G1296" s="140" t="s">
        <v>1788</v>
      </c>
      <c r="H1296" s="140" t="s">
        <v>1789</v>
      </c>
      <c r="I1296" s="140" t="s">
        <v>5551</v>
      </c>
      <c r="J1296" s="140" t="s">
        <v>1819</v>
      </c>
      <c r="K1296" s="140"/>
      <c r="L1296" s="140"/>
      <c r="M1296" s="140" t="s">
        <v>5799</v>
      </c>
      <c r="N1296" s="141">
        <v>60</v>
      </c>
      <c r="O1296" s="142" t="b">
        <v>0</v>
      </c>
      <c r="P1296" s="140" t="s">
        <v>3077</v>
      </c>
      <c r="Q1296" t="s">
        <v>1825</v>
      </c>
      <c r="R1296" t="s">
        <v>630</v>
      </c>
    </row>
    <row r="1297" spans="1:18" x14ac:dyDescent="0.25">
      <c r="A1297" s="140" t="s">
        <v>399</v>
      </c>
      <c r="B1297" s="140" t="s">
        <v>887</v>
      </c>
      <c r="C1297" s="140" t="s">
        <v>1819</v>
      </c>
      <c r="D1297" s="140" t="s">
        <v>1820</v>
      </c>
      <c r="E1297" s="140" t="s">
        <v>1932</v>
      </c>
      <c r="F1297" s="140"/>
      <c r="G1297" s="140" t="s">
        <v>71</v>
      </c>
      <c r="H1297" s="140" t="s">
        <v>1779</v>
      </c>
      <c r="I1297" s="140" t="s">
        <v>5551</v>
      </c>
      <c r="J1297" s="140" t="s">
        <v>1819</v>
      </c>
      <c r="K1297" s="140"/>
      <c r="L1297" s="140"/>
      <c r="M1297" s="140" t="s">
        <v>5800</v>
      </c>
      <c r="N1297" s="141">
        <v>60</v>
      </c>
      <c r="O1297" s="142" t="b">
        <v>0</v>
      </c>
      <c r="P1297" s="140" t="s">
        <v>3077</v>
      </c>
      <c r="Q1297" t="s">
        <v>1825</v>
      </c>
      <c r="R1297" t="s">
        <v>630</v>
      </c>
    </row>
    <row r="1298" spans="1:18" x14ac:dyDescent="0.25">
      <c r="A1298" s="140" t="s">
        <v>400</v>
      </c>
      <c r="B1298" s="140" t="s">
        <v>887</v>
      </c>
      <c r="C1298" s="140" t="s">
        <v>1819</v>
      </c>
      <c r="D1298" s="140" t="s">
        <v>1820</v>
      </c>
      <c r="E1298" s="140" t="s">
        <v>1932</v>
      </c>
      <c r="F1298" s="140"/>
      <c r="G1298" s="140" t="s">
        <v>71</v>
      </c>
      <c r="H1298" s="140" t="s">
        <v>1779</v>
      </c>
      <c r="I1298" s="140" t="s">
        <v>5551</v>
      </c>
      <c r="J1298" s="140" t="s">
        <v>1819</v>
      </c>
      <c r="K1298" s="140"/>
      <c r="L1298" s="140"/>
      <c r="M1298" s="140" t="s">
        <v>5682</v>
      </c>
      <c r="N1298" s="141">
        <v>60</v>
      </c>
      <c r="O1298" s="142" t="b">
        <v>0</v>
      </c>
      <c r="P1298" s="140" t="s">
        <v>3077</v>
      </c>
      <c r="Q1298" t="s">
        <v>1825</v>
      </c>
      <c r="R1298" t="s">
        <v>630</v>
      </c>
    </row>
    <row r="1299" spans="1:18" x14ac:dyDescent="0.25">
      <c r="A1299" s="140" t="s">
        <v>965</v>
      </c>
      <c r="B1299" s="140" t="s">
        <v>887</v>
      </c>
      <c r="C1299" s="140" t="s">
        <v>1819</v>
      </c>
      <c r="D1299" s="140" t="s">
        <v>1820</v>
      </c>
      <c r="E1299" s="140" t="s">
        <v>1834</v>
      </c>
      <c r="F1299" s="140"/>
      <c r="G1299" s="140" t="s">
        <v>70</v>
      </c>
      <c r="H1299" s="140" t="s">
        <v>1781</v>
      </c>
      <c r="I1299" s="140" t="s">
        <v>5551</v>
      </c>
      <c r="J1299" s="140" t="s">
        <v>1819</v>
      </c>
      <c r="K1299" s="140"/>
      <c r="L1299" s="140"/>
      <c r="M1299" s="140" t="s">
        <v>5801</v>
      </c>
      <c r="N1299" s="141">
        <v>60</v>
      </c>
      <c r="O1299" s="142" t="b">
        <v>0</v>
      </c>
      <c r="P1299" s="140" t="s">
        <v>3077</v>
      </c>
      <c r="Q1299" t="s">
        <v>1825</v>
      </c>
      <c r="R1299" t="s">
        <v>630</v>
      </c>
    </row>
    <row r="1300" spans="1:18" x14ac:dyDescent="0.25">
      <c r="A1300" s="140" t="s">
        <v>966</v>
      </c>
      <c r="B1300" s="140" t="s">
        <v>887</v>
      </c>
      <c r="C1300" s="140" t="s">
        <v>1819</v>
      </c>
      <c r="D1300" s="140" t="s">
        <v>1820</v>
      </c>
      <c r="E1300" s="140" t="s">
        <v>1973</v>
      </c>
      <c r="F1300" s="140"/>
      <c r="G1300" s="140" t="s">
        <v>71</v>
      </c>
      <c r="H1300" s="140" t="s">
        <v>1779</v>
      </c>
      <c r="I1300" s="140" t="s">
        <v>5551</v>
      </c>
      <c r="J1300" s="140" t="s">
        <v>1819</v>
      </c>
      <c r="K1300" s="140"/>
      <c r="L1300" s="140"/>
      <c r="M1300" s="140" t="s">
        <v>5802</v>
      </c>
      <c r="N1300" s="141">
        <v>60</v>
      </c>
      <c r="O1300" s="142" t="b">
        <v>0</v>
      </c>
      <c r="P1300" s="140" t="s">
        <v>3077</v>
      </c>
      <c r="Q1300" t="s">
        <v>1825</v>
      </c>
      <c r="R1300" t="s">
        <v>630</v>
      </c>
    </row>
    <row r="1301" spans="1:18" x14ac:dyDescent="0.25">
      <c r="A1301" s="140" t="s">
        <v>402</v>
      </c>
      <c r="B1301" s="140" t="s">
        <v>887</v>
      </c>
      <c r="C1301" s="140" t="s">
        <v>1819</v>
      </c>
      <c r="D1301" s="140" t="s">
        <v>1820</v>
      </c>
      <c r="E1301" s="140" t="s">
        <v>1834</v>
      </c>
      <c r="F1301" s="140"/>
      <c r="G1301" s="140" t="s">
        <v>70</v>
      </c>
      <c r="H1301" s="140" t="s">
        <v>1781</v>
      </c>
      <c r="I1301" s="140" t="s">
        <v>5551</v>
      </c>
      <c r="J1301" s="140" t="s">
        <v>1819</v>
      </c>
      <c r="K1301" s="140"/>
      <c r="L1301" s="140"/>
      <c r="M1301" s="140" t="s">
        <v>5803</v>
      </c>
      <c r="N1301" s="141">
        <v>60</v>
      </c>
      <c r="O1301" s="142" t="b">
        <v>0</v>
      </c>
      <c r="P1301" s="140" t="s">
        <v>3077</v>
      </c>
      <c r="Q1301" t="s">
        <v>1825</v>
      </c>
      <c r="R1301" t="s">
        <v>630</v>
      </c>
    </row>
    <row r="1302" spans="1:18" x14ac:dyDescent="0.25">
      <c r="A1302" s="140" t="s">
        <v>967</v>
      </c>
      <c r="B1302" s="140" t="s">
        <v>887</v>
      </c>
      <c r="C1302" s="140" t="s">
        <v>1819</v>
      </c>
      <c r="D1302" s="140" t="s">
        <v>1820</v>
      </c>
      <c r="E1302" s="140" t="s">
        <v>1973</v>
      </c>
      <c r="F1302" s="140"/>
      <c r="G1302" s="140" t="s">
        <v>71</v>
      </c>
      <c r="H1302" s="140" t="s">
        <v>1779</v>
      </c>
      <c r="I1302" s="140" t="s">
        <v>5551</v>
      </c>
      <c r="J1302" s="140" t="s">
        <v>1819</v>
      </c>
      <c r="K1302" s="140"/>
      <c r="L1302" s="140"/>
      <c r="M1302" s="140" t="s">
        <v>5804</v>
      </c>
      <c r="N1302" s="141">
        <v>60</v>
      </c>
      <c r="O1302" s="142" t="b">
        <v>0</v>
      </c>
      <c r="P1302" s="140" t="s">
        <v>3077</v>
      </c>
      <c r="Q1302" t="s">
        <v>1825</v>
      </c>
      <c r="R1302" t="s">
        <v>630</v>
      </c>
    </row>
    <row r="1303" spans="1:18" x14ac:dyDescent="0.25">
      <c r="A1303" s="140" t="s">
        <v>403</v>
      </c>
      <c r="B1303" s="140" t="s">
        <v>887</v>
      </c>
      <c r="C1303" s="140" t="s">
        <v>1819</v>
      </c>
      <c r="D1303" s="140" t="s">
        <v>1820</v>
      </c>
      <c r="E1303" s="140" t="s">
        <v>1888</v>
      </c>
      <c r="F1303" s="140"/>
      <c r="G1303" s="140" t="s">
        <v>71</v>
      </c>
      <c r="H1303" s="140" t="s">
        <v>1779</v>
      </c>
      <c r="I1303" s="140" t="s">
        <v>5551</v>
      </c>
      <c r="J1303" s="140" t="s">
        <v>1819</v>
      </c>
      <c r="K1303" s="140"/>
      <c r="L1303" s="140"/>
      <c r="M1303" s="140" t="s">
        <v>5805</v>
      </c>
      <c r="N1303" s="141">
        <v>60</v>
      </c>
      <c r="O1303" s="142" t="b">
        <v>0</v>
      </c>
      <c r="P1303" s="140" t="s">
        <v>3077</v>
      </c>
      <c r="Q1303" t="s">
        <v>1825</v>
      </c>
      <c r="R1303" t="s">
        <v>630</v>
      </c>
    </row>
    <row r="1304" spans="1:18" x14ac:dyDescent="0.25">
      <c r="A1304" s="140" t="s">
        <v>405</v>
      </c>
      <c r="B1304" s="140" t="s">
        <v>887</v>
      </c>
      <c r="C1304" s="140" t="s">
        <v>1819</v>
      </c>
      <c r="D1304" s="140" t="s">
        <v>1820</v>
      </c>
      <c r="E1304" s="140" t="s">
        <v>1883</v>
      </c>
      <c r="F1304" s="140"/>
      <c r="G1304" s="140" t="s">
        <v>71</v>
      </c>
      <c r="H1304" s="140" t="s">
        <v>1779</v>
      </c>
      <c r="I1304" s="140" t="s">
        <v>5551</v>
      </c>
      <c r="J1304" s="140" t="s">
        <v>1819</v>
      </c>
      <c r="K1304" s="140"/>
      <c r="L1304" s="140"/>
      <c r="M1304" s="140" t="s">
        <v>5806</v>
      </c>
      <c r="N1304" s="141">
        <v>60</v>
      </c>
      <c r="O1304" s="142" t="b">
        <v>0</v>
      </c>
      <c r="P1304" s="140" t="s">
        <v>3077</v>
      </c>
      <c r="Q1304" t="s">
        <v>1825</v>
      </c>
      <c r="R1304" t="s">
        <v>630</v>
      </c>
    </row>
    <row r="1305" spans="1:18" x14ac:dyDescent="0.25">
      <c r="A1305" s="140" t="s">
        <v>5807</v>
      </c>
      <c r="B1305" s="140" t="s">
        <v>887</v>
      </c>
      <c r="C1305" s="140" t="s">
        <v>1819</v>
      </c>
      <c r="D1305" s="140" t="s">
        <v>1820</v>
      </c>
      <c r="E1305" s="140" t="s">
        <v>1973</v>
      </c>
      <c r="F1305" s="140"/>
      <c r="G1305" s="140" t="s">
        <v>71</v>
      </c>
      <c r="H1305" s="140" t="s">
        <v>1779</v>
      </c>
      <c r="I1305" s="140" t="s">
        <v>5551</v>
      </c>
      <c r="J1305" s="140" t="s">
        <v>1819</v>
      </c>
      <c r="K1305" s="140"/>
      <c r="L1305" s="140"/>
      <c r="M1305" s="140" t="s">
        <v>5808</v>
      </c>
      <c r="N1305" s="141">
        <v>60</v>
      </c>
      <c r="O1305" s="142" t="b">
        <v>0</v>
      </c>
      <c r="P1305" s="140" t="s">
        <v>3077</v>
      </c>
      <c r="Q1305" t="s">
        <v>1825</v>
      </c>
      <c r="R1305" t="s">
        <v>630</v>
      </c>
    </row>
    <row r="1306" spans="1:18" x14ac:dyDescent="0.25">
      <c r="A1306" s="140" t="s">
        <v>407</v>
      </c>
      <c r="B1306" s="140" t="s">
        <v>887</v>
      </c>
      <c r="C1306" s="140" t="s">
        <v>1819</v>
      </c>
      <c r="D1306" s="140" t="s">
        <v>1820</v>
      </c>
      <c r="E1306" s="140" t="s">
        <v>1957</v>
      </c>
      <c r="F1306" s="140"/>
      <c r="G1306" s="140" t="s">
        <v>1788</v>
      </c>
      <c r="H1306" s="140" t="s">
        <v>1789</v>
      </c>
      <c r="I1306" s="140" t="s">
        <v>5551</v>
      </c>
      <c r="J1306" s="140" t="s">
        <v>1819</v>
      </c>
      <c r="K1306" s="140"/>
      <c r="L1306" s="140"/>
      <c r="M1306" s="140" t="s">
        <v>5809</v>
      </c>
      <c r="N1306" s="141">
        <v>60</v>
      </c>
      <c r="O1306" s="142" t="b">
        <v>0</v>
      </c>
      <c r="P1306" s="140" t="s">
        <v>3077</v>
      </c>
      <c r="Q1306" t="s">
        <v>1825</v>
      </c>
      <c r="R1306" t="s">
        <v>630</v>
      </c>
    </row>
    <row r="1307" spans="1:18" x14ac:dyDescent="0.25">
      <c r="A1307" s="140" t="s">
        <v>409</v>
      </c>
      <c r="B1307" s="140" t="s">
        <v>887</v>
      </c>
      <c r="C1307" s="140" t="s">
        <v>1819</v>
      </c>
      <c r="D1307" s="140" t="s">
        <v>1820</v>
      </c>
      <c r="E1307" s="140" t="s">
        <v>1973</v>
      </c>
      <c r="F1307" s="140"/>
      <c r="G1307" s="140" t="s">
        <v>71</v>
      </c>
      <c r="H1307" s="140" t="s">
        <v>1779</v>
      </c>
      <c r="I1307" s="140" t="s">
        <v>5551</v>
      </c>
      <c r="J1307" s="140" t="s">
        <v>1819</v>
      </c>
      <c r="K1307" s="140"/>
      <c r="L1307" s="140"/>
      <c r="M1307" s="140" t="s">
        <v>5810</v>
      </c>
      <c r="N1307" s="141">
        <v>60</v>
      </c>
      <c r="O1307" s="142" t="b">
        <v>0</v>
      </c>
      <c r="P1307" s="140" t="s">
        <v>3077</v>
      </c>
      <c r="Q1307" t="s">
        <v>1825</v>
      </c>
      <c r="R1307" t="s">
        <v>630</v>
      </c>
    </row>
    <row r="1308" spans="1:18" x14ac:dyDescent="0.25">
      <c r="A1308" s="140" t="s">
        <v>968</v>
      </c>
      <c r="B1308" s="140" t="s">
        <v>887</v>
      </c>
      <c r="C1308" s="140" t="s">
        <v>1819</v>
      </c>
      <c r="D1308" s="140" t="s">
        <v>1820</v>
      </c>
      <c r="E1308" s="140" t="s">
        <v>1913</v>
      </c>
      <c r="F1308" s="140"/>
      <c r="G1308" s="140" t="s">
        <v>71</v>
      </c>
      <c r="H1308" s="140" t="s">
        <v>1779</v>
      </c>
      <c r="I1308" s="140" t="s">
        <v>5551</v>
      </c>
      <c r="J1308" s="140" t="s">
        <v>1819</v>
      </c>
      <c r="K1308" s="140"/>
      <c r="L1308" s="140"/>
      <c r="M1308" s="140" t="s">
        <v>5811</v>
      </c>
      <c r="N1308" s="141">
        <v>60</v>
      </c>
      <c r="O1308" s="142" t="b">
        <v>0</v>
      </c>
      <c r="P1308" s="140" t="s">
        <v>3077</v>
      </c>
      <c r="Q1308" t="s">
        <v>1825</v>
      </c>
      <c r="R1308" t="s">
        <v>630</v>
      </c>
    </row>
    <row r="1309" spans="1:18" x14ac:dyDescent="0.25">
      <c r="A1309" s="140" t="s">
        <v>5812</v>
      </c>
      <c r="B1309" s="140" t="s">
        <v>887</v>
      </c>
      <c r="C1309" s="140" t="s">
        <v>1819</v>
      </c>
      <c r="D1309" s="140" t="s">
        <v>1820</v>
      </c>
      <c r="E1309" s="140" t="s">
        <v>1860</v>
      </c>
      <c r="F1309" s="140"/>
      <c r="G1309" s="140" t="s">
        <v>1788</v>
      </c>
      <c r="H1309" s="140" t="s">
        <v>1789</v>
      </c>
      <c r="I1309" s="140" t="s">
        <v>5551</v>
      </c>
      <c r="J1309" s="140" t="s">
        <v>1819</v>
      </c>
      <c r="K1309" s="140"/>
      <c r="L1309" s="140"/>
      <c r="M1309" s="140" t="s">
        <v>5813</v>
      </c>
      <c r="N1309" s="141">
        <v>60</v>
      </c>
      <c r="O1309" s="142" t="b">
        <v>0</v>
      </c>
      <c r="P1309" s="140" t="s">
        <v>3077</v>
      </c>
      <c r="Q1309" t="s">
        <v>1825</v>
      </c>
      <c r="R1309" t="s">
        <v>630</v>
      </c>
    </row>
    <row r="1310" spans="1:18" x14ac:dyDescent="0.25">
      <c r="A1310" s="140" t="s">
        <v>411</v>
      </c>
      <c r="B1310" s="140" t="s">
        <v>887</v>
      </c>
      <c r="C1310" s="140" t="s">
        <v>1819</v>
      </c>
      <c r="D1310" s="140" t="s">
        <v>1820</v>
      </c>
      <c r="E1310" s="140" t="s">
        <v>1883</v>
      </c>
      <c r="F1310" s="140"/>
      <c r="G1310" s="140" t="s">
        <v>71</v>
      </c>
      <c r="H1310" s="140" t="s">
        <v>1779</v>
      </c>
      <c r="I1310" s="140" t="s">
        <v>5551</v>
      </c>
      <c r="J1310" s="140" t="s">
        <v>1819</v>
      </c>
      <c r="K1310" s="140"/>
      <c r="L1310" s="140"/>
      <c r="M1310" s="140" t="s">
        <v>5814</v>
      </c>
      <c r="N1310" s="141">
        <v>60</v>
      </c>
      <c r="O1310" s="142" t="b">
        <v>0</v>
      </c>
      <c r="P1310" s="140" t="s">
        <v>3077</v>
      </c>
      <c r="Q1310" t="s">
        <v>1825</v>
      </c>
      <c r="R1310" t="s">
        <v>630</v>
      </c>
    </row>
    <row r="1311" spans="1:18" x14ac:dyDescent="0.25">
      <c r="A1311" s="140" t="s">
        <v>5815</v>
      </c>
      <c r="B1311" s="140" t="s">
        <v>887</v>
      </c>
      <c r="C1311" s="140" t="s">
        <v>1819</v>
      </c>
      <c r="D1311" s="140" t="s">
        <v>1820</v>
      </c>
      <c r="E1311" s="140" t="s">
        <v>1957</v>
      </c>
      <c r="F1311" s="140"/>
      <c r="G1311" s="140" t="s">
        <v>1788</v>
      </c>
      <c r="H1311" s="140" t="s">
        <v>1789</v>
      </c>
      <c r="I1311" s="140" t="s">
        <v>5551</v>
      </c>
      <c r="J1311" s="140" t="s">
        <v>1819</v>
      </c>
      <c r="K1311" s="140"/>
      <c r="L1311" s="140"/>
      <c r="M1311" s="140" t="s">
        <v>5816</v>
      </c>
      <c r="N1311" s="141">
        <v>60</v>
      </c>
      <c r="O1311" s="142" t="b">
        <v>0</v>
      </c>
      <c r="P1311" s="140" t="s">
        <v>3077</v>
      </c>
      <c r="Q1311" t="s">
        <v>1825</v>
      </c>
      <c r="R1311" t="s">
        <v>630</v>
      </c>
    </row>
    <row r="1312" spans="1:18" x14ac:dyDescent="0.25">
      <c r="A1312" s="140" t="s">
        <v>969</v>
      </c>
      <c r="B1312" s="140" t="s">
        <v>887</v>
      </c>
      <c r="C1312" s="140" t="s">
        <v>1819</v>
      </c>
      <c r="D1312" s="140" t="s">
        <v>1820</v>
      </c>
      <c r="E1312" s="140" t="s">
        <v>1860</v>
      </c>
      <c r="F1312" s="140"/>
      <c r="G1312" s="140" t="s">
        <v>1788</v>
      </c>
      <c r="H1312" s="140" t="s">
        <v>1789</v>
      </c>
      <c r="I1312" s="140" t="s">
        <v>5551</v>
      </c>
      <c r="J1312" s="140" t="s">
        <v>1819</v>
      </c>
      <c r="K1312" s="140"/>
      <c r="L1312" s="140"/>
      <c r="M1312" s="140" t="s">
        <v>5817</v>
      </c>
      <c r="N1312" s="141">
        <v>60</v>
      </c>
      <c r="O1312" s="142" t="b">
        <v>0</v>
      </c>
      <c r="P1312" s="140" t="s">
        <v>3077</v>
      </c>
      <c r="Q1312" t="s">
        <v>1825</v>
      </c>
      <c r="R1312" t="s">
        <v>630</v>
      </c>
    </row>
    <row r="1313" spans="1:18" x14ac:dyDescent="0.25">
      <c r="A1313" s="140" t="s">
        <v>970</v>
      </c>
      <c r="B1313" s="140" t="s">
        <v>887</v>
      </c>
      <c r="C1313" s="140" t="s">
        <v>1819</v>
      </c>
      <c r="D1313" s="140" t="s">
        <v>1820</v>
      </c>
      <c r="E1313" s="140" t="s">
        <v>1973</v>
      </c>
      <c r="F1313" s="140"/>
      <c r="G1313" s="140" t="s">
        <v>71</v>
      </c>
      <c r="H1313" s="140" t="s">
        <v>1779</v>
      </c>
      <c r="I1313" s="140" t="s">
        <v>5551</v>
      </c>
      <c r="J1313" s="140" t="s">
        <v>1819</v>
      </c>
      <c r="K1313" s="140"/>
      <c r="L1313" s="140"/>
      <c r="M1313" s="140" t="s">
        <v>5818</v>
      </c>
      <c r="N1313" s="141">
        <v>60</v>
      </c>
      <c r="O1313" s="142" t="b">
        <v>0</v>
      </c>
      <c r="P1313" s="140" t="s">
        <v>3077</v>
      </c>
      <c r="Q1313" t="s">
        <v>1825</v>
      </c>
      <c r="R1313" t="s">
        <v>630</v>
      </c>
    </row>
    <row r="1314" spans="1:18" x14ac:dyDescent="0.25">
      <c r="A1314" s="140" t="s">
        <v>509</v>
      </c>
      <c r="B1314" s="140" t="s">
        <v>887</v>
      </c>
      <c r="C1314" s="140" t="s">
        <v>1819</v>
      </c>
      <c r="D1314" s="140" t="s">
        <v>1820</v>
      </c>
      <c r="E1314" s="140" t="s">
        <v>1940</v>
      </c>
      <c r="F1314" s="140"/>
      <c r="G1314" s="140" t="s">
        <v>70</v>
      </c>
      <c r="H1314" s="140" t="s">
        <v>1781</v>
      </c>
      <c r="I1314" s="140" t="s">
        <v>5551</v>
      </c>
      <c r="J1314" s="140" t="s">
        <v>1819</v>
      </c>
      <c r="K1314" s="140"/>
      <c r="L1314" s="140"/>
      <c r="M1314" s="140" t="s">
        <v>5819</v>
      </c>
      <c r="N1314" s="141">
        <v>60</v>
      </c>
      <c r="O1314" s="142" t="b">
        <v>0</v>
      </c>
      <c r="P1314" s="140" t="s">
        <v>3077</v>
      </c>
      <c r="Q1314" t="s">
        <v>1825</v>
      </c>
      <c r="R1314" t="s">
        <v>630</v>
      </c>
    </row>
    <row r="1315" spans="1:18" x14ac:dyDescent="0.25">
      <c r="A1315" s="140" t="s">
        <v>971</v>
      </c>
      <c r="B1315" s="140" t="s">
        <v>887</v>
      </c>
      <c r="C1315" s="140" t="s">
        <v>1819</v>
      </c>
      <c r="D1315" s="140" t="s">
        <v>1820</v>
      </c>
      <c r="E1315" s="140" t="s">
        <v>1932</v>
      </c>
      <c r="F1315" s="140"/>
      <c r="G1315" s="140" t="s">
        <v>71</v>
      </c>
      <c r="H1315" s="140" t="s">
        <v>1779</v>
      </c>
      <c r="I1315" s="140" t="s">
        <v>5551</v>
      </c>
      <c r="J1315" s="140" t="s">
        <v>1819</v>
      </c>
      <c r="K1315" s="140"/>
      <c r="L1315" s="140"/>
      <c r="M1315" s="140" t="s">
        <v>5820</v>
      </c>
      <c r="N1315" s="141">
        <v>60</v>
      </c>
      <c r="O1315" s="142" t="b">
        <v>0</v>
      </c>
      <c r="P1315" s="140" t="s">
        <v>3077</v>
      </c>
      <c r="Q1315" t="s">
        <v>1825</v>
      </c>
      <c r="R1315" t="s">
        <v>630</v>
      </c>
    </row>
    <row r="1316" spans="1:18" x14ac:dyDescent="0.25">
      <c r="A1316" s="140" t="s">
        <v>415</v>
      </c>
      <c r="B1316" s="140" t="s">
        <v>887</v>
      </c>
      <c r="C1316" s="140" t="s">
        <v>1819</v>
      </c>
      <c r="D1316" s="140" t="s">
        <v>1820</v>
      </c>
      <c r="E1316" s="140" t="s">
        <v>1860</v>
      </c>
      <c r="F1316" s="140"/>
      <c r="G1316" s="140" t="s">
        <v>1788</v>
      </c>
      <c r="H1316" s="140" t="s">
        <v>1789</v>
      </c>
      <c r="I1316" s="140" t="s">
        <v>5551</v>
      </c>
      <c r="J1316" s="140" t="s">
        <v>1819</v>
      </c>
      <c r="K1316" s="140"/>
      <c r="L1316" s="140"/>
      <c r="M1316" s="140" t="s">
        <v>5821</v>
      </c>
      <c r="N1316" s="141">
        <v>60</v>
      </c>
      <c r="O1316" s="142" t="b">
        <v>0</v>
      </c>
      <c r="P1316" s="140" t="s">
        <v>3077</v>
      </c>
      <c r="Q1316" t="s">
        <v>1825</v>
      </c>
      <c r="R1316" t="s">
        <v>630</v>
      </c>
    </row>
    <row r="1317" spans="1:18" x14ac:dyDescent="0.25">
      <c r="A1317" s="140" t="s">
        <v>417</v>
      </c>
      <c r="B1317" s="140" t="s">
        <v>887</v>
      </c>
      <c r="C1317" s="140" t="s">
        <v>1819</v>
      </c>
      <c r="D1317" s="140" t="s">
        <v>1820</v>
      </c>
      <c r="E1317" s="140" t="s">
        <v>1913</v>
      </c>
      <c r="F1317" s="140"/>
      <c r="G1317" s="140" t="s">
        <v>71</v>
      </c>
      <c r="H1317" s="140" t="s">
        <v>1779</v>
      </c>
      <c r="I1317" s="140" t="s">
        <v>5551</v>
      </c>
      <c r="J1317" s="140" t="s">
        <v>1819</v>
      </c>
      <c r="K1317" s="140"/>
      <c r="L1317" s="140"/>
      <c r="M1317" s="140" t="s">
        <v>5822</v>
      </c>
      <c r="N1317" s="141">
        <v>60</v>
      </c>
      <c r="O1317" s="142" t="b">
        <v>0</v>
      </c>
      <c r="P1317" s="140" t="s">
        <v>3077</v>
      </c>
      <c r="Q1317" t="s">
        <v>1825</v>
      </c>
      <c r="R1317" t="s">
        <v>630</v>
      </c>
    </row>
    <row r="1318" spans="1:18" x14ac:dyDescent="0.25">
      <c r="A1318" s="140" t="s">
        <v>419</v>
      </c>
      <c r="B1318" s="140" t="s">
        <v>887</v>
      </c>
      <c r="C1318" s="140" t="s">
        <v>1819</v>
      </c>
      <c r="D1318" s="140" t="s">
        <v>1820</v>
      </c>
      <c r="E1318" s="140" t="s">
        <v>1913</v>
      </c>
      <c r="F1318" s="140"/>
      <c r="G1318" s="140" t="s">
        <v>70</v>
      </c>
      <c r="H1318" s="140" t="s">
        <v>1781</v>
      </c>
      <c r="I1318" s="140" t="s">
        <v>5551</v>
      </c>
      <c r="J1318" s="140" t="s">
        <v>1819</v>
      </c>
      <c r="K1318" s="140"/>
      <c r="L1318" s="140"/>
      <c r="M1318" s="140" t="s">
        <v>5823</v>
      </c>
      <c r="N1318" s="141">
        <v>60</v>
      </c>
      <c r="O1318" s="142" t="b">
        <v>0</v>
      </c>
      <c r="P1318" s="140" t="s">
        <v>3077</v>
      </c>
      <c r="Q1318" t="s">
        <v>1825</v>
      </c>
      <c r="R1318" t="s">
        <v>630</v>
      </c>
    </row>
    <row r="1319" spans="1:18" x14ac:dyDescent="0.25">
      <c r="A1319" s="140" t="s">
        <v>5824</v>
      </c>
      <c r="B1319" s="140" t="s">
        <v>885</v>
      </c>
      <c r="C1319" s="140" t="s">
        <v>1819</v>
      </c>
      <c r="D1319" s="140" t="s">
        <v>1820</v>
      </c>
      <c r="E1319" s="140" t="s">
        <v>2088</v>
      </c>
      <c r="F1319" s="140"/>
      <c r="G1319" s="140" t="s">
        <v>70</v>
      </c>
      <c r="H1319" s="140" t="s">
        <v>1781</v>
      </c>
      <c r="I1319" s="140" t="s">
        <v>5551</v>
      </c>
      <c r="J1319" s="140" t="s">
        <v>1819</v>
      </c>
      <c r="K1319" s="140"/>
      <c r="L1319" s="140"/>
      <c r="M1319" s="140" t="s">
        <v>5825</v>
      </c>
      <c r="N1319" s="141">
        <v>60</v>
      </c>
      <c r="O1319" s="142" t="b">
        <v>0</v>
      </c>
      <c r="P1319" s="140" t="s">
        <v>3077</v>
      </c>
      <c r="Q1319" t="s">
        <v>1825</v>
      </c>
      <c r="R1319" t="s">
        <v>630</v>
      </c>
    </row>
    <row r="1320" spans="1:18" x14ac:dyDescent="0.25">
      <c r="A1320" s="140" t="s">
        <v>514</v>
      </c>
      <c r="B1320" s="140" t="s">
        <v>887</v>
      </c>
      <c r="C1320" s="140" t="s">
        <v>1819</v>
      </c>
      <c r="D1320" s="140" t="s">
        <v>1820</v>
      </c>
      <c r="E1320" s="140" t="s">
        <v>1940</v>
      </c>
      <c r="F1320" s="140"/>
      <c r="G1320" s="140" t="s">
        <v>70</v>
      </c>
      <c r="H1320" s="140" t="s">
        <v>1781</v>
      </c>
      <c r="I1320" s="140" t="s">
        <v>5551</v>
      </c>
      <c r="J1320" s="140" t="s">
        <v>1819</v>
      </c>
      <c r="K1320" s="140"/>
      <c r="L1320" s="140"/>
      <c r="M1320" s="140" t="s">
        <v>5826</v>
      </c>
      <c r="N1320" s="141">
        <v>60</v>
      </c>
      <c r="O1320" s="142" t="b">
        <v>0</v>
      </c>
      <c r="P1320" s="140" t="s">
        <v>3077</v>
      </c>
      <c r="Q1320" t="s">
        <v>1825</v>
      </c>
      <c r="R1320" t="s">
        <v>630</v>
      </c>
    </row>
    <row r="1321" spans="1:18" x14ac:dyDescent="0.25">
      <c r="A1321" s="140" t="s">
        <v>420</v>
      </c>
      <c r="B1321" s="140" t="s">
        <v>887</v>
      </c>
      <c r="C1321" s="140" t="s">
        <v>1819</v>
      </c>
      <c r="D1321" s="140" t="s">
        <v>1820</v>
      </c>
      <c r="E1321" s="140" t="s">
        <v>1860</v>
      </c>
      <c r="F1321" s="140"/>
      <c r="G1321" s="140" t="s">
        <v>1788</v>
      </c>
      <c r="H1321" s="140" t="s">
        <v>1789</v>
      </c>
      <c r="I1321" s="140" t="s">
        <v>5551</v>
      </c>
      <c r="J1321" s="140" t="s">
        <v>1819</v>
      </c>
      <c r="K1321" s="140"/>
      <c r="L1321" s="140"/>
      <c r="M1321" s="140" t="s">
        <v>5827</v>
      </c>
      <c r="N1321" s="141">
        <v>60</v>
      </c>
      <c r="O1321" s="142" t="b">
        <v>0</v>
      </c>
      <c r="P1321" s="140" t="s">
        <v>3077</v>
      </c>
      <c r="Q1321" t="s">
        <v>1825</v>
      </c>
      <c r="R1321" t="s">
        <v>630</v>
      </c>
    </row>
    <row r="1322" spans="1:18" x14ac:dyDescent="0.25">
      <c r="A1322" s="140" t="s">
        <v>421</v>
      </c>
      <c r="B1322" s="140" t="s">
        <v>887</v>
      </c>
      <c r="C1322" s="140" t="s">
        <v>1819</v>
      </c>
      <c r="D1322" s="140" t="s">
        <v>1820</v>
      </c>
      <c r="E1322" s="140" t="s">
        <v>1913</v>
      </c>
      <c r="F1322" s="140"/>
      <c r="G1322" s="140" t="s">
        <v>71</v>
      </c>
      <c r="H1322" s="140" t="s">
        <v>1779</v>
      </c>
      <c r="I1322" s="140" t="s">
        <v>5551</v>
      </c>
      <c r="J1322" s="140" t="s">
        <v>1819</v>
      </c>
      <c r="K1322" s="140"/>
      <c r="L1322" s="140"/>
      <c r="M1322" s="140" t="s">
        <v>5828</v>
      </c>
      <c r="N1322" s="141">
        <v>60</v>
      </c>
      <c r="O1322" s="142" t="b">
        <v>0</v>
      </c>
      <c r="P1322" s="140" t="s">
        <v>3077</v>
      </c>
      <c r="Q1322" t="s">
        <v>1825</v>
      </c>
      <c r="R1322" t="s">
        <v>630</v>
      </c>
    </row>
    <row r="1323" spans="1:18" x14ac:dyDescent="0.25">
      <c r="A1323" s="140" t="s">
        <v>5829</v>
      </c>
      <c r="B1323" s="140" t="s">
        <v>887</v>
      </c>
      <c r="C1323" s="140" t="s">
        <v>1819</v>
      </c>
      <c r="D1323" s="140" t="s">
        <v>1820</v>
      </c>
      <c r="E1323" s="140" t="s">
        <v>1913</v>
      </c>
      <c r="F1323" s="140"/>
      <c r="G1323" s="140" t="s">
        <v>71</v>
      </c>
      <c r="H1323" s="140" t="s">
        <v>1779</v>
      </c>
      <c r="I1323" s="140" t="s">
        <v>5551</v>
      </c>
      <c r="J1323" s="140" t="s">
        <v>1819</v>
      </c>
      <c r="K1323" s="140"/>
      <c r="L1323" s="140"/>
      <c r="M1323" s="140" t="s">
        <v>5830</v>
      </c>
      <c r="N1323" s="141">
        <v>60</v>
      </c>
      <c r="O1323" s="142" t="b">
        <v>0</v>
      </c>
      <c r="P1323" s="140" t="s">
        <v>3077</v>
      </c>
      <c r="Q1323" t="s">
        <v>1825</v>
      </c>
      <c r="R1323" t="s">
        <v>630</v>
      </c>
    </row>
    <row r="1324" spans="1:18" x14ac:dyDescent="0.25">
      <c r="A1324" s="140" t="s">
        <v>423</v>
      </c>
      <c r="B1324" s="140" t="s">
        <v>887</v>
      </c>
      <c r="C1324" s="140" t="s">
        <v>1819</v>
      </c>
      <c r="D1324" s="140" t="s">
        <v>1820</v>
      </c>
      <c r="E1324" s="140" t="s">
        <v>1932</v>
      </c>
      <c r="F1324" s="140"/>
      <c r="G1324" s="140" t="s">
        <v>71</v>
      </c>
      <c r="H1324" s="140" t="s">
        <v>1779</v>
      </c>
      <c r="I1324" s="140" t="s">
        <v>5551</v>
      </c>
      <c r="J1324" s="140" t="s">
        <v>1819</v>
      </c>
      <c r="K1324" s="140"/>
      <c r="L1324" s="140"/>
      <c r="M1324" s="140" t="s">
        <v>5831</v>
      </c>
      <c r="N1324" s="141">
        <v>60</v>
      </c>
      <c r="O1324" s="142" t="b">
        <v>0</v>
      </c>
      <c r="P1324" s="140" t="s">
        <v>3077</v>
      </c>
      <c r="Q1324" t="s">
        <v>1825</v>
      </c>
      <c r="R1324" t="s">
        <v>630</v>
      </c>
    </row>
    <row r="1325" spans="1:18" x14ac:dyDescent="0.25">
      <c r="A1325" s="140" t="s">
        <v>424</v>
      </c>
      <c r="B1325" s="140" t="s">
        <v>887</v>
      </c>
      <c r="C1325" s="140" t="s">
        <v>1819</v>
      </c>
      <c r="D1325" s="140" t="s">
        <v>1820</v>
      </c>
      <c r="E1325" s="140" t="s">
        <v>1973</v>
      </c>
      <c r="F1325" s="140"/>
      <c r="G1325" s="140" t="s">
        <v>71</v>
      </c>
      <c r="H1325" s="140" t="s">
        <v>1779</v>
      </c>
      <c r="I1325" s="140" t="s">
        <v>5551</v>
      </c>
      <c r="J1325" s="140" t="s">
        <v>1819</v>
      </c>
      <c r="K1325" s="140"/>
      <c r="L1325" s="140"/>
      <c r="M1325" s="140" t="s">
        <v>5832</v>
      </c>
      <c r="N1325" s="141">
        <v>60</v>
      </c>
      <c r="O1325" s="142" t="b">
        <v>0</v>
      </c>
      <c r="P1325" s="140" t="s">
        <v>3077</v>
      </c>
      <c r="Q1325" t="s">
        <v>1825</v>
      </c>
      <c r="R1325" t="s">
        <v>630</v>
      </c>
    </row>
    <row r="1326" spans="1:18" x14ac:dyDescent="0.25">
      <c r="A1326" s="140" t="s">
        <v>972</v>
      </c>
      <c r="B1326" s="140" t="s">
        <v>887</v>
      </c>
      <c r="C1326" s="140" t="s">
        <v>1819</v>
      </c>
      <c r="D1326" s="140" t="s">
        <v>1820</v>
      </c>
      <c r="E1326" s="140" t="s">
        <v>1973</v>
      </c>
      <c r="F1326" s="140"/>
      <c r="G1326" s="140" t="s">
        <v>71</v>
      </c>
      <c r="H1326" s="140" t="s">
        <v>1779</v>
      </c>
      <c r="I1326" s="140" t="s">
        <v>5551</v>
      </c>
      <c r="J1326" s="140" t="s">
        <v>1819</v>
      </c>
      <c r="K1326" s="140"/>
      <c r="L1326" s="140"/>
      <c r="M1326" s="140" t="s">
        <v>5833</v>
      </c>
      <c r="N1326" s="141">
        <v>60</v>
      </c>
      <c r="O1326" s="142" t="b">
        <v>0</v>
      </c>
      <c r="P1326" s="140" t="s">
        <v>3077</v>
      </c>
      <c r="Q1326" t="s">
        <v>1825</v>
      </c>
      <c r="R1326" t="s">
        <v>630</v>
      </c>
    </row>
    <row r="1327" spans="1:18" x14ac:dyDescent="0.25">
      <c r="A1327" s="140" t="s">
        <v>5834</v>
      </c>
      <c r="B1327" s="140" t="s">
        <v>887</v>
      </c>
      <c r="C1327" s="140" t="s">
        <v>1819</v>
      </c>
      <c r="D1327" s="140" t="s">
        <v>1820</v>
      </c>
      <c r="E1327" s="140" t="s">
        <v>1973</v>
      </c>
      <c r="F1327" s="140"/>
      <c r="G1327" s="140" t="s">
        <v>71</v>
      </c>
      <c r="H1327" s="140" t="s">
        <v>1779</v>
      </c>
      <c r="I1327" s="140" t="s">
        <v>5551</v>
      </c>
      <c r="J1327" s="140" t="s">
        <v>1819</v>
      </c>
      <c r="K1327" s="140"/>
      <c r="L1327" s="140"/>
      <c r="M1327" s="140" t="s">
        <v>5835</v>
      </c>
      <c r="N1327" s="141">
        <v>60</v>
      </c>
      <c r="O1327" s="142" t="b">
        <v>0</v>
      </c>
      <c r="P1327" s="140" t="s">
        <v>3077</v>
      </c>
      <c r="Q1327" t="s">
        <v>1825</v>
      </c>
      <c r="R1327" t="s">
        <v>630</v>
      </c>
    </row>
    <row r="1328" spans="1:18" x14ac:dyDescent="0.25">
      <c r="A1328" s="140" t="s">
        <v>973</v>
      </c>
      <c r="B1328" s="140" t="s">
        <v>887</v>
      </c>
      <c r="C1328" s="140" t="s">
        <v>1819</v>
      </c>
      <c r="D1328" s="140" t="s">
        <v>1820</v>
      </c>
      <c r="E1328" s="140" t="s">
        <v>1883</v>
      </c>
      <c r="F1328" s="140"/>
      <c r="G1328" s="140" t="s">
        <v>71</v>
      </c>
      <c r="H1328" s="140" t="s">
        <v>1779</v>
      </c>
      <c r="I1328" s="140" t="s">
        <v>5551</v>
      </c>
      <c r="J1328" s="140" t="s">
        <v>1819</v>
      </c>
      <c r="K1328" s="140"/>
      <c r="L1328" s="140"/>
      <c r="M1328" s="140" t="s">
        <v>5836</v>
      </c>
      <c r="N1328" s="141">
        <v>60</v>
      </c>
      <c r="O1328" s="142" t="b">
        <v>0</v>
      </c>
      <c r="P1328" s="140" t="s">
        <v>3077</v>
      </c>
      <c r="Q1328" t="s">
        <v>1825</v>
      </c>
      <c r="R1328" t="s">
        <v>630</v>
      </c>
    </row>
    <row r="1329" spans="1:18" x14ac:dyDescent="0.25">
      <c r="A1329" s="140" t="s">
        <v>974</v>
      </c>
      <c r="B1329" s="140" t="s">
        <v>887</v>
      </c>
      <c r="C1329" s="140" t="s">
        <v>1819</v>
      </c>
      <c r="D1329" s="140" t="s">
        <v>1820</v>
      </c>
      <c r="E1329" s="140" t="s">
        <v>1973</v>
      </c>
      <c r="F1329" s="140"/>
      <c r="G1329" s="140" t="s">
        <v>71</v>
      </c>
      <c r="H1329" s="140" t="s">
        <v>1779</v>
      </c>
      <c r="I1329" s="140" t="s">
        <v>5551</v>
      </c>
      <c r="J1329" s="140" t="s">
        <v>1819</v>
      </c>
      <c r="K1329" s="140"/>
      <c r="L1329" s="140"/>
      <c r="M1329" s="140" t="s">
        <v>5837</v>
      </c>
      <c r="N1329" s="141">
        <v>60</v>
      </c>
      <c r="O1329" s="142" t="b">
        <v>0</v>
      </c>
      <c r="P1329" s="140" t="s">
        <v>3077</v>
      </c>
      <c r="Q1329" t="s">
        <v>1825</v>
      </c>
      <c r="R1329" t="s">
        <v>630</v>
      </c>
    </row>
    <row r="1330" spans="1:18" x14ac:dyDescent="0.25">
      <c r="A1330" s="140" t="s">
        <v>975</v>
      </c>
      <c r="B1330" s="140" t="s">
        <v>887</v>
      </c>
      <c r="C1330" s="140" t="s">
        <v>1819</v>
      </c>
      <c r="D1330" s="140" t="s">
        <v>1820</v>
      </c>
      <c r="E1330" s="140" t="s">
        <v>1973</v>
      </c>
      <c r="F1330" s="140"/>
      <c r="G1330" s="140" t="s">
        <v>71</v>
      </c>
      <c r="H1330" s="140" t="s">
        <v>1779</v>
      </c>
      <c r="I1330" s="140" t="s">
        <v>5551</v>
      </c>
      <c r="J1330" s="140" t="s">
        <v>1819</v>
      </c>
      <c r="K1330" s="140"/>
      <c r="L1330" s="140"/>
      <c r="M1330" s="140" t="s">
        <v>5838</v>
      </c>
      <c r="N1330" s="141">
        <v>60</v>
      </c>
      <c r="O1330" s="142" t="b">
        <v>0</v>
      </c>
      <c r="P1330" s="140" t="s">
        <v>3077</v>
      </c>
      <c r="Q1330" t="s">
        <v>1825</v>
      </c>
      <c r="R1330" t="s">
        <v>630</v>
      </c>
    </row>
    <row r="1331" spans="1:18" x14ac:dyDescent="0.25">
      <c r="A1331" s="140" t="s">
        <v>428</v>
      </c>
      <c r="B1331" s="140" t="s">
        <v>887</v>
      </c>
      <c r="C1331" s="140" t="s">
        <v>1819</v>
      </c>
      <c r="D1331" s="140" t="s">
        <v>1820</v>
      </c>
      <c r="E1331" s="140" t="s">
        <v>1913</v>
      </c>
      <c r="F1331" s="140"/>
      <c r="G1331" s="140" t="s">
        <v>71</v>
      </c>
      <c r="H1331" s="140" t="s">
        <v>1779</v>
      </c>
      <c r="I1331" s="140" t="s">
        <v>5551</v>
      </c>
      <c r="J1331" s="140" t="s">
        <v>1819</v>
      </c>
      <c r="K1331" s="140"/>
      <c r="L1331" s="140"/>
      <c r="M1331" s="140" t="s">
        <v>5839</v>
      </c>
      <c r="N1331" s="141">
        <v>60</v>
      </c>
      <c r="O1331" s="142" t="b">
        <v>0</v>
      </c>
      <c r="P1331" s="140" t="s">
        <v>3077</v>
      </c>
      <c r="Q1331" t="s">
        <v>1825</v>
      </c>
      <c r="R1331" t="s">
        <v>630</v>
      </c>
    </row>
    <row r="1332" spans="1:18" x14ac:dyDescent="0.25">
      <c r="A1332" s="140" t="s">
        <v>976</v>
      </c>
      <c r="B1332" s="140" t="s">
        <v>887</v>
      </c>
      <c r="C1332" s="140" t="s">
        <v>1819</v>
      </c>
      <c r="D1332" s="140" t="s">
        <v>1820</v>
      </c>
      <c r="E1332" s="140" t="s">
        <v>1821</v>
      </c>
      <c r="F1332" s="140"/>
      <c r="G1332" s="140" t="s">
        <v>1788</v>
      </c>
      <c r="H1332" s="140" t="s">
        <v>1789</v>
      </c>
      <c r="I1332" s="140" t="s">
        <v>5551</v>
      </c>
      <c r="J1332" s="140" t="s">
        <v>1819</v>
      </c>
      <c r="K1332" s="140"/>
      <c r="L1332" s="140"/>
      <c r="M1332" s="140" t="s">
        <v>5840</v>
      </c>
      <c r="N1332" s="141">
        <v>60</v>
      </c>
      <c r="O1332" s="142" t="b">
        <v>0</v>
      </c>
      <c r="P1332" s="140" t="s">
        <v>3077</v>
      </c>
      <c r="Q1332" t="s">
        <v>1825</v>
      </c>
      <c r="R1332" t="s">
        <v>630</v>
      </c>
    </row>
    <row r="1333" spans="1:18" x14ac:dyDescent="0.25">
      <c r="A1333" s="140" t="s">
        <v>430</v>
      </c>
      <c r="B1333" s="140" t="s">
        <v>887</v>
      </c>
      <c r="C1333" s="140" t="s">
        <v>1819</v>
      </c>
      <c r="D1333" s="140" t="s">
        <v>1820</v>
      </c>
      <c r="E1333" s="140" t="s">
        <v>1834</v>
      </c>
      <c r="F1333" s="140"/>
      <c r="G1333" s="140" t="s">
        <v>70</v>
      </c>
      <c r="H1333" s="140" t="s">
        <v>1781</v>
      </c>
      <c r="I1333" s="140" t="s">
        <v>5551</v>
      </c>
      <c r="J1333" s="140" t="s">
        <v>1819</v>
      </c>
      <c r="K1333" s="140"/>
      <c r="L1333" s="140"/>
      <c r="M1333" s="140" t="s">
        <v>5841</v>
      </c>
      <c r="N1333" s="141">
        <v>60</v>
      </c>
      <c r="O1333" s="142" t="b">
        <v>0</v>
      </c>
      <c r="P1333" s="140" t="s">
        <v>3077</v>
      </c>
      <c r="Q1333" t="s">
        <v>1825</v>
      </c>
      <c r="R1333" t="s">
        <v>630</v>
      </c>
    </row>
    <row r="1334" spans="1:18" x14ac:dyDescent="0.25">
      <c r="A1334" s="140" t="s">
        <v>5842</v>
      </c>
      <c r="B1334" s="140" t="s">
        <v>887</v>
      </c>
      <c r="C1334" s="140" t="s">
        <v>1819</v>
      </c>
      <c r="D1334" s="140" t="s">
        <v>1820</v>
      </c>
      <c r="E1334" s="140" t="s">
        <v>1883</v>
      </c>
      <c r="F1334" s="140"/>
      <c r="G1334" s="140" t="s">
        <v>71</v>
      </c>
      <c r="H1334" s="140" t="s">
        <v>1779</v>
      </c>
      <c r="I1334" s="140" t="s">
        <v>5551</v>
      </c>
      <c r="J1334" s="140" t="s">
        <v>1819</v>
      </c>
      <c r="K1334" s="140"/>
      <c r="L1334" s="140"/>
      <c r="M1334" s="140" t="s">
        <v>5843</v>
      </c>
      <c r="N1334" s="141">
        <v>60</v>
      </c>
      <c r="O1334" s="142" t="b">
        <v>0</v>
      </c>
      <c r="P1334" s="140" t="s">
        <v>3077</v>
      </c>
      <c r="Q1334" t="s">
        <v>1825</v>
      </c>
      <c r="R1334" t="s">
        <v>630</v>
      </c>
    </row>
    <row r="1335" spans="1:18" x14ac:dyDescent="0.25">
      <c r="A1335" s="140" t="s">
        <v>431</v>
      </c>
      <c r="B1335" s="140" t="s">
        <v>887</v>
      </c>
      <c r="C1335" s="140" t="s">
        <v>1819</v>
      </c>
      <c r="D1335" s="140" t="s">
        <v>1820</v>
      </c>
      <c r="E1335" s="140" t="s">
        <v>1834</v>
      </c>
      <c r="F1335" s="140"/>
      <c r="G1335" s="140" t="s">
        <v>70</v>
      </c>
      <c r="H1335" s="140" t="s">
        <v>1781</v>
      </c>
      <c r="I1335" s="140" t="s">
        <v>5551</v>
      </c>
      <c r="J1335" s="140" t="s">
        <v>1819</v>
      </c>
      <c r="K1335" s="140"/>
      <c r="L1335" s="140"/>
      <c r="M1335" s="140" t="s">
        <v>5844</v>
      </c>
      <c r="N1335" s="141">
        <v>60</v>
      </c>
      <c r="O1335" s="142" t="b">
        <v>0</v>
      </c>
      <c r="P1335" s="140" t="s">
        <v>3077</v>
      </c>
      <c r="Q1335" t="s">
        <v>1825</v>
      </c>
      <c r="R1335" t="s">
        <v>630</v>
      </c>
    </row>
    <row r="1336" spans="1:18" x14ac:dyDescent="0.25">
      <c r="A1336" s="140" t="s">
        <v>218</v>
      </c>
      <c r="B1336" s="140" t="s">
        <v>887</v>
      </c>
      <c r="C1336" s="140" t="s">
        <v>1819</v>
      </c>
      <c r="D1336" s="140" t="s">
        <v>1820</v>
      </c>
      <c r="E1336" s="140" t="s">
        <v>1932</v>
      </c>
      <c r="F1336" s="140"/>
      <c r="G1336" s="140" t="s">
        <v>71</v>
      </c>
      <c r="H1336" s="140" t="s">
        <v>1779</v>
      </c>
      <c r="I1336" s="140" t="s">
        <v>5551</v>
      </c>
      <c r="J1336" s="140" t="s">
        <v>1819</v>
      </c>
      <c r="K1336" s="140"/>
      <c r="L1336" s="140"/>
      <c r="M1336" s="140" t="s">
        <v>5845</v>
      </c>
      <c r="N1336" s="141">
        <v>60</v>
      </c>
      <c r="O1336" s="142" t="b">
        <v>0</v>
      </c>
      <c r="P1336" s="140" t="s">
        <v>3077</v>
      </c>
      <c r="Q1336" t="s">
        <v>1825</v>
      </c>
      <c r="R1336" t="s">
        <v>630</v>
      </c>
    </row>
    <row r="1337" spans="1:18" x14ac:dyDescent="0.25">
      <c r="A1337" s="140" t="s">
        <v>5846</v>
      </c>
      <c r="B1337" s="140" t="s">
        <v>887</v>
      </c>
      <c r="C1337" s="140" t="s">
        <v>1819</v>
      </c>
      <c r="D1337" s="140" t="s">
        <v>1820</v>
      </c>
      <c r="E1337" s="140" t="s">
        <v>1834</v>
      </c>
      <c r="F1337" s="140"/>
      <c r="G1337" s="140" t="s">
        <v>70</v>
      </c>
      <c r="H1337" s="140" t="s">
        <v>1781</v>
      </c>
      <c r="I1337" s="140" t="s">
        <v>5551</v>
      </c>
      <c r="J1337" s="140" t="s">
        <v>1819</v>
      </c>
      <c r="K1337" s="140"/>
      <c r="L1337" s="140"/>
      <c r="M1337" s="140" t="s">
        <v>5847</v>
      </c>
      <c r="N1337" s="141">
        <v>60</v>
      </c>
      <c r="O1337" s="142" t="b">
        <v>0</v>
      </c>
      <c r="P1337" s="140" t="s">
        <v>3077</v>
      </c>
      <c r="Q1337" t="s">
        <v>1825</v>
      </c>
      <c r="R1337" t="s">
        <v>630</v>
      </c>
    </row>
    <row r="1338" spans="1:18" x14ac:dyDescent="0.25">
      <c r="A1338" s="140" t="s">
        <v>5848</v>
      </c>
      <c r="B1338" s="140" t="s">
        <v>887</v>
      </c>
      <c r="C1338" s="140" t="s">
        <v>1819</v>
      </c>
      <c r="D1338" s="140" t="s">
        <v>1820</v>
      </c>
      <c r="E1338" s="140" t="s">
        <v>1821</v>
      </c>
      <c r="F1338" s="140"/>
      <c r="G1338" s="140" t="s">
        <v>71</v>
      </c>
      <c r="H1338" s="140" t="s">
        <v>1779</v>
      </c>
      <c r="I1338" s="140" t="s">
        <v>5551</v>
      </c>
      <c r="J1338" s="140" t="s">
        <v>1819</v>
      </c>
      <c r="K1338" s="140"/>
      <c r="L1338" s="140"/>
      <c r="M1338" s="140" t="s">
        <v>5849</v>
      </c>
      <c r="N1338" s="141">
        <v>60</v>
      </c>
      <c r="O1338" s="142" t="b">
        <v>1</v>
      </c>
      <c r="P1338" s="140" t="s">
        <v>3077</v>
      </c>
      <c r="Q1338" t="s">
        <v>1825</v>
      </c>
      <c r="R1338" t="s">
        <v>630</v>
      </c>
    </row>
    <row r="1339" spans="1:18" x14ac:dyDescent="0.25">
      <c r="A1339" s="140" t="s">
        <v>449</v>
      </c>
      <c r="B1339" s="140" t="s">
        <v>887</v>
      </c>
      <c r="C1339" s="140" t="s">
        <v>1819</v>
      </c>
      <c r="D1339" s="140" t="s">
        <v>1820</v>
      </c>
      <c r="E1339" s="140" t="s">
        <v>1957</v>
      </c>
      <c r="F1339" s="140"/>
      <c r="G1339" s="140" t="s">
        <v>1788</v>
      </c>
      <c r="H1339" s="140" t="s">
        <v>1789</v>
      </c>
      <c r="I1339" s="140" t="s">
        <v>5551</v>
      </c>
      <c r="J1339" s="140" t="s">
        <v>1819</v>
      </c>
      <c r="K1339" s="140"/>
      <c r="L1339" s="140"/>
      <c r="M1339" s="140" t="s">
        <v>5850</v>
      </c>
      <c r="N1339" s="141">
        <v>60</v>
      </c>
      <c r="O1339" s="142" t="b">
        <v>0</v>
      </c>
      <c r="P1339" s="140" t="s">
        <v>3077</v>
      </c>
      <c r="Q1339" t="s">
        <v>1825</v>
      </c>
      <c r="R1339" t="s">
        <v>630</v>
      </c>
    </row>
    <row r="1340" spans="1:18" x14ac:dyDescent="0.25">
      <c r="A1340" s="140" t="s">
        <v>977</v>
      </c>
      <c r="B1340" s="140" t="s">
        <v>885</v>
      </c>
      <c r="C1340" s="140" t="s">
        <v>1819</v>
      </c>
      <c r="D1340" s="140" t="s">
        <v>1820</v>
      </c>
      <c r="E1340" s="140" t="s">
        <v>2088</v>
      </c>
      <c r="F1340" s="140"/>
      <c r="G1340" s="140" t="s">
        <v>70</v>
      </c>
      <c r="H1340" s="140" t="s">
        <v>1781</v>
      </c>
      <c r="I1340" s="140" t="s">
        <v>5551</v>
      </c>
      <c r="J1340" s="140" t="s">
        <v>1819</v>
      </c>
      <c r="K1340" s="140"/>
      <c r="L1340" s="140"/>
      <c r="M1340" s="140" t="s">
        <v>5851</v>
      </c>
      <c r="N1340" s="141">
        <v>60</v>
      </c>
      <c r="O1340" s="142" t="b">
        <v>0</v>
      </c>
      <c r="P1340" s="140" t="s">
        <v>3077</v>
      </c>
      <c r="Q1340" t="s">
        <v>1825</v>
      </c>
      <c r="R1340" t="s">
        <v>630</v>
      </c>
    </row>
    <row r="1341" spans="1:18" x14ac:dyDescent="0.25">
      <c r="A1341" s="140" t="s">
        <v>434</v>
      </c>
      <c r="B1341" s="140" t="s">
        <v>887</v>
      </c>
      <c r="C1341" s="140" t="s">
        <v>1819</v>
      </c>
      <c r="D1341" s="140" t="s">
        <v>1820</v>
      </c>
      <c r="E1341" s="140" t="s">
        <v>1888</v>
      </c>
      <c r="F1341" s="140"/>
      <c r="G1341" s="140" t="s">
        <v>1788</v>
      </c>
      <c r="H1341" s="140" t="s">
        <v>1789</v>
      </c>
      <c r="I1341" s="140" t="s">
        <v>5551</v>
      </c>
      <c r="J1341" s="140" t="s">
        <v>1819</v>
      </c>
      <c r="K1341" s="140"/>
      <c r="L1341" s="140"/>
      <c r="M1341" s="140" t="s">
        <v>5852</v>
      </c>
      <c r="N1341" s="141">
        <v>60</v>
      </c>
      <c r="O1341" s="142" t="b">
        <v>0</v>
      </c>
      <c r="P1341" s="140" t="s">
        <v>3077</v>
      </c>
      <c r="Q1341" t="s">
        <v>1825</v>
      </c>
      <c r="R1341" t="s">
        <v>630</v>
      </c>
    </row>
    <row r="1342" spans="1:18" x14ac:dyDescent="0.25">
      <c r="A1342" s="140" t="s">
        <v>978</v>
      </c>
      <c r="B1342" s="140" t="s">
        <v>885</v>
      </c>
      <c r="C1342" s="140" t="s">
        <v>1819</v>
      </c>
      <c r="D1342" s="140" t="s">
        <v>1820</v>
      </c>
      <c r="E1342" s="140" t="s">
        <v>2074</v>
      </c>
      <c r="F1342" s="140"/>
      <c r="G1342" s="140" t="s">
        <v>1788</v>
      </c>
      <c r="H1342" s="140" t="s">
        <v>1789</v>
      </c>
      <c r="I1342" s="140" t="s">
        <v>5551</v>
      </c>
      <c r="J1342" s="140" t="s">
        <v>1819</v>
      </c>
      <c r="K1342" s="140"/>
      <c r="L1342" s="140"/>
      <c r="M1342" s="140" t="s">
        <v>5853</v>
      </c>
      <c r="N1342" s="141">
        <v>60</v>
      </c>
      <c r="O1342" s="142" t="b">
        <v>0</v>
      </c>
      <c r="P1342" s="140" t="s">
        <v>3077</v>
      </c>
      <c r="Q1342" t="s">
        <v>1825</v>
      </c>
      <c r="R1342" t="s">
        <v>630</v>
      </c>
    </row>
    <row r="1343" spans="1:18" x14ac:dyDescent="0.25">
      <c r="A1343" s="140" t="s">
        <v>979</v>
      </c>
      <c r="B1343" s="140" t="s">
        <v>887</v>
      </c>
      <c r="C1343" s="140" t="s">
        <v>1819</v>
      </c>
      <c r="D1343" s="140" t="s">
        <v>1820</v>
      </c>
      <c r="E1343" s="140" t="s">
        <v>1883</v>
      </c>
      <c r="F1343" s="140"/>
      <c r="G1343" s="140" t="s">
        <v>71</v>
      </c>
      <c r="H1343" s="140" t="s">
        <v>1779</v>
      </c>
      <c r="I1343" s="140" t="s">
        <v>5551</v>
      </c>
      <c r="J1343" s="140" t="s">
        <v>1819</v>
      </c>
      <c r="K1343" s="140"/>
      <c r="L1343" s="140"/>
      <c r="M1343" s="140" t="s">
        <v>5854</v>
      </c>
      <c r="N1343" s="141">
        <v>60</v>
      </c>
      <c r="O1343" s="142" t="b">
        <v>0</v>
      </c>
      <c r="P1343" s="140" t="s">
        <v>3077</v>
      </c>
      <c r="Q1343" t="s">
        <v>1825</v>
      </c>
      <c r="R1343" t="s">
        <v>630</v>
      </c>
    </row>
    <row r="1344" spans="1:18" x14ac:dyDescent="0.25">
      <c r="A1344" s="140" t="s">
        <v>437</v>
      </c>
      <c r="B1344" s="140" t="s">
        <v>887</v>
      </c>
      <c r="C1344" s="140" t="s">
        <v>1819</v>
      </c>
      <c r="D1344" s="140" t="s">
        <v>1820</v>
      </c>
      <c r="E1344" s="140" t="s">
        <v>1834</v>
      </c>
      <c r="F1344" s="140"/>
      <c r="G1344" s="140" t="s">
        <v>70</v>
      </c>
      <c r="H1344" s="140" t="s">
        <v>1781</v>
      </c>
      <c r="I1344" s="140" t="s">
        <v>5551</v>
      </c>
      <c r="J1344" s="140" t="s">
        <v>1819</v>
      </c>
      <c r="K1344" s="140"/>
      <c r="L1344" s="140"/>
      <c r="M1344" s="140" t="s">
        <v>5855</v>
      </c>
      <c r="N1344" s="141">
        <v>60</v>
      </c>
      <c r="O1344" s="142" t="b">
        <v>0</v>
      </c>
      <c r="P1344" s="140" t="s">
        <v>3077</v>
      </c>
      <c r="Q1344" t="s">
        <v>1825</v>
      </c>
      <c r="R1344" t="s">
        <v>630</v>
      </c>
    </row>
    <row r="1345" spans="1:18" x14ac:dyDescent="0.25">
      <c r="A1345" s="140" t="s">
        <v>5856</v>
      </c>
      <c r="B1345" s="140" t="s">
        <v>5626</v>
      </c>
      <c r="C1345" s="140" t="s">
        <v>1819</v>
      </c>
      <c r="D1345" s="140" t="s">
        <v>1820</v>
      </c>
      <c r="E1345" s="140" t="s">
        <v>1821</v>
      </c>
      <c r="F1345" s="140"/>
      <c r="G1345" s="140" t="s">
        <v>1788</v>
      </c>
      <c r="H1345" s="140" t="s">
        <v>1789</v>
      </c>
      <c r="I1345" s="140" t="s">
        <v>5551</v>
      </c>
      <c r="J1345" s="140" t="s">
        <v>1819</v>
      </c>
      <c r="K1345" s="140"/>
      <c r="L1345" s="140"/>
      <c r="M1345" s="140" t="s">
        <v>5857</v>
      </c>
      <c r="N1345" s="141">
        <v>60</v>
      </c>
      <c r="O1345" s="142" t="b">
        <v>0</v>
      </c>
      <c r="P1345" s="140" t="s">
        <v>3077</v>
      </c>
      <c r="Q1345" t="s">
        <v>1825</v>
      </c>
      <c r="R1345" t="s">
        <v>630</v>
      </c>
    </row>
    <row r="1346" spans="1:18" x14ac:dyDescent="0.25">
      <c r="A1346" s="140" t="s">
        <v>440</v>
      </c>
      <c r="B1346" s="140" t="s">
        <v>887</v>
      </c>
      <c r="C1346" s="140" t="s">
        <v>1819</v>
      </c>
      <c r="D1346" s="140" t="s">
        <v>1820</v>
      </c>
      <c r="E1346" s="140" t="s">
        <v>1888</v>
      </c>
      <c r="F1346" s="140"/>
      <c r="G1346" s="140" t="s">
        <v>1788</v>
      </c>
      <c r="H1346" s="140" t="s">
        <v>1789</v>
      </c>
      <c r="I1346" s="140" t="s">
        <v>5551</v>
      </c>
      <c r="J1346" s="140" t="s">
        <v>1819</v>
      </c>
      <c r="K1346" s="140"/>
      <c r="L1346" s="140"/>
      <c r="M1346" s="140" t="s">
        <v>5858</v>
      </c>
      <c r="N1346" s="141">
        <v>60</v>
      </c>
      <c r="O1346" s="142" t="b">
        <v>0</v>
      </c>
      <c r="P1346" s="140" t="s">
        <v>3077</v>
      </c>
      <c r="Q1346" t="s">
        <v>1825</v>
      </c>
      <c r="R1346" t="s">
        <v>630</v>
      </c>
    </row>
    <row r="1347" spans="1:18" x14ac:dyDescent="0.25">
      <c r="A1347" s="140" t="s">
        <v>439</v>
      </c>
      <c r="B1347" s="140" t="s">
        <v>887</v>
      </c>
      <c r="C1347" s="140" t="s">
        <v>1819</v>
      </c>
      <c r="D1347" s="140" t="s">
        <v>1820</v>
      </c>
      <c r="E1347" s="140" t="s">
        <v>1913</v>
      </c>
      <c r="F1347" s="140"/>
      <c r="G1347" s="140" t="s">
        <v>71</v>
      </c>
      <c r="H1347" s="140" t="s">
        <v>1779</v>
      </c>
      <c r="I1347" s="140" t="s">
        <v>5551</v>
      </c>
      <c r="J1347" s="140" t="s">
        <v>1819</v>
      </c>
      <c r="K1347" s="140"/>
      <c r="L1347" s="140"/>
      <c r="M1347" s="140" t="s">
        <v>5859</v>
      </c>
      <c r="N1347" s="141">
        <v>60</v>
      </c>
      <c r="O1347" s="142" t="b">
        <v>0</v>
      </c>
      <c r="P1347" s="140" t="s">
        <v>3077</v>
      </c>
      <c r="Q1347" t="s">
        <v>1825</v>
      </c>
      <c r="R1347" t="s">
        <v>630</v>
      </c>
    </row>
    <row r="1348" spans="1:18" x14ac:dyDescent="0.25">
      <c r="A1348" s="140" t="s">
        <v>5860</v>
      </c>
      <c r="B1348" s="140" t="s">
        <v>887</v>
      </c>
      <c r="C1348" s="140" t="s">
        <v>1819</v>
      </c>
      <c r="D1348" s="140" t="s">
        <v>1820</v>
      </c>
      <c r="E1348" s="140" t="s">
        <v>1973</v>
      </c>
      <c r="F1348" s="140"/>
      <c r="G1348" s="140" t="s">
        <v>71</v>
      </c>
      <c r="H1348" s="140" t="s">
        <v>1779</v>
      </c>
      <c r="I1348" s="140" t="s">
        <v>5551</v>
      </c>
      <c r="J1348" s="140" t="s">
        <v>1819</v>
      </c>
      <c r="K1348" s="140"/>
      <c r="L1348" s="140"/>
      <c r="M1348" s="140" t="s">
        <v>5861</v>
      </c>
      <c r="N1348" s="141">
        <v>60</v>
      </c>
      <c r="O1348" s="142" t="b">
        <v>0</v>
      </c>
      <c r="P1348" s="140" t="s">
        <v>3077</v>
      </c>
      <c r="Q1348" t="s">
        <v>1825</v>
      </c>
      <c r="R1348" t="s">
        <v>630</v>
      </c>
    </row>
    <row r="1349" spans="1:18" x14ac:dyDescent="0.25">
      <c r="A1349" s="140" t="s">
        <v>980</v>
      </c>
      <c r="B1349" s="140" t="s">
        <v>887</v>
      </c>
      <c r="C1349" s="140" t="s">
        <v>1819</v>
      </c>
      <c r="D1349" s="140" t="s">
        <v>1820</v>
      </c>
      <c r="E1349" s="140" t="s">
        <v>1932</v>
      </c>
      <c r="F1349" s="140"/>
      <c r="G1349" s="140" t="s">
        <v>71</v>
      </c>
      <c r="H1349" s="140" t="s">
        <v>1779</v>
      </c>
      <c r="I1349" s="140" t="s">
        <v>5551</v>
      </c>
      <c r="J1349" s="140" t="s">
        <v>1819</v>
      </c>
      <c r="K1349" s="140"/>
      <c r="L1349" s="140"/>
      <c r="M1349" s="140" t="s">
        <v>5862</v>
      </c>
      <c r="N1349" s="141">
        <v>60</v>
      </c>
      <c r="O1349" s="142" t="b">
        <v>0</v>
      </c>
      <c r="P1349" s="140" t="s">
        <v>3077</v>
      </c>
      <c r="Q1349" t="s">
        <v>1825</v>
      </c>
      <c r="R1349" t="s">
        <v>630</v>
      </c>
    </row>
    <row r="1350" spans="1:18" x14ac:dyDescent="0.25">
      <c r="A1350" s="140" t="s">
        <v>981</v>
      </c>
      <c r="B1350" s="140" t="s">
        <v>887</v>
      </c>
      <c r="C1350" s="140" t="s">
        <v>1819</v>
      </c>
      <c r="D1350" s="140" t="s">
        <v>1820</v>
      </c>
      <c r="E1350" s="140" t="s">
        <v>1821</v>
      </c>
      <c r="F1350" s="140"/>
      <c r="G1350" s="140" t="s">
        <v>1788</v>
      </c>
      <c r="H1350" s="140" t="s">
        <v>1789</v>
      </c>
      <c r="I1350" s="140" t="s">
        <v>5551</v>
      </c>
      <c r="J1350" s="140" t="s">
        <v>1819</v>
      </c>
      <c r="K1350" s="140"/>
      <c r="L1350" s="140"/>
      <c r="M1350" s="140" t="s">
        <v>5863</v>
      </c>
      <c r="N1350" s="141">
        <v>60</v>
      </c>
      <c r="O1350" s="142" t="b">
        <v>0</v>
      </c>
      <c r="P1350" s="140" t="s">
        <v>3077</v>
      </c>
      <c r="Q1350" t="s">
        <v>1825</v>
      </c>
      <c r="R1350" t="s">
        <v>630</v>
      </c>
    </row>
    <row r="1351" spans="1:18" x14ac:dyDescent="0.25">
      <c r="A1351" s="140" t="s">
        <v>531</v>
      </c>
      <c r="B1351" s="140" t="s">
        <v>887</v>
      </c>
      <c r="C1351" s="140" t="s">
        <v>1819</v>
      </c>
      <c r="D1351" s="140" t="s">
        <v>1820</v>
      </c>
      <c r="E1351" s="140" t="s">
        <v>1957</v>
      </c>
      <c r="F1351" s="140"/>
      <c r="G1351" s="140" t="s">
        <v>1788</v>
      </c>
      <c r="H1351" s="140" t="s">
        <v>1789</v>
      </c>
      <c r="I1351" s="140" t="s">
        <v>5551</v>
      </c>
      <c r="J1351" s="140" t="s">
        <v>1819</v>
      </c>
      <c r="K1351" s="140"/>
      <c r="L1351" s="140"/>
      <c r="M1351" s="140" t="s">
        <v>5864</v>
      </c>
      <c r="N1351" s="141">
        <v>60</v>
      </c>
      <c r="O1351" s="142" t="b">
        <v>0</v>
      </c>
      <c r="P1351" s="140" t="s">
        <v>3077</v>
      </c>
      <c r="Q1351" t="s">
        <v>1825</v>
      </c>
      <c r="R1351" t="s">
        <v>630</v>
      </c>
    </row>
    <row r="1352" spans="1:18" x14ac:dyDescent="0.25">
      <c r="A1352" s="140" t="s">
        <v>444</v>
      </c>
      <c r="B1352" s="140" t="s">
        <v>887</v>
      </c>
      <c r="C1352" s="140" t="s">
        <v>1819</v>
      </c>
      <c r="D1352" s="140" t="s">
        <v>1820</v>
      </c>
      <c r="E1352" s="140" t="s">
        <v>1883</v>
      </c>
      <c r="F1352" s="140"/>
      <c r="G1352" s="140" t="s">
        <v>71</v>
      </c>
      <c r="H1352" s="140" t="s">
        <v>1779</v>
      </c>
      <c r="I1352" s="140" t="s">
        <v>5551</v>
      </c>
      <c r="J1352" s="140" t="s">
        <v>1819</v>
      </c>
      <c r="K1352" s="140"/>
      <c r="L1352" s="140"/>
      <c r="M1352" s="140" t="s">
        <v>5865</v>
      </c>
      <c r="N1352" s="141">
        <v>60</v>
      </c>
      <c r="O1352" s="142" t="b">
        <v>0</v>
      </c>
      <c r="P1352" s="140" t="s">
        <v>3077</v>
      </c>
      <c r="Q1352" t="s">
        <v>1825</v>
      </c>
      <c r="R1352" t="s">
        <v>630</v>
      </c>
    </row>
    <row r="1353" spans="1:18" x14ac:dyDescent="0.25">
      <c r="A1353" s="140" t="s">
        <v>982</v>
      </c>
      <c r="B1353" s="140" t="s">
        <v>887</v>
      </c>
      <c r="C1353" s="140" t="s">
        <v>1819</v>
      </c>
      <c r="D1353" s="140" t="s">
        <v>1820</v>
      </c>
      <c r="E1353" s="140" t="s">
        <v>1957</v>
      </c>
      <c r="F1353" s="140"/>
      <c r="G1353" s="140" t="s">
        <v>1788</v>
      </c>
      <c r="H1353" s="140" t="s">
        <v>1789</v>
      </c>
      <c r="I1353" s="140" t="s">
        <v>5551</v>
      </c>
      <c r="J1353" s="140" t="s">
        <v>1819</v>
      </c>
      <c r="K1353" s="140"/>
      <c r="L1353" s="140"/>
      <c r="M1353" s="140" t="s">
        <v>5866</v>
      </c>
      <c r="N1353" s="141">
        <v>60</v>
      </c>
      <c r="O1353" s="142" t="b">
        <v>0</v>
      </c>
      <c r="P1353" s="140" t="s">
        <v>3077</v>
      </c>
      <c r="Q1353" t="s">
        <v>1825</v>
      </c>
      <c r="R1353" t="s">
        <v>630</v>
      </c>
    </row>
    <row r="1354" spans="1:18" x14ac:dyDescent="0.25">
      <c r="A1354" s="140" t="s">
        <v>5867</v>
      </c>
      <c r="B1354" s="140" t="s">
        <v>887</v>
      </c>
      <c r="C1354" s="140" t="s">
        <v>1819</v>
      </c>
      <c r="D1354" s="140" t="s">
        <v>1820</v>
      </c>
      <c r="E1354" s="140" t="s">
        <v>1913</v>
      </c>
      <c r="F1354" s="140"/>
      <c r="G1354" s="140" t="s">
        <v>71</v>
      </c>
      <c r="H1354" s="140" t="s">
        <v>1779</v>
      </c>
      <c r="I1354" s="140" t="s">
        <v>5551</v>
      </c>
      <c r="J1354" s="140" t="s">
        <v>1819</v>
      </c>
      <c r="K1354" s="140"/>
      <c r="L1354" s="140"/>
      <c r="M1354" s="140" t="s">
        <v>5868</v>
      </c>
      <c r="N1354" s="141">
        <v>60</v>
      </c>
      <c r="O1354" s="142" t="b">
        <v>0</v>
      </c>
      <c r="P1354" s="140" t="s">
        <v>3077</v>
      </c>
      <c r="Q1354" t="s">
        <v>1825</v>
      </c>
      <c r="R1354" t="s">
        <v>630</v>
      </c>
    </row>
    <row r="1355" spans="1:18" x14ac:dyDescent="0.25">
      <c r="A1355" s="140" t="s">
        <v>445</v>
      </c>
      <c r="B1355" s="140" t="s">
        <v>887</v>
      </c>
      <c r="C1355" s="140" t="s">
        <v>1819</v>
      </c>
      <c r="D1355" s="140" t="s">
        <v>1820</v>
      </c>
      <c r="E1355" s="140" t="s">
        <v>1913</v>
      </c>
      <c r="F1355" s="140"/>
      <c r="G1355" s="140" t="s">
        <v>71</v>
      </c>
      <c r="H1355" s="140" t="s">
        <v>1779</v>
      </c>
      <c r="I1355" s="140" t="s">
        <v>5551</v>
      </c>
      <c r="J1355" s="140" t="s">
        <v>1819</v>
      </c>
      <c r="K1355" s="140"/>
      <c r="L1355" s="140"/>
      <c r="M1355" s="140" t="s">
        <v>5869</v>
      </c>
      <c r="N1355" s="141">
        <v>60</v>
      </c>
      <c r="O1355" s="142" t="b">
        <v>0</v>
      </c>
      <c r="P1355" s="140" t="s">
        <v>3077</v>
      </c>
      <c r="Q1355" t="s">
        <v>1825</v>
      </c>
      <c r="R1355" t="s">
        <v>630</v>
      </c>
    </row>
    <row r="1356" spans="1:18" x14ac:dyDescent="0.25">
      <c r="A1356" s="140" t="s">
        <v>983</v>
      </c>
      <c r="B1356" s="140" t="s">
        <v>887</v>
      </c>
      <c r="C1356" s="140" t="s">
        <v>1819</v>
      </c>
      <c r="D1356" s="140" t="s">
        <v>1820</v>
      </c>
      <c r="E1356" s="140" t="s">
        <v>1883</v>
      </c>
      <c r="F1356" s="140"/>
      <c r="G1356" s="140" t="s">
        <v>71</v>
      </c>
      <c r="H1356" s="140" t="s">
        <v>1779</v>
      </c>
      <c r="I1356" s="140" t="s">
        <v>5551</v>
      </c>
      <c r="J1356" s="140" t="s">
        <v>1819</v>
      </c>
      <c r="K1356" s="140"/>
      <c r="L1356" s="140"/>
      <c r="M1356" s="140" t="s">
        <v>5870</v>
      </c>
      <c r="N1356" s="141">
        <v>60</v>
      </c>
      <c r="O1356" s="142" t="b">
        <v>0</v>
      </c>
      <c r="P1356" s="140" t="s">
        <v>3077</v>
      </c>
      <c r="Q1356" t="s">
        <v>1825</v>
      </c>
      <c r="R1356" t="s">
        <v>630</v>
      </c>
    </row>
    <row r="1357" spans="1:18" x14ac:dyDescent="0.25">
      <c r="A1357" s="140" t="s">
        <v>447</v>
      </c>
      <c r="B1357" s="140" t="s">
        <v>887</v>
      </c>
      <c r="C1357" s="140" t="s">
        <v>1819</v>
      </c>
      <c r="D1357" s="140" t="s">
        <v>1820</v>
      </c>
      <c r="E1357" s="140" t="s">
        <v>1834</v>
      </c>
      <c r="F1357" s="140"/>
      <c r="G1357" s="140" t="s">
        <v>70</v>
      </c>
      <c r="H1357" s="140" t="s">
        <v>1781</v>
      </c>
      <c r="I1357" s="140" t="s">
        <v>5551</v>
      </c>
      <c r="J1357" s="140" t="s">
        <v>1819</v>
      </c>
      <c r="K1357" s="140"/>
      <c r="L1357" s="140"/>
      <c r="M1357" s="140" t="s">
        <v>5871</v>
      </c>
      <c r="N1357" s="141">
        <v>60</v>
      </c>
      <c r="O1357" s="142" t="b">
        <v>0</v>
      </c>
      <c r="P1357" s="140" t="s">
        <v>3077</v>
      </c>
      <c r="Q1357" t="s">
        <v>1825</v>
      </c>
      <c r="R1357" t="s">
        <v>630</v>
      </c>
    </row>
    <row r="1358" spans="1:18" x14ac:dyDescent="0.25">
      <c r="A1358" s="140" t="s">
        <v>984</v>
      </c>
      <c r="B1358" s="140" t="s">
        <v>887</v>
      </c>
      <c r="C1358" s="140" t="s">
        <v>1819</v>
      </c>
      <c r="D1358" s="140" t="s">
        <v>1820</v>
      </c>
      <c r="E1358" s="140" t="s">
        <v>1888</v>
      </c>
      <c r="F1358" s="140"/>
      <c r="G1358" s="140" t="s">
        <v>1788</v>
      </c>
      <c r="H1358" s="140" t="s">
        <v>1789</v>
      </c>
      <c r="I1358" s="140" t="s">
        <v>5551</v>
      </c>
      <c r="J1358" s="140" t="s">
        <v>1819</v>
      </c>
      <c r="K1358" s="140"/>
      <c r="L1358" s="140"/>
      <c r="M1358" s="140" t="s">
        <v>5872</v>
      </c>
      <c r="N1358" s="141">
        <v>60</v>
      </c>
      <c r="O1358" s="142" t="b">
        <v>0</v>
      </c>
      <c r="P1358" s="140" t="s">
        <v>3077</v>
      </c>
      <c r="Q1358" t="s">
        <v>1825</v>
      </c>
      <c r="R1358" t="s">
        <v>630</v>
      </c>
    </row>
    <row r="1359" spans="1:18" x14ac:dyDescent="0.25">
      <c r="A1359" s="140" t="s">
        <v>985</v>
      </c>
      <c r="B1359" s="140" t="s">
        <v>885</v>
      </c>
      <c r="C1359" s="140" t="s">
        <v>1819</v>
      </c>
      <c r="D1359" s="140" t="s">
        <v>1820</v>
      </c>
      <c r="E1359" s="140" t="s">
        <v>1928</v>
      </c>
      <c r="F1359" s="140"/>
      <c r="G1359" s="140" t="s">
        <v>70</v>
      </c>
      <c r="H1359" s="140" t="s">
        <v>1781</v>
      </c>
      <c r="I1359" s="140" t="s">
        <v>5551</v>
      </c>
      <c r="J1359" s="140" t="s">
        <v>1819</v>
      </c>
      <c r="K1359" s="140"/>
      <c r="L1359" s="140"/>
      <c r="M1359" s="140" t="s">
        <v>5873</v>
      </c>
      <c r="N1359" s="141">
        <v>60</v>
      </c>
      <c r="O1359" s="142" t="b">
        <v>0</v>
      </c>
      <c r="P1359" s="140" t="s">
        <v>3077</v>
      </c>
      <c r="Q1359" t="s">
        <v>1825</v>
      </c>
      <c r="R1359" t="s">
        <v>630</v>
      </c>
    </row>
    <row r="1360" spans="1:18" x14ac:dyDescent="0.25">
      <c r="A1360" s="140" t="s">
        <v>986</v>
      </c>
      <c r="B1360" s="140" t="s">
        <v>887</v>
      </c>
      <c r="C1360" s="140" t="s">
        <v>1819</v>
      </c>
      <c r="D1360" s="140" t="s">
        <v>1820</v>
      </c>
      <c r="E1360" s="140" t="s">
        <v>1973</v>
      </c>
      <c r="F1360" s="140"/>
      <c r="G1360" s="140" t="s">
        <v>71</v>
      </c>
      <c r="H1360" s="140" t="s">
        <v>1779</v>
      </c>
      <c r="I1360" s="140" t="s">
        <v>5551</v>
      </c>
      <c r="J1360" s="140" t="s">
        <v>1819</v>
      </c>
      <c r="K1360" s="140"/>
      <c r="L1360" s="140"/>
      <c r="M1360" s="140" t="s">
        <v>5874</v>
      </c>
      <c r="N1360" s="141">
        <v>60</v>
      </c>
      <c r="O1360" s="142" t="b">
        <v>0</v>
      </c>
      <c r="P1360" s="140" t="s">
        <v>3077</v>
      </c>
      <c r="Q1360" t="s">
        <v>1825</v>
      </c>
      <c r="R1360" t="s">
        <v>630</v>
      </c>
    </row>
    <row r="1361" spans="1:18" x14ac:dyDescent="0.25">
      <c r="A1361" s="140" t="s">
        <v>5875</v>
      </c>
      <c r="B1361" s="140" t="s">
        <v>885</v>
      </c>
      <c r="C1361" s="140" t="s">
        <v>1819</v>
      </c>
      <c r="D1361" s="140" t="s">
        <v>1820</v>
      </c>
      <c r="E1361" s="140" t="s">
        <v>2088</v>
      </c>
      <c r="F1361" s="140"/>
      <c r="G1361" s="140" t="s">
        <v>70</v>
      </c>
      <c r="H1361" s="140" t="s">
        <v>1781</v>
      </c>
      <c r="I1361" s="140" t="s">
        <v>5551</v>
      </c>
      <c r="J1361" s="140" t="s">
        <v>1819</v>
      </c>
      <c r="K1361" s="140"/>
      <c r="L1361" s="140"/>
      <c r="M1361" s="140" t="s">
        <v>5876</v>
      </c>
      <c r="N1361" s="141">
        <v>60</v>
      </c>
      <c r="O1361" s="142" t="b">
        <v>0</v>
      </c>
      <c r="P1361" s="140" t="s">
        <v>3077</v>
      </c>
      <c r="Q1361" t="s">
        <v>1825</v>
      </c>
      <c r="R1361" t="s">
        <v>630</v>
      </c>
    </row>
    <row r="1362" spans="1:18" x14ac:dyDescent="0.25">
      <c r="A1362" s="140" t="s">
        <v>293</v>
      </c>
      <c r="B1362" s="140" t="s">
        <v>887</v>
      </c>
      <c r="C1362" s="140" t="s">
        <v>1819</v>
      </c>
      <c r="D1362" s="140" t="s">
        <v>1820</v>
      </c>
      <c r="E1362" s="140" t="s">
        <v>1957</v>
      </c>
      <c r="F1362" s="140"/>
      <c r="G1362" s="140" t="s">
        <v>1788</v>
      </c>
      <c r="H1362" s="140" t="s">
        <v>1789</v>
      </c>
      <c r="I1362" s="140" t="s">
        <v>5551</v>
      </c>
      <c r="J1362" s="140" t="s">
        <v>1819</v>
      </c>
      <c r="K1362" s="140"/>
      <c r="L1362" s="140"/>
      <c r="M1362" s="140" t="s">
        <v>5877</v>
      </c>
      <c r="N1362" s="141">
        <v>60</v>
      </c>
      <c r="O1362" s="142" t="b">
        <v>0</v>
      </c>
      <c r="P1362" s="140" t="s">
        <v>3077</v>
      </c>
      <c r="Q1362" t="s">
        <v>1825</v>
      </c>
      <c r="R1362" t="s">
        <v>630</v>
      </c>
    </row>
    <row r="1363" spans="1:18" x14ac:dyDescent="0.25">
      <c r="A1363" s="140" t="s">
        <v>5878</v>
      </c>
      <c r="B1363" s="140" t="s">
        <v>887</v>
      </c>
      <c r="C1363" s="140" t="s">
        <v>1819</v>
      </c>
      <c r="D1363" s="140" t="s">
        <v>1820</v>
      </c>
      <c r="E1363" s="140" t="s">
        <v>1932</v>
      </c>
      <c r="F1363" s="140"/>
      <c r="G1363" s="140" t="s">
        <v>71</v>
      </c>
      <c r="H1363" s="140" t="s">
        <v>1779</v>
      </c>
      <c r="I1363" s="140" t="s">
        <v>5551</v>
      </c>
      <c r="J1363" s="140" t="s">
        <v>1819</v>
      </c>
      <c r="K1363" s="140"/>
      <c r="L1363" s="140"/>
      <c r="M1363" s="140" t="s">
        <v>5879</v>
      </c>
      <c r="N1363" s="141">
        <v>60</v>
      </c>
      <c r="O1363" s="142" t="b">
        <v>0</v>
      </c>
      <c r="P1363" s="140" t="s">
        <v>3077</v>
      </c>
      <c r="Q1363" t="s">
        <v>1825</v>
      </c>
      <c r="R1363" t="s">
        <v>630</v>
      </c>
    </row>
    <row r="1364" spans="1:18" x14ac:dyDescent="0.25">
      <c r="A1364" s="140" t="s">
        <v>987</v>
      </c>
      <c r="B1364" s="140" t="s">
        <v>887</v>
      </c>
      <c r="C1364" s="140" t="s">
        <v>1819</v>
      </c>
      <c r="D1364" s="140" t="s">
        <v>1820</v>
      </c>
      <c r="E1364" s="140" t="s">
        <v>1913</v>
      </c>
      <c r="F1364" s="140"/>
      <c r="G1364" s="140" t="s">
        <v>71</v>
      </c>
      <c r="H1364" s="140" t="s">
        <v>1779</v>
      </c>
      <c r="I1364" s="140" t="s">
        <v>5551</v>
      </c>
      <c r="J1364" s="140" t="s">
        <v>1819</v>
      </c>
      <c r="K1364" s="140"/>
      <c r="L1364" s="140"/>
      <c r="M1364" s="140" t="s">
        <v>5880</v>
      </c>
      <c r="N1364" s="141">
        <v>60</v>
      </c>
      <c r="O1364" s="142" t="b">
        <v>0</v>
      </c>
      <c r="P1364" s="140" t="s">
        <v>3077</v>
      </c>
      <c r="Q1364" t="s">
        <v>1825</v>
      </c>
      <c r="R1364" t="s">
        <v>630</v>
      </c>
    </row>
    <row r="1365" spans="1:18" x14ac:dyDescent="0.25">
      <c r="A1365" s="140" t="s">
        <v>294</v>
      </c>
      <c r="B1365" s="140" t="s">
        <v>887</v>
      </c>
      <c r="C1365" s="140" t="s">
        <v>1819</v>
      </c>
      <c r="D1365" s="140" t="s">
        <v>1820</v>
      </c>
      <c r="E1365" s="140" t="s">
        <v>1940</v>
      </c>
      <c r="F1365" s="140"/>
      <c r="G1365" s="140" t="s">
        <v>70</v>
      </c>
      <c r="H1365" s="140" t="s">
        <v>1781</v>
      </c>
      <c r="I1365" s="140" t="s">
        <v>5551</v>
      </c>
      <c r="J1365" s="140" t="s">
        <v>1819</v>
      </c>
      <c r="K1365" s="140"/>
      <c r="L1365" s="140"/>
      <c r="M1365" s="140" t="s">
        <v>5881</v>
      </c>
      <c r="N1365" s="141">
        <v>60</v>
      </c>
      <c r="O1365" s="142" t="b">
        <v>0</v>
      </c>
      <c r="P1365" s="140" t="s">
        <v>3077</v>
      </c>
      <c r="Q1365" t="s">
        <v>1825</v>
      </c>
      <c r="R1365" t="s">
        <v>630</v>
      </c>
    </row>
    <row r="1366" spans="1:18" x14ac:dyDescent="0.25">
      <c r="A1366" s="140" t="s">
        <v>988</v>
      </c>
      <c r="B1366" s="140" t="s">
        <v>887</v>
      </c>
      <c r="C1366" s="140" t="s">
        <v>1819</v>
      </c>
      <c r="D1366" s="140" t="s">
        <v>1820</v>
      </c>
      <c r="E1366" s="140" t="s">
        <v>1973</v>
      </c>
      <c r="F1366" s="140"/>
      <c r="G1366" s="140" t="s">
        <v>71</v>
      </c>
      <c r="H1366" s="140" t="s">
        <v>1779</v>
      </c>
      <c r="I1366" s="140" t="s">
        <v>5551</v>
      </c>
      <c r="J1366" s="140" t="s">
        <v>1819</v>
      </c>
      <c r="K1366" s="140"/>
      <c r="L1366" s="140"/>
      <c r="M1366" s="140" t="s">
        <v>5882</v>
      </c>
      <c r="N1366" s="141">
        <v>60</v>
      </c>
      <c r="O1366" s="142" t="b">
        <v>0</v>
      </c>
      <c r="P1366" s="140" t="s">
        <v>3077</v>
      </c>
      <c r="Q1366" t="s">
        <v>1825</v>
      </c>
      <c r="R1366" t="s">
        <v>630</v>
      </c>
    </row>
    <row r="1367" spans="1:18" x14ac:dyDescent="0.25">
      <c r="A1367" s="140" t="s">
        <v>989</v>
      </c>
      <c r="B1367" s="140" t="s">
        <v>885</v>
      </c>
      <c r="C1367" s="140" t="s">
        <v>1819</v>
      </c>
      <c r="D1367" s="140" t="s">
        <v>1820</v>
      </c>
      <c r="E1367" s="140" t="s">
        <v>1928</v>
      </c>
      <c r="F1367" s="140"/>
      <c r="G1367" s="140" t="s">
        <v>70</v>
      </c>
      <c r="H1367" s="140" t="s">
        <v>1781</v>
      </c>
      <c r="I1367" s="140" t="s">
        <v>5551</v>
      </c>
      <c r="J1367" s="140" t="s">
        <v>1819</v>
      </c>
      <c r="K1367" s="140"/>
      <c r="L1367" s="140"/>
      <c r="M1367" s="140" t="s">
        <v>5883</v>
      </c>
      <c r="N1367" s="141">
        <v>60</v>
      </c>
      <c r="O1367" s="142" t="b">
        <v>0</v>
      </c>
      <c r="P1367" s="140" t="s">
        <v>3077</v>
      </c>
      <c r="Q1367" t="s">
        <v>1825</v>
      </c>
      <c r="R1367" t="s">
        <v>630</v>
      </c>
    </row>
    <row r="1368" spans="1:18" x14ac:dyDescent="0.25">
      <c r="A1368" s="140" t="s">
        <v>990</v>
      </c>
      <c r="B1368" s="140" t="s">
        <v>887</v>
      </c>
      <c r="C1368" s="140" t="s">
        <v>1819</v>
      </c>
      <c r="D1368" s="140" t="s">
        <v>1820</v>
      </c>
      <c r="E1368" s="140" t="s">
        <v>1821</v>
      </c>
      <c r="F1368" s="140"/>
      <c r="G1368" s="140" t="s">
        <v>1788</v>
      </c>
      <c r="H1368" s="140" t="s">
        <v>1789</v>
      </c>
      <c r="I1368" s="140" t="s">
        <v>5551</v>
      </c>
      <c r="J1368" s="140" t="s">
        <v>1819</v>
      </c>
      <c r="K1368" s="140"/>
      <c r="L1368" s="140"/>
      <c r="M1368" s="140" t="s">
        <v>5884</v>
      </c>
      <c r="N1368" s="141">
        <v>60</v>
      </c>
      <c r="O1368" s="142" t="b">
        <v>0</v>
      </c>
      <c r="P1368" s="140" t="s">
        <v>3077</v>
      </c>
      <c r="Q1368" t="s">
        <v>1825</v>
      </c>
      <c r="R1368" t="s">
        <v>630</v>
      </c>
    </row>
    <row r="1369" spans="1:18" x14ac:dyDescent="0.25">
      <c r="A1369" s="140" t="s">
        <v>991</v>
      </c>
      <c r="B1369" s="140" t="s">
        <v>887</v>
      </c>
      <c r="C1369" s="140" t="s">
        <v>1819</v>
      </c>
      <c r="D1369" s="140" t="s">
        <v>1820</v>
      </c>
      <c r="E1369" s="140" t="s">
        <v>1888</v>
      </c>
      <c r="F1369" s="140"/>
      <c r="G1369" s="140" t="s">
        <v>1788</v>
      </c>
      <c r="H1369" s="140" t="s">
        <v>1789</v>
      </c>
      <c r="I1369" s="140" t="s">
        <v>5551</v>
      </c>
      <c r="J1369" s="140" t="s">
        <v>1819</v>
      </c>
      <c r="K1369" s="140"/>
      <c r="L1369" s="140"/>
      <c r="M1369" s="140" t="s">
        <v>5885</v>
      </c>
      <c r="N1369" s="141">
        <v>60</v>
      </c>
      <c r="O1369" s="142" t="b">
        <v>0</v>
      </c>
      <c r="P1369" s="140" t="s">
        <v>3077</v>
      </c>
      <c r="Q1369" t="s">
        <v>1825</v>
      </c>
      <c r="R1369" t="s">
        <v>630</v>
      </c>
    </row>
    <row r="1370" spans="1:18" x14ac:dyDescent="0.25">
      <c r="A1370" s="140" t="s">
        <v>992</v>
      </c>
      <c r="B1370" s="140" t="s">
        <v>885</v>
      </c>
      <c r="C1370" s="140" t="s">
        <v>1819</v>
      </c>
      <c r="D1370" s="140" t="s">
        <v>1820</v>
      </c>
      <c r="E1370" s="140" t="s">
        <v>2088</v>
      </c>
      <c r="F1370" s="140"/>
      <c r="G1370" s="140" t="s">
        <v>70</v>
      </c>
      <c r="H1370" s="140" t="s">
        <v>1781</v>
      </c>
      <c r="I1370" s="140" t="s">
        <v>5551</v>
      </c>
      <c r="J1370" s="140" t="s">
        <v>1819</v>
      </c>
      <c r="K1370" s="140"/>
      <c r="L1370" s="140"/>
      <c r="M1370" s="140" t="s">
        <v>5886</v>
      </c>
      <c r="N1370" s="141">
        <v>60</v>
      </c>
      <c r="O1370" s="142" t="b">
        <v>0</v>
      </c>
      <c r="P1370" s="140" t="s">
        <v>3077</v>
      </c>
      <c r="Q1370" t="s">
        <v>1825</v>
      </c>
      <c r="R1370" t="s">
        <v>630</v>
      </c>
    </row>
    <row r="1371" spans="1:18" x14ac:dyDescent="0.25">
      <c r="A1371" s="140" t="s">
        <v>993</v>
      </c>
      <c r="B1371" s="140" t="s">
        <v>885</v>
      </c>
      <c r="C1371" s="140" t="s">
        <v>1819</v>
      </c>
      <c r="D1371" s="140" t="s">
        <v>1820</v>
      </c>
      <c r="E1371" s="140" t="s">
        <v>1928</v>
      </c>
      <c r="F1371" s="140"/>
      <c r="G1371" s="140" t="s">
        <v>70</v>
      </c>
      <c r="H1371" s="140" t="s">
        <v>1781</v>
      </c>
      <c r="I1371" s="140" t="s">
        <v>5551</v>
      </c>
      <c r="J1371" s="140" t="s">
        <v>1819</v>
      </c>
      <c r="K1371" s="140"/>
      <c r="L1371" s="140"/>
      <c r="M1371" s="140" t="s">
        <v>5887</v>
      </c>
      <c r="N1371" s="141">
        <v>60</v>
      </c>
      <c r="O1371" s="142" t="b">
        <v>0</v>
      </c>
      <c r="P1371" s="140" t="s">
        <v>3077</v>
      </c>
      <c r="Q1371" t="s">
        <v>1825</v>
      </c>
      <c r="R1371" t="s">
        <v>630</v>
      </c>
    </row>
    <row r="1372" spans="1:18" x14ac:dyDescent="0.25">
      <c r="A1372" s="140" t="s">
        <v>994</v>
      </c>
      <c r="B1372" s="140" t="s">
        <v>887</v>
      </c>
      <c r="C1372" s="140" t="s">
        <v>1819</v>
      </c>
      <c r="D1372" s="140" t="s">
        <v>1820</v>
      </c>
      <c r="E1372" s="140" t="s">
        <v>1860</v>
      </c>
      <c r="F1372" s="140"/>
      <c r="G1372" s="140" t="s">
        <v>1788</v>
      </c>
      <c r="H1372" s="140" t="s">
        <v>1789</v>
      </c>
      <c r="I1372" s="140" t="s">
        <v>5551</v>
      </c>
      <c r="J1372" s="140" t="s">
        <v>1819</v>
      </c>
      <c r="K1372" s="140"/>
      <c r="L1372" s="140"/>
      <c r="M1372" s="140" t="s">
        <v>5888</v>
      </c>
      <c r="N1372" s="141">
        <v>60</v>
      </c>
      <c r="O1372" s="142" t="b">
        <v>0</v>
      </c>
      <c r="P1372" s="140" t="s">
        <v>3077</v>
      </c>
      <c r="Q1372" t="s">
        <v>1825</v>
      </c>
      <c r="R1372" t="s">
        <v>630</v>
      </c>
    </row>
    <row r="1373" spans="1:18" x14ac:dyDescent="0.25">
      <c r="A1373" s="140" t="s">
        <v>995</v>
      </c>
      <c r="B1373" s="140" t="s">
        <v>887</v>
      </c>
      <c r="C1373" s="140" t="s">
        <v>1819</v>
      </c>
      <c r="D1373" s="140" t="s">
        <v>1820</v>
      </c>
      <c r="E1373" s="140" t="s">
        <v>1932</v>
      </c>
      <c r="F1373" s="140"/>
      <c r="G1373" s="140" t="s">
        <v>71</v>
      </c>
      <c r="H1373" s="140" t="s">
        <v>1779</v>
      </c>
      <c r="I1373" s="140" t="s">
        <v>5551</v>
      </c>
      <c r="J1373" s="140" t="s">
        <v>1819</v>
      </c>
      <c r="K1373" s="140"/>
      <c r="L1373" s="140"/>
      <c r="M1373" s="140" t="s">
        <v>5889</v>
      </c>
      <c r="N1373" s="141">
        <v>60</v>
      </c>
      <c r="O1373" s="142" t="b">
        <v>0</v>
      </c>
      <c r="P1373" s="140" t="s">
        <v>3077</v>
      </c>
      <c r="Q1373" t="s">
        <v>1825</v>
      </c>
      <c r="R1373" t="s">
        <v>630</v>
      </c>
    </row>
    <row r="1374" spans="1:18" x14ac:dyDescent="0.25">
      <c r="A1374" s="140" t="s">
        <v>5890</v>
      </c>
      <c r="B1374" s="140" t="s">
        <v>887</v>
      </c>
      <c r="C1374" s="140" t="s">
        <v>1819</v>
      </c>
      <c r="D1374" s="140" t="s">
        <v>1820</v>
      </c>
      <c r="E1374" s="140" t="s">
        <v>1932</v>
      </c>
      <c r="F1374" s="140"/>
      <c r="G1374" s="140" t="s">
        <v>71</v>
      </c>
      <c r="H1374" s="140" t="s">
        <v>1779</v>
      </c>
      <c r="I1374" s="140" t="s">
        <v>5551</v>
      </c>
      <c r="J1374" s="140" t="s">
        <v>1819</v>
      </c>
      <c r="K1374" s="140"/>
      <c r="L1374" s="140"/>
      <c r="M1374" s="140" t="s">
        <v>5891</v>
      </c>
      <c r="N1374" s="141">
        <v>60</v>
      </c>
      <c r="O1374" s="142" t="b">
        <v>0</v>
      </c>
      <c r="P1374" s="140" t="s">
        <v>3077</v>
      </c>
      <c r="Q1374" t="s">
        <v>1825</v>
      </c>
      <c r="R1374" t="s">
        <v>630</v>
      </c>
    </row>
    <row r="1375" spans="1:18" x14ac:dyDescent="0.25">
      <c r="A1375" s="140" t="s">
        <v>996</v>
      </c>
      <c r="B1375" s="140" t="s">
        <v>887</v>
      </c>
      <c r="C1375" s="140" t="s">
        <v>1819</v>
      </c>
      <c r="D1375" s="140" t="s">
        <v>1820</v>
      </c>
      <c r="E1375" s="140" t="s">
        <v>1940</v>
      </c>
      <c r="F1375" s="140"/>
      <c r="G1375" s="140" t="s">
        <v>70</v>
      </c>
      <c r="H1375" s="140" t="s">
        <v>1781</v>
      </c>
      <c r="I1375" s="140" t="s">
        <v>5551</v>
      </c>
      <c r="J1375" s="140" t="s">
        <v>1819</v>
      </c>
      <c r="K1375" s="140"/>
      <c r="L1375" s="140"/>
      <c r="M1375" s="140" t="s">
        <v>5892</v>
      </c>
      <c r="N1375" s="141">
        <v>60</v>
      </c>
      <c r="O1375" s="142" t="b">
        <v>0</v>
      </c>
      <c r="P1375" s="140" t="s">
        <v>3077</v>
      </c>
      <c r="Q1375" t="s">
        <v>1825</v>
      </c>
      <c r="R1375" t="s">
        <v>630</v>
      </c>
    </row>
    <row r="1376" spans="1:18" x14ac:dyDescent="0.25">
      <c r="A1376" s="140" t="s">
        <v>78</v>
      </c>
      <c r="B1376" s="140" t="s">
        <v>887</v>
      </c>
      <c r="C1376" s="140" t="s">
        <v>1819</v>
      </c>
      <c r="D1376" s="140" t="s">
        <v>1820</v>
      </c>
      <c r="E1376" s="140" t="s">
        <v>2088</v>
      </c>
      <c r="F1376" s="140"/>
      <c r="G1376" s="140" t="s">
        <v>70</v>
      </c>
      <c r="H1376" s="140" t="s">
        <v>1781</v>
      </c>
      <c r="I1376" s="140" t="s">
        <v>5551</v>
      </c>
      <c r="J1376" s="140" t="s">
        <v>1819</v>
      </c>
      <c r="K1376" s="140"/>
      <c r="L1376" s="140"/>
      <c r="M1376" s="140" t="s">
        <v>5893</v>
      </c>
      <c r="N1376" s="141">
        <v>60</v>
      </c>
      <c r="O1376" s="142" t="b">
        <v>0</v>
      </c>
      <c r="P1376" s="140" t="s">
        <v>3077</v>
      </c>
      <c r="Q1376" t="s">
        <v>1825</v>
      </c>
      <c r="R1376" t="s">
        <v>630</v>
      </c>
    </row>
    <row r="1377" spans="1:18" x14ac:dyDescent="0.25">
      <c r="A1377" s="140" t="s">
        <v>997</v>
      </c>
      <c r="B1377" s="140" t="s">
        <v>887</v>
      </c>
      <c r="C1377" s="140" t="s">
        <v>1819</v>
      </c>
      <c r="D1377" s="140" t="s">
        <v>1820</v>
      </c>
      <c r="E1377" s="140" t="s">
        <v>1883</v>
      </c>
      <c r="F1377" s="140"/>
      <c r="G1377" s="140" t="s">
        <v>71</v>
      </c>
      <c r="H1377" s="140" t="s">
        <v>1779</v>
      </c>
      <c r="I1377" s="140" t="s">
        <v>5551</v>
      </c>
      <c r="J1377" s="140" t="s">
        <v>1819</v>
      </c>
      <c r="K1377" s="140"/>
      <c r="L1377" s="140"/>
      <c r="M1377" s="140" t="s">
        <v>5894</v>
      </c>
      <c r="N1377" s="141">
        <v>60</v>
      </c>
      <c r="O1377" s="142" t="b">
        <v>0</v>
      </c>
      <c r="P1377" s="140" t="s">
        <v>3077</v>
      </c>
      <c r="Q1377" t="s">
        <v>1825</v>
      </c>
      <c r="R1377" t="s">
        <v>630</v>
      </c>
    </row>
    <row r="1378" spans="1:18" x14ac:dyDescent="0.25">
      <c r="A1378" s="140" t="s">
        <v>998</v>
      </c>
      <c r="B1378" s="140" t="s">
        <v>887</v>
      </c>
      <c r="C1378" s="140" t="s">
        <v>1819</v>
      </c>
      <c r="D1378" s="140" t="s">
        <v>1820</v>
      </c>
      <c r="E1378" s="140" t="s">
        <v>1973</v>
      </c>
      <c r="F1378" s="140"/>
      <c r="G1378" s="140" t="s">
        <v>71</v>
      </c>
      <c r="H1378" s="140" t="s">
        <v>1779</v>
      </c>
      <c r="I1378" s="140" t="s">
        <v>5551</v>
      </c>
      <c r="J1378" s="140" t="s">
        <v>1819</v>
      </c>
      <c r="K1378" s="140"/>
      <c r="L1378" s="140"/>
      <c r="M1378" s="140" t="s">
        <v>5895</v>
      </c>
      <c r="N1378" s="141">
        <v>60</v>
      </c>
      <c r="O1378" s="142" t="b">
        <v>0</v>
      </c>
      <c r="P1378" s="140" t="s">
        <v>3077</v>
      </c>
      <c r="Q1378" t="s">
        <v>1825</v>
      </c>
      <c r="R1378" t="s">
        <v>630</v>
      </c>
    </row>
    <row r="1379" spans="1:18" x14ac:dyDescent="0.25">
      <c r="A1379" s="140" t="s">
        <v>299</v>
      </c>
      <c r="B1379" s="140" t="s">
        <v>999</v>
      </c>
      <c r="C1379" s="140" t="s">
        <v>1819</v>
      </c>
      <c r="D1379" s="140" t="s">
        <v>1820</v>
      </c>
      <c r="E1379" s="140" t="s">
        <v>1834</v>
      </c>
      <c r="F1379" s="140"/>
      <c r="G1379" s="140" t="s">
        <v>70</v>
      </c>
      <c r="H1379" s="140" t="s">
        <v>1781</v>
      </c>
      <c r="I1379" s="140" t="s">
        <v>5551</v>
      </c>
      <c r="J1379" s="140" t="s">
        <v>1819</v>
      </c>
      <c r="K1379" s="140"/>
      <c r="L1379" s="140"/>
      <c r="M1379" s="140" t="s">
        <v>5896</v>
      </c>
      <c r="N1379" s="141">
        <v>60</v>
      </c>
      <c r="O1379" s="142" t="b">
        <v>0</v>
      </c>
      <c r="P1379" s="140" t="s">
        <v>3077</v>
      </c>
      <c r="Q1379" t="s">
        <v>1825</v>
      </c>
      <c r="R1379" t="s">
        <v>630</v>
      </c>
    </row>
    <row r="1380" spans="1:18" x14ac:dyDescent="0.25">
      <c r="A1380" s="140" t="s">
        <v>300</v>
      </c>
      <c r="B1380" s="140" t="s">
        <v>887</v>
      </c>
      <c r="C1380" s="140" t="s">
        <v>1819</v>
      </c>
      <c r="D1380" s="140" t="s">
        <v>1820</v>
      </c>
      <c r="E1380" s="140" t="s">
        <v>1888</v>
      </c>
      <c r="F1380" s="140"/>
      <c r="G1380" s="140" t="s">
        <v>1788</v>
      </c>
      <c r="H1380" s="140" t="s">
        <v>1789</v>
      </c>
      <c r="I1380" s="140" t="s">
        <v>5551</v>
      </c>
      <c r="J1380" s="140" t="s">
        <v>1819</v>
      </c>
      <c r="K1380" s="140"/>
      <c r="L1380" s="140"/>
      <c r="M1380" s="140" t="s">
        <v>5897</v>
      </c>
      <c r="N1380" s="141">
        <v>60</v>
      </c>
      <c r="O1380" s="142" t="b">
        <v>0</v>
      </c>
      <c r="P1380" s="140" t="s">
        <v>3077</v>
      </c>
      <c r="Q1380" t="s">
        <v>1825</v>
      </c>
      <c r="R1380" t="s">
        <v>630</v>
      </c>
    </row>
    <row r="1381" spans="1:18" x14ac:dyDescent="0.25">
      <c r="A1381" s="140" t="s">
        <v>302</v>
      </c>
      <c r="B1381" s="140" t="s">
        <v>887</v>
      </c>
      <c r="C1381" s="140" t="s">
        <v>1819</v>
      </c>
      <c r="D1381" s="140" t="s">
        <v>1820</v>
      </c>
      <c r="E1381" s="140" t="s">
        <v>1932</v>
      </c>
      <c r="F1381" s="140"/>
      <c r="G1381" s="140" t="s">
        <v>71</v>
      </c>
      <c r="H1381" s="140" t="s">
        <v>1779</v>
      </c>
      <c r="I1381" s="140" t="s">
        <v>5551</v>
      </c>
      <c r="J1381" s="140" t="s">
        <v>1819</v>
      </c>
      <c r="K1381" s="140"/>
      <c r="L1381" s="140"/>
      <c r="M1381" s="140" t="s">
        <v>5898</v>
      </c>
      <c r="N1381" s="141">
        <v>60</v>
      </c>
      <c r="O1381" s="142" t="b">
        <v>0</v>
      </c>
      <c r="P1381" s="140" t="s">
        <v>3077</v>
      </c>
      <c r="Q1381" t="s">
        <v>1825</v>
      </c>
      <c r="R1381" t="s">
        <v>630</v>
      </c>
    </row>
    <row r="1382" spans="1:18" x14ac:dyDescent="0.25">
      <c r="A1382" s="140" t="s">
        <v>304</v>
      </c>
      <c r="B1382" s="140" t="s">
        <v>887</v>
      </c>
      <c r="C1382" s="140" t="s">
        <v>1819</v>
      </c>
      <c r="D1382" s="140" t="s">
        <v>1820</v>
      </c>
      <c r="E1382" s="140" t="s">
        <v>1913</v>
      </c>
      <c r="F1382" s="140"/>
      <c r="G1382" s="140" t="s">
        <v>71</v>
      </c>
      <c r="H1382" s="140" t="s">
        <v>1779</v>
      </c>
      <c r="I1382" s="140" t="s">
        <v>5551</v>
      </c>
      <c r="J1382" s="140" t="s">
        <v>1819</v>
      </c>
      <c r="K1382" s="140"/>
      <c r="L1382" s="140"/>
      <c r="M1382" s="140" t="s">
        <v>5899</v>
      </c>
      <c r="N1382" s="141">
        <v>60</v>
      </c>
      <c r="O1382" s="142" t="b">
        <v>0</v>
      </c>
      <c r="P1382" s="140" t="s">
        <v>3077</v>
      </c>
      <c r="Q1382" t="s">
        <v>1825</v>
      </c>
      <c r="R1382" t="s">
        <v>630</v>
      </c>
    </row>
    <row r="1383" spans="1:18" x14ac:dyDescent="0.25">
      <c r="A1383" s="140" t="s">
        <v>5900</v>
      </c>
      <c r="B1383" s="140" t="s">
        <v>887</v>
      </c>
      <c r="C1383" s="140" t="s">
        <v>1819</v>
      </c>
      <c r="D1383" s="140" t="s">
        <v>1820</v>
      </c>
      <c r="E1383" s="140" t="s">
        <v>1973</v>
      </c>
      <c r="F1383" s="140"/>
      <c r="G1383" s="140" t="s">
        <v>71</v>
      </c>
      <c r="H1383" s="140" t="s">
        <v>1779</v>
      </c>
      <c r="I1383" s="140" t="s">
        <v>5551</v>
      </c>
      <c r="J1383" s="140" t="s">
        <v>1819</v>
      </c>
      <c r="K1383" s="140"/>
      <c r="L1383" s="140"/>
      <c r="M1383" s="140" t="s">
        <v>5901</v>
      </c>
      <c r="N1383" s="141">
        <v>60</v>
      </c>
      <c r="O1383" s="142" t="b">
        <v>0</v>
      </c>
      <c r="P1383" s="140" t="s">
        <v>3077</v>
      </c>
      <c r="Q1383" t="s">
        <v>1825</v>
      </c>
      <c r="R1383" t="s">
        <v>630</v>
      </c>
    </row>
    <row r="1384" spans="1:18" x14ac:dyDescent="0.25">
      <c r="A1384" s="140" t="s">
        <v>305</v>
      </c>
      <c r="B1384" s="140" t="s">
        <v>887</v>
      </c>
      <c r="C1384" s="140" t="s">
        <v>1819</v>
      </c>
      <c r="D1384" s="140" t="s">
        <v>1820</v>
      </c>
      <c r="E1384" s="140" t="s">
        <v>1957</v>
      </c>
      <c r="F1384" s="140"/>
      <c r="G1384" s="140" t="s">
        <v>1788</v>
      </c>
      <c r="H1384" s="140" t="s">
        <v>1789</v>
      </c>
      <c r="I1384" s="140" t="s">
        <v>5551</v>
      </c>
      <c r="J1384" s="140" t="s">
        <v>1819</v>
      </c>
      <c r="K1384" s="140"/>
      <c r="L1384" s="140"/>
      <c r="M1384" s="140" t="s">
        <v>5902</v>
      </c>
      <c r="N1384" s="141">
        <v>60</v>
      </c>
      <c r="O1384" s="142" t="b">
        <v>0</v>
      </c>
      <c r="P1384" s="140" t="s">
        <v>3077</v>
      </c>
      <c r="Q1384" t="s">
        <v>1825</v>
      </c>
      <c r="R1384" t="s">
        <v>630</v>
      </c>
    </row>
    <row r="1385" spans="1:18" x14ac:dyDescent="0.25">
      <c r="A1385" s="140" t="s">
        <v>1000</v>
      </c>
      <c r="B1385" s="140" t="s">
        <v>887</v>
      </c>
      <c r="C1385" s="140" t="s">
        <v>1819</v>
      </c>
      <c r="D1385" s="140" t="s">
        <v>1820</v>
      </c>
      <c r="E1385" s="140" t="s">
        <v>1932</v>
      </c>
      <c r="F1385" s="140"/>
      <c r="G1385" s="140" t="s">
        <v>71</v>
      </c>
      <c r="H1385" s="140" t="s">
        <v>1779</v>
      </c>
      <c r="I1385" s="140" t="s">
        <v>5551</v>
      </c>
      <c r="J1385" s="140" t="s">
        <v>1819</v>
      </c>
      <c r="K1385" s="140"/>
      <c r="L1385" s="140"/>
      <c r="M1385" s="140" t="s">
        <v>5903</v>
      </c>
      <c r="N1385" s="141">
        <v>60</v>
      </c>
      <c r="O1385" s="142" t="b">
        <v>0</v>
      </c>
      <c r="P1385" s="140" t="s">
        <v>3077</v>
      </c>
      <c r="Q1385" t="s">
        <v>1825</v>
      </c>
      <c r="R1385" t="s">
        <v>630</v>
      </c>
    </row>
    <row r="1386" spans="1:18" x14ac:dyDescent="0.25">
      <c r="A1386" s="140" t="s">
        <v>5904</v>
      </c>
      <c r="B1386" s="140" t="s">
        <v>887</v>
      </c>
      <c r="C1386" s="140" t="s">
        <v>1819</v>
      </c>
      <c r="D1386" s="140" t="s">
        <v>1820</v>
      </c>
      <c r="E1386" s="140" t="s">
        <v>1888</v>
      </c>
      <c r="F1386" s="140"/>
      <c r="G1386" s="140" t="s">
        <v>1788</v>
      </c>
      <c r="H1386" s="140" t="s">
        <v>1789</v>
      </c>
      <c r="I1386" s="140" t="s">
        <v>5551</v>
      </c>
      <c r="J1386" s="140" t="s">
        <v>1819</v>
      </c>
      <c r="K1386" s="140"/>
      <c r="L1386" s="140"/>
      <c r="M1386" s="140" t="s">
        <v>5905</v>
      </c>
      <c r="N1386" s="141">
        <v>60</v>
      </c>
      <c r="O1386" s="142" t="b">
        <v>0</v>
      </c>
      <c r="P1386" s="140" t="s">
        <v>3077</v>
      </c>
      <c r="Q1386" t="s">
        <v>1825</v>
      </c>
      <c r="R1386" t="s">
        <v>630</v>
      </c>
    </row>
    <row r="1387" spans="1:18" x14ac:dyDescent="0.25">
      <c r="A1387" s="140" t="s">
        <v>1001</v>
      </c>
      <c r="B1387" s="140" t="s">
        <v>887</v>
      </c>
      <c r="C1387" s="140" t="s">
        <v>1819</v>
      </c>
      <c r="D1387" s="140" t="s">
        <v>1820</v>
      </c>
      <c r="E1387" s="140" t="s">
        <v>1913</v>
      </c>
      <c r="F1387" s="140"/>
      <c r="G1387" s="140" t="s">
        <v>71</v>
      </c>
      <c r="H1387" s="140" t="s">
        <v>1779</v>
      </c>
      <c r="I1387" s="140" t="s">
        <v>5551</v>
      </c>
      <c r="J1387" s="140" t="s">
        <v>1819</v>
      </c>
      <c r="K1387" s="140"/>
      <c r="L1387" s="140"/>
      <c r="M1387" s="140" t="s">
        <v>5906</v>
      </c>
      <c r="N1387" s="141">
        <v>60</v>
      </c>
      <c r="O1387" s="142" t="b">
        <v>0</v>
      </c>
      <c r="P1387" s="140" t="s">
        <v>3077</v>
      </c>
      <c r="Q1387" t="s">
        <v>1825</v>
      </c>
      <c r="R1387" t="s">
        <v>630</v>
      </c>
    </row>
    <row r="1388" spans="1:18" x14ac:dyDescent="0.25">
      <c r="A1388" s="140" t="s">
        <v>308</v>
      </c>
      <c r="B1388" s="140" t="s">
        <v>887</v>
      </c>
      <c r="C1388" s="140" t="s">
        <v>1819</v>
      </c>
      <c r="D1388" s="140" t="s">
        <v>1820</v>
      </c>
      <c r="E1388" s="140" t="s">
        <v>1913</v>
      </c>
      <c r="F1388" s="140"/>
      <c r="G1388" s="140" t="s">
        <v>1788</v>
      </c>
      <c r="H1388" s="140" t="s">
        <v>1789</v>
      </c>
      <c r="I1388" s="140" t="s">
        <v>5551</v>
      </c>
      <c r="J1388" s="140" t="s">
        <v>1819</v>
      </c>
      <c r="K1388" s="140"/>
      <c r="L1388" s="140"/>
      <c r="M1388" s="140" t="s">
        <v>5907</v>
      </c>
      <c r="N1388" s="141">
        <v>60</v>
      </c>
      <c r="O1388" s="142" t="b">
        <v>0</v>
      </c>
      <c r="P1388" s="140" t="s">
        <v>3077</v>
      </c>
      <c r="Q1388" t="s">
        <v>1825</v>
      </c>
      <c r="R1388" t="s">
        <v>630</v>
      </c>
    </row>
    <row r="1389" spans="1:18" x14ac:dyDescent="0.25">
      <c r="A1389" s="140" t="s">
        <v>310</v>
      </c>
      <c r="B1389" s="140" t="s">
        <v>887</v>
      </c>
      <c r="C1389" s="140" t="s">
        <v>1819</v>
      </c>
      <c r="D1389" s="140" t="s">
        <v>1820</v>
      </c>
      <c r="E1389" s="140" t="s">
        <v>1860</v>
      </c>
      <c r="F1389" s="140"/>
      <c r="G1389" s="140" t="s">
        <v>71</v>
      </c>
      <c r="H1389" s="140" t="s">
        <v>1779</v>
      </c>
      <c r="I1389" s="140" t="s">
        <v>5551</v>
      </c>
      <c r="J1389" s="140" t="s">
        <v>1819</v>
      </c>
      <c r="K1389" s="140"/>
      <c r="L1389" s="140"/>
      <c r="M1389" s="140" t="s">
        <v>5908</v>
      </c>
      <c r="N1389" s="141">
        <v>60</v>
      </c>
      <c r="O1389" s="142" t="b">
        <v>0</v>
      </c>
      <c r="P1389" s="140" t="s">
        <v>3077</v>
      </c>
      <c r="Q1389" t="s">
        <v>1825</v>
      </c>
      <c r="R1389" t="s">
        <v>630</v>
      </c>
    </row>
    <row r="1390" spans="1:18" x14ac:dyDescent="0.25">
      <c r="A1390" s="140" t="s">
        <v>312</v>
      </c>
      <c r="B1390" s="140" t="s">
        <v>887</v>
      </c>
      <c r="C1390" s="140" t="s">
        <v>1819</v>
      </c>
      <c r="D1390" s="140" t="s">
        <v>1820</v>
      </c>
      <c r="E1390" s="140" t="s">
        <v>1883</v>
      </c>
      <c r="F1390" s="140"/>
      <c r="G1390" s="140" t="s">
        <v>71</v>
      </c>
      <c r="H1390" s="140" t="s">
        <v>1779</v>
      </c>
      <c r="I1390" s="140" t="s">
        <v>5551</v>
      </c>
      <c r="J1390" s="140" t="s">
        <v>1819</v>
      </c>
      <c r="K1390" s="140"/>
      <c r="L1390" s="140"/>
      <c r="M1390" s="140" t="s">
        <v>5909</v>
      </c>
      <c r="N1390" s="141">
        <v>60</v>
      </c>
      <c r="O1390" s="142" t="b">
        <v>0</v>
      </c>
      <c r="P1390" s="140" t="s">
        <v>3077</v>
      </c>
      <c r="Q1390" t="s">
        <v>1825</v>
      </c>
      <c r="R1390" t="s">
        <v>630</v>
      </c>
    </row>
    <row r="1391" spans="1:18" x14ac:dyDescent="0.25">
      <c r="A1391" s="140" t="s">
        <v>1002</v>
      </c>
      <c r="B1391" s="140" t="s">
        <v>887</v>
      </c>
      <c r="C1391" s="140" t="s">
        <v>1819</v>
      </c>
      <c r="D1391" s="140" t="s">
        <v>1820</v>
      </c>
      <c r="E1391" s="140" t="s">
        <v>1932</v>
      </c>
      <c r="F1391" s="140"/>
      <c r="G1391" s="140" t="s">
        <v>71</v>
      </c>
      <c r="H1391" s="140" t="s">
        <v>1779</v>
      </c>
      <c r="I1391" s="140" t="s">
        <v>5551</v>
      </c>
      <c r="J1391" s="140" t="s">
        <v>1819</v>
      </c>
      <c r="K1391" s="140"/>
      <c r="L1391" s="140"/>
      <c r="M1391" s="140" t="s">
        <v>5910</v>
      </c>
      <c r="N1391" s="141">
        <v>60</v>
      </c>
      <c r="O1391" s="142" t="b">
        <v>0</v>
      </c>
      <c r="P1391" s="140" t="s">
        <v>3077</v>
      </c>
      <c r="Q1391" t="s">
        <v>1825</v>
      </c>
      <c r="R1391" t="s">
        <v>630</v>
      </c>
    </row>
    <row r="1392" spans="1:18" x14ac:dyDescent="0.25">
      <c r="A1392" s="140" t="s">
        <v>1003</v>
      </c>
      <c r="B1392" s="140" t="s">
        <v>887</v>
      </c>
      <c r="C1392" s="140" t="s">
        <v>1819</v>
      </c>
      <c r="D1392" s="140" t="s">
        <v>1820</v>
      </c>
      <c r="E1392" s="140" t="s">
        <v>1883</v>
      </c>
      <c r="F1392" s="140"/>
      <c r="G1392" s="140" t="s">
        <v>71</v>
      </c>
      <c r="H1392" s="140" t="s">
        <v>1779</v>
      </c>
      <c r="I1392" s="140" t="s">
        <v>5551</v>
      </c>
      <c r="J1392" s="140" t="s">
        <v>1819</v>
      </c>
      <c r="K1392" s="140"/>
      <c r="L1392" s="140"/>
      <c r="M1392" s="140" t="s">
        <v>5911</v>
      </c>
      <c r="N1392" s="141">
        <v>60</v>
      </c>
      <c r="O1392" s="142" t="b">
        <v>0</v>
      </c>
      <c r="P1392" s="140" t="s">
        <v>3077</v>
      </c>
      <c r="Q1392" t="s">
        <v>1825</v>
      </c>
      <c r="R1392" t="s">
        <v>630</v>
      </c>
    </row>
    <row r="1393" spans="1:18" x14ac:dyDescent="0.25">
      <c r="A1393" s="140" t="s">
        <v>1004</v>
      </c>
      <c r="B1393" s="140" t="s">
        <v>887</v>
      </c>
      <c r="C1393" s="140" t="s">
        <v>1819</v>
      </c>
      <c r="D1393" s="140" t="s">
        <v>1820</v>
      </c>
      <c r="E1393" s="140" t="s">
        <v>1883</v>
      </c>
      <c r="F1393" s="140"/>
      <c r="G1393" s="140" t="s">
        <v>71</v>
      </c>
      <c r="H1393" s="140" t="s">
        <v>1779</v>
      </c>
      <c r="I1393" s="140" t="s">
        <v>5551</v>
      </c>
      <c r="J1393" s="140" t="s">
        <v>1819</v>
      </c>
      <c r="K1393" s="140"/>
      <c r="L1393" s="140"/>
      <c r="M1393" s="140" t="s">
        <v>5912</v>
      </c>
      <c r="N1393" s="141">
        <v>60</v>
      </c>
      <c r="O1393" s="142" t="b">
        <v>0</v>
      </c>
      <c r="P1393" s="140" t="s">
        <v>3077</v>
      </c>
      <c r="Q1393" t="s">
        <v>1825</v>
      </c>
      <c r="R1393" t="s">
        <v>630</v>
      </c>
    </row>
    <row r="1394" spans="1:18" x14ac:dyDescent="0.25">
      <c r="A1394" s="140" t="s">
        <v>1005</v>
      </c>
      <c r="B1394" s="140" t="s">
        <v>5664</v>
      </c>
      <c r="C1394" s="140" t="s">
        <v>1819</v>
      </c>
      <c r="D1394" s="140" t="s">
        <v>1820</v>
      </c>
      <c r="E1394" s="140" t="s">
        <v>2736</v>
      </c>
      <c r="F1394" s="140"/>
      <c r="G1394" s="140" t="s">
        <v>1788</v>
      </c>
      <c r="H1394" s="140" t="s">
        <v>1789</v>
      </c>
      <c r="I1394" s="140" t="s">
        <v>5551</v>
      </c>
      <c r="J1394" s="140" t="s">
        <v>1819</v>
      </c>
      <c r="K1394" s="140"/>
      <c r="L1394" s="140"/>
      <c r="M1394" s="140" t="s">
        <v>5913</v>
      </c>
      <c r="N1394" s="141">
        <v>60</v>
      </c>
      <c r="O1394" s="142" t="b">
        <v>0</v>
      </c>
      <c r="P1394" s="140" t="s">
        <v>3077</v>
      </c>
      <c r="Q1394" t="s">
        <v>1825</v>
      </c>
      <c r="R1394" t="s">
        <v>630</v>
      </c>
    </row>
    <row r="1395" spans="1:18" x14ac:dyDescent="0.25">
      <c r="A1395" s="140" t="s">
        <v>315</v>
      </c>
      <c r="B1395" s="140" t="s">
        <v>887</v>
      </c>
      <c r="C1395" s="140" t="s">
        <v>1819</v>
      </c>
      <c r="D1395" s="140" t="s">
        <v>1820</v>
      </c>
      <c r="E1395" s="140" t="s">
        <v>1883</v>
      </c>
      <c r="F1395" s="140"/>
      <c r="G1395" s="140" t="s">
        <v>71</v>
      </c>
      <c r="H1395" s="140" t="s">
        <v>1779</v>
      </c>
      <c r="I1395" s="140" t="s">
        <v>5551</v>
      </c>
      <c r="J1395" s="140" t="s">
        <v>1819</v>
      </c>
      <c r="K1395" s="140"/>
      <c r="L1395" s="140"/>
      <c r="M1395" s="140" t="s">
        <v>5914</v>
      </c>
      <c r="N1395" s="141">
        <v>60</v>
      </c>
      <c r="O1395" s="142" t="b">
        <v>0</v>
      </c>
      <c r="P1395" s="140" t="s">
        <v>3077</v>
      </c>
      <c r="Q1395" t="s">
        <v>1825</v>
      </c>
      <c r="R1395" t="s">
        <v>630</v>
      </c>
    </row>
    <row r="1396" spans="1:18" x14ac:dyDescent="0.25">
      <c r="A1396" s="140" t="s">
        <v>314</v>
      </c>
      <c r="B1396" s="140" t="s">
        <v>887</v>
      </c>
      <c r="C1396" s="140" t="s">
        <v>1819</v>
      </c>
      <c r="D1396" s="140" t="s">
        <v>1820</v>
      </c>
      <c r="E1396" s="140" t="s">
        <v>1973</v>
      </c>
      <c r="F1396" s="140"/>
      <c r="G1396" s="140" t="s">
        <v>71</v>
      </c>
      <c r="H1396" s="140" t="s">
        <v>1779</v>
      </c>
      <c r="I1396" s="140" t="s">
        <v>5551</v>
      </c>
      <c r="J1396" s="140" t="s">
        <v>1819</v>
      </c>
      <c r="K1396" s="140"/>
      <c r="L1396" s="140"/>
      <c r="M1396" s="140" t="s">
        <v>5915</v>
      </c>
      <c r="N1396" s="141">
        <v>60</v>
      </c>
      <c r="O1396" s="142" t="b">
        <v>0</v>
      </c>
      <c r="P1396" s="140" t="s">
        <v>3077</v>
      </c>
      <c r="Q1396" t="s">
        <v>1825</v>
      </c>
      <c r="R1396" t="s">
        <v>630</v>
      </c>
    </row>
    <row r="1397" spans="1:18" x14ac:dyDescent="0.25">
      <c r="A1397" s="140" t="s">
        <v>316</v>
      </c>
      <c r="B1397" s="140" t="s">
        <v>887</v>
      </c>
      <c r="C1397" s="140" t="s">
        <v>1819</v>
      </c>
      <c r="D1397" s="140" t="s">
        <v>1820</v>
      </c>
      <c r="E1397" s="140" t="s">
        <v>1973</v>
      </c>
      <c r="F1397" s="140"/>
      <c r="G1397" s="140" t="s">
        <v>71</v>
      </c>
      <c r="H1397" s="140" t="s">
        <v>1779</v>
      </c>
      <c r="I1397" s="140" t="s">
        <v>5551</v>
      </c>
      <c r="J1397" s="140" t="s">
        <v>1819</v>
      </c>
      <c r="K1397" s="140"/>
      <c r="L1397" s="140"/>
      <c r="M1397" s="140" t="s">
        <v>5916</v>
      </c>
      <c r="N1397" s="141">
        <v>60</v>
      </c>
      <c r="O1397" s="142" t="b">
        <v>0</v>
      </c>
      <c r="P1397" s="140" t="s">
        <v>3077</v>
      </c>
      <c r="Q1397" t="s">
        <v>1825</v>
      </c>
      <c r="R1397" t="s">
        <v>630</v>
      </c>
    </row>
    <row r="1398" spans="1:18" x14ac:dyDescent="0.25">
      <c r="A1398" s="140" t="s">
        <v>318</v>
      </c>
      <c r="B1398" s="140" t="s">
        <v>887</v>
      </c>
      <c r="C1398" s="140" t="s">
        <v>1819</v>
      </c>
      <c r="D1398" s="140" t="s">
        <v>1820</v>
      </c>
      <c r="E1398" s="140" t="s">
        <v>1860</v>
      </c>
      <c r="F1398" s="140"/>
      <c r="G1398" s="140" t="s">
        <v>1788</v>
      </c>
      <c r="H1398" s="140" t="s">
        <v>1789</v>
      </c>
      <c r="I1398" s="140" t="s">
        <v>5551</v>
      </c>
      <c r="J1398" s="140" t="s">
        <v>1819</v>
      </c>
      <c r="K1398" s="140"/>
      <c r="L1398" s="140"/>
      <c r="M1398" s="140" t="s">
        <v>5917</v>
      </c>
      <c r="N1398" s="141">
        <v>60</v>
      </c>
      <c r="O1398" s="142" t="b">
        <v>0</v>
      </c>
      <c r="P1398" s="140" t="s">
        <v>3077</v>
      </c>
      <c r="Q1398" t="s">
        <v>1825</v>
      </c>
      <c r="R1398" t="s">
        <v>630</v>
      </c>
    </row>
    <row r="1399" spans="1:18" x14ac:dyDescent="0.25">
      <c r="A1399" s="140" t="s">
        <v>324</v>
      </c>
      <c r="B1399" s="140" t="s">
        <v>887</v>
      </c>
      <c r="C1399" s="140" t="s">
        <v>1819</v>
      </c>
      <c r="D1399" s="140" t="s">
        <v>1820</v>
      </c>
      <c r="E1399" s="140" t="s">
        <v>1883</v>
      </c>
      <c r="F1399" s="140"/>
      <c r="G1399" s="140" t="s">
        <v>71</v>
      </c>
      <c r="H1399" s="140" t="s">
        <v>1779</v>
      </c>
      <c r="I1399" s="140" t="s">
        <v>5551</v>
      </c>
      <c r="J1399" s="140" t="s">
        <v>1819</v>
      </c>
      <c r="K1399" s="140"/>
      <c r="L1399" s="140"/>
      <c r="M1399" s="140" t="s">
        <v>5918</v>
      </c>
      <c r="N1399" s="141">
        <v>60</v>
      </c>
      <c r="O1399" s="142" t="b">
        <v>0</v>
      </c>
      <c r="P1399" s="140" t="s">
        <v>3077</v>
      </c>
      <c r="Q1399" t="s">
        <v>1825</v>
      </c>
      <c r="R1399" t="s">
        <v>630</v>
      </c>
    </row>
    <row r="1400" spans="1:18" x14ac:dyDescent="0.25">
      <c r="A1400" s="140" t="s">
        <v>5919</v>
      </c>
      <c r="B1400" s="140" t="s">
        <v>885</v>
      </c>
      <c r="C1400" s="140" t="s">
        <v>1819</v>
      </c>
      <c r="D1400" s="140" t="s">
        <v>1820</v>
      </c>
      <c r="E1400" s="140" t="s">
        <v>1928</v>
      </c>
      <c r="F1400" s="140"/>
      <c r="G1400" s="140" t="s">
        <v>70</v>
      </c>
      <c r="H1400" s="140" t="s">
        <v>1781</v>
      </c>
      <c r="I1400" s="140" t="s">
        <v>5551</v>
      </c>
      <c r="J1400" s="140" t="s">
        <v>1819</v>
      </c>
      <c r="K1400" s="140"/>
      <c r="L1400" s="140"/>
      <c r="M1400" s="140" t="s">
        <v>5920</v>
      </c>
      <c r="N1400" s="141">
        <v>60</v>
      </c>
      <c r="O1400" s="142" t="b">
        <v>0</v>
      </c>
      <c r="P1400" s="140" t="s">
        <v>3077</v>
      </c>
      <c r="Q1400" t="s">
        <v>1825</v>
      </c>
      <c r="R1400" t="s">
        <v>630</v>
      </c>
    </row>
    <row r="1401" spans="1:18" x14ac:dyDescent="0.25">
      <c r="A1401" s="140" t="s">
        <v>1006</v>
      </c>
      <c r="B1401" s="140" t="s">
        <v>887</v>
      </c>
      <c r="C1401" s="140" t="s">
        <v>1819</v>
      </c>
      <c r="D1401" s="140" t="s">
        <v>1820</v>
      </c>
      <c r="E1401" s="140" t="s">
        <v>1821</v>
      </c>
      <c r="F1401" s="140"/>
      <c r="G1401" s="140" t="s">
        <v>1788</v>
      </c>
      <c r="H1401" s="140" t="s">
        <v>1789</v>
      </c>
      <c r="I1401" s="140" t="s">
        <v>5551</v>
      </c>
      <c r="J1401" s="140" t="s">
        <v>1819</v>
      </c>
      <c r="K1401" s="140"/>
      <c r="L1401" s="140"/>
      <c r="M1401" s="140" t="s">
        <v>5921</v>
      </c>
      <c r="N1401" s="141">
        <v>60</v>
      </c>
      <c r="O1401" s="142" t="b">
        <v>0</v>
      </c>
      <c r="P1401" s="140" t="s">
        <v>3077</v>
      </c>
      <c r="Q1401" t="s">
        <v>1825</v>
      </c>
      <c r="R1401" t="s">
        <v>630</v>
      </c>
    </row>
    <row r="1402" spans="1:18" x14ac:dyDescent="0.25">
      <c r="A1402" s="140" t="s">
        <v>321</v>
      </c>
      <c r="B1402" s="140" t="s">
        <v>887</v>
      </c>
      <c r="C1402" s="140" t="s">
        <v>1819</v>
      </c>
      <c r="D1402" s="140" t="s">
        <v>1820</v>
      </c>
      <c r="E1402" s="140" t="s">
        <v>1973</v>
      </c>
      <c r="F1402" s="140"/>
      <c r="G1402" s="140" t="s">
        <v>71</v>
      </c>
      <c r="H1402" s="140" t="s">
        <v>1779</v>
      </c>
      <c r="I1402" s="140" t="s">
        <v>5551</v>
      </c>
      <c r="J1402" s="140" t="s">
        <v>1819</v>
      </c>
      <c r="K1402" s="140"/>
      <c r="L1402" s="140"/>
      <c r="M1402" s="140" t="s">
        <v>5922</v>
      </c>
      <c r="N1402" s="141">
        <v>60</v>
      </c>
      <c r="O1402" s="142" t="b">
        <v>0</v>
      </c>
      <c r="P1402" s="140" t="s">
        <v>3077</v>
      </c>
      <c r="Q1402" t="s">
        <v>1825</v>
      </c>
      <c r="R1402" t="s">
        <v>630</v>
      </c>
    </row>
    <row r="1403" spans="1:18" x14ac:dyDescent="0.25">
      <c r="A1403" s="140" t="s">
        <v>1007</v>
      </c>
      <c r="B1403" s="140" t="s">
        <v>887</v>
      </c>
      <c r="C1403" s="140" t="s">
        <v>1819</v>
      </c>
      <c r="D1403" s="140" t="s">
        <v>1820</v>
      </c>
      <c r="E1403" s="140" t="s">
        <v>1888</v>
      </c>
      <c r="F1403" s="140"/>
      <c r="G1403" s="140" t="s">
        <v>70</v>
      </c>
      <c r="H1403" s="140" t="s">
        <v>1781</v>
      </c>
      <c r="I1403" s="140" t="s">
        <v>5551</v>
      </c>
      <c r="J1403" s="140" t="s">
        <v>1819</v>
      </c>
      <c r="K1403" s="140"/>
      <c r="L1403" s="140"/>
      <c r="M1403" s="140" t="s">
        <v>5923</v>
      </c>
      <c r="N1403" s="141">
        <v>60</v>
      </c>
      <c r="O1403" s="142" t="b">
        <v>0</v>
      </c>
      <c r="P1403" s="140" t="s">
        <v>3077</v>
      </c>
      <c r="Q1403" t="s">
        <v>1825</v>
      </c>
      <c r="R1403" t="s">
        <v>630</v>
      </c>
    </row>
    <row r="1404" spans="1:18" x14ac:dyDescent="0.25">
      <c r="A1404" s="140" t="s">
        <v>1008</v>
      </c>
      <c r="B1404" s="140" t="s">
        <v>887</v>
      </c>
      <c r="C1404" s="140" t="s">
        <v>1819</v>
      </c>
      <c r="D1404" s="140" t="s">
        <v>1820</v>
      </c>
      <c r="E1404" s="140" t="s">
        <v>2088</v>
      </c>
      <c r="F1404" s="140"/>
      <c r="G1404" s="140" t="s">
        <v>70</v>
      </c>
      <c r="H1404" s="140" t="s">
        <v>1781</v>
      </c>
      <c r="I1404" s="140" t="s">
        <v>5551</v>
      </c>
      <c r="J1404" s="140" t="s">
        <v>1819</v>
      </c>
      <c r="K1404" s="140"/>
      <c r="L1404" s="140"/>
      <c r="M1404" s="140" t="s">
        <v>5924</v>
      </c>
      <c r="N1404" s="141">
        <v>60</v>
      </c>
      <c r="O1404" s="142" t="b">
        <v>0</v>
      </c>
      <c r="P1404" s="140" t="s">
        <v>3077</v>
      </c>
      <c r="Q1404" t="s">
        <v>1825</v>
      </c>
      <c r="R1404" t="s">
        <v>630</v>
      </c>
    </row>
    <row r="1405" spans="1:18" x14ac:dyDescent="0.25">
      <c r="A1405" s="140" t="s">
        <v>1009</v>
      </c>
      <c r="B1405" s="140" t="s">
        <v>887</v>
      </c>
      <c r="C1405" s="140" t="s">
        <v>1819</v>
      </c>
      <c r="D1405" s="140" t="s">
        <v>1820</v>
      </c>
      <c r="E1405" s="140" t="s">
        <v>1973</v>
      </c>
      <c r="F1405" s="140"/>
      <c r="G1405" s="140" t="s">
        <v>71</v>
      </c>
      <c r="H1405" s="140" t="s">
        <v>1779</v>
      </c>
      <c r="I1405" s="140" t="s">
        <v>5551</v>
      </c>
      <c r="J1405" s="140" t="s">
        <v>1819</v>
      </c>
      <c r="K1405" s="140"/>
      <c r="L1405" s="140"/>
      <c r="M1405" s="140" t="s">
        <v>5925</v>
      </c>
      <c r="N1405" s="141">
        <v>60</v>
      </c>
      <c r="O1405" s="142" t="b">
        <v>0</v>
      </c>
      <c r="P1405" s="140" t="s">
        <v>3077</v>
      </c>
      <c r="Q1405" t="s">
        <v>1825</v>
      </c>
      <c r="R1405" t="s">
        <v>630</v>
      </c>
    </row>
    <row r="1406" spans="1:18" x14ac:dyDescent="0.25">
      <c r="A1406" s="140" t="s">
        <v>326</v>
      </c>
      <c r="B1406" s="140" t="s">
        <v>887</v>
      </c>
      <c r="C1406" s="140" t="s">
        <v>1819</v>
      </c>
      <c r="D1406" s="140" t="s">
        <v>1820</v>
      </c>
      <c r="E1406" s="140" t="s">
        <v>1834</v>
      </c>
      <c r="F1406" s="140"/>
      <c r="G1406" s="140" t="s">
        <v>70</v>
      </c>
      <c r="H1406" s="140" t="s">
        <v>1781</v>
      </c>
      <c r="I1406" s="140" t="s">
        <v>5551</v>
      </c>
      <c r="J1406" s="140" t="s">
        <v>1819</v>
      </c>
      <c r="K1406" s="140"/>
      <c r="L1406" s="140"/>
      <c r="M1406" s="140" t="s">
        <v>5926</v>
      </c>
      <c r="N1406" s="141">
        <v>60</v>
      </c>
      <c r="O1406" s="142" t="b">
        <v>0</v>
      </c>
      <c r="P1406" s="140" t="s">
        <v>3077</v>
      </c>
      <c r="Q1406" t="s">
        <v>1825</v>
      </c>
      <c r="R1406" t="s">
        <v>630</v>
      </c>
    </row>
    <row r="1407" spans="1:18" x14ac:dyDescent="0.25">
      <c r="A1407" s="140" t="s">
        <v>328</v>
      </c>
      <c r="B1407" s="140" t="s">
        <v>887</v>
      </c>
      <c r="C1407" s="140" t="s">
        <v>1819</v>
      </c>
      <c r="D1407" s="140" t="s">
        <v>1820</v>
      </c>
      <c r="E1407" s="140" t="s">
        <v>1913</v>
      </c>
      <c r="F1407" s="140"/>
      <c r="G1407" s="140" t="s">
        <v>71</v>
      </c>
      <c r="H1407" s="140" t="s">
        <v>1779</v>
      </c>
      <c r="I1407" s="140" t="s">
        <v>5551</v>
      </c>
      <c r="J1407" s="140" t="s">
        <v>1819</v>
      </c>
      <c r="K1407" s="140"/>
      <c r="L1407" s="140"/>
      <c r="M1407" s="140" t="s">
        <v>5927</v>
      </c>
      <c r="N1407" s="141">
        <v>60</v>
      </c>
      <c r="O1407" s="142" t="b">
        <v>0</v>
      </c>
      <c r="P1407" s="140" t="s">
        <v>3077</v>
      </c>
      <c r="Q1407" t="s">
        <v>1825</v>
      </c>
      <c r="R1407" t="s">
        <v>630</v>
      </c>
    </row>
    <row r="1408" spans="1:18" x14ac:dyDescent="0.25">
      <c r="A1408" s="140" t="s">
        <v>329</v>
      </c>
      <c r="B1408" s="140" t="s">
        <v>887</v>
      </c>
      <c r="C1408" s="140" t="s">
        <v>1819</v>
      </c>
      <c r="D1408" s="140" t="s">
        <v>1820</v>
      </c>
      <c r="E1408" s="140" t="s">
        <v>1973</v>
      </c>
      <c r="F1408" s="140"/>
      <c r="G1408" s="140" t="s">
        <v>71</v>
      </c>
      <c r="H1408" s="140" t="s">
        <v>1779</v>
      </c>
      <c r="I1408" s="140" t="s">
        <v>5551</v>
      </c>
      <c r="J1408" s="140" t="s">
        <v>1819</v>
      </c>
      <c r="K1408" s="140"/>
      <c r="L1408" s="140"/>
      <c r="M1408" s="140" t="s">
        <v>5928</v>
      </c>
      <c r="N1408" s="141">
        <v>60</v>
      </c>
      <c r="O1408" s="142" t="b">
        <v>0</v>
      </c>
      <c r="P1408" s="140" t="s">
        <v>3077</v>
      </c>
      <c r="Q1408" t="s">
        <v>1825</v>
      </c>
      <c r="R1408" t="s">
        <v>630</v>
      </c>
    </row>
    <row r="1409" spans="1:18" x14ac:dyDescent="0.25">
      <c r="A1409" s="140" t="s">
        <v>1010</v>
      </c>
      <c r="B1409" s="140" t="s">
        <v>885</v>
      </c>
      <c r="C1409" s="140" t="s">
        <v>1819</v>
      </c>
      <c r="D1409" s="140" t="s">
        <v>1820</v>
      </c>
      <c r="E1409" s="140" t="s">
        <v>2074</v>
      </c>
      <c r="F1409" s="140"/>
      <c r="G1409" s="140" t="s">
        <v>70</v>
      </c>
      <c r="H1409" s="140" t="s">
        <v>1781</v>
      </c>
      <c r="I1409" s="140" t="s">
        <v>5551</v>
      </c>
      <c r="J1409" s="140" t="s">
        <v>1819</v>
      </c>
      <c r="K1409" s="140"/>
      <c r="L1409" s="140"/>
      <c r="M1409" s="140" t="s">
        <v>5929</v>
      </c>
      <c r="N1409" s="141">
        <v>60</v>
      </c>
      <c r="O1409" s="142" t="b">
        <v>0</v>
      </c>
      <c r="P1409" s="140" t="s">
        <v>3077</v>
      </c>
      <c r="Q1409" t="s">
        <v>1825</v>
      </c>
      <c r="R1409" t="s">
        <v>630</v>
      </c>
    </row>
    <row r="1410" spans="1:18" x14ac:dyDescent="0.25">
      <c r="A1410" s="140" t="s">
        <v>1011</v>
      </c>
      <c r="B1410" s="140" t="s">
        <v>885</v>
      </c>
      <c r="C1410" s="140" t="s">
        <v>1819</v>
      </c>
      <c r="D1410" s="140" t="s">
        <v>1820</v>
      </c>
      <c r="E1410" s="140" t="s">
        <v>2088</v>
      </c>
      <c r="F1410" s="140"/>
      <c r="G1410" s="140" t="s">
        <v>70</v>
      </c>
      <c r="H1410" s="140" t="s">
        <v>1781</v>
      </c>
      <c r="I1410" s="140" t="s">
        <v>5551</v>
      </c>
      <c r="J1410" s="140" t="s">
        <v>1819</v>
      </c>
      <c r="K1410" s="140"/>
      <c r="L1410" s="140"/>
      <c r="M1410" s="140" t="s">
        <v>5930</v>
      </c>
      <c r="N1410" s="141">
        <v>60</v>
      </c>
      <c r="O1410" s="142" t="b">
        <v>0</v>
      </c>
      <c r="P1410" s="140" t="s">
        <v>3077</v>
      </c>
      <c r="Q1410" t="s">
        <v>1825</v>
      </c>
      <c r="R1410" t="s">
        <v>630</v>
      </c>
    </row>
    <row r="1411" spans="1:18" x14ac:dyDescent="0.25">
      <c r="A1411" s="140" t="s">
        <v>5931</v>
      </c>
      <c r="B1411" s="140" t="s">
        <v>887</v>
      </c>
      <c r="C1411" s="140" t="s">
        <v>1819</v>
      </c>
      <c r="D1411" s="140" t="s">
        <v>1820</v>
      </c>
      <c r="E1411" s="140" t="s">
        <v>1973</v>
      </c>
      <c r="F1411" s="140"/>
      <c r="G1411" s="140" t="s">
        <v>71</v>
      </c>
      <c r="H1411" s="140" t="s">
        <v>1779</v>
      </c>
      <c r="I1411" s="140" t="s">
        <v>5551</v>
      </c>
      <c r="J1411" s="140" t="s">
        <v>1819</v>
      </c>
      <c r="K1411" s="140"/>
      <c r="L1411" s="140"/>
      <c r="M1411" s="140" t="s">
        <v>5932</v>
      </c>
      <c r="N1411" s="141">
        <v>60</v>
      </c>
      <c r="O1411" s="142" t="b">
        <v>0</v>
      </c>
      <c r="P1411" s="140" t="s">
        <v>3077</v>
      </c>
      <c r="Q1411" t="s">
        <v>1825</v>
      </c>
      <c r="R1411" t="s">
        <v>630</v>
      </c>
    </row>
    <row r="1412" spans="1:18" x14ac:dyDescent="0.25">
      <c r="A1412" s="140" t="s">
        <v>332</v>
      </c>
      <c r="B1412" s="140" t="s">
        <v>887</v>
      </c>
      <c r="C1412" s="140" t="s">
        <v>1819</v>
      </c>
      <c r="D1412" s="140" t="s">
        <v>1820</v>
      </c>
      <c r="E1412" s="140" t="s">
        <v>1834</v>
      </c>
      <c r="F1412" s="140"/>
      <c r="G1412" s="140" t="s">
        <v>70</v>
      </c>
      <c r="H1412" s="140" t="s">
        <v>1781</v>
      </c>
      <c r="I1412" s="140" t="s">
        <v>5551</v>
      </c>
      <c r="J1412" s="140" t="s">
        <v>1819</v>
      </c>
      <c r="K1412" s="140"/>
      <c r="L1412" s="140"/>
      <c r="M1412" s="140" t="s">
        <v>5933</v>
      </c>
      <c r="N1412" s="141">
        <v>60</v>
      </c>
      <c r="O1412" s="142" t="b">
        <v>0</v>
      </c>
      <c r="P1412" s="140" t="s">
        <v>3077</v>
      </c>
      <c r="Q1412" t="s">
        <v>1825</v>
      </c>
      <c r="R1412" t="s">
        <v>630</v>
      </c>
    </row>
    <row r="1413" spans="1:18" x14ac:dyDescent="0.25">
      <c r="A1413" s="140" t="s">
        <v>335</v>
      </c>
      <c r="B1413" s="140" t="s">
        <v>887</v>
      </c>
      <c r="C1413" s="140" t="s">
        <v>1819</v>
      </c>
      <c r="D1413" s="140" t="s">
        <v>1820</v>
      </c>
      <c r="E1413" s="140" t="s">
        <v>1883</v>
      </c>
      <c r="F1413" s="140"/>
      <c r="G1413" s="140" t="s">
        <v>71</v>
      </c>
      <c r="H1413" s="140" t="s">
        <v>1779</v>
      </c>
      <c r="I1413" s="140" t="s">
        <v>5551</v>
      </c>
      <c r="J1413" s="140" t="s">
        <v>1819</v>
      </c>
      <c r="K1413" s="140"/>
      <c r="L1413" s="140"/>
      <c r="M1413" s="140" t="s">
        <v>5934</v>
      </c>
      <c r="N1413" s="141">
        <v>60</v>
      </c>
      <c r="O1413" s="142" t="b">
        <v>0</v>
      </c>
      <c r="P1413" s="140" t="s">
        <v>3077</v>
      </c>
      <c r="Q1413" t="s">
        <v>1825</v>
      </c>
      <c r="R1413" t="s">
        <v>630</v>
      </c>
    </row>
    <row r="1414" spans="1:18" x14ac:dyDescent="0.25">
      <c r="A1414" s="140" t="s">
        <v>336</v>
      </c>
      <c r="B1414" s="140" t="s">
        <v>887</v>
      </c>
      <c r="C1414" s="140" t="s">
        <v>1819</v>
      </c>
      <c r="D1414" s="140" t="s">
        <v>1820</v>
      </c>
      <c r="E1414" s="140" t="s">
        <v>1883</v>
      </c>
      <c r="F1414" s="140"/>
      <c r="G1414" s="140" t="s">
        <v>71</v>
      </c>
      <c r="H1414" s="140" t="s">
        <v>1779</v>
      </c>
      <c r="I1414" s="140" t="s">
        <v>5551</v>
      </c>
      <c r="J1414" s="140" t="s">
        <v>1819</v>
      </c>
      <c r="K1414" s="140"/>
      <c r="L1414" s="140"/>
      <c r="M1414" s="140" t="s">
        <v>5935</v>
      </c>
      <c r="N1414" s="141">
        <v>60</v>
      </c>
      <c r="O1414" s="142" t="b">
        <v>0</v>
      </c>
      <c r="P1414" s="140" t="s">
        <v>3077</v>
      </c>
      <c r="Q1414" t="s">
        <v>1825</v>
      </c>
      <c r="R1414" t="s">
        <v>630</v>
      </c>
    </row>
    <row r="1415" spans="1:18" x14ac:dyDescent="0.25">
      <c r="A1415" s="140" t="s">
        <v>5936</v>
      </c>
      <c r="B1415" s="140" t="s">
        <v>887</v>
      </c>
      <c r="C1415" s="140" t="s">
        <v>1819</v>
      </c>
      <c r="D1415" s="140" t="s">
        <v>1820</v>
      </c>
      <c r="E1415" s="140" t="s">
        <v>1940</v>
      </c>
      <c r="F1415" s="140"/>
      <c r="G1415" s="140" t="s">
        <v>70</v>
      </c>
      <c r="H1415" s="140" t="s">
        <v>1781</v>
      </c>
      <c r="I1415" s="140" t="s">
        <v>5551</v>
      </c>
      <c r="J1415" s="140" t="s">
        <v>1819</v>
      </c>
      <c r="K1415" s="140"/>
      <c r="L1415" s="140"/>
      <c r="M1415" s="140" t="s">
        <v>5937</v>
      </c>
      <c r="N1415" s="141">
        <v>60</v>
      </c>
      <c r="O1415" s="142" t="b">
        <v>0</v>
      </c>
      <c r="P1415" s="140" t="s">
        <v>3077</v>
      </c>
      <c r="Q1415" t="s">
        <v>1825</v>
      </c>
      <c r="R1415" t="s">
        <v>630</v>
      </c>
    </row>
    <row r="1416" spans="1:18" x14ac:dyDescent="0.25">
      <c r="A1416" s="140" t="s">
        <v>337</v>
      </c>
      <c r="B1416" s="140" t="s">
        <v>887</v>
      </c>
      <c r="C1416" s="140" t="s">
        <v>1819</v>
      </c>
      <c r="D1416" s="140" t="s">
        <v>1820</v>
      </c>
      <c r="E1416" s="140" t="s">
        <v>1957</v>
      </c>
      <c r="F1416" s="140"/>
      <c r="G1416" s="140" t="s">
        <v>1788</v>
      </c>
      <c r="H1416" s="140" t="s">
        <v>1789</v>
      </c>
      <c r="I1416" s="140" t="s">
        <v>5551</v>
      </c>
      <c r="J1416" s="140" t="s">
        <v>1819</v>
      </c>
      <c r="K1416" s="140"/>
      <c r="L1416" s="140"/>
      <c r="M1416" s="140" t="s">
        <v>5938</v>
      </c>
      <c r="N1416" s="141">
        <v>60</v>
      </c>
      <c r="O1416" s="142" t="b">
        <v>0</v>
      </c>
      <c r="P1416" s="140" t="s">
        <v>3077</v>
      </c>
      <c r="Q1416" t="s">
        <v>1825</v>
      </c>
      <c r="R1416" t="s">
        <v>630</v>
      </c>
    </row>
    <row r="1417" spans="1:18" x14ac:dyDescent="0.25">
      <c r="A1417" s="140" t="s">
        <v>338</v>
      </c>
      <c r="B1417" s="140" t="s">
        <v>887</v>
      </c>
      <c r="C1417" s="140" t="s">
        <v>1819</v>
      </c>
      <c r="D1417" s="140" t="s">
        <v>1820</v>
      </c>
      <c r="E1417" s="140" t="s">
        <v>1834</v>
      </c>
      <c r="F1417" s="140"/>
      <c r="G1417" s="140" t="s">
        <v>70</v>
      </c>
      <c r="H1417" s="140" t="s">
        <v>1781</v>
      </c>
      <c r="I1417" s="140" t="s">
        <v>5551</v>
      </c>
      <c r="J1417" s="140" t="s">
        <v>1819</v>
      </c>
      <c r="K1417" s="140"/>
      <c r="L1417" s="140"/>
      <c r="M1417" s="140" t="s">
        <v>5939</v>
      </c>
      <c r="N1417" s="141">
        <v>60</v>
      </c>
      <c r="O1417" s="142" t="b">
        <v>0</v>
      </c>
      <c r="P1417" s="140" t="s">
        <v>3077</v>
      </c>
      <c r="Q1417" t="s">
        <v>1825</v>
      </c>
      <c r="R1417" t="s">
        <v>630</v>
      </c>
    </row>
    <row r="1418" spans="1:18" x14ac:dyDescent="0.25">
      <c r="A1418" s="140" t="s">
        <v>1012</v>
      </c>
      <c r="B1418" s="140" t="s">
        <v>887</v>
      </c>
      <c r="C1418" s="140" t="s">
        <v>1819</v>
      </c>
      <c r="D1418" s="140" t="s">
        <v>1820</v>
      </c>
      <c r="E1418" s="140" t="s">
        <v>1940</v>
      </c>
      <c r="F1418" s="140"/>
      <c r="G1418" s="140" t="s">
        <v>70</v>
      </c>
      <c r="H1418" s="140" t="s">
        <v>1781</v>
      </c>
      <c r="I1418" s="140" t="s">
        <v>5551</v>
      </c>
      <c r="J1418" s="140" t="s">
        <v>1819</v>
      </c>
      <c r="K1418" s="140"/>
      <c r="L1418" s="140"/>
      <c r="M1418" s="140" t="s">
        <v>5940</v>
      </c>
      <c r="N1418" s="141">
        <v>60</v>
      </c>
      <c r="O1418" s="142" t="b">
        <v>0</v>
      </c>
      <c r="P1418" s="140" t="s">
        <v>3077</v>
      </c>
      <c r="Q1418" t="s">
        <v>1825</v>
      </c>
      <c r="R1418" t="s">
        <v>630</v>
      </c>
    </row>
    <row r="1419" spans="1:18" x14ac:dyDescent="0.25">
      <c r="A1419" s="140" t="s">
        <v>5941</v>
      </c>
      <c r="B1419" s="140" t="s">
        <v>887</v>
      </c>
      <c r="C1419" s="140" t="s">
        <v>1819</v>
      </c>
      <c r="D1419" s="140" t="s">
        <v>1820</v>
      </c>
      <c r="E1419" s="140" t="s">
        <v>1913</v>
      </c>
      <c r="F1419" s="140"/>
      <c r="G1419" s="140" t="s">
        <v>71</v>
      </c>
      <c r="H1419" s="140" t="s">
        <v>1779</v>
      </c>
      <c r="I1419" s="140" t="s">
        <v>5551</v>
      </c>
      <c r="J1419" s="140" t="s">
        <v>1819</v>
      </c>
      <c r="K1419" s="140"/>
      <c r="L1419" s="140"/>
      <c r="M1419" s="140" t="s">
        <v>5942</v>
      </c>
      <c r="N1419" s="141">
        <v>60</v>
      </c>
      <c r="O1419" s="142" t="b">
        <v>0</v>
      </c>
      <c r="P1419" s="140" t="s">
        <v>3077</v>
      </c>
      <c r="Q1419" t="s">
        <v>1825</v>
      </c>
      <c r="R1419" t="s">
        <v>630</v>
      </c>
    </row>
    <row r="1420" spans="1:18" x14ac:dyDescent="0.25">
      <c r="A1420" s="140" t="s">
        <v>341</v>
      </c>
      <c r="B1420" s="140" t="s">
        <v>887</v>
      </c>
      <c r="C1420" s="140" t="s">
        <v>1819</v>
      </c>
      <c r="D1420" s="140" t="s">
        <v>1820</v>
      </c>
      <c r="E1420" s="140" t="s">
        <v>1973</v>
      </c>
      <c r="F1420" s="140"/>
      <c r="G1420" s="140" t="s">
        <v>71</v>
      </c>
      <c r="H1420" s="140" t="s">
        <v>1779</v>
      </c>
      <c r="I1420" s="140" t="s">
        <v>5551</v>
      </c>
      <c r="J1420" s="140" t="s">
        <v>1819</v>
      </c>
      <c r="K1420" s="140"/>
      <c r="L1420" s="140"/>
      <c r="M1420" s="140" t="s">
        <v>5943</v>
      </c>
      <c r="N1420" s="141">
        <v>60</v>
      </c>
      <c r="O1420" s="142" t="b">
        <v>0</v>
      </c>
      <c r="P1420" s="140" t="s">
        <v>3077</v>
      </c>
      <c r="Q1420" t="s">
        <v>1825</v>
      </c>
      <c r="R1420" t="s">
        <v>630</v>
      </c>
    </row>
    <row r="1421" spans="1:18" x14ac:dyDescent="0.25">
      <c r="A1421" s="140" t="s">
        <v>343</v>
      </c>
      <c r="B1421" s="140" t="s">
        <v>887</v>
      </c>
      <c r="C1421" s="140" t="s">
        <v>1819</v>
      </c>
      <c r="D1421" s="140" t="s">
        <v>1820</v>
      </c>
      <c r="E1421" s="140" t="s">
        <v>1957</v>
      </c>
      <c r="F1421" s="140"/>
      <c r="G1421" s="140" t="s">
        <v>1788</v>
      </c>
      <c r="H1421" s="140" t="s">
        <v>1789</v>
      </c>
      <c r="I1421" s="140" t="s">
        <v>5551</v>
      </c>
      <c r="J1421" s="140" t="s">
        <v>1819</v>
      </c>
      <c r="K1421" s="140"/>
      <c r="L1421" s="140"/>
      <c r="M1421" s="140" t="s">
        <v>5944</v>
      </c>
      <c r="N1421" s="141">
        <v>60</v>
      </c>
      <c r="O1421" s="142" t="b">
        <v>0</v>
      </c>
      <c r="P1421" s="140" t="s">
        <v>3077</v>
      </c>
      <c r="Q1421" t="s">
        <v>1825</v>
      </c>
      <c r="R1421" t="s">
        <v>630</v>
      </c>
    </row>
    <row r="1422" spans="1:18" x14ac:dyDescent="0.25">
      <c r="A1422" s="140" t="s">
        <v>1013</v>
      </c>
      <c r="B1422" s="140" t="s">
        <v>887</v>
      </c>
      <c r="C1422" s="140" t="s">
        <v>1819</v>
      </c>
      <c r="D1422" s="140" t="s">
        <v>1820</v>
      </c>
      <c r="E1422" s="140" t="s">
        <v>1973</v>
      </c>
      <c r="F1422" s="140"/>
      <c r="G1422" s="140" t="s">
        <v>71</v>
      </c>
      <c r="H1422" s="140" t="s">
        <v>1779</v>
      </c>
      <c r="I1422" s="140" t="s">
        <v>5551</v>
      </c>
      <c r="J1422" s="140" t="s">
        <v>1819</v>
      </c>
      <c r="K1422" s="140"/>
      <c r="L1422" s="140"/>
      <c r="M1422" s="140" t="s">
        <v>5945</v>
      </c>
      <c r="N1422" s="141">
        <v>60</v>
      </c>
      <c r="O1422" s="142" t="b">
        <v>0</v>
      </c>
      <c r="P1422" s="140" t="s">
        <v>3077</v>
      </c>
      <c r="Q1422" t="s">
        <v>1825</v>
      </c>
      <c r="R1422" t="s">
        <v>630</v>
      </c>
    </row>
    <row r="1423" spans="1:18" x14ac:dyDescent="0.25">
      <c r="A1423" s="140" t="s">
        <v>345</v>
      </c>
      <c r="B1423" s="140" t="s">
        <v>887</v>
      </c>
      <c r="C1423" s="140" t="s">
        <v>1819</v>
      </c>
      <c r="D1423" s="140" t="s">
        <v>1820</v>
      </c>
      <c r="E1423" s="140" t="s">
        <v>1834</v>
      </c>
      <c r="F1423" s="140"/>
      <c r="G1423" s="140" t="s">
        <v>70</v>
      </c>
      <c r="H1423" s="140" t="s">
        <v>1781</v>
      </c>
      <c r="I1423" s="140" t="s">
        <v>5551</v>
      </c>
      <c r="J1423" s="140" t="s">
        <v>1819</v>
      </c>
      <c r="K1423" s="140"/>
      <c r="L1423" s="140"/>
      <c r="M1423" s="140" t="s">
        <v>5946</v>
      </c>
      <c r="N1423" s="141">
        <v>60</v>
      </c>
      <c r="O1423" s="142" t="b">
        <v>0</v>
      </c>
      <c r="P1423" s="140" t="s">
        <v>3077</v>
      </c>
      <c r="Q1423" t="s">
        <v>1825</v>
      </c>
      <c r="R1423" t="s">
        <v>630</v>
      </c>
    </row>
    <row r="1424" spans="1:18" x14ac:dyDescent="0.25">
      <c r="A1424" s="140" t="s">
        <v>346</v>
      </c>
      <c r="B1424" s="140" t="s">
        <v>887</v>
      </c>
      <c r="C1424" s="140" t="s">
        <v>1819</v>
      </c>
      <c r="D1424" s="140" t="s">
        <v>1820</v>
      </c>
      <c r="E1424" s="140" t="s">
        <v>2088</v>
      </c>
      <c r="F1424" s="140"/>
      <c r="G1424" s="140" t="s">
        <v>70</v>
      </c>
      <c r="H1424" s="140" t="s">
        <v>1781</v>
      </c>
      <c r="I1424" s="140" t="s">
        <v>5551</v>
      </c>
      <c r="J1424" s="140" t="s">
        <v>1819</v>
      </c>
      <c r="K1424" s="140"/>
      <c r="L1424" s="140"/>
      <c r="M1424" s="140" t="s">
        <v>5947</v>
      </c>
      <c r="N1424" s="141">
        <v>60</v>
      </c>
      <c r="O1424" s="142" t="b">
        <v>0</v>
      </c>
      <c r="P1424" s="140" t="s">
        <v>3077</v>
      </c>
      <c r="Q1424" t="s">
        <v>1825</v>
      </c>
      <c r="R1424" t="s">
        <v>630</v>
      </c>
    </row>
    <row r="1425" spans="1:18" x14ac:dyDescent="0.25">
      <c r="A1425" s="140" t="s">
        <v>1014</v>
      </c>
      <c r="B1425" s="140" t="s">
        <v>5664</v>
      </c>
      <c r="C1425" s="140" t="s">
        <v>1819</v>
      </c>
      <c r="D1425" s="140" t="s">
        <v>1820</v>
      </c>
      <c r="E1425" s="140" t="s">
        <v>2736</v>
      </c>
      <c r="F1425" s="140"/>
      <c r="G1425" s="140" t="s">
        <v>1788</v>
      </c>
      <c r="H1425" s="140" t="s">
        <v>1789</v>
      </c>
      <c r="I1425" s="140" t="s">
        <v>5551</v>
      </c>
      <c r="J1425" s="140" t="s">
        <v>1819</v>
      </c>
      <c r="K1425" s="140"/>
      <c r="L1425" s="140"/>
      <c r="M1425" s="140" t="s">
        <v>5948</v>
      </c>
      <c r="N1425" s="141">
        <v>60</v>
      </c>
      <c r="O1425" s="142" t="b">
        <v>0</v>
      </c>
      <c r="P1425" s="140" t="s">
        <v>3077</v>
      </c>
      <c r="Q1425" t="s">
        <v>1825</v>
      </c>
      <c r="R1425" t="s">
        <v>630</v>
      </c>
    </row>
    <row r="1426" spans="1:18" x14ac:dyDescent="0.25">
      <c r="A1426" s="140" t="s">
        <v>5949</v>
      </c>
      <c r="B1426" s="140" t="s">
        <v>887</v>
      </c>
      <c r="C1426" s="140" t="s">
        <v>1819</v>
      </c>
      <c r="D1426" s="140" t="s">
        <v>1820</v>
      </c>
      <c r="E1426" s="140" t="s">
        <v>1913</v>
      </c>
      <c r="F1426" s="140"/>
      <c r="G1426" s="140" t="s">
        <v>71</v>
      </c>
      <c r="H1426" s="140" t="s">
        <v>1779</v>
      </c>
      <c r="I1426" s="140" t="s">
        <v>5551</v>
      </c>
      <c r="J1426" s="140" t="s">
        <v>1819</v>
      </c>
      <c r="K1426" s="140"/>
      <c r="L1426" s="140"/>
      <c r="M1426" s="140" t="s">
        <v>5950</v>
      </c>
      <c r="N1426" s="141">
        <v>60</v>
      </c>
      <c r="O1426" s="142" t="b">
        <v>0</v>
      </c>
      <c r="P1426" s="140" t="s">
        <v>3077</v>
      </c>
      <c r="Q1426" t="s">
        <v>1825</v>
      </c>
      <c r="R1426" t="s">
        <v>630</v>
      </c>
    </row>
    <row r="1427" spans="1:18" x14ac:dyDescent="0.25">
      <c r="A1427" s="140" t="s">
        <v>5951</v>
      </c>
      <c r="B1427" s="140" t="s">
        <v>887</v>
      </c>
      <c r="C1427" s="140" t="s">
        <v>1819</v>
      </c>
      <c r="D1427" s="140" t="s">
        <v>1820</v>
      </c>
      <c r="E1427" s="140" t="s">
        <v>1973</v>
      </c>
      <c r="F1427" s="140"/>
      <c r="G1427" s="140" t="s">
        <v>71</v>
      </c>
      <c r="H1427" s="140" t="s">
        <v>1779</v>
      </c>
      <c r="I1427" s="140" t="s">
        <v>5551</v>
      </c>
      <c r="J1427" s="140" t="s">
        <v>1819</v>
      </c>
      <c r="K1427" s="140"/>
      <c r="L1427" s="140"/>
      <c r="M1427" s="140" t="s">
        <v>5952</v>
      </c>
      <c r="N1427" s="141">
        <v>60</v>
      </c>
      <c r="O1427" s="142" t="b">
        <v>0</v>
      </c>
      <c r="P1427" s="140" t="s">
        <v>3077</v>
      </c>
      <c r="Q1427" t="s">
        <v>1825</v>
      </c>
      <c r="R1427" t="s">
        <v>630</v>
      </c>
    </row>
    <row r="1428" spans="1:18" x14ac:dyDescent="0.25">
      <c r="A1428" s="140" t="s">
        <v>1015</v>
      </c>
      <c r="B1428" s="140" t="s">
        <v>887</v>
      </c>
      <c r="C1428" s="140" t="s">
        <v>1819</v>
      </c>
      <c r="D1428" s="140" t="s">
        <v>1820</v>
      </c>
      <c r="E1428" s="140" t="s">
        <v>1973</v>
      </c>
      <c r="F1428" s="140"/>
      <c r="G1428" s="140" t="s">
        <v>71</v>
      </c>
      <c r="H1428" s="140" t="s">
        <v>1779</v>
      </c>
      <c r="I1428" s="140" t="s">
        <v>5551</v>
      </c>
      <c r="J1428" s="140" t="s">
        <v>1819</v>
      </c>
      <c r="K1428" s="140"/>
      <c r="L1428" s="140"/>
      <c r="M1428" s="140" t="s">
        <v>5953</v>
      </c>
      <c r="N1428" s="141">
        <v>60</v>
      </c>
      <c r="O1428" s="142" t="b">
        <v>0</v>
      </c>
      <c r="P1428" s="140" t="s">
        <v>3077</v>
      </c>
      <c r="Q1428" t="s">
        <v>1825</v>
      </c>
      <c r="R1428" t="s">
        <v>630</v>
      </c>
    </row>
    <row r="1429" spans="1:18" x14ac:dyDescent="0.25">
      <c r="A1429" s="140" t="s">
        <v>5954</v>
      </c>
      <c r="B1429" s="140" t="s">
        <v>5664</v>
      </c>
      <c r="C1429" s="140" t="s">
        <v>1819</v>
      </c>
      <c r="D1429" s="140" t="s">
        <v>1820</v>
      </c>
      <c r="E1429" s="140" t="s">
        <v>2736</v>
      </c>
      <c r="F1429" s="140"/>
      <c r="G1429" s="140" t="s">
        <v>71</v>
      </c>
      <c r="H1429" s="140" t="s">
        <v>1779</v>
      </c>
      <c r="I1429" s="140" t="s">
        <v>5551</v>
      </c>
      <c r="J1429" s="140" t="s">
        <v>1819</v>
      </c>
      <c r="K1429" s="140"/>
      <c r="L1429" s="140"/>
      <c r="M1429" s="140" t="s">
        <v>5955</v>
      </c>
      <c r="N1429" s="141">
        <v>60</v>
      </c>
      <c r="O1429" s="142" t="b">
        <v>0</v>
      </c>
      <c r="P1429" s="140" t="s">
        <v>3077</v>
      </c>
      <c r="Q1429" t="s">
        <v>1825</v>
      </c>
      <c r="R1429" t="s">
        <v>630</v>
      </c>
    </row>
    <row r="1430" spans="1:18" x14ac:dyDescent="0.25">
      <c r="A1430" s="140" t="s">
        <v>287</v>
      </c>
      <c r="B1430" s="140" t="s">
        <v>887</v>
      </c>
      <c r="C1430" s="140" t="s">
        <v>1819</v>
      </c>
      <c r="D1430" s="140" t="s">
        <v>1820</v>
      </c>
      <c r="E1430" s="140" t="s">
        <v>1973</v>
      </c>
      <c r="F1430" s="140"/>
      <c r="G1430" s="140" t="s">
        <v>71</v>
      </c>
      <c r="H1430" s="140" t="s">
        <v>1779</v>
      </c>
      <c r="I1430" s="140" t="s">
        <v>5551</v>
      </c>
      <c r="J1430" s="140" t="s">
        <v>1819</v>
      </c>
      <c r="K1430" s="140"/>
      <c r="L1430" s="140"/>
      <c r="M1430" s="140" t="s">
        <v>5956</v>
      </c>
      <c r="N1430" s="141">
        <v>60</v>
      </c>
      <c r="O1430" s="142" t="b">
        <v>0</v>
      </c>
      <c r="P1430" s="140" t="s">
        <v>3077</v>
      </c>
      <c r="Q1430" t="s">
        <v>1825</v>
      </c>
      <c r="R1430" t="s">
        <v>630</v>
      </c>
    </row>
    <row r="1431" spans="1:18" x14ac:dyDescent="0.25">
      <c r="A1431" s="140" t="s">
        <v>351</v>
      </c>
      <c r="B1431" s="140" t="s">
        <v>887</v>
      </c>
      <c r="C1431" s="140" t="s">
        <v>1819</v>
      </c>
      <c r="D1431" s="140" t="s">
        <v>1820</v>
      </c>
      <c r="E1431" s="140" t="s">
        <v>1883</v>
      </c>
      <c r="F1431" s="140"/>
      <c r="G1431" s="140" t="s">
        <v>71</v>
      </c>
      <c r="H1431" s="140" t="s">
        <v>1779</v>
      </c>
      <c r="I1431" s="140" t="s">
        <v>5551</v>
      </c>
      <c r="J1431" s="140" t="s">
        <v>1819</v>
      </c>
      <c r="K1431" s="140"/>
      <c r="L1431" s="140"/>
      <c r="M1431" s="140" t="s">
        <v>5957</v>
      </c>
      <c r="N1431" s="141">
        <v>60</v>
      </c>
      <c r="O1431" s="142" t="b">
        <v>0</v>
      </c>
      <c r="P1431" s="140" t="s">
        <v>3077</v>
      </c>
      <c r="Q1431" t="s">
        <v>1825</v>
      </c>
      <c r="R1431" t="s">
        <v>630</v>
      </c>
    </row>
    <row r="1432" spans="1:18" x14ac:dyDescent="0.25">
      <c r="A1432" s="140" t="s">
        <v>1016</v>
      </c>
      <c r="B1432" s="140" t="s">
        <v>1017</v>
      </c>
      <c r="C1432" s="140" t="s">
        <v>1819</v>
      </c>
      <c r="D1432" s="140" t="s">
        <v>1820</v>
      </c>
      <c r="E1432" s="140" t="s">
        <v>2074</v>
      </c>
      <c r="F1432" s="140"/>
      <c r="G1432" s="140" t="s">
        <v>1788</v>
      </c>
      <c r="H1432" s="140" t="s">
        <v>1789</v>
      </c>
      <c r="I1432" s="140" t="s">
        <v>5551</v>
      </c>
      <c r="J1432" s="140" t="s">
        <v>1017</v>
      </c>
      <c r="K1432" s="140"/>
      <c r="L1432" s="140"/>
      <c r="M1432" s="140" t="s">
        <v>5958</v>
      </c>
      <c r="N1432" s="141">
        <v>60</v>
      </c>
      <c r="O1432" s="142" t="b">
        <v>0</v>
      </c>
      <c r="P1432" s="140" t="s">
        <v>3077</v>
      </c>
      <c r="Q1432" t="s">
        <v>1825</v>
      </c>
      <c r="R1432" t="s">
        <v>630</v>
      </c>
    </row>
    <row r="1433" spans="1:18" x14ac:dyDescent="0.25">
      <c r="A1433" s="140" t="s">
        <v>1018</v>
      </c>
      <c r="B1433" s="140" t="s">
        <v>1019</v>
      </c>
      <c r="C1433" s="140" t="s">
        <v>1819</v>
      </c>
      <c r="D1433" s="140" t="s">
        <v>1820</v>
      </c>
      <c r="E1433" s="140" t="s">
        <v>2032</v>
      </c>
      <c r="F1433" s="140"/>
      <c r="G1433" s="140" t="s">
        <v>70</v>
      </c>
      <c r="H1433" s="140" t="s">
        <v>1781</v>
      </c>
      <c r="I1433" s="140" t="s">
        <v>5551</v>
      </c>
      <c r="J1433" s="140" t="s">
        <v>1019</v>
      </c>
      <c r="K1433" s="140" t="s">
        <v>5959</v>
      </c>
      <c r="L1433" s="140"/>
      <c r="M1433" s="140" t="s">
        <v>5959</v>
      </c>
      <c r="N1433" s="141">
        <v>60</v>
      </c>
      <c r="O1433" s="142" t="b">
        <v>0</v>
      </c>
      <c r="P1433" s="140" t="s">
        <v>3077</v>
      </c>
      <c r="Q1433" t="s">
        <v>1825</v>
      </c>
      <c r="R1433" t="s">
        <v>630</v>
      </c>
    </row>
    <row r="1434" spans="1:18" x14ac:dyDescent="0.25">
      <c r="A1434" s="140" t="s">
        <v>1020</v>
      </c>
      <c r="B1434" s="140" t="s">
        <v>1021</v>
      </c>
      <c r="C1434" s="140" t="s">
        <v>1819</v>
      </c>
      <c r="D1434" s="140" t="s">
        <v>1820</v>
      </c>
      <c r="E1434" s="140" t="s">
        <v>2055</v>
      </c>
      <c r="F1434" s="140"/>
      <c r="G1434" s="140" t="s">
        <v>71</v>
      </c>
      <c r="H1434" s="140" t="s">
        <v>1779</v>
      </c>
      <c r="I1434" s="140" t="s">
        <v>5551</v>
      </c>
      <c r="J1434" s="140" t="s">
        <v>1021</v>
      </c>
      <c r="K1434" s="140" t="s">
        <v>5960</v>
      </c>
      <c r="L1434" s="140"/>
      <c r="M1434" s="140" t="s">
        <v>5960</v>
      </c>
      <c r="N1434" s="141">
        <v>60</v>
      </c>
      <c r="O1434" s="142" t="b">
        <v>0</v>
      </c>
      <c r="P1434" s="140" t="s">
        <v>3077</v>
      </c>
      <c r="Q1434" t="s">
        <v>1825</v>
      </c>
      <c r="R1434" t="s">
        <v>630</v>
      </c>
    </row>
    <row r="1435" spans="1:18" x14ac:dyDescent="0.25">
      <c r="A1435" s="140" t="s">
        <v>1022</v>
      </c>
      <c r="B1435" s="140" t="s">
        <v>1023</v>
      </c>
      <c r="C1435" s="140" t="s">
        <v>1819</v>
      </c>
      <c r="D1435" s="140" t="s">
        <v>1820</v>
      </c>
      <c r="E1435" s="140" t="s">
        <v>2032</v>
      </c>
      <c r="F1435" s="140"/>
      <c r="G1435" s="140" t="s">
        <v>70</v>
      </c>
      <c r="H1435" s="140" t="s">
        <v>1781</v>
      </c>
      <c r="I1435" s="140" t="s">
        <v>5551</v>
      </c>
      <c r="J1435" s="140" t="s">
        <v>1023</v>
      </c>
      <c r="K1435" s="140" t="s">
        <v>5961</v>
      </c>
      <c r="L1435" s="140"/>
      <c r="M1435" s="140" t="s">
        <v>5961</v>
      </c>
      <c r="N1435" s="141">
        <v>60</v>
      </c>
      <c r="O1435" s="142" t="b">
        <v>0</v>
      </c>
      <c r="P1435" s="140" t="s">
        <v>3077</v>
      </c>
      <c r="Q1435" t="s">
        <v>1825</v>
      </c>
      <c r="R1435" t="s">
        <v>630</v>
      </c>
    </row>
    <row r="1436" spans="1:18" x14ac:dyDescent="0.25">
      <c r="A1436" s="140" t="s">
        <v>1024</v>
      </c>
      <c r="B1436" s="140" t="s">
        <v>1025</v>
      </c>
      <c r="C1436" s="140" t="s">
        <v>1819</v>
      </c>
      <c r="D1436" s="140" t="s">
        <v>1820</v>
      </c>
      <c r="E1436" s="140" t="s">
        <v>5297</v>
      </c>
      <c r="F1436" s="140"/>
      <c r="G1436" s="140" t="s">
        <v>1788</v>
      </c>
      <c r="H1436" s="140" t="s">
        <v>1789</v>
      </c>
      <c r="I1436" s="140" t="s">
        <v>5551</v>
      </c>
      <c r="J1436" s="140" t="s">
        <v>1025</v>
      </c>
      <c r="K1436" s="140" t="s">
        <v>5962</v>
      </c>
      <c r="L1436" s="140"/>
      <c r="M1436" s="140" t="s">
        <v>5962</v>
      </c>
      <c r="N1436" s="141">
        <v>60</v>
      </c>
      <c r="O1436" s="142" t="b">
        <v>0</v>
      </c>
      <c r="P1436" s="140" t="s">
        <v>3077</v>
      </c>
      <c r="Q1436" t="s">
        <v>1825</v>
      </c>
      <c r="R1436" t="s">
        <v>630</v>
      </c>
    </row>
    <row r="1437" spans="1:18" x14ac:dyDescent="0.25">
      <c r="A1437" s="140" t="s">
        <v>100</v>
      </c>
      <c r="B1437" s="140" t="s">
        <v>1026</v>
      </c>
      <c r="C1437" s="140"/>
      <c r="D1437" s="140" t="s">
        <v>1820</v>
      </c>
      <c r="E1437" s="140" t="s">
        <v>1940</v>
      </c>
      <c r="F1437" s="140"/>
      <c r="G1437" s="140" t="s">
        <v>70</v>
      </c>
      <c r="H1437" s="140" t="s">
        <v>1781</v>
      </c>
      <c r="I1437" s="140" t="s">
        <v>5963</v>
      </c>
      <c r="J1437" s="140" t="s">
        <v>1026</v>
      </c>
      <c r="K1437" s="140" t="s">
        <v>5964</v>
      </c>
      <c r="L1437" s="140" t="s">
        <v>1819</v>
      </c>
      <c r="M1437" s="140" t="s">
        <v>5964</v>
      </c>
      <c r="N1437" s="141">
        <v>60</v>
      </c>
      <c r="O1437" s="142" t="b">
        <v>0</v>
      </c>
      <c r="P1437" s="140" t="s">
        <v>1824</v>
      </c>
      <c r="Q1437" t="s">
        <v>1825</v>
      </c>
      <c r="R1437" t="s">
        <v>630</v>
      </c>
    </row>
    <row r="1438" spans="1:18" x14ac:dyDescent="0.25">
      <c r="A1438" s="140" t="s">
        <v>1027</v>
      </c>
      <c r="B1438" s="140" t="s">
        <v>1028</v>
      </c>
      <c r="C1438" s="140"/>
      <c r="D1438" s="140" t="s">
        <v>1820</v>
      </c>
      <c r="E1438" s="140" t="s">
        <v>3781</v>
      </c>
      <c r="F1438" s="140"/>
      <c r="G1438" s="140" t="s">
        <v>71</v>
      </c>
      <c r="H1438" s="140" t="s">
        <v>1779</v>
      </c>
      <c r="I1438" s="140" t="s">
        <v>5963</v>
      </c>
      <c r="J1438" s="140" t="s">
        <v>1028</v>
      </c>
      <c r="K1438" s="140" t="s">
        <v>5965</v>
      </c>
      <c r="L1438" s="140" t="s">
        <v>1819</v>
      </c>
      <c r="M1438" s="140" t="s">
        <v>5965</v>
      </c>
      <c r="N1438" s="141">
        <v>60</v>
      </c>
      <c r="O1438" s="142" t="b">
        <v>0</v>
      </c>
      <c r="P1438" s="140" t="s">
        <v>1824</v>
      </c>
      <c r="Q1438" t="s">
        <v>1825</v>
      </c>
      <c r="R1438" t="s">
        <v>630</v>
      </c>
    </row>
    <row r="1439" spans="1:18" x14ac:dyDescent="0.25">
      <c r="A1439" s="140" t="s">
        <v>1029</v>
      </c>
      <c r="B1439" s="140" t="s">
        <v>1030</v>
      </c>
      <c r="C1439" s="140" t="s">
        <v>1819</v>
      </c>
      <c r="D1439" s="140" t="s">
        <v>1820</v>
      </c>
      <c r="E1439" s="140" t="s">
        <v>3781</v>
      </c>
      <c r="F1439" s="140"/>
      <c r="G1439" s="140" t="s">
        <v>71</v>
      </c>
      <c r="H1439" s="140" t="s">
        <v>1779</v>
      </c>
      <c r="I1439" s="140" t="s">
        <v>5551</v>
      </c>
      <c r="J1439" s="140" t="s">
        <v>1030</v>
      </c>
      <c r="K1439" s="140" t="s">
        <v>5966</v>
      </c>
      <c r="L1439" s="140"/>
      <c r="M1439" s="140" t="s">
        <v>5966</v>
      </c>
      <c r="N1439" s="141">
        <v>60</v>
      </c>
      <c r="O1439" s="142" t="b">
        <v>0</v>
      </c>
      <c r="P1439" s="140" t="s">
        <v>3077</v>
      </c>
      <c r="Q1439" t="s">
        <v>1825</v>
      </c>
      <c r="R1439" t="s">
        <v>630</v>
      </c>
    </row>
    <row r="1440" spans="1:18" x14ac:dyDescent="0.25">
      <c r="A1440" s="140" t="s">
        <v>1031</v>
      </c>
      <c r="B1440" s="140" t="s">
        <v>1032</v>
      </c>
      <c r="C1440" s="140" t="s">
        <v>1819</v>
      </c>
      <c r="D1440" s="140" t="s">
        <v>1820</v>
      </c>
      <c r="E1440" s="140" t="s">
        <v>2104</v>
      </c>
      <c r="F1440" s="140"/>
      <c r="G1440" s="140" t="s">
        <v>1788</v>
      </c>
      <c r="H1440" s="140" t="s">
        <v>1789</v>
      </c>
      <c r="I1440" s="140" t="s">
        <v>5551</v>
      </c>
      <c r="J1440" s="140" t="s">
        <v>1819</v>
      </c>
      <c r="K1440" s="140"/>
      <c r="L1440" s="140"/>
      <c r="M1440" s="140" t="s">
        <v>5967</v>
      </c>
      <c r="N1440" s="141">
        <v>60</v>
      </c>
      <c r="O1440" s="142" t="b">
        <v>0</v>
      </c>
      <c r="P1440" s="140" t="s">
        <v>3077</v>
      </c>
      <c r="Q1440" t="s">
        <v>1825</v>
      </c>
      <c r="R1440" t="s">
        <v>630</v>
      </c>
    </row>
    <row r="1441" spans="1:18" x14ac:dyDescent="0.25">
      <c r="A1441" s="140" t="s">
        <v>1033</v>
      </c>
      <c r="B1441" s="140" t="s">
        <v>1034</v>
      </c>
      <c r="C1441" s="140"/>
      <c r="D1441" s="140" t="s">
        <v>1820</v>
      </c>
      <c r="E1441" s="140" t="s">
        <v>1928</v>
      </c>
      <c r="F1441" s="140" t="s">
        <v>5968</v>
      </c>
      <c r="G1441" s="140"/>
      <c r="H1441" s="140"/>
      <c r="I1441" s="140" t="s">
        <v>5963</v>
      </c>
      <c r="J1441" s="140"/>
      <c r="K1441" s="140"/>
      <c r="L1441" s="140"/>
      <c r="M1441" s="140" t="s">
        <v>5969</v>
      </c>
      <c r="N1441" s="141">
        <v>60</v>
      </c>
      <c r="O1441" s="142" t="b">
        <v>0</v>
      </c>
      <c r="P1441" s="140" t="s">
        <v>1824</v>
      </c>
      <c r="Q1441" t="s">
        <v>1825</v>
      </c>
      <c r="R1441" t="s">
        <v>630</v>
      </c>
    </row>
    <row r="1442" spans="1:18" x14ac:dyDescent="0.25">
      <c r="A1442" s="140" t="s">
        <v>1035</v>
      </c>
      <c r="B1442" s="140" t="s">
        <v>1036</v>
      </c>
      <c r="C1442" s="140" t="s">
        <v>1819</v>
      </c>
      <c r="D1442" s="140" t="s">
        <v>1820</v>
      </c>
      <c r="E1442" s="140" t="s">
        <v>5970</v>
      </c>
      <c r="F1442" s="140"/>
      <c r="G1442" s="140" t="s">
        <v>70</v>
      </c>
      <c r="H1442" s="140" t="s">
        <v>1781</v>
      </c>
      <c r="I1442" s="140" t="s">
        <v>5551</v>
      </c>
      <c r="J1442" s="140" t="s">
        <v>1036</v>
      </c>
      <c r="K1442" s="140" t="s">
        <v>5971</v>
      </c>
      <c r="L1442" s="140"/>
      <c r="M1442" s="140" t="s">
        <v>5971</v>
      </c>
      <c r="N1442" s="141">
        <v>60</v>
      </c>
      <c r="O1442" s="142" t="b">
        <v>0</v>
      </c>
      <c r="P1442" s="140" t="s">
        <v>3077</v>
      </c>
      <c r="Q1442" t="s">
        <v>1825</v>
      </c>
      <c r="R1442" t="s">
        <v>630</v>
      </c>
    </row>
    <row r="1443" spans="1:18" x14ac:dyDescent="0.25">
      <c r="A1443" s="140" t="s">
        <v>1037</v>
      </c>
      <c r="B1443" s="140" t="s">
        <v>1038</v>
      </c>
      <c r="C1443" s="140"/>
      <c r="D1443" s="140" t="s">
        <v>1820</v>
      </c>
      <c r="E1443" s="140" t="s">
        <v>2104</v>
      </c>
      <c r="F1443" s="140"/>
      <c r="G1443" s="140" t="s">
        <v>1788</v>
      </c>
      <c r="H1443" s="140" t="s">
        <v>1789</v>
      </c>
      <c r="I1443" s="140" t="s">
        <v>5963</v>
      </c>
      <c r="J1443" s="140"/>
      <c r="K1443" s="140"/>
      <c r="L1443" s="140"/>
      <c r="M1443" s="140" t="s">
        <v>5972</v>
      </c>
      <c r="N1443" s="141">
        <v>60</v>
      </c>
      <c r="O1443" s="142" t="b">
        <v>0</v>
      </c>
      <c r="P1443" s="140" t="s">
        <v>1824</v>
      </c>
      <c r="Q1443" t="s">
        <v>1825</v>
      </c>
      <c r="R1443" t="s">
        <v>630</v>
      </c>
    </row>
    <row r="1444" spans="1:18" x14ac:dyDescent="0.25">
      <c r="A1444" s="140" t="s">
        <v>1039</v>
      </c>
      <c r="B1444" s="140" t="s">
        <v>1040</v>
      </c>
      <c r="C1444" s="140" t="s">
        <v>1819</v>
      </c>
      <c r="D1444" s="140" t="s">
        <v>1820</v>
      </c>
      <c r="E1444" s="140" t="s">
        <v>2074</v>
      </c>
      <c r="F1444" s="140"/>
      <c r="G1444" s="140" t="s">
        <v>1788</v>
      </c>
      <c r="H1444" s="140" t="s">
        <v>1789</v>
      </c>
      <c r="I1444" s="140" t="s">
        <v>5551</v>
      </c>
      <c r="J1444" s="140" t="s">
        <v>1040</v>
      </c>
      <c r="K1444" s="140"/>
      <c r="L1444" s="140"/>
      <c r="M1444" s="140" t="s">
        <v>5973</v>
      </c>
      <c r="N1444" s="141">
        <v>60</v>
      </c>
      <c r="O1444" s="142" t="b">
        <v>0</v>
      </c>
      <c r="P1444" s="140" t="s">
        <v>3077</v>
      </c>
      <c r="Q1444" t="s">
        <v>1825</v>
      </c>
      <c r="R1444" t="s">
        <v>630</v>
      </c>
    </row>
    <row r="1445" spans="1:18" x14ac:dyDescent="0.25">
      <c r="A1445" s="140" t="s">
        <v>1041</v>
      </c>
      <c r="B1445" s="140" t="s">
        <v>1042</v>
      </c>
      <c r="C1445" s="140"/>
      <c r="D1445" s="140" t="s">
        <v>1820</v>
      </c>
      <c r="E1445" s="140" t="s">
        <v>1883</v>
      </c>
      <c r="F1445" s="140" t="s">
        <v>5974</v>
      </c>
      <c r="G1445" s="140" t="s">
        <v>71</v>
      </c>
      <c r="H1445" s="140" t="s">
        <v>1779</v>
      </c>
      <c r="I1445" s="140" t="s">
        <v>5963</v>
      </c>
      <c r="J1445" s="140"/>
      <c r="K1445" s="140"/>
      <c r="L1445" s="140"/>
      <c r="M1445" s="140" t="s">
        <v>5975</v>
      </c>
      <c r="N1445" s="141">
        <v>60</v>
      </c>
      <c r="O1445" s="142" t="b">
        <v>0</v>
      </c>
      <c r="P1445" s="140" t="s">
        <v>1824</v>
      </c>
      <c r="Q1445" t="s">
        <v>1825</v>
      </c>
      <c r="R1445" t="s">
        <v>630</v>
      </c>
    </row>
    <row r="1446" spans="1:18" x14ac:dyDescent="0.25">
      <c r="A1446" s="140" t="s">
        <v>353</v>
      </c>
      <c r="B1446" s="140" t="s">
        <v>1043</v>
      </c>
      <c r="C1446" s="140"/>
      <c r="D1446" s="140" t="s">
        <v>1820</v>
      </c>
      <c r="E1446" s="140" t="s">
        <v>5970</v>
      </c>
      <c r="F1446" s="140"/>
      <c r="G1446" s="140" t="s">
        <v>70</v>
      </c>
      <c r="H1446" s="140" t="s">
        <v>1781</v>
      </c>
      <c r="I1446" s="140" t="s">
        <v>5963</v>
      </c>
      <c r="J1446" s="140"/>
      <c r="K1446" s="140"/>
      <c r="L1446" s="140"/>
      <c r="M1446" s="140" t="s">
        <v>5976</v>
      </c>
      <c r="N1446" s="141">
        <v>60</v>
      </c>
      <c r="O1446" s="142" t="b">
        <v>0</v>
      </c>
      <c r="P1446" s="140" t="s">
        <v>1824</v>
      </c>
      <c r="Q1446" t="s">
        <v>1825</v>
      </c>
      <c r="R1446" t="s">
        <v>630</v>
      </c>
    </row>
    <row r="1447" spans="1:18" x14ac:dyDescent="0.25">
      <c r="A1447" s="140" t="s">
        <v>1044</v>
      </c>
      <c r="B1447" s="140" t="s">
        <v>1045</v>
      </c>
      <c r="C1447" s="140" t="s">
        <v>1819</v>
      </c>
      <c r="D1447" s="140" t="s">
        <v>1820</v>
      </c>
      <c r="E1447" s="140" t="s">
        <v>1973</v>
      </c>
      <c r="F1447" s="140"/>
      <c r="G1447" s="140" t="s">
        <v>71</v>
      </c>
      <c r="H1447" s="140" t="s">
        <v>1779</v>
      </c>
      <c r="I1447" s="140" t="s">
        <v>5551</v>
      </c>
      <c r="J1447" s="140" t="s">
        <v>1045</v>
      </c>
      <c r="K1447" s="140" t="s">
        <v>5977</v>
      </c>
      <c r="L1447" s="140"/>
      <c r="M1447" s="140" t="s">
        <v>5977</v>
      </c>
      <c r="N1447" s="141">
        <v>60</v>
      </c>
      <c r="O1447" s="142" t="b">
        <v>0</v>
      </c>
      <c r="P1447" s="140" t="s">
        <v>3077</v>
      </c>
      <c r="Q1447" t="s">
        <v>1825</v>
      </c>
      <c r="R1447" t="s">
        <v>630</v>
      </c>
    </row>
    <row r="1448" spans="1:18" x14ac:dyDescent="0.25">
      <c r="A1448" s="140" t="s">
        <v>1046</v>
      </c>
      <c r="B1448" s="140" t="s">
        <v>1047</v>
      </c>
      <c r="C1448" s="140" t="s">
        <v>1819</v>
      </c>
      <c r="D1448" s="140" t="s">
        <v>1820</v>
      </c>
      <c r="E1448" s="140" t="s">
        <v>1973</v>
      </c>
      <c r="F1448" s="140"/>
      <c r="G1448" s="140" t="s">
        <v>71</v>
      </c>
      <c r="H1448" s="140" t="s">
        <v>1779</v>
      </c>
      <c r="I1448" s="140" t="s">
        <v>5551</v>
      </c>
      <c r="J1448" s="140" t="s">
        <v>1047</v>
      </c>
      <c r="K1448" s="140" t="s">
        <v>5978</v>
      </c>
      <c r="L1448" s="140"/>
      <c r="M1448" s="140" t="s">
        <v>5979</v>
      </c>
      <c r="N1448" s="141">
        <v>60</v>
      </c>
      <c r="O1448" s="142" t="b">
        <v>0</v>
      </c>
      <c r="P1448" s="140" t="s">
        <v>3077</v>
      </c>
      <c r="Q1448" t="s">
        <v>1825</v>
      </c>
      <c r="R1448" t="s">
        <v>630</v>
      </c>
    </row>
    <row r="1449" spans="1:18" x14ac:dyDescent="0.25">
      <c r="A1449" s="140" t="s">
        <v>1048</v>
      </c>
      <c r="B1449" s="140" t="s">
        <v>1049</v>
      </c>
      <c r="C1449" s="140"/>
      <c r="D1449" s="140" t="s">
        <v>1820</v>
      </c>
      <c r="E1449" s="140"/>
      <c r="F1449" s="140"/>
      <c r="G1449" s="140" t="s">
        <v>70</v>
      </c>
      <c r="H1449" s="140" t="s">
        <v>1781</v>
      </c>
      <c r="I1449" s="140" t="s">
        <v>5963</v>
      </c>
      <c r="J1449" s="140"/>
      <c r="K1449" s="140"/>
      <c r="L1449" s="140"/>
      <c r="M1449" s="140" t="s">
        <v>5980</v>
      </c>
      <c r="N1449" s="141">
        <v>60</v>
      </c>
      <c r="O1449" s="142" t="b">
        <v>0</v>
      </c>
      <c r="P1449" s="140" t="s">
        <v>1824</v>
      </c>
      <c r="Q1449" t="s">
        <v>1825</v>
      </c>
      <c r="R1449" t="s">
        <v>630</v>
      </c>
    </row>
    <row r="1450" spans="1:18" x14ac:dyDescent="0.25">
      <c r="A1450" s="140" t="s">
        <v>1050</v>
      </c>
      <c r="B1450" s="140" t="s">
        <v>1051</v>
      </c>
      <c r="C1450" s="140" t="s">
        <v>1819</v>
      </c>
      <c r="D1450" s="140" t="s">
        <v>1820</v>
      </c>
      <c r="E1450" s="140" t="s">
        <v>5297</v>
      </c>
      <c r="F1450" s="140"/>
      <c r="G1450" s="140" t="s">
        <v>1788</v>
      </c>
      <c r="H1450" s="140" t="s">
        <v>1789</v>
      </c>
      <c r="I1450" s="140" t="s">
        <v>5551</v>
      </c>
      <c r="J1450" s="140" t="s">
        <v>1051</v>
      </c>
      <c r="K1450" s="140" t="s">
        <v>5981</v>
      </c>
      <c r="L1450" s="140"/>
      <c r="M1450" s="140" t="s">
        <v>5981</v>
      </c>
      <c r="N1450" s="141">
        <v>60</v>
      </c>
      <c r="O1450" s="142" t="b">
        <v>0</v>
      </c>
      <c r="P1450" s="140" t="s">
        <v>3077</v>
      </c>
      <c r="Q1450" t="s">
        <v>1825</v>
      </c>
      <c r="R1450" t="s">
        <v>630</v>
      </c>
    </row>
    <row r="1451" spans="1:18" x14ac:dyDescent="0.25">
      <c r="A1451" s="140" t="s">
        <v>517</v>
      </c>
      <c r="B1451" s="140" t="s">
        <v>1052</v>
      </c>
      <c r="C1451" s="140"/>
      <c r="D1451" s="140" t="s">
        <v>1820</v>
      </c>
      <c r="E1451" s="140"/>
      <c r="F1451" s="140"/>
      <c r="G1451" s="140" t="s">
        <v>70</v>
      </c>
      <c r="H1451" s="140" t="s">
        <v>1781</v>
      </c>
      <c r="I1451" s="140" t="s">
        <v>5963</v>
      </c>
      <c r="J1451" s="140"/>
      <c r="K1451" s="140"/>
      <c r="L1451" s="140"/>
      <c r="M1451" s="140" t="s">
        <v>5982</v>
      </c>
      <c r="N1451" s="141">
        <v>60</v>
      </c>
      <c r="O1451" s="142" t="b">
        <v>0</v>
      </c>
      <c r="P1451" s="140" t="s">
        <v>1824</v>
      </c>
      <c r="Q1451" t="s">
        <v>1825</v>
      </c>
      <c r="R1451" t="s">
        <v>630</v>
      </c>
    </row>
    <row r="1452" spans="1:18" x14ac:dyDescent="0.25">
      <c r="A1452" s="140" t="s">
        <v>156</v>
      </c>
      <c r="B1452" s="140" t="s">
        <v>1053</v>
      </c>
      <c r="C1452" s="140"/>
      <c r="D1452" s="140" t="s">
        <v>1820</v>
      </c>
      <c r="E1452" s="140"/>
      <c r="F1452" s="140"/>
      <c r="G1452" s="140" t="s">
        <v>71</v>
      </c>
      <c r="H1452" s="140" t="s">
        <v>1779</v>
      </c>
      <c r="I1452" s="140" t="s">
        <v>5963</v>
      </c>
      <c r="J1452" s="140"/>
      <c r="K1452" s="140"/>
      <c r="L1452" s="140"/>
      <c r="M1452" s="140" t="s">
        <v>5983</v>
      </c>
      <c r="N1452" s="141">
        <v>60</v>
      </c>
      <c r="O1452" s="142" t="b">
        <v>0</v>
      </c>
      <c r="P1452" s="140" t="s">
        <v>1824</v>
      </c>
      <c r="Q1452" t="s">
        <v>1825</v>
      </c>
      <c r="R1452" t="s">
        <v>630</v>
      </c>
    </row>
    <row r="1453" spans="1:18" x14ac:dyDescent="0.25">
      <c r="A1453" s="140" t="s">
        <v>355</v>
      </c>
      <c r="B1453" s="140" t="s">
        <v>1054</v>
      </c>
      <c r="C1453" s="140"/>
      <c r="D1453" s="140" t="s">
        <v>1820</v>
      </c>
      <c r="E1453" s="140" t="s">
        <v>1973</v>
      </c>
      <c r="F1453" s="140"/>
      <c r="G1453" s="140" t="s">
        <v>71</v>
      </c>
      <c r="H1453" s="140" t="s">
        <v>1779</v>
      </c>
      <c r="I1453" s="140" t="s">
        <v>5963</v>
      </c>
      <c r="J1453" s="140" t="s">
        <v>1054</v>
      </c>
      <c r="K1453" s="140" t="s">
        <v>5984</v>
      </c>
      <c r="L1453" s="140" t="s">
        <v>1819</v>
      </c>
      <c r="M1453" s="140" t="s">
        <v>5984</v>
      </c>
      <c r="N1453" s="141">
        <v>60</v>
      </c>
      <c r="O1453" s="142" t="b">
        <v>0</v>
      </c>
      <c r="P1453" s="140" t="s">
        <v>1824</v>
      </c>
      <c r="Q1453" t="s">
        <v>1825</v>
      </c>
      <c r="R1453" t="s">
        <v>630</v>
      </c>
    </row>
    <row r="1454" spans="1:18" x14ac:dyDescent="0.25">
      <c r="A1454" s="140" t="s">
        <v>1055</v>
      </c>
      <c r="B1454" s="140" t="s">
        <v>1056</v>
      </c>
      <c r="C1454" s="140"/>
      <c r="D1454" s="140" t="s">
        <v>1820</v>
      </c>
      <c r="E1454" s="140" t="s">
        <v>1940</v>
      </c>
      <c r="F1454" s="140"/>
      <c r="G1454" s="140" t="s">
        <v>70</v>
      </c>
      <c r="H1454" s="140" t="s">
        <v>1781</v>
      </c>
      <c r="I1454" s="140" t="s">
        <v>5963</v>
      </c>
      <c r="J1454" s="140"/>
      <c r="K1454" s="140"/>
      <c r="L1454" s="140"/>
      <c r="M1454" s="140" t="s">
        <v>5985</v>
      </c>
      <c r="N1454" s="141">
        <v>60</v>
      </c>
      <c r="O1454" s="142" t="b">
        <v>0</v>
      </c>
      <c r="P1454" s="140" t="s">
        <v>1824</v>
      </c>
      <c r="Q1454" t="s">
        <v>1825</v>
      </c>
      <c r="R1454" t="s">
        <v>630</v>
      </c>
    </row>
    <row r="1455" spans="1:18" x14ac:dyDescent="0.25">
      <c r="A1455" s="140" t="s">
        <v>358</v>
      </c>
      <c r="B1455" s="140" t="s">
        <v>1057</v>
      </c>
      <c r="C1455" s="140"/>
      <c r="D1455" s="140" t="s">
        <v>1820</v>
      </c>
      <c r="E1455" s="140" t="s">
        <v>1883</v>
      </c>
      <c r="F1455" s="140" t="s">
        <v>4155</v>
      </c>
      <c r="G1455" s="140" t="s">
        <v>71</v>
      </c>
      <c r="H1455" s="140" t="s">
        <v>1779</v>
      </c>
      <c r="I1455" s="140" t="s">
        <v>5963</v>
      </c>
      <c r="J1455" s="140" t="s">
        <v>1057</v>
      </c>
      <c r="K1455" s="140" t="s">
        <v>5986</v>
      </c>
      <c r="L1455" s="140" t="s">
        <v>1819</v>
      </c>
      <c r="M1455" s="140" t="s">
        <v>5986</v>
      </c>
      <c r="N1455" s="141">
        <v>60</v>
      </c>
      <c r="O1455" s="142" t="b">
        <v>0</v>
      </c>
      <c r="P1455" s="140" t="s">
        <v>1824</v>
      </c>
      <c r="Q1455" t="s">
        <v>1825</v>
      </c>
      <c r="R1455" t="s">
        <v>630</v>
      </c>
    </row>
    <row r="1456" spans="1:18" x14ac:dyDescent="0.25">
      <c r="A1456" s="140" t="s">
        <v>1058</v>
      </c>
      <c r="B1456" s="140" t="s">
        <v>1059</v>
      </c>
      <c r="C1456" s="140"/>
      <c r="D1456" s="140" t="s">
        <v>1820</v>
      </c>
      <c r="E1456" s="140" t="s">
        <v>1973</v>
      </c>
      <c r="F1456" s="140"/>
      <c r="G1456" s="140" t="s">
        <v>71</v>
      </c>
      <c r="H1456" s="140" t="s">
        <v>1779</v>
      </c>
      <c r="I1456" s="140" t="s">
        <v>5963</v>
      </c>
      <c r="J1456" s="140" t="s">
        <v>1059</v>
      </c>
      <c r="K1456" s="140"/>
      <c r="L1456" s="140"/>
      <c r="M1456" s="140" t="s">
        <v>5987</v>
      </c>
      <c r="N1456" s="141">
        <v>60</v>
      </c>
      <c r="O1456" s="142" t="b">
        <v>0</v>
      </c>
      <c r="P1456" s="140" t="s">
        <v>1824</v>
      </c>
      <c r="Q1456" t="s">
        <v>1825</v>
      </c>
      <c r="R1456" t="s">
        <v>630</v>
      </c>
    </row>
    <row r="1457" spans="1:18" x14ac:dyDescent="0.25">
      <c r="A1457" s="140" t="s">
        <v>361</v>
      </c>
      <c r="B1457" s="140" t="s">
        <v>1060</v>
      </c>
      <c r="C1457" s="140"/>
      <c r="D1457" s="140" t="s">
        <v>1820</v>
      </c>
      <c r="E1457" s="140"/>
      <c r="F1457" s="140"/>
      <c r="G1457" s="140" t="s">
        <v>71</v>
      </c>
      <c r="H1457" s="140" t="s">
        <v>1779</v>
      </c>
      <c r="I1457" s="140" t="s">
        <v>5963</v>
      </c>
      <c r="J1457" s="140" t="s">
        <v>1060</v>
      </c>
      <c r="K1457" s="140"/>
      <c r="L1457" s="140"/>
      <c r="M1457" s="140" t="s">
        <v>5988</v>
      </c>
      <c r="N1457" s="141">
        <v>60</v>
      </c>
      <c r="O1457" s="142" t="b">
        <v>0</v>
      </c>
      <c r="P1457" s="140" t="s">
        <v>1824</v>
      </c>
      <c r="Q1457" t="s">
        <v>1825</v>
      </c>
      <c r="R1457" t="s">
        <v>630</v>
      </c>
    </row>
    <row r="1458" spans="1:18" x14ac:dyDescent="0.25">
      <c r="A1458" s="140" t="s">
        <v>161</v>
      </c>
      <c r="B1458" s="140" t="s">
        <v>1061</v>
      </c>
      <c r="C1458" s="140"/>
      <c r="D1458" s="140" t="s">
        <v>1820</v>
      </c>
      <c r="E1458" s="140" t="s">
        <v>3781</v>
      </c>
      <c r="F1458" s="140"/>
      <c r="G1458" s="140" t="s">
        <v>71</v>
      </c>
      <c r="H1458" s="140" t="s">
        <v>1779</v>
      </c>
      <c r="I1458" s="140" t="s">
        <v>5963</v>
      </c>
      <c r="J1458" s="140" t="s">
        <v>1819</v>
      </c>
      <c r="K1458" s="140"/>
      <c r="L1458" s="140" t="s">
        <v>1819</v>
      </c>
      <c r="M1458" s="140" t="s">
        <v>5989</v>
      </c>
      <c r="N1458" s="141">
        <v>60</v>
      </c>
      <c r="O1458" s="142" t="b">
        <v>0</v>
      </c>
      <c r="P1458" s="140" t="s">
        <v>1824</v>
      </c>
      <c r="Q1458" t="s">
        <v>1825</v>
      </c>
      <c r="R1458" t="s">
        <v>630</v>
      </c>
    </row>
    <row r="1459" spans="1:18" x14ac:dyDescent="0.25">
      <c r="A1459" s="140" t="s">
        <v>1062</v>
      </c>
      <c r="B1459" s="140" t="s">
        <v>1063</v>
      </c>
      <c r="C1459" s="140" t="s">
        <v>1819</v>
      </c>
      <c r="D1459" s="140" t="s">
        <v>1820</v>
      </c>
      <c r="E1459" s="140" t="s">
        <v>2074</v>
      </c>
      <c r="F1459" s="140"/>
      <c r="G1459" s="140" t="s">
        <v>1788</v>
      </c>
      <c r="H1459" s="140" t="s">
        <v>1789</v>
      </c>
      <c r="I1459" s="140" t="s">
        <v>5551</v>
      </c>
      <c r="J1459" s="140" t="s">
        <v>1063</v>
      </c>
      <c r="K1459" s="140" t="s">
        <v>5990</v>
      </c>
      <c r="L1459" s="140"/>
      <c r="M1459" s="140" t="s">
        <v>5990</v>
      </c>
      <c r="N1459" s="141">
        <v>60</v>
      </c>
      <c r="O1459" s="142" t="b">
        <v>0</v>
      </c>
      <c r="P1459" s="140" t="s">
        <v>3077</v>
      </c>
      <c r="Q1459" t="s">
        <v>1825</v>
      </c>
      <c r="R1459" t="s">
        <v>630</v>
      </c>
    </row>
    <row r="1460" spans="1:18" x14ac:dyDescent="0.25">
      <c r="A1460" s="140" t="s">
        <v>366</v>
      </c>
      <c r="B1460" s="140" t="s">
        <v>1064</v>
      </c>
      <c r="C1460" s="140"/>
      <c r="D1460" s="140" t="s">
        <v>1820</v>
      </c>
      <c r="E1460" s="140" t="s">
        <v>1940</v>
      </c>
      <c r="F1460" s="140"/>
      <c r="G1460" s="140" t="s">
        <v>70</v>
      </c>
      <c r="H1460" s="140" t="s">
        <v>1781</v>
      </c>
      <c r="I1460" s="140" t="s">
        <v>5963</v>
      </c>
      <c r="J1460" s="140"/>
      <c r="K1460" s="140"/>
      <c r="L1460" s="140"/>
      <c r="M1460" s="140" t="s">
        <v>5991</v>
      </c>
      <c r="N1460" s="141">
        <v>60</v>
      </c>
      <c r="O1460" s="142" t="b">
        <v>0</v>
      </c>
      <c r="P1460" s="140" t="s">
        <v>1824</v>
      </c>
      <c r="Q1460" t="s">
        <v>1825</v>
      </c>
      <c r="R1460" t="s">
        <v>630</v>
      </c>
    </row>
    <row r="1461" spans="1:18" x14ac:dyDescent="0.25">
      <c r="A1461" s="140" t="s">
        <v>1065</v>
      </c>
      <c r="B1461" s="140" t="s">
        <v>1066</v>
      </c>
      <c r="C1461" s="140" t="s">
        <v>1819</v>
      </c>
      <c r="D1461" s="140" t="s">
        <v>1820</v>
      </c>
      <c r="E1461" s="140" t="s">
        <v>3781</v>
      </c>
      <c r="F1461" s="140" t="s">
        <v>5992</v>
      </c>
      <c r="G1461" s="140" t="s">
        <v>71</v>
      </c>
      <c r="H1461" s="140" t="s">
        <v>1779</v>
      </c>
      <c r="I1461" s="140" t="s">
        <v>5551</v>
      </c>
      <c r="J1461" s="140" t="s">
        <v>1819</v>
      </c>
      <c r="K1461" s="140"/>
      <c r="L1461" s="140"/>
      <c r="M1461" s="140" t="s">
        <v>5993</v>
      </c>
      <c r="N1461" s="141">
        <v>60</v>
      </c>
      <c r="O1461" s="142" t="b">
        <v>0</v>
      </c>
      <c r="P1461" s="140" t="s">
        <v>3077</v>
      </c>
      <c r="Q1461" t="s">
        <v>1825</v>
      </c>
      <c r="R1461" t="s">
        <v>630</v>
      </c>
    </row>
    <row r="1462" spans="1:18" x14ac:dyDescent="0.25">
      <c r="A1462" s="140" t="s">
        <v>1067</v>
      </c>
      <c r="B1462" s="140" t="s">
        <v>1068</v>
      </c>
      <c r="C1462" s="140"/>
      <c r="D1462" s="140" t="s">
        <v>1820</v>
      </c>
      <c r="E1462" s="140" t="s">
        <v>2736</v>
      </c>
      <c r="F1462" s="140" t="s">
        <v>3281</v>
      </c>
      <c r="G1462" s="140" t="s">
        <v>1788</v>
      </c>
      <c r="H1462" s="140" t="s">
        <v>1789</v>
      </c>
      <c r="I1462" s="140" t="s">
        <v>5963</v>
      </c>
      <c r="J1462" s="140"/>
      <c r="K1462" s="140"/>
      <c r="L1462" s="140"/>
      <c r="M1462" s="140" t="s">
        <v>5994</v>
      </c>
      <c r="N1462" s="141">
        <v>60</v>
      </c>
      <c r="O1462" s="142" t="b">
        <v>0</v>
      </c>
      <c r="P1462" s="140" t="s">
        <v>1824</v>
      </c>
      <c r="Q1462" t="s">
        <v>1825</v>
      </c>
      <c r="R1462" t="s">
        <v>630</v>
      </c>
    </row>
    <row r="1463" spans="1:18" x14ac:dyDescent="0.25">
      <c r="A1463" s="140" t="s">
        <v>1069</v>
      </c>
      <c r="B1463" s="140" t="s">
        <v>1070</v>
      </c>
      <c r="C1463" s="140"/>
      <c r="D1463" s="140" t="s">
        <v>1820</v>
      </c>
      <c r="E1463" s="140" t="s">
        <v>4293</v>
      </c>
      <c r="F1463" s="140" t="s">
        <v>5995</v>
      </c>
      <c r="G1463" s="140" t="s">
        <v>1788</v>
      </c>
      <c r="H1463" s="140" t="s">
        <v>1789</v>
      </c>
      <c r="I1463" s="140" t="s">
        <v>5963</v>
      </c>
      <c r="J1463" s="140"/>
      <c r="K1463" s="140"/>
      <c r="L1463" s="140"/>
      <c r="M1463" s="140" t="s">
        <v>5996</v>
      </c>
      <c r="N1463" s="141">
        <v>60</v>
      </c>
      <c r="O1463" s="142" t="b">
        <v>0</v>
      </c>
      <c r="P1463" s="140" t="s">
        <v>1824</v>
      </c>
      <c r="Q1463" t="s">
        <v>1825</v>
      </c>
      <c r="R1463" t="s">
        <v>630</v>
      </c>
    </row>
    <row r="1464" spans="1:18" x14ac:dyDescent="0.25">
      <c r="A1464" s="140" t="s">
        <v>1071</v>
      </c>
      <c r="B1464" s="140" t="s">
        <v>1072</v>
      </c>
      <c r="C1464" s="140"/>
      <c r="D1464" s="140" t="s">
        <v>1820</v>
      </c>
      <c r="E1464" s="140" t="s">
        <v>4293</v>
      </c>
      <c r="F1464" s="140" t="s">
        <v>5997</v>
      </c>
      <c r="G1464" s="140"/>
      <c r="H1464" s="140"/>
      <c r="I1464" s="140" t="s">
        <v>5963</v>
      </c>
      <c r="J1464" s="140"/>
      <c r="K1464" s="140"/>
      <c r="L1464" s="140"/>
      <c r="M1464" s="140" t="s">
        <v>5998</v>
      </c>
      <c r="N1464" s="141">
        <v>60</v>
      </c>
      <c r="O1464" s="142" t="b">
        <v>0</v>
      </c>
      <c r="P1464" s="140" t="s">
        <v>1824</v>
      </c>
      <c r="Q1464" t="s">
        <v>1825</v>
      </c>
      <c r="R1464" t="s">
        <v>630</v>
      </c>
    </row>
    <row r="1465" spans="1:18" x14ac:dyDescent="0.25">
      <c r="A1465" s="140" t="s">
        <v>1073</v>
      </c>
      <c r="B1465" s="140" t="s">
        <v>1074</v>
      </c>
      <c r="C1465" s="140" t="s">
        <v>1819</v>
      </c>
      <c r="D1465" s="140" t="s">
        <v>1820</v>
      </c>
      <c r="E1465" s="140" t="s">
        <v>1957</v>
      </c>
      <c r="F1465" s="140"/>
      <c r="G1465" s="140" t="s">
        <v>1788</v>
      </c>
      <c r="H1465" s="140" t="s">
        <v>1789</v>
      </c>
      <c r="I1465" s="140" t="s">
        <v>5551</v>
      </c>
      <c r="J1465" s="140" t="s">
        <v>1074</v>
      </c>
      <c r="K1465" s="140"/>
      <c r="L1465" s="140"/>
      <c r="M1465" s="140" t="s">
        <v>5999</v>
      </c>
      <c r="N1465" s="141">
        <v>60</v>
      </c>
      <c r="O1465" s="142" t="b">
        <v>0</v>
      </c>
      <c r="P1465" s="140" t="s">
        <v>3077</v>
      </c>
      <c r="Q1465" t="s">
        <v>1825</v>
      </c>
      <c r="R1465" t="s">
        <v>630</v>
      </c>
    </row>
    <row r="1466" spans="1:18" x14ac:dyDescent="0.25">
      <c r="A1466" s="140" t="s">
        <v>1075</v>
      </c>
      <c r="B1466" s="140" t="s">
        <v>1076</v>
      </c>
      <c r="C1466" s="140" t="s">
        <v>1819</v>
      </c>
      <c r="D1466" s="140" t="s">
        <v>1820</v>
      </c>
      <c r="E1466" s="140" t="s">
        <v>5305</v>
      </c>
      <c r="F1466" s="140"/>
      <c r="G1466" s="140" t="s">
        <v>1788</v>
      </c>
      <c r="H1466" s="140" t="s">
        <v>1789</v>
      </c>
      <c r="I1466" s="140" t="s">
        <v>5551</v>
      </c>
      <c r="J1466" s="140" t="s">
        <v>1076</v>
      </c>
      <c r="K1466" s="140" t="s">
        <v>6000</v>
      </c>
      <c r="L1466" s="140"/>
      <c r="M1466" s="140" t="s">
        <v>6001</v>
      </c>
      <c r="N1466" s="141">
        <v>60</v>
      </c>
      <c r="O1466" s="142" t="b">
        <v>0</v>
      </c>
      <c r="P1466" s="140" t="s">
        <v>3077</v>
      </c>
      <c r="Q1466" t="s">
        <v>1825</v>
      </c>
      <c r="R1466" t="s">
        <v>630</v>
      </c>
    </row>
    <row r="1467" spans="1:18" x14ac:dyDescent="0.25">
      <c r="A1467" s="140" t="s">
        <v>99</v>
      </c>
      <c r="B1467" s="140" t="s">
        <v>1081</v>
      </c>
      <c r="C1467" s="140"/>
      <c r="D1467" s="140" t="s">
        <v>1820</v>
      </c>
      <c r="E1467" s="140" t="s">
        <v>3136</v>
      </c>
      <c r="F1467" s="140"/>
      <c r="G1467" s="140"/>
      <c r="H1467" s="140"/>
      <c r="I1467" s="140" t="s">
        <v>5963</v>
      </c>
      <c r="J1467" s="140"/>
      <c r="K1467" s="140"/>
      <c r="L1467" s="140"/>
      <c r="M1467" s="140" t="s">
        <v>6002</v>
      </c>
      <c r="N1467" s="141">
        <v>60</v>
      </c>
      <c r="O1467" s="142" t="b">
        <v>0</v>
      </c>
      <c r="P1467" s="140" t="s">
        <v>1824</v>
      </c>
      <c r="Q1467" t="s">
        <v>1825</v>
      </c>
      <c r="R1467" t="s">
        <v>630</v>
      </c>
    </row>
    <row r="1468" spans="1:18" x14ac:dyDescent="0.25">
      <c r="A1468" s="140" t="s">
        <v>1077</v>
      </c>
      <c r="B1468" s="140" t="s">
        <v>1078</v>
      </c>
      <c r="C1468" s="140"/>
      <c r="D1468" s="140" t="s">
        <v>1820</v>
      </c>
      <c r="E1468" s="140" t="s">
        <v>2032</v>
      </c>
      <c r="F1468" s="140" t="s">
        <v>6003</v>
      </c>
      <c r="G1468" s="140"/>
      <c r="H1468" s="140"/>
      <c r="I1468" s="140" t="s">
        <v>5963</v>
      </c>
      <c r="J1468" s="140"/>
      <c r="K1468" s="140"/>
      <c r="L1468" s="140"/>
      <c r="M1468" s="140" t="s">
        <v>6004</v>
      </c>
      <c r="N1468" s="141">
        <v>60</v>
      </c>
      <c r="O1468" s="142" t="b">
        <v>0</v>
      </c>
      <c r="P1468" s="140" t="s">
        <v>1824</v>
      </c>
      <c r="Q1468" t="s">
        <v>1825</v>
      </c>
      <c r="R1468" t="s">
        <v>630</v>
      </c>
    </row>
    <row r="1469" spans="1:18" x14ac:dyDescent="0.25">
      <c r="A1469" s="140" t="s">
        <v>1079</v>
      </c>
      <c r="B1469" s="140" t="s">
        <v>1080</v>
      </c>
      <c r="C1469" s="140"/>
      <c r="D1469" s="140" t="s">
        <v>1820</v>
      </c>
      <c r="E1469" s="140" t="s">
        <v>4293</v>
      </c>
      <c r="F1469" s="140" t="s">
        <v>6005</v>
      </c>
      <c r="G1469" s="140"/>
      <c r="H1469" s="140"/>
      <c r="I1469" s="140" t="s">
        <v>5963</v>
      </c>
      <c r="J1469" s="140"/>
      <c r="K1469" s="140"/>
      <c r="L1469" s="140"/>
      <c r="M1469" s="140" t="s">
        <v>6006</v>
      </c>
      <c r="N1469" s="141">
        <v>60</v>
      </c>
      <c r="O1469" s="142" t="b">
        <v>0</v>
      </c>
      <c r="P1469" s="140" t="s">
        <v>1824</v>
      </c>
      <c r="Q1469" t="s">
        <v>1825</v>
      </c>
      <c r="R1469" t="s">
        <v>630</v>
      </c>
    </row>
    <row r="1470" spans="1:18" x14ac:dyDescent="0.25">
      <c r="A1470" s="140" t="s">
        <v>1082</v>
      </c>
      <c r="B1470" s="140" t="s">
        <v>1083</v>
      </c>
      <c r="C1470" s="140"/>
      <c r="D1470" s="140" t="s">
        <v>1820</v>
      </c>
      <c r="E1470" s="140" t="s">
        <v>1932</v>
      </c>
      <c r="F1470" s="140" t="s">
        <v>6007</v>
      </c>
      <c r="G1470" s="140" t="s">
        <v>71</v>
      </c>
      <c r="H1470" s="140" t="s">
        <v>1779</v>
      </c>
      <c r="I1470" s="140" t="s">
        <v>5963</v>
      </c>
      <c r="J1470" s="140" t="s">
        <v>1083</v>
      </c>
      <c r="K1470" s="140" t="s">
        <v>6008</v>
      </c>
      <c r="L1470" s="140" t="s">
        <v>1819</v>
      </c>
      <c r="M1470" s="140" t="s">
        <v>6008</v>
      </c>
      <c r="N1470" s="141">
        <v>60</v>
      </c>
      <c r="O1470" s="142" t="b">
        <v>0</v>
      </c>
      <c r="P1470" s="140" t="s">
        <v>1824</v>
      </c>
      <c r="Q1470" t="s">
        <v>1825</v>
      </c>
      <c r="R1470" t="s">
        <v>630</v>
      </c>
    </row>
    <row r="1471" spans="1:18" x14ac:dyDescent="0.25">
      <c r="A1471" s="140" t="s">
        <v>1084</v>
      </c>
      <c r="B1471" s="140" t="s">
        <v>1085</v>
      </c>
      <c r="C1471" s="140"/>
      <c r="D1471" s="140" t="s">
        <v>1820</v>
      </c>
      <c r="E1471" s="140" t="s">
        <v>3325</v>
      </c>
      <c r="F1471" s="140" t="s">
        <v>6009</v>
      </c>
      <c r="G1471" s="140"/>
      <c r="H1471" s="140"/>
      <c r="I1471" s="140" t="s">
        <v>5963</v>
      </c>
      <c r="J1471" s="140"/>
      <c r="K1471" s="140"/>
      <c r="L1471" s="140"/>
      <c r="M1471" s="140" t="s">
        <v>6010</v>
      </c>
      <c r="N1471" s="141">
        <v>60</v>
      </c>
      <c r="O1471" s="142" t="b">
        <v>0</v>
      </c>
      <c r="P1471" s="140" t="s">
        <v>1824</v>
      </c>
      <c r="Q1471" t="s">
        <v>1825</v>
      </c>
      <c r="R1471" t="s">
        <v>630</v>
      </c>
    </row>
    <row r="1472" spans="1:18" x14ac:dyDescent="0.25">
      <c r="A1472" s="140" t="s">
        <v>1086</v>
      </c>
      <c r="B1472" s="140" t="s">
        <v>1087</v>
      </c>
      <c r="C1472" s="140"/>
      <c r="D1472" s="140" t="s">
        <v>1820</v>
      </c>
      <c r="E1472" s="140" t="s">
        <v>3136</v>
      </c>
      <c r="F1472" s="140"/>
      <c r="G1472" s="140" t="s">
        <v>1788</v>
      </c>
      <c r="H1472" s="140" t="s">
        <v>1789</v>
      </c>
      <c r="I1472" s="140" t="s">
        <v>5963</v>
      </c>
      <c r="J1472" s="140" t="s">
        <v>1087</v>
      </c>
      <c r="K1472" s="140" t="s">
        <v>6011</v>
      </c>
      <c r="L1472" s="140" t="s">
        <v>1819</v>
      </c>
      <c r="M1472" s="140" t="s">
        <v>6011</v>
      </c>
      <c r="N1472" s="141">
        <v>60</v>
      </c>
      <c r="O1472" s="142" t="b">
        <v>0</v>
      </c>
      <c r="P1472" s="140" t="s">
        <v>1824</v>
      </c>
      <c r="Q1472" t="s">
        <v>1825</v>
      </c>
      <c r="R1472" t="s">
        <v>630</v>
      </c>
    </row>
    <row r="1473" spans="1:18" x14ac:dyDescent="0.25">
      <c r="A1473" s="140" t="s">
        <v>1088</v>
      </c>
      <c r="B1473" s="140" t="s">
        <v>1089</v>
      </c>
      <c r="C1473" s="140"/>
      <c r="D1473" s="140" t="s">
        <v>1820</v>
      </c>
      <c r="E1473" s="140" t="s">
        <v>2074</v>
      </c>
      <c r="F1473" s="140"/>
      <c r="G1473" s="140" t="s">
        <v>1788</v>
      </c>
      <c r="H1473" s="140" t="s">
        <v>1789</v>
      </c>
      <c r="I1473" s="140" t="s">
        <v>5963</v>
      </c>
      <c r="J1473" s="140" t="s">
        <v>1089</v>
      </c>
      <c r="K1473" s="140" t="s">
        <v>6012</v>
      </c>
      <c r="L1473" s="140" t="s">
        <v>1819</v>
      </c>
      <c r="M1473" s="140" t="s">
        <v>6012</v>
      </c>
      <c r="N1473" s="141">
        <v>60</v>
      </c>
      <c r="O1473" s="142" t="b">
        <v>0</v>
      </c>
      <c r="P1473" s="140" t="s">
        <v>1824</v>
      </c>
      <c r="Q1473" t="s">
        <v>1825</v>
      </c>
      <c r="R1473" t="s">
        <v>630</v>
      </c>
    </row>
    <row r="1474" spans="1:18" x14ac:dyDescent="0.25">
      <c r="A1474" s="140" t="s">
        <v>1090</v>
      </c>
      <c r="B1474" s="140" t="s">
        <v>1091</v>
      </c>
      <c r="C1474" s="140"/>
      <c r="D1474" s="140" t="s">
        <v>1820</v>
      </c>
      <c r="E1474" s="140" t="s">
        <v>1940</v>
      </c>
      <c r="F1474" s="140" t="s">
        <v>6013</v>
      </c>
      <c r="G1474" s="140"/>
      <c r="H1474" s="140"/>
      <c r="I1474" s="140" t="s">
        <v>5963</v>
      </c>
      <c r="J1474" s="140"/>
      <c r="K1474" s="140"/>
      <c r="L1474" s="140"/>
      <c r="M1474" s="140" t="s">
        <v>6014</v>
      </c>
      <c r="N1474" s="141">
        <v>60</v>
      </c>
      <c r="O1474" s="142" t="b">
        <v>0</v>
      </c>
      <c r="P1474" s="140" t="s">
        <v>1824</v>
      </c>
      <c r="Q1474" t="s">
        <v>1825</v>
      </c>
      <c r="R1474" t="s">
        <v>630</v>
      </c>
    </row>
    <row r="1475" spans="1:18" x14ac:dyDescent="0.25">
      <c r="A1475" s="140" t="s">
        <v>235</v>
      </c>
      <c r="B1475" s="140" t="s">
        <v>1092</v>
      </c>
      <c r="C1475" s="140" t="s">
        <v>1819</v>
      </c>
      <c r="D1475" s="140" t="s">
        <v>1820</v>
      </c>
      <c r="E1475" s="140" t="s">
        <v>1928</v>
      </c>
      <c r="F1475" s="140"/>
      <c r="G1475" s="140" t="s">
        <v>70</v>
      </c>
      <c r="H1475" s="140" t="s">
        <v>1781</v>
      </c>
      <c r="I1475" s="140" t="s">
        <v>5551</v>
      </c>
      <c r="J1475" s="140" t="s">
        <v>1819</v>
      </c>
      <c r="K1475" s="140"/>
      <c r="L1475" s="140"/>
      <c r="M1475" s="140" t="s">
        <v>6015</v>
      </c>
      <c r="N1475" s="141">
        <v>60</v>
      </c>
      <c r="O1475" s="142" t="b">
        <v>0</v>
      </c>
      <c r="P1475" s="140" t="s">
        <v>3077</v>
      </c>
      <c r="Q1475" t="s">
        <v>1825</v>
      </c>
      <c r="R1475" t="s">
        <v>630</v>
      </c>
    </row>
    <row r="1476" spans="1:18" x14ac:dyDescent="0.25">
      <c r="A1476" s="140" t="s">
        <v>1093</v>
      </c>
      <c r="B1476" s="140" t="s">
        <v>1094</v>
      </c>
      <c r="C1476" s="140"/>
      <c r="D1476" s="140" t="s">
        <v>1820</v>
      </c>
      <c r="E1476" s="140" t="s">
        <v>2074</v>
      </c>
      <c r="F1476" s="140" t="s">
        <v>2726</v>
      </c>
      <c r="G1476" s="140" t="s">
        <v>1788</v>
      </c>
      <c r="H1476" s="140" t="s">
        <v>1789</v>
      </c>
      <c r="I1476" s="140" t="s">
        <v>5963</v>
      </c>
      <c r="J1476" s="140" t="s">
        <v>1094</v>
      </c>
      <c r="K1476" s="140" t="s">
        <v>6016</v>
      </c>
      <c r="L1476" s="140" t="s">
        <v>1819</v>
      </c>
      <c r="M1476" s="140" t="s">
        <v>6017</v>
      </c>
      <c r="N1476" s="141">
        <v>60</v>
      </c>
      <c r="O1476" s="142" t="b">
        <v>0</v>
      </c>
      <c r="P1476" s="140" t="s">
        <v>1824</v>
      </c>
      <c r="Q1476" t="s">
        <v>1825</v>
      </c>
      <c r="R1476" t="s">
        <v>630</v>
      </c>
    </row>
    <row r="1477" spans="1:18" x14ac:dyDescent="0.25">
      <c r="A1477" s="140" t="s">
        <v>1095</v>
      </c>
      <c r="B1477" s="140" t="s">
        <v>1096</v>
      </c>
      <c r="C1477" s="140"/>
      <c r="D1477" s="140" t="s">
        <v>1820</v>
      </c>
      <c r="E1477" s="140" t="s">
        <v>3136</v>
      </c>
      <c r="F1477" s="140" t="s">
        <v>6018</v>
      </c>
      <c r="G1477" s="140" t="s">
        <v>1788</v>
      </c>
      <c r="H1477" s="140" t="s">
        <v>1789</v>
      </c>
      <c r="I1477" s="140" t="s">
        <v>5963</v>
      </c>
      <c r="J1477" s="140" t="s">
        <v>1096</v>
      </c>
      <c r="K1477" s="140" t="s">
        <v>6019</v>
      </c>
      <c r="L1477" s="140" t="s">
        <v>1819</v>
      </c>
      <c r="M1477" s="140" t="s">
        <v>6019</v>
      </c>
      <c r="N1477" s="141">
        <v>60</v>
      </c>
      <c r="O1477" s="142" t="b">
        <v>0</v>
      </c>
      <c r="P1477" s="140" t="s">
        <v>1824</v>
      </c>
      <c r="Q1477" t="s">
        <v>1825</v>
      </c>
      <c r="R1477" t="s">
        <v>630</v>
      </c>
    </row>
    <row r="1478" spans="1:18" x14ac:dyDescent="0.25">
      <c r="A1478" s="140" t="s">
        <v>157</v>
      </c>
      <c r="B1478" s="140" t="s">
        <v>1097</v>
      </c>
      <c r="C1478" s="140"/>
      <c r="D1478" s="140" t="s">
        <v>1820</v>
      </c>
      <c r="E1478" s="140" t="s">
        <v>2032</v>
      </c>
      <c r="F1478" s="140" t="s">
        <v>6020</v>
      </c>
      <c r="G1478" s="140" t="s">
        <v>1788</v>
      </c>
      <c r="H1478" s="140" t="s">
        <v>1789</v>
      </c>
      <c r="I1478" s="140" t="s">
        <v>5963</v>
      </c>
      <c r="J1478" s="140" t="s">
        <v>1819</v>
      </c>
      <c r="K1478" s="140"/>
      <c r="L1478" s="140" t="s">
        <v>1819</v>
      </c>
      <c r="M1478" s="140" t="s">
        <v>6021</v>
      </c>
      <c r="N1478" s="141">
        <v>60</v>
      </c>
      <c r="O1478" s="142" t="b">
        <v>0</v>
      </c>
      <c r="P1478" s="140" t="s">
        <v>1824</v>
      </c>
      <c r="Q1478" t="s">
        <v>1825</v>
      </c>
      <c r="R1478" t="s">
        <v>630</v>
      </c>
    </row>
    <row r="1479" spans="1:18" x14ac:dyDescent="0.25">
      <c r="A1479" s="140" t="s">
        <v>1098</v>
      </c>
      <c r="B1479" s="140" t="s">
        <v>1099</v>
      </c>
      <c r="C1479" s="140"/>
      <c r="D1479" s="140" t="s">
        <v>1820</v>
      </c>
      <c r="E1479" s="140" t="s">
        <v>2104</v>
      </c>
      <c r="F1479" s="140" t="s">
        <v>6022</v>
      </c>
      <c r="G1479" s="140" t="s">
        <v>1788</v>
      </c>
      <c r="H1479" s="140" t="s">
        <v>1789</v>
      </c>
      <c r="I1479" s="140" t="s">
        <v>5963</v>
      </c>
      <c r="J1479" s="140" t="s">
        <v>1099</v>
      </c>
      <c r="K1479" s="140" t="s">
        <v>6023</v>
      </c>
      <c r="L1479" s="140" t="s">
        <v>1819</v>
      </c>
      <c r="M1479" s="140" t="s">
        <v>6023</v>
      </c>
      <c r="N1479" s="141">
        <v>60</v>
      </c>
      <c r="O1479" s="142" t="b">
        <v>0</v>
      </c>
      <c r="P1479" s="140" t="s">
        <v>1824</v>
      </c>
      <c r="Q1479" t="s">
        <v>1825</v>
      </c>
      <c r="R1479" t="s">
        <v>630</v>
      </c>
    </row>
    <row r="1480" spans="1:18" x14ac:dyDescent="0.25">
      <c r="A1480" s="140" t="s">
        <v>1100</v>
      </c>
      <c r="B1480" s="140" t="s">
        <v>1101</v>
      </c>
      <c r="C1480" s="140"/>
      <c r="D1480" s="140" t="s">
        <v>1820</v>
      </c>
      <c r="E1480" s="140" t="s">
        <v>1888</v>
      </c>
      <c r="F1480" s="140" t="s">
        <v>5408</v>
      </c>
      <c r="G1480" s="140"/>
      <c r="H1480" s="140"/>
      <c r="I1480" s="140" t="s">
        <v>5963</v>
      </c>
      <c r="J1480" s="140"/>
      <c r="K1480" s="140"/>
      <c r="L1480" s="140"/>
      <c r="M1480" s="140" t="s">
        <v>6024</v>
      </c>
      <c r="N1480" s="141">
        <v>60</v>
      </c>
      <c r="O1480" s="142" t="b">
        <v>0</v>
      </c>
      <c r="P1480" s="140" t="s">
        <v>1824</v>
      </c>
      <c r="Q1480" t="s">
        <v>1825</v>
      </c>
      <c r="R1480" t="s">
        <v>630</v>
      </c>
    </row>
    <row r="1481" spans="1:18" x14ac:dyDescent="0.25">
      <c r="A1481" s="140" t="s">
        <v>1102</v>
      </c>
      <c r="B1481" s="140" t="s">
        <v>1103</v>
      </c>
      <c r="C1481" s="140"/>
      <c r="D1481" s="140" t="s">
        <v>1820</v>
      </c>
      <c r="E1481" s="140" t="s">
        <v>4293</v>
      </c>
      <c r="F1481" s="140" t="s">
        <v>6025</v>
      </c>
      <c r="G1481" s="140"/>
      <c r="H1481" s="140"/>
      <c r="I1481" s="140" t="s">
        <v>5963</v>
      </c>
      <c r="J1481" s="140"/>
      <c r="K1481" s="140"/>
      <c r="L1481" s="140"/>
      <c r="M1481" s="140" t="s">
        <v>6026</v>
      </c>
      <c r="N1481" s="141">
        <v>60</v>
      </c>
      <c r="O1481" s="142" t="b">
        <v>0</v>
      </c>
      <c r="P1481" s="140" t="s">
        <v>1824</v>
      </c>
      <c r="Q1481" t="s">
        <v>1825</v>
      </c>
      <c r="R1481" t="s">
        <v>630</v>
      </c>
    </row>
    <row r="1482" spans="1:18" x14ac:dyDescent="0.25">
      <c r="A1482" s="140" t="s">
        <v>1104</v>
      </c>
      <c r="B1482" s="140" t="s">
        <v>1105</v>
      </c>
      <c r="C1482" s="140" t="s">
        <v>1819</v>
      </c>
      <c r="D1482" s="140" t="s">
        <v>1820</v>
      </c>
      <c r="E1482" s="140" t="s">
        <v>1928</v>
      </c>
      <c r="F1482" s="140"/>
      <c r="G1482" s="140" t="s">
        <v>70</v>
      </c>
      <c r="H1482" s="140" t="s">
        <v>1781</v>
      </c>
      <c r="I1482" s="140" t="s">
        <v>5551</v>
      </c>
      <c r="J1482" s="140" t="s">
        <v>1105</v>
      </c>
      <c r="K1482" s="140"/>
      <c r="L1482" s="140"/>
      <c r="M1482" s="140" t="s">
        <v>6027</v>
      </c>
      <c r="N1482" s="141">
        <v>60</v>
      </c>
      <c r="O1482" s="142" t="b">
        <v>0</v>
      </c>
      <c r="P1482" s="140" t="s">
        <v>3077</v>
      </c>
      <c r="Q1482" t="s">
        <v>1825</v>
      </c>
      <c r="R1482" t="s">
        <v>630</v>
      </c>
    </row>
    <row r="1483" spans="1:18" x14ac:dyDescent="0.25">
      <c r="A1483" s="140" t="s">
        <v>1106</v>
      </c>
      <c r="B1483" s="140" t="s">
        <v>1107</v>
      </c>
      <c r="C1483" s="140"/>
      <c r="D1483" s="140" t="s">
        <v>1820</v>
      </c>
      <c r="E1483" s="140" t="s">
        <v>5970</v>
      </c>
      <c r="F1483" s="140" t="s">
        <v>6028</v>
      </c>
      <c r="G1483" s="140"/>
      <c r="H1483" s="140"/>
      <c r="I1483" s="140" t="s">
        <v>5963</v>
      </c>
      <c r="J1483" s="140"/>
      <c r="K1483" s="140"/>
      <c r="L1483" s="140"/>
      <c r="M1483" s="140" t="s">
        <v>6029</v>
      </c>
      <c r="N1483" s="141">
        <v>60</v>
      </c>
      <c r="O1483" s="142" t="b">
        <v>0</v>
      </c>
      <c r="P1483" s="140" t="s">
        <v>1824</v>
      </c>
      <c r="Q1483" t="s">
        <v>1825</v>
      </c>
      <c r="R1483" t="s">
        <v>630</v>
      </c>
    </row>
    <row r="1484" spans="1:18" x14ac:dyDescent="0.25">
      <c r="A1484" s="140" t="s">
        <v>1108</v>
      </c>
      <c r="B1484" s="140" t="s">
        <v>1109</v>
      </c>
      <c r="C1484" s="140" t="s">
        <v>1819</v>
      </c>
      <c r="D1484" s="140" t="s">
        <v>1820</v>
      </c>
      <c r="E1484" s="140" t="s">
        <v>2074</v>
      </c>
      <c r="F1484" s="140"/>
      <c r="G1484" s="140" t="s">
        <v>1788</v>
      </c>
      <c r="H1484" s="140" t="s">
        <v>1789</v>
      </c>
      <c r="I1484" s="140" t="s">
        <v>5551</v>
      </c>
      <c r="J1484" s="140" t="s">
        <v>1109</v>
      </c>
      <c r="K1484" s="140"/>
      <c r="L1484" s="140"/>
      <c r="M1484" s="140" t="s">
        <v>6030</v>
      </c>
      <c r="N1484" s="141">
        <v>60</v>
      </c>
      <c r="O1484" s="142" t="b">
        <v>0</v>
      </c>
      <c r="P1484" s="140" t="s">
        <v>3077</v>
      </c>
      <c r="Q1484" t="s">
        <v>1825</v>
      </c>
      <c r="R1484" t="s">
        <v>630</v>
      </c>
    </row>
    <row r="1485" spans="1:18" x14ac:dyDescent="0.25">
      <c r="A1485" s="140" t="s">
        <v>1110</v>
      </c>
      <c r="B1485" s="140" t="s">
        <v>1111</v>
      </c>
      <c r="C1485" s="140" t="s">
        <v>1819</v>
      </c>
      <c r="D1485" s="140" t="s">
        <v>1820</v>
      </c>
      <c r="E1485" s="140" t="s">
        <v>1973</v>
      </c>
      <c r="F1485" s="140"/>
      <c r="G1485" s="140" t="s">
        <v>71</v>
      </c>
      <c r="H1485" s="140" t="s">
        <v>1779</v>
      </c>
      <c r="I1485" s="140" t="s">
        <v>5551</v>
      </c>
      <c r="J1485" s="140" t="s">
        <v>1111</v>
      </c>
      <c r="K1485" s="140"/>
      <c r="L1485" s="140"/>
      <c r="M1485" s="140" t="s">
        <v>6031</v>
      </c>
      <c r="N1485" s="141">
        <v>60</v>
      </c>
      <c r="O1485" s="142" t="b">
        <v>0</v>
      </c>
      <c r="P1485" s="140" t="s">
        <v>3077</v>
      </c>
      <c r="Q1485" t="s">
        <v>1825</v>
      </c>
      <c r="R1485" t="s">
        <v>630</v>
      </c>
    </row>
    <row r="1486" spans="1:18" x14ac:dyDescent="0.25">
      <c r="A1486" s="140" t="s">
        <v>159</v>
      </c>
      <c r="B1486" s="140" t="s">
        <v>1112</v>
      </c>
      <c r="C1486" s="140"/>
      <c r="D1486" s="140" t="s">
        <v>1820</v>
      </c>
      <c r="E1486" s="140" t="s">
        <v>2104</v>
      </c>
      <c r="F1486" s="140" t="s">
        <v>6022</v>
      </c>
      <c r="G1486" s="140"/>
      <c r="H1486" s="140"/>
      <c r="I1486" s="140" t="s">
        <v>5963</v>
      </c>
      <c r="J1486" s="140"/>
      <c r="K1486" s="140"/>
      <c r="L1486" s="140"/>
      <c r="M1486" s="140" t="s">
        <v>6032</v>
      </c>
      <c r="N1486" s="141">
        <v>60</v>
      </c>
      <c r="O1486" s="142" t="b">
        <v>0</v>
      </c>
      <c r="P1486" s="140" t="s">
        <v>1824</v>
      </c>
      <c r="Q1486" t="s">
        <v>1825</v>
      </c>
      <c r="R1486" t="s">
        <v>630</v>
      </c>
    </row>
    <row r="1487" spans="1:18" x14ac:dyDescent="0.25">
      <c r="A1487" s="140" t="s">
        <v>162</v>
      </c>
      <c r="B1487" s="140" t="s">
        <v>1113</v>
      </c>
      <c r="C1487" s="140"/>
      <c r="D1487" s="140" t="s">
        <v>1820</v>
      </c>
      <c r="E1487" s="140" t="s">
        <v>2104</v>
      </c>
      <c r="F1487" s="140" t="s">
        <v>6022</v>
      </c>
      <c r="G1487" s="140"/>
      <c r="H1487" s="140"/>
      <c r="I1487" s="140" t="s">
        <v>5963</v>
      </c>
      <c r="J1487" s="140"/>
      <c r="K1487" s="140"/>
      <c r="L1487" s="140"/>
      <c r="M1487" s="140" t="s">
        <v>6033</v>
      </c>
      <c r="N1487" s="141">
        <v>60</v>
      </c>
      <c r="O1487" s="142" t="b">
        <v>0</v>
      </c>
      <c r="P1487" s="140" t="s">
        <v>1824</v>
      </c>
      <c r="Q1487" t="s">
        <v>1825</v>
      </c>
      <c r="R1487" t="s">
        <v>630</v>
      </c>
    </row>
    <row r="1488" spans="1:18" x14ac:dyDescent="0.25">
      <c r="A1488" s="140" t="s">
        <v>1114</v>
      </c>
      <c r="B1488" s="140" t="s">
        <v>1115</v>
      </c>
      <c r="C1488" s="140"/>
      <c r="D1488" s="140" t="s">
        <v>1820</v>
      </c>
      <c r="E1488" s="140" t="s">
        <v>4067</v>
      </c>
      <c r="F1488" s="140" t="s">
        <v>6034</v>
      </c>
      <c r="G1488" s="140"/>
      <c r="H1488" s="140"/>
      <c r="I1488" s="140" t="s">
        <v>5963</v>
      </c>
      <c r="J1488" s="140"/>
      <c r="K1488" s="140"/>
      <c r="L1488" s="140"/>
      <c r="M1488" s="140" t="s">
        <v>6035</v>
      </c>
      <c r="N1488" s="141">
        <v>60</v>
      </c>
      <c r="O1488" s="142" t="b">
        <v>0</v>
      </c>
      <c r="P1488" s="140" t="s">
        <v>1824</v>
      </c>
      <c r="Q1488" t="s">
        <v>1825</v>
      </c>
      <c r="R1488" t="s">
        <v>630</v>
      </c>
    </row>
    <row r="1489" spans="1:18" x14ac:dyDescent="0.25">
      <c r="A1489" s="140" t="s">
        <v>158</v>
      </c>
      <c r="B1489" s="140" t="s">
        <v>1116</v>
      </c>
      <c r="C1489" s="140"/>
      <c r="D1489" s="140" t="s">
        <v>1820</v>
      </c>
      <c r="E1489" s="140" t="s">
        <v>6036</v>
      </c>
      <c r="F1489" s="140" t="s">
        <v>6037</v>
      </c>
      <c r="G1489" s="140" t="s">
        <v>70</v>
      </c>
      <c r="H1489" s="140" t="s">
        <v>1781</v>
      </c>
      <c r="I1489" s="140" t="s">
        <v>5963</v>
      </c>
      <c r="J1489" s="140" t="s">
        <v>1819</v>
      </c>
      <c r="K1489" s="140"/>
      <c r="L1489" s="140" t="s">
        <v>1819</v>
      </c>
      <c r="M1489" s="140" t="s">
        <v>6038</v>
      </c>
      <c r="N1489" s="141">
        <v>60</v>
      </c>
      <c r="O1489" s="142" t="b">
        <v>0</v>
      </c>
      <c r="P1489" s="140" t="s">
        <v>1824</v>
      </c>
      <c r="Q1489" t="s">
        <v>1825</v>
      </c>
      <c r="R1489" t="s">
        <v>630</v>
      </c>
    </row>
    <row r="1490" spans="1:18" x14ac:dyDescent="0.25">
      <c r="A1490" s="140" t="s">
        <v>1117</v>
      </c>
      <c r="B1490" s="140" t="s">
        <v>1118</v>
      </c>
      <c r="C1490" s="140"/>
      <c r="D1490" s="140" t="s">
        <v>1820</v>
      </c>
      <c r="E1490" s="140" t="s">
        <v>1973</v>
      </c>
      <c r="F1490" s="140" t="s">
        <v>3429</v>
      </c>
      <c r="G1490" s="140"/>
      <c r="H1490" s="140"/>
      <c r="I1490" s="140" t="s">
        <v>5963</v>
      </c>
      <c r="J1490" s="140"/>
      <c r="K1490" s="140"/>
      <c r="L1490" s="140"/>
      <c r="M1490" s="140" t="s">
        <v>6039</v>
      </c>
      <c r="N1490" s="141">
        <v>60</v>
      </c>
      <c r="O1490" s="142" t="b">
        <v>0</v>
      </c>
      <c r="P1490" s="140" t="s">
        <v>1824</v>
      </c>
      <c r="Q1490" t="s">
        <v>1825</v>
      </c>
      <c r="R1490" t="s">
        <v>630</v>
      </c>
    </row>
    <row r="1491" spans="1:18" x14ac:dyDescent="0.25">
      <c r="A1491" s="140" t="s">
        <v>160</v>
      </c>
      <c r="B1491" s="140" t="s">
        <v>1123</v>
      </c>
      <c r="C1491" s="140"/>
      <c r="D1491" s="140" t="s">
        <v>1820</v>
      </c>
      <c r="E1491" s="140" t="s">
        <v>4067</v>
      </c>
      <c r="F1491" s="140" t="s">
        <v>6040</v>
      </c>
      <c r="G1491" s="140"/>
      <c r="H1491" s="140"/>
      <c r="I1491" s="140" t="s">
        <v>5963</v>
      </c>
      <c r="J1491" s="140"/>
      <c r="K1491" s="140"/>
      <c r="L1491" s="140"/>
      <c r="M1491" s="140" t="s">
        <v>6041</v>
      </c>
      <c r="N1491" s="141">
        <v>60</v>
      </c>
      <c r="O1491" s="142" t="b">
        <v>0</v>
      </c>
      <c r="P1491" s="140" t="s">
        <v>1824</v>
      </c>
      <c r="Q1491" t="s">
        <v>1825</v>
      </c>
      <c r="R1491" t="s">
        <v>630</v>
      </c>
    </row>
    <row r="1492" spans="1:18" x14ac:dyDescent="0.25">
      <c r="A1492" s="140" t="s">
        <v>1119</v>
      </c>
      <c r="B1492" s="140" t="s">
        <v>1120</v>
      </c>
      <c r="C1492" s="140"/>
      <c r="D1492" s="140" t="s">
        <v>1820</v>
      </c>
      <c r="E1492" s="140" t="s">
        <v>1940</v>
      </c>
      <c r="F1492" s="140" t="s">
        <v>6013</v>
      </c>
      <c r="G1492" s="140"/>
      <c r="H1492" s="140"/>
      <c r="I1492" s="140" t="s">
        <v>5963</v>
      </c>
      <c r="J1492" s="140"/>
      <c r="K1492" s="140"/>
      <c r="L1492" s="140"/>
      <c r="M1492" s="140" t="s">
        <v>6042</v>
      </c>
      <c r="N1492" s="141">
        <v>60</v>
      </c>
      <c r="O1492" s="142" t="b">
        <v>0</v>
      </c>
      <c r="P1492" s="140" t="s">
        <v>1824</v>
      </c>
      <c r="Q1492" t="s">
        <v>1825</v>
      </c>
      <c r="R1492" t="s">
        <v>630</v>
      </c>
    </row>
    <row r="1493" spans="1:18" x14ac:dyDescent="0.25">
      <c r="A1493" s="140" t="s">
        <v>1121</v>
      </c>
      <c r="B1493" s="140" t="s">
        <v>1122</v>
      </c>
      <c r="C1493" s="140"/>
      <c r="D1493" s="140" t="s">
        <v>1820</v>
      </c>
      <c r="E1493" s="140" t="s">
        <v>6036</v>
      </c>
      <c r="F1493" s="140" t="s">
        <v>6037</v>
      </c>
      <c r="G1493" s="140"/>
      <c r="H1493" s="140"/>
      <c r="I1493" s="140" t="s">
        <v>5963</v>
      </c>
      <c r="J1493" s="140"/>
      <c r="K1493" s="140"/>
      <c r="L1493" s="140"/>
      <c r="M1493" s="140" t="s">
        <v>6043</v>
      </c>
      <c r="N1493" s="141">
        <v>60</v>
      </c>
      <c r="O1493" s="142" t="b">
        <v>0</v>
      </c>
      <c r="P1493" s="140" t="s">
        <v>1824</v>
      </c>
      <c r="Q1493" t="s">
        <v>1825</v>
      </c>
      <c r="R1493" t="s">
        <v>630</v>
      </c>
    </row>
    <row r="1494" spans="1:18" x14ac:dyDescent="0.25">
      <c r="A1494" s="140" t="s">
        <v>1124</v>
      </c>
      <c r="B1494" s="140" t="s">
        <v>1125</v>
      </c>
      <c r="C1494" s="140" t="s">
        <v>1819</v>
      </c>
      <c r="D1494" s="140" t="s">
        <v>1820</v>
      </c>
      <c r="E1494" s="140" t="s">
        <v>2736</v>
      </c>
      <c r="F1494" s="140"/>
      <c r="G1494" s="140" t="s">
        <v>1788</v>
      </c>
      <c r="H1494" s="140" t="s">
        <v>1789</v>
      </c>
      <c r="I1494" s="140" t="s">
        <v>5551</v>
      </c>
      <c r="J1494" s="140" t="s">
        <v>1125</v>
      </c>
      <c r="K1494" s="140" t="s">
        <v>6044</v>
      </c>
      <c r="L1494" s="140"/>
      <c r="M1494" s="140" t="s">
        <v>6044</v>
      </c>
      <c r="N1494" s="141">
        <v>60</v>
      </c>
      <c r="O1494" s="142" t="b">
        <v>0</v>
      </c>
      <c r="P1494" s="140" t="s">
        <v>3077</v>
      </c>
      <c r="Q1494" t="s">
        <v>1825</v>
      </c>
      <c r="R1494" t="s">
        <v>630</v>
      </c>
    </row>
    <row r="1495" spans="1:18" x14ac:dyDescent="0.25">
      <c r="A1495" s="140" t="s">
        <v>240</v>
      </c>
      <c r="B1495" s="140" t="s">
        <v>1126</v>
      </c>
      <c r="C1495" s="140"/>
      <c r="D1495" s="140" t="s">
        <v>1820</v>
      </c>
      <c r="E1495" s="140" t="s">
        <v>1834</v>
      </c>
      <c r="F1495" s="140"/>
      <c r="G1495" s="140"/>
      <c r="H1495" s="140"/>
      <c r="I1495" s="140" t="s">
        <v>5963</v>
      </c>
      <c r="J1495" s="140"/>
      <c r="K1495" s="140"/>
      <c r="L1495" s="140"/>
      <c r="M1495" s="140" t="s">
        <v>6045</v>
      </c>
      <c r="N1495" s="141">
        <v>60</v>
      </c>
      <c r="O1495" s="142" t="b">
        <v>0</v>
      </c>
      <c r="P1495" s="140" t="s">
        <v>1824</v>
      </c>
      <c r="Q1495" t="s">
        <v>1825</v>
      </c>
      <c r="R1495" t="s">
        <v>630</v>
      </c>
    </row>
    <row r="1496" spans="1:18" x14ac:dyDescent="0.25">
      <c r="A1496" s="140" t="s">
        <v>243</v>
      </c>
      <c r="B1496" s="140" t="s">
        <v>1127</v>
      </c>
      <c r="C1496" s="140"/>
      <c r="D1496" s="140" t="s">
        <v>1820</v>
      </c>
      <c r="E1496" s="140" t="s">
        <v>1973</v>
      </c>
      <c r="F1496" s="140" t="s">
        <v>6046</v>
      </c>
      <c r="G1496" s="140" t="s">
        <v>1784</v>
      </c>
      <c r="H1496" s="140" t="s">
        <v>1785</v>
      </c>
      <c r="I1496" s="140" t="s">
        <v>5963</v>
      </c>
      <c r="J1496" s="140" t="s">
        <v>1819</v>
      </c>
      <c r="K1496" s="140"/>
      <c r="L1496" s="140" t="s">
        <v>1819</v>
      </c>
      <c r="M1496" s="140" t="s">
        <v>6047</v>
      </c>
      <c r="N1496" s="141">
        <v>60</v>
      </c>
      <c r="O1496" s="142" t="b">
        <v>0</v>
      </c>
      <c r="P1496" s="140" t="s">
        <v>1824</v>
      </c>
      <c r="Q1496" t="s">
        <v>1825</v>
      </c>
      <c r="R1496" t="s">
        <v>630</v>
      </c>
    </row>
    <row r="1497" spans="1:18" x14ac:dyDescent="0.25">
      <c r="A1497" s="140" t="s">
        <v>244</v>
      </c>
      <c r="B1497" s="140" t="s">
        <v>1128</v>
      </c>
      <c r="C1497" s="140"/>
      <c r="D1497" s="140" t="s">
        <v>1820</v>
      </c>
      <c r="E1497" s="140" t="s">
        <v>2088</v>
      </c>
      <c r="F1497" s="140"/>
      <c r="G1497" s="140"/>
      <c r="H1497" s="140"/>
      <c r="I1497" s="140" t="s">
        <v>5963</v>
      </c>
      <c r="J1497" s="140"/>
      <c r="K1497" s="140"/>
      <c r="L1497" s="140"/>
      <c r="M1497" s="140" t="s">
        <v>6048</v>
      </c>
      <c r="N1497" s="141">
        <v>60</v>
      </c>
      <c r="O1497" s="142" t="b">
        <v>0</v>
      </c>
      <c r="P1497" s="140" t="s">
        <v>1824</v>
      </c>
      <c r="Q1497" t="s">
        <v>1825</v>
      </c>
      <c r="R1497" t="s">
        <v>630</v>
      </c>
    </row>
    <row r="1498" spans="1:18" x14ac:dyDescent="0.25">
      <c r="A1498" s="140" t="s">
        <v>1129</v>
      </c>
      <c r="B1498" s="140" t="s">
        <v>1130</v>
      </c>
      <c r="C1498" s="140"/>
      <c r="D1498" s="140" t="s">
        <v>1820</v>
      </c>
      <c r="E1498" s="140" t="s">
        <v>6049</v>
      </c>
      <c r="F1498" s="140" t="s">
        <v>6050</v>
      </c>
      <c r="G1498" s="140"/>
      <c r="H1498" s="140"/>
      <c r="I1498" s="140" t="s">
        <v>5963</v>
      </c>
      <c r="J1498" s="140"/>
      <c r="K1498" s="140"/>
      <c r="L1498" s="140"/>
      <c r="M1498" s="140" t="s">
        <v>6051</v>
      </c>
      <c r="N1498" s="141">
        <v>60</v>
      </c>
      <c r="O1498" s="142" t="b">
        <v>0</v>
      </c>
      <c r="P1498" s="140" t="s">
        <v>1824</v>
      </c>
      <c r="Q1498" t="s">
        <v>1825</v>
      </c>
      <c r="R1498" t="s">
        <v>630</v>
      </c>
    </row>
    <row r="1499" spans="1:18" x14ac:dyDescent="0.25">
      <c r="A1499" s="140" t="s">
        <v>94</v>
      </c>
      <c r="B1499" s="140" t="s">
        <v>1131</v>
      </c>
      <c r="C1499" s="140"/>
      <c r="D1499" s="140" t="s">
        <v>1820</v>
      </c>
      <c r="E1499" s="140" t="s">
        <v>1860</v>
      </c>
      <c r="F1499" s="140" t="s">
        <v>6052</v>
      </c>
      <c r="G1499" s="140"/>
      <c r="H1499" s="140"/>
      <c r="I1499" s="140" t="s">
        <v>5963</v>
      </c>
      <c r="J1499" s="140"/>
      <c r="K1499" s="140"/>
      <c r="L1499" s="140"/>
      <c r="M1499" s="140" t="s">
        <v>6053</v>
      </c>
      <c r="N1499" s="141">
        <v>60</v>
      </c>
      <c r="O1499" s="142" t="b">
        <v>0</v>
      </c>
      <c r="P1499" s="140" t="s">
        <v>1824</v>
      </c>
      <c r="Q1499" t="s">
        <v>1825</v>
      </c>
      <c r="R1499" t="s">
        <v>630</v>
      </c>
    </row>
    <row r="1500" spans="1:18" x14ac:dyDescent="0.25">
      <c r="A1500" s="140" t="s">
        <v>247</v>
      </c>
      <c r="B1500" s="140" t="s">
        <v>1132</v>
      </c>
      <c r="C1500" s="140"/>
      <c r="D1500" s="140" t="s">
        <v>1820</v>
      </c>
      <c r="E1500" s="140" t="s">
        <v>1883</v>
      </c>
      <c r="F1500" s="140" t="s">
        <v>4354</v>
      </c>
      <c r="G1500" s="140"/>
      <c r="H1500" s="140"/>
      <c r="I1500" s="140" t="s">
        <v>5963</v>
      </c>
      <c r="J1500" s="140"/>
      <c r="K1500" s="140"/>
      <c r="L1500" s="140"/>
      <c r="M1500" s="140" t="s">
        <v>6054</v>
      </c>
      <c r="N1500" s="141">
        <v>60</v>
      </c>
      <c r="O1500" s="142" t="b">
        <v>0</v>
      </c>
      <c r="P1500" s="140" t="s">
        <v>1824</v>
      </c>
      <c r="Q1500" t="s">
        <v>1825</v>
      </c>
      <c r="R1500" t="s">
        <v>630</v>
      </c>
    </row>
    <row r="1501" spans="1:18" x14ac:dyDescent="0.25">
      <c r="A1501" s="140" t="s">
        <v>1133</v>
      </c>
      <c r="B1501" s="140" t="s">
        <v>1134</v>
      </c>
      <c r="C1501" s="140"/>
      <c r="D1501" s="140" t="s">
        <v>1820</v>
      </c>
      <c r="E1501" s="140" t="s">
        <v>6055</v>
      </c>
      <c r="F1501" s="140" t="s">
        <v>6056</v>
      </c>
      <c r="G1501" s="140"/>
      <c r="H1501" s="140"/>
      <c r="I1501" s="140" t="s">
        <v>5963</v>
      </c>
      <c r="J1501" s="140"/>
      <c r="K1501" s="140"/>
      <c r="L1501" s="140"/>
      <c r="M1501" s="140" t="s">
        <v>6057</v>
      </c>
      <c r="N1501" s="141">
        <v>60</v>
      </c>
      <c r="O1501" s="142" t="b">
        <v>0</v>
      </c>
      <c r="P1501" s="140" t="s">
        <v>1824</v>
      </c>
      <c r="Q1501" t="s">
        <v>1825</v>
      </c>
      <c r="R1501" t="s">
        <v>630</v>
      </c>
    </row>
    <row r="1502" spans="1:18" x14ac:dyDescent="0.25">
      <c r="A1502" s="140" t="s">
        <v>6058</v>
      </c>
      <c r="B1502" s="140" t="s">
        <v>6059</v>
      </c>
      <c r="C1502" s="140"/>
      <c r="D1502" s="140" t="s">
        <v>1820</v>
      </c>
      <c r="E1502" s="140" t="s">
        <v>2032</v>
      </c>
      <c r="F1502" s="140"/>
      <c r="G1502" s="140" t="s">
        <v>70</v>
      </c>
      <c r="H1502" s="140" t="s">
        <v>1781</v>
      </c>
      <c r="I1502" s="140" t="s">
        <v>6060</v>
      </c>
      <c r="J1502" s="140" t="s">
        <v>1819</v>
      </c>
      <c r="K1502" s="140"/>
      <c r="L1502" s="140" t="s">
        <v>1819</v>
      </c>
      <c r="M1502" s="140" t="s">
        <v>6061</v>
      </c>
      <c r="N1502" s="141">
        <v>60</v>
      </c>
      <c r="O1502" s="142" t="b">
        <v>0</v>
      </c>
      <c r="P1502" s="140" t="s">
        <v>1824</v>
      </c>
      <c r="Q1502" t="s">
        <v>1825</v>
      </c>
      <c r="R1502" t="s">
        <v>630</v>
      </c>
    </row>
    <row r="1503" spans="1:18" x14ac:dyDescent="0.25">
      <c r="A1503" s="140" t="s">
        <v>1135</v>
      </c>
      <c r="B1503" s="140" t="s">
        <v>1136</v>
      </c>
      <c r="C1503" s="140"/>
      <c r="D1503" s="140" t="s">
        <v>1820</v>
      </c>
      <c r="E1503" s="140" t="s">
        <v>6062</v>
      </c>
      <c r="F1503" s="140" t="s">
        <v>6063</v>
      </c>
      <c r="G1503" s="140"/>
      <c r="H1503" s="140"/>
      <c r="I1503" s="140" t="s">
        <v>5963</v>
      </c>
      <c r="J1503" s="140"/>
      <c r="K1503" s="140"/>
      <c r="L1503" s="140"/>
      <c r="M1503" s="140" t="s">
        <v>6064</v>
      </c>
      <c r="N1503" s="141">
        <v>60</v>
      </c>
      <c r="O1503" s="142" t="b">
        <v>0</v>
      </c>
      <c r="P1503" s="140" t="s">
        <v>1824</v>
      </c>
      <c r="Q1503" t="s">
        <v>1825</v>
      </c>
      <c r="R1503" t="s">
        <v>630</v>
      </c>
    </row>
    <row r="1504" spans="1:18" x14ac:dyDescent="0.25">
      <c r="A1504" s="140" t="s">
        <v>1137</v>
      </c>
      <c r="B1504" s="140" t="s">
        <v>1138</v>
      </c>
      <c r="C1504" s="140"/>
      <c r="D1504" s="140" t="s">
        <v>1820</v>
      </c>
      <c r="E1504" s="140" t="s">
        <v>2032</v>
      </c>
      <c r="F1504" s="140" t="s">
        <v>6065</v>
      </c>
      <c r="G1504" s="140"/>
      <c r="H1504" s="140"/>
      <c r="I1504" s="140" t="s">
        <v>5963</v>
      </c>
      <c r="J1504" s="140"/>
      <c r="K1504" s="140"/>
      <c r="L1504" s="140"/>
      <c r="M1504" s="140" t="s">
        <v>6066</v>
      </c>
      <c r="N1504" s="141">
        <v>60</v>
      </c>
      <c r="O1504" s="142" t="b">
        <v>0</v>
      </c>
      <c r="P1504" s="140" t="s">
        <v>1824</v>
      </c>
      <c r="Q1504" t="s">
        <v>1825</v>
      </c>
      <c r="R1504" t="s">
        <v>630</v>
      </c>
    </row>
    <row r="1505" spans="1:18" x14ac:dyDescent="0.25">
      <c r="A1505" s="140" t="s">
        <v>248</v>
      </c>
      <c r="B1505" s="140" t="s">
        <v>1139</v>
      </c>
      <c r="C1505" s="140"/>
      <c r="D1505" s="140" t="s">
        <v>1820</v>
      </c>
      <c r="E1505" s="140"/>
      <c r="F1505" s="140"/>
      <c r="G1505" s="140"/>
      <c r="H1505" s="140"/>
      <c r="I1505" s="140" t="s">
        <v>5963</v>
      </c>
      <c r="J1505" s="140"/>
      <c r="K1505" s="140"/>
      <c r="L1505" s="140"/>
      <c r="M1505" s="140" t="s">
        <v>6067</v>
      </c>
      <c r="N1505" s="141">
        <v>60</v>
      </c>
      <c r="O1505" s="142" t="b">
        <v>0</v>
      </c>
      <c r="P1505" s="140" t="s">
        <v>1824</v>
      </c>
      <c r="Q1505" t="s">
        <v>1825</v>
      </c>
      <c r="R1505" t="s">
        <v>630</v>
      </c>
    </row>
    <row r="1506" spans="1:18" x14ac:dyDescent="0.25">
      <c r="A1506" s="140" t="s">
        <v>1140</v>
      </c>
      <c r="B1506" s="140" t="s">
        <v>1141</v>
      </c>
      <c r="C1506" s="140"/>
      <c r="D1506" s="140" t="s">
        <v>1820</v>
      </c>
      <c r="E1506" s="140" t="s">
        <v>5305</v>
      </c>
      <c r="F1506" s="140"/>
      <c r="G1506" s="140"/>
      <c r="H1506" s="140"/>
      <c r="I1506" s="140" t="s">
        <v>5963</v>
      </c>
      <c r="J1506" s="140"/>
      <c r="K1506" s="140"/>
      <c r="L1506" s="140"/>
      <c r="M1506" s="140" t="s">
        <v>6068</v>
      </c>
      <c r="N1506" s="141">
        <v>60</v>
      </c>
      <c r="O1506" s="142" t="b">
        <v>0</v>
      </c>
      <c r="P1506" s="140" t="s">
        <v>1824</v>
      </c>
      <c r="Q1506" t="s">
        <v>1825</v>
      </c>
      <c r="R1506" t="s">
        <v>630</v>
      </c>
    </row>
    <row r="1507" spans="1:18" x14ac:dyDescent="0.25">
      <c r="A1507" s="140" t="s">
        <v>251</v>
      </c>
      <c r="B1507" s="140" t="s">
        <v>1142</v>
      </c>
      <c r="C1507" s="140"/>
      <c r="D1507" s="140" t="s">
        <v>1820</v>
      </c>
      <c r="E1507" s="140" t="s">
        <v>1834</v>
      </c>
      <c r="F1507" s="140" t="s">
        <v>6069</v>
      </c>
      <c r="G1507" s="140"/>
      <c r="H1507" s="140"/>
      <c r="I1507" s="140" t="s">
        <v>5963</v>
      </c>
      <c r="J1507" s="140"/>
      <c r="K1507" s="140"/>
      <c r="L1507" s="140"/>
      <c r="M1507" s="140" t="s">
        <v>6070</v>
      </c>
      <c r="N1507" s="141">
        <v>60</v>
      </c>
      <c r="O1507" s="142" t="b">
        <v>0</v>
      </c>
      <c r="P1507" s="140" t="s">
        <v>1824</v>
      </c>
      <c r="Q1507" t="s">
        <v>1825</v>
      </c>
      <c r="R1507" t="s">
        <v>630</v>
      </c>
    </row>
    <row r="1508" spans="1:18" x14ac:dyDescent="0.25">
      <c r="A1508" s="140" t="s">
        <v>1143</v>
      </c>
      <c r="B1508" s="140" t="s">
        <v>1144</v>
      </c>
      <c r="C1508" s="140"/>
      <c r="D1508" s="140" t="s">
        <v>1820</v>
      </c>
      <c r="E1508" s="140" t="s">
        <v>5305</v>
      </c>
      <c r="F1508" s="140" t="s">
        <v>6071</v>
      </c>
      <c r="G1508" s="140"/>
      <c r="H1508" s="140"/>
      <c r="I1508" s="140" t="s">
        <v>5963</v>
      </c>
      <c r="J1508" s="140"/>
      <c r="K1508" s="140"/>
      <c r="L1508" s="140"/>
      <c r="M1508" s="140" t="s">
        <v>6072</v>
      </c>
      <c r="N1508" s="141">
        <v>60</v>
      </c>
      <c r="O1508" s="142" t="b">
        <v>0</v>
      </c>
      <c r="P1508" s="140" t="s">
        <v>1824</v>
      </c>
      <c r="Q1508" t="s">
        <v>1825</v>
      </c>
      <c r="R1508" t="s">
        <v>630</v>
      </c>
    </row>
    <row r="1509" spans="1:18" x14ac:dyDescent="0.25">
      <c r="A1509" s="140" t="s">
        <v>252</v>
      </c>
      <c r="B1509" s="140" t="s">
        <v>1145</v>
      </c>
      <c r="C1509" s="140"/>
      <c r="D1509" s="140" t="s">
        <v>1820</v>
      </c>
      <c r="E1509" s="140" t="s">
        <v>1821</v>
      </c>
      <c r="F1509" s="140" t="s">
        <v>6073</v>
      </c>
      <c r="G1509" s="140"/>
      <c r="H1509" s="140"/>
      <c r="I1509" s="140" t="s">
        <v>5963</v>
      </c>
      <c r="J1509" s="140"/>
      <c r="K1509" s="140"/>
      <c r="L1509" s="140"/>
      <c r="M1509" s="140" t="s">
        <v>6074</v>
      </c>
      <c r="N1509" s="141">
        <v>60</v>
      </c>
      <c r="O1509" s="142" t="b">
        <v>0</v>
      </c>
      <c r="P1509" s="140" t="s">
        <v>1824</v>
      </c>
      <c r="Q1509" t="s">
        <v>1825</v>
      </c>
      <c r="R1509" t="s">
        <v>630</v>
      </c>
    </row>
    <row r="1510" spans="1:18" x14ac:dyDescent="0.25">
      <c r="A1510" s="140" t="s">
        <v>164</v>
      </c>
      <c r="B1510" s="140" t="s">
        <v>1146</v>
      </c>
      <c r="C1510" s="140" t="s">
        <v>1819</v>
      </c>
      <c r="D1510" s="140" t="s">
        <v>1820</v>
      </c>
      <c r="E1510" s="140" t="s">
        <v>4067</v>
      </c>
      <c r="F1510" s="140"/>
      <c r="G1510" s="140" t="s">
        <v>71</v>
      </c>
      <c r="H1510" s="140" t="s">
        <v>1779</v>
      </c>
      <c r="I1510" s="140" t="s">
        <v>5963</v>
      </c>
      <c r="J1510" s="140" t="s">
        <v>1146</v>
      </c>
      <c r="K1510" s="140" t="s">
        <v>6075</v>
      </c>
      <c r="L1510" s="140"/>
      <c r="M1510" s="140" t="s">
        <v>6075</v>
      </c>
      <c r="N1510" s="141">
        <v>60</v>
      </c>
      <c r="O1510" s="142" t="b">
        <v>0</v>
      </c>
      <c r="P1510" s="140" t="s">
        <v>3077</v>
      </c>
      <c r="Q1510" t="s">
        <v>1825</v>
      </c>
      <c r="R1510" t="s">
        <v>630</v>
      </c>
    </row>
    <row r="1511" spans="1:18" x14ac:dyDescent="0.25">
      <c r="A1511" s="140" t="s">
        <v>1147</v>
      </c>
      <c r="B1511" s="140" t="s">
        <v>1148</v>
      </c>
      <c r="C1511" s="140"/>
      <c r="D1511" s="140" t="s">
        <v>1820</v>
      </c>
      <c r="E1511" s="140" t="s">
        <v>5297</v>
      </c>
      <c r="F1511" s="140" t="s">
        <v>6076</v>
      </c>
      <c r="G1511" s="140"/>
      <c r="H1511" s="140"/>
      <c r="I1511" s="140" t="s">
        <v>5963</v>
      </c>
      <c r="J1511" s="140"/>
      <c r="K1511" s="140"/>
      <c r="L1511" s="140"/>
      <c r="M1511" s="140" t="s">
        <v>6077</v>
      </c>
      <c r="N1511" s="141">
        <v>60</v>
      </c>
      <c r="O1511" s="142" t="b">
        <v>0</v>
      </c>
      <c r="P1511" s="140" t="s">
        <v>1824</v>
      </c>
      <c r="Q1511" t="s">
        <v>1825</v>
      </c>
      <c r="R1511" t="s">
        <v>630</v>
      </c>
    </row>
    <row r="1512" spans="1:18" x14ac:dyDescent="0.25">
      <c r="A1512" s="140" t="s">
        <v>163</v>
      </c>
      <c r="B1512" s="140" t="s">
        <v>1149</v>
      </c>
      <c r="C1512" s="140"/>
      <c r="D1512" s="140" t="s">
        <v>1820</v>
      </c>
      <c r="E1512" s="140" t="s">
        <v>5305</v>
      </c>
      <c r="F1512" s="140" t="s">
        <v>6078</v>
      </c>
      <c r="G1512" s="140"/>
      <c r="H1512" s="140"/>
      <c r="I1512" s="140" t="s">
        <v>5963</v>
      </c>
      <c r="J1512" s="140"/>
      <c r="K1512" s="140"/>
      <c r="L1512" s="140"/>
      <c r="M1512" s="140" t="s">
        <v>6079</v>
      </c>
      <c r="N1512" s="141">
        <v>60</v>
      </c>
      <c r="O1512" s="142" t="b">
        <v>0</v>
      </c>
      <c r="P1512" s="140" t="s">
        <v>1824</v>
      </c>
      <c r="Q1512" t="s">
        <v>1825</v>
      </c>
      <c r="R1512" t="s">
        <v>630</v>
      </c>
    </row>
    <row r="1513" spans="1:18" x14ac:dyDescent="0.25">
      <c r="A1513" s="140" t="s">
        <v>1150</v>
      </c>
      <c r="B1513" s="140" t="s">
        <v>1151</v>
      </c>
      <c r="C1513" s="140"/>
      <c r="D1513" s="140" t="s">
        <v>1820</v>
      </c>
      <c r="E1513" s="140" t="s">
        <v>3781</v>
      </c>
      <c r="F1513" s="140" t="s">
        <v>5992</v>
      </c>
      <c r="G1513" s="140"/>
      <c r="H1513" s="140"/>
      <c r="I1513" s="140" t="s">
        <v>5963</v>
      </c>
      <c r="J1513" s="140"/>
      <c r="K1513" s="140"/>
      <c r="L1513" s="140"/>
      <c r="M1513" s="140" t="s">
        <v>6080</v>
      </c>
      <c r="N1513" s="141">
        <v>60</v>
      </c>
      <c r="O1513" s="142" t="b">
        <v>0</v>
      </c>
      <c r="P1513" s="140" t="s">
        <v>1824</v>
      </c>
      <c r="Q1513" t="s">
        <v>1825</v>
      </c>
      <c r="R1513" t="s">
        <v>630</v>
      </c>
    </row>
    <row r="1514" spans="1:18" x14ac:dyDescent="0.25">
      <c r="A1514" s="140" t="s">
        <v>166</v>
      </c>
      <c r="B1514" s="140" t="s">
        <v>1152</v>
      </c>
      <c r="C1514" s="140"/>
      <c r="D1514" s="140" t="s">
        <v>1820</v>
      </c>
      <c r="E1514" s="140" t="s">
        <v>2055</v>
      </c>
      <c r="F1514" s="140" t="s">
        <v>3822</v>
      </c>
      <c r="G1514" s="140"/>
      <c r="H1514" s="140"/>
      <c r="I1514" s="140" t="s">
        <v>5963</v>
      </c>
      <c r="J1514" s="140"/>
      <c r="K1514" s="140"/>
      <c r="L1514" s="140"/>
      <c r="M1514" s="140" t="s">
        <v>6081</v>
      </c>
      <c r="N1514" s="141">
        <v>60</v>
      </c>
      <c r="O1514" s="142" t="b">
        <v>0</v>
      </c>
      <c r="P1514" s="140" t="s">
        <v>1824</v>
      </c>
      <c r="Q1514" t="s">
        <v>1825</v>
      </c>
      <c r="R1514" t="s">
        <v>630</v>
      </c>
    </row>
    <row r="1515" spans="1:18" x14ac:dyDescent="0.25">
      <c r="A1515" s="140" t="s">
        <v>168</v>
      </c>
      <c r="B1515" s="140" t="s">
        <v>1153</v>
      </c>
      <c r="C1515" s="140"/>
      <c r="D1515" s="140" t="s">
        <v>1820</v>
      </c>
      <c r="E1515" s="140" t="s">
        <v>5297</v>
      </c>
      <c r="F1515" s="140" t="s">
        <v>6082</v>
      </c>
      <c r="G1515" s="140"/>
      <c r="H1515" s="140"/>
      <c r="I1515" s="140" t="s">
        <v>5963</v>
      </c>
      <c r="J1515" s="140"/>
      <c r="K1515" s="140"/>
      <c r="L1515" s="140"/>
      <c r="M1515" s="140" t="s">
        <v>6083</v>
      </c>
      <c r="N1515" s="141">
        <v>60</v>
      </c>
      <c r="O1515" s="142" t="b">
        <v>0</v>
      </c>
      <c r="P1515" s="140" t="s">
        <v>1824</v>
      </c>
      <c r="Q1515" t="s">
        <v>1825</v>
      </c>
      <c r="R1515" t="s">
        <v>630</v>
      </c>
    </row>
    <row r="1516" spans="1:18" x14ac:dyDescent="0.25">
      <c r="A1516" s="140" t="s">
        <v>1154</v>
      </c>
      <c r="B1516" s="140" t="s">
        <v>1155</v>
      </c>
      <c r="C1516" s="140"/>
      <c r="D1516" s="140" t="s">
        <v>1820</v>
      </c>
      <c r="E1516" s="140" t="s">
        <v>3136</v>
      </c>
      <c r="F1516" s="140" t="s">
        <v>6084</v>
      </c>
      <c r="G1516" s="140"/>
      <c r="H1516" s="140"/>
      <c r="I1516" s="140" t="s">
        <v>5963</v>
      </c>
      <c r="J1516" s="140"/>
      <c r="K1516" s="140"/>
      <c r="L1516" s="140"/>
      <c r="M1516" s="140" t="s">
        <v>6085</v>
      </c>
      <c r="N1516" s="141">
        <v>60</v>
      </c>
      <c r="O1516" s="142" t="b">
        <v>0</v>
      </c>
      <c r="P1516" s="140" t="s">
        <v>1824</v>
      </c>
      <c r="Q1516" t="s">
        <v>1825</v>
      </c>
      <c r="R1516" t="s">
        <v>630</v>
      </c>
    </row>
    <row r="1517" spans="1:18" x14ac:dyDescent="0.25">
      <c r="A1517" s="140" t="s">
        <v>1156</v>
      </c>
      <c r="B1517" s="140" t="s">
        <v>1157</v>
      </c>
      <c r="C1517" s="140" t="s">
        <v>1819</v>
      </c>
      <c r="D1517" s="140" t="s">
        <v>1820</v>
      </c>
      <c r="E1517" s="140" t="s">
        <v>1928</v>
      </c>
      <c r="F1517" s="140"/>
      <c r="G1517" s="140" t="s">
        <v>70</v>
      </c>
      <c r="H1517" s="140" t="s">
        <v>1781</v>
      </c>
      <c r="I1517" s="140" t="s">
        <v>5551</v>
      </c>
      <c r="J1517" s="140" t="s">
        <v>1157</v>
      </c>
      <c r="K1517" s="140"/>
      <c r="L1517" s="140"/>
      <c r="M1517" s="140" t="s">
        <v>6086</v>
      </c>
      <c r="N1517" s="141">
        <v>60</v>
      </c>
      <c r="O1517" s="142" t="b">
        <v>0</v>
      </c>
      <c r="P1517" s="140" t="s">
        <v>3077</v>
      </c>
      <c r="Q1517" t="s">
        <v>1825</v>
      </c>
      <c r="R1517" t="s">
        <v>630</v>
      </c>
    </row>
    <row r="1518" spans="1:18" x14ac:dyDescent="0.25">
      <c r="A1518" s="140" t="s">
        <v>1158</v>
      </c>
      <c r="B1518" s="140" t="s">
        <v>1159</v>
      </c>
      <c r="C1518" s="140"/>
      <c r="D1518" s="140" t="s">
        <v>1820</v>
      </c>
      <c r="E1518" s="140" t="s">
        <v>6055</v>
      </c>
      <c r="F1518" s="140" t="s">
        <v>6087</v>
      </c>
      <c r="G1518" s="140"/>
      <c r="H1518" s="140"/>
      <c r="I1518" s="140" t="s">
        <v>5963</v>
      </c>
      <c r="J1518" s="140"/>
      <c r="K1518" s="140"/>
      <c r="L1518" s="140"/>
      <c r="M1518" s="140" t="s">
        <v>6088</v>
      </c>
      <c r="N1518" s="141">
        <v>60</v>
      </c>
      <c r="O1518" s="142" t="b">
        <v>0</v>
      </c>
      <c r="P1518" s="140" t="s">
        <v>1824</v>
      </c>
      <c r="Q1518" t="s">
        <v>1825</v>
      </c>
      <c r="R1518" t="s">
        <v>630</v>
      </c>
    </row>
    <row r="1519" spans="1:18" x14ac:dyDescent="0.25">
      <c r="A1519" s="140" t="s">
        <v>1160</v>
      </c>
      <c r="B1519" s="140" t="s">
        <v>1161</v>
      </c>
      <c r="C1519" s="140" t="s">
        <v>1819</v>
      </c>
      <c r="D1519" s="140" t="s">
        <v>1820</v>
      </c>
      <c r="E1519" s="140" t="s">
        <v>2104</v>
      </c>
      <c r="F1519" s="140"/>
      <c r="G1519" s="140" t="s">
        <v>1788</v>
      </c>
      <c r="H1519" s="140" t="s">
        <v>1789</v>
      </c>
      <c r="I1519" s="140" t="s">
        <v>5551</v>
      </c>
      <c r="J1519" s="140" t="s">
        <v>1819</v>
      </c>
      <c r="K1519" s="140"/>
      <c r="L1519" s="140"/>
      <c r="M1519" s="140" t="s">
        <v>6089</v>
      </c>
      <c r="N1519" s="141">
        <v>60</v>
      </c>
      <c r="O1519" s="142" t="b">
        <v>0</v>
      </c>
      <c r="P1519" s="140" t="s">
        <v>3077</v>
      </c>
      <c r="Q1519" t="s">
        <v>1825</v>
      </c>
      <c r="R1519" t="s">
        <v>630</v>
      </c>
    </row>
    <row r="1520" spans="1:18" x14ac:dyDescent="0.25">
      <c r="A1520" s="140" t="s">
        <v>1162</v>
      </c>
      <c r="B1520" s="140" t="s">
        <v>1163</v>
      </c>
      <c r="C1520" s="140"/>
      <c r="D1520" s="140" t="s">
        <v>1820</v>
      </c>
      <c r="E1520" s="140" t="s">
        <v>3325</v>
      </c>
      <c r="F1520" s="140" t="s">
        <v>6009</v>
      </c>
      <c r="G1520" s="140"/>
      <c r="H1520" s="140"/>
      <c r="I1520" s="140" t="s">
        <v>5963</v>
      </c>
      <c r="J1520" s="140"/>
      <c r="K1520" s="140"/>
      <c r="L1520" s="140"/>
      <c r="M1520" s="140" t="s">
        <v>6010</v>
      </c>
      <c r="N1520" s="141">
        <v>60</v>
      </c>
      <c r="O1520" s="142" t="b">
        <v>0</v>
      </c>
      <c r="P1520" s="140" t="s">
        <v>1824</v>
      </c>
      <c r="Q1520" t="s">
        <v>1825</v>
      </c>
      <c r="R1520" t="s">
        <v>630</v>
      </c>
    </row>
    <row r="1521" spans="1:18" x14ac:dyDescent="0.25">
      <c r="A1521" s="140" t="s">
        <v>1164</v>
      </c>
      <c r="B1521" s="140" t="s">
        <v>1165</v>
      </c>
      <c r="C1521" s="140"/>
      <c r="D1521" s="140" t="s">
        <v>1820</v>
      </c>
      <c r="E1521" s="140" t="s">
        <v>6062</v>
      </c>
      <c r="F1521" s="140" t="s">
        <v>6090</v>
      </c>
      <c r="G1521" s="140"/>
      <c r="H1521" s="140"/>
      <c r="I1521" s="140" t="s">
        <v>5963</v>
      </c>
      <c r="J1521" s="140"/>
      <c r="K1521" s="140"/>
      <c r="L1521" s="140"/>
      <c r="M1521" s="140" t="s">
        <v>6091</v>
      </c>
      <c r="N1521" s="141">
        <v>60</v>
      </c>
      <c r="O1521" s="142" t="b">
        <v>0</v>
      </c>
      <c r="P1521" s="140" t="s">
        <v>1824</v>
      </c>
      <c r="Q1521" t="s">
        <v>1825</v>
      </c>
      <c r="R1521" t="s">
        <v>630</v>
      </c>
    </row>
    <row r="1522" spans="1:18" x14ac:dyDescent="0.25">
      <c r="A1522" s="140" t="s">
        <v>165</v>
      </c>
      <c r="B1522" s="140" t="s">
        <v>1166</v>
      </c>
      <c r="C1522" s="140"/>
      <c r="D1522" s="140" t="s">
        <v>1820</v>
      </c>
      <c r="E1522" s="140" t="s">
        <v>6049</v>
      </c>
      <c r="F1522" s="140" t="s">
        <v>6092</v>
      </c>
      <c r="G1522" s="140"/>
      <c r="H1522" s="140"/>
      <c r="I1522" s="140" t="s">
        <v>5963</v>
      </c>
      <c r="J1522" s="140"/>
      <c r="K1522" s="140"/>
      <c r="L1522" s="140"/>
      <c r="M1522" s="140" t="s">
        <v>6093</v>
      </c>
      <c r="N1522" s="141">
        <v>60</v>
      </c>
      <c r="O1522" s="142" t="b">
        <v>0</v>
      </c>
      <c r="P1522" s="140" t="s">
        <v>1824</v>
      </c>
      <c r="Q1522" t="s">
        <v>1825</v>
      </c>
      <c r="R1522" t="s">
        <v>630</v>
      </c>
    </row>
    <row r="1523" spans="1:18" x14ac:dyDescent="0.25">
      <c r="A1523" s="140" t="s">
        <v>1167</v>
      </c>
      <c r="B1523" s="140" t="s">
        <v>1168</v>
      </c>
      <c r="C1523" s="140"/>
      <c r="D1523" s="140" t="s">
        <v>1820</v>
      </c>
      <c r="E1523" s="140" t="s">
        <v>2104</v>
      </c>
      <c r="F1523" s="140" t="s">
        <v>6094</v>
      </c>
      <c r="G1523" s="140"/>
      <c r="H1523" s="140"/>
      <c r="I1523" s="140" t="s">
        <v>5963</v>
      </c>
      <c r="J1523" s="140"/>
      <c r="K1523" s="140"/>
      <c r="L1523" s="140"/>
      <c r="M1523" s="140" t="s">
        <v>6095</v>
      </c>
      <c r="N1523" s="141">
        <v>60</v>
      </c>
      <c r="O1523" s="142" t="b">
        <v>0</v>
      </c>
      <c r="P1523" s="140" t="s">
        <v>1824</v>
      </c>
      <c r="Q1523" t="s">
        <v>1825</v>
      </c>
      <c r="R1523" t="s">
        <v>630</v>
      </c>
    </row>
    <row r="1524" spans="1:18" x14ac:dyDescent="0.25">
      <c r="A1524" s="140" t="s">
        <v>1169</v>
      </c>
      <c r="B1524" s="140" t="s">
        <v>1170</v>
      </c>
      <c r="C1524" s="140" t="s">
        <v>1819</v>
      </c>
      <c r="D1524" s="140" t="s">
        <v>1820</v>
      </c>
      <c r="E1524" s="140" t="s">
        <v>1932</v>
      </c>
      <c r="F1524" s="140"/>
      <c r="G1524" s="140" t="s">
        <v>71</v>
      </c>
      <c r="H1524" s="140" t="s">
        <v>1779</v>
      </c>
      <c r="I1524" s="140" t="s">
        <v>5551</v>
      </c>
      <c r="J1524" s="140" t="s">
        <v>1819</v>
      </c>
      <c r="K1524" s="140"/>
      <c r="L1524" s="140"/>
      <c r="M1524" s="140" t="s">
        <v>6096</v>
      </c>
      <c r="N1524" s="141">
        <v>60</v>
      </c>
      <c r="O1524" s="142" t="b">
        <v>0</v>
      </c>
      <c r="P1524" s="140" t="s">
        <v>3077</v>
      </c>
      <c r="Q1524" t="s">
        <v>1825</v>
      </c>
      <c r="R1524" t="s">
        <v>630</v>
      </c>
    </row>
    <row r="1525" spans="1:18" x14ac:dyDescent="0.25">
      <c r="A1525" s="140" t="s">
        <v>1171</v>
      </c>
      <c r="B1525" s="140" t="s">
        <v>1172</v>
      </c>
      <c r="C1525" s="140" t="s">
        <v>1819</v>
      </c>
      <c r="D1525" s="140" t="s">
        <v>1820</v>
      </c>
      <c r="E1525" s="140" t="s">
        <v>2104</v>
      </c>
      <c r="F1525" s="140"/>
      <c r="G1525" s="140" t="s">
        <v>1788</v>
      </c>
      <c r="H1525" s="140" t="s">
        <v>1789</v>
      </c>
      <c r="I1525" s="140" t="s">
        <v>5551</v>
      </c>
      <c r="J1525" s="140" t="s">
        <v>1819</v>
      </c>
      <c r="K1525" s="140"/>
      <c r="L1525" s="140"/>
      <c r="M1525" s="140" t="s">
        <v>6097</v>
      </c>
      <c r="N1525" s="141">
        <v>60</v>
      </c>
      <c r="O1525" s="142" t="b">
        <v>0</v>
      </c>
      <c r="P1525" s="140" t="s">
        <v>3077</v>
      </c>
      <c r="Q1525" t="s">
        <v>1825</v>
      </c>
      <c r="R1525" t="s">
        <v>630</v>
      </c>
    </row>
    <row r="1526" spans="1:18" x14ac:dyDescent="0.25">
      <c r="A1526" s="140" t="s">
        <v>1173</v>
      </c>
      <c r="B1526" s="140" t="s">
        <v>1174</v>
      </c>
      <c r="C1526" s="140" t="s">
        <v>1819</v>
      </c>
      <c r="D1526" s="140" t="s">
        <v>1820</v>
      </c>
      <c r="E1526" s="140"/>
      <c r="F1526" s="140"/>
      <c r="G1526" s="140"/>
      <c r="H1526" s="140"/>
      <c r="I1526" s="140" t="s">
        <v>5551</v>
      </c>
      <c r="J1526" s="140" t="s">
        <v>1819</v>
      </c>
      <c r="K1526" s="140"/>
      <c r="L1526" s="140"/>
      <c r="M1526" s="140" t="s">
        <v>6098</v>
      </c>
      <c r="N1526" s="141">
        <v>60</v>
      </c>
      <c r="O1526" s="142" t="b">
        <v>0</v>
      </c>
      <c r="P1526" s="140" t="s">
        <v>3077</v>
      </c>
      <c r="Q1526" t="s">
        <v>1825</v>
      </c>
      <c r="R1526" t="s">
        <v>630</v>
      </c>
    </row>
    <row r="1527" spans="1:18" x14ac:dyDescent="0.25">
      <c r="A1527" s="140" t="s">
        <v>1175</v>
      </c>
      <c r="B1527" s="140" t="s">
        <v>1176</v>
      </c>
      <c r="C1527" s="140"/>
      <c r="D1527" s="140" t="s">
        <v>1820</v>
      </c>
      <c r="E1527" s="140" t="s">
        <v>3325</v>
      </c>
      <c r="F1527" s="140" t="s">
        <v>6099</v>
      </c>
      <c r="G1527" s="140"/>
      <c r="H1527" s="140"/>
      <c r="I1527" s="140" t="s">
        <v>5963</v>
      </c>
      <c r="J1527" s="140"/>
      <c r="K1527" s="140"/>
      <c r="L1527" s="140"/>
      <c r="M1527" s="140" t="s">
        <v>6100</v>
      </c>
      <c r="N1527" s="141">
        <v>60</v>
      </c>
      <c r="O1527" s="142" t="b">
        <v>0</v>
      </c>
      <c r="P1527" s="140" t="s">
        <v>1824</v>
      </c>
      <c r="Q1527" t="s">
        <v>1825</v>
      </c>
      <c r="R1527" t="s">
        <v>630</v>
      </c>
    </row>
    <row r="1528" spans="1:18" x14ac:dyDescent="0.25">
      <c r="A1528" s="140" t="s">
        <v>1177</v>
      </c>
      <c r="B1528" s="140" t="s">
        <v>1178</v>
      </c>
      <c r="C1528" s="140" t="s">
        <v>1819</v>
      </c>
      <c r="D1528" s="140" t="s">
        <v>1820</v>
      </c>
      <c r="E1528" s="140" t="s">
        <v>6055</v>
      </c>
      <c r="F1528" s="140"/>
      <c r="G1528" s="140" t="s">
        <v>1788</v>
      </c>
      <c r="H1528" s="140" t="s">
        <v>1789</v>
      </c>
      <c r="I1528" s="140" t="s">
        <v>5551</v>
      </c>
      <c r="J1528" s="140" t="s">
        <v>1178</v>
      </c>
      <c r="K1528" s="140"/>
      <c r="L1528" s="140"/>
      <c r="M1528" s="140" t="s">
        <v>6101</v>
      </c>
      <c r="N1528" s="141">
        <v>60</v>
      </c>
      <c r="O1528" s="142" t="b">
        <v>0</v>
      </c>
      <c r="P1528" s="140" t="s">
        <v>3077</v>
      </c>
      <c r="Q1528" t="s">
        <v>1825</v>
      </c>
      <c r="R1528" t="s">
        <v>630</v>
      </c>
    </row>
    <row r="1529" spans="1:18" x14ac:dyDescent="0.25">
      <c r="A1529" s="140" t="s">
        <v>1179</v>
      </c>
      <c r="B1529" s="140" t="s">
        <v>1180</v>
      </c>
      <c r="C1529" s="140"/>
      <c r="D1529" s="140" t="s">
        <v>1820</v>
      </c>
      <c r="E1529" s="140" t="s">
        <v>6049</v>
      </c>
      <c r="F1529" s="140" t="s">
        <v>6102</v>
      </c>
      <c r="G1529" s="140"/>
      <c r="H1529" s="140"/>
      <c r="I1529" s="140" t="s">
        <v>5963</v>
      </c>
      <c r="J1529" s="140"/>
      <c r="K1529" s="140"/>
      <c r="L1529" s="140"/>
      <c r="M1529" s="140" t="s">
        <v>6103</v>
      </c>
      <c r="N1529" s="141">
        <v>60</v>
      </c>
      <c r="O1529" s="142" t="b">
        <v>0</v>
      </c>
      <c r="P1529" s="140" t="s">
        <v>1824</v>
      </c>
      <c r="Q1529" t="s">
        <v>1825</v>
      </c>
      <c r="R1529" t="s">
        <v>630</v>
      </c>
    </row>
    <row r="1530" spans="1:18" x14ac:dyDescent="0.25">
      <c r="A1530" s="140" t="s">
        <v>167</v>
      </c>
      <c r="B1530" s="140" t="s">
        <v>1181</v>
      </c>
      <c r="C1530" s="140"/>
      <c r="D1530" s="140" t="s">
        <v>1820</v>
      </c>
      <c r="E1530" s="140" t="s">
        <v>4293</v>
      </c>
      <c r="F1530" s="140" t="s">
        <v>6104</v>
      </c>
      <c r="G1530" s="140"/>
      <c r="H1530" s="140"/>
      <c r="I1530" s="140" t="s">
        <v>5963</v>
      </c>
      <c r="J1530" s="140"/>
      <c r="K1530" s="140"/>
      <c r="L1530" s="140"/>
      <c r="M1530" s="140" t="s">
        <v>6105</v>
      </c>
      <c r="N1530" s="141">
        <v>60</v>
      </c>
      <c r="O1530" s="142" t="b">
        <v>0</v>
      </c>
      <c r="P1530" s="140" t="s">
        <v>1824</v>
      </c>
      <c r="Q1530" t="s">
        <v>1825</v>
      </c>
      <c r="R1530" t="s">
        <v>630</v>
      </c>
    </row>
    <row r="1531" spans="1:18" x14ac:dyDescent="0.25">
      <c r="A1531" s="140" t="s">
        <v>254</v>
      </c>
      <c r="B1531" s="140" t="s">
        <v>1182</v>
      </c>
      <c r="C1531" s="140"/>
      <c r="D1531" s="140" t="s">
        <v>1820</v>
      </c>
      <c r="E1531" s="140" t="s">
        <v>1928</v>
      </c>
      <c r="F1531" s="140" t="s">
        <v>2717</v>
      </c>
      <c r="G1531" s="140"/>
      <c r="H1531" s="140"/>
      <c r="I1531" s="140" t="s">
        <v>5963</v>
      </c>
      <c r="J1531" s="140"/>
      <c r="K1531" s="140"/>
      <c r="L1531" s="140"/>
      <c r="M1531" s="140" t="s">
        <v>6106</v>
      </c>
      <c r="N1531" s="141">
        <v>60</v>
      </c>
      <c r="O1531" s="142" t="b">
        <v>0</v>
      </c>
      <c r="P1531" s="140" t="s">
        <v>1824</v>
      </c>
      <c r="Q1531" t="s">
        <v>1825</v>
      </c>
      <c r="R1531" t="s">
        <v>630</v>
      </c>
    </row>
    <row r="1532" spans="1:18" x14ac:dyDescent="0.25">
      <c r="A1532" s="140" t="s">
        <v>169</v>
      </c>
      <c r="B1532" s="140" t="s">
        <v>1183</v>
      </c>
      <c r="C1532" s="140"/>
      <c r="D1532" s="140" t="s">
        <v>1820</v>
      </c>
      <c r="E1532" s="140" t="s">
        <v>6036</v>
      </c>
      <c r="F1532" s="140"/>
      <c r="G1532" s="140"/>
      <c r="H1532" s="140"/>
      <c r="I1532" s="140" t="s">
        <v>5963</v>
      </c>
      <c r="J1532" s="140"/>
      <c r="K1532" s="140"/>
      <c r="L1532" s="140"/>
      <c r="M1532" s="140" t="s">
        <v>6107</v>
      </c>
      <c r="N1532" s="141">
        <v>60</v>
      </c>
      <c r="O1532" s="142" t="b">
        <v>0</v>
      </c>
      <c r="P1532" s="140" t="s">
        <v>1824</v>
      </c>
      <c r="Q1532" t="s">
        <v>1825</v>
      </c>
      <c r="R1532" t="s">
        <v>630</v>
      </c>
    </row>
    <row r="1533" spans="1:18" x14ac:dyDescent="0.25">
      <c r="A1533" s="140" t="s">
        <v>1184</v>
      </c>
      <c r="B1533" s="140" t="s">
        <v>1185</v>
      </c>
      <c r="C1533" s="140"/>
      <c r="D1533" s="140" t="s">
        <v>1820</v>
      </c>
      <c r="E1533" s="140" t="s">
        <v>6062</v>
      </c>
      <c r="F1533" s="140" t="s">
        <v>6108</v>
      </c>
      <c r="G1533" s="140"/>
      <c r="H1533" s="140"/>
      <c r="I1533" s="140" t="s">
        <v>5963</v>
      </c>
      <c r="J1533" s="140"/>
      <c r="K1533" s="140"/>
      <c r="L1533" s="140"/>
      <c r="M1533" s="140" t="s">
        <v>6109</v>
      </c>
      <c r="N1533" s="141">
        <v>60</v>
      </c>
      <c r="O1533" s="142" t="b">
        <v>0</v>
      </c>
      <c r="P1533" s="140" t="s">
        <v>1824</v>
      </c>
      <c r="Q1533" t="s">
        <v>1825</v>
      </c>
      <c r="R1533" t="s">
        <v>630</v>
      </c>
    </row>
    <row r="1534" spans="1:18" x14ac:dyDescent="0.25">
      <c r="A1534" s="140" t="s">
        <v>83</v>
      </c>
      <c r="B1534" s="140" t="s">
        <v>1186</v>
      </c>
      <c r="C1534" s="140"/>
      <c r="D1534" s="140" t="s">
        <v>1820</v>
      </c>
      <c r="E1534" s="140" t="s">
        <v>6049</v>
      </c>
      <c r="F1534" s="140" t="s">
        <v>6110</v>
      </c>
      <c r="G1534" s="140"/>
      <c r="H1534" s="140"/>
      <c r="I1534" s="140" t="s">
        <v>5963</v>
      </c>
      <c r="J1534" s="140"/>
      <c r="K1534" s="140"/>
      <c r="L1534" s="140"/>
      <c r="M1534" s="140" t="s">
        <v>6111</v>
      </c>
      <c r="N1534" s="141">
        <v>60</v>
      </c>
      <c r="O1534" s="142" t="b">
        <v>0</v>
      </c>
      <c r="P1534" s="140" t="s">
        <v>1824</v>
      </c>
      <c r="Q1534" t="s">
        <v>1825</v>
      </c>
      <c r="R1534" t="s">
        <v>630</v>
      </c>
    </row>
    <row r="1535" spans="1:18" x14ac:dyDescent="0.25">
      <c r="A1535" s="140" t="s">
        <v>1187</v>
      </c>
      <c r="B1535" s="140" t="s">
        <v>1188</v>
      </c>
      <c r="C1535" s="140"/>
      <c r="D1535" s="140" t="s">
        <v>1820</v>
      </c>
      <c r="E1535" s="140" t="s">
        <v>6036</v>
      </c>
      <c r="F1535" s="140"/>
      <c r="G1535" s="140" t="s">
        <v>70</v>
      </c>
      <c r="H1535" s="140" t="s">
        <v>1781</v>
      </c>
      <c r="I1535" s="140" t="s">
        <v>5963</v>
      </c>
      <c r="J1535" s="140" t="s">
        <v>1188</v>
      </c>
      <c r="K1535" s="140" t="s">
        <v>6112</v>
      </c>
      <c r="L1535" s="140" t="s">
        <v>1819</v>
      </c>
      <c r="M1535" s="140" t="s">
        <v>6112</v>
      </c>
      <c r="N1535" s="141">
        <v>60</v>
      </c>
      <c r="O1535" s="142" t="b">
        <v>0</v>
      </c>
      <c r="P1535" s="140" t="s">
        <v>1824</v>
      </c>
      <c r="Q1535" t="s">
        <v>1825</v>
      </c>
      <c r="R1535" t="s">
        <v>630</v>
      </c>
    </row>
    <row r="1536" spans="1:18" x14ac:dyDescent="0.25">
      <c r="A1536" s="140" t="s">
        <v>1189</v>
      </c>
      <c r="B1536" s="140" t="s">
        <v>1190</v>
      </c>
      <c r="C1536" s="140"/>
      <c r="D1536" s="140" t="s">
        <v>1820</v>
      </c>
      <c r="E1536" s="140" t="s">
        <v>4293</v>
      </c>
      <c r="F1536" s="140" t="s">
        <v>6113</v>
      </c>
      <c r="G1536" s="140"/>
      <c r="H1536" s="140"/>
      <c r="I1536" s="140" t="s">
        <v>5963</v>
      </c>
      <c r="J1536" s="140"/>
      <c r="K1536" s="140"/>
      <c r="L1536" s="140"/>
      <c r="M1536" s="140" t="s">
        <v>6114</v>
      </c>
      <c r="N1536" s="141">
        <v>60</v>
      </c>
      <c r="O1536" s="142" t="b">
        <v>0</v>
      </c>
      <c r="P1536" s="140" t="s">
        <v>1824</v>
      </c>
      <c r="Q1536" t="s">
        <v>1825</v>
      </c>
      <c r="R1536" t="s">
        <v>630</v>
      </c>
    </row>
    <row r="1537" spans="1:18" x14ac:dyDescent="0.25">
      <c r="A1537" s="140" t="s">
        <v>1191</v>
      </c>
      <c r="B1537" s="140" t="s">
        <v>1192</v>
      </c>
      <c r="C1537" s="140" t="s">
        <v>1819</v>
      </c>
      <c r="D1537" s="140" t="s">
        <v>1820</v>
      </c>
      <c r="E1537" s="140" t="s">
        <v>2032</v>
      </c>
      <c r="F1537" s="140"/>
      <c r="G1537" s="140" t="s">
        <v>70</v>
      </c>
      <c r="H1537" s="140" t="s">
        <v>1781</v>
      </c>
      <c r="I1537" s="140" t="s">
        <v>5551</v>
      </c>
      <c r="J1537" s="140" t="s">
        <v>1192</v>
      </c>
      <c r="K1537" s="140" t="s">
        <v>6115</v>
      </c>
      <c r="L1537" s="140"/>
      <c r="M1537" s="140" t="s">
        <v>6115</v>
      </c>
      <c r="N1537" s="141">
        <v>60</v>
      </c>
      <c r="O1537" s="142" t="b">
        <v>0</v>
      </c>
      <c r="P1537" s="140" t="s">
        <v>3077</v>
      </c>
      <c r="Q1537" t="s">
        <v>1825</v>
      </c>
      <c r="R1537" t="s">
        <v>630</v>
      </c>
    </row>
    <row r="1538" spans="1:18" x14ac:dyDescent="0.25">
      <c r="A1538" s="140" t="s">
        <v>1193</v>
      </c>
      <c r="B1538" s="140" t="s">
        <v>1194</v>
      </c>
      <c r="C1538" s="140" t="s">
        <v>1819</v>
      </c>
      <c r="D1538" s="140" t="s">
        <v>1820</v>
      </c>
      <c r="E1538" s="140" t="s">
        <v>2104</v>
      </c>
      <c r="F1538" s="140"/>
      <c r="G1538" s="140" t="s">
        <v>1788</v>
      </c>
      <c r="H1538" s="140" t="s">
        <v>1789</v>
      </c>
      <c r="I1538" s="140" t="s">
        <v>5551</v>
      </c>
      <c r="J1538" s="140" t="s">
        <v>1819</v>
      </c>
      <c r="K1538" s="140"/>
      <c r="L1538" s="140"/>
      <c r="M1538" s="140" t="s">
        <v>6116</v>
      </c>
      <c r="N1538" s="141">
        <v>60</v>
      </c>
      <c r="O1538" s="142" t="b">
        <v>0</v>
      </c>
      <c r="P1538" s="140" t="s">
        <v>3077</v>
      </c>
      <c r="Q1538" t="s">
        <v>1825</v>
      </c>
      <c r="R1538" t="s">
        <v>630</v>
      </c>
    </row>
    <row r="1539" spans="1:18" x14ac:dyDescent="0.25">
      <c r="A1539" s="140" t="s">
        <v>1195</v>
      </c>
      <c r="B1539" s="140" t="s">
        <v>1196</v>
      </c>
      <c r="C1539" s="140" t="s">
        <v>1819</v>
      </c>
      <c r="D1539" s="140" t="s">
        <v>1820</v>
      </c>
      <c r="E1539" s="140" t="s">
        <v>5970</v>
      </c>
      <c r="F1539" s="140"/>
      <c r="G1539" s="140" t="s">
        <v>70</v>
      </c>
      <c r="H1539" s="140" t="s">
        <v>1781</v>
      </c>
      <c r="I1539" s="140" t="s">
        <v>5551</v>
      </c>
      <c r="J1539" s="140" t="s">
        <v>1196</v>
      </c>
      <c r="K1539" s="140" t="s">
        <v>6117</v>
      </c>
      <c r="L1539" s="140"/>
      <c r="M1539" s="140" t="s">
        <v>6117</v>
      </c>
      <c r="N1539" s="141">
        <v>60</v>
      </c>
      <c r="O1539" s="142" t="b">
        <v>0</v>
      </c>
      <c r="P1539" s="140" t="s">
        <v>3077</v>
      </c>
      <c r="Q1539" t="s">
        <v>1825</v>
      </c>
      <c r="R1539" t="s">
        <v>630</v>
      </c>
    </row>
    <row r="1540" spans="1:18" x14ac:dyDescent="0.25">
      <c r="A1540" s="140" t="s">
        <v>1197</v>
      </c>
      <c r="B1540" s="140" t="s">
        <v>1198</v>
      </c>
      <c r="C1540" s="140" t="s">
        <v>1819</v>
      </c>
      <c r="D1540" s="140" t="s">
        <v>1820</v>
      </c>
      <c r="E1540" s="140" t="s">
        <v>6049</v>
      </c>
      <c r="F1540" s="140"/>
      <c r="G1540" s="140" t="s">
        <v>70</v>
      </c>
      <c r="H1540" s="140" t="s">
        <v>1781</v>
      </c>
      <c r="I1540" s="140" t="s">
        <v>5551</v>
      </c>
      <c r="J1540" s="140" t="s">
        <v>1819</v>
      </c>
      <c r="K1540" s="140"/>
      <c r="L1540" s="140"/>
      <c r="M1540" s="140" t="s">
        <v>6118</v>
      </c>
      <c r="N1540" s="141">
        <v>60</v>
      </c>
      <c r="O1540" s="142" t="b">
        <v>0</v>
      </c>
      <c r="P1540" s="140" t="s">
        <v>3077</v>
      </c>
      <c r="Q1540" t="s">
        <v>1825</v>
      </c>
      <c r="R1540" t="s">
        <v>630</v>
      </c>
    </row>
    <row r="1541" spans="1:18" x14ac:dyDescent="0.25">
      <c r="A1541" s="140" t="s">
        <v>1199</v>
      </c>
      <c r="B1541" s="140" t="s">
        <v>1200</v>
      </c>
      <c r="C1541" s="140" t="s">
        <v>1819</v>
      </c>
      <c r="D1541" s="140" t="s">
        <v>1820</v>
      </c>
      <c r="E1541" s="140" t="s">
        <v>6062</v>
      </c>
      <c r="F1541" s="140"/>
      <c r="G1541" s="140" t="s">
        <v>70</v>
      </c>
      <c r="H1541" s="140" t="s">
        <v>1781</v>
      </c>
      <c r="I1541" s="140" t="s">
        <v>5551</v>
      </c>
      <c r="J1541" s="140" t="s">
        <v>1819</v>
      </c>
      <c r="K1541" s="140"/>
      <c r="L1541" s="140"/>
      <c r="M1541" s="140" t="s">
        <v>6119</v>
      </c>
      <c r="N1541" s="141">
        <v>60</v>
      </c>
      <c r="O1541" s="142" t="b">
        <v>0</v>
      </c>
      <c r="P1541" s="140" t="s">
        <v>3077</v>
      </c>
      <c r="Q1541" t="s">
        <v>1825</v>
      </c>
      <c r="R1541" t="s">
        <v>630</v>
      </c>
    </row>
    <row r="1542" spans="1:18" x14ac:dyDescent="0.25">
      <c r="A1542" s="140" t="s">
        <v>170</v>
      </c>
      <c r="B1542" s="140" t="s">
        <v>1201</v>
      </c>
      <c r="C1542" s="140"/>
      <c r="D1542" s="140" t="s">
        <v>1820</v>
      </c>
      <c r="E1542" s="140" t="s">
        <v>6036</v>
      </c>
      <c r="F1542" s="140"/>
      <c r="G1542" s="140" t="s">
        <v>70</v>
      </c>
      <c r="H1542" s="140" t="s">
        <v>1781</v>
      </c>
      <c r="I1542" s="140" t="s">
        <v>5963</v>
      </c>
      <c r="J1542" s="140" t="s">
        <v>1201</v>
      </c>
      <c r="K1542" s="140" t="s">
        <v>6120</v>
      </c>
      <c r="L1542" s="140" t="s">
        <v>1819</v>
      </c>
      <c r="M1542" s="140" t="s">
        <v>6120</v>
      </c>
      <c r="N1542" s="141">
        <v>60</v>
      </c>
      <c r="O1542" s="142" t="b">
        <v>0</v>
      </c>
      <c r="P1542" s="140" t="s">
        <v>1824</v>
      </c>
      <c r="Q1542" t="s">
        <v>1825</v>
      </c>
      <c r="R1542" t="s">
        <v>630</v>
      </c>
    </row>
    <row r="1543" spans="1:18" x14ac:dyDescent="0.25">
      <c r="A1543" s="140" t="s">
        <v>1202</v>
      </c>
      <c r="B1543" s="140" t="s">
        <v>1203</v>
      </c>
      <c r="C1543" s="140" t="s">
        <v>1819</v>
      </c>
      <c r="D1543" s="140" t="s">
        <v>1820</v>
      </c>
      <c r="E1543" s="140" t="s">
        <v>3781</v>
      </c>
      <c r="F1543" s="140"/>
      <c r="G1543" s="140" t="s">
        <v>1784</v>
      </c>
      <c r="H1543" s="140" t="s">
        <v>1785</v>
      </c>
      <c r="I1543" s="140" t="s">
        <v>5551</v>
      </c>
      <c r="J1543" s="140" t="s">
        <v>1819</v>
      </c>
      <c r="K1543" s="140"/>
      <c r="L1543" s="140"/>
      <c r="M1543" s="140" t="s">
        <v>6121</v>
      </c>
      <c r="N1543" s="141">
        <v>60</v>
      </c>
      <c r="O1543" s="142" t="b">
        <v>0</v>
      </c>
      <c r="P1543" s="140" t="s">
        <v>3077</v>
      </c>
      <c r="Q1543" t="s">
        <v>1825</v>
      </c>
      <c r="R1543" t="s">
        <v>630</v>
      </c>
    </row>
    <row r="1544" spans="1:18" x14ac:dyDescent="0.25">
      <c r="A1544" s="140" t="s">
        <v>256</v>
      </c>
      <c r="B1544" s="140" t="s">
        <v>1204</v>
      </c>
      <c r="C1544" s="140"/>
      <c r="D1544" s="140" t="s">
        <v>1820</v>
      </c>
      <c r="E1544" s="140" t="s">
        <v>1940</v>
      </c>
      <c r="F1544" s="140"/>
      <c r="G1544" s="140" t="s">
        <v>70</v>
      </c>
      <c r="H1544" s="140" t="s">
        <v>1781</v>
      </c>
      <c r="I1544" s="140" t="s">
        <v>5963</v>
      </c>
      <c r="J1544" s="140"/>
      <c r="K1544" s="140"/>
      <c r="L1544" s="140"/>
      <c r="M1544" s="140" t="s">
        <v>6122</v>
      </c>
      <c r="N1544" s="141">
        <v>60</v>
      </c>
      <c r="O1544" s="142" t="b">
        <v>0</v>
      </c>
      <c r="P1544" s="140" t="s">
        <v>1824</v>
      </c>
      <c r="Q1544" t="s">
        <v>1825</v>
      </c>
      <c r="R1544" t="s">
        <v>630</v>
      </c>
    </row>
    <row r="1545" spans="1:18" x14ac:dyDescent="0.25">
      <c r="A1545" s="140" t="s">
        <v>1205</v>
      </c>
      <c r="B1545" s="140" t="s">
        <v>1206</v>
      </c>
      <c r="C1545" s="140" t="s">
        <v>1819</v>
      </c>
      <c r="D1545" s="140" t="s">
        <v>1820</v>
      </c>
      <c r="E1545" s="140" t="s">
        <v>4067</v>
      </c>
      <c r="F1545" s="140"/>
      <c r="G1545" s="140" t="s">
        <v>1784</v>
      </c>
      <c r="H1545" s="140" t="s">
        <v>1785</v>
      </c>
      <c r="I1545" s="140" t="s">
        <v>5551</v>
      </c>
      <c r="J1545" s="140" t="s">
        <v>1819</v>
      </c>
      <c r="K1545" s="140"/>
      <c r="L1545" s="140"/>
      <c r="M1545" s="140" t="s">
        <v>6123</v>
      </c>
      <c r="N1545" s="141">
        <v>60</v>
      </c>
      <c r="O1545" s="142" t="b">
        <v>0</v>
      </c>
      <c r="P1545" s="140" t="s">
        <v>3077</v>
      </c>
      <c r="Q1545" t="s">
        <v>1825</v>
      </c>
      <c r="R1545" t="s">
        <v>630</v>
      </c>
    </row>
    <row r="1546" spans="1:18" x14ac:dyDescent="0.25">
      <c r="A1546" s="140" t="s">
        <v>1207</v>
      </c>
      <c r="B1546" s="140" t="s">
        <v>1208</v>
      </c>
      <c r="C1546" s="140"/>
      <c r="D1546" s="140" t="s">
        <v>1820</v>
      </c>
      <c r="E1546" s="140" t="s">
        <v>3781</v>
      </c>
      <c r="F1546" s="140" t="s">
        <v>6124</v>
      </c>
      <c r="G1546" s="140"/>
      <c r="H1546" s="140"/>
      <c r="I1546" s="140" t="s">
        <v>5963</v>
      </c>
      <c r="J1546" s="140"/>
      <c r="K1546" s="140"/>
      <c r="L1546" s="140"/>
      <c r="M1546" s="140" t="s">
        <v>6125</v>
      </c>
      <c r="N1546" s="141">
        <v>60</v>
      </c>
      <c r="O1546" s="142" t="b">
        <v>0</v>
      </c>
      <c r="P1546" s="140" t="s">
        <v>1824</v>
      </c>
      <c r="Q1546" t="s">
        <v>1825</v>
      </c>
      <c r="R1546" t="s">
        <v>630</v>
      </c>
    </row>
    <row r="1547" spans="1:18" x14ac:dyDescent="0.25">
      <c r="A1547" s="140" t="s">
        <v>1209</v>
      </c>
      <c r="B1547" s="140" t="s">
        <v>1210</v>
      </c>
      <c r="C1547" s="140"/>
      <c r="D1547" s="140" t="s">
        <v>1820</v>
      </c>
      <c r="E1547" s="140" t="s">
        <v>4067</v>
      </c>
      <c r="F1547" s="140" t="s">
        <v>6126</v>
      </c>
      <c r="G1547" s="140"/>
      <c r="H1547" s="140"/>
      <c r="I1547" s="140" t="s">
        <v>5963</v>
      </c>
      <c r="J1547" s="140"/>
      <c r="K1547" s="140"/>
      <c r="L1547" s="140"/>
      <c r="M1547" s="140" t="s">
        <v>6127</v>
      </c>
      <c r="N1547" s="141">
        <v>60</v>
      </c>
      <c r="O1547" s="142" t="b">
        <v>0</v>
      </c>
      <c r="P1547" s="140" t="s">
        <v>1824</v>
      </c>
      <c r="Q1547" t="s">
        <v>1825</v>
      </c>
      <c r="R1547" t="s">
        <v>630</v>
      </c>
    </row>
    <row r="1548" spans="1:18" x14ac:dyDescent="0.25">
      <c r="A1548" s="140" t="s">
        <v>171</v>
      </c>
      <c r="B1548" s="140" t="s">
        <v>1211</v>
      </c>
      <c r="C1548" s="140"/>
      <c r="D1548" s="140" t="s">
        <v>1820</v>
      </c>
      <c r="E1548" s="140" t="s">
        <v>3781</v>
      </c>
      <c r="F1548" s="140" t="s">
        <v>6128</v>
      </c>
      <c r="G1548" s="140"/>
      <c r="H1548" s="140"/>
      <c r="I1548" s="140" t="s">
        <v>5963</v>
      </c>
      <c r="J1548" s="140"/>
      <c r="K1548" s="140"/>
      <c r="L1548" s="140"/>
      <c r="M1548" s="140" t="s">
        <v>6129</v>
      </c>
      <c r="N1548" s="141">
        <v>60</v>
      </c>
      <c r="O1548" s="142" t="b">
        <v>0</v>
      </c>
      <c r="P1548" s="140" t="s">
        <v>1824</v>
      </c>
      <c r="Q1548" t="s">
        <v>1825</v>
      </c>
      <c r="R1548" t="s">
        <v>630</v>
      </c>
    </row>
    <row r="1549" spans="1:18" x14ac:dyDescent="0.25">
      <c r="A1549" s="140" t="s">
        <v>258</v>
      </c>
      <c r="B1549" s="140" t="s">
        <v>1212</v>
      </c>
      <c r="C1549" s="140"/>
      <c r="D1549" s="140" t="s">
        <v>1820</v>
      </c>
      <c r="E1549" s="140" t="s">
        <v>1940</v>
      </c>
      <c r="F1549" s="140"/>
      <c r="G1549" s="140" t="s">
        <v>70</v>
      </c>
      <c r="H1549" s="140" t="s">
        <v>1781</v>
      </c>
      <c r="I1549" s="140" t="s">
        <v>5963</v>
      </c>
      <c r="J1549" s="140" t="s">
        <v>1819</v>
      </c>
      <c r="K1549" s="140"/>
      <c r="L1549" s="140" t="s">
        <v>1819</v>
      </c>
      <c r="M1549" s="140" t="s">
        <v>6130</v>
      </c>
      <c r="N1549" s="141">
        <v>60</v>
      </c>
      <c r="O1549" s="142" t="b">
        <v>0</v>
      </c>
      <c r="P1549" s="140" t="s">
        <v>1824</v>
      </c>
      <c r="Q1549" t="s">
        <v>1825</v>
      </c>
      <c r="R1549" t="s">
        <v>630</v>
      </c>
    </row>
    <row r="1550" spans="1:18" x14ac:dyDescent="0.25">
      <c r="A1550" s="140" t="s">
        <v>1213</v>
      </c>
      <c r="B1550" s="140" t="s">
        <v>1214</v>
      </c>
      <c r="C1550" s="140" t="s">
        <v>1819</v>
      </c>
      <c r="D1550" s="140" t="s">
        <v>1820</v>
      </c>
      <c r="E1550" s="140" t="s">
        <v>2736</v>
      </c>
      <c r="F1550" s="140"/>
      <c r="G1550" s="140" t="s">
        <v>1788</v>
      </c>
      <c r="H1550" s="140" t="s">
        <v>1789</v>
      </c>
      <c r="I1550" s="140" t="s">
        <v>5551</v>
      </c>
      <c r="J1550" s="140" t="s">
        <v>1214</v>
      </c>
      <c r="K1550" s="140"/>
      <c r="L1550" s="140"/>
      <c r="M1550" s="140" t="s">
        <v>6131</v>
      </c>
      <c r="N1550" s="141">
        <v>60</v>
      </c>
      <c r="O1550" s="142" t="b">
        <v>0</v>
      </c>
      <c r="P1550" s="140" t="s">
        <v>3077</v>
      </c>
      <c r="Q1550" t="s">
        <v>1825</v>
      </c>
      <c r="R1550" t="s">
        <v>630</v>
      </c>
    </row>
    <row r="1551" spans="1:18" x14ac:dyDescent="0.25">
      <c r="A1551" s="140" t="s">
        <v>1215</v>
      </c>
      <c r="B1551" s="140" t="s">
        <v>1216</v>
      </c>
      <c r="C1551" s="140"/>
      <c r="D1551" s="140" t="s">
        <v>1820</v>
      </c>
      <c r="E1551" s="140" t="s">
        <v>1883</v>
      </c>
      <c r="F1551" s="140"/>
      <c r="G1551" s="140"/>
      <c r="H1551" s="140"/>
      <c r="I1551" s="140" t="s">
        <v>5963</v>
      </c>
      <c r="J1551" s="140"/>
      <c r="K1551" s="140"/>
      <c r="L1551" s="140"/>
      <c r="M1551" s="140" t="s">
        <v>6132</v>
      </c>
      <c r="N1551" s="141">
        <v>60</v>
      </c>
      <c r="O1551" s="142" t="b">
        <v>0</v>
      </c>
      <c r="P1551" s="140" t="s">
        <v>1824</v>
      </c>
      <c r="Q1551" t="s">
        <v>1825</v>
      </c>
      <c r="R1551" t="s">
        <v>630</v>
      </c>
    </row>
    <row r="1552" spans="1:18" x14ac:dyDescent="0.25">
      <c r="A1552" s="140" t="s">
        <v>1217</v>
      </c>
      <c r="B1552" s="140" t="s">
        <v>1218</v>
      </c>
      <c r="C1552" s="140"/>
      <c r="D1552" s="140" t="s">
        <v>1820</v>
      </c>
      <c r="E1552" s="140" t="s">
        <v>3325</v>
      </c>
      <c r="F1552" s="140"/>
      <c r="G1552" s="140"/>
      <c r="H1552" s="140"/>
      <c r="I1552" s="140" t="s">
        <v>5963</v>
      </c>
      <c r="J1552" s="140"/>
      <c r="K1552" s="140"/>
      <c r="L1552" s="140"/>
      <c r="M1552" s="140" t="s">
        <v>6133</v>
      </c>
      <c r="N1552" s="141">
        <v>60</v>
      </c>
      <c r="O1552" s="142" t="b">
        <v>0</v>
      </c>
      <c r="P1552" s="140" t="s">
        <v>1824</v>
      </c>
      <c r="Q1552" t="s">
        <v>1825</v>
      </c>
      <c r="R1552" t="s">
        <v>630</v>
      </c>
    </row>
    <row r="1553" spans="1:18" x14ac:dyDescent="0.25">
      <c r="A1553" s="140" t="s">
        <v>172</v>
      </c>
      <c r="B1553" s="140" t="s">
        <v>1219</v>
      </c>
      <c r="C1553" s="140"/>
      <c r="D1553" s="140" t="s">
        <v>1820</v>
      </c>
      <c r="E1553" s="140" t="s">
        <v>3325</v>
      </c>
      <c r="F1553" s="140" t="s">
        <v>6099</v>
      </c>
      <c r="G1553" s="140"/>
      <c r="H1553" s="140"/>
      <c r="I1553" s="140" t="s">
        <v>5963</v>
      </c>
      <c r="J1553" s="140"/>
      <c r="K1553" s="140"/>
      <c r="L1553" s="140"/>
      <c r="M1553" s="140" t="s">
        <v>6134</v>
      </c>
      <c r="N1553" s="141">
        <v>60</v>
      </c>
      <c r="O1553" s="142" t="b">
        <v>0</v>
      </c>
      <c r="P1553" s="140" t="s">
        <v>1824</v>
      </c>
      <c r="Q1553" t="s">
        <v>1825</v>
      </c>
      <c r="R1553" t="s">
        <v>630</v>
      </c>
    </row>
    <row r="1554" spans="1:18" x14ac:dyDescent="0.25">
      <c r="A1554" s="140" t="s">
        <v>1220</v>
      </c>
      <c r="B1554" s="140" t="s">
        <v>1221</v>
      </c>
      <c r="C1554" s="140"/>
      <c r="D1554" s="140" t="s">
        <v>1820</v>
      </c>
      <c r="E1554" s="140" t="s">
        <v>3325</v>
      </c>
      <c r="F1554" s="140"/>
      <c r="G1554" s="140"/>
      <c r="H1554" s="140"/>
      <c r="I1554" s="140" t="s">
        <v>5963</v>
      </c>
      <c r="J1554" s="140"/>
      <c r="K1554" s="140"/>
      <c r="L1554" s="140"/>
      <c r="M1554" s="140" t="s">
        <v>6135</v>
      </c>
      <c r="N1554" s="141">
        <v>60</v>
      </c>
      <c r="O1554" s="142" t="b">
        <v>0</v>
      </c>
      <c r="P1554" s="140" t="s">
        <v>1824</v>
      </c>
      <c r="Q1554" t="s">
        <v>1825</v>
      </c>
      <c r="R1554" t="s">
        <v>630</v>
      </c>
    </row>
    <row r="1555" spans="1:18" x14ac:dyDescent="0.25">
      <c r="A1555" s="140" t="s">
        <v>6136</v>
      </c>
      <c r="B1555" s="140" t="s">
        <v>6137</v>
      </c>
      <c r="C1555" s="140"/>
      <c r="D1555" s="140" t="s">
        <v>1820</v>
      </c>
      <c r="E1555" s="140"/>
      <c r="F1555" s="140"/>
      <c r="G1555" s="140"/>
      <c r="H1555" s="140"/>
      <c r="I1555" s="140" t="s">
        <v>5963</v>
      </c>
      <c r="J1555" s="140"/>
      <c r="K1555" s="140"/>
      <c r="L1555" s="140"/>
      <c r="M1555" s="140" t="s">
        <v>6138</v>
      </c>
      <c r="N1555" s="141">
        <v>60</v>
      </c>
      <c r="O1555" s="142" t="b">
        <v>0</v>
      </c>
      <c r="P1555" s="140" t="s">
        <v>1824</v>
      </c>
      <c r="Q1555" t="s">
        <v>1825</v>
      </c>
      <c r="R1555" t="s">
        <v>630</v>
      </c>
    </row>
    <row r="1556" spans="1:18" x14ac:dyDescent="0.25">
      <c r="A1556" s="140" t="s">
        <v>1222</v>
      </c>
      <c r="B1556" s="140" t="s">
        <v>1223</v>
      </c>
      <c r="C1556" s="140" t="s">
        <v>1819</v>
      </c>
      <c r="D1556" s="140" t="s">
        <v>1820</v>
      </c>
      <c r="E1556" s="140" t="s">
        <v>3781</v>
      </c>
      <c r="F1556" s="140"/>
      <c r="G1556" s="140" t="s">
        <v>1788</v>
      </c>
      <c r="H1556" s="140" t="s">
        <v>1789</v>
      </c>
      <c r="I1556" s="140" t="s">
        <v>5551</v>
      </c>
      <c r="J1556" s="140" t="s">
        <v>1819</v>
      </c>
      <c r="K1556" s="140"/>
      <c r="L1556" s="140"/>
      <c r="M1556" s="140" t="s">
        <v>6139</v>
      </c>
      <c r="N1556" s="141">
        <v>60</v>
      </c>
      <c r="O1556" s="142" t="b">
        <v>0</v>
      </c>
      <c r="P1556" s="140" t="s">
        <v>3077</v>
      </c>
      <c r="Q1556" t="s">
        <v>1825</v>
      </c>
      <c r="R1556" t="s">
        <v>630</v>
      </c>
    </row>
    <row r="1557" spans="1:18" x14ac:dyDescent="0.25">
      <c r="A1557" s="140" t="s">
        <v>1224</v>
      </c>
      <c r="B1557" s="140" t="s">
        <v>1225</v>
      </c>
      <c r="C1557" s="140" t="s">
        <v>1819</v>
      </c>
      <c r="D1557" s="140" t="s">
        <v>1820</v>
      </c>
      <c r="E1557" s="140" t="s">
        <v>3781</v>
      </c>
      <c r="F1557" s="140"/>
      <c r="G1557" s="140" t="s">
        <v>1788</v>
      </c>
      <c r="H1557" s="140" t="s">
        <v>1789</v>
      </c>
      <c r="I1557" s="140" t="s">
        <v>5551</v>
      </c>
      <c r="J1557" s="140" t="s">
        <v>1819</v>
      </c>
      <c r="K1557" s="140"/>
      <c r="L1557" s="140"/>
      <c r="M1557" s="140" t="s">
        <v>6140</v>
      </c>
      <c r="N1557" s="141">
        <v>60</v>
      </c>
      <c r="O1557" s="142" t="b">
        <v>0</v>
      </c>
      <c r="P1557" s="140" t="s">
        <v>3077</v>
      </c>
      <c r="Q1557" t="s">
        <v>1825</v>
      </c>
      <c r="R1557" t="s">
        <v>630</v>
      </c>
    </row>
    <row r="1558" spans="1:18" x14ac:dyDescent="0.25">
      <c r="A1558" s="140" t="s">
        <v>1226</v>
      </c>
      <c r="B1558" s="140" t="s">
        <v>1227</v>
      </c>
      <c r="C1558" s="140" t="s">
        <v>1819</v>
      </c>
      <c r="D1558" s="140" t="s">
        <v>1820</v>
      </c>
      <c r="E1558" s="140" t="s">
        <v>3781</v>
      </c>
      <c r="F1558" s="140"/>
      <c r="G1558" s="140" t="s">
        <v>71</v>
      </c>
      <c r="H1558" s="140" t="s">
        <v>1779</v>
      </c>
      <c r="I1558" s="140" t="s">
        <v>5551</v>
      </c>
      <c r="J1558" s="140" t="s">
        <v>1227</v>
      </c>
      <c r="K1558" s="140" t="s">
        <v>6141</v>
      </c>
      <c r="L1558" s="140"/>
      <c r="M1558" s="140" t="s">
        <v>6141</v>
      </c>
      <c r="N1558" s="141">
        <v>60</v>
      </c>
      <c r="O1558" s="142" t="b">
        <v>0</v>
      </c>
      <c r="P1558" s="140" t="s">
        <v>3077</v>
      </c>
      <c r="Q1558" t="s">
        <v>1825</v>
      </c>
      <c r="R1558" t="s">
        <v>630</v>
      </c>
    </row>
    <row r="1559" spans="1:18" x14ac:dyDescent="0.25">
      <c r="A1559" s="140" t="s">
        <v>260</v>
      </c>
      <c r="B1559" s="140" t="s">
        <v>1228</v>
      </c>
      <c r="C1559" s="140" t="s">
        <v>1819</v>
      </c>
      <c r="D1559" s="140" t="s">
        <v>1820</v>
      </c>
      <c r="E1559" s="140" t="s">
        <v>1913</v>
      </c>
      <c r="F1559" s="140"/>
      <c r="G1559" s="140" t="s">
        <v>71</v>
      </c>
      <c r="H1559" s="140" t="s">
        <v>1779</v>
      </c>
      <c r="I1559" s="140" t="s">
        <v>5551</v>
      </c>
      <c r="J1559" s="140" t="s">
        <v>1819</v>
      </c>
      <c r="K1559" s="140"/>
      <c r="L1559" s="140"/>
      <c r="M1559" s="140" t="s">
        <v>6142</v>
      </c>
      <c r="N1559" s="141">
        <v>60</v>
      </c>
      <c r="O1559" s="142" t="b">
        <v>0</v>
      </c>
      <c r="P1559" s="140" t="s">
        <v>3077</v>
      </c>
      <c r="Q1559" t="s">
        <v>1825</v>
      </c>
      <c r="R1559" t="s">
        <v>630</v>
      </c>
    </row>
    <row r="1560" spans="1:18" x14ac:dyDescent="0.25">
      <c r="A1560" s="140" t="s">
        <v>6143</v>
      </c>
      <c r="B1560" s="140" t="s">
        <v>6144</v>
      </c>
      <c r="C1560" s="140"/>
      <c r="D1560" s="140" t="s">
        <v>1820</v>
      </c>
      <c r="E1560" s="140"/>
      <c r="F1560" s="140"/>
      <c r="G1560" s="140"/>
      <c r="H1560" s="140"/>
      <c r="I1560" s="140" t="s">
        <v>5963</v>
      </c>
      <c r="J1560" s="140"/>
      <c r="K1560" s="140"/>
      <c r="L1560" s="140"/>
      <c r="M1560" s="140" t="s">
        <v>6145</v>
      </c>
      <c r="N1560" s="141">
        <v>60</v>
      </c>
      <c r="O1560" s="142" t="b">
        <v>0</v>
      </c>
      <c r="P1560" s="140" t="s">
        <v>1824</v>
      </c>
      <c r="Q1560" t="s">
        <v>1825</v>
      </c>
      <c r="R1560" t="s">
        <v>630</v>
      </c>
    </row>
    <row r="1561" spans="1:18" x14ac:dyDescent="0.25">
      <c r="A1561" s="140" t="s">
        <v>261</v>
      </c>
      <c r="B1561" s="140" t="s">
        <v>1229</v>
      </c>
      <c r="C1561" s="140" t="s">
        <v>1819</v>
      </c>
      <c r="D1561" s="140" t="s">
        <v>1820</v>
      </c>
      <c r="E1561" s="140" t="s">
        <v>2736</v>
      </c>
      <c r="F1561" s="140"/>
      <c r="G1561" s="140" t="s">
        <v>1788</v>
      </c>
      <c r="H1561" s="140" t="s">
        <v>1789</v>
      </c>
      <c r="I1561" s="140" t="s">
        <v>5551</v>
      </c>
      <c r="J1561" s="140" t="s">
        <v>1819</v>
      </c>
      <c r="K1561" s="140"/>
      <c r="L1561" s="140"/>
      <c r="M1561" s="140" t="s">
        <v>6146</v>
      </c>
      <c r="N1561" s="141">
        <v>60</v>
      </c>
      <c r="O1561" s="142" t="b">
        <v>0</v>
      </c>
      <c r="P1561" s="140" t="s">
        <v>3077</v>
      </c>
      <c r="Q1561" t="s">
        <v>1825</v>
      </c>
      <c r="R1561" t="s">
        <v>630</v>
      </c>
    </row>
    <row r="1562" spans="1:18" x14ac:dyDescent="0.25">
      <c r="A1562" s="140" t="s">
        <v>174</v>
      </c>
      <c r="B1562" s="140" t="s">
        <v>1230</v>
      </c>
      <c r="C1562" s="140" t="s">
        <v>1819</v>
      </c>
      <c r="D1562" s="140" t="s">
        <v>1820</v>
      </c>
      <c r="E1562" s="140" t="s">
        <v>6062</v>
      </c>
      <c r="F1562" s="140"/>
      <c r="G1562" s="140" t="s">
        <v>1788</v>
      </c>
      <c r="H1562" s="140" t="s">
        <v>1789</v>
      </c>
      <c r="I1562" s="140" t="s">
        <v>5551</v>
      </c>
      <c r="J1562" s="140" t="s">
        <v>1819</v>
      </c>
      <c r="K1562" s="140"/>
      <c r="L1562" s="140"/>
      <c r="M1562" s="140" t="s">
        <v>6147</v>
      </c>
      <c r="N1562" s="141">
        <v>60</v>
      </c>
      <c r="O1562" s="142" t="b">
        <v>0</v>
      </c>
      <c r="P1562" s="140" t="s">
        <v>3077</v>
      </c>
      <c r="Q1562" t="s">
        <v>1825</v>
      </c>
      <c r="R1562" t="s">
        <v>630</v>
      </c>
    </row>
    <row r="1563" spans="1:18" x14ac:dyDescent="0.25">
      <c r="A1563" s="140" t="s">
        <v>263</v>
      </c>
      <c r="B1563" s="140" t="s">
        <v>1231</v>
      </c>
      <c r="C1563" s="140"/>
      <c r="D1563" s="140" t="s">
        <v>1820</v>
      </c>
      <c r="E1563" s="140" t="s">
        <v>1883</v>
      </c>
      <c r="F1563" s="140"/>
      <c r="G1563" s="140" t="s">
        <v>71</v>
      </c>
      <c r="H1563" s="140" t="s">
        <v>1779</v>
      </c>
      <c r="I1563" s="140" t="s">
        <v>5963</v>
      </c>
      <c r="J1563" s="140" t="s">
        <v>1819</v>
      </c>
      <c r="K1563" s="140"/>
      <c r="L1563" s="140" t="s">
        <v>1819</v>
      </c>
      <c r="M1563" s="140" t="s">
        <v>6148</v>
      </c>
      <c r="N1563" s="141">
        <v>60</v>
      </c>
      <c r="O1563" s="142" t="b">
        <v>0</v>
      </c>
      <c r="P1563" s="140" t="s">
        <v>1824</v>
      </c>
      <c r="Q1563" t="s">
        <v>1825</v>
      </c>
      <c r="R1563" t="s">
        <v>630</v>
      </c>
    </row>
    <row r="1564" spans="1:18" x14ac:dyDescent="0.25">
      <c r="A1564" s="140" t="s">
        <v>6149</v>
      </c>
      <c r="B1564" s="140" t="s">
        <v>6150</v>
      </c>
      <c r="C1564" s="140"/>
      <c r="D1564" s="140" t="s">
        <v>1820</v>
      </c>
      <c r="E1564" s="140"/>
      <c r="F1564" s="140"/>
      <c r="G1564" s="140"/>
      <c r="H1564" s="140"/>
      <c r="I1564" s="140" t="s">
        <v>5963</v>
      </c>
      <c r="J1564" s="140"/>
      <c r="K1564" s="140"/>
      <c r="L1564" s="140"/>
      <c r="M1564" s="140" t="s">
        <v>6151</v>
      </c>
      <c r="N1564" s="141">
        <v>60</v>
      </c>
      <c r="O1564" s="142" t="b">
        <v>0</v>
      </c>
      <c r="P1564" s="140" t="s">
        <v>1824</v>
      </c>
      <c r="Q1564" t="s">
        <v>1825</v>
      </c>
      <c r="R1564" t="s">
        <v>630</v>
      </c>
    </row>
    <row r="1565" spans="1:18" x14ac:dyDescent="0.25">
      <c r="A1565" s="140" t="s">
        <v>265</v>
      </c>
      <c r="B1565" s="140" t="s">
        <v>1232</v>
      </c>
      <c r="C1565" s="140" t="s">
        <v>1819</v>
      </c>
      <c r="D1565" s="140" t="s">
        <v>1820</v>
      </c>
      <c r="E1565" s="140" t="s">
        <v>1957</v>
      </c>
      <c r="F1565" s="140"/>
      <c r="G1565" s="140" t="s">
        <v>1788</v>
      </c>
      <c r="H1565" s="140" t="s">
        <v>1789</v>
      </c>
      <c r="I1565" s="140" t="s">
        <v>5551</v>
      </c>
      <c r="J1565" s="140" t="s">
        <v>1819</v>
      </c>
      <c r="K1565" s="140"/>
      <c r="L1565" s="140"/>
      <c r="M1565" s="140" t="s">
        <v>6152</v>
      </c>
      <c r="N1565" s="141">
        <v>60</v>
      </c>
      <c r="O1565" s="142" t="b">
        <v>0</v>
      </c>
      <c r="P1565" s="140" t="s">
        <v>3077</v>
      </c>
      <c r="Q1565" t="s">
        <v>1825</v>
      </c>
      <c r="R1565" t="s">
        <v>630</v>
      </c>
    </row>
    <row r="1566" spans="1:18" x14ac:dyDescent="0.25">
      <c r="A1566" s="140" t="s">
        <v>177</v>
      </c>
      <c r="B1566" s="140" t="s">
        <v>1233</v>
      </c>
      <c r="C1566" s="140" t="s">
        <v>1819</v>
      </c>
      <c r="D1566" s="140" t="s">
        <v>1820</v>
      </c>
      <c r="E1566" s="140" t="s">
        <v>3781</v>
      </c>
      <c r="F1566" s="140"/>
      <c r="G1566" s="140" t="s">
        <v>1784</v>
      </c>
      <c r="H1566" s="140" t="s">
        <v>1785</v>
      </c>
      <c r="I1566" s="140" t="s">
        <v>5551</v>
      </c>
      <c r="J1566" s="140" t="s">
        <v>1819</v>
      </c>
      <c r="K1566" s="140"/>
      <c r="L1566" s="140"/>
      <c r="M1566" s="140" t="s">
        <v>6153</v>
      </c>
      <c r="N1566" s="141">
        <v>60</v>
      </c>
      <c r="O1566" s="142" t="b">
        <v>0</v>
      </c>
      <c r="P1566" s="140" t="s">
        <v>3077</v>
      </c>
      <c r="Q1566" t="s">
        <v>1825</v>
      </c>
      <c r="R1566" t="s">
        <v>630</v>
      </c>
    </row>
    <row r="1567" spans="1:18" x14ac:dyDescent="0.25">
      <c r="A1567" s="140" t="s">
        <v>175</v>
      </c>
      <c r="B1567" s="140" t="s">
        <v>1234</v>
      </c>
      <c r="C1567" s="140"/>
      <c r="D1567" s="140" t="s">
        <v>1820</v>
      </c>
      <c r="E1567" s="140" t="s">
        <v>4067</v>
      </c>
      <c r="F1567" s="140" t="s">
        <v>6154</v>
      </c>
      <c r="G1567" s="140"/>
      <c r="H1567" s="140"/>
      <c r="I1567" s="140" t="s">
        <v>5963</v>
      </c>
      <c r="J1567" s="140"/>
      <c r="K1567" s="140"/>
      <c r="L1567" s="140"/>
      <c r="M1567" s="140" t="s">
        <v>6155</v>
      </c>
      <c r="N1567" s="141">
        <v>60</v>
      </c>
      <c r="O1567" s="142" t="b">
        <v>0</v>
      </c>
      <c r="P1567" s="140" t="s">
        <v>1824</v>
      </c>
      <c r="Q1567" t="s">
        <v>1825</v>
      </c>
      <c r="R1567" t="s">
        <v>630</v>
      </c>
    </row>
    <row r="1568" spans="1:18" x14ac:dyDescent="0.25">
      <c r="A1568" s="140" t="s">
        <v>210</v>
      </c>
      <c r="B1568" s="140" t="s">
        <v>1235</v>
      </c>
      <c r="C1568" s="140" t="s">
        <v>1819</v>
      </c>
      <c r="D1568" s="140" t="s">
        <v>1820</v>
      </c>
      <c r="E1568" s="140" t="s">
        <v>2104</v>
      </c>
      <c r="F1568" s="140"/>
      <c r="G1568" s="140" t="s">
        <v>71</v>
      </c>
      <c r="H1568" s="140" t="s">
        <v>1779</v>
      </c>
      <c r="I1568" s="140" t="s">
        <v>5551</v>
      </c>
      <c r="J1568" s="140" t="s">
        <v>1819</v>
      </c>
      <c r="K1568" s="140"/>
      <c r="L1568" s="140"/>
      <c r="M1568" s="140" t="s">
        <v>6156</v>
      </c>
      <c r="N1568" s="141">
        <v>60</v>
      </c>
      <c r="O1568" s="142" t="b">
        <v>0</v>
      </c>
      <c r="P1568" s="140" t="s">
        <v>3077</v>
      </c>
      <c r="Q1568" t="s">
        <v>1825</v>
      </c>
      <c r="R1568" t="s">
        <v>630</v>
      </c>
    </row>
    <row r="1569" spans="1:18" x14ac:dyDescent="0.25">
      <c r="A1569" s="140" t="s">
        <v>6157</v>
      </c>
      <c r="B1569" s="140" t="s">
        <v>6158</v>
      </c>
      <c r="C1569" s="140" t="s">
        <v>1819</v>
      </c>
      <c r="D1569" s="140" t="s">
        <v>1820</v>
      </c>
      <c r="E1569" s="140"/>
      <c r="F1569" s="140"/>
      <c r="G1569" s="140" t="s">
        <v>1788</v>
      </c>
      <c r="H1569" s="140" t="s">
        <v>1789</v>
      </c>
      <c r="I1569" s="140" t="s">
        <v>5551</v>
      </c>
      <c r="J1569" s="140" t="s">
        <v>1819</v>
      </c>
      <c r="K1569" s="140"/>
      <c r="L1569" s="140"/>
      <c r="M1569" s="140" t="s">
        <v>6159</v>
      </c>
      <c r="N1569" s="141">
        <v>60</v>
      </c>
      <c r="O1569" s="142" t="b">
        <v>0</v>
      </c>
      <c r="P1569" s="140" t="s">
        <v>3077</v>
      </c>
      <c r="Q1569" t="s">
        <v>1825</v>
      </c>
      <c r="R1569" t="s">
        <v>630</v>
      </c>
    </row>
    <row r="1570" spans="1:18" x14ac:dyDescent="0.25">
      <c r="A1570" s="140" t="s">
        <v>1236</v>
      </c>
      <c r="B1570" s="140" t="s">
        <v>1237</v>
      </c>
      <c r="C1570" s="140" t="s">
        <v>1819</v>
      </c>
      <c r="D1570" s="140" t="s">
        <v>1820</v>
      </c>
      <c r="E1570" s="140" t="s">
        <v>3781</v>
      </c>
      <c r="F1570" s="140"/>
      <c r="G1570" s="140" t="s">
        <v>1788</v>
      </c>
      <c r="H1570" s="140" t="s">
        <v>1789</v>
      </c>
      <c r="I1570" s="140" t="s">
        <v>5551</v>
      </c>
      <c r="J1570" s="140" t="s">
        <v>1819</v>
      </c>
      <c r="K1570" s="140"/>
      <c r="L1570" s="140"/>
      <c r="M1570" s="140" t="s">
        <v>6160</v>
      </c>
      <c r="N1570" s="141">
        <v>60</v>
      </c>
      <c r="O1570" s="142" t="b">
        <v>0</v>
      </c>
      <c r="P1570" s="140" t="s">
        <v>3077</v>
      </c>
      <c r="Q1570" t="s">
        <v>1825</v>
      </c>
      <c r="R1570" t="s">
        <v>630</v>
      </c>
    </row>
    <row r="1571" spans="1:18" x14ac:dyDescent="0.25">
      <c r="A1571" s="140" t="s">
        <v>1238</v>
      </c>
      <c r="B1571" s="140" t="s">
        <v>1239</v>
      </c>
      <c r="C1571" s="140" t="s">
        <v>1819</v>
      </c>
      <c r="D1571" s="140" t="s">
        <v>1820</v>
      </c>
      <c r="E1571" s="140" t="s">
        <v>2055</v>
      </c>
      <c r="F1571" s="140"/>
      <c r="G1571" s="140" t="s">
        <v>1788</v>
      </c>
      <c r="H1571" s="140" t="s">
        <v>1789</v>
      </c>
      <c r="I1571" s="140" t="s">
        <v>5551</v>
      </c>
      <c r="J1571" s="140" t="s">
        <v>1819</v>
      </c>
      <c r="K1571" s="140"/>
      <c r="L1571" s="140"/>
      <c r="M1571" s="140" t="s">
        <v>6161</v>
      </c>
      <c r="N1571" s="141">
        <v>60</v>
      </c>
      <c r="O1571" s="142" t="b">
        <v>0</v>
      </c>
      <c r="P1571" s="140" t="s">
        <v>3077</v>
      </c>
      <c r="Q1571" t="s">
        <v>1825</v>
      </c>
      <c r="R1571" t="s">
        <v>630</v>
      </c>
    </row>
    <row r="1572" spans="1:18" x14ac:dyDescent="0.25">
      <c r="A1572" s="140" t="s">
        <v>173</v>
      </c>
      <c r="B1572" s="140" t="s">
        <v>1240</v>
      </c>
      <c r="C1572" s="140" t="s">
        <v>1819</v>
      </c>
      <c r="D1572" s="140" t="s">
        <v>1820</v>
      </c>
      <c r="E1572" s="140" t="s">
        <v>2055</v>
      </c>
      <c r="F1572" s="140"/>
      <c r="G1572" s="140" t="s">
        <v>1788</v>
      </c>
      <c r="H1572" s="140" t="s">
        <v>1789</v>
      </c>
      <c r="I1572" s="140" t="s">
        <v>5551</v>
      </c>
      <c r="J1572" s="140" t="s">
        <v>1819</v>
      </c>
      <c r="K1572" s="140"/>
      <c r="L1572" s="140"/>
      <c r="M1572" s="140" t="s">
        <v>6162</v>
      </c>
      <c r="N1572" s="141">
        <v>60</v>
      </c>
      <c r="O1572" s="142" t="b">
        <v>0</v>
      </c>
      <c r="P1572" s="140" t="s">
        <v>3077</v>
      </c>
      <c r="Q1572" t="s">
        <v>1825</v>
      </c>
      <c r="R1572" t="s">
        <v>630</v>
      </c>
    </row>
    <row r="1573" spans="1:18" x14ac:dyDescent="0.25">
      <c r="A1573" s="140" t="s">
        <v>179</v>
      </c>
      <c r="B1573" s="140" t="s">
        <v>1241</v>
      </c>
      <c r="C1573" s="140" t="s">
        <v>1819</v>
      </c>
      <c r="D1573" s="140" t="s">
        <v>1820</v>
      </c>
      <c r="E1573" s="140" t="s">
        <v>2736</v>
      </c>
      <c r="F1573" s="140"/>
      <c r="G1573" s="140" t="s">
        <v>1788</v>
      </c>
      <c r="H1573" s="140" t="s">
        <v>1789</v>
      </c>
      <c r="I1573" s="140" t="s">
        <v>5551</v>
      </c>
      <c r="J1573" s="140" t="s">
        <v>1819</v>
      </c>
      <c r="K1573" s="140"/>
      <c r="L1573" s="140"/>
      <c r="M1573" s="140" t="s">
        <v>6163</v>
      </c>
      <c r="N1573" s="141">
        <v>60</v>
      </c>
      <c r="O1573" s="142" t="b">
        <v>0</v>
      </c>
      <c r="P1573" s="140" t="s">
        <v>3077</v>
      </c>
      <c r="Q1573" t="s">
        <v>1825</v>
      </c>
      <c r="R1573" t="s">
        <v>630</v>
      </c>
    </row>
    <row r="1574" spans="1:18" x14ac:dyDescent="0.25">
      <c r="A1574" s="140" t="s">
        <v>1242</v>
      </c>
      <c r="B1574" s="140" t="s">
        <v>1243</v>
      </c>
      <c r="C1574" s="140" t="s">
        <v>1819</v>
      </c>
      <c r="D1574" s="140" t="s">
        <v>1820</v>
      </c>
      <c r="E1574" s="140" t="s">
        <v>4067</v>
      </c>
      <c r="F1574" s="140"/>
      <c r="G1574" s="140" t="s">
        <v>71</v>
      </c>
      <c r="H1574" s="140" t="s">
        <v>1779</v>
      </c>
      <c r="I1574" s="140" t="s">
        <v>5963</v>
      </c>
      <c r="J1574" s="140" t="s">
        <v>1819</v>
      </c>
      <c r="K1574" s="140"/>
      <c r="L1574" s="140"/>
      <c r="M1574" s="140" t="s">
        <v>6164</v>
      </c>
      <c r="N1574" s="141">
        <v>60</v>
      </c>
      <c r="O1574" s="142" t="b">
        <v>0</v>
      </c>
      <c r="P1574" s="140" t="s">
        <v>3077</v>
      </c>
      <c r="Q1574" t="s">
        <v>1825</v>
      </c>
      <c r="R1574" t="s">
        <v>630</v>
      </c>
    </row>
    <row r="1575" spans="1:18" x14ac:dyDescent="0.25">
      <c r="A1575" s="140" t="s">
        <v>268</v>
      </c>
      <c r="B1575" s="140" t="s">
        <v>1244</v>
      </c>
      <c r="C1575" s="140" t="s">
        <v>1819</v>
      </c>
      <c r="D1575" s="140" t="s">
        <v>1820</v>
      </c>
      <c r="E1575" s="140" t="s">
        <v>1973</v>
      </c>
      <c r="F1575" s="140"/>
      <c r="G1575" s="140" t="s">
        <v>71</v>
      </c>
      <c r="H1575" s="140" t="s">
        <v>1779</v>
      </c>
      <c r="I1575" s="140" t="s">
        <v>5551</v>
      </c>
      <c r="J1575" s="140" t="s">
        <v>1819</v>
      </c>
      <c r="K1575" s="140"/>
      <c r="L1575" s="140"/>
      <c r="M1575" s="140" t="s">
        <v>6165</v>
      </c>
      <c r="N1575" s="141">
        <v>60</v>
      </c>
      <c r="O1575" s="142" t="b">
        <v>0</v>
      </c>
      <c r="P1575" s="140" t="s">
        <v>3077</v>
      </c>
      <c r="Q1575" t="s">
        <v>1825</v>
      </c>
      <c r="R1575" t="s">
        <v>630</v>
      </c>
    </row>
    <row r="1576" spans="1:18" x14ac:dyDescent="0.25">
      <c r="A1576" s="140" t="s">
        <v>6166</v>
      </c>
      <c r="B1576" s="140" t="s">
        <v>6167</v>
      </c>
      <c r="C1576" s="140"/>
      <c r="D1576" s="140" t="s">
        <v>1820</v>
      </c>
      <c r="E1576" s="140"/>
      <c r="F1576" s="140"/>
      <c r="G1576" s="140"/>
      <c r="H1576" s="140"/>
      <c r="I1576" s="140" t="s">
        <v>5963</v>
      </c>
      <c r="J1576" s="140"/>
      <c r="K1576" s="140"/>
      <c r="L1576" s="140"/>
      <c r="M1576" s="140" t="s">
        <v>6168</v>
      </c>
      <c r="N1576" s="141">
        <v>60</v>
      </c>
      <c r="O1576" s="142" t="b">
        <v>0</v>
      </c>
      <c r="P1576" s="140" t="s">
        <v>1824</v>
      </c>
      <c r="Q1576" t="s">
        <v>1825</v>
      </c>
      <c r="R1576" t="s">
        <v>630</v>
      </c>
    </row>
    <row r="1577" spans="1:18" x14ac:dyDescent="0.25">
      <c r="A1577" s="140" t="s">
        <v>269</v>
      </c>
      <c r="B1577" s="140" t="s">
        <v>1245</v>
      </c>
      <c r="C1577" s="140"/>
      <c r="D1577" s="140" t="s">
        <v>1820</v>
      </c>
      <c r="E1577" s="140"/>
      <c r="F1577" s="140"/>
      <c r="G1577" s="140"/>
      <c r="H1577" s="140"/>
      <c r="I1577" s="140" t="s">
        <v>5963</v>
      </c>
      <c r="J1577" s="140" t="s">
        <v>1819</v>
      </c>
      <c r="K1577" s="140"/>
      <c r="L1577" s="140" t="s">
        <v>1819</v>
      </c>
      <c r="M1577" s="140" t="s">
        <v>6169</v>
      </c>
      <c r="N1577" s="141">
        <v>60</v>
      </c>
      <c r="O1577" s="142" t="b">
        <v>0</v>
      </c>
      <c r="P1577" s="140" t="s">
        <v>1824</v>
      </c>
      <c r="Q1577" t="s">
        <v>1825</v>
      </c>
      <c r="R1577" t="s">
        <v>630</v>
      </c>
    </row>
    <row r="1578" spans="1:18" x14ac:dyDescent="0.25">
      <c r="A1578" s="140" t="s">
        <v>1246</v>
      </c>
      <c r="B1578" s="140" t="s">
        <v>1247</v>
      </c>
      <c r="C1578" s="140" t="s">
        <v>1819</v>
      </c>
      <c r="D1578" s="140" t="s">
        <v>1820</v>
      </c>
      <c r="E1578" s="140" t="s">
        <v>3781</v>
      </c>
      <c r="F1578" s="140"/>
      <c r="G1578" s="140" t="s">
        <v>71</v>
      </c>
      <c r="H1578" s="140" t="s">
        <v>1779</v>
      </c>
      <c r="I1578" s="140" t="s">
        <v>5551</v>
      </c>
      <c r="J1578" s="140" t="s">
        <v>1819</v>
      </c>
      <c r="K1578" s="140"/>
      <c r="L1578" s="140"/>
      <c r="M1578" s="140" t="s">
        <v>6170</v>
      </c>
      <c r="N1578" s="141">
        <v>60</v>
      </c>
      <c r="O1578" s="142" t="b">
        <v>0</v>
      </c>
      <c r="P1578" s="140" t="s">
        <v>3077</v>
      </c>
      <c r="Q1578" t="s">
        <v>1825</v>
      </c>
      <c r="R1578" t="s">
        <v>630</v>
      </c>
    </row>
    <row r="1579" spans="1:18" x14ac:dyDescent="0.25">
      <c r="A1579" s="140" t="s">
        <v>178</v>
      </c>
      <c r="B1579" s="140" t="s">
        <v>1248</v>
      </c>
      <c r="C1579" s="140" t="s">
        <v>1819</v>
      </c>
      <c r="D1579" s="140" t="s">
        <v>1820</v>
      </c>
      <c r="E1579" s="140"/>
      <c r="F1579" s="140"/>
      <c r="G1579" s="140" t="s">
        <v>71</v>
      </c>
      <c r="H1579" s="140" t="s">
        <v>1779</v>
      </c>
      <c r="I1579" s="140" t="s">
        <v>5551</v>
      </c>
      <c r="J1579" s="140" t="s">
        <v>1819</v>
      </c>
      <c r="K1579" s="140"/>
      <c r="L1579" s="140"/>
      <c r="M1579" s="140" t="s">
        <v>6171</v>
      </c>
      <c r="N1579" s="141">
        <v>60</v>
      </c>
      <c r="O1579" s="142" t="b">
        <v>0</v>
      </c>
      <c r="P1579" s="140" t="s">
        <v>3077</v>
      </c>
      <c r="Q1579" t="s">
        <v>1825</v>
      </c>
      <c r="R1579" t="s">
        <v>630</v>
      </c>
    </row>
    <row r="1580" spans="1:18" x14ac:dyDescent="0.25">
      <c r="A1580" s="140" t="s">
        <v>6172</v>
      </c>
      <c r="B1580" s="140" t="s">
        <v>6173</v>
      </c>
      <c r="C1580" s="140" t="s">
        <v>1819</v>
      </c>
      <c r="D1580" s="140" t="s">
        <v>1820</v>
      </c>
      <c r="E1580" s="140"/>
      <c r="F1580" s="140"/>
      <c r="G1580" s="140" t="s">
        <v>71</v>
      </c>
      <c r="H1580" s="140" t="s">
        <v>1779</v>
      </c>
      <c r="I1580" s="140" t="s">
        <v>5551</v>
      </c>
      <c r="J1580" s="140" t="s">
        <v>1819</v>
      </c>
      <c r="K1580" s="140"/>
      <c r="L1580" s="140"/>
      <c r="M1580" s="140" t="s">
        <v>6174</v>
      </c>
      <c r="N1580" s="141">
        <v>60</v>
      </c>
      <c r="O1580" s="142" t="b">
        <v>0</v>
      </c>
      <c r="P1580" s="140" t="s">
        <v>3077</v>
      </c>
      <c r="Q1580" t="s">
        <v>1825</v>
      </c>
      <c r="R1580" t="s">
        <v>630</v>
      </c>
    </row>
    <row r="1581" spans="1:18" x14ac:dyDescent="0.25">
      <c r="A1581" s="140" t="s">
        <v>270</v>
      </c>
      <c r="B1581" s="140" t="s">
        <v>1249</v>
      </c>
      <c r="C1581" s="140" t="s">
        <v>1819</v>
      </c>
      <c r="D1581" s="140" t="s">
        <v>1820</v>
      </c>
      <c r="E1581" s="140" t="s">
        <v>1834</v>
      </c>
      <c r="F1581" s="140"/>
      <c r="G1581" s="140" t="s">
        <v>70</v>
      </c>
      <c r="H1581" s="140" t="s">
        <v>1781</v>
      </c>
      <c r="I1581" s="140" t="s">
        <v>5551</v>
      </c>
      <c r="J1581" s="140" t="s">
        <v>1819</v>
      </c>
      <c r="K1581" s="140"/>
      <c r="L1581" s="140"/>
      <c r="M1581" s="140" t="s">
        <v>6175</v>
      </c>
      <c r="N1581" s="141">
        <v>60</v>
      </c>
      <c r="O1581" s="142" t="b">
        <v>0</v>
      </c>
      <c r="P1581" s="140" t="s">
        <v>3077</v>
      </c>
      <c r="Q1581" t="s">
        <v>1825</v>
      </c>
      <c r="R1581" t="s">
        <v>630</v>
      </c>
    </row>
    <row r="1582" spans="1:18" x14ac:dyDescent="0.25">
      <c r="A1582" s="140" t="s">
        <v>176</v>
      </c>
      <c r="B1582" s="140" t="s">
        <v>1250</v>
      </c>
      <c r="C1582" s="140" t="s">
        <v>1819</v>
      </c>
      <c r="D1582" s="140" t="s">
        <v>1820</v>
      </c>
      <c r="E1582" s="140"/>
      <c r="F1582" s="140"/>
      <c r="G1582" s="140" t="s">
        <v>71</v>
      </c>
      <c r="H1582" s="140" t="s">
        <v>1779</v>
      </c>
      <c r="I1582" s="140" t="s">
        <v>5551</v>
      </c>
      <c r="J1582" s="140" t="s">
        <v>1819</v>
      </c>
      <c r="K1582" s="140"/>
      <c r="L1582" s="140"/>
      <c r="M1582" s="140" t="s">
        <v>6176</v>
      </c>
      <c r="N1582" s="141">
        <v>60</v>
      </c>
      <c r="O1582" s="142" t="b">
        <v>0</v>
      </c>
      <c r="P1582" s="140" t="s">
        <v>3077</v>
      </c>
      <c r="Q1582" t="s">
        <v>1825</v>
      </c>
      <c r="R1582" t="s">
        <v>630</v>
      </c>
    </row>
    <row r="1583" spans="1:18" x14ac:dyDescent="0.25">
      <c r="A1583" s="140" t="s">
        <v>6177</v>
      </c>
      <c r="B1583" s="140" t="s">
        <v>6178</v>
      </c>
      <c r="C1583" s="140"/>
      <c r="D1583" s="140" t="s">
        <v>1820</v>
      </c>
      <c r="E1583" s="140"/>
      <c r="F1583" s="140"/>
      <c r="G1583" s="140"/>
      <c r="H1583" s="140"/>
      <c r="I1583" s="140" t="s">
        <v>5963</v>
      </c>
      <c r="J1583" s="140" t="s">
        <v>1819</v>
      </c>
      <c r="K1583" s="140"/>
      <c r="L1583" s="140" t="s">
        <v>1819</v>
      </c>
      <c r="M1583" s="140" t="s">
        <v>6179</v>
      </c>
      <c r="N1583" s="141">
        <v>60</v>
      </c>
      <c r="O1583" s="142" t="b">
        <v>0</v>
      </c>
      <c r="P1583" s="140" t="s">
        <v>1824</v>
      </c>
      <c r="Q1583" t="s">
        <v>1825</v>
      </c>
      <c r="R1583" t="s">
        <v>630</v>
      </c>
    </row>
    <row r="1584" spans="1:18" x14ac:dyDescent="0.25">
      <c r="A1584" s="140" t="s">
        <v>6180</v>
      </c>
      <c r="B1584" s="140" t="s">
        <v>6181</v>
      </c>
      <c r="C1584" s="140" t="s">
        <v>1819</v>
      </c>
      <c r="D1584" s="140" t="s">
        <v>1820</v>
      </c>
      <c r="E1584" s="140"/>
      <c r="F1584" s="140"/>
      <c r="G1584" s="140" t="s">
        <v>1788</v>
      </c>
      <c r="H1584" s="140" t="s">
        <v>1789</v>
      </c>
      <c r="I1584" s="140" t="s">
        <v>5551</v>
      </c>
      <c r="J1584" s="140" t="s">
        <v>1819</v>
      </c>
      <c r="K1584" s="140"/>
      <c r="L1584" s="140"/>
      <c r="M1584" s="140" t="s">
        <v>6182</v>
      </c>
      <c r="N1584" s="141">
        <v>60</v>
      </c>
      <c r="O1584" s="142" t="b">
        <v>0</v>
      </c>
      <c r="P1584" s="140" t="s">
        <v>3077</v>
      </c>
      <c r="Q1584" t="s">
        <v>1825</v>
      </c>
      <c r="R1584" t="s">
        <v>630</v>
      </c>
    </row>
    <row r="1585" spans="1:18" x14ac:dyDescent="0.25">
      <c r="A1585" s="140" t="s">
        <v>6183</v>
      </c>
      <c r="B1585" s="140" t="s">
        <v>6184</v>
      </c>
      <c r="C1585" s="140"/>
      <c r="D1585" s="140" t="s">
        <v>1820</v>
      </c>
      <c r="E1585" s="140"/>
      <c r="F1585" s="140"/>
      <c r="G1585" s="140"/>
      <c r="H1585" s="140"/>
      <c r="I1585" s="140" t="s">
        <v>5963</v>
      </c>
      <c r="J1585" s="140"/>
      <c r="K1585" s="140"/>
      <c r="L1585" s="140"/>
      <c r="M1585" s="140" t="s">
        <v>6185</v>
      </c>
      <c r="N1585" s="141">
        <v>60</v>
      </c>
      <c r="O1585" s="142" t="b">
        <v>0</v>
      </c>
      <c r="P1585" s="140" t="s">
        <v>1824</v>
      </c>
      <c r="Q1585" t="s">
        <v>1825</v>
      </c>
      <c r="R1585" t="s">
        <v>630</v>
      </c>
    </row>
    <row r="1586" spans="1:18" x14ac:dyDescent="0.25">
      <c r="A1586" s="140" t="s">
        <v>6186</v>
      </c>
      <c r="B1586" s="140" t="s">
        <v>6187</v>
      </c>
      <c r="C1586" s="140" t="s">
        <v>1819</v>
      </c>
      <c r="D1586" s="140" t="s">
        <v>1820</v>
      </c>
      <c r="E1586" s="140"/>
      <c r="F1586" s="140"/>
      <c r="G1586" s="140" t="s">
        <v>70</v>
      </c>
      <c r="H1586" s="140" t="s">
        <v>1781</v>
      </c>
      <c r="I1586" s="140" t="s">
        <v>5551</v>
      </c>
      <c r="J1586" s="140" t="s">
        <v>1819</v>
      </c>
      <c r="K1586" s="140" t="s">
        <v>6188</v>
      </c>
      <c r="L1586" s="140"/>
      <c r="M1586" s="140" t="s">
        <v>6188</v>
      </c>
      <c r="N1586" s="141">
        <v>60</v>
      </c>
      <c r="O1586" s="142" t="b">
        <v>0</v>
      </c>
      <c r="P1586" s="140" t="s">
        <v>3077</v>
      </c>
      <c r="Q1586" t="s">
        <v>1825</v>
      </c>
      <c r="R1586" t="s">
        <v>630</v>
      </c>
    </row>
    <row r="1587" spans="1:18" x14ac:dyDescent="0.25">
      <c r="A1587" s="140" t="s">
        <v>6189</v>
      </c>
      <c r="B1587" s="140" t="s">
        <v>6190</v>
      </c>
      <c r="C1587" s="140"/>
      <c r="D1587" s="140" t="s">
        <v>1820</v>
      </c>
      <c r="E1587" s="140"/>
      <c r="F1587" s="140" t="s">
        <v>6191</v>
      </c>
      <c r="G1587" s="140"/>
      <c r="H1587" s="140"/>
      <c r="I1587" s="140" t="s">
        <v>5963</v>
      </c>
      <c r="J1587" s="140"/>
      <c r="K1587" s="140"/>
      <c r="L1587" s="140"/>
      <c r="M1587" s="140" t="s">
        <v>6192</v>
      </c>
      <c r="N1587" s="141">
        <v>60</v>
      </c>
      <c r="O1587" s="142" t="b">
        <v>0</v>
      </c>
      <c r="P1587" s="140" t="s">
        <v>1824</v>
      </c>
      <c r="Q1587" t="s">
        <v>1825</v>
      </c>
      <c r="R1587" t="s">
        <v>630</v>
      </c>
    </row>
    <row r="1588" spans="1:18" x14ac:dyDescent="0.25">
      <c r="A1588" s="140" t="s">
        <v>6193</v>
      </c>
      <c r="B1588" s="140" t="s">
        <v>6194</v>
      </c>
      <c r="C1588" s="140"/>
      <c r="D1588" s="140" t="s">
        <v>1820</v>
      </c>
      <c r="E1588" s="140"/>
      <c r="F1588" s="140"/>
      <c r="G1588" s="140"/>
      <c r="H1588" s="140"/>
      <c r="I1588" s="140" t="s">
        <v>5963</v>
      </c>
      <c r="J1588" s="140"/>
      <c r="K1588" s="140"/>
      <c r="L1588" s="140"/>
      <c r="M1588" s="140" t="s">
        <v>6195</v>
      </c>
      <c r="N1588" s="141">
        <v>60</v>
      </c>
      <c r="O1588" s="142" t="b">
        <v>0</v>
      </c>
      <c r="P1588" s="140" t="s">
        <v>1824</v>
      </c>
      <c r="Q1588" t="s">
        <v>1825</v>
      </c>
      <c r="R1588" t="s">
        <v>630</v>
      </c>
    </row>
    <row r="1589" spans="1:18" x14ac:dyDescent="0.25">
      <c r="A1589" s="140" t="s">
        <v>452</v>
      </c>
      <c r="B1589" s="140" t="s">
        <v>1251</v>
      </c>
      <c r="C1589" s="140"/>
      <c r="D1589" s="140" t="s">
        <v>1820</v>
      </c>
      <c r="E1589" s="140"/>
      <c r="F1589" s="140"/>
      <c r="G1589" s="140"/>
      <c r="H1589" s="140"/>
      <c r="I1589" s="140" t="s">
        <v>5963</v>
      </c>
      <c r="J1589" s="140"/>
      <c r="K1589" s="140"/>
      <c r="L1589" s="140"/>
      <c r="M1589" s="140" t="s">
        <v>6196</v>
      </c>
      <c r="N1589" s="141">
        <v>60</v>
      </c>
      <c r="O1589" s="142" t="b">
        <v>0</v>
      </c>
      <c r="P1589" s="140" t="s">
        <v>1824</v>
      </c>
      <c r="Q1589" t="s">
        <v>1825</v>
      </c>
      <c r="R1589" t="s">
        <v>630</v>
      </c>
    </row>
    <row r="1590" spans="1:18" x14ac:dyDescent="0.25">
      <c r="A1590" s="140" t="s">
        <v>1252</v>
      </c>
      <c r="B1590" s="140" t="s">
        <v>1253</v>
      </c>
      <c r="C1590" s="140"/>
      <c r="D1590" s="140" t="s">
        <v>1820</v>
      </c>
      <c r="E1590" s="140"/>
      <c r="F1590" s="140"/>
      <c r="G1590" s="140"/>
      <c r="H1590" s="140"/>
      <c r="I1590" s="140" t="s">
        <v>5963</v>
      </c>
      <c r="J1590" s="140"/>
      <c r="K1590" s="140"/>
      <c r="L1590" s="140"/>
      <c r="M1590" s="140" t="s">
        <v>6197</v>
      </c>
      <c r="N1590" s="141">
        <v>60</v>
      </c>
      <c r="O1590" s="142" t="b">
        <v>0</v>
      </c>
      <c r="P1590" s="140" t="s">
        <v>1824</v>
      </c>
      <c r="Q1590" t="s">
        <v>1825</v>
      </c>
      <c r="R1590" t="s">
        <v>630</v>
      </c>
    </row>
    <row r="1591" spans="1:18" x14ac:dyDescent="0.25">
      <c r="A1591" s="140" t="s">
        <v>6198</v>
      </c>
      <c r="B1591" s="140" t="s">
        <v>6199</v>
      </c>
      <c r="C1591" s="140" t="s">
        <v>1819</v>
      </c>
      <c r="D1591" s="140" t="s">
        <v>1820</v>
      </c>
      <c r="E1591" s="140"/>
      <c r="F1591" s="140"/>
      <c r="G1591" s="140" t="s">
        <v>70</v>
      </c>
      <c r="H1591" s="140" t="s">
        <v>1781</v>
      </c>
      <c r="I1591" s="140" t="s">
        <v>5551</v>
      </c>
      <c r="J1591" s="140" t="s">
        <v>1819</v>
      </c>
      <c r="K1591" s="140" t="s">
        <v>6200</v>
      </c>
      <c r="L1591" s="140"/>
      <c r="M1591" s="140" t="s">
        <v>6200</v>
      </c>
      <c r="N1591" s="141">
        <v>60</v>
      </c>
      <c r="O1591" s="142" t="b">
        <v>0</v>
      </c>
      <c r="P1591" s="140" t="s">
        <v>3077</v>
      </c>
      <c r="Q1591" t="s">
        <v>1825</v>
      </c>
      <c r="R1591" t="s">
        <v>630</v>
      </c>
    </row>
    <row r="1592" spans="1:18" x14ac:dyDescent="0.25">
      <c r="A1592" s="140" t="s">
        <v>6201</v>
      </c>
      <c r="B1592" s="140" t="s">
        <v>6202</v>
      </c>
      <c r="C1592" s="140"/>
      <c r="D1592" s="140" t="s">
        <v>1820</v>
      </c>
      <c r="E1592" s="140"/>
      <c r="F1592" s="140"/>
      <c r="G1592" s="140"/>
      <c r="H1592" s="140"/>
      <c r="I1592" s="140" t="s">
        <v>5963</v>
      </c>
      <c r="J1592" s="140"/>
      <c r="K1592" s="140"/>
      <c r="L1592" s="140"/>
      <c r="M1592" s="140" t="s">
        <v>6203</v>
      </c>
      <c r="N1592" s="141">
        <v>60</v>
      </c>
      <c r="O1592" s="142" t="b">
        <v>0</v>
      </c>
      <c r="P1592" s="140" t="s">
        <v>1824</v>
      </c>
      <c r="Q1592" t="s">
        <v>1825</v>
      </c>
      <c r="R1592" t="s">
        <v>630</v>
      </c>
    </row>
    <row r="1593" spans="1:18" x14ac:dyDescent="0.25">
      <c r="A1593" s="140" t="s">
        <v>6204</v>
      </c>
      <c r="B1593" s="140" t="s">
        <v>6205</v>
      </c>
      <c r="C1593" s="140"/>
      <c r="D1593" s="140" t="s">
        <v>1820</v>
      </c>
      <c r="E1593" s="140"/>
      <c r="F1593" s="140"/>
      <c r="G1593" s="140"/>
      <c r="H1593" s="140"/>
      <c r="I1593" s="140" t="s">
        <v>5963</v>
      </c>
      <c r="J1593" s="140"/>
      <c r="K1593" s="140"/>
      <c r="L1593" s="140"/>
      <c r="M1593" s="140" t="s">
        <v>6206</v>
      </c>
      <c r="N1593" s="141">
        <v>60</v>
      </c>
      <c r="O1593" s="142" t="b">
        <v>0</v>
      </c>
      <c r="P1593" s="140" t="s">
        <v>1824</v>
      </c>
      <c r="Q1593" t="s">
        <v>1825</v>
      </c>
      <c r="R1593" t="s">
        <v>630</v>
      </c>
    </row>
    <row r="1594" spans="1:18" x14ac:dyDescent="0.25">
      <c r="A1594" s="140" t="s">
        <v>98</v>
      </c>
      <c r="B1594" s="140" t="s">
        <v>1254</v>
      </c>
      <c r="C1594" s="140" t="s">
        <v>1819</v>
      </c>
      <c r="D1594" s="140" t="s">
        <v>1820</v>
      </c>
      <c r="E1594" s="140"/>
      <c r="F1594" s="140"/>
      <c r="G1594" s="140" t="s">
        <v>70</v>
      </c>
      <c r="H1594" s="140" t="s">
        <v>1781</v>
      </c>
      <c r="I1594" s="140" t="s">
        <v>5551</v>
      </c>
      <c r="J1594" s="140" t="s">
        <v>1819</v>
      </c>
      <c r="K1594" s="140" t="s">
        <v>6207</v>
      </c>
      <c r="L1594" s="140"/>
      <c r="M1594" s="140" t="s">
        <v>6207</v>
      </c>
      <c r="N1594" s="141">
        <v>60</v>
      </c>
      <c r="O1594" s="142" t="b">
        <v>0</v>
      </c>
      <c r="P1594" s="140" t="s">
        <v>3077</v>
      </c>
      <c r="Q1594" t="s">
        <v>1825</v>
      </c>
      <c r="R1594" t="s">
        <v>630</v>
      </c>
    </row>
    <row r="1595" spans="1:18" x14ac:dyDescent="0.25">
      <c r="A1595" s="140" t="s">
        <v>6208</v>
      </c>
      <c r="B1595" s="140" t="s">
        <v>6209</v>
      </c>
      <c r="C1595" s="140"/>
      <c r="D1595" s="140" t="s">
        <v>1820</v>
      </c>
      <c r="E1595" s="140"/>
      <c r="F1595" s="140"/>
      <c r="G1595" s="140"/>
      <c r="H1595" s="140"/>
      <c r="I1595" s="140" t="s">
        <v>5963</v>
      </c>
      <c r="J1595" s="140"/>
      <c r="K1595" s="140"/>
      <c r="L1595" s="140"/>
      <c r="M1595" s="140" t="s">
        <v>6210</v>
      </c>
      <c r="N1595" s="141">
        <v>60</v>
      </c>
      <c r="O1595" s="142" t="b">
        <v>0</v>
      </c>
      <c r="P1595" s="140" t="s">
        <v>1824</v>
      </c>
      <c r="Q1595" t="s">
        <v>1825</v>
      </c>
      <c r="R1595" t="s">
        <v>630</v>
      </c>
    </row>
    <row r="1596" spans="1:18" x14ac:dyDescent="0.25">
      <c r="A1596" s="140" t="s">
        <v>1255</v>
      </c>
      <c r="B1596" s="140" t="s">
        <v>1256</v>
      </c>
      <c r="C1596" s="140"/>
      <c r="D1596" s="140" t="s">
        <v>1820</v>
      </c>
      <c r="E1596" s="140"/>
      <c r="F1596" s="140" t="s">
        <v>6211</v>
      </c>
      <c r="G1596" s="140"/>
      <c r="H1596" s="140"/>
      <c r="I1596" s="140" t="s">
        <v>5963</v>
      </c>
      <c r="J1596" s="140"/>
      <c r="K1596" s="140"/>
      <c r="L1596" s="140"/>
      <c r="M1596" s="140" t="s">
        <v>6212</v>
      </c>
      <c r="N1596" s="141">
        <v>60</v>
      </c>
      <c r="O1596" s="142" t="b">
        <v>0</v>
      </c>
      <c r="P1596" s="140" t="s">
        <v>1824</v>
      </c>
      <c r="Q1596" t="s">
        <v>1825</v>
      </c>
      <c r="R1596" t="s">
        <v>630</v>
      </c>
    </row>
    <row r="1597" spans="1:18" x14ac:dyDescent="0.25">
      <c r="A1597" s="140" t="s">
        <v>6213</v>
      </c>
      <c r="B1597" s="140" t="s">
        <v>6214</v>
      </c>
      <c r="C1597" s="140"/>
      <c r="D1597" s="140" t="s">
        <v>1820</v>
      </c>
      <c r="E1597" s="140"/>
      <c r="F1597" s="140" t="s">
        <v>6215</v>
      </c>
      <c r="G1597" s="140"/>
      <c r="H1597" s="140"/>
      <c r="I1597" s="140" t="s">
        <v>5963</v>
      </c>
      <c r="J1597" s="140"/>
      <c r="K1597" s="140"/>
      <c r="L1597" s="140"/>
      <c r="M1597" s="140" t="s">
        <v>6216</v>
      </c>
      <c r="N1597" s="141">
        <v>60</v>
      </c>
      <c r="O1597" s="142" t="b">
        <v>0</v>
      </c>
      <c r="P1597" s="140" t="s">
        <v>1824</v>
      </c>
      <c r="Q1597" t="s">
        <v>1825</v>
      </c>
      <c r="R1597" t="s">
        <v>630</v>
      </c>
    </row>
    <row r="1598" spans="1:18" x14ac:dyDescent="0.25">
      <c r="A1598" s="140" t="s">
        <v>227</v>
      </c>
      <c r="B1598" s="140" t="s">
        <v>1257</v>
      </c>
      <c r="C1598" s="140" t="s">
        <v>1819</v>
      </c>
      <c r="D1598" s="140" t="s">
        <v>1820</v>
      </c>
      <c r="E1598" s="140"/>
      <c r="F1598" s="140"/>
      <c r="G1598" s="140" t="s">
        <v>70</v>
      </c>
      <c r="H1598" s="140" t="s">
        <v>1781</v>
      </c>
      <c r="I1598" s="140" t="s">
        <v>5551</v>
      </c>
      <c r="J1598" s="140" t="s">
        <v>1819</v>
      </c>
      <c r="K1598" s="140" t="s">
        <v>6217</v>
      </c>
      <c r="L1598" s="140"/>
      <c r="M1598" s="140" t="s">
        <v>6217</v>
      </c>
      <c r="N1598" s="141">
        <v>60</v>
      </c>
      <c r="O1598" s="142" t="b">
        <v>0</v>
      </c>
      <c r="P1598" s="140" t="s">
        <v>3077</v>
      </c>
      <c r="Q1598" t="s">
        <v>1825</v>
      </c>
      <c r="R1598" t="s">
        <v>630</v>
      </c>
    </row>
    <row r="1599" spans="1:18" x14ac:dyDescent="0.25">
      <c r="A1599" s="140" t="s">
        <v>6218</v>
      </c>
      <c r="B1599" s="140" t="s">
        <v>6219</v>
      </c>
      <c r="C1599" s="140" t="s">
        <v>1819</v>
      </c>
      <c r="D1599" s="140" t="s">
        <v>1820</v>
      </c>
      <c r="E1599" s="140"/>
      <c r="F1599" s="140"/>
      <c r="G1599" s="140" t="s">
        <v>70</v>
      </c>
      <c r="H1599" s="140" t="s">
        <v>1781</v>
      </c>
      <c r="I1599" s="140" t="s">
        <v>5551</v>
      </c>
      <c r="J1599" s="140" t="s">
        <v>1819</v>
      </c>
      <c r="K1599" s="140" t="s">
        <v>6220</v>
      </c>
      <c r="L1599" s="140"/>
      <c r="M1599" s="140" t="s">
        <v>6220</v>
      </c>
      <c r="N1599" s="141">
        <v>60</v>
      </c>
      <c r="O1599" s="142" t="b">
        <v>0</v>
      </c>
      <c r="P1599" s="140" t="s">
        <v>3077</v>
      </c>
      <c r="Q1599" t="s">
        <v>1825</v>
      </c>
      <c r="R1599" t="s">
        <v>630</v>
      </c>
    </row>
    <row r="1600" spans="1:18" x14ac:dyDescent="0.25">
      <c r="A1600" s="140" t="s">
        <v>6221</v>
      </c>
      <c r="B1600" s="140" t="s">
        <v>6222</v>
      </c>
      <c r="C1600" s="140"/>
      <c r="D1600" s="140" t="s">
        <v>1820</v>
      </c>
      <c r="E1600" s="140"/>
      <c r="F1600" s="140" t="s">
        <v>6223</v>
      </c>
      <c r="G1600" s="140"/>
      <c r="H1600" s="140"/>
      <c r="I1600" s="140" t="s">
        <v>5963</v>
      </c>
      <c r="J1600" s="140"/>
      <c r="K1600" s="140"/>
      <c r="L1600" s="140"/>
      <c r="M1600" s="140" t="s">
        <v>6224</v>
      </c>
      <c r="N1600" s="141">
        <v>60</v>
      </c>
      <c r="O1600" s="142" t="b">
        <v>0</v>
      </c>
      <c r="P1600" s="140" t="s">
        <v>1824</v>
      </c>
      <c r="Q1600" t="s">
        <v>1825</v>
      </c>
      <c r="R1600" t="s">
        <v>630</v>
      </c>
    </row>
    <row r="1601" spans="1:18" x14ac:dyDescent="0.25">
      <c r="A1601" s="140" t="s">
        <v>6225</v>
      </c>
      <c r="B1601" s="140" t="s">
        <v>887</v>
      </c>
      <c r="C1601" s="140" t="s">
        <v>1819</v>
      </c>
      <c r="D1601" s="140" t="s">
        <v>1820</v>
      </c>
      <c r="E1601" s="140" t="s">
        <v>1940</v>
      </c>
      <c r="F1601" s="140"/>
      <c r="G1601" s="140" t="s">
        <v>70</v>
      </c>
      <c r="H1601" s="140" t="s">
        <v>1781</v>
      </c>
      <c r="I1601" s="140" t="s">
        <v>5551</v>
      </c>
      <c r="J1601" s="140" t="s">
        <v>1819</v>
      </c>
      <c r="K1601" s="140"/>
      <c r="L1601" s="140"/>
      <c r="M1601" s="140" t="s">
        <v>6226</v>
      </c>
      <c r="N1601" s="141">
        <v>60</v>
      </c>
      <c r="O1601" s="142" t="b">
        <v>0</v>
      </c>
      <c r="P1601" s="140" t="s">
        <v>3077</v>
      </c>
      <c r="Q1601" t="s">
        <v>1825</v>
      </c>
      <c r="R1601" t="s">
        <v>630</v>
      </c>
    </row>
    <row r="1602" spans="1:18" x14ac:dyDescent="0.25">
      <c r="A1602" s="140" t="s">
        <v>272</v>
      </c>
      <c r="B1602" s="140" t="s">
        <v>887</v>
      </c>
      <c r="C1602" s="140" t="s">
        <v>1819</v>
      </c>
      <c r="D1602" s="140" t="s">
        <v>1820</v>
      </c>
      <c r="E1602" s="140" t="s">
        <v>1973</v>
      </c>
      <c r="F1602" s="140"/>
      <c r="G1602" s="140" t="s">
        <v>71</v>
      </c>
      <c r="H1602" s="140" t="s">
        <v>1779</v>
      </c>
      <c r="I1602" s="140" t="s">
        <v>5551</v>
      </c>
      <c r="J1602" s="140" t="s">
        <v>1819</v>
      </c>
      <c r="K1602" s="140"/>
      <c r="L1602" s="140"/>
      <c r="M1602" s="140" t="s">
        <v>6227</v>
      </c>
      <c r="N1602" s="141">
        <v>60</v>
      </c>
      <c r="O1602" s="142" t="b">
        <v>0</v>
      </c>
      <c r="P1602" s="140" t="s">
        <v>3077</v>
      </c>
      <c r="Q1602" t="s">
        <v>1825</v>
      </c>
      <c r="R1602" t="s">
        <v>630</v>
      </c>
    </row>
    <row r="1603" spans="1:18" x14ac:dyDescent="0.25">
      <c r="A1603" s="140" t="s">
        <v>274</v>
      </c>
      <c r="B1603" s="140" t="s">
        <v>887</v>
      </c>
      <c r="C1603" s="140" t="s">
        <v>1819</v>
      </c>
      <c r="D1603" s="140" t="s">
        <v>1820</v>
      </c>
      <c r="E1603" s="140" t="s">
        <v>2088</v>
      </c>
      <c r="F1603" s="140"/>
      <c r="G1603" s="140" t="s">
        <v>70</v>
      </c>
      <c r="H1603" s="140" t="s">
        <v>1781</v>
      </c>
      <c r="I1603" s="140" t="s">
        <v>5551</v>
      </c>
      <c r="J1603" s="140" t="s">
        <v>1819</v>
      </c>
      <c r="K1603" s="140"/>
      <c r="L1603" s="140"/>
      <c r="M1603" s="140" t="s">
        <v>6228</v>
      </c>
      <c r="N1603" s="141">
        <v>60</v>
      </c>
      <c r="O1603" s="142" t="b">
        <v>0</v>
      </c>
      <c r="P1603" s="140" t="s">
        <v>3077</v>
      </c>
      <c r="Q1603" t="s">
        <v>1825</v>
      </c>
      <c r="R1603" t="s">
        <v>630</v>
      </c>
    </row>
    <row r="1604" spans="1:18" x14ac:dyDescent="0.25">
      <c r="A1604" s="140" t="s">
        <v>1258</v>
      </c>
      <c r="B1604" s="140" t="s">
        <v>887</v>
      </c>
      <c r="C1604" s="140" t="s">
        <v>1819</v>
      </c>
      <c r="D1604" s="140" t="s">
        <v>1820</v>
      </c>
      <c r="E1604" s="140" t="s">
        <v>1973</v>
      </c>
      <c r="F1604" s="140"/>
      <c r="G1604" s="140" t="s">
        <v>71</v>
      </c>
      <c r="H1604" s="140" t="s">
        <v>1779</v>
      </c>
      <c r="I1604" s="140" t="s">
        <v>5551</v>
      </c>
      <c r="J1604" s="140" t="s">
        <v>1819</v>
      </c>
      <c r="K1604" s="140"/>
      <c r="L1604" s="140"/>
      <c r="M1604" s="140" t="s">
        <v>6229</v>
      </c>
      <c r="N1604" s="141">
        <v>60</v>
      </c>
      <c r="O1604" s="142" t="b">
        <v>0</v>
      </c>
      <c r="P1604" s="140" t="s">
        <v>3077</v>
      </c>
      <c r="Q1604" t="s">
        <v>1825</v>
      </c>
      <c r="R1604" t="s">
        <v>630</v>
      </c>
    </row>
    <row r="1605" spans="1:18" x14ac:dyDescent="0.25">
      <c r="A1605" s="140" t="s">
        <v>1259</v>
      </c>
      <c r="B1605" s="140" t="s">
        <v>887</v>
      </c>
      <c r="C1605" s="140" t="s">
        <v>1819</v>
      </c>
      <c r="D1605" s="140" t="s">
        <v>1820</v>
      </c>
      <c r="E1605" s="140" t="s">
        <v>1932</v>
      </c>
      <c r="F1605" s="140"/>
      <c r="G1605" s="140" t="s">
        <v>71</v>
      </c>
      <c r="H1605" s="140" t="s">
        <v>1779</v>
      </c>
      <c r="I1605" s="140" t="s">
        <v>5551</v>
      </c>
      <c r="J1605" s="140" t="s">
        <v>1819</v>
      </c>
      <c r="K1605" s="140"/>
      <c r="L1605" s="140"/>
      <c r="M1605" s="140" t="s">
        <v>6230</v>
      </c>
      <c r="N1605" s="141">
        <v>60</v>
      </c>
      <c r="O1605" s="142" t="b">
        <v>0</v>
      </c>
      <c r="P1605" s="140" t="s">
        <v>3077</v>
      </c>
      <c r="Q1605" t="s">
        <v>1825</v>
      </c>
      <c r="R1605" t="s">
        <v>630</v>
      </c>
    </row>
    <row r="1606" spans="1:18" x14ac:dyDescent="0.25">
      <c r="A1606" s="140" t="s">
        <v>1260</v>
      </c>
      <c r="B1606" s="140" t="s">
        <v>887</v>
      </c>
      <c r="C1606" s="140" t="s">
        <v>1819</v>
      </c>
      <c r="D1606" s="140" t="s">
        <v>1820</v>
      </c>
      <c r="E1606" s="140" t="s">
        <v>1834</v>
      </c>
      <c r="F1606" s="140"/>
      <c r="G1606" s="140" t="s">
        <v>70</v>
      </c>
      <c r="H1606" s="140" t="s">
        <v>1781</v>
      </c>
      <c r="I1606" s="140" t="s">
        <v>5551</v>
      </c>
      <c r="J1606" s="140" t="s">
        <v>1819</v>
      </c>
      <c r="K1606" s="140"/>
      <c r="L1606" s="140"/>
      <c r="M1606" s="140" t="s">
        <v>6231</v>
      </c>
      <c r="N1606" s="141">
        <v>60</v>
      </c>
      <c r="O1606" s="142" t="b">
        <v>0</v>
      </c>
      <c r="P1606" s="140" t="s">
        <v>3077</v>
      </c>
      <c r="Q1606" t="s">
        <v>1825</v>
      </c>
      <c r="R1606" t="s">
        <v>630</v>
      </c>
    </row>
    <row r="1607" spans="1:18" x14ac:dyDescent="0.25">
      <c r="A1607" s="140" t="s">
        <v>6232</v>
      </c>
      <c r="B1607" s="140" t="s">
        <v>885</v>
      </c>
      <c r="C1607" s="140" t="s">
        <v>1819</v>
      </c>
      <c r="D1607" s="140" t="s">
        <v>1820</v>
      </c>
      <c r="E1607" s="140" t="s">
        <v>1928</v>
      </c>
      <c r="F1607" s="140"/>
      <c r="G1607" s="140" t="s">
        <v>70</v>
      </c>
      <c r="H1607" s="140" t="s">
        <v>1781</v>
      </c>
      <c r="I1607" s="140" t="s">
        <v>5551</v>
      </c>
      <c r="J1607" s="140" t="s">
        <v>1819</v>
      </c>
      <c r="K1607" s="140"/>
      <c r="L1607" s="140"/>
      <c r="M1607" s="140" t="s">
        <v>6233</v>
      </c>
      <c r="N1607" s="141">
        <v>60</v>
      </c>
      <c r="O1607" s="142" t="b">
        <v>0</v>
      </c>
      <c r="P1607" s="140" t="s">
        <v>3077</v>
      </c>
      <c r="Q1607" t="s">
        <v>1825</v>
      </c>
      <c r="R1607" t="s">
        <v>630</v>
      </c>
    </row>
    <row r="1608" spans="1:18" x14ac:dyDescent="0.25">
      <c r="A1608" s="140" t="s">
        <v>1261</v>
      </c>
      <c r="B1608" s="140" t="s">
        <v>887</v>
      </c>
      <c r="C1608" s="140" t="s">
        <v>1819</v>
      </c>
      <c r="D1608" s="140" t="s">
        <v>1820</v>
      </c>
      <c r="E1608" s="140" t="s">
        <v>1888</v>
      </c>
      <c r="F1608" s="140"/>
      <c r="G1608" s="140" t="s">
        <v>1788</v>
      </c>
      <c r="H1608" s="140" t="s">
        <v>1789</v>
      </c>
      <c r="I1608" s="140" t="s">
        <v>5551</v>
      </c>
      <c r="J1608" s="140" t="s">
        <v>1819</v>
      </c>
      <c r="K1608" s="140"/>
      <c r="L1608" s="140"/>
      <c r="M1608" s="140" t="s">
        <v>6234</v>
      </c>
      <c r="N1608" s="141">
        <v>60</v>
      </c>
      <c r="O1608" s="142" t="b">
        <v>0</v>
      </c>
      <c r="P1608" s="140" t="s">
        <v>3077</v>
      </c>
      <c r="Q1608" t="s">
        <v>1825</v>
      </c>
      <c r="R1608" t="s">
        <v>630</v>
      </c>
    </row>
    <row r="1609" spans="1:18" x14ac:dyDescent="0.25">
      <c r="A1609" s="140" t="s">
        <v>275</v>
      </c>
      <c r="B1609" s="140" t="s">
        <v>887</v>
      </c>
      <c r="C1609" s="140" t="s">
        <v>1819</v>
      </c>
      <c r="D1609" s="140" t="s">
        <v>1820</v>
      </c>
      <c r="E1609" s="140" t="s">
        <v>2088</v>
      </c>
      <c r="F1609" s="140"/>
      <c r="G1609" s="140" t="s">
        <v>70</v>
      </c>
      <c r="H1609" s="140" t="s">
        <v>1781</v>
      </c>
      <c r="I1609" s="140" t="s">
        <v>5551</v>
      </c>
      <c r="J1609" s="140" t="s">
        <v>1819</v>
      </c>
      <c r="K1609" s="140"/>
      <c r="L1609" s="140"/>
      <c r="M1609" s="140" t="s">
        <v>6235</v>
      </c>
      <c r="N1609" s="141">
        <v>60</v>
      </c>
      <c r="O1609" s="142" t="b">
        <v>0</v>
      </c>
      <c r="P1609" s="140" t="s">
        <v>3077</v>
      </c>
      <c r="Q1609" t="s">
        <v>1825</v>
      </c>
      <c r="R1609" t="s">
        <v>630</v>
      </c>
    </row>
    <row r="1610" spans="1:18" x14ac:dyDescent="0.25">
      <c r="A1610" s="140" t="s">
        <v>1262</v>
      </c>
      <c r="B1610" s="140" t="s">
        <v>887</v>
      </c>
      <c r="C1610" s="140" t="s">
        <v>1819</v>
      </c>
      <c r="D1610" s="140" t="s">
        <v>1820</v>
      </c>
      <c r="E1610" s="140" t="s">
        <v>1973</v>
      </c>
      <c r="F1610" s="140"/>
      <c r="G1610" s="140" t="s">
        <v>71</v>
      </c>
      <c r="H1610" s="140" t="s">
        <v>1779</v>
      </c>
      <c r="I1610" s="140" t="s">
        <v>5551</v>
      </c>
      <c r="J1610" s="140" t="s">
        <v>1819</v>
      </c>
      <c r="K1610" s="140"/>
      <c r="L1610" s="140"/>
      <c r="M1610" s="140" t="s">
        <v>6236</v>
      </c>
      <c r="N1610" s="141">
        <v>60</v>
      </c>
      <c r="O1610" s="142" t="b">
        <v>0</v>
      </c>
      <c r="P1610" s="140" t="s">
        <v>3077</v>
      </c>
      <c r="Q1610" t="s">
        <v>1825</v>
      </c>
      <c r="R1610" t="s">
        <v>630</v>
      </c>
    </row>
    <row r="1611" spans="1:18" x14ac:dyDescent="0.25">
      <c r="A1611" s="140" t="s">
        <v>1263</v>
      </c>
      <c r="B1611" s="140" t="s">
        <v>885</v>
      </c>
      <c r="C1611" s="140" t="s">
        <v>1819</v>
      </c>
      <c r="D1611" s="140" t="s">
        <v>1820</v>
      </c>
      <c r="E1611" s="140" t="s">
        <v>1928</v>
      </c>
      <c r="F1611" s="140"/>
      <c r="G1611" s="140" t="s">
        <v>70</v>
      </c>
      <c r="H1611" s="140" t="s">
        <v>1781</v>
      </c>
      <c r="I1611" s="140" t="s">
        <v>5551</v>
      </c>
      <c r="J1611" s="140" t="s">
        <v>1819</v>
      </c>
      <c r="K1611" s="140"/>
      <c r="L1611" s="140"/>
      <c r="M1611" s="140" t="s">
        <v>6237</v>
      </c>
      <c r="N1611" s="141">
        <v>60</v>
      </c>
      <c r="O1611" s="142" t="b">
        <v>0</v>
      </c>
      <c r="P1611" s="140" t="s">
        <v>3077</v>
      </c>
      <c r="Q1611" t="s">
        <v>1825</v>
      </c>
      <c r="R1611" t="s">
        <v>630</v>
      </c>
    </row>
    <row r="1612" spans="1:18" x14ac:dyDescent="0.25">
      <c r="A1612" s="140" t="s">
        <v>6238</v>
      </c>
      <c r="B1612" s="140" t="s">
        <v>887</v>
      </c>
      <c r="C1612" s="140" t="s">
        <v>1819</v>
      </c>
      <c r="D1612" s="140" t="s">
        <v>1820</v>
      </c>
      <c r="E1612" s="140" t="s">
        <v>1940</v>
      </c>
      <c r="F1612" s="140"/>
      <c r="G1612" s="140" t="s">
        <v>70</v>
      </c>
      <c r="H1612" s="140" t="s">
        <v>1781</v>
      </c>
      <c r="I1612" s="140" t="s">
        <v>5551</v>
      </c>
      <c r="J1612" s="140" t="s">
        <v>1819</v>
      </c>
      <c r="K1612" s="140"/>
      <c r="L1612" s="140"/>
      <c r="M1612" s="140" t="s">
        <v>6239</v>
      </c>
      <c r="N1612" s="141">
        <v>60</v>
      </c>
      <c r="O1612" s="142" t="b">
        <v>0</v>
      </c>
      <c r="P1612" s="140" t="s">
        <v>3077</v>
      </c>
      <c r="Q1612" t="s">
        <v>1825</v>
      </c>
      <c r="R1612" t="s">
        <v>630</v>
      </c>
    </row>
    <row r="1613" spans="1:18" x14ac:dyDescent="0.25">
      <c r="A1613" s="140" t="s">
        <v>289</v>
      </c>
      <c r="B1613" s="140" t="s">
        <v>887</v>
      </c>
      <c r="C1613" s="140" t="s">
        <v>1819</v>
      </c>
      <c r="D1613" s="140" t="s">
        <v>1820</v>
      </c>
      <c r="E1613" s="140" t="s">
        <v>1973</v>
      </c>
      <c r="F1613" s="140"/>
      <c r="G1613" s="140" t="s">
        <v>71</v>
      </c>
      <c r="H1613" s="140" t="s">
        <v>1779</v>
      </c>
      <c r="I1613" s="140" t="s">
        <v>5551</v>
      </c>
      <c r="J1613" s="140" t="s">
        <v>1819</v>
      </c>
      <c r="K1613" s="140"/>
      <c r="L1613" s="140"/>
      <c r="M1613" s="140" t="s">
        <v>6240</v>
      </c>
      <c r="N1613" s="141">
        <v>60</v>
      </c>
      <c r="O1613" s="142" t="b">
        <v>0</v>
      </c>
      <c r="P1613" s="140" t="s">
        <v>3077</v>
      </c>
      <c r="Q1613" t="s">
        <v>1825</v>
      </c>
      <c r="R1613" t="s">
        <v>630</v>
      </c>
    </row>
    <row r="1614" spans="1:18" x14ac:dyDescent="0.25">
      <c r="A1614" s="140" t="s">
        <v>1264</v>
      </c>
      <c r="B1614" s="140" t="s">
        <v>885</v>
      </c>
      <c r="C1614" s="140" t="s">
        <v>1819</v>
      </c>
      <c r="D1614" s="140" t="s">
        <v>1820</v>
      </c>
      <c r="E1614" s="140" t="s">
        <v>2032</v>
      </c>
      <c r="F1614" s="140"/>
      <c r="G1614" s="140" t="s">
        <v>71</v>
      </c>
      <c r="H1614" s="140" t="s">
        <v>1779</v>
      </c>
      <c r="I1614" s="140" t="s">
        <v>5551</v>
      </c>
      <c r="J1614" s="140" t="s">
        <v>1819</v>
      </c>
      <c r="K1614" s="140"/>
      <c r="L1614" s="140"/>
      <c r="M1614" s="140" t="s">
        <v>6241</v>
      </c>
      <c r="N1614" s="141">
        <v>60</v>
      </c>
      <c r="O1614" s="142" t="b">
        <v>0</v>
      </c>
      <c r="P1614" s="140" t="s">
        <v>3077</v>
      </c>
      <c r="Q1614" t="s">
        <v>1825</v>
      </c>
      <c r="R1614" t="s">
        <v>630</v>
      </c>
    </row>
    <row r="1615" spans="1:18" x14ac:dyDescent="0.25">
      <c r="A1615" s="140" t="s">
        <v>278</v>
      </c>
      <c r="B1615" s="140" t="s">
        <v>887</v>
      </c>
      <c r="C1615" s="140" t="s">
        <v>1819</v>
      </c>
      <c r="D1615" s="140" t="s">
        <v>1820</v>
      </c>
      <c r="E1615" s="140" t="s">
        <v>1883</v>
      </c>
      <c r="F1615" s="140"/>
      <c r="G1615" s="140" t="s">
        <v>70</v>
      </c>
      <c r="H1615" s="140" t="s">
        <v>1781</v>
      </c>
      <c r="I1615" s="140" t="s">
        <v>5551</v>
      </c>
      <c r="J1615" s="140" t="s">
        <v>1819</v>
      </c>
      <c r="K1615" s="140"/>
      <c r="L1615" s="140"/>
      <c r="M1615" s="140" t="s">
        <v>6242</v>
      </c>
      <c r="N1615" s="141">
        <v>60</v>
      </c>
      <c r="O1615" s="142" t="b">
        <v>0</v>
      </c>
      <c r="P1615" s="140" t="s">
        <v>3077</v>
      </c>
      <c r="Q1615" t="s">
        <v>1825</v>
      </c>
      <c r="R1615" t="s">
        <v>630</v>
      </c>
    </row>
    <row r="1616" spans="1:18" x14ac:dyDescent="0.25">
      <c r="A1616" s="140" t="s">
        <v>276</v>
      </c>
      <c r="B1616" s="140" t="s">
        <v>887</v>
      </c>
      <c r="C1616" s="140" t="s">
        <v>1819</v>
      </c>
      <c r="D1616" s="140" t="s">
        <v>1820</v>
      </c>
      <c r="E1616" s="140" t="s">
        <v>1940</v>
      </c>
      <c r="F1616" s="140"/>
      <c r="G1616" s="140" t="s">
        <v>70</v>
      </c>
      <c r="H1616" s="140" t="s">
        <v>1781</v>
      </c>
      <c r="I1616" s="140" t="s">
        <v>5551</v>
      </c>
      <c r="J1616" s="140" t="s">
        <v>1819</v>
      </c>
      <c r="K1616" s="140"/>
      <c r="L1616" s="140"/>
      <c r="M1616" s="140" t="s">
        <v>6243</v>
      </c>
      <c r="N1616" s="141">
        <v>60</v>
      </c>
      <c r="O1616" s="142" t="b">
        <v>0</v>
      </c>
      <c r="P1616" s="140" t="s">
        <v>3077</v>
      </c>
      <c r="Q1616" t="s">
        <v>1825</v>
      </c>
      <c r="R1616" t="s">
        <v>630</v>
      </c>
    </row>
    <row r="1617" spans="1:18" x14ac:dyDescent="0.25">
      <c r="A1617" s="140" t="s">
        <v>1265</v>
      </c>
      <c r="B1617" s="140" t="s">
        <v>5626</v>
      </c>
      <c r="C1617" s="140" t="s">
        <v>1819</v>
      </c>
      <c r="D1617" s="140" t="s">
        <v>1820</v>
      </c>
      <c r="E1617" s="140" t="s">
        <v>2055</v>
      </c>
      <c r="F1617" s="140"/>
      <c r="G1617" s="140" t="s">
        <v>71</v>
      </c>
      <c r="H1617" s="140" t="s">
        <v>1779</v>
      </c>
      <c r="I1617" s="140" t="s">
        <v>5551</v>
      </c>
      <c r="J1617" s="140" t="s">
        <v>1819</v>
      </c>
      <c r="K1617" s="140"/>
      <c r="L1617" s="140"/>
      <c r="M1617" s="140" t="s">
        <v>6244</v>
      </c>
      <c r="N1617" s="141">
        <v>60</v>
      </c>
      <c r="O1617" s="142" t="b">
        <v>0</v>
      </c>
      <c r="P1617" s="140" t="s">
        <v>3077</v>
      </c>
      <c r="Q1617" t="s">
        <v>1825</v>
      </c>
      <c r="R1617" t="s">
        <v>630</v>
      </c>
    </row>
    <row r="1618" spans="1:18" x14ac:dyDescent="0.25">
      <c r="A1618" s="140" t="s">
        <v>1266</v>
      </c>
      <c r="B1618" s="140" t="s">
        <v>5626</v>
      </c>
      <c r="C1618" s="140" t="s">
        <v>1819</v>
      </c>
      <c r="D1618" s="140" t="s">
        <v>1820</v>
      </c>
      <c r="E1618" s="140" t="s">
        <v>2055</v>
      </c>
      <c r="F1618" s="140"/>
      <c r="G1618" s="140" t="s">
        <v>71</v>
      </c>
      <c r="H1618" s="140" t="s">
        <v>1779</v>
      </c>
      <c r="I1618" s="140" t="s">
        <v>5551</v>
      </c>
      <c r="J1618" s="140" t="s">
        <v>1819</v>
      </c>
      <c r="K1618" s="140"/>
      <c r="L1618" s="140"/>
      <c r="M1618" s="140" t="s">
        <v>6245</v>
      </c>
      <c r="N1618" s="141">
        <v>60</v>
      </c>
      <c r="O1618" s="142" t="b">
        <v>0</v>
      </c>
      <c r="P1618" s="140" t="s">
        <v>3077</v>
      </c>
      <c r="Q1618" t="s">
        <v>1825</v>
      </c>
      <c r="R1618" t="s">
        <v>630</v>
      </c>
    </row>
    <row r="1619" spans="1:18" x14ac:dyDescent="0.25">
      <c r="A1619" s="140" t="s">
        <v>277</v>
      </c>
      <c r="B1619" s="140" t="s">
        <v>887</v>
      </c>
      <c r="C1619" s="140" t="s">
        <v>1819</v>
      </c>
      <c r="D1619" s="140" t="s">
        <v>1820</v>
      </c>
      <c r="E1619" s="140" t="s">
        <v>1860</v>
      </c>
      <c r="F1619" s="140"/>
      <c r="G1619" s="140" t="s">
        <v>1788</v>
      </c>
      <c r="H1619" s="140" t="s">
        <v>1789</v>
      </c>
      <c r="I1619" s="140" t="s">
        <v>5551</v>
      </c>
      <c r="J1619" s="140" t="s">
        <v>1819</v>
      </c>
      <c r="K1619" s="140"/>
      <c r="L1619" s="140"/>
      <c r="M1619" s="140" t="s">
        <v>6246</v>
      </c>
      <c r="N1619" s="141">
        <v>60</v>
      </c>
      <c r="O1619" s="142" t="b">
        <v>0</v>
      </c>
      <c r="P1619" s="140" t="s">
        <v>3077</v>
      </c>
      <c r="Q1619" t="s">
        <v>1825</v>
      </c>
      <c r="R1619" t="s">
        <v>630</v>
      </c>
    </row>
    <row r="1620" spans="1:18" x14ac:dyDescent="0.25">
      <c r="A1620" s="140" t="s">
        <v>6247</v>
      </c>
      <c r="B1620" s="140" t="s">
        <v>5626</v>
      </c>
      <c r="C1620" s="140" t="s">
        <v>1819</v>
      </c>
      <c r="D1620" s="140" t="s">
        <v>1820</v>
      </c>
      <c r="E1620" s="140" t="s">
        <v>2055</v>
      </c>
      <c r="F1620" s="140"/>
      <c r="G1620" s="140" t="s">
        <v>71</v>
      </c>
      <c r="H1620" s="140" t="s">
        <v>1779</v>
      </c>
      <c r="I1620" s="140" t="s">
        <v>5551</v>
      </c>
      <c r="J1620" s="140" t="s">
        <v>1819</v>
      </c>
      <c r="K1620" s="140"/>
      <c r="L1620" s="140"/>
      <c r="M1620" s="140" t="s">
        <v>6248</v>
      </c>
      <c r="N1620" s="141">
        <v>60</v>
      </c>
      <c r="O1620" s="142" t="b">
        <v>0</v>
      </c>
      <c r="P1620" s="140" t="s">
        <v>3077</v>
      </c>
      <c r="Q1620" t="s">
        <v>1825</v>
      </c>
      <c r="R1620" t="s">
        <v>630</v>
      </c>
    </row>
    <row r="1621" spans="1:18" x14ac:dyDescent="0.25">
      <c r="A1621" s="140" t="s">
        <v>6249</v>
      </c>
      <c r="B1621" s="140" t="s">
        <v>5626</v>
      </c>
      <c r="C1621" s="140" t="s">
        <v>1819</v>
      </c>
      <c r="D1621" s="140" t="s">
        <v>1820</v>
      </c>
      <c r="E1621" s="140" t="s">
        <v>2055</v>
      </c>
      <c r="F1621" s="140"/>
      <c r="G1621" s="140" t="s">
        <v>71</v>
      </c>
      <c r="H1621" s="140" t="s">
        <v>1779</v>
      </c>
      <c r="I1621" s="140" t="s">
        <v>5551</v>
      </c>
      <c r="J1621" s="140" t="s">
        <v>1819</v>
      </c>
      <c r="K1621" s="140"/>
      <c r="L1621" s="140"/>
      <c r="M1621" s="140" t="s">
        <v>6250</v>
      </c>
      <c r="N1621" s="141">
        <v>60</v>
      </c>
      <c r="O1621" s="142" t="b">
        <v>0</v>
      </c>
      <c r="P1621" s="140" t="s">
        <v>3077</v>
      </c>
      <c r="Q1621" t="s">
        <v>1825</v>
      </c>
      <c r="R1621" t="s">
        <v>630</v>
      </c>
    </row>
    <row r="1622" spans="1:18" x14ac:dyDescent="0.25">
      <c r="A1622" s="140" t="s">
        <v>6251</v>
      </c>
      <c r="B1622" s="140" t="s">
        <v>885</v>
      </c>
      <c r="C1622" s="140" t="s">
        <v>1819</v>
      </c>
      <c r="D1622" s="140" t="s">
        <v>1820</v>
      </c>
      <c r="E1622" s="140" t="s">
        <v>2074</v>
      </c>
      <c r="F1622" s="140"/>
      <c r="G1622" s="140" t="s">
        <v>1788</v>
      </c>
      <c r="H1622" s="140" t="s">
        <v>1789</v>
      </c>
      <c r="I1622" s="140" t="s">
        <v>5551</v>
      </c>
      <c r="J1622" s="140" t="s">
        <v>1819</v>
      </c>
      <c r="K1622" s="140"/>
      <c r="L1622" s="140"/>
      <c r="M1622" s="140" t="s">
        <v>6252</v>
      </c>
      <c r="N1622" s="141">
        <v>60</v>
      </c>
      <c r="O1622" s="142" t="b">
        <v>0</v>
      </c>
      <c r="P1622" s="140" t="s">
        <v>3077</v>
      </c>
      <c r="Q1622" t="s">
        <v>1825</v>
      </c>
      <c r="R1622" t="s">
        <v>630</v>
      </c>
    </row>
    <row r="1623" spans="1:18" x14ac:dyDescent="0.25">
      <c r="A1623" s="140" t="s">
        <v>1267</v>
      </c>
      <c r="B1623" s="140" t="s">
        <v>885</v>
      </c>
      <c r="C1623" s="140" t="s">
        <v>1819</v>
      </c>
      <c r="D1623" s="140" t="s">
        <v>1820</v>
      </c>
      <c r="E1623" s="140" t="s">
        <v>2088</v>
      </c>
      <c r="F1623" s="140"/>
      <c r="G1623" s="140" t="s">
        <v>70</v>
      </c>
      <c r="H1623" s="140" t="s">
        <v>1781</v>
      </c>
      <c r="I1623" s="140" t="s">
        <v>5551</v>
      </c>
      <c r="J1623" s="140" t="s">
        <v>1819</v>
      </c>
      <c r="K1623" s="140"/>
      <c r="L1623" s="140"/>
      <c r="M1623" s="140" t="s">
        <v>6253</v>
      </c>
      <c r="N1623" s="141">
        <v>60</v>
      </c>
      <c r="O1623" s="142" t="b">
        <v>0</v>
      </c>
      <c r="P1623" s="140" t="s">
        <v>3077</v>
      </c>
      <c r="Q1623" t="s">
        <v>1825</v>
      </c>
      <c r="R1623" t="s">
        <v>630</v>
      </c>
    </row>
    <row r="1624" spans="1:18" x14ac:dyDescent="0.25">
      <c r="A1624" s="140" t="s">
        <v>286</v>
      </c>
      <c r="B1624" s="140" t="s">
        <v>887</v>
      </c>
      <c r="C1624" s="140" t="s">
        <v>1819</v>
      </c>
      <c r="D1624" s="140" t="s">
        <v>1820</v>
      </c>
      <c r="E1624" s="140" t="s">
        <v>1932</v>
      </c>
      <c r="F1624" s="140"/>
      <c r="G1624" s="140" t="s">
        <v>71</v>
      </c>
      <c r="H1624" s="140" t="s">
        <v>1779</v>
      </c>
      <c r="I1624" s="140" t="s">
        <v>5551</v>
      </c>
      <c r="J1624" s="140" t="s">
        <v>1819</v>
      </c>
      <c r="K1624" s="140"/>
      <c r="L1624" s="140"/>
      <c r="M1624" s="140" t="s">
        <v>6254</v>
      </c>
      <c r="N1624" s="141">
        <v>60</v>
      </c>
      <c r="O1624" s="142" t="b">
        <v>0</v>
      </c>
      <c r="P1624" s="140" t="s">
        <v>3077</v>
      </c>
      <c r="Q1624" t="s">
        <v>1825</v>
      </c>
      <c r="R1624" t="s">
        <v>630</v>
      </c>
    </row>
    <row r="1625" spans="1:18" x14ac:dyDescent="0.25">
      <c r="A1625" s="140" t="s">
        <v>279</v>
      </c>
      <c r="B1625" s="140" t="s">
        <v>887</v>
      </c>
      <c r="C1625" s="140" t="s">
        <v>1819</v>
      </c>
      <c r="D1625" s="140" t="s">
        <v>1820</v>
      </c>
      <c r="E1625" s="140" t="s">
        <v>1940</v>
      </c>
      <c r="F1625" s="140"/>
      <c r="G1625" s="140" t="s">
        <v>70</v>
      </c>
      <c r="H1625" s="140" t="s">
        <v>1781</v>
      </c>
      <c r="I1625" s="140" t="s">
        <v>5551</v>
      </c>
      <c r="J1625" s="140" t="s">
        <v>1819</v>
      </c>
      <c r="K1625" s="140"/>
      <c r="L1625" s="140"/>
      <c r="M1625" s="140" t="s">
        <v>6255</v>
      </c>
      <c r="N1625" s="141">
        <v>60</v>
      </c>
      <c r="O1625" s="142" t="b">
        <v>0</v>
      </c>
      <c r="P1625" s="140" t="s">
        <v>3077</v>
      </c>
      <c r="Q1625" t="s">
        <v>1825</v>
      </c>
      <c r="R1625" t="s">
        <v>630</v>
      </c>
    </row>
    <row r="1626" spans="1:18" x14ac:dyDescent="0.25">
      <c r="A1626" s="140" t="s">
        <v>6256</v>
      </c>
      <c r="B1626" s="140" t="s">
        <v>887</v>
      </c>
      <c r="C1626" s="140" t="s">
        <v>1819</v>
      </c>
      <c r="D1626" s="140" t="s">
        <v>1820</v>
      </c>
      <c r="E1626" s="140" t="s">
        <v>2088</v>
      </c>
      <c r="F1626" s="140"/>
      <c r="G1626" s="140" t="s">
        <v>70</v>
      </c>
      <c r="H1626" s="140" t="s">
        <v>1781</v>
      </c>
      <c r="I1626" s="140" t="s">
        <v>5551</v>
      </c>
      <c r="J1626" s="140" t="s">
        <v>1819</v>
      </c>
      <c r="K1626" s="140"/>
      <c r="L1626" s="140"/>
      <c r="M1626" s="140" t="s">
        <v>6257</v>
      </c>
      <c r="N1626" s="141">
        <v>60</v>
      </c>
      <c r="O1626" s="142" t="b">
        <v>0</v>
      </c>
      <c r="P1626" s="140" t="s">
        <v>3077</v>
      </c>
      <c r="Q1626" t="s">
        <v>1825</v>
      </c>
      <c r="R1626" t="s">
        <v>630</v>
      </c>
    </row>
    <row r="1627" spans="1:18" x14ac:dyDescent="0.25">
      <c r="A1627" s="140" t="s">
        <v>1268</v>
      </c>
      <c r="B1627" s="140" t="s">
        <v>885</v>
      </c>
      <c r="C1627" s="140" t="s">
        <v>1819</v>
      </c>
      <c r="D1627" s="140" t="s">
        <v>1820</v>
      </c>
      <c r="E1627" s="140" t="s">
        <v>1928</v>
      </c>
      <c r="F1627" s="140"/>
      <c r="G1627" s="140" t="s">
        <v>70</v>
      </c>
      <c r="H1627" s="140" t="s">
        <v>1781</v>
      </c>
      <c r="I1627" s="140" t="s">
        <v>5551</v>
      </c>
      <c r="J1627" s="140" t="s">
        <v>1819</v>
      </c>
      <c r="K1627" s="140"/>
      <c r="L1627" s="140"/>
      <c r="M1627" s="140" t="s">
        <v>6258</v>
      </c>
      <c r="N1627" s="141">
        <v>60</v>
      </c>
      <c r="O1627" s="142" t="b">
        <v>0</v>
      </c>
      <c r="P1627" s="140" t="s">
        <v>3077</v>
      </c>
      <c r="Q1627" t="s">
        <v>1825</v>
      </c>
      <c r="R1627" t="s">
        <v>630</v>
      </c>
    </row>
    <row r="1628" spans="1:18" x14ac:dyDescent="0.25">
      <c r="A1628" s="140" t="s">
        <v>1269</v>
      </c>
      <c r="B1628" s="140" t="s">
        <v>887</v>
      </c>
      <c r="C1628" s="140" t="s">
        <v>1819</v>
      </c>
      <c r="D1628" s="140" t="s">
        <v>1820</v>
      </c>
      <c r="E1628" s="140" t="s">
        <v>1973</v>
      </c>
      <c r="F1628" s="140"/>
      <c r="G1628" s="140" t="s">
        <v>71</v>
      </c>
      <c r="H1628" s="140" t="s">
        <v>1779</v>
      </c>
      <c r="I1628" s="140" t="s">
        <v>5551</v>
      </c>
      <c r="J1628" s="140" t="s">
        <v>1819</v>
      </c>
      <c r="K1628" s="140"/>
      <c r="L1628" s="140"/>
      <c r="M1628" s="140" t="s">
        <v>6259</v>
      </c>
      <c r="N1628" s="141">
        <v>60</v>
      </c>
      <c r="O1628" s="142" t="b">
        <v>0</v>
      </c>
      <c r="P1628" s="140" t="s">
        <v>3077</v>
      </c>
      <c r="Q1628" t="s">
        <v>1825</v>
      </c>
      <c r="R1628" t="s">
        <v>630</v>
      </c>
    </row>
    <row r="1629" spans="1:18" x14ac:dyDescent="0.25">
      <c r="A1629" s="140" t="s">
        <v>1270</v>
      </c>
      <c r="B1629" s="140" t="s">
        <v>5626</v>
      </c>
      <c r="C1629" s="140" t="s">
        <v>1819</v>
      </c>
      <c r="D1629" s="140" t="s">
        <v>1820</v>
      </c>
      <c r="E1629" s="140" t="s">
        <v>2055</v>
      </c>
      <c r="F1629" s="140"/>
      <c r="G1629" s="140" t="s">
        <v>71</v>
      </c>
      <c r="H1629" s="140" t="s">
        <v>1779</v>
      </c>
      <c r="I1629" s="140" t="s">
        <v>5551</v>
      </c>
      <c r="J1629" s="140" t="s">
        <v>1819</v>
      </c>
      <c r="K1629" s="140"/>
      <c r="L1629" s="140"/>
      <c r="M1629" s="140" t="s">
        <v>6260</v>
      </c>
      <c r="N1629" s="141">
        <v>60</v>
      </c>
      <c r="O1629" s="142" t="b">
        <v>0</v>
      </c>
      <c r="P1629" s="140" t="s">
        <v>3077</v>
      </c>
      <c r="Q1629" t="s">
        <v>1825</v>
      </c>
      <c r="R1629" t="s">
        <v>630</v>
      </c>
    </row>
    <row r="1630" spans="1:18" x14ac:dyDescent="0.25">
      <c r="A1630" s="140" t="s">
        <v>1271</v>
      </c>
      <c r="B1630" s="140" t="s">
        <v>5626</v>
      </c>
      <c r="C1630" s="140" t="s">
        <v>1819</v>
      </c>
      <c r="D1630" s="140" t="s">
        <v>1820</v>
      </c>
      <c r="E1630" s="140" t="s">
        <v>2055</v>
      </c>
      <c r="F1630" s="140"/>
      <c r="G1630" s="140" t="s">
        <v>71</v>
      </c>
      <c r="H1630" s="140" t="s">
        <v>1779</v>
      </c>
      <c r="I1630" s="140" t="s">
        <v>5551</v>
      </c>
      <c r="J1630" s="140" t="s">
        <v>1819</v>
      </c>
      <c r="K1630" s="140"/>
      <c r="L1630" s="140"/>
      <c r="M1630" s="140" t="s">
        <v>6261</v>
      </c>
      <c r="N1630" s="141">
        <v>60</v>
      </c>
      <c r="O1630" s="142" t="b">
        <v>0</v>
      </c>
      <c r="P1630" s="140" t="s">
        <v>3077</v>
      </c>
      <c r="Q1630" t="s">
        <v>1825</v>
      </c>
      <c r="R1630" t="s">
        <v>630</v>
      </c>
    </row>
    <row r="1631" spans="1:18" x14ac:dyDescent="0.25">
      <c r="A1631" s="140" t="s">
        <v>6262</v>
      </c>
      <c r="B1631" s="140" t="s">
        <v>885</v>
      </c>
      <c r="C1631" s="140" t="s">
        <v>1819</v>
      </c>
      <c r="D1631" s="140" t="s">
        <v>1820</v>
      </c>
      <c r="E1631" s="140" t="s">
        <v>2032</v>
      </c>
      <c r="F1631" s="140"/>
      <c r="G1631" s="140" t="s">
        <v>70</v>
      </c>
      <c r="H1631" s="140" t="s">
        <v>1781</v>
      </c>
      <c r="I1631" s="140" t="s">
        <v>5551</v>
      </c>
      <c r="J1631" s="140" t="s">
        <v>1819</v>
      </c>
      <c r="K1631" s="140"/>
      <c r="L1631" s="140"/>
      <c r="M1631" s="140" t="s">
        <v>6263</v>
      </c>
      <c r="N1631" s="141">
        <v>60</v>
      </c>
      <c r="O1631" s="142" t="b">
        <v>0</v>
      </c>
      <c r="P1631" s="140" t="s">
        <v>3077</v>
      </c>
      <c r="Q1631" t="s">
        <v>1825</v>
      </c>
      <c r="R1631" t="s">
        <v>630</v>
      </c>
    </row>
    <row r="1632" spans="1:18" x14ac:dyDescent="0.25">
      <c r="A1632" s="140" t="s">
        <v>1272</v>
      </c>
      <c r="B1632" s="140" t="s">
        <v>887</v>
      </c>
      <c r="C1632" s="140" t="s">
        <v>1819</v>
      </c>
      <c r="D1632" s="140" t="s">
        <v>1820</v>
      </c>
      <c r="E1632" s="140" t="s">
        <v>2088</v>
      </c>
      <c r="F1632" s="140"/>
      <c r="G1632" s="140" t="s">
        <v>70</v>
      </c>
      <c r="H1632" s="140" t="s">
        <v>1781</v>
      </c>
      <c r="I1632" s="140" t="s">
        <v>5551</v>
      </c>
      <c r="J1632" s="140" t="s">
        <v>1819</v>
      </c>
      <c r="K1632" s="140"/>
      <c r="L1632" s="140"/>
      <c r="M1632" s="140" t="s">
        <v>6264</v>
      </c>
      <c r="N1632" s="141">
        <v>60</v>
      </c>
      <c r="O1632" s="142" t="b">
        <v>0</v>
      </c>
      <c r="P1632" s="140" t="s">
        <v>3077</v>
      </c>
      <c r="Q1632" t="s">
        <v>1825</v>
      </c>
      <c r="R1632" t="s">
        <v>630</v>
      </c>
    </row>
    <row r="1633" spans="1:18" x14ac:dyDescent="0.25">
      <c r="A1633" s="140" t="s">
        <v>280</v>
      </c>
      <c r="B1633" s="140" t="s">
        <v>887</v>
      </c>
      <c r="C1633" s="140" t="s">
        <v>1819</v>
      </c>
      <c r="D1633" s="140" t="s">
        <v>1820</v>
      </c>
      <c r="E1633" s="140" t="s">
        <v>1860</v>
      </c>
      <c r="F1633" s="140"/>
      <c r="G1633" s="140" t="s">
        <v>1788</v>
      </c>
      <c r="H1633" s="140" t="s">
        <v>1789</v>
      </c>
      <c r="I1633" s="140" t="s">
        <v>5551</v>
      </c>
      <c r="J1633" s="140" t="s">
        <v>1819</v>
      </c>
      <c r="K1633" s="140"/>
      <c r="L1633" s="140"/>
      <c r="M1633" s="140" t="s">
        <v>6265</v>
      </c>
      <c r="N1633" s="141">
        <v>60</v>
      </c>
      <c r="O1633" s="142" t="b">
        <v>0</v>
      </c>
      <c r="P1633" s="140" t="s">
        <v>3077</v>
      </c>
      <c r="Q1633" t="s">
        <v>1825</v>
      </c>
      <c r="R1633" t="s">
        <v>630</v>
      </c>
    </row>
    <row r="1634" spans="1:18" x14ac:dyDescent="0.25">
      <c r="A1634" s="140" t="s">
        <v>1273</v>
      </c>
      <c r="B1634" s="140" t="s">
        <v>887</v>
      </c>
      <c r="C1634" s="140" t="s">
        <v>1819</v>
      </c>
      <c r="D1634" s="140" t="s">
        <v>1820</v>
      </c>
      <c r="E1634" s="140" t="s">
        <v>1860</v>
      </c>
      <c r="F1634" s="140"/>
      <c r="G1634" s="140" t="s">
        <v>1788</v>
      </c>
      <c r="H1634" s="140" t="s">
        <v>1789</v>
      </c>
      <c r="I1634" s="140" t="s">
        <v>5551</v>
      </c>
      <c r="J1634" s="140" t="s">
        <v>1819</v>
      </c>
      <c r="K1634" s="140"/>
      <c r="L1634" s="140"/>
      <c r="M1634" s="140" t="s">
        <v>6266</v>
      </c>
      <c r="N1634" s="141">
        <v>60</v>
      </c>
      <c r="O1634" s="142" t="b">
        <v>0</v>
      </c>
      <c r="P1634" s="140" t="s">
        <v>3077</v>
      </c>
      <c r="Q1634" t="s">
        <v>1825</v>
      </c>
      <c r="R1634" t="s">
        <v>630</v>
      </c>
    </row>
    <row r="1635" spans="1:18" x14ac:dyDescent="0.25">
      <c r="A1635" s="140" t="s">
        <v>1274</v>
      </c>
      <c r="B1635" s="140" t="s">
        <v>885</v>
      </c>
      <c r="C1635" s="140" t="s">
        <v>1819</v>
      </c>
      <c r="D1635" s="140" t="s">
        <v>1820</v>
      </c>
      <c r="E1635" s="140" t="s">
        <v>1928</v>
      </c>
      <c r="F1635" s="140"/>
      <c r="G1635" s="140" t="s">
        <v>70</v>
      </c>
      <c r="H1635" s="140" t="s">
        <v>1781</v>
      </c>
      <c r="I1635" s="140" t="s">
        <v>5551</v>
      </c>
      <c r="J1635" s="140" t="s">
        <v>1819</v>
      </c>
      <c r="K1635" s="140"/>
      <c r="L1635" s="140"/>
      <c r="M1635" s="140" t="s">
        <v>6267</v>
      </c>
      <c r="N1635" s="141">
        <v>60</v>
      </c>
      <c r="O1635" s="142" t="b">
        <v>0</v>
      </c>
      <c r="P1635" s="140" t="s">
        <v>3077</v>
      </c>
      <c r="Q1635" t="s">
        <v>1825</v>
      </c>
      <c r="R1635" t="s">
        <v>630</v>
      </c>
    </row>
    <row r="1636" spans="1:18" x14ac:dyDescent="0.25">
      <c r="A1636" s="140" t="s">
        <v>6268</v>
      </c>
      <c r="B1636" s="140" t="s">
        <v>887</v>
      </c>
      <c r="C1636" s="140" t="s">
        <v>1819</v>
      </c>
      <c r="D1636" s="140" t="s">
        <v>1820</v>
      </c>
      <c r="E1636" s="140" t="s">
        <v>1973</v>
      </c>
      <c r="F1636" s="140"/>
      <c r="G1636" s="140" t="s">
        <v>71</v>
      </c>
      <c r="H1636" s="140" t="s">
        <v>1779</v>
      </c>
      <c r="I1636" s="140" t="s">
        <v>5551</v>
      </c>
      <c r="J1636" s="140" t="s">
        <v>1819</v>
      </c>
      <c r="K1636" s="140"/>
      <c r="L1636" s="140"/>
      <c r="M1636" s="140" t="s">
        <v>6269</v>
      </c>
      <c r="N1636" s="141">
        <v>60</v>
      </c>
      <c r="O1636" s="142" t="b">
        <v>0</v>
      </c>
      <c r="P1636" s="140" t="s">
        <v>3077</v>
      </c>
      <c r="Q1636" t="s">
        <v>1825</v>
      </c>
      <c r="R1636" t="s">
        <v>630</v>
      </c>
    </row>
    <row r="1637" spans="1:18" x14ac:dyDescent="0.25">
      <c r="A1637" s="140" t="s">
        <v>281</v>
      </c>
      <c r="B1637" s="140" t="s">
        <v>887</v>
      </c>
      <c r="C1637" s="140" t="s">
        <v>1819</v>
      </c>
      <c r="D1637" s="140" t="s">
        <v>1820</v>
      </c>
      <c r="E1637" s="140" t="s">
        <v>2088</v>
      </c>
      <c r="F1637" s="140"/>
      <c r="G1637" s="140" t="s">
        <v>70</v>
      </c>
      <c r="H1637" s="140" t="s">
        <v>1781</v>
      </c>
      <c r="I1637" s="140" t="s">
        <v>5551</v>
      </c>
      <c r="J1637" s="140" t="s">
        <v>1819</v>
      </c>
      <c r="K1637" s="140"/>
      <c r="L1637" s="140"/>
      <c r="M1637" s="140" t="s">
        <v>6270</v>
      </c>
      <c r="N1637" s="141">
        <v>60</v>
      </c>
      <c r="O1637" s="142" t="b">
        <v>0</v>
      </c>
      <c r="P1637" s="140" t="s">
        <v>3077</v>
      </c>
      <c r="Q1637" t="s">
        <v>1825</v>
      </c>
      <c r="R1637" t="s">
        <v>630</v>
      </c>
    </row>
    <row r="1638" spans="1:18" x14ac:dyDescent="0.25">
      <c r="A1638" s="140" t="s">
        <v>1275</v>
      </c>
      <c r="B1638" s="140" t="s">
        <v>887</v>
      </c>
      <c r="C1638" s="140" t="s">
        <v>1819</v>
      </c>
      <c r="D1638" s="140" t="s">
        <v>1820</v>
      </c>
      <c r="E1638" s="140" t="s">
        <v>1973</v>
      </c>
      <c r="F1638" s="140"/>
      <c r="G1638" s="140" t="s">
        <v>71</v>
      </c>
      <c r="H1638" s="140" t="s">
        <v>1779</v>
      </c>
      <c r="I1638" s="140" t="s">
        <v>5551</v>
      </c>
      <c r="J1638" s="140" t="s">
        <v>1819</v>
      </c>
      <c r="K1638" s="140"/>
      <c r="L1638" s="140"/>
      <c r="M1638" s="140" t="s">
        <v>6271</v>
      </c>
      <c r="N1638" s="141">
        <v>60</v>
      </c>
      <c r="O1638" s="142" t="b">
        <v>0</v>
      </c>
      <c r="P1638" s="140" t="s">
        <v>3077</v>
      </c>
      <c r="Q1638" t="s">
        <v>1825</v>
      </c>
      <c r="R1638" t="s">
        <v>630</v>
      </c>
    </row>
    <row r="1639" spans="1:18" x14ac:dyDescent="0.25">
      <c r="A1639" s="140" t="s">
        <v>1276</v>
      </c>
      <c r="B1639" s="140" t="s">
        <v>887</v>
      </c>
      <c r="C1639" s="140" t="s">
        <v>1819</v>
      </c>
      <c r="D1639" s="140" t="s">
        <v>1820</v>
      </c>
      <c r="E1639" s="140" t="s">
        <v>1940</v>
      </c>
      <c r="F1639" s="140"/>
      <c r="G1639" s="140" t="s">
        <v>70</v>
      </c>
      <c r="H1639" s="140" t="s">
        <v>1781</v>
      </c>
      <c r="I1639" s="140" t="s">
        <v>5551</v>
      </c>
      <c r="J1639" s="140" t="s">
        <v>1819</v>
      </c>
      <c r="K1639" s="140"/>
      <c r="L1639" s="140"/>
      <c r="M1639" s="140" t="s">
        <v>6272</v>
      </c>
      <c r="N1639" s="141">
        <v>60</v>
      </c>
      <c r="O1639" s="142" t="b">
        <v>0</v>
      </c>
      <c r="P1639" s="140" t="s">
        <v>3077</v>
      </c>
      <c r="Q1639" t="s">
        <v>1825</v>
      </c>
      <c r="R1639" t="s">
        <v>630</v>
      </c>
    </row>
    <row r="1640" spans="1:18" x14ac:dyDescent="0.25">
      <c r="A1640" s="140" t="s">
        <v>6273</v>
      </c>
      <c r="B1640" s="140" t="s">
        <v>5664</v>
      </c>
      <c r="C1640" s="140" t="s">
        <v>1819</v>
      </c>
      <c r="D1640" s="140" t="s">
        <v>1820</v>
      </c>
      <c r="E1640" s="140" t="s">
        <v>2736</v>
      </c>
      <c r="F1640" s="140"/>
      <c r="G1640" s="140" t="s">
        <v>71</v>
      </c>
      <c r="H1640" s="140" t="s">
        <v>1779</v>
      </c>
      <c r="I1640" s="140" t="s">
        <v>5551</v>
      </c>
      <c r="J1640" s="140" t="s">
        <v>1819</v>
      </c>
      <c r="K1640" s="140"/>
      <c r="L1640" s="140"/>
      <c r="M1640" s="140" t="s">
        <v>6274</v>
      </c>
      <c r="N1640" s="141">
        <v>60</v>
      </c>
      <c r="O1640" s="142" t="b">
        <v>0</v>
      </c>
      <c r="P1640" s="140" t="s">
        <v>3077</v>
      </c>
      <c r="Q1640" t="s">
        <v>1825</v>
      </c>
      <c r="R1640" t="s">
        <v>630</v>
      </c>
    </row>
    <row r="1641" spans="1:18" x14ac:dyDescent="0.25">
      <c r="A1641" s="140" t="s">
        <v>6275</v>
      </c>
      <c r="B1641" s="140" t="s">
        <v>5664</v>
      </c>
      <c r="C1641" s="140" t="s">
        <v>1819</v>
      </c>
      <c r="D1641" s="140" t="s">
        <v>1820</v>
      </c>
      <c r="E1641" s="140" t="s">
        <v>2736</v>
      </c>
      <c r="F1641" s="140"/>
      <c r="G1641" s="140" t="s">
        <v>71</v>
      </c>
      <c r="H1641" s="140" t="s">
        <v>1779</v>
      </c>
      <c r="I1641" s="140" t="s">
        <v>5551</v>
      </c>
      <c r="J1641" s="140" t="s">
        <v>1819</v>
      </c>
      <c r="K1641" s="140"/>
      <c r="L1641" s="140"/>
      <c r="M1641" s="140" t="s">
        <v>6276</v>
      </c>
      <c r="N1641" s="141">
        <v>60</v>
      </c>
      <c r="O1641" s="142" t="b">
        <v>0</v>
      </c>
      <c r="P1641" s="140" t="s">
        <v>3077</v>
      </c>
      <c r="Q1641" t="s">
        <v>1825</v>
      </c>
      <c r="R1641" t="s">
        <v>630</v>
      </c>
    </row>
    <row r="1642" spans="1:18" x14ac:dyDescent="0.25">
      <c r="A1642" s="140" t="s">
        <v>226</v>
      </c>
      <c r="B1642" s="140" t="s">
        <v>887</v>
      </c>
      <c r="C1642" s="140" t="s">
        <v>1819</v>
      </c>
      <c r="D1642" s="140" t="s">
        <v>1820</v>
      </c>
      <c r="E1642" s="140" t="s">
        <v>1940</v>
      </c>
      <c r="F1642" s="140"/>
      <c r="G1642" s="140" t="s">
        <v>70</v>
      </c>
      <c r="H1642" s="140" t="s">
        <v>1781</v>
      </c>
      <c r="I1642" s="140" t="s">
        <v>5551</v>
      </c>
      <c r="J1642" s="140" t="s">
        <v>1819</v>
      </c>
      <c r="K1642" s="140"/>
      <c r="L1642" s="140"/>
      <c r="M1642" s="140" t="s">
        <v>6277</v>
      </c>
      <c r="N1642" s="141">
        <v>60</v>
      </c>
      <c r="O1642" s="142" t="b">
        <v>0</v>
      </c>
      <c r="P1642" s="140" t="s">
        <v>3077</v>
      </c>
      <c r="Q1642" t="s">
        <v>1825</v>
      </c>
      <c r="R1642" t="s">
        <v>630</v>
      </c>
    </row>
    <row r="1643" spans="1:18" x14ac:dyDescent="0.25">
      <c r="A1643" s="140" t="s">
        <v>1277</v>
      </c>
      <c r="B1643" s="140" t="s">
        <v>887</v>
      </c>
      <c r="C1643" s="140" t="s">
        <v>1819</v>
      </c>
      <c r="D1643" s="140" t="s">
        <v>1820</v>
      </c>
      <c r="E1643" s="140" t="s">
        <v>1940</v>
      </c>
      <c r="F1643" s="140"/>
      <c r="G1643" s="140" t="s">
        <v>70</v>
      </c>
      <c r="H1643" s="140" t="s">
        <v>1781</v>
      </c>
      <c r="I1643" s="140" t="s">
        <v>5551</v>
      </c>
      <c r="J1643" s="140" t="s">
        <v>1819</v>
      </c>
      <c r="K1643" s="140"/>
      <c r="L1643" s="140"/>
      <c r="M1643" s="140" t="s">
        <v>6278</v>
      </c>
      <c r="N1643" s="141">
        <v>60</v>
      </c>
      <c r="O1643" s="142" t="b">
        <v>0</v>
      </c>
      <c r="P1643" s="140" t="s">
        <v>3077</v>
      </c>
      <c r="Q1643" t="s">
        <v>1825</v>
      </c>
      <c r="R1643" t="s">
        <v>630</v>
      </c>
    </row>
    <row r="1644" spans="1:18" x14ac:dyDescent="0.25">
      <c r="A1644" s="140" t="s">
        <v>506</v>
      </c>
      <c r="B1644" s="140" t="s">
        <v>887</v>
      </c>
      <c r="C1644" s="140" t="s">
        <v>1819</v>
      </c>
      <c r="D1644" s="140" t="s">
        <v>1820</v>
      </c>
      <c r="E1644" s="140" t="s">
        <v>1957</v>
      </c>
      <c r="F1644" s="140"/>
      <c r="G1644" s="140" t="s">
        <v>1788</v>
      </c>
      <c r="H1644" s="140" t="s">
        <v>1789</v>
      </c>
      <c r="I1644" s="140" t="s">
        <v>5551</v>
      </c>
      <c r="J1644" s="140" t="s">
        <v>1819</v>
      </c>
      <c r="K1644" s="140"/>
      <c r="L1644" s="140"/>
      <c r="M1644" s="140" t="s">
        <v>6279</v>
      </c>
      <c r="N1644" s="141">
        <v>60</v>
      </c>
      <c r="O1644" s="142" t="b">
        <v>0</v>
      </c>
      <c r="P1644" s="140" t="s">
        <v>3077</v>
      </c>
      <c r="Q1644" t="s">
        <v>1825</v>
      </c>
      <c r="R1644" t="s">
        <v>630</v>
      </c>
    </row>
    <row r="1645" spans="1:18" x14ac:dyDescent="0.25">
      <c r="A1645" s="140" t="s">
        <v>6280</v>
      </c>
      <c r="B1645" s="140" t="s">
        <v>887</v>
      </c>
      <c r="C1645" s="140" t="s">
        <v>1819</v>
      </c>
      <c r="D1645" s="140" t="s">
        <v>1820</v>
      </c>
      <c r="E1645" s="140" t="s">
        <v>1883</v>
      </c>
      <c r="F1645" s="140"/>
      <c r="G1645" s="140" t="s">
        <v>71</v>
      </c>
      <c r="H1645" s="140" t="s">
        <v>1779</v>
      </c>
      <c r="I1645" s="140" t="s">
        <v>5551</v>
      </c>
      <c r="J1645" s="140" t="s">
        <v>1819</v>
      </c>
      <c r="K1645" s="140"/>
      <c r="L1645" s="140"/>
      <c r="M1645" s="140" t="s">
        <v>6281</v>
      </c>
      <c r="N1645" s="141">
        <v>60</v>
      </c>
      <c r="O1645" s="142" t="b">
        <v>0</v>
      </c>
      <c r="P1645" s="140" t="s">
        <v>3077</v>
      </c>
      <c r="Q1645" t="s">
        <v>1825</v>
      </c>
      <c r="R1645" t="s">
        <v>630</v>
      </c>
    </row>
    <row r="1646" spans="1:18" x14ac:dyDescent="0.25">
      <c r="A1646" s="140" t="s">
        <v>1278</v>
      </c>
      <c r="B1646" s="140" t="s">
        <v>5664</v>
      </c>
      <c r="C1646" s="140" t="s">
        <v>1819</v>
      </c>
      <c r="D1646" s="140" t="s">
        <v>1820</v>
      </c>
      <c r="E1646" s="140" t="s">
        <v>2736</v>
      </c>
      <c r="F1646" s="140"/>
      <c r="G1646" s="140" t="s">
        <v>1788</v>
      </c>
      <c r="H1646" s="140" t="s">
        <v>1789</v>
      </c>
      <c r="I1646" s="140" t="s">
        <v>5551</v>
      </c>
      <c r="J1646" s="140" t="s">
        <v>1819</v>
      </c>
      <c r="K1646" s="140"/>
      <c r="L1646" s="140"/>
      <c r="M1646" s="140" t="s">
        <v>6282</v>
      </c>
      <c r="N1646" s="141">
        <v>60</v>
      </c>
      <c r="O1646" s="142" t="b">
        <v>0</v>
      </c>
      <c r="P1646" s="140" t="s">
        <v>3077</v>
      </c>
      <c r="Q1646" t="s">
        <v>1825</v>
      </c>
      <c r="R1646" t="s">
        <v>630</v>
      </c>
    </row>
    <row r="1647" spans="1:18" x14ac:dyDescent="0.25">
      <c r="A1647" s="140" t="s">
        <v>1279</v>
      </c>
      <c r="B1647" s="140" t="s">
        <v>887</v>
      </c>
      <c r="C1647" s="140" t="s">
        <v>1819</v>
      </c>
      <c r="D1647" s="140" t="s">
        <v>1820</v>
      </c>
      <c r="E1647" s="140" t="s">
        <v>1834</v>
      </c>
      <c r="F1647" s="140"/>
      <c r="G1647" s="140" t="s">
        <v>70</v>
      </c>
      <c r="H1647" s="140" t="s">
        <v>1781</v>
      </c>
      <c r="I1647" s="140" t="s">
        <v>5551</v>
      </c>
      <c r="J1647" s="140" t="s">
        <v>1819</v>
      </c>
      <c r="K1647" s="140"/>
      <c r="L1647" s="140"/>
      <c r="M1647" s="140" t="s">
        <v>6283</v>
      </c>
      <c r="N1647" s="141">
        <v>60</v>
      </c>
      <c r="O1647" s="142" t="b">
        <v>0</v>
      </c>
      <c r="P1647" s="140" t="s">
        <v>3077</v>
      </c>
      <c r="Q1647" t="s">
        <v>1825</v>
      </c>
      <c r="R1647" t="s">
        <v>630</v>
      </c>
    </row>
    <row r="1648" spans="1:18" x14ac:dyDescent="0.25">
      <c r="A1648" s="140" t="s">
        <v>91</v>
      </c>
      <c r="B1648" s="140" t="s">
        <v>887</v>
      </c>
      <c r="C1648" s="140" t="s">
        <v>1819</v>
      </c>
      <c r="D1648" s="140" t="s">
        <v>1820</v>
      </c>
      <c r="E1648" s="140" t="s">
        <v>1932</v>
      </c>
      <c r="F1648" s="140"/>
      <c r="G1648" s="140" t="s">
        <v>71</v>
      </c>
      <c r="H1648" s="140" t="s">
        <v>1779</v>
      </c>
      <c r="I1648" s="140" t="s">
        <v>5551</v>
      </c>
      <c r="J1648" s="140" t="s">
        <v>1819</v>
      </c>
      <c r="K1648" s="140"/>
      <c r="L1648" s="140"/>
      <c r="M1648" s="140" t="s">
        <v>6284</v>
      </c>
      <c r="N1648" s="141">
        <v>60</v>
      </c>
      <c r="O1648" s="142" t="b">
        <v>0</v>
      </c>
      <c r="P1648" s="140" t="s">
        <v>3077</v>
      </c>
      <c r="Q1648" t="s">
        <v>1825</v>
      </c>
      <c r="R1648" t="s">
        <v>630</v>
      </c>
    </row>
    <row r="1649" spans="1:18" x14ac:dyDescent="0.25">
      <c r="A1649" s="140" t="s">
        <v>1280</v>
      </c>
      <c r="B1649" s="140" t="s">
        <v>887</v>
      </c>
      <c r="C1649" s="140" t="s">
        <v>1819</v>
      </c>
      <c r="D1649" s="140" t="s">
        <v>1820</v>
      </c>
      <c r="E1649" s="140" t="s">
        <v>1834</v>
      </c>
      <c r="F1649" s="140"/>
      <c r="G1649" s="140" t="s">
        <v>70</v>
      </c>
      <c r="H1649" s="140" t="s">
        <v>1781</v>
      </c>
      <c r="I1649" s="140" t="s">
        <v>5551</v>
      </c>
      <c r="J1649" s="140" t="s">
        <v>1819</v>
      </c>
      <c r="K1649" s="140"/>
      <c r="L1649" s="140"/>
      <c r="M1649" s="140" t="s">
        <v>6285</v>
      </c>
      <c r="N1649" s="141">
        <v>60</v>
      </c>
      <c r="O1649" s="142" t="b">
        <v>0</v>
      </c>
      <c r="P1649" s="140" t="s">
        <v>3077</v>
      </c>
      <c r="Q1649" t="s">
        <v>1825</v>
      </c>
      <c r="R1649" t="s">
        <v>630</v>
      </c>
    </row>
    <row r="1650" spans="1:18" x14ac:dyDescent="0.25">
      <c r="A1650" s="140" t="s">
        <v>282</v>
      </c>
      <c r="B1650" s="140" t="s">
        <v>887</v>
      </c>
      <c r="C1650" s="140" t="s">
        <v>1819</v>
      </c>
      <c r="D1650" s="140" t="s">
        <v>1820</v>
      </c>
      <c r="E1650" s="140" t="s">
        <v>1883</v>
      </c>
      <c r="F1650" s="140"/>
      <c r="G1650" s="140" t="s">
        <v>71</v>
      </c>
      <c r="H1650" s="140" t="s">
        <v>1779</v>
      </c>
      <c r="I1650" s="140" t="s">
        <v>5551</v>
      </c>
      <c r="J1650" s="140" t="s">
        <v>1819</v>
      </c>
      <c r="K1650" s="140"/>
      <c r="L1650" s="140"/>
      <c r="M1650" s="140" t="s">
        <v>6286</v>
      </c>
      <c r="N1650" s="141">
        <v>60</v>
      </c>
      <c r="O1650" s="142" t="b">
        <v>0</v>
      </c>
      <c r="P1650" s="140" t="s">
        <v>3077</v>
      </c>
      <c r="Q1650" t="s">
        <v>1825</v>
      </c>
      <c r="R1650" t="s">
        <v>630</v>
      </c>
    </row>
    <row r="1651" spans="1:18" x14ac:dyDescent="0.25">
      <c r="A1651" s="140" t="s">
        <v>1281</v>
      </c>
      <c r="B1651" s="140" t="s">
        <v>887</v>
      </c>
      <c r="C1651" s="140" t="s">
        <v>1819</v>
      </c>
      <c r="D1651" s="140" t="s">
        <v>1820</v>
      </c>
      <c r="E1651" s="140" t="s">
        <v>1888</v>
      </c>
      <c r="F1651" s="140"/>
      <c r="G1651" s="140" t="s">
        <v>1788</v>
      </c>
      <c r="H1651" s="140" t="s">
        <v>1789</v>
      </c>
      <c r="I1651" s="140" t="s">
        <v>5551</v>
      </c>
      <c r="J1651" s="140" t="s">
        <v>1819</v>
      </c>
      <c r="K1651" s="140"/>
      <c r="L1651" s="140"/>
      <c r="M1651" s="140" t="s">
        <v>6287</v>
      </c>
      <c r="N1651" s="141">
        <v>60</v>
      </c>
      <c r="O1651" s="142" t="b">
        <v>0</v>
      </c>
      <c r="P1651" s="140" t="s">
        <v>3077</v>
      </c>
      <c r="Q1651" t="s">
        <v>1825</v>
      </c>
      <c r="R1651" t="s">
        <v>630</v>
      </c>
    </row>
    <row r="1652" spans="1:18" x14ac:dyDescent="0.25">
      <c r="A1652" s="140" t="s">
        <v>6288</v>
      </c>
      <c r="B1652" s="140" t="s">
        <v>887</v>
      </c>
      <c r="C1652" s="140" t="s">
        <v>1819</v>
      </c>
      <c r="D1652" s="140" t="s">
        <v>1820</v>
      </c>
      <c r="E1652" s="140" t="s">
        <v>1957</v>
      </c>
      <c r="F1652" s="140"/>
      <c r="G1652" s="140" t="s">
        <v>1788</v>
      </c>
      <c r="H1652" s="140" t="s">
        <v>1789</v>
      </c>
      <c r="I1652" s="140" t="s">
        <v>5551</v>
      </c>
      <c r="J1652" s="140" t="s">
        <v>1819</v>
      </c>
      <c r="K1652" s="140"/>
      <c r="L1652" s="140"/>
      <c r="M1652" s="140" t="s">
        <v>6289</v>
      </c>
      <c r="N1652" s="141">
        <v>60</v>
      </c>
      <c r="O1652" s="142" t="b">
        <v>0</v>
      </c>
      <c r="P1652" s="140" t="s">
        <v>3077</v>
      </c>
      <c r="Q1652" t="s">
        <v>1825</v>
      </c>
      <c r="R1652" t="s">
        <v>630</v>
      </c>
    </row>
    <row r="1653" spans="1:18" x14ac:dyDescent="0.25">
      <c r="A1653" s="140" t="s">
        <v>1282</v>
      </c>
      <c r="B1653" s="140" t="s">
        <v>887</v>
      </c>
      <c r="C1653" s="140" t="s">
        <v>1819</v>
      </c>
      <c r="D1653" s="140" t="s">
        <v>1820</v>
      </c>
      <c r="E1653" s="140" t="s">
        <v>1834</v>
      </c>
      <c r="F1653" s="140"/>
      <c r="G1653" s="140" t="s">
        <v>70</v>
      </c>
      <c r="H1653" s="140" t="s">
        <v>1781</v>
      </c>
      <c r="I1653" s="140" t="s">
        <v>5551</v>
      </c>
      <c r="J1653" s="140" t="s">
        <v>1819</v>
      </c>
      <c r="K1653" s="140"/>
      <c r="L1653" s="140"/>
      <c r="M1653" s="140" t="s">
        <v>6290</v>
      </c>
      <c r="N1653" s="141">
        <v>60</v>
      </c>
      <c r="O1653" s="142" t="b">
        <v>0</v>
      </c>
      <c r="P1653" s="140" t="s">
        <v>3077</v>
      </c>
      <c r="Q1653" t="s">
        <v>1825</v>
      </c>
      <c r="R1653" t="s">
        <v>630</v>
      </c>
    </row>
    <row r="1654" spans="1:18" x14ac:dyDescent="0.25">
      <c r="A1654" s="140" t="s">
        <v>212</v>
      </c>
      <c r="B1654" s="140" t="s">
        <v>887</v>
      </c>
      <c r="C1654" s="140" t="s">
        <v>1819</v>
      </c>
      <c r="D1654" s="140" t="s">
        <v>1820</v>
      </c>
      <c r="E1654" s="140" t="s">
        <v>1973</v>
      </c>
      <c r="F1654" s="140"/>
      <c r="G1654" s="140" t="s">
        <v>71</v>
      </c>
      <c r="H1654" s="140" t="s">
        <v>1779</v>
      </c>
      <c r="I1654" s="140" t="s">
        <v>5551</v>
      </c>
      <c r="J1654" s="140" t="s">
        <v>1819</v>
      </c>
      <c r="K1654" s="140"/>
      <c r="L1654" s="140"/>
      <c r="M1654" s="140" t="s">
        <v>6291</v>
      </c>
      <c r="N1654" s="141">
        <v>60</v>
      </c>
      <c r="O1654" s="142" t="b">
        <v>0</v>
      </c>
      <c r="P1654" s="140" t="s">
        <v>3077</v>
      </c>
      <c r="Q1654" t="s">
        <v>1825</v>
      </c>
      <c r="R1654" t="s">
        <v>630</v>
      </c>
    </row>
    <row r="1655" spans="1:18" x14ac:dyDescent="0.25">
      <c r="A1655" s="140" t="s">
        <v>1283</v>
      </c>
      <c r="B1655" s="140" t="s">
        <v>887</v>
      </c>
      <c r="C1655" s="140" t="s">
        <v>1819</v>
      </c>
      <c r="D1655" s="140" t="s">
        <v>1820</v>
      </c>
      <c r="E1655" s="140" t="s">
        <v>1973</v>
      </c>
      <c r="F1655" s="140"/>
      <c r="G1655" s="140" t="s">
        <v>71</v>
      </c>
      <c r="H1655" s="140" t="s">
        <v>1779</v>
      </c>
      <c r="I1655" s="140" t="s">
        <v>5551</v>
      </c>
      <c r="J1655" s="140" t="s">
        <v>1819</v>
      </c>
      <c r="K1655" s="140"/>
      <c r="L1655" s="140"/>
      <c r="M1655" s="140" t="s">
        <v>6292</v>
      </c>
      <c r="N1655" s="141">
        <v>60</v>
      </c>
      <c r="O1655" s="142" t="b">
        <v>0</v>
      </c>
      <c r="P1655" s="140" t="s">
        <v>3077</v>
      </c>
      <c r="Q1655" t="s">
        <v>1825</v>
      </c>
      <c r="R1655" t="s">
        <v>630</v>
      </c>
    </row>
    <row r="1656" spans="1:18" x14ac:dyDescent="0.25">
      <c r="A1656" s="140" t="s">
        <v>463</v>
      </c>
      <c r="B1656" s="140" t="s">
        <v>887</v>
      </c>
      <c r="C1656" s="140" t="s">
        <v>1819</v>
      </c>
      <c r="D1656" s="140" t="s">
        <v>1820</v>
      </c>
      <c r="E1656" s="140" t="s">
        <v>1940</v>
      </c>
      <c r="F1656" s="140"/>
      <c r="G1656" s="140" t="s">
        <v>70</v>
      </c>
      <c r="H1656" s="140" t="s">
        <v>1781</v>
      </c>
      <c r="I1656" s="140" t="s">
        <v>5551</v>
      </c>
      <c r="J1656" s="140" t="s">
        <v>1819</v>
      </c>
      <c r="K1656" s="140"/>
      <c r="L1656" s="140"/>
      <c r="M1656" s="140" t="s">
        <v>6293</v>
      </c>
      <c r="N1656" s="141">
        <v>60</v>
      </c>
      <c r="O1656" s="142" t="b">
        <v>0</v>
      </c>
      <c r="P1656" s="140" t="s">
        <v>3077</v>
      </c>
      <c r="Q1656" t="s">
        <v>1825</v>
      </c>
      <c r="R1656" t="s">
        <v>630</v>
      </c>
    </row>
    <row r="1657" spans="1:18" x14ac:dyDescent="0.25">
      <c r="A1657" s="140" t="s">
        <v>464</v>
      </c>
      <c r="B1657" s="140" t="s">
        <v>887</v>
      </c>
      <c r="C1657" s="140" t="s">
        <v>1819</v>
      </c>
      <c r="D1657" s="140" t="s">
        <v>1820</v>
      </c>
      <c r="E1657" s="140" t="s">
        <v>1940</v>
      </c>
      <c r="F1657" s="140"/>
      <c r="G1657" s="140" t="s">
        <v>70</v>
      </c>
      <c r="H1657" s="140" t="s">
        <v>1781</v>
      </c>
      <c r="I1657" s="140" t="s">
        <v>5551</v>
      </c>
      <c r="J1657" s="140" t="s">
        <v>1819</v>
      </c>
      <c r="K1657" s="140"/>
      <c r="L1657" s="140"/>
      <c r="M1657" s="140" t="s">
        <v>6294</v>
      </c>
      <c r="N1657" s="141">
        <v>60</v>
      </c>
      <c r="O1657" s="142" t="b">
        <v>0</v>
      </c>
      <c r="P1657" s="140" t="s">
        <v>3077</v>
      </c>
      <c r="Q1657" t="s">
        <v>1825</v>
      </c>
      <c r="R1657" t="s">
        <v>630</v>
      </c>
    </row>
    <row r="1658" spans="1:18" x14ac:dyDescent="0.25">
      <c r="A1658" s="140" t="s">
        <v>1284</v>
      </c>
      <c r="B1658" s="140" t="s">
        <v>885</v>
      </c>
      <c r="C1658" s="140" t="s">
        <v>1819</v>
      </c>
      <c r="D1658" s="140" t="s">
        <v>1820</v>
      </c>
      <c r="E1658" s="140" t="s">
        <v>1928</v>
      </c>
      <c r="F1658" s="140"/>
      <c r="G1658" s="140" t="s">
        <v>70</v>
      </c>
      <c r="H1658" s="140" t="s">
        <v>1781</v>
      </c>
      <c r="I1658" s="140" t="s">
        <v>5551</v>
      </c>
      <c r="J1658" s="140" t="s">
        <v>1819</v>
      </c>
      <c r="K1658" s="140"/>
      <c r="L1658" s="140"/>
      <c r="M1658" s="140" t="s">
        <v>6295</v>
      </c>
      <c r="N1658" s="141">
        <v>60</v>
      </c>
      <c r="O1658" s="142" t="b">
        <v>0</v>
      </c>
      <c r="P1658" s="140" t="s">
        <v>3077</v>
      </c>
      <c r="Q1658" t="s">
        <v>1825</v>
      </c>
      <c r="R1658" t="s">
        <v>630</v>
      </c>
    </row>
    <row r="1659" spans="1:18" x14ac:dyDescent="0.25">
      <c r="A1659" s="140" t="s">
        <v>466</v>
      </c>
      <c r="B1659" s="140" t="s">
        <v>887</v>
      </c>
      <c r="C1659" s="140" t="s">
        <v>1819</v>
      </c>
      <c r="D1659" s="140" t="s">
        <v>1820</v>
      </c>
      <c r="E1659" s="140" t="s">
        <v>1834</v>
      </c>
      <c r="F1659" s="140"/>
      <c r="G1659" s="140" t="s">
        <v>70</v>
      </c>
      <c r="H1659" s="140" t="s">
        <v>1781</v>
      </c>
      <c r="I1659" s="140" t="s">
        <v>5551</v>
      </c>
      <c r="J1659" s="140" t="s">
        <v>1819</v>
      </c>
      <c r="K1659" s="140"/>
      <c r="L1659" s="140"/>
      <c r="M1659" s="140" t="s">
        <v>6296</v>
      </c>
      <c r="N1659" s="141">
        <v>60</v>
      </c>
      <c r="O1659" s="142" t="b">
        <v>0</v>
      </c>
      <c r="P1659" s="140" t="s">
        <v>3077</v>
      </c>
      <c r="Q1659" t="s">
        <v>1825</v>
      </c>
      <c r="R1659" t="s">
        <v>630</v>
      </c>
    </row>
    <row r="1660" spans="1:18" x14ac:dyDescent="0.25">
      <c r="A1660" s="140" t="s">
        <v>6297</v>
      </c>
      <c r="B1660" s="140" t="s">
        <v>885</v>
      </c>
      <c r="C1660" s="140" t="s">
        <v>1819</v>
      </c>
      <c r="D1660" s="140" t="s">
        <v>1820</v>
      </c>
      <c r="E1660" s="140" t="s">
        <v>2074</v>
      </c>
      <c r="F1660" s="140"/>
      <c r="G1660" s="140" t="s">
        <v>71</v>
      </c>
      <c r="H1660" s="140" t="s">
        <v>1779</v>
      </c>
      <c r="I1660" s="140" t="s">
        <v>5551</v>
      </c>
      <c r="J1660" s="140" t="s">
        <v>1819</v>
      </c>
      <c r="K1660" s="140"/>
      <c r="L1660" s="140"/>
      <c r="M1660" s="140" t="s">
        <v>6298</v>
      </c>
      <c r="N1660" s="141">
        <v>60</v>
      </c>
      <c r="O1660" s="142" t="b">
        <v>0</v>
      </c>
      <c r="P1660" s="140" t="s">
        <v>3077</v>
      </c>
      <c r="Q1660" t="s">
        <v>1825</v>
      </c>
      <c r="R1660" t="s">
        <v>630</v>
      </c>
    </row>
    <row r="1661" spans="1:18" x14ac:dyDescent="0.25">
      <c r="A1661" s="140" t="s">
        <v>153</v>
      </c>
      <c r="B1661" s="140" t="s">
        <v>887</v>
      </c>
      <c r="C1661" s="140" t="s">
        <v>1819</v>
      </c>
      <c r="D1661" s="140" t="s">
        <v>1820</v>
      </c>
      <c r="E1661" s="140" t="s">
        <v>1973</v>
      </c>
      <c r="F1661" s="140"/>
      <c r="G1661" s="140" t="s">
        <v>71</v>
      </c>
      <c r="H1661" s="140" t="s">
        <v>1779</v>
      </c>
      <c r="I1661" s="140" t="s">
        <v>5551</v>
      </c>
      <c r="J1661" s="140" t="s">
        <v>1819</v>
      </c>
      <c r="K1661" s="140"/>
      <c r="L1661" s="140"/>
      <c r="M1661" s="140" t="s">
        <v>6299</v>
      </c>
      <c r="N1661" s="141">
        <v>60</v>
      </c>
      <c r="O1661" s="142" t="b">
        <v>0</v>
      </c>
      <c r="P1661" s="140" t="s">
        <v>3077</v>
      </c>
      <c r="Q1661" t="s">
        <v>1825</v>
      </c>
      <c r="R1661" t="s">
        <v>630</v>
      </c>
    </row>
    <row r="1662" spans="1:18" x14ac:dyDescent="0.25">
      <c r="A1662" s="140" t="s">
        <v>467</v>
      </c>
      <c r="B1662" s="140" t="s">
        <v>887</v>
      </c>
      <c r="C1662" s="140" t="s">
        <v>1819</v>
      </c>
      <c r="D1662" s="140" t="s">
        <v>1820</v>
      </c>
      <c r="E1662" s="140" t="s">
        <v>1932</v>
      </c>
      <c r="F1662" s="140"/>
      <c r="G1662" s="140" t="s">
        <v>71</v>
      </c>
      <c r="H1662" s="140" t="s">
        <v>1779</v>
      </c>
      <c r="I1662" s="140" t="s">
        <v>5551</v>
      </c>
      <c r="J1662" s="140" t="s">
        <v>1819</v>
      </c>
      <c r="K1662" s="140"/>
      <c r="L1662" s="140"/>
      <c r="M1662" s="140" t="s">
        <v>6300</v>
      </c>
      <c r="N1662" s="141">
        <v>60</v>
      </c>
      <c r="O1662" s="142" t="b">
        <v>0</v>
      </c>
      <c r="P1662" s="140" t="s">
        <v>3077</v>
      </c>
      <c r="Q1662" t="s">
        <v>1825</v>
      </c>
      <c r="R1662" t="s">
        <v>630</v>
      </c>
    </row>
    <row r="1663" spans="1:18" x14ac:dyDescent="0.25">
      <c r="A1663" s="140" t="s">
        <v>1285</v>
      </c>
      <c r="B1663" s="140" t="s">
        <v>885</v>
      </c>
      <c r="C1663" s="140" t="s">
        <v>1819</v>
      </c>
      <c r="D1663" s="140" t="s">
        <v>1820</v>
      </c>
      <c r="E1663" s="140" t="s">
        <v>2088</v>
      </c>
      <c r="F1663" s="140"/>
      <c r="G1663" s="140" t="s">
        <v>70</v>
      </c>
      <c r="H1663" s="140" t="s">
        <v>1781</v>
      </c>
      <c r="I1663" s="140" t="s">
        <v>5551</v>
      </c>
      <c r="J1663" s="140" t="s">
        <v>1819</v>
      </c>
      <c r="K1663" s="140"/>
      <c r="L1663" s="140"/>
      <c r="M1663" s="140" t="s">
        <v>6301</v>
      </c>
      <c r="N1663" s="141">
        <v>60</v>
      </c>
      <c r="O1663" s="142" t="b">
        <v>0</v>
      </c>
      <c r="P1663" s="140" t="s">
        <v>3077</v>
      </c>
      <c r="Q1663" t="s">
        <v>1825</v>
      </c>
      <c r="R1663" t="s">
        <v>630</v>
      </c>
    </row>
    <row r="1664" spans="1:18" x14ac:dyDescent="0.25">
      <c r="A1664" s="140" t="s">
        <v>1286</v>
      </c>
      <c r="B1664" s="140" t="s">
        <v>885</v>
      </c>
      <c r="C1664" s="140" t="s">
        <v>1819</v>
      </c>
      <c r="D1664" s="140" t="s">
        <v>1820</v>
      </c>
      <c r="E1664" s="140" t="s">
        <v>1928</v>
      </c>
      <c r="F1664" s="140"/>
      <c r="G1664" s="140" t="s">
        <v>70</v>
      </c>
      <c r="H1664" s="140" t="s">
        <v>1781</v>
      </c>
      <c r="I1664" s="140" t="s">
        <v>5551</v>
      </c>
      <c r="J1664" s="140" t="s">
        <v>1819</v>
      </c>
      <c r="K1664" s="140"/>
      <c r="L1664" s="140"/>
      <c r="M1664" s="140" t="s">
        <v>6302</v>
      </c>
      <c r="N1664" s="141">
        <v>60</v>
      </c>
      <c r="O1664" s="142" t="b">
        <v>0</v>
      </c>
      <c r="P1664" s="140" t="s">
        <v>3077</v>
      </c>
      <c r="Q1664" t="s">
        <v>1825</v>
      </c>
      <c r="R1664" t="s">
        <v>630</v>
      </c>
    </row>
    <row r="1665" spans="1:18" x14ac:dyDescent="0.25">
      <c r="A1665" s="140" t="s">
        <v>468</v>
      </c>
      <c r="B1665" s="140" t="s">
        <v>887</v>
      </c>
      <c r="C1665" s="140" t="s">
        <v>1819</v>
      </c>
      <c r="D1665" s="140" t="s">
        <v>1820</v>
      </c>
      <c r="E1665" s="140" t="s">
        <v>1883</v>
      </c>
      <c r="F1665" s="140"/>
      <c r="G1665" s="140" t="s">
        <v>71</v>
      </c>
      <c r="H1665" s="140" t="s">
        <v>1779</v>
      </c>
      <c r="I1665" s="140" t="s">
        <v>5551</v>
      </c>
      <c r="J1665" s="140" t="s">
        <v>1819</v>
      </c>
      <c r="K1665" s="140"/>
      <c r="L1665" s="140"/>
      <c r="M1665" s="140" t="s">
        <v>6303</v>
      </c>
      <c r="N1665" s="141">
        <v>60</v>
      </c>
      <c r="O1665" s="142" t="b">
        <v>0</v>
      </c>
      <c r="P1665" s="140" t="s">
        <v>3077</v>
      </c>
      <c r="Q1665" t="s">
        <v>1825</v>
      </c>
      <c r="R1665" t="s">
        <v>630</v>
      </c>
    </row>
    <row r="1666" spans="1:18" x14ac:dyDescent="0.25">
      <c r="A1666" s="140" t="s">
        <v>6304</v>
      </c>
      <c r="B1666" s="140" t="s">
        <v>5664</v>
      </c>
      <c r="C1666" s="140" t="s">
        <v>1819</v>
      </c>
      <c r="D1666" s="140" t="s">
        <v>1820</v>
      </c>
      <c r="E1666" s="140" t="s">
        <v>2736</v>
      </c>
      <c r="F1666" s="140"/>
      <c r="G1666" s="140" t="s">
        <v>1788</v>
      </c>
      <c r="H1666" s="140" t="s">
        <v>1789</v>
      </c>
      <c r="I1666" s="140" t="s">
        <v>5551</v>
      </c>
      <c r="J1666" s="140" t="s">
        <v>1819</v>
      </c>
      <c r="K1666" s="140"/>
      <c r="L1666" s="140"/>
      <c r="M1666" s="140" t="s">
        <v>6305</v>
      </c>
      <c r="N1666" s="141">
        <v>60</v>
      </c>
      <c r="O1666" s="142" t="b">
        <v>0</v>
      </c>
      <c r="P1666" s="140" t="s">
        <v>3077</v>
      </c>
      <c r="Q1666" t="s">
        <v>1825</v>
      </c>
      <c r="R1666" t="s">
        <v>630</v>
      </c>
    </row>
    <row r="1667" spans="1:18" x14ac:dyDescent="0.25">
      <c r="A1667" s="140" t="s">
        <v>76</v>
      </c>
      <c r="B1667" s="140" t="s">
        <v>887</v>
      </c>
      <c r="C1667" s="140" t="s">
        <v>1819</v>
      </c>
      <c r="D1667" s="140" t="s">
        <v>1820</v>
      </c>
      <c r="E1667" s="140" t="s">
        <v>2088</v>
      </c>
      <c r="F1667" s="140"/>
      <c r="G1667" s="140" t="s">
        <v>70</v>
      </c>
      <c r="H1667" s="140" t="s">
        <v>1781</v>
      </c>
      <c r="I1667" s="140" t="s">
        <v>5551</v>
      </c>
      <c r="J1667" s="140" t="s">
        <v>1819</v>
      </c>
      <c r="K1667" s="140"/>
      <c r="L1667" s="140"/>
      <c r="M1667" s="140" t="s">
        <v>6306</v>
      </c>
      <c r="N1667" s="141">
        <v>60</v>
      </c>
      <c r="O1667" s="142" t="b">
        <v>0</v>
      </c>
      <c r="P1667" s="140" t="s">
        <v>3077</v>
      </c>
      <c r="Q1667" t="s">
        <v>1825</v>
      </c>
      <c r="R1667" t="s">
        <v>630</v>
      </c>
    </row>
    <row r="1668" spans="1:18" x14ac:dyDescent="0.25">
      <c r="A1668" s="140" t="s">
        <v>1287</v>
      </c>
      <c r="B1668" s="140" t="s">
        <v>885</v>
      </c>
      <c r="C1668" s="140" t="s">
        <v>1819</v>
      </c>
      <c r="D1668" s="140" t="s">
        <v>1820</v>
      </c>
      <c r="E1668" s="140" t="s">
        <v>1928</v>
      </c>
      <c r="F1668" s="140"/>
      <c r="G1668" s="140" t="s">
        <v>70</v>
      </c>
      <c r="H1668" s="140" t="s">
        <v>1781</v>
      </c>
      <c r="I1668" s="140" t="s">
        <v>5551</v>
      </c>
      <c r="J1668" s="140" t="s">
        <v>1819</v>
      </c>
      <c r="K1668" s="140"/>
      <c r="L1668" s="140"/>
      <c r="M1668" s="140" t="s">
        <v>6307</v>
      </c>
      <c r="N1668" s="141">
        <v>60</v>
      </c>
      <c r="O1668" s="142" t="b">
        <v>0</v>
      </c>
      <c r="P1668" s="140" t="s">
        <v>3077</v>
      </c>
      <c r="Q1668" t="s">
        <v>1825</v>
      </c>
      <c r="R1668" t="s">
        <v>630</v>
      </c>
    </row>
    <row r="1669" spans="1:18" x14ac:dyDescent="0.25">
      <c r="A1669" s="140" t="s">
        <v>1288</v>
      </c>
      <c r="B1669" s="140" t="s">
        <v>885</v>
      </c>
      <c r="C1669" s="140" t="s">
        <v>1819</v>
      </c>
      <c r="D1669" s="140" t="s">
        <v>1820</v>
      </c>
      <c r="E1669" s="140" t="s">
        <v>2032</v>
      </c>
      <c r="F1669" s="140"/>
      <c r="G1669" s="140" t="s">
        <v>70</v>
      </c>
      <c r="H1669" s="140" t="s">
        <v>1781</v>
      </c>
      <c r="I1669" s="140" t="s">
        <v>5551</v>
      </c>
      <c r="J1669" s="140" t="s">
        <v>1819</v>
      </c>
      <c r="K1669" s="140"/>
      <c r="L1669" s="140"/>
      <c r="M1669" s="140" t="s">
        <v>6308</v>
      </c>
      <c r="N1669" s="141">
        <v>60</v>
      </c>
      <c r="O1669" s="142" t="b">
        <v>0</v>
      </c>
      <c r="P1669" s="140" t="s">
        <v>3077</v>
      </c>
      <c r="Q1669" t="s">
        <v>1825</v>
      </c>
      <c r="R1669" t="s">
        <v>630</v>
      </c>
    </row>
    <row r="1670" spans="1:18" x14ac:dyDescent="0.25">
      <c r="A1670" s="140" t="s">
        <v>1289</v>
      </c>
      <c r="B1670" s="140" t="s">
        <v>887</v>
      </c>
      <c r="C1670" s="140" t="s">
        <v>1819</v>
      </c>
      <c r="D1670" s="140" t="s">
        <v>1820</v>
      </c>
      <c r="E1670" s="140" t="s">
        <v>2088</v>
      </c>
      <c r="F1670" s="140"/>
      <c r="G1670" s="140" t="s">
        <v>70</v>
      </c>
      <c r="H1670" s="140" t="s">
        <v>1781</v>
      </c>
      <c r="I1670" s="140" t="s">
        <v>5551</v>
      </c>
      <c r="J1670" s="140" t="s">
        <v>1819</v>
      </c>
      <c r="K1670" s="140"/>
      <c r="L1670" s="140"/>
      <c r="M1670" s="140" t="s">
        <v>6309</v>
      </c>
      <c r="N1670" s="141">
        <v>60</v>
      </c>
      <c r="O1670" s="142" t="b">
        <v>0</v>
      </c>
      <c r="P1670" s="140" t="s">
        <v>3077</v>
      </c>
      <c r="Q1670" t="s">
        <v>1825</v>
      </c>
      <c r="R1670" t="s">
        <v>630</v>
      </c>
    </row>
    <row r="1671" spans="1:18" x14ac:dyDescent="0.25">
      <c r="A1671" s="140" t="s">
        <v>1290</v>
      </c>
      <c r="B1671" s="140" t="s">
        <v>887</v>
      </c>
      <c r="C1671" s="140" t="s">
        <v>1819</v>
      </c>
      <c r="D1671" s="140" t="s">
        <v>1820</v>
      </c>
      <c r="E1671" s="140" t="s">
        <v>1883</v>
      </c>
      <c r="F1671" s="140"/>
      <c r="G1671" s="140" t="s">
        <v>71</v>
      </c>
      <c r="H1671" s="140" t="s">
        <v>1779</v>
      </c>
      <c r="I1671" s="140" t="s">
        <v>5551</v>
      </c>
      <c r="J1671" s="140" t="s">
        <v>1819</v>
      </c>
      <c r="K1671" s="140"/>
      <c r="L1671" s="140"/>
      <c r="M1671" s="140" t="s">
        <v>6310</v>
      </c>
      <c r="N1671" s="141">
        <v>60</v>
      </c>
      <c r="O1671" s="142" t="b">
        <v>0</v>
      </c>
      <c r="P1671" s="140" t="s">
        <v>3077</v>
      </c>
      <c r="Q1671" t="s">
        <v>1825</v>
      </c>
      <c r="R1671" t="s">
        <v>630</v>
      </c>
    </row>
    <row r="1672" spans="1:18" x14ac:dyDescent="0.25">
      <c r="A1672" s="140" t="s">
        <v>6311</v>
      </c>
      <c r="B1672" s="140" t="s">
        <v>885</v>
      </c>
      <c r="C1672" s="140" t="s">
        <v>1819</v>
      </c>
      <c r="D1672" s="140" t="s">
        <v>1820</v>
      </c>
      <c r="E1672" s="140" t="s">
        <v>1928</v>
      </c>
      <c r="F1672" s="140"/>
      <c r="G1672" s="140" t="s">
        <v>70</v>
      </c>
      <c r="H1672" s="140" t="s">
        <v>1781</v>
      </c>
      <c r="I1672" s="140" t="s">
        <v>5551</v>
      </c>
      <c r="J1672" s="140" t="s">
        <v>1819</v>
      </c>
      <c r="K1672" s="140"/>
      <c r="L1672" s="140"/>
      <c r="M1672" s="140" t="s">
        <v>6312</v>
      </c>
      <c r="N1672" s="141">
        <v>60</v>
      </c>
      <c r="O1672" s="142" t="b">
        <v>0</v>
      </c>
      <c r="P1672" s="140" t="s">
        <v>3077</v>
      </c>
      <c r="Q1672" t="s">
        <v>1825</v>
      </c>
      <c r="R1672" t="s">
        <v>630</v>
      </c>
    </row>
    <row r="1673" spans="1:18" x14ac:dyDescent="0.25">
      <c r="A1673" s="140" t="s">
        <v>470</v>
      </c>
      <c r="B1673" s="140" t="s">
        <v>887</v>
      </c>
      <c r="C1673" s="140" t="s">
        <v>1819</v>
      </c>
      <c r="D1673" s="140" t="s">
        <v>1820</v>
      </c>
      <c r="E1673" s="140" t="s">
        <v>1860</v>
      </c>
      <c r="F1673" s="140"/>
      <c r="G1673" s="140" t="s">
        <v>1788</v>
      </c>
      <c r="H1673" s="140" t="s">
        <v>1789</v>
      </c>
      <c r="I1673" s="140" t="s">
        <v>5551</v>
      </c>
      <c r="J1673" s="140" t="s">
        <v>1819</v>
      </c>
      <c r="K1673" s="140"/>
      <c r="L1673" s="140"/>
      <c r="M1673" s="140" t="s">
        <v>6313</v>
      </c>
      <c r="N1673" s="141">
        <v>60</v>
      </c>
      <c r="O1673" s="142" t="b">
        <v>0</v>
      </c>
      <c r="P1673" s="140" t="s">
        <v>3077</v>
      </c>
      <c r="Q1673" t="s">
        <v>1825</v>
      </c>
      <c r="R1673" t="s">
        <v>630</v>
      </c>
    </row>
    <row r="1674" spans="1:18" x14ac:dyDescent="0.25">
      <c r="A1674" s="140" t="s">
        <v>6314</v>
      </c>
      <c r="B1674" s="140" t="s">
        <v>5664</v>
      </c>
      <c r="C1674" s="140" t="s">
        <v>1819</v>
      </c>
      <c r="D1674" s="140" t="s">
        <v>1820</v>
      </c>
      <c r="E1674" s="140" t="s">
        <v>2736</v>
      </c>
      <c r="F1674" s="140"/>
      <c r="G1674" s="140" t="s">
        <v>1788</v>
      </c>
      <c r="H1674" s="140" t="s">
        <v>1789</v>
      </c>
      <c r="I1674" s="140" t="s">
        <v>5551</v>
      </c>
      <c r="J1674" s="140" t="s">
        <v>1819</v>
      </c>
      <c r="K1674" s="140"/>
      <c r="L1674" s="140"/>
      <c r="M1674" s="140" t="s">
        <v>6315</v>
      </c>
      <c r="N1674" s="141">
        <v>60</v>
      </c>
      <c r="O1674" s="142" t="b">
        <v>0</v>
      </c>
      <c r="P1674" s="140" t="s">
        <v>3077</v>
      </c>
      <c r="Q1674" t="s">
        <v>1825</v>
      </c>
      <c r="R1674" t="s">
        <v>630</v>
      </c>
    </row>
    <row r="1675" spans="1:18" x14ac:dyDescent="0.25">
      <c r="A1675" s="140" t="s">
        <v>152</v>
      </c>
      <c r="B1675" s="140" t="s">
        <v>887</v>
      </c>
      <c r="C1675" s="140" t="s">
        <v>1819</v>
      </c>
      <c r="D1675" s="140" t="s">
        <v>1820</v>
      </c>
      <c r="E1675" s="140" t="s">
        <v>2736</v>
      </c>
      <c r="F1675" s="140"/>
      <c r="G1675" s="140" t="s">
        <v>1788</v>
      </c>
      <c r="H1675" s="140" t="s">
        <v>1789</v>
      </c>
      <c r="I1675" s="140" t="s">
        <v>5551</v>
      </c>
      <c r="J1675" s="140" t="s">
        <v>1819</v>
      </c>
      <c r="K1675" s="140"/>
      <c r="L1675" s="140"/>
      <c r="M1675" s="140" t="s">
        <v>6316</v>
      </c>
      <c r="N1675" s="141">
        <v>60</v>
      </c>
      <c r="O1675" s="142" t="b">
        <v>0</v>
      </c>
      <c r="P1675" s="140" t="s">
        <v>3077</v>
      </c>
      <c r="Q1675" t="s">
        <v>1825</v>
      </c>
      <c r="R1675" t="s">
        <v>630</v>
      </c>
    </row>
    <row r="1676" spans="1:18" x14ac:dyDescent="0.25">
      <c r="A1676" s="140" t="s">
        <v>1291</v>
      </c>
      <c r="B1676" s="140" t="s">
        <v>887</v>
      </c>
      <c r="C1676" s="140" t="s">
        <v>1819</v>
      </c>
      <c r="D1676" s="140" t="s">
        <v>1820</v>
      </c>
      <c r="E1676" s="140" t="s">
        <v>1834</v>
      </c>
      <c r="F1676" s="140"/>
      <c r="G1676" s="140" t="s">
        <v>70</v>
      </c>
      <c r="H1676" s="140" t="s">
        <v>1781</v>
      </c>
      <c r="I1676" s="140" t="s">
        <v>5551</v>
      </c>
      <c r="J1676" s="140" t="s">
        <v>1819</v>
      </c>
      <c r="K1676" s="140"/>
      <c r="L1676" s="140"/>
      <c r="M1676" s="140" t="s">
        <v>6317</v>
      </c>
      <c r="N1676" s="141">
        <v>60</v>
      </c>
      <c r="O1676" s="142" t="b">
        <v>0</v>
      </c>
      <c r="P1676" s="140" t="s">
        <v>3077</v>
      </c>
      <c r="Q1676" t="s">
        <v>1825</v>
      </c>
      <c r="R1676" t="s">
        <v>630</v>
      </c>
    </row>
    <row r="1677" spans="1:18" x14ac:dyDescent="0.25">
      <c r="A1677" s="140" t="s">
        <v>472</v>
      </c>
      <c r="B1677" s="140" t="s">
        <v>887</v>
      </c>
      <c r="C1677" s="140" t="s">
        <v>1819</v>
      </c>
      <c r="D1677" s="140" t="s">
        <v>1820</v>
      </c>
      <c r="E1677" s="140" t="s">
        <v>2088</v>
      </c>
      <c r="F1677" s="140"/>
      <c r="G1677" s="140" t="s">
        <v>70</v>
      </c>
      <c r="H1677" s="140" t="s">
        <v>1781</v>
      </c>
      <c r="I1677" s="140" t="s">
        <v>5551</v>
      </c>
      <c r="J1677" s="140" t="s">
        <v>1819</v>
      </c>
      <c r="K1677" s="140"/>
      <c r="L1677" s="140"/>
      <c r="M1677" s="140" t="s">
        <v>6318</v>
      </c>
      <c r="N1677" s="141">
        <v>60</v>
      </c>
      <c r="O1677" s="142" t="b">
        <v>0</v>
      </c>
      <c r="P1677" s="140" t="s">
        <v>3077</v>
      </c>
      <c r="Q1677" t="s">
        <v>1825</v>
      </c>
      <c r="R1677" t="s">
        <v>630</v>
      </c>
    </row>
    <row r="1678" spans="1:18" x14ac:dyDescent="0.25">
      <c r="A1678" s="140" t="s">
        <v>1292</v>
      </c>
      <c r="B1678" s="140" t="s">
        <v>887</v>
      </c>
      <c r="C1678" s="140" t="s">
        <v>1819</v>
      </c>
      <c r="D1678" s="140" t="s">
        <v>1820</v>
      </c>
      <c r="E1678" s="140" t="s">
        <v>1940</v>
      </c>
      <c r="F1678" s="140"/>
      <c r="G1678" s="140" t="s">
        <v>70</v>
      </c>
      <c r="H1678" s="140" t="s">
        <v>1781</v>
      </c>
      <c r="I1678" s="140" t="s">
        <v>5551</v>
      </c>
      <c r="J1678" s="140" t="s">
        <v>1819</v>
      </c>
      <c r="K1678" s="140"/>
      <c r="L1678" s="140"/>
      <c r="M1678" s="140" t="s">
        <v>6319</v>
      </c>
      <c r="N1678" s="141">
        <v>60</v>
      </c>
      <c r="O1678" s="142" t="b">
        <v>0</v>
      </c>
      <c r="P1678" s="140" t="s">
        <v>3077</v>
      </c>
      <c r="Q1678" t="s">
        <v>1825</v>
      </c>
      <c r="R1678" t="s">
        <v>630</v>
      </c>
    </row>
    <row r="1679" spans="1:18" x14ac:dyDescent="0.25">
      <c r="A1679" s="140" t="s">
        <v>182</v>
      </c>
      <c r="B1679" s="140" t="s">
        <v>887</v>
      </c>
      <c r="C1679" s="140" t="s">
        <v>1819</v>
      </c>
      <c r="D1679" s="140" t="s">
        <v>1820</v>
      </c>
      <c r="E1679" s="140" t="s">
        <v>2736</v>
      </c>
      <c r="F1679" s="140"/>
      <c r="G1679" s="140" t="s">
        <v>1788</v>
      </c>
      <c r="H1679" s="140" t="s">
        <v>1789</v>
      </c>
      <c r="I1679" s="140" t="s">
        <v>5551</v>
      </c>
      <c r="J1679" s="140" t="s">
        <v>1819</v>
      </c>
      <c r="K1679" s="140"/>
      <c r="L1679" s="140"/>
      <c r="M1679" s="140" t="s">
        <v>6320</v>
      </c>
      <c r="N1679" s="141">
        <v>60</v>
      </c>
      <c r="O1679" s="142" t="b">
        <v>0</v>
      </c>
      <c r="P1679" s="140" t="s">
        <v>3077</v>
      </c>
      <c r="Q1679" t="s">
        <v>1825</v>
      </c>
      <c r="R1679" t="s">
        <v>630</v>
      </c>
    </row>
    <row r="1680" spans="1:18" x14ac:dyDescent="0.25">
      <c r="A1680" s="140" t="s">
        <v>79</v>
      </c>
      <c r="B1680" s="140" t="s">
        <v>887</v>
      </c>
      <c r="C1680" s="140" t="s">
        <v>1819</v>
      </c>
      <c r="D1680" s="140" t="s">
        <v>1820</v>
      </c>
      <c r="E1680" s="140" t="s">
        <v>1860</v>
      </c>
      <c r="F1680" s="140"/>
      <c r="G1680" s="140" t="s">
        <v>1788</v>
      </c>
      <c r="H1680" s="140" t="s">
        <v>1789</v>
      </c>
      <c r="I1680" s="140" t="s">
        <v>5551</v>
      </c>
      <c r="J1680" s="140" t="s">
        <v>1819</v>
      </c>
      <c r="K1680" s="140"/>
      <c r="L1680" s="140"/>
      <c r="M1680" s="140" t="s">
        <v>6321</v>
      </c>
      <c r="N1680" s="141">
        <v>60</v>
      </c>
      <c r="O1680" s="142" t="b">
        <v>0</v>
      </c>
      <c r="P1680" s="140" t="s">
        <v>3077</v>
      </c>
      <c r="Q1680" t="s">
        <v>1825</v>
      </c>
      <c r="R1680" t="s">
        <v>630</v>
      </c>
    </row>
    <row r="1681" spans="1:18" x14ac:dyDescent="0.25">
      <c r="A1681" s="140" t="s">
        <v>181</v>
      </c>
      <c r="B1681" s="140" t="s">
        <v>887</v>
      </c>
      <c r="C1681" s="140" t="s">
        <v>1819</v>
      </c>
      <c r="D1681" s="140" t="s">
        <v>1820</v>
      </c>
      <c r="E1681" s="140" t="s">
        <v>2055</v>
      </c>
      <c r="F1681" s="140"/>
      <c r="G1681" s="140" t="s">
        <v>71</v>
      </c>
      <c r="H1681" s="140" t="s">
        <v>1779</v>
      </c>
      <c r="I1681" s="140" t="s">
        <v>5551</v>
      </c>
      <c r="J1681" s="140" t="s">
        <v>1819</v>
      </c>
      <c r="K1681" s="140"/>
      <c r="L1681" s="140"/>
      <c r="M1681" s="140" t="s">
        <v>6322</v>
      </c>
      <c r="N1681" s="141">
        <v>60</v>
      </c>
      <c r="O1681" s="142" t="b">
        <v>0</v>
      </c>
      <c r="P1681" s="140" t="s">
        <v>3077</v>
      </c>
      <c r="Q1681" t="s">
        <v>1825</v>
      </c>
      <c r="R1681" t="s">
        <v>630</v>
      </c>
    </row>
    <row r="1682" spans="1:18" x14ac:dyDescent="0.25">
      <c r="A1682" s="140" t="s">
        <v>6323</v>
      </c>
      <c r="B1682" s="140" t="s">
        <v>887</v>
      </c>
      <c r="C1682" s="140" t="s">
        <v>1819</v>
      </c>
      <c r="D1682" s="140" t="s">
        <v>1820</v>
      </c>
      <c r="E1682" s="140" t="s">
        <v>1940</v>
      </c>
      <c r="F1682" s="140"/>
      <c r="G1682" s="140" t="s">
        <v>70</v>
      </c>
      <c r="H1682" s="140" t="s">
        <v>1781</v>
      </c>
      <c r="I1682" s="140" t="s">
        <v>5551</v>
      </c>
      <c r="J1682" s="140" t="s">
        <v>1819</v>
      </c>
      <c r="K1682" s="140"/>
      <c r="L1682" s="140"/>
      <c r="M1682" s="140" t="s">
        <v>6324</v>
      </c>
      <c r="N1682" s="141">
        <v>60</v>
      </c>
      <c r="O1682" s="142" t="b">
        <v>0</v>
      </c>
      <c r="P1682" s="140" t="s">
        <v>3077</v>
      </c>
      <c r="Q1682" t="s">
        <v>1825</v>
      </c>
      <c r="R1682" t="s">
        <v>630</v>
      </c>
    </row>
    <row r="1683" spans="1:18" x14ac:dyDescent="0.25">
      <c r="A1683" s="140" t="s">
        <v>1293</v>
      </c>
      <c r="B1683" s="140" t="s">
        <v>887</v>
      </c>
      <c r="C1683" s="140" t="s">
        <v>1819</v>
      </c>
      <c r="D1683" s="140" t="s">
        <v>1820</v>
      </c>
      <c r="E1683" s="140" t="s">
        <v>1940</v>
      </c>
      <c r="F1683" s="140"/>
      <c r="G1683" s="140" t="s">
        <v>70</v>
      </c>
      <c r="H1683" s="140" t="s">
        <v>1781</v>
      </c>
      <c r="I1683" s="140" t="s">
        <v>5551</v>
      </c>
      <c r="J1683" s="140" t="s">
        <v>1819</v>
      </c>
      <c r="K1683" s="140"/>
      <c r="L1683" s="140"/>
      <c r="M1683" s="140" t="s">
        <v>6325</v>
      </c>
      <c r="N1683" s="141">
        <v>60</v>
      </c>
      <c r="O1683" s="142" t="b">
        <v>0</v>
      </c>
      <c r="P1683" s="140" t="s">
        <v>3077</v>
      </c>
      <c r="Q1683" t="s">
        <v>1825</v>
      </c>
      <c r="R1683" t="s">
        <v>630</v>
      </c>
    </row>
    <row r="1684" spans="1:18" x14ac:dyDescent="0.25">
      <c r="A1684" s="140" t="s">
        <v>474</v>
      </c>
      <c r="B1684" s="140" t="s">
        <v>887</v>
      </c>
      <c r="C1684" s="140" t="s">
        <v>1819</v>
      </c>
      <c r="D1684" s="140" t="s">
        <v>1820</v>
      </c>
      <c r="E1684" s="140" t="s">
        <v>1940</v>
      </c>
      <c r="F1684" s="140"/>
      <c r="G1684" s="140" t="s">
        <v>70</v>
      </c>
      <c r="H1684" s="140" t="s">
        <v>1781</v>
      </c>
      <c r="I1684" s="140" t="s">
        <v>5551</v>
      </c>
      <c r="J1684" s="140" t="s">
        <v>1819</v>
      </c>
      <c r="K1684" s="140"/>
      <c r="L1684" s="140"/>
      <c r="M1684" s="140" t="s">
        <v>6326</v>
      </c>
      <c r="N1684" s="141">
        <v>60</v>
      </c>
      <c r="O1684" s="142" t="b">
        <v>0</v>
      </c>
      <c r="P1684" s="140" t="s">
        <v>3077</v>
      </c>
      <c r="Q1684" t="s">
        <v>1825</v>
      </c>
      <c r="R1684" t="s">
        <v>630</v>
      </c>
    </row>
    <row r="1685" spans="1:18" x14ac:dyDescent="0.25">
      <c r="A1685" s="140" t="s">
        <v>1294</v>
      </c>
      <c r="B1685" s="140" t="s">
        <v>885</v>
      </c>
      <c r="C1685" s="140" t="s">
        <v>1819</v>
      </c>
      <c r="D1685" s="140" t="s">
        <v>1820</v>
      </c>
      <c r="E1685" s="140" t="s">
        <v>2074</v>
      </c>
      <c r="F1685" s="140"/>
      <c r="G1685" s="140" t="s">
        <v>1788</v>
      </c>
      <c r="H1685" s="140" t="s">
        <v>1789</v>
      </c>
      <c r="I1685" s="140" t="s">
        <v>5551</v>
      </c>
      <c r="J1685" s="140" t="s">
        <v>1819</v>
      </c>
      <c r="K1685" s="140"/>
      <c r="L1685" s="140"/>
      <c r="M1685" s="140" t="s">
        <v>6327</v>
      </c>
      <c r="N1685" s="141">
        <v>60</v>
      </c>
      <c r="O1685" s="142" t="b">
        <v>0</v>
      </c>
      <c r="P1685" s="140" t="s">
        <v>3077</v>
      </c>
      <c r="Q1685" t="s">
        <v>1825</v>
      </c>
      <c r="R1685" t="s">
        <v>630</v>
      </c>
    </row>
    <row r="1686" spans="1:18" x14ac:dyDescent="0.25">
      <c r="A1686" s="140" t="s">
        <v>180</v>
      </c>
      <c r="B1686" s="140" t="s">
        <v>887</v>
      </c>
      <c r="C1686" s="140" t="s">
        <v>1819</v>
      </c>
      <c r="D1686" s="140" t="s">
        <v>1820</v>
      </c>
      <c r="E1686" s="140" t="s">
        <v>2055</v>
      </c>
      <c r="F1686" s="140"/>
      <c r="G1686" s="140" t="s">
        <v>71</v>
      </c>
      <c r="H1686" s="140" t="s">
        <v>1779</v>
      </c>
      <c r="I1686" s="140" t="s">
        <v>5551</v>
      </c>
      <c r="J1686" s="140" t="s">
        <v>1819</v>
      </c>
      <c r="K1686" s="140"/>
      <c r="L1686" s="140"/>
      <c r="M1686" s="140" t="s">
        <v>6328</v>
      </c>
      <c r="N1686" s="141">
        <v>60</v>
      </c>
      <c r="O1686" s="142" t="b">
        <v>0</v>
      </c>
      <c r="P1686" s="140" t="s">
        <v>3077</v>
      </c>
      <c r="Q1686" t="s">
        <v>1825</v>
      </c>
      <c r="R1686" t="s">
        <v>630</v>
      </c>
    </row>
    <row r="1687" spans="1:18" x14ac:dyDescent="0.25">
      <c r="A1687" s="140" t="s">
        <v>1295</v>
      </c>
      <c r="B1687" s="140" t="s">
        <v>885</v>
      </c>
      <c r="C1687" s="140" t="s">
        <v>1819</v>
      </c>
      <c r="D1687" s="140" t="s">
        <v>1820</v>
      </c>
      <c r="E1687" s="140" t="s">
        <v>2074</v>
      </c>
      <c r="F1687" s="140"/>
      <c r="G1687" s="140" t="s">
        <v>1788</v>
      </c>
      <c r="H1687" s="140" t="s">
        <v>1789</v>
      </c>
      <c r="I1687" s="140" t="s">
        <v>5551</v>
      </c>
      <c r="J1687" s="140" t="s">
        <v>1819</v>
      </c>
      <c r="K1687" s="140"/>
      <c r="L1687" s="140"/>
      <c r="M1687" s="140" t="s">
        <v>6329</v>
      </c>
      <c r="N1687" s="141">
        <v>60</v>
      </c>
      <c r="O1687" s="142" t="b">
        <v>0</v>
      </c>
      <c r="P1687" s="140" t="s">
        <v>3077</v>
      </c>
      <c r="Q1687" t="s">
        <v>1825</v>
      </c>
      <c r="R1687" t="s">
        <v>630</v>
      </c>
    </row>
    <row r="1688" spans="1:18" x14ac:dyDescent="0.25">
      <c r="A1688" s="140" t="s">
        <v>476</v>
      </c>
      <c r="B1688" s="140" t="s">
        <v>887</v>
      </c>
      <c r="C1688" s="140" t="s">
        <v>1819</v>
      </c>
      <c r="D1688" s="140" t="s">
        <v>1820</v>
      </c>
      <c r="E1688" s="140" t="s">
        <v>1940</v>
      </c>
      <c r="F1688" s="140"/>
      <c r="G1688" s="140" t="s">
        <v>70</v>
      </c>
      <c r="H1688" s="140" t="s">
        <v>1781</v>
      </c>
      <c r="I1688" s="140" t="s">
        <v>5551</v>
      </c>
      <c r="J1688" s="140" t="s">
        <v>1819</v>
      </c>
      <c r="K1688" s="140"/>
      <c r="L1688" s="140"/>
      <c r="M1688" s="140" t="s">
        <v>6330</v>
      </c>
      <c r="N1688" s="141">
        <v>60</v>
      </c>
      <c r="O1688" s="142" t="b">
        <v>0</v>
      </c>
      <c r="P1688" s="140" t="s">
        <v>3077</v>
      </c>
      <c r="Q1688" t="s">
        <v>1825</v>
      </c>
      <c r="R1688" t="s">
        <v>630</v>
      </c>
    </row>
    <row r="1689" spans="1:18" x14ac:dyDescent="0.25">
      <c r="A1689" s="140" t="s">
        <v>477</v>
      </c>
      <c r="B1689" s="140" t="s">
        <v>887</v>
      </c>
      <c r="C1689" s="140" t="s">
        <v>1819</v>
      </c>
      <c r="D1689" s="140" t="s">
        <v>1820</v>
      </c>
      <c r="E1689" s="140" t="s">
        <v>1940</v>
      </c>
      <c r="F1689" s="140"/>
      <c r="G1689" s="140" t="s">
        <v>70</v>
      </c>
      <c r="H1689" s="140" t="s">
        <v>1781</v>
      </c>
      <c r="I1689" s="140" t="s">
        <v>5551</v>
      </c>
      <c r="J1689" s="140" t="s">
        <v>1819</v>
      </c>
      <c r="K1689" s="140"/>
      <c r="L1689" s="140"/>
      <c r="M1689" s="140" t="s">
        <v>6331</v>
      </c>
      <c r="N1689" s="141">
        <v>60</v>
      </c>
      <c r="O1689" s="142" t="b">
        <v>0</v>
      </c>
      <c r="P1689" s="140" t="s">
        <v>3077</v>
      </c>
      <c r="Q1689" t="s">
        <v>1825</v>
      </c>
      <c r="R1689" t="s">
        <v>630</v>
      </c>
    </row>
    <row r="1690" spans="1:18" x14ac:dyDescent="0.25">
      <c r="A1690" s="140" t="s">
        <v>1296</v>
      </c>
      <c r="B1690" s="140" t="s">
        <v>887</v>
      </c>
      <c r="C1690" s="140" t="s">
        <v>1819</v>
      </c>
      <c r="D1690" s="140" t="s">
        <v>1820</v>
      </c>
      <c r="E1690" s="140" t="s">
        <v>1834</v>
      </c>
      <c r="F1690" s="140"/>
      <c r="G1690" s="140" t="s">
        <v>70</v>
      </c>
      <c r="H1690" s="140" t="s">
        <v>1781</v>
      </c>
      <c r="I1690" s="140" t="s">
        <v>5551</v>
      </c>
      <c r="J1690" s="140" t="s">
        <v>1819</v>
      </c>
      <c r="K1690" s="140"/>
      <c r="L1690" s="140"/>
      <c r="M1690" s="140" t="s">
        <v>6332</v>
      </c>
      <c r="N1690" s="141">
        <v>60</v>
      </c>
      <c r="O1690" s="142" t="b">
        <v>0</v>
      </c>
      <c r="P1690" s="140" t="s">
        <v>3077</v>
      </c>
      <c r="Q1690" t="s">
        <v>1825</v>
      </c>
      <c r="R1690" t="s">
        <v>630</v>
      </c>
    </row>
    <row r="1691" spans="1:18" x14ac:dyDescent="0.25">
      <c r="A1691" s="140" t="s">
        <v>6333</v>
      </c>
      <c r="B1691" s="140" t="s">
        <v>885</v>
      </c>
      <c r="C1691" s="140" t="s">
        <v>1819</v>
      </c>
      <c r="D1691" s="140" t="s">
        <v>1820</v>
      </c>
      <c r="E1691" s="140" t="s">
        <v>2074</v>
      </c>
      <c r="F1691" s="140"/>
      <c r="G1691" s="140" t="s">
        <v>1788</v>
      </c>
      <c r="H1691" s="140" t="s">
        <v>1789</v>
      </c>
      <c r="I1691" s="140" t="s">
        <v>5551</v>
      </c>
      <c r="J1691" s="140" t="s">
        <v>1819</v>
      </c>
      <c r="K1691" s="140"/>
      <c r="L1691" s="140"/>
      <c r="M1691" s="140" t="s">
        <v>6334</v>
      </c>
      <c r="N1691" s="141">
        <v>60</v>
      </c>
      <c r="O1691" s="142" t="b">
        <v>0</v>
      </c>
      <c r="P1691" s="140" t="s">
        <v>3077</v>
      </c>
      <c r="Q1691" t="s">
        <v>1825</v>
      </c>
      <c r="R1691" t="s">
        <v>630</v>
      </c>
    </row>
    <row r="1692" spans="1:18" x14ac:dyDescent="0.25">
      <c r="A1692" s="140" t="s">
        <v>479</v>
      </c>
      <c r="B1692" s="140" t="s">
        <v>887</v>
      </c>
      <c r="C1692" s="140" t="s">
        <v>1819</v>
      </c>
      <c r="D1692" s="140" t="s">
        <v>1820</v>
      </c>
      <c r="E1692" s="140" t="s">
        <v>1940</v>
      </c>
      <c r="F1692" s="140"/>
      <c r="G1692" s="140" t="s">
        <v>70</v>
      </c>
      <c r="H1692" s="140" t="s">
        <v>1781</v>
      </c>
      <c r="I1692" s="140" t="s">
        <v>5551</v>
      </c>
      <c r="J1692" s="140" t="s">
        <v>1819</v>
      </c>
      <c r="K1692" s="140"/>
      <c r="L1692" s="140"/>
      <c r="M1692" s="140" t="s">
        <v>6335</v>
      </c>
      <c r="N1692" s="141">
        <v>60</v>
      </c>
      <c r="O1692" s="142" t="b">
        <v>0</v>
      </c>
      <c r="P1692" s="140" t="s">
        <v>3077</v>
      </c>
      <c r="Q1692" t="s">
        <v>1825</v>
      </c>
      <c r="R1692" t="s">
        <v>630</v>
      </c>
    </row>
    <row r="1693" spans="1:18" x14ac:dyDescent="0.25">
      <c r="A1693" s="140" t="s">
        <v>1297</v>
      </c>
      <c r="B1693" s="140" t="s">
        <v>887</v>
      </c>
      <c r="C1693" s="140" t="s">
        <v>1819</v>
      </c>
      <c r="D1693" s="140" t="s">
        <v>1820</v>
      </c>
      <c r="E1693" s="140" t="s">
        <v>1957</v>
      </c>
      <c r="F1693" s="140"/>
      <c r="G1693" s="140" t="s">
        <v>1788</v>
      </c>
      <c r="H1693" s="140" t="s">
        <v>1789</v>
      </c>
      <c r="I1693" s="140" t="s">
        <v>5551</v>
      </c>
      <c r="J1693" s="140" t="s">
        <v>1819</v>
      </c>
      <c r="K1693" s="140"/>
      <c r="L1693" s="140"/>
      <c r="M1693" s="140" t="s">
        <v>6336</v>
      </c>
      <c r="N1693" s="141">
        <v>60</v>
      </c>
      <c r="O1693" s="142" t="b">
        <v>0</v>
      </c>
      <c r="P1693" s="140" t="s">
        <v>3077</v>
      </c>
      <c r="Q1693" t="s">
        <v>1825</v>
      </c>
      <c r="R1693" t="s">
        <v>630</v>
      </c>
    </row>
    <row r="1694" spans="1:18" x14ac:dyDescent="0.25">
      <c r="A1694" s="140" t="s">
        <v>1298</v>
      </c>
      <c r="B1694" s="140" t="s">
        <v>885</v>
      </c>
      <c r="C1694" s="140" t="s">
        <v>1819</v>
      </c>
      <c r="D1694" s="140" t="s">
        <v>1820</v>
      </c>
      <c r="E1694" s="140" t="s">
        <v>2088</v>
      </c>
      <c r="F1694" s="140"/>
      <c r="G1694" s="140" t="s">
        <v>70</v>
      </c>
      <c r="H1694" s="140" t="s">
        <v>1781</v>
      </c>
      <c r="I1694" s="140" t="s">
        <v>5551</v>
      </c>
      <c r="J1694" s="140" t="s">
        <v>1819</v>
      </c>
      <c r="K1694" s="140"/>
      <c r="L1694" s="140"/>
      <c r="M1694" s="140" t="s">
        <v>6337</v>
      </c>
      <c r="N1694" s="141">
        <v>60</v>
      </c>
      <c r="O1694" s="142" t="b">
        <v>0</v>
      </c>
      <c r="P1694" s="140" t="s">
        <v>3077</v>
      </c>
      <c r="Q1694" t="s">
        <v>1825</v>
      </c>
      <c r="R1694" t="s">
        <v>630</v>
      </c>
    </row>
    <row r="1695" spans="1:18" x14ac:dyDescent="0.25">
      <c r="A1695" s="140" t="s">
        <v>185</v>
      </c>
      <c r="B1695" s="140" t="s">
        <v>887</v>
      </c>
      <c r="C1695" s="140" t="s">
        <v>1819</v>
      </c>
      <c r="D1695" s="140" t="s">
        <v>1820</v>
      </c>
      <c r="E1695" s="140" t="s">
        <v>2055</v>
      </c>
      <c r="F1695" s="140"/>
      <c r="G1695" s="140" t="s">
        <v>71</v>
      </c>
      <c r="H1695" s="140" t="s">
        <v>1779</v>
      </c>
      <c r="I1695" s="140" t="s">
        <v>5551</v>
      </c>
      <c r="J1695" s="140" t="s">
        <v>1819</v>
      </c>
      <c r="K1695" s="140"/>
      <c r="L1695" s="140"/>
      <c r="M1695" s="140" t="s">
        <v>6338</v>
      </c>
      <c r="N1695" s="141">
        <v>60</v>
      </c>
      <c r="O1695" s="142" t="b">
        <v>0</v>
      </c>
      <c r="P1695" s="140" t="s">
        <v>3077</v>
      </c>
      <c r="Q1695" t="s">
        <v>1825</v>
      </c>
      <c r="R1695" t="s">
        <v>630</v>
      </c>
    </row>
    <row r="1696" spans="1:18" x14ac:dyDescent="0.25">
      <c r="A1696" s="140" t="s">
        <v>6339</v>
      </c>
      <c r="B1696" s="140" t="s">
        <v>887</v>
      </c>
      <c r="C1696" s="140" t="s">
        <v>1819</v>
      </c>
      <c r="D1696" s="140" t="s">
        <v>1820</v>
      </c>
      <c r="E1696" s="140" t="s">
        <v>2074</v>
      </c>
      <c r="F1696" s="140"/>
      <c r="G1696" s="140" t="s">
        <v>1788</v>
      </c>
      <c r="H1696" s="140" t="s">
        <v>1789</v>
      </c>
      <c r="I1696" s="140" t="s">
        <v>5551</v>
      </c>
      <c r="J1696" s="140" t="s">
        <v>1819</v>
      </c>
      <c r="K1696" s="140"/>
      <c r="L1696" s="140"/>
      <c r="M1696" s="140" t="s">
        <v>6340</v>
      </c>
      <c r="N1696" s="141">
        <v>60</v>
      </c>
      <c r="O1696" s="142" t="b">
        <v>0</v>
      </c>
      <c r="P1696" s="140" t="s">
        <v>3077</v>
      </c>
      <c r="Q1696" t="s">
        <v>1825</v>
      </c>
      <c r="R1696" t="s">
        <v>630</v>
      </c>
    </row>
    <row r="1697" spans="1:18" x14ac:dyDescent="0.25">
      <c r="A1697" s="140" t="s">
        <v>1299</v>
      </c>
      <c r="B1697" s="140" t="s">
        <v>887</v>
      </c>
      <c r="C1697" s="140" t="s">
        <v>1819</v>
      </c>
      <c r="D1697" s="140" t="s">
        <v>1820</v>
      </c>
      <c r="E1697" s="140" t="s">
        <v>1957</v>
      </c>
      <c r="F1697" s="140"/>
      <c r="G1697" s="140" t="s">
        <v>1788</v>
      </c>
      <c r="H1697" s="140" t="s">
        <v>1789</v>
      </c>
      <c r="I1697" s="140" t="s">
        <v>5551</v>
      </c>
      <c r="J1697" s="140" t="s">
        <v>1819</v>
      </c>
      <c r="K1697" s="140"/>
      <c r="L1697" s="140"/>
      <c r="M1697" s="140" t="s">
        <v>6341</v>
      </c>
      <c r="N1697" s="141">
        <v>60</v>
      </c>
      <c r="O1697" s="142" t="b">
        <v>0</v>
      </c>
      <c r="P1697" s="140" t="s">
        <v>3077</v>
      </c>
      <c r="Q1697" t="s">
        <v>1825</v>
      </c>
      <c r="R1697" t="s">
        <v>630</v>
      </c>
    </row>
    <row r="1698" spans="1:18" x14ac:dyDescent="0.25">
      <c r="A1698" s="140" t="s">
        <v>1300</v>
      </c>
      <c r="B1698" s="140" t="s">
        <v>885</v>
      </c>
      <c r="C1698" s="140" t="s">
        <v>1819</v>
      </c>
      <c r="D1698" s="140" t="s">
        <v>1820</v>
      </c>
      <c r="E1698" s="140" t="s">
        <v>1928</v>
      </c>
      <c r="F1698" s="140"/>
      <c r="G1698" s="140" t="s">
        <v>70</v>
      </c>
      <c r="H1698" s="140" t="s">
        <v>1781</v>
      </c>
      <c r="I1698" s="140" t="s">
        <v>5551</v>
      </c>
      <c r="J1698" s="140" t="s">
        <v>1819</v>
      </c>
      <c r="K1698" s="140"/>
      <c r="L1698" s="140"/>
      <c r="M1698" s="140" t="s">
        <v>6342</v>
      </c>
      <c r="N1698" s="141">
        <v>60</v>
      </c>
      <c r="O1698" s="142" t="b">
        <v>0</v>
      </c>
      <c r="P1698" s="140" t="s">
        <v>3077</v>
      </c>
      <c r="Q1698" t="s">
        <v>1825</v>
      </c>
      <c r="R1698" t="s">
        <v>630</v>
      </c>
    </row>
    <row r="1699" spans="1:18" x14ac:dyDescent="0.25">
      <c r="A1699" s="140" t="s">
        <v>482</v>
      </c>
      <c r="B1699" s="140" t="s">
        <v>887</v>
      </c>
      <c r="C1699" s="140" t="s">
        <v>1819</v>
      </c>
      <c r="D1699" s="140" t="s">
        <v>1820</v>
      </c>
      <c r="E1699" s="140" t="s">
        <v>1940</v>
      </c>
      <c r="F1699" s="140"/>
      <c r="G1699" s="140" t="s">
        <v>70</v>
      </c>
      <c r="H1699" s="140" t="s">
        <v>1781</v>
      </c>
      <c r="I1699" s="140" t="s">
        <v>5551</v>
      </c>
      <c r="J1699" s="140" t="s">
        <v>1819</v>
      </c>
      <c r="K1699" s="140"/>
      <c r="L1699" s="140"/>
      <c r="M1699" s="140" t="s">
        <v>6343</v>
      </c>
      <c r="N1699" s="141">
        <v>60</v>
      </c>
      <c r="O1699" s="142" t="b">
        <v>0</v>
      </c>
      <c r="P1699" s="140" t="s">
        <v>3077</v>
      </c>
      <c r="Q1699" t="s">
        <v>1825</v>
      </c>
      <c r="R1699" t="s">
        <v>630</v>
      </c>
    </row>
    <row r="1700" spans="1:18" x14ac:dyDescent="0.25">
      <c r="A1700" s="140" t="s">
        <v>483</v>
      </c>
      <c r="B1700" s="140" t="s">
        <v>887</v>
      </c>
      <c r="C1700" s="140" t="s">
        <v>1819</v>
      </c>
      <c r="D1700" s="140" t="s">
        <v>1820</v>
      </c>
      <c r="E1700" s="140" t="s">
        <v>1932</v>
      </c>
      <c r="F1700" s="140"/>
      <c r="G1700" s="140" t="s">
        <v>71</v>
      </c>
      <c r="H1700" s="140" t="s">
        <v>1779</v>
      </c>
      <c r="I1700" s="140" t="s">
        <v>5551</v>
      </c>
      <c r="J1700" s="140" t="s">
        <v>1819</v>
      </c>
      <c r="K1700" s="140"/>
      <c r="L1700" s="140"/>
      <c r="M1700" s="140" t="s">
        <v>6344</v>
      </c>
      <c r="N1700" s="141">
        <v>60</v>
      </c>
      <c r="O1700" s="142" t="b">
        <v>0</v>
      </c>
      <c r="P1700" s="140" t="s">
        <v>3077</v>
      </c>
      <c r="Q1700" t="s">
        <v>1825</v>
      </c>
      <c r="R1700" t="s">
        <v>630</v>
      </c>
    </row>
    <row r="1701" spans="1:18" x14ac:dyDescent="0.25">
      <c r="A1701" s="140" t="s">
        <v>6345</v>
      </c>
      <c r="B1701" s="140" t="s">
        <v>887</v>
      </c>
      <c r="C1701" s="140" t="s">
        <v>1819</v>
      </c>
      <c r="D1701" s="140" t="s">
        <v>1820</v>
      </c>
      <c r="E1701" s="140" t="s">
        <v>1940</v>
      </c>
      <c r="F1701" s="140"/>
      <c r="G1701" s="140" t="s">
        <v>70</v>
      </c>
      <c r="H1701" s="140" t="s">
        <v>1781</v>
      </c>
      <c r="I1701" s="140" t="s">
        <v>5551</v>
      </c>
      <c r="J1701" s="140" t="s">
        <v>1819</v>
      </c>
      <c r="K1701" s="140"/>
      <c r="L1701" s="140"/>
      <c r="M1701" s="140" t="s">
        <v>6346</v>
      </c>
      <c r="N1701" s="141">
        <v>60</v>
      </c>
      <c r="O1701" s="142" t="b">
        <v>0</v>
      </c>
      <c r="P1701" s="140" t="s">
        <v>3077</v>
      </c>
      <c r="Q1701" t="s">
        <v>1825</v>
      </c>
      <c r="R1701" t="s">
        <v>630</v>
      </c>
    </row>
    <row r="1702" spans="1:18" x14ac:dyDescent="0.25">
      <c r="A1702" s="140" t="s">
        <v>1301</v>
      </c>
      <c r="B1702" s="140" t="s">
        <v>885</v>
      </c>
      <c r="C1702" s="140" t="s">
        <v>1819</v>
      </c>
      <c r="D1702" s="140" t="s">
        <v>1820</v>
      </c>
      <c r="E1702" s="140" t="s">
        <v>2088</v>
      </c>
      <c r="F1702" s="140"/>
      <c r="G1702" s="140" t="s">
        <v>70</v>
      </c>
      <c r="H1702" s="140" t="s">
        <v>1781</v>
      </c>
      <c r="I1702" s="140" t="s">
        <v>5551</v>
      </c>
      <c r="J1702" s="140" t="s">
        <v>1819</v>
      </c>
      <c r="K1702" s="140"/>
      <c r="L1702" s="140"/>
      <c r="M1702" s="140" t="s">
        <v>6347</v>
      </c>
      <c r="N1702" s="141">
        <v>60</v>
      </c>
      <c r="O1702" s="142" t="b">
        <v>0</v>
      </c>
      <c r="P1702" s="140" t="s">
        <v>3077</v>
      </c>
      <c r="Q1702" t="s">
        <v>1825</v>
      </c>
      <c r="R1702" t="s">
        <v>630</v>
      </c>
    </row>
    <row r="1703" spans="1:18" x14ac:dyDescent="0.25">
      <c r="A1703" s="140" t="s">
        <v>1302</v>
      </c>
      <c r="B1703" s="140" t="s">
        <v>887</v>
      </c>
      <c r="C1703" s="140" t="s">
        <v>1819</v>
      </c>
      <c r="D1703" s="140" t="s">
        <v>1820</v>
      </c>
      <c r="E1703" s="140" t="s">
        <v>1834</v>
      </c>
      <c r="F1703" s="140"/>
      <c r="G1703" s="140" t="s">
        <v>70</v>
      </c>
      <c r="H1703" s="140" t="s">
        <v>1781</v>
      </c>
      <c r="I1703" s="140" t="s">
        <v>5551</v>
      </c>
      <c r="J1703" s="140" t="s">
        <v>1819</v>
      </c>
      <c r="K1703" s="140"/>
      <c r="L1703" s="140"/>
      <c r="M1703" s="140" t="s">
        <v>6348</v>
      </c>
      <c r="N1703" s="141">
        <v>60</v>
      </c>
      <c r="O1703" s="142" t="b">
        <v>0</v>
      </c>
      <c r="P1703" s="140" t="s">
        <v>3077</v>
      </c>
      <c r="Q1703" t="s">
        <v>1825</v>
      </c>
      <c r="R1703" t="s">
        <v>630</v>
      </c>
    </row>
    <row r="1704" spans="1:18" x14ac:dyDescent="0.25">
      <c r="A1704" s="140" t="s">
        <v>485</v>
      </c>
      <c r="B1704" s="140" t="s">
        <v>887</v>
      </c>
      <c r="C1704" s="140" t="s">
        <v>1819</v>
      </c>
      <c r="D1704" s="140" t="s">
        <v>1820</v>
      </c>
      <c r="E1704" s="140" t="s">
        <v>1834</v>
      </c>
      <c r="F1704" s="140"/>
      <c r="G1704" s="140" t="s">
        <v>70</v>
      </c>
      <c r="H1704" s="140" t="s">
        <v>1781</v>
      </c>
      <c r="I1704" s="140" t="s">
        <v>5551</v>
      </c>
      <c r="J1704" s="140" t="s">
        <v>1819</v>
      </c>
      <c r="K1704" s="140"/>
      <c r="L1704" s="140"/>
      <c r="M1704" s="140" t="s">
        <v>6349</v>
      </c>
      <c r="N1704" s="141">
        <v>60</v>
      </c>
      <c r="O1704" s="142" t="b">
        <v>0</v>
      </c>
      <c r="P1704" s="140" t="s">
        <v>3077</v>
      </c>
      <c r="Q1704" t="s">
        <v>1825</v>
      </c>
      <c r="R1704" t="s">
        <v>630</v>
      </c>
    </row>
    <row r="1705" spans="1:18" x14ac:dyDescent="0.25">
      <c r="A1705" s="140" t="s">
        <v>1303</v>
      </c>
      <c r="B1705" s="140" t="s">
        <v>887</v>
      </c>
      <c r="C1705" s="140" t="s">
        <v>1819</v>
      </c>
      <c r="D1705" s="140" t="s">
        <v>1820</v>
      </c>
      <c r="E1705" s="140" t="s">
        <v>1940</v>
      </c>
      <c r="F1705" s="140"/>
      <c r="G1705" s="140" t="s">
        <v>70</v>
      </c>
      <c r="H1705" s="140" t="s">
        <v>1781</v>
      </c>
      <c r="I1705" s="140" t="s">
        <v>5551</v>
      </c>
      <c r="J1705" s="140" t="s">
        <v>1819</v>
      </c>
      <c r="K1705" s="140"/>
      <c r="L1705" s="140"/>
      <c r="M1705" s="140" t="s">
        <v>6350</v>
      </c>
      <c r="N1705" s="141">
        <v>60</v>
      </c>
      <c r="O1705" s="142" t="b">
        <v>0</v>
      </c>
      <c r="P1705" s="140" t="s">
        <v>3077</v>
      </c>
      <c r="Q1705" t="s">
        <v>1825</v>
      </c>
      <c r="R1705" t="s">
        <v>630</v>
      </c>
    </row>
    <row r="1706" spans="1:18" x14ac:dyDescent="0.25">
      <c r="A1706" s="140" t="s">
        <v>1304</v>
      </c>
      <c r="B1706" s="140" t="s">
        <v>887</v>
      </c>
      <c r="C1706" s="140" t="s">
        <v>1819</v>
      </c>
      <c r="D1706" s="140" t="s">
        <v>1820</v>
      </c>
      <c r="E1706" s="140" t="s">
        <v>1883</v>
      </c>
      <c r="F1706" s="140"/>
      <c r="G1706" s="140" t="s">
        <v>71</v>
      </c>
      <c r="H1706" s="140" t="s">
        <v>1779</v>
      </c>
      <c r="I1706" s="140" t="s">
        <v>5551</v>
      </c>
      <c r="J1706" s="140" t="s">
        <v>1819</v>
      </c>
      <c r="K1706" s="140"/>
      <c r="L1706" s="140"/>
      <c r="M1706" s="140" t="s">
        <v>6351</v>
      </c>
      <c r="N1706" s="141">
        <v>60</v>
      </c>
      <c r="O1706" s="142" t="b">
        <v>0</v>
      </c>
      <c r="P1706" s="140" t="s">
        <v>3077</v>
      </c>
      <c r="Q1706" t="s">
        <v>1825</v>
      </c>
      <c r="R1706" t="s">
        <v>630</v>
      </c>
    </row>
    <row r="1707" spans="1:18" x14ac:dyDescent="0.25">
      <c r="A1707" s="140" t="s">
        <v>487</v>
      </c>
      <c r="B1707" s="140" t="s">
        <v>887</v>
      </c>
      <c r="C1707" s="140" t="s">
        <v>1819</v>
      </c>
      <c r="D1707" s="140" t="s">
        <v>1820</v>
      </c>
      <c r="E1707" s="140" t="s">
        <v>1888</v>
      </c>
      <c r="F1707" s="140"/>
      <c r="G1707" s="140" t="s">
        <v>1788</v>
      </c>
      <c r="H1707" s="140" t="s">
        <v>1789</v>
      </c>
      <c r="I1707" s="140" t="s">
        <v>5551</v>
      </c>
      <c r="J1707" s="140" t="s">
        <v>1819</v>
      </c>
      <c r="K1707" s="140"/>
      <c r="L1707" s="140"/>
      <c r="M1707" s="140" t="s">
        <v>6352</v>
      </c>
      <c r="N1707" s="141">
        <v>60</v>
      </c>
      <c r="O1707" s="142" t="b">
        <v>0</v>
      </c>
      <c r="P1707" s="140" t="s">
        <v>3077</v>
      </c>
      <c r="Q1707" t="s">
        <v>1825</v>
      </c>
      <c r="R1707" t="s">
        <v>630</v>
      </c>
    </row>
    <row r="1708" spans="1:18" x14ac:dyDescent="0.25">
      <c r="A1708" s="140" t="s">
        <v>488</v>
      </c>
      <c r="B1708" s="140" t="s">
        <v>887</v>
      </c>
      <c r="C1708" s="140" t="s">
        <v>1819</v>
      </c>
      <c r="D1708" s="140" t="s">
        <v>1820</v>
      </c>
      <c r="E1708" s="140" t="s">
        <v>1940</v>
      </c>
      <c r="F1708" s="140"/>
      <c r="G1708" s="140" t="s">
        <v>70</v>
      </c>
      <c r="H1708" s="140" t="s">
        <v>1781</v>
      </c>
      <c r="I1708" s="140" t="s">
        <v>5551</v>
      </c>
      <c r="J1708" s="140" t="s">
        <v>1819</v>
      </c>
      <c r="K1708" s="140"/>
      <c r="L1708" s="140"/>
      <c r="M1708" s="140" t="s">
        <v>6353</v>
      </c>
      <c r="N1708" s="141">
        <v>60</v>
      </c>
      <c r="O1708" s="142" t="b">
        <v>0</v>
      </c>
      <c r="P1708" s="140" t="s">
        <v>3077</v>
      </c>
      <c r="Q1708" t="s">
        <v>1825</v>
      </c>
      <c r="R1708" t="s">
        <v>630</v>
      </c>
    </row>
    <row r="1709" spans="1:18" x14ac:dyDescent="0.25">
      <c r="A1709" s="140" t="s">
        <v>491</v>
      </c>
      <c r="B1709" s="140" t="s">
        <v>887</v>
      </c>
      <c r="C1709" s="140" t="s">
        <v>1819</v>
      </c>
      <c r="D1709" s="140" t="s">
        <v>1820</v>
      </c>
      <c r="E1709" s="140" t="s">
        <v>1940</v>
      </c>
      <c r="F1709" s="140"/>
      <c r="G1709" s="140" t="s">
        <v>70</v>
      </c>
      <c r="H1709" s="140" t="s">
        <v>1781</v>
      </c>
      <c r="I1709" s="140" t="s">
        <v>5551</v>
      </c>
      <c r="J1709" s="140" t="s">
        <v>1819</v>
      </c>
      <c r="K1709" s="140"/>
      <c r="L1709" s="140"/>
      <c r="M1709" s="140" t="s">
        <v>6354</v>
      </c>
      <c r="N1709" s="141">
        <v>60</v>
      </c>
      <c r="O1709" s="142" t="b">
        <v>0</v>
      </c>
      <c r="P1709" s="140" t="s">
        <v>3077</v>
      </c>
      <c r="Q1709" t="s">
        <v>1825</v>
      </c>
      <c r="R1709" t="s">
        <v>630</v>
      </c>
    </row>
    <row r="1710" spans="1:18" x14ac:dyDescent="0.25">
      <c r="A1710" s="140" t="s">
        <v>1305</v>
      </c>
      <c r="B1710" s="140" t="s">
        <v>885</v>
      </c>
      <c r="C1710" s="140" t="s">
        <v>1819</v>
      </c>
      <c r="D1710" s="140" t="s">
        <v>1820</v>
      </c>
      <c r="E1710" s="140" t="s">
        <v>2032</v>
      </c>
      <c r="F1710" s="140"/>
      <c r="G1710" s="140" t="s">
        <v>70</v>
      </c>
      <c r="H1710" s="140" t="s">
        <v>1781</v>
      </c>
      <c r="I1710" s="140" t="s">
        <v>5551</v>
      </c>
      <c r="J1710" s="140" t="s">
        <v>1819</v>
      </c>
      <c r="K1710" s="140"/>
      <c r="L1710" s="140"/>
      <c r="M1710" s="140" t="s">
        <v>6355</v>
      </c>
      <c r="N1710" s="141">
        <v>60</v>
      </c>
      <c r="O1710" s="142" t="b">
        <v>0</v>
      </c>
      <c r="P1710" s="140" t="s">
        <v>3077</v>
      </c>
      <c r="Q1710" t="s">
        <v>1825</v>
      </c>
      <c r="R1710" t="s">
        <v>630</v>
      </c>
    </row>
    <row r="1711" spans="1:18" x14ac:dyDescent="0.25">
      <c r="A1711" s="140" t="s">
        <v>490</v>
      </c>
      <c r="B1711" s="140" t="s">
        <v>887</v>
      </c>
      <c r="C1711" s="140" t="s">
        <v>1819</v>
      </c>
      <c r="D1711" s="140" t="s">
        <v>1820</v>
      </c>
      <c r="E1711" s="140" t="s">
        <v>1888</v>
      </c>
      <c r="F1711" s="140"/>
      <c r="G1711" s="140" t="s">
        <v>1788</v>
      </c>
      <c r="H1711" s="140" t="s">
        <v>1789</v>
      </c>
      <c r="I1711" s="140" t="s">
        <v>5551</v>
      </c>
      <c r="J1711" s="140" t="s">
        <v>1819</v>
      </c>
      <c r="K1711" s="140"/>
      <c r="L1711" s="140"/>
      <c r="M1711" s="140" t="s">
        <v>6356</v>
      </c>
      <c r="N1711" s="141">
        <v>60</v>
      </c>
      <c r="O1711" s="142" t="b">
        <v>0</v>
      </c>
      <c r="P1711" s="140" t="s">
        <v>3077</v>
      </c>
      <c r="Q1711" t="s">
        <v>1825</v>
      </c>
      <c r="R1711" t="s">
        <v>630</v>
      </c>
    </row>
    <row r="1712" spans="1:18" x14ac:dyDescent="0.25">
      <c r="A1712" s="140" t="s">
        <v>6357</v>
      </c>
      <c r="B1712" s="140" t="s">
        <v>887</v>
      </c>
      <c r="C1712" s="140" t="s">
        <v>1819</v>
      </c>
      <c r="D1712" s="140" t="s">
        <v>1820</v>
      </c>
      <c r="E1712" s="140" t="s">
        <v>2074</v>
      </c>
      <c r="F1712" s="140"/>
      <c r="G1712" s="140" t="s">
        <v>1788</v>
      </c>
      <c r="H1712" s="140" t="s">
        <v>1789</v>
      </c>
      <c r="I1712" s="140" t="s">
        <v>5551</v>
      </c>
      <c r="J1712" s="140" t="s">
        <v>1819</v>
      </c>
      <c r="K1712" s="140"/>
      <c r="L1712" s="140"/>
      <c r="M1712" s="140" t="s">
        <v>6358</v>
      </c>
      <c r="N1712" s="141">
        <v>60</v>
      </c>
      <c r="O1712" s="142" t="b">
        <v>0</v>
      </c>
      <c r="P1712" s="140" t="s">
        <v>3077</v>
      </c>
      <c r="Q1712" t="s">
        <v>1825</v>
      </c>
      <c r="R1712" t="s">
        <v>630</v>
      </c>
    </row>
    <row r="1713" spans="1:18" x14ac:dyDescent="0.25">
      <c r="A1713" s="140" t="s">
        <v>6359</v>
      </c>
      <c r="B1713" s="140" t="s">
        <v>885</v>
      </c>
      <c r="C1713" s="140" t="s">
        <v>1819</v>
      </c>
      <c r="D1713" s="140" t="s">
        <v>1820</v>
      </c>
      <c r="E1713" s="140" t="s">
        <v>1928</v>
      </c>
      <c r="F1713" s="140"/>
      <c r="G1713" s="140" t="s">
        <v>70</v>
      </c>
      <c r="H1713" s="140" t="s">
        <v>1781</v>
      </c>
      <c r="I1713" s="140" t="s">
        <v>5551</v>
      </c>
      <c r="J1713" s="140" t="s">
        <v>1819</v>
      </c>
      <c r="K1713" s="140"/>
      <c r="L1713" s="140"/>
      <c r="M1713" s="140" t="s">
        <v>6360</v>
      </c>
      <c r="N1713" s="141">
        <v>60</v>
      </c>
      <c r="O1713" s="142" t="b">
        <v>0</v>
      </c>
      <c r="P1713" s="140" t="s">
        <v>3077</v>
      </c>
      <c r="Q1713" t="s">
        <v>1825</v>
      </c>
      <c r="R1713" t="s">
        <v>630</v>
      </c>
    </row>
    <row r="1714" spans="1:18" x14ac:dyDescent="0.25">
      <c r="A1714" s="140" t="s">
        <v>525</v>
      </c>
      <c r="B1714" s="140" t="s">
        <v>887</v>
      </c>
      <c r="C1714" s="140" t="s">
        <v>1819</v>
      </c>
      <c r="D1714" s="140" t="s">
        <v>1820</v>
      </c>
      <c r="E1714" s="140" t="s">
        <v>1973</v>
      </c>
      <c r="F1714" s="140"/>
      <c r="G1714" s="140" t="s">
        <v>71</v>
      </c>
      <c r="H1714" s="140" t="s">
        <v>1779</v>
      </c>
      <c r="I1714" s="140" t="s">
        <v>5551</v>
      </c>
      <c r="J1714" s="140" t="s">
        <v>1819</v>
      </c>
      <c r="K1714" s="140"/>
      <c r="L1714" s="140"/>
      <c r="M1714" s="140" t="s">
        <v>6361</v>
      </c>
      <c r="N1714" s="141">
        <v>60</v>
      </c>
      <c r="O1714" s="142" t="b">
        <v>0</v>
      </c>
      <c r="P1714" s="140" t="s">
        <v>3077</v>
      </c>
      <c r="Q1714" t="s">
        <v>1825</v>
      </c>
      <c r="R1714" t="s">
        <v>630</v>
      </c>
    </row>
    <row r="1715" spans="1:18" x14ac:dyDescent="0.25">
      <c r="A1715" s="140" t="s">
        <v>1306</v>
      </c>
      <c r="B1715" s="140" t="s">
        <v>885</v>
      </c>
      <c r="C1715" s="140" t="s">
        <v>1819</v>
      </c>
      <c r="D1715" s="140" t="s">
        <v>1820</v>
      </c>
      <c r="E1715" s="140" t="s">
        <v>2088</v>
      </c>
      <c r="F1715" s="140"/>
      <c r="G1715" s="140" t="s">
        <v>70</v>
      </c>
      <c r="H1715" s="140" t="s">
        <v>1781</v>
      </c>
      <c r="I1715" s="140" t="s">
        <v>5551</v>
      </c>
      <c r="J1715" s="140" t="s">
        <v>1819</v>
      </c>
      <c r="K1715" s="140"/>
      <c r="L1715" s="140"/>
      <c r="M1715" s="140" t="s">
        <v>6362</v>
      </c>
      <c r="N1715" s="141">
        <v>60</v>
      </c>
      <c r="O1715" s="142" t="b">
        <v>0</v>
      </c>
      <c r="P1715" s="140" t="s">
        <v>3077</v>
      </c>
      <c r="Q1715" t="s">
        <v>1825</v>
      </c>
      <c r="R1715" t="s">
        <v>630</v>
      </c>
    </row>
    <row r="1716" spans="1:18" x14ac:dyDescent="0.25">
      <c r="A1716" s="140" t="s">
        <v>1307</v>
      </c>
      <c r="B1716" s="140" t="s">
        <v>885</v>
      </c>
      <c r="C1716" s="140" t="s">
        <v>1819</v>
      </c>
      <c r="D1716" s="140" t="s">
        <v>1820</v>
      </c>
      <c r="E1716" s="140" t="s">
        <v>2088</v>
      </c>
      <c r="F1716" s="140"/>
      <c r="G1716" s="140" t="s">
        <v>70</v>
      </c>
      <c r="H1716" s="140" t="s">
        <v>1781</v>
      </c>
      <c r="I1716" s="140" t="s">
        <v>5551</v>
      </c>
      <c r="J1716" s="140" t="s">
        <v>1819</v>
      </c>
      <c r="K1716" s="140"/>
      <c r="L1716" s="140"/>
      <c r="M1716" s="140" t="s">
        <v>6363</v>
      </c>
      <c r="N1716" s="141">
        <v>60</v>
      </c>
      <c r="O1716" s="142" t="b">
        <v>0</v>
      </c>
      <c r="P1716" s="140" t="s">
        <v>3077</v>
      </c>
      <c r="Q1716" t="s">
        <v>1825</v>
      </c>
      <c r="R1716" t="s">
        <v>630</v>
      </c>
    </row>
    <row r="1717" spans="1:18" x14ac:dyDescent="0.25">
      <c r="A1717" s="140" t="s">
        <v>339</v>
      </c>
      <c r="B1717" s="140" t="s">
        <v>887</v>
      </c>
      <c r="C1717" s="140" t="s">
        <v>1819</v>
      </c>
      <c r="D1717" s="140" t="s">
        <v>1820</v>
      </c>
      <c r="E1717" s="140" t="s">
        <v>1973</v>
      </c>
      <c r="F1717" s="140"/>
      <c r="G1717" s="140" t="s">
        <v>71</v>
      </c>
      <c r="H1717" s="140" t="s">
        <v>1779</v>
      </c>
      <c r="I1717" s="140" t="s">
        <v>5551</v>
      </c>
      <c r="J1717" s="140" t="s">
        <v>1819</v>
      </c>
      <c r="K1717" s="140"/>
      <c r="L1717" s="140"/>
      <c r="M1717" s="140" t="s">
        <v>6364</v>
      </c>
      <c r="N1717" s="141">
        <v>60</v>
      </c>
      <c r="O1717" s="142" t="b">
        <v>0</v>
      </c>
      <c r="P1717" s="140" t="s">
        <v>3077</v>
      </c>
      <c r="Q1717" t="s">
        <v>1825</v>
      </c>
      <c r="R1717" t="s">
        <v>630</v>
      </c>
    </row>
    <row r="1718" spans="1:18" x14ac:dyDescent="0.25">
      <c r="A1718" s="140" t="s">
        <v>186</v>
      </c>
      <c r="B1718" s="140" t="s">
        <v>887</v>
      </c>
      <c r="C1718" s="140" t="s">
        <v>1819</v>
      </c>
      <c r="D1718" s="140" t="s">
        <v>1820</v>
      </c>
      <c r="E1718" s="140" t="s">
        <v>2055</v>
      </c>
      <c r="F1718" s="140"/>
      <c r="G1718" s="140" t="s">
        <v>71</v>
      </c>
      <c r="H1718" s="140" t="s">
        <v>1779</v>
      </c>
      <c r="I1718" s="140" t="s">
        <v>5551</v>
      </c>
      <c r="J1718" s="140" t="s">
        <v>1819</v>
      </c>
      <c r="K1718" s="140"/>
      <c r="L1718" s="140"/>
      <c r="M1718" s="140" t="s">
        <v>6365</v>
      </c>
      <c r="N1718" s="141">
        <v>60</v>
      </c>
      <c r="O1718" s="142" t="b">
        <v>0</v>
      </c>
      <c r="P1718" s="140" t="s">
        <v>3077</v>
      </c>
      <c r="Q1718" t="s">
        <v>1825</v>
      </c>
      <c r="R1718" t="s">
        <v>630</v>
      </c>
    </row>
    <row r="1719" spans="1:18" x14ac:dyDescent="0.25">
      <c r="A1719" s="140" t="s">
        <v>154</v>
      </c>
      <c r="B1719" s="140" t="s">
        <v>887</v>
      </c>
      <c r="C1719" s="140" t="s">
        <v>1819</v>
      </c>
      <c r="D1719" s="140" t="s">
        <v>1820</v>
      </c>
      <c r="E1719" s="140" t="s">
        <v>1860</v>
      </c>
      <c r="F1719" s="140"/>
      <c r="G1719" s="140" t="s">
        <v>1788</v>
      </c>
      <c r="H1719" s="140" t="s">
        <v>1789</v>
      </c>
      <c r="I1719" s="140" t="s">
        <v>5551</v>
      </c>
      <c r="J1719" s="140" t="s">
        <v>1819</v>
      </c>
      <c r="K1719" s="140"/>
      <c r="L1719" s="140"/>
      <c r="M1719" s="140" t="s">
        <v>6366</v>
      </c>
      <c r="N1719" s="141">
        <v>60</v>
      </c>
      <c r="O1719" s="142" t="b">
        <v>0</v>
      </c>
      <c r="P1719" s="140" t="s">
        <v>3077</v>
      </c>
      <c r="Q1719" t="s">
        <v>1825</v>
      </c>
      <c r="R1719" t="s">
        <v>630</v>
      </c>
    </row>
    <row r="1720" spans="1:18" x14ac:dyDescent="0.25">
      <c r="A1720" s="140" t="s">
        <v>187</v>
      </c>
      <c r="B1720" s="140" t="s">
        <v>887</v>
      </c>
      <c r="C1720" s="140" t="s">
        <v>1819</v>
      </c>
      <c r="D1720" s="140" t="s">
        <v>1820</v>
      </c>
      <c r="E1720" s="140" t="s">
        <v>2074</v>
      </c>
      <c r="F1720" s="140"/>
      <c r="G1720" s="140" t="s">
        <v>1788</v>
      </c>
      <c r="H1720" s="140" t="s">
        <v>1789</v>
      </c>
      <c r="I1720" s="140" t="s">
        <v>5551</v>
      </c>
      <c r="J1720" s="140" t="s">
        <v>1819</v>
      </c>
      <c r="K1720" s="140"/>
      <c r="L1720" s="140"/>
      <c r="M1720" s="140" t="s">
        <v>6367</v>
      </c>
      <c r="N1720" s="141">
        <v>60</v>
      </c>
      <c r="O1720" s="142" t="b">
        <v>0</v>
      </c>
      <c r="P1720" s="140" t="s">
        <v>3077</v>
      </c>
      <c r="Q1720" t="s">
        <v>1825</v>
      </c>
      <c r="R1720" t="s">
        <v>630</v>
      </c>
    </row>
    <row r="1721" spans="1:18" x14ac:dyDescent="0.25">
      <c r="A1721" s="140" t="s">
        <v>1308</v>
      </c>
      <c r="B1721" s="140" t="s">
        <v>887</v>
      </c>
      <c r="C1721" s="140" t="s">
        <v>1819</v>
      </c>
      <c r="D1721" s="140" t="s">
        <v>1820</v>
      </c>
      <c r="E1721" s="140" t="s">
        <v>1883</v>
      </c>
      <c r="F1721" s="140"/>
      <c r="G1721" s="140" t="s">
        <v>70</v>
      </c>
      <c r="H1721" s="140" t="s">
        <v>1781</v>
      </c>
      <c r="I1721" s="140" t="s">
        <v>5551</v>
      </c>
      <c r="J1721" s="140" t="s">
        <v>1819</v>
      </c>
      <c r="K1721" s="140"/>
      <c r="L1721" s="140"/>
      <c r="M1721" s="140" t="s">
        <v>6368</v>
      </c>
      <c r="N1721" s="141">
        <v>60</v>
      </c>
      <c r="O1721" s="142" t="b">
        <v>0</v>
      </c>
      <c r="P1721" s="140" t="s">
        <v>3077</v>
      </c>
      <c r="Q1721" t="s">
        <v>1825</v>
      </c>
      <c r="R1721" t="s">
        <v>630</v>
      </c>
    </row>
    <row r="1722" spans="1:18" x14ac:dyDescent="0.25">
      <c r="A1722" s="140" t="s">
        <v>1309</v>
      </c>
      <c r="B1722" s="140" t="s">
        <v>887</v>
      </c>
      <c r="C1722" s="140" t="s">
        <v>1819</v>
      </c>
      <c r="D1722" s="140" t="s">
        <v>1820</v>
      </c>
      <c r="E1722" s="140" t="s">
        <v>1940</v>
      </c>
      <c r="F1722" s="140"/>
      <c r="G1722" s="140" t="s">
        <v>70</v>
      </c>
      <c r="H1722" s="140" t="s">
        <v>1781</v>
      </c>
      <c r="I1722" s="140" t="s">
        <v>5551</v>
      </c>
      <c r="J1722" s="140" t="s">
        <v>1819</v>
      </c>
      <c r="K1722" s="140"/>
      <c r="L1722" s="140"/>
      <c r="M1722" s="140" t="s">
        <v>6369</v>
      </c>
      <c r="N1722" s="141">
        <v>60</v>
      </c>
      <c r="O1722" s="142" t="b">
        <v>0</v>
      </c>
      <c r="P1722" s="140" t="s">
        <v>3077</v>
      </c>
      <c r="Q1722" t="s">
        <v>1825</v>
      </c>
      <c r="R1722" t="s">
        <v>630</v>
      </c>
    </row>
    <row r="1723" spans="1:18" x14ac:dyDescent="0.25">
      <c r="A1723" s="140" t="s">
        <v>1310</v>
      </c>
      <c r="B1723" s="140" t="s">
        <v>887</v>
      </c>
      <c r="C1723" s="140" t="s">
        <v>1819</v>
      </c>
      <c r="D1723" s="140" t="s">
        <v>1820</v>
      </c>
      <c r="E1723" s="140" t="s">
        <v>1957</v>
      </c>
      <c r="F1723" s="140"/>
      <c r="G1723" s="140" t="s">
        <v>1788</v>
      </c>
      <c r="H1723" s="140" t="s">
        <v>1789</v>
      </c>
      <c r="I1723" s="140" t="s">
        <v>5551</v>
      </c>
      <c r="J1723" s="140" t="s">
        <v>1819</v>
      </c>
      <c r="K1723" s="140"/>
      <c r="L1723" s="140"/>
      <c r="M1723" s="140" t="s">
        <v>6370</v>
      </c>
      <c r="N1723" s="141">
        <v>60</v>
      </c>
      <c r="O1723" s="142" t="b">
        <v>0</v>
      </c>
      <c r="P1723" s="140" t="s">
        <v>3077</v>
      </c>
      <c r="Q1723" t="s">
        <v>1825</v>
      </c>
      <c r="R1723" t="s">
        <v>630</v>
      </c>
    </row>
    <row r="1724" spans="1:18" x14ac:dyDescent="0.25">
      <c r="A1724" s="140" t="s">
        <v>1311</v>
      </c>
      <c r="B1724" s="140" t="s">
        <v>887</v>
      </c>
      <c r="C1724" s="140" t="s">
        <v>1819</v>
      </c>
      <c r="D1724" s="140" t="s">
        <v>1820</v>
      </c>
      <c r="E1724" s="140" t="s">
        <v>1957</v>
      </c>
      <c r="F1724" s="140"/>
      <c r="G1724" s="140" t="s">
        <v>1788</v>
      </c>
      <c r="H1724" s="140" t="s">
        <v>1789</v>
      </c>
      <c r="I1724" s="140" t="s">
        <v>5551</v>
      </c>
      <c r="J1724" s="140" t="s">
        <v>1819</v>
      </c>
      <c r="K1724" s="140"/>
      <c r="L1724" s="140"/>
      <c r="M1724" s="140" t="s">
        <v>6371</v>
      </c>
      <c r="N1724" s="141">
        <v>60</v>
      </c>
      <c r="O1724" s="142" t="b">
        <v>0</v>
      </c>
      <c r="P1724" s="140" t="s">
        <v>3077</v>
      </c>
      <c r="Q1724" t="s">
        <v>1825</v>
      </c>
      <c r="R1724" t="s">
        <v>630</v>
      </c>
    </row>
    <row r="1725" spans="1:18" x14ac:dyDescent="0.25">
      <c r="A1725" s="140" t="s">
        <v>1312</v>
      </c>
      <c r="B1725" s="140" t="s">
        <v>885</v>
      </c>
      <c r="C1725" s="140" t="s">
        <v>1819</v>
      </c>
      <c r="D1725" s="140" t="s">
        <v>1820</v>
      </c>
      <c r="E1725" s="140" t="s">
        <v>2088</v>
      </c>
      <c r="F1725" s="140"/>
      <c r="G1725" s="140" t="s">
        <v>70</v>
      </c>
      <c r="H1725" s="140" t="s">
        <v>1781</v>
      </c>
      <c r="I1725" s="140" t="s">
        <v>5551</v>
      </c>
      <c r="J1725" s="140" t="s">
        <v>1819</v>
      </c>
      <c r="K1725" s="140"/>
      <c r="L1725" s="140"/>
      <c r="M1725" s="140" t="s">
        <v>6372</v>
      </c>
      <c r="N1725" s="141">
        <v>60</v>
      </c>
      <c r="O1725" s="142" t="b">
        <v>0</v>
      </c>
      <c r="P1725" s="140" t="s">
        <v>3077</v>
      </c>
      <c r="Q1725" t="s">
        <v>1825</v>
      </c>
      <c r="R1725" t="s">
        <v>630</v>
      </c>
    </row>
    <row r="1726" spans="1:18" x14ac:dyDescent="0.25">
      <c r="A1726" s="140" t="s">
        <v>1313</v>
      </c>
      <c r="B1726" s="140" t="s">
        <v>887</v>
      </c>
      <c r="C1726" s="140" t="s">
        <v>1819</v>
      </c>
      <c r="D1726" s="140" t="s">
        <v>1820</v>
      </c>
      <c r="E1726" s="140" t="s">
        <v>1973</v>
      </c>
      <c r="F1726" s="140"/>
      <c r="G1726" s="140" t="s">
        <v>71</v>
      </c>
      <c r="H1726" s="140" t="s">
        <v>1779</v>
      </c>
      <c r="I1726" s="140" t="s">
        <v>5551</v>
      </c>
      <c r="J1726" s="140" t="s">
        <v>1819</v>
      </c>
      <c r="K1726" s="140"/>
      <c r="L1726" s="140"/>
      <c r="M1726" s="140" t="s">
        <v>6373</v>
      </c>
      <c r="N1726" s="141">
        <v>60</v>
      </c>
      <c r="O1726" s="142" t="b">
        <v>0</v>
      </c>
      <c r="P1726" s="140" t="s">
        <v>3077</v>
      </c>
      <c r="Q1726" t="s">
        <v>1825</v>
      </c>
      <c r="R1726" t="s">
        <v>630</v>
      </c>
    </row>
    <row r="1727" spans="1:18" x14ac:dyDescent="0.25">
      <c r="A1727" s="140" t="s">
        <v>1314</v>
      </c>
      <c r="B1727" s="140" t="s">
        <v>885</v>
      </c>
      <c r="C1727" s="140" t="s">
        <v>1819</v>
      </c>
      <c r="D1727" s="140" t="s">
        <v>1820</v>
      </c>
      <c r="E1727" s="140" t="s">
        <v>1928</v>
      </c>
      <c r="F1727" s="140"/>
      <c r="G1727" s="140" t="s">
        <v>70</v>
      </c>
      <c r="H1727" s="140" t="s">
        <v>1781</v>
      </c>
      <c r="I1727" s="140" t="s">
        <v>5551</v>
      </c>
      <c r="J1727" s="140" t="s">
        <v>1819</v>
      </c>
      <c r="K1727" s="140"/>
      <c r="L1727" s="140"/>
      <c r="M1727" s="140" t="s">
        <v>6374</v>
      </c>
      <c r="N1727" s="141">
        <v>60</v>
      </c>
      <c r="O1727" s="142" t="b">
        <v>0</v>
      </c>
      <c r="P1727" s="140" t="s">
        <v>3077</v>
      </c>
      <c r="Q1727" t="s">
        <v>1825</v>
      </c>
      <c r="R1727" t="s">
        <v>630</v>
      </c>
    </row>
    <row r="1728" spans="1:18" x14ac:dyDescent="0.25">
      <c r="A1728" s="140" t="s">
        <v>101</v>
      </c>
      <c r="B1728" s="140" t="s">
        <v>887</v>
      </c>
      <c r="C1728" s="140" t="s">
        <v>1819</v>
      </c>
      <c r="D1728" s="140" t="s">
        <v>1820</v>
      </c>
      <c r="E1728" s="140" t="s">
        <v>1883</v>
      </c>
      <c r="F1728" s="140"/>
      <c r="G1728" s="140" t="s">
        <v>71</v>
      </c>
      <c r="H1728" s="140" t="s">
        <v>1779</v>
      </c>
      <c r="I1728" s="140" t="s">
        <v>5551</v>
      </c>
      <c r="J1728" s="140" t="s">
        <v>1819</v>
      </c>
      <c r="K1728" s="140"/>
      <c r="L1728" s="140"/>
      <c r="M1728" s="140" t="s">
        <v>6375</v>
      </c>
      <c r="N1728" s="141">
        <v>60</v>
      </c>
      <c r="O1728" s="142" t="b">
        <v>0</v>
      </c>
      <c r="P1728" s="140" t="s">
        <v>3077</v>
      </c>
      <c r="Q1728" t="s">
        <v>1825</v>
      </c>
      <c r="R1728" t="s">
        <v>630</v>
      </c>
    </row>
    <row r="1729" spans="1:18" x14ac:dyDescent="0.25">
      <c r="A1729" s="140" t="s">
        <v>184</v>
      </c>
      <c r="B1729" s="140" t="s">
        <v>887</v>
      </c>
      <c r="C1729" s="140" t="s">
        <v>1819</v>
      </c>
      <c r="D1729" s="140" t="s">
        <v>1820</v>
      </c>
      <c r="E1729" s="140" t="s">
        <v>2074</v>
      </c>
      <c r="F1729" s="140"/>
      <c r="G1729" s="140" t="s">
        <v>70</v>
      </c>
      <c r="H1729" s="140" t="s">
        <v>1781</v>
      </c>
      <c r="I1729" s="140" t="s">
        <v>5551</v>
      </c>
      <c r="J1729" s="140" t="s">
        <v>1819</v>
      </c>
      <c r="K1729" s="140"/>
      <c r="L1729" s="140"/>
      <c r="M1729" s="140" t="s">
        <v>6376</v>
      </c>
      <c r="N1729" s="141">
        <v>60</v>
      </c>
      <c r="O1729" s="142" t="b">
        <v>0</v>
      </c>
      <c r="P1729" s="140" t="s">
        <v>3077</v>
      </c>
      <c r="Q1729" t="s">
        <v>1825</v>
      </c>
      <c r="R1729" t="s">
        <v>630</v>
      </c>
    </row>
    <row r="1730" spans="1:18" x14ac:dyDescent="0.25">
      <c r="A1730" s="140" t="s">
        <v>1315</v>
      </c>
      <c r="B1730" s="140" t="s">
        <v>887</v>
      </c>
      <c r="C1730" s="140" t="s">
        <v>1819</v>
      </c>
      <c r="D1730" s="140" t="s">
        <v>1820</v>
      </c>
      <c r="E1730" s="140" t="s">
        <v>1940</v>
      </c>
      <c r="F1730" s="140"/>
      <c r="G1730" s="140" t="s">
        <v>70</v>
      </c>
      <c r="H1730" s="140" t="s">
        <v>1781</v>
      </c>
      <c r="I1730" s="140" t="s">
        <v>5551</v>
      </c>
      <c r="J1730" s="140" t="s">
        <v>1819</v>
      </c>
      <c r="K1730" s="140"/>
      <c r="L1730" s="140"/>
      <c r="M1730" s="140" t="s">
        <v>6377</v>
      </c>
      <c r="N1730" s="141">
        <v>60</v>
      </c>
      <c r="O1730" s="142" t="b">
        <v>0</v>
      </c>
      <c r="P1730" s="140" t="s">
        <v>3077</v>
      </c>
      <c r="Q1730" t="s">
        <v>1825</v>
      </c>
      <c r="R1730" t="s">
        <v>630</v>
      </c>
    </row>
    <row r="1731" spans="1:18" x14ac:dyDescent="0.25">
      <c r="A1731" s="140" t="s">
        <v>1316</v>
      </c>
      <c r="B1731" s="140" t="s">
        <v>887</v>
      </c>
      <c r="C1731" s="140" t="s">
        <v>1819</v>
      </c>
      <c r="D1731" s="140" t="s">
        <v>1820</v>
      </c>
      <c r="E1731" s="140" t="s">
        <v>1973</v>
      </c>
      <c r="F1731" s="140"/>
      <c r="G1731" s="140" t="s">
        <v>71</v>
      </c>
      <c r="H1731" s="140" t="s">
        <v>1779</v>
      </c>
      <c r="I1731" s="140" t="s">
        <v>5551</v>
      </c>
      <c r="J1731" s="140" t="s">
        <v>1819</v>
      </c>
      <c r="K1731" s="140"/>
      <c r="L1731" s="140"/>
      <c r="M1731" s="140" t="s">
        <v>6378</v>
      </c>
      <c r="N1731" s="141">
        <v>60</v>
      </c>
      <c r="O1731" s="142" t="b">
        <v>0</v>
      </c>
      <c r="P1731" s="140" t="s">
        <v>3077</v>
      </c>
      <c r="Q1731" t="s">
        <v>1825</v>
      </c>
      <c r="R1731" t="s">
        <v>630</v>
      </c>
    </row>
    <row r="1732" spans="1:18" x14ac:dyDescent="0.25">
      <c r="A1732" s="140" t="s">
        <v>6379</v>
      </c>
      <c r="B1732" s="140" t="s">
        <v>887</v>
      </c>
      <c r="C1732" s="140" t="s">
        <v>1819</v>
      </c>
      <c r="D1732" s="140" t="s">
        <v>1820</v>
      </c>
      <c r="E1732" s="140" t="s">
        <v>2736</v>
      </c>
      <c r="F1732" s="140"/>
      <c r="G1732" s="140" t="s">
        <v>71</v>
      </c>
      <c r="H1732" s="140" t="s">
        <v>1779</v>
      </c>
      <c r="I1732" s="140" t="s">
        <v>5551</v>
      </c>
      <c r="J1732" s="140" t="s">
        <v>1819</v>
      </c>
      <c r="K1732" s="140"/>
      <c r="L1732" s="140"/>
      <c r="M1732" s="140" t="s">
        <v>6380</v>
      </c>
      <c r="N1732" s="141">
        <v>60</v>
      </c>
      <c r="O1732" s="142" t="b">
        <v>0</v>
      </c>
      <c r="P1732" s="140" t="s">
        <v>3077</v>
      </c>
      <c r="Q1732" t="s">
        <v>1825</v>
      </c>
      <c r="R1732" t="s">
        <v>630</v>
      </c>
    </row>
    <row r="1733" spans="1:18" x14ac:dyDescent="0.25">
      <c r="A1733" s="140" t="s">
        <v>6381</v>
      </c>
      <c r="B1733" s="140" t="s">
        <v>887</v>
      </c>
      <c r="C1733" s="140" t="s">
        <v>1819</v>
      </c>
      <c r="D1733" s="140" t="s">
        <v>1820</v>
      </c>
      <c r="E1733" s="140" t="s">
        <v>2736</v>
      </c>
      <c r="F1733" s="140"/>
      <c r="G1733" s="140" t="s">
        <v>71</v>
      </c>
      <c r="H1733" s="140" t="s">
        <v>1779</v>
      </c>
      <c r="I1733" s="140" t="s">
        <v>5551</v>
      </c>
      <c r="J1733" s="140" t="s">
        <v>1819</v>
      </c>
      <c r="K1733" s="140"/>
      <c r="L1733" s="140"/>
      <c r="M1733" s="140" t="s">
        <v>6382</v>
      </c>
      <c r="N1733" s="141">
        <v>60</v>
      </c>
      <c r="O1733" s="142" t="b">
        <v>0</v>
      </c>
      <c r="P1733" s="140" t="s">
        <v>3077</v>
      </c>
      <c r="Q1733" t="s">
        <v>1825</v>
      </c>
      <c r="R1733" t="s">
        <v>630</v>
      </c>
    </row>
    <row r="1734" spans="1:18" x14ac:dyDescent="0.25">
      <c r="A1734" s="140" t="s">
        <v>494</v>
      </c>
      <c r="B1734" s="140" t="s">
        <v>887</v>
      </c>
      <c r="C1734" s="140" t="s">
        <v>1819</v>
      </c>
      <c r="D1734" s="140" t="s">
        <v>1820</v>
      </c>
      <c r="E1734" s="140" t="s">
        <v>1883</v>
      </c>
      <c r="F1734" s="140"/>
      <c r="G1734" s="140" t="s">
        <v>71</v>
      </c>
      <c r="H1734" s="140" t="s">
        <v>1779</v>
      </c>
      <c r="I1734" s="140" t="s">
        <v>5551</v>
      </c>
      <c r="J1734" s="140" t="s">
        <v>1819</v>
      </c>
      <c r="K1734" s="140"/>
      <c r="L1734" s="140"/>
      <c r="M1734" s="140" t="s">
        <v>6383</v>
      </c>
      <c r="N1734" s="141">
        <v>60</v>
      </c>
      <c r="O1734" s="142" t="b">
        <v>0</v>
      </c>
      <c r="P1734" s="140" t="s">
        <v>3077</v>
      </c>
      <c r="Q1734" t="s">
        <v>1825</v>
      </c>
      <c r="R1734" t="s">
        <v>630</v>
      </c>
    </row>
    <row r="1735" spans="1:18" x14ac:dyDescent="0.25">
      <c r="A1735" s="140" t="s">
        <v>6384</v>
      </c>
      <c r="B1735" s="140" t="s">
        <v>887</v>
      </c>
      <c r="C1735" s="140" t="s">
        <v>1819</v>
      </c>
      <c r="D1735" s="140" t="s">
        <v>1820</v>
      </c>
      <c r="E1735" s="140" t="s">
        <v>1973</v>
      </c>
      <c r="F1735" s="140"/>
      <c r="G1735" s="140" t="s">
        <v>71</v>
      </c>
      <c r="H1735" s="140" t="s">
        <v>1779</v>
      </c>
      <c r="I1735" s="140" t="s">
        <v>5551</v>
      </c>
      <c r="J1735" s="140" t="s">
        <v>1819</v>
      </c>
      <c r="K1735" s="140"/>
      <c r="L1735" s="140"/>
      <c r="M1735" s="140" t="s">
        <v>6385</v>
      </c>
      <c r="N1735" s="141">
        <v>60</v>
      </c>
      <c r="O1735" s="142" t="b">
        <v>0</v>
      </c>
      <c r="P1735" s="140" t="s">
        <v>3077</v>
      </c>
      <c r="Q1735" t="s">
        <v>1825</v>
      </c>
      <c r="R1735" t="s">
        <v>630</v>
      </c>
    </row>
    <row r="1736" spans="1:18" x14ac:dyDescent="0.25">
      <c r="A1736" s="140" t="s">
        <v>1317</v>
      </c>
      <c r="B1736" s="140" t="s">
        <v>885</v>
      </c>
      <c r="C1736" s="140" t="s">
        <v>1819</v>
      </c>
      <c r="D1736" s="140" t="s">
        <v>1820</v>
      </c>
      <c r="E1736" s="140" t="s">
        <v>2088</v>
      </c>
      <c r="F1736" s="140"/>
      <c r="G1736" s="140" t="s">
        <v>70</v>
      </c>
      <c r="H1736" s="140" t="s">
        <v>1781</v>
      </c>
      <c r="I1736" s="140" t="s">
        <v>5551</v>
      </c>
      <c r="J1736" s="140" t="s">
        <v>1819</v>
      </c>
      <c r="K1736" s="140"/>
      <c r="L1736" s="140"/>
      <c r="M1736" s="140" t="s">
        <v>6386</v>
      </c>
      <c r="N1736" s="141">
        <v>60</v>
      </c>
      <c r="O1736" s="142" t="b">
        <v>0</v>
      </c>
      <c r="P1736" s="140" t="s">
        <v>3077</v>
      </c>
      <c r="Q1736" t="s">
        <v>1825</v>
      </c>
      <c r="R1736" t="s">
        <v>630</v>
      </c>
    </row>
    <row r="1737" spans="1:18" x14ac:dyDescent="0.25">
      <c r="A1737" s="140" t="s">
        <v>1318</v>
      </c>
      <c r="B1737" s="140" t="s">
        <v>885</v>
      </c>
      <c r="C1737" s="140" t="s">
        <v>1819</v>
      </c>
      <c r="D1737" s="140" t="s">
        <v>1820</v>
      </c>
      <c r="E1737" s="140" t="s">
        <v>1928</v>
      </c>
      <c r="F1737" s="140"/>
      <c r="G1737" s="140" t="s">
        <v>70</v>
      </c>
      <c r="H1737" s="140" t="s">
        <v>1781</v>
      </c>
      <c r="I1737" s="140" t="s">
        <v>5551</v>
      </c>
      <c r="J1737" s="140" t="s">
        <v>1819</v>
      </c>
      <c r="K1737" s="140"/>
      <c r="L1737" s="140"/>
      <c r="M1737" s="140" t="s">
        <v>6387</v>
      </c>
      <c r="N1737" s="141">
        <v>60</v>
      </c>
      <c r="O1737" s="142" t="b">
        <v>0</v>
      </c>
      <c r="P1737" s="140" t="s">
        <v>3077</v>
      </c>
      <c r="Q1737" t="s">
        <v>1825</v>
      </c>
      <c r="R1737" t="s">
        <v>630</v>
      </c>
    </row>
    <row r="1738" spans="1:18" x14ac:dyDescent="0.25">
      <c r="A1738" s="140" t="s">
        <v>1319</v>
      </c>
      <c r="B1738" s="140" t="s">
        <v>887</v>
      </c>
      <c r="C1738" s="140" t="s">
        <v>1819</v>
      </c>
      <c r="D1738" s="140" t="s">
        <v>1820</v>
      </c>
      <c r="E1738" s="140" t="s">
        <v>1913</v>
      </c>
      <c r="F1738" s="140"/>
      <c r="G1738" s="140" t="s">
        <v>71</v>
      </c>
      <c r="H1738" s="140" t="s">
        <v>1779</v>
      </c>
      <c r="I1738" s="140" t="s">
        <v>5551</v>
      </c>
      <c r="J1738" s="140" t="s">
        <v>1819</v>
      </c>
      <c r="K1738" s="140"/>
      <c r="L1738" s="140"/>
      <c r="M1738" s="140" t="s">
        <v>6388</v>
      </c>
      <c r="N1738" s="141">
        <v>60</v>
      </c>
      <c r="O1738" s="142" t="b">
        <v>0</v>
      </c>
      <c r="P1738" s="140" t="s">
        <v>3077</v>
      </c>
      <c r="Q1738" t="s">
        <v>1825</v>
      </c>
      <c r="R1738" t="s">
        <v>630</v>
      </c>
    </row>
    <row r="1739" spans="1:18" x14ac:dyDescent="0.25">
      <c r="A1739" s="140" t="s">
        <v>1320</v>
      </c>
      <c r="B1739" s="140" t="s">
        <v>885</v>
      </c>
      <c r="C1739" s="140" t="s">
        <v>1819</v>
      </c>
      <c r="D1739" s="140" t="s">
        <v>1820</v>
      </c>
      <c r="E1739" s="140" t="s">
        <v>1928</v>
      </c>
      <c r="F1739" s="140"/>
      <c r="G1739" s="140" t="s">
        <v>70</v>
      </c>
      <c r="H1739" s="140" t="s">
        <v>1781</v>
      </c>
      <c r="I1739" s="140" t="s">
        <v>5551</v>
      </c>
      <c r="J1739" s="140" t="s">
        <v>1819</v>
      </c>
      <c r="K1739" s="140"/>
      <c r="L1739" s="140"/>
      <c r="M1739" s="140" t="s">
        <v>6389</v>
      </c>
      <c r="N1739" s="141">
        <v>60</v>
      </c>
      <c r="O1739" s="142" t="b">
        <v>0</v>
      </c>
      <c r="P1739" s="140" t="s">
        <v>3077</v>
      </c>
      <c r="Q1739" t="s">
        <v>1825</v>
      </c>
      <c r="R1739" t="s">
        <v>630</v>
      </c>
    </row>
    <row r="1740" spans="1:18" x14ac:dyDescent="0.25">
      <c r="A1740" s="140" t="s">
        <v>183</v>
      </c>
      <c r="B1740" s="140" t="s">
        <v>887</v>
      </c>
      <c r="C1740" s="140" t="s">
        <v>1819</v>
      </c>
      <c r="D1740" s="140" t="s">
        <v>1820</v>
      </c>
      <c r="E1740" s="140" t="s">
        <v>2055</v>
      </c>
      <c r="F1740" s="140"/>
      <c r="G1740" s="140" t="s">
        <v>70</v>
      </c>
      <c r="H1740" s="140" t="s">
        <v>1781</v>
      </c>
      <c r="I1740" s="140" t="s">
        <v>5551</v>
      </c>
      <c r="J1740" s="140" t="s">
        <v>1819</v>
      </c>
      <c r="K1740" s="140"/>
      <c r="L1740" s="140"/>
      <c r="M1740" s="140" t="s">
        <v>6390</v>
      </c>
      <c r="N1740" s="141">
        <v>60</v>
      </c>
      <c r="O1740" s="142" t="b">
        <v>0</v>
      </c>
      <c r="P1740" s="140" t="s">
        <v>3077</v>
      </c>
      <c r="Q1740" t="s">
        <v>1825</v>
      </c>
      <c r="R1740" t="s">
        <v>630</v>
      </c>
    </row>
    <row r="1741" spans="1:18" x14ac:dyDescent="0.25">
      <c r="A1741" s="140" t="s">
        <v>497</v>
      </c>
      <c r="B1741" s="140" t="s">
        <v>887</v>
      </c>
      <c r="C1741" s="140" t="s">
        <v>1819</v>
      </c>
      <c r="D1741" s="140" t="s">
        <v>1820</v>
      </c>
      <c r="E1741" s="140" t="s">
        <v>1834</v>
      </c>
      <c r="F1741" s="140"/>
      <c r="G1741" s="140" t="s">
        <v>70</v>
      </c>
      <c r="H1741" s="140" t="s">
        <v>1781</v>
      </c>
      <c r="I1741" s="140" t="s">
        <v>5551</v>
      </c>
      <c r="J1741" s="140" t="s">
        <v>1819</v>
      </c>
      <c r="K1741" s="140"/>
      <c r="L1741" s="140"/>
      <c r="M1741" s="140" t="s">
        <v>6391</v>
      </c>
      <c r="N1741" s="141">
        <v>60</v>
      </c>
      <c r="O1741" s="142" t="b">
        <v>0</v>
      </c>
      <c r="P1741" s="140" t="s">
        <v>3077</v>
      </c>
      <c r="Q1741" t="s">
        <v>1825</v>
      </c>
      <c r="R1741" t="s">
        <v>630</v>
      </c>
    </row>
    <row r="1742" spans="1:18" x14ac:dyDescent="0.25">
      <c r="A1742" s="140" t="s">
        <v>498</v>
      </c>
      <c r="B1742" s="140" t="s">
        <v>887</v>
      </c>
      <c r="C1742" s="140" t="s">
        <v>1819</v>
      </c>
      <c r="D1742" s="140" t="s">
        <v>1820</v>
      </c>
      <c r="E1742" s="140" t="s">
        <v>1940</v>
      </c>
      <c r="F1742" s="140"/>
      <c r="G1742" s="140" t="s">
        <v>70</v>
      </c>
      <c r="H1742" s="140" t="s">
        <v>1781</v>
      </c>
      <c r="I1742" s="140" t="s">
        <v>5551</v>
      </c>
      <c r="J1742" s="140" t="s">
        <v>1819</v>
      </c>
      <c r="K1742" s="140"/>
      <c r="L1742" s="140"/>
      <c r="M1742" s="140" t="s">
        <v>6392</v>
      </c>
      <c r="N1742" s="141">
        <v>60</v>
      </c>
      <c r="O1742" s="142" t="b">
        <v>0</v>
      </c>
      <c r="P1742" s="140" t="s">
        <v>3077</v>
      </c>
      <c r="Q1742" t="s">
        <v>1825</v>
      </c>
      <c r="R1742" t="s">
        <v>630</v>
      </c>
    </row>
    <row r="1743" spans="1:18" x14ac:dyDescent="0.25">
      <c r="A1743" s="140" t="s">
        <v>1321</v>
      </c>
      <c r="B1743" s="140" t="s">
        <v>885</v>
      </c>
      <c r="C1743" s="140" t="s">
        <v>1819</v>
      </c>
      <c r="D1743" s="140" t="s">
        <v>1820</v>
      </c>
      <c r="E1743" s="140" t="s">
        <v>1928</v>
      </c>
      <c r="F1743" s="140"/>
      <c r="G1743" s="140" t="s">
        <v>70</v>
      </c>
      <c r="H1743" s="140" t="s">
        <v>1781</v>
      </c>
      <c r="I1743" s="140" t="s">
        <v>5551</v>
      </c>
      <c r="J1743" s="140" t="s">
        <v>1819</v>
      </c>
      <c r="K1743" s="140"/>
      <c r="L1743" s="140"/>
      <c r="M1743" s="140" t="s">
        <v>6393</v>
      </c>
      <c r="N1743" s="141">
        <v>60</v>
      </c>
      <c r="O1743" s="142" t="b">
        <v>0</v>
      </c>
      <c r="P1743" s="140" t="s">
        <v>3077</v>
      </c>
      <c r="Q1743" t="s">
        <v>1825</v>
      </c>
      <c r="R1743" t="s">
        <v>630</v>
      </c>
    </row>
    <row r="1744" spans="1:18" x14ac:dyDescent="0.25">
      <c r="A1744" s="140" t="s">
        <v>6394</v>
      </c>
      <c r="B1744" s="140" t="s">
        <v>887</v>
      </c>
      <c r="C1744" s="140" t="s">
        <v>1819</v>
      </c>
      <c r="D1744" s="140" t="s">
        <v>1820</v>
      </c>
      <c r="E1744" s="140" t="s">
        <v>1940</v>
      </c>
      <c r="F1744" s="140"/>
      <c r="G1744" s="140" t="s">
        <v>70</v>
      </c>
      <c r="H1744" s="140" t="s">
        <v>1781</v>
      </c>
      <c r="I1744" s="140" t="s">
        <v>5551</v>
      </c>
      <c r="J1744" s="140" t="s">
        <v>1819</v>
      </c>
      <c r="K1744" s="140"/>
      <c r="L1744" s="140"/>
      <c r="M1744" s="140" t="s">
        <v>6395</v>
      </c>
      <c r="N1744" s="141">
        <v>60</v>
      </c>
      <c r="O1744" s="142" t="b">
        <v>0</v>
      </c>
      <c r="P1744" s="140" t="s">
        <v>3077</v>
      </c>
      <c r="Q1744" t="s">
        <v>1825</v>
      </c>
      <c r="R1744" t="s">
        <v>630</v>
      </c>
    </row>
    <row r="1745" spans="1:18" x14ac:dyDescent="0.25">
      <c r="A1745" s="140" t="s">
        <v>1322</v>
      </c>
      <c r="B1745" s="140" t="s">
        <v>885</v>
      </c>
      <c r="C1745" s="140" t="s">
        <v>1819</v>
      </c>
      <c r="D1745" s="140" t="s">
        <v>1820</v>
      </c>
      <c r="E1745" s="140" t="s">
        <v>2032</v>
      </c>
      <c r="F1745" s="140"/>
      <c r="G1745" s="140" t="s">
        <v>70</v>
      </c>
      <c r="H1745" s="140" t="s">
        <v>1781</v>
      </c>
      <c r="I1745" s="140" t="s">
        <v>5551</v>
      </c>
      <c r="J1745" s="140" t="s">
        <v>1819</v>
      </c>
      <c r="K1745" s="140"/>
      <c r="L1745" s="140"/>
      <c r="M1745" s="140" t="s">
        <v>6396</v>
      </c>
      <c r="N1745" s="141">
        <v>60</v>
      </c>
      <c r="O1745" s="142" t="b">
        <v>0</v>
      </c>
      <c r="P1745" s="140" t="s">
        <v>3077</v>
      </c>
      <c r="Q1745" t="s">
        <v>1825</v>
      </c>
      <c r="R1745" t="s">
        <v>630</v>
      </c>
    </row>
    <row r="1746" spans="1:18" x14ac:dyDescent="0.25">
      <c r="A1746" s="140" t="s">
        <v>500</v>
      </c>
      <c r="B1746" s="140" t="s">
        <v>887</v>
      </c>
      <c r="C1746" s="140" t="s">
        <v>1819</v>
      </c>
      <c r="D1746" s="140" t="s">
        <v>1820</v>
      </c>
      <c r="E1746" s="140" t="s">
        <v>1932</v>
      </c>
      <c r="F1746" s="140"/>
      <c r="G1746" s="140" t="s">
        <v>71</v>
      </c>
      <c r="H1746" s="140" t="s">
        <v>1779</v>
      </c>
      <c r="I1746" s="140" t="s">
        <v>5551</v>
      </c>
      <c r="J1746" s="140" t="s">
        <v>1819</v>
      </c>
      <c r="K1746" s="140"/>
      <c r="L1746" s="140"/>
      <c r="M1746" s="140" t="s">
        <v>6397</v>
      </c>
      <c r="N1746" s="141">
        <v>60</v>
      </c>
      <c r="O1746" s="142" t="b">
        <v>0</v>
      </c>
      <c r="P1746" s="140" t="s">
        <v>3077</v>
      </c>
      <c r="Q1746" t="s">
        <v>1825</v>
      </c>
      <c r="R1746" t="s">
        <v>630</v>
      </c>
    </row>
    <row r="1747" spans="1:18" x14ac:dyDescent="0.25">
      <c r="A1747" s="140" t="s">
        <v>1323</v>
      </c>
      <c r="B1747" s="140" t="s">
        <v>885</v>
      </c>
      <c r="C1747" s="140" t="s">
        <v>1819</v>
      </c>
      <c r="D1747" s="140" t="s">
        <v>1820</v>
      </c>
      <c r="E1747" s="140" t="s">
        <v>2088</v>
      </c>
      <c r="F1747" s="140"/>
      <c r="G1747" s="140" t="s">
        <v>70</v>
      </c>
      <c r="H1747" s="140" t="s">
        <v>1781</v>
      </c>
      <c r="I1747" s="140" t="s">
        <v>5551</v>
      </c>
      <c r="J1747" s="140" t="s">
        <v>1819</v>
      </c>
      <c r="K1747" s="140"/>
      <c r="L1747" s="140"/>
      <c r="M1747" s="140" t="s">
        <v>6398</v>
      </c>
      <c r="N1747" s="141">
        <v>60</v>
      </c>
      <c r="O1747" s="142" t="b">
        <v>0</v>
      </c>
      <c r="P1747" s="140" t="s">
        <v>3077</v>
      </c>
      <c r="Q1747" t="s">
        <v>1825</v>
      </c>
      <c r="R1747" t="s">
        <v>630</v>
      </c>
    </row>
    <row r="1748" spans="1:18" x14ac:dyDescent="0.25">
      <c r="A1748" s="140" t="s">
        <v>1324</v>
      </c>
      <c r="B1748" s="140" t="s">
        <v>887</v>
      </c>
      <c r="C1748" s="140" t="s">
        <v>1819</v>
      </c>
      <c r="D1748" s="140" t="s">
        <v>1820</v>
      </c>
      <c r="E1748" s="140" t="s">
        <v>1883</v>
      </c>
      <c r="F1748" s="140"/>
      <c r="G1748" s="140" t="s">
        <v>71</v>
      </c>
      <c r="H1748" s="140" t="s">
        <v>1779</v>
      </c>
      <c r="I1748" s="140" t="s">
        <v>5551</v>
      </c>
      <c r="J1748" s="140" t="s">
        <v>1819</v>
      </c>
      <c r="K1748" s="140"/>
      <c r="L1748" s="140"/>
      <c r="M1748" s="140" t="s">
        <v>6399</v>
      </c>
      <c r="N1748" s="141">
        <v>60</v>
      </c>
      <c r="O1748" s="142" t="b">
        <v>0</v>
      </c>
      <c r="P1748" s="140" t="s">
        <v>3077</v>
      </c>
      <c r="Q1748" t="s">
        <v>1825</v>
      </c>
      <c r="R1748" t="s">
        <v>630</v>
      </c>
    </row>
    <row r="1749" spans="1:18" x14ac:dyDescent="0.25">
      <c r="A1749" s="140" t="s">
        <v>367</v>
      </c>
      <c r="B1749" s="140" t="s">
        <v>887</v>
      </c>
      <c r="C1749" s="140" t="s">
        <v>1819</v>
      </c>
      <c r="D1749" s="140" t="s">
        <v>1820</v>
      </c>
      <c r="E1749" s="140" t="s">
        <v>1883</v>
      </c>
      <c r="F1749" s="140"/>
      <c r="G1749" s="140" t="s">
        <v>71</v>
      </c>
      <c r="H1749" s="140" t="s">
        <v>1779</v>
      </c>
      <c r="I1749" s="140" t="s">
        <v>5551</v>
      </c>
      <c r="J1749" s="140" t="s">
        <v>1819</v>
      </c>
      <c r="K1749" s="140"/>
      <c r="L1749" s="140"/>
      <c r="M1749" s="140" t="s">
        <v>6400</v>
      </c>
      <c r="N1749" s="141">
        <v>60</v>
      </c>
      <c r="O1749" s="142" t="b">
        <v>0</v>
      </c>
      <c r="P1749" s="140" t="s">
        <v>3077</v>
      </c>
      <c r="Q1749" t="s">
        <v>1825</v>
      </c>
      <c r="R1749" t="s">
        <v>630</v>
      </c>
    </row>
    <row r="1750" spans="1:18" x14ac:dyDescent="0.25">
      <c r="A1750" s="140" t="s">
        <v>519</v>
      </c>
      <c r="B1750" s="140" t="s">
        <v>887</v>
      </c>
      <c r="C1750" s="140" t="s">
        <v>1819</v>
      </c>
      <c r="D1750" s="140" t="s">
        <v>1820</v>
      </c>
      <c r="E1750" s="140" t="s">
        <v>1940</v>
      </c>
      <c r="F1750" s="140"/>
      <c r="G1750" s="140" t="s">
        <v>70</v>
      </c>
      <c r="H1750" s="140" t="s">
        <v>1781</v>
      </c>
      <c r="I1750" s="140" t="s">
        <v>5551</v>
      </c>
      <c r="J1750" s="140" t="s">
        <v>1819</v>
      </c>
      <c r="K1750" s="140"/>
      <c r="L1750" s="140"/>
      <c r="M1750" s="140" t="s">
        <v>6401</v>
      </c>
      <c r="N1750" s="141">
        <v>60</v>
      </c>
      <c r="O1750" s="142" t="b">
        <v>0</v>
      </c>
      <c r="P1750" s="140" t="s">
        <v>3077</v>
      </c>
      <c r="Q1750" t="s">
        <v>1825</v>
      </c>
      <c r="R1750" t="s">
        <v>630</v>
      </c>
    </row>
    <row r="1751" spans="1:18" x14ac:dyDescent="0.25">
      <c r="A1751" s="140" t="s">
        <v>191</v>
      </c>
      <c r="B1751" s="140" t="s">
        <v>887</v>
      </c>
      <c r="C1751" s="140" t="s">
        <v>1819</v>
      </c>
      <c r="D1751" s="140" t="s">
        <v>1820</v>
      </c>
      <c r="E1751" s="140" t="s">
        <v>2736</v>
      </c>
      <c r="F1751" s="140"/>
      <c r="G1751" s="140" t="s">
        <v>1788</v>
      </c>
      <c r="H1751" s="140" t="s">
        <v>1789</v>
      </c>
      <c r="I1751" s="140" t="s">
        <v>5551</v>
      </c>
      <c r="J1751" s="140" t="s">
        <v>1819</v>
      </c>
      <c r="K1751" s="140"/>
      <c r="L1751" s="140"/>
      <c r="M1751" s="140" t="s">
        <v>6402</v>
      </c>
      <c r="N1751" s="141">
        <v>60</v>
      </c>
      <c r="O1751" s="142" t="b">
        <v>0</v>
      </c>
      <c r="P1751" s="140" t="s">
        <v>3077</v>
      </c>
      <c r="Q1751" t="s">
        <v>1825</v>
      </c>
      <c r="R1751" t="s">
        <v>630</v>
      </c>
    </row>
    <row r="1752" spans="1:18" x14ac:dyDescent="0.25">
      <c r="A1752" s="140" t="s">
        <v>1325</v>
      </c>
      <c r="B1752" s="140" t="s">
        <v>885</v>
      </c>
      <c r="C1752" s="140" t="s">
        <v>1819</v>
      </c>
      <c r="D1752" s="140" t="s">
        <v>1820</v>
      </c>
      <c r="E1752" s="140" t="s">
        <v>3136</v>
      </c>
      <c r="F1752" s="140"/>
      <c r="G1752" s="140" t="s">
        <v>1788</v>
      </c>
      <c r="H1752" s="140" t="s">
        <v>1789</v>
      </c>
      <c r="I1752" s="140" t="s">
        <v>5551</v>
      </c>
      <c r="J1752" s="140" t="s">
        <v>1819</v>
      </c>
      <c r="K1752" s="140"/>
      <c r="L1752" s="140"/>
      <c r="M1752" s="140" t="s">
        <v>6403</v>
      </c>
      <c r="N1752" s="141">
        <v>60</v>
      </c>
      <c r="O1752" s="142" t="b">
        <v>0</v>
      </c>
      <c r="P1752" s="140" t="s">
        <v>3077</v>
      </c>
      <c r="Q1752" t="s">
        <v>1825</v>
      </c>
      <c r="R1752" t="s">
        <v>630</v>
      </c>
    </row>
    <row r="1753" spans="1:18" x14ac:dyDescent="0.25">
      <c r="A1753" s="140" t="s">
        <v>518</v>
      </c>
      <c r="B1753" s="140" t="s">
        <v>887</v>
      </c>
      <c r="C1753" s="140" t="s">
        <v>1819</v>
      </c>
      <c r="D1753" s="140" t="s">
        <v>1820</v>
      </c>
      <c r="E1753" s="140" t="s">
        <v>1940</v>
      </c>
      <c r="F1753" s="140"/>
      <c r="G1753" s="140" t="s">
        <v>70</v>
      </c>
      <c r="H1753" s="140" t="s">
        <v>1781</v>
      </c>
      <c r="I1753" s="140" t="s">
        <v>5551</v>
      </c>
      <c r="J1753" s="140" t="s">
        <v>1819</v>
      </c>
      <c r="K1753" s="140"/>
      <c r="L1753" s="140"/>
      <c r="M1753" s="140" t="s">
        <v>6404</v>
      </c>
      <c r="N1753" s="141">
        <v>60</v>
      </c>
      <c r="O1753" s="142" t="b">
        <v>0</v>
      </c>
      <c r="P1753" s="140" t="s">
        <v>3077</v>
      </c>
      <c r="Q1753" t="s">
        <v>1825</v>
      </c>
      <c r="R1753" t="s">
        <v>630</v>
      </c>
    </row>
    <row r="1754" spans="1:18" x14ac:dyDescent="0.25">
      <c r="A1754" s="140" t="s">
        <v>1326</v>
      </c>
      <c r="B1754" s="140" t="s">
        <v>887</v>
      </c>
      <c r="C1754" s="140" t="s">
        <v>1819</v>
      </c>
      <c r="D1754" s="140" t="s">
        <v>1820</v>
      </c>
      <c r="E1754" s="140" t="s">
        <v>1883</v>
      </c>
      <c r="F1754" s="140"/>
      <c r="G1754" s="140" t="s">
        <v>71</v>
      </c>
      <c r="H1754" s="140" t="s">
        <v>1779</v>
      </c>
      <c r="I1754" s="140" t="s">
        <v>5551</v>
      </c>
      <c r="J1754" s="140" t="s">
        <v>1819</v>
      </c>
      <c r="K1754" s="140"/>
      <c r="L1754" s="140"/>
      <c r="M1754" s="140" t="s">
        <v>6405</v>
      </c>
      <c r="N1754" s="141">
        <v>60</v>
      </c>
      <c r="O1754" s="142" t="b">
        <v>0</v>
      </c>
      <c r="P1754" s="140" t="s">
        <v>3077</v>
      </c>
      <c r="Q1754" t="s">
        <v>1825</v>
      </c>
      <c r="R1754" t="s">
        <v>630</v>
      </c>
    </row>
    <row r="1755" spans="1:18" x14ac:dyDescent="0.25">
      <c r="A1755" s="140" t="s">
        <v>1327</v>
      </c>
      <c r="B1755" s="140" t="s">
        <v>885</v>
      </c>
      <c r="C1755" s="140" t="s">
        <v>1819</v>
      </c>
      <c r="D1755" s="140" t="s">
        <v>1820</v>
      </c>
      <c r="E1755" s="140" t="s">
        <v>2032</v>
      </c>
      <c r="F1755" s="140"/>
      <c r="G1755" s="140" t="s">
        <v>70</v>
      </c>
      <c r="H1755" s="140" t="s">
        <v>1781</v>
      </c>
      <c r="I1755" s="140" t="s">
        <v>5551</v>
      </c>
      <c r="J1755" s="140" t="s">
        <v>1819</v>
      </c>
      <c r="K1755" s="140"/>
      <c r="L1755" s="140"/>
      <c r="M1755" s="140" t="s">
        <v>6406</v>
      </c>
      <c r="N1755" s="141">
        <v>60</v>
      </c>
      <c r="O1755" s="142" t="b">
        <v>0</v>
      </c>
      <c r="P1755" s="140" t="s">
        <v>3077</v>
      </c>
      <c r="Q1755" t="s">
        <v>1825</v>
      </c>
      <c r="R1755" t="s">
        <v>630</v>
      </c>
    </row>
    <row r="1756" spans="1:18" x14ac:dyDescent="0.25">
      <c r="A1756" s="140" t="s">
        <v>75</v>
      </c>
      <c r="B1756" s="140" t="s">
        <v>887</v>
      </c>
      <c r="C1756" s="140" t="s">
        <v>1819</v>
      </c>
      <c r="D1756" s="140" t="s">
        <v>1820</v>
      </c>
      <c r="E1756" s="140" t="s">
        <v>1973</v>
      </c>
      <c r="F1756" s="140"/>
      <c r="G1756" s="140" t="s">
        <v>71</v>
      </c>
      <c r="H1756" s="140" t="s">
        <v>1779</v>
      </c>
      <c r="I1756" s="140" t="s">
        <v>5551</v>
      </c>
      <c r="J1756" s="140" t="s">
        <v>1819</v>
      </c>
      <c r="K1756" s="140"/>
      <c r="L1756" s="140"/>
      <c r="M1756" s="140" t="s">
        <v>6407</v>
      </c>
      <c r="N1756" s="141">
        <v>60</v>
      </c>
      <c r="O1756" s="142" t="b">
        <v>0</v>
      </c>
      <c r="P1756" s="140" t="s">
        <v>3077</v>
      </c>
      <c r="Q1756" t="s">
        <v>1825</v>
      </c>
      <c r="R1756" t="s">
        <v>630</v>
      </c>
    </row>
    <row r="1757" spans="1:18" x14ac:dyDescent="0.25">
      <c r="A1757" s="140" t="s">
        <v>1328</v>
      </c>
      <c r="B1757" s="140" t="s">
        <v>887</v>
      </c>
      <c r="C1757" s="140" t="s">
        <v>1819</v>
      </c>
      <c r="D1757" s="140" t="s">
        <v>1820</v>
      </c>
      <c r="E1757" s="140" t="s">
        <v>1957</v>
      </c>
      <c r="F1757" s="140"/>
      <c r="G1757" s="140" t="s">
        <v>1788</v>
      </c>
      <c r="H1757" s="140" t="s">
        <v>1789</v>
      </c>
      <c r="I1757" s="140" t="s">
        <v>5551</v>
      </c>
      <c r="J1757" s="140" t="s">
        <v>1819</v>
      </c>
      <c r="K1757" s="140"/>
      <c r="L1757" s="140"/>
      <c r="M1757" s="140" t="s">
        <v>6408</v>
      </c>
      <c r="N1757" s="141">
        <v>60</v>
      </c>
      <c r="O1757" s="142" t="b">
        <v>0</v>
      </c>
      <c r="P1757" s="140" t="s">
        <v>3077</v>
      </c>
      <c r="Q1757" t="s">
        <v>1825</v>
      </c>
      <c r="R1757" t="s">
        <v>630</v>
      </c>
    </row>
    <row r="1758" spans="1:18" x14ac:dyDescent="0.25">
      <c r="A1758" s="140" t="s">
        <v>1329</v>
      </c>
      <c r="B1758" s="140" t="s">
        <v>885</v>
      </c>
      <c r="C1758" s="140" t="s">
        <v>1819</v>
      </c>
      <c r="D1758" s="140" t="s">
        <v>1820</v>
      </c>
      <c r="E1758" s="140" t="s">
        <v>2088</v>
      </c>
      <c r="F1758" s="140"/>
      <c r="G1758" s="140" t="s">
        <v>70</v>
      </c>
      <c r="H1758" s="140" t="s">
        <v>1781</v>
      </c>
      <c r="I1758" s="140" t="s">
        <v>5551</v>
      </c>
      <c r="J1758" s="140" t="s">
        <v>1819</v>
      </c>
      <c r="K1758" s="140"/>
      <c r="L1758" s="140"/>
      <c r="M1758" s="140" t="s">
        <v>6409</v>
      </c>
      <c r="N1758" s="141">
        <v>60</v>
      </c>
      <c r="O1758" s="142" t="b">
        <v>0</v>
      </c>
      <c r="P1758" s="140" t="s">
        <v>3077</v>
      </c>
      <c r="Q1758" t="s">
        <v>1825</v>
      </c>
      <c r="R1758" t="s">
        <v>630</v>
      </c>
    </row>
    <row r="1759" spans="1:18" x14ac:dyDescent="0.25">
      <c r="A1759" s="140" t="s">
        <v>6410</v>
      </c>
      <c r="B1759" s="140" t="s">
        <v>887</v>
      </c>
      <c r="C1759" s="140" t="s">
        <v>1819</v>
      </c>
      <c r="D1759" s="140" t="s">
        <v>1820</v>
      </c>
      <c r="E1759" s="140" t="s">
        <v>1834</v>
      </c>
      <c r="F1759" s="140"/>
      <c r="G1759" s="140" t="s">
        <v>70</v>
      </c>
      <c r="H1759" s="140" t="s">
        <v>1781</v>
      </c>
      <c r="I1759" s="140" t="s">
        <v>5551</v>
      </c>
      <c r="J1759" s="140" t="s">
        <v>1819</v>
      </c>
      <c r="K1759" s="140"/>
      <c r="L1759" s="140"/>
      <c r="M1759" s="140" t="s">
        <v>6411</v>
      </c>
      <c r="N1759" s="141">
        <v>60</v>
      </c>
      <c r="O1759" s="142" t="b">
        <v>0</v>
      </c>
      <c r="P1759" s="140" t="s">
        <v>3077</v>
      </c>
      <c r="Q1759" t="s">
        <v>1825</v>
      </c>
      <c r="R1759" t="s">
        <v>630</v>
      </c>
    </row>
    <row r="1760" spans="1:18" x14ac:dyDescent="0.25">
      <c r="A1760" s="140" t="s">
        <v>6412</v>
      </c>
      <c r="B1760" s="140" t="s">
        <v>887</v>
      </c>
      <c r="C1760" s="140" t="s">
        <v>1819</v>
      </c>
      <c r="D1760" s="140" t="s">
        <v>1820</v>
      </c>
      <c r="E1760" s="140" t="s">
        <v>1957</v>
      </c>
      <c r="F1760" s="140"/>
      <c r="G1760" s="140" t="s">
        <v>1788</v>
      </c>
      <c r="H1760" s="140" t="s">
        <v>1789</v>
      </c>
      <c r="I1760" s="140" t="s">
        <v>5551</v>
      </c>
      <c r="J1760" s="140" t="s">
        <v>1819</v>
      </c>
      <c r="K1760" s="140"/>
      <c r="L1760" s="140"/>
      <c r="M1760" s="140" t="s">
        <v>6413</v>
      </c>
      <c r="N1760" s="141">
        <v>60</v>
      </c>
      <c r="O1760" s="142" t="b">
        <v>0</v>
      </c>
      <c r="P1760" s="140" t="s">
        <v>3077</v>
      </c>
      <c r="Q1760" t="s">
        <v>1825</v>
      </c>
      <c r="R1760" t="s">
        <v>630</v>
      </c>
    </row>
    <row r="1761" spans="1:18" x14ac:dyDescent="0.25">
      <c r="A1761" s="140" t="s">
        <v>1330</v>
      </c>
      <c r="B1761" s="140" t="s">
        <v>885</v>
      </c>
      <c r="C1761" s="140" t="s">
        <v>1819</v>
      </c>
      <c r="D1761" s="140" t="s">
        <v>1820</v>
      </c>
      <c r="E1761" s="140" t="s">
        <v>2032</v>
      </c>
      <c r="F1761" s="140"/>
      <c r="G1761" s="140" t="s">
        <v>70</v>
      </c>
      <c r="H1761" s="140" t="s">
        <v>1781</v>
      </c>
      <c r="I1761" s="140" t="s">
        <v>5551</v>
      </c>
      <c r="J1761" s="140" t="s">
        <v>1819</v>
      </c>
      <c r="K1761" s="140"/>
      <c r="L1761" s="140"/>
      <c r="M1761" s="140" t="s">
        <v>6414</v>
      </c>
      <c r="N1761" s="141">
        <v>60</v>
      </c>
      <c r="O1761" s="142" t="b">
        <v>0</v>
      </c>
      <c r="P1761" s="140" t="s">
        <v>3077</v>
      </c>
      <c r="Q1761" t="s">
        <v>1825</v>
      </c>
      <c r="R1761" t="s">
        <v>630</v>
      </c>
    </row>
    <row r="1762" spans="1:18" x14ac:dyDescent="0.25">
      <c r="A1762" s="140" t="s">
        <v>1331</v>
      </c>
      <c r="B1762" s="140" t="s">
        <v>885</v>
      </c>
      <c r="C1762" s="140" t="s">
        <v>1819</v>
      </c>
      <c r="D1762" s="140" t="s">
        <v>1820</v>
      </c>
      <c r="E1762" s="140" t="s">
        <v>1928</v>
      </c>
      <c r="F1762" s="140"/>
      <c r="G1762" s="140" t="s">
        <v>70</v>
      </c>
      <c r="H1762" s="140" t="s">
        <v>1781</v>
      </c>
      <c r="I1762" s="140" t="s">
        <v>5551</v>
      </c>
      <c r="J1762" s="140" t="s">
        <v>1819</v>
      </c>
      <c r="K1762" s="140"/>
      <c r="L1762" s="140"/>
      <c r="M1762" s="140" t="s">
        <v>6415</v>
      </c>
      <c r="N1762" s="141">
        <v>60</v>
      </c>
      <c r="O1762" s="142" t="b">
        <v>0</v>
      </c>
      <c r="P1762" s="140" t="s">
        <v>3077</v>
      </c>
      <c r="Q1762" t="s">
        <v>1825</v>
      </c>
      <c r="R1762" t="s">
        <v>630</v>
      </c>
    </row>
    <row r="1763" spans="1:18" x14ac:dyDescent="0.25">
      <c r="A1763" s="140" t="s">
        <v>1332</v>
      </c>
      <c r="B1763" s="140" t="s">
        <v>885</v>
      </c>
      <c r="C1763" s="140" t="s">
        <v>1819</v>
      </c>
      <c r="D1763" s="140" t="s">
        <v>1820</v>
      </c>
      <c r="E1763" s="140" t="s">
        <v>2032</v>
      </c>
      <c r="F1763" s="140"/>
      <c r="G1763" s="140" t="s">
        <v>70</v>
      </c>
      <c r="H1763" s="140" t="s">
        <v>1781</v>
      </c>
      <c r="I1763" s="140" t="s">
        <v>5551</v>
      </c>
      <c r="J1763" s="140" t="s">
        <v>1819</v>
      </c>
      <c r="K1763" s="140"/>
      <c r="L1763" s="140"/>
      <c r="M1763" s="140" t="s">
        <v>6416</v>
      </c>
      <c r="N1763" s="141">
        <v>60</v>
      </c>
      <c r="O1763" s="142" t="b">
        <v>0</v>
      </c>
      <c r="P1763" s="140" t="s">
        <v>3077</v>
      </c>
      <c r="Q1763" t="s">
        <v>1825</v>
      </c>
      <c r="R1763" t="s">
        <v>630</v>
      </c>
    </row>
    <row r="1764" spans="1:18" x14ac:dyDescent="0.25">
      <c r="A1764" s="140" t="s">
        <v>521</v>
      </c>
      <c r="B1764" s="140" t="s">
        <v>887</v>
      </c>
      <c r="C1764" s="140" t="s">
        <v>1819</v>
      </c>
      <c r="D1764" s="140" t="s">
        <v>1820</v>
      </c>
      <c r="E1764" s="140" t="s">
        <v>1973</v>
      </c>
      <c r="F1764" s="140"/>
      <c r="G1764" s="140" t="s">
        <v>71</v>
      </c>
      <c r="H1764" s="140" t="s">
        <v>1779</v>
      </c>
      <c r="I1764" s="140" t="s">
        <v>5551</v>
      </c>
      <c r="J1764" s="140" t="s">
        <v>1819</v>
      </c>
      <c r="K1764" s="140"/>
      <c r="L1764" s="140"/>
      <c r="M1764" s="140" t="s">
        <v>6417</v>
      </c>
      <c r="N1764" s="141">
        <v>60</v>
      </c>
      <c r="O1764" s="142" t="b">
        <v>0</v>
      </c>
      <c r="P1764" s="140" t="s">
        <v>3077</v>
      </c>
      <c r="Q1764" t="s">
        <v>1825</v>
      </c>
      <c r="R1764" t="s">
        <v>630</v>
      </c>
    </row>
    <row r="1765" spans="1:18" x14ac:dyDescent="0.25">
      <c r="A1765" s="140" t="s">
        <v>1333</v>
      </c>
      <c r="B1765" s="140" t="s">
        <v>887</v>
      </c>
      <c r="C1765" s="140" t="s">
        <v>1819</v>
      </c>
      <c r="D1765" s="140" t="s">
        <v>1820</v>
      </c>
      <c r="E1765" s="140" t="s">
        <v>1940</v>
      </c>
      <c r="F1765" s="140"/>
      <c r="G1765" s="140" t="s">
        <v>70</v>
      </c>
      <c r="H1765" s="140" t="s">
        <v>1781</v>
      </c>
      <c r="I1765" s="140" t="s">
        <v>5551</v>
      </c>
      <c r="J1765" s="140" t="s">
        <v>1819</v>
      </c>
      <c r="K1765" s="140"/>
      <c r="L1765" s="140"/>
      <c r="M1765" s="140" t="s">
        <v>6418</v>
      </c>
      <c r="N1765" s="141">
        <v>60</v>
      </c>
      <c r="O1765" s="142" t="b">
        <v>0</v>
      </c>
      <c r="P1765" s="140" t="s">
        <v>3077</v>
      </c>
      <c r="Q1765" t="s">
        <v>1825</v>
      </c>
      <c r="R1765" t="s">
        <v>630</v>
      </c>
    </row>
    <row r="1766" spans="1:18" x14ac:dyDescent="0.25">
      <c r="A1766" s="140" t="s">
        <v>1334</v>
      </c>
      <c r="B1766" s="140" t="s">
        <v>885</v>
      </c>
      <c r="C1766" s="140" t="s">
        <v>1819</v>
      </c>
      <c r="D1766" s="140" t="s">
        <v>1820</v>
      </c>
      <c r="E1766" s="140" t="s">
        <v>1928</v>
      </c>
      <c r="F1766" s="140"/>
      <c r="G1766" s="140" t="s">
        <v>70</v>
      </c>
      <c r="H1766" s="140" t="s">
        <v>1781</v>
      </c>
      <c r="I1766" s="140" t="s">
        <v>5551</v>
      </c>
      <c r="J1766" s="140" t="s">
        <v>1819</v>
      </c>
      <c r="K1766" s="140"/>
      <c r="L1766" s="140"/>
      <c r="M1766" s="140" t="s">
        <v>6419</v>
      </c>
      <c r="N1766" s="141">
        <v>60</v>
      </c>
      <c r="O1766" s="142" t="b">
        <v>0</v>
      </c>
      <c r="P1766" s="140" t="s">
        <v>3077</v>
      </c>
      <c r="Q1766" t="s">
        <v>1825</v>
      </c>
      <c r="R1766" t="s">
        <v>630</v>
      </c>
    </row>
    <row r="1767" spans="1:18" x14ac:dyDescent="0.25">
      <c r="A1767" s="140" t="s">
        <v>1335</v>
      </c>
      <c r="B1767" s="140" t="s">
        <v>885</v>
      </c>
      <c r="C1767" s="140" t="s">
        <v>1819</v>
      </c>
      <c r="D1767" s="140" t="s">
        <v>1820</v>
      </c>
      <c r="E1767" s="140" t="s">
        <v>2032</v>
      </c>
      <c r="F1767" s="140"/>
      <c r="G1767" s="140" t="s">
        <v>71</v>
      </c>
      <c r="H1767" s="140" t="s">
        <v>1779</v>
      </c>
      <c r="I1767" s="140" t="s">
        <v>5551</v>
      </c>
      <c r="J1767" s="140" t="s">
        <v>1819</v>
      </c>
      <c r="K1767" s="140"/>
      <c r="L1767" s="140"/>
      <c r="M1767" s="140" t="s">
        <v>6420</v>
      </c>
      <c r="N1767" s="141">
        <v>60</v>
      </c>
      <c r="O1767" s="142" t="b">
        <v>0</v>
      </c>
      <c r="P1767" s="140" t="s">
        <v>3077</v>
      </c>
      <c r="Q1767" t="s">
        <v>1825</v>
      </c>
      <c r="R1767" t="s">
        <v>630</v>
      </c>
    </row>
    <row r="1768" spans="1:18" x14ac:dyDescent="0.25">
      <c r="A1768" s="140" t="s">
        <v>512</v>
      </c>
      <c r="B1768" s="140" t="s">
        <v>887</v>
      </c>
      <c r="C1768" s="140" t="s">
        <v>1819</v>
      </c>
      <c r="D1768" s="140" t="s">
        <v>1820</v>
      </c>
      <c r="E1768" s="140" t="s">
        <v>1973</v>
      </c>
      <c r="F1768" s="140"/>
      <c r="G1768" s="140" t="s">
        <v>71</v>
      </c>
      <c r="H1768" s="140" t="s">
        <v>1779</v>
      </c>
      <c r="I1768" s="140" t="s">
        <v>5551</v>
      </c>
      <c r="J1768" s="140" t="s">
        <v>1819</v>
      </c>
      <c r="K1768" s="140"/>
      <c r="L1768" s="140"/>
      <c r="M1768" s="140" t="s">
        <v>6421</v>
      </c>
      <c r="N1768" s="141">
        <v>60</v>
      </c>
      <c r="O1768" s="142" t="b">
        <v>0</v>
      </c>
      <c r="P1768" s="140" t="s">
        <v>3077</v>
      </c>
      <c r="Q1768" t="s">
        <v>1825</v>
      </c>
      <c r="R1768" t="s">
        <v>630</v>
      </c>
    </row>
    <row r="1769" spans="1:18" x14ac:dyDescent="0.25">
      <c r="A1769" s="140" t="s">
        <v>1336</v>
      </c>
      <c r="B1769" s="140" t="s">
        <v>885</v>
      </c>
      <c r="C1769" s="140" t="s">
        <v>1819</v>
      </c>
      <c r="D1769" s="140" t="s">
        <v>1820</v>
      </c>
      <c r="E1769" s="140" t="s">
        <v>1928</v>
      </c>
      <c r="F1769" s="140"/>
      <c r="G1769" s="140" t="s">
        <v>70</v>
      </c>
      <c r="H1769" s="140" t="s">
        <v>1781</v>
      </c>
      <c r="I1769" s="140" t="s">
        <v>5551</v>
      </c>
      <c r="J1769" s="140" t="s">
        <v>1819</v>
      </c>
      <c r="K1769" s="140"/>
      <c r="L1769" s="140"/>
      <c r="M1769" s="140" t="s">
        <v>6422</v>
      </c>
      <c r="N1769" s="141">
        <v>60</v>
      </c>
      <c r="O1769" s="142" t="b">
        <v>0</v>
      </c>
      <c r="P1769" s="140" t="s">
        <v>3077</v>
      </c>
      <c r="Q1769" t="s">
        <v>1825</v>
      </c>
      <c r="R1769" t="s">
        <v>630</v>
      </c>
    </row>
    <row r="1770" spans="1:18" x14ac:dyDescent="0.25">
      <c r="A1770" s="140" t="s">
        <v>1337</v>
      </c>
      <c r="B1770" s="140" t="s">
        <v>887</v>
      </c>
      <c r="C1770" s="140" t="s">
        <v>1819</v>
      </c>
      <c r="D1770" s="140" t="s">
        <v>1820</v>
      </c>
      <c r="E1770" s="140" t="s">
        <v>2055</v>
      </c>
      <c r="F1770" s="140"/>
      <c r="G1770" s="140" t="s">
        <v>1788</v>
      </c>
      <c r="H1770" s="140" t="s">
        <v>1789</v>
      </c>
      <c r="I1770" s="140" t="s">
        <v>5551</v>
      </c>
      <c r="J1770" s="140" t="s">
        <v>1819</v>
      </c>
      <c r="K1770" s="140"/>
      <c r="L1770" s="140"/>
      <c r="M1770" s="140" t="s">
        <v>6423</v>
      </c>
      <c r="N1770" s="141">
        <v>60</v>
      </c>
      <c r="O1770" s="142" t="b">
        <v>0</v>
      </c>
      <c r="P1770" s="140" t="s">
        <v>3077</v>
      </c>
      <c r="Q1770" t="s">
        <v>1825</v>
      </c>
      <c r="R1770" t="s">
        <v>630</v>
      </c>
    </row>
    <row r="1771" spans="1:18" x14ac:dyDescent="0.25">
      <c r="A1771" s="140" t="s">
        <v>1338</v>
      </c>
      <c r="B1771" s="140" t="s">
        <v>887</v>
      </c>
      <c r="C1771" s="140" t="s">
        <v>1819</v>
      </c>
      <c r="D1771" s="140" t="s">
        <v>1820</v>
      </c>
      <c r="E1771" s="140" t="s">
        <v>2074</v>
      </c>
      <c r="F1771" s="140"/>
      <c r="G1771" s="140" t="s">
        <v>1788</v>
      </c>
      <c r="H1771" s="140" t="s">
        <v>1789</v>
      </c>
      <c r="I1771" s="140" t="s">
        <v>5551</v>
      </c>
      <c r="J1771" s="140" t="s">
        <v>1819</v>
      </c>
      <c r="K1771" s="140"/>
      <c r="L1771" s="140"/>
      <c r="M1771" s="140" t="s">
        <v>6424</v>
      </c>
      <c r="N1771" s="141">
        <v>60</v>
      </c>
      <c r="O1771" s="142" t="b">
        <v>0</v>
      </c>
      <c r="P1771" s="140" t="s">
        <v>3077</v>
      </c>
      <c r="Q1771" t="s">
        <v>1825</v>
      </c>
      <c r="R1771" t="s">
        <v>630</v>
      </c>
    </row>
    <row r="1772" spans="1:18" x14ac:dyDescent="0.25">
      <c r="A1772" s="140" t="s">
        <v>373</v>
      </c>
      <c r="B1772" s="140" t="s">
        <v>887</v>
      </c>
      <c r="C1772" s="140" t="s">
        <v>1819</v>
      </c>
      <c r="D1772" s="140" t="s">
        <v>1820</v>
      </c>
      <c r="E1772" s="140" t="s">
        <v>2074</v>
      </c>
      <c r="F1772" s="140"/>
      <c r="G1772" s="140" t="s">
        <v>1788</v>
      </c>
      <c r="H1772" s="140" t="s">
        <v>1789</v>
      </c>
      <c r="I1772" s="140" t="s">
        <v>5551</v>
      </c>
      <c r="J1772" s="140" t="s">
        <v>1819</v>
      </c>
      <c r="K1772" s="140"/>
      <c r="L1772" s="140"/>
      <c r="M1772" s="140" t="s">
        <v>6425</v>
      </c>
      <c r="N1772" s="141">
        <v>60</v>
      </c>
      <c r="O1772" s="142" t="b">
        <v>0</v>
      </c>
      <c r="P1772" s="140" t="s">
        <v>3077</v>
      </c>
      <c r="Q1772" t="s">
        <v>1825</v>
      </c>
      <c r="R1772" t="s">
        <v>630</v>
      </c>
    </row>
    <row r="1773" spans="1:18" x14ac:dyDescent="0.25">
      <c r="A1773" s="140" t="s">
        <v>6426</v>
      </c>
      <c r="B1773" s="140" t="s">
        <v>887</v>
      </c>
      <c r="C1773" s="140" t="s">
        <v>1819</v>
      </c>
      <c r="D1773" s="140" t="s">
        <v>1820</v>
      </c>
      <c r="E1773" s="140" t="s">
        <v>1860</v>
      </c>
      <c r="F1773" s="140"/>
      <c r="G1773" s="140" t="s">
        <v>1788</v>
      </c>
      <c r="H1773" s="140" t="s">
        <v>1789</v>
      </c>
      <c r="I1773" s="140" t="s">
        <v>5551</v>
      </c>
      <c r="J1773" s="140" t="s">
        <v>1819</v>
      </c>
      <c r="K1773" s="140"/>
      <c r="L1773" s="140"/>
      <c r="M1773" s="140" t="s">
        <v>6427</v>
      </c>
      <c r="N1773" s="141">
        <v>60</v>
      </c>
      <c r="O1773" s="142" t="b">
        <v>0</v>
      </c>
      <c r="P1773" s="140" t="s">
        <v>3077</v>
      </c>
      <c r="Q1773" t="s">
        <v>1825</v>
      </c>
      <c r="R1773" t="s">
        <v>630</v>
      </c>
    </row>
    <row r="1774" spans="1:18" x14ac:dyDescent="0.25">
      <c r="A1774" s="140" t="s">
        <v>1339</v>
      </c>
      <c r="B1774" s="140" t="s">
        <v>887</v>
      </c>
      <c r="C1774" s="140" t="s">
        <v>1819</v>
      </c>
      <c r="D1774" s="140" t="s">
        <v>1820</v>
      </c>
      <c r="E1774" s="140" t="s">
        <v>2055</v>
      </c>
      <c r="F1774" s="140"/>
      <c r="G1774" s="140" t="s">
        <v>71</v>
      </c>
      <c r="H1774" s="140" t="s">
        <v>1779</v>
      </c>
      <c r="I1774" s="140" t="s">
        <v>5551</v>
      </c>
      <c r="J1774" s="140" t="s">
        <v>1819</v>
      </c>
      <c r="K1774" s="140"/>
      <c r="L1774" s="140"/>
      <c r="M1774" s="140" t="s">
        <v>6428</v>
      </c>
      <c r="N1774" s="141">
        <v>60</v>
      </c>
      <c r="O1774" s="142" t="b">
        <v>0</v>
      </c>
      <c r="P1774" s="140" t="s">
        <v>3077</v>
      </c>
      <c r="Q1774" t="s">
        <v>1825</v>
      </c>
      <c r="R1774" t="s">
        <v>630</v>
      </c>
    </row>
    <row r="1775" spans="1:18" x14ac:dyDescent="0.25">
      <c r="A1775" s="140" t="s">
        <v>1340</v>
      </c>
      <c r="B1775" s="140" t="s">
        <v>885</v>
      </c>
      <c r="C1775" s="140" t="s">
        <v>1819</v>
      </c>
      <c r="D1775" s="140" t="s">
        <v>1820</v>
      </c>
      <c r="E1775" s="140" t="s">
        <v>1928</v>
      </c>
      <c r="F1775" s="140"/>
      <c r="G1775" s="140" t="s">
        <v>70</v>
      </c>
      <c r="H1775" s="140" t="s">
        <v>1781</v>
      </c>
      <c r="I1775" s="140" t="s">
        <v>5551</v>
      </c>
      <c r="J1775" s="140" t="s">
        <v>1819</v>
      </c>
      <c r="K1775" s="140"/>
      <c r="L1775" s="140"/>
      <c r="M1775" s="140" t="s">
        <v>6429</v>
      </c>
      <c r="N1775" s="141">
        <v>60</v>
      </c>
      <c r="O1775" s="142" t="b">
        <v>0</v>
      </c>
      <c r="P1775" s="140" t="s">
        <v>3077</v>
      </c>
      <c r="Q1775" t="s">
        <v>1825</v>
      </c>
      <c r="R1775" t="s">
        <v>630</v>
      </c>
    </row>
    <row r="1776" spans="1:18" x14ac:dyDescent="0.25">
      <c r="A1776" s="140" t="s">
        <v>6430</v>
      </c>
      <c r="B1776" s="140" t="s">
        <v>887</v>
      </c>
      <c r="C1776" s="140" t="s">
        <v>1819</v>
      </c>
      <c r="D1776" s="140" t="s">
        <v>1820</v>
      </c>
      <c r="E1776" s="140" t="s">
        <v>1940</v>
      </c>
      <c r="F1776" s="140"/>
      <c r="G1776" s="140" t="s">
        <v>70</v>
      </c>
      <c r="H1776" s="140" t="s">
        <v>1781</v>
      </c>
      <c r="I1776" s="140" t="s">
        <v>5551</v>
      </c>
      <c r="J1776" s="140" t="s">
        <v>1819</v>
      </c>
      <c r="K1776" s="140"/>
      <c r="L1776" s="140"/>
      <c r="M1776" s="140" t="s">
        <v>6431</v>
      </c>
      <c r="N1776" s="141">
        <v>60</v>
      </c>
      <c r="O1776" s="142" t="b">
        <v>0</v>
      </c>
      <c r="P1776" s="140" t="s">
        <v>3077</v>
      </c>
      <c r="Q1776" t="s">
        <v>1825</v>
      </c>
      <c r="R1776" t="s">
        <v>630</v>
      </c>
    </row>
    <row r="1777" spans="1:18" x14ac:dyDescent="0.25">
      <c r="A1777" s="140" t="s">
        <v>189</v>
      </c>
      <c r="B1777" s="140" t="s">
        <v>887</v>
      </c>
      <c r="C1777" s="140" t="s">
        <v>1819</v>
      </c>
      <c r="D1777" s="140" t="s">
        <v>1820</v>
      </c>
      <c r="E1777" s="140" t="s">
        <v>2736</v>
      </c>
      <c r="F1777" s="140"/>
      <c r="G1777" s="140" t="s">
        <v>1788</v>
      </c>
      <c r="H1777" s="140" t="s">
        <v>1789</v>
      </c>
      <c r="I1777" s="140" t="s">
        <v>5551</v>
      </c>
      <c r="J1777" s="140" t="s">
        <v>1819</v>
      </c>
      <c r="K1777" s="140"/>
      <c r="L1777" s="140"/>
      <c r="M1777" s="140" t="s">
        <v>6432</v>
      </c>
      <c r="N1777" s="141">
        <v>60</v>
      </c>
      <c r="O1777" s="142" t="b">
        <v>0</v>
      </c>
      <c r="P1777" s="140" t="s">
        <v>3077</v>
      </c>
      <c r="Q1777" t="s">
        <v>1825</v>
      </c>
      <c r="R1777" t="s">
        <v>630</v>
      </c>
    </row>
    <row r="1778" spans="1:18" x14ac:dyDescent="0.25">
      <c r="A1778" s="140" t="s">
        <v>376</v>
      </c>
      <c r="B1778" s="140" t="s">
        <v>887</v>
      </c>
      <c r="C1778" s="140" t="s">
        <v>1819</v>
      </c>
      <c r="D1778" s="140" t="s">
        <v>1820</v>
      </c>
      <c r="E1778" s="140" t="s">
        <v>1932</v>
      </c>
      <c r="F1778" s="140"/>
      <c r="G1778" s="140" t="s">
        <v>71</v>
      </c>
      <c r="H1778" s="140" t="s">
        <v>1779</v>
      </c>
      <c r="I1778" s="140" t="s">
        <v>5551</v>
      </c>
      <c r="J1778" s="140" t="s">
        <v>1819</v>
      </c>
      <c r="K1778" s="140"/>
      <c r="L1778" s="140"/>
      <c r="M1778" s="140" t="s">
        <v>6433</v>
      </c>
      <c r="N1778" s="141">
        <v>60</v>
      </c>
      <c r="O1778" s="142" t="b">
        <v>0</v>
      </c>
      <c r="P1778" s="140" t="s">
        <v>3077</v>
      </c>
      <c r="Q1778" t="s">
        <v>1825</v>
      </c>
      <c r="R1778" t="s">
        <v>630</v>
      </c>
    </row>
    <row r="1779" spans="1:18" x14ac:dyDescent="0.25">
      <c r="A1779" s="140" t="s">
        <v>1341</v>
      </c>
      <c r="B1779" s="140" t="s">
        <v>887</v>
      </c>
      <c r="C1779" s="140" t="s">
        <v>1819</v>
      </c>
      <c r="D1779" s="140" t="s">
        <v>1820</v>
      </c>
      <c r="E1779" s="140" t="s">
        <v>1913</v>
      </c>
      <c r="F1779" s="140"/>
      <c r="G1779" s="140" t="s">
        <v>1788</v>
      </c>
      <c r="H1779" s="140" t="s">
        <v>1789</v>
      </c>
      <c r="I1779" s="140" t="s">
        <v>5551</v>
      </c>
      <c r="J1779" s="140" t="s">
        <v>1819</v>
      </c>
      <c r="K1779" s="140"/>
      <c r="L1779" s="140"/>
      <c r="M1779" s="140" t="s">
        <v>6434</v>
      </c>
      <c r="N1779" s="141">
        <v>60</v>
      </c>
      <c r="O1779" s="142" t="b">
        <v>0</v>
      </c>
      <c r="P1779" s="140" t="s">
        <v>3077</v>
      </c>
      <c r="Q1779" t="s">
        <v>1825</v>
      </c>
      <c r="R1779" t="s">
        <v>630</v>
      </c>
    </row>
    <row r="1780" spans="1:18" x14ac:dyDescent="0.25">
      <c r="A1780" s="140" t="s">
        <v>1342</v>
      </c>
      <c r="B1780" s="140" t="s">
        <v>887</v>
      </c>
      <c r="C1780" s="140" t="s">
        <v>1819</v>
      </c>
      <c r="D1780" s="140" t="s">
        <v>1820</v>
      </c>
      <c r="E1780" s="140" t="s">
        <v>1957</v>
      </c>
      <c r="F1780" s="140"/>
      <c r="G1780" s="140" t="s">
        <v>1788</v>
      </c>
      <c r="H1780" s="140" t="s">
        <v>1789</v>
      </c>
      <c r="I1780" s="140" t="s">
        <v>5551</v>
      </c>
      <c r="J1780" s="140" t="s">
        <v>1819</v>
      </c>
      <c r="K1780" s="140"/>
      <c r="L1780" s="140"/>
      <c r="M1780" s="140" t="s">
        <v>6435</v>
      </c>
      <c r="N1780" s="141">
        <v>60</v>
      </c>
      <c r="O1780" s="142" t="b">
        <v>0</v>
      </c>
      <c r="P1780" s="140" t="s">
        <v>3077</v>
      </c>
      <c r="Q1780" t="s">
        <v>1825</v>
      </c>
      <c r="R1780" t="s">
        <v>630</v>
      </c>
    </row>
    <row r="1781" spans="1:18" x14ac:dyDescent="0.25">
      <c r="A1781" s="140" t="s">
        <v>209</v>
      </c>
      <c r="B1781" s="140" t="s">
        <v>887</v>
      </c>
      <c r="C1781" s="140" t="s">
        <v>1819</v>
      </c>
      <c r="D1781" s="140" t="s">
        <v>1820</v>
      </c>
      <c r="E1781" s="140" t="s">
        <v>1940</v>
      </c>
      <c r="F1781" s="140"/>
      <c r="G1781" s="140" t="s">
        <v>70</v>
      </c>
      <c r="H1781" s="140" t="s">
        <v>1781</v>
      </c>
      <c r="I1781" s="140" t="s">
        <v>5551</v>
      </c>
      <c r="J1781" s="140" t="s">
        <v>1819</v>
      </c>
      <c r="K1781" s="140"/>
      <c r="L1781" s="140"/>
      <c r="M1781" s="140" t="s">
        <v>6436</v>
      </c>
      <c r="N1781" s="141">
        <v>60</v>
      </c>
      <c r="O1781" s="142" t="b">
        <v>0</v>
      </c>
      <c r="P1781" s="140" t="s">
        <v>3077</v>
      </c>
      <c r="Q1781" t="s">
        <v>1825</v>
      </c>
      <c r="R1781" t="s">
        <v>630</v>
      </c>
    </row>
    <row r="1782" spans="1:18" x14ac:dyDescent="0.25">
      <c r="A1782" s="140" t="s">
        <v>1343</v>
      </c>
      <c r="B1782" s="140" t="s">
        <v>887</v>
      </c>
      <c r="C1782" s="140" t="s">
        <v>1819</v>
      </c>
      <c r="D1782" s="140" t="s">
        <v>1820</v>
      </c>
      <c r="E1782" s="140" t="s">
        <v>1883</v>
      </c>
      <c r="F1782" s="140"/>
      <c r="G1782" s="140" t="s">
        <v>71</v>
      </c>
      <c r="H1782" s="140" t="s">
        <v>1779</v>
      </c>
      <c r="I1782" s="140" t="s">
        <v>5551</v>
      </c>
      <c r="J1782" s="140" t="s">
        <v>1819</v>
      </c>
      <c r="K1782" s="140"/>
      <c r="L1782" s="140"/>
      <c r="M1782" s="140" t="s">
        <v>6437</v>
      </c>
      <c r="N1782" s="141">
        <v>60</v>
      </c>
      <c r="O1782" s="142" t="b">
        <v>0</v>
      </c>
      <c r="P1782" s="140" t="s">
        <v>3077</v>
      </c>
      <c r="Q1782" t="s">
        <v>1825</v>
      </c>
      <c r="R1782" t="s">
        <v>630</v>
      </c>
    </row>
    <row r="1783" spans="1:18" x14ac:dyDescent="0.25">
      <c r="A1783" s="140" t="s">
        <v>1344</v>
      </c>
      <c r="B1783" s="140" t="s">
        <v>887</v>
      </c>
      <c r="C1783" s="140" t="s">
        <v>1819</v>
      </c>
      <c r="D1783" s="140" t="s">
        <v>1820</v>
      </c>
      <c r="E1783" s="140" t="s">
        <v>1973</v>
      </c>
      <c r="F1783" s="140"/>
      <c r="G1783" s="140" t="s">
        <v>71</v>
      </c>
      <c r="H1783" s="140" t="s">
        <v>1779</v>
      </c>
      <c r="I1783" s="140" t="s">
        <v>5551</v>
      </c>
      <c r="J1783" s="140" t="s">
        <v>1819</v>
      </c>
      <c r="K1783" s="140"/>
      <c r="L1783" s="140"/>
      <c r="M1783" s="140" t="s">
        <v>6438</v>
      </c>
      <c r="N1783" s="141">
        <v>60</v>
      </c>
      <c r="O1783" s="142" t="b">
        <v>0</v>
      </c>
      <c r="P1783" s="140" t="s">
        <v>3077</v>
      </c>
      <c r="Q1783" t="s">
        <v>1825</v>
      </c>
      <c r="R1783" t="s">
        <v>630</v>
      </c>
    </row>
    <row r="1784" spans="1:18" x14ac:dyDescent="0.25">
      <c r="A1784" s="140" t="s">
        <v>188</v>
      </c>
      <c r="B1784" s="140" t="s">
        <v>887</v>
      </c>
      <c r="C1784" s="140" t="s">
        <v>1819</v>
      </c>
      <c r="D1784" s="140" t="s">
        <v>1820</v>
      </c>
      <c r="E1784" s="140" t="s">
        <v>2055</v>
      </c>
      <c r="F1784" s="140"/>
      <c r="G1784" s="140" t="s">
        <v>71</v>
      </c>
      <c r="H1784" s="140" t="s">
        <v>1779</v>
      </c>
      <c r="I1784" s="140" t="s">
        <v>5551</v>
      </c>
      <c r="J1784" s="140" t="s">
        <v>1819</v>
      </c>
      <c r="K1784" s="140"/>
      <c r="L1784" s="140"/>
      <c r="M1784" s="140" t="s">
        <v>6439</v>
      </c>
      <c r="N1784" s="141">
        <v>60</v>
      </c>
      <c r="O1784" s="142" t="b">
        <v>0</v>
      </c>
      <c r="P1784" s="140" t="s">
        <v>3077</v>
      </c>
      <c r="Q1784" t="s">
        <v>1825</v>
      </c>
      <c r="R1784" t="s">
        <v>630</v>
      </c>
    </row>
    <row r="1785" spans="1:18" x14ac:dyDescent="0.25">
      <c r="A1785" s="140" t="s">
        <v>1345</v>
      </c>
      <c r="B1785" s="140" t="s">
        <v>887</v>
      </c>
      <c r="C1785" s="140" t="s">
        <v>1819</v>
      </c>
      <c r="D1785" s="140" t="s">
        <v>1820</v>
      </c>
      <c r="E1785" s="140" t="s">
        <v>1973</v>
      </c>
      <c r="F1785" s="140"/>
      <c r="G1785" s="140" t="s">
        <v>71</v>
      </c>
      <c r="H1785" s="140" t="s">
        <v>1779</v>
      </c>
      <c r="I1785" s="140" t="s">
        <v>5551</v>
      </c>
      <c r="J1785" s="140" t="s">
        <v>1819</v>
      </c>
      <c r="K1785" s="140"/>
      <c r="L1785" s="140"/>
      <c r="M1785" s="140" t="s">
        <v>6440</v>
      </c>
      <c r="N1785" s="141">
        <v>60</v>
      </c>
      <c r="O1785" s="142" t="b">
        <v>0</v>
      </c>
      <c r="P1785" s="140" t="s">
        <v>3077</v>
      </c>
      <c r="Q1785" t="s">
        <v>1825</v>
      </c>
      <c r="R1785" t="s">
        <v>630</v>
      </c>
    </row>
    <row r="1786" spans="1:18" x14ac:dyDescent="0.25">
      <c r="A1786" s="140" t="s">
        <v>6441</v>
      </c>
      <c r="B1786" s="140" t="s">
        <v>887</v>
      </c>
      <c r="C1786" s="140" t="s">
        <v>1819</v>
      </c>
      <c r="D1786" s="140" t="s">
        <v>1820</v>
      </c>
      <c r="E1786" s="140" t="s">
        <v>1940</v>
      </c>
      <c r="F1786" s="140"/>
      <c r="G1786" s="140" t="s">
        <v>70</v>
      </c>
      <c r="H1786" s="140" t="s">
        <v>1781</v>
      </c>
      <c r="I1786" s="140" t="s">
        <v>5551</v>
      </c>
      <c r="J1786" s="140" t="s">
        <v>1819</v>
      </c>
      <c r="K1786" s="140"/>
      <c r="L1786" s="140"/>
      <c r="M1786" s="140" t="s">
        <v>6442</v>
      </c>
      <c r="N1786" s="141">
        <v>60</v>
      </c>
      <c r="O1786" s="142" t="b">
        <v>0</v>
      </c>
      <c r="P1786" s="140" t="s">
        <v>3077</v>
      </c>
      <c r="Q1786" t="s">
        <v>1825</v>
      </c>
      <c r="R1786" t="s">
        <v>630</v>
      </c>
    </row>
    <row r="1787" spans="1:18" x14ac:dyDescent="0.25">
      <c r="A1787" s="140" t="s">
        <v>6443</v>
      </c>
      <c r="B1787" s="140" t="s">
        <v>885</v>
      </c>
      <c r="C1787" s="140" t="s">
        <v>1819</v>
      </c>
      <c r="D1787" s="140" t="s">
        <v>1820</v>
      </c>
      <c r="E1787" s="140" t="s">
        <v>2032</v>
      </c>
      <c r="F1787" s="140"/>
      <c r="G1787" s="140" t="s">
        <v>70</v>
      </c>
      <c r="H1787" s="140" t="s">
        <v>1781</v>
      </c>
      <c r="I1787" s="140" t="s">
        <v>5551</v>
      </c>
      <c r="J1787" s="140" t="s">
        <v>1819</v>
      </c>
      <c r="K1787" s="140"/>
      <c r="L1787" s="140"/>
      <c r="M1787" s="140" t="s">
        <v>6444</v>
      </c>
      <c r="N1787" s="141">
        <v>60</v>
      </c>
      <c r="O1787" s="142" t="b">
        <v>0</v>
      </c>
      <c r="P1787" s="140" t="s">
        <v>3077</v>
      </c>
      <c r="Q1787" t="s">
        <v>1825</v>
      </c>
      <c r="R1787" t="s">
        <v>630</v>
      </c>
    </row>
    <row r="1788" spans="1:18" x14ac:dyDescent="0.25">
      <c r="A1788" s="140" t="s">
        <v>1346</v>
      </c>
      <c r="B1788" s="140" t="s">
        <v>887</v>
      </c>
      <c r="C1788" s="140" t="s">
        <v>1819</v>
      </c>
      <c r="D1788" s="140" t="s">
        <v>1820</v>
      </c>
      <c r="E1788" s="140" t="s">
        <v>1883</v>
      </c>
      <c r="F1788" s="140"/>
      <c r="G1788" s="140" t="s">
        <v>71</v>
      </c>
      <c r="H1788" s="140" t="s">
        <v>1779</v>
      </c>
      <c r="I1788" s="140" t="s">
        <v>5551</v>
      </c>
      <c r="J1788" s="140" t="s">
        <v>1819</v>
      </c>
      <c r="K1788" s="140"/>
      <c r="L1788" s="140"/>
      <c r="M1788" s="140" t="s">
        <v>6445</v>
      </c>
      <c r="N1788" s="141">
        <v>60</v>
      </c>
      <c r="O1788" s="142" t="b">
        <v>0</v>
      </c>
      <c r="P1788" s="140" t="s">
        <v>3077</v>
      </c>
      <c r="Q1788" t="s">
        <v>1825</v>
      </c>
      <c r="R1788" t="s">
        <v>630</v>
      </c>
    </row>
    <row r="1789" spans="1:18" x14ac:dyDescent="0.25">
      <c r="A1789" s="140" t="s">
        <v>1347</v>
      </c>
      <c r="B1789" s="140" t="s">
        <v>885</v>
      </c>
      <c r="C1789" s="140" t="s">
        <v>1819</v>
      </c>
      <c r="D1789" s="140" t="s">
        <v>1820</v>
      </c>
      <c r="E1789" s="140" t="s">
        <v>1928</v>
      </c>
      <c r="F1789" s="140"/>
      <c r="G1789" s="140" t="s">
        <v>70</v>
      </c>
      <c r="H1789" s="140" t="s">
        <v>1781</v>
      </c>
      <c r="I1789" s="140" t="s">
        <v>5551</v>
      </c>
      <c r="J1789" s="140" t="s">
        <v>1819</v>
      </c>
      <c r="K1789" s="140"/>
      <c r="L1789" s="140"/>
      <c r="M1789" s="140" t="s">
        <v>6446</v>
      </c>
      <c r="N1789" s="141">
        <v>60</v>
      </c>
      <c r="O1789" s="142" t="b">
        <v>0</v>
      </c>
      <c r="P1789" s="140" t="s">
        <v>3077</v>
      </c>
      <c r="Q1789" t="s">
        <v>1825</v>
      </c>
      <c r="R1789" t="s">
        <v>630</v>
      </c>
    </row>
    <row r="1790" spans="1:18" x14ac:dyDescent="0.25">
      <c r="A1790" s="140" t="s">
        <v>520</v>
      </c>
      <c r="B1790" s="140" t="s">
        <v>887</v>
      </c>
      <c r="C1790" s="140" t="s">
        <v>1819</v>
      </c>
      <c r="D1790" s="140" t="s">
        <v>1820</v>
      </c>
      <c r="E1790" s="140" t="s">
        <v>1883</v>
      </c>
      <c r="F1790" s="140"/>
      <c r="G1790" s="140" t="s">
        <v>71</v>
      </c>
      <c r="H1790" s="140" t="s">
        <v>1779</v>
      </c>
      <c r="I1790" s="140" t="s">
        <v>5551</v>
      </c>
      <c r="J1790" s="140" t="s">
        <v>1819</v>
      </c>
      <c r="K1790" s="140"/>
      <c r="L1790" s="140"/>
      <c r="M1790" s="140" t="s">
        <v>6447</v>
      </c>
      <c r="N1790" s="141">
        <v>60</v>
      </c>
      <c r="O1790" s="142" t="b">
        <v>0</v>
      </c>
      <c r="P1790" s="140" t="s">
        <v>3077</v>
      </c>
      <c r="Q1790" t="s">
        <v>1825</v>
      </c>
      <c r="R1790" t="s">
        <v>630</v>
      </c>
    </row>
    <row r="1791" spans="1:18" x14ac:dyDescent="0.25">
      <c r="A1791" s="140" t="s">
        <v>379</v>
      </c>
      <c r="B1791" s="140" t="s">
        <v>887</v>
      </c>
      <c r="C1791" s="140" t="s">
        <v>1819</v>
      </c>
      <c r="D1791" s="140" t="s">
        <v>1820</v>
      </c>
      <c r="E1791" s="140" t="s">
        <v>1883</v>
      </c>
      <c r="F1791" s="140"/>
      <c r="G1791" s="140" t="s">
        <v>71</v>
      </c>
      <c r="H1791" s="140" t="s">
        <v>1779</v>
      </c>
      <c r="I1791" s="140" t="s">
        <v>5551</v>
      </c>
      <c r="J1791" s="140" t="s">
        <v>1819</v>
      </c>
      <c r="K1791" s="140"/>
      <c r="L1791" s="140"/>
      <c r="M1791" s="140" t="s">
        <v>6448</v>
      </c>
      <c r="N1791" s="141">
        <v>60</v>
      </c>
      <c r="O1791" s="142" t="b">
        <v>0</v>
      </c>
      <c r="P1791" s="140" t="s">
        <v>3077</v>
      </c>
      <c r="Q1791" t="s">
        <v>1825</v>
      </c>
      <c r="R1791" t="s">
        <v>630</v>
      </c>
    </row>
    <row r="1792" spans="1:18" x14ac:dyDescent="0.25">
      <c r="A1792" s="140" t="s">
        <v>192</v>
      </c>
      <c r="B1792" s="140" t="s">
        <v>887</v>
      </c>
      <c r="C1792" s="140" t="s">
        <v>1819</v>
      </c>
      <c r="D1792" s="140" t="s">
        <v>1820</v>
      </c>
      <c r="E1792" s="140" t="s">
        <v>2055</v>
      </c>
      <c r="F1792" s="140"/>
      <c r="G1792" s="140" t="s">
        <v>70</v>
      </c>
      <c r="H1792" s="140" t="s">
        <v>1781</v>
      </c>
      <c r="I1792" s="140" t="s">
        <v>5551</v>
      </c>
      <c r="J1792" s="140" t="s">
        <v>1819</v>
      </c>
      <c r="K1792" s="140"/>
      <c r="L1792" s="140"/>
      <c r="M1792" s="140" t="s">
        <v>6449</v>
      </c>
      <c r="N1792" s="141">
        <v>60</v>
      </c>
      <c r="O1792" s="142" t="b">
        <v>0</v>
      </c>
      <c r="P1792" s="140" t="s">
        <v>3077</v>
      </c>
      <c r="Q1792" t="s">
        <v>1825</v>
      </c>
      <c r="R1792" t="s">
        <v>630</v>
      </c>
    </row>
    <row r="1793" spans="1:18" x14ac:dyDescent="0.25">
      <c r="A1793" s="140" t="s">
        <v>1348</v>
      </c>
      <c r="B1793" s="140" t="s">
        <v>887</v>
      </c>
      <c r="C1793" s="140" t="s">
        <v>1819</v>
      </c>
      <c r="D1793" s="140" t="s">
        <v>1820</v>
      </c>
      <c r="E1793" s="140" t="s">
        <v>1834</v>
      </c>
      <c r="F1793" s="140"/>
      <c r="G1793" s="140" t="s">
        <v>70</v>
      </c>
      <c r="H1793" s="140" t="s">
        <v>1781</v>
      </c>
      <c r="I1793" s="140" t="s">
        <v>5551</v>
      </c>
      <c r="J1793" s="140" t="s">
        <v>1819</v>
      </c>
      <c r="K1793" s="140"/>
      <c r="L1793" s="140"/>
      <c r="M1793" s="140" t="s">
        <v>6450</v>
      </c>
      <c r="N1793" s="141">
        <v>60</v>
      </c>
      <c r="O1793" s="142" t="b">
        <v>0</v>
      </c>
      <c r="P1793" s="140" t="s">
        <v>3077</v>
      </c>
      <c r="Q1793" t="s">
        <v>1825</v>
      </c>
      <c r="R1793" t="s">
        <v>630</v>
      </c>
    </row>
    <row r="1794" spans="1:18" x14ac:dyDescent="0.25">
      <c r="A1794" s="140" t="s">
        <v>380</v>
      </c>
      <c r="B1794" s="140" t="s">
        <v>887</v>
      </c>
      <c r="C1794" s="140" t="s">
        <v>1819</v>
      </c>
      <c r="D1794" s="140" t="s">
        <v>1820</v>
      </c>
      <c r="E1794" s="140" t="s">
        <v>1957</v>
      </c>
      <c r="F1794" s="140"/>
      <c r="G1794" s="140" t="s">
        <v>1788</v>
      </c>
      <c r="H1794" s="140" t="s">
        <v>1789</v>
      </c>
      <c r="I1794" s="140" t="s">
        <v>5551</v>
      </c>
      <c r="J1794" s="140" t="s">
        <v>1819</v>
      </c>
      <c r="K1794" s="140"/>
      <c r="L1794" s="140"/>
      <c r="M1794" s="140" t="s">
        <v>6451</v>
      </c>
      <c r="N1794" s="141">
        <v>60</v>
      </c>
      <c r="O1794" s="142" t="b">
        <v>0</v>
      </c>
      <c r="P1794" s="140" t="s">
        <v>3077</v>
      </c>
      <c r="Q1794" t="s">
        <v>1825</v>
      </c>
      <c r="R1794" t="s">
        <v>630</v>
      </c>
    </row>
    <row r="1795" spans="1:18" x14ac:dyDescent="0.25">
      <c r="A1795" s="140" t="s">
        <v>6452</v>
      </c>
      <c r="B1795" s="140" t="s">
        <v>887</v>
      </c>
      <c r="C1795" s="140" t="s">
        <v>1819</v>
      </c>
      <c r="D1795" s="140" t="s">
        <v>1820</v>
      </c>
      <c r="E1795" s="140" t="s">
        <v>1940</v>
      </c>
      <c r="F1795" s="140"/>
      <c r="G1795" s="140" t="s">
        <v>70</v>
      </c>
      <c r="H1795" s="140" t="s">
        <v>1781</v>
      </c>
      <c r="I1795" s="140" t="s">
        <v>5551</v>
      </c>
      <c r="J1795" s="140" t="s">
        <v>1819</v>
      </c>
      <c r="K1795" s="140"/>
      <c r="L1795" s="140"/>
      <c r="M1795" s="140" t="s">
        <v>6453</v>
      </c>
      <c r="N1795" s="141">
        <v>60</v>
      </c>
      <c r="O1795" s="142" t="b">
        <v>0</v>
      </c>
      <c r="P1795" s="140" t="s">
        <v>3077</v>
      </c>
      <c r="Q1795" t="s">
        <v>1825</v>
      </c>
      <c r="R1795" t="s">
        <v>630</v>
      </c>
    </row>
    <row r="1796" spans="1:18" x14ac:dyDescent="0.25">
      <c r="A1796" s="140" t="s">
        <v>382</v>
      </c>
      <c r="B1796" s="140" t="s">
        <v>887</v>
      </c>
      <c r="C1796" s="140" t="s">
        <v>1819</v>
      </c>
      <c r="D1796" s="140" t="s">
        <v>1820</v>
      </c>
      <c r="E1796" s="140" t="s">
        <v>1940</v>
      </c>
      <c r="F1796" s="140"/>
      <c r="G1796" s="140" t="s">
        <v>70</v>
      </c>
      <c r="H1796" s="140" t="s">
        <v>1781</v>
      </c>
      <c r="I1796" s="140" t="s">
        <v>5551</v>
      </c>
      <c r="J1796" s="140" t="s">
        <v>1819</v>
      </c>
      <c r="K1796" s="140"/>
      <c r="L1796" s="140"/>
      <c r="M1796" s="140" t="s">
        <v>6454</v>
      </c>
      <c r="N1796" s="141">
        <v>60</v>
      </c>
      <c r="O1796" s="142" t="b">
        <v>0</v>
      </c>
      <c r="P1796" s="140" t="s">
        <v>3077</v>
      </c>
      <c r="Q1796" t="s">
        <v>1825</v>
      </c>
      <c r="R1796" t="s">
        <v>630</v>
      </c>
    </row>
    <row r="1797" spans="1:18" x14ac:dyDescent="0.25">
      <c r="A1797" s="140" t="s">
        <v>384</v>
      </c>
      <c r="B1797" s="140" t="s">
        <v>887</v>
      </c>
      <c r="C1797" s="140" t="s">
        <v>1819</v>
      </c>
      <c r="D1797" s="140" t="s">
        <v>1820</v>
      </c>
      <c r="E1797" s="140" t="s">
        <v>1883</v>
      </c>
      <c r="F1797" s="140"/>
      <c r="G1797" s="140" t="s">
        <v>71</v>
      </c>
      <c r="H1797" s="140" t="s">
        <v>1779</v>
      </c>
      <c r="I1797" s="140" t="s">
        <v>5551</v>
      </c>
      <c r="J1797" s="140" t="s">
        <v>1819</v>
      </c>
      <c r="K1797" s="140"/>
      <c r="L1797" s="140"/>
      <c r="M1797" s="140" t="s">
        <v>6455</v>
      </c>
      <c r="N1797" s="141">
        <v>60</v>
      </c>
      <c r="O1797" s="142" t="b">
        <v>0</v>
      </c>
      <c r="P1797" s="140" t="s">
        <v>3077</v>
      </c>
      <c r="Q1797" t="s">
        <v>1825</v>
      </c>
      <c r="R1797" t="s">
        <v>630</v>
      </c>
    </row>
    <row r="1798" spans="1:18" x14ac:dyDescent="0.25">
      <c r="A1798" s="140" t="s">
        <v>1349</v>
      </c>
      <c r="B1798" s="140" t="s">
        <v>887</v>
      </c>
      <c r="C1798" s="140" t="s">
        <v>1819</v>
      </c>
      <c r="D1798" s="140" t="s">
        <v>1820</v>
      </c>
      <c r="E1798" s="140" t="s">
        <v>1913</v>
      </c>
      <c r="F1798" s="140"/>
      <c r="G1798" s="140" t="s">
        <v>71</v>
      </c>
      <c r="H1798" s="140" t="s">
        <v>1779</v>
      </c>
      <c r="I1798" s="140" t="s">
        <v>5551</v>
      </c>
      <c r="J1798" s="140" t="s">
        <v>1819</v>
      </c>
      <c r="K1798" s="140"/>
      <c r="L1798" s="140"/>
      <c r="M1798" s="140" t="s">
        <v>6456</v>
      </c>
      <c r="N1798" s="141">
        <v>60</v>
      </c>
      <c r="O1798" s="142" t="b">
        <v>0</v>
      </c>
      <c r="P1798" s="140" t="s">
        <v>3077</v>
      </c>
      <c r="Q1798" t="s">
        <v>1825</v>
      </c>
      <c r="R1798" t="s">
        <v>630</v>
      </c>
    </row>
    <row r="1799" spans="1:18" x14ac:dyDescent="0.25">
      <c r="A1799" s="140" t="s">
        <v>190</v>
      </c>
      <c r="B1799" s="140" t="s">
        <v>887</v>
      </c>
      <c r="C1799" s="140" t="s">
        <v>1819</v>
      </c>
      <c r="D1799" s="140" t="s">
        <v>1820</v>
      </c>
      <c r="E1799" s="140" t="s">
        <v>2736</v>
      </c>
      <c r="F1799" s="140"/>
      <c r="G1799" s="140" t="s">
        <v>1788</v>
      </c>
      <c r="H1799" s="140" t="s">
        <v>1789</v>
      </c>
      <c r="I1799" s="140" t="s">
        <v>5551</v>
      </c>
      <c r="J1799" s="140" t="s">
        <v>1819</v>
      </c>
      <c r="K1799" s="140"/>
      <c r="L1799" s="140"/>
      <c r="M1799" s="140" t="s">
        <v>6457</v>
      </c>
      <c r="N1799" s="141">
        <v>60</v>
      </c>
      <c r="O1799" s="142" t="b">
        <v>0</v>
      </c>
      <c r="P1799" s="140" t="s">
        <v>3077</v>
      </c>
      <c r="Q1799" t="s">
        <v>1825</v>
      </c>
      <c r="R1799" t="s">
        <v>630</v>
      </c>
    </row>
    <row r="1800" spans="1:18" x14ac:dyDescent="0.25">
      <c r="A1800" s="140" t="s">
        <v>385</v>
      </c>
      <c r="B1800" s="140" t="s">
        <v>887</v>
      </c>
      <c r="C1800" s="140" t="s">
        <v>1819</v>
      </c>
      <c r="D1800" s="140" t="s">
        <v>1820</v>
      </c>
      <c r="E1800" s="140" t="s">
        <v>1913</v>
      </c>
      <c r="F1800" s="140"/>
      <c r="G1800" s="140" t="s">
        <v>71</v>
      </c>
      <c r="H1800" s="140" t="s">
        <v>1779</v>
      </c>
      <c r="I1800" s="140" t="s">
        <v>5551</v>
      </c>
      <c r="J1800" s="140" t="s">
        <v>1819</v>
      </c>
      <c r="K1800" s="140"/>
      <c r="L1800" s="140"/>
      <c r="M1800" s="140" t="s">
        <v>6458</v>
      </c>
      <c r="N1800" s="141">
        <v>60</v>
      </c>
      <c r="O1800" s="142" t="b">
        <v>0</v>
      </c>
      <c r="P1800" s="140" t="s">
        <v>3077</v>
      </c>
      <c r="Q1800" t="s">
        <v>1825</v>
      </c>
      <c r="R1800" t="s">
        <v>630</v>
      </c>
    </row>
    <row r="1801" spans="1:18" x14ac:dyDescent="0.25">
      <c r="A1801" s="140" t="s">
        <v>450</v>
      </c>
      <c r="B1801" s="140" t="s">
        <v>887</v>
      </c>
      <c r="C1801" s="140" t="s">
        <v>1819</v>
      </c>
      <c r="D1801" s="140" t="s">
        <v>1820</v>
      </c>
      <c r="E1801" s="140" t="s">
        <v>1940</v>
      </c>
      <c r="F1801" s="140"/>
      <c r="G1801" s="140" t="s">
        <v>70</v>
      </c>
      <c r="H1801" s="140" t="s">
        <v>1781</v>
      </c>
      <c r="I1801" s="140" t="s">
        <v>5551</v>
      </c>
      <c r="J1801" s="140" t="s">
        <v>1819</v>
      </c>
      <c r="K1801" s="140"/>
      <c r="L1801" s="140"/>
      <c r="M1801" s="140" t="s">
        <v>6459</v>
      </c>
      <c r="N1801" s="141">
        <v>60</v>
      </c>
      <c r="O1801" s="142" t="b">
        <v>0</v>
      </c>
      <c r="P1801" s="140" t="s">
        <v>3077</v>
      </c>
      <c r="Q1801" t="s">
        <v>1825</v>
      </c>
      <c r="R1801" t="s">
        <v>630</v>
      </c>
    </row>
    <row r="1802" spans="1:18" x14ac:dyDescent="0.25">
      <c r="A1802" s="140" t="s">
        <v>528</v>
      </c>
      <c r="B1802" s="140" t="s">
        <v>887</v>
      </c>
      <c r="C1802" s="140" t="s">
        <v>1819</v>
      </c>
      <c r="D1802" s="140" t="s">
        <v>1820</v>
      </c>
      <c r="E1802" s="140" t="s">
        <v>1973</v>
      </c>
      <c r="F1802" s="140"/>
      <c r="G1802" s="140" t="s">
        <v>71</v>
      </c>
      <c r="H1802" s="140" t="s">
        <v>1779</v>
      </c>
      <c r="I1802" s="140" t="s">
        <v>5551</v>
      </c>
      <c r="J1802" s="140" t="s">
        <v>1819</v>
      </c>
      <c r="K1802" s="140"/>
      <c r="L1802" s="140"/>
      <c r="M1802" s="140" t="s">
        <v>6460</v>
      </c>
      <c r="N1802" s="141">
        <v>60</v>
      </c>
      <c r="O1802" s="142" t="b">
        <v>0</v>
      </c>
      <c r="P1802" s="140" t="s">
        <v>3077</v>
      </c>
      <c r="Q1802" t="s">
        <v>1825</v>
      </c>
      <c r="R1802" t="s">
        <v>630</v>
      </c>
    </row>
    <row r="1803" spans="1:18" x14ac:dyDescent="0.25">
      <c r="A1803" s="140" t="s">
        <v>194</v>
      </c>
      <c r="B1803" s="140" t="s">
        <v>887</v>
      </c>
      <c r="C1803" s="140" t="s">
        <v>1819</v>
      </c>
      <c r="D1803" s="140" t="s">
        <v>1820</v>
      </c>
      <c r="E1803" s="140" t="s">
        <v>2074</v>
      </c>
      <c r="F1803" s="140"/>
      <c r="G1803" s="140" t="s">
        <v>1788</v>
      </c>
      <c r="H1803" s="140" t="s">
        <v>1789</v>
      </c>
      <c r="I1803" s="140" t="s">
        <v>5551</v>
      </c>
      <c r="J1803" s="140" t="s">
        <v>1819</v>
      </c>
      <c r="K1803" s="140"/>
      <c r="L1803" s="140"/>
      <c r="M1803" s="140" t="s">
        <v>6461</v>
      </c>
      <c r="N1803" s="141">
        <v>60</v>
      </c>
      <c r="O1803" s="142" t="b">
        <v>0</v>
      </c>
      <c r="P1803" s="140" t="s">
        <v>3077</v>
      </c>
      <c r="Q1803" t="s">
        <v>1825</v>
      </c>
      <c r="R1803" t="s">
        <v>630</v>
      </c>
    </row>
    <row r="1804" spans="1:18" x14ac:dyDescent="0.25">
      <c r="A1804" s="140" t="s">
        <v>387</v>
      </c>
      <c r="B1804" s="140" t="s">
        <v>887</v>
      </c>
      <c r="C1804" s="140" t="s">
        <v>1819</v>
      </c>
      <c r="D1804" s="140" t="s">
        <v>1820</v>
      </c>
      <c r="E1804" s="140" t="s">
        <v>1940</v>
      </c>
      <c r="F1804" s="140"/>
      <c r="G1804" s="140" t="s">
        <v>70</v>
      </c>
      <c r="H1804" s="140" t="s">
        <v>1781</v>
      </c>
      <c r="I1804" s="140" t="s">
        <v>5551</v>
      </c>
      <c r="J1804" s="140" t="s">
        <v>1819</v>
      </c>
      <c r="K1804" s="140"/>
      <c r="L1804" s="140"/>
      <c r="M1804" s="140" t="s">
        <v>6462</v>
      </c>
      <c r="N1804" s="141">
        <v>60</v>
      </c>
      <c r="O1804" s="142" t="b">
        <v>0</v>
      </c>
      <c r="P1804" s="140" t="s">
        <v>3077</v>
      </c>
      <c r="Q1804" t="s">
        <v>1825</v>
      </c>
      <c r="R1804" t="s">
        <v>630</v>
      </c>
    </row>
    <row r="1805" spans="1:18" x14ac:dyDescent="0.25">
      <c r="A1805" s="140" t="s">
        <v>197</v>
      </c>
      <c r="B1805" s="140" t="s">
        <v>887</v>
      </c>
      <c r="C1805" s="140" t="s">
        <v>1819</v>
      </c>
      <c r="D1805" s="140" t="s">
        <v>1820</v>
      </c>
      <c r="E1805" s="140" t="s">
        <v>2055</v>
      </c>
      <c r="F1805" s="140"/>
      <c r="G1805" s="140" t="s">
        <v>1788</v>
      </c>
      <c r="H1805" s="140" t="s">
        <v>1789</v>
      </c>
      <c r="I1805" s="140" t="s">
        <v>5551</v>
      </c>
      <c r="J1805" s="140" t="s">
        <v>1819</v>
      </c>
      <c r="K1805" s="140"/>
      <c r="L1805" s="140"/>
      <c r="M1805" s="140" t="s">
        <v>6463</v>
      </c>
      <c r="N1805" s="141">
        <v>60</v>
      </c>
      <c r="O1805" s="142" t="b">
        <v>0</v>
      </c>
      <c r="P1805" s="140" t="s">
        <v>3077</v>
      </c>
      <c r="Q1805" t="s">
        <v>1825</v>
      </c>
      <c r="R1805" t="s">
        <v>630</v>
      </c>
    </row>
    <row r="1806" spans="1:18" x14ac:dyDescent="0.25">
      <c r="A1806" s="140" t="s">
        <v>230</v>
      </c>
      <c r="B1806" s="140" t="s">
        <v>887</v>
      </c>
      <c r="C1806" s="140" t="s">
        <v>1819</v>
      </c>
      <c r="D1806" s="140" t="s">
        <v>1820</v>
      </c>
      <c r="E1806" s="140" t="s">
        <v>2736</v>
      </c>
      <c r="F1806" s="140"/>
      <c r="G1806" s="140" t="s">
        <v>1788</v>
      </c>
      <c r="H1806" s="140" t="s">
        <v>1789</v>
      </c>
      <c r="I1806" s="140" t="s">
        <v>5551</v>
      </c>
      <c r="J1806" s="140" t="s">
        <v>1819</v>
      </c>
      <c r="K1806" s="140"/>
      <c r="L1806" s="140"/>
      <c r="M1806" s="140" t="s">
        <v>6464</v>
      </c>
      <c r="N1806" s="141">
        <v>60</v>
      </c>
      <c r="O1806" s="142" t="b">
        <v>0</v>
      </c>
      <c r="P1806" s="140" t="s">
        <v>3077</v>
      </c>
      <c r="Q1806" t="s">
        <v>1825</v>
      </c>
      <c r="R1806" t="s">
        <v>630</v>
      </c>
    </row>
    <row r="1807" spans="1:18" x14ac:dyDescent="0.25">
      <c r="A1807" s="140" t="s">
        <v>1350</v>
      </c>
      <c r="B1807" s="140" t="s">
        <v>887</v>
      </c>
      <c r="C1807" s="140" t="s">
        <v>1819</v>
      </c>
      <c r="D1807" s="140" t="s">
        <v>1820</v>
      </c>
      <c r="E1807" s="140" t="s">
        <v>2055</v>
      </c>
      <c r="F1807" s="140"/>
      <c r="G1807" s="140" t="s">
        <v>1788</v>
      </c>
      <c r="H1807" s="140" t="s">
        <v>1789</v>
      </c>
      <c r="I1807" s="140" t="s">
        <v>5551</v>
      </c>
      <c r="J1807" s="140" t="s">
        <v>1819</v>
      </c>
      <c r="K1807" s="140"/>
      <c r="L1807" s="140"/>
      <c r="M1807" s="140" t="s">
        <v>6465</v>
      </c>
      <c r="N1807" s="141">
        <v>60</v>
      </c>
      <c r="O1807" s="142" t="b">
        <v>0</v>
      </c>
      <c r="P1807" s="140" t="s">
        <v>3077</v>
      </c>
      <c r="Q1807" t="s">
        <v>1825</v>
      </c>
      <c r="R1807" t="s">
        <v>630</v>
      </c>
    </row>
    <row r="1808" spans="1:18" x14ac:dyDescent="0.25">
      <c r="A1808" s="140" t="s">
        <v>6466</v>
      </c>
      <c r="B1808" s="140" t="s">
        <v>887</v>
      </c>
      <c r="C1808" s="140" t="s">
        <v>1819</v>
      </c>
      <c r="D1808" s="140" t="s">
        <v>1820</v>
      </c>
      <c r="E1808" s="140" t="s">
        <v>1957</v>
      </c>
      <c r="F1808" s="140"/>
      <c r="G1808" s="140" t="s">
        <v>1788</v>
      </c>
      <c r="H1808" s="140" t="s">
        <v>1789</v>
      </c>
      <c r="I1808" s="140" t="s">
        <v>5551</v>
      </c>
      <c r="J1808" s="140" t="s">
        <v>1819</v>
      </c>
      <c r="K1808" s="140"/>
      <c r="L1808" s="140"/>
      <c r="M1808" s="140" t="s">
        <v>6413</v>
      </c>
      <c r="N1808" s="141">
        <v>60</v>
      </c>
      <c r="O1808" s="142" t="b">
        <v>0</v>
      </c>
      <c r="P1808" s="140" t="s">
        <v>3077</v>
      </c>
      <c r="Q1808" t="s">
        <v>1825</v>
      </c>
      <c r="R1808" t="s">
        <v>630</v>
      </c>
    </row>
    <row r="1809" spans="1:18" x14ac:dyDescent="0.25">
      <c r="A1809" s="140" t="s">
        <v>1351</v>
      </c>
      <c r="B1809" s="140" t="s">
        <v>885</v>
      </c>
      <c r="C1809" s="140" t="s">
        <v>1819</v>
      </c>
      <c r="D1809" s="140" t="s">
        <v>1820</v>
      </c>
      <c r="E1809" s="140" t="s">
        <v>2032</v>
      </c>
      <c r="F1809" s="140"/>
      <c r="G1809" s="140" t="s">
        <v>70</v>
      </c>
      <c r="H1809" s="140" t="s">
        <v>1781</v>
      </c>
      <c r="I1809" s="140" t="s">
        <v>5551</v>
      </c>
      <c r="J1809" s="140" t="s">
        <v>1819</v>
      </c>
      <c r="K1809" s="140"/>
      <c r="L1809" s="140"/>
      <c r="M1809" s="140" t="s">
        <v>6467</v>
      </c>
      <c r="N1809" s="141">
        <v>60</v>
      </c>
      <c r="O1809" s="142" t="b">
        <v>0</v>
      </c>
      <c r="P1809" s="140" t="s">
        <v>3077</v>
      </c>
      <c r="Q1809" t="s">
        <v>1825</v>
      </c>
      <c r="R1809" t="s">
        <v>630</v>
      </c>
    </row>
    <row r="1810" spans="1:18" x14ac:dyDescent="0.25">
      <c r="A1810" s="140" t="s">
        <v>1352</v>
      </c>
      <c r="B1810" s="140" t="s">
        <v>885</v>
      </c>
      <c r="C1810" s="140" t="s">
        <v>1819</v>
      </c>
      <c r="D1810" s="140" t="s">
        <v>1820</v>
      </c>
      <c r="E1810" s="140" t="s">
        <v>2032</v>
      </c>
      <c r="F1810" s="140"/>
      <c r="G1810" s="140" t="s">
        <v>70</v>
      </c>
      <c r="H1810" s="140" t="s">
        <v>1781</v>
      </c>
      <c r="I1810" s="140" t="s">
        <v>5551</v>
      </c>
      <c r="J1810" s="140" t="s">
        <v>1819</v>
      </c>
      <c r="K1810" s="140"/>
      <c r="L1810" s="140"/>
      <c r="M1810" s="140" t="s">
        <v>6468</v>
      </c>
      <c r="N1810" s="141">
        <v>60</v>
      </c>
      <c r="O1810" s="142" t="b">
        <v>0</v>
      </c>
      <c r="P1810" s="140" t="s">
        <v>3077</v>
      </c>
      <c r="Q1810" t="s">
        <v>1825</v>
      </c>
      <c r="R1810" t="s">
        <v>630</v>
      </c>
    </row>
    <row r="1811" spans="1:18" x14ac:dyDescent="0.25">
      <c r="A1811" s="140" t="s">
        <v>1353</v>
      </c>
      <c r="B1811" s="140" t="s">
        <v>887</v>
      </c>
      <c r="C1811" s="140" t="s">
        <v>1819</v>
      </c>
      <c r="D1811" s="140" t="s">
        <v>1820</v>
      </c>
      <c r="E1811" s="140" t="s">
        <v>1821</v>
      </c>
      <c r="F1811" s="140"/>
      <c r="G1811" s="140" t="s">
        <v>1786</v>
      </c>
      <c r="H1811" s="140" t="s">
        <v>1787</v>
      </c>
      <c r="I1811" s="140" t="s">
        <v>5551</v>
      </c>
      <c r="J1811" s="140" t="s">
        <v>1819</v>
      </c>
      <c r="K1811" s="140"/>
      <c r="L1811" s="140"/>
      <c r="M1811" s="140" t="s">
        <v>6469</v>
      </c>
      <c r="N1811" s="141">
        <v>60</v>
      </c>
      <c r="O1811" s="142" t="b">
        <v>0</v>
      </c>
      <c r="P1811" s="140" t="s">
        <v>3077</v>
      </c>
      <c r="Q1811" t="s">
        <v>1825</v>
      </c>
      <c r="R1811" t="s">
        <v>630</v>
      </c>
    </row>
    <row r="1812" spans="1:18" x14ac:dyDescent="0.25">
      <c r="A1812" s="140" t="s">
        <v>390</v>
      </c>
      <c r="B1812" s="140" t="s">
        <v>887</v>
      </c>
      <c r="C1812" s="140" t="s">
        <v>1819</v>
      </c>
      <c r="D1812" s="140" t="s">
        <v>1820</v>
      </c>
      <c r="E1812" s="140" t="s">
        <v>1834</v>
      </c>
      <c r="F1812" s="140"/>
      <c r="G1812" s="140" t="s">
        <v>70</v>
      </c>
      <c r="H1812" s="140" t="s">
        <v>1781</v>
      </c>
      <c r="I1812" s="140" t="s">
        <v>5551</v>
      </c>
      <c r="J1812" s="140" t="s">
        <v>1819</v>
      </c>
      <c r="K1812" s="140"/>
      <c r="L1812" s="140"/>
      <c r="M1812" s="140" t="s">
        <v>6470</v>
      </c>
      <c r="N1812" s="141">
        <v>60</v>
      </c>
      <c r="O1812" s="142" t="b">
        <v>0</v>
      </c>
      <c r="P1812" s="140" t="s">
        <v>3077</v>
      </c>
      <c r="Q1812" t="s">
        <v>1825</v>
      </c>
      <c r="R1812" t="s">
        <v>630</v>
      </c>
    </row>
    <row r="1813" spans="1:18" x14ac:dyDescent="0.25">
      <c r="A1813" s="140" t="s">
        <v>516</v>
      </c>
      <c r="B1813" s="140" t="s">
        <v>887</v>
      </c>
      <c r="C1813" s="140" t="s">
        <v>1819</v>
      </c>
      <c r="D1813" s="140" t="s">
        <v>1820</v>
      </c>
      <c r="E1813" s="140" t="s">
        <v>1940</v>
      </c>
      <c r="F1813" s="140"/>
      <c r="G1813" s="140" t="s">
        <v>70</v>
      </c>
      <c r="H1813" s="140" t="s">
        <v>1781</v>
      </c>
      <c r="I1813" s="140" t="s">
        <v>5551</v>
      </c>
      <c r="J1813" s="140" t="s">
        <v>1819</v>
      </c>
      <c r="K1813" s="140"/>
      <c r="L1813" s="140"/>
      <c r="M1813" s="140" t="s">
        <v>6471</v>
      </c>
      <c r="N1813" s="141">
        <v>60</v>
      </c>
      <c r="O1813" s="142" t="b">
        <v>0</v>
      </c>
      <c r="P1813" s="140" t="s">
        <v>3077</v>
      </c>
      <c r="Q1813" t="s">
        <v>1825</v>
      </c>
      <c r="R1813" t="s">
        <v>630</v>
      </c>
    </row>
    <row r="1814" spans="1:18" x14ac:dyDescent="0.25">
      <c r="A1814" s="140" t="s">
        <v>1354</v>
      </c>
      <c r="B1814" s="140" t="s">
        <v>887</v>
      </c>
      <c r="C1814" s="140" t="s">
        <v>1819</v>
      </c>
      <c r="D1814" s="140" t="s">
        <v>1820</v>
      </c>
      <c r="E1814" s="140" t="s">
        <v>1932</v>
      </c>
      <c r="F1814" s="140"/>
      <c r="G1814" s="140" t="s">
        <v>71</v>
      </c>
      <c r="H1814" s="140" t="s">
        <v>1779</v>
      </c>
      <c r="I1814" s="140" t="s">
        <v>5551</v>
      </c>
      <c r="J1814" s="140" t="s">
        <v>1819</v>
      </c>
      <c r="K1814" s="140"/>
      <c r="L1814" s="140"/>
      <c r="M1814" s="140" t="s">
        <v>6472</v>
      </c>
      <c r="N1814" s="141">
        <v>60</v>
      </c>
      <c r="O1814" s="142" t="b">
        <v>0</v>
      </c>
      <c r="P1814" s="140" t="s">
        <v>3077</v>
      </c>
      <c r="Q1814" t="s">
        <v>1825</v>
      </c>
      <c r="R1814" t="s">
        <v>630</v>
      </c>
    </row>
    <row r="1815" spans="1:18" x14ac:dyDescent="0.25">
      <c r="A1815" s="140" t="s">
        <v>1355</v>
      </c>
      <c r="B1815" s="140" t="s">
        <v>885</v>
      </c>
      <c r="C1815" s="140" t="s">
        <v>1819</v>
      </c>
      <c r="D1815" s="140" t="s">
        <v>1820</v>
      </c>
      <c r="E1815" s="140" t="s">
        <v>2032</v>
      </c>
      <c r="F1815" s="140"/>
      <c r="G1815" s="140" t="s">
        <v>70</v>
      </c>
      <c r="H1815" s="140" t="s">
        <v>1781</v>
      </c>
      <c r="I1815" s="140" t="s">
        <v>5551</v>
      </c>
      <c r="J1815" s="140" t="s">
        <v>1819</v>
      </c>
      <c r="K1815" s="140"/>
      <c r="L1815" s="140"/>
      <c r="M1815" s="140" t="s">
        <v>6473</v>
      </c>
      <c r="N1815" s="141">
        <v>60</v>
      </c>
      <c r="O1815" s="142" t="b">
        <v>0</v>
      </c>
      <c r="P1815" s="140" t="s">
        <v>3077</v>
      </c>
      <c r="Q1815" t="s">
        <v>1825</v>
      </c>
      <c r="R1815" t="s">
        <v>630</v>
      </c>
    </row>
    <row r="1816" spans="1:18" x14ac:dyDescent="0.25">
      <c r="A1816" s="140" t="s">
        <v>1356</v>
      </c>
      <c r="B1816" s="140" t="s">
        <v>887</v>
      </c>
      <c r="C1816" s="140" t="s">
        <v>1819</v>
      </c>
      <c r="D1816" s="140" t="s">
        <v>1820</v>
      </c>
      <c r="E1816" s="140" t="s">
        <v>2074</v>
      </c>
      <c r="F1816" s="140"/>
      <c r="G1816" s="140" t="s">
        <v>1788</v>
      </c>
      <c r="H1816" s="140" t="s">
        <v>1789</v>
      </c>
      <c r="I1816" s="140" t="s">
        <v>5551</v>
      </c>
      <c r="J1816" s="140" t="s">
        <v>1819</v>
      </c>
      <c r="K1816" s="140"/>
      <c r="L1816" s="140"/>
      <c r="M1816" s="140" t="s">
        <v>6474</v>
      </c>
      <c r="N1816" s="141">
        <v>60</v>
      </c>
      <c r="O1816" s="142" t="b">
        <v>0</v>
      </c>
      <c r="P1816" s="140" t="s">
        <v>3077</v>
      </c>
      <c r="Q1816" t="s">
        <v>1825</v>
      </c>
      <c r="R1816" t="s">
        <v>630</v>
      </c>
    </row>
    <row r="1817" spans="1:18" x14ac:dyDescent="0.25">
      <c r="A1817" s="140" t="s">
        <v>88</v>
      </c>
      <c r="B1817" s="140" t="s">
        <v>887</v>
      </c>
      <c r="C1817" s="140" t="s">
        <v>1819</v>
      </c>
      <c r="D1817" s="140" t="s">
        <v>1820</v>
      </c>
      <c r="E1817" s="140" t="s">
        <v>1957</v>
      </c>
      <c r="F1817" s="140"/>
      <c r="G1817" s="140" t="s">
        <v>1788</v>
      </c>
      <c r="H1817" s="140" t="s">
        <v>1789</v>
      </c>
      <c r="I1817" s="140" t="s">
        <v>5551</v>
      </c>
      <c r="J1817" s="140" t="s">
        <v>1819</v>
      </c>
      <c r="K1817" s="140"/>
      <c r="L1817" s="140"/>
      <c r="M1817" s="140" t="s">
        <v>6475</v>
      </c>
      <c r="N1817" s="141">
        <v>60</v>
      </c>
      <c r="O1817" s="142" t="b">
        <v>0</v>
      </c>
      <c r="P1817" s="140" t="s">
        <v>3077</v>
      </c>
      <c r="Q1817" t="s">
        <v>1825</v>
      </c>
      <c r="R1817" t="s">
        <v>630</v>
      </c>
    </row>
    <row r="1818" spans="1:18" x14ac:dyDescent="0.25">
      <c r="A1818" s="140" t="s">
        <v>213</v>
      </c>
      <c r="B1818" s="140" t="s">
        <v>887</v>
      </c>
      <c r="C1818" s="140" t="s">
        <v>1819</v>
      </c>
      <c r="D1818" s="140" t="s">
        <v>1820</v>
      </c>
      <c r="E1818" s="140" t="s">
        <v>1973</v>
      </c>
      <c r="F1818" s="140"/>
      <c r="G1818" s="140" t="s">
        <v>71</v>
      </c>
      <c r="H1818" s="140" t="s">
        <v>1779</v>
      </c>
      <c r="I1818" s="140" t="s">
        <v>5551</v>
      </c>
      <c r="J1818" s="140" t="s">
        <v>1819</v>
      </c>
      <c r="K1818" s="140"/>
      <c r="L1818" s="140"/>
      <c r="M1818" s="140" t="s">
        <v>6476</v>
      </c>
      <c r="N1818" s="141">
        <v>60</v>
      </c>
      <c r="O1818" s="142" t="b">
        <v>0</v>
      </c>
      <c r="P1818" s="140" t="s">
        <v>3077</v>
      </c>
      <c r="Q1818" t="s">
        <v>1825</v>
      </c>
      <c r="R1818" t="s">
        <v>630</v>
      </c>
    </row>
    <row r="1819" spans="1:18" x14ac:dyDescent="0.25">
      <c r="A1819" s="140" t="s">
        <v>224</v>
      </c>
      <c r="B1819" s="140" t="s">
        <v>887</v>
      </c>
      <c r="C1819" s="140" t="s">
        <v>1819</v>
      </c>
      <c r="D1819" s="140" t="s">
        <v>1820</v>
      </c>
      <c r="E1819" s="140" t="s">
        <v>1973</v>
      </c>
      <c r="F1819" s="140"/>
      <c r="G1819" s="140" t="s">
        <v>71</v>
      </c>
      <c r="H1819" s="140" t="s">
        <v>1779</v>
      </c>
      <c r="I1819" s="140" t="s">
        <v>5551</v>
      </c>
      <c r="J1819" s="140" t="s">
        <v>1819</v>
      </c>
      <c r="K1819" s="140"/>
      <c r="L1819" s="140"/>
      <c r="M1819" s="140" t="s">
        <v>6477</v>
      </c>
      <c r="N1819" s="141">
        <v>60</v>
      </c>
      <c r="O1819" s="142" t="b">
        <v>0</v>
      </c>
      <c r="P1819" s="140" t="s">
        <v>3077</v>
      </c>
      <c r="Q1819" t="s">
        <v>1825</v>
      </c>
      <c r="R1819" t="s">
        <v>630</v>
      </c>
    </row>
    <row r="1820" spans="1:18" x14ac:dyDescent="0.25">
      <c r="A1820" s="140" t="s">
        <v>1357</v>
      </c>
      <c r="B1820" s="140" t="s">
        <v>887</v>
      </c>
      <c r="C1820" s="140" t="s">
        <v>1819</v>
      </c>
      <c r="D1820" s="140" t="s">
        <v>1820</v>
      </c>
      <c r="E1820" s="140" t="s">
        <v>1860</v>
      </c>
      <c r="F1820" s="140"/>
      <c r="G1820" s="140" t="s">
        <v>1788</v>
      </c>
      <c r="H1820" s="140" t="s">
        <v>1789</v>
      </c>
      <c r="I1820" s="140" t="s">
        <v>5551</v>
      </c>
      <c r="J1820" s="140" t="s">
        <v>1819</v>
      </c>
      <c r="K1820" s="140"/>
      <c r="L1820" s="140"/>
      <c r="M1820" s="140" t="s">
        <v>6478</v>
      </c>
      <c r="N1820" s="141">
        <v>60</v>
      </c>
      <c r="O1820" s="142" t="b">
        <v>0</v>
      </c>
      <c r="P1820" s="140" t="s">
        <v>3077</v>
      </c>
      <c r="Q1820" t="s">
        <v>1825</v>
      </c>
      <c r="R1820" t="s">
        <v>630</v>
      </c>
    </row>
    <row r="1821" spans="1:18" x14ac:dyDescent="0.25">
      <c r="A1821" s="140" t="s">
        <v>527</v>
      </c>
      <c r="B1821" s="140" t="s">
        <v>887</v>
      </c>
      <c r="C1821" s="140" t="s">
        <v>1819</v>
      </c>
      <c r="D1821" s="140" t="s">
        <v>1820</v>
      </c>
      <c r="E1821" s="140" t="s">
        <v>1940</v>
      </c>
      <c r="F1821" s="140"/>
      <c r="G1821" s="140" t="s">
        <v>70</v>
      </c>
      <c r="H1821" s="140" t="s">
        <v>1781</v>
      </c>
      <c r="I1821" s="140" t="s">
        <v>5551</v>
      </c>
      <c r="J1821" s="140" t="s">
        <v>1819</v>
      </c>
      <c r="K1821" s="140"/>
      <c r="L1821" s="140"/>
      <c r="M1821" s="140" t="s">
        <v>6479</v>
      </c>
      <c r="N1821" s="141">
        <v>60</v>
      </c>
      <c r="O1821" s="142" t="b">
        <v>0</v>
      </c>
      <c r="P1821" s="140" t="s">
        <v>3077</v>
      </c>
      <c r="Q1821" t="s">
        <v>1825</v>
      </c>
      <c r="R1821" t="s">
        <v>630</v>
      </c>
    </row>
    <row r="1822" spans="1:18" x14ac:dyDescent="0.25">
      <c r="A1822" s="140" t="s">
        <v>392</v>
      </c>
      <c r="B1822" s="140" t="s">
        <v>887</v>
      </c>
      <c r="C1822" s="140" t="s">
        <v>1819</v>
      </c>
      <c r="D1822" s="140" t="s">
        <v>1820</v>
      </c>
      <c r="E1822" s="140" t="s">
        <v>1940</v>
      </c>
      <c r="F1822" s="140"/>
      <c r="G1822" s="140" t="s">
        <v>70</v>
      </c>
      <c r="H1822" s="140" t="s">
        <v>1781</v>
      </c>
      <c r="I1822" s="140" t="s">
        <v>5551</v>
      </c>
      <c r="J1822" s="140" t="s">
        <v>1819</v>
      </c>
      <c r="K1822" s="140"/>
      <c r="L1822" s="140"/>
      <c r="M1822" s="140" t="s">
        <v>6480</v>
      </c>
      <c r="N1822" s="141">
        <v>60</v>
      </c>
      <c r="O1822" s="142" t="b">
        <v>0</v>
      </c>
      <c r="P1822" s="140" t="s">
        <v>3077</v>
      </c>
      <c r="Q1822" t="s">
        <v>1825</v>
      </c>
      <c r="R1822" t="s">
        <v>630</v>
      </c>
    </row>
    <row r="1823" spans="1:18" x14ac:dyDescent="0.25">
      <c r="A1823" s="140" t="s">
        <v>1358</v>
      </c>
      <c r="B1823" s="140" t="s">
        <v>887</v>
      </c>
      <c r="C1823" s="140" t="s">
        <v>1819</v>
      </c>
      <c r="D1823" s="140" t="s">
        <v>1820</v>
      </c>
      <c r="E1823" s="140" t="s">
        <v>1940</v>
      </c>
      <c r="F1823" s="140"/>
      <c r="G1823" s="140" t="s">
        <v>70</v>
      </c>
      <c r="H1823" s="140" t="s">
        <v>1781</v>
      </c>
      <c r="I1823" s="140" t="s">
        <v>5551</v>
      </c>
      <c r="J1823" s="140" t="s">
        <v>1819</v>
      </c>
      <c r="K1823" s="140"/>
      <c r="L1823" s="140"/>
      <c r="M1823" s="140" t="s">
        <v>6481</v>
      </c>
      <c r="N1823" s="141">
        <v>60</v>
      </c>
      <c r="O1823" s="142" t="b">
        <v>0</v>
      </c>
      <c r="P1823" s="140" t="s">
        <v>3077</v>
      </c>
      <c r="Q1823" t="s">
        <v>1825</v>
      </c>
      <c r="R1823" t="s">
        <v>630</v>
      </c>
    </row>
    <row r="1824" spans="1:18" x14ac:dyDescent="0.25">
      <c r="A1824" s="140" t="s">
        <v>393</v>
      </c>
      <c r="B1824" s="140" t="s">
        <v>887</v>
      </c>
      <c r="C1824" s="140" t="s">
        <v>1819</v>
      </c>
      <c r="D1824" s="140" t="s">
        <v>1820</v>
      </c>
      <c r="E1824" s="140" t="s">
        <v>1940</v>
      </c>
      <c r="F1824" s="140"/>
      <c r="G1824" s="140" t="s">
        <v>70</v>
      </c>
      <c r="H1824" s="140" t="s">
        <v>1781</v>
      </c>
      <c r="I1824" s="140" t="s">
        <v>5551</v>
      </c>
      <c r="J1824" s="140" t="s">
        <v>1819</v>
      </c>
      <c r="K1824" s="140"/>
      <c r="L1824" s="140"/>
      <c r="M1824" s="140" t="s">
        <v>6482</v>
      </c>
      <c r="N1824" s="141">
        <v>60</v>
      </c>
      <c r="O1824" s="142" t="b">
        <v>0</v>
      </c>
      <c r="P1824" s="140" t="s">
        <v>3077</v>
      </c>
      <c r="Q1824" t="s">
        <v>1825</v>
      </c>
      <c r="R1824" t="s">
        <v>630</v>
      </c>
    </row>
    <row r="1825" spans="1:18" x14ac:dyDescent="0.25">
      <c r="A1825" s="140" t="s">
        <v>1359</v>
      </c>
      <c r="B1825" s="140" t="s">
        <v>887</v>
      </c>
      <c r="C1825" s="140" t="s">
        <v>1819</v>
      </c>
      <c r="D1825" s="140" t="s">
        <v>1820</v>
      </c>
      <c r="E1825" s="140" t="s">
        <v>1940</v>
      </c>
      <c r="F1825" s="140"/>
      <c r="G1825" s="140" t="s">
        <v>70</v>
      </c>
      <c r="H1825" s="140" t="s">
        <v>1781</v>
      </c>
      <c r="I1825" s="140" t="s">
        <v>5551</v>
      </c>
      <c r="J1825" s="140" t="s">
        <v>1819</v>
      </c>
      <c r="K1825" s="140"/>
      <c r="L1825" s="140"/>
      <c r="M1825" s="140" t="s">
        <v>6483</v>
      </c>
      <c r="N1825" s="141">
        <v>60</v>
      </c>
      <c r="O1825" s="142" t="b">
        <v>0</v>
      </c>
      <c r="P1825" s="140" t="s">
        <v>3077</v>
      </c>
      <c r="Q1825" t="s">
        <v>1825</v>
      </c>
      <c r="R1825" t="s">
        <v>630</v>
      </c>
    </row>
    <row r="1826" spans="1:18" x14ac:dyDescent="0.25">
      <c r="A1826" s="140" t="s">
        <v>6484</v>
      </c>
      <c r="B1826" s="140" t="s">
        <v>887</v>
      </c>
      <c r="C1826" s="140" t="s">
        <v>1819</v>
      </c>
      <c r="D1826" s="140" t="s">
        <v>1820</v>
      </c>
      <c r="E1826" s="140" t="s">
        <v>2736</v>
      </c>
      <c r="F1826" s="140"/>
      <c r="G1826" s="140" t="s">
        <v>71</v>
      </c>
      <c r="H1826" s="140" t="s">
        <v>1779</v>
      </c>
      <c r="I1826" s="140" t="s">
        <v>5551</v>
      </c>
      <c r="J1826" s="140" t="s">
        <v>1819</v>
      </c>
      <c r="K1826" s="140"/>
      <c r="L1826" s="140"/>
      <c r="M1826" s="140" t="s">
        <v>6485</v>
      </c>
      <c r="N1826" s="141">
        <v>60</v>
      </c>
      <c r="O1826" s="142" t="b">
        <v>0</v>
      </c>
      <c r="P1826" s="140" t="s">
        <v>3077</v>
      </c>
      <c r="Q1826" t="s">
        <v>1825</v>
      </c>
      <c r="R1826" t="s">
        <v>630</v>
      </c>
    </row>
    <row r="1827" spans="1:18" x14ac:dyDescent="0.25">
      <c r="A1827" s="140" t="s">
        <v>1360</v>
      </c>
      <c r="B1827" s="140" t="s">
        <v>885</v>
      </c>
      <c r="C1827" s="140" t="s">
        <v>1819</v>
      </c>
      <c r="D1827" s="140" t="s">
        <v>1820</v>
      </c>
      <c r="E1827" s="140" t="s">
        <v>2088</v>
      </c>
      <c r="F1827" s="140"/>
      <c r="G1827" s="140" t="s">
        <v>70</v>
      </c>
      <c r="H1827" s="140" t="s">
        <v>1781</v>
      </c>
      <c r="I1827" s="140" t="s">
        <v>5551</v>
      </c>
      <c r="J1827" s="140" t="s">
        <v>1819</v>
      </c>
      <c r="K1827" s="140"/>
      <c r="L1827" s="140"/>
      <c r="M1827" s="140" t="s">
        <v>6486</v>
      </c>
      <c r="N1827" s="141">
        <v>60</v>
      </c>
      <c r="O1827" s="142" t="b">
        <v>0</v>
      </c>
      <c r="P1827" s="140" t="s">
        <v>3077</v>
      </c>
      <c r="Q1827" t="s">
        <v>1825</v>
      </c>
      <c r="R1827" t="s">
        <v>630</v>
      </c>
    </row>
    <row r="1828" spans="1:18" x14ac:dyDescent="0.25">
      <c r="A1828" s="140" t="s">
        <v>1361</v>
      </c>
      <c r="B1828" s="140" t="s">
        <v>887</v>
      </c>
      <c r="C1828" s="140" t="s">
        <v>1819</v>
      </c>
      <c r="D1828" s="140" t="s">
        <v>1820</v>
      </c>
      <c r="E1828" s="140" t="s">
        <v>1883</v>
      </c>
      <c r="F1828" s="140"/>
      <c r="G1828" s="140" t="s">
        <v>71</v>
      </c>
      <c r="H1828" s="140" t="s">
        <v>1779</v>
      </c>
      <c r="I1828" s="140" t="s">
        <v>5551</v>
      </c>
      <c r="J1828" s="140" t="s">
        <v>1819</v>
      </c>
      <c r="K1828" s="140"/>
      <c r="L1828" s="140"/>
      <c r="M1828" s="140" t="s">
        <v>6487</v>
      </c>
      <c r="N1828" s="141">
        <v>60</v>
      </c>
      <c r="O1828" s="142" t="b">
        <v>0</v>
      </c>
      <c r="P1828" s="140" t="s">
        <v>3077</v>
      </c>
      <c r="Q1828" t="s">
        <v>1825</v>
      </c>
      <c r="R1828" t="s">
        <v>630</v>
      </c>
    </row>
    <row r="1829" spans="1:18" x14ac:dyDescent="0.25">
      <c r="A1829" s="140" t="s">
        <v>397</v>
      </c>
      <c r="B1829" s="140" t="s">
        <v>887</v>
      </c>
      <c r="C1829" s="140" t="s">
        <v>1819</v>
      </c>
      <c r="D1829" s="140" t="s">
        <v>1820</v>
      </c>
      <c r="E1829" s="140" t="s">
        <v>1932</v>
      </c>
      <c r="F1829" s="140"/>
      <c r="G1829" s="140" t="s">
        <v>71</v>
      </c>
      <c r="H1829" s="140" t="s">
        <v>1779</v>
      </c>
      <c r="I1829" s="140" t="s">
        <v>5551</v>
      </c>
      <c r="J1829" s="140" t="s">
        <v>1819</v>
      </c>
      <c r="K1829" s="140"/>
      <c r="L1829" s="140"/>
      <c r="M1829" s="140" t="s">
        <v>6488</v>
      </c>
      <c r="N1829" s="141">
        <v>60</v>
      </c>
      <c r="O1829" s="142" t="b">
        <v>0</v>
      </c>
      <c r="P1829" s="140" t="s">
        <v>3077</v>
      </c>
      <c r="Q1829" t="s">
        <v>1825</v>
      </c>
      <c r="R1829" t="s">
        <v>630</v>
      </c>
    </row>
    <row r="1830" spans="1:18" x14ac:dyDescent="0.25">
      <c r="A1830" s="140" t="s">
        <v>6489</v>
      </c>
      <c r="B1830" s="140" t="s">
        <v>887</v>
      </c>
      <c r="C1830" s="140" t="s">
        <v>1819</v>
      </c>
      <c r="D1830" s="140" t="s">
        <v>1820</v>
      </c>
      <c r="E1830" s="140" t="s">
        <v>2074</v>
      </c>
      <c r="F1830" s="140"/>
      <c r="G1830" s="140" t="s">
        <v>1788</v>
      </c>
      <c r="H1830" s="140" t="s">
        <v>1789</v>
      </c>
      <c r="I1830" s="140" t="s">
        <v>5551</v>
      </c>
      <c r="J1830" s="140" t="s">
        <v>1819</v>
      </c>
      <c r="K1830" s="140"/>
      <c r="L1830" s="140"/>
      <c r="M1830" s="140" t="s">
        <v>6490</v>
      </c>
      <c r="N1830" s="141">
        <v>60</v>
      </c>
      <c r="O1830" s="142" t="b">
        <v>0</v>
      </c>
      <c r="P1830" s="140" t="s">
        <v>3077</v>
      </c>
      <c r="Q1830" t="s">
        <v>1825</v>
      </c>
      <c r="R1830" t="s">
        <v>630</v>
      </c>
    </row>
    <row r="1831" spans="1:18" x14ac:dyDescent="0.25">
      <c r="A1831" s="140" t="s">
        <v>398</v>
      </c>
      <c r="B1831" s="140" t="s">
        <v>887</v>
      </c>
      <c r="C1831" s="140" t="s">
        <v>1819</v>
      </c>
      <c r="D1831" s="140" t="s">
        <v>1820</v>
      </c>
      <c r="E1831" s="140" t="s">
        <v>1860</v>
      </c>
      <c r="F1831" s="140"/>
      <c r="G1831" s="140" t="s">
        <v>1788</v>
      </c>
      <c r="H1831" s="140" t="s">
        <v>1789</v>
      </c>
      <c r="I1831" s="140" t="s">
        <v>5551</v>
      </c>
      <c r="J1831" s="140" t="s">
        <v>1819</v>
      </c>
      <c r="K1831" s="140"/>
      <c r="L1831" s="140"/>
      <c r="M1831" s="140" t="s">
        <v>6491</v>
      </c>
      <c r="N1831" s="141">
        <v>60</v>
      </c>
      <c r="O1831" s="142" t="b">
        <v>0</v>
      </c>
      <c r="P1831" s="140" t="s">
        <v>3077</v>
      </c>
      <c r="Q1831" t="s">
        <v>1825</v>
      </c>
      <c r="R1831" t="s">
        <v>630</v>
      </c>
    </row>
    <row r="1832" spans="1:18" x14ac:dyDescent="0.25">
      <c r="A1832" s="140" t="s">
        <v>1362</v>
      </c>
      <c r="B1832" s="140" t="s">
        <v>885</v>
      </c>
      <c r="C1832" s="140" t="s">
        <v>1819</v>
      </c>
      <c r="D1832" s="140" t="s">
        <v>1820</v>
      </c>
      <c r="E1832" s="140" t="s">
        <v>1928</v>
      </c>
      <c r="F1832" s="140"/>
      <c r="G1832" s="140" t="s">
        <v>70</v>
      </c>
      <c r="H1832" s="140" t="s">
        <v>1781</v>
      </c>
      <c r="I1832" s="140" t="s">
        <v>5551</v>
      </c>
      <c r="J1832" s="140" t="s">
        <v>1819</v>
      </c>
      <c r="K1832" s="140"/>
      <c r="L1832" s="140"/>
      <c r="M1832" s="140" t="s">
        <v>6492</v>
      </c>
      <c r="N1832" s="141">
        <v>60</v>
      </c>
      <c r="O1832" s="142" t="b">
        <v>0</v>
      </c>
      <c r="P1832" s="140" t="s">
        <v>3077</v>
      </c>
      <c r="Q1832" t="s">
        <v>1825</v>
      </c>
      <c r="R1832" t="s">
        <v>630</v>
      </c>
    </row>
    <row r="1833" spans="1:18" x14ac:dyDescent="0.25">
      <c r="A1833" s="140" t="s">
        <v>193</v>
      </c>
      <c r="B1833" s="140" t="s">
        <v>887</v>
      </c>
      <c r="C1833" s="140" t="s">
        <v>1819</v>
      </c>
      <c r="D1833" s="140" t="s">
        <v>1820</v>
      </c>
      <c r="E1833" s="140" t="s">
        <v>2074</v>
      </c>
      <c r="F1833" s="140"/>
      <c r="G1833" s="140" t="s">
        <v>1788</v>
      </c>
      <c r="H1833" s="140" t="s">
        <v>1789</v>
      </c>
      <c r="I1833" s="140" t="s">
        <v>5551</v>
      </c>
      <c r="J1833" s="140" t="s">
        <v>1819</v>
      </c>
      <c r="K1833" s="140"/>
      <c r="L1833" s="140"/>
      <c r="M1833" s="140" t="s">
        <v>6493</v>
      </c>
      <c r="N1833" s="141">
        <v>60</v>
      </c>
      <c r="O1833" s="142" t="b">
        <v>0</v>
      </c>
      <c r="P1833" s="140" t="s">
        <v>3077</v>
      </c>
      <c r="Q1833" t="s">
        <v>1825</v>
      </c>
      <c r="R1833" t="s">
        <v>630</v>
      </c>
    </row>
    <row r="1834" spans="1:18" x14ac:dyDescent="0.25">
      <c r="A1834" s="140" t="s">
        <v>401</v>
      </c>
      <c r="B1834" s="140" t="s">
        <v>887</v>
      </c>
      <c r="C1834" s="140" t="s">
        <v>1819</v>
      </c>
      <c r="D1834" s="140" t="s">
        <v>1820</v>
      </c>
      <c r="E1834" s="140" t="s">
        <v>1834</v>
      </c>
      <c r="F1834" s="140"/>
      <c r="G1834" s="140" t="s">
        <v>70</v>
      </c>
      <c r="H1834" s="140" t="s">
        <v>1781</v>
      </c>
      <c r="I1834" s="140" t="s">
        <v>5551</v>
      </c>
      <c r="J1834" s="140" t="s">
        <v>1819</v>
      </c>
      <c r="K1834" s="140"/>
      <c r="L1834" s="140"/>
      <c r="M1834" s="140" t="s">
        <v>6494</v>
      </c>
      <c r="N1834" s="141">
        <v>60</v>
      </c>
      <c r="O1834" s="142" t="b">
        <v>0</v>
      </c>
      <c r="P1834" s="140" t="s">
        <v>3077</v>
      </c>
      <c r="Q1834" t="s">
        <v>1825</v>
      </c>
      <c r="R1834" t="s">
        <v>630</v>
      </c>
    </row>
    <row r="1835" spans="1:18" x14ac:dyDescent="0.25">
      <c r="A1835" s="140" t="s">
        <v>6495</v>
      </c>
      <c r="B1835" s="140" t="s">
        <v>885</v>
      </c>
      <c r="C1835" s="140" t="s">
        <v>1819</v>
      </c>
      <c r="D1835" s="140" t="s">
        <v>1820</v>
      </c>
      <c r="E1835" s="140" t="s">
        <v>2088</v>
      </c>
      <c r="F1835" s="140"/>
      <c r="G1835" s="140" t="s">
        <v>70</v>
      </c>
      <c r="H1835" s="140" t="s">
        <v>1781</v>
      </c>
      <c r="I1835" s="140" t="s">
        <v>5551</v>
      </c>
      <c r="J1835" s="140" t="s">
        <v>1819</v>
      </c>
      <c r="K1835" s="140"/>
      <c r="L1835" s="140"/>
      <c r="M1835" s="140" t="s">
        <v>6496</v>
      </c>
      <c r="N1835" s="141">
        <v>60</v>
      </c>
      <c r="O1835" s="142" t="b">
        <v>0</v>
      </c>
      <c r="P1835" s="140" t="s">
        <v>3077</v>
      </c>
      <c r="Q1835" t="s">
        <v>1825</v>
      </c>
      <c r="R1835" t="s">
        <v>630</v>
      </c>
    </row>
    <row r="1836" spans="1:18" x14ac:dyDescent="0.25">
      <c r="A1836" s="140" t="s">
        <v>1363</v>
      </c>
      <c r="B1836" s="140" t="s">
        <v>887</v>
      </c>
      <c r="C1836" s="140" t="s">
        <v>1819</v>
      </c>
      <c r="D1836" s="140" t="s">
        <v>1820</v>
      </c>
      <c r="E1836" s="140" t="s">
        <v>1860</v>
      </c>
      <c r="F1836" s="140"/>
      <c r="G1836" s="140" t="s">
        <v>1788</v>
      </c>
      <c r="H1836" s="140" t="s">
        <v>1789</v>
      </c>
      <c r="I1836" s="140" t="s">
        <v>5551</v>
      </c>
      <c r="J1836" s="140" t="s">
        <v>1819</v>
      </c>
      <c r="K1836" s="140"/>
      <c r="L1836" s="140"/>
      <c r="M1836" s="140" t="s">
        <v>6497</v>
      </c>
      <c r="N1836" s="141">
        <v>60</v>
      </c>
      <c r="O1836" s="142" t="b">
        <v>0</v>
      </c>
      <c r="P1836" s="140" t="s">
        <v>3077</v>
      </c>
      <c r="Q1836" t="s">
        <v>1825</v>
      </c>
      <c r="R1836" t="s">
        <v>630</v>
      </c>
    </row>
    <row r="1837" spans="1:18" x14ac:dyDescent="0.25">
      <c r="A1837" s="140" t="s">
        <v>6498</v>
      </c>
      <c r="B1837" s="140" t="s">
        <v>887</v>
      </c>
      <c r="C1837" s="140" t="s">
        <v>1819</v>
      </c>
      <c r="D1837" s="140" t="s">
        <v>1820</v>
      </c>
      <c r="E1837" s="140" t="s">
        <v>2736</v>
      </c>
      <c r="F1837" s="140"/>
      <c r="G1837" s="140" t="s">
        <v>71</v>
      </c>
      <c r="H1837" s="140" t="s">
        <v>1779</v>
      </c>
      <c r="I1837" s="140" t="s">
        <v>5551</v>
      </c>
      <c r="J1837" s="140" t="s">
        <v>1819</v>
      </c>
      <c r="K1837" s="140"/>
      <c r="L1837" s="140"/>
      <c r="M1837" s="140" t="s">
        <v>6499</v>
      </c>
      <c r="N1837" s="141">
        <v>60</v>
      </c>
      <c r="O1837" s="142" t="b">
        <v>0</v>
      </c>
      <c r="P1837" s="140" t="s">
        <v>3077</v>
      </c>
      <c r="Q1837" t="s">
        <v>1825</v>
      </c>
      <c r="R1837" t="s">
        <v>630</v>
      </c>
    </row>
    <row r="1838" spans="1:18" x14ac:dyDescent="0.25">
      <c r="A1838" s="140" t="s">
        <v>404</v>
      </c>
      <c r="B1838" s="140" t="s">
        <v>887</v>
      </c>
      <c r="C1838" s="140" t="s">
        <v>1819</v>
      </c>
      <c r="D1838" s="140" t="s">
        <v>1820</v>
      </c>
      <c r="E1838" s="140" t="s">
        <v>1834</v>
      </c>
      <c r="F1838" s="140"/>
      <c r="G1838" s="140" t="s">
        <v>70</v>
      </c>
      <c r="H1838" s="140" t="s">
        <v>1781</v>
      </c>
      <c r="I1838" s="140" t="s">
        <v>5551</v>
      </c>
      <c r="J1838" s="140" t="s">
        <v>1819</v>
      </c>
      <c r="K1838" s="140"/>
      <c r="L1838" s="140"/>
      <c r="M1838" s="140" t="s">
        <v>6500</v>
      </c>
      <c r="N1838" s="141">
        <v>60</v>
      </c>
      <c r="O1838" s="142" t="b">
        <v>0</v>
      </c>
      <c r="P1838" s="140" t="s">
        <v>3077</v>
      </c>
      <c r="Q1838" t="s">
        <v>1825</v>
      </c>
      <c r="R1838" t="s">
        <v>630</v>
      </c>
    </row>
    <row r="1839" spans="1:18" x14ac:dyDescent="0.25">
      <c r="A1839" s="140" t="s">
        <v>1364</v>
      </c>
      <c r="B1839" s="140" t="s">
        <v>885</v>
      </c>
      <c r="C1839" s="140" t="s">
        <v>1819</v>
      </c>
      <c r="D1839" s="140" t="s">
        <v>1820</v>
      </c>
      <c r="E1839" s="140" t="s">
        <v>6036</v>
      </c>
      <c r="F1839" s="140"/>
      <c r="G1839" s="140" t="s">
        <v>70</v>
      </c>
      <c r="H1839" s="140" t="s">
        <v>1781</v>
      </c>
      <c r="I1839" s="140" t="s">
        <v>5551</v>
      </c>
      <c r="J1839" s="140" t="s">
        <v>1819</v>
      </c>
      <c r="K1839" s="140"/>
      <c r="L1839" s="140"/>
      <c r="M1839" s="140" t="s">
        <v>6501</v>
      </c>
      <c r="N1839" s="141">
        <v>60</v>
      </c>
      <c r="O1839" s="142" t="b">
        <v>0</v>
      </c>
      <c r="P1839" s="140" t="s">
        <v>3077</v>
      </c>
      <c r="Q1839" t="s">
        <v>1825</v>
      </c>
      <c r="R1839" t="s">
        <v>630</v>
      </c>
    </row>
    <row r="1840" spans="1:18" x14ac:dyDescent="0.25">
      <c r="A1840" s="140" t="s">
        <v>1365</v>
      </c>
      <c r="B1840" s="140" t="s">
        <v>887</v>
      </c>
      <c r="C1840" s="140" t="s">
        <v>1819</v>
      </c>
      <c r="D1840" s="140" t="s">
        <v>1820</v>
      </c>
      <c r="E1840" s="140" t="s">
        <v>2055</v>
      </c>
      <c r="F1840" s="140"/>
      <c r="G1840" s="140" t="s">
        <v>70</v>
      </c>
      <c r="H1840" s="140" t="s">
        <v>1781</v>
      </c>
      <c r="I1840" s="140" t="s">
        <v>5551</v>
      </c>
      <c r="J1840" s="140" t="s">
        <v>1819</v>
      </c>
      <c r="K1840" s="140"/>
      <c r="L1840" s="140"/>
      <c r="M1840" s="140" t="s">
        <v>6502</v>
      </c>
      <c r="N1840" s="141">
        <v>60</v>
      </c>
      <c r="O1840" s="142" t="b">
        <v>0</v>
      </c>
      <c r="P1840" s="140" t="s">
        <v>3077</v>
      </c>
      <c r="Q1840" t="s">
        <v>1825</v>
      </c>
      <c r="R1840" t="s">
        <v>630</v>
      </c>
    </row>
    <row r="1841" spans="1:18" x14ac:dyDescent="0.25">
      <c r="A1841" s="140" t="s">
        <v>406</v>
      </c>
      <c r="B1841" s="140" t="s">
        <v>887</v>
      </c>
      <c r="C1841" s="140" t="s">
        <v>1819</v>
      </c>
      <c r="D1841" s="140" t="s">
        <v>1820</v>
      </c>
      <c r="E1841" s="140" t="s">
        <v>1940</v>
      </c>
      <c r="F1841" s="140"/>
      <c r="G1841" s="140" t="s">
        <v>70</v>
      </c>
      <c r="H1841" s="140" t="s">
        <v>1781</v>
      </c>
      <c r="I1841" s="140" t="s">
        <v>5551</v>
      </c>
      <c r="J1841" s="140" t="s">
        <v>1819</v>
      </c>
      <c r="K1841" s="140" t="s">
        <v>6503</v>
      </c>
      <c r="L1841" s="140"/>
      <c r="M1841" s="140" t="s">
        <v>6504</v>
      </c>
      <c r="N1841" s="141">
        <v>60</v>
      </c>
      <c r="O1841" s="142" t="b">
        <v>0</v>
      </c>
      <c r="P1841" s="140" t="s">
        <v>3077</v>
      </c>
      <c r="Q1841" t="s">
        <v>1825</v>
      </c>
      <c r="R1841" t="s">
        <v>630</v>
      </c>
    </row>
    <row r="1842" spans="1:18" x14ac:dyDescent="0.25">
      <c r="A1842" s="140" t="s">
        <v>1366</v>
      </c>
      <c r="B1842" s="140" t="s">
        <v>887</v>
      </c>
      <c r="C1842" s="140" t="s">
        <v>1819</v>
      </c>
      <c r="D1842" s="140" t="s">
        <v>1820</v>
      </c>
      <c r="E1842" s="140" t="s">
        <v>2074</v>
      </c>
      <c r="F1842" s="140"/>
      <c r="G1842" s="140" t="s">
        <v>71</v>
      </c>
      <c r="H1842" s="140" t="s">
        <v>1779</v>
      </c>
      <c r="I1842" s="140" t="s">
        <v>5551</v>
      </c>
      <c r="J1842" s="140" t="s">
        <v>1819</v>
      </c>
      <c r="K1842" s="140"/>
      <c r="L1842" s="140"/>
      <c r="M1842" s="140" t="s">
        <v>6505</v>
      </c>
      <c r="N1842" s="141">
        <v>60</v>
      </c>
      <c r="O1842" s="142" t="b">
        <v>0</v>
      </c>
      <c r="P1842" s="140" t="s">
        <v>3077</v>
      </c>
      <c r="Q1842" t="s">
        <v>1825</v>
      </c>
      <c r="R1842" t="s">
        <v>630</v>
      </c>
    </row>
    <row r="1843" spans="1:18" x14ac:dyDescent="0.25">
      <c r="A1843" s="140" t="s">
        <v>408</v>
      </c>
      <c r="B1843" s="140" t="s">
        <v>887</v>
      </c>
      <c r="C1843" s="140" t="s">
        <v>1819</v>
      </c>
      <c r="D1843" s="140" t="s">
        <v>1820</v>
      </c>
      <c r="E1843" s="140" t="s">
        <v>1973</v>
      </c>
      <c r="F1843" s="140"/>
      <c r="G1843" s="140" t="s">
        <v>71</v>
      </c>
      <c r="H1843" s="140" t="s">
        <v>1779</v>
      </c>
      <c r="I1843" s="140" t="s">
        <v>5551</v>
      </c>
      <c r="J1843" s="140" t="s">
        <v>1819</v>
      </c>
      <c r="K1843" s="140"/>
      <c r="L1843" s="140"/>
      <c r="M1843" s="140" t="s">
        <v>6506</v>
      </c>
      <c r="N1843" s="141">
        <v>60</v>
      </c>
      <c r="O1843" s="142" t="b">
        <v>0</v>
      </c>
      <c r="P1843" s="140" t="s">
        <v>3077</v>
      </c>
      <c r="Q1843" t="s">
        <v>1825</v>
      </c>
      <c r="R1843" t="s">
        <v>630</v>
      </c>
    </row>
    <row r="1844" spans="1:18" x14ac:dyDescent="0.25">
      <c r="A1844" s="140" t="s">
        <v>6507</v>
      </c>
      <c r="B1844" s="140" t="s">
        <v>887</v>
      </c>
      <c r="C1844" s="140" t="s">
        <v>1819</v>
      </c>
      <c r="D1844" s="140" t="s">
        <v>1820</v>
      </c>
      <c r="E1844" s="140" t="s">
        <v>1821</v>
      </c>
      <c r="F1844" s="140"/>
      <c r="G1844" s="140" t="s">
        <v>70</v>
      </c>
      <c r="H1844" s="140" t="s">
        <v>1781</v>
      </c>
      <c r="I1844" s="140" t="s">
        <v>5551</v>
      </c>
      <c r="J1844" s="140" t="s">
        <v>1819</v>
      </c>
      <c r="K1844" s="140"/>
      <c r="L1844" s="140"/>
      <c r="M1844" s="140" t="s">
        <v>6508</v>
      </c>
      <c r="N1844" s="141">
        <v>60</v>
      </c>
      <c r="O1844" s="142" t="b">
        <v>0</v>
      </c>
      <c r="P1844" s="140" t="s">
        <v>3077</v>
      </c>
      <c r="Q1844" t="s">
        <v>1825</v>
      </c>
      <c r="R1844" t="s">
        <v>630</v>
      </c>
    </row>
    <row r="1845" spans="1:18" x14ac:dyDescent="0.25">
      <c r="A1845" s="140" t="s">
        <v>511</v>
      </c>
      <c r="B1845" s="140" t="s">
        <v>887</v>
      </c>
      <c r="C1845" s="140" t="s">
        <v>1819</v>
      </c>
      <c r="D1845" s="140" t="s">
        <v>1820</v>
      </c>
      <c r="E1845" s="140" t="s">
        <v>1940</v>
      </c>
      <c r="F1845" s="140"/>
      <c r="G1845" s="140" t="s">
        <v>70</v>
      </c>
      <c r="H1845" s="140" t="s">
        <v>1781</v>
      </c>
      <c r="I1845" s="140" t="s">
        <v>5551</v>
      </c>
      <c r="J1845" s="140" t="s">
        <v>1819</v>
      </c>
      <c r="K1845" s="140"/>
      <c r="L1845" s="140"/>
      <c r="M1845" s="140" t="s">
        <v>6509</v>
      </c>
      <c r="N1845" s="141">
        <v>60</v>
      </c>
      <c r="O1845" s="142" t="b">
        <v>0</v>
      </c>
      <c r="P1845" s="140" t="s">
        <v>3077</v>
      </c>
      <c r="Q1845" t="s">
        <v>1825</v>
      </c>
      <c r="R1845" t="s">
        <v>630</v>
      </c>
    </row>
    <row r="1846" spans="1:18" x14ac:dyDescent="0.25">
      <c r="A1846" s="140" t="s">
        <v>1367</v>
      </c>
      <c r="B1846" s="140" t="s">
        <v>887</v>
      </c>
      <c r="C1846" s="140" t="s">
        <v>1819</v>
      </c>
      <c r="D1846" s="140" t="s">
        <v>1820</v>
      </c>
      <c r="E1846" s="140" t="s">
        <v>2055</v>
      </c>
      <c r="F1846" s="140"/>
      <c r="G1846" s="140" t="s">
        <v>71</v>
      </c>
      <c r="H1846" s="140" t="s">
        <v>1779</v>
      </c>
      <c r="I1846" s="140" t="s">
        <v>5551</v>
      </c>
      <c r="J1846" s="140" t="s">
        <v>1819</v>
      </c>
      <c r="K1846" s="140"/>
      <c r="L1846" s="140"/>
      <c r="M1846" s="140" t="s">
        <v>6510</v>
      </c>
      <c r="N1846" s="141">
        <v>60</v>
      </c>
      <c r="O1846" s="142" t="b">
        <v>0</v>
      </c>
      <c r="P1846" s="140" t="s">
        <v>3077</v>
      </c>
      <c r="Q1846" t="s">
        <v>1825</v>
      </c>
      <c r="R1846" t="s">
        <v>630</v>
      </c>
    </row>
    <row r="1847" spans="1:18" x14ac:dyDescent="0.25">
      <c r="A1847" s="140" t="s">
        <v>195</v>
      </c>
      <c r="B1847" s="140" t="s">
        <v>887</v>
      </c>
      <c r="C1847" s="140" t="s">
        <v>1819</v>
      </c>
      <c r="D1847" s="140" t="s">
        <v>1820</v>
      </c>
      <c r="E1847" s="140" t="s">
        <v>2736</v>
      </c>
      <c r="F1847" s="140"/>
      <c r="G1847" s="140" t="s">
        <v>1788</v>
      </c>
      <c r="H1847" s="140" t="s">
        <v>1789</v>
      </c>
      <c r="I1847" s="140" t="s">
        <v>5551</v>
      </c>
      <c r="J1847" s="140" t="s">
        <v>1819</v>
      </c>
      <c r="K1847" s="140"/>
      <c r="L1847" s="140"/>
      <c r="M1847" s="140" t="s">
        <v>6511</v>
      </c>
      <c r="N1847" s="141">
        <v>60</v>
      </c>
      <c r="O1847" s="142" t="b">
        <v>0</v>
      </c>
      <c r="P1847" s="140" t="s">
        <v>3077</v>
      </c>
      <c r="Q1847" t="s">
        <v>1825</v>
      </c>
      <c r="R1847" t="s">
        <v>630</v>
      </c>
    </row>
    <row r="1848" spans="1:18" x14ac:dyDescent="0.25">
      <c r="A1848" s="140" t="s">
        <v>410</v>
      </c>
      <c r="B1848" s="140" t="s">
        <v>887</v>
      </c>
      <c r="C1848" s="140" t="s">
        <v>1819</v>
      </c>
      <c r="D1848" s="140" t="s">
        <v>1820</v>
      </c>
      <c r="E1848" s="140" t="s">
        <v>1888</v>
      </c>
      <c r="F1848" s="140"/>
      <c r="G1848" s="140" t="s">
        <v>1788</v>
      </c>
      <c r="H1848" s="140" t="s">
        <v>1789</v>
      </c>
      <c r="I1848" s="140" t="s">
        <v>5551</v>
      </c>
      <c r="J1848" s="140" t="s">
        <v>1819</v>
      </c>
      <c r="K1848" s="140"/>
      <c r="L1848" s="140"/>
      <c r="M1848" s="140" t="s">
        <v>6512</v>
      </c>
      <c r="N1848" s="141">
        <v>60</v>
      </c>
      <c r="O1848" s="142" t="b">
        <v>0</v>
      </c>
      <c r="P1848" s="140" t="s">
        <v>3077</v>
      </c>
      <c r="Q1848" t="s">
        <v>1825</v>
      </c>
      <c r="R1848" t="s">
        <v>630</v>
      </c>
    </row>
    <row r="1849" spans="1:18" x14ac:dyDescent="0.25">
      <c r="A1849" s="140" t="s">
        <v>1368</v>
      </c>
      <c r="B1849" s="140" t="s">
        <v>887</v>
      </c>
      <c r="C1849" s="140" t="s">
        <v>1819</v>
      </c>
      <c r="D1849" s="140" t="s">
        <v>1820</v>
      </c>
      <c r="E1849" s="140" t="s">
        <v>1860</v>
      </c>
      <c r="F1849" s="140"/>
      <c r="G1849" s="140" t="s">
        <v>1788</v>
      </c>
      <c r="H1849" s="140" t="s">
        <v>1789</v>
      </c>
      <c r="I1849" s="140" t="s">
        <v>5551</v>
      </c>
      <c r="J1849" s="140" t="s">
        <v>1819</v>
      </c>
      <c r="K1849" s="140"/>
      <c r="L1849" s="140"/>
      <c r="M1849" s="140" t="s">
        <v>6513</v>
      </c>
      <c r="N1849" s="141">
        <v>60</v>
      </c>
      <c r="O1849" s="142" t="b">
        <v>0</v>
      </c>
      <c r="P1849" s="140" t="s">
        <v>3077</v>
      </c>
      <c r="Q1849" t="s">
        <v>1825</v>
      </c>
      <c r="R1849" t="s">
        <v>630</v>
      </c>
    </row>
    <row r="1850" spans="1:18" x14ac:dyDescent="0.25">
      <c r="A1850" s="140" t="s">
        <v>1369</v>
      </c>
      <c r="B1850" s="140" t="s">
        <v>885</v>
      </c>
      <c r="C1850" s="140" t="s">
        <v>1819</v>
      </c>
      <c r="D1850" s="140" t="s">
        <v>1820</v>
      </c>
      <c r="E1850" s="140" t="s">
        <v>5970</v>
      </c>
      <c r="F1850" s="140"/>
      <c r="G1850" s="140" t="s">
        <v>70</v>
      </c>
      <c r="H1850" s="140" t="s">
        <v>1781</v>
      </c>
      <c r="I1850" s="140" t="s">
        <v>5551</v>
      </c>
      <c r="J1850" s="140" t="s">
        <v>1819</v>
      </c>
      <c r="K1850" s="140"/>
      <c r="L1850" s="140"/>
      <c r="M1850" s="140" t="s">
        <v>6514</v>
      </c>
      <c r="N1850" s="141">
        <v>60</v>
      </c>
      <c r="O1850" s="142" t="b">
        <v>0</v>
      </c>
      <c r="P1850" s="140" t="s">
        <v>3077</v>
      </c>
      <c r="Q1850" t="s">
        <v>1825</v>
      </c>
      <c r="R1850" t="s">
        <v>630</v>
      </c>
    </row>
    <row r="1851" spans="1:18" x14ac:dyDescent="0.25">
      <c r="A1851" s="140" t="s">
        <v>1370</v>
      </c>
      <c r="B1851" s="140" t="s">
        <v>887</v>
      </c>
      <c r="C1851" s="140" t="s">
        <v>1819</v>
      </c>
      <c r="D1851" s="140" t="s">
        <v>1820</v>
      </c>
      <c r="E1851" s="140" t="s">
        <v>1932</v>
      </c>
      <c r="F1851" s="140"/>
      <c r="G1851" s="140" t="s">
        <v>71</v>
      </c>
      <c r="H1851" s="140" t="s">
        <v>1779</v>
      </c>
      <c r="I1851" s="140" t="s">
        <v>5551</v>
      </c>
      <c r="J1851" s="140" t="s">
        <v>1819</v>
      </c>
      <c r="K1851" s="140"/>
      <c r="L1851" s="140"/>
      <c r="M1851" s="140" t="s">
        <v>6515</v>
      </c>
      <c r="N1851" s="141">
        <v>60</v>
      </c>
      <c r="O1851" s="142" t="b">
        <v>0</v>
      </c>
      <c r="P1851" s="140" t="s">
        <v>3077</v>
      </c>
      <c r="Q1851" t="s">
        <v>1825</v>
      </c>
      <c r="R1851" t="s">
        <v>630</v>
      </c>
    </row>
    <row r="1852" spans="1:18" x14ac:dyDescent="0.25">
      <c r="A1852" s="140" t="s">
        <v>412</v>
      </c>
      <c r="B1852" s="140" t="s">
        <v>887</v>
      </c>
      <c r="C1852" s="140" t="s">
        <v>1819</v>
      </c>
      <c r="D1852" s="140" t="s">
        <v>1820</v>
      </c>
      <c r="E1852" s="140" t="s">
        <v>1834</v>
      </c>
      <c r="F1852" s="140"/>
      <c r="G1852" s="140" t="s">
        <v>70</v>
      </c>
      <c r="H1852" s="140" t="s">
        <v>1781</v>
      </c>
      <c r="I1852" s="140" t="s">
        <v>5551</v>
      </c>
      <c r="J1852" s="140" t="s">
        <v>1819</v>
      </c>
      <c r="K1852" s="140"/>
      <c r="L1852" s="140"/>
      <c r="M1852" s="140" t="s">
        <v>6516</v>
      </c>
      <c r="N1852" s="141">
        <v>60</v>
      </c>
      <c r="O1852" s="142" t="b">
        <v>0</v>
      </c>
      <c r="P1852" s="140" t="s">
        <v>3077</v>
      </c>
      <c r="Q1852" t="s">
        <v>1825</v>
      </c>
      <c r="R1852" t="s">
        <v>630</v>
      </c>
    </row>
    <row r="1853" spans="1:18" x14ac:dyDescent="0.25">
      <c r="A1853" s="140" t="s">
        <v>1371</v>
      </c>
      <c r="B1853" s="140" t="s">
        <v>885</v>
      </c>
      <c r="C1853" s="140" t="s">
        <v>1819</v>
      </c>
      <c r="D1853" s="140" t="s">
        <v>1820</v>
      </c>
      <c r="E1853" s="140" t="s">
        <v>6036</v>
      </c>
      <c r="F1853" s="140"/>
      <c r="G1853" s="140" t="s">
        <v>71</v>
      </c>
      <c r="H1853" s="140" t="s">
        <v>1779</v>
      </c>
      <c r="I1853" s="140" t="s">
        <v>5551</v>
      </c>
      <c r="J1853" s="140" t="s">
        <v>1819</v>
      </c>
      <c r="K1853" s="140"/>
      <c r="L1853" s="140"/>
      <c r="M1853" s="140" t="s">
        <v>6517</v>
      </c>
      <c r="N1853" s="141">
        <v>60</v>
      </c>
      <c r="O1853" s="142" t="b">
        <v>0</v>
      </c>
      <c r="P1853" s="140" t="s">
        <v>3077</v>
      </c>
      <c r="Q1853" t="s">
        <v>1825</v>
      </c>
      <c r="R1853" t="s">
        <v>630</v>
      </c>
    </row>
    <row r="1854" spans="1:18" x14ac:dyDescent="0.25">
      <c r="A1854" s="140" t="s">
        <v>413</v>
      </c>
      <c r="B1854" s="140" t="s">
        <v>887</v>
      </c>
      <c r="C1854" s="140" t="s">
        <v>1819</v>
      </c>
      <c r="D1854" s="140" t="s">
        <v>1820</v>
      </c>
      <c r="E1854" s="140" t="s">
        <v>1973</v>
      </c>
      <c r="F1854" s="140"/>
      <c r="G1854" s="140" t="s">
        <v>71</v>
      </c>
      <c r="H1854" s="140" t="s">
        <v>1779</v>
      </c>
      <c r="I1854" s="140" t="s">
        <v>5551</v>
      </c>
      <c r="J1854" s="140" t="s">
        <v>1819</v>
      </c>
      <c r="K1854" s="140"/>
      <c r="L1854" s="140"/>
      <c r="M1854" s="140" t="s">
        <v>6518</v>
      </c>
      <c r="N1854" s="141">
        <v>60</v>
      </c>
      <c r="O1854" s="142" t="b">
        <v>0</v>
      </c>
      <c r="P1854" s="140" t="s">
        <v>3077</v>
      </c>
      <c r="Q1854" t="s">
        <v>1825</v>
      </c>
      <c r="R1854" t="s">
        <v>630</v>
      </c>
    </row>
    <row r="1855" spans="1:18" x14ac:dyDescent="0.25">
      <c r="A1855" s="140" t="s">
        <v>1372</v>
      </c>
      <c r="B1855" s="140" t="s">
        <v>885</v>
      </c>
      <c r="C1855" s="140" t="s">
        <v>1819</v>
      </c>
      <c r="D1855" s="140" t="s">
        <v>1820</v>
      </c>
      <c r="E1855" s="140" t="s">
        <v>1928</v>
      </c>
      <c r="F1855" s="140"/>
      <c r="G1855" s="140" t="s">
        <v>70</v>
      </c>
      <c r="H1855" s="140" t="s">
        <v>1781</v>
      </c>
      <c r="I1855" s="140" t="s">
        <v>5551</v>
      </c>
      <c r="J1855" s="140" t="s">
        <v>1819</v>
      </c>
      <c r="K1855" s="140"/>
      <c r="L1855" s="140"/>
      <c r="M1855" s="140" t="s">
        <v>6519</v>
      </c>
      <c r="N1855" s="141">
        <v>60</v>
      </c>
      <c r="O1855" s="142" t="b">
        <v>0</v>
      </c>
      <c r="P1855" s="140" t="s">
        <v>3077</v>
      </c>
      <c r="Q1855" t="s">
        <v>1825</v>
      </c>
      <c r="R1855" t="s">
        <v>630</v>
      </c>
    </row>
    <row r="1856" spans="1:18" x14ac:dyDescent="0.25">
      <c r="A1856" s="140" t="s">
        <v>414</v>
      </c>
      <c r="B1856" s="140" t="s">
        <v>887</v>
      </c>
      <c r="C1856" s="140" t="s">
        <v>1819</v>
      </c>
      <c r="D1856" s="140" t="s">
        <v>1820</v>
      </c>
      <c r="E1856" s="140" t="s">
        <v>1957</v>
      </c>
      <c r="F1856" s="140"/>
      <c r="G1856" s="140" t="s">
        <v>1788</v>
      </c>
      <c r="H1856" s="140" t="s">
        <v>1789</v>
      </c>
      <c r="I1856" s="140" t="s">
        <v>5551</v>
      </c>
      <c r="J1856" s="140" t="s">
        <v>1819</v>
      </c>
      <c r="K1856" s="140"/>
      <c r="L1856" s="140"/>
      <c r="M1856" s="140" t="s">
        <v>6520</v>
      </c>
      <c r="N1856" s="141">
        <v>60</v>
      </c>
      <c r="O1856" s="142" t="b">
        <v>0</v>
      </c>
      <c r="P1856" s="140" t="s">
        <v>3077</v>
      </c>
      <c r="Q1856" t="s">
        <v>1825</v>
      </c>
      <c r="R1856" t="s">
        <v>630</v>
      </c>
    </row>
    <row r="1857" spans="1:18" x14ac:dyDescent="0.25">
      <c r="A1857" s="140" t="s">
        <v>1373</v>
      </c>
      <c r="B1857" s="140" t="s">
        <v>885</v>
      </c>
      <c r="C1857" s="140" t="s">
        <v>1819</v>
      </c>
      <c r="D1857" s="140" t="s">
        <v>1820</v>
      </c>
      <c r="E1857" s="140" t="s">
        <v>6036</v>
      </c>
      <c r="F1857" s="140"/>
      <c r="G1857" s="140" t="s">
        <v>70</v>
      </c>
      <c r="H1857" s="140" t="s">
        <v>1781</v>
      </c>
      <c r="I1857" s="140" t="s">
        <v>5551</v>
      </c>
      <c r="J1857" s="140" t="s">
        <v>1819</v>
      </c>
      <c r="K1857" s="140"/>
      <c r="L1857" s="140"/>
      <c r="M1857" s="140" t="s">
        <v>6521</v>
      </c>
      <c r="N1857" s="141">
        <v>60</v>
      </c>
      <c r="O1857" s="142" t="b">
        <v>0</v>
      </c>
      <c r="P1857" s="140" t="s">
        <v>3077</v>
      </c>
      <c r="Q1857" t="s">
        <v>1825</v>
      </c>
      <c r="R1857" t="s">
        <v>630</v>
      </c>
    </row>
    <row r="1858" spans="1:18" x14ac:dyDescent="0.25">
      <c r="A1858" s="140" t="s">
        <v>1374</v>
      </c>
      <c r="B1858" s="140" t="s">
        <v>887</v>
      </c>
      <c r="C1858" s="140" t="s">
        <v>1819</v>
      </c>
      <c r="D1858" s="140" t="s">
        <v>1820</v>
      </c>
      <c r="E1858" s="140" t="s">
        <v>1973</v>
      </c>
      <c r="F1858" s="140"/>
      <c r="G1858" s="140" t="s">
        <v>71</v>
      </c>
      <c r="H1858" s="140" t="s">
        <v>1779</v>
      </c>
      <c r="I1858" s="140" t="s">
        <v>5551</v>
      </c>
      <c r="J1858" s="140" t="s">
        <v>1819</v>
      </c>
      <c r="K1858" s="140"/>
      <c r="L1858" s="140"/>
      <c r="M1858" s="140" t="s">
        <v>6522</v>
      </c>
      <c r="N1858" s="141">
        <v>60</v>
      </c>
      <c r="O1858" s="142" t="b">
        <v>0</v>
      </c>
      <c r="P1858" s="140" t="s">
        <v>3077</v>
      </c>
      <c r="Q1858" t="s">
        <v>1825</v>
      </c>
      <c r="R1858" t="s">
        <v>630</v>
      </c>
    </row>
    <row r="1859" spans="1:18" x14ac:dyDescent="0.25">
      <c r="A1859" s="140" t="s">
        <v>1375</v>
      </c>
      <c r="B1859" s="140" t="s">
        <v>887</v>
      </c>
      <c r="C1859" s="140" t="s">
        <v>1819</v>
      </c>
      <c r="D1859" s="140" t="s">
        <v>1820</v>
      </c>
      <c r="E1859" s="140" t="s">
        <v>1957</v>
      </c>
      <c r="F1859" s="140"/>
      <c r="G1859" s="140" t="s">
        <v>1788</v>
      </c>
      <c r="H1859" s="140" t="s">
        <v>1789</v>
      </c>
      <c r="I1859" s="140" t="s">
        <v>5551</v>
      </c>
      <c r="J1859" s="140" t="s">
        <v>1819</v>
      </c>
      <c r="K1859" s="140"/>
      <c r="L1859" s="140"/>
      <c r="M1859" s="140" t="s">
        <v>6523</v>
      </c>
      <c r="N1859" s="141">
        <v>60</v>
      </c>
      <c r="O1859" s="142" t="b">
        <v>0</v>
      </c>
      <c r="P1859" s="140" t="s">
        <v>3077</v>
      </c>
      <c r="Q1859" t="s">
        <v>1825</v>
      </c>
      <c r="R1859" t="s">
        <v>630</v>
      </c>
    </row>
    <row r="1860" spans="1:18" x14ac:dyDescent="0.25">
      <c r="A1860" s="140" t="s">
        <v>6524</v>
      </c>
      <c r="B1860" s="140" t="s">
        <v>887</v>
      </c>
      <c r="C1860" s="140" t="s">
        <v>1819</v>
      </c>
      <c r="D1860" s="140" t="s">
        <v>1820</v>
      </c>
      <c r="E1860" s="140" t="s">
        <v>1957</v>
      </c>
      <c r="F1860" s="140"/>
      <c r="G1860" s="140" t="s">
        <v>1788</v>
      </c>
      <c r="H1860" s="140" t="s">
        <v>1789</v>
      </c>
      <c r="I1860" s="140" t="s">
        <v>5551</v>
      </c>
      <c r="J1860" s="140" t="s">
        <v>1819</v>
      </c>
      <c r="K1860" s="140"/>
      <c r="L1860" s="140"/>
      <c r="M1860" s="140" t="s">
        <v>6525</v>
      </c>
      <c r="N1860" s="141">
        <v>60</v>
      </c>
      <c r="O1860" s="142" t="b">
        <v>0</v>
      </c>
      <c r="P1860" s="140" t="s">
        <v>3077</v>
      </c>
      <c r="Q1860" t="s">
        <v>1825</v>
      </c>
      <c r="R1860" t="s">
        <v>630</v>
      </c>
    </row>
    <row r="1861" spans="1:18" x14ac:dyDescent="0.25">
      <c r="A1861" s="140" t="s">
        <v>6526</v>
      </c>
      <c r="B1861" s="140" t="s">
        <v>887</v>
      </c>
      <c r="C1861" s="140" t="s">
        <v>1819</v>
      </c>
      <c r="D1861" s="140" t="s">
        <v>1820</v>
      </c>
      <c r="E1861" s="140" t="s">
        <v>1834</v>
      </c>
      <c r="F1861" s="140"/>
      <c r="G1861" s="140" t="s">
        <v>70</v>
      </c>
      <c r="H1861" s="140" t="s">
        <v>1781</v>
      </c>
      <c r="I1861" s="140" t="s">
        <v>5551</v>
      </c>
      <c r="J1861" s="140" t="s">
        <v>1819</v>
      </c>
      <c r="K1861" s="140"/>
      <c r="L1861" s="140"/>
      <c r="M1861" s="140" t="s">
        <v>6527</v>
      </c>
      <c r="N1861" s="141">
        <v>60</v>
      </c>
      <c r="O1861" s="142" t="b">
        <v>0</v>
      </c>
      <c r="P1861" s="140" t="s">
        <v>3077</v>
      </c>
      <c r="Q1861" t="s">
        <v>1825</v>
      </c>
      <c r="R1861" t="s">
        <v>630</v>
      </c>
    </row>
    <row r="1862" spans="1:18" x14ac:dyDescent="0.25">
      <c r="A1862" s="140" t="s">
        <v>1376</v>
      </c>
      <c r="B1862" s="140" t="s">
        <v>885</v>
      </c>
      <c r="C1862" s="140" t="s">
        <v>1819</v>
      </c>
      <c r="D1862" s="140" t="s">
        <v>1820</v>
      </c>
      <c r="E1862" s="140" t="s">
        <v>2088</v>
      </c>
      <c r="F1862" s="140"/>
      <c r="G1862" s="140" t="s">
        <v>70</v>
      </c>
      <c r="H1862" s="140" t="s">
        <v>1781</v>
      </c>
      <c r="I1862" s="140" t="s">
        <v>5551</v>
      </c>
      <c r="J1862" s="140" t="s">
        <v>1819</v>
      </c>
      <c r="K1862" s="140"/>
      <c r="L1862" s="140"/>
      <c r="M1862" s="140" t="s">
        <v>6528</v>
      </c>
      <c r="N1862" s="141">
        <v>60</v>
      </c>
      <c r="O1862" s="142" t="b">
        <v>0</v>
      </c>
      <c r="P1862" s="140" t="s">
        <v>3077</v>
      </c>
      <c r="Q1862" t="s">
        <v>1825</v>
      </c>
      <c r="R1862" t="s">
        <v>630</v>
      </c>
    </row>
    <row r="1863" spans="1:18" x14ac:dyDescent="0.25">
      <c r="A1863" s="140" t="s">
        <v>1377</v>
      </c>
      <c r="B1863" s="140" t="s">
        <v>885</v>
      </c>
      <c r="C1863" s="140" t="s">
        <v>1819</v>
      </c>
      <c r="D1863" s="140" t="s">
        <v>1820</v>
      </c>
      <c r="E1863" s="140" t="s">
        <v>1928</v>
      </c>
      <c r="F1863" s="140"/>
      <c r="G1863" s="140" t="s">
        <v>70</v>
      </c>
      <c r="H1863" s="140" t="s">
        <v>1781</v>
      </c>
      <c r="I1863" s="140" t="s">
        <v>5551</v>
      </c>
      <c r="J1863" s="140" t="s">
        <v>1819</v>
      </c>
      <c r="K1863" s="140"/>
      <c r="L1863" s="140"/>
      <c r="M1863" s="140" t="s">
        <v>6529</v>
      </c>
      <c r="N1863" s="141">
        <v>60</v>
      </c>
      <c r="O1863" s="142" t="b">
        <v>0</v>
      </c>
      <c r="P1863" s="140" t="s">
        <v>3077</v>
      </c>
      <c r="Q1863" t="s">
        <v>1825</v>
      </c>
      <c r="R1863" t="s">
        <v>630</v>
      </c>
    </row>
    <row r="1864" spans="1:18" x14ac:dyDescent="0.25">
      <c r="A1864" s="140" t="s">
        <v>416</v>
      </c>
      <c r="B1864" s="140" t="s">
        <v>887</v>
      </c>
      <c r="C1864" s="140" t="s">
        <v>1819</v>
      </c>
      <c r="D1864" s="140" t="s">
        <v>1820</v>
      </c>
      <c r="E1864" s="140" t="s">
        <v>1928</v>
      </c>
      <c r="F1864" s="140"/>
      <c r="G1864" s="140" t="s">
        <v>70</v>
      </c>
      <c r="H1864" s="140" t="s">
        <v>1781</v>
      </c>
      <c r="I1864" s="140" t="s">
        <v>5551</v>
      </c>
      <c r="J1864" s="140" t="s">
        <v>1819</v>
      </c>
      <c r="K1864" s="140"/>
      <c r="L1864" s="140"/>
      <c r="M1864" s="140" t="s">
        <v>6530</v>
      </c>
      <c r="N1864" s="141">
        <v>60</v>
      </c>
      <c r="O1864" s="142" t="b">
        <v>0</v>
      </c>
      <c r="P1864" s="140" t="s">
        <v>3077</v>
      </c>
      <c r="Q1864" t="s">
        <v>1825</v>
      </c>
      <c r="R1864" t="s">
        <v>630</v>
      </c>
    </row>
    <row r="1865" spans="1:18" x14ac:dyDescent="0.25">
      <c r="A1865" s="140" t="s">
        <v>1378</v>
      </c>
      <c r="B1865" s="140" t="s">
        <v>885</v>
      </c>
      <c r="C1865" s="140" t="s">
        <v>1819</v>
      </c>
      <c r="D1865" s="140" t="s">
        <v>1820</v>
      </c>
      <c r="E1865" s="140" t="s">
        <v>3136</v>
      </c>
      <c r="F1865" s="140"/>
      <c r="G1865" s="140" t="s">
        <v>1788</v>
      </c>
      <c r="H1865" s="140" t="s">
        <v>1789</v>
      </c>
      <c r="I1865" s="140" t="s">
        <v>5551</v>
      </c>
      <c r="J1865" s="140" t="s">
        <v>1819</v>
      </c>
      <c r="K1865" s="140"/>
      <c r="L1865" s="140"/>
      <c r="M1865" s="140" t="s">
        <v>6531</v>
      </c>
      <c r="N1865" s="141">
        <v>60</v>
      </c>
      <c r="O1865" s="142" t="b">
        <v>0</v>
      </c>
      <c r="P1865" s="140" t="s">
        <v>3077</v>
      </c>
      <c r="Q1865" t="s">
        <v>1825</v>
      </c>
      <c r="R1865" t="s">
        <v>630</v>
      </c>
    </row>
    <row r="1866" spans="1:18" x14ac:dyDescent="0.25">
      <c r="A1866" s="140" t="s">
        <v>1379</v>
      </c>
      <c r="B1866" s="140" t="s">
        <v>887</v>
      </c>
      <c r="C1866" s="140" t="s">
        <v>1819</v>
      </c>
      <c r="D1866" s="140" t="s">
        <v>1820</v>
      </c>
      <c r="E1866" s="140" t="s">
        <v>4067</v>
      </c>
      <c r="F1866" s="140"/>
      <c r="G1866" s="140" t="s">
        <v>71</v>
      </c>
      <c r="H1866" s="140" t="s">
        <v>1779</v>
      </c>
      <c r="I1866" s="140" t="s">
        <v>5963</v>
      </c>
      <c r="J1866" s="140" t="s">
        <v>1819</v>
      </c>
      <c r="K1866" s="140"/>
      <c r="L1866" s="140"/>
      <c r="M1866" s="140" t="s">
        <v>6532</v>
      </c>
      <c r="N1866" s="141">
        <v>60</v>
      </c>
      <c r="O1866" s="142" t="b">
        <v>0</v>
      </c>
      <c r="P1866" s="140" t="s">
        <v>3077</v>
      </c>
      <c r="Q1866" t="s">
        <v>1825</v>
      </c>
      <c r="R1866" t="s">
        <v>630</v>
      </c>
    </row>
    <row r="1867" spans="1:18" x14ac:dyDescent="0.25">
      <c r="A1867" s="140" t="s">
        <v>1380</v>
      </c>
      <c r="B1867" s="140" t="s">
        <v>887</v>
      </c>
      <c r="C1867" s="140" t="s">
        <v>1819</v>
      </c>
      <c r="D1867" s="140" t="s">
        <v>1820</v>
      </c>
      <c r="E1867" s="140" t="s">
        <v>4067</v>
      </c>
      <c r="F1867" s="140"/>
      <c r="G1867" s="140" t="s">
        <v>71</v>
      </c>
      <c r="H1867" s="140" t="s">
        <v>1779</v>
      </c>
      <c r="I1867" s="140" t="s">
        <v>5963</v>
      </c>
      <c r="J1867" s="140" t="s">
        <v>1819</v>
      </c>
      <c r="K1867" s="140"/>
      <c r="L1867" s="140"/>
      <c r="M1867" s="140" t="s">
        <v>6533</v>
      </c>
      <c r="N1867" s="141">
        <v>60</v>
      </c>
      <c r="O1867" s="142" t="b">
        <v>0</v>
      </c>
      <c r="P1867" s="140" t="s">
        <v>3077</v>
      </c>
      <c r="Q1867" t="s">
        <v>1825</v>
      </c>
      <c r="R1867" t="s">
        <v>630</v>
      </c>
    </row>
    <row r="1868" spans="1:18" x14ac:dyDescent="0.25">
      <c r="A1868" s="140" t="s">
        <v>1381</v>
      </c>
      <c r="B1868" s="140" t="s">
        <v>887</v>
      </c>
      <c r="C1868" s="140" t="s">
        <v>1819</v>
      </c>
      <c r="D1868" s="140" t="s">
        <v>1820</v>
      </c>
      <c r="E1868" s="140" t="s">
        <v>2736</v>
      </c>
      <c r="F1868" s="140"/>
      <c r="G1868" s="140" t="s">
        <v>1788</v>
      </c>
      <c r="H1868" s="140" t="s">
        <v>1789</v>
      </c>
      <c r="I1868" s="140" t="s">
        <v>5551</v>
      </c>
      <c r="J1868" s="140" t="s">
        <v>1819</v>
      </c>
      <c r="K1868" s="140"/>
      <c r="L1868" s="140"/>
      <c r="M1868" s="140" t="s">
        <v>6534</v>
      </c>
      <c r="N1868" s="141">
        <v>60</v>
      </c>
      <c r="O1868" s="142" t="b">
        <v>0</v>
      </c>
      <c r="P1868" s="140" t="s">
        <v>3077</v>
      </c>
      <c r="Q1868" t="s">
        <v>1825</v>
      </c>
      <c r="R1868" t="s">
        <v>630</v>
      </c>
    </row>
    <row r="1869" spans="1:18" x14ac:dyDescent="0.25">
      <c r="A1869" s="140" t="s">
        <v>198</v>
      </c>
      <c r="B1869" s="140" t="s">
        <v>887</v>
      </c>
      <c r="C1869" s="140" t="s">
        <v>1819</v>
      </c>
      <c r="D1869" s="140" t="s">
        <v>1820</v>
      </c>
      <c r="E1869" s="140" t="s">
        <v>2055</v>
      </c>
      <c r="F1869" s="140"/>
      <c r="G1869" s="140" t="s">
        <v>71</v>
      </c>
      <c r="H1869" s="140" t="s">
        <v>1779</v>
      </c>
      <c r="I1869" s="140" t="s">
        <v>5551</v>
      </c>
      <c r="J1869" s="140" t="s">
        <v>1819</v>
      </c>
      <c r="K1869" s="140"/>
      <c r="L1869" s="140"/>
      <c r="M1869" s="140" t="s">
        <v>6535</v>
      </c>
      <c r="N1869" s="141">
        <v>60</v>
      </c>
      <c r="O1869" s="142" t="b">
        <v>0</v>
      </c>
      <c r="P1869" s="140" t="s">
        <v>3077</v>
      </c>
      <c r="Q1869" t="s">
        <v>1825</v>
      </c>
      <c r="R1869" t="s">
        <v>630</v>
      </c>
    </row>
    <row r="1870" spans="1:18" x14ac:dyDescent="0.25">
      <c r="A1870" s="140" t="s">
        <v>418</v>
      </c>
      <c r="B1870" s="140" t="s">
        <v>887</v>
      </c>
      <c r="C1870" s="140" t="s">
        <v>1819</v>
      </c>
      <c r="D1870" s="140" t="s">
        <v>1820</v>
      </c>
      <c r="E1870" s="140" t="s">
        <v>2074</v>
      </c>
      <c r="F1870" s="140"/>
      <c r="G1870" s="140" t="s">
        <v>1788</v>
      </c>
      <c r="H1870" s="140" t="s">
        <v>1789</v>
      </c>
      <c r="I1870" s="140" t="s">
        <v>5551</v>
      </c>
      <c r="J1870" s="140" t="s">
        <v>1819</v>
      </c>
      <c r="K1870" s="140"/>
      <c r="L1870" s="140"/>
      <c r="M1870" s="140" t="s">
        <v>6536</v>
      </c>
      <c r="N1870" s="141">
        <v>60</v>
      </c>
      <c r="O1870" s="142" t="b">
        <v>0</v>
      </c>
      <c r="P1870" s="140" t="s">
        <v>3077</v>
      </c>
      <c r="Q1870" t="s">
        <v>1825</v>
      </c>
      <c r="R1870" t="s">
        <v>630</v>
      </c>
    </row>
    <row r="1871" spans="1:18" x14ac:dyDescent="0.25">
      <c r="A1871" s="140" t="s">
        <v>1382</v>
      </c>
      <c r="B1871" s="140" t="s">
        <v>885</v>
      </c>
      <c r="C1871" s="140" t="s">
        <v>1819</v>
      </c>
      <c r="D1871" s="140" t="s">
        <v>1820</v>
      </c>
      <c r="E1871" s="140" t="s">
        <v>3781</v>
      </c>
      <c r="F1871" s="140"/>
      <c r="G1871" s="140" t="s">
        <v>70</v>
      </c>
      <c r="H1871" s="140" t="s">
        <v>1781</v>
      </c>
      <c r="I1871" s="140" t="s">
        <v>5551</v>
      </c>
      <c r="J1871" s="140" t="s">
        <v>1819</v>
      </c>
      <c r="K1871" s="140"/>
      <c r="L1871" s="140"/>
      <c r="M1871" s="140" t="s">
        <v>6537</v>
      </c>
      <c r="N1871" s="141">
        <v>60</v>
      </c>
      <c r="O1871" s="142" t="b">
        <v>0</v>
      </c>
      <c r="P1871" s="140" t="s">
        <v>3077</v>
      </c>
      <c r="Q1871" t="s">
        <v>1825</v>
      </c>
      <c r="R1871" t="s">
        <v>630</v>
      </c>
    </row>
    <row r="1872" spans="1:18" x14ac:dyDescent="0.25">
      <c r="A1872" s="140" t="s">
        <v>1383</v>
      </c>
      <c r="B1872" s="140" t="s">
        <v>885</v>
      </c>
      <c r="C1872" s="140" t="s">
        <v>1819</v>
      </c>
      <c r="D1872" s="140" t="s">
        <v>1820</v>
      </c>
      <c r="E1872" s="140" t="s">
        <v>2088</v>
      </c>
      <c r="F1872" s="140"/>
      <c r="G1872" s="140" t="s">
        <v>70</v>
      </c>
      <c r="H1872" s="140" t="s">
        <v>1781</v>
      </c>
      <c r="I1872" s="140" t="s">
        <v>5551</v>
      </c>
      <c r="J1872" s="140" t="s">
        <v>1819</v>
      </c>
      <c r="K1872" s="140"/>
      <c r="L1872" s="140"/>
      <c r="M1872" s="140" t="s">
        <v>6538</v>
      </c>
      <c r="N1872" s="141">
        <v>60</v>
      </c>
      <c r="O1872" s="142" t="b">
        <v>0</v>
      </c>
      <c r="P1872" s="140" t="s">
        <v>3077</v>
      </c>
      <c r="Q1872" t="s">
        <v>1825</v>
      </c>
      <c r="R1872" t="s">
        <v>630</v>
      </c>
    </row>
    <row r="1873" spans="1:18" x14ac:dyDescent="0.25">
      <c r="A1873" s="140" t="s">
        <v>93</v>
      </c>
      <c r="B1873" s="140" t="s">
        <v>887</v>
      </c>
      <c r="C1873" s="140" t="s">
        <v>1819</v>
      </c>
      <c r="D1873" s="140" t="s">
        <v>1820</v>
      </c>
      <c r="E1873" s="140" t="s">
        <v>1957</v>
      </c>
      <c r="F1873" s="140"/>
      <c r="G1873" s="140" t="s">
        <v>1788</v>
      </c>
      <c r="H1873" s="140" t="s">
        <v>1789</v>
      </c>
      <c r="I1873" s="140" t="s">
        <v>5551</v>
      </c>
      <c r="J1873" s="140" t="s">
        <v>1819</v>
      </c>
      <c r="K1873" s="140"/>
      <c r="L1873" s="140"/>
      <c r="M1873" s="140" t="s">
        <v>6539</v>
      </c>
      <c r="N1873" s="141">
        <v>60</v>
      </c>
      <c r="O1873" s="142" t="b">
        <v>0</v>
      </c>
      <c r="P1873" s="140" t="s">
        <v>3077</v>
      </c>
      <c r="Q1873" t="s">
        <v>1825</v>
      </c>
      <c r="R1873" t="s">
        <v>630</v>
      </c>
    </row>
    <row r="1874" spans="1:18" x14ac:dyDescent="0.25">
      <c r="A1874" s="140" t="s">
        <v>1384</v>
      </c>
      <c r="B1874" s="140" t="s">
        <v>885</v>
      </c>
      <c r="C1874" s="140" t="s">
        <v>1819</v>
      </c>
      <c r="D1874" s="140" t="s">
        <v>1820</v>
      </c>
      <c r="E1874" s="140" t="s">
        <v>3136</v>
      </c>
      <c r="F1874" s="140"/>
      <c r="G1874" s="140" t="s">
        <v>1788</v>
      </c>
      <c r="H1874" s="140" t="s">
        <v>1789</v>
      </c>
      <c r="I1874" s="140" t="s">
        <v>5551</v>
      </c>
      <c r="J1874" s="140" t="s">
        <v>1819</v>
      </c>
      <c r="K1874" s="140"/>
      <c r="L1874" s="140"/>
      <c r="M1874" s="140" t="s">
        <v>6540</v>
      </c>
      <c r="N1874" s="141">
        <v>60</v>
      </c>
      <c r="O1874" s="142" t="b">
        <v>0</v>
      </c>
      <c r="P1874" s="140" t="s">
        <v>3077</v>
      </c>
      <c r="Q1874" t="s">
        <v>1825</v>
      </c>
      <c r="R1874" t="s">
        <v>630</v>
      </c>
    </row>
    <row r="1875" spans="1:18" x14ac:dyDescent="0.25">
      <c r="A1875" s="140" t="s">
        <v>1385</v>
      </c>
      <c r="B1875" s="140" t="s">
        <v>885</v>
      </c>
      <c r="C1875" s="140" t="s">
        <v>1819</v>
      </c>
      <c r="D1875" s="140" t="s">
        <v>1820</v>
      </c>
      <c r="E1875" s="140" t="s">
        <v>5970</v>
      </c>
      <c r="F1875" s="140"/>
      <c r="G1875" s="140" t="s">
        <v>70</v>
      </c>
      <c r="H1875" s="140" t="s">
        <v>1781</v>
      </c>
      <c r="I1875" s="140" t="s">
        <v>5551</v>
      </c>
      <c r="J1875" s="140" t="s">
        <v>1819</v>
      </c>
      <c r="K1875" s="140"/>
      <c r="L1875" s="140"/>
      <c r="M1875" s="140" t="s">
        <v>6541</v>
      </c>
      <c r="N1875" s="141">
        <v>60</v>
      </c>
      <c r="O1875" s="142" t="b">
        <v>0</v>
      </c>
      <c r="P1875" s="140" t="s">
        <v>3077</v>
      </c>
      <c r="Q1875" t="s">
        <v>1825</v>
      </c>
      <c r="R1875" t="s">
        <v>630</v>
      </c>
    </row>
    <row r="1876" spans="1:18" x14ac:dyDescent="0.25">
      <c r="A1876" s="140" t="s">
        <v>1386</v>
      </c>
      <c r="B1876" s="140" t="s">
        <v>887</v>
      </c>
      <c r="C1876" s="140" t="s">
        <v>1819</v>
      </c>
      <c r="D1876" s="140" t="s">
        <v>1820</v>
      </c>
      <c r="E1876" s="140" t="s">
        <v>4067</v>
      </c>
      <c r="F1876" s="140"/>
      <c r="G1876" s="140" t="s">
        <v>70</v>
      </c>
      <c r="H1876" s="140" t="s">
        <v>1781</v>
      </c>
      <c r="I1876" s="140" t="s">
        <v>5963</v>
      </c>
      <c r="J1876" s="140" t="s">
        <v>1819</v>
      </c>
      <c r="K1876" s="140"/>
      <c r="L1876" s="140"/>
      <c r="M1876" s="140" t="s">
        <v>6542</v>
      </c>
      <c r="N1876" s="141">
        <v>60</v>
      </c>
      <c r="O1876" s="142" t="b">
        <v>0</v>
      </c>
      <c r="P1876" s="140" t="s">
        <v>3077</v>
      </c>
      <c r="Q1876" t="s">
        <v>1825</v>
      </c>
      <c r="R1876" t="s">
        <v>630</v>
      </c>
    </row>
    <row r="1877" spans="1:18" x14ac:dyDescent="0.25">
      <c r="A1877" s="140" t="s">
        <v>1387</v>
      </c>
      <c r="B1877" s="140" t="s">
        <v>885</v>
      </c>
      <c r="C1877" s="140" t="s">
        <v>1819</v>
      </c>
      <c r="D1877" s="140" t="s">
        <v>1820</v>
      </c>
      <c r="E1877" s="140" t="s">
        <v>6036</v>
      </c>
      <c r="F1877" s="140"/>
      <c r="G1877" s="140" t="s">
        <v>70</v>
      </c>
      <c r="H1877" s="140" t="s">
        <v>1781</v>
      </c>
      <c r="I1877" s="140" t="s">
        <v>5551</v>
      </c>
      <c r="J1877" s="140" t="s">
        <v>1819</v>
      </c>
      <c r="K1877" s="140"/>
      <c r="L1877" s="140"/>
      <c r="M1877" s="140" t="s">
        <v>6543</v>
      </c>
      <c r="N1877" s="141">
        <v>60</v>
      </c>
      <c r="O1877" s="142" t="b">
        <v>0</v>
      </c>
      <c r="P1877" s="140" t="s">
        <v>3077</v>
      </c>
      <c r="Q1877" t="s">
        <v>1825</v>
      </c>
      <c r="R1877" t="s">
        <v>630</v>
      </c>
    </row>
    <row r="1878" spans="1:18" x14ac:dyDescent="0.25">
      <c r="A1878" s="140" t="s">
        <v>1388</v>
      </c>
      <c r="B1878" s="140" t="s">
        <v>885</v>
      </c>
      <c r="C1878" s="140" t="s">
        <v>1819</v>
      </c>
      <c r="D1878" s="140" t="s">
        <v>1820</v>
      </c>
      <c r="E1878" s="140" t="s">
        <v>1928</v>
      </c>
      <c r="F1878" s="140"/>
      <c r="G1878" s="140" t="s">
        <v>70</v>
      </c>
      <c r="H1878" s="140" t="s">
        <v>1781</v>
      </c>
      <c r="I1878" s="140" t="s">
        <v>5551</v>
      </c>
      <c r="J1878" s="140" t="s">
        <v>1819</v>
      </c>
      <c r="K1878" s="140"/>
      <c r="L1878" s="140"/>
      <c r="M1878" s="140" t="s">
        <v>6544</v>
      </c>
      <c r="N1878" s="141">
        <v>60</v>
      </c>
      <c r="O1878" s="142" t="b">
        <v>0</v>
      </c>
      <c r="P1878" s="140" t="s">
        <v>3077</v>
      </c>
      <c r="Q1878" t="s">
        <v>1825</v>
      </c>
      <c r="R1878" t="s">
        <v>630</v>
      </c>
    </row>
    <row r="1879" spans="1:18" x14ac:dyDescent="0.25">
      <c r="A1879" s="140" t="s">
        <v>6545</v>
      </c>
      <c r="B1879" s="140" t="s">
        <v>887</v>
      </c>
      <c r="C1879" s="140" t="s">
        <v>1819</v>
      </c>
      <c r="D1879" s="140" t="s">
        <v>1820</v>
      </c>
      <c r="E1879" s="140" t="s">
        <v>1973</v>
      </c>
      <c r="F1879" s="140"/>
      <c r="G1879" s="140" t="s">
        <v>71</v>
      </c>
      <c r="H1879" s="140" t="s">
        <v>1779</v>
      </c>
      <c r="I1879" s="140" t="s">
        <v>5551</v>
      </c>
      <c r="J1879" s="140" t="s">
        <v>1819</v>
      </c>
      <c r="K1879" s="140"/>
      <c r="L1879" s="140"/>
      <c r="M1879" s="140" t="s">
        <v>6546</v>
      </c>
      <c r="N1879" s="141">
        <v>60</v>
      </c>
      <c r="O1879" s="142" t="b">
        <v>0</v>
      </c>
      <c r="P1879" s="140" t="s">
        <v>3077</v>
      </c>
      <c r="Q1879" t="s">
        <v>1825</v>
      </c>
      <c r="R1879" t="s">
        <v>630</v>
      </c>
    </row>
    <row r="1880" spans="1:18" x14ac:dyDescent="0.25">
      <c r="A1880" s="140" t="s">
        <v>1389</v>
      </c>
      <c r="B1880" s="140" t="s">
        <v>887</v>
      </c>
      <c r="C1880" s="140" t="s">
        <v>1819</v>
      </c>
      <c r="D1880" s="140" t="s">
        <v>1820</v>
      </c>
      <c r="E1880" s="140" t="s">
        <v>1957</v>
      </c>
      <c r="F1880" s="140"/>
      <c r="G1880" s="140" t="s">
        <v>1788</v>
      </c>
      <c r="H1880" s="140" t="s">
        <v>1789</v>
      </c>
      <c r="I1880" s="140" t="s">
        <v>5551</v>
      </c>
      <c r="J1880" s="140" t="s">
        <v>1819</v>
      </c>
      <c r="K1880" s="140"/>
      <c r="L1880" s="140"/>
      <c r="M1880" s="140" t="s">
        <v>6547</v>
      </c>
      <c r="N1880" s="141">
        <v>60</v>
      </c>
      <c r="O1880" s="142" t="b">
        <v>0</v>
      </c>
      <c r="P1880" s="140" t="s">
        <v>3077</v>
      </c>
      <c r="Q1880" t="s">
        <v>1825</v>
      </c>
      <c r="R1880" t="s">
        <v>630</v>
      </c>
    </row>
    <row r="1881" spans="1:18" x14ac:dyDescent="0.25">
      <c r="A1881" s="140" t="s">
        <v>422</v>
      </c>
      <c r="B1881" s="140" t="s">
        <v>887</v>
      </c>
      <c r="C1881" s="140" t="s">
        <v>1819</v>
      </c>
      <c r="D1881" s="140" t="s">
        <v>1820</v>
      </c>
      <c r="E1881" s="140" t="s">
        <v>1913</v>
      </c>
      <c r="F1881" s="140"/>
      <c r="G1881" s="140" t="s">
        <v>70</v>
      </c>
      <c r="H1881" s="140" t="s">
        <v>1781</v>
      </c>
      <c r="I1881" s="140" t="s">
        <v>5551</v>
      </c>
      <c r="J1881" s="140" t="s">
        <v>1819</v>
      </c>
      <c r="K1881" s="140"/>
      <c r="L1881" s="140"/>
      <c r="M1881" s="140" t="s">
        <v>6548</v>
      </c>
      <c r="N1881" s="141">
        <v>60</v>
      </c>
      <c r="O1881" s="142" t="b">
        <v>0</v>
      </c>
      <c r="P1881" s="140" t="s">
        <v>3077</v>
      </c>
      <c r="Q1881" t="s">
        <v>1825</v>
      </c>
      <c r="R1881" t="s">
        <v>630</v>
      </c>
    </row>
    <row r="1882" spans="1:18" x14ac:dyDescent="0.25">
      <c r="A1882" s="140" t="s">
        <v>1390</v>
      </c>
      <c r="B1882" s="140" t="s">
        <v>887</v>
      </c>
      <c r="C1882" s="140" t="s">
        <v>1819</v>
      </c>
      <c r="D1882" s="140" t="s">
        <v>1820</v>
      </c>
      <c r="E1882" s="140" t="s">
        <v>2088</v>
      </c>
      <c r="F1882" s="140"/>
      <c r="G1882" s="140" t="s">
        <v>70</v>
      </c>
      <c r="H1882" s="140" t="s">
        <v>1781</v>
      </c>
      <c r="I1882" s="140" t="s">
        <v>5551</v>
      </c>
      <c r="J1882" s="140" t="s">
        <v>1819</v>
      </c>
      <c r="K1882" s="140"/>
      <c r="L1882" s="140"/>
      <c r="M1882" s="140" t="s">
        <v>6549</v>
      </c>
      <c r="N1882" s="141">
        <v>60</v>
      </c>
      <c r="O1882" s="142" t="b">
        <v>0</v>
      </c>
      <c r="P1882" s="140" t="s">
        <v>3077</v>
      </c>
      <c r="Q1882" t="s">
        <v>1825</v>
      </c>
      <c r="R1882" t="s">
        <v>630</v>
      </c>
    </row>
    <row r="1883" spans="1:18" x14ac:dyDescent="0.25">
      <c r="A1883" s="140" t="s">
        <v>6550</v>
      </c>
      <c r="B1883" s="140" t="s">
        <v>885</v>
      </c>
      <c r="C1883" s="140" t="s">
        <v>1819</v>
      </c>
      <c r="D1883" s="140" t="s">
        <v>1820</v>
      </c>
      <c r="E1883" s="140" t="s">
        <v>5970</v>
      </c>
      <c r="F1883" s="140"/>
      <c r="G1883" s="140" t="s">
        <v>1788</v>
      </c>
      <c r="H1883" s="140" t="s">
        <v>1789</v>
      </c>
      <c r="I1883" s="140" t="s">
        <v>5551</v>
      </c>
      <c r="J1883" s="140" t="s">
        <v>1819</v>
      </c>
      <c r="K1883" s="140"/>
      <c r="L1883" s="140"/>
      <c r="M1883" s="140" t="s">
        <v>6551</v>
      </c>
      <c r="N1883" s="141">
        <v>60</v>
      </c>
      <c r="O1883" s="142" t="b">
        <v>0</v>
      </c>
      <c r="P1883" s="140" t="s">
        <v>3077</v>
      </c>
      <c r="Q1883" t="s">
        <v>1825</v>
      </c>
      <c r="R1883" t="s">
        <v>630</v>
      </c>
    </row>
    <row r="1884" spans="1:18" x14ac:dyDescent="0.25">
      <c r="A1884" s="140" t="s">
        <v>1391</v>
      </c>
      <c r="B1884" s="140" t="s">
        <v>887</v>
      </c>
      <c r="C1884" s="140" t="s">
        <v>1819</v>
      </c>
      <c r="D1884" s="140" t="s">
        <v>1820</v>
      </c>
      <c r="E1884" s="140" t="s">
        <v>1957</v>
      </c>
      <c r="F1884" s="140"/>
      <c r="G1884" s="140" t="s">
        <v>1788</v>
      </c>
      <c r="H1884" s="140" t="s">
        <v>1789</v>
      </c>
      <c r="I1884" s="140" t="s">
        <v>5551</v>
      </c>
      <c r="J1884" s="140" t="s">
        <v>1819</v>
      </c>
      <c r="K1884" s="140"/>
      <c r="L1884" s="140"/>
      <c r="M1884" s="140" t="s">
        <v>6552</v>
      </c>
      <c r="N1884" s="141">
        <v>60</v>
      </c>
      <c r="O1884" s="142" t="b">
        <v>0</v>
      </c>
      <c r="P1884" s="140" t="s">
        <v>3077</v>
      </c>
      <c r="Q1884" t="s">
        <v>1825</v>
      </c>
      <c r="R1884" t="s">
        <v>630</v>
      </c>
    </row>
    <row r="1885" spans="1:18" x14ac:dyDescent="0.25">
      <c r="A1885" s="140" t="s">
        <v>87</v>
      </c>
      <c r="B1885" s="140" t="s">
        <v>887</v>
      </c>
      <c r="C1885" s="140" t="s">
        <v>1819</v>
      </c>
      <c r="D1885" s="140" t="s">
        <v>1820</v>
      </c>
      <c r="E1885" s="140" t="s">
        <v>1928</v>
      </c>
      <c r="F1885" s="140"/>
      <c r="G1885" s="140" t="s">
        <v>70</v>
      </c>
      <c r="H1885" s="140" t="s">
        <v>1781</v>
      </c>
      <c r="I1885" s="140" t="s">
        <v>5551</v>
      </c>
      <c r="J1885" s="140" t="s">
        <v>1819</v>
      </c>
      <c r="K1885" s="140"/>
      <c r="L1885" s="140"/>
      <c r="M1885" s="140" t="s">
        <v>6553</v>
      </c>
      <c r="N1885" s="141">
        <v>60</v>
      </c>
      <c r="O1885" s="142" t="b">
        <v>0</v>
      </c>
      <c r="P1885" s="140" t="s">
        <v>3077</v>
      </c>
      <c r="Q1885" t="s">
        <v>1825</v>
      </c>
      <c r="R1885" t="s">
        <v>630</v>
      </c>
    </row>
    <row r="1886" spans="1:18" x14ac:dyDescent="0.25">
      <c r="A1886" s="140" t="s">
        <v>1392</v>
      </c>
      <c r="B1886" s="140" t="s">
        <v>887</v>
      </c>
      <c r="C1886" s="140" t="s">
        <v>1819</v>
      </c>
      <c r="D1886" s="140" t="s">
        <v>1820</v>
      </c>
      <c r="E1886" s="140" t="s">
        <v>2736</v>
      </c>
      <c r="F1886" s="140"/>
      <c r="G1886" s="140" t="s">
        <v>1788</v>
      </c>
      <c r="H1886" s="140" t="s">
        <v>1789</v>
      </c>
      <c r="I1886" s="140" t="s">
        <v>5551</v>
      </c>
      <c r="J1886" s="140" t="s">
        <v>1819</v>
      </c>
      <c r="K1886" s="140"/>
      <c r="L1886" s="140"/>
      <c r="M1886" s="140" t="s">
        <v>6554</v>
      </c>
      <c r="N1886" s="141">
        <v>60</v>
      </c>
      <c r="O1886" s="142" t="b">
        <v>0</v>
      </c>
      <c r="P1886" s="140" t="s">
        <v>3077</v>
      </c>
      <c r="Q1886" t="s">
        <v>1825</v>
      </c>
      <c r="R1886" t="s">
        <v>630</v>
      </c>
    </row>
    <row r="1887" spans="1:18" x14ac:dyDescent="0.25">
      <c r="A1887" s="140" t="s">
        <v>221</v>
      </c>
      <c r="B1887" s="140" t="s">
        <v>887</v>
      </c>
      <c r="C1887" s="140" t="s">
        <v>1819</v>
      </c>
      <c r="D1887" s="140" t="s">
        <v>1820</v>
      </c>
      <c r="E1887" s="140" t="s">
        <v>1834</v>
      </c>
      <c r="F1887" s="140"/>
      <c r="G1887" s="140" t="s">
        <v>70</v>
      </c>
      <c r="H1887" s="140" t="s">
        <v>1781</v>
      </c>
      <c r="I1887" s="140" t="s">
        <v>5551</v>
      </c>
      <c r="J1887" s="140" t="s">
        <v>1819</v>
      </c>
      <c r="K1887" s="140"/>
      <c r="L1887" s="140"/>
      <c r="M1887" s="140" t="s">
        <v>6555</v>
      </c>
      <c r="N1887" s="141">
        <v>60</v>
      </c>
      <c r="O1887" s="142" t="b">
        <v>0</v>
      </c>
      <c r="P1887" s="140" t="s">
        <v>3077</v>
      </c>
      <c r="Q1887" t="s">
        <v>1825</v>
      </c>
      <c r="R1887" t="s">
        <v>630</v>
      </c>
    </row>
    <row r="1888" spans="1:18" x14ac:dyDescent="0.25">
      <c r="A1888" s="140" t="s">
        <v>6556</v>
      </c>
      <c r="B1888" s="140" t="s">
        <v>887</v>
      </c>
      <c r="C1888" s="140" t="s">
        <v>1819</v>
      </c>
      <c r="D1888" s="140" t="s">
        <v>1820</v>
      </c>
      <c r="E1888" s="140" t="s">
        <v>1957</v>
      </c>
      <c r="F1888" s="140"/>
      <c r="G1888" s="140" t="s">
        <v>1788</v>
      </c>
      <c r="H1888" s="140" t="s">
        <v>1789</v>
      </c>
      <c r="I1888" s="140" t="s">
        <v>5551</v>
      </c>
      <c r="J1888" s="140" t="s">
        <v>1819</v>
      </c>
      <c r="K1888" s="140"/>
      <c r="L1888" s="140"/>
      <c r="M1888" s="140" t="s">
        <v>6557</v>
      </c>
      <c r="N1888" s="141">
        <v>60</v>
      </c>
      <c r="O1888" s="142" t="b">
        <v>0</v>
      </c>
      <c r="P1888" s="140" t="s">
        <v>3077</v>
      </c>
      <c r="Q1888" t="s">
        <v>1825</v>
      </c>
      <c r="R1888" t="s">
        <v>630</v>
      </c>
    </row>
    <row r="1889" spans="1:18" x14ac:dyDescent="0.25">
      <c r="A1889" s="140" t="s">
        <v>1393</v>
      </c>
      <c r="B1889" s="140" t="s">
        <v>885</v>
      </c>
      <c r="C1889" s="140" t="s">
        <v>1819</v>
      </c>
      <c r="D1889" s="140" t="s">
        <v>1820</v>
      </c>
      <c r="E1889" s="140" t="s">
        <v>3136</v>
      </c>
      <c r="F1889" s="140"/>
      <c r="G1889" s="140" t="s">
        <v>1788</v>
      </c>
      <c r="H1889" s="140" t="s">
        <v>1789</v>
      </c>
      <c r="I1889" s="140" t="s">
        <v>5551</v>
      </c>
      <c r="J1889" s="140" t="s">
        <v>1819</v>
      </c>
      <c r="K1889" s="140"/>
      <c r="L1889" s="140"/>
      <c r="M1889" s="140" t="s">
        <v>6558</v>
      </c>
      <c r="N1889" s="141">
        <v>60</v>
      </c>
      <c r="O1889" s="142" t="b">
        <v>0</v>
      </c>
      <c r="P1889" s="140" t="s">
        <v>3077</v>
      </c>
      <c r="Q1889" t="s">
        <v>1825</v>
      </c>
      <c r="R1889" t="s">
        <v>630</v>
      </c>
    </row>
    <row r="1890" spans="1:18" x14ac:dyDescent="0.25">
      <c r="A1890" s="140" t="s">
        <v>426</v>
      </c>
      <c r="B1890" s="140" t="s">
        <v>887</v>
      </c>
      <c r="C1890" s="140" t="s">
        <v>1819</v>
      </c>
      <c r="D1890" s="140" t="s">
        <v>1820</v>
      </c>
      <c r="E1890" s="140" t="s">
        <v>1883</v>
      </c>
      <c r="F1890" s="140"/>
      <c r="G1890" s="140" t="s">
        <v>71</v>
      </c>
      <c r="H1890" s="140" t="s">
        <v>1779</v>
      </c>
      <c r="I1890" s="140" t="s">
        <v>5551</v>
      </c>
      <c r="J1890" s="140" t="s">
        <v>1819</v>
      </c>
      <c r="K1890" s="140"/>
      <c r="L1890" s="140"/>
      <c r="M1890" s="140" t="s">
        <v>6559</v>
      </c>
      <c r="N1890" s="141">
        <v>60</v>
      </c>
      <c r="O1890" s="142" t="b">
        <v>0</v>
      </c>
      <c r="P1890" s="140" t="s">
        <v>3077</v>
      </c>
      <c r="Q1890" t="s">
        <v>1825</v>
      </c>
      <c r="R1890" t="s">
        <v>630</v>
      </c>
    </row>
    <row r="1891" spans="1:18" x14ac:dyDescent="0.25">
      <c r="A1891" s="140" t="s">
        <v>196</v>
      </c>
      <c r="B1891" s="140" t="s">
        <v>887</v>
      </c>
      <c r="C1891" s="140" t="s">
        <v>1819</v>
      </c>
      <c r="D1891" s="140" t="s">
        <v>1820</v>
      </c>
      <c r="E1891" s="140" t="s">
        <v>4067</v>
      </c>
      <c r="F1891" s="140"/>
      <c r="G1891" s="140" t="s">
        <v>71</v>
      </c>
      <c r="H1891" s="140" t="s">
        <v>1779</v>
      </c>
      <c r="I1891" s="140" t="s">
        <v>5963</v>
      </c>
      <c r="J1891" s="140" t="s">
        <v>1819</v>
      </c>
      <c r="K1891" s="140"/>
      <c r="L1891" s="140"/>
      <c r="M1891" s="140" t="s">
        <v>6560</v>
      </c>
      <c r="N1891" s="141">
        <v>60</v>
      </c>
      <c r="O1891" s="142" t="b">
        <v>0</v>
      </c>
      <c r="P1891" s="140" t="s">
        <v>3077</v>
      </c>
      <c r="Q1891" t="s">
        <v>1825</v>
      </c>
      <c r="R1891" t="s">
        <v>630</v>
      </c>
    </row>
    <row r="1892" spans="1:18" x14ac:dyDescent="0.25">
      <c r="A1892" s="140" t="s">
        <v>513</v>
      </c>
      <c r="B1892" s="140" t="s">
        <v>887</v>
      </c>
      <c r="C1892" s="140" t="s">
        <v>1819</v>
      </c>
      <c r="D1892" s="140" t="s">
        <v>1820</v>
      </c>
      <c r="E1892" s="140" t="s">
        <v>1940</v>
      </c>
      <c r="F1892" s="140"/>
      <c r="G1892" s="140" t="s">
        <v>70</v>
      </c>
      <c r="H1892" s="140" t="s">
        <v>1781</v>
      </c>
      <c r="I1892" s="140" t="s">
        <v>5551</v>
      </c>
      <c r="J1892" s="140" t="s">
        <v>1819</v>
      </c>
      <c r="K1892" s="140"/>
      <c r="L1892" s="140"/>
      <c r="M1892" s="140" t="s">
        <v>6561</v>
      </c>
      <c r="N1892" s="141">
        <v>60</v>
      </c>
      <c r="O1892" s="142" t="b">
        <v>0</v>
      </c>
      <c r="P1892" s="140" t="s">
        <v>3077</v>
      </c>
      <c r="Q1892" t="s">
        <v>1825</v>
      </c>
      <c r="R1892" t="s">
        <v>630</v>
      </c>
    </row>
    <row r="1893" spans="1:18" x14ac:dyDescent="0.25">
      <c r="A1893" s="140" t="s">
        <v>1394</v>
      </c>
      <c r="B1893" s="140" t="s">
        <v>887</v>
      </c>
      <c r="C1893" s="140" t="s">
        <v>1819</v>
      </c>
      <c r="D1893" s="140" t="s">
        <v>1820</v>
      </c>
      <c r="E1893" s="140" t="s">
        <v>2055</v>
      </c>
      <c r="F1893" s="140"/>
      <c r="G1893" s="140" t="s">
        <v>71</v>
      </c>
      <c r="H1893" s="140" t="s">
        <v>1779</v>
      </c>
      <c r="I1893" s="140" t="s">
        <v>5551</v>
      </c>
      <c r="J1893" s="140" t="s">
        <v>1819</v>
      </c>
      <c r="K1893" s="140"/>
      <c r="L1893" s="140"/>
      <c r="M1893" s="140" t="s">
        <v>6562</v>
      </c>
      <c r="N1893" s="141">
        <v>60</v>
      </c>
      <c r="O1893" s="142" t="b">
        <v>0</v>
      </c>
      <c r="P1893" s="140" t="s">
        <v>3077</v>
      </c>
      <c r="Q1893" t="s">
        <v>1825</v>
      </c>
      <c r="R1893" t="s">
        <v>630</v>
      </c>
    </row>
    <row r="1894" spans="1:18" x14ac:dyDescent="0.25">
      <c r="A1894" s="140" t="s">
        <v>1395</v>
      </c>
      <c r="B1894" s="140" t="s">
        <v>887</v>
      </c>
      <c r="C1894" s="140" t="s">
        <v>1819</v>
      </c>
      <c r="D1894" s="140" t="s">
        <v>1820</v>
      </c>
      <c r="E1894" s="140" t="s">
        <v>1913</v>
      </c>
      <c r="F1894" s="140"/>
      <c r="G1894" s="140" t="s">
        <v>71</v>
      </c>
      <c r="H1894" s="140" t="s">
        <v>1779</v>
      </c>
      <c r="I1894" s="140" t="s">
        <v>5551</v>
      </c>
      <c r="J1894" s="140" t="s">
        <v>1819</v>
      </c>
      <c r="K1894" s="140"/>
      <c r="L1894" s="140"/>
      <c r="M1894" s="140" t="s">
        <v>6563</v>
      </c>
      <c r="N1894" s="141">
        <v>60</v>
      </c>
      <c r="O1894" s="142" t="b">
        <v>0</v>
      </c>
      <c r="P1894" s="140" t="s">
        <v>3077</v>
      </c>
      <c r="Q1894" t="s">
        <v>1825</v>
      </c>
      <c r="R1894" t="s">
        <v>630</v>
      </c>
    </row>
    <row r="1895" spans="1:18" x14ac:dyDescent="0.25">
      <c r="A1895" s="140" t="s">
        <v>425</v>
      </c>
      <c r="B1895" s="140" t="s">
        <v>887</v>
      </c>
      <c r="C1895" s="140" t="s">
        <v>1819</v>
      </c>
      <c r="D1895" s="140" t="s">
        <v>1820</v>
      </c>
      <c r="E1895" s="140" t="s">
        <v>1940</v>
      </c>
      <c r="F1895" s="140"/>
      <c r="G1895" s="140" t="s">
        <v>70</v>
      </c>
      <c r="H1895" s="140" t="s">
        <v>1781</v>
      </c>
      <c r="I1895" s="140" t="s">
        <v>5551</v>
      </c>
      <c r="J1895" s="140" t="s">
        <v>1819</v>
      </c>
      <c r="K1895" s="140" t="s">
        <v>6564</v>
      </c>
      <c r="L1895" s="140"/>
      <c r="M1895" s="140" t="s">
        <v>6565</v>
      </c>
      <c r="N1895" s="141">
        <v>60</v>
      </c>
      <c r="O1895" s="142" t="b">
        <v>0</v>
      </c>
      <c r="P1895" s="140" t="s">
        <v>3077</v>
      </c>
      <c r="Q1895" t="s">
        <v>1825</v>
      </c>
      <c r="R1895" t="s">
        <v>630</v>
      </c>
    </row>
    <row r="1896" spans="1:18" x14ac:dyDescent="0.25">
      <c r="A1896" s="140" t="s">
        <v>1396</v>
      </c>
      <c r="B1896" s="140" t="s">
        <v>887</v>
      </c>
      <c r="C1896" s="140" t="s">
        <v>1819</v>
      </c>
      <c r="D1896" s="140" t="s">
        <v>1820</v>
      </c>
      <c r="E1896" s="140" t="s">
        <v>2088</v>
      </c>
      <c r="F1896" s="140"/>
      <c r="G1896" s="140" t="s">
        <v>70</v>
      </c>
      <c r="H1896" s="140" t="s">
        <v>1781</v>
      </c>
      <c r="I1896" s="140" t="s">
        <v>5551</v>
      </c>
      <c r="J1896" s="140" t="s">
        <v>1819</v>
      </c>
      <c r="K1896" s="140"/>
      <c r="L1896" s="140"/>
      <c r="M1896" s="140" t="s">
        <v>6566</v>
      </c>
      <c r="N1896" s="141">
        <v>60</v>
      </c>
      <c r="O1896" s="142" t="b">
        <v>0</v>
      </c>
      <c r="P1896" s="140" t="s">
        <v>3077</v>
      </c>
      <c r="Q1896" t="s">
        <v>1825</v>
      </c>
      <c r="R1896" t="s">
        <v>630</v>
      </c>
    </row>
    <row r="1897" spans="1:18" x14ac:dyDescent="0.25">
      <c r="A1897" s="140" t="s">
        <v>427</v>
      </c>
      <c r="B1897" s="140" t="s">
        <v>887</v>
      </c>
      <c r="C1897" s="140" t="s">
        <v>1819</v>
      </c>
      <c r="D1897" s="140" t="s">
        <v>1820</v>
      </c>
      <c r="E1897" s="140" t="s">
        <v>1883</v>
      </c>
      <c r="F1897" s="140"/>
      <c r="G1897" s="140" t="s">
        <v>71</v>
      </c>
      <c r="H1897" s="140" t="s">
        <v>1779</v>
      </c>
      <c r="I1897" s="140" t="s">
        <v>5551</v>
      </c>
      <c r="J1897" s="140" t="s">
        <v>1819</v>
      </c>
      <c r="K1897" s="140"/>
      <c r="L1897" s="140"/>
      <c r="M1897" s="140" t="s">
        <v>6567</v>
      </c>
      <c r="N1897" s="141">
        <v>60</v>
      </c>
      <c r="O1897" s="142" t="b">
        <v>0</v>
      </c>
      <c r="P1897" s="140" t="s">
        <v>3077</v>
      </c>
      <c r="Q1897" t="s">
        <v>1825</v>
      </c>
      <c r="R1897" t="s">
        <v>630</v>
      </c>
    </row>
    <row r="1898" spans="1:18" x14ac:dyDescent="0.25">
      <c r="A1898" s="140" t="s">
        <v>429</v>
      </c>
      <c r="B1898" s="140" t="s">
        <v>887</v>
      </c>
      <c r="C1898" s="140" t="s">
        <v>1819</v>
      </c>
      <c r="D1898" s="140" t="s">
        <v>1820</v>
      </c>
      <c r="E1898" s="140" t="s">
        <v>1834</v>
      </c>
      <c r="F1898" s="140"/>
      <c r="G1898" s="140" t="s">
        <v>70</v>
      </c>
      <c r="H1898" s="140" t="s">
        <v>1781</v>
      </c>
      <c r="I1898" s="140" t="s">
        <v>5551</v>
      </c>
      <c r="J1898" s="140" t="s">
        <v>1819</v>
      </c>
      <c r="K1898" s="140"/>
      <c r="L1898" s="140"/>
      <c r="M1898" s="140" t="s">
        <v>6568</v>
      </c>
      <c r="N1898" s="141">
        <v>60</v>
      </c>
      <c r="O1898" s="142" t="b">
        <v>0</v>
      </c>
      <c r="P1898" s="140" t="s">
        <v>3077</v>
      </c>
      <c r="Q1898" t="s">
        <v>1825</v>
      </c>
      <c r="R1898" t="s">
        <v>630</v>
      </c>
    </row>
    <row r="1899" spans="1:18" x14ac:dyDescent="0.25">
      <c r="A1899" s="140" t="s">
        <v>1397</v>
      </c>
      <c r="B1899" s="140" t="s">
        <v>885</v>
      </c>
      <c r="C1899" s="140" t="s">
        <v>1819</v>
      </c>
      <c r="D1899" s="140" t="s">
        <v>1820</v>
      </c>
      <c r="E1899" s="140" t="s">
        <v>3136</v>
      </c>
      <c r="F1899" s="140"/>
      <c r="G1899" s="140" t="s">
        <v>1788</v>
      </c>
      <c r="H1899" s="140" t="s">
        <v>1789</v>
      </c>
      <c r="I1899" s="140" t="s">
        <v>5551</v>
      </c>
      <c r="J1899" s="140" t="s">
        <v>1819</v>
      </c>
      <c r="K1899" s="140"/>
      <c r="L1899" s="140"/>
      <c r="M1899" s="140" t="s">
        <v>6569</v>
      </c>
      <c r="N1899" s="141">
        <v>60</v>
      </c>
      <c r="O1899" s="142" t="b">
        <v>0</v>
      </c>
      <c r="P1899" s="140" t="s">
        <v>3077</v>
      </c>
      <c r="Q1899" t="s">
        <v>1825</v>
      </c>
      <c r="R1899" t="s">
        <v>630</v>
      </c>
    </row>
    <row r="1900" spans="1:18" x14ac:dyDescent="0.25">
      <c r="A1900" s="140" t="s">
        <v>432</v>
      </c>
      <c r="B1900" s="140" t="s">
        <v>887</v>
      </c>
      <c r="C1900" s="140" t="s">
        <v>1819</v>
      </c>
      <c r="D1900" s="140" t="s">
        <v>1820</v>
      </c>
      <c r="E1900" s="140" t="s">
        <v>1834</v>
      </c>
      <c r="F1900" s="140"/>
      <c r="G1900" s="140" t="s">
        <v>70</v>
      </c>
      <c r="H1900" s="140" t="s">
        <v>1781</v>
      </c>
      <c r="I1900" s="140" t="s">
        <v>5551</v>
      </c>
      <c r="J1900" s="140" t="s">
        <v>1819</v>
      </c>
      <c r="K1900" s="140"/>
      <c r="L1900" s="140"/>
      <c r="M1900" s="140" t="s">
        <v>6570</v>
      </c>
      <c r="N1900" s="141">
        <v>60</v>
      </c>
      <c r="O1900" s="142" t="b">
        <v>0</v>
      </c>
      <c r="P1900" s="140" t="s">
        <v>3077</v>
      </c>
      <c r="Q1900" t="s">
        <v>1825</v>
      </c>
      <c r="R1900" t="s">
        <v>630</v>
      </c>
    </row>
    <row r="1901" spans="1:18" x14ac:dyDescent="0.25">
      <c r="A1901" s="140" t="s">
        <v>1398</v>
      </c>
      <c r="B1901" s="140" t="s">
        <v>885</v>
      </c>
      <c r="C1901" s="140" t="s">
        <v>1819</v>
      </c>
      <c r="D1901" s="140" t="s">
        <v>1820</v>
      </c>
      <c r="E1901" s="140" t="s">
        <v>6036</v>
      </c>
      <c r="F1901" s="140"/>
      <c r="G1901" s="140" t="s">
        <v>70</v>
      </c>
      <c r="H1901" s="140" t="s">
        <v>1781</v>
      </c>
      <c r="I1901" s="140" t="s">
        <v>5551</v>
      </c>
      <c r="J1901" s="140" t="s">
        <v>1819</v>
      </c>
      <c r="K1901" s="140"/>
      <c r="L1901" s="140"/>
      <c r="M1901" s="140" t="s">
        <v>6571</v>
      </c>
      <c r="N1901" s="141">
        <v>60</v>
      </c>
      <c r="O1901" s="142" t="b">
        <v>0</v>
      </c>
      <c r="P1901" s="140" t="s">
        <v>3077</v>
      </c>
      <c r="Q1901" t="s">
        <v>1825</v>
      </c>
      <c r="R1901" t="s">
        <v>630</v>
      </c>
    </row>
    <row r="1902" spans="1:18" x14ac:dyDescent="0.25">
      <c r="A1902" s="140" t="s">
        <v>1399</v>
      </c>
      <c r="B1902" s="140" t="s">
        <v>887</v>
      </c>
      <c r="C1902" s="140" t="s">
        <v>1819</v>
      </c>
      <c r="D1902" s="140" t="s">
        <v>1820</v>
      </c>
      <c r="E1902" s="140" t="s">
        <v>1834</v>
      </c>
      <c r="F1902" s="140"/>
      <c r="G1902" s="140" t="s">
        <v>70</v>
      </c>
      <c r="H1902" s="140" t="s">
        <v>1781</v>
      </c>
      <c r="I1902" s="140" t="s">
        <v>5551</v>
      </c>
      <c r="J1902" s="140" t="s">
        <v>1819</v>
      </c>
      <c r="K1902" s="140"/>
      <c r="L1902" s="140"/>
      <c r="M1902" s="140" t="s">
        <v>6572</v>
      </c>
      <c r="N1902" s="141">
        <v>60</v>
      </c>
      <c r="O1902" s="142" t="b">
        <v>0</v>
      </c>
      <c r="P1902" s="140" t="s">
        <v>3077</v>
      </c>
      <c r="Q1902" t="s">
        <v>1825</v>
      </c>
      <c r="R1902" t="s">
        <v>630</v>
      </c>
    </row>
    <row r="1903" spans="1:18" x14ac:dyDescent="0.25">
      <c r="A1903" s="140" t="s">
        <v>1400</v>
      </c>
      <c r="B1903" s="140" t="s">
        <v>887</v>
      </c>
      <c r="C1903" s="140" t="s">
        <v>1819</v>
      </c>
      <c r="D1903" s="140" t="s">
        <v>1820</v>
      </c>
      <c r="E1903" s="140" t="s">
        <v>1834</v>
      </c>
      <c r="F1903" s="140"/>
      <c r="G1903" s="140" t="s">
        <v>70</v>
      </c>
      <c r="H1903" s="140" t="s">
        <v>1781</v>
      </c>
      <c r="I1903" s="140" t="s">
        <v>5551</v>
      </c>
      <c r="J1903" s="140" t="s">
        <v>1819</v>
      </c>
      <c r="K1903" s="140"/>
      <c r="L1903" s="140"/>
      <c r="M1903" s="140" t="s">
        <v>6573</v>
      </c>
      <c r="N1903" s="141">
        <v>60</v>
      </c>
      <c r="O1903" s="142" t="b">
        <v>0</v>
      </c>
      <c r="P1903" s="140" t="s">
        <v>3077</v>
      </c>
      <c r="Q1903" t="s">
        <v>1825</v>
      </c>
      <c r="R1903" t="s">
        <v>630</v>
      </c>
    </row>
    <row r="1904" spans="1:18" x14ac:dyDescent="0.25">
      <c r="A1904" s="140" t="s">
        <v>433</v>
      </c>
      <c r="B1904" s="140" t="s">
        <v>887</v>
      </c>
      <c r="C1904" s="140" t="s">
        <v>1819</v>
      </c>
      <c r="D1904" s="140" t="s">
        <v>1820</v>
      </c>
      <c r="E1904" s="140" t="s">
        <v>1883</v>
      </c>
      <c r="F1904" s="140"/>
      <c r="G1904" s="140" t="s">
        <v>71</v>
      </c>
      <c r="H1904" s="140" t="s">
        <v>1779</v>
      </c>
      <c r="I1904" s="140" t="s">
        <v>5551</v>
      </c>
      <c r="J1904" s="140" t="s">
        <v>1819</v>
      </c>
      <c r="K1904" s="140"/>
      <c r="L1904" s="140"/>
      <c r="M1904" s="140" t="s">
        <v>6574</v>
      </c>
      <c r="N1904" s="141">
        <v>60</v>
      </c>
      <c r="O1904" s="142" t="b">
        <v>0</v>
      </c>
      <c r="P1904" s="140" t="s">
        <v>3077</v>
      </c>
      <c r="Q1904" t="s">
        <v>1825</v>
      </c>
      <c r="R1904" t="s">
        <v>630</v>
      </c>
    </row>
    <row r="1905" spans="1:18" x14ac:dyDescent="0.25">
      <c r="A1905" s="140" t="s">
        <v>6575</v>
      </c>
      <c r="B1905" s="140" t="s">
        <v>887</v>
      </c>
      <c r="C1905" s="140" t="s">
        <v>1819</v>
      </c>
      <c r="D1905" s="140" t="s">
        <v>1820</v>
      </c>
      <c r="E1905" s="140" t="s">
        <v>1932</v>
      </c>
      <c r="F1905" s="140"/>
      <c r="G1905" s="140" t="s">
        <v>71</v>
      </c>
      <c r="H1905" s="140" t="s">
        <v>1779</v>
      </c>
      <c r="I1905" s="140" t="s">
        <v>5551</v>
      </c>
      <c r="J1905" s="140" t="s">
        <v>1819</v>
      </c>
      <c r="K1905" s="140"/>
      <c r="L1905" s="140"/>
      <c r="M1905" s="140" t="s">
        <v>6576</v>
      </c>
      <c r="N1905" s="141">
        <v>60</v>
      </c>
      <c r="O1905" s="142" t="b">
        <v>0</v>
      </c>
      <c r="P1905" s="140" t="s">
        <v>3077</v>
      </c>
      <c r="Q1905" t="s">
        <v>1825</v>
      </c>
      <c r="R1905" t="s">
        <v>630</v>
      </c>
    </row>
    <row r="1906" spans="1:18" x14ac:dyDescent="0.25">
      <c r="A1906" s="140" t="s">
        <v>201</v>
      </c>
      <c r="B1906" s="140" t="s">
        <v>887</v>
      </c>
      <c r="C1906" s="140" t="s">
        <v>1819</v>
      </c>
      <c r="D1906" s="140" t="s">
        <v>1820</v>
      </c>
      <c r="E1906" s="140" t="s">
        <v>4067</v>
      </c>
      <c r="F1906" s="140"/>
      <c r="G1906" s="140" t="s">
        <v>71</v>
      </c>
      <c r="H1906" s="140" t="s">
        <v>1779</v>
      </c>
      <c r="I1906" s="140" t="s">
        <v>5963</v>
      </c>
      <c r="J1906" s="140" t="s">
        <v>1819</v>
      </c>
      <c r="K1906" s="140"/>
      <c r="L1906" s="140"/>
      <c r="M1906" s="140" t="s">
        <v>6577</v>
      </c>
      <c r="N1906" s="141">
        <v>60</v>
      </c>
      <c r="O1906" s="142" t="b">
        <v>0</v>
      </c>
      <c r="P1906" s="140" t="s">
        <v>3077</v>
      </c>
      <c r="Q1906" t="s">
        <v>1825</v>
      </c>
      <c r="R1906" t="s">
        <v>630</v>
      </c>
    </row>
    <row r="1907" spans="1:18" x14ac:dyDescent="0.25">
      <c r="A1907" s="140" t="s">
        <v>200</v>
      </c>
      <c r="B1907" s="140" t="s">
        <v>887</v>
      </c>
      <c r="C1907" s="140" t="s">
        <v>1819</v>
      </c>
      <c r="D1907" s="140" t="s">
        <v>1820</v>
      </c>
      <c r="E1907" s="140" t="s">
        <v>2736</v>
      </c>
      <c r="F1907" s="140"/>
      <c r="G1907" s="140" t="s">
        <v>1788</v>
      </c>
      <c r="H1907" s="140" t="s">
        <v>1789</v>
      </c>
      <c r="I1907" s="140" t="s">
        <v>5551</v>
      </c>
      <c r="J1907" s="140" t="s">
        <v>1819</v>
      </c>
      <c r="K1907" s="140"/>
      <c r="L1907" s="140"/>
      <c r="M1907" s="140" t="s">
        <v>6578</v>
      </c>
      <c r="N1907" s="141">
        <v>60</v>
      </c>
      <c r="O1907" s="142" t="b">
        <v>0</v>
      </c>
      <c r="P1907" s="140" t="s">
        <v>3077</v>
      </c>
      <c r="Q1907" t="s">
        <v>1825</v>
      </c>
      <c r="R1907" t="s">
        <v>630</v>
      </c>
    </row>
    <row r="1908" spans="1:18" x14ac:dyDescent="0.25">
      <c r="A1908" s="140" t="s">
        <v>1401</v>
      </c>
      <c r="B1908" s="140" t="s">
        <v>885</v>
      </c>
      <c r="C1908" s="140" t="s">
        <v>1819</v>
      </c>
      <c r="D1908" s="140" t="s">
        <v>1820</v>
      </c>
      <c r="E1908" s="140" t="s">
        <v>3781</v>
      </c>
      <c r="F1908" s="140"/>
      <c r="G1908" s="140" t="s">
        <v>70</v>
      </c>
      <c r="H1908" s="140" t="s">
        <v>1781</v>
      </c>
      <c r="I1908" s="140" t="s">
        <v>5551</v>
      </c>
      <c r="J1908" s="140" t="s">
        <v>1819</v>
      </c>
      <c r="K1908" s="140"/>
      <c r="L1908" s="140"/>
      <c r="M1908" s="140" t="s">
        <v>6579</v>
      </c>
      <c r="N1908" s="141">
        <v>60</v>
      </c>
      <c r="O1908" s="142" t="b">
        <v>0</v>
      </c>
      <c r="P1908" s="140" t="s">
        <v>3077</v>
      </c>
      <c r="Q1908" t="s">
        <v>1825</v>
      </c>
      <c r="R1908" t="s">
        <v>630</v>
      </c>
    </row>
    <row r="1909" spans="1:18" x14ac:dyDescent="0.25">
      <c r="A1909" s="140" t="s">
        <v>6580</v>
      </c>
      <c r="B1909" s="140" t="s">
        <v>887</v>
      </c>
      <c r="C1909" s="140" t="s">
        <v>1819</v>
      </c>
      <c r="D1909" s="140" t="s">
        <v>1820</v>
      </c>
      <c r="E1909" s="140" t="s">
        <v>1928</v>
      </c>
      <c r="F1909" s="140"/>
      <c r="G1909" s="140" t="s">
        <v>70</v>
      </c>
      <c r="H1909" s="140" t="s">
        <v>1781</v>
      </c>
      <c r="I1909" s="140" t="s">
        <v>5551</v>
      </c>
      <c r="J1909" s="140" t="s">
        <v>1819</v>
      </c>
      <c r="K1909" s="140"/>
      <c r="L1909" s="140"/>
      <c r="M1909" s="140" t="s">
        <v>6581</v>
      </c>
      <c r="N1909" s="141">
        <v>60</v>
      </c>
      <c r="O1909" s="142" t="b">
        <v>0</v>
      </c>
      <c r="P1909" s="140" t="s">
        <v>3077</v>
      </c>
      <c r="Q1909" t="s">
        <v>1825</v>
      </c>
      <c r="R1909" t="s">
        <v>630</v>
      </c>
    </row>
    <row r="1910" spans="1:18" x14ac:dyDescent="0.25">
      <c r="A1910" s="140" t="s">
        <v>6582</v>
      </c>
      <c r="B1910" s="140" t="s">
        <v>885</v>
      </c>
      <c r="C1910" s="140" t="s">
        <v>1819</v>
      </c>
      <c r="D1910" s="140" t="s">
        <v>1820</v>
      </c>
      <c r="E1910" s="140" t="s">
        <v>2032</v>
      </c>
      <c r="F1910" s="140"/>
      <c r="G1910" s="140" t="s">
        <v>70</v>
      </c>
      <c r="H1910" s="140" t="s">
        <v>1781</v>
      </c>
      <c r="I1910" s="140" t="s">
        <v>5551</v>
      </c>
      <c r="J1910" s="140" t="s">
        <v>1819</v>
      </c>
      <c r="K1910" s="140"/>
      <c r="L1910" s="140"/>
      <c r="M1910" s="140" t="s">
        <v>6583</v>
      </c>
      <c r="N1910" s="141">
        <v>60</v>
      </c>
      <c r="O1910" s="142" t="b">
        <v>0</v>
      </c>
      <c r="P1910" s="140" t="s">
        <v>3077</v>
      </c>
      <c r="Q1910" t="s">
        <v>1825</v>
      </c>
      <c r="R1910" t="s">
        <v>630</v>
      </c>
    </row>
    <row r="1911" spans="1:18" x14ac:dyDescent="0.25">
      <c r="A1911" s="140" t="s">
        <v>435</v>
      </c>
      <c r="B1911" s="140" t="s">
        <v>887</v>
      </c>
      <c r="C1911" s="140" t="s">
        <v>1819</v>
      </c>
      <c r="D1911" s="140" t="s">
        <v>1820</v>
      </c>
      <c r="E1911" s="140" t="s">
        <v>1973</v>
      </c>
      <c r="F1911" s="140"/>
      <c r="G1911" s="140" t="s">
        <v>71</v>
      </c>
      <c r="H1911" s="140" t="s">
        <v>1779</v>
      </c>
      <c r="I1911" s="140" t="s">
        <v>5551</v>
      </c>
      <c r="J1911" s="140" t="s">
        <v>1819</v>
      </c>
      <c r="K1911" s="140"/>
      <c r="L1911" s="140"/>
      <c r="M1911" s="140" t="s">
        <v>6584</v>
      </c>
      <c r="N1911" s="141">
        <v>60</v>
      </c>
      <c r="O1911" s="142" t="b">
        <v>0</v>
      </c>
      <c r="P1911" s="140" t="s">
        <v>3077</v>
      </c>
      <c r="Q1911" t="s">
        <v>1825</v>
      </c>
      <c r="R1911" t="s">
        <v>630</v>
      </c>
    </row>
    <row r="1912" spans="1:18" x14ac:dyDescent="0.25">
      <c r="A1912" s="140" t="s">
        <v>436</v>
      </c>
      <c r="B1912" s="140" t="s">
        <v>887</v>
      </c>
      <c r="C1912" s="140" t="s">
        <v>1819</v>
      </c>
      <c r="D1912" s="140" t="s">
        <v>1820</v>
      </c>
      <c r="E1912" s="140" t="s">
        <v>1940</v>
      </c>
      <c r="F1912" s="140"/>
      <c r="G1912" s="140" t="s">
        <v>70</v>
      </c>
      <c r="H1912" s="140" t="s">
        <v>1781</v>
      </c>
      <c r="I1912" s="140" t="s">
        <v>5551</v>
      </c>
      <c r="J1912" s="140" t="s">
        <v>1819</v>
      </c>
      <c r="K1912" s="140"/>
      <c r="L1912" s="140"/>
      <c r="M1912" s="140" t="s">
        <v>6585</v>
      </c>
      <c r="N1912" s="141">
        <v>60</v>
      </c>
      <c r="O1912" s="142" t="b">
        <v>0</v>
      </c>
      <c r="P1912" s="140" t="s">
        <v>3077</v>
      </c>
      <c r="Q1912" t="s">
        <v>1825</v>
      </c>
      <c r="R1912" t="s">
        <v>630</v>
      </c>
    </row>
    <row r="1913" spans="1:18" x14ac:dyDescent="0.25">
      <c r="A1913" s="140" t="s">
        <v>225</v>
      </c>
      <c r="B1913" s="140" t="s">
        <v>887</v>
      </c>
      <c r="C1913" s="140" t="s">
        <v>1819</v>
      </c>
      <c r="D1913" s="140" t="s">
        <v>1820</v>
      </c>
      <c r="E1913" s="140" t="s">
        <v>1883</v>
      </c>
      <c r="F1913" s="140"/>
      <c r="G1913" s="140" t="s">
        <v>70</v>
      </c>
      <c r="H1913" s="140" t="s">
        <v>1781</v>
      </c>
      <c r="I1913" s="140" t="s">
        <v>5551</v>
      </c>
      <c r="J1913" s="140" t="s">
        <v>1819</v>
      </c>
      <c r="K1913" s="140"/>
      <c r="L1913" s="140"/>
      <c r="M1913" s="140" t="s">
        <v>6586</v>
      </c>
      <c r="N1913" s="141">
        <v>60</v>
      </c>
      <c r="O1913" s="142" t="b">
        <v>0</v>
      </c>
      <c r="P1913" s="140" t="s">
        <v>3077</v>
      </c>
      <c r="Q1913" t="s">
        <v>1825</v>
      </c>
      <c r="R1913" t="s">
        <v>630</v>
      </c>
    </row>
    <row r="1914" spans="1:18" x14ac:dyDescent="0.25">
      <c r="A1914" s="140" t="s">
        <v>1402</v>
      </c>
      <c r="B1914" s="140" t="s">
        <v>885</v>
      </c>
      <c r="C1914" s="140" t="s">
        <v>1819</v>
      </c>
      <c r="D1914" s="140" t="s">
        <v>1820</v>
      </c>
      <c r="E1914" s="140" t="s">
        <v>1928</v>
      </c>
      <c r="F1914" s="140"/>
      <c r="G1914" s="140" t="s">
        <v>70</v>
      </c>
      <c r="H1914" s="140" t="s">
        <v>1781</v>
      </c>
      <c r="I1914" s="140" t="s">
        <v>5551</v>
      </c>
      <c r="J1914" s="140" t="s">
        <v>1819</v>
      </c>
      <c r="K1914" s="140"/>
      <c r="L1914" s="140"/>
      <c r="M1914" s="140" t="s">
        <v>6587</v>
      </c>
      <c r="N1914" s="141">
        <v>60</v>
      </c>
      <c r="O1914" s="142" t="b">
        <v>0</v>
      </c>
      <c r="P1914" s="140" t="s">
        <v>3077</v>
      </c>
      <c r="Q1914" t="s">
        <v>1825</v>
      </c>
      <c r="R1914" t="s">
        <v>630</v>
      </c>
    </row>
    <row r="1915" spans="1:18" x14ac:dyDescent="0.25">
      <c r="A1915" s="140" t="s">
        <v>1403</v>
      </c>
      <c r="B1915" s="140" t="s">
        <v>885</v>
      </c>
      <c r="C1915" s="140" t="s">
        <v>1819</v>
      </c>
      <c r="D1915" s="140" t="s">
        <v>1820</v>
      </c>
      <c r="E1915" s="140" t="s">
        <v>3781</v>
      </c>
      <c r="F1915" s="140"/>
      <c r="G1915" s="140" t="s">
        <v>1788</v>
      </c>
      <c r="H1915" s="140" t="s">
        <v>1789</v>
      </c>
      <c r="I1915" s="140" t="s">
        <v>5551</v>
      </c>
      <c r="J1915" s="140" t="s">
        <v>1819</v>
      </c>
      <c r="K1915" s="140"/>
      <c r="L1915" s="140"/>
      <c r="M1915" s="140" t="s">
        <v>6588</v>
      </c>
      <c r="N1915" s="141">
        <v>60</v>
      </c>
      <c r="O1915" s="142" t="b">
        <v>0</v>
      </c>
      <c r="P1915" s="140" t="s">
        <v>3077</v>
      </c>
      <c r="Q1915" t="s">
        <v>1825</v>
      </c>
      <c r="R1915" t="s">
        <v>630</v>
      </c>
    </row>
    <row r="1916" spans="1:18" x14ac:dyDescent="0.25">
      <c r="A1916" s="140" t="s">
        <v>1404</v>
      </c>
      <c r="B1916" s="140" t="s">
        <v>887</v>
      </c>
      <c r="C1916" s="140" t="s">
        <v>1819</v>
      </c>
      <c r="D1916" s="140" t="s">
        <v>1820</v>
      </c>
      <c r="E1916" s="140" t="s">
        <v>1973</v>
      </c>
      <c r="F1916" s="140"/>
      <c r="G1916" s="140" t="s">
        <v>71</v>
      </c>
      <c r="H1916" s="140" t="s">
        <v>1779</v>
      </c>
      <c r="I1916" s="140" t="s">
        <v>5551</v>
      </c>
      <c r="J1916" s="140" t="s">
        <v>1819</v>
      </c>
      <c r="K1916" s="140"/>
      <c r="L1916" s="140"/>
      <c r="M1916" s="140" t="s">
        <v>6589</v>
      </c>
      <c r="N1916" s="141">
        <v>60</v>
      </c>
      <c r="O1916" s="142" t="b">
        <v>0</v>
      </c>
      <c r="P1916" s="140" t="s">
        <v>3077</v>
      </c>
      <c r="Q1916" t="s">
        <v>1825</v>
      </c>
      <c r="R1916" t="s">
        <v>630</v>
      </c>
    </row>
    <row r="1917" spans="1:18" x14ac:dyDescent="0.25">
      <c r="A1917" s="140" t="s">
        <v>6590</v>
      </c>
      <c r="B1917" s="140" t="s">
        <v>887</v>
      </c>
      <c r="C1917" s="140" t="s">
        <v>1819</v>
      </c>
      <c r="D1917" s="140" t="s">
        <v>1820</v>
      </c>
      <c r="E1917" s="140" t="s">
        <v>1940</v>
      </c>
      <c r="F1917" s="140"/>
      <c r="G1917" s="140" t="s">
        <v>70</v>
      </c>
      <c r="H1917" s="140" t="s">
        <v>1781</v>
      </c>
      <c r="I1917" s="140" t="s">
        <v>5551</v>
      </c>
      <c r="J1917" s="140" t="s">
        <v>1819</v>
      </c>
      <c r="K1917" s="140"/>
      <c r="L1917" s="140"/>
      <c r="M1917" s="140" t="s">
        <v>6591</v>
      </c>
      <c r="N1917" s="141">
        <v>60</v>
      </c>
      <c r="O1917" s="142" t="b">
        <v>0</v>
      </c>
      <c r="P1917" s="140" t="s">
        <v>3077</v>
      </c>
      <c r="Q1917" t="s">
        <v>1825</v>
      </c>
      <c r="R1917" t="s">
        <v>630</v>
      </c>
    </row>
    <row r="1918" spans="1:18" x14ac:dyDescent="0.25">
      <c r="A1918" s="140" t="s">
        <v>438</v>
      </c>
      <c r="B1918" s="140" t="s">
        <v>887</v>
      </c>
      <c r="C1918" s="140" t="s">
        <v>1819</v>
      </c>
      <c r="D1918" s="140" t="s">
        <v>1820</v>
      </c>
      <c r="E1918" s="140" t="s">
        <v>1883</v>
      </c>
      <c r="F1918" s="140"/>
      <c r="G1918" s="140" t="s">
        <v>71</v>
      </c>
      <c r="H1918" s="140" t="s">
        <v>1779</v>
      </c>
      <c r="I1918" s="140" t="s">
        <v>5551</v>
      </c>
      <c r="J1918" s="140" t="s">
        <v>1819</v>
      </c>
      <c r="K1918" s="140"/>
      <c r="L1918" s="140"/>
      <c r="M1918" s="140" t="s">
        <v>6592</v>
      </c>
      <c r="N1918" s="141">
        <v>60</v>
      </c>
      <c r="O1918" s="142" t="b">
        <v>0</v>
      </c>
      <c r="P1918" s="140" t="s">
        <v>3077</v>
      </c>
      <c r="Q1918" t="s">
        <v>1825</v>
      </c>
      <c r="R1918" t="s">
        <v>630</v>
      </c>
    </row>
    <row r="1919" spans="1:18" x14ac:dyDescent="0.25">
      <c r="A1919" s="140" t="s">
        <v>1405</v>
      </c>
      <c r="B1919" s="140" t="s">
        <v>887</v>
      </c>
      <c r="C1919" s="140" t="s">
        <v>1819</v>
      </c>
      <c r="D1919" s="140" t="s">
        <v>1820</v>
      </c>
      <c r="E1919" s="140" t="s">
        <v>1834</v>
      </c>
      <c r="F1919" s="140"/>
      <c r="G1919" s="140" t="s">
        <v>70</v>
      </c>
      <c r="H1919" s="140" t="s">
        <v>1781</v>
      </c>
      <c r="I1919" s="140" t="s">
        <v>5551</v>
      </c>
      <c r="J1919" s="140" t="s">
        <v>1819</v>
      </c>
      <c r="K1919" s="140"/>
      <c r="L1919" s="140"/>
      <c r="M1919" s="140" t="s">
        <v>6593</v>
      </c>
      <c r="N1919" s="141">
        <v>60</v>
      </c>
      <c r="O1919" s="142" t="b">
        <v>0</v>
      </c>
      <c r="P1919" s="140" t="s">
        <v>3077</v>
      </c>
      <c r="Q1919" t="s">
        <v>1825</v>
      </c>
      <c r="R1919" t="s">
        <v>630</v>
      </c>
    </row>
    <row r="1920" spans="1:18" x14ac:dyDescent="0.25">
      <c r="A1920" s="140" t="s">
        <v>1406</v>
      </c>
      <c r="B1920" s="140" t="s">
        <v>885</v>
      </c>
      <c r="C1920" s="140" t="s">
        <v>1819</v>
      </c>
      <c r="D1920" s="140" t="s">
        <v>1820</v>
      </c>
      <c r="E1920" s="140" t="s">
        <v>5970</v>
      </c>
      <c r="F1920" s="140"/>
      <c r="G1920" s="140" t="s">
        <v>70</v>
      </c>
      <c r="H1920" s="140" t="s">
        <v>1781</v>
      </c>
      <c r="I1920" s="140" t="s">
        <v>5551</v>
      </c>
      <c r="J1920" s="140" t="s">
        <v>1819</v>
      </c>
      <c r="K1920" s="140"/>
      <c r="L1920" s="140"/>
      <c r="M1920" s="140" t="s">
        <v>6594</v>
      </c>
      <c r="N1920" s="141">
        <v>60</v>
      </c>
      <c r="O1920" s="142" t="b">
        <v>0</v>
      </c>
      <c r="P1920" s="140" t="s">
        <v>3077</v>
      </c>
      <c r="Q1920" t="s">
        <v>1825</v>
      </c>
      <c r="R1920" t="s">
        <v>630</v>
      </c>
    </row>
    <row r="1921" spans="1:18" x14ac:dyDescent="0.25">
      <c r="A1921" s="140" t="s">
        <v>1407</v>
      </c>
      <c r="B1921" s="140" t="s">
        <v>885</v>
      </c>
      <c r="C1921" s="140" t="s">
        <v>1819</v>
      </c>
      <c r="D1921" s="140" t="s">
        <v>1820</v>
      </c>
      <c r="E1921" s="140" t="s">
        <v>2088</v>
      </c>
      <c r="F1921" s="140"/>
      <c r="G1921" s="140" t="s">
        <v>70</v>
      </c>
      <c r="H1921" s="140" t="s">
        <v>1781</v>
      </c>
      <c r="I1921" s="140" t="s">
        <v>5551</v>
      </c>
      <c r="J1921" s="140" t="s">
        <v>1819</v>
      </c>
      <c r="K1921" s="140"/>
      <c r="L1921" s="140"/>
      <c r="M1921" s="140" t="s">
        <v>6595</v>
      </c>
      <c r="N1921" s="141">
        <v>60</v>
      </c>
      <c r="O1921" s="142" t="b">
        <v>0</v>
      </c>
      <c r="P1921" s="140" t="s">
        <v>3077</v>
      </c>
      <c r="Q1921" t="s">
        <v>1825</v>
      </c>
      <c r="R1921" t="s">
        <v>630</v>
      </c>
    </row>
    <row r="1922" spans="1:18" x14ac:dyDescent="0.25">
      <c r="A1922" s="140" t="s">
        <v>1408</v>
      </c>
      <c r="B1922" s="140" t="s">
        <v>887</v>
      </c>
      <c r="C1922" s="140" t="s">
        <v>1819</v>
      </c>
      <c r="D1922" s="140" t="s">
        <v>1820</v>
      </c>
      <c r="E1922" s="140" t="s">
        <v>2736</v>
      </c>
      <c r="F1922" s="140"/>
      <c r="G1922" s="140" t="s">
        <v>1788</v>
      </c>
      <c r="H1922" s="140" t="s">
        <v>1789</v>
      </c>
      <c r="I1922" s="140" t="s">
        <v>5551</v>
      </c>
      <c r="J1922" s="140" t="s">
        <v>1819</v>
      </c>
      <c r="K1922" s="140"/>
      <c r="L1922" s="140"/>
      <c r="M1922" s="140" t="s">
        <v>6596</v>
      </c>
      <c r="N1922" s="141">
        <v>60</v>
      </c>
      <c r="O1922" s="142" t="b">
        <v>0</v>
      </c>
      <c r="P1922" s="140" t="s">
        <v>3077</v>
      </c>
      <c r="Q1922" t="s">
        <v>1825</v>
      </c>
      <c r="R1922" t="s">
        <v>630</v>
      </c>
    </row>
    <row r="1923" spans="1:18" x14ac:dyDescent="0.25">
      <c r="A1923" s="140" t="s">
        <v>1409</v>
      </c>
      <c r="B1923" s="140" t="s">
        <v>887</v>
      </c>
      <c r="C1923" s="140" t="s">
        <v>1819</v>
      </c>
      <c r="D1923" s="140" t="s">
        <v>1820</v>
      </c>
      <c r="E1923" s="140" t="s">
        <v>4067</v>
      </c>
      <c r="F1923" s="140"/>
      <c r="G1923" s="140" t="s">
        <v>71</v>
      </c>
      <c r="H1923" s="140" t="s">
        <v>1779</v>
      </c>
      <c r="I1923" s="140" t="s">
        <v>5963</v>
      </c>
      <c r="J1923" s="140" t="s">
        <v>1819</v>
      </c>
      <c r="K1923" s="140"/>
      <c r="L1923" s="140"/>
      <c r="M1923" s="140" t="s">
        <v>6597</v>
      </c>
      <c r="N1923" s="141">
        <v>60</v>
      </c>
      <c r="O1923" s="142" t="b">
        <v>0</v>
      </c>
      <c r="P1923" s="140" t="s">
        <v>3077</v>
      </c>
      <c r="Q1923" t="s">
        <v>1825</v>
      </c>
      <c r="R1923" t="s">
        <v>630</v>
      </c>
    </row>
    <row r="1924" spans="1:18" x14ac:dyDescent="0.25">
      <c r="A1924" s="140" t="s">
        <v>1410</v>
      </c>
      <c r="B1924" s="140" t="s">
        <v>887</v>
      </c>
      <c r="C1924" s="140" t="s">
        <v>1819</v>
      </c>
      <c r="D1924" s="140" t="s">
        <v>1820</v>
      </c>
      <c r="E1924" s="140" t="s">
        <v>1973</v>
      </c>
      <c r="F1924" s="140"/>
      <c r="G1924" s="140" t="s">
        <v>71</v>
      </c>
      <c r="H1924" s="140" t="s">
        <v>1779</v>
      </c>
      <c r="I1924" s="140" t="s">
        <v>5551</v>
      </c>
      <c r="J1924" s="140" t="s">
        <v>1819</v>
      </c>
      <c r="K1924" s="140"/>
      <c r="L1924" s="140"/>
      <c r="M1924" s="140" t="s">
        <v>6598</v>
      </c>
      <c r="N1924" s="141">
        <v>60</v>
      </c>
      <c r="O1924" s="142" t="b">
        <v>0</v>
      </c>
      <c r="P1924" s="140" t="s">
        <v>3077</v>
      </c>
      <c r="Q1924" t="s">
        <v>1825</v>
      </c>
      <c r="R1924" t="s">
        <v>630</v>
      </c>
    </row>
    <row r="1925" spans="1:18" x14ac:dyDescent="0.25">
      <c r="A1925" s="140" t="s">
        <v>441</v>
      </c>
      <c r="B1925" s="140" t="s">
        <v>887</v>
      </c>
      <c r="C1925" s="140" t="s">
        <v>1819</v>
      </c>
      <c r="D1925" s="140" t="s">
        <v>1820</v>
      </c>
      <c r="E1925" s="140" t="s">
        <v>1940</v>
      </c>
      <c r="F1925" s="140"/>
      <c r="G1925" s="140" t="s">
        <v>70</v>
      </c>
      <c r="H1925" s="140" t="s">
        <v>1781</v>
      </c>
      <c r="I1925" s="140" t="s">
        <v>5551</v>
      </c>
      <c r="J1925" s="140" t="s">
        <v>1819</v>
      </c>
      <c r="K1925" s="140"/>
      <c r="L1925" s="140"/>
      <c r="M1925" s="140" t="s">
        <v>6599</v>
      </c>
      <c r="N1925" s="141">
        <v>60</v>
      </c>
      <c r="O1925" s="142" t="b">
        <v>0</v>
      </c>
      <c r="P1925" s="140" t="s">
        <v>3077</v>
      </c>
      <c r="Q1925" t="s">
        <v>1825</v>
      </c>
      <c r="R1925" t="s">
        <v>630</v>
      </c>
    </row>
    <row r="1926" spans="1:18" x14ac:dyDescent="0.25">
      <c r="A1926" s="140" t="s">
        <v>6600</v>
      </c>
      <c r="B1926" s="140" t="s">
        <v>887</v>
      </c>
      <c r="C1926" s="140" t="s">
        <v>1819</v>
      </c>
      <c r="D1926" s="140" t="s">
        <v>1820</v>
      </c>
      <c r="E1926" s="140" t="s">
        <v>1940</v>
      </c>
      <c r="F1926" s="140"/>
      <c r="G1926" s="140" t="s">
        <v>70</v>
      </c>
      <c r="H1926" s="140" t="s">
        <v>1781</v>
      </c>
      <c r="I1926" s="140" t="s">
        <v>5551</v>
      </c>
      <c r="J1926" s="140" t="s">
        <v>1819</v>
      </c>
      <c r="K1926" s="140"/>
      <c r="L1926" s="140"/>
      <c r="M1926" s="140" t="s">
        <v>6601</v>
      </c>
      <c r="N1926" s="141">
        <v>60</v>
      </c>
      <c r="O1926" s="142" t="b">
        <v>0</v>
      </c>
      <c r="P1926" s="140" t="s">
        <v>3077</v>
      </c>
      <c r="Q1926" t="s">
        <v>1825</v>
      </c>
      <c r="R1926" t="s">
        <v>630</v>
      </c>
    </row>
    <row r="1927" spans="1:18" x14ac:dyDescent="0.25">
      <c r="A1927" s="140" t="s">
        <v>155</v>
      </c>
      <c r="B1927" s="140" t="s">
        <v>887</v>
      </c>
      <c r="C1927" s="140" t="s">
        <v>1819</v>
      </c>
      <c r="D1927" s="140" t="s">
        <v>1820</v>
      </c>
      <c r="E1927" s="140" t="s">
        <v>1940</v>
      </c>
      <c r="F1927" s="140"/>
      <c r="G1927" s="140" t="s">
        <v>70</v>
      </c>
      <c r="H1927" s="140" t="s">
        <v>1781</v>
      </c>
      <c r="I1927" s="140" t="s">
        <v>5551</v>
      </c>
      <c r="J1927" s="140" t="s">
        <v>1819</v>
      </c>
      <c r="K1927" s="140"/>
      <c r="L1927" s="140"/>
      <c r="M1927" s="140" t="s">
        <v>6602</v>
      </c>
      <c r="N1927" s="141">
        <v>60</v>
      </c>
      <c r="O1927" s="142" t="b">
        <v>0</v>
      </c>
      <c r="P1927" s="140" t="s">
        <v>3077</v>
      </c>
      <c r="Q1927" t="s">
        <v>1825</v>
      </c>
      <c r="R1927" t="s">
        <v>630</v>
      </c>
    </row>
    <row r="1928" spans="1:18" x14ac:dyDescent="0.25">
      <c r="A1928" s="140" t="s">
        <v>199</v>
      </c>
      <c r="B1928" s="140" t="s">
        <v>887</v>
      </c>
      <c r="C1928" s="140" t="s">
        <v>1819</v>
      </c>
      <c r="D1928" s="140" t="s">
        <v>1820</v>
      </c>
      <c r="E1928" s="140" t="s">
        <v>2055</v>
      </c>
      <c r="F1928" s="140"/>
      <c r="G1928" s="140" t="s">
        <v>71</v>
      </c>
      <c r="H1928" s="140" t="s">
        <v>1779</v>
      </c>
      <c r="I1928" s="140" t="s">
        <v>5551</v>
      </c>
      <c r="J1928" s="140" t="s">
        <v>1819</v>
      </c>
      <c r="K1928" s="140"/>
      <c r="L1928" s="140"/>
      <c r="M1928" s="140" t="s">
        <v>6603</v>
      </c>
      <c r="N1928" s="141">
        <v>60</v>
      </c>
      <c r="O1928" s="142" t="b">
        <v>0</v>
      </c>
      <c r="P1928" s="140" t="s">
        <v>3077</v>
      </c>
      <c r="Q1928" t="s">
        <v>1825</v>
      </c>
      <c r="R1928" t="s">
        <v>630</v>
      </c>
    </row>
    <row r="1929" spans="1:18" x14ac:dyDescent="0.25">
      <c r="A1929" s="140" t="s">
        <v>6604</v>
      </c>
      <c r="B1929" s="140" t="s">
        <v>887</v>
      </c>
      <c r="C1929" s="140" t="s">
        <v>1819</v>
      </c>
      <c r="D1929" s="140" t="s">
        <v>1820</v>
      </c>
      <c r="E1929" s="140" t="s">
        <v>1883</v>
      </c>
      <c r="F1929" s="140"/>
      <c r="G1929" s="140" t="s">
        <v>71</v>
      </c>
      <c r="H1929" s="140" t="s">
        <v>1779</v>
      </c>
      <c r="I1929" s="140" t="s">
        <v>5551</v>
      </c>
      <c r="J1929" s="140" t="s">
        <v>1819</v>
      </c>
      <c r="K1929" s="140"/>
      <c r="L1929" s="140"/>
      <c r="M1929" s="140" t="s">
        <v>6605</v>
      </c>
      <c r="N1929" s="141">
        <v>60</v>
      </c>
      <c r="O1929" s="142" t="b">
        <v>0</v>
      </c>
      <c r="P1929" s="140" t="s">
        <v>3077</v>
      </c>
      <c r="Q1929" t="s">
        <v>1825</v>
      </c>
      <c r="R1929" t="s">
        <v>630</v>
      </c>
    </row>
    <row r="1930" spans="1:18" x14ac:dyDescent="0.25">
      <c r="A1930" s="140" t="s">
        <v>202</v>
      </c>
      <c r="B1930" s="140" t="s">
        <v>887</v>
      </c>
      <c r="C1930" s="140" t="s">
        <v>1819</v>
      </c>
      <c r="D1930" s="140" t="s">
        <v>1820</v>
      </c>
      <c r="E1930" s="140" t="s">
        <v>2736</v>
      </c>
      <c r="F1930" s="140"/>
      <c r="G1930" s="140" t="s">
        <v>1788</v>
      </c>
      <c r="H1930" s="140" t="s">
        <v>1789</v>
      </c>
      <c r="I1930" s="140" t="s">
        <v>5551</v>
      </c>
      <c r="J1930" s="140" t="s">
        <v>1819</v>
      </c>
      <c r="K1930" s="140"/>
      <c r="L1930" s="140"/>
      <c r="M1930" s="140" t="s">
        <v>6606</v>
      </c>
      <c r="N1930" s="141">
        <v>60</v>
      </c>
      <c r="O1930" s="142" t="b">
        <v>0</v>
      </c>
      <c r="P1930" s="140" t="s">
        <v>3077</v>
      </c>
      <c r="Q1930" t="s">
        <v>1825</v>
      </c>
      <c r="R1930" t="s">
        <v>630</v>
      </c>
    </row>
    <row r="1931" spans="1:18" x14ac:dyDescent="0.25">
      <c r="A1931" s="140" t="s">
        <v>1411</v>
      </c>
      <c r="B1931" s="140" t="s">
        <v>887</v>
      </c>
      <c r="C1931" s="140" t="s">
        <v>1819</v>
      </c>
      <c r="D1931" s="140" t="s">
        <v>1820</v>
      </c>
      <c r="E1931" s="140" t="s">
        <v>1913</v>
      </c>
      <c r="F1931" s="140"/>
      <c r="G1931" s="140" t="s">
        <v>71</v>
      </c>
      <c r="H1931" s="140" t="s">
        <v>1779</v>
      </c>
      <c r="I1931" s="140" t="s">
        <v>5551</v>
      </c>
      <c r="J1931" s="140" t="s">
        <v>1819</v>
      </c>
      <c r="K1931" s="140"/>
      <c r="L1931" s="140"/>
      <c r="M1931" s="140" t="s">
        <v>6607</v>
      </c>
      <c r="N1931" s="141">
        <v>60</v>
      </c>
      <c r="O1931" s="142" t="b">
        <v>0</v>
      </c>
      <c r="P1931" s="140" t="s">
        <v>3077</v>
      </c>
      <c r="Q1931" t="s">
        <v>1825</v>
      </c>
      <c r="R1931" t="s">
        <v>630</v>
      </c>
    </row>
    <row r="1932" spans="1:18" x14ac:dyDescent="0.25">
      <c r="A1932" s="140" t="s">
        <v>442</v>
      </c>
      <c r="B1932" s="140" t="s">
        <v>887</v>
      </c>
      <c r="C1932" s="140" t="s">
        <v>1819</v>
      </c>
      <c r="D1932" s="140" t="s">
        <v>1820</v>
      </c>
      <c r="E1932" s="140" t="s">
        <v>1940</v>
      </c>
      <c r="F1932" s="140"/>
      <c r="G1932" s="140" t="s">
        <v>70</v>
      </c>
      <c r="H1932" s="140" t="s">
        <v>1781</v>
      </c>
      <c r="I1932" s="140" t="s">
        <v>5551</v>
      </c>
      <c r="J1932" s="140" t="s">
        <v>1819</v>
      </c>
      <c r="K1932" s="140"/>
      <c r="L1932" s="140"/>
      <c r="M1932" s="140" t="s">
        <v>6608</v>
      </c>
      <c r="N1932" s="141">
        <v>60</v>
      </c>
      <c r="O1932" s="142" t="b">
        <v>0</v>
      </c>
      <c r="P1932" s="140" t="s">
        <v>3077</v>
      </c>
      <c r="Q1932" t="s">
        <v>1825</v>
      </c>
      <c r="R1932" t="s">
        <v>630</v>
      </c>
    </row>
    <row r="1933" spans="1:18" x14ac:dyDescent="0.25">
      <c r="A1933" s="140" t="s">
        <v>6609</v>
      </c>
      <c r="B1933" s="140" t="s">
        <v>887</v>
      </c>
      <c r="C1933" s="140" t="s">
        <v>1819</v>
      </c>
      <c r="D1933" s="140" t="s">
        <v>1820</v>
      </c>
      <c r="E1933" s="140" t="s">
        <v>1928</v>
      </c>
      <c r="F1933" s="140"/>
      <c r="G1933" s="140" t="s">
        <v>70</v>
      </c>
      <c r="H1933" s="140" t="s">
        <v>1781</v>
      </c>
      <c r="I1933" s="140" t="s">
        <v>5551</v>
      </c>
      <c r="J1933" s="140" t="s">
        <v>1819</v>
      </c>
      <c r="K1933" s="140"/>
      <c r="L1933" s="140"/>
      <c r="M1933" s="140" t="s">
        <v>6610</v>
      </c>
      <c r="N1933" s="141">
        <v>60</v>
      </c>
      <c r="O1933" s="142" t="b">
        <v>0</v>
      </c>
      <c r="P1933" s="140" t="s">
        <v>3077</v>
      </c>
      <c r="Q1933" t="s">
        <v>1825</v>
      </c>
      <c r="R1933" t="s">
        <v>630</v>
      </c>
    </row>
    <row r="1934" spans="1:18" x14ac:dyDescent="0.25">
      <c r="A1934" s="140" t="s">
        <v>1412</v>
      </c>
      <c r="B1934" s="140" t="s">
        <v>887</v>
      </c>
      <c r="C1934" s="140" t="s">
        <v>1819</v>
      </c>
      <c r="D1934" s="140" t="s">
        <v>1820</v>
      </c>
      <c r="E1934" s="140" t="s">
        <v>1957</v>
      </c>
      <c r="F1934" s="140"/>
      <c r="G1934" s="140" t="s">
        <v>1788</v>
      </c>
      <c r="H1934" s="140" t="s">
        <v>1789</v>
      </c>
      <c r="I1934" s="140" t="s">
        <v>5551</v>
      </c>
      <c r="J1934" s="140" t="s">
        <v>1819</v>
      </c>
      <c r="K1934" s="140"/>
      <c r="L1934" s="140"/>
      <c r="M1934" s="140" t="s">
        <v>6611</v>
      </c>
      <c r="N1934" s="141">
        <v>60</v>
      </c>
      <c r="O1934" s="142" t="b">
        <v>0</v>
      </c>
      <c r="P1934" s="140" t="s">
        <v>3077</v>
      </c>
      <c r="Q1934" t="s">
        <v>1825</v>
      </c>
      <c r="R1934" t="s">
        <v>630</v>
      </c>
    </row>
    <row r="1935" spans="1:18" x14ac:dyDescent="0.25">
      <c r="A1935" s="140" t="s">
        <v>1413</v>
      </c>
      <c r="B1935" s="140" t="s">
        <v>887</v>
      </c>
      <c r="C1935" s="140" t="s">
        <v>1819</v>
      </c>
      <c r="D1935" s="140" t="s">
        <v>1820</v>
      </c>
      <c r="E1935" s="140" t="s">
        <v>1883</v>
      </c>
      <c r="F1935" s="140"/>
      <c r="G1935" s="140" t="s">
        <v>71</v>
      </c>
      <c r="H1935" s="140" t="s">
        <v>1779</v>
      </c>
      <c r="I1935" s="140" t="s">
        <v>5551</v>
      </c>
      <c r="J1935" s="140" t="s">
        <v>1819</v>
      </c>
      <c r="K1935" s="140"/>
      <c r="L1935" s="140"/>
      <c r="M1935" s="140" t="s">
        <v>6612</v>
      </c>
      <c r="N1935" s="141">
        <v>60</v>
      </c>
      <c r="O1935" s="142" t="b">
        <v>0</v>
      </c>
      <c r="P1935" s="140" t="s">
        <v>3077</v>
      </c>
      <c r="Q1935" t="s">
        <v>1825</v>
      </c>
      <c r="R1935" t="s">
        <v>630</v>
      </c>
    </row>
    <row r="1936" spans="1:18" x14ac:dyDescent="0.25">
      <c r="A1936" s="140" t="s">
        <v>1414</v>
      </c>
      <c r="B1936" s="140" t="s">
        <v>885</v>
      </c>
      <c r="C1936" s="140" t="s">
        <v>1819</v>
      </c>
      <c r="D1936" s="140" t="s">
        <v>1820</v>
      </c>
      <c r="E1936" s="140" t="s">
        <v>2032</v>
      </c>
      <c r="F1936" s="140"/>
      <c r="G1936" s="140" t="s">
        <v>70</v>
      </c>
      <c r="H1936" s="140" t="s">
        <v>1781</v>
      </c>
      <c r="I1936" s="140" t="s">
        <v>5551</v>
      </c>
      <c r="J1936" s="140" t="s">
        <v>1819</v>
      </c>
      <c r="K1936" s="140"/>
      <c r="L1936" s="140"/>
      <c r="M1936" s="140" t="s">
        <v>6613</v>
      </c>
      <c r="N1936" s="141">
        <v>60</v>
      </c>
      <c r="O1936" s="142" t="b">
        <v>0</v>
      </c>
      <c r="P1936" s="140" t="s">
        <v>3077</v>
      </c>
      <c r="Q1936" t="s">
        <v>1825</v>
      </c>
      <c r="R1936" t="s">
        <v>630</v>
      </c>
    </row>
    <row r="1937" spans="1:18" x14ac:dyDescent="0.25">
      <c r="A1937" s="140" t="s">
        <v>1415</v>
      </c>
      <c r="B1937" s="140" t="s">
        <v>885</v>
      </c>
      <c r="C1937" s="140" t="s">
        <v>1819</v>
      </c>
      <c r="D1937" s="140" t="s">
        <v>1820</v>
      </c>
      <c r="E1937" s="140" t="s">
        <v>2032</v>
      </c>
      <c r="F1937" s="140"/>
      <c r="G1937" s="140" t="s">
        <v>71</v>
      </c>
      <c r="H1937" s="140" t="s">
        <v>1779</v>
      </c>
      <c r="I1937" s="140" t="s">
        <v>5551</v>
      </c>
      <c r="J1937" s="140" t="s">
        <v>1819</v>
      </c>
      <c r="K1937" s="140"/>
      <c r="L1937" s="140"/>
      <c r="M1937" s="140" t="s">
        <v>6614</v>
      </c>
      <c r="N1937" s="141">
        <v>60</v>
      </c>
      <c r="O1937" s="142" t="b">
        <v>0</v>
      </c>
      <c r="P1937" s="140" t="s">
        <v>3077</v>
      </c>
      <c r="Q1937" t="s">
        <v>1825</v>
      </c>
      <c r="R1937" t="s">
        <v>630</v>
      </c>
    </row>
    <row r="1938" spans="1:18" x14ac:dyDescent="0.25">
      <c r="A1938" s="140" t="s">
        <v>443</v>
      </c>
      <c r="B1938" s="140" t="s">
        <v>887</v>
      </c>
      <c r="C1938" s="140" t="s">
        <v>1819</v>
      </c>
      <c r="D1938" s="140" t="s">
        <v>1820</v>
      </c>
      <c r="E1938" s="140" t="s">
        <v>1973</v>
      </c>
      <c r="F1938" s="140"/>
      <c r="G1938" s="140" t="s">
        <v>71</v>
      </c>
      <c r="H1938" s="140" t="s">
        <v>1779</v>
      </c>
      <c r="I1938" s="140" t="s">
        <v>5551</v>
      </c>
      <c r="J1938" s="140" t="s">
        <v>1819</v>
      </c>
      <c r="K1938" s="140"/>
      <c r="L1938" s="140"/>
      <c r="M1938" s="140" t="s">
        <v>6615</v>
      </c>
      <c r="N1938" s="141">
        <v>60</v>
      </c>
      <c r="O1938" s="142" t="b">
        <v>0</v>
      </c>
      <c r="P1938" s="140" t="s">
        <v>3077</v>
      </c>
      <c r="Q1938" t="s">
        <v>1825</v>
      </c>
      <c r="R1938" t="s">
        <v>630</v>
      </c>
    </row>
    <row r="1939" spans="1:18" x14ac:dyDescent="0.25">
      <c r="A1939" s="140" t="s">
        <v>1416</v>
      </c>
      <c r="B1939" s="140" t="s">
        <v>887</v>
      </c>
      <c r="C1939" s="140" t="s">
        <v>1819</v>
      </c>
      <c r="D1939" s="140" t="s">
        <v>1820</v>
      </c>
      <c r="E1939" s="140" t="s">
        <v>1932</v>
      </c>
      <c r="F1939" s="140"/>
      <c r="G1939" s="140" t="s">
        <v>71</v>
      </c>
      <c r="H1939" s="140" t="s">
        <v>1779</v>
      </c>
      <c r="I1939" s="140" t="s">
        <v>5551</v>
      </c>
      <c r="J1939" s="140" t="s">
        <v>1819</v>
      </c>
      <c r="K1939" s="140"/>
      <c r="L1939" s="140"/>
      <c r="M1939" s="140" t="s">
        <v>6616</v>
      </c>
      <c r="N1939" s="141">
        <v>60</v>
      </c>
      <c r="O1939" s="142" t="b">
        <v>0</v>
      </c>
      <c r="P1939" s="140" t="s">
        <v>3077</v>
      </c>
      <c r="Q1939" t="s">
        <v>1825</v>
      </c>
      <c r="R1939" t="s">
        <v>630</v>
      </c>
    </row>
    <row r="1940" spans="1:18" x14ac:dyDescent="0.25">
      <c r="A1940" s="140" t="s">
        <v>1417</v>
      </c>
      <c r="B1940" s="140" t="s">
        <v>887</v>
      </c>
      <c r="C1940" s="140" t="s">
        <v>1819</v>
      </c>
      <c r="D1940" s="140" t="s">
        <v>1820</v>
      </c>
      <c r="E1940" s="140" t="s">
        <v>1940</v>
      </c>
      <c r="F1940" s="140"/>
      <c r="G1940" s="140" t="s">
        <v>70</v>
      </c>
      <c r="H1940" s="140" t="s">
        <v>1781</v>
      </c>
      <c r="I1940" s="140" t="s">
        <v>5551</v>
      </c>
      <c r="J1940" s="140" t="s">
        <v>1819</v>
      </c>
      <c r="K1940" s="140"/>
      <c r="L1940" s="140"/>
      <c r="M1940" s="140" t="s">
        <v>6617</v>
      </c>
      <c r="N1940" s="141">
        <v>60</v>
      </c>
      <c r="O1940" s="142" t="b">
        <v>0</v>
      </c>
      <c r="P1940" s="140" t="s">
        <v>3077</v>
      </c>
      <c r="Q1940" t="s">
        <v>1825</v>
      </c>
      <c r="R1940" t="s">
        <v>630</v>
      </c>
    </row>
    <row r="1941" spans="1:18" x14ac:dyDescent="0.25">
      <c r="A1941" s="140" t="s">
        <v>446</v>
      </c>
      <c r="B1941" s="140" t="s">
        <v>887</v>
      </c>
      <c r="C1941" s="140" t="s">
        <v>1819</v>
      </c>
      <c r="D1941" s="140" t="s">
        <v>1820</v>
      </c>
      <c r="E1941" s="140" t="s">
        <v>1883</v>
      </c>
      <c r="F1941" s="140"/>
      <c r="G1941" s="140" t="s">
        <v>71</v>
      </c>
      <c r="H1941" s="140" t="s">
        <v>1779</v>
      </c>
      <c r="I1941" s="140" t="s">
        <v>5551</v>
      </c>
      <c r="J1941" s="140" t="s">
        <v>1819</v>
      </c>
      <c r="K1941" s="140"/>
      <c r="L1941" s="140"/>
      <c r="M1941" s="140" t="s">
        <v>6618</v>
      </c>
      <c r="N1941" s="141">
        <v>60</v>
      </c>
      <c r="O1941" s="142" t="b">
        <v>0</v>
      </c>
      <c r="P1941" s="140" t="s">
        <v>3077</v>
      </c>
      <c r="Q1941" t="s">
        <v>1825</v>
      </c>
      <c r="R1941" t="s">
        <v>630</v>
      </c>
    </row>
    <row r="1942" spans="1:18" x14ac:dyDescent="0.25">
      <c r="A1942" s="140" t="s">
        <v>1418</v>
      </c>
      <c r="B1942" s="140" t="s">
        <v>887</v>
      </c>
      <c r="C1942" s="140" t="s">
        <v>1819</v>
      </c>
      <c r="D1942" s="140" t="s">
        <v>1820</v>
      </c>
      <c r="E1942" s="140" t="s">
        <v>4067</v>
      </c>
      <c r="F1942" s="140"/>
      <c r="G1942" s="140" t="s">
        <v>71</v>
      </c>
      <c r="H1942" s="140" t="s">
        <v>1779</v>
      </c>
      <c r="I1942" s="140" t="s">
        <v>5963</v>
      </c>
      <c r="J1942" s="140" t="s">
        <v>1819</v>
      </c>
      <c r="K1942" s="140"/>
      <c r="L1942" s="140"/>
      <c r="M1942" s="140" t="s">
        <v>6619</v>
      </c>
      <c r="N1942" s="141">
        <v>60</v>
      </c>
      <c r="O1942" s="142" t="b">
        <v>0</v>
      </c>
      <c r="P1942" s="140" t="s">
        <v>3077</v>
      </c>
      <c r="Q1942" t="s">
        <v>1825</v>
      </c>
      <c r="R1942" t="s">
        <v>630</v>
      </c>
    </row>
    <row r="1943" spans="1:18" x14ac:dyDescent="0.25">
      <c r="A1943" s="140" t="s">
        <v>1419</v>
      </c>
      <c r="B1943" s="140" t="s">
        <v>887</v>
      </c>
      <c r="C1943" s="140" t="s">
        <v>1819</v>
      </c>
      <c r="D1943" s="140" t="s">
        <v>1820</v>
      </c>
      <c r="E1943" s="140" t="s">
        <v>1883</v>
      </c>
      <c r="F1943" s="140"/>
      <c r="G1943" s="140" t="s">
        <v>71</v>
      </c>
      <c r="H1943" s="140" t="s">
        <v>1779</v>
      </c>
      <c r="I1943" s="140" t="s">
        <v>5551</v>
      </c>
      <c r="J1943" s="140" t="s">
        <v>1819</v>
      </c>
      <c r="K1943" s="140"/>
      <c r="L1943" s="140"/>
      <c r="M1943" s="140" t="s">
        <v>6620</v>
      </c>
      <c r="N1943" s="141">
        <v>60</v>
      </c>
      <c r="O1943" s="142" t="b">
        <v>0</v>
      </c>
      <c r="P1943" s="140" t="s">
        <v>3077</v>
      </c>
      <c r="Q1943" t="s">
        <v>1825</v>
      </c>
      <c r="R1943" t="s">
        <v>630</v>
      </c>
    </row>
    <row r="1944" spans="1:18" x14ac:dyDescent="0.25">
      <c r="A1944" s="140" t="s">
        <v>290</v>
      </c>
      <c r="B1944" s="140" t="s">
        <v>887</v>
      </c>
      <c r="C1944" s="140" t="s">
        <v>1819</v>
      </c>
      <c r="D1944" s="140" t="s">
        <v>1820</v>
      </c>
      <c r="E1944" s="140" t="s">
        <v>1821</v>
      </c>
      <c r="F1944" s="140"/>
      <c r="G1944" s="140" t="s">
        <v>1788</v>
      </c>
      <c r="H1944" s="140" t="s">
        <v>1789</v>
      </c>
      <c r="I1944" s="140" t="s">
        <v>5551</v>
      </c>
      <c r="J1944" s="140" t="s">
        <v>1819</v>
      </c>
      <c r="K1944" s="140"/>
      <c r="L1944" s="140"/>
      <c r="M1944" s="140" t="s">
        <v>6621</v>
      </c>
      <c r="N1944" s="141">
        <v>60</v>
      </c>
      <c r="O1944" s="142" t="b">
        <v>0</v>
      </c>
      <c r="P1944" s="140" t="s">
        <v>3077</v>
      </c>
      <c r="Q1944" t="s">
        <v>1825</v>
      </c>
      <c r="R1944" t="s">
        <v>630</v>
      </c>
    </row>
    <row r="1945" spans="1:18" x14ac:dyDescent="0.25">
      <c r="A1945" s="140" t="s">
        <v>1420</v>
      </c>
      <c r="B1945" s="140" t="s">
        <v>885</v>
      </c>
      <c r="C1945" s="140" t="s">
        <v>1819</v>
      </c>
      <c r="D1945" s="140" t="s">
        <v>1820</v>
      </c>
      <c r="E1945" s="140" t="s">
        <v>3136</v>
      </c>
      <c r="F1945" s="140"/>
      <c r="G1945" s="140" t="s">
        <v>1788</v>
      </c>
      <c r="H1945" s="140" t="s">
        <v>1789</v>
      </c>
      <c r="I1945" s="140" t="s">
        <v>5551</v>
      </c>
      <c r="J1945" s="140" t="s">
        <v>1819</v>
      </c>
      <c r="K1945" s="140"/>
      <c r="L1945" s="140"/>
      <c r="M1945" s="140" t="s">
        <v>6622</v>
      </c>
      <c r="N1945" s="141">
        <v>60</v>
      </c>
      <c r="O1945" s="142" t="b">
        <v>0</v>
      </c>
      <c r="P1945" s="140" t="s">
        <v>3077</v>
      </c>
      <c r="Q1945" t="s">
        <v>1825</v>
      </c>
      <c r="R1945" t="s">
        <v>630</v>
      </c>
    </row>
    <row r="1946" spans="1:18" x14ac:dyDescent="0.25">
      <c r="A1946" s="140" t="s">
        <v>1421</v>
      </c>
      <c r="B1946" s="140" t="s">
        <v>887</v>
      </c>
      <c r="C1946" s="140" t="s">
        <v>1819</v>
      </c>
      <c r="D1946" s="140" t="s">
        <v>1820</v>
      </c>
      <c r="E1946" s="140" t="s">
        <v>2074</v>
      </c>
      <c r="F1946" s="140"/>
      <c r="G1946" s="140" t="s">
        <v>1788</v>
      </c>
      <c r="H1946" s="140" t="s">
        <v>1789</v>
      </c>
      <c r="I1946" s="140" t="s">
        <v>5551</v>
      </c>
      <c r="J1946" s="140" t="s">
        <v>1819</v>
      </c>
      <c r="K1946" s="140"/>
      <c r="L1946" s="140"/>
      <c r="M1946" s="140" t="s">
        <v>6623</v>
      </c>
      <c r="N1946" s="141">
        <v>60</v>
      </c>
      <c r="O1946" s="142" t="b">
        <v>0</v>
      </c>
      <c r="P1946" s="140" t="s">
        <v>3077</v>
      </c>
      <c r="Q1946" t="s">
        <v>1825</v>
      </c>
      <c r="R1946" t="s">
        <v>630</v>
      </c>
    </row>
    <row r="1947" spans="1:18" x14ac:dyDescent="0.25">
      <c r="A1947" s="140" t="s">
        <v>523</v>
      </c>
      <c r="B1947" s="140" t="s">
        <v>887</v>
      </c>
      <c r="C1947" s="140" t="s">
        <v>1819</v>
      </c>
      <c r="D1947" s="140" t="s">
        <v>1820</v>
      </c>
      <c r="E1947" s="140" t="s">
        <v>1973</v>
      </c>
      <c r="F1947" s="140"/>
      <c r="G1947" s="140" t="s">
        <v>71</v>
      </c>
      <c r="H1947" s="140" t="s">
        <v>1779</v>
      </c>
      <c r="I1947" s="140" t="s">
        <v>5551</v>
      </c>
      <c r="J1947" s="140" t="s">
        <v>1819</v>
      </c>
      <c r="K1947" s="140"/>
      <c r="L1947" s="140"/>
      <c r="M1947" s="140" t="s">
        <v>6624</v>
      </c>
      <c r="N1947" s="141">
        <v>60</v>
      </c>
      <c r="O1947" s="142" t="b">
        <v>0</v>
      </c>
      <c r="P1947" s="140" t="s">
        <v>3077</v>
      </c>
      <c r="Q1947" t="s">
        <v>1825</v>
      </c>
      <c r="R1947" t="s">
        <v>630</v>
      </c>
    </row>
    <row r="1948" spans="1:18" x14ac:dyDescent="0.25">
      <c r="A1948" s="140" t="s">
        <v>291</v>
      </c>
      <c r="B1948" s="140" t="s">
        <v>887</v>
      </c>
      <c r="C1948" s="140" t="s">
        <v>1819</v>
      </c>
      <c r="D1948" s="140" t="s">
        <v>1820</v>
      </c>
      <c r="E1948" s="140" t="s">
        <v>2736</v>
      </c>
      <c r="F1948" s="140"/>
      <c r="G1948" s="140" t="s">
        <v>1788</v>
      </c>
      <c r="H1948" s="140" t="s">
        <v>1789</v>
      </c>
      <c r="I1948" s="140" t="s">
        <v>5551</v>
      </c>
      <c r="J1948" s="140" t="s">
        <v>1819</v>
      </c>
      <c r="K1948" s="140"/>
      <c r="L1948" s="140"/>
      <c r="M1948" s="140" t="s">
        <v>6625</v>
      </c>
      <c r="N1948" s="141">
        <v>60</v>
      </c>
      <c r="O1948" s="142" t="b">
        <v>0</v>
      </c>
      <c r="P1948" s="140" t="s">
        <v>3077</v>
      </c>
      <c r="Q1948" t="s">
        <v>1825</v>
      </c>
      <c r="R1948" t="s">
        <v>630</v>
      </c>
    </row>
    <row r="1949" spans="1:18" x14ac:dyDescent="0.25">
      <c r="A1949" s="140" t="s">
        <v>1422</v>
      </c>
      <c r="B1949" s="140" t="s">
        <v>885</v>
      </c>
      <c r="C1949" s="140" t="s">
        <v>1819</v>
      </c>
      <c r="D1949" s="140" t="s">
        <v>1820</v>
      </c>
      <c r="E1949" s="140" t="s">
        <v>5970</v>
      </c>
      <c r="F1949" s="140"/>
      <c r="G1949" s="140" t="s">
        <v>1788</v>
      </c>
      <c r="H1949" s="140" t="s">
        <v>1789</v>
      </c>
      <c r="I1949" s="140" t="s">
        <v>5551</v>
      </c>
      <c r="J1949" s="140" t="s">
        <v>1819</v>
      </c>
      <c r="K1949" s="140"/>
      <c r="L1949" s="140"/>
      <c r="M1949" s="140" t="s">
        <v>6626</v>
      </c>
      <c r="N1949" s="141">
        <v>60</v>
      </c>
      <c r="O1949" s="142" t="b">
        <v>0</v>
      </c>
      <c r="P1949" s="140" t="s">
        <v>3077</v>
      </c>
      <c r="Q1949" t="s">
        <v>1825</v>
      </c>
      <c r="R1949" t="s">
        <v>630</v>
      </c>
    </row>
    <row r="1950" spans="1:18" x14ac:dyDescent="0.25">
      <c r="A1950" s="140" t="s">
        <v>1423</v>
      </c>
      <c r="B1950" s="140" t="s">
        <v>887</v>
      </c>
      <c r="C1950" s="140" t="s">
        <v>1819</v>
      </c>
      <c r="D1950" s="140" t="s">
        <v>1820</v>
      </c>
      <c r="E1950" s="140" t="s">
        <v>1957</v>
      </c>
      <c r="F1950" s="140"/>
      <c r="G1950" s="140" t="s">
        <v>1788</v>
      </c>
      <c r="H1950" s="140" t="s">
        <v>1789</v>
      </c>
      <c r="I1950" s="140" t="s">
        <v>5551</v>
      </c>
      <c r="J1950" s="140" t="s">
        <v>1819</v>
      </c>
      <c r="K1950" s="140"/>
      <c r="L1950" s="140"/>
      <c r="M1950" s="140" t="s">
        <v>6627</v>
      </c>
      <c r="N1950" s="141">
        <v>60</v>
      </c>
      <c r="O1950" s="142" t="b">
        <v>0</v>
      </c>
      <c r="P1950" s="140" t="s">
        <v>3077</v>
      </c>
      <c r="Q1950" t="s">
        <v>1825</v>
      </c>
      <c r="R1950" t="s">
        <v>630</v>
      </c>
    </row>
    <row r="1951" spans="1:18" x14ac:dyDescent="0.25">
      <c r="A1951" s="140" t="s">
        <v>1424</v>
      </c>
      <c r="B1951" s="140" t="s">
        <v>887</v>
      </c>
      <c r="C1951" s="140" t="s">
        <v>1819</v>
      </c>
      <c r="D1951" s="140" t="s">
        <v>1820</v>
      </c>
      <c r="E1951" s="140" t="s">
        <v>5297</v>
      </c>
      <c r="F1951" s="140"/>
      <c r="G1951" s="140" t="s">
        <v>1788</v>
      </c>
      <c r="H1951" s="140" t="s">
        <v>1789</v>
      </c>
      <c r="I1951" s="140" t="s">
        <v>5551</v>
      </c>
      <c r="J1951" s="140" t="s">
        <v>1819</v>
      </c>
      <c r="K1951" s="140"/>
      <c r="L1951" s="140"/>
      <c r="M1951" s="140" t="s">
        <v>6628</v>
      </c>
      <c r="N1951" s="141">
        <v>60</v>
      </c>
      <c r="O1951" s="142" t="b">
        <v>0</v>
      </c>
      <c r="P1951" s="140" t="s">
        <v>3077</v>
      </c>
      <c r="Q1951" t="s">
        <v>1825</v>
      </c>
      <c r="R1951" t="s">
        <v>630</v>
      </c>
    </row>
    <row r="1952" spans="1:18" x14ac:dyDescent="0.25">
      <c r="A1952" s="140" t="s">
        <v>1425</v>
      </c>
      <c r="B1952" s="140" t="s">
        <v>887</v>
      </c>
      <c r="C1952" s="140" t="s">
        <v>1819</v>
      </c>
      <c r="D1952" s="140" t="s">
        <v>1820</v>
      </c>
      <c r="E1952" s="140" t="s">
        <v>5297</v>
      </c>
      <c r="F1952" s="140"/>
      <c r="G1952" s="140" t="s">
        <v>1788</v>
      </c>
      <c r="H1952" s="140" t="s">
        <v>1789</v>
      </c>
      <c r="I1952" s="140" t="s">
        <v>5551</v>
      </c>
      <c r="J1952" s="140" t="s">
        <v>1819</v>
      </c>
      <c r="K1952" s="140"/>
      <c r="L1952" s="140"/>
      <c r="M1952" s="140" t="s">
        <v>6629</v>
      </c>
      <c r="N1952" s="141">
        <v>60</v>
      </c>
      <c r="O1952" s="142" t="b">
        <v>0</v>
      </c>
      <c r="P1952" s="140" t="s">
        <v>3077</v>
      </c>
      <c r="Q1952" t="s">
        <v>1825</v>
      </c>
      <c r="R1952" t="s">
        <v>630</v>
      </c>
    </row>
    <row r="1953" spans="1:18" x14ac:dyDescent="0.25">
      <c r="A1953" s="140" t="s">
        <v>524</v>
      </c>
      <c r="B1953" s="140" t="s">
        <v>887</v>
      </c>
      <c r="C1953" s="140" t="s">
        <v>1819</v>
      </c>
      <c r="D1953" s="140" t="s">
        <v>1820</v>
      </c>
      <c r="E1953" s="140" t="s">
        <v>1928</v>
      </c>
      <c r="F1953" s="140"/>
      <c r="G1953" s="140" t="s">
        <v>70</v>
      </c>
      <c r="H1953" s="140" t="s">
        <v>1781</v>
      </c>
      <c r="I1953" s="140" t="s">
        <v>5551</v>
      </c>
      <c r="J1953" s="140" t="s">
        <v>1819</v>
      </c>
      <c r="K1953" s="140"/>
      <c r="L1953" s="140"/>
      <c r="M1953" s="140" t="s">
        <v>6630</v>
      </c>
      <c r="N1953" s="141">
        <v>60</v>
      </c>
      <c r="O1953" s="142" t="b">
        <v>0</v>
      </c>
      <c r="P1953" s="140" t="s">
        <v>3077</v>
      </c>
      <c r="Q1953" t="s">
        <v>1825</v>
      </c>
      <c r="R1953" t="s">
        <v>630</v>
      </c>
    </row>
    <row r="1954" spans="1:18" x14ac:dyDescent="0.25">
      <c r="A1954" s="140" t="s">
        <v>292</v>
      </c>
      <c r="B1954" s="140" t="s">
        <v>887</v>
      </c>
      <c r="C1954" s="140" t="s">
        <v>1819</v>
      </c>
      <c r="D1954" s="140" t="s">
        <v>1820</v>
      </c>
      <c r="E1954" s="140" t="s">
        <v>2074</v>
      </c>
      <c r="F1954" s="140"/>
      <c r="G1954" s="140" t="s">
        <v>1788</v>
      </c>
      <c r="H1954" s="140" t="s">
        <v>1789</v>
      </c>
      <c r="I1954" s="140" t="s">
        <v>5551</v>
      </c>
      <c r="J1954" s="140" t="s">
        <v>1819</v>
      </c>
      <c r="K1954" s="140"/>
      <c r="L1954" s="140"/>
      <c r="M1954" s="140" t="s">
        <v>6631</v>
      </c>
      <c r="N1954" s="141">
        <v>60</v>
      </c>
      <c r="O1954" s="142" t="b">
        <v>0</v>
      </c>
      <c r="P1954" s="140" t="s">
        <v>3077</v>
      </c>
      <c r="Q1954" t="s">
        <v>1825</v>
      </c>
      <c r="R1954" t="s">
        <v>630</v>
      </c>
    </row>
    <row r="1955" spans="1:18" x14ac:dyDescent="0.25">
      <c r="A1955" s="140" t="s">
        <v>1426</v>
      </c>
      <c r="B1955" s="140" t="s">
        <v>885</v>
      </c>
      <c r="C1955" s="140" t="s">
        <v>1819</v>
      </c>
      <c r="D1955" s="140" t="s">
        <v>1820</v>
      </c>
      <c r="E1955" s="140" t="s">
        <v>5970</v>
      </c>
      <c r="F1955" s="140"/>
      <c r="G1955" s="140" t="s">
        <v>70</v>
      </c>
      <c r="H1955" s="140" t="s">
        <v>1781</v>
      </c>
      <c r="I1955" s="140" t="s">
        <v>5551</v>
      </c>
      <c r="J1955" s="140" t="s">
        <v>1819</v>
      </c>
      <c r="K1955" s="140"/>
      <c r="L1955" s="140"/>
      <c r="M1955" s="140" t="s">
        <v>6632</v>
      </c>
      <c r="N1955" s="141">
        <v>60</v>
      </c>
      <c r="O1955" s="142" t="b">
        <v>0</v>
      </c>
      <c r="P1955" s="140" t="s">
        <v>3077</v>
      </c>
      <c r="Q1955" t="s">
        <v>1825</v>
      </c>
      <c r="R1955" t="s">
        <v>630</v>
      </c>
    </row>
    <row r="1956" spans="1:18" x14ac:dyDescent="0.25">
      <c r="A1956" s="140" t="s">
        <v>6633</v>
      </c>
      <c r="B1956" s="140" t="s">
        <v>887</v>
      </c>
      <c r="C1956" s="140" t="s">
        <v>1819</v>
      </c>
      <c r="D1956" s="140" t="s">
        <v>1820</v>
      </c>
      <c r="E1956" s="140" t="s">
        <v>1928</v>
      </c>
      <c r="F1956" s="140"/>
      <c r="G1956" s="140" t="s">
        <v>70</v>
      </c>
      <c r="H1956" s="140" t="s">
        <v>1781</v>
      </c>
      <c r="I1956" s="140" t="s">
        <v>5551</v>
      </c>
      <c r="J1956" s="140" t="s">
        <v>1819</v>
      </c>
      <c r="K1956" s="140"/>
      <c r="L1956" s="140"/>
      <c r="M1956" s="140" t="s">
        <v>6634</v>
      </c>
      <c r="N1956" s="141">
        <v>60</v>
      </c>
      <c r="O1956" s="142" t="b">
        <v>0</v>
      </c>
      <c r="P1956" s="140" t="s">
        <v>3077</v>
      </c>
      <c r="Q1956" t="s">
        <v>1825</v>
      </c>
      <c r="R1956" t="s">
        <v>630</v>
      </c>
    </row>
    <row r="1957" spans="1:18" x14ac:dyDescent="0.25">
      <c r="A1957" s="140" t="s">
        <v>1427</v>
      </c>
      <c r="B1957" s="140" t="s">
        <v>887</v>
      </c>
      <c r="C1957" s="140" t="s">
        <v>1819</v>
      </c>
      <c r="D1957" s="140" t="s">
        <v>1820</v>
      </c>
      <c r="E1957" s="140" t="s">
        <v>1883</v>
      </c>
      <c r="F1957" s="140"/>
      <c r="G1957" s="140" t="s">
        <v>71</v>
      </c>
      <c r="H1957" s="140" t="s">
        <v>1779</v>
      </c>
      <c r="I1957" s="140" t="s">
        <v>5551</v>
      </c>
      <c r="J1957" s="140" t="s">
        <v>1819</v>
      </c>
      <c r="K1957" s="140"/>
      <c r="L1957" s="140"/>
      <c r="M1957" s="140" t="s">
        <v>6635</v>
      </c>
      <c r="N1957" s="141">
        <v>60</v>
      </c>
      <c r="O1957" s="142" t="b">
        <v>0</v>
      </c>
      <c r="P1957" s="140" t="s">
        <v>3077</v>
      </c>
      <c r="Q1957" t="s">
        <v>1825</v>
      </c>
      <c r="R1957" t="s">
        <v>630</v>
      </c>
    </row>
    <row r="1958" spans="1:18" x14ac:dyDescent="0.25">
      <c r="A1958" s="140" t="s">
        <v>1428</v>
      </c>
      <c r="B1958" s="140" t="s">
        <v>887</v>
      </c>
      <c r="C1958" s="140" t="s">
        <v>1819</v>
      </c>
      <c r="D1958" s="140" t="s">
        <v>1820</v>
      </c>
      <c r="E1958" s="140" t="s">
        <v>4067</v>
      </c>
      <c r="F1958" s="140"/>
      <c r="G1958" s="140" t="s">
        <v>71</v>
      </c>
      <c r="H1958" s="140" t="s">
        <v>1779</v>
      </c>
      <c r="I1958" s="140" t="s">
        <v>5963</v>
      </c>
      <c r="J1958" s="140" t="s">
        <v>1819</v>
      </c>
      <c r="K1958" s="140"/>
      <c r="L1958" s="140"/>
      <c r="M1958" s="140" t="s">
        <v>6636</v>
      </c>
      <c r="N1958" s="141">
        <v>60</v>
      </c>
      <c r="O1958" s="142" t="b">
        <v>0</v>
      </c>
      <c r="P1958" s="140" t="s">
        <v>3077</v>
      </c>
      <c r="Q1958" t="s">
        <v>1825</v>
      </c>
      <c r="R1958" t="s">
        <v>630</v>
      </c>
    </row>
    <row r="1959" spans="1:18" x14ac:dyDescent="0.25">
      <c r="A1959" s="140" t="s">
        <v>6637</v>
      </c>
      <c r="B1959" s="140" t="s">
        <v>885</v>
      </c>
      <c r="C1959" s="140" t="s">
        <v>1819</v>
      </c>
      <c r="D1959" s="140" t="s">
        <v>1820</v>
      </c>
      <c r="E1959" s="140" t="s">
        <v>5970</v>
      </c>
      <c r="F1959" s="140"/>
      <c r="G1959" s="140" t="s">
        <v>70</v>
      </c>
      <c r="H1959" s="140" t="s">
        <v>1781</v>
      </c>
      <c r="I1959" s="140" t="s">
        <v>5551</v>
      </c>
      <c r="J1959" s="140" t="s">
        <v>1819</v>
      </c>
      <c r="K1959" s="140"/>
      <c r="L1959" s="140"/>
      <c r="M1959" s="140" t="s">
        <v>6638</v>
      </c>
      <c r="N1959" s="141">
        <v>60</v>
      </c>
      <c r="O1959" s="142" t="b">
        <v>0</v>
      </c>
      <c r="P1959" s="140" t="s">
        <v>3077</v>
      </c>
      <c r="Q1959" t="s">
        <v>1825</v>
      </c>
      <c r="R1959" t="s">
        <v>630</v>
      </c>
    </row>
    <row r="1960" spans="1:18" x14ac:dyDescent="0.25">
      <c r="A1960" s="140" t="s">
        <v>1429</v>
      </c>
      <c r="B1960" s="140" t="s">
        <v>887</v>
      </c>
      <c r="C1960" s="140" t="s">
        <v>1819</v>
      </c>
      <c r="D1960" s="140" t="s">
        <v>1820</v>
      </c>
      <c r="E1960" s="140" t="s">
        <v>6062</v>
      </c>
      <c r="F1960" s="140"/>
      <c r="G1960" s="140" t="s">
        <v>1788</v>
      </c>
      <c r="H1960" s="140" t="s">
        <v>1789</v>
      </c>
      <c r="I1960" s="140" t="s">
        <v>5551</v>
      </c>
      <c r="J1960" s="140" t="s">
        <v>1819</v>
      </c>
      <c r="K1960" s="140"/>
      <c r="L1960" s="140"/>
      <c r="M1960" s="140" t="s">
        <v>6639</v>
      </c>
      <c r="N1960" s="141">
        <v>60</v>
      </c>
      <c r="O1960" s="142" t="b">
        <v>0</v>
      </c>
      <c r="P1960" s="140" t="s">
        <v>3077</v>
      </c>
      <c r="Q1960" t="s">
        <v>1825</v>
      </c>
      <c r="R1960" t="s">
        <v>630</v>
      </c>
    </row>
    <row r="1961" spans="1:18" x14ac:dyDescent="0.25">
      <c r="A1961" s="140" t="s">
        <v>1430</v>
      </c>
      <c r="B1961" s="140" t="s">
        <v>887</v>
      </c>
      <c r="C1961" s="140" t="s">
        <v>1819</v>
      </c>
      <c r="D1961" s="140" t="s">
        <v>1820</v>
      </c>
      <c r="E1961" s="140" t="s">
        <v>1928</v>
      </c>
      <c r="F1961" s="140"/>
      <c r="G1961" s="140" t="s">
        <v>70</v>
      </c>
      <c r="H1961" s="140" t="s">
        <v>1781</v>
      </c>
      <c r="I1961" s="140" t="s">
        <v>5551</v>
      </c>
      <c r="J1961" s="140" t="s">
        <v>1819</v>
      </c>
      <c r="K1961" s="140"/>
      <c r="L1961" s="140"/>
      <c r="M1961" s="140" t="s">
        <v>6640</v>
      </c>
      <c r="N1961" s="141">
        <v>60</v>
      </c>
      <c r="O1961" s="142" t="b">
        <v>0</v>
      </c>
      <c r="P1961" s="140" t="s">
        <v>3077</v>
      </c>
      <c r="Q1961" t="s">
        <v>1825</v>
      </c>
      <c r="R1961" t="s">
        <v>630</v>
      </c>
    </row>
    <row r="1962" spans="1:18" x14ac:dyDescent="0.25">
      <c r="A1962" s="140" t="s">
        <v>204</v>
      </c>
      <c r="B1962" s="140" t="s">
        <v>887</v>
      </c>
      <c r="C1962" s="140" t="s">
        <v>1819</v>
      </c>
      <c r="D1962" s="140" t="s">
        <v>1820</v>
      </c>
      <c r="E1962" s="140" t="s">
        <v>2074</v>
      </c>
      <c r="F1962" s="140"/>
      <c r="G1962" s="140" t="s">
        <v>1788</v>
      </c>
      <c r="H1962" s="140" t="s">
        <v>1789</v>
      </c>
      <c r="I1962" s="140" t="s">
        <v>5551</v>
      </c>
      <c r="J1962" s="140" t="s">
        <v>1819</v>
      </c>
      <c r="K1962" s="140"/>
      <c r="L1962" s="140"/>
      <c r="M1962" s="140" t="s">
        <v>6641</v>
      </c>
      <c r="N1962" s="141">
        <v>60</v>
      </c>
      <c r="O1962" s="142" t="b">
        <v>0</v>
      </c>
      <c r="P1962" s="140" t="s">
        <v>3077</v>
      </c>
      <c r="Q1962" t="s">
        <v>1825</v>
      </c>
      <c r="R1962" t="s">
        <v>630</v>
      </c>
    </row>
    <row r="1963" spans="1:18" x14ac:dyDescent="0.25">
      <c r="A1963" s="140" t="s">
        <v>1431</v>
      </c>
      <c r="B1963" s="140" t="s">
        <v>885</v>
      </c>
      <c r="C1963" s="140" t="s">
        <v>1819</v>
      </c>
      <c r="D1963" s="140" t="s">
        <v>1820</v>
      </c>
      <c r="E1963" s="140" t="s">
        <v>5970</v>
      </c>
      <c r="F1963" s="140"/>
      <c r="G1963" s="140" t="s">
        <v>71</v>
      </c>
      <c r="H1963" s="140" t="s">
        <v>1779</v>
      </c>
      <c r="I1963" s="140" t="s">
        <v>5551</v>
      </c>
      <c r="J1963" s="140" t="s">
        <v>1819</v>
      </c>
      <c r="K1963" s="140"/>
      <c r="L1963" s="140"/>
      <c r="M1963" s="140" t="s">
        <v>6642</v>
      </c>
      <c r="N1963" s="141">
        <v>60</v>
      </c>
      <c r="O1963" s="142" t="b">
        <v>0</v>
      </c>
      <c r="P1963" s="140" t="s">
        <v>3077</v>
      </c>
      <c r="Q1963" t="s">
        <v>1825</v>
      </c>
      <c r="R1963" t="s">
        <v>630</v>
      </c>
    </row>
    <row r="1964" spans="1:18" x14ac:dyDescent="0.25">
      <c r="A1964" s="140" t="s">
        <v>1432</v>
      </c>
      <c r="B1964" s="140" t="s">
        <v>887</v>
      </c>
      <c r="C1964" s="140" t="s">
        <v>1819</v>
      </c>
      <c r="D1964" s="140" t="s">
        <v>1820</v>
      </c>
      <c r="E1964" s="140" t="s">
        <v>1973</v>
      </c>
      <c r="F1964" s="140"/>
      <c r="G1964" s="140" t="s">
        <v>71</v>
      </c>
      <c r="H1964" s="140" t="s">
        <v>1779</v>
      </c>
      <c r="I1964" s="140" t="s">
        <v>5551</v>
      </c>
      <c r="J1964" s="140" t="s">
        <v>1819</v>
      </c>
      <c r="K1964" s="140"/>
      <c r="L1964" s="140"/>
      <c r="M1964" s="140" t="s">
        <v>6643</v>
      </c>
      <c r="N1964" s="141">
        <v>60</v>
      </c>
      <c r="O1964" s="142" t="b">
        <v>0</v>
      </c>
      <c r="P1964" s="140" t="s">
        <v>3077</v>
      </c>
      <c r="Q1964" t="s">
        <v>1825</v>
      </c>
      <c r="R1964" t="s">
        <v>630</v>
      </c>
    </row>
    <row r="1965" spans="1:18" x14ac:dyDescent="0.25">
      <c r="A1965" s="140" t="s">
        <v>1433</v>
      </c>
      <c r="B1965" s="140" t="s">
        <v>887</v>
      </c>
      <c r="C1965" s="140" t="s">
        <v>1819</v>
      </c>
      <c r="D1965" s="140" t="s">
        <v>1820</v>
      </c>
      <c r="E1965" s="140" t="s">
        <v>2074</v>
      </c>
      <c r="F1965" s="140"/>
      <c r="G1965" s="140" t="s">
        <v>1788</v>
      </c>
      <c r="H1965" s="140" t="s">
        <v>1789</v>
      </c>
      <c r="I1965" s="140" t="s">
        <v>5551</v>
      </c>
      <c r="J1965" s="140" t="s">
        <v>1819</v>
      </c>
      <c r="K1965" s="140"/>
      <c r="L1965" s="140"/>
      <c r="M1965" s="140" t="s">
        <v>6644</v>
      </c>
      <c r="N1965" s="141">
        <v>60</v>
      </c>
      <c r="O1965" s="142" t="b">
        <v>0</v>
      </c>
      <c r="P1965" s="140" t="s">
        <v>3077</v>
      </c>
      <c r="Q1965" t="s">
        <v>1825</v>
      </c>
      <c r="R1965" t="s">
        <v>630</v>
      </c>
    </row>
    <row r="1966" spans="1:18" x14ac:dyDescent="0.25">
      <c r="A1966" s="140" t="s">
        <v>1434</v>
      </c>
      <c r="B1966" s="140" t="s">
        <v>887</v>
      </c>
      <c r="C1966" s="140" t="s">
        <v>1819</v>
      </c>
      <c r="D1966" s="140" t="s">
        <v>1820</v>
      </c>
      <c r="E1966" s="140" t="s">
        <v>6062</v>
      </c>
      <c r="F1966" s="140"/>
      <c r="G1966" s="140" t="s">
        <v>1788</v>
      </c>
      <c r="H1966" s="140" t="s">
        <v>1789</v>
      </c>
      <c r="I1966" s="140" t="s">
        <v>5551</v>
      </c>
      <c r="J1966" s="140" t="s">
        <v>1819</v>
      </c>
      <c r="K1966" s="140"/>
      <c r="L1966" s="140"/>
      <c r="M1966" s="140" t="s">
        <v>6645</v>
      </c>
      <c r="N1966" s="141">
        <v>60</v>
      </c>
      <c r="O1966" s="142" t="b">
        <v>0</v>
      </c>
      <c r="P1966" s="140" t="s">
        <v>3077</v>
      </c>
      <c r="Q1966" t="s">
        <v>1825</v>
      </c>
      <c r="R1966" t="s">
        <v>630</v>
      </c>
    </row>
    <row r="1967" spans="1:18" x14ac:dyDescent="0.25">
      <c r="A1967" s="140" t="s">
        <v>203</v>
      </c>
      <c r="B1967" s="140" t="s">
        <v>887</v>
      </c>
      <c r="C1967" s="140" t="s">
        <v>1819</v>
      </c>
      <c r="D1967" s="140" t="s">
        <v>1820</v>
      </c>
      <c r="E1967" s="140" t="s">
        <v>6062</v>
      </c>
      <c r="F1967" s="140"/>
      <c r="G1967" s="140" t="s">
        <v>1788</v>
      </c>
      <c r="H1967" s="140" t="s">
        <v>1789</v>
      </c>
      <c r="I1967" s="140" t="s">
        <v>5551</v>
      </c>
      <c r="J1967" s="140" t="s">
        <v>1819</v>
      </c>
      <c r="K1967" s="140"/>
      <c r="L1967" s="140"/>
      <c r="M1967" s="140" t="s">
        <v>6646</v>
      </c>
      <c r="N1967" s="141">
        <v>60</v>
      </c>
      <c r="O1967" s="142" t="b">
        <v>0</v>
      </c>
      <c r="P1967" s="140" t="s">
        <v>3077</v>
      </c>
      <c r="Q1967" t="s">
        <v>1825</v>
      </c>
      <c r="R1967" t="s">
        <v>630</v>
      </c>
    </row>
    <row r="1968" spans="1:18" x14ac:dyDescent="0.25">
      <c r="A1968" s="140" t="s">
        <v>205</v>
      </c>
      <c r="B1968" s="140" t="s">
        <v>887</v>
      </c>
      <c r="C1968" s="140" t="s">
        <v>1819</v>
      </c>
      <c r="D1968" s="140" t="s">
        <v>1820</v>
      </c>
      <c r="E1968" s="140" t="s">
        <v>6062</v>
      </c>
      <c r="F1968" s="140"/>
      <c r="G1968" s="140" t="s">
        <v>1788</v>
      </c>
      <c r="H1968" s="140" t="s">
        <v>1789</v>
      </c>
      <c r="I1968" s="140" t="s">
        <v>5551</v>
      </c>
      <c r="J1968" s="140" t="s">
        <v>1819</v>
      </c>
      <c r="K1968" s="140"/>
      <c r="L1968" s="140"/>
      <c r="M1968" s="140" t="s">
        <v>6647</v>
      </c>
      <c r="N1968" s="141">
        <v>60</v>
      </c>
      <c r="O1968" s="142" t="b">
        <v>0</v>
      </c>
      <c r="P1968" s="140" t="s">
        <v>3077</v>
      </c>
      <c r="Q1968" t="s">
        <v>1825</v>
      </c>
      <c r="R1968" t="s">
        <v>630</v>
      </c>
    </row>
    <row r="1969" spans="1:18" x14ac:dyDescent="0.25">
      <c r="A1969" s="140" t="s">
        <v>1435</v>
      </c>
      <c r="B1969" s="140" t="s">
        <v>887</v>
      </c>
      <c r="C1969" s="140" t="s">
        <v>1819</v>
      </c>
      <c r="D1969" s="140" t="s">
        <v>1820</v>
      </c>
      <c r="E1969" s="140" t="s">
        <v>6062</v>
      </c>
      <c r="F1969" s="140"/>
      <c r="G1969" s="140" t="s">
        <v>1788</v>
      </c>
      <c r="H1969" s="140" t="s">
        <v>1789</v>
      </c>
      <c r="I1969" s="140" t="s">
        <v>5551</v>
      </c>
      <c r="J1969" s="140" t="s">
        <v>1819</v>
      </c>
      <c r="K1969" s="140"/>
      <c r="L1969" s="140"/>
      <c r="M1969" s="140" t="s">
        <v>6648</v>
      </c>
      <c r="N1969" s="141">
        <v>60</v>
      </c>
      <c r="O1969" s="142" t="b">
        <v>0</v>
      </c>
      <c r="P1969" s="140" t="s">
        <v>3077</v>
      </c>
      <c r="Q1969" t="s">
        <v>1825</v>
      </c>
      <c r="R1969" t="s">
        <v>630</v>
      </c>
    </row>
    <row r="1970" spans="1:18" x14ac:dyDescent="0.25">
      <c r="A1970" s="140" t="s">
        <v>1436</v>
      </c>
      <c r="B1970" s="140" t="s">
        <v>885</v>
      </c>
      <c r="C1970" s="140" t="s">
        <v>1819</v>
      </c>
      <c r="D1970" s="140" t="s">
        <v>1820</v>
      </c>
      <c r="E1970" s="140" t="s">
        <v>5970</v>
      </c>
      <c r="F1970" s="140"/>
      <c r="G1970" s="140" t="s">
        <v>70</v>
      </c>
      <c r="H1970" s="140" t="s">
        <v>1781</v>
      </c>
      <c r="I1970" s="140" t="s">
        <v>5551</v>
      </c>
      <c r="J1970" s="140" t="s">
        <v>1819</v>
      </c>
      <c r="K1970" s="140" t="s">
        <v>6649</v>
      </c>
      <c r="L1970" s="140"/>
      <c r="M1970" s="140" t="s">
        <v>6650</v>
      </c>
      <c r="N1970" s="141">
        <v>60</v>
      </c>
      <c r="O1970" s="142" t="b">
        <v>0</v>
      </c>
      <c r="P1970" s="140" t="s">
        <v>3077</v>
      </c>
      <c r="Q1970" t="s">
        <v>1825</v>
      </c>
      <c r="R1970" t="s">
        <v>630</v>
      </c>
    </row>
    <row r="1971" spans="1:18" x14ac:dyDescent="0.25">
      <c r="A1971" s="140" t="s">
        <v>1437</v>
      </c>
      <c r="B1971" s="140" t="s">
        <v>885</v>
      </c>
      <c r="C1971" s="140" t="s">
        <v>1819</v>
      </c>
      <c r="D1971" s="140" t="s">
        <v>1820</v>
      </c>
      <c r="E1971" s="140" t="s">
        <v>2032</v>
      </c>
      <c r="F1971" s="140"/>
      <c r="G1971" s="140" t="s">
        <v>70</v>
      </c>
      <c r="H1971" s="140" t="s">
        <v>1781</v>
      </c>
      <c r="I1971" s="140" t="s">
        <v>5551</v>
      </c>
      <c r="J1971" s="140" t="s">
        <v>1819</v>
      </c>
      <c r="K1971" s="140"/>
      <c r="L1971" s="140"/>
      <c r="M1971" s="140" t="s">
        <v>6651</v>
      </c>
      <c r="N1971" s="141">
        <v>60</v>
      </c>
      <c r="O1971" s="142" t="b">
        <v>0</v>
      </c>
      <c r="P1971" s="140" t="s">
        <v>3077</v>
      </c>
      <c r="Q1971" t="s">
        <v>1825</v>
      </c>
      <c r="R1971" t="s">
        <v>630</v>
      </c>
    </row>
    <row r="1972" spans="1:18" x14ac:dyDescent="0.25">
      <c r="A1972" s="140" t="s">
        <v>1438</v>
      </c>
      <c r="B1972" s="140" t="s">
        <v>887</v>
      </c>
      <c r="C1972" s="140" t="s">
        <v>1819</v>
      </c>
      <c r="D1972" s="140" t="s">
        <v>1820</v>
      </c>
      <c r="E1972" s="140" t="s">
        <v>1940</v>
      </c>
      <c r="F1972" s="140"/>
      <c r="G1972" s="140" t="s">
        <v>70</v>
      </c>
      <c r="H1972" s="140" t="s">
        <v>1781</v>
      </c>
      <c r="I1972" s="140" t="s">
        <v>5551</v>
      </c>
      <c r="J1972" s="140" t="s">
        <v>1819</v>
      </c>
      <c r="K1972" s="140"/>
      <c r="L1972" s="140"/>
      <c r="M1972" s="140" t="s">
        <v>6652</v>
      </c>
      <c r="N1972" s="141">
        <v>60</v>
      </c>
      <c r="O1972" s="142" t="b">
        <v>0</v>
      </c>
      <c r="P1972" s="140" t="s">
        <v>3077</v>
      </c>
      <c r="Q1972" t="s">
        <v>1825</v>
      </c>
      <c r="R1972" t="s">
        <v>630</v>
      </c>
    </row>
    <row r="1973" spans="1:18" x14ac:dyDescent="0.25">
      <c r="A1973" s="140" t="s">
        <v>295</v>
      </c>
      <c r="B1973" s="140" t="s">
        <v>887</v>
      </c>
      <c r="C1973" s="140" t="s">
        <v>1819</v>
      </c>
      <c r="D1973" s="140" t="s">
        <v>1820</v>
      </c>
      <c r="E1973" s="140" t="s">
        <v>1940</v>
      </c>
      <c r="F1973" s="140"/>
      <c r="G1973" s="140" t="s">
        <v>70</v>
      </c>
      <c r="H1973" s="140" t="s">
        <v>1781</v>
      </c>
      <c r="I1973" s="140" t="s">
        <v>5551</v>
      </c>
      <c r="J1973" s="140" t="s">
        <v>1819</v>
      </c>
      <c r="K1973" s="140"/>
      <c r="L1973" s="140"/>
      <c r="M1973" s="140" t="s">
        <v>6653</v>
      </c>
      <c r="N1973" s="141">
        <v>60</v>
      </c>
      <c r="O1973" s="142" t="b">
        <v>0</v>
      </c>
      <c r="P1973" s="140" t="s">
        <v>3077</v>
      </c>
      <c r="Q1973" t="s">
        <v>1825</v>
      </c>
      <c r="R1973" t="s">
        <v>630</v>
      </c>
    </row>
    <row r="1974" spans="1:18" x14ac:dyDescent="0.25">
      <c r="A1974" s="140" t="s">
        <v>1439</v>
      </c>
      <c r="B1974" s="140" t="s">
        <v>887</v>
      </c>
      <c r="C1974" s="140" t="s">
        <v>1819</v>
      </c>
      <c r="D1974" s="140" t="s">
        <v>1820</v>
      </c>
      <c r="E1974" s="140" t="s">
        <v>2088</v>
      </c>
      <c r="F1974" s="140"/>
      <c r="G1974" s="140" t="s">
        <v>70</v>
      </c>
      <c r="H1974" s="140" t="s">
        <v>1781</v>
      </c>
      <c r="I1974" s="140" t="s">
        <v>5551</v>
      </c>
      <c r="J1974" s="140" t="s">
        <v>1819</v>
      </c>
      <c r="K1974" s="140"/>
      <c r="L1974" s="140"/>
      <c r="M1974" s="140" t="s">
        <v>6654</v>
      </c>
      <c r="N1974" s="141">
        <v>60</v>
      </c>
      <c r="O1974" s="142" t="b">
        <v>0</v>
      </c>
      <c r="P1974" s="140" t="s">
        <v>3077</v>
      </c>
      <c r="Q1974" t="s">
        <v>1825</v>
      </c>
      <c r="R1974" t="s">
        <v>630</v>
      </c>
    </row>
    <row r="1975" spans="1:18" x14ac:dyDescent="0.25">
      <c r="A1975" s="140" t="s">
        <v>296</v>
      </c>
      <c r="B1975" s="140" t="s">
        <v>887</v>
      </c>
      <c r="C1975" s="140" t="s">
        <v>1819</v>
      </c>
      <c r="D1975" s="140" t="s">
        <v>1820</v>
      </c>
      <c r="E1975" s="140" t="s">
        <v>1932</v>
      </c>
      <c r="F1975" s="140"/>
      <c r="G1975" s="140" t="s">
        <v>71</v>
      </c>
      <c r="H1975" s="140" t="s">
        <v>1779</v>
      </c>
      <c r="I1975" s="140" t="s">
        <v>5551</v>
      </c>
      <c r="J1975" s="140" t="s">
        <v>1819</v>
      </c>
      <c r="K1975" s="140"/>
      <c r="L1975" s="140"/>
      <c r="M1975" s="140" t="s">
        <v>6655</v>
      </c>
      <c r="N1975" s="141">
        <v>60</v>
      </c>
      <c r="O1975" s="142" t="b">
        <v>0</v>
      </c>
      <c r="P1975" s="140" t="s">
        <v>3077</v>
      </c>
      <c r="Q1975" t="s">
        <v>1825</v>
      </c>
      <c r="R1975" t="s">
        <v>630</v>
      </c>
    </row>
    <row r="1976" spans="1:18" x14ac:dyDescent="0.25">
      <c r="A1976" s="140" t="s">
        <v>1440</v>
      </c>
      <c r="B1976" s="140" t="s">
        <v>887</v>
      </c>
      <c r="C1976" s="140" t="s">
        <v>1819</v>
      </c>
      <c r="D1976" s="140" t="s">
        <v>1820</v>
      </c>
      <c r="E1976" s="140" t="s">
        <v>1883</v>
      </c>
      <c r="F1976" s="140"/>
      <c r="G1976" s="140" t="s">
        <v>71</v>
      </c>
      <c r="H1976" s="140" t="s">
        <v>1779</v>
      </c>
      <c r="I1976" s="140" t="s">
        <v>5551</v>
      </c>
      <c r="J1976" s="140" t="s">
        <v>1819</v>
      </c>
      <c r="K1976" s="140"/>
      <c r="L1976" s="140"/>
      <c r="M1976" s="140" t="s">
        <v>6656</v>
      </c>
      <c r="N1976" s="141">
        <v>60</v>
      </c>
      <c r="O1976" s="142" t="b">
        <v>0</v>
      </c>
      <c r="P1976" s="140" t="s">
        <v>3077</v>
      </c>
      <c r="Q1976" t="s">
        <v>1825</v>
      </c>
      <c r="R1976" t="s">
        <v>630</v>
      </c>
    </row>
    <row r="1977" spans="1:18" x14ac:dyDescent="0.25">
      <c r="A1977" s="140" t="s">
        <v>229</v>
      </c>
      <c r="B1977" s="140" t="s">
        <v>887</v>
      </c>
      <c r="C1977" s="140" t="s">
        <v>1819</v>
      </c>
      <c r="D1977" s="140" t="s">
        <v>1820</v>
      </c>
      <c r="E1977" s="140" t="s">
        <v>2736</v>
      </c>
      <c r="F1977" s="140"/>
      <c r="G1977" s="140" t="s">
        <v>1788</v>
      </c>
      <c r="H1977" s="140" t="s">
        <v>1789</v>
      </c>
      <c r="I1977" s="140" t="s">
        <v>5551</v>
      </c>
      <c r="J1977" s="140" t="s">
        <v>1819</v>
      </c>
      <c r="K1977" s="140"/>
      <c r="L1977" s="140"/>
      <c r="M1977" s="140" t="s">
        <v>6657</v>
      </c>
      <c r="N1977" s="141">
        <v>60</v>
      </c>
      <c r="O1977" s="142" t="b">
        <v>0</v>
      </c>
      <c r="P1977" s="140" t="s">
        <v>3077</v>
      </c>
      <c r="Q1977" t="s">
        <v>1825</v>
      </c>
      <c r="R1977" t="s">
        <v>630</v>
      </c>
    </row>
    <row r="1978" spans="1:18" x14ac:dyDescent="0.25">
      <c r="A1978" s="140" t="s">
        <v>297</v>
      </c>
      <c r="B1978" s="140" t="s">
        <v>887</v>
      </c>
      <c r="C1978" s="140" t="s">
        <v>1819</v>
      </c>
      <c r="D1978" s="140" t="s">
        <v>1820</v>
      </c>
      <c r="E1978" s="140" t="s">
        <v>1932</v>
      </c>
      <c r="F1978" s="140"/>
      <c r="G1978" s="140" t="s">
        <v>71</v>
      </c>
      <c r="H1978" s="140" t="s">
        <v>1779</v>
      </c>
      <c r="I1978" s="140" t="s">
        <v>5551</v>
      </c>
      <c r="J1978" s="140" t="s">
        <v>1819</v>
      </c>
      <c r="K1978" s="140"/>
      <c r="L1978" s="140"/>
      <c r="M1978" s="140" t="s">
        <v>6658</v>
      </c>
      <c r="N1978" s="141">
        <v>60</v>
      </c>
      <c r="O1978" s="142" t="b">
        <v>0</v>
      </c>
      <c r="P1978" s="140" t="s">
        <v>3077</v>
      </c>
      <c r="Q1978" t="s">
        <v>1825</v>
      </c>
      <c r="R1978" t="s">
        <v>630</v>
      </c>
    </row>
    <row r="1979" spans="1:18" x14ac:dyDescent="0.25">
      <c r="A1979" s="140" t="s">
        <v>102</v>
      </c>
      <c r="B1979" s="140" t="s">
        <v>887</v>
      </c>
      <c r="C1979" s="140" t="s">
        <v>1819</v>
      </c>
      <c r="D1979" s="140" t="s">
        <v>1820</v>
      </c>
      <c r="E1979" s="140" t="s">
        <v>2088</v>
      </c>
      <c r="F1979" s="140"/>
      <c r="G1979" s="140" t="s">
        <v>70</v>
      </c>
      <c r="H1979" s="140" t="s">
        <v>1781</v>
      </c>
      <c r="I1979" s="140" t="s">
        <v>5551</v>
      </c>
      <c r="J1979" s="140" t="s">
        <v>1819</v>
      </c>
      <c r="K1979" s="140"/>
      <c r="L1979" s="140"/>
      <c r="M1979" s="140" t="s">
        <v>6659</v>
      </c>
      <c r="N1979" s="141">
        <v>60</v>
      </c>
      <c r="O1979" s="142" t="b">
        <v>0</v>
      </c>
      <c r="P1979" s="140" t="s">
        <v>3077</v>
      </c>
      <c r="Q1979" t="s">
        <v>1825</v>
      </c>
      <c r="R1979" t="s">
        <v>630</v>
      </c>
    </row>
    <row r="1980" spans="1:18" x14ac:dyDescent="0.25">
      <c r="A1980" s="140" t="s">
        <v>1441</v>
      </c>
      <c r="B1980" s="140" t="s">
        <v>887</v>
      </c>
      <c r="C1980" s="140" t="s">
        <v>1819</v>
      </c>
      <c r="D1980" s="140" t="s">
        <v>1820</v>
      </c>
      <c r="E1980" s="140" t="s">
        <v>4067</v>
      </c>
      <c r="F1980" s="140"/>
      <c r="G1980" s="140" t="s">
        <v>70</v>
      </c>
      <c r="H1980" s="140" t="s">
        <v>1781</v>
      </c>
      <c r="I1980" s="140" t="s">
        <v>5963</v>
      </c>
      <c r="J1980" s="140" t="s">
        <v>1819</v>
      </c>
      <c r="K1980" s="140"/>
      <c r="L1980" s="140"/>
      <c r="M1980" s="140" t="s">
        <v>6660</v>
      </c>
      <c r="N1980" s="141">
        <v>60</v>
      </c>
      <c r="O1980" s="142" t="b">
        <v>0</v>
      </c>
      <c r="P1980" s="140" t="s">
        <v>3077</v>
      </c>
      <c r="Q1980" t="s">
        <v>1825</v>
      </c>
      <c r="R1980" t="s">
        <v>630</v>
      </c>
    </row>
    <row r="1981" spans="1:18" x14ac:dyDescent="0.25">
      <c r="A1981" s="140" t="s">
        <v>207</v>
      </c>
      <c r="B1981" s="140" t="s">
        <v>887</v>
      </c>
      <c r="C1981" s="140" t="s">
        <v>1819</v>
      </c>
      <c r="D1981" s="140" t="s">
        <v>1820</v>
      </c>
      <c r="E1981" s="140" t="s">
        <v>4067</v>
      </c>
      <c r="F1981" s="140"/>
      <c r="G1981" s="140" t="s">
        <v>71</v>
      </c>
      <c r="H1981" s="140" t="s">
        <v>1779</v>
      </c>
      <c r="I1981" s="140" t="s">
        <v>5963</v>
      </c>
      <c r="J1981" s="140" t="s">
        <v>1819</v>
      </c>
      <c r="K1981" s="140"/>
      <c r="L1981" s="140"/>
      <c r="M1981" s="140" t="s">
        <v>6661</v>
      </c>
      <c r="N1981" s="141">
        <v>60</v>
      </c>
      <c r="O1981" s="142" t="b">
        <v>0</v>
      </c>
      <c r="P1981" s="140" t="s">
        <v>3077</v>
      </c>
      <c r="Q1981" t="s">
        <v>1825</v>
      </c>
      <c r="R1981" t="s">
        <v>630</v>
      </c>
    </row>
    <row r="1982" spans="1:18" x14ac:dyDescent="0.25">
      <c r="A1982" s="140" t="s">
        <v>1442</v>
      </c>
      <c r="B1982" s="140" t="s">
        <v>885</v>
      </c>
      <c r="C1982" s="140" t="s">
        <v>1819</v>
      </c>
      <c r="D1982" s="140" t="s">
        <v>1820</v>
      </c>
      <c r="E1982" s="140" t="s">
        <v>3781</v>
      </c>
      <c r="F1982" s="140"/>
      <c r="G1982" s="140" t="s">
        <v>70</v>
      </c>
      <c r="H1982" s="140" t="s">
        <v>1781</v>
      </c>
      <c r="I1982" s="140" t="s">
        <v>5551</v>
      </c>
      <c r="J1982" s="140" t="s">
        <v>1819</v>
      </c>
      <c r="K1982" s="140"/>
      <c r="L1982" s="140"/>
      <c r="M1982" s="140" t="s">
        <v>6662</v>
      </c>
      <c r="N1982" s="141">
        <v>60</v>
      </c>
      <c r="O1982" s="142" t="b">
        <v>0</v>
      </c>
      <c r="P1982" s="140" t="s">
        <v>3077</v>
      </c>
      <c r="Q1982" t="s">
        <v>1825</v>
      </c>
      <c r="R1982" t="s">
        <v>630</v>
      </c>
    </row>
    <row r="1983" spans="1:18" x14ac:dyDescent="0.25">
      <c r="A1983" s="140" t="s">
        <v>1443</v>
      </c>
      <c r="B1983" s="140" t="s">
        <v>885</v>
      </c>
      <c r="C1983" s="140" t="s">
        <v>1819</v>
      </c>
      <c r="D1983" s="140" t="s">
        <v>1820</v>
      </c>
      <c r="E1983" s="140" t="s">
        <v>1928</v>
      </c>
      <c r="F1983" s="140"/>
      <c r="G1983" s="140" t="s">
        <v>70</v>
      </c>
      <c r="H1983" s="140" t="s">
        <v>1781</v>
      </c>
      <c r="I1983" s="140" t="s">
        <v>5551</v>
      </c>
      <c r="J1983" s="140" t="s">
        <v>1819</v>
      </c>
      <c r="K1983" s="140"/>
      <c r="L1983" s="140"/>
      <c r="M1983" s="140" t="s">
        <v>6663</v>
      </c>
      <c r="N1983" s="141">
        <v>60</v>
      </c>
      <c r="O1983" s="142" t="b">
        <v>0</v>
      </c>
      <c r="P1983" s="140" t="s">
        <v>3077</v>
      </c>
      <c r="Q1983" t="s">
        <v>1825</v>
      </c>
      <c r="R1983" t="s">
        <v>630</v>
      </c>
    </row>
    <row r="1984" spans="1:18" x14ac:dyDescent="0.25">
      <c r="A1984" s="140" t="s">
        <v>6664</v>
      </c>
      <c r="B1984" s="140" t="s">
        <v>887</v>
      </c>
      <c r="C1984" s="140" t="s">
        <v>1819</v>
      </c>
      <c r="D1984" s="140" t="s">
        <v>1820</v>
      </c>
      <c r="E1984" s="140" t="s">
        <v>2736</v>
      </c>
      <c r="F1984" s="140"/>
      <c r="G1984" s="140" t="s">
        <v>71</v>
      </c>
      <c r="H1984" s="140" t="s">
        <v>1779</v>
      </c>
      <c r="I1984" s="140" t="s">
        <v>5551</v>
      </c>
      <c r="J1984" s="140" t="s">
        <v>1819</v>
      </c>
      <c r="K1984" s="140"/>
      <c r="L1984" s="140"/>
      <c r="M1984" s="140" t="s">
        <v>6665</v>
      </c>
      <c r="N1984" s="141">
        <v>60</v>
      </c>
      <c r="O1984" s="142" t="b">
        <v>0</v>
      </c>
      <c r="P1984" s="140" t="s">
        <v>3077</v>
      </c>
      <c r="Q1984" t="s">
        <v>1825</v>
      </c>
      <c r="R1984" t="s">
        <v>630</v>
      </c>
    </row>
    <row r="1985" spans="1:18" x14ac:dyDescent="0.25">
      <c r="A1985" s="140" t="s">
        <v>1444</v>
      </c>
      <c r="B1985" s="140" t="s">
        <v>887</v>
      </c>
      <c r="C1985" s="140" t="s">
        <v>1819</v>
      </c>
      <c r="D1985" s="140" t="s">
        <v>1820</v>
      </c>
      <c r="E1985" s="140" t="s">
        <v>1913</v>
      </c>
      <c r="F1985" s="140"/>
      <c r="G1985" s="140" t="s">
        <v>71</v>
      </c>
      <c r="H1985" s="140" t="s">
        <v>1779</v>
      </c>
      <c r="I1985" s="140" t="s">
        <v>5551</v>
      </c>
      <c r="J1985" s="140" t="s">
        <v>1819</v>
      </c>
      <c r="K1985" s="140"/>
      <c r="L1985" s="140"/>
      <c r="M1985" s="140" t="s">
        <v>6666</v>
      </c>
      <c r="N1985" s="141">
        <v>60</v>
      </c>
      <c r="O1985" s="142" t="b">
        <v>0</v>
      </c>
      <c r="P1985" s="140" t="s">
        <v>3077</v>
      </c>
      <c r="Q1985" t="s">
        <v>1825</v>
      </c>
      <c r="R1985" t="s">
        <v>630</v>
      </c>
    </row>
    <row r="1986" spans="1:18" x14ac:dyDescent="0.25">
      <c r="A1986" s="140" t="s">
        <v>6667</v>
      </c>
      <c r="B1986" s="140" t="s">
        <v>887</v>
      </c>
      <c r="C1986" s="140" t="s">
        <v>1819</v>
      </c>
      <c r="D1986" s="140" t="s">
        <v>1820</v>
      </c>
      <c r="E1986" s="140" t="s">
        <v>2074</v>
      </c>
      <c r="F1986" s="140"/>
      <c r="G1986" s="140" t="s">
        <v>1788</v>
      </c>
      <c r="H1986" s="140" t="s">
        <v>1789</v>
      </c>
      <c r="I1986" s="140" t="s">
        <v>5551</v>
      </c>
      <c r="J1986" s="140" t="s">
        <v>1819</v>
      </c>
      <c r="K1986" s="140"/>
      <c r="L1986" s="140"/>
      <c r="M1986" s="140" t="s">
        <v>6668</v>
      </c>
      <c r="N1986" s="141">
        <v>60</v>
      </c>
      <c r="O1986" s="142" t="b">
        <v>0</v>
      </c>
      <c r="P1986" s="140" t="s">
        <v>3077</v>
      </c>
      <c r="Q1986" t="s">
        <v>1825</v>
      </c>
      <c r="R1986" t="s">
        <v>630</v>
      </c>
    </row>
    <row r="1987" spans="1:18" x14ac:dyDescent="0.25">
      <c r="A1987" s="140" t="s">
        <v>6669</v>
      </c>
      <c r="B1987" s="140" t="s">
        <v>887</v>
      </c>
      <c r="C1987" s="140" t="s">
        <v>1819</v>
      </c>
      <c r="D1987" s="140" t="s">
        <v>1820</v>
      </c>
      <c r="E1987" s="140" t="s">
        <v>2736</v>
      </c>
      <c r="F1987" s="140"/>
      <c r="G1987" s="140" t="s">
        <v>71</v>
      </c>
      <c r="H1987" s="140" t="s">
        <v>1779</v>
      </c>
      <c r="I1987" s="140" t="s">
        <v>5551</v>
      </c>
      <c r="J1987" s="140" t="s">
        <v>1819</v>
      </c>
      <c r="K1987" s="140"/>
      <c r="L1987" s="140"/>
      <c r="M1987" s="140" t="s">
        <v>6670</v>
      </c>
      <c r="N1987" s="141">
        <v>60</v>
      </c>
      <c r="O1987" s="142" t="b">
        <v>0</v>
      </c>
      <c r="P1987" s="140" t="s">
        <v>3077</v>
      </c>
      <c r="Q1987" t="s">
        <v>1825</v>
      </c>
      <c r="R1987" t="s">
        <v>630</v>
      </c>
    </row>
    <row r="1988" spans="1:18" x14ac:dyDescent="0.25">
      <c r="A1988" s="140" t="s">
        <v>206</v>
      </c>
      <c r="B1988" s="140" t="s">
        <v>887</v>
      </c>
      <c r="C1988" s="140" t="s">
        <v>1819</v>
      </c>
      <c r="D1988" s="140" t="s">
        <v>1820</v>
      </c>
      <c r="E1988" s="140" t="s">
        <v>5305</v>
      </c>
      <c r="F1988" s="140"/>
      <c r="G1988" s="140" t="s">
        <v>1788</v>
      </c>
      <c r="H1988" s="140" t="s">
        <v>1789</v>
      </c>
      <c r="I1988" s="140" t="s">
        <v>5551</v>
      </c>
      <c r="J1988" s="140" t="s">
        <v>1819</v>
      </c>
      <c r="K1988" s="140"/>
      <c r="L1988" s="140"/>
      <c r="M1988" s="140" t="s">
        <v>6671</v>
      </c>
      <c r="N1988" s="141">
        <v>60</v>
      </c>
      <c r="O1988" s="142" t="b">
        <v>0</v>
      </c>
      <c r="P1988" s="140" t="s">
        <v>3077</v>
      </c>
      <c r="Q1988" t="s">
        <v>1825</v>
      </c>
      <c r="R1988" t="s">
        <v>630</v>
      </c>
    </row>
    <row r="1989" spans="1:18" x14ac:dyDescent="0.25">
      <c r="A1989" s="140" t="s">
        <v>298</v>
      </c>
      <c r="B1989" s="140" t="s">
        <v>887</v>
      </c>
      <c r="C1989" s="140" t="s">
        <v>1819</v>
      </c>
      <c r="D1989" s="140" t="s">
        <v>1820</v>
      </c>
      <c r="E1989" s="140" t="s">
        <v>1883</v>
      </c>
      <c r="F1989" s="140"/>
      <c r="G1989" s="140" t="s">
        <v>71</v>
      </c>
      <c r="H1989" s="140" t="s">
        <v>1779</v>
      </c>
      <c r="I1989" s="140" t="s">
        <v>5551</v>
      </c>
      <c r="J1989" s="140" t="s">
        <v>1819</v>
      </c>
      <c r="K1989" s="140"/>
      <c r="L1989" s="140"/>
      <c r="M1989" s="140" t="s">
        <v>6672</v>
      </c>
      <c r="N1989" s="141">
        <v>60</v>
      </c>
      <c r="O1989" s="142" t="b">
        <v>0</v>
      </c>
      <c r="P1989" s="140" t="s">
        <v>3077</v>
      </c>
      <c r="Q1989" t="s">
        <v>1825</v>
      </c>
      <c r="R1989" t="s">
        <v>630</v>
      </c>
    </row>
    <row r="1990" spans="1:18" x14ac:dyDescent="0.25">
      <c r="A1990" s="140" t="s">
        <v>1445</v>
      </c>
      <c r="B1990" s="140" t="s">
        <v>887</v>
      </c>
      <c r="C1990" s="140" t="s">
        <v>1819</v>
      </c>
      <c r="D1990" s="140" t="s">
        <v>1820</v>
      </c>
      <c r="E1990" s="140" t="s">
        <v>1973</v>
      </c>
      <c r="F1990" s="140"/>
      <c r="G1990" s="140" t="s">
        <v>71</v>
      </c>
      <c r="H1990" s="140" t="s">
        <v>1779</v>
      </c>
      <c r="I1990" s="140" t="s">
        <v>5551</v>
      </c>
      <c r="J1990" s="140" t="s">
        <v>1819</v>
      </c>
      <c r="K1990" s="140"/>
      <c r="L1990" s="140"/>
      <c r="M1990" s="140" t="s">
        <v>6673</v>
      </c>
      <c r="N1990" s="141">
        <v>60</v>
      </c>
      <c r="O1990" s="142" t="b">
        <v>0</v>
      </c>
      <c r="P1990" s="140" t="s">
        <v>3077</v>
      </c>
      <c r="Q1990" t="s">
        <v>1825</v>
      </c>
      <c r="R1990" t="s">
        <v>630</v>
      </c>
    </row>
    <row r="1991" spans="1:18" x14ac:dyDescent="0.25">
      <c r="A1991" s="140" t="s">
        <v>1446</v>
      </c>
      <c r="B1991" s="140" t="s">
        <v>885</v>
      </c>
      <c r="C1991" s="140" t="s">
        <v>1819</v>
      </c>
      <c r="D1991" s="140" t="s">
        <v>1820</v>
      </c>
      <c r="E1991" s="140" t="s">
        <v>2032</v>
      </c>
      <c r="F1991" s="140"/>
      <c r="G1991" s="140" t="s">
        <v>70</v>
      </c>
      <c r="H1991" s="140" t="s">
        <v>1781</v>
      </c>
      <c r="I1991" s="140" t="s">
        <v>5551</v>
      </c>
      <c r="J1991" s="140" t="s">
        <v>1819</v>
      </c>
      <c r="K1991" s="140"/>
      <c r="L1991" s="140"/>
      <c r="M1991" s="140" t="s">
        <v>6674</v>
      </c>
      <c r="N1991" s="141">
        <v>60</v>
      </c>
      <c r="O1991" s="142" t="b">
        <v>0</v>
      </c>
      <c r="P1991" s="140" t="s">
        <v>3077</v>
      </c>
      <c r="Q1991" t="s">
        <v>1825</v>
      </c>
      <c r="R1991" t="s">
        <v>630</v>
      </c>
    </row>
    <row r="1992" spans="1:18" x14ac:dyDescent="0.25">
      <c r="A1992" s="140" t="s">
        <v>1447</v>
      </c>
      <c r="B1992" s="140" t="s">
        <v>885</v>
      </c>
      <c r="C1992" s="140" t="s">
        <v>1819</v>
      </c>
      <c r="D1992" s="140" t="s">
        <v>1820</v>
      </c>
      <c r="E1992" s="140" t="s">
        <v>3781</v>
      </c>
      <c r="F1992" s="140"/>
      <c r="G1992" s="140" t="s">
        <v>1788</v>
      </c>
      <c r="H1992" s="140" t="s">
        <v>1789</v>
      </c>
      <c r="I1992" s="140" t="s">
        <v>5551</v>
      </c>
      <c r="J1992" s="140" t="s">
        <v>1819</v>
      </c>
      <c r="K1992" s="140"/>
      <c r="L1992" s="140"/>
      <c r="M1992" s="140" t="s">
        <v>6675</v>
      </c>
      <c r="N1992" s="141">
        <v>60</v>
      </c>
      <c r="O1992" s="142" t="b">
        <v>0</v>
      </c>
      <c r="P1992" s="140" t="s">
        <v>3077</v>
      </c>
      <c r="Q1992" t="s">
        <v>1825</v>
      </c>
      <c r="R1992" t="s">
        <v>630</v>
      </c>
    </row>
    <row r="1993" spans="1:18" x14ac:dyDescent="0.25">
      <c r="A1993" s="140" t="s">
        <v>1448</v>
      </c>
      <c r="B1993" s="140" t="s">
        <v>887</v>
      </c>
      <c r="C1993" s="140" t="s">
        <v>1819</v>
      </c>
      <c r="D1993" s="140" t="s">
        <v>1820</v>
      </c>
      <c r="E1993" s="140" t="s">
        <v>1883</v>
      </c>
      <c r="F1993" s="140"/>
      <c r="G1993" s="140" t="s">
        <v>71</v>
      </c>
      <c r="H1993" s="140" t="s">
        <v>1779</v>
      </c>
      <c r="I1993" s="140" t="s">
        <v>5551</v>
      </c>
      <c r="J1993" s="140" t="s">
        <v>1819</v>
      </c>
      <c r="K1993" s="140"/>
      <c r="L1993" s="140"/>
      <c r="M1993" s="140" t="s">
        <v>6676</v>
      </c>
      <c r="N1993" s="141">
        <v>60</v>
      </c>
      <c r="O1993" s="142" t="b">
        <v>0</v>
      </c>
      <c r="P1993" s="140" t="s">
        <v>3077</v>
      </c>
      <c r="Q1993" t="s">
        <v>1825</v>
      </c>
      <c r="R1993" t="s">
        <v>630</v>
      </c>
    </row>
    <row r="1994" spans="1:18" x14ac:dyDescent="0.25">
      <c r="A1994" s="140" t="s">
        <v>1449</v>
      </c>
      <c r="B1994" s="140" t="s">
        <v>887</v>
      </c>
      <c r="C1994" s="140" t="s">
        <v>1819</v>
      </c>
      <c r="D1994" s="140" t="s">
        <v>1820</v>
      </c>
      <c r="E1994" s="140" t="s">
        <v>1957</v>
      </c>
      <c r="F1994" s="140"/>
      <c r="G1994" s="140" t="s">
        <v>1788</v>
      </c>
      <c r="H1994" s="140" t="s">
        <v>1789</v>
      </c>
      <c r="I1994" s="140" t="s">
        <v>5551</v>
      </c>
      <c r="J1994" s="140" t="s">
        <v>1819</v>
      </c>
      <c r="K1994" s="140"/>
      <c r="L1994" s="140"/>
      <c r="M1994" s="140" t="s">
        <v>6677</v>
      </c>
      <c r="N1994" s="141">
        <v>60</v>
      </c>
      <c r="O1994" s="142" t="b">
        <v>0</v>
      </c>
      <c r="P1994" s="140" t="s">
        <v>3077</v>
      </c>
      <c r="Q1994" t="s">
        <v>1825</v>
      </c>
      <c r="R1994" t="s">
        <v>630</v>
      </c>
    </row>
    <row r="1995" spans="1:18" x14ac:dyDescent="0.25">
      <c r="A1995" s="140" t="s">
        <v>105</v>
      </c>
      <c r="B1995" s="140" t="s">
        <v>887</v>
      </c>
      <c r="C1995" s="140" t="s">
        <v>1819</v>
      </c>
      <c r="D1995" s="140" t="s">
        <v>1820</v>
      </c>
      <c r="E1995" s="140" t="s">
        <v>2055</v>
      </c>
      <c r="F1995" s="140"/>
      <c r="G1995" s="140" t="s">
        <v>71</v>
      </c>
      <c r="H1995" s="140" t="s">
        <v>1779</v>
      </c>
      <c r="I1995" s="140" t="s">
        <v>5551</v>
      </c>
      <c r="J1995" s="140" t="s">
        <v>1819</v>
      </c>
      <c r="K1995" s="140"/>
      <c r="L1995" s="140"/>
      <c r="M1995" s="140" t="s">
        <v>6678</v>
      </c>
      <c r="N1995" s="141">
        <v>60</v>
      </c>
      <c r="O1995" s="142" t="b">
        <v>0</v>
      </c>
      <c r="P1995" s="140" t="s">
        <v>3077</v>
      </c>
      <c r="Q1995" t="s">
        <v>1825</v>
      </c>
      <c r="R1995" t="s">
        <v>630</v>
      </c>
    </row>
    <row r="1996" spans="1:18" x14ac:dyDescent="0.25">
      <c r="A1996" s="140" t="s">
        <v>104</v>
      </c>
      <c r="B1996" s="140" t="s">
        <v>887</v>
      </c>
      <c r="C1996" s="140" t="s">
        <v>1819</v>
      </c>
      <c r="D1996" s="140" t="s">
        <v>1820</v>
      </c>
      <c r="E1996" s="140" t="s">
        <v>4067</v>
      </c>
      <c r="F1996" s="140"/>
      <c r="G1996" s="140" t="s">
        <v>71</v>
      </c>
      <c r="H1996" s="140" t="s">
        <v>1779</v>
      </c>
      <c r="I1996" s="140" t="s">
        <v>5963</v>
      </c>
      <c r="J1996" s="140" t="s">
        <v>1819</v>
      </c>
      <c r="K1996" s="140"/>
      <c r="L1996" s="140"/>
      <c r="M1996" s="140" t="s">
        <v>6679</v>
      </c>
      <c r="N1996" s="141">
        <v>60</v>
      </c>
      <c r="O1996" s="142" t="b">
        <v>0</v>
      </c>
      <c r="P1996" s="140" t="s">
        <v>3077</v>
      </c>
      <c r="Q1996" t="s">
        <v>1825</v>
      </c>
      <c r="R1996" t="s">
        <v>630</v>
      </c>
    </row>
    <row r="1997" spans="1:18" x14ac:dyDescent="0.25">
      <c r="A1997" s="140" t="s">
        <v>1450</v>
      </c>
      <c r="B1997" s="140" t="s">
        <v>887</v>
      </c>
      <c r="C1997" s="140" t="s">
        <v>1819</v>
      </c>
      <c r="D1997" s="140" t="s">
        <v>1820</v>
      </c>
      <c r="E1997" s="140" t="s">
        <v>1940</v>
      </c>
      <c r="F1997" s="140"/>
      <c r="G1997" s="140" t="s">
        <v>70</v>
      </c>
      <c r="H1997" s="140" t="s">
        <v>1781</v>
      </c>
      <c r="I1997" s="140" t="s">
        <v>5551</v>
      </c>
      <c r="J1997" s="140" t="s">
        <v>1819</v>
      </c>
      <c r="K1997" s="140"/>
      <c r="L1997" s="140"/>
      <c r="M1997" s="140" t="s">
        <v>6680</v>
      </c>
      <c r="N1997" s="141">
        <v>60</v>
      </c>
      <c r="O1997" s="142" t="b">
        <v>0</v>
      </c>
      <c r="P1997" s="140" t="s">
        <v>3077</v>
      </c>
      <c r="Q1997" t="s">
        <v>1825</v>
      </c>
      <c r="R1997" t="s">
        <v>630</v>
      </c>
    </row>
    <row r="1998" spans="1:18" x14ac:dyDescent="0.25">
      <c r="A1998" s="140" t="s">
        <v>6681</v>
      </c>
      <c r="B1998" s="140" t="s">
        <v>887</v>
      </c>
      <c r="C1998" s="140" t="s">
        <v>1819</v>
      </c>
      <c r="D1998" s="140" t="s">
        <v>1820</v>
      </c>
      <c r="E1998" s="140" t="s">
        <v>2055</v>
      </c>
      <c r="F1998" s="140"/>
      <c r="G1998" s="140" t="s">
        <v>71</v>
      </c>
      <c r="H1998" s="140" t="s">
        <v>1779</v>
      </c>
      <c r="I1998" s="140" t="s">
        <v>5551</v>
      </c>
      <c r="J1998" s="140" t="s">
        <v>1819</v>
      </c>
      <c r="K1998" s="140"/>
      <c r="L1998" s="140"/>
      <c r="M1998" s="140" t="s">
        <v>6682</v>
      </c>
      <c r="N1998" s="141">
        <v>60</v>
      </c>
      <c r="O1998" s="142" t="b">
        <v>0</v>
      </c>
      <c r="P1998" s="140" t="s">
        <v>3077</v>
      </c>
      <c r="Q1998" t="s">
        <v>1825</v>
      </c>
      <c r="R1998" t="s">
        <v>630</v>
      </c>
    </row>
    <row r="1999" spans="1:18" x14ac:dyDescent="0.25">
      <c r="A1999" s="140" t="s">
        <v>1451</v>
      </c>
      <c r="B1999" s="140" t="s">
        <v>887</v>
      </c>
      <c r="C1999" s="140" t="s">
        <v>1819</v>
      </c>
      <c r="D1999" s="140" t="s">
        <v>1820</v>
      </c>
      <c r="E1999" s="140" t="s">
        <v>6062</v>
      </c>
      <c r="F1999" s="140"/>
      <c r="G1999" s="140" t="s">
        <v>1788</v>
      </c>
      <c r="H1999" s="140" t="s">
        <v>1789</v>
      </c>
      <c r="I1999" s="140" t="s">
        <v>5551</v>
      </c>
      <c r="J1999" s="140" t="s">
        <v>1819</v>
      </c>
      <c r="K1999" s="140"/>
      <c r="L1999" s="140"/>
      <c r="M1999" s="140" t="s">
        <v>6683</v>
      </c>
      <c r="N1999" s="141">
        <v>60</v>
      </c>
      <c r="O1999" s="142" t="b">
        <v>0</v>
      </c>
      <c r="P1999" s="140" t="s">
        <v>3077</v>
      </c>
      <c r="Q1999" t="s">
        <v>1825</v>
      </c>
      <c r="R1999" t="s">
        <v>630</v>
      </c>
    </row>
    <row r="2000" spans="1:18" x14ac:dyDescent="0.25">
      <c r="A2000" s="140" t="s">
        <v>301</v>
      </c>
      <c r="B2000" s="140" t="s">
        <v>887</v>
      </c>
      <c r="C2000" s="140" t="s">
        <v>1819</v>
      </c>
      <c r="D2000" s="140" t="s">
        <v>1820</v>
      </c>
      <c r="E2000" s="140" t="s">
        <v>1928</v>
      </c>
      <c r="F2000" s="140"/>
      <c r="G2000" s="140" t="s">
        <v>70</v>
      </c>
      <c r="H2000" s="140" t="s">
        <v>1781</v>
      </c>
      <c r="I2000" s="140" t="s">
        <v>5551</v>
      </c>
      <c r="J2000" s="140" t="s">
        <v>1819</v>
      </c>
      <c r="K2000" s="140"/>
      <c r="L2000" s="140"/>
      <c r="M2000" s="140" t="s">
        <v>6684</v>
      </c>
      <c r="N2000" s="141">
        <v>60</v>
      </c>
      <c r="O2000" s="142" t="b">
        <v>0</v>
      </c>
      <c r="P2000" s="140" t="s">
        <v>3077</v>
      </c>
      <c r="Q2000" t="s">
        <v>1825</v>
      </c>
      <c r="R2000" t="s">
        <v>630</v>
      </c>
    </row>
    <row r="2001" spans="1:18" x14ac:dyDescent="0.25">
      <c r="A2001" s="140" t="s">
        <v>92</v>
      </c>
      <c r="B2001" s="140" t="s">
        <v>887</v>
      </c>
      <c r="C2001" s="140" t="s">
        <v>1819</v>
      </c>
      <c r="D2001" s="140" t="s">
        <v>1820</v>
      </c>
      <c r="E2001" s="140" t="s">
        <v>5297</v>
      </c>
      <c r="F2001" s="140"/>
      <c r="G2001" s="140" t="s">
        <v>1788</v>
      </c>
      <c r="H2001" s="140" t="s">
        <v>1789</v>
      </c>
      <c r="I2001" s="140" t="s">
        <v>5551</v>
      </c>
      <c r="J2001" s="140" t="s">
        <v>1819</v>
      </c>
      <c r="K2001" s="140"/>
      <c r="L2001" s="140"/>
      <c r="M2001" s="140" t="s">
        <v>6685</v>
      </c>
      <c r="N2001" s="141">
        <v>60</v>
      </c>
      <c r="O2001" s="142" t="b">
        <v>0</v>
      </c>
      <c r="P2001" s="140" t="s">
        <v>3077</v>
      </c>
      <c r="Q2001" t="s">
        <v>1825</v>
      </c>
      <c r="R2001" t="s">
        <v>630</v>
      </c>
    </row>
    <row r="2002" spans="1:18" x14ac:dyDescent="0.25">
      <c r="A2002" s="140" t="s">
        <v>1452</v>
      </c>
      <c r="B2002" s="140" t="s">
        <v>887</v>
      </c>
      <c r="C2002" s="140" t="s">
        <v>1819</v>
      </c>
      <c r="D2002" s="140" t="s">
        <v>1820</v>
      </c>
      <c r="E2002" s="140" t="s">
        <v>1940</v>
      </c>
      <c r="F2002" s="140"/>
      <c r="G2002" s="140" t="s">
        <v>70</v>
      </c>
      <c r="H2002" s="140" t="s">
        <v>1781</v>
      </c>
      <c r="I2002" s="140" t="s">
        <v>5551</v>
      </c>
      <c r="J2002" s="140" t="s">
        <v>1819</v>
      </c>
      <c r="K2002" s="140"/>
      <c r="L2002" s="140"/>
      <c r="M2002" s="140" t="s">
        <v>6686</v>
      </c>
      <c r="N2002" s="141">
        <v>60</v>
      </c>
      <c r="O2002" s="142" t="b">
        <v>0</v>
      </c>
      <c r="P2002" s="140" t="s">
        <v>3077</v>
      </c>
      <c r="Q2002" t="s">
        <v>1825</v>
      </c>
      <c r="R2002" t="s">
        <v>630</v>
      </c>
    </row>
    <row r="2003" spans="1:18" x14ac:dyDescent="0.25">
      <c r="A2003" s="140" t="s">
        <v>1453</v>
      </c>
      <c r="B2003" s="140" t="s">
        <v>887</v>
      </c>
      <c r="C2003" s="140" t="s">
        <v>1819</v>
      </c>
      <c r="D2003" s="140" t="s">
        <v>1820</v>
      </c>
      <c r="E2003" s="140" t="s">
        <v>1928</v>
      </c>
      <c r="F2003" s="140"/>
      <c r="G2003" s="140" t="s">
        <v>70</v>
      </c>
      <c r="H2003" s="140" t="s">
        <v>1781</v>
      </c>
      <c r="I2003" s="140" t="s">
        <v>5551</v>
      </c>
      <c r="J2003" s="140" t="s">
        <v>1819</v>
      </c>
      <c r="K2003" s="140"/>
      <c r="L2003" s="140"/>
      <c r="M2003" s="140" t="s">
        <v>6687</v>
      </c>
      <c r="N2003" s="141">
        <v>60</v>
      </c>
      <c r="O2003" s="142" t="b">
        <v>0</v>
      </c>
      <c r="P2003" s="140" t="s">
        <v>3077</v>
      </c>
      <c r="Q2003" t="s">
        <v>1825</v>
      </c>
      <c r="R2003" t="s">
        <v>630</v>
      </c>
    </row>
    <row r="2004" spans="1:18" x14ac:dyDescent="0.25">
      <c r="A2004" s="140" t="s">
        <v>107</v>
      </c>
      <c r="B2004" s="140" t="s">
        <v>887</v>
      </c>
      <c r="C2004" s="140" t="s">
        <v>1819</v>
      </c>
      <c r="D2004" s="140" t="s">
        <v>1820</v>
      </c>
      <c r="E2004" s="140" t="s">
        <v>6062</v>
      </c>
      <c r="F2004" s="140"/>
      <c r="G2004" s="140" t="s">
        <v>1788</v>
      </c>
      <c r="H2004" s="140" t="s">
        <v>1789</v>
      </c>
      <c r="I2004" s="140" t="s">
        <v>5551</v>
      </c>
      <c r="J2004" s="140" t="s">
        <v>1819</v>
      </c>
      <c r="K2004" s="140"/>
      <c r="L2004" s="140"/>
      <c r="M2004" s="140" t="s">
        <v>6688</v>
      </c>
      <c r="N2004" s="141">
        <v>60</v>
      </c>
      <c r="O2004" s="142" t="b">
        <v>0</v>
      </c>
      <c r="P2004" s="140" t="s">
        <v>3077</v>
      </c>
      <c r="Q2004" t="s">
        <v>1825</v>
      </c>
      <c r="R2004" t="s">
        <v>630</v>
      </c>
    </row>
    <row r="2005" spans="1:18" x14ac:dyDescent="0.25">
      <c r="A2005" s="140" t="s">
        <v>106</v>
      </c>
      <c r="B2005" s="140" t="s">
        <v>887</v>
      </c>
      <c r="C2005" s="140" t="s">
        <v>1819</v>
      </c>
      <c r="D2005" s="140" t="s">
        <v>1820</v>
      </c>
      <c r="E2005" s="140" t="s">
        <v>2104</v>
      </c>
      <c r="F2005" s="140"/>
      <c r="G2005" s="140" t="s">
        <v>1788</v>
      </c>
      <c r="H2005" s="140" t="s">
        <v>1789</v>
      </c>
      <c r="I2005" s="140" t="s">
        <v>5551</v>
      </c>
      <c r="J2005" s="140" t="s">
        <v>1819</v>
      </c>
      <c r="K2005" s="140"/>
      <c r="L2005" s="140"/>
      <c r="M2005" s="140" t="s">
        <v>6689</v>
      </c>
      <c r="N2005" s="141">
        <v>60</v>
      </c>
      <c r="O2005" s="142" t="b">
        <v>0</v>
      </c>
      <c r="P2005" s="140" t="s">
        <v>3077</v>
      </c>
      <c r="Q2005" t="s">
        <v>1825</v>
      </c>
      <c r="R2005" t="s">
        <v>630</v>
      </c>
    </row>
    <row r="2006" spans="1:18" x14ac:dyDescent="0.25">
      <c r="A2006" s="140" t="s">
        <v>1454</v>
      </c>
      <c r="B2006" s="140" t="s">
        <v>5626</v>
      </c>
      <c r="C2006" s="140" t="s">
        <v>1819</v>
      </c>
      <c r="D2006" s="140" t="s">
        <v>1820</v>
      </c>
      <c r="E2006" s="140" t="s">
        <v>5297</v>
      </c>
      <c r="F2006" s="140"/>
      <c r="G2006" s="140" t="s">
        <v>1788</v>
      </c>
      <c r="H2006" s="140" t="s">
        <v>1789</v>
      </c>
      <c r="I2006" s="140" t="s">
        <v>5551</v>
      </c>
      <c r="J2006" s="140" t="s">
        <v>1819</v>
      </c>
      <c r="K2006" s="140"/>
      <c r="L2006" s="140"/>
      <c r="M2006" s="140" t="s">
        <v>6690</v>
      </c>
      <c r="N2006" s="141">
        <v>60</v>
      </c>
      <c r="O2006" s="142" t="b">
        <v>0</v>
      </c>
      <c r="P2006" s="140" t="s">
        <v>3077</v>
      </c>
      <c r="Q2006" t="s">
        <v>1825</v>
      </c>
      <c r="R2006" t="s">
        <v>630</v>
      </c>
    </row>
    <row r="2007" spans="1:18" x14ac:dyDescent="0.25">
      <c r="A2007" s="140" t="s">
        <v>86</v>
      </c>
      <c r="B2007" s="140" t="s">
        <v>887</v>
      </c>
      <c r="C2007" s="140" t="s">
        <v>1819</v>
      </c>
      <c r="D2007" s="140" t="s">
        <v>1820</v>
      </c>
      <c r="E2007" s="140" t="s">
        <v>1940</v>
      </c>
      <c r="F2007" s="140"/>
      <c r="G2007" s="140" t="s">
        <v>70</v>
      </c>
      <c r="H2007" s="140" t="s">
        <v>1781</v>
      </c>
      <c r="I2007" s="140" t="s">
        <v>5551</v>
      </c>
      <c r="J2007" s="140" t="s">
        <v>1819</v>
      </c>
      <c r="K2007" s="140"/>
      <c r="L2007" s="140"/>
      <c r="M2007" s="140" t="s">
        <v>6691</v>
      </c>
      <c r="N2007" s="141">
        <v>60</v>
      </c>
      <c r="O2007" s="142" t="b">
        <v>0</v>
      </c>
      <c r="P2007" s="140" t="s">
        <v>3077</v>
      </c>
      <c r="Q2007" t="s">
        <v>1825</v>
      </c>
      <c r="R2007" t="s">
        <v>630</v>
      </c>
    </row>
    <row r="2008" spans="1:18" x14ac:dyDescent="0.25">
      <c r="A2008" s="140" t="s">
        <v>303</v>
      </c>
      <c r="B2008" s="140" t="s">
        <v>887</v>
      </c>
      <c r="C2008" s="140" t="s">
        <v>1819</v>
      </c>
      <c r="D2008" s="140" t="s">
        <v>1820</v>
      </c>
      <c r="E2008" s="140" t="s">
        <v>1928</v>
      </c>
      <c r="F2008" s="140"/>
      <c r="G2008" s="140" t="s">
        <v>70</v>
      </c>
      <c r="H2008" s="140" t="s">
        <v>1781</v>
      </c>
      <c r="I2008" s="140" t="s">
        <v>5551</v>
      </c>
      <c r="J2008" s="140" t="s">
        <v>1819</v>
      </c>
      <c r="K2008" s="140"/>
      <c r="L2008" s="140"/>
      <c r="M2008" s="140" t="s">
        <v>6692</v>
      </c>
      <c r="N2008" s="141">
        <v>60</v>
      </c>
      <c r="O2008" s="142" t="b">
        <v>0</v>
      </c>
      <c r="P2008" s="140" t="s">
        <v>3077</v>
      </c>
      <c r="Q2008" t="s">
        <v>1825</v>
      </c>
      <c r="R2008" t="s">
        <v>630</v>
      </c>
    </row>
    <row r="2009" spans="1:18" x14ac:dyDescent="0.25">
      <c r="A2009" s="140" t="s">
        <v>1455</v>
      </c>
      <c r="B2009" s="140" t="s">
        <v>887</v>
      </c>
      <c r="C2009" s="140" t="s">
        <v>1819</v>
      </c>
      <c r="D2009" s="140" t="s">
        <v>1820</v>
      </c>
      <c r="E2009" s="140" t="s">
        <v>2055</v>
      </c>
      <c r="F2009" s="140"/>
      <c r="G2009" s="140" t="s">
        <v>70</v>
      </c>
      <c r="H2009" s="140" t="s">
        <v>1781</v>
      </c>
      <c r="I2009" s="140" t="s">
        <v>5551</v>
      </c>
      <c r="J2009" s="140" t="s">
        <v>1819</v>
      </c>
      <c r="K2009" s="140"/>
      <c r="L2009" s="140"/>
      <c r="M2009" s="140" t="s">
        <v>6693</v>
      </c>
      <c r="N2009" s="141">
        <v>60</v>
      </c>
      <c r="O2009" s="142" t="b">
        <v>0</v>
      </c>
      <c r="P2009" s="140" t="s">
        <v>3077</v>
      </c>
      <c r="Q2009" t="s">
        <v>1825</v>
      </c>
      <c r="R2009" t="s">
        <v>630</v>
      </c>
    </row>
    <row r="2010" spans="1:18" x14ac:dyDescent="0.25">
      <c r="A2010" s="140" t="s">
        <v>306</v>
      </c>
      <c r="B2010" s="140" t="s">
        <v>887</v>
      </c>
      <c r="C2010" s="140" t="s">
        <v>1819</v>
      </c>
      <c r="D2010" s="140" t="s">
        <v>1820</v>
      </c>
      <c r="E2010" s="140" t="s">
        <v>1940</v>
      </c>
      <c r="F2010" s="140"/>
      <c r="G2010" s="140" t="s">
        <v>70</v>
      </c>
      <c r="H2010" s="140" t="s">
        <v>1781</v>
      </c>
      <c r="I2010" s="140" t="s">
        <v>5551</v>
      </c>
      <c r="J2010" s="140" t="s">
        <v>1819</v>
      </c>
      <c r="K2010" s="140"/>
      <c r="L2010" s="140"/>
      <c r="M2010" s="140" t="s">
        <v>6694</v>
      </c>
      <c r="N2010" s="141">
        <v>60</v>
      </c>
      <c r="O2010" s="142" t="b">
        <v>0</v>
      </c>
      <c r="P2010" s="140" t="s">
        <v>3077</v>
      </c>
      <c r="Q2010" t="s">
        <v>1825</v>
      </c>
      <c r="R2010" t="s">
        <v>630</v>
      </c>
    </row>
    <row r="2011" spans="1:18" x14ac:dyDescent="0.25">
      <c r="A2011" s="140" t="s">
        <v>1456</v>
      </c>
      <c r="B2011" s="140" t="s">
        <v>885</v>
      </c>
      <c r="C2011" s="140" t="s">
        <v>1819</v>
      </c>
      <c r="D2011" s="140" t="s">
        <v>1820</v>
      </c>
      <c r="E2011" s="140" t="s">
        <v>3136</v>
      </c>
      <c r="F2011" s="140"/>
      <c r="G2011" s="140" t="s">
        <v>1788</v>
      </c>
      <c r="H2011" s="140" t="s">
        <v>1789</v>
      </c>
      <c r="I2011" s="140" t="s">
        <v>5551</v>
      </c>
      <c r="J2011" s="140" t="s">
        <v>1819</v>
      </c>
      <c r="K2011" s="140"/>
      <c r="L2011" s="140"/>
      <c r="M2011" s="140" t="s">
        <v>6695</v>
      </c>
      <c r="N2011" s="141">
        <v>60</v>
      </c>
      <c r="O2011" s="142" t="b">
        <v>0</v>
      </c>
      <c r="P2011" s="140" t="s">
        <v>3077</v>
      </c>
      <c r="Q2011" t="s">
        <v>1825</v>
      </c>
      <c r="R2011" t="s">
        <v>630</v>
      </c>
    </row>
    <row r="2012" spans="1:18" x14ac:dyDescent="0.25">
      <c r="A2012" s="140" t="s">
        <v>108</v>
      </c>
      <c r="B2012" s="140" t="s">
        <v>887</v>
      </c>
      <c r="C2012" s="140" t="s">
        <v>1819</v>
      </c>
      <c r="D2012" s="140" t="s">
        <v>1820</v>
      </c>
      <c r="E2012" s="140" t="s">
        <v>2074</v>
      </c>
      <c r="F2012" s="140"/>
      <c r="G2012" s="140" t="s">
        <v>1788</v>
      </c>
      <c r="H2012" s="140" t="s">
        <v>1789</v>
      </c>
      <c r="I2012" s="140" t="s">
        <v>5551</v>
      </c>
      <c r="J2012" s="140" t="s">
        <v>1819</v>
      </c>
      <c r="K2012" s="140"/>
      <c r="L2012" s="140"/>
      <c r="M2012" s="140" t="s">
        <v>6696</v>
      </c>
      <c r="N2012" s="141">
        <v>60</v>
      </c>
      <c r="O2012" s="142" t="b">
        <v>0</v>
      </c>
      <c r="P2012" s="140" t="s">
        <v>3077</v>
      </c>
      <c r="Q2012" t="s">
        <v>1825</v>
      </c>
      <c r="R2012" t="s">
        <v>630</v>
      </c>
    </row>
    <row r="2013" spans="1:18" x14ac:dyDescent="0.25">
      <c r="A2013" s="140" t="s">
        <v>1457</v>
      </c>
      <c r="B2013" s="140" t="s">
        <v>885</v>
      </c>
      <c r="C2013" s="140" t="s">
        <v>1819</v>
      </c>
      <c r="D2013" s="140" t="s">
        <v>1820</v>
      </c>
      <c r="E2013" s="140" t="s">
        <v>3136</v>
      </c>
      <c r="F2013" s="140"/>
      <c r="G2013" s="140" t="s">
        <v>1788</v>
      </c>
      <c r="H2013" s="140" t="s">
        <v>1789</v>
      </c>
      <c r="I2013" s="140" t="s">
        <v>5551</v>
      </c>
      <c r="J2013" s="140" t="s">
        <v>1819</v>
      </c>
      <c r="K2013" s="140"/>
      <c r="L2013" s="140"/>
      <c r="M2013" s="140" t="s">
        <v>6697</v>
      </c>
      <c r="N2013" s="141">
        <v>60</v>
      </c>
      <c r="O2013" s="142" t="b">
        <v>0</v>
      </c>
      <c r="P2013" s="140" t="s">
        <v>3077</v>
      </c>
      <c r="Q2013" t="s">
        <v>1825</v>
      </c>
      <c r="R2013" t="s">
        <v>630</v>
      </c>
    </row>
    <row r="2014" spans="1:18" x14ac:dyDescent="0.25">
      <c r="A2014" s="140" t="s">
        <v>1458</v>
      </c>
      <c r="B2014" s="140" t="s">
        <v>885</v>
      </c>
      <c r="C2014" s="140" t="s">
        <v>1819</v>
      </c>
      <c r="D2014" s="140" t="s">
        <v>1820</v>
      </c>
      <c r="E2014" s="140" t="s">
        <v>3136</v>
      </c>
      <c r="F2014" s="140"/>
      <c r="G2014" s="140" t="s">
        <v>1788</v>
      </c>
      <c r="H2014" s="140" t="s">
        <v>1789</v>
      </c>
      <c r="I2014" s="140" t="s">
        <v>5551</v>
      </c>
      <c r="J2014" s="140" t="s">
        <v>1819</v>
      </c>
      <c r="K2014" s="140"/>
      <c r="L2014" s="140"/>
      <c r="M2014" s="140" t="s">
        <v>6698</v>
      </c>
      <c r="N2014" s="141">
        <v>60</v>
      </c>
      <c r="O2014" s="142" t="b">
        <v>0</v>
      </c>
      <c r="P2014" s="140" t="s">
        <v>3077</v>
      </c>
      <c r="Q2014" t="s">
        <v>1825</v>
      </c>
      <c r="R2014" t="s">
        <v>630</v>
      </c>
    </row>
    <row r="2015" spans="1:18" x14ac:dyDescent="0.25">
      <c r="A2015" s="140" t="s">
        <v>1459</v>
      </c>
      <c r="B2015" s="140" t="s">
        <v>885</v>
      </c>
      <c r="C2015" s="140" t="s">
        <v>1819</v>
      </c>
      <c r="D2015" s="140" t="s">
        <v>1820</v>
      </c>
      <c r="E2015" s="140" t="s">
        <v>3136</v>
      </c>
      <c r="F2015" s="140"/>
      <c r="G2015" s="140" t="s">
        <v>1788</v>
      </c>
      <c r="H2015" s="140" t="s">
        <v>1789</v>
      </c>
      <c r="I2015" s="140" t="s">
        <v>5551</v>
      </c>
      <c r="J2015" s="140" t="s">
        <v>1819</v>
      </c>
      <c r="K2015" s="140"/>
      <c r="L2015" s="140"/>
      <c r="M2015" s="140" t="s">
        <v>6699</v>
      </c>
      <c r="N2015" s="141">
        <v>60</v>
      </c>
      <c r="O2015" s="142" t="b">
        <v>0</v>
      </c>
      <c r="P2015" s="140" t="s">
        <v>3077</v>
      </c>
      <c r="Q2015" t="s">
        <v>1825</v>
      </c>
      <c r="R2015" t="s">
        <v>630</v>
      </c>
    </row>
    <row r="2016" spans="1:18" x14ac:dyDescent="0.25">
      <c r="A2016" s="140" t="s">
        <v>1460</v>
      </c>
      <c r="B2016" s="140" t="s">
        <v>887</v>
      </c>
      <c r="C2016" s="140" t="s">
        <v>1819</v>
      </c>
      <c r="D2016" s="140" t="s">
        <v>1820</v>
      </c>
      <c r="E2016" s="140" t="s">
        <v>2055</v>
      </c>
      <c r="F2016" s="140"/>
      <c r="G2016" s="140" t="s">
        <v>71</v>
      </c>
      <c r="H2016" s="140" t="s">
        <v>1779</v>
      </c>
      <c r="I2016" s="140" t="s">
        <v>5551</v>
      </c>
      <c r="J2016" s="140" t="s">
        <v>1819</v>
      </c>
      <c r="K2016" s="140"/>
      <c r="L2016" s="140"/>
      <c r="M2016" s="140" t="s">
        <v>6700</v>
      </c>
      <c r="N2016" s="141">
        <v>60</v>
      </c>
      <c r="O2016" s="142" t="b">
        <v>0</v>
      </c>
      <c r="P2016" s="140" t="s">
        <v>3077</v>
      </c>
      <c r="Q2016" t="s">
        <v>1825</v>
      </c>
      <c r="R2016" t="s">
        <v>630</v>
      </c>
    </row>
    <row r="2017" spans="1:18" x14ac:dyDescent="0.25">
      <c r="A2017" s="140" t="s">
        <v>109</v>
      </c>
      <c r="B2017" s="140" t="s">
        <v>887</v>
      </c>
      <c r="C2017" s="140" t="s">
        <v>1819</v>
      </c>
      <c r="D2017" s="140" t="s">
        <v>1820</v>
      </c>
      <c r="E2017" s="140" t="s">
        <v>2055</v>
      </c>
      <c r="F2017" s="140"/>
      <c r="G2017" s="140" t="s">
        <v>71</v>
      </c>
      <c r="H2017" s="140" t="s">
        <v>1779</v>
      </c>
      <c r="I2017" s="140" t="s">
        <v>5551</v>
      </c>
      <c r="J2017" s="140" t="s">
        <v>1819</v>
      </c>
      <c r="K2017" s="140"/>
      <c r="L2017" s="140"/>
      <c r="M2017" s="140" t="s">
        <v>6701</v>
      </c>
      <c r="N2017" s="141">
        <v>60</v>
      </c>
      <c r="O2017" s="142" t="b">
        <v>0</v>
      </c>
      <c r="P2017" s="140" t="s">
        <v>3077</v>
      </c>
      <c r="Q2017" t="s">
        <v>1825</v>
      </c>
      <c r="R2017" t="s">
        <v>630</v>
      </c>
    </row>
    <row r="2018" spans="1:18" x14ac:dyDescent="0.25">
      <c r="A2018" s="140" t="s">
        <v>223</v>
      </c>
      <c r="B2018" s="140" t="s">
        <v>887</v>
      </c>
      <c r="C2018" s="140" t="s">
        <v>1819</v>
      </c>
      <c r="D2018" s="140" t="s">
        <v>1820</v>
      </c>
      <c r="E2018" s="140" t="s">
        <v>1973</v>
      </c>
      <c r="F2018" s="140"/>
      <c r="G2018" s="140" t="s">
        <v>71</v>
      </c>
      <c r="H2018" s="140" t="s">
        <v>1779</v>
      </c>
      <c r="I2018" s="140" t="s">
        <v>5551</v>
      </c>
      <c r="J2018" s="140" t="s">
        <v>1819</v>
      </c>
      <c r="K2018" s="140"/>
      <c r="L2018" s="140"/>
      <c r="M2018" s="140" t="s">
        <v>6702</v>
      </c>
      <c r="N2018" s="141">
        <v>60</v>
      </c>
      <c r="O2018" s="142" t="b">
        <v>0</v>
      </c>
      <c r="P2018" s="140" t="s">
        <v>3077</v>
      </c>
      <c r="Q2018" t="s">
        <v>1825</v>
      </c>
      <c r="R2018" t="s">
        <v>630</v>
      </c>
    </row>
    <row r="2019" spans="1:18" x14ac:dyDescent="0.25">
      <c r="A2019" s="140" t="s">
        <v>112</v>
      </c>
      <c r="B2019" s="140" t="s">
        <v>887</v>
      </c>
      <c r="C2019" s="140" t="s">
        <v>1819</v>
      </c>
      <c r="D2019" s="140" t="s">
        <v>1820</v>
      </c>
      <c r="E2019" s="140" t="s">
        <v>2055</v>
      </c>
      <c r="F2019" s="140"/>
      <c r="G2019" s="140" t="s">
        <v>71</v>
      </c>
      <c r="H2019" s="140" t="s">
        <v>1779</v>
      </c>
      <c r="I2019" s="140" t="s">
        <v>5551</v>
      </c>
      <c r="J2019" s="140" t="s">
        <v>1819</v>
      </c>
      <c r="K2019" s="140"/>
      <c r="L2019" s="140"/>
      <c r="M2019" s="140" t="s">
        <v>6703</v>
      </c>
      <c r="N2019" s="141">
        <v>60</v>
      </c>
      <c r="O2019" s="142" t="b">
        <v>0</v>
      </c>
      <c r="P2019" s="140" t="s">
        <v>3077</v>
      </c>
      <c r="Q2019" t="s">
        <v>1825</v>
      </c>
      <c r="R2019" t="s">
        <v>630</v>
      </c>
    </row>
    <row r="2020" spans="1:18" x14ac:dyDescent="0.25">
      <c r="A2020" s="140" t="s">
        <v>110</v>
      </c>
      <c r="B2020" s="140" t="s">
        <v>887</v>
      </c>
      <c r="C2020" s="140" t="s">
        <v>1819</v>
      </c>
      <c r="D2020" s="140" t="s">
        <v>1820</v>
      </c>
      <c r="E2020" s="140" t="s">
        <v>4067</v>
      </c>
      <c r="F2020" s="140"/>
      <c r="G2020" s="140" t="s">
        <v>71</v>
      </c>
      <c r="H2020" s="140" t="s">
        <v>1779</v>
      </c>
      <c r="I2020" s="140" t="s">
        <v>5963</v>
      </c>
      <c r="J2020" s="140" t="s">
        <v>1819</v>
      </c>
      <c r="K2020" s="140"/>
      <c r="L2020" s="140"/>
      <c r="M2020" s="140" t="s">
        <v>6704</v>
      </c>
      <c r="N2020" s="141">
        <v>60</v>
      </c>
      <c r="O2020" s="142" t="b">
        <v>0</v>
      </c>
      <c r="P2020" s="140" t="s">
        <v>3077</v>
      </c>
      <c r="Q2020" t="s">
        <v>1825</v>
      </c>
      <c r="R2020" t="s">
        <v>630</v>
      </c>
    </row>
    <row r="2021" spans="1:18" x14ac:dyDescent="0.25">
      <c r="A2021" s="140" t="s">
        <v>1461</v>
      </c>
      <c r="B2021" s="140" t="s">
        <v>887</v>
      </c>
      <c r="C2021" s="140" t="s">
        <v>1819</v>
      </c>
      <c r="D2021" s="140" t="s">
        <v>1820</v>
      </c>
      <c r="E2021" s="140" t="s">
        <v>1834</v>
      </c>
      <c r="F2021" s="140"/>
      <c r="G2021" s="140" t="s">
        <v>70</v>
      </c>
      <c r="H2021" s="140" t="s">
        <v>1781</v>
      </c>
      <c r="I2021" s="140" t="s">
        <v>5551</v>
      </c>
      <c r="J2021" s="140" t="s">
        <v>1819</v>
      </c>
      <c r="K2021" s="140"/>
      <c r="L2021" s="140"/>
      <c r="M2021" s="140" t="s">
        <v>6705</v>
      </c>
      <c r="N2021" s="141">
        <v>60</v>
      </c>
      <c r="O2021" s="142" t="b">
        <v>0</v>
      </c>
      <c r="P2021" s="140" t="s">
        <v>3077</v>
      </c>
      <c r="Q2021" t="s">
        <v>1825</v>
      </c>
      <c r="R2021" t="s">
        <v>630</v>
      </c>
    </row>
    <row r="2022" spans="1:18" x14ac:dyDescent="0.25">
      <c r="A2022" s="140" t="s">
        <v>307</v>
      </c>
      <c r="B2022" s="140" t="s">
        <v>887</v>
      </c>
      <c r="C2022" s="140" t="s">
        <v>1819</v>
      </c>
      <c r="D2022" s="140" t="s">
        <v>1820</v>
      </c>
      <c r="E2022" s="140" t="s">
        <v>1973</v>
      </c>
      <c r="F2022" s="140"/>
      <c r="G2022" s="140" t="s">
        <v>71</v>
      </c>
      <c r="H2022" s="140" t="s">
        <v>1779</v>
      </c>
      <c r="I2022" s="140" t="s">
        <v>5551</v>
      </c>
      <c r="J2022" s="140" t="s">
        <v>1819</v>
      </c>
      <c r="K2022" s="140"/>
      <c r="L2022" s="140"/>
      <c r="M2022" s="140" t="s">
        <v>6706</v>
      </c>
      <c r="N2022" s="141">
        <v>60</v>
      </c>
      <c r="O2022" s="142" t="b">
        <v>0</v>
      </c>
      <c r="P2022" s="140" t="s">
        <v>3077</v>
      </c>
      <c r="Q2022" t="s">
        <v>1825</v>
      </c>
      <c r="R2022" t="s">
        <v>630</v>
      </c>
    </row>
    <row r="2023" spans="1:18" x14ac:dyDescent="0.25">
      <c r="A2023" s="140" t="s">
        <v>6707</v>
      </c>
      <c r="B2023" s="140" t="s">
        <v>887</v>
      </c>
      <c r="C2023" s="140" t="s">
        <v>1819</v>
      </c>
      <c r="D2023" s="140" t="s">
        <v>1820</v>
      </c>
      <c r="E2023" s="140" t="s">
        <v>1973</v>
      </c>
      <c r="F2023" s="140"/>
      <c r="G2023" s="140" t="s">
        <v>71</v>
      </c>
      <c r="H2023" s="140" t="s">
        <v>1779</v>
      </c>
      <c r="I2023" s="140" t="s">
        <v>5551</v>
      </c>
      <c r="J2023" s="140" t="s">
        <v>1819</v>
      </c>
      <c r="K2023" s="140"/>
      <c r="L2023" s="140"/>
      <c r="M2023" s="140" t="s">
        <v>6708</v>
      </c>
      <c r="N2023" s="141">
        <v>60</v>
      </c>
      <c r="O2023" s="142" t="b">
        <v>0</v>
      </c>
      <c r="P2023" s="140" t="s">
        <v>3077</v>
      </c>
      <c r="Q2023" t="s">
        <v>1825</v>
      </c>
      <c r="R2023" t="s">
        <v>630</v>
      </c>
    </row>
    <row r="2024" spans="1:18" x14ac:dyDescent="0.25">
      <c r="A2024" s="140" t="s">
        <v>507</v>
      </c>
      <c r="B2024" s="140" t="s">
        <v>887</v>
      </c>
      <c r="C2024" s="140" t="s">
        <v>1819</v>
      </c>
      <c r="D2024" s="140" t="s">
        <v>1820</v>
      </c>
      <c r="E2024" s="140" t="s">
        <v>1957</v>
      </c>
      <c r="F2024" s="140"/>
      <c r="G2024" s="140" t="s">
        <v>1788</v>
      </c>
      <c r="H2024" s="140" t="s">
        <v>1789</v>
      </c>
      <c r="I2024" s="140" t="s">
        <v>5551</v>
      </c>
      <c r="J2024" s="140" t="s">
        <v>1819</v>
      </c>
      <c r="K2024" s="140"/>
      <c r="L2024" s="140"/>
      <c r="M2024" s="140" t="s">
        <v>6709</v>
      </c>
      <c r="N2024" s="141">
        <v>60</v>
      </c>
      <c r="O2024" s="142" t="b">
        <v>0</v>
      </c>
      <c r="P2024" s="140" t="s">
        <v>3077</v>
      </c>
      <c r="Q2024" t="s">
        <v>1825</v>
      </c>
      <c r="R2024" t="s">
        <v>630</v>
      </c>
    </row>
    <row r="2025" spans="1:18" x14ac:dyDescent="0.25">
      <c r="A2025" s="140" t="s">
        <v>6710</v>
      </c>
      <c r="B2025" s="140" t="s">
        <v>885</v>
      </c>
      <c r="C2025" s="140" t="s">
        <v>1819</v>
      </c>
      <c r="D2025" s="140" t="s">
        <v>1820</v>
      </c>
      <c r="E2025" s="140" t="s">
        <v>3781</v>
      </c>
      <c r="F2025" s="140"/>
      <c r="G2025" s="140" t="s">
        <v>1788</v>
      </c>
      <c r="H2025" s="140" t="s">
        <v>1789</v>
      </c>
      <c r="I2025" s="140" t="s">
        <v>5551</v>
      </c>
      <c r="J2025" s="140" t="s">
        <v>1819</v>
      </c>
      <c r="K2025" s="140"/>
      <c r="L2025" s="140"/>
      <c r="M2025" s="140" t="s">
        <v>6711</v>
      </c>
      <c r="N2025" s="141">
        <v>60</v>
      </c>
      <c r="O2025" s="142" t="b">
        <v>0</v>
      </c>
      <c r="P2025" s="140" t="s">
        <v>3077</v>
      </c>
      <c r="Q2025" t="s">
        <v>1825</v>
      </c>
      <c r="R2025" t="s">
        <v>630</v>
      </c>
    </row>
    <row r="2026" spans="1:18" x14ac:dyDescent="0.25">
      <c r="A2026" s="140" t="s">
        <v>1462</v>
      </c>
      <c r="B2026" s="140" t="s">
        <v>885</v>
      </c>
      <c r="C2026" s="140" t="s">
        <v>1819</v>
      </c>
      <c r="D2026" s="140" t="s">
        <v>1820</v>
      </c>
      <c r="E2026" s="140" t="s">
        <v>3781</v>
      </c>
      <c r="F2026" s="140"/>
      <c r="G2026" s="140" t="s">
        <v>1788</v>
      </c>
      <c r="H2026" s="140" t="s">
        <v>1789</v>
      </c>
      <c r="I2026" s="140" t="s">
        <v>5551</v>
      </c>
      <c r="J2026" s="140" t="s">
        <v>1819</v>
      </c>
      <c r="K2026" s="140"/>
      <c r="L2026" s="140"/>
      <c r="M2026" s="140" t="s">
        <v>6712</v>
      </c>
      <c r="N2026" s="141">
        <v>60</v>
      </c>
      <c r="O2026" s="142" t="b">
        <v>0</v>
      </c>
      <c r="P2026" s="140" t="s">
        <v>3077</v>
      </c>
      <c r="Q2026" t="s">
        <v>1825</v>
      </c>
      <c r="R2026" t="s">
        <v>630</v>
      </c>
    </row>
    <row r="2027" spans="1:18" x14ac:dyDescent="0.25">
      <c r="A2027" s="140" t="s">
        <v>1463</v>
      </c>
      <c r="B2027" s="140" t="s">
        <v>885</v>
      </c>
      <c r="C2027" s="140" t="s">
        <v>1819</v>
      </c>
      <c r="D2027" s="140" t="s">
        <v>1820</v>
      </c>
      <c r="E2027" s="140" t="s">
        <v>3781</v>
      </c>
      <c r="F2027" s="140"/>
      <c r="G2027" s="140" t="s">
        <v>1788</v>
      </c>
      <c r="H2027" s="140" t="s">
        <v>1789</v>
      </c>
      <c r="I2027" s="140" t="s">
        <v>5551</v>
      </c>
      <c r="J2027" s="140" t="s">
        <v>1819</v>
      </c>
      <c r="K2027" s="140"/>
      <c r="L2027" s="140"/>
      <c r="M2027" s="140" t="s">
        <v>6713</v>
      </c>
      <c r="N2027" s="141">
        <v>60</v>
      </c>
      <c r="O2027" s="142" t="b">
        <v>0</v>
      </c>
      <c r="P2027" s="140" t="s">
        <v>3077</v>
      </c>
      <c r="Q2027" t="s">
        <v>1825</v>
      </c>
      <c r="R2027" t="s">
        <v>630</v>
      </c>
    </row>
    <row r="2028" spans="1:18" x14ac:dyDescent="0.25">
      <c r="A2028" s="140" t="s">
        <v>1464</v>
      </c>
      <c r="B2028" s="140" t="s">
        <v>885</v>
      </c>
      <c r="C2028" s="140" t="s">
        <v>1819</v>
      </c>
      <c r="D2028" s="140" t="s">
        <v>1820</v>
      </c>
      <c r="E2028" s="140" t="s">
        <v>2088</v>
      </c>
      <c r="F2028" s="140"/>
      <c r="G2028" s="140" t="s">
        <v>70</v>
      </c>
      <c r="H2028" s="140" t="s">
        <v>1781</v>
      </c>
      <c r="I2028" s="140" t="s">
        <v>5551</v>
      </c>
      <c r="J2028" s="140" t="s">
        <v>1819</v>
      </c>
      <c r="K2028" s="140"/>
      <c r="L2028" s="140"/>
      <c r="M2028" s="140" t="s">
        <v>6714</v>
      </c>
      <c r="N2028" s="141">
        <v>60</v>
      </c>
      <c r="O2028" s="142" t="b">
        <v>0</v>
      </c>
      <c r="P2028" s="140" t="s">
        <v>3077</v>
      </c>
      <c r="Q2028" t="s">
        <v>1825</v>
      </c>
      <c r="R2028" t="s">
        <v>630</v>
      </c>
    </row>
    <row r="2029" spans="1:18" x14ac:dyDescent="0.25">
      <c r="A2029" s="140" t="s">
        <v>113</v>
      </c>
      <c r="B2029" s="140" t="s">
        <v>887</v>
      </c>
      <c r="C2029" s="140" t="s">
        <v>1819</v>
      </c>
      <c r="D2029" s="140" t="s">
        <v>1820</v>
      </c>
      <c r="E2029" s="140" t="s">
        <v>4067</v>
      </c>
      <c r="F2029" s="140"/>
      <c r="G2029" s="140" t="s">
        <v>71</v>
      </c>
      <c r="H2029" s="140" t="s">
        <v>1779</v>
      </c>
      <c r="I2029" s="140" t="s">
        <v>5963</v>
      </c>
      <c r="J2029" s="140" t="s">
        <v>1819</v>
      </c>
      <c r="K2029" s="140"/>
      <c r="L2029" s="140"/>
      <c r="M2029" s="140" t="s">
        <v>6715</v>
      </c>
      <c r="N2029" s="141">
        <v>60</v>
      </c>
      <c r="O2029" s="142" t="b">
        <v>0</v>
      </c>
      <c r="P2029" s="140" t="s">
        <v>3077</v>
      </c>
      <c r="Q2029" t="s">
        <v>1825</v>
      </c>
      <c r="R2029" t="s">
        <v>630</v>
      </c>
    </row>
    <row r="2030" spans="1:18" x14ac:dyDescent="0.25">
      <c r="A2030" s="140" t="s">
        <v>1465</v>
      </c>
      <c r="B2030" s="140" t="s">
        <v>887</v>
      </c>
      <c r="C2030" s="140" t="s">
        <v>1819</v>
      </c>
      <c r="D2030" s="140" t="s">
        <v>1820</v>
      </c>
      <c r="E2030" s="140" t="s">
        <v>2055</v>
      </c>
      <c r="F2030" s="140"/>
      <c r="G2030" s="140" t="s">
        <v>71</v>
      </c>
      <c r="H2030" s="140" t="s">
        <v>1779</v>
      </c>
      <c r="I2030" s="140" t="s">
        <v>5551</v>
      </c>
      <c r="J2030" s="140" t="s">
        <v>1819</v>
      </c>
      <c r="K2030" s="140"/>
      <c r="L2030" s="140"/>
      <c r="M2030" s="140" t="s">
        <v>6716</v>
      </c>
      <c r="N2030" s="141">
        <v>60</v>
      </c>
      <c r="O2030" s="142" t="b">
        <v>0</v>
      </c>
      <c r="P2030" s="140" t="s">
        <v>3077</v>
      </c>
      <c r="Q2030" t="s">
        <v>1825</v>
      </c>
      <c r="R2030" t="s">
        <v>630</v>
      </c>
    </row>
    <row r="2031" spans="1:18" x14ac:dyDescent="0.25">
      <c r="A2031" s="140" t="s">
        <v>111</v>
      </c>
      <c r="B2031" s="140" t="s">
        <v>887</v>
      </c>
      <c r="C2031" s="140" t="s">
        <v>1819</v>
      </c>
      <c r="D2031" s="140" t="s">
        <v>1820</v>
      </c>
      <c r="E2031" s="140" t="s">
        <v>2736</v>
      </c>
      <c r="F2031" s="140"/>
      <c r="G2031" s="140" t="s">
        <v>1788</v>
      </c>
      <c r="H2031" s="140" t="s">
        <v>1789</v>
      </c>
      <c r="I2031" s="140" t="s">
        <v>5551</v>
      </c>
      <c r="J2031" s="140" t="s">
        <v>1819</v>
      </c>
      <c r="K2031" s="140"/>
      <c r="L2031" s="140"/>
      <c r="M2031" s="140" t="s">
        <v>6717</v>
      </c>
      <c r="N2031" s="141">
        <v>60</v>
      </c>
      <c r="O2031" s="142" t="b">
        <v>0</v>
      </c>
      <c r="P2031" s="140" t="s">
        <v>3077</v>
      </c>
      <c r="Q2031" t="s">
        <v>1825</v>
      </c>
      <c r="R2031" t="s">
        <v>630</v>
      </c>
    </row>
    <row r="2032" spans="1:18" x14ac:dyDescent="0.25">
      <c r="A2032" s="140" t="s">
        <v>115</v>
      </c>
      <c r="B2032" s="140" t="s">
        <v>887</v>
      </c>
      <c r="C2032" s="140" t="s">
        <v>1819</v>
      </c>
      <c r="D2032" s="140" t="s">
        <v>1820</v>
      </c>
      <c r="E2032" s="140" t="s">
        <v>6718</v>
      </c>
      <c r="F2032" s="140"/>
      <c r="G2032" s="140" t="s">
        <v>70</v>
      </c>
      <c r="H2032" s="140" t="s">
        <v>1781</v>
      </c>
      <c r="I2032" s="140" t="s">
        <v>5551</v>
      </c>
      <c r="J2032" s="140" t="s">
        <v>1819</v>
      </c>
      <c r="K2032" s="140"/>
      <c r="L2032" s="140"/>
      <c r="M2032" s="140" t="s">
        <v>6719</v>
      </c>
      <c r="N2032" s="141">
        <v>60</v>
      </c>
      <c r="O2032" s="142" t="b">
        <v>0</v>
      </c>
      <c r="P2032" s="140" t="s">
        <v>3077</v>
      </c>
      <c r="Q2032" t="s">
        <v>1825</v>
      </c>
      <c r="R2032" t="s">
        <v>630</v>
      </c>
    </row>
    <row r="2033" spans="1:18" x14ac:dyDescent="0.25">
      <c r="A2033" s="140" t="s">
        <v>117</v>
      </c>
      <c r="B2033" s="140" t="s">
        <v>887</v>
      </c>
      <c r="C2033" s="140" t="s">
        <v>1819</v>
      </c>
      <c r="D2033" s="140" t="s">
        <v>1820</v>
      </c>
      <c r="E2033" s="140" t="s">
        <v>6718</v>
      </c>
      <c r="F2033" s="140"/>
      <c r="G2033" s="140" t="s">
        <v>70</v>
      </c>
      <c r="H2033" s="140" t="s">
        <v>1781</v>
      </c>
      <c r="I2033" s="140" t="s">
        <v>5551</v>
      </c>
      <c r="J2033" s="140" t="s">
        <v>1819</v>
      </c>
      <c r="K2033" s="140"/>
      <c r="L2033" s="140"/>
      <c r="M2033" s="140" t="s">
        <v>6720</v>
      </c>
      <c r="N2033" s="141">
        <v>60</v>
      </c>
      <c r="O2033" s="142" t="b">
        <v>0</v>
      </c>
      <c r="P2033" s="140" t="s">
        <v>3077</v>
      </c>
      <c r="Q2033" t="s">
        <v>1825</v>
      </c>
      <c r="R2033" t="s">
        <v>630</v>
      </c>
    </row>
    <row r="2034" spans="1:18" x14ac:dyDescent="0.25">
      <c r="A2034" s="140" t="s">
        <v>1466</v>
      </c>
      <c r="B2034" s="140" t="s">
        <v>887</v>
      </c>
      <c r="C2034" s="140" t="s">
        <v>1819</v>
      </c>
      <c r="D2034" s="140" t="s">
        <v>1820</v>
      </c>
      <c r="E2034" s="140" t="s">
        <v>1973</v>
      </c>
      <c r="F2034" s="140"/>
      <c r="G2034" s="140" t="s">
        <v>71</v>
      </c>
      <c r="H2034" s="140" t="s">
        <v>1779</v>
      </c>
      <c r="I2034" s="140" t="s">
        <v>5551</v>
      </c>
      <c r="J2034" s="140" t="s">
        <v>1819</v>
      </c>
      <c r="K2034" s="140"/>
      <c r="L2034" s="140"/>
      <c r="M2034" s="140" t="s">
        <v>6721</v>
      </c>
      <c r="N2034" s="141">
        <v>60</v>
      </c>
      <c r="O2034" s="142" t="b">
        <v>0</v>
      </c>
      <c r="P2034" s="140" t="s">
        <v>3077</v>
      </c>
      <c r="Q2034" t="s">
        <v>1825</v>
      </c>
      <c r="R2034" t="s">
        <v>630</v>
      </c>
    </row>
    <row r="2035" spans="1:18" x14ac:dyDescent="0.25">
      <c r="A2035" s="140" t="s">
        <v>309</v>
      </c>
      <c r="B2035" s="140" t="s">
        <v>887</v>
      </c>
      <c r="C2035" s="140" t="s">
        <v>1819</v>
      </c>
      <c r="D2035" s="140" t="s">
        <v>1820</v>
      </c>
      <c r="E2035" s="140" t="s">
        <v>1940</v>
      </c>
      <c r="F2035" s="140"/>
      <c r="G2035" s="140" t="s">
        <v>70</v>
      </c>
      <c r="H2035" s="140" t="s">
        <v>1781</v>
      </c>
      <c r="I2035" s="140" t="s">
        <v>5551</v>
      </c>
      <c r="J2035" s="140" t="s">
        <v>1819</v>
      </c>
      <c r="K2035" s="140"/>
      <c r="L2035" s="140"/>
      <c r="M2035" s="140" t="s">
        <v>6722</v>
      </c>
      <c r="N2035" s="141">
        <v>60</v>
      </c>
      <c r="O2035" s="142" t="b">
        <v>0</v>
      </c>
      <c r="P2035" s="140" t="s">
        <v>3077</v>
      </c>
      <c r="Q2035" t="s">
        <v>1825</v>
      </c>
      <c r="R2035" t="s">
        <v>630</v>
      </c>
    </row>
    <row r="2036" spans="1:18" x14ac:dyDescent="0.25">
      <c r="A2036" s="140" t="s">
        <v>1467</v>
      </c>
      <c r="B2036" s="140" t="s">
        <v>5626</v>
      </c>
      <c r="C2036" s="140" t="s">
        <v>1819</v>
      </c>
      <c r="D2036" s="140" t="s">
        <v>1820</v>
      </c>
      <c r="E2036" s="140" t="s">
        <v>6055</v>
      </c>
      <c r="F2036" s="140"/>
      <c r="G2036" s="140" t="s">
        <v>1788</v>
      </c>
      <c r="H2036" s="140" t="s">
        <v>1789</v>
      </c>
      <c r="I2036" s="140" t="s">
        <v>5551</v>
      </c>
      <c r="J2036" s="140" t="s">
        <v>1819</v>
      </c>
      <c r="K2036" s="140"/>
      <c r="L2036" s="140"/>
      <c r="M2036" s="140" t="s">
        <v>6723</v>
      </c>
      <c r="N2036" s="141">
        <v>60</v>
      </c>
      <c r="O2036" s="142" t="b">
        <v>0</v>
      </c>
      <c r="P2036" s="140" t="s">
        <v>3077</v>
      </c>
      <c r="Q2036" t="s">
        <v>1825</v>
      </c>
      <c r="R2036" t="s">
        <v>630</v>
      </c>
    </row>
    <row r="2037" spans="1:18" x14ac:dyDescent="0.25">
      <c r="A2037" s="140" t="s">
        <v>311</v>
      </c>
      <c r="B2037" s="140" t="s">
        <v>887</v>
      </c>
      <c r="C2037" s="140" t="s">
        <v>1819</v>
      </c>
      <c r="D2037" s="140" t="s">
        <v>1820</v>
      </c>
      <c r="E2037" s="140" t="s">
        <v>1913</v>
      </c>
      <c r="F2037" s="140"/>
      <c r="G2037" s="140" t="s">
        <v>71</v>
      </c>
      <c r="H2037" s="140" t="s">
        <v>1779</v>
      </c>
      <c r="I2037" s="140" t="s">
        <v>5551</v>
      </c>
      <c r="J2037" s="140" t="s">
        <v>1819</v>
      </c>
      <c r="K2037" s="140"/>
      <c r="L2037" s="140"/>
      <c r="M2037" s="140" t="s">
        <v>6724</v>
      </c>
      <c r="N2037" s="141">
        <v>60</v>
      </c>
      <c r="O2037" s="142" t="b">
        <v>0</v>
      </c>
      <c r="P2037" s="140" t="s">
        <v>3077</v>
      </c>
      <c r="Q2037" t="s">
        <v>1825</v>
      </c>
      <c r="R2037" t="s">
        <v>630</v>
      </c>
    </row>
    <row r="2038" spans="1:18" x14ac:dyDescent="0.25">
      <c r="A2038" s="140" t="s">
        <v>103</v>
      </c>
      <c r="B2038" s="140" t="s">
        <v>887</v>
      </c>
      <c r="C2038" s="140" t="s">
        <v>1819</v>
      </c>
      <c r="D2038" s="140" t="s">
        <v>1820</v>
      </c>
      <c r="E2038" s="140" t="s">
        <v>1932</v>
      </c>
      <c r="F2038" s="140"/>
      <c r="G2038" s="140" t="s">
        <v>71</v>
      </c>
      <c r="H2038" s="140" t="s">
        <v>1779</v>
      </c>
      <c r="I2038" s="140" t="s">
        <v>5551</v>
      </c>
      <c r="J2038" s="140" t="s">
        <v>1819</v>
      </c>
      <c r="K2038" s="140"/>
      <c r="L2038" s="140"/>
      <c r="M2038" s="140" t="s">
        <v>6725</v>
      </c>
      <c r="N2038" s="141">
        <v>60</v>
      </c>
      <c r="O2038" s="142" t="b">
        <v>0</v>
      </c>
      <c r="P2038" s="140" t="s">
        <v>3077</v>
      </c>
      <c r="Q2038" t="s">
        <v>1825</v>
      </c>
      <c r="R2038" t="s">
        <v>630</v>
      </c>
    </row>
    <row r="2039" spans="1:18" x14ac:dyDescent="0.25">
      <c r="A2039" s="140" t="s">
        <v>1468</v>
      </c>
      <c r="B2039" s="140" t="s">
        <v>887</v>
      </c>
      <c r="C2039" s="140" t="s">
        <v>1819</v>
      </c>
      <c r="D2039" s="140" t="s">
        <v>1820</v>
      </c>
      <c r="E2039" s="140" t="s">
        <v>1973</v>
      </c>
      <c r="F2039" s="140"/>
      <c r="G2039" s="140" t="s">
        <v>71</v>
      </c>
      <c r="H2039" s="140" t="s">
        <v>1779</v>
      </c>
      <c r="I2039" s="140" t="s">
        <v>5551</v>
      </c>
      <c r="J2039" s="140" t="s">
        <v>1819</v>
      </c>
      <c r="K2039" s="140"/>
      <c r="L2039" s="140"/>
      <c r="M2039" s="140" t="s">
        <v>6726</v>
      </c>
      <c r="N2039" s="141">
        <v>60</v>
      </c>
      <c r="O2039" s="142" t="b">
        <v>0</v>
      </c>
      <c r="P2039" s="140" t="s">
        <v>3077</v>
      </c>
      <c r="Q2039" t="s">
        <v>1825</v>
      </c>
      <c r="R2039" t="s">
        <v>630</v>
      </c>
    </row>
    <row r="2040" spans="1:18" x14ac:dyDescent="0.25">
      <c r="A2040" s="140" t="s">
        <v>6727</v>
      </c>
      <c r="B2040" s="140" t="s">
        <v>885</v>
      </c>
      <c r="C2040" s="140" t="s">
        <v>1819</v>
      </c>
      <c r="D2040" s="140" t="s">
        <v>1820</v>
      </c>
      <c r="E2040" s="140" t="s">
        <v>3781</v>
      </c>
      <c r="F2040" s="140"/>
      <c r="G2040" s="140" t="s">
        <v>1788</v>
      </c>
      <c r="H2040" s="140" t="s">
        <v>1789</v>
      </c>
      <c r="I2040" s="140" t="s">
        <v>5551</v>
      </c>
      <c r="J2040" s="140" t="s">
        <v>1819</v>
      </c>
      <c r="K2040" s="140"/>
      <c r="L2040" s="140"/>
      <c r="M2040" s="140" t="s">
        <v>6728</v>
      </c>
      <c r="N2040" s="141">
        <v>60</v>
      </c>
      <c r="O2040" s="142" t="b">
        <v>0</v>
      </c>
      <c r="P2040" s="140" t="s">
        <v>3077</v>
      </c>
      <c r="Q2040" t="s">
        <v>1825</v>
      </c>
      <c r="R2040" t="s">
        <v>630</v>
      </c>
    </row>
    <row r="2041" spans="1:18" x14ac:dyDescent="0.25">
      <c r="A2041" s="140" t="s">
        <v>1469</v>
      </c>
      <c r="B2041" s="140" t="s">
        <v>887</v>
      </c>
      <c r="C2041" s="140" t="s">
        <v>1819</v>
      </c>
      <c r="D2041" s="140" t="s">
        <v>1820</v>
      </c>
      <c r="E2041" s="140" t="s">
        <v>2055</v>
      </c>
      <c r="F2041" s="140"/>
      <c r="G2041" s="140" t="s">
        <v>71</v>
      </c>
      <c r="H2041" s="140" t="s">
        <v>1779</v>
      </c>
      <c r="I2041" s="140" t="s">
        <v>5551</v>
      </c>
      <c r="J2041" s="140" t="s">
        <v>1819</v>
      </c>
      <c r="K2041" s="140"/>
      <c r="L2041" s="140"/>
      <c r="M2041" s="140" t="s">
        <v>6729</v>
      </c>
      <c r="N2041" s="141">
        <v>60</v>
      </c>
      <c r="O2041" s="142" t="b">
        <v>0</v>
      </c>
      <c r="P2041" s="140" t="s">
        <v>3077</v>
      </c>
      <c r="Q2041" t="s">
        <v>1825</v>
      </c>
      <c r="R2041" t="s">
        <v>630</v>
      </c>
    </row>
    <row r="2042" spans="1:18" x14ac:dyDescent="0.25">
      <c r="A2042" s="140" t="s">
        <v>1470</v>
      </c>
      <c r="B2042" s="140" t="s">
        <v>885</v>
      </c>
      <c r="C2042" s="140" t="s">
        <v>1819</v>
      </c>
      <c r="D2042" s="140" t="s">
        <v>1820</v>
      </c>
      <c r="E2042" s="140" t="s">
        <v>6036</v>
      </c>
      <c r="F2042" s="140"/>
      <c r="G2042" s="140" t="s">
        <v>70</v>
      </c>
      <c r="H2042" s="140" t="s">
        <v>1781</v>
      </c>
      <c r="I2042" s="140" t="s">
        <v>5551</v>
      </c>
      <c r="J2042" s="140" t="s">
        <v>1819</v>
      </c>
      <c r="K2042" s="140"/>
      <c r="L2042" s="140"/>
      <c r="M2042" s="140" t="s">
        <v>6730</v>
      </c>
      <c r="N2042" s="141">
        <v>60</v>
      </c>
      <c r="O2042" s="142" t="b">
        <v>0</v>
      </c>
      <c r="P2042" s="140" t="s">
        <v>3077</v>
      </c>
      <c r="Q2042" t="s">
        <v>1825</v>
      </c>
      <c r="R2042" t="s">
        <v>630</v>
      </c>
    </row>
    <row r="2043" spans="1:18" x14ac:dyDescent="0.25">
      <c r="A2043" s="140" t="s">
        <v>6731</v>
      </c>
      <c r="B2043" s="140" t="s">
        <v>885</v>
      </c>
      <c r="C2043" s="140" t="s">
        <v>1819</v>
      </c>
      <c r="D2043" s="140" t="s">
        <v>1820</v>
      </c>
      <c r="E2043" s="140" t="s">
        <v>6036</v>
      </c>
      <c r="F2043" s="140"/>
      <c r="G2043" s="140" t="s">
        <v>70</v>
      </c>
      <c r="H2043" s="140" t="s">
        <v>1781</v>
      </c>
      <c r="I2043" s="140" t="s">
        <v>5551</v>
      </c>
      <c r="J2043" s="140" t="s">
        <v>1819</v>
      </c>
      <c r="K2043" s="140"/>
      <c r="L2043" s="140"/>
      <c r="M2043" s="140" t="s">
        <v>6732</v>
      </c>
      <c r="N2043" s="141">
        <v>60</v>
      </c>
      <c r="O2043" s="142" t="b">
        <v>0</v>
      </c>
      <c r="P2043" s="140" t="s">
        <v>3077</v>
      </c>
      <c r="Q2043" t="s">
        <v>1825</v>
      </c>
      <c r="R2043" t="s">
        <v>630</v>
      </c>
    </row>
    <row r="2044" spans="1:18" x14ac:dyDescent="0.25">
      <c r="A2044" s="140" t="s">
        <v>1471</v>
      </c>
      <c r="B2044" s="140" t="s">
        <v>887</v>
      </c>
      <c r="C2044" s="140" t="s">
        <v>1819</v>
      </c>
      <c r="D2044" s="140" t="s">
        <v>1820</v>
      </c>
      <c r="E2044" s="140" t="s">
        <v>1860</v>
      </c>
      <c r="F2044" s="140"/>
      <c r="G2044" s="140" t="s">
        <v>1788</v>
      </c>
      <c r="H2044" s="140" t="s">
        <v>1789</v>
      </c>
      <c r="I2044" s="140" t="s">
        <v>5551</v>
      </c>
      <c r="J2044" s="140" t="s">
        <v>1819</v>
      </c>
      <c r="K2044" s="140"/>
      <c r="L2044" s="140"/>
      <c r="M2044" s="140" t="s">
        <v>6733</v>
      </c>
      <c r="N2044" s="141">
        <v>60</v>
      </c>
      <c r="O2044" s="142" t="b">
        <v>0</v>
      </c>
      <c r="P2044" s="140" t="s">
        <v>3077</v>
      </c>
      <c r="Q2044" t="s">
        <v>1825</v>
      </c>
      <c r="R2044" t="s">
        <v>630</v>
      </c>
    </row>
    <row r="2045" spans="1:18" x14ac:dyDescent="0.25">
      <c r="A2045" s="140" t="s">
        <v>313</v>
      </c>
      <c r="B2045" s="140" t="s">
        <v>887</v>
      </c>
      <c r="C2045" s="140" t="s">
        <v>1819</v>
      </c>
      <c r="D2045" s="140" t="s">
        <v>1820</v>
      </c>
      <c r="E2045" s="140" t="s">
        <v>1834</v>
      </c>
      <c r="F2045" s="140"/>
      <c r="G2045" s="140" t="s">
        <v>70</v>
      </c>
      <c r="H2045" s="140" t="s">
        <v>1781</v>
      </c>
      <c r="I2045" s="140" t="s">
        <v>5551</v>
      </c>
      <c r="J2045" s="140" t="s">
        <v>1819</v>
      </c>
      <c r="K2045" s="140"/>
      <c r="L2045" s="140"/>
      <c r="M2045" s="140" t="s">
        <v>6734</v>
      </c>
      <c r="N2045" s="141">
        <v>60</v>
      </c>
      <c r="O2045" s="142" t="b">
        <v>0</v>
      </c>
      <c r="P2045" s="140" t="s">
        <v>3077</v>
      </c>
      <c r="Q2045" t="s">
        <v>1825</v>
      </c>
      <c r="R2045" t="s">
        <v>630</v>
      </c>
    </row>
    <row r="2046" spans="1:18" x14ac:dyDescent="0.25">
      <c r="A2046" s="140" t="s">
        <v>1472</v>
      </c>
      <c r="B2046" s="140" t="s">
        <v>885</v>
      </c>
      <c r="C2046" s="140" t="s">
        <v>1819</v>
      </c>
      <c r="D2046" s="140" t="s">
        <v>1820</v>
      </c>
      <c r="E2046" s="140" t="s">
        <v>6036</v>
      </c>
      <c r="F2046" s="140"/>
      <c r="G2046" s="140" t="s">
        <v>70</v>
      </c>
      <c r="H2046" s="140" t="s">
        <v>1781</v>
      </c>
      <c r="I2046" s="140" t="s">
        <v>5551</v>
      </c>
      <c r="J2046" s="140" t="s">
        <v>1819</v>
      </c>
      <c r="K2046" s="140"/>
      <c r="L2046" s="140"/>
      <c r="M2046" s="140" t="s">
        <v>6735</v>
      </c>
      <c r="N2046" s="141">
        <v>60</v>
      </c>
      <c r="O2046" s="142" t="b">
        <v>0</v>
      </c>
      <c r="P2046" s="140" t="s">
        <v>3077</v>
      </c>
      <c r="Q2046" t="s">
        <v>1825</v>
      </c>
      <c r="R2046" t="s">
        <v>630</v>
      </c>
    </row>
    <row r="2047" spans="1:18" x14ac:dyDescent="0.25">
      <c r="A2047" s="140" t="s">
        <v>97</v>
      </c>
      <c r="B2047" s="140" t="s">
        <v>887</v>
      </c>
      <c r="C2047" s="140" t="s">
        <v>1819</v>
      </c>
      <c r="D2047" s="140" t="s">
        <v>1820</v>
      </c>
      <c r="E2047" s="140" t="s">
        <v>1834</v>
      </c>
      <c r="F2047" s="140"/>
      <c r="G2047" s="140" t="s">
        <v>70</v>
      </c>
      <c r="H2047" s="140" t="s">
        <v>1781</v>
      </c>
      <c r="I2047" s="140" t="s">
        <v>5551</v>
      </c>
      <c r="J2047" s="140" t="s">
        <v>1819</v>
      </c>
      <c r="K2047" s="140"/>
      <c r="L2047" s="140"/>
      <c r="M2047" s="140" t="s">
        <v>6736</v>
      </c>
      <c r="N2047" s="141">
        <v>60</v>
      </c>
      <c r="O2047" s="142" t="b">
        <v>0</v>
      </c>
      <c r="P2047" s="140" t="s">
        <v>3077</v>
      </c>
      <c r="Q2047" t="s">
        <v>1825</v>
      </c>
      <c r="R2047" t="s">
        <v>630</v>
      </c>
    </row>
    <row r="2048" spans="1:18" x14ac:dyDescent="0.25">
      <c r="A2048" s="140" t="s">
        <v>1473</v>
      </c>
      <c r="B2048" s="140" t="s">
        <v>887</v>
      </c>
      <c r="C2048" s="140" t="s">
        <v>1819</v>
      </c>
      <c r="D2048" s="140" t="s">
        <v>1820</v>
      </c>
      <c r="E2048" s="140" t="s">
        <v>2088</v>
      </c>
      <c r="F2048" s="140"/>
      <c r="G2048" s="140" t="s">
        <v>70</v>
      </c>
      <c r="H2048" s="140" t="s">
        <v>1781</v>
      </c>
      <c r="I2048" s="140" t="s">
        <v>5551</v>
      </c>
      <c r="J2048" s="140" t="s">
        <v>1819</v>
      </c>
      <c r="K2048" s="140"/>
      <c r="L2048" s="140"/>
      <c r="M2048" s="140" t="s">
        <v>6737</v>
      </c>
      <c r="N2048" s="141">
        <v>60</v>
      </c>
      <c r="O2048" s="142" t="b">
        <v>0</v>
      </c>
      <c r="P2048" s="140" t="s">
        <v>3077</v>
      </c>
      <c r="Q2048" t="s">
        <v>1825</v>
      </c>
      <c r="R2048" t="s">
        <v>630</v>
      </c>
    </row>
    <row r="2049" spans="1:18" x14ac:dyDescent="0.25">
      <c r="A2049" s="140" t="s">
        <v>6738</v>
      </c>
      <c r="B2049" s="140" t="s">
        <v>5626</v>
      </c>
      <c r="C2049" s="140" t="s">
        <v>1819</v>
      </c>
      <c r="D2049" s="140" t="s">
        <v>1820</v>
      </c>
      <c r="E2049" s="140" t="s">
        <v>6055</v>
      </c>
      <c r="F2049" s="140"/>
      <c r="G2049" s="140" t="s">
        <v>1788</v>
      </c>
      <c r="H2049" s="140" t="s">
        <v>1789</v>
      </c>
      <c r="I2049" s="140" t="s">
        <v>5551</v>
      </c>
      <c r="J2049" s="140" t="s">
        <v>1819</v>
      </c>
      <c r="K2049" s="140"/>
      <c r="L2049" s="140"/>
      <c r="M2049" s="140" t="s">
        <v>6739</v>
      </c>
      <c r="N2049" s="141">
        <v>60</v>
      </c>
      <c r="O2049" s="142" t="b">
        <v>0</v>
      </c>
      <c r="P2049" s="140" t="s">
        <v>3077</v>
      </c>
      <c r="Q2049" t="s">
        <v>1825</v>
      </c>
      <c r="R2049" t="s">
        <v>630</v>
      </c>
    </row>
    <row r="2050" spans="1:18" x14ac:dyDescent="0.25">
      <c r="A2050" s="140" t="s">
        <v>1474</v>
      </c>
      <c r="B2050" s="140" t="s">
        <v>887</v>
      </c>
      <c r="C2050" s="140" t="s">
        <v>1819</v>
      </c>
      <c r="D2050" s="140" t="s">
        <v>1820</v>
      </c>
      <c r="E2050" s="140" t="s">
        <v>2736</v>
      </c>
      <c r="F2050" s="140"/>
      <c r="G2050" s="140" t="s">
        <v>70</v>
      </c>
      <c r="H2050" s="140" t="s">
        <v>1781</v>
      </c>
      <c r="I2050" s="140" t="s">
        <v>5551</v>
      </c>
      <c r="J2050" s="140" t="s">
        <v>1819</v>
      </c>
      <c r="K2050" s="140"/>
      <c r="L2050" s="140"/>
      <c r="M2050" s="140" t="s">
        <v>6740</v>
      </c>
      <c r="N2050" s="141">
        <v>60</v>
      </c>
      <c r="O2050" s="142" t="b">
        <v>0</v>
      </c>
      <c r="P2050" s="140" t="s">
        <v>3077</v>
      </c>
      <c r="Q2050" t="s">
        <v>1825</v>
      </c>
      <c r="R2050" t="s">
        <v>630</v>
      </c>
    </row>
    <row r="2051" spans="1:18" x14ac:dyDescent="0.25">
      <c r="A2051" s="140" t="s">
        <v>1475</v>
      </c>
      <c r="B2051" s="140" t="s">
        <v>885</v>
      </c>
      <c r="C2051" s="140" t="s">
        <v>1819</v>
      </c>
      <c r="D2051" s="140" t="s">
        <v>1820</v>
      </c>
      <c r="E2051" s="140" t="s">
        <v>1928</v>
      </c>
      <c r="F2051" s="140"/>
      <c r="G2051" s="140" t="s">
        <v>70</v>
      </c>
      <c r="H2051" s="140" t="s">
        <v>1781</v>
      </c>
      <c r="I2051" s="140" t="s">
        <v>5551</v>
      </c>
      <c r="J2051" s="140" t="s">
        <v>1819</v>
      </c>
      <c r="K2051" s="140"/>
      <c r="L2051" s="140"/>
      <c r="M2051" s="140" t="s">
        <v>6741</v>
      </c>
      <c r="N2051" s="141">
        <v>60</v>
      </c>
      <c r="O2051" s="142" t="b">
        <v>0</v>
      </c>
      <c r="P2051" s="140" t="s">
        <v>3077</v>
      </c>
      <c r="Q2051" t="s">
        <v>1825</v>
      </c>
      <c r="R2051" t="s">
        <v>630</v>
      </c>
    </row>
    <row r="2052" spans="1:18" x14ac:dyDescent="0.25">
      <c r="A2052" s="140" t="s">
        <v>319</v>
      </c>
      <c r="B2052" s="140" t="s">
        <v>887</v>
      </c>
      <c r="C2052" s="140" t="s">
        <v>1819</v>
      </c>
      <c r="D2052" s="140" t="s">
        <v>1820</v>
      </c>
      <c r="E2052" s="140" t="s">
        <v>1834</v>
      </c>
      <c r="F2052" s="140"/>
      <c r="G2052" s="140" t="s">
        <v>70</v>
      </c>
      <c r="H2052" s="140" t="s">
        <v>1781</v>
      </c>
      <c r="I2052" s="140" t="s">
        <v>5551</v>
      </c>
      <c r="J2052" s="140" t="s">
        <v>1819</v>
      </c>
      <c r="K2052" s="140"/>
      <c r="L2052" s="140"/>
      <c r="M2052" s="140" t="s">
        <v>6742</v>
      </c>
      <c r="N2052" s="141">
        <v>60</v>
      </c>
      <c r="O2052" s="142" t="b">
        <v>0</v>
      </c>
      <c r="P2052" s="140" t="s">
        <v>3077</v>
      </c>
      <c r="Q2052" t="s">
        <v>1825</v>
      </c>
      <c r="R2052" t="s">
        <v>630</v>
      </c>
    </row>
    <row r="2053" spans="1:18" x14ac:dyDescent="0.25">
      <c r="A2053" s="140" t="s">
        <v>1476</v>
      </c>
      <c r="B2053" s="140" t="s">
        <v>887</v>
      </c>
      <c r="C2053" s="140" t="s">
        <v>1819</v>
      </c>
      <c r="D2053" s="140" t="s">
        <v>1820</v>
      </c>
      <c r="E2053" s="140" t="s">
        <v>4067</v>
      </c>
      <c r="F2053" s="140"/>
      <c r="G2053" s="140" t="s">
        <v>71</v>
      </c>
      <c r="H2053" s="140" t="s">
        <v>1779</v>
      </c>
      <c r="I2053" s="140" t="s">
        <v>5963</v>
      </c>
      <c r="J2053" s="140" t="s">
        <v>1819</v>
      </c>
      <c r="K2053" s="140"/>
      <c r="L2053" s="140"/>
      <c r="M2053" s="140" t="s">
        <v>6743</v>
      </c>
      <c r="N2053" s="141">
        <v>60</v>
      </c>
      <c r="O2053" s="142" t="b">
        <v>0</v>
      </c>
      <c r="P2053" s="140" t="s">
        <v>3077</v>
      </c>
      <c r="Q2053" t="s">
        <v>1825</v>
      </c>
      <c r="R2053" t="s">
        <v>630</v>
      </c>
    </row>
    <row r="2054" spans="1:18" x14ac:dyDescent="0.25">
      <c r="A2054" s="140" t="s">
        <v>114</v>
      </c>
      <c r="B2054" s="140" t="s">
        <v>887</v>
      </c>
      <c r="C2054" s="140" t="s">
        <v>1819</v>
      </c>
      <c r="D2054" s="140" t="s">
        <v>1820</v>
      </c>
      <c r="E2054" s="140" t="s">
        <v>5297</v>
      </c>
      <c r="F2054" s="140"/>
      <c r="G2054" s="140" t="s">
        <v>1788</v>
      </c>
      <c r="H2054" s="140" t="s">
        <v>1789</v>
      </c>
      <c r="I2054" s="140" t="s">
        <v>5551</v>
      </c>
      <c r="J2054" s="140" t="s">
        <v>1819</v>
      </c>
      <c r="K2054" s="140"/>
      <c r="L2054" s="140"/>
      <c r="M2054" s="140" t="s">
        <v>6744</v>
      </c>
      <c r="N2054" s="141">
        <v>60</v>
      </c>
      <c r="O2054" s="142" t="b">
        <v>0</v>
      </c>
      <c r="P2054" s="140" t="s">
        <v>3077</v>
      </c>
      <c r="Q2054" t="s">
        <v>1825</v>
      </c>
      <c r="R2054" t="s">
        <v>630</v>
      </c>
    </row>
    <row r="2055" spans="1:18" x14ac:dyDescent="0.25">
      <c r="A2055" s="140" t="s">
        <v>6745</v>
      </c>
      <c r="B2055" s="140" t="s">
        <v>887</v>
      </c>
      <c r="C2055" s="140" t="s">
        <v>1819</v>
      </c>
      <c r="D2055" s="140" t="s">
        <v>1820</v>
      </c>
      <c r="E2055" s="140" t="s">
        <v>1928</v>
      </c>
      <c r="F2055" s="140"/>
      <c r="G2055" s="140" t="s">
        <v>70</v>
      </c>
      <c r="H2055" s="140" t="s">
        <v>1781</v>
      </c>
      <c r="I2055" s="140" t="s">
        <v>5551</v>
      </c>
      <c r="J2055" s="140" t="s">
        <v>1819</v>
      </c>
      <c r="K2055" s="140"/>
      <c r="L2055" s="140"/>
      <c r="M2055" s="140" t="s">
        <v>6746</v>
      </c>
      <c r="N2055" s="141">
        <v>60</v>
      </c>
      <c r="O2055" s="142" t="b">
        <v>0</v>
      </c>
      <c r="P2055" s="140" t="s">
        <v>3077</v>
      </c>
      <c r="Q2055" t="s">
        <v>1825</v>
      </c>
      <c r="R2055" t="s">
        <v>630</v>
      </c>
    </row>
    <row r="2056" spans="1:18" x14ac:dyDescent="0.25">
      <c r="A2056" s="140" t="s">
        <v>1477</v>
      </c>
      <c r="B2056" s="140" t="s">
        <v>887</v>
      </c>
      <c r="C2056" s="140" t="s">
        <v>1819</v>
      </c>
      <c r="D2056" s="140" t="s">
        <v>1820</v>
      </c>
      <c r="E2056" s="140" t="s">
        <v>2074</v>
      </c>
      <c r="F2056" s="140"/>
      <c r="G2056" s="140" t="s">
        <v>1788</v>
      </c>
      <c r="H2056" s="140" t="s">
        <v>1789</v>
      </c>
      <c r="I2056" s="140" t="s">
        <v>5551</v>
      </c>
      <c r="J2056" s="140" t="s">
        <v>1819</v>
      </c>
      <c r="K2056" s="140"/>
      <c r="L2056" s="140"/>
      <c r="M2056" s="140" t="s">
        <v>6747</v>
      </c>
      <c r="N2056" s="141">
        <v>60</v>
      </c>
      <c r="O2056" s="142" t="b">
        <v>0</v>
      </c>
      <c r="P2056" s="140" t="s">
        <v>3077</v>
      </c>
      <c r="Q2056" t="s">
        <v>1825</v>
      </c>
      <c r="R2056" t="s">
        <v>630</v>
      </c>
    </row>
    <row r="2057" spans="1:18" x14ac:dyDescent="0.25">
      <c r="A2057" s="140" t="s">
        <v>116</v>
      </c>
      <c r="B2057" s="140" t="s">
        <v>887</v>
      </c>
      <c r="C2057" s="140" t="s">
        <v>1819</v>
      </c>
      <c r="D2057" s="140" t="s">
        <v>1820</v>
      </c>
      <c r="E2057" s="140" t="s">
        <v>2055</v>
      </c>
      <c r="F2057" s="140"/>
      <c r="G2057" s="140" t="s">
        <v>71</v>
      </c>
      <c r="H2057" s="140" t="s">
        <v>1779</v>
      </c>
      <c r="I2057" s="140" t="s">
        <v>5551</v>
      </c>
      <c r="J2057" s="140" t="s">
        <v>1819</v>
      </c>
      <c r="K2057" s="140"/>
      <c r="L2057" s="140"/>
      <c r="M2057" s="140" t="s">
        <v>6748</v>
      </c>
      <c r="N2057" s="141">
        <v>60</v>
      </c>
      <c r="O2057" s="142" t="b">
        <v>0</v>
      </c>
      <c r="P2057" s="140" t="s">
        <v>3077</v>
      </c>
      <c r="Q2057" t="s">
        <v>1825</v>
      </c>
      <c r="R2057" t="s">
        <v>630</v>
      </c>
    </row>
    <row r="2058" spans="1:18" x14ac:dyDescent="0.25">
      <c r="A2058" s="140" t="s">
        <v>1478</v>
      </c>
      <c r="B2058" s="140" t="s">
        <v>887</v>
      </c>
      <c r="C2058" s="140" t="s">
        <v>1819</v>
      </c>
      <c r="D2058" s="140" t="s">
        <v>1820</v>
      </c>
      <c r="E2058" s="140" t="s">
        <v>2088</v>
      </c>
      <c r="F2058" s="140"/>
      <c r="G2058" s="140" t="s">
        <v>70</v>
      </c>
      <c r="H2058" s="140" t="s">
        <v>1781</v>
      </c>
      <c r="I2058" s="140" t="s">
        <v>5551</v>
      </c>
      <c r="J2058" s="140" t="s">
        <v>1819</v>
      </c>
      <c r="K2058" s="140"/>
      <c r="L2058" s="140"/>
      <c r="M2058" s="140" t="s">
        <v>6749</v>
      </c>
      <c r="N2058" s="141">
        <v>60</v>
      </c>
      <c r="O2058" s="142" t="b">
        <v>0</v>
      </c>
      <c r="P2058" s="140" t="s">
        <v>3077</v>
      </c>
      <c r="Q2058" t="s">
        <v>1825</v>
      </c>
      <c r="R2058" t="s">
        <v>630</v>
      </c>
    </row>
    <row r="2059" spans="1:18" x14ac:dyDescent="0.25">
      <c r="A2059" s="140" t="s">
        <v>1479</v>
      </c>
      <c r="B2059" s="140" t="s">
        <v>887</v>
      </c>
      <c r="C2059" s="140" t="s">
        <v>1819</v>
      </c>
      <c r="D2059" s="140" t="s">
        <v>1820</v>
      </c>
      <c r="E2059" s="140" t="s">
        <v>2055</v>
      </c>
      <c r="F2059" s="140"/>
      <c r="G2059" s="140" t="s">
        <v>71</v>
      </c>
      <c r="H2059" s="140" t="s">
        <v>1779</v>
      </c>
      <c r="I2059" s="140" t="s">
        <v>5551</v>
      </c>
      <c r="J2059" s="140" t="s">
        <v>1819</v>
      </c>
      <c r="K2059" s="140"/>
      <c r="L2059" s="140"/>
      <c r="M2059" s="140" t="s">
        <v>6750</v>
      </c>
      <c r="N2059" s="141">
        <v>60</v>
      </c>
      <c r="O2059" s="142" t="b">
        <v>0</v>
      </c>
      <c r="P2059" s="140" t="s">
        <v>3077</v>
      </c>
      <c r="Q2059" t="s">
        <v>1825</v>
      </c>
      <c r="R2059" t="s">
        <v>630</v>
      </c>
    </row>
    <row r="2060" spans="1:18" x14ac:dyDescent="0.25">
      <c r="A2060" s="140" t="s">
        <v>1480</v>
      </c>
      <c r="B2060" s="140" t="s">
        <v>887</v>
      </c>
      <c r="C2060" s="140" t="s">
        <v>1819</v>
      </c>
      <c r="D2060" s="140" t="s">
        <v>1820</v>
      </c>
      <c r="E2060" s="140" t="s">
        <v>1883</v>
      </c>
      <c r="F2060" s="140"/>
      <c r="G2060" s="140" t="s">
        <v>71</v>
      </c>
      <c r="H2060" s="140" t="s">
        <v>1779</v>
      </c>
      <c r="I2060" s="140" t="s">
        <v>5551</v>
      </c>
      <c r="J2060" s="140" t="s">
        <v>1819</v>
      </c>
      <c r="K2060" s="140"/>
      <c r="L2060" s="140"/>
      <c r="M2060" s="140" t="s">
        <v>6751</v>
      </c>
      <c r="N2060" s="141">
        <v>60</v>
      </c>
      <c r="O2060" s="142" t="b">
        <v>0</v>
      </c>
      <c r="P2060" s="140" t="s">
        <v>3077</v>
      </c>
      <c r="Q2060" t="s">
        <v>1825</v>
      </c>
      <c r="R2060" t="s">
        <v>630</v>
      </c>
    </row>
    <row r="2061" spans="1:18" x14ac:dyDescent="0.25">
      <c r="A2061" s="140" t="s">
        <v>1481</v>
      </c>
      <c r="B2061" s="140" t="s">
        <v>887</v>
      </c>
      <c r="C2061" s="140" t="s">
        <v>1819</v>
      </c>
      <c r="D2061" s="140" t="s">
        <v>1820</v>
      </c>
      <c r="E2061" s="140" t="s">
        <v>1834</v>
      </c>
      <c r="F2061" s="140"/>
      <c r="G2061" s="140" t="s">
        <v>70</v>
      </c>
      <c r="H2061" s="140" t="s">
        <v>1781</v>
      </c>
      <c r="I2061" s="140" t="s">
        <v>5551</v>
      </c>
      <c r="J2061" s="140" t="s">
        <v>1819</v>
      </c>
      <c r="K2061" s="140"/>
      <c r="L2061" s="140"/>
      <c r="M2061" s="140" t="s">
        <v>6752</v>
      </c>
      <c r="N2061" s="141">
        <v>60</v>
      </c>
      <c r="O2061" s="142" t="b">
        <v>0</v>
      </c>
      <c r="P2061" s="140" t="s">
        <v>3077</v>
      </c>
      <c r="Q2061" t="s">
        <v>1825</v>
      </c>
      <c r="R2061" t="s">
        <v>630</v>
      </c>
    </row>
    <row r="2062" spans="1:18" x14ac:dyDescent="0.25">
      <c r="A2062" s="140" t="s">
        <v>1482</v>
      </c>
      <c r="B2062" s="140" t="s">
        <v>885</v>
      </c>
      <c r="C2062" s="140" t="s">
        <v>1819</v>
      </c>
      <c r="D2062" s="140" t="s">
        <v>1820</v>
      </c>
      <c r="E2062" s="140" t="s">
        <v>6036</v>
      </c>
      <c r="F2062" s="140"/>
      <c r="G2062" s="140" t="s">
        <v>70</v>
      </c>
      <c r="H2062" s="140" t="s">
        <v>1781</v>
      </c>
      <c r="I2062" s="140" t="s">
        <v>5551</v>
      </c>
      <c r="J2062" s="140" t="s">
        <v>1819</v>
      </c>
      <c r="K2062" s="140"/>
      <c r="L2062" s="140"/>
      <c r="M2062" s="140" t="s">
        <v>6753</v>
      </c>
      <c r="N2062" s="141">
        <v>60</v>
      </c>
      <c r="O2062" s="142" t="b">
        <v>0</v>
      </c>
      <c r="P2062" s="140" t="s">
        <v>3077</v>
      </c>
      <c r="Q2062" t="s">
        <v>1825</v>
      </c>
      <c r="R2062" t="s">
        <v>630</v>
      </c>
    </row>
    <row r="2063" spans="1:18" x14ac:dyDescent="0.25">
      <c r="A2063" s="140" t="s">
        <v>1483</v>
      </c>
      <c r="B2063" s="140" t="s">
        <v>887</v>
      </c>
      <c r="C2063" s="140" t="s">
        <v>1819</v>
      </c>
      <c r="D2063" s="140" t="s">
        <v>1820</v>
      </c>
      <c r="E2063" s="140" t="s">
        <v>5305</v>
      </c>
      <c r="F2063" s="140"/>
      <c r="G2063" s="140" t="s">
        <v>1788</v>
      </c>
      <c r="H2063" s="140" t="s">
        <v>1789</v>
      </c>
      <c r="I2063" s="140" t="s">
        <v>5551</v>
      </c>
      <c r="J2063" s="140" t="s">
        <v>1819</v>
      </c>
      <c r="K2063" s="140"/>
      <c r="L2063" s="140"/>
      <c r="M2063" s="140" t="s">
        <v>6754</v>
      </c>
      <c r="N2063" s="141">
        <v>60</v>
      </c>
      <c r="O2063" s="142" t="b">
        <v>0</v>
      </c>
      <c r="P2063" s="140" t="s">
        <v>3077</v>
      </c>
      <c r="Q2063" t="s">
        <v>1825</v>
      </c>
      <c r="R2063" t="s">
        <v>630</v>
      </c>
    </row>
    <row r="2064" spans="1:18" x14ac:dyDescent="0.25">
      <c r="A2064" s="140" t="s">
        <v>1484</v>
      </c>
      <c r="B2064" s="140" t="s">
        <v>5626</v>
      </c>
      <c r="C2064" s="140" t="s">
        <v>1819</v>
      </c>
      <c r="D2064" s="140" t="s">
        <v>1820</v>
      </c>
      <c r="E2064" s="140" t="s">
        <v>6055</v>
      </c>
      <c r="F2064" s="140"/>
      <c r="G2064" s="140" t="s">
        <v>1788</v>
      </c>
      <c r="H2064" s="140" t="s">
        <v>1789</v>
      </c>
      <c r="I2064" s="140" t="s">
        <v>5551</v>
      </c>
      <c r="J2064" s="140" t="s">
        <v>1819</v>
      </c>
      <c r="K2064" s="140"/>
      <c r="L2064" s="140"/>
      <c r="M2064" s="140" t="s">
        <v>6755</v>
      </c>
      <c r="N2064" s="141">
        <v>60</v>
      </c>
      <c r="O2064" s="142" t="b">
        <v>0</v>
      </c>
      <c r="P2064" s="140" t="s">
        <v>3077</v>
      </c>
      <c r="Q2064" t="s">
        <v>1825</v>
      </c>
      <c r="R2064" t="s">
        <v>630</v>
      </c>
    </row>
    <row r="2065" spans="1:18" x14ac:dyDescent="0.25">
      <c r="A2065" s="140" t="s">
        <v>317</v>
      </c>
      <c r="B2065" s="140" t="s">
        <v>887</v>
      </c>
      <c r="C2065" s="140" t="s">
        <v>1819</v>
      </c>
      <c r="D2065" s="140" t="s">
        <v>1820</v>
      </c>
      <c r="E2065" s="140" t="s">
        <v>1883</v>
      </c>
      <c r="F2065" s="140"/>
      <c r="G2065" s="140" t="s">
        <v>71</v>
      </c>
      <c r="H2065" s="140" t="s">
        <v>1779</v>
      </c>
      <c r="I2065" s="140" t="s">
        <v>5551</v>
      </c>
      <c r="J2065" s="140" t="s">
        <v>1819</v>
      </c>
      <c r="K2065" s="140"/>
      <c r="L2065" s="140"/>
      <c r="M2065" s="140" t="s">
        <v>6756</v>
      </c>
      <c r="N2065" s="141">
        <v>60</v>
      </c>
      <c r="O2065" s="142" t="b">
        <v>0</v>
      </c>
      <c r="P2065" s="140" t="s">
        <v>3077</v>
      </c>
      <c r="Q2065" t="s">
        <v>1825</v>
      </c>
      <c r="R2065" t="s">
        <v>630</v>
      </c>
    </row>
    <row r="2066" spans="1:18" x14ac:dyDescent="0.25">
      <c r="A2066" s="140" t="s">
        <v>1485</v>
      </c>
      <c r="B2066" s="140" t="s">
        <v>887</v>
      </c>
      <c r="C2066" s="140" t="s">
        <v>1819</v>
      </c>
      <c r="D2066" s="140" t="s">
        <v>1820</v>
      </c>
      <c r="E2066" s="140" t="s">
        <v>2736</v>
      </c>
      <c r="F2066" s="140"/>
      <c r="G2066" s="140" t="s">
        <v>1788</v>
      </c>
      <c r="H2066" s="140" t="s">
        <v>1789</v>
      </c>
      <c r="I2066" s="140" t="s">
        <v>5551</v>
      </c>
      <c r="J2066" s="140" t="s">
        <v>1819</v>
      </c>
      <c r="K2066" s="140"/>
      <c r="L2066" s="140"/>
      <c r="M2066" s="140" t="s">
        <v>6757</v>
      </c>
      <c r="N2066" s="141">
        <v>60</v>
      </c>
      <c r="O2066" s="142" t="b">
        <v>0</v>
      </c>
      <c r="P2066" s="140" t="s">
        <v>3077</v>
      </c>
      <c r="Q2066" t="s">
        <v>1825</v>
      </c>
      <c r="R2066" t="s">
        <v>630</v>
      </c>
    </row>
    <row r="2067" spans="1:18" x14ac:dyDescent="0.25">
      <c r="A2067" s="140" t="s">
        <v>82</v>
      </c>
      <c r="B2067" s="140" t="s">
        <v>887</v>
      </c>
      <c r="C2067" s="140" t="s">
        <v>1819</v>
      </c>
      <c r="D2067" s="140" t="s">
        <v>1820</v>
      </c>
      <c r="E2067" s="140" t="s">
        <v>1913</v>
      </c>
      <c r="F2067" s="140"/>
      <c r="G2067" s="140" t="s">
        <v>71</v>
      </c>
      <c r="H2067" s="140" t="s">
        <v>1779</v>
      </c>
      <c r="I2067" s="140" t="s">
        <v>5551</v>
      </c>
      <c r="J2067" s="140" t="s">
        <v>1819</v>
      </c>
      <c r="K2067" s="140"/>
      <c r="L2067" s="140"/>
      <c r="M2067" s="140" t="s">
        <v>6758</v>
      </c>
      <c r="N2067" s="141">
        <v>60</v>
      </c>
      <c r="O2067" s="142" t="b">
        <v>0</v>
      </c>
      <c r="P2067" s="140" t="s">
        <v>3077</v>
      </c>
      <c r="Q2067" t="s">
        <v>1825</v>
      </c>
      <c r="R2067" t="s">
        <v>630</v>
      </c>
    </row>
    <row r="2068" spans="1:18" x14ac:dyDescent="0.25">
      <c r="A2068" s="140" t="s">
        <v>320</v>
      </c>
      <c r="B2068" s="140" t="s">
        <v>887</v>
      </c>
      <c r="C2068" s="140" t="s">
        <v>1819</v>
      </c>
      <c r="D2068" s="140" t="s">
        <v>1820</v>
      </c>
      <c r="E2068" s="140" t="s">
        <v>1888</v>
      </c>
      <c r="F2068" s="140"/>
      <c r="G2068" s="140" t="s">
        <v>1788</v>
      </c>
      <c r="H2068" s="140" t="s">
        <v>1789</v>
      </c>
      <c r="I2068" s="140" t="s">
        <v>5551</v>
      </c>
      <c r="J2068" s="140" t="s">
        <v>1819</v>
      </c>
      <c r="K2068" s="140"/>
      <c r="L2068" s="140"/>
      <c r="M2068" s="140" t="s">
        <v>6759</v>
      </c>
      <c r="N2068" s="141">
        <v>60</v>
      </c>
      <c r="O2068" s="142" t="b">
        <v>0</v>
      </c>
      <c r="P2068" s="140" t="s">
        <v>3077</v>
      </c>
      <c r="Q2068" t="s">
        <v>1825</v>
      </c>
      <c r="R2068" t="s">
        <v>630</v>
      </c>
    </row>
    <row r="2069" spans="1:18" x14ac:dyDescent="0.25">
      <c r="A2069" s="140" t="s">
        <v>1486</v>
      </c>
      <c r="B2069" s="140" t="s">
        <v>887</v>
      </c>
      <c r="C2069" s="140" t="s">
        <v>1819</v>
      </c>
      <c r="D2069" s="140" t="s">
        <v>1820</v>
      </c>
      <c r="E2069" s="140" t="s">
        <v>1913</v>
      </c>
      <c r="F2069" s="140"/>
      <c r="G2069" s="140" t="s">
        <v>71</v>
      </c>
      <c r="H2069" s="140" t="s">
        <v>1779</v>
      </c>
      <c r="I2069" s="140" t="s">
        <v>5551</v>
      </c>
      <c r="J2069" s="140" t="s">
        <v>1819</v>
      </c>
      <c r="K2069" s="140"/>
      <c r="L2069" s="140"/>
      <c r="M2069" s="140" t="s">
        <v>6760</v>
      </c>
      <c r="N2069" s="141">
        <v>60</v>
      </c>
      <c r="O2069" s="142" t="b">
        <v>0</v>
      </c>
      <c r="P2069" s="140" t="s">
        <v>3077</v>
      </c>
      <c r="Q2069" t="s">
        <v>1825</v>
      </c>
      <c r="R2069" t="s">
        <v>630</v>
      </c>
    </row>
    <row r="2070" spans="1:18" x14ac:dyDescent="0.25">
      <c r="A2070" s="140" t="s">
        <v>1487</v>
      </c>
      <c r="B2070" s="140" t="s">
        <v>885</v>
      </c>
      <c r="C2070" s="140" t="s">
        <v>1819</v>
      </c>
      <c r="D2070" s="140" t="s">
        <v>1820</v>
      </c>
      <c r="E2070" s="140" t="s">
        <v>5970</v>
      </c>
      <c r="F2070" s="140"/>
      <c r="G2070" s="140" t="s">
        <v>70</v>
      </c>
      <c r="H2070" s="140" t="s">
        <v>1781</v>
      </c>
      <c r="I2070" s="140" t="s">
        <v>5551</v>
      </c>
      <c r="J2070" s="140" t="s">
        <v>1819</v>
      </c>
      <c r="K2070" s="140"/>
      <c r="L2070" s="140"/>
      <c r="M2070" s="140" t="s">
        <v>6761</v>
      </c>
      <c r="N2070" s="141">
        <v>60</v>
      </c>
      <c r="O2070" s="142" t="b">
        <v>0</v>
      </c>
      <c r="P2070" s="140" t="s">
        <v>3077</v>
      </c>
      <c r="Q2070" t="s">
        <v>1825</v>
      </c>
      <c r="R2070" t="s">
        <v>630</v>
      </c>
    </row>
    <row r="2071" spans="1:18" x14ac:dyDescent="0.25">
      <c r="A2071" s="140" t="s">
        <v>118</v>
      </c>
      <c r="B2071" s="140" t="s">
        <v>887</v>
      </c>
      <c r="C2071" s="140" t="s">
        <v>1819</v>
      </c>
      <c r="D2071" s="140" t="s">
        <v>1820</v>
      </c>
      <c r="E2071" s="140" t="s">
        <v>4067</v>
      </c>
      <c r="F2071" s="140"/>
      <c r="G2071" s="140" t="s">
        <v>71</v>
      </c>
      <c r="H2071" s="140" t="s">
        <v>1779</v>
      </c>
      <c r="I2071" s="140" t="s">
        <v>5963</v>
      </c>
      <c r="J2071" s="140" t="s">
        <v>1819</v>
      </c>
      <c r="K2071" s="140"/>
      <c r="L2071" s="140"/>
      <c r="M2071" s="140" t="s">
        <v>6762</v>
      </c>
      <c r="N2071" s="141">
        <v>60</v>
      </c>
      <c r="O2071" s="142" t="b">
        <v>0</v>
      </c>
      <c r="P2071" s="140" t="s">
        <v>3077</v>
      </c>
      <c r="Q2071" t="s">
        <v>1825</v>
      </c>
      <c r="R2071" t="s">
        <v>630</v>
      </c>
    </row>
    <row r="2072" spans="1:18" x14ac:dyDescent="0.25">
      <c r="A2072" s="140" t="s">
        <v>1488</v>
      </c>
      <c r="B2072" s="140" t="s">
        <v>887</v>
      </c>
      <c r="C2072" s="140" t="s">
        <v>1819</v>
      </c>
      <c r="D2072" s="140" t="s">
        <v>1820</v>
      </c>
      <c r="E2072" s="140" t="s">
        <v>1957</v>
      </c>
      <c r="F2072" s="140"/>
      <c r="G2072" s="140" t="s">
        <v>1788</v>
      </c>
      <c r="H2072" s="140" t="s">
        <v>1789</v>
      </c>
      <c r="I2072" s="140" t="s">
        <v>5551</v>
      </c>
      <c r="J2072" s="140" t="s">
        <v>1819</v>
      </c>
      <c r="K2072" s="140"/>
      <c r="L2072" s="140"/>
      <c r="M2072" s="140" t="s">
        <v>6763</v>
      </c>
      <c r="N2072" s="141">
        <v>60</v>
      </c>
      <c r="O2072" s="142" t="b">
        <v>0</v>
      </c>
      <c r="P2072" s="140" t="s">
        <v>3077</v>
      </c>
      <c r="Q2072" t="s">
        <v>1825</v>
      </c>
      <c r="R2072" t="s">
        <v>630</v>
      </c>
    </row>
    <row r="2073" spans="1:18" x14ac:dyDescent="0.25">
      <c r="A2073" s="140" t="s">
        <v>322</v>
      </c>
      <c r="B2073" s="140" t="s">
        <v>887</v>
      </c>
      <c r="C2073" s="140" t="s">
        <v>1819</v>
      </c>
      <c r="D2073" s="140" t="s">
        <v>1820</v>
      </c>
      <c r="E2073" s="140" t="s">
        <v>1913</v>
      </c>
      <c r="F2073" s="140"/>
      <c r="G2073" s="140" t="s">
        <v>71</v>
      </c>
      <c r="H2073" s="140" t="s">
        <v>1779</v>
      </c>
      <c r="I2073" s="140" t="s">
        <v>5551</v>
      </c>
      <c r="J2073" s="140" t="s">
        <v>1819</v>
      </c>
      <c r="K2073" s="140"/>
      <c r="L2073" s="140"/>
      <c r="M2073" s="140" t="s">
        <v>6764</v>
      </c>
      <c r="N2073" s="141">
        <v>60</v>
      </c>
      <c r="O2073" s="142" t="b">
        <v>0</v>
      </c>
      <c r="P2073" s="140" t="s">
        <v>3077</v>
      </c>
      <c r="Q2073" t="s">
        <v>1825</v>
      </c>
      <c r="R2073" t="s">
        <v>630</v>
      </c>
    </row>
    <row r="2074" spans="1:18" x14ac:dyDescent="0.25">
      <c r="A2074" s="140" t="s">
        <v>323</v>
      </c>
      <c r="B2074" s="140" t="s">
        <v>887</v>
      </c>
      <c r="C2074" s="140" t="s">
        <v>1819</v>
      </c>
      <c r="D2074" s="140" t="s">
        <v>1820</v>
      </c>
      <c r="E2074" s="140" t="s">
        <v>1913</v>
      </c>
      <c r="F2074" s="140"/>
      <c r="G2074" s="140" t="s">
        <v>71</v>
      </c>
      <c r="H2074" s="140" t="s">
        <v>1779</v>
      </c>
      <c r="I2074" s="140" t="s">
        <v>5551</v>
      </c>
      <c r="J2074" s="140" t="s">
        <v>1819</v>
      </c>
      <c r="K2074" s="140"/>
      <c r="L2074" s="140"/>
      <c r="M2074" s="140" t="s">
        <v>6765</v>
      </c>
      <c r="N2074" s="141">
        <v>60</v>
      </c>
      <c r="O2074" s="142" t="b">
        <v>0</v>
      </c>
      <c r="P2074" s="140" t="s">
        <v>3077</v>
      </c>
      <c r="Q2074" t="s">
        <v>1825</v>
      </c>
      <c r="R2074" t="s">
        <v>630</v>
      </c>
    </row>
    <row r="2075" spans="1:18" x14ac:dyDescent="0.25">
      <c r="A2075" s="140" t="s">
        <v>1489</v>
      </c>
      <c r="B2075" s="140" t="s">
        <v>885</v>
      </c>
      <c r="C2075" s="140" t="s">
        <v>1819</v>
      </c>
      <c r="D2075" s="140" t="s">
        <v>1820</v>
      </c>
      <c r="E2075" s="140" t="s">
        <v>3325</v>
      </c>
      <c r="F2075" s="140"/>
      <c r="G2075" s="140" t="s">
        <v>1788</v>
      </c>
      <c r="H2075" s="140" t="s">
        <v>1789</v>
      </c>
      <c r="I2075" s="140" t="s">
        <v>5551</v>
      </c>
      <c r="J2075" s="140" t="s">
        <v>1819</v>
      </c>
      <c r="K2075" s="140"/>
      <c r="L2075" s="140"/>
      <c r="M2075" s="140" t="s">
        <v>6766</v>
      </c>
      <c r="N2075" s="141">
        <v>60</v>
      </c>
      <c r="O2075" s="142" t="b">
        <v>0</v>
      </c>
      <c r="P2075" s="140" t="s">
        <v>3077</v>
      </c>
      <c r="Q2075" t="s">
        <v>1825</v>
      </c>
      <c r="R2075" t="s">
        <v>630</v>
      </c>
    </row>
    <row r="2076" spans="1:18" x14ac:dyDescent="0.25">
      <c r="A2076" s="140" t="s">
        <v>325</v>
      </c>
      <c r="B2076" s="140" t="s">
        <v>887</v>
      </c>
      <c r="C2076" s="140" t="s">
        <v>1819</v>
      </c>
      <c r="D2076" s="140" t="s">
        <v>1820</v>
      </c>
      <c r="E2076" s="140" t="s">
        <v>1940</v>
      </c>
      <c r="F2076" s="140"/>
      <c r="G2076" s="140" t="s">
        <v>70</v>
      </c>
      <c r="H2076" s="140" t="s">
        <v>1781</v>
      </c>
      <c r="I2076" s="140" t="s">
        <v>5551</v>
      </c>
      <c r="J2076" s="140" t="s">
        <v>1819</v>
      </c>
      <c r="K2076" s="140"/>
      <c r="L2076" s="140"/>
      <c r="M2076" s="140" t="s">
        <v>6767</v>
      </c>
      <c r="N2076" s="141">
        <v>60</v>
      </c>
      <c r="O2076" s="142" t="b">
        <v>0</v>
      </c>
      <c r="P2076" s="140" t="s">
        <v>3077</v>
      </c>
      <c r="Q2076" t="s">
        <v>1825</v>
      </c>
      <c r="R2076" t="s">
        <v>630</v>
      </c>
    </row>
    <row r="2077" spans="1:18" x14ac:dyDescent="0.25">
      <c r="A2077" s="140" t="s">
        <v>327</v>
      </c>
      <c r="B2077" s="140" t="s">
        <v>887</v>
      </c>
      <c r="C2077" s="140" t="s">
        <v>1819</v>
      </c>
      <c r="D2077" s="140" t="s">
        <v>1820</v>
      </c>
      <c r="E2077" s="140" t="s">
        <v>1860</v>
      </c>
      <c r="F2077" s="140"/>
      <c r="G2077" s="140" t="s">
        <v>1788</v>
      </c>
      <c r="H2077" s="140" t="s">
        <v>1789</v>
      </c>
      <c r="I2077" s="140" t="s">
        <v>5551</v>
      </c>
      <c r="J2077" s="140" t="s">
        <v>1819</v>
      </c>
      <c r="K2077" s="140"/>
      <c r="L2077" s="140"/>
      <c r="M2077" s="140" t="s">
        <v>6768</v>
      </c>
      <c r="N2077" s="141">
        <v>60</v>
      </c>
      <c r="O2077" s="142" t="b">
        <v>0</v>
      </c>
      <c r="P2077" s="140" t="s">
        <v>3077</v>
      </c>
      <c r="Q2077" t="s">
        <v>1825</v>
      </c>
      <c r="R2077" t="s">
        <v>630</v>
      </c>
    </row>
    <row r="2078" spans="1:18" x14ac:dyDescent="0.25">
      <c r="A2078" s="140" t="s">
        <v>228</v>
      </c>
      <c r="B2078" s="140" t="s">
        <v>887</v>
      </c>
      <c r="C2078" s="140" t="s">
        <v>1819</v>
      </c>
      <c r="D2078" s="140" t="s">
        <v>1820</v>
      </c>
      <c r="E2078" s="140" t="s">
        <v>1940</v>
      </c>
      <c r="F2078" s="140"/>
      <c r="G2078" s="140" t="s">
        <v>70</v>
      </c>
      <c r="H2078" s="140" t="s">
        <v>1781</v>
      </c>
      <c r="I2078" s="140" t="s">
        <v>5551</v>
      </c>
      <c r="J2078" s="140" t="s">
        <v>1819</v>
      </c>
      <c r="K2078" s="140"/>
      <c r="L2078" s="140"/>
      <c r="M2078" s="140" t="s">
        <v>6769</v>
      </c>
      <c r="N2078" s="141">
        <v>60</v>
      </c>
      <c r="O2078" s="142" t="b">
        <v>0</v>
      </c>
      <c r="P2078" s="140" t="s">
        <v>3077</v>
      </c>
      <c r="Q2078" t="s">
        <v>1825</v>
      </c>
      <c r="R2078" t="s">
        <v>630</v>
      </c>
    </row>
    <row r="2079" spans="1:18" x14ac:dyDescent="0.25">
      <c r="A2079" s="140" t="s">
        <v>6770</v>
      </c>
      <c r="B2079" s="140" t="s">
        <v>887</v>
      </c>
      <c r="C2079" s="140" t="s">
        <v>1819</v>
      </c>
      <c r="D2079" s="140" t="s">
        <v>1820</v>
      </c>
      <c r="E2079" s="140" t="s">
        <v>1957</v>
      </c>
      <c r="F2079" s="140"/>
      <c r="G2079" s="140" t="s">
        <v>1788</v>
      </c>
      <c r="H2079" s="140" t="s">
        <v>1789</v>
      </c>
      <c r="I2079" s="140" t="s">
        <v>5551</v>
      </c>
      <c r="J2079" s="140" t="s">
        <v>1819</v>
      </c>
      <c r="K2079" s="140"/>
      <c r="L2079" s="140"/>
      <c r="M2079" s="140" t="s">
        <v>6771</v>
      </c>
      <c r="N2079" s="141">
        <v>60</v>
      </c>
      <c r="O2079" s="142" t="b">
        <v>0</v>
      </c>
      <c r="P2079" s="140" t="s">
        <v>3077</v>
      </c>
      <c r="Q2079" t="s">
        <v>1825</v>
      </c>
      <c r="R2079" t="s">
        <v>630</v>
      </c>
    </row>
    <row r="2080" spans="1:18" x14ac:dyDescent="0.25">
      <c r="A2080" s="140" t="s">
        <v>1490</v>
      </c>
      <c r="B2080" s="140" t="s">
        <v>887</v>
      </c>
      <c r="C2080" s="140" t="s">
        <v>1819</v>
      </c>
      <c r="D2080" s="140" t="s">
        <v>1820</v>
      </c>
      <c r="E2080" s="140" t="s">
        <v>6062</v>
      </c>
      <c r="F2080" s="140"/>
      <c r="G2080" s="140" t="s">
        <v>1788</v>
      </c>
      <c r="H2080" s="140" t="s">
        <v>1789</v>
      </c>
      <c r="I2080" s="140" t="s">
        <v>5551</v>
      </c>
      <c r="J2080" s="140" t="s">
        <v>1819</v>
      </c>
      <c r="K2080" s="140"/>
      <c r="L2080" s="140"/>
      <c r="M2080" s="140" t="s">
        <v>6772</v>
      </c>
      <c r="N2080" s="141">
        <v>60</v>
      </c>
      <c r="O2080" s="142" t="b">
        <v>0</v>
      </c>
      <c r="P2080" s="140" t="s">
        <v>3077</v>
      </c>
      <c r="Q2080" t="s">
        <v>1825</v>
      </c>
      <c r="R2080" t="s">
        <v>630</v>
      </c>
    </row>
    <row r="2081" spans="1:18" x14ac:dyDescent="0.25">
      <c r="A2081" s="140" t="s">
        <v>1491</v>
      </c>
      <c r="B2081" s="140" t="s">
        <v>885</v>
      </c>
      <c r="C2081" s="140" t="s">
        <v>1819</v>
      </c>
      <c r="D2081" s="140" t="s">
        <v>1820</v>
      </c>
      <c r="E2081" s="140" t="s">
        <v>3136</v>
      </c>
      <c r="F2081" s="140"/>
      <c r="G2081" s="140" t="s">
        <v>1788</v>
      </c>
      <c r="H2081" s="140" t="s">
        <v>1789</v>
      </c>
      <c r="I2081" s="140" t="s">
        <v>5551</v>
      </c>
      <c r="J2081" s="140" t="s">
        <v>1819</v>
      </c>
      <c r="K2081" s="140"/>
      <c r="L2081" s="140"/>
      <c r="M2081" s="140" t="s">
        <v>6773</v>
      </c>
      <c r="N2081" s="141">
        <v>60</v>
      </c>
      <c r="O2081" s="142" t="b">
        <v>0</v>
      </c>
      <c r="P2081" s="140" t="s">
        <v>3077</v>
      </c>
      <c r="Q2081" t="s">
        <v>1825</v>
      </c>
      <c r="R2081" t="s">
        <v>630</v>
      </c>
    </row>
    <row r="2082" spans="1:18" x14ac:dyDescent="0.25">
      <c r="A2082" s="140" t="s">
        <v>6774</v>
      </c>
      <c r="B2082" s="140" t="s">
        <v>887</v>
      </c>
      <c r="C2082" s="140" t="s">
        <v>1819</v>
      </c>
      <c r="D2082" s="140" t="s">
        <v>1820</v>
      </c>
      <c r="E2082" s="140" t="s">
        <v>2736</v>
      </c>
      <c r="F2082" s="140"/>
      <c r="G2082" s="140" t="s">
        <v>1788</v>
      </c>
      <c r="H2082" s="140" t="s">
        <v>1789</v>
      </c>
      <c r="I2082" s="140" t="s">
        <v>5551</v>
      </c>
      <c r="J2082" s="140" t="s">
        <v>1819</v>
      </c>
      <c r="K2082" s="140"/>
      <c r="L2082" s="140"/>
      <c r="M2082" s="140" t="s">
        <v>6775</v>
      </c>
      <c r="N2082" s="141">
        <v>60</v>
      </c>
      <c r="O2082" s="142" t="b">
        <v>0</v>
      </c>
      <c r="P2082" s="140" t="s">
        <v>3077</v>
      </c>
      <c r="Q2082" t="s">
        <v>1825</v>
      </c>
      <c r="R2082" t="s">
        <v>630</v>
      </c>
    </row>
    <row r="2083" spans="1:18" x14ac:dyDescent="0.25">
      <c r="A2083" s="140" t="s">
        <v>330</v>
      </c>
      <c r="B2083" s="140" t="s">
        <v>887</v>
      </c>
      <c r="C2083" s="140" t="s">
        <v>1819</v>
      </c>
      <c r="D2083" s="140" t="s">
        <v>1820</v>
      </c>
      <c r="E2083" s="140" t="s">
        <v>1932</v>
      </c>
      <c r="F2083" s="140"/>
      <c r="G2083" s="140" t="s">
        <v>71</v>
      </c>
      <c r="H2083" s="140" t="s">
        <v>1779</v>
      </c>
      <c r="I2083" s="140" t="s">
        <v>5551</v>
      </c>
      <c r="J2083" s="140" t="s">
        <v>1819</v>
      </c>
      <c r="K2083" s="140"/>
      <c r="L2083" s="140"/>
      <c r="M2083" s="140" t="s">
        <v>6776</v>
      </c>
      <c r="N2083" s="141">
        <v>60</v>
      </c>
      <c r="O2083" s="142" t="b">
        <v>0</v>
      </c>
      <c r="P2083" s="140" t="s">
        <v>3077</v>
      </c>
      <c r="Q2083" t="s">
        <v>1825</v>
      </c>
      <c r="R2083" t="s">
        <v>630</v>
      </c>
    </row>
    <row r="2084" spans="1:18" x14ac:dyDescent="0.25">
      <c r="A2084" s="140" t="s">
        <v>1492</v>
      </c>
      <c r="B2084" s="140" t="s">
        <v>885</v>
      </c>
      <c r="C2084" s="140" t="s">
        <v>1819</v>
      </c>
      <c r="D2084" s="140" t="s">
        <v>1820</v>
      </c>
      <c r="E2084" s="140" t="s">
        <v>3136</v>
      </c>
      <c r="F2084" s="140"/>
      <c r="G2084" s="140" t="s">
        <v>1788</v>
      </c>
      <c r="H2084" s="140" t="s">
        <v>1789</v>
      </c>
      <c r="I2084" s="140" t="s">
        <v>5551</v>
      </c>
      <c r="J2084" s="140" t="s">
        <v>1819</v>
      </c>
      <c r="K2084" s="140"/>
      <c r="L2084" s="140"/>
      <c r="M2084" s="140" t="s">
        <v>6777</v>
      </c>
      <c r="N2084" s="141">
        <v>60</v>
      </c>
      <c r="O2084" s="142" t="b">
        <v>0</v>
      </c>
      <c r="P2084" s="140" t="s">
        <v>3077</v>
      </c>
      <c r="Q2084" t="s">
        <v>1825</v>
      </c>
      <c r="R2084" t="s">
        <v>630</v>
      </c>
    </row>
    <row r="2085" spans="1:18" x14ac:dyDescent="0.25">
      <c r="A2085" s="140" t="s">
        <v>1493</v>
      </c>
      <c r="B2085" s="140" t="s">
        <v>887</v>
      </c>
      <c r="C2085" s="140" t="s">
        <v>1819</v>
      </c>
      <c r="D2085" s="140" t="s">
        <v>1820</v>
      </c>
      <c r="E2085" s="140" t="s">
        <v>2074</v>
      </c>
      <c r="F2085" s="140"/>
      <c r="G2085" s="140" t="s">
        <v>1788</v>
      </c>
      <c r="H2085" s="140" t="s">
        <v>1789</v>
      </c>
      <c r="I2085" s="140" t="s">
        <v>5551</v>
      </c>
      <c r="J2085" s="140" t="s">
        <v>1819</v>
      </c>
      <c r="K2085" s="140"/>
      <c r="L2085" s="140"/>
      <c r="M2085" s="140" t="s">
        <v>6778</v>
      </c>
      <c r="N2085" s="141">
        <v>60</v>
      </c>
      <c r="O2085" s="142" t="b">
        <v>0</v>
      </c>
      <c r="P2085" s="140" t="s">
        <v>3077</v>
      </c>
      <c r="Q2085" t="s">
        <v>1825</v>
      </c>
      <c r="R2085" t="s">
        <v>630</v>
      </c>
    </row>
    <row r="2086" spans="1:18" x14ac:dyDescent="0.25">
      <c r="A2086" s="140" t="s">
        <v>1494</v>
      </c>
      <c r="B2086" s="140" t="s">
        <v>887</v>
      </c>
      <c r="C2086" s="140" t="s">
        <v>1819</v>
      </c>
      <c r="D2086" s="140" t="s">
        <v>1820</v>
      </c>
      <c r="E2086" s="140" t="s">
        <v>2055</v>
      </c>
      <c r="F2086" s="140"/>
      <c r="G2086" s="140" t="s">
        <v>71</v>
      </c>
      <c r="H2086" s="140" t="s">
        <v>1779</v>
      </c>
      <c r="I2086" s="140" t="s">
        <v>5551</v>
      </c>
      <c r="J2086" s="140" t="s">
        <v>1819</v>
      </c>
      <c r="K2086" s="140"/>
      <c r="L2086" s="140"/>
      <c r="M2086" s="140" t="s">
        <v>6779</v>
      </c>
      <c r="N2086" s="141">
        <v>60</v>
      </c>
      <c r="O2086" s="142" t="b">
        <v>0</v>
      </c>
      <c r="P2086" s="140" t="s">
        <v>3077</v>
      </c>
      <c r="Q2086" t="s">
        <v>1825</v>
      </c>
      <c r="R2086" t="s">
        <v>630</v>
      </c>
    </row>
    <row r="2087" spans="1:18" x14ac:dyDescent="0.25">
      <c r="A2087" s="140" t="s">
        <v>1495</v>
      </c>
      <c r="B2087" s="140" t="s">
        <v>887</v>
      </c>
      <c r="C2087" s="140" t="s">
        <v>1819</v>
      </c>
      <c r="D2087" s="140" t="s">
        <v>1820</v>
      </c>
      <c r="E2087" s="140" t="s">
        <v>1888</v>
      </c>
      <c r="F2087" s="140"/>
      <c r="G2087" s="140" t="s">
        <v>1788</v>
      </c>
      <c r="H2087" s="140" t="s">
        <v>1789</v>
      </c>
      <c r="I2087" s="140" t="s">
        <v>5551</v>
      </c>
      <c r="J2087" s="140" t="s">
        <v>1819</v>
      </c>
      <c r="K2087" s="140"/>
      <c r="L2087" s="140"/>
      <c r="M2087" s="140" t="s">
        <v>6780</v>
      </c>
      <c r="N2087" s="141">
        <v>60</v>
      </c>
      <c r="O2087" s="142" t="b">
        <v>0</v>
      </c>
      <c r="P2087" s="140" t="s">
        <v>3077</v>
      </c>
      <c r="Q2087" t="s">
        <v>1825</v>
      </c>
      <c r="R2087" t="s">
        <v>630</v>
      </c>
    </row>
    <row r="2088" spans="1:18" x14ac:dyDescent="0.25">
      <c r="A2088" s="140" t="s">
        <v>331</v>
      </c>
      <c r="B2088" s="140" t="s">
        <v>887</v>
      </c>
      <c r="C2088" s="140" t="s">
        <v>1819</v>
      </c>
      <c r="D2088" s="140" t="s">
        <v>1820</v>
      </c>
      <c r="E2088" s="140" t="s">
        <v>1888</v>
      </c>
      <c r="F2088" s="140"/>
      <c r="G2088" s="140" t="s">
        <v>1788</v>
      </c>
      <c r="H2088" s="140" t="s">
        <v>1789</v>
      </c>
      <c r="I2088" s="140" t="s">
        <v>5551</v>
      </c>
      <c r="J2088" s="140" t="s">
        <v>1819</v>
      </c>
      <c r="K2088" s="140"/>
      <c r="L2088" s="140"/>
      <c r="M2088" s="140" t="s">
        <v>6781</v>
      </c>
      <c r="N2088" s="141">
        <v>60</v>
      </c>
      <c r="O2088" s="142" t="b">
        <v>0</v>
      </c>
      <c r="P2088" s="140" t="s">
        <v>3077</v>
      </c>
      <c r="Q2088" t="s">
        <v>1825</v>
      </c>
      <c r="R2088" t="s">
        <v>630</v>
      </c>
    </row>
    <row r="2089" spans="1:18" x14ac:dyDescent="0.25">
      <c r="A2089" s="140" t="s">
        <v>1496</v>
      </c>
      <c r="B2089" s="140" t="s">
        <v>885</v>
      </c>
      <c r="C2089" s="140" t="s">
        <v>1819</v>
      </c>
      <c r="D2089" s="140" t="s">
        <v>1820</v>
      </c>
      <c r="E2089" s="140" t="s">
        <v>2032</v>
      </c>
      <c r="F2089" s="140"/>
      <c r="G2089" s="140" t="s">
        <v>70</v>
      </c>
      <c r="H2089" s="140" t="s">
        <v>1781</v>
      </c>
      <c r="I2089" s="140" t="s">
        <v>5551</v>
      </c>
      <c r="J2089" s="140" t="s">
        <v>1819</v>
      </c>
      <c r="K2089" s="140"/>
      <c r="L2089" s="140"/>
      <c r="M2089" s="140" t="s">
        <v>6782</v>
      </c>
      <c r="N2089" s="141">
        <v>60</v>
      </c>
      <c r="O2089" s="142" t="b">
        <v>0</v>
      </c>
      <c r="P2089" s="140" t="s">
        <v>3077</v>
      </c>
      <c r="Q2089" t="s">
        <v>1825</v>
      </c>
      <c r="R2089" t="s">
        <v>630</v>
      </c>
    </row>
    <row r="2090" spans="1:18" x14ac:dyDescent="0.25">
      <c r="A2090" s="140" t="s">
        <v>1497</v>
      </c>
      <c r="B2090" s="140" t="s">
        <v>885</v>
      </c>
      <c r="C2090" s="140" t="s">
        <v>1819</v>
      </c>
      <c r="D2090" s="140" t="s">
        <v>1820</v>
      </c>
      <c r="E2090" s="140" t="s">
        <v>2088</v>
      </c>
      <c r="F2090" s="140"/>
      <c r="G2090" s="140" t="s">
        <v>70</v>
      </c>
      <c r="H2090" s="140" t="s">
        <v>1781</v>
      </c>
      <c r="I2090" s="140" t="s">
        <v>5551</v>
      </c>
      <c r="J2090" s="140" t="s">
        <v>1819</v>
      </c>
      <c r="K2090" s="140"/>
      <c r="L2090" s="140"/>
      <c r="M2090" s="140" t="s">
        <v>6783</v>
      </c>
      <c r="N2090" s="141">
        <v>60</v>
      </c>
      <c r="O2090" s="142" t="b">
        <v>0</v>
      </c>
      <c r="P2090" s="140" t="s">
        <v>3077</v>
      </c>
      <c r="Q2090" t="s">
        <v>1825</v>
      </c>
      <c r="R2090" t="s">
        <v>630</v>
      </c>
    </row>
    <row r="2091" spans="1:18" x14ac:dyDescent="0.25">
      <c r="A2091" s="140" t="s">
        <v>119</v>
      </c>
      <c r="B2091" s="140" t="s">
        <v>887</v>
      </c>
      <c r="C2091" s="140" t="s">
        <v>1819</v>
      </c>
      <c r="D2091" s="140" t="s">
        <v>1820</v>
      </c>
      <c r="E2091" s="140" t="s">
        <v>6062</v>
      </c>
      <c r="F2091" s="140"/>
      <c r="G2091" s="140" t="s">
        <v>1788</v>
      </c>
      <c r="H2091" s="140" t="s">
        <v>1789</v>
      </c>
      <c r="I2091" s="140" t="s">
        <v>5551</v>
      </c>
      <c r="J2091" s="140" t="s">
        <v>1819</v>
      </c>
      <c r="K2091" s="140"/>
      <c r="L2091" s="140"/>
      <c r="M2091" s="140" t="s">
        <v>6784</v>
      </c>
      <c r="N2091" s="141">
        <v>60</v>
      </c>
      <c r="O2091" s="142" t="b">
        <v>0</v>
      </c>
      <c r="P2091" s="140" t="s">
        <v>3077</v>
      </c>
      <c r="Q2091" t="s">
        <v>1825</v>
      </c>
      <c r="R2091" t="s">
        <v>630</v>
      </c>
    </row>
    <row r="2092" spans="1:18" x14ac:dyDescent="0.25">
      <c r="A2092" s="140" t="s">
        <v>333</v>
      </c>
      <c r="B2092" s="140" t="s">
        <v>887</v>
      </c>
      <c r="C2092" s="140" t="s">
        <v>1819</v>
      </c>
      <c r="D2092" s="140" t="s">
        <v>1820</v>
      </c>
      <c r="E2092" s="140" t="s">
        <v>1883</v>
      </c>
      <c r="F2092" s="140"/>
      <c r="G2092" s="140" t="s">
        <v>71</v>
      </c>
      <c r="H2092" s="140" t="s">
        <v>1779</v>
      </c>
      <c r="I2092" s="140" t="s">
        <v>5551</v>
      </c>
      <c r="J2092" s="140" t="s">
        <v>1819</v>
      </c>
      <c r="K2092" s="140"/>
      <c r="L2092" s="140"/>
      <c r="M2092" s="140" t="s">
        <v>6785</v>
      </c>
      <c r="N2092" s="141">
        <v>60</v>
      </c>
      <c r="O2092" s="142" t="b">
        <v>0</v>
      </c>
      <c r="P2092" s="140" t="s">
        <v>3077</v>
      </c>
      <c r="Q2092" t="s">
        <v>1825</v>
      </c>
      <c r="R2092" t="s">
        <v>630</v>
      </c>
    </row>
    <row r="2093" spans="1:18" x14ac:dyDescent="0.25">
      <c r="A2093" s="140" t="s">
        <v>1498</v>
      </c>
      <c r="B2093" s="140" t="s">
        <v>885</v>
      </c>
      <c r="C2093" s="140" t="s">
        <v>1819</v>
      </c>
      <c r="D2093" s="140" t="s">
        <v>1820</v>
      </c>
      <c r="E2093" s="140" t="s">
        <v>4293</v>
      </c>
      <c r="F2093" s="140"/>
      <c r="G2093" s="140" t="s">
        <v>70</v>
      </c>
      <c r="H2093" s="140" t="s">
        <v>1781</v>
      </c>
      <c r="I2093" s="140" t="s">
        <v>5551</v>
      </c>
      <c r="J2093" s="140" t="s">
        <v>1819</v>
      </c>
      <c r="K2093" s="140"/>
      <c r="L2093" s="140"/>
      <c r="M2093" s="140" t="s">
        <v>6786</v>
      </c>
      <c r="N2093" s="141">
        <v>60</v>
      </c>
      <c r="O2093" s="142" t="b">
        <v>0</v>
      </c>
      <c r="P2093" s="140" t="s">
        <v>3077</v>
      </c>
      <c r="Q2093" t="s">
        <v>1825</v>
      </c>
      <c r="R2093" t="s">
        <v>630</v>
      </c>
    </row>
    <row r="2094" spans="1:18" x14ac:dyDescent="0.25">
      <c r="A2094" s="140" t="s">
        <v>121</v>
      </c>
      <c r="B2094" s="140" t="s">
        <v>887</v>
      </c>
      <c r="C2094" s="140" t="s">
        <v>1819</v>
      </c>
      <c r="D2094" s="140" t="s">
        <v>1820</v>
      </c>
      <c r="E2094" s="140" t="s">
        <v>6718</v>
      </c>
      <c r="F2094" s="140"/>
      <c r="G2094" s="140" t="s">
        <v>70</v>
      </c>
      <c r="H2094" s="140" t="s">
        <v>1781</v>
      </c>
      <c r="I2094" s="140" t="s">
        <v>5551</v>
      </c>
      <c r="J2094" s="140" t="s">
        <v>1819</v>
      </c>
      <c r="K2094" s="140"/>
      <c r="L2094" s="140"/>
      <c r="M2094" s="140" t="s">
        <v>6787</v>
      </c>
      <c r="N2094" s="141">
        <v>60</v>
      </c>
      <c r="O2094" s="142" t="b">
        <v>0</v>
      </c>
      <c r="P2094" s="140" t="s">
        <v>3077</v>
      </c>
      <c r="Q2094" t="s">
        <v>1825</v>
      </c>
      <c r="R2094" t="s">
        <v>630</v>
      </c>
    </row>
    <row r="2095" spans="1:18" x14ac:dyDescent="0.25">
      <c r="A2095" s="140" t="s">
        <v>1499</v>
      </c>
      <c r="B2095" s="140" t="s">
        <v>887</v>
      </c>
      <c r="C2095" s="140" t="s">
        <v>1819</v>
      </c>
      <c r="D2095" s="140" t="s">
        <v>1820</v>
      </c>
      <c r="E2095" s="140" t="s">
        <v>1883</v>
      </c>
      <c r="F2095" s="140"/>
      <c r="G2095" s="140" t="s">
        <v>71</v>
      </c>
      <c r="H2095" s="140" t="s">
        <v>1779</v>
      </c>
      <c r="I2095" s="140" t="s">
        <v>5551</v>
      </c>
      <c r="J2095" s="140" t="s">
        <v>1819</v>
      </c>
      <c r="K2095" s="140"/>
      <c r="L2095" s="140"/>
      <c r="M2095" s="140" t="s">
        <v>6788</v>
      </c>
      <c r="N2095" s="141">
        <v>60</v>
      </c>
      <c r="O2095" s="142" t="b">
        <v>0</v>
      </c>
      <c r="P2095" s="140" t="s">
        <v>3077</v>
      </c>
      <c r="Q2095" t="s">
        <v>1825</v>
      </c>
      <c r="R2095" t="s">
        <v>630</v>
      </c>
    </row>
    <row r="2096" spans="1:18" x14ac:dyDescent="0.25">
      <c r="A2096" s="140" t="s">
        <v>1500</v>
      </c>
      <c r="B2096" s="140" t="s">
        <v>885</v>
      </c>
      <c r="C2096" s="140" t="s">
        <v>1819</v>
      </c>
      <c r="D2096" s="140" t="s">
        <v>1820</v>
      </c>
      <c r="E2096" s="140" t="s">
        <v>6036</v>
      </c>
      <c r="F2096" s="140"/>
      <c r="G2096" s="140" t="s">
        <v>70</v>
      </c>
      <c r="H2096" s="140" t="s">
        <v>1781</v>
      </c>
      <c r="I2096" s="140" t="s">
        <v>5551</v>
      </c>
      <c r="J2096" s="140" t="s">
        <v>1819</v>
      </c>
      <c r="K2096" s="140"/>
      <c r="L2096" s="140"/>
      <c r="M2096" s="140" t="s">
        <v>6789</v>
      </c>
      <c r="N2096" s="141">
        <v>60</v>
      </c>
      <c r="O2096" s="142" t="b">
        <v>0</v>
      </c>
      <c r="P2096" s="140" t="s">
        <v>3077</v>
      </c>
      <c r="Q2096" t="s">
        <v>1825</v>
      </c>
      <c r="R2096" t="s">
        <v>630</v>
      </c>
    </row>
    <row r="2097" spans="1:18" x14ac:dyDescent="0.25">
      <c r="A2097" s="140" t="s">
        <v>334</v>
      </c>
      <c r="B2097" s="140" t="s">
        <v>887</v>
      </c>
      <c r="C2097" s="140" t="s">
        <v>1819</v>
      </c>
      <c r="D2097" s="140" t="s">
        <v>1820</v>
      </c>
      <c r="E2097" s="140" t="s">
        <v>1957</v>
      </c>
      <c r="F2097" s="140"/>
      <c r="G2097" s="140" t="s">
        <v>1788</v>
      </c>
      <c r="H2097" s="140" t="s">
        <v>1789</v>
      </c>
      <c r="I2097" s="140" t="s">
        <v>5551</v>
      </c>
      <c r="J2097" s="140" t="s">
        <v>1819</v>
      </c>
      <c r="K2097" s="140"/>
      <c r="L2097" s="140"/>
      <c r="M2097" s="140" t="s">
        <v>6790</v>
      </c>
      <c r="N2097" s="141">
        <v>60</v>
      </c>
      <c r="O2097" s="142" t="b">
        <v>0</v>
      </c>
      <c r="P2097" s="140" t="s">
        <v>3077</v>
      </c>
      <c r="Q2097" t="s">
        <v>1825</v>
      </c>
      <c r="R2097" t="s">
        <v>630</v>
      </c>
    </row>
    <row r="2098" spans="1:18" x14ac:dyDescent="0.25">
      <c r="A2098" s="140" t="s">
        <v>1501</v>
      </c>
      <c r="B2098" s="140" t="s">
        <v>887</v>
      </c>
      <c r="C2098" s="140" t="s">
        <v>1819</v>
      </c>
      <c r="D2098" s="140" t="s">
        <v>1820</v>
      </c>
      <c r="E2098" s="140" t="s">
        <v>1932</v>
      </c>
      <c r="F2098" s="140"/>
      <c r="G2098" s="140" t="s">
        <v>71</v>
      </c>
      <c r="H2098" s="140" t="s">
        <v>1779</v>
      </c>
      <c r="I2098" s="140" t="s">
        <v>5551</v>
      </c>
      <c r="J2098" s="140" t="s">
        <v>1819</v>
      </c>
      <c r="K2098" s="140"/>
      <c r="L2098" s="140"/>
      <c r="M2098" s="140" t="s">
        <v>6791</v>
      </c>
      <c r="N2098" s="141">
        <v>60</v>
      </c>
      <c r="O2098" s="142" t="b">
        <v>0</v>
      </c>
      <c r="P2098" s="140" t="s">
        <v>3077</v>
      </c>
      <c r="Q2098" t="s">
        <v>1825</v>
      </c>
      <c r="R2098" t="s">
        <v>630</v>
      </c>
    </row>
    <row r="2099" spans="1:18" x14ac:dyDescent="0.25">
      <c r="A2099" s="140" t="s">
        <v>1502</v>
      </c>
      <c r="B2099" s="140" t="s">
        <v>887</v>
      </c>
      <c r="C2099" s="140" t="s">
        <v>1819</v>
      </c>
      <c r="D2099" s="140" t="s">
        <v>1820</v>
      </c>
      <c r="E2099" s="140" t="s">
        <v>2088</v>
      </c>
      <c r="F2099" s="140"/>
      <c r="G2099" s="140" t="s">
        <v>70</v>
      </c>
      <c r="H2099" s="140" t="s">
        <v>1781</v>
      </c>
      <c r="I2099" s="140" t="s">
        <v>5551</v>
      </c>
      <c r="J2099" s="140" t="s">
        <v>1819</v>
      </c>
      <c r="K2099" s="140"/>
      <c r="L2099" s="140"/>
      <c r="M2099" s="140" t="s">
        <v>6792</v>
      </c>
      <c r="N2099" s="141">
        <v>60</v>
      </c>
      <c r="O2099" s="142" t="b">
        <v>0</v>
      </c>
      <c r="P2099" s="140" t="s">
        <v>3077</v>
      </c>
      <c r="Q2099" t="s">
        <v>1825</v>
      </c>
      <c r="R2099" t="s">
        <v>630</v>
      </c>
    </row>
    <row r="2100" spans="1:18" x14ac:dyDescent="0.25">
      <c r="A2100" s="140" t="s">
        <v>1503</v>
      </c>
      <c r="B2100" s="140" t="s">
        <v>887</v>
      </c>
      <c r="C2100" s="140" t="s">
        <v>1819</v>
      </c>
      <c r="D2100" s="140" t="s">
        <v>1820</v>
      </c>
      <c r="E2100" s="140" t="s">
        <v>1821</v>
      </c>
      <c r="F2100" s="140"/>
      <c r="G2100" s="140" t="s">
        <v>1788</v>
      </c>
      <c r="H2100" s="140" t="s">
        <v>1789</v>
      </c>
      <c r="I2100" s="140" t="s">
        <v>5551</v>
      </c>
      <c r="J2100" s="140" t="s">
        <v>1819</v>
      </c>
      <c r="K2100" s="140"/>
      <c r="L2100" s="140"/>
      <c r="M2100" s="140" t="s">
        <v>6793</v>
      </c>
      <c r="N2100" s="141">
        <v>60</v>
      </c>
      <c r="O2100" s="142" t="b">
        <v>0</v>
      </c>
      <c r="P2100" s="140" t="s">
        <v>3077</v>
      </c>
      <c r="Q2100" t="s">
        <v>1825</v>
      </c>
      <c r="R2100" t="s">
        <v>630</v>
      </c>
    </row>
    <row r="2101" spans="1:18" x14ac:dyDescent="0.25">
      <c r="A2101" s="140" t="s">
        <v>81</v>
      </c>
      <c r="B2101" s="140" t="s">
        <v>887</v>
      </c>
      <c r="C2101" s="140" t="s">
        <v>1819</v>
      </c>
      <c r="D2101" s="140" t="s">
        <v>1820</v>
      </c>
      <c r="E2101" s="140" t="s">
        <v>4067</v>
      </c>
      <c r="F2101" s="140"/>
      <c r="G2101" s="140" t="s">
        <v>71</v>
      </c>
      <c r="H2101" s="140" t="s">
        <v>1779</v>
      </c>
      <c r="I2101" s="140" t="s">
        <v>5963</v>
      </c>
      <c r="J2101" s="140" t="s">
        <v>1819</v>
      </c>
      <c r="K2101" s="140"/>
      <c r="L2101" s="140"/>
      <c r="M2101" s="140" t="s">
        <v>6649</v>
      </c>
      <c r="N2101" s="141">
        <v>60</v>
      </c>
      <c r="O2101" s="142" t="b">
        <v>0</v>
      </c>
      <c r="P2101" s="140" t="s">
        <v>3077</v>
      </c>
      <c r="Q2101" t="s">
        <v>1825</v>
      </c>
      <c r="R2101" t="s">
        <v>630</v>
      </c>
    </row>
    <row r="2102" spans="1:18" x14ac:dyDescent="0.25">
      <c r="A2102" s="140" t="s">
        <v>1504</v>
      </c>
      <c r="B2102" s="140" t="s">
        <v>887</v>
      </c>
      <c r="C2102" s="140" t="s">
        <v>1819</v>
      </c>
      <c r="D2102" s="140" t="s">
        <v>1820</v>
      </c>
      <c r="E2102" s="140" t="s">
        <v>2074</v>
      </c>
      <c r="F2102" s="140"/>
      <c r="G2102" s="140" t="s">
        <v>1788</v>
      </c>
      <c r="H2102" s="140" t="s">
        <v>1789</v>
      </c>
      <c r="I2102" s="140" t="s">
        <v>5551</v>
      </c>
      <c r="J2102" s="140" t="s">
        <v>1819</v>
      </c>
      <c r="K2102" s="140"/>
      <c r="L2102" s="140"/>
      <c r="M2102" s="140" t="s">
        <v>6794</v>
      </c>
      <c r="N2102" s="141">
        <v>60</v>
      </c>
      <c r="O2102" s="142" t="b">
        <v>0</v>
      </c>
      <c r="P2102" s="140" t="s">
        <v>3077</v>
      </c>
      <c r="Q2102" t="s">
        <v>1825</v>
      </c>
      <c r="R2102" t="s">
        <v>630</v>
      </c>
    </row>
    <row r="2103" spans="1:18" x14ac:dyDescent="0.25">
      <c r="A2103" s="140" t="s">
        <v>122</v>
      </c>
      <c r="B2103" s="140" t="s">
        <v>887</v>
      </c>
      <c r="C2103" s="140" t="s">
        <v>1819</v>
      </c>
      <c r="D2103" s="140" t="s">
        <v>1820</v>
      </c>
      <c r="E2103" s="140" t="s">
        <v>4067</v>
      </c>
      <c r="F2103" s="140"/>
      <c r="G2103" s="140" t="s">
        <v>71</v>
      </c>
      <c r="H2103" s="140" t="s">
        <v>1779</v>
      </c>
      <c r="I2103" s="140" t="s">
        <v>5963</v>
      </c>
      <c r="J2103" s="140" t="s">
        <v>1819</v>
      </c>
      <c r="K2103" s="140"/>
      <c r="L2103" s="140"/>
      <c r="M2103" s="140" t="s">
        <v>6795</v>
      </c>
      <c r="N2103" s="141">
        <v>60</v>
      </c>
      <c r="O2103" s="142" t="b">
        <v>0</v>
      </c>
      <c r="P2103" s="140" t="s">
        <v>3077</v>
      </c>
      <c r="Q2103" t="s">
        <v>1825</v>
      </c>
      <c r="R2103" t="s">
        <v>630</v>
      </c>
    </row>
    <row r="2104" spans="1:18" x14ac:dyDescent="0.25">
      <c r="A2104" s="140" t="s">
        <v>1505</v>
      </c>
      <c r="B2104" s="140" t="s">
        <v>887</v>
      </c>
      <c r="C2104" s="140" t="s">
        <v>1819</v>
      </c>
      <c r="D2104" s="140" t="s">
        <v>1820</v>
      </c>
      <c r="E2104" s="140" t="s">
        <v>1940</v>
      </c>
      <c r="F2104" s="140"/>
      <c r="G2104" s="140" t="s">
        <v>70</v>
      </c>
      <c r="H2104" s="140" t="s">
        <v>1781</v>
      </c>
      <c r="I2104" s="140" t="s">
        <v>5551</v>
      </c>
      <c r="J2104" s="140" t="s">
        <v>1819</v>
      </c>
      <c r="K2104" s="140"/>
      <c r="L2104" s="140"/>
      <c r="M2104" s="140" t="s">
        <v>6796</v>
      </c>
      <c r="N2104" s="141">
        <v>60</v>
      </c>
      <c r="O2104" s="142" t="b">
        <v>0</v>
      </c>
      <c r="P2104" s="140" t="s">
        <v>3077</v>
      </c>
      <c r="Q2104" t="s">
        <v>1825</v>
      </c>
      <c r="R2104" t="s">
        <v>630</v>
      </c>
    </row>
    <row r="2105" spans="1:18" x14ac:dyDescent="0.25">
      <c r="A2105" s="140" t="s">
        <v>340</v>
      </c>
      <c r="B2105" s="140" t="s">
        <v>887</v>
      </c>
      <c r="C2105" s="140" t="s">
        <v>1819</v>
      </c>
      <c r="D2105" s="140" t="s">
        <v>1820</v>
      </c>
      <c r="E2105" s="140" t="s">
        <v>2088</v>
      </c>
      <c r="F2105" s="140"/>
      <c r="G2105" s="140" t="s">
        <v>70</v>
      </c>
      <c r="H2105" s="140" t="s">
        <v>1781</v>
      </c>
      <c r="I2105" s="140" t="s">
        <v>5551</v>
      </c>
      <c r="J2105" s="140" t="s">
        <v>1819</v>
      </c>
      <c r="K2105" s="140"/>
      <c r="L2105" s="140"/>
      <c r="M2105" s="140" t="s">
        <v>6797</v>
      </c>
      <c r="N2105" s="141">
        <v>60</v>
      </c>
      <c r="O2105" s="142" t="b">
        <v>0</v>
      </c>
      <c r="P2105" s="140" t="s">
        <v>3077</v>
      </c>
      <c r="Q2105" t="s">
        <v>1825</v>
      </c>
      <c r="R2105" t="s">
        <v>630</v>
      </c>
    </row>
    <row r="2106" spans="1:18" x14ac:dyDescent="0.25">
      <c r="A2106" s="140" t="s">
        <v>342</v>
      </c>
      <c r="B2106" s="140" t="s">
        <v>887</v>
      </c>
      <c r="C2106" s="140" t="s">
        <v>1819</v>
      </c>
      <c r="D2106" s="140" t="s">
        <v>1820</v>
      </c>
      <c r="E2106" s="140" t="s">
        <v>1834</v>
      </c>
      <c r="F2106" s="140"/>
      <c r="G2106" s="140" t="s">
        <v>70</v>
      </c>
      <c r="H2106" s="140" t="s">
        <v>1781</v>
      </c>
      <c r="I2106" s="140" t="s">
        <v>5551</v>
      </c>
      <c r="J2106" s="140" t="s">
        <v>1819</v>
      </c>
      <c r="K2106" s="140"/>
      <c r="L2106" s="140"/>
      <c r="M2106" s="140" t="s">
        <v>6798</v>
      </c>
      <c r="N2106" s="141">
        <v>60</v>
      </c>
      <c r="O2106" s="142" t="b">
        <v>0</v>
      </c>
      <c r="P2106" s="140" t="s">
        <v>3077</v>
      </c>
      <c r="Q2106" t="s">
        <v>1825</v>
      </c>
      <c r="R2106" t="s">
        <v>630</v>
      </c>
    </row>
    <row r="2107" spans="1:18" x14ac:dyDescent="0.25">
      <c r="A2107" s="140" t="s">
        <v>344</v>
      </c>
      <c r="B2107" s="140" t="s">
        <v>887</v>
      </c>
      <c r="C2107" s="140" t="s">
        <v>1819</v>
      </c>
      <c r="D2107" s="140" t="s">
        <v>1820</v>
      </c>
      <c r="E2107" s="140" t="s">
        <v>1940</v>
      </c>
      <c r="F2107" s="140"/>
      <c r="G2107" s="140" t="s">
        <v>70</v>
      </c>
      <c r="H2107" s="140" t="s">
        <v>1781</v>
      </c>
      <c r="I2107" s="140" t="s">
        <v>5551</v>
      </c>
      <c r="J2107" s="140" t="s">
        <v>1819</v>
      </c>
      <c r="K2107" s="140"/>
      <c r="L2107" s="140"/>
      <c r="M2107" s="140" t="s">
        <v>6799</v>
      </c>
      <c r="N2107" s="141">
        <v>60</v>
      </c>
      <c r="O2107" s="142" t="b">
        <v>0</v>
      </c>
      <c r="P2107" s="140" t="s">
        <v>3077</v>
      </c>
      <c r="Q2107" t="s">
        <v>1825</v>
      </c>
      <c r="R2107" t="s">
        <v>630</v>
      </c>
    </row>
    <row r="2108" spans="1:18" x14ac:dyDescent="0.25">
      <c r="A2108" s="140" t="s">
        <v>1506</v>
      </c>
      <c r="B2108" s="140" t="s">
        <v>887</v>
      </c>
      <c r="C2108" s="140" t="s">
        <v>1819</v>
      </c>
      <c r="D2108" s="140" t="s">
        <v>1820</v>
      </c>
      <c r="E2108" s="140" t="s">
        <v>1940</v>
      </c>
      <c r="F2108" s="140"/>
      <c r="G2108" s="140" t="s">
        <v>70</v>
      </c>
      <c r="H2108" s="140" t="s">
        <v>1781</v>
      </c>
      <c r="I2108" s="140" t="s">
        <v>5551</v>
      </c>
      <c r="J2108" s="140" t="s">
        <v>1819</v>
      </c>
      <c r="K2108" s="140"/>
      <c r="L2108" s="140"/>
      <c r="M2108" s="140" t="s">
        <v>6800</v>
      </c>
      <c r="N2108" s="141">
        <v>60</v>
      </c>
      <c r="O2108" s="142" t="b">
        <v>0</v>
      </c>
      <c r="P2108" s="140" t="s">
        <v>3077</v>
      </c>
      <c r="Q2108" t="s">
        <v>1825</v>
      </c>
      <c r="R2108" t="s">
        <v>630</v>
      </c>
    </row>
    <row r="2109" spans="1:18" x14ac:dyDescent="0.25">
      <c r="A2109" s="140" t="s">
        <v>1507</v>
      </c>
      <c r="B2109" s="140" t="s">
        <v>885</v>
      </c>
      <c r="C2109" s="140" t="s">
        <v>1819</v>
      </c>
      <c r="D2109" s="140" t="s">
        <v>1820</v>
      </c>
      <c r="E2109" s="140" t="s">
        <v>4293</v>
      </c>
      <c r="F2109" s="140"/>
      <c r="G2109" s="140" t="s">
        <v>70</v>
      </c>
      <c r="H2109" s="140" t="s">
        <v>1781</v>
      </c>
      <c r="I2109" s="140" t="s">
        <v>5551</v>
      </c>
      <c r="J2109" s="140" t="s">
        <v>1819</v>
      </c>
      <c r="K2109" s="140"/>
      <c r="L2109" s="140"/>
      <c r="M2109" s="140" t="s">
        <v>6801</v>
      </c>
      <c r="N2109" s="141">
        <v>60</v>
      </c>
      <c r="O2109" s="142" t="b">
        <v>0</v>
      </c>
      <c r="P2109" s="140" t="s">
        <v>3077</v>
      </c>
      <c r="Q2109" t="s">
        <v>1825</v>
      </c>
      <c r="R2109" t="s">
        <v>630</v>
      </c>
    </row>
    <row r="2110" spans="1:18" x14ac:dyDescent="0.25">
      <c r="A2110" s="140" t="s">
        <v>1508</v>
      </c>
      <c r="B2110" s="140" t="s">
        <v>887</v>
      </c>
      <c r="C2110" s="140" t="s">
        <v>1819</v>
      </c>
      <c r="D2110" s="140" t="s">
        <v>1820</v>
      </c>
      <c r="E2110" s="140" t="s">
        <v>2736</v>
      </c>
      <c r="F2110" s="140"/>
      <c r="G2110" s="140" t="s">
        <v>1788</v>
      </c>
      <c r="H2110" s="140" t="s">
        <v>1789</v>
      </c>
      <c r="I2110" s="140" t="s">
        <v>5551</v>
      </c>
      <c r="J2110" s="140" t="s">
        <v>1819</v>
      </c>
      <c r="K2110" s="140"/>
      <c r="L2110" s="140"/>
      <c r="M2110" s="140" t="s">
        <v>6802</v>
      </c>
      <c r="N2110" s="141">
        <v>60</v>
      </c>
      <c r="O2110" s="142" t="b">
        <v>0</v>
      </c>
      <c r="P2110" s="140" t="s">
        <v>3077</v>
      </c>
      <c r="Q2110" t="s">
        <v>1825</v>
      </c>
      <c r="R2110" t="s">
        <v>630</v>
      </c>
    </row>
    <row r="2111" spans="1:18" x14ac:dyDescent="0.25">
      <c r="A2111" s="140" t="s">
        <v>120</v>
      </c>
      <c r="B2111" s="140" t="s">
        <v>887</v>
      </c>
      <c r="C2111" s="140" t="s">
        <v>1819</v>
      </c>
      <c r="D2111" s="140" t="s">
        <v>1820</v>
      </c>
      <c r="E2111" s="140" t="s">
        <v>4067</v>
      </c>
      <c r="F2111" s="140"/>
      <c r="G2111" s="140" t="s">
        <v>71</v>
      </c>
      <c r="H2111" s="140" t="s">
        <v>1779</v>
      </c>
      <c r="I2111" s="140" t="s">
        <v>5963</v>
      </c>
      <c r="J2111" s="140" t="s">
        <v>1819</v>
      </c>
      <c r="K2111" s="140"/>
      <c r="L2111" s="140"/>
      <c r="M2111" s="140" t="s">
        <v>6803</v>
      </c>
      <c r="N2111" s="141">
        <v>60</v>
      </c>
      <c r="O2111" s="142" t="b">
        <v>0</v>
      </c>
      <c r="P2111" s="140" t="s">
        <v>3077</v>
      </c>
      <c r="Q2111" t="s">
        <v>1825</v>
      </c>
      <c r="R2111" t="s">
        <v>630</v>
      </c>
    </row>
    <row r="2112" spans="1:18" x14ac:dyDescent="0.25">
      <c r="A2112" s="140" t="s">
        <v>1509</v>
      </c>
      <c r="B2112" s="140" t="s">
        <v>887</v>
      </c>
      <c r="C2112" s="140" t="s">
        <v>1819</v>
      </c>
      <c r="D2112" s="140" t="s">
        <v>1820</v>
      </c>
      <c r="E2112" s="140" t="s">
        <v>2736</v>
      </c>
      <c r="F2112" s="140"/>
      <c r="G2112" s="140" t="s">
        <v>1788</v>
      </c>
      <c r="H2112" s="140" t="s">
        <v>1789</v>
      </c>
      <c r="I2112" s="140" t="s">
        <v>5551</v>
      </c>
      <c r="J2112" s="140" t="s">
        <v>1819</v>
      </c>
      <c r="K2112" s="140"/>
      <c r="L2112" s="140"/>
      <c r="M2112" s="140" t="s">
        <v>6804</v>
      </c>
      <c r="N2112" s="141">
        <v>60</v>
      </c>
      <c r="O2112" s="142" t="b">
        <v>0</v>
      </c>
      <c r="P2112" s="140" t="s">
        <v>3077</v>
      </c>
      <c r="Q2112" t="s">
        <v>1825</v>
      </c>
      <c r="R2112" t="s">
        <v>630</v>
      </c>
    </row>
    <row r="2113" spans="1:18" x14ac:dyDescent="0.25">
      <c r="A2113" s="140" t="s">
        <v>529</v>
      </c>
      <c r="B2113" s="140" t="s">
        <v>887</v>
      </c>
      <c r="C2113" s="140" t="s">
        <v>1819</v>
      </c>
      <c r="D2113" s="140" t="s">
        <v>1820</v>
      </c>
      <c r="E2113" s="140" t="s">
        <v>1973</v>
      </c>
      <c r="F2113" s="140"/>
      <c r="G2113" s="140" t="s">
        <v>71</v>
      </c>
      <c r="H2113" s="140" t="s">
        <v>1779</v>
      </c>
      <c r="I2113" s="140" t="s">
        <v>5551</v>
      </c>
      <c r="J2113" s="140" t="s">
        <v>1819</v>
      </c>
      <c r="K2113" s="140"/>
      <c r="L2113" s="140"/>
      <c r="M2113" s="140" t="s">
        <v>6805</v>
      </c>
      <c r="N2113" s="141">
        <v>60</v>
      </c>
      <c r="O2113" s="142" t="b">
        <v>0</v>
      </c>
      <c r="P2113" s="140" t="s">
        <v>3077</v>
      </c>
      <c r="Q2113" t="s">
        <v>1825</v>
      </c>
      <c r="R2113" t="s">
        <v>630</v>
      </c>
    </row>
    <row r="2114" spans="1:18" x14ac:dyDescent="0.25">
      <c r="A2114" s="140" t="s">
        <v>1510</v>
      </c>
      <c r="B2114" s="140" t="s">
        <v>887</v>
      </c>
      <c r="C2114" s="140" t="s">
        <v>1819</v>
      </c>
      <c r="D2114" s="140" t="s">
        <v>1820</v>
      </c>
      <c r="E2114" s="140" t="s">
        <v>1957</v>
      </c>
      <c r="F2114" s="140"/>
      <c r="G2114" s="140" t="s">
        <v>1788</v>
      </c>
      <c r="H2114" s="140" t="s">
        <v>1789</v>
      </c>
      <c r="I2114" s="140" t="s">
        <v>5551</v>
      </c>
      <c r="J2114" s="140" t="s">
        <v>1819</v>
      </c>
      <c r="K2114" s="140"/>
      <c r="L2114" s="140"/>
      <c r="M2114" s="140" t="s">
        <v>6806</v>
      </c>
      <c r="N2114" s="141">
        <v>60</v>
      </c>
      <c r="O2114" s="142" t="b">
        <v>0</v>
      </c>
      <c r="P2114" s="140" t="s">
        <v>3077</v>
      </c>
      <c r="Q2114" t="s">
        <v>1825</v>
      </c>
      <c r="R2114" t="s">
        <v>630</v>
      </c>
    </row>
    <row r="2115" spans="1:18" x14ac:dyDescent="0.25">
      <c r="A2115" s="140" t="s">
        <v>1511</v>
      </c>
      <c r="B2115" s="140" t="s">
        <v>885</v>
      </c>
      <c r="C2115" s="140" t="s">
        <v>1819</v>
      </c>
      <c r="D2115" s="140" t="s">
        <v>1820</v>
      </c>
      <c r="E2115" s="140" t="s">
        <v>2032</v>
      </c>
      <c r="F2115" s="140"/>
      <c r="G2115" s="140" t="s">
        <v>70</v>
      </c>
      <c r="H2115" s="140" t="s">
        <v>1781</v>
      </c>
      <c r="I2115" s="140" t="s">
        <v>5551</v>
      </c>
      <c r="J2115" s="140" t="s">
        <v>1819</v>
      </c>
      <c r="K2115" s="140"/>
      <c r="L2115" s="140"/>
      <c r="M2115" s="140" t="s">
        <v>6807</v>
      </c>
      <c r="N2115" s="141">
        <v>60</v>
      </c>
      <c r="O2115" s="142" t="b">
        <v>0</v>
      </c>
      <c r="P2115" s="140" t="s">
        <v>3077</v>
      </c>
      <c r="Q2115" t="s">
        <v>1825</v>
      </c>
      <c r="R2115" t="s">
        <v>630</v>
      </c>
    </row>
    <row r="2116" spans="1:18" x14ac:dyDescent="0.25">
      <c r="A2116" s="140" t="s">
        <v>349</v>
      </c>
      <c r="B2116" s="140" t="s">
        <v>887</v>
      </c>
      <c r="C2116" s="140" t="s">
        <v>1819</v>
      </c>
      <c r="D2116" s="140" t="s">
        <v>1820</v>
      </c>
      <c r="E2116" s="140" t="s">
        <v>1957</v>
      </c>
      <c r="F2116" s="140"/>
      <c r="G2116" s="140" t="s">
        <v>1788</v>
      </c>
      <c r="H2116" s="140" t="s">
        <v>1789</v>
      </c>
      <c r="I2116" s="140" t="s">
        <v>5551</v>
      </c>
      <c r="J2116" s="140" t="s">
        <v>1819</v>
      </c>
      <c r="K2116" s="140"/>
      <c r="L2116" s="140"/>
      <c r="M2116" s="140" t="s">
        <v>6808</v>
      </c>
      <c r="N2116" s="141">
        <v>60</v>
      </c>
      <c r="O2116" s="142" t="b">
        <v>0</v>
      </c>
      <c r="P2116" s="140" t="s">
        <v>3077</v>
      </c>
      <c r="Q2116" t="s">
        <v>1825</v>
      </c>
      <c r="R2116" t="s">
        <v>630</v>
      </c>
    </row>
    <row r="2117" spans="1:18" x14ac:dyDescent="0.25">
      <c r="A2117" s="140" t="s">
        <v>347</v>
      </c>
      <c r="B2117" s="140" t="s">
        <v>887</v>
      </c>
      <c r="C2117" s="140" t="s">
        <v>1819</v>
      </c>
      <c r="D2117" s="140" t="s">
        <v>1820</v>
      </c>
      <c r="E2117" s="140" t="s">
        <v>1860</v>
      </c>
      <c r="F2117" s="140"/>
      <c r="G2117" s="140" t="s">
        <v>1788</v>
      </c>
      <c r="H2117" s="140" t="s">
        <v>1789</v>
      </c>
      <c r="I2117" s="140" t="s">
        <v>5551</v>
      </c>
      <c r="J2117" s="140" t="s">
        <v>1819</v>
      </c>
      <c r="K2117" s="140"/>
      <c r="L2117" s="140"/>
      <c r="M2117" s="140" t="s">
        <v>6809</v>
      </c>
      <c r="N2117" s="141">
        <v>60</v>
      </c>
      <c r="O2117" s="142" t="b">
        <v>0</v>
      </c>
      <c r="P2117" s="140" t="s">
        <v>3077</v>
      </c>
      <c r="Q2117" t="s">
        <v>1825</v>
      </c>
      <c r="R2117" t="s">
        <v>630</v>
      </c>
    </row>
    <row r="2118" spans="1:18" x14ac:dyDescent="0.25">
      <c r="A2118" s="140" t="s">
        <v>348</v>
      </c>
      <c r="B2118" s="140" t="s">
        <v>887</v>
      </c>
      <c r="C2118" s="140" t="s">
        <v>1819</v>
      </c>
      <c r="D2118" s="140" t="s">
        <v>1820</v>
      </c>
      <c r="E2118" s="140" t="s">
        <v>1973</v>
      </c>
      <c r="F2118" s="140"/>
      <c r="G2118" s="140" t="s">
        <v>71</v>
      </c>
      <c r="H2118" s="140" t="s">
        <v>1779</v>
      </c>
      <c r="I2118" s="140" t="s">
        <v>5551</v>
      </c>
      <c r="J2118" s="140" t="s">
        <v>1819</v>
      </c>
      <c r="K2118" s="140"/>
      <c r="L2118" s="140"/>
      <c r="M2118" s="140" t="s">
        <v>6810</v>
      </c>
      <c r="N2118" s="141">
        <v>60</v>
      </c>
      <c r="O2118" s="142" t="b">
        <v>0</v>
      </c>
      <c r="P2118" s="140" t="s">
        <v>3077</v>
      </c>
      <c r="Q2118" t="s">
        <v>1825</v>
      </c>
      <c r="R2118" t="s">
        <v>630</v>
      </c>
    </row>
    <row r="2119" spans="1:18" x14ac:dyDescent="0.25">
      <c r="A2119" s="140" t="s">
        <v>350</v>
      </c>
      <c r="B2119" s="140" t="s">
        <v>887</v>
      </c>
      <c r="C2119" s="140" t="s">
        <v>631</v>
      </c>
      <c r="D2119" s="140" t="s">
        <v>1820</v>
      </c>
      <c r="E2119" s="140" t="s">
        <v>1957</v>
      </c>
      <c r="F2119" s="140"/>
      <c r="G2119" s="140" t="s">
        <v>1788</v>
      </c>
      <c r="H2119" s="140" t="s">
        <v>1789</v>
      </c>
      <c r="I2119" s="140" t="s">
        <v>5551</v>
      </c>
      <c r="J2119" s="140" t="s">
        <v>1819</v>
      </c>
      <c r="K2119" s="140"/>
      <c r="L2119" s="140"/>
      <c r="M2119" s="140" t="s">
        <v>6811</v>
      </c>
      <c r="N2119" s="141">
        <v>60</v>
      </c>
      <c r="O2119" s="142" t="b">
        <v>0</v>
      </c>
      <c r="P2119" s="140" t="s">
        <v>3077</v>
      </c>
      <c r="Q2119" t="s">
        <v>1825</v>
      </c>
      <c r="R2119" t="s">
        <v>630</v>
      </c>
    </row>
    <row r="2120" spans="1:18" x14ac:dyDescent="0.25">
      <c r="A2120" s="140" t="s">
        <v>1512</v>
      </c>
      <c r="B2120" s="140" t="s">
        <v>887</v>
      </c>
      <c r="C2120" s="140" t="s">
        <v>1819</v>
      </c>
      <c r="D2120" s="140" t="s">
        <v>1820</v>
      </c>
      <c r="E2120" s="140" t="s">
        <v>2736</v>
      </c>
      <c r="F2120" s="140"/>
      <c r="G2120" s="140" t="s">
        <v>1788</v>
      </c>
      <c r="H2120" s="140" t="s">
        <v>1789</v>
      </c>
      <c r="I2120" s="140" t="s">
        <v>5551</v>
      </c>
      <c r="J2120" s="140" t="s">
        <v>1819</v>
      </c>
      <c r="K2120" s="140"/>
      <c r="L2120" s="140"/>
      <c r="M2120" s="140" t="s">
        <v>6812</v>
      </c>
      <c r="N2120" s="141">
        <v>60</v>
      </c>
      <c r="O2120" s="142" t="b">
        <v>0</v>
      </c>
      <c r="P2120" s="140" t="s">
        <v>3077</v>
      </c>
      <c r="Q2120" t="s">
        <v>1825</v>
      </c>
      <c r="R2120" t="s">
        <v>630</v>
      </c>
    </row>
    <row r="2121" spans="1:18" x14ac:dyDescent="0.25">
      <c r="A2121" s="140" t="s">
        <v>1513</v>
      </c>
      <c r="B2121" s="140" t="s">
        <v>887</v>
      </c>
      <c r="C2121" s="140" t="s">
        <v>1819</v>
      </c>
      <c r="D2121" s="140" t="s">
        <v>1820</v>
      </c>
      <c r="E2121" s="140" t="s">
        <v>2736</v>
      </c>
      <c r="F2121" s="140"/>
      <c r="G2121" s="140" t="s">
        <v>1788</v>
      </c>
      <c r="H2121" s="140" t="s">
        <v>1789</v>
      </c>
      <c r="I2121" s="140" t="s">
        <v>5551</v>
      </c>
      <c r="J2121" s="140" t="s">
        <v>1819</v>
      </c>
      <c r="K2121" s="140"/>
      <c r="L2121" s="140"/>
      <c r="M2121" s="140" t="s">
        <v>6813</v>
      </c>
      <c r="N2121" s="141">
        <v>60</v>
      </c>
      <c r="O2121" s="142" t="b">
        <v>0</v>
      </c>
      <c r="P2121" s="140" t="s">
        <v>3077</v>
      </c>
      <c r="Q2121" t="s">
        <v>1825</v>
      </c>
      <c r="R2121" t="s">
        <v>630</v>
      </c>
    </row>
    <row r="2122" spans="1:18" x14ac:dyDescent="0.25">
      <c r="A2122" s="140" t="s">
        <v>216</v>
      </c>
      <c r="B2122" s="140" t="s">
        <v>887</v>
      </c>
      <c r="C2122" s="140" t="s">
        <v>1819</v>
      </c>
      <c r="D2122" s="140" t="s">
        <v>1820</v>
      </c>
      <c r="E2122" s="140" t="s">
        <v>1932</v>
      </c>
      <c r="F2122" s="140"/>
      <c r="G2122" s="140" t="s">
        <v>71</v>
      </c>
      <c r="H2122" s="140" t="s">
        <v>1779</v>
      </c>
      <c r="I2122" s="140" t="s">
        <v>5551</v>
      </c>
      <c r="J2122" s="140" t="s">
        <v>1819</v>
      </c>
      <c r="K2122" s="140"/>
      <c r="L2122" s="140"/>
      <c r="M2122" s="140" t="s">
        <v>6814</v>
      </c>
      <c r="N2122" s="141">
        <v>60</v>
      </c>
      <c r="O2122" s="142" t="b">
        <v>0</v>
      </c>
      <c r="P2122" s="140" t="s">
        <v>3077</v>
      </c>
      <c r="Q2122" t="s">
        <v>1825</v>
      </c>
      <c r="R2122" t="s">
        <v>630</v>
      </c>
    </row>
    <row r="2123" spans="1:18" x14ac:dyDescent="0.25">
      <c r="A2123" s="140" t="s">
        <v>352</v>
      </c>
      <c r="B2123" s="140" t="s">
        <v>887</v>
      </c>
      <c r="C2123" s="140" t="s">
        <v>1819</v>
      </c>
      <c r="D2123" s="140" t="s">
        <v>1820</v>
      </c>
      <c r="E2123" s="140" t="s">
        <v>1940</v>
      </c>
      <c r="F2123" s="140"/>
      <c r="G2123" s="140" t="s">
        <v>70</v>
      </c>
      <c r="H2123" s="140" t="s">
        <v>1781</v>
      </c>
      <c r="I2123" s="140" t="s">
        <v>5551</v>
      </c>
      <c r="J2123" s="140" t="s">
        <v>1819</v>
      </c>
      <c r="K2123" s="140"/>
      <c r="L2123" s="140"/>
      <c r="M2123" s="140" t="s">
        <v>6815</v>
      </c>
      <c r="N2123" s="141">
        <v>60</v>
      </c>
      <c r="O2123" s="142" t="b">
        <v>0</v>
      </c>
      <c r="P2123" s="140" t="s">
        <v>3077</v>
      </c>
      <c r="Q2123" t="s">
        <v>1825</v>
      </c>
      <c r="R2123" t="s">
        <v>630</v>
      </c>
    </row>
    <row r="2124" spans="1:18" x14ac:dyDescent="0.25">
      <c r="A2124" s="140" t="s">
        <v>1514</v>
      </c>
      <c r="B2124" s="140" t="s">
        <v>887</v>
      </c>
      <c r="C2124" s="140" t="s">
        <v>1819</v>
      </c>
      <c r="D2124" s="140" t="s">
        <v>1820</v>
      </c>
      <c r="E2124" s="140" t="s">
        <v>1888</v>
      </c>
      <c r="F2124" s="140"/>
      <c r="G2124" s="140" t="s">
        <v>1788</v>
      </c>
      <c r="H2124" s="140" t="s">
        <v>1789</v>
      </c>
      <c r="I2124" s="140" t="s">
        <v>5551</v>
      </c>
      <c r="J2124" s="140" t="s">
        <v>1819</v>
      </c>
      <c r="K2124" s="140"/>
      <c r="L2124" s="140"/>
      <c r="M2124" s="140" t="s">
        <v>6816</v>
      </c>
      <c r="N2124" s="141">
        <v>60</v>
      </c>
      <c r="O2124" s="142" t="b">
        <v>0</v>
      </c>
      <c r="P2124" s="140" t="s">
        <v>3077</v>
      </c>
      <c r="Q2124" t="s">
        <v>1825</v>
      </c>
      <c r="R2124" t="s">
        <v>630</v>
      </c>
    </row>
    <row r="2125" spans="1:18" x14ac:dyDescent="0.25">
      <c r="A2125" s="140" t="s">
        <v>1515</v>
      </c>
      <c r="B2125" s="140" t="s">
        <v>887</v>
      </c>
      <c r="C2125" s="140" t="s">
        <v>1819</v>
      </c>
      <c r="D2125" s="140" t="s">
        <v>1820</v>
      </c>
      <c r="E2125" s="140" t="s">
        <v>1834</v>
      </c>
      <c r="F2125" s="140"/>
      <c r="G2125" s="140" t="s">
        <v>70</v>
      </c>
      <c r="H2125" s="140" t="s">
        <v>1781</v>
      </c>
      <c r="I2125" s="140" t="s">
        <v>5551</v>
      </c>
      <c r="J2125" s="140" t="s">
        <v>1819</v>
      </c>
      <c r="K2125" s="140"/>
      <c r="L2125" s="140"/>
      <c r="M2125" s="140" t="s">
        <v>6817</v>
      </c>
      <c r="N2125" s="141">
        <v>60</v>
      </c>
      <c r="O2125" s="142" t="b">
        <v>0</v>
      </c>
      <c r="P2125" s="140" t="s">
        <v>3077</v>
      </c>
      <c r="Q2125" t="s">
        <v>1825</v>
      </c>
      <c r="R2125" t="s">
        <v>630</v>
      </c>
    </row>
    <row r="2126" spans="1:18" x14ac:dyDescent="0.25">
      <c r="A2126" s="140" t="s">
        <v>354</v>
      </c>
      <c r="B2126" s="140" t="s">
        <v>887</v>
      </c>
      <c r="C2126" s="140" t="s">
        <v>1819</v>
      </c>
      <c r="D2126" s="140" t="s">
        <v>1820</v>
      </c>
      <c r="E2126" s="140" t="s">
        <v>2736</v>
      </c>
      <c r="F2126" s="140"/>
      <c r="G2126" s="140" t="s">
        <v>1788</v>
      </c>
      <c r="H2126" s="140" t="s">
        <v>1789</v>
      </c>
      <c r="I2126" s="140" t="s">
        <v>5551</v>
      </c>
      <c r="J2126" s="140" t="s">
        <v>1819</v>
      </c>
      <c r="K2126" s="140"/>
      <c r="L2126" s="140"/>
      <c r="M2126" s="140" t="s">
        <v>6818</v>
      </c>
      <c r="N2126" s="141">
        <v>60</v>
      </c>
      <c r="O2126" s="142" t="b">
        <v>0</v>
      </c>
      <c r="P2126" s="140" t="s">
        <v>3077</v>
      </c>
      <c r="Q2126" t="s">
        <v>1825</v>
      </c>
      <c r="R2126" t="s">
        <v>630</v>
      </c>
    </row>
    <row r="2127" spans="1:18" x14ac:dyDescent="0.25">
      <c r="A2127" s="140" t="s">
        <v>1516</v>
      </c>
      <c r="B2127" s="140" t="s">
        <v>887</v>
      </c>
      <c r="C2127" s="140" t="s">
        <v>1819</v>
      </c>
      <c r="D2127" s="140" t="s">
        <v>1820</v>
      </c>
      <c r="E2127" s="140" t="s">
        <v>2736</v>
      </c>
      <c r="F2127" s="140"/>
      <c r="G2127" s="140" t="s">
        <v>1788</v>
      </c>
      <c r="H2127" s="140" t="s">
        <v>1789</v>
      </c>
      <c r="I2127" s="140" t="s">
        <v>5551</v>
      </c>
      <c r="J2127" s="140" t="s">
        <v>1819</v>
      </c>
      <c r="K2127" s="140"/>
      <c r="L2127" s="140"/>
      <c r="M2127" s="140" t="s">
        <v>6819</v>
      </c>
      <c r="N2127" s="141">
        <v>60</v>
      </c>
      <c r="O2127" s="142" t="b">
        <v>0</v>
      </c>
      <c r="P2127" s="140" t="s">
        <v>3077</v>
      </c>
      <c r="Q2127" t="s">
        <v>1825</v>
      </c>
      <c r="R2127" t="s">
        <v>630</v>
      </c>
    </row>
    <row r="2128" spans="1:18" x14ac:dyDescent="0.25">
      <c r="A2128" s="140" t="s">
        <v>1517</v>
      </c>
      <c r="B2128" s="140" t="s">
        <v>887</v>
      </c>
      <c r="C2128" s="140" t="s">
        <v>1819</v>
      </c>
      <c r="D2128" s="140" t="s">
        <v>1820</v>
      </c>
      <c r="E2128" s="140" t="s">
        <v>2088</v>
      </c>
      <c r="F2128" s="140"/>
      <c r="G2128" s="140" t="s">
        <v>70</v>
      </c>
      <c r="H2128" s="140" t="s">
        <v>1781</v>
      </c>
      <c r="I2128" s="140" t="s">
        <v>5551</v>
      </c>
      <c r="J2128" s="140" t="s">
        <v>1819</v>
      </c>
      <c r="K2128" s="140"/>
      <c r="L2128" s="140"/>
      <c r="M2128" s="140" t="s">
        <v>6820</v>
      </c>
      <c r="N2128" s="141">
        <v>60</v>
      </c>
      <c r="O2128" s="142" t="b">
        <v>0</v>
      </c>
      <c r="P2128" s="140" t="s">
        <v>3077</v>
      </c>
      <c r="Q2128" t="s">
        <v>1825</v>
      </c>
      <c r="R2128" t="s">
        <v>630</v>
      </c>
    </row>
    <row r="2129" spans="1:18" x14ac:dyDescent="0.25">
      <c r="A2129" s="140" t="s">
        <v>1518</v>
      </c>
      <c r="B2129" s="140" t="s">
        <v>887</v>
      </c>
      <c r="C2129" s="140" t="s">
        <v>1819</v>
      </c>
      <c r="D2129" s="140" t="s">
        <v>1820</v>
      </c>
      <c r="E2129" s="140" t="s">
        <v>2055</v>
      </c>
      <c r="F2129" s="140"/>
      <c r="G2129" s="140" t="s">
        <v>71</v>
      </c>
      <c r="H2129" s="140" t="s">
        <v>1779</v>
      </c>
      <c r="I2129" s="140" t="s">
        <v>5551</v>
      </c>
      <c r="J2129" s="140" t="s">
        <v>1819</v>
      </c>
      <c r="K2129" s="140"/>
      <c r="L2129" s="140"/>
      <c r="M2129" s="140" t="s">
        <v>6821</v>
      </c>
      <c r="N2129" s="141">
        <v>60</v>
      </c>
      <c r="O2129" s="142" t="b">
        <v>0</v>
      </c>
      <c r="P2129" s="140" t="s">
        <v>3077</v>
      </c>
      <c r="Q2129" t="s">
        <v>1825</v>
      </c>
      <c r="R2129" t="s">
        <v>630</v>
      </c>
    </row>
    <row r="2130" spans="1:18" x14ac:dyDescent="0.25">
      <c r="A2130" s="140" t="s">
        <v>1519</v>
      </c>
      <c r="B2130" s="140" t="s">
        <v>887</v>
      </c>
      <c r="C2130" s="140" t="s">
        <v>1819</v>
      </c>
      <c r="D2130" s="140" t="s">
        <v>1820</v>
      </c>
      <c r="E2130" s="140" t="s">
        <v>2736</v>
      </c>
      <c r="F2130" s="140"/>
      <c r="G2130" s="140" t="s">
        <v>1788</v>
      </c>
      <c r="H2130" s="140" t="s">
        <v>1789</v>
      </c>
      <c r="I2130" s="140" t="s">
        <v>5551</v>
      </c>
      <c r="J2130" s="140" t="s">
        <v>1819</v>
      </c>
      <c r="K2130" s="140"/>
      <c r="L2130" s="140"/>
      <c r="M2130" s="140" t="s">
        <v>6822</v>
      </c>
      <c r="N2130" s="141">
        <v>60</v>
      </c>
      <c r="O2130" s="142" t="b">
        <v>0</v>
      </c>
      <c r="P2130" s="140" t="s">
        <v>3077</v>
      </c>
      <c r="Q2130" t="s">
        <v>1825</v>
      </c>
      <c r="R2130" t="s">
        <v>630</v>
      </c>
    </row>
    <row r="2131" spans="1:18" x14ac:dyDescent="0.25">
      <c r="A2131" s="140" t="s">
        <v>72</v>
      </c>
      <c r="B2131" s="140" t="s">
        <v>887</v>
      </c>
      <c r="C2131" s="140" t="s">
        <v>1819</v>
      </c>
      <c r="D2131" s="140" t="s">
        <v>1820</v>
      </c>
      <c r="E2131" s="140" t="s">
        <v>2736</v>
      </c>
      <c r="F2131" s="140"/>
      <c r="G2131" s="140" t="s">
        <v>1788</v>
      </c>
      <c r="H2131" s="140" t="s">
        <v>1789</v>
      </c>
      <c r="I2131" s="140" t="s">
        <v>5551</v>
      </c>
      <c r="J2131" s="140" t="s">
        <v>1819</v>
      </c>
      <c r="K2131" s="140"/>
      <c r="L2131" s="140"/>
      <c r="M2131" s="140" t="s">
        <v>6823</v>
      </c>
      <c r="N2131" s="141">
        <v>60</v>
      </c>
      <c r="O2131" s="142" t="b">
        <v>0</v>
      </c>
      <c r="P2131" s="140" t="s">
        <v>3077</v>
      </c>
      <c r="Q2131" t="s">
        <v>1825</v>
      </c>
      <c r="R2131" t="s">
        <v>630</v>
      </c>
    </row>
    <row r="2132" spans="1:18" x14ac:dyDescent="0.25">
      <c r="A2132" s="140" t="s">
        <v>1520</v>
      </c>
      <c r="B2132" s="140" t="s">
        <v>887</v>
      </c>
      <c r="C2132" s="140" t="s">
        <v>1819</v>
      </c>
      <c r="D2132" s="140" t="s">
        <v>1820</v>
      </c>
      <c r="E2132" s="140" t="s">
        <v>1883</v>
      </c>
      <c r="F2132" s="140"/>
      <c r="G2132" s="140" t="s">
        <v>71</v>
      </c>
      <c r="H2132" s="140" t="s">
        <v>1779</v>
      </c>
      <c r="I2132" s="140" t="s">
        <v>5551</v>
      </c>
      <c r="J2132" s="140" t="s">
        <v>1819</v>
      </c>
      <c r="K2132" s="140"/>
      <c r="L2132" s="140"/>
      <c r="M2132" s="140" t="s">
        <v>6824</v>
      </c>
      <c r="N2132" s="141">
        <v>60</v>
      </c>
      <c r="O2132" s="142" t="b">
        <v>0</v>
      </c>
      <c r="P2132" s="140" t="s">
        <v>3077</v>
      </c>
      <c r="Q2132" t="s">
        <v>1825</v>
      </c>
      <c r="R2132" t="s">
        <v>630</v>
      </c>
    </row>
    <row r="2133" spans="1:18" x14ac:dyDescent="0.25">
      <c r="A2133" s="140" t="s">
        <v>1521</v>
      </c>
      <c r="B2133" s="140" t="s">
        <v>885</v>
      </c>
      <c r="C2133" s="140" t="s">
        <v>1819</v>
      </c>
      <c r="D2133" s="140" t="s">
        <v>1820</v>
      </c>
      <c r="E2133" s="140" t="s">
        <v>2088</v>
      </c>
      <c r="F2133" s="140"/>
      <c r="G2133" s="140" t="s">
        <v>70</v>
      </c>
      <c r="H2133" s="140" t="s">
        <v>1781</v>
      </c>
      <c r="I2133" s="140" t="s">
        <v>5551</v>
      </c>
      <c r="J2133" s="140" t="s">
        <v>1819</v>
      </c>
      <c r="K2133" s="140"/>
      <c r="L2133" s="140"/>
      <c r="M2133" s="140" t="s">
        <v>6825</v>
      </c>
      <c r="N2133" s="141">
        <v>60</v>
      </c>
      <c r="O2133" s="142" t="b">
        <v>0</v>
      </c>
      <c r="P2133" s="140" t="s">
        <v>3077</v>
      </c>
      <c r="Q2133" t="s">
        <v>1825</v>
      </c>
      <c r="R2133" t="s">
        <v>630</v>
      </c>
    </row>
    <row r="2134" spans="1:18" x14ac:dyDescent="0.25">
      <c r="A2134" s="140" t="s">
        <v>1522</v>
      </c>
      <c r="B2134" s="140" t="s">
        <v>887</v>
      </c>
      <c r="C2134" s="140" t="s">
        <v>1819</v>
      </c>
      <c r="D2134" s="140" t="s">
        <v>1820</v>
      </c>
      <c r="E2134" s="140" t="s">
        <v>2736</v>
      </c>
      <c r="F2134" s="140"/>
      <c r="G2134" s="140" t="s">
        <v>1788</v>
      </c>
      <c r="H2134" s="140" t="s">
        <v>1789</v>
      </c>
      <c r="I2134" s="140" t="s">
        <v>5551</v>
      </c>
      <c r="J2134" s="140" t="s">
        <v>1819</v>
      </c>
      <c r="K2134" s="140"/>
      <c r="L2134" s="140"/>
      <c r="M2134" s="140" t="s">
        <v>6826</v>
      </c>
      <c r="N2134" s="141">
        <v>60</v>
      </c>
      <c r="O2134" s="142" t="b">
        <v>0</v>
      </c>
      <c r="P2134" s="140" t="s">
        <v>3077</v>
      </c>
      <c r="Q2134" t="s">
        <v>1825</v>
      </c>
      <c r="R2134" t="s">
        <v>630</v>
      </c>
    </row>
    <row r="2135" spans="1:18" x14ac:dyDescent="0.25">
      <c r="A2135" s="140" t="s">
        <v>356</v>
      </c>
      <c r="B2135" s="140" t="s">
        <v>887</v>
      </c>
      <c r="C2135" s="140" t="s">
        <v>1819</v>
      </c>
      <c r="D2135" s="140" t="s">
        <v>1820</v>
      </c>
      <c r="E2135" s="140" t="s">
        <v>2736</v>
      </c>
      <c r="F2135" s="140"/>
      <c r="G2135" s="140" t="s">
        <v>70</v>
      </c>
      <c r="H2135" s="140" t="s">
        <v>1781</v>
      </c>
      <c r="I2135" s="140" t="s">
        <v>5551</v>
      </c>
      <c r="J2135" s="140" t="s">
        <v>1819</v>
      </c>
      <c r="K2135" s="140"/>
      <c r="L2135" s="140"/>
      <c r="M2135" s="140" t="s">
        <v>6827</v>
      </c>
      <c r="N2135" s="141">
        <v>60</v>
      </c>
      <c r="O2135" s="142" t="b">
        <v>0</v>
      </c>
      <c r="P2135" s="140" t="s">
        <v>3077</v>
      </c>
      <c r="Q2135" t="s">
        <v>1825</v>
      </c>
      <c r="R2135" t="s">
        <v>630</v>
      </c>
    </row>
    <row r="2136" spans="1:18" x14ac:dyDescent="0.25">
      <c r="A2136" s="140" t="s">
        <v>1523</v>
      </c>
      <c r="B2136" s="140" t="s">
        <v>887</v>
      </c>
      <c r="C2136" s="140" t="s">
        <v>1819</v>
      </c>
      <c r="D2136" s="140" t="s">
        <v>1820</v>
      </c>
      <c r="E2136" s="140" t="s">
        <v>2088</v>
      </c>
      <c r="F2136" s="140"/>
      <c r="G2136" s="140" t="s">
        <v>70</v>
      </c>
      <c r="H2136" s="140" t="s">
        <v>1781</v>
      </c>
      <c r="I2136" s="140" t="s">
        <v>5551</v>
      </c>
      <c r="J2136" s="140" t="s">
        <v>1819</v>
      </c>
      <c r="K2136" s="140"/>
      <c r="L2136" s="140"/>
      <c r="M2136" s="140" t="s">
        <v>6828</v>
      </c>
      <c r="N2136" s="141">
        <v>60</v>
      </c>
      <c r="O2136" s="142" t="b">
        <v>0</v>
      </c>
      <c r="P2136" s="140" t="s">
        <v>3077</v>
      </c>
      <c r="Q2136" t="s">
        <v>1825</v>
      </c>
      <c r="R2136" t="s">
        <v>630</v>
      </c>
    </row>
    <row r="2137" spans="1:18" x14ac:dyDescent="0.25">
      <c r="A2137" s="140" t="s">
        <v>357</v>
      </c>
      <c r="B2137" s="140" t="s">
        <v>887</v>
      </c>
      <c r="C2137" s="140" t="s">
        <v>1819</v>
      </c>
      <c r="D2137" s="140" t="s">
        <v>1820</v>
      </c>
      <c r="E2137" s="140" t="s">
        <v>1834</v>
      </c>
      <c r="F2137" s="140"/>
      <c r="G2137" s="140" t="s">
        <v>70</v>
      </c>
      <c r="H2137" s="140" t="s">
        <v>1781</v>
      </c>
      <c r="I2137" s="140" t="s">
        <v>5551</v>
      </c>
      <c r="J2137" s="140" t="s">
        <v>1819</v>
      </c>
      <c r="K2137" s="140"/>
      <c r="L2137" s="140"/>
      <c r="M2137" s="140" t="s">
        <v>6829</v>
      </c>
      <c r="N2137" s="141">
        <v>60</v>
      </c>
      <c r="O2137" s="142" t="b">
        <v>0</v>
      </c>
      <c r="P2137" s="140" t="s">
        <v>3077</v>
      </c>
      <c r="Q2137" t="s">
        <v>1825</v>
      </c>
      <c r="R2137" t="s">
        <v>630</v>
      </c>
    </row>
    <row r="2138" spans="1:18" x14ac:dyDescent="0.25">
      <c r="A2138" s="140" t="s">
        <v>1524</v>
      </c>
      <c r="B2138" s="140" t="s">
        <v>887</v>
      </c>
      <c r="C2138" s="140" t="s">
        <v>1819</v>
      </c>
      <c r="D2138" s="140" t="s">
        <v>1820</v>
      </c>
      <c r="E2138" s="140" t="s">
        <v>1888</v>
      </c>
      <c r="F2138" s="140"/>
      <c r="G2138" s="140" t="s">
        <v>1788</v>
      </c>
      <c r="H2138" s="140" t="s">
        <v>1789</v>
      </c>
      <c r="I2138" s="140" t="s">
        <v>5551</v>
      </c>
      <c r="J2138" s="140" t="s">
        <v>1819</v>
      </c>
      <c r="K2138" s="140"/>
      <c r="L2138" s="140"/>
      <c r="M2138" s="140" t="s">
        <v>6830</v>
      </c>
      <c r="N2138" s="141">
        <v>60</v>
      </c>
      <c r="O2138" s="142" t="b">
        <v>0</v>
      </c>
      <c r="P2138" s="140" t="s">
        <v>3077</v>
      </c>
      <c r="Q2138" t="s">
        <v>1825</v>
      </c>
      <c r="R2138" t="s">
        <v>630</v>
      </c>
    </row>
    <row r="2139" spans="1:18" x14ac:dyDescent="0.25">
      <c r="A2139" s="140" t="s">
        <v>123</v>
      </c>
      <c r="B2139" s="140" t="s">
        <v>887</v>
      </c>
      <c r="C2139" s="140" t="s">
        <v>1819</v>
      </c>
      <c r="D2139" s="140" t="s">
        <v>1820</v>
      </c>
      <c r="E2139" s="140" t="s">
        <v>6062</v>
      </c>
      <c r="F2139" s="140"/>
      <c r="G2139" s="140" t="s">
        <v>1788</v>
      </c>
      <c r="H2139" s="140" t="s">
        <v>1789</v>
      </c>
      <c r="I2139" s="140" t="s">
        <v>5551</v>
      </c>
      <c r="J2139" s="140" t="s">
        <v>1819</v>
      </c>
      <c r="K2139" s="140"/>
      <c r="L2139" s="140"/>
      <c r="M2139" s="140" t="s">
        <v>6831</v>
      </c>
      <c r="N2139" s="141">
        <v>60</v>
      </c>
      <c r="O2139" s="142" t="b">
        <v>0</v>
      </c>
      <c r="P2139" s="140" t="s">
        <v>3077</v>
      </c>
      <c r="Q2139" t="s">
        <v>1825</v>
      </c>
      <c r="R2139" t="s">
        <v>630</v>
      </c>
    </row>
    <row r="2140" spans="1:18" x14ac:dyDescent="0.25">
      <c r="A2140" s="140" t="s">
        <v>1525</v>
      </c>
      <c r="B2140" s="140" t="s">
        <v>887</v>
      </c>
      <c r="C2140" s="140" t="s">
        <v>1819</v>
      </c>
      <c r="D2140" s="140" t="s">
        <v>1820</v>
      </c>
      <c r="E2140" s="140" t="s">
        <v>1957</v>
      </c>
      <c r="F2140" s="140"/>
      <c r="G2140" s="140" t="s">
        <v>1788</v>
      </c>
      <c r="H2140" s="140" t="s">
        <v>1789</v>
      </c>
      <c r="I2140" s="140" t="s">
        <v>5551</v>
      </c>
      <c r="J2140" s="140" t="s">
        <v>1819</v>
      </c>
      <c r="K2140" s="140"/>
      <c r="L2140" s="140"/>
      <c r="M2140" s="140" t="s">
        <v>6832</v>
      </c>
      <c r="N2140" s="141">
        <v>60</v>
      </c>
      <c r="O2140" s="142" t="b">
        <v>0</v>
      </c>
      <c r="P2140" s="140" t="s">
        <v>3077</v>
      </c>
      <c r="Q2140" t="s">
        <v>1825</v>
      </c>
      <c r="R2140" t="s">
        <v>630</v>
      </c>
    </row>
    <row r="2141" spans="1:18" x14ac:dyDescent="0.25">
      <c r="A2141" s="140" t="s">
        <v>6833</v>
      </c>
      <c r="B2141" s="140" t="s">
        <v>887</v>
      </c>
      <c r="C2141" s="140" t="s">
        <v>1819</v>
      </c>
      <c r="D2141" s="140" t="s">
        <v>1820</v>
      </c>
      <c r="E2141" s="140" t="s">
        <v>2736</v>
      </c>
      <c r="F2141" s="140"/>
      <c r="G2141" s="140" t="s">
        <v>71</v>
      </c>
      <c r="H2141" s="140" t="s">
        <v>1779</v>
      </c>
      <c r="I2141" s="140" t="s">
        <v>5551</v>
      </c>
      <c r="J2141" s="140" t="s">
        <v>1819</v>
      </c>
      <c r="K2141" s="140"/>
      <c r="L2141" s="140"/>
      <c r="M2141" s="140" t="s">
        <v>6834</v>
      </c>
      <c r="N2141" s="141">
        <v>60</v>
      </c>
      <c r="O2141" s="142" t="b">
        <v>0</v>
      </c>
      <c r="P2141" s="140" t="s">
        <v>3077</v>
      </c>
      <c r="Q2141" t="s">
        <v>1825</v>
      </c>
      <c r="R2141" t="s">
        <v>630</v>
      </c>
    </row>
    <row r="2142" spans="1:18" x14ac:dyDescent="0.25">
      <c r="A2142" s="140" t="s">
        <v>1526</v>
      </c>
      <c r="B2142" s="140" t="s">
        <v>885</v>
      </c>
      <c r="C2142" s="140" t="s">
        <v>1819</v>
      </c>
      <c r="D2142" s="140" t="s">
        <v>1820</v>
      </c>
      <c r="E2142" s="140" t="s">
        <v>6049</v>
      </c>
      <c r="F2142" s="140"/>
      <c r="G2142" s="140" t="s">
        <v>70</v>
      </c>
      <c r="H2142" s="140" t="s">
        <v>1781</v>
      </c>
      <c r="I2142" s="140" t="s">
        <v>5551</v>
      </c>
      <c r="J2142" s="140" t="s">
        <v>1819</v>
      </c>
      <c r="K2142" s="140"/>
      <c r="L2142" s="140"/>
      <c r="M2142" s="140" t="s">
        <v>6835</v>
      </c>
      <c r="N2142" s="141">
        <v>60</v>
      </c>
      <c r="O2142" s="142" t="b">
        <v>0</v>
      </c>
      <c r="P2142" s="140" t="s">
        <v>3077</v>
      </c>
      <c r="Q2142" t="s">
        <v>1825</v>
      </c>
      <c r="R2142" t="s">
        <v>630</v>
      </c>
    </row>
    <row r="2143" spans="1:18" x14ac:dyDescent="0.25">
      <c r="A2143" s="140" t="s">
        <v>231</v>
      </c>
      <c r="B2143" s="140" t="s">
        <v>887</v>
      </c>
      <c r="C2143" s="140" t="s">
        <v>1819</v>
      </c>
      <c r="D2143" s="140" t="s">
        <v>1820</v>
      </c>
      <c r="E2143" s="140" t="s">
        <v>1860</v>
      </c>
      <c r="F2143" s="140"/>
      <c r="G2143" s="140" t="s">
        <v>1788</v>
      </c>
      <c r="H2143" s="140" t="s">
        <v>1789</v>
      </c>
      <c r="I2143" s="140" t="s">
        <v>5551</v>
      </c>
      <c r="J2143" s="140" t="s">
        <v>1819</v>
      </c>
      <c r="K2143" s="140"/>
      <c r="L2143" s="140"/>
      <c r="M2143" s="140" t="s">
        <v>6836</v>
      </c>
      <c r="N2143" s="141">
        <v>60</v>
      </c>
      <c r="O2143" s="142" t="b">
        <v>0</v>
      </c>
      <c r="P2143" s="140" t="s">
        <v>3077</v>
      </c>
      <c r="Q2143" t="s">
        <v>1825</v>
      </c>
      <c r="R2143" t="s">
        <v>630</v>
      </c>
    </row>
    <row r="2144" spans="1:18" x14ac:dyDescent="0.25">
      <c r="A2144" s="140" t="s">
        <v>124</v>
      </c>
      <c r="B2144" s="140" t="s">
        <v>887</v>
      </c>
      <c r="C2144" s="140" t="s">
        <v>1819</v>
      </c>
      <c r="D2144" s="140" t="s">
        <v>1820</v>
      </c>
      <c r="E2144" s="140" t="s">
        <v>2736</v>
      </c>
      <c r="F2144" s="140"/>
      <c r="G2144" s="140" t="s">
        <v>71</v>
      </c>
      <c r="H2144" s="140" t="s">
        <v>1779</v>
      </c>
      <c r="I2144" s="140" t="s">
        <v>5551</v>
      </c>
      <c r="J2144" s="140" t="s">
        <v>1819</v>
      </c>
      <c r="K2144" s="140"/>
      <c r="L2144" s="140"/>
      <c r="M2144" s="140" t="s">
        <v>6837</v>
      </c>
      <c r="N2144" s="141">
        <v>60</v>
      </c>
      <c r="O2144" s="142" t="b">
        <v>0</v>
      </c>
      <c r="P2144" s="140" t="s">
        <v>3077</v>
      </c>
      <c r="Q2144" t="s">
        <v>1825</v>
      </c>
      <c r="R2144" t="s">
        <v>630</v>
      </c>
    </row>
    <row r="2145" spans="1:18" x14ac:dyDescent="0.25">
      <c r="A2145" s="140" t="s">
        <v>211</v>
      </c>
      <c r="B2145" s="140" t="s">
        <v>887</v>
      </c>
      <c r="C2145" s="140" t="s">
        <v>1819</v>
      </c>
      <c r="D2145" s="140" t="s">
        <v>1820</v>
      </c>
      <c r="E2145" s="140" t="s">
        <v>2736</v>
      </c>
      <c r="F2145" s="140"/>
      <c r="G2145" s="140" t="s">
        <v>1788</v>
      </c>
      <c r="H2145" s="140" t="s">
        <v>1789</v>
      </c>
      <c r="I2145" s="140" t="s">
        <v>5551</v>
      </c>
      <c r="J2145" s="140" t="s">
        <v>1819</v>
      </c>
      <c r="K2145" s="140"/>
      <c r="L2145" s="140"/>
      <c r="M2145" s="140" t="s">
        <v>6838</v>
      </c>
      <c r="N2145" s="141">
        <v>60</v>
      </c>
      <c r="O2145" s="142" t="b">
        <v>0</v>
      </c>
      <c r="P2145" s="140" t="s">
        <v>3077</v>
      </c>
      <c r="Q2145" t="s">
        <v>1825</v>
      </c>
      <c r="R2145" t="s">
        <v>630</v>
      </c>
    </row>
    <row r="2146" spans="1:18" x14ac:dyDescent="0.25">
      <c r="A2146" s="140" t="s">
        <v>126</v>
      </c>
      <c r="B2146" s="140" t="s">
        <v>887</v>
      </c>
      <c r="C2146" s="140" t="s">
        <v>1819</v>
      </c>
      <c r="D2146" s="140" t="s">
        <v>1820</v>
      </c>
      <c r="E2146" s="140" t="s">
        <v>2736</v>
      </c>
      <c r="F2146" s="140"/>
      <c r="G2146" s="140" t="s">
        <v>1788</v>
      </c>
      <c r="H2146" s="140" t="s">
        <v>1789</v>
      </c>
      <c r="I2146" s="140" t="s">
        <v>5551</v>
      </c>
      <c r="J2146" s="140" t="s">
        <v>1819</v>
      </c>
      <c r="K2146" s="140"/>
      <c r="L2146" s="140"/>
      <c r="M2146" s="140" t="s">
        <v>6839</v>
      </c>
      <c r="N2146" s="141">
        <v>60</v>
      </c>
      <c r="O2146" s="142" t="b">
        <v>0</v>
      </c>
      <c r="P2146" s="140" t="s">
        <v>3077</v>
      </c>
      <c r="Q2146" t="s">
        <v>1825</v>
      </c>
      <c r="R2146" t="s">
        <v>630</v>
      </c>
    </row>
    <row r="2147" spans="1:18" x14ac:dyDescent="0.25">
      <c r="A2147" s="140" t="s">
        <v>1527</v>
      </c>
      <c r="B2147" s="140" t="s">
        <v>887</v>
      </c>
      <c r="C2147" s="140" t="s">
        <v>1819</v>
      </c>
      <c r="D2147" s="140" t="s">
        <v>1820</v>
      </c>
      <c r="E2147" s="140" t="s">
        <v>4067</v>
      </c>
      <c r="F2147" s="140"/>
      <c r="G2147" s="140" t="s">
        <v>71</v>
      </c>
      <c r="H2147" s="140" t="s">
        <v>1779</v>
      </c>
      <c r="I2147" s="140" t="s">
        <v>5963</v>
      </c>
      <c r="J2147" s="140" t="s">
        <v>1819</v>
      </c>
      <c r="K2147" s="140"/>
      <c r="L2147" s="140"/>
      <c r="M2147" s="140" t="s">
        <v>6840</v>
      </c>
      <c r="N2147" s="141">
        <v>60</v>
      </c>
      <c r="O2147" s="142" t="b">
        <v>0</v>
      </c>
      <c r="P2147" s="140" t="s">
        <v>3077</v>
      </c>
      <c r="Q2147" t="s">
        <v>1825</v>
      </c>
      <c r="R2147" t="s">
        <v>630</v>
      </c>
    </row>
    <row r="2148" spans="1:18" x14ac:dyDescent="0.25">
      <c r="A2148" s="140" t="s">
        <v>1528</v>
      </c>
      <c r="B2148" s="140" t="s">
        <v>885</v>
      </c>
      <c r="C2148" s="140" t="s">
        <v>1819</v>
      </c>
      <c r="D2148" s="140" t="s">
        <v>1820</v>
      </c>
      <c r="E2148" s="140" t="s">
        <v>3781</v>
      </c>
      <c r="F2148" s="140"/>
      <c r="G2148" s="140" t="s">
        <v>1788</v>
      </c>
      <c r="H2148" s="140" t="s">
        <v>1789</v>
      </c>
      <c r="I2148" s="140" t="s">
        <v>5551</v>
      </c>
      <c r="J2148" s="140" t="s">
        <v>1819</v>
      </c>
      <c r="K2148" s="140"/>
      <c r="L2148" s="140"/>
      <c r="M2148" s="140" t="s">
        <v>6841</v>
      </c>
      <c r="N2148" s="141">
        <v>60</v>
      </c>
      <c r="O2148" s="142" t="b">
        <v>0</v>
      </c>
      <c r="P2148" s="140" t="s">
        <v>3077</v>
      </c>
      <c r="Q2148" t="s">
        <v>1825</v>
      </c>
      <c r="R2148" t="s">
        <v>630</v>
      </c>
    </row>
    <row r="2149" spans="1:18" x14ac:dyDescent="0.25">
      <c r="A2149" s="140" t="s">
        <v>359</v>
      </c>
      <c r="B2149" s="140" t="s">
        <v>887</v>
      </c>
      <c r="C2149" s="140" t="s">
        <v>1819</v>
      </c>
      <c r="D2149" s="140" t="s">
        <v>1820</v>
      </c>
      <c r="E2149" s="140" t="s">
        <v>1940</v>
      </c>
      <c r="F2149" s="140"/>
      <c r="G2149" s="140" t="s">
        <v>70</v>
      </c>
      <c r="H2149" s="140" t="s">
        <v>1781</v>
      </c>
      <c r="I2149" s="140" t="s">
        <v>5551</v>
      </c>
      <c r="J2149" s="140" t="s">
        <v>1819</v>
      </c>
      <c r="K2149" s="140"/>
      <c r="L2149" s="140"/>
      <c r="M2149" s="140" t="s">
        <v>6842</v>
      </c>
      <c r="N2149" s="141">
        <v>60</v>
      </c>
      <c r="O2149" s="142" t="b">
        <v>0</v>
      </c>
      <c r="P2149" s="140" t="s">
        <v>3077</v>
      </c>
      <c r="Q2149" t="s">
        <v>1825</v>
      </c>
      <c r="R2149" t="s">
        <v>630</v>
      </c>
    </row>
    <row r="2150" spans="1:18" x14ac:dyDescent="0.25">
      <c r="A2150" s="140" t="s">
        <v>217</v>
      </c>
      <c r="B2150" s="140" t="s">
        <v>887</v>
      </c>
      <c r="C2150" s="140" t="s">
        <v>1819</v>
      </c>
      <c r="D2150" s="140" t="s">
        <v>1820</v>
      </c>
      <c r="E2150" s="140" t="s">
        <v>2088</v>
      </c>
      <c r="F2150" s="140"/>
      <c r="G2150" s="140" t="s">
        <v>70</v>
      </c>
      <c r="H2150" s="140" t="s">
        <v>1781</v>
      </c>
      <c r="I2150" s="140" t="s">
        <v>5551</v>
      </c>
      <c r="J2150" s="140" t="s">
        <v>1819</v>
      </c>
      <c r="K2150" s="140"/>
      <c r="L2150" s="140"/>
      <c r="M2150" s="140" t="s">
        <v>6843</v>
      </c>
      <c r="N2150" s="141">
        <v>60</v>
      </c>
      <c r="O2150" s="142" t="b">
        <v>0</v>
      </c>
      <c r="P2150" s="140" t="s">
        <v>3077</v>
      </c>
      <c r="Q2150" t="s">
        <v>1825</v>
      </c>
      <c r="R2150" t="s">
        <v>630</v>
      </c>
    </row>
    <row r="2151" spans="1:18" x14ac:dyDescent="0.25">
      <c r="A2151" s="140" t="s">
        <v>360</v>
      </c>
      <c r="B2151" s="140" t="s">
        <v>887</v>
      </c>
      <c r="C2151" s="140" t="s">
        <v>1819</v>
      </c>
      <c r="D2151" s="140" t="s">
        <v>1820</v>
      </c>
      <c r="E2151" s="140" t="s">
        <v>1913</v>
      </c>
      <c r="F2151" s="140"/>
      <c r="G2151" s="140" t="s">
        <v>71</v>
      </c>
      <c r="H2151" s="140" t="s">
        <v>1779</v>
      </c>
      <c r="I2151" s="140" t="s">
        <v>5551</v>
      </c>
      <c r="J2151" s="140" t="s">
        <v>1819</v>
      </c>
      <c r="K2151" s="140"/>
      <c r="L2151" s="140"/>
      <c r="M2151" s="140" t="s">
        <v>6844</v>
      </c>
      <c r="N2151" s="141">
        <v>60</v>
      </c>
      <c r="O2151" s="142" t="b">
        <v>0</v>
      </c>
      <c r="P2151" s="140" t="s">
        <v>3077</v>
      </c>
      <c r="Q2151" t="s">
        <v>1825</v>
      </c>
      <c r="R2151" t="s">
        <v>630</v>
      </c>
    </row>
    <row r="2152" spans="1:18" x14ac:dyDescent="0.25">
      <c r="A2152" s="140" t="s">
        <v>1529</v>
      </c>
      <c r="B2152" s="140" t="s">
        <v>887</v>
      </c>
      <c r="C2152" s="140" t="s">
        <v>1819</v>
      </c>
      <c r="D2152" s="140" t="s">
        <v>1820</v>
      </c>
      <c r="E2152" s="140" t="s">
        <v>1913</v>
      </c>
      <c r="F2152" s="140"/>
      <c r="G2152" s="140" t="s">
        <v>71</v>
      </c>
      <c r="H2152" s="140" t="s">
        <v>1779</v>
      </c>
      <c r="I2152" s="140" t="s">
        <v>5551</v>
      </c>
      <c r="J2152" s="140" t="s">
        <v>1819</v>
      </c>
      <c r="K2152" s="140"/>
      <c r="L2152" s="140"/>
      <c r="M2152" s="140" t="s">
        <v>6845</v>
      </c>
      <c r="N2152" s="141">
        <v>60</v>
      </c>
      <c r="O2152" s="142" t="b">
        <v>0</v>
      </c>
      <c r="P2152" s="140" t="s">
        <v>3077</v>
      </c>
      <c r="Q2152" t="s">
        <v>1825</v>
      </c>
      <c r="R2152" t="s">
        <v>630</v>
      </c>
    </row>
    <row r="2153" spans="1:18" x14ac:dyDescent="0.25">
      <c r="A2153" s="140" t="s">
        <v>125</v>
      </c>
      <c r="B2153" s="140" t="s">
        <v>887</v>
      </c>
      <c r="C2153" s="140" t="s">
        <v>1819</v>
      </c>
      <c r="D2153" s="140" t="s">
        <v>1820</v>
      </c>
      <c r="E2153" s="140" t="s">
        <v>5297</v>
      </c>
      <c r="F2153" s="140"/>
      <c r="G2153" s="140" t="s">
        <v>1788</v>
      </c>
      <c r="H2153" s="140" t="s">
        <v>1789</v>
      </c>
      <c r="I2153" s="140" t="s">
        <v>5551</v>
      </c>
      <c r="J2153" s="140" t="s">
        <v>1819</v>
      </c>
      <c r="K2153" s="140"/>
      <c r="L2153" s="140"/>
      <c r="M2153" s="140" t="s">
        <v>6846</v>
      </c>
      <c r="N2153" s="141">
        <v>60</v>
      </c>
      <c r="O2153" s="142" t="b">
        <v>0</v>
      </c>
      <c r="P2153" s="140" t="s">
        <v>3077</v>
      </c>
      <c r="Q2153" t="s">
        <v>1825</v>
      </c>
      <c r="R2153" t="s">
        <v>630</v>
      </c>
    </row>
    <row r="2154" spans="1:18" x14ac:dyDescent="0.25">
      <c r="A2154" s="140" t="s">
        <v>1530</v>
      </c>
      <c r="B2154" s="140" t="s">
        <v>885</v>
      </c>
      <c r="C2154" s="140" t="s">
        <v>1819</v>
      </c>
      <c r="D2154" s="140" t="s">
        <v>1820</v>
      </c>
      <c r="E2154" s="140" t="s">
        <v>3325</v>
      </c>
      <c r="F2154" s="140"/>
      <c r="G2154" s="140" t="s">
        <v>1788</v>
      </c>
      <c r="H2154" s="140" t="s">
        <v>1789</v>
      </c>
      <c r="I2154" s="140" t="s">
        <v>5551</v>
      </c>
      <c r="J2154" s="140" t="s">
        <v>1819</v>
      </c>
      <c r="K2154" s="140"/>
      <c r="L2154" s="140"/>
      <c r="M2154" s="140" t="s">
        <v>6847</v>
      </c>
      <c r="N2154" s="141">
        <v>60</v>
      </c>
      <c r="O2154" s="142" t="b">
        <v>0</v>
      </c>
      <c r="P2154" s="140" t="s">
        <v>3077</v>
      </c>
      <c r="Q2154" t="s">
        <v>1825</v>
      </c>
      <c r="R2154" t="s">
        <v>630</v>
      </c>
    </row>
    <row r="2155" spans="1:18" x14ac:dyDescent="0.25">
      <c r="A2155" s="140" t="s">
        <v>1531</v>
      </c>
      <c r="B2155" s="140" t="s">
        <v>5626</v>
      </c>
      <c r="C2155" s="140" t="s">
        <v>1819</v>
      </c>
      <c r="D2155" s="140" t="s">
        <v>1820</v>
      </c>
      <c r="E2155" s="140" t="s">
        <v>6055</v>
      </c>
      <c r="F2155" s="140"/>
      <c r="G2155" s="140" t="s">
        <v>1788</v>
      </c>
      <c r="H2155" s="140" t="s">
        <v>1789</v>
      </c>
      <c r="I2155" s="140" t="s">
        <v>5551</v>
      </c>
      <c r="J2155" s="140" t="s">
        <v>1819</v>
      </c>
      <c r="K2155" s="140"/>
      <c r="L2155" s="140"/>
      <c r="M2155" s="140" t="s">
        <v>6848</v>
      </c>
      <c r="N2155" s="141">
        <v>60</v>
      </c>
      <c r="O2155" s="142" t="b">
        <v>0</v>
      </c>
      <c r="P2155" s="140" t="s">
        <v>3077</v>
      </c>
      <c r="Q2155" t="s">
        <v>1825</v>
      </c>
      <c r="R2155" t="s">
        <v>630</v>
      </c>
    </row>
    <row r="2156" spans="1:18" x14ac:dyDescent="0.25">
      <c r="A2156" s="140" t="s">
        <v>362</v>
      </c>
      <c r="B2156" s="140" t="s">
        <v>887</v>
      </c>
      <c r="C2156" s="140" t="s">
        <v>1819</v>
      </c>
      <c r="D2156" s="140" t="s">
        <v>1820</v>
      </c>
      <c r="E2156" s="140" t="s">
        <v>1940</v>
      </c>
      <c r="F2156" s="140"/>
      <c r="G2156" s="140" t="s">
        <v>70</v>
      </c>
      <c r="H2156" s="140" t="s">
        <v>1781</v>
      </c>
      <c r="I2156" s="140" t="s">
        <v>5551</v>
      </c>
      <c r="J2156" s="140" t="s">
        <v>1819</v>
      </c>
      <c r="K2156" s="140"/>
      <c r="L2156" s="140"/>
      <c r="M2156" s="140" t="s">
        <v>6849</v>
      </c>
      <c r="N2156" s="141">
        <v>60</v>
      </c>
      <c r="O2156" s="142" t="b">
        <v>0</v>
      </c>
      <c r="P2156" s="140" t="s">
        <v>3077</v>
      </c>
      <c r="Q2156" t="s">
        <v>1825</v>
      </c>
      <c r="R2156" t="s">
        <v>630</v>
      </c>
    </row>
    <row r="2157" spans="1:18" x14ac:dyDescent="0.25">
      <c r="A2157" s="140" t="s">
        <v>96</v>
      </c>
      <c r="B2157" s="140" t="s">
        <v>887</v>
      </c>
      <c r="C2157" s="140" t="s">
        <v>1819</v>
      </c>
      <c r="D2157" s="140" t="s">
        <v>1820</v>
      </c>
      <c r="E2157" s="140" t="s">
        <v>1940</v>
      </c>
      <c r="F2157" s="140"/>
      <c r="G2157" s="140" t="s">
        <v>70</v>
      </c>
      <c r="H2157" s="140" t="s">
        <v>1781</v>
      </c>
      <c r="I2157" s="140" t="s">
        <v>5551</v>
      </c>
      <c r="J2157" s="140" t="s">
        <v>1819</v>
      </c>
      <c r="K2157" s="140"/>
      <c r="L2157" s="140"/>
      <c r="M2157" s="140" t="s">
        <v>6850</v>
      </c>
      <c r="N2157" s="141">
        <v>60</v>
      </c>
      <c r="O2157" s="142" t="b">
        <v>0</v>
      </c>
      <c r="P2157" s="140" t="s">
        <v>3077</v>
      </c>
      <c r="Q2157" t="s">
        <v>1825</v>
      </c>
      <c r="R2157" t="s">
        <v>630</v>
      </c>
    </row>
    <row r="2158" spans="1:18" x14ac:dyDescent="0.25">
      <c r="A2158" s="140" t="s">
        <v>510</v>
      </c>
      <c r="B2158" s="140" t="s">
        <v>887</v>
      </c>
      <c r="C2158" s="140" t="s">
        <v>1819</v>
      </c>
      <c r="D2158" s="140" t="s">
        <v>1820</v>
      </c>
      <c r="E2158" s="140" t="s">
        <v>1888</v>
      </c>
      <c r="F2158" s="140"/>
      <c r="G2158" s="140" t="s">
        <v>1788</v>
      </c>
      <c r="H2158" s="140" t="s">
        <v>1789</v>
      </c>
      <c r="I2158" s="140" t="s">
        <v>5551</v>
      </c>
      <c r="J2158" s="140" t="s">
        <v>1819</v>
      </c>
      <c r="K2158" s="140"/>
      <c r="L2158" s="140"/>
      <c r="M2158" s="140" t="s">
        <v>6851</v>
      </c>
      <c r="N2158" s="141">
        <v>60</v>
      </c>
      <c r="O2158" s="142" t="b">
        <v>0</v>
      </c>
      <c r="P2158" s="140" t="s">
        <v>3077</v>
      </c>
      <c r="Q2158" t="s">
        <v>1825</v>
      </c>
      <c r="R2158" t="s">
        <v>630</v>
      </c>
    </row>
    <row r="2159" spans="1:18" x14ac:dyDescent="0.25">
      <c r="A2159" s="140" t="s">
        <v>363</v>
      </c>
      <c r="B2159" s="140" t="s">
        <v>887</v>
      </c>
      <c r="C2159" s="140" t="s">
        <v>1819</v>
      </c>
      <c r="D2159" s="140" t="s">
        <v>1820</v>
      </c>
      <c r="E2159" s="140" t="s">
        <v>1957</v>
      </c>
      <c r="F2159" s="140"/>
      <c r="G2159" s="140" t="s">
        <v>1788</v>
      </c>
      <c r="H2159" s="140" t="s">
        <v>1789</v>
      </c>
      <c r="I2159" s="140" t="s">
        <v>5551</v>
      </c>
      <c r="J2159" s="140" t="s">
        <v>1819</v>
      </c>
      <c r="K2159" s="140"/>
      <c r="L2159" s="140"/>
      <c r="M2159" s="140" t="s">
        <v>6852</v>
      </c>
      <c r="N2159" s="141">
        <v>60</v>
      </c>
      <c r="O2159" s="142" t="b">
        <v>0</v>
      </c>
      <c r="P2159" s="140" t="s">
        <v>3077</v>
      </c>
      <c r="Q2159" t="s">
        <v>1825</v>
      </c>
      <c r="R2159" t="s">
        <v>630</v>
      </c>
    </row>
    <row r="2160" spans="1:18" x14ac:dyDescent="0.25">
      <c r="A2160" s="140" t="s">
        <v>1532</v>
      </c>
      <c r="B2160" s="140" t="s">
        <v>887</v>
      </c>
      <c r="C2160" s="140" t="s">
        <v>1819</v>
      </c>
      <c r="D2160" s="140" t="s">
        <v>1820</v>
      </c>
      <c r="E2160" s="140" t="s">
        <v>1883</v>
      </c>
      <c r="F2160" s="140"/>
      <c r="G2160" s="140" t="s">
        <v>71</v>
      </c>
      <c r="H2160" s="140" t="s">
        <v>1779</v>
      </c>
      <c r="I2160" s="140" t="s">
        <v>5551</v>
      </c>
      <c r="J2160" s="140" t="s">
        <v>1819</v>
      </c>
      <c r="K2160" s="140"/>
      <c r="L2160" s="140"/>
      <c r="M2160" s="140" t="s">
        <v>6853</v>
      </c>
      <c r="N2160" s="141">
        <v>60</v>
      </c>
      <c r="O2160" s="142" t="b">
        <v>0</v>
      </c>
      <c r="P2160" s="140" t="s">
        <v>3077</v>
      </c>
      <c r="Q2160" t="s">
        <v>1825</v>
      </c>
      <c r="R2160" t="s">
        <v>630</v>
      </c>
    </row>
    <row r="2161" spans="1:18" x14ac:dyDescent="0.25">
      <c r="A2161" s="140" t="s">
        <v>127</v>
      </c>
      <c r="B2161" s="140" t="s">
        <v>887</v>
      </c>
      <c r="C2161" s="140" t="s">
        <v>1819</v>
      </c>
      <c r="D2161" s="140" t="s">
        <v>1820</v>
      </c>
      <c r="E2161" s="140" t="s">
        <v>5305</v>
      </c>
      <c r="F2161" s="140"/>
      <c r="G2161" s="140" t="s">
        <v>1788</v>
      </c>
      <c r="H2161" s="140" t="s">
        <v>1789</v>
      </c>
      <c r="I2161" s="140" t="s">
        <v>5551</v>
      </c>
      <c r="J2161" s="140" t="s">
        <v>1819</v>
      </c>
      <c r="K2161" s="140"/>
      <c r="L2161" s="140"/>
      <c r="M2161" s="140" t="s">
        <v>6854</v>
      </c>
      <c r="N2161" s="141">
        <v>60</v>
      </c>
      <c r="O2161" s="142" t="b">
        <v>0</v>
      </c>
      <c r="P2161" s="140" t="s">
        <v>3077</v>
      </c>
      <c r="Q2161" t="s">
        <v>1825</v>
      </c>
      <c r="R2161" t="s">
        <v>630</v>
      </c>
    </row>
    <row r="2162" spans="1:18" x14ac:dyDescent="0.25">
      <c r="A2162" s="140" t="s">
        <v>364</v>
      </c>
      <c r="B2162" s="140" t="s">
        <v>887</v>
      </c>
      <c r="C2162" s="140" t="s">
        <v>1819</v>
      </c>
      <c r="D2162" s="140" t="s">
        <v>1820</v>
      </c>
      <c r="E2162" s="140" t="s">
        <v>1834</v>
      </c>
      <c r="F2162" s="140"/>
      <c r="G2162" s="140" t="s">
        <v>70</v>
      </c>
      <c r="H2162" s="140" t="s">
        <v>1781</v>
      </c>
      <c r="I2162" s="140" t="s">
        <v>5551</v>
      </c>
      <c r="J2162" s="140" t="s">
        <v>1819</v>
      </c>
      <c r="K2162" s="140"/>
      <c r="L2162" s="140"/>
      <c r="M2162" s="140" t="s">
        <v>6855</v>
      </c>
      <c r="N2162" s="141">
        <v>60</v>
      </c>
      <c r="O2162" s="142" t="b">
        <v>0</v>
      </c>
      <c r="P2162" s="140" t="s">
        <v>3077</v>
      </c>
      <c r="Q2162" t="s">
        <v>1825</v>
      </c>
      <c r="R2162" t="s">
        <v>630</v>
      </c>
    </row>
    <row r="2163" spans="1:18" x14ac:dyDescent="0.25">
      <c r="A2163" s="140" t="s">
        <v>365</v>
      </c>
      <c r="B2163" s="140" t="s">
        <v>887</v>
      </c>
      <c r="C2163" s="140" t="s">
        <v>1819</v>
      </c>
      <c r="D2163" s="140" t="s">
        <v>1820</v>
      </c>
      <c r="E2163" s="140" t="s">
        <v>1883</v>
      </c>
      <c r="F2163" s="140"/>
      <c r="G2163" s="140" t="s">
        <v>71</v>
      </c>
      <c r="H2163" s="140" t="s">
        <v>1779</v>
      </c>
      <c r="I2163" s="140" t="s">
        <v>5551</v>
      </c>
      <c r="J2163" s="140" t="s">
        <v>1819</v>
      </c>
      <c r="K2163" s="140"/>
      <c r="L2163" s="140"/>
      <c r="M2163" s="140" t="s">
        <v>6856</v>
      </c>
      <c r="N2163" s="141">
        <v>60</v>
      </c>
      <c r="O2163" s="142" t="b">
        <v>0</v>
      </c>
      <c r="P2163" s="140" t="s">
        <v>3077</v>
      </c>
      <c r="Q2163" t="s">
        <v>1825</v>
      </c>
      <c r="R2163" t="s">
        <v>630</v>
      </c>
    </row>
    <row r="2164" spans="1:18" x14ac:dyDescent="0.25">
      <c r="A2164" s="140" t="s">
        <v>1533</v>
      </c>
      <c r="B2164" s="140" t="s">
        <v>885</v>
      </c>
      <c r="C2164" s="140" t="s">
        <v>1819</v>
      </c>
      <c r="D2164" s="140" t="s">
        <v>1820</v>
      </c>
      <c r="E2164" s="140" t="s">
        <v>6049</v>
      </c>
      <c r="F2164" s="140"/>
      <c r="G2164" s="140" t="s">
        <v>70</v>
      </c>
      <c r="H2164" s="140" t="s">
        <v>1781</v>
      </c>
      <c r="I2164" s="140" t="s">
        <v>5551</v>
      </c>
      <c r="J2164" s="140" t="s">
        <v>1819</v>
      </c>
      <c r="K2164" s="140"/>
      <c r="L2164" s="140"/>
      <c r="M2164" s="140" t="s">
        <v>6857</v>
      </c>
      <c r="N2164" s="141">
        <v>60</v>
      </c>
      <c r="O2164" s="142" t="b">
        <v>0</v>
      </c>
      <c r="P2164" s="140" t="s">
        <v>3077</v>
      </c>
      <c r="Q2164" t="s">
        <v>1825</v>
      </c>
      <c r="R2164" t="s">
        <v>630</v>
      </c>
    </row>
    <row r="2165" spans="1:18" x14ac:dyDescent="0.25">
      <c r="A2165" s="140" t="s">
        <v>6858</v>
      </c>
      <c r="B2165" s="140" t="s">
        <v>887</v>
      </c>
      <c r="C2165" s="140" t="s">
        <v>1819</v>
      </c>
      <c r="D2165" s="140" t="s">
        <v>1820</v>
      </c>
      <c r="E2165" s="140" t="s">
        <v>6062</v>
      </c>
      <c r="F2165" s="140"/>
      <c r="G2165" s="140" t="s">
        <v>1788</v>
      </c>
      <c r="H2165" s="140" t="s">
        <v>1789</v>
      </c>
      <c r="I2165" s="140" t="s">
        <v>5551</v>
      </c>
      <c r="J2165" s="140" t="s">
        <v>1819</v>
      </c>
      <c r="K2165" s="140"/>
      <c r="L2165" s="140"/>
      <c r="M2165" s="140" t="s">
        <v>6859</v>
      </c>
      <c r="N2165" s="141">
        <v>60</v>
      </c>
      <c r="O2165" s="142" t="b">
        <v>0</v>
      </c>
      <c r="P2165" s="140" t="s">
        <v>3077</v>
      </c>
      <c r="Q2165" t="s">
        <v>1825</v>
      </c>
      <c r="R2165" t="s">
        <v>630</v>
      </c>
    </row>
    <row r="2166" spans="1:18" x14ac:dyDescent="0.25">
      <c r="A2166" s="140" t="s">
        <v>1534</v>
      </c>
      <c r="B2166" s="140" t="s">
        <v>887</v>
      </c>
      <c r="C2166" s="140" t="s">
        <v>1819</v>
      </c>
      <c r="D2166" s="140" t="s">
        <v>1820</v>
      </c>
      <c r="E2166" s="140" t="s">
        <v>1957</v>
      </c>
      <c r="F2166" s="140"/>
      <c r="G2166" s="140" t="s">
        <v>1788</v>
      </c>
      <c r="H2166" s="140" t="s">
        <v>1789</v>
      </c>
      <c r="I2166" s="140" t="s">
        <v>5551</v>
      </c>
      <c r="J2166" s="140" t="s">
        <v>1819</v>
      </c>
      <c r="K2166" s="140"/>
      <c r="L2166" s="140"/>
      <c r="M2166" s="140" t="s">
        <v>6860</v>
      </c>
      <c r="N2166" s="141">
        <v>60</v>
      </c>
      <c r="O2166" s="142" t="b">
        <v>0</v>
      </c>
      <c r="P2166" s="140" t="s">
        <v>3077</v>
      </c>
      <c r="Q2166" t="s">
        <v>1825</v>
      </c>
      <c r="R2166" t="s">
        <v>630</v>
      </c>
    </row>
    <row r="2167" spans="1:18" x14ac:dyDescent="0.25">
      <c r="A2167" s="140" t="s">
        <v>1535</v>
      </c>
      <c r="B2167" s="140" t="s">
        <v>885</v>
      </c>
      <c r="C2167" s="140" t="s">
        <v>1819</v>
      </c>
      <c r="D2167" s="140" t="s">
        <v>1820</v>
      </c>
      <c r="E2167" s="140" t="s">
        <v>2074</v>
      </c>
      <c r="F2167" s="140"/>
      <c r="G2167" s="140" t="s">
        <v>1788</v>
      </c>
      <c r="H2167" s="140" t="s">
        <v>1789</v>
      </c>
      <c r="I2167" s="140" t="s">
        <v>5551</v>
      </c>
      <c r="J2167" s="140" t="s">
        <v>1819</v>
      </c>
      <c r="K2167" s="140"/>
      <c r="L2167" s="140"/>
      <c r="M2167" s="140" t="s">
        <v>6861</v>
      </c>
      <c r="N2167" s="141">
        <v>60</v>
      </c>
      <c r="O2167" s="142" t="b">
        <v>0</v>
      </c>
      <c r="P2167" s="140" t="s">
        <v>3077</v>
      </c>
      <c r="Q2167" t="s">
        <v>1825</v>
      </c>
      <c r="R2167" t="s">
        <v>630</v>
      </c>
    </row>
    <row r="2168" spans="1:18" x14ac:dyDescent="0.25">
      <c r="A2168" s="140" t="s">
        <v>130</v>
      </c>
      <c r="B2168" s="140" t="s">
        <v>887</v>
      </c>
      <c r="C2168" s="140" t="s">
        <v>1819</v>
      </c>
      <c r="D2168" s="140" t="s">
        <v>1820</v>
      </c>
      <c r="E2168" s="140" t="s">
        <v>4067</v>
      </c>
      <c r="F2168" s="140"/>
      <c r="G2168" s="140" t="s">
        <v>71</v>
      </c>
      <c r="H2168" s="140" t="s">
        <v>1779</v>
      </c>
      <c r="I2168" s="140" t="s">
        <v>5963</v>
      </c>
      <c r="J2168" s="140" t="s">
        <v>1819</v>
      </c>
      <c r="K2168" s="140"/>
      <c r="L2168" s="140"/>
      <c r="M2168" s="140" t="s">
        <v>6862</v>
      </c>
      <c r="N2168" s="141">
        <v>60</v>
      </c>
      <c r="O2168" s="142" t="b">
        <v>0</v>
      </c>
      <c r="P2168" s="140" t="s">
        <v>3077</v>
      </c>
      <c r="Q2168" t="s">
        <v>1825</v>
      </c>
      <c r="R2168" t="s">
        <v>630</v>
      </c>
    </row>
    <row r="2169" spans="1:18" x14ac:dyDescent="0.25">
      <c r="A2169" s="140" t="s">
        <v>134</v>
      </c>
      <c r="B2169" s="140" t="s">
        <v>887</v>
      </c>
      <c r="C2169" s="140" t="s">
        <v>1819</v>
      </c>
      <c r="D2169" s="140" t="s">
        <v>1820</v>
      </c>
      <c r="E2169" s="140" t="s">
        <v>4067</v>
      </c>
      <c r="F2169" s="140"/>
      <c r="G2169" s="140" t="s">
        <v>71</v>
      </c>
      <c r="H2169" s="140" t="s">
        <v>1779</v>
      </c>
      <c r="I2169" s="140" t="s">
        <v>5963</v>
      </c>
      <c r="J2169" s="140" t="s">
        <v>1819</v>
      </c>
      <c r="K2169" s="140"/>
      <c r="L2169" s="140"/>
      <c r="M2169" s="140" t="s">
        <v>6863</v>
      </c>
      <c r="N2169" s="141">
        <v>60</v>
      </c>
      <c r="O2169" s="142" t="b">
        <v>0</v>
      </c>
      <c r="P2169" s="140" t="s">
        <v>3077</v>
      </c>
      <c r="Q2169" t="s">
        <v>1825</v>
      </c>
      <c r="R2169" t="s">
        <v>630</v>
      </c>
    </row>
    <row r="2170" spans="1:18" x14ac:dyDescent="0.25">
      <c r="A2170" s="140" t="s">
        <v>1536</v>
      </c>
      <c r="B2170" s="140" t="s">
        <v>885</v>
      </c>
      <c r="C2170" s="140" t="s">
        <v>1819</v>
      </c>
      <c r="D2170" s="140" t="s">
        <v>1820</v>
      </c>
      <c r="E2170" s="140" t="s">
        <v>2088</v>
      </c>
      <c r="F2170" s="140"/>
      <c r="G2170" s="140" t="s">
        <v>70</v>
      </c>
      <c r="H2170" s="140" t="s">
        <v>1781</v>
      </c>
      <c r="I2170" s="140" t="s">
        <v>5551</v>
      </c>
      <c r="J2170" s="140" t="s">
        <v>1819</v>
      </c>
      <c r="K2170" s="140"/>
      <c r="L2170" s="140"/>
      <c r="M2170" s="140" t="s">
        <v>6864</v>
      </c>
      <c r="N2170" s="141">
        <v>60</v>
      </c>
      <c r="O2170" s="142" t="b">
        <v>0</v>
      </c>
      <c r="P2170" s="140" t="s">
        <v>3077</v>
      </c>
      <c r="Q2170" t="s">
        <v>1825</v>
      </c>
      <c r="R2170" t="s">
        <v>630</v>
      </c>
    </row>
    <row r="2171" spans="1:18" x14ac:dyDescent="0.25">
      <c r="A2171" s="140" t="s">
        <v>1537</v>
      </c>
      <c r="B2171" s="140" t="s">
        <v>887</v>
      </c>
      <c r="C2171" s="140" t="s">
        <v>1819</v>
      </c>
      <c r="D2171" s="140" t="s">
        <v>1820</v>
      </c>
      <c r="E2171" s="140" t="s">
        <v>1940</v>
      </c>
      <c r="F2171" s="140"/>
      <c r="G2171" s="140" t="s">
        <v>70</v>
      </c>
      <c r="H2171" s="140" t="s">
        <v>1781</v>
      </c>
      <c r="I2171" s="140" t="s">
        <v>5551</v>
      </c>
      <c r="J2171" s="140" t="s">
        <v>1819</v>
      </c>
      <c r="K2171" s="140"/>
      <c r="L2171" s="140"/>
      <c r="M2171" s="140" t="s">
        <v>6865</v>
      </c>
      <c r="N2171" s="141">
        <v>60</v>
      </c>
      <c r="O2171" s="142" t="b">
        <v>0</v>
      </c>
      <c r="P2171" s="140" t="s">
        <v>3077</v>
      </c>
      <c r="Q2171" t="s">
        <v>1825</v>
      </c>
      <c r="R2171" t="s">
        <v>630</v>
      </c>
    </row>
    <row r="2172" spans="1:18" x14ac:dyDescent="0.25">
      <c r="A2172" s="140" t="s">
        <v>128</v>
      </c>
      <c r="B2172" s="140" t="s">
        <v>887</v>
      </c>
      <c r="C2172" s="140" t="s">
        <v>1819</v>
      </c>
      <c r="D2172" s="140" t="s">
        <v>1820</v>
      </c>
      <c r="E2172" s="140" t="s">
        <v>6062</v>
      </c>
      <c r="F2172" s="140"/>
      <c r="G2172" s="140" t="s">
        <v>1788</v>
      </c>
      <c r="H2172" s="140" t="s">
        <v>1789</v>
      </c>
      <c r="I2172" s="140" t="s">
        <v>5551</v>
      </c>
      <c r="J2172" s="140" t="s">
        <v>1819</v>
      </c>
      <c r="K2172" s="140"/>
      <c r="L2172" s="140"/>
      <c r="M2172" s="140" t="s">
        <v>6866</v>
      </c>
      <c r="N2172" s="141">
        <v>60</v>
      </c>
      <c r="O2172" s="142" t="b">
        <v>0</v>
      </c>
      <c r="P2172" s="140" t="s">
        <v>3077</v>
      </c>
      <c r="Q2172" t="s">
        <v>1825</v>
      </c>
      <c r="R2172" t="s">
        <v>630</v>
      </c>
    </row>
    <row r="2173" spans="1:18" x14ac:dyDescent="0.25">
      <c r="A2173" s="140" t="s">
        <v>1538</v>
      </c>
      <c r="B2173" s="140" t="s">
        <v>887</v>
      </c>
      <c r="C2173" s="140" t="s">
        <v>1819</v>
      </c>
      <c r="D2173" s="140" t="s">
        <v>1820</v>
      </c>
      <c r="E2173" s="140" t="s">
        <v>4067</v>
      </c>
      <c r="F2173" s="140"/>
      <c r="G2173" s="140" t="s">
        <v>71</v>
      </c>
      <c r="H2173" s="140" t="s">
        <v>1779</v>
      </c>
      <c r="I2173" s="140" t="s">
        <v>5963</v>
      </c>
      <c r="J2173" s="140" t="s">
        <v>1819</v>
      </c>
      <c r="K2173" s="140"/>
      <c r="L2173" s="140"/>
      <c r="M2173" s="140" t="s">
        <v>6867</v>
      </c>
      <c r="N2173" s="141">
        <v>60</v>
      </c>
      <c r="O2173" s="142" t="b">
        <v>0</v>
      </c>
      <c r="P2173" s="140" t="s">
        <v>3077</v>
      </c>
      <c r="Q2173" t="s">
        <v>1825</v>
      </c>
      <c r="R2173" t="s">
        <v>630</v>
      </c>
    </row>
    <row r="2174" spans="1:18" x14ac:dyDescent="0.25">
      <c r="A2174" s="140" t="s">
        <v>129</v>
      </c>
      <c r="B2174" s="140" t="s">
        <v>887</v>
      </c>
      <c r="C2174" s="140" t="s">
        <v>1819</v>
      </c>
      <c r="D2174" s="140" t="s">
        <v>1820</v>
      </c>
      <c r="E2174" s="140" t="s">
        <v>2055</v>
      </c>
      <c r="F2174" s="140"/>
      <c r="G2174" s="140" t="s">
        <v>71</v>
      </c>
      <c r="H2174" s="140" t="s">
        <v>1779</v>
      </c>
      <c r="I2174" s="140" t="s">
        <v>5551</v>
      </c>
      <c r="J2174" s="140" t="s">
        <v>1819</v>
      </c>
      <c r="K2174" s="140"/>
      <c r="L2174" s="140"/>
      <c r="M2174" s="140" t="s">
        <v>6868</v>
      </c>
      <c r="N2174" s="141">
        <v>60</v>
      </c>
      <c r="O2174" s="142" t="b">
        <v>0</v>
      </c>
      <c r="P2174" s="140" t="s">
        <v>3077</v>
      </c>
      <c r="Q2174" t="s">
        <v>1825</v>
      </c>
      <c r="R2174" t="s">
        <v>630</v>
      </c>
    </row>
    <row r="2175" spans="1:18" x14ac:dyDescent="0.25">
      <c r="A2175" s="140" t="s">
        <v>234</v>
      </c>
      <c r="B2175" s="140" t="s">
        <v>887</v>
      </c>
      <c r="C2175" s="140" t="s">
        <v>1819</v>
      </c>
      <c r="D2175" s="140" t="s">
        <v>1820</v>
      </c>
      <c r="E2175" s="140" t="s">
        <v>1940</v>
      </c>
      <c r="F2175" s="140"/>
      <c r="G2175" s="140" t="s">
        <v>70</v>
      </c>
      <c r="H2175" s="140" t="s">
        <v>1781</v>
      </c>
      <c r="I2175" s="140" t="s">
        <v>5551</v>
      </c>
      <c r="J2175" s="140" t="s">
        <v>1819</v>
      </c>
      <c r="K2175" s="140"/>
      <c r="L2175" s="140"/>
      <c r="M2175" s="140" t="s">
        <v>6869</v>
      </c>
      <c r="N2175" s="141">
        <v>60</v>
      </c>
      <c r="O2175" s="142" t="b">
        <v>0</v>
      </c>
      <c r="P2175" s="140" t="s">
        <v>3077</v>
      </c>
      <c r="Q2175" t="s">
        <v>1825</v>
      </c>
      <c r="R2175" t="s">
        <v>630</v>
      </c>
    </row>
    <row r="2176" spans="1:18" x14ac:dyDescent="0.25">
      <c r="A2176" s="140" t="s">
        <v>1539</v>
      </c>
      <c r="B2176" s="140" t="s">
        <v>5626</v>
      </c>
      <c r="C2176" s="140" t="s">
        <v>1819</v>
      </c>
      <c r="D2176" s="140" t="s">
        <v>1820</v>
      </c>
      <c r="E2176" s="140" t="s">
        <v>2104</v>
      </c>
      <c r="F2176" s="140"/>
      <c r="G2176" s="140" t="s">
        <v>1788</v>
      </c>
      <c r="H2176" s="140" t="s">
        <v>1789</v>
      </c>
      <c r="I2176" s="140" t="s">
        <v>5551</v>
      </c>
      <c r="J2176" s="140" t="s">
        <v>1819</v>
      </c>
      <c r="K2176" s="140"/>
      <c r="L2176" s="140"/>
      <c r="M2176" s="140" t="s">
        <v>6870</v>
      </c>
      <c r="N2176" s="141">
        <v>60</v>
      </c>
      <c r="O2176" s="142" t="b">
        <v>0</v>
      </c>
      <c r="P2176" s="140" t="s">
        <v>3077</v>
      </c>
      <c r="Q2176" t="s">
        <v>1825</v>
      </c>
      <c r="R2176" t="s">
        <v>630</v>
      </c>
    </row>
    <row r="2177" spans="1:18" x14ac:dyDescent="0.25">
      <c r="A2177" s="140" t="s">
        <v>1540</v>
      </c>
      <c r="B2177" s="140" t="s">
        <v>5626</v>
      </c>
      <c r="C2177" s="140" t="s">
        <v>1819</v>
      </c>
      <c r="D2177" s="140" t="s">
        <v>1820</v>
      </c>
      <c r="E2177" s="140" t="s">
        <v>6055</v>
      </c>
      <c r="F2177" s="140"/>
      <c r="G2177" s="140" t="s">
        <v>1788</v>
      </c>
      <c r="H2177" s="140" t="s">
        <v>1789</v>
      </c>
      <c r="I2177" s="140" t="s">
        <v>5551</v>
      </c>
      <c r="J2177" s="140" t="s">
        <v>1819</v>
      </c>
      <c r="K2177" s="140"/>
      <c r="L2177" s="140"/>
      <c r="M2177" s="140" t="s">
        <v>6871</v>
      </c>
      <c r="N2177" s="141">
        <v>60</v>
      </c>
      <c r="O2177" s="142" t="b">
        <v>0</v>
      </c>
      <c r="P2177" s="140" t="s">
        <v>3077</v>
      </c>
      <c r="Q2177" t="s">
        <v>1825</v>
      </c>
      <c r="R2177" t="s">
        <v>630</v>
      </c>
    </row>
    <row r="2178" spans="1:18" x14ac:dyDescent="0.25">
      <c r="A2178" s="140" t="s">
        <v>1541</v>
      </c>
      <c r="B2178" s="140" t="s">
        <v>887</v>
      </c>
      <c r="C2178" s="140" t="s">
        <v>1819</v>
      </c>
      <c r="D2178" s="140" t="s">
        <v>1820</v>
      </c>
      <c r="E2178" s="140" t="s">
        <v>1973</v>
      </c>
      <c r="F2178" s="140"/>
      <c r="G2178" s="140" t="s">
        <v>71</v>
      </c>
      <c r="H2178" s="140" t="s">
        <v>1779</v>
      </c>
      <c r="I2178" s="140" t="s">
        <v>5551</v>
      </c>
      <c r="J2178" s="140" t="s">
        <v>1819</v>
      </c>
      <c r="K2178" s="140"/>
      <c r="L2178" s="140"/>
      <c r="M2178" s="140" t="s">
        <v>6872</v>
      </c>
      <c r="N2178" s="141">
        <v>60</v>
      </c>
      <c r="O2178" s="142" t="b">
        <v>0</v>
      </c>
      <c r="P2178" s="140" t="s">
        <v>3077</v>
      </c>
      <c r="Q2178" t="s">
        <v>1825</v>
      </c>
      <c r="R2178" t="s">
        <v>630</v>
      </c>
    </row>
    <row r="2179" spans="1:18" x14ac:dyDescent="0.25">
      <c r="A2179" s="140" t="s">
        <v>132</v>
      </c>
      <c r="B2179" s="140" t="s">
        <v>887</v>
      </c>
      <c r="C2179" s="140" t="s">
        <v>1819</v>
      </c>
      <c r="D2179" s="140" t="s">
        <v>1820</v>
      </c>
      <c r="E2179" s="140" t="s">
        <v>4067</v>
      </c>
      <c r="F2179" s="140"/>
      <c r="G2179" s="140" t="s">
        <v>71</v>
      </c>
      <c r="H2179" s="140" t="s">
        <v>1779</v>
      </c>
      <c r="I2179" s="140" t="s">
        <v>5963</v>
      </c>
      <c r="J2179" s="140" t="s">
        <v>1819</v>
      </c>
      <c r="K2179" s="140"/>
      <c r="L2179" s="140"/>
      <c r="M2179" s="140" t="s">
        <v>6873</v>
      </c>
      <c r="N2179" s="141">
        <v>60</v>
      </c>
      <c r="O2179" s="142" t="b">
        <v>0</v>
      </c>
      <c r="P2179" s="140" t="s">
        <v>3077</v>
      </c>
      <c r="Q2179" t="s">
        <v>1825</v>
      </c>
      <c r="R2179" t="s">
        <v>630</v>
      </c>
    </row>
    <row r="2180" spans="1:18" x14ac:dyDescent="0.25">
      <c r="A2180" s="140" t="s">
        <v>1542</v>
      </c>
      <c r="B2180" s="140" t="s">
        <v>887</v>
      </c>
      <c r="C2180" s="140" t="s">
        <v>1819</v>
      </c>
      <c r="D2180" s="140" t="s">
        <v>1820</v>
      </c>
      <c r="E2180" s="140" t="s">
        <v>2736</v>
      </c>
      <c r="F2180" s="140"/>
      <c r="G2180" s="140" t="s">
        <v>1788</v>
      </c>
      <c r="H2180" s="140" t="s">
        <v>1789</v>
      </c>
      <c r="I2180" s="140" t="s">
        <v>5551</v>
      </c>
      <c r="J2180" s="140" t="s">
        <v>1819</v>
      </c>
      <c r="K2180" s="140"/>
      <c r="L2180" s="140"/>
      <c r="M2180" s="140" t="s">
        <v>6874</v>
      </c>
      <c r="N2180" s="141">
        <v>60</v>
      </c>
      <c r="O2180" s="142" t="b">
        <v>0</v>
      </c>
      <c r="P2180" s="140" t="s">
        <v>3077</v>
      </c>
      <c r="Q2180" t="s">
        <v>1825</v>
      </c>
      <c r="R2180" t="s">
        <v>630</v>
      </c>
    </row>
    <row r="2181" spans="1:18" x14ac:dyDescent="0.25">
      <c r="A2181" s="140" t="s">
        <v>95</v>
      </c>
      <c r="B2181" s="140" t="s">
        <v>887</v>
      </c>
      <c r="C2181" s="140" t="s">
        <v>1819</v>
      </c>
      <c r="D2181" s="140" t="s">
        <v>1820</v>
      </c>
      <c r="E2181" s="140" t="s">
        <v>4067</v>
      </c>
      <c r="F2181" s="140"/>
      <c r="G2181" s="140" t="s">
        <v>71</v>
      </c>
      <c r="H2181" s="140" t="s">
        <v>1779</v>
      </c>
      <c r="I2181" s="140" t="s">
        <v>5963</v>
      </c>
      <c r="J2181" s="140" t="s">
        <v>1819</v>
      </c>
      <c r="K2181" s="140"/>
      <c r="L2181" s="140"/>
      <c r="M2181" s="140" t="s">
        <v>6875</v>
      </c>
      <c r="N2181" s="141">
        <v>60</v>
      </c>
      <c r="O2181" s="142" t="b">
        <v>0</v>
      </c>
      <c r="P2181" s="140" t="s">
        <v>3077</v>
      </c>
      <c r="Q2181" t="s">
        <v>1825</v>
      </c>
      <c r="R2181" t="s">
        <v>630</v>
      </c>
    </row>
    <row r="2182" spans="1:18" x14ac:dyDescent="0.25">
      <c r="A2182" s="140" t="s">
        <v>1543</v>
      </c>
      <c r="B2182" s="140" t="s">
        <v>887</v>
      </c>
      <c r="C2182" s="140" t="s">
        <v>1819</v>
      </c>
      <c r="D2182" s="140" t="s">
        <v>1820</v>
      </c>
      <c r="E2182" s="140" t="s">
        <v>6062</v>
      </c>
      <c r="F2182" s="140"/>
      <c r="G2182" s="140" t="s">
        <v>1788</v>
      </c>
      <c r="H2182" s="140" t="s">
        <v>1789</v>
      </c>
      <c r="I2182" s="140" t="s">
        <v>5551</v>
      </c>
      <c r="J2182" s="140" t="s">
        <v>1819</v>
      </c>
      <c r="K2182" s="140"/>
      <c r="L2182" s="140"/>
      <c r="M2182" s="140" t="s">
        <v>6876</v>
      </c>
      <c r="N2182" s="141">
        <v>60</v>
      </c>
      <c r="O2182" s="142" t="b">
        <v>0</v>
      </c>
      <c r="P2182" s="140" t="s">
        <v>3077</v>
      </c>
      <c r="Q2182" t="s">
        <v>1825</v>
      </c>
      <c r="R2182" t="s">
        <v>630</v>
      </c>
    </row>
    <row r="2183" spans="1:18" x14ac:dyDescent="0.25">
      <c r="A2183" s="140" t="s">
        <v>1544</v>
      </c>
      <c r="B2183" s="140" t="s">
        <v>887</v>
      </c>
      <c r="C2183" s="140" t="s">
        <v>1819</v>
      </c>
      <c r="D2183" s="140" t="s">
        <v>1820</v>
      </c>
      <c r="E2183" s="140" t="s">
        <v>2104</v>
      </c>
      <c r="F2183" s="140"/>
      <c r="G2183" s="140" t="s">
        <v>1788</v>
      </c>
      <c r="H2183" s="140" t="s">
        <v>1789</v>
      </c>
      <c r="I2183" s="140" t="s">
        <v>5551</v>
      </c>
      <c r="J2183" s="140" t="s">
        <v>1819</v>
      </c>
      <c r="K2183" s="140"/>
      <c r="L2183" s="140"/>
      <c r="M2183" s="140" t="s">
        <v>6877</v>
      </c>
      <c r="N2183" s="141">
        <v>60</v>
      </c>
      <c r="O2183" s="142" t="b">
        <v>0</v>
      </c>
      <c r="P2183" s="140" t="s">
        <v>3077</v>
      </c>
      <c r="Q2183" t="s">
        <v>1825</v>
      </c>
      <c r="R2183" t="s">
        <v>630</v>
      </c>
    </row>
    <row r="2184" spans="1:18" x14ac:dyDescent="0.25">
      <c r="A2184" s="140" t="s">
        <v>131</v>
      </c>
      <c r="B2184" s="140" t="s">
        <v>887</v>
      </c>
      <c r="C2184" s="140" t="s">
        <v>1819</v>
      </c>
      <c r="D2184" s="140" t="s">
        <v>1820</v>
      </c>
      <c r="E2184" s="140" t="s">
        <v>4067</v>
      </c>
      <c r="F2184" s="140"/>
      <c r="G2184" s="140" t="s">
        <v>71</v>
      </c>
      <c r="H2184" s="140" t="s">
        <v>1779</v>
      </c>
      <c r="I2184" s="140" t="s">
        <v>5963</v>
      </c>
      <c r="J2184" s="140" t="s">
        <v>1819</v>
      </c>
      <c r="K2184" s="140"/>
      <c r="L2184" s="140"/>
      <c r="M2184" s="140" t="s">
        <v>6878</v>
      </c>
      <c r="N2184" s="141">
        <v>60</v>
      </c>
      <c r="O2184" s="142" t="b">
        <v>0</v>
      </c>
      <c r="P2184" s="140" t="s">
        <v>3077</v>
      </c>
      <c r="Q2184" t="s">
        <v>1825</v>
      </c>
      <c r="R2184" t="s">
        <v>630</v>
      </c>
    </row>
    <row r="2185" spans="1:18" x14ac:dyDescent="0.25">
      <c r="A2185" s="140" t="s">
        <v>236</v>
      </c>
      <c r="B2185" s="140" t="s">
        <v>887</v>
      </c>
      <c r="C2185" s="140" t="s">
        <v>1819</v>
      </c>
      <c r="D2185" s="140" t="s">
        <v>1820</v>
      </c>
      <c r="E2185" s="140" t="s">
        <v>1940</v>
      </c>
      <c r="F2185" s="140"/>
      <c r="G2185" s="140" t="s">
        <v>70</v>
      </c>
      <c r="H2185" s="140" t="s">
        <v>1781</v>
      </c>
      <c r="I2185" s="140" t="s">
        <v>5551</v>
      </c>
      <c r="J2185" s="140" t="s">
        <v>1819</v>
      </c>
      <c r="K2185" s="140"/>
      <c r="L2185" s="140"/>
      <c r="M2185" s="140" t="s">
        <v>6879</v>
      </c>
      <c r="N2185" s="141">
        <v>60</v>
      </c>
      <c r="O2185" s="142" t="b">
        <v>0</v>
      </c>
      <c r="P2185" s="140" t="s">
        <v>3077</v>
      </c>
      <c r="Q2185" t="s">
        <v>1825</v>
      </c>
      <c r="R2185" t="s">
        <v>630</v>
      </c>
    </row>
    <row r="2186" spans="1:18" x14ac:dyDescent="0.25">
      <c r="A2186" s="140" t="s">
        <v>1545</v>
      </c>
      <c r="B2186" s="140" t="s">
        <v>887</v>
      </c>
      <c r="C2186" s="140" t="s">
        <v>1819</v>
      </c>
      <c r="D2186" s="140" t="s">
        <v>1820</v>
      </c>
      <c r="E2186" s="140" t="s">
        <v>4067</v>
      </c>
      <c r="F2186" s="140"/>
      <c r="G2186" s="140" t="s">
        <v>71</v>
      </c>
      <c r="H2186" s="140" t="s">
        <v>1779</v>
      </c>
      <c r="I2186" s="140" t="s">
        <v>5963</v>
      </c>
      <c r="J2186" s="140" t="s">
        <v>1819</v>
      </c>
      <c r="K2186" s="140"/>
      <c r="L2186" s="140"/>
      <c r="M2186" s="140" t="s">
        <v>6880</v>
      </c>
      <c r="N2186" s="141">
        <v>60</v>
      </c>
      <c r="O2186" s="142" t="b">
        <v>0</v>
      </c>
      <c r="P2186" s="140" t="s">
        <v>3077</v>
      </c>
      <c r="Q2186" t="s">
        <v>1825</v>
      </c>
      <c r="R2186" t="s">
        <v>630</v>
      </c>
    </row>
    <row r="2187" spans="1:18" x14ac:dyDescent="0.25">
      <c r="A2187" s="140" t="s">
        <v>1546</v>
      </c>
      <c r="B2187" s="140" t="s">
        <v>887</v>
      </c>
      <c r="C2187" s="140" t="s">
        <v>1819</v>
      </c>
      <c r="D2187" s="140" t="s">
        <v>1820</v>
      </c>
      <c r="E2187" s="140" t="s">
        <v>1928</v>
      </c>
      <c r="F2187" s="140"/>
      <c r="G2187" s="140" t="s">
        <v>70</v>
      </c>
      <c r="H2187" s="140" t="s">
        <v>1781</v>
      </c>
      <c r="I2187" s="140" t="s">
        <v>5551</v>
      </c>
      <c r="J2187" s="140" t="s">
        <v>1819</v>
      </c>
      <c r="K2187" s="140"/>
      <c r="L2187" s="140"/>
      <c r="M2187" s="140" t="s">
        <v>6881</v>
      </c>
      <c r="N2187" s="141">
        <v>60</v>
      </c>
      <c r="O2187" s="142" t="b">
        <v>0</v>
      </c>
      <c r="P2187" s="140" t="s">
        <v>3077</v>
      </c>
      <c r="Q2187" t="s">
        <v>1825</v>
      </c>
      <c r="R2187" t="s">
        <v>630</v>
      </c>
    </row>
    <row r="2188" spans="1:18" x14ac:dyDescent="0.25">
      <c r="A2188" s="140" t="s">
        <v>1547</v>
      </c>
      <c r="B2188" s="140" t="s">
        <v>887</v>
      </c>
      <c r="C2188" s="140" t="s">
        <v>1819</v>
      </c>
      <c r="D2188" s="140" t="s">
        <v>1820</v>
      </c>
      <c r="E2188" s="140" t="s">
        <v>4067</v>
      </c>
      <c r="F2188" s="140"/>
      <c r="G2188" s="140" t="s">
        <v>71</v>
      </c>
      <c r="H2188" s="140" t="s">
        <v>1779</v>
      </c>
      <c r="I2188" s="140" t="s">
        <v>5963</v>
      </c>
      <c r="J2188" s="140" t="s">
        <v>1819</v>
      </c>
      <c r="K2188" s="140"/>
      <c r="L2188" s="140"/>
      <c r="M2188" s="140" t="s">
        <v>6882</v>
      </c>
      <c r="N2188" s="141">
        <v>60</v>
      </c>
      <c r="O2188" s="142" t="b">
        <v>0</v>
      </c>
      <c r="P2188" s="140" t="s">
        <v>3077</v>
      </c>
      <c r="Q2188" t="s">
        <v>1825</v>
      </c>
      <c r="R2188" t="s">
        <v>630</v>
      </c>
    </row>
    <row r="2189" spans="1:18" x14ac:dyDescent="0.25">
      <c r="A2189" s="140" t="s">
        <v>1548</v>
      </c>
      <c r="B2189" s="140" t="s">
        <v>887</v>
      </c>
      <c r="C2189" s="140" t="s">
        <v>1819</v>
      </c>
      <c r="D2189" s="140" t="s">
        <v>1820</v>
      </c>
      <c r="E2189" s="140" t="s">
        <v>1940</v>
      </c>
      <c r="F2189" s="140"/>
      <c r="G2189" s="140" t="s">
        <v>70</v>
      </c>
      <c r="H2189" s="140" t="s">
        <v>1781</v>
      </c>
      <c r="I2189" s="140" t="s">
        <v>5551</v>
      </c>
      <c r="J2189" s="140" t="s">
        <v>1819</v>
      </c>
      <c r="K2189" s="140"/>
      <c r="L2189" s="140"/>
      <c r="M2189" s="140" t="s">
        <v>6883</v>
      </c>
      <c r="N2189" s="141">
        <v>60</v>
      </c>
      <c r="O2189" s="142" t="b">
        <v>0</v>
      </c>
      <c r="P2189" s="140" t="s">
        <v>3077</v>
      </c>
      <c r="Q2189" t="s">
        <v>1825</v>
      </c>
      <c r="R2189" t="s">
        <v>630</v>
      </c>
    </row>
    <row r="2190" spans="1:18" x14ac:dyDescent="0.25">
      <c r="A2190" s="140" t="s">
        <v>1549</v>
      </c>
      <c r="B2190" s="140" t="s">
        <v>887</v>
      </c>
      <c r="C2190" s="140" t="s">
        <v>1819</v>
      </c>
      <c r="D2190" s="140" t="s">
        <v>1820</v>
      </c>
      <c r="E2190" s="140" t="s">
        <v>1973</v>
      </c>
      <c r="F2190" s="140"/>
      <c r="G2190" s="140" t="s">
        <v>71</v>
      </c>
      <c r="H2190" s="140" t="s">
        <v>1779</v>
      </c>
      <c r="I2190" s="140" t="s">
        <v>5551</v>
      </c>
      <c r="J2190" s="140" t="s">
        <v>1819</v>
      </c>
      <c r="K2190" s="140"/>
      <c r="L2190" s="140"/>
      <c r="M2190" s="140" t="s">
        <v>6884</v>
      </c>
      <c r="N2190" s="141">
        <v>60</v>
      </c>
      <c r="O2190" s="142" t="b">
        <v>0</v>
      </c>
      <c r="P2190" s="140" t="s">
        <v>3077</v>
      </c>
      <c r="Q2190" t="s">
        <v>1825</v>
      </c>
      <c r="R2190" t="s">
        <v>630</v>
      </c>
    </row>
    <row r="2191" spans="1:18" x14ac:dyDescent="0.25">
      <c r="A2191" s="140" t="s">
        <v>237</v>
      </c>
      <c r="B2191" s="140" t="s">
        <v>887</v>
      </c>
      <c r="C2191" s="140" t="s">
        <v>1819</v>
      </c>
      <c r="D2191" s="140" t="s">
        <v>1820</v>
      </c>
      <c r="E2191" s="140" t="s">
        <v>1932</v>
      </c>
      <c r="F2191" s="140"/>
      <c r="G2191" s="140" t="s">
        <v>71</v>
      </c>
      <c r="H2191" s="140" t="s">
        <v>1779</v>
      </c>
      <c r="I2191" s="140" t="s">
        <v>5551</v>
      </c>
      <c r="J2191" s="140" t="s">
        <v>1819</v>
      </c>
      <c r="K2191" s="140"/>
      <c r="L2191" s="140"/>
      <c r="M2191" s="140" t="s">
        <v>6885</v>
      </c>
      <c r="N2191" s="141">
        <v>60</v>
      </c>
      <c r="O2191" s="142" t="b">
        <v>0</v>
      </c>
      <c r="P2191" s="140" t="s">
        <v>3077</v>
      </c>
      <c r="Q2191" t="s">
        <v>1825</v>
      </c>
      <c r="R2191" t="s">
        <v>630</v>
      </c>
    </row>
    <row r="2192" spans="1:18" x14ac:dyDescent="0.25">
      <c r="A2192" s="140" t="s">
        <v>1550</v>
      </c>
      <c r="B2192" s="140" t="s">
        <v>887</v>
      </c>
      <c r="C2192" s="140" t="s">
        <v>1819</v>
      </c>
      <c r="D2192" s="140" t="s">
        <v>1820</v>
      </c>
      <c r="E2192" s="140" t="s">
        <v>1928</v>
      </c>
      <c r="F2192" s="140"/>
      <c r="G2192" s="140" t="s">
        <v>70</v>
      </c>
      <c r="H2192" s="140" t="s">
        <v>1781</v>
      </c>
      <c r="I2192" s="140" t="s">
        <v>5551</v>
      </c>
      <c r="J2192" s="140" t="s">
        <v>1819</v>
      </c>
      <c r="K2192" s="140"/>
      <c r="L2192" s="140"/>
      <c r="M2192" s="140" t="s">
        <v>6886</v>
      </c>
      <c r="N2192" s="141">
        <v>60</v>
      </c>
      <c r="O2192" s="142" t="b">
        <v>0</v>
      </c>
      <c r="P2192" s="140" t="s">
        <v>3077</v>
      </c>
      <c r="Q2192" t="s">
        <v>1825</v>
      </c>
      <c r="R2192" t="s">
        <v>630</v>
      </c>
    </row>
    <row r="2193" spans="1:18" x14ac:dyDescent="0.25">
      <c r="A2193" s="140" t="s">
        <v>89</v>
      </c>
      <c r="B2193" s="140" t="s">
        <v>887</v>
      </c>
      <c r="C2193" s="140" t="s">
        <v>1819</v>
      </c>
      <c r="D2193" s="140" t="s">
        <v>1820</v>
      </c>
      <c r="E2193" s="140" t="s">
        <v>2055</v>
      </c>
      <c r="F2193" s="140"/>
      <c r="G2193" s="140" t="s">
        <v>71</v>
      </c>
      <c r="H2193" s="140" t="s">
        <v>1779</v>
      </c>
      <c r="I2193" s="140" t="s">
        <v>5551</v>
      </c>
      <c r="J2193" s="140" t="s">
        <v>1819</v>
      </c>
      <c r="K2193" s="140"/>
      <c r="L2193" s="140"/>
      <c r="M2193" s="140" t="s">
        <v>6887</v>
      </c>
      <c r="N2193" s="141">
        <v>60</v>
      </c>
      <c r="O2193" s="142" t="b">
        <v>0</v>
      </c>
      <c r="P2193" s="140" t="s">
        <v>3077</v>
      </c>
      <c r="Q2193" t="s">
        <v>1825</v>
      </c>
      <c r="R2193" t="s">
        <v>630</v>
      </c>
    </row>
    <row r="2194" spans="1:18" x14ac:dyDescent="0.25">
      <c r="A2194" s="140" t="s">
        <v>1551</v>
      </c>
      <c r="B2194" s="140" t="s">
        <v>887</v>
      </c>
      <c r="C2194" s="140" t="s">
        <v>1819</v>
      </c>
      <c r="D2194" s="140" t="s">
        <v>1820</v>
      </c>
      <c r="E2194" s="140" t="s">
        <v>6062</v>
      </c>
      <c r="F2194" s="140"/>
      <c r="G2194" s="140" t="s">
        <v>1788</v>
      </c>
      <c r="H2194" s="140" t="s">
        <v>1789</v>
      </c>
      <c r="I2194" s="140" t="s">
        <v>5551</v>
      </c>
      <c r="J2194" s="140" t="s">
        <v>1819</v>
      </c>
      <c r="K2194" s="140"/>
      <c r="L2194" s="140"/>
      <c r="M2194" s="140" t="s">
        <v>6888</v>
      </c>
      <c r="N2194" s="141">
        <v>60</v>
      </c>
      <c r="O2194" s="142" t="b">
        <v>0</v>
      </c>
      <c r="P2194" s="140" t="s">
        <v>3077</v>
      </c>
      <c r="Q2194" t="s">
        <v>1825</v>
      </c>
      <c r="R2194" t="s">
        <v>630</v>
      </c>
    </row>
    <row r="2195" spans="1:18" x14ac:dyDescent="0.25">
      <c r="A2195" s="140" t="s">
        <v>1552</v>
      </c>
      <c r="B2195" s="140" t="s">
        <v>885</v>
      </c>
      <c r="C2195" s="140" t="s">
        <v>1819</v>
      </c>
      <c r="D2195" s="140" t="s">
        <v>1820</v>
      </c>
      <c r="E2195" s="140" t="s">
        <v>3325</v>
      </c>
      <c r="F2195" s="140"/>
      <c r="G2195" s="140" t="s">
        <v>1788</v>
      </c>
      <c r="H2195" s="140" t="s">
        <v>1789</v>
      </c>
      <c r="I2195" s="140" t="s">
        <v>5551</v>
      </c>
      <c r="J2195" s="140" t="s">
        <v>1819</v>
      </c>
      <c r="K2195" s="140"/>
      <c r="L2195" s="140"/>
      <c r="M2195" s="140" t="s">
        <v>6889</v>
      </c>
      <c r="N2195" s="141">
        <v>60</v>
      </c>
      <c r="O2195" s="142" t="b">
        <v>0</v>
      </c>
      <c r="P2195" s="140" t="s">
        <v>3077</v>
      </c>
      <c r="Q2195" t="s">
        <v>1825</v>
      </c>
      <c r="R2195" t="s">
        <v>630</v>
      </c>
    </row>
    <row r="2196" spans="1:18" x14ac:dyDescent="0.25">
      <c r="A2196" s="140" t="s">
        <v>238</v>
      </c>
      <c r="B2196" s="140" t="s">
        <v>887</v>
      </c>
      <c r="C2196" s="140" t="s">
        <v>1819</v>
      </c>
      <c r="D2196" s="140" t="s">
        <v>1820</v>
      </c>
      <c r="E2196" s="140" t="s">
        <v>1957</v>
      </c>
      <c r="F2196" s="140"/>
      <c r="G2196" s="140" t="s">
        <v>1788</v>
      </c>
      <c r="H2196" s="140" t="s">
        <v>1789</v>
      </c>
      <c r="I2196" s="140" t="s">
        <v>5551</v>
      </c>
      <c r="J2196" s="140" t="s">
        <v>1819</v>
      </c>
      <c r="K2196" s="140"/>
      <c r="L2196" s="140"/>
      <c r="M2196" s="140" t="s">
        <v>6890</v>
      </c>
      <c r="N2196" s="141">
        <v>60</v>
      </c>
      <c r="O2196" s="142" t="b">
        <v>0</v>
      </c>
      <c r="P2196" s="140" t="s">
        <v>3077</v>
      </c>
      <c r="Q2196" t="s">
        <v>1825</v>
      </c>
      <c r="R2196" t="s">
        <v>630</v>
      </c>
    </row>
    <row r="2197" spans="1:18" x14ac:dyDescent="0.25">
      <c r="A2197" s="140" t="s">
        <v>1553</v>
      </c>
      <c r="B2197" s="140" t="s">
        <v>885</v>
      </c>
      <c r="C2197" s="140" t="s">
        <v>1819</v>
      </c>
      <c r="D2197" s="140" t="s">
        <v>1820</v>
      </c>
      <c r="E2197" s="140" t="s">
        <v>5970</v>
      </c>
      <c r="F2197" s="140"/>
      <c r="G2197" s="140" t="s">
        <v>70</v>
      </c>
      <c r="H2197" s="140" t="s">
        <v>1781</v>
      </c>
      <c r="I2197" s="140" t="s">
        <v>5551</v>
      </c>
      <c r="J2197" s="140" t="s">
        <v>1819</v>
      </c>
      <c r="K2197" s="140"/>
      <c r="L2197" s="140"/>
      <c r="M2197" s="140" t="s">
        <v>6891</v>
      </c>
      <c r="N2197" s="141">
        <v>60</v>
      </c>
      <c r="O2197" s="142" t="b">
        <v>0</v>
      </c>
      <c r="P2197" s="140" t="s">
        <v>3077</v>
      </c>
      <c r="Q2197" t="s">
        <v>1825</v>
      </c>
      <c r="R2197" t="s">
        <v>630</v>
      </c>
    </row>
    <row r="2198" spans="1:18" x14ac:dyDescent="0.25">
      <c r="A2198" s="140" t="s">
        <v>239</v>
      </c>
      <c r="B2198" s="140" t="s">
        <v>887</v>
      </c>
      <c r="C2198" s="140" t="s">
        <v>1819</v>
      </c>
      <c r="D2198" s="140" t="s">
        <v>1820</v>
      </c>
      <c r="E2198" s="140" t="s">
        <v>1834</v>
      </c>
      <c r="F2198" s="140"/>
      <c r="G2198" s="140" t="s">
        <v>70</v>
      </c>
      <c r="H2198" s="140" t="s">
        <v>1781</v>
      </c>
      <c r="I2198" s="140" t="s">
        <v>5551</v>
      </c>
      <c r="J2198" s="140" t="s">
        <v>1819</v>
      </c>
      <c r="K2198" s="140"/>
      <c r="L2198" s="140"/>
      <c r="M2198" s="140" t="s">
        <v>6892</v>
      </c>
      <c r="N2198" s="141">
        <v>60</v>
      </c>
      <c r="O2198" s="142" t="b">
        <v>0</v>
      </c>
      <c r="P2198" s="140" t="s">
        <v>3077</v>
      </c>
      <c r="Q2198" t="s">
        <v>1825</v>
      </c>
      <c r="R2198" t="s">
        <v>630</v>
      </c>
    </row>
    <row r="2199" spans="1:18" x14ac:dyDescent="0.25">
      <c r="A2199" s="140" t="s">
        <v>241</v>
      </c>
      <c r="B2199" s="140" t="s">
        <v>887</v>
      </c>
      <c r="C2199" s="140" t="s">
        <v>1819</v>
      </c>
      <c r="D2199" s="140" t="s">
        <v>1820</v>
      </c>
      <c r="E2199" s="140" t="s">
        <v>1834</v>
      </c>
      <c r="F2199" s="140"/>
      <c r="G2199" s="140" t="s">
        <v>70</v>
      </c>
      <c r="H2199" s="140" t="s">
        <v>1781</v>
      </c>
      <c r="I2199" s="140" t="s">
        <v>5551</v>
      </c>
      <c r="J2199" s="140" t="s">
        <v>1819</v>
      </c>
      <c r="K2199" s="140"/>
      <c r="L2199" s="140"/>
      <c r="M2199" s="140" t="s">
        <v>6893</v>
      </c>
      <c r="N2199" s="141">
        <v>60</v>
      </c>
      <c r="O2199" s="142" t="b">
        <v>0</v>
      </c>
      <c r="P2199" s="140" t="s">
        <v>3077</v>
      </c>
      <c r="Q2199" t="s">
        <v>1825</v>
      </c>
      <c r="R2199" t="s">
        <v>630</v>
      </c>
    </row>
    <row r="2200" spans="1:18" x14ac:dyDescent="0.25">
      <c r="A2200" s="140" t="s">
        <v>1554</v>
      </c>
      <c r="B2200" s="140" t="s">
        <v>5626</v>
      </c>
      <c r="C2200" s="140" t="s">
        <v>1819</v>
      </c>
      <c r="D2200" s="140" t="s">
        <v>1820</v>
      </c>
      <c r="E2200" s="140" t="s">
        <v>6055</v>
      </c>
      <c r="F2200" s="140"/>
      <c r="G2200" s="140" t="s">
        <v>1788</v>
      </c>
      <c r="H2200" s="140" t="s">
        <v>1789</v>
      </c>
      <c r="I2200" s="140" t="s">
        <v>5551</v>
      </c>
      <c r="J2200" s="140" t="s">
        <v>1819</v>
      </c>
      <c r="K2200" s="140"/>
      <c r="L2200" s="140"/>
      <c r="M2200" s="140" t="s">
        <v>6894</v>
      </c>
      <c r="N2200" s="141">
        <v>60</v>
      </c>
      <c r="O2200" s="142" t="b">
        <v>0</v>
      </c>
      <c r="P2200" s="140" t="s">
        <v>3077</v>
      </c>
      <c r="Q2200" t="s">
        <v>1825</v>
      </c>
      <c r="R2200" t="s">
        <v>630</v>
      </c>
    </row>
    <row r="2201" spans="1:18" x14ac:dyDescent="0.25">
      <c r="A2201" s="140" t="s">
        <v>1555</v>
      </c>
      <c r="B2201" s="140" t="s">
        <v>887</v>
      </c>
      <c r="C2201" s="140" t="s">
        <v>1819</v>
      </c>
      <c r="D2201" s="140" t="s">
        <v>1820</v>
      </c>
      <c r="E2201" s="140" t="s">
        <v>2055</v>
      </c>
      <c r="F2201" s="140"/>
      <c r="G2201" s="140" t="s">
        <v>71</v>
      </c>
      <c r="H2201" s="140" t="s">
        <v>1779</v>
      </c>
      <c r="I2201" s="140" t="s">
        <v>5551</v>
      </c>
      <c r="J2201" s="140" t="s">
        <v>1819</v>
      </c>
      <c r="K2201" s="140"/>
      <c r="L2201" s="140"/>
      <c r="M2201" s="140" t="s">
        <v>6895</v>
      </c>
      <c r="N2201" s="141">
        <v>60</v>
      </c>
      <c r="O2201" s="142" t="b">
        <v>0</v>
      </c>
      <c r="P2201" s="140" t="s">
        <v>3077</v>
      </c>
      <c r="Q2201" t="s">
        <v>1825</v>
      </c>
      <c r="R2201" t="s">
        <v>630</v>
      </c>
    </row>
    <row r="2202" spans="1:18" x14ac:dyDescent="0.25">
      <c r="A2202" s="140" t="s">
        <v>242</v>
      </c>
      <c r="B2202" s="140" t="s">
        <v>887</v>
      </c>
      <c r="C2202" s="140" t="s">
        <v>1819</v>
      </c>
      <c r="D2202" s="140" t="s">
        <v>1820</v>
      </c>
      <c r="E2202" s="140" t="s">
        <v>1883</v>
      </c>
      <c r="F2202" s="140"/>
      <c r="G2202" s="140" t="s">
        <v>71</v>
      </c>
      <c r="H2202" s="140" t="s">
        <v>1779</v>
      </c>
      <c r="I2202" s="140" t="s">
        <v>5551</v>
      </c>
      <c r="J2202" s="140" t="s">
        <v>1819</v>
      </c>
      <c r="K2202" s="140"/>
      <c r="L2202" s="140"/>
      <c r="M2202" s="140" t="s">
        <v>6896</v>
      </c>
      <c r="N2202" s="141">
        <v>60</v>
      </c>
      <c r="O2202" s="142" t="b">
        <v>0</v>
      </c>
      <c r="P2202" s="140" t="s">
        <v>3077</v>
      </c>
      <c r="Q2202" t="s">
        <v>1825</v>
      </c>
      <c r="R2202" t="s">
        <v>630</v>
      </c>
    </row>
    <row r="2203" spans="1:18" x14ac:dyDescent="0.25">
      <c r="A2203" s="140" t="s">
        <v>1556</v>
      </c>
      <c r="B2203" s="140" t="s">
        <v>887</v>
      </c>
      <c r="C2203" s="140" t="s">
        <v>1819</v>
      </c>
      <c r="D2203" s="140" t="s">
        <v>1820</v>
      </c>
      <c r="E2203" s="140" t="s">
        <v>2736</v>
      </c>
      <c r="F2203" s="140"/>
      <c r="G2203" s="140" t="s">
        <v>70</v>
      </c>
      <c r="H2203" s="140" t="s">
        <v>1781</v>
      </c>
      <c r="I2203" s="140" t="s">
        <v>5551</v>
      </c>
      <c r="J2203" s="140" t="s">
        <v>1819</v>
      </c>
      <c r="K2203" s="140"/>
      <c r="L2203" s="140"/>
      <c r="M2203" s="140" t="s">
        <v>6897</v>
      </c>
      <c r="N2203" s="141">
        <v>60</v>
      </c>
      <c r="O2203" s="142" t="b">
        <v>0</v>
      </c>
      <c r="P2203" s="140" t="s">
        <v>3077</v>
      </c>
      <c r="Q2203" t="s">
        <v>1825</v>
      </c>
      <c r="R2203" t="s">
        <v>630</v>
      </c>
    </row>
    <row r="2204" spans="1:18" x14ac:dyDescent="0.25">
      <c r="A2204" s="140" t="s">
        <v>245</v>
      </c>
      <c r="B2204" s="140" t="s">
        <v>887</v>
      </c>
      <c r="C2204" s="140" t="s">
        <v>1819</v>
      </c>
      <c r="D2204" s="140" t="s">
        <v>1820</v>
      </c>
      <c r="E2204" s="140" t="s">
        <v>2088</v>
      </c>
      <c r="F2204" s="140"/>
      <c r="G2204" s="140" t="s">
        <v>70</v>
      </c>
      <c r="H2204" s="140" t="s">
        <v>1781</v>
      </c>
      <c r="I2204" s="140" t="s">
        <v>5551</v>
      </c>
      <c r="J2204" s="140" t="s">
        <v>1819</v>
      </c>
      <c r="K2204" s="140"/>
      <c r="L2204" s="140"/>
      <c r="M2204" s="140" t="s">
        <v>6898</v>
      </c>
      <c r="N2204" s="141">
        <v>60</v>
      </c>
      <c r="O2204" s="142" t="b">
        <v>0</v>
      </c>
      <c r="P2204" s="140" t="s">
        <v>3077</v>
      </c>
      <c r="Q2204" t="s">
        <v>1825</v>
      </c>
      <c r="R2204" t="s">
        <v>630</v>
      </c>
    </row>
    <row r="2205" spans="1:18" x14ac:dyDescent="0.25">
      <c r="A2205" s="140" t="s">
        <v>1557</v>
      </c>
      <c r="B2205" s="140" t="s">
        <v>887</v>
      </c>
      <c r="C2205" s="140" t="s">
        <v>1819</v>
      </c>
      <c r="D2205" s="140" t="s">
        <v>1820</v>
      </c>
      <c r="E2205" s="140" t="s">
        <v>2055</v>
      </c>
      <c r="F2205" s="140"/>
      <c r="G2205" s="140" t="s">
        <v>71</v>
      </c>
      <c r="H2205" s="140" t="s">
        <v>1779</v>
      </c>
      <c r="I2205" s="140" t="s">
        <v>5551</v>
      </c>
      <c r="J2205" s="140" t="s">
        <v>1819</v>
      </c>
      <c r="K2205" s="140"/>
      <c r="L2205" s="140"/>
      <c r="M2205" s="140" t="s">
        <v>6899</v>
      </c>
      <c r="N2205" s="141">
        <v>60</v>
      </c>
      <c r="O2205" s="142" t="b">
        <v>0</v>
      </c>
      <c r="P2205" s="140" t="s">
        <v>3077</v>
      </c>
      <c r="Q2205" t="s">
        <v>1825</v>
      </c>
      <c r="R2205" t="s">
        <v>630</v>
      </c>
    </row>
    <row r="2206" spans="1:18" x14ac:dyDescent="0.25">
      <c r="A2206" s="140" t="s">
        <v>6900</v>
      </c>
      <c r="B2206" s="140" t="s">
        <v>885</v>
      </c>
      <c r="C2206" s="140" t="s">
        <v>1819</v>
      </c>
      <c r="D2206" s="140" t="s">
        <v>1820</v>
      </c>
      <c r="E2206" s="140" t="s">
        <v>3325</v>
      </c>
      <c r="F2206" s="140"/>
      <c r="G2206" s="140" t="s">
        <v>1788</v>
      </c>
      <c r="H2206" s="140" t="s">
        <v>1789</v>
      </c>
      <c r="I2206" s="140" t="s">
        <v>5551</v>
      </c>
      <c r="J2206" s="140" t="s">
        <v>1819</v>
      </c>
      <c r="K2206" s="140"/>
      <c r="L2206" s="140"/>
      <c r="M2206" s="140" t="s">
        <v>6901</v>
      </c>
      <c r="N2206" s="141">
        <v>60</v>
      </c>
      <c r="O2206" s="142" t="b">
        <v>0</v>
      </c>
      <c r="P2206" s="140" t="s">
        <v>3077</v>
      </c>
      <c r="Q2206" t="s">
        <v>1825</v>
      </c>
      <c r="R2206" t="s">
        <v>630</v>
      </c>
    </row>
    <row r="2207" spans="1:18" x14ac:dyDescent="0.25">
      <c r="A2207" s="140" t="s">
        <v>246</v>
      </c>
      <c r="B2207" s="140" t="s">
        <v>887</v>
      </c>
      <c r="C2207" s="140" t="s">
        <v>1819</v>
      </c>
      <c r="D2207" s="140" t="s">
        <v>1820</v>
      </c>
      <c r="E2207" s="140" t="s">
        <v>1913</v>
      </c>
      <c r="F2207" s="140"/>
      <c r="G2207" s="140" t="s">
        <v>71</v>
      </c>
      <c r="H2207" s="140" t="s">
        <v>1779</v>
      </c>
      <c r="I2207" s="140" t="s">
        <v>5551</v>
      </c>
      <c r="J2207" s="140" t="s">
        <v>1819</v>
      </c>
      <c r="K2207" s="140"/>
      <c r="L2207" s="140"/>
      <c r="M2207" s="140" t="s">
        <v>6902</v>
      </c>
      <c r="N2207" s="141">
        <v>60</v>
      </c>
      <c r="O2207" s="142" t="b">
        <v>0</v>
      </c>
      <c r="P2207" s="140" t="s">
        <v>3077</v>
      </c>
      <c r="Q2207" t="s">
        <v>1825</v>
      </c>
      <c r="R2207" t="s">
        <v>630</v>
      </c>
    </row>
    <row r="2208" spans="1:18" x14ac:dyDescent="0.25">
      <c r="A2208" s="140" t="s">
        <v>1558</v>
      </c>
      <c r="B2208" s="140" t="s">
        <v>885</v>
      </c>
      <c r="C2208" s="140" t="s">
        <v>1819</v>
      </c>
      <c r="D2208" s="140" t="s">
        <v>1820</v>
      </c>
      <c r="E2208" s="140" t="s">
        <v>6049</v>
      </c>
      <c r="F2208" s="140"/>
      <c r="G2208" s="140" t="s">
        <v>70</v>
      </c>
      <c r="H2208" s="140" t="s">
        <v>1781</v>
      </c>
      <c r="I2208" s="140" t="s">
        <v>5551</v>
      </c>
      <c r="J2208" s="140" t="s">
        <v>1819</v>
      </c>
      <c r="K2208" s="140"/>
      <c r="L2208" s="140"/>
      <c r="M2208" s="140" t="s">
        <v>6903</v>
      </c>
      <c r="N2208" s="141">
        <v>60</v>
      </c>
      <c r="O2208" s="142" t="b">
        <v>0</v>
      </c>
      <c r="P2208" s="140" t="s">
        <v>3077</v>
      </c>
      <c r="Q2208" t="s">
        <v>1825</v>
      </c>
      <c r="R2208" t="s">
        <v>630</v>
      </c>
    </row>
    <row r="2209" spans="1:18" x14ac:dyDescent="0.25">
      <c r="A2209" s="140" t="s">
        <v>249</v>
      </c>
      <c r="B2209" s="140" t="s">
        <v>887</v>
      </c>
      <c r="C2209" s="140" t="s">
        <v>1819</v>
      </c>
      <c r="D2209" s="140" t="s">
        <v>1820</v>
      </c>
      <c r="E2209" s="140" t="s">
        <v>1957</v>
      </c>
      <c r="F2209" s="140"/>
      <c r="G2209" s="140" t="s">
        <v>1788</v>
      </c>
      <c r="H2209" s="140" t="s">
        <v>1789</v>
      </c>
      <c r="I2209" s="140" t="s">
        <v>5551</v>
      </c>
      <c r="J2209" s="140" t="s">
        <v>1819</v>
      </c>
      <c r="K2209" s="140"/>
      <c r="L2209" s="140"/>
      <c r="M2209" s="140" t="s">
        <v>6904</v>
      </c>
      <c r="N2209" s="141">
        <v>60</v>
      </c>
      <c r="O2209" s="142" t="b">
        <v>0</v>
      </c>
      <c r="P2209" s="140" t="s">
        <v>3077</v>
      </c>
      <c r="Q2209" t="s">
        <v>1825</v>
      </c>
      <c r="R2209" t="s">
        <v>630</v>
      </c>
    </row>
    <row r="2210" spans="1:18" x14ac:dyDescent="0.25">
      <c r="A2210" s="140" t="s">
        <v>250</v>
      </c>
      <c r="B2210" s="140" t="s">
        <v>887</v>
      </c>
      <c r="C2210" s="140" t="s">
        <v>1819</v>
      </c>
      <c r="D2210" s="140" t="s">
        <v>1820</v>
      </c>
      <c r="E2210" s="140" t="s">
        <v>2088</v>
      </c>
      <c r="F2210" s="140"/>
      <c r="G2210" s="140" t="s">
        <v>70</v>
      </c>
      <c r="H2210" s="140" t="s">
        <v>1781</v>
      </c>
      <c r="I2210" s="140" t="s">
        <v>5551</v>
      </c>
      <c r="J2210" s="140" t="s">
        <v>1819</v>
      </c>
      <c r="K2210" s="140"/>
      <c r="L2210" s="140"/>
      <c r="M2210" s="140" t="s">
        <v>6905</v>
      </c>
      <c r="N2210" s="141">
        <v>60</v>
      </c>
      <c r="O2210" s="142" t="b">
        <v>0</v>
      </c>
      <c r="P2210" s="140" t="s">
        <v>3077</v>
      </c>
      <c r="Q2210" t="s">
        <v>1825</v>
      </c>
      <c r="R2210" t="s">
        <v>630</v>
      </c>
    </row>
    <row r="2211" spans="1:18" x14ac:dyDescent="0.25">
      <c r="A2211" s="140" t="s">
        <v>1559</v>
      </c>
      <c r="B2211" s="140" t="s">
        <v>887</v>
      </c>
      <c r="C2211" s="140" t="s">
        <v>1819</v>
      </c>
      <c r="D2211" s="140" t="s">
        <v>1820</v>
      </c>
      <c r="E2211" s="140" t="s">
        <v>4067</v>
      </c>
      <c r="F2211" s="140"/>
      <c r="G2211" s="140" t="s">
        <v>71</v>
      </c>
      <c r="H2211" s="140" t="s">
        <v>1779</v>
      </c>
      <c r="I2211" s="140" t="s">
        <v>5963</v>
      </c>
      <c r="J2211" s="140" t="s">
        <v>1819</v>
      </c>
      <c r="K2211" s="140"/>
      <c r="L2211" s="140"/>
      <c r="M2211" s="140" t="s">
        <v>6906</v>
      </c>
      <c r="N2211" s="141">
        <v>60</v>
      </c>
      <c r="O2211" s="142" t="b">
        <v>0</v>
      </c>
      <c r="P2211" s="140" t="s">
        <v>3077</v>
      </c>
      <c r="Q2211" t="s">
        <v>1825</v>
      </c>
      <c r="R2211" t="s">
        <v>630</v>
      </c>
    </row>
    <row r="2212" spans="1:18" x14ac:dyDescent="0.25">
      <c r="A2212" s="140" t="s">
        <v>1560</v>
      </c>
      <c r="B2212" s="140" t="s">
        <v>887</v>
      </c>
      <c r="C2212" s="140" t="s">
        <v>1819</v>
      </c>
      <c r="D2212" s="140" t="s">
        <v>1820</v>
      </c>
      <c r="E2212" s="140" t="s">
        <v>1913</v>
      </c>
      <c r="F2212" s="140"/>
      <c r="G2212" s="140" t="s">
        <v>71</v>
      </c>
      <c r="H2212" s="140" t="s">
        <v>1779</v>
      </c>
      <c r="I2212" s="140" t="s">
        <v>5551</v>
      </c>
      <c r="J2212" s="140" t="s">
        <v>1819</v>
      </c>
      <c r="K2212" s="140"/>
      <c r="L2212" s="140"/>
      <c r="M2212" s="140" t="s">
        <v>6907</v>
      </c>
      <c r="N2212" s="141">
        <v>60</v>
      </c>
      <c r="O2212" s="142" t="b">
        <v>0</v>
      </c>
      <c r="P2212" s="140" t="s">
        <v>3077</v>
      </c>
      <c r="Q2212" t="s">
        <v>1825</v>
      </c>
      <c r="R2212" t="s">
        <v>630</v>
      </c>
    </row>
    <row r="2213" spans="1:18" x14ac:dyDescent="0.25">
      <c r="A2213" s="140" t="s">
        <v>1561</v>
      </c>
      <c r="B2213" s="140" t="s">
        <v>887</v>
      </c>
      <c r="C2213" s="140" t="s">
        <v>1819</v>
      </c>
      <c r="D2213" s="140" t="s">
        <v>1820</v>
      </c>
      <c r="E2213" s="140" t="s">
        <v>4067</v>
      </c>
      <c r="F2213" s="140"/>
      <c r="G2213" s="140" t="s">
        <v>71</v>
      </c>
      <c r="H2213" s="140" t="s">
        <v>1779</v>
      </c>
      <c r="I2213" s="140" t="s">
        <v>5963</v>
      </c>
      <c r="J2213" s="140" t="s">
        <v>1819</v>
      </c>
      <c r="K2213" s="140"/>
      <c r="L2213" s="140"/>
      <c r="M2213" s="140" t="s">
        <v>6908</v>
      </c>
      <c r="N2213" s="141">
        <v>60</v>
      </c>
      <c r="O2213" s="142" t="b">
        <v>0</v>
      </c>
      <c r="P2213" s="140" t="s">
        <v>3077</v>
      </c>
      <c r="Q2213" t="s">
        <v>1825</v>
      </c>
      <c r="R2213" t="s">
        <v>630</v>
      </c>
    </row>
    <row r="2214" spans="1:18" x14ac:dyDescent="0.25">
      <c r="A2214" s="140" t="s">
        <v>1562</v>
      </c>
      <c r="B2214" s="140" t="s">
        <v>885</v>
      </c>
      <c r="C2214" s="140" t="s">
        <v>1819</v>
      </c>
      <c r="D2214" s="140" t="s">
        <v>1820</v>
      </c>
      <c r="E2214" s="140" t="s">
        <v>2088</v>
      </c>
      <c r="F2214" s="140"/>
      <c r="G2214" s="140" t="s">
        <v>70</v>
      </c>
      <c r="H2214" s="140" t="s">
        <v>1781</v>
      </c>
      <c r="I2214" s="140" t="s">
        <v>5551</v>
      </c>
      <c r="J2214" s="140" t="s">
        <v>1819</v>
      </c>
      <c r="K2214" s="140"/>
      <c r="L2214" s="140"/>
      <c r="M2214" s="140" t="s">
        <v>6909</v>
      </c>
      <c r="N2214" s="141">
        <v>60</v>
      </c>
      <c r="O2214" s="142" t="b">
        <v>0</v>
      </c>
      <c r="P2214" s="140" t="s">
        <v>3077</v>
      </c>
      <c r="Q2214" t="s">
        <v>1825</v>
      </c>
      <c r="R2214" t="s">
        <v>630</v>
      </c>
    </row>
    <row r="2215" spans="1:18" x14ac:dyDescent="0.25">
      <c r="A2215" s="140" t="s">
        <v>133</v>
      </c>
      <c r="B2215" s="140" t="s">
        <v>887</v>
      </c>
      <c r="C2215" s="140" t="s">
        <v>1819</v>
      </c>
      <c r="D2215" s="140" t="s">
        <v>1820</v>
      </c>
      <c r="E2215" s="140" t="s">
        <v>4067</v>
      </c>
      <c r="F2215" s="140"/>
      <c r="G2215" s="140" t="s">
        <v>71</v>
      </c>
      <c r="H2215" s="140" t="s">
        <v>1779</v>
      </c>
      <c r="I2215" s="140" t="s">
        <v>5963</v>
      </c>
      <c r="J2215" s="140" t="s">
        <v>1819</v>
      </c>
      <c r="K2215" s="140"/>
      <c r="L2215" s="140"/>
      <c r="M2215" s="140" t="s">
        <v>6910</v>
      </c>
      <c r="N2215" s="141">
        <v>60</v>
      </c>
      <c r="O2215" s="142" t="b">
        <v>0</v>
      </c>
      <c r="P2215" s="140" t="s">
        <v>3077</v>
      </c>
      <c r="Q2215" t="s">
        <v>1825</v>
      </c>
      <c r="R2215" t="s">
        <v>630</v>
      </c>
    </row>
    <row r="2216" spans="1:18" x14ac:dyDescent="0.25">
      <c r="A2216" s="140" t="s">
        <v>253</v>
      </c>
      <c r="B2216" s="140" t="s">
        <v>887</v>
      </c>
      <c r="C2216" s="140" t="s">
        <v>1819</v>
      </c>
      <c r="D2216" s="140" t="s">
        <v>1820</v>
      </c>
      <c r="E2216" s="140" t="s">
        <v>1928</v>
      </c>
      <c r="F2216" s="140"/>
      <c r="G2216" s="140" t="s">
        <v>70</v>
      </c>
      <c r="H2216" s="140" t="s">
        <v>1781</v>
      </c>
      <c r="I2216" s="140" t="s">
        <v>5551</v>
      </c>
      <c r="J2216" s="140" t="s">
        <v>1819</v>
      </c>
      <c r="K2216" s="140"/>
      <c r="L2216" s="140"/>
      <c r="M2216" s="140" t="s">
        <v>6911</v>
      </c>
      <c r="N2216" s="141">
        <v>60</v>
      </c>
      <c r="O2216" s="142" t="b">
        <v>0</v>
      </c>
      <c r="P2216" s="140" t="s">
        <v>3077</v>
      </c>
      <c r="Q2216" t="s">
        <v>1825</v>
      </c>
      <c r="R2216" t="s">
        <v>630</v>
      </c>
    </row>
    <row r="2217" spans="1:18" x14ac:dyDescent="0.25">
      <c r="A2217" s="140" t="s">
        <v>1563</v>
      </c>
      <c r="B2217" s="140" t="s">
        <v>887</v>
      </c>
      <c r="C2217" s="140" t="s">
        <v>1819</v>
      </c>
      <c r="D2217" s="140" t="s">
        <v>1820</v>
      </c>
      <c r="E2217" s="140" t="s">
        <v>1834</v>
      </c>
      <c r="F2217" s="140"/>
      <c r="G2217" s="140" t="s">
        <v>70</v>
      </c>
      <c r="H2217" s="140" t="s">
        <v>1781</v>
      </c>
      <c r="I2217" s="140" t="s">
        <v>5551</v>
      </c>
      <c r="J2217" s="140" t="s">
        <v>1819</v>
      </c>
      <c r="K2217" s="140"/>
      <c r="L2217" s="140"/>
      <c r="M2217" s="140" t="s">
        <v>6912</v>
      </c>
      <c r="N2217" s="141">
        <v>60</v>
      </c>
      <c r="O2217" s="142" t="b">
        <v>0</v>
      </c>
      <c r="P2217" s="140" t="s">
        <v>3077</v>
      </c>
      <c r="Q2217" t="s">
        <v>1825</v>
      </c>
      <c r="R2217" t="s">
        <v>630</v>
      </c>
    </row>
    <row r="2218" spans="1:18" x14ac:dyDescent="0.25">
      <c r="A2218" s="140" t="s">
        <v>1564</v>
      </c>
      <c r="B2218" s="140" t="s">
        <v>885</v>
      </c>
      <c r="C2218" s="140" t="s">
        <v>1819</v>
      </c>
      <c r="D2218" s="140" t="s">
        <v>1820</v>
      </c>
      <c r="E2218" s="140" t="s">
        <v>6049</v>
      </c>
      <c r="F2218" s="140"/>
      <c r="G2218" s="140" t="s">
        <v>70</v>
      </c>
      <c r="H2218" s="140" t="s">
        <v>1781</v>
      </c>
      <c r="I2218" s="140" t="s">
        <v>5551</v>
      </c>
      <c r="J2218" s="140" t="s">
        <v>1819</v>
      </c>
      <c r="K2218" s="140"/>
      <c r="L2218" s="140"/>
      <c r="M2218" s="140" t="s">
        <v>6913</v>
      </c>
      <c r="N2218" s="141">
        <v>60</v>
      </c>
      <c r="O2218" s="142" t="b">
        <v>0</v>
      </c>
      <c r="P2218" s="140" t="s">
        <v>3077</v>
      </c>
      <c r="Q2218" t="s">
        <v>1825</v>
      </c>
      <c r="R2218" t="s">
        <v>630</v>
      </c>
    </row>
    <row r="2219" spans="1:18" x14ac:dyDescent="0.25">
      <c r="A2219" s="140" t="s">
        <v>1565</v>
      </c>
      <c r="B2219" s="140" t="s">
        <v>885</v>
      </c>
      <c r="C2219" s="140" t="s">
        <v>1819</v>
      </c>
      <c r="D2219" s="140" t="s">
        <v>1820</v>
      </c>
      <c r="E2219" s="140" t="s">
        <v>4293</v>
      </c>
      <c r="F2219" s="140"/>
      <c r="G2219" s="140" t="s">
        <v>70</v>
      </c>
      <c r="H2219" s="140" t="s">
        <v>1781</v>
      </c>
      <c r="I2219" s="140" t="s">
        <v>5551</v>
      </c>
      <c r="J2219" s="140" t="s">
        <v>1819</v>
      </c>
      <c r="K2219" s="140"/>
      <c r="L2219" s="140"/>
      <c r="M2219" s="140" t="s">
        <v>6914</v>
      </c>
      <c r="N2219" s="141">
        <v>60</v>
      </c>
      <c r="O2219" s="142" t="b">
        <v>0</v>
      </c>
      <c r="P2219" s="140" t="s">
        <v>3077</v>
      </c>
      <c r="Q2219" t="s">
        <v>1825</v>
      </c>
      <c r="R2219" t="s">
        <v>630</v>
      </c>
    </row>
    <row r="2220" spans="1:18" x14ac:dyDescent="0.25">
      <c r="A2220" s="140" t="s">
        <v>137</v>
      </c>
      <c r="B2220" s="140" t="s">
        <v>887</v>
      </c>
      <c r="C2220" s="140" t="s">
        <v>1819</v>
      </c>
      <c r="D2220" s="140" t="s">
        <v>1820</v>
      </c>
      <c r="E2220" s="140" t="s">
        <v>5297</v>
      </c>
      <c r="F2220" s="140"/>
      <c r="G2220" s="140" t="s">
        <v>1788</v>
      </c>
      <c r="H2220" s="140" t="s">
        <v>1789</v>
      </c>
      <c r="I2220" s="140" t="s">
        <v>5551</v>
      </c>
      <c r="J2220" s="140" t="s">
        <v>1819</v>
      </c>
      <c r="K2220" s="140"/>
      <c r="L2220" s="140"/>
      <c r="M2220" s="140" t="s">
        <v>6915</v>
      </c>
      <c r="N2220" s="141">
        <v>60</v>
      </c>
      <c r="O2220" s="142" t="b">
        <v>0</v>
      </c>
      <c r="P2220" s="140" t="s">
        <v>3077</v>
      </c>
      <c r="Q2220" t="s">
        <v>1825</v>
      </c>
      <c r="R2220" t="s">
        <v>630</v>
      </c>
    </row>
    <row r="2221" spans="1:18" x14ac:dyDescent="0.25">
      <c r="A2221" s="140" t="s">
        <v>1566</v>
      </c>
      <c r="B2221" s="140" t="s">
        <v>885</v>
      </c>
      <c r="C2221" s="140" t="s">
        <v>1819</v>
      </c>
      <c r="D2221" s="140" t="s">
        <v>1820</v>
      </c>
      <c r="E2221" s="140" t="s">
        <v>6049</v>
      </c>
      <c r="F2221" s="140"/>
      <c r="G2221" s="140" t="s">
        <v>70</v>
      </c>
      <c r="H2221" s="140" t="s">
        <v>1781</v>
      </c>
      <c r="I2221" s="140" t="s">
        <v>5551</v>
      </c>
      <c r="J2221" s="140" t="s">
        <v>1819</v>
      </c>
      <c r="K2221" s="140"/>
      <c r="L2221" s="140"/>
      <c r="M2221" s="140" t="s">
        <v>6916</v>
      </c>
      <c r="N2221" s="141">
        <v>60</v>
      </c>
      <c r="O2221" s="142" t="b">
        <v>0</v>
      </c>
      <c r="P2221" s="140" t="s">
        <v>3077</v>
      </c>
      <c r="Q2221" t="s">
        <v>1825</v>
      </c>
      <c r="R2221" t="s">
        <v>630</v>
      </c>
    </row>
    <row r="2222" spans="1:18" x14ac:dyDescent="0.25">
      <c r="A2222" s="140" t="s">
        <v>504</v>
      </c>
      <c r="B2222" s="140" t="s">
        <v>887</v>
      </c>
      <c r="C2222" s="140" t="s">
        <v>1819</v>
      </c>
      <c r="D2222" s="140" t="s">
        <v>1820</v>
      </c>
      <c r="E2222" s="140" t="s">
        <v>1883</v>
      </c>
      <c r="F2222" s="140"/>
      <c r="G2222" s="140" t="s">
        <v>71</v>
      </c>
      <c r="H2222" s="140" t="s">
        <v>1779</v>
      </c>
      <c r="I2222" s="140" t="s">
        <v>5551</v>
      </c>
      <c r="J2222" s="140" t="s">
        <v>1819</v>
      </c>
      <c r="K2222" s="140"/>
      <c r="L2222" s="140"/>
      <c r="M2222" s="140" t="s">
        <v>6917</v>
      </c>
      <c r="N2222" s="141">
        <v>60</v>
      </c>
      <c r="O2222" s="142" t="b">
        <v>0</v>
      </c>
      <c r="P2222" s="140" t="s">
        <v>3077</v>
      </c>
      <c r="Q2222" t="s">
        <v>1825</v>
      </c>
      <c r="R2222" t="s">
        <v>630</v>
      </c>
    </row>
    <row r="2223" spans="1:18" x14ac:dyDescent="0.25">
      <c r="A2223" s="140" t="s">
        <v>1567</v>
      </c>
      <c r="B2223" s="140" t="s">
        <v>885</v>
      </c>
      <c r="C2223" s="140" t="s">
        <v>1819</v>
      </c>
      <c r="D2223" s="140" t="s">
        <v>1820</v>
      </c>
      <c r="E2223" s="140" t="s">
        <v>2032</v>
      </c>
      <c r="F2223" s="140"/>
      <c r="G2223" s="140" t="s">
        <v>70</v>
      </c>
      <c r="H2223" s="140" t="s">
        <v>1781</v>
      </c>
      <c r="I2223" s="140" t="s">
        <v>5551</v>
      </c>
      <c r="J2223" s="140" t="s">
        <v>1819</v>
      </c>
      <c r="K2223" s="140"/>
      <c r="L2223" s="140"/>
      <c r="M2223" s="140" t="s">
        <v>6918</v>
      </c>
      <c r="N2223" s="141">
        <v>60</v>
      </c>
      <c r="O2223" s="142" t="b">
        <v>0</v>
      </c>
      <c r="P2223" s="140" t="s">
        <v>3077</v>
      </c>
      <c r="Q2223" t="s">
        <v>1825</v>
      </c>
      <c r="R2223" t="s">
        <v>630</v>
      </c>
    </row>
    <row r="2224" spans="1:18" x14ac:dyDescent="0.25">
      <c r="A2224" s="140" t="s">
        <v>1568</v>
      </c>
      <c r="B2224" s="140" t="s">
        <v>885</v>
      </c>
      <c r="C2224" s="140" t="s">
        <v>1819</v>
      </c>
      <c r="D2224" s="140" t="s">
        <v>1820</v>
      </c>
      <c r="E2224" s="140" t="s">
        <v>6049</v>
      </c>
      <c r="F2224" s="140"/>
      <c r="G2224" s="140" t="s">
        <v>70</v>
      </c>
      <c r="H2224" s="140" t="s">
        <v>1781</v>
      </c>
      <c r="I2224" s="140" t="s">
        <v>5551</v>
      </c>
      <c r="J2224" s="140" t="s">
        <v>1819</v>
      </c>
      <c r="K2224" s="140"/>
      <c r="L2224" s="140"/>
      <c r="M2224" s="140" t="s">
        <v>6919</v>
      </c>
      <c r="N2224" s="141">
        <v>60</v>
      </c>
      <c r="O2224" s="142" t="b">
        <v>0</v>
      </c>
      <c r="P2224" s="140" t="s">
        <v>3077</v>
      </c>
      <c r="Q2224" t="s">
        <v>1825</v>
      </c>
      <c r="R2224" t="s">
        <v>630</v>
      </c>
    </row>
    <row r="2225" spans="1:18" x14ac:dyDescent="0.25">
      <c r="A2225" s="140" t="s">
        <v>1569</v>
      </c>
      <c r="B2225" s="140" t="s">
        <v>887</v>
      </c>
      <c r="C2225" s="140" t="s">
        <v>1819</v>
      </c>
      <c r="D2225" s="140" t="s">
        <v>1820</v>
      </c>
      <c r="E2225" s="140" t="s">
        <v>1928</v>
      </c>
      <c r="F2225" s="140"/>
      <c r="G2225" s="140" t="s">
        <v>70</v>
      </c>
      <c r="H2225" s="140" t="s">
        <v>1781</v>
      </c>
      <c r="I2225" s="140" t="s">
        <v>5551</v>
      </c>
      <c r="J2225" s="140" t="s">
        <v>1819</v>
      </c>
      <c r="K2225" s="140"/>
      <c r="L2225" s="140"/>
      <c r="M2225" s="140" t="s">
        <v>6920</v>
      </c>
      <c r="N2225" s="141">
        <v>60</v>
      </c>
      <c r="O2225" s="142" t="b">
        <v>0</v>
      </c>
      <c r="P2225" s="140" t="s">
        <v>3077</v>
      </c>
      <c r="Q2225" t="s">
        <v>1825</v>
      </c>
      <c r="R2225" t="s">
        <v>630</v>
      </c>
    </row>
    <row r="2226" spans="1:18" x14ac:dyDescent="0.25">
      <c r="A2226" s="140" t="s">
        <v>1570</v>
      </c>
      <c r="B2226" s="140" t="s">
        <v>887</v>
      </c>
      <c r="C2226" s="140" t="s">
        <v>1819</v>
      </c>
      <c r="D2226" s="140" t="s">
        <v>1820</v>
      </c>
      <c r="E2226" s="140" t="s">
        <v>1932</v>
      </c>
      <c r="F2226" s="140"/>
      <c r="G2226" s="140" t="s">
        <v>71</v>
      </c>
      <c r="H2226" s="140" t="s">
        <v>1779</v>
      </c>
      <c r="I2226" s="140" t="s">
        <v>5551</v>
      </c>
      <c r="J2226" s="140" t="s">
        <v>1819</v>
      </c>
      <c r="K2226" s="140"/>
      <c r="L2226" s="140"/>
      <c r="M2226" s="140" t="s">
        <v>6921</v>
      </c>
      <c r="N2226" s="141">
        <v>60</v>
      </c>
      <c r="O2226" s="142" t="b">
        <v>0</v>
      </c>
      <c r="P2226" s="140" t="s">
        <v>3077</v>
      </c>
      <c r="Q2226" t="s">
        <v>1825</v>
      </c>
      <c r="R2226" t="s">
        <v>630</v>
      </c>
    </row>
    <row r="2227" spans="1:18" x14ac:dyDescent="0.25">
      <c r="A2227" s="140" t="s">
        <v>6922</v>
      </c>
      <c r="B2227" s="140" t="s">
        <v>887</v>
      </c>
      <c r="C2227" s="140" t="s">
        <v>1819</v>
      </c>
      <c r="D2227" s="140" t="s">
        <v>1820</v>
      </c>
      <c r="E2227" s="140" t="s">
        <v>2055</v>
      </c>
      <c r="F2227" s="140"/>
      <c r="G2227" s="140" t="s">
        <v>71</v>
      </c>
      <c r="H2227" s="140" t="s">
        <v>1779</v>
      </c>
      <c r="I2227" s="140" t="s">
        <v>5551</v>
      </c>
      <c r="J2227" s="140" t="s">
        <v>1819</v>
      </c>
      <c r="K2227" s="140"/>
      <c r="L2227" s="140"/>
      <c r="M2227" s="140" t="s">
        <v>6923</v>
      </c>
      <c r="N2227" s="141">
        <v>60</v>
      </c>
      <c r="O2227" s="142" t="b">
        <v>0</v>
      </c>
      <c r="P2227" s="140" t="s">
        <v>3077</v>
      </c>
      <c r="Q2227" t="s">
        <v>1825</v>
      </c>
      <c r="R2227" t="s">
        <v>630</v>
      </c>
    </row>
    <row r="2228" spans="1:18" x14ac:dyDescent="0.25">
      <c r="A2228" s="140" t="s">
        <v>255</v>
      </c>
      <c r="B2228" s="140" t="s">
        <v>887</v>
      </c>
      <c r="C2228" s="140" t="s">
        <v>1819</v>
      </c>
      <c r="D2228" s="140" t="s">
        <v>1820</v>
      </c>
      <c r="E2228" s="140" t="s">
        <v>1940</v>
      </c>
      <c r="F2228" s="140"/>
      <c r="G2228" s="140" t="s">
        <v>70</v>
      </c>
      <c r="H2228" s="140" t="s">
        <v>1781</v>
      </c>
      <c r="I2228" s="140" t="s">
        <v>5551</v>
      </c>
      <c r="J2228" s="140" t="s">
        <v>1819</v>
      </c>
      <c r="K2228" s="140"/>
      <c r="L2228" s="140"/>
      <c r="M2228" s="140" t="s">
        <v>6924</v>
      </c>
      <c r="N2228" s="141">
        <v>60</v>
      </c>
      <c r="O2228" s="142" t="b">
        <v>0</v>
      </c>
      <c r="P2228" s="140" t="s">
        <v>3077</v>
      </c>
      <c r="Q2228" t="s">
        <v>1825</v>
      </c>
      <c r="R2228" t="s">
        <v>630</v>
      </c>
    </row>
    <row r="2229" spans="1:18" x14ac:dyDescent="0.25">
      <c r="A2229" s="140" t="s">
        <v>288</v>
      </c>
      <c r="B2229" s="140" t="s">
        <v>887</v>
      </c>
      <c r="C2229" s="140" t="s">
        <v>1819</v>
      </c>
      <c r="D2229" s="140" t="s">
        <v>1820</v>
      </c>
      <c r="E2229" s="140" t="s">
        <v>1940</v>
      </c>
      <c r="F2229" s="140"/>
      <c r="G2229" s="140" t="s">
        <v>70</v>
      </c>
      <c r="H2229" s="140" t="s">
        <v>1781</v>
      </c>
      <c r="I2229" s="140" t="s">
        <v>5551</v>
      </c>
      <c r="J2229" s="140" t="s">
        <v>1819</v>
      </c>
      <c r="K2229" s="140"/>
      <c r="L2229" s="140"/>
      <c r="M2229" s="140" t="s">
        <v>6925</v>
      </c>
      <c r="N2229" s="141">
        <v>60</v>
      </c>
      <c r="O2229" s="142" t="b">
        <v>0</v>
      </c>
      <c r="P2229" s="140" t="s">
        <v>3077</v>
      </c>
      <c r="Q2229" t="s">
        <v>1825</v>
      </c>
      <c r="R2229" t="s">
        <v>630</v>
      </c>
    </row>
    <row r="2230" spans="1:18" x14ac:dyDescent="0.25">
      <c r="A2230" s="140" t="s">
        <v>1571</v>
      </c>
      <c r="B2230" s="140" t="s">
        <v>885</v>
      </c>
      <c r="C2230" s="140" t="s">
        <v>1819</v>
      </c>
      <c r="D2230" s="140" t="s">
        <v>1820</v>
      </c>
      <c r="E2230" s="140" t="s">
        <v>6036</v>
      </c>
      <c r="F2230" s="140"/>
      <c r="G2230" s="140" t="s">
        <v>70</v>
      </c>
      <c r="H2230" s="140" t="s">
        <v>1781</v>
      </c>
      <c r="I2230" s="140" t="s">
        <v>5551</v>
      </c>
      <c r="J2230" s="140" t="s">
        <v>1819</v>
      </c>
      <c r="K2230" s="140"/>
      <c r="L2230" s="140"/>
      <c r="M2230" s="140" t="s">
        <v>6926</v>
      </c>
      <c r="N2230" s="141">
        <v>60</v>
      </c>
      <c r="O2230" s="142" t="b">
        <v>0</v>
      </c>
      <c r="P2230" s="140" t="s">
        <v>3077</v>
      </c>
      <c r="Q2230" t="s">
        <v>1825</v>
      </c>
      <c r="R2230" t="s">
        <v>630</v>
      </c>
    </row>
    <row r="2231" spans="1:18" x14ac:dyDescent="0.25">
      <c r="A2231" s="140" t="s">
        <v>257</v>
      </c>
      <c r="B2231" s="140" t="s">
        <v>887</v>
      </c>
      <c r="C2231" s="140" t="s">
        <v>1819</v>
      </c>
      <c r="D2231" s="140" t="s">
        <v>1820</v>
      </c>
      <c r="E2231" s="140" t="s">
        <v>1940</v>
      </c>
      <c r="F2231" s="140"/>
      <c r="G2231" s="140" t="s">
        <v>70</v>
      </c>
      <c r="H2231" s="140" t="s">
        <v>1781</v>
      </c>
      <c r="I2231" s="140" t="s">
        <v>5551</v>
      </c>
      <c r="J2231" s="140" t="s">
        <v>1819</v>
      </c>
      <c r="K2231" s="140"/>
      <c r="L2231" s="140"/>
      <c r="M2231" s="140" t="s">
        <v>6927</v>
      </c>
      <c r="N2231" s="141">
        <v>60</v>
      </c>
      <c r="O2231" s="142" t="b">
        <v>0</v>
      </c>
      <c r="P2231" s="140" t="s">
        <v>3077</v>
      </c>
      <c r="Q2231" t="s">
        <v>1825</v>
      </c>
      <c r="R2231" t="s">
        <v>630</v>
      </c>
    </row>
    <row r="2232" spans="1:18" x14ac:dyDescent="0.25">
      <c r="A2232" s="140" t="s">
        <v>1572</v>
      </c>
      <c r="B2232" s="140" t="s">
        <v>887</v>
      </c>
      <c r="C2232" s="140" t="s">
        <v>1819</v>
      </c>
      <c r="D2232" s="140" t="s">
        <v>1820</v>
      </c>
      <c r="E2232" s="140" t="s">
        <v>1928</v>
      </c>
      <c r="F2232" s="140"/>
      <c r="G2232" s="140" t="s">
        <v>70</v>
      </c>
      <c r="H2232" s="140" t="s">
        <v>1781</v>
      </c>
      <c r="I2232" s="140" t="s">
        <v>5551</v>
      </c>
      <c r="J2232" s="140" t="s">
        <v>1819</v>
      </c>
      <c r="K2232" s="140"/>
      <c r="L2232" s="140"/>
      <c r="M2232" s="140" t="s">
        <v>6928</v>
      </c>
      <c r="N2232" s="141">
        <v>60</v>
      </c>
      <c r="O2232" s="142" t="b">
        <v>0</v>
      </c>
      <c r="P2232" s="140" t="s">
        <v>3077</v>
      </c>
      <c r="Q2232" t="s">
        <v>1825</v>
      </c>
      <c r="R2232" t="s">
        <v>630</v>
      </c>
    </row>
    <row r="2233" spans="1:18" x14ac:dyDescent="0.25">
      <c r="A2233" s="140" t="s">
        <v>1573</v>
      </c>
      <c r="B2233" s="140" t="s">
        <v>887</v>
      </c>
      <c r="C2233" s="140" t="s">
        <v>1819</v>
      </c>
      <c r="D2233" s="140" t="s">
        <v>1820</v>
      </c>
      <c r="E2233" s="140" t="s">
        <v>2055</v>
      </c>
      <c r="F2233" s="140"/>
      <c r="G2233" s="140" t="s">
        <v>71</v>
      </c>
      <c r="H2233" s="140" t="s">
        <v>1779</v>
      </c>
      <c r="I2233" s="140" t="s">
        <v>5551</v>
      </c>
      <c r="J2233" s="140" t="s">
        <v>1819</v>
      </c>
      <c r="K2233" s="140"/>
      <c r="L2233" s="140"/>
      <c r="M2233" s="140" t="s">
        <v>6929</v>
      </c>
      <c r="N2233" s="141">
        <v>60</v>
      </c>
      <c r="O2233" s="142" t="b">
        <v>0</v>
      </c>
      <c r="P2233" s="140" t="s">
        <v>3077</v>
      </c>
      <c r="Q2233" t="s">
        <v>1825</v>
      </c>
      <c r="R2233" t="s">
        <v>630</v>
      </c>
    </row>
    <row r="2234" spans="1:18" x14ac:dyDescent="0.25">
      <c r="A2234" s="140" t="s">
        <v>1574</v>
      </c>
      <c r="B2234" s="140" t="s">
        <v>887</v>
      </c>
      <c r="C2234" s="140" t="s">
        <v>1819</v>
      </c>
      <c r="D2234" s="140" t="s">
        <v>1820</v>
      </c>
      <c r="E2234" s="140" t="s">
        <v>2104</v>
      </c>
      <c r="F2234" s="140"/>
      <c r="G2234" s="140" t="s">
        <v>1788</v>
      </c>
      <c r="H2234" s="140" t="s">
        <v>1789</v>
      </c>
      <c r="I2234" s="140" t="s">
        <v>5551</v>
      </c>
      <c r="J2234" s="140" t="s">
        <v>1819</v>
      </c>
      <c r="K2234" s="140"/>
      <c r="L2234" s="140"/>
      <c r="M2234" s="140" t="s">
        <v>6930</v>
      </c>
      <c r="N2234" s="141">
        <v>60</v>
      </c>
      <c r="O2234" s="142" t="b">
        <v>0</v>
      </c>
      <c r="P2234" s="140" t="s">
        <v>3077</v>
      </c>
      <c r="Q2234" t="s">
        <v>1825</v>
      </c>
      <c r="R2234" t="s">
        <v>630</v>
      </c>
    </row>
    <row r="2235" spans="1:18" x14ac:dyDescent="0.25">
      <c r="A2235" s="140" t="s">
        <v>532</v>
      </c>
      <c r="B2235" s="140" t="s">
        <v>887</v>
      </c>
      <c r="C2235" s="140" t="s">
        <v>1819</v>
      </c>
      <c r="D2235" s="140" t="s">
        <v>1820</v>
      </c>
      <c r="E2235" s="140" t="s">
        <v>1940</v>
      </c>
      <c r="F2235" s="140"/>
      <c r="G2235" s="140" t="s">
        <v>70</v>
      </c>
      <c r="H2235" s="140" t="s">
        <v>1781</v>
      </c>
      <c r="I2235" s="140" t="s">
        <v>5551</v>
      </c>
      <c r="J2235" s="140" t="s">
        <v>1819</v>
      </c>
      <c r="K2235" s="140"/>
      <c r="L2235" s="140"/>
      <c r="M2235" s="140" t="s">
        <v>6931</v>
      </c>
      <c r="N2235" s="141">
        <v>60</v>
      </c>
      <c r="O2235" s="142" t="b">
        <v>0</v>
      </c>
      <c r="P2235" s="140" t="s">
        <v>3077</v>
      </c>
      <c r="Q2235" t="s">
        <v>1825</v>
      </c>
      <c r="R2235" t="s">
        <v>630</v>
      </c>
    </row>
    <row r="2236" spans="1:18" x14ac:dyDescent="0.25">
      <c r="A2236" s="140" t="s">
        <v>1575</v>
      </c>
      <c r="B2236" s="140" t="s">
        <v>885</v>
      </c>
      <c r="C2236" s="140" t="s">
        <v>1819</v>
      </c>
      <c r="D2236" s="140" t="s">
        <v>1820</v>
      </c>
      <c r="E2236" s="140" t="s">
        <v>1928</v>
      </c>
      <c r="F2236" s="140"/>
      <c r="G2236" s="140" t="s">
        <v>1788</v>
      </c>
      <c r="H2236" s="140" t="s">
        <v>1789</v>
      </c>
      <c r="I2236" s="140" t="s">
        <v>5551</v>
      </c>
      <c r="J2236" s="140" t="s">
        <v>1819</v>
      </c>
      <c r="K2236" s="140"/>
      <c r="L2236" s="140"/>
      <c r="M2236" s="140" t="s">
        <v>6932</v>
      </c>
      <c r="N2236" s="141">
        <v>60</v>
      </c>
      <c r="O2236" s="142" t="b">
        <v>0</v>
      </c>
      <c r="P2236" s="140" t="s">
        <v>3077</v>
      </c>
      <c r="Q2236" t="s">
        <v>1825</v>
      </c>
      <c r="R2236" t="s">
        <v>630</v>
      </c>
    </row>
    <row r="2237" spans="1:18" x14ac:dyDescent="0.25">
      <c r="A2237" s="140" t="s">
        <v>259</v>
      </c>
      <c r="B2237" s="140" t="s">
        <v>887</v>
      </c>
      <c r="C2237" s="140" t="s">
        <v>1819</v>
      </c>
      <c r="D2237" s="140" t="s">
        <v>1820</v>
      </c>
      <c r="E2237" s="140" t="s">
        <v>1928</v>
      </c>
      <c r="F2237" s="140"/>
      <c r="G2237" s="140" t="s">
        <v>70</v>
      </c>
      <c r="H2237" s="140" t="s">
        <v>1781</v>
      </c>
      <c r="I2237" s="140" t="s">
        <v>5551</v>
      </c>
      <c r="J2237" s="140" t="s">
        <v>1819</v>
      </c>
      <c r="K2237" s="140"/>
      <c r="L2237" s="140"/>
      <c r="M2237" s="140" t="s">
        <v>6933</v>
      </c>
      <c r="N2237" s="141">
        <v>60</v>
      </c>
      <c r="O2237" s="142" t="b">
        <v>0</v>
      </c>
      <c r="P2237" s="140" t="s">
        <v>3077</v>
      </c>
      <c r="Q2237" t="s">
        <v>1825</v>
      </c>
      <c r="R2237" t="s">
        <v>630</v>
      </c>
    </row>
    <row r="2238" spans="1:18" x14ac:dyDescent="0.25">
      <c r="A2238" s="140" t="s">
        <v>1576</v>
      </c>
      <c r="B2238" s="140" t="s">
        <v>887</v>
      </c>
      <c r="C2238" s="140" t="s">
        <v>1819</v>
      </c>
      <c r="D2238" s="140" t="s">
        <v>1820</v>
      </c>
      <c r="E2238" s="140" t="s">
        <v>1821</v>
      </c>
      <c r="F2238" s="140"/>
      <c r="G2238" s="140" t="s">
        <v>71</v>
      </c>
      <c r="H2238" s="140" t="s">
        <v>1779</v>
      </c>
      <c r="I2238" s="140" t="s">
        <v>5551</v>
      </c>
      <c r="J2238" s="140" t="s">
        <v>1819</v>
      </c>
      <c r="K2238" s="140"/>
      <c r="L2238" s="140"/>
      <c r="M2238" s="140" t="s">
        <v>6934</v>
      </c>
      <c r="N2238" s="141">
        <v>60</v>
      </c>
      <c r="O2238" s="142" t="b">
        <v>0</v>
      </c>
      <c r="P2238" s="140" t="s">
        <v>3077</v>
      </c>
      <c r="Q2238" t="s">
        <v>1825</v>
      </c>
      <c r="R2238" t="s">
        <v>630</v>
      </c>
    </row>
    <row r="2239" spans="1:18" x14ac:dyDescent="0.25">
      <c r="A2239" s="140" t="s">
        <v>1577</v>
      </c>
      <c r="B2239" s="140" t="s">
        <v>887</v>
      </c>
      <c r="C2239" s="140" t="s">
        <v>1819</v>
      </c>
      <c r="D2239" s="140" t="s">
        <v>1820</v>
      </c>
      <c r="E2239" s="140" t="s">
        <v>1957</v>
      </c>
      <c r="F2239" s="140"/>
      <c r="G2239" s="140" t="s">
        <v>1788</v>
      </c>
      <c r="H2239" s="140" t="s">
        <v>1789</v>
      </c>
      <c r="I2239" s="140" t="s">
        <v>5551</v>
      </c>
      <c r="J2239" s="140" t="s">
        <v>1819</v>
      </c>
      <c r="K2239" s="140"/>
      <c r="L2239" s="140"/>
      <c r="M2239" s="140" t="s">
        <v>6935</v>
      </c>
      <c r="N2239" s="141">
        <v>60</v>
      </c>
      <c r="O2239" s="142" t="b">
        <v>0</v>
      </c>
      <c r="P2239" s="140" t="s">
        <v>3077</v>
      </c>
      <c r="Q2239" t="s">
        <v>1825</v>
      </c>
      <c r="R2239" t="s">
        <v>630</v>
      </c>
    </row>
    <row r="2240" spans="1:18" x14ac:dyDescent="0.25">
      <c r="A2240" s="140" t="s">
        <v>135</v>
      </c>
      <c r="B2240" s="140" t="s">
        <v>887</v>
      </c>
      <c r="C2240" s="140" t="s">
        <v>1819</v>
      </c>
      <c r="D2240" s="140" t="s">
        <v>1820</v>
      </c>
      <c r="E2240" s="140" t="s">
        <v>2055</v>
      </c>
      <c r="F2240" s="140"/>
      <c r="G2240" s="140" t="s">
        <v>71</v>
      </c>
      <c r="H2240" s="140" t="s">
        <v>1779</v>
      </c>
      <c r="I2240" s="140" t="s">
        <v>5551</v>
      </c>
      <c r="J2240" s="140" t="s">
        <v>1819</v>
      </c>
      <c r="K2240" s="140"/>
      <c r="L2240" s="140"/>
      <c r="M2240" s="140" t="s">
        <v>6936</v>
      </c>
      <c r="N2240" s="141">
        <v>60</v>
      </c>
      <c r="O2240" s="142" t="b">
        <v>0</v>
      </c>
      <c r="P2240" s="140" t="s">
        <v>3077</v>
      </c>
      <c r="Q2240" t="s">
        <v>1825</v>
      </c>
      <c r="R2240" t="s">
        <v>630</v>
      </c>
    </row>
    <row r="2241" spans="1:18" x14ac:dyDescent="0.25">
      <c r="A2241" s="140" t="s">
        <v>1578</v>
      </c>
      <c r="B2241" s="140" t="s">
        <v>887</v>
      </c>
      <c r="C2241" s="140" t="s">
        <v>1819</v>
      </c>
      <c r="D2241" s="140" t="s">
        <v>1820</v>
      </c>
      <c r="E2241" s="140" t="s">
        <v>1913</v>
      </c>
      <c r="F2241" s="140"/>
      <c r="G2241" s="140" t="s">
        <v>71</v>
      </c>
      <c r="H2241" s="140" t="s">
        <v>1779</v>
      </c>
      <c r="I2241" s="140" t="s">
        <v>5551</v>
      </c>
      <c r="J2241" s="140" t="s">
        <v>1819</v>
      </c>
      <c r="K2241" s="140"/>
      <c r="L2241" s="140"/>
      <c r="M2241" s="140" t="s">
        <v>6937</v>
      </c>
      <c r="N2241" s="141">
        <v>60</v>
      </c>
      <c r="O2241" s="142" t="b">
        <v>0</v>
      </c>
      <c r="P2241" s="140" t="s">
        <v>3077</v>
      </c>
      <c r="Q2241" t="s">
        <v>1825</v>
      </c>
      <c r="R2241" t="s">
        <v>630</v>
      </c>
    </row>
    <row r="2242" spans="1:18" x14ac:dyDescent="0.25">
      <c r="A2242" s="140" t="s">
        <v>136</v>
      </c>
      <c r="B2242" s="140" t="s">
        <v>887</v>
      </c>
      <c r="C2242" s="140" t="s">
        <v>1819</v>
      </c>
      <c r="D2242" s="140" t="s">
        <v>1820</v>
      </c>
      <c r="E2242" s="140" t="s">
        <v>2104</v>
      </c>
      <c r="F2242" s="140"/>
      <c r="G2242" s="140" t="s">
        <v>1788</v>
      </c>
      <c r="H2242" s="140" t="s">
        <v>1789</v>
      </c>
      <c r="I2242" s="140" t="s">
        <v>5551</v>
      </c>
      <c r="J2242" s="140" t="s">
        <v>1819</v>
      </c>
      <c r="K2242" s="140"/>
      <c r="L2242" s="140"/>
      <c r="M2242" s="140" t="s">
        <v>6938</v>
      </c>
      <c r="N2242" s="141">
        <v>60</v>
      </c>
      <c r="O2242" s="142" t="b">
        <v>0</v>
      </c>
      <c r="P2242" s="140" t="s">
        <v>3077</v>
      </c>
      <c r="Q2242" t="s">
        <v>1825</v>
      </c>
      <c r="R2242" t="s">
        <v>630</v>
      </c>
    </row>
    <row r="2243" spans="1:18" x14ac:dyDescent="0.25">
      <c r="A2243" s="140" t="s">
        <v>1579</v>
      </c>
      <c r="B2243" s="140" t="s">
        <v>885</v>
      </c>
      <c r="C2243" s="140" t="s">
        <v>1819</v>
      </c>
      <c r="D2243" s="140" t="s">
        <v>1820</v>
      </c>
      <c r="E2243" s="140" t="s">
        <v>2032</v>
      </c>
      <c r="F2243" s="140"/>
      <c r="G2243" s="140" t="s">
        <v>70</v>
      </c>
      <c r="H2243" s="140" t="s">
        <v>1781</v>
      </c>
      <c r="I2243" s="140" t="s">
        <v>5551</v>
      </c>
      <c r="J2243" s="140" t="s">
        <v>1819</v>
      </c>
      <c r="K2243" s="140"/>
      <c r="L2243" s="140"/>
      <c r="M2243" s="140" t="s">
        <v>6939</v>
      </c>
      <c r="N2243" s="141">
        <v>60</v>
      </c>
      <c r="O2243" s="142" t="b">
        <v>0</v>
      </c>
      <c r="P2243" s="140" t="s">
        <v>3077</v>
      </c>
      <c r="Q2243" t="s">
        <v>1825</v>
      </c>
      <c r="R2243" t="s">
        <v>630</v>
      </c>
    </row>
    <row r="2244" spans="1:18" x14ac:dyDescent="0.25">
      <c r="A2244" s="140" t="s">
        <v>264</v>
      </c>
      <c r="B2244" s="140" t="s">
        <v>887</v>
      </c>
      <c r="C2244" s="140" t="s">
        <v>1819</v>
      </c>
      <c r="D2244" s="140" t="s">
        <v>1820</v>
      </c>
      <c r="E2244" s="140" t="s">
        <v>1928</v>
      </c>
      <c r="F2244" s="140"/>
      <c r="G2244" s="140" t="s">
        <v>70</v>
      </c>
      <c r="H2244" s="140" t="s">
        <v>1781</v>
      </c>
      <c r="I2244" s="140" t="s">
        <v>5551</v>
      </c>
      <c r="J2244" s="140" t="s">
        <v>1819</v>
      </c>
      <c r="K2244" s="140"/>
      <c r="L2244" s="140"/>
      <c r="M2244" s="140" t="s">
        <v>6940</v>
      </c>
      <c r="N2244" s="141">
        <v>60</v>
      </c>
      <c r="O2244" s="142" t="b">
        <v>0</v>
      </c>
      <c r="P2244" s="140" t="s">
        <v>3077</v>
      </c>
      <c r="Q2244" t="s">
        <v>1825</v>
      </c>
      <c r="R2244" t="s">
        <v>630</v>
      </c>
    </row>
    <row r="2245" spans="1:18" x14ac:dyDescent="0.25">
      <c r="A2245" s="140" t="s">
        <v>1580</v>
      </c>
      <c r="B2245" s="140" t="s">
        <v>887</v>
      </c>
      <c r="C2245" s="140" t="s">
        <v>1819</v>
      </c>
      <c r="D2245" s="140" t="s">
        <v>1820</v>
      </c>
      <c r="E2245" s="140" t="s">
        <v>1928</v>
      </c>
      <c r="F2245" s="140"/>
      <c r="G2245" s="140" t="s">
        <v>70</v>
      </c>
      <c r="H2245" s="140" t="s">
        <v>1781</v>
      </c>
      <c r="I2245" s="140" t="s">
        <v>5551</v>
      </c>
      <c r="J2245" s="140" t="s">
        <v>1819</v>
      </c>
      <c r="K2245" s="140"/>
      <c r="L2245" s="140"/>
      <c r="M2245" s="140" t="s">
        <v>6941</v>
      </c>
      <c r="N2245" s="141">
        <v>60</v>
      </c>
      <c r="O2245" s="142" t="b">
        <v>0</v>
      </c>
      <c r="P2245" s="140" t="s">
        <v>3077</v>
      </c>
      <c r="Q2245" t="s">
        <v>1825</v>
      </c>
      <c r="R2245" t="s">
        <v>630</v>
      </c>
    </row>
    <row r="2246" spans="1:18" x14ac:dyDescent="0.25">
      <c r="A2246" s="140" t="s">
        <v>6942</v>
      </c>
      <c r="B2246" s="140" t="s">
        <v>6943</v>
      </c>
      <c r="C2246" s="140"/>
      <c r="D2246" s="140" t="s">
        <v>1904</v>
      </c>
      <c r="E2246" s="140" t="s">
        <v>6944</v>
      </c>
      <c r="F2246" s="140"/>
      <c r="G2246" s="140"/>
      <c r="H2246" s="140"/>
      <c r="I2246" s="140" t="s">
        <v>5963</v>
      </c>
      <c r="J2246" s="140" t="s">
        <v>6945</v>
      </c>
      <c r="K2246" s="140" t="s">
        <v>6946</v>
      </c>
      <c r="L2246" s="140" t="s">
        <v>1819</v>
      </c>
      <c r="M2246" s="140" t="s">
        <v>6946</v>
      </c>
      <c r="N2246" s="141">
        <v>60</v>
      </c>
      <c r="O2246" s="142" t="b">
        <v>0</v>
      </c>
      <c r="P2246" s="140" t="s">
        <v>1824</v>
      </c>
      <c r="Q2246" t="s">
        <v>1825</v>
      </c>
      <c r="R2246" t="s">
        <v>630</v>
      </c>
    </row>
    <row r="2247" spans="1:18" x14ac:dyDescent="0.25">
      <c r="A2247" s="140" t="s">
        <v>232</v>
      </c>
      <c r="B2247" s="140" t="s">
        <v>887</v>
      </c>
      <c r="C2247" s="140" t="s">
        <v>1819</v>
      </c>
      <c r="D2247" s="140" t="s">
        <v>1820</v>
      </c>
      <c r="E2247" s="140" t="s">
        <v>2104</v>
      </c>
      <c r="F2247" s="140"/>
      <c r="G2247" s="140" t="s">
        <v>70</v>
      </c>
      <c r="H2247" s="140" t="s">
        <v>1781</v>
      </c>
      <c r="I2247" s="140" t="s">
        <v>5551</v>
      </c>
      <c r="J2247" s="140" t="s">
        <v>1819</v>
      </c>
      <c r="K2247" s="140"/>
      <c r="L2247" s="140"/>
      <c r="M2247" s="140" t="s">
        <v>6947</v>
      </c>
      <c r="N2247" s="141">
        <v>60</v>
      </c>
      <c r="O2247" s="142" t="b">
        <v>0</v>
      </c>
      <c r="P2247" s="140" t="s">
        <v>3077</v>
      </c>
      <c r="Q2247" t="s">
        <v>1825</v>
      </c>
      <c r="R2247" t="s">
        <v>630</v>
      </c>
    </row>
    <row r="2248" spans="1:18" x14ac:dyDescent="0.25">
      <c r="A2248" s="140" t="s">
        <v>1581</v>
      </c>
      <c r="B2248" s="140" t="s">
        <v>887</v>
      </c>
      <c r="C2248" s="140" t="s">
        <v>1819</v>
      </c>
      <c r="D2248" s="140" t="s">
        <v>1820</v>
      </c>
      <c r="E2248" s="140" t="s">
        <v>4067</v>
      </c>
      <c r="F2248" s="140"/>
      <c r="G2248" s="140" t="s">
        <v>70</v>
      </c>
      <c r="H2248" s="140" t="s">
        <v>1781</v>
      </c>
      <c r="I2248" s="140" t="s">
        <v>5963</v>
      </c>
      <c r="J2248" s="140" t="s">
        <v>1819</v>
      </c>
      <c r="K2248" s="140"/>
      <c r="L2248" s="140"/>
      <c r="M2248" s="140" t="s">
        <v>6948</v>
      </c>
      <c r="N2248" s="141">
        <v>60</v>
      </c>
      <c r="O2248" s="142" t="b">
        <v>0</v>
      </c>
      <c r="P2248" s="140" t="s">
        <v>3077</v>
      </c>
      <c r="Q2248" t="s">
        <v>1825</v>
      </c>
      <c r="R2248" t="s">
        <v>630</v>
      </c>
    </row>
    <row r="2249" spans="1:18" x14ac:dyDescent="0.25">
      <c r="A2249" s="140" t="s">
        <v>1582</v>
      </c>
      <c r="B2249" s="140" t="s">
        <v>887</v>
      </c>
      <c r="C2249" s="140" t="s">
        <v>1819</v>
      </c>
      <c r="D2249" s="140" t="s">
        <v>1820</v>
      </c>
      <c r="E2249" s="140" t="s">
        <v>1940</v>
      </c>
      <c r="F2249" s="140"/>
      <c r="G2249" s="140" t="s">
        <v>70</v>
      </c>
      <c r="H2249" s="140" t="s">
        <v>1781</v>
      </c>
      <c r="I2249" s="140" t="s">
        <v>5551</v>
      </c>
      <c r="J2249" s="140" t="s">
        <v>1819</v>
      </c>
      <c r="K2249" s="140"/>
      <c r="L2249" s="140"/>
      <c r="M2249" s="140" t="s">
        <v>6949</v>
      </c>
      <c r="N2249" s="141">
        <v>60</v>
      </c>
      <c r="O2249" s="142" t="b">
        <v>0</v>
      </c>
      <c r="P2249" s="140" t="s">
        <v>3077</v>
      </c>
      <c r="Q2249" t="s">
        <v>1825</v>
      </c>
      <c r="R2249" t="s">
        <v>630</v>
      </c>
    </row>
    <row r="2250" spans="1:18" x14ac:dyDescent="0.25">
      <c r="A2250" s="140" t="s">
        <v>1583</v>
      </c>
      <c r="B2250" s="140" t="s">
        <v>887</v>
      </c>
      <c r="C2250" s="140" t="s">
        <v>1819</v>
      </c>
      <c r="D2250" s="140" t="s">
        <v>1820</v>
      </c>
      <c r="E2250" s="140" t="s">
        <v>2104</v>
      </c>
      <c r="F2250" s="140"/>
      <c r="G2250" s="140" t="s">
        <v>1788</v>
      </c>
      <c r="H2250" s="140" t="s">
        <v>1789</v>
      </c>
      <c r="I2250" s="140" t="s">
        <v>5551</v>
      </c>
      <c r="J2250" s="140" t="s">
        <v>1819</v>
      </c>
      <c r="K2250" s="140"/>
      <c r="L2250" s="140"/>
      <c r="M2250" s="140" t="s">
        <v>6950</v>
      </c>
      <c r="N2250" s="141">
        <v>60</v>
      </c>
      <c r="O2250" s="142" t="b">
        <v>0</v>
      </c>
      <c r="P2250" s="140" t="s">
        <v>3077</v>
      </c>
      <c r="Q2250" t="s">
        <v>1825</v>
      </c>
      <c r="R2250" t="s">
        <v>630</v>
      </c>
    </row>
    <row r="2251" spans="1:18" x14ac:dyDescent="0.25">
      <c r="A2251" s="140" t="s">
        <v>1584</v>
      </c>
      <c r="B2251" s="140" t="s">
        <v>887</v>
      </c>
      <c r="C2251" s="140" t="s">
        <v>1819</v>
      </c>
      <c r="D2251" s="140" t="s">
        <v>1820</v>
      </c>
      <c r="E2251" s="140" t="s">
        <v>1957</v>
      </c>
      <c r="F2251" s="140"/>
      <c r="G2251" s="140" t="s">
        <v>1788</v>
      </c>
      <c r="H2251" s="140" t="s">
        <v>1789</v>
      </c>
      <c r="I2251" s="140" t="s">
        <v>5551</v>
      </c>
      <c r="J2251" s="140" t="s">
        <v>1819</v>
      </c>
      <c r="K2251" s="140"/>
      <c r="L2251" s="140"/>
      <c r="M2251" s="140" t="s">
        <v>6951</v>
      </c>
      <c r="N2251" s="141">
        <v>60</v>
      </c>
      <c r="O2251" s="142" t="b">
        <v>0</v>
      </c>
      <c r="P2251" s="140" t="s">
        <v>3077</v>
      </c>
      <c r="Q2251" t="s">
        <v>1825</v>
      </c>
      <c r="R2251" t="s">
        <v>630</v>
      </c>
    </row>
    <row r="2252" spans="1:18" x14ac:dyDescent="0.25">
      <c r="A2252" s="140" t="s">
        <v>6952</v>
      </c>
      <c r="B2252" s="140" t="s">
        <v>887</v>
      </c>
      <c r="C2252" s="140" t="s">
        <v>1819</v>
      </c>
      <c r="D2252" s="140" t="s">
        <v>1820</v>
      </c>
      <c r="E2252" s="140" t="s">
        <v>1821</v>
      </c>
      <c r="F2252" s="140"/>
      <c r="G2252" s="140" t="s">
        <v>1788</v>
      </c>
      <c r="H2252" s="140" t="s">
        <v>1789</v>
      </c>
      <c r="I2252" s="140" t="s">
        <v>5551</v>
      </c>
      <c r="J2252" s="140" t="s">
        <v>1819</v>
      </c>
      <c r="K2252" s="140"/>
      <c r="L2252" s="140"/>
      <c r="M2252" s="140" t="s">
        <v>6953</v>
      </c>
      <c r="N2252" s="141">
        <v>60</v>
      </c>
      <c r="O2252" s="142" t="b">
        <v>0</v>
      </c>
      <c r="P2252" s="140" t="s">
        <v>3077</v>
      </c>
      <c r="Q2252" t="s">
        <v>1825</v>
      </c>
      <c r="R2252" t="s">
        <v>630</v>
      </c>
    </row>
    <row r="2253" spans="1:18" x14ac:dyDescent="0.25">
      <c r="A2253" s="140" t="s">
        <v>138</v>
      </c>
      <c r="B2253" s="140" t="s">
        <v>887</v>
      </c>
      <c r="C2253" s="140" t="s">
        <v>1819</v>
      </c>
      <c r="D2253" s="140" t="s">
        <v>1820</v>
      </c>
      <c r="E2253" s="140" t="s">
        <v>5297</v>
      </c>
      <c r="F2253" s="140"/>
      <c r="G2253" s="140" t="s">
        <v>1788</v>
      </c>
      <c r="H2253" s="140" t="s">
        <v>1789</v>
      </c>
      <c r="I2253" s="140" t="s">
        <v>5551</v>
      </c>
      <c r="J2253" s="140" t="s">
        <v>1819</v>
      </c>
      <c r="K2253" s="140"/>
      <c r="L2253" s="140"/>
      <c r="M2253" s="140" t="s">
        <v>6954</v>
      </c>
      <c r="N2253" s="141">
        <v>60</v>
      </c>
      <c r="O2253" s="142" t="b">
        <v>0</v>
      </c>
      <c r="P2253" s="140" t="s">
        <v>3077</v>
      </c>
      <c r="Q2253" t="s">
        <v>1825</v>
      </c>
      <c r="R2253" t="s">
        <v>630</v>
      </c>
    </row>
    <row r="2254" spans="1:18" x14ac:dyDescent="0.25">
      <c r="A2254" s="140" t="s">
        <v>1585</v>
      </c>
      <c r="B2254" s="140" t="s">
        <v>887</v>
      </c>
      <c r="C2254" s="140" t="s">
        <v>1819</v>
      </c>
      <c r="D2254" s="140" t="s">
        <v>1820</v>
      </c>
      <c r="E2254" s="140" t="s">
        <v>2088</v>
      </c>
      <c r="F2254" s="140"/>
      <c r="G2254" s="140" t="s">
        <v>70</v>
      </c>
      <c r="H2254" s="140" t="s">
        <v>1781</v>
      </c>
      <c r="I2254" s="140" t="s">
        <v>5551</v>
      </c>
      <c r="J2254" s="140" t="s">
        <v>1819</v>
      </c>
      <c r="K2254" s="140"/>
      <c r="L2254" s="140"/>
      <c r="M2254" s="140" t="s">
        <v>6955</v>
      </c>
      <c r="N2254" s="141">
        <v>60</v>
      </c>
      <c r="O2254" s="142" t="b">
        <v>0</v>
      </c>
      <c r="P2254" s="140" t="s">
        <v>3077</v>
      </c>
      <c r="Q2254" t="s">
        <v>1825</v>
      </c>
      <c r="R2254" t="s">
        <v>630</v>
      </c>
    </row>
    <row r="2255" spans="1:18" x14ac:dyDescent="0.25">
      <c r="A2255" s="140" t="s">
        <v>1586</v>
      </c>
      <c r="B2255" s="140" t="s">
        <v>887</v>
      </c>
      <c r="C2255" s="140" t="s">
        <v>1819</v>
      </c>
      <c r="D2255" s="140" t="s">
        <v>1820</v>
      </c>
      <c r="E2255" s="140" t="s">
        <v>1957</v>
      </c>
      <c r="F2255" s="140"/>
      <c r="G2255" s="140" t="s">
        <v>1788</v>
      </c>
      <c r="H2255" s="140" t="s">
        <v>1789</v>
      </c>
      <c r="I2255" s="140" t="s">
        <v>5551</v>
      </c>
      <c r="J2255" s="140" t="s">
        <v>1819</v>
      </c>
      <c r="K2255" s="140"/>
      <c r="L2255" s="140"/>
      <c r="M2255" s="140" t="s">
        <v>6956</v>
      </c>
      <c r="N2255" s="141">
        <v>60</v>
      </c>
      <c r="O2255" s="142" t="b">
        <v>0</v>
      </c>
      <c r="P2255" s="140" t="s">
        <v>3077</v>
      </c>
      <c r="Q2255" t="s">
        <v>1825</v>
      </c>
      <c r="R2255" t="s">
        <v>630</v>
      </c>
    </row>
    <row r="2256" spans="1:18" x14ac:dyDescent="0.25">
      <c r="A2256" s="140" t="s">
        <v>262</v>
      </c>
      <c r="B2256" s="140" t="s">
        <v>887</v>
      </c>
      <c r="C2256" s="140" t="s">
        <v>1819</v>
      </c>
      <c r="D2256" s="140" t="s">
        <v>1820</v>
      </c>
      <c r="E2256" s="140" t="s">
        <v>1973</v>
      </c>
      <c r="F2256" s="140"/>
      <c r="G2256" s="140" t="s">
        <v>71</v>
      </c>
      <c r="H2256" s="140" t="s">
        <v>1779</v>
      </c>
      <c r="I2256" s="140" t="s">
        <v>5551</v>
      </c>
      <c r="J2256" s="140" t="s">
        <v>1819</v>
      </c>
      <c r="K2256" s="140"/>
      <c r="L2256" s="140"/>
      <c r="M2256" s="140" t="s">
        <v>6957</v>
      </c>
      <c r="N2256" s="141">
        <v>60</v>
      </c>
      <c r="O2256" s="142" t="b">
        <v>0</v>
      </c>
      <c r="P2256" s="140" t="s">
        <v>3077</v>
      </c>
      <c r="Q2256" t="s">
        <v>1825</v>
      </c>
      <c r="R2256" t="s">
        <v>630</v>
      </c>
    </row>
    <row r="2257" spans="1:18" x14ac:dyDescent="0.25">
      <c r="A2257" s="140" t="s">
        <v>140</v>
      </c>
      <c r="B2257" s="140" t="s">
        <v>887</v>
      </c>
      <c r="C2257" s="140" t="s">
        <v>1819</v>
      </c>
      <c r="D2257" s="140" t="s">
        <v>1820</v>
      </c>
      <c r="E2257" s="140" t="s">
        <v>2736</v>
      </c>
      <c r="F2257" s="140"/>
      <c r="G2257" s="140" t="s">
        <v>1788</v>
      </c>
      <c r="H2257" s="140" t="s">
        <v>1789</v>
      </c>
      <c r="I2257" s="140" t="s">
        <v>5551</v>
      </c>
      <c r="J2257" s="140" t="s">
        <v>1819</v>
      </c>
      <c r="K2257" s="140"/>
      <c r="L2257" s="140"/>
      <c r="M2257" s="140" t="s">
        <v>6958</v>
      </c>
      <c r="N2257" s="141">
        <v>60</v>
      </c>
      <c r="O2257" s="142" t="b">
        <v>0</v>
      </c>
      <c r="P2257" s="140" t="s">
        <v>3077</v>
      </c>
      <c r="Q2257" t="s">
        <v>1825</v>
      </c>
      <c r="R2257" t="s">
        <v>630</v>
      </c>
    </row>
    <row r="2258" spans="1:18" x14ac:dyDescent="0.25">
      <c r="A2258" s="140" t="s">
        <v>1587</v>
      </c>
      <c r="B2258" s="140" t="s">
        <v>887</v>
      </c>
      <c r="C2258" s="140" t="s">
        <v>1819</v>
      </c>
      <c r="D2258" s="140" t="s">
        <v>1820</v>
      </c>
      <c r="E2258" s="140" t="s">
        <v>2736</v>
      </c>
      <c r="F2258" s="140"/>
      <c r="G2258" s="140" t="s">
        <v>1788</v>
      </c>
      <c r="H2258" s="140" t="s">
        <v>1789</v>
      </c>
      <c r="I2258" s="140" t="s">
        <v>5551</v>
      </c>
      <c r="J2258" s="140" t="s">
        <v>1819</v>
      </c>
      <c r="K2258" s="140"/>
      <c r="L2258" s="140"/>
      <c r="M2258" s="140" t="s">
        <v>6959</v>
      </c>
      <c r="N2258" s="141">
        <v>60</v>
      </c>
      <c r="O2258" s="142" t="b">
        <v>0</v>
      </c>
      <c r="P2258" s="140" t="s">
        <v>3077</v>
      </c>
      <c r="Q2258" t="s">
        <v>1825</v>
      </c>
      <c r="R2258" t="s">
        <v>630</v>
      </c>
    </row>
    <row r="2259" spans="1:18" x14ac:dyDescent="0.25">
      <c r="A2259" s="140" t="s">
        <v>1588</v>
      </c>
      <c r="B2259" s="140" t="s">
        <v>885</v>
      </c>
      <c r="C2259" s="140" t="s">
        <v>1819</v>
      </c>
      <c r="D2259" s="140" t="s">
        <v>1820</v>
      </c>
      <c r="E2259" s="140" t="s">
        <v>6036</v>
      </c>
      <c r="F2259" s="140"/>
      <c r="G2259" s="140" t="s">
        <v>70</v>
      </c>
      <c r="H2259" s="140" t="s">
        <v>1781</v>
      </c>
      <c r="I2259" s="140" t="s">
        <v>5551</v>
      </c>
      <c r="J2259" s="140" t="s">
        <v>1819</v>
      </c>
      <c r="K2259" s="140"/>
      <c r="L2259" s="140"/>
      <c r="M2259" s="140" t="s">
        <v>6960</v>
      </c>
      <c r="N2259" s="141">
        <v>60</v>
      </c>
      <c r="O2259" s="142" t="b">
        <v>0</v>
      </c>
      <c r="P2259" s="140" t="s">
        <v>3077</v>
      </c>
      <c r="Q2259" t="s">
        <v>1825</v>
      </c>
      <c r="R2259" t="s">
        <v>630</v>
      </c>
    </row>
    <row r="2260" spans="1:18" x14ac:dyDescent="0.25">
      <c r="A2260" s="140" t="s">
        <v>139</v>
      </c>
      <c r="B2260" s="140" t="s">
        <v>887</v>
      </c>
      <c r="C2260" s="140" t="s">
        <v>1819</v>
      </c>
      <c r="D2260" s="140" t="s">
        <v>1820</v>
      </c>
      <c r="E2260" s="140" t="s">
        <v>2104</v>
      </c>
      <c r="F2260" s="140"/>
      <c r="G2260" s="140" t="s">
        <v>1788</v>
      </c>
      <c r="H2260" s="140" t="s">
        <v>1789</v>
      </c>
      <c r="I2260" s="140" t="s">
        <v>5551</v>
      </c>
      <c r="J2260" s="140" t="s">
        <v>1819</v>
      </c>
      <c r="K2260" s="140"/>
      <c r="L2260" s="140"/>
      <c r="M2260" s="140" t="s">
        <v>6961</v>
      </c>
      <c r="N2260" s="141">
        <v>60</v>
      </c>
      <c r="O2260" s="142" t="b">
        <v>0</v>
      </c>
      <c r="P2260" s="140" t="s">
        <v>3077</v>
      </c>
      <c r="Q2260" t="s">
        <v>1825</v>
      </c>
      <c r="R2260" t="s">
        <v>630</v>
      </c>
    </row>
    <row r="2261" spans="1:18" x14ac:dyDescent="0.25">
      <c r="A2261" s="140" t="s">
        <v>1589</v>
      </c>
      <c r="B2261" s="140" t="s">
        <v>887</v>
      </c>
      <c r="C2261" s="140" t="s">
        <v>1819</v>
      </c>
      <c r="D2261" s="140" t="s">
        <v>1820</v>
      </c>
      <c r="E2261" s="140" t="s">
        <v>1888</v>
      </c>
      <c r="F2261" s="140"/>
      <c r="G2261" s="140" t="s">
        <v>1788</v>
      </c>
      <c r="H2261" s="140" t="s">
        <v>1789</v>
      </c>
      <c r="I2261" s="140" t="s">
        <v>5551</v>
      </c>
      <c r="J2261" s="140" t="s">
        <v>1819</v>
      </c>
      <c r="K2261" s="140"/>
      <c r="L2261" s="140"/>
      <c r="M2261" s="140" t="s">
        <v>6962</v>
      </c>
      <c r="N2261" s="141">
        <v>60</v>
      </c>
      <c r="O2261" s="142" t="b">
        <v>0</v>
      </c>
      <c r="P2261" s="140" t="s">
        <v>3077</v>
      </c>
      <c r="Q2261" t="s">
        <v>1825</v>
      </c>
      <c r="R2261" t="s">
        <v>630</v>
      </c>
    </row>
    <row r="2262" spans="1:18" x14ac:dyDescent="0.25">
      <c r="A2262" s="140" t="s">
        <v>1590</v>
      </c>
      <c r="B2262" s="140" t="s">
        <v>887</v>
      </c>
      <c r="C2262" s="140" t="s">
        <v>1819</v>
      </c>
      <c r="D2262" s="140" t="s">
        <v>1820</v>
      </c>
      <c r="E2262" s="140" t="s">
        <v>1940</v>
      </c>
      <c r="F2262" s="140"/>
      <c r="G2262" s="140" t="s">
        <v>70</v>
      </c>
      <c r="H2262" s="140" t="s">
        <v>1781</v>
      </c>
      <c r="I2262" s="140" t="s">
        <v>5551</v>
      </c>
      <c r="J2262" s="140" t="s">
        <v>1819</v>
      </c>
      <c r="K2262" s="140"/>
      <c r="L2262" s="140"/>
      <c r="M2262" s="140" t="s">
        <v>6963</v>
      </c>
      <c r="N2262" s="141">
        <v>60</v>
      </c>
      <c r="O2262" s="142" t="b">
        <v>0</v>
      </c>
      <c r="P2262" s="140" t="s">
        <v>3077</v>
      </c>
      <c r="Q2262" t="s">
        <v>1825</v>
      </c>
      <c r="R2262" t="s">
        <v>630</v>
      </c>
    </row>
    <row r="2263" spans="1:18" x14ac:dyDescent="0.25">
      <c r="A2263" s="140" t="s">
        <v>1591</v>
      </c>
      <c r="B2263" s="140" t="s">
        <v>885</v>
      </c>
      <c r="C2263" s="140" t="s">
        <v>1819</v>
      </c>
      <c r="D2263" s="140" t="s">
        <v>1820</v>
      </c>
      <c r="E2263" s="140" t="s">
        <v>3781</v>
      </c>
      <c r="F2263" s="140"/>
      <c r="G2263" s="140" t="s">
        <v>71</v>
      </c>
      <c r="H2263" s="140" t="s">
        <v>1779</v>
      </c>
      <c r="I2263" s="140" t="s">
        <v>5551</v>
      </c>
      <c r="J2263" s="140" t="s">
        <v>1819</v>
      </c>
      <c r="K2263" s="140"/>
      <c r="L2263" s="140"/>
      <c r="M2263" s="140" t="s">
        <v>6964</v>
      </c>
      <c r="N2263" s="141">
        <v>60</v>
      </c>
      <c r="O2263" s="142" t="b">
        <v>0</v>
      </c>
      <c r="P2263" s="140" t="s">
        <v>3077</v>
      </c>
      <c r="Q2263" t="s">
        <v>1825</v>
      </c>
      <c r="R2263" t="s">
        <v>630</v>
      </c>
    </row>
    <row r="2264" spans="1:18" x14ac:dyDescent="0.25">
      <c r="A2264" s="140" t="s">
        <v>1592</v>
      </c>
      <c r="B2264" s="140" t="s">
        <v>887</v>
      </c>
      <c r="C2264" s="140" t="s">
        <v>1819</v>
      </c>
      <c r="D2264" s="140" t="s">
        <v>1820</v>
      </c>
      <c r="E2264" s="140" t="s">
        <v>1834</v>
      </c>
      <c r="F2264" s="140"/>
      <c r="G2264" s="140" t="s">
        <v>70</v>
      </c>
      <c r="H2264" s="140" t="s">
        <v>1781</v>
      </c>
      <c r="I2264" s="140" t="s">
        <v>5551</v>
      </c>
      <c r="J2264" s="140" t="s">
        <v>1819</v>
      </c>
      <c r="K2264" s="140"/>
      <c r="L2264" s="140"/>
      <c r="M2264" s="140" t="s">
        <v>6965</v>
      </c>
      <c r="N2264" s="141">
        <v>60</v>
      </c>
      <c r="O2264" s="142" t="b">
        <v>0</v>
      </c>
      <c r="P2264" s="140" t="s">
        <v>3077</v>
      </c>
      <c r="Q2264" t="s">
        <v>1825</v>
      </c>
      <c r="R2264" t="s">
        <v>630</v>
      </c>
    </row>
    <row r="2265" spans="1:18" x14ac:dyDescent="0.25">
      <c r="A2265" s="140" t="s">
        <v>1593</v>
      </c>
      <c r="B2265" s="140" t="s">
        <v>885</v>
      </c>
      <c r="C2265" s="140" t="s">
        <v>1819</v>
      </c>
      <c r="D2265" s="140" t="s">
        <v>1820</v>
      </c>
      <c r="E2265" s="140" t="s">
        <v>6049</v>
      </c>
      <c r="F2265" s="140"/>
      <c r="G2265" s="140" t="s">
        <v>70</v>
      </c>
      <c r="H2265" s="140" t="s">
        <v>1781</v>
      </c>
      <c r="I2265" s="140" t="s">
        <v>5551</v>
      </c>
      <c r="J2265" s="140" t="s">
        <v>1819</v>
      </c>
      <c r="K2265" s="140"/>
      <c r="L2265" s="140"/>
      <c r="M2265" s="140" t="s">
        <v>6966</v>
      </c>
      <c r="N2265" s="141">
        <v>60</v>
      </c>
      <c r="O2265" s="142" t="b">
        <v>0</v>
      </c>
      <c r="P2265" s="140" t="s">
        <v>3077</v>
      </c>
      <c r="Q2265" t="s">
        <v>1825</v>
      </c>
      <c r="R2265" t="s">
        <v>630</v>
      </c>
    </row>
    <row r="2266" spans="1:18" x14ac:dyDescent="0.25">
      <c r="A2266" s="140" t="s">
        <v>1594</v>
      </c>
      <c r="B2266" s="140" t="s">
        <v>631</v>
      </c>
      <c r="C2266" s="140" t="s">
        <v>1819</v>
      </c>
      <c r="D2266" s="140" t="s">
        <v>1820</v>
      </c>
      <c r="E2266" s="140" t="s">
        <v>2055</v>
      </c>
      <c r="F2266" s="140"/>
      <c r="G2266" s="140" t="s">
        <v>71</v>
      </c>
      <c r="H2266" s="140" t="s">
        <v>1779</v>
      </c>
      <c r="I2266" s="140" t="s">
        <v>5551</v>
      </c>
      <c r="J2266" s="140" t="s">
        <v>1819</v>
      </c>
      <c r="K2266" s="140"/>
      <c r="L2266" s="140"/>
      <c r="M2266" s="140" t="s">
        <v>6967</v>
      </c>
      <c r="N2266" s="141">
        <v>60</v>
      </c>
      <c r="O2266" s="142" t="b">
        <v>0</v>
      </c>
      <c r="P2266" s="140" t="s">
        <v>3077</v>
      </c>
      <c r="Q2266" t="s">
        <v>1825</v>
      </c>
      <c r="R2266" t="s">
        <v>630</v>
      </c>
    </row>
    <row r="2267" spans="1:18" x14ac:dyDescent="0.25">
      <c r="A2267" s="140" t="s">
        <v>266</v>
      </c>
      <c r="B2267" s="140" t="s">
        <v>887</v>
      </c>
      <c r="C2267" s="140" t="s">
        <v>1819</v>
      </c>
      <c r="D2267" s="140" t="s">
        <v>1820</v>
      </c>
      <c r="E2267" s="140" t="s">
        <v>1883</v>
      </c>
      <c r="F2267" s="140"/>
      <c r="G2267" s="140" t="s">
        <v>71</v>
      </c>
      <c r="H2267" s="140" t="s">
        <v>1779</v>
      </c>
      <c r="I2267" s="140" t="s">
        <v>5551</v>
      </c>
      <c r="J2267" s="140" t="s">
        <v>1819</v>
      </c>
      <c r="K2267" s="140"/>
      <c r="L2267" s="140"/>
      <c r="M2267" s="140" t="s">
        <v>6968</v>
      </c>
      <c r="N2267" s="141">
        <v>60</v>
      </c>
      <c r="O2267" s="142" t="b">
        <v>0</v>
      </c>
      <c r="P2267" s="140" t="s">
        <v>3077</v>
      </c>
      <c r="Q2267" t="s">
        <v>1825</v>
      </c>
      <c r="R2267" t="s">
        <v>630</v>
      </c>
    </row>
    <row r="2268" spans="1:18" x14ac:dyDescent="0.25">
      <c r="A2268" s="140" t="s">
        <v>1595</v>
      </c>
      <c r="B2268" s="140" t="s">
        <v>885</v>
      </c>
      <c r="C2268" s="140" t="s">
        <v>1819</v>
      </c>
      <c r="D2268" s="140" t="s">
        <v>1820</v>
      </c>
      <c r="E2268" s="140" t="s">
        <v>2074</v>
      </c>
      <c r="F2268" s="140"/>
      <c r="G2268" s="140" t="s">
        <v>71</v>
      </c>
      <c r="H2268" s="140" t="s">
        <v>1779</v>
      </c>
      <c r="I2268" s="140" t="s">
        <v>5551</v>
      </c>
      <c r="J2268" s="140" t="s">
        <v>1819</v>
      </c>
      <c r="K2268" s="140"/>
      <c r="L2268" s="140"/>
      <c r="M2268" s="140" t="s">
        <v>6969</v>
      </c>
      <c r="N2268" s="141">
        <v>60</v>
      </c>
      <c r="O2268" s="142" t="b">
        <v>0</v>
      </c>
      <c r="P2268" s="140" t="s">
        <v>3077</v>
      </c>
      <c r="Q2268" t="s">
        <v>1825</v>
      </c>
      <c r="R2268" t="s">
        <v>630</v>
      </c>
    </row>
    <row r="2269" spans="1:18" x14ac:dyDescent="0.25">
      <c r="A2269" s="140" t="s">
        <v>142</v>
      </c>
      <c r="B2269" s="140" t="s">
        <v>887</v>
      </c>
      <c r="C2269" s="140" t="s">
        <v>1819</v>
      </c>
      <c r="D2269" s="140" t="s">
        <v>1820</v>
      </c>
      <c r="E2269" s="140" t="s">
        <v>2104</v>
      </c>
      <c r="F2269" s="140"/>
      <c r="G2269" s="140" t="s">
        <v>71</v>
      </c>
      <c r="H2269" s="140" t="s">
        <v>1779</v>
      </c>
      <c r="I2269" s="140" t="s">
        <v>5551</v>
      </c>
      <c r="J2269" s="140" t="s">
        <v>1819</v>
      </c>
      <c r="K2269" s="140"/>
      <c r="L2269" s="140"/>
      <c r="M2269" s="140" t="s">
        <v>6970</v>
      </c>
      <c r="N2269" s="141">
        <v>60</v>
      </c>
      <c r="O2269" s="142" t="b">
        <v>0</v>
      </c>
      <c r="P2269" s="140" t="s">
        <v>3077</v>
      </c>
      <c r="Q2269" t="s">
        <v>1825</v>
      </c>
      <c r="R2269" t="s">
        <v>630</v>
      </c>
    </row>
    <row r="2270" spans="1:18" x14ac:dyDescent="0.25">
      <c r="A2270" s="140" t="s">
        <v>1596</v>
      </c>
      <c r="B2270" s="140" t="s">
        <v>885</v>
      </c>
      <c r="C2270" s="140" t="s">
        <v>1819</v>
      </c>
      <c r="D2270" s="140" t="s">
        <v>1820</v>
      </c>
      <c r="E2270" s="140" t="s">
        <v>6036</v>
      </c>
      <c r="F2270" s="140"/>
      <c r="G2270" s="140" t="s">
        <v>70</v>
      </c>
      <c r="H2270" s="140" t="s">
        <v>1781</v>
      </c>
      <c r="I2270" s="140" t="s">
        <v>5551</v>
      </c>
      <c r="J2270" s="140" t="s">
        <v>1819</v>
      </c>
      <c r="K2270" s="140"/>
      <c r="L2270" s="140"/>
      <c r="M2270" s="140" t="s">
        <v>6971</v>
      </c>
      <c r="N2270" s="141">
        <v>60</v>
      </c>
      <c r="O2270" s="142" t="b">
        <v>0</v>
      </c>
      <c r="P2270" s="140" t="s">
        <v>3077</v>
      </c>
      <c r="Q2270" t="s">
        <v>1825</v>
      </c>
      <c r="R2270" t="s">
        <v>630</v>
      </c>
    </row>
    <row r="2271" spans="1:18" x14ac:dyDescent="0.25">
      <c r="A2271" s="140" t="s">
        <v>267</v>
      </c>
      <c r="B2271" s="140" t="s">
        <v>887</v>
      </c>
      <c r="C2271" s="140" t="s">
        <v>1819</v>
      </c>
      <c r="D2271" s="140" t="s">
        <v>1820</v>
      </c>
      <c r="E2271" s="140" t="s">
        <v>2088</v>
      </c>
      <c r="F2271" s="140"/>
      <c r="G2271" s="140" t="s">
        <v>70</v>
      </c>
      <c r="H2271" s="140" t="s">
        <v>1781</v>
      </c>
      <c r="I2271" s="140" t="s">
        <v>5551</v>
      </c>
      <c r="J2271" s="140" t="s">
        <v>1819</v>
      </c>
      <c r="K2271" s="140"/>
      <c r="L2271" s="140"/>
      <c r="M2271" s="140" t="s">
        <v>6972</v>
      </c>
      <c r="N2271" s="141">
        <v>60</v>
      </c>
      <c r="O2271" s="142" t="b">
        <v>0</v>
      </c>
      <c r="P2271" s="140" t="s">
        <v>3077</v>
      </c>
      <c r="Q2271" t="s">
        <v>1825</v>
      </c>
      <c r="R2271" t="s">
        <v>630</v>
      </c>
    </row>
    <row r="2272" spans="1:18" x14ac:dyDescent="0.25">
      <c r="A2272" s="140" t="s">
        <v>1597</v>
      </c>
      <c r="B2272" s="140" t="s">
        <v>885</v>
      </c>
      <c r="C2272" s="140" t="s">
        <v>1819</v>
      </c>
      <c r="D2272" s="140" t="s">
        <v>1820</v>
      </c>
      <c r="E2272" s="140" t="s">
        <v>5970</v>
      </c>
      <c r="F2272" s="140"/>
      <c r="G2272" s="140" t="s">
        <v>70</v>
      </c>
      <c r="H2272" s="140" t="s">
        <v>1781</v>
      </c>
      <c r="I2272" s="140" t="s">
        <v>5551</v>
      </c>
      <c r="J2272" s="140" t="s">
        <v>1819</v>
      </c>
      <c r="K2272" s="140"/>
      <c r="L2272" s="140"/>
      <c r="M2272" s="140" t="s">
        <v>6973</v>
      </c>
      <c r="N2272" s="141">
        <v>60</v>
      </c>
      <c r="O2272" s="142" t="b">
        <v>0</v>
      </c>
      <c r="P2272" s="140" t="s">
        <v>3077</v>
      </c>
      <c r="Q2272" t="s">
        <v>1825</v>
      </c>
      <c r="R2272" t="s">
        <v>630</v>
      </c>
    </row>
    <row r="2273" spans="1:18" x14ac:dyDescent="0.25">
      <c r="A2273" s="140" t="s">
        <v>1598</v>
      </c>
      <c r="B2273" s="140" t="s">
        <v>885</v>
      </c>
      <c r="C2273" s="140" t="s">
        <v>1819</v>
      </c>
      <c r="D2273" s="140" t="s">
        <v>1820</v>
      </c>
      <c r="E2273" s="140" t="s">
        <v>2088</v>
      </c>
      <c r="F2273" s="140"/>
      <c r="G2273" s="140" t="s">
        <v>70</v>
      </c>
      <c r="H2273" s="140" t="s">
        <v>1781</v>
      </c>
      <c r="I2273" s="140" t="s">
        <v>5551</v>
      </c>
      <c r="J2273" s="140" t="s">
        <v>1819</v>
      </c>
      <c r="K2273" s="140"/>
      <c r="L2273" s="140"/>
      <c r="M2273" s="140" t="s">
        <v>6974</v>
      </c>
      <c r="N2273" s="141">
        <v>60</v>
      </c>
      <c r="O2273" s="142" t="b">
        <v>0</v>
      </c>
      <c r="P2273" s="140" t="s">
        <v>3077</v>
      </c>
      <c r="Q2273" t="s">
        <v>1825</v>
      </c>
      <c r="R2273" t="s">
        <v>630</v>
      </c>
    </row>
    <row r="2274" spans="1:18" x14ac:dyDescent="0.25">
      <c r="A2274" s="140" t="s">
        <v>141</v>
      </c>
      <c r="B2274" s="140" t="s">
        <v>887</v>
      </c>
      <c r="C2274" s="140" t="s">
        <v>1819</v>
      </c>
      <c r="D2274" s="140" t="s">
        <v>1820</v>
      </c>
      <c r="E2274" s="140" t="s">
        <v>6718</v>
      </c>
      <c r="F2274" s="140"/>
      <c r="G2274" s="140" t="s">
        <v>70</v>
      </c>
      <c r="H2274" s="140" t="s">
        <v>1781</v>
      </c>
      <c r="I2274" s="140" t="s">
        <v>5551</v>
      </c>
      <c r="J2274" s="140" t="s">
        <v>1819</v>
      </c>
      <c r="K2274" s="140"/>
      <c r="L2274" s="140"/>
      <c r="M2274" s="140" t="s">
        <v>6975</v>
      </c>
      <c r="N2274" s="141">
        <v>60</v>
      </c>
      <c r="O2274" s="142" t="b">
        <v>0</v>
      </c>
      <c r="P2274" s="140" t="s">
        <v>3077</v>
      </c>
      <c r="Q2274" t="s">
        <v>1825</v>
      </c>
      <c r="R2274" t="s">
        <v>630</v>
      </c>
    </row>
    <row r="2275" spans="1:18" x14ac:dyDescent="0.25">
      <c r="A2275" s="140" t="s">
        <v>1599</v>
      </c>
      <c r="B2275" s="140" t="s">
        <v>885</v>
      </c>
      <c r="C2275" s="140" t="s">
        <v>1819</v>
      </c>
      <c r="D2275" s="140" t="s">
        <v>1820</v>
      </c>
      <c r="E2275" s="140" t="s">
        <v>1928</v>
      </c>
      <c r="F2275" s="140"/>
      <c r="G2275" s="140" t="s">
        <v>70</v>
      </c>
      <c r="H2275" s="140" t="s">
        <v>1781</v>
      </c>
      <c r="I2275" s="140" t="s">
        <v>5551</v>
      </c>
      <c r="J2275" s="140" t="s">
        <v>1819</v>
      </c>
      <c r="K2275" s="140"/>
      <c r="L2275" s="140"/>
      <c r="M2275" s="140" t="s">
        <v>6976</v>
      </c>
      <c r="N2275" s="141">
        <v>60</v>
      </c>
      <c r="O2275" s="142" t="b">
        <v>0</v>
      </c>
      <c r="P2275" s="140" t="s">
        <v>3077</v>
      </c>
      <c r="Q2275" t="s">
        <v>1825</v>
      </c>
      <c r="R2275" t="s">
        <v>630</v>
      </c>
    </row>
    <row r="2276" spans="1:18" x14ac:dyDescent="0.25">
      <c r="A2276" s="140" t="s">
        <v>219</v>
      </c>
      <c r="B2276" s="140" t="s">
        <v>887</v>
      </c>
      <c r="C2276" s="140" t="s">
        <v>1819</v>
      </c>
      <c r="D2276" s="140" t="s">
        <v>1820</v>
      </c>
      <c r="E2276" s="140" t="s">
        <v>2088</v>
      </c>
      <c r="F2276" s="140"/>
      <c r="G2276" s="140" t="s">
        <v>70</v>
      </c>
      <c r="H2276" s="140" t="s">
        <v>1781</v>
      </c>
      <c r="I2276" s="140" t="s">
        <v>5551</v>
      </c>
      <c r="J2276" s="140" t="s">
        <v>1819</v>
      </c>
      <c r="K2276" s="140"/>
      <c r="L2276" s="140"/>
      <c r="M2276" s="140" t="s">
        <v>6977</v>
      </c>
      <c r="N2276" s="141">
        <v>60</v>
      </c>
      <c r="O2276" s="142" t="b">
        <v>0</v>
      </c>
      <c r="P2276" s="140" t="s">
        <v>3077</v>
      </c>
      <c r="Q2276" t="s">
        <v>1825</v>
      </c>
      <c r="R2276" t="s">
        <v>630</v>
      </c>
    </row>
    <row r="2277" spans="1:18" x14ac:dyDescent="0.25">
      <c r="A2277" s="140" t="s">
        <v>1600</v>
      </c>
      <c r="B2277" s="140" t="s">
        <v>887</v>
      </c>
      <c r="C2277" s="140" t="s">
        <v>1819</v>
      </c>
      <c r="D2277" s="140" t="s">
        <v>1820</v>
      </c>
      <c r="E2277" s="140" t="s">
        <v>1821</v>
      </c>
      <c r="F2277" s="140"/>
      <c r="G2277" s="140" t="s">
        <v>1788</v>
      </c>
      <c r="H2277" s="140" t="s">
        <v>1789</v>
      </c>
      <c r="I2277" s="140" t="s">
        <v>5551</v>
      </c>
      <c r="J2277" s="140" t="s">
        <v>1819</v>
      </c>
      <c r="K2277" s="140"/>
      <c r="L2277" s="140"/>
      <c r="M2277" s="140" t="s">
        <v>6978</v>
      </c>
      <c r="N2277" s="141">
        <v>60</v>
      </c>
      <c r="O2277" s="142" t="b">
        <v>0</v>
      </c>
      <c r="P2277" s="140" t="s">
        <v>3077</v>
      </c>
      <c r="Q2277" t="s">
        <v>1825</v>
      </c>
      <c r="R2277" t="s">
        <v>630</v>
      </c>
    </row>
    <row r="2278" spans="1:18" x14ac:dyDescent="0.25">
      <c r="A2278" s="140" t="s">
        <v>515</v>
      </c>
      <c r="B2278" s="140" t="s">
        <v>887</v>
      </c>
      <c r="C2278" s="140" t="s">
        <v>1819</v>
      </c>
      <c r="D2278" s="140" t="s">
        <v>1820</v>
      </c>
      <c r="E2278" s="140" t="s">
        <v>1821</v>
      </c>
      <c r="F2278" s="140"/>
      <c r="G2278" s="140" t="s">
        <v>1788</v>
      </c>
      <c r="H2278" s="140" t="s">
        <v>1789</v>
      </c>
      <c r="I2278" s="140" t="s">
        <v>5551</v>
      </c>
      <c r="J2278" s="140" t="s">
        <v>1819</v>
      </c>
      <c r="K2278" s="140"/>
      <c r="L2278" s="140"/>
      <c r="M2278" s="140" t="s">
        <v>6979</v>
      </c>
      <c r="N2278" s="141">
        <v>60</v>
      </c>
      <c r="O2278" s="142" t="b">
        <v>0</v>
      </c>
      <c r="P2278" s="140" t="s">
        <v>3077</v>
      </c>
      <c r="Q2278" t="s">
        <v>1825</v>
      </c>
      <c r="R2278" t="s">
        <v>630</v>
      </c>
    </row>
    <row r="2279" spans="1:18" x14ac:dyDescent="0.25">
      <c r="A2279" s="140" t="s">
        <v>271</v>
      </c>
      <c r="B2279" s="140" t="s">
        <v>887</v>
      </c>
      <c r="C2279" s="140" t="s">
        <v>1819</v>
      </c>
      <c r="D2279" s="140" t="s">
        <v>1820</v>
      </c>
      <c r="E2279" s="140" t="s">
        <v>1928</v>
      </c>
      <c r="F2279" s="140"/>
      <c r="G2279" s="140" t="s">
        <v>70</v>
      </c>
      <c r="H2279" s="140" t="s">
        <v>1781</v>
      </c>
      <c r="I2279" s="140" t="s">
        <v>5551</v>
      </c>
      <c r="J2279" s="140" t="s">
        <v>1819</v>
      </c>
      <c r="K2279" s="140"/>
      <c r="L2279" s="140"/>
      <c r="M2279" s="140" t="s">
        <v>6980</v>
      </c>
      <c r="N2279" s="141">
        <v>60</v>
      </c>
      <c r="O2279" s="142" t="b">
        <v>0</v>
      </c>
      <c r="P2279" s="140" t="s">
        <v>3077</v>
      </c>
      <c r="Q2279" t="s">
        <v>1825</v>
      </c>
      <c r="R2279" t="s">
        <v>630</v>
      </c>
    </row>
    <row r="2280" spans="1:18" x14ac:dyDescent="0.25">
      <c r="A2280" s="140" t="s">
        <v>1601</v>
      </c>
      <c r="B2280" s="140" t="s">
        <v>887</v>
      </c>
      <c r="C2280" s="140" t="s">
        <v>1819</v>
      </c>
      <c r="D2280" s="140" t="s">
        <v>1820</v>
      </c>
      <c r="E2280" s="140" t="s">
        <v>2055</v>
      </c>
      <c r="F2280" s="140"/>
      <c r="G2280" s="140" t="s">
        <v>71</v>
      </c>
      <c r="H2280" s="140" t="s">
        <v>1779</v>
      </c>
      <c r="I2280" s="140" t="s">
        <v>5551</v>
      </c>
      <c r="J2280" s="140" t="s">
        <v>1819</v>
      </c>
      <c r="K2280" s="140"/>
      <c r="L2280" s="140"/>
      <c r="M2280" s="140" t="s">
        <v>6981</v>
      </c>
      <c r="N2280" s="141">
        <v>60</v>
      </c>
      <c r="O2280" s="142" t="b">
        <v>0</v>
      </c>
      <c r="P2280" s="140" t="s">
        <v>3077</v>
      </c>
      <c r="Q2280" t="s">
        <v>1825</v>
      </c>
      <c r="R2280" t="s">
        <v>630</v>
      </c>
    </row>
    <row r="2281" spans="1:18" x14ac:dyDescent="0.25">
      <c r="A2281" s="140" t="s">
        <v>1602</v>
      </c>
      <c r="B2281" s="140" t="s">
        <v>885</v>
      </c>
      <c r="C2281" s="140" t="s">
        <v>1819</v>
      </c>
      <c r="D2281" s="140" t="s">
        <v>1820</v>
      </c>
      <c r="E2281" s="140" t="s">
        <v>3325</v>
      </c>
      <c r="F2281" s="140"/>
      <c r="G2281" s="140" t="s">
        <v>1788</v>
      </c>
      <c r="H2281" s="140" t="s">
        <v>1789</v>
      </c>
      <c r="I2281" s="140" t="s">
        <v>5551</v>
      </c>
      <c r="J2281" s="140" t="s">
        <v>1819</v>
      </c>
      <c r="K2281" s="140"/>
      <c r="L2281" s="140"/>
      <c r="M2281" s="140" t="s">
        <v>6982</v>
      </c>
      <c r="N2281" s="141">
        <v>60</v>
      </c>
      <c r="O2281" s="142" t="b">
        <v>0</v>
      </c>
      <c r="P2281" s="140" t="s">
        <v>3077</v>
      </c>
      <c r="Q2281" t="s">
        <v>1825</v>
      </c>
      <c r="R2281" t="s">
        <v>630</v>
      </c>
    </row>
    <row r="2282" spans="1:18" x14ac:dyDescent="0.25">
      <c r="A2282" s="140" t="s">
        <v>145</v>
      </c>
      <c r="B2282" s="140" t="s">
        <v>887</v>
      </c>
      <c r="C2282" s="140" t="s">
        <v>1819</v>
      </c>
      <c r="D2282" s="140" t="s">
        <v>1820</v>
      </c>
      <c r="E2282" s="140" t="s">
        <v>2104</v>
      </c>
      <c r="F2282" s="140"/>
      <c r="G2282" s="140" t="s">
        <v>1788</v>
      </c>
      <c r="H2282" s="140" t="s">
        <v>1789</v>
      </c>
      <c r="I2282" s="140" t="s">
        <v>5551</v>
      </c>
      <c r="J2282" s="140" t="s">
        <v>1819</v>
      </c>
      <c r="K2282" s="140"/>
      <c r="L2282" s="140"/>
      <c r="M2282" s="140" t="s">
        <v>6983</v>
      </c>
      <c r="N2282" s="141">
        <v>60</v>
      </c>
      <c r="O2282" s="142" t="b">
        <v>0</v>
      </c>
      <c r="P2282" s="140" t="s">
        <v>3077</v>
      </c>
      <c r="Q2282" t="s">
        <v>1825</v>
      </c>
      <c r="R2282" t="s">
        <v>630</v>
      </c>
    </row>
    <row r="2283" spans="1:18" x14ac:dyDescent="0.25">
      <c r="A2283" s="140" t="s">
        <v>1603</v>
      </c>
      <c r="B2283" s="140" t="s">
        <v>885</v>
      </c>
      <c r="C2283" s="140" t="s">
        <v>1819</v>
      </c>
      <c r="D2283" s="140" t="s">
        <v>1820</v>
      </c>
      <c r="E2283" s="140" t="s">
        <v>2032</v>
      </c>
      <c r="F2283" s="140"/>
      <c r="G2283" s="140" t="s">
        <v>70</v>
      </c>
      <c r="H2283" s="140" t="s">
        <v>1781</v>
      </c>
      <c r="I2283" s="140" t="s">
        <v>5551</v>
      </c>
      <c r="J2283" s="140" t="s">
        <v>1819</v>
      </c>
      <c r="K2283" s="140"/>
      <c r="L2283" s="140"/>
      <c r="M2283" s="140" t="s">
        <v>6984</v>
      </c>
      <c r="N2283" s="141">
        <v>60</v>
      </c>
      <c r="O2283" s="142" t="b">
        <v>0</v>
      </c>
      <c r="P2283" s="140" t="s">
        <v>3077</v>
      </c>
      <c r="Q2283" t="s">
        <v>1825</v>
      </c>
      <c r="R2283" t="s">
        <v>630</v>
      </c>
    </row>
    <row r="2284" spans="1:18" x14ac:dyDescent="0.25">
      <c r="A2284" s="140" t="s">
        <v>1604</v>
      </c>
      <c r="B2284" s="140" t="s">
        <v>885</v>
      </c>
      <c r="C2284" s="140" t="s">
        <v>1819</v>
      </c>
      <c r="D2284" s="140" t="s">
        <v>1820</v>
      </c>
      <c r="E2284" s="140" t="s">
        <v>3136</v>
      </c>
      <c r="F2284" s="140"/>
      <c r="G2284" s="140" t="s">
        <v>1788</v>
      </c>
      <c r="H2284" s="140" t="s">
        <v>1789</v>
      </c>
      <c r="I2284" s="140" t="s">
        <v>5551</v>
      </c>
      <c r="J2284" s="140" t="s">
        <v>1819</v>
      </c>
      <c r="K2284" s="140"/>
      <c r="L2284" s="140"/>
      <c r="M2284" s="140" t="s">
        <v>6985</v>
      </c>
      <c r="N2284" s="141">
        <v>60</v>
      </c>
      <c r="O2284" s="142" t="b">
        <v>0</v>
      </c>
      <c r="P2284" s="140" t="s">
        <v>3077</v>
      </c>
      <c r="Q2284" t="s">
        <v>1825</v>
      </c>
      <c r="R2284" t="s">
        <v>630</v>
      </c>
    </row>
    <row r="2285" spans="1:18" x14ac:dyDescent="0.25">
      <c r="A2285" s="140" t="s">
        <v>143</v>
      </c>
      <c r="B2285" s="140" t="s">
        <v>887</v>
      </c>
      <c r="C2285" s="140" t="s">
        <v>1819</v>
      </c>
      <c r="D2285" s="140" t="s">
        <v>1820</v>
      </c>
      <c r="E2285" s="140" t="s">
        <v>5297</v>
      </c>
      <c r="F2285" s="140"/>
      <c r="G2285" s="140" t="s">
        <v>1788</v>
      </c>
      <c r="H2285" s="140" t="s">
        <v>1789</v>
      </c>
      <c r="I2285" s="140" t="s">
        <v>5551</v>
      </c>
      <c r="J2285" s="140" t="s">
        <v>1819</v>
      </c>
      <c r="K2285" s="140"/>
      <c r="L2285" s="140"/>
      <c r="M2285" s="140" t="s">
        <v>6986</v>
      </c>
      <c r="N2285" s="141">
        <v>60</v>
      </c>
      <c r="O2285" s="142" t="b">
        <v>0</v>
      </c>
      <c r="P2285" s="140" t="s">
        <v>3077</v>
      </c>
      <c r="Q2285" t="s">
        <v>1825</v>
      </c>
      <c r="R2285" t="s">
        <v>630</v>
      </c>
    </row>
    <row r="2286" spans="1:18" x14ac:dyDescent="0.25">
      <c r="A2286" s="140" t="s">
        <v>1605</v>
      </c>
      <c r="B2286" s="140" t="s">
        <v>887</v>
      </c>
      <c r="C2286" s="140" t="s">
        <v>1819</v>
      </c>
      <c r="D2286" s="140" t="s">
        <v>1820</v>
      </c>
      <c r="E2286" s="140" t="s">
        <v>4067</v>
      </c>
      <c r="F2286" s="140"/>
      <c r="G2286" s="140" t="s">
        <v>71</v>
      </c>
      <c r="H2286" s="140" t="s">
        <v>1779</v>
      </c>
      <c r="I2286" s="140" t="s">
        <v>5963</v>
      </c>
      <c r="J2286" s="140" t="s">
        <v>1819</v>
      </c>
      <c r="K2286" s="140"/>
      <c r="L2286" s="140"/>
      <c r="M2286" s="140" t="s">
        <v>6987</v>
      </c>
      <c r="N2286" s="141">
        <v>60</v>
      </c>
      <c r="O2286" s="142" t="b">
        <v>0</v>
      </c>
      <c r="P2286" s="140" t="s">
        <v>3077</v>
      </c>
      <c r="Q2286" t="s">
        <v>1825</v>
      </c>
      <c r="R2286" t="s">
        <v>630</v>
      </c>
    </row>
    <row r="2287" spans="1:18" x14ac:dyDescent="0.25">
      <c r="A2287" s="140" t="s">
        <v>1606</v>
      </c>
      <c r="B2287" s="140" t="s">
        <v>885</v>
      </c>
      <c r="C2287" s="140"/>
      <c r="D2287" s="140" t="s">
        <v>1820</v>
      </c>
      <c r="E2287" s="140" t="s">
        <v>3136</v>
      </c>
      <c r="F2287" s="140"/>
      <c r="G2287" s="140" t="s">
        <v>1788</v>
      </c>
      <c r="H2287" s="140" t="s">
        <v>1789</v>
      </c>
      <c r="I2287" s="140" t="s">
        <v>1854</v>
      </c>
      <c r="J2287" s="140" t="s">
        <v>6988</v>
      </c>
      <c r="K2287" s="140" t="s">
        <v>6989</v>
      </c>
      <c r="L2287" s="140"/>
      <c r="M2287" s="140" t="s">
        <v>6989</v>
      </c>
      <c r="N2287" s="141">
        <v>60</v>
      </c>
      <c r="O2287" s="142" t="b">
        <v>0</v>
      </c>
      <c r="P2287" s="140" t="s">
        <v>1824</v>
      </c>
      <c r="Q2287" t="s">
        <v>1825</v>
      </c>
      <c r="R2287" t="s">
        <v>630</v>
      </c>
    </row>
    <row r="2288" spans="1:18" x14ac:dyDescent="0.25">
      <c r="A2288" s="140" t="s">
        <v>1607</v>
      </c>
      <c r="B2288" s="140" t="s">
        <v>885</v>
      </c>
      <c r="C2288" s="140" t="s">
        <v>1819</v>
      </c>
      <c r="D2288" s="140" t="s">
        <v>1820</v>
      </c>
      <c r="E2288" s="140" t="s">
        <v>5970</v>
      </c>
      <c r="F2288" s="140"/>
      <c r="G2288" s="140" t="s">
        <v>70</v>
      </c>
      <c r="H2288" s="140" t="s">
        <v>1781</v>
      </c>
      <c r="I2288" s="140" t="s">
        <v>5551</v>
      </c>
      <c r="J2288" s="140" t="s">
        <v>1819</v>
      </c>
      <c r="K2288" s="140"/>
      <c r="L2288" s="140"/>
      <c r="M2288" s="140" t="s">
        <v>6990</v>
      </c>
      <c r="N2288" s="141">
        <v>60</v>
      </c>
      <c r="O2288" s="142" t="b">
        <v>0</v>
      </c>
      <c r="P2288" s="140" t="s">
        <v>3077</v>
      </c>
      <c r="Q2288" t="s">
        <v>1825</v>
      </c>
      <c r="R2288" t="s">
        <v>630</v>
      </c>
    </row>
    <row r="2289" spans="1:18" x14ac:dyDescent="0.25">
      <c r="A2289" s="140" t="s">
        <v>1608</v>
      </c>
      <c r="B2289" s="140" t="s">
        <v>885</v>
      </c>
      <c r="C2289" s="140" t="s">
        <v>1819</v>
      </c>
      <c r="D2289" s="140" t="s">
        <v>1820</v>
      </c>
      <c r="E2289" s="140" t="s">
        <v>6036</v>
      </c>
      <c r="F2289" s="140"/>
      <c r="G2289" s="140" t="s">
        <v>70</v>
      </c>
      <c r="H2289" s="140" t="s">
        <v>1781</v>
      </c>
      <c r="I2289" s="140" t="s">
        <v>5551</v>
      </c>
      <c r="J2289" s="140" t="s">
        <v>1819</v>
      </c>
      <c r="K2289" s="140"/>
      <c r="L2289" s="140"/>
      <c r="M2289" s="140" t="s">
        <v>6991</v>
      </c>
      <c r="N2289" s="141">
        <v>60</v>
      </c>
      <c r="O2289" s="142" t="b">
        <v>0</v>
      </c>
      <c r="P2289" s="140" t="s">
        <v>3077</v>
      </c>
      <c r="Q2289" t="s">
        <v>1825</v>
      </c>
      <c r="R2289" t="s">
        <v>630</v>
      </c>
    </row>
    <row r="2290" spans="1:18" x14ac:dyDescent="0.25">
      <c r="A2290" s="140" t="s">
        <v>6992</v>
      </c>
      <c r="B2290" s="140" t="s">
        <v>887</v>
      </c>
      <c r="C2290" s="140" t="s">
        <v>1819</v>
      </c>
      <c r="D2290" s="140" t="s">
        <v>1820</v>
      </c>
      <c r="E2290" s="140" t="s">
        <v>2104</v>
      </c>
      <c r="F2290" s="140"/>
      <c r="G2290" s="140" t="s">
        <v>1788</v>
      </c>
      <c r="H2290" s="140" t="s">
        <v>1789</v>
      </c>
      <c r="I2290" s="140" t="s">
        <v>5551</v>
      </c>
      <c r="J2290" s="140" t="s">
        <v>1819</v>
      </c>
      <c r="K2290" s="140"/>
      <c r="L2290" s="140"/>
      <c r="M2290" s="140" t="s">
        <v>6993</v>
      </c>
      <c r="N2290" s="141">
        <v>60</v>
      </c>
      <c r="O2290" s="142" t="b">
        <v>0</v>
      </c>
      <c r="P2290" s="140" t="s">
        <v>3077</v>
      </c>
      <c r="Q2290" t="s">
        <v>1825</v>
      </c>
      <c r="R2290" t="s">
        <v>630</v>
      </c>
    </row>
    <row r="2291" spans="1:18" x14ac:dyDescent="0.25">
      <c r="A2291" s="140" t="s">
        <v>1609</v>
      </c>
      <c r="B2291" s="140" t="s">
        <v>885</v>
      </c>
      <c r="C2291" s="140" t="s">
        <v>1819</v>
      </c>
      <c r="D2291" s="140" t="s">
        <v>1820</v>
      </c>
      <c r="E2291" s="140" t="s">
        <v>3325</v>
      </c>
      <c r="F2291" s="140"/>
      <c r="G2291" s="140" t="s">
        <v>1788</v>
      </c>
      <c r="H2291" s="140" t="s">
        <v>1789</v>
      </c>
      <c r="I2291" s="140" t="s">
        <v>5551</v>
      </c>
      <c r="J2291" s="140" t="s">
        <v>1819</v>
      </c>
      <c r="K2291" s="140"/>
      <c r="L2291" s="140"/>
      <c r="M2291" s="140" t="s">
        <v>6994</v>
      </c>
      <c r="N2291" s="141">
        <v>60</v>
      </c>
      <c r="O2291" s="142" t="b">
        <v>0</v>
      </c>
      <c r="P2291" s="140" t="s">
        <v>3077</v>
      </c>
      <c r="Q2291" t="s">
        <v>1825</v>
      </c>
      <c r="R2291" t="s">
        <v>630</v>
      </c>
    </row>
    <row r="2292" spans="1:18" x14ac:dyDescent="0.25">
      <c r="A2292" s="140" t="s">
        <v>1610</v>
      </c>
      <c r="B2292" s="140" t="s">
        <v>887</v>
      </c>
      <c r="C2292" s="140" t="s">
        <v>1819</v>
      </c>
      <c r="D2292" s="140" t="s">
        <v>1820</v>
      </c>
      <c r="E2292" s="140" t="s">
        <v>1928</v>
      </c>
      <c r="F2292" s="140"/>
      <c r="G2292" s="140" t="s">
        <v>70</v>
      </c>
      <c r="H2292" s="140" t="s">
        <v>1781</v>
      </c>
      <c r="I2292" s="140" t="s">
        <v>5551</v>
      </c>
      <c r="J2292" s="140" t="s">
        <v>1819</v>
      </c>
      <c r="K2292" s="140"/>
      <c r="L2292" s="140"/>
      <c r="M2292" s="140" t="s">
        <v>6995</v>
      </c>
      <c r="N2292" s="141">
        <v>60</v>
      </c>
      <c r="O2292" s="142" t="b">
        <v>0</v>
      </c>
      <c r="P2292" s="140" t="s">
        <v>3077</v>
      </c>
      <c r="Q2292" t="s">
        <v>1825</v>
      </c>
      <c r="R2292" t="s">
        <v>630</v>
      </c>
    </row>
    <row r="2293" spans="1:18" x14ac:dyDescent="0.25">
      <c r="A2293" s="140" t="s">
        <v>1611</v>
      </c>
      <c r="B2293" s="140" t="s">
        <v>887</v>
      </c>
      <c r="C2293" s="140" t="s">
        <v>1819</v>
      </c>
      <c r="D2293" s="140" t="s">
        <v>1820</v>
      </c>
      <c r="E2293" s="140" t="s">
        <v>5305</v>
      </c>
      <c r="F2293" s="140"/>
      <c r="G2293" s="140" t="s">
        <v>1788</v>
      </c>
      <c r="H2293" s="140" t="s">
        <v>1789</v>
      </c>
      <c r="I2293" s="140" t="s">
        <v>5551</v>
      </c>
      <c r="J2293" s="140" t="s">
        <v>1819</v>
      </c>
      <c r="K2293" s="140"/>
      <c r="L2293" s="140"/>
      <c r="M2293" s="140" t="s">
        <v>6996</v>
      </c>
      <c r="N2293" s="141">
        <v>60</v>
      </c>
      <c r="O2293" s="142" t="b">
        <v>0</v>
      </c>
      <c r="P2293" s="140" t="s">
        <v>3077</v>
      </c>
      <c r="Q2293" t="s">
        <v>1825</v>
      </c>
      <c r="R2293" t="s">
        <v>630</v>
      </c>
    </row>
    <row r="2294" spans="1:18" x14ac:dyDescent="0.25">
      <c r="A2294" s="140" t="s">
        <v>273</v>
      </c>
      <c r="B2294" s="140" t="s">
        <v>887</v>
      </c>
      <c r="C2294" s="140" t="s">
        <v>1819</v>
      </c>
      <c r="D2294" s="140" t="s">
        <v>1820</v>
      </c>
      <c r="E2294" s="140" t="s">
        <v>1913</v>
      </c>
      <c r="F2294" s="140"/>
      <c r="G2294" s="140" t="s">
        <v>1788</v>
      </c>
      <c r="H2294" s="140" t="s">
        <v>1789</v>
      </c>
      <c r="I2294" s="140" t="s">
        <v>5551</v>
      </c>
      <c r="J2294" s="140" t="s">
        <v>1819</v>
      </c>
      <c r="K2294" s="140"/>
      <c r="L2294" s="140"/>
      <c r="M2294" s="140" t="s">
        <v>6997</v>
      </c>
      <c r="N2294" s="141">
        <v>60</v>
      </c>
      <c r="O2294" s="142" t="b">
        <v>0</v>
      </c>
      <c r="P2294" s="140" t="s">
        <v>3077</v>
      </c>
      <c r="Q2294" t="s">
        <v>1825</v>
      </c>
      <c r="R2294" t="s">
        <v>630</v>
      </c>
    </row>
    <row r="2295" spans="1:18" x14ac:dyDescent="0.25">
      <c r="A2295" s="140" t="s">
        <v>1612</v>
      </c>
      <c r="B2295" s="140" t="s">
        <v>885</v>
      </c>
      <c r="C2295" s="140" t="s">
        <v>1819</v>
      </c>
      <c r="D2295" s="140" t="s">
        <v>1820</v>
      </c>
      <c r="E2295" s="140" t="s">
        <v>3781</v>
      </c>
      <c r="F2295" s="140"/>
      <c r="G2295" s="140" t="s">
        <v>1788</v>
      </c>
      <c r="H2295" s="140" t="s">
        <v>1789</v>
      </c>
      <c r="I2295" s="140" t="s">
        <v>5551</v>
      </c>
      <c r="J2295" s="140" t="s">
        <v>1819</v>
      </c>
      <c r="K2295" s="140"/>
      <c r="L2295" s="140"/>
      <c r="M2295" s="140" t="s">
        <v>6998</v>
      </c>
      <c r="N2295" s="141">
        <v>60</v>
      </c>
      <c r="O2295" s="142" t="b">
        <v>0</v>
      </c>
      <c r="P2295" s="140" t="s">
        <v>3077</v>
      </c>
      <c r="Q2295" t="s">
        <v>1825</v>
      </c>
      <c r="R2295" t="s">
        <v>630</v>
      </c>
    </row>
    <row r="2296" spans="1:18" x14ac:dyDescent="0.25">
      <c r="A2296" s="140" t="s">
        <v>1613</v>
      </c>
      <c r="B2296" s="140" t="s">
        <v>887</v>
      </c>
      <c r="C2296" s="140" t="s">
        <v>1819</v>
      </c>
      <c r="D2296" s="140" t="s">
        <v>1820</v>
      </c>
      <c r="E2296" s="140" t="s">
        <v>5305</v>
      </c>
      <c r="F2296" s="140"/>
      <c r="G2296" s="140" t="s">
        <v>1788</v>
      </c>
      <c r="H2296" s="140" t="s">
        <v>1789</v>
      </c>
      <c r="I2296" s="140" t="s">
        <v>5551</v>
      </c>
      <c r="J2296" s="140" t="s">
        <v>1819</v>
      </c>
      <c r="K2296" s="140"/>
      <c r="L2296" s="140"/>
      <c r="M2296" s="140" t="s">
        <v>6999</v>
      </c>
      <c r="N2296" s="141">
        <v>60</v>
      </c>
      <c r="O2296" s="142" t="b">
        <v>0</v>
      </c>
      <c r="P2296" s="140" t="s">
        <v>3077</v>
      </c>
      <c r="Q2296" t="s">
        <v>1825</v>
      </c>
      <c r="R2296" t="s">
        <v>630</v>
      </c>
    </row>
    <row r="2297" spans="1:18" x14ac:dyDescent="0.25">
      <c r="A2297" s="140" t="s">
        <v>1614</v>
      </c>
      <c r="B2297" s="140" t="s">
        <v>885</v>
      </c>
      <c r="C2297" s="140" t="s">
        <v>1819</v>
      </c>
      <c r="D2297" s="140" t="s">
        <v>1820</v>
      </c>
      <c r="E2297" s="140" t="s">
        <v>6036</v>
      </c>
      <c r="F2297" s="140"/>
      <c r="G2297" s="140" t="s">
        <v>70</v>
      </c>
      <c r="H2297" s="140" t="s">
        <v>1781</v>
      </c>
      <c r="I2297" s="140" t="s">
        <v>5551</v>
      </c>
      <c r="J2297" s="140" t="s">
        <v>1819</v>
      </c>
      <c r="K2297" s="140"/>
      <c r="L2297" s="140"/>
      <c r="M2297" s="140" t="s">
        <v>7000</v>
      </c>
      <c r="N2297" s="141">
        <v>60</v>
      </c>
      <c r="O2297" s="142" t="b">
        <v>0</v>
      </c>
      <c r="P2297" s="140" t="s">
        <v>3077</v>
      </c>
      <c r="Q2297" t="s">
        <v>1825</v>
      </c>
      <c r="R2297" t="s">
        <v>630</v>
      </c>
    </row>
    <row r="2298" spans="1:18" x14ac:dyDescent="0.25">
      <c r="A2298" s="140" t="s">
        <v>1615</v>
      </c>
      <c r="B2298" s="140" t="s">
        <v>885</v>
      </c>
      <c r="C2298" s="140" t="s">
        <v>1819</v>
      </c>
      <c r="D2298" s="140" t="s">
        <v>1820</v>
      </c>
      <c r="E2298" s="140" t="s">
        <v>3781</v>
      </c>
      <c r="F2298" s="140"/>
      <c r="G2298" s="140" t="s">
        <v>1788</v>
      </c>
      <c r="H2298" s="140" t="s">
        <v>1789</v>
      </c>
      <c r="I2298" s="140" t="s">
        <v>5551</v>
      </c>
      <c r="J2298" s="140" t="s">
        <v>1819</v>
      </c>
      <c r="K2298" s="140"/>
      <c r="L2298" s="140"/>
      <c r="M2298" s="140" t="s">
        <v>7001</v>
      </c>
      <c r="N2298" s="141">
        <v>60</v>
      </c>
      <c r="O2298" s="142" t="b">
        <v>0</v>
      </c>
      <c r="P2298" s="140" t="s">
        <v>3077</v>
      </c>
      <c r="Q2298" t="s">
        <v>1825</v>
      </c>
      <c r="R2298" t="s">
        <v>630</v>
      </c>
    </row>
    <row r="2299" spans="1:18" x14ac:dyDescent="0.25">
      <c r="A2299" s="140" t="s">
        <v>144</v>
      </c>
      <c r="B2299" s="140" t="s">
        <v>887</v>
      </c>
      <c r="C2299" s="140" t="s">
        <v>1819</v>
      </c>
      <c r="D2299" s="140" t="s">
        <v>1820</v>
      </c>
      <c r="E2299" s="140" t="s">
        <v>6718</v>
      </c>
      <c r="F2299" s="140"/>
      <c r="G2299" s="140" t="s">
        <v>70</v>
      </c>
      <c r="H2299" s="140" t="s">
        <v>1781</v>
      </c>
      <c r="I2299" s="140" t="s">
        <v>5551</v>
      </c>
      <c r="J2299" s="140" t="s">
        <v>1819</v>
      </c>
      <c r="K2299" s="140"/>
      <c r="L2299" s="140"/>
      <c r="M2299" s="140" t="s">
        <v>7002</v>
      </c>
      <c r="N2299" s="141">
        <v>60</v>
      </c>
      <c r="O2299" s="142" t="b">
        <v>0</v>
      </c>
      <c r="P2299" s="140" t="s">
        <v>3077</v>
      </c>
      <c r="Q2299" t="s">
        <v>1825</v>
      </c>
      <c r="R2299" t="s">
        <v>630</v>
      </c>
    </row>
    <row r="2300" spans="1:18" x14ac:dyDescent="0.25">
      <c r="A2300" s="140" t="s">
        <v>1616</v>
      </c>
      <c r="B2300" s="140" t="s">
        <v>885</v>
      </c>
      <c r="C2300" s="140" t="s">
        <v>1819</v>
      </c>
      <c r="D2300" s="140" t="s">
        <v>1820</v>
      </c>
      <c r="E2300" s="140" t="s">
        <v>4293</v>
      </c>
      <c r="F2300" s="140"/>
      <c r="G2300" s="140" t="s">
        <v>70</v>
      </c>
      <c r="H2300" s="140" t="s">
        <v>1781</v>
      </c>
      <c r="I2300" s="140" t="s">
        <v>5551</v>
      </c>
      <c r="J2300" s="140" t="s">
        <v>1819</v>
      </c>
      <c r="K2300" s="140"/>
      <c r="L2300" s="140"/>
      <c r="M2300" s="140" t="s">
        <v>7003</v>
      </c>
      <c r="N2300" s="141">
        <v>60</v>
      </c>
      <c r="O2300" s="142" t="b">
        <v>0</v>
      </c>
      <c r="P2300" s="140" t="s">
        <v>3077</v>
      </c>
      <c r="Q2300" t="s">
        <v>1825</v>
      </c>
      <c r="R2300" t="s">
        <v>630</v>
      </c>
    </row>
    <row r="2301" spans="1:18" x14ac:dyDescent="0.25">
      <c r="A2301" s="140" t="s">
        <v>1617</v>
      </c>
      <c r="B2301" s="140" t="s">
        <v>885</v>
      </c>
      <c r="C2301" s="140" t="s">
        <v>1819</v>
      </c>
      <c r="D2301" s="140" t="s">
        <v>1820</v>
      </c>
      <c r="E2301" s="140" t="s">
        <v>6036</v>
      </c>
      <c r="F2301" s="140"/>
      <c r="G2301" s="140" t="s">
        <v>70</v>
      </c>
      <c r="H2301" s="140" t="s">
        <v>1781</v>
      </c>
      <c r="I2301" s="140" t="s">
        <v>5551</v>
      </c>
      <c r="J2301" s="140" t="s">
        <v>1819</v>
      </c>
      <c r="K2301" s="140"/>
      <c r="L2301" s="140"/>
      <c r="M2301" s="140" t="s">
        <v>7004</v>
      </c>
      <c r="N2301" s="141">
        <v>60</v>
      </c>
      <c r="O2301" s="142" t="b">
        <v>0</v>
      </c>
      <c r="P2301" s="140" t="s">
        <v>3077</v>
      </c>
      <c r="Q2301" t="s">
        <v>1825</v>
      </c>
      <c r="R2301" t="s">
        <v>630</v>
      </c>
    </row>
    <row r="2302" spans="1:18" x14ac:dyDescent="0.25">
      <c r="A2302" s="140" t="s">
        <v>1618</v>
      </c>
      <c r="B2302" s="140" t="s">
        <v>887</v>
      </c>
      <c r="C2302" s="140" t="s">
        <v>1819</v>
      </c>
      <c r="D2302" s="140" t="s">
        <v>1820</v>
      </c>
      <c r="E2302" s="140" t="s">
        <v>2736</v>
      </c>
      <c r="F2302" s="140"/>
      <c r="G2302" s="140" t="s">
        <v>1788</v>
      </c>
      <c r="H2302" s="140" t="s">
        <v>1789</v>
      </c>
      <c r="I2302" s="140" t="s">
        <v>5551</v>
      </c>
      <c r="J2302" s="140" t="s">
        <v>1819</v>
      </c>
      <c r="K2302" s="140"/>
      <c r="L2302" s="140"/>
      <c r="M2302" s="140" t="s">
        <v>7005</v>
      </c>
      <c r="N2302" s="141">
        <v>60</v>
      </c>
      <c r="O2302" s="142" t="b">
        <v>0</v>
      </c>
      <c r="P2302" s="140" t="s">
        <v>3077</v>
      </c>
      <c r="Q2302" t="s">
        <v>1825</v>
      </c>
      <c r="R2302" t="s">
        <v>630</v>
      </c>
    </row>
    <row r="2303" spans="1:18" x14ac:dyDescent="0.25">
      <c r="A2303" s="140" t="s">
        <v>1619</v>
      </c>
      <c r="B2303" s="140" t="s">
        <v>885</v>
      </c>
      <c r="C2303" s="140" t="s">
        <v>1819</v>
      </c>
      <c r="D2303" s="140" t="s">
        <v>1820</v>
      </c>
      <c r="E2303" s="140" t="s">
        <v>4293</v>
      </c>
      <c r="F2303" s="140"/>
      <c r="G2303" s="140" t="s">
        <v>70</v>
      </c>
      <c r="H2303" s="140" t="s">
        <v>1781</v>
      </c>
      <c r="I2303" s="140" t="s">
        <v>5551</v>
      </c>
      <c r="J2303" s="140" t="s">
        <v>1819</v>
      </c>
      <c r="K2303" s="140"/>
      <c r="L2303" s="140"/>
      <c r="M2303" s="140" t="s">
        <v>7006</v>
      </c>
      <c r="N2303" s="141">
        <v>60</v>
      </c>
      <c r="O2303" s="142" t="b">
        <v>0</v>
      </c>
      <c r="P2303" s="140" t="s">
        <v>3077</v>
      </c>
      <c r="Q2303" t="s">
        <v>1825</v>
      </c>
      <c r="R2303" t="s">
        <v>630</v>
      </c>
    </row>
    <row r="2304" spans="1:18" x14ac:dyDescent="0.25">
      <c r="A2304" s="140" t="s">
        <v>150</v>
      </c>
      <c r="B2304" s="140" t="s">
        <v>887</v>
      </c>
      <c r="C2304" s="140" t="s">
        <v>1819</v>
      </c>
      <c r="D2304" s="140" t="s">
        <v>1820</v>
      </c>
      <c r="E2304" s="140" t="s">
        <v>4067</v>
      </c>
      <c r="F2304" s="140"/>
      <c r="G2304" s="140" t="s">
        <v>71</v>
      </c>
      <c r="H2304" s="140" t="s">
        <v>1779</v>
      </c>
      <c r="I2304" s="140" t="s">
        <v>5963</v>
      </c>
      <c r="J2304" s="140" t="s">
        <v>1819</v>
      </c>
      <c r="K2304" s="140"/>
      <c r="L2304" s="140"/>
      <c r="M2304" s="140" t="s">
        <v>7007</v>
      </c>
      <c r="N2304" s="141">
        <v>60</v>
      </c>
      <c r="O2304" s="142" t="b">
        <v>0</v>
      </c>
      <c r="P2304" s="140" t="s">
        <v>3077</v>
      </c>
      <c r="Q2304" t="s">
        <v>1825</v>
      </c>
      <c r="R2304" t="s">
        <v>630</v>
      </c>
    </row>
    <row r="2305" spans="1:18" x14ac:dyDescent="0.25">
      <c r="A2305" s="140" t="s">
        <v>1620</v>
      </c>
      <c r="B2305" s="140" t="s">
        <v>885</v>
      </c>
      <c r="C2305" s="140" t="s">
        <v>1819</v>
      </c>
      <c r="D2305" s="140" t="s">
        <v>1820</v>
      </c>
      <c r="E2305" s="140" t="s">
        <v>2074</v>
      </c>
      <c r="F2305" s="140"/>
      <c r="G2305" s="140" t="s">
        <v>1788</v>
      </c>
      <c r="H2305" s="140" t="s">
        <v>1789</v>
      </c>
      <c r="I2305" s="140" t="s">
        <v>5551</v>
      </c>
      <c r="J2305" s="140" t="s">
        <v>1819</v>
      </c>
      <c r="K2305" s="140"/>
      <c r="L2305" s="140"/>
      <c r="M2305" s="140" t="s">
        <v>7008</v>
      </c>
      <c r="N2305" s="141">
        <v>60</v>
      </c>
      <c r="O2305" s="142" t="b">
        <v>0</v>
      </c>
      <c r="P2305" s="140" t="s">
        <v>3077</v>
      </c>
      <c r="Q2305" t="s">
        <v>1825</v>
      </c>
      <c r="R2305" t="s">
        <v>630</v>
      </c>
    </row>
    <row r="2306" spans="1:18" x14ac:dyDescent="0.25">
      <c r="A2306" s="140" t="s">
        <v>7009</v>
      </c>
      <c r="B2306" s="140" t="s">
        <v>887</v>
      </c>
      <c r="C2306" s="140" t="s">
        <v>1819</v>
      </c>
      <c r="D2306" s="140" t="s">
        <v>1820</v>
      </c>
      <c r="E2306" s="140" t="s">
        <v>2104</v>
      </c>
      <c r="F2306" s="140"/>
      <c r="G2306" s="140" t="s">
        <v>1788</v>
      </c>
      <c r="H2306" s="140" t="s">
        <v>1789</v>
      </c>
      <c r="I2306" s="140" t="s">
        <v>5551</v>
      </c>
      <c r="J2306" s="140" t="s">
        <v>1819</v>
      </c>
      <c r="K2306" s="140"/>
      <c r="L2306" s="140"/>
      <c r="M2306" s="140" t="s">
        <v>7010</v>
      </c>
      <c r="N2306" s="141">
        <v>60</v>
      </c>
      <c r="O2306" s="142" t="b">
        <v>0</v>
      </c>
      <c r="P2306" s="140" t="s">
        <v>3077</v>
      </c>
      <c r="Q2306" t="s">
        <v>1825</v>
      </c>
      <c r="R2306" t="s">
        <v>630</v>
      </c>
    </row>
    <row r="2307" spans="1:18" x14ac:dyDescent="0.25">
      <c r="A2307" s="140" t="s">
        <v>1621</v>
      </c>
      <c r="B2307" s="140" t="s">
        <v>887</v>
      </c>
      <c r="C2307" s="140" t="s">
        <v>1819</v>
      </c>
      <c r="D2307" s="140" t="s">
        <v>1820</v>
      </c>
      <c r="E2307" s="140" t="s">
        <v>2088</v>
      </c>
      <c r="F2307" s="140"/>
      <c r="G2307" s="140" t="s">
        <v>70</v>
      </c>
      <c r="H2307" s="140" t="s">
        <v>1781</v>
      </c>
      <c r="I2307" s="140" t="s">
        <v>5551</v>
      </c>
      <c r="J2307" s="140" t="s">
        <v>1819</v>
      </c>
      <c r="K2307" s="140"/>
      <c r="L2307" s="140"/>
      <c r="M2307" s="140" t="s">
        <v>7011</v>
      </c>
      <c r="N2307" s="141">
        <v>60</v>
      </c>
      <c r="O2307" s="142" t="b">
        <v>0</v>
      </c>
      <c r="P2307" s="140" t="s">
        <v>3077</v>
      </c>
      <c r="Q2307" t="s">
        <v>1825</v>
      </c>
      <c r="R2307" t="s">
        <v>630</v>
      </c>
    </row>
    <row r="2308" spans="1:18" x14ac:dyDescent="0.25">
      <c r="A2308" s="140" t="s">
        <v>1622</v>
      </c>
      <c r="B2308" s="140" t="s">
        <v>887</v>
      </c>
      <c r="C2308" s="140" t="s">
        <v>1819</v>
      </c>
      <c r="D2308" s="140" t="s">
        <v>1820</v>
      </c>
      <c r="E2308" s="140" t="s">
        <v>5305</v>
      </c>
      <c r="F2308" s="140"/>
      <c r="G2308" s="140" t="s">
        <v>1788</v>
      </c>
      <c r="H2308" s="140" t="s">
        <v>1789</v>
      </c>
      <c r="I2308" s="140" t="s">
        <v>5551</v>
      </c>
      <c r="J2308" s="140" t="s">
        <v>1819</v>
      </c>
      <c r="K2308" s="140"/>
      <c r="L2308" s="140"/>
      <c r="M2308" s="140" t="s">
        <v>7012</v>
      </c>
      <c r="N2308" s="141">
        <v>60</v>
      </c>
      <c r="O2308" s="142" t="b">
        <v>0</v>
      </c>
      <c r="P2308" s="140" t="s">
        <v>3077</v>
      </c>
      <c r="Q2308" t="s">
        <v>1825</v>
      </c>
      <c r="R2308" t="s">
        <v>630</v>
      </c>
    </row>
    <row r="2309" spans="1:18" x14ac:dyDescent="0.25">
      <c r="A2309" s="140" t="s">
        <v>1623</v>
      </c>
      <c r="B2309" s="140" t="s">
        <v>887</v>
      </c>
      <c r="C2309" s="140" t="s">
        <v>1819</v>
      </c>
      <c r="D2309" s="140" t="s">
        <v>1820</v>
      </c>
      <c r="E2309" s="140" t="s">
        <v>1928</v>
      </c>
      <c r="F2309" s="140"/>
      <c r="G2309" s="140" t="s">
        <v>70</v>
      </c>
      <c r="H2309" s="140" t="s">
        <v>1781</v>
      </c>
      <c r="I2309" s="140" t="s">
        <v>5551</v>
      </c>
      <c r="J2309" s="140" t="s">
        <v>1819</v>
      </c>
      <c r="K2309" s="140"/>
      <c r="L2309" s="140"/>
      <c r="M2309" s="140" t="s">
        <v>7013</v>
      </c>
      <c r="N2309" s="141">
        <v>60</v>
      </c>
      <c r="O2309" s="142" t="b">
        <v>0</v>
      </c>
      <c r="P2309" s="140" t="s">
        <v>3077</v>
      </c>
      <c r="Q2309" t="s">
        <v>1825</v>
      </c>
      <c r="R2309" t="s">
        <v>630</v>
      </c>
    </row>
    <row r="2310" spans="1:18" x14ac:dyDescent="0.25">
      <c r="A2310" s="140" t="s">
        <v>1624</v>
      </c>
      <c r="B2310" s="140" t="s">
        <v>885</v>
      </c>
      <c r="C2310" s="140" t="s">
        <v>1819</v>
      </c>
      <c r="D2310" s="140" t="s">
        <v>1820</v>
      </c>
      <c r="E2310" s="140" t="s">
        <v>3136</v>
      </c>
      <c r="F2310" s="140"/>
      <c r="G2310" s="140" t="s">
        <v>1788</v>
      </c>
      <c r="H2310" s="140" t="s">
        <v>1789</v>
      </c>
      <c r="I2310" s="140" t="s">
        <v>5551</v>
      </c>
      <c r="J2310" s="140" t="s">
        <v>1819</v>
      </c>
      <c r="K2310" s="140"/>
      <c r="L2310" s="140"/>
      <c r="M2310" s="140" t="s">
        <v>7014</v>
      </c>
      <c r="N2310" s="141">
        <v>60</v>
      </c>
      <c r="O2310" s="142" t="b">
        <v>0</v>
      </c>
      <c r="P2310" s="140" t="s">
        <v>3077</v>
      </c>
      <c r="Q2310" t="s">
        <v>1825</v>
      </c>
      <c r="R2310" t="s">
        <v>630</v>
      </c>
    </row>
    <row r="2311" spans="1:18" x14ac:dyDescent="0.25">
      <c r="A2311" s="140" t="s">
        <v>1625</v>
      </c>
      <c r="B2311" s="140" t="s">
        <v>885</v>
      </c>
      <c r="C2311" s="140" t="s">
        <v>1819</v>
      </c>
      <c r="D2311" s="140" t="s">
        <v>1820</v>
      </c>
      <c r="E2311" s="140" t="s">
        <v>3781</v>
      </c>
      <c r="F2311" s="140"/>
      <c r="G2311" s="140" t="s">
        <v>71</v>
      </c>
      <c r="H2311" s="140" t="s">
        <v>1779</v>
      </c>
      <c r="I2311" s="140" t="s">
        <v>5551</v>
      </c>
      <c r="J2311" s="140" t="s">
        <v>1819</v>
      </c>
      <c r="K2311" s="140"/>
      <c r="L2311" s="140"/>
      <c r="M2311" s="140" t="s">
        <v>7015</v>
      </c>
      <c r="N2311" s="141">
        <v>60</v>
      </c>
      <c r="O2311" s="142" t="b">
        <v>0</v>
      </c>
      <c r="P2311" s="140" t="s">
        <v>3077</v>
      </c>
      <c r="Q2311" t="s">
        <v>1825</v>
      </c>
      <c r="R2311" t="s">
        <v>630</v>
      </c>
    </row>
    <row r="2312" spans="1:18" x14ac:dyDescent="0.25">
      <c r="A2312" s="140" t="s">
        <v>146</v>
      </c>
      <c r="B2312" s="140" t="s">
        <v>887</v>
      </c>
      <c r="C2312" s="140" t="s">
        <v>1819</v>
      </c>
      <c r="D2312" s="140" t="s">
        <v>1820</v>
      </c>
      <c r="E2312" s="140" t="s">
        <v>6718</v>
      </c>
      <c r="F2312" s="140"/>
      <c r="G2312" s="140" t="s">
        <v>70</v>
      </c>
      <c r="H2312" s="140" t="s">
        <v>1781</v>
      </c>
      <c r="I2312" s="140" t="s">
        <v>5551</v>
      </c>
      <c r="J2312" s="140" t="s">
        <v>1819</v>
      </c>
      <c r="K2312" s="140"/>
      <c r="L2312" s="140"/>
      <c r="M2312" s="140" t="s">
        <v>7016</v>
      </c>
      <c r="N2312" s="141">
        <v>60</v>
      </c>
      <c r="O2312" s="142" t="b">
        <v>0</v>
      </c>
      <c r="P2312" s="140" t="s">
        <v>3077</v>
      </c>
      <c r="Q2312" t="s">
        <v>1825</v>
      </c>
      <c r="R2312" t="s">
        <v>630</v>
      </c>
    </row>
    <row r="2313" spans="1:18" x14ac:dyDescent="0.25">
      <c r="A2313" s="140" t="s">
        <v>147</v>
      </c>
      <c r="B2313" s="140" t="s">
        <v>887</v>
      </c>
      <c r="C2313" s="140" t="s">
        <v>1819</v>
      </c>
      <c r="D2313" s="140" t="s">
        <v>1820</v>
      </c>
      <c r="E2313" s="140" t="s">
        <v>2055</v>
      </c>
      <c r="F2313" s="140"/>
      <c r="G2313" s="140" t="s">
        <v>71</v>
      </c>
      <c r="H2313" s="140" t="s">
        <v>1779</v>
      </c>
      <c r="I2313" s="140" t="s">
        <v>5551</v>
      </c>
      <c r="J2313" s="140" t="s">
        <v>1819</v>
      </c>
      <c r="K2313" s="140"/>
      <c r="L2313" s="140"/>
      <c r="M2313" s="140" t="s">
        <v>7017</v>
      </c>
      <c r="N2313" s="141">
        <v>60</v>
      </c>
      <c r="O2313" s="142" t="b">
        <v>0</v>
      </c>
      <c r="P2313" s="140" t="s">
        <v>3077</v>
      </c>
      <c r="Q2313" t="s">
        <v>1825</v>
      </c>
      <c r="R2313" t="s">
        <v>630</v>
      </c>
    </row>
    <row r="2314" spans="1:18" x14ac:dyDescent="0.25">
      <c r="A2314" s="140" t="s">
        <v>1626</v>
      </c>
      <c r="B2314" s="140" t="s">
        <v>885</v>
      </c>
      <c r="C2314" s="140" t="s">
        <v>1819</v>
      </c>
      <c r="D2314" s="140" t="s">
        <v>1820</v>
      </c>
      <c r="E2314" s="140" t="s">
        <v>3325</v>
      </c>
      <c r="F2314" s="140"/>
      <c r="G2314" s="140" t="s">
        <v>1788</v>
      </c>
      <c r="H2314" s="140" t="s">
        <v>1789</v>
      </c>
      <c r="I2314" s="140" t="s">
        <v>5551</v>
      </c>
      <c r="J2314" s="140" t="s">
        <v>1819</v>
      </c>
      <c r="K2314" s="140"/>
      <c r="L2314" s="140"/>
      <c r="M2314" s="140" t="s">
        <v>7018</v>
      </c>
      <c r="N2314" s="141">
        <v>60</v>
      </c>
      <c r="O2314" s="142" t="b">
        <v>0</v>
      </c>
      <c r="P2314" s="140" t="s">
        <v>3077</v>
      </c>
      <c r="Q2314" t="s">
        <v>1825</v>
      </c>
      <c r="R2314" t="s">
        <v>630</v>
      </c>
    </row>
    <row r="2315" spans="1:18" x14ac:dyDescent="0.25">
      <c r="A2315" s="140" t="s">
        <v>1627</v>
      </c>
      <c r="B2315" s="140" t="s">
        <v>885</v>
      </c>
      <c r="C2315" s="140" t="s">
        <v>1819</v>
      </c>
      <c r="D2315" s="140" t="s">
        <v>1820</v>
      </c>
      <c r="E2315" s="140" t="s">
        <v>4293</v>
      </c>
      <c r="F2315" s="140"/>
      <c r="G2315" s="140" t="s">
        <v>70</v>
      </c>
      <c r="H2315" s="140" t="s">
        <v>1781</v>
      </c>
      <c r="I2315" s="140" t="s">
        <v>5551</v>
      </c>
      <c r="J2315" s="140" t="s">
        <v>1819</v>
      </c>
      <c r="K2315" s="140"/>
      <c r="L2315" s="140"/>
      <c r="M2315" s="140" t="s">
        <v>7019</v>
      </c>
      <c r="N2315" s="141">
        <v>60</v>
      </c>
      <c r="O2315" s="142" t="b">
        <v>0</v>
      </c>
      <c r="P2315" s="140" t="s">
        <v>3077</v>
      </c>
      <c r="Q2315" t="s">
        <v>1825</v>
      </c>
      <c r="R2315" t="s">
        <v>630</v>
      </c>
    </row>
    <row r="2316" spans="1:18" x14ac:dyDescent="0.25">
      <c r="A2316" s="140" t="s">
        <v>1628</v>
      </c>
      <c r="B2316" s="140" t="s">
        <v>887</v>
      </c>
      <c r="C2316" s="140" t="s">
        <v>1819</v>
      </c>
      <c r="D2316" s="140" t="s">
        <v>1820</v>
      </c>
      <c r="E2316" s="140" t="s">
        <v>6718</v>
      </c>
      <c r="F2316" s="140"/>
      <c r="G2316" s="140" t="s">
        <v>70</v>
      </c>
      <c r="H2316" s="140" t="s">
        <v>1781</v>
      </c>
      <c r="I2316" s="140" t="s">
        <v>5551</v>
      </c>
      <c r="J2316" s="140" t="s">
        <v>1819</v>
      </c>
      <c r="K2316" s="140"/>
      <c r="L2316" s="140"/>
      <c r="M2316" s="140" t="s">
        <v>7020</v>
      </c>
      <c r="N2316" s="141">
        <v>60</v>
      </c>
      <c r="O2316" s="142" t="b">
        <v>0</v>
      </c>
      <c r="P2316" s="140" t="s">
        <v>3077</v>
      </c>
      <c r="Q2316" t="s">
        <v>1825</v>
      </c>
      <c r="R2316" t="s">
        <v>630</v>
      </c>
    </row>
    <row r="2317" spans="1:18" x14ac:dyDescent="0.25">
      <c r="A2317" s="140" t="s">
        <v>148</v>
      </c>
      <c r="B2317" s="140" t="s">
        <v>887</v>
      </c>
      <c r="C2317" s="140" t="s">
        <v>1819</v>
      </c>
      <c r="D2317" s="140" t="s">
        <v>1820</v>
      </c>
      <c r="E2317" s="140" t="s">
        <v>2055</v>
      </c>
      <c r="F2317" s="140"/>
      <c r="G2317" s="140" t="s">
        <v>71</v>
      </c>
      <c r="H2317" s="140" t="s">
        <v>1779</v>
      </c>
      <c r="I2317" s="140" t="s">
        <v>5551</v>
      </c>
      <c r="J2317" s="140" t="s">
        <v>1819</v>
      </c>
      <c r="K2317" s="140"/>
      <c r="L2317" s="140"/>
      <c r="M2317" s="140" t="s">
        <v>7021</v>
      </c>
      <c r="N2317" s="141">
        <v>60</v>
      </c>
      <c r="O2317" s="142" t="b">
        <v>0</v>
      </c>
      <c r="P2317" s="140" t="s">
        <v>3077</v>
      </c>
      <c r="Q2317" t="s">
        <v>1825</v>
      </c>
      <c r="R2317" t="s">
        <v>630</v>
      </c>
    </row>
    <row r="2318" spans="1:18" x14ac:dyDescent="0.25">
      <c r="A2318" s="140" t="s">
        <v>1629</v>
      </c>
      <c r="B2318" s="140" t="s">
        <v>885</v>
      </c>
      <c r="C2318" s="140" t="s">
        <v>1819</v>
      </c>
      <c r="D2318" s="140" t="s">
        <v>1820</v>
      </c>
      <c r="E2318" s="140" t="s">
        <v>1928</v>
      </c>
      <c r="F2318" s="140"/>
      <c r="G2318" s="140" t="s">
        <v>70</v>
      </c>
      <c r="H2318" s="140" t="s">
        <v>1781</v>
      </c>
      <c r="I2318" s="140" t="s">
        <v>5551</v>
      </c>
      <c r="J2318" s="140" t="s">
        <v>1819</v>
      </c>
      <c r="K2318" s="140"/>
      <c r="L2318" s="140"/>
      <c r="M2318" s="140" t="s">
        <v>7022</v>
      </c>
      <c r="N2318" s="141">
        <v>60</v>
      </c>
      <c r="O2318" s="142" t="b">
        <v>0</v>
      </c>
      <c r="P2318" s="140" t="s">
        <v>3077</v>
      </c>
      <c r="Q2318" t="s">
        <v>1825</v>
      </c>
      <c r="R2318" t="s">
        <v>630</v>
      </c>
    </row>
    <row r="2319" spans="1:18" x14ac:dyDescent="0.25">
      <c r="A2319" s="140" t="s">
        <v>1630</v>
      </c>
      <c r="B2319" s="140" t="s">
        <v>5626</v>
      </c>
      <c r="C2319" s="140" t="s">
        <v>1819</v>
      </c>
      <c r="D2319" s="140" t="s">
        <v>1820</v>
      </c>
      <c r="E2319" s="140" t="s">
        <v>1932</v>
      </c>
      <c r="F2319" s="140"/>
      <c r="G2319" s="140" t="s">
        <v>71</v>
      </c>
      <c r="H2319" s="140" t="s">
        <v>1779</v>
      </c>
      <c r="I2319" s="140" t="s">
        <v>5551</v>
      </c>
      <c r="J2319" s="140" t="s">
        <v>1819</v>
      </c>
      <c r="K2319" s="140"/>
      <c r="L2319" s="140"/>
      <c r="M2319" s="140" t="s">
        <v>7023</v>
      </c>
      <c r="N2319" s="141">
        <v>60</v>
      </c>
      <c r="O2319" s="142" t="b">
        <v>0</v>
      </c>
      <c r="P2319" s="140" t="s">
        <v>3077</v>
      </c>
      <c r="Q2319" t="s">
        <v>1825</v>
      </c>
      <c r="R2319" t="s">
        <v>630</v>
      </c>
    </row>
    <row r="2320" spans="1:18" x14ac:dyDescent="0.25">
      <c r="A2320" s="140" t="s">
        <v>1631</v>
      </c>
      <c r="B2320" s="140" t="s">
        <v>887</v>
      </c>
      <c r="C2320" s="140" t="s">
        <v>1819</v>
      </c>
      <c r="D2320" s="140" t="s">
        <v>1820</v>
      </c>
      <c r="E2320" s="140" t="s">
        <v>1957</v>
      </c>
      <c r="F2320" s="140"/>
      <c r="G2320" s="140" t="s">
        <v>1788</v>
      </c>
      <c r="H2320" s="140" t="s">
        <v>1789</v>
      </c>
      <c r="I2320" s="140" t="s">
        <v>5551</v>
      </c>
      <c r="J2320" s="140" t="s">
        <v>1819</v>
      </c>
      <c r="K2320" s="140"/>
      <c r="L2320" s="140"/>
      <c r="M2320" s="140" t="s">
        <v>7024</v>
      </c>
      <c r="N2320" s="141">
        <v>60</v>
      </c>
      <c r="O2320" s="142" t="b">
        <v>0</v>
      </c>
      <c r="P2320" s="140" t="s">
        <v>3077</v>
      </c>
      <c r="Q2320" t="s">
        <v>1825</v>
      </c>
      <c r="R2320" t="s">
        <v>630</v>
      </c>
    </row>
    <row r="2321" spans="1:18" x14ac:dyDescent="0.25">
      <c r="A2321" s="140" t="s">
        <v>1632</v>
      </c>
      <c r="B2321" s="140" t="s">
        <v>885</v>
      </c>
      <c r="C2321" s="140" t="s">
        <v>1819</v>
      </c>
      <c r="D2321" s="140" t="s">
        <v>1820</v>
      </c>
      <c r="E2321" s="140" t="s">
        <v>1928</v>
      </c>
      <c r="F2321" s="140"/>
      <c r="G2321" s="140" t="s">
        <v>70</v>
      </c>
      <c r="H2321" s="140" t="s">
        <v>1781</v>
      </c>
      <c r="I2321" s="140" t="s">
        <v>5551</v>
      </c>
      <c r="J2321" s="140" t="s">
        <v>1819</v>
      </c>
      <c r="K2321" s="140"/>
      <c r="L2321" s="140"/>
      <c r="M2321" s="140" t="s">
        <v>7025</v>
      </c>
      <c r="N2321" s="141">
        <v>60</v>
      </c>
      <c r="O2321" s="142" t="b">
        <v>0</v>
      </c>
      <c r="P2321" s="140" t="s">
        <v>3077</v>
      </c>
      <c r="Q2321" t="s">
        <v>1825</v>
      </c>
      <c r="R2321" t="s">
        <v>630</v>
      </c>
    </row>
    <row r="2322" spans="1:18" x14ac:dyDescent="0.25">
      <c r="A2322" s="140" t="s">
        <v>1633</v>
      </c>
      <c r="B2322" s="140" t="s">
        <v>887</v>
      </c>
      <c r="C2322" s="140" t="s">
        <v>1819</v>
      </c>
      <c r="D2322" s="140" t="s">
        <v>1820</v>
      </c>
      <c r="E2322" s="140" t="s">
        <v>2104</v>
      </c>
      <c r="F2322" s="140"/>
      <c r="G2322" s="140" t="s">
        <v>1788</v>
      </c>
      <c r="H2322" s="140" t="s">
        <v>1789</v>
      </c>
      <c r="I2322" s="140" t="s">
        <v>5551</v>
      </c>
      <c r="J2322" s="140" t="s">
        <v>1819</v>
      </c>
      <c r="K2322" s="140"/>
      <c r="L2322" s="140"/>
      <c r="M2322" s="140" t="s">
        <v>7026</v>
      </c>
      <c r="N2322" s="141">
        <v>60</v>
      </c>
      <c r="O2322" s="142" t="b">
        <v>0</v>
      </c>
      <c r="P2322" s="140" t="s">
        <v>3077</v>
      </c>
      <c r="Q2322" t="s">
        <v>1825</v>
      </c>
      <c r="R2322" t="s">
        <v>630</v>
      </c>
    </row>
    <row r="2323" spans="1:18" x14ac:dyDescent="0.25">
      <c r="A2323" s="140" t="s">
        <v>1634</v>
      </c>
      <c r="B2323" s="140" t="s">
        <v>885</v>
      </c>
      <c r="C2323" s="140" t="s">
        <v>1819</v>
      </c>
      <c r="D2323" s="140" t="s">
        <v>1820</v>
      </c>
      <c r="E2323" s="140" t="s">
        <v>3136</v>
      </c>
      <c r="F2323" s="140"/>
      <c r="G2323" s="140" t="s">
        <v>1788</v>
      </c>
      <c r="H2323" s="140" t="s">
        <v>1789</v>
      </c>
      <c r="I2323" s="140" t="s">
        <v>5551</v>
      </c>
      <c r="J2323" s="140" t="s">
        <v>1819</v>
      </c>
      <c r="K2323" s="140"/>
      <c r="L2323" s="140"/>
      <c r="M2323" s="140" t="s">
        <v>7027</v>
      </c>
      <c r="N2323" s="141">
        <v>60</v>
      </c>
      <c r="O2323" s="142" t="b">
        <v>0</v>
      </c>
      <c r="P2323" s="140" t="s">
        <v>3077</v>
      </c>
      <c r="Q2323" t="s">
        <v>1825</v>
      </c>
      <c r="R2323" t="s">
        <v>630</v>
      </c>
    </row>
    <row r="2324" spans="1:18" x14ac:dyDescent="0.25">
      <c r="A2324" s="140" t="s">
        <v>149</v>
      </c>
      <c r="B2324" s="140" t="s">
        <v>887</v>
      </c>
      <c r="C2324" s="140" t="s">
        <v>1819</v>
      </c>
      <c r="D2324" s="140" t="s">
        <v>1820</v>
      </c>
      <c r="E2324" s="140" t="s">
        <v>4067</v>
      </c>
      <c r="F2324" s="140"/>
      <c r="G2324" s="140" t="s">
        <v>1788</v>
      </c>
      <c r="H2324" s="140" t="s">
        <v>1789</v>
      </c>
      <c r="I2324" s="140" t="s">
        <v>5963</v>
      </c>
      <c r="J2324" s="140" t="s">
        <v>1819</v>
      </c>
      <c r="K2324" s="140"/>
      <c r="L2324" s="140"/>
      <c r="M2324" s="140" t="s">
        <v>7028</v>
      </c>
      <c r="N2324" s="141">
        <v>60</v>
      </c>
      <c r="O2324" s="142" t="b">
        <v>0</v>
      </c>
      <c r="P2324" s="140" t="s">
        <v>3077</v>
      </c>
      <c r="Q2324" t="s">
        <v>1825</v>
      </c>
      <c r="R2324" t="s">
        <v>630</v>
      </c>
    </row>
    <row r="2325" spans="1:18" x14ac:dyDescent="0.25">
      <c r="A2325" s="140" t="s">
        <v>1635</v>
      </c>
      <c r="B2325" s="140" t="s">
        <v>885</v>
      </c>
      <c r="C2325" s="140" t="s">
        <v>1819</v>
      </c>
      <c r="D2325" s="140" t="s">
        <v>1820</v>
      </c>
      <c r="E2325" s="140" t="s">
        <v>6049</v>
      </c>
      <c r="F2325" s="140"/>
      <c r="G2325" s="140" t="s">
        <v>70</v>
      </c>
      <c r="H2325" s="140" t="s">
        <v>1781</v>
      </c>
      <c r="I2325" s="140" t="s">
        <v>5551</v>
      </c>
      <c r="J2325" s="140" t="s">
        <v>1819</v>
      </c>
      <c r="K2325" s="140"/>
      <c r="L2325" s="140"/>
      <c r="M2325" s="140" t="s">
        <v>7029</v>
      </c>
      <c r="N2325" s="141">
        <v>60</v>
      </c>
      <c r="O2325" s="142" t="b">
        <v>0</v>
      </c>
      <c r="P2325" s="140" t="s">
        <v>3077</v>
      </c>
      <c r="Q2325" t="s">
        <v>1825</v>
      </c>
      <c r="R2325" t="s">
        <v>630</v>
      </c>
    </row>
    <row r="2326" spans="1:18" x14ac:dyDescent="0.25">
      <c r="A2326" s="140" t="s">
        <v>1636</v>
      </c>
      <c r="B2326" s="140" t="s">
        <v>5626</v>
      </c>
      <c r="C2326" s="140" t="s">
        <v>1819</v>
      </c>
      <c r="D2326" s="140" t="s">
        <v>1820</v>
      </c>
      <c r="E2326" s="140" t="s">
        <v>5297</v>
      </c>
      <c r="F2326" s="140"/>
      <c r="G2326" s="140" t="s">
        <v>1788</v>
      </c>
      <c r="H2326" s="140" t="s">
        <v>1789</v>
      </c>
      <c r="I2326" s="140" t="s">
        <v>5551</v>
      </c>
      <c r="J2326" s="140" t="s">
        <v>1819</v>
      </c>
      <c r="K2326" s="140"/>
      <c r="L2326" s="140"/>
      <c r="M2326" s="140" t="s">
        <v>7030</v>
      </c>
      <c r="N2326" s="141">
        <v>60</v>
      </c>
      <c r="O2326" s="142" t="b">
        <v>0</v>
      </c>
      <c r="P2326" s="140" t="s">
        <v>3077</v>
      </c>
      <c r="Q2326" t="s">
        <v>1825</v>
      </c>
      <c r="R2326" t="s">
        <v>630</v>
      </c>
    </row>
    <row r="2327" spans="1:18" x14ac:dyDescent="0.25">
      <c r="A2327" s="140" t="s">
        <v>1637</v>
      </c>
      <c r="B2327" s="140" t="s">
        <v>5626</v>
      </c>
      <c r="C2327" s="140" t="s">
        <v>1819</v>
      </c>
      <c r="D2327" s="140" t="s">
        <v>1820</v>
      </c>
      <c r="E2327" s="140" t="s">
        <v>2104</v>
      </c>
      <c r="F2327" s="140"/>
      <c r="G2327" s="140" t="s">
        <v>1788</v>
      </c>
      <c r="H2327" s="140" t="s">
        <v>1789</v>
      </c>
      <c r="I2327" s="140" t="s">
        <v>5551</v>
      </c>
      <c r="J2327" s="140" t="s">
        <v>1819</v>
      </c>
      <c r="K2327" s="140"/>
      <c r="L2327" s="140"/>
      <c r="M2327" s="140" t="s">
        <v>7031</v>
      </c>
      <c r="N2327" s="141">
        <v>60</v>
      </c>
      <c r="O2327" s="142" t="b">
        <v>0</v>
      </c>
      <c r="P2327" s="140" t="s">
        <v>3077</v>
      </c>
      <c r="Q2327" t="s">
        <v>1825</v>
      </c>
      <c r="R2327" t="s">
        <v>630</v>
      </c>
    </row>
    <row r="2328" spans="1:18" x14ac:dyDescent="0.25">
      <c r="A2328" s="140" t="s">
        <v>1638</v>
      </c>
      <c r="B2328" s="140" t="s">
        <v>5626</v>
      </c>
      <c r="C2328" s="140" t="s">
        <v>1819</v>
      </c>
      <c r="D2328" s="140" t="s">
        <v>1820</v>
      </c>
      <c r="E2328" s="140" t="s">
        <v>1913</v>
      </c>
      <c r="F2328" s="140"/>
      <c r="G2328" s="140" t="s">
        <v>71</v>
      </c>
      <c r="H2328" s="140" t="s">
        <v>1779</v>
      </c>
      <c r="I2328" s="140" t="s">
        <v>5551</v>
      </c>
      <c r="J2328" s="140" t="s">
        <v>1819</v>
      </c>
      <c r="K2328" s="140"/>
      <c r="L2328" s="140"/>
      <c r="M2328" s="140" t="s">
        <v>7032</v>
      </c>
      <c r="N2328" s="141">
        <v>60</v>
      </c>
      <c r="O2328" s="142" t="b">
        <v>0</v>
      </c>
      <c r="P2328" s="140" t="s">
        <v>3077</v>
      </c>
      <c r="Q2328" t="s">
        <v>1825</v>
      </c>
      <c r="R2328" t="s">
        <v>630</v>
      </c>
    </row>
    <row r="2329" spans="1:18" x14ac:dyDescent="0.25">
      <c r="A2329" s="140" t="s">
        <v>1639</v>
      </c>
      <c r="B2329" s="140" t="s">
        <v>885</v>
      </c>
      <c r="C2329" s="140" t="s">
        <v>1819</v>
      </c>
      <c r="D2329" s="140" t="s">
        <v>1820</v>
      </c>
      <c r="E2329" s="140" t="s">
        <v>1928</v>
      </c>
      <c r="F2329" s="140"/>
      <c r="G2329" s="140" t="s">
        <v>70</v>
      </c>
      <c r="H2329" s="140" t="s">
        <v>1781</v>
      </c>
      <c r="I2329" s="140" t="s">
        <v>5551</v>
      </c>
      <c r="J2329" s="140" t="s">
        <v>1819</v>
      </c>
      <c r="K2329" s="140"/>
      <c r="L2329" s="140"/>
      <c r="M2329" s="140" t="s">
        <v>7033</v>
      </c>
      <c r="N2329" s="141">
        <v>60</v>
      </c>
      <c r="O2329" s="142" t="b">
        <v>0</v>
      </c>
      <c r="P2329" s="140" t="s">
        <v>3077</v>
      </c>
      <c r="Q2329" t="s">
        <v>1825</v>
      </c>
      <c r="R2329" t="s">
        <v>630</v>
      </c>
    </row>
    <row r="2330" spans="1:18" x14ac:dyDescent="0.25">
      <c r="A2330" s="140" t="s">
        <v>1640</v>
      </c>
      <c r="B2330" s="140" t="s">
        <v>5626</v>
      </c>
      <c r="C2330" s="140" t="s">
        <v>1819</v>
      </c>
      <c r="D2330" s="140" t="s">
        <v>1820</v>
      </c>
      <c r="E2330" s="140" t="s">
        <v>1888</v>
      </c>
      <c r="F2330" s="140"/>
      <c r="G2330" s="140" t="s">
        <v>1788</v>
      </c>
      <c r="H2330" s="140" t="s">
        <v>1789</v>
      </c>
      <c r="I2330" s="140" t="s">
        <v>5551</v>
      </c>
      <c r="J2330" s="140" t="s">
        <v>1819</v>
      </c>
      <c r="K2330" s="140"/>
      <c r="L2330" s="140"/>
      <c r="M2330" s="140" t="s">
        <v>7034</v>
      </c>
      <c r="N2330" s="141">
        <v>60</v>
      </c>
      <c r="O2330" s="142" t="b">
        <v>0</v>
      </c>
      <c r="P2330" s="140" t="s">
        <v>3077</v>
      </c>
      <c r="Q2330" t="s">
        <v>1825</v>
      </c>
      <c r="R2330" t="s">
        <v>630</v>
      </c>
    </row>
    <row r="2331" spans="1:18" x14ac:dyDescent="0.25">
      <c r="A2331" s="140" t="s">
        <v>1641</v>
      </c>
      <c r="B2331" s="140" t="s">
        <v>5626</v>
      </c>
      <c r="C2331" s="140" t="s">
        <v>1819</v>
      </c>
      <c r="D2331" s="140" t="s">
        <v>1820</v>
      </c>
      <c r="E2331" s="140" t="s">
        <v>1883</v>
      </c>
      <c r="F2331" s="140"/>
      <c r="G2331" s="140" t="s">
        <v>71</v>
      </c>
      <c r="H2331" s="140" t="s">
        <v>1779</v>
      </c>
      <c r="I2331" s="140" t="s">
        <v>5551</v>
      </c>
      <c r="J2331" s="140" t="s">
        <v>1819</v>
      </c>
      <c r="K2331" s="140"/>
      <c r="L2331" s="140"/>
      <c r="M2331" s="140" t="s">
        <v>7035</v>
      </c>
      <c r="N2331" s="141">
        <v>60</v>
      </c>
      <c r="O2331" s="142" t="b">
        <v>0</v>
      </c>
      <c r="P2331" s="140" t="s">
        <v>3077</v>
      </c>
      <c r="Q2331" t="s">
        <v>1825</v>
      </c>
      <c r="R2331" t="s">
        <v>630</v>
      </c>
    </row>
    <row r="2332" spans="1:18" x14ac:dyDescent="0.25">
      <c r="A2332" s="140" t="s">
        <v>1642</v>
      </c>
      <c r="B2332" s="140" t="s">
        <v>885</v>
      </c>
      <c r="C2332" s="140" t="s">
        <v>1819</v>
      </c>
      <c r="D2332" s="140" t="s">
        <v>1820</v>
      </c>
      <c r="E2332" s="140" t="s">
        <v>1928</v>
      </c>
      <c r="F2332" s="140"/>
      <c r="G2332" s="140" t="s">
        <v>70</v>
      </c>
      <c r="H2332" s="140" t="s">
        <v>1781</v>
      </c>
      <c r="I2332" s="140" t="s">
        <v>5551</v>
      </c>
      <c r="J2332" s="140" t="s">
        <v>1819</v>
      </c>
      <c r="K2332" s="140"/>
      <c r="L2332" s="140"/>
      <c r="M2332" s="140" t="s">
        <v>7036</v>
      </c>
      <c r="N2332" s="141">
        <v>60</v>
      </c>
      <c r="O2332" s="142" t="b">
        <v>0</v>
      </c>
      <c r="P2332" s="140" t="s">
        <v>3077</v>
      </c>
      <c r="Q2332" t="s">
        <v>1825</v>
      </c>
      <c r="R2332" t="s">
        <v>630</v>
      </c>
    </row>
    <row r="2333" spans="1:18" x14ac:dyDescent="0.25">
      <c r="A2333" s="140" t="s">
        <v>1643</v>
      </c>
      <c r="B2333" s="140" t="s">
        <v>885</v>
      </c>
      <c r="C2333" s="140" t="s">
        <v>1819</v>
      </c>
      <c r="D2333" s="140" t="s">
        <v>1820</v>
      </c>
      <c r="E2333" s="140" t="s">
        <v>4293</v>
      </c>
      <c r="F2333" s="140"/>
      <c r="G2333" s="140" t="s">
        <v>70</v>
      </c>
      <c r="H2333" s="140" t="s">
        <v>1781</v>
      </c>
      <c r="I2333" s="140" t="s">
        <v>5551</v>
      </c>
      <c r="J2333" s="140" t="s">
        <v>1819</v>
      </c>
      <c r="K2333" s="140"/>
      <c r="L2333" s="140"/>
      <c r="M2333" s="140" t="s">
        <v>7037</v>
      </c>
      <c r="N2333" s="141">
        <v>60</v>
      </c>
      <c r="O2333" s="142" t="b">
        <v>0</v>
      </c>
      <c r="P2333" s="140" t="s">
        <v>3077</v>
      </c>
      <c r="Q2333" t="s">
        <v>1825</v>
      </c>
      <c r="R2333" t="s">
        <v>630</v>
      </c>
    </row>
    <row r="2334" spans="1:18" x14ac:dyDescent="0.25">
      <c r="A2334" s="140" t="s">
        <v>1644</v>
      </c>
      <c r="B2334" s="140" t="s">
        <v>885</v>
      </c>
      <c r="C2334" s="140" t="s">
        <v>1819</v>
      </c>
      <c r="D2334" s="140" t="s">
        <v>1820</v>
      </c>
      <c r="E2334" s="140" t="s">
        <v>2088</v>
      </c>
      <c r="F2334" s="140"/>
      <c r="G2334" s="140" t="s">
        <v>70</v>
      </c>
      <c r="H2334" s="140" t="s">
        <v>1781</v>
      </c>
      <c r="I2334" s="140" t="s">
        <v>5551</v>
      </c>
      <c r="J2334" s="140" t="s">
        <v>1819</v>
      </c>
      <c r="K2334" s="140"/>
      <c r="L2334" s="140"/>
      <c r="M2334" s="140" t="s">
        <v>7038</v>
      </c>
      <c r="N2334" s="141">
        <v>60</v>
      </c>
      <c r="O2334" s="142" t="b">
        <v>0</v>
      </c>
      <c r="P2334" s="140" t="s">
        <v>3077</v>
      </c>
      <c r="Q2334" t="s">
        <v>1825</v>
      </c>
      <c r="R2334" t="s">
        <v>630</v>
      </c>
    </row>
    <row r="2335" spans="1:18" x14ac:dyDescent="0.25">
      <c r="A2335" s="140" t="s">
        <v>1645</v>
      </c>
      <c r="B2335" s="140" t="s">
        <v>885</v>
      </c>
      <c r="C2335" s="140" t="s">
        <v>1819</v>
      </c>
      <c r="D2335" s="140" t="s">
        <v>1820</v>
      </c>
      <c r="E2335" s="140" t="s">
        <v>3781</v>
      </c>
      <c r="F2335" s="140"/>
      <c r="G2335" s="140" t="s">
        <v>1788</v>
      </c>
      <c r="H2335" s="140" t="s">
        <v>1789</v>
      </c>
      <c r="I2335" s="140" t="s">
        <v>5551</v>
      </c>
      <c r="J2335" s="140" t="s">
        <v>1819</v>
      </c>
      <c r="K2335" s="140"/>
      <c r="L2335" s="140"/>
      <c r="M2335" s="140" t="s">
        <v>7039</v>
      </c>
      <c r="N2335" s="141">
        <v>60</v>
      </c>
      <c r="O2335" s="142" t="b">
        <v>0</v>
      </c>
      <c r="P2335" s="140" t="s">
        <v>3077</v>
      </c>
      <c r="Q2335" t="s">
        <v>1825</v>
      </c>
      <c r="R2335" t="s">
        <v>630</v>
      </c>
    </row>
    <row r="2336" spans="1:18" x14ac:dyDescent="0.25">
      <c r="A2336" s="140" t="s">
        <v>1646</v>
      </c>
      <c r="B2336" s="140" t="s">
        <v>885</v>
      </c>
      <c r="C2336" s="140" t="s">
        <v>1819</v>
      </c>
      <c r="D2336" s="140" t="s">
        <v>1820</v>
      </c>
      <c r="E2336" s="140" t="s">
        <v>2032</v>
      </c>
      <c r="F2336" s="140"/>
      <c r="G2336" s="140" t="s">
        <v>70</v>
      </c>
      <c r="H2336" s="140" t="s">
        <v>1781</v>
      </c>
      <c r="I2336" s="140" t="s">
        <v>5551</v>
      </c>
      <c r="J2336" s="140" t="s">
        <v>1819</v>
      </c>
      <c r="K2336" s="140"/>
      <c r="L2336" s="140"/>
      <c r="M2336" s="140" t="s">
        <v>7040</v>
      </c>
      <c r="N2336" s="141">
        <v>60</v>
      </c>
      <c r="O2336" s="142" t="b">
        <v>0</v>
      </c>
      <c r="P2336" s="140" t="s">
        <v>3077</v>
      </c>
      <c r="Q2336" t="s">
        <v>1825</v>
      </c>
      <c r="R2336" t="s">
        <v>630</v>
      </c>
    </row>
    <row r="2337" spans="1:18" x14ac:dyDescent="0.25">
      <c r="A2337" s="140" t="s">
        <v>1647</v>
      </c>
      <c r="B2337" s="140" t="s">
        <v>5626</v>
      </c>
      <c r="C2337" s="140" t="s">
        <v>1819</v>
      </c>
      <c r="D2337" s="140" t="s">
        <v>1820</v>
      </c>
      <c r="E2337" s="140" t="s">
        <v>1883</v>
      </c>
      <c r="F2337" s="140"/>
      <c r="G2337" s="140" t="s">
        <v>71</v>
      </c>
      <c r="H2337" s="140" t="s">
        <v>1779</v>
      </c>
      <c r="I2337" s="140" t="s">
        <v>5551</v>
      </c>
      <c r="J2337" s="140" t="s">
        <v>1819</v>
      </c>
      <c r="K2337" s="140"/>
      <c r="L2337" s="140"/>
      <c r="M2337" s="140" t="s">
        <v>7041</v>
      </c>
      <c r="N2337" s="141">
        <v>60</v>
      </c>
      <c r="O2337" s="142" t="b">
        <v>0</v>
      </c>
      <c r="P2337" s="140" t="s">
        <v>3077</v>
      </c>
      <c r="Q2337" t="s">
        <v>1825</v>
      </c>
      <c r="R2337" t="s">
        <v>630</v>
      </c>
    </row>
    <row r="2338" spans="1:18" x14ac:dyDescent="0.25">
      <c r="A2338" s="140" t="s">
        <v>1648</v>
      </c>
      <c r="B2338" s="140" t="s">
        <v>885</v>
      </c>
      <c r="C2338" s="140" t="s">
        <v>1819</v>
      </c>
      <c r="D2338" s="140" t="s">
        <v>1820</v>
      </c>
      <c r="E2338" s="140" t="s">
        <v>2032</v>
      </c>
      <c r="F2338" s="140"/>
      <c r="G2338" s="140" t="s">
        <v>70</v>
      </c>
      <c r="H2338" s="140" t="s">
        <v>1781</v>
      </c>
      <c r="I2338" s="140" t="s">
        <v>5551</v>
      </c>
      <c r="J2338" s="140" t="s">
        <v>1819</v>
      </c>
      <c r="K2338" s="140"/>
      <c r="L2338" s="140"/>
      <c r="M2338" s="140" t="s">
        <v>7042</v>
      </c>
      <c r="N2338" s="141">
        <v>60</v>
      </c>
      <c r="O2338" s="142" t="b">
        <v>0</v>
      </c>
      <c r="P2338" s="140" t="s">
        <v>3077</v>
      </c>
      <c r="Q2338" t="s">
        <v>1825</v>
      </c>
      <c r="R2338" t="s">
        <v>630</v>
      </c>
    </row>
    <row r="2339" spans="1:18" x14ac:dyDescent="0.25">
      <c r="A2339" s="140" t="s">
        <v>1649</v>
      </c>
      <c r="B2339" s="140" t="s">
        <v>885</v>
      </c>
      <c r="C2339" s="140" t="s">
        <v>1819</v>
      </c>
      <c r="D2339" s="140" t="s">
        <v>1820</v>
      </c>
      <c r="E2339" s="140" t="s">
        <v>2032</v>
      </c>
      <c r="F2339" s="140"/>
      <c r="G2339" s="140" t="s">
        <v>70</v>
      </c>
      <c r="H2339" s="140" t="s">
        <v>1781</v>
      </c>
      <c r="I2339" s="140" t="s">
        <v>5551</v>
      </c>
      <c r="J2339" s="140" t="s">
        <v>1819</v>
      </c>
      <c r="K2339" s="140"/>
      <c r="L2339" s="140"/>
      <c r="M2339" s="140" t="s">
        <v>7043</v>
      </c>
      <c r="N2339" s="141">
        <v>60</v>
      </c>
      <c r="O2339" s="142" t="b">
        <v>0</v>
      </c>
      <c r="P2339" s="140" t="s">
        <v>3077</v>
      </c>
      <c r="Q2339" t="s">
        <v>1825</v>
      </c>
      <c r="R2339" t="s">
        <v>630</v>
      </c>
    </row>
    <row r="2340" spans="1:18" x14ac:dyDescent="0.25">
      <c r="A2340" s="140" t="s">
        <v>1650</v>
      </c>
      <c r="B2340" s="140" t="s">
        <v>885</v>
      </c>
      <c r="C2340" s="140" t="s">
        <v>1819</v>
      </c>
      <c r="D2340" s="140" t="s">
        <v>1820</v>
      </c>
      <c r="E2340" s="140" t="s">
        <v>2074</v>
      </c>
      <c r="F2340" s="140"/>
      <c r="G2340" s="140" t="s">
        <v>1788</v>
      </c>
      <c r="H2340" s="140" t="s">
        <v>1789</v>
      </c>
      <c r="I2340" s="140" t="s">
        <v>5551</v>
      </c>
      <c r="J2340" s="140" t="s">
        <v>1819</v>
      </c>
      <c r="K2340" s="140"/>
      <c r="L2340" s="140"/>
      <c r="M2340" s="140" t="s">
        <v>7044</v>
      </c>
      <c r="N2340" s="141">
        <v>60</v>
      </c>
      <c r="O2340" s="142" t="b">
        <v>0</v>
      </c>
      <c r="P2340" s="140" t="s">
        <v>3077</v>
      </c>
      <c r="Q2340" t="s">
        <v>1825</v>
      </c>
      <c r="R2340" t="s">
        <v>630</v>
      </c>
    </row>
    <row r="2341" spans="1:18" x14ac:dyDescent="0.25">
      <c r="A2341" s="140" t="s">
        <v>1651</v>
      </c>
      <c r="B2341" s="140" t="s">
        <v>885</v>
      </c>
      <c r="C2341" s="140" t="s">
        <v>1819</v>
      </c>
      <c r="D2341" s="140" t="s">
        <v>1820</v>
      </c>
      <c r="E2341" s="140" t="s">
        <v>1928</v>
      </c>
      <c r="F2341" s="140"/>
      <c r="G2341" s="140" t="s">
        <v>70</v>
      </c>
      <c r="H2341" s="140" t="s">
        <v>1781</v>
      </c>
      <c r="I2341" s="140" t="s">
        <v>5551</v>
      </c>
      <c r="J2341" s="140" t="s">
        <v>1819</v>
      </c>
      <c r="K2341" s="140"/>
      <c r="L2341" s="140"/>
      <c r="M2341" s="140" t="s">
        <v>7045</v>
      </c>
      <c r="N2341" s="141">
        <v>60</v>
      </c>
      <c r="O2341" s="142" t="b">
        <v>0</v>
      </c>
      <c r="P2341" s="140" t="s">
        <v>3077</v>
      </c>
      <c r="Q2341" t="s">
        <v>1825</v>
      </c>
      <c r="R2341" t="s">
        <v>630</v>
      </c>
    </row>
    <row r="2342" spans="1:18" x14ac:dyDescent="0.25">
      <c r="A2342" s="140" t="s">
        <v>1652</v>
      </c>
      <c r="B2342" s="140" t="s">
        <v>1653</v>
      </c>
      <c r="C2342" s="140" t="s">
        <v>1819</v>
      </c>
      <c r="D2342" s="140" t="s">
        <v>1820</v>
      </c>
      <c r="E2342" s="140" t="s">
        <v>1883</v>
      </c>
      <c r="F2342" s="140"/>
      <c r="G2342" s="140" t="s">
        <v>71</v>
      </c>
      <c r="H2342" s="140" t="s">
        <v>1779</v>
      </c>
      <c r="I2342" s="140" t="s">
        <v>5551</v>
      </c>
      <c r="J2342" s="140" t="s">
        <v>1653</v>
      </c>
      <c r="K2342" s="140" t="s">
        <v>7046</v>
      </c>
      <c r="L2342" s="140"/>
      <c r="M2342" s="140" t="s">
        <v>7046</v>
      </c>
      <c r="N2342" s="141">
        <v>60</v>
      </c>
      <c r="O2342" s="142" t="b">
        <v>0</v>
      </c>
      <c r="P2342" s="140" t="s">
        <v>3077</v>
      </c>
      <c r="Q2342" t="s">
        <v>1825</v>
      </c>
      <c r="R2342" t="s">
        <v>630</v>
      </c>
    </row>
    <row r="2343" spans="1:18" x14ac:dyDescent="0.25">
      <c r="A2343" s="140" t="s">
        <v>1654</v>
      </c>
      <c r="B2343" s="140" t="s">
        <v>5626</v>
      </c>
      <c r="C2343" s="140" t="s">
        <v>1819</v>
      </c>
      <c r="D2343" s="140" t="s">
        <v>1820</v>
      </c>
      <c r="E2343" s="140" t="s">
        <v>1957</v>
      </c>
      <c r="F2343" s="140"/>
      <c r="G2343" s="140" t="s">
        <v>1788</v>
      </c>
      <c r="H2343" s="140" t="s">
        <v>1789</v>
      </c>
      <c r="I2343" s="140" t="s">
        <v>5551</v>
      </c>
      <c r="J2343" s="140" t="s">
        <v>1819</v>
      </c>
      <c r="K2343" s="140"/>
      <c r="L2343" s="140"/>
      <c r="M2343" s="140" t="s">
        <v>7047</v>
      </c>
      <c r="N2343" s="141">
        <v>60</v>
      </c>
      <c r="O2343" s="142" t="b">
        <v>0</v>
      </c>
      <c r="P2343" s="140" t="s">
        <v>3077</v>
      </c>
      <c r="Q2343" t="s">
        <v>1825</v>
      </c>
      <c r="R2343" t="s">
        <v>630</v>
      </c>
    </row>
    <row r="2344" spans="1:18" x14ac:dyDescent="0.25">
      <c r="A2344" s="140" t="s">
        <v>1655</v>
      </c>
      <c r="B2344" s="140" t="s">
        <v>885</v>
      </c>
      <c r="C2344" s="140" t="s">
        <v>1819</v>
      </c>
      <c r="D2344" s="140" t="s">
        <v>1820</v>
      </c>
      <c r="E2344" s="140" t="s">
        <v>1928</v>
      </c>
      <c r="F2344" s="140"/>
      <c r="G2344" s="140" t="s">
        <v>70</v>
      </c>
      <c r="H2344" s="140" t="s">
        <v>1781</v>
      </c>
      <c r="I2344" s="140" t="s">
        <v>5551</v>
      </c>
      <c r="J2344" s="140" t="s">
        <v>1819</v>
      </c>
      <c r="K2344" s="140"/>
      <c r="L2344" s="140"/>
      <c r="M2344" s="140" t="s">
        <v>7048</v>
      </c>
      <c r="N2344" s="141">
        <v>60</v>
      </c>
      <c r="O2344" s="142" t="b">
        <v>0</v>
      </c>
      <c r="P2344" s="140" t="s">
        <v>3077</v>
      </c>
      <c r="Q2344" t="s">
        <v>1825</v>
      </c>
      <c r="R2344" t="s">
        <v>630</v>
      </c>
    </row>
    <row r="2345" spans="1:18" x14ac:dyDescent="0.25">
      <c r="A2345" s="140" t="s">
        <v>7049</v>
      </c>
      <c r="B2345" s="140" t="s">
        <v>885</v>
      </c>
      <c r="C2345" s="140" t="s">
        <v>1819</v>
      </c>
      <c r="D2345" s="140" t="s">
        <v>1820</v>
      </c>
      <c r="E2345" s="140" t="s">
        <v>3325</v>
      </c>
      <c r="F2345" s="140"/>
      <c r="G2345" s="140" t="s">
        <v>1788</v>
      </c>
      <c r="H2345" s="140" t="s">
        <v>1789</v>
      </c>
      <c r="I2345" s="140" t="s">
        <v>5551</v>
      </c>
      <c r="J2345" s="140" t="s">
        <v>1819</v>
      </c>
      <c r="K2345" s="140"/>
      <c r="L2345" s="140"/>
      <c r="M2345" s="140" t="s">
        <v>7050</v>
      </c>
      <c r="N2345" s="141">
        <v>60</v>
      </c>
      <c r="O2345" s="142" t="b">
        <v>0</v>
      </c>
      <c r="P2345" s="140" t="s">
        <v>3077</v>
      </c>
      <c r="Q2345" t="s">
        <v>1825</v>
      </c>
      <c r="R2345" t="s">
        <v>630</v>
      </c>
    </row>
    <row r="2346" spans="1:18" x14ac:dyDescent="0.25">
      <c r="A2346" s="140" t="s">
        <v>1656</v>
      </c>
      <c r="B2346" s="140" t="s">
        <v>5626</v>
      </c>
      <c r="C2346" s="140" t="s">
        <v>1819</v>
      </c>
      <c r="D2346" s="140" t="s">
        <v>1820</v>
      </c>
      <c r="E2346" s="140" t="s">
        <v>1888</v>
      </c>
      <c r="F2346" s="140"/>
      <c r="G2346" s="140" t="s">
        <v>1788</v>
      </c>
      <c r="H2346" s="140" t="s">
        <v>1789</v>
      </c>
      <c r="I2346" s="140" t="s">
        <v>5551</v>
      </c>
      <c r="J2346" s="140" t="s">
        <v>1819</v>
      </c>
      <c r="K2346" s="140"/>
      <c r="L2346" s="140"/>
      <c r="M2346" s="140" t="s">
        <v>7051</v>
      </c>
      <c r="N2346" s="141">
        <v>60</v>
      </c>
      <c r="O2346" s="142" t="b">
        <v>0</v>
      </c>
      <c r="P2346" s="140" t="s">
        <v>3077</v>
      </c>
      <c r="Q2346" t="s">
        <v>1825</v>
      </c>
      <c r="R2346" t="s">
        <v>630</v>
      </c>
    </row>
    <row r="2347" spans="1:18" x14ac:dyDescent="0.25">
      <c r="A2347" s="140" t="s">
        <v>1657</v>
      </c>
      <c r="B2347" s="140" t="s">
        <v>885</v>
      </c>
      <c r="C2347" s="140" t="s">
        <v>1819</v>
      </c>
      <c r="D2347" s="140" t="s">
        <v>1820</v>
      </c>
      <c r="E2347" s="140" t="s">
        <v>4293</v>
      </c>
      <c r="F2347" s="140"/>
      <c r="G2347" s="140" t="s">
        <v>70</v>
      </c>
      <c r="H2347" s="140" t="s">
        <v>1781</v>
      </c>
      <c r="I2347" s="140" t="s">
        <v>5551</v>
      </c>
      <c r="J2347" s="140" t="s">
        <v>1819</v>
      </c>
      <c r="K2347" s="140"/>
      <c r="L2347" s="140"/>
      <c r="M2347" s="140" t="s">
        <v>7052</v>
      </c>
      <c r="N2347" s="141">
        <v>60</v>
      </c>
      <c r="O2347" s="142" t="b">
        <v>0</v>
      </c>
      <c r="P2347" s="140" t="s">
        <v>3077</v>
      </c>
      <c r="Q2347" t="s">
        <v>1825</v>
      </c>
      <c r="R2347" t="s">
        <v>630</v>
      </c>
    </row>
    <row r="2348" spans="1:18" x14ac:dyDescent="0.25">
      <c r="A2348" s="140" t="s">
        <v>1658</v>
      </c>
      <c r="B2348" s="140" t="s">
        <v>885</v>
      </c>
      <c r="C2348" s="140" t="s">
        <v>1819</v>
      </c>
      <c r="D2348" s="140" t="s">
        <v>1820</v>
      </c>
      <c r="E2348" s="140" t="s">
        <v>2088</v>
      </c>
      <c r="F2348" s="140"/>
      <c r="G2348" s="140" t="s">
        <v>70</v>
      </c>
      <c r="H2348" s="140" t="s">
        <v>1781</v>
      </c>
      <c r="I2348" s="140" t="s">
        <v>5551</v>
      </c>
      <c r="J2348" s="140" t="s">
        <v>1819</v>
      </c>
      <c r="K2348" s="140"/>
      <c r="L2348" s="140"/>
      <c r="M2348" s="140" t="s">
        <v>7053</v>
      </c>
      <c r="N2348" s="141">
        <v>60</v>
      </c>
      <c r="O2348" s="142" t="b">
        <v>0</v>
      </c>
      <c r="P2348" s="140" t="s">
        <v>3077</v>
      </c>
      <c r="Q2348" t="s">
        <v>1825</v>
      </c>
      <c r="R2348" t="s">
        <v>630</v>
      </c>
    </row>
    <row r="2349" spans="1:18" x14ac:dyDescent="0.25">
      <c r="A2349" s="140" t="s">
        <v>1659</v>
      </c>
      <c r="B2349" s="140" t="s">
        <v>885</v>
      </c>
      <c r="C2349" s="140" t="s">
        <v>1819</v>
      </c>
      <c r="D2349" s="140" t="s">
        <v>1820</v>
      </c>
      <c r="E2349" s="140" t="s">
        <v>6049</v>
      </c>
      <c r="F2349" s="140"/>
      <c r="G2349" s="140" t="s">
        <v>70</v>
      </c>
      <c r="H2349" s="140" t="s">
        <v>1781</v>
      </c>
      <c r="I2349" s="140" t="s">
        <v>5551</v>
      </c>
      <c r="J2349" s="140" t="s">
        <v>1819</v>
      </c>
      <c r="K2349" s="140"/>
      <c r="L2349" s="140"/>
      <c r="M2349" s="140" t="s">
        <v>7054</v>
      </c>
      <c r="N2349" s="141">
        <v>60</v>
      </c>
      <c r="O2349" s="142" t="b">
        <v>0</v>
      </c>
      <c r="P2349" s="140" t="s">
        <v>3077</v>
      </c>
      <c r="Q2349" t="s">
        <v>1825</v>
      </c>
      <c r="R2349" t="s">
        <v>630</v>
      </c>
    </row>
    <row r="2350" spans="1:18" x14ac:dyDescent="0.25">
      <c r="A2350" s="140" t="s">
        <v>283</v>
      </c>
      <c r="B2350" s="140" t="s">
        <v>1660</v>
      </c>
      <c r="C2350" s="140" t="s">
        <v>1819</v>
      </c>
      <c r="D2350" s="140" t="s">
        <v>1820</v>
      </c>
      <c r="E2350" s="140" t="s">
        <v>1957</v>
      </c>
      <c r="F2350" s="140"/>
      <c r="G2350" s="140" t="s">
        <v>1788</v>
      </c>
      <c r="H2350" s="140" t="s">
        <v>1789</v>
      </c>
      <c r="I2350" s="140" t="s">
        <v>5551</v>
      </c>
      <c r="J2350" s="140" t="s">
        <v>1660</v>
      </c>
      <c r="K2350" s="140" t="s">
        <v>7055</v>
      </c>
      <c r="L2350" s="140"/>
      <c r="M2350" s="140" t="s">
        <v>7056</v>
      </c>
      <c r="N2350" s="141">
        <v>60</v>
      </c>
      <c r="O2350" s="142" t="b">
        <v>0</v>
      </c>
      <c r="P2350" s="140" t="s">
        <v>3077</v>
      </c>
      <c r="Q2350" t="s">
        <v>1825</v>
      </c>
      <c r="R2350" t="s">
        <v>630</v>
      </c>
    </row>
    <row r="2351" spans="1:18" x14ac:dyDescent="0.25">
      <c r="A2351" s="140" t="s">
        <v>1661</v>
      </c>
      <c r="B2351" s="140" t="s">
        <v>885</v>
      </c>
      <c r="C2351" s="140" t="s">
        <v>1819</v>
      </c>
      <c r="D2351" s="140" t="s">
        <v>1820</v>
      </c>
      <c r="E2351" s="140" t="s">
        <v>3325</v>
      </c>
      <c r="F2351" s="140"/>
      <c r="G2351" s="140" t="s">
        <v>71</v>
      </c>
      <c r="H2351" s="140" t="s">
        <v>1779</v>
      </c>
      <c r="I2351" s="140" t="s">
        <v>5551</v>
      </c>
      <c r="J2351" s="140" t="s">
        <v>7057</v>
      </c>
      <c r="K2351" s="140" t="s">
        <v>7058</v>
      </c>
      <c r="L2351" s="140"/>
      <c r="M2351" s="140" t="s">
        <v>7058</v>
      </c>
      <c r="N2351" s="141">
        <v>60</v>
      </c>
      <c r="O2351" s="142" t="b">
        <v>0</v>
      </c>
      <c r="P2351" s="140" t="s">
        <v>3077</v>
      </c>
      <c r="Q2351" t="s">
        <v>1825</v>
      </c>
      <c r="R2351" t="s">
        <v>630</v>
      </c>
    </row>
    <row r="2352" spans="1:18" x14ac:dyDescent="0.25">
      <c r="A2352" s="140" t="s">
        <v>1662</v>
      </c>
      <c r="B2352" s="140" t="s">
        <v>885</v>
      </c>
      <c r="C2352" s="140" t="s">
        <v>1819</v>
      </c>
      <c r="D2352" s="140" t="s">
        <v>1820</v>
      </c>
      <c r="E2352" s="140" t="s">
        <v>3136</v>
      </c>
      <c r="F2352" s="140"/>
      <c r="G2352" s="140" t="s">
        <v>1788</v>
      </c>
      <c r="H2352" s="140" t="s">
        <v>1789</v>
      </c>
      <c r="I2352" s="140" t="s">
        <v>5551</v>
      </c>
      <c r="J2352" s="140" t="s">
        <v>1819</v>
      </c>
      <c r="K2352" s="140"/>
      <c r="L2352" s="140"/>
      <c r="M2352" s="140" t="s">
        <v>7059</v>
      </c>
      <c r="N2352" s="141">
        <v>60</v>
      </c>
      <c r="O2352" s="142" t="b">
        <v>0</v>
      </c>
      <c r="P2352" s="140" t="s">
        <v>3077</v>
      </c>
      <c r="Q2352" t="s">
        <v>1825</v>
      </c>
      <c r="R2352" t="s">
        <v>630</v>
      </c>
    </row>
    <row r="2353" spans="1:18" x14ac:dyDescent="0.25">
      <c r="A2353" s="140" t="s">
        <v>1663</v>
      </c>
      <c r="B2353" s="140" t="s">
        <v>885</v>
      </c>
      <c r="C2353" s="140" t="s">
        <v>1819</v>
      </c>
      <c r="D2353" s="140" t="s">
        <v>1820</v>
      </c>
      <c r="E2353" s="140" t="s">
        <v>6036</v>
      </c>
      <c r="F2353" s="140"/>
      <c r="G2353" s="140" t="s">
        <v>70</v>
      </c>
      <c r="H2353" s="140" t="s">
        <v>1781</v>
      </c>
      <c r="I2353" s="140" t="s">
        <v>5551</v>
      </c>
      <c r="J2353" s="140" t="s">
        <v>1819</v>
      </c>
      <c r="K2353" s="140"/>
      <c r="L2353" s="140"/>
      <c r="M2353" s="140" t="s">
        <v>7060</v>
      </c>
      <c r="N2353" s="141">
        <v>60</v>
      </c>
      <c r="O2353" s="142" t="b">
        <v>0</v>
      </c>
      <c r="P2353" s="140" t="s">
        <v>3077</v>
      </c>
      <c r="Q2353" t="s">
        <v>1825</v>
      </c>
      <c r="R2353" t="s">
        <v>630</v>
      </c>
    </row>
    <row r="2354" spans="1:18" x14ac:dyDescent="0.25">
      <c r="A2354" s="140" t="s">
        <v>1664</v>
      </c>
      <c r="B2354" s="140" t="s">
        <v>885</v>
      </c>
      <c r="C2354" s="140" t="s">
        <v>1819</v>
      </c>
      <c r="D2354" s="140" t="s">
        <v>1820</v>
      </c>
      <c r="E2354" s="140" t="s">
        <v>6049</v>
      </c>
      <c r="F2354" s="140"/>
      <c r="G2354" s="140" t="s">
        <v>70</v>
      </c>
      <c r="H2354" s="140" t="s">
        <v>1781</v>
      </c>
      <c r="I2354" s="140" t="s">
        <v>5551</v>
      </c>
      <c r="J2354" s="140" t="s">
        <v>1819</v>
      </c>
      <c r="K2354" s="140"/>
      <c r="L2354" s="140"/>
      <c r="M2354" s="140" t="s">
        <v>7061</v>
      </c>
      <c r="N2354" s="141">
        <v>60</v>
      </c>
      <c r="O2354" s="142" t="b">
        <v>0</v>
      </c>
      <c r="P2354" s="140" t="s">
        <v>3077</v>
      </c>
      <c r="Q2354" t="s">
        <v>1825</v>
      </c>
      <c r="R2354" t="s">
        <v>630</v>
      </c>
    </row>
    <row r="2355" spans="1:18" x14ac:dyDescent="0.25">
      <c r="A2355" s="140" t="s">
        <v>1665</v>
      </c>
      <c r="B2355" s="140" t="s">
        <v>885</v>
      </c>
      <c r="C2355" s="140" t="s">
        <v>1819</v>
      </c>
      <c r="D2355" s="140" t="s">
        <v>1820</v>
      </c>
      <c r="E2355" s="140" t="s">
        <v>1957</v>
      </c>
      <c r="F2355" s="140"/>
      <c r="G2355" s="140" t="s">
        <v>1788</v>
      </c>
      <c r="H2355" s="140" t="s">
        <v>1789</v>
      </c>
      <c r="I2355" s="140" t="s">
        <v>5551</v>
      </c>
      <c r="J2355" s="140" t="s">
        <v>1819</v>
      </c>
      <c r="K2355" s="140"/>
      <c r="L2355" s="140"/>
      <c r="M2355" s="140" t="s">
        <v>7062</v>
      </c>
      <c r="N2355" s="141">
        <v>60</v>
      </c>
      <c r="O2355" s="142" t="b">
        <v>0</v>
      </c>
      <c r="P2355" s="140" t="s">
        <v>3077</v>
      </c>
      <c r="Q2355" t="s">
        <v>1825</v>
      </c>
      <c r="R2355" t="s">
        <v>630</v>
      </c>
    </row>
    <row r="2356" spans="1:18" x14ac:dyDescent="0.25">
      <c r="A2356" s="140" t="s">
        <v>1666</v>
      </c>
      <c r="B2356" s="140" t="s">
        <v>885</v>
      </c>
      <c r="C2356" s="140" t="s">
        <v>1819</v>
      </c>
      <c r="D2356" s="140" t="s">
        <v>1820</v>
      </c>
      <c r="E2356" s="140" t="s">
        <v>1888</v>
      </c>
      <c r="F2356" s="140"/>
      <c r="G2356" s="140" t="s">
        <v>1788</v>
      </c>
      <c r="H2356" s="140" t="s">
        <v>1789</v>
      </c>
      <c r="I2356" s="140" t="s">
        <v>5551</v>
      </c>
      <c r="J2356" s="140" t="s">
        <v>1819</v>
      </c>
      <c r="K2356" s="140"/>
      <c r="L2356" s="140"/>
      <c r="M2356" s="140" t="s">
        <v>7063</v>
      </c>
      <c r="N2356" s="141">
        <v>60</v>
      </c>
      <c r="O2356" s="142" t="b">
        <v>0</v>
      </c>
      <c r="P2356" s="140" t="s">
        <v>3077</v>
      </c>
      <c r="Q2356" t="s">
        <v>1825</v>
      </c>
      <c r="R2356" t="s">
        <v>630</v>
      </c>
    </row>
    <row r="2357" spans="1:18" x14ac:dyDescent="0.25">
      <c r="A2357" s="140" t="s">
        <v>1667</v>
      </c>
      <c r="B2357" s="140" t="s">
        <v>885</v>
      </c>
      <c r="C2357" s="140" t="s">
        <v>1819</v>
      </c>
      <c r="D2357" s="140" t="s">
        <v>1820</v>
      </c>
      <c r="E2357" s="140" t="s">
        <v>3325</v>
      </c>
      <c r="F2357" s="140"/>
      <c r="G2357" s="140" t="s">
        <v>1788</v>
      </c>
      <c r="H2357" s="140" t="s">
        <v>1789</v>
      </c>
      <c r="I2357" s="140" t="s">
        <v>5551</v>
      </c>
      <c r="J2357" s="140" t="s">
        <v>1819</v>
      </c>
      <c r="K2357" s="140"/>
      <c r="L2357" s="140"/>
      <c r="M2357" s="140" t="s">
        <v>7064</v>
      </c>
      <c r="N2357" s="141">
        <v>60</v>
      </c>
      <c r="O2357" s="142" t="b">
        <v>0</v>
      </c>
      <c r="P2357" s="140" t="s">
        <v>3077</v>
      </c>
      <c r="Q2357" t="s">
        <v>1825</v>
      </c>
      <c r="R2357" t="s">
        <v>630</v>
      </c>
    </row>
    <row r="2358" spans="1:18" x14ac:dyDescent="0.25">
      <c r="A2358" s="140" t="s">
        <v>1668</v>
      </c>
      <c r="B2358" s="140" t="s">
        <v>885</v>
      </c>
      <c r="C2358" s="140" t="s">
        <v>1819</v>
      </c>
      <c r="D2358" s="140" t="s">
        <v>1820</v>
      </c>
      <c r="E2358" s="140" t="s">
        <v>2088</v>
      </c>
      <c r="F2358" s="140"/>
      <c r="G2358" s="140" t="s">
        <v>70</v>
      </c>
      <c r="H2358" s="140" t="s">
        <v>1781</v>
      </c>
      <c r="I2358" s="140" t="s">
        <v>5551</v>
      </c>
      <c r="J2358" s="140" t="s">
        <v>1819</v>
      </c>
      <c r="K2358" s="140"/>
      <c r="L2358" s="140"/>
      <c r="M2358" s="140" t="s">
        <v>7065</v>
      </c>
      <c r="N2358" s="141">
        <v>60</v>
      </c>
      <c r="O2358" s="142" t="b">
        <v>0</v>
      </c>
      <c r="P2358" s="140" t="s">
        <v>3077</v>
      </c>
      <c r="Q2358" t="s">
        <v>1825</v>
      </c>
      <c r="R2358" t="s">
        <v>630</v>
      </c>
    </row>
    <row r="2359" spans="1:18" x14ac:dyDescent="0.25">
      <c r="A2359" s="140" t="s">
        <v>1669</v>
      </c>
      <c r="B2359" s="140" t="s">
        <v>885</v>
      </c>
      <c r="C2359" s="140" t="s">
        <v>1819</v>
      </c>
      <c r="D2359" s="140" t="s">
        <v>1820</v>
      </c>
      <c r="E2359" s="140" t="s">
        <v>5970</v>
      </c>
      <c r="F2359" s="140"/>
      <c r="G2359" s="140" t="s">
        <v>70</v>
      </c>
      <c r="H2359" s="140" t="s">
        <v>1781</v>
      </c>
      <c r="I2359" s="140" t="s">
        <v>5551</v>
      </c>
      <c r="J2359" s="140" t="s">
        <v>1819</v>
      </c>
      <c r="K2359" s="140"/>
      <c r="L2359" s="140"/>
      <c r="M2359" s="140" t="s">
        <v>7066</v>
      </c>
      <c r="N2359" s="141">
        <v>60</v>
      </c>
      <c r="O2359" s="142" t="b">
        <v>0</v>
      </c>
      <c r="P2359" s="140" t="s">
        <v>3077</v>
      </c>
      <c r="Q2359" t="s">
        <v>1825</v>
      </c>
      <c r="R2359" t="s">
        <v>630</v>
      </c>
    </row>
    <row r="2360" spans="1:18" x14ac:dyDescent="0.25">
      <c r="A2360" s="140" t="s">
        <v>1670</v>
      </c>
      <c r="B2360" s="140" t="s">
        <v>885</v>
      </c>
      <c r="C2360" s="140" t="s">
        <v>1819</v>
      </c>
      <c r="D2360" s="140" t="s">
        <v>1820</v>
      </c>
      <c r="E2360" s="140" t="s">
        <v>5970</v>
      </c>
      <c r="F2360" s="140"/>
      <c r="G2360" s="140" t="s">
        <v>70</v>
      </c>
      <c r="H2360" s="140" t="s">
        <v>1781</v>
      </c>
      <c r="I2360" s="140" t="s">
        <v>5551</v>
      </c>
      <c r="J2360" s="140" t="s">
        <v>7067</v>
      </c>
      <c r="K2360" s="140" t="s">
        <v>7068</v>
      </c>
      <c r="L2360" s="140"/>
      <c r="M2360" s="140" t="s">
        <v>7068</v>
      </c>
      <c r="N2360" s="141">
        <v>60</v>
      </c>
      <c r="O2360" s="142" t="b">
        <v>0</v>
      </c>
      <c r="P2360" s="140" t="s">
        <v>3077</v>
      </c>
      <c r="Q2360" t="s">
        <v>1825</v>
      </c>
      <c r="R2360" t="s">
        <v>630</v>
      </c>
    </row>
    <row r="2361" spans="1:18" x14ac:dyDescent="0.25">
      <c r="A2361" s="140" t="s">
        <v>1671</v>
      </c>
      <c r="B2361" s="140" t="s">
        <v>885</v>
      </c>
      <c r="C2361" s="140" t="s">
        <v>1819</v>
      </c>
      <c r="D2361" s="140" t="s">
        <v>1820</v>
      </c>
      <c r="E2361" s="140" t="s">
        <v>4293</v>
      </c>
      <c r="F2361" s="140"/>
      <c r="G2361" s="140" t="s">
        <v>70</v>
      </c>
      <c r="H2361" s="140" t="s">
        <v>1781</v>
      </c>
      <c r="I2361" s="140" t="s">
        <v>5551</v>
      </c>
      <c r="J2361" s="140" t="s">
        <v>1819</v>
      </c>
      <c r="K2361" s="140"/>
      <c r="L2361" s="140"/>
      <c r="M2361" s="140" t="s">
        <v>7069</v>
      </c>
      <c r="N2361" s="141">
        <v>60</v>
      </c>
      <c r="O2361" s="142" t="b">
        <v>0</v>
      </c>
      <c r="P2361" s="140" t="s">
        <v>3077</v>
      </c>
      <c r="Q2361" t="s">
        <v>1825</v>
      </c>
      <c r="R2361" t="s">
        <v>630</v>
      </c>
    </row>
    <row r="2362" spans="1:18" x14ac:dyDescent="0.25">
      <c r="A2362" s="140" t="s">
        <v>1672</v>
      </c>
      <c r="B2362" s="140" t="s">
        <v>885</v>
      </c>
      <c r="C2362" s="140" t="s">
        <v>1819</v>
      </c>
      <c r="D2362" s="140" t="s">
        <v>1820</v>
      </c>
      <c r="E2362" s="140" t="s">
        <v>3325</v>
      </c>
      <c r="F2362" s="140"/>
      <c r="G2362" s="140" t="s">
        <v>1788</v>
      </c>
      <c r="H2362" s="140" t="s">
        <v>1789</v>
      </c>
      <c r="I2362" s="140" t="s">
        <v>5551</v>
      </c>
      <c r="J2362" s="140" t="s">
        <v>1819</v>
      </c>
      <c r="K2362" s="140"/>
      <c r="L2362" s="140"/>
      <c r="M2362" s="140" t="s">
        <v>7070</v>
      </c>
      <c r="N2362" s="141">
        <v>60</v>
      </c>
      <c r="O2362" s="142" t="b">
        <v>0</v>
      </c>
      <c r="P2362" s="140" t="s">
        <v>3077</v>
      </c>
      <c r="Q2362" t="s">
        <v>1825</v>
      </c>
      <c r="R2362" t="s">
        <v>630</v>
      </c>
    </row>
    <row r="2363" spans="1:18" x14ac:dyDescent="0.25">
      <c r="A2363" s="140" t="s">
        <v>1673</v>
      </c>
      <c r="B2363" s="140" t="s">
        <v>885</v>
      </c>
      <c r="C2363" s="140" t="s">
        <v>1819</v>
      </c>
      <c r="D2363" s="140" t="s">
        <v>1820</v>
      </c>
      <c r="E2363" s="140" t="s">
        <v>1973</v>
      </c>
      <c r="F2363" s="140"/>
      <c r="G2363" s="140" t="s">
        <v>71</v>
      </c>
      <c r="H2363" s="140" t="s">
        <v>1779</v>
      </c>
      <c r="I2363" s="140" t="s">
        <v>5551</v>
      </c>
      <c r="J2363" s="140" t="s">
        <v>1819</v>
      </c>
      <c r="K2363" s="140"/>
      <c r="L2363" s="140"/>
      <c r="M2363" s="140" t="s">
        <v>7071</v>
      </c>
      <c r="N2363" s="141">
        <v>60</v>
      </c>
      <c r="O2363" s="142" t="b">
        <v>0</v>
      </c>
      <c r="P2363" s="140" t="s">
        <v>3077</v>
      </c>
      <c r="Q2363" t="s">
        <v>1825</v>
      </c>
      <c r="R2363" t="s">
        <v>630</v>
      </c>
    </row>
    <row r="2364" spans="1:18" x14ac:dyDescent="0.25">
      <c r="A2364" s="140" t="s">
        <v>1674</v>
      </c>
      <c r="B2364" s="140" t="s">
        <v>885</v>
      </c>
      <c r="C2364" s="140" t="s">
        <v>1819</v>
      </c>
      <c r="D2364" s="140" t="s">
        <v>1820</v>
      </c>
      <c r="E2364" s="140" t="s">
        <v>2088</v>
      </c>
      <c r="F2364" s="140"/>
      <c r="G2364" s="140" t="s">
        <v>70</v>
      </c>
      <c r="H2364" s="140" t="s">
        <v>1781</v>
      </c>
      <c r="I2364" s="140" t="s">
        <v>5551</v>
      </c>
      <c r="J2364" s="140" t="s">
        <v>1819</v>
      </c>
      <c r="K2364" s="140"/>
      <c r="L2364" s="140"/>
      <c r="M2364" s="140" t="s">
        <v>7072</v>
      </c>
      <c r="N2364" s="141">
        <v>60</v>
      </c>
      <c r="O2364" s="142" t="b">
        <v>0</v>
      </c>
      <c r="P2364" s="140" t="s">
        <v>3077</v>
      </c>
      <c r="Q2364" t="s">
        <v>1825</v>
      </c>
      <c r="R2364" t="s">
        <v>630</v>
      </c>
    </row>
    <row r="2365" spans="1:18" x14ac:dyDescent="0.25">
      <c r="A2365" s="140" t="s">
        <v>285</v>
      </c>
      <c r="B2365" s="140" t="s">
        <v>1675</v>
      </c>
      <c r="C2365" s="140" t="s">
        <v>1819</v>
      </c>
      <c r="D2365" s="140" t="s">
        <v>1820</v>
      </c>
      <c r="E2365" s="140" t="s">
        <v>3325</v>
      </c>
      <c r="F2365" s="140"/>
      <c r="G2365" s="140" t="s">
        <v>70</v>
      </c>
      <c r="H2365" s="140" t="s">
        <v>1781</v>
      </c>
      <c r="I2365" s="140" t="s">
        <v>5551</v>
      </c>
      <c r="J2365" s="140" t="s">
        <v>1675</v>
      </c>
      <c r="K2365" s="140" t="s">
        <v>7073</v>
      </c>
      <c r="L2365" s="140"/>
      <c r="M2365" s="140" t="s">
        <v>7073</v>
      </c>
      <c r="N2365" s="141">
        <v>60</v>
      </c>
      <c r="O2365" s="142" t="b">
        <v>0</v>
      </c>
      <c r="P2365" s="140" t="s">
        <v>3077</v>
      </c>
      <c r="Q2365" t="s">
        <v>1825</v>
      </c>
      <c r="R2365" t="s">
        <v>630</v>
      </c>
    </row>
    <row r="2366" spans="1:18" x14ac:dyDescent="0.25">
      <c r="A2366" s="140" t="s">
        <v>1676</v>
      </c>
      <c r="B2366" s="140" t="s">
        <v>887</v>
      </c>
      <c r="C2366" s="140" t="s">
        <v>1819</v>
      </c>
      <c r="D2366" s="140" t="s">
        <v>1820</v>
      </c>
      <c r="E2366" s="140" t="s">
        <v>3325</v>
      </c>
      <c r="F2366" s="140"/>
      <c r="G2366" s="140" t="s">
        <v>1788</v>
      </c>
      <c r="H2366" s="140" t="s">
        <v>1789</v>
      </c>
      <c r="I2366" s="140" t="s">
        <v>5551</v>
      </c>
      <c r="J2366" s="140" t="s">
        <v>7074</v>
      </c>
      <c r="K2366" s="140" t="s">
        <v>7075</v>
      </c>
      <c r="L2366" s="140"/>
      <c r="M2366" s="140" t="s">
        <v>7075</v>
      </c>
      <c r="N2366" s="141">
        <v>60</v>
      </c>
      <c r="O2366" s="142" t="b">
        <v>0</v>
      </c>
      <c r="P2366" s="140" t="s">
        <v>3077</v>
      </c>
      <c r="Q2366" t="s">
        <v>1825</v>
      </c>
      <c r="R2366" t="s">
        <v>630</v>
      </c>
    </row>
    <row r="2367" spans="1:18" x14ac:dyDescent="0.25">
      <c r="A2367" s="140" t="s">
        <v>1677</v>
      </c>
      <c r="B2367" s="140" t="s">
        <v>885</v>
      </c>
      <c r="C2367" s="140" t="s">
        <v>1819</v>
      </c>
      <c r="D2367" s="140" t="s">
        <v>1820</v>
      </c>
      <c r="E2367" s="140" t="s">
        <v>2736</v>
      </c>
      <c r="F2367" s="140"/>
      <c r="G2367" s="140" t="s">
        <v>1788</v>
      </c>
      <c r="H2367" s="140" t="s">
        <v>1789</v>
      </c>
      <c r="I2367" s="140" t="s">
        <v>5551</v>
      </c>
      <c r="J2367" s="140" t="s">
        <v>7076</v>
      </c>
      <c r="K2367" s="140" t="s">
        <v>7077</v>
      </c>
      <c r="L2367" s="140"/>
      <c r="M2367" s="140" t="s">
        <v>7077</v>
      </c>
      <c r="N2367" s="141">
        <v>60</v>
      </c>
      <c r="O2367" s="142" t="b">
        <v>0</v>
      </c>
      <c r="P2367" s="140" t="s">
        <v>3077</v>
      </c>
      <c r="Q2367" t="s">
        <v>1825</v>
      </c>
      <c r="R2367" t="s">
        <v>630</v>
      </c>
    </row>
    <row r="2368" spans="1:18" x14ac:dyDescent="0.25">
      <c r="A2368" s="140" t="s">
        <v>284</v>
      </c>
      <c r="B2368" s="140" t="s">
        <v>1678</v>
      </c>
      <c r="C2368" s="140" t="s">
        <v>1819</v>
      </c>
      <c r="D2368" s="140" t="s">
        <v>1820</v>
      </c>
      <c r="E2368" s="140" t="s">
        <v>3325</v>
      </c>
      <c r="F2368" s="140"/>
      <c r="G2368" s="140" t="s">
        <v>1788</v>
      </c>
      <c r="H2368" s="140" t="s">
        <v>1789</v>
      </c>
      <c r="I2368" s="140" t="s">
        <v>5551</v>
      </c>
      <c r="J2368" s="140" t="s">
        <v>1678</v>
      </c>
      <c r="K2368" s="140" t="s">
        <v>7078</v>
      </c>
      <c r="L2368" s="140"/>
      <c r="M2368" s="140" t="s">
        <v>7078</v>
      </c>
      <c r="N2368" s="141">
        <v>60</v>
      </c>
      <c r="O2368" s="142" t="b">
        <v>0</v>
      </c>
      <c r="P2368" s="140" t="s">
        <v>3077</v>
      </c>
      <c r="Q2368" t="s">
        <v>1825</v>
      </c>
      <c r="R2368" t="s">
        <v>630</v>
      </c>
    </row>
    <row r="2369" spans="1:28" x14ac:dyDescent="0.25">
      <c r="A2369" s="140" t="s">
        <v>1679</v>
      </c>
      <c r="B2369" s="140" t="s">
        <v>885</v>
      </c>
      <c r="C2369" s="140" t="s">
        <v>1819</v>
      </c>
      <c r="D2369" s="140" t="s">
        <v>1820</v>
      </c>
      <c r="E2369" s="140" t="s">
        <v>2032</v>
      </c>
      <c r="F2369" s="140"/>
      <c r="G2369" s="140" t="s">
        <v>70</v>
      </c>
      <c r="H2369" s="140" t="s">
        <v>1781</v>
      </c>
      <c r="I2369" s="140" t="s">
        <v>5551</v>
      </c>
      <c r="J2369" s="140" t="s">
        <v>7079</v>
      </c>
      <c r="K2369" s="140" t="s">
        <v>7080</v>
      </c>
      <c r="L2369" s="140"/>
      <c r="M2369" s="140" t="s">
        <v>7080</v>
      </c>
      <c r="N2369" s="141">
        <v>60</v>
      </c>
      <c r="O2369" s="142" t="b">
        <v>0</v>
      </c>
      <c r="P2369" s="140" t="s">
        <v>3077</v>
      </c>
      <c r="Q2369" t="s">
        <v>1825</v>
      </c>
      <c r="R2369" t="s">
        <v>630</v>
      </c>
    </row>
    <row r="2370" spans="1:28" x14ac:dyDescent="0.25">
      <c r="A2370" s="140" t="s">
        <v>1680</v>
      </c>
      <c r="B2370" s="140" t="s">
        <v>1681</v>
      </c>
      <c r="C2370" s="140"/>
      <c r="D2370" s="140" t="s">
        <v>1820</v>
      </c>
      <c r="E2370" s="140" t="s">
        <v>2736</v>
      </c>
      <c r="F2370" s="140" t="s">
        <v>2816</v>
      </c>
      <c r="G2370" s="140" t="s">
        <v>1788</v>
      </c>
      <c r="H2370" s="140" t="s">
        <v>1789</v>
      </c>
      <c r="I2370" s="140" t="s">
        <v>5963</v>
      </c>
      <c r="J2370" s="140" t="s">
        <v>1681</v>
      </c>
      <c r="K2370" s="140" t="s">
        <v>7081</v>
      </c>
      <c r="L2370" s="140" t="s">
        <v>1819</v>
      </c>
      <c r="M2370" s="140" t="s">
        <v>7081</v>
      </c>
      <c r="N2370" s="141">
        <v>60</v>
      </c>
      <c r="O2370" s="142" t="b">
        <v>0</v>
      </c>
      <c r="P2370" s="140" t="s">
        <v>1824</v>
      </c>
      <c r="Q2370" t="s">
        <v>1825</v>
      </c>
      <c r="R2370" t="s">
        <v>630</v>
      </c>
    </row>
    <row r="2371" spans="1:28" x14ac:dyDescent="0.25">
      <c r="A2371" s="140" t="s">
        <v>1682</v>
      </c>
      <c r="B2371" s="140" t="s">
        <v>1683</v>
      </c>
      <c r="C2371" s="140" t="s">
        <v>1819</v>
      </c>
      <c r="D2371" s="140" t="s">
        <v>1820</v>
      </c>
      <c r="E2371" s="140" t="s">
        <v>4067</v>
      </c>
      <c r="F2371" s="140"/>
      <c r="G2371" s="140" t="s">
        <v>70</v>
      </c>
      <c r="H2371" s="140" t="s">
        <v>1781</v>
      </c>
      <c r="I2371" s="140" t="s">
        <v>5551</v>
      </c>
      <c r="J2371" s="140" t="s">
        <v>1683</v>
      </c>
      <c r="K2371" s="140" t="s">
        <v>7082</v>
      </c>
      <c r="L2371" s="140"/>
      <c r="M2371" s="140" t="s">
        <v>7082</v>
      </c>
      <c r="N2371" s="141">
        <v>60</v>
      </c>
      <c r="O2371" s="142" t="b">
        <v>0</v>
      </c>
      <c r="P2371" s="140" t="s">
        <v>3077</v>
      </c>
      <c r="Q2371" t="s">
        <v>1825</v>
      </c>
      <c r="R2371" t="s">
        <v>630</v>
      </c>
    </row>
    <row r="2372" spans="1:28" x14ac:dyDescent="0.25">
      <c r="A2372" s="140" t="s">
        <v>7083</v>
      </c>
      <c r="B2372" s="140" t="s">
        <v>5664</v>
      </c>
      <c r="C2372" s="140" t="s">
        <v>1819</v>
      </c>
      <c r="D2372" s="140" t="s">
        <v>1820</v>
      </c>
      <c r="E2372" s="140" t="s">
        <v>2736</v>
      </c>
      <c r="F2372" s="140"/>
      <c r="G2372" s="140" t="s">
        <v>1788</v>
      </c>
      <c r="H2372" s="140" t="s">
        <v>1789</v>
      </c>
      <c r="I2372" s="140" t="s">
        <v>5551</v>
      </c>
      <c r="J2372" s="140" t="s">
        <v>1819</v>
      </c>
      <c r="K2372" s="140"/>
      <c r="L2372" s="140"/>
      <c r="M2372" s="140" t="s">
        <v>7084</v>
      </c>
      <c r="N2372" s="141">
        <v>60</v>
      </c>
      <c r="O2372" s="142" t="b">
        <v>0</v>
      </c>
      <c r="P2372" s="140" t="s">
        <v>3077</v>
      </c>
      <c r="Q2372" t="s">
        <v>1825</v>
      </c>
      <c r="R2372" t="s">
        <v>630</v>
      </c>
    </row>
    <row r="2373" spans="1:28" x14ac:dyDescent="0.25">
      <c r="A2373" s="140" t="s">
        <v>1684</v>
      </c>
      <c r="B2373" s="140" t="s">
        <v>5664</v>
      </c>
      <c r="C2373" s="140" t="s">
        <v>1819</v>
      </c>
      <c r="D2373" s="140" t="s">
        <v>1820</v>
      </c>
      <c r="E2373" s="140" t="s">
        <v>1913</v>
      </c>
      <c r="F2373" s="140"/>
      <c r="G2373" s="140" t="s">
        <v>71</v>
      </c>
      <c r="H2373" s="140" t="s">
        <v>1779</v>
      </c>
      <c r="I2373" s="140" t="s">
        <v>5551</v>
      </c>
      <c r="J2373" s="140" t="s">
        <v>7085</v>
      </c>
      <c r="K2373" s="140" t="s">
        <v>7086</v>
      </c>
      <c r="L2373" s="140"/>
      <c r="M2373" s="140" t="s">
        <v>7086</v>
      </c>
      <c r="N2373" s="141">
        <v>60</v>
      </c>
      <c r="O2373" s="142" t="b">
        <v>0</v>
      </c>
      <c r="P2373" s="140" t="s">
        <v>3077</v>
      </c>
      <c r="Q2373" t="s">
        <v>1825</v>
      </c>
      <c r="R2373" t="s">
        <v>630</v>
      </c>
    </row>
    <row r="2374" spans="1:28" x14ac:dyDescent="0.25">
      <c r="A2374" s="140" t="s">
        <v>7087</v>
      </c>
      <c r="B2374" s="140" t="s">
        <v>7088</v>
      </c>
      <c r="C2374" s="140"/>
      <c r="D2374" s="140" t="s">
        <v>3028</v>
      </c>
      <c r="E2374" s="140"/>
      <c r="F2374" s="140"/>
      <c r="G2374" s="140"/>
      <c r="H2374" s="140"/>
      <c r="I2374" s="140"/>
      <c r="J2374" s="140"/>
      <c r="K2374" s="140"/>
      <c r="L2374" s="140" t="s">
        <v>7089</v>
      </c>
      <c r="M2374" s="140" t="s">
        <v>7090</v>
      </c>
      <c r="N2374" s="141"/>
      <c r="O2374" s="142" t="b">
        <v>0</v>
      </c>
      <c r="P2374" s="140" t="s">
        <v>1824</v>
      </c>
      <c r="Q2374" t="s">
        <v>1825</v>
      </c>
      <c r="R2374" t="s">
        <v>7087</v>
      </c>
    </row>
    <row r="2375" spans="1:28" x14ac:dyDescent="0.25">
      <c r="A2375" s="140" t="s">
        <v>7091</v>
      </c>
      <c r="B2375" s="140" t="s">
        <v>7092</v>
      </c>
      <c r="C2375" s="140"/>
      <c r="D2375" s="140" t="s">
        <v>3028</v>
      </c>
      <c r="E2375" s="140"/>
      <c r="F2375" s="140"/>
      <c r="G2375" s="140"/>
      <c r="H2375" s="140"/>
      <c r="I2375" s="140"/>
      <c r="J2375" s="140"/>
      <c r="K2375" s="140"/>
      <c r="L2375" s="140" t="s">
        <v>7093</v>
      </c>
      <c r="M2375" s="140" t="s">
        <v>7094</v>
      </c>
      <c r="N2375" s="141">
        <v>60</v>
      </c>
      <c r="O2375" s="142" t="b">
        <v>0</v>
      </c>
      <c r="P2375" s="140" t="s">
        <v>1824</v>
      </c>
      <c r="Q2375" t="s">
        <v>1825</v>
      </c>
      <c r="R2375" t="s">
        <v>7091</v>
      </c>
    </row>
    <row r="2376" spans="1:28" x14ac:dyDescent="0.25">
      <c r="A2376" s="140" t="s">
        <v>7095</v>
      </c>
      <c r="B2376" s="140" t="s">
        <v>7096</v>
      </c>
      <c r="C2376" s="140"/>
      <c r="D2376" s="140" t="s">
        <v>3028</v>
      </c>
      <c r="E2376" s="140"/>
      <c r="F2376" s="140"/>
      <c r="G2376" s="140"/>
      <c r="H2376" s="140"/>
      <c r="I2376" s="140"/>
      <c r="J2376" s="140"/>
      <c r="K2376" s="140"/>
      <c r="L2376" s="140" t="s">
        <v>7097</v>
      </c>
      <c r="M2376" s="140" t="s">
        <v>7098</v>
      </c>
      <c r="N2376" s="141"/>
      <c r="O2376" s="142" t="b">
        <v>0</v>
      </c>
      <c r="P2376" s="140" t="s">
        <v>1824</v>
      </c>
      <c r="Q2376" t="s">
        <v>1825</v>
      </c>
      <c r="R2376" t="s">
        <v>7095</v>
      </c>
    </row>
    <row r="2377" spans="1:28" x14ac:dyDescent="0.25">
      <c r="A2377" s="140" t="s">
        <v>7099</v>
      </c>
      <c r="B2377" s="140" t="s">
        <v>7100</v>
      </c>
      <c r="C2377" s="140"/>
      <c r="D2377" s="140" t="s">
        <v>1904</v>
      </c>
      <c r="E2377" s="140"/>
      <c r="F2377" s="140"/>
      <c r="G2377" s="140"/>
      <c r="H2377" s="140"/>
      <c r="I2377" s="140"/>
      <c r="J2377" s="140"/>
      <c r="K2377" s="140"/>
      <c r="L2377" s="140" t="s">
        <v>7101</v>
      </c>
      <c r="M2377" s="140" t="s">
        <v>7102</v>
      </c>
      <c r="N2377" s="141"/>
      <c r="O2377" s="142" t="b">
        <v>0</v>
      </c>
      <c r="P2377" s="140" t="s">
        <v>1824</v>
      </c>
      <c r="Q2377" t="s">
        <v>1825</v>
      </c>
      <c r="R2377" t="s">
        <v>7099</v>
      </c>
    </row>
    <row r="2378" spans="1:28" x14ac:dyDescent="0.25">
      <c r="A2378" s="140" t="s">
        <v>7103</v>
      </c>
      <c r="B2378" s="140" t="s">
        <v>7104</v>
      </c>
      <c r="C2378" s="140"/>
      <c r="D2378" s="140" t="s">
        <v>1904</v>
      </c>
      <c r="E2378" s="140"/>
      <c r="F2378" s="140"/>
      <c r="G2378" s="140"/>
      <c r="H2378" s="140"/>
      <c r="I2378" s="140"/>
      <c r="J2378" s="140"/>
      <c r="K2378" s="140"/>
      <c r="L2378" s="140" t="s">
        <v>7105</v>
      </c>
      <c r="M2378" s="140" t="s">
        <v>7106</v>
      </c>
      <c r="N2378" s="141"/>
      <c r="O2378" s="142" t="b">
        <v>0</v>
      </c>
      <c r="P2378" s="140" t="s">
        <v>1824</v>
      </c>
      <c r="Q2378" t="s">
        <v>1825</v>
      </c>
      <c r="R2378" t="s">
        <v>7103</v>
      </c>
    </row>
    <row r="2379" spans="1:28" x14ac:dyDescent="0.25">
      <c r="A2379" s="140" t="s">
        <v>7181</v>
      </c>
      <c r="B2379" s="140" t="s">
        <v>7182</v>
      </c>
      <c r="C2379" s="140"/>
      <c r="D2379" s="140" t="s">
        <v>1820</v>
      </c>
      <c r="E2379" s="140"/>
      <c r="F2379" s="140"/>
      <c r="G2379" s="140" t="s">
        <v>1788</v>
      </c>
      <c r="H2379" s="140" t="s">
        <v>1789</v>
      </c>
      <c r="I2379" s="140" t="s">
        <v>5551</v>
      </c>
      <c r="J2379" s="140" t="s">
        <v>7182</v>
      </c>
      <c r="K2379" s="140"/>
      <c r="L2379" s="140"/>
      <c r="M2379" s="140" t="s">
        <v>7183</v>
      </c>
      <c r="N2379" s="141">
        <v>60</v>
      </c>
      <c r="O2379" s="142" t="b">
        <v>0</v>
      </c>
      <c r="P2379" s="140" t="s">
        <v>1824</v>
      </c>
      <c r="Q2379" t="s">
        <v>1825</v>
      </c>
      <c r="R2379" t="s">
        <v>630</v>
      </c>
    </row>
    <row r="2380" spans="1:28" x14ac:dyDescent="0.25">
      <c r="A2380" s="140" t="s">
        <v>7184</v>
      </c>
      <c r="B2380" s="140" t="s">
        <v>7185</v>
      </c>
      <c r="C2380" s="140"/>
      <c r="D2380" s="140" t="s">
        <v>1820</v>
      </c>
      <c r="E2380" s="140"/>
      <c r="F2380" s="140"/>
      <c r="G2380" s="140" t="s">
        <v>1788</v>
      </c>
      <c r="H2380" s="140" t="s">
        <v>1789</v>
      </c>
      <c r="I2380" s="140" t="s">
        <v>5551</v>
      </c>
      <c r="J2380" s="140" t="s">
        <v>7185</v>
      </c>
      <c r="K2380" s="140"/>
      <c r="L2380" s="140"/>
      <c r="M2380" s="140" t="s">
        <v>7186</v>
      </c>
      <c r="N2380" s="141">
        <v>60</v>
      </c>
      <c r="O2380" s="142" t="b">
        <v>0</v>
      </c>
      <c r="P2380" s="140" t="s">
        <v>1824</v>
      </c>
      <c r="Q2380" t="s">
        <v>1825</v>
      </c>
      <c r="R2380" t="s">
        <v>630</v>
      </c>
    </row>
    <row r="2381" spans="1:28" ht="15.75" x14ac:dyDescent="0.25">
      <c r="A2381" s="140" t="s">
        <v>7233</v>
      </c>
      <c r="B2381" s="140" t="s">
        <v>7227</v>
      </c>
      <c r="C2381" s="140" t="s">
        <v>7226</v>
      </c>
      <c r="D2381" s="140" t="s">
        <v>1820</v>
      </c>
      <c r="E2381" s="140" t="s">
        <v>7225</v>
      </c>
      <c r="F2381" s="140"/>
      <c r="G2381" s="140" t="s">
        <v>7224</v>
      </c>
      <c r="H2381" s="140" t="s">
        <v>7223</v>
      </c>
      <c r="I2381" s="140"/>
      <c r="J2381" s="140"/>
      <c r="K2381" s="140"/>
      <c r="L2381" s="140"/>
      <c r="M2381" s="140" t="s">
        <v>7226</v>
      </c>
      <c r="N2381" s="141">
        <v>60</v>
      </c>
      <c r="O2381" s="142" t="b">
        <v>0</v>
      </c>
      <c r="P2381" s="140" t="s">
        <v>1824</v>
      </c>
      <c r="Q2381" t="s">
        <v>1825</v>
      </c>
      <c r="R2381" t="s">
        <v>630</v>
      </c>
      <c r="S2381" s="50"/>
      <c r="T2381" s="50"/>
      <c r="U2381" s="50"/>
      <c r="V2381" s="50"/>
      <c r="W2381" s="50"/>
      <c r="X2381" s="51"/>
      <c r="AB2381" s="50"/>
    </row>
    <row r="2382" spans="1:28" x14ac:dyDescent="0.25">
      <c r="A2382" s="140" t="s">
        <v>7200</v>
      </c>
      <c r="B2382" s="140" t="s">
        <v>7222</v>
      </c>
      <c r="C2382" s="140"/>
      <c r="D2382" s="140" t="s">
        <v>1820</v>
      </c>
      <c r="E2382" s="140" t="s">
        <v>7221</v>
      </c>
      <c r="F2382" s="140"/>
      <c r="G2382" s="140" t="s">
        <v>7220</v>
      </c>
      <c r="H2382" s="140" t="s">
        <v>7219</v>
      </c>
      <c r="I2382" s="140" t="s">
        <v>2155</v>
      </c>
      <c r="J2382" s="140"/>
      <c r="K2382" s="140" t="s">
        <v>7218</v>
      </c>
      <c r="L2382" s="140"/>
      <c r="M2382" s="140" t="s">
        <v>7218</v>
      </c>
      <c r="N2382" s="141">
        <v>1</v>
      </c>
      <c r="O2382" s="142" t="b">
        <v>0</v>
      </c>
      <c r="P2382" s="140" t="s">
        <v>1824</v>
      </c>
      <c r="Q2382" t="s">
        <v>1825</v>
      </c>
      <c r="R2382" t="s">
        <v>7201</v>
      </c>
    </row>
    <row r="2383" spans="1:28" x14ac:dyDescent="0.25">
      <c r="A2383" s="140" t="s">
        <v>7209</v>
      </c>
      <c r="B2383" s="140" t="s">
        <v>593</v>
      </c>
      <c r="C2383" s="140" t="s">
        <v>4571</v>
      </c>
      <c r="D2383" s="140" t="s">
        <v>2169</v>
      </c>
      <c r="E2383" s="140" t="s">
        <v>4146</v>
      </c>
      <c r="F2383" s="140"/>
      <c r="G2383" s="140"/>
      <c r="H2383" s="140"/>
      <c r="I2383" s="140" t="s">
        <v>4575</v>
      </c>
      <c r="J2383" s="140" t="s">
        <v>4597</v>
      </c>
      <c r="K2383" s="140" t="s">
        <v>7217</v>
      </c>
      <c r="L2383" s="140"/>
      <c r="M2383" s="140" t="s">
        <v>7217</v>
      </c>
      <c r="N2383" s="141">
        <v>31</v>
      </c>
      <c r="O2383" s="142" t="b">
        <v>0</v>
      </c>
      <c r="P2383" s="140" t="s">
        <v>1824</v>
      </c>
      <c r="Q2383" t="s">
        <v>1825</v>
      </c>
      <c r="R2383" t="s">
        <v>592</v>
      </c>
    </row>
    <row r="2384" spans="1:28" x14ac:dyDescent="0.25">
      <c r="A2384" s="140" t="s">
        <v>7210</v>
      </c>
      <c r="B2384" s="140" t="s">
        <v>7216</v>
      </c>
      <c r="C2384" s="140" t="s">
        <v>7215</v>
      </c>
      <c r="D2384" s="140" t="s">
        <v>7214</v>
      </c>
      <c r="E2384" s="140" t="s">
        <v>7213</v>
      </c>
      <c r="F2384" s="140"/>
      <c r="G2384" s="140" t="s">
        <v>7234</v>
      </c>
      <c r="H2384" s="140" t="s">
        <v>7235</v>
      </c>
      <c r="I2384" s="140"/>
      <c r="J2384" s="140"/>
      <c r="K2384" s="140"/>
      <c r="L2384" s="140" t="s">
        <v>7212</v>
      </c>
      <c r="M2384" s="140" t="s">
        <v>7211</v>
      </c>
      <c r="N2384" s="141" t="s">
        <v>7236</v>
      </c>
      <c r="O2384" s="142" t="b">
        <v>0</v>
      </c>
      <c r="P2384" s="140" t="s">
        <v>1824</v>
      </c>
      <c r="Q2384" t="s">
        <v>1825</v>
      </c>
      <c r="R2384" t="s">
        <v>630</v>
      </c>
    </row>
    <row r="2385" spans="1:18" x14ac:dyDescent="0.25">
      <c r="A2385" s="140" t="s">
        <v>7262</v>
      </c>
      <c r="B2385" s="140" t="s">
        <v>7237</v>
      </c>
      <c r="C2385" s="140"/>
      <c r="D2385" s="140" t="s">
        <v>1820</v>
      </c>
      <c r="E2385" s="140" t="s">
        <v>7238</v>
      </c>
      <c r="F2385" s="140"/>
      <c r="G2385" s="140" t="s">
        <v>7239</v>
      </c>
      <c r="H2385" s="140" t="s">
        <v>1789</v>
      </c>
      <c r="I2385" s="140" t="s">
        <v>5551</v>
      </c>
      <c r="J2385" s="140" t="s">
        <v>7237</v>
      </c>
      <c r="K2385" s="140" t="s">
        <v>7277</v>
      </c>
      <c r="L2385" s="140"/>
      <c r="M2385" s="140" t="s">
        <v>7240</v>
      </c>
      <c r="N2385" s="141" t="s">
        <v>7236</v>
      </c>
      <c r="O2385" s="142" t="b">
        <v>0</v>
      </c>
      <c r="P2385" s="140" t="s">
        <v>1824</v>
      </c>
      <c r="Q2385" t="s">
        <v>1825</v>
      </c>
      <c r="R2385" t="s">
        <v>630</v>
      </c>
    </row>
    <row r="2386" spans="1:18" x14ac:dyDescent="0.25">
      <c r="A2386" s="140" t="s">
        <v>7261</v>
      </c>
      <c r="B2386" s="140" t="s">
        <v>7241</v>
      </c>
      <c r="C2386" s="140"/>
      <c r="D2386" s="140" t="s">
        <v>1820</v>
      </c>
      <c r="E2386" s="140" t="s">
        <v>7242</v>
      </c>
      <c r="F2386" s="140"/>
      <c r="G2386" s="140" t="s">
        <v>7239</v>
      </c>
      <c r="H2386" s="140" t="s">
        <v>1789</v>
      </c>
      <c r="I2386" s="140" t="s">
        <v>5551</v>
      </c>
      <c r="J2386" s="140" t="s">
        <v>7241</v>
      </c>
      <c r="K2386" s="140" t="s">
        <v>7278</v>
      </c>
      <c r="L2386" s="140"/>
      <c r="M2386" s="140" t="s">
        <v>7241</v>
      </c>
      <c r="N2386" s="141" t="s">
        <v>7236</v>
      </c>
      <c r="O2386" s="142" t="b">
        <v>0</v>
      </c>
      <c r="P2386" s="140" t="s">
        <v>1824</v>
      </c>
      <c r="Q2386" t="s">
        <v>1825</v>
      </c>
      <c r="R2386" t="s">
        <v>630</v>
      </c>
    </row>
    <row r="2387" spans="1:18" x14ac:dyDescent="0.25">
      <c r="A2387" s="140" t="s">
        <v>7256</v>
      </c>
      <c r="B2387" s="140" t="s">
        <v>7243</v>
      </c>
      <c r="C2387" s="140"/>
      <c r="D2387" s="140" t="s">
        <v>1820</v>
      </c>
      <c r="E2387" s="140" t="s">
        <v>7244</v>
      </c>
      <c r="F2387" s="140"/>
      <c r="G2387" s="140" t="s">
        <v>7224</v>
      </c>
      <c r="H2387" s="140" t="s">
        <v>7245</v>
      </c>
      <c r="I2387" s="140" t="s">
        <v>5551</v>
      </c>
      <c r="J2387" s="140" t="s">
        <v>7243</v>
      </c>
      <c r="K2387" s="140" t="s">
        <v>7279</v>
      </c>
      <c r="L2387" s="140"/>
      <c r="M2387" s="140" t="s">
        <v>7243</v>
      </c>
      <c r="N2387" s="141">
        <v>60</v>
      </c>
      <c r="O2387" s="142" t="b">
        <v>0</v>
      </c>
      <c r="P2387" s="140" t="s">
        <v>1824</v>
      </c>
      <c r="Q2387" t="s">
        <v>1825</v>
      </c>
      <c r="R2387" t="s">
        <v>630</v>
      </c>
    </row>
    <row r="2388" spans="1:18" x14ac:dyDescent="0.25">
      <c r="A2388" s="140" t="s">
        <v>7257</v>
      </c>
      <c r="B2388" s="140" t="s">
        <v>7246</v>
      </c>
      <c r="C2388" s="140"/>
      <c r="D2388" s="140" t="s">
        <v>1820</v>
      </c>
      <c r="E2388" s="140" t="s">
        <v>7244</v>
      </c>
      <c r="F2388" s="140"/>
      <c r="G2388" s="140" t="s">
        <v>7224</v>
      </c>
      <c r="H2388" s="140" t="s">
        <v>7245</v>
      </c>
      <c r="I2388" s="140" t="s">
        <v>5551</v>
      </c>
      <c r="J2388" s="140" t="s">
        <v>7246</v>
      </c>
      <c r="K2388" s="140" t="s">
        <v>7280</v>
      </c>
      <c r="L2388" s="140"/>
      <c r="M2388" s="140" t="s">
        <v>7246</v>
      </c>
      <c r="N2388" s="141">
        <v>60</v>
      </c>
      <c r="O2388" s="142" t="b">
        <v>0</v>
      </c>
      <c r="P2388" s="140" t="s">
        <v>1824</v>
      </c>
      <c r="Q2388" t="s">
        <v>1825</v>
      </c>
      <c r="R2388" t="s">
        <v>630</v>
      </c>
    </row>
    <row r="2389" spans="1:18" x14ac:dyDescent="0.25">
      <c r="A2389" s="140" t="s">
        <v>7259</v>
      </c>
      <c r="B2389" s="140" t="s">
        <v>7247</v>
      </c>
      <c r="C2389" s="140"/>
      <c r="D2389" s="140" t="s">
        <v>1820</v>
      </c>
      <c r="E2389" s="140" t="s">
        <v>7248</v>
      </c>
      <c r="F2389" s="140"/>
      <c r="G2389" s="140" t="s">
        <v>7224</v>
      </c>
      <c r="H2389" s="140" t="s">
        <v>7245</v>
      </c>
      <c r="I2389" s="140" t="s">
        <v>5551</v>
      </c>
      <c r="J2389" s="140" t="s">
        <v>7247</v>
      </c>
      <c r="K2389" s="140" t="s">
        <v>7281</v>
      </c>
      <c r="L2389" s="140"/>
      <c r="M2389" s="140" t="s">
        <v>7247</v>
      </c>
      <c r="N2389" s="141">
        <v>60</v>
      </c>
      <c r="O2389" s="142" t="b">
        <v>0</v>
      </c>
      <c r="P2389" s="140" t="s">
        <v>1824</v>
      </c>
      <c r="Q2389" t="s">
        <v>1825</v>
      </c>
      <c r="R2389" t="s">
        <v>630</v>
      </c>
    </row>
    <row r="2390" spans="1:18" x14ac:dyDescent="0.25">
      <c r="A2390" s="140" t="s">
        <v>7258</v>
      </c>
      <c r="B2390" s="140" t="s">
        <v>7249</v>
      </c>
      <c r="C2390" s="140"/>
      <c r="D2390" s="140" t="s">
        <v>1820</v>
      </c>
      <c r="E2390" s="140" t="s">
        <v>7244</v>
      </c>
      <c r="F2390" s="140"/>
      <c r="G2390" s="140" t="s">
        <v>7224</v>
      </c>
      <c r="H2390" s="140" t="s">
        <v>7245</v>
      </c>
      <c r="I2390" s="140" t="s">
        <v>5551</v>
      </c>
      <c r="J2390" s="140" t="s">
        <v>7249</v>
      </c>
      <c r="K2390" s="140" t="s">
        <v>7282</v>
      </c>
      <c r="L2390" s="140"/>
      <c r="M2390" s="140" t="s">
        <v>7249</v>
      </c>
      <c r="N2390" s="141">
        <v>60</v>
      </c>
      <c r="O2390" s="142" t="b">
        <v>0</v>
      </c>
      <c r="P2390" s="140" t="s">
        <v>1824</v>
      </c>
      <c r="Q2390" t="s">
        <v>1825</v>
      </c>
      <c r="R2390" t="s">
        <v>630</v>
      </c>
    </row>
    <row r="2391" spans="1:18" x14ac:dyDescent="0.25">
      <c r="A2391" s="140" t="s">
        <v>7260</v>
      </c>
      <c r="B2391" s="140" t="s">
        <v>7250</v>
      </c>
      <c r="C2391" s="140"/>
      <c r="D2391" s="140" t="s">
        <v>1820</v>
      </c>
      <c r="E2391" s="140" t="s">
        <v>7251</v>
      </c>
      <c r="F2391" s="140"/>
      <c r="G2391" s="140" t="s">
        <v>7239</v>
      </c>
      <c r="H2391" s="140" t="s">
        <v>1789</v>
      </c>
      <c r="I2391" s="140" t="s">
        <v>5551</v>
      </c>
      <c r="J2391" s="140" t="s">
        <v>7250</v>
      </c>
      <c r="K2391" s="140" t="s">
        <v>7283</v>
      </c>
      <c r="L2391" s="140"/>
      <c r="M2391" s="140" t="s">
        <v>7250</v>
      </c>
      <c r="N2391" s="141">
        <v>60</v>
      </c>
      <c r="O2391" s="142" t="b">
        <v>0</v>
      </c>
      <c r="P2391" s="140" t="s">
        <v>1824</v>
      </c>
      <c r="Q2391" t="s">
        <v>1825</v>
      </c>
      <c r="R2391" t="s">
        <v>630</v>
      </c>
    </row>
    <row r="2392" spans="1:18" x14ac:dyDescent="0.25">
      <c r="A2392" s="140" t="s">
        <v>7763</v>
      </c>
      <c r="B2392" s="140" t="s">
        <v>7252</v>
      </c>
      <c r="C2392" s="140"/>
      <c r="D2392" s="140" t="s">
        <v>1820</v>
      </c>
      <c r="E2392" s="140" t="s">
        <v>7253</v>
      </c>
      <c r="F2392" s="140"/>
      <c r="G2392" s="140" t="s">
        <v>7254</v>
      </c>
      <c r="H2392" s="140" t="s">
        <v>7255</v>
      </c>
      <c r="I2392" s="140" t="s">
        <v>5551</v>
      </c>
      <c r="J2392" s="140" t="s">
        <v>7252</v>
      </c>
      <c r="K2392" s="140" t="s">
        <v>7284</v>
      </c>
      <c r="L2392" s="140"/>
      <c r="M2392" s="140" t="s">
        <v>7252</v>
      </c>
      <c r="N2392" s="141">
        <v>60</v>
      </c>
      <c r="O2392" s="142" t="b">
        <v>0</v>
      </c>
      <c r="P2392" s="140" t="s">
        <v>1824</v>
      </c>
      <c r="Q2392" t="s">
        <v>1825</v>
      </c>
      <c r="R2392" t="s">
        <v>630</v>
      </c>
    </row>
    <row r="2393" spans="1:18" x14ac:dyDescent="0.25">
      <c r="A2393" s="140" t="s">
        <v>7285</v>
      </c>
      <c r="B2393" s="140" t="s">
        <v>7286</v>
      </c>
      <c r="C2393" s="140"/>
      <c r="D2393" s="140" t="s">
        <v>1820</v>
      </c>
      <c r="E2393" s="140" t="s">
        <v>7251</v>
      </c>
      <c r="F2393" s="140"/>
      <c r="G2393" s="140" t="s">
        <v>7239</v>
      </c>
      <c r="H2393" s="140" t="s">
        <v>1789</v>
      </c>
      <c r="I2393" s="140" t="s">
        <v>5551</v>
      </c>
      <c r="J2393" s="140" t="s">
        <v>7286</v>
      </c>
      <c r="K2393" s="140" t="s">
        <v>7287</v>
      </c>
      <c r="L2393" s="140"/>
      <c r="M2393" s="140" t="s">
        <v>7286</v>
      </c>
      <c r="N2393" s="141">
        <v>60</v>
      </c>
      <c r="O2393" s="142" t="b">
        <v>0</v>
      </c>
      <c r="P2393" s="140" t="s">
        <v>1824</v>
      </c>
      <c r="Q2393" t="s">
        <v>1825</v>
      </c>
      <c r="R2393" t="s">
        <v>630</v>
      </c>
    </row>
    <row r="2394" spans="1:18" x14ac:dyDescent="0.25">
      <c r="A2394" s="140" t="s">
        <v>7288</v>
      </c>
      <c r="B2394" s="140" t="s">
        <v>7289</v>
      </c>
      <c r="C2394" s="140"/>
      <c r="D2394" s="140" t="s">
        <v>1820</v>
      </c>
      <c r="E2394" s="140" t="s">
        <v>7290</v>
      </c>
      <c r="F2394" s="140"/>
      <c r="G2394" s="140" t="s">
        <v>7239</v>
      </c>
      <c r="H2394" s="140" t="s">
        <v>1789</v>
      </c>
      <c r="I2394" s="140" t="s">
        <v>5551</v>
      </c>
      <c r="J2394" s="140" t="s">
        <v>7289</v>
      </c>
      <c r="K2394" s="140" t="s">
        <v>7291</v>
      </c>
      <c r="L2394" s="140"/>
      <c r="M2394" s="140" t="s">
        <v>7289</v>
      </c>
      <c r="N2394" s="141">
        <v>60</v>
      </c>
      <c r="O2394" s="142" t="b">
        <v>0</v>
      </c>
      <c r="P2394" s="140" t="s">
        <v>1824</v>
      </c>
      <c r="Q2394" t="s">
        <v>1825</v>
      </c>
      <c r="R2394" t="s">
        <v>630</v>
      </c>
    </row>
    <row r="2395" spans="1:18" x14ac:dyDescent="0.25">
      <c r="A2395" s="140" t="s">
        <v>7276</v>
      </c>
      <c r="B2395" s="140" t="s">
        <v>7292</v>
      </c>
      <c r="C2395" s="140"/>
      <c r="D2395" s="140" t="s">
        <v>1820</v>
      </c>
      <c r="E2395" s="140" t="s">
        <v>7293</v>
      </c>
      <c r="F2395" s="140"/>
      <c r="G2395" s="140" t="s">
        <v>7220</v>
      </c>
      <c r="H2395" s="140" t="s">
        <v>7219</v>
      </c>
      <c r="I2395" s="140"/>
      <c r="J2395" s="140"/>
      <c r="K2395" s="140" t="s">
        <v>7294</v>
      </c>
      <c r="L2395" s="140">
        <v>108432911</v>
      </c>
      <c r="M2395" s="140" t="s">
        <v>7294</v>
      </c>
      <c r="N2395" s="141">
        <v>60</v>
      </c>
      <c r="O2395" s="142" t="b">
        <v>0</v>
      </c>
      <c r="P2395" s="140" t="s">
        <v>1824</v>
      </c>
      <c r="Q2395" t="s">
        <v>1825</v>
      </c>
      <c r="R2395" t="s">
        <v>7295</v>
      </c>
    </row>
    <row r="2396" spans="1:18" x14ac:dyDescent="0.25">
      <c r="A2396" s="140" t="s">
        <v>1771</v>
      </c>
      <c r="B2396" s="140" t="s">
        <v>1772</v>
      </c>
      <c r="C2396" s="140"/>
      <c r="D2396" s="140" t="s">
        <v>1820</v>
      </c>
      <c r="E2396" s="140"/>
      <c r="F2396" s="140"/>
      <c r="G2396" s="140"/>
      <c r="H2396" s="140"/>
      <c r="I2396" s="140"/>
      <c r="J2396" s="140"/>
      <c r="K2396" s="140"/>
      <c r="L2396" s="140"/>
      <c r="M2396" s="140"/>
      <c r="N2396" s="141"/>
      <c r="O2396" s="142"/>
      <c r="P2396" s="140"/>
      <c r="R2396" t="s">
        <v>759</v>
      </c>
    </row>
    <row r="2397" spans="1:18" x14ac:dyDescent="0.25">
      <c r="A2397" s="140" t="s">
        <v>7326</v>
      </c>
      <c r="B2397" s="140" t="s">
        <v>7250</v>
      </c>
      <c r="C2397" s="140"/>
      <c r="D2397" s="140" t="s">
        <v>1820</v>
      </c>
      <c r="E2397" s="140" t="s">
        <v>7251</v>
      </c>
      <c r="F2397" s="140"/>
      <c r="G2397" s="140" t="s">
        <v>1788</v>
      </c>
      <c r="H2397" s="140" t="s">
        <v>7327</v>
      </c>
      <c r="I2397" s="140"/>
      <c r="J2397" s="140" t="s">
        <v>7250</v>
      </c>
      <c r="K2397" s="140" t="s">
        <v>7328</v>
      </c>
      <c r="L2397" s="140"/>
      <c r="M2397" s="140" t="s">
        <v>7328</v>
      </c>
      <c r="N2397" s="141">
        <v>60</v>
      </c>
      <c r="O2397" s="142" t="b">
        <v>0</v>
      </c>
      <c r="P2397" s="140" t="s">
        <v>1824</v>
      </c>
      <c r="Q2397" t="s">
        <v>1825</v>
      </c>
      <c r="R2397" t="s">
        <v>630</v>
      </c>
    </row>
    <row r="2398" spans="1:18" x14ac:dyDescent="0.25">
      <c r="A2398" s="140" t="s">
        <v>7338</v>
      </c>
      <c r="B2398" s="140" t="s">
        <v>7339</v>
      </c>
      <c r="C2398" s="140"/>
      <c r="D2398" s="140" t="s">
        <v>1820</v>
      </c>
      <c r="E2398" s="140" t="s">
        <v>7251</v>
      </c>
      <c r="F2398" s="140"/>
      <c r="G2398" s="140" t="s">
        <v>1788</v>
      </c>
      <c r="H2398" s="140" t="s">
        <v>7327</v>
      </c>
      <c r="I2398" s="140"/>
      <c r="J2398" s="140" t="s">
        <v>7339</v>
      </c>
      <c r="K2398" s="140" t="s">
        <v>7340</v>
      </c>
      <c r="L2398" s="140"/>
      <c r="M2398" s="140"/>
      <c r="N2398" s="141">
        <v>60</v>
      </c>
      <c r="O2398" s="142" t="b">
        <v>0</v>
      </c>
      <c r="P2398" s="140" t="s">
        <v>1824</v>
      </c>
      <c r="Q2398" t="s">
        <v>1825</v>
      </c>
      <c r="R2398" t="s">
        <v>630</v>
      </c>
    </row>
    <row r="2399" spans="1:18" x14ac:dyDescent="0.25">
      <c r="A2399" s="140" t="s">
        <v>7764</v>
      </c>
      <c r="B2399" s="140" t="s">
        <v>7343</v>
      </c>
      <c r="C2399" s="140"/>
      <c r="D2399" s="140" t="s">
        <v>1820</v>
      </c>
      <c r="E2399" s="140" t="s">
        <v>7344</v>
      </c>
      <c r="F2399" s="140"/>
      <c r="G2399" s="140" t="s">
        <v>7224</v>
      </c>
      <c r="H2399" s="140" t="s">
        <v>7245</v>
      </c>
      <c r="I2399" s="140"/>
      <c r="J2399" s="140" t="s">
        <v>7343</v>
      </c>
      <c r="K2399" s="140" t="s">
        <v>7345</v>
      </c>
      <c r="L2399" s="140"/>
      <c r="M2399" s="140"/>
      <c r="N2399" s="141">
        <v>60</v>
      </c>
      <c r="O2399" s="142" t="b">
        <v>0</v>
      </c>
      <c r="P2399" s="140" t="s">
        <v>1824</v>
      </c>
      <c r="Q2399" t="s">
        <v>1825</v>
      </c>
      <c r="R2399" t="s">
        <v>630</v>
      </c>
    </row>
    <row r="2400" spans="1:18" ht="18" customHeight="1" x14ac:dyDescent="0.25">
      <c r="A2400" s="140" t="s">
        <v>7346</v>
      </c>
      <c r="B2400" s="140" t="s">
        <v>7350</v>
      </c>
      <c r="C2400" s="140"/>
      <c r="D2400" s="140" t="s">
        <v>1820</v>
      </c>
      <c r="E2400" s="140" t="s">
        <v>7356</v>
      </c>
      <c r="F2400" s="140"/>
      <c r="G2400" s="140" t="s">
        <v>7360</v>
      </c>
      <c r="H2400" s="140" t="s">
        <v>7361</v>
      </c>
      <c r="I2400" s="140"/>
      <c r="J2400" s="140" t="s">
        <v>7350</v>
      </c>
      <c r="K2400" s="140" t="s">
        <v>7362</v>
      </c>
      <c r="L2400" s="140"/>
      <c r="M2400" s="140"/>
      <c r="N2400" s="141">
        <v>60</v>
      </c>
      <c r="O2400" s="142" t="b">
        <v>0</v>
      </c>
      <c r="P2400" s="140" t="s">
        <v>1824</v>
      </c>
      <c r="Q2400" t="s">
        <v>1825</v>
      </c>
      <c r="R2400" t="s">
        <v>628</v>
      </c>
    </row>
    <row r="2401" spans="1:18" ht="18" customHeight="1" x14ac:dyDescent="0.25">
      <c r="A2401" s="140" t="s">
        <v>7347</v>
      </c>
      <c r="B2401" s="140" t="s">
        <v>7351</v>
      </c>
      <c r="C2401" s="140"/>
      <c r="D2401" s="140" t="s">
        <v>1820</v>
      </c>
      <c r="E2401" s="140" t="s">
        <v>7357</v>
      </c>
      <c r="F2401" s="140"/>
      <c r="G2401" s="140" t="s">
        <v>7360</v>
      </c>
      <c r="H2401" s="140" t="s">
        <v>7361</v>
      </c>
      <c r="I2401" s="140"/>
      <c r="J2401" s="140" t="s">
        <v>7351</v>
      </c>
      <c r="K2401" s="140" t="s">
        <v>7363</v>
      </c>
      <c r="L2401" s="140"/>
      <c r="M2401" s="140"/>
      <c r="N2401" s="141">
        <v>60</v>
      </c>
      <c r="O2401" s="142" t="b">
        <v>0</v>
      </c>
      <c r="P2401" s="140" t="s">
        <v>1824</v>
      </c>
      <c r="Q2401" t="s">
        <v>1825</v>
      </c>
      <c r="R2401" t="s">
        <v>628</v>
      </c>
    </row>
    <row r="2402" spans="1:18" ht="18" customHeight="1" x14ac:dyDescent="0.25">
      <c r="A2402" s="140" t="s">
        <v>7348</v>
      </c>
      <c r="B2402" s="140" t="s">
        <v>7352</v>
      </c>
      <c r="C2402" s="140"/>
      <c r="D2402" s="140" t="s">
        <v>1820</v>
      </c>
      <c r="E2402" s="140" t="s">
        <v>7244</v>
      </c>
      <c r="F2402" s="140"/>
      <c r="G2402" s="140" t="s">
        <v>7360</v>
      </c>
      <c r="H2402" s="140" t="s">
        <v>7361</v>
      </c>
      <c r="I2402" s="140"/>
      <c r="J2402" s="140" t="s">
        <v>7352</v>
      </c>
      <c r="K2402" s="140" t="s">
        <v>7364</v>
      </c>
      <c r="L2402" s="140"/>
      <c r="M2402" s="140"/>
      <c r="N2402" s="141">
        <v>60</v>
      </c>
      <c r="O2402" s="142" t="b">
        <v>0</v>
      </c>
      <c r="P2402" s="140" t="s">
        <v>1824</v>
      </c>
      <c r="Q2402" t="s">
        <v>1825</v>
      </c>
      <c r="R2402" t="s">
        <v>628</v>
      </c>
    </row>
    <row r="2403" spans="1:18" ht="18" customHeight="1" x14ac:dyDescent="0.25">
      <c r="A2403" s="140" t="s">
        <v>7349</v>
      </c>
      <c r="B2403" s="140" t="s">
        <v>7353</v>
      </c>
      <c r="C2403" s="140"/>
      <c r="D2403" s="140" t="s">
        <v>1820</v>
      </c>
      <c r="E2403" s="140" t="s">
        <v>7358</v>
      </c>
      <c r="F2403" s="140"/>
      <c r="G2403" s="140" t="s">
        <v>7220</v>
      </c>
      <c r="H2403" s="140" t="s">
        <v>7219</v>
      </c>
      <c r="I2403" s="140"/>
      <c r="J2403" s="140" t="s">
        <v>7353</v>
      </c>
      <c r="K2403" s="140" t="s">
        <v>7365</v>
      </c>
      <c r="L2403" s="140"/>
      <c r="M2403" s="140"/>
      <c r="N2403" s="141">
        <v>60</v>
      </c>
      <c r="O2403" s="142" t="b">
        <v>0</v>
      </c>
      <c r="P2403" s="140" t="s">
        <v>1824</v>
      </c>
      <c r="Q2403" t="s">
        <v>1825</v>
      </c>
      <c r="R2403" t="s">
        <v>628</v>
      </c>
    </row>
    <row r="2404" spans="1:18" ht="18" customHeight="1" x14ac:dyDescent="0.25">
      <c r="A2404" s="140" t="s">
        <v>7342</v>
      </c>
      <c r="B2404" s="140" t="s">
        <v>7354</v>
      </c>
      <c r="C2404" s="140"/>
      <c r="D2404" s="140" t="s">
        <v>1820</v>
      </c>
      <c r="E2404" s="140" t="s">
        <v>7357</v>
      </c>
      <c r="F2404" s="140"/>
      <c r="G2404" s="140" t="s">
        <v>7360</v>
      </c>
      <c r="H2404" s="140" t="s">
        <v>7361</v>
      </c>
      <c r="I2404" s="140"/>
      <c r="J2404" s="140" t="s">
        <v>7354</v>
      </c>
      <c r="K2404" s="140" t="s">
        <v>7366</v>
      </c>
      <c r="L2404" s="140"/>
      <c r="M2404" s="140"/>
      <c r="N2404" s="141">
        <v>60</v>
      </c>
      <c r="O2404" s="142" t="b">
        <v>0</v>
      </c>
      <c r="P2404" s="140" t="s">
        <v>1824</v>
      </c>
      <c r="Q2404" t="s">
        <v>1825</v>
      </c>
      <c r="R2404" t="s">
        <v>628</v>
      </c>
    </row>
    <row r="2405" spans="1:18" ht="18" customHeight="1" x14ac:dyDescent="0.25">
      <c r="A2405" s="140" t="s">
        <v>7341</v>
      </c>
      <c r="B2405" s="140" t="s">
        <v>7355</v>
      </c>
      <c r="C2405" s="140"/>
      <c r="D2405" s="140" t="s">
        <v>1820</v>
      </c>
      <c r="E2405" s="140" t="s">
        <v>7359</v>
      </c>
      <c r="F2405" s="140"/>
      <c r="G2405" s="140" t="s">
        <v>7220</v>
      </c>
      <c r="H2405" s="140" t="s">
        <v>7219</v>
      </c>
      <c r="I2405" s="140"/>
      <c r="J2405" s="140" t="s">
        <v>7355</v>
      </c>
      <c r="K2405" s="140" t="s">
        <v>7367</v>
      </c>
      <c r="L2405" s="140"/>
      <c r="M2405" s="140"/>
      <c r="N2405" s="141">
        <v>60</v>
      </c>
      <c r="O2405" s="142" t="b">
        <v>0</v>
      </c>
      <c r="P2405" s="140" t="s">
        <v>1824</v>
      </c>
      <c r="Q2405" t="s">
        <v>1825</v>
      </c>
      <c r="R2405" t="s">
        <v>628</v>
      </c>
    </row>
    <row r="2406" spans="1:18" ht="18" customHeight="1" x14ac:dyDescent="0.25">
      <c r="A2406" s="140" t="s">
        <v>7368</v>
      </c>
      <c r="B2406" s="140" t="s">
        <v>7369</v>
      </c>
      <c r="C2406" s="140"/>
      <c r="D2406" s="140" t="s">
        <v>1820</v>
      </c>
      <c r="E2406" s="140" t="s">
        <v>7370</v>
      </c>
      <c r="F2406" s="140"/>
      <c r="G2406" s="140" t="s">
        <v>7254</v>
      </c>
      <c r="H2406" s="140" t="s">
        <v>7255</v>
      </c>
      <c r="I2406" s="140"/>
      <c r="J2406" s="140" t="s">
        <v>7369</v>
      </c>
      <c r="K2406" s="140" t="s">
        <v>7371</v>
      </c>
      <c r="L2406" s="140"/>
      <c r="M2406" s="140"/>
      <c r="N2406" s="141">
        <v>60</v>
      </c>
      <c r="O2406" s="142" t="b">
        <v>0</v>
      </c>
      <c r="P2406" s="140" t="s">
        <v>1824</v>
      </c>
      <c r="Q2406" t="s">
        <v>1825</v>
      </c>
      <c r="R2406" t="s">
        <v>630</v>
      </c>
    </row>
    <row r="2407" spans="1:18" x14ac:dyDescent="0.25">
      <c r="A2407" s="140" t="s">
        <v>7233</v>
      </c>
      <c r="B2407" s="140" t="s">
        <v>7372</v>
      </c>
      <c r="C2407" s="140"/>
      <c r="D2407" s="140" t="s">
        <v>1820</v>
      </c>
      <c r="E2407" s="140" t="s">
        <v>7244</v>
      </c>
      <c r="F2407" s="140"/>
      <c r="G2407" s="140" t="s">
        <v>7224</v>
      </c>
      <c r="H2407" s="140" t="s">
        <v>7245</v>
      </c>
      <c r="I2407" s="140" t="s">
        <v>5551</v>
      </c>
      <c r="J2407" s="140" t="s">
        <v>7372</v>
      </c>
      <c r="K2407" s="140" t="s">
        <v>7373</v>
      </c>
      <c r="L2407" s="140"/>
      <c r="M2407" s="140"/>
      <c r="N2407" s="141">
        <v>60</v>
      </c>
      <c r="O2407" s="142" t="b">
        <v>0</v>
      </c>
      <c r="P2407" s="140" t="s">
        <v>1824</v>
      </c>
      <c r="Q2407" t="s">
        <v>1825</v>
      </c>
      <c r="R2407" t="s">
        <v>630</v>
      </c>
    </row>
    <row r="2408" spans="1:18" x14ac:dyDescent="0.25">
      <c r="A2408" s="140" t="s">
        <v>7374</v>
      </c>
      <c r="B2408" s="140" t="s">
        <v>7375</v>
      </c>
      <c r="C2408" s="140"/>
      <c r="D2408" s="140" t="s">
        <v>1820</v>
      </c>
      <c r="E2408" s="140"/>
      <c r="F2408" s="140"/>
      <c r="G2408" s="140" t="s">
        <v>7360</v>
      </c>
      <c r="H2408" s="140" t="s">
        <v>1787</v>
      </c>
      <c r="I2408" s="140" t="s">
        <v>3607</v>
      </c>
      <c r="J2408" s="140" t="s">
        <v>7375</v>
      </c>
      <c r="K2408" s="140" t="s">
        <v>7376</v>
      </c>
      <c r="L2408" s="140"/>
      <c r="M2408" s="140" t="s">
        <v>7376</v>
      </c>
      <c r="N2408" s="141">
        <v>50</v>
      </c>
      <c r="O2408" s="142" t="b">
        <v>0</v>
      </c>
      <c r="P2408" s="140" t="s">
        <v>1824</v>
      </c>
      <c r="Q2408" t="s">
        <v>1825</v>
      </c>
      <c r="R2408" t="s">
        <v>575</v>
      </c>
    </row>
    <row r="2409" spans="1:18" x14ac:dyDescent="0.25">
      <c r="A2409" s="140" t="s">
        <v>7378</v>
      </c>
      <c r="B2409" s="140" t="s">
        <v>7380</v>
      </c>
      <c r="C2409" s="140"/>
      <c r="D2409" s="140" t="s">
        <v>1820</v>
      </c>
      <c r="E2409" s="140" t="s">
        <v>7356</v>
      </c>
      <c r="F2409" s="140"/>
      <c r="G2409" s="140" t="s">
        <v>7254</v>
      </c>
      <c r="H2409" s="140" t="s">
        <v>7255</v>
      </c>
      <c r="I2409" s="140" t="s">
        <v>5551</v>
      </c>
      <c r="J2409" s="140" t="s">
        <v>7380</v>
      </c>
      <c r="K2409" s="140" t="s">
        <v>7379</v>
      </c>
      <c r="L2409" s="140"/>
      <c r="M2409" s="140"/>
      <c r="N2409" s="141">
        <v>60</v>
      </c>
      <c r="O2409" s="142" t="b">
        <v>0</v>
      </c>
      <c r="P2409" s="140" t="s">
        <v>1824</v>
      </c>
      <c r="Q2409" t="s">
        <v>1825</v>
      </c>
      <c r="R2409" t="s">
        <v>630</v>
      </c>
    </row>
    <row r="2410" spans="1:18" x14ac:dyDescent="0.25">
      <c r="A2410" s="140" t="s">
        <v>7381</v>
      </c>
      <c r="B2410" s="140" t="s">
        <v>7382</v>
      </c>
      <c r="C2410" s="140"/>
      <c r="D2410" s="140" t="s">
        <v>1820</v>
      </c>
      <c r="E2410" s="140" t="s">
        <v>7383</v>
      </c>
      <c r="F2410" s="140"/>
      <c r="G2410" s="140" t="s">
        <v>7239</v>
      </c>
      <c r="H2410" s="140" t="s">
        <v>7384</v>
      </c>
      <c r="I2410" s="140" t="s">
        <v>5551</v>
      </c>
      <c r="J2410" s="140" t="s">
        <v>7382</v>
      </c>
      <c r="K2410" s="140" t="s">
        <v>7386</v>
      </c>
      <c r="L2410" s="140"/>
      <c r="M2410" s="140"/>
      <c r="N2410" s="141">
        <v>60</v>
      </c>
      <c r="O2410" s="142" t="b">
        <v>0</v>
      </c>
      <c r="P2410" s="140" t="s">
        <v>1824</v>
      </c>
      <c r="Q2410" t="s">
        <v>1825</v>
      </c>
      <c r="R2410" t="s">
        <v>630</v>
      </c>
    </row>
    <row r="2411" spans="1:18" x14ac:dyDescent="0.25">
      <c r="A2411" s="140" t="s">
        <v>7390</v>
      </c>
      <c r="B2411" s="140" t="s">
        <v>7391</v>
      </c>
      <c r="C2411" s="140"/>
      <c r="D2411" s="140" t="s">
        <v>7393</v>
      </c>
      <c r="E2411" s="140"/>
      <c r="F2411" s="140" t="s">
        <v>7394</v>
      </c>
      <c r="G2411" s="140" t="s">
        <v>7234</v>
      </c>
      <c r="H2411" s="140" t="s">
        <v>7235</v>
      </c>
      <c r="I2411" s="140"/>
      <c r="J2411" s="140"/>
      <c r="K2411" s="140" t="s">
        <v>7398</v>
      </c>
      <c r="L2411" s="140"/>
      <c r="M2411" s="140"/>
      <c r="N2411" s="141"/>
      <c r="O2411" s="142" t="b">
        <v>0</v>
      </c>
      <c r="P2411" s="140" t="s">
        <v>1824</v>
      </c>
      <c r="Q2411" t="s">
        <v>1825</v>
      </c>
      <c r="R2411" t="s">
        <v>7392</v>
      </c>
    </row>
    <row r="2412" spans="1:18" x14ac:dyDescent="0.25">
      <c r="A2412" s="140" t="s">
        <v>7389</v>
      </c>
      <c r="B2412" s="140" t="s">
        <v>7391</v>
      </c>
      <c r="C2412" s="140"/>
      <c r="D2412" s="140" t="s">
        <v>7393</v>
      </c>
      <c r="E2412" s="140"/>
      <c r="F2412" s="140" t="s">
        <v>7395</v>
      </c>
      <c r="G2412" s="140" t="s">
        <v>7234</v>
      </c>
      <c r="H2412" s="140" t="s">
        <v>7235</v>
      </c>
      <c r="I2412" s="140"/>
      <c r="J2412" s="140"/>
      <c r="K2412" s="140" t="s">
        <v>7399</v>
      </c>
      <c r="L2412" s="140"/>
      <c r="M2412" s="140"/>
      <c r="N2412" s="141"/>
      <c r="O2412" s="142" t="b">
        <v>0</v>
      </c>
      <c r="P2412" s="140" t="s">
        <v>1824</v>
      </c>
      <c r="Q2412" t="s">
        <v>1825</v>
      </c>
      <c r="R2412" t="s">
        <v>7392</v>
      </c>
    </row>
    <row r="2413" spans="1:18" ht="18.75" customHeight="1" x14ac:dyDescent="0.25">
      <c r="A2413" s="140" t="s">
        <v>7388</v>
      </c>
      <c r="B2413" s="140" t="s">
        <v>7391</v>
      </c>
      <c r="C2413" s="140"/>
      <c r="D2413" s="140" t="s">
        <v>7393</v>
      </c>
      <c r="E2413" s="140"/>
      <c r="F2413" s="140" t="s">
        <v>7396</v>
      </c>
      <c r="G2413" s="140" t="s">
        <v>7234</v>
      </c>
      <c r="H2413" s="140" t="s">
        <v>7235</v>
      </c>
      <c r="I2413" s="140"/>
      <c r="J2413" s="140"/>
      <c r="K2413" s="140" t="s">
        <v>7400</v>
      </c>
      <c r="L2413" s="140"/>
      <c r="M2413" s="140"/>
      <c r="N2413" s="141"/>
      <c r="O2413" s="142" t="b">
        <v>0</v>
      </c>
      <c r="P2413" s="140" t="s">
        <v>1824</v>
      </c>
      <c r="Q2413" t="s">
        <v>1825</v>
      </c>
      <c r="R2413" t="s">
        <v>7392</v>
      </c>
    </row>
    <row r="2414" spans="1:18" ht="18.75" customHeight="1" x14ac:dyDescent="0.25">
      <c r="A2414" s="140" t="s">
        <v>7387</v>
      </c>
      <c r="B2414" s="140" t="s">
        <v>7391</v>
      </c>
      <c r="C2414" s="140"/>
      <c r="D2414" s="140" t="s">
        <v>7393</v>
      </c>
      <c r="E2414" s="140"/>
      <c r="F2414" s="140" t="s">
        <v>7397</v>
      </c>
      <c r="G2414" s="140" t="s">
        <v>7234</v>
      </c>
      <c r="H2414" s="140" t="s">
        <v>7235</v>
      </c>
      <c r="I2414" s="140"/>
      <c r="J2414" s="140"/>
      <c r="K2414" s="140" t="s">
        <v>7401</v>
      </c>
      <c r="L2414" s="140"/>
      <c r="M2414" s="140"/>
      <c r="N2414" s="141"/>
      <c r="O2414" s="142" t="b">
        <v>0</v>
      </c>
      <c r="P2414" s="140" t="s">
        <v>1824</v>
      </c>
      <c r="Q2414" t="s">
        <v>1825</v>
      </c>
      <c r="R2414" t="s">
        <v>7392</v>
      </c>
    </row>
    <row r="2415" spans="1:18" x14ac:dyDescent="0.25">
      <c r="A2415" s="140" t="s">
        <v>7402</v>
      </c>
      <c r="B2415" s="140" t="s">
        <v>7403</v>
      </c>
      <c r="C2415" s="140"/>
      <c r="D2415" s="140" t="s">
        <v>1820</v>
      </c>
      <c r="E2415" s="140" t="s">
        <v>7290</v>
      </c>
      <c r="F2415" s="140"/>
      <c r="G2415" s="140" t="s">
        <v>7239</v>
      </c>
      <c r="H2415" s="140" t="s">
        <v>7384</v>
      </c>
      <c r="I2415" s="140" t="s">
        <v>5551</v>
      </c>
      <c r="J2415" s="140" t="s">
        <v>7403</v>
      </c>
      <c r="K2415" s="140" t="s">
        <v>7404</v>
      </c>
      <c r="L2415" s="140"/>
      <c r="M2415" s="140"/>
      <c r="N2415" s="141">
        <v>60</v>
      </c>
      <c r="O2415" s="142" t="b">
        <v>0</v>
      </c>
      <c r="P2415" s="140" t="s">
        <v>1824</v>
      </c>
      <c r="Q2415" t="s">
        <v>1825</v>
      </c>
      <c r="R2415" t="s">
        <v>630</v>
      </c>
    </row>
    <row r="2416" spans="1:18" x14ac:dyDescent="0.25">
      <c r="A2416" s="140" t="s">
        <v>7405</v>
      </c>
      <c r="B2416" s="140" t="s">
        <v>7406</v>
      </c>
      <c r="C2416" s="140"/>
      <c r="D2416" s="140" t="s">
        <v>1820</v>
      </c>
      <c r="E2416" s="140" t="s">
        <v>7407</v>
      </c>
      <c r="F2416" s="140"/>
      <c r="G2416" s="140" t="s">
        <v>7220</v>
      </c>
      <c r="H2416" s="140" t="s">
        <v>7219</v>
      </c>
      <c r="I2416" s="140"/>
      <c r="J2416" s="140"/>
      <c r="K2416" s="140" t="s">
        <v>7408</v>
      </c>
      <c r="L2416" s="140"/>
      <c r="M2416" s="140"/>
      <c r="N2416" s="141">
        <v>50</v>
      </c>
      <c r="O2416" s="142" t="b">
        <v>0</v>
      </c>
      <c r="P2416" s="140" t="s">
        <v>1824</v>
      </c>
      <c r="Q2416" t="s">
        <v>1825</v>
      </c>
      <c r="R2416" t="s">
        <v>575</v>
      </c>
    </row>
    <row r="2417" spans="1:18" x14ac:dyDescent="0.25">
      <c r="A2417" s="140" t="s">
        <v>7419</v>
      </c>
      <c r="B2417" s="140" t="s">
        <v>7420</v>
      </c>
      <c r="C2417" s="140"/>
      <c r="D2417" s="140" t="s">
        <v>1820</v>
      </c>
      <c r="E2417" s="140" t="s">
        <v>7421</v>
      </c>
      <c r="F2417" s="140"/>
      <c r="G2417" s="140" t="s">
        <v>7239</v>
      </c>
      <c r="H2417" s="140" t="s">
        <v>7384</v>
      </c>
      <c r="I2417" s="140" t="s">
        <v>5551</v>
      </c>
      <c r="J2417" s="140" t="s">
        <v>7420</v>
      </c>
      <c r="K2417" s="140" t="s">
        <v>7422</v>
      </c>
      <c r="L2417" s="140"/>
      <c r="M2417" s="140"/>
      <c r="N2417" s="141">
        <v>60</v>
      </c>
      <c r="O2417" s="142" t="b">
        <v>0</v>
      </c>
      <c r="P2417" s="140" t="s">
        <v>1824</v>
      </c>
      <c r="Q2417" t="s">
        <v>1825</v>
      </c>
      <c r="R2417" t="s">
        <v>630</v>
      </c>
    </row>
    <row r="2418" spans="1:18" x14ac:dyDescent="0.25">
      <c r="A2418" s="140" t="s">
        <v>7423</v>
      </c>
      <c r="B2418" s="140" t="s">
        <v>7424</v>
      </c>
      <c r="C2418" s="140"/>
      <c r="D2418" s="140" t="s">
        <v>1820</v>
      </c>
      <c r="E2418" s="140" t="s">
        <v>7290</v>
      </c>
      <c r="F2418" s="140"/>
      <c r="G2418" s="140" t="s">
        <v>7220</v>
      </c>
      <c r="H2418" s="140" t="s">
        <v>7219</v>
      </c>
      <c r="I2418" s="140"/>
      <c r="J2418" s="140"/>
      <c r="K2418" s="140" t="s">
        <v>7425</v>
      </c>
      <c r="L2418" s="140"/>
      <c r="M2418" s="140"/>
      <c r="N2418" s="141">
        <v>50</v>
      </c>
      <c r="O2418" s="142" t="b">
        <v>0</v>
      </c>
      <c r="P2418" s="140" t="s">
        <v>1824</v>
      </c>
      <c r="Q2418" t="s">
        <v>1825</v>
      </c>
      <c r="R2418" t="s">
        <v>575</v>
      </c>
    </row>
    <row r="2419" spans="1:18" x14ac:dyDescent="0.25">
      <c r="A2419" s="140" t="s">
        <v>7426</v>
      </c>
      <c r="B2419" s="140" t="s">
        <v>7427</v>
      </c>
      <c r="C2419" s="140"/>
      <c r="D2419" s="140" t="s">
        <v>1820</v>
      </c>
      <c r="E2419" s="140" t="s">
        <v>7428</v>
      </c>
      <c r="F2419" s="140"/>
      <c r="G2419" s="140" t="s">
        <v>7360</v>
      </c>
      <c r="H2419" s="140" t="s">
        <v>1787</v>
      </c>
      <c r="I2419" s="140"/>
      <c r="J2419" s="140"/>
      <c r="K2419" s="140" t="s">
        <v>7429</v>
      </c>
      <c r="L2419" s="140"/>
      <c r="M2419" s="140"/>
      <c r="N2419" s="141">
        <v>50</v>
      </c>
      <c r="O2419" s="142" t="b">
        <v>0</v>
      </c>
      <c r="P2419" s="140" t="s">
        <v>1824</v>
      </c>
      <c r="Q2419" t="s">
        <v>1825</v>
      </c>
      <c r="R2419" t="s">
        <v>575</v>
      </c>
    </row>
    <row r="2420" spans="1:18" x14ac:dyDescent="0.25">
      <c r="A2420" s="140" t="s">
        <v>7430</v>
      </c>
      <c r="B2420" s="140" t="s">
        <v>7431</v>
      </c>
      <c r="C2420" s="140"/>
      <c r="D2420" s="140" t="s">
        <v>1820</v>
      </c>
      <c r="E2420" s="140" t="s">
        <v>7432</v>
      </c>
      <c r="F2420" s="140"/>
      <c r="G2420" s="140" t="s">
        <v>7360</v>
      </c>
      <c r="H2420" s="140" t="s">
        <v>1787</v>
      </c>
      <c r="I2420" s="140"/>
      <c r="J2420" s="140"/>
      <c r="K2420" s="140" t="s">
        <v>7433</v>
      </c>
      <c r="L2420" s="140"/>
      <c r="M2420" s="140"/>
      <c r="N2420" s="141">
        <v>50</v>
      </c>
      <c r="O2420" s="142" t="b">
        <v>0</v>
      </c>
      <c r="P2420" s="140" t="s">
        <v>1824</v>
      </c>
      <c r="Q2420" t="s">
        <v>1825</v>
      </c>
      <c r="R2420" t="s">
        <v>575</v>
      </c>
    </row>
    <row r="2421" spans="1:18" x14ac:dyDescent="0.25">
      <c r="A2421" s="140" t="s">
        <v>7434</v>
      </c>
      <c r="B2421" s="140" t="s">
        <v>7435</v>
      </c>
      <c r="C2421" s="140"/>
      <c r="D2421" s="140" t="s">
        <v>1820</v>
      </c>
      <c r="E2421" s="140" t="s">
        <v>7356</v>
      </c>
      <c r="F2421" s="140"/>
      <c r="G2421" s="140" t="s">
        <v>7360</v>
      </c>
      <c r="H2421" s="140" t="s">
        <v>1787</v>
      </c>
      <c r="I2421" s="140"/>
      <c r="J2421" s="140"/>
      <c r="K2421" s="140" t="s">
        <v>7436</v>
      </c>
      <c r="L2421" s="140"/>
      <c r="M2421" s="140"/>
      <c r="N2421" s="141"/>
      <c r="O2421" s="142" t="b">
        <v>0</v>
      </c>
      <c r="P2421" s="140" t="s">
        <v>1824</v>
      </c>
      <c r="Q2421" t="s">
        <v>1825</v>
      </c>
      <c r="R2421" t="s">
        <v>7437</v>
      </c>
    </row>
    <row r="2422" spans="1:18" s="135" customFormat="1" ht="19.5" customHeight="1" x14ac:dyDescent="0.25">
      <c r="A2422" s="140" t="s">
        <v>7438</v>
      </c>
      <c r="B2422" s="140" t="s">
        <v>7439</v>
      </c>
      <c r="C2422" s="140"/>
      <c r="D2422" s="140" t="s">
        <v>1820</v>
      </c>
      <c r="E2422" s="140" t="s">
        <v>7593</v>
      </c>
      <c r="F2422" s="140"/>
      <c r="G2422" s="140" t="s">
        <v>7360</v>
      </c>
      <c r="H2422" s="140" t="s">
        <v>1787</v>
      </c>
      <c r="I2422" s="140"/>
      <c r="J2422" s="140"/>
      <c r="K2422" s="140" t="s">
        <v>7540</v>
      </c>
      <c r="L2422" s="140"/>
      <c r="M2422" s="140"/>
      <c r="N2422" s="141"/>
      <c r="O2422" s="142" t="b">
        <v>0</v>
      </c>
      <c r="P2422" s="140" t="s">
        <v>1824</v>
      </c>
      <c r="Q2422" t="s">
        <v>1825</v>
      </c>
      <c r="R2422" t="s">
        <v>7392</v>
      </c>
    </row>
    <row r="2423" spans="1:18" s="135" customFormat="1" ht="19.5" customHeight="1" x14ac:dyDescent="0.25">
      <c r="A2423" s="140" t="s">
        <v>7440</v>
      </c>
      <c r="B2423" s="140" t="s">
        <v>7441</v>
      </c>
      <c r="C2423" s="140"/>
      <c r="D2423" s="140" t="s">
        <v>1820</v>
      </c>
      <c r="E2423" s="140" t="s">
        <v>7594</v>
      </c>
      <c r="F2423" s="140"/>
      <c r="G2423" s="140" t="s">
        <v>7360</v>
      </c>
      <c r="H2423" s="140" t="s">
        <v>1787</v>
      </c>
      <c r="I2423" s="140"/>
      <c r="J2423" s="140"/>
      <c r="K2423" s="140" t="s">
        <v>7541</v>
      </c>
      <c r="L2423" s="140"/>
      <c r="M2423" s="140"/>
      <c r="N2423" s="141"/>
      <c r="O2423" s="142" t="b">
        <v>0</v>
      </c>
      <c r="P2423" s="140" t="s">
        <v>1824</v>
      </c>
      <c r="Q2423" t="s">
        <v>1825</v>
      </c>
      <c r="R2423" t="s">
        <v>7392</v>
      </c>
    </row>
    <row r="2424" spans="1:18" s="135" customFormat="1" ht="19.5" customHeight="1" x14ac:dyDescent="0.25">
      <c r="A2424" s="140" t="s">
        <v>7442</v>
      </c>
      <c r="B2424" s="140" t="s">
        <v>7443</v>
      </c>
      <c r="C2424" s="140"/>
      <c r="D2424" s="140" t="s">
        <v>1820</v>
      </c>
      <c r="E2424" s="140" t="s">
        <v>7595</v>
      </c>
      <c r="F2424" s="140"/>
      <c r="G2424" s="140" t="s">
        <v>7220</v>
      </c>
      <c r="H2424" s="140" t="s">
        <v>7219</v>
      </c>
      <c r="I2424" s="140"/>
      <c r="J2424" s="140"/>
      <c r="K2424" s="140" t="s">
        <v>7542</v>
      </c>
      <c r="L2424" s="140"/>
      <c r="M2424" s="140"/>
      <c r="N2424" s="141"/>
      <c r="O2424" s="142" t="b">
        <v>0</v>
      </c>
      <c r="P2424" s="140" t="s">
        <v>1824</v>
      </c>
      <c r="Q2424" t="s">
        <v>1825</v>
      </c>
      <c r="R2424" t="s">
        <v>7392</v>
      </c>
    </row>
    <row r="2425" spans="1:18" s="135" customFormat="1" ht="19.5" customHeight="1" x14ac:dyDescent="0.25">
      <c r="A2425" s="140" t="s">
        <v>7405</v>
      </c>
      <c r="B2425" s="140" t="s">
        <v>7444</v>
      </c>
      <c r="C2425" s="140"/>
      <c r="D2425" s="140" t="s">
        <v>1820</v>
      </c>
      <c r="E2425" s="140" t="s">
        <v>7596</v>
      </c>
      <c r="F2425" s="140"/>
      <c r="G2425" s="140" t="s">
        <v>7220</v>
      </c>
      <c r="H2425" s="140" t="s">
        <v>7219</v>
      </c>
      <c r="I2425" s="140"/>
      <c r="J2425" s="140"/>
      <c r="K2425" s="140" t="s">
        <v>7543</v>
      </c>
      <c r="L2425" s="140"/>
      <c r="M2425" s="140"/>
      <c r="N2425" s="141"/>
      <c r="O2425" s="142" t="b">
        <v>0</v>
      </c>
      <c r="P2425" s="140" t="s">
        <v>1824</v>
      </c>
      <c r="Q2425" t="s">
        <v>1825</v>
      </c>
      <c r="R2425" t="s">
        <v>575</v>
      </c>
    </row>
    <row r="2426" spans="1:18" s="135" customFormat="1" ht="19.5" customHeight="1" x14ac:dyDescent="0.25">
      <c r="A2426" s="140" t="s">
        <v>7445</v>
      </c>
      <c r="B2426" s="140" t="s">
        <v>7380</v>
      </c>
      <c r="C2426" s="140"/>
      <c r="D2426" s="140" t="s">
        <v>1820</v>
      </c>
      <c r="E2426" s="140" t="s">
        <v>7597</v>
      </c>
      <c r="F2426" s="140"/>
      <c r="G2426" s="140" t="s">
        <v>7360</v>
      </c>
      <c r="H2426" s="140" t="s">
        <v>1787</v>
      </c>
      <c r="I2426" s="140"/>
      <c r="J2426" s="140"/>
      <c r="K2426" s="140" t="s">
        <v>7379</v>
      </c>
      <c r="L2426" s="140"/>
      <c r="M2426" s="140"/>
      <c r="N2426" s="141"/>
      <c r="O2426" s="142" t="b">
        <v>0</v>
      </c>
      <c r="P2426" s="140" t="s">
        <v>1824</v>
      </c>
      <c r="Q2426" t="s">
        <v>1825</v>
      </c>
      <c r="R2426" t="s">
        <v>630</v>
      </c>
    </row>
    <row r="2427" spans="1:18" s="135" customFormat="1" ht="19.5" customHeight="1" x14ac:dyDescent="0.25">
      <c r="A2427" s="140" t="s">
        <v>7381</v>
      </c>
      <c r="B2427" s="140" t="s">
        <v>7446</v>
      </c>
      <c r="C2427" s="140"/>
      <c r="D2427" s="140" t="s">
        <v>1820</v>
      </c>
      <c r="E2427" s="140" t="s">
        <v>7598</v>
      </c>
      <c r="F2427" s="140"/>
      <c r="G2427" s="140" t="s">
        <v>7239</v>
      </c>
      <c r="H2427" s="140" t="s">
        <v>7384</v>
      </c>
      <c r="I2427" s="140"/>
      <c r="J2427" s="140"/>
      <c r="K2427" s="140" t="s">
        <v>7386</v>
      </c>
      <c r="L2427" s="140"/>
      <c r="M2427" s="140"/>
      <c r="N2427" s="141"/>
      <c r="O2427" s="142" t="b">
        <v>0</v>
      </c>
      <c r="P2427" s="140" t="s">
        <v>1824</v>
      </c>
      <c r="Q2427" t="s">
        <v>1825</v>
      </c>
      <c r="R2427" t="s">
        <v>630</v>
      </c>
    </row>
    <row r="2428" spans="1:18" s="135" customFormat="1" ht="19.5" customHeight="1" x14ac:dyDescent="0.25">
      <c r="A2428" s="140" t="s">
        <v>7402</v>
      </c>
      <c r="B2428" s="140" t="s">
        <v>7447</v>
      </c>
      <c r="C2428" s="140"/>
      <c r="D2428" s="140" t="s">
        <v>1820</v>
      </c>
      <c r="E2428" s="140" t="s">
        <v>7595</v>
      </c>
      <c r="F2428" s="140"/>
      <c r="G2428" s="140" t="s">
        <v>7239</v>
      </c>
      <c r="H2428" s="140" t="s">
        <v>7384</v>
      </c>
      <c r="I2428" s="140"/>
      <c r="J2428" s="140"/>
      <c r="K2428" s="140" t="s">
        <v>7404</v>
      </c>
      <c r="L2428" s="140"/>
      <c r="M2428" s="140"/>
      <c r="N2428" s="141"/>
      <c r="O2428" s="142" t="b">
        <v>0</v>
      </c>
      <c r="P2428" s="140" t="s">
        <v>1824</v>
      </c>
      <c r="Q2428" t="s">
        <v>1825</v>
      </c>
      <c r="R2428" t="s">
        <v>630</v>
      </c>
    </row>
    <row r="2429" spans="1:18" s="135" customFormat="1" ht="19.5" customHeight="1" x14ac:dyDescent="0.25">
      <c r="A2429" s="140" t="s">
        <v>7423</v>
      </c>
      <c r="B2429" s="140" t="s">
        <v>7448</v>
      </c>
      <c r="C2429" s="140"/>
      <c r="D2429" s="140" t="s">
        <v>1820</v>
      </c>
      <c r="E2429" s="140" t="s">
        <v>7595</v>
      </c>
      <c r="F2429" s="140"/>
      <c r="G2429" s="140" t="s">
        <v>7220</v>
      </c>
      <c r="H2429" s="140" t="s">
        <v>7219</v>
      </c>
      <c r="I2429" s="140"/>
      <c r="J2429" s="140"/>
      <c r="K2429" s="140" t="s">
        <v>7544</v>
      </c>
      <c r="L2429" s="140"/>
      <c r="M2429" s="140"/>
      <c r="N2429" s="141"/>
      <c r="O2429" s="142" t="b">
        <v>0</v>
      </c>
      <c r="P2429" s="140" t="s">
        <v>1824</v>
      </c>
      <c r="Q2429" t="s">
        <v>1825</v>
      </c>
      <c r="R2429" t="s">
        <v>575</v>
      </c>
    </row>
    <row r="2430" spans="1:18" s="135" customFormat="1" ht="19.5" customHeight="1" x14ac:dyDescent="0.25">
      <c r="A2430" s="140" t="s">
        <v>7426</v>
      </c>
      <c r="B2430" s="140" t="s">
        <v>7449</v>
      </c>
      <c r="C2430" s="140"/>
      <c r="D2430" s="140" t="s">
        <v>1820</v>
      </c>
      <c r="E2430" s="140" t="s">
        <v>7599</v>
      </c>
      <c r="F2430" s="140"/>
      <c r="G2430" s="140" t="s">
        <v>7360</v>
      </c>
      <c r="H2430" s="140" t="s">
        <v>1787</v>
      </c>
      <c r="I2430" s="140"/>
      <c r="J2430" s="140"/>
      <c r="K2430" s="140" t="s">
        <v>7545</v>
      </c>
      <c r="L2430" s="140"/>
      <c r="M2430" s="140"/>
      <c r="N2430" s="141"/>
      <c r="O2430" s="142" t="b">
        <v>0</v>
      </c>
      <c r="P2430" s="140" t="s">
        <v>1824</v>
      </c>
      <c r="Q2430" t="s">
        <v>1825</v>
      </c>
      <c r="R2430" t="s">
        <v>575</v>
      </c>
    </row>
    <row r="2431" spans="1:18" s="135" customFormat="1" ht="19.5" customHeight="1" x14ac:dyDescent="0.25">
      <c r="A2431" s="140" t="s">
        <v>7450</v>
      </c>
      <c r="B2431" s="140" t="s">
        <v>7451</v>
      </c>
      <c r="C2431" s="140"/>
      <c r="D2431" s="140" t="s">
        <v>1820</v>
      </c>
      <c r="E2431" s="140" t="s">
        <v>7600</v>
      </c>
      <c r="F2431" s="140"/>
      <c r="G2431" s="140" t="s">
        <v>7360</v>
      </c>
      <c r="H2431" s="140" t="s">
        <v>1787</v>
      </c>
      <c r="I2431" s="140"/>
      <c r="J2431" s="140"/>
      <c r="K2431" s="140" t="s">
        <v>7546</v>
      </c>
      <c r="L2431" s="140"/>
      <c r="M2431" s="140"/>
      <c r="N2431" s="141"/>
      <c r="O2431" s="142" t="b">
        <v>0</v>
      </c>
      <c r="P2431" s="140" t="s">
        <v>1824</v>
      </c>
      <c r="Q2431" t="s">
        <v>1825</v>
      </c>
      <c r="R2431" t="s">
        <v>7621</v>
      </c>
    </row>
    <row r="2432" spans="1:18" s="135" customFormat="1" ht="19.5" customHeight="1" x14ac:dyDescent="0.25">
      <c r="A2432" s="140" t="s">
        <v>7452</v>
      </c>
      <c r="B2432" s="140" t="s">
        <v>7453</v>
      </c>
      <c r="C2432" s="140"/>
      <c r="D2432" s="140" t="s">
        <v>7592</v>
      </c>
      <c r="E2432" s="140"/>
      <c r="F2432" s="140"/>
      <c r="G2432" s="140" t="s">
        <v>7234</v>
      </c>
      <c r="H2432" s="140" t="s">
        <v>7235</v>
      </c>
      <c r="I2432" s="140"/>
      <c r="J2432" s="140"/>
      <c r="K2432" s="140" t="s">
        <v>7547</v>
      </c>
      <c r="L2432" s="140"/>
      <c r="M2432" s="140"/>
      <c r="N2432" s="141"/>
      <c r="O2432" s="142" t="b">
        <v>0</v>
      </c>
      <c r="P2432" s="140" t="s">
        <v>1824</v>
      </c>
      <c r="Q2432" t="s">
        <v>1825</v>
      </c>
      <c r="R2432" t="s">
        <v>550</v>
      </c>
    </row>
    <row r="2433" spans="1:18" s="135" customFormat="1" ht="19.5" customHeight="1" x14ac:dyDescent="0.25">
      <c r="A2433" s="140" t="s">
        <v>7454</v>
      </c>
      <c r="B2433" s="140" t="s">
        <v>7455</v>
      </c>
      <c r="C2433" s="140"/>
      <c r="D2433" s="140" t="s">
        <v>1820</v>
      </c>
      <c r="E2433" s="140" t="s">
        <v>7601</v>
      </c>
      <c r="F2433" s="140"/>
      <c r="G2433" s="140" t="s">
        <v>7220</v>
      </c>
      <c r="H2433" s="140" t="s">
        <v>7219</v>
      </c>
      <c r="I2433" s="140"/>
      <c r="J2433" s="140"/>
      <c r="K2433" s="140" t="s">
        <v>7548</v>
      </c>
      <c r="L2433" s="140"/>
      <c r="M2433" s="140"/>
      <c r="N2433" s="141"/>
      <c r="O2433" s="142" t="b">
        <v>0</v>
      </c>
      <c r="P2433" s="140" t="s">
        <v>1824</v>
      </c>
      <c r="Q2433" t="s">
        <v>1825</v>
      </c>
      <c r="R2433" t="s">
        <v>575</v>
      </c>
    </row>
    <row r="2434" spans="1:18" s="135" customFormat="1" ht="19.5" customHeight="1" x14ac:dyDescent="0.25">
      <c r="A2434" s="140" t="s">
        <v>7430</v>
      </c>
      <c r="B2434" s="140" t="s">
        <v>7456</v>
      </c>
      <c r="C2434" s="140"/>
      <c r="D2434" s="140" t="s">
        <v>1820</v>
      </c>
      <c r="E2434" s="140" t="s">
        <v>7602</v>
      </c>
      <c r="F2434" s="140"/>
      <c r="G2434" s="140" t="s">
        <v>7360</v>
      </c>
      <c r="H2434" s="140" t="s">
        <v>1787</v>
      </c>
      <c r="I2434" s="140"/>
      <c r="J2434" s="140"/>
      <c r="K2434" s="140" t="s">
        <v>7549</v>
      </c>
      <c r="L2434" s="140"/>
      <c r="M2434" s="140"/>
      <c r="N2434" s="141"/>
      <c r="O2434" s="142" t="b">
        <v>0</v>
      </c>
      <c r="P2434" s="140" t="s">
        <v>1824</v>
      </c>
      <c r="Q2434" t="s">
        <v>1825</v>
      </c>
      <c r="R2434" t="s">
        <v>575</v>
      </c>
    </row>
    <row r="2435" spans="1:18" s="135" customFormat="1" ht="19.5" customHeight="1" x14ac:dyDescent="0.25">
      <c r="A2435" s="140" t="s">
        <v>7419</v>
      </c>
      <c r="B2435" s="140" t="s">
        <v>7457</v>
      </c>
      <c r="C2435" s="140"/>
      <c r="D2435" s="140" t="s">
        <v>1820</v>
      </c>
      <c r="E2435" s="140" t="s">
        <v>7598</v>
      </c>
      <c r="F2435" s="140"/>
      <c r="G2435" s="140" t="s">
        <v>7239</v>
      </c>
      <c r="H2435" s="140" t="s">
        <v>7384</v>
      </c>
      <c r="I2435" s="140"/>
      <c r="J2435" s="140"/>
      <c r="K2435" s="140" t="s">
        <v>7550</v>
      </c>
      <c r="L2435" s="140"/>
      <c r="M2435" s="140"/>
      <c r="N2435" s="141"/>
      <c r="O2435" s="142" t="b">
        <v>0</v>
      </c>
      <c r="P2435" s="140" t="s">
        <v>1824</v>
      </c>
      <c r="Q2435" t="s">
        <v>1825</v>
      </c>
      <c r="R2435" t="s">
        <v>630</v>
      </c>
    </row>
    <row r="2436" spans="1:18" s="135" customFormat="1" ht="19.5" customHeight="1" x14ac:dyDescent="0.25">
      <c r="A2436" s="140" t="s">
        <v>7458</v>
      </c>
      <c r="B2436" s="140" t="s">
        <v>7459</v>
      </c>
      <c r="C2436" s="140"/>
      <c r="D2436" s="140" t="s">
        <v>1820</v>
      </c>
      <c r="E2436" s="140" t="s">
        <v>7603</v>
      </c>
      <c r="F2436" s="140"/>
      <c r="G2436" s="140" t="s">
        <v>7254</v>
      </c>
      <c r="H2436" s="140" t="s">
        <v>7255</v>
      </c>
      <c r="I2436" s="140"/>
      <c r="J2436" s="140"/>
      <c r="K2436" s="140" t="s">
        <v>7551</v>
      </c>
      <c r="L2436" s="140"/>
      <c r="M2436" s="140"/>
      <c r="N2436" s="141"/>
      <c r="O2436" s="142" t="b">
        <v>0</v>
      </c>
      <c r="P2436" s="140" t="s">
        <v>1824</v>
      </c>
      <c r="Q2436" t="s">
        <v>1825</v>
      </c>
      <c r="R2436" t="s">
        <v>630</v>
      </c>
    </row>
    <row r="2437" spans="1:18" s="135" customFormat="1" ht="19.5" customHeight="1" x14ac:dyDescent="0.25">
      <c r="A2437" s="140" t="s">
        <v>7460</v>
      </c>
      <c r="B2437" s="140" t="s">
        <v>7461</v>
      </c>
      <c r="C2437" s="140"/>
      <c r="D2437" s="140" t="s">
        <v>1820</v>
      </c>
      <c r="E2437" s="140" t="s">
        <v>7604</v>
      </c>
      <c r="F2437" s="140"/>
      <c r="G2437" s="140" t="s">
        <v>7360</v>
      </c>
      <c r="H2437" s="140" t="s">
        <v>1787</v>
      </c>
      <c r="I2437" s="140"/>
      <c r="J2437" s="140"/>
      <c r="K2437" s="140" t="s">
        <v>7552</v>
      </c>
      <c r="L2437" s="140"/>
      <c r="M2437" s="140"/>
      <c r="N2437" s="141"/>
      <c r="O2437" s="142" t="b">
        <v>0</v>
      </c>
      <c r="P2437" s="140" t="s">
        <v>1824</v>
      </c>
      <c r="Q2437" t="s">
        <v>1825</v>
      </c>
      <c r="R2437" t="s">
        <v>7622</v>
      </c>
    </row>
    <row r="2438" spans="1:18" s="135" customFormat="1" ht="19.5" customHeight="1" x14ac:dyDescent="0.25">
      <c r="A2438" s="140" t="s">
        <v>7462</v>
      </c>
      <c r="B2438" s="140" t="s">
        <v>7463</v>
      </c>
      <c r="C2438" s="140"/>
      <c r="D2438" s="140" t="s">
        <v>1820</v>
      </c>
      <c r="E2438" s="140" t="s">
        <v>7605</v>
      </c>
      <c r="F2438" s="140"/>
      <c r="G2438" s="140" t="s">
        <v>7220</v>
      </c>
      <c r="H2438" s="140" t="s">
        <v>7219</v>
      </c>
      <c r="I2438" s="140"/>
      <c r="J2438" s="140"/>
      <c r="K2438" s="140" t="s">
        <v>7553</v>
      </c>
      <c r="L2438" s="140"/>
      <c r="M2438" s="140"/>
      <c r="N2438" s="141"/>
      <c r="O2438" s="142" t="b">
        <v>0</v>
      </c>
      <c r="P2438" s="140" t="s">
        <v>1824</v>
      </c>
      <c r="Q2438" t="s">
        <v>1825</v>
      </c>
      <c r="R2438" t="s">
        <v>7622</v>
      </c>
    </row>
    <row r="2439" spans="1:18" s="135" customFormat="1" ht="19.5" customHeight="1" x14ac:dyDescent="0.25">
      <c r="A2439" s="140" t="s">
        <v>7464</v>
      </c>
      <c r="B2439" s="140" t="s">
        <v>7465</v>
      </c>
      <c r="C2439" s="140"/>
      <c r="D2439" s="140" t="s">
        <v>1820</v>
      </c>
      <c r="E2439" s="140" t="s">
        <v>7606</v>
      </c>
      <c r="F2439" s="140"/>
      <c r="G2439" s="140" t="s">
        <v>7220</v>
      </c>
      <c r="H2439" s="140" t="s">
        <v>7219</v>
      </c>
      <c r="I2439" s="140"/>
      <c r="J2439" s="140"/>
      <c r="K2439" s="140" t="s">
        <v>7554</v>
      </c>
      <c r="L2439" s="140"/>
      <c r="M2439" s="140"/>
      <c r="N2439" s="141"/>
      <c r="O2439" s="142" t="b">
        <v>0</v>
      </c>
      <c r="P2439" s="140" t="s">
        <v>1824</v>
      </c>
      <c r="Q2439" t="s">
        <v>1825</v>
      </c>
      <c r="R2439" t="s">
        <v>7622</v>
      </c>
    </row>
    <row r="2440" spans="1:18" s="135" customFormat="1" ht="19.5" customHeight="1" x14ac:dyDescent="0.25">
      <c r="A2440" s="140" t="s">
        <v>7466</v>
      </c>
      <c r="B2440" s="140" t="s">
        <v>7467</v>
      </c>
      <c r="C2440" s="140"/>
      <c r="D2440" s="140" t="s">
        <v>1820</v>
      </c>
      <c r="E2440" s="140" t="s">
        <v>7606</v>
      </c>
      <c r="F2440" s="140"/>
      <c r="G2440" s="140" t="s">
        <v>7220</v>
      </c>
      <c r="H2440" s="140" t="s">
        <v>7219</v>
      </c>
      <c r="I2440" s="140"/>
      <c r="J2440" s="140"/>
      <c r="K2440" s="140" t="s">
        <v>7555</v>
      </c>
      <c r="L2440" s="140"/>
      <c r="M2440" s="140"/>
      <c r="N2440" s="141"/>
      <c r="O2440" s="142" t="b">
        <v>0</v>
      </c>
      <c r="P2440" s="140" t="s">
        <v>1824</v>
      </c>
      <c r="Q2440" t="s">
        <v>1825</v>
      </c>
      <c r="R2440" t="s">
        <v>7622</v>
      </c>
    </row>
    <row r="2441" spans="1:18" s="135" customFormat="1" ht="19.5" customHeight="1" x14ac:dyDescent="0.25">
      <c r="A2441" s="140" t="s">
        <v>7468</v>
      </c>
      <c r="B2441" s="140" t="s">
        <v>7469</v>
      </c>
      <c r="C2441" s="140"/>
      <c r="D2441" s="140" t="s">
        <v>1820</v>
      </c>
      <c r="E2441" s="140" t="s">
        <v>7607</v>
      </c>
      <c r="F2441" s="140"/>
      <c r="G2441" s="140" t="s">
        <v>7220</v>
      </c>
      <c r="H2441" s="140" t="s">
        <v>7219</v>
      </c>
      <c r="I2441" s="140"/>
      <c r="J2441" s="140"/>
      <c r="K2441" s="140" t="s">
        <v>7556</v>
      </c>
      <c r="L2441" s="140"/>
      <c r="M2441" s="140"/>
      <c r="N2441" s="141"/>
      <c r="O2441" s="142" t="b">
        <v>0</v>
      </c>
      <c r="P2441" s="140" t="s">
        <v>1824</v>
      </c>
      <c r="Q2441" t="s">
        <v>1825</v>
      </c>
      <c r="R2441" t="s">
        <v>7622</v>
      </c>
    </row>
    <row r="2442" spans="1:18" s="135" customFormat="1" ht="19.5" customHeight="1" x14ac:dyDescent="0.25">
      <c r="A2442" s="140" t="s">
        <v>7470</v>
      </c>
      <c r="B2442" s="140" t="s">
        <v>7471</v>
      </c>
      <c r="C2442" s="140"/>
      <c r="D2442" s="140" t="s">
        <v>1820</v>
      </c>
      <c r="E2442" s="140" t="s">
        <v>7608</v>
      </c>
      <c r="F2442" s="140"/>
      <c r="G2442" s="140" t="s">
        <v>7360</v>
      </c>
      <c r="H2442" s="140" t="s">
        <v>1787</v>
      </c>
      <c r="I2442" s="140"/>
      <c r="J2442" s="140"/>
      <c r="K2442" s="140" t="s">
        <v>7557</v>
      </c>
      <c r="L2442" s="140"/>
      <c r="M2442" s="140"/>
      <c r="N2442" s="141"/>
      <c r="O2442" s="142" t="b">
        <v>0</v>
      </c>
      <c r="P2442" s="140" t="s">
        <v>1824</v>
      </c>
      <c r="Q2442" t="s">
        <v>1825</v>
      </c>
      <c r="R2442" t="s">
        <v>7622</v>
      </c>
    </row>
    <row r="2443" spans="1:18" s="135" customFormat="1" ht="19.5" customHeight="1" x14ac:dyDescent="0.25">
      <c r="A2443" s="140" t="s">
        <v>7472</v>
      </c>
      <c r="B2443" s="140" t="s">
        <v>7473</v>
      </c>
      <c r="C2443" s="140"/>
      <c r="D2443" s="140" t="s">
        <v>1820</v>
      </c>
      <c r="E2443" s="140" t="s">
        <v>7609</v>
      </c>
      <c r="F2443" s="140"/>
      <c r="G2443" s="140" t="s">
        <v>7360</v>
      </c>
      <c r="H2443" s="140" t="s">
        <v>1787</v>
      </c>
      <c r="I2443" s="140"/>
      <c r="J2443" s="140"/>
      <c r="K2443" s="140" t="s">
        <v>7558</v>
      </c>
      <c r="L2443" s="140"/>
      <c r="M2443" s="140"/>
      <c r="N2443" s="141"/>
      <c r="O2443" s="142" t="b">
        <v>0</v>
      </c>
      <c r="P2443" s="140" t="s">
        <v>1824</v>
      </c>
      <c r="Q2443" t="s">
        <v>1825</v>
      </c>
      <c r="R2443" t="s">
        <v>7622</v>
      </c>
    </row>
    <row r="2444" spans="1:18" s="135" customFormat="1" ht="19.5" customHeight="1" x14ac:dyDescent="0.25">
      <c r="A2444" s="140" t="s">
        <v>7474</v>
      </c>
      <c r="B2444" s="140" t="s">
        <v>7475</v>
      </c>
      <c r="C2444" s="140"/>
      <c r="D2444" s="140" t="s">
        <v>1820</v>
      </c>
      <c r="E2444" s="140" t="s">
        <v>7610</v>
      </c>
      <c r="F2444" s="140"/>
      <c r="G2444" s="140" t="s">
        <v>7220</v>
      </c>
      <c r="H2444" s="140" t="s">
        <v>7219</v>
      </c>
      <c r="I2444" s="140"/>
      <c r="J2444" s="140"/>
      <c r="K2444" s="140" t="s">
        <v>7559</v>
      </c>
      <c r="L2444" s="140"/>
      <c r="M2444" s="140"/>
      <c r="N2444" s="141"/>
      <c r="O2444" s="142" t="b">
        <v>0</v>
      </c>
      <c r="P2444" s="140" t="s">
        <v>1824</v>
      </c>
      <c r="Q2444" t="s">
        <v>1825</v>
      </c>
      <c r="R2444" t="s">
        <v>7622</v>
      </c>
    </row>
    <row r="2445" spans="1:18" s="135" customFormat="1" ht="19.5" customHeight="1" x14ac:dyDescent="0.25">
      <c r="A2445" s="140" t="s">
        <v>7476</v>
      </c>
      <c r="B2445" s="140" t="s">
        <v>7477</v>
      </c>
      <c r="C2445" s="140"/>
      <c r="D2445" s="140" t="s">
        <v>1820</v>
      </c>
      <c r="E2445" s="140" t="s">
        <v>7608</v>
      </c>
      <c r="F2445" s="140"/>
      <c r="G2445" s="140" t="s">
        <v>7360</v>
      </c>
      <c r="H2445" s="140" t="s">
        <v>1787</v>
      </c>
      <c r="I2445" s="140"/>
      <c r="J2445" s="140"/>
      <c r="K2445" s="140" t="s">
        <v>7560</v>
      </c>
      <c r="L2445" s="140"/>
      <c r="M2445" s="140"/>
      <c r="N2445" s="141"/>
      <c r="O2445" s="142" t="b">
        <v>0</v>
      </c>
      <c r="P2445" s="140" t="s">
        <v>1824</v>
      </c>
      <c r="Q2445" t="s">
        <v>1825</v>
      </c>
      <c r="R2445" t="s">
        <v>7622</v>
      </c>
    </row>
    <row r="2446" spans="1:18" s="135" customFormat="1" ht="19.5" customHeight="1" x14ac:dyDescent="0.25">
      <c r="A2446" s="140" t="s">
        <v>7478</v>
      </c>
      <c r="B2446" s="140" t="s">
        <v>7479</v>
      </c>
      <c r="C2446" s="140"/>
      <c r="D2446" s="140" t="s">
        <v>1820</v>
      </c>
      <c r="E2446" s="140" t="s">
        <v>7611</v>
      </c>
      <c r="F2446" s="140"/>
      <c r="G2446" s="140" t="s">
        <v>7220</v>
      </c>
      <c r="H2446" s="140" t="s">
        <v>7219</v>
      </c>
      <c r="I2446" s="140"/>
      <c r="J2446" s="140"/>
      <c r="K2446" s="140" t="s">
        <v>7561</v>
      </c>
      <c r="L2446" s="140"/>
      <c r="M2446" s="140"/>
      <c r="N2446" s="141"/>
      <c r="O2446" s="142" t="b">
        <v>0</v>
      </c>
      <c r="P2446" s="140" t="s">
        <v>1824</v>
      </c>
      <c r="Q2446" t="s">
        <v>1825</v>
      </c>
      <c r="R2446" t="s">
        <v>7622</v>
      </c>
    </row>
    <row r="2447" spans="1:18" s="135" customFormat="1" ht="19.5" customHeight="1" x14ac:dyDescent="0.25">
      <c r="A2447" s="140" t="s">
        <v>7480</v>
      </c>
      <c r="B2447" s="140" t="s">
        <v>7481</v>
      </c>
      <c r="C2447" s="140"/>
      <c r="D2447" s="140" t="s">
        <v>1820</v>
      </c>
      <c r="E2447" s="140" t="s">
        <v>7606</v>
      </c>
      <c r="F2447" s="140"/>
      <c r="G2447" s="140" t="s">
        <v>7220</v>
      </c>
      <c r="H2447" s="140" t="s">
        <v>7219</v>
      </c>
      <c r="I2447" s="140"/>
      <c r="J2447" s="140"/>
      <c r="K2447" s="140" t="s">
        <v>7562</v>
      </c>
      <c r="L2447" s="140"/>
      <c r="M2447" s="140"/>
      <c r="N2447" s="141"/>
      <c r="O2447" s="142" t="b">
        <v>0</v>
      </c>
      <c r="P2447" s="140" t="s">
        <v>1824</v>
      </c>
      <c r="Q2447" t="s">
        <v>1825</v>
      </c>
      <c r="R2447" t="s">
        <v>7622</v>
      </c>
    </row>
    <row r="2448" spans="1:18" s="135" customFormat="1" ht="19.5" customHeight="1" x14ac:dyDescent="0.25">
      <c r="A2448" s="140" t="s">
        <v>7482</v>
      </c>
      <c r="B2448" s="140" t="s">
        <v>7483</v>
      </c>
      <c r="C2448" s="140"/>
      <c r="D2448" s="140" t="s">
        <v>1820</v>
      </c>
      <c r="E2448" s="140" t="s">
        <v>7610</v>
      </c>
      <c r="F2448" s="140"/>
      <c r="G2448" s="140" t="s">
        <v>7220</v>
      </c>
      <c r="H2448" s="140" t="s">
        <v>7219</v>
      </c>
      <c r="I2448" s="140"/>
      <c r="J2448" s="140"/>
      <c r="K2448" s="140" t="s">
        <v>7563</v>
      </c>
      <c r="L2448" s="140"/>
      <c r="M2448" s="140"/>
      <c r="N2448" s="141"/>
      <c r="O2448" s="142" t="b">
        <v>0</v>
      </c>
      <c r="P2448" s="140" t="s">
        <v>1824</v>
      </c>
      <c r="Q2448" t="s">
        <v>1825</v>
      </c>
      <c r="R2448" t="s">
        <v>7622</v>
      </c>
    </row>
    <row r="2449" spans="1:18" s="135" customFormat="1" ht="19.5" customHeight="1" x14ac:dyDescent="0.25">
      <c r="A2449" s="140" t="s">
        <v>7484</v>
      </c>
      <c r="B2449" s="140" t="s">
        <v>7485</v>
      </c>
      <c r="C2449" s="140"/>
      <c r="D2449" s="140" t="s">
        <v>1820</v>
      </c>
      <c r="E2449" s="140" t="s">
        <v>7604</v>
      </c>
      <c r="F2449" s="140"/>
      <c r="G2449" s="140" t="s">
        <v>7360</v>
      </c>
      <c r="H2449" s="140" t="s">
        <v>1787</v>
      </c>
      <c r="I2449" s="140"/>
      <c r="J2449" s="140"/>
      <c r="K2449" s="140" t="s">
        <v>7564</v>
      </c>
      <c r="L2449" s="140"/>
      <c r="M2449" s="140"/>
      <c r="N2449" s="141"/>
      <c r="O2449" s="142" t="b">
        <v>0</v>
      </c>
      <c r="P2449" s="140" t="s">
        <v>1824</v>
      </c>
      <c r="Q2449" t="s">
        <v>1825</v>
      </c>
      <c r="R2449" t="s">
        <v>7622</v>
      </c>
    </row>
    <row r="2450" spans="1:18" s="135" customFormat="1" ht="19.5" customHeight="1" x14ac:dyDescent="0.25">
      <c r="A2450" s="140" t="s">
        <v>7486</v>
      </c>
      <c r="B2450" s="140" t="s">
        <v>7487</v>
      </c>
      <c r="C2450" s="140"/>
      <c r="D2450" s="140" t="s">
        <v>1820</v>
      </c>
      <c r="E2450" s="140" t="s">
        <v>7610</v>
      </c>
      <c r="F2450" s="140"/>
      <c r="G2450" s="140" t="s">
        <v>7220</v>
      </c>
      <c r="H2450" s="140" t="s">
        <v>7219</v>
      </c>
      <c r="I2450" s="140"/>
      <c r="J2450" s="140"/>
      <c r="K2450" s="140" t="s">
        <v>7565</v>
      </c>
      <c r="L2450" s="140"/>
      <c r="M2450" s="140"/>
      <c r="N2450" s="141"/>
      <c r="O2450" s="142" t="b">
        <v>0</v>
      </c>
      <c r="P2450" s="140" t="s">
        <v>1824</v>
      </c>
      <c r="Q2450" t="s">
        <v>1825</v>
      </c>
      <c r="R2450" t="s">
        <v>7622</v>
      </c>
    </row>
    <row r="2451" spans="1:18" s="135" customFormat="1" ht="19.5" customHeight="1" x14ac:dyDescent="0.25">
      <c r="A2451" s="140" t="s">
        <v>7488</v>
      </c>
      <c r="B2451" s="140" t="s">
        <v>7489</v>
      </c>
      <c r="C2451" s="140"/>
      <c r="D2451" s="140" t="s">
        <v>1820</v>
      </c>
      <c r="E2451" s="140" t="s">
        <v>7607</v>
      </c>
      <c r="F2451" s="140"/>
      <c r="G2451" s="140" t="s">
        <v>7220</v>
      </c>
      <c r="H2451" s="140" t="s">
        <v>7219</v>
      </c>
      <c r="I2451" s="140"/>
      <c r="J2451" s="140"/>
      <c r="K2451" s="140" t="s">
        <v>7566</v>
      </c>
      <c r="L2451" s="140"/>
      <c r="M2451" s="140"/>
      <c r="N2451" s="141"/>
      <c r="O2451" s="142" t="b">
        <v>0</v>
      </c>
      <c r="P2451" s="140" t="s">
        <v>1824</v>
      </c>
      <c r="Q2451" t="s">
        <v>1825</v>
      </c>
      <c r="R2451" t="s">
        <v>7622</v>
      </c>
    </row>
    <row r="2452" spans="1:18" s="135" customFormat="1" ht="19.5" customHeight="1" x14ac:dyDescent="0.25">
      <c r="A2452" s="140" t="s">
        <v>7490</v>
      </c>
      <c r="B2452" s="140" t="s">
        <v>7491</v>
      </c>
      <c r="C2452" s="140"/>
      <c r="D2452" s="140" t="s">
        <v>1820</v>
      </c>
      <c r="E2452" s="140" t="s">
        <v>7608</v>
      </c>
      <c r="F2452" s="140"/>
      <c r="G2452" s="140" t="s">
        <v>7360</v>
      </c>
      <c r="H2452" s="140" t="s">
        <v>1787</v>
      </c>
      <c r="I2452" s="140"/>
      <c r="J2452" s="140"/>
      <c r="K2452" s="140" t="s">
        <v>7567</v>
      </c>
      <c r="L2452" s="140"/>
      <c r="M2452" s="140"/>
      <c r="N2452" s="141"/>
      <c r="O2452" s="142" t="b">
        <v>0</v>
      </c>
      <c r="P2452" s="140" t="s">
        <v>1824</v>
      </c>
      <c r="Q2452" t="s">
        <v>1825</v>
      </c>
      <c r="R2452" t="s">
        <v>7622</v>
      </c>
    </row>
    <row r="2453" spans="1:18" s="135" customFormat="1" ht="19.5" customHeight="1" x14ac:dyDescent="0.25">
      <c r="A2453" s="140" t="s">
        <v>7492</v>
      </c>
      <c r="B2453" s="140" t="s">
        <v>7493</v>
      </c>
      <c r="C2453" s="140"/>
      <c r="D2453" s="140" t="s">
        <v>1820</v>
      </c>
      <c r="E2453" s="140" t="s">
        <v>7606</v>
      </c>
      <c r="F2453" s="140"/>
      <c r="G2453" s="140" t="s">
        <v>7220</v>
      </c>
      <c r="H2453" s="140" t="s">
        <v>7219</v>
      </c>
      <c r="I2453" s="140"/>
      <c r="J2453" s="140"/>
      <c r="K2453" s="140" t="s">
        <v>7568</v>
      </c>
      <c r="L2453" s="140"/>
      <c r="M2453" s="140"/>
      <c r="N2453" s="141"/>
      <c r="O2453" s="142" t="b">
        <v>0</v>
      </c>
      <c r="P2453" s="140" t="s">
        <v>1824</v>
      </c>
      <c r="Q2453" t="s">
        <v>1825</v>
      </c>
      <c r="R2453" t="s">
        <v>7622</v>
      </c>
    </row>
    <row r="2454" spans="1:18" s="135" customFormat="1" ht="19.5" customHeight="1" x14ac:dyDescent="0.25">
      <c r="A2454" s="140" t="s">
        <v>7494</v>
      </c>
      <c r="B2454" s="140" t="s">
        <v>7495</v>
      </c>
      <c r="C2454" s="140"/>
      <c r="D2454" s="140" t="s">
        <v>1820</v>
      </c>
      <c r="E2454" s="140" t="s">
        <v>7612</v>
      </c>
      <c r="F2454" s="140"/>
      <c r="G2454" s="140" t="s">
        <v>7360</v>
      </c>
      <c r="H2454" s="140" t="s">
        <v>1787</v>
      </c>
      <c r="I2454" s="140"/>
      <c r="J2454" s="140"/>
      <c r="K2454" s="140" t="s">
        <v>7569</v>
      </c>
      <c r="L2454" s="140"/>
      <c r="M2454" s="140"/>
      <c r="N2454" s="141"/>
      <c r="O2454" s="142" t="b">
        <v>0</v>
      </c>
      <c r="P2454" s="140" t="s">
        <v>1824</v>
      </c>
      <c r="Q2454" t="s">
        <v>1825</v>
      </c>
      <c r="R2454" t="s">
        <v>7622</v>
      </c>
    </row>
    <row r="2455" spans="1:18" s="135" customFormat="1" ht="19.5" customHeight="1" x14ac:dyDescent="0.25">
      <c r="A2455" s="140" t="s">
        <v>7496</v>
      </c>
      <c r="B2455" s="140" t="s">
        <v>7497</v>
      </c>
      <c r="C2455" s="140"/>
      <c r="D2455" s="140" t="s">
        <v>1820</v>
      </c>
      <c r="E2455" s="140" t="s">
        <v>7613</v>
      </c>
      <c r="F2455" s="140"/>
      <c r="G2455" s="140" t="s">
        <v>7360</v>
      </c>
      <c r="H2455" s="140" t="s">
        <v>1787</v>
      </c>
      <c r="I2455" s="140"/>
      <c r="J2455" s="140"/>
      <c r="K2455" s="140" t="s">
        <v>7570</v>
      </c>
      <c r="L2455" s="140"/>
      <c r="M2455" s="140"/>
      <c r="N2455" s="141"/>
      <c r="O2455" s="142" t="b">
        <v>0</v>
      </c>
      <c r="P2455" s="140" t="s">
        <v>1824</v>
      </c>
      <c r="Q2455" t="s">
        <v>1825</v>
      </c>
      <c r="R2455" t="s">
        <v>7622</v>
      </c>
    </row>
    <row r="2456" spans="1:18" s="135" customFormat="1" ht="19.5" customHeight="1" x14ac:dyDescent="0.25">
      <c r="A2456" s="140" t="s">
        <v>7498</v>
      </c>
      <c r="B2456" s="140" t="s">
        <v>7499</v>
      </c>
      <c r="C2456" s="140"/>
      <c r="D2456" s="140" t="s">
        <v>1820</v>
      </c>
      <c r="E2456" s="140" t="s">
        <v>7611</v>
      </c>
      <c r="F2456" s="140"/>
      <c r="G2456" s="140" t="s">
        <v>7220</v>
      </c>
      <c r="H2456" s="140" t="s">
        <v>7219</v>
      </c>
      <c r="I2456" s="140"/>
      <c r="J2456" s="140"/>
      <c r="K2456" s="140" t="s">
        <v>7571</v>
      </c>
      <c r="L2456" s="140"/>
      <c r="M2456" s="140"/>
      <c r="N2456" s="141"/>
      <c r="O2456" s="142" t="b">
        <v>0</v>
      </c>
      <c r="P2456" s="140" t="s">
        <v>1824</v>
      </c>
      <c r="Q2456" t="s">
        <v>1825</v>
      </c>
      <c r="R2456" t="s">
        <v>7622</v>
      </c>
    </row>
    <row r="2457" spans="1:18" s="135" customFormat="1" ht="19.5" customHeight="1" x14ac:dyDescent="0.25">
      <c r="A2457" s="140" t="s">
        <v>7500</v>
      </c>
      <c r="B2457" s="140" t="s">
        <v>7501</v>
      </c>
      <c r="C2457" s="140"/>
      <c r="D2457" s="140" t="s">
        <v>1820</v>
      </c>
      <c r="E2457" s="140" t="s">
        <v>7614</v>
      </c>
      <c r="F2457" s="140"/>
      <c r="G2457" s="140" t="s">
        <v>7220</v>
      </c>
      <c r="H2457" s="140" t="s">
        <v>7219</v>
      </c>
      <c r="I2457" s="140"/>
      <c r="J2457" s="140"/>
      <c r="K2457" s="140" t="s">
        <v>7572</v>
      </c>
      <c r="L2457" s="140"/>
      <c r="M2457" s="140"/>
      <c r="N2457" s="141"/>
      <c r="O2457" s="142" t="b">
        <v>0</v>
      </c>
      <c r="P2457" s="140" t="s">
        <v>1824</v>
      </c>
      <c r="Q2457" t="s">
        <v>1825</v>
      </c>
      <c r="R2457" t="s">
        <v>7622</v>
      </c>
    </row>
    <row r="2458" spans="1:18" s="135" customFormat="1" ht="19.5" customHeight="1" x14ac:dyDescent="0.25">
      <c r="A2458" s="140" t="s">
        <v>7502</v>
      </c>
      <c r="B2458" s="140" t="s">
        <v>7503</v>
      </c>
      <c r="C2458" s="140"/>
      <c r="D2458" s="140" t="s">
        <v>1820</v>
      </c>
      <c r="E2458" s="140" t="s">
        <v>7608</v>
      </c>
      <c r="F2458" s="140"/>
      <c r="G2458" s="140" t="s">
        <v>7360</v>
      </c>
      <c r="H2458" s="140" t="s">
        <v>1787</v>
      </c>
      <c r="I2458" s="140"/>
      <c r="J2458" s="140"/>
      <c r="K2458" s="140" t="s">
        <v>7573</v>
      </c>
      <c r="L2458" s="140"/>
      <c r="M2458" s="140"/>
      <c r="N2458" s="141"/>
      <c r="O2458" s="142" t="b">
        <v>0</v>
      </c>
      <c r="P2458" s="140" t="s">
        <v>1824</v>
      </c>
      <c r="Q2458" t="s">
        <v>1825</v>
      </c>
      <c r="R2458" t="s">
        <v>7622</v>
      </c>
    </row>
    <row r="2459" spans="1:18" s="135" customFormat="1" ht="19.5" customHeight="1" x14ac:dyDescent="0.25">
      <c r="A2459" s="140" t="s">
        <v>7504</v>
      </c>
      <c r="B2459" s="140" t="s">
        <v>7505</v>
      </c>
      <c r="C2459" s="140"/>
      <c r="D2459" s="140" t="s">
        <v>1820</v>
      </c>
      <c r="E2459" s="140" t="s">
        <v>7610</v>
      </c>
      <c r="F2459" s="140"/>
      <c r="G2459" s="140" t="s">
        <v>7220</v>
      </c>
      <c r="H2459" s="140" t="s">
        <v>7219</v>
      </c>
      <c r="I2459" s="140"/>
      <c r="J2459" s="140"/>
      <c r="K2459" s="140" t="s">
        <v>7574</v>
      </c>
      <c r="L2459" s="140"/>
      <c r="M2459" s="140"/>
      <c r="N2459" s="141"/>
      <c r="O2459" s="142" t="b">
        <v>0</v>
      </c>
      <c r="P2459" s="140" t="s">
        <v>1824</v>
      </c>
      <c r="Q2459" t="s">
        <v>1825</v>
      </c>
      <c r="R2459" t="s">
        <v>7622</v>
      </c>
    </row>
    <row r="2460" spans="1:18" s="135" customFormat="1" ht="19.5" customHeight="1" x14ac:dyDescent="0.25">
      <c r="A2460" s="140" t="s">
        <v>7506</v>
      </c>
      <c r="B2460" s="140" t="s">
        <v>7507</v>
      </c>
      <c r="C2460" s="140"/>
      <c r="D2460" s="140" t="s">
        <v>1820</v>
      </c>
      <c r="E2460" s="140" t="s">
        <v>7613</v>
      </c>
      <c r="F2460" s="140"/>
      <c r="G2460" s="140" t="s">
        <v>7360</v>
      </c>
      <c r="H2460" s="140" t="s">
        <v>1787</v>
      </c>
      <c r="I2460" s="140"/>
      <c r="J2460" s="140"/>
      <c r="K2460" s="140" t="s">
        <v>7575</v>
      </c>
      <c r="L2460" s="140"/>
      <c r="M2460" s="140"/>
      <c r="N2460" s="141"/>
      <c r="O2460" s="142" t="b">
        <v>0</v>
      </c>
      <c r="P2460" s="140" t="s">
        <v>1824</v>
      </c>
      <c r="Q2460" t="s">
        <v>1825</v>
      </c>
      <c r="R2460" t="s">
        <v>7622</v>
      </c>
    </row>
    <row r="2461" spans="1:18" s="135" customFormat="1" ht="19.5" customHeight="1" x14ac:dyDescent="0.25">
      <c r="A2461" s="140" t="s">
        <v>7508</v>
      </c>
      <c r="B2461" s="140" t="s">
        <v>7509</v>
      </c>
      <c r="C2461" s="140"/>
      <c r="D2461" s="140" t="s">
        <v>1820</v>
      </c>
      <c r="E2461" s="140" t="s">
        <v>7606</v>
      </c>
      <c r="F2461" s="140"/>
      <c r="G2461" s="140" t="s">
        <v>7220</v>
      </c>
      <c r="H2461" s="140" t="s">
        <v>7219</v>
      </c>
      <c r="I2461" s="140"/>
      <c r="J2461" s="140"/>
      <c r="K2461" s="140" t="s">
        <v>7576</v>
      </c>
      <c r="L2461" s="140"/>
      <c r="M2461" s="140"/>
      <c r="N2461" s="141"/>
      <c r="O2461" s="142" t="b">
        <v>0</v>
      </c>
      <c r="P2461" s="140" t="s">
        <v>1824</v>
      </c>
      <c r="Q2461" t="s">
        <v>1825</v>
      </c>
      <c r="R2461" t="s">
        <v>7622</v>
      </c>
    </row>
    <row r="2462" spans="1:18" s="135" customFormat="1" ht="19.5" customHeight="1" x14ac:dyDescent="0.25">
      <c r="A2462" s="140" t="s">
        <v>7510</v>
      </c>
      <c r="B2462" s="140" t="s">
        <v>7511</v>
      </c>
      <c r="C2462" s="140"/>
      <c r="D2462" s="140" t="s">
        <v>1820</v>
      </c>
      <c r="E2462" s="140" t="s">
        <v>7615</v>
      </c>
      <c r="F2462" s="140"/>
      <c r="G2462" s="140" t="s">
        <v>7220</v>
      </c>
      <c r="H2462" s="140" t="s">
        <v>7219</v>
      </c>
      <c r="I2462" s="140"/>
      <c r="J2462" s="140"/>
      <c r="K2462" s="140" t="s">
        <v>7577</v>
      </c>
      <c r="L2462" s="140"/>
      <c r="M2462" s="140"/>
      <c r="N2462" s="141"/>
      <c r="O2462" s="142" t="b">
        <v>0</v>
      </c>
      <c r="P2462" s="140" t="s">
        <v>1824</v>
      </c>
      <c r="Q2462" t="s">
        <v>1825</v>
      </c>
      <c r="R2462" t="s">
        <v>7622</v>
      </c>
    </row>
    <row r="2463" spans="1:18" s="135" customFormat="1" ht="19.5" customHeight="1" x14ac:dyDescent="0.25">
      <c r="A2463" s="140" t="s">
        <v>7512</v>
      </c>
      <c r="B2463" s="140" t="s">
        <v>7513</v>
      </c>
      <c r="C2463" s="140"/>
      <c r="D2463" s="140" t="s">
        <v>1820</v>
      </c>
      <c r="E2463" s="140" t="s">
        <v>7616</v>
      </c>
      <c r="F2463" s="140"/>
      <c r="G2463" s="140" t="s">
        <v>7360</v>
      </c>
      <c r="H2463" s="140" t="s">
        <v>1787</v>
      </c>
      <c r="I2463" s="140"/>
      <c r="J2463" s="140"/>
      <c r="K2463" s="140" t="s">
        <v>7578</v>
      </c>
      <c r="L2463" s="140"/>
      <c r="M2463" s="140"/>
      <c r="N2463" s="141"/>
      <c r="O2463" s="142" t="b">
        <v>0</v>
      </c>
      <c r="P2463" s="140" t="s">
        <v>1824</v>
      </c>
      <c r="Q2463" t="s">
        <v>1825</v>
      </c>
      <c r="R2463" t="s">
        <v>7622</v>
      </c>
    </row>
    <row r="2464" spans="1:18" s="135" customFormat="1" ht="19.5" customHeight="1" x14ac:dyDescent="0.25">
      <c r="A2464" s="140" t="s">
        <v>7514</v>
      </c>
      <c r="B2464" s="140" t="s">
        <v>7515</v>
      </c>
      <c r="C2464" s="140"/>
      <c r="D2464" s="140" t="s">
        <v>1820</v>
      </c>
      <c r="E2464" s="140" t="s">
        <v>7616</v>
      </c>
      <c r="F2464" s="140"/>
      <c r="G2464" s="140" t="s">
        <v>7360</v>
      </c>
      <c r="H2464" s="140" t="s">
        <v>1787</v>
      </c>
      <c r="I2464" s="140"/>
      <c r="J2464" s="140"/>
      <c r="K2464" s="140" t="s">
        <v>7579</v>
      </c>
      <c r="L2464" s="140"/>
      <c r="M2464" s="140"/>
      <c r="N2464" s="141"/>
      <c r="O2464" s="142" t="b">
        <v>0</v>
      </c>
      <c r="P2464" s="140" t="s">
        <v>1824</v>
      </c>
      <c r="Q2464" t="s">
        <v>1825</v>
      </c>
      <c r="R2464" t="s">
        <v>7622</v>
      </c>
    </row>
    <row r="2465" spans="1:18" s="135" customFormat="1" ht="19.5" customHeight="1" x14ac:dyDescent="0.25">
      <c r="A2465" s="140" t="s">
        <v>7516</v>
      </c>
      <c r="B2465" s="140" t="s">
        <v>7517</v>
      </c>
      <c r="C2465" s="140"/>
      <c r="D2465" s="140" t="s">
        <v>1820</v>
      </c>
      <c r="E2465" s="140" t="s">
        <v>7607</v>
      </c>
      <c r="F2465" s="140"/>
      <c r="G2465" s="140" t="s">
        <v>7220</v>
      </c>
      <c r="H2465" s="140" t="s">
        <v>7219</v>
      </c>
      <c r="I2465" s="140"/>
      <c r="J2465" s="140"/>
      <c r="K2465" s="140" t="s">
        <v>7580</v>
      </c>
      <c r="L2465" s="140"/>
      <c r="M2465" s="140"/>
      <c r="N2465" s="141"/>
      <c r="O2465" s="142" t="b">
        <v>0</v>
      </c>
      <c r="P2465" s="140" t="s">
        <v>1824</v>
      </c>
      <c r="Q2465" t="s">
        <v>1825</v>
      </c>
      <c r="R2465" t="s">
        <v>7622</v>
      </c>
    </row>
    <row r="2466" spans="1:18" s="135" customFormat="1" ht="19.5" customHeight="1" x14ac:dyDescent="0.25">
      <c r="A2466" s="140" t="s">
        <v>7518</v>
      </c>
      <c r="B2466" s="140" t="s">
        <v>7519</v>
      </c>
      <c r="C2466" s="140"/>
      <c r="D2466" s="140" t="s">
        <v>1820</v>
      </c>
      <c r="E2466" s="140" t="s">
        <v>7607</v>
      </c>
      <c r="F2466" s="140"/>
      <c r="G2466" s="140" t="s">
        <v>7220</v>
      </c>
      <c r="H2466" s="140" t="s">
        <v>7219</v>
      </c>
      <c r="I2466" s="140"/>
      <c r="J2466" s="140"/>
      <c r="K2466" s="140" t="s">
        <v>7581</v>
      </c>
      <c r="L2466" s="140"/>
      <c r="M2466" s="140"/>
      <c r="N2466" s="141"/>
      <c r="O2466" s="142" t="b">
        <v>0</v>
      </c>
      <c r="P2466" s="140" t="s">
        <v>1824</v>
      </c>
      <c r="Q2466" t="s">
        <v>1825</v>
      </c>
      <c r="R2466" t="s">
        <v>7622</v>
      </c>
    </row>
    <row r="2467" spans="1:18" s="135" customFormat="1" ht="19.5" customHeight="1" x14ac:dyDescent="0.25">
      <c r="A2467" s="140" t="s">
        <v>7520</v>
      </c>
      <c r="B2467" s="140" t="s">
        <v>7521</v>
      </c>
      <c r="C2467" s="140"/>
      <c r="D2467" s="140" t="s">
        <v>1820</v>
      </c>
      <c r="E2467" s="140" t="s">
        <v>7607</v>
      </c>
      <c r="F2467" s="140"/>
      <c r="G2467" s="140" t="s">
        <v>7220</v>
      </c>
      <c r="H2467" s="140" t="s">
        <v>7219</v>
      </c>
      <c r="I2467" s="140"/>
      <c r="J2467" s="140"/>
      <c r="K2467" s="140" t="s">
        <v>7582</v>
      </c>
      <c r="L2467" s="140"/>
      <c r="M2467" s="140"/>
      <c r="N2467" s="141"/>
      <c r="O2467" s="142" t="b">
        <v>0</v>
      </c>
      <c r="P2467" s="140" t="s">
        <v>1824</v>
      </c>
      <c r="Q2467" t="s">
        <v>1825</v>
      </c>
      <c r="R2467" t="s">
        <v>7622</v>
      </c>
    </row>
    <row r="2468" spans="1:18" s="135" customFormat="1" ht="19.5" customHeight="1" x14ac:dyDescent="0.25">
      <c r="A2468" s="140" t="s">
        <v>7522</v>
      </c>
      <c r="B2468" s="140" t="s">
        <v>7523</v>
      </c>
      <c r="C2468" s="140"/>
      <c r="D2468" s="140" t="s">
        <v>1820</v>
      </c>
      <c r="E2468" s="140" t="s">
        <v>7607</v>
      </c>
      <c r="F2468" s="140"/>
      <c r="G2468" s="140" t="s">
        <v>7220</v>
      </c>
      <c r="H2468" s="140" t="s">
        <v>7219</v>
      </c>
      <c r="I2468" s="140"/>
      <c r="J2468" s="140"/>
      <c r="K2468" s="140" t="s">
        <v>7583</v>
      </c>
      <c r="L2468" s="140"/>
      <c r="M2468" s="140"/>
      <c r="N2468" s="141"/>
      <c r="O2468" s="142" t="b">
        <v>0</v>
      </c>
      <c r="P2468" s="140" t="s">
        <v>1824</v>
      </c>
      <c r="Q2468" t="s">
        <v>1825</v>
      </c>
      <c r="R2468" t="s">
        <v>7622</v>
      </c>
    </row>
    <row r="2469" spans="1:18" s="135" customFormat="1" ht="19.5" customHeight="1" x14ac:dyDescent="0.25">
      <c r="A2469" s="140" t="s">
        <v>7524</v>
      </c>
      <c r="B2469" s="140" t="s">
        <v>7525</v>
      </c>
      <c r="C2469" s="140"/>
      <c r="D2469" s="140" t="s">
        <v>1820</v>
      </c>
      <c r="E2469" s="140" t="s">
        <v>7617</v>
      </c>
      <c r="F2469" s="140"/>
      <c r="G2469" s="140" t="s">
        <v>7220</v>
      </c>
      <c r="H2469" s="140" t="s">
        <v>7219</v>
      </c>
      <c r="I2469" s="140"/>
      <c r="J2469" s="140"/>
      <c r="K2469" s="140" t="s">
        <v>7584</v>
      </c>
      <c r="L2469" s="140"/>
      <c r="M2469" s="140"/>
      <c r="N2469" s="141"/>
      <c r="O2469" s="142" t="b">
        <v>0</v>
      </c>
      <c r="P2469" s="140" t="s">
        <v>1824</v>
      </c>
      <c r="Q2469" t="s">
        <v>1825</v>
      </c>
      <c r="R2469" t="s">
        <v>7622</v>
      </c>
    </row>
    <row r="2470" spans="1:18" s="135" customFormat="1" ht="19.5" customHeight="1" x14ac:dyDescent="0.25">
      <c r="A2470" s="140" t="s">
        <v>7526</v>
      </c>
      <c r="B2470" s="140" t="s">
        <v>7527</v>
      </c>
      <c r="C2470" s="140"/>
      <c r="D2470" s="140" t="s">
        <v>1820</v>
      </c>
      <c r="E2470" s="140" t="s">
        <v>7615</v>
      </c>
      <c r="F2470" s="140"/>
      <c r="G2470" s="140" t="s">
        <v>7220</v>
      </c>
      <c r="H2470" s="140" t="s">
        <v>7219</v>
      </c>
      <c r="I2470" s="140"/>
      <c r="J2470" s="140"/>
      <c r="K2470" s="140" t="s">
        <v>7585</v>
      </c>
      <c r="L2470" s="140"/>
      <c r="M2470" s="140"/>
      <c r="N2470" s="141"/>
      <c r="O2470" s="142" t="b">
        <v>0</v>
      </c>
      <c r="P2470" s="140" t="s">
        <v>1824</v>
      </c>
      <c r="Q2470" t="s">
        <v>1825</v>
      </c>
      <c r="R2470" t="s">
        <v>7622</v>
      </c>
    </row>
    <row r="2471" spans="1:18" s="135" customFormat="1" ht="19.5" customHeight="1" x14ac:dyDescent="0.25">
      <c r="A2471" s="140" t="s">
        <v>7528</v>
      </c>
      <c r="B2471" s="140" t="s">
        <v>7529</v>
      </c>
      <c r="C2471" s="140"/>
      <c r="D2471" s="140" t="s">
        <v>1820</v>
      </c>
      <c r="E2471" s="140" t="s">
        <v>7612</v>
      </c>
      <c r="F2471" s="140"/>
      <c r="G2471" s="140" t="s">
        <v>7360</v>
      </c>
      <c r="H2471" s="140" t="s">
        <v>1787</v>
      </c>
      <c r="I2471" s="140"/>
      <c r="J2471" s="140"/>
      <c r="K2471" s="140" t="s">
        <v>7586</v>
      </c>
      <c r="L2471" s="140"/>
      <c r="M2471" s="140"/>
      <c r="N2471" s="141"/>
      <c r="O2471" s="142" t="b">
        <v>0</v>
      </c>
      <c r="P2471" s="140" t="s">
        <v>1824</v>
      </c>
      <c r="Q2471" t="s">
        <v>1825</v>
      </c>
      <c r="R2471" t="s">
        <v>7622</v>
      </c>
    </row>
    <row r="2472" spans="1:18" s="135" customFormat="1" ht="19.5" customHeight="1" x14ac:dyDescent="0.25">
      <c r="A2472" s="140" t="s">
        <v>7530</v>
      </c>
      <c r="B2472" s="140" t="s">
        <v>7531</v>
      </c>
      <c r="C2472" s="140"/>
      <c r="D2472" s="140" t="s">
        <v>1820</v>
      </c>
      <c r="E2472" s="140" t="s">
        <v>7616</v>
      </c>
      <c r="F2472" s="140"/>
      <c r="G2472" s="140" t="s">
        <v>7360</v>
      </c>
      <c r="H2472" s="140" t="s">
        <v>1787</v>
      </c>
      <c r="I2472" s="140"/>
      <c r="J2472" s="140"/>
      <c r="K2472" s="140" t="s">
        <v>7587</v>
      </c>
      <c r="L2472" s="140"/>
      <c r="M2472" s="140"/>
      <c r="N2472" s="141"/>
      <c r="O2472" s="142" t="b">
        <v>0</v>
      </c>
      <c r="P2472" s="140" t="s">
        <v>1824</v>
      </c>
      <c r="Q2472" t="s">
        <v>1825</v>
      </c>
      <c r="R2472" t="s">
        <v>7622</v>
      </c>
    </row>
    <row r="2473" spans="1:18" s="135" customFormat="1" ht="19.5" customHeight="1" x14ac:dyDescent="0.25">
      <c r="A2473" s="140" t="s">
        <v>7532</v>
      </c>
      <c r="B2473" s="140" t="s">
        <v>7533</v>
      </c>
      <c r="C2473" s="140"/>
      <c r="D2473" s="140" t="s">
        <v>1820</v>
      </c>
      <c r="E2473" s="140" t="s">
        <v>7616</v>
      </c>
      <c r="F2473" s="140"/>
      <c r="G2473" s="140" t="s">
        <v>7360</v>
      </c>
      <c r="H2473" s="140" t="s">
        <v>1787</v>
      </c>
      <c r="I2473" s="140"/>
      <c r="J2473" s="140"/>
      <c r="K2473" s="140" t="s">
        <v>7588</v>
      </c>
      <c r="L2473" s="140"/>
      <c r="M2473" s="140"/>
      <c r="N2473" s="141"/>
      <c r="O2473" s="142" t="b">
        <v>0</v>
      </c>
      <c r="P2473" s="140" t="s">
        <v>1824</v>
      </c>
      <c r="Q2473" t="s">
        <v>1825</v>
      </c>
      <c r="R2473" t="s">
        <v>7622</v>
      </c>
    </row>
    <row r="2474" spans="1:18" s="135" customFormat="1" ht="19.5" customHeight="1" x14ac:dyDescent="0.25">
      <c r="A2474" s="140" t="s">
        <v>7534</v>
      </c>
      <c r="B2474" s="140" t="s">
        <v>7535</v>
      </c>
      <c r="C2474" s="140"/>
      <c r="D2474" s="140" t="s">
        <v>1820</v>
      </c>
      <c r="E2474" s="140" t="s">
        <v>7617</v>
      </c>
      <c r="F2474" s="140"/>
      <c r="G2474" s="140" t="s">
        <v>7220</v>
      </c>
      <c r="H2474" s="140" t="s">
        <v>7219</v>
      </c>
      <c r="I2474" s="140"/>
      <c r="J2474" s="140"/>
      <c r="K2474" s="140" t="s">
        <v>7589</v>
      </c>
      <c r="L2474" s="140"/>
      <c r="M2474" s="140"/>
      <c r="N2474" s="141"/>
      <c r="O2474" s="142" t="b">
        <v>0</v>
      </c>
      <c r="P2474" s="140" t="s">
        <v>1824</v>
      </c>
      <c r="Q2474" t="s">
        <v>1825</v>
      </c>
      <c r="R2474" t="s">
        <v>7295</v>
      </c>
    </row>
    <row r="2475" spans="1:18" s="135" customFormat="1" ht="19.5" customHeight="1" x14ac:dyDescent="0.25">
      <c r="A2475" s="140" t="s">
        <v>7536</v>
      </c>
      <c r="B2475" s="140" t="s">
        <v>7537</v>
      </c>
      <c r="C2475" s="140"/>
      <c r="D2475" s="140" t="s">
        <v>1820</v>
      </c>
      <c r="E2475" s="140" t="s">
        <v>7618</v>
      </c>
      <c r="F2475" s="140"/>
      <c r="G2475" s="140" t="s">
        <v>7360</v>
      </c>
      <c r="H2475" s="140" t="s">
        <v>1787</v>
      </c>
      <c r="I2475" s="140"/>
      <c r="J2475" s="140"/>
      <c r="K2475" s="140" t="s">
        <v>7590</v>
      </c>
      <c r="L2475" s="140"/>
      <c r="M2475" s="140"/>
      <c r="N2475" s="141"/>
      <c r="O2475" s="142" t="b">
        <v>0</v>
      </c>
      <c r="P2475" s="140" t="s">
        <v>1824</v>
      </c>
      <c r="Q2475" t="s">
        <v>1825</v>
      </c>
      <c r="R2475" t="s">
        <v>7631</v>
      </c>
    </row>
    <row r="2476" spans="1:18" s="135" customFormat="1" ht="19.5" customHeight="1" x14ac:dyDescent="0.25">
      <c r="A2476" s="140" t="s">
        <v>7538</v>
      </c>
      <c r="B2476" s="140" t="s">
        <v>7539</v>
      </c>
      <c r="C2476" s="140"/>
      <c r="D2476" s="140" t="s">
        <v>7620</v>
      </c>
      <c r="E2476" s="140" t="s">
        <v>7619</v>
      </c>
      <c r="F2476" s="140"/>
      <c r="G2476" s="140" t="s">
        <v>7234</v>
      </c>
      <c r="H2476" s="140" t="s">
        <v>7235</v>
      </c>
      <c r="I2476" s="140"/>
      <c r="J2476" s="140"/>
      <c r="K2476" s="140" t="s">
        <v>7591</v>
      </c>
      <c r="L2476" s="140"/>
      <c r="M2476" s="140"/>
      <c r="N2476" s="141"/>
      <c r="O2476" s="142" t="b">
        <v>0</v>
      </c>
      <c r="P2476" s="140" t="s">
        <v>1824</v>
      </c>
      <c r="Q2476" t="s">
        <v>1825</v>
      </c>
      <c r="R2476" t="s">
        <v>550</v>
      </c>
    </row>
    <row r="2477" spans="1:18" x14ac:dyDescent="0.25">
      <c r="A2477" s="140" t="s">
        <v>7623</v>
      </c>
      <c r="B2477" s="140" t="s">
        <v>7624</v>
      </c>
      <c r="C2477" s="140"/>
      <c r="D2477" s="140" t="s">
        <v>1820</v>
      </c>
      <c r="E2477" s="140" t="s">
        <v>7594</v>
      </c>
      <c r="F2477" s="140"/>
      <c r="G2477" s="140" t="s">
        <v>7224</v>
      </c>
      <c r="H2477" s="140" t="s">
        <v>7625</v>
      </c>
      <c r="I2477" s="140"/>
      <c r="J2477" s="140"/>
      <c r="K2477" s="140" t="s">
        <v>7626</v>
      </c>
      <c r="L2477" s="140"/>
      <c r="M2477" s="140"/>
      <c r="N2477" s="141">
        <v>60</v>
      </c>
      <c r="O2477" s="142" t="b">
        <v>0</v>
      </c>
      <c r="P2477" s="140" t="s">
        <v>1824</v>
      </c>
      <c r="Q2477" t="s">
        <v>1825</v>
      </c>
      <c r="R2477" t="s">
        <v>630</v>
      </c>
    </row>
    <row r="2478" spans="1:18" x14ac:dyDescent="0.25">
      <c r="A2478" s="140" t="s">
        <v>7627</v>
      </c>
      <c r="B2478" s="140" t="s">
        <v>7628</v>
      </c>
      <c r="C2478" s="140"/>
      <c r="D2478" s="140" t="s">
        <v>1820</v>
      </c>
      <c r="E2478" s="140" t="s">
        <v>7629</v>
      </c>
      <c r="F2478" s="140"/>
      <c r="G2478" s="140" t="s">
        <v>7224</v>
      </c>
      <c r="H2478" s="140" t="s">
        <v>7625</v>
      </c>
      <c r="I2478" s="140"/>
      <c r="J2478" s="140"/>
      <c r="K2478" s="140" t="s">
        <v>7630</v>
      </c>
      <c r="L2478" s="140"/>
      <c r="M2478" s="140"/>
      <c r="N2478" s="141">
        <v>60</v>
      </c>
      <c r="O2478" s="142" t="b">
        <v>0</v>
      </c>
      <c r="P2478" s="140" t="s">
        <v>1824</v>
      </c>
      <c r="Q2478" t="s">
        <v>1825</v>
      </c>
      <c r="R2478" t="s">
        <v>630</v>
      </c>
    </row>
    <row r="2479" spans="1:18" x14ac:dyDescent="0.25">
      <c r="A2479" s="140" t="s">
        <v>7632</v>
      </c>
      <c r="B2479" s="140" t="s">
        <v>7633</v>
      </c>
      <c r="C2479" s="140"/>
      <c r="D2479" s="140" t="s">
        <v>1820</v>
      </c>
      <c r="E2479" s="140" t="s">
        <v>7634</v>
      </c>
      <c r="F2479" s="140"/>
      <c r="G2479" s="140" t="s">
        <v>7360</v>
      </c>
      <c r="H2479" s="140" t="s">
        <v>1787</v>
      </c>
      <c r="I2479" s="140"/>
      <c r="J2479" s="140"/>
      <c r="K2479" s="140" t="s">
        <v>7635</v>
      </c>
      <c r="L2479" s="140"/>
      <c r="M2479" s="140"/>
      <c r="N2479" s="141"/>
      <c r="O2479" s="142" t="b">
        <v>0</v>
      </c>
      <c r="P2479" s="140" t="s">
        <v>1824</v>
      </c>
      <c r="Q2479" t="s">
        <v>1825</v>
      </c>
      <c r="R2479" t="s">
        <v>575</v>
      </c>
    </row>
    <row r="2480" spans="1:18" x14ac:dyDescent="0.25">
      <c r="A2480" s="140" t="s">
        <v>7636</v>
      </c>
      <c r="B2480" s="140" t="s">
        <v>7637</v>
      </c>
      <c r="C2480" s="140"/>
      <c r="D2480" s="140" t="s">
        <v>1820</v>
      </c>
      <c r="E2480" s="140" t="s">
        <v>7598</v>
      </c>
      <c r="F2480" s="140"/>
      <c r="G2480" s="140" t="s">
        <v>7239</v>
      </c>
      <c r="H2480" s="140" t="s">
        <v>7384</v>
      </c>
      <c r="I2480" s="140"/>
      <c r="J2480" s="140"/>
      <c r="K2480" s="140" t="s">
        <v>7638</v>
      </c>
      <c r="L2480" s="140"/>
      <c r="M2480" s="140"/>
      <c r="N2480" s="141">
        <v>60</v>
      </c>
      <c r="O2480" s="142" t="b">
        <v>0</v>
      </c>
      <c r="P2480" s="140" t="s">
        <v>1824</v>
      </c>
      <c r="Q2480" t="s">
        <v>1825</v>
      </c>
      <c r="R2480" t="s">
        <v>630</v>
      </c>
    </row>
    <row r="2481" spans="1:18" x14ac:dyDescent="0.25">
      <c r="A2481" s="140" t="s">
        <v>7639</v>
      </c>
      <c r="B2481" s="140" t="s">
        <v>7640</v>
      </c>
      <c r="C2481" s="140"/>
      <c r="D2481" s="140" t="s">
        <v>1820</v>
      </c>
      <c r="E2481" s="140" t="s">
        <v>7641</v>
      </c>
      <c r="F2481" s="140"/>
      <c r="G2481" s="140" t="s">
        <v>7254</v>
      </c>
      <c r="H2481" s="140" t="s">
        <v>7255</v>
      </c>
      <c r="I2481" s="140"/>
      <c r="J2481" s="140"/>
      <c r="K2481" s="140" t="s">
        <v>7642</v>
      </c>
      <c r="L2481" s="140"/>
      <c r="M2481" s="140"/>
      <c r="N2481" s="141">
        <v>60</v>
      </c>
      <c r="O2481" s="142" t="b">
        <v>0</v>
      </c>
      <c r="P2481" s="140" t="s">
        <v>1824</v>
      </c>
      <c r="Q2481" t="s">
        <v>1825</v>
      </c>
      <c r="R2481" t="s">
        <v>630</v>
      </c>
    </row>
    <row r="2482" spans="1:18" x14ac:dyDescent="0.25">
      <c r="A2482" s="140" t="s">
        <v>7643</v>
      </c>
      <c r="B2482" s="140" t="s">
        <v>7644</v>
      </c>
      <c r="C2482" s="140"/>
      <c r="D2482" s="140" t="s">
        <v>1820</v>
      </c>
      <c r="E2482" s="140" t="s">
        <v>7614</v>
      </c>
      <c r="F2482" s="140"/>
      <c r="G2482" s="140" t="s">
        <v>7220</v>
      </c>
      <c r="H2482" s="140" t="s">
        <v>7219</v>
      </c>
      <c r="I2482" s="140"/>
      <c r="J2482" s="140"/>
      <c r="K2482" s="140" t="s">
        <v>7645</v>
      </c>
      <c r="L2482" s="140"/>
      <c r="M2482" s="140"/>
      <c r="N2482" s="141">
        <v>1</v>
      </c>
      <c r="O2482" s="142" t="b">
        <v>0</v>
      </c>
      <c r="P2482" s="140" t="s">
        <v>1824</v>
      </c>
      <c r="Q2482" t="s">
        <v>1825</v>
      </c>
      <c r="R2482" s="114" t="s">
        <v>7708</v>
      </c>
    </row>
    <row r="2483" spans="1:18" x14ac:dyDescent="0.25">
      <c r="A2483" s="140" t="s">
        <v>7646</v>
      </c>
      <c r="B2483" s="140" t="s">
        <v>7647</v>
      </c>
      <c r="C2483" s="140"/>
      <c r="D2483" s="140" t="s">
        <v>1820</v>
      </c>
      <c r="E2483" s="140" t="s">
        <v>7648</v>
      </c>
      <c r="F2483" s="140"/>
      <c r="G2483" s="140" t="s">
        <v>7254</v>
      </c>
      <c r="H2483" s="140" t="s">
        <v>7255</v>
      </c>
      <c r="I2483" s="140"/>
      <c r="J2483" s="140"/>
      <c r="K2483" s="140" t="s">
        <v>7649</v>
      </c>
      <c r="L2483" s="140"/>
      <c r="M2483" s="140"/>
      <c r="N2483" s="141">
        <v>60</v>
      </c>
      <c r="O2483" s="142" t="b">
        <v>0</v>
      </c>
      <c r="P2483" s="140" t="s">
        <v>1824</v>
      </c>
      <c r="Q2483" t="s">
        <v>1825</v>
      </c>
      <c r="R2483" t="s">
        <v>630</v>
      </c>
    </row>
    <row r="2484" spans="1:18" x14ac:dyDescent="0.25">
      <c r="A2484" s="140" t="s">
        <v>7650</v>
      </c>
      <c r="B2484" s="140" t="s">
        <v>7651</v>
      </c>
      <c r="C2484" s="140"/>
      <c r="D2484" s="140" t="s">
        <v>1820</v>
      </c>
      <c r="E2484" s="140" t="s">
        <v>7652</v>
      </c>
      <c r="F2484" s="140"/>
      <c r="G2484" s="140" t="s">
        <v>7254</v>
      </c>
      <c r="H2484" s="140" t="s">
        <v>7255</v>
      </c>
      <c r="I2484" s="140"/>
      <c r="J2484" s="140"/>
      <c r="K2484" s="140" t="s">
        <v>7653</v>
      </c>
      <c r="L2484" s="140"/>
      <c r="M2484" s="140"/>
      <c r="N2484" s="141">
        <v>60</v>
      </c>
      <c r="O2484" s="142" t="b">
        <v>0</v>
      </c>
      <c r="P2484" s="140" t="s">
        <v>1824</v>
      </c>
      <c r="Q2484" t="s">
        <v>1825</v>
      </c>
      <c r="R2484" t="s">
        <v>630</v>
      </c>
    </row>
    <row r="2485" spans="1:18" x14ac:dyDescent="0.25">
      <c r="A2485" s="140" t="s">
        <v>7654</v>
      </c>
      <c r="B2485" s="140" t="s">
        <v>7655</v>
      </c>
      <c r="C2485" s="140"/>
      <c r="D2485" s="140" t="s">
        <v>1820</v>
      </c>
      <c r="E2485" s="140" t="s">
        <v>7594</v>
      </c>
      <c r="F2485" s="140"/>
      <c r="G2485" s="140" t="s">
        <v>7224</v>
      </c>
      <c r="H2485" s="140" t="s">
        <v>7625</v>
      </c>
      <c r="I2485" s="140"/>
      <c r="J2485" s="140"/>
      <c r="K2485" s="140" t="s">
        <v>7656</v>
      </c>
      <c r="L2485" s="140"/>
      <c r="M2485" s="140"/>
      <c r="N2485" s="141">
        <v>60</v>
      </c>
      <c r="O2485" s="142" t="b">
        <v>0</v>
      </c>
      <c r="P2485" s="140" t="s">
        <v>1824</v>
      </c>
      <c r="Q2485" t="s">
        <v>1825</v>
      </c>
      <c r="R2485" t="s">
        <v>630</v>
      </c>
    </row>
    <row r="2486" spans="1:18" x14ac:dyDescent="0.25">
      <c r="A2486" s="140" t="s">
        <v>7657</v>
      </c>
      <c r="B2486" s="140" t="s">
        <v>7658</v>
      </c>
      <c r="C2486" s="140"/>
      <c r="D2486" s="140" t="s">
        <v>1820</v>
      </c>
      <c r="E2486" s="140" t="s">
        <v>7599</v>
      </c>
      <c r="F2486" s="140"/>
      <c r="G2486" s="140" t="s">
        <v>7360</v>
      </c>
      <c r="H2486" s="140" t="s">
        <v>1787</v>
      </c>
      <c r="I2486" s="140"/>
      <c r="J2486" s="140"/>
      <c r="K2486" s="140" t="s">
        <v>7659</v>
      </c>
      <c r="L2486" s="140"/>
      <c r="M2486" s="140"/>
      <c r="N2486" s="141">
        <v>46</v>
      </c>
      <c r="O2486" s="142" t="b">
        <v>0</v>
      </c>
      <c r="P2486" s="140" t="s">
        <v>1824</v>
      </c>
      <c r="Q2486" t="s">
        <v>1825</v>
      </c>
      <c r="R2486" t="s">
        <v>626</v>
      </c>
    </row>
    <row r="2487" spans="1:18" x14ac:dyDescent="0.25">
      <c r="A2487" s="140" t="s">
        <v>7660</v>
      </c>
      <c r="B2487" s="140" t="s">
        <v>7661</v>
      </c>
      <c r="C2487" s="140"/>
      <c r="D2487" s="140" t="s">
        <v>1820</v>
      </c>
      <c r="E2487" s="140" t="s">
        <v>7662</v>
      </c>
      <c r="F2487" s="140"/>
      <c r="G2487" s="140" t="s">
        <v>7239</v>
      </c>
      <c r="H2487" s="140" t="s">
        <v>7384</v>
      </c>
      <c r="I2487" s="140"/>
      <c r="J2487" s="140"/>
      <c r="K2487" s="140" t="s">
        <v>7663</v>
      </c>
      <c r="L2487" s="140"/>
      <c r="M2487" s="140"/>
      <c r="N2487" s="141">
        <v>60</v>
      </c>
      <c r="O2487" s="142" t="b">
        <v>0</v>
      </c>
      <c r="P2487" s="140" t="s">
        <v>1824</v>
      </c>
      <c r="Q2487" t="s">
        <v>1825</v>
      </c>
      <c r="R2487" t="s">
        <v>630</v>
      </c>
    </row>
    <row r="2488" spans="1:18" x14ac:dyDescent="0.25">
      <c r="A2488" s="140" t="s">
        <v>7664</v>
      </c>
      <c r="B2488" s="140" t="s">
        <v>7665</v>
      </c>
      <c r="C2488" s="140"/>
      <c r="D2488" s="140" t="s">
        <v>1820</v>
      </c>
      <c r="E2488" s="140" t="s">
        <v>7614</v>
      </c>
      <c r="F2488" s="140"/>
      <c r="G2488" s="140" t="s">
        <v>7220</v>
      </c>
      <c r="H2488" s="140" t="s">
        <v>7219</v>
      </c>
      <c r="I2488" s="140"/>
      <c r="J2488" s="140"/>
      <c r="K2488" s="140" t="s">
        <v>7666</v>
      </c>
      <c r="L2488" s="140"/>
      <c r="M2488" s="140"/>
      <c r="N2488" s="141">
        <v>1</v>
      </c>
      <c r="O2488" s="142" t="b">
        <v>0</v>
      </c>
      <c r="P2488" s="140" t="s">
        <v>1824</v>
      </c>
      <c r="Q2488" t="s">
        <v>1825</v>
      </c>
      <c r="R2488" s="114" t="s">
        <v>7708</v>
      </c>
    </row>
    <row r="2489" spans="1:18" x14ac:dyDescent="0.25">
      <c r="A2489" s="140" t="s">
        <v>7468</v>
      </c>
      <c r="B2489" s="140" t="s">
        <v>7706</v>
      </c>
      <c r="C2489" s="140"/>
      <c r="D2489" s="140" t="s">
        <v>1820</v>
      </c>
      <c r="E2489" s="140" t="s">
        <v>7707</v>
      </c>
      <c r="F2489" s="140"/>
      <c r="G2489" s="140" t="s">
        <v>7220</v>
      </c>
      <c r="H2489" s="140" t="s">
        <v>7219</v>
      </c>
      <c r="I2489" s="140"/>
      <c r="J2489" s="140"/>
      <c r="K2489" s="140" t="s">
        <v>7666</v>
      </c>
      <c r="L2489" s="140"/>
      <c r="M2489" s="140"/>
      <c r="N2489" s="141"/>
      <c r="O2489" s="142"/>
      <c r="P2489" s="140" t="s">
        <v>1824</v>
      </c>
      <c r="Q2489" t="s">
        <v>1825</v>
      </c>
      <c r="R2489" t="s">
        <v>7622</v>
      </c>
    </row>
    <row r="2490" spans="1:18" x14ac:dyDescent="0.25">
      <c r="A2490" s="146" t="s">
        <v>7709</v>
      </c>
      <c r="B2490" s="115" t="s">
        <v>7710</v>
      </c>
      <c r="C2490" s="146"/>
      <c r="D2490" s="144" t="s">
        <v>1820</v>
      </c>
      <c r="E2490" s="146" t="s">
        <v>7711</v>
      </c>
      <c r="F2490" s="146"/>
      <c r="G2490" s="146" t="s">
        <v>7239</v>
      </c>
      <c r="H2490" s="146" t="s">
        <v>7384</v>
      </c>
      <c r="I2490" s="146"/>
      <c r="J2490" s="33"/>
      <c r="K2490" s="143" t="s">
        <v>7712</v>
      </c>
      <c r="L2490" s="33"/>
      <c r="M2490" s="33"/>
      <c r="N2490" s="141">
        <v>60</v>
      </c>
      <c r="O2490" s="142" t="b">
        <v>0</v>
      </c>
      <c r="P2490" s="140" t="s">
        <v>1824</v>
      </c>
      <c r="Q2490" t="s">
        <v>1825</v>
      </c>
      <c r="R2490" t="s">
        <v>630</v>
      </c>
    </row>
    <row r="2491" spans="1:18" x14ac:dyDescent="0.25">
      <c r="A2491" s="146" t="s">
        <v>7713</v>
      </c>
      <c r="B2491" s="146" t="s">
        <v>7714</v>
      </c>
      <c r="C2491" s="146"/>
      <c r="D2491" s="144" t="s">
        <v>1820</v>
      </c>
      <c r="E2491" s="146" t="s">
        <v>7612</v>
      </c>
      <c r="F2491" s="146"/>
      <c r="G2491" s="144" t="s">
        <v>7254</v>
      </c>
      <c r="H2491" s="144" t="s">
        <v>7255</v>
      </c>
      <c r="I2491" s="146"/>
      <c r="J2491" s="146"/>
      <c r="K2491" t="s">
        <v>7715</v>
      </c>
      <c r="L2491" s="33"/>
      <c r="M2491" s="33"/>
      <c r="N2491" s="141">
        <v>60</v>
      </c>
      <c r="O2491" s="142" t="b">
        <v>0</v>
      </c>
      <c r="P2491" s="140" t="s">
        <v>1824</v>
      </c>
      <c r="Q2491" t="s">
        <v>1825</v>
      </c>
      <c r="R2491" t="s">
        <v>630</v>
      </c>
    </row>
    <row r="2492" spans="1:18" x14ac:dyDescent="0.25">
      <c r="A2492" s="146" t="s">
        <v>7716</v>
      </c>
      <c r="B2492" s="146" t="s">
        <v>7717</v>
      </c>
      <c r="C2492" s="146"/>
      <c r="D2492" s="144" t="s">
        <v>1820</v>
      </c>
      <c r="E2492" s="146" t="s">
        <v>7718</v>
      </c>
      <c r="F2492" s="146"/>
      <c r="G2492" s="146" t="s">
        <v>7239</v>
      </c>
      <c r="H2492" s="146" t="s">
        <v>7384</v>
      </c>
      <c r="I2492" s="146"/>
      <c r="J2492" s="33"/>
      <c r="K2492" s="145" t="s">
        <v>7719</v>
      </c>
      <c r="L2492" s="33"/>
      <c r="M2492" s="33"/>
      <c r="N2492" s="141">
        <v>60</v>
      </c>
      <c r="O2492" s="142" t="b">
        <v>0</v>
      </c>
      <c r="P2492" s="140" t="s">
        <v>1824</v>
      </c>
      <c r="Q2492" t="s">
        <v>1825</v>
      </c>
      <c r="R2492" t="s">
        <v>630</v>
      </c>
    </row>
    <row r="2493" spans="1:18" x14ac:dyDescent="0.25">
      <c r="A2493" s="146" t="s">
        <v>7720</v>
      </c>
      <c r="B2493" s="115" t="s">
        <v>7721</v>
      </c>
      <c r="C2493" s="146"/>
      <c r="D2493" s="144" t="s">
        <v>1820</v>
      </c>
      <c r="E2493" s="146" t="s">
        <v>7603</v>
      </c>
      <c r="F2493" s="146"/>
      <c r="G2493" s="146" t="s">
        <v>7254</v>
      </c>
      <c r="H2493" s="144" t="s">
        <v>7255</v>
      </c>
      <c r="I2493" s="146"/>
      <c r="J2493" s="33"/>
      <c r="K2493" t="s">
        <v>7722</v>
      </c>
      <c r="L2493" s="33"/>
      <c r="M2493" s="33"/>
      <c r="N2493" s="141">
        <v>60</v>
      </c>
      <c r="O2493" s="142" t="b">
        <v>0</v>
      </c>
      <c r="P2493" s="140" t="s">
        <v>1824</v>
      </c>
      <c r="Q2493" t="s">
        <v>1825</v>
      </c>
      <c r="R2493" t="s">
        <v>630</v>
      </c>
    </row>
    <row r="2494" spans="1:18" x14ac:dyDescent="0.25">
      <c r="A2494" s="146" t="s">
        <v>7724</v>
      </c>
      <c r="B2494" s="146" t="s">
        <v>7725</v>
      </c>
      <c r="C2494" s="146"/>
      <c r="D2494" s="144" t="s">
        <v>1820</v>
      </c>
      <c r="E2494" s="146" t="s">
        <v>7726</v>
      </c>
      <c r="F2494" s="146"/>
      <c r="G2494" s="146" t="s">
        <v>7360</v>
      </c>
      <c r="H2494" s="146" t="s">
        <v>7727</v>
      </c>
      <c r="I2494" s="146"/>
      <c r="J2494" s="33"/>
      <c r="K2494" t="s">
        <v>7728</v>
      </c>
      <c r="L2494" s="33"/>
      <c r="M2494" s="33"/>
      <c r="N2494" s="141">
        <v>60</v>
      </c>
      <c r="O2494" s="142" t="b">
        <v>0</v>
      </c>
      <c r="P2494" s="140" t="s">
        <v>1824</v>
      </c>
      <c r="Q2494" t="s">
        <v>1825</v>
      </c>
      <c r="R2494" s="33" t="s">
        <v>7729</v>
      </c>
    </row>
    <row r="2495" spans="1:18" x14ac:dyDescent="0.25">
      <c r="A2495" s="146" t="s">
        <v>7730</v>
      </c>
      <c r="B2495" s="115" t="s">
        <v>7731</v>
      </c>
      <c r="C2495" s="146"/>
      <c r="D2495" s="144" t="s">
        <v>1820</v>
      </c>
      <c r="E2495" s="146" t="s">
        <v>7726</v>
      </c>
      <c r="F2495" s="146"/>
      <c r="G2495" s="144" t="s">
        <v>7224</v>
      </c>
      <c r="H2495" s="144" t="s">
        <v>7625</v>
      </c>
      <c r="I2495" s="146"/>
      <c r="J2495" s="33"/>
      <c r="K2495" t="s">
        <v>7732</v>
      </c>
      <c r="L2495" s="33"/>
      <c r="M2495" s="33"/>
      <c r="N2495" s="141">
        <v>60</v>
      </c>
      <c r="O2495" s="142" t="b">
        <v>0</v>
      </c>
      <c r="P2495" s="140" t="s">
        <v>1824</v>
      </c>
      <c r="Q2495" t="s">
        <v>1825</v>
      </c>
      <c r="R2495" t="s">
        <v>630</v>
      </c>
    </row>
    <row r="2496" spans="1:18" x14ac:dyDescent="0.25">
      <c r="A2496" s="146" t="s">
        <v>7733</v>
      </c>
      <c r="B2496" t="s">
        <v>7734</v>
      </c>
      <c r="C2496" s="146"/>
      <c r="D2496" s="144" t="s">
        <v>1820</v>
      </c>
      <c r="E2496" s="146" t="s">
        <v>7602</v>
      </c>
      <c r="F2496" s="146"/>
      <c r="G2496" s="146" t="s">
        <v>7360</v>
      </c>
      <c r="H2496" s="146" t="s">
        <v>7727</v>
      </c>
      <c r="I2496" s="146"/>
      <c r="J2496" s="146"/>
      <c r="K2496" t="s">
        <v>7735</v>
      </c>
      <c r="L2496" s="33"/>
      <c r="M2496" s="33"/>
      <c r="N2496" s="33"/>
      <c r="O2496" s="142" t="b">
        <v>0</v>
      </c>
      <c r="P2496" s="140" t="s">
        <v>1824</v>
      </c>
      <c r="Q2496" t="s">
        <v>1825</v>
      </c>
      <c r="R2496" t="s">
        <v>4784</v>
      </c>
    </row>
    <row r="2497" spans="1:18" x14ac:dyDescent="0.25">
      <c r="A2497" s="146" t="s">
        <v>7736</v>
      </c>
      <c r="B2497" t="s">
        <v>7737</v>
      </c>
      <c r="C2497" s="146"/>
      <c r="D2497" s="144" t="s">
        <v>1820</v>
      </c>
      <c r="E2497" s="140" t="s">
        <v>7594</v>
      </c>
      <c r="F2497" s="140"/>
      <c r="G2497" s="140" t="s">
        <v>7224</v>
      </c>
      <c r="H2497" s="140" t="s">
        <v>7625</v>
      </c>
      <c r="I2497" s="33"/>
      <c r="J2497" s="33"/>
      <c r="K2497" t="s">
        <v>7738</v>
      </c>
      <c r="L2497" s="33"/>
      <c r="M2497" s="33"/>
      <c r="N2497" s="141">
        <v>60</v>
      </c>
      <c r="O2497" s="142" t="b">
        <v>0</v>
      </c>
      <c r="P2497" s="140" t="s">
        <v>1824</v>
      </c>
      <c r="Q2497" t="s">
        <v>1825</v>
      </c>
      <c r="R2497" t="s">
        <v>630</v>
      </c>
    </row>
    <row r="2498" spans="1:18" x14ac:dyDescent="0.25">
      <c r="A2498" s="146" t="s">
        <v>7739</v>
      </c>
      <c r="B2498" t="s">
        <v>7740</v>
      </c>
      <c r="C2498" s="146"/>
      <c r="D2498" s="144" t="s">
        <v>1820</v>
      </c>
      <c r="E2498" s="146" t="s">
        <v>7718</v>
      </c>
      <c r="F2498" s="146"/>
      <c r="G2498" s="146" t="s">
        <v>7239</v>
      </c>
      <c r="H2498" s="140" t="s">
        <v>7384</v>
      </c>
      <c r="I2498" s="146"/>
      <c r="J2498" s="33"/>
      <c r="K2498" t="s">
        <v>7741</v>
      </c>
      <c r="L2498" s="33"/>
      <c r="M2498" s="33"/>
      <c r="N2498" s="141">
        <v>60</v>
      </c>
      <c r="O2498" s="142" t="b">
        <v>0</v>
      </c>
      <c r="P2498" s="140" t="s">
        <v>1824</v>
      </c>
      <c r="Q2498" t="s">
        <v>1825</v>
      </c>
      <c r="R2498" t="s">
        <v>630</v>
      </c>
    </row>
    <row r="2499" spans="1:18" x14ac:dyDescent="0.25">
      <c r="A2499" s="146" t="s">
        <v>7742</v>
      </c>
      <c r="B2499" t="s">
        <v>7743</v>
      </c>
      <c r="C2499" s="146"/>
      <c r="D2499" s="144" t="s">
        <v>1820</v>
      </c>
      <c r="E2499" s="146" t="s">
        <v>7598</v>
      </c>
      <c r="F2499" s="146"/>
      <c r="G2499" s="146" t="s">
        <v>7239</v>
      </c>
      <c r="H2499" s="140" t="s">
        <v>7384</v>
      </c>
      <c r="I2499" s="33"/>
      <c r="J2499" s="33"/>
      <c r="K2499" t="s">
        <v>7744</v>
      </c>
      <c r="L2499" s="33"/>
      <c r="M2499" s="33"/>
      <c r="N2499" s="141">
        <v>60</v>
      </c>
      <c r="O2499" s="142" t="b">
        <v>0</v>
      </c>
      <c r="P2499" s="140" t="s">
        <v>1824</v>
      </c>
      <c r="Q2499" t="s">
        <v>1825</v>
      </c>
      <c r="R2499" t="s">
        <v>630</v>
      </c>
    </row>
    <row r="2500" spans="1:18" x14ac:dyDescent="0.25">
      <c r="A2500" s="146" t="s">
        <v>7745</v>
      </c>
      <c r="B2500" t="s">
        <v>7746</v>
      </c>
      <c r="C2500" s="146"/>
      <c r="D2500" s="144" t="s">
        <v>1820</v>
      </c>
      <c r="E2500" s="146" t="s">
        <v>7747</v>
      </c>
      <c r="F2500" s="146"/>
      <c r="G2500" s="146" t="s">
        <v>7239</v>
      </c>
      <c r="H2500" s="140" t="s">
        <v>7384</v>
      </c>
      <c r="I2500" s="146"/>
      <c r="J2500" s="33"/>
      <c r="K2500" t="s">
        <v>7748</v>
      </c>
      <c r="L2500" s="33"/>
      <c r="M2500" s="33"/>
      <c r="N2500" s="141">
        <v>60</v>
      </c>
      <c r="O2500" s="142" t="b">
        <v>0</v>
      </c>
      <c r="P2500" s="140" t="s">
        <v>1824</v>
      </c>
      <c r="Q2500" t="s">
        <v>1825</v>
      </c>
      <c r="R2500" t="s">
        <v>630</v>
      </c>
    </row>
    <row r="2501" spans="1:18" x14ac:dyDescent="0.25">
      <c r="A2501" s="146" t="s">
        <v>7749</v>
      </c>
      <c r="B2501" s="115" t="s">
        <v>7750</v>
      </c>
      <c r="C2501" s="146"/>
      <c r="D2501" s="144" t="s">
        <v>1820</v>
      </c>
      <c r="E2501" s="146" t="s">
        <v>7751</v>
      </c>
      <c r="F2501" s="146"/>
      <c r="G2501" s="146" t="s">
        <v>7239</v>
      </c>
      <c r="H2501" s="144" t="s">
        <v>7384</v>
      </c>
      <c r="I2501" s="146"/>
      <c r="J2501" s="33"/>
      <c r="K2501" t="s">
        <v>7752</v>
      </c>
      <c r="L2501" s="33"/>
      <c r="M2501" s="33"/>
      <c r="N2501" s="141">
        <v>60</v>
      </c>
      <c r="O2501" s="142" t="b">
        <v>0</v>
      </c>
      <c r="P2501" s="140" t="s">
        <v>1824</v>
      </c>
      <c r="Q2501" t="s">
        <v>1825</v>
      </c>
      <c r="R2501" t="s">
        <v>630</v>
      </c>
    </row>
    <row r="2502" spans="1:18" x14ac:dyDescent="0.25">
      <c r="A2502" s="146" t="s">
        <v>7753</v>
      </c>
      <c r="B2502" t="s">
        <v>7754</v>
      </c>
      <c r="C2502" s="146"/>
      <c r="D2502" s="144" t="s">
        <v>1820</v>
      </c>
      <c r="E2502" s="146" t="s">
        <v>7755</v>
      </c>
      <c r="F2502" s="146"/>
      <c r="G2502" s="146" t="s">
        <v>7254</v>
      </c>
      <c r="H2502" s="144" t="s">
        <v>7255</v>
      </c>
      <c r="I2502" s="33"/>
      <c r="J2502" s="33"/>
      <c r="K2502" t="s">
        <v>7756</v>
      </c>
      <c r="L2502" s="33"/>
      <c r="M2502" s="33"/>
      <c r="N2502" s="141">
        <v>60</v>
      </c>
      <c r="O2502" s="142" t="b">
        <v>0</v>
      </c>
      <c r="P2502" s="140" t="s">
        <v>1824</v>
      </c>
      <c r="Q2502" t="s">
        <v>1825</v>
      </c>
      <c r="R2502" t="s">
        <v>630</v>
      </c>
    </row>
    <row r="2503" spans="1:18" x14ac:dyDescent="0.25">
      <c r="A2503" s="146" t="s">
        <v>7757</v>
      </c>
      <c r="B2503" s="146" t="s">
        <v>7758</v>
      </c>
      <c r="C2503" s="146"/>
      <c r="D2503" s="144" t="s">
        <v>1820</v>
      </c>
      <c r="E2503" s="146" t="s">
        <v>7612</v>
      </c>
      <c r="F2503" s="146"/>
      <c r="G2503" s="146" t="s">
        <v>7360</v>
      </c>
      <c r="H2503" s="146" t="s">
        <v>7727</v>
      </c>
      <c r="I2503" s="146"/>
      <c r="J2503" s="146"/>
      <c r="K2503" s="115" t="s">
        <v>7759</v>
      </c>
      <c r="L2503" s="146"/>
      <c r="M2503" s="146"/>
      <c r="N2503" s="146"/>
      <c r="O2503" s="147" t="b">
        <v>0</v>
      </c>
      <c r="P2503" s="140" t="s">
        <v>1824</v>
      </c>
      <c r="Q2503" t="s">
        <v>1825</v>
      </c>
      <c r="R2503" s="33" t="s">
        <v>7758</v>
      </c>
    </row>
    <row r="2504" spans="1:18" x14ac:dyDescent="0.25">
      <c r="A2504" s="146" t="s">
        <v>7760</v>
      </c>
      <c r="B2504" s="146" t="s">
        <v>7761</v>
      </c>
      <c r="C2504" s="146"/>
      <c r="D2504" s="144" t="s">
        <v>1820</v>
      </c>
      <c r="E2504" s="146" t="s">
        <v>7603</v>
      </c>
      <c r="F2504" s="146"/>
      <c r="G2504" s="146" t="s">
        <v>7254</v>
      </c>
      <c r="H2504" s="144" t="s">
        <v>7255</v>
      </c>
      <c r="I2504" s="146"/>
      <c r="J2504" s="146"/>
      <c r="K2504" s="146" t="s">
        <v>7762</v>
      </c>
      <c r="L2504" s="33"/>
      <c r="M2504" s="33"/>
      <c r="N2504" s="141">
        <v>60</v>
      </c>
      <c r="O2504" s="142" t="b">
        <v>0</v>
      </c>
      <c r="P2504" s="140" t="s">
        <v>1824</v>
      </c>
      <c r="Q2504" t="s">
        <v>1825</v>
      </c>
      <c r="R2504" t="s">
        <v>630</v>
      </c>
    </row>
    <row r="2505" spans="1:18" x14ac:dyDescent="0.25">
      <c r="A2505" s="146" t="s">
        <v>7899</v>
      </c>
      <c r="B2505" s="146" t="s">
        <v>8254</v>
      </c>
      <c r="C2505" s="146"/>
      <c r="D2505" s="146" t="s">
        <v>8255</v>
      </c>
      <c r="E2505" s="146" t="s">
        <v>8256</v>
      </c>
      <c r="F2505" s="146"/>
      <c r="G2505" s="146" t="s">
        <v>1786</v>
      </c>
      <c r="H2505" s="146" t="s">
        <v>7727</v>
      </c>
      <c r="I2505" s="146"/>
      <c r="J2505" s="146"/>
      <c r="K2505" s="228" t="s">
        <v>8257</v>
      </c>
      <c r="L2505" s="33"/>
      <c r="M2505" s="33"/>
      <c r="N2505" s="33"/>
      <c r="O2505" s="142" t="b">
        <v>0</v>
      </c>
      <c r="P2505" s="140" t="s">
        <v>1824</v>
      </c>
      <c r="Q2505" t="s">
        <v>1825</v>
      </c>
      <c r="R2505" s="33" t="s">
        <v>8258</v>
      </c>
    </row>
    <row r="2506" spans="1:18" x14ac:dyDescent="0.25">
      <c r="A2506" s="146" t="s">
        <v>8259</v>
      </c>
      <c r="B2506" s="115" t="s">
        <v>8260</v>
      </c>
      <c r="C2506" s="146"/>
      <c r="D2506" s="144" t="s">
        <v>1820</v>
      </c>
      <c r="E2506" s="146" t="s">
        <v>7612</v>
      </c>
      <c r="F2506" s="146"/>
      <c r="G2506" s="146" t="s">
        <v>1786</v>
      </c>
      <c r="H2506" s="146" t="s">
        <v>7727</v>
      </c>
      <c r="I2506" s="146"/>
      <c r="J2506" s="33"/>
      <c r="K2506" t="s">
        <v>8261</v>
      </c>
      <c r="L2506" s="33"/>
      <c r="M2506" s="33"/>
      <c r="N2506" s="33"/>
      <c r="O2506" s="142" t="b">
        <v>0</v>
      </c>
      <c r="P2506" s="140" t="s">
        <v>1824</v>
      </c>
      <c r="Q2506" t="s">
        <v>1825</v>
      </c>
      <c r="R2506" s="33" t="s">
        <v>8258</v>
      </c>
    </row>
    <row r="2507" spans="1:18" x14ac:dyDescent="0.25">
      <c r="A2507" s="146" t="s">
        <v>7995</v>
      </c>
      <c r="B2507" s="115" t="s">
        <v>8262</v>
      </c>
      <c r="C2507" s="146"/>
      <c r="D2507" s="144" t="s">
        <v>1820</v>
      </c>
      <c r="E2507" s="146" t="s">
        <v>8263</v>
      </c>
      <c r="F2507" s="146"/>
      <c r="G2507" s="146" t="s">
        <v>7224</v>
      </c>
      <c r="H2507" s="144" t="s">
        <v>7625</v>
      </c>
      <c r="I2507" s="146"/>
      <c r="J2507" s="33"/>
      <c r="K2507" t="s">
        <v>8264</v>
      </c>
      <c r="L2507" s="33"/>
      <c r="M2507" s="33"/>
      <c r="N2507" s="141">
        <v>60</v>
      </c>
      <c r="O2507" s="142" t="b">
        <v>0</v>
      </c>
      <c r="P2507" s="140" t="s">
        <v>1824</v>
      </c>
      <c r="Q2507" t="s">
        <v>1825</v>
      </c>
      <c r="R2507" t="s">
        <v>630</v>
      </c>
    </row>
    <row r="2508" spans="1:18" x14ac:dyDescent="0.25">
      <c r="A2508" s="146" t="s">
        <v>8183</v>
      </c>
      <c r="B2508" s="146" t="s">
        <v>8265</v>
      </c>
      <c r="C2508" s="146"/>
      <c r="D2508" s="144" t="s">
        <v>1820</v>
      </c>
      <c r="E2508" s="146" t="s">
        <v>7597</v>
      </c>
      <c r="F2508" s="146"/>
      <c r="G2508" s="146" t="s">
        <v>7254</v>
      </c>
      <c r="H2508" s="144" t="s">
        <v>7255</v>
      </c>
      <c r="I2508" s="146"/>
      <c r="J2508" s="33"/>
      <c r="K2508" t="s">
        <v>8266</v>
      </c>
      <c r="L2508" s="33"/>
      <c r="M2508" s="33"/>
      <c r="N2508" s="141">
        <v>60</v>
      </c>
      <c r="O2508" s="142" t="b">
        <v>0</v>
      </c>
      <c r="P2508" s="140" t="s">
        <v>1824</v>
      </c>
      <c r="Q2508" t="s">
        <v>1825</v>
      </c>
      <c r="R2508" t="s">
        <v>630</v>
      </c>
    </row>
    <row r="2509" spans="1:18" x14ac:dyDescent="0.25">
      <c r="A2509" s="146" t="s">
        <v>8301</v>
      </c>
      <c r="B2509" s="115" t="s">
        <v>8424</v>
      </c>
      <c r="C2509" s="146"/>
      <c r="D2509" s="144" t="s">
        <v>1820</v>
      </c>
      <c r="E2509" s="146" t="s">
        <v>7601</v>
      </c>
      <c r="F2509" s="146"/>
      <c r="G2509" s="146" t="s">
        <v>7239</v>
      </c>
      <c r="H2509" s="144" t="s">
        <v>7384</v>
      </c>
      <c r="I2509" s="146"/>
      <c r="J2509" s="33"/>
      <c r="K2509" t="s">
        <v>8425</v>
      </c>
      <c r="L2509" s="33"/>
      <c r="M2509" s="33"/>
      <c r="N2509" s="141">
        <v>60</v>
      </c>
      <c r="O2509" s="142" t="b">
        <v>0</v>
      </c>
      <c r="P2509" s="140" t="s">
        <v>1824</v>
      </c>
      <c r="Q2509" t="s">
        <v>1825</v>
      </c>
      <c r="R2509" t="s">
        <v>630</v>
      </c>
    </row>
    <row r="2510" spans="1:18" x14ac:dyDescent="0.25">
      <c r="A2510" s="146" t="s">
        <v>8426</v>
      </c>
      <c r="B2510" s="115" t="s">
        <v>8427</v>
      </c>
      <c r="C2510" s="146"/>
      <c r="D2510" s="144" t="s">
        <v>1820</v>
      </c>
      <c r="E2510" s="146" t="s">
        <v>7662</v>
      </c>
      <c r="F2510" s="146"/>
      <c r="G2510" s="146" t="s">
        <v>7239</v>
      </c>
      <c r="H2510" s="144" t="s">
        <v>7384</v>
      </c>
      <c r="I2510" s="146"/>
      <c r="J2510" s="33"/>
      <c r="K2510" t="s">
        <v>8428</v>
      </c>
      <c r="L2510" s="33"/>
      <c r="M2510" s="33"/>
      <c r="N2510" s="141">
        <v>60</v>
      </c>
      <c r="O2510" s="142" t="b">
        <v>0</v>
      </c>
      <c r="P2510" s="140" t="s">
        <v>1824</v>
      </c>
      <c r="Q2510" t="s">
        <v>1825</v>
      </c>
      <c r="R2510" t="s">
        <v>630</v>
      </c>
    </row>
    <row r="2511" spans="1:18" x14ac:dyDescent="0.25">
      <c r="A2511" s="146" t="s">
        <v>8429</v>
      </c>
      <c r="B2511" t="s">
        <v>8430</v>
      </c>
      <c r="C2511" s="146"/>
      <c r="D2511" s="144" t="s">
        <v>1820</v>
      </c>
      <c r="E2511" s="146" t="s">
        <v>7747</v>
      </c>
      <c r="F2511" s="146"/>
      <c r="G2511" s="146" t="s">
        <v>7239</v>
      </c>
      <c r="H2511" s="144" t="s">
        <v>7384</v>
      </c>
      <c r="I2511" s="146"/>
      <c r="J2511" s="33"/>
      <c r="K2511" t="s">
        <v>8431</v>
      </c>
      <c r="L2511" s="33"/>
      <c r="M2511" s="33"/>
      <c r="N2511" s="141">
        <v>60</v>
      </c>
      <c r="O2511" s="142" t="b">
        <v>0</v>
      </c>
      <c r="P2511" s="140" t="s">
        <v>1824</v>
      </c>
      <c r="Q2511" t="s">
        <v>1825</v>
      </c>
      <c r="R2511" t="s">
        <v>630</v>
      </c>
    </row>
    <row r="2512" spans="1:18" x14ac:dyDescent="0.25">
      <c r="A2512" s="146" t="s">
        <v>8628</v>
      </c>
      <c r="B2512" s="146" t="s">
        <v>8629</v>
      </c>
      <c r="C2512" s="146"/>
      <c r="D2512" s="144" t="s">
        <v>1820</v>
      </c>
      <c r="E2512" s="146" t="s">
        <v>7726</v>
      </c>
      <c r="F2512" s="146"/>
      <c r="G2512" s="146" t="s">
        <v>7224</v>
      </c>
      <c r="H2512" s="144" t="s">
        <v>7625</v>
      </c>
      <c r="I2512" s="146"/>
      <c r="J2512" s="33"/>
      <c r="K2512" t="s">
        <v>8630</v>
      </c>
      <c r="L2512" s="33"/>
      <c r="M2512" s="33"/>
      <c r="N2512" s="141">
        <v>60</v>
      </c>
      <c r="O2512" s="142" t="b">
        <v>0</v>
      </c>
      <c r="P2512" s="140" t="s">
        <v>1824</v>
      </c>
      <c r="Q2512" t="s">
        <v>1825</v>
      </c>
      <c r="R2512" t="s">
        <v>630</v>
      </c>
    </row>
  </sheetData>
  <dataValidations xWindow="792" yWindow="938" count="24">
    <dataValidation operator="equal" allowBlank="1" showInputMessage="1" promptTitle="MISA SME.NET" prompt="Nhập Số căn cước công dân, số chứng minh nhân dân, số định danh cá nhân: tối đa 20 ký tự." sqref="K2384" xr:uid="{02591462-3517-45F6-8949-DA4E1D90ABAC}"/>
    <dataValidation allowBlank="1" showInputMessage="1" showErrorMessage="1" promptTitle="MISA SME.NET" prompt="Nhập Địa chỉ_x000a_Tối đa 400 ký tự." sqref="AB2381 C2384:C2385 M2384" xr:uid="{F780641F-9B45-41D6-B536-5E81F0FD8F67}">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5 B2384" xr:uid="{7D2F0562-2493-4440-82E1-E11327D683EF}">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4:A2385" xr:uid="{D6BFDE52-2983-49D9-987F-887443BB7E00}">
      <formula1>0</formula1>
      <formula2>0</formula2>
    </dataValidation>
    <dataValidation allowBlank="1" showInputMessage="1" showErrorMessage="1" promptTitle="MISA SME.NET" prompt="Nhập Tỉnh/Thành phố của ngân hàng: tối đa 100 ký tự." sqref="X2381" xr:uid="{95416882-13BB-4384-9491-E4002DB0A8FC}">
      <formula1>0</formula1>
      <formula2>0</formula2>
    </dataValidation>
    <dataValidation operator="equal" allowBlank="1" showInputMessage="1" promptTitle="MISA SME.NET" prompt="Nhập Tên chi nhánh ngân hàng: tối đa 128 ký tự." sqref="W2381" xr:uid="{EC9C14C2-750F-4F66-BA2E-3150C1389FDA}">
      <formula1>0</formula1>
      <formula2>0</formula2>
    </dataValidation>
    <dataValidation operator="equal" allowBlank="1" showInputMessage="1" promptTitle="MISA SME.NET" prompt="Nhập Tên ngân hàng: tối đa 128 ký tự." sqref="V2381" xr:uid="{AF739AE6-6FD9-4465-971D-BD2F50746921}">
      <formula1>0</formula1>
      <formula2>0</formula2>
    </dataValidation>
    <dataValidation operator="equal" allowBlank="1" showInputMessage="1" promptTitle="MISA SME.NET" prompt="Nhập Số tài khoản ngân hàng: tối đa 50 ký tự." sqref="U2381" xr:uid="{86CF65CB-C37E-4766-B623-0E93F25E16D1}">
      <formula1>0</formula1>
      <formula2>0</formula2>
    </dataValidation>
    <dataValidation allowBlank="1" showInputMessage="1" promptTitle="MISA SME.NET" prompt="Nhập Email người liên hệ: tối đa 100 ký tự._x000a_" sqref="T2381" xr:uid="{EA33B645-4C12-4802-81B6-4BDA18C4CED7}">
      <formula1>0</formula1>
      <formula2>0</formula2>
    </dataValidation>
    <dataValidation operator="equal" allowBlank="1" showInputMessage="1" promptTitle="MISA SME.NET" prompt="Nhập Xưng hô: tối đa 60 ký tự." sqref="N2384:N2386" xr:uid="{EE2A25CD-213D-47AA-8AE6-95BF93466C7C}">
      <formula1>0</formula1>
      <formula2>0</formula2>
    </dataValidation>
    <dataValidation allowBlank="1" showInputMessage="1" showErrorMessage="1" promptTitle="MISA SME.NET" prompt="Nhập Mã nhóm khách hàng, nhà cung cấp._x000a_(Phân cách nhau bởi dấu ;)" sqref="J2384" xr:uid="{7CC106BD-1C41-45A0-9AF6-E30FF0F8BC7F}">
      <formula1>0</formula1>
      <formula2>0</formula2>
    </dataValidation>
    <dataValidation operator="equal" allowBlank="1" showInputMessage="1" promptTitle="MISA SME.NET" prompt="Nhập Website: tối đa 100 ký tự." sqref="I2384" xr:uid="{833933B9-38CB-45D1-88C3-70B7BE5EF72B}">
      <formula1>0</formula1>
      <formula2>0</formula2>
    </dataValidation>
    <dataValidation operator="equal" allowBlank="1" showInputMessage="1" promptTitle="MISA SME.NET" prompt="Nhập Email: tối đa 100 ký tự." sqref="H2384" xr:uid="{85845AB0-4756-4745-83F4-0F94ED7D3402}">
      <formula1>0</formula1>
      <formula2>0</formula2>
    </dataValidation>
    <dataValidation showInputMessage="1" errorTitle="MISA SME.NET 2012" error="Mã khách hàng không được để trống!" promptTitle="MISA SME.NET" prompt="Nhập Mã số thuế." sqref="E2384 L2384" xr:uid="{55E91617-6C80-4F36-8478-EA515AE4291F}">
      <formula1>0</formula1>
      <formula2>0</formula2>
    </dataValidation>
    <dataValidation operator="equal" allowBlank="1" showInputMessage="1" promptTitle="MISA SME.NET" prompt="Nhập điện thoại cố định của người liên hệ: tối đa 50 ký tự." sqref="S2381" xr:uid="{5C8CE8BF-0AE5-48EB-89E9-C421F5656251}">
      <formula1>0</formula1>
      <formula2>0</formula2>
    </dataValidation>
    <dataValidation operator="equal" allowBlank="1" showInputMessage="1" promptTitle="MISA SME.NET" prompt="Nhập điện thoại di động của khách hàng cá nhân: tối đa 50 ký tự." sqref="F2384:F2385" xr:uid="{41998D9B-6FF4-4229-8BFF-B4ED79942203}">
      <formula1>0</formula1>
      <formula2>0</formula2>
    </dataValidation>
    <dataValidation operator="equal" allowBlank="1" showInputMessage="1" promptTitle="MISA SME.NET" prompt="Nhập Fax: tối đa 50 ký tự." sqref="G2384:G2386 G2391" xr:uid="{D0E12A86-2967-4914-B36C-C234BF5C9C11}">
      <formula1>0</formula1>
      <formula2>0</formula2>
    </dataValidation>
    <dataValidation operator="equal" allowBlank="1" showInputMessage="1" promptTitle="MISA SME.NET" prompt="Nhập ĐT cố định đối với KH cá nhân và Điện thoại với KH là tổ chức: tối đa 50 ký tự." sqref="E2385" xr:uid="{4E2775EC-69BF-4650-B557-17379E587FEF}">
      <formula1>0</formula1>
      <formula2>0</formula2>
    </dataValidation>
    <dataValidation allowBlank="1" showInputMessage="1" showErrorMessage="1" promptTitle="MISA SME.NET" prompt="Nhập Ngày cấp." sqref="L2385" xr:uid="{0244EDE4-CF01-43F8-A27B-0085184A19DD}">
      <formula1>0</formula1>
      <formula2>0</formula2>
    </dataValidation>
    <dataValidation type="list" allowBlank="1" showInputMessage="1" showErrorMessage="1" sqref="A707 A2395 A2412:A2414 I2421" xr:uid="{12235523-CF91-43F2-8A5A-FFE73F2660A6}">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1" xr:uid="{429236FF-3B3B-42D1-BF29-55B681BD2F64}"/>
    <dataValidation allowBlank="1" showInputMessage="1" showErrorMessage="1" promptTitle="MISA SME.NET" prompt="Nhập Tính giá thành_x000a_Nhập 0 hoặc bỏ trống: Không tính giá thành_x000a_Nhập 1: Tính giá thành" sqref="F2421" xr:uid="{70B1BAA6-5CB7-4FC6-8F3D-079AF415E0B2}"/>
    <dataValidation type="list" allowBlank="1" showInputMessage="1" showErrorMessage="1" sqref="J2421" xr:uid="{06B3B070-9158-4F83-85E8-F65094AEB1A4}">
      <formula1>Ma_NV</formula1>
    </dataValidation>
    <dataValidation operator="equal" showInputMessage="1" showErrorMessage="1" errorTitle="MISA SME.NET" error="Ngày chứng từ không được để trống!" promptTitle="MISA SME.NET" prompt="Nhập Số đơn hàng_x000a_Tối đa 20 ký tự." sqref="A2483" xr:uid="{82580F7B-F503-4DCE-81F9-B9848784417D}"/>
  </dataValidations>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1 f 2 9 0 5 - 6 8 e 9 - 4 f 6 a - a 0 6 8 - b 7 c 5 f 7 6 e c 1 8 c "   x m l n s = " h t t p : / / s c h e m a s . m i c r o s o f t . c o m / D a t a M a s h u p " > A A A A A J M E A A B Q S w M E F A A C A A g A H X u N W / C T X a a j A A A A 9 g A A A B I A H A B D b 2 5 m a W c v U G F j a 2 F n Z S 5 4 b W w g o h g A K K A U A A A A A A A A A A A A A A A A A A A A A A A A A A A A h Y 8 x D o I w G I W v Q r r T l r I Q 8 l M G V z E m J s S 1 K R U a o R h a K H d z 8 E h e Q Y y i b o 7 v e 9 / w 3 v 1 6 g 3 z u 2 m B S g 9 W 9 y V C E K Q q U k X 2 l T Z 2 h 0 Z 3 C B O U c 9 k K e R a 2 C R T Y 2 n W 2 V o c a 5 S 0 q I 9 x 7 7 G P d D T R i l E T k W 2 4 N s V C f Q R 9 b / 5 V A b 6 4 S R C n E o X 2 M 4 w 1 H M c M w S T I G s E A p t v g J b 9 j 7 b H w i b s X X j o P i k w 3 I H Z I 1 A 3 h / 4 A 1 B L A w Q U A A I A C A A d e 4 1 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H X u N W 3 w T V 3 S O A Q A A a A Q A A B M A H A B G b 3 J t d W x h c y 9 T Z W N 0 a W 9 u M S 5 t I K I Y A C i g F A A A A A A A A A A A A A A A A A A A A A A A A A A A A K 2 T z W r C Q B S F 9 w H f 4 R I 3 S Q m C p X R T X E g s W g p u D L Q g R S Y 6 T Y L J j C Q z U A k u u u q 2 v o F S u i x 0 V 2 g W X S i + R 9 6 k E 6 f B X 1 C K W W R g z r n n h v v d R L j L P E q g J c / y V U E p K J G L Q t y D G m K o Y 7 k c K u B j V l B A P C 3 K w y 4 W N 9 d P X e y X T B 6 G m L A 7 G v Z t S v u a H r e b K M A V N a 9 V H 0 Z t k x I m T A + G j C i q p o u I I x p Y w w F W R Z a F b B + X r B C R 6 J G G g U l 9 H p B M j D T Z z 4 h j t e n M J k N w P E T B n U 2 I o x r A h A V 6 i O G R A b l h P l 5 M i X S A d q b v u O a v m e 5 4 s 2 k u E R 7 Y O F y K V l b n A v P S 5 J k I / Y a w y 4 t S 9 i V S X t 4 D c 3 n 6 / Q N 1 q 2 7 t 8 a T J F / h p 8 g J s 9 p F l S b N m y T M S 7 3 c G t 4 2 q q W 8 W j / S C 4 p G 9 I 9 q A U m t 0 7 v k Q k 3 9 R y Y t P j e X Q 1 A / C W 2 G B C P G / q e 1 O t 5 U m Y / A X n 2 n y t g z Z k j f g b o M 5 i m 3 X 9 U R j B n 1 X c O I n x H v M / h y 5 A t X B A J N e e e 8 C S G Y m D W y P Y C 3 O f 0 N j t T f r T W T Z e n Z R z d O 1 c 1 0 9 X Y t f U E s B A i 0 A F A A C A A g A H X u N W / C T X a a j A A A A 9 g A A A B I A A A A A A A A A A A A A A A A A A A A A A E N v b m Z p Z y 9 Q Y W N r Y W d l L n h t b F B L A Q I t A B Q A A g A I A B 1 7 j V s P y u m r p A A A A O k A A A A T A A A A A A A A A A A A A A A A A O 8 A A A B b Q 2 9 u d G V u d F 9 U e X B l c 1 0 u e G 1 s U E s B A i 0 A F A A C A A g A H X u N W 3 w T V 3 S O A Q A A a A Q A A B M A A A A A A A A A A A A A A A A A 4 A E A A E Z v c m 1 1 b G F z L 1 N l Y 3 R p b 2 4 x L m 1 Q S w U G A A A A A A M A A w D C A A A A u 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i Q A A A A A A A A M J 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9 U a H U 8 L 0 l 0 Z W 1 Q Y X R o P j w v S X R l b U x v Y 2 F 0 a W 9 u P j x T d G F i b G V F b n R y a W V z P j x F b n R y e S B U e X B l P S J J c 1 B y a X Z h d G U i I F Z h b H V l P S J s M C I g L z 4 8 R W 5 0 c n k g V H l w Z T 0 i U X V l c n l J R C I g V m F s d W U 9 I n M z M z d k N G U 0 Z i 1 h O W U 3 L T R l O W I t Y T U w N C 0 w Z D M x M D R m N G Q 2 N T g 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F c n J v c k N v Z G U i I F Z h b H V l P S J z V W 5 r b m 9 3 b i I g L z 4 8 R W 5 0 c n k g V H l w Z T 0 i Q W R k Z W R U b 0 R h d G F N b 2 R l b C I g V m F s d W U 9 I m w w I i A v P j x F b n R y e S B U e X B l P S J G a W x s T G F z d F V w Z G F 0 Z W Q i I F Z h b H V l P S J k M j A y N S 0 x M i 0 x M 1 Q w O D o x N T o 1 M C 4 2 M j E y M D I y W i I g L z 4 8 R W 5 0 c n k g V H l w Z T 0 i R m l s b F N 0 Y X R 1 c y I g V m F s d W U 9 I n N D b 2 1 w b G V 0 Z S I g L z 4 8 L 1 N 0 Y W J s Z U V u d H J p Z X M + P C 9 J d G V t P j x J d G V t P j x J d G V t T G 9 j Y X R p b 2 4 + P E l 0 Z W 1 U e X B l P k Z v c m 1 1 b G E 8 L 0 l 0 Z W 1 U e X B l P j x J d G V t U G F 0 a D 5 T Z W N 0 a W 9 u M S 9 E Y X R h X 1 R o d S 9 T b 3 V y Y 2 U 8 L 0 l 0 Z W 1 Q Y X R o P j w v S X R l b U x v Y 2 F 0 a W 9 u P j x T d G F i b G V F b n R y a W V z I C 8 + P C 9 J d G V t P j x J d G V t P j x J d G V t T G 9 j Y X R p b 2 4 + P E l 0 Z W 1 U e X B l P k Z v c m 1 1 b G E 8 L 0 l 0 Z W 1 U e X B l P j x J d G V t U G F 0 a D 5 T Z W N 0 a W 9 u M S 9 E Y X R h X 1 R o d S 9 D a G F u Z 2 V k J T I w V H l w Z T w v S X R l b V B h d G g + P C 9 J d G V t T G 9 j Y X R p b 2 4 + P F N 0 Y W J s Z U V u d H J p Z X M g L z 4 8 L 0 l 0 Z W 0 + P E l 0 Z W 0 + P E l 0 Z W 1 M b 2 N h d G l v b j 4 8 S X R l b V R 5 c G U + R m 9 y b X V s Y T w v S X R l b V R 5 c G U + P E l 0 Z W 1 Q Y X R o P l N l Y 3 R p b 2 4 x L 0 R E S F 9 Y d X l 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h i Z D g x Y T h m L T Z h M j Q t N G F l Z S 1 h Z T Z k L T l i N G E 0 N j Y z O D h j O 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1 L T E y L T E z V D A 4 O j E 1 O j U w L j Y y M z E 5 N j N a I i A v P j x F b n R y e S B U e X B l P S J G a W x s U 3 R h d H V z I i B W Y W x 1 Z T 0 i c 0 N v b X B s Z X R l I i A v P j w v U 3 R h Y m x l R W 5 0 c m l l c z 4 8 L 0 l 0 Z W 0 + P E l 0 Z W 0 + P E l 0 Z W 1 M b 2 N h d G l v b j 4 8 S X R l b V R 5 c G U + R m 9 y b X V s Y T w v S X R l b V R 5 c G U + P E l 0 Z W 1 Q Y X R o P l N l Y 3 R p b 2 4 x L 0 R E S F 9 Y d X l l b i 9 T b 3 V y Y 2 U 8 L 0 l 0 Z W 1 Q Y X R o P j w v S X R l b U x v Y 2 F 0 a W 9 u P j x T d G F i b G V F b n R y a W V z I C 8 + P C 9 J d G V t P j x J d G V t P j x J d G V t T G 9 j Y X R p b 2 4 + P E l 0 Z W 1 U e X B l P k Z v c m 1 1 b G E 8 L 0 l 0 Z W 1 U e X B l P j x J d G V t U G F 0 a D 5 T Z W N 0 a W 9 u M S 9 E R E h f W H V 5 Z W 4 v Q 2 h h b m d l Z C U y M F R 5 c G U 8 L 0 l 0 Z W 1 Q Y X R o P j w v S X R l b U x v Y 2 F 0 a W 9 u P j x T d G F i b G V F b n R y a W V z I C 8 + P C 9 J d G V t P j x J d G V t P j x J d G V t T G 9 j Y X R p b 2 4 + P E l 0 Z W 1 U e X B l P k Z v c m 1 1 b G E 8 L 0 l 0 Z W 1 U e X B l P j x J d G V t U G F 0 a D 5 T Z W N 0 a W 9 u M S 9 B c H B l b m Q x P C 9 J d G V t U G F 0 a D 4 8 L 0 l 0 Z W 1 M b 2 N h d G l v b j 4 8 U 3 R h Y m x l R W 5 0 c m l l c z 4 8 R W 5 0 c n k g V H l w Z T 0 i S X N Q c m l 2 Y X R l I i B W Y W x 1 Z T 0 i b D A i I C 8 + P E V u d H J 5 I F R 5 c G U 9 I l F 1 Z X J 5 S U Q i I F Z h b H V l P S J z N 2 V l N z Q 4 N T M t M z g x M y 0 0 M D U 4 L W E w N m I t N z B m Z G F l O D k 4 Y j R l 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U t M T I t M T N U M D g 6 M T U 6 N T A u N j I 2 M T Y x N l o i I C 8 + P E V u d H J 5 I F R 5 c G U 9 I k Z p b G x T d G F 0 d X M i I F Z h b H V l P S J z Q 2 9 t c G x l d G U i I C 8 + P C 9 T d G F i b G V F b n R y a W V z P j w v S X R l b T 4 8 S X R l b T 4 8 S X R l b U x v Y 2 F 0 a W 9 u P j x J d G V t V H l w Z T 5 G b 3 J t d W x h P C 9 J d G V t V H l w Z T 4 8 S X R l b V B h d G g + U 2 V j d G l v b j E v Q X B w Z W 5 k M S 9 T b 3 V y Y 2 U 8 L 0 l 0 Z W 1 Q Y X R o P j w v S X R l b U x v Y 2 F 0 a W 9 u P j x T d G F i b G V F b n R y a W V z I C 8 + P C 9 J d G V t P j x J d G V t P j x J d G V t T G 9 j Y X R p b 2 4 + P E l 0 Z W 1 U e X B l P k Z v c m 1 1 b G E 8 L 0 l 0 Z W 1 U e X B l P j x J d G V t U G F 0 a D 5 T Z W N 0 a W 9 u M S 9 B c H B l b m Q x J T I w K D I p P C 9 J d G V t U G F 0 a D 4 8 L 0 l 0 Z W 1 M b 2 N h d G l v b j 4 8 U 3 R h Y m x l R W 5 0 c m l l c z 4 8 R W 5 0 c n k g V H l w Z T 0 i S X N Q c m l 2 Y X R l I i B W Y W x 1 Z T 0 i b D A i I C 8 + P E V u d H J 5 I F R 5 c G U 9 I l F 1 Z X J 5 S U Q i I F Z h b H V l P S J z M D R k Z m Z k M W M t Y z N l O C 0 0 Z T V m L W F j N m E t N 2 F k N 2 Q 5 N T U 0 M j R l I i A v P j x F b n R y e S B U e X B l P S J G a W x s R W 5 h Y m x l Z C I g V m F s d W U 9 I m w w I i A v P j x F b n R y e S B U e X B l P S J G a W x s T 2 J q Z W N 0 V H l w Z S I g V m F s d W U 9 I n N Q a X Z v d F 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Q a X Z v d E 9 i a m V j d E 5 h b W U i I F Z h b H V l P S J z Q k M g V E 9 O R y B T T C F Q a X Z v d F R h Y m x l M S I g L z 4 8 R W 5 0 c n k g V H l w Z T 0 i R m l s b G V k Q 2 9 t c G x l d G V S Z X N 1 b H R U b 1 d v c m t z a G V l d C I g V m F s d W U 9 I m w w I i A v P j x F b n R y e S B U e X B l P S J M b 2 F k Z W R U b 0 F u Y W x 5 c 2 l z U 2 V y d m l j Z X M i I F Z h b H V l P S J s M C I g L z 4 8 R W 5 0 c n k g V H l w Z T 0 i R m l s b E V y c m 9 y Q 2 9 1 b n Q i I F Z h b H V l P S J s N j k i I C 8 + P E V u d H J 5 I F R 5 c G U 9 I k Z p b G x F c n J v c k N v Z G U i I F Z h b H V l P S J z V W 5 r b m 9 3 b i I g L z 4 8 R W 5 0 c n k g V H l w Z T 0 i R m l s b E x h c 3 R V c G R h d G V k I i B W Y W x 1 Z T 0 i Z D I w M j U t M T I t M T N U M D g 6 M T U 6 N T E u M T Q z N z U 4 M F o i I C 8 + P E V u d H J 5 I F R 5 c G U 9 I k Z p b G x D b 2 x 1 b W 5 U e X B l c y I g V m F s d W U 9 I n N D U U F B Q 1 F B Q U F B Q U F B Q U F B Q U F B Q U F B Q U F B Q V V E Q U F B Q U F 3 T U E i I C 8 + P E V u d H J 5 I F R 5 c G U 9 I k Z p b G x D b 3 V u d C I g V m F s d W U 9 I m w 3 O D k 4 I i A v P j x F b n R y e S B U e X B l P S J G a W x s Q 2 9 s d W 1 u T m F t Z X M i I F Z h b H V l P S J z W y Z x d W 9 0 O 0 5 n w 6 B 5 I M S R x q F u I G j D o G 5 n I C g q K S Z x d W 9 0 O y w m c X V v d D t T 4 b u R I M S R x q F u I G j D o G 5 n I C g q K S Z x d W 9 0 O y w m c X V v d D t U w 6 x u a C B 0 c u G 6 o W 5 n J n F 1 b 3 Q 7 L C Z x d W 9 0 O 0 5 n w 6 B 5 I G d p Y W 8 g a M O g b m c m c X V v d D s s J n F 1 b 3 Q 7 x J D h u 4 t h I M S R a e G 7 g 2 0 g Z 2 l h b y B o w 6 B u Z y Z x d W 9 0 O y w m c X V v d D t U w 6 1 u a C B n a c O h I H R o w 6 B u a C Z x d W 9 0 O y w m c X V v d D t N w 6 M g a 2 j D o W N o I G j D o G 5 n I C g q K S Z x d W 9 0 O y w m c X V v d D t U w 6 p u I G t o w 6 F j a C B o w 6 B u Z y Z x d W 9 0 O y w m c X V v d D t E a e G 7 h W 4 g Z 2 n h u q N p J n F 1 b 3 Q 7 L C Z x d W 9 0 O 0 5 W I G L D o W 4 g a M O g b m c m c X V v d D s s J n F 1 b 3 Q 7 T c O j I G j D o G 5 n I C g q K S Z x d W 9 0 O y w m c X V v d D t U w 6 p u I G j D o G 5 n J n F 1 b 3 Q 7 L C Z x d W 9 0 O 0 j D o G 5 n I G t o d X n h u r 9 u I G 3 h u q F p J n F 1 b 3 Q 7 L C Z x d W 9 0 O 0 3 D o y B r a G 8 m c X V v d D s s J n F 1 b 3 Q 7 U + G 7 k S B s w 7 Q m c X V v d D s s J n F 1 b 3 Q 7 S O G 6 o W 4 g c + G 7 r S B k 4 b u l b m c m c X V v d D s s J n F 1 b 3 Q 7 x J B W V C Z x d W 9 0 O y w m c X V v d D t T 4 b u R I G z G s O G 7 o 2 5 n J n F 1 b 3 Q 7 L C Z x d W 9 0 O 8 S Q x q F u I G d p w 6 E g c 2 F 1 I H R o d e G 6 v y Z x d W 9 0 O y w m c X V v d D v E k M a h b i B n a c O h J n F 1 b 3 Q 7 L C Z x d W 9 0 O 1 R o w 6 B u a C B 0 a e G 7 g W 4 m c X V v d D s s J n F 1 b 3 Q 7 V O G 7 t y B s 4 b u H I E N L J n F 1 b 3 Q 7 L C Z x d W 9 0 O 1 R p 4 b u B b i B j a G n h u r 9 0 I G t o 4 b q l d S Z x d W 9 0 O y w m c X V v d D s l I H R o d e G 6 v y B H V E d U J n F 1 b 3 Q 7 L C Z x d W 9 0 O 1 T h u 7 c g b O G 7 h y B 0 w 6 1 u a C B 0 a H X h u r 8 g K F R o d e G 6 v y B z d e G 6 p X Q g S 0 h B Q y k m c X V v d D s s J n F 1 b 3 Q 7 V G n h u 4 F u I H R o d e G 6 v y B H V E d U J n F 1 b 3 Q 7 L C Z x d W 9 0 O 1 P h u 5 E g b m f D o H k g x J H G s O G 7 o 2 M g b u G 7 o y Z x d W 9 0 O 1 0 i I C 8 + P E V u d H J 5 I F R 5 c G U 9 I k F k Z G V k V G 9 E Y X R h T W 9 k Z W w i I F Z h b H V l P S J s M C 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F w c G V u Z D E g K D I p L 1 N v d X J j Z S 5 7 T m f D o H k g x J H G o W 4 g a M O g b m c g K C o p L D B 9 J n F 1 b 3 Q 7 L C Z x d W 9 0 O 1 N l Y 3 R p b 2 4 x L 0 F w c G V u Z D E g K D I p L 1 N v d X J j Z S 5 7 U + G 7 k S D E k c a h b i B o w 6 B u Z y A o K i k s M X 0 m c X V v d D s s J n F 1 b 3 Q 7 U 2 V j d G l v b j E v Q X B w Z W 5 k M S A o M i k v U 2 9 1 c m N l L n t U w 6 x u a C B 0 c u G 6 o W 5 n L D J 9 J n F 1 b 3 Q 7 L C Z x d W 9 0 O 1 N l Y 3 R p b 2 4 x L 0 F w c G V u Z D E g K D I p L 1 N v d X J j Z S 5 7 T m f D o H k g Z 2 l h b y B o w 6 B u Z y w z f S Z x d W 9 0 O y w m c X V v d D t T Z W N 0 a W 9 u M S 9 B c H B l b m Q x I C g y K S 9 T b 3 V y Y 2 U u e 8 S Q 4 b u L Y S D E k W n h u 4 N t I G d p Y W 8 g a M O g b m c s N H 0 m c X V v d D s s J n F 1 b 3 Q 7 U 2 V j d G l v b j E v Q X B w Z W 5 k M S A o M i k v U 2 9 1 c m N l L n t U w 6 1 u a C B n a c O h I H R o w 6 B u a C w 1 f S Z x d W 9 0 O y w m c X V v d D t T Z W N 0 a W 9 u M S 9 B c H B l b m Q x I C g y K S 9 T b 3 V y Y 2 U u e 0 3 D o y B r a M O h Y 2 g g a M O g b m c g K C o p L D Z 9 J n F 1 b 3 Q 7 L C Z x d W 9 0 O 1 N l Y 3 R p b 2 4 x L 0 F w c G V u Z D E g K D I p L 1 N v d X J j Z S 5 7 V M O q b i B r a M O h Y 2 g g a M O g b m c s N 3 0 m c X V v d D s s J n F 1 b 3 Q 7 U 2 V j d G l v b j E v Q X B w Z W 5 k M S A o M i k v U 2 9 1 c m N l L n t E a e G 7 h W 4 g Z 2 n h u q N p L D h 9 J n F 1 b 3 Q 7 L C Z x d W 9 0 O 1 N l Y 3 R p b 2 4 x L 0 F w c G V u Z D E g K D I p L 1 N v d X J j Z S 5 7 T l Y g Y s O h b i B o w 6 B u Z y w 5 f S Z x d W 9 0 O y w m c X V v d D t T Z W N 0 a W 9 u M S 9 B c H B l b m Q x I C g y K S 9 T b 3 V y Y 2 U u e 0 3 D o y B o w 6 B u Z y A o K i k s M T B 9 J n F 1 b 3 Q 7 L C Z x d W 9 0 O 1 N l Y 3 R p b 2 4 x L 0 F w c G V u Z D E g K D I p L 1 N v d X J j Z S 5 7 V M O q b i B o w 6 B u Z y w x M X 0 m c X V v d D s s J n F 1 b 3 Q 7 U 2 V j d G l v b j E v Q X B w Z W 5 k M S A o M i k v U 2 9 1 c m N l L n t I w 6 B u Z y B r a H V 5 4 b q / b i B t 4 b q h a S w x M n 0 m c X V v d D s s J n F 1 b 3 Q 7 U 2 V j d G l v b j E v Q X B w Z W 5 k M S A o M i k v U 2 9 1 c m N l L n t N w 6 M g a 2 h v L D E z f S Z x d W 9 0 O y w m c X V v d D t T Z W N 0 a W 9 u M S 9 B c H B l b m Q x I C g y K S 9 T b 3 V y Y 2 U u e 1 P h u 5 E g b M O 0 L D E 0 f S Z x d W 9 0 O y w m c X V v d D t T Z W N 0 a W 9 u M S 9 B c H B l b m Q x I C g y K S 9 T b 3 V y Y 2 U u e 0 j h u q F u I H P h u 6 0 g Z O G 7 p W 5 n L D E 1 f S Z x d W 9 0 O y w m c X V v d D t T Z W N 0 a W 9 u M S 9 B c H B l b m Q x I C g y K S 9 T b 3 V y Y 2 U u e 8 S Q V l Q s M T Z 9 J n F 1 b 3 Q 7 L C Z x d W 9 0 O 1 N l Y 3 R p b 2 4 x L 0 F w c G V u Z D E g K D I p L 1 N v d X J j Z S 5 7 U + G 7 k S B s x r D h u 6 N u Z y w x N 3 0 m c X V v d D s s J n F 1 b 3 Q 7 U 2 V j d G l v b j E v Q X B w Z W 5 k M S A o M i k v U 2 9 1 c m N l L n v E k M a h b i B n a c O h I H N h d S B 0 a H X h u r 8 s M T h 9 J n F 1 b 3 Q 7 L C Z x d W 9 0 O 1 N l Y 3 R p b 2 4 x L 0 F w c G V u Z D E g K D I p L 1 N v d X J j Z S 5 7 x J D G o W 4 g Z 2 n D o S w x O X 0 m c X V v d D s s J n F 1 b 3 Q 7 U 2 V j d G l v b j E v Q X B w Z W 5 k M S A o M i k v U 2 9 1 c m N l L n t U a M O g b m g g d G n h u 4 F u L D I w f S Z x d W 9 0 O y w m c X V v d D t T Z W N 0 a W 9 u M S 9 B c H B l b m Q x I C g y K S 9 T b 3 V y Y 2 U u e 1 T h u 7 c g b O G 7 h y B D S y w y M X 0 m c X V v d D s s J n F 1 b 3 Q 7 U 2 V j d G l v b j E v Q X B w Z W 5 k M S A o M i k v U 2 9 1 c m N l L n t U a e G 7 g W 4 g Y 2 h p 4 b q / d C B r a O G 6 p X U s M j J 9 J n F 1 b 3 Q 7 L C Z x d W 9 0 O 1 N l Y 3 R p b 2 4 x L 0 F w c G V u Z D E g K D I p L 1 N v d X J j Z S 5 7 J S B 0 a H X h u r 8 g R 1 R H V C w y M 3 0 m c X V v d D s s J n F 1 b 3 Q 7 U 2 V j d G l v b j E v Q X B w Z W 5 k M S A o M i k v U 2 9 1 c m N l L n t U 4 b u 3 I G z h u 4 c g d M O t b m g g d G h 1 4 b q / I C h U a H X h u r 8 g c 3 X h u q V 0 I E t I Q U M p L D I 0 f S Z x d W 9 0 O y w m c X V v d D t T Z W N 0 a W 9 u M S 9 B c H B l b m Q x I C g y K S 9 T b 3 V y Y 2 U u e 1 R p 4 b u B b i B 0 a H X h u r 8 g R 1 R H V C w y N X 0 m c X V v d D s s J n F 1 b 3 Q 7 U 2 V j d G l v b j E v Q X B w Z W 5 k M S A o M i k v U 2 9 1 c m N l L n t T 4 b u R I G 5 n w 6 B 5 I M S R x r D h u 6 N j I G 7 h u 6 M s M j Z 9 J n F 1 b 3 Q 7 X S w m c X V v d D t D b 2 x 1 b W 5 D b 3 V u d C Z x d W 9 0 O z o y N y w m c X V v d D t L Z X l D b 2 x 1 b W 5 O Y W 1 l c y Z x d W 9 0 O z p b X S w m c X V v d D t D b 2 x 1 b W 5 J Z G V u d G l 0 a W V z J n F 1 b 3 Q 7 O l s m c X V v d D t T Z W N 0 a W 9 u M S 9 B c H B l b m Q x I C g y K S 9 T b 3 V y Y 2 U u e 0 5 n w 6 B 5 I M S R x q F u I G j D o G 5 n I C g q K S w w f S Z x d W 9 0 O y w m c X V v d D t T Z W N 0 a W 9 u M S 9 B c H B l b m Q x I C g y K S 9 T b 3 V y Y 2 U u e 1 P h u 5 E g x J H G o W 4 g a M O g b m c g K C o p L D F 9 J n F 1 b 3 Q 7 L C Z x d W 9 0 O 1 N l Y 3 R p b 2 4 x L 0 F w c G V u Z D E g K D I p L 1 N v d X J j Z S 5 7 V M O s b m g g d H L h u q F u Z y w y f S Z x d W 9 0 O y w m c X V v d D t T Z W N 0 a W 9 u M S 9 B c H B l b m Q x I C g y K S 9 T b 3 V y Y 2 U u e 0 5 n w 6 B 5 I G d p Y W 8 g a M O g b m c s M 3 0 m c X V v d D s s J n F 1 b 3 Q 7 U 2 V j d G l v b j E v Q X B w Z W 5 k M S A o M i k v U 2 9 1 c m N l L n v E k O G 7 i 2 E g x J F p 4 b u D b S B n a W F v I G j D o G 5 n L D R 9 J n F 1 b 3 Q 7 L C Z x d W 9 0 O 1 N l Y 3 R p b 2 4 x L 0 F w c G V u Z D E g K D I p L 1 N v d X J j Z S 5 7 V M O t b m g g Z 2 n D o S B 0 a M O g b m g s N X 0 m c X V v d D s s J n F 1 b 3 Q 7 U 2 V j d G l v b j E v Q X B w Z W 5 k M S A o M i k v U 2 9 1 c m N l L n t N w 6 M g a 2 j D o W N o I G j D o G 5 n I C g q K S w 2 f S Z x d W 9 0 O y w m c X V v d D t T Z W N 0 a W 9 u M S 9 B c H B l b m Q x I C g y K S 9 T b 3 V y Y 2 U u e 1 T D q m 4 g a 2 j D o W N o I G j D o G 5 n L D d 9 J n F 1 b 3 Q 7 L C Z x d W 9 0 O 1 N l Y 3 R p b 2 4 x L 0 F w c G V u Z D E g K D I p L 1 N v d X J j Z S 5 7 R G n h u 4 V u I G d p 4 b q j a S w 4 f S Z x d W 9 0 O y w m c X V v d D t T Z W N 0 a W 9 u M S 9 B c H B l b m Q x I C g y K S 9 T b 3 V y Y 2 U u e 0 5 W I G L D o W 4 g a M O g b m c s O X 0 m c X V v d D s s J n F 1 b 3 Q 7 U 2 V j d G l v b j E v Q X B w Z W 5 k M S A o M i k v U 2 9 1 c m N l L n t N w 6 M g a M O g b m c g K C o p L D E w f S Z x d W 9 0 O y w m c X V v d D t T Z W N 0 a W 9 u M S 9 B c H B l b m Q x I C g y K S 9 T b 3 V y Y 2 U u e 1 T D q m 4 g a M O g b m c s M T F 9 J n F 1 b 3 Q 7 L C Z x d W 9 0 O 1 N l Y 3 R p b 2 4 x L 0 F w c G V u Z D E g K D I p L 1 N v d X J j Z S 5 7 S M O g b m c g a 2 h 1 e e G 6 v 2 4 g b e G 6 o W k s M T J 9 J n F 1 b 3 Q 7 L C Z x d W 9 0 O 1 N l Y 3 R p b 2 4 x L 0 F w c G V u Z D E g K D I p L 1 N v d X J j Z S 5 7 T c O j I G t o b y w x M 3 0 m c X V v d D s s J n F 1 b 3 Q 7 U 2 V j d G l v b j E v Q X B w Z W 5 k M S A o M i k v U 2 9 1 c m N l L n t T 4 b u R I G z D t C w x N H 0 m c X V v d D s s J n F 1 b 3 Q 7 U 2 V j d G l v b j E v Q X B w Z W 5 k M S A o M i k v U 2 9 1 c m N l L n t I 4 b q h b i B z 4 b u t I G T h u 6 V u Z y w x N X 0 m c X V v d D s s J n F 1 b 3 Q 7 U 2 V j d G l v b j E v Q X B w Z W 5 k M S A o M i k v U 2 9 1 c m N l L n v E k F Z U L D E 2 f S Z x d W 9 0 O y w m c X V v d D t T Z W N 0 a W 9 u M S 9 B c H B l b m Q x I C g y K S 9 T b 3 V y Y 2 U u e 1 P h u 5 E g b M a w 4 b u j b m c s M T d 9 J n F 1 b 3 Q 7 L C Z x d W 9 0 O 1 N l Y 3 R p b 2 4 x L 0 F w c G V u Z D E g K D I p L 1 N v d X J j Z S 5 7 x J D G o W 4 g Z 2 n D o S B z Y X U g d G h 1 4 b q / L D E 4 f S Z x d W 9 0 O y w m c X V v d D t T Z W N 0 a W 9 u M S 9 B c H B l b m Q x I C g y K S 9 T b 3 V y Y 2 U u e 8 S Q x q F u I G d p w 6 E s M T l 9 J n F 1 b 3 Q 7 L C Z x d W 9 0 O 1 N l Y 3 R p b 2 4 x L 0 F w c G V u Z D E g K D I p L 1 N v d X J j Z S 5 7 V G j D o G 5 o I H R p 4 b u B b i w y M H 0 m c X V v d D s s J n F 1 b 3 Q 7 U 2 V j d G l v b j E v Q X B w Z W 5 k M S A o M i k v U 2 9 1 c m N l L n t U 4 b u 3 I G z h u 4 c g Q 0 s s M j F 9 J n F 1 b 3 Q 7 L C Z x d W 9 0 O 1 N l Y 3 R p b 2 4 x L 0 F w c G V u Z D E g K D I p L 1 N v d X J j Z S 5 7 V G n h u 4 F u I G N o a e G 6 v 3 Q g a 2 j h u q V 1 L D I y f S Z x d W 9 0 O y w m c X V v d D t T Z W N 0 a W 9 u M S 9 B c H B l b m Q x I C g y K S 9 T b 3 V y Y 2 U u e y U g d G h 1 4 b q / I E d U R 1 Q s M j N 9 J n F 1 b 3 Q 7 L C Z x d W 9 0 O 1 N l Y 3 R p b 2 4 x L 0 F w c G V u Z D E g K D I p L 1 N v d X J j Z S 5 7 V O G 7 t y B s 4 b u H I H T D r W 5 o I H R o d e G 6 v y A o V G h 1 4 b q / I H N 1 4 b q l d C B L S E F D K S w y N H 0 m c X V v d D s s J n F 1 b 3 Q 7 U 2 V j d G l v b j E v Q X B w Z W 5 k M S A o M i k v U 2 9 1 c m N l L n t U a e G 7 g W 4 g d G h 1 4 b q / I E d U R 1 Q s M j V 9 J n F 1 b 3 Q 7 L C Z x d W 9 0 O 1 N l Y 3 R p b 2 4 x L 0 F w c G V u Z D E g K D I p L 1 N v d X J j Z S 5 7 U + G 7 k S B u Z 8 O g e S D E k c a w 4 b u j Y y B u 4 b u j L D I 2 f S Z x d W 9 0 O 1 0 s J n F 1 b 3 Q 7 U m V s Y X R p b 2 5 z a G l w S W 5 m b y Z x d W 9 0 O z p b X X 0 i I C 8 + P C 9 T d G F i b G V F b n R y a W V z P j w v S X R l b T 4 8 S X R l b T 4 8 S X R l b U x v Y 2 F 0 a W 9 u P j x J d G V t V H l w Z T 5 G b 3 J t d W x h P C 9 J d G V t V H l w Z T 4 8 S X R l b V B h d G g + U 2 V j d G l v b j E v Q X B w Z W 5 k M S U y M C g y K S 9 T b 3 V y Y 2 U 8 L 0 l 0 Z W 1 Q Y X R o P j w v S X R l b U x v Y 2 F 0 a W 9 u P j x T d G F i b G V F b n R y a W V z I C 8 + P C 9 J d G V t P j w v S X R l b X M + P C 9 M b 2 N h b F B h Y 2 t h Z 2 V N Z X R h Z G F 0 Y U Z p b G U + F g A A A F B L B Q Y A A A A A A A A A A A A A A A A A A A A A A A A m A Q A A A Q A A A N C M n d 8 B F d E R j H o A w E / C l + s B A A A A Q D D E c F 5 t 9 E q B W H Z 9 2 w m l q w A A A A A C A A A A A A A Q Z g A A A A E A A C A A A A C W Q d + D z o a Q 9 V q j p 5 E L y f S i B j K O B o F S i E y 7 l P 2 Z 3 O w N 6 Q A A A A A O g A A A A A I A A C A A A A B 4 j Y i Y J R S y O u c M M 5 i + 5 M 1 W P b o l e N / E r d A U x h F z F G s H 3 F A A A A B h 3 4 r x X g o B e Y x g g 4 1 m Z j p A W x f f / + w t d K h b s G N W 2 B 8 L o Q E Z 9 N v B m o 7 L d o v O f Z p r P c 1 r q h 8 s o I P i q V s T V / y 3 K C i R y 9 E O g 3 Z G E v n Y 8 x R C v I N Q P U A A A A C U X d R 6 T a 6 w G v 9 d / 9 9 m 0 X V 0 L 2 N k M M G 6 H 5 M G g I f C v Y 4 p l y c B g K a 9 0 C x r f I 2 N l t t H O g l b j m Q 7 1 V c W m 5 j w j 6 8 c m A H C < / D a t a M a s h u p > 
</file>

<file path=customXml/itemProps1.xml><?xml version="1.0" encoding="utf-8"?>
<ds:datastoreItem xmlns:ds="http://schemas.openxmlformats.org/officeDocument/2006/customXml" ds:itemID="{BE2A2ED9-2208-441C-92EA-C2A5C22CB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DDH_Xuyen</vt:lpstr>
      <vt:lpstr>DDH_Thư</vt:lpstr>
      <vt:lpstr>Hàng bán trả lại ST_Khac</vt:lpstr>
      <vt:lpstr>BC TONG SL</vt:lpstr>
      <vt:lpstr>Xuat_Tra_Doi</vt:lpstr>
      <vt:lpstr>Gia_MB</vt:lpstr>
      <vt:lpstr>MA_NVBH</vt:lpstr>
      <vt:lpstr>TONG_SL</vt:lpstr>
      <vt:lpstr>Ma_KH</vt:lpstr>
      <vt:lpstr>Chuyển Mã</vt:lpstr>
      <vt:lpstr>Gia_HD_XI_SPL</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2025-11-29T03:53:20Z</cp:lastPrinted>
  <dcterms:created xsi:type="dcterms:W3CDTF">2013-07-04T02:45:59Z</dcterms:created>
  <dcterms:modified xsi:type="dcterms:W3CDTF">2025-12-16T08:59:40Z</dcterms:modified>
</cp:coreProperties>
</file>